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istrator\Desktop\数据库版\第四期\"/>
    </mc:Choice>
  </mc:AlternateContent>
  <bookViews>
    <workbookView xWindow="0" yWindow="0" windowWidth="28800" windowHeight="12420"/>
  </bookViews>
  <sheets>
    <sheet name="答案" sheetId="1" r:id="rId1"/>
    <sheet name="获取最及时的业绩信息" sheetId="5" state="hidden" r:id="rId2"/>
    <sheet name="历史业绩增速" sheetId="2" r:id="rId3"/>
    <sheet name="2015快报" sheetId="3" r:id="rId4"/>
    <sheet name="2016全年预告" sheetId="4" r:id="rId5"/>
    <sheet name="600开头市值最小股票选取" sheetId="7" r:id="rId6"/>
    <sheet name="附加题模型" sheetId="6" r:id="rId7"/>
    <sheet name="最佳策略" sheetId="10" r:id="rId8"/>
    <sheet name="历史数据" sheetId="9" r:id="rId9"/>
  </sheets>
  <externalReferences>
    <externalReference r:id="rId10"/>
  </externalReferences>
  <definedNames>
    <definedName name="_xlnm._FilterDatabase" localSheetId="4" hidden="1">'2016全年预告'!$D$1:$D$38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23" i="1" l="1"/>
  <c r="I124" i="1"/>
  <c r="I122" i="1"/>
  <c r="I121" i="1"/>
  <c r="I120" i="1"/>
  <c r="I119" i="1"/>
  <c r="I117" i="1"/>
  <c r="J117" i="1" s="1"/>
  <c r="I118" i="1"/>
  <c r="I125" i="1"/>
  <c r="I116" i="1"/>
  <c r="J116" i="1" s="1"/>
  <c r="E117" i="1"/>
  <c r="F117" i="1"/>
  <c r="G117" i="1"/>
  <c r="E118" i="1"/>
  <c r="F118" i="1"/>
  <c r="G118" i="1"/>
  <c r="E119" i="1"/>
  <c r="F119" i="1"/>
  <c r="G119" i="1"/>
  <c r="E120" i="1"/>
  <c r="F120" i="1"/>
  <c r="G120" i="1"/>
  <c r="E121" i="1"/>
  <c r="F121" i="1"/>
  <c r="G121" i="1"/>
  <c r="E122" i="1"/>
  <c r="F122" i="1"/>
  <c r="G122" i="1"/>
  <c r="E123" i="1"/>
  <c r="F123" i="1"/>
  <c r="G123" i="1"/>
  <c r="E124" i="1"/>
  <c r="F124" i="1"/>
  <c r="G124" i="1"/>
  <c r="E125" i="1"/>
  <c r="F125" i="1"/>
  <c r="G125" i="1"/>
  <c r="E116" i="1"/>
  <c r="F116" i="1"/>
  <c r="G116" i="1"/>
  <c r="AI4067" i="9" l="1"/>
  <c r="AJ4067" i="9"/>
  <c r="AI4068" i="9"/>
  <c r="AJ4068" i="9"/>
  <c r="AI4069" i="9"/>
  <c r="AJ4069" i="9"/>
  <c r="AI4070" i="9"/>
  <c r="AJ4070" i="9"/>
  <c r="AI4071" i="9"/>
  <c r="AJ4071" i="9"/>
  <c r="AI4072" i="9"/>
  <c r="AJ4072" i="9"/>
  <c r="AI4073" i="9"/>
  <c r="AJ4073" i="9"/>
  <c r="AI4074" i="9"/>
  <c r="AJ4074" i="9"/>
  <c r="AI4075" i="9"/>
  <c r="AJ4075" i="9"/>
  <c r="AI4076" i="9"/>
  <c r="AJ4076" i="9"/>
  <c r="AI4077" i="9"/>
  <c r="AJ4077" i="9"/>
  <c r="AI4078" i="9"/>
  <c r="AJ4078" i="9"/>
  <c r="AI4079" i="9"/>
  <c r="AJ4079" i="9"/>
  <c r="AI4080" i="9"/>
  <c r="AJ4080" i="9"/>
  <c r="AI4081" i="9"/>
  <c r="AJ4081" i="9"/>
  <c r="AI4082" i="9"/>
  <c r="AJ4082" i="9"/>
  <c r="AI4083" i="9"/>
  <c r="AJ4083" i="9"/>
  <c r="AI4084" i="9"/>
  <c r="AJ4084" i="9"/>
  <c r="AI4085" i="9"/>
  <c r="AJ4085" i="9"/>
  <c r="AI4086" i="9"/>
  <c r="AJ4086" i="9"/>
  <c r="AI4087" i="9"/>
  <c r="AJ4087" i="9"/>
  <c r="AI4088" i="9"/>
  <c r="AJ4088" i="9"/>
  <c r="AI4089" i="9"/>
  <c r="AJ4089" i="9"/>
  <c r="AI4090" i="9"/>
  <c r="AJ4090" i="9"/>
  <c r="AI4091" i="9"/>
  <c r="AJ4091" i="9"/>
  <c r="AI4092" i="9"/>
  <c r="AJ4092" i="9"/>
  <c r="AI4093" i="9"/>
  <c r="AJ4093" i="9"/>
  <c r="AI4094" i="9"/>
  <c r="AJ4094" i="9"/>
  <c r="AI4095" i="9"/>
  <c r="AJ4095" i="9"/>
  <c r="AI4096" i="9"/>
  <c r="AJ4096" i="9"/>
  <c r="AI4097" i="9"/>
  <c r="AJ4097" i="9"/>
  <c r="AI4098" i="9"/>
  <c r="AJ4098" i="9"/>
  <c r="AI4099" i="9"/>
  <c r="AJ4099" i="9"/>
  <c r="AI4100" i="9"/>
  <c r="AJ4100" i="9"/>
  <c r="AI4101" i="9"/>
  <c r="AJ4101" i="9"/>
  <c r="AI4102" i="9"/>
  <c r="AJ4102" i="9"/>
  <c r="AI4103" i="9"/>
  <c r="AJ4103" i="9"/>
  <c r="AI4104" i="9"/>
  <c r="AJ4104" i="9"/>
  <c r="AI4105" i="9"/>
  <c r="AJ4105" i="9"/>
  <c r="AI4106" i="9"/>
  <c r="AJ4106" i="9"/>
  <c r="AI4107" i="9"/>
  <c r="AJ4107" i="9"/>
  <c r="AI4108" i="9"/>
  <c r="AJ4108" i="9"/>
  <c r="AI4109" i="9"/>
  <c r="AJ4109" i="9"/>
  <c r="AI4110" i="9"/>
  <c r="AJ4110" i="9"/>
  <c r="AI4111" i="9"/>
  <c r="AJ4111" i="9"/>
  <c r="AI4112" i="9"/>
  <c r="AJ4112" i="9"/>
  <c r="AI4113" i="9"/>
  <c r="AJ4113" i="9"/>
  <c r="AI4114" i="9"/>
  <c r="AJ4114" i="9"/>
  <c r="AI4115" i="9"/>
  <c r="AJ4115" i="9"/>
  <c r="AI4116" i="9"/>
  <c r="AJ4116" i="9"/>
  <c r="AI4117" i="9"/>
  <c r="AJ4117" i="9"/>
  <c r="AI4118" i="9"/>
  <c r="AJ4118" i="9"/>
  <c r="AI4119" i="9"/>
  <c r="AJ4119" i="9"/>
  <c r="AI4120" i="9"/>
  <c r="AJ4120" i="9"/>
  <c r="AI4121" i="9"/>
  <c r="AJ4121" i="9"/>
  <c r="AI4122" i="9"/>
  <c r="AJ4122" i="9"/>
  <c r="AI4123" i="9"/>
  <c r="AJ4123" i="9"/>
  <c r="AI4124" i="9"/>
  <c r="AJ4124" i="9"/>
  <c r="AI4125" i="9"/>
  <c r="AJ4125" i="9"/>
  <c r="AI4126" i="9"/>
  <c r="AJ4126" i="9"/>
  <c r="AI4127" i="9"/>
  <c r="AJ4127" i="9"/>
  <c r="AI4128" i="9"/>
  <c r="AJ4128" i="9"/>
  <c r="AI4129" i="9"/>
  <c r="AJ4129" i="9"/>
  <c r="AI4130" i="9"/>
  <c r="AJ4130" i="9"/>
  <c r="AI4131" i="9"/>
  <c r="AJ4131" i="9"/>
  <c r="AI4132" i="9"/>
  <c r="AJ4132" i="9"/>
  <c r="AI4133" i="9"/>
  <c r="AJ4133" i="9"/>
  <c r="AI4134" i="9"/>
  <c r="AJ4134" i="9"/>
  <c r="AI4135" i="9"/>
  <c r="AJ4135" i="9"/>
  <c r="AI4136" i="9"/>
  <c r="AJ4136" i="9"/>
  <c r="AI4137" i="9"/>
  <c r="AJ4137" i="9"/>
  <c r="AI4138" i="9"/>
  <c r="AJ4138" i="9"/>
  <c r="AI4139" i="9"/>
  <c r="AJ4139" i="9"/>
  <c r="AI4140" i="9"/>
  <c r="AJ4140" i="9"/>
  <c r="AI4141" i="9"/>
  <c r="AJ4141" i="9"/>
  <c r="AI4142" i="9"/>
  <c r="AJ4142" i="9"/>
  <c r="AI4143" i="9"/>
  <c r="AJ4143" i="9"/>
  <c r="AI4144" i="9"/>
  <c r="AJ4144" i="9"/>
  <c r="AI4145" i="9"/>
  <c r="AJ4145" i="9"/>
  <c r="AI4146" i="9"/>
  <c r="AJ4146" i="9"/>
  <c r="AI4147" i="9"/>
  <c r="AJ4147" i="9"/>
  <c r="AI4148" i="9"/>
  <c r="AJ4148" i="9"/>
  <c r="AI4149" i="9"/>
  <c r="AJ4149" i="9"/>
  <c r="AI4150" i="9"/>
  <c r="AJ4150" i="9"/>
  <c r="AI4151" i="9"/>
  <c r="AJ4151" i="9"/>
  <c r="AI4152" i="9"/>
  <c r="AJ4152" i="9"/>
  <c r="AI4153" i="9"/>
  <c r="AJ4153" i="9"/>
  <c r="AI4154" i="9"/>
  <c r="AJ4154" i="9"/>
  <c r="AI4155" i="9"/>
  <c r="AJ4155" i="9"/>
  <c r="AI4156" i="9"/>
  <c r="AJ4156" i="9"/>
  <c r="AI4157" i="9"/>
  <c r="AJ4157" i="9"/>
  <c r="AI4158" i="9"/>
  <c r="AJ4158" i="9"/>
  <c r="AI4159" i="9"/>
  <c r="AJ4159" i="9"/>
  <c r="AI4160" i="9"/>
  <c r="AJ4160" i="9"/>
  <c r="AI4161" i="9"/>
  <c r="AJ4161" i="9"/>
  <c r="AI4162" i="9"/>
  <c r="AJ4162" i="9"/>
  <c r="AI4163" i="9"/>
  <c r="AJ4163" i="9"/>
  <c r="AI4164" i="9"/>
  <c r="AJ4164" i="9"/>
  <c r="AI4165" i="9"/>
  <c r="AJ4165" i="9"/>
  <c r="AI4166" i="9"/>
  <c r="AJ4166" i="9"/>
  <c r="AI4167" i="9"/>
  <c r="AJ4167" i="9"/>
  <c r="AI4168" i="9"/>
  <c r="AJ4168" i="9"/>
  <c r="AI4169" i="9"/>
  <c r="AJ4169" i="9"/>
  <c r="AI4170" i="9"/>
  <c r="AJ4170" i="9"/>
  <c r="AI4171" i="9"/>
  <c r="AJ4171" i="9"/>
  <c r="AI4172" i="9"/>
  <c r="AJ4172" i="9"/>
  <c r="AI4173" i="9"/>
  <c r="AJ4173" i="9"/>
  <c r="AI4174" i="9"/>
  <c r="AJ4174" i="9"/>
  <c r="AI4175" i="9"/>
  <c r="AJ4175" i="9"/>
  <c r="AH6" i="9"/>
  <c r="AH7" i="9"/>
  <c r="AH8" i="9"/>
  <c r="AH9" i="9"/>
  <c r="AH10" i="9"/>
  <c r="AH11" i="9"/>
  <c r="AH12" i="9"/>
  <c r="AH13" i="9"/>
  <c r="AH14" i="9"/>
  <c r="AH15" i="9"/>
  <c r="AH16" i="9"/>
  <c r="AH17" i="9"/>
  <c r="AH18" i="9"/>
  <c r="AH19" i="9"/>
  <c r="AH20" i="9"/>
  <c r="AH21" i="9"/>
  <c r="AH22" i="9"/>
  <c r="AH23" i="9"/>
  <c r="AH24" i="9"/>
  <c r="AH25" i="9"/>
  <c r="AH26" i="9"/>
  <c r="AH27" i="9"/>
  <c r="AH28" i="9"/>
  <c r="AH29" i="9"/>
  <c r="AH30" i="9"/>
  <c r="AH31" i="9"/>
  <c r="AH32" i="9"/>
  <c r="AH33" i="9"/>
  <c r="AH34" i="9"/>
  <c r="AH35" i="9"/>
  <c r="AH36" i="9"/>
  <c r="AH37" i="9"/>
  <c r="AH38" i="9"/>
  <c r="AH39" i="9"/>
  <c r="AH40" i="9"/>
  <c r="AH41" i="9"/>
  <c r="AH42" i="9"/>
  <c r="AH43" i="9"/>
  <c r="AH44" i="9"/>
  <c r="AH45" i="9"/>
  <c r="AH46" i="9"/>
  <c r="AH47" i="9"/>
  <c r="AH48" i="9"/>
  <c r="AH49" i="9"/>
  <c r="AH50" i="9"/>
  <c r="AH51" i="9"/>
  <c r="AH52" i="9"/>
  <c r="AH53" i="9"/>
  <c r="AH54" i="9"/>
  <c r="AH55" i="9"/>
  <c r="AH56" i="9"/>
  <c r="AH57" i="9"/>
  <c r="AH58" i="9"/>
  <c r="AH59" i="9"/>
  <c r="AH60" i="9"/>
  <c r="AH61" i="9"/>
  <c r="AH62" i="9"/>
  <c r="AH63" i="9"/>
  <c r="AH64" i="9"/>
  <c r="AH65" i="9"/>
  <c r="AH66" i="9"/>
  <c r="AH67" i="9"/>
  <c r="AH68" i="9"/>
  <c r="AH69" i="9"/>
  <c r="AH70" i="9"/>
  <c r="AH71" i="9"/>
  <c r="AH72" i="9"/>
  <c r="AH73" i="9"/>
  <c r="AH74" i="9"/>
  <c r="AH75" i="9"/>
  <c r="AH76" i="9"/>
  <c r="AH77" i="9"/>
  <c r="AH78" i="9"/>
  <c r="AH79" i="9"/>
  <c r="AH80" i="9"/>
  <c r="AH81" i="9"/>
  <c r="AH82" i="9"/>
  <c r="AH83" i="9"/>
  <c r="AH84" i="9"/>
  <c r="AH85" i="9"/>
  <c r="AH86" i="9"/>
  <c r="AH87" i="9"/>
  <c r="AH88" i="9"/>
  <c r="AH89" i="9"/>
  <c r="AH90" i="9"/>
  <c r="AH91" i="9"/>
  <c r="AH92" i="9"/>
  <c r="AH93" i="9"/>
  <c r="AH94" i="9"/>
  <c r="AH95" i="9"/>
  <c r="AH96" i="9"/>
  <c r="AH97" i="9"/>
  <c r="AH98" i="9"/>
  <c r="AH99" i="9"/>
  <c r="AH100" i="9"/>
  <c r="AH101" i="9"/>
  <c r="AH102" i="9"/>
  <c r="AH103" i="9"/>
  <c r="AH104" i="9"/>
  <c r="AH105" i="9"/>
  <c r="AH106" i="9"/>
  <c r="AH107" i="9"/>
  <c r="AH108" i="9"/>
  <c r="AH109" i="9"/>
  <c r="AH110" i="9"/>
  <c r="AH111" i="9"/>
  <c r="AH112" i="9"/>
  <c r="AH113" i="9"/>
  <c r="AH114" i="9"/>
  <c r="AH115" i="9"/>
  <c r="AH116" i="9"/>
  <c r="AH117" i="9"/>
  <c r="AH118" i="9"/>
  <c r="AH119" i="9"/>
  <c r="AH120" i="9"/>
  <c r="AH121" i="9"/>
  <c r="AH122" i="9"/>
  <c r="AH123" i="9"/>
  <c r="AH124" i="9"/>
  <c r="AH125" i="9"/>
  <c r="AH126" i="9"/>
  <c r="AH127" i="9"/>
  <c r="AH128" i="9"/>
  <c r="AH129" i="9"/>
  <c r="AH130" i="9"/>
  <c r="AH131" i="9"/>
  <c r="AH132" i="9"/>
  <c r="AH133" i="9"/>
  <c r="AH134" i="9"/>
  <c r="AH135" i="9"/>
  <c r="AH136" i="9"/>
  <c r="AH137" i="9"/>
  <c r="AH138" i="9"/>
  <c r="AH139" i="9"/>
  <c r="AH140" i="9"/>
  <c r="AH141" i="9"/>
  <c r="AH142" i="9"/>
  <c r="AH143" i="9"/>
  <c r="AH144" i="9"/>
  <c r="AH145" i="9"/>
  <c r="AH146" i="9"/>
  <c r="AH147" i="9"/>
  <c r="AH148" i="9"/>
  <c r="AH149" i="9"/>
  <c r="AH150" i="9"/>
  <c r="AH151" i="9"/>
  <c r="AH152" i="9"/>
  <c r="AH153" i="9"/>
  <c r="AH154" i="9"/>
  <c r="AH155" i="9"/>
  <c r="AH156" i="9"/>
  <c r="AH157" i="9"/>
  <c r="AH158" i="9"/>
  <c r="AH159" i="9"/>
  <c r="AH160" i="9"/>
  <c r="AH161" i="9"/>
  <c r="AH162" i="9"/>
  <c r="AH163" i="9"/>
  <c r="AH164" i="9"/>
  <c r="AH165" i="9"/>
  <c r="AH166" i="9"/>
  <c r="AH167" i="9"/>
  <c r="AH168" i="9"/>
  <c r="AH169" i="9"/>
  <c r="AH170" i="9"/>
  <c r="AH171" i="9"/>
  <c r="AH172" i="9"/>
  <c r="AH173" i="9"/>
  <c r="AH174" i="9"/>
  <c r="AH175" i="9"/>
  <c r="AH176" i="9"/>
  <c r="AH177" i="9"/>
  <c r="AH178" i="9"/>
  <c r="AH179" i="9"/>
  <c r="AH180" i="9"/>
  <c r="AH181" i="9"/>
  <c r="AH182" i="9"/>
  <c r="AH183" i="9"/>
  <c r="AH184" i="9"/>
  <c r="AH185" i="9"/>
  <c r="AH186" i="9"/>
  <c r="AH187" i="9"/>
  <c r="AH188" i="9"/>
  <c r="AH189" i="9"/>
  <c r="AH190" i="9"/>
  <c r="AH191" i="9"/>
  <c r="AH192" i="9"/>
  <c r="AH193" i="9"/>
  <c r="AH194" i="9"/>
  <c r="AH195" i="9"/>
  <c r="AH196" i="9"/>
  <c r="AH197" i="9"/>
  <c r="AH198" i="9"/>
  <c r="AH199" i="9"/>
  <c r="AH200" i="9"/>
  <c r="AH201" i="9"/>
  <c r="AH202" i="9"/>
  <c r="AH203" i="9"/>
  <c r="AH204" i="9"/>
  <c r="AH205" i="9"/>
  <c r="AH206" i="9"/>
  <c r="AH207" i="9"/>
  <c r="AH208" i="9"/>
  <c r="AH209" i="9"/>
  <c r="AH210" i="9"/>
  <c r="AH211" i="9"/>
  <c r="AH212" i="9"/>
  <c r="AH213" i="9"/>
  <c r="AH214" i="9"/>
  <c r="AH215" i="9"/>
  <c r="AH216" i="9"/>
  <c r="AH217" i="9"/>
  <c r="AH218" i="9"/>
  <c r="AH219" i="9"/>
  <c r="AH220" i="9"/>
  <c r="AH221" i="9"/>
  <c r="AH222" i="9"/>
  <c r="AH223" i="9"/>
  <c r="AH224" i="9"/>
  <c r="AH225" i="9"/>
  <c r="AH226" i="9"/>
  <c r="AH227" i="9"/>
  <c r="AH228" i="9"/>
  <c r="AH229" i="9"/>
  <c r="AH230" i="9"/>
  <c r="AH231" i="9"/>
  <c r="AH232" i="9"/>
  <c r="AH233" i="9"/>
  <c r="AH234" i="9"/>
  <c r="AH235" i="9"/>
  <c r="AH236" i="9"/>
  <c r="AH237" i="9"/>
  <c r="AH238" i="9"/>
  <c r="AH239" i="9"/>
  <c r="AH240" i="9"/>
  <c r="AH241" i="9"/>
  <c r="AH242" i="9"/>
  <c r="AH243" i="9"/>
  <c r="AH244" i="9"/>
  <c r="AH245" i="9"/>
  <c r="AH246" i="9"/>
  <c r="AH247" i="9"/>
  <c r="AH248" i="9"/>
  <c r="AH249" i="9"/>
  <c r="AH250" i="9"/>
  <c r="AH251" i="9"/>
  <c r="AH252" i="9"/>
  <c r="AH253" i="9"/>
  <c r="AH254" i="9"/>
  <c r="AH255" i="9"/>
  <c r="AH256" i="9"/>
  <c r="AH257" i="9"/>
  <c r="AH258" i="9"/>
  <c r="AH259" i="9"/>
  <c r="AH260" i="9"/>
  <c r="AH261" i="9"/>
  <c r="AH262" i="9"/>
  <c r="AH263" i="9"/>
  <c r="AH264" i="9"/>
  <c r="AH265" i="9"/>
  <c r="AH266" i="9"/>
  <c r="AH267" i="9"/>
  <c r="AH268" i="9"/>
  <c r="AH269" i="9"/>
  <c r="AH270" i="9"/>
  <c r="AH271" i="9"/>
  <c r="AH272" i="9"/>
  <c r="AH273" i="9"/>
  <c r="AH274" i="9"/>
  <c r="AH275" i="9"/>
  <c r="AH276" i="9"/>
  <c r="AH277" i="9"/>
  <c r="AH278" i="9"/>
  <c r="AH279" i="9"/>
  <c r="AH280" i="9"/>
  <c r="AH281" i="9"/>
  <c r="AH282" i="9"/>
  <c r="AH283" i="9"/>
  <c r="AH284" i="9"/>
  <c r="AH285" i="9"/>
  <c r="AH286" i="9"/>
  <c r="AH287" i="9"/>
  <c r="AH288" i="9"/>
  <c r="AH289" i="9"/>
  <c r="AH290" i="9"/>
  <c r="AH291" i="9"/>
  <c r="AH292" i="9"/>
  <c r="AH293" i="9"/>
  <c r="AH294" i="9"/>
  <c r="AH295" i="9"/>
  <c r="AH296" i="9"/>
  <c r="AH297" i="9"/>
  <c r="AH298" i="9"/>
  <c r="AH299" i="9"/>
  <c r="AH300" i="9"/>
  <c r="AH301" i="9"/>
  <c r="AH302" i="9"/>
  <c r="AH303" i="9"/>
  <c r="AH304" i="9"/>
  <c r="AH305" i="9"/>
  <c r="AH306" i="9"/>
  <c r="AH307" i="9"/>
  <c r="AH308" i="9"/>
  <c r="AH309" i="9"/>
  <c r="AH310" i="9"/>
  <c r="AH311" i="9"/>
  <c r="AH312" i="9"/>
  <c r="AH313" i="9"/>
  <c r="AH314" i="9"/>
  <c r="AH315" i="9"/>
  <c r="AH316" i="9"/>
  <c r="AH317" i="9"/>
  <c r="AH318" i="9"/>
  <c r="AH319" i="9"/>
  <c r="AH320" i="9"/>
  <c r="AH321" i="9"/>
  <c r="AH322" i="9"/>
  <c r="AH323" i="9"/>
  <c r="AH324" i="9"/>
  <c r="AH325" i="9"/>
  <c r="AH326" i="9"/>
  <c r="AH327" i="9"/>
  <c r="AH328" i="9"/>
  <c r="AH329" i="9"/>
  <c r="AH330" i="9"/>
  <c r="AH331" i="9"/>
  <c r="AH332" i="9"/>
  <c r="AH333" i="9"/>
  <c r="AH334" i="9"/>
  <c r="AH335" i="9"/>
  <c r="AH336" i="9"/>
  <c r="AH337" i="9"/>
  <c r="AH338" i="9"/>
  <c r="AH339" i="9"/>
  <c r="AH340" i="9"/>
  <c r="AH341" i="9"/>
  <c r="AH342" i="9"/>
  <c r="AH343" i="9"/>
  <c r="AH344" i="9"/>
  <c r="AH345" i="9"/>
  <c r="AH346" i="9"/>
  <c r="AH347" i="9"/>
  <c r="AH348" i="9"/>
  <c r="AH349" i="9"/>
  <c r="AH350" i="9"/>
  <c r="AH351" i="9"/>
  <c r="AH352" i="9"/>
  <c r="AH353" i="9"/>
  <c r="AH354" i="9"/>
  <c r="AH355" i="9"/>
  <c r="AH356" i="9"/>
  <c r="AH357" i="9"/>
  <c r="AH358" i="9"/>
  <c r="AH359" i="9"/>
  <c r="AH360" i="9"/>
  <c r="AH361" i="9"/>
  <c r="AH362" i="9"/>
  <c r="AH363" i="9"/>
  <c r="AH364" i="9"/>
  <c r="AH365" i="9"/>
  <c r="AH366" i="9"/>
  <c r="AH367" i="9"/>
  <c r="AH368" i="9"/>
  <c r="AH369" i="9"/>
  <c r="AH370" i="9"/>
  <c r="AH371" i="9"/>
  <c r="AH372" i="9"/>
  <c r="AH373" i="9"/>
  <c r="AH374" i="9"/>
  <c r="AH375" i="9"/>
  <c r="AH376" i="9"/>
  <c r="AH377" i="9"/>
  <c r="AH378" i="9"/>
  <c r="AH379" i="9"/>
  <c r="AH380" i="9"/>
  <c r="AH381" i="9"/>
  <c r="AH382" i="9"/>
  <c r="AH383" i="9"/>
  <c r="AH384" i="9"/>
  <c r="AH385" i="9"/>
  <c r="AH386" i="9"/>
  <c r="AH387" i="9"/>
  <c r="AH388" i="9"/>
  <c r="AH389" i="9"/>
  <c r="AH390" i="9"/>
  <c r="AH391" i="9"/>
  <c r="AH392" i="9"/>
  <c r="AH393" i="9"/>
  <c r="AH394" i="9"/>
  <c r="AH395" i="9"/>
  <c r="AH396" i="9"/>
  <c r="AH397" i="9"/>
  <c r="AH398" i="9"/>
  <c r="AH399" i="9"/>
  <c r="AH400" i="9"/>
  <c r="AH401" i="9"/>
  <c r="AH402" i="9"/>
  <c r="AH403" i="9"/>
  <c r="AH404" i="9"/>
  <c r="AH405" i="9"/>
  <c r="AH406" i="9"/>
  <c r="AH407" i="9"/>
  <c r="AH408" i="9"/>
  <c r="AH409" i="9"/>
  <c r="AH410" i="9"/>
  <c r="AH411" i="9"/>
  <c r="AH412" i="9"/>
  <c r="AH413" i="9"/>
  <c r="AH414" i="9"/>
  <c r="AH415" i="9"/>
  <c r="AH416" i="9"/>
  <c r="AH417" i="9"/>
  <c r="AH418" i="9"/>
  <c r="AH419" i="9"/>
  <c r="AH420" i="9"/>
  <c r="AH421" i="9"/>
  <c r="AH422" i="9"/>
  <c r="AH423" i="9"/>
  <c r="AH424" i="9"/>
  <c r="AH425" i="9"/>
  <c r="AH426" i="9"/>
  <c r="AH427" i="9"/>
  <c r="AH428" i="9"/>
  <c r="AH429" i="9"/>
  <c r="AH430" i="9"/>
  <c r="AH431" i="9"/>
  <c r="AH432" i="9"/>
  <c r="AH433" i="9"/>
  <c r="AH434" i="9"/>
  <c r="AH435" i="9"/>
  <c r="AH436" i="9"/>
  <c r="AH437" i="9"/>
  <c r="AH438" i="9"/>
  <c r="AH439" i="9"/>
  <c r="AH440" i="9"/>
  <c r="AH441" i="9"/>
  <c r="AH442" i="9"/>
  <c r="AH443" i="9"/>
  <c r="AH444" i="9"/>
  <c r="AH445" i="9"/>
  <c r="AH446" i="9"/>
  <c r="AH447" i="9"/>
  <c r="AH448" i="9"/>
  <c r="AH449" i="9"/>
  <c r="AH450" i="9"/>
  <c r="AH451" i="9"/>
  <c r="AH452" i="9"/>
  <c r="AH453" i="9"/>
  <c r="AH454" i="9"/>
  <c r="AH455" i="9"/>
  <c r="AH456" i="9"/>
  <c r="AH457" i="9"/>
  <c r="AH458" i="9"/>
  <c r="AH459" i="9"/>
  <c r="AH460" i="9"/>
  <c r="AH461" i="9"/>
  <c r="AH462" i="9"/>
  <c r="AH463" i="9"/>
  <c r="AH464" i="9"/>
  <c r="AH465" i="9"/>
  <c r="AH466" i="9"/>
  <c r="AH467" i="9"/>
  <c r="AH468" i="9"/>
  <c r="AH469" i="9"/>
  <c r="AH470" i="9"/>
  <c r="AH471" i="9"/>
  <c r="AH472" i="9"/>
  <c r="AH473" i="9"/>
  <c r="AH474" i="9"/>
  <c r="AH475" i="9"/>
  <c r="AH476" i="9"/>
  <c r="AH477" i="9"/>
  <c r="AH478" i="9"/>
  <c r="AH479" i="9"/>
  <c r="AH480" i="9"/>
  <c r="AH481" i="9"/>
  <c r="AH482" i="9"/>
  <c r="AH483" i="9"/>
  <c r="AH484" i="9"/>
  <c r="AH485" i="9"/>
  <c r="AH486" i="9"/>
  <c r="AH487" i="9"/>
  <c r="AH488" i="9"/>
  <c r="AH489" i="9"/>
  <c r="AH490" i="9"/>
  <c r="AH491" i="9"/>
  <c r="AH492" i="9"/>
  <c r="AH493" i="9"/>
  <c r="AH494" i="9"/>
  <c r="AH495" i="9"/>
  <c r="AH496" i="9"/>
  <c r="AH497" i="9"/>
  <c r="AH498" i="9"/>
  <c r="AH499" i="9"/>
  <c r="AH500" i="9"/>
  <c r="AH501" i="9"/>
  <c r="AH502" i="9"/>
  <c r="AH503" i="9"/>
  <c r="AH504" i="9"/>
  <c r="AH505" i="9"/>
  <c r="AH506" i="9"/>
  <c r="AH507" i="9"/>
  <c r="AH508" i="9"/>
  <c r="AH509" i="9"/>
  <c r="AH510" i="9"/>
  <c r="AH511" i="9"/>
  <c r="AH512" i="9"/>
  <c r="AH513" i="9"/>
  <c r="AH514" i="9"/>
  <c r="AH515" i="9"/>
  <c r="AH516" i="9"/>
  <c r="AH517" i="9"/>
  <c r="AH518" i="9"/>
  <c r="AH519" i="9"/>
  <c r="AH520" i="9"/>
  <c r="AH521" i="9"/>
  <c r="AH522" i="9"/>
  <c r="AH523" i="9"/>
  <c r="AH524" i="9"/>
  <c r="AH525" i="9"/>
  <c r="AH526" i="9"/>
  <c r="AH527" i="9"/>
  <c r="AH528" i="9"/>
  <c r="AH529" i="9"/>
  <c r="AH530" i="9"/>
  <c r="AH531" i="9"/>
  <c r="AH532" i="9"/>
  <c r="AH533" i="9"/>
  <c r="AH534" i="9"/>
  <c r="AH535" i="9"/>
  <c r="AH536" i="9"/>
  <c r="AH537" i="9"/>
  <c r="AH538" i="9"/>
  <c r="AH539" i="9"/>
  <c r="AH540" i="9"/>
  <c r="AH541" i="9"/>
  <c r="AH542" i="9"/>
  <c r="AH543" i="9"/>
  <c r="AH544" i="9"/>
  <c r="AH545" i="9"/>
  <c r="AH546" i="9"/>
  <c r="AH547" i="9"/>
  <c r="AH548" i="9"/>
  <c r="AH549" i="9"/>
  <c r="AH550" i="9"/>
  <c r="AH551" i="9"/>
  <c r="AH552" i="9"/>
  <c r="AH553" i="9"/>
  <c r="AH554" i="9"/>
  <c r="AH555" i="9"/>
  <c r="AH556" i="9"/>
  <c r="AH557" i="9"/>
  <c r="AH558" i="9"/>
  <c r="AH559" i="9"/>
  <c r="AH560" i="9"/>
  <c r="AH561" i="9"/>
  <c r="AH562" i="9"/>
  <c r="AH563" i="9"/>
  <c r="AH564" i="9"/>
  <c r="AH565" i="9"/>
  <c r="AH566" i="9"/>
  <c r="AH567" i="9"/>
  <c r="AH568" i="9"/>
  <c r="AH569" i="9"/>
  <c r="AH570" i="9"/>
  <c r="AH571" i="9"/>
  <c r="AH572" i="9"/>
  <c r="AH573" i="9"/>
  <c r="AH574" i="9"/>
  <c r="AH575" i="9"/>
  <c r="AH576" i="9"/>
  <c r="AH577" i="9"/>
  <c r="AH578" i="9"/>
  <c r="AH579" i="9"/>
  <c r="AH580" i="9"/>
  <c r="AH581" i="9"/>
  <c r="AH582" i="9"/>
  <c r="AH583" i="9"/>
  <c r="AH584" i="9"/>
  <c r="AH585" i="9"/>
  <c r="AH586" i="9"/>
  <c r="AH587" i="9"/>
  <c r="AH588" i="9"/>
  <c r="AH589" i="9"/>
  <c r="AH590" i="9"/>
  <c r="AH591" i="9"/>
  <c r="AH592" i="9"/>
  <c r="AH593" i="9"/>
  <c r="AH594" i="9"/>
  <c r="AH595" i="9"/>
  <c r="AH596" i="9"/>
  <c r="AH597" i="9"/>
  <c r="AH598" i="9"/>
  <c r="AH599" i="9"/>
  <c r="AH600" i="9"/>
  <c r="AH601" i="9"/>
  <c r="AH602" i="9"/>
  <c r="AH603" i="9"/>
  <c r="AH604" i="9"/>
  <c r="AH605" i="9"/>
  <c r="AH606" i="9"/>
  <c r="AH607" i="9"/>
  <c r="AH608" i="9"/>
  <c r="AH609" i="9"/>
  <c r="AH610" i="9"/>
  <c r="AH611" i="9"/>
  <c r="AH612" i="9"/>
  <c r="AH613" i="9"/>
  <c r="AH614" i="9"/>
  <c r="AH615" i="9"/>
  <c r="AH616" i="9"/>
  <c r="AH617" i="9"/>
  <c r="AH618" i="9"/>
  <c r="AH619" i="9"/>
  <c r="AH620" i="9"/>
  <c r="AH621" i="9"/>
  <c r="AH622" i="9"/>
  <c r="AH623" i="9"/>
  <c r="AH624" i="9"/>
  <c r="AH625" i="9"/>
  <c r="AH626" i="9"/>
  <c r="AH627" i="9"/>
  <c r="AH628" i="9"/>
  <c r="AH629" i="9"/>
  <c r="AH630" i="9"/>
  <c r="AH631" i="9"/>
  <c r="AH632" i="9"/>
  <c r="AH633" i="9"/>
  <c r="AH634" i="9"/>
  <c r="AH635" i="9"/>
  <c r="AH636" i="9"/>
  <c r="AH637" i="9"/>
  <c r="AH638" i="9"/>
  <c r="AH639" i="9"/>
  <c r="AH640" i="9"/>
  <c r="AH641" i="9"/>
  <c r="AH642" i="9"/>
  <c r="AH643" i="9"/>
  <c r="AH644" i="9"/>
  <c r="AH645" i="9"/>
  <c r="AH646" i="9"/>
  <c r="AH647" i="9"/>
  <c r="AH648" i="9"/>
  <c r="AH649" i="9"/>
  <c r="AH650" i="9"/>
  <c r="AH651" i="9"/>
  <c r="AH652" i="9"/>
  <c r="AH653" i="9"/>
  <c r="AH654" i="9"/>
  <c r="AH655" i="9"/>
  <c r="AH656" i="9"/>
  <c r="AH657" i="9"/>
  <c r="AH658" i="9"/>
  <c r="AH659" i="9"/>
  <c r="AH660" i="9"/>
  <c r="AH661" i="9"/>
  <c r="AH662" i="9"/>
  <c r="AH663" i="9"/>
  <c r="AH664" i="9"/>
  <c r="AH665" i="9"/>
  <c r="AH666" i="9"/>
  <c r="AH667" i="9"/>
  <c r="AH668" i="9"/>
  <c r="AH669" i="9"/>
  <c r="AH670" i="9"/>
  <c r="AH671" i="9"/>
  <c r="AH672" i="9"/>
  <c r="AH673" i="9"/>
  <c r="AH674" i="9"/>
  <c r="AH675" i="9"/>
  <c r="AH676" i="9"/>
  <c r="AH677" i="9"/>
  <c r="AH678" i="9"/>
  <c r="AH679" i="9"/>
  <c r="AH680" i="9"/>
  <c r="AH681" i="9"/>
  <c r="AH682" i="9"/>
  <c r="AH683" i="9"/>
  <c r="AH684" i="9"/>
  <c r="AH685" i="9"/>
  <c r="AH686" i="9"/>
  <c r="AH687" i="9"/>
  <c r="AH688" i="9"/>
  <c r="AH689" i="9"/>
  <c r="AH690" i="9"/>
  <c r="AH691" i="9"/>
  <c r="AH692" i="9"/>
  <c r="AH693" i="9"/>
  <c r="AH694" i="9"/>
  <c r="AH695" i="9"/>
  <c r="AH696" i="9"/>
  <c r="AH697" i="9"/>
  <c r="AH698" i="9"/>
  <c r="AH699" i="9"/>
  <c r="AH700" i="9"/>
  <c r="AH701" i="9"/>
  <c r="AH702" i="9"/>
  <c r="AH703" i="9"/>
  <c r="AH704" i="9"/>
  <c r="AH705" i="9"/>
  <c r="AH706" i="9"/>
  <c r="AH707" i="9"/>
  <c r="AH708" i="9"/>
  <c r="AH709" i="9"/>
  <c r="AH710" i="9"/>
  <c r="AH711" i="9"/>
  <c r="AH712" i="9"/>
  <c r="AH713" i="9"/>
  <c r="AH714" i="9"/>
  <c r="AH715" i="9"/>
  <c r="AH716" i="9"/>
  <c r="AH717" i="9"/>
  <c r="AH718" i="9"/>
  <c r="AH719" i="9"/>
  <c r="AH720" i="9"/>
  <c r="AH721" i="9"/>
  <c r="AH722" i="9"/>
  <c r="AH723" i="9"/>
  <c r="AH724" i="9"/>
  <c r="AH725" i="9"/>
  <c r="AH726" i="9"/>
  <c r="AH727" i="9"/>
  <c r="AH728" i="9"/>
  <c r="AH729" i="9"/>
  <c r="AH730" i="9"/>
  <c r="AH731" i="9"/>
  <c r="AH732" i="9"/>
  <c r="AH733" i="9"/>
  <c r="AH734" i="9"/>
  <c r="AH735" i="9"/>
  <c r="AH736" i="9"/>
  <c r="AH737" i="9"/>
  <c r="AH738" i="9"/>
  <c r="AH739" i="9"/>
  <c r="AH740" i="9"/>
  <c r="AH741" i="9"/>
  <c r="AH742" i="9"/>
  <c r="AH743" i="9"/>
  <c r="AH744" i="9"/>
  <c r="AH745" i="9"/>
  <c r="AH746" i="9"/>
  <c r="AH747" i="9"/>
  <c r="AH748" i="9"/>
  <c r="AH749" i="9"/>
  <c r="AH750" i="9"/>
  <c r="AH751" i="9"/>
  <c r="AH752" i="9"/>
  <c r="AH753" i="9"/>
  <c r="AH754" i="9"/>
  <c r="AH755" i="9"/>
  <c r="AH756" i="9"/>
  <c r="AH757" i="9"/>
  <c r="AH758" i="9"/>
  <c r="AH759" i="9"/>
  <c r="AH760" i="9"/>
  <c r="AH761" i="9"/>
  <c r="AH762" i="9"/>
  <c r="AH763" i="9"/>
  <c r="AH764" i="9"/>
  <c r="AH765" i="9"/>
  <c r="AH766" i="9"/>
  <c r="AH767" i="9"/>
  <c r="AH768" i="9"/>
  <c r="AH769" i="9"/>
  <c r="AH770" i="9"/>
  <c r="AH771" i="9"/>
  <c r="AH772" i="9"/>
  <c r="AH773" i="9"/>
  <c r="AH774" i="9"/>
  <c r="AH775" i="9"/>
  <c r="AH776" i="9"/>
  <c r="AH777" i="9"/>
  <c r="AH778" i="9"/>
  <c r="AH779" i="9"/>
  <c r="AH780" i="9"/>
  <c r="AH781" i="9"/>
  <c r="AH782" i="9"/>
  <c r="AH783" i="9"/>
  <c r="AH784" i="9"/>
  <c r="AH785" i="9"/>
  <c r="AH786" i="9"/>
  <c r="AH787" i="9"/>
  <c r="AH788" i="9"/>
  <c r="AH789" i="9"/>
  <c r="AH790" i="9"/>
  <c r="AH791" i="9"/>
  <c r="AH792" i="9"/>
  <c r="AH793" i="9"/>
  <c r="AH794" i="9"/>
  <c r="AH795" i="9"/>
  <c r="AH796" i="9"/>
  <c r="AH797" i="9"/>
  <c r="AH798" i="9"/>
  <c r="AH799" i="9"/>
  <c r="AH800" i="9"/>
  <c r="AH801" i="9"/>
  <c r="AH802" i="9"/>
  <c r="AH803" i="9"/>
  <c r="AH804" i="9"/>
  <c r="AH805" i="9"/>
  <c r="AH806" i="9"/>
  <c r="AH807" i="9"/>
  <c r="AH808" i="9"/>
  <c r="AH809" i="9"/>
  <c r="AH810" i="9"/>
  <c r="AH811" i="9"/>
  <c r="AH812" i="9"/>
  <c r="AH813" i="9"/>
  <c r="AH814" i="9"/>
  <c r="AH815" i="9"/>
  <c r="AH816" i="9"/>
  <c r="AH817" i="9"/>
  <c r="AH818" i="9"/>
  <c r="AH819" i="9"/>
  <c r="AH820" i="9"/>
  <c r="AH821" i="9"/>
  <c r="AH822" i="9"/>
  <c r="AH823" i="9"/>
  <c r="AH824" i="9"/>
  <c r="AH825" i="9"/>
  <c r="AH826" i="9"/>
  <c r="AH827" i="9"/>
  <c r="AH828" i="9"/>
  <c r="AH829" i="9"/>
  <c r="AH830" i="9"/>
  <c r="AH831" i="9"/>
  <c r="AH832" i="9"/>
  <c r="AH833" i="9"/>
  <c r="AH834" i="9"/>
  <c r="AH835" i="9"/>
  <c r="AH836" i="9"/>
  <c r="AH837" i="9"/>
  <c r="AH838" i="9"/>
  <c r="AH839" i="9"/>
  <c r="AH840" i="9"/>
  <c r="AH841" i="9"/>
  <c r="AH842" i="9"/>
  <c r="AH843" i="9"/>
  <c r="AH844" i="9"/>
  <c r="AH845" i="9"/>
  <c r="AH846" i="9"/>
  <c r="AH847" i="9"/>
  <c r="AH848" i="9"/>
  <c r="AH849" i="9"/>
  <c r="AH850" i="9"/>
  <c r="AH851" i="9"/>
  <c r="AH852" i="9"/>
  <c r="AH853" i="9"/>
  <c r="AH854" i="9"/>
  <c r="AH855" i="9"/>
  <c r="AH856" i="9"/>
  <c r="AH857" i="9"/>
  <c r="AH858" i="9"/>
  <c r="AH859" i="9"/>
  <c r="AH860" i="9"/>
  <c r="AH861" i="9"/>
  <c r="AH862" i="9"/>
  <c r="AH863" i="9"/>
  <c r="AH864" i="9"/>
  <c r="AH865" i="9"/>
  <c r="AH866" i="9"/>
  <c r="AH867" i="9"/>
  <c r="AH868" i="9"/>
  <c r="AH869" i="9"/>
  <c r="AH870" i="9"/>
  <c r="AH871" i="9"/>
  <c r="AH872" i="9"/>
  <c r="AH873" i="9"/>
  <c r="AH874" i="9"/>
  <c r="AH875" i="9"/>
  <c r="AH876" i="9"/>
  <c r="AH877" i="9"/>
  <c r="AH878" i="9"/>
  <c r="AH879" i="9"/>
  <c r="AH880" i="9"/>
  <c r="AH881" i="9"/>
  <c r="AH882" i="9"/>
  <c r="AH883" i="9"/>
  <c r="AH884" i="9"/>
  <c r="AH885" i="9"/>
  <c r="AH886" i="9"/>
  <c r="AH887" i="9"/>
  <c r="AH888" i="9"/>
  <c r="AH889" i="9"/>
  <c r="AH890" i="9"/>
  <c r="AH891" i="9"/>
  <c r="AH892" i="9"/>
  <c r="AH893" i="9"/>
  <c r="AH894" i="9"/>
  <c r="AH895" i="9"/>
  <c r="AH896" i="9"/>
  <c r="AH897" i="9"/>
  <c r="AH898" i="9"/>
  <c r="AH899" i="9"/>
  <c r="AH900" i="9"/>
  <c r="AH901" i="9"/>
  <c r="AH902" i="9"/>
  <c r="AH903" i="9"/>
  <c r="AH904" i="9"/>
  <c r="AH905" i="9"/>
  <c r="AH906" i="9"/>
  <c r="AH907" i="9"/>
  <c r="AH908" i="9"/>
  <c r="AH909" i="9"/>
  <c r="AH910" i="9"/>
  <c r="AH911" i="9"/>
  <c r="AH912" i="9"/>
  <c r="AH913" i="9"/>
  <c r="AH914" i="9"/>
  <c r="AH915" i="9"/>
  <c r="AH916" i="9"/>
  <c r="AH917" i="9"/>
  <c r="AH918" i="9"/>
  <c r="AH919" i="9"/>
  <c r="AH920" i="9"/>
  <c r="AH921" i="9"/>
  <c r="AH922" i="9"/>
  <c r="AH923" i="9"/>
  <c r="AH924" i="9"/>
  <c r="AH925" i="9"/>
  <c r="AH926" i="9"/>
  <c r="AH927" i="9"/>
  <c r="AH928" i="9"/>
  <c r="AH929" i="9"/>
  <c r="AH930" i="9"/>
  <c r="AH931" i="9"/>
  <c r="AH932" i="9"/>
  <c r="AH933" i="9"/>
  <c r="AH934" i="9"/>
  <c r="AH935" i="9"/>
  <c r="AH936" i="9"/>
  <c r="AH937" i="9"/>
  <c r="AH938" i="9"/>
  <c r="AH939" i="9"/>
  <c r="AH940" i="9"/>
  <c r="AH941" i="9"/>
  <c r="AH942" i="9"/>
  <c r="AH943" i="9"/>
  <c r="AH944" i="9"/>
  <c r="AH945" i="9"/>
  <c r="AH946" i="9"/>
  <c r="AH947" i="9"/>
  <c r="AH948" i="9"/>
  <c r="AH949" i="9"/>
  <c r="AH950" i="9"/>
  <c r="AH951" i="9"/>
  <c r="AH952" i="9"/>
  <c r="AH953" i="9"/>
  <c r="AH954" i="9"/>
  <c r="AH955" i="9"/>
  <c r="AH956" i="9"/>
  <c r="AH957" i="9"/>
  <c r="AH958" i="9"/>
  <c r="AH959" i="9"/>
  <c r="AH960" i="9"/>
  <c r="AH961" i="9"/>
  <c r="AH962" i="9"/>
  <c r="AH963" i="9"/>
  <c r="AH964" i="9"/>
  <c r="AH965" i="9"/>
  <c r="AH966" i="9"/>
  <c r="AH967" i="9"/>
  <c r="AH968" i="9"/>
  <c r="AH969" i="9"/>
  <c r="AH970" i="9"/>
  <c r="AH971" i="9"/>
  <c r="AH972" i="9"/>
  <c r="AH973" i="9"/>
  <c r="AH974" i="9"/>
  <c r="AH975" i="9"/>
  <c r="AH976" i="9"/>
  <c r="AH977" i="9"/>
  <c r="AH978" i="9"/>
  <c r="AH979" i="9"/>
  <c r="AH980" i="9"/>
  <c r="AH981" i="9"/>
  <c r="AH982" i="9"/>
  <c r="AH983" i="9"/>
  <c r="AH984" i="9"/>
  <c r="AH985" i="9"/>
  <c r="AH986" i="9"/>
  <c r="AH987" i="9"/>
  <c r="AH988" i="9"/>
  <c r="AH989" i="9"/>
  <c r="AH990" i="9"/>
  <c r="AH991" i="9"/>
  <c r="AH992" i="9"/>
  <c r="AH993" i="9"/>
  <c r="AH994" i="9"/>
  <c r="AH995" i="9"/>
  <c r="AH996" i="9"/>
  <c r="AH997" i="9"/>
  <c r="AH998" i="9"/>
  <c r="AH999" i="9"/>
  <c r="AH1000" i="9"/>
  <c r="AH1001" i="9"/>
  <c r="AH1002" i="9"/>
  <c r="AH1003" i="9"/>
  <c r="AH1004" i="9"/>
  <c r="AH1005" i="9"/>
  <c r="AH1006" i="9"/>
  <c r="AH1007" i="9"/>
  <c r="AH1008" i="9"/>
  <c r="AH1009" i="9"/>
  <c r="AH1010" i="9"/>
  <c r="AH1011" i="9"/>
  <c r="AH1012" i="9"/>
  <c r="AH1013" i="9"/>
  <c r="AH1014" i="9"/>
  <c r="AH1015" i="9"/>
  <c r="AH1016" i="9"/>
  <c r="AH1017" i="9"/>
  <c r="AH1018" i="9"/>
  <c r="AH1019" i="9"/>
  <c r="AH1020" i="9"/>
  <c r="AH1021" i="9"/>
  <c r="AH1022" i="9"/>
  <c r="AH1023" i="9"/>
  <c r="AH1024" i="9"/>
  <c r="AH1025" i="9"/>
  <c r="AH1026" i="9"/>
  <c r="AH1027" i="9"/>
  <c r="AH1028" i="9"/>
  <c r="AH1029" i="9"/>
  <c r="AH1030" i="9"/>
  <c r="AH1031" i="9"/>
  <c r="AH1032" i="9"/>
  <c r="AH1033" i="9"/>
  <c r="AH1034" i="9"/>
  <c r="AH1035" i="9"/>
  <c r="AH1036" i="9"/>
  <c r="AH1037" i="9"/>
  <c r="AH1038" i="9"/>
  <c r="AH1039" i="9"/>
  <c r="AH1040" i="9"/>
  <c r="AH1041" i="9"/>
  <c r="AH1042" i="9"/>
  <c r="AH1043" i="9"/>
  <c r="AH1044" i="9"/>
  <c r="AH1045" i="9"/>
  <c r="AH1046" i="9"/>
  <c r="AH1047" i="9"/>
  <c r="AH1048" i="9"/>
  <c r="AH1049" i="9"/>
  <c r="AH1050" i="9"/>
  <c r="AH1051" i="9"/>
  <c r="AH1052" i="9"/>
  <c r="AH1053" i="9"/>
  <c r="AH1054" i="9"/>
  <c r="AH1055" i="9"/>
  <c r="AH1056" i="9"/>
  <c r="AH1057" i="9"/>
  <c r="AH1058" i="9"/>
  <c r="AH1059" i="9"/>
  <c r="AH1060" i="9"/>
  <c r="AH1061" i="9"/>
  <c r="AH1062" i="9"/>
  <c r="AH1063" i="9"/>
  <c r="AH1064" i="9"/>
  <c r="AH1065" i="9"/>
  <c r="AH1066" i="9"/>
  <c r="AH1067" i="9"/>
  <c r="AH1068" i="9"/>
  <c r="AH1069" i="9"/>
  <c r="AH1070" i="9"/>
  <c r="AH1071" i="9"/>
  <c r="AH1072" i="9"/>
  <c r="AH1073" i="9"/>
  <c r="AH1074" i="9"/>
  <c r="AH1075" i="9"/>
  <c r="AH1076" i="9"/>
  <c r="AH1077" i="9"/>
  <c r="AH1078" i="9"/>
  <c r="AH1079" i="9"/>
  <c r="AH1080" i="9"/>
  <c r="AH1081" i="9"/>
  <c r="AH1082" i="9"/>
  <c r="AH1083" i="9"/>
  <c r="AH1084" i="9"/>
  <c r="AH1085" i="9"/>
  <c r="AH1086" i="9"/>
  <c r="AH1087" i="9"/>
  <c r="AH1088" i="9"/>
  <c r="AH1089" i="9"/>
  <c r="AH1090" i="9"/>
  <c r="AH1091" i="9"/>
  <c r="AH1092" i="9"/>
  <c r="AH1093" i="9"/>
  <c r="AH1094" i="9"/>
  <c r="AH1095" i="9"/>
  <c r="AH1096" i="9"/>
  <c r="AH1097" i="9"/>
  <c r="AH1098" i="9"/>
  <c r="AH1099" i="9"/>
  <c r="AH1100" i="9"/>
  <c r="AH1101" i="9"/>
  <c r="AH1102" i="9"/>
  <c r="AH1103" i="9"/>
  <c r="AH1104" i="9"/>
  <c r="AH1105" i="9"/>
  <c r="AH1106" i="9"/>
  <c r="AH1107" i="9"/>
  <c r="AH1108" i="9"/>
  <c r="AH1109" i="9"/>
  <c r="AH1110" i="9"/>
  <c r="AH1111" i="9"/>
  <c r="AH1112" i="9"/>
  <c r="AH1113" i="9"/>
  <c r="AH1114" i="9"/>
  <c r="AH1115" i="9"/>
  <c r="AH1116" i="9"/>
  <c r="AH1117" i="9"/>
  <c r="AH1118" i="9"/>
  <c r="AH1119" i="9"/>
  <c r="AH1120" i="9"/>
  <c r="AH1121" i="9"/>
  <c r="AH1122" i="9"/>
  <c r="AH1123" i="9"/>
  <c r="AH1124" i="9"/>
  <c r="AH1125" i="9"/>
  <c r="AH1126" i="9"/>
  <c r="AH1127" i="9"/>
  <c r="AH1128" i="9"/>
  <c r="AH1129" i="9"/>
  <c r="AH1130" i="9"/>
  <c r="AH1131" i="9"/>
  <c r="AH1132" i="9"/>
  <c r="AH1133" i="9"/>
  <c r="AH1134" i="9"/>
  <c r="AH1135" i="9"/>
  <c r="AH1136" i="9"/>
  <c r="AH1137" i="9"/>
  <c r="AH1138" i="9"/>
  <c r="AH1139" i="9"/>
  <c r="AH1140" i="9"/>
  <c r="AH1141" i="9"/>
  <c r="AH1142" i="9"/>
  <c r="AH1143" i="9"/>
  <c r="AH1144" i="9"/>
  <c r="AH1145" i="9"/>
  <c r="AH1146" i="9"/>
  <c r="AH1147" i="9"/>
  <c r="AH1148" i="9"/>
  <c r="AH1149" i="9"/>
  <c r="AH1150" i="9"/>
  <c r="AH1151" i="9"/>
  <c r="AH1152" i="9"/>
  <c r="AH1153" i="9"/>
  <c r="AH1154" i="9"/>
  <c r="AH1155" i="9"/>
  <c r="AH1156" i="9"/>
  <c r="AH1157" i="9"/>
  <c r="AH1158" i="9"/>
  <c r="AH1159" i="9"/>
  <c r="AH1160" i="9"/>
  <c r="AH1161" i="9"/>
  <c r="AH1162" i="9"/>
  <c r="AH1163" i="9"/>
  <c r="AH1164" i="9"/>
  <c r="AH1165" i="9"/>
  <c r="AH1166" i="9"/>
  <c r="AH1167" i="9"/>
  <c r="AH1168" i="9"/>
  <c r="AH1169" i="9"/>
  <c r="AH1170" i="9"/>
  <c r="AH1171" i="9"/>
  <c r="AH1172" i="9"/>
  <c r="AH1173" i="9"/>
  <c r="AH1174" i="9"/>
  <c r="AH1175" i="9"/>
  <c r="AH1176" i="9"/>
  <c r="AH1177" i="9"/>
  <c r="AH1178" i="9"/>
  <c r="AH1179" i="9"/>
  <c r="AH1180" i="9"/>
  <c r="AH1181" i="9"/>
  <c r="AH1182" i="9"/>
  <c r="AH1183" i="9"/>
  <c r="AH1184" i="9"/>
  <c r="AH1185" i="9"/>
  <c r="AH1186" i="9"/>
  <c r="AH1187" i="9"/>
  <c r="AH1188" i="9"/>
  <c r="AH1189" i="9"/>
  <c r="AH1190" i="9"/>
  <c r="AH1191" i="9"/>
  <c r="AH1192" i="9"/>
  <c r="AH1193" i="9"/>
  <c r="AH1194" i="9"/>
  <c r="AH1195" i="9"/>
  <c r="AH1196" i="9"/>
  <c r="AH1197" i="9"/>
  <c r="AH1198" i="9"/>
  <c r="AH1199" i="9"/>
  <c r="AH1200" i="9"/>
  <c r="AH1201" i="9"/>
  <c r="AH1202" i="9"/>
  <c r="AH1203" i="9"/>
  <c r="AH1204" i="9"/>
  <c r="AH1205" i="9"/>
  <c r="AH1206" i="9"/>
  <c r="AH1207" i="9"/>
  <c r="AH1208" i="9"/>
  <c r="AH1209" i="9"/>
  <c r="AH1210" i="9"/>
  <c r="AH1211" i="9"/>
  <c r="AH1212" i="9"/>
  <c r="AH1213" i="9"/>
  <c r="AH1214" i="9"/>
  <c r="AH1215" i="9"/>
  <c r="AH1216" i="9"/>
  <c r="AH1217" i="9"/>
  <c r="AH1218" i="9"/>
  <c r="AH1219" i="9"/>
  <c r="AH1220" i="9"/>
  <c r="AH1221" i="9"/>
  <c r="AH1222" i="9"/>
  <c r="AH1223" i="9"/>
  <c r="AH1224" i="9"/>
  <c r="AH1225" i="9"/>
  <c r="AH1226" i="9"/>
  <c r="AH1227" i="9"/>
  <c r="AH1228" i="9"/>
  <c r="AH1229" i="9"/>
  <c r="AH1230" i="9"/>
  <c r="AH1231" i="9"/>
  <c r="AH1232" i="9"/>
  <c r="AH1233" i="9"/>
  <c r="AH1234" i="9"/>
  <c r="AH1235" i="9"/>
  <c r="AH1236" i="9"/>
  <c r="AH1237" i="9"/>
  <c r="AH1238" i="9"/>
  <c r="AH1239" i="9"/>
  <c r="AH1240" i="9"/>
  <c r="AH1241" i="9"/>
  <c r="AH1242" i="9"/>
  <c r="AH1243" i="9"/>
  <c r="AH1244" i="9"/>
  <c r="AH1245" i="9"/>
  <c r="AH1246" i="9"/>
  <c r="AH1247" i="9"/>
  <c r="AH1248" i="9"/>
  <c r="AH1249" i="9"/>
  <c r="AH1250" i="9"/>
  <c r="AH1251" i="9"/>
  <c r="AH1252" i="9"/>
  <c r="AH1253" i="9"/>
  <c r="AH1254" i="9"/>
  <c r="AH1255" i="9"/>
  <c r="AH1256" i="9"/>
  <c r="AH1257" i="9"/>
  <c r="AH1258" i="9"/>
  <c r="AH1259" i="9"/>
  <c r="AH1260" i="9"/>
  <c r="AH1261" i="9"/>
  <c r="AH1262" i="9"/>
  <c r="AH1263" i="9"/>
  <c r="AH1264" i="9"/>
  <c r="AH1265" i="9"/>
  <c r="AH1266" i="9"/>
  <c r="AH1267" i="9"/>
  <c r="AH1268" i="9"/>
  <c r="AH1269" i="9"/>
  <c r="AH1270" i="9"/>
  <c r="AH1271" i="9"/>
  <c r="AH1272" i="9"/>
  <c r="AH1273" i="9"/>
  <c r="AH1274" i="9"/>
  <c r="AH1275" i="9"/>
  <c r="AH1276" i="9"/>
  <c r="AH1277" i="9"/>
  <c r="AH1278" i="9"/>
  <c r="AH1279" i="9"/>
  <c r="AH1280" i="9"/>
  <c r="AH1281" i="9"/>
  <c r="AH1282" i="9"/>
  <c r="AH1283" i="9"/>
  <c r="AH1284" i="9"/>
  <c r="AH1285" i="9"/>
  <c r="AH1286" i="9"/>
  <c r="AH1287" i="9"/>
  <c r="AH1288" i="9"/>
  <c r="AH1289" i="9"/>
  <c r="AH1290" i="9"/>
  <c r="AH1291" i="9"/>
  <c r="AH1292" i="9"/>
  <c r="AH1293" i="9"/>
  <c r="AH1294" i="9"/>
  <c r="AH1295" i="9"/>
  <c r="AH1296" i="9"/>
  <c r="AH1297" i="9"/>
  <c r="AH1298" i="9"/>
  <c r="AH1299" i="9"/>
  <c r="AH1300" i="9"/>
  <c r="AH1301" i="9"/>
  <c r="AH1302" i="9"/>
  <c r="AH1303" i="9"/>
  <c r="AH1304" i="9"/>
  <c r="AH1305" i="9"/>
  <c r="AH1306" i="9"/>
  <c r="AH1307" i="9"/>
  <c r="AH1308" i="9"/>
  <c r="AH1309" i="9"/>
  <c r="AH1310" i="9"/>
  <c r="AH1311" i="9"/>
  <c r="AH1312" i="9"/>
  <c r="AH1313" i="9"/>
  <c r="AH1314" i="9"/>
  <c r="AH1315" i="9"/>
  <c r="AH1316" i="9"/>
  <c r="AH1317" i="9"/>
  <c r="AH1318" i="9"/>
  <c r="AH1319" i="9"/>
  <c r="AH1320" i="9"/>
  <c r="AH1321" i="9"/>
  <c r="AH1322" i="9"/>
  <c r="AH1323" i="9"/>
  <c r="AH1324" i="9"/>
  <c r="AH1325" i="9"/>
  <c r="AH1326" i="9"/>
  <c r="AH1327" i="9"/>
  <c r="AH1328" i="9"/>
  <c r="AH1329" i="9"/>
  <c r="AH1330" i="9"/>
  <c r="AH1331" i="9"/>
  <c r="AH1332" i="9"/>
  <c r="AH1333" i="9"/>
  <c r="AH1334" i="9"/>
  <c r="AH1335" i="9"/>
  <c r="AH1336" i="9"/>
  <c r="AH1337" i="9"/>
  <c r="AH1338" i="9"/>
  <c r="AH1339" i="9"/>
  <c r="AH1340" i="9"/>
  <c r="AH1341" i="9"/>
  <c r="AH1342" i="9"/>
  <c r="AH1343" i="9"/>
  <c r="AH1344" i="9"/>
  <c r="AH1345" i="9"/>
  <c r="AH1346" i="9"/>
  <c r="AH1347" i="9"/>
  <c r="AH1348" i="9"/>
  <c r="AH1349" i="9"/>
  <c r="AH1350" i="9"/>
  <c r="AH1351" i="9"/>
  <c r="AH1352" i="9"/>
  <c r="AH1353" i="9"/>
  <c r="AH1354" i="9"/>
  <c r="AH1355" i="9"/>
  <c r="AH1356" i="9"/>
  <c r="AH1357" i="9"/>
  <c r="AH1358" i="9"/>
  <c r="AH1359" i="9"/>
  <c r="AH1360" i="9"/>
  <c r="AH1361" i="9"/>
  <c r="AH1362" i="9"/>
  <c r="AH1363" i="9"/>
  <c r="AH1364" i="9"/>
  <c r="AH1365" i="9"/>
  <c r="AH1366" i="9"/>
  <c r="AH1367" i="9"/>
  <c r="AH1368" i="9"/>
  <c r="AH1369" i="9"/>
  <c r="AH1370" i="9"/>
  <c r="AH1371" i="9"/>
  <c r="AH1372" i="9"/>
  <c r="AH1373" i="9"/>
  <c r="AH1374" i="9"/>
  <c r="AH1375" i="9"/>
  <c r="AH1376" i="9"/>
  <c r="AH1377" i="9"/>
  <c r="AH1378" i="9"/>
  <c r="AH1379" i="9"/>
  <c r="AH1380" i="9"/>
  <c r="AH1381" i="9"/>
  <c r="AH1382" i="9"/>
  <c r="AH1383" i="9"/>
  <c r="AH1384" i="9"/>
  <c r="AH1385" i="9"/>
  <c r="AH1386" i="9"/>
  <c r="AH1387" i="9"/>
  <c r="AH1388" i="9"/>
  <c r="AH1389" i="9"/>
  <c r="AH1390" i="9"/>
  <c r="AH1391" i="9"/>
  <c r="AH1392" i="9"/>
  <c r="AH1393" i="9"/>
  <c r="AH1394" i="9"/>
  <c r="AH1395" i="9"/>
  <c r="AH1396" i="9"/>
  <c r="AH1397" i="9"/>
  <c r="AH1398" i="9"/>
  <c r="AH1399" i="9"/>
  <c r="AH1400" i="9"/>
  <c r="AH1401" i="9"/>
  <c r="AH1402" i="9"/>
  <c r="AH1403" i="9"/>
  <c r="AH1404" i="9"/>
  <c r="AH1405" i="9"/>
  <c r="AH1406" i="9"/>
  <c r="AH1407" i="9"/>
  <c r="AH1408" i="9"/>
  <c r="AH1409" i="9"/>
  <c r="AH1410" i="9"/>
  <c r="AH1411" i="9"/>
  <c r="AH1412" i="9"/>
  <c r="AH1413" i="9"/>
  <c r="AH1414" i="9"/>
  <c r="AH1415" i="9"/>
  <c r="AH1416" i="9"/>
  <c r="AH1417" i="9"/>
  <c r="AH1418" i="9"/>
  <c r="AH1419" i="9"/>
  <c r="AH1420" i="9"/>
  <c r="AH1421" i="9"/>
  <c r="AH1422" i="9"/>
  <c r="AH1423" i="9"/>
  <c r="AH1424" i="9"/>
  <c r="AH1425" i="9"/>
  <c r="AH1426" i="9"/>
  <c r="AH1427" i="9"/>
  <c r="AH1428" i="9"/>
  <c r="AH1429" i="9"/>
  <c r="AH1430" i="9"/>
  <c r="AH1431" i="9"/>
  <c r="AH1432" i="9"/>
  <c r="AH1433" i="9"/>
  <c r="AH1434" i="9"/>
  <c r="AH1435" i="9"/>
  <c r="AH1436" i="9"/>
  <c r="AH1437" i="9"/>
  <c r="AH1438" i="9"/>
  <c r="AH1439" i="9"/>
  <c r="AH1440" i="9"/>
  <c r="AH1441" i="9"/>
  <c r="AH1442" i="9"/>
  <c r="AH1443" i="9"/>
  <c r="AH1444" i="9"/>
  <c r="AH1445" i="9"/>
  <c r="AH1446" i="9"/>
  <c r="AH1447" i="9"/>
  <c r="AH1448" i="9"/>
  <c r="AH1449" i="9"/>
  <c r="AH1450" i="9"/>
  <c r="AH1451" i="9"/>
  <c r="AH1452" i="9"/>
  <c r="AH1453" i="9"/>
  <c r="AH1454" i="9"/>
  <c r="AH1455" i="9"/>
  <c r="AH1456" i="9"/>
  <c r="AH1457" i="9"/>
  <c r="AH1458" i="9"/>
  <c r="AH1459" i="9"/>
  <c r="AH1460" i="9"/>
  <c r="AH1461" i="9"/>
  <c r="AH1462" i="9"/>
  <c r="AH1463" i="9"/>
  <c r="AH1464" i="9"/>
  <c r="AH1465" i="9"/>
  <c r="AH1466" i="9"/>
  <c r="AH1467" i="9"/>
  <c r="AH1468" i="9"/>
  <c r="AH1469" i="9"/>
  <c r="AH1470" i="9"/>
  <c r="AH1471" i="9"/>
  <c r="AH1472" i="9"/>
  <c r="AH1473" i="9"/>
  <c r="AH1474" i="9"/>
  <c r="AH1475" i="9"/>
  <c r="AH1476" i="9"/>
  <c r="AH1477" i="9"/>
  <c r="AH1478" i="9"/>
  <c r="AH1479" i="9"/>
  <c r="AH1480" i="9"/>
  <c r="AH1481" i="9"/>
  <c r="AH1482" i="9"/>
  <c r="AH1483" i="9"/>
  <c r="AH1484" i="9"/>
  <c r="AH1485" i="9"/>
  <c r="AH1486" i="9"/>
  <c r="AH1487" i="9"/>
  <c r="AH1488" i="9"/>
  <c r="AH1489" i="9"/>
  <c r="AH1490" i="9"/>
  <c r="AH1491" i="9"/>
  <c r="AH1492" i="9"/>
  <c r="AH1493" i="9"/>
  <c r="AH1494" i="9"/>
  <c r="AH1495" i="9"/>
  <c r="AH1496" i="9"/>
  <c r="AH1497" i="9"/>
  <c r="AH1498" i="9"/>
  <c r="AH1499" i="9"/>
  <c r="AH1500" i="9"/>
  <c r="AH1501" i="9"/>
  <c r="AH1502" i="9"/>
  <c r="AH1503" i="9"/>
  <c r="AH1504" i="9"/>
  <c r="AH1505" i="9"/>
  <c r="AH1506" i="9"/>
  <c r="AH1507" i="9"/>
  <c r="AH1508" i="9"/>
  <c r="AH1509" i="9"/>
  <c r="AH1510" i="9"/>
  <c r="AH1511" i="9"/>
  <c r="AH1512" i="9"/>
  <c r="AH1513" i="9"/>
  <c r="AH1514" i="9"/>
  <c r="AH1515" i="9"/>
  <c r="AH1516" i="9"/>
  <c r="AH1517" i="9"/>
  <c r="AH1518" i="9"/>
  <c r="AH1519" i="9"/>
  <c r="AH1520" i="9"/>
  <c r="AH1521" i="9"/>
  <c r="AH1522" i="9"/>
  <c r="AH1523" i="9"/>
  <c r="AH1524" i="9"/>
  <c r="AH1525" i="9"/>
  <c r="AH1526" i="9"/>
  <c r="AH1527" i="9"/>
  <c r="AH1528" i="9"/>
  <c r="AH1529" i="9"/>
  <c r="AH1530" i="9"/>
  <c r="AH1531" i="9"/>
  <c r="AH1532" i="9"/>
  <c r="AH1533" i="9"/>
  <c r="AH1534" i="9"/>
  <c r="AH1535" i="9"/>
  <c r="AH1536" i="9"/>
  <c r="AH1537" i="9"/>
  <c r="AH1538" i="9"/>
  <c r="AH1539" i="9"/>
  <c r="AH1540" i="9"/>
  <c r="AH1541" i="9"/>
  <c r="AH1542" i="9"/>
  <c r="AH1543" i="9"/>
  <c r="AH1544" i="9"/>
  <c r="AH1545" i="9"/>
  <c r="AH1546" i="9"/>
  <c r="AH1547" i="9"/>
  <c r="AH1548" i="9"/>
  <c r="AH1549" i="9"/>
  <c r="AH1550" i="9"/>
  <c r="AH1551" i="9"/>
  <c r="AH1552" i="9"/>
  <c r="AH1553" i="9"/>
  <c r="AH1554" i="9"/>
  <c r="AH1555" i="9"/>
  <c r="AH1556" i="9"/>
  <c r="AH1557" i="9"/>
  <c r="AH1558" i="9"/>
  <c r="AH1559" i="9"/>
  <c r="AH1560" i="9"/>
  <c r="AH1561" i="9"/>
  <c r="AH1562" i="9"/>
  <c r="AH1563" i="9"/>
  <c r="AH1564" i="9"/>
  <c r="AH1565" i="9"/>
  <c r="AH1566" i="9"/>
  <c r="AH1567" i="9"/>
  <c r="AH1568" i="9"/>
  <c r="AH1569" i="9"/>
  <c r="AH1570" i="9"/>
  <c r="AH1571" i="9"/>
  <c r="AH1572" i="9"/>
  <c r="AH1573" i="9"/>
  <c r="AH1574" i="9"/>
  <c r="AH1575" i="9"/>
  <c r="AH1576" i="9"/>
  <c r="AH1577" i="9"/>
  <c r="AH1578" i="9"/>
  <c r="AH1579" i="9"/>
  <c r="AH1580" i="9"/>
  <c r="AH1581" i="9"/>
  <c r="AH1582" i="9"/>
  <c r="AH1583" i="9"/>
  <c r="AH1584" i="9"/>
  <c r="AH1585" i="9"/>
  <c r="AH1586" i="9"/>
  <c r="AH1587" i="9"/>
  <c r="AH1588" i="9"/>
  <c r="AH1589" i="9"/>
  <c r="AH1590" i="9"/>
  <c r="AH1591" i="9"/>
  <c r="AH1592" i="9"/>
  <c r="AH1593" i="9"/>
  <c r="AH1594" i="9"/>
  <c r="AH1595" i="9"/>
  <c r="AH1596" i="9"/>
  <c r="AH1597" i="9"/>
  <c r="AH1598" i="9"/>
  <c r="AH1599" i="9"/>
  <c r="AH1600" i="9"/>
  <c r="AH1601" i="9"/>
  <c r="AH1602" i="9"/>
  <c r="AH1603" i="9"/>
  <c r="AH1604" i="9"/>
  <c r="AH1605" i="9"/>
  <c r="AH1606" i="9"/>
  <c r="AH1607" i="9"/>
  <c r="AH1608" i="9"/>
  <c r="AH1609" i="9"/>
  <c r="AH1610" i="9"/>
  <c r="AH1611" i="9"/>
  <c r="AH1612" i="9"/>
  <c r="AH1613" i="9"/>
  <c r="AH1614" i="9"/>
  <c r="AH1615" i="9"/>
  <c r="AH1616" i="9"/>
  <c r="AH1617" i="9"/>
  <c r="AH1618" i="9"/>
  <c r="AH1619" i="9"/>
  <c r="AH1620" i="9"/>
  <c r="AH1621" i="9"/>
  <c r="AH1622" i="9"/>
  <c r="AH1623" i="9"/>
  <c r="AH1624" i="9"/>
  <c r="AH1625" i="9"/>
  <c r="AH1626" i="9"/>
  <c r="AH1627" i="9"/>
  <c r="AH1628" i="9"/>
  <c r="AH1629" i="9"/>
  <c r="AH1630" i="9"/>
  <c r="AH1631" i="9"/>
  <c r="AH1632" i="9"/>
  <c r="AH1633" i="9"/>
  <c r="AH1634" i="9"/>
  <c r="AH1635" i="9"/>
  <c r="AH1636" i="9"/>
  <c r="AH1637" i="9"/>
  <c r="AH1638" i="9"/>
  <c r="AH1639" i="9"/>
  <c r="AH1640" i="9"/>
  <c r="AH1641" i="9"/>
  <c r="AH1642" i="9"/>
  <c r="AH1643" i="9"/>
  <c r="AH1644" i="9"/>
  <c r="AH1645" i="9"/>
  <c r="AH1646" i="9"/>
  <c r="AH1647" i="9"/>
  <c r="AH1648" i="9"/>
  <c r="AH1649" i="9"/>
  <c r="AH1650" i="9"/>
  <c r="AH1651" i="9"/>
  <c r="AH1652" i="9"/>
  <c r="AH1653" i="9"/>
  <c r="AH1654" i="9"/>
  <c r="AH1655" i="9"/>
  <c r="AH1656" i="9"/>
  <c r="AH1657" i="9"/>
  <c r="AH1658" i="9"/>
  <c r="AH1659" i="9"/>
  <c r="AH1660" i="9"/>
  <c r="AH1661" i="9"/>
  <c r="AH1662" i="9"/>
  <c r="AH1663" i="9"/>
  <c r="AH1664" i="9"/>
  <c r="AH1665" i="9"/>
  <c r="AH1666" i="9"/>
  <c r="AH1667" i="9"/>
  <c r="AH1668" i="9"/>
  <c r="AH1669" i="9"/>
  <c r="AH1670" i="9"/>
  <c r="AH1671" i="9"/>
  <c r="AH1672" i="9"/>
  <c r="AH1673" i="9"/>
  <c r="AH1674" i="9"/>
  <c r="AH1675" i="9"/>
  <c r="AH1676" i="9"/>
  <c r="AH1677" i="9"/>
  <c r="AH1678" i="9"/>
  <c r="AH1679" i="9"/>
  <c r="AH1680" i="9"/>
  <c r="AH1681" i="9"/>
  <c r="AH1682" i="9"/>
  <c r="AH1683" i="9"/>
  <c r="AH1684" i="9"/>
  <c r="AH1685" i="9"/>
  <c r="AH1686" i="9"/>
  <c r="AH1687" i="9"/>
  <c r="AH1688" i="9"/>
  <c r="AH1689" i="9"/>
  <c r="AH1690" i="9"/>
  <c r="AH1691" i="9"/>
  <c r="AH1692" i="9"/>
  <c r="AH1693" i="9"/>
  <c r="AH1694" i="9"/>
  <c r="AH1695" i="9"/>
  <c r="AH1696" i="9"/>
  <c r="AH1697" i="9"/>
  <c r="AH1698" i="9"/>
  <c r="AH1699" i="9"/>
  <c r="AH1700" i="9"/>
  <c r="AH1701" i="9"/>
  <c r="AH1702" i="9"/>
  <c r="AH1703" i="9"/>
  <c r="AH1704" i="9"/>
  <c r="AH1705" i="9"/>
  <c r="AH1706" i="9"/>
  <c r="AH1707" i="9"/>
  <c r="AH1708" i="9"/>
  <c r="AH1709" i="9"/>
  <c r="AH1710" i="9"/>
  <c r="AH1711" i="9"/>
  <c r="AH1712" i="9"/>
  <c r="AH1713" i="9"/>
  <c r="AH1714" i="9"/>
  <c r="AH1715" i="9"/>
  <c r="AH1716" i="9"/>
  <c r="AH1717" i="9"/>
  <c r="AH1718" i="9"/>
  <c r="AH1719" i="9"/>
  <c r="AH1720" i="9"/>
  <c r="AH1721" i="9"/>
  <c r="AH1722" i="9"/>
  <c r="AH1723" i="9"/>
  <c r="AH1724" i="9"/>
  <c r="AH1725" i="9"/>
  <c r="AH1726" i="9"/>
  <c r="AH1727" i="9"/>
  <c r="AH1728" i="9"/>
  <c r="AH1729" i="9"/>
  <c r="AH1730" i="9"/>
  <c r="AH1731" i="9"/>
  <c r="AH1732" i="9"/>
  <c r="AH1733" i="9"/>
  <c r="AH1734" i="9"/>
  <c r="AH1735" i="9"/>
  <c r="AH1736" i="9"/>
  <c r="AH1737" i="9"/>
  <c r="AH1738" i="9"/>
  <c r="AH1739" i="9"/>
  <c r="AH1740" i="9"/>
  <c r="AH1741" i="9"/>
  <c r="AH1742" i="9"/>
  <c r="AH1743" i="9"/>
  <c r="AH1744" i="9"/>
  <c r="AH1745" i="9"/>
  <c r="AH1746" i="9"/>
  <c r="AH1747" i="9"/>
  <c r="AH1748" i="9"/>
  <c r="AH1749" i="9"/>
  <c r="AH1750" i="9"/>
  <c r="AH1751" i="9"/>
  <c r="AH1752" i="9"/>
  <c r="AH1753" i="9"/>
  <c r="AH1754" i="9"/>
  <c r="AH1755" i="9"/>
  <c r="AH1756" i="9"/>
  <c r="AH1757" i="9"/>
  <c r="AH1758" i="9"/>
  <c r="AH1759" i="9"/>
  <c r="AH1760" i="9"/>
  <c r="AH1761" i="9"/>
  <c r="AH1762" i="9"/>
  <c r="AH1763" i="9"/>
  <c r="AH1764" i="9"/>
  <c r="AH1765" i="9"/>
  <c r="AH1766" i="9"/>
  <c r="AH1767" i="9"/>
  <c r="AH1768" i="9"/>
  <c r="AH1769" i="9"/>
  <c r="AH1770" i="9"/>
  <c r="AH1771" i="9"/>
  <c r="AH1772" i="9"/>
  <c r="AH1773" i="9"/>
  <c r="AH1774" i="9"/>
  <c r="AH1775" i="9"/>
  <c r="AH1776" i="9"/>
  <c r="AH1777" i="9"/>
  <c r="AH1778" i="9"/>
  <c r="AH1779" i="9"/>
  <c r="AH1780" i="9"/>
  <c r="AH1781" i="9"/>
  <c r="AH1782" i="9"/>
  <c r="AH1783" i="9"/>
  <c r="AH1784" i="9"/>
  <c r="AH1785" i="9"/>
  <c r="AH1786" i="9"/>
  <c r="AH1787" i="9"/>
  <c r="AH1788" i="9"/>
  <c r="AH1789" i="9"/>
  <c r="AH1790" i="9"/>
  <c r="AH1791" i="9"/>
  <c r="AH1792" i="9"/>
  <c r="AH1793" i="9"/>
  <c r="AH1794" i="9"/>
  <c r="AH1795" i="9"/>
  <c r="AH1796" i="9"/>
  <c r="AH1797" i="9"/>
  <c r="AH1798" i="9"/>
  <c r="AH1799" i="9"/>
  <c r="AH1800" i="9"/>
  <c r="AH1801" i="9"/>
  <c r="AH1802" i="9"/>
  <c r="AH1803" i="9"/>
  <c r="AH1804" i="9"/>
  <c r="AH1805" i="9"/>
  <c r="AH1806" i="9"/>
  <c r="AH1807" i="9"/>
  <c r="AH1808" i="9"/>
  <c r="AH1809" i="9"/>
  <c r="AH1810" i="9"/>
  <c r="AH1811" i="9"/>
  <c r="AH1812" i="9"/>
  <c r="AH1813" i="9"/>
  <c r="AH1814" i="9"/>
  <c r="AH1815" i="9"/>
  <c r="AH1816" i="9"/>
  <c r="AH1817" i="9"/>
  <c r="AH1818" i="9"/>
  <c r="AH1819" i="9"/>
  <c r="AH1820" i="9"/>
  <c r="AH1821" i="9"/>
  <c r="AH1822" i="9"/>
  <c r="AH1823" i="9"/>
  <c r="AH1824" i="9"/>
  <c r="AH1825" i="9"/>
  <c r="AH1826" i="9"/>
  <c r="AH1827" i="9"/>
  <c r="AH1828" i="9"/>
  <c r="AH1829" i="9"/>
  <c r="AH1830" i="9"/>
  <c r="AH1831" i="9"/>
  <c r="AH1832" i="9"/>
  <c r="AH1833" i="9"/>
  <c r="AH1834" i="9"/>
  <c r="AH1835" i="9"/>
  <c r="AH1836" i="9"/>
  <c r="AH1837" i="9"/>
  <c r="AH1838" i="9"/>
  <c r="AH1839" i="9"/>
  <c r="AH1840" i="9"/>
  <c r="AH1841" i="9"/>
  <c r="AH1842" i="9"/>
  <c r="AH1843" i="9"/>
  <c r="AH1844" i="9"/>
  <c r="AH1845" i="9"/>
  <c r="AH1846" i="9"/>
  <c r="AH1847" i="9"/>
  <c r="AH1848" i="9"/>
  <c r="AH1849" i="9"/>
  <c r="AH1850" i="9"/>
  <c r="AH1851" i="9"/>
  <c r="AH1852" i="9"/>
  <c r="AH1853" i="9"/>
  <c r="AH1854" i="9"/>
  <c r="AH1855" i="9"/>
  <c r="AH1856" i="9"/>
  <c r="AH1857" i="9"/>
  <c r="AH1858" i="9"/>
  <c r="AH1859" i="9"/>
  <c r="AH1860" i="9"/>
  <c r="AH1861" i="9"/>
  <c r="AH1862" i="9"/>
  <c r="AH1863" i="9"/>
  <c r="AH1864" i="9"/>
  <c r="AH1865" i="9"/>
  <c r="AH1866" i="9"/>
  <c r="AH1867" i="9"/>
  <c r="AH1868" i="9"/>
  <c r="AH1869" i="9"/>
  <c r="AH1870" i="9"/>
  <c r="AH1871" i="9"/>
  <c r="AH1872" i="9"/>
  <c r="AH1873" i="9"/>
  <c r="AH1874" i="9"/>
  <c r="AH1875" i="9"/>
  <c r="AH1876" i="9"/>
  <c r="AH1877" i="9"/>
  <c r="AH1878" i="9"/>
  <c r="AH1879" i="9"/>
  <c r="AH1880" i="9"/>
  <c r="AH1881" i="9"/>
  <c r="AH1882" i="9"/>
  <c r="AH1883" i="9"/>
  <c r="AH1884" i="9"/>
  <c r="AH1885" i="9"/>
  <c r="AH1886" i="9"/>
  <c r="AH1887" i="9"/>
  <c r="AH1888" i="9"/>
  <c r="AH1889" i="9"/>
  <c r="AH1890" i="9"/>
  <c r="AH1891" i="9"/>
  <c r="AH1892" i="9"/>
  <c r="AH1893" i="9"/>
  <c r="AH1894" i="9"/>
  <c r="AH1895" i="9"/>
  <c r="AH1896" i="9"/>
  <c r="AH1897" i="9"/>
  <c r="AH1898" i="9"/>
  <c r="AH1899" i="9"/>
  <c r="AH1900" i="9"/>
  <c r="AH1901" i="9"/>
  <c r="AH1902" i="9"/>
  <c r="AH1903" i="9"/>
  <c r="AH1904" i="9"/>
  <c r="AH1905" i="9"/>
  <c r="AH1906" i="9"/>
  <c r="AH1907" i="9"/>
  <c r="AH1908" i="9"/>
  <c r="AH1909" i="9"/>
  <c r="AH1910" i="9"/>
  <c r="AH1911" i="9"/>
  <c r="AH1912" i="9"/>
  <c r="AH1913" i="9"/>
  <c r="AH1914" i="9"/>
  <c r="AH1915" i="9"/>
  <c r="AH1916" i="9"/>
  <c r="AH1917" i="9"/>
  <c r="AH1918" i="9"/>
  <c r="AH1919" i="9"/>
  <c r="AH1920" i="9"/>
  <c r="AH1921" i="9"/>
  <c r="AH1922" i="9"/>
  <c r="AH1923" i="9"/>
  <c r="AH1924" i="9"/>
  <c r="AH1925" i="9"/>
  <c r="AH1926" i="9"/>
  <c r="AH1927" i="9"/>
  <c r="AH1928" i="9"/>
  <c r="AH1929" i="9"/>
  <c r="AH1930" i="9"/>
  <c r="AH1931" i="9"/>
  <c r="AH1932" i="9"/>
  <c r="AH1933" i="9"/>
  <c r="AH1934" i="9"/>
  <c r="AH1935" i="9"/>
  <c r="AH1936" i="9"/>
  <c r="AH1937" i="9"/>
  <c r="AH1938" i="9"/>
  <c r="AH1939" i="9"/>
  <c r="AH1940" i="9"/>
  <c r="AH1941" i="9"/>
  <c r="AH1942" i="9"/>
  <c r="AH1943" i="9"/>
  <c r="AH1944" i="9"/>
  <c r="AH1945" i="9"/>
  <c r="AH1946" i="9"/>
  <c r="AH1947" i="9"/>
  <c r="AH1948" i="9"/>
  <c r="AH1949" i="9"/>
  <c r="AH1950" i="9"/>
  <c r="AH1951" i="9"/>
  <c r="AH1952" i="9"/>
  <c r="AH1953" i="9"/>
  <c r="AH1954" i="9"/>
  <c r="AH1955" i="9"/>
  <c r="AH1956" i="9"/>
  <c r="AH1957" i="9"/>
  <c r="AH1958" i="9"/>
  <c r="AH1959" i="9"/>
  <c r="AH1960" i="9"/>
  <c r="AH1961" i="9"/>
  <c r="AH1962" i="9"/>
  <c r="AH1963" i="9"/>
  <c r="AH1964" i="9"/>
  <c r="AH1965" i="9"/>
  <c r="AH1966" i="9"/>
  <c r="AH1967" i="9"/>
  <c r="AH1968" i="9"/>
  <c r="AH1969" i="9"/>
  <c r="AH1970" i="9"/>
  <c r="AH1971" i="9"/>
  <c r="AH1972" i="9"/>
  <c r="AH1973" i="9"/>
  <c r="AH1974" i="9"/>
  <c r="AH1975" i="9"/>
  <c r="AH1976" i="9"/>
  <c r="AH1977" i="9"/>
  <c r="AH1978" i="9"/>
  <c r="AH1979" i="9"/>
  <c r="AH1980" i="9"/>
  <c r="AH1981" i="9"/>
  <c r="AH1982" i="9"/>
  <c r="AH1983" i="9"/>
  <c r="AH1984" i="9"/>
  <c r="AH1985" i="9"/>
  <c r="AH1986" i="9"/>
  <c r="AH1987" i="9"/>
  <c r="AH1988" i="9"/>
  <c r="AH1989" i="9"/>
  <c r="AH1990" i="9"/>
  <c r="AH1991" i="9"/>
  <c r="AH1992" i="9"/>
  <c r="AH1993" i="9"/>
  <c r="AH1994" i="9"/>
  <c r="AH1995" i="9"/>
  <c r="AH1996" i="9"/>
  <c r="AH1997" i="9"/>
  <c r="AH1998" i="9"/>
  <c r="AH1999" i="9"/>
  <c r="AH2000" i="9"/>
  <c r="AH2001" i="9"/>
  <c r="AH2002" i="9"/>
  <c r="AH2003" i="9"/>
  <c r="AH2004" i="9"/>
  <c r="AH2005" i="9"/>
  <c r="AH2006" i="9"/>
  <c r="AH2007" i="9"/>
  <c r="AH2008" i="9"/>
  <c r="AH2009" i="9"/>
  <c r="AH2010" i="9"/>
  <c r="AH2011" i="9"/>
  <c r="AH2012" i="9"/>
  <c r="AH2013" i="9"/>
  <c r="AH2014" i="9"/>
  <c r="AH2015" i="9"/>
  <c r="AH2016" i="9"/>
  <c r="AH2017" i="9"/>
  <c r="AH2018" i="9"/>
  <c r="AH2019" i="9"/>
  <c r="AH2020" i="9"/>
  <c r="AH2021" i="9"/>
  <c r="AH2022" i="9"/>
  <c r="AH2023" i="9"/>
  <c r="AH2024" i="9"/>
  <c r="AH2025" i="9"/>
  <c r="AH2026" i="9"/>
  <c r="AH2027" i="9"/>
  <c r="AH2028" i="9"/>
  <c r="AH2029" i="9"/>
  <c r="AH2030" i="9"/>
  <c r="AH2031" i="9"/>
  <c r="AH2032" i="9"/>
  <c r="AH2033" i="9"/>
  <c r="AH2034" i="9"/>
  <c r="AH2035" i="9"/>
  <c r="AH2036" i="9"/>
  <c r="AH2037" i="9"/>
  <c r="AH2038" i="9"/>
  <c r="AH2039" i="9"/>
  <c r="AH2040" i="9"/>
  <c r="AH2041" i="9"/>
  <c r="AH2042" i="9"/>
  <c r="AH2043" i="9"/>
  <c r="AH2044" i="9"/>
  <c r="AH2045" i="9"/>
  <c r="AH2046" i="9"/>
  <c r="AH2047" i="9"/>
  <c r="AH2048" i="9"/>
  <c r="AH2049" i="9"/>
  <c r="AH2050" i="9"/>
  <c r="AH2051" i="9"/>
  <c r="AH2052" i="9"/>
  <c r="AH2053" i="9"/>
  <c r="AH2054" i="9"/>
  <c r="AH2055" i="9"/>
  <c r="AH2056" i="9"/>
  <c r="AH2057" i="9"/>
  <c r="AH2058" i="9"/>
  <c r="AH2059" i="9"/>
  <c r="AH2060" i="9"/>
  <c r="AH2061" i="9"/>
  <c r="AH2062" i="9"/>
  <c r="AH2063" i="9"/>
  <c r="AH2064" i="9"/>
  <c r="AH2065" i="9"/>
  <c r="AH2066" i="9"/>
  <c r="AH2067" i="9"/>
  <c r="AH2068" i="9"/>
  <c r="AH2069" i="9"/>
  <c r="AH2070" i="9"/>
  <c r="AH2071" i="9"/>
  <c r="AH2072" i="9"/>
  <c r="AH2073" i="9"/>
  <c r="AH2074" i="9"/>
  <c r="AH2075" i="9"/>
  <c r="AH2076" i="9"/>
  <c r="AH2077" i="9"/>
  <c r="AH2078" i="9"/>
  <c r="AH2079" i="9"/>
  <c r="AH2080" i="9"/>
  <c r="AH2081" i="9"/>
  <c r="AH2082" i="9"/>
  <c r="AH2083" i="9"/>
  <c r="AH2084" i="9"/>
  <c r="AH2085" i="9"/>
  <c r="AH2086" i="9"/>
  <c r="AH2087" i="9"/>
  <c r="AH2088" i="9"/>
  <c r="AH2089" i="9"/>
  <c r="AH2090" i="9"/>
  <c r="AH2091" i="9"/>
  <c r="AH2092" i="9"/>
  <c r="AH2093" i="9"/>
  <c r="AH2094" i="9"/>
  <c r="AH2095" i="9"/>
  <c r="AH2096" i="9"/>
  <c r="AH2097" i="9"/>
  <c r="AH2098" i="9"/>
  <c r="AH2099" i="9"/>
  <c r="AH2100" i="9"/>
  <c r="AH2101" i="9"/>
  <c r="AH2102" i="9"/>
  <c r="AH2103" i="9"/>
  <c r="AH2104" i="9"/>
  <c r="AH2105" i="9"/>
  <c r="AH2106" i="9"/>
  <c r="AH2107" i="9"/>
  <c r="AH2108" i="9"/>
  <c r="AH2109" i="9"/>
  <c r="AH2110" i="9"/>
  <c r="AH2111" i="9"/>
  <c r="AH2112" i="9"/>
  <c r="AH2113" i="9"/>
  <c r="AH2114" i="9"/>
  <c r="AH2115" i="9"/>
  <c r="AH2116" i="9"/>
  <c r="AH2117" i="9"/>
  <c r="AH2118" i="9"/>
  <c r="AH2119" i="9"/>
  <c r="AH2120" i="9"/>
  <c r="AH2121" i="9"/>
  <c r="AH2122" i="9"/>
  <c r="AH2123" i="9"/>
  <c r="AH2124" i="9"/>
  <c r="AH2125" i="9"/>
  <c r="AH2126" i="9"/>
  <c r="AH2127" i="9"/>
  <c r="AH2128" i="9"/>
  <c r="AH2129" i="9"/>
  <c r="AH2130" i="9"/>
  <c r="AH2131" i="9"/>
  <c r="AH2132" i="9"/>
  <c r="AH2133" i="9"/>
  <c r="AH2134" i="9"/>
  <c r="AH2135" i="9"/>
  <c r="AH2136" i="9"/>
  <c r="AH2137" i="9"/>
  <c r="AH2138" i="9"/>
  <c r="AH2139" i="9"/>
  <c r="AH2140" i="9"/>
  <c r="AH2141" i="9"/>
  <c r="AH2142" i="9"/>
  <c r="AH2143" i="9"/>
  <c r="AH2144" i="9"/>
  <c r="AH2145" i="9"/>
  <c r="AH2146" i="9"/>
  <c r="AH2147" i="9"/>
  <c r="AH2148" i="9"/>
  <c r="AH2149" i="9"/>
  <c r="AH2150" i="9"/>
  <c r="AH2151" i="9"/>
  <c r="AH2152" i="9"/>
  <c r="AH2153" i="9"/>
  <c r="AH2154" i="9"/>
  <c r="AH2155" i="9"/>
  <c r="AH2156" i="9"/>
  <c r="AH2157" i="9"/>
  <c r="AH2158" i="9"/>
  <c r="AH2159" i="9"/>
  <c r="AH2160" i="9"/>
  <c r="AH2161" i="9"/>
  <c r="AH2162" i="9"/>
  <c r="AH2163" i="9"/>
  <c r="AH2164" i="9"/>
  <c r="AH2165" i="9"/>
  <c r="AH2166" i="9"/>
  <c r="AH2167" i="9"/>
  <c r="AH2168" i="9"/>
  <c r="AH2169" i="9"/>
  <c r="AH2170" i="9"/>
  <c r="AH2171" i="9"/>
  <c r="AH2172" i="9"/>
  <c r="AH2173" i="9"/>
  <c r="AH2174" i="9"/>
  <c r="AH2175" i="9"/>
  <c r="AH2176" i="9"/>
  <c r="AH2177" i="9"/>
  <c r="AH2178" i="9"/>
  <c r="AH2179" i="9"/>
  <c r="AH2180" i="9"/>
  <c r="AH2181" i="9"/>
  <c r="AH2182" i="9"/>
  <c r="AH2183" i="9"/>
  <c r="AH2184" i="9"/>
  <c r="AH2185" i="9"/>
  <c r="AH2186" i="9"/>
  <c r="AH2187" i="9"/>
  <c r="AH2188" i="9"/>
  <c r="AH2189" i="9"/>
  <c r="AH2190" i="9"/>
  <c r="AH2191" i="9"/>
  <c r="AH2192" i="9"/>
  <c r="AH2193" i="9"/>
  <c r="AH2194" i="9"/>
  <c r="AH2195" i="9"/>
  <c r="AH2196" i="9"/>
  <c r="AH2197" i="9"/>
  <c r="AH2198" i="9"/>
  <c r="AH2199" i="9"/>
  <c r="AH2200" i="9"/>
  <c r="AH2201" i="9"/>
  <c r="AH2202" i="9"/>
  <c r="AH2203" i="9"/>
  <c r="AH2204" i="9"/>
  <c r="AH2205" i="9"/>
  <c r="AH2206" i="9"/>
  <c r="AH2207" i="9"/>
  <c r="AH2208" i="9"/>
  <c r="AH2209" i="9"/>
  <c r="AH2210" i="9"/>
  <c r="AH2211" i="9"/>
  <c r="AH2212" i="9"/>
  <c r="AH2213" i="9"/>
  <c r="AH2214" i="9"/>
  <c r="AH2215" i="9"/>
  <c r="AH2216" i="9"/>
  <c r="AH2217" i="9"/>
  <c r="AH2218" i="9"/>
  <c r="AH2219" i="9"/>
  <c r="AH2220" i="9"/>
  <c r="AH2221" i="9"/>
  <c r="AH2222" i="9"/>
  <c r="AH2223" i="9"/>
  <c r="AH2224" i="9"/>
  <c r="AH2225" i="9"/>
  <c r="AH2226" i="9"/>
  <c r="AH2227" i="9"/>
  <c r="AH2228" i="9"/>
  <c r="AH2229" i="9"/>
  <c r="AH2230" i="9"/>
  <c r="AH2231" i="9"/>
  <c r="AH2232" i="9"/>
  <c r="AH2233" i="9"/>
  <c r="AH2234" i="9"/>
  <c r="AH2235" i="9"/>
  <c r="AH2236" i="9"/>
  <c r="AH2237" i="9"/>
  <c r="AH2238" i="9"/>
  <c r="AH2239" i="9"/>
  <c r="AH2240" i="9"/>
  <c r="AH2241" i="9"/>
  <c r="AH2242" i="9"/>
  <c r="AH2243" i="9"/>
  <c r="AH2244" i="9"/>
  <c r="AH2245" i="9"/>
  <c r="AH2246" i="9"/>
  <c r="AH2247" i="9"/>
  <c r="AH2248" i="9"/>
  <c r="AH2249" i="9"/>
  <c r="AH2250" i="9"/>
  <c r="AH2251" i="9"/>
  <c r="AH2252" i="9"/>
  <c r="AH2253" i="9"/>
  <c r="AH2254" i="9"/>
  <c r="AH2255" i="9"/>
  <c r="AH2256" i="9"/>
  <c r="AH2257" i="9"/>
  <c r="AH2258" i="9"/>
  <c r="AH2259" i="9"/>
  <c r="AH2260" i="9"/>
  <c r="AH2261" i="9"/>
  <c r="AH2262" i="9"/>
  <c r="AH2263" i="9"/>
  <c r="AH2264" i="9"/>
  <c r="AH2265" i="9"/>
  <c r="AH2266" i="9"/>
  <c r="AH2267" i="9"/>
  <c r="AH2268" i="9"/>
  <c r="AH2269" i="9"/>
  <c r="AH2270" i="9"/>
  <c r="AH2271" i="9"/>
  <c r="AH2272" i="9"/>
  <c r="AH2273" i="9"/>
  <c r="AH2274" i="9"/>
  <c r="AH2275" i="9"/>
  <c r="AH2276" i="9"/>
  <c r="AH2277" i="9"/>
  <c r="AH2278" i="9"/>
  <c r="AH2279" i="9"/>
  <c r="AH2280" i="9"/>
  <c r="AH2281" i="9"/>
  <c r="AH2282" i="9"/>
  <c r="AH2283" i="9"/>
  <c r="AH2284" i="9"/>
  <c r="AH2285" i="9"/>
  <c r="AH2286" i="9"/>
  <c r="AH2287" i="9"/>
  <c r="AH2288" i="9"/>
  <c r="AH2289" i="9"/>
  <c r="AH2290" i="9"/>
  <c r="AH2291" i="9"/>
  <c r="AH2292" i="9"/>
  <c r="AH2293" i="9"/>
  <c r="AH2294" i="9"/>
  <c r="AH2295" i="9"/>
  <c r="AH2296" i="9"/>
  <c r="AH2297" i="9"/>
  <c r="AH2298" i="9"/>
  <c r="AH2299" i="9"/>
  <c r="AH2300" i="9"/>
  <c r="AH2301" i="9"/>
  <c r="AH2302" i="9"/>
  <c r="AH2303" i="9"/>
  <c r="AH2304" i="9"/>
  <c r="AH2305" i="9"/>
  <c r="AH2306" i="9"/>
  <c r="AH2307" i="9"/>
  <c r="AH2308" i="9"/>
  <c r="AH2309" i="9"/>
  <c r="AH2310" i="9"/>
  <c r="AH2311" i="9"/>
  <c r="AH2312" i="9"/>
  <c r="AH2313" i="9"/>
  <c r="AH2314" i="9"/>
  <c r="AH2315" i="9"/>
  <c r="AH2316" i="9"/>
  <c r="AH2317" i="9"/>
  <c r="AH2318" i="9"/>
  <c r="AH2319" i="9"/>
  <c r="AH2320" i="9"/>
  <c r="AH2321" i="9"/>
  <c r="AH2322" i="9"/>
  <c r="AH2323" i="9"/>
  <c r="AH2324" i="9"/>
  <c r="AH2325" i="9"/>
  <c r="AH2326" i="9"/>
  <c r="AH2327" i="9"/>
  <c r="AH2328" i="9"/>
  <c r="AH2329" i="9"/>
  <c r="AH2330" i="9"/>
  <c r="AH2331" i="9"/>
  <c r="AH2332" i="9"/>
  <c r="AH2333" i="9"/>
  <c r="AH2334" i="9"/>
  <c r="AH2335" i="9"/>
  <c r="AH2336" i="9"/>
  <c r="AH2337" i="9"/>
  <c r="AH2338" i="9"/>
  <c r="AH2339" i="9"/>
  <c r="AH2340" i="9"/>
  <c r="AH2341" i="9"/>
  <c r="AH2342" i="9"/>
  <c r="AH2343" i="9"/>
  <c r="AH2344" i="9"/>
  <c r="AH2345" i="9"/>
  <c r="AH2346" i="9"/>
  <c r="AH2347" i="9"/>
  <c r="AH2348" i="9"/>
  <c r="AH2349" i="9"/>
  <c r="AH2350" i="9"/>
  <c r="AH2351" i="9"/>
  <c r="AH2352" i="9"/>
  <c r="AH2353" i="9"/>
  <c r="AH2354" i="9"/>
  <c r="AH2355" i="9"/>
  <c r="AH2356" i="9"/>
  <c r="AH2357" i="9"/>
  <c r="AH2358" i="9"/>
  <c r="AH2359" i="9"/>
  <c r="AH2360" i="9"/>
  <c r="AH2361" i="9"/>
  <c r="AH2362" i="9"/>
  <c r="AH2363" i="9"/>
  <c r="AH2364" i="9"/>
  <c r="AH2365" i="9"/>
  <c r="AH2366" i="9"/>
  <c r="AH2367" i="9"/>
  <c r="AH2368" i="9"/>
  <c r="AH2369" i="9"/>
  <c r="AH2370" i="9"/>
  <c r="AH2371" i="9"/>
  <c r="AH2372" i="9"/>
  <c r="AH2373" i="9"/>
  <c r="AH2374" i="9"/>
  <c r="AH2375" i="9"/>
  <c r="AH2376" i="9"/>
  <c r="AH2377" i="9"/>
  <c r="AH2378" i="9"/>
  <c r="AH2379" i="9"/>
  <c r="AH2380" i="9"/>
  <c r="AH2381" i="9"/>
  <c r="AH2382" i="9"/>
  <c r="AH2383" i="9"/>
  <c r="AH2384" i="9"/>
  <c r="AH2385" i="9"/>
  <c r="AH2386" i="9"/>
  <c r="AH2387" i="9"/>
  <c r="AH2388" i="9"/>
  <c r="AH2389" i="9"/>
  <c r="AH2390" i="9"/>
  <c r="AH2391" i="9"/>
  <c r="AH2392" i="9"/>
  <c r="AH2393" i="9"/>
  <c r="AH2394" i="9"/>
  <c r="AH2395" i="9"/>
  <c r="AH2396" i="9"/>
  <c r="AH2397" i="9"/>
  <c r="AH2398" i="9"/>
  <c r="AH2399" i="9"/>
  <c r="AH2400" i="9"/>
  <c r="AH2401" i="9"/>
  <c r="AH2402" i="9"/>
  <c r="AH2403" i="9"/>
  <c r="AH2404" i="9"/>
  <c r="AH2405" i="9"/>
  <c r="AH2406" i="9"/>
  <c r="AH2407" i="9"/>
  <c r="AH2408" i="9"/>
  <c r="AH2409" i="9"/>
  <c r="AH2410" i="9"/>
  <c r="AH2411" i="9"/>
  <c r="AH2412" i="9"/>
  <c r="AH2413" i="9"/>
  <c r="AH2414" i="9"/>
  <c r="AH2415" i="9"/>
  <c r="AH2416" i="9"/>
  <c r="AH2417" i="9"/>
  <c r="AH2418" i="9"/>
  <c r="AH2419" i="9"/>
  <c r="AH2420" i="9"/>
  <c r="AH2421" i="9"/>
  <c r="AH2422" i="9"/>
  <c r="AH2423" i="9"/>
  <c r="AH2424" i="9"/>
  <c r="AH2425" i="9"/>
  <c r="AH2426" i="9"/>
  <c r="AH2427" i="9"/>
  <c r="AH2428" i="9"/>
  <c r="AH2429" i="9"/>
  <c r="AH2430" i="9"/>
  <c r="AH2431" i="9"/>
  <c r="AH2432" i="9"/>
  <c r="AH2433" i="9"/>
  <c r="AH2434" i="9"/>
  <c r="AH2435" i="9"/>
  <c r="AH2436" i="9"/>
  <c r="AH2437" i="9"/>
  <c r="AH2438" i="9"/>
  <c r="AH2439" i="9"/>
  <c r="AH2440" i="9"/>
  <c r="AH2441" i="9"/>
  <c r="AH2442" i="9"/>
  <c r="AH2443" i="9"/>
  <c r="AH2444" i="9"/>
  <c r="AH2445" i="9"/>
  <c r="AH2446" i="9"/>
  <c r="AH2447" i="9"/>
  <c r="AH2448" i="9"/>
  <c r="AH2449" i="9"/>
  <c r="AH2450" i="9"/>
  <c r="AH2451" i="9"/>
  <c r="AH2452" i="9"/>
  <c r="AH2453" i="9"/>
  <c r="AH2454" i="9"/>
  <c r="AH2455" i="9"/>
  <c r="AH2456" i="9"/>
  <c r="AH2457" i="9"/>
  <c r="AH2458" i="9"/>
  <c r="AH2459" i="9"/>
  <c r="AH2460" i="9"/>
  <c r="AH2461" i="9"/>
  <c r="AH2462" i="9"/>
  <c r="AH2463" i="9"/>
  <c r="AH2464" i="9"/>
  <c r="AH2465" i="9"/>
  <c r="AH2466" i="9"/>
  <c r="AH2467" i="9"/>
  <c r="AH2468" i="9"/>
  <c r="AH2469" i="9"/>
  <c r="AH2470" i="9"/>
  <c r="AH2471" i="9"/>
  <c r="AH2472" i="9"/>
  <c r="AH2473" i="9"/>
  <c r="AH2474" i="9"/>
  <c r="AH2475" i="9"/>
  <c r="AH2476" i="9"/>
  <c r="AH2477" i="9"/>
  <c r="AH2478" i="9"/>
  <c r="AH2479" i="9"/>
  <c r="AH2480" i="9"/>
  <c r="AH2481" i="9"/>
  <c r="AH2482" i="9"/>
  <c r="AH2483" i="9"/>
  <c r="AH2484" i="9"/>
  <c r="AH2485" i="9"/>
  <c r="AH2486" i="9"/>
  <c r="AH2487" i="9"/>
  <c r="AH2488" i="9"/>
  <c r="AH2489" i="9"/>
  <c r="AH2490" i="9"/>
  <c r="AH2491" i="9"/>
  <c r="AH2492" i="9"/>
  <c r="AH2493" i="9"/>
  <c r="AH2494" i="9"/>
  <c r="AH2495" i="9"/>
  <c r="AH2496" i="9"/>
  <c r="AH2497" i="9"/>
  <c r="AH2498" i="9"/>
  <c r="AH2499" i="9"/>
  <c r="AH2500" i="9"/>
  <c r="AH2501" i="9"/>
  <c r="AH2502" i="9"/>
  <c r="AH2503" i="9"/>
  <c r="AH2504" i="9"/>
  <c r="AH2505" i="9"/>
  <c r="AH2506" i="9"/>
  <c r="AH2507" i="9"/>
  <c r="AH2508" i="9"/>
  <c r="AH2509" i="9"/>
  <c r="AH2510" i="9"/>
  <c r="AH2511" i="9"/>
  <c r="AH2512" i="9"/>
  <c r="AH2513" i="9"/>
  <c r="AH2514" i="9"/>
  <c r="AH2515" i="9"/>
  <c r="AH2516" i="9"/>
  <c r="AH2517" i="9"/>
  <c r="AH2518" i="9"/>
  <c r="AH2519" i="9"/>
  <c r="AH2520" i="9"/>
  <c r="AH2521" i="9"/>
  <c r="AH2522" i="9"/>
  <c r="AH2523" i="9"/>
  <c r="AH2524" i="9"/>
  <c r="AH2525" i="9"/>
  <c r="AH2526" i="9"/>
  <c r="AH2527" i="9"/>
  <c r="AH2528" i="9"/>
  <c r="AH2529" i="9"/>
  <c r="AH2530" i="9"/>
  <c r="AH2531" i="9"/>
  <c r="AH2532" i="9"/>
  <c r="AH2533" i="9"/>
  <c r="AH2534" i="9"/>
  <c r="AH2535" i="9"/>
  <c r="AH2536" i="9"/>
  <c r="AH2537" i="9"/>
  <c r="AH2538" i="9"/>
  <c r="AH2539" i="9"/>
  <c r="AH2540" i="9"/>
  <c r="AH2541" i="9"/>
  <c r="AH2542" i="9"/>
  <c r="AH2543" i="9"/>
  <c r="AH2544" i="9"/>
  <c r="AH2545" i="9"/>
  <c r="AH2546" i="9"/>
  <c r="AH2547" i="9"/>
  <c r="AH2548" i="9"/>
  <c r="AH2549" i="9"/>
  <c r="AH2550" i="9"/>
  <c r="AH2551" i="9"/>
  <c r="AH2552" i="9"/>
  <c r="AH2553" i="9"/>
  <c r="AH2554" i="9"/>
  <c r="AH2555" i="9"/>
  <c r="AH2556" i="9"/>
  <c r="AH2557" i="9"/>
  <c r="AH2558" i="9"/>
  <c r="AH2559" i="9"/>
  <c r="AH2560" i="9"/>
  <c r="AH2561" i="9"/>
  <c r="AH2562" i="9"/>
  <c r="AH2563" i="9"/>
  <c r="AH2564" i="9"/>
  <c r="AH2565" i="9"/>
  <c r="AH2566" i="9"/>
  <c r="AH2567" i="9"/>
  <c r="AH2568" i="9"/>
  <c r="AH2569" i="9"/>
  <c r="AH2570" i="9"/>
  <c r="AH2571" i="9"/>
  <c r="AH2572" i="9"/>
  <c r="AH2573" i="9"/>
  <c r="AH2574" i="9"/>
  <c r="AH2575" i="9"/>
  <c r="AH2576" i="9"/>
  <c r="AH2577" i="9"/>
  <c r="AH2578" i="9"/>
  <c r="AH2579" i="9"/>
  <c r="AH2580" i="9"/>
  <c r="AH2581" i="9"/>
  <c r="AH2582" i="9"/>
  <c r="AH2583" i="9"/>
  <c r="AH2584" i="9"/>
  <c r="AH2585" i="9"/>
  <c r="AH2586" i="9"/>
  <c r="AH2587" i="9"/>
  <c r="AH2588" i="9"/>
  <c r="AH2589" i="9"/>
  <c r="AH2590" i="9"/>
  <c r="AH2591" i="9"/>
  <c r="AH2592" i="9"/>
  <c r="AH2593" i="9"/>
  <c r="AH2594" i="9"/>
  <c r="AH2595" i="9"/>
  <c r="AH2596" i="9"/>
  <c r="AH2597" i="9"/>
  <c r="AH2598" i="9"/>
  <c r="AH2599" i="9"/>
  <c r="AH2600" i="9"/>
  <c r="AH2601" i="9"/>
  <c r="AH2602" i="9"/>
  <c r="AH2603" i="9"/>
  <c r="AH2604" i="9"/>
  <c r="AH2605" i="9"/>
  <c r="AH2606" i="9"/>
  <c r="AH2607" i="9"/>
  <c r="AH2608" i="9"/>
  <c r="AH2609" i="9"/>
  <c r="AH2610" i="9"/>
  <c r="AH2611" i="9"/>
  <c r="AH2612" i="9"/>
  <c r="AH2613" i="9"/>
  <c r="AH2614" i="9"/>
  <c r="AH2615" i="9"/>
  <c r="AH2616" i="9"/>
  <c r="AH2617" i="9"/>
  <c r="AH2618" i="9"/>
  <c r="AH2619" i="9"/>
  <c r="AH2620" i="9"/>
  <c r="AH2621" i="9"/>
  <c r="AH2622" i="9"/>
  <c r="AH2623" i="9"/>
  <c r="AH2624" i="9"/>
  <c r="AH2625" i="9"/>
  <c r="AH2626" i="9"/>
  <c r="AH2627" i="9"/>
  <c r="AH2628" i="9"/>
  <c r="AH2629" i="9"/>
  <c r="AH2630" i="9"/>
  <c r="AH2631" i="9"/>
  <c r="AH2632" i="9"/>
  <c r="AH2633" i="9"/>
  <c r="AH2634" i="9"/>
  <c r="AH2635" i="9"/>
  <c r="AH2636" i="9"/>
  <c r="AH2637" i="9"/>
  <c r="AH2638" i="9"/>
  <c r="AH2639" i="9"/>
  <c r="AH2640" i="9"/>
  <c r="AH2641" i="9"/>
  <c r="AH2642" i="9"/>
  <c r="AH2643" i="9"/>
  <c r="AH2644" i="9"/>
  <c r="AH2645" i="9"/>
  <c r="AH2646" i="9"/>
  <c r="AH2647" i="9"/>
  <c r="AH2648" i="9"/>
  <c r="AH2649" i="9"/>
  <c r="AH2650" i="9"/>
  <c r="AH2651" i="9"/>
  <c r="AH2652" i="9"/>
  <c r="AH2653" i="9"/>
  <c r="AH2654" i="9"/>
  <c r="AH2655" i="9"/>
  <c r="AH2656" i="9"/>
  <c r="AH2657" i="9"/>
  <c r="AH2658" i="9"/>
  <c r="AH2659" i="9"/>
  <c r="AH2660" i="9"/>
  <c r="AH2661" i="9"/>
  <c r="AH2662" i="9"/>
  <c r="AH2663" i="9"/>
  <c r="AH2664" i="9"/>
  <c r="AH2665" i="9"/>
  <c r="AH2666" i="9"/>
  <c r="AH2667" i="9"/>
  <c r="AH2668" i="9"/>
  <c r="AH2669" i="9"/>
  <c r="AH2670" i="9"/>
  <c r="AH2671" i="9"/>
  <c r="AH2672" i="9"/>
  <c r="AH2673" i="9"/>
  <c r="AH2674" i="9"/>
  <c r="AH2675" i="9"/>
  <c r="AH2676" i="9"/>
  <c r="AH2677" i="9"/>
  <c r="AH2678" i="9"/>
  <c r="AH2679" i="9"/>
  <c r="AH2680" i="9"/>
  <c r="AH2681" i="9"/>
  <c r="AH2682" i="9"/>
  <c r="AH2683" i="9"/>
  <c r="AH2684" i="9"/>
  <c r="AH2685" i="9"/>
  <c r="AH2686" i="9"/>
  <c r="AH2687" i="9"/>
  <c r="AH2688" i="9"/>
  <c r="AH2689" i="9"/>
  <c r="AH2690" i="9"/>
  <c r="AH2691" i="9"/>
  <c r="AH2692" i="9"/>
  <c r="AH2693" i="9"/>
  <c r="AH2694" i="9"/>
  <c r="AH2695" i="9"/>
  <c r="AH2696" i="9"/>
  <c r="AH2697" i="9"/>
  <c r="AH2698" i="9"/>
  <c r="AH2699" i="9"/>
  <c r="AH2700" i="9"/>
  <c r="AH2701" i="9"/>
  <c r="AH2702" i="9"/>
  <c r="AH2703" i="9"/>
  <c r="AH2704" i="9"/>
  <c r="AH2705" i="9"/>
  <c r="AH2706" i="9"/>
  <c r="AH2707" i="9"/>
  <c r="AH2708" i="9"/>
  <c r="AH2709" i="9"/>
  <c r="AH2710" i="9"/>
  <c r="AH2711" i="9"/>
  <c r="AH2712" i="9"/>
  <c r="AH2713" i="9"/>
  <c r="AH2714" i="9"/>
  <c r="AH2715" i="9"/>
  <c r="AH2716" i="9"/>
  <c r="AH2717" i="9"/>
  <c r="AH2718" i="9"/>
  <c r="AH2719" i="9"/>
  <c r="AH2720" i="9"/>
  <c r="AH2721" i="9"/>
  <c r="AH2722" i="9"/>
  <c r="AH2723" i="9"/>
  <c r="AH2724" i="9"/>
  <c r="AH2725" i="9"/>
  <c r="AH2726" i="9"/>
  <c r="AH2727" i="9"/>
  <c r="AH2728" i="9"/>
  <c r="AH2729" i="9"/>
  <c r="AH2730" i="9"/>
  <c r="AH2731" i="9"/>
  <c r="AH2732" i="9"/>
  <c r="AH2733" i="9"/>
  <c r="AH2734" i="9"/>
  <c r="AH2735" i="9"/>
  <c r="AH2736" i="9"/>
  <c r="AH2737" i="9"/>
  <c r="AH2738" i="9"/>
  <c r="AH2739" i="9"/>
  <c r="AH2740" i="9"/>
  <c r="AH2741" i="9"/>
  <c r="AH2742" i="9"/>
  <c r="AH2743" i="9"/>
  <c r="AH2744" i="9"/>
  <c r="AH2745" i="9"/>
  <c r="AH2746" i="9"/>
  <c r="AH2747" i="9"/>
  <c r="AH2748" i="9"/>
  <c r="AH2749" i="9"/>
  <c r="AH2750" i="9"/>
  <c r="AH2751" i="9"/>
  <c r="AH2752" i="9"/>
  <c r="AH2753" i="9"/>
  <c r="AH2754" i="9"/>
  <c r="AH2755" i="9"/>
  <c r="AH2756" i="9"/>
  <c r="AH2757" i="9"/>
  <c r="AH2758" i="9"/>
  <c r="AH2759" i="9"/>
  <c r="AH2760" i="9"/>
  <c r="AH2761" i="9"/>
  <c r="AH2762" i="9"/>
  <c r="AH2763" i="9"/>
  <c r="AH2764" i="9"/>
  <c r="AH2765" i="9"/>
  <c r="AH2766" i="9"/>
  <c r="AH2767" i="9"/>
  <c r="AH2768" i="9"/>
  <c r="AH2769" i="9"/>
  <c r="AH2770" i="9"/>
  <c r="AH2771" i="9"/>
  <c r="AH2772" i="9"/>
  <c r="AH2773" i="9"/>
  <c r="AH2774" i="9"/>
  <c r="AH2775" i="9"/>
  <c r="AH2776" i="9"/>
  <c r="AH2777" i="9"/>
  <c r="AH2778" i="9"/>
  <c r="AH2779" i="9"/>
  <c r="AH2780" i="9"/>
  <c r="AH2781" i="9"/>
  <c r="AH2782" i="9"/>
  <c r="AH2783" i="9"/>
  <c r="AH2784" i="9"/>
  <c r="AH2785" i="9"/>
  <c r="AH2786" i="9"/>
  <c r="AH2787" i="9"/>
  <c r="AH2788" i="9"/>
  <c r="AH2789" i="9"/>
  <c r="AH2790" i="9"/>
  <c r="AH2791" i="9"/>
  <c r="AH2792" i="9"/>
  <c r="AH2793" i="9"/>
  <c r="AH2794" i="9"/>
  <c r="AH2795" i="9"/>
  <c r="AH2796" i="9"/>
  <c r="AH2797" i="9"/>
  <c r="AH2798" i="9"/>
  <c r="AH2799" i="9"/>
  <c r="AH2800" i="9"/>
  <c r="AH2801" i="9"/>
  <c r="AH2802" i="9"/>
  <c r="AH2803" i="9"/>
  <c r="AH2804" i="9"/>
  <c r="AH2805" i="9"/>
  <c r="AH2806" i="9"/>
  <c r="AH2807" i="9"/>
  <c r="AH2808" i="9"/>
  <c r="AH2809" i="9"/>
  <c r="AH2810" i="9"/>
  <c r="AH2811" i="9"/>
  <c r="AH2812" i="9"/>
  <c r="AH2813" i="9"/>
  <c r="AH2814" i="9"/>
  <c r="AH2815" i="9"/>
  <c r="AH2816" i="9"/>
  <c r="AH2817" i="9"/>
  <c r="AH2818" i="9"/>
  <c r="AH2819" i="9"/>
  <c r="AH2820" i="9"/>
  <c r="AH2821" i="9"/>
  <c r="AH2822" i="9"/>
  <c r="AH2823" i="9"/>
  <c r="AH2824" i="9"/>
  <c r="AH2825" i="9"/>
  <c r="AH2826" i="9"/>
  <c r="AH2827" i="9"/>
  <c r="AH2828" i="9"/>
  <c r="AH2829" i="9"/>
  <c r="AH2830" i="9"/>
  <c r="AH2831" i="9"/>
  <c r="AH2832" i="9"/>
  <c r="AH2833" i="9"/>
  <c r="AH2834" i="9"/>
  <c r="AH2835" i="9"/>
  <c r="AH2836" i="9"/>
  <c r="AH2837" i="9"/>
  <c r="AH2838" i="9"/>
  <c r="AH2839" i="9"/>
  <c r="AH2840" i="9"/>
  <c r="AH2841" i="9"/>
  <c r="AH2842" i="9"/>
  <c r="AH2843" i="9"/>
  <c r="AH2844" i="9"/>
  <c r="AH2845" i="9"/>
  <c r="AH2846" i="9"/>
  <c r="AH2847" i="9"/>
  <c r="AH2848" i="9"/>
  <c r="AH2849" i="9"/>
  <c r="AH2850" i="9"/>
  <c r="AH2851" i="9"/>
  <c r="AH2852" i="9"/>
  <c r="AH2853" i="9"/>
  <c r="AH2854" i="9"/>
  <c r="AH2855" i="9"/>
  <c r="AH2856" i="9"/>
  <c r="AH2857" i="9"/>
  <c r="AH2858" i="9"/>
  <c r="AH2859" i="9"/>
  <c r="AH2860" i="9"/>
  <c r="AH2861" i="9"/>
  <c r="AH2862" i="9"/>
  <c r="AH2863" i="9"/>
  <c r="AH2864" i="9"/>
  <c r="AH2865" i="9"/>
  <c r="AH2866" i="9"/>
  <c r="AH2867" i="9"/>
  <c r="AH2868" i="9"/>
  <c r="AH2869" i="9"/>
  <c r="AH2870" i="9"/>
  <c r="AH2871" i="9"/>
  <c r="AH2872" i="9"/>
  <c r="AH2873" i="9"/>
  <c r="AH2874" i="9"/>
  <c r="AH2875" i="9"/>
  <c r="AH2876" i="9"/>
  <c r="AH2877" i="9"/>
  <c r="AH2878" i="9"/>
  <c r="AH2879" i="9"/>
  <c r="AH2880" i="9"/>
  <c r="AH2881" i="9"/>
  <c r="AH2882" i="9"/>
  <c r="AH2883" i="9"/>
  <c r="AH2884" i="9"/>
  <c r="AH2885" i="9"/>
  <c r="AH2886" i="9"/>
  <c r="AH2887" i="9"/>
  <c r="AH2888" i="9"/>
  <c r="AH2889" i="9"/>
  <c r="AH2890" i="9"/>
  <c r="AH2891" i="9"/>
  <c r="AH2892" i="9"/>
  <c r="AH2893" i="9"/>
  <c r="AH2894" i="9"/>
  <c r="AH2895" i="9"/>
  <c r="AH2896" i="9"/>
  <c r="AH2897" i="9"/>
  <c r="AH2898" i="9"/>
  <c r="AH2899" i="9"/>
  <c r="AH2900" i="9"/>
  <c r="AH2901" i="9"/>
  <c r="AH2902" i="9"/>
  <c r="AH2903" i="9"/>
  <c r="AH2904" i="9"/>
  <c r="AH2905" i="9"/>
  <c r="AH2906" i="9"/>
  <c r="AH2907" i="9"/>
  <c r="AH2908" i="9"/>
  <c r="AH2909" i="9"/>
  <c r="AH2910" i="9"/>
  <c r="AH2911" i="9"/>
  <c r="AH2912" i="9"/>
  <c r="AH2913" i="9"/>
  <c r="AH2914" i="9"/>
  <c r="AH2915" i="9"/>
  <c r="AH2916" i="9"/>
  <c r="AH2917" i="9"/>
  <c r="AH2918" i="9"/>
  <c r="AH2919" i="9"/>
  <c r="AH2920" i="9"/>
  <c r="AH2921" i="9"/>
  <c r="AH2922" i="9"/>
  <c r="AH2923" i="9"/>
  <c r="AH2924" i="9"/>
  <c r="AH2925" i="9"/>
  <c r="AH2926" i="9"/>
  <c r="AH2927" i="9"/>
  <c r="AH2928" i="9"/>
  <c r="AH2929" i="9"/>
  <c r="AH2930" i="9"/>
  <c r="AH2931" i="9"/>
  <c r="AH2932" i="9"/>
  <c r="AH2933" i="9"/>
  <c r="AH2934" i="9"/>
  <c r="AH2935" i="9"/>
  <c r="AH2936" i="9"/>
  <c r="AH2937" i="9"/>
  <c r="AH2938" i="9"/>
  <c r="AH2939" i="9"/>
  <c r="AH2940" i="9"/>
  <c r="AH2941" i="9"/>
  <c r="AH2942" i="9"/>
  <c r="AH2943" i="9"/>
  <c r="AH2944" i="9"/>
  <c r="AH2945" i="9"/>
  <c r="AH2946" i="9"/>
  <c r="AH2947" i="9"/>
  <c r="AH2948" i="9"/>
  <c r="AH2949" i="9"/>
  <c r="AH2950" i="9"/>
  <c r="AH2951" i="9"/>
  <c r="AH2952" i="9"/>
  <c r="AH2953" i="9"/>
  <c r="AH2954" i="9"/>
  <c r="AH2955" i="9"/>
  <c r="AH2956" i="9"/>
  <c r="AH2957" i="9"/>
  <c r="AH2958" i="9"/>
  <c r="AH2959" i="9"/>
  <c r="AH2960" i="9"/>
  <c r="AH2961" i="9"/>
  <c r="AH2962" i="9"/>
  <c r="AH2963" i="9"/>
  <c r="AH2964" i="9"/>
  <c r="AH2965" i="9"/>
  <c r="AH2966" i="9"/>
  <c r="AH2967" i="9"/>
  <c r="AH2968" i="9"/>
  <c r="AH2969" i="9"/>
  <c r="AH2970" i="9"/>
  <c r="AH2971" i="9"/>
  <c r="AH2972" i="9"/>
  <c r="AH2973" i="9"/>
  <c r="AH2974" i="9"/>
  <c r="AH2975" i="9"/>
  <c r="AH2976" i="9"/>
  <c r="AH2977" i="9"/>
  <c r="AH2978" i="9"/>
  <c r="AH2979" i="9"/>
  <c r="AH2980" i="9"/>
  <c r="AH2981" i="9"/>
  <c r="AH2982" i="9"/>
  <c r="AH2983" i="9"/>
  <c r="AH2984" i="9"/>
  <c r="AH2985" i="9"/>
  <c r="AH2986" i="9"/>
  <c r="AH2987" i="9"/>
  <c r="AH2988" i="9"/>
  <c r="AH2989" i="9"/>
  <c r="AH2990" i="9"/>
  <c r="AH2991" i="9"/>
  <c r="AH2992" i="9"/>
  <c r="AH2993" i="9"/>
  <c r="AH2994" i="9"/>
  <c r="AH2995" i="9"/>
  <c r="AH2996" i="9"/>
  <c r="AH2997" i="9"/>
  <c r="AH2998" i="9"/>
  <c r="AH2999" i="9"/>
  <c r="AH3000" i="9"/>
  <c r="AH3001" i="9"/>
  <c r="AH3002" i="9"/>
  <c r="AH3003" i="9"/>
  <c r="AH3004" i="9"/>
  <c r="AH3005" i="9"/>
  <c r="AH3006" i="9"/>
  <c r="AH3007" i="9"/>
  <c r="AH3008" i="9"/>
  <c r="AH3009" i="9"/>
  <c r="AH3010" i="9"/>
  <c r="AH3011" i="9"/>
  <c r="AH3012" i="9"/>
  <c r="AH3013" i="9"/>
  <c r="AH3014" i="9"/>
  <c r="AH3015" i="9"/>
  <c r="AH3016" i="9"/>
  <c r="AH3017" i="9"/>
  <c r="AH3018" i="9"/>
  <c r="AH3019" i="9"/>
  <c r="AH3020" i="9"/>
  <c r="AH3021" i="9"/>
  <c r="AH3022" i="9"/>
  <c r="AH3023" i="9"/>
  <c r="AH3024" i="9"/>
  <c r="AH3025" i="9"/>
  <c r="AH3026" i="9"/>
  <c r="AH3027" i="9"/>
  <c r="AH3028" i="9"/>
  <c r="AH3029" i="9"/>
  <c r="AH3030" i="9"/>
  <c r="AH3031" i="9"/>
  <c r="AH3032" i="9"/>
  <c r="AH3033" i="9"/>
  <c r="AH3034" i="9"/>
  <c r="AH3035" i="9"/>
  <c r="AH3036" i="9"/>
  <c r="AH3037" i="9"/>
  <c r="AH3038" i="9"/>
  <c r="AH3039" i="9"/>
  <c r="AH3040" i="9"/>
  <c r="AH3041" i="9"/>
  <c r="AH3042" i="9"/>
  <c r="AH3043" i="9"/>
  <c r="AH3044" i="9"/>
  <c r="AH3045" i="9"/>
  <c r="AH3046" i="9"/>
  <c r="AH3047" i="9"/>
  <c r="AH3048" i="9"/>
  <c r="AH3049" i="9"/>
  <c r="AH3050" i="9"/>
  <c r="AH3051" i="9"/>
  <c r="AH3052" i="9"/>
  <c r="AH3053" i="9"/>
  <c r="AH3054" i="9"/>
  <c r="AH3055" i="9"/>
  <c r="AH3056" i="9"/>
  <c r="AH3057" i="9"/>
  <c r="AH3058" i="9"/>
  <c r="AH3059" i="9"/>
  <c r="AH3060" i="9"/>
  <c r="AH3061" i="9"/>
  <c r="AH3062" i="9"/>
  <c r="AH3063" i="9"/>
  <c r="AH3064" i="9"/>
  <c r="AH3065" i="9"/>
  <c r="AH3066" i="9"/>
  <c r="AH3067" i="9"/>
  <c r="AH3068" i="9"/>
  <c r="AH3069" i="9"/>
  <c r="AH3070" i="9"/>
  <c r="AH3071" i="9"/>
  <c r="AH3072" i="9"/>
  <c r="AH3073" i="9"/>
  <c r="AH3074" i="9"/>
  <c r="AH3075" i="9"/>
  <c r="AH3076" i="9"/>
  <c r="AH3077" i="9"/>
  <c r="AH3078" i="9"/>
  <c r="AH3079" i="9"/>
  <c r="AH3080" i="9"/>
  <c r="AH3081" i="9"/>
  <c r="AH3082" i="9"/>
  <c r="AH3083" i="9"/>
  <c r="AH3084" i="9"/>
  <c r="AH3085" i="9"/>
  <c r="AH3086" i="9"/>
  <c r="AH3087" i="9"/>
  <c r="AH3088" i="9"/>
  <c r="AH3089" i="9"/>
  <c r="AH3090" i="9"/>
  <c r="AH3091" i="9"/>
  <c r="AH3092" i="9"/>
  <c r="AH3093" i="9"/>
  <c r="AH3094" i="9"/>
  <c r="AH3095" i="9"/>
  <c r="AH3096" i="9"/>
  <c r="AH3097" i="9"/>
  <c r="AH3098" i="9"/>
  <c r="AH3099" i="9"/>
  <c r="AH3100" i="9"/>
  <c r="AH3101" i="9"/>
  <c r="AH3102" i="9"/>
  <c r="AH3103" i="9"/>
  <c r="AH3104" i="9"/>
  <c r="AH3105" i="9"/>
  <c r="AH3106" i="9"/>
  <c r="AH3107" i="9"/>
  <c r="AH3108" i="9"/>
  <c r="AH3109" i="9"/>
  <c r="AH3110" i="9"/>
  <c r="AH3111" i="9"/>
  <c r="AH3112" i="9"/>
  <c r="AH3113" i="9"/>
  <c r="AH3114" i="9"/>
  <c r="AH3115" i="9"/>
  <c r="AH3116" i="9"/>
  <c r="AH3117" i="9"/>
  <c r="AH3118" i="9"/>
  <c r="AH3119" i="9"/>
  <c r="AH3120" i="9"/>
  <c r="AH3121" i="9"/>
  <c r="AH3122" i="9"/>
  <c r="AH3123" i="9"/>
  <c r="AH3124" i="9"/>
  <c r="AH3125" i="9"/>
  <c r="AH3126" i="9"/>
  <c r="AH3127" i="9"/>
  <c r="AH3128" i="9"/>
  <c r="AH3129" i="9"/>
  <c r="AH3130" i="9"/>
  <c r="AH3131" i="9"/>
  <c r="AH3132" i="9"/>
  <c r="AH3133" i="9"/>
  <c r="AH3134" i="9"/>
  <c r="AH3135" i="9"/>
  <c r="AH3136" i="9"/>
  <c r="AH3137" i="9"/>
  <c r="AH3138" i="9"/>
  <c r="AH3139" i="9"/>
  <c r="AH3140" i="9"/>
  <c r="AH3141" i="9"/>
  <c r="AH3142" i="9"/>
  <c r="AH3143" i="9"/>
  <c r="AH3144" i="9"/>
  <c r="AH3145" i="9"/>
  <c r="AH3146" i="9"/>
  <c r="AH3147" i="9"/>
  <c r="AH3148" i="9"/>
  <c r="AH3149" i="9"/>
  <c r="AH3150" i="9"/>
  <c r="AH3151" i="9"/>
  <c r="AH3152" i="9"/>
  <c r="AH3153" i="9"/>
  <c r="AH3154" i="9"/>
  <c r="AH3155" i="9"/>
  <c r="AH3156" i="9"/>
  <c r="AH3157" i="9"/>
  <c r="AH3158" i="9"/>
  <c r="AH3159" i="9"/>
  <c r="AH3160" i="9"/>
  <c r="AH3161" i="9"/>
  <c r="AH3162" i="9"/>
  <c r="AH3163" i="9"/>
  <c r="AH3164" i="9"/>
  <c r="AH3165" i="9"/>
  <c r="AH3166" i="9"/>
  <c r="AH3167" i="9"/>
  <c r="AH3168" i="9"/>
  <c r="AH3169" i="9"/>
  <c r="AH3170" i="9"/>
  <c r="AH3171" i="9"/>
  <c r="AH3172" i="9"/>
  <c r="AH3173" i="9"/>
  <c r="AH3174" i="9"/>
  <c r="AH3175" i="9"/>
  <c r="AH3176" i="9"/>
  <c r="AH3177" i="9"/>
  <c r="AH3178" i="9"/>
  <c r="AH3179" i="9"/>
  <c r="AH3180" i="9"/>
  <c r="AH3181" i="9"/>
  <c r="AH3182" i="9"/>
  <c r="AH3183" i="9"/>
  <c r="AH3184" i="9"/>
  <c r="AH3185" i="9"/>
  <c r="AH3186" i="9"/>
  <c r="AH3187" i="9"/>
  <c r="AH3188" i="9"/>
  <c r="AH3189" i="9"/>
  <c r="AH3190" i="9"/>
  <c r="AH3191" i="9"/>
  <c r="AH3192" i="9"/>
  <c r="AH3193" i="9"/>
  <c r="AH3194" i="9"/>
  <c r="AH3195" i="9"/>
  <c r="AH3196" i="9"/>
  <c r="AH3197" i="9"/>
  <c r="AH3198" i="9"/>
  <c r="AH3199" i="9"/>
  <c r="AH3200" i="9"/>
  <c r="AH3201" i="9"/>
  <c r="AH3202" i="9"/>
  <c r="AH3203" i="9"/>
  <c r="AH3204" i="9"/>
  <c r="AH3205" i="9"/>
  <c r="AH3206" i="9"/>
  <c r="AH3207" i="9"/>
  <c r="AH3208" i="9"/>
  <c r="AH3209" i="9"/>
  <c r="AH3210" i="9"/>
  <c r="AH3211" i="9"/>
  <c r="AH3212" i="9"/>
  <c r="AH3213" i="9"/>
  <c r="AH3214" i="9"/>
  <c r="AH3215" i="9"/>
  <c r="AH3216" i="9"/>
  <c r="AH3217" i="9"/>
  <c r="AH3218" i="9"/>
  <c r="AH3219" i="9"/>
  <c r="AH3220" i="9"/>
  <c r="AH3221" i="9"/>
  <c r="AH3222" i="9"/>
  <c r="AH3223" i="9"/>
  <c r="AH3224" i="9"/>
  <c r="AH3225" i="9"/>
  <c r="AH3226" i="9"/>
  <c r="AH3227" i="9"/>
  <c r="AH3228" i="9"/>
  <c r="AH3229" i="9"/>
  <c r="AH3230" i="9"/>
  <c r="AH3231" i="9"/>
  <c r="AH3232" i="9"/>
  <c r="AH3233" i="9"/>
  <c r="AH3234" i="9"/>
  <c r="AH3235" i="9"/>
  <c r="AH3236" i="9"/>
  <c r="AH3237" i="9"/>
  <c r="AH3238" i="9"/>
  <c r="AH3239" i="9"/>
  <c r="AH3240" i="9"/>
  <c r="AH3241" i="9"/>
  <c r="AH3242" i="9"/>
  <c r="AH3243" i="9"/>
  <c r="AH3244" i="9"/>
  <c r="AH3245" i="9"/>
  <c r="AH3246" i="9"/>
  <c r="AH3247" i="9"/>
  <c r="AH3248" i="9"/>
  <c r="AH3249" i="9"/>
  <c r="AH3250" i="9"/>
  <c r="AH3251" i="9"/>
  <c r="AH3252" i="9"/>
  <c r="AH3253" i="9"/>
  <c r="AH3254" i="9"/>
  <c r="AH3255" i="9"/>
  <c r="AH3256" i="9"/>
  <c r="AH3257" i="9"/>
  <c r="AH3258" i="9"/>
  <c r="AH3259" i="9"/>
  <c r="AH3260" i="9"/>
  <c r="AH3261" i="9"/>
  <c r="AH3262" i="9"/>
  <c r="AH3263" i="9"/>
  <c r="AH3264" i="9"/>
  <c r="AH3265" i="9"/>
  <c r="AH3266" i="9"/>
  <c r="AH3267" i="9"/>
  <c r="AH3268" i="9"/>
  <c r="AH3269" i="9"/>
  <c r="AH3270" i="9"/>
  <c r="AH3271" i="9"/>
  <c r="AH3272" i="9"/>
  <c r="AH3273" i="9"/>
  <c r="AH3274" i="9"/>
  <c r="AH3275" i="9"/>
  <c r="AH3276" i="9"/>
  <c r="AH3277" i="9"/>
  <c r="AH3278" i="9"/>
  <c r="AH3279" i="9"/>
  <c r="AH3280" i="9"/>
  <c r="AH3281" i="9"/>
  <c r="AH3282" i="9"/>
  <c r="AH3283" i="9"/>
  <c r="AH3284" i="9"/>
  <c r="AH3285" i="9"/>
  <c r="AH3286" i="9"/>
  <c r="AH3287" i="9"/>
  <c r="AH3288" i="9"/>
  <c r="AH3289" i="9"/>
  <c r="AH3290" i="9"/>
  <c r="AH3291" i="9"/>
  <c r="AH3292" i="9"/>
  <c r="AH3293" i="9"/>
  <c r="AH3294" i="9"/>
  <c r="AH3295" i="9"/>
  <c r="AH3296" i="9"/>
  <c r="AH3297" i="9"/>
  <c r="AH3298" i="9"/>
  <c r="AH3299" i="9"/>
  <c r="AH3300" i="9"/>
  <c r="AH3301" i="9"/>
  <c r="AH3302" i="9"/>
  <c r="AH3303" i="9"/>
  <c r="AH3304" i="9"/>
  <c r="AH3305" i="9"/>
  <c r="AH3306" i="9"/>
  <c r="AH3307" i="9"/>
  <c r="AH3308" i="9"/>
  <c r="AH3309" i="9"/>
  <c r="AH3310" i="9"/>
  <c r="AH3311" i="9"/>
  <c r="AH3312" i="9"/>
  <c r="AH3313" i="9"/>
  <c r="AH3314" i="9"/>
  <c r="AH3315" i="9"/>
  <c r="AH3316" i="9"/>
  <c r="AH3317" i="9"/>
  <c r="AH3318" i="9"/>
  <c r="AH3319" i="9"/>
  <c r="AH3320" i="9"/>
  <c r="AH3321" i="9"/>
  <c r="AH3322" i="9"/>
  <c r="AH3323" i="9"/>
  <c r="AH3324" i="9"/>
  <c r="AH3325" i="9"/>
  <c r="AH3326" i="9"/>
  <c r="AH3327" i="9"/>
  <c r="AH3328" i="9"/>
  <c r="AH3329" i="9"/>
  <c r="AH3330" i="9"/>
  <c r="AH3331" i="9"/>
  <c r="AH3332" i="9"/>
  <c r="AH3333" i="9"/>
  <c r="AH3334" i="9"/>
  <c r="AH3335" i="9"/>
  <c r="AH3336" i="9"/>
  <c r="AH3337" i="9"/>
  <c r="AH3338" i="9"/>
  <c r="AH3339" i="9"/>
  <c r="AH3340" i="9"/>
  <c r="AH3341" i="9"/>
  <c r="AH3342" i="9"/>
  <c r="AH3343" i="9"/>
  <c r="AH3344" i="9"/>
  <c r="AH3345" i="9"/>
  <c r="AH3346" i="9"/>
  <c r="AH3347" i="9"/>
  <c r="AH3348" i="9"/>
  <c r="AH3349" i="9"/>
  <c r="AH3350" i="9"/>
  <c r="AH3351" i="9"/>
  <c r="AH3352" i="9"/>
  <c r="AH3353" i="9"/>
  <c r="AH3354" i="9"/>
  <c r="AH3355" i="9"/>
  <c r="AH3356" i="9"/>
  <c r="AH3357" i="9"/>
  <c r="AH3358" i="9"/>
  <c r="AH3359" i="9"/>
  <c r="AH3360" i="9"/>
  <c r="AH3361" i="9"/>
  <c r="AH3362" i="9"/>
  <c r="AH3363" i="9"/>
  <c r="AH3364" i="9"/>
  <c r="AH3365" i="9"/>
  <c r="AH3366" i="9"/>
  <c r="AH3367" i="9"/>
  <c r="AH3368" i="9"/>
  <c r="AH3369" i="9"/>
  <c r="AH3370" i="9"/>
  <c r="AH3371" i="9"/>
  <c r="AH3372" i="9"/>
  <c r="AH3373" i="9"/>
  <c r="AH3374" i="9"/>
  <c r="AH3375" i="9"/>
  <c r="AH3376" i="9"/>
  <c r="AH3377" i="9"/>
  <c r="AH3378" i="9"/>
  <c r="AH3379" i="9"/>
  <c r="AH3380" i="9"/>
  <c r="AH3381" i="9"/>
  <c r="AH3382" i="9"/>
  <c r="AH3383" i="9"/>
  <c r="AH3384" i="9"/>
  <c r="AH3385" i="9"/>
  <c r="AH3386" i="9"/>
  <c r="AH3387" i="9"/>
  <c r="AH3388" i="9"/>
  <c r="AH3389" i="9"/>
  <c r="AH3390" i="9"/>
  <c r="AH3391" i="9"/>
  <c r="AH3392" i="9"/>
  <c r="AH3393" i="9"/>
  <c r="AH3394" i="9"/>
  <c r="AH3395" i="9"/>
  <c r="AH3396" i="9"/>
  <c r="AH3397" i="9"/>
  <c r="AH3398" i="9"/>
  <c r="AH3399" i="9"/>
  <c r="AH3400" i="9"/>
  <c r="AH3401" i="9"/>
  <c r="AH3402" i="9"/>
  <c r="AH3403" i="9"/>
  <c r="AH3404" i="9"/>
  <c r="AH3405" i="9"/>
  <c r="AH3406" i="9"/>
  <c r="AH3407" i="9"/>
  <c r="AH3408" i="9"/>
  <c r="AH3409" i="9"/>
  <c r="AH3410" i="9"/>
  <c r="AH3411" i="9"/>
  <c r="AH3412" i="9"/>
  <c r="AH3413" i="9"/>
  <c r="AH3414" i="9"/>
  <c r="AH3415" i="9"/>
  <c r="AH3416" i="9"/>
  <c r="AH3417" i="9"/>
  <c r="AH3418" i="9"/>
  <c r="AH3419" i="9"/>
  <c r="AH3420" i="9"/>
  <c r="AH3421" i="9"/>
  <c r="AH3422" i="9"/>
  <c r="AH3423" i="9"/>
  <c r="AH3424" i="9"/>
  <c r="AH3425" i="9"/>
  <c r="AH3426" i="9"/>
  <c r="AH3427" i="9"/>
  <c r="AH3428" i="9"/>
  <c r="AH3429" i="9"/>
  <c r="AH3430" i="9"/>
  <c r="AH3431" i="9"/>
  <c r="AH3432" i="9"/>
  <c r="AH3433" i="9"/>
  <c r="AH3434" i="9"/>
  <c r="AH3435" i="9"/>
  <c r="AH3436" i="9"/>
  <c r="AH3437" i="9"/>
  <c r="AH3438" i="9"/>
  <c r="AH3439" i="9"/>
  <c r="AH3440" i="9"/>
  <c r="AH3441" i="9"/>
  <c r="AH3442" i="9"/>
  <c r="AH3443" i="9"/>
  <c r="AH3444" i="9"/>
  <c r="AH3445" i="9"/>
  <c r="AH3446" i="9"/>
  <c r="AH3447" i="9"/>
  <c r="AH3448" i="9"/>
  <c r="AH3449" i="9"/>
  <c r="AH3450" i="9"/>
  <c r="AH3451" i="9"/>
  <c r="AH3452" i="9"/>
  <c r="AH3453" i="9"/>
  <c r="AH3454" i="9"/>
  <c r="AH3455" i="9"/>
  <c r="AH3456" i="9"/>
  <c r="AH3457" i="9"/>
  <c r="AH3458" i="9"/>
  <c r="AH3459" i="9"/>
  <c r="AH3460" i="9"/>
  <c r="AH3461" i="9"/>
  <c r="AH3462" i="9"/>
  <c r="AH3463" i="9"/>
  <c r="AH3464" i="9"/>
  <c r="AH3465" i="9"/>
  <c r="AH3466" i="9"/>
  <c r="AH3467" i="9"/>
  <c r="AH3468" i="9"/>
  <c r="AH3469" i="9"/>
  <c r="AH3470" i="9"/>
  <c r="AH3471" i="9"/>
  <c r="AH3472" i="9"/>
  <c r="AH3473" i="9"/>
  <c r="AH3474" i="9"/>
  <c r="AH3475" i="9"/>
  <c r="AH3476" i="9"/>
  <c r="AH3477" i="9"/>
  <c r="AH3478" i="9"/>
  <c r="AH3479" i="9"/>
  <c r="AH3480" i="9"/>
  <c r="AH3481" i="9"/>
  <c r="AH3482" i="9"/>
  <c r="AH3483" i="9"/>
  <c r="AH3484" i="9"/>
  <c r="AH3485" i="9"/>
  <c r="AH3486" i="9"/>
  <c r="AH3487" i="9"/>
  <c r="AH3488" i="9"/>
  <c r="AH3489" i="9"/>
  <c r="AH3490" i="9"/>
  <c r="AH3491" i="9"/>
  <c r="AH3492" i="9"/>
  <c r="AH3493" i="9"/>
  <c r="AH3494" i="9"/>
  <c r="AH3495" i="9"/>
  <c r="AH3496" i="9"/>
  <c r="AH3497" i="9"/>
  <c r="AH3498" i="9"/>
  <c r="AH3499" i="9"/>
  <c r="AH3500" i="9"/>
  <c r="AH3501" i="9"/>
  <c r="AH3502" i="9"/>
  <c r="AH3503" i="9"/>
  <c r="AH3504" i="9"/>
  <c r="AH3505" i="9"/>
  <c r="AH3506" i="9"/>
  <c r="AH3507" i="9"/>
  <c r="AH3508" i="9"/>
  <c r="AH3509" i="9"/>
  <c r="AH3510" i="9"/>
  <c r="AH3511" i="9"/>
  <c r="AH3512" i="9"/>
  <c r="AH3513" i="9"/>
  <c r="AH3514" i="9"/>
  <c r="AH3515" i="9"/>
  <c r="AH3516" i="9"/>
  <c r="AH3517" i="9"/>
  <c r="AH3518" i="9"/>
  <c r="AH3519" i="9"/>
  <c r="AH3520" i="9"/>
  <c r="AH3521" i="9"/>
  <c r="AH3522" i="9"/>
  <c r="AH3523" i="9"/>
  <c r="AH3524" i="9"/>
  <c r="AH3525" i="9"/>
  <c r="AH3526" i="9"/>
  <c r="AH3527" i="9"/>
  <c r="AH3528" i="9"/>
  <c r="AH3529" i="9"/>
  <c r="AH3530" i="9"/>
  <c r="AH3531" i="9"/>
  <c r="AH3532" i="9"/>
  <c r="AH3533" i="9"/>
  <c r="AH3534" i="9"/>
  <c r="AH3535" i="9"/>
  <c r="AH3536" i="9"/>
  <c r="AH3537" i="9"/>
  <c r="AH3538" i="9"/>
  <c r="AH3539" i="9"/>
  <c r="AH3540" i="9"/>
  <c r="AH3541" i="9"/>
  <c r="AH3542" i="9"/>
  <c r="AH3543" i="9"/>
  <c r="AH3544" i="9"/>
  <c r="AH3545" i="9"/>
  <c r="AH3546" i="9"/>
  <c r="AH3547" i="9"/>
  <c r="AH3548" i="9"/>
  <c r="AH3549" i="9"/>
  <c r="AH3550" i="9"/>
  <c r="AH3551" i="9"/>
  <c r="AH3552" i="9"/>
  <c r="AH3553" i="9"/>
  <c r="AH3554" i="9"/>
  <c r="AH3555" i="9"/>
  <c r="AH3556" i="9"/>
  <c r="AH3557" i="9"/>
  <c r="AH3558" i="9"/>
  <c r="AH3559" i="9"/>
  <c r="AH3560" i="9"/>
  <c r="AH3561" i="9"/>
  <c r="AH3562" i="9"/>
  <c r="AH3563" i="9"/>
  <c r="AH3564" i="9"/>
  <c r="AH3565" i="9"/>
  <c r="AH3566" i="9"/>
  <c r="AH3567" i="9"/>
  <c r="AH3568" i="9"/>
  <c r="AH3569" i="9"/>
  <c r="AH3570" i="9"/>
  <c r="AH3571" i="9"/>
  <c r="AH3572" i="9"/>
  <c r="AH3573" i="9"/>
  <c r="AH3574" i="9"/>
  <c r="AH3575" i="9"/>
  <c r="AH3576" i="9"/>
  <c r="AH3577" i="9"/>
  <c r="AH3578" i="9"/>
  <c r="AH3579" i="9"/>
  <c r="AH3580" i="9"/>
  <c r="AH3581" i="9"/>
  <c r="AH3582" i="9"/>
  <c r="AH3583" i="9"/>
  <c r="AH3584" i="9"/>
  <c r="AH3585" i="9"/>
  <c r="AH3586" i="9"/>
  <c r="AH3587" i="9"/>
  <c r="AH3588" i="9"/>
  <c r="AH3589" i="9"/>
  <c r="AH3590" i="9"/>
  <c r="AH3591" i="9"/>
  <c r="AH3592" i="9"/>
  <c r="AH3593" i="9"/>
  <c r="AH3594" i="9"/>
  <c r="AH3595" i="9"/>
  <c r="AH3596" i="9"/>
  <c r="AH3597" i="9"/>
  <c r="AH3598" i="9"/>
  <c r="AH3599" i="9"/>
  <c r="AH3600" i="9"/>
  <c r="AH3601" i="9"/>
  <c r="AH3602" i="9"/>
  <c r="AH3603" i="9"/>
  <c r="AH3604" i="9"/>
  <c r="AH3605" i="9"/>
  <c r="AH3606" i="9"/>
  <c r="AH3607" i="9"/>
  <c r="AH3608" i="9"/>
  <c r="AH3609" i="9"/>
  <c r="AH3610" i="9"/>
  <c r="AH3611" i="9"/>
  <c r="AH3612" i="9"/>
  <c r="AH3613" i="9"/>
  <c r="AH3614" i="9"/>
  <c r="AH3615" i="9"/>
  <c r="AH3616" i="9"/>
  <c r="AH3617" i="9"/>
  <c r="AH3618" i="9"/>
  <c r="AH3619" i="9"/>
  <c r="AH3620" i="9"/>
  <c r="AH3621" i="9"/>
  <c r="AH3622" i="9"/>
  <c r="AH3623" i="9"/>
  <c r="AH3624" i="9"/>
  <c r="AH3625" i="9"/>
  <c r="AH3626" i="9"/>
  <c r="AH3627" i="9"/>
  <c r="AH3628" i="9"/>
  <c r="AH3629" i="9"/>
  <c r="AH3630" i="9"/>
  <c r="AH3631" i="9"/>
  <c r="AH3632" i="9"/>
  <c r="AH3633" i="9"/>
  <c r="AH3634" i="9"/>
  <c r="AH3635" i="9"/>
  <c r="AH3636" i="9"/>
  <c r="AH3637" i="9"/>
  <c r="AH3638" i="9"/>
  <c r="AH3639" i="9"/>
  <c r="AH3640" i="9"/>
  <c r="AH3641" i="9"/>
  <c r="AH3642" i="9"/>
  <c r="AH3643" i="9"/>
  <c r="AH3644" i="9"/>
  <c r="AH3645" i="9"/>
  <c r="AH3646" i="9"/>
  <c r="AH3647" i="9"/>
  <c r="AH3648" i="9"/>
  <c r="AH3649" i="9"/>
  <c r="AH3650" i="9"/>
  <c r="AH3651" i="9"/>
  <c r="AH3652" i="9"/>
  <c r="AH3653" i="9"/>
  <c r="AH3654" i="9"/>
  <c r="AH3655" i="9"/>
  <c r="AH3656" i="9"/>
  <c r="AH3657" i="9"/>
  <c r="AH3658" i="9"/>
  <c r="AH3659" i="9"/>
  <c r="AH3660" i="9"/>
  <c r="AH3661" i="9"/>
  <c r="AH3662" i="9"/>
  <c r="AH3663" i="9"/>
  <c r="AH3664" i="9"/>
  <c r="AH3665" i="9"/>
  <c r="AH3666" i="9"/>
  <c r="AH3667" i="9"/>
  <c r="AH3668" i="9"/>
  <c r="AH3669" i="9"/>
  <c r="AH3670" i="9"/>
  <c r="AH3671" i="9"/>
  <c r="AH3672" i="9"/>
  <c r="AH3673" i="9"/>
  <c r="AH3674" i="9"/>
  <c r="AH3675" i="9"/>
  <c r="AH3676" i="9"/>
  <c r="AH3677" i="9"/>
  <c r="AH3678" i="9"/>
  <c r="AH3679" i="9"/>
  <c r="AH3680" i="9"/>
  <c r="AH3681" i="9"/>
  <c r="AH3682" i="9"/>
  <c r="AH3683" i="9"/>
  <c r="AH3684" i="9"/>
  <c r="AH3685" i="9"/>
  <c r="AH3686" i="9"/>
  <c r="AH3687" i="9"/>
  <c r="AH3688" i="9"/>
  <c r="AH3689" i="9"/>
  <c r="AH3690" i="9"/>
  <c r="AH3691" i="9"/>
  <c r="AH3692" i="9"/>
  <c r="AH3693" i="9"/>
  <c r="AH3694" i="9"/>
  <c r="AH3695" i="9"/>
  <c r="AH3696" i="9"/>
  <c r="AH3697" i="9"/>
  <c r="AH3698" i="9"/>
  <c r="AH3699" i="9"/>
  <c r="AH3700" i="9"/>
  <c r="AH3701" i="9"/>
  <c r="AH3702" i="9"/>
  <c r="AH3703" i="9"/>
  <c r="AH3704" i="9"/>
  <c r="AH3705" i="9"/>
  <c r="AH3706" i="9"/>
  <c r="AH3707" i="9"/>
  <c r="AH3708" i="9"/>
  <c r="AH3709" i="9"/>
  <c r="AH3710" i="9"/>
  <c r="AH3711" i="9"/>
  <c r="AH3712" i="9"/>
  <c r="AH3713" i="9"/>
  <c r="AH3714" i="9"/>
  <c r="AH3715" i="9"/>
  <c r="AH3716" i="9"/>
  <c r="AH3717" i="9"/>
  <c r="AH3718" i="9"/>
  <c r="AH3719" i="9"/>
  <c r="AH3720" i="9"/>
  <c r="AH3721" i="9"/>
  <c r="AH3722" i="9"/>
  <c r="AH3723" i="9"/>
  <c r="AH3724" i="9"/>
  <c r="AH3725" i="9"/>
  <c r="AH3726" i="9"/>
  <c r="AH3727" i="9"/>
  <c r="AH3728" i="9"/>
  <c r="AH3729" i="9"/>
  <c r="AH3730" i="9"/>
  <c r="AH3731" i="9"/>
  <c r="AH3732" i="9"/>
  <c r="AH3733" i="9"/>
  <c r="AH3734" i="9"/>
  <c r="AH3735" i="9"/>
  <c r="AH3736" i="9"/>
  <c r="AH3737" i="9"/>
  <c r="AH3738" i="9"/>
  <c r="AH3739" i="9"/>
  <c r="AH3740" i="9"/>
  <c r="AH3741" i="9"/>
  <c r="AH3742" i="9"/>
  <c r="AH3743" i="9"/>
  <c r="AH3744" i="9"/>
  <c r="AH3745" i="9"/>
  <c r="AH3746" i="9"/>
  <c r="AH3747" i="9"/>
  <c r="AH3748" i="9"/>
  <c r="AH3749" i="9"/>
  <c r="AH3750" i="9"/>
  <c r="AH3751" i="9"/>
  <c r="AH3752" i="9"/>
  <c r="AH3753" i="9"/>
  <c r="AH3754" i="9"/>
  <c r="AH3755" i="9"/>
  <c r="AH3756" i="9"/>
  <c r="AH3757" i="9"/>
  <c r="AH3758" i="9"/>
  <c r="AH3759" i="9"/>
  <c r="AH3760" i="9"/>
  <c r="AH3761" i="9"/>
  <c r="AH3762" i="9"/>
  <c r="AH3763" i="9"/>
  <c r="AH3764" i="9"/>
  <c r="AH3765" i="9"/>
  <c r="AH3766" i="9"/>
  <c r="AH3767" i="9"/>
  <c r="AH3768" i="9"/>
  <c r="AH3769" i="9"/>
  <c r="AH3770" i="9"/>
  <c r="AH3771" i="9"/>
  <c r="AH3772" i="9"/>
  <c r="AH3773" i="9"/>
  <c r="AH3774" i="9"/>
  <c r="AH3775" i="9"/>
  <c r="AH3776" i="9"/>
  <c r="AH3777" i="9"/>
  <c r="AH3778" i="9"/>
  <c r="AH3779" i="9"/>
  <c r="AH3780" i="9"/>
  <c r="AH3781" i="9"/>
  <c r="AH3782" i="9"/>
  <c r="AH3783" i="9"/>
  <c r="AH3784" i="9"/>
  <c r="AH3785" i="9"/>
  <c r="AH3786" i="9"/>
  <c r="AH3787" i="9"/>
  <c r="AH3788" i="9"/>
  <c r="AH3789" i="9"/>
  <c r="AH3790" i="9"/>
  <c r="AH3791" i="9"/>
  <c r="AH3792" i="9"/>
  <c r="AH3793" i="9"/>
  <c r="AH3794" i="9"/>
  <c r="AH3795" i="9"/>
  <c r="AH3796" i="9"/>
  <c r="AH3797" i="9"/>
  <c r="AH3798" i="9"/>
  <c r="AH3799" i="9"/>
  <c r="AH3800" i="9"/>
  <c r="AH3801" i="9"/>
  <c r="AH3802" i="9"/>
  <c r="AH3803" i="9"/>
  <c r="AH3804" i="9"/>
  <c r="AH3805" i="9"/>
  <c r="AH3806" i="9"/>
  <c r="AH3807" i="9"/>
  <c r="AH3808" i="9"/>
  <c r="AH3809" i="9"/>
  <c r="AH3810" i="9"/>
  <c r="AH3811" i="9"/>
  <c r="AH3812" i="9"/>
  <c r="AH3813" i="9"/>
  <c r="AH3814" i="9"/>
  <c r="AH3815" i="9"/>
  <c r="AH3816" i="9"/>
  <c r="AH3817" i="9"/>
  <c r="AH3818" i="9"/>
  <c r="AH3819" i="9"/>
  <c r="AH3820" i="9"/>
  <c r="AH3821" i="9"/>
  <c r="AH3822" i="9"/>
  <c r="AH3823" i="9"/>
  <c r="AH3824" i="9"/>
  <c r="AH3825" i="9"/>
  <c r="AH3826" i="9"/>
  <c r="AH3827" i="9"/>
  <c r="AH3828" i="9"/>
  <c r="AH3829" i="9"/>
  <c r="AH3830" i="9"/>
  <c r="AH3831" i="9"/>
  <c r="AH3832" i="9"/>
  <c r="AH3833" i="9"/>
  <c r="AH3834" i="9"/>
  <c r="AH3835" i="9"/>
  <c r="AH3836" i="9"/>
  <c r="AH3837" i="9"/>
  <c r="AH3838" i="9"/>
  <c r="AH3839" i="9"/>
  <c r="AH3840" i="9"/>
  <c r="AH3841" i="9"/>
  <c r="AH3842" i="9"/>
  <c r="AH3843" i="9"/>
  <c r="AH3844" i="9"/>
  <c r="AH3845" i="9"/>
  <c r="AH3846" i="9"/>
  <c r="AH3847" i="9"/>
  <c r="AH3848" i="9"/>
  <c r="AH3849" i="9"/>
  <c r="AH3850" i="9"/>
  <c r="AH3851" i="9"/>
  <c r="AH3852" i="9"/>
  <c r="AH3853" i="9"/>
  <c r="AH3854" i="9"/>
  <c r="AH3855" i="9"/>
  <c r="AH3856" i="9"/>
  <c r="AH3857" i="9"/>
  <c r="AH3858" i="9"/>
  <c r="AH3859" i="9"/>
  <c r="AH3860" i="9"/>
  <c r="AH3861" i="9"/>
  <c r="AH3862" i="9"/>
  <c r="AH3863" i="9"/>
  <c r="AH3864" i="9"/>
  <c r="AH3865" i="9"/>
  <c r="AH3866" i="9"/>
  <c r="AH3867" i="9"/>
  <c r="AH3868" i="9"/>
  <c r="AH3869" i="9"/>
  <c r="AH3870" i="9"/>
  <c r="AH3871" i="9"/>
  <c r="AH3872" i="9"/>
  <c r="AH3873" i="9"/>
  <c r="AH3874" i="9"/>
  <c r="AH3875" i="9"/>
  <c r="AH3876" i="9"/>
  <c r="AH3877" i="9"/>
  <c r="AH3878" i="9"/>
  <c r="AH3879" i="9"/>
  <c r="AH3880" i="9"/>
  <c r="AH3881" i="9"/>
  <c r="AH3882" i="9"/>
  <c r="AH3883" i="9"/>
  <c r="AH3884" i="9"/>
  <c r="AH3885" i="9"/>
  <c r="AH3886" i="9"/>
  <c r="AH3887" i="9"/>
  <c r="AH3888" i="9"/>
  <c r="AH3889" i="9"/>
  <c r="AH3890" i="9"/>
  <c r="AH3891" i="9"/>
  <c r="AH3892" i="9"/>
  <c r="AH3893" i="9"/>
  <c r="AH3894" i="9"/>
  <c r="AH3895" i="9"/>
  <c r="AH3896" i="9"/>
  <c r="AH3897" i="9"/>
  <c r="AH3898" i="9"/>
  <c r="AH3899" i="9"/>
  <c r="AH3900" i="9"/>
  <c r="AH3901" i="9"/>
  <c r="AH3902" i="9"/>
  <c r="AH3903" i="9"/>
  <c r="AH3904" i="9"/>
  <c r="AH3905" i="9"/>
  <c r="AH3906" i="9"/>
  <c r="AH3907" i="9"/>
  <c r="AH3908" i="9"/>
  <c r="AH3909" i="9"/>
  <c r="AH3910" i="9"/>
  <c r="AH3911" i="9"/>
  <c r="AH3912" i="9"/>
  <c r="AH3913" i="9"/>
  <c r="AH3914" i="9"/>
  <c r="AH3915" i="9"/>
  <c r="AH3916" i="9"/>
  <c r="AH3917" i="9"/>
  <c r="AH3918" i="9"/>
  <c r="AH3919" i="9"/>
  <c r="AH3920" i="9"/>
  <c r="AH3921" i="9"/>
  <c r="AH3922" i="9"/>
  <c r="AH3923" i="9"/>
  <c r="AH3924" i="9"/>
  <c r="AH3925" i="9"/>
  <c r="AH3926" i="9"/>
  <c r="AH3927" i="9"/>
  <c r="AH3928" i="9"/>
  <c r="AH3929" i="9"/>
  <c r="AH3930" i="9"/>
  <c r="AH3931" i="9"/>
  <c r="AH3932" i="9"/>
  <c r="AH3933" i="9"/>
  <c r="AH3934" i="9"/>
  <c r="AH3935" i="9"/>
  <c r="AH3936" i="9"/>
  <c r="AH3937" i="9"/>
  <c r="AH3938" i="9"/>
  <c r="AH3939" i="9"/>
  <c r="AH3940" i="9"/>
  <c r="AH3941" i="9"/>
  <c r="AH3942" i="9"/>
  <c r="AH3943" i="9"/>
  <c r="AH3944" i="9"/>
  <c r="AH3945" i="9"/>
  <c r="AH3946" i="9"/>
  <c r="AH3947" i="9"/>
  <c r="AH3948" i="9"/>
  <c r="AH3949" i="9"/>
  <c r="AH3950" i="9"/>
  <c r="AH3951" i="9"/>
  <c r="AH3952" i="9"/>
  <c r="AH3953" i="9"/>
  <c r="AH3954" i="9"/>
  <c r="AH3955" i="9"/>
  <c r="AH3956" i="9"/>
  <c r="AH3957" i="9"/>
  <c r="AH3958" i="9"/>
  <c r="AH3959" i="9"/>
  <c r="AH3960" i="9"/>
  <c r="AH3961" i="9"/>
  <c r="AH3962" i="9"/>
  <c r="AH3963" i="9"/>
  <c r="AH3964" i="9"/>
  <c r="AH3965" i="9"/>
  <c r="AH3966" i="9"/>
  <c r="AH3967" i="9"/>
  <c r="AH3968" i="9"/>
  <c r="AH3969" i="9"/>
  <c r="AH3970" i="9"/>
  <c r="AH3971" i="9"/>
  <c r="AH3972" i="9"/>
  <c r="AH3973" i="9"/>
  <c r="AH3974" i="9"/>
  <c r="AH3975" i="9"/>
  <c r="AH3976" i="9"/>
  <c r="AH3977" i="9"/>
  <c r="AH3978" i="9"/>
  <c r="AH3979" i="9"/>
  <c r="AH3980" i="9"/>
  <c r="AH3981" i="9"/>
  <c r="AH3982" i="9"/>
  <c r="AH3983" i="9"/>
  <c r="AH3984" i="9"/>
  <c r="AH3985" i="9"/>
  <c r="AH3986" i="9"/>
  <c r="AH3987" i="9"/>
  <c r="AH3988" i="9"/>
  <c r="AH3989" i="9"/>
  <c r="AH3990" i="9"/>
  <c r="AH3991" i="9"/>
  <c r="AH3992" i="9"/>
  <c r="AH3993" i="9"/>
  <c r="AH3994" i="9"/>
  <c r="AH3995" i="9"/>
  <c r="AH3996" i="9"/>
  <c r="AH3997" i="9"/>
  <c r="AH3998" i="9"/>
  <c r="AH3999" i="9"/>
  <c r="AH4000" i="9"/>
  <c r="AH4001" i="9"/>
  <c r="AH4002" i="9"/>
  <c r="AH4003" i="9"/>
  <c r="AH4004" i="9"/>
  <c r="AH4005" i="9"/>
  <c r="AH4006" i="9"/>
  <c r="AH4007" i="9"/>
  <c r="AH4008" i="9"/>
  <c r="AH4009" i="9"/>
  <c r="AH4010" i="9"/>
  <c r="AH4011" i="9"/>
  <c r="AH4012" i="9"/>
  <c r="AH4013" i="9"/>
  <c r="AH4014" i="9"/>
  <c r="AH4015" i="9"/>
  <c r="AH4016" i="9"/>
  <c r="AH4017" i="9"/>
  <c r="AH4018" i="9"/>
  <c r="AH4019" i="9"/>
  <c r="AH4020" i="9"/>
  <c r="AH4021" i="9"/>
  <c r="AH4022" i="9"/>
  <c r="AH4023" i="9"/>
  <c r="AH4024" i="9"/>
  <c r="AH4025" i="9"/>
  <c r="AH4026" i="9"/>
  <c r="AH4027" i="9"/>
  <c r="AH4028" i="9"/>
  <c r="AH4029" i="9"/>
  <c r="AH4030" i="9"/>
  <c r="AH4031" i="9"/>
  <c r="AH4032" i="9"/>
  <c r="AH4033" i="9"/>
  <c r="AH4034" i="9"/>
  <c r="AH4035" i="9"/>
  <c r="AH4036" i="9"/>
  <c r="AH4037" i="9"/>
  <c r="AH4038" i="9"/>
  <c r="AH4039" i="9"/>
  <c r="AH4040" i="9"/>
  <c r="AH4041" i="9"/>
  <c r="AH4042" i="9"/>
  <c r="AH4043" i="9"/>
  <c r="AH4044" i="9"/>
  <c r="AH4045" i="9"/>
  <c r="AH4046" i="9"/>
  <c r="AH4047" i="9"/>
  <c r="AH4048" i="9"/>
  <c r="AH4049" i="9"/>
  <c r="AH4050" i="9"/>
  <c r="AH4051" i="9"/>
  <c r="AH4052" i="9"/>
  <c r="AH4053" i="9"/>
  <c r="AH4054" i="9"/>
  <c r="AH4055" i="9"/>
  <c r="AH4056" i="9"/>
  <c r="AH4057" i="9"/>
  <c r="AH4058" i="9"/>
  <c r="AH4059" i="9"/>
  <c r="AH4060" i="9"/>
  <c r="AH4061" i="9"/>
  <c r="AH4062" i="9"/>
  <c r="AH4063" i="9"/>
  <c r="AH4064" i="9"/>
  <c r="AH4065" i="9"/>
  <c r="AH4066" i="9"/>
  <c r="AH4067" i="9"/>
  <c r="AH4068" i="9"/>
  <c r="AH4069" i="9"/>
  <c r="AH4070" i="9"/>
  <c r="AH4071" i="9"/>
  <c r="AH4072" i="9"/>
  <c r="AH4073" i="9"/>
  <c r="AH4074" i="9"/>
  <c r="AH4075" i="9"/>
  <c r="AH4076" i="9"/>
  <c r="AH4077" i="9"/>
  <c r="AH4078" i="9"/>
  <c r="AH4079" i="9"/>
  <c r="AH4080" i="9"/>
  <c r="AH4081" i="9"/>
  <c r="AH4082" i="9"/>
  <c r="AH4083" i="9"/>
  <c r="AH4084" i="9"/>
  <c r="AH4085" i="9"/>
  <c r="AH4086" i="9"/>
  <c r="AH4087" i="9"/>
  <c r="AH4088" i="9"/>
  <c r="AH4089" i="9"/>
  <c r="AH4090" i="9"/>
  <c r="AH4091" i="9"/>
  <c r="AH4092" i="9"/>
  <c r="AH4093" i="9"/>
  <c r="AH4094" i="9"/>
  <c r="AH4095" i="9"/>
  <c r="AH4096" i="9"/>
  <c r="AH4097" i="9"/>
  <c r="AH4098" i="9"/>
  <c r="AH4099" i="9"/>
  <c r="AH4100" i="9"/>
  <c r="AH4101" i="9"/>
  <c r="AH4102" i="9"/>
  <c r="AH4103" i="9"/>
  <c r="AH4104" i="9"/>
  <c r="AH4105" i="9"/>
  <c r="AH4106" i="9"/>
  <c r="AH4107" i="9"/>
  <c r="AH4108" i="9"/>
  <c r="AH4109" i="9"/>
  <c r="AH4110" i="9"/>
  <c r="AH4111" i="9"/>
  <c r="AH4112" i="9"/>
  <c r="AH4113" i="9"/>
  <c r="AH4114" i="9"/>
  <c r="AH4115" i="9"/>
  <c r="AH4116" i="9"/>
  <c r="AH4117" i="9"/>
  <c r="AH4118" i="9"/>
  <c r="AH4119" i="9"/>
  <c r="AH4120" i="9"/>
  <c r="AH4121" i="9"/>
  <c r="AH4122" i="9"/>
  <c r="AH4123" i="9"/>
  <c r="AH4124" i="9"/>
  <c r="AH4125" i="9"/>
  <c r="AH4126" i="9"/>
  <c r="AH4127" i="9"/>
  <c r="AH4128" i="9"/>
  <c r="AH4129" i="9"/>
  <c r="AH4130" i="9"/>
  <c r="AH4131" i="9"/>
  <c r="AH4132" i="9"/>
  <c r="AH4133" i="9"/>
  <c r="AH4134" i="9"/>
  <c r="AH4135" i="9"/>
  <c r="AH4136" i="9"/>
  <c r="AH4137" i="9"/>
  <c r="AH4138" i="9"/>
  <c r="AH4139" i="9"/>
  <c r="AH4140" i="9"/>
  <c r="AH4141" i="9"/>
  <c r="AH4142" i="9"/>
  <c r="AH4143" i="9"/>
  <c r="AH4144" i="9"/>
  <c r="AH4145" i="9"/>
  <c r="AH4146" i="9"/>
  <c r="AH4147" i="9"/>
  <c r="AH4148" i="9"/>
  <c r="AH4149" i="9"/>
  <c r="AH4150" i="9"/>
  <c r="AH4151" i="9"/>
  <c r="AH4152" i="9"/>
  <c r="AH4153" i="9"/>
  <c r="AH4154" i="9"/>
  <c r="AH4155" i="9"/>
  <c r="AH4156" i="9"/>
  <c r="AH4157" i="9"/>
  <c r="AH4158" i="9"/>
  <c r="AH4159" i="9"/>
  <c r="AH4160" i="9"/>
  <c r="AH4161" i="9"/>
  <c r="AH4162" i="9"/>
  <c r="AH4163" i="9"/>
  <c r="AH4164" i="9"/>
  <c r="AH4165" i="9"/>
  <c r="AH4166" i="9"/>
  <c r="AH4167" i="9"/>
  <c r="AH4168" i="9"/>
  <c r="AH4169" i="9"/>
  <c r="AH4170" i="9"/>
  <c r="AH4171" i="9"/>
  <c r="AH4172" i="9"/>
  <c r="AH4173" i="9"/>
  <c r="AH4174" i="9"/>
  <c r="AH4175" i="9"/>
  <c r="AH5" i="9"/>
  <c r="A4066" i="6"/>
  <c r="A4067" i="6"/>
  <c r="A4068" i="6"/>
  <c r="A4069" i="6"/>
  <c r="A4070" i="6"/>
  <c r="A4071" i="6"/>
  <c r="A4072" i="6"/>
  <c r="A4073" i="6"/>
  <c r="A4074" i="6"/>
  <c r="A4075" i="6"/>
  <c r="A4076" i="6"/>
  <c r="A4077" i="6"/>
  <c r="A4078" i="6"/>
  <c r="A4079" i="6"/>
  <c r="A4080" i="6"/>
  <c r="A4081" i="6"/>
  <c r="A4082" i="6"/>
  <c r="A4083" i="6"/>
  <c r="A4084" i="6"/>
  <c r="A4085" i="6"/>
  <c r="A4086" i="6"/>
  <c r="A4087" i="6"/>
  <c r="A4088" i="6"/>
  <c r="A4089" i="6"/>
  <c r="A4090" i="6"/>
  <c r="A4091" i="6"/>
  <c r="A4092" i="6"/>
  <c r="A4093" i="6"/>
  <c r="A4094" i="6"/>
  <c r="A4095" i="6"/>
  <c r="A4096" i="6"/>
  <c r="A4097" i="6"/>
  <c r="A4098" i="6"/>
  <c r="A4099" i="6"/>
  <c r="A4100" i="6"/>
  <c r="A4101" i="6"/>
  <c r="A4102" i="6"/>
  <c r="A4103" i="6"/>
  <c r="A4104" i="6"/>
  <c r="A4105" i="6"/>
  <c r="A4106" i="6"/>
  <c r="A4107" i="6"/>
  <c r="A4108" i="6"/>
  <c r="A4109" i="6"/>
  <c r="A4110" i="6"/>
  <c r="A4111" i="6"/>
  <c r="A4112" i="6"/>
  <c r="A4113" i="6"/>
  <c r="A4114" i="6"/>
  <c r="A4115" i="6"/>
  <c r="A4116" i="6"/>
  <c r="A4117" i="6"/>
  <c r="A4118" i="6"/>
  <c r="A4119" i="6"/>
  <c r="A4120" i="6"/>
  <c r="A4121" i="6"/>
  <c r="A4122" i="6"/>
  <c r="A4123" i="6"/>
  <c r="A4124" i="6"/>
  <c r="A4125" i="6"/>
  <c r="A4126" i="6"/>
  <c r="A4127" i="6"/>
  <c r="A4128" i="6"/>
  <c r="A4129" i="6"/>
  <c r="A4130" i="6"/>
  <c r="A4131" i="6"/>
  <c r="A4132" i="6"/>
  <c r="A4133" i="6"/>
  <c r="A4134" i="6"/>
  <c r="A4135" i="6"/>
  <c r="A4136" i="6"/>
  <c r="A4137" i="6"/>
  <c r="A4138" i="6"/>
  <c r="A4139" i="6"/>
  <c r="A4140" i="6"/>
  <c r="A4141" i="6"/>
  <c r="A4142" i="6"/>
  <c r="A4143" i="6"/>
  <c r="A4144" i="6"/>
  <c r="A4145" i="6"/>
  <c r="A4146" i="6"/>
  <c r="A4147" i="6"/>
  <c r="A4148" i="6"/>
  <c r="A4149" i="6"/>
  <c r="A4150" i="6"/>
  <c r="A4151" i="6"/>
  <c r="A4152" i="6"/>
  <c r="A4153" i="6"/>
  <c r="A4154" i="6"/>
  <c r="A4155" i="6"/>
  <c r="A4156" i="6"/>
  <c r="A4157" i="6"/>
  <c r="A4158" i="6"/>
  <c r="A4159" i="6"/>
  <c r="A4160" i="6"/>
  <c r="A4161" i="6"/>
  <c r="A4162" i="6"/>
  <c r="A4163" i="6"/>
  <c r="A4164" i="6"/>
  <c r="A4165" i="6"/>
  <c r="A4166" i="6"/>
  <c r="A4167" i="6"/>
  <c r="A4168" i="6"/>
  <c r="A4169" i="6"/>
  <c r="A4170" i="6"/>
  <c r="A4171" i="6"/>
  <c r="A4172" i="6"/>
  <c r="A4173" i="6"/>
  <c r="A4174" i="6"/>
  <c r="A4175" i="6"/>
  <c r="AQ13" i="6"/>
  <c r="E115" i="2" l="1"/>
  <c r="F115" i="2"/>
  <c r="G115" i="2"/>
  <c r="H115" i="2"/>
  <c r="I115" i="2"/>
  <c r="J115" i="2"/>
  <c r="K115" i="2"/>
  <c r="L115" i="2"/>
  <c r="M115" i="2"/>
  <c r="N115" i="2"/>
  <c r="O115" i="2"/>
  <c r="P115" i="2"/>
  <c r="Q115" i="2"/>
  <c r="R115" i="2"/>
  <c r="S115" i="2"/>
  <c r="T115" i="2"/>
  <c r="U115" i="2"/>
  <c r="V115" i="2"/>
  <c r="W115" i="2"/>
  <c r="X115" i="2"/>
  <c r="Y115" i="2"/>
  <c r="Z115" i="2"/>
  <c r="AA115" i="2"/>
  <c r="AB115" i="2"/>
  <c r="AC115" i="2"/>
  <c r="AD115" i="2"/>
  <c r="AE115" i="2"/>
  <c r="AF115" i="2"/>
  <c r="AG115" i="2"/>
  <c r="AH115" i="2"/>
  <c r="AI115" i="2"/>
  <c r="AJ115" i="2"/>
  <c r="AK115" i="2"/>
  <c r="AL115" i="2"/>
  <c r="AM115" i="2"/>
  <c r="E116" i="2"/>
  <c r="F116" i="2"/>
  <c r="G116" i="2"/>
  <c r="H116" i="2"/>
  <c r="I116" i="2"/>
  <c r="J116" i="2"/>
  <c r="K116" i="2"/>
  <c r="L116" i="2"/>
  <c r="M116" i="2"/>
  <c r="N116" i="2"/>
  <c r="O116" i="2"/>
  <c r="P116" i="2"/>
  <c r="Q116" i="2"/>
  <c r="R116" i="2"/>
  <c r="S116" i="2"/>
  <c r="T116" i="2"/>
  <c r="U116" i="2"/>
  <c r="V116" i="2"/>
  <c r="W116" i="2"/>
  <c r="X116" i="2"/>
  <c r="Y116" i="2"/>
  <c r="Z116" i="2"/>
  <c r="AA116" i="2"/>
  <c r="AB116" i="2"/>
  <c r="AC116" i="2"/>
  <c r="AD116" i="2"/>
  <c r="AE116" i="2"/>
  <c r="AF116" i="2"/>
  <c r="AG116" i="2"/>
  <c r="AH116" i="2"/>
  <c r="AI116" i="2"/>
  <c r="AJ116" i="2"/>
  <c r="AK116" i="2"/>
  <c r="AL116" i="2"/>
  <c r="AM116" i="2"/>
  <c r="E117" i="2"/>
  <c r="F117" i="2"/>
  <c r="G117" i="2"/>
  <c r="H117" i="2"/>
  <c r="I117" i="2"/>
  <c r="J117" i="2"/>
  <c r="K117" i="2"/>
  <c r="L117" i="2"/>
  <c r="M117" i="2"/>
  <c r="N117" i="2"/>
  <c r="O117" i="2"/>
  <c r="P117" i="2"/>
  <c r="Q117" i="2"/>
  <c r="R117" i="2"/>
  <c r="S117" i="2"/>
  <c r="T117" i="2"/>
  <c r="U117" i="2"/>
  <c r="V117" i="2"/>
  <c r="W117" i="2"/>
  <c r="X117" i="2"/>
  <c r="Y117" i="2"/>
  <c r="Z117" i="2"/>
  <c r="AA117" i="2"/>
  <c r="AB117" i="2"/>
  <c r="AC117" i="2"/>
  <c r="AD117" i="2"/>
  <c r="AE117" i="2"/>
  <c r="AF117" i="2"/>
  <c r="AG117" i="2"/>
  <c r="AH117" i="2"/>
  <c r="AI117" i="2"/>
  <c r="AJ117" i="2"/>
  <c r="AK117" i="2"/>
  <c r="AL117" i="2"/>
  <c r="AM117" i="2"/>
  <c r="E118" i="2"/>
  <c r="F118" i="2"/>
  <c r="G118" i="2"/>
  <c r="H118" i="2"/>
  <c r="I118" i="2"/>
  <c r="J118" i="2"/>
  <c r="K118" i="2"/>
  <c r="L118" i="2"/>
  <c r="M118" i="2"/>
  <c r="N118" i="2"/>
  <c r="O118" i="2"/>
  <c r="P118" i="2"/>
  <c r="Q118" i="2"/>
  <c r="R118" i="2"/>
  <c r="S118" i="2"/>
  <c r="T118" i="2"/>
  <c r="U118" i="2"/>
  <c r="V118" i="2"/>
  <c r="W118" i="2"/>
  <c r="X118" i="2"/>
  <c r="Y118" i="2"/>
  <c r="Z118" i="2"/>
  <c r="AA118" i="2"/>
  <c r="AB118" i="2"/>
  <c r="AC118" i="2"/>
  <c r="AD118" i="2"/>
  <c r="AE118" i="2"/>
  <c r="AF118" i="2"/>
  <c r="AG118" i="2"/>
  <c r="AH118" i="2"/>
  <c r="AI118" i="2"/>
  <c r="AJ118" i="2"/>
  <c r="AK118" i="2"/>
  <c r="AL118" i="2"/>
  <c r="AM118" i="2"/>
  <c r="E119" i="2"/>
  <c r="F119" i="2"/>
  <c r="G119" i="2"/>
  <c r="H119" i="2"/>
  <c r="I119" i="2"/>
  <c r="J119" i="2"/>
  <c r="K119" i="2"/>
  <c r="L119" i="2"/>
  <c r="M119" i="2"/>
  <c r="N119" i="2"/>
  <c r="O119" i="2"/>
  <c r="P119" i="2"/>
  <c r="Q119" i="2"/>
  <c r="R119" i="2"/>
  <c r="S119" i="2"/>
  <c r="T119" i="2"/>
  <c r="U119" i="2"/>
  <c r="V119" i="2"/>
  <c r="W119" i="2"/>
  <c r="X119" i="2"/>
  <c r="Y119" i="2"/>
  <c r="Z119" i="2"/>
  <c r="AA119" i="2"/>
  <c r="AB119" i="2"/>
  <c r="AC119" i="2"/>
  <c r="AD119" i="2"/>
  <c r="AE119" i="2"/>
  <c r="AF119" i="2"/>
  <c r="AG119" i="2"/>
  <c r="AH119" i="2"/>
  <c r="AI119" i="2"/>
  <c r="AJ119" i="2"/>
  <c r="AK119" i="2"/>
  <c r="AL119" i="2"/>
  <c r="AM119" i="2"/>
  <c r="E120" i="2"/>
  <c r="F120" i="2"/>
  <c r="G120" i="2"/>
  <c r="H120" i="2"/>
  <c r="I120" i="2"/>
  <c r="J120" i="2"/>
  <c r="K120" i="2"/>
  <c r="L120" i="2"/>
  <c r="M120" i="2"/>
  <c r="N120" i="2"/>
  <c r="O120" i="2"/>
  <c r="P120" i="2"/>
  <c r="Q120" i="2"/>
  <c r="R120" i="2"/>
  <c r="S120" i="2"/>
  <c r="T120" i="2"/>
  <c r="U120" i="2"/>
  <c r="V120" i="2"/>
  <c r="W120" i="2"/>
  <c r="X120" i="2"/>
  <c r="Y120" i="2"/>
  <c r="Z120" i="2"/>
  <c r="AA120" i="2"/>
  <c r="AB120" i="2"/>
  <c r="AC120" i="2"/>
  <c r="AD120" i="2"/>
  <c r="AE120" i="2"/>
  <c r="AF120" i="2"/>
  <c r="AG120" i="2"/>
  <c r="AH120" i="2"/>
  <c r="AI120" i="2"/>
  <c r="AJ120" i="2"/>
  <c r="AK120" i="2"/>
  <c r="AL120" i="2"/>
  <c r="AM120" i="2"/>
  <c r="E121" i="2"/>
  <c r="F121" i="2"/>
  <c r="G121" i="2"/>
  <c r="H121" i="2"/>
  <c r="I121" i="2"/>
  <c r="J121" i="2"/>
  <c r="K121" i="2"/>
  <c r="L121" i="2"/>
  <c r="M121" i="2"/>
  <c r="N121" i="2"/>
  <c r="O121" i="2"/>
  <c r="P121" i="2"/>
  <c r="Q121" i="2"/>
  <c r="R121" i="2"/>
  <c r="S121" i="2"/>
  <c r="T121" i="2"/>
  <c r="U121" i="2"/>
  <c r="V121" i="2"/>
  <c r="W121" i="2"/>
  <c r="X121" i="2"/>
  <c r="Y121" i="2"/>
  <c r="Z121" i="2"/>
  <c r="AA121" i="2"/>
  <c r="AB121" i="2"/>
  <c r="AC121" i="2"/>
  <c r="AD121" i="2"/>
  <c r="AE121" i="2"/>
  <c r="AF121" i="2"/>
  <c r="AG121" i="2"/>
  <c r="AH121" i="2"/>
  <c r="AI121" i="2"/>
  <c r="AJ121" i="2"/>
  <c r="AK121" i="2"/>
  <c r="AL121" i="2"/>
  <c r="AM121" i="2"/>
  <c r="E122" i="2"/>
  <c r="F122" i="2"/>
  <c r="G122" i="2"/>
  <c r="H122" i="2"/>
  <c r="I122" i="2"/>
  <c r="J122" i="2"/>
  <c r="K122" i="2"/>
  <c r="L122" i="2"/>
  <c r="M122" i="2"/>
  <c r="N122" i="2"/>
  <c r="O122" i="2"/>
  <c r="P122" i="2"/>
  <c r="Q122" i="2"/>
  <c r="R122" i="2"/>
  <c r="S122" i="2"/>
  <c r="T122" i="2"/>
  <c r="U122" i="2"/>
  <c r="V122" i="2"/>
  <c r="W122" i="2"/>
  <c r="X122" i="2"/>
  <c r="Y122" i="2"/>
  <c r="Z122" i="2"/>
  <c r="AA122" i="2"/>
  <c r="AB122" i="2"/>
  <c r="AC122" i="2"/>
  <c r="AD122" i="2"/>
  <c r="AE122" i="2"/>
  <c r="AF122" i="2"/>
  <c r="AG122" i="2"/>
  <c r="AH122" i="2"/>
  <c r="AI122" i="2"/>
  <c r="AJ122" i="2"/>
  <c r="AK122" i="2"/>
  <c r="AL122" i="2"/>
  <c r="AM122" i="2"/>
  <c r="E123" i="2"/>
  <c r="F123" i="2"/>
  <c r="G123" i="2"/>
  <c r="H123" i="2"/>
  <c r="I123" i="2"/>
  <c r="J123" i="2"/>
  <c r="K123" i="2"/>
  <c r="L123" i="2"/>
  <c r="M123" i="2"/>
  <c r="N123" i="2"/>
  <c r="O123" i="2"/>
  <c r="P123" i="2"/>
  <c r="Q123" i="2"/>
  <c r="R123" i="2"/>
  <c r="S123" i="2"/>
  <c r="T123" i="2"/>
  <c r="U123" i="2"/>
  <c r="V123" i="2"/>
  <c r="W123" i="2"/>
  <c r="X123" i="2"/>
  <c r="Y123" i="2"/>
  <c r="Z123" i="2"/>
  <c r="AA123" i="2"/>
  <c r="AB123" i="2"/>
  <c r="AC123" i="2"/>
  <c r="AD123" i="2"/>
  <c r="AE123" i="2"/>
  <c r="AF123" i="2"/>
  <c r="AG123" i="2"/>
  <c r="AH123" i="2"/>
  <c r="AI123" i="2"/>
  <c r="AJ123" i="2"/>
  <c r="AK123" i="2"/>
  <c r="AL123" i="2"/>
  <c r="AM123" i="2"/>
  <c r="E124" i="2"/>
  <c r="F124" i="2"/>
  <c r="G124" i="2"/>
  <c r="H124" i="2"/>
  <c r="I124" i="2"/>
  <c r="J124" i="2"/>
  <c r="K124" i="2"/>
  <c r="L124" i="2"/>
  <c r="M124" i="2"/>
  <c r="N124" i="2"/>
  <c r="O124" i="2"/>
  <c r="P124" i="2"/>
  <c r="Q124" i="2"/>
  <c r="R124" i="2"/>
  <c r="S124" i="2"/>
  <c r="T124" i="2"/>
  <c r="U124" i="2"/>
  <c r="V124" i="2"/>
  <c r="W124" i="2"/>
  <c r="X124" i="2"/>
  <c r="Y124" i="2"/>
  <c r="Z124" i="2"/>
  <c r="AA124" i="2"/>
  <c r="AB124" i="2"/>
  <c r="AC124" i="2"/>
  <c r="AD124" i="2"/>
  <c r="AE124" i="2"/>
  <c r="AF124" i="2"/>
  <c r="AG124" i="2"/>
  <c r="AH124" i="2"/>
  <c r="AI124" i="2"/>
  <c r="AJ124" i="2"/>
  <c r="AK124" i="2"/>
  <c r="AL124" i="2"/>
  <c r="AM124" i="2"/>
  <c r="E125" i="2"/>
  <c r="F125" i="2"/>
  <c r="G125" i="2"/>
  <c r="H125" i="2"/>
  <c r="I125" i="2"/>
  <c r="J125" i="2"/>
  <c r="K125" i="2"/>
  <c r="L125" i="2"/>
  <c r="M125" i="2"/>
  <c r="N125" i="2"/>
  <c r="O125" i="2"/>
  <c r="P125" i="2"/>
  <c r="Q125" i="2"/>
  <c r="R125" i="2"/>
  <c r="S125" i="2"/>
  <c r="T125" i="2"/>
  <c r="U125" i="2"/>
  <c r="V125" i="2"/>
  <c r="W125" i="2"/>
  <c r="X125" i="2"/>
  <c r="Y125" i="2"/>
  <c r="Z125" i="2"/>
  <c r="AA125" i="2"/>
  <c r="AB125" i="2"/>
  <c r="AC125" i="2"/>
  <c r="AD125" i="2"/>
  <c r="AE125" i="2"/>
  <c r="AF125" i="2"/>
  <c r="AG125" i="2"/>
  <c r="AH125" i="2"/>
  <c r="AI125" i="2"/>
  <c r="AJ125" i="2"/>
  <c r="AK125" i="2"/>
  <c r="AL125" i="2"/>
  <c r="AM125" i="2"/>
  <c r="E126" i="2"/>
  <c r="F126" i="2"/>
  <c r="G126" i="2"/>
  <c r="H126" i="2"/>
  <c r="I126" i="2"/>
  <c r="J126" i="2"/>
  <c r="K126" i="2"/>
  <c r="L126" i="2"/>
  <c r="M126" i="2"/>
  <c r="N126" i="2"/>
  <c r="O126" i="2"/>
  <c r="P126" i="2"/>
  <c r="Q126" i="2"/>
  <c r="R126" i="2"/>
  <c r="S126" i="2"/>
  <c r="T126" i="2"/>
  <c r="U126" i="2"/>
  <c r="V126" i="2"/>
  <c r="W126" i="2"/>
  <c r="X126" i="2"/>
  <c r="Y126" i="2"/>
  <c r="Z126" i="2"/>
  <c r="AA126" i="2"/>
  <c r="AB126" i="2"/>
  <c r="AC126" i="2"/>
  <c r="AD126" i="2"/>
  <c r="AE126" i="2"/>
  <c r="AF126" i="2"/>
  <c r="AG126" i="2"/>
  <c r="AH126" i="2"/>
  <c r="AI126" i="2"/>
  <c r="AJ126" i="2"/>
  <c r="AK126" i="2"/>
  <c r="AL126" i="2"/>
  <c r="AM126" i="2"/>
  <c r="E127" i="2"/>
  <c r="F127" i="2"/>
  <c r="G127" i="2"/>
  <c r="H127" i="2"/>
  <c r="I127" i="2"/>
  <c r="J127" i="2"/>
  <c r="K127" i="2"/>
  <c r="L127" i="2"/>
  <c r="M127" i="2"/>
  <c r="N127" i="2"/>
  <c r="O127" i="2"/>
  <c r="P127" i="2"/>
  <c r="Q127" i="2"/>
  <c r="R127" i="2"/>
  <c r="S127" i="2"/>
  <c r="T127" i="2"/>
  <c r="U127" i="2"/>
  <c r="V127" i="2"/>
  <c r="W127" i="2"/>
  <c r="X127" i="2"/>
  <c r="Y127" i="2"/>
  <c r="Z127" i="2"/>
  <c r="AA127" i="2"/>
  <c r="AB127" i="2"/>
  <c r="AC127" i="2"/>
  <c r="AD127" i="2"/>
  <c r="AE127" i="2"/>
  <c r="AF127" i="2"/>
  <c r="AG127" i="2"/>
  <c r="AH127" i="2"/>
  <c r="AI127" i="2"/>
  <c r="AJ127" i="2"/>
  <c r="AK127" i="2"/>
  <c r="AL127" i="2"/>
  <c r="AM127" i="2"/>
  <c r="E128" i="2"/>
  <c r="F128" i="2"/>
  <c r="G128" i="2"/>
  <c r="H128" i="2"/>
  <c r="I128" i="2"/>
  <c r="J128" i="2"/>
  <c r="K128" i="2"/>
  <c r="L128" i="2"/>
  <c r="M128" i="2"/>
  <c r="N128" i="2"/>
  <c r="O128" i="2"/>
  <c r="P128" i="2"/>
  <c r="Q128" i="2"/>
  <c r="R128" i="2"/>
  <c r="S128" i="2"/>
  <c r="T128" i="2"/>
  <c r="U128" i="2"/>
  <c r="V128" i="2"/>
  <c r="W128" i="2"/>
  <c r="X128" i="2"/>
  <c r="Y128" i="2"/>
  <c r="Z128" i="2"/>
  <c r="AA128" i="2"/>
  <c r="AB128" i="2"/>
  <c r="AC128" i="2"/>
  <c r="AD128" i="2"/>
  <c r="AE128" i="2"/>
  <c r="AF128" i="2"/>
  <c r="AG128" i="2"/>
  <c r="AH128" i="2"/>
  <c r="AI128" i="2"/>
  <c r="AJ128" i="2"/>
  <c r="AK128" i="2"/>
  <c r="AL128" i="2"/>
  <c r="AM128" i="2"/>
  <c r="E129" i="2"/>
  <c r="F129" i="2"/>
  <c r="G129" i="2"/>
  <c r="H129" i="2"/>
  <c r="I129" i="2"/>
  <c r="J129" i="2"/>
  <c r="K129" i="2"/>
  <c r="L129" i="2"/>
  <c r="M129" i="2"/>
  <c r="N129" i="2"/>
  <c r="O129" i="2"/>
  <c r="P129" i="2"/>
  <c r="Q129" i="2"/>
  <c r="R129" i="2"/>
  <c r="S129" i="2"/>
  <c r="T129" i="2"/>
  <c r="U129" i="2"/>
  <c r="V129" i="2"/>
  <c r="W129" i="2"/>
  <c r="X129" i="2"/>
  <c r="Y129" i="2"/>
  <c r="Z129" i="2"/>
  <c r="AA129" i="2"/>
  <c r="AB129" i="2"/>
  <c r="AC129" i="2"/>
  <c r="AD129" i="2"/>
  <c r="AE129" i="2"/>
  <c r="AF129" i="2"/>
  <c r="AG129" i="2"/>
  <c r="AH129" i="2"/>
  <c r="AI129" i="2"/>
  <c r="AJ129" i="2"/>
  <c r="AK129" i="2"/>
  <c r="AL129" i="2"/>
  <c r="AM129" i="2"/>
  <c r="E130" i="2"/>
  <c r="F130" i="2"/>
  <c r="G130" i="2"/>
  <c r="H130" i="2"/>
  <c r="I130" i="2"/>
  <c r="J130" i="2"/>
  <c r="K130" i="2"/>
  <c r="L130" i="2"/>
  <c r="M130" i="2"/>
  <c r="N130" i="2"/>
  <c r="O130" i="2"/>
  <c r="P130" i="2"/>
  <c r="Q130" i="2"/>
  <c r="R130" i="2"/>
  <c r="S130" i="2"/>
  <c r="T130" i="2"/>
  <c r="U130" i="2"/>
  <c r="V130" i="2"/>
  <c r="W130" i="2"/>
  <c r="X130" i="2"/>
  <c r="Y130" i="2"/>
  <c r="Z130" i="2"/>
  <c r="AA130" i="2"/>
  <c r="AB130" i="2"/>
  <c r="AC130" i="2"/>
  <c r="AD130" i="2"/>
  <c r="AE130" i="2"/>
  <c r="AF130" i="2"/>
  <c r="AG130" i="2"/>
  <c r="AH130" i="2"/>
  <c r="AI130" i="2"/>
  <c r="AJ130" i="2"/>
  <c r="AK130" i="2"/>
  <c r="AL130" i="2"/>
  <c r="AM130" i="2"/>
  <c r="E131" i="2"/>
  <c r="F131" i="2"/>
  <c r="G131" i="2"/>
  <c r="H131" i="2"/>
  <c r="I131" i="2"/>
  <c r="J131" i="2"/>
  <c r="K131" i="2"/>
  <c r="L131" i="2"/>
  <c r="M131" i="2"/>
  <c r="N131" i="2"/>
  <c r="O131" i="2"/>
  <c r="P131" i="2"/>
  <c r="Q131" i="2"/>
  <c r="R131" i="2"/>
  <c r="S131" i="2"/>
  <c r="T131" i="2"/>
  <c r="U131" i="2"/>
  <c r="V131" i="2"/>
  <c r="W131" i="2"/>
  <c r="X131" i="2"/>
  <c r="Y131" i="2"/>
  <c r="Z131" i="2"/>
  <c r="AA131" i="2"/>
  <c r="AB131" i="2"/>
  <c r="AC131" i="2"/>
  <c r="AD131" i="2"/>
  <c r="AE131" i="2"/>
  <c r="AF131" i="2"/>
  <c r="AG131" i="2"/>
  <c r="AH131" i="2"/>
  <c r="AI131" i="2"/>
  <c r="AJ131" i="2"/>
  <c r="AK131" i="2"/>
  <c r="AL131" i="2"/>
  <c r="AM131" i="2"/>
  <c r="E132" i="2"/>
  <c r="F132" i="2"/>
  <c r="G132" i="2"/>
  <c r="H132" i="2"/>
  <c r="I132" i="2"/>
  <c r="J132" i="2"/>
  <c r="K132" i="2"/>
  <c r="L132" i="2"/>
  <c r="M132" i="2"/>
  <c r="N132" i="2"/>
  <c r="O132" i="2"/>
  <c r="P132" i="2"/>
  <c r="Q132" i="2"/>
  <c r="R132" i="2"/>
  <c r="S132" i="2"/>
  <c r="T132" i="2"/>
  <c r="U132" i="2"/>
  <c r="V132" i="2"/>
  <c r="W132" i="2"/>
  <c r="X132" i="2"/>
  <c r="Y132" i="2"/>
  <c r="Z132" i="2"/>
  <c r="AA132" i="2"/>
  <c r="AB132" i="2"/>
  <c r="AC132" i="2"/>
  <c r="AD132" i="2"/>
  <c r="AE132" i="2"/>
  <c r="AF132" i="2"/>
  <c r="AG132" i="2"/>
  <c r="AH132" i="2"/>
  <c r="AI132" i="2"/>
  <c r="AJ132" i="2"/>
  <c r="AK132" i="2"/>
  <c r="AL132" i="2"/>
  <c r="AM132" i="2"/>
  <c r="E133" i="2"/>
  <c r="F133" i="2"/>
  <c r="G133" i="2"/>
  <c r="H133" i="2"/>
  <c r="I133" i="2"/>
  <c r="J133" i="2"/>
  <c r="K133" i="2"/>
  <c r="L133" i="2"/>
  <c r="M133" i="2"/>
  <c r="N133" i="2"/>
  <c r="O133" i="2"/>
  <c r="P133" i="2"/>
  <c r="Q133" i="2"/>
  <c r="R133" i="2"/>
  <c r="S133" i="2"/>
  <c r="T133" i="2"/>
  <c r="U133" i="2"/>
  <c r="V133" i="2"/>
  <c r="W133" i="2"/>
  <c r="X133" i="2"/>
  <c r="Y133" i="2"/>
  <c r="Z133" i="2"/>
  <c r="AA133" i="2"/>
  <c r="AB133" i="2"/>
  <c r="AC133" i="2"/>
  <c r="AD133" i="2"/>
  <c r="AE133" i="2"/>
  <c r="AF133" i="2"/>
  <c r="AG133" i="2"/>
  <c r="AH133" i="2"/>
  <c r="AI133" i="2"/>
  <c r="AJ133" i="2"/>
  <c r="AK133" i="2"/>
  <c r="AL133" i="2"/>
  <c r="AM133" i="2"/>
  <c r="E134" i="2"/>
  <c r="F134" i="2"/>
  <c r="G134" i="2"/>
  <c r="H134" i="2"/>
  <c r="I134" i="2"/>
  <c r="J134" i="2"/>
  <c r="K134" i="2"/>
  <c r="L134" i="2"/>
  <c r="M134" i="2"/>
  <c r="N134" i="2"/>
  <c r="O134" i="2"/>
  <c r="P134" i="2"/>
  <c r="Q134" i="2"/>
  <c r="R134" i="2"/>
  <c r="S134" i="2"/>
  <c r="T134" i="2"/>
  <c r="U134" i="2"/>
  <c r="V134" i="2"/>
  <c r="W134" i="2"/>
  <c r="X134" i="2"/>
  <c r="Y134" i="2"/>
  <c r="Z134" i="2"/>
  <c r="AA134" i="2"/>
  <c r="AB134" i="2"/>
  <c r="AC134" i="2"/>
  <c r="AD134" i="2"/>
  <c r="AE134" i="2"/>
  <c r="AF134" i="2"/>
  <c r="AG134" i="2"/>
  <c r="AH134" i="2"/>
  <c r="AI134" i="2"/>
  <c r="AJ134" i="2"/>
  <c r="AK134" i="2"/>
  <c r="AL134" i="2"/>
  <c r="AM134" i="2"/>
  <c r="E135" i="2"/>
  <c r="F135" i="2"/>
  <c r="G135" i="2"/>
  <c r="H135" i="2"/>
  <c r="I135" i="2"/>
  <c r="J135" i="2"/>
  <c r="K135" i="2"/>
  <c r="L135" i="2"/>
  <c r="M135" i="2"/>
  <c r="N135" i="2"/>
  <c r="O135" i="2"/>
  <c r="P135" i="2"/>
  <c r="Q135" i="2"/>
  <c r="R135" i="2"/>
  <c r="S135" i="2"/>
  <c r="T135" i="2"/>
  <c r="U135" i="2"/>
  <c r="V135" i="2"/>
  <c r="W135" i="2"/>
  <c r="X135" i="2"/>
  <c r="Y135" i="2"/>
  <c r="Z135" i="2"/>
  <c r="AA135" i="2"/>
  <c r="AB135" i="2"/>
  <c r="AC135" i="2"/>
  <c r="AD135" i="2"/>
  <c r="AE135" i="2"/>
  <c r="AF135" i="2"/>
  <c r="AG135" i="2"/>
  <c r="AH135" i="2"/>
  <c r="AI135" i="2"/>
  <c r="AJ135" i="2"/>
  <c r="AK135" i="2"/>
  <c r="AL135" i="2"/>
  <c r="AM135" i="2"/>
  <c r="E136" i="2"/>
  <c r="F136" i="2"/>
  <c r="G136" i="2"/>
  <c r="H136" i="2"/>
  <c r="I136" i="2"/>
  <c r="J136" i="2"/>
  <c r="K136" i="2"/>
  <c r="L136" i="2"/>
  <c r="M136" i="2"/>
  <c r="N136" i="2"/>
  <c r="O136" i="2"/>
  <c r="P136" i="2"/>
  <c r="Q136" i="2"/>
  <c r="R136" i="2"/>
  <c r="S136" i="2"/>
  <c r="T136" i="2"/>
  <c r="U136" i="2"/>
  <c r="V136" i="2"/>
  <c r="W136" i="2"/>
  <c r="X136" i="2"/>
  <c r="Y136" i="2"/>
  <c r="Z136" i="2"/>
  <c r="AA136" i="2"/>
  <c r="AB136" i="2"/>
  <c r="AC136" i="2"/>
  <c r="AD136" i="2"/>
  <c r="AE136" i="2"/>
  <c r="AF136" i="2"/>
  <c r="AG136" i="2"/>
  <c r="AH136" i="2"/>
  <c r="AI136" i="2"/>
  <c r="AJ136" i="2"/>
  <c r="AK136" i="2"/>
  <c r="AL136" i="2"/>
  <c r="AM136" i="2"/>
  <c r="E137" i="2"/>
  <c r="F137" i="2"/>
  <c r="G137" i="2"/>
  <c r="H137" i="2"/>
  <c r="I137" i="2"/>
  <c r="J137" i="2"/>
  <c r="K137" i="2"/>
  <c r="L137" i="2"/>
  <c r="M137" i="2"/>
  <c r="N137" i="2"/>
  <c r="O137" i="2"/>
  <c r="P137" i="2"/>
  <c r="Q137" i="2"/>
  <c r="R137" i="2"/>
  <c r="S137" i="2"/>
  <c r="T137" i="2"/>
  <c r="U137" i="2"/>
  <c r="V137" i="2"/>
  <c r="W137" i="2"/>
  <c r="X137" i="2"/>
  <c r="Y137" i="2"/>
  <c r="Z137" i="2"/>
  <c r="AA137" i="2"/>
  <c r="AB137" i="2"/>
  <c r="AC137" i="2"/>
  <c r="AD137" i="2"/>
  <c r="AE137" i="2"/>
  <c r="AF137" i="2"/>
  <c r="AG137" i="2"/>
  <c r="AH137" i="2"/>
  <c r="AI137" i="2"/>
  <c r="AJ137" i="2"/>
  <c r="AK137" i="2"/>
  <c r="AL137" i="2"/>
  <c r="AM137" i="2"/>
  <c r="E138" i="2"/>
  <c r="F138" i="2"/>
  <c r="G138" i="2"/>
  <c r="H138" i="2"/>
  <c r="I138" i="2"/>
  <c r="J138" i="2"/>
  <c r="K138" i="2"/>
  <c r="L138" i="2"/>
  <c r="M138" i="2"/>
  <c r="N138" i="2"/>
  <c r="O138" i="2"/>
  <c r="P138" i="2"/>
  <c r="Q138" i="2"/>
  <c r="R138" i="2"/>
  <c r="S138" i="2"/>
  <c r="T138" i="2"/>
  <c r="U138" i="2"/>
  <c r="V138" i="2"/>
  <c r="W138" i="2"/>
  <c r="X138" i="2"/>
  <c r="Y138" i="2"/>
  <c r="Z138" i="2"/>
  <c r="AA138" i="2"/>
  <c r="AB138" i="2"/>
  <c r="AC138" i="2"/>
  <c r="AD138" i="2"/>
  <c r="AE138" i="2"/>
  <c r="AF138" i="2"/>
  <c r="AG138" i="2"/>
  <c r="AH138" i="2"/>
  <c r="AI138" i="2"/>
  <c r="AJ138" i="2"/>
  <c r="AK138" i="2"/>
  <c r="AL138" i="2"/>
  <c r="AM138" i="2"/>
  <c r="E139" i="2"/>
  <c r="F139" i="2"/>
  <c r="G139" i="2"/>
  <c r="H139" i="2"/>
  <c r="I139" i="2"/>
  <c r="J139" i="2"/>
  <c r="K139" i="2"/>
  <c r="L139" i="2"/>
  <c r="M139" i="2"/>
  <c r="N139" i="2"/>
  <c r="O139" i="2"/>
  <c r="P139" i="2"/>
  <c r="Q139" i="2"/>
  <c r="R139" i="2"/>
  <c r="S139" i="2"/>
  <c r="T139" i="2"/>
  <c r="U139" i="2"/>
  <c r="V139" i="2"/>
  <c r="W139" i="2"/>
  <c r="X139" i="2"/>
  <c r="Y139" i="2"/>
  <c r="Z139" i="2"/>
  <c r="AA139" i="2"/>
  <c r="AB139" i="2"/>
  <c r="AC139" i="2"/>
  <c r="AD139" i="2"/>
  <c r="AE139" i="2"/>
  <c r="AF139" i="2"/>
  <c r="AG139" i="2"/>
  <c r="AH139" i="2"/>
  <c r="AI139" i="2"/>
  <c r="AJ139" i="2"/>
  <c r="AK139" i="2"/>
  <c r="AL139" i="2"/>
  <c r="AM139" i="2"/>
  <c r="E140" i="2"/>
  <c r="F140" i="2"/>
  <c r="G140" i="2"/>
  <c r="H140" i="2"/>
  <c r="I140" i="2"/>
  <c r="J140" i="2"/>
  <c r="K140" i="2"/>
  <c r="L140" i="2"/>
  <c r="M140" i="2"/>
  <c r="N140" i="2"/>
  <c r="O140" i="2"/>
  <c r="P140" i="2"/>
  <c r="Q140" i="2"/>
  <c r="R140" i="2"/>
  <c r="S140" i="2"/>
  <c r="T140" i="2"/>
  <c r="U140" i="2"/>
  <c r="V140" i="2"/>
  <c r="W140" i="2"/>
  <c r="X140" i="2"/>
  <c r="Y140" i="2"/>
  <c r="Z140" i="2"/>
  <c r="AA140" i="2"/>
  <c r="AB140" i="2"/>
  <c r="AC140" i="2"/>
  <c r="AD140" i="2"/>
  <c r="AE140" i="2"/>
  <c r="AF140" i="2"/>
  <c r="AG140" i="2"/>
  <c r="AH140" i="2"/>
  <c r="AI140" i="2"/>
  <c r="AJ140" i="2"/>
  <c r="AK140" i="2"/>
  <c r="AL140" i="2"/>
  <c r="AM140" i="2"/>
  <c r="E141" i="2"/>
  <c r="F141" i="2"/>
  <c r="G141" i="2"/>
  <c r="H141" i="2"/>
  <c r="I141" i="2"/>
  <c r="J141" i="2"/>
  <c r="K141" i="2"/>
  <c r="L141" i="2"/>
  <c r="M141" i="2"/>
  <c r="N141" i="2"/>
  <c r="O141" i="2"/>
  <c r="P141" i="2"/>
  <c r="Q141" i="2"/>
  <c r="R141" i="2"/>
  <c r="S141" i="2"/>
  <c r="T141" i="2"/>
  <c r="U141" i="2"/>
  <c r="V141" i="2"/>
  <c r="W141" i="2"/>
  <c r="X141" i="2"/>
  <c r="Y141" i="2"/>
  <c r="Z141" i="2"/>
  <c r="AA141" i="2"/>
  <c r="AB141" i="2"/>
  <c r="AC141" i="2"/>
  <c r="AD141" i="2"/>
  <c r="AE141" i="2"/>
  <c r="AF141" i="2"/>
  <c r="AG141" i="2"/>
  <c r="AH141" i="2"/>
  <c r="AI141" i="2"/>
  <c r="AJ141" i="2"/>
  <c r="AK141" i="2"/>
  <c r="AL141" i="2"/>
  <c r="AM141" i="2"/>
  <c r="E142" i="2"/>
  <c r="F142" i="2"/>
  <c r="G142" i="2"/>
  <c r="H142" i="2"/>
  <c r="I142" i="2"/>
  <c r="J142" i="2"/>
  <c r="K142" i="2"/>
  <c r="L142" i="2"/>
  <c r="M142" i="2"/>
  <c r="N142" i="2"/>
  <c r="O142" i="2"/>
  <c r="P142" i="2"/>
  <c r="Q142" i="2"/>
  <c r="R142" i="2"/>
  <c r="S142" i="2"/>
  <c r="T142" i="2"/>
  <c r="U142" i="2"/>
  <c r="V142" i="2"/>
  <c r="W142" i="2"/>
  <c r="X142" i="2"/>
  <c r="Y142" i="2"/>
  <c r="Z142" i="2"/>
  <c r="AA142" i="2"/>
  <c r="AB142" i="2"/>
  <c r="AC142" i="2"/>
  <c r="AD142" i="2"/>
  <c r="AE142" i="2"/>
  <c r="AF142" i="2"/>
  <c r="AG142" i="2"/>
  <c r="AH142" i="2"/>
  <c r="AI142" i="2"/>
  <c r="AJ142" i="2"/>
  <c r="AK142" i="2"/>
  <c r="AL142" i="2"/>
  <c r="AM142" i="2"/>
  <c r="E143" i="2"/>
  <c r="F143" i="2"/>
  <c r="G143" i="2"/>
  <c r="H143" i="2"/>
  <c r="I143" i="2"/>
  <c r="J143" i="2"/>
  <c r="K143" i="2"/>
  <c r="L143" i="2"/>
  <c r="M143" i="2"/>
  <c r="N143" i="2"/>
  <c r="O143" i="2"/>
  <c r="P143" i="2"/>
  <c r="Q143" i="2"/>
  <c r="R143" i="2"/>
  <c r="S143" i="2"/>
  <c r="T143" i="2"/>
  <c r="U143" i="2"/>
  <c r="V143" i="2"/>
  <c r="W143" i="2"/>
  <c r="X143" i="2"/>
  <c r="Y143" i="2"/>
  <c r="Z143" i="2"/>
  <c r="AA143" i="2"/>
  <c r="AB143" i="2"/>
  <c r="AC143" i="2"/>
  <c r="AD143" i="2"/>
  <c r="AE143" i="2"/>
  <c r="AF143" i="2"/>
  <c r="AG143" i="2"/>
  <c r="AH143" i="2"/>
  <c r="AI143" i="2"/>
  <c r="AJ143" i="2"/>
  <c r="AK143" i="2"/>
  <c r="AL143" i="2"/>
  <c r="AM143" i="2"/>
  <c r="E144" i="2"/>
  <c r="F144" i="2"/>
  <c r="G144" i="2"/>
  <c r="H144" i="2"/>
  <c r="I144" i="2"/>
  <c r="J144" i="2"/>
  <c r="K144" i="2"/>
  <c r="L144" i="2"/>
  <c r="M144" i="2"/>
  <c r="N144" i="2"/>
  <c r="O144" i="2"/>
  <c r="P144" i="2"/>
  <c r="Q144" i="2"/>
  <c r="R144" i="2"/>
  <c r="S144" i="2"/>
  <c r="T144" i="2"/>
  <c r="U144" i="2"/>
  <c r="V144" i="2"/>
  <c r="W144" i="2"/>
  <c r="X144" i="2"/>
  <c r="Y144" i="2"/>
  <c r="Z144" i="2"/>
  <c r="AA144" i="2"/>
  <c r="AB144" i="2"/>
  <c r="AC144" i="2"/>
  <c r="AD144" i="2"/>
  <c r="AE144" i="2"/>
  <c r="AF144" i="2"/>
  <c r="AG144" i="2"/>
  <c r="AH144" i="2"/>
  <c r="AI144" i="2"/>
  <c r="AJ144" i="2"/>
  <c r="AK144" i="2"/>
  <c r="AL144" i="2"/>
  <c r="AM144" i="2"/>
  <c r="E145" i="2"/>
  <c r="F145" i="2"/>
  <c r="G145" i="2"/>
  <c r="H145" i="2"/>
  <c r="I145" i="2"/>
  <c r="J145" i="2"/>
  <c r="K145" i="2"/>
  <c r="L145" i="2"/>
  <c r="M145" i="2"/>
  <c r="N145" i="2"/>
  <c r="O145" i="2"/>
  <c r="P145" i="2"/>
  <c r="Q145" i="2"/>
  <c r="R145" i="2"/>
  <c r="S145" i="2"/>
  <c r="T145" i="2"/>
  <c r="U145" i="2"/>
  <c r="V145" i="2"/>
  <c r="W145" i="2"/>
  <c r="X145" i="2"/>
  <c r="Y145" i="2"/>
  <c r="Z145" i="2"/>
  <c r="AA145" i="2"/>
  <c r="AB145" i="2"/>
  <c r="AC145" i="2"/>
  <c r="AD145" i="2"/>
  <c r="AE145" i="2"/>
  <c r="AF145" i="2"/>
  <c r="AG145" i="2"/>
  <c r="AH145" i="2"/>
  <c r="AI145" i="2"/>
  <c r="AJ145" i="2"/>
  <c r="AK145" i="2"/>
  <c r="AL145" i="2"/>
  <c r="AM145" i="2"/>
  <c r="E146" i="2"/>
  <c r="F146" i="2"/>
  <c r="G146" i="2"/>
  <c r="H146" i="2"/>
  <c r="I146" i="2"/>
  <c r="J146" i="2"/>
  <c r="K146" i="2"/>
  <c r="L146" i="2"/>
  <c r="M146" i="2"/>
  <c r="N146" i="2"/>
  <c r="O146" i="2"/>
  <c r="P146" i="2"/>
  <c r="Q146" i="2"/>
  <c r="R146" i="2"/>
  <c r="S146" i="2"/>
  <c r="T146" i="2"/>
  <c r="U146" i="2"/>
  <c r="V146" i="2"/>
  <c r="W146" i="2"/>
  <c r="X146" i="2"/>
  <c r="Y146" i="2"/>
  <c r="Z146" i="2"/>
  <c r="AA146" i="2"/>
  <c r="AB146" i="2"/>
  <c r="AC146" i="2"/>
  <c r="AD146" i="2"/>
  <c r="AE146" i="2"/>
  <c r="AF146" i="2"/>
  <c r="AG146" i="2"/>
  <c r="AH146" i="2"/>
  <c r="AI146" i="2"/>
  <c r="AJ146" i="2"/>
  <c r="AK146" i="2"/>
  <c r="AL146" i="2"/>
  <c r="AM146" i="2"/>
  <c r="E147" i="2"/>
  <c r="F147" i="2"/>
  <c r="G147" i="2"/>
  <c r="H147" i="2"/>
  <c r="I147" i="2"/>
  <c r="J147" i="2"/>
  <c r="K147" i="2"/>
  <c r="L147" i="2"/>
  <c r="M147" i="2"/>
  <c r="N147" i="2"/>
  <c r="O147" i="2"/>
  <c r="P147" i="2"/>
  <c r="Q147" i="2"/>
  <c r="R147" i="2"/>
  <c r="S147" i="2"/>
  <c r="T147" i="2"/>
  <c r="U147" i="2"/>
  <c r="V147" i="2"/>
  <c r="W147" i="2"/>
  <c r="X147" i="2"/>
  <c r="Y147" i="2"/>
  <c r="Z147" i="2"/>
  <c r="AA147" i="2"/>
  <c r="AB147" i="2"/>
  <c r="AC147" i="2"/>
  <c r="AD147" i="2"/>
  <c r="AE147" i="2"/>
  <c r="AF147" i="2"/>
  <c r="AG147" i="2"/>
  <c r="AH147" i="2"/>
  <c r="AI147" i="2"/>
  <c r="AJ147" i="2"/>
  <c r="AK147" i="2"/>
  <c r="AL147" i="2"/>
  <c r="AM147" i="2"/>
  <c r="E148" i="2"/>
  <c r="F148" i="2"/>
  <c r="G148" i="2"/>
  <c r="H148" i="2"/>
  <c r="I148" i="2"/>
  <c r="J148" i="2"/>
  <c r="K148" i="2"/>
  <c r="L148" i="2"/>
  <c r="M148" i="2"/>
  <c r="N148" i="2"/>
  <c r="O148" i="2"/>
  <c r="P148" i="2"/>
  <c r="Q148" i="2"/>
  <c r="R148" i="2"/>
  <c r="S148" i="2"/>
  <c r="T148" i="2"/>
  <c r="U148" i="2"/>
  <c r="V148" i="2"/>
  <c r="W148" i="2"/>
  <c r="X148" i="2"/>
  <c r="Y148" i="2"/>
  <c r="Z148" i="2"/>
  <c r="AA148" i="2"/>
  <c r="AB148" i="2"/>
  <c r="AC148" i="2"/>
  <c r="AD148" i="2"/>
  <c r="AE148" i="2"/>
  <c r="AF148" i="2"/>
  <c r="AG148" i="2"/>
  <c r="AH148" i="2"/>
  <c r="AI148" i="2"/>
  <c r="AJ148" i="2"/>
  <c r="AK148" i="2"/>
  <c r="AL148" i="2"/>
  <c r="AM148" i="2"/>
  <c r="E149" i="2"/>
  <c r="F149" i="2"/>
  <c r="G149" i="2"/>
  <c r="H149" i="2"/>
  <c r="I149" i="2"/>
  <c r="J149" i="2"/>
  <c r="K149" i="2"/>
  <c r="L149" i="2"/>
  <c r="M149" i="2"/>
  <c r="N149" i="2"/>
  <c r="O149" i="2"/>
  <c r="P149" i="2"/>
  <c r="Q149" i="2"/>
  <c r="R149" i="2"/>
  <c r="S149" i="2"/>
  <c r="T149" i="2"/>
  <c r="U149" i="2"/>
  <c r="V149" i="2"/>
  <c r="W149" i="2"/>
  <c r="X149" i="2"/>
  <c r="Y149" i="2"/>
  <c r="Z149" i="2"/>
  <c r="AA149" i="2"/>
  <c r="AB149" i="2"/>
  <c r="AC149" i="2"/>
  <c r="AD149" i="2"/>
  <c r="AE149" i="2"/>
  <c r="AF149" i="2"/>
  <c r="AG149" i="2"/>
  <c r="AH149" i="2"/>
  <c r="AI149" i="2"/>
  <c r="AJ149" i="2"/>
  <c r="AK149" i="2"/>
  <c r="AL149" i="2"/>
  <c r="AM149" i="2"/>
  <c r="E78" i="2"/>
  <c r="F78" i="2"/>
  <c r="G78" i="2"/>
  <c r="H78" i="2"/>
  <c r="I78" i="2"/>
  <c r="J78" i="2"/>
  <c r="K78" i="2"/>
  <c r="L78" i="2"/>
  <c r="M78" i="2"/>
  <c r="N78" i="2"/>
  <c r="O78" i="2"/>
  <c r="P78" i="2"/>
  <c r="Q78" i="2"/>
  <c r="R78" i="2"/>
  <c r="S78" i="2"/>
  <c r="T78" i="2"/>
  <c r="U78" i="2"/>
  <c r="V78" i="2"/>
  <c r="W78" i="2"/>
  <c r="X78" i="2"/>
  <c r="Y78" i="2"/>
  <c r="Z78" i="2"/>
  <c r="AA78" i="2"/>
  <c r="AB78" i="2"/>
  <c r="AC78" i="2"/>
  <c r="AD78" i="2"/>
  <c r="AE78" i="2"/>
  <c r="AF78" i="2"/>
  <c r="AG78" i="2"/>
  <c r="AH78" i="2"/>
  <c r="AI78" i="2"/>
  <c r="AJ78" i="2"/>
  <c r="AK78" i="2"/>
  <c r="AL78" i="2"/>
  <c r="AM78" i="2"/>
  <c r="E79" i="2"/>
  <c r="F79" i="2"/>
  <c r="G79" i="2"/>
  <c r="H79" i="2"/>
  <c r="I79" i="2"/>
  <c r="J79" i="2"/>
  <c r="K79" i="2"/>
  <c r="L79" i="2"/>
  <c r="M79" i="2"/>
  <c r="N79" i="2"/>
  <c r="O79" i="2"/>
  <c r="P79" i="2"/>
  <c r="Q79" i="2"/>
  <c r="R79" i="2"/>
  <c r="S79" i="2"/>
  <c r="T79" i="2"/>
  <c r="U79" i="2"/>
  <c r="V79" i="2"/>
  <c r="W79" i="2"/>
  <c r="X79" i="2"/>
  <c r="Y79" i="2"/>
  <c r="Z79" i="2"/>
  <c r="AA79" i="2"/>
  <c r="AB79" i="2"/>
  <c r="AC79" i="2"/>
  <c r="AD79" i="2"/>
  <c r="AE79" i="2"/>
  <c r="AF79" i="2"/>
  <c r="AG79" i="2"/>
  <c r="AH79" i="2"/>
  <c r="AI79" i="2"/>
  <c r="AJ79" i="2"/>
  <c r="AK79" i="2"/>
  <c r="AL79" i="2"/>
  <c r="AM79" i="2"/>
  <c r="E80" i="2"/>
  <c r="F80" i="2"/>
  <c r="G80" i="2"/>
  <c r="H80" i="2"/>
  <c r="I80" i="2"/>
  <c r="J80" i="2"/>
  <c r="K80" i="2"/>
  <c r="L80" i="2"/>
  <c r="M80" i="2"/>
  <c r="N80" i="2"/>
  <c r="O80" i="2"/>
  <c r="P80" i="2"/>
  <c r="Q80" i="2"/>
  <c r="R80" i="2"/>
  <c r="S80" i="2"/>
  <c r="T80" i="2"/>
  <c r="U80" i="2"/>
  <c r="V80" i="2"/>
  <c r="W80" i="2"/>
  <c r="X80" i="2"/>
  <c r="Y80" i="2"/>
  <c r="Z80" i="2"/>
  <c r="AA80" i="2"/>
  <c r="AB80" i="2"/>
  <c r="AC80" i="2"/>
  <c r="AD80" i="2"/>
  <c r="AE80" i="2"/>
  <c r="AF80" i="2"/>
  <c r="AG80" i="2"/>
  <c r="AH80" i="2"/>
  <c r="AI80" i="2"/>
  <c r="AJ80" i="2"/>
  <c r="AK80" i="2"/>
  <c r="AL80" i="2"/>
  <c r="AM80" i="2"/>
  <c r="E81" i="2"/>
  <c r="F81" i="2"/>
  <c r="G81" i="2"/>
  <c r="H81" i="2"/>
  <c r="I81" i="2"/>
  <c r="J81" i="2"/>
  <c r="K81" i="2"/>
  <c r="L81" i="2"/>
  <c r="M81" i="2"/>
  <c r="N81" i="2"/>
  <c r="O81" i="2"/>
  <c r="P81" i="2"/>
  <c r="Q81" i="2"/>
  <c r="R81" i="2"/>
  <c r="S81" i="2"/>
  <c r="T81" i="2"/>
  <c r="U81" i="2"/>
  <c r="V81" i="2"/>
  <c r="W81" i="2"/>
  <c r="X81" i="2"/>
  <c r="Y81" i="2"/>
  <c r="Z81" i="2"/>
  <c r="AA81" i="2"/>
  <c r="AB81" i="2"/>
  <c r="AC81" i="2"/>
  <c r="AD81" i="2"/>
  <c r="AE81" i="2"/>
  <c r="AF81" i="2"/>
  <c r="AG81" i="2"/>
  <c r="AH81" i="2"/>
  <c r="AI81" i="2"/>
  <c r="AJ81" i="2"/>
  <c r="AK81" i="2"/>
  <c r="AL81" i="2"/>
  <c r="AM81" i="2"/>
  <c r="E82" i="2"/>
  <c r="F82" i="2"/>
  <c r="G82" i="2"/>
  <c r="H82" i="2"/>
  <c r="I82" i="2"/>
  <c r="J82" i="2"/>
  <c r="K82" i="2"/>
  <c r="L82" i="2"/>
  <c r="M82" i="2"/>
  <c r="N82" i="2"/>
  <c r="O82" i="2"/>
  <c r="P82" i="2"/>
  <c r="Q82" i="2"/>
  <c r="R82" i="2"/>
  <c r="S82" i="2"/>
  <c r="T82" i="2"/>
  <c r="U82" i="2"/>
  <c r="V82" i="2"/>
  <c r="W82" i="2"/>
  <c r="X82" i="2"/>
  <c r="Y82" i="2"/>
  <c r="Z82" i="2"/>
  <c r="AA82" i="2"/>
  <c r="AB82" i="2"/>
  <c r="AC82" i="2"/>
  <c r="AD82" i="2"/>
  <c r="AE82" i="2"/>
  <c r="AF82" i="2"/>
  <c r="AG82" i="2"/>
  <c r="AH82" i="2"/>
  <c r="AI82" i="2"/>
  <c r="AJ82" i="2"/>
  <c r="AK82" i="2"/>
  <c r="AL82" i="2"/>
  <c r="AM82" i="2"/>
  <c r="E83" i="2"/>
  <c r="F83" i="2"/>
  <c r="G83" i="2"/>
  <c r="H83" i="2"/>
  <c r="I83" i="2"/>
  <c r="J83" i="2"/>
  <c r="K83" i="2"/>
  <c r="L83" i="2"/>
  <c r="M83" i="2"/>
  <c r="N83" i="2"/>
  <c r="O83" i="2"/>
  <c r="P83" i="2"/>
  <c r="Q83" i="2"/>
  <c r="R83" i="2"/>
  <c r="S83" i="2"/>
  <c r="T83" i="2"/>
  <c r="U83" i="2"/>
  <c r="V83" i="2"/>
  <c r="W83" i="2"/>
  <c r="X83" i="2"/>
  <c r="Y83" i="2"/>
  <c r="Z83" i="2"/>
  <c r="AA83" i="2"/>
  <c r="AB83" i="2"/>
  <c r="AC83" i="2"/>
  <c r="AD83" i="2"/>
  <c r="AE83" i="2"/>
  <c r="AF83" i="2"/>
  <c r="AG83" i="2"/>
  <c r="AH83" i="2"/>
  <c r="AI83" i="2"/>
  <c r="AJ83" i="2"/>
  <c r="AK83" i="2"/>
  <c r="AL83" i="2"/>
  <c r="AM83" i="2"/>
  <c r="E84" i="2"/>
  <c r="F84" i="2"/>
  <c r="G84" i="2"/>
  <c r="H84" i="2"/>
  <c r="I84" i="2"/>
  <c r="J84" i="2"/>
  <c r="K84" i="2"/>
  <c r="L84" i="2"/>
  <c r="M84" i="2"/>
  <c r="N84" i="2"/>
  <c r="O84" i="2"/>
  <c r="P84" i="2"/>
  <c r="Q84" i="2"/>
  <c r="R84" i="2"/>
  <c r="S84" i="2"/>
  <c r="T84" i="2"/>
  <c r="U84" i="2"/>
  <c r="V84" i="2"/>
  <c r="W84" i="2"/>
  <c r="X84" i="2"/>
  <c r="Y84" i="2"/>
  <c r="Z84" i="2"/>
  <c r="AA84" i="2"/>
  <c r="AB84" i="2"/>
  <c r="AC84" i="2"/>
  <c r="AD84" i="2"/>
  <c r="AE84" i="2"/>
  <c r="AF84" i="2"/>
  <c r="AG84" i="2"/>
  <c r="AH84" i="2"/>
  <c r="AI84" i="2"/>
  <c r="AJ84" i="2"/>
  <c r="AK84" i="2"/>
  <c r="AL84" i="2"/>
  <c r="AM84" i="2"/>
  <c r="E85" i="2"/>
  <c r="F85" i="2"/>
  <c r="G85" i="2"/>
  <c r="H85" i="2"/>
  <c r="I85" i="2"/>
  <c r="J85" i="2"/>
  <c r="K85" i="2"/>
  <c r="L85" i="2"/>
  <c r="M85" i="2"/>
  <c r="N85" i="2"/>
  <c r="O85" i="2"/>
  <c r="P85" i="2"/>
  <c r="Q85" i="2"/>
  <c r="R85" i="2"/>
  <c r="S85" i="2"/>
  <c r="T85" i="2"/>
  <c r="U85" i="2"/>
  <c r="V85" i="2"/>
  <c r="W85" i="2"/>
  <c r="X85" i="2"/>
  <c r="Y85" i="2"/>
  <c r="Z85" i="2"/>
  <c r="AA85" i="2"/>
  <c r="AB85" i="2"/>
  <c r="AC85" i="2"/>
  <c r="AD85" i="2"/>
  <c r="AE85" i="2"/>
  <c r="AF85" i="2"/>
  <c r="AG85" i="2"/>
  <c r="AH85" i="2"/>
  <c r="AI85" i="2"/>
  <c r="AJ85" i="2"/>
  <c r="AK85" i="2"/>
  <c r="AL85" i="2"/>
  <c r="AM85" i="2"/>
  <c r="E86" i="2"/>
  <c r="F86" i="2"/>
  <c r="G86" i="2"/>
  <c r="H86" i="2"/>
  <c r="I86" i="2"/>
  <c r="J86" i="2"/>
  <c r="K86" i="2"/>
  <c r="L86" i="2"/>
  <c r="M86" i="2"/>
  <c r="N86" i="2"/>
  <c r="O86" i="2"/>
  <c r="P86" i="2"/>
  <c r="Q86" i="2"/>
  <c r="R86" i="2"/>
  <c r="S86" i="2"/>
  <c r="T86" i="2"/>
  <c r="U86" i="2"/>
  <c r="V86" i="2"/>
  <c r="W86" i="2"/>
  <c r="X86" i="2"/>
  <c r="Y86" i="2"/>
  <c r="Z86" i="2"/>
  <c r="AA86" i="2"/>
  <c r="AB86" i="2"/>
  <c r="AC86" i="2"/>
  <c r="AD86" i="2"/>
  <c r="AE86" i="2"/>
  <c r="AF86" i="2"/>
  <c r="AG86" i="2"/>
  <c r="AH86" i="2"/>
  <c r="AI86" i="2"/>
  <c r="AJ86" i="2"/>
  <c r="AK86" i="2"/>
  <c r="AL86" i="2"/>
  <c r="AM86" i="2"/>
  <c r="E87" i="2"/>
  <c r="F87" i="2"/>
  <c r="G87" i="2"/>
  <c r="H87" i="2"/>
  <c r="I87" i="2"/>
  <c r="J87" i="2"/>
  <c r="K87" i="2"/>
  <c r="L87" i="2"/>
  <c r="M87" i="2"/>
  <c r="N87" i="2"/>
  <c r="O87" i="2"/>
  <c r="P87" i="2"/>
  <c r="Q87" i="2"/>
  <c r="R87" i="2"/>
  <c r="S87" i="2"/>
  <c r="T87" i="2"/>
  <c r="U87" i="2"/>
  <c r="V87" i="2"/>
  <c r="W87" i="2"/>
  <c r="X87" i="2"/>
  <c r="Y87" i="2"/>
  <c r="Z87" i="2"/>
  <c r="AA87" i="2"/>
  <c r="AB87" i="2"/>
  <c r="AC87" i="2"/>
  <c r="AD87" i="2"/>
  <c r="AE87" i="2"/>
  <c r="AF87" i="2"/>
  <c r="AG87" i="2"/>
  <c r="AH87" i="2"/>
  <c r="AI87" i="2"/>
  <c r="AJ87" i="2"/>
  <c r="AK87" i="2"/>
  <c r="AL87" i="2"/>
  <c r="AM87" i="2"/>
  <c r="E88" i="2"/>
  <c r="F88" i="2"/>
  <c r="G88" i="2"/>
  <c r="H88" i="2"/>
  <c r="I88" i="2"/>
  <c r="J88" i="2"/>
  <c r="K88" i="2"/>
  <c r="L88" i="2"/>
  <c r="M88" i="2"/>
  <c r="N88" i="2"/>
  <c r="O88" i="2"/>
  <c r="P88" i="2"/>
  <c r="Q88" i="2"/>
  <c r="R88" i="2"/>
  <c r="S88" i="2"/>
  <c r="T88" i="2"/>
  <c r="U88" i="2"/>
  <c r="V88" i="2"/>
  <c r="W88" i="2"/>
  <c r="X88" i="2"/>
  <c r="Y88" i="2"/>
  <c r="Z88" i="2"/>
  <c r="AA88" i="2"/>
  <c r="AB88" i="2"/>
  <c r="AC88" i="2"/>
  <c r="AD88" i="2"/>
  <c r="AE88" i="2"/>
  <c r="AF88" i="2"/>
  <c r="AG88" i="2"/>
  <c r="AH88" i="2"/>
  <c r="AI88" i="2"/>
  <c r="AJ88" i="2"/>
  <c r="AK88" i="2"/>
  <c r="AL88" i="2"/>
  <c r="AM88" i="2"/>
  <c r="E89" i="2"/>
  <c r="F89" i="2"/>
  <c r="G89" i="2"/>
  <c r="H89" i="2"/>
  <c r="I89" i="2"/>
  <c r="J89" i="2"/>
  <c r="K89" i="2"/>
  <c r="L89" i="2"/>
  <c r="M89" i="2"/>
  <c r="N89" i="2"/>
  <c r="O89" i="2"/>
  <c r="P89" i="2"/>
  <c r="Q89" i="2"/>
  <c r="R89" i="2"/>
  <c r="S89" i="2"/>
  <c r="T89" i="2"/>
  <c r="U89" i="2"/>
  <c r="V89" i="2"/>
  <c r="W89" i="2"/>
  <c r="X89" i="2"/>
  <c r="Y89" i="2"/>
  <c r="Z89" i="2"/>
  <c r="AA89" i="2"/>
  <c r="AB89" i="2"/>
  <c r="AC89" i="2"/>
  <c r="AD89" i="2"/>
  <c r="AE89" i="2"/>
  <c r="AF89" i="2"/>
  <c r="AG89" i="2"/>
  <c r="AH89" i="2"/>
  <c r="AI89" i="2"/>
  <c r="AJ89" i="2"/>
  <c r="AK89" i="2"/>
  <c r="AL89" i="2"/>
  <c r="AM89" i="2"/>
  <c r="E90" i="2"/>
  <c r="F90" i="2"/>
  <c r="G90" i="2"/>
  <c r="H90" i="2"/>
  <c r="I90" i="2"/>
  <c r="J90" i="2"/>
  <c r="K90" i="2"/>
  <c r="L90" i="2"/>
  <c r="M90" i="2"/>
  <c r="N90" i="2"/>
  <c r="O90" i="2"/>
  <c r="P90" i="2"/>
  <c r="Q90" i="2"/>
  <c r="R90" i="2"/>
  <c r="S90" i="2"/>
  <c r="T90" i="2"/>
  <c r="U90" i="2"/>
  <c r="V90" i="2"/>
  <c r="W90" i="2"/>
  <c r="X90" i="2"/>
  <c r="Y90" i="2"/>
  <c r="Z90" i="2"/>
  <c r="AA90" i="2"/>
  <c r="AB90" i="2"/>
  <c r="AC90" i="2"/>
  <c r="AD90" i="2"/>
  <c r="AE90" i="2"/>
  <c r="AF90" i="2"/>
  <c r="AG90" i="2"/>
  <c r="AH90" i="2"/>
  <c r="AI90" i="2"/>
  <c r="AJ90" i="2"/>
  <c r="AK90" i="2"/>
  <c r="AL90" i="2"/>
  <c r="AM90" i="2"/>
  <c r="E91" i="2"/>
  <c r="F91" i="2"/>
  <c r="G91" i="2"/>
  <c r="H91" i="2"/>
  <c r="I91" i="2"/>
  <c r="J91" i="2"/>
  <c r="K91" i="2"/>
  <c r="L91" i="2"/>
  <c r="M91" i="2"/>
  <c r="N91" i="2"/>
  <c r="O91" i="2"/>
  <c r="P91" i="2"/>
  <c r="Q91" i="2"/>
  <c r="R91" i="2"/>
  <c r="S91" i="2"/>
  <c r="T91" i="2"/>
  <c r="U91" i="2"/>
  <c r="V91" i="2"/>
  <c r="W91" i="2"/>
  <c r="X91" i="2"/>
  <c r="Y91" i="2"/>
  <c r="Z91" i="2"/>
  <c r="AA91" i="2"/>
  <c r="AB91" i="2"/>
  <c r="AC91" i="2"/>
  <c r="AD91" i="2"/>
  <c r="AE91" i="2"/>
  <c r="AF91" i="2"/>
  <c r="AG91" i="2"/>
  <c r="AH91" i="2"/>
  <c r="AI91" i="2"/>
  <c r="AJ91" i="2"/>
  <c r="AK91" i="2"/>
  <c r="AL91" i="2"/>
  <c r="AM91" i="2"/>
  <c r="E92" i="2"/>
  <c r="F92" i="2"/>
  <c r="G92" i="2"/>
  <c r="H92" i="2"/>
  <c r="I92" i="2"/>
  <c r="J92" i="2"/>
  <c r="K92" i="2"/>
  <c r="L92" i="2"/>
  <c r="M92" i="2"/>
  <c r="N92" i="2"/>
  <c r="O92" i="2"/>
  <c r="P92" i="2"/>
  <c r="Q92" i="2"/>
  <c r="R92" i="2"/>
  <c r="S92" i="2"/>
  <c r="T92" i="2"/>
  <c r="U92" i="2"/>
  <c r="V92" i="2"/>
  <c r="W92" i="2"/>
  <c r="X92" i="2"/>
  <c r="Y92" i="2"/>
  <c r="Z92" i="2"/>
  <c r="AA92" i="2"/>
  <c r="AB92" i="2"/>
  <c r="AC92" i="2"/>
  <c r="AD92" i="2"/>
  <c r="AE92" i="2"/>
  <c r="AF92" i="2"/>
  <c r="AG92" i="2"/>
  <c r="AH92" i="2"/>
  <c r="AI92" i="2"/>
  <c r="AJ92" i="2"/>
  <c r="AK92" i="2"/>
  <c r="AL92" i="2"/>
  <c r="AM92" i="2"/>
  <c r="E93" i="2"/>
  <c r="F93" i="2"/>
  <c r="G93" i="2"/>
  <c r="H93" i="2"/>
  <c r="I93" i="2"/>
  <c r="J93" i="2"/>
  <c r="K93" i="2"/>
  <c r="L93" i="2"/>
  <c r="M93" i="2"/>
  <c r="N93" i="2"/>
  <c r="O93" i="2"/>
  <c r="P93" i="2"/>
  <c r="Q93" i="2"/>
  <c r="R93" i="2"/>
  <c r="S93" i="2"/>
  <c r="T93" i="2"/>
  <c r="U93" i="2"/>
  <c r="V93" i="2"/>
  <c r="W93" i="2"/>
  <c r="X93" i="2"/>
  <c r="Y93" i="2"/>
  <c r="Z93" i="2"/>
  <c r="AA93" i="2"/>
  <c r="AB93" i="2"/>
  <c r="AC93" i="2"/>
  <c r="AD93" i="2"/>
  <c r="AE93" i="2"/>
  <c r="AF93" i="2"/>
  <c r="AG93" i="2"/>
  <c r="AH93" i="2"/>
  <c r="AI93" i="2"/>
  <c r="AJ93" i="2"/>
  <c r="AK93" i="2"/>
  <c r="AL93" i="2"/>
  <c r="AM93" i="2"/>
  <c r="E94" i="2"/>
  <c r="F94" i="2"/>
  <c r="G94" i="2"/>
  <c r="H94" i="2"/>
  <c r="I94" i="2"/>
  <c r="J94" i="2"/>
  <c r="K94" i="2"/>
  <c r="L94" i="2"/>
  <c r="M94" i="2"/>
  <c r="N94" i="2"/>
  <c r="O94" i="2"/>
  <c r="P94" i="2"/>
  <c r="Q94" i="2"/>
  <c r="R94" i="2"/>
  <c r="S94" i="2"/>
  <c r="T94" i="2"/>
  <c r="U94" i="2"/>
  <c r="V94" i="2"/>
  <c r="W94" i="2"/>
  <c r="X94" i="2"/>
  <c r="Y94" i="2"/>
  <c r="Z94" i="2"/>
  <c r="AA94" i="2"/>
  <c r="AB94" i="2"/>
  <c r="AC94" i="2"/>
  <c r="AD94" i="2"/>
  <c r="AE94" i="2"/>
  <c r="AF94" i="2"/>
  <c r="AG94" i="2"/>
  <c r="AH94" i="2"/>
  <c r="AI94" i="2"/>
  <c r="AJ94" i="2"/>
  <c r="AK94" i="2"/>
  <c r="AL94" i="2"/>
  <c r="AM94" i="2"/>
  <c r="E95" i="2"/>
  <c r="F95" i="2"/>
  <c r="G95" i="2"/>
  <c r="H95" i="2"/>
  <c r="I95" i="2"/>
  <c r="J95" i="2"/>
  <c r="K95" i="2"/>
  <c r="L95" i="2"/>
  <c r="M95" i="2"/>
  <c r="N95" i="2"/>
  <c r="O95" i="2"/>
  <c r="P95" i="2"/>
  <c r="Q95" i="2"/>
  <c r="R95" i="2"/>
  <c r="S95" i="2"/>
  <c r="T95" i="2"/>
  <c r="U95" i="2"/>
  <c r="V95" i="2"/>
  <c r="W95" i="2"/>
  <c r="X95" i="2"/>
  <c r="Y95" i="2"/>
  <c r="Z95" i="2"/>
  <c r="AA95" i="2"/>
  <c r="AB95" i="2"/>
  <c r="AC95" i="2"/>
  <c r="AD95" i="2"/>
  <c r="AE95" i="2"/>
  <c r="AF95" i="2"/>
  <c r="AG95" i="2"/>
  <c r="AH95" i="2"/>
  <c r="AI95" i="2"/>
  <c r="AJ95" i="2"/>
  <c r="AK95" i="2"/>
  <c r="AL95" i="2"/>
  <c r="AM95" i="2"/>
  <c r="E96" i="2"/>
  <c r="F96" i="2"/>
  <c r="G96" i="2"/>
  <c r="H96" i="2"/>
  <c r="I96" i="2"/>
  <c r="J96" i="2"/>
  <c r="K96" i="2"/>
  <c r="L96" i="2"/>
  <c r="M96" i="2"/>
  <c r="N96" i="2"/>
  <c r="O96" i="2"/>
  <c r="P96" i="2"/>
  <c r="Q96" i="2"/>
  <c r="R96" i="2"/>
  <c r="S96" i="2"/>
  <c r="T96" i="2"/>
  <c r="U96" i="2"/>
  <c r="V96" i="2"/>
  <c r="W96" i="2"/>
  <c r="X96" i="2"/>
  <c r="Y96" i="2"/>
  <c r="Z96" i="2"/>
  <c r="AA96" i="2"/>
  <c r="AB96" i="2"/>
  <c r="AC96" i="2"/>
  <c r="AD96" i="2"/>
  <c r="AE96" i="2"/>
  <c r="AF96" i="2"/>
  <c r="AG96" i="2"/>
  <c r="AH96" i="2"/>
  <c r="AI96" i="2"/>
  <c r="AJ96" i="2"/>
  <c r="AK96" i="2"/>
  <c r="AL96" i="2"/>
  <c r="AM96" i="2"/>
  <c r="E97" i="2"/>
  <c r="F97" i="2"/>
  <c r="G97" i="2"/>
  <c r="H97" i="2"/>
  <c r="I97" i="2"/>
  <c r="J97" i="2"/>
  <c r="K97" i="2"/>
  <c r="L97" i="2"/>
  <c r="M97" i="2"/>
  <c r="N97" i="2"/>
  <c r="O97" i="2"/>
  <c r="P97" i="2"/>
  <c r="Q97" i="2"/>
  <c r="R97" i="2"/>
  <c r="S97" i="2"/>
  <c r="T97" i="2"/>
  <c r="U97" i="2"/>
  <c r="V97" i="2"/>
  <c r="W97" i="2"/>
  <c r="X97" i="2"/>
  <c r="Y97" i="2"/>
  <c r="Z97" i="2"/>
  <c r="AA97" i="2"/>
  <c r="AB97" i="2"/>
  <c r="AC97" i="2"/>
  <c r="AD97" i="2"/>
  <c r="AE97" i="2"/>
  <c r="AF97" i="2"/>
  <c r="AG97" i="2"/>
  <c r="AH97" i="2"/>
  <c r="AI97" i="2"/>
  <c r="AJ97" i="2"/>
  <c r="AK97" i="2"/>
  <c r="AL97" i="2"/>
  <c r="AM97" i="2"/>
  <c r="E98" i="2"/>
  <c r="F98" i="2"/>
  <c r="G98" i="2"/>
  <c r="H98" i="2"/>
  <c r="I98" i="2"/>
  <c r="J98" i="2"/>
  <c r="K98" i="2"/>
  <c r="L98" i="2"/>
  <c r="M98" i="2"/>
  <c r="N98" i="2"/>
  <c r="O98" i="2"/>
  <c r="P98" i="2"/>
  <c r="Q98" i="2"/>
  <c r="R98" i="2"/>
  <c r="S98" i="2"/>
  <c r="T98" i="2"/>
  <c r="U98" i="2"/>
  <c r="V98" i="2"/>
  <c r="W98" i="2"/>
  <c r="X98" i="2"/>
  <c r="Y98" i="2"/>
  <c r="Z98" i="2"/>
  <c r="AA98" i="2"/>
  <c r="AB98" i="2"/>
  <c r="AC98" i="2"/>
  <c r="AD98" i="2"/>
  <c r="AE98" i="2"/>
  <c r="AF98" i="2"/>
  <c r="AG98" i="2"/>
  <c r="AH98" i="2"/>
  <c r="AI98" i="2"/>
  <c r="AJ98" i="2"/>
  <c r="AK98" i="2"/>
  <c r="AL98" i="2"/>
  <c r="AM98" i="2"/>
  <c r="E99" i="2"/>
  <c r="F99" i="2"/>
  <c r="G99" i="2"/>
  <c r="H99" i="2"/>
  <c r="I99" i="2"/>
  <c r="J99" i="2"/>
  <c r="K99" i="2"/>
  <c r="L99" i="2"/>
  <c r="M99" i="2"/>
  <c r="N99" i="2"/>
  <c r="O99" i="2"/>
  <c r="P99" i="2"/>
  <c r="Q99" i="2"/>
  <c r="R99" i="2"/>
  <c r="S99" i="2"/>
  <c r="T99" i="2"/>
  <c r="U99" i="2"/>
  <c r="V99" i="2"/>
  <c r="W99" i="2"/>
  <c r="X99" i="2"/>
  <c r="Y99" i="2"/>
  <c r="Z99" i="2"/>
  <c r="AA99" i="2"/>
  <c r="AB99" i="2"/>
  <c r="AC99" i="2"/>
  <c r="AD99" i="2"/>
  <c r="AE99" i="2"/>
  <c r="AF99" i="2"/>
  <c r="AG99" i="2"/>
  <c r="AH99" i="2"/>
  <c r="AI99" i="2"/>
  <c r="AJ99" i="2"/>
  <c r="AK99" i="2"/>
  <c r="AL99" i="2"/>
  <c r="AM99" i="2"/>
  <c r="E100" i="2"/>
  <c r="F100" i="2"/>
  <c r="G100" i="2"/>
  <c r="H100" i="2"/>
  <c r="I100" i="2"/>
  <c r="J100" i="2"/>
  <c r="K100" i="2"/>
  <c r="L100" i="2"/>
  <c r="M100" i="2"/>
  <c r="N100" i="2"/>
  <c r="O100" i="2"/>
  <c r="P100" i="2"/>
  <c r="Q100" i="2"/>
  <c r="R100" i="2"/>
  <c r="S100" i="2"/>
  <c r="T100" i="2"/>
  <c r="U100" i="2"/>
  <c r="V100" i="2"/>
  <c r="W100" i="2"/>
  <c r="X100" i="2"/>
  <c r="Y100" i="2"/>
  <c r="Z100" i="2"/>
  <c r="AA100" i="2"/>
  <c r="AB100" i="2"/>
  <c r="AC100" i="2"/>
  <c r="AD100" i="2"/>
  <c r="AE100" i="2"/>
  <c r="AF100" i="2"/>
  <c r="AG100" i="2"/>
  <c r="AH100" i="2"/>
  <c r="AI100" i="2"/>
  <c r="AJ100" i="2"/>
  <c r="AK100" i="2"/>
  <c r="AL100" i="2"/>
  <c r="AM100" i="2"/>
  <c r="E101" i="2"/>
  <c r="F101" i="2"/>
  <c r="G101" i="2"/>
  <c r="H101" i="2"/>
  <c r="I101" i="2"/>
  <c r="J101" i="2"/>
  <c r="K101" i="2"/>
  <c r="L101" i="2"/>
  <c r="M101" i="2"/>
  <c r="N101" i="2"/>
  <c r="O101" i="2"/>
  <c r="P101" i="2"/>
  <c r="Q101" i="2"/>
  <c r="R101" i="2"/>
  <c r="S101" i="2"/>
  <c r="T101" i="2"/>
  <c r="U101" i="2"/>
  <c r="V101" i="2"/>
  <c r="W101" i="2"/>
  <c r="X101" i="2"/>
  <c r="Y101" i="2"/>
  <c r="Z101" i="2"/>
  <c r="AA101" i="2"/>
  <c r="AB101" i="2"/>
  <c r="AC101" i="2"/>
  <c r="AD101" i="2"/>
  <c r="AE101" i="2"/>
  <c r="AF101" i="2"/>
  <c r="AG101" i="2"/>
  <c r="AH101" i="2"/>
  <c r="AI101" i="2"/>
  <c r="AJ101" i="2"/>
  <c r="AK101" i="2"/>
  <c r="AL101" i="2"/>
  <c r="AM101" i="2"/>
  <c r="E102" i="2"/>
  <c r="F102" i="2"/>
  <c r="G102" i="2"/>
  <c r="H102" i="2"/>
  <c r="I102" i="2"/>
  <c r="J102" i="2"/>
  <c r="K102" i="2"/>
  <c r="L102" i="2"/>
  <c r="M102" i="2"/>
  <c r="N102" i="2"/>
  <c r="O102" i="2"/>
  <c r="P102" i="2"/>
  <c r="Q102" i="2"/>
  <c r="R102" i="2"/>
  <c r="S102" i="2"/>
  <c r="T102" i="2"/>
  <c r="U102" i="2"/>
  <c r="V102" i="2"/>
  <c r="W102" i="2"/>
  <c r="X102" i="2"/>
  <c r="Y102" i="2"/>
  <c r="Z102" i="2"/>
  <c r="AA102" i="2"/>
  <c r="AB102" i="2"/>
  <c r="AC102" i="2"/>
  <c r="AD102" i="2"/>
  <c r="AE102" i="2"/>
  <c r="AF102" i="2"/>
  <c r="AG102" i="2"/>
  <c r="AH102" i="2"/>
  <c r="AI102" i="2"/>
  <c r="AJ102" i="2"/>
  <c r="AK102" i="2"/>
  <c r="AL102" i="2"/>
  <c r="AM102" i="2"/>
  <c r="E103" i="2"/>
  <c r="F103" i="2"/>
  <c r="G103" i="2"/>
  <c r="H103" i="2"/>
  <c r="I103" i="2"/>
  <c r="J103" i="2"/>
  <c r="K103" i="2"/>
  <c r="L103" i="2"/>
  <c r="M103" i="2"/>
  <c r="N103" i="2"/>
  <c r="O103" i="2"/>
  <c r="P103" i="2"/>
  <c r="Q103" i="2"/>
  <c r="R103" i="2"/>
  <c r="S103" i="2"/>
  <c r="T103" i="2"/>
  <c r="U103" i="2"/>
  <c r="V103" i="2"/>
  <c r="W103" i="2"/>
  <c r="X103" i="2"/>
  <c r="Y103" i="2"/>
  <c r="Z103" i="2"/>
  <c r="AA103" i="2"/>
  <c r="AB103" i="2"/>
  <c r="AC103" i="2"/>
  <c r="AD103" i="2"/>
  <c r="AE103" i="2"/>
  <c r="AF103" i="2"/>
  <c r="AG103" i="2"/>
  <c r="AH103" i="2"/>
  <c r="AI103" i="2"/>
  <c r="AJ103" i="2"/>
  <c r="AK103" i="2"/>
  <c r="AL103" i="2"/>
  <c r="AM103" i="2"/>
  <c r="E104" i="2"/>
  <c r="F104" i="2"/>
  <c r="G104" i="2"/>
  <c r="H104" i="2"/>
  <c r="I104" i="2"/>
  <c r="J104" i="2"/>
  <c r="K104" i="2"/>
  <c r="L104" i="2"/>
  <c r="M104" i="2"/>
  <c r="N104" i="2"/>
  <c r="O104" i="2"/>
  <c r="P104" i="2"/>
  <c r="Q104" i="2"/>
  <c r="R104" i="2"/>
  <c r="S104" i="2"/>
  <c r="T104" i="2"/>
  <c r="U104" i="2"/>
  <c r="V104" i="2"/>
  <c r="W104" i="2"/>
  <c r="X104" i="2"/>
  <c r="Y104" i="2"/>
  <c r="Z104" i="2"/>
  <c r="AA104" i="2"/>
  <c r="AB104" i="2"/>
  <c r="AC104" i="2"/>
  <c r="AD104" i="2"/>
  <c r="AE104" i="2"/>
  <c r="AF104" i="2"/>
  <c r="AG104" i="2"/>
  <c r="AH104" i="2"/>
  <c r="AI104" i="2"/>
  <c r="AJ104" i="2"/>
  <c r="AK104" i="2"/>
  <c r="AL104" i="2"/>
  <c r="AM104" i="2"/>
  <c r="E105" i="2"/>
  <c r="F105" i="2"/>
  <c r="G105" i="2"/>
  <c r="H105" i="2"/>
  <c r="I105" i="2"/>
  <c r="J105" i="2"/>
  <c r="K105" i="2"/>
  <c r="L105" i="2"/>
  <c r="M105" i="2"/>
  <c r="N105" i="2"/>
  <c r="O105" i="2"/>
  <c r="P105" i="2"/>
  <c r="Q105" i="2"/>
  <c r="R105" i="2"/>
  <c r="S105" i="2"/>
  <c r="T105" i="2"/>
  <c r="U105" i="2"/>
  <c r="V105" i="2"/>
  <c r="W105" i="2"/>
  <c r="X105" i="2"/>
  <c r="Y105" i="2"/>
  <c r="Z105" i="2"/>
  <c r="AA105" i="2"/>
  <c r="AB105" i="2"/>
  <c r="AC105" i="2"/>
  <c r="AD105" i="2"/>
  <c r="AE105" i="2"/>
  <c r="AF105" i="2"/>
  <c r="AG105" i="2"/>
  <c r="AH105" i="2"/>
  <c r="AI105" i="2"/>
  <c r="AJ105" i="2"/>
  <c r="AK105" i="2"/>
  <c r="AL105" i="2"/>
  <c r="AM105" i="2"/>
  <c r="E106" i="2"/>
  <c r="F106" i="2"/>
  <c r="G106" i="2"/>
  <c r="H106" i="2"/>
  <c r="I106" i="2"/>
  <c r="J106" i="2"/>
  <c r="K106" i="2"/>
  <c r="L106" i="2"/>
  <c r="M106" i="2"/>
  <c r="N106" i="2"/>
  <c r="O106" i="2"/>
  <c r="P106" i="2"/>
  <c r="Q106" i="2"/>
  <c r="R106" i="2"/>
  <c r="S106" i="2"/>
  <c r="T106" i="2"/>
  <c r="U106" i="2"/>
  <c r="V106" i="2"/>
  <c r="W106" i="2"/>
  <c r="X106" i="2"/>
  <c r="Y106" i="2"/>
  <c r="Z106" i="2"/>
  <c r="AA106" i="2"/>
  <c r="AB106" i="2"/>
  <c r="AC106" i="2"/>
  <c r="AD106" i="2"/>
  <c r="AE106" i="2"/>
  <c r="AF106" i="2"/>
  <c r="AG106" i="2"/>
  <c r="AH106" i="2"/>
  <c r="AI106" i="2"/>
  <c r="AJ106" i="2"/>
  <c r="AK106" i="2"/>
  <c r="AL106" i="2"/>
  <c r="AM106" i="2"/>
  <c r="E107" i="2"/>
  <c r="F107" i="2"/>
  <c r="G107" i="2"/>
  <c r="H107" i="2"/>
  <c r="I107" i="2"/>
  <c r="J107" i="2"/>
  <c r="K107" i="2"/>
  <c r="L107" i="2"/>
  <c r="M107" i="2"/>
  <c r="N107" i="2"/>
  <c r="O107" i="2"/>
  <c r="P107" i="2"/>
  <c r="Q107" i="2"/>
  <c r="R107" i="2"/>
  <c r="S107" i="2"/>
  <c r="T107" i="2"/>
  <c r="U107" i="2"/>
  <c r="V107" i="2"/>
  <c r="W107" i="2"/>
  <c r="X107" i="2"/>
  <c r="Y107" i="2"/>
  <c r="Z107" i="2"/>
  <c r="AA107" i="2"/>
  <c r="AB107" i="2"/>
  <c r="AC107" i="2"/>
  <c r="AD107" i="2"/>
  <c r="AE107" i="2"/>
  <c r="AF107" i="2"/>
  <c r="AG107" i="2"/>
  <c r="AH107" i="2"/>
  <c r="AI107" i="2"/>
  <c r="AJ107" i="2"/>
  <c r="AK107" i="2"/>
  <c r="AL107" i="2"/>
  <c r="AM107" i="2"/>
  <c r="E108" i="2"/>
  <c r="F108" i="2"/>
  <c r="G108" i="2"/>
  <c r="H108" i="2"/>
  <c r="I108" i="2"/>
  <c r="J108" i="2"/>
  <c r="K108" i="2"/>
  <c r="L108" i="2"/>
  <c r="M108" i="2"/>
  <c r="N108" i="2"/>
  <c r="O108" i="2"/>
  <c r="P108" i="2"/>
  <c r="Q108" i="2"/>
  <c r="R108" i="2"/>
  <c r="S108" i="2"/>
  <c r="T108" i="2"/>
  <c r="U108" i="2"/>
  <c r="V108" i="2"/>
  <c r="W108" i="2"/>
  <c r="X108" i="2"/>
  <c r="Y108" i="2"/>
  <c r="Z108" i="2"/>
  <c r="AA108" i="2"/>
  <c r="AB108" i="2"/>
  <c r="AC108" i="2"/>
  <c r="AD108" i="2"/>
  <c r="AE108" i="2"/>
  <c r="AF108" i="2"/>
  <c r="AG108" i="2"/>
  <c r="AH108" i="2"/>
  <c r="AI108" i="2"/>
  <c r="AJ108" i="2"/>
  <c r="AK108" i="2"/>
  <c r="AL108" i="2"/>
  <c r="AM108" i="2"/>
  <c r="E109" i="2"/>
  <c r="F109" i="2"/>
  <c r="G109" i="2"/>
  <c r="H109" i="2"/>
  <c r="I109" i="2"/>
  <c r="J109" i="2"/>
  <c r="K109" i="2"/>
  <c r="L109" i="2"/>
  <c r="M109" i="2"/>
  <c r="N109" i="2"/>
  <c r="O109" i="2"/>
  <c r="P109" i="2"/>
  <c r="Q109" i="2"/>
  <c r="R109" i="2"/>
  <c r="S109" i="2"/>
  <c r="T109" i="2"/>
  <c r="U109" i="2"/>
  <c r="V109" i="2"/>
  <c r="W109" i="2"/>
  <c r="X109" i="2"/>
  <c r="Y109" i="2"/>
  <c r="Z109" i="2"/>
  <c r="AA109" i="2"/>
  <c r="AB109" i="2"/>
  <c r="AC109" i="2"/>
  <c r="AD109" i="2"/>
  <c r="AE109" i="2"/>
  <c r="AF109" i="2"/>
  <c r="AG109" i="2"/>
  <c r="AH109" i="2"/>
  <c r="AI109" i="2"/>
  <c r="AJ109" i="2"/>
  <c r="AK109" i="2"/>
  <c r="AL109" i="2"/>
  <c r="AM109" i="2"/>
  <c r="E110" i="2"/>
  <c r="F110" i="2"/>
  <c r="G110" i="2"/>
  <c r="H110" i="2"/>
  <c r="I110" i="2"/>
  <c r="J110" i="2"/>
  <c r="K110" i="2"/>
  <c r="L110" i="2"/>
  <c r="M110" i="2"/>
  <c r="N110" i="2"/>
  <c r="O110" i="2"/>
  <c r="P110" i="2"/>
  <c r="Q110" i="2"/>
  <c r="R110" i="2"/>
  <c r="S110" i="2"/>
  <c r="T110" i="2"/>
  <c r="U110" i="2"/>
  <c r="V110" i="2"/>
  <c r="W110" i="2"/>
  <c r="X110" i="2"/>
  <c r="Y110" i="2"/>
  <c r="Z110" i="2"/>
  <c r="AA110" i="2"/>
  <c r="AB110" i="2"/>
  <c r="AC110" i="2"/>
  <c r="AD110" i="2"/>
  <c r="AE110" i="2"/>
  <c r="AF110" i="2"/>
  <c r="AG110" i="2"/>
  <c r="AH110" i="2"/>
  <c r="AI110" i="2"/>
  <c r="AJ110" i="2"/>
  <c r="AK110" i="2"/>
  <c r="AL110" i="2"/>
  <c r="AM110" i="2"/>
  <c r="E111" i="2"/>
  <c r="F111" i="2"/>
  <c r="G111" i="2"/>
  <c r="H111" i="2"/>
  <c r="I111" i="2"/>
  <c r="J111" i="2"/>
  <c r="K111" i="2"/>
  <c r="L111" i="2"/>
  <c r="M111" i="2"/>
  <c r="N111" i="2"/>
  <c r="O111" i="2"/>
  <c r="P111" i="2"/>
  <c r="Q111" i="2"/>
  <c r="R111" i="2"/>
  <c r="S111" i="2"/>
  <c r="T111" i="2"/>
  <c r="U111" i="2"/>
  <c r="V111" i="2"/>
  <c r="W111" i="2"/>
  <c r="X111" i="2"/>
  <c r="Y111" i="2"/>
  <c r="Z111" i="2"/>
  <c r="AA111" i="2"/>
  <c r="AB111" i="2"/>
  <c r="AC111" i="2"/>
  <c r="AD111" i="2"/>
  <c r="AE111" i="2"/>
  <c r="AF111" i="2"/>
  <c r="AG111" i="2"/>
  <c r="AH111" i="2"/>
  <c r="AI111" i="2"/>
  <c r="AJ111" i="2"/>
  <c r="AK111" i="2"/>
  <c r="AL111" i="2"/>
  <c r="AM111" i="2"/>
  <c r="E112" i="2"/>
  <c r="F112" i="2"/>
  <c r="G112" i="2"/>
  <c r="H112" i="2"/>
  <c r="I112" i="2"/>
  <c r="J112" i="2"/>
  <c r="K112" i="2"/>
  <c r="L112" i="2"/>
  <c r="M112" i="2"/>
  <c r="N112" i="2"/>
  <c r="O112" i="2"/>
  <c r="P112" i="2"/>
  <c r="Q112" i="2"/>
  <c r="R112" i="2"/>
  <c r="S112" i="2"/>
  <c r="T112" i="2"/>
  <c r="U112" i="2"/>
  <c r="V112" i="2"/>
  <c r="W112" i="2"/>
  <c r="X112" i="2"/>
  <c r="Y112" i="2"/>
  <c r="Z112" i="2"/>
  <c r="AA112" i="2"/>
  <c r="AB112" i="2"/>
  <c r="AC112" i="2"/>
  <c r="AD112" i="2"/>
  <c r="AE112" i="2"/>
  <c r="AF112" i="2"/>
  <c r="AG112" i="2"/>
  <c r="AH112" i="2"/>
  <c r="AI112" i="2"/>
  <c r="AJ112" i="2"/>
  <c r="AK112" i="2"/>
  <c r="AL112" i="2"/>
  <c r="AM112" i="2"/>
  <c r="G2" i="2"/>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O2" i="2" s="1"/>
  <c r="AP2" i="2" s="1"/>
  <c r="AQ2" i="2" s="1"/>
  <c r="F2" i="2"/>
  <c r="AM40" i="2"/>
  <c r="G4" i="4"/>
  <c r="H40" i="2"/>
  <c r="AH3" i="2"/>
  <c r="D4" i="4"/>
  <c r="U40" i="2"/>
  <c r="L3" i="2"/>
  <c r="N40" i="2"/>
  <c r="AN40" i="2"/>
  <c r="R3" i="2"/>
  <c r="F3" i="7"/>
  <c r="F3" i="2"/>
  <c r="P3" i="2"/>
  <c r="AC3" i="2"/>
  <c r="AM3" i="2"/>
  <c r="I4" i="3"/>
  <c r="AN3" i="2"/>
  <c r="T40" i="2"/>
  <c r="AQ3" i="2"/>
  <c r="AA40" i="2"/>
  <c r="AF40" i="2"/>
  <c r="AP40" i="2"/>
  <c r="AI40" i="2"/>
  <c r="G3" i="2"/>
  <c r="AK40" i="2"/>
  <c r="N3" i="2"/>
  <c r="Q40" i="2"/>
  <c r="F40" i="2"/>
  <c r="Z40" i="2"/>
  <c r="AC40" i="2"/>
  <c r="X40" i="2"/>
  <c r="L40" i="2"/>
  <c r="S3" i="2"/>
  <c r="Y3" i="2"/>
  <c r="AP3" i="2"/>
  <c r="E3" i="2"/>
  <c r="D4" i="3"/>
  <c r="AI3" i="2"/>
  <c r="J40" i="2"/>
  <c r="K40" i="2"/>
  <c r="R40" i="2"/>
  <c r="AG3" i="2"/>
  <c r="I40" i="2"/>
  <c r="J3" i="2"/>
  <c r="U3" i="2"/>
  <c r="AL40" i="2"/>
  <c r="I4" i="4"/>
  <c r="V40" i="2"/>
  <c r="S40" i="2"/>
  <c r="K3" i="2"/>
  <c r="W3" i="2"/>
  <c r="AG40" i="2"/>
  <c r="W40" i="2"/>
  <c r="G40" i="2"/>
  <c r="M3" i="2"/>
  <c r="M40" i="2"/>
  <c r="F4" i="3"/>
  <c r="H4" i="3"/>
  <c r="AH40" i="2"/>
  <c r="F4" i="4"/>
  <c r="AJ40" i="2"/>
  <c r="T3" i="2"/>
  <c r="AQ40" i="2"/>
  <c r="E4" i="3"/>
  <c r="G4" i="3"/>
  <c r="AJ3" i="2"/>
  <c r="AE3" i="2"/>
  <c r="H3" i="2"/>
  <c r="E4" i="4"/>
  <c r="AK3" i="2"/>
  <c r="I3" i="2"/>
  <c r="Q3" i="2"/>
  <c r="A1" i="9"/>
  <c r="AD3" i="2"/>
  <c r="O3" i="2"/>
  <c r="AD40" i="2"/>
  <c r="AB40" i="2"/>
  <c r="Y40" i="2"/>
  <c r="AF3" i="2"/>
  <c r="K4" i="4"/>
  <c r="E40" i="2"/>
  <c r="AL3" i="2"/>
  <c r="Z3" i="2"/>
  <c r="AB3" i="2"/>
  <c r="AE40" i="2"/>
  <c r="AO3" i="2"/>
  <c r="AO40" i="2"/>
  <c r="P40" i="2"/>
  <c r="AA3" i="2"/>
  <c r="O40" i="2"/>
  <c r="E3" i="7"/>
  <c r="X3" i="2"/>
  <c r="V3" i="2"/>
  <c r="AN114" i="2" l="1"/>
  <c r="AL114" i="2"/>
  <c r="O114" i="2"/>
  <c r="Q114" i="2"/>
  <c r="P114" i="2"/>
  <c r="M114" i="2"/>
  <c r="Z114" i="2"/>
  <c r="S114" i="2"/>
  <c r="F114" i="2"/>
  <c r="AJ114" i="2"/>
  <c r="AI114" i="2"/>
  <c r="L114" i="2"/>
  <c r="V114" i="2"/>
  <c r="AH114" i="2"/>
  <c r="AE114" i="2"/>
  <c r="W114" i="2"/>
  <c r="T114" i="2"/>
  <c r="G3" i="7"/>
  <c r="AG114" i="2"/>
  <c r="AF114" i="2"/>
  <c r="AM114" i="2"/>
  <c r="AK114" i="2"/>
  <c r="F77" i="2"/>
  <c r="AD114" i="2"/>
  <c r="AC114" i="2"/>
  <c r="Y114" i="2"/>
  <c r="H114" i="2"/>
  <c r="K114" i="2"/>
  <c r="E77" i="2"/>
  <c r="J114" i="2"/>
  <c r="U114" i="2"/>
  <c r="D59" i="1"/>
  <c r="I114" i="2"/>
  <c r="AA114" i="2"/>
  <c r="E114" i="2"/>
  <c r="X114" i="2"/>
  <c r="AB114" i="2"/>
  <c r="AO114" i="2"/>
  <c r="G114" i="2"/>
  <c r="R114" i="2"/>
  <c r="N114" i="2"/>
  <c r="J124" i="1"/>
  <c r="J123" i="1"/>
  <c r="J119" i="1"/>
  <c r="J125" i="1"/>
  <c r="J122" i="1"/>
  <c r="J121" i="1"/>
  <c r="J120" i="1"/>
  <c r="J118" i="1"/>
  <c r="AP13" i="6" l="1"/>
  <c r="A4061" i="6" l="1"/>
  <c r="A4062" i="6"/>
  <c r="A4063" i="6"/>
  <c r="A4064" i="6"/>
  <c r="A4065" i="6"/>
  <c r="AJ6" i="9"/>
  <c r="AJ7" i="9"/>
  <c r="AJ8" i="9"/>
  <c r="AJ9" i="9"/>
  <c r="AJ10" i="9"/>
  <c r="AJ11" i="9"/>
  <c r="AJ12" i="9"/>
  <c r="AJ13" i="9"/>
  <c r="AJ14" i="9"/>
  <c r="AJ15" i="9"/>
  <c r="AJ16" i="9"/>
  <c r="AJ17" i="9"/>
  <c r="AJ18" i="9"/>
  <c r="AJ19" i="9"/>
  <c r="AJ20" i="9"/>
  <c r="AJ21" i="9"/>
  <c r="AJ22" i="9"/>
  <c r="AJ23" i="9"/>
  <c r="AJ24" i="9"/>
  <c r="AJ25" i="9"/>
  <c r="AJ26" i="9"/>
  <c r="AJ27" i="9"/>
  <c r="AJ28" i="9"/>
  <c r="AJ29" i="9"/>
  <c r="AJ30" i="9"/>
  <c r="AJ31" i="9"/>
  <c r="AJ32" i="9"/>
  <c r="AJ33" i="9"/>
  <c r="AJ34" i="9"/>
  <c r="AJ35" i="9"/>
  <c r="AJ36" i="9"/>
  <c r="AJ37" i="9"/>
  <c r="AJ38" i="9"/>
  <c r="AJ39" i="9"/>
  <c r="AJ40" i="9"/>
  <c r="AJ41" i="9"/>
  <c r="AJ42" i="9"/>
  <c r="AJ43" i="9"/>
  <c r="AJ44" i="9"/>
  <c r="AJ45" i="9"/>
  <c r="AJ46" i="9"/>
  <c r="AJ47" i="9"/>
  <c r="AJ48" i="9"/>
  <c r="AJ49" i="9"/>
  <c r="AJ50" i="9"/>
  <c r="AJ51" i="9"/>
  <c r="AJ52" i="9"/>
  <c r="AJ53" i="9"/>
  <c r="AJ54" i="9"/>
  <c r="AJ55" i="9"/>
  <c r="AJ56" i="9"/>
  <c r="AJ57" i="9"/>
  <c r="AJ58" i="9"/>
  <c r="AJ59" i="9"/>
  <c r="AJ60" i="9"/>
  <c r="AJ61" i="9"/>
  <c r="AJ62" i="9"/>
  <c r="AJ63" i="9"/>
  <c r="AJ64" i="9"/>
  <c r="AJ65" i="9"/>
  <c r="AJ66" i="9"/>
  <c r="AJ67" i="9"/>
  <c r="AJ68" i="9"/>
  <c r="AJ69" i="9"/>
  <c r="AJ70" i="9"/>
  <c r="AJ71" i="9"/>
  <c r="AJ72" i="9"/>
  <c r="AJ73" i="9"/>
  <c r="AJ74" i="9"/>
  <c r="AJ75" i="9"/>
  <c r="AJ76" i="9"/>
  <c r="AJ77" i="9"/>
  <c r="AJ78" i="9"/>
  <c r="AJ79" i="9"/>
  <c r="AJ80" i="9"/>
  <c r="AJ81" i="9"/>
  <c r="AJ82" i="9"/>
  <c r="AJ83" i="9"/>
  <c r="AJ84" i="9"/>
  <c r="AJ85" i="9"/>
  <c r="AJ86" i="9"/>
  <c r="AJ87" i="9"/>
  <c r="AJ88" i="9"/>
  <c r="AJ89" i="9"/>
  <c r="AJ90" i="9"/>
  <c r="AJ91" i="9"/>
  <c r="AJ92" i="9"/>
  <c r="AJ93" i="9"/>
  <c r="AJ94" i="9"/>
  <c r="AJ95" i="9"/>
  <c r="AJ96" i="9"/>
  <c r="AJ97" i="9"/>
  <c r="AJ98" i="9"/>
  <c r="AJ99" i="9"/>
  <c r="AJ100" i="9"/>
  <c r="AJ101" i="9"/>
  <c r="AJ102" i="9"/>
  <c r="AJ103" i="9"/>
  <c r="AJ104" i="9"/>
  <c r="AJ105" i="9"/>
  <c r="AJ106" i="9"/>
  <c r="AJ107" i="9"/>
  <c r="AJ108" i="9"/>
  <c r="AJ109" i="9"/>
  <c r="AJ110" i="9"/>
  <c r="AJ111" i="9"/>
  <c r="AJ112" i="9"/>
  <c r="AJ113" i="9"/>
  <c r="AJ114" i="9"/>
  <c r="AJ115" i="9"/>
  <c r="AJ116" i="9"/>
  <c r="AJ117" i="9"/>
  <c r="AJ118" i="9"/>
  <c r="AJ119" i="9"/>
  <c r="AJ120" i="9"/>
  <c r="AJ121" i="9"/>
  <c r="AJ122" i="9"/>
  <c r="AJ123" i="9"/>
  <c r="AJ124" i="9"/>
  <c r="AJ125" i="9"/>
  <c r="AJ126" i="9"/>
  <c r="AJ127" i="9"/>
  <c r="AJ128" i="9"/>
  <c r="AJ129" i="9"/>
  <c r="AJ130" i="9"/>
  <c r="AJ131" i="9"/>
  <c r="AJ132" i="9"/>
  <c r="AJ133" i="9"/>
  <c r="AJ134" i="9"/>
  <c r="AJ135" i="9"/>
  <c r="AJ136" i="9"/>
  <c r="AJ137" i="9"/>
  <c r="AJ138" i="9"/>
  <c r="AJ139" i="9"/>
  <c r="AJ140" i="9"/>
  <c r="AJ141" i="9"/>
  <c r="AJ142" i="9"/>
  <c r="AJ143" i="9"/>
  <c r="AJ144" i="9"/>
  <c r="AJ145" i="9"/>
  <c r="AJ146" i="9"/>
  <c r="AJ147" i="9"/>
  <c r="AJ148" i="9"/>
  <c r="AJ149" i="9"/>
  <c r="AJ150" i="9"/>
  <c r="AJ151" i="9"/>
  <c r="AJ152" i="9"/>
  <c r="AJ153" i="9"/>
  <c r="AJ154" i="9"/>
  <c r="AJ155" i="9"/>
  <c r="AJ156" i="9"/>
  <c r="AJ157" i="9"/>
  <c r="AJ158" i="9"/>
  <c r="AJ159" i="9"/>
  <c r="AJ160" i="9"/>
  <c r="AJ161" i="9"/>
  <c r="AJ162" i="9"/>
  <c r="AJ163" i="9"/>
  <c r="AJ164" i="9"/>
  <c r="AJ165" i="9"/>
  <c r="AJ166" i="9"/>
  <c r="AJ167" i="9"/>
  <c r="AJ168" i="9"/>
  <c r="AJ169" i="9"/>
  <c r="AJ170" i="9"/>
  <c r="AJ171" i="9"/>
  <c r="AJ172" i="9"/>
  <c r="AJ173" i="9"/>
  <c r="AJ174" i="9"/>
  <c r="AJ175" i="9"/>
  <c r="AJ176" i="9"/>
  <c r="AJ177" i="9"/>
  <c r="AJ178" i="9"/>
  <c r="AJ179" i="9"/>
  <c r="AJ180" i="9"/>
  <c r="AJ181" i="9"/>
  <c r="AJ182" i="9"/>
  <c r="AJ183" i="9"/>
  <c r="AJ184" i="9"/>
  <c r="AJ185" i="9"/>
  <c r="AJ186" i="9"/>
  <c r="AJ187" i="9"/>
  <c r="AJ188" i="9"/>
  <c r="AJ189" i="9"/>
  <c r="AJ190" i="9"/>
  <c r="AJ191" i="9"/>
  <c r="AJ192" i="9"/>
  <c r="AJ193" i="9"/>
  <c r="AJ194" i="9"/>
  <c r="AJ195" i="9"/>
  <c r="AJ196" i="9"/>
  <c r="AJ197" i="9"/>
  <c r="AJ198" i="9"/>
  <c r="AJ199" i="9"/>
  <c r="AJ200" i="9"/>
  <c r="AJ201" i="9"/>
  <c r="AJ202" i="9"/>
  <c r="AJ203" i="9"/>
  <c r="AJ204" i="9"/>
  <c r="AJ205" i="9"/>
  <c r="AJ206" i="9"/>
  <c r="AJ207" i="9"/>
  <c r="AJ208" i="9"/>
  <c r="AJ209" i="9"/>
  <c r="AJ210" i="9"/>
  <c r="AJ211" i="9"/>
  <c r="AJ212" i="9"/>
  <c r="AJ213" i="9"/>
  <c r="AJ214" i="9"/>
  <c r="AJ215" i="9"/>
  <c r="AJ216" i="9"/>
  <c r="AJ217" i="9"/>
  <c r="AJ218" i="9"/>
  <c r="AJ219" i="9"/>
  <c r="AJ220" i="9"/>
  <c r="AJ221" i="9"/>
  <c r="AJ222" i="9"/>
  <c r="AJ223" i="9"/>
  <c r="AJ224" i="9"/>
  <c r="AJ225" i="9"/>
  <c r="AJ226" i="9"/>
  <c r="AJ227" i="9"/>
  <c r="AJ228" i="9"/>
  <c r="AJ229" i="9"/>
  <c r="AJ230" i="9"/>
  <c r="AJ231" i="9"/>
  <c r="AJ232" i="9"/>
  <c r="AJ233" i="9"/>
  <c r="AJ234" i="9"/>
  <c r="AJ235" i="9"/>
  <c r="AJ236" i="9"/>
  <c r="AJ237" i="9"/>
  <c r="AJ238" i="9"/>
  <c r="AJ239" i="9"/>
  <c r="AJ240" i="9"/>
  <c r="AJ241" i="9"/>
  <c r="AJ242" i="9"/>
  <c r="AJ243" i="9"/>
  <c r="AJ244" i="9"/>
  <c r="AJ245" i="9"/>
  <c r="AJ246" i="9"/>
  <c r="AJ247" i="9"/>
  <c r="AJ248" i="9"/>
  <c r="AJ249" i="9"/>
  <c r="AJ250" i="9"/>
  <c r="AJ251" i="9"/>
  <c r="AJ252" i="9"/>
  <c r="AJ253" i="9"/>
  <c r="AJ254" i="9"/>
  <c r="AJ255" i="9"/>
  <c r="AJ256" i="9"/>
  <c r="AJ257" i="9"/>
  <c r="AJ258" i="9"/>
  <c r="AJ259" i="9"/>
  <c r="AJ260" i="9"/>
  <c r="AJ261" i="9"/>
  <c r="AJ262" i="9"/>
  <c r="AJ263" i="9"/>
  <c r="AJ264" i="9"/>
  <c r="AJ265" i="9"/>
  <c r="AJ266" i="9"/>
  <c r="AJ267" i="9"/>
  <c r="AJ268" i="9"/>
  <c r="AJ269" i="9"/>
  <c r="AJ270" i="9"/>
  <c r="AJ271" i="9"/>
  <c r="AJ272" i="9"/>
  <c r="AJ273" i="9"/>
  <c r="AJ274" i="9"/>
  <c r="AJ275" i="9"/>
  <c r="AJ276" i="9"/>
  <c r="AJ277" i="9"/>
  <c r="AJ278" i="9"/>
  <c r="AJ279" i="9"/>
  <c r="AJ280" i="9"/>
  <c r="AJ281" i="9"/>
  <c r="AJ282" i="9"/>
  <c r="AJ283" i="9"/>
  <c r="AJ284" i="9"/>
  <c r="AJ285" i="9"/>
  <c r="AJ286" i="9"/>
  <c r="AJ287" i="9"/>
  <c r="AJ288" i="9"/>
  <c r="AJ289" i="9"/>
  <c r="AJ290" i="9"/>
  <c r="AJ291" i="9"/>
  <c r="AJ292" i="9"/>
  <c r="AJ293" i="9"/>
  <c r="AJ294" i="9"/>
  <c r="AJ295" i="9"/>
  <c r="AJ296" i="9"/>
  <c r="AJ297" i="9"/>
  <c r="AJ298" i="9"/>
  <c r="AJ299" i="9"/>
  <c r="AJ300" i="9"/>
  <c r="AJ301" i="9"/>
  <c r="AJ302" i="9"/>
  <c r="AJ303" i="9"/>
  <c r="AJ304" i="9"/>
  <c r="AJ305" i="9"/>
  <c r="AJ306" i="9"/>
  <c r="AJ307" i="9"/>
  <c r="AJ308" i="9"/>
  <c r="AJ309" i="9"/>
  <c r="AJ310" i="9"/>
  <c r="AJ311" i="9"/>
  <c r="AJ312" i="9"/>
  <c r="AJ313" i="9"/>
  <c r="AJ314" i="9"/>
  <c r="AJ315" i="9"/>
  <c r="AJ316" i="9"/>
  <c r="AJ317" i="9"/>
  <c r="AJ318" i="9"/>
  <c r="AJ319" i="9"/>
  <c r="AJ320" i="9"/>
  <c r="AJ321" i="9"/>
  <c r="AJ322" i="9"/>
  <c r="AJ323" i="9"/>
  <c r="AJ324" i="9"/>
  <c r="AJ325" i="9"/>
  <c r="AJ326" i="9"/>
  <c r="AJ327" i="9"/>
  <c r="AJ328" i="9"/>
  <c r="AJ329" i="9"/>
  <c r="AJ330" i="9"/>
  <c r="AJ331" i="9"/>
  <c r="AJ332" i="9"/>
  <c r="AJ333" i="9"/>
  <c r="AJ334" i="9"/>
  <c r="AJ335" i="9"/>
  <c r="AJ336" i="9"/>
  <c r="AJ337" i="9"/>
  <c r="AJ338" i="9"/>
  <c r="AJ339" i="9"/>
  <c r="AJ340" i="9"/>
  <c r="AJ341" i="9"/>
  <c r="AJ342" i="9"/>
  <c r="AJ343" i="9"/>
  <c r="AJ344" i="9"/>
  <c r="AJ345" i="9"/>
  <c r="AJ346" i="9"/>
  <c r="AJ347" i="9"/>
  <c r="AJ348" i="9"/>
  <c r="AJ349" i="9"/>
  <c r="AJ350" i="9"/>
  <c r="AJ351" i="9"/>
  <c r="AJ352" i="9"/>
  <c r="AJ353" i="9"/>
  <c r="AJ354" i="9"/>
  <c r="AJ355" i="9"/>
  <c r="AJ356" i="9"/>
  <c r="AJ357" i="9"/>
  <c r="AJ358" i="9"/>
  <c r="AJ359" i="9"/>
  <c r="AJ360" i="9"/>
  <c r="AJ361" i="9"/>
  <c r="AJ362" i="9"/>
  <c r="AJ363" i="9"/>
  <c r="AJ364" i="9"/>
  <c r="AJ365" i="9"/>
  <c r="AJ366" i="9"/>
  <c r="AJ367" i="9"/>
  <c r="AJ368" i="9"/>
  <c r="AJ369" i="9"/>
  <c r="AJ370" i="9"/>
  <c r="AJ371" i="9"/>
  <c r="AJ372" i="9"/>
  <c r="AJ373" i="9"/>
  <c r="AJ374" i="9"/>
  <c r="AJ375" i="9"/>
  <c r="AJ376" i="9"/>
  <c r="AJ377" i="9"/>
  <c r="AJ378" i="9"/>
  <c r="AJ379" i="9"/>
  <c r="AJ380" i="9"/>
  <c r="AJ381" i="9"/>
  <c r="AJ382" i="9"/>
  <c r="AJ383" i="9"/>
  <c r="AJ384" i="9"/>
  <c r="AJ385" i="9"/>
  <c r="AJ386" i="9"/>
  <c r="AJ387" i="9"/>
  <c r="AJ388" i="9"/>
  <c r="AJ389" i="9"/>
  <c r="AJ390" i="9"/>
  <c r="AJ391" i="9"/>
  <c r="AJ392" i="9"/>
  <c r="AJ393" i="9"/>
  <c r="AJ394" i="9"/>
  <c r="AJ395" i="9"/>
  <c r="AJ396" i="9"/>
  <c r="AJ397" i="9"/>
  <c r="AJ398" i="9"/>
  <c r="AJ399" i="9"/>
  <c r="AJ400" i="9"/>
  <c r="AJ401" i="9"/>
  <c r="AJ402" i="9"/>
  <c r="AJ403" i="9"/>
  <c r="AJ404" i="9"/>
  <c r="AJ405" i="9"/>
  <c r="AJ406" i="9"/>
  <c r="AJ407" i="9"/>
  <c r="AJ408" i="9"/>
  <c r="AJ409" i="9"/>
  <c r="AJ410" i="9"/>
  <c r="AJ411" i="9"/>
  <c r="AJ412" i="9"/>
  <c r="AJ413" i="9"/>
  <c r="AJ414" i="9"/>
  <c r="AJ415" i="9"/>
  <c r="AJ416" i="9"/>
  <c r="AJ417" i="9"/>
  <c r="AJ418" i="9"/>
  <c r="AJ419" i="9"/>
  <c r="AJ420" i="9"/>
  <c r="AJ421" i="9"/>
  <c r="AJ422" i="9"/>
  <c r="AJ423" i="9"/>
  <c r="AJ424" i="9"/>
  <c r="AJ425" i="9"/>
  <c r="AJ426" i="9"/>
  <c r="AJ427" i="9"/>
  <c r="AJ428" i="9"/>
  <c r="AJ429" i="9"/>
  <c r="AJ430" i="9"/>
  <c r="AJ431" i="9"/>
  <c r="AJ432" i="9"/>
  <c r="AJ433" i="9"/>
  <c r="AJ434" i="9"/>
  <c r="AJ435" i="9"/>
  <c r="AJ436" i="9"/>
  <c r="AJ437" i="9"/>
  <c r="AJ438" i="9"/>
  <c r="AJ439" i="9"/>
  <c r="AJ440" i="9"/>
  <c r="AJ441" i="9"/>
  <c r="AJ442" i="9"/>
  <c r="AJ443" i="9"/>
  <c r="AJ444" i="9"/>
  <c r="AJ445" i="9"/>
  <c r="AJ446" i="9"/>
  <c r="AJ447" i="9"/>
  <c r="AJ448" i="9"/>
  <c r="AJ449" i="9"/>
  <c r="AJ450" i="9"/>
  <c r="AJ451" i="9"/>
  <c r="AJ452" i="9"/>
  <c r="AJ453" i="9"/>
  <c r="AJ454" i="9"/>
  <c r="AJ455" i="9"/>
  <c r="AJ456" i="9"/>
  <c r="AJ457" i="9"/>
  <c r="AJ458" i="9"/>
  <c r="AJ459" i="9"/>
  <c r="AJ460" i="9"/>
  <c r="AJ461" i="9"/>
  <c r="AJ462" i="9"/>
  <c r="AJ463" i="9"/>
  <c r="AJ464" i="9"/>
  <c r="AJ465" i="9"/>
  <c r="AJ466" i="9"/>
  <c r="AJ467" i="9"/>
  <c r="AJ468" i="9"/>
  <c r="AJ469" i="9"/>
  <c r="AJ470" i="9"/>
  <c r="AJ471" i="9"/>
  <c r="AJ472" i="9"/>
  <c r="AJ473" i="9"/>
  <c r="AJ474" i="9"/>
  <c r="AJ475" i="9"/>
  <c r="AJ476" i="9"/>
  <c r="AJ477" i="9"/>
  <c r="AJ478" i="9"/>
  <c r="AJ479" i="9"/>
  <c r="AJ480" i="9"/>
  <c r="AJ481" i="9"/>
  <c r="AJ482" i="9"/>
  <c r="AJ483" i="9"/>
  <c r="AJ484" i="9"/>
  <c r="AJ485" i="9"/>
  <c r="AJ486" i="9"/>
  <c r="AJ487" i="9"/>
  <c r="AJ488" i="9"/>
  <c r="AJ489" i="9"/>
  <c r="AJ490" i="9"/>
  <c r="AJ491" i="9"/>
  <c r="AJ492" i="9"/>
  <c r="AJ493" i="9"/>
  <c r="AJ494" i="9"/>
  <c r="AJ495" i="9"/>
  <c r="AJ496" i="9"/>
  <c r="AJ497" i="9"/>
  <c r="AJ498" i="9"/>
  <c r="AJ499" i="9"/>
  <c r="AJ500" i="9"/>
  <c r="AJ501" i="9"/>
  <c r="AJ502" i="9"/>
  <c r="AJ503" i="9"/>
  <c r="AJ504" i="9"/>
  <c r="AJ505" i="9"/>
  <c r="AJ506" i="9"/>
  <c r="AJ507" i="9"/>
  <c r="AJ508" i="9"/>
  <c r="AJ509" i="9"/>
  <c r="AJ510" i="9"/>
  <c r="AJ511" i="9"/>
  <c r="AJ512" i="9"/>
  <c r="AJ513" i="9"/>
  <c r="AJ514" i="9"/>
  <c r="AJ515" i="9"/>
  <c r="AJ516" i="9"/>
  <c r="AJ517" i="9"/>
  <c r="AJ518" i="9"/>
  <c r="AJ519" i="9"/>
  <c r="AJ520" i="9"/>
  <c r="AJ521" i="9"/>
  <c r="AJ522" i="9"/>
  <c r="AJ523" i="9"/>
  <c r="AJ524" i="9"/>
  <c r="AJ525" i="9"/>
  <c r="AJ526" i="9"/>
  <c r="AJ527" i="9"/>
  <c r="AJ528" i="9"/>
  <c r="AJ529" i="9"/>
  <c r="AJ530" i="9"/>
  <c r="AJ531" i="9"/>
  <c r="AJ532" i="9"/>
  <c r="AJ533" i="9"/>
  <c r="AJ534" i="9"/>
  <c r="AJ535" i="9"/>
  <c r="AJ536" i="9"/>
  <c r="AJ537" i="9"/>
  <c r="AJ538" i="9"/>
  <c r="AJ539" i="9"/>
  <c r="AJ540" i="9"/>
  <c r="AJ541" i="9"/>
  <c r="AJ542" i="9"/>
  <c r="AJ543" i="9"/>
  <c r="AJ544" i="9"/>
  <c r="AJ545" i="9"/>
  <c r="AJ546" i="9"/>
  <c r="AJ547" i="9"/>
  <c r="AJ548" i="9"/>
  <c r="AJ549" i="9"/>
  <c r="AJ550" i="9"/>
  <c r="AJ551" i="9"/>
  <c r="AJ552" i="9"/>
  <c r="AJ553" i="9"/>
  <c r="AJ554" i="9"/>
  <c r="AJ555" i="9"/>
  <c r="AJ556" i="9"/>
  <c r="AJ557" i="9"/>
  <c r="AJ558" i="9"/>
  <c r="AJ559" i="9"/>
  <c r="AJ560" i="9"/>
  <c r="AJ561" i="9"/>
  <c r="AJ562" i="9"/>
  <c r="AJ563" i="9"/>
  <c r="AJ564" i="9"/>
  <c r="AJ565" i="9"/>
  <c r="AJ566" i="9"/>
  <c r="AJ567" i="9"/>
  <c r="AJ568" i="9"/>
  <c r="AJ569" i="9"/>
  <c r="AJ570" i="9"/>
  <c r="AJ571" i="9"/>
  <c r="AJ572" i="9"/>
  <c r="AJ573" i="9"/>
  <c r="AJ574" i="9"/>
  <c r="AJ575" i="9"/>
  <c r="AJ576" i="9"/>
  <c r="AJ577" i="9"/>
  <c r="AJ578" i="9"/>
  <c r="AJ579" i="9"/>
  <c r="AJ580" i="9"/>
  <c r="AJ581" i="9"/>
  <c r="AJ582" i="9"/>
  <c r="AJ583" i="9"/>
  <c r="AJ584" i="9"/>
  <c r="AJ585" i="9"/>
  <c r="AJ586" i="9"/>
  <c r="AJ587" i="9"/>
  <c r="AJ588" i="9"/>
  <c r="AJ589" i="9"/>
  <c r="AJ590" i="9"/>
  <c r="AJ591" i="9"/>
  <c r="AJ592" i="9"/>
  <c r="AJ593" i="9"/>
  <c r="AJ594" i="9"/>
  <c r="AJ595" i="9"/>
  <c r="AJ596" i="9"/>
  <c r="AJ597" i="9"/>
  <c r="AJ598" i="9"/>
  <c r="AJ599" i="9"/>
  <c r="AJ600" i="9"/>
  <c r="AJ601" i="9"/>
  <c r="AJ602" i="9"/>
  <c r="AJ603" i="9"/>
  <c r="AJ604" i="9"/>
  <c r="AJ605" i="9"/>
  <c r="AJ606" i="9"/>
  <c r="AJ607" i="9"/>
  <c r="AJ608" i="9"/>
  <c r="AJ609" i="9"/>
  <c r="AJ610" i="9"/>
  <c r="AJ611" i="9"/>
  <c r="AJ612" i="9"/>
  <c r="AJ613" i="9"/>
  <c r="AJ614" i="9"/>
  <c r="AJ615" i="9"/>
  <c r="AJ616" i="9"/>
  <c r="AJ617" i="9"/>
  <c r="AJ618" i="9"/>
  <c r="AJ619" i="9"/>
  <c r="AJ620" i="9"/>
  <c r="AJ621" i="9"/>
  <c r="AJ622" i="9"/>
  <c r="AJ623" i="9"/>
  <c r="AJ624" i="9"/>
  <c r="AJ625" i="9"/>
  <c r="AJ626" i="9"/>
  <c r="AJ627" i="9"/>
  <c r="AJ628" i="9"/>
  <c r="AJ629" i="9"/>
  <c r="AJ630" i="9"/>
  <c r="AJ631" i="9"/>
  <c r="AJ632" i="9"/>
  <c r="AJ633" i="9"/>
  <c r="AJ634" i="9"/>
  <c r="AJ635" i="9"/>
  <c r="AJ636" i="9"/>
  <c r="AJ637" i="9"/>
  <c r="AJ638" i="9"/>
  <c r="AJ639" i="9"/>
  <c r="AJ640" i="9"/>
  <c r="AJ641" i="9"/>
  <c r="AJ642" i="9"/>
  <c r="AJ643" i="9"/>
  <c r="AJ644" i="9"/>
  <c r="AJ645" i="9"/>
  <c r="AJ646" i="9"/>
  <c r="AJ647" i="9"/>
  <c r="AJ648" i="9"/>
  <c r="AJ649" i="9"/>
  <c r="AJ650" i="9"/>
  <c r="AJ651" i="9"/>
  <c r="AJ652" i="9"/>
  <c r="AJ653" i="9"/>
  <c r="AJ654" i="9"/>
  <c r="AJ655" i="9"/>
  <c r="AJ656" i="9"/>
  <c r="AJ657" i="9"/>
  <c r="AJ658" i="9"/>
  <c r="AJ659" i="9"/>
  <c r="AJ660" i="9"/>
  <c r="AJ661" i="9"/>
  <c r="AJ662" i="9"/>
  <c r="AJ663" i="9"/>
  <c r="AJ664" i="9"/>
  <c r="AJ665" i="9"/>
  <c r="AJ666" i="9"/>
  <c r="AJ667" i="9"/>
  <c r="AJ668" i="9"/>
  <c r="AJ669" i="9"/>
  <c r="AJ670" i="9"/>
  <c r="AJ671" i="9"/>
  <c r="AJ672" i="9"/>
  <c r="AJ673" i="9"/>
  <c r="AJ674" i="9"/>
  <c r="AJ675" i="9"/>
  <c r="AJ676" i="9"/>
  <c r="AJ677" i="9"/>
  <c r="AJ678" i="9"/>
  <c r="AJ679" i="9"/>
  <c r="AJ680" i="9"/>
  <c r="AJ681" i="9"/>
  <c r="AJ682" i="9"/>
  <c r="AJ683" i="9"/>
  <c r="AJ684" i="9"/>
  <c r="AJ685" i="9"/>
  <c r="AJ686" i="9"/>
  <c r="AJ687" i="9"/>
  <c r="AJ688" i="9"/>
  <c r="AJ689" i="9"/>
  <c r="AJ690" i="9"/>
  <c r="AJ691" i="9"/>
  <c r="AJ692" i="9"/>
  <c r="AJ693" i="9"/>
  <c r="AJ694" i="9"/>
  <c r="AJ695" i="9"/>
  <c r="AJ696" i="9"/>
  <c r="AJ697" i="9"/>
  <c r="AJ698" i="9"/>
  <c r="AJ699" i="9"/>
  <c r="AJ700" i="9"/>
  <c r="AJ701" i="9"/>
  <c r="AJ702" i="9"/>
  <c r="AJ703" i="9"/>
  <c r="AJ704" i="9"/>
  <c r="AJ705" i="9"/>
  <c r="AJ706" i="9"/>
  <c r="AJ707" i="9"/>
  <c r="AJ708" i="9"/>
  <c r="AJ709" i="9"/>
  <c r="AJ710" i="9"/>
  <c r="AJ711" i="9"/>
  <c r="AJ712" i="9"/>
  <c r="AJ713" i="9"/>
  <c r="AJ714" i="9"/>
  <c r="AJ715" i="9"/>
  <c r="AJ716" i="9"/>
  <c r="AJ717" i="9"/>
  <c r="AJ718" i="9"/>
  <c r="AJ719" i="9"/>
  <c r="AJ720" i="9"/>
  <c r="AJ721" i="9"/>
  <c r="AJ722" i="9"/>
  <c r="AJ723" i="9"/>
  <c r="AJ724" i="9"/>
  <c r="AJ725" i="9"/>
  <c r="AJ726" i="9"/>
  <c r="AJ727" i="9"/>
  <c r="AJ728" i="9"/>
  <c r="AJ729" i="9"/>
  <c r="AJ730" i="9"/>
  <c r="AJ731" i="9"/>
  <c r="AJ732" i="9"/>
  <c r="AJ733" i="9"/>
  <c r="AJ734" i="9"/>
  <c r="AJ735" i="9"/>
  <c r="AJ736" i="9"/>
  <c r="AJ737" i="9"/>
  <c r="AJ738" i="9"/>
  <c r="AJ739" i="9"/>
  <c r="AJ740" i="9"/>
  <c r="AJ741" i="9"/>
  <c r="AJ742" i="9"/>
  <c r="AJ743" i="9"/>
  <c r="AJ744" i="9"/>
  <c r="AJ745" i="9"/>
  <c r="AJ746" i="9"/>
  <c r="AJ747" i="9"/>
  <c r="AJ748" i="9"/>
  <c r="AJ749" i="9"/>
  <c r="AJ750" i="9"/>
  <c r="AJ751" i="9"/>
  <c r="AJ752" i="9"/>
  <c r="AJ753" i="9"/>
  <c r="AJ754" i="9"/>
  <c r="AJ755" i="9"/>
  <c r="AJ756" i="9"/>
  <c r="AJ757" i="9"/>
  <c r="AJ758" i="9"/>
  <c r="AJ759" i="9"/>
  <c r="AJ760" i="9"/>
  <c r="AJ761" i="9"/>
  <c r="AJ762" i="9"/>
  <c r="AJ763" i="9"/>
  <c r="AJ764" i="9"/>
  <c r="AJ765" i="9"/>
  <c r="AJ766" i="9"/>
  <c r="AJ767" i="9"/>
  <c r="AJ768" i="9"/>
  <c r="AJ769" i="9"/>
  <c r="AJ770" i="9"/>
  <c r="AJ771" i="9"/>
  <c r="AJ772" i="9"/>
  <c r="AJ773" i="9"/>
  <c r="AJ774" i="9"/>
  <c r="AJ775" i="9"/>
  <c r="AJ776" i="9"/>
  <c r="AJ777" i="9"/>
  <c r="AJ778" i="9"/>
  <c r="AJ779" i="9"/>
  <c r="AJ780" i="9"/>
  <c r="AJ781" i="9"/>
  <c r="AJ782" i="9"/>
  <c r="AJ783" i="9"/>
  <c r="AJ784" i="9"/>
  <c r="AJ785" i="9"/>
  <c r="AJ786" i="9"/>
  <c r="AJ787" i="9"/>
  <c r="AJ788" i="9"/>
  <c r="AJ789" i="9"/>
  <c r="AJ790" i="9"/>
  <c r="AJ791" i="9"/>
  <c r="AJ792" i="9"/>
  <c r="AJ793" i="9"/>
  <c r="AJ794" i="9"/>
  <c r="AJ795" i="9"/>
  <c r="AJ796" i="9"/>
  <c r="AJ797" i="9"/>
  <c r="AJ798" i="9"/>
  <c r="AJ799" i="9"/>
  <c r="AJ800" i="9"/>
  <c r="AJ801" i="9"/>
  <c r="AJ802" i="9"/>
  <c r="AJ803" i="9"/>
  <c r="AJ804" i="9"/>
  <c r="AJ805" i="9"/>
  <c r="AJ806" i="9"/>
  <c r="AJ807" i="9"/>
  <c r="AJ808" i="9"/>
  <c r="AJ809" i="9"/>
  <c r="AJ810" i="9"/>
  <c r="AJ811" i="9"/>
  <c r="AJ812" i="9"/>
  <c r="AJ813" i="9"/>
  <c r="AJ814" i="9"/>
  <c r="AJ815" i="9"/>
  <c r="AJ816" i="9"/>
  <c r="AJ817" i="9"/>
  <c r="AJ818" i="9"/>
  <c r="AJ819" i="9"/>
  <c r="AJ820" i="9"/>
  <c r="AJ821" i="9"/>
  <c r="AJ822" i="9"/>
  <c r="AJ823" i="9"/>
  <c r="AJ824" i="9"/>
  <c r="AJ825" i="9"/>
  <c r="AJ826" i="9"/>
  <c r="AJ827" i="9"/>
  <c r="AJ828" i="9"/>
  <c r="AJ829" i="9"/>
  <c r="AJ830" i="9"/>
  <c r="AJ831" i="9"/>
  <c r="AJ832" i="9"/>
  <c r="AJ833" i="9"/>
  <c r="AJ834" i="9"/>
  <c r="AJ835" i="9"/>
  <c r="AJ836" i="9"/>
  <c r="AJ837" i="9"/>
  <c r="AJ838" i="9"/>
  <c r="AJ839" i="9"/>
  <c r="AJ840" i="9"/>
  <c r="AJ841" i="9"/>
  <c r="AJ842" i="9"/>
  <c r="AJ843" i="9"/>
  <c r="AJ844" i="9"/>
  <c r="AJ845" i="9"/>
  <c r="AJ846" i="9"/>
  <c r="AJ847" i="9"/>
  <c r="AJ848" i="9"/>
  <c r="AJ849" i="9"/>
  <c r="AJ850" i="9"/>
  <c r="AJ851" i="9"/>
  <c r="AJ852" i="9"/>
  <c r="AJ853" i="9"/>
  <c r="AJ854" i="9"/>
  <c r="AJ855" i="9"/>
  <c r="AJ856" i="9"/>
  <c r="AJ857" i="9"/>
  <c r="AJ858" i="9"/>
  <c r="AJ859" i="9"/>
  <c r="AJ860" i="9"/>
  <c r="AJ861" i="9"/>
  <c r="AJ862" i="9"/>
  <c r="AJ863" i="9"/>
  <c r="AJ864" i="9"/>
  <c r="AJ865" i="9"/>
  <c r="AJ866" i="9"/>
  <c r="AJ867" i="9"/>
  <c r="AJ868" i="9"/>
  <c r="AJ869" i="9"/>
  <c r="AJ870" i="9"/>
  <c r="AJ871" i="9"/>
  <c r="AJ872" i="9"/>
  <c r="AJ873" i="9"/>
  <c r="AJ874" i="9"/>
  <c r="AJ875" i="9"/>
  <c r="AJ876" i="9"/>
  <c r="AJ877" i="9"/>
  <c r="AJ878" i="9"/>
  <c r="AJ879" i="9"/>
  <c r="AJ880" i="9"/>
  <c r="AJ881" i="9"/>
  <c r="AJ882" i="9"/>
  <c r="AJ883" i="9"/>
  <c r="AJ884" i="9"/>
  <c r="AJ885" i="9"/>
  <c r="AJ886" i="9"/>
  <c r="AJ887" i="9"/>
  <c r="AJ888" i="9"/>
  <c r="AJ889" i="9"/>
  <c r="AJ890" i="9"/>
  <c r="AJ891" i="9"/>
  <c r="AJ892" i="9"/>
  <c r="AJ893" i="9"/>
  <c r="AJ894" i="9"/>
  <c r="AJ895" i="9"/>
  <c r="AJ896" i="9"/>
  <c r="AJ897" i="9"/>
  <c r="AJ898" i="9"/>
  <c r="AJ899" i="9"/>
  <c r="AJ900" i="9"/>
  <c r="AJ901" i="9"/>
  <c r="AJ902" i="9"/>
  <c r="AJ903" i="9"/>
  <c r="AJ904" i="9"/>
  <c r="AJ905" i="9"/>
  <c r="AJ906" i="9"/>
  <c r="AJ907" i="9"/>
  <c r="AJ908" i="9"/>
  <c r="AJ909" i="9"/>
  <c r="AJ910" i="9"/>
  <c r="AJ911" i="9"/>
  <c r="AJ912" i="9"/>
  <c r="AJ913" i="9"/>
  <c r="AJ914" i="9"/>
  <c r="AJ915" i="9"/>
  <c r="AJ916" i="9"/>
  <c r="AJ917" i="9"/>
  <c r="AJ918" i="9"/>
  <c r="AJ919" i="9"/>
  <c r="AJ920" i="9"/>
  <c r="AJ921" i="9"/>
  <c r="AJ922" i="9"/>
  <c r="AJ923" i="9"/>
  <c r="AJ924" i="9"/>
  <c r="AJ925" i="9"/>
  <c r="AJ926" i="9"/>
  <c r="AJ927" i="9"/>
  <c r="AJ928" i="9"/>
  <c r="AJ929" i="9"/>
  <c r="AJ930" i="9"/>
  <c r="AJ931" i="9"/>
  <c r="AJ932" i="9"/>
  <c r="AJ933" i="9"/>
  <c r="AJ934" i="9"/>
  <c r="AJ935" i="9"/>
  <c r="AJ936" i="9"/>
  <c r="AJ937" i="9"/>
  <c r="AJ938" i="9"/>
  <c r="AJ939" i="9"/>
  <c r="AJ940" i="9"/>
  <c r="AJ941" i="9"/>
  <c r="AJ942" i="9"/>
  <c r="AJ943" i="9"/>
  <c r="AJ944" i="9"/>
  <c r="AJ945" i="9"/>
  <c r="AJ946" i="9"/>
  <c r="AJ947" i="9"/>
  <c r="AJ948" i="9"/>
  <c r="AJ949" i="9"/>
  <c r="AJ950" i="9"/>
  <c r="AJ951" i="9"/>
  <c r="AJ952" i="9"/>
  <c r="AJ953" i="9"/>
  <c r="AJ954" i="9"/>
  <c r="AJ955" i="9"/>
  <c r="AJ956" i="9"/>
  <c r="AJ957" i="9"/>
  <c r="AJ958" i="9"/>
  <c r="AJ959" i="9"/>
  <c r="AJ960" i="9"/>
  <c r="AJ961" i="9"/>
  <c r="AJ962" i="9"/>
  <c r="AJ963" i="9"/>
  <c r="AJ964" i="9"/>
  <c r="AJ965" i="9"/>
  <c r="AJ966" i="9"/>
  <c r="AJ967" i="9"/>
  <c r="AJ968" i="9"/>
  <c r="AJ969" i="9"/>
  <c r="AJ970" i="9"/>
  <c r="AJ971" i="9"/>
  <c r="AJ972" i="9"/>
  <c r="AJ973" i="9"/>
  <c r="AJ974" i="9"/>
  <c r="AJ975" i="9"/>
  <c r="AJ976" i="9"/>
  <c r="AJ977" i="9"/>
  <c r="AJ978" i="9"/>
  <c r="AJ979" i="9"/>
  <c r="AJ980" i="9"/>
  <c r="AJ981" i="9"/>
  <c r="AJ982" i="9"/>
  <c r="AJ983" i="9"/>
  <c r="AJ984" i="9"/>
  <c r="AJ985" i="9"/>
  <c r="AJ986" i="9"/>
  <c r="AJ987" i="9"/>
  <c r="AJ988" i="9"/>
  <c r="AJ989" i="9"/>
  <c r="AJ990" i="9"/>
  <c r="AJ991" i="9"/>
  <c r="AJ992" i="9"/>
  <c r="AJ993" i="9"/>
  <c r="AJ994" i="9"/>
  <c r="AJ995" i="9"/>
  <c r="AJ996" i="9"/>
  <c r="AJ997" i="9"/>
  <c r="AJ998" i="9"/>
  <c r="AJ999" i="9"/>
  <c r="AJ1000" i="9"/>
  <c r="AJ1001" i="9"/>
  <c r="AJ1002" i="9"/>
  <c r="AJ1003" i="9"/>
  <c r="AJ1004" i="9"/>
  <c r="AJ1005" i="9"/>
  <c r="AJ1006" i="9"/>
  <c r="AJ1007" i="9"/>
  <c r="AJ1008" i="9"/>
  <c r="AJ1009" i="9"/>
  <c r="AJ1010" i="9"/>
  <c r="AJ1011" i="9"/>
  <c r="AJ1012" i="9"/>
  <c r="AJ1013" i="9"/>
  <c r="AJ1014" i="9"/>
  <c r="AJ1015" i="9"/>
  <c r="AJ1016" i="9"/>
  <c r="AJ1017" i="9"/>
  <c r="AJ1018" i="9"/>
  <c r="AJ1019" i="9"/>
  <c r="AJ1020" i="9"/>
  <c r="AJ1021" i="9"/>
  <c r="AJ1022" i="9"/>
  <c r="AJ1023" i="9"/>
  <c r="AJ1024" i="9"/>
  <c r="AJ1025" i="9"/>
  <c r="AJ1026" i="9"/>
  <c r="AJ1027" i="9"/>
  <c r="AJ1028" i="9"/>
  <c r="AJ1029" i="9"/>
  <c r="AJ1030" i="9"/>
  <c r="AJ1031" i="9"/>
  <c r="AJ1032" i="9"/>
  <c r="AJ1033" i="9"/>
  <c r="AJ1034" i="9"/>
  <c r="AJ1035" i="9"/>
  <c r="AJ1036" i="9"/>
  <c r="AJ1037" i="9"/>
  <c r="AJ1038" i="9"/>
  <c r="AJ1039" i="9"/>
  <c r="AJ1040" i="9"/>
  <c r="AJ1041" i="9"/>
  <c r="AJ1042" i="9"/>
  <c r="AJ1043" i="9"/>
  <c r="AJ1044" i="9"/>
  <c r="AJ1045" i="9"/>
  <c r="AJ1046" i="9"/>
  <c r="AJ1047" i="9"/>
  <c r="AJ1048" i="9"/>
  <c r="AJ1049" i="9"/>
  <c r="AJ1050" i="9"/>
  <c r="AJ1051" i="9"/>
  <c r="AJ1052" i="9"/>
  <c r="AJ1053" i="9"/>
  <c r="AJ1054" i="9"/>
  <c r="AJ1055" i="9"/>
  <c r="AJ1056" i="9"/>
  <c r="AJ1057" i="9"/>
  <c r="AJ1058" i="9"/>
  <c r="AJ1059" i="9"/>
  <c r="AJ1060" i="9"/>
  <c r="AJ1061" i="9"/>
  <c r="AJ1062" i="9"/>
  <c r="AJ1063" i="9"/>
  <c r="AJ1064" i="9"/>
  <c r="AJ1065" i="9"/>
  <c r="AJ1066" i="9"/>
  <c r="AJ1067" i="9"/>
  <c r="AJ1068" i="9"/>
  <c r="AJ1069" i="9"/>
  <c r="AJ1070" i="9"/>
  <c r="AJ1071" i="9"/>
  <c r="AJ1072" i="9"/>
  <c r="AJ1073" i="9"/>
  <c r="AJ1074" i="9"/>
  <c r="AJ1075" i="9"/>
  <c r="AJ1076" i="9"/>
  <c r="AJ1077" i="9"/>
  <c r="AJ1078" i="9"/>
  <c r="AJ1079" i="9"/>
  <c r="AJ1080" i="9"/>
  <c r="AJ1081" i="9"/>
  <c r="AJ1082" i="9"/>
  <c r="AJ1083" i="9"/>
  <c r="AJ1084" i="9"/>
  <c r="AJ1085" i="9"/>
  <c r="AJ1086" i="9"/>
  <c r="AJ1087" i="9"/>
  <c r="AJ1088" i="9"/>
  <c r="AJ1089" i="9"/>
  <c r="AJ1090" i="9"/>
  <c r="AJ1091" i="9"/>
  <c r="AJ1092" i="9"/>
  <c r="AJ1093" i="9"/>
  <c r="AJ1094" i="9"/>
  <c r="AJ1095" i="9"/>
  <c r="AJ1096" i="9"/>
  <c r="AJ1097" i="9"/>
  <c r="AJ1098" i="9"/>
  <c r="AJ1099" i="9"/>
  <c r="AJ1100" i="9"/>
  <c r="AJ1101" i="9"/>
  <c r="AJ1102" i="9"/>
  <c r="AJ1103" i="9"/>
  <c r="AJ1104" i="9"/>
  <c r="AJ1105" i="9"/>
  <c r="AJ1106" i="9"/>
  <c r="AJ1107" i="9"/>
  <c r="AJ1108" i="9"/>
  <c r="AJ1109" i="9"/>
  <c r="AJ1110" i="9"/>
  <c r="AJ1111" i="9"/>
  <c r="AJ1112" i="9"/>
  <c r="AJ1113" i="9"/>
  <c r="AJ1114" i="9"/>
  <c r="AJ1115" i="9"/>
  <c r="AJ1116" i="9"/>
  <c r="AJ1117" i="9"/>
  <c r="AJ1118" i="9"/>
  <c r="AJ1119" i="9"/>
  <c r="AJ1120" i="9"/>
  <c r="AJ1121" i="9"/>
  <c r="AJ1122" i="9"/>
  <c r="AJ1123" i="9"/>
  <c r="AJ1124" i="9"/>
  <c r="AJ1125" i="9"/>
  <c r="AJ1126" i="9"/>
  <c r="AJ1127" i="9"/>
  <c r="AJ1128" i="9"/>
  <c r="AJ1129" i="9"/>
  <c r="AJ1130" i="9"/>
  <c r="AJ1131" i="9"/>
  <c r="AJ1132" i="9"/>
  <c r="AJ1133" i="9"/>
  <c r="AJ1134" i="9"/>
  <c r="AJ1135" i="9"/>
  <c r="AJ1136" i="9"/>
  <c r="AJ1137" i="9"/>
  <c r="AJ1138" i="9"/>
  <c r="AJ1139" i="9"/>
  <c r="AJ1140" i="9"/>
  <c r="AJ1141" i="9"/>
  <c r="AJ1142" i="9"/>
  <c r="AJ1143" i="9"/>
  <c r="AJ1144" i="9"/>
  <c r="AJ1145" i="9"/>
  <c r="AJ1146" i="9"/>
  <c r="AJ1147" i="9"/>
  <c r="AJ1148" i="9"/>
  <c r="AJ1149" i="9"/>
  <c r="AJ1150" i="9"/>
  <c r="AJ1151" i="9"/>
  <c r="AJ1152" i="9"/>
  <c r="AJ1153" i="9"/>
  <c r="AJ1154" i="9"/>
  <c r="AJ1155" i="9"/>
  <c r="AJ1156" i="9"/>
  <c r="AJ1157" i="9"/>
  <c r="AJ1158" i="9"/>
  <c r="AJ1159" i="9"/>
  <c r="AJ1160" i="9"/>
  <c r="AJ1161" i="9"/>
  <c r="AJ1162" i="9"/>
  <c r="AJ1163" i="9"/>
  <c r="AJ1164" i="9"/>
  <c r="AJ1165" i="9"/>
  <c r="AJ1166" i="9"/>
  <c r="AJ1167" i="9"/>
  <c r="AJ1168" i="9"/>
  <c r="AJ1169" i="9"/>
  <c r="AJ1170" i="9"/>
  <c r="AJ1171" i="9"/>
  <c r="AJ1172" i="9"/>
  <c r="AJ1173" i="9"/>
  <c r="AJ1174" i="9"/>
  <c r="AJ1175" i="9"/>
  <c r="AJ1176" i="9"/>
  <c r="AJ1177" i="9"/>
  <c r="AJ1178" i="9"/>
  <c r="AJ1179" i="9"/>
  <c r="AJ1180" i="9"/>
  <c r="AJ1181" i="9"/>
  <c r="AJ1182" i="9"/>
  <c r="AJ1183" i="9"/>
  <c r="AJ1184" i="9"/>
  <c r="AJ1185" i="9"/>
  <c r="AJ1186" i="9"/>
  <c r="AJ1187" i="9"/>
  <c r="AJ1188" i="9"/>
  <c r="AJ1189" i="9"/>
  <c r="AJ1190" i="9"/>
  <c r="AJ1191" i="9"/>
  <c r="AJ1192" i="9"/>
  <c r="AJ1193" i="9"/>
  <c r="AJ1194" i="9"/>
  <c r="AJ1195" i="9"/>
  <c r="AJ1196" i="9"/>
  <c r="AJ1197" i="9"/>
  <c r="AJ1198" i="9"/>
  <c r="AJ1199" i="9"/>
  <c r="AJ1200" i="9"/>
  <c r="AJ1201" i="9"/>
  <c r="AJ1202" i="9"/>
  <c r="AJ1203" i="9"/>
  <c r="AJ1204" i="9"/>
  <c r="AJ1205" i="9"/>
  <c r="AJ1206" i="9"/>
  <c r="AJ1207" i="9"/>
  <c r="AJ1208" i="9"/>
  <c r="AJ1209" i="9"/>
  <c r="AJ1210" i="9"/>
  <c r="AJ1211" i="9"/>
  <c r="AJ1212" i="9"/>
  <c r="AJ1213" i="9"/>
  <c r="AJ1214" i="9"/>
  <c r="AJ1215" i="9"/>
  <c r="AJ1216" i="9"/>
  <c r="AJ1217" i="9"/>
  <c r="AJ1218" i="9"/>
  <c r="AJ1219" i="9"/>
  <c r="AJ1220" i="9"/>
  <c r="AJ1221" i="9"/>
  <c r="AJ1222" i="9"/>
  <c r="AJ1223" i="9"/>
  <c r="AJ1224" i="9"/>
  <c r="AJ1225" i="9"/>
  <c r="AJ1226" i="9"/>
  <c r="AJ1227" i="9"/>
  <c r="AJ1228" i="9"/>
  <c r="AJ1229" i="9"/>
  <c r="AJ1230" i="9"/>
  <c r="AJ1231" i="9"/>
  <c r="AJ1232" i="9"/>
  <c r="AJ1233" i="9"/>
  <c r="AJ1234" i="9"/>
  <c r="AJ1235" i="9"/>
  <c r="AJ1236" i="9"/>
  <c r="AJ1237" i="9"/>
  <c r="AJ1238" i="9"/>
  <c r="AJ1239" i="9"/>
  <c r="AJ1240" i="9"/>
  <c r="AJ1241" i="9"/>
  <c r="AJ1242" i="9"/>
  <c r="AJ1243" i="9"/>
  <c r="AJ1244" i="9"/>
  <c r="AJ1245" i="9"/>
  <c r="AJ1246" i="9"/>
  <c r="AJ1247" i="9"/>
  <c r="AJ1248" i="9"/>
  <c r="AJ1249" i="9"/>
  <c r="AJ1250" i="9"/>
  <c r="AJ1251" i="9"/>
  <c r="AJ1252" i="9"/>
  <c r="AJ1253" i="9"/>
  <c r="AJ1254" i="9"/>
  <c r="AJ1255" i="9"/>
  <c r="AJ1256" i="9"/>
  <c r="AJ1257" i="9"/>
  <c r="AJ1258" i="9"/>
  <c r="AJ1259" i="9"/>
  <c r="AJ1260" i="9"/>
  <c r="AJ1261" i="9"/>
  <c r="AJ1262" i="9"/>
  <c r="AJ1263" i="9"/>
  <c r="AJ1264" i="9"/>
  <c r="AJ1265" i="9"/>
  <c r="AJ1266" i="9"/>
  <c r="AJ1267" i="9"/>
  <c r="AJ1268" i="9"/>
  <c r="AJ1269" i="9"/>
  <c r="AJ1270" i="9"/>
  <c r="AJ1271" i="9"/>
  <c r="AJ1272" i="9"/>
  <c r="AJ1273" i="9"/>
  <c r="AJ1274" i="9"/>
  <c r="AJ1275" i="9"/>
  <c r="AJ1276" i="9"/>
  <c r="AJ1277" i="9"/>
  <c r="AJ1278" i="9"/>
  <c r="AJ1279" i="9"/>
  <c r="AJ1280" i="9"/>
  <c r="AJ1281" i="9"/>
  <c r="AJ1282" i="9"/>
  <c r="AJ1283" i="9"/>
  <c r="AJ1284" i="9"/>
  <c r="AJ1285" i="9"/>
  <c r="AJ1286" i="9"/>
  <c r="AJ1287" i="9"/>
  <c r="AJ1288" i="9"/>
  <c r="AJ1289" i="9"/>
  <c r="AJ1290" i="9"/>
  <c r="AJ1291" i="9"/>
  <c r="AJ1292" i="9"/>
  <c r="AJ1293" i="9"/>
  <c r="AJ1294" i="9"/>
  <c r="AJ1295" i="9"/>
  <c r="AJ1296" i="9"/>
  <c r="AJ1297" i="9"/>
  <c r="AJ1298" i="9"/>
  <c r="AJ1299" i="9"/>
  <c r="AJ1300" i="9"/>
  <c r="AJ1301" i="9"/>
  <c r="AJ1302" i="9"/>
  <c r="AJ1303" i="9"/>
  <c r="AJ1304" i="9"/>
  <c r="AJ1305" i="9"/>
  <c r="AJ1306" i="9"/>
  <c r="AJ1307" i="9"/>
  <c r="AJ1308" i="9"/>
  <c r="AJ1309" i="9"/>
  <c r="AJ1310" i="9"/>
  <c r="AJ1311" i="9"/>
  <c r="AJ1312" i="9"/>
  <c r="AJ1313" i="9"/>
  <c r="AJ1314" i="9"/>
  <c r="AJ1315" i="9"/>
  <c r="AJ1316" i="9"/>
  <c r="AJ1317" i="9"/>
  <c r="AJ1318" i="9"/>
  <c r="AJ1319" i="9"/>
  <c r="AJ1320" i="9"/>
  <c r="AJ1321" i="9"/>
  <c r="AJ1322" i="9"/>
  <c r="AJ1323" i="9"/>
  <c r="AJ1324" i="9"/>
  <c r="AJ1325" i="9"/>
  <c r="AJ1326" i="9"/>
  <c r="AJ1327" i="9"/>
  <c r="AJ1328" i="9"/>
  <c r="AJ1329" i="9"/>
  <c r="AJ1330" i="9"/>
  <c r="AJ1331" i="9"/>
  <c r="AJ1332" i="9"/>
  <c r="AJ1333" i="9"/>
  <c r="AJ1334" i="9"/>
  <c r="AJ1335" i="9"/>
  <c r="AJ1336" i="9"/>
  <c r="AJ1337" i="9"/>
  <c r="AJ1338" i="9"/>
  <c r="AJ1339" i="9"/>
  <c r="AJ1340" i="9"/>
  <c r="AJ1341" i="9"/>
  <c r="AJ1342" i="9"/>
  <c r="AJ1343" i="9"/>
  <c r="AJ1344" i="9"/>
  <c r="AJ1345" i="9"/>
  <c r="AJ1346" i="9"/>
  <c r="AJ1347" i="9"/>
  <c r="AJ1348" i="9"/>
  <c r="AJ1349" i="9"/>
  <c r="AJ1350" i="9"/>
  <c r="AJ1351" i="9"/>
  <c r="AJ1352" i="9"/>
  <c r="AJ1353" i="9"/>
  <c r="AJ1354" i="9"/>
  <c r="AJ1355" i="9"/>
  <c r="AJ1356" i="9"/>
  <c r="AJ1357" i="9"/>
  <c r="AJ1358" i="9"/>
  <c r="AJ1359" i="9"/>
  <c r="AJ1360" i="9"/>
  <c r="AJ1361" i="9"/>
  <c r="AJ1362" i="9"/>
  <c r="AJ1363" i="9"/>
  <c r="AJ1364" i="9"/>
  <c r="AJ1365" i="9"/>
  <c r="AJ1366" i="9"/>
  <c r="AJ1367" i="9"/>
  <c r="AJ1368" i="9"/>
  <c r="AJ1369" i="9"/>
  <c r="AJ1370" i="9"/>
  <c r="AJ1371" i="9"/>
  <c r="AJ1372" i="9"/>
  <c r="AJ1373" i="9"/>
  <c r="AJ1374" i="9"/>
  <c r="AJ1375" i="9"/>
  <c r="AJ1376" i="9"/>
  <c r="AJ1377" i="9"/>
  <c r="AJ1378" i="9"/>
  <c r="AJ1379" i="9"/>
  <c r="AJ1380" i="9"/>
  <c r="AJ1381" i="9"/>
  <c r="AJ1382" i="9"/>
  <c r="AJ1383" i="9"/>
  <c r="AJ1384" i="9"/>
  <c r="AJ1385" i="9"/>
  <c r="AJ1386" i="9"/>
  <c r="AJ1387" i="9"/>
  <c r="AJ1388" i="9"/>
  <c r="AJ1389" i="9"/>
  <c r="AJ1390" i="9"/>
  <c r="AJ1391" i="9"/>
  <c r="AJ1392" i="9"/>
  <c r="AJ1393" i="9"/>
  <c r="AJ1394" i="9"/>
  <c r="AJ1395" i="9"/>
  <c r="AJ1396" i="9"/>
  <c r="AJ1397" i="9"/>
  <c r="AJ1398" i="9"/>
  <c r="AJ1399" i="9"/>
  <c r="AJ1400" i="9"/>
  <c r="AJ1401" i="9"/>
  <c r="AJ1402" i="9"/>
  <c r="AJ1403" i="9"/>
  <c r="AJ1404" i="9"/>
  <c r="AJ1405" i="9"/>
  <c r="AJ1406" i="9"/>
  <c r="AJ1407" i="9"/>
  <c r="AJ1408" i="9"/>
  <c r="AJ1409" i="9"/>
  <c r="AJ1410" i="9"/>
  <c r="AJ1411" i="9"/>
  <c r="AJ1412" i="9"/>
  <c r="AJ1413" i="9"/>
  <c r="AJ1414" i="9"/>
  <c r="AJ1415" i="9"/>
  <c r="AJ1416" i="9"/>
  <c r="AJ1417" i="9"/>
  <c r="AJ1418" i="9"/>
  <c r="AJ1419" i="9"/>
  <c r="AJ1420" i="9"/>
  <c r="AJ1421" i="9"/>
  <c r="AJ1422" i="9"/>
  <c r="AJ1423" i="9"/>
  <c r="AJ1424" i="9"/>
  <c r="AJ1425" i="9"/>
  <c r="AJ1426" i="9"/>
  <c r="AJ1427" i="9"/>
  <c r="AJ1428" i="9"/>
  <c r="AJ1429" i="9"/>
  <c r="AJ1430" i="9"/>
  <c r="AJ1431" i="9"/>
  <c r="AJ1432" i="9"/>
  <c r="AJ1433" i="9"/>
  <c r="AJ1434" i="9"/>
  <c r="AJ1435" i="9"/>
  <c r="AJ1436" i="9"/>
  <c r="AJ1437" i="9"/>
  <c r="AJ1438" i="9"/>
  <c r="AJ1439" i="9"/>
  <c r="AJ1440" i="9"/>
  <c r="AJ1441" i="9"/>
  <c r="AJ1442" i="9"/>
  <c r="AJ1443" i="9"/>
  <c r="AJ1444" i="9"/>
  <c r="AJ1445" i="9"/>
  <c r="AJ1446" i="9"/>
  <c r="AJ1447" i="9"/>
  <c r="AJ1448" i="9"/>
  <c r="AJ1449" i="9"/>
  <c r="AJ1450" i="9"/>
  <c r="AJ1451" i="9"/>
  <c r="AJ1452" i="9"/>
  <c r="AJ1453" i="9"/>
  <c r="AJ1454" i="9"/>
  <c r="AJ1455" i="9"/>
  <c r="AJ1456" i="9"/>
  <c r="AJ1457" i="9"/>
  <c r="AJ1458" i="9"/>
  <c r="AJ1459" i="9"/>
  <c r="AJ1460" i="9"/>
  <c r="AJ1461" i="9"/>
  <c r="AJ1462" i="9"/>
  <c r="AJ1463" i="9"/>
  <c r="AJ1464" i="9"/>
  <c r="AJ1465" i="9"/>
  <c r="AJ1466" i="9"/>
  <c r="AJ1467" i="9"/>
  <c r="AJ1468" i="9"/>
  <c r="AJ1469" i="9"/>
  <c r="AJ1470" i="9"/>
  <c r="AJ1471" i="9"/>
  <c r="AJ1472" i="9"/>
  <c r="AJ1473" i="9"/>
  <c r="AJ1474" i="9"/>
  <c r="AJ1475" i="9"/>
  <c r="AJ1476" i="9"/>
  <c r="AJ1477" i="9"/>
  <c r="AJ1478" i="9"/>
  <c r="AJ1479" i="9"/>
  <c r="AJ1480" i="9"/>
  <c r="AJ1481" i="9"/>
  <c r="AJ1482" i="9"/>
  <c r="AJ1483" i="9"/>
  <c r="AJ1484" i="9"/>
  <c r="AJ1485" i="9"/>
  <c r="AJ1486" i="9"/>
  <c r="AJ1487" i="9"/>
  <c r="AJ1488" i="9"/>
  <c r="AJ1489" i="9"/>
  <c r="AJ1490" i="9"/>
  <c r="AJ1491" i="9"/>
  <c r="AJ1492" i="9"/>
  <c r="AJ1493" i="9"/>
  <c r="AJ1494" i="9"/>
  <c r="AJ1495" i="9"/>
  <c r="AJ1496" i="9"/>
  <c r="AJ1497" i="9"/>
  <c r="AJ1498" i="9"/>
  <c r="AJ1499" i="9"/>
  <c r="AJ1500" i="9"/>
  <c r="AJ1501" i="9"/>
  <c r="AJ1502" i="9"/>
  <c r="AJ1503" i="9"/>
  <c r="AJ1504" i="9"/>
  <c r="AJ1505" i="9"/>
  <c r="AJ1506" i="9"/>
  <c r="AJ1507" i="9"/>
  <c r="AJ1508" i="9"/>
  <c r="AJ1509" i="9"/>
  <c r="AJ1510" i="9"/>
  <c r="AJ1511" i="9"/>
  <c r="AJ1512" i="9"/>
  <c r="AJ1513" i="9"/>
  <c r="AJ1514" i="9"/>
  <c r="AJ1515" i="9"/>
  <c r="AJ1516" i="9"/>
  <c r="AJ1517" i="9"/>
  <c r="AJ1518" i="9"/>
  <c r="AJ1519" i="9"/>
  <c r="AJ1520" i="9"/>
  <c r="AJ1521" i="9"/>
  <c r="AJ1522" i="9"/>
  <c r="AJ1523" i="9"/>
  <c r="AJ1524" i="9"/>
  <c r="AJ1525" i="9"/>
  <c r="AJ1526" i="9"/>
  <c r="AJ1527" i="9"/>
  <c r="AJ1528" i="9"/>
  <c r="AJ1529" i="9"/>
  <c r="AJ1530" i="9"/>
  <c r="AJ1531" i="9"/>
  <c r="AJ1532" i="9"/>
  <c r="AJ1533" i="9"/>
  <c r="AJ1534" i="9"/>
  <c r="AJ1535" i="9"/>
  <c r="AJ1536" i="9"/>
  <c r="AJ1537" i="9"/>
  <c r="AJ1538" i="9"/>
  <c r="AJ1539" i="9"/>
  <c r="AJ1540" i="9"/>
  <c r="AJ1541" i="9"/>
  <c r="AJ1542" i="9"/>
  <c r="AJ1543" i="9"/>
  <c r="AJ1544" i="9"/>
  <c r="AJ1545" i="9"/>
  <c r="AJ1546" i="9"/>
  <c r="AJ1547" i="9"/>
  <c r="AJ1548" i="9"/>
  <c r="AJ1549" i="9"/>
  <c r="AJ1550" i="9"/>
  <c r="AJ1551" i="9"/>
  <c r="AJ1552" i="9"/>
  <c r="AJ1553" i="9"/>
  <c r="AJ1554" i="9"/>
  <c r="AJ1555" i="9"/>
  <c r="AJ1556" i="9"/>
  <c r="AJ1557" i="9"/>
  <c r="AJ1558" i="9"/>
  <c r="AJ1559" i="9"/>
  <c r="AJ1560" i="9"/>
  <c r="AJ1561" i="9"/>
  <c r="AJ1562" i="9"/>
  <c r="AJ1563" i="9"/>
  <c r="AJ1564" i="9"/>
  <c r="AJ1565" i="9"/>
  <c r="AJ1566" i="9"/>
  <c r="AJ1567" i="9"/>
  <c r="AJ1568" i="9"/>
  <c r="AJ1569" i="9"/>
  <c r="AJ1570" i="9"/>
  <c r="AJ1571" i="9"/>
  <c r="AJ1572" i="9"/>
  <c r="AJ1573" i="9"/>
  <c r="AJ1574" i="9"/>
  <c r="AJ1575" i="9"/>
  <c r="AJ1576" i="9"/>
  <c r="AJ1577" i="9"/>
  <c r="AJ1578" i="9"/>
  <c r="AJ1579" i="9"/>
  <c r="AJ1580" i="9"/>
  <c r="AJ1581" i="9"/>
  <c r="AJ1582" i="9"/>
  <c r="AJ1583" i="9"/>
  <c r="AJ1584" i="9"/>
  <c r="AJ1585" i="9"/>
  <c r="AJ1586" i="9"/>
  <c r="AJ1587" i="9"/>
  <c r="AJ1588" i="9"/>
  <c r="AJ1589" i="9"/>
  <c r="AJ1590" i="9"/>
  <c r="AJ1591" i="9"/>
  <c r="AJ1592" i="9"/>
  <c r="AJ1593" i="9"/>
  <c r="AJ1594" i="9"/>
  <c r="AJ1595" i="9"/>
  <c r="AJ1596" i="9"/>
  <c r="AJ1597" i="9"/>
  <c r="AJ1598" i="9"/>
  <c r="AJ1599" i="9"/>
  <c r="AJ1600" i="9"/>
  <c r="AJ1601" i="9"/>
  <c r="AJ1602" i="9"/>
  <c r="AJ1603" i="9"/>
  <c r="AJ1604" i="9"/>
  <c r="AJ1605" i="9"/>
  <c r="AJ1606" i="9"/>
  <c r="AJ1607" i="9"/>
  <c r="AJ1608" i="9"/>
  <c r="AJ1609" i="9"/>
  <c r="AJ1610" i="9"/>
  <c r="AJ1611" i="9"/>
  <c r="AJ1612" i="9"/>
  <c r="AJ1613" i="9"/>
  <c r="AJ1614" i="9"/>
  <c r="AJ1615" i="9"/>
  <c r="AJ1616" i="9"/>
  <c r="AJ1617" i="9"/>
  <c r="AJ1618" i="9"/>
  <c r="AJ1619" i="9"/>
  <c r="AJ1620" i="9"/>
  <c r="AJ1621" i="9"/>
  <c r="AJ1622" i="9"/>
  <c r="AJ1623" i="9"/>
  <c r="AJ1624" i="9"/>
  <c r="AJ1625" i="9"/>
  <c r="AJ1626" i="9"/>
  <c r="AJ1627" i="9"/>
  <c r="AJ1628" i="9"/>
  <c r="AJ1629" i="9"/>
  <c r="AJ1630" i="9"/>
  <c r="AJ1631" i="9"/>
  <c r="AJ1632" i="9"/>
  <c r="AJ1633" i="9"/>
  <c r="AJ1634" i="9"/>
  <c r="AJ1635" i="9"/>
  <c r="AJ1636" i="9"/>
  <c r="AJ1637" i="9"/>
  <c r="AJ1638" i="9"/>
  <c r="AJ1639" i="9"/>
  <c r="AJ1640" i="9"/>
  <c r="AJ1641" i="9"/>
  <c r="AJ1642" i="9"/>
  <c r="AJ1643" i="9"/>
  <c r="AJ1644" i="9"/>
  <c r="AJ1645" i="9"/>
  <c r="AJ1646" i="9"/>
  <c r="AJ1647" i="9"/>
  <c r="AJ1648" i="9"/>
  <c r="AJ1649" i="9"/>
  <c r="AJ1650" i="9"/>
  <c r="AJ1651" i="9"/>
  <c r="AJ1652" i="9"/>
  <c r="AJ1653" i="9"/>
  <c r="AJ1654" i="9"/>
  <c r="AJ1655" i="9"/>
  <c r="AJ1656" i="9"/>
  <c r="AJ1657" i="9"/>
  <c r="AJ1658" i="9"/>
  <c r="AJ1659" i="9"/>
  <c r="AJ1660" i="9"/>
  <c r="AJ1661" i="9"/>
  <c r="AJ1662" i="9"/>
  <c r="AJ1663" i="9"/>
  <c r="AJ1664" i="9"/>
  <c r="AJ1665" i="9"/>
  <c r="AJ1666" i="9"/>
  <c r="AJ1667" i="9"/>
  <c r="AJ1668" i="9"/>
  <c r="AJ1669" i="9"/>
  <c r="AJ1670" i="9"/>
  <c r="AJ1671" i="9"/>
  <c r="AJ1672" i="9"/>
  <c r="AJ1673" i="9"/>
  <c r="AJ1674" i="9"/>
  <c r="AJ1675" i="9"/>
  <c r="AJ1676" i="9"/>
  <c r="AJ1677" i="9"/>
  <c r="AJ1678" i="9"/>
  <c r="AJ1679" i="9"/>
  <c r="AJ1680" i="9"/>
  <c r="AJ1681" i="9"/>
  <c r="AJ1682" i="9"/>
  <c r="AJ1683" i="9"/>
  <c r="AJ1684" i="9"/>
  <c r="AJ1685" i="9"/>
  <c r="AJ1686" i="9"/>
  <c r="AJ1687" i="9"/>
  <c r="AJ1688" i="9"/>
  <c r="AJ1689" i="9"/>
  <c r="AJ1690" i="9"/>
  <c r="AJ1691" i="9"/>
  <c r="AJ1692" i="9"/>
  <c r="AJ1693" i="9"/>
  <c r="AJ1694" i="9"/>
  <c r="AJ1695" i="9"/>
  <c r="AJ1696" i="9"/>
  <c r="AJ1697" i="9"/>
  <c r="AJ1698" i="9"/>
  <c r="AJ1699" i="9"/>
  <c r="AJ1700" i="9"/>
  <c r="AJ1701" i="9"/>
  <c r="AJ1702" i="9"/>
  <c r="AJ1703" i="9"/>
  <c r="AJ1704" i="9"/>
  <c r="AJ1705" i="9"/>
  <c r="AJ1706" i="9"/>
  <c r="AJ1707" i="9"/>
  <c r="AJ1708" i="9"/>
  <c r="AJ1709" i="9"/>
  <c r="AJ1710" i="9"/>
  <c r="AJ1711" i="9"/>
  <c r="AJ1712" i="9"/>
  <c r="AJ1713" i="9"/>
  <c r="AJ1714" i="9"/>
  <c r="AJ1715" i="9"/>
  <c r="AJ1716" i="9"/>
  <c r="AJ1717" i="9"/>
  <c r="AJ1718" i="9"/>
  <c r="AJ1719" i="9"/>
  <c r="AJ1720" i="9"/>
  <c r="AJ1721" i="9"/>
  <c r="AJ1722" i="9"/>
  <c r="AJ1723" i="9"/>
  <c r="AJ1724" i="9"/>
  <c r="AJ1725" i="9"/>
  <c r="AJ1726" i="9"/>
  <c r="AJ1727" i="9"/>
  <c r="AJ1728" i="9"/>
  <c r="AJ1729" i="9"/>
  <c r="AJ1730" i="9"/>
  <c r="AJ1731" i="9"/>
  <c r="AJ1732" i="9"/>
  <c r="AJ1733" i="9"/>
  <c r="AJ1734" i="9"/>
  <c r="AJ1735" i="9"/>
  <c r="AJ1736" i="9"/>
  <c r="AJ1737" i="9"/>
  <c r="AJ1738" i="9"/>
  <c r="AJ1739" i="9"/>
  <c r="AJ1740" i="9"/>
  <c r="AJ1741" i="9"/>
  <c r="AJ1742" i="9"/>
  <c r="AJ1743" i="9"/>
  <c r="AJ1744" i="9"/>
  <c r="AJ1745" i="9"/>
  <c r="AJ1746" i="9"/>
  <c r="AJ1747" i="9"/>
  <c r="AJ1748" i="9"/>
  <c r="AJ1749" i="9"/>
  <c r="AJ1750" i="9"/>
  <c r="AJ1751" i="9"/>
  <c r="AJ1752" i="9"/>
  <c r="AJ1753" i="9"/>
  <c r="AJ1754" i="9"/>
  <c r="AJ1755" i="9"/>
  <c r="AJ1756" i="9"/>
  <c r="AJ1757" i="9"/>
  <c r="AJ1758" i="9"/>
  <c r="AJ1759" i="9"/>
  <c r="AJ1760" i="9"/>
  <c r="AJ1761" i="9"/>
  <c r="AJ1762" i="9"/>
  <c r="AJ1763" i="9"/>
  <c r="AJ1764" i="9"/>
  <c r="AJ1765" i="9"/>
  <c r="AJ1766" i="9"/>
  <c r="AJ1767" i="9"/>
  <c r="AJ1768" i="9"/>
  <c r="AJ1769" i="9"/>
  <c r="AJ1770" i="9"/>
  <c r="AJ1771" i="9"/>
  <c r="AJ1772" i="9"/>
  <c r="AJ1773" i="9"/>
  <c r="AJ1774" i="9"/>
  <c r="AJ1775" i="9"/>
  <c r="AJ1776" i="9"/>
  <c r="AJ1777" i="9"/>
  <c r="AJ1778" i="9"/>
  <c r="AJ1779" i="9"/>
  <c r="AJ1780" i="9"/>
  <c r="AJ1781" i="9"/>
  <c r="AJ1782" i="9"/>
  <c r="AJ1783" i="9"/>
  <c r="AJ1784" i="9"/>
  <c r="AJ1785" i="9"/>
  <c r="AJ1786" i="9"/>
  <c r="AJ1787" i="9"/>
  <c r="AJ1788" i="9"/>
  <c r="AJ1789" i="9"/>
  <c r="AJ1790" i="9"/>
  <c r="AJ1791" i="9"/>
  <c r="AJ1792" i="9"/>
  <c r="AJ1793" i="9"/>
  <c r="AJ1794" i="9"/>
  <c r="AJ1795" i="9"/>
  <c r="AJ1796" i="9"/>
  <c r="AJ1797" i="9"/>
  <c r="AJ1798" i="9"/>
  <c r="AJ1799" i="9"/>
  <c r="AJ1800" i="9"/>
  <c r="AJ1801" i="9"/>
  <c r="AJ1802" i="9"/>
  <c r="AJ1803" i="9"/>
  <c r="AJ1804" i="9"/>
  <c r="AJ1805" i="9"/>
  <c r="AJ1806" i="9"/>
  <c r="AJ1807" i="9"/>
  <c r="AJ1808" i="9"/>
  <c r="AJ1809" i="9"/>
  <c r="AJ1810" i="9"/>
  <c r="AJ1811" i="9"/>
  <c r="AJ1812" i="9"/>
  <c r="AJ1813" i="9"/>
  <c r="AJ1814" i="9"/>
  <c r="AJ1815" i="9"/>
  <c r="AJ1816" i="9"/>
  <c r="AJ1817" i="9"/>
  <c r="AJ1818" i="9"/>
  <c r="AJ1819" i="9"/>
  <c r="AJ1820" i="9"/>
  <c r="AJ1821" i="9"/>
  <c r="AJ1822" i="9"/>
  <c r="AJ1823" i="9"/>
  <c r="AJ1824" i="9"/>
  <c r="AJ1825" i="9"/>
  <c r="AJ1826" i="9"/>
  <c r="AJ1827" i="9"/>
  <c r="AJ1828" i="9"/>
  <c r="AJ1829" i="9"/>
  <c r="AJ1830" i="9"/>
  <c r="AJ1831" i="9"/>
  <c r="AJ1832" i="9"/>
  <c r="AJ1833" i="9"/>
  <c r="AJ1834" i="9"/>
  <c r="AJ1835" i="9"/>
  <c r="AJ1836" i="9"/>
  <c r="AJ1837" i="9"/>
  <c r="AJ1838" i="9"/>
  <c r="AJ1839" i="9"/>
  <c r="AJ1840" i="9"/>
  <c r="AJ1841" i="9"/>
  <c r="AJ1842" i="9"/>
  <c r="AJ1843" i="9"/>
  <c r="AJ1844" i="9"/>
  <c r="AJ1845" i="9"/>
  <c r="AJ1846" i="9"/>
  <c r="AJ1847" i="9"/>
  <c r="AJ1848" i="9"/>
  <c r="AJ1849" i="9"/>
  <c r="AJ1850" i="9"/>
  <c r="AJ1851" i="9"/>
  <c r="AJ1852" i="9"/>
  <c r="AJ1853" i="9"/>
  <c r="AJ1854" i="9"/>
  <c r="AJ1855" i="9"/>
  <c r="AJ1856" i="9"/>
  <c r="AJ1857" i="9"/>
  <c r="AJ1858" i="9"/>
  <c r="AJ1859" i="9"/>
  <c r="AJ1860" i="9"/>
  <c r="AJ1861" i="9"/>
  <c r="AJ1862" i="9"/>
  <c r="AJ1863" i="9"/>
  <c r="AJ1864" i="9"/>
  <c r="AJ1865" i="9"/>
  <c r="AJ1866" i="9"/>
  <c r="AJ1867" i="9"/>
  <c r="AJ1868" i="9"/>
  <c r="AJ1869" i="9"/>
  <c r="AJ1870" i="9"/>
  <c r="AJ1871" i="9"/>
  <c r="AJ1872" i="9"/>
  <c r="AJ1873" i="9"/>
  <c r="AJ1874" i="9"/>
  <c r="AJ1875" i="9"/>
  <c r="AJ1876" i="9"/>
  <c r="AJ1877" i="9"/>
  <c r="AJ1878" i="9"/>
  <c r="AJ1879" i="9"/>
  <c r="AJ1880" i="9"/>
  <c r="AJ1881" i="9"/>
  <c r="AJ1882" i="9"/>
  <c r="AJ1883" i="9"/>
  <c r="AJ1884" i="9"/>
  <c r="AJ1885" i="9"/>
  <c r="AJ1886" i="9"/>
  <c r="AJ1887" i="9"/>
  <c r="AJ1888" i="9"/>
  <c r="AJ1889" i="9"/>
  <c r="AJ1890" i="9"/>
  <c r="AJ1891" i="9"/>
  <c r="AJ1892" i="9"/>
  <c r="AJ1893" i="9"/>
  <c r="AJ1894" i="9"/>
  <c r="AJ1895" i="9"/>
  <c r="AJ1896" i="9"/>
  <c r="AJ1897" i="9"/>
  <c r="AJ1898" i="9"/>
  <c r="AJ1899" i="9"/>
  <c r="AJ1900" i="9"/>
  <c r="AJ1901" i="9"/>
  <c r="AJ1902" i="9"/>
  <c r="AJ1903" i="9"/>
  <c r="AJ1904" i="9"/>
  <c r="AJ1905" i="9"/>
  <c r="AJ1906" i="9"/>
  <c r="AJ1907" i="9"/>
  <c r="AJ1908" i="9"/>
  <c r="AJ1909" i="9"/>
  <c r="AJ1910" i="9"/>
  <c r="AJ1911" i="9"/>
  <c r="AJ1912" i="9"/>
  <c r="AJ1913" i="9"/>
  <c r="AJ1914" i="9"/>
  <c r="AJ1915" i="9"/>
  <c r="AJ1916" i="9"/>
  <c r="AJ1917" i="9"/>
  <c r="AJ1918" i="9"/>
  <c r="AJ1919" i="9"/>
  <c r="AJ1920" i="9"/>
  <c r="AJ1921" i="9"/>
  <c r="AJ1922" i="9"/>
  <c r="AJ1923" i="9"/>
  <c r="AJ1924" i="9"/>
  <c r="AJ1925" i="9"/>
  <c r="AJ1926" i="9"/>
  <c r="AJ1927" i="9"/>
  <c r="AJ1928" i="9"/>
  <c r="AJ1929" i="9"/>
  <c r="AJ1930" i="9"/>
  <c r="AJ1931" i="9"/>
  <c r="AJ1932" i="9"/>
  <c r="AJ1933" i="9"/>
  <c r="AJ1934" i="9"/>
  <c r="AJ1935" i="9"/>
  <c r="AJ1936" i="9"/>
  <c r="AJ1937" i="9"/>
  <c r="AJ1938" i="9"/>
  <c r="AJ1939" i="9"/>
  <c r="AJ1940" i="9"/>
  <c r="AJ1941" i="9"/>
  <c r="AJ1942" i="9"/>
  <c r="AJ1943" i="9"/>
  <c r="AJ1944" i="9"/>
  <c r="AJ1945" i="9"/>
  <c r="AJ1946" i="9"/>
  <c r="AJ1947" i="9"/>
  <c r="AJ1948" i="9"/>
  <c r="AJ1949" i="9"/>
  <c r="AJ1950" i="9"/>
  <c r="AJ1951" i="9"/>
  <c r="AJ1952" i="9"/>
  <c r="AJ1953" i="9"/>
  <c r="AJ1954" i="9"/>
  <c r="AJ1955" i="9"/>
  <c r="AJ1956" i="9"/>
  <c r="AJ1957" i="9"/>
  <c r="AJ1958" i="9"/>
  <c r="AJ1959" i="9"/>
  <c r="AJ1960" i="9"/>
  <c r="AJ1961" i="9"/>
  <c r="AJ1962" i="9"/>
  <c r="AJ1963" i="9"/>
  <c r="AJ1964" i="9"/>
  <c r="AJ1965" i="9"/>
  <c r="AJ1966" i="9"/>
  <c r="AJ1967" i="9"/>
  <c r="AJ1968" i="9"/>
  <c r="AJ1969" i="9"/>
  <c r="AJ1970" i="9"/>
  <c r="AJ1971" i="9"/>
  <c r="AJ1972" i="9"/>
  <c r="AJ1973" i="9"/>
  <c r="AJ1974" i="9"/>
  <c r="AJ1975" i="9"/>
  <c r="AJ1976" i="9"/>
  <c r="AJ1977" i="9"/>
  <c r="AJ1978" i="9"/>
  <c r="AJ1979" i="9"/>
  <c r="AJ1980" i="9"/>
  <c r="AJ1981" i="9"/>
  <c r="AJ1982" i="9"/>
  <c r="AJ1983" i="9"/>
  <c r="AJ1984" i="9"/>
  <c r="AJ1985" i="9"/>
  <c r="AJ1986" i="9"/>
  <c r="AJ1987" i="9"/>
  <c r="AJ1988" i="9"/>
  <c r="AJ1989" i="9"/>
  <c r="AJ1990" i="9"/>
  <c r="AJ1991" i="9"/>
  <c r="AJ1992" i="9"/>
  <c r="AJ1993" i="9"/>
  <c r="AJ1994" i="9"/>
  <c r="AJ1995" i="9"/>
  <c r="AJ1996" i="9"/>
  <c r="AJ1997" i="9"/>
  <c r="AJ1998" i="9"/>
  <c r="AJ1999" i="9"/>
  <c r="AJ2000" i="9"/>
  <c r="AJ2001" i="9"/>
  <c r="AJ2002" i="9"/>
  <c r="AJ2003" i="9"/>
  <c r="AJ2004" i="9"/>
  <c r="AJ2005" i="9"/>
  <c r="AJ2006" i="9"/>
  <c r="AJ2007" i="9"/>
  <c r="AJ2008" i="9"/>
  <c r="AJ2009" i="9"/>
  <c r="AJ2010" i="9"/>
  <c r="AJ2011" i="9"/>
  <c r="AJ2012" i="9"/>
  <c r="AJ2013" i="9"/>
  <c r="AJ2014" i="9"/>
  <c r="AJ2015" i="9"/>
  <c r="AJ2016" i="9"/>
  <c r="AJ2017" i="9"/>
  <c r="AJ2018" i="9"/>
  <c r="AJ2019" i="9"/>
  <c r="AJ2020" i="9"/>
  <c r="AJ2021" i="9"/>
  <c r="AJ2022" i="9"/>
  <c r="AJ2023" i="9"/>
  <c r="AJ2024" i="9"/>
  <c r="AJ2025" i="9"/>
  <c r="AJ2026" i="9"/>
  <c r="AJ2027" i="9"/>
  <c r="AJ2028" i="9"/>
  <c r="AJ2029" i="9"/>
  <c r="AJ2030" i="9"/>
  <c r="AJ2031" i="9"/>
  <c r="AJ2032" i="9"/>
  <c r="AJ2033" i="9"/>
  <c r="AJ2034" i="9"/>
  <c r="AJ2035" i="9"/>
  <c r="AJ2036" i="9"/>
  <c r="AJ2037" i="9"/>
  <c r="AJ2038" i="9"/>
  <c r="AJ2039" i="9"/>
  <c r="AJ2040" i="9"/>
  <c r="AJ2041" i="9"/>
  <c r="AJ2042" i="9"/>
  <c r="AJ2043" i="9"/>
  <c r="AJ2044" i="9"/>
  <c r="AJ2045" i="9"/>
  <c r="AJ2046" i="9"/>
  <c r="AJ2047" i="9"/>
  <c r="AJ2048" i="9"/>
  <c r="AJ2049" i="9"/>
  <c r="AJ2050" i="9"/>
  <c r="AJ2051" i="9"/>
  <c r="AJ2052" i="9"/>
  <c r="AJ2053" i="9"/>
  <c r="AJ2054" i="9"/>
  <c r="AJ2055" i="9"/>
  <c r="AJ2056" i="9"/>
  <c r="AJ2057" i="9"/>
  <c r="AJ2058" i="9"/>
  <c r="AJ2059" i="9"/>
  <c r="AJ2060" i="9"/>
  <c r="AJ2061" i="9"/>
  <c r="AJ2062" i="9"/>
  <c r="AJ2063" i="9"/>
  <c r="AJ2064" i="9"/>
  <c r="AJ2065" i="9"/>
  <c r="AJ2066" i="9"/>
  <c r="AJ2067" i="9"/>
  <c r="AJ2068" i="9"/>
  <c r="AJ2069" i="9"/>
  <c r="AJ2070" i="9"/>
  <c r="AJ2071" i="9"/>
  <c r="AJ2072" i="9"/>
  <c r="AJ2073" i="9"/>
  <c r="AJ2074" i="9"/>
  <c r="AJ2075" i="9"/>
  <c r="AJ2076" i="9"/>
  <c r="AJ2077" i="9"/>
  <c r="AJ2078" i="9"/>
  <c r="AJ2079" i="9"/>
  <c r="AJ2080" i="9"/>
  <c r="AJ2081" i="9"/>
  <c r="AJ2082" i="9"/>
  <c r="AJ2083" i="9"/>
  <c r="AJ2084" i="9"/>
  <c r="AJ2085" i="9"/>
  <c r="AJ2086" i="9"/>
  <c r="AJ2087" i="9"/>
  <c r="AJ2088" i="9"/>
  <c r="AJ2089" i="9"/>
  <c r="AJ2090" i="9"/>
  <c r="AJ2091" i="9"/>
  <c r="AJ2092" i="9"/>
  <c r="AJ2093" i="9"/>
  <c r="AJ2094" i="9"/>
  <c r="AJ2095" i="9"/>
  <c r="AJ2096" i="9"/>
  <c r="AJ2097" i="9"/>
  <c r="AJ2098" i="9"/>
  <c r="AJ2099" i="9"/>
  <c r="AJ2100" i="9"/>
  <c r="AJ2101" i="9"/>
  <c r="AJ2102" i="9"/>
  <c r="AJ2103" i="9"/>
  <c r="AJ2104" i="9"/>
  <c r="AJ2105" i="9"/>
  <c r="AJ2106" i="9"/>
  <c r="AJ2107" i="9"/>
  <c r="AJ2108" i="9"/>
  <c r="AJ2109" i="9"/>
  <c r="AJ2110" i="9"/>
  <c r="AJ2111" i="9"/>
  <c r="AJ2112" i="9"/>
  <c r="AJ2113" i="9"/>
  <c r="AJ2114" i="9"/>
  <c r="AJ2115" i="9"/>
  <c r="AJ2116" i="9"/>
  <c r="AJ2117" i="9"/>
  <c r="AJ2118" i="9"/>
  <c r="AJ2119" i="9"/>
  <c r="AJ2120" i="9"/>
  <c r="AJ2121" i="9"/>
  <c r="AJ2122" i="9"/>
  <c r="AJ2123" i="9"/>
  <c r="AJ2124" i="9"/>
  <c r="AJ2125" i="9"/>
  <c r="AJ2126" i="9"/>
  <c r="AJ2127" i="9"/>
  <c r="AJ2128" i="9"/>
  <c r="AJ2129" i="9"/>
  <c r="AJ2130" i="9"/>
  <c r="AJ2131" i="9"/>
  <c r="AJ2132" i="9"/>
  <c r="AJ2133" i="9"/>
  <c r="AJ2134" i="9"/>
  <c r="AJ2135" i="9"/>
  <c r="AJ2136" i="9"/>
  <c r="AJ2137" i="9"/>
  <c r="AJ2138" i="9"/>
  <c r="AJ2139" i="9"/>
  <c r="AJ2140" i="9"/>
  <c r="AJ2141" i="9"/>
  <c r="AJ2142" i="9"/>
  <c r="AJ2143" i="9"/>
  <c r="AJ2144" i="9"/>
  <c r="AJ2145" i="9"/>
  <c r="AJ2146" i="9"/>
  <c r="AJ2147" i="9"/>
  <c r="AJ2148" i="9"/>
  <c r="AJ2149" i="9"/>
  <c r="AJ2150" i="9"/>
  <c r="AJ2151" i="9"/>
  <c r="AJ2152" i="9"/>
  <c r="AJ2153" i="9"/>
  <c r="AJ2154" i="9"/>
  <c r="AJ2155" i="9"/>
  <c r="AJ2156" i="9"/>
  <c r="AJ2157" i="9"/>
  <c r="AJ2158" i="9"/>
  <c r="AJ2159" i="9"/>
  <c r="AJ2160" i="9"/>
  <c r="AJ2161" i="9"/>
  <c r="AJ2162" i="9"/>
  <c r="AJ2163" i="9"/>
  <c r="AJ2164" i="9"/>
  <c r="AJ2165" i="9"/>
  <c r="AJ2166" i="9"/>
  <c r="AJ2167" i="9"/>
  <c r="AJ2168" i="9"/>
  <c r="AJ2169" i="9"/>
  <c r="AJ2170" i="9"/>
  <c r="AJ2171" i="9"/>
  <c r="AJ2172" i="9"/>
  <c r="AJ2173" i="9"/>
  <c r="AJ2174" i="9"/>
  <c r="AJ2175" i="9"/>
  <c r="AJ2176" i="9"/>
  <c r="AJ2177" i="9"/>
  <c r="AJ2178" i="9"/>
  <c r="AJ2179" i="9"/>
  <c r="AJ2180" i="9"/>
  <c r="AJ2181" i="9"/>
  <c r="AJ2182" i="9"/>
  <c r="AJ2183" i="9"/>
  <c r="AJ2184" i="9"/>
  <c r="AJ2185" i="9"/>
  <c r="AJ2186" i="9"/>
  <c r="AJ2187" i="9"/>
  <c r="AJ2188" i="9"/>
  <c r="AJ2189" i="9"/>
  <c r="AJ2190" i="9"/>
  <c r="AJ2191" i="9"/>
  <c r="AJ2192" i="9"/>
  <c r="AJ2193" i="9"/>
  <c r="AJ2194" i="9"/>
  <c r="AJ2195" i="9"/>
  <c r="AJ2196" i="9"/>
  <c r="AJ2197" i="9"/>
  <c r="AJ2198" i="9"/>
  <c r="AJ2199" i="9"/>
  <c r="AJ2200" i="9"/>
  <c r="AJ2201" i="9"/>
  <c r="AJ2202" i="9"/>
  <c r="AJ2203" i="9"/>
  <c r="AJ2204" i="9"/>
  <c r="AJ2205" i="9"/>
  <c r="AJ2206" i="9"/>
  <c r="AJ2207" i="9"/>
  <c r="AJ2208" i="9"/>
  <c r="AJ2209" i="9"/>
  <c r="AJ2210" i="9"/>
  <c r="AJ2211" i="9"/>
  <c r="AJ2212" i="9"/>
  <c r="AJ2213" i="9"/>
  <c r="AJ2214" i="9"/>
  <c r="AJ2215" i="9"/>
  <c r="AJ2216" i="9"/>
  <c r="AJ2217" i="9"/>
  <c r="AJ2218" i="9"/>
  <c r="AJ2219" i="9"/>
  <c r="AJ2220" i="9"/>
  <c r="AJ2221" i="9"/>
  <c r="AJ2222" i="9"/>
  <c r="AJ2223" i="9"/>
  <c r="AJ2224" i="9"/>
  <c r="AJ2225" i="9"/>
  <c r="AJ2226" i="9"/>
  <c r="AJ2227" i="9"/>
  <c r="AJ2228" i="9"/>
  <c r="AJ2229" i="9"/>
  <c r="AJ2230" i="9"/>
  <c r="AJ2231" i="9"/>
  <c r="AJ2232" i="9"/>
  <c r="AJ2233" i="9"/>
  <c r="AJ2234" i="9"/>
  <c r="AJ2235" i="9"/>
  <c r="AJ2236" i="9"/>
  <c r="AJ2237" i="9"/>
  <c r="AJ2238" i="9"/>
  <c r="AJ2239" i="9"/>
  <c r="AJ2240" i="9"/>
  <c r="AJ2241" i="9"/>
  <c r="AJ2242" i="9"/>
  <c r="AJ2243" i="9"/>
  <c r="AJ2244" i="9"/>
  <c r="AJ2245" i="9"/>
  <c r="AJ2246" i="9"/>
  <c r="AJ2247" i="9"/>
  <c r="AJ2248" i="9"/>
  <c r="AJ2249" i="9"/>
  <c r="AJ2250" i="9"/>
  <c r="AJ2251" i="9"/>
  <c r="AJ2252" i="9"/>
  <c r="AJ2253" i="9"/>
  <c r="AJ2254" i="9"/>
  <c r="AJ2255" i="9"/>
  <c r="AJ2256" i="9"/>
  <c r="AJ2257" i="9"/>
  <c r="AJ2258" i="9"/>
  <c r="AJ2259" i="9"/>
  <c r="AJ2260" i="9"/>
  <c r="AJ2261" i="9"/>
  <c r="AJ2262" i="9"/>
  <c r="AJ2263" i="9"/>
  <c r="AJ2264" i="9"/>
  <c r="AJ2265" i="9"/>
  <c r="AJ2266" i="9"/>
  <c r="AJ2267" i="9"/>
  <c r="AJ2268" i="9"/>
  <c r="AJ2269" i="9"/>
  <c r="AJ2270" i="9"/>
  <c r="AJ2271" i="9"/>
  <c r="AJ2272" i="9"/>
  <c r="AJ2273" i="9"/>
  <c r="AJ2274" i="9"/>
  <c r="AJ2275" i="9"/>
  <c r="AJ2276" i="9"/>
  <c r="AJ2277" i="9"/>
  <c r="AJ2278" i="9"/>
  <c r="AJ2279" i="9"/>
  <c r="AJ2280" i="9"/>
  <c r="AJ2281" i="9"/>
  <c r="AJ2282" i="9"/>
  <c r="AJ2283" i="9"/>
  <c r="AJ2284" i="9"/>
  <c r="AJ2285" i="9"/>
  <c r="AJ2286" i="9"/>
  <c r="AJ2287" i="9"/>
  <c r="AJ2288" i="9"/>
  <c r="AJ2289" i="9"/>
  <c r="AJ2290" i="9"/>
  <c r="AJ2291" i="9"/>
  <c r="AJ2292" i="9"/>
  <c r="AJ2293" i="9"/>
  <c r="AJ2294" i="9"/>
  <c r="AJ2295" i="9"/>
  <c r="AJ2296" i="9"/>
  <c r="AJ2297" i="9"/>
  <c r="AJ2298" i="9"/>
  <c r="AJ2299" i="9"/>
  <c r="AJ2300" i="9"/>
  <c r="AJ2301" i="9"/>
  <c r="AJ2302" i="9"/>
  <c r="AJ2303" i="9"/>
  <c r="AJ2304" i="9"/>
  <c r="AJ2305" i="9"/>
  <c r="AJ2306" i="9"/>
  <c r="AJ2307" i="9"/>
  <c r="AJ2308" i="9"/>
  <c r="AJ2309" i="9"/>
  <c r="AJ2310" i="9"/>
  <c r="AJ2311" i="9"/>
  <c r="AJ2312" i="9"/>
  <c r="AJ2313" i="9"/>
  <c r="AJ2314" i="9"/>
  <c r="AJ2315" i="9"/>
  <c r="AJ2316" i="9"/>
  <c r="AJ2317" i="9"/>
  <c r="AJ2318" i="9"/>
  <c r="AJ2319" i="9"/>
  <c r="AJ2320" i="9"/>
  <c r="AJ2321" i="9"/>
  <c r="AJ2322" i="9"/>
  <c r="AJ2323" i="9"/>
  <c r="AJ2324" i="9"/>
  <c r="AJ2325" i="9"/>
  <c r="AJ2326" i="9"/>
  <c r="AJ2327" i="9"/>
  <c r="AJ2328" i="9"/>
  <c r="AJ2329" i="9"/>
  <c r="AJ2330" i="9"/>
  <c r="AJ2331" i="9"/>
  <c r="AJ2332" i="9"/>
  <c r="AJ2333" i="9"/>
  <c r="AJ2334" i="9"/>
  <c r="AJ2335" i="9"/>
  <c r="AJ2336" i="9"/>
  <c r="AJ2337" i="9"/>
  <c r="AJ2338" i="9"/>
  <c r="AJ2339" i="9"/>
  <c r="AJ2340" i="9"/>
  <c r="AJ2341" i="9"/>
  <c r="AJ2342" i="9"/>
  <c r="AJ2343" i="9"/>
  <c r="AJ2344" i="9"/>
  <c r="AJ2345" i="9"/>
  <c r="AJ2346" i="9"/>
  <c r="AJ2347" i="9"/>
  <c r="AJ2348" i="9"/>
  <c r="AJ2349" i="9"/>
  <c r="AJ2350" i="9"/>
  <c r="AJ2351" i="9"/>
  <c r="AJ2352" i="9"/>
  <c r="AJ2353" i="9"/>
  <c r="AJ2354" i="9"/>
  <c r="AJ2355" i="9"/>
  <c r="AJ2356" i="9"/>
  <c r="AJ2357" i="9"/>
  <c r="AJ2358" i="9"/>
  <c r="AJ2359" i="9"/>
  <c r="AJ2360" i="9"/>
  <c r="AJ2361" i="9"/>
  <c r="AJ2362" i="9"/>
  <c r="AJ2363" i="9"/>
  <c r="AJ2364" i="9"/>
  <c r="AJ2365" i="9"/>
  <c r="AJ2366" i="9"/>
  <c r="AJ2367" i="9"/>
  <c r="AJ2368" i="9"/>
  <c r="AJ2369" i="9"/>
  <c r="AJ2370" i="9"/>
  <c r="AJ2371" i="9"/>
  <c r="AJ2372" i="9"/>
  <c r="AJ2373" i="9"/>
  <c r="AJ2374" i="9"/>
  <c r="AJ2375" i="9"/>
  <c r="AJ2376" i="9"/>
  <c r="AJ2377" i="9"/>
  <c r="AJ2378" i="9"/>
  <c r="AJ2379" i="9"/>
  <c r="AJ2380" i="9"/>
  <c r="AJ2381" i="9"/>
  <c r="AJ2382" i="9"/>
  <c r="AJ2383" i="9"/>
  <c r="AJ2384" i="9"/>
  <c r="AJ2385" i="9"/>
  <c r="AJ2386" i="9"/>
  <c r="AJ2387" i="9"/>
  <c r="AJ2388" i="9"/>
  <c r="AJ2389" i="9"/>
  <c r="AJ2390" i="9"/>
  <c r="AJ2391" i="9"/>
  <c r="AJ2392" i="9"/>
  <c r="AJ2393" i="9"/>
  <c r="AJ2394" i="9"/>
  <c r="AJ2395" i="9"/>
  <c r="AJ2396" i="9"/>
  <c r="AJ2397" i="9"/>
  <c r="AJ2398" i="9"/>
  <c r="AJ2399" i="9"/>
  <c r="AJ2400" i="9"/>
  <c r="AJ2401" i="9"/>
  <c r="AJ2402" i="9"/>
  <c r="AJ2403" i="9"/>
  <c r="AJ2404" i="9"/>
  <c r="AJ2405" i="9"/>
  <c r="AJ2406" i="9"/>
  <c r="AJ2407" i="9"/>
  <c r="AJ2408" i="9"/>
  <c r="AJ2409" i="9"/>
  <c r="AJ2410" i="9"/>
  <c r="AJ2411" i="9"/>
  <c r="AJ2412" i="9"/>
  <c r="AJ2413" i="9"/>
  <c r="AJ2414" i="9"/>
  <c r="AJ2415" i="9"/>
  <c r="AJ2416" i="9"/>
  <c r="AJ2417" i="9"/>
  <c r="AJ2418" i="9"/>
  <c r="AJ2419" i="9"/>
  <c r="AJ2420" i="9"/>
  <c r="AJ2421" i="9"/>
  <c r="AJ2422" i="9"/>
  <c r="AJ2423" i="9"/>
  <c r="AJ2424" i="9"/>
  <c r="AJ2425" i="9"/>
  <c r="AJ2426" i="9"/>
  <c r="AJ2427" i="9"/>
  <c r="AJ2428" i="9"/>
  <c r="AJ2429" i="9"/>
  <c r="AJ2430" i="9"/>
  <c r="AJ2431" i="9"/>
  <c r="AJ2432" i="9"/>
  <c r="AJ2433" i="9"/>
  <c r="AJ2434" i="9"/>
  <c r="AJ2435" i="9"/>
  <c r="AJ2436" i="9"/>
  <c r="AJ2437" i="9"/>
  <c r="AJ2438" i="9"/>
  <c r="AJ2439" i="9"/>
  <c r="AJ2440" i="9"/>
  <c r="AJ2441" i="9"/>
  <c r="AJ2442" i="9"/>
  <c r="AJ2443" i="9"/>
  <c r="AJ2444" i="9"/>
  <c r="AJ2445" i="9"/>
  <c r="AJ2446" i="9"/>
  <c r="AJ2447" i="9"/>
  <c r="AJ2448" i="9"/>
  <c r="AJ2449" i="9"/>
  <c r="AJ2450" i="9"/>
  <c r="AJ2451" i="9"/>
  <c r="AJ2452" i="9"/>
  <c r="AJ2453" i="9"/>
  <c r="AJ2454" i="9"/>
  <c r="AJ2455" i="9"/>
  <c r="AJ2456" i="9"/>
  <c r="AJ2457" i="9"/>
  <c r="AJ2458" i="9"/>
  <c r="AJ2459" i="9"/>
  <c r="AJ2460" i="9"/>
  <c r="AJ2461" i="9"/>
  <c r="AJ2462" i="9"/>
  <c r="AJ2463" i="9"/>
  <c r="AJ2464" i="9"/>
  <c r="AJ2465" i="9"/>
  <c r="AJ2466" i="9"/>
  <c r="AJ2467" i="9"/>
  <c r="AJ2468" i="9"/>
  <c r="AJ2469" i="9"/>
  <c r="AJ2470" i="9"/>
  <c r="AJ2471" i="9"/>
  <c r="AJ2472" i="9"/>
  <c r="AJ2473" i="9"/>
  <c r="AJ2474" i="9"/>
  <c r="AJ2475" i="9"/>
  <c r="AJ2476" i="9"/>
  <c r="AJ2477" i="9"/>
  <c r="AJ2478" i="9"/>
  <c r="AJ2479" i="9"/>
  <c r="AJ2480" i="9"/>
  <c r="AJ2481" i="9"/>
  <c r="AJ2482" i="9"/>
  <c r="AJ2483" i="9"/>
  <c r="AJ2484" i="9"/>
  <c r="AJ2485" i="9"/>
  <c r="AJ2486" i="9"/>
  <c r="AJ2487" i="9"/>
  <c r="AJ2488" i="9"/>
  <c r="AJ2489" i="9"/>
  <c r="AJ2490" i="9"/>
  <c r="AJ2491" i="9"/>
  <c r="AJ2492" i="9"/>
  <c r="AJ2493" i="9"/>
  <c r="AJ2494" i="9"/>
  <c r="AJ2495" i="9"/>
  <c r="AJ2496" i="9"/>
  <c r="AJ2497" i="9"/>
  <c r="AJ2498" i="9"/>
  <c r="AJ2499" i="9"/>
  <c r="AJ2500" i="9"/>
  <c r="AJ2501" i="9"/>
  <c r="AJ2502" i="9"/>
  <c r="AJ2503" i="9"/>
  <c r="AJ2504" i="9"/>
  <c r="AJ2505" i="9"/>
  <c r="AJ2506" i="9"/>
  <c r="AJ2507" i="9"/>
  <c r="AJ2508" i="9"/>
  <c r="AJ2509" i="9"/>
  <c r="AJ2510" i="9"/>
  <c r="AJ2511" i="9"/>
  <c r="AJ2512" i="9"/>
  <c r="AJ2513" i="9"/>
  <c r="AJ2514" i="9"/>
  <c r="AJ2515" i="9"/>
  <c r="AJ2516" i="9"/>
  <c r="AJ2517" i="9"/>
  <c r="AJ2518" i="9"/>
  <c r="AJ2519" i="9"/>
  <c r="AJ2520" i="9"/>
  <c r="AJ2521" i="9"/>
  <c r="AJ2522" i="9"/>
  <c r="AJ2523" i="9"/>
  <c r="AJ2524" i="9"/>
  <c r="AJ2525" i="9"/>
  <c r="AJ2526" i="9"/>
  <c r="AJ2527" i="9"/>
  <c r="AJ2528" i="9"/>
  <c r="AJ2529" i="9"/>
  <c r="AJ2530" i="9"/>
  <c r="AJ2531" i="9"/>
  <c r="AJ2532" i="9"/>
  <c r="AJ2533" i="9"/>
  <c r="AJ2534" i="9"/>
  <c r="AJ2535" i="9"/>
  <c r="AJ2536" i="9"/>
  <c r="AJ2537" i="9"/>
  <c r="AJ2538" i="9"/>
  <c r="AJ2539" i="9"/>
  <c r="AJ2540" i="9"/>
  <c r="AJ2541" i="9"/>
  <c r="AJ2542" i="9"/>
  <c r="AJ2543" i="9"/>
  <c r="AJ2544" i="9"/>
  <c r="AJ2545" i="9"/>
  <c r="AJ2546" i="9"/>
  <c r="AJ2547" i="9"/>
  <c r="AJ2548" i="9"/>
  <c r="AJ2549" i="9"/>
  <c r="AJ2550" i="9"/>
  <c r="AJ2551" i="9"/>
  <c r="AJ2552" i="9"/>
  <c r="AJ2553" i="9"/>
  <c r="AJ2554" i="9"/>
  <c r="AJ2555" i="9"/>
  <c r="AJ2556" i="9"/>
  <c r="AJ2557" i="9"/>
  <c r="AJ2558" i="9"/>
  <c r="AJ2559" i="9"/>
  <c r="AJ2560" i="9"/>
  <c r="AJ2561" i="9"/>
  <c r="AJ2562" i="9"/>
  <c r="AJ2563" i="9"/>
  <c r="AJ2564" i="9"/>
  <c r="AJ2565" i="9"/>
  <c r="AJ2566" i="9"/>
  <c r="AJ2567" i="9"/>
  <c r="AJ2568" i="9"/>
  <c r="AJ2569" i="9"/>
  <c r="AJ2570" i="9"/>
  <c r="AJ2571" i="9"/>
  <c r="AJ2572" i="9"/>
  <c r="AJ2573" i="9"/>
  <c r="AJ2574" i="9"/>
  <c r="AJ2575" i="9"/>
  <c r="AJ2576" i="9"/>
  <c r="AJ2577" i="9"/>
  <c r="AJ2578" i="9"/>
  <c r="AJ2579" i="9"/>
  <c r="AJ2580" i="9"/>
  <c r="AJ2581" i="9"/>
  <c r="AJ2582" i="9"/>
  <c r="AJ2583" i="9"/>
  <c r="AJ2584" i="9"/>
  <c r="AJ2585" i="9"/>
  <c r="AJ2586" i="9"/>
  <c r="AJ2587" i="9"/>
  <c r="AJ2588" i="9"/>
  <c r="AJ2589" i="9"/>
  <c r="AJ2590" i="9"/>
  <c r="AJ2591" i="9"/>
  <c r="AJ2592" i="9"/>
  <c r="AJ2593" i="9"/>
  <c r="AJ2594" i="9"/>
  <c r="AJ2595" i="9"/>
  <c r="AJ2596" i="9"/>
  <c r="AJ2597" i="9"/>
  <c r="AJ2598" i="9"/>
  <c r="AJ2599" i="9"/>
  <c r="AJ2600" i="9"/>
  <c r="AJ2601" i="9"/>
  <c r="AJ2602" i="9"/>
  <c r="AJ2603" i="9"/>
  <c r="AJ2604" i="9"/>
  <c r="AJ2605" i="9"/>
  <c r="AJ2606" i="9"/>
  <c r="AJ2607" i="9"/>
  <c r="AJ2608" i="9"/>
  <c r="AJ2609" i="9"/>
  <c r="AJ2610" i="9"/>
  <c r="AJ2611" i="9"/>
  <c r="AJ2612" i="9"/>
  <c r="AJ2613" i="9"/>
  <c r="AJ2614" i="9"/>
  <c r="AJ2615" i="9"/>
  <c r="AJ2616" i="9"/>
  <c r="AJ2617" i="9"/>
  <c r="AJ2618" i="9"/>
  <c r="AJ2619" i="9"/>
  <c r="AJ2620" i="9"/>
  <c r="AJ2621" i="9"/>
  <c r="AJ2622" i="9"/>
  <c r="AJ2623" i="9"/>
  <c r="AJ2624" i="9"/>
  <c r="AJ2625" i="9"/>
  <c r="AJ2626" i="9"/>
  <c r="AJ2627" i="9"/>
  <c r="AJ2628" i="9"/>
  <c r="AJ2629" i="9"/>
  <c r="AJ2630" i="9"/>
  <c r="AJ2631" i="9"/>
  <c r="AJ2632" i="9"/>
  <c r="AJ2633" i="9"/>
  <c r="AJ2634" i="9"/>
  <c r="AJ2635" i="9"/>
  <c r="AJ2636" i="9"/>
  <c r="AJ2637" i="9"/>
  <c r="AJ2638" i="9"/>
  <c r="AJ2639" i="9"/>
  <c r="AJ2640" i="9"/>
  <c r="AJ2641" i="9"/>
  <c r="AJ2642" i="9"/>
  <c r="AJ2643" i="9"/>
  <c r="AJ2644" i="9"/>
  <c r="AJ2645" i="9"/>
  <c r="AJ2646" i="9"/>
  <c r="AJ2647" i="9"/>
  <c r="AJ2648" i="9"/>
  <c r="AJ2649" i="9"/>
  <c r="AJ2650" i="9"/>
  <c r="AJ2651" i="9"/>
  <c r="AJ2652" i="9"/>
  <c r="AJ2653" i="9"/>
  <c r="AJ2654" i="9"/>
  <c r="AJ2655" i="9"/>
  <c r="AJ2656" i="9"/>
  <c r="AJ2657" i="9"/>
  <c r="AJ2658" i="9"/>
  <c r="AJ2659" i="9"/>
  <c r="AJ2660" i="9"/>
  <c r="AJ2661" i="9"/>
  <c r="AJ2662" i="9"/>
  <c r="AJ2663" i="9"/>
  <c r="AJ2664" i="9"/>
  <c r="AJ2665" i="9"/>
  <c r="AJ2666" i="9"/>
  <c r="AJ2667" i="9"/>
  <c r="AJ2668" i="9"/>
  <c r="AJ2669" i="9"/>
  <c r="AJ2670" i="9"/>
  <c r="AJ2671" i="9"/>
  <c r="AJ2672" i="9"/>
  <c r="AJ2673" i="9"/>
  <c r="AJ2674" i="9"/>
  <c r="AJ2675" i="9"/>
  <c r="AJ2676" i="9"/>
  <c r="AJ2677" i="9"/>
  <c r="AJ2678" i="9"/>
  <c r="AJ2679" i="9"/>
  <c r="AJ2680" i="9"/>
  <c r="AJ2681" i="9"/>
  <c r="AJ2682" i="9"/>
  <c r="AJ2683" i="9"/>
  <c r="AJ2684" i="9"/>
  <c r="AJ2685" i="9"/>
  <c r="AJ2686" i="9"/>
  <c r="AJ2687" i="9"/>
  <c r="AJ2688" i="9"/>
  <c r="AJ2689" i="9"/>
  <c r="AJ2690" i="9"/>
  <c r="AJ2691" i="9"/>
  <c r="AJ2692" i="9"/>
  <c r="AJ2693" i="9"/>
  <c r="AJ2694" i="9"/>
  <c r="AJ2695" i="9"/>
  <c r="AJ2696" i="9"/>
  <c r="AJ2697" i="9"/>
  <c r="AJ2698" i="9"/>
  <c r="AJ2699" i="9"/>
  <c r="AJ2700" i="9"/>
  <c r="AJ2701" i="9"/>
  <c r="AJ2702" i="9"/>
  <c r="AJ2703" i="9"/>
  <c r="AJ2704" i="9"/>
  <c r="AJ2705" i="9"/>
  <c r="AJ2706" i="9"/>
  <c r="AJ2707" i="9"/>
  <c r="AJ2708" i="9"/>
  <c r="AJ2709" i="9"/>
  <c r="AJ2710" i="9"/>
  <c r="AJ2711" i="9"/>
  <c r="AJ2712" i="9"/>
  <c r="AJ2713" i="9"/>
  <c r="AJ2714" i="9"/>
  <c r="AJ2715" i="9"/>
  <c r="AJ2716" i="9"/>
  <c r="AJ2717" i="9"/>
  <c r="AJ2718" i="9"/>
  <c r="AJ2719" i="9"/>
  <c r="AJ2720" i="9"/>
  <c r="AJ2721" i="9"/>
  <c r="AJ2722" i="9"/>
  <c r="AJ2723" i="9"/>
  <c r="AJ2724" i="9"/>
  <c r="AJ2725" i="9"/>
  <c r="AJ2726" i="9"/>
  <c r="AJ2727" i="9"/>
  <c r="AJ2728" i="9"/>
  <c r="AJ2729" i="9"/>
  <c r="AJ2730" i="9"/>
  <c r="AJ2731" i="9"/>
  <c r="AJ2732" i="9"/>
  <c r="AJ2733" i="9"/>
  <c r="AJ2734" i="9"/>
  <c r="AJ2735" i="9"/>
  <c r="AJ2736" i="9"/>
  <c r="AJ2737" i="9"/>
  <c r="AJ2738" i="9"/>
  <c r="AJ2739" i="9"/>
  <c r="AJ2740" i="9"/>
  <c r="AJ2741" i="9"/>
  <c r="AJ2742" i="9"/>
  <c r="AJ2743" i="9"/>
  <c r="AJ2744" i="9"/>
  <c r="AJ2745" i="9"/>
  <c r="AJ2746" i="9"/>
  <c r="AJ2747" i="9"/>
  <c r="AJ2748" i="9"/>
  <c r="AJ2749" i="9"/>
  <c r="AJ2750" i="9"/>
  <c r="AJ2751" i="9"/>
  <c r="AJ2752" i="9"/>
  <c r="AJ2753" i="9"/>
  <c r="AJ2754" i="9"/>
  <c r="AJ2755" i="9"/>
  <c r="AJ2756" i="9"/>
  <c r="AJ2757" i="9"/>
  <c r="AJ2758" i="9"/>
  <c r="AJ2759" i="9"/>
  <c r="AJ2760" i="9"/>
  <c r="AJ2761" i="9"/>
  <c r="AJ2762" i="9"/>
  <c r="AJ2763" i="9"/>
  <c r="AJ2764" i="9"/>
  <c r="AJ2765" i="9"/>
  <c r="AJ2766" i="9"/>
  <c r="AJ2767" i="9"/>
  <c r="AJ2768" i="9"/>
  <c r="AJ2769" i="9"/>
  <c r="AJ2770" i="9"/>
  <c r="AJ2771" i="9"/>
  <c r="AJ2772" i="9"/>
  <c r="AJ2773" i="9"/>
  <c r="AJ2774" i="9"/>
  <c r="AJ2775" i="9"/>
  <c r="AJ2776" i="9"/>
  <c r="AJ2777" i="9"/>
  <c r="AJ2778" i="9"/>
  <c r="AJ2779" i="9"/>
  <c r="AJ2780" i="9"/>
  <c r="AJ2781" i="9"/>
  <c r="AJ2782" i="9"/>
  <c r="AJ2783" i="9"/>
  <c r="AJ2784" i="9"/>
  <c r="AJ2785" i="9"/>
  <c r="AJ2786" i="9"/>
  <c r="AJ2787" i="9"/>
  <c r="AJ2788" i="9"/>
  <c r="AJ2789" i="9"/>
  <c r="AJ2790" i="9"/>
  <c r="AJ2791" i="9"/>
  <c r="AJ2792" i="9"/>
  <c r="AJ2793" i="9"/>
  <c r="AJ2794" i="9"/>
  <c r="AJ2795" i="9"/>
  <c r="AJ2796" i="9"/>
  <c r="AJ2797" i="9"/>
  <c r="AJ2798" i="9"/>
  <c r="AJ2799" i="9"/>
  <c r="AJ2800" i="9"/>
  <c r="AJ2801" i="9"/>
  <c r="AJ2802" i="9"/>
  <c r="AJ2803" i="9"/>
  <c r="AJ2804" i="9"/>
  <c r="AJ2805" i="9"/>
  <c r="AJ2806" i="9"/>
  <c r="AJ2807" i="9"/>
  <c r="AJ2808" i="9"/>
  <c r="AJ2809" i="9"/>
  <c r="AJ2810" i="9"/>
  <c r="AJ2811" i="9"/>
  <c r="AJ2812" i="9"/>
  <c r="AJ2813" i="9"/>
  <c r="AJ2814" i="9"/>
  <c r="AJ2815" i="9"/>
  <c r="AJ2816" i="9"/>
  <c r="AJ2817" i="9"/>
  <c r="AJ2818" i="9"/>
  <c r="AJ2819" i="9"/>
  <c r="AJ2820" i="9"/>
  <c r="AJ2821" i="9"/>
  <c r="AJ2822" i="9"/>
  <c r="AJ2823" i="9"/>
  <c r="AJ2824" i="9"/>
  <c r="AJ2825" i="9"/>
  <c r="AJ2826" i="9"/>
  <c r="AJ2827" i="9"/>
  <c r="AJ2828" i="9"/>
  <c r="AJ2829" i="9"/>
  <c r="AJ2830" i="9"/>
  <c r="AJ2831" i="9"/>
  <c r="AJ2832" i="9"/>
  <c r="AJ2833" i="9"/>
  <c r="AJ2834" i="9"/>
  <c r="AJ2835" i="9"/>
  <c r="AJ2836" i="9"/>
  <c r="AJ2837" i="9"/>
  <c r="AJ2838" i="9"/>
  <c r="AJ2839" i="9"/>
  <c r="AJ2840" i="9"/>
  <c r="AJ2841" i="9"/>
  <c r="AJ2842" i="9"/>
  <c r="AJ2843" i="9"/>
  <c r="AJ2844" i="9"/>
  <c r="AJ2845" i="9"/>
  <c r="AJ2846" i="9"/>
  <c r="AJ2847" i="9"/>
  <c r="AJ2848" i="9"/>
  <c r="AJ2849" i="9"/>
  <c r="AJ2850" i="9"/>
  <c r="AJ2851" i="9"/>
  <c r="AJ2852" i="9"/>
  <c r="AJ2853" i="9"/>
  <c r="AJ2854" i="9"/>
  <c r="AJ2855" i="9"/>
  <c r="AJ2856" i="9"/>
  <c r="AJ2857" i="9"/>
  <c r="AJ2858" i="9"/>
  <c r="AJ2859" i="9"/>
  <c r="AJ2860" i="9"/>
  <c r="AJ2861" i="9"/>
  <c r="AJ2862" i="9"/>
  <c r="AJ2863" i="9"/>
  <c r="AJ2864" i="9"/>
  <c r="AJ2865" i="9"/>
  <c r="AJ2866" i="9"/>
  <c r="AJ2867" i="9"/>
  <c r="AJ2868" i="9"/>
  <c r="AJ2869" i="9"/>
  <c r="AJ2870" i="9"/>
  <c r="AJ2871" i="9"/>
  <c r="AJ2872" i="9"/>
  <c r="AJ2873" i="9"/>
  <c r="AJ2874" i="9"/>
  <c r="AJ2875" i="9"/>
  <c r="AJ2876" i="9"/>
  <c r="AJ2877" i="9"/>
  <c r="AJ2878" i="9"/>
  <c r="AJ2879" i="9"/>
  <c r="AJ2880" i="9"/>
  <c r="AJ2881" i="9"/>
  <c r="AJ2882" i="9"/>
  <c r="AJ2883" i="9"/>
  <c r="AJ2884" i="9"/>
  <c r="AJ2885" i="9"/>
  <c r="AJ2886" i="9"/>
  <c r="AJ2887" i="9"/>
  <c r="AJ2888" i="9"/>
  <c r="AJ2889" i="9"/>
  <c r="AJ2890" i="9"/>
  <c r="AJ2891" i="9"/>
  <c r="AJ2892" i="9"/>
  <c r="AJ2893" i="9"/>
  <c r="AJ2894" i="9"/>
  <c r="AJ2895" i="9"/>
  <c r="AJ2896" i="9"/>
  <c r="AJ2897" i="9"/>
  <c r="AJ2898" i="9"/>
  <c r="AJ2899" i="9"/>
  <c r="AJ2900" i="9"/>
  <c r="AJ2901" i="9"/>
  <c r="AJ2902" i="9"/>
  <c r="AJ2903" i="9"/>
  <c r="AJ2904" i="9"/>
  <c r="AJ2905" i="9"/>
  <c r="AJ2906" i="9"/>
  <c r="AJ2907" i="9"/>
  <c r="AJ2908" i="9"/>
  <c r="AJ2909" i="9"/>
  <c r="AJ2910" i="9"/>
  <c r="AJ2911" i="9"/>
  <c r="AJ2912" i="9"/>
  <c r="AJ2913" i="9"/>
  <c r="AJ2914" i="9"/>
  <c r="AJ2915" i="9"/>
  <c r="AJ2916" i="9"/>
  <c r="AJ2917" i="9"/>
  <c r="AJ2918" i="9"/>
  <c r="AJ2919" i="9"/>
  <c r="AJ2920" i="9"/>
  <c r="AJ2921" i="9"/>
  <c r="AJ2922" i="9"/>
  <c r="AJ2923" i="9"/>
  <c r="AJ2924" i="9"/>
  <c r="AJ2925" i="9"/>
  <c r="AJ2926" i="9"/>
  <c r="AJ2927" i="9"/>
  <c r="AJ2928" i="9"/>
  <c r="AJ2929" i="9"/>
  <c r="AJ2930" i="9"/>
  <c r="AJ2931" i="9"/>
  <c r="AJ2932" i="9"/>
  <c r="AJ2933" i="9"/>
  <c r="AJ2934" i="9"/>
  <c r="AJ2935" i="9"/>
  <c r="AJ2936" i="9"/>
  <c r="AJ2937" i="9"/>
  <c r="AJ2938" i="9"/>
  <c r="AJ2939" i="9"/>
  <c r="AJ2940" i="9"/>
  <c r="AJ2941" i="9"/>
  <c r="AJ2942" i="9"/>
  <c r="AJ2943" i="9"/>
  <c r="AJ2944" i="9"/>
  <c r="AJ2945" i="9"/>
  <c r="AJ2946" i="9"/>
  <c r="AJ2947" i="9"/>
  <c r="AJ2948" i="9"/>
  <c r="AJ2949" i="9"/>
  <c r="AJ2950" i="9"/>
  <c r="AJ2951" i="9"/>
  <c r="AJ2952" i="9"/>
  <c r="AJ2953" i="9"/>
  <c r="AJ2954" i="9"/>
  <c r="AJ2955" i="9"/>
  <c r="AJ2956" i="9"/>
  <c r="AJ2957" i="9"/>
  <c r="AJ2958" i="9"/>
  <c r="AJ2959" i="9"/>
  <c r="AJ2960" i="9"/>
  <c r="AJ2961" i="9"/>
  <c r="AJ2962" i="9"/>
  <c r="AJ2963" i="9"/>
  <c r="AJ2964" i="9"/>
  <c r="AJ2965" i="9"/>
  <c r="AJ2966" i="9"/>
  <c r="AJ2967" i="9"/>
  <c r="AJ2968" i="9"/>
  <c r="AJ2969" i="9"/>
  <c r="AJ2970" i="9"/>
  <c r="AJ2971" i="9"/>
  <c r="AJ2972" i="9"/>
  <c r="AJ2973" i="9"/>
  <c r="AJ2974" i="9"/>
  <c r="AJ2975" i="9"/>
  <c r="AJ2976" i="9"/>
  <c r="AJ2977" i="9"/>
  <c r="AJ2978" i="9"/>
  <c r="AJ2979" i="9"/>
  <c r="AJ2980" i="9"/>
  <c r="AJ2981" i="9"/>
  <c r="AJ2982" i="9"/>
  <c r="AJ2983" i="9"/>
  <c r="AJ2984" i="9"/>
  <c r="AJ2985" i="9"/>
  <c r="AJ2986" i="9"/>
  <c r="AJ2987" i="9"/>
  <c r="AJ2988" i="9"/>
  <c r="AJ2989" i="9"/>
  <c r="AJ2990" i="9"/>
  <c r="AJ2991" i="9"/>
  <c r="AJ2992" i="9"/>
  <c r="AJ2993" i="9"/>
  <c r="AJ2994" i="9"/>
  <c r="AJ2995" i="9"/>
  <c r="AJ2996" i="9"/>
  <c r="AJ2997" i="9"/>
  <c r="AJ2998" i="9"/>
  <c r="AJ2999" i="9"/>
  <c r="AJ3000" i="9"/>
  <c r="AJ3001" i="9"/>
  <c r="AJ3002" i="9"/>
  <c r="AJ3003" i="9"/>
  <c r="AJ3004" i="9"/>
  <c r="AJ3005" i="9"/>
  <c r="AJ3006" i="9"/>
  <c r="AJ3007" i="9"/>
  <c r="AJ3008" i="9"/>
  <c r="AJ3009" i="9"/>
  <c r="AJ3010" i="9"/>
  <c r="AJ3011" i="9"/>
  <c r="AJ3012" i="9"/>
  <c r="AJ3013" i="9"/>
  <c r="AJ3014" i="9"/>
  <c r="AJ3015" i="9"/>
  <c r="AJ3016" i="9"/>
  <c r="AJ3017" i="9"/>
  <c r="AJ3018" i="9"/>
  <c r="AJ3019" i="9"/>
  <c r="AJ3020" i="9"/>
  <c r="AJ3021" i="9"/>
  <c r="AJ3022" i="9"/>
  <c r="AJ3023" i="9"/>
  <c r="AJ3024" i="9"/>
  <c r="AJ3025" i="9"/>
  <c r="AJ3026" i="9"/>
  <c r="AJ3027" i="9"/>
  <c r="AJ3028" i="9"/>
  <c r="AJ3029" i="9"/>
  <c r="AJ3030" i="9"/>
  <c r="AJ3031" i="9"/>
  <c r="AJ3032" i="9"/>
  <c r="AJ3033" i="9"/>
  <c r="AJ3034" i="9"/>
  <c r="AJ3035" i="9"/>
  <c r="AJ3036" i="9"/>
  <c r="AJ3037" i="9"/>
  <c r="AJ3038" i="9"/>
  <c r="AJ3039" i="9"/>
  <c r="AJ3040" i="9"/>
  <c r="AJ3041" i="9"/>
  <c r="AJ3042" i="9"/>
  <c r="AJ3043" i="9"/>
  <c r="AJ3044" i="9"/>
  <c r="AJ3045" i="9"/>
  <c r="AJ3046" i="9"/>
  <c r="AJ3047" i="9"/>
  <c r="AJ3048" i="9"/>
  <c r="AJ3049" i="9"/>
  <c r="AJ3050" i="9"/>
  <c r="AJ3051" i="9"/>
  <c r="AJ3052" i="9"/>
  <c r="AJ3053" i="9"/>
  <c r="AJ3054" i="9"/>
  <c r="AJ3055" i="9"/>
  <c r="AJ3056" i="9"/>
  <c r="AJ3057" i="9"/>
  <c r="AJ3058" i="9"/>
  <c r="AJ3059" i="9"/>
  <c r="AJ3060" i="9"/>
  <c r="AJ3061" i="9"/>
  <c r="AJ3062" i="9"/>
  <c r="AJ3063" i="9"/>
  <c r="AJ3064" i="9"/>
  <c r="AJ3065" i="9"/>
  <c r="AJ3066" i="9"/>
  <c r="AJ3067" i="9"/>
  <c r="AJ3068" i="9"/>
  <c r="AJ3069" i="9"/>
  <c r="AJ3070" i="9"/>
  <c r="AJ3071" i="9"/>
  <c r="AJ3072" i="9"/>
  <c r="AJ3073" i="9"/>
  <c r="AJ3074" i="9"/>
  <c r="AJ3075" i="9"/>
  <c r="AJ3076" i="9"/>
  <c r="AJ3077" i="9"/>
  <c r="AJ3078" i="9"/>
  <c r="AJ3079" i="9"/>
  <c r="AJ3080" i="9"/>
  <c r="AJ3081" i="9"/>
  <c r="AJ3082" i="9"/>
  <c r="AJ3083" i="9"/>
  <c r="AJ3084" i="9"/>
  <c r="AJ3085" i="9"/>
  <c r="AJ3086" i="9"/>
  <c r="AJ3087" i="9"/>
  <c r="AJ3088" i="9"/>
  <c r="AJ3089" i="9"/>
  <c r="AJ3090" i="9"/>
  <c r="AJ3091" i="9"/>
  <c r="AJ3092" i="9"/>
  <c r="AJ3093" i="9"/>
  <c r="AJ3094" i="9"/>
  <c r="AJ3095" i="9"/>
  <c r="AJ3096" i="9"/>
  <c r="AJ3097" i="9"/>
  <c r="AJ3098" i="9"/>
  <c r="AJ3099" i="9"/>
  <c r="AJ3100" i="9"/>
  <c r="AJ3101" i="9"/>
  <c r="AJ3102" i="9"/>
  <c r="AJ3103" i="9"/>
  <c r="AJ3104" i="9"/>
  <c r="AJ3105" i="9"/>
  <c r="AJ3106" i="9"/>
  <c r="AJ3107" i="9"/>
  <c r="AJ3108" i="9"/>
  <c r="AJ3109" i="9"/>
  <c r="AJ3110" i="9"/>
  <c r="AJ3111" i="9"/>
  <c r="AJ3112" i="9"/>
  <c r="AJ3113" i="9"/>
  <c r="AJ3114" i="9"/>
  <c r="AJ3115" i="9"/>
  <c r="AJ3116" i="9"/>
  <c r="AJ3117" i="9"/>
  <c r="AJ3118" i="9"/>
  <c r="AJ3119" i="9"/>
  <c r="AJ3120" i="9"/>
  <c r="AJ3121" i="9"/>
  <c r="AJ3122" i="9"/>
  <c r="AJ3123" i="9"/>
  <c r="AJ3124" i="9"/>
  <c r="AJ3125" i="9"/>
  <c r="AJ3126" i="9"/>
  <c r="AJ3127" i="9"/>
  <c r="AJ3128" i="9"/>
  <c r="AJ3129" i="9"/>
  <c r="AJ3130" i="9"/>
  <c r="AJ3131" i="9"/>
  <c r="AJ3132" i="9"/>
  <c r="AJ3133" i="9"/>
  <c r="AJ3134" i="9"/>
  <c r="AJ3135" i="9"/>
  <c r="AJ3136" i="9"/>
  <c r="AJ3137" i="9"/>
  <c r="AJ3138" i="9"/>
  <c r="AJ3139" i="9"/>
  <c r="AJ3140" i="9"/>
  <c r="AJ3141" i="9"/>
  <c r="AJ3142" i="9"/>
  <c r="AJ3143" i="9"/>
  <c r="AJ3144" i="9"/>
  <c r="AJ3145" i="9"/>
  <c r="AJ3146" i="9"/>
  <c r="AJ3147" i="9"/>
  <c r="AJ3148" i="9"/>
  <c r="AJ3149" i="9"/>
  <c r="AJ3150" i="9"/>
  <c r="AJ3151" i="9"/>
  <c r="AJ3152" i="9"/>
  <c r="AJ3153" i="9"/>
  <c r="AJ3154" i="9"/>
  <c r="AJ3155" i="9"/>
  <c r="AJ3156" i="9"/>
  <c r="AJ3157" i="9"/>
  <c r="AJ3158" i="9"/>
  <c r="AJ3159" i="9"/>
  <c r="AJ3160" i="9"/>
  <c r="AJ3161" i="9"/>
  <c r="AJ3162" i="9"/>
  <c r="AJ3163" i="9"/>
  <c r="AJ3164" i="9"/>
  <c r="AJ3165" i="9"/>
  <c r="AJ3166" i="9"/>
  <c r="AJ3167" i="9"/>
  <c r="AJ3168" i="9"/>
  <c r="AJ3169" i="9"/>
  <c r="AJ3170" i="9"/>
  <c r="AJ3171" i="9"/>
  <c r="AJ3172" i="9"/>
  <c r="AJ3173" i="9"/>
  <c r="AJ3174" i="9"/>
  <c r="AJ3175" i="9"/>
  <c r="AJ3176" i="9"/>
  <c r="AJ3177" i="9"/>
  <c r="AJ3178" i="9"/>
  <c r="AJ3179" i="9"/>
  <c r="AJ3180" i="9"/>
  <c r="AJ3181" i="9"/>
  <c r="AJ3182" i="9"/>
  <c r="AJ3183" i="9"/>
  <c r="AJ3184" i="9"/>
  <c r="AJ3185" i="9"/>
  <c r="AJ3186" i="9"/>
  <c r="AJ3187" i="9"/>
  <c r="AJ3188" i="9"/>
  <c r="AJ3189" i="9"/>
  <c r="AJ3190" i="9"/>
  <c r="AJ3191" i="9"/>
  <c r="AJ3192" i="9"/>
  <c r="AJ3193" i="9"/>
  <c r="AJ3194" i="9"/>
  <c r="AJ3195" i="9"/>
  <c r="AJ3196" i="9"/>
  <c r="AJ3197" i="9"/>
  <c r="AJ3198" i="9"/>
  <c r="AJ3199" i="9"/>
  <c r="AJ3200" i="9"/>
  <c r="AJ3201" i="9"/>
  <c r="AJ3202" i="9"/>
  <c r="AJ3203" i="9"/>
  <c r="AJ3204" i="9"/>
  <c r="AJ3205" i="9"/>
  <c r="AJ3206" i="9"/>
  <c r="AJ3207" i="9"/>
  <c r="AJ3208" i="9"/>
  <c r="AJ3209" i="9"/>
  <c r="AJ3210" i="9"/>
  <c r="AJ3211" i="9"/>
  <c r="AJ3212" i="9"/>
  <c r="AJ3213" i="9"/>
  <c r="AJ3214" i="9"/>
  <c r="AJ3215" i="9"/>
  <c r="AJ3216" i="9"/>
  <c r="AJ3217" i="9"/>
  <c r="AJ3218" i="9"/>
  <c r="AJ3219" i="9"/>
  <c r="AJ3220" i="9"/>
  <c r="AJ3221" i="9"/>
  <c r="AJ3222" i="9"/>
  <c r="AJ3223" i="9"/>
  <c r="AJ3224" i="9"/>
  <c r="AJ3225" i="9"/>
  <c r="AJ3226" i="9"/>
  <c r="AJ3227" i="9"/>
  <c r="AJ3228" i="9"/>
  <c r="AJ3229" i="9"/>
  <c r="AJ3230" i="9"/>
  <c r="AJ3231" i="9"/>
  <c r="AJ3232" i="9"/>
  <c r="AJ3233" i="9"/>
  <c r="AJ3234" i="9"/>
  <c r="AJ3235" i="9"/>
  <c r="AJ3236" i="9"/>
  <c r="AJ3237" i="9"/>
  <c r="AJ3238" i="9"/>
  <c r="AJ3239" i="9"/>
  <c r="AJ3240" i="9"/>
  <c r="AJ3241" i="9"/>
  <c r="AJ3242" i="9"/>
  <c r="AJ3243" i="9"/>
  <c r="AJ3244" i="9"/>
  <c r="AJ3245" i="9"/>
  <c r="AJ3246" i="9"/>
  <c r="AJ3247" i="9"/>
  <c r="AJ3248" i="9"/>
  <c r="AJ3249" i="9"/>
  <c r="AJ3250" i="9"/>
  <c r="AJ3251" i="9"/>
  <c r="AJ3252" i="9"/>
  <c r="AJ3253" i="9"/>
  <c r="AJ3254" i="9"/>
  <c r="AJ3255" i="9"/>
  <c r="AJ3256" i="9"/>
  <c r="AJ3257" i="9"/>
  <c r="AJ3258" i="9"/>
  <c r="AJ3259" i="9"/>
  <c r="AJ3260" i="9"/>
  <c r="AJ3261" i="9"/>
  <c r="AJ3262" i="9"/>
  <c r="AJ3263" i="9"/>
  <c r="AJ3264" i="9"/>
  <c r="AJ3265" i="9"/>
  <c r="AJ3266" i="9"/>
  <c r="AJ3267" i="9"/>
  <c r="AJ3268" i="9"/>
  <c r="AJ3269" i="9"/>
  <c r="AJ3270" i="9"/>
  <c r="AJ3271" i="9"/>
  <c r="AJ3272" i="9"/>
  <c r="AJ3273" i="9"/>
  <c r="AJ3274" i="9"/>
  <c r="AJ3275" i="9"/>
  <c r="AJ3276" i="9"/>
  <c r="AJ3277" i="9"/>
  <c r="AJ3278" i="9"/>
  <c r="AJ3279" i="9"/>
  <c r="AJ3280" i="9"/>
  <c r="AJ3281" i="9"/>
  <c r="AJ3282" i="9"/>
  <c r="AJ3283" i="9"/>
  <c r="AJ3284" i="9"/>
  <c r="AJ3285" i="9"/>
  <c r="AJ3286" i="9"/>
  <c r="AJ3287" i="9"/>
  <c r="AJ3288" i="9"/>
  <c r="AJ3289" i="9"/>
  <c r="AJ3290" i="9"/>
  <c r="AJ3291" i="9"/>
  <c r="AJ3292" i="9"/>
  <c r="AJ3293" i="9"/>
  <c r="AJ3294" i="9"/>
  <c r="AJ3295" i="9"/>
  <c r="AJ3296" i="9"/>
  <c r="AJ3297" i="9"/>
  <c r="AJ3298" i="9"/>
  <c r="AJ3299" i="9"/>
  <c r="AJ3300" i="9"/>
  <c r="AJ3301" i="9"/>
  <c r="AJ3302" i="9"/>
  <c r="AJ3303" i="9"/>
  <c r="AJ3304" i="9"/>
  <c r="AJ3305" i="9"/>
  <c r="AJ3306" i="9"/>
  <c r="AJ3307" i="9"/>
  <c r="AJ3308" i="9"/>
  <c r="AJ3309" i="9"/>
  <c r="AJ3310" i="9"/>
  <c r="AJ3311" i="9"/>
  <c r="AJ3312" i="9"/>
  <c r="AJ3313" i="9"/>
  <c r="AJ3314" i="9"/>
  <c r="AJ3315" i="9"/>
  <c r="AJ3316" i="9"/>
  <c r="AJ3317" i="9"/>
  <c r="AJ3318" i="9"/>
  <c r="AJ3319" i="9"/>
  <c r="AJ3320" i="9"/>
  <c r="AJ3321" i="9"/>
  <c r="AJ3322" i="9"/>
  <c r="AJ3323" i="9"/>
  <c r="AJ3324" i="9"/>
  <c r="AJ3325" i="9"/>
  <c r="AJ3326" i="9"/>
  <c r="AJ3327" i="9"/>
  <c r="AJ3328" i="9"/>
  <c r="AJ3329" i="9"/>
  <c r="AJ3330" i="9"/>
  <c r="AJ3331" i="9"/>
  <c r="AJ3332" i="9"/>
  <c r="AJ3333" i="9"/>
  <c r="AJ3334" i="9"/>
  <c r="AJ3335" i="9"/>
  <c r="AJ3336" i="9"/>
  <c r="AJ3337" i="9"/>
  <c r="AJ3338" i="9"/>
  <c r="AJ3339" i="9"/>
  <c r="AJ3340" i="9"/>
  <c r="AJ3341" i="9"/>
  <c r="AJ3342" i="9"/>
  <c r="AJ3343" i="9"/>
  <c r="AJ3344" i="9"/>
  <c r="AJ3345" i="9"/>
  <c r="AJ3346" i="9"/>
  <c r="AJ3347" i="9"/>
  <c r="AJ3348" i="9"/>
  <c r="AJ3349" i="9"/>
  <c r="AJ3350" i="9"/>
  <c r="AJ3351" i="9"/>
  <c r="AJ3352" i="9"/>
  <c r="AJ3353" i="9"/>
  <c r="AJ3354" i="9"/>
  <c r="AJ3355" i="9"/>
  <c r="AJ3356" i="9"/>
  <c r="AJ3357" i="9"/>
  <c r="AJ3358" i="9"/>
  <c r="AJ3359" i="9"/>
  <c r="AJ3360" i="9"/>
  <c r="AJ3361" i="9"/>
  <c r="AJ3362" i="9"/>
  <c r="AJ3363" i="9"/>
  <c r="AJ3364" i="9"/>
  <c r="AJ3365" i="9"/>
  <c r="AJ3366" i="9"/>
  <c r="AJ3367" i="9"/>
  <c r="AJ3368" i="9"/>
  <c r="AJ3369" i="9"/>
  <c r="AJ3370" i="9"/>
  <c r="AJ3371" i="9"/>
  <c r="AJ3372" i="9"/>
  <c r="AJ3373" i="9"/>
  <c r="AJ3374" i="9"/>
  <c r="AJ3375" i="9"/>
  <c r="AJ3376" i="9"/>
  <c r="AJ3377" i="9"/>
  <c r="AJ3378" i="9"/>
  <c r="AJ3379" i="9"/>
  <c r="AJ3380" i="9"/>
  <c r="AJ3381" i="9"/>
  <c r="AJ3382" i="9"/>
  <c r="AJ3383" i="9"/>
  <c r="AJ3384" i="9"/>
  <c r="AJ3385" i="9"/>
  <c r="AJ3386" i="9"/>
  <c r="AJ3387" i="9"/>
  <c r="AJ3388" i="9"/>
  <c r="AJ3389" i="9"/>
  <c r="AJ3390" i="9"/>
  <c r="AJ3391" i="9"/>
  <c r="AJ3392" i="9"/>
  <c r="AJ3393" i="9"/>
  <c r="AJ3394" i="9"/>
  <c r="AJ3395" i="9"/>
  <c r="AJ3396" i="9"/>
  <c r="AJ3397" i="9"/>
  <c r="AJ3398" i="9"/>
  <c r="AJ3399" i="9"/>
  <c r="AJ3400" i="9"/>
  <c r="AJ3401" i="9"/>
  <c r="AJ3402" i="9"/>
  <c r="AJ3403" i="9"/>
  <c r="AJ3404" i="9"/>
  <c r="AJ3405" i="9"/>
  <c r="AJ3406" i="9"/>
  <c r="AJ3407" i="9"/>
  <c r="AJ3408" i="9"/>
  <c r="AJ3409" i="9"/>
  <c r="AJ3410" i="9"/>
  <c r="AJ3411" i="9"/>
  <c r="AJ3412" i="9"/>
  <c r="AJ3413" i="9"/>
  <c r="AJ3414" i="9"/>
  <c r="AJ3415" i="9"/>
  <c r="AJ3416" i="9"/>
  <c r="AJ3417" i="9"/>
  <c r="AJ3418" i="9"/>
  <c r="AJ3419" i="9"/>
  <c r="AJ3420" i="9"/>
  <c r="AJ3421" i="9"/>
  <c r="AJ3422" i="9"/>
  <c r="AJ3423" i="9"/>
  <c r="AJ3424" i="9"/>
  <c r="AJ3425" i="9"/>
  <c r="AJ3426" i="9"/>
  <c r="AJ3427" i="9"/>
  <c r="AJ3428" i="9"/>
  <c r="AJ3429" i="9"/>
  <c r="AJ3430" i="9"/>
  <c r="AJ3431" i="9"/>
  <c r="AJ3432" i="9"/>
  <c r="AJ3433" i="9"/>
  <c r="AJ3434" i="9"/>
  <c r="AJ3435" i="9"/>
  <c r="AJ3436" i="9"/>
  <c r="AJ3437" i="9"/>
  <c r="AJ3438" i="9"/>
  <c r="AJ3439" i="9"/>
  <c r="AJ3440" i="9"/>
  <c r="AJ3441" i="9"/>
  <c r="AJ3442" i="9"/>
  <c r="AJ3443" i="9"/>
  <c r="AJ3444" i="9"/>
  <c r="AJ3445" i="9"/>
  <c r="AJ3446" i="9"/>
  <c r="AJ3447" i="9"/>
  <c r="AJ3448" i="9"/>
  <c r="AJ3449" i="9"/>
  <c r="AJ3450" i="9"/>
  <c r="AJ3451" i="9"/>
  <c r="AJ3452" i="9"/>
  <c r="AJ3453" i="9"/>
  <c r="AJ3454" i="9"/>
  <c r="AJ3455" i="9"/>
  <c r="AJ3456" i="9"/>
  <c r="AJ3457" i="9"/>
  <c r="AJ3458" i="9"/>
  <c r="AJ3459" i="9"/>
  <c r="AJ3460" i="9"/>
  <c r="AJ3461" i="9"/>
  <c r="AJ3462" i="9"/>
  <c r="AJ3463" i="9"/>
  <c r="AJ3464" i="9"/>
  <c r="AJ3465" i="9"/>
  <c r="AJ3466" i="9"/>
  <c r="AJ3467" i="9"/>
  <c r="AJ3468" i="9"/>
  <c r="AJ3469" i="9"/>
  <c r="AJ3470" i="9"/>
  <c r="AJ3471" i="9"/>
  <c r="AJ3472" i="9"/>
  <c r="AJ3473" i="9"/>
  <c r="AJ3474" i="9"/>
  <c r="AJ3475" i="9"/>
  <c r="AJ3476" i="9"/>
  <c r="AJ3477" i="9"/>
  <c r="AJ3478" i="9"/>
  <c r="AJ3479" i="9"/>
  <c r="AJ3480" i="9"/>
  <c r="AJ3481" i="9"/>
  <c r="AJ3482" i="9"/>
  <c r="AJ3483" i="9"/>
  <c r="AJ3484" i="9"/>
  <c r="AJ3485" i="9"/>
  <c r="AJ3486" i="9"/>
  <c r="AJ3487" i="9"/>
  <c r="AJ3488" i="9"/>
  <c r="AJ3489" i="9"/>
  <c r="AJ3490" i="9"/>
  <c r="AJ3491" i="9"/>
  <c r="AJ3492" i="9"/>
  <c r="AJ3493" i="9"/>
  <c r="AJ3494" i="9"/>
  <c r="AJ3495" i="9"/>
  <c r="AJ3496" i="9"/>
  <c r="AJ3497" i="9"/>
  <c r="AJ3498" i="9"/>
  <c r="AJ3499" i="9"/>
  <c r="AJ3500" i="9"/>
  <c r="AJ3501" i="9"/>
  <c r="AJ3502" i="9"/>
  <c r="AJ3503" i="9"/>
  <c r="AJ3504" i="9"/>
  <c r="AJ3505" i="9"/>
  <c r="AJ3506" i="9"/>
  <c r="AJ3507" i="9"/>
  <c r="AJ3508" i="9"/>
  <c r="AJ3509" i="9"/>
  <c r="AJ3510" i="9"/>
  <c r="AJ3511" i="9"/>
  <c r="AJ3512" i="9"/>
  <c r="AJ3513" i="9"/>
  <c r="AJ3514" i="9"/>
  <c r="AJ3515" i="9"/>
  <c r="AJ3516" i="9"/>
  <c r="AJ3517" i="9"/>
  <c r="AJ3518" i="9"/>
  <c r="AJ3519" i="9"/>
  <c r="AJ3520" i="9"/>
  <c r="AJ3521" i="9"/>
  <c r="AJ3522" i="9"/>
  <c r="AJ3523" i="9"/>
  <c r="AJ3524" i="9"/>
  <c r="AJ3525" i="9"/>
  <c r="AJ3526" i="9"/>
  <c r="AJ3527" i="9"/>
  <c r="AJ3528" i="9"/>
  <c r="AJ3529" i="9"/>
  <c r="AJ3530" i="9"/>
  <c r="AJ3531" i="9"/>
  <c r="AJ3532" i="9"/>
  <c r="AJ3533" i="9"/>
  <c r="AJ3534" i="9"/>
  <c r="AJ3535" i="9"/>
  <c r="AJ3536" i="9"/>
  <c r="AJ3537" i="9"/>
  <c r="AJ3538" i="9"/>
  <c r="AJ3539" i="9"/>
  <c r="AJ3540" i="9"/>
  <c r="AJ3541" i="9"/>
  <c r="AJ3542" i="9"/>
  <c r="AJ3543" i="9"/>
  <c r="AJ3544" i="9"/>
  <c r="AJ3545" i="9"/>
  <c r="AJ3546" i="9"/>
  <c r="AJ3547" i="9"/>
  <c r="AJ3548" i="9"/>
  <c r="AJ3549" i="9"/>
  <c r="AJ3550" i="9"/>
  <c r="AJ3551" i="9"/>
  <c r="AJ3552" i="9"/>
  <c r="AJ3553" i="9"/>
  <c r="AJ3554" i="9"/>
  <c r="AJ3555" i="9"/>
  <c r="AJ3556" i="9"/>
  <c r="AJ3557" i="9"/>
  <c r="AJ3558" i="9"/>
  <c r="AJ3559" i="9"/>
  <c r="AJ3560" i="9"/>
  <c r="AJ3561" i="9"/>
  <c r="AJ3562" i="9"/>
  <c r="AJ3563" i="9"/>
  <c r="AJ3564" i="9"/>
  <c r="AJ3565" i="9"/>
  <c r="AJ3566" i="9"/>
  <c r="AJ3567" i="9"/>
  <c r="AJ3568" i="9"/>
  <c r="AJ3569" i="9"/>
  <c r="AJ3570" i="9"/>
  <c r="AJ3571" i="9"/>
  <c r="AJ3572" i="9"/>
  <c r="AJ3573" i="9"/>
  <c r="AJ3574" i="9"/>
  <c r="AJ3575" i="9"/>
  <c r="AJ3576" i="9"/>
  <c r="AJ3577" i="9"/>
  <c r="AJ3578" i="9"/>
  <c r="AJ3579" i="9"/>
  <c r="AJ3580" i="9"/>
  <c r="AJ3581" i="9"/>
  <c r="AJ3582" i="9"/>
  <c r="AJ3583" i="9"/>
  <c r="AJ3584" i="9"/>
  <c r="AJ3585" i="9"/>
  <c r="AJ3586" i="9"/>
  <c r="AJ3587" i="9"/>
  <c r="AJ3588" i="9"/>
  <c r="AJ3589" i="9"/>
  <c r="AJ3590" i="9"/>
  <c r="AJ3591" i="9"/>
  <c r="AJ3592" i="9"/>
  <c r="AJ3593" i="9"/>
  <c r="AJ3594" i="9"/>
  <c r="AJ3595" i="9"/>
  <c r="AJ3596" i="9"/>
  <c r="AJ3597" i="9"/>
  <c r="AJ3598" i="9"/>
  <c r="AJ3599" i="9"/>
  <c r="AJ3600" i="9"/>
  <c r="AJ3601" i="9"/>
  <c r="AJ3602" i="9"/>
  <c r="AJ3603" i="9"/>
  <c r="AJ3604" i="9"/>
  <c r="AJ3605" i="9"/>
  <c r="AJ3606" i="9"/>
  <c r="AJ3607" i="9"/>
  <c r="AJ3608" i="9"/>
  <c r="AJ3609" i="9"/>
  <c r="AJ3610" i="9"/>
  <c r="AJ3611" i="9"/>
  <c r="AJ3612" i="9"/>
  <c r="AJ3613" i="9"/>
  <c r="AJ3614" i="9"/>
  <c r="AJ3615" i="9"/>
  <c r="AJ3616" i="9"/>
  <c r="AJ3617" i="9"/>
  <c r="AJ3618" i="9"/>
  <c r="AJ3619" i="9"/>
  <c r="AJ3620" i="9"/>
  <c r="AJ3621" i="9"/>
  <c r="AJ3622" i="9"/>
  <c r="AJ3623" i="9"/>
  <c r="AJ3624" i="9"/>
  <c r="AJ3625" i="9"/>
  <c r="AJ3626" i="9"/>
  <c r="AJ3627" i="9"/>
  <c r="AJ3628" i="9"/>
  <c r="AJ3629" i="9"/>
  <c r="AJ3630" i="9"/>
  <c r="AJ3631" i="9"/>
  <c r="AJ3632" i="9"/>
  <c r="AJ3633" i="9"/>
  <c r="AJ3634" i="9"/>
  <c r="AJ3635" i="9"/>
  <c r="AJ3636" i="9"/>
  <c r="AJ3637" i="9"/>
  <c r="AJ3638" i="9"/>
  <c r="AJ3639" i="9"/>
  <c r="AJ3640" i="9"/>
  <c r="AJ3641" i="9"/>
  <c r="AJ3642" i="9"/>
  <c r="AJ3643" i="9"/>
  <c r="AJ3644" i="9"/>
  <c r="AJ3645" i="9"/>
  <c r="AJ3646" i="9"/>
  <c r="AJ3647" i="9"/>
  <c r="AJ3648" i="9"/>
  <c r="AJ3649" i="9"/>
  <c r="AJ3650" i="9"/>
  <c r="AJ3651" i="9"/>
  <c r="AJ3652" i="9"/>
  <c r="AJ3653" i="9"/>
  <c r="AJ3654" i="9"/>
  <c r="AJ3655" i="9"/>
  <c r="AJ3656" i="9"/>
  <c r="AJ3657" i="9"/>
  <c r="AJ3658" i="9"/>
  <c r="AJ3659" i="9"/>
  <c r="AJ3660" i="9"/>
  <c r="AJ3661" i="9"/>
  <c r="AJ3662" i="9"/>
  <c r="AJ3663" i="9"/>
  <c r="AJ3664" i="9"/>
  <c r="AJ3665" i="9"/>
  <c r="AJ3666" i="9"/>
  <c r="AJ3667" i="9"/>
  <c r="AJ3668" i="9"/>
  <c r="AJ3669" i="9"/>
  <c r="AJ3670" i="9"/>
  <c r="AJ3671" i="9"/>
  <c r="AJ3672" i="9"/>
  <c r="AJ3673" i="9"/>
  <c r="AJ3674" i="9"/>
  <c r="AJ3675" i="9"/>
  <c r="AJ3676" i="9"/>
  <c r="AJ3677" i="9"/>
  <c r="AJ3678" i="9"/>
  <c r="AJ3679" i="9"/>
  <c r="AJ3680" i="9"/>
  <c r="AJ3681" i="9"/>
  <c r="AJ3682" i="9"/>
  <c r="AJ3683" i="9"/>
  <c r="AJ3684" i="9"/>
  <c r="AJ3685" i="9"/>
  <c r="AJ3686" i="9"/>
  <c r="AJ3687" i="9"/>
  <c r="AJ3688" i="9"/>
  <c r="AJ3689" i="9"/>
  <c r="AJ3690" i="9"/>
  <c r="AJ3691" i="9"/>
  <c r="AJ3692" i="9"/>
  <c r="AJ3693" i="9"/>
  <c r="AJ3694" i="9"/>
  <c r="AJ3695" i="9"/>
  <c r="AJ3696" i="9"/>
  <c r="AJ3697" i="9"/>
  <c r="AJ3698" i="9"/>
  <c r="AJ3699" i="9"/>
  <c r="AJ3700" i="9"/>
  <c r="AJ3701" i="9"/>
  <c r="AJ3702" i="9"/>
  <c r="AJ3703" i="9"/>
  <c r="AJ3704" i="9"/>
  <c r="AJ3705" i="9"/>
  <c r="AJ3706" i="9"/>
  <c r="AJ3707" i="9"/>
  <c r="AJ3708" i="9"/>
  <c r="AJ3709" i="9"/>
  <c r="AJ3710" i="9"/>
  <c r="AJ3711" i="9"/>
  <c r="AJ3712" i="9"/>
  <c r="AJ3713" i="9"/>
  <c r="AJ3714" i="9"/>
  <c r="AJ3715" i="9"/>
  <c r="AJ3716" i="9"/>
  <c r="AJ3717" i="9"/>
  <c r="AJ3718" i="9"/>
  <c r="AJ3719" i="9"/>
  <c r="AJ3720" i="9"/>
  <c r="AJ3721" i="9"/>
  <c r="AJ3722" i="9"/>
  <c r="AJ3723" i="9"/>
  <c r="AJ3724" i="9"/>
  <c r="AJ3725" i="9"/>
  <c r="AJ3726" i="9"/>
  <c r="AJ3727" i="9"/>
  <c r="AJ3728" i="9"/>
  <c r="AJ3729" i="9"/>
  <c r="AJ3730" i="9"/>
  <c r="AJ3731" i="9"/>
  <c r="AJ3732" i="9"/>
  <c r="AJ3733" i="9"/>
  <c r="AJ3734" i="9"/>
  <c r="AJ3735" i="9"/>
  <c r="AJ3736" i="9"/>
  <c r="AJ3737" i="9"/>
  <c r="AJ3738" i="9"/>
  <c r="AJ3739" i="9"/>
  <c r="AJ3740" i="9"/>
  <c r="AJ3741" i="9"/>
  <c r="AJ3742" i="9"/>
  <c r="AJ3743" i="9"/>
  <c r="AJ3744" i="9"/>
  <c r="AJ3745" i="9"/>
  <c r="AJ3746" i="9"/>
  <c r="AJ3747" i="9"/>
  <c r="AJ3748" i="9"/>
  <c r="AJ3749" i="9"/>
  <c r="AJ3750" i="9"/>
  <c r="AJ3751" i="9"/>
  <c r="AJ3752" i="9"/>
  <c r="AJ3753" i="9"/>
  <c r="AJ3754" i="9"/>
  <c r="AJ3755" i="9"/>
  <c r="AJ3756" i="9"/>
  <c r="AJ3757" i="9"/>
  <c r="AJ3758" i="9"/>
  <c r="AJ3759" i="9"/>
  <c r="AJ3760" i="9"/>
  <c r="AJ3761" i="9"/>
  <c r="AJ3762" i="9"/>
  <c r="AJ3763" i="9"/>
  <c r="AJ3764" i="9"/>
  <c r="AJ3765" i="9"/>
  <c r="AJ3766" i="9"/>
  <c r="AJ3767" i="9"/>
  <c r="AJ3768" i="9"/>
  <c r="AJ3769" i="9"/>
  <c r="AJ3770" i="9"/>
  <c r="AJ3771" i="9"/>
  <c r="AJ3772" i="9"/>
  <c r="AJ3773" i="9"/>
  <c r="AJ3774" i="9"/>
  <c r="AJ3775" i="9"/>
  <c r="AJ3776" i="9"/>
  <c r="AJ3777" i="9"/>
  <c r="AJ3778" i="9"/>
  <c r="AJ3779" i="9"/>
  <c r="AJ3780" i="9"/>
  <c r="AJ3781" i="9"/>
  <c r="AJ3782" i="9"/>
  <c r="AJ3783" i="9"/>
  <c r="AJ3784" i="9"/>
  <c r="AJ3785" i="9"/>
  <c r="AJ3786" i="9"/>
  <c r="AJ3787" i="9"/>
  <c r="AJ3788" i="9"/>
  <c r="AJ3789" i="9"/>
  <c r="AJ3790" i="9"/>
  <c r="AJ3791" i="9"/>
  <c r="AJ3792" i="9"/>
  <c r="AJ3793" i="9"/>
  <c r="AJ3794" i="9"/>
  <c r="AJ3795" i="9"/>
  <c r="AJ3796" i="9"/>
  <c r="AJ3797" i="9"/>
  <c r="AJ3798" i="9"/>
  <c r="AJ3799" i="9"/>
  <c r="AJ3800" i="9"/>
  <c r="AJ3801" i="9"/>
  <c r="AJ3802" i="9"/>
  <c r="AJ3803" i="9"/>
  <c r="AJ3804" i="9"/>
  <c r="AJ3805" i="9"/>
  <c r="AJ3806" i="9"/>
  <c r="AJ3807" i="9"/>
  <c r="AJ3808" i="9"/>
  <c r="AJ3809" i="9"/>
  <c r="AJ3810" i="9"/>
  <c r="AJ3811" i="9"/>
  <c r="AJ3812" i="9"/>
  <c r="AJ3813" i="9"/>
  <c r="AJ3814" i="9"/>
  <c r="AJ3815" i="9"/>
  <c r="AJ3816" i="9"/>
  <c r="AJ3817" i="9"/>
  <c r="AJ3818" i="9"/>
  <c r="AJ3819" i="9"/>
  <c r="AJ3820" i="9"/>
  <c r="AJ3821" i="9"/>
  <c r="AJ3822" i="9"/>
  <c r="AJ3823" i="9"/>
  <c r="AJ3824" i="9"/>
  <c r="AJ3825" i="9"/>
  <c r="AJ3826" i="9"/>
  <c r="AJ3827" i="9"/>
  <c r="AJ3828" i="9"/>
  <c r="AJ3829" i="9"/>
  <c r="AJ3830" i="9"/>
  <c r="AJ3831" i="9"/>
  <c r="AJ3832" i="9"/>
  <c r="AJ3833" i="9"/>
  <c r="AJ3834" i="9"/>
  <c r="AJ3835" i="9"/>
  <c r="AJ3836" i="9"/>
  <c r="AJ3837" i="9"/>
  <c r="AJ3838" i="9"/>
  <c r="AJ3839" i="9"/>
  <c r="AJ3840" i="9"/>
  <c r="AJ3841" i="9"/>
  <c r="AJ3842" i="9"/>
  <c r="AJ3843" i="9"/>
  <c r="AJ3844" i="9"/>
  <c r="AJ3845" i="9"/>
  <c r="AJ3846" i="9"/>
  <c r="AJ3847" i="9"/>
  <c r="AJ3848" i="9"/>
  <c r="AJ3849" i="9"/>
  <c r="AJ3850" i="9"/>
  <c r="AJ3851" i="9"/>
  <c r="AJ3852" i="9"/>
  <c r="AJ3853" i="9"/>
  <c r="AJ3854" i="9"/>
  <c r="AJ3855" i="9"/>
  <c r="AJ3856" i="9"/>
  <c r="AJ3857" i="9"/>
  <c r="AJ3858" i="9"/>
  <c r="AJ3859" i="9"/>
  <c r="AJ3860" i="9"/>
  <c r="AJ3861" i="9"/>
  <c r="AJ3862" i="9"/>
  <c r="AJ3863" i="9"/>
  <c r="AJ3864" i="9"/>
  <c r="AJ3865" i="9"/>
  <c r="AJ3866" i="9"/>
  <c r="AJ3867" i="9"/>
  <c r="AJ3868" i="9"/>
  <c r="AJ3869" i="9"/>
  <c r="AJ3870" i="9"/>
  <c r="AJ3871" i="9"/>
  <c r="AJ3872" i="9"/>
  <c r="AJ3873" i="9"/>
  <c r="AJ3874" i="9"/>
  <c r="AJ3875" i="9"/>
  <c r="AJ3876" i="9"/>
  <c r="AJ3877" i="9"/>
  <c r="AJ3878" i="9"/>
  <c r="AJ3879" i="9"/>
  <c r="AJ3880" i="9"/>
  <c r="AJ3881" i="9"/>
  <c r="AJ3882" i="9"/>
  <c r="AJ3883" i="9"/>
  <c r="AJ3884" i="9"/>
  <c r="AJ3885" i="9"/>
  <c r="AJ3886" i="9"/>
  <c r="AJ3887" i="9"/>
  <c r="AJ3888" i="9"/>
  <c r="AJ3889" i="9"/>
  <c r="AJ3890" i="9"/>
  <c r="AJ3891" i="9"/>
  <c r="AJ3892" i="9"/>
  <c r="AJ3893" i="9"/>
  <c r="AJ3894" i="9"/>
  <c r="AJ3895" i="9"/>
  <c r="AJ3896" i="9"/>
  <c r="AJ3897" i="9"/>
  <c r="AJ3898" i="9"/>
  <c r="AJ3899" i="9"/>
  <c r="AJ3900" i="9"/>
  <c r="AJ3901" i="9"/>
  <c r="AJ3902" i="9"/>
  <c r="AJ3903" i="9"/>
  <c r="AJ3904" i="9"/>
  <c r="AJ3905" i="9"/>
  <c r="AJ3906" i="9"/>
  <c r="AJ3907" i="9"/>
  <c r="AJ3908" i="9"/>
  <c r="AJ3909" i="9"/>
  <c r="AJ3910" i="9"/>
  <c r="AJ3911" i="9"/>
  <c r="AJ3912" i="9"/>
  <c r="AJ3913" i="9"/>
  <c r="AJ3914" i="9"/>
  <c r="AJ3915" i="9"/>
  <c r="AJ3916" i="9"/>
  <c r="AJ3917" i="9"/>
  <c r="AJ3918" i="9"/>
  <c r="AJ3919" i="9"/>
  <c r="AJ3920" i="9"/>
  <c r="AJ3921" i="9"/>
  <c r="AJ3922" i="9"/>
  <c r="AJ3923" i="9"/>
  <c r="AJ3924" i="9"/>
  <c r="AJ3925" i="9"/>
  <c r="AJ3926" i="9"/>
  <c r="AJ3927" i="9"/>
  <c r="AJ3928" i="9"/>
  <c r="AJ3929" i="9"/>
  <c r="AJ3930" i="9"/>
  <c r="AJ3931" i="9"/>
  <c r="AJ3932" i="9"/>
  <c r="AJ3933" i="9"/>
  <c r="AJ3934" i="9"/>
  <c r="AJ3935" i="9"/>
  <c r="AJ3936" i="9"/>
  <c r="AJ3937" i="9"/>
  <c r="AJ3938" i="9"/>
  <c r="AJ3939" i="9"/>
  <c r="AJ3940" i="9"/>
  <c r="AJ3941" i="9"/>
  <c r="AJ3942" i="9"/>
  <c r="AJ3943" i="9"/>
  <c r="AJ3944" i="9"/>
  <c r="AJ3945" i="9"/>
  <c r="AJ3946" i="9"/>
  <c r="AJ3947" i="9"/>
  <c r="AJ3948" i="9"/>
  <c r="AJ3949" i="9"/>
  <c r="AJ3950" i="9"/>
  <c r="AJ3951" i="9"/>
  <c r="AJ3952" i="9"/>
  <c r="AJ3953" i="9"/>
  <c r="AJ3954" i="9"/>
  <c r="AJ3955" i="9"/>
  <c r="AJ3956" i="9"/>
  <c r="AJ3957" i="9"/>
  <c r="AJ3958" i="9"/>
  <c r="AJ3959" i="9"/>
  <c r="AJ3960" i="9"/>
  <c r="AJ3961" i="9"/>
  <c r="AJ3962" i="9"/>
  <c r="AJ3963" i="9"/>
  <c r="AJ3964" i="9"/>
  <c r="AJ3965" i="9"/>
  <c r="AJ3966" i="9"/>
  <c r="AJ3967" i="9"/>
  <c r="AJ3968" i="9"/>
  <c r="AJ3969" i="9"/>
  <c r="AJ3970" i="9"/>
  <c r="AJ3971" i="9"/>
  <c r="AJ3972" i="9"/>
  <c r="AJ3973" i="9"/>
  <c r="AJ3974" i="9"/>
  <c r="AJ3975" i="9"/>
  <c r="AJ3976" i="9"/>
  <c r="AJ3977" i="9"/>
  <c r="AJ3978" i="9"/>
  <c r="AJ3979" i="9"/>
  <c r="AJ3980" i="9"/>
  <c r="AJ3981" i="9"/>
  <c r="AJ3982" i="9"/>
  <c r="AJ3983" i="9"/>
  <c r="AJ3984" i="9"/>
  <c r="AJ3985" i="9"/>
  <c r="AJ3986" i="9"/>
  <c r="AJ3987" i="9"/>
  <c r="AJ3988" i="9"/>
  <c r="AJ3989" i="9"/>
  <c r="AJ3990" i="9"/>
  <c r="AJ3991" i="9"/>
  <c r="AJ3992" i="9"/>
  <c r="AJ3993" i="9"/>
  <c r="AJ3994" i="9"/>
  <c r="AJ3995" i="9"/>
  <c r="AJ3996" i="9"/>
  <c r="AJ3997" i="9"/>
  <c r="AJ3998" i="9"/>
  <c r="AJ3999" i="9"/>
  <c r="AJ4000" i="9"/>
  <c r="AJ4001" i="9"/>
  <c r="AJ4002" i="9"/>
  <c r="AJ4003" i="9"/>
  <c r="AJ4004" i="9"/>
  <c r="AJ4005" i="9"/>
  <c r="AJ4006" i="9"/>
  <c r="AJ4007" i="9"/>
  <c r="AJ4008" i="9"/>
  <c r="AJ4009" i="9"/>
  <c r="AJ4010" i="9"/>
  <c r="AJ4011" i="9"/>
  <c r="AJ4012" i="9"/>
  <c r="AJ4013" i="9"/>
  <c r="AJ4014" i="9"/>
  <c r="AJ4015" i="9"/>
  <c r="AJ4016" i="9"/>
  <c r="AJ4017" i="9"/>
  <c r="AJ4018" i="9"/>
  <c r="AJ4019" i="9"/>
  <c r="AJ4020" i="9"/>
  <c r="AJ4021" i="9"/>
  <c r="AJ4022" i="9"/>
  <c r="AJ4023" i="9"/>
  <c r="AJ4024" i="9"/>
  <c r="AJ4025" i="9"/>
  <c r="AJ4026" i="9"/>
  <c r="AJ4027" i="9"/>
  <c r="AJ4028" i="9"/>
  <c r="AJ4029" i="9"/>
  <c r="AJ4030" i="9"/>
  <c r="AJ4031" i="9"/>
  <c r="AJ4032" i="9"/>
  <c r="AJ4033" i="9"/>
  <c r="AJ4034" i="9"/>
  <c r="AJ4035" i="9"/>
  <c r="AJ4036" i="9"/>
  <c r="AJ4037" i="9"/>
  <c r="AJ4038" i="9"/>
  <c r="AJ4039" i="9"/>
  <c r="AJ4040" i="9"/>
  <c r="AJ4041" i="9"/>
  <c r="AJ4042" i="9"/>
  <c r="AJ4043" i="9"/>
  <c r="AJ4044" i="9"/>
  <c r="AJ4045" i="9"/>
  <c r="AJ4046" i="9"/>
  <c r="AJ4047" i="9"/>
  <c r="AJ4048" i="9"/>
  <c r="AJ4049" i="9"/>
  <c r="AJ4050" i="9"/>
  <c r="AJ4051" i="9"/>
  <c r="AJ4052" i="9"/>
  <c r="AJ4053" i="9"/>
  <c r="AJ4054" i="9"/>
  <c r="AJ4055" i="9"/>
  <c r="AJ4056" i="9"/>
  <c r="AJ4057" i="9"/>
  <c r="AJ4058" i="9"/>
  <c r="AJ4059" i="9"/>
  <c r="AJ4060" i="9"/>
  <c r="AJ4061" i="9"/>
  <c r="AJ4062" i="9"/>
  <c r="AJ4063" i="9"/>
  <c r="AJ4064" i="9"/>
  <c r="AJ4065" i="9"/>
  <c r="AJ4066" i="9"/>
  <c r="AJ5" i="9"/>
  <c r="AI5" i="9"/>
  <c r="AI6" i="9"/>
  <c r="AI7" i="9"/>
  <c r="AI8" i="9"/>
  <c r="AI9" i="9"/>
  <c r="AI10" i="9"/>
  <c r="AI11" i="9"/>
  <c r="AI12" i="9"/>
  <c r="AI13" i="9"/>
  <c r="AI14" i="9"/>
  <c r="AI15" i="9"/>
  <c r="AI16" i="9"/>
  <c r="AI17" i="9"/>
  <c r="AI18" i="9"/>
  <c r="AI19" i="9"/>
  <c r="AI20" i="9"/>
  <c r="AI21" i="9"/>
  <c r="AI22" i="9"/>
  <c r="AI23" i="9"/>
  <c r="AI24" i="9"/>
  <c r="AI25" i="9"/>
  <c r="AI26" i="9"/>
  <c r="AI27" i="9"/>
  <c r="AI28" i="9"/>
  <c r="AI29" i="9"/>
  <c r="AI30" i="9"/>
  <c r="AI31" i="9"/>
  <c r="AI32" i="9"/>
  <c r="AI33" i="9"/>
  <c r="AI34" i="9"/>
  <c r="AI35" i="9"/>
  <c r="AI36" i="9"/>
  <c r="AI37" i="9"/>
  <c r="AI38" i="9"/>
  <c r="AI39" i="9"/>
  <c r="AI40" i="9"/>
  <c r="AI41" i="9"/>
  <c r="AI42" i="9"/>
  <c r="AI43" i="9"/>
  <c r="AI44" i="9"/>
  <c r="AI45" i="9"/>
  <c r="AI46" i="9"/>
  <c r="AI47" i="9"/>
  <c r="AI48" i="9"/>
  <c r="AI49" i="9"/>
  <c r="AI50" i="9"/>
  <c r="AI51" i="9"/>
  <c r="AI52" i="9"/>
  <c r="AI53" i="9"/>
  <c r="AI54" i="9"/>
  <c r="AI55" i="9"/>
  <c r="AI56" i="9"/>
  <c r="AI57" i="9"/>
  <c r="AI58" i="9"/>
  <c r="AI59" i="9"/>
  <c r="AI60" i="9"/>
  <c r="AI61" i="9"/>
  <c r="AI62" i="9"/>
  <c r="AI63" i="9"/>
  <c r="AI64" i="9"/>
  <c r="AI65" i="9"/>
  <c r="AI66" i="9"/>
  <c r="AI67" i="9"/>
  <c r="AI68" i="9"/>
  <c r="AI69" i="9"/>
  <c r="AI70" i="9"/>
  <c r="AI71" i="9"/>
  <c r="AI72" i="9"/>
  <c r="AI73" i="9"/>
  <c r="AI74" i="9"/>
  <c r="AI75" i="9"/>
  <c r="AI76" i="9"/>
  <c r="AI77" i="9"/>
  <c r="AI78" i="9"/>
  <c r="AI79" i="9"/>
  <c r="AI80" i="9"/>
  <c r="AI81" i="9"/>
  <c r="AI82" i="9"/>
  <c r="AI83" i="9"/>
  <c r="AI84" i="9"/>
  <c r="AI85" i="9"/>
  <c r="AI86" i="9"/>
  <c r="AI87" i="9"/>
  <c r="AI88" i="9"/>
  <c r="AI89" i="9"/>
  <c r="AI90" i="9"/>
  <c r="AI91" i="9"/>
  <c r="AI92" i="9"/>
  <c r="AI93" i="9"/>
  <c r="AI94" i="9"/>
  <c r="AI95" i="9"/>
  <c r="AI96" i="9"/>
  <c r="AI97" i="9"/>
  <c r="AI98" i="9"/>
  <c r="AI99" i="9"/>
  <c r="AI100" i="9"/>
  <c r="AI101" i="9"/>
  <c r="AI102" i="9"/>
  <c r="AI103" i="9"/>
  <c r="AI104" i="9"/>
  <c r="AI105" i="9"/>
  <c r="AI106" i="9"/>
  <c r="AI107" i="9"/>
  <c r="AI108" i="9"/>
  <c r="AI109" i="9"/>
  <c r="AI110" i="9"/>
  <c r="AI111" i="9"/>
  <c r="AI112" i="9"/>
  <c r="AI113" i="9"/>
  <c r="AI114" i="9"/>
  <c r="AI115" i="9"/>
  <c r="AI116" i="9"/>
  <c r="AI117" i="9"/>
  <c r="AI118" i="9"/>
  <c r="AI119" i="9"/>
  <c r="AI120" i="9"/>
  <c r="AI121" i="9"/>
  <c r="AI122" i="9"/>
  <c r="AI123" i="9"/>
  <c r="AI124" i="9"/>
  <c r="AI125" i="9"/>
  <c r="AI126" i="9"/>
  <c r="AI127" i="9"/>
  <c r="AI128" i="9"/>
  <c r="AI129" i="9"/>
  <c r="AI130" i="9"/>
  <c r="AI131" i="9"/>
  <c r="AI132" i="9"/>
  <c r="AI133" i="9"/>
  <c r="AI134" i="9"/>
  <c r="AI135" i="9"/>
  <c r="AI136" i="9"/>
  <c r="AI137" i="9"/>
  <c r="AI138" i="9"/>
  <c r="AI139" i="9"/>
  <c r="AI140" i="9"/>
  <c r="AI141" i="9"/>
  <c r="AI142" i="9"/>
  <c r="AI143" i="9"/>
  <c r="AI144" i="9"/>
  <c r="AI145" i="9"/>
  <c r="AI146" i="9"/>
  <c r="AI147" i="9"/>
  <c r="AI148" i="9"/>
  <c r="AI149" i="9"/>
  <c r="AI150" i="9"/>
  <c r="AI151" i="9"/>
  <c r="AI152" i="9"/>
  <c r="AI153" i="9"/>
  <c r="AI154" i="9"/>
  <c r="AI155" i="9"/>
  <c r="AI156" i="9"/>
  <c r="AI157" i="9"/>
  <c r="AI158" i="9"/>
  <c r="AI159" i="9"/>
  <c r="AI160" i="9"/>
  <c r="AI161" i="9"/>
  <c r="AI162" i="9"/>
  <c r="AI163" i="9"/>
  <c r="AI164" i="9"/>
  <c r="AI165" i="9"/>
  <c r="AI166" i="9"/>
  <c r="AI167" i="9"/>
  <c r="AI168" i="9"/>
  <c r="AI169" i="9"/>
  <c r="AI170" i="9"/>
  <c r="AI171" i="9"/>
  <c r="AI172" i="9"/>
  <c r="AI173" i="9"/>
  <c r="AI174" i="9"/>
  <c r="AI175" i="9"/>
  <c r="AI176" i="9"/>
  <c r="AI177" i="9"/>
  <c r="AI178" i="9"/>
  <c r="AI179" i="9"/>
  <c r="AI180" i="9"/>
  <c r="AI181" i="9"/>
  <c r="AI182" i="9"/>
  <c r="AI183" i="9"/>
  <c r="AI184" i="9"/>
  <c r="AI185" i="9"/>
  <c r="AI186" i="9"/>
  <c r="AI187" i="9"/>
  <c r="AI188" i="9"/>
  <c r="AI189" i="9"/>
  <c r="AI190" i="9"/>
  <c r="AI191" i="9"/>
  <c r="AI192" i="9"/>
  <c r="AI193" i="9"/>
  <c r="AI194" i="9"/>
  <c r="AI195" i="9"/>
  <c r="AI196" i="9"/>
  <c r="AI197" i="9"/>
  <c r="AI198" i="9"/>
  <c r="AI199" i="9"/>
  <c r="AI200" i="9"/>
  <c r="AI201" i="9"/>
  <c r="AI202" i="9"/>
  <c r="AI203" i="9"/>
  <c r="AI204" i="9"/>
  <c r="AI205" i="9"/>
  <c r="AI206" i="9"/>
  <c r="AI207" i="9"/>
  <c r="AI208" i="9"/>
  <c r="AI209" i="9"/>
  <c r="AI210" i="9"/>
  <c r="AI211" i="9"/>
  <c r="AI212" i="9"/>
  <c r="AI213" i="9"/>
  <c r="AI214" i="9"/>
  <c r="AI215" i="9"/>
  <c r="AI216" i="9"/>
  <c r="AI217" i="9"/>
  <c r="AI218" i="9"/>
  <c r="AI219" i="9"/>
  <c r="AI220" i="9"/>
  <c r="AI221" i="9"/>
  <c r="AI222" i="9"/>
  <c r="AI223" i="9"/>
  <c r="AI224" i="9"/>
  <c r="AI225" i="9"/>
  <c r="AI226" i="9"/>
  <c r="AI227" i="9"/>
  <c r="AI228" i="9"/>
  <c r="AI229" i="9"/>
  <c r="AI230" i="9"/>
  <c r="AI231" i="9"/>
  <c r="AI232" i="9"/>
  <c r="AI233" i="9"/>
  <c r="AI234" i="9"/>
  <c r="AI235" i="9"/>
  <c r="AI236" i="9"/>
  <c r="AI237" i="9"/>
  <c r="AI238" i="9"/>
  <c r="AI239" i="9"/>
  <c r="AI240" i="9"/>
  <c r="AI241" i="9"/>
  <c r="AI242" i="9"/>
  <c r="AI243" i="9"/>
  <c r="AI244" i="9"/>
  <c r="AI245" i="9"/>
  <c r="AI246" i="9"/>
  <c r="AI247" i="9"/>
  <c r="AI248" i="9"/>
  <c r="AI249" i="9"/>
  <c r="AI250" i="9"/>
  <c r="AI251" i="9"/>
  <c r="AI252" i="9"/>
  <c r="AI253" i="9"/>
  <c r="AI254" i="9"/>
  <c r="AI255" i="9"/>
  <c r="AI256" i="9"/>
  <c r="AI257" i="9"/>
  <c r="AI258" i="9"/>
  <c r="AI259" i="9"/>
  <c r="AI260" i="9"/>
  <c r="AI261" i="9"/>
  <c r="AI262" i="9"/>
  <c r="AI263" i="9"/>
  <c r="AI264" i="9"/>
  <c r="AI265" i="9"/>
  <c r="AI266" i="9"/>
  <c r="AI267" i="9"/>
  <c r="AI268" i="9"/>
  <c r="AI269" i="9"/>
  <c r="AI270" i="9"/>
  <c r="AI271" i="9"/>
  <c r="AI272" i="9"/>
  <c r="AI273" i="9"/>
  <c r="AI274" i="9"/>
  <c r="AI275" i="9"/>
  <c r="AI276" i="9"/>
  <c r="AI277" i="9"/>
  <c r="AI278" i="9"/>
  <c r="AI279" i="9"/>
  <c r="AI280" i="9"/>
  <c r="AI281" i="9"/>
  <c r="AI282" i="9"/>
  <c r="AI283" i="9"/>
  <c r="AI284" i="9"/>
  <c r="AI285" i="9"/>
  <c r="AI286" i="9"/>
  <c r="AI287" i="9"/>
  <c r="AI288" i="9"/>
  <c r="AI289" i="9"/>
  <c r="AI290" i="9"/>
  <c r="AI291" i="9"/>
  <c r="AI292" i="9"/>
  <c r="AI293" i="9"/>
  <c r="AI294" i="9"/>
  <c r="AI295" i="9"/>
  <c r="AI296" i="9"/>
  <c r="AI297" i="9"/>
  <c r="AI298" i="9"/>
  <c r="AI299" i="9"/>
  <c r="AI300" i="9"/>
  <c r="AI301" i="9"/>
  <c r="AI302" i="9"/>
  <c r="AI303" i="9"/>
  <c r="AI304" i="9"/>
  <c r="AI305" i="9"/>
  <c r="AI306" i="9"/>
  <c r="AI307" i="9"/>
  <c r="AI308" i="9"/>
  <c r="AI309" i="9"/>
  <c r="AI310" i="9"/>
  <c r="AI311" i="9"/>
  <c r="AI312" i="9"/>
  <c r="AI313" i="9"/>
  <c r="AI314" i="9"/>
  <c r="AI315" i="9"/>
  <c r="AI316" i="9"/>
  <c r="AI317" i="9"/>
  <c r="AI318" i="9"/>
  <c r="AI319" i="9"/>
  <c r="AI320" i="9"/>
  <c r="AI321" i="9"/>
  <c r="AI322" i="9"/>
  <c r="AI323" i="9"/>
  <c r="AI324" i="9"/>
  <c r="AI325" i="9"/>
  <c r="AI326" i="9"/>
  <c r="AI327" i="9"/>
  <c r="AI328" i="9"/>
  <c r="AI329" i="9"/>
  <c r="AI330" i="9"/>
  <c r="AI331" i="9"/>
  <c r="AI332" i="9"/>
  <c r="AI333" i="9"/>
  <c r="AI334" i="9"/>
  <c r="AI335" i="9"/>
  <c r="AI336" i="9"/>
  <c r="AI337" i="9"/>
  <c r="AI338" i="9"/>
  <c r="AI339" i="9"/>
  <c r="AI340" i="9"/>
  <c r="AI341" i="9"/>
  <c r="AI342" i="9"/>
  <c r="AI343" i="9"/>
  <c r="AI344" i="9"/>
  <c r="AI345" i="9"/>
  <c r="AI346" i="9"/>
  <c r="AI347" i="9"/>
  <c r="AI348" i="9"/>
  <c r="AI349" i="9"/>
  <c r="AI350" i="9"/>
  <c r="AI351" i="9"/>
  <c r="AI352" i="9"/>
  <c r="AI353" i="9"/>
  <c r="AI354" i="9"/>
  <c r="AI355" i="9"/>
  <c r="AI356" i="9"/>
  <c r="AI357" i="9"/>
  <c r="AI358" i="9"/>
  <c r="AI359" i="9"/>
  <c r="AI360" i="9"/>
  <c r="AI361" i="9"/>
  <c r="AI362" i="9"/>
  <c r="AI363" i="9"/>
  <c r="AI364" i="9"/>
  <c r="AI365" i="9"/>
  <c r="AI366" i="9"/>
  <c r="AI367" i="9"/>
  <c r="AI368" i="9"/>
  <c r="AI369" i="9"/>
  <c r="AI370" i="9"/>
  <c r="AI371" i="9"/>
  <c r="AI372" i="9"/>
  <c r="AI373" i="9"/>
  <c r="AI374" i="9"/>
  <c r="AI375" i="9"/>
  <c r="AI376" i="9"/>
  <c r="AI377" i="9"/>
  <c r="AI378" i="9"/>
  <c r="AI379" i="9"/>
  <c r="AI380" i="9"/>
  <c r="AI381" i="9"/>
  <c r="AI382" i="9"/>
  <c r="AI383" i="9"/>
  <c r="AI384" i="9"/>
  <c r="AI385" i="9"/>
  <c r="AI386" i="9"/>
  <c r="AI387" i="9"/>
  <c r="AI388" i="9"/>
  <c r="AI389" i="9"/>
  <c r="AI390" i="9"/>
  <c r="AI391" i="9"/>
  <c r="AI392" i="9"/>
  <c r="AI393" i="9"/>
  <c r="AI394" i="9"/>
  <c r="AI395" i="9"/>
  <c r="AI396" i="9"/>
  <c r="AI397" i="9"/>
  <c r="AI398" i="9"/>
  <c r="AI399" i="9"/>
  <c r="AI400" i="9"/>
  <c r="AI401" i="9"/>
  <c r="AI402" i="9"/>
  <c r="AI403" i="9"/>
  <c r="AI404" i="9"/>
  <c r="AI405" i="9"/>
  <c r="AI406" i="9"/>
  <c r="AI407" i="9"/>
  <c r="AI408" i="9"/>
  <c r="AI409" i="9"/>
  <c r="AI410" i="9"/>
  <c r="AI411" i="9"/>
  <c r="AI412" i="9"/>
  <c r="AI413" i="9"/>
  <c r="AI414" i="9"/>
  <c r="AI415" i="9"/>
  <c r="AI416" i="9"/>
  <c r="AI417" i="9"/>
  <c r="AI418" i="9"/>
  <c r="AI419" i="9"/>
  <c r="AI420" i="9"/>
  <c r="AI421" i="9"/>
  <c r="AI422" i="9"/>
  <c r="AI423" i="9"/>
  <c r="AI424" i="9"/>
  <c r="AI425" i="9"/>
  <c r="AI426" i="9"/>
  <c r="AI427" i="9"/>
  <c r="AI428" i="9"/>
  <c r="AI429" i="9"/>
  <c r="AI430" i="9"/>
  <c r="AI431" i="9"/>
  <c r="AI432" i="9"/>
  <c r="AI433" i="9"/>
  <c r="AI434" i="9"/>
  <c r="AI435" i="9"/>
  <c r="AI436" i="9"/>
  <c r="AI437" i="9"/>
  <c r="AI438" i="9"/>
  <c r="AI439" i="9"/>
  <c r="AI440" i="9"/>
  <c r="AI441" i="9"/>
  <c r="AI442" i="9"/>
  <c r="AI443" i="9"/>
  <c r="AI444" i="9"/>
  <c r="AI445" i="9"/>
  <c r="AI446" i="9"/>
  <c r="AI447" i="9"/>
  <c r="AI448" i="9"/>
  <c r="AI449" i="9"/>
  <c r="AI450" i="9"/>
  <c r="AI451" i="9"/>
  <c r="AI452" i="9"/>
  <c r="AI453" i="9"/>
  <c r="AI454" i="9"/>
  <c r="AI455" i="9"/>
  <c r="AI456" i="9"/>
  <c r="AI457" i="9"/>
  <c r="AI458" i="9"/>
  <c r="AI459" i="9"/>
  <c r="AI460" i="9"/>
  <c r="AI461" i="9"/>
  <c r="AI462" i="9"/>
  <c r="AI463" i="9"/>
  <c r="AI464" i="9"/>
  <c r="AI465" i="9"/>
  <c r="AI466" i="9"/>
  <c r="AI467" i="9"/>
  <c r="AI468" i="9"/>
  <c r="AI469" i="9"/>
  <c r="AI470" i="9"/>
  <c r="AI471" i="9"/>
  <c r="AI472" i="9"/>
  <c r="AI473" i="9"/>
  <c r="AI474" i="9"/>
  <c r="AI475" i="9"/>
  <c r="AI476" i="9"/>
  <c r="AI477" i="9"/>
  <c r="AI478" i="9"/>
  <c r="AI479" i="9"/>
  <c r="AI480" i="9"/>
  <c r="AI481" i="9"/>
  <c r="AI482" i="9"/>
  <c r="AI483" i="9"/>
  <c r="AI484" i="9"/>
  <c r="AI485" i="9"/>
  <c r="AI486" i="9"/>
  <c r="AI487" i="9"/>
  <c r="AI488" i="9"/>
  <c r="AI489" i="9"/>
  <c r="AI490" i="9"/>
  <c r="AI491" i="9"/>
  <c r="AI492" i="9"/>
  <c r="AI493" i="9"/>
  <c r="AI494" i="9"/>
  <c r="AI495" i="9"/>
  <c r="AI496" i="9"/>
  <c r="AI497" i="9"/>
  <c r="AI498" i="9"/>
  <c r="AI499" i="9"/>
  <c r="AI500" i="9"/>
  <c r="AI501" i="9"/>
  <c r="AI502" i="9"/>
  <c r="AI503" i="9"/>
  <c r="AI504" i="9"/>
  <c r="AI505" i="9"/>
  <c r="AI506" i="9"/>
  <c r="AI507" i="9"/>
  <c r="AI508" i="9"/>
  <c r="AI509" i="9"/>
  <c r="AI510" i="9"/>
  <c r="AI511" i="9"/>
  <c r="AI512" i="9"/>
  <c r="AI513" i="9"/>
  <c r="AI514" i="9"/>
  <c r="AI515" i="9"/>
  <c r="AI516" i="9"/>
  <c r="AI517" i="9"/>
  <c r="AI518" i="9"/>
  <c r="AI519" i="9"/>
  <c r="AI520" i="9"/>
  <c r="AI521" i="9"/>
  <c r="AI522" i="9"/>
  <c r="AI523" i="9"/>
  <c r="AI524" i="9"/>
  <c r="AI525" i="9"/>
  <c r="AI526" i="9"/>
  <c r="AI527" i="9"/>
  <c r="AI528" i="9"/>
  <c r="AI529" i="9"/>
  <c r="AI530" i="9"/>
  <c r="AI531" i="9"/>
  <c r="AI532" i="9"/>
  <c r="AI533" i="9"/>
  <c r="AI534" i="9"/>
  <c r="AI535" i="9"/>
  <c r="AI536" i="9"/>
  <c r="AI537" i="9"/>
  <c r="AI538" i="9"/>
  <c r="AI539" i="9"/>
  <c r="AI540" i="9"/>
  <c r="AI541" i="9"/>
  <c r="AI542" i="9"/>
  <c r="AI543" i="9"/>
  <c r="AI544" i="9"/>
  <c r="AI545" i="9"/>
  <c r="AI546" i="9"/>
  <c r="AI547" i="9"/>
  <c r="AI548" i="9"/>
  <c r="AI549" i="9"/>
  <c r="AI550" i="9"/>
  <c r="AI551" i="9"/>
  <c r="AI552" i="9"/>
  <c r="AI553" i="9"/>
  <c r="AI554" i="9"/>
  <c r="AI555" i="9"/>
  <c r="AI556" i="9"/>
  <c r="AI557" i="9"/>
  <c r="AI558" i="9"/>
  <c r="AI559" i="9"/>
  <c r="AI560" i="9"/>
  <c r="AI561" i="9"/>
  <c r="AI562" i="9"/>
  <c r="AI563" i="9"/>
  <c r="AI564" i="9"/>
  <c r="AI565" i="9"/>
  <c r="AI566" i="9"/>
  <c r="AI567" i="9"/>
  <c r="AI568" i="9"/>
  <c r="AI569" i="9"/>
  <c r="AI570" i="9"/>
  <c r="AI571" i="9"/>
  <c r="AI572" i="9"/>
  <c r="AI573" i="9"/>
  <c r="AI574" i="9"/>
  <c r="AI575" i="9"/>
  <c r="AI576" i="9"/>
  <c r="AI577" i="9"/>
  <c r="AI578" i="9"/>
  <c r="AI579" i="9"/>
  <c r="AI580" i="9"/>
  <c r="AI581" i="9"/>
  <c r="AI582" i="9"/>
  <c r="AI583" i="9"/>
  <c r="AI584" i="9"/>
  <c r="AI585" i="9"/>
  <c r="AI586" i="9"/>
  <c r="AI587" i="9"/>
  <c r="AI588" i="9"/>
  <c r="AI589" i="9"/>
  <c r="AI590" i="9"/>
  <c r="AI591" i="9"/>
  <c r="AI592" i="9"/>
  <c r="AI593" i="9"/>
  <c r="AI594" i="9"/>
  <c r="AI595" i="9"/>
  <c r="AI596" i="9"/>
  <c r="AI597" i="9"/>
  <c r="AI598" i="9"/>
  <c r="AI599" i="9"/>
  <c r="AI600" i="9"/>
  <c r="AI601" i="9"/>
  <c r="AI602" i="9"/>
  <c r="AI603" i="9"/>
  <c r="AI604" i="9"/>
  <c r="AI605" i="9"/>
  <c r="AI606" i="9"/>
  <c r="AI607" i="9"/>
  <c r="AI608" i="9"/>
  <c r="AI609" i="9"/>
  <c r="AI610" i="9"/>
  <c r="AI611" i="9"/>
  <c r="AI612" i="9"/>
  <c r="AI613" i="9"/>
  <c r="AI614" i="9"/>
  <c r="AI615" i="9"/>
  <c r="AI616" i="9"/>
  <c r="AI617" i="9"/>
  <c r="AI618" i="9"/>
  <c r="AI619" i="9"/>
  <c r="AI620" i="9"/>
  <c r="AI621" i="9"/>
  <c r="AI622" i="9"/>
  <c r="AI623" i="9"/>
  <c r="AI624" i="9"/>
  <c r="AI625" i="9"/>
  <c r="AI626" i="9"/>
  <c r="AI627" i="9"/>
  <c r="AI628" i="9"/>
  <c r="AI629" i="9"/>
  <c r="AI630" i="9"/>
  <c r="AI631" i="9"/>
  <c r="AI632" i="9"/>
  <c r="AI633" i="9"/>
  <c r="AI634" i="9"/>
  <c r="AI635" i="9"/>
  <c r="AI636" i="9"/>
  <c r="AI637" i="9"/>
  <c r="AI638" i="9"/>
  <c r="AI639" i="9"/>
  <c r="AI640" i="9"/>
  <c r="AI641" i="9"/>
  <c r="AI642" i="9"/>
  <c r="AI643" i="9"/>
  <c r="AI644" i="9"/>
  <c r="AI645" i="9"/>
  <c r="AI646" i="9"/>
  <c r="AI647" i="9"/>
  <c r="AI648" i="9"/>
  <c r="AI649" i="9"/>
  <c r="AI650" i="9"/>
  <c r="AI651" i="9"/>
  <c r="AI652" i="9"/>
  <c r="AI653" i="9"/>
  <c r="AI654" i="9"/>
  <c r="AI655" i="9"/>
  <c r="AI656" i="9"/>
  <c r="AI657" i="9"/>
  <c r="AI658" i="9"/>
  <c r="AI659" i="9"/>
  <c r="AI660" i="9"/>
  <c r="AI661" i="9"/>
  <c r="AI662" i="9"/>
  <c r="AI663" i="9"/>
  <c r="AI664" i="9"/>
  <c r="AI665" i="9"/>
  <c r="AI666" i="9"/>
  <c r="AI667" i="9"/>
  <c r="AI668" i="9"/>
  <c r="AI669" i="9"/>
  <c r="AI670" i="9"/>
  <c r="AI671" i="9"/>
  <c r="AI672" i="9"/>
  <c r="AI673" i="9"/>
  <c r="AI674" i="9"/>
  <c r="AI675" i="9"/>
  <c r="AI676" i="9"/>
  <c r="AI677" i="9"/>
  <c r="AI678" i="9"/>
  <c r="AI679" i="9"/>
  <c r="AI680" i="9"/>
  <c r="AI681" i="9"/>
  <c r="AI682" i="9"/>
  <c r="AI683" i="9"/>
  <c r="AI684" i="9"/>
  <c r="AI685" i="9"/>
  <c r="AI686" i="9"/>
  <c r="AI687" i="9"/>
  <c r="AI688" i="9"/>
  <c r="AI689" i="9"/>
  <c r="AI690" i="9"/>
  <c r="AI691" i="9"/>
  <c r="AI692" i="9"/>
  <c r="AI693" i="9"/>
  <c r="AI694" i="9"/>
  <c r="AI695" i="9"/>
  <c r="AI696" i="9"/>
  <c r="AI697" i="9"/>
  <c r="AI698" i="9"/>
  <c r="AI699" i="9"/>
  <c r="AI700" i="9"/>
  <c r="AI701" i="9"/>
  <c r="AI702" i="9"/>
  <c r="AI703" i="9"/>
  <c r="AI704" i="9"/>
  <c r="AI705" i="9"/>
  <c r="AI706" i="9"/>
  <c r="AI707" i="9"/>
  <c r="AI708" i="9"/>
  <c r="AI709" i="9"/>
  <c r="AI710" i="9"/>
  <c r="AI711" i="9"/>
  <c r="AI712" i="9"/>
  <c r="AI713" i="9"/>
  <c r="AI714" i="9"/>
  <c r="AI715" i="9"/>
  <c r="AI716" i="9"/>
  <c r="AI717" i="9"/>
  <c r="AI718" i="9"/>
  <c r="AI719" i="9"/>
  <c r="AI720" i="9"/>
  <c r="AI721" i="9"/>
  <c r="AI722" i="9"/>
  <c r="AI723" i="9"/>
  <c r="AI724" i="9"/>
  <c r="AI725" i="9"/>
  <c r="AI726" i="9"/>
  <c r="AI727" i="9"/>
  <c r="AI728" i="9"/>
  <c r="AI729" i="9"/>
  <c r="AI730" i="9"/>
  <c r="AI731" i="9"/>
  <c r="AI732" i="9"/>
  <c r="AI733" i="9"/>
  <c r="AI734" i="9"/>
  <c r="AI735" i="9"/>
  <c r="AI736" i="9"/>
  <c r="AI737" i="9"/>
  <c r="AI738" i="9"/>
  <c r="AI739" i="9"/>
  <c r="AI740" i="9"/>
  <c r="AI741" i="9"/>
  <c r="AI742" i="9"/>
  <c r="AI743" i="9"/>
  <c r="AI744" i="9"/>
  <c r="AI745" i="9"/>
  <c r="AI746" i="9"/>
  <c r="AI747" i="9"/>
  <c r="AI748" i="9"/>
  <c r="AI749" i="9"/>
  <c r="AI750" i="9"/>
  <c r="AI751" i="9"/>
  <c r="AI752" i="9"/>
  <c r="AI753" i="9"/>
  <c r="AI754" i="9"/>
  <c r="AI755" i="9"/>
  <c r="AI756" i="9"/>
  <c r="AI757" i="9"/>
  <c r="AI758" i="9"/>
  <c r="AI759" i="9"/>
  <c r="AI760" i="9"/>
  <c r="AI761" i="9"/>
  <c r="AI762" i="9"/>
  <c r="AI763" i="9"/>
  <c r="AI764" i="9"/>
  <c r="AI765" i="9"/>
  <c r="AI766" i="9"/>
  <c r="AI767" i="9"/>
  <c r="AI768" i="9"/>
  <c r="AI769" i="9"/>
  <c r="AI770" i="9"/>
  <c r="AI771" i="9"/>
  <c r="AI772" i="9"/>
  <c r="AI773" i="9"/>
  <c r="AI774" i="9"/>
  <c r="AI775" i="9"/>
  <c r="AI776" i="9"/>
  <c r="AI777" i="9"/>
  <c r="AI778" i="9"/>
  <c r="AI779" i="9"/>
  <c r="AI780" i="9"/>
  <c r="AI781" i="9"/>
  <c r="AI782" i="9"/>
  <c r="AI783" i="9"/>
  <c r="AI784" i="9"/>
  <c r="AI785" i="9"/>
  <c r="AI786" i="9"/>
  <c r="AI787" i="9"/>
  <c r="AI788" i="9"/>
  <c r="AI789" i="9"/>
  <c r="AI790" i="9"/>
  <c r="AI791" i="9"/>
  <c r="AI792" i="9"/>
  <c r="AI793" i="9"/>
  <c r="AI794" i="9"/>
  <c r="AI795" i="9"/>
  <c r="AI796" i="9"/>
  <c r="AI797" i="9"/>
  <c r="AI798" i="9"/>
  <c r="AI799" i="9"/>
  <c r="AI800" i="9"/>
  <c r="AI801" i="9"/>
  <c r="AI802" i="9"/>
  <c r="AI803" i="9"/>
  <c r="AI804" i="9"/>
  <c r="AI805" i="9"/>
  <c r="AI806" i="9"/>
  <c r="AI807" i="9"/>
  <c r="AI808" i="9"/>
  <c r="AI809" i="9"/>
  <c r="AI810" i="9"/>
  <c r="AI811" i="9"/>
  <c r="AI812" i="9"/>
  <c r="AI813" i="9"/>
  <c r="AI814" i="9"/>
  <c r="AI815" i="9"/>
  <c r="AI816" i="9"/>
  <c r="AI817" i="9"/>
  <c r="AI818" i="9"/>
  <c r="AI819" i="9"/>
  <c r="AI820" i="9"/>
  <c r="AI821" i="9"/>
  <c r="AI822" i="9"/>
  <c r="AI823" i="9"/>
  <c r="AI824" i="9"/>
  <c r="AI825" i="9"/>
  <c r="AI826" i="9"/>
  <c r="AI827" i="9"/>
  <c r="AI828" i="9"/>
  <c r="AI829" i="9"/>
  <c r="AI830" i="9"/>
  <c r="AI831" i="9"/>
  <c r="AI832" i="9"/>
  <c r="AI833" i="9"/>
  <c r="AI834" i="9"/>
  <c r="AI835" i="9"/>
  <c r="AI836" i="9"/>
  <c r="AI837" i="9"/>
  <c r="AI838" i="9"/>
  <c r="AI839" i="9"/>
  <c r="AI840" i="9"/>
  <c r="AI841" i="9"/>
  <c r="AI842" i="9"/>
  <c r="AI843" i="9"/>
  <c r="AI844" i="9"/>
  <c r="AI845" i="9"/>
  <c r="AI846" i="9"/>
  <c r="AI847" i="9"/>
  <c r="AI848" i="9"/>
  <c r="AI849" i="9"/>
  <c r="AI850" i="9"/>
  <c r="AI851" i="9"/>
  <c r="AI852" i="9"/>
  <c r="AI853" i="9"/>
  <c r="AI854" i="9"/>
  <c r="AI855" i="9"/>
  <c r="AI856" i="9"/>
  <c r="AI857" i="9"/>
  <c r="AI858" i="9"/>
  <c r="AI859" i="9"/>
  <c r="AI860" i="9"/>
  <c r="AI861" i="9"/>
  <c r="AI862" i="9"/>
  <c r="AI863" i="9"/>
  <c r="AI864" i="9"/>
  <c r="AI865" i="9"/>
  <c r="AI866" i="9"/>
  <c r="AI867" i="9"/>
  <c r="AI868" i="9"/>
  <c r="AI869" i="9"/>
  <c r="AI870" i="9"/>
  <c r="AI871" i="9"/>
  <c r="AI872" i="9"/>
  <c r="AI873" i="9"/>
  <c r="AI874" i="9"/>
  <c r="AI875" i="9"/>
  <c r="AI876" i="9"/>
  <c r="AI877" i="9"/>
  <c r="AI878" i="9"/>
  <c r="AI879" i="9"/>
  <c r="AI880" i="9"/>
  <c r="AI881" i="9"/>
  <c r="AI882" i="9"/>
  <c r="AI883" i="9"/>
  <c r="AI884" i="9"/>
  <c r="AI885" i="9"/>
  <c r="AI886" i="9"/>
  <c r="AI887" i="9"/>
  <c r="AI888" i="9"/>
  <c r="AI889" i="9"/>
  <c r="AI890" i="9"/>
  <c r="AI891" i="9"/>
  <c r="AI892" i="9"/>
  <c r="AI893" i="9"/>
  <c r="AI894" i="9"/>
  <c r="AI895" i="9"/>
  <c r="AI896" i="9"/>
  <c r="AI897" i="9"/>
  <c r="AI898" i="9"/>
  <c r="AI899" i="9"/>
  <c r="AI900" i="9"/>
  <c r="AI901" i="9"/>
  <c r="AI902" i="9"/>
  <c r="AI903" i="9"/>
  <c r="AI904" i="9"/>
  <c r="AI905" i="9"/>
  <c r="AI906" i="9"/>
  <c r="AI907" i="9"/>
  <c r="AI908" i="9"/>
  <c r="AI909" i="9"/>
  <c r="AI910" i="9"/>
  <c r="AI911" i="9"/>
  <c r="AI912" i="9"/>
  <c r="AI913" i="9"/>
  <c r="AI914" i="9"/>
  <c r="AI915" i="9"/>
  <c r="AI916" i="9"/>
  <c r="AI917" i="9"/>
  <c r="AI918" i="9"/>
  <c r="AI919" i="9"/>
  <c r="AI920" i="9"/>
  <c r="AI921" i="9"/>
  <c r="AI922" i="9"/>
  <c r="AI923" i="9"/>
  <c r="AI924" i="9"/>
  <c r="AI925" i="9"/>
  <c r="AI926" i="9"/>
  <c r="AI927" i="9"/>
  <c r="AI928" i="9"/>
  <c r="AI929" i="9"/>
  <c r="AI930" i="9"/>
  <c r="AI931" i="9"/>
  <c r="AI932" i="9"/>
  <c r="AI933" i="9"/>
  <c r="AI934" i="9"/>
  <c r="AI935" i="9"/>
  <c r="AI936" i="9"/>
  <c r="AI937" i="9"/>
  <c r="AI938" i="9"/>
  <c r="AI939" i="9"/>
  <c r="AI940" i="9"/>
  <c r="AI941" i="9"/>
  <c r="AI942" i="9"/>
  <c r="AI943" i="9"/>
  <c r="AI944" i="9"/>
  <c r="AI945" i="9"/>
  <c r="AI946" i="9"/>
  <c r="AI947" i="9"/>
  <c r="AI948" i="9"/>
  <c r="AI949" i="9"/>
  <c r="AI950" i="9"/>
  <c r="AI951" i="9"/>
  <c r="AI952" i="9"/>
  <c r="AI953" i="9"/>
  <c r="AI954" i="9"/>
  <c r="AI955" i="9"/>
  <c r="AI956" i="9"/>
  <c r="AI957" i="9"/>
  <c r="AI958" i="9"/>
  <c r="AI959" i="9"/>
  <c r="AI960" i="9"/>
  <c r="AI961" i="9"/>
  <c r="AI962" i="9"/>
  <c r="AI963" i="9"/>
  <c r="AI964" i="9"/>
  <c r="AI965" i="9"/>
  <c r="AI966" i="9"/>
  <c r="AI967" i="9"/>
  <c r="AI968" i="9"/>
  <c r="AI969" i="9"/>
  <c r="AI970" i="9"/>
  <c r="AI971" i="9"/>
  <c r="AI972" i="9"/>
  <c r="AI973" i="9"/>
  <c r="AI974" i="9"/>
  <c r="AI975" i="9"/>
  <c r="AI976" i="9"/>
  <c r="AI977" i="9"/>
  <c r="AI978" i="9"/>
  <c r="AI979" i="9"/>
  <c r="AI980" i="9"/>
  <c r="AI981" i="9"/>
  <c r="AI982" i="9"/>
  <c r="AI983" i="9"/>
  <c r="AI984" i="9"/>
  <c r="AI985" i="9"/>
  <c r="AI986" i="9"/>
  <c r="AI987" i="9"/>
  <c r="AI988" i="9"/>
  <c r="AI989" i="9"/>
  <c r="AI990" i="9"/>
  <c r="AI991" i="9"/>
  <c r="AI992" i="9"/>
  <c r="AI993" i="9"/>
  <c r="AI994" i="9"/>
  <c r="AI995" i="9"/>
  <c r="AI996" i="9"/>
  <c r="AI997" i="9"/>
  <c r="AI998" i="9"/>
  <c r="AI999" i="9"/>
  <c r="AI1000" i="9"/>
  <c r="AI1001" i="9"/>
  <c r="AI1002" i="9"/>
  <c r="AI1003" i="9"/>
  <c r="AI1004" i="9"/>
  <c r="AI1005" i="9"/>
  <c r="AI1006" i="9"/>
  <c r="AI1007" i="9"/>
  <c r="AI1008" i="9"/>
  <c r="AI1009" i="9"/>
  <c r="AI1010" i="9"/>
  <c r="AI1011" i="9"/>
  <c r="AI1012" i="9"/>
  <c r="AI1013" i="9"/>
  <c r="AI1014" i="9"/>
  <c r="AI1015" i="9"/>
  <c r="AI1016" i="9"/>
  <c r="AI1017" i="9"/>
  <c r="AI1018" i="9"/>
  <c r="AI1019" i="9"/>
  <c r="AI1020" i="9"/>
  <c r="AI1021" i="9"/>
  <c r="AI1022" i="9"/>
  <c r="AI1023" i="9"/>
  <c r="AI1024" i="9"/>
  <c r="AI1025" i="9"/>
  <c r="AI1026" i="9"/>
  <c r="AI1027" i="9"/>
  <c r="AI1028" i="9"/>
  <c r="AI1029" i="9"/>
  <c r="AI1030" i="9"/>
  <c r="AI1031" i="9"/>
  <c r="AI1032" i="9"/>
  <c r="AI1033" i="9"/>
  <c r="AI1034" i="9"/>
  <c r="AI1035" i="9"/>
  <c r="AI1036" i="9"/>
  <c r="AI1037" i="9"/>
  <c r="AI1038" i="9"/>
  <c r="AI1039" i="9"/>
  <c r="AI1040" i="9"/>
  <c r="AI1041" i="9"/>
  <c r="AI1042" i="9"/>
  <c r="AI1043" i="9"/>
  <c r="AI1044" i="9"/>
  <c r="AI1045" i="9"/>
  <c r="AI1046" i="9"/>
  <c r="AI1047" i="9"/>
  <c r="AI1048" i="9"/>
  <c r="AI1049" i="9"/>
  <c r="AI1050" i="9"/>
  <c r="AI1051" i="9"/>
  <c r="AI1052" i="9"/>
  <c r="AI1053" i="9"/>
  <c r="AI1054" i="9"/>
  <c r="AI1055" i="9"/>
  <c r="AI1056" i="9"/>
  <c r="AI1057" i="9"/>
  <c r="AI1058" i="9"/>
  <c r="AI1059" i="9"/>
  <c r="AI1060" i="9"/>
  <c r="AI1061" i="9"/>
  <c r="AI1062" i="9"/>
  <c r="AI1063" i="9"/>
  <c r="AI1064" i="9"/>
  <c r="AI1065" i="9"/>
  <c r="AI1066" i="9"/>
  <c r="AI1067" i="9"/>
  <c r="AI1068" i="9"/>
  <c r="AI1069" i="9"/>
  <c r="AI1070" i="9"/>
  <c r="AI1071" i="9"/>
  <c r="AI1072" i="9"/>
  <c r="AI1073" i="9"/>
  <c r="AI1074" i="9"/>
  <c r="AI1075" i="9"/>
  <c r="AI1076" i="9"/>
  <c r="AI1077" i="9"/>
  <c r="AI1078" i="9"/>
  <c r="AI1079" i="9"/>
  <c r="AI1080" i="9"/>
  <c r="AI1081" i="9"/>
  <c r="AI1082" i="9"/>
  <c r="AI1083" i="9"/>
  <c r="AI1084" i="9"/>
  <c r="AI1085" i="9"/>
  <c r="AI1086" i="9"/>
  <c r="AI1087" i="9"/>
  <c r="AI1088" i="9"/>
  <c r="AI1089" i="9"/>
  <c r="AI1090" i="9"/>
  <c r="AI1091" i="9"/>
  <c r="AI1092" i="9"/>
  <c r="AI1093" i="9"/>
  <c r="AI1094" i="9"/>
  <c r="AI1095" i="9"/>
  <c r="AI1096" i="9"/>
  <c r="AI1097" i="9"/>
  <c r="AI1098" i="9"/>
  <c r="AI1099" i="9"/>
  <c r="AI1100" i="9"/>
  <c r="AI1101" i="9"/>
  <c r="AI1102" i="9"/>
  <c r="AI1103" i="9"/>
  <c r="AI1104" i="9"/>
  <c r="AI1105" i="9"/>
  <c r="AI1106" i="9"/>
  <c r="AI1107" i="9"/>
  <c r="AI1108" i="9"/>
  <c r="AI1109" i="9"/>
  <c r="AI1110" i="9"/>
  <c r="AI1111" i="9"/>
  <c r="AI1112" i="9"/>
  <c r="AI1113" i="9"/>
  <c r="AI1114" i="9"/>
  <c r="AI1115" i="9"/>
  <c r="AI1116" i="9"/>
  <c r="AI1117" i="9"/>
  <c r="AI1118" i="9"/>
  <c r="AI1119" i="9"/>
  <c r="AI1120" i="9"/>
  <c r="AI1121" i="9"/>
  <c r="AI1122" i="9"/>
  <c r="AI1123" i="9"/>
  <c r="AI1124" i="9"/>
  <c r="AI1125" i="9"/>
  <c r="AI1126" i="9"/>
  <c r="AI1127" i="9"/>
  <c r="AI1128" i="9"/>
  <c r="AI1129" i="9"/>
  <c r="AI1130" i="9"/>
  <c r="AI1131" i="9"/>
  <c r="AI1132" i="9"/>
  <c r="AI1133" i="9"/>
  <c r="AI1134" i="9"/>
  <c r="AI1135" i="9"/>
  <c r="AI1136" i="9"/>
  <c r="AI1137" i="9"/>
  <c r="AI1138" i="9"/>
  <c r="AI1139" i="9"/>
  <c r="AI1140" i="9"/>
  <c r="AI1141" i="9"/>
  <c r="AI1142" i="9"/>
  <c r="AI1143" i="9"/>
  <c r="AI1144" i="9"/>
  <c r="AI1145" i="9"/>
  <c r="AI1146" i="9"/>
  <c r="AI1147" i="9"/>
  <c r="AI1148" i="9"/>
  <c r="AI1149" i="9"/>
  <c r="AI1150" i="9"/>
  <c r="AI1151" i="9"/>
  <c r="AI1152" i="9"/>
  <c r="AI1153" i="9"/>
  <c r="AI1154" i="9"/>
  <c r="AI1155" i="9"/>
  <c r="AI1156" i="9"/>
  <c r="AI1157" i="9"/>
  <c r="AI1158" i="9"/>
  <c r="AI1159" i="9"/>
  <c r="AI1160" i="9"/>
  <c r="AI1161" i="9"/>
  <c r="AI1162" i="9"/>
  <c r="AI1163" i="9"/>
  <c r="AI1164" i="9"/>
  <c r="AI1165" i="9"/>
  <c r="AI1166" i="9"/>
  <c r="AI1167" i="9"/>
  <c r="AI1168" i="9"/>
  <c r="AI1169" i="9"/>
  <c r="AI1170" i="9"/>
  <c r="AI1171" i="9"/>
  <c r="AI1172" i="9"/>
  <c r="AI1173" i="9"/>
  <c r="AI1174" i="9"/>
  <c r="AI1175" i="9"/>
  <c r="AI1176" i="9"/>
  <c r="AI1177" i="9"/>
  <c r="AI1178" i="9"/>
  <c r="AI1179" i="9"/>
  <c r="AI1180" i="9"/>
  <c r="AI1181" i="9"/>
  <c r="AI1182" i="9"/>
  <c r="AI1183" i="9"/>
  <c r="AI1184" i="9"/>
  <c r="AI1185" i="9"/>
  <c r="AI1186" i="9"/>
  <c r="AI1187" i="9"/>
  <c r="AI1188" i="9"/>
  <c r="AI1189" i="9"/>
  <c r="AI1190" i="9"/>
  <c r="AI1191" i="9"/>
  <c r="AI1192" i="9"/>
  <c r="AI1193" i="9"/>
  <c r="AI1194" i="9"/>
  <c r="AI1195" i="9"/>
  <c r="AI1196" i="9"/>
  <c r="AI1197" i="9"/>
  <c r="AI1198" i="9"/>
  <c r="AI1199" i="9"/>
  <c r="AI1200" i="9"/>
  <c r="AI1201" i="9"/>
  <c r="AI1202" i="9"/>
  <c r="AI1203" i="9"/>
  <c r="AI1204" i="9"/>
  <c r="AI1205" i="9"/>
  <c r="AI1206" i="9"/>
  <c r="AI1207" i="9"/>
  <c r="AI1208" i="9"/>
  <c r="AI1209" i="9"/>
  <c r="AI1210" i="9"/>
  <c r="AI1211" i="9"/>
  <c r="AI1212" i="9"/>
  <c r="AI1213" i="9"/>
  <c r="AI1214" i="9"/>
  <c r="AI1215" i="9"/>
  <c r="AI1216" i="9"/>
  <c r="AI1217" i="9"/>
  <c r="AI1218" i="9"/>
  <c r="AI1219" i="9"/>
  <c r="AI1220" i="9"/>
  <c r="AI1221" i="9"/>
  <c r="AI1222" i="9"/>
  <c r="AI1223" i="9"/>
  <c r="AI1224" i="9"/>
  <c r="AI1225" i="9"/>
  <c r="AI1226" i="9"/>
  <c r="AI1227" i="9"/>
  <c r="AI1228" i="9"/>
  <c r="AI1229" i="9"/>
  <c r="AI1230" i="9"/>
  <c r="AI1231" i="9"/>
  <c r="AI1232" i="9"/>
  <c r="AI1233" i="9"/>
  <c r="AI1234" i="9"/>
  <c r="AI1235" i="9"/>
  <c r="AI1236" i="9"/>
  <c r="AI1237" i="9"/>
  <c r="AI1238" i="9"/>
  <c r="AI1239" i="9"/>
  <c r="AI1240" i="9"/>
  <c r="AI1241" i="9"/>
  <c r="AI1242" i="9"/>
  <c r="AI1243" i="9"/>
  <c r="AI1244" i="9"/>
  <c r="AI1245" i="9"/>
  <c r="AI1246" i="9"/>
  <c r="AI1247" i="9"/>
  <c r="AI1248" i="9"/>
  <c r="AI1249" i="9"/>
  <c r="AI1250" i="9"/>
  <c r="AI1251" i="9"/>
  <c r="AI1252" i="9"/>
  <c r="AI1253" i="9"/>
  <c r="AI1254" i="9"/>
  <c r="AI1255" i="9"/>
  <c r="AI1256" i="9"/>
  <c r="AI1257" i="9"/>
  <c r="AI1258" i="9"/>
  <c r="AI1259" i="9"/>
  <c r="AI1260" i="9"/>
  <c r="AI1261" i="9"/>
  <c r="AI1262" i="9"/>
  <c r="AI1263" i="9"/>
  <c r="AI1264" i="9"/>
  <c r="AI1265" i="9"/>
  <c r="AI1266" i="9"/>
  <c r="AI1267" i="9"/>
  <c r="AI1268" i="9"/>
  <c r="AI1269" i="9"/>
  <c r="AI1270" i="9"/>
  <c r="AI1271" i="9"/>
  <c r="AI1272" i="9"/>
  <c r="AI1273" i="9"/>
  <c r="AI1274" i="9"/>
  <c r="AI1275" i="9"/>
  <c r="AI1276" i="9"/>
  <c r="AI1277" i="9"/>
  <c r="AI1278" i="9"/>
  <c r="AI1279" i="9"/>
  <c r="AI1280" i="9"/>
  <c r="AI1281" i="9"/>
  <c r="AI1282" i="9"/>
  <c r="AI1283" i="9"/>
  <c r="AI1284" i="9"/>
  <c r="AI1285" i="9"/>
  <c r="AI1286" i="9"/>
  <c r="AI1287" i="9"/>
  <c r="AI1288" i="9"/>
  <c r="AI1289" i="9"/>
  <c r="AI1290" i="9"/>
  <c r="AI1291" i="9"/>
  <c r="AI1292" i="9"/>
  <c r="AI1293" i="9"/>
  <c r="AI1294" i="9"/>
  <c r="AI1295" i="9"/>
  <c r="AI1296" i="9"/>
  <c r="AI1297" i="9"/>
  <c r="AI1298" i="9"/>
  <c r="AI1299" i="9"/>
  <c r="AI1300" i="9"/>
  <c r="AI1301" i="9"/>
  <c r="AI1302" i="9"/>
  <c r="AI1303" i="9"/>
  <c r="AI1304" i="9"/>
  <c r="AI1305" i="9"/>
  <c r="AI1306" i="9"/>
  <c r="AI1307" i="9"/>
  <c r="AI1308" i="9"/>
  <c r="AI1309" i="9"/>
  <c r="AI1310" i="9"/>
  <c r="AI1311" i="9"/>
  <c r="AI1312" i="9"/>
  <c r="AI1313" i="9"/>
  <c r="AI1314" i="9"/>
  <c r="AI1315" i="9"/>
  <c r="AI1316" i="9"/>
  <c r="AI1317" i="9"/>
  <c r="AI1318" i="9"/>
  <c r="AI1319" i="9"/>
  <c r="AI1320" i="9"/>
  <c r="AI1321" i="9"/>
  <c r="AI1322" i="9"/>
  <c r="AI1323" i="9"/>
  <c r="AI1324" i="9"/>
  <c r="AI1325" i="9"/>
  <c r="AI1326" i="9"/>
  <c r="AI1327" i="9"/>
  <c r="AI1328" i="9"/>
  <c r="AI1329" i="9"/>
  <c r="AI1330" i="9"/>
  <c r="AI1331" i="9"/>
  <c r="AI1332" i="9"/>
  <c r="AI1333" i="9"/>
  <c r="AI1334" i="9"/>
  <c r="AI1335" i="9"/>
  <c r="AI1336" i="9"/>
  <c r="AI1337" i="9"/>
  <c r="AI1338" i="9"/>
  <c r="AI1339" i="9"/>
  <c r="AI1340" i="9"/>
  <c r="AI1341" i="9"/>
  <c r="AI1342" i="9"/>
  <c r="AI1343" i="9"/>
  <c r="AI1344" i="9"/>
  <c r="AI1345" i="9"/>
  <c r="AI1346" i="9"/>
  <c r="AI1347" i="9"/>
  <c r="AI1348" i="9"/>
  <c r="AI1349" i="9"/>
  <c r="AI1350" i="9"/>
  <c r="AI1351" i="9"/>
  <c r="AI1352" i="9"/>
  <c r="AI1353" i="9"/>
  <c r="AI1354" i="9"/>
  <c r="AI1355" i="9"/>
  <c r="AI1356" i="9"/>
  <c r="AI1357" i="9"/>
  <c r="AI1358" i="9"/>
  <c r="AI1359" i="9"/>
  <c r="AI1360" i="9"/>
  <c r="AI1361" i="9"/>
  <c r="AI1362" i="9"/>
  <c r="AI1363" i="9"/>
  <c r="AI1364" i="9"/>
  <c r="AI1365" i="9"/>
  <c r="AI1366" i="9"/>
  <c r="AI1367" i="9"/>
  <c r="AI1368" i="9"/>
  <c r="AI1369" i="9"/>
  <c r="AI1370" i="9"/>
  <c r="AI1371" i="9"/>
  <c r="AI1372" i="9"/>
  <c r="AI1373" i="9"/>
  <c r="AI1374" i="9"/>
  <c r="AI1375" i="9"/>
  <c r="AI1376" i="9"/>
  <c r="AI1377" i="9"/>
  <c r="AI1378" i="9"/>
  <c r="AI1379" i="9"/>
  <c r="AI1380" i="9"/>
  <c r="AI1381" i="9"/>
  <c r="AI1382" i="9"/>
  <c r="AI1383" i="9"/>
  <c r="AI1384" i="9"/>
  <c r="AI1385" i="9"/>
  <c r="AI1386" i="9"/>
  <c r="AI1387" i="9"/>
  <c r="AI1388" i="9"/>
  <c r="AI1389" i="9"/>
  <c r="AI1390" i="9"/>
  <c r="AI1391" i="9"/>
  <c r="AI1392" i="9"/>
  <c r="AI1393" i="9"/>
  <c r="AI1394" i="9"/>
  <c r="AI1395" i="9"/>
  <c r="AI1396" i="9"/>
  <c r="AI1397" i="9"/>
  <c r="AI1398" i="9"/>
  <c r="AI1399" i="9"/>
  <c r="AI1400" i="9"/>
  <c r="AI1401" i="9"/>
  <c r="AI1402" i="9"/>
  <c r="AI1403" i="9"/>
  <c r="AI1404" i="9"/>
  <c r="AI1405" i="9"/>
  <c r="AI1406" i="9"/>
  <c r="AI1407" i="9"/>
  <c r="AI1408" i="9"/>
  <c r="AI1409" i="9"/>
  <c r="AI1410" i="9"/>
  <c r="AI1411" i="9"/>
  <c r="AI1412" i="9"/>
  <c r="AI1413" i="9"/>
  <c r="AI1414" i="9"/>
  <c r="AI1415" i="9"/>
  <c r="AI1416" i="9"/>
  <c r="AI1417" i="9"/>
  <c r="AI1418" i="9"/>
  <c r="AI1419" i="9"/>
  <c r="AI1420" i="9"/>
  <c r="AI1421" i="9"/>
  <c r="AI1422" i="9"/>
  <c r="AI1423" i="9"/>
  <c r="AI1424" i="9"/>
  <c r="AI1425" i="9"/>
  <c r="AI1426" i="9"/>
  <c r="AI1427" i="9"/>
  <c r="AI1428" i="9"/>
  <c r="AI1429" i="9"/>
  <c r="AI1430" i="9"/>
  <c r="AI1431" i="9"/>
  <c r="AI1432" i="9"/>
  <c r="AI1433" i="9"/>
  <c r="AI1434" i="9"/>
  <c r="AI1435" i="9"/>
  <c r="AI1436" i="9"/>
  <c r="AI1437" i="9"/>
  <c r="AI1438" i="9"/>
  <c r="AI1439" i="9"/>
  <c r="AI1440" i="9"/>
  <c r="AI1441" i="9"/>
  <c r="AI1442" i="9"/>
  <c r="AI1443" i="9"/>
  <c r="AI1444" i="9"/>
  <c r="AI1445" i="9"/>
  <c r="AI1446" i="9"/>
  <c r="AI1447" i="9"/>
  <c r="AI1448" i="9"/>
  <c r="AI1449" i="9"/>
  <c r="AI1450" i="9"/>
  <c r="AI1451" i="9"/>
  <c r="AI1452" i="9"/>
  <c r="AI1453" i="9"/>
  <c r="AI1454" i="9"/>
  <c r="AI1455" i="9"/>
  <c r="AI1456" i="9"/>
  <c r="AI1457" i="9"/>
  <c r="AI1458" i="9"/>
  <c r="AI1459" i="9"/>
  <c r="AI1460" i="9"/>
  <c r="AI1461" i="9"/>
  <c r="AI1462" i="9"/>
  <c r="AI1463" i="9"/>
  <c r="AI1464" i="9"/>
  <c r="AI1465" i="9"/>
  <c r="AI1466" i="9"/>
  <c r="AI1467" i="9"/>
  <c r="AI1468" i="9"/>
  <c r="AI1469" i="9"/>
  <c r="AI1470" i="9"/>
  <c r="AI1471" i="9"/>
  <c r="AI1472" i="9"/>
  <c r="AI1473" i="9"/>
  <c r="AI1474" i="9"/>
  <c r="AI1475" i="9"/>
  <c r="AI1476" i="9"/>
  <c r="AI1477" i="9"/>
  <c r="AI1478" i="9"/>
  <c r="AI1479" i="9"/>
  <c r="AI1480" i="9"/>
  <c r="AI1481" i="9"/>
  <c r="AI1482" i="9"/>
  <c r="AI1483" i="9"/>
  <c r="AI1484" i="9"/>
  <c r="AI1485" i="9"/>
  <c r="AI1486" i="9"/>
  <c r="AI1487" i="9"/>
  <c r="AI1488" i="9"/>
  <c r="AI1489" i="9"/>
  <c r="AI1490" i="9"/>
  <c r="AI1491" i="9"/>
  <c r="AI1492" i="9"/>
  <c r="AI1493" i="9"/>
  <c r="AI1494" i="9"/>
  <c r="AI1495" i="9"/>
  <c r="AI1496" i="9"/>
  <c r="AI1497" i="9"/>
  <c r="AI1498" i="9"/>
  <c r="AI1499" i="9"/>
  <c r="AI1500" i="9"/>
  <c r="AI1501" i="9"/>
  <c r="AI1502" i="9"/>
  <c r="AI1503" i="9"/>
  <c r="AI1504" i="9"/>
  <c r="AI1505" i="9"/>
  <c r="AI1506" i="9"/>
  <c r="AI1507" i="9"/>
  <c r="AI1508" i="9"/>
  <c r="AI1509" i="9"/>
  <c r="AI1510" i="9"/>
  <c r="AI1511" i="9"/>
  <c r="AI1512" i="9"/>
  <c r="AI1513" i="9"/>
  <c r="AI1514" i="9"/>
  <c r="AI1515" i="9"/>
  <c r="AI1516" i="9"/>
  <c r="AI1517" i="9"/>
  <c r="AI1518" i="9"/>
  <c r="AI1519" i="9"/>
  <c r="AI1520" i="9"/>
  <c r="AI1521" i="9"/>
  <c r="AI1522" i="9"/>
  <c r="AI1523" i="9"/>
  <c r="AI1524" i="9"/>
  <c r="AI1525" i="9"/>
  <c r="AI1526" i="9"/>
  <c r="AI1527" i="9"/>
  <c r="AI1528" i="9"/>
  <c r="AI1529" i="9"/>
  <c r="AI1530" i="9"/>
  <c r="AI1531" i="9"/>
  <c r="AI1532" i="9"/>
  <c r="AI1533" i="9"/>
  <c r="AI1534" i="9"/>
  <c r="AI1535" i="9"/>
  <c r="AI1536" i="9"/>
  <c r="AI1537" i="9"/>
  <c r="AI1538" i="9"/>
  <c r="AI1539" i="9"/>
  <c r="AI1540" i="9"/>
  <c r="AI1541" i="9"/>
  <c r="AI1542" i="9"/>
  <c r="AI1543" i="9"/>
  <c r="AI1544" i="9"/>
  <c r="AI1545" i="9"/>
  <c r="AI1546" i="9"/>
  <c r="AI1547" i="9"/>
  <c r="AI1548" i="9"/>
  <c r="AI1549" i="9"/>
  <c r="AI1550" i="9"/>
  <c r="AI1551" i="9"/>
  <c r="AI1552" i="9"/>
  <c r="AI1553" i="9"/>
  <c r="AI1554" i="9"/>
  <c r="AI1555" i="9"/>
  <c r="AI1556" i="9"/>
  <c r="AI1557" i="9"/>
  <c r="AI1558" i="9"/>
  <c r="AI1559" i="9"/>
  <c r="AI1560" i="9"/>
  <c r="AI1561" i="9"/>
  <c r="AI1562" i="9"/>
  <c r="AI1563" i="9"/>
  <c r="AI1564" i="9"/>
  <c r="AI1565" i="9"/>
  <c r="AI1566" i="9"/>
  <c r="AI1567" i="9"/>
  <c r="AI1568" i="9"/>
  <c r="AI1569" i="9"/>
  <c r="AI1570" i="9"/>
  <c r="AI1571" i="9"/>
  <c r="AI1572" i="9"/>
  <c r="AI1573" i="9"/>
  <c r="AI1574" i="9"/>
  <c r="AI1575" i="9"/>
  <c r="AI1576" i="9"/>
  <c r="AI1577" i="9"/>
  <c r="AI1578" i="9"/>
  <c r="AI1579" i="9"/>
  <c r="AI1580" i="9"/>
  <c r="AI1581" i="9"/>
  <c r="AI1582" i="9"/>
  <c r="AI1583" i="9"/>
  <c r="AI1584" i="9"/>
  <c r="AI1585" i="9"/>
  <c r="AI1586" i="9"/>
  <c r="AI1587" i="9"/>
  <c r="AI1588" i="9"/>
  <c r="AI1589" i="9"/>
  <c r="AI1590" i="9"/>
  <c r="AI1591" i="9"/>
  <c r="AI1592" i="9"/>
  <c r="AI1593" i="9"/>
  <c r="AI1594" i="9"/>
  <c r="AI1595" i="9"/>
  <c r="AI1596" i="9"/>
  <c r="AI1597" i="9"/>
  <c r="AI1598" i="9"/>
  <c r="AI1599" i="9"/>
  <c r="AI1600" i="9"/>
  <c r="AI1601" i="9"/>
  <c r="AI1602" i="9"/>
  <c r="AI1603" i="9"/>
  <c r="AI1604" i="9"/>
  <c r="AI1605" i="9"/>
  <c r="AI1606" i="9"/>
  <c r="AI1607" i="9"/>
  <c r="AI1608" i="9"/>
  <c r="AI1609" i="9"/>
  <c r="AI1610" i="9"/>
  <c r="AI1611" i="9"/>
  <c r="AI1612" i="9"/>
  <c r="AI1613" i="9"/>
  <c r="AI1614" i="9"/>
  <c r="AI1615" i="9"/>
  <c r="AI1616" i="9"/>
  <c r="AI1617" i="9"/>
  <c r="AI1618" i="9"/>
  <c r="AI1619" i="9"/>
  <c r="AI1620" i="9"/>
  <c r="AI1621" i="9"/>
  <c r="AI1622" i="9"/>
  <c r="AI1623" i="9"/>
  <c r="AI1624" i="9"/>
  <c r="AI1625" i="9"/>
  <c r="AI1626" i="9"/>
  <c r="AI1627" i="9"/>
  <c r="AI1628" i="9"/>
  <c r="AI1629" i="9"/>
  <c r="AI1630" i="9"/>
  <c r="AI1631" i="9"/>
  <c r="AI1632" i="9"/>
  <c r="AI1633" i="9"/>
  <c r="AI1634" i="9"/>
  <c r="AI1635" i="9"/>
  <c r="AI1636" i="9"/>
  <c r="AI1637" i="9"/>
  <c r="AI1638" i="9"/>
  <c r="AI1639" i="9"/>
  <c r="AI1640" i="9"/>
  <c r="AI1641" i="9"/>
  <c r="AI1642" i="9"/>
  <c r="AI1643" i="9"/>
  <c r="AI1644" i="9"/>
  <c r="AI1645" i="9"/>
  <c r="AI1646" i="9"/>
  <c r="AI1647" i="9"/>
  <c r="AI1648" i="9"/>
  <c r="AI1649" i="9"/>
  <c r="AI1650" i="9"/>
  <c r="AI1651" i="9"/>
  <c r="AI1652" i="9"/>
  <c r="AI1653" i="9"/>
  <c r="AI1654" i="9"/>
  <c r="AI1655" i="9"/>
  <c r="AI1656" i="9"/>
  <c r="AI1657" i="9"/>
  <c r="AI1658" i="9"/>
  <c r="AI1659" i="9"/>
  <c r="AI1660" i="9"/>
  <c r="AI1661" i="9"/>
  <c r="AI1662" i="9"/>
  <c r="AI1663" i="9"/>
  <c r="AI1664" i="9"/>
  <c r="AI1665" i="9"/>
  <c r="AI1666" i="9"/>
  <c r="AI1667" i="9"/>
  <c r="AI1668" i="9"/>
  <c r="AI1669" i="9"/>
  <c r="AI1670" i="9"/>
  <c r="AI1671" i="9"/>
  <c r="AI1672" i="9"/>
  <c r="AI1673" i="9"/>
  <c r="AI1674" i="9"/>
  <c r="AI1675" i="9"/>
  <c r="AI1676" i="9"/>
  <c r="AI1677" i="9"/>
  <c r="AI1678" i="9"/>
  <c r="AI1679" i="9"/>
  <c r="AI1680" i="9"/>
  <c r="AI1681" i="9"/>
  <c r="AI1682" i="9"/>
  <c r="AI1683" i="9"/>
  <c r="AI1684" i="9"/>
  <c r="AI1685" i="9"/>
  <c r="AI1686" i="9"/>
  <c r="AI1687" i="9"/>
  <c r="AI1688" i="9"/>
  <c r="AI1689" i="9"/>
  <c r="AI1690" i="9"/>
  <c r="AI1691" i="9"/>
  <c r="AI1692" i="9"/>
  <c r="AI1693" i="9"/>
  <c r="AI1694" i="9"/>
  <c r="AI1695" i="9"/>
  <c r="AI1696" i="9"/>
  <c r="AI1697" i="9"/>
  <c r="AI1698" i="9"/>
  <c r="AI1699" i="9"/>
  <c r="AI1700" i="9"/>
  <c r="AI1701" i="9"/>
  <c r="AI1702" i="9"/>
  <c r="AI1703" i="9"/>
  <c r="AI1704" i="9"/>
  <c r="AI1705" i="9"/>
  <c r="AI1706" i="9"/>
  <c r="AI1707" i="9"/>
  <c r="AI1708" i="9"/>
  <c r="AI1709" i="9"/>
  <c r="AI1710" i="9"/>
  <c r="AI1711" i="9"/>
  <c r="AI1712" i="9"/>
  <c r="AI1713" i="9"/>
  <c r="AI1714" i="9"/>
  <c r="AI1715" i="9"/>
  <c r="AI1716" i="9"/>
  <c r="AI1717" i="9"/>
  <c r="AI1718" i="9"/>
  <c r="AI1719" i="9"/>
  <c r="AI1720" i="9"/>
  <c r="AI1721" i="9"/>
  <c r="AI1722" i="9"/>
  <c r="AI1723" i="9"/>
  <c r="AI1724" i="9"/>
  <c r="AI1725" i="9"/>
  <c r="AI1726" i="9"/>
  <c r="AI1727" i="9"/>
  <c r="AI1728" i="9"/>
  <c r="AI1729" i="9"/>
  <c r="AI1730" i="9"/>
  <c r="AI1731" i="9"/>
  <c r="AI1732" i="9"/>
  <c r="AI1733" i="9"/>
  <c r="AI1734" i="9"/>
  <c r="AI1735" i="9"/>
  <c r="AI1736" i="9"/>
  <c r="AI1737" i="9"/>
  <c r="AI1738" i="9"/>
  <c r="AI1739" i="9"/>
  <c r="AI1740" i="9"/>
  <c r="AI1741" i="9"/>
  <c r="AI1742" i="9"/>
  <c r="AI1743" i="9"/>
  <c r="AI1744" i="9"/>
  <c r="AI1745" i="9"/>
  <c r="AI1746" i="9"/>
  <c r="AI1747" i="9"/>
  <c r="AI1748" i="9"/>
  <c r="AI1749" i="9"/>
  <c r="AI1750" i="9"/>
  <c r="AI1751" i="9"/>
  <c r="AI1752" i="9"/>
  <c r="AI1753" i="9"/>
  <c r="AI1754" i="9"/>
  <c r="AI1755" i="9"/>
  <c r="AI1756" i="9"/>
  <c r="AI1757" i="9"/>
  <c r="AI1758" i="9"/>
  <c r="AI1759" i="9"/>
  <c r="AI1760" i="9"/>
  <c r="AI1761" i="9"/>
  <c r="AI1762" i="9"/>
  <c r="AI1763" i="9"/>
  <c r="AI1764" i="9"/>
  <c r="AI1765" i="9"/>
  <c r="AI1766" i="9"/>
  <c r="AI1767" i="9"/>
  <c r="AI1768" i="9"/>
  <c r="AI1769" i="9"/>
  <c r="AI1770" i="9"/>
  <c r="AI1771" i="9"/>
  <c r="AI1772" i="9"/>
  <c r="AI1773" i="9"/>
  <c r="AI1774" i="9"/>
  <c r="AI1775" i="9"/>
  <c r="AI1776" i="9"/>
  <c r="AI1777" i="9"/>
  <c r="AI1778" i="9"/>
  <c r="AI1779" i="9"/>
  <c r="AI1780" i="9"/>
  <c r="AI1781" i="9"/>
  <c r="AI1782" i="9"/>
  <c r="AI1783" i="9"/>
  <c r="AI1784" i="9"/>
  <c r="AI1785" i="9"/>
  <c r="AI1786" i="9"/>
  <c r="AI1787" i="9"/>
  <c r="AI1788" i="9"/>
  <c r="AI1789" i="9"/>
  <c r="AI1790" i="9"/>
  <c r="AI1791" i="9"/>
  <c r="AI1792" i="9"/>
  <c r="AI1793" i="9"/>
  <c r="AI1794" i="9"/>
  <c r="AI1795" i="9"/>
  <c r="AI1796" i="9"/>
  <c r="AI1797" i="9"/>
  <c r="AI1798" i="9"/>
  <c r="AI1799" i="9"/>
  <c r="AI1800" i="9"/>
  <c r="AI1801" i="9"/>
  <c r="AI1802" i="9"/>
  <c r="AI1803" i="9"/>
  <c r="AI1804" i="9"/>
  <c r="AI1805" i="9"/>
  <c r="AI1806" i="9"/>
  <c r="AI1807" i="9"/>
  <c r="AI1808" i="9"/>
  <c r="AI1809" i="9"/>
  <c r="AI1810" i="9"/>
  <c r="AI1811" i="9"/>
  <c r="AI1812" i="9"/>
  <c r="AI1813" i="9"/>
  <c r="AI1814" i="9"/>
  <c r="AI1815" i="9"/>
  <c r="AI1816" i="9"/>
  <c r="AI1817" i="9"/>
  <c r="AI1818" i="9"/>
  <c r="AI1819" i="9"/>
  <c r="AI1820" i="9"/>
  <c r="AI1821" i="9"/>
  <c r="AI1822" i="9"/>
  <c r="AI1823" i="9"/>
  <c r="AI1824" i="9"/>
  <c r="AI1825" i="9"/>
  <c r="AI1826" i="9"/>
  <c r="AI1827" i="9"/>
  <c r="AI1828" i="9"/>
  <c r="AI1829" i="9"/>
  <c r="AI1830" i="9"/>
  <c r="AI1831" i="9"/>
  <c r="AI1832" i="9"/>
  <c r="AI1833" i="9"/>
  <c r="AI1834" i="9"/>
  <c r="AI1835" i="9"/>
  <c r="AI1836" i="9"/>
  <c r="AI1837" i="9"/>
  <c r="AI1838" i="9"/>
  <c r="AI1839" i="9"/>
  <c r="AI1840" i="9"/>
  <c r="AI1841" i="9"/>
  <c r="AI1842" i="9"/>
  <c r="AI1843" i="9"/>
  <c r="AI1844" i="9"/>
  <c r="AI1845" i="9"/>
  <c r="AI1846" i="9"/>
  <c r="AI1847" i="9"/>
  <c r="AI1848" i="9"/>
  <c r="AI1849" i="9"/>
  <c r="AI1850" i="9"/>
  <c r="AI1851" i="9"/>
  <c r="AI1852" i="9"/>
  <c r="AI1853" i="9"/>
  <c r="AI1854" i="9"/>
  <c r="AI1855" i="9"/>
  <c r="AI1856" i="9"/>
  <c r="AI1857" i="9"/>
  <c r="AI1858" i="9"/>
  <c r="AI1859" i="9"/>
  <c r="AI1860" i="9"/>
  <c r="AI1861" i="9"/>
  <c r="AI1862" i="9"/>
  <c r="AI1863" i="9"/>
  <c r="AI1864" i="9"/>
  <c r="AI1865" i="9"/>
  <c r="AI1866" i="9"/>
  <c r="AI1867" i="9"/>
  <c r="AI1868" i="9"/>
  <c r="AI1869" i="9"/>
  <c r="AI1870" i="9"/>
  <c r="AI1871" i="9"/>
  <c r="AI1872" i="9"/>
  <c r="AI1873" i="9"/>
  <c r="AI1874" i="9"/>
  <c r="AI1875" i="9"/>
  <c r="AI1876" i="9"/>
  <c r="AI1877" i="9"/>
  <c r="AI1878" i="9"/>
  <c r="AI1879" i="9"/>
  <c r="AI1880" i="9"/>
  <c r="AI1881" i="9"/>
  <c r="AI1882" i="9"/>
  <c r="AI1883" i="9"/>
  <c r="AI1884" i="9"/>
  <c r="AI1885" i="9"/>
  <c r="AI1886" i="9"/>
  <c r="AI1887" i="9"/>
  <c r="AI1888" i="9"/>
  <c r="AI1889" i="9"/>
  <c r="AI1890" i="9"/>
  <c r="AI1891" i="9"/>
  <c r="AI1892" i="9"/>
  <c r="AI1893" i="9"/>
  <c r="AI1894" i="9"/>
  <c r="AI1895" i="9"/>
  <c r="AI1896" i="9"/>
  <c r="AI1897" i="9"/>
  <c r="AI1898" i="9"/>
  <c r="AI1899" i="9"/>
  <c r="AI1900" i="9"/>
  <c r="AI1901" i="9"/>
  <c r="AI1902" i="9"/>
  <c r="AI1903" i="9"/>
  <c r="AI1904" i="9"/>
  <c r="AI1905" i="9"/>
  <c r="AI1906" i="9"/>
  <c r="AI1907" i="9"/>
  <c r="AI1908" i="9"/>
  <c r="AI1909" i="9"/>
  <c r="AI1910" i="9"/>
  <c r="AI1911" i="9"/>
  <c r="AI1912" i="9"/>
  <c r="AI1913" i="9"/>
  <c r="AI1914" i="9"/>
  <c r="AI1915" i="9"/>
  <c r="AI1916" i="9"/>
  <c r="AI1917" i="9"/>
  <c r="AI1918" i="9"/>
  <c r="AI1919" i="9"/>
  <c r="AI1920" i="9"/>
  <c r="AI1921" i="9"/>
  <c r="AI1922" i="9"/>
  <c r="AI1923" i="9"/>
  <c r="AI1924" i="9"/>
  <c r="AI1925" i="9"/>
  <c r="AI1926" i="9"/>
  <c r="AI1927" i="9"/>
  <c r="AI1928" i="9"/>
  <c r="AI1929" i="9"/>
  <c r="AI1930" i="9"/>
  <c r="AI1931" i="9"/>
  <c r="AI1932" i="9"/>
  <c r="AI1933" i="9"/>
  <c r="AI1934" i="9"/>
  <c r="AI1935" i="9"/>
  <c r="AI1936" i="9"/>
  <c r="AI1937" i="9"/>
  <c r="AI1938" i="9"/>
  <c r="AI1939" i="9"/>
  <c r="AI1940" i="9"/>
  <c r="AI1941" i="9"/>
  <c r="AI1942" i="9"/>
  <c r="AI1943" i="9"/>
  <c r="AI1944" i="9"/>
  <c r="AI1945" i="9"/>
  <c r="AI1946" i="9"/>
  <c r="AI1947" i="9"/>
  <c r="AI1948" i="9"/>
  <c r="AI1949" i="9"/>
  <c r="AI1950" i="9"/>
  <c r="AI1951" i="9"/>
  <c r="AI1952" i="9"/>
  <c r="AI1953" i="9"/>
  <c r="AI1954" i="9"/>
  <c r="AI1955" i="9"/>
  <c r="AI1956" i="9"/>
  <c r="AI1957" i="9"/>
  <c r="AI1958" i="9"/>
  <c r="AI1959" i="9"/>
  <c r="AI1960" i="9"/>
  <c r="AI1961" i="9"/>
  <c r="AI1962" i="9"/>
  <c r="AI1963" i="9"/>
  <c r="AI1964" i="9"/>
  <c r="AI1965" i="9"/>
  <c r="AI1966" i="9"/>
  <c r="AI1967" i="9"/>
  <c r="AI1968" i="9"/>
  <c r="AI1969" i="9"/>
  <c r="AI1970" i="9"/>
  <c r="AI1971" i="9"/>
  <c r="AI1972" i="9"/>
  <c r="AI1973" i="9"/>
  <c r="AI1974" i="9"/>
  <c r="AI1975" i="9"/>
  <c r="AI1976" i="9"/>
  <c r="AI1977" i="9"/>
  <c r="AI1978" i="9"/>
  <c r="AI1979" i="9"/>
  <c r="AI1980" i="9"/>
  <c r="AI1981" i="9"/>
  <c r="AI1982" i="9"/>
  <c r="AI1983" i="9"/>
  <c r="AI1984" i="9"/>
  <c r="AI1985" i="9"/>
  <c r="AI1986" i="9"/>
  <c r="AI1987" i="9"/>
  <c r="AI1988" i="9"/>
  <c r="AI1989" i="9"/>
  <c r="AI1990" i="9"/>
  <c r="AI1991" i="9"/>
  <c r="AI1992" i="9"/>
  <c r="AI1993" i="9"/>
  <c r="AI1994" i="9"/>
  <c r="AI1995" i="9"/>
  <c r="AI1996" i="9"/>
  <c r="AI1997" i="9"/>
  <c r="AI1998" i="9"/>
  <c r="AI1999" i="9"/>
  <c r="AI2000" i="9"/>
  <c r="AI2001" i="9"/>
  <c r="AI2002" i="9"/>
  <c r="AI2003" i="9"/>
  <c r="AI2004" i="9"/>
  <c r="AI2005" i="9"/>
  <c r="AI2006" i="9"/>
  <c r="AI2007" i="9"/>
  <c r="AI2008" i="9"/>
  <c r="AI2009" i="9"/>
  <c r="AI2010" i="9"/>
  <c r="AI2011" i="9"/>
  <c r="AI2012" i="9"/>
  <c r="AI2013" i="9"/>
  <c r="AI2014" i="9"/>
  <c r="AI2015" i="9"/>
  <c r="AI2016" i="9"/>
  <c r="AI2017" i="9"/>
  <c r="AI2018" i="9"/>
  <c r="AI2019" i="9"/>
  <c r="AI2020" i="9"/>
  <c r="AI2021" i="9"/>
  <c r="AI2022" i="9"/>
  <c r="AI2023" i="9"/>
  <c r="AI2024" i="9"/>
  <c r="AI2025" i="9"/>
  <c r="AI2026" i="9"/>
  <c r="AI2027" i="9"/>
  <c r="AI2028" i="9"/>
  <c r="AI2029" i="9"/>
  <c r="AI2030" i="9"/>
  <c r="AI2031" i="9"/>
  <c r="AI2032" i="9"/>
  <c r="AI2033" i="9"/>
  <c r="AI2034" i="9"/>
  <c r="AI2035" i="9"/>
  <c r="AI2036" i="9"/>
  <c r="AI2037" i="9"/>
  <c r="AI2038" i="9"/>
  <c r="AI2039" i="9"/>
  <c r="AI2040" i="9"/>
  <c r="AI2041" i="9"/>
  <c r="AI2042" i="9"/>
  <c r="AI2043" i="9"/>
  <c r="AI2044" i="9"/>
  <c r="AI2045" i="9"/>
  <c r="AI2046" i="9"/>
  <c r="AI2047" i="9"/>
  <c r="AI2048" i="9"/>
  <c r="AI2049" i="9"/>
  <c r="AI2050" i="9"/>
  <c r="AI2051" i="9"/>
  <c r="AI2052" i="9"/>
  <c r="AI2053" i="9"/>
  <c r="AI2054" i="9"/>
  <c r="AI2055" i="9"/>
  <c r="AI2056" i="9"/>
  <c r="AI2057" i="9"/>
  <c r="AI2058" i="9"/>
  <c r="AI2059" i="9"/>
  <c r="AI2060" i="9"/>
  <c r="AI2061" i="9"/>
  <c r="AI2062" i="9"/>
  <c r="AI2063" i="9"/>
  <c r="AI2064" i="9"/>
  <c r="AI2065" i="9"/>
  <c r="AI2066" i="9"/>
  <c r="AI2067" i="9"/>
  <c r="AI2068" i="9"/>
  <c r="AI2069" i="9"/>
  <c r="AI2070" i="9"/>
  <c r="AI2071" i="9"/>
  <c r="AI2072" i="9"/>
  <c r="AI2073" i="9"/>
  <c r="AI2074" i="9"/>
  <c r="AI2075" i="9"/>
  <c r="AI2076" i="9"/>
  <c r="AI2077" i="9"/>
  <c r="AI2078" i="9"/>
  <c r="AI2079" i="9"/>
  <c r="AI2080" i="9"/>
  <c r="AI2081" i="9"/>
  <c r="AI2082" i="9"/>
  <c r="AI2083" i="9"/>
  <c r="AI2084" i="9"/>
  <c r="AI2085" i="9"/>
  <c r="AI2086" i="9"/>
  <c r="AI2087" i="9"/>
  <c r="AI2088" i="9"/>
  <c r="AI2089" i="9"/>
  <c r="AI2090" i="9"/>
  <c r="AI2091" i="9"/>
  <c r="AI2092" i="9"/>
  <c r="AI2093" i="9"/>
  <c r="AI2094" i="9"/>
  <c r="AI2095" i="9"/>
  <c r="AI2096" i="9"/>
  <c r="AI2097" i="9"/>
  <c r="AI2098" i="9"/>
  <c r="AI2099" i="9"/>
  <c r="AI2100" i="9"/>
  <c r="AI2101" i="9"/>
  <c r="AI2102" i="9"/>
  <c r="AI2103" i="9"/>
  <c r="AI2104" i="9"/>
  <c r="AI2105" i="9"/>
  <c r="AI2106" i="9"/>
  <c r="AI2107" i="9"/>
  <c r="AI2108" i="9"/>
  <c r="AI2109" i="9"/>
  <c r="AI2110" i="9"/>
  <c r="AI2111" i="9"/>
  <c r="AI2112" i="9"/>
  <c r="AI2113" i="9"/>
  <c r="AI2114" i="9"/>
  <c r="AI2115" i="9"/>
  <c r="AI2116" i="9"/>
  <c r="AI2117" i="9"/>
  <c r="AI2118" i="9"/>
  <c r="AI2119" i="9"/>
  <c r="AI2120" i="9"/>
  <c r="AI2121" i="9"/>
  <c r="AI2122" i="9"/>
  <c r="AI2123" i="9"/>
  <c r="AI2124" i="9"/>
  <c r="AI2125" i="9"/>
  <c r="AI2126" i="9"/>
  <c r="AI2127" i="9"/>
  <c r="AI2128" i="9"/>
  <c r="AI2129" i="9"/>
  <c r="AI2130" i="9"/>
  <c r="AI2131" i="9"/>
  <c r="AI2132" i="9"/>
  <c r="AI2133" i="9"/>
  <c r="AI2134" i="9"/>
  <c r="AI2135" i="9"/>
  <c r="AI2136" i="9"/>
  <c r="AI2137" i="9"/>
  <c r="AI2138" i="9"/>
  <c r="AI2139" i="9"/>
  <c r="AI2140" i="9"/>
  <c r="AI2141" i="9"/>
  <c r="AI2142" i="9"/>
  <c r="AI2143" i="9"/>
  <c r="AI2144" i="9"/>
  <c r="AI2145" i="9"/>
  <c r="AI2146" i="9"/>
  <c r="AI2147" i="9"/>
  <c r="AI2148" i="9"/>
  <c r="AI2149" i="9"/>
  <c r="AI2150" i="9"/>
  <c r="AI2151" i="9"/>
  <c r="AI2152" i="9"/>
  <c r="AI2153" i="9"/>
  <c r="AI2154" i="9"/>
  <c r="AI2155" i="9"/>
  <c r="AI2156" i="9"/>
  <c r="AI2157" i="9"/>
  <c r="AI2158" i="9"/>
  <c r="AI2159" i="9"/>
  <c r="AI2160" i="9"/>
  <c r="AI2161" i="9"/>
  <c r="AI2162" i="9"/>
  <c r="AI2163" i="9"/>
  <c r="AI2164" i="9"/>
  <c r="AI2165" i="9"/>
  <c r="AI2166" i="9"/>
  <c r="AI2167" i="9"/>
  <c r="AI2168" i="9"/>
  <c r="AI2169" i="9"/>
  <c r="AI2170" i="9"/>
  <c r="AI2171" i="9"/>
  <c r="AI2172" i="9"/>
  <c r="AI2173" i="9"/>
  <c r="AI2174" i="9"/>
  <c r="AI2175" i="9"/>
  <c r="AI2176" i="9"/>
  <c r="AI2177" i="9"/>
  <c r="AI2178" i="9"/>
  <c r="AI2179" i="9"/>
  <c r="AI2180" i="9"/>
  <c r="AI2181" i="9"/>
  <c r="AI2182" i="9"/>
  <c r="AI2183" i="9"/>
  <c r="AI2184" i="9"/>
  <c r="AI2185" i="9"/>
  <c r="AI2186" i="9"/>
  <c r="AI2187" i="9"/>
  <c r="AI2188" i="9"/>
  <c r="AI2189" i="9"/>
  <c r="AI2190" i="9"/>
  <c r="AI2191" i="9"/>
  <c r="AI2192" i="9"/>
  <c r="AI2193" i="9"/>
  <c r="AI2194" i="9"/>
  <c r="AI2195" i="9"/>
  <c r="AI2196" i="9"/>
  <c r="AI2197" i="9"/>
  <c r="AI2198" i="9"/>
  <c r="AI2199" i="9"/>
  <c r="AI2200" i="9"/>
  <c r="AI2201" i="9"/>
  <c r="AI2202" i="9"/>
  <c r="AI2203" i="9"/>
  <c r="AI2204" i="9"/>
  <c r="AI2205" i="9"/>
  <c r="AI2206" i="9"/>
  <c r="AI2207" i="9"/>
  <c r="AI2208" i="9"/>
  <c r="AI2209" i="9"/>
  <c r="AI2210" i="9"/>
  <c r="AI2211" i="9"/>
  <c r="AI2212" i="9"/>
  <c r="AI2213" i="9"/>
  <c r="AI2214" i="9"/>
  <c r="AI2215" i="9"/>
  <c r="AI2216" i="9"/>
  <c r="AI2217" i="9"/>
  <c r="AI2218" i="9"/>
  <c r="AI2219" i="9"/>
  <c r="AI2220" i="9"/>
  <c r="AI2221" i="9"/>
  <c r="AI2222" i="9"/>
  <c r="AI2223" i="9"/>
  <c r="AI2224" i="9"/>
  <c r="AI2225" i="9"/>
  <c r="AI2226" i="9"/>
  <c r="AI2227" i="9"/>
  <c r="AI2228" i="9"/>
  <c r="AI2229" i="9"/>
  <c r="AI2230" i="9"/>
  <c r="AI2231" i="9"/>
  <c r="AI2232" i="9"/>
  <c r="AI2233" i="9"/>
  <c r="AI2234" i="9"/>
  <c r="AI2235" i="9"/>
  <c r="AI2236" i="9"/>
  <c r="AI2237" i="9"/>
  <c r="AI2238" i="9"/>
  <c r="AI2239" i="9"/>
  <c r="AI2240" i="9"/>
  <c r="AI2241" i="9"/>
  <c r="AI2242" i="9"/>
  <c r="AI2243" i="9"/>
  <c r="AI2244" i="9"/>
  <c r="AI2245" i="9"/>
  <c r="AI2246" i="9"/>
  <c r="AI2247" i="9"/>
  <c r="AI2248" i="9"/>
  <c r="AI2249" i="9"/>
  <c r="AI2250" i="9"/>
  <c r="AI2251" i="9"/>
  <c r="AI2252" i="9"/>
  <c r="AI2253" i="9"/>
  <c r="AI2254" i="9"/>
  <c r="AI2255" i="9"/>
  <c r="AI2256" i="9"/>
  <c r="AI2257" i="9"/>
  <c r="AI2258" i="9"/>
  <c r="AI2259" i="9"/>
  <c r="AI2260" i="9"/>
  <c r="AI2261" i="9"/>
  <c r="AI2262" i="9"/>
  <c r="AI2263" i="9"/>
  <c r="AI2264" i="9"/>
  <c r="AI2265" i="9"/>
  <c r="AI2266" i="9"/>
  <c r="AI2267" i="9"/>
  <c r="AI2268" i="9"/>
  <c r="AI2269" i="9"/>
  <c r="AI2270" i="9"/>
  <c r="AI2271" i="9"/>
  <c r="AI2272" i="9"/>
  <c r="AI2273" i="9"/>
  <c r="AI2274" i="9"/>
  <c r="AI2275" i="9"/>
  <c r="AI2276" i="9"/>
  <c r="AI2277" i="9"/>
  <c r="AI2278" i="9"/>
  <c r="AI2279" i="9"/>
  <c r="AI2280" i="9"/>
  <c r="AI2281" i="9"/>
  <c r="AI2282" i="9"/>
  <c r="AI2283" i="9"/>
  <c r="AI2284" i="9"/>
  <c r="AI2285" i="9"/>
  <c r="AI2286" i="9"/>
  <c r="AI2287" i="9"/>
  <c r="AI2288" i="9"/>
  <c r="AI2289" i="9"/>
  <c r="AI2290" i="9"/>
  <c r="AI2291" i="9"/>
  <c r="AI2292" i="9"/>
  <c r="AI2293" i="9"/>
  <c r="AI2294" i="9"/>
  <c r="AI2295" i="9"/>
  <c r="AI2296" i="9"/>
  <c r="AI2297" i="9"/>
  <c r="AI2298" i="9"/>
  <c r="AI2299" i="9"/>
  <c r="AI2300" i="9"/>
  <c r="AI2301" i="9"/>
  <c r="AI2302" i="9"/>
  <c r="AI2303" i="9"/>
  <c r="AI2304" i="9"/>
  <c r="AI2305" i="9"/>
  <c r="AI2306" i="9"/>
  <c r="AI2307" i="9"/>
  <c r="AI2308" i="9"/>
  <c r="AI2309" i="9"/>
  <c r="AI2310" i="9"/>
  <c r="AI2311" i="9"/>
  <c r="AI2312" i="9"/>
  <c r="AI2313" i="9"/>
  <c r="AI2314" i="9"/>
  <c r="AI2315" i="9"/>
  <c r="AI2316" i="9"/>
  <c r="AI2317" i="9"/>
  <c r="AI2318" i="9"/>
  <c r="AI2319" i="9"/>
  <c r="AI2320" i="9"/>
  <c r="AI2321" i="9"/>
  <c r="AI2322" i="9"/>
  <c r="AI2323" i="9"/>
  <c r="AI2324" i="9"/>
  <c r="AI2325" i="9"/>
  <c r="AI2326" i="9"/>
  <c r="AI2327" i="9"/>
  <c r="AI2328" i="9"/>
  <c r="AI2329" i="9"/>
  <c r="AI2330" i="9"/>
  <c r="AI2331" i="9"/>
  <c r="AI2332" i="9"/>
  <c r="AI2333" i="9"/>
  <c r="AI2334" i="9"/>
  <c r="AI2335" i="9"/>
  <c r="AI2336" i="9"/>
  <c r="AI2337" i="9"/>
  <c r="AI2338" i="9"/>
  <c r="AI2339" i="9"/>
  <c r="AI2340" i="9"/>
  <c r="AI2341" i="9"/>
  <c r="AI2342" i="9"/>
  <c r="AI2343" i="9"/>
  <c r="AI2344" i="9"/>
  <c r="AI2345" i="9"/>
  <c r="AI2346" i="9"/>
  <c r="AI2347" i="9"/>
  <c r="AI2348" i="9"/>
  <c r="AI2349" i="9"/>
  <c r="AI2350" i="9"/>
  <c r="AI2351" i="9"/>
  <c r="AI2352" i="9"/>
  <c r="AI2353" i="9"/>
  <c r="AI2354" i="9"/>
  <c r="AI2355" i="9"/>
  <c r="AI2356" i="9"/>
  <c r="AI2357" i="9"/>
  <c r="AI2358" i="9"/>
  <c r="AI2359" i="9"/>
  <c r="AI2360" i="9"/>
  <c r="AI2361" i="9"/>
  <c r="AI2362" i="9"/>
  <c r="AI2363" i="9"/>
  <c r="AI2364" i="9"/>
  <c r="AI2365" i="9"/>
  <c r="AI2366" i="9"/>
  <c r="AI2367" i="9"/>
  <c r="AI2368" i="9"/>
  <c r="AI2369" i="9"/>
  <c r="AI2370" i="9"/>
  <c r="AI2371" i="9"/>
  <c r="AI2372" i="9"/>
  <c r="AI2373" i="9"/>
  <c r="AI2374" i="9"/>
  <c r="AI2375" i="9"/>
  <c r="AI2376" i="9"/>
  <c r="AI2377" i="9"/>
  <c r="AI2378" i="9"/>
  <c r="AI2379" i="9"/>
  <c r="AI2380" i="9"/>
  <c r="AI2381" i="9"/>
  <c r="AI2382" i="9"/>
  <c r="AI2383" i="9"/>
  <c r="AI2384" i="9"/>
  <c r="AI2385" i="9"/>
  <c r="AI2386" i="9"/>
  <c r="AI2387" i="9"/>
  <c r="AI2388" i="9"/>
  <c r="AI2389" i="9"/>
  <c r="AI2390" i="9"/>
  <c r="AI2391" i="9"/>
  <c r="AI2392" i="9"/>
  <c r="AI2393" i="9"/>
  <c r="AI2394" i="9"/>
  <c r="AI2395" i="9"/>
  <c r="AI2396" i="9"/>
  <c r="AI2397" i="9"/>
  <c r="AI2398" i="9"/>
  <c r="AI2399" i="9"/>
  <c r="AI2400" i="9"/>
  <c r="AI2401" i="9"/>
  <c r="AI2402" i="9"/>
  <c r="AI2403" i="9"/>
  <c r="AI2404" i="9"/>
  <c r="AI2405" i="9"/>
  <c r="AI2406" i="9"/>
  <c r="AI2407" i="9"/>
  <c r="AI2408" i="9"/>
  <c r="AI2409" i="9"/>
  <c r="AI2410" i="9"/>
  <c r="AI2411" i="9"/>
  <c r="AI2412" i="9"/>
  <c r="AI2413" i="9"/>
  <c r="AI2414" i="9"/>
  <c r="AI2415" i="9"/>
  <c r="AI2416" i="9"/>
  <c r="AI2417" i="9"/>
  <c r="AI2418" i="9"/>
  <c r="AI2419" i="9"/>
  <c r="AI2420" i="9"/>
  <c r="AI2421" i="9"/>
  <c r="AI2422" i="9"/>
  <c r="AI2423" i="9"/>
  <c r="AI2424" i="9"/>
  <c r="AI2425" i="9"/>
  <c r="AI2426" i="9"/>
  <c r="AI2427" i="9"/>
  <c r="AI2428" i="9"/>
  <c r="AI2429" i="9"/>
  <c r="AI2430" i="9"/>
  <c r="AI2431" i="9"/>
  <c r="AI2432" i="9"/>
  <c r="AI2433" i="9"/>
  <c r="AI2434" i="9"/>
  <c r="AI2435" i="9"/>
  <c r="AI2436" i="9"/>
  <c r="AI2437" i="9"/>
  <c r="AI2438" i="9"/>
  <c r="AI2439" i="9"/>
  <c r="AI2440" i="9"/>
  <c r="AI2441" i="9"/>
  <c r="AI2442" i="9"/>
  <c r="AI2443" i="9"/>
  <c r="AI2444" i="9"/>
  <c r="AI2445" i="9"/>
  <c r="AI2446" i="9"/>
  <c r="AI2447" i="9"/>
  <c r="AI2448" i="9"/>
  <c r="AI2449" i="9"/>
  <c r="AI2450" i="9"/>
  <c r="AI2451" i="9"/>
  <c r="AI2452" i="9"/>
  <c r="AI2453" i="9"/>
  <c r="AI2454" i="9"/>
  <c r="AI2455" i="9"/>
  <c r="AI2456" i="9"/>
  <c r="AI2457" i="9"/>
  <c r="AI2458" i="9"/>
  <c r="AI2459" i="9"/>
  <c r="AI2460" i="9"/>
  <c r="AI2461" i="9"/>
  <c r="AI2462" i="9"/>
  <c r="AI2463" i="9"/>
  <c r="AI2464" i="9"/>
  <c r="AI2465" i="9"/>
  <c r="AI2466" i="9"/>
  <c r="AI2467" i="9"/>
  <c r="AI2468" i="9"/>
  <c r="AI2469" i="9"/>
  <c r="AI2470" i="9"/>
  <c r="AI2471" i="9"/>
  <c r="AI2472" i="9"/>
  <c r="AI2473" i="9"/>
  <c r="AI2474" i="9"/>
  <c r="AI2475" i="9"/>
  <c r="AI2476" i="9"/>
  <c r="AI2477" i="9"/>
  <c r="AI2478" i="9"/>
  <c r="AI2479" i="9"/>
  <c r="AI2480" i="9"/>
  <c r="AI2481" i="9"/>
  <c r="AI2482" i="9"/>
  <c r="AI2483" i="9"/>
  <c r="AI2484" i="9"/>
  <c r="AI2485" i="9"/>
  <c r="AI2486" i="9"/>
  <c r="AI2487" i="9"/>
  <c r="AI2488" i="9"/>
  <c r="AI2489" i="9"/>
  <c r="AI2490" i="9"/>
  <c r="AI2491" i="9"/>
  <c r="AI2492" i="9"/>
  <c r="AI2493" i="9"/>
  <c r="AI2494" i="9"/>
  <c r="AI2495" i="9"/>
  <c r="AI2496" i="9"/>
  <c r="AI2497" i="9"/>
  <c r="AI2498" i="9"/>
  <c r="AI2499" i="9"/>
  <c r="AI2500" i="9"/>
  <c r="AI2501" i="9"/>
  <c r="AI2502" i="9"/>
  <c r="AI2503" i="9"/>
  <c r="AI2504" i="9"/>
  <c r="AI2505" i="9"/>
  <c r="AI2506" i="9"/>
  <c r="AI2507" i="9"/>
  <c r="AI2508" i="9"/>
  <c r="AI2509" i="9"/>
  <c r="AI2510" i="9"/>
  <c r="AI2511" i="9"/>
  <c r="AI2512" i="9"/>
  <c r="AI2513" i="9"/>
  <c r="AI2514" i="9"/>
  <c r="AI2515" i="9"/>
  <c r="AI2516" i="9"/>
  <c r="AI2517" i="9"/>
  <c r="AI2518" i="9"/>
  <c r="AI2519" i="9"/>
  <c r="AI2520" i="9"/>
  <c r="AI2521" i="9"/>
  <c r="AI2522" i="9"/>
  <c r="AI2523" i="9"/>
  <c r="AI2524" i="9"/>
  <c r="AI2525" i="9"/>
  <c r="AI2526" i="9"/>
  <c r="AI2527" i="9"/>
  <c r="AI2528" i="9"/>
  <c r="AI2529" i="9"/>
  <c r="AI2530" i="9"/>
  <c r="AI2531" i="9"/>
  <c r="AI2532" i="9"/>
  <c r="AI2533" i="9"/>
  <c r="AI2534" i="9"/>
  <c r="AI2535" i="9"/>
  <c r="AI2536" i="9"/>
  <c r="AI2537" i="9"/>
  <c r="AI2538" i="9"/>
  <c r="AI2539" i="9"/>
  <c r="AI2540" i="9"/>
  <c r="AI2541" i="9"/>
  <c r="AI2542" i="9"/>
  <c r="AI2543" i="9"/>
  <c r="AI2544" i="9"/>
  <c r="AI2545" i="9"/>
  <c r="AI2546" i="9"/>
  <c r="AI2547" i="9"/>
  <c r="AI2548" i="9"/>
  <c r="AI2549" i="9"/>
  <c r="AI2550" i="9"/>
  <c r="AI2551" i="9"/>
  <c r="AI2552" i="9"/>
  <c r="AI2553" i="9"/>
  <c r="AI2554" i="9"/>
  <c r="AI2555" i="9"/>
  <c r="AI2556" i="9"/>
  <c r="AI2557" i="9"/>
  <c r="AI2558" i="9"/>
  <c r="AI2559" i="9"/>
  <c r="AI2560" i="9"/>
  <c r="AI2561" i="9"/>
  <c r="AI2562" i="9"/>
  <c r="AI2563" i="9"/>
  <c r="AI2564" i="9"/>
  <c r="AI2565" i="9"/>
  <c r="AI2566" i="9"/>
  <c r="AI2567" i="9"/>
  <c r="AI2568" i="9"/>
  <c r="AI2569" i="9"/>
  <c r="AI2570" i="9"/>
  <c r="AI2571" i="9"/>
  <c r="AI2572" i="9"/>
  <c r="AI2573" i="9"/>
  <c r="AI2574" i="9"/>
  <c r="AI2575" i="9"/>
  <c r="AI2576" i="9"/>
  <c r="AI2577" i="9"/>
  <c r="AI2578" i="9"/>
  <c r="AI2579" i="9"/>
  <c r="AI2580" i="9"/>
  <c r="AI2581" i="9"/>
  <c r="AI2582" i="9"/>
  <c r="AI2583" i="9"/>
  <c r="AI2584" i="9"/>
  <c r="AI2585" i="9"/>
  <c r="AI2586" i="9"/>
  <c r="AI2587" i="9"/>
  <c r="AI2588" i="9"/>
  <c r="AI2589" i="9"/>
  <c r="AI2590" i="9"/>
  <c r="AI2591" i="9"/>
  <c r="AI2592" i="9"/>
  <c r="AI2593" i="9"/>
  <c r="AI2594" i="9"/>
  <c r="AI2595" i="9"/>
  <c r="AI2596" i="9"/>
  <c r="AI2597" i="9"/>
  <c r="AI2598" i="9"/>
  <c r="AI2599" i="9"/>
  <c r="AI2600" i="9"/>
  <c r="AI2601" i="9"/>
  <c r="AI2602" i="9"/>
  <c r="AI2603" i="9"/>
  <c r="AI2604" i="9"/>
  <c r="AI2605" i="9"/>
  <c r="AI2606" i="9"/>
  <c r="AI2607" i="9"/>
  <c r="AI2608" i="9"/>
  <c r="AI2609" i="9"/>
  <c r="AI2610" i="9"/>
  <c r="AI2611" i="9"/>
  <c r="AI2612" i="9"/>
  <c r="AI2613" i="9"/>
  <c r="AI2614" i="9"/>
  <c r="AI2615" i="9"/>
  <c r="AI2616" i="9"/>
  <c r="AI2617" i="9"/>
  <c r="AI2618" i="9"/>
  <c r="AI2619" i="9"/>
  <c r="AI2620" i="9"/>
  <c r="AI2621" i="9"/>
  <c r="AI2622" i="9"/>
  <c r="AI2623" i="9"/>
  <c r="AI2624" i="9"/>
  <c r="AI2625" i="9"/>
  <c r="AI2626" i="9"/>
  <c r="AI2627" i="9"/>
  <c r="AI2628" i="9"/>
  <c r="AI2629" i="9"/>
  <c r="AI2630" i="9"/>
  <c r="AI2631" i="9"/>
  <c r="AI2632" i="9"/>
  <c r="AI2633" i="9"/>
  <c r="AI2634" i="9"/>
  <c r="AI2635" i="9"/>
  <c r="AI2636" i="9"/>
  <c r="AI2637" i="9"/>
  <c r="AI2638" i="9"/>
  <c r="AI2639" i="9"/>
  <c r="AI2640" i="9"/>
  <c r="AI2641" i="9"/>
  <c r="AI2642" i="9"/>
  <c r="AI2643" i="9"/>
  <c r="AI2644" i="9"/>
  <c r="AI2645" i="9"/>
  <c r="AI2646" i="9"/>
  <c r="AI2647" i="9"/>
  <c r="AI2648" i="9"/>
  <c r="AI2649" i="9"/>
  <c r="AI2650" i="9"/>
  <c r="AI2651" i="9"/>
  <c r="AI2652" i="9"/>
  <c r="AI2653" i="9"/>
  <c r="AI2654" i="9"/>
  <c r="AI2655" i="9"/>
  <c r="AI2656" i="9"/>
  <c r="AI2657" i="9"/>
  <c r="AI2658" i="9"/>
  <c r="AI2659" i="9"/>
  <c r="AI2660" i="9"/>
  <c r="AI2661" i="9"/>
  <c r="AI2662" i="9"/>
  <c r="AI2663" i="9"/>
  <c r="AI2664" i="9"/>
  <c r="AI2665" i="9"/>
  <c r="AI2666" i="9"/>
  <c r="AI2667" i="9"/>
  <c r="AI2668" i="9"/>
  <c r="AI2669" i="9"/>
  <c r="AI2670" i="9"/>
  <c r="AI2671" i="9"/>
  <c r="AI2672" i="9"/>
  <c r="AI2673" i="9"/>
  <c r="AI2674" i="9"/>
  <c r="AI2675" i="9"/>
  <c r="AI2676" i="9"/>
  <c r="AI2677" i="9"/>
  <c r="AI2678" i="9"/>
  <c r="AI2679" i="9"/>
  <c r="AI2680" i="9"/>
  <c r="AI2681" i="9"/>
  <c r="AI2682" i="9"/>
  <c r="AI2683" i="9"/>
  <c r="AI2684" i="9"/>
  <c r="AI2685" i="9"/>
  <c r="AI2686" i="9"/>
  <c r="AI2687" i="9"/>
  <c r="AI2688" i="9"/>
  <c r="AI2689" i="9"/>
  <c r="AI2690" i="9"/>
  <c r="AI2691" i="9"/>
  <c r="AI2692" i="9"/>
  <c r="AI2693" i="9"/>
  <c r="AI2694" i="9"/>
  <c r="AI2695" i="9"/>
  <c r="AI2696" i="9"/>
  <c r="AI2697" i="9"/>
  <c r="AI2698" i="9"/>
  <c r="AI2699" i="9"/>
  <c r="AI2700" i="9"/>
  <c r="AI2701" i="9"/>
  <c r="AI2702" i="9"/>
  <c r="AI2703" i="9"/>
  <c r="AI2704" i="9"/>
  <c r="AI2705" i="9"/>
  <c r="AI2706" i="9"/>
  <c r="AI2707" i="9"/>
  <c r="AI2708" i="9"/>
  <c r="AI2709" i="9"/>
  <c r="AI2710" i="9"/>
  <c r="AI2711" i="9"/>
  <c r="AI2712" i="9"/>
  <c r="AI2713" i="9"/>
  <c r="AI2714" i="9"/>
  <c r="AI2715" i="9"/>
  <c r="AI2716" i="9"/>
  <c r="AI2717" i="9"/>
  <c r="AI2718" i="9"/>
  <c r="AI2719" i="9"/>
  <c r="AI2720" i="9"/>
  <c r="AI2721" i="9"/>
  <c r="AI2722" i="9"/>
  <c r="AI2723" i="9"/>
  <c r="AI2724" i="9"/>
  <c r="AI2725" i="9"/>
  <c r="AI2726" i="9"/>
  <c r="AI2727" i="9"/>
  <c r="AI2728" i="9"/>
  <c r="AI2729" i="9"/>
  <c r="AI2730" i="9"/>
  <c r="AI2731" i="9"/>
  <c r="AI2732" i="9"/>
  <c r="AI2733" i="9"/>
  <c r="AI2734" i="9"/>
  <c r="AI2735" i="9"/>
  <c r="AI2736" i="9"/>
  <c r="AI2737" i="9"/>
  <c r="AI2738" i="9"/>
  <c r="AI2739" i="9"/>
  <c r="AI2740" i="9"/>
  <c r="AI2741" i="9"/>
  <c r="AI2742" i="9"/>
  <c r="AI2743" i="9"/>
  <c r="AI2744" i="9"/>
  <c r="AI2745" i="9"/>
  <c r="AI2746" i="9"/>
  <c r="AI2747" i="9"/>
  <c r="AI2748" i="9"/>
  <c r="AI2749" i="9"/>
  <c r="AI2750" i="9"/>
  <c r="AI2751" i="9"/>
  <c r="AI2752" i="9"/>
  <c r="AI2753" i="9"/>
  <c r="AI2754" i="9"/>
  <c r="AI2755" i="9"/>
  <c r="AI2756" i="9"/>
  <c r="AI2757" i="9"/>
  <c r="AI2758" i="9"/>
  <c r="AI2759" i="9"/>
  <c r="AI2760" i="9"/>
  <c r="AI2761" i="9"/>
  <c r="AI2762" i="9"/>
  <c r="AI2763" i="9"/>
  <c r="AI2764" i="9"/>
  <c r="AI2765" i="9"/>
  <c r="AI2766" i="9"/>
  <c r="AI2767" i="9"/>
  <c r="AI2768" i="9"/>
  <c r="AI2769" i="9"/>
  <c r="AI2770" i="9"/>
  <c r="AI2771" i="9"/>
  <c r="AI2772" i="9"/>
  <c r="AI2773" i="9"/>
  <c r="AI2774" i="9"/>
  <c r="AI2775" i="9"/>
  <c r="AI2776" i="9"/>
  <c r="AI2777" i="9"/>
  <c r="AI2778" i="9"/>
  <c r="AI2779" i="9"/>
  <c r="AI2780" i="9"/>
  <c r="AI2781" i="9"/>
  <c r="AI2782" i="9"/>
  <c r="AI2783" i="9"/>
  <c r="AI2784" i="9"/>
  <c r="AI2785" i="9"/>
  <c r="AI2786" i="9"/>
  <c r="AI2787" i="9"/>
  <c r="AI2788" i="9"/>
  <c r="AI2789" i="9"/>
  <c r="AI2790" i="9"/>
  <c r="AI2791" i="9"/>
  <c r="AI2792" i="9"/>
  <c r="AI2793" i="9"/>
  <c r="AI2794" i="9"/>
  <c r="AI2795" i="9"/>
  <c r="AI2796" i="9"/>
  <c r="AI2797" i="9"/>
  <c r="AI2798" i="9"/>
  <c r="AI2799" i="9"/>
  <c r="AI2800" i="9"/>
  <c r="AI2801" i="9"/>
  <c r="AI2802" i="9"/>
  <c r="AI2803" i="9"/>
  <c r="AI2804" i="9"/>
  <c r="AI2805" i="9"/>
  <c r="AI2806" i="9"/>
  <c r="AI2807" i="9"/>
  <c r="AI2808" i="9"/>
  <c r="AI2809" i="9"/>
  <c r="AI2810" i="9"/>
  <c r="AI2811" i="9"/>
  <c r="AI2812" i="9"/>
  <c r="AI2813" i="9"/>
  <c r="AI2814" i="9"/>
  <c r="AI2815" i="9"/>
  <c r="AI2816" i="9"/>
  <c r="AI2817" i="9"/>
  <c r="AI2818" i="9"/>
  <c r="AI2819" i="9"/>
  <c r="AI2820" i="9"/>
  <c r="AI2821" i="9"/>
  <c r="AI2822" i="9"/>
  <c r="AI2823" i="9"/>
  <c r="AI2824" i="9"/>
  <c r="AI2825" i="9"/>
  <c r="AI2826" i="9"/>
  <c r="AI2827" i="9"/>
  <c r="AI2828" i="9"/>
  <c r="AI2829" i="9"/>
  <c r="AI2830" i="9"/>
  <c r="AI2831" i="9"/>
  <c r="AI2832" i="9"/>
  <c r="AI2833" i="9"/>
  <c r="AI2834" i="9"/>
  <c r="AI2835" i="9"/>
  <c r="AI2836" i="9"/>
  <c r="AI2837" i="9"/>
  <c r="AI2838" i="9"/>
  <c r="AI2839" i="9"/>
  <c r="AI2840" i="9"/>
  <c r="AI2841" i="9"/>
  <c r="AI2842" i="9"/>
  <c r="AI2843" i="9"/>
  <c r="AI2844" i="9"/>
  <c r="AI2845" i="9"/>
  <c r="AI2846" i="9"/>
  <c r="AI2847" i="9"/>
  <c r="AI2848" i="9"/>
  <c r="AI2849" i="9"/>
  <c r="AI2850" i="9"/>
  <c r="AI2851" i="9"/>
  <c r="AI2852" i="9"/>
  <c r="AI2853" i="9"/>
  <c r="AI2854" i="9"/>
  <c r="AI2855" i="9"/>
  <c r="AI2856" i="9"/>
  <c r="AI2857" i="9"/>
  <c r="AI2858" i="9"/>
  <c r="AI2859" i="9"/>
  <c r="AI2860" i="9"/>
  <c r="AI2861" i="9"/>
  <c r="AI2862" i="9"/>
  <c r="AI2863" i="9"/>
  <c r="AI2864" i="9"/>
  <c r="AI2865" i="9"/>
  <c r="AI2866" i="9"/>
  <c r="AI2867" i="9"/>
  <c r="AI2868" i="9"/>
  <c r="AI2869" i="9"/>
  <c r="AI2870" i="9"/>
  <c r="AI2871" i="9"/>
  <c r="AI2872" i="9"/>
  <c r="AI2873" i="9"/>
  <c r="AI2874" i="9"/>
  <c r="AI2875" i="9"/>
  <c r="AI2876" i="9"/>
  <c r="AI2877" i="9"/>
  <c r="AI2878" i="9"/>
  <c r="AI2879" i="9"/>
  <c r="AI2880" i="9"/>
  <c r="AI2881" i="9"/>
  <c r="AI2882" i="9"/>
  <c r="AI2883" i="9"/>
  <c r="AI2884" i="9"/>
  <c r="AI2885" i="9"/>
  <c r="AI2886" i="9"/>
  <c r="AI2887" i="9"/>
  <c r="AI2888" i="9"/>
  <c r="AI2889" i="9"/>
  <c r="AI2890" i="9"/>
  <c r="AI2891" i="9"/>
  <c r="AI2892" i="9"/>
  <c r="AI2893" i="9"/>
  <c r="AI2894" i="9"/>
  <c r="AI2895" i="9"/>
  <c r="AI2896" i="9"/>
  <c r="AI2897" i="9"/>
  <c r="AI2898" i="9"/>
  <c r="AI2899" i="9"/>
  <c r="AI2900" i="9"/>
  <c r="AI2901" i="9"/>
  <c r="AI2902" i="9"/>
  <c r="AI2903" i="9"/>
  <c r="AI2904" i="9"/>
  <c r="AI2905" i="9"/>
  <c r="AI2906" i="9"/>
  <c r="AI2907" i="9"/>
  <c r="AI2908" i="9"/>
  <c r="AI2909" i="9"/>
  <c r="AI2910" i="9"/>
  <c r="AI2911" i="9"/>
  <c r="AI2912" i="9"/>
  <c r="AI2913" i="9"/>
  <c r="AI2914" i="9"/>
  <c r="AI2915" i="9"/>
  <c r="AI2916" i="9"/>
  <c r="AI2917" i="9"/>
  <c r="AI2918" i="9"/>
  <c r="AI2919" i="9"/>
  <c r="AI2920" i="9"/>
  <c r="AI2921" i="9"/>
  <c r="AI2922" i="9"/>
  <c r="AI2923" i="9"/>
  <c r="AI2924" i="9"/>
  <c r="AI2925" i="9"/>
  <c r="AI2926" i="9"/>
  <c r="AI2927" i="9"/>
  <c r="AI2928" i="9"/>
  <c r="AI2929" i="9"/>
  <c r="AI2930" i="9"/>
  <c r="AI2931" i="9"/>
  <c r="AI2932" i="9"/>
  <c r="AI2933" i="9"/>
  <c r="AI2934" i="9"/>
  <c r="AI2935" i="9"/>
  <c r="AI2936" i="9"/>
  <c r="AI2937" i="9"/>
  <c r="AI2938" i="9"/>
  <c r="AI2939" i="9"/>
  <c r="AI2940" i="9"/>
  <c r="AI2941" i="9"/>
  <c r="AI2942" i="9"/>
  <c r="AI2943" i="9"/>
  <c r="AI2944" i="9"/>
  <c r="AI2945" i="9"/>
  <c r="AI2946" i="9"/>
  <c r="AI2947" i="9"/>
  <c r="AI2948" i="9"/>
  <c r="AI2949" i="9"/>
  <c r="AI2950" i="9"/>
  <c r="AI2951" i="9"/>
  <c r="AI2952" i="9"/>
  <c r="AI2953" i="9"/>
  <c r="AI2954" i="9"/>
  <c r="AI2955" i="9"/>
  <c r="AI2956" i="9"/>
  <c r="AI2957" i="9"/>
  <c r="AI2958" i="9"/>
  <c r="AI2959" i="9"/>
  <c r="AI2960" i="9"/>
  <c r="AI2961" i="9"/>
  <c r="AI2962" i="9"/>
  <c r="AI2963" i="9"/>
  <c r="AI2964" i="9"/>
  <c r="AI2965" i="9"/>
  <c r="AI2966" i="9"/>
  <c r="AI2967" i="9"/>
  <c r="AI2968" i="9"/>
  <c r="AI2969" i="9"/>
  <c r="AI2970" i="9"/>
  <c r="AI2971" i="9"/>
  <c r="AI2972" i="9"/>
  <c r="AI2973" i="9"/>
  <c r="AI2974" i="9"/>
  <c r="AI2975" i="9"/>
  <c r="AI2976" i="9"/>
  <c r="AI2977" i="9"/>
  <c r="AI2978" i="9"/>
  <c r="AI2979" i="9"/>
  <c r="AI2980" i="9"/>
  <c r="AI2981" i="9"/>
  <c r="AI2982" i="9"/>
  <c r="AI2983" i="9"/>
  <c r="AI2984" i="9"/>
  <c r="AI2985" i="9"/>
  <c r="AI2986" i="9"/>
  <c r="AI2987" i="9"/>
  <c r="AI2988" i="9"/>
  <c r="AI2989" i="9"/>
  <c r="AI2990" i="9"/>
  <c r="AI2991" i="9"/>
  <c r="AI2992" i="9"/>
  <c r="AI2993" i="9"/>
  <c r="AI2994" i="9"/>
  <c r="AI2995" i="9"/>
  <c r="AI2996" i="9"/>
  <c r="AI2997" i="9"/>
  <c r="AI2998" i="9"/>
  <c r="AI2999" i="9"/>
  <c r="AI3000" i="9"/>
  <c r="AI3001" i="9"/>
  <c r="AI3002" i="9"/>
  <c r="AI3003" i="9"/>
  <c r="AI3004" i="9"/>
  <c r="AI3005" i="9"/>
  <c r="AI3006" i="9"/>
  <c r="AI3007" i="9"/>
  <c r="AI3008" i="9"/>
  <c r="AI3009" i="9"/>
  <c r="AI3010" i="9"/>
  <c r="AI3011" i="9"/>
  <c r="AI3012" i="9"/>
  <c r="AI3013" i="9"/>
  <c r="AI3014" i="9"/>
  <c r="AI3015" i="9"/>
  <c r="AI3016" i="9"/>
  <c r="AI3017" i="9"/>
  <c r="AI3018" i="9"/>
  <c r="AI3019" i="9"/>
  <c r="AI3020" i="9"/>
  <c r="AI3021" i="9"/>
  <c r="AI3022" i="9"/>
  <c r="AI3023" i="9"/>
  <c r="AI3024" i="9"/>
  <c r="AI3025" i="9"/>
  <c r="AI3026" i="9"/>
  <c r="AI3027" i="9"/>
  <c r="AI3028" i="9"/>
  <c r="AI3029" i="9"/>
  <c r="AI3030" i="9"/>
  <c r="AI3031" i="9"/>
  <c r="AI3032" i="9"/>
  <c r="AI3033" i="9"/>
  <c r="AI3034" i="9"/>
  <c r="AI3035" i="9"/>
  <c r="AI3036" i="9"/>
  <c r="AI3037" i="9"/>
  <c r="AI3038" i="9"/>
  <c r="AI3039" i="9"/>
  <c r="AI3040" i="9"/>
  <c r="AI3041" i="9"/>
  <c r="AI3042" i="9"/>
  <c r="AI3043" i="9"/>
  <c r="AI3044" i="9"/>
  <c r="AI3045" i="9"/>
  <c r="AI3046" i="9"/>
  <c r="AI3047" i="9"/>
  <c r="AI3048" i="9"/>
  <c r="AI3049" i="9"/>
  <c r="AI3050" i="9"/>
  <c r="AI3051" i="9"/>
  <c r="AI3052" i="9"/>
  <c r="AI3053" i="9"/>
  <c r="AI3054" i="9"/>
  <c r="AI3055" i="9"/>
  <c r="AI3056" i="9"/>
  <c r="AI3057" i="9"/>
  <c r="AI3058" i="9"/>
  <c r="AI3059" i="9"/>
  <c r="AI3060" i="9"/>
  <c r="AI3061" i="9"/>
  <c r="AI3062" i="9"/>
  <c r="AI3063" i="9"/>
  <c r="AI3064" i="9"/>
  <c r="AI3065" i="9"/>
  <c r="AI3066" i="9"/>
  <c r="AI3067" i="9"/>
  <c r="AI3068" i="9"/>
  <c r="AI3069" i="9"/>
  <c r="AI3070" i="9"/>
  <c r="AI3071" i="9"/>
  <c r="AI3072" i="9"/>
  <c r="AI3073" i="9"/>
  <c r="AI3074" i="9"/>
  <c r="AI3075" i="9"/>
  <c r="AI3076" i="9"/>
  <c r="AI3077" i="9"/>
  <c r="AI3078" i="9"/>
  <c r="AI3079" i="9"/>
  <c r="AI3080" i="9"/>
  <c r="AI3081" i="9"/>
  <c r="AI3082" i="9"/>
  <c r="AI3083" i="9"/>
  <c r="AI3084" i="9"/>
  <c r="AI3085" i="9"/>
  <c r="AI3086" i="9"/>
  <c r="AI3087" i="9"/>
  <c r="AI3088" i="9"/>
  <c r="AI3089" i="9"/>
  <c r="AI3090" i="9"/>
  <c r="AI3091" i="9"/>
  <c r="AI3092" i="9"/>
  <c r="AI3093" i="9"/>
  <c r="AI3094" i="9"/>
  <c r="AI3095" i="9"/>
  <c r="AI3096" i="9"/>
  <c r="AI3097" i="9"/>
  <c r="AI3098" i="9"/>
  <c r="AI3099" i="9"/>
  <c r="AI3100" i="9"/>
  <c r="AI3101" i="9"/>
  <c r="AI3102" i="9"/>
  <c r="AI3103" i="9"/>
  <c r="AI3104" i="9"/>
  <c r="AI3105" i="9"/>
  <c r="AI3106" i="9"/>
  <c r="AI3107" i="9"/>
  <c r="AI3108" i="9"/>
  <c r="AI3109" i="9"/>
  <c r="AI3110" i="9"/>
  <c r="AI3111" i="9"/>
  <c r="AI3112" i="9"/>
  <c r="AI3113" i="9"/>
  <c r="AI3114" i="9"/>
  <c r="AI3115" i="9"/>
  <c r="AI3116" i="9"/>
  <c r="AI3117" i="9"/>
  <c r="AI3118" i="9"/>
  <c r="AI3119" i="9"/>
  <c r="AI3120" i="9"/>
  <c r="AI3121" i="9"/>
  <c r="AI3122" i="9"/>
  <c r="AI3123" i="9"/>
  <c r="AI3124" i="9"/>
  <c r="AI3125" i="9"/>
  <c r="AI3126" i="9"/>
  <c r="AI3127" i="9"/>
  <c r="AI3128" i="9"/>
  <c r="AI3129" i="9"/>
  <c r="AI3130" i="9"/>
  <c r="AI3131" i="9"/>
  <c r="AI3132" i="9"/>
  <c r="AI3133" i="9"/>
  <c r="AI3134" i="9"/>
  <c r="AI3135" i="9"/>
  <c r="AI3136" i="9"/>
  <c r="AI3137" i="9"/>
  <c r="AI3138" i="9"/>
  <c r="AI3139" i="9"/>
  <c r="AI3140" i="9"/>
  <c r="AI3141" i="9"/>
  <c r="AI3142" i="9"/>
  <c r="AI3143" i="9"/>
  <c r="AI3144" i="9"/>
  <c r="AI3145" i="9"/>
  <c r="AI3146" i="9"/>
  <c r="AI3147" i="9"/>
  <c r="AI3148" i="9"/>
  <c r="AI3149" i="9"/>
  <c r="AI3150" i="9"/>
  <c r="AI3151" i="9"/>
  <c r="AI3152" i="9"/>
  <c r="AI3153" i="9"/>
  <c r="AI3154" i="9"/>
  <c r="AI3155" i="9"/>
  <c r="AI3156" i="9"/>
  <c r="AI3157" i="9"/>
  <c r="AI3158" i="9"/>
  <c r="AI3159" i="9"/>
  <c r="AI3160" i="9"/>
  <c r="AI3161" i="9"/>
  <c r="AI3162" i="9"/>
  <c r="AI3163" i="9"/>
  <c r="AI3164" i="9"/>
  <c r="AI3165" i="9"/>
  <c r="AI3166" i="9"/>
  <c r="AI3167" i="9"/>
  <c r="AI3168" i="9"/>
  <c r="AI3169" i="9"/>
  <c r="AI3170" i="9"/>
  <c r="AI3171" i="9"/>
  <c r="AI3172" i="9"/>
  <c r="AI3173" i="9"/>
  <c r="AI3174" i="9"/>
  <c r="AI3175" i="9"/>
  <c r="AI3176" i="9"/>
  <c r="AI3177" i="9"/>
  <c r="AI3178" i="9"/>
  <c r="AI3179" i="9"/>
  <c r="AI3180" i="9"/>
  <c r="AI3181" i="9"/>
  <c r="AI3182" i="9"/>
  <c r="AI3183" i="9"/>
  <c r="AI3184" i="9"/>
  <c r="AI3185" i="9"/>
  <c r="AI3186" i="9"/>
  <c r="AI3187" i="9"/>
  <c r="AI3188" i="9"/>
  <c r="AI3189" i="9"/>
  <c r="AI3190" i="9"/>
  <c r="AI3191" i="9"/>
  <c r="AI3192" i="9"/>
  <c r="AI3193" i="9"/>
  <c r="AI3194" i="9"/>
  <c r="AI3195" i="9"/>
  <c r="AI3196" i="9"/>
  <c r="AI3197" i="9"/>
  <c r="AI3198" i="9"/>
  <c r="AI3199" i="9"/>
  <c r="AI3200" i="9"/>
  <c r="AI3201" i="9"/>
  <c r="AI3202" i="9"/>
  <c r="AI3203" i="9"/>
  <c r="AI3204" i="9"/>
  <c r="AI3205" i="9"/>
  <c r="AI3206" i="9"/>
  <c r="AI3207" i="9"/>
  <c r="AI3208" i="9"/>
  <c r="AI3209" i="9"/>
  <c r="AI3210" i="9"/>
  <c r="AI3211" i="9"/>
  <c r="AI3212" i="9"/>
  <c r="AI3213" i="9"/>
  <c r="AI3214" i="9"/>
  <c r="AI3215" i="9"/>
  <c r="AI3216" i="9"/>
  <c r="AI3217" i="9"/>
  <c r="AI3218" i="9"/>
  <c r="AI3219" i="9"/>
  <c r="AI3220" i="9"/>
  <c r="AI3221" i="9"/>
  <c r="AI3222" i="9"/>
  <c r="AI3223" i="9"/>
  <c r="AI3224" i="9"/>
  <c r="AI3225" i="9"/>
  <c r="AI3226" i="9"/>
  <c r="AI3227" i="9"/>
  <c r="AI3228" i="9"/>
  <c r="AI3229" i="9"/>
  <c r="AI3230" i="9"/>
  <c r="AI3231" i="9"/>
  <c r="AI3232" i="9"/>
  <c r="AI3233" i="9"/>
  <c r="AI3234" i="9"/>
  <c r="AI3235" i="9"/>
  <c r="AI3236" i="9"/>
  <c r="AI3237" i="9"/>
  <c r="AI3238" i="9"/>
  <c r="AI3239" i="9"/>
  <c r="AI3240" i="9"/>
  <c r="AI3241" i="9"/>
  <c r="AI3242" i="9"/>
  <c r="AI3243" i="9"/>
  <c r="AI3244" i="9"/>
  <c r="AI3245" i="9"/>
  <c r="AI3246" i="9"/>
  <c r="AI3247" i="9"/>
  <c r="AI3248" i="9"/>
  <c r="AI3249" i="9"/>
  <c r="AI3250" i="9"/>
  <c r="AI3251" i="9"/>
  <c r="AI3252" i="9"/>
  <c r="AI3253" i="9"/>
  <c r="AI3254" i="9"/>
  <c r="AI3255" i="9"/>
  <c r="AI3256" i="9"/>
  <c r="AI3257" i="9"/>
  <c r="AI3258" i="9"/>
  <c r="AI3259" i="9"/>
  <c r="AI3260" i="9"/>
  <c r="AI3261" i="9"/>
  <c r="AI3262" i="9"/>
  <c r="AI3263" i="9"/>
  <c r="AI3264" i="9"/>
  <c r="AI3265" i="9"/>
  <c r="AI3266" i="9"/>
  <c r="AI3267" i="9"/>
  <c r="AI3268" i="9"/>
  <c r="AI3269" i="9"/>
  <c r="AI3270" i="9"/>
  <c r="AI3271" i="9"/>
  <c r="AI3272" i="9"/>
  <c r="AI3273" i="9"/>
  <c r="AI3274" i="9"/>
  <c r="AI3275" i="9"/>
  <c r="AI3276" i="9"/>
  <c r="AI3277" i="9"/>
  <c r="AI3278" i="9"/>
  <c r="AI3279" i="9"/>
  <c r="AI3280" i="9"/>
  <c r="AI3281" i="9"/>
  <c r="AI3282" i="9"/>
  <c r="AI3283" i="9"/>
  <c r="AI3284" i="9"/>
  <c r="AI3285" i="9"/>
  <c r="AI3286" i="9"/>
  <c r="AI3287" i="9"/>
  <c r="AI3288" i="9"/>
  <c r="AI3289" i="9"/>
  <c r="AI3290" i="9"/>
  <c r="AI3291" i="9"/>
  <c r="AI3292" i="9"/>
  <c r="AI3293" i="9"/>
  <c r="AI3294" i="9"/>
  <c r="AI3295" i="9"/>
  <c r="AI3296" i="9"/>
  <c r="AI3297" i="9"/>
  <c r="AI3298" i="9"/>
  <c r="AI3299" i="9"/>
  <c r="AI3300" i="9"/>
  <c r="AI3301" i="9"/>
  <c r="AI3302" i="9"/>
  <c r="AI3303" i="9"/>
  <c r="AI3304" i="9"/>
  <c r="AI3305" i="9"/>
  <c r="AI3306" i="9"/>
  <c r="AI3307" i="9"/>
  <c r="AI3308" i="9"/>
  <c r="AI3309" i="9"/>
  <c r="AI3310" i="9"/>
  <c r="AI3311" i="9"/>
  <c r="AI3312" i="9"/>
  <c r="AI3313" i="9"/>
  <c r="AI3314" i="9"/>
  <c r="AI3315" i="9"/>
  <c r="AI3316" i="9"/>
  <c r="AI3317" i="9"/>
  <c r="AI3318" i="9"/>
  <c r="AI3319" i="9"/>
  <c r="AI3320" i="9"/>
  <c r="AI3321" i="9"/>
  <c r="AI3322" i="9"/>
  <c r="AI3323" i="9"/>
  <c r="AI3324" i="9"/>
  <c r="AI3325" i="9"/>
  <c r="AI3326" i="9"/>
  <c r="AI3327" i="9"/>
  <c r="AI3328" i="9"/>
  <c r="AI3329" i="9"/>
  <c r="AI3330" i="9"/>
  <c r="AI3331" i="9"/>
  <c r="AI3332" i="9"/>
  <c r="AI3333" i="9"/>
  <c r="AI3334" i="9"/>
  <c r="AI3335" i="9"/>
  <c r="AI3336" i="9"/>
  <c r="AI3337" i="9"/>
  <c r="AI3338" i="9"/>
  <c r="AI3339" i="9"/>
  <c r="AI3340" i="9"/>
  <c r="AI3341" i="9"/>
  <c r="AI3342" i="9"/>
  <c r="AI3343" i="9"/>
  <c r="AI3344" i="9"/>
  <c r="AI3345" i="9"/>
  <c r="AI3346" i="9"/>
  <c r="AI3347" i="9"/>
  <c r="AI3348" i="9"/>
  <c r="AI3349" i="9"/>
  <c r="AI3350" i="9"/>
  <c r="AI3351" i="9"/>
  <c r="AI3352" i="9"/>
  <c r="AI3353" i="9"/>
  <c r="AI3354" i="9"/>
  <c r="AI3355" i="9"/>
  <c r="AI3356" i="9"/>
  <c r="AI3357" i="9"/>
  <c r="AI3358" i="9"/>
  <c r="AI3359" i="9"/>
  <c r="AI3360" i="9"/>
  <c r="AI3361" i="9"/>
  <c r="AI3362" i="9"/>
  <c r="AI3363" i="9"/>
  <c r="AI3364" i="9"/>
  <c r="AI3365" i="9"/>
  <c r="AI3366" i="9"/>
  <c r="AI3367" i="9"/>
  <c r="AI3368" i="9"/>
  <c r="AI3369" i="9"/>
  <c r="AI3370" i="9"/>
  <c r="AI3371" i="9"/>
  <c r="AI3372" i="9"/>
  <c r="AI3373" i="9"/>
  <c r="AI3374" i="9"/>
  <c r="AI3375" i="9"/>
  <c r="AI3376" i="9"/>
  <c r="AI3377" i="9"/>
  <c r="AI3378" i="9"/>
  <c r="AI3379" i="9"/>
  <c r="AI3380" i="9"/>
  <c r="AI3381" i="9"/>
  <c r="AI3382" i="9"/>
  <c r="AI3383" i="9"/>
  <c r="AI3384" i="9"/>
  <c r="AI3385" i="9"/>
  <c r="AI3386" i="9"/>
  <c r="AI3387" i="9"/>
  <c r="AI3388" i="9"/>
  <c r="AI3389" i="9"/>
  <c r="AI3390" i="9"/>
  <c r="AI3391" i="9"/>
  <c r="AI3392" i="9"/>
  <c r="AI3393" i="9"/>
  <c r="AI3394" i="9"/>
  <c r="AI3395" i="9"/>
  <c r="AI3396" i="9"/>
  <c r="AI3397" i="9"/>
  <c r="AI3398" i="9"/>
  <c r="AI3399" i="9"/>
  <c r="AI3400" i="9"/>
  <c r="AI3401" i="9"/>
  <c r="AI3402" i="9"/>
  <c r="AI3403" i="9"/>
  <c r="AI3404" i="9"/>
  <c r="AI3405" i="9"/>
  <c r="AI3406" i="9"/>
  <c r="AI3407" i="9"/>
  <c r="AI3408" i="9"/>
  <c r="AI3409" i="9"/>
  <c r="AI3410" i="9"/>
  <c r="AI3411" i="9"/>
  <c r="AI3412" i="9"/>
  <c r="AI3413" i="9"/>
  <c r="AI3414" i="9"/>
  <c r="AI3415" i="9"/>
  <c r="AI3416" i="9"/>
  <c r="AI3417" i="9"/>
  <c r="AI3418" i="9"/>
  <c r="AI3419" i="9"/>
  <c r="AI3420" i="9"/>
  <c r="AI3421" i="9"/>
  <c r="AI3422" i="9"/>
  <c r="AI3423" i="9"/>
  <c r="AI3424" i="9"/>
  <c r="AI3425" i="9"/>
  <c r="AI3426" i="9"/>
  <c r="AI3427" i="9"/>
  <c r="AI3428" i="9"/>
  <c r="AI3429" i="9"/>
  <c r="AI3430" i="9"/>
  <c r="AI3431" i="9"/>
  <c r="AI3432" i="9"/>
  <c r="AI3433" i="9"/>
  <c r="AI3434" i="9"/>
  <c r="AI3435" i="9"/>
  <c r="AI3436" i="9"/>
  <c r="AI3437" i="9"/>
  <c r="AI3438" i="9"/>
  <c r="AI3439" i="9"/>
  <c r="AI3440" i="9"/>
  <c r="AI3441" i="9"/>
  <c r="AI3442" i="9"/>
  <c r="AI3443" i="9"/>
  <c r="AI3444" i="9"/>
  <c r="AI3445" i="9"/>
  <c r="AI3446" i="9"/>
  <c r="AI3447" i="9"/>
  <c r="AI3448" i="9"/>
  <c r="AI3449" i="9"/>
  <c r="AI3450" i="9"/>
  <c r="AI3451" i="9"/>
  <c r="AI3452" i="9"/>
  <c r="AI3453" i="9"/>
  <c r="AI3454" i="9"/>
  <c r="AI3455" i="9"/>
  <c r="AI3456" i="9"/>
  <c r="AI3457" i="9"/>
  <c r="AI3458" i="9"/>
  <c r="AI3459" i="9"/>
  <c r="AI3460" i="9"/>
  <c r="AI3461" i="9"/>
  <c r="AI3462" i="9"/>
  <c r="AI3463" i="9"/>
  <c r="AI3464" i="9"/>
  <c r="AI3465" i="9"/>
  <c r="AI3466" i="9"/>
  <c r="AI3467" i="9"/>
  <c r="AI3468" i="9"/>
  <c r="AI3469" i="9"/>
  <c r="AI3470" i="9"/>
  <c r="AI3471" i="9"/>
  <c r="AI3472" i="9"/>
  <c r="AI3473" i="9"/>
  <c r="AI3474" i="9"/>
  <c r="AI3475" i="9"/>
  <c r="AI3476" i="9"/>
  <c r="AI3477" i="9"/>
  <c r="AI3478" i="9"/>
  <c r="AI3479" i="9"/>
  <c r="AI3480" i="9"/>
  <c r="AI3481" i="9"/>
  <c r="AI3482" i="9"/>
  <c r="AI3483" i="9"/>
  <c r="AI3484" i="9"/>
  <c r="AI3485" i="9"/>
  <c r="AI3486" i="9"/>
  <c r="AI3487" i="9"/>
  <c r="AI3488" i="9"/>
  <c r="AI3489" i="9"/>
  <c r="AI3490" i="9"/>
  <c r="AI3491" i="9"/>
  <c r="AI3492" i="9"/>
  <c r="AI3493" i="9"/>
  <c r="AI3494" i="9"/>
  <c r="AI3495" i="9"/>
  <c r="AI3496" i="9"/>
  <c r="AI3497" i="9"/>
  <c r="AI3498" i="9"/>
  <c r="AI3499" i="9"/>
  <c r="AI3500" i="9"/>
  <c r="AI3501" i="9"/>
  <c r="AI3502" i="9"/>
  <c r="AI3503" i="9"/>
  <c r="AI3504" i="9"/>
  <c r="AI3505" i="9"/>
  <c r="AI3506" i="9"/>
  <c r="AI3507" i="9"/>
  <c r="AI3508" i="9"/>
  <c r="AI3509" i="9"/>
  <c r="AI3510" i="9"/>
  <c r="AI3511" i="9"/>
  <c r="AI3512" i="9"/>
  <c r="AI3513" i="9"/>
  <c r="AI3514" i="9"/>
  <c r="AI3515" i="9"/>
  <c r="AI3516" i="9"/>
  <c r="AI3517" i="9"/>
  <c r="AI3518" i="9"/>
  <c r="AI3519" i="9"/>
  <c r="AI3520" i="9"/>
  <c r="AI3521" i="9"/>
  <c r="AI3522" i="9"/>
  <c r="AI3523" i="9"/>
  <c r="AI3524" i="9"/>
  <c r="AI3525" i="9"/>
  <c r="AI3526" i="9"/>
  <c r="AI3527" i="9"/>
  <c r="AI3528" i="9"/>
  <c r="AI3529" i="9"/>
  <c r="AI3530" i="9"/>
  <c r="AI3531" i="9"/>
  <c r="AI3532" i="9"/>
  <c r="AI3533" i="9"/>
  <c r="AI3534" i="9"/>
  <c r="AI3535" i="9"/>
  <c r="AI3536" i="9"/>
  <c r="AI3537" i="9"/>
  <c r="AI3538" i="9"/>
  <c r="AI3539" i="9"/>
  <c r="AI3540" i="9"/>
  <c r="AI3541" i="9"/>
  <c r="AI3542" i="9"/>
  <c r="AI3543" i="9"/>
  <c r="AI3544" i="9"/>
  <c r="AI3545" i="9"/>
  <c r="AI3546" i="9"/>
  <c r="AI3547" i="9"/>
  <c r="AI3548" i="9"/>
  <c r="AI3549" i="9"/>
  <c r="AI3550" i="9"/>
  <c r="AI3551" i="9"/>
  <c r="AI3552" i="9"/>
  <c r="AI3553" i="9"/>
  <c r="AI3554" i="9"/>
  <c r="AI3555" i="9"/>
  <c r="AI3556" i="9"/>
  <c r="AI3557" i="9"/>
  <c r="AI3558" i="9"/>
  <c r="AI3559" i="9"/>
  <c r="AI3560" i="9"/>
  <c r="AI3561" i="9"/>
  <c r="AI3562" i="9"/>
  <c r="AI3563" i="9"/>
  <c r="AI3564" i="9"/>
  <c r="AI3565" i="9"/>
  <c r="AI3566" i="9"/>
  <c r="AI3567" i="9"/>
  <c r="AI3568" i="9"/>
  <c r="AI3569" i="9"/>
  <c r="AI3570" i="9"/>
  <c r="AI3571" i="9"/>
  <c r="AI3572" i="9"/>
  <c r="AI3573" i="9"/>
  <c r="AI3574" i="9"/>
  <c r="AI3575" i="9"/>
  <c r="AI3576" i="9"/>
  <c r="AI3577" i="9"/>
  <c r="AI3578" i="9"/>
  <c r="AI3579" i="9"/>
  <c r="AI3580" i="9"/>
  <c r="AI3581" i="9"/>
  <c r="AI3582" i="9"/>
  <c r="AI3583" i="9"/>
  <c r="AI3584" i="9"/>
  <c r="AI3585" i="9"/>
  <c r="AI3586" i="9"/>
  <c r="AI3587" i="9"/>
  <c r="AI3588" i="9"/>
  <c r="AI3589" i="9"/>
  <c r="AI3590" i="9"/>
  <c r="AI3591" i="9"/>
  <c r="AI3592" i="9"/>
  <c r="AI3593" i="9"/>
  <c r="AI3594" i="9"/>
  <c r="AI3595" i="9"/>
  <c r="AI3596" i="9"/>
  <c r="AI3597" i="9"/>
  <c r="AI3598" i="9"/>
  <c r="AI3599" i="9"/>
  <c r="AI3600" i="9"/>
  <c r="AI3601" i="9"/>
  <c r="AI3602" i="9"/>
  <c r="AI3603" i="9"/>
  <c r="AI3604" i="9"/>
  <c r="AI3605" i="9"/>
  <c r="AI3606" i="9"/>
  <c r="AI3607" i="9"/>
  <c r="AI3608" i="9"/>
  <c r="AI3609" i="9"/>
  <c r="AI3610" i="9"/>
  <c r="AI3611" i="9"/>
  <c r="AI3612" i="9"/>
  <c r="AI3613" i="9"/>
  <c r="AI3614" i="9"/>
  <c r="AI3615" i="9"/>
  <c r="AI3616" i="9"/>
  <c r="AI3617" i="9"/>
  <c r="AI3618" i="9"/>
  <c r="AI3619" i="9"/>
  <c r="AI3620" i="9"/>
  <c r="AI3621" i="9"/>
  <c r="AI3622" i="9"/>
  <c r="AI3623" i="9"/>
  <c r="AI3624" i="9"/>
  <c r="AI3625" i="9"/>
  <c r="AI3626" i="9"/>
  <c r="AI3627" i="9"/>
  <c r="AI3628" i="9"/>
  <c r="AI3629" i="9"/>
  <c r="AI3630" i="9"/>
  <c r="AI3631" i="9"/>
  <c r="AI3632" i="9"/>
  <c r="AI3633" i="9"/>
  <c r="AI3634" i="9"/>
  <c r="AI3635" i="9"/>
  <c r="AI3636" i="9"/>
  <c r="AI3637" i="9"/>
  <c r="AI3638" i="9"/>
  <c r="AI3639" i="9"/>
  <c r="AI3640" i="9"/>
  <c r="AI3641" i="9"/>
  <c r="AI3642" i="9"/>
  <c r="AI3643" i="9"/>
  <c r="AI3644" i="9"/>
  <c r="AI3645" i="9"/>
  <c r="AI3646" i="9"/>
  <c r="AI3647" i="9"/>
  <c r="AI3648" i="9"/>
  <c r="AI3649" i="9"/>
  <c r="AI3650" i="9"/>
  <c r="AI3651" i="9"/>
  <c r="AI3652" i="9"/>
  <c r="AI3653" i="9"/>
  <c r="AI3654" i="9"/>
  <c r="AI3655" i="9"/>
  <c r="AI3656" i="9"/>
  <c r="AI3657" i="9"/>
  <c r="AI3658" i="9"/>
  <c r="AI3659" i="9"/>
  <c r="AI3660" i="9"/>
  <c r="AI3661" i="9"/>
  <c r="AI3662" i="9"/>
  <c r="AI3663" i="9"/>
  <c r="AI3664" i="9"/>
  <c r="AI3665" i="9"/>
  <c r="AI3666" i="9"/>
  <c r="AI3667" i="9"/>
  <c r="AI3668" i="9"/>
  <c r="AI3669" i="9"/>
  <c r="AI3670" i="9"/>
  <c r="AI3671" i="9"/>
  <c r="AI3672" i="9"/>
  <c r="AI3673" i="9"/>
  <c r="AI3674" i="9"/>
  <c r="AI3675" i="9"/>
  <c r="AI3676" i="9"/>
  <c r="AI3677" i="9"/>
  <c r="AI3678" i="9"/>
  <c r="AI3679" i="9"/>
  <c r="AI3680" i="9"/>
  <c r="AI3681" i="9"/>
  <c r="AI3682" i="9"/>
  <c r="AI3683" i="9"/>
  <c r="AI3684" i="9"/>
  <c r="AI3685" i="9"/>
  <c r="AI3686" i="9"/>
  <c r="AI3687" i="9"/>
  <c r="AI3688" i="9"/>
  <c r="AI3689" i="9"/>
  <c r="AI3690" i="9"/>
  <c r="AI3691" i="9"/>
  <c r="AI3692" i="9"/>
  <c r="AI3693" i="9"/>
  <c r="AI3694" i="9"/>
  <c r="AI3695" i="9"/>
  <c r="AI3696" i="9"/>
  <c r="AI3697" i="9"/>
  <c r="AI3698" i="9"/>
  <c r="AI3699" i="9"/>
  <c r="AI3700" i="9"/>
  <c r="AI3701" i="9"/>
  <c r="AI3702" i="9"/>
  <c r="AI3703" i="9"/>
  <c r="AI3704" i="9"/>
  <c r="AI3705" i="9"/>
  <c r="AI3706" i="9"/>
  <c r="AI3707" i="9"/>
  <c r="AI3708" i="9"/>
  <c r="AI3709" i="9"/>
  <c r="AI3710" i="9"/>
  <c r="AI3711" i="9"/>
  <c r="AI3712" i="9"/>
  <c r="AI3713" i="9"/>
  <c r="AI3714" i="9"/>
  <c r="AI3715" i="9"/>
  <c r="AI3716" i="9"/>
  <c r="AI3717" i="9"/>
  <c r="AI3718" i="9"/>
  <c r="AI3719" i="9"/>
  <c r="AI3720" i="9"/>
  <c r="AI3721" i="9"/>
  <c r="AI3722" i="9"/>
  <c r="AI3723" i="9"/>
  <c r="AI3724" i="9"/>
  <c r="AI3725" i="9"/>
  <c r="AI3726" i="9"/>
  <c r="AI3727" i="9"/>
  <c r="AI3728" i="9"/>
  <c r="AI3729" i="9"/>
  <c r="AI3730" i="9"/>
  <c r="AI3731" i="9"/>
  <c r="AI3732" i="9"/>
  <c r="AI3733" i="9"/>
  <c r="AI3734" i="9"/>
  <c r="AI3735" i="9"/>
  <c r="AI3736" i="9"/>
  <c r="AI3737" i="9"/>
  <c r="AI3738" i="9"/>
  <c r="AI3739" i="9"/>
  <c r="AI3740" i="9"/>
  <c r="AI3741" i="9"/>
  <c r="AI3742" i="9"/>
  <c r="AI3743" i="9"/>
  <c r="AI3744" i="9"/>
  <c r="AI3745" i="9"/>
  <c r="AI3746" i="9"/>
  <c r="AI3747" i="9"/>
  <c r="AI3748" i="9"/>
  <c r="AI3749" i="9"/>
  <c r="AI3750" i="9"/>
  <c r="AI3751" i="9"/>
  <c r="AI3752" i="9"/>
  <c r="AI3753" i="9"/>
  <c r="AI3754" i="9"/>
  <c r="AI3755" i="9"/>
  <c r="AI3756" i="9"/>
  <c r="AI3757" i="9"/>
  <c r="AI3758" i="9"/>
  <c r="AI3759" i="9"/>
  <c r="AI3760" i="9"/>
  <c r="AI3761" i="9"/>
  <c r="AI3762" i="9"/>
  <c r="AI3763" i="9"/>
  <c r="AI3764" i="9"/>
  <c r="AI3765" i="9"/>
  <c r="AI3766" i="9"/>
  <c r="AI3767" i="9"/>
  <c r="AI3768" i="9"/>
  <c r="AI3769" i="9"/>
  <c r="AI3770" i="9"/>
  <c r="AI3771" i="9"/>
  <c r="AI3772" i="9"/>
  <c r="AI3773" i="9"/>
  <c r="AI3774" i="9"/>
  <c r="AI3775" i="9"/>
  <c r="AI3776" i="9"/>
  <c r="AI3777" i="9"/>
  <c r="AI3778" i="9"/>
  <c r="AI3779" i="9"/>
  <c r="AI3780" i="9"/>
  <c r="AI3781" i="9"/>
  <c r="AI3782" i="9"/>
  <c r="AI3783" i="9"/>
  <c r="AI3784" i="9"/>
  <c r="AI3785" i="9"/>
  <c r="AI3786" i="9"/>
  <c r="AI3787" i="9"/>
  <c r="AI3788" i="9"/>
  <c r="AI3789" i="9"/>
  <c r="AI3790" i="9"/>
  <c r="AI3791" i="9"/>
  <c r="AI3792" i="9"/>
  <c r="AI3793" i="9"/>
  <c r="AI3794" i="9"/>
  <c r="AI3795" i="9"/>
  <c r="AI3796" i="9"/>
  <c r="AI3797" i="9"/>
  <c r="AI3798" i="9"/>
  <c r="AI3799" i="9"/>
  <c r="AI3800" i="9"/>
  <c r="AI3801" i="9"/>
  <c r="AI3802" i="9"/>
  <c r="AI3803" i="9"/>
  <c r="AI3804" i="9"/>
  <c r="AI3805" i="9"/>
  <c r="AI3806" i="9"/>
  <c r="AI3807" i="9"/>
  <c r="AI3808" i="9"/>
  <c r="AI3809" i="9"/>
  <c r="AI3810" i="9"/>
  <c r="AI3811" i="9"/>
  <c r="AI3812" i="9"/>
  <c r="AI3813" i="9"/>
  <c r="AI3814" i="9"/>
  <c r="AI3815" i="9"/>
  <c r="AI3816" i="9"/>
  <c r="AI3817" i="9"/>
  <c r="AI3818" i="9"/>
  <c r="AI3819" i="9"/>
  <c r="AI3820" i="9"/>
  <c r="AI3821" i="9"/>
  <c r="AI3822" i="9"/>
  <c r="AI3823" i="9"/>
  <c r="AI3824" i="9"/>
  <c r="AI3825" i="9"/>
  <c r="AI3826" i="9"/>
  <c r="AI3827" i="9"/>
  <c r="AI3828" i="9"/>
  <c r="AI3829" i="9"/>
  <c r="AI3830" i="9"/>
  <c r="AI3831" i="9"/>
  <c r="AI3832" i="9"/>
  <c r="AI3833" i="9"/>
  <c r="AI3834" i="9"/>
  <c r="AI3835" i="9"/>
  <c r="AI3836" i="9"/>
  <c r="AI3837" i="9"/>
  <c r="AI3838" i="9"/>
  <c r="AI3839" i="9"/>
  <c r="AI3840" i="9"/>
  <c r="AI3841" i="9"/>
  <c r="AI3842" i="9"/>
  <c r="AI3843" i="9"/>
  <c r="AI3844" i="9"/>
  <c r="AI3845" i="9"/>
  <c r="AI3846" i="9"/>
  <c r="AI3847" i="9"/>
  <c r="AI3848" i="9"/>
  <c r="AI3849" i="9"/>
  <c r="AI3850" i="9"/>
  <c r="AI3851" i="9"/>
  <c r="AI3852" i="9"/>
  <c r="AI3853" i="9"/>
  <c r="AI3854" i="9"/>
  <c r="AI3855" i="9"/>
  <c r="AI3856" i="9"/>
  <c r="AI3857" i="9"/>
  <c r="AI3858" i="9"/>
  <c r="AI3859" i="9"/>
  <c r="AI3860" i="9"/>
  <c r="AI3861" i="9"/>
  <c r="AI3862" i="9"/>
  <c r="AI3863" i="9"/>
  <c r="AI3864" i="9"/>
  <c r="AI3865" i="9"/>
  <c r="AI3866" i="9"/>
  <c r="AI3867" i="9"/>
  <c r="AI3868" i="9"/>
  <c r="AI3869" i="9"/>
  <c r="AI3870" i="9"/>
  <c r="AI3871" i="9"/>
  <c r="AI3872" i="9"/>
  <c r="AI3873" i="9"/>
  <c r="AI3874" i="9"/>
  <c r="AI3875" i="9"/>
  <c r="AI3876" i="9"/>
  <c r="AI3877" i="9"/>
  <c r="AI3878" i="9"/>
  <c r="AI3879" i="9"/>
  <c r="AI3880" i="9"/>
  <c r="AI3881" i="9"/>
  <c r="AI3882" i="9"/>
  <c r="AI3883" i="9"/>
  <c r="AI3884" i="9"/>
  <c r="AI3885" i="9"/>
  <c r="AI3886" i="9"/>
  <c r="AI3887" i="9"/>
  <c r="AI3888" i="9"/>
  <c r="AI3889" i="9"/>
  <c r="AI3890" i="9"/>
  <c r="AI3891" i="9"/>
  <c r="AI3892" i="9"/>
  <c r="AI3893" i="9"/>
  <c r="AI3894" i="9"/>
  <c r="AI3895" i="9"/>
  <c r="AI3896" i="9"/>
  <c r="AI3897" i="9"/>
  <c r="AI3898" i="9"/>
  <c r="AI3899" i="9"/>
  <c r="AI3900" i="9"/>
  <c r="AI3901" i="9"/>
  <c r="AI3902" i="9"/>
  <c r="AI3903" i="9"/>
  <c r="AI3904" i="9"/>
  <c r="AI3905" i="9"/>
  <c r="AI3906" i="9"/>
  <c r="AI3907" i="9"/>
  <c r="AI3908" i="9"/>
  <c r="AI3909" i="9"/>
  <c r="AI3910" i="9"/>
  <c r="AI3911" i="9"/>
  <c r="AI3912" i="9"/>
  <c r="AI3913" i="9"/>
  <c r="AI3914" i="9"/>
  <c r="AI3915" i="9"/>
  <c r="AI3916" i="9"/>
  <c r="AI3917" i="9"/>
  <c r="AI3918" i="9"/>
  <c r="AI3919" i="9"/>
  <c r="AI3920" i="9"/>
  <c r="AI3921" i="9"/>
  <c r="AI3922" i="9"/>
  <c r="AI3923" i="9"/>
  <c r="AI3924" i="9"/>
  <c r="AI3925" i="9"/>
  <c r="AI3926" i="9"/>
  <c r="AI3927" i="9"/>
  <c r="AI3928" i="9"/>
  <c r="AI3929" i="9"/>
  <c r="AI3930" i="9"/>
  <c r="AI3931" i="9"/>
  <c r="AI3932" i="9"/>
  <c r="AI3933" i="9"/>
  <c r="AI3934" i="9"/>
  <c r="AI3935" i="9"/>
  <c r="AI3936" i="9"/>
  <c r="AI3937" i="9"/>
  <c r="AI3938" i="9"/>
  <c r="AI3939" i="9"/>
  <c r="AI3940" i="9"/>
  <c r="AI3941" i="9"/>
  <c r="AI3942" i="9"/>
  <c r="AI3943" i="9"/>
  <c r="AI3944" i="9"/>
  <c r="AI3945" i="9"/>
  <c r="AI3946" i="9"/>
  <c r="AI3947" i="9"/>
  <c r="AI3948" i="9"/>
  <c r="AI3949" i="9"/>
  <c r="AI3950" i="9"/>
  <c r="AI3951" i="9"/>
  <c r="AI3952" i="9"/>
  <c r="AI3953" i="9"/>
  <c r="AI3954" i="9"/>
  <c r="AI3955" i="9"/>
  <c r="AI3956" i="9"/>
  <c r="AI3957" i="9"/>
  <c r="AI3958" i="9"/>
  <c r="AI3959" i="9"/>
  <c r="AI3960" i="9"/>
  <c r="AI3961" i="9"/>
  <c r="AI3962" i="9"/>
  <c r="AI3963" i="9"/>
  <c r="AI3964" i="9"/>
  <c r="AI3965" i="9"/>
  <c r="AI3966" i="9"/>
  <c r="AI3967" i="9"/>
  <c r="AI3968" i="9"/>
  <c r="AI3969" i="9"/>
  <c r="AI3970" i="9"/>
  <c r="AI3971" i="9"/>
  <c r="AI3972" i="9"/>
  <c r="AI3973" i="9"/>
  <c r="AI3974" i="9"/>
  <c r="AI3975" i="9"/>
  <c r="AI3976" i="9"/>
  <c r="AI3977" i="9"/>
  <c r="AI3978" i="9"/>
  <c r="AI3979" i="9"/>
  <c r="AI3980" i="9"/>
  <c r="AI3981" i="9"/>
  <c r="AI3982" i="9"/>
  <c r="AI3983" i="9"/>
  <c r="AI3984" i="9"/>
  <c r="AI3985" i="9"/>
  <c r="AI3986" i="9"/>
  <c r="AI3987" i="9"/>
  <c r="AI3988" i="9"/>
  <c r="AI3989" i="9"/>
  <c r="AI3990" i="9"/>
  <c r="AI3991" i="9"/>
  <c r="AI3992" i="9"/>
  <c r="AI3993" i="9"/>
  <c r="AI3994" i="9"/>
  <c r="AI3995" i="9"/>
  <c r="AI3996" i="9"/>
  <c r="AI3997" i="9"/>
  <c r="AI3998" i="9"/>
  <c r="AI3999" i="9"/>
  <c r="AI4000" i="9"/>
  <c r="AI4001" i="9"/>
  <c r="AI4002" i="9"/>
  <c r="AI4003" i="9"/>
  <c r="AI4004" i="9"/>
  <c r="AI4005" i="9"/>
  <c r="AI4006" i="9"/>
  <c r="AI4007" i="9"/>
  <c r="AI4008" i="9"/>
  <c r="AI4009" i="9"/>
  <c r="AI4010" i="9"/>
  <c r="AI4011" i="9"/>
  <c r="AI4012" i="9"/>
  <c r="AI4013" i="9"/>
  <c r="AI4014" i="9"/>
  <c r="AI4015" i="9"/>
  <c r="AI4016" i="9"/>
  <c r="AI4017" i="9"/>
  <c r="AI4018" i="9"/>
  <c r="AI4019" i="9"/>
  <c r="AI4020" i="9"/>
  <c r="AI4021" i="9"/>
  <c r="AI4022" i="9"/>
  <c r="AI4023" i="9"/>
  <c r="AI4024" i="9"/>
  <c r="AI4025" i="9"/>
  <c r="AI4026" i="9"/>
  <c r="AI4027" i="9"/>
  <c r="AI4028" i="9"/>
  <c r="AI4029" i="9"/>
  <c r="AI4030" i="9"/>
  <c r="AI4031" i="9"/>
  <c r="AI4032" i="9"/>
  <c r="AI4033" i="9"/>
  <c r="AI4034" i="9"/>
  <c r="AI4035" i="9"/>
  <c r="AI4036" i="9"/>
  <c r="AI4037" i="9"/>
  <c r="AI4038" i="9"/>
  <c r="AI4039" i="9"/>
  <c r="AI4040" i="9"/>
  <c r="AI4041" i="9"/>
  <c r="AI4042" i="9"/>
  <c r="AI4043" i="9"/>
  <c r="AI4044" i="9"/>
  <c r="AI4045" i="9"/>
  <c r="AI4046" i="9"/>
  <c r="AI4047" i="9"/>
  <c r="AI4048" i="9"/>
  <c r="AI4049" i="9"/>
  <c r="AI4050" i="9"/>
  <c r="AI4051" i="9"/>
  <c r="AI4052" i="9"/>
  <c r="AI4053" i="9"/>
  <c r="AI4054" i="9"/>
  <c r="AI4055" i="9"/>
  <c r="AI4056" i="9"/>
  <c r="AI4057" i="9"/>
  <c r="AI4058" i="9"/>
  <c r="AI4059" i="9"/>
  <c r="AI4060" i="9"/>
  <c r="AI4061" i="9"/>
  <c r="AI4062" i="9"/>
  <c r="AI4063" i="9"/>
  <c r="AI4064" i="9"/>
  <c r="AI4065" i="9"/>
  <c r="AI4066" i="9"/>
  <c r="A6" i="6" l="1"/>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2502" i="6"/>
  <c r="A2503" i="6"/>
  <c r="A2504" i="6"/>
  <c r="A2505" i="6"/>
  <c r="A2506" i="6"/>
  <c r="A2507" i="6"/>
  <c r="A2508" i="6"/>
  <c r="A2509" i="6"/>
  <c r="A2510" i="6"/>
  <c r="A2511" i="6"/>
  <c r="A2512" i="6"/>
  <c r="A2513" i="6"/>
  <c r="A2514" i="6"/>
  <c r="A2515" i="6"/>
  <c r="A2516" i="6"/>
  <c r="A2517" i="6"/>
  <c r="A2518" i="6"/>
  <c r="A2519" i="6"/>
  <c r="A2520" i="6"/>
  <c r="A2521" i="6"/>
  <c r="A2522" i="6"/>
  <c r="A2523" i="6"/>
  <c r="A2524" i="6"/>
  <c r="A2525" i="6"/>
  <c r="A2526" i="6"/>
  <c r="A2527" i="6"/>
  <c r="A2528" i="6"/>
  <c r="A2529" i="6"/>
  <c r="A2530" i="6"/>
  <c r="A2531" i="6"/>
  <c r="A2532" i="6"/>
  <c r="A2533" i="6"/>
  <c r="A2534" i="6"/>
  <c r="A2535"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79" i="6"/>
  <c r="A2580" i="6"/>
  <c r="A2581"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55" i="6"/>
  <c r="A2656" i="6"/>
  <c r="A2657" i="6"/>
  <c r="A2658" i="6"/>
  <c r="A2659" i="6"/>
  <c r="A2660" i="6"/>
  <c r="A2661" i="6"/>
  <c r="A2662" i="6"/>
  <c r="A2663" i="6"/>
  <c r="A2664" i="6"/>
  <c r="A2665" i="6"/>
  <c r="A2666" i="6"/>
  <c r="A2667" i="6"/>
  <c r="A2668" i="6"/>
  <c r="A2669" i="6"/>
  <c r="A2670" i="6"/>
  <c r="A2671" i="6"/>
  <c r="A2672" i="6"/>
  <c r="A2673" i="6"/>
  <c r="A2674" i="6"/>
  <c r="A2675" i="6"/>
  <c r="A2676" i="6"/>
  <c r="A2677" i="6"/>
  <c r="A2678" i="6"/>
  <c r="A2679" i="6"/>
  <c r="A2680"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2760" i="6"/>
  <c r="A2761" i="6"/>
  <c r="A2762" i="6"/>
  <c r="A2763" i="6"/>
  <c r="A2764" i="6"/>
  <c r="A2765" i="6"/>
  <c r="A2766" i="6"/>
  <c r="A2767" i="6"/>
  <c r="A2768" i="6"/>
  <c r="A2769" i="6"/>
  <c r="A2770" i="6"/>
  <c r="A2771" i="6"/>
  <c r="A2772" i="6"/>
  <c r="A2773" i="6"/>
  <c r="A2774" i="6"/>
  <c r="A2775" i="6"/>
  <c r="A2776" i="6"/>
  <c r="A2777" i="6"/>
  <c r="A2778" i="6"/>
  <c r="A2779" i="6"/>
  <c r="A2780" i="6"/>
  <c r="A2781" i="6"/>
  <c r="A2782" i="6"/>
  <c r="A2783" i="6"/>
  <c r="A2784" i="6"/>
  <c r="A2785" i="6"/>
  <c r="A2786" i="6"/>
  <c r="A2787" i="6"/>
  <c r="A2788" i="6"/>
  <c r="A2789" i="6"/>
  <c r="A2790" i="6"/>
  <c r="A2791" i="6"/>
  <c r="A2792" i="6"/>
  <c r="A2793" i="6"/>
  <c r="A2794" i="6"/>
  <c r="A2795" i="6"/>
  <c r="A2796" i="6"/>
  <c r="A2797" i="6"/>
  <c r="A2798" i="6"/>
  <c r="A2799" i="6"/>
  <c r="A2800" i="6"/>
  <c r="A2801" i="6"/>
  <c r="A2802" i="6"/>
  <c r="A2803" i="6"/>
  <c r="A2804" i="6"/>
  <c r="A2805" i="6"/>
  <c r="A2806" i="6"/>
  <c r="A2807" i="6"/>
  <c r="A2808" i="6"/>
  <c r="A2809" i="6"/>
  <c r="A2810" i="6"/>
  <c r="A2811" i="6"/>
  <c r="A2812" i="6"/>
  <c r="A2813" i="6"/>
  <c r="A2814" i="6"/>
  <c r="A2815" i="6"/>
  <c r="A2816" i="6"/>
  <c r="A2817" i="6"/>
  <c r="A2818" i="6"/>
  <c r="A2819" i="6"/>
  <c r="A2820" i="6"/>
  <c r="A2821" i="6"/>
  <c r="A2822" i="6"/>
  <c r="A2823" i="6"/>
  <c r="A2824" i="6"/>
  <c r="A2825" i="6"/>
  <c r="A2826" i="6"/>
  <c r="A2827" i="6"/>
  <c r="A2828" i="6"/>
  <c r="A2829" i="6"/>
  <c r="A2830" i="6"/>
  <c r="A2831" i="6"/>
  <c r="A2832" i="6"/>
  <c r="A2833" i="6"/>
  <c r="A2834" i="6"/>
  <c r="A2835" i="6"/>
  <c r="A2836" i="6"/>
  <c r="A2837" i="6"/>
  <c r="A2838" i="6"/>
  <c r="A2839" i="6"/>
  <c r="A2840" i="6"/>
  <c r="A2841" i="6"/>
  <c r="A2842" i="6"/>
  <c r="A2843" i="6"/>
  <c r="A2844" i="6"/>
  <c r="A2845" i="6"/>
  <c r="A2846" i="6"/>
  <c r="A2847" i="6"/>
  <c r="A2848" i="6"/>
  <c r="A2849" i="6"/>
  <c r="A2850" i="6"/>
  <c r="A2851" i="6"/>
  <c r="A2852" i="6"/>
  <c r="A2853" i="6"/>
  <c r="A2854" i="6"/>
  <c r="A2855" i="6"/>
  <c r="A2856" i="6"/>
  <c r="A2857" i="6"/>
  <c r="A2858" i="6"/>
  <c r="A2859" i="6"/>
  <c r="A2860" i="6"/>
  <c r="A2861" i="6"/>
  <c r="A2862" i="6"/>
  <c r="A2863" i="6"/>
  <c r="A2864" i="6"/>
  <c r="A2865" i="6"/>
  <c r="A2866" i="6"/>
  <c r="A2867" i="6"/>
  <c r="A2868" i="6"/>
  <c r="A2869" i="6"/>
  <c r="A2870" i="6"/>
  <c r="A2871" i="6"/>
  <c r="A2872" i="6"/>
  <c r="A2873" i="6"/>
  <c r="A2874" i="6"/>
  <c r="A2875" i="6"/>
  <c r="A2876" i="6"/>
  <c r="A2877" i="6"/>
  <c r="A2878" i="6"/>
  <c r="A2879" i="6"/>
  <c r="A2880" i="6"/>
  <c r="A2881" i="6"/>
  <c r="A2882" i="6"/>
  <c r="A2883" i="6"/>
  <c r="A2884" i="6"/>
  <c r="A2885" i="6"/>
  <c r="A2886" i="6"/>
  <c r="A2887" i="6"/>
  <c r="A2888" i="6"/>
  <c r="A2889" i="6"/>
  <c r="A2890" i="6"/>
  <c r="A2891" i="6"/>
  <c r="A2892" i="6"/>
  <c r="A2893" i="6"/>
  <c r="A2894" i="6"/>
  <c r="A2895" i="6"/>
  <c r="A2896" i="6"/>
  <c r="A2897" i="6"/>
  <c r="A2898" i="6"/>
  <c r="A2899" i="6"/>
  <c r="A2900" i="6"/>
  <c r="A2901" i="6"/>
  <c r="A2902" i="6"/>
  <c r="A2903" i="6"/>
  <c r="A2904" i="6"/>
  <c r="A2905" i="6"/>
  <c r="A2906" i="6"/>
  <c r="A2907" i="6"/>
  <c r="A2908" i="6"/>
  <c r="A2909" i="6"/>
  <c r="A2910" i="6"/>
  <c r="A2911" i="6"/>
  <c r="A2912" i="6"/>
  <c r="A2913" i="6"/>
  <c r="A2914" i="6"/>
  <c r="A2915" i="6"/>
  <c r="A2916" i="6"/>
  <c r="A2917" i="6"/>
  <c r="A2918" i="6"/>
  <c r="A2919" i="6"/>
  <c r="A2920" i="6"/>
  <c r="A2921" i="6"/>
  <c r="A2922" i="6"/>
  <c r="A2923" i="6"/>
  <c r="A2924" i="6"/>
  <c r="A2925" i="6"/>
  <c r="A2926" i="6"/>
  <c r="A2927" i="6"/>
  <c r="A2928" i="6"/>
  <c r="A2929" i="6"/>
  <c r="A2930" i="6"/>
  <c r="A2931" i="6"/>
  <c r="A2932" i="6"/>
  <c r="A2933" i="6"/>
  <c r="A2934" i="6"/>
  <c r="A2935" i="6"/>
  <c r="A2936" i="6"/>
  <c r="A2937" i="6"/>
  <c r="A2938" i="6"/>
  <c r="A2939" i="6"/>
  <c r="A2940" i="6"/>
  <c r="A2941" i="6"/>
  <c r="A2942" i="6"/>
  <c r="A2943" i="6"/>
  <c r="A2944" i="6"/>
  <c r="A2945" i="6"/>
  <c r="A2946" i="6"/>
  <c r="A2947" i="6"/>
  <c r="A2948" i="6"/>
  <c r="A2949" i="6"/>
  <c r="A2950" i="6"/>
  <c r="A2951" i="6"/>
  <c r="A2952" i="6"/>
  <c r="A2953" i="6"/>
  <c r="A2954" i="6"/>
  <c r="A2955" i="6"/>
  <c r="A2956" i="6"/>
  <c r="A2957" i="6"/>
  <c r="A2958" i="6"/>
  <c r="A2959" i="6"/>
  <c r="A2960" i="6"/>
  <c r="A2961" i="6"/>
  <c r="A2962" i="6"/>
  <c r="A2963" i="6"/>
  <c r="A2964" i="6"/>
  <c r="A2965" i="6"/>
  <c r="A2966" i="6"/>
  <c r="A2967" i="6"/>
  <c r="A2968" i="6"/>
  <c r="A2969" i="6"/>
  <c r="A2970" i="6"/>
  <c r="A2971" i="6"/>
  <c r="A2972" i="6"/>
  <c r="A2973" i="6"/>
  <c r="A2974" i="6"/>
  <c r="A2975" i="6"/>
  <c r="A2976" i="6"/>
  <c r="A2977" i="6"/>
  <c r="A2978" i="6"/>
  <c r="A2979" i="6"/>
  <c r="A2980" i="6"/>
  <c r="A2981" i="6"/>
  <c r="A2982" i="6"/>
  <c r="A2983" i="6"/>
  <c r="A2984" i="6"/>
  <c r="A2985" i="6"/>
  <c r="A2986" i="6"/>
  <c r="A2987" i="6"/>
  <c r="A2988" i="6"/>
  <c r="A2989" i="6"/>
  <c r="A2990" i="6"/>
  <c r="A2991" i="6"/>
  <c r="A2992" i="6"/>
  <c r="A2993" i="6"/>
  <c r="A2994" i="6"/>
  <c r="A2995" i="6"/>
  <c r="A2996" i="6"/>
  <c r="A2997" i="6"/>
  <c r="A2998" i="6"/>
  <c r="A2999" i="6"/>
  <c r="A3000" i="6"/>
  <c r="A3001" i="6"/>
  <c r="A3002" i="6"/>
  <c r="A3003" i="6"/>
  <c r="A3004" i="6"/>
  <c r="A3005" i="6"/>
  <c r="A3006" i="6"/>
  <c r="A3007" i="6"/>
  <c r="A3008" i="6"/>
  <c r="A3009" i="6"/>
  <c r="A3010" i="6"/>
  <c r="A3011" i="6"/>
  <c r="A3012" i="6"/>
  <c r="A3013" i="6"/>
  <c r="A3014" i="6"/>
  <c r="A3015" i="6"/>
  <c r="A3016" i="6"/>
  <c r="A3017" i="6"/>
  <c r="A3018" i="6"/>
  <c r="A3019" i="6"/>
  <c r="A3020" i="6"/>
  <c r="A3021" i="6"/>
  <c r="A3022" i="6"/>
  <c r="A3023" i="6"/>
  <c r="A3024" i="6"/>
  <c r="A3025" i="6"/>
  <c r="A3026" i="6"/>
  <c r="A3027" i="6"/>
  <c r="A3028" i="6"/>
  <c r="A3029" i="6"/>
  <c r="A3030" i="6"/>
  <c r="A3031" i="6"/>
  <c r="A3032" i="6"/>
  <c r="A3033" i="6"/>
  <c r="A3034" i="6"/>
  <c r="A3035" i="6"/>
  <c r="A3036" i="6"/>
  <c r="A3037" i="6"/>
  <c r="A3038" i="6"/>
  <c r="A3039" i="6"/>
  <c r="A3040" i="6"/>
  <c r="A3041" i="6"/>
  <c r="A3042" i="6"/>
  <c r="A3043" i="6"/>
  <c r="A3044" i="6"/>
  <c r="A3045" i="6"/>
  <c r="A3046" i="6"/>
  <c r="A3047" i="6"/>
  <c r="A3048" i="6"/>
  <c r="A3049" i="6"/>
  <c r="A3050" i="6"/>
  <c r="A3051" i="6"/>
  <c r="A3052" i="6"/>
  <c r="A3053" i="6"/>
  <c r="A3054" i="6"/>
  <c r="A3055" i="6"/>
  <c r="A3056" i="6"/>
  <c r="A3057" i="6"/>
  <c r="A3058" i="6"/>
  <c r="A3059" i="6"/>
  <c r="A3060" i="6"/>
  <c r="A3061" i="6"/>
  <c r="A3062" i="6"/>
  <c r="A3063" i="6"/>
  <c r="A3064" i="6"/>
  <c r="A3065" i="6"/>
  <c r="A3066" i="6"/>
  <c r="A3067" i="6"/>
  <c r="A3068" i="6"/>
  <c r="A3069" i="6"/>
  <c r="A3070" i="6"/>
  <c r="A3071" i="6"/>
  <c r="A3072" i="6"/>
  <c r="A3073" i="6"/>
  <c r="A3074" i="6"/>
  <c r="A3075" i="6"/>
  <c r="A3076" i="6"/>
  <c r="A3077" i="6"/>
  <c r="A3078" i="6"/>
  <c r="A3079" i="6"/>
  <c r="A3080" i="6"/>
  <c r="A3081" i="6"/>
  <c r="A3082" i="6"/>
  <c r="A3083" i="6"/>
  <c r="A3084" i="6"/>
  <c r="A3085" i="6"/>
  <c r="A3086" i="6"/>
  <c r="A3087" i="6"/>
  <c r="A3088" i="6"/>
  <c r="A3089" i="6"/>
  <c r="A3090" i="6"/>
  <c r="A3091" i="6"/>
  <c r="A3092" i="6"/>
  <c r="A3093" i="6"/>
  <c r="A3094" i="6"/>
  <c r="A3095" i="6"/>
  <c r="A3096" i="6"/>
  <c r="A3097" i="6"/>
  <c r="A3098" i="6"/>
  <c r="A3099" i="6"/>
  <c r="A3100" i="6"/>
  <c r="A3101" i="6"/>
  <c r="A3102" i="6"/>
  <c r="A3103" i="6"/>
  <c r="A3104" i="6"/>
  <c r="A3105" i="6"/>
  <c r="A3106" i="6"/>
  <c r="A3107" i="6"/>
  <c r="A3108" i="6"/>
  <c r="A3109" i="6"/>
  <c r="A3110" i="6"/>
  <c r="A3111" i="6"/>
  <c r="A3112" i="6"/>
  <c r="A3113" i="6"/>
  <c r="A3114" i="6"/>
  <c r="A3115" i="6"/>
  <c r="A3116" i="6"/>
  <c r="A3117" i="6"/>
  <c r="A3118" i="6"/>
  <c r="A3119" i="6"/>
  <c r="A3120" i="6"/>
  <c r="A3121" i="6"/>
  <c r="A3122" i="6"/>
  <c r="A3123" i="6"/>
  <c r="A3124" i="6"/>
  <c r="A3125" i="6"/>
  <c r="A3126" i="6"/>
  <c r="A3127" i="6"/>
  <c r="A3128" i="6"/>
  <c r="A3129" i="6"/>
  <c r="A3130" i="6"/>
  <c r="A3131" i="6"/>
  <c r="A3132" i="6"/>
  <c r="A3133" i="6"/>
  <c r="A3134" i="6"/>
  <c r="A3135" i="6"/>
  <c r="A3136" i="6"/>
  <c r="A3137" i="6"/>
  <c r="A3138" i="6"/>
  <c r="A3139" i="6"/>
  <c r="A3140" i="6"/>
  <c r="A3141" i="6"/>
  <c r="A3142" i="6"/>
  <c r="A3143" i="6"/>
  <c r="A3144" i="6"/>
  <c r="A3145" i="6"/>
  <c r="A3146" i="6"/>
  <c r="A3147" i="6"/>
  <c r="A3148" i="6"/>
  <c r="A3149" i="6"/>
  <c r="A3150" i="6"/>
  <c r="A3151" i="6"/>
  <c r="A3152" i="6"/>
  <c r="A3153" i="6"/>
  <c r="A3154" i="6"/>
  <c r="A3155" i="6"/>
  <c r="A3156" i="6"/>
  <c r="A3157" i="6"/>
  <c r="A3158" i="6"/>
  <c r="A3159" i="6"/>
  <c r="A3160" i="6"/>
  <c r="A3161" i="6"/>
  <c r="A3162" i="6"/>
  <c r="A3163" i="6"/>
  <c r="A3164" i="6"/>
  <c r="A3165" i="6"/>
  <c r="A3166" i="6"/>
  <c r="A3167" i="6"/>
  <c r="A3168" i="6"/>
  <c r="A3169" i="6"/>
  <c r="A3170" i="6"/>
  <c r="A3171" i="6"/>
  <c r="A3172" i="6"/>
  <c r="A3173" i="6"/>
  <c r="A3174" i="6"/>
  <c r="A3175" i="6"/>
  <c r="A3176" i="6"/>
  <c r="A3177" i="6"/>
  <c r="A3178" i="6"/>
  <c r="A3179" i="6"/>
  <c r="A3180" i="6"/>
  <c r="A3181" i="6"/>
  <c r="A3182" i="6"/>
  <c r="A3183" i="6"/>
  <c r="A3184" i="6"/>
  <c r="A3185" i="6"/>
  <c r="A3186" i="6"/>
  <c r="A3187" i="6"/>
  <c r="A3188" i="6"/>
  <c r="A3189" i="6"/>
  <c r="A3190" i="6"/>
  <c r="A3191" i="6"/>
  <c r="A3192" i="6"/>
  <c r="A3193" i="6"/>
  <c r="A3194" i="6"/>
  <c r="A3195" i="6"/>
  <c r="A3196" i="6"/>
  <c r="A3197" i="6"/>
  <c r="A3198" i="6"/>
  <c r="A3199" i="6"/>
  <c r="A3200" i="6"/>
  <c r="A3201" i="6"/>
  <c r="A3202" i="6"/>
  <c r="A3203" i="6"/>
  <c r="A3204" i="6"/>
  <c r="A3205" i="6"/>
  <c r="A3206" i="6"/>
  <c r="A3207" i="6"/>
  <c r="A3208" i="6"/>
  <c r="A3209" i="6"/>
  <c r="A3210" i="6"/>
  <c r="A3211" i="6"/>
  <c r="A3212" i="6"/>
  <c r="A3213" i="6"/>
  <c r="A3214" i="6"/>
  <c r="A3215" i="6"/>
  <c r="A3216" i="6"/>
  <c r="A3217" i="6"/>
  <c r="A3218" i="6"/>
  <c r="A3219" i="6"/>
  <c r="A3220" i="6"/>
  <c r="A3221" i="6"/>
  <c r="A3222" i="6"/>
  <c r="A3223" i="6"/>
  <c r="A3224" i="6"/>
  <c r="A3225" i="6"/>
  <c r="A3226" i="6"/>
  <c r="A3227" i="6"/>
  <c r="A3228" i="6"/>
  <c r="A3229" i="6"/>
  <c r="A3230" i="6"/>
  <c r="A3231" i="6"/>
  <c r="A3232" i="6"/>
  <c r="A3233" i="6"/>
  <c r="A3234" i="6"/>
  <c r="A3235" i="6"/>
  <c r="A3236" i="6"/>
  <c r="A3237" i="6"/>
  <c r="A3238" i="6"/>
  <c r="A3239" i="6"/>
  <c r="A3240" i="6"/>
  <c r="A3241" i="6"/>
  <c r="A3242" i="6"/>
  <c r="A3243" i="6"/>
  <c r="A3244" i="6"/>
  <c r="A3245" i="6"/>
  <c r="A3246" i="6"/>
  <c r="A3247" i="6"/>
  <c r="A3248" i="6"/>
  <c r="A3249" i="6"/>
  <c r="A3250" i="6"/>
  <c r="A3251" i="6"/>
  <c r="A3252" i="6"/>
  <c r="A3253" i="6"/>
  <c r="A3254" i="6"/>
  <c r="A3255" i="6"/>
  <c r="A3256" i="6"/>
  <c r="A3257" i="6"/>
  <c r="A3258" i="6"/>
  <c r="A3259" i="6"/>
  <c r="A3260" i="6"/>
  <c r="A3261" i="6"/>
  <c r="A3262" i="6"/>
  <c r="A3263" i="6"/>
  <c r="A3264" i="6"/>
  <c r="A3265" i="6"/>
  <c r="A3266" i="6"/>
  <c r="A3267" i="6"/>
  <c r="A3268" i="6"/>
  <c r="A3269" i="6"/>
  <c r="A3270" i="6"/>
  <c r="A3271" i="6"/>
  <c r="A3272" i="6"/>
  <c r="A3273" i="6"/>
  <c r="A3274" i="6"/>
  <c r="A3275" i="6"/>
  <c r="A3276" i="6"/>
  <c r="A3277" i="6"/>
  <c r="A3278" i="6"/>
  <c r="A3279" i="6"/>
  <c r="A3280" i="6"/>
  <c r="A3281" i="6"/>
  <c r="A3282" i="6"/>
  <c r="A3283" i="6"/>
  <c r="A3284" i="6"/>
  <c r="A3285" i="6"/>
  <c r="A3286" i="6"/>
  <c r="A3287" i="6"/>
  <c r="A3288" i="6"/>
  <c r="A3289" i="6"/>
  <c r="A3290" i="6"/>
  <c r="A3291" i="6"/>
  <c r="A3292" i="6"/>
  <c r="A3293" i="6"/>
  <c r="A3294" i="6"/>
  <c r="A3295" i="6"/>
  <c r="A3296" i="6"/>
  <c r="A3297" i="6"/>
  <c r="A3298" i="6"/>
  <c r="A3299" i="6"/>
  <c r="A3300" i="6"/>
  <c r="A3301" i="6"/>
  <c r="A3302" i="6"/>
  <c r="A3303" i="6"/>
  <c r="A3304" i="6"/>
  <c r="A3305" i="6"/>
  <c r="A3306" i="6"/>
  <c r="A3307" i="6"/>
  <c r="A3308" i="6"/>
  <c r="A3309" i="6"/>
  <c r="A3310" i="6"/>
  <c r="A3311" i="6"/>
  <c r="A3312" i="6"/>
  <c r="A3313" i="6"/>
  <c r="A3314" i="6"/>
  <c r="A3315" i="6"/>
  <c r="A3316" i="6"/>
  <c r="A3317" i="6"/>
  <c r="A3318" i="6"/>
  <c r="A3319" i="6"/>
  <c r="A3320" i="6"/>
  <c r="A3321" i="6"/>
  <c r="A3322" i="6"/>
  <c r="A3323" i="6"/>
  <c r="A3324" i="6"/>
  <c r="A3325" i="6"/>
  <c r="A3326" i="6"/>
  <c r="A3327" i="6"/>
  <c r="A3328" i="6"/>
  <c r="A3329" i="6"/>
  <c r="A3330" i="6"/>
  <c r="A3331" i="6"/>
  <c r="A3332" i="6"/>
  <c r="A3333" i="6"/>
  <c r="A3334" i="6"/>
  <c r="A3335" i="6"/>
  <c r="A3336" i="6"/>
  <c r="A3337" i="6"/>
  <c r="A3338" i="6"/>
  <c r="A3339" i="6"/>
  <c r="A3340" i="6"/>
  <c r="A3341" i="6"/>
  <c r="A3342" i="6"/>
  <c r="A3343" i="6"/>
  <c r="A3344" i="6"/>
  <c r="A3345" i="6"/>
  <c r="A3346" i="6"/>
  <c r="A3347" i="6"/>
  <c r="A3348" i="6"/>
  <c r="A3349" i="6"/>
  <c r="A3350" i="6"/>
  <c r="A3351" i="6"/>
  <c r="A3352" i="6"/>
  <c r="A3353" i="6"/>
  <c r="A3354" i="6"/>
  <c r="A3355" i="6"/>
  <c r="A3356" i="6"/>
  <c r="A3357" i="6"/>
  <c r="A3358" i="6"/>
  <c r="A3359" i="6"/>
  <c r="A3360" i="6"/>
  <c r="A3361" i="6"/>
  <c r="A3362" i="6"/>
  <c r="A3363" i="6"/>
  <c r="A3364" i="6"/>
  <c r="A3365" i="6"/>
  <c r="A3366" i="6"/>
  <c r="A3367" i="6"/>
  <c r="A3368" i="6"/>
  <c r="A3369" i="6"/>
  <c r="A3370" i="6"/>
  <c r="A3371" i="6"/>
  <c r="A3372" i="6"/>
  <c r="A3373" i="6"/>
  <c r="A3374" i="6"/>
  <c r="A3375" i="6"/>
  <c r="A3376" i="6"/>
  <c r="A3377" i="6"/>
  <c r="A3378" i="6"/>
  <c r="A3379" i="6"/>
  <c r="A3380" i="6"/>
  <c r="A3381" i="6"/>
  <c r="A3382" i="6"/>
  <c r="A3383" i="6"/>
  <c r="A3384" i="6"/>
  <c r="A3385" i="6"/>
  <c r="A3386" i="6"/>
  <c r="A3387" i="6"/>
  <c r="A3388" i="6"/>
  <c r="A3389" i="6"/>
  <c r="A3390" i="6"/>
  <c r="A3391" i="6"/>
  <c r="A3392" i="6"/>
  <c r="A3393" i="6"/>
  <c r="A3394" i="6"/>
  <c r="A3395" i="6"/>
  <c r="A3396" i="6"/>
  <c r="A3397" i="6"/>
  <c r="A3398" i="6"/>
  <c r="A3399" i="6"/>
  <c r="A3400" i="6"/>
  <c r="A3401" i="6"/>
  <c r="A3402" i="6"/>
  <c r="A3403" i="6"/>
  <c r="A3404" i="6"/>
  <c r="A3405" i="6"/>
  <c r="A3406" i="6"/>
  <c r="A3407" i="6"/>
  <c r="A3408" i="6"/>
  <c r="A3409" i="6"/>
  <c r="A3410" i="6"/>
  <c r="A3411" i="6"/>
  <c r="A3412" i="6"/>
  <c r="A3413" i="6"/>
  <c r="A3414" i="6"/>
  <c r="A3415" i="6"/>
  <c r="A3416" i="6"/>
  <c r="A3417" i="6"/>
  <c r="A3418" i="6"/>
  <c r="A3419" i="6"/>
  <c r="A3420" i="6"/>
  <c r="A3421" i="6"/>
  <c r="A3422" i="6"/>
  <c r="A3423" i="6"/>
  <c r="A3424" i="6"/>
  <c r="A3425" i="6"/>
  <c r="A3426" i="6"/>
  <c r="A3427" i="6"/>
  <c r="A3428" i="6"/>
  <c r="A3429" i="6"/>
  <c r="A3430" i="6"/>
  <c r="A3431" i="6"/>
  <c r="A3432" i="6"/>
  <c r="A3433" i="6"/>
  <c r="A3434" i="6"/>
  <c r="A3435" i="6"/>
  <c r="A3436" i="6"/>
  <c r="A3437" i="6"/>
  <c r="A3438" i="6"/>
  <c r="A3439" i="6"/>
  <c r="A3440" i="6"/>
  <c r="A3441" i="6"/>
  <c r="A3442" i="6"/>
  <c r="A3443" i="6"/>
  <c r="A3444" i="6"/>
  <c r="A3445" i="6"/>
  <c r="A3446" i="6"/>
  <c r="A3447" i="6"/>
  <c r="A3448" i="6"/>
  <c r="A3449" i="6"/>
  <c r="A3450" i="6"/>
  <c r="A3451" i="6"/>
  <c r="A3452" i="6"/>
  <c r="A3453" i="6"/>
  <c r="A3454" i="6"/>
  <c r="A3455" i="6"/>
  <c r="A3456" i="6"/>
  <c r="A3457" i="6"/>
  <c r="A3458" i="6"/>
  <c r="A3459" i="6"/>
  <c r="A3460" i="6"/>
  <c r="A3461" i="6"/>
  <c r="A3462" i="6"/>
  <c r="A3463" i="6"/>
  <c r="A3464" i="6"/>
  <c r="A3465" i="6"/>
  <c r="A3466" i="6"/>
  <c r="A3467" i="6"/>
  <c r="A3468" i="6"/>
  <c r="A3469" i="6"/>
  <c r="A3470" i="6"/>
  <c r="A3471" i="6"/>
  <c r="A3472" i="6"/>
  <c r="A3473" i="6"/>
  <c r="A3474" i="6"/>
  <c r="A3475" i="6"/>
  <c r="A3476" i="6"/>
  <c r="A3477" i="6"/>
  <c r="A3478" i="6"/>
  <c r="A3479" i="6"/>
  <c r="A3480" i="6"/>
  <c r="A3481" i="6"/>
  <c r="A3482" i="6"/>
  <c r="A3483" i="6"/>
  <c r="A3484" i="6"/>
  <c r="A3485" i="6"/>
  <c r="A3486" i="6"/>
  <c r="A3487" i="6"/>
  <c r="A3488" i="6"/>
  <c r="A3489" i="6"/>
  <c r="A3490" i="6"/>
  <c r="A3491" i="6"/>
  <c r="A3492" i="6"/>
  <c r="A3493" i="6"/>
  <c r="A3494" i="6"/>
  <c r="A3495" i="6"/>
  <c r="A3496" i="6"/>
  <c r="A3497" i="6"/>
  <c r="A3498" i="6"/>
  <c r="A3499" i="6"/>
  <c r="A3500" i="6"/>
  <c r="A3501" i="6"/>
  <c r="A3502" i="6"/>
  <c r="A3503" i="6"/>
  <c r="A3504" i="6"/>
  <c r="A3505" i="6"/>
  <c r="A3506" i="6"/>
  <c r="A3507" i="6"/>
  <c r="A3508" i="6"/>
  <c r="A3509" i="6"/>
  <c r="A3510" i="6"/>
  <c r="A3511" i="6"/>
  <c r="A3512" i="6"/>
  <c r="A3513" i="6"/>
  <c r="A3514" i="6"/>
  <c r="A3515" i="6"/>
  <c r="A3516" i="6"/>
  <c r="A3517" i="6"/>
  <c r="A3518" i="6"/>
  <c r="A3519" i="6"/>
  <c r="A3520" i="6"/>
  <c r="A3521" i="6"/>
  <c r="A3522" i="6"/>
  <c r="A3523" i="6"/>
  <c r="A3524" i="6"/>
  <c r="A3525" i="6"/>
  <c r="A3526" i="6"/>
  <c r="A3527" i="6"/>
  <c r="A3528" i="6"/>
  <c r="A3529" i="6"/>
  <c r="A3530" i="6"/>
  <c r="A3531" i="6"/>
  <c r="A3532" i="6"/>
  <c r="A3533" i="6"/>
  <c r="A3534" i="6"/>
  <c r="A3535" i="6"/>
  <c r="A3536" i="6"/>
  <c r="A3537" i="6"/>
  <c r="A3538" i="6"/>
  <c r="A3539" i="6"/>
  <c r="A3540" i="6"/>
  <c r="A3541" i="6"/>
  <c r="A3542" i="6"/>
  <c r="A3543" i="6"/>
  <c r="A3544" i="6"/>
  <c r="A3545" i="6"/>
  <c r="A3546" i="6"/>
  <c r="A3547" i="6"/>
  <c r="A3548" i="6"/>
  <c r="A3549" i="6"/>
  <c r="A3550" i="6"/>
  <c r="A3551" i="6"/>
  <c r="A3552" i="6"/>
  <c r="A3553" i="6"/>
  <c r="A3554" i="6"/>
  <c r="A3555" i="6"/>
  <c r="A3556" i="6"/>
  <c r="A3557" i="6"/>
  <c r="A3558" i="6"/>
  <c r="A3559" i="6"/>
  <c r="A3560" i="6"/>
  <c r="A3561" i="6"/>
  <c r="A3562" i="6"/>
  <c r="A3563" i="6"/>
  <c r="A3564" i="6"/>
  <c r="A3565" i="6"/>
  <c r="A3566" i="6"/>
  <c r="A3567" i="6"/>
  <c r="A3568" i="6"/>
  <c r="A3569" i="6"/>
  <c r="A3570" i="6"/>
  <c r="A3571" i="6"/>
  <c r="A3572" i="6"/>
  <c r="A3573" i="6"/>
  <c r="A3574" i="6"/>
  <c r="A3575" i="6"/>
  <c r="A3576" i="6"/>
  <c r="A3577" i="6"/>
  <c r="A3578" i="6"/>
  <c r="A3579" i="6"/>
  <c r="A3580" i="6"/>
  <c r="A3581" i="6"/>
  <c r="A3582" i="6"/>
  <c r="A3583" i="6"/>
  <c r="A3584" i="6"/>
  <c r="A3585" i="6"/>
  <c r="A3586" i="6"/>
  <c r="A3587" i="6"/>
  <c r="A3588" i="6"/>
  <c r="A3589" i="6"/>
  <c r="A3590" i="6"/>
  <c r="A3591" i="6"/>
  <c r="A3592" i="6"/>
  <c r="A3593" i="6"/>
  <c r="A3594" i="6"/>
  <c r="A3595" i="6"/>
  <c r="A3596" i="6"/>
  <c r="A3597" i="6"/>
  <c r="A3598" i="6"/>
  <c r="A3599" i="6"/>
  <c r="A3600" i="6"/>
  <c r="A3601" i="6"/>
  <c r="A3602" i="6"/>
  <c r="A3603" i="6"/>
  <c r="A3604" i="6"/>
  <c r="A3605" i="6"/>
  <c r="A3606" i="6"/>
  <c r="A3607" i="6"/>
  <c r="A3608" i="6"/>
  <c r="A3609" i="6"/>
  <c r="A3610" i="6"/>
  <c r="A3611" i="6"/>
  <c r="A3612" i="6"/>
  <c r="A3613" i="6"/>
  <c r="A3614" i="6"/>
  <c r="A3615" i="6"/>
  <c r="A3616" i="6"/>
  <c r="A3617" i="6"/>
  <c r="A3618" i="6"/>
  <c r="A3619" i="6"/>
  <c r="A3620" i="6"/>
  <c r="A3621" i="6"/>
  <c r="A3622" i="6"/>
  <c r="A3623" i="6"/>
  <c r="A3624" i="6"/>
  <c r="A3625" i="6"/>
  <c r="A3626" i="6"/>
  <c r="A3627" i="6"/>
  <c r="A3628" i="6"/>
  <c r="A3629" i="6"/>
  <c r="A3630" i="6"/>
  <c r="A3631" i="6"/>
  <c r="A3632" i="6"/>
  <c r="A3633" i="6"/>
  <c r="A3634" i="6"/>
  <c r="A3635" i="6"/>
  <c r="A3636" i="6"/>
  <c r="A3637" i="6"/>
  <c r="A3638" i="6"/>
  <c r="A3639" i="6"/>
  <c r="A3640" i="6"/>
  <c r="A3641" i="6"/>
  <c r="A3642" i="6"/>
  <c r="A3643" i="6"/>
  <c r="A3644" i="6"/>
  <c r="A3645" i="6"/>
  <c r="A3646" i="6"/>
  <c r="A3647" i="6"/>
  <c r="A3648" i="6"/>
  <c r="A3649" i="6"/>
  <c r="A3650" i="6"/>
  <c r="A3651" i="6"/>
  <c r="A3652" i="6"/>
  <c r="A3653" i="6"/>
  <c r="A3654" i="6"/>
  <c r="A3655" i="6"/>
  <c r="A3656" i="6"/>
  <c r="A3657" i="6"/>
  <c r="A3658" i="6"/>
  <c r="A3659" i="6"/>
  <c r="A3660" i="6"/>
  <c r="A3661" i="6"/>
  <c r="A3662" i="6"/>
  <c r="A3663" i="6"/>
  <c r="A3664" i="6"/>
  <c r="A3665" i="6"/>
  <c r="A3666" i="6"/>
  <c r="A3667" i="6"/>
  <c r="A3668" i="6"/>
  <c r="A3669" i="6"/>
  <c r="A3670" i="6"/>
  <c r="A3671" i="6"/>
  <c r="A3672" i="6"/>
  <c r="A3673" i="6"/>
  <c r="A3674" i="6"/>
  <c r="A3675" i="6"/>
  <c r="A3676" i="6"/>
  <c r="A3677" i="6"/>
  <c r="A3678" i="6"/>
  <c r="A3679" i="6"/>
  <c r="A3680" i="6"/>
  <c r="A3681" i="6"/>
  <c r="A3682" i="6"/>
  <c r="A3683" i="6"/>
  <c r="A3684" i="6"/>
  <c r="A3685" i="6"/>
  <c r="A3686" i="6"/>
  <c r="A3687" i="6"/>
  <c r="A3688" i="6"/>
  <c r="A3689" i="6"/>
  <c r="A3690" i="6"/>
  <c r="A3691" i="6"/>
  <c r="A3692" i="6"/>
  <c r="A3693" i="6"/>
  <c r="A3694" i="6"/>
  <c r="A3695" i="6"/>
  <c r="A3696" i="6"/>
  <c r="A3697" i="6"/>
  <c r="A3698" i="6"/>
  <c r="A3699" i="6"/>
  <c r="A3700" i="6"/>
  <c r="A3701" i="6"/>
  <c r="A3702" i="6"/>
  <c r="A3703" i="6"/>
  <c r="A3704" i="6"/>
  <c r="A3705" i="6"/>
  <c r="A3706" i="6"/>
  <c r="A3707" i="6"/>
  <c r="A3708" i="6"/>
  <c r="A3709" i="6"/>
  <c r="A3710" i="6"/>
  <c r="A3711" i="6"/>
  <c r="A3712" i="6"/>
  <c r="A3713" i="6"/>
  <c r="A3714" i="6"/>
  <c r="A3715" i="6"/>
  <c r="A3716" i="6"/>
  <c r="A3717" i="6"/>
  <c r="A3718" i="6"/>
  <c r="A3719" i="6"/>
  <c r="A3720" i="6"/>
  <c r="A3721" i="6"/>
  <c r="A3722" i="6"/>
  <c r="A3723" i="6"/>
  <c r="A3724" i="6"/>
  <c r="A3725" i="6"/>
  <c r="A3726" i="6"/>
  <c r="A3727" i="6"/>
  <c r="A3728" i="6"/>
  <c r="A3729" i="6"/>
  <c r="A3730" i="6"/>
  <c r="A3731" i="6"/>
  <c r="A3732" i="6"/>
  <c r="A3733" i="6"/>
  <c r="A3734" i="6"/>
  <c r="A3735" i="6"/>
  <c r="A3736" i="6"/>
  <c r="A3737" i="6"/>
  <c r="A3738" i="6"/>
  <c r="A3739" i="6"/>
  <c r="A3740" i="6"/>
  <c r="A3741" i="6"/>
  <c r="A3742" i="6"/>
  <c r="A3743" i="6"/>
  <c r="A3744" i="6"/>
  <c r="A3745" i="6"/>
  <c r="A3746" i="6"/>
  <c r="A3747" i="6"/>
  <c r="A3748" i="6"/>
  <c r="A3749" i="6"/>
  <c r="A3750" i="6"/>
  <c r="A3751" i="6"/>
  <c r="A3752" i="6"/>
  <c r="A3753" i="6"/>
  <c r="A3754" i="6"/>
  <c r="A3755" i="6"/>
  <c r="A3756" i="6"/>
  <c r="A3757" i="6"/>
  <c r="A3758" i="6"/>
  <c r="A3759" i="6"/>
  <c r="A3760" i="6"/>
  <c r="A3761" i="6"/>
  <c r="A3762" i="6"/>
  <c r="A3763" i="6"/>
  <c r="A3764" i="6"/>
  <c r="A3765" i="6"/>
  <c r="A3766" i="6"/>
  <c r="A3767" i="6"/>
  <c r="A3768" i="6"/>
  <c r="A3769" i="6"/>
  <c r="A3770" i="6"/>
  <c r="A3771" i="6"/>
  <c r="A3772" i="6"/>
  <c r="A3773" i="6"/>
  <c r="A3774" i="6"/>
  <c r="A3775" i="6"/>
  <c r="A3776" i="6"/>
  <c r="A3777" i="6"/>
  <c r="A3778" i="6"/>
  <c r="A3779" i="6"/>
  <c r="A3780" i="6"/>
  <c r="A3781" i="6"/>
  <c r="A3782" i="6"/>
  <c r="A3783" i="6"/>
  <c r="A3784" i="6"/>
  <c r="A3785" i="6"/>
  <c r="A3786" i="6"/>
  <c r="A3787" i="6"/>
  <c r="A3788" i="6"/>
  <c r="A3789" i="6"/>
  <c r="A3790" i="6"/>
  <c r="A3791" i="6"/>
  <c r="A3792" i="6"/>
  <c r="A3793" i="6"/>
  <c r="A3794" i="6"/>
  <c r="A3795" i="6"/>
  <c r="A3796" i="6"/>
  <c r="A3797" i="6"/>
  <c r="A3798" i="6"/>
  <c r="A3799" i="6"/>
  <c r="A3800" i="6"/>
  <c r="A3801" i="6"/>
  <c r="A3802" i="6"/>
  <c r="A3803" i="6"/>
  <c r="A3804" i="6"/>
  <c r="A3805" i="6"/>
  <c r="A3806" i="6"/>
  <c r="A3807" i="6"/>
  <c r="A3808" i="6"/>
  <c r="A3809" i="6"/>
  <c r="A3810" i="6"/>
  <c r="A3811" i="6"/>
  <c r="A3812" i="6"/>
  <c r="A3813" i="6"/>
  <c r="A3814" i="6"/>
  <c r="A3815" i="6"/>
  <c r="A3816" i="6"/>
  <c r="A3817" i="6"/>
  <c r="A3818" i="6"/>
  <c r="A3819" i="6"/>
  <c r="A3820" i="6"/>
  <c r="A3821" i="6"/>
  <c r="A3822" i="6"/>
  <c r="A3823" i="6"/>
  <c r="A3824" i="6"/>
  <c r="A3825" i="6"/>
  <c r="A3826" i="6"/>
  <c r="A3827" i="6"/>
  <c r="A3828" i="6"/>
  <c r="A3829" i="6"/>
  <c r="A3830" i="6"/>
  <c r="A3831" i="6"/>
  <c r="A3832" i="6"/>
  <c r="A3833" i="6"/>
  <c r="A3834" i="6"/>
  <c r="A3835" i="6"/>
  <c r="A3836" i="6"/>
  <c r="A3837" i="6"/>
  <c r="A3838" i="6"/>
  <c r="A3839" i="6"/>
  <c r="A3840" i="6"/>
  <c r="A3841" i="6"/>
  <c r="A3842" i="6"/>
  <c r="A3843" i="6"/>
  <c r="A3844" i="6"/>
  <c r="A3845" i="6"/>
  <c r="A3846" i="6"/>
  <c r="A3847" i="6"/>
  <c r="A3848" i="6"/>
  <c r="A3849" i="6"/>
  <c r="A3850" i="6"/>
  <c r="A3851" i="6"/>
  <c r="A3852" i="6"/>
  <c r="A3853" i="6"/>
  <c r="A3854" i="6"/>
  <c r="A3855" i="6"/>
  <c r="A3856" i="6"/>
  <c r="A3857" i="6"/>
  <c r="A3858" i="6"/>
  <c r="A3859" i="6"/>
  <c r="A3860" i="6"/>
  <c r="A3861" i="6"/>
  <c r="A3862" i="6"/>
  <c r="A3863" i="6"/>
  <c r="A3864" i="6"/>
  <c r="A3865" i="6"/>
  <c r="A3866" i="6"/>
  <c r="A3867" i="6"/>
  <c r="A3868" i="6"/>
  <c r="A3869" i="6"/>
  <c r="A3870" i="6"/>
  <c r="A3871" i="6"/>
  <c r="A3872" i="6"/>
  <c r="A3873" i="6"/>
  <c r="A3874" i="6"/>
  <c r="A3875" i="6"/>
  <c r="A3876" i="6"/>
  <c r="A3877" i="6"/>
  <c r="A3878" i="6"/>
  <c r="A3879" i="6"/>
  <c r="A3880" i="6"/>
  <c r="A3881" i="6"/>
  <c r="A3882" i="6"/>
  <c r="A3883" i="6"/>
  <c r="A3884" i="6"/>
  <c r="A3885" i="6"/>
  <c r="A3886" i="6"/>
  <c r="A3887" i="6"/>
  <c r="A3888" i="6"/>
  <c r="A3889" i="6"/>
  <c r="A3890" i="6"/>
  <c r="A3891" i="6"/>
  <c r="A3892" i="6"/>
  <c r="A3893" i="6"/>
  <c r="A3894" i="6"/>
  <c r="A3895" i="6"/>
  <c r="A3896" i="6"/>
  <c r="A3897" i="6"/>
  <c r="A3898" i="6"/>
  <c r="A3899" i="6"/>
  <c r="A3900" i="6"/>
  <c r="A3901" i="6"/>
  <c r="A3902" i="6"/>
  <c r="A3903" i="6"/>
  <c r="A3904" i="6"/>
  <c r="A3905" i="6"/>
  <c r="A3906" i="6"/>
  <c r="A3907" i="6"/>
  <c r="A3908" i="6"/>
  <c r="A3909" i="6"/>
  <c r="A3910" i="6"/>
  <c r="A3911" i="6"/>
  <c r="A3912" i="6"/>
  <c r="A3913" i="6"/>
  <c r="A3914" i="6"/>
  <c r="A3915" i="6"/>
  <c r="A3916" i="6"/>
  <c r="A3917" i="6"/>
  <c r="A3918" i="6"/>
  <c r="A3919" i="6"/>
  <c r="A3920" i="6"/>
  <c r="A3921" i="6"/>
  <c r="A3922" i="6"/>
  <c r="A3923" i="6"/>
  <c r="A3924" i="6"/>
  <c r="A3925" i="6"/>
  <c r="A3926" i="6"/>
  <c r="A3927" i="6"/>
  <c r="A3928" i="6"/>
  <c r="A3929" i="6"/>
  <c r="A3930" i="6"/>
  <c r="A3931" i="6"/>
  <c r="A3932" i="6"/>
  <c r="A3933" i="6"/>
  <c r="A3934" i="6"/>
  <c r="A3935" i="6"/>
  <c r="A3936" i="6"/>
  <c r="A3937" i="6"/>
  <c r="A3938" i="6"/>
  <c r="A3939" i="6"/>
  <c r="A3940" i="6"/>
  <c r="A3941" i="6"/>
  <c r="A3942" i="6"/>
  <c r="A3943" i="6"/>
  <c r="A3944" i="6"/>
  <c r="A3945" i="6"/>
  <c r="A3946" i="6"/>
  <c r="A3947" i="6"/>
  <c r="A3948" i="6"/>
  <c r="A3949" i="6"/>
  <c r="A3950" i="6"/>
  <c r="A3951" i="6"/>
  <c r="A3952" i="6"/>
  <c r="A3953" i="6"/>
  <c r="A3954" i="6"/>
  <c r="A3955" i="6"/>
  <c r="A3956" i="6"/>
  <c r="A3957" i="6"/>
  <c r="A3958" i="6"/>
  <c r="A3959" i="6"/>
  <c r="A3960" i="6"/>
  <c r="A3961" i="6"/>
  <c r="A3962" i="6"/>
  <c r="A3963" i="6"/>
  <c r="A3964" i="6"/>
  <c r="A3965" i="6"/>
  <c r="A3966" i="6"/>
  <c r="A3967" i="6"/>
  <c r="A3968" i="6"/>
  <c r="A3969" i="6"/>
  <c r="A3970" i="6"/>
  <c r="A3971" i="6"/>
  <c r="A3972" i="6"/>
  <c r="A3973" i="6"/>
  <c r="A3974" i="6"/>
  <c r="A3975" i="6"/>
  <c r="A3976" i="6"/>
  <c r="A3977" i="6"/>
  <c r="A3978" i="6"/>
  <c r="A3979" i="6"/>
  <c r="A3980" i="6"/>
  <c r="A3981" i="6"/>
  <c r="A3982" i="6"/>
  <c r="A3983" i="6"/>
  <c r="A3984" i="6"/>
  <c r="A3985" i="6"/>
  <c r="A3986" i="6"/>
  <c r="A3987" i="6"/>
  <c r="A3988" i="6"/>
  <c r="A3989" i="6"/>
  <c r="A3990" i="6"/>
  <c r="A3991" i="6"/>
  <c r="A3992" i="6"/>
  <c r="A3993" i="6"/>
  <c r="A3994" i="6"/>
  <c r="A3995" i="6"/>
  <c r="A3996" i="6"/>
  <c r="A3997" i="6"/>
  <c r="A3998" i="6"/>
  <c r="A3999" i="6"/>
  <c r="A4000" i="6"/>
  <c r="A4001" i="6"/>
  <c r="A4002" i="6"/>
  <c r="A4003" i="6"/>
  <c r="A4004" i="6"/>
  <c r="A4005" i="6"/>
  <c r="A4006" i="6"/>
  <c r="A4007" i="6"/>
  <c r="A4008" i="6"/>
  <c r="A4009" i="6"/>
  <c r="A4010" i="6"/>
  <c r="A4011" i="6"/>
  <c r="A4012" i="6"/>
  <c r="A4013" i="6"/>
  <c r="A4014" i="6"/>
  <c r="A4015" i="6"/>
  <c r="A4016" i="6"/>
  <c r="A4017" i="6"/>
  <c r="A4018" i="6"/>
  <c r="A4019" i="6"/>
  <c r="A4020" i="6"/>
  <c r="A4021" i="6"/>
  <c r="A4022" i="6"/>
  <c r="A4023" i="6"/>
  <c r="A4024" i="6"/>
  <c r="A4025" i="6"/>
  <c r="A4026" i="6"/>
  <c r="A4027" i="6"/>
  <c r="A4028" i="6"/>
  <c r="A4029" i="6"/>
  <c r="A4030" i="6"/>
  <c r="A4031" i="6"/>
  <c r="A4032" i="6"/>
  <c r="A4033" i="6"/>
  <c r="A4034" i="6"/>
  <c r="A4035" i="6"/>
  <c r="A4036" i="6"/>
  <c r="A4037" i="6"/>
  <c r="A4038" i="6"/>
  <c r="A4039" i="6"/>
  <c r="A4040" i="6"/>
  <c r="A4041" i="6"/>
  <c r="A4042" i="6"/>
  <c r="A4043" i="6"/>
  <c r="A4044" i="6"/>
  <c r="A4045" i="6"/>
  <c r="A4046" i="6"/>
  <c r="A4047" i="6"/>
  <c r="A4048" i="6"/>
  <c r="A4049" i="6"/>
  <c r="A4050" i="6"/>
  <c r="A4051" i="6"/>
  <c r="A4052" i="6"/>
  <c r="A4053" i="6"/>
  <c r="A4054" i="6"/>
  <c r="A4055" i="6"/>
  <c r="A4056" i="6"/>
  <c r="A4057" i="6"/>
  <c r="A4058" i="6"/>
  <c r="A4059" i="6"/>
  <c r="A4060" i="6"/>
  <c r="A5" i="6"/>
  <c r="G77" i="2" l="1"/>
  <c r="M77" i="2"/>
  <c r="N77" i="2"/>
  <c r="O77" i="2"/>
  <c r="P77" i="2"/>
  <c r="X77" i="2"/>
  <c r="Y77" i="2"/>
  <c r="AH77" i="2"/>
  <c r="AI77" i="2"/>
  <c r="AJ77" i="2"/>
  <c r="AK77" i="2"/>
  <c r="AL77" i="2"/>
  <c r="J77" i="2"/>
  <c r="AB77" i="2"/>
  <c r="AC77" i="2"/>
  <c r="AG77" i="2"/>
  <c r="AF77" i="2" l="1"/>
  <c r="AD77" i="2"/>
  <c r="I77" i="2"/>
  <c r="H77" i="2"/>
  <c r="AA77" i="2"/>
  <c r="L77" i="2"/>
  <c r="AE77" i="2"/>
  <c r="Z77" i="2"/>
  <c r="W77" i="2"/>
  <c r="R77" i="2"/>
  <c r="V77" i="2"/>
  <c r="Q77" i="2"/>
  <c r="U77" i="2"/>
  <c r="T77" i="2"/>
  <c r="S77" i="2"/>
  <c r="AM77" i="2"/>
  <c r="B728" i="7"/>
  <c r="B656" i="7"/>
  <c r="B699" i="7"/>
  <c r="B255" i="7"/>
  <c r="B694" i="7"/>
  <c r="B235" i="7"/>
  <c r="B218" i="7"/>
  <c r="B201" i="7"/>
  <c r="B706" i="7"/>
  <c r="B285" i="7"/>
  <c r="B109" i="7"/>
  <c r="B360" i="7"/>
  <c r="B34" i="7"/>
  <c r="B452" i="7"/>
  <c r="B474" i="7"/>
  <c r="B588" i="7"/>
  <c r="B283" i="7"/>
  <c r="B679" i="7"/>
  <c r="B648" i="7"/>
  <c r="B604" i="7"/>
  <c r="B630" i="7"/>
  <c r="B608" i="7"/>
  <c r="B635" i="7"/>
  <c r="B636" i="7"/>
  <c r="B777" i="7"/>
  <c r="B538" i="7"/>
  <c r="B794" i="7"/>
  <c r="B543" i="7"/>
  <c r="B799" i="7"/>
  <c r="B680" i="7"/>
  <c r="K77" i="2"/>
  <c r="O65" i="6"/>
  <c r="K65" i="6"/>
  <c r="C5" i="6"/>
  <c r="C6" i="6" l="1"/>
  <c r="B382" i="7"/>
  <c r="B257" i="7"/>
  <c r="B18" i="7"/>
  <c r="B72" i="7"/>
  <c r="B381" i="7"/>
  <c r="B461" i="7"/>
  <c r="B145" i="7"/>
  <c r="B320" i="7"/>
  <c r="B533" i="7"/>
  <c r="B51" i="7"/>
  <c r="B279" i="7"/>
  <c r="B375" i="7"/>
  <c r="B156" i="7"/>
  <c r="B334" i="7"/>
  <c r="B497" i="7"/>
  <c r="B101" i="7"/>
  <c r="B677" i="7"/>
  <c r="B524" i="7"/>
  <c r="B490" i="7"/>
  <c r="B616" i="7"/>
  <c r="B639" i="7"/>
  <c r="B721" i="7"/>
  <c r="B405" i="7"/>
  <c r="B590" i="7"/>
  <c r="B512" i="7"/>
  <c r="B722" i="7"/>
  <c r="B393" i="7"/>
  <c r="B59" i="7"/>
  <c r="B655" i="7"/>
  <c r="B437" i="7"/>
  <c r="B664" i="7"/>
  <c r="B206" i="7"/>
  <c r="B293" i="7"/>
  <c r="B127" i="7"/>
  <c r="B757" i="7"/>
  <c r="B523" i="7"/>
  <c r="B740" i="7"/>
  <c r="B327" i="7"/>
  <c r="B536" i="7"/>
  <c r="B207" i="7"/>
  <c r="B760" i="7"/>
  <c r="B727" i="7"/>
  <c r="B85" i="7"/>
  <c r="B203" i="7"/>
  <c r="B223" i="7"/>
  <c r="B624" i="7"/>
  <c r="B618" i="7"/>
  <c r="B800" i="7"/>
  <c r="B735" i="7"/>
  <c r="B399" i="7"/>
  <c r="B730" i="7"/>
  <c r="B379" i="7"/>
  <c r="B713" i="7"/>
  <c r="B307" i="7"/>
  <c r="B571" i="7"/>
  <c r="B147" i="7"/>
  <c r="B566" i="7"/>
  <c r="B35" i="7"/>
  <c r="B564" i="7"/>
  <c r="B599" i="7"/>
  <c r="B689" i="7"/>
  <c r="B622" i="7"/>
  <c r="B196" i="7"/>
  <c r="B12" i="7"/>
  <c r="B56" i="7"/>
  <c r="B68" i="7"/>
  <c r="B365" i="7"/>
  <c r="B252" i="7"/>
  <c r="B120" i="7"/>
  <c r="B376" i="7"/>
  <c r="B456" i="7"/>
  <c r="B300" i="7"/>
  <c r="B322" i="7"/>
  <c r="B342" i="7"/>
  <c r="B550" i="7"/>
  <c r="B115" i="7"/>
  <c r="B704" i="7"/>
  <c r="B443" i="7"/>
  <c r="B477" i="7"/>
  <c r="B161" i="7"/>
  <c r="B256" i="7"/>
  <c r="B167" i="7"/>
  <c r="B562" i="7"/>
  <c r="B489" i="7"/>
  <c r="B634" i="7"/>
  <c r="B652" i="7"/>
  <c r="B431" i="7"/>
  <c r="B422" i="7"/>
  <c r="B403" i="7"/>
  <c r="B435" i="7"/>
  <c r="B64" i="7"/>
  <c r="B410" i="7"/>
  <c r="B650" i="7"/>
  <c r="B756" i="7"/>
  <c r="B717" i="7"/>
  <c r="B594" i="7"/>
  <c r="B113" i="7"/>
  <c r="B295" i="7"/>
  <c r="B795" i="7"/>
  <c r="B518" i="7"/>
  <c r="B779" i="7"/>
  <c r="B748" i="7"/>
  <c r="B623" i="7"/>
  <c r="B780" i="7"/>
  <c r="B671" i="7"/>
  <c r="B143" i="7"/>
  <c r="B666" i="7"/>
  <c r="B123" i="7"/>
  <c r="B676" i="7"/>
  <c r="B763" i="7"/>
  <c r="B505" i="7"/>
  <c r="B758" i="7"/>
  <c r="B491" i="7"/>
  <c r="B744" i="7"/>
  <c r="B19" i="7"/>
  <c r="B303" i="7"/>
  <c r="B612" i="7"/>
  <c r="B584" i="7"/>
  <c r="B457" i="7"/>
  <c r="B358" i="7"/>
  <c r="B126" i="7"/>
  <c r="B508" i="7"/>
  <c r="B274" i="7"/>
  <c r="B84" i="7"/>
  <c r="B125" i="7"/>
  <c r="B200" i="7"/>
  <c r="B328" i="7"/>
  <c r="B408" i="7"/>
  <c r="B29" i="7"/>
  <c r="B93" i="7"/>
  <c r="B173" i="7"/>
  <c r="B237" i="7"/>
  <c r="B301" i="7"/>
  <c r="B445" i="7"/>
  <c r="B14" i="7"/>
  <c r="B78" i="7"/>
  <c r="B158" i="7"/>
  <c r="B222" i="7"/>
  <c r="B286" i="7"/>
  <c r="B350" i="7"/>
  <c r="B414" i="7"/>
  <c r="B391" i="7"/>
  <c r="B541" i="7"/>
  <c r="B605" i="7"/>
  <c r="B669" i="7"/>
  <c r="B28" i="7"/>
  <c r="B92" i="7"/>
  <c r="B220" i="7"/>
  <c r="B348" i="7"/>
  <c r="B412" i="7"/>
  <c r="B476" i="7"/>
  <c r="B33" i="7"/>
  <c r="B97" i="7"/>
  <c r="B225" i="7"/>
  <c r="B289" i="7"/>
  <c r="B353" i="7"/>
  <c r="B417" i="7"/>
  <c r="B50" i="7"/>
  <c r="B178" i="7"/>
  <c r="B242" i="7"/>
  <c r="B370" i="7"/>
  <c r="B434" i="7"/>
  <c r="B498" i="7"/>
  <c r="B215" i="7"/>
  <c r="B471" i="7"/>
  <c r="B561" i="7"/>
  <c r="B32" i="7"/>
  <c r="B96" i="7"/>
  <c r="B224" i="7"/>
  <c r="B288" i="7"/>
  <c r="B352" i="7"/>
  <c r="B416" i="7"/>
  <c r="B480" i="7"/>
  <c r="B37" i="7"/>
  <c r="B165" i="7"/>
  <c r="B229" i="7"/>
  <c r="B357" i="7"/>
  <c r="B485" i="7"/>
  <c r="B54" i="7"/>
  <c r="B182" i="7"/>
  <c r="B246" i="7"/>
  <c r="B310" i="7"/>
  <c r="B374" i="7"/>
  <c r="B438" i="7"/>
  <c r="B502" i="7"/>
  <c r="B231" i="7"/>
  <c r="B565" i="7"/>
  <c r="B629" i="7"/>
  <c r="B693" i="7"/>
  <c r="B4" i="7"/>
  <c r="B24" i="7"/>
  <c r="B152" i="7"/>
  <c r="B216" i="7"/>
  <c r="B344" i="7"/>
  <c r="B424" i="7"/>
  <c r="B488" i="7"/>
  <c r="B45" i="7"/>
  <c r="B189" i="7"/>
  <c r="B253" i="7"/>
  <c r="B317" i="7"/>
  <c r="B397" i="7"/>
  <c r="B30" i="7"/>
  <c r="B94" i="7"/>
  <c r="B238" i="7"/>
  <c r="B366" i="7"/>
  <c r="B430" i="7"/>
  <c r="B494" i="7"/>
  <c r="B199" i="7"/>
  <c r="B455" i="7"/>
  <c r="B557" i="7"/>
  <c r="B621" i="7"/>
  <c r="B685" i="7"/>
  <c r="B44" i="7"/>
  <c r="B108" i="7"/>
  <c r="B172" i="7"/>
  <c r="B236" i="7"/>
  <c r="B364" i="7"/>
  <c r="B492" i="7"/>
  <c r="B49" i="7"/>
  <c r="B177" i="7"/>
  <c r="B241" i="7"/>
  <c r="B305" i="7"/>
  <c r="B433" i="7"/>
  <c r="B66" i="7"/>
  <c r="B130" i="7"/>
  <c r="B194" i="7"/>
  <c r="B258" i="7"/>
  <c r="B386" i="7"/>
  <c r="B513" i="7"/>
  <c r="B577" i="7"/>
  <c r="B48" i="7"/>
  <c r="B112" i="7"/>
  <c r="B176" i="7"/>
  <c r="B240" i="7"/>
  <c r="B304" i="7"/>
  <c r="B368" i="7"/>
  <c r="B432" i="7"/>
  <c r="B496" i="7"/>
  <c r="B53" i="7"/>
  <c r="B117" i="7"/>
  <c r="B181" i="7"/>
  <c r="B245" i="7"/>
  <c r="B373" i="7"/>
  <c r="B6" i="7"/>
  <c r="B70" i="7"/>
  <c r="B134" i="7"/>
  <c r="B198" i="7"/>
  <c r="B326" i="7"/>
  <c r="B454" i="7"/>
  <c r="B39" i="7"/>
  <c r="B517" i="7"/>
  <c r="B581" i="7"/>
  <c r="B709" i="7"/>
  <c r="B20" i="7"/>
  <c r="B168" i="7"/>
  <c r="B232" i="7"/>
  <c r="B296" i="7"/>
  <c r="B440" i="7"/>
  <c r="B504" i="7"/>
  <c r="B61" i="7"/>
  <c r="B141" i="7"/>
  <c r="B205" i="7"/>
  <c r="B333" i="7"/>
  <c r="B413" i="7"/>
  <c r="B46" i="7"/>
  <c r="B190" i="7"/>
  <c r="B254" i="7"/>
  <c r="B318" i="7"/>
  <c r="B446" i="7"/>
  <c r="B7" i="7"/>
  <c r="B263" i="7"/>
  <c r="B509" i="7"/>
  <c r="B637" i="7"/>
  <c r="B701" i="7"/>
  <c r="B60" i="7"/>
  <c r="B124" i="7"/>
  <c r="B188" i="7"/>
  <c r="B316" i="7"/>
  <c r="B380" i="7"/>
  <c r="B444" i="7"/>
  <c r="B65" i="7"/>
  <c r="B129" i="7"/>
  <c r="B193" i="7"/>
  <c r="B321" i="7"/>
  <c r="B385" i="7"/>
  <c r="B449" i="7"/>
  <c r="B82" i="7"/>
  <c r="B146" i="7"/>
  <c r="B210" i="7"/>
  <c r="B338" i="7"/>
  <c r="B402" i="7"/>
  <c r="B466" i="7"/>
  <c r="B87" i="7"/>
  <c r="B529" i="7"/>
  <c r="B593" i="7"/>
  <c r="B128" i="7"/>
  <c r="B192" i="7"/>
  <c r="B384" i="7"/>
  <c r="B448" i="7"/>
  <c r="B5" i="7"/>
  <c r="B69" i="7"/>
  <c r="B133" i="7"/>
  <c r="B197" i="7"/>
  <c r="B389" i="7"/>
  <c r="B453" i="7"/>
  <c r="B22" i="7"/>
  <c r="B86" i="7"/>
  <c r="B150" i="7"/>
  <c r="B214" i="7"/>
  <c r="B406" i="7"/>
  <c r="B470" i="7"/>
  <c r="B103" i="7"/>
  <c r="B359" i="7"/>
  <c r="B597" i="7"/>
  <c r="B661" i="7"/>
  <c r="B725" i="7"/>
  <c r="B36" i="7"/>
  <c r="B312" i="7"/>
  <c r="B77" i="7"/>
  <c r="B349" i="7"/>
  <c r="B142" i="7"/>
  <c r="B398" i="7"/>
  <c r="B525" i="7"/>
  <c r="B76" i="7"/>
  <c r="B81" i="7"/>
  <c r="B337" i="7"/>
  <c r="B98" i="7"/>
  <c r="B407" i="7"/>
  <c r="B144" i="7"/>
  <c r="B149" i="7"/>
  <c r="B166" i="7"/>
  <c r="B549" i="7"/>
  <c r="B52" i="7"/>
  <c r="B148" i="7"/>
  <c r="B212" i="7"/>
  <c r="B340" i="7"/>
  <c r="B404" i="7"/>
  <c r="B468" i="7"/>
  <c r="B25" i="7"/>
  <c r="B89" i="7"/>
  <c r="B153" i="7"/>
  <c r="B217" i="7"/>
  <c r="B281" i="7"/>
  <c r="B345" i="7"/>
  <c r="B409" i="7"/>
  <c r="B473" i="7"/>
  <c r="B42" i="7"/>
  <c r="B106" i="7"/>
  <c r="B170" i="7"/>
  <c r="B234" i="7"/>
  <c r="B298" i="7"/>
  <c r="B362" i="7"/>
  <c r="B426" i="7"/>
  <c r="B183" i="7"/>
  <c r="B439" i="7"/>
  <c r="B553" i="7"/>
  <c r="B681" i="7"/>
  <c r="B11" i="7"/>
  <c r="B267" i="7"/>
  <c r="B510" i="7"/>
  <c r="B574" i="7"/>
  <c r="B638" i="7"/>
  <c r="B702" i="7"/>
  <c r="B31" i="7"/>
  <c r="B287" i="7"/>
  <c r="B515" i="7"/>
  <c r="B579" i="7"/>
  <c r="B643" i="7"/>
  <c r="B707" i="7"/>
  <c r="B668" i="7"/>
  <c r="B688" i="7"/>
  <c r="B708" i="7"/>
  <c r="B641" i="7"/>
  <c r="B705" i="7"/>
  <c r="B769" i="7"/>
  <c r="B451" i="7"/>
  <c r="B91" i="7"/>
  <c r="B347" i="7"/>
  <c r="B530" i="7"/>
  <c r="B658" i="7"/>
  <c r="B483" i="7"/>
  <c r="B111" i="7"/>
  <c r="B367" i="7"/>
  <c r="B104" i="7"/>
  <c r="B392" i="7"/>
  <c r="B157" i="7"/>
  <c r="B429" i="7"/>
  <c r="B462" i="7"/>
  <c r="B589" i="7"/>
  <c r="B140" i="7"/>
  <c r="B396" i="7"/>
  <c r="B401" i="7"/>
  <c r="B162" i="7"/>
  <c r="B418" i="7"/>
  <c r="B208" i="7"/>
  <c r="B213" i="7"/>
  <c r="B469" i="7"/>
  <c r="B230" i="7"/>
  <c r="B486" i="7"/>
  <c r="B613" i="7"/>
  <c r="B100" i="7"/>
  <c r="B164" i="7"/>
  <c r="B228" i="7"/>
  <c r="B292" i="7"/>
  <c r="B356" i="7"/>
  <c r="B41" i="7"/>
  <c r="B105" i="7"/>
  <c r="B233" i="7"/>
  <c r="B297" i="7"/>
  <c r="B361" i="7"/>
  <c r="B425" i="7"/>
  <c r="B122" i="7"/>
  <c r="B186" i="7"/>
  <c r="B250" i="7"/>
  <c r="B314" i="7"/>
  <c r="B378" i="7"/>
  <c r="B442" i="7"/>
  <c r="B506" i="7"/>
  <c r="B247" i="7"/>
  <c r="B501" i="7"/>
  <c r="B633" i="7"/>
  <c r="B697" i="7"/>
  <c r="B765" i="7"/>
  <c r="B75" i="7"/>
  <c r="B331" i="7"/>
  <c r="B526" i="7"/>
  <c r="B654" i="7"/>
  <c r="B718" i="7"/>
  <c r="B782" i="7"/>
  <c r="B95" i="7"/>
  <c r="B351" i="7"/>
  <c r="B531" i="7"/>
  <c r="B659" i="7"/>
  <c r="B723" i="7"/>
  <c r="B787" i="7"/>
  <c r="B732" i="7"/>
  <c r="B752" i="7"/>
  <c r="B772" i="7"/>
  <c r="B657" i="7"/>
  <c r="B540" i="7"/>
  <c r="B155" i="7"/>
  <c r="B674" i="7"/>
  <c r="B802" i="7"/>
  <c r="B560" i="7"/>
  <c r="B175" i="7"/>
  <c r="B551" i="7"/>
  <c r="B615" i="7"/>
  <c r="B184" i="7"/>
  <c r="B221" i="7"/>
  <c r="B493" i="7"/>
  <c r="B270" i="7"/>
  <c r="B71" i="7"/>
  <c r="B653" i="7"/>
  <c r="B204" i="7"/>
  <c r="B460" i="7"/>
  <c r="B209" i="7"/>
  <c r="B465" i="7"/>
  <c r="B226" i="7"/>
  <c r="B609" i="7"/>
  <c r="B272" i="7"/>
  <c r="B21" i="7"/>
  <c r="B277" i="7"/>
  <c r="B38" i="7"/>
  <c r="B294" i="7"/>
  <c r="B116" i="7"/>
  <c r="B180" i="7"/>
  <c r="B308" i="7"/>
  <c r="B372" i="7"/>
  <c r="B436" i="7"/>
  <c r="B500" i="7"/>
  <c r="B57" i="7"/>
  <c r="B249" i="7"/>
  <c r="B313" i="7"/>
  <c r="B441" i="7"/>
  <c r="B10" i="7"/>
  <c r="B74" i="7"/>
  <c r="B138" i="7"/>
  <c r="B266" i="7"/>
  <c r="B330" i="7"/>
  <c r="B458" i="7"/>
  <c r="B55" i="7"/>
  <c r="B311" i="7"/>
  <c r="B521" i="7"/>
  <c r="B585" i="7"/>
  <c r="B649" i="7"/>
  <c r="B781" i="7"/>
  <c r="B528" i="7"/>
  <c r="B395" i="7"/>
  <c r="B542" i="7"/>
  <c r="B606" i="7"/>
  <c r="B670" i="7"/>
  <c r="B734" i="7"/>
  <c r="B159" i="7"/>
  <c r="B415" i="7"/>
  <c r="B547" i="7"/>
  <c r="B611" i="7"/>
  <c r="B675" i="7"/>
  <c r="B803" i="7"/>
  <c r="B552" i="7"/>
  <c r="B796" i="7"/>
  <c r="B696" i="7"/>
  <c r="B737" i="7"/>
  <c r="B801" i="7"/>
  <c r="B596" i="7"/>
  <c r="B219" i="7"/>
  <c r="B690" i="7"/>
  <c r="B754" i="7"/>
  <c r="B99" i="7"/>
  <c r="B600" i="7"/>
  <c r="B239" i="7"/>
  <c r="B495" i="7"/>
  <c r="B62" i="7"/>
  <c r="B268" i="7"/>
  <c r="B290" i="7"/>
  <c r="B423" i="7"/>
  <c r="B260" i="7"/>
  <c r="B9" i="7"/>
  <c r="B265" i="7"/>
  <c r="B26" i="7"/>
  <c r="B282" i="7"/>
  <c r="B119" i="7"/>
  <c r="B665" i="7"/>
  <c r="B686" i="7"/>
  <c r="B691" i="7"/>
  <c r="B753" i="7"/>
  <c r="B514" i="7"/>
  <c r="B519" i="7"/>
  <c r="B631" i="7"/>
  <c r="B695" i="7"/>
  <c r="B759" i="7"/>
  <c r="B259" i="7"/>
  <c r="B620" i="7"/>
  <c r="B640" i="7"/>
  <c r="B660" i="7"/>
  <c r="B275" i="7"/>
  <c r="B43" i="7"/>
  <c r="B299" i="7"/>
  <c r="B582" i="7"/>
  <c r="B646" i="7"/>
  <c r="B710" i="7"/>
  <c r="B323" i="7"/>
  <c r="B63" i="7"/>
  <c r="B319" i="7"/>
  <c r="B587" i="7"/>
  <c r="B651" i="7"/>
  <c r="B715" i="7"/>
  <c r="B467" i="7"/>
  <c r="B700" i="7"/>
  <c r="B720" i="7"/>
  <c r="B793" i="7"/>
  <c r="B572" i="7"/>
  <c r="B187" i="7"/>
  <c r="B554" i="7"/>
  <c r="B682" i="7"/>
  <c r="B746" i="7"/>
  <c r="B67" i="7"/>
  <c r="B576" i="7"/>
  <c r="B463" i="7"/>
  <c r="B559" i="7"/>
  <c r="B687" i="7"/>
  <c r="B751" i="7"/>
  <c r="B163" i="7"/>
  <c r="B592" i="7"/>
  <c r="B628" i="7"/>
  <c r="B248" i="7"/>
  <c r="B17" i="7"/>
  <c r="B151" i="7"/>
  <c r="B341" i="7"/>
  <c r="B741" i="7"/>
  <c r="B324" i="7"/>
  <c r="B73" i="7"/>
  <c r="B329" i="7"/>
  <c r="B90" i="7"/>
  <c r="B346" i="7"/>
  <c r="B733" i="7"/>
  <c r="B459" i="7"/>
  <c r="B750" i="7"/>
  <c r="B479" i="7"/>
  <c r="B755" i="7"/>
  <c r="B644" i="7"/>
  <c r="B227" i="7"/>
  <c r="B578" i="7"/>
  <c r="B291" i="7"/>
  <c r="B535" i="7"/>
  <c r="B647" i="7"/>
  <c r="B711" i="7"/>
  <c r="B775" i="7"/>
  <c r="B419" i="7"/>
  <c r="B684" i="7"/>
  <c r="B724" i="7"/>
  <c r="B773" i="7"/>
  <c r="B507" i="7"/>
  <c r="B107" i="7"/>
  <c r="B534" i="7"/>
  <c r="B598" i="7"/>
  <c r="B662" i="7"/>
  <c r="B790" i="7"/>
  <c r="B520" i="7"/>
  <c r="B383" i="7"/>
  <c r="B539" i="7"/>
  <c r="B603" i="7"/>
  <c r="B667" i="7"/>
  <c r="B731" i="7"/>
  <c r="B764" i="7"/>
  <c r="B784" i="7"/>
  <c r="B632" i="7"/>
  <c r="B745" i="7"/>
  <c r="B131" i="7"/>
  <c r="B251" i="7"/>
  <c r="B503" i="7"/>
  <c r="B570" i="7"/>
  <c r="B698" i="7"/>
  <c r="B762" i="7"/>
  <c r="B195" i="7"/>
  <c r="B271" i="7"/>
  <c r="B511" i="7"/>
  <c r="B575" i="7"/>
  <c r="B703" i="7"/>
  <c r="B767" i="7"/>
  <c r="B339" i="7"/>
  <c r="B672" i="7"/>
  <c r="B692" i="7"/>
  <c r="B13" i="7"/>
  <c r="B80" i="7"/>
  <c r="B102" i="7"/>
  <c r="B132" i="7"/>
  <c r="B137" i="7"/>
  <c r="B154" i="7"/>
  <c r="B537" i="7"/>
  <c r="B797" i="7"/>
  <c r="B558" i="7"/>
  <c r="B83" i="7"/>
  <c r="B563" i="7"/>
  <c r="B211" i="7"/>
  <c r="B625" i="7"/>
  <c r="B27" i="7"/>
  <c r="B642" i="7"/>
  <c r="B47" i="7"/>
  <c r="B583" i="7"/>
  <c r="B663" i="7"/>
  <c r="B791" i="7"/>
  <c r="B768" i="7"/>
  <c r="B788" i="7"/>
  <c r="B556" i="7"/>
  <c r="B171" i="7"/>
  <c r="B427" i="7"/>
  <c r="B614" i="7"/>
  <c r="B678" i="7"/>
  <c r="B742" i="7"/>
  <c r="B568" i="7"/>
  <c r="B191" i="7"/>
  <c r="B447" i="7"/>
  <c r="B619" i="7"/>
  <c r="B683" i="7"/>
  <c r="B747" i="7"/>
  <c r="B580" i="7"/>
  <c r="B712" i="7"/>
  <c r="B776" i="7"/>
  <c r="B761" i="7"/>
  <c r="B315" i="7"/>
  <c r="B522" i="7"/>
  <c r="B586" i="7"/>
  <c r="B714" i="7"/>
  <c r="B778" i="7"/>
  <c r="B371" i="7"/>
  <c r="B335" i="7"/>
  <c r="B527" i="7"/>
  <c r="B591" i="7"/>
  <c r="B719" i="7"/>
  <c r="B783" i="7"/>
  <c r="B499" i="7"/>
  <c r="B716" i="7"/>
  <c r="B736" i="7"/>
  <c r="B302" i="7"/>
  <c r="B481" i="7"/>
  <c r="B325" i="7"/>
  <c r="B789" i="7"/>
  <c r="B555" i="7"/>
  <c r="B792" i="7"/>
  <c r="B729" i="7"/>
  <c r="B472" i="7"/>
  <c r="B332" i="7"/>
  <c r="B354" i="7"/>
  <c r="B118" i="7"/>
  <c r="B394" i="7"/>
  <c r="B484" i="7"/>
  <c r="B617" i="7"/>
  <c r="B15" i="7"/>
  <c r="B121" i="7"/>
  <c r="B400" i="7"/>
  <c r="B573" i="7"/>
  <c r="B595" i="7"/>
  <c r="B343" i="7"/>
  <c r="B388" i="7"/>
  <c r="B569" i="7"/>
  <c r="B79" i="7"/>
  <c r="B411" i="7"/>
  <c r="B548" i="7"/>
  <c r="B280" i="7"/>
  <c r="B306" i="7"/>
  <c r="B363" i="7"/>
  <c r="B273" i="7"/>
  <c r="B774" i="7"/>
  <c r="B355" i="7"/>
  <c r="B770" i="7"/>
  <c r="B726" i="7"/>
  <c r="B544" i="7"/>
  <c r="B607" i="7"/>
  <c r="B532" i="7"/>
  <c r="B602" i="7"/>
  <c r="B516" i="7"/>
  <c r="B743" i="7"/>
  <c r="B627" i="7"/>
  <c r="B601" i="7"/>
  <c r="B336" i="7"/>
  <c r="B377" i="7"/>
  <c r="B269" i="7"/>
  <c r="B261" i="7"/>
  <c r="B482" i="7"/>
  <c r="B309" i="7"/>
  <c r="B798" i="7"/>
  <c r="B136" i="7"/>
  <c r="B284" i="7"/>
  <c r="B421" i="7"/>
  <c r="B276" i="7"/>
  <c r="B160" i="7"/>
  <c r="B749" i="7"/>
  <c r="B202" i="7"/>
  <c r="B179" i="7"/>
  <c r="B169" i="7"/>
  <c r="B546" i="7"/>
  <c r="B420" i="7"/>
  <c r="B738" i="7"/>
  <c r="B786" i="7"/>
  <c r="B567" i="7"/>
  <c r="B174" i="7"/>
  <c r="B114" i="7"/>
  <c r="B487" i="7"/>
  <c r="B23" i="7"/>
  <c r="B139" i="7"/>
  <c r="B185" i="7"/>
  <c r="B110" i="7"/>
  <c r="B88" i="7"/>
  <c r="B475" i="7"/>
  <c r="B673" i="7"/>
  <c r="B766" i="7"/>
  <c r="B390" i="7"/>
  <c r="B387" i="7"/>
  <c r="B478" i="7"/>
  <c r="B545" i="7"/>
  <c r="B626" i="7"/>
  <c r="B244" i="7"/>
  <c r="B264" i="7"/>
  <c r="B428" i="7"/>
  <c r="B450" i="7"/>
  <c r="B278" i="7"/>
  <c r="B610" i="7"/>
  <c r="B739" i="7"/>
  <c r="B369" i="7"/>
  <c r="B645" i="7"/>
  <c r="B262" i="7"/>
  <c r="B771" i="7"/>
  <c r="B243" i="7"/>
  <c r="B785" i="7"/>
  <c r="B464" i="7"/>
  <c r="B135" i="7"/>
  <c r="B58" i="7"/>
  <c r="B40" i="7"/>
  <c r="B8" i="7"/>
  <c r="B3" i="7"/>
  <c r="B16" i="7"/>
  <c r="C7" i="6"/>
  <c r="M9" i="7" l="1"/>
  <c r="M5" i="7"/>
  <c r="N6" i="7"/>
  <c r="E101" i="1" s="1"/>
  <c r="M10" i="7"/>
  <c r="N4" i="7"/>
  <c r="E99" i="1" s="1"/>
  <c r="L4" i="7"/>
  <c r="N7" i="7"/>
  <c r="E102" i="1" s="1"/>
  <c r="L5" i="7"/>
  <c r="N8" i="7"/>
  <c r="E103" i="1" s="1"/>
  <c r="L3" i="7"/>
  <c r="M8" i="7"/>
  <c r="M3" i="7"/>
  <c r="L8" i="7"/>
  <c r="N11" i="7"/>
  <c r="E106" i="1" s="1"/>
  <c r="N12" i="7"/>
  <c r="E107" i="1" s="1"/>
  <c r="M7" i="7"/>
  <c r="M12" i="7"/>
  <c r="L7" i="7"/>
  <c r="L12" i="7"/>
  <c r="N3" i="7"/>
  <c r="E98" i="1" s="1"/>
  <c r="L10" i="7"/>
  <c r="N9" i="7"/>
  <c r="E104" i="1" s="1"/>
  <c r="M4" i="7"/>
  <c r="L9" i="7"/>
  <c r="M6" i="7"/>
  <c r="M11" i="7"/>
  <c r="L6" i="7"/>
  <c r="L11" i="7"/>
  <c r="N5" i="7"/>
  <c r="E100" i="1" s="1"/>
  <c r="N10" i="7"/>
  <c r="E105" i="1" s="1"/>
  <c r="D107" i="1" l="1"/>
  <c r="C11" i="10"/>
  <c r="D125" i="1" s="1"/>
  <c r="B7" i="10"/>
  <c r="C121" i="1" s="1"/>
  <c r="C103" i="1"/>
  <c r="B5" i="10"/>
  <c r="C119" i="1" s="1"/>
  <c r="C101" i="1"/>
  <c r="B3" i="10"/>
  <c r="C117" i="1" s="1"/>
  <c r="C99" i="1"/>
  <c r="C104" i="1"/>
  <c r="B8" i="10"/>
  <c r="C122" i="1" s="1"/>
  <c r="D105" i="1"/>
  <c r="C9" i="10"/>
  <c r="D123" i="1" s="1"/>
  <c r="B6" i="10"/>
  <c r="C120" i="1" s="1"/>
  <c r="C102" i="1"/>
  <c r="C106" i="1"/>
  <c r="B10" i="10"/>
  <c r="C124" i="1" s="1"/>
  <c r="D106" i="1"/>
  <c r="C10" i="10"/>
  <c r="D124" i="1" s="1"/>
  <c r="C3" i="10"/>
  <c r="D117" i="1" s="1"/>
  <c r="D99" i="1"/>
  <c r="C140" i="1" s="1"/>
  <c r="C107" i="1"/>
  <c r="B11" i="10"/>
  <c r="C125" i="1" s="1"/>
  <c r="C2" i="10"/>
  <c r="D116" i="1" s="1"/>
  <c r="D98" i="1"/>
  <c r="C132" i="1" s="1"/>
  <c r="C5" i="10"/>
  <c r="D119" i="1" s="1"/>
  <c r="D101" i="1"/>
  <c r="C4" i="10"/>
  <c r="D118" i="1" s="1"/>
  <c r="D100" i="1"/>
  <c r="C6" i="10"/>
  <c r="D120" i="1" s="1"/>
  <c r="D102" i="1"/>
  <c r="C7" i="10"/>
  <c r="D121" i="1" s="1"/>
  <c r="D103" i="1"/>
  <c r="C172" i="1" s="1"/>
  <c r="B2" i="10"/>
  <c r="C116" i="1" s="1"/>
  <c r="C98" i="1"/>
  <c r="C100" i="1"/>
  <c r="B4" i="10"/>
  <c r="C118" i="1" s="1"/>
  <c r="C105" i="1"/>
  <c r="B9" i="10"/>
  <c r="C123" i="1" s="1"/>
  <c r="D104" i="1"/>
  <c r="C8" i="10"/>
  <c r="D122" i="1" s="1"/>
  <c r="C8" i="6"/>
  <c r="B140" i="1" l="1"/>
  <c r="B172" i="1"/>
  <c r="B132" i="1"/>
  <c r="C164" i="1"/>
  <c r="C156" i="1"/>
  <c r="B164" i="1"/>
  <c r="B156" i="1"/>
  <c r="C180" i="1"/>
  <c r="B196" i="1"/>
  <c r="C188" i="1"/>
  <c r="B188" i="1"/>
  <c r="B204" i="1"/>
  <c r="C196" i="1"/>
  <c r="B180" i="1"/>
  <c r="C204" i="1"/>
  <c r="K5" i="3"/>
  <c r="L5" i="3"/>
  <c r="K6" i="3"/>
  <c r="L6" i="3"/>
  <c r="K7" i="3"/>
  <c r="L7" i="3"/>
  <c r="K8" i="3"/>
  <c r="L8" i="3"/>
  <c r="K9" i="3"/>
  <c r="L9" i="3"/>
  <c r="K10" i="3"/>
  <c r="L10" i="3"/>
  <c r="K11" i="3"/>
  <c r="L11" i="3"/>
  <c r="K12" i="3"/>
  <c r="L12" i="3"/>
  <c r="K13" i="3"/>
  <c r="L13" i="3"/>
  <c r="K14" i="3"/>
  <c r="L14" i="3"/>
  <c r="K15" i="3"/>
  <c r="L15" i="3"/>
  <c r="K16" i="3"/>
  <c r="L16" i="3"/>
  <c r="K17" i="3"/>
  <c r="L17" i="3"/>
  <c r="K18" i="3"/>
  <c r="L18" i="3"/>
  <c r="K19" i="3"/>
  <c r="L19" i="3"/>
  <c r="K20" i="3"/>
  <c r="L20" i="3"/>
  <c r="K21" i="3"/>
  <c r="L21" i="3"/>
  <c r="K22" i="3"/>
  <c r="L22" i="3"/>
  <c r="K23" i="3"/>
  <c r="L23" i="3"/>
  <c r="K24" i="3"/>
  <c r="L24" i="3"/>
  <c r="K25" i="3"/>
  <c r="L25" i="3"/>
  <c r="K26" i="3"/>
  <c r="L26" i="3"/>
  <c r="K27" i="3"/>
  <c r="L27" i="3"/>
  <c r="K28" i="3"/>
  <c r="L28" i="3"/>
  <c r="K29" i="3"/>
  <c r="L29" i="3"/>
  <c r="K30" i="3"/>
  <c r="L30" i="3"/>
  <c r="K31" i="3"/>
  <c r="L31" i="3"/>
  <c r="K32" i="3"/>
  <c r="L32" i="3"/>
  <c r="K33" i="3"/>
  <c r="L33" i="3"/>
  <c r="K34" i="3"/>
  <c r="L34" i="3"/>
  <c r="K35" i="3"/>
  <c r="L35" i="3"/>
  <c r="K36" i="3"/>
  <c r="L36" i="3"/>
  <c r="K37" i="3"/>
  <c r="L37" i="3"/>
  <c r="K38" i="3"/>
  <c r="L38" i="3"/>
  <c r="L4" i="3"/>
  <c r="K4" i="3"/>
  <c r="H17" i="4" l="1"/>
  <c r="J17" i="4" s="1"/>
  <c r="L17" i="4" s="1"/>
  <c r="H8" i="4"/>
  <c r="J8" i="4" s="1"/>
  <c r="L8" i="4" s="1"/>
  <c r="H14" i="4"/>
  <c r="J14" i="4" s="1"/>
  <c r="L14" i="4" s="1"/>
  <c r="H11" i="4"/>
  <c r="J11" i="4" s="1"/>
  <c r="L11" i="4" s="1"/>
  <c r="H33" i="4"/>
  <c r="J33" i="4" s="1"/>
  <c r="L33" i="4" s="1"/>
  <c r="H27" i="4"/>
  <c r="J27" i="4" s="1"/>
  <c r="L27" i="4" s="1"/>
  <c r="H24" i="4"/>
  <c r="J24" i="4" s="1"/>
  <c r="L24" i="4" s="1"/>
  <c r="H30" i="4"/>
  <c r="J30" i="4" s="1"/>
  <c r="L30" i="4" s="1"/>
  <c r="H23" i="4"/>
  <c r="J23" i="4" s="1"/>
  <c r="L23" i="4" s="1"/>
  <c r="H28" i="4"/>
  <c r="J28" i="4" s="1"/>
  <c r="L28" i="4" s="1"/>
  <c r="H21" i="4"/>
  <c r="J21" i="4" s="1"/>
  <c r="L21" i="4" s="1"/>
  <c r="H5" i="4"/>
  <c r="J5" i="4" s="1"/>
  <c r="L5" i="4" s="1"/>
  <c r="H7" i="4"/>
  <c r="J7" i="4" s="1"/>
  <c r="L7" i="4" s="1"/>
  <c r="H35" i="4"/>
  <c r="J35" i="4" s="1"/>
  <c r="L35" i="4" s="1"/>
  <c r="H19" i="4"/>
  <c r="J19" i="4" s="1"/>
  <c r="L19" i="4" s="1"/>
  <c r="H32" i="4"/>
  <c r="J32" i="4" s="1"/>
  <c r="L32" i="4" s="1"/>
  <c r="H16" i="4"/>
  <c r="J16" i="4" s="1"/>
  <c r="L16" i="4" s="1"/>
  <c r="H25" i="4"/>
  <c r="J25" i="4" s="1"/>
  <c r="L25" i="4" s="1"/>
  <c r="H9" i="4"/>
  <c r="J9" i="4" s="1"/>
  <c r="L9" i="4" s="1"/>
  <c r="H38" i="4"/>
  <c r="J38" i="4" s="1"/>
  <c r="L38" i="4" s="1"/>
  <c r="H22" i="4"/>
  <c r="J22" i="4" s="1"/>
  <c r="L22" i="4" s="1"/>
  <c r="H6" i="4"/>
  <c r="J6" i="4" s="1"/>
  <c r="L6" i="4" s="1"/>
  <c r="H4" i="4"/>
  <c r="J4" i="4" s="1"/>
  <c r="L4" i="4" s="1"/>
  <c r="H12" i="4"/>
  <c r="J12" i="4" s="1"/>
  <c r="L12" i="4" s="1"/>
  <c r="H37" i="4"/>
  <c r="J37" i="4" s="1"/>
  <c r="L37" i="4" s="1"/>
  <c r="H34" i="4"/>
  <c r="J34" i="4" s="1"/>
  <c r="L34" i="4" s="1"/>
  <c r="H18" i="4"/>
  <c r="J18" i="4" s="1"/>
  <c r="L18" i="4" s="1"/>
  <c r="H31" i="4"/>
  <c r="J31" i="4" s="1"/>
  <c r="L31" i="4" s="1"/>
  <c r="H15" i="4"/>
  <c r="J15" i="4" s="1"/>
  <c r="L15" i="4" s="1"/>
  <c r="H36" i="4"/>
  <c r="J36" i="4" s="1"/>
  <c r="L36" i="4" s="1"/>
  <c r="H20" i="4"/>
  <c r="J20" i="4" s="1"/>
  <c r="L20" i="4" s="1"/>
  <c r="H29" i="4"/>
  <c r="J29" i="4" s="1"/>
  <c r="L29" i="4" s="1"/>
  <c r="H13" i="4"/>
  <c r="H26" i="4"/>
  <c r="J26" i="4" s="1"/>
  <c r="L26" i="4" s="1"/>
  <c r="H10" i="4"/>
  <c r="J10" i="4" s="1"/>
  <c r="L10" i="4" s="1"/>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I113" i="2"/>
  <c r="H113" i="2"/>
  <c r="G113" i="2"/>
  <c r="J13" i="4" l="1"/>
  <c r="L13" i="4" s="1"/>
  <c r="D79" i="1" s="1"/>
  <c r="J38" i="3"/>
  <c r="J23" i="3"/>
  <c r="J25" i="3"/>
  <c r="J4" i="3"/>
  <c r="J28" i="3"/>
  <c r="J12" i="3"/>
  <c r="J27" i="3"/>
  <c r="J11" i="3"/>
  <c r="J26" i="3"/>
  <c r="J10" i="3"/>
  <c r="J29" i="3"/>
  <c r="J13" i="3"/>
  <c r="J22" i="3"/>
  <c r="J24" i="3"/>
  <c r="J7" i="3"/>
  <c r="J9" i="3"/>
  <c r="J36" i="3"/>
  <c r="J20" i="3"/>
  <c r="J35" i="3"/>
  <c r="J19" i="3"/>
  <c r="J34" i="3"/>
  <c r="J18" i="3"/>
  <c r="J37" i="3"/>
  <c r="J21" i="3"/>
  <c r="J5" i="3"/>
  <c r="J8" i="3"/>
  <c r="J6" i="3"/>
  <c r="J32" i="3"/>
  <c r="J16" i="3"/>
  <c r="J31" i="3"/>
  <c r="J15" i="3"/>
  <c r="J30" i="3"/>
  <c r="J14" i="3"/>
  <c r="J33" i="3"/>
  <c r="J17" i="3"/>
  <c r="D78" i="1" l="1"/>
  <c r="C67" i="1"/>
  <c r="C66" i="1"/>
  <c r="C68" i="1"/>
  <c r="C9" i="6"/>
  <c r="C10" i="6" l="1"/>
  <c r="C11" i="6" l="1"/>
  <c r="C12" i="6" l="1"/>
  <c r="C13" i="6" l="1"/>
  <c r="C14" i="6" s="1"/>
  <c r="C15" i="6" l="1"/>
  <c r="C16" i="6" l="1"/>
  <c r="C17" i="6" s="1"/>
  <c r="C18" i="6" s="1"/>
  <c r="C19" i="6" l="1"/>
  <c r="C20" i="6" s="1"/>
  <c r="C21" i="6" l="1"/>
  <c r="C22" i="6" l="1"/>
  <c r="C23" i="6" s="1"/>
  <c r="C24" i="6" l="1"/>
  <c r="C25" i="6" l="1"/>
  <c r="C26" i="6" l="1"/>
  <c r="C27" i="6" l="1"/>
  <c r="C28" i="6" s="1"/>
  <c r="C29" i="6" l="1"/>
  <c r="C30" i="6" l="1"/>
  <c r="C31" i="6" l="1"/>
  <c r="C32" i="6" l="1"/>
  <c r="C33" i="6" l="1"/>
  <c r="C34" i="6" s="1"/>
  <c r="C35" i="6" l="1"/>
  <c r="C36" i="6" l="1"/>
  <c r="C37" i="6" l="1"/>
  <c r="C38" i="6" s="1"/>
  <c r="C39" i="6" s="1"/>
  <c r="C40" i="6" s="1"/>
  <c r="C41" i="6" s="1"/>
  <c r="C42" i="6" s="1"/>
  <c r="C43" i="6" s="1"/>
  <c r="C44" i="6" s="1"/>
  <c r="C45" i="6" s="1"/>
  <c r="C46" i="6" s="1"/>
  <c r="C47" i="6" s="1"/>
  <c r="C48" i="6" s="1"/>
  <c r="C49" i="6" s="1"/>
  <c r="C50" i="6" s="1"/>
  <c r="C51" i="6" s="1"/>
  <c r="C52" i="6" s="1"/>
  <c r="C53" i="6" s="1"/>
  <c r="C54" i="6" s="1"/>
  <c r="C55" i="6" s="1"/>
  <c r="C56" i="6" s="1"/>
  <c r="C57" i="6" s="1"/>
  <c r="C58" i="6" s="1"/>
  <c r="C59" i="6" s="1"/>
  <c r="C60" i="6" s="1"/>
  <c r="C61" i="6" s="1"/>
  <c r="C62" i="6" l="1"/>
  <c r="C63" i="6" l="1"/>
  <c r="C64" i="6" l="1"/>
  <c r="C65" i="6" l="1"/>
  <c r="C66" i="6" l="1"/>
  <c r="C67" i="6" l="1"/>
  <c r="C68" i="6" l="1"/>
  <c r="C69" i="6" s="1"/>
  <c r="C70" i="6" s="1"/>
  <c r="C71" i="6" s="1"/>
  <c r="C72" i="6" s="1"/>
  <c r="C73" i="6" s="1"/>
  <c r="C74" i="6" s="1"/>
  <c r="C75" i="6" s="1"/>
  <c r="C76" i="6" s="1"/>
  <c r="C77" i="6" s="1"/>
  <c r="C78" i="6" s="1"/>
  <c r="C79" i="6" s="1"/>
  <c r="C80" i="6" s="1"/>
  <c r="C81" i="6" s="1"/>
  <c r="C82" i="6" s="1"/>
  <c r="C83" i="6" s="1"/>
  <c r="C84" i="6" s="1"/>
  <c r="C85" i="6" s="1"/>
  <c r="C86" i="6" s="1"/>
  <c r="C87" i="6" s="1"/>
  <c r="C88" i="6" s="1"/>
  <c r="C89" i="6" s="1"/>
  <c r="C90" i="6" s="1"/>
  <c r="C91" i="6" s="1"/>
  <c r="C92" i="6" s="1"/>
  <c r="C93" i="6" s="1"/>
  <c r="C94" i="6" s="1"/>
  <c r="C95" i="6" s="1"/>
  <c r="C96" i="6" s="1"/>
  <c r="C97" i="6" s="1"/>
  <c r="C98" i="6" s="1"/>
  <c r="C99" i="6" s="1"/>
  <c r="C100" i="6" s="1"/>
  <c r="C101" i="6" s="1"/>
  <c r="C102" i="6" s="1"/>
  <c r="C103" i="6" s="1"/>
  <c r="C104" i="6" s="1"/>
  <c r="C105" i="6" s="1"/>
  <c r="C106" i="6" s="1"/>
  <c r="C107" i="6" s="1"/>
  <c r="C108" i="6" s="1"/>
  <c r="C109" i="6" s="1"/>
  <c r="C110" i="6" s="1"/>
  <c r="C111" i="6" s="1"/>
  <c r="C112" i="6" s="1"/>
  <c r="C113" i="6" s="1"/>
  <c r="C114" i="6" s="1"/>
  <c r="C115" i="6" s="1"/>
  <c r="C116" i="6" s="1"/>
  <c r="C117" i="6" s="1"/>
  <c r="C118" i="6" s="1"/>
  <c r="C119" i="6" s="1"/>
  <c r="C120" i="6" s="1"/>
  <c r="C121" i="6" s="1"/>
  <c r="C122" i="6" s="1"/>
  <c r="C123" i="6" s="1"/>
  <c r="C124" i="6" s="1"/>
  <c r="C125" i="6" s="1"/>
  <c r="C126" i="6" s="1"/>
  <c r="C127" i="6" s="1"/>
  <c r="C128" i="6" s="1"/>
  <c r="C129" i="6" s="1"/>
  <c r="C130" i="6" s="1"/>
  <c r="C131" i="6" s="1"/>
  <c r="C132" i="6" s="1"/>
  <c r="C133" i="6" s="1"/>
  <c r="C134" i="6" s="1"/>
  <c r="C135" i="6" s="1"/>
  <c r="C136" i="6" s="1"/>
  <c r="C137" i="6" s="1"/>
  <c r="C138" i="6" s="1"/>
  <c r="C139" i="6" s="1"/>
  <c r="C140" i="6" s="1"/>
  <c r="C141" i="6" s="1"/>
  <c r="C142" i="6" s="1"/>
  <c r="C143" i="6" s="1"/>
  <c r="C144" i="6" s="1"/>
  <c r="C145" i="6" s="1"/>
  <c r="C146" i="6" s="1"/>
  <c r="C147" i="6" s="1"/>
  <c r="C148" i="6" s="1"/>
  <c r="C149" i="6" s="1"/>
  <c r="C150" i="6" s="1"/>
  <c r="C151" i="6" s="1"/>
  <c r="C152" i="6" s="1"/>
  <c r="C153" i="6" s="1"/>
  <c r="C154" i="6" s="1"/>
  <c r="C155" i="6" s="1"/>
  <c r="C156" i="6" s="1"/>
  <c r="C157" i="6" s="1"/>
  <c r="C158" i="6" s="1"/>
  <c r="C159" i="6" s="1"/>
  <c r="C160" i="6" s="1"/>
  <c r="C161" i="6" s="1"/>
  <c r="C162" i="6" s="1"/>
  <c r="C163" i="6" s="1"/>
  <c r="C164" i="6" s="1"/>
  <c r="C165" i="6" s="1"/>
  <c r="C166" i="6" s="1"/>
  <c r="C167" i="6" s="1"/>
  <c r="C168" i="6" s="1"/>
  <c r="C169" i="6" s="1"/>
  <c r="C170" i="6" s="1"/>
  <c r="C171" i="6" s="1"/>
  <c r="C172" i="6" s="1"/>
  <c r="C173" i="6" s="1"/>
  <c r="C174" i="6" s="1"/>
  <c r="C175" i="6" s="1"/>
  <c r="C176" i="6" s="1"/>
  <c r="C177" i="6" l="1"/>
  <c r="C178" i="6" s="1"/>
  <c r="C179" i="6" s="1"/>
  <c r="C180" i="6" s="1"/>
  <c r="C181" i="6" s="1"/>
  <c r="C182" i="6" s="1"/>
  <c r="C183" i="6" s="1"/>
  <c r="C184" i="6" s="1"/>
  <c r="C185" i="6" s="1"/>
  <c r="C186" i="6" s="1"/>
  <c r="C187" i="6" s="1"/>
  <c r="C188" i="6" s="1"/>
  <c r="C189" i="6" s="1"/>
  <c r="C190" i="6" s="1"/>
  <c r="C191" i="6" s="1"/>
  <c r="C192" i="6" s="1"/>
  <c r="C193" i="6" s="1"/>
  <c r="C194" i="6" s="1"/>
  <c r="C195" i="6" s="1"/>
  <c r="C196" i="6" s="1"/>
  <c r="C197" i="6" s="1"/>
  <c r="C198" i="6" s="1"/>
  <c r="C199" i="6" s="1"/>
  <c r="C200" i="6" s="1"/>
  <c r="C201" i="6" s="1"/>
  <c r="C202" i="6" s="1"/>
  <c r="C203" i="6" s="1"/>
  <c r="C204" i="6" s="1"/>
  <c r="C205" i="6" s="1"/>
  <c r="C206" i="6" s="1"/>
  <c r="C207" i="6" s="1"/>
  <c r="C208" i="6" s="1"/>
  <c r="C209" i="6" s="1"/>
  <c r="C210" i="6" s="1"/>
  <c r="C211" i="6" s="1"/>
  <c r="C212" i="6" s="1"/>
  <c r="C213" i="6" s="1"/>
  <c r="C214" i="6" s="1"/>
  <c r="C215" i="6" s="1"/>
  <c r="C216" i="6" s="1"/>
  <c r="C217" i="6" s="1"/>
  <c r="C218" i="6" s="1"/>
  <c r="C219" i="6" s="1"/>
  <c r="C220" i="6" s="1"/>
  <c r="C221" i="6" s="1"/>
  <c r="C222" i="6" s="1"/>
  <c r="C223" i="6" s="1"/>
  <c r="C224" i="6" s="1"/>
  <c r="C225" i="6" s="1"/>
  <c r="C226" i="6" s="1"/>
  <c r="C227" i="6" s="1"/>
  <c r="C228" i="6" s="1"/>
  <c r="C229" i="6" s="1"/>
  <c r="C230" i="6" s="1"/>
  <c r="C231" i="6" s="1"/>
  <c r="C232" i="6" s="1"/>
  <c r="C233" i="6" s="1"/>
  <c r="C234" i="6" s="1"/>
  <c r="C235" i="6" s="1"/>
  <c r="C236" i="6" s="1"/>
  <c r="C237" i="6" s="1"/>
  <c r="C238" i="6" s="1"/>
  <c r="C239" i="6" s="1"/>
  <c r="C240" i="6" s="1"/>
  <c r="C241" i="6" s="1"/>
  <c r="C242" i="6" s="1"/>
  <c r="C243" i="6" s="1"/>
  <c r="C244" i="6" s="1"/>
  <c r="C245" i="6" s="1"/>
  <c r="C246" i="6" s="1"/>
  <c r="C247" i="6" s="1"/>
  <c r="C248" i="6" s="1"/>
  <c r="C249" i="6" s="1"/>
  <c r="C250" i="6" s="1"/>
  <c r="C251" i="6" s="1"/>
  <c r="C252" i="6" s="1"/>
  <c r="C253" i="6" s="1"/>
  <c r="C254" i="6" s="1"/>
  <c r="C255" i="6" s="1"/>
  <c r="C256" i="6" s="1"/>
  <c r="C257" i="6" s="1"/>
  <c r="C258" i="6" s="1"/>
  <c r="C259" i="6" s="1"/>
  <c r="C260" i="6" s="1"/>
  <c r="C261" i="6" s="1"/>
  <c r="C262" i="6" s="1"/>
  <c r="C263" i="6" s="1"/>
  <c r="C264" i="6" s="1"/>
  <c r="C265" i="6" s="1"/>
  <c r="C266" i="6" s="1"/>
  <c r="C267" i="6" s="1"/>
  <c r="C268" i="6" s="1"/>
  <c r="C269" i="6" s="1"/>
  <c r="C270" i="6" s="1"/>
  <c r="C271" i="6" s="1"/>
  <c r="C272" i="6" s="1"/>
  <c r="C273" i="6" s="1"/>
  <c r="C274" i="6" s="1"/>
  <c r="C275" i="6" s="1"/>
  <c r="C276" i="6" s="1"/>
  <c r="C277" i="6" s="1"/>
  <c r="C278" i="6" s="1"/>
  <c r="C279" i="6" s="1"/>
  <c r="C280" i="6" s="1"/>
  <c r="C281" i="6" s="1"/>
  <c r="C282" i="6" s="1"/>
  <c r="C283" i="6" s="1"/>
  <c r="C284" i="6" s="1"/>
  <c r="C285" i="6" s="1"/>
  <c r="C286" i="6" s="1"/>
  <c r="C287" i="6" s="1"/>
  <c r="C288" i="6" s="1"/>
  <c r="C289" i="6" s="1"/>
  <c r="C290" i="6" s="1"/>
  <c r="C291" i="6" s="1"/>
  <c r="C292" i="6" s="1"/>
  <c r="C293" i="6" s="1"/>
  <c r="C294" i="6" s="1"/>
  <c r="C295" i="6" s="1"/>
  <c r="C296" i="6" s="1"/>
  <c r="C297" i="6" s="1"/>
  <c r="C298" i="6" s="1"/>
  <c r="C299" i="6" s="1"/>
  <c r="C300" i="6" s="1"/>
  <c r="C301" i="6" s="1"/>
  <c r="C302" i="6" s="1"/>
  <c r="C303" i="6" s="1"/>
  <c r="C304" i="6" s="1"/>
  <c r="C305" i="6" s="1"/>
  <c r="C306" i="6" s="1"/>
  <c r="C307" i="6" s="1"/>
  <c r="C308" i="6" s="1"/>
  <c r="C309" i="6" s="1"/>
  <c r="C310" i="6" s="1"/>
  <c r="C311" i="6" s="1"/>
  <c r="C312" i="6" s="1"/>
  <c r="C313" i="6" s="1"/>
  <c r="C314" i="6" s="1"/>
  <c r="C315" i="6" s="1"/>
  <c r="C316" i="6" s="1"/>
  <c r="C317" i="6" s="1"/>
  <c r="C318" i="6" s="1"/>
  <c r="C319" i="6" s="1"/>
  <c r="C320" i="6" s="1"/>
  <c r="C321" i="6" s="1"/>
  <c r="C322" i="6" s="1"/>
  <c r="C323" i="6" s="1"/>
  <c r="C324" i="6" s="1"/>
  <c r="C325" i="6" s="1"/>
  <c r="C326" i="6" s="1"/>
  <c r="C327" i="6" s="1"/>
  <c r="C328" i="6" s="1"/>
  <c r="C329" i="6" s="1"/>
  <c r="C330" i="6" s="1"/>
  <c r="C331" i="6" s="1"/>
  <c r="C332" i="6" s="1"/>
  <c r="C333" i="6" s="1"/>
  <c r="C334" i="6" s="1"/>
  <c r="C335" i="6" s="1"/>
  <c r="C336" i="6" s="1"/>
  <c r="C337" i="6" s="1"/>
  <c r="C338" i="6" s="1"/>
  <c r="C339" i="6" s="1"/>
  <c r="C340" i="6" s="1"/>
  <c r="C341" i="6" s="1"/>
  <c r="C342" i="6" s="1"/>
  <c r="C343" i="6" s="1"/>
  <c r="C344" i="6" s="1"/>
  <c r="C345" i="6" s="1"/>
  <c r="C346" i="6" s="1"/>
  <c r="C347" i="6" s="1"/>
  <c r="C348" i="6" s="1"/>
  <c r="C349" i="6" s="1"/>
  <c r="C350" i="6" s="1"/>
  <c r="C351" i="6" s="1"/>
  <c r="C352" i="6" s="1"/>
  <c r="C353" i="6" s="1"/>
  <c r="C354" i="6" s="1"/>
  <c r="C355" i="6" s="1"/>
  <c r="C356" i="6" s="1"/>
  <c r="C357" i="6" s="1"/>
  <c r="C358" i="6" s="1"/>
  <c r="C359" i="6" s="1"/>
  <c r="C360" i="6" s="1"/>
  <c r="C361" i="6" s="1"/>
  <c r="C362" i="6" s="1"/>
  <c r="C363" i="6" s="1"/>
  <c r="C364" i="6" s="1"/>
  <c r="C365" i="6" s="1"/>
  <c r="C366" i="6" s="1"/>
  <c r="C367" i="6" s="1"/>
  <c r="C368" i="6" s="1"/>
  <c r="C369" i="6" s="1"/>
  <c r="C370" i="6" s="1"/>
  <c r="C371" i="6" s="1"/>
  <c r="C372" i="6" s="1"/>
  <c r="C373" i="6" s="1"/>
  <c r="C374" i="6" s="1"/>
  <c r="C375" i="6" s="1"/>
  <c r="C376" i="6" s="1"/>
  <c r="C377" i="6" s="1"/>
  <c r="C378" i="6" s="1"/>
  <c r="C379" i="6" s="1"/>
  <c r="C380" i="6" s="1"/>
  <c r="C381" i="6" s="1"/>
  <c r="C382" i="6" s="1"/>
  <c r="C383" i="6" s="1"/>
  <c r="C384" i="6" s="1"/>
  <c r="C385" i="6" s="1"/>
  <c r="C386" i="6" s="1"/>
  <c r="C387" i="6" s="1"/>
  <c r="C388" i="6" s="1"/>
  <c r="C389" i="6" s="1"/>
  <c r="C390" i="6" s="1"/>
  <c r="C391" i="6" s="1"/>
  <c r="C392" i="6" s="1"/>
  <c r="C393" i="6" s="1"/>
  <c r="C394" i="6" s="1"/>
  <c r="C395" i="6" s="1"/>
  <c r="C396" i="6" s="1"/>
  <c r="C397" i="6" s="1"/>
  <c r="C398" i="6" s="1"/>
  <c r="C399" i="6" s="1"/>
  <c r="C400" i="6" s="1"/>
  <c r="C401" i="6" s="1"/>
  <c r="C402" i="6" s="1"/>
  <c r="C403" i="6" s="1"/>
  <c r="C404" i="6" s="1"/>
  <c r="C405" i="6" s="1"/>
  <c r="C406" i="6" s="1"/>
  <c r="C407" i="6" s="1"/>
  <c r="C408" i="6" s="1"/>
  <c r="C409" i="6" s="1"/>
  <c r="C410" i="6" s="1"/>
  <c r="C411" i="6" s="1"/>
  <c r="C412" i="6" s="1"/>
  <c r="C413" i="6" s="1"/>
  <c r="C414" i="6" s="1"/>
  <c r="C415" i="6" s="1"/>
  <c r="C416" i="6" l="1"/>
  <c r="C417" i="6" s="1"/>
  <c r="C418" i="6" s="1"/>
  <c r="C419" i="6" s="1"/>
  <c r="C420" i="6" s="1"/>
  <c r="C421" i="6" s="1"/>
  <c r="C422" i="6" s="1"/>
  <c r="C423" i="6" s="1"/>
  <c r="C424" i="6" s="1"/>
  <c r="C425" i="6" s="1"/>
  <c r="C426" i="6" s="1"/>
  <c r="C427" i="6" s="1"/>
  <c r="C428" i="6" s="1"/>
  <c r="C429" i="6" s="1"/>
  <c r="C430" i="6" s="1"/>
  <c r="C431" i="6" s="1"/>
  <c r="C432" i="6" s="1"/>
  <c r="C433" i="6" s="1"/>
  <c r="C434" i="6" s="1"/>
  <c r="C435" i="6" s="1"/>
  <c r="C436" i="6" s="1"/>
  <c r="C437" i="6" s="1"/>
  <c r="C438" i="6" s="1"/>
  <c r="C439" i="6" s="1"/>
  <c r="C440" i="6" s="1"/>
  <c r="C441" i="6" s="1"/>
  <c r="C442" i="6" s="1"/>
  <c r="C443" i="6" s="1"/>
  <c r="C444" i="6" s="1"/>
  <c r="C445" i="6" s="1"/>
  <c r="C446" i="6" s="1"/>
  <c r="C447" i="6" s="1"/>
  <c r="C448" i="6" s="1"/>
  <c r="C449" i="6" s="1"/>
  <c r="C450" i="6" s="1"/>
  <c r="C451" i="6" s="1"/>
  <c r="C452" i="6" s="1"/>
  <c r="C453" i="6" s="1"/>
  <c r="C454" i="6" s="1"/>
  <c r="C455" i="6" s="1"/>
  <c r="C456" i="6" s="1"/>
  <c r="C457" i="6" s="1"/>
  <c r="C458" i="6" s="1"/>
  <c r="C459" i="6" s="1"/>
  <c r="C460" i="6" s="1"/>
  <c r="C461" i="6" s="1"/>
  <c r="C462" i="6" s="1"/>
  <c r="C463" i="6" s="1"/>
  <c r="C464" i="6" s="1"/>
  <c r="C465" i="6" s="1"/>
  <c r="C466" i="6" s="1"/>
  <c r="C467" i="6" s="1"/>
  <c r="C468" i="6" s="1"/>
  <c r="C469" i="6" s="1"/>
  <c r="C470" i="6" s="1"/>
  <c r="C471" i="6" s="1"/>
  <c r="C472" i="6" s="1"/>
  <c r="C473" i="6" s="1"/>
  <c r="C474" i="6" s="1"/>
  <c r="C475" i="6" s="1"/>
  <c r="C476" i="6" s="1"/>
  <c r="C477" i="6" s="1"/>
  <c r="C478" i="6" s="1"/>
  <c r="C479" i="6" s="1"/>
  <c r="C480" i="6" s="1"/>
  <c r="C481" i="6" s="1"/>
  <c r="C482" i="6" s="1"/>
  <c r="C483" i="6" s="1"/>
  <c r="C484" i="6" s="1"/>
  <c r="C485" i="6" s="1"/>
  <c r="C486" i="6" s="1"/>
  <c r="C487" i="6" s="1"/>
  <c r="C488" i="6" s="1"/>
  <c r="C489" i="6" s="1"/>
  <c r="C490" i="6" s="1"/>
  <c r="C491" i="6" s="1"/>
  <c r="C492" i="6" s="1"/>
  <c r="C493" i="6" s="1"/>
  <c r="C494" i="6" s="1"/>
  <c r="C495" i="6" s="1"/>
  <c r="C496" i="6" s="1"/>
  <c r="C497" i="6" s="1"/>
  <c r="C498" i="6" s="1"/>
  <c r="C499" i="6" s="1"/>
  <c r="C500" i="6" s="1"/>
  <c r="C501" i="6" s="1"/>
  <c r="C502" i="6" s="1"/>
  <c r="C503" i="6" s="1"/>
  <c r="C504" i="6" s="1"/>
  <c r="C505" i="6" s="1"/>
  <c r="C506" i="6" s="1"/>
  <c r="C507" i="6" s="1"/>
  <c r="C508" i="6" s="1"/>
  <c r="C509" i="6" s="1"/>
  <c r="C510" i="6" s="1"/>
  <c r="C511" i="6" s="1"/>
  <c r="C512" i="6" l="1"/>
  <c r="C513" i="6" s="1"/>
  <c r="C514" i="6" s="1"/>
  <c r="C515" i="6" s="1"/>
  <c r="C516" i="6" s="1"/>
  <c r="C517" i="6" s="1"/>
  <c r="C518" i="6" s="1"/>
  <c r="C519" i="6" s="1"/>
  <c r="C520" i="6" s="1"/>
  <c r="C521" i="6" s="1"/>
  <c r="C522" i="6" s="1"/>
  <c r="C523" i="6" s="1"/>
  <c r="C524" i="6" s="1"/>
  <c r="C525" i="6" s="1"/>
  <c r="C526" i="6" s="1"/>
  <c r="C527" i="6" s="1"/>
  <c r="C528" i="6" s="1"/>
  <c r="C529" i="6" s="1"/>
  <c r="C530" i="6" s="1"/>
  <c r="C531" i="6" s="1"/>
  <c r="C532" i="6" s="1"/>
  <c r="C533" i="6" s="1"/>
  <c r="C534" i="6" s="1"/>
  <c r="C535" i="6" s="1"/>
  <c r="C536" i="6" s="1"/>
  <c r="C537" i="6" s="1"/>
  <c r="C538" i="6" s="1"/>
  <c r="C539" i="6" s="1"/>
  <c r="C540" i="6" s="1"/>
  <c r="C541" i="6" s="1"/>
  <c r="C542" i="6" s="1"/>
  <c r="C543" i="6" s="1"/>
  <c r="C544" i="6" s="1"/>
  <c r="C545" i="6" s="1"/>
  <c r="C546" i="6" s="1"/>
  <c r="C547" i="6" s="1"/>
  <c r="C548" i="6" s="1"/>
  <c r="C549" i="6" s="1"/>
  <c r="C550" i="6" s="1"/>
  <c r="C551" i="6" s="1"/>
  <c r="C552" i="6" s="1"/>
  <c r="C553" i="6" s="1"/>
  <c r="C554" i="6" s="1"/>
  <c r="C555" i="6" s="1"/>
  <c r="C556" i="6" s="1"/>
  <c r="C557" i="6" s="1"/>
  <c r="C558" i="6" s="1"/>
  <c r="C559" i="6" s="1"/>
  <c r="C560" i="6" s="1"/>
  <c r="C561" i="6" l="1"/>
  <c r="C562" i="6" s="1"/>
  <c r="C563" i="6" s="1"/>
  <c r="C564" i="6" s="1"/>
  <c r="C565" i="6" s="1"/>
  <c r="C566" i="6" s="1"/>
  <c r="C567" i="6" s="1"/>
  <c r="C568" i="6" s="1"/>
  <c r="C569" i="6" s="1"/>
  <c r="C570" i="6" s="1"/>
  <c r="C571" i="6" s="1"/>
  <c r="C572" i="6" s="1"/>
  <c r="C573" i="6" s="1"/>
  <c r="C574" i="6" s="1"/>
  <c r="C575" i="6" s="1"/>
  <c r="C576" i="6" s="1"/>
  <c r="C577" i="6" s="1"/>
  <c r="C578" i="6" s="1"/>
  <c r="C579" i="6" s="1"/>
  <c r="C580" i="6" s="1"/>
  <c r="C581" i="6" s="1"/>
  <c r="C582" i="6" s="1"/>
  <c r="C583" i="6" s="1"/>
  <c r="C584" i="6" s="1"/>
  <c r="C585" i="6" s="1"/>
  <c r="C586" i="6" s="1"/>
  <c r="C587" i="6" s="1"/>
  <c r="C588" i="6" s="1"/>
  <c r="C589" i="6" l="1"/>
  <c r="C590" i="6" l="1"/>
  <c r="C591" i="6" l="1"/>
  <c r="C592" i="6" l="1"/>
  <c r="C593" i="6" l="1"/>
  <c r="C594" i="6" l="1"/>
  <c r="C595" i="6" l="1"/>
  <c r="C596" i="6" l="1"/>
  <c r="C597" i="6" l="1"/>
  <c r="C598" i="6" l="1"/>
  <c r="C599" i="6" l="1"/>
  <c r="C600" i="6" l="1"/>
  <c r="C601" i="6" l="1"/>
  <c r="C602" i="6" l="1"/>
  <c r="C603" i="6" l="1"/>
  <c r="C604" i="6" l="1"/>
  <c r="C605" i="6" l="1"/>
  <c r="C606" i="6" l="1"/>
  <c r="C607" i="6" l="1"/>
  <c r="C608" i="6" l="1"/>
  <c r="C609" i="6" l="1"/>
  <c r="C610" i="6" l="1"/>
  <c r="C611" i="6" s="1"/>
  <c r="C612" i="6" s="1"/>
  <c r="C613" i="6" s="1"/>
  <c r="C614" i="6" s="1"/>
  <c r="C615" i="6" s="1"/>
  <c r="C616" i="6" s="1"/>
  <c r="C617" i="6" s="1"/>
  <c r="C618" i="6" s="1"/>
  <c r="C619" i="6" s="1"/>
  <c r="C620" i="6" s="1"/>
  <c r="C621" i="6" s="1"/>
  <c r="C622" i="6" s="1"/>
  <c r="C623" i="6" s="1"/>
  <c r="C624" i="6" s="1"/>
  <c r="C625" i="6" s="1"/>
  <c r="C626" i="6" s="1"/>
  <c r="C627" i="6" s="1"/>
  <c r="C628" i="6" s="1"/>
  <c r="C629" i="6" s="1"/>
  <c r="C630" i="6" s="1"/>
  <c r="C631" i="6" s="1"/>
  <c r="C632" i="6" s="1"/>
  <c r="C633" i="6" s="1"/>
  <c r="C634" i="6" s="1"/>
  <c r="C635" i="6" s="1"/>
  <c r="C636" i="6" s="1"/>
  <c r="C637" i="6" s="1"/>
  <c r="C638" i="6" s="1"/>
  <c r="C639" i="6" s="1"/>
  <c r="C640" i="6" s="1"/>
  <c r="C641" i="6" s="1"/>
  <c r="C642" i="6" s="1"/>
  <c r="C643" i="6" s="1"/>
  <c r="C644" i="6" s="1"/>
  <c r="C645" i="6" s="1"/>
  <c r="C646" i="6" s="1"/>
  <c r="C647" i="6" s="1"/>
  <c r="C648" i="6" s="1"/>
  <c r="C649" i="6" s="1"/>
  <c r="C650" i="6" s="1"/>
  <c r="C651" i="6" s="1"/>
  <c r="C652" i="6" s="1"/>
  <c r="C653" i="6" l="1"/>
  <c r="C654" i="6" s="1"/>
  <c r="C655" i="6" s="1"/>
  <c r="C656" i="6" s="1"/>
  <c r="C657" i="6" s="1"/>
  <c r="C658" i="6" s="1"/>
  <c r="C659" i="6" s="1"/>
  <c r="C660" i="6" s="1"/>
  <c r="C661" i="6" s="1"/>
  <c r="C662" i="6" s="1"/>
  <c r="C663" i="6" s="1"/>
  <c r="C664" i="6" s="1"/>
  <c r="C665" i="6" s="1"/>
  <c r="C666" i="6" s="1"/>
  <c r="C667" i="6" s="1"/>
  <c r="C668" i="6" s="1"/>
  <c r="C669" i="6" s="1"/>
  <c r="C670" i="6" s="1"/>
  <c r="C671" i="6" s="1"/>
  <c r="C672" i="6" s="1"/>
  <c r="C673" i="6" s="1"/>
  <c r="C674" i="6" s="1"/>
  <c r="C675" i="6" s="1"/>
  <c r="C676" i="6" s="1"/>
  <c r="C677" i="6" s="1"/>
  <c r="C678" i="6" s="1"/>
  <c r="C679" i="6" s="1"/>
  <c r="C680" i="6" s="1"/>
  <c r="C681" i="6" s="1"/>
  <c r="C682" i="6" s="1"/>
  <c r="C683" i="6" s="1"/>
  <c r="C684" i="6" s="1"/>
  <c r="C685" i="6" s="1"/>
  <c r="C686" i="6" s="1"/>
  <c r="C687" i="6" s="1"/>
  <c r="C688" i="6" s="1"/>
  <c r="C689" i="6" s="1"/>
  <c r="C690" i="6" s="1"/>
  <c r="C691" i="6" s="1"/>
  <c r="C692" i="6" s="1"/>
  <c r="C693" i="6" s="1"/>
  <c r="C694" i="6" s="1"/>
  <c r="C695" i="6" s="1"/>
  <c r="C696" i="6" s="1"/>
  <c r="C697" i="6" s="1"/>
  <c r="C698" i="6" s="1"/>
  <c r="C699" i="6" s="1"/>
  <c r="C700" i="6" s="1"/>
  <c r="C701" i="6" s="1"/>
  <c r="C702" i="6" s="1"/>
  <c r="C703" i="6" s="1"/>
  <c r="C704" i="6" s="1"/>
  <c r="C705" i="6" s="1"/>
  <c r="C706" i="6" s="1"/>
  <c r="C707" i="6" s="1"/>
  <c r="C708" i="6" s="1"/>
  <c r="C709" i="6" s="1"/>
  <c r="C710" i="6" s="1"/>
  <c r="C711" i="6" s="1"/>
  <c r="C712" i="6" s="1"/>
  <c r="C713" i="6" s="1"/>
  <c r="C714" i="6" s="1"/>
  <c r="C715" i="6" s="1"/>
  <c r="C716" i="6" s="1"/>
  <c r="C717" i="6" s="1"/>
  <c r="C718" i="6" s="1"/>
  <c r="C719" i="6" s="1"/>
  <c r="C720" i="6" s="1"/>
  <c r="C721" i="6" s="1"/>
  <c r="C722" i="6" s="1"/>
  <c r="C723" i="6" s="1"/>
  <c r="C724" i="6" s="1"/>
  <c r="C725" i="6" s="1"/>
  <c r="C726" i="6" s="1"/>
  <c r="C727" i="6" s="1"/>
  <c r="C728" i="6" s="1"/>
  <c r="C729" i="6" s="1"/>
  <c r="C730" i="6" s="1"/>
  <c r="C731" i="6" s="1"/>
  <c r="C732" i="6" s="1"/>
  <c r="C733" i="6" s="1"/>
  <c r="C734" i="6" s="1"/>
  <c r="C735" i="6" s="1"/>
  <c r="C736" i="6" s="1"/>
  <c r="C737" i="6" s="1"/>
  <c r="C738" i="6" s="1"/>
  <c r="C739" i="6" s="1"/>
  <c r="C740" i="6" s="1"/>
  <c r="C741" i="6" s="1"/>
  <c r="C742" i="6" s="1"/>
  <c r="C743" i="6" s="1"/>
  <c r="C744" i="6" s="1"/>
  <c r="C745" i="6" s="1"/>
  <c r="C746" i="6" s="1"/>
  <c r="C747" i="6" s="1"/>
  <c r="C748" i="6" s="1"/>
  <c r="C749" i="6" s="1"/>
  <c r="C750" i="6" s="1"/>
  <c r="C751" i="6" s="1"/>
  <c r="C752" i="6" s="1"/>
  <c r="C753" i="6" s="1"/>
  <c r="C754" i="6" s="1"/>
  <c r="C755" i="6" s="1"/>
  <c r="C756" i="6" s="1"/>
  <c r="C757" i="6" s="1"/>
  <c r="C758" i="6" s="1"/>
  <c r="C759" i="6" s="1"/>
  <c r="C760" i="6" s="1"/>
  <c r="C761" i="6" s="1"/>
  <c r="C762" i="6" s="1"/>
  <c r="C763" i="6" s="1"/>
  <c r="C764" i="6" s="1"/>
  <c r="C765" i="6" s="1"/>
  <c r="C766" i="6" s="1"/>
  <c r="C767" i="6" s="1"/>
  <c r="C768" i="6" s="1"/>
  <c r="C769" i="6" s="1"/>
  <c r="C770" i="6" s="1"/>
  <c r="C771" i="6" s="1"/>
  <c r="C772" i="6" s="1"/>
  <c r="C773" i="6" s="1"/>
  <c r="C774" i="6" s="1"/>
  <c r="C775" i="6" s="1"/>
  <c r="C776" i="6" s="1"/>
  <c r="C777" i="6" s="1"/>
  <c r="C778" i="6" s="1"/>
  <c r="C779" i="6" s="1"/>
  <c r="C780" i="6" s="1"/>
  <c r="C781" i="6" s="1"/>
  <c r="C782" i="6" s="1"/>
  <c r="C783" i="6" s="1"/>
  <c r="C784" i="6" s="1"/>
  <c r="C785" i="6" s="1"/>
  <c r="C786" i="6" s="1"/>
  <c r="C787" i="6" s="1"/>
  <c r="C788" i="6" s="1"/>
  <c r="C789" i="6" s="1"/>
  <c r="C790" i="6" s="1"/>
  <c r="C791" i="6" s="1"/>
  <c r="C792" i="6" s="1"/>
  <c r="C793" i="6" s="1"/>
  <c r="C794" i="6" s="1"/>
  <c r="C795" i="6" s="1"/>
  <c r="C796" i="6" s="1"/>
  <c r="C797" i="6" s="1"/>
  <c r="C798" i="6" s="1"/>
  <c r="C799" i="6" s="1"/>
  <c r="C800" i="6" s="1"/>
  <c r="C801" i="6" s="1"/>
  <c r="C802" i="6" s="1"/>
  <c r="C803" i="6" s="1"/>
  <c r="C804" i="6" s="1"/>
  <c r="C805" i="6" s="1"/>
  <c r="C806" i="6" s="1"/>
  <c r="C807" i="6" s="1"/>
  <c r="C808" i="6" s="1"/>
  <c r="C809" i="6" s="1"/>
  <c r="C810" i="6" s="1"/>
  <c r="C811" i="6" s="1"/>
  <c r="C812" i="6" s="1"/>
  <c r="C813" i="6" s="1"/>
  <c r="C814" i="6" s="1"/>
  <c r="C815" i="6" s="1"/>
  <c r="C816" i="6" s="1"/>
  <c r="C817" i="6" s="1"/>
  <c r="C818" i="6" s="1"/>
  <c r="C819" i="6" s="1"/>
  <c r="C820" i="6" s="1"/>
  <c r="C821" i="6" s="1"/>
  <c r="C822" i="6" s="1"/>
  <c r="C823" i="6" s="1"/>
  <c r="C824" i="6" s="1"/>
  <c r="C825" i="6" s="1"/>
  <c r="C826" i="6" s="1"/>
  <c r="C827" i="6" s="1"/>
  <c r="C828" i="6" s="1"/>
  <c r="C829" i="6" s="1"/>
  <c r="C830" i="6" s="1"/>
  <c r="C831" i="6" s="1"/>
  <c r="C832" i="6" s="1"/>
  <c r="C833" i="6" s="1"/>
  <c r="C834" i="6" s="1"/>
  <c r="C835" i="6" s="1"/>
  <c r="C836" i="6" s="1"/>
  <c r="C837" i="6" s="1"/>
  <c r="C838" i="6" s="1"/>
  <c r="C839" i="6" s="1"/>
  <c r="C840" i="6" s="1"/>
  <c r="C841" i="6" s="1"/>
  <c r="C842" i="6" s="1"/>
  <c r="C843" i="6" s="1"/>
  <c r="C844" i="6" s="1"/>
  <c r="C845" i="6" s="1"/>
  <c r="C846" i="6" s="1"/>
  <c r="C847" i="6" s="1"/>
  <c r="C848" i="6" s="1"/>
  <c r="C849" i="6" s="1"/>
  <c r="C850" i="6" s="1"/>
  <c r="C851" i="6" s="1"/>
  <c r="C852" i="6" s="1"/>
  <c r="C853" i="6" s="1"/>
  <c r="C854" i="6" s="1"/>
  <c r="C855" i="6" s="1"/>
  <c r="C856" i="6" s="1"/>
  <c r="C857" i="6" s="1"/>
  <c r="C858" i="6" s="1"/>
  <c r="C859" i="6" s="1"/>
  <c r="C860" i="6" s="1"/>
  <c r="C861" i="6" s="1"/>
  <c r="C862" i="6" s="1"/>
  <c r="C863" i="6" s="1"/>
  <c r="C864" i="6" s="1"/>
  <c r="C865" i="6" s="1"/>
  <c r="C866" i="6" s="1"/>
  <c r="C867" i="6" s="1"/>
  <c r="C868" i="6" s="1"/>
  <c r="C869" i="6" s="1"/>
  <c r="C870" i="6" s="1"/>
  <c r="C871" i="6" s="1"/>
  <c r="C872" i="6" s="1"/>
  <c r="C873" i="6" s="1"/>
  <c r="C874" i="6" s="1"/>
  <c r="C875" i="6" s="1"/>
  <c r="C876" i="6" s="1"/>
  <c r="C877" i="6" s="1"/>
  <c r="C878" i="6" s="1"/>
  <c r="C879" i="6" s="1"/>
  <c r="C880" i="6" s="1"/>
  <c r="C881" i="6" s="1"/>
  <c r="C882" i="6" s="1"/>
  <c r="C883" i="6" s="1"/>
  <c r="C884" i="6" s="1"/>
  <c r="C885" i="6" s="1"/>
  <c r="C886" i="6" s="1"/>
  <c r="C887" i="6" s="1"/>
  <c r="C888" i="6" s="1"/>
  <c r="C889" i="6" s="1"/>
  <c r="C890" i="6" s="1"/>
  <c r="C891" i="6" s="1"/>
  <c r="C892" i="6" s="1"/>
  <c r="C893" i="6" s="1"/>
  <c r="C894" i="6" s="1"/>
  <c r="C895" i="6" s="1"/>
  <c r="C896" i="6" s="1"/>
  <c r="C897" i="6" s="1"/>
  <c r="C898" i="6" s="1"/>
  <c r="C899" i="6" s="1"/>
  <c r="C900" i="6" s="1"/>
  <c r="C901" i="6" s="1"/>
  <c r="C902" i="6" s="1"/>
  <c r="C903" i="6" s="1"/>
  <c r="C904" i="6" s="1"/>
  <c r="C905" i="6" s="1"/>
  <c r="C906" i="6" l="1"/>
  <c r="C907" i="6" s="1"/>
  <c r="C908" i="6" s="1"/>
  <c r="C909" i="6" s="1"/>
  <c r="C910" i="6" s="1"/>
  <c r="C911" i="6" s="1"/>
  <c r="C912" i="6" s="1"/>
  <c r="C913" i="6" s="1"/>
  <c r="C914" i="6" s="1"/>
  <c r="C915" i="6" s="1"/>
  <c r="C916" i="6" s="1"/>
  <c r="C917" i="6" s="1"/>
  <c r="C918" i="6" s="1"/>
  <c r="C919" i="6" s="1"/>
  <c r="C920" i="6" s="1"/>
  <c r="C921" i="6" s="1"/>
  <c r="C922" i="6" s="1"/>
  <c r="C923" i="6" s="1"/>
  <c r="C924" i="6" s="1"/>
  <c r="C925" i="6" s="1"/>
  <c r="C926" i="6" s="1"/>
  <c r="C927" i="6" s="1"/>
  <c r="C928" i="6" s="1"/>
  <c r="C929" i="6" s="1"/>
  <c r="C930" i="6" s="1"/>
  <c r="C931" i="6" s="1"/>
  <c r="C932" i="6" s="1"/>
  <c r="C933" i="6" s="1"/>
  <c r="C934" i="6" s="1"/>
  <c r="C935" i="6" s="1"/>
  <c r="C936" i="6" s="1"/>
  <c r="C937" i="6" s="1"/>
  <c r="C938" i="6" s="1"/>
  <c r="C939" i="6" s="1"/>
  <c r="C940" i="6" s="1"/>
  <c r="C941" i="6" s="1"/>
  <c r="C942" i="6" s="1"/>
  <c r="C943" i="6" s="1"/>
  <c r="C944" i="6" s="1"/>
  <c r="C945" i="6" s="1"/>
  <c r="C946" i="6" s="1"/>
  <c r="C947" i="6" s="1"/>
  <c r="C948" i="6" s="1"/>
  <c r="C949" i="6" s="1"/>
  <c r="C950" i="6" s="1"/>
  <c r="C951" i="6" s="1"/>
  <c r="C952" i="6" s="1"/>
  <c r="C953" i="6" s="1"/>
  <c r="C954" i="6" s="1"/>
  <c r="C955" i="6" s="1"/>
  <c r="C956" i="6" s="1"/>
  <c r="C957" i="6" s="1"/>
  <c r="C958" i="6" s="1"/>
  <c r="C959" i="6" s="1"/>
  <c r="C960" i="6" s="1"/>
  <c r="C961" i="6" s="1"/>
  <c r="C962" i="6" s="1"/>
  <c r="C963" i="6" s="1"/>
  <c r="C964" i="6" s="1"/>
  <c r="C965" i="6" s="1"/>
  <c r="C966" i="6" s="1"/>
  <c r="C967" i="6" s="1"/>
  <c r="C968" i="6" s="1"/>
  <c r="C969" i="6" s="1"/>
  <c r="C970" i="6" s="1"/>
  <c r="C971" i="6" s="1"/>
  <c r="C972" i="6" s="1"/>
  <c r="C973" i="6" s="1"/>
  <c r="C974" i="6" s="1"/>
  <c r="C975" i="6" s="1"/>
  <c r="C976" i="6" s="1"/>
  <c r="C977" i="6" s="1"/>
  <c r="C978" i="6" s="1"/>
  <c r="C979" i="6" s="1"/>
  <c r="C980" i="6" s="1"/>
  <c r="C981" i="6" s="1"/>
  <c r="C982" i="6" s="1"/>
  <c r="C983" i="6" s="1"/>
  <c r="C984" i="6" s="1"/>
  <c r="C985" i="6" s="1"/>
  <c r="C986" i="6" s="1"/>
  <c r="C987" i="6" s="1"/>
  <c r="C988" i="6" s="1"/>
  <c r="C989" i="6" s="1"/>
  <c r="C990" i="6" s="1"/>
  <c r="C991" i="6" s="1"/>
  <c r="C992" i="6" s="1"/>
  <c r="C993" i="6" s="1"/>
  <c r="C994" i="6" s="1"/>
  <c r="C995" i="6" s="1"/>
  <c r="C996" i="6" s="1"/>
  <c r="C997" i="6" s="1"/>
  <c r="C998" i="6" s="1"/>
  <c r="C999" i="6" s="1"/>
  <c r="C1000" i="6" s="1"/>
  <c r="C1001" i="6" s="1"/>
  <c r="C1002" i="6" s="1"/>
  <c r="C1003" i="6" s="1"/>
  <c r="C1004" i="6" s="1"/>
  <c r="C1005" i="6" s="1"/>
  <c r="C1006" i="6" s="1"/>
  <c r="C1007" i="6" s="1"/>
  <c r="C1008" i="6" s="1"/>
  <c r="C1009" i="6" s="1"/>
  <c r="C1010" i="6" s="1"/>
  <c r="C1011" i="6" s="1"/>
  <c r="C1012" i="6" s="1"/>
  <c r="C1013" i="6" s="1"/>
  <c r="C1014" i="6" s="1"/>
  <c r="C1015" i="6" s="1"/>
  <c r="C1016" i="6" s="1"/>
  <c r="C1017" i="6" s="1"/>
  <c r="C1018" i="6" s="1"/>
  <c r="C1019" i="6" s="1"/>
  <c r="C1020" i="6" s="1"/>
  <c r="C1021" i="6" s="1"/>
  <c r="C1022" i="6" s="1"/>
  <c r="C1023" i="6" s="1"/>
  <c r="C1024" i="6" s="1"/>
  <c r="C1025" i="6" s="1"/>
  <c r="C1026" i="6" s="1"/>
  <c r="C1027" i="6" s="1"/>
  <c r="C1028" i="6" s="1"/>
  <c r="C1029" i="6" s="1"/>
  <c r="C1030" i="6" s="1"/>
  <c r="C1031" i="6" s="1"/>
  <c r="C1032" i="6" s="1"/>
  <c r="C1033" i="6" s="1"/>
  <c r="C1034" i="6" s="1"/>
  <c r="C1035" i="6" s="1"/>
  <c r="C1036" i="6" s="1"/>
  <c r="C1037" i="6" s="1"/>
  <c r="C1038" i="6" s="1"/>
  <c r="C1039" i="6" s="1"/>
  <c r="C1040" i="6" s="1"/>
  <c r="C1041" i="6" s="1"/>
  <c r="C1042" i="6" s="1"/>
  <c r="C1043" i="6" s="1"/>
  <c r="C1044" i="6" s="1"/>
  <c r="C1045" i="6" s="1"/>
  <c r="C1046" i="6" s="1"/>
  <c r="C1047" i="6" s="1"/>
  <c r="C1048" i="6" s="1"/>
  <c r="C1049" i="6" s="1"/>
  <c r="C1050" i="6" s="1"/>
  <c r="C1051" i="6" s="1"/>
  <c r="C1052" i="6" s="1"/>
  <c r="C1053" i="6" s="1"/>
  <c r="C1054" i="6" s="1"/>
  <c r="C1055" i="6" s="1"/>
  <c r="C1056" i="6" s="1"/>
  <c r="C1057" i="6" s="1"/>
  <c r="C1058" i="6" s="1"/>
  <c r="C1059" i="6" s="1"/>
  <c r="C1060" i="6" s="1"/>
  <c r="C1061" i="6" s="1"/>
  <c r="C1062" i="6" s="1"/>
  <c r="C1063" i="6" s="1"/>
  <c r="C1064" i="6" s="1"/>
  <c r="C1065" i="6" s="1"/>
  <c r="C1066" i="6" s="1"/>
  <c r="C1067" i="6" s="1"/>
  <c r="C1068" i="6" s="1"/>
  <c r="C1069" i="6" s="1"/>
  <c r="C1070" i="6" s="1"/>
  <c r="C1071" i="6" s="1"/>
  <c r="C1072" i="6" s="1"/>
  <c r="C1073" i="6" s="1"/>
  <c r="C1074" i="6" s="1"/>
  <c r="C1075" i="6" s="1"/>
  <c r="C1076" i="6" s="1"/>
  <c r="C1077" i="6" s="1"/>
  <c r="C1078" i="6" s="1"/>
  <c r="C1079" i="6" s="1"/>
  <c r="C1080" i="6" s="1"/>
  <c r="C1081" i="6" s="1"/>
  <c r="C1082" i="6" s="1"/>
  <c r="C1083" i="6" s="1"/>
  <c r="C1084" i="6" s="1"/>
  <c r="C1085" i="6" s="1"/>
  <c r="C1086" i="6" s="1"/>
  <c r="C1087" i="6" s="1"/>
  <c r="C1088" i="6" s="1"/>
  <c r="C1089" i="6" s="1"/>
  <c r="C1090" i="6" s="1"/>
  <c r="C1091" i="6" s="1"/>
  <c r="C1092" i="6" s="1"/>
  <c r="C1093" i="6" s="1"/>
  <c r="C1094" i="6" s="1"/>
  <c r="C1095" i="6" s="1"/>
  <c r="C1096" i="6" s="1"/>
  <c r="C1097" i="6" s="1"/>
  <c r="C1098" i="6" s="1"/>
  <c r="C1099" i="6" s="1"/>
  <c r="C1100" i="6" s="1"/>
  <c r="C1101" i="6" s="1"/>
  <c r="C1102" i="6" s="1"/>
  <c r="C1103" i="6" s="1"/>
  <c r="C1104" i="6" s="1"/>
  <c r="C1105" i="6" s="1"/>
  <c r="C1106" i="6" s="1"/>
  <c r="C1107" i="6" s="1"/>
  <c r="C1108" i="6" s="1"/>
  <c r="C1109" i="6" s="1"/>
  <c r="C1110" i="6" s="1"/>
  <c r="C1111" i="6" s="1"/>
  <c r="C1112" i="6" s="1"/>
  <c r="C1113" i="6" s="1"/>
  <c r="C1114" i="6" s="1"/>
  <c r="C1115" i="6" s="1"/>
  <c r="C1116" i="6" s="1"/>
  <c r="C1117" i="6" s="1"/>
  <c r="C1118" i="6" s="1"/>
  <c r="C1119" i="6" s="1"/>
  <c r="C1120" i="6" s="1"/>
  <c r="C1121" i="6" s="1"/>
  <c r="C1122" i="6" s="1"/>
  <c r="C1123" i="6" s="1"/>
  <c r="C1124" i="6" s="1"/>
  <c r="C1125" i="6" s="1"/>
  <c r="C1126" i="6" s="1"/>
  <c r="C1127" i="6" s="1"/>
  <c r="C1128" i="6" s="1"/>
  <c r="C1129" i="6" s="1"/>
  <c r="C1130" i="6" s="1"/>
  <c r="C1131" i="6" s="1"/>
  <c r="C1132" i="6" s="1"/>
  <c r="C1133" i="6" s="1"/>
  <c r="C1134" i="6" s="1"/>
  <c r="C1135" i="6" s="1"/>
  <c r="C1136" i="6" s="1"/>
  <c r="C1137" i="6" s="1"/>
  <c r="C1138" i="6" s="1"/>
  <c r="C1139" i="6" s="1"/>
  <c r="C1140" i="6" s="1"/>
  <c r="C1141" i="6" s="1"/>
  <c r="C1142" i="6" s="1"/>
  <c r="C1143" i="6" s="1"/>
  <c r="C1144" i="6" s="1"/>
  <c r="C1145" i="6" s="1"/>
  <c r="C1146" i="6" s="1"/>
  <c r="C1147" i="6" s="1"/>
  <c r="C1148" i="6" s="1"/>
  <c r="C1149" i="6" s="1"/>
  <c r="C1150" i="6" s="1"/>
  <c r="C1151" i="6" s="1"/>
  <c r="C1152" i="6" s="1"/>
  <c r="C1153" i="6" s="1"/>
  <c r="C1154" i="6" s="1"/>
  <c r="C1155" i="6" s="1"/>
  <c r="C1156" i="6" s="1"/>
  <c r="C1157" i="6" s="1"/>
  <c r="C1158" i="6" s="1"/>
  <c r="C1159" i="6" s="1"/>
  <c r="C1160" i="6" s="1"/>
  <c r="C1161" i="6" s="1"/>
  <c r="C1162" i="6" s="1"/>
  <c r="C1163" i="6" s="1"/>
  <c r="C1164" i="6" s="1"/>
  <c r="C1165" i="6" s="1"/>
  <c r="C1166" i="6" s="1"/>
  <c r="C1167" i="6" s="1"/>
  <c r="C1168" i="6" s="1"/>
  <c r="C1169" i="6" s="1"/>
  <c r="C1170" i="6" s="1"/>
  <c r="C1171" i="6" s="1"/>
  <c r="C1172" i="6" s="1"/>
  <c r="C1173" i="6" s="1"/>
  <c r="C1174" i="6" s="1"/>
  <c r="C1175" i="6" s="1"/>
  <c r="C1176" i="6" s="1"/>
  <c r="C1177" i="6" s="1"/>
  <c r="C1178" i="6" s="1"/>
  <c r="C1179" i="6" s="1"/>
  <c r="C1180" i="6" s="1"/>
  <c r="C1181" i="6" s="1"/>
  <c r="C1182" i="6" s="1"/>
  <c r="C1183" i="6" s="1"/>
  <c r="C1184" i="6" s="1"/>
  <c r="C1185" i="6" s="1"/>
  <c r="C1186" i="6" s="1"/>
  <c r="C1187" i="6" s="1"/>
  <c r="C1188" i="6" s="1"/>
  <c r="C1189" i="6" s="1"/>
  <c r="C1190" i="6" s="1"/>
  <c r="C1191" i="6" s="1"/>
  <c r="C1192" i="6" s="1"/>
  <c r="C1193" i="6" s="1"/>
  <c r="C1194" i="6" s="1"/>
  <c r="C1195" i="6" s="1"/>
  <c r="C1196" i="6" s="1"/>
  <c r="C1197" i="6" s="1"/>
  <c r="C1198" i="6" s="1"/>
  <c r="C1199" i="6" s="1"/>
  <c r="C1200" i="6" s="1"/>
  <c r="C1201" i="6" s="1"/>
  <c r="C1202" i="6" s="1"/>
  <c r="C1203" i="6" s="1"/>
  <c r="C1204" i="6" s="1"/>
  <c r="C1205" i="6" s="1"/>
  <c r="C1206" i="6" s="1"/>
  <c r="C1207" i="6" s="1"/>
  <c r="C1208" i="6" s="1"/>
  <c r="C1209" i="6" s="1"/>
  <c r="C1210" i="6" s="1"/>
  <c r="C1211" i="6" s="1"/>
  <c r="C1212" i="6" s="1"/>
  <c r="C1213" i="6" s="1"/>
  <c r="C1214" i="6" s="1"/>
  <c r="C1215" i="6" s="1"/>
  <c r="C1216" i="6" s="1"/>
  <c r="C1217" i="6" s="1"/>
  <c r="C1218" i="6" s="1"/>
  <c r="C1219" i="6" s="1"/>
  <c r="C1220" i="6" s="1"/>
  <c r="C1221" i="6" s="1"/>
  <c r="C1222" i="6" s="1"/>
  <c r="C1223" i="6" s="1"/>
  <c r="C1224" i="6" s="1"/>
  <c r="C1225" i="6" s="1"/>
  <c r="C1226" i="6" s="1"/>
  <c r="C1227" i="6" s="1"/>
  <c r="C1228" i="6" s="1"/>
  <c r="C1229" i="6" s="1"/>
  <c r="C1230" i="6" s="1"/>
  <c r="C1231" i="6" s="1"/>
  <c r="C1232" i="6" s="1"/>
  <c r="C1233" i="6" s="1"/>
  <c r="C1234" i="6" s="1"/>
  <c r="C1235" i="6" s="1"/>
  <c r="C1236" i="6" s="1"/>
  <c r="C1237" i="6" s="1"/>
  <c r="C1238" i="6" s="1"/>
  <c r="C1239" i="6" s="1"/>
  <c r="C1240" i="6" s="1"/>
  <c r="C1241" i="6" s="1"/>
  <c r="C1242" i="6" s="1"/>
  <c r="C1243" i="6" s="1"/>
  <c r="C1244" i="6" s="1"/>
  <c r="C1245" i="6" s="1"/>
  <c r="C1246" i="6" s="1"/>
  <c r="C1247" i="6" s="1"/>
  <c r="C1248" i="6" s="1"/>
  <c r="C1249" i="6" s="1"/>
  <c r="C1250" i="6" s="1"/>
  <c r="C1251" i="6" s="1"/>
  <c r="C1252" i="6" s="1"/>
  <c r="C1253" i="6" s="1"/>
  <c r="C1254" i="6" s="1"/>
  <c r="C1255" i="6" s="1"/>
  <c r="C1256" i="6" s="1"/>
  <c r="C1257" i="6" s="1"/>
  <c r="C1258" i="6" s="1"/>
  <c r="C1259" i="6" s="1"/>
  <c r="C1260" i="6" s="1"/>
  <c r="C1261" i="6" s="1"/>
  <c r="C1262" i="6" s="1"/>
  <c r="C1263" i="6" s="1"/>
  <c r="C1264" i="6" s="1"/>
  <c r="C1265" i="6" s="1"/>
  <c r="C1266" i="6" s="1"/>
  <c r="C1267" i="6" s="1"/>
  <c r="C1268" i="6" s="1"/>
  <c r="C1269" i="6" s="1"/>
  <c r="C1270" i="6" s="1"/>
  <c r="C1271" i="6" s="1"/>
  <c r="C1272" i="6" s="1"/>
  <c r="C1273" i="6" s="1"/>
  <c r="C1274" i="6" s="1"/>
  <c r="C1275" i="6" s="1"/>
  <c r="C1276" i="6" s="1"/>
  <c r="C1277" i="6" s="1"/>
  <c r="C1278" i="6" s="1"/>
  <c r="C1279" i="6" s="1"/>
  <c r="C1280" i="6" s="1"/>
  <c r="C1281" i="6" s="1"/>
  <c r="C1282" i="6" s="1"/>
  <c r="C1283" i="6" s="1"/>
  <c r="C1284" i="6" s="1"/>
  <c r="C1285" i="6" s="1"/>
  <c r="C1286" i="6" s="1"/>
  <c r="C1287" i="6" s="1"/>
  <c r="C1288" i="6" s="1"/>
  <c r="C1289" i="6" s="1"/>
  <c r="C1290" i="6" s="1"/>
  <c r="C1291" i="6" s="1"/>
  <c r="C1292" i="6" s="1"/>
  <c r="C1293" i="6" s="1"/>
  <c r="C1294" i="6" s="1"/>
  <c r="C1295" i="6" s="1"/>
  <c r="C1296" i="6" s="1"/>
  <c r="C1297" i="6" s="1"/>
  <c r="C1298" i="6" s="1"/>
  <c r="C1299" i="6" s="1"/>
  <c r="C1300" i="6" s="1"/>
  <c r="C1301" i="6" s="1"/>
  <c r="C1302" i="6" s="1"/>
  <c r="C1303" i="6" s="1"/>
  <c r="C1304" i="6" s="1"/>
  <c r="C1305" i="6" s="1"/>
  <c r="C1306" i="6" s="1"/>
  <c r="C1307" i="6" s="1"/>
  <c r="C1308" i="6" s="1"/>
  <c r="C1309" i="6" s="1"/>
  <c r="C1310" i="6" s="1"/>
  <c r="C1311" i="6" s="1"/>
  <c r="C1312" i="6" s="1"/>
  <c r="C1313" i="6" s="1"/>
  <c r="C1314" i="6" s="1"/>
  <c r="C1315" i="6" s="1"/>
  <c r="C1316" i="6" s="1"/>
  <c r="C1317" i="6" s="1"/>
  <c r="C1318" i="6" s="1"/>
  <c r="C1319" i="6" s="1"/>
  <c r="C1320" i="6" s="1"/>
  <c r="C1321" i="6" s="1"/>
  <c r="C1322" i="6" s="1"/>
  <c r="C1323" i="6" s="1"/>
  <c r="C1324" i="6" s="1"/>
  <c r="C1325" i="6" s="1"/>
  <c r="C1326" i="6" s="1"/>
  <c r="C1327" i="6" s="1"/>
  <c r="C1328" i="6" s="1"/>
  <c r="C1329" i="6" s="1"/>
  <c r="C1330" i="6" s="1"/>
  <c r="C1331" i="6" s="1"/>
  <c r="C1332" i="6" s="1"/>
  <c r="C1333" i="6" s="1"/>
  <c r="C1334" i="6" s="1"/>
  <c r="C1335" i="6" s="1"/>
  <c r="C1336" i="6" s="1"/>
  <c r="C1337" i="6" s="1"/>
  <c r="C1338" i="6" s="1"/>
  <c r="C1339" i="6" s="1"/>
  <c r="C1340" i="6" s="1"/>
  <c r="C1341" i="6" s="1"/>
  <c r="C1342" i="6" s="1"/>
  <c r="C1343" i="6" s="1"/>
  <c r="C1344" i="6" s="1"/>
  <c r="C1345" i="6" s="1"/>
  <c r="C1346" i="6" s="1"/>
  <c r="C1347" i="6" s="1"/>
  <c r="C1348" i="6" s="1"/>
  <c r="C1349" i="6" s="1"/>
  <c r="C1350" i="6" s="1"/>
  <c r="C1351" i="6" s="1"/>
  <c r="C1352" i="6" s="1"/>
  <c r="C1353" i="6" s="1"/>
  <c r="C1354" i="6" s="1"/>
  <c r="C1355" i="6" s="1"/>
  <c r="C1356" i="6" s="1"/>
  <c r="C1357" i="6" s="1"/>
  <c r="C1358" i="6" s="1"/>
  <c r="C1359" i="6" s="1"/>
  <c r="C1360" i="6" s="1"/>
  <c r="C1361" i="6" s="1"/>
  <c r="C1362" i="6" s="1"/>
  <c r="C1363" i="6" s="1"/>
  <c r="C1364" i="6" s="1"/>
  <c r="C1365" i="6" s="1"/>
  <c r="C1366" i="6" s="1"/>
  <c r="C1367" i="6" s="1"/>
  <c r="C1368" i="6" s="1"/>
  <c r="C1369" i="6" s="1"/>
  <c r="C1370" i="6" s="1"/>
  <c r="C1371" i="6" s="1"/>
  <c r="C1372" i="6" s="1"/>
  <c r="C1373" i="6" s="1"/>
  <c r="C1374" i="6" s="1"/>
  <c r="C1375" i="6" s="1"/>
  <c r="C1376" i="6" s="1"/>
  <c r="C1377" i="6" s="1"/>
  <c r="C1378" i="6" s="1"/>
  <c r="C1379" i="6" s="1"/>
  <c r="C1380" i="6" s="1"/>
  <c r="C1381" i="6" s="1"/>
  <c r="C1382" i="6" s="1"/>
  <c r="C1383" i="6" s="1"/>
  <c r="C1384" i="6" s="1"/>
  <c r="C1385" i="6" s="1"/>
  <c r="C1386" i="6" s="1"/>
  <c r="C1387" i="6" s="1"/>
  <c r="C1388" i="6" s="1"/>
  <c r="C1389" i="6" s="1"/>
  <c r="C1390" i="6" s="1"/>
  <c r="C1391" i="6" s="1"/>
  <c r="C1392" i="6" s="1"/>
  <c r="C1393" i="6" s="1"/>
  <c r="C1394" i="6" s="1"/>
  <c r="C1395" i="6" s="1"/>
  <c r="C1396" i="6" s="1"/>
  <c r="C1397" i="6" s="1"/>
  <c r="C1398" i="6" s="1"/>
  <c r="C1399" i="6" s="1"/>
  <c r="C1400" i="6" s="1"/>
  <c r="C1401" i="6" s="1"/>
  <c r="C1402" i="6" s="1"/>
  <c r="C1403" i="6" s="1"/>
  <c r="C1404" i="6" s="1"/>
  <c r="C1405" i="6" s="1"/>
  <c r="C1406" i="6" s="1"/>
  <c r="C1407" i="6" s="1"/>
  <c r="C1408" i="6" s="1"/>
  <c r="C1409" i="6" s="1"/>
  <c r="C1410" i="6" s="1"/>
  <c r="C1411" i="6" s="1"/>
  <c r="C1412" i="6" s="1"/>
  <c r="C1413" i="6" s="1"/>
  <c r="C1414" i="6" s="1"/>
  <c r="C1415" i="6" s="1"/>
  <c r="C1416" i="6" s="1"/>
  <c r="C1417" i="6" s="1"/>
  <c r="C1418" i="6" s="1"/>
  <c r="C1419" i="6" s="1"/>
  <c r="C1420" i="6" s="1"/>
  <c r="C1421" i="6" s="1"/>
  <c r="C1422" i="6" s="1"/>
  <c r="C1423" i="6" s="1"/>
  <c r="C1424" i="6" s="1"/>
  <c r="C1425" i="6" s="1"/>
  <c r="C1426" i="6" s="1"/>
  <c r="C1427" i="6" s="1"/>
  <c r="C1428" i="6" s="1"/>
  <c r="C1429" i="6" s="1"/>
  <c r="C1430" i="6" s="1"/>
  <c r="C1431" i="6" s="1"/>
  <c r="C1432" i="6" s="1"/>
  <c r="C1433" i="6" s="1"/>
  <c r="C1434" i="6" s="1"/>
  <c r="C1435" i="6" s="1"/>
  <c r="C1436" i="6" s="1"/>
  <c r="C1437" i="6" s="1"/>
  <c r="C1438" i="6" s="1"/>
  <c r="C1439" i="6" s="1"/>
  <c r="C1440" i="6" s="1"/>
  <c r="C1441" i="6" s="1"/>
  <c r="C1442" i="6" s="1"/>
  <c r="C1443" i="6" s="1"/>
  <c r="C1444" i="6" s="1"/>
  <c r="C1445" i="6" s="1"/>
  <c r="C1446" i="6" s="1"/>
  <c r="C1447" i="6" s="1"/>
  <c r="C1448" i="6" s="1"/>
  <c r="C1449" i="6" s="1"/>
  <c r="C1450" i="6" s="1"/>
  <c r="C1451" i="6" s="1"/>
  <c r="C1452" i="6" s="1"/>
  <c r="C1453" i="6" s="1"/>
  <c r="C1454" i="6" s="1"/>
  <c r="C1455" i="6" s="1"/>
  <c r="C1456" i="6" s="1"/>
  <c r="C1457" i="6" s="1"/>
  <c r="C1458" i="6" s="1"/>
  <c r="C1459" i="6" s="1"/>
  <c r="C1460" i="6" s="1"/>
  <c r="C1461" i="6" s="1"/>
  <c r="C1462" i="6" s="1"/>
  <c r="C1463" i="6" s="1"/>
  <c r="C1464" i="6" s="1"/>
  <c r="C1465" i="6" s="1"/>
  <c r="C1466" i="6" s="1"/>
  <c r="C1467" i="6" s="1"/>
  <c r="C1468" i="6" s="1"/>
  <c r="C1469" i="6" s="1"/>
  <c r="C1470" i="6" s="1"/>
  <c r="C1471" i="6" s="1"/>
  <c r="C1472" i="6" s="1"/>
  <c r="C1473" i="6" s="1"/>
  <c r="C1474" i="6" s="1"/>
  <c r="C1475" i="6" s="1"/>
  <c r="C1476" i="6" s="1"/>
  <c r="C1477" i="6" s="1"/>
  <c r="C1478" i="6" s="1"/>
  <c r="C1479" i="6" s="1"/>
  <c r="C1480" i="6" s="1"/>
  <c r="C1481" i="6" s="1"/>
  <c r="C1482" i="6" s="1"/>
  <c r="C1483" i="6" s="1"/>
  <c r="C1484" i="6" s="1"/>
  <c r="C1485" i="6" s="1"/>
  <c r="C1486" i="6" s="1"/>
  <c r="C1487" i="6" s="1"/>
  <c r="C1488" i="6" s="1"/>
  <c r="C1489" i="6" s="1"/>
  <c r="C1490" i="6" s="1"/>
  <c r="C1491" i="6" s="1"/>
  <c r="C1492" i="6" s="1"/>
  <c r="C1493" i="6" s="1"/>
  <c r="C1494" i="6" s="1"/>
  <c r="C1495" i="6" s="1"/>
  <c r="C1496" i="6" s="1"/>
  <c r="C1497" i="6" s="1"/>
  <c r="C1498" i="6" s="1"/>
  <c r="C1499" i="6" s="1"/>
  <c r="C1500" i="6" s="1"/>
  <c r="C1501" i="6" s="1"/>
  <c r="C1502" i="6" s="1"/>
  <c r="C1503" i="6" s="1"/>
  <c r="C1504" i="6" s="1"/>
  <c r="C1505" i="6" s="1"/>
  <c r="C1506" i="6" s="1"/>
  <c r="C1507" i="6" s="1"/>
  <c r="C1508" i="6" s="1"/>
  <c r="C1509" i="6" s="1"/>
  <c r="C1510" i="6" s="1"/>
  <c r="C1511" i="6" s="1"/>
  <c r="C1512" i="6" s="1"/>
  <c r="C1513" i="6" s="1"/>
  <c r="C1514" i="6" s="1"/>
  <c r="C1515" i="6" s="1"/>
  <c r="C1516" i="6" s="1"/>
  <c r="C1517" i="6" s="1"/>
  <c r="C1518" i="6" s="1"/>
  <c r="C1519" i="6" s="1"/>
  <c r="C1520" i="6" s="1"/>
  <c r="C1521" i="6" s="1"/>
  <c r="C1522" i="6" s="1"/>
  <c r="C1523" i="6" s="1"/>
  <c r="C1524" i="6" s="1"/>
  <c r="C1525" i="6" s="1"/>
  <c r="C1526" i="6" s="1"/>
  <c r="C1527" i="6" s="1"/>
  <c r="C1528" i="6" s="1"/>
  <c r="C1529" i="6" s="1"/>
  <c r="C1530" i="6" s="1"/>
  <c r="C1531" i="6" s="1"/>
  <c r="C1532" i="6" s="1"/>
  <c r="C1533" i="6" s="1"/>
  <c r="C1534" i="6" s="1"/>
  <c r="C1535" i="6" s="1"/>
  <c r="C1536" i="6" s="1"/>
  <c r="C1537" i="6" s="1"/>
  <c r="C1538" i="6" s="1"/>
  <c r="C1539" i="6" s="1"/>
  <c r="C1540" i="6" s="1"/>
  <c r="C1541" i="6" s="1"/>
  <c r="C1542" i="6" s="1"/>
  <c r="C1543" i="6" s="1"/>
  <c r="C1544" i="6" s="1"/>
  <c r="C1545" i="6" s="1"/>
  <c r="C1546" i="6" s="1"/>
  <c r="C1547" i="6" s="1"/>
  <c r="C1548" i="6" s="1"/>
  <c r="C1549" i="6" s="1"/>
  <c r="C1550" i="6" s="1"/>
  <c r="C1551" i="6" s="1"/>
  <c r="C1552" i="6" s="1"/>
  <c r="C1553" i="6" s="1"/>
  <c r="C1554" i="6" s="1"/>
  <c r="C1555" i="6" s="1"/>
  <c r="C1556" i="6" s="1"/>
  <c r="C1557" i="6" s="1"/>
  <c r="C1558" i="6" s="1"/>
  <c r="C1559" i="6" s="1"/>
  <c r="C1560" i="6" s="1"/>
  <c r="C1561" i="6" s="1"/>
  <c r="C1562" i="6" s="1"/>
  <c r="C1563" i="6" s="1"/>
  <c r="C1564" i="6" s="1"/>
  <c r="C1565" i="6" s="1"/>
  <c r="C1566" i="6" s="1"/>
  <c r="C1567" i="6" s="1"/>
  <c r="C1568" i="6" s="1"/>
  <c r="C1569" i="6" s="1"/>
  <c r="C1570" i="6" s="1"/>
  <c r="C1571" i="6" s="1"/>
  <c r="C1572" i="6" s="1"/>
  <c r="C1573" i="6" s="1"/>
  <c r="C1574" i="6" s="1"/>
  <c r="C1575" i="6" s="1"/>
  <c r="C1576" i="6" s="1"/>
  <c r="C1577" i="6" s="1"/>
  <c r="C1578" i="6" s="1"/>
  <c r="C1579" i="6" s="1"/>
  <c r="C1580" i="6" s="1"/>
  <c r="C1581" i="6" s="1"/>
  <c r="C1582" i="6" s="1"/>
  <c r="C1583" i="6" s="1"/>
  <c r="C1584" i="6" s="1"/>
  <c r="C1585" i="6" s="1"/>
  <c r="C1586" i="6" s="1"/>
  <c r="C1587" i="6" s="1"/>
  <c r="C1588" i="6" s="1"/>
  <c r="C1589" i="6" s="1"/>
  <c r="C1590" i="6" s="1"/>
  <c r="C1591" i="6" s="1"/>
  <c r="C1592" i="6" s="1"/>
  <c r="C1593" i="6" s="1"/>
  <c r="C1594" i="6" s="1"/>
  <c r="C1595" i="6" s="1"/>
  <c r="C1596" i="6" s="1"/>
  <c r="C1597" i="6" s="1"/>
  <c r="C1598" i="6" s="1"/>
  <c r="C1599" i="6" s="1"/>
  <c r="C1600" i="6" s="1"/>
  <c r="C1601" i="6" s="1"/>
  <c r="C1602" i="6" s="1"/>
  <c r="C1603" i="6" s="1"/>
  <c r="C1604" i="6" s="1"/>
  <c r="C1605" i="6" s="1"/>
  <c r="C1606" i="6" s="1"/>
  <c r="C1607" i="6" s="1"/>
  <c r="C1608" i="6" s="1"/>
  <c r="C1609" i="6" s="1"/>
  <c r="C1610" i="6" s="1"/>
  <c r="C1611" i="6" s="1"/>
  <c r="C1612" i="6" s="1"/>
  <c r="C1613" i="6" s="1"/>
  <c r="C1614" i="6" s="1"/>
  <c r="C1615" i="6" s="1"/>
  <c r="C1616" i="6" s="1"/>
  <c r="C1617" i="6" s="1"/>
  <c r="C1618" i="6" s="1"/>
  <c r="C1619" i="6" s="1"/>
  <c r="C1620" i="6" s="1"/>
  <c r="C1621" i="6" s="1"/>
  <c r="C1622" i="6" s="1"/>
  <c r="C1623" i="6" s="1"/>
  <c r="C1624" i="6" s="1"/>
  <c r="C1625" i="6" s="1"/>
  <c r="C1626" i="6" s="1"/>
  <c r="C1627" i="6" s="1"/>
  <c r="C1628" i="6" s="1"/>
  <c r="C1629" i="6" s="1"/>
  <c r="C1630" i="6" s="1"/>
  <c r="C1631" i="6" s="1"/>
  <c r="C1632" i="6" s="1"/>
  <c r="C1633" i="6" s="1"/>
  <c r="C1634" i="6" s="1"/>
  <c r="C1635" i="6" s="1"/>
  <c r="C1636" i="6" s="1"/>
  <c r="C1637" i="6" s="1"/>
  <c r="C1638" i="6" s="1"/>
  <c r="C1639" i="6" s="1"/>
  <c r="C1640" i="6" s="1"/>
  <c r="C1641" i="6" s="1"/>
  <c r="C1642" i="6" s="1"/>
  <c r="C1643" i="6" s="1"/>
  <c r="C1644" i="6" s="1"/>
  <c r="C1645" i="6" s="1"/>
  <c r="C1646" i="6" s="1"/>
  <c r="C1647" i="6" s="1"/>
  <c r="C1648" i="6" s="1"/>
  <c r="C1649" i="6" s="1"/>
  <c r="C1650" i="6" s="1"/>
  <c r="C1651" i="6" s="1"/>
  <c r="C1652" i="6" s="1"/>
  <c r="C1653" i="6" s="1"/>
  <c r="C1654" i="6" s="1"/>
  <c r="C1655" i="6" s="1"/>
  <c r="C1656" i="6" s="1"/>
  <c r="C1657" i="6" s="1"/>
  <c r="C1658" i="6" s="1"/>
  <c r="C1659" i="6" s="1"/>
  <c r="C1660" i="6" s="1"/>
  <c r="C1661" i="6" s="1"/>
  <c r="C1662" i="6" s="1"/>
  <c r="C1663" i="6" s="1"/>
  <c r="C1664" i="6" s="1"/>
  <c r="C1665" i="6" s="1"/>
  <c r="C1666" i="6" s="1"/>
  <c r="C1667" i="6" s="1"/>
  <c r="C1668" i="6" s="1"/>
  <c r="C1669" i="6" s="1"/>
  <c r="C1670" i="6" s="1"/>
  <c r="C1671" i="6" s="1"/>
  <c r="C1672" i="6" s="1"/>
  <c r="C1673" i="6" s="1"/>
  <c r="C1674" i="6" s="1"/>
  <c r="C1675" i="6" s="1"/>
  <c r="C1676" i="6" s="1"/>
  <c r="C1677" i="6" s="1"/>
  <c r="C1678" i="6" s="1"/>
  <c r="C1679" i="6" s="1"/>
  <c r="C1680" i="6" s="1"/>
  <c r="C1681" i="6" s="1"/>
  <c r="C1682" i="6" s="1"/>
  <c r="C1683" i="6" s="1"/>
  <c r="C1684" i="6" s="1"/>
  <c r="C1685" i="6" s="1"/>
  <c r="C1686" i="6" s="1"/>
  <c r="C1687" i="6" s="1"/>
  <c r="C1688" i="6" s="1"/>
  <c r="C1689" i="6" s="1"/>
  <c r="C1690" i="6" s="1"/>
  <c r="C1691" i="6" s="1"/>
  <c r="C1692" i="6" s="1"/>
  <c r="C1693" i="6" s="1"/>
  <c r="C1694" i="6" s="1"/>
  <c r="C1695" i="6" s="1"/>
  <c r="C1696" i="6" s="1"/>
  <c r="C1697" i="6" s="1"/>
  <c r="C1698" i="6" s="1"/>
  <c r="C1699" i="6" s="1"/>
  <c r="C1700" i="6" s="1"/>
  <c r="C1701" i="6" s="1"/>
  <c r="C1702" i="6" s="1"/>
  <c r="C1703" i="6" s="1"/>
  <c r="C1704" i="6" s="1"/>
  <c r="C1705" i="6" s="1"/>
  <c r="C1706" i="6" s="1"/>
  <c r="C1707" i="6" s="1"/>
  <c r="C1708" i="6" s="1"/>
  <c r="C1709" i="6" s="1"/>
  <c r="C1710" i="6" s="1"/>
  <c r="C1711" i="6" s="1"/>
  <c r="C1712" i="6" s="1"/>
  <c r="C1713" i="6" s="1"/>
  <c r="C1714" i="6" s="1"/>
  <c r="C1715" i="6" s="1"/>
  <c r="C1716" i="6" s="1"/>
  <c r="C1717" i="6" s="1"/>
  <c r="C1718" i="6" s="1"/>
  <c r="C1719" i="6" s="1"/>
  <c r="C1720" i="6" s="1"/>
  <c r="C1721" i="6" s="1"/>
  <c r="C1722" i="6" s="1"/>
  <c r="C1723" i="6" s="1"/>
  <c r="C1724" i="6" s="1"/>
  <c r="C1725" i="6" s="1"/>
  <c r="C1726" i="6" s="1"/>
  <c r="C1727" i="6" s="1"/>
  <c r="C1728" i="6" s="1"/>
  <c r="C1729" i="6" s="1"/>
  <c r="C1730" i="6" s="1"/>
  <c r="C1731" i="6" s="1"/>
  <c r="C1732" i="6" s="1"/>
  <c r="C1733" i="6" s="1"/>
  <c r="C1734" i="6" s="1"/>
  <c r="C1735" i="6" s="1"/>
  <c r="C1736" i="6" s="1"/>
  <c r="C1737" i="6" s="1"/>
  <c r="C1738" i="6" s="1"/>
  <c r="C1739" i="6" s="1"/>
  <c r="C1740" i="6" s="1"/>
  <c r="C1741" i="6" s="1"/>
  <c r="C1742" i="6" s="1"/>
  <c r="C1743" i="6" s="1"/>
  <c r="C1744" i="6" s="1"/>
  <c r="C1745" i="6" s="1"/>
  <c r="C1746" i="6" s="1"/>
  <c r="C1747" i="6" s="1"/>
  <c r="C1748" i="6" s="1"/>
  <c r="C1749" i="6" s="1"/>
  <c r="C1750" i="6" s="1"/>
  <c r="C1751" i="6" s="1"/>
  <c r="C1752" i="6" s="1"/>
  <c r="C1753" i="6" s="1"/>
  <c r="C1754" i="6" s="1"/>
  <c r="C1755" i="6" s="1"/>
  <c r="C1756" i="6" s="1"/>
  <c r="C1757" i="6" s="1"/>
  <c r="C1758" i="6" s="1"/>
  <c r="C1759" i="6" s="1"/>
  <c r="C1760" i="6" s="1"/>
  <c r="C1761" i="6" s="1"/>
  <c r="C1762" i="6" s="1"/>
  <c r="C1763" i="6" s="1"/>
  <c r="C1764" i="6" s="1"/>
  <c r="C1765" i="6" s="1"/>
  <c r="C1766" i="6" s="1"/>
  <c r="C1767" i="6" s="1"/>
  <c r="C1768" i="6" s="1"/>
  <c r="C1769" i="6" s="1"/>
  <c r="C1770" i="6" s="1"/>
  <c r="C1771" i="6" s="1"/>
  <c r="C1772" i="6" s="1"/>
  <c r="C1773" i="6" s="1"/>
  <c r="C1774" i="6" s="1"/>
  <c r="C1775" i="6" s="1"/>
  <c r="C1776" i="6" s="1"/>
  <c r="C1777" i="6" s="1"/>
  <c r="C1778" i="6" s="1"/>
  <c r="C1779" i="6" s="1"/>
  <c r="C1780" i="6" s="1"/>
  <c r="C1781" i="6" s="1"/>
  <c r="C1782" i="6" s="1"/>
  <c r="C1783" i="6" s="1"/>
  <c r="C1784" i="6" s="1"/>
  <c r="C1785" i="6" s="1"/>
  <c r="C1786" i="6" s="1"/>
  <c r="C1787" i="6" s="1"/>
  <c r="C1788" i="6" s="1"/>
  <c r="C1789" i="6" s="1"/>
  <c r="C1790" i="6" s="1"/>
  <c r="C1791" i="6" s="1"/>
  <c r="C1792" i="6" s="1"/>
  <c r="C1793" i="6" s="1"/>
  <c r="C1794" i="6" s="1"/>
  <c r="C1795" i="6" s="1"/>
  <c r="C1796" i="6" s="1"/>
  <c r="C1797" i="6" s="1"/>
  <c r="C1798" i="6" s="1"/>
  <c r="C1799" i="6" s="1"/>
  <c r="C1800" i="6" s="1"/>
  <c r="C1801" i="6" s="1"/>
  <c r="C1802" i="6" s="1"/>
  <c r="C1803" i="6" s="1"/>
  <c r="C1804" i="6" s="1"/>
  <c r="C1805" i="6" s="1"/>
  <c r="C1806" i="6" s="1"/>
  <c r="C1807" i="6" s="1"/>
  <c r="C1808" i="6" s="1"/>
  <c r="C1809" i="6" s="1"/>
  <c r="C1810" i="6" s="1"/>
  <c r="C1811" i="6" s="1"/>
  <c r="C1812" i="6" s="1"/>
  <c r="C1813" i="6" s="1"/>
  <c r="C1814" i="6" s="1"/>
  <c r="C1815" i="6" s="1"/>
  <c r="C1816" i="6" s="1"/>
  <c r="C1817" i="6" s="1"/>
  <c r="C1818" i="6" s="1"/>
  <c r="C1819" i="6" s="1"/>
  <c r="C1820" i="6" s="1"/>
  <c r="C1821" i="6" s="1"/>
  <c r="C1822" i="6" s="1"/>
  <c r="C1823" i="6" s="1"/>
  <c r="C1824" i="6" s="1"/>
  <c r="C1825" i="6" s="1"/>
  <c r="C1826" i="6" s="1"/>
  <c r="C1827" i="6" s="1"/>
  <c r="C1828" i="6" s="1"/>
  <c r="C1829" i="6" s="1"/>
  <c r="C1830" i="6" s="1"/>
  <c r="C1831" i="6" s="1"/>
  <c r="C1832" i="6" s="1"/>
  <c r="C1833" i="6" s="1"/>
  <c r="C1834" i="6" s="1"/>
  <c r="C1835" i="6" s="1"/>
  <c r="C1836" i="6" s="1"/>
  <c r="C1837" i="6" s="1"/>
  <c r="C1838" i="6" s="1"/>
  <c r="C1839" i="6" s="1"/>
  <c r="C1840" i="6" s="1"/>
  <c r="C1841" i="6" s="1"/>
  <c r="C1842" i="6" s="1"/>
  <c r="C1843" i="6" s="1"/>
  <c r="C1844" i="6" s="1"/>
  <c r="C1845" i="6" s="1"/>
  <c r="C1846" i="6" s="1"/>
  <c r="C1847" i="6" s="1"/>
  <c r="C1848" i="6" s="1"/>
  <c r="C1849" i="6" s="1"/>
  <c r="C1850" i="6" s="1"/>
  <c r="C1851" i="6" s="1"/>
  <c r="C1852" i="6" s="1"/>
  <c r="C1853" i="6" s="1"/>
  <c r="C1854" i="6" s="1"/>
  <c r="C1855" i="6" s="1"/>
  <c r="C1856" i="6" s="1"/>
  <c r="C1857" i="6" s="1"/>
  <c r="C1858" i="6" s="1"/>
  <c r="C1859" i="6" s="1"/>
  <c r="C1860" i="6" s="1"/>
  <c r="C1861" i="6" s="1"/>
  <c r="C1862" i="6" s="1"/>
  <c r="C1863" i="6" s="1"/>
  <c r="C1864" i="6" s="1"/>
  <c r="C1865" i="6" s="1"/>
  <c r="C1866" i="6" s="1"/>
  <c r="C1867" i="6" s="1"/>
  <c r="C1868" i="6" s="1"/>
  <c r="C1869" i="6" s="1"/>
  <c r="C1870" i="6" s="1"/>
  <c r="C1871" i="6" s="1"/>
  <c r="C1872" i="6" s="1"/>
  <c r="C1873" i="6" s="1"/>
  <c r="C1874" i="6" s="1"/>
  <c r="C1875" i="6" s="1"/>
  <c r="C1876" i="6" s="1"/>
  <c r="C1877" i="6" s="1"/>
  <c r="C1878" i="6" s="1"/>
  <c r="C1879" i="6" s="1"/>
  <c r="C1880" i="6" s="1"/>
  <c r="C1881" i="6" s="1"/>
  <c r="C1882" i="6" s="1"/>
  <c r="C1883" i="6" s="1"/>
  <c r="C1884" i="6" s="1"/>
  <c r="C1885" i="6" s="1"/>
  <c r="C1886" i="6" s="1"/>
  <c r="C1887" i="6" s="1"/>
  <c r="C1888" i="6" s="1"/>
  <c r="C1889" i="6" s="1"/>
  <c r="C1890" i="6" s="1"/>
  <c r="C1891" i="6" s="1"/>
  <c r="C1892" i="6" s="1"/>
  <c r="C1893" i="6" s="1"/>
  <c r="C1894" i="6" s="1"/>
  <c r="C1895" i="6" s="1"/>
  <c r="C1896" i="6" s="1"/>
  <c r="C1897" i="6" s="1"/>
  <c r="C1898" i="6" s="1"/>
  <c r="C1899" i="6" s="1"/>
  <c r="C1900" i="6" s="1"/>
  <c r="C1901" i="6" s="1"/>
  <c r="C1902" i="6" s="1"/>
  <c r="C1903" i="6" s="1"/>
  <c r="C1904" i="6" s="1"/>
  <c r="C1905" i="6" s="1"/>
  <c r="C1906" i="6" s="1"/>
  <c r="C1907" i="6" s="1"/>
  <c r="C1908" i="6" s="1"/>
  <c r="C1909" i="6" s="1"/>
  <c r="C1910" i="6" s="1"/>
  <c r="C1911" i="6" s="1"/>
  <c r="C1912" i="6" s="1"/>
  <c r="C1913" i="6" s="1"/>
  <c r="C1914" i="6" s="1"/>
  <c r="C1915" i="6" s="1"/>
  <c r="C1916" i="6" s="1"/>
  <c r="C1917" i="6" s="1"/>
  <c r="C1918" i="6" s="1"/>
  <c r="C1919" i="6" s="1"/>
  <c r="C1920" i="6" s="1"/>
  <c r="C1921" i="6" s="1"/>
  <c r="C1922" i="6" s="1"/>
  <c r="C1923" i="6" s="1"/>
  <c r="C1924" i="6" s="1"/>
  <c r="C1925" i="6" s="1"/>
  <c r="C1926" i="6" s="1"/>
  <c r="C1927" i="6" s="1"/>
  <c r="C1928" i="6" s="1"/>
  <c r="C1929" i="6" s="1"/>
  <c r="C1930" i="6" s="1"/>
  <c r="C1931" i="6" s="1"/>
  <c r="C1932" i="6" s="1"/>
  <c r="C1933" i="6" s="1"/>
  <c r="C1934" i="6" s="1"/>
  <c r="C1935" i="6" s="1"/>
  <c r="C1936" i="6" s="1"/>
  <c r="C1937" i="6" s="1"/>
  <c r="C1938" i="6" s="1"/>
  <c r="C1939" i="6" s="1"/>
  <c r="C1940" i="6" s="1"/>
  <c r="C1941" i="6" s="1"/>
  <c r="C1942" i="6" s="1"/>
  <c r="C1943" i="6" s="1"/>
  <c r="C1944" i="6" s="1"/>
  <c r="C1945" i="6" s="1"/>
  <c r="C1946" i="6" s="1"/>
  <c r="C1947" i="6" s="1"/>
  <c r="C1948" i="6" s="1"/>
  <c r="C1949" i="6" s="1"/>
  <c r="C1950" i="6" s="1"/>
  <c r="C1951" i="6" s="1"/>
  <c r="C1952" i="6" s="1"/>
  <c r="C1953" i="6" s="1"/>
  <c r="C1954" i="6" s="1"/>
  <c r="C1955" i="6" s="1"/>
  <c r="C1956" i="6" s="1"/>
  <c r="C1957" i="6" s="1"/>
  <c r="C1958" i="6" s="1"/>
  <c r="C1959" i="6" s="1"/>
  <c r="C1960" i="6" s="1"/>
  <c r="C1961" i="6" s="1"/>
  <c r="C1962" i="6" s="1"/>
  <c r="C1963" i="6" s="1"/>
  <c r="C1964" i="6" s="1"/>
  <c r="C1965" i="6" s="1"/>
  <c r="C1966" i="6" s="1"/>
  <c r="C1967" i="6" s="1"/>
  <c r="C1968" i="6" s="1"/>
  <c r="C1969" i="6" s="1"/>
  <c r="C1970" i="6" s="1"/>
  <c r="C1971" i="6" s="1"/>
  <c r="C1972" i="6" s="1"/>
  <c r="C1973" i="6" s="1"/>
  <c r="C1974" i="6" s="1"/>
  <c r="C1975" i="6" s="1"/>
  <c r="C1976" i="6" s="1"/>
  <c r="C1977" i="6" s="1"/>
  <c r="C1978" i="6" s="1"/>
  <c r="C1979" i="6" s="1"/>
  <c r="C1980" i="6" s="1"/>
  <c r="C1981" i="6" s="1"/>
  <c r="C1982" i="6" s="1"/>
  <c r="C1983" i="6" s="1"/>
  <c r="C1984" i="6" s="1"/>
  <c r="C1985" i="6" s="1"/>
  <c r="C1986" i="6" s="1"/>
  <c r="C1987" i="6" s="1"/>
  <c r="C1988" i="6" s="1"/>
  <c r="C1989" i="6" s="1"/>
  <c r="C1990" i="6" s="1"/>
  <c r="C1991" i="6" s="1"/>
  <c r="C1992" i="6" s="1"/>
  <c r="C1993" i="6" s="1"/>
  <c r="C1994" i="6" s="1"/>
  <c r="C1995" i="6" s="1"/>
  <c r="C1996" i="6" s="1"/>
  <c r="C1997" i="6" s="1"/>
  <c r="C1998" i="6" s="1"/>
  <c r="C1999" i="6" s="1"/>
  <c r="C2000" i="6" s="1"/>
  <c r="C2001" i="6" s="1"/>
  <c r="C2002" i="6" s="1"/>
  <c r="C2003" i="6" s="1"/>
  <c r="C2004" i="6" s="1"/>
  <c r="C2005" i="6" s="1"/>
  <c r="C2006" i="6" s="1"/>
  <c r="C2007" i="6" s="1"/>
  <c r="C2008" i="6" s="1"/>
  <c r="C2009" i="6" s="1"/>
  <c r="C2010" i="6" s="1"/>
  <c r="C2011" i="6" s="1"/>
  <c r="C2012" i="6" s="1"/>
  <c r="C2013" i="6" s="1"/>
  <c r="C2014" i="6" s="1"/>
  <c r="C2015" i="6" s="1"/>
  <c r="C2016" i="6" s="1"/>
  <c r="C2017" i="6" s="1"/>
  <c r="C2018" i="6" s="1"/>
  <c r="C2019" i="6" s="1"/>
  <c r="C2020" i="6" s="1"/>
  <c r="C2021" i="6" s="1"/>
  <c r="C2022" i="6" s="1"/>
  <c r="C2023" i="6" s="1"/>
  <c r="C2024" i="6" s="1"/>
  <c r="C2025" i="6" s="1"/>
  <c r="C2026" i="6" s="1"/>
  <c r="C2027" i="6" s="1"/>
  <c r="C2028" i="6" s="1"/>
  <c r="C2029" i="6" s="1"/>
  <c r="C2030" i="6" s="1"/>
  <c r="C2031" i="6" s="1"/>
  <c r="C2032" i="6" s="1"/>
  <c r="C2033" i="6" s="1"/>
  <c r="C2034" i="6" s="1"/>
  <c r="C2035" i="6" s="1"/>
  <c r="C2036" i="6" s="1"/>
  <c r="C2037" i="6" s="1"/>
  <c r="C2038" i="6" s="1"/>
  <c r="C2039" i="6" s="1"/>
  <c r="C2040" i="6" s="1"/>
  <c r="C2041" i="6" s="1"/>
  <c r="C2042" i="6" s="1"/>
  <c r="C2043" i="6" s="1"/>
  <c r="C2044" i="6" s="1"/>
  <c r="C2045" i="6" s="1"/>
  <c r="C2046" i="6" s="1"/>
  <c r="C2047" i="6" s="1"/>
  <c r="C2048" i="6" s="1"/>
  <c r="C2049" i="6" s="1"/>
  <c r="C2050" i="6" s="1"/>
  <c r="C2051" i="6" s="1"/>
  <c r="C2052" i="6" s="1"/>
  <c r="C2053" i="6" s="1"/>
  <c r="C2054" i="6" s="1"/>
  <c r="C2055" i="6" s="1"/>
  <c r="C2056" i="6" s="1"/>
  <c r="C2057" i="6" s="1"/>
  <c r="C2058" i="6" s="1"/>
  <c r="C2059" i="6" s="1"/>
  <c r="C2060" i="6" s="1"/>
  <c r="C2061" i="6" s="1"/>
  <c r="C2062" i="6" s="1"/>
  <c r="C2063" i="6" s="1"/>
  <c r="C2064" i="6" s="1"/>
  <c r="C2065" i="6" s="1"/>
  <c r="C2066" i="6" s="1"/>
  <c r="C2067" i="6" s="1"/>
  <c r="C2068" i="6" s="1"/>
  <c r="C2069" i="6" s="1"/>
  <c r="C2070" i="6" s="1"/>
  <c r="C2071" i="6" s="1"/>
  <c r="C2072" i="6" s="1"/>
  <c r="C2073" i="6" s="1"/>
  <c r="C2074" i="6" s="1"/>
  <c r="C2075" i="6" s="1"/>
  <c r="C2076" i="6" s="1"/>
  <c r="C2077" i="6" s="1"/>
  <c r="C2078" i="6" s="1"/>
  <c r="C2079" i="6" s="1"/>
  <c r="C2080" i="6" s="1"/>
  <c r="C2081" i="6" s="1"/>
  <c r="C2082" i="6" s="1"/>
  <c r="C2083" i="6" s="1"/>
  <c r="C2084" i="6" s="1"/>
  <c r="C2085" i="6" s="1"/>
  <c r="C2086" i="6" s="1"/>
  <c r="C2087" i="6" s="1"/>
  <c r="C2088" i="6" s="1"/>
  <c r="C2089" i="6" s="1"/>
  <c r="C2090" i="6" s="1"/>
  <c r="C2091" i="6" s="1"/>
  <c r="C2092" i="6" s="1"/>
  <c r="C2093" i="6" s="1"/>
  <c r="C2094" i="6" s="1"/>
  <c r="C2095" i="6" s="1"/>
  <c r="C2096" i="6" s="1"/>
  <c r="C2097" i="6" s="1"/>
  <c r="C2098" i="6" s="1"/>
  <c r="C2099" i="6" s="1"/>
  <c r="C2100" i="6" s="1"/>
  <c r="C2101" i="6" s="1"/>
  <c r="C2102" i="6" s="1"/>
  <c r="C2103" i="6" s="1"/>
  <c r="C2104" i="6" s="1"/>
  <c r="C2105" i="6" s="1"/>
  <c r="C2106" i="6" s="1"/>
  <c r="C2107" i="6" s="1"/>
  <c r="C2108" i="6" s="1"/>
  <c r="C2109" i="6" s="1"/>
  <c r="C2110" i="6" s="1"/>
  <c r="C2111" i="6" s="1"/>
  <c r="C2112" i="6" s="1"/>
  <c r="C2113" i="6" s="1"/>
  <c r="C2114" i="6" s="1"/>
  <c r="C2115" i="6" s="1"/>
  <c r="C2116" i="6" s="1"/>
  <c r="C2117" i="6" s="1"/>
  <c r="C2118" i="6" s="1"/>
  <c r="C2119" i="6" s="1"/>
  <c r="C2120" i="6" s="1"/>
  <c r="C2121" i="6" s="1"/>
  <c r="C2122" i="6" s="1"/>
  <c r="C2123" i="6" s="1"/>
  <c r="C2124" i="6" s="1"/>
  <c r="C2125" i="6" s="1"/>
  <c r="C2126" i="6" s="1"/>
  <c r="C2127" i="6" s="1"/>
  <c r="C2128" i="6" s="1"/>
  <c r="C2129" i="6" s="1"/>
  <c r="C2130" i="6" s="1"/>
  <c r="C2131" i="6" s="1"/>
  <c r="C2132" i="6" s="1"/>
  <c r="C2133" i="6" s="1"/>
  <c r="C2134" i="6" s="1"/>
  <c r="C2135" i="6" s="1"/>
  <c r="C2136" i="6" s="1"/>
  <c r="C2137" i="6" s="1"/>
  <c r="C2138" i="6" s="1"/>
  <c r="C2139" i="6" s="1"/>
  <c r="C2140" i="6" s="1"/>
  <c r="C2141" i="6" s="1"/>
  <c r="C2142" i="6" s="1"/>
  <c r="C2143" i="6" s="1"/>
  <c r="C2144" i="6" s="1"/>
  <c r="C2145" i="6" s="1"/>
  <c r="C2146" i="6" s="1"/>
  <c r="C2147" i="6" s="1"/>
  <c r="C2148" i="6" s="1"/>
  <c r="C2149" i="6" s="1"/>
  <c r="C2150" i="6" s="1"/>
  <c r="C2151" i="6" s="1"/>
  <c r="C2152" i="6" s="1"/>
  <c r="C2153" i="6" s="1"/>
  <c r="C2154" i="6" s="1"/>
  <c r="C2155" i="6" s="1"/>
  <c r="C2156" i="6" s="1"/>
  <c r="C2157" i="6" s="1"/>
  <c r="C2158" i="6" s="1"/>
  <c r="C2159" i="6" s="1"/>
  <c r="C2160" i="6" s="1"/>
  <c r="C2161" i="6" s="1"/>
  <c r="C2162" i="6" s="1"/>
  <c r="C2163" i="6" s="1"/>
  <c r="C2164" i="6" s="1"/>
  <c r="C2165" i="6" s="1"/>
  <c r="C2166" i="6" s="1"/>
  <c r="C2167" i="6" s="1"/>
  <c r="C2168" i="6" s="1"/>
  <c r="C2169" i="6" s="1"/>
  <c r="C2170" i="6" s="1"/>
  <c r="C2171" i="6" s="1"/>
  <c r="C2172" i="6" s="1"/>
  <c r="C2173" i="6" s="1"/>
  <c r="C2174" i="6" s="1"/>
  <c r="C2175" i="6" s="1"/>
  <c r="C2176" i="6" s="1"/>
  <c r="C2177" i="6" s="1"/>
  <c r="C2178" i="6" s="1"/>
  <c r="C2179" i="6" s="1"/>
  <c r="C2180" i="6" s="1"/>
  <c r="C2181" i="6" s="1"/>
  <c r="C2182" i="6" s="1"/>
  <c r="C2183" i="6" s="1"/>
  <c r="C2184" i="6" s="1"/>
  <c r="C2185" i="6" s="1"/>
  <c r="C2186" i="6" s="1"/>
  <c r="C2187" i="6" s="1"/>
  <c r="C2188" i="6" s="1"/>
  <c r="C2189" i="6" s="1"/>
  <c r="C2190" i="6" s="1"/>
  <c r="C2191" i="6" s="1"/>
  <c r="C2192" i="6" s="1"/>
  <c r="C2193" i="6" s="1"/>
  <c r="C2194" i="6" s="1"/>
  <c r="C2195" i="6" s="1"/>
  <c r="C2196" i="6" s="1"/>
  <c r="C2197" i="6" s="1"/>
  <c r="C2198" i="6" s="1"/>
  <c r="C2199" i="6" s="1"/>
  <c r="C2200" i="6" s="1"/>
  <c r="C2201" i="6" s="1"/>
  <c r="C2202" i="6" s="1"/>
  <c r="C2203" i="6" s="1"/>
  <c r="C2204" i="6" s="1"/>
  <c r="C2205" i="6" s="1"/>
  <c r="C2206" i="6" s="1"/>
  <c r="C2207" i="6" s="1"/>
  <c r="C2208" i="6" s="1"/>
  <c r="C2209" i="6" s="1"/>
  <c r="C2210" i="6" s="1"/>
  <c r="C2211" i="6" s="1"/>
  <c r="C2212" i="6" s="1"/>
  <c r="C2213" i="6" s="1"/>
  <c r="C2214" i="6" s="1"/>
  <c r="C2215" i="6" s="1"/>
  <c r="C2216" i="6" s="1"/>
  <c r="C2217" i="6" s="1"/>
  <c r="C2218" i="6" s="1"/>
  <c r="C2219" i="6" s="1"/>
  <c r="C2220" i="6" s="1"/>
  <c r="C2221" i="6" s="1"/>
  <c r="C2222" i="6" s="1"/>
  <c r="C2223" i="6" s="1"/>
  <c r="C2224" i="6" s="1"/>
  <c r="C2225" i="6" s="1"/>
  <c r="C2226" i="6" s="1"/>
  <c r="C2227" i="6" s="1"/>
  <c r="C2228" i="6" s="1"/>
  <c r="C2229" i="6" s="1"/>
  <c r="C2230" i="6" s="1"/>
  <c r="C2231" i="6" s="1"/>
  <c r="C2232" i="6" s="1"/>
  <c r="C2233" i="6" s="1"/>
  <c r="C2234" i="6" s="1"/>
  <c r="C2235" i="6" s="1"/>
  <c r="C2236" i="6" s="1"/>
  <c r="C2237" i="6" s="1"/>
  <c r="C2238" i="6" s="1"/>
  <c r="C2239" i="6" s="1"/>
  <c r="C2240" i="6" s="1"/>
  <c r="C2241" i="6" s="1"/>
  <c r="C2242" i="6" s="1"/>
  <c r="C2243" i="6" s="1"/>
  <c r="C2244" i="6" s="1"/>
  <c r="C2245" i="6" s="1"/>
  <c r="C2246" i="6" s="1"/>
  <c r="C2247" i="6" s="1"/>
  <c r="C2248" i="6" s="1"/>
  <c r="C2249" i="6" s="1"/>
  <c r="C2250" i="6" s="1"/>
  <c r="C2251" i="6" s="1"/>
  <c r="C2252" i="6" s="1"/>
  <c r="C2253" i="6" s="1"/>
  <c r="C2254" i="6" s="1"/>
  <c r="C2255" i="6" s="1"/>
  <c r="C2256" i="6" s="1"/>
  <c r="C2257" i="6" s="1"/>
  <c r="C2258" i="6" s="1"/>
  <c r="C2259" i="6" s="1"/>
  <c r="C2260" i="6" s="1"/>
  <c r="C2261" i="6" s="1"/>
  <c r="C2262" i="6" s="1"/>
  <c r="C2263" i="6" s="1"/>
  <c r="C2264" i="6" s="1"/>
  <c r="C2265" i="6" s="1"/>
  <c r="C2266" i="6" s="1"/>
  <c r="C2267" i="6" s="1"/>
  <c r="C2268" i="6" s="1"/>
  <c r="C2269" i="6" s="1"/>
  <c r="C2270" i="6" s="1"/>
  <c r="C2271" i="6" s="1"/>
  <c r="C2272" i="6" s="1"/>
  <c r="C2273" i="6" s="1"/>
  <c r="C2274" i="6" s="1"/>
  <c r="C2275" i="6" s="1"/>
  <c r="C2276" i="6" s="1"/>
  <c r="C2277" i="6" s="1"/>
  <c r="C2278" i="6" s="1"/>
  <c r="C2279" i="6" s="1"/>
  <c r="C2280" i="6" s="1"/>
  <c r="C2281" i="6" s="1"/>
  <c r="C2282" i="6" s="1"/>
  <c r="C2283" i="6" s="1"/>
  <c r="C2284" i="6" s="1"/>
  <c r="C2285" i="6" s="1"/>
  <c r="C2286" i="6" s="1"/>
  <c r="C2287" i="6" s="1"/>
  <c r="C2288" i="6" s="1"/>
  <c r="C2289" i="6" s="1"/>
  <c r="C2290" i="6" s="1"/>
  <c r="C2291" i="6" s="1"/>
  <c r="C2292" i="6" s="1"/>
  <c r="C2293" i="6" s="1"/>
  <c r="C2294" i="6" s="1"/>
  <c r="C2295" i="6" s="1"/>
  <c r="C2296" i="6" s="1"/>
  <c r="C2297" i="6" s="1"/>
  <c r="C2298" i="6" s="1"/>
  <c r="C2299" i="6" s="1"/>
  <c r="C2300" i="6" s="1"/>
  <c r="C2301" i="6" s="1"/>
  <c r="C2302" i="6" s="1"/>
  <c r="C2303" i="6" s="1"/>
  <c r="C2304" i="6" s="1"/>
  <c r="C2305" i="6" s="1"/>
  <c r="C2306" i="6" s="1"/>
  <c r="C2307" i="6" s="1"/>
  <c r="C2308" i="6" s="1"/>
  <c r="C2309" i="6" s="1"/>
  <c r="C2310" i="6" s="1"/>
  <c r="C2311" i="6" s="1"/>
  <c r="C2312" i="6" s="1"/>
  <c r="C2313" i="6" s="1"/>
  <c r="C2314" i="6" s="1"/>
  <c r="C2315" i="6" s="1"/>
  <c r="C2316" i="6" s="1"/>
  <c r="C2317" i="6" l="1"/>
  <c r="C2318" i="6" s="1"/>
  <c r="C2319" i="6" s="1"/>
  <c r="C2320" i="6" s="1"/>
  <c r="C2321" i="6" s="1"/>
  <c r="C2322" i="6" s="1"/>
  <c r="C2323" i="6" s="1"/>
  <c r="C2324" i="6" s="1"/>
  <c r="C2325" i="6" s="1"/>
  <c r="C2326" i="6" s="1"/>
  <c r="C2327" i="6" s="1"/>
  <c r="C2328" i="6" s="1"/>
  <c r="C2329" i="6" s="1"/>
  <c r="C2330" i="6" s="1"/>
  <c r="C2331" i="6" s="1"/>
  <c r="C2332" i="6" s="1"/>
  <c r="C2333" i="6" s="1"/>
  <c r="C2334" i="6" s="1"/>
  <c r="C2335" i="6" s="1"/>
  <c r="C2336" i="6" s="1"/>
  <c r="C2337" i="6" s="1"/>
  <c r="C2338" i="6" s="1"/>
  <c r="C2339" i="6" s="1"/>
  <c r="C2340" i="6" s="1"/>
  <c r="C2341" i="6" s="1"/>
  <c r="C2342" i="6" s="1"/>
  <c r="C2343" i="6" s="1"/>
  <c r="C2344" i="6" s="1"/>
  <c r="C2345" i="6" s="1"/>
  <c r="C2346" i="6" s="1"/>
  <c r="C2347" i="6" s="1"/>
  <c r="C2348" i="6" s="1"/>
  <c r="C2349" i="6" s="1"/>
  <c r="C2350" i="6" l="1"/>
  <c r="C2351" i="6" s="1"/>
  <c r="C2352" i="6" s="1"/>
  <c r="C2353" i="6" s="1"/>
  <c r="C2354" i="6" s="1"/>
  <c r="C2355" i="6" s="1"/>
  <c r="C2356" i="6" s="1"/>
  <c r="C2357" i="6" s="1"/>
  <c r="C2358" i="6" s="1"/>
  <c r="C2359" i="6" s="1"/>
  <c r="C2360" i="6" s="1"/>
  <c r="C2361" i="6" s="1"/>
  <c r="C2362" i="6" s="1"/>
  <c r="C2363" i="6" s="1"/>
  <c r="C2364" i="6" s="1"/>
  <c r="C2365" i="6" s="1"/>
  <c r="C2366" i="6" s="1"/>
  <c r="C2367" i="6" s="1"/>
  <c r="C2368" i="6" s="1"/>
  <c r="C2369" i="6" s="1"/>
  <c r="C2370" i="6" s="1"/>
  <c r="C2371" i="6" s="1"/>
  <c r="C2372" i="6" s="1"/>
  <c r="C2373" i="6" s="1"/>
  <c r="C2374" i="6" s="1"/>
  <c r="C2375" i="6" s="1"/>
  <c r="C2376" i="6" s="1"/>
  <c r="C2377" i="6" s="1"/>
  <c r="C2378" i="6" s="1"/>
  <c r="C2379" i="6" s="1"/>
  <c r="C2380" i="6" s="1"/>
  <c r="C2381" i="6" s="1"/>
  <c r="C2382" i="6" s="1"/>
  <c r="C2383" i="6" s="1"/>
  <c r="C2384" i="6" s="1"/>
  <c r="C2385" i="6" s="1"/>
  <c r="C2386" i="6" s="1"/>
  <c r="C2387" i="6" s="1"/>
  <c r="C2388" i="6" s="1"/>
  <c r="C2389" i="6" s="1"/>
  <c r="C2390" i="6" s="1"/>
  <c r="C2391" i="6" s="1"/>
  <c r="C2392" i="6" s="1"/>
  <c r="C2393" i="6" s="1"/>
  <c r="C2394" i="6" s="1"/>
  <c r="C2395" i="6" s="1"/>
  <c r="C2396" i="6" s="1"/>
  <c r="C2397" i="6" s="1"/>
  <c r="C2398" i="6" s="1"/>
  <c r="C2399" i="6" s="1"/>
  <c r="C2400" i="6" s="1"/>
  <c r="C2401" i="6" s="1"/>
  <c r="C2402" i="6" s="1"/>
  <c r="C2403" i="6" s="1"/>
  <c r="C2404" i="6" s="1"/>
  <c r="C2405" i="6" s="1"/>
  <c r="C2406" i="6" s="1"/>
  <c r="C2407" i="6" s="1"/>
  <c r="C2408" i="6" s="1"/>
  <c r="C2409" i="6" s="1"/>
  <c r="C2410" i="6" s="1"/>
  <c r="C2411" i="6" s="1"/>
  <c r="C2412" i="6" s="1"/>
  <c r="C2413" i="6" s="1"/>
  <c r="C2414" i="6" s="1"/>
  <c r="C2415" i="6" s="1"/>
  <c r="C2416" i="6" s="1"/>
  <c r="C2417" i="6" s="1"/>
  <c r="C2418" i="6" s="1"/>
  <c r="C2419" i="6" s="1"/>
  <c r="C2420" i="6" s="1"/>
  <c r="C2421" i="6" s="1"/>
  <c r="C2422" i="6" s="1"/>
  <c r="C2423" i="6" s="1"/>
  <c r="C2424" i="6" s="1"/>
  <c r="C2425" i="6" s="1"/>
  <c r="C2426" i="6" s="1"/>
  <c r="C2427" i="6" s="1"/>
  <c r="C2428" i="6" s="1"/>
  <c r="C2429" i="6" s="1"/>
  <c r="C2430" i="6" s="1"/>
  <c r="C2431" i="6" s="1"/>
  <c r="C2432" i="6" s="1"/>
  <c r="C2433" i="6" s="1"/>
  <c r="C2434" i="6" s="1"/>
  <c r="C2435" i="6" s="1"/>
  <c r="C2436" i="6" s="1"/>
  <c r="C2437" i="6" s="1"/>
  <c r="C2438" i="6" s="1"/>
  <c r="C2439" i="6" s="1"/>
  <c r="C2440" i="6" s="1"/>
  <c r="C2441" i="6" s="1"/>
  <c r="C2442" i="6" s="1"/>
  <c r="C2443" i="6" s="1"/>
  <c r="C2444" i="6" s="1"/>
  <c r="C2445" i="6" s="1"/>
  <c r="C2446" i="6" s="1"/>
  <c r="C2447" i="6" s="1"/>
  <c r="C2448" i="6" s="1"/>
  <c r="C2449" i="6" s="1"/>
  <c r="C2450" i="6" s="1"/>
  <c r="C2451" i="6" s="1"/>
  <c r="C2452" i="6" s="1"/>
  <c r="C2453" i="6" s="1"/>
  <c r="C2454" i="6" s="1"/>
  <c r="C2455" i="6" s="1"/>
  <c r="C2456" i="6" s="1"/>
  <c r="C2457" i="6" s="1"/>
  <c r="C2458" i="6" s="1"/>
  <c r="C2459" i="6" s="1"/>
  <c r="C2460" i="6" s="1"/>
  <c r="C2461" i="6" s="1"/>
  <c r="C2462" i="6" s="1"/>
  <c r="C2463" i="6" s="1"/>
  <c r="C2464" i="6" s="1"/>
  <c r="C2465" i="6" s="1"/>
  <c r="C2466" i="6" s="1"/>
  <c r="C2467" i="6" s="1"/>
  <c r="C2468" i="6" s="1"/>
  <c r="C2469" i="6" s="1"/>
  <c r="C2470" i="6" s="1"/>
  <c r="C2471" i="6" s="1"/>
  <c r="C2472" i="6" s="1"/>
  <c r="C2473" i="6" s="1"/>
  <c r="C2474" i="6" s="1"/>
  <c r="E474" i="6"/>
  <c r="E811" i="6"/>
  <c r="E830" i="6"/>
  <c r="E352" i="6"/>
  <c r="E700" i="6"/>
  <c r="E76" i="6"/>
  <c r="E364" i="6"/>
  <c r="E120" i="6"/>
  <c r="E628" i="6"/>
  <c r="E311" i="6"/>
  <c r="E1026" i="6"/>
  <c r="E201" i="6"/>
  <c r="E750" i="6"/>
  <c r="E524" i="6"/>
  <c r="E301" i="6"/>
  <c r="E102" i="6"/>
  <c r="E981" i="6"/>
  <c r="E86" i="6"/>
  <c r="E170" i="6"/>
  <c r="E545" i="6"/>
  <c r="E230" i="6"/>
  <c r="E649" i="6"/>
  <c r="E396" i="6"/>
  <c r="E420" i="6"/>
  <c r="E818" i="6"/>
  <c r="E672" i="6"/>
  <c r="E829" i="6"/>
  <c r="E535" i="6"/>
  <c r="E626" i="6"/>
  <c r="E490" i="6"/>
  <c r="E650" i="6"/>
  <c r="E322" i="6"/>
  <c r="E385" i="6"/>
  <c r="E675" i="6"/>
  <c r="E1000" i="6"/>
  <c r="E285" i="6"/>
  <c r="E438" i="6"/>
  <c r="E847" i="6"/>
  <c r="E1011" i="6"/>
  <c r="E681" i="6"/>
  <c r="E604" i="6"/>
  <c r="E356" i="6"/>
  <c r="E71" i="6"/>
  <c r="E343" i="6"/>
  <c r="E688" i="6"/>
  <c r="E207" i="6"/>
  <c r="E803" i="6"/>
  <c r="E791" i="6"/>
  <c r="E517" i="6"/>
  <c r="E890" i="6"/>
  <c r="E970" i="6"/>
  <c r="E590" i="6"/>
  <c r="E269" i="6"/>
  <c r="E954" i="6"/>
  <c r="E164" i="6"/>
  <c r="E337" i="6"/>
  <c r="E428" i="6"/>
  <c r="E837" i="6"/>
  <c r="E251" i="6"/>
  <c r="E534" i="6"/>
  <c r="E341" i="6"/>
  <c r="E974" i="6"/>
  <c r="E601" i="6"/>
  <c r="E537" i="6"/>
  <c r="E488" i="6"/>
  <c r="E72" i="6"/>
  <c r="E1056" i="6"/>
  <c r="E153" i="6"/>
  <c r="E232" i="6"/>
  <c r="E434" i="6"/>
  <c r="E130" i="6"/>
  <c r="E334" i="6"/>
  <c r="E519" i="6"/>
  <c r="E548" i="6"/>
  <c r="E886" i="6"/>
  <c r="E453" i="6"/>
  <c r="E870" i="6"/>
  <c r="E390" i="6"/>
  <c r="E1038" i="6"/>
  <c r="E678" i="6"/>
  <c r="E1173" i="6"/>
  <c r="E413" i="6"/>
  <c r="E809" i="6"/>
  <c r="E222" i="6"/>
  <c r="E848" i="6"/>
  <c r="E323" i="6"/>
  <c r="E701" i="6"/>
  <c r="E95" i="6"/>
  <c r="E401" i="6"/>
  <c r="E566" i="6"/>
  <c r="E284" i="6"/>
  <c r="E530" i="6"/>
  <c r="E491" i="6"/>
  <c r="E945" i="6"/>
  <c r="E473" i="6"/>
  <c r="E696" i="6"/>
  <c r="E229" i="6"/>
  <c r="E250" i="6"/>
  <c r="E549" i="6"/>
  <c r="E313" i="6"/>
  <c r="E182" i="6"/>
  <c r="E317" i="6"/>
  <c r="E1088" i="6"/>
  <c r="E485" i="6"/>
  <c r="E779" i="6"/>
  <c r="E174" i="6"/>
  <c r="E365" i="6"/>
  <c r="E783" i="6"/>
  <c r="E501" i="6"/>
  <c r="E75" i="6"/>
  <c r="E272" i="6"/>
  <c r="E362" i="6"/>
  <c r="E119" i="6"/>
  <c r="E156" i="6"/>
  <c r="E1205" i="6"/>
  <c r="E200" i="6"/>
  <c r="E261" i="6"/>
  <c r="E1335" i="6"/>
  <c r="E368" i="6"/>
  <c r="E564" i="6"/>
  <c r="E237" i="6"/>
  <c r="E123" i="6"/>
  <c r="E151" i="6"/>
  <c r="E290" i="6"/>
  <c r="E345" i="6"/>
  <c r="E165" i="6"/>
  <c r="E544" i="6"/>
  <c r="E905" i="6"/>
  <c r="E363" i="6"/>
  <c r="E149" i="6"/>
  <c r="E112" i="6"/>
  <c r="E423" i="6"/>
  <c r="E572" i="6"/>
  <c r="E720" i="6"/>
  <c r="E823" i="6"/>
  <c r="E188" i="6"/>
  <c r="E637" i="6"/>
  <c r="E168" i="6"/>
  <c r="E288" i="6"/>
  <c r="E125" i="6"/>
  <c r="E203" i="6"/>
  <c r="E522" i="6"/>
  <c r="E1198" i="6"/>
  <c r="E1258" i="6"/>
  <c r="E733" i="6"/>
  <c r="E470" i="6"/>
  <c r="E866" i="6"/>
  <c r="E1029" i="6"/>
  <c r="E918" i="6"/>
  <c r="E223" i="6"/>
  <c r="E542" i="6"/>
  <c r="E190" i="6"/>
  <c r="E460" i="6"/>
  <c r="E94" i="6"/>
  <c r="E607" i="6"/>
  <c r="E565" i="6"/>
  <c r="E177" i="6"/>
  <c r="E192" i="6"/>
  <c r="E178" i="6"/>
  <c r="E101" i="6"/>
  <c r="E136" i="6"/>
  <c r="E1193" i="6"/>
  <c r="E238" i="6"/>
  <c r="E616" i="6"/>
  <c r="E279" i="6"/>
  <c r="E506" i="6"/>
  <c r="E801" i="6"/>
  <c r="E404" i="6"/>
  <c r="E740" i="6"/>
  <c r="E1257" i="6"/>
  <c r="E405" i="6"/>
  <c r="E1187" i="6"/>
  <c r="E175" i="6"/>
  <c r="E609" i="6"/>
  <c r="E538" i="6"/>
  <c r="E379" i="6"/>
  <c r="E503" i="6"/>
  <c r="E335" i="6"/>
  <c r="E513" i="6"/>
  <c r="E1020" i="6"/>
  <c r="E614" i="6"/>
  <c r="E895" i="6"/>
  <c r="E155" i="6"/>
  <c r="E618" i="6"/>
  <c r="E104" i="6"/>
  <c r="E1010" i="6"/>
  <c r="E908" i="6"/>
  <c r="E1294" i="6"/>
  <c r="E242" i="6"/>
  <c r="E527" i="6"/>
  <c r="E280" i="6"/>
  <c r="E244" i="6"/>
  <c r="E489" i="6"/>
  <c r="E664" i="6"/>
  <c r="E960" i="6"/>
  <c r="E253" i="6"/>
  <c r="E605" i="6"/>
  <c r="E227" i="6"/>
  <c r="E321" i="6"/>
  <c r="E294" i="6"/>
  <c r="E85" i="6"/>
  <c r="E265" i="6"/>
  <c r="E193" i="6"/>
  <c r="E414" i="6"/>
  <c r="E383" i="6"/>
  <c r="E613" i="6"/>
  <c r="E214" i="6"/>
  <c r="E494" i="6"/>
  <c r="E479" i="6"/>
  <c r="E772" i="6"/>
  <c r="E197" i="6"/>
  <c r="E409" i="6"/>
  <c r="E338" i="6"/>
  <c r="E722" i="6"/>
  <c r="E546" i="6"/>
  <c r="E233" i="6"/>
  <c r="E258" i="6"/>
  <c r="E84" i="6"/>
  <c r="E752" i="6"/>
  <c r="E1006" i="6"/>
  <c r="E715" i="6"/>
  <c r="E87" i="6"/>
  <c r="E483" i="6"/>
  <c r="E416" i="6"/>
  <c r="E202" i="6"/>
  <c r="E952" i="6"/>
  <c r="E183" i="6"/>
  <c r="E469" i="6"/>
  <c r="E958" i="6"/>
  <c r="E400" i="6"/>
  <c r="E1261" i="6"/>
  <c r="E374" i="6"/>
  <c r="E340" i="6"/>
  <c r="E658" i="6"/>
  <c r="E528" i="6"/>
  <c r="E144" i="6"/>
  <c r="E1071" i="6"/>
  <c r="E1163" i="6"/>
  <c r="E307" i="6"/>
  <c r="E505" i="6"/>
  <c r="E387" i="6"/>
  <c r="E277" i="6"/>
  <c r="E924" i="6"/>
  <c r="E989" i="6"/>
  <c r="E816" i="6"/>
  <c r="E573" i="6"/>
  <c r="E762" i="6"/>
  <c r="E433" i="6"/>
  <c r="E520" i="6"/>
  <c r="E1027" i="6"/>
  <c r="E582" i="6"/>
  <c r="E1153" i="6"/>
  <c r="E172" i="6"/>
  <c r="E443" i="6"/>
  <c r="E370" i="6"/>
  <c r="E263" i="6"/>
  <c r="E408" i="6"/>
  <c r="E115" i="6"/>
  <c r="E680" i="6"/>
  <c r="E1159" i="6"/>
  <c r="E139" i="6"/>
  <c r="E622" i="6"/>
  <c r="E1394" i="6"/>
  <c r="E445" i="6"/>
  <c r="E157" i="6"/>
  <c r="E516" i="6"/>
  <c r="E89" i="6"/>
  <c r="E1333" i="6"/>
  <c r="E734" i="6"/>
  <c r="E384" i="6"/>
  <c r="E92" i="6"/>
  <c r="E1184" i="6"/>
  <c r="E797" i="6"/>
  <c r="E492" i="6"/>
  <c r="E226" i="6"/>
  <c r="E775" i="6"/>
  <c r="E780" i="6"/>
  <c r="E247" i="6"/>
  <c r="E1007" i="6"/>
  <c r="E446" i="6"/>
  <c r="E500" i="6"/>
  <c r="E1077" i="6"/>
  <c r="E132" i="6"/>
  <c r="E842" i="6"/>
  <c r="E1003" i="6"/>
  <c r="E673" i="6"/>
  <c r="E1210" i="6"/>
  <c r="E107" i="6"/>
  <c r="E299" i="6"/>
  <c r="E730" i="6"/>
  <c r="E376" i="6"/>
  <c r="E212" i="6"/>
  <c r="E949" i="6"/>
  <c r="E671" i="6"/>
  <c r="E498" i="6"/>
  <c r="E418" i="6"/>
  <c r="E554" i="6"/>
  <c r="E169" i="6"/>
  <c r="E297" i="6"/>
  <c r="E1277" i="6"/>
  <c r="E114" i="6"/>
  <c r="E220" i="6"/>
  <c r="E121" i="6"/>
  <c r="E176" i="6"/>
  <c r="E496" i="6"/>
  <c r="E1265" i="6"/>
  <c r="E166" i="6"/>
  <c r="E487" i="6"/>
  <c r="E600" i="6"/>
  <c r="E665" i="6"/>
  <c r="E828" i="6"/>
  <c r="E241" i="6"/>
  <c r="E159" i="6"/>
  <c r="E781" i="6"/>
  <c r="E682" i="6"/>
  <c r="E691" i="6"/>
  <c r="E349" i="6"/>
  <c r="E610" i="6"/>
  <c r="E881" i="6"/>
  <c r="E113" i="6"/>
  <c r="E264" i="6"/>
  <c r="E553" i="6"/>
  <c r="E481" i="6"/>
  <c r="E685" i="6"/>
  <c r="E953" i="6"/>
  <c r="E536" i="6"/>
  <c r="E259" i="6"/>
  <c r="E430" i="6"/>
  <c r="E679" i="6"/>
  <c r="E369" i="6"/>
  <c r="E353" i="6"/>
  <c r="E621" i="6"/>
  <c r="E593" i="6"/>
  <c r="E131" i="6"/>
  <c r="E581" i="6"/>
  <c r="E262" i="6"/>
  <c r="E882" i="6"/>
  <c r="E523" i="6"/>
  <c r="E951" i="6"/>
  <c r="E606" i="6"/>
  <c r="E560" i="6"/>
  <c r="E185" i="6"/>
  <c r="E598" i="6"/>
  <c r="E218" i="6"/>
  <c r="E521" i="6"/>
  <c r="E608" i="6"/>
  <c r="E515" i="6"/>
  <c r="E267" i="6"/>
  <c r="E143" i="6"/>
  <c r="E893" i="6"/>
  <c r="E377" i="6"/>
  <c r="E574" i="6"/>
  <c r="E162" i="6"/>
  <c r="E236" i="6"/>
  <c r="E68" i="6"/>
  <c r="E305" i="6"/>
  <c r="E770" i="6"/>
  <c r="E163" i="6"/>
  <c r="E273" i="6"/>
  <c r="E117" i="6"/>
  <c r="E348" i="6"/>
  <c r="E393" i="6"/>
  <c r="E634" i="6"/>
  <c r="E221" i="6"/>
  <c r="E239" i="6"/>
  <c r="E444" i="6"/>
  <c r="E315" i="6"/>
  <c r="E422" i="6"/>
  <c r="E769" i="6"/>
  <c r="E154" i="6"/>
  <c r="E205" i="6"/>
  <c r="E758" i="6"/>
  <c r="E138" i="6"/>
  <c r="E873" i="6"/>
  <c r="E659" i="6"/>
  <c r="E760" i="6"/>
  <c r="E441" i="6"/>
  <c r="E463" i="6"/>
  <c r="E128" i="6"/>
  <c r="E224" i="6"/>
  <c r="E596" i="6"/>
  <c r="E589" i="6"/>
  <c r="E1286" i="6"/>
  <c r="E896" i="6"/>
  <c r="E594" i="6"/>
  <c r="E74" i="6"/>
  <c r="E388" i="6"/>
  <c r="E106" i="6"/>
  <c r="E147" i="6"/>
  <c r="E318" i="6"/>
  <c r="E426" i="6"/>
  <c r="E98" i="6"/>
  <c r="E793" i="6"/>
  <c r="E707" i="6"/>
  <c r="E512" i="6"/>
  <c r="E684" i="6"/>
  <c r="E1057" i="6"/>
  <c r="E577" i="6"/>
  <c r="E464" i="6"/>
  <c r="E786" i="6"/>
  <c r="E140" i="6"/>
  <c r="E796" i="6"/>
  <c r="E798" i="6"/>
  <c r="E304" i="6"/>
  <c r="E90" i="6"/>
  <c r="E308" i="6"/>
  <c r="E150" i="6"/>
  <c r="E391" i="6"/>
  <c r="E455" i="6"/>
  <c r="E569" i="6"/>
  <c r="E820" i="6"/>
  <c r="E325" i="6"/>
  <c r="E451" i="6"/>
  <c r="E256" i="6"/>
  <c r="E480" i="6"/>
  <c r="E705" i="6"/>
  <c r="E514" i="6"/>
  <c r="E860" i="6"/>
  <c r="E435" i="6"/>
  <c r="E171" i="6"/>
  <c r="E541" i="6"/>
  <c r="E111" i="6"/>
  <c r="E70" i="6"/>
  <c r="E526" i="6"/>
  <c r="E468" i="6"/>
  <c r="E358" i="6"/>
  <c r="E309" i="6"/>
  <c r="E784" i="6"/>
  <c r="E145" i="6"/>
  <c r="E713" i="6"/>
  <c r="E137" i="6"/>
  <c r="E425" i="6"/>
  <c r="E922" i="6"/>
  <c r="E448" i="6"/>
  <c r="E180" i="6"/>
  <c r="E759" i="6"/>
  <c r="E1037" i="6"/>
  <c r="E555" i="6"/>
  <c r="E216" i="6"/>
  <c r="E912" i="6"/>
  <c r="E477" i="6"/>
  <c r="E219" i="6"/>
  <c r="E757" i="6"/>
  <c r="E127" i="6"/>
  <c r="E248" i="6"/>
  <c r="E913" i="6"/>
  <c r="E883" i="6"/>
  <c r="E350" i="6"/>
  <c r="E1161" i="6"/>
  <c r="E615" i="6"/>
  <c r="E449" i="6"/>
  <c r="E579" i="6"/>
  <c r="E421" i="6"/>
  <c r="E187" i="6"/>
  <c r="E206" i="6"/>
  <c r="E987" i="6"/>
  <c r="E141" i="6"/>
  <c r="E378" i="6"/>
  <c r="E894" i="6"/>
  <c r="E270" i="6"/>
  <c r="E346" i="6"/>
  <c r="E518" i="6"/>
  <c r="E303" i="6"/>
  <c r="E275" i="6"/>
  <c r="E126" i="6"/>
  <c r="E502" i="6"/>
  <c r="E638" i="6"/>
  <c r="E282" i="6"/>
  <c r="E563" i="6"/>
  <c r="E667" i="6"/>
  <c r="E302" i="6"/>
  <c r="E246" i="6"/>
  <c r="E361" i="6"/>
  <c r="E255" i="6"/>
  <c r="E217" i="6"/>
  <c r="E824" i="6"/>
  <c r="E863" i="6"/>
  <c r="E570" i="6"/>
  <c r="E339" i="6"/>
  <c r="E1075" i="6"/>
  <c r="E80" i="6"/>
  <c r="E351" i="6"/>
  <c r="E179" i="6"/>
  <c r="E342" i="6"/>
  <c r="E508" i="6"/>
  <c r="E712" i="6"/>
  <c r="E105" i="6"/>
  <c r="E191" i="6"/>
  <c r="E274" i="6"/>
  <c r="E199" i="6"/>
  <c r="E558" i="6"/>
  <c r="E865" i="6"/>
  <c r="E93" i="6"/>
  <c r="E235" i="6"/>
  <c r="E289" i="6"/>
  <c r="E1002" i="6"/>
  <c r="E375" i="6"/>
  <c r="E97" i="6"/>
  <c r="E766" i="6"/>
  <c r="E478" i="6"/>
  <c r="E1302" i="6"/>
  <c r="E663" i="6"/>
  <c r="E417" i="6"/>
  <c r="E800" i="6"/>
  <c r="E142" i="6"/>
  <c r="E77" i="6"/>
  <c r="E429" i="6"/>
  <c r="E747" i="6"/>
  <c r="E320" i="6"/>
  <c r="E694" i="6"/>
  <c r="E392" i="6"/>
  <c r="E293" i="6"/>
  <c r="E583" i="6"/>
  <c r="E243" i="6"/>
  <c r="E88" i="6"/>
  <c r="E371" i="6"/>
  <c r="E173" i="6"/>
  <c r="E399" i="6"/>
  <c r="E699" i="6"/>
  <c r="E1311" i="6"/>
  <c r="E588" i="6"/>
  <c r="E456" i="6"/>
  <c r="E69" i="6"/>
  <c r="E1059" i="6"/>
  <c r="E78" i="6"/>
  <c r="E118" i="6"/>
  <c r="E599" i="6"/>
  <c r="E1254" i="6"/>
  <c r="E225" i="6"/>
  <c r="E283" i="6"/>
  <c r="E196" i="6"/>
  <c r="E161" i="6"/>
  <c r="E777" i="6"/>
  <c r="E776" i="6"/>
  <c r="E979" i="6"/>
  <c r="E872" i="6"/>
  <c r="E450" i="6"/>
  <c r="E718" i="6"/>
  <c r="E529" i="6"/>
  <c r="E412" i="6"/>
  <c r="E366" i="6"/>
  <c r="E73" i="6"/>
  <c r="E462" i="6"/>
  <c r="E110" i="6"/>
  <c r="E133" i="6"/>
  <c r="E1068" i="6"/>
  <c r="E257" i="6"/>
  <c r="E381" i="6"/>
  <c r="E292" i="6"/>
  <c r="E595" i="6"/>
  <c r="E732" i="6"/>
  <c r="E152" i="6"/>
  <c r="E674" i="6"/>
  <c r="E116" i="6"/>
  <c r="E328" i="6"/>
  <c r="E195" i="6"/>
  <c r="E643" i="6"/>
  <c r="E603" i="6"/>
  <c r="E1053" i="6"/>
  <c r="E286" i="6"/>
  <c r="E432" i="6"/>
  <c r="E602" i="6"/>
  <c r="E906" i="6"/>
  <c r="E135" i="6"/>
  <c r="E91" i="6"/>
  <c r="E533" i="6"/>
  <c r="E677" i="6"/>
  <c r="E991" i="6"/>
  <c r="E668" i="6"/>
  <c r="E611" i="6"/>
  <c r="E312" i="6"/>
  <c r="E336" i="6"/>
  <c r="E300" i="6"/>
  <c r="E431" i="6"/>
  <c r="E476" i="6"/>
  <c r="E398" i="6"/>
  <c r="E330" i="6"/>
  <c r="E184" i="6"/>
  <c r="E792" i="6"/>
  <c r="E670" i="6"/>
  <c r="E575" i="6"/>
  <c r="E636" i="6"/>
  <c r="E1148" i="6"/>
  <c r="E454" i="6"/>
  <c r="E355" i="6"/>
  <c r="E331" i="6"/>
  <c r="E597" i="6"/>
  <c r="E245" i="6"/>
  <c r="E690" i="6"/>
  <c r="E885" i="6"/>
  <c r="E567" i="6"/>
  <c r="E471" i="6"/>
  <c r="E146" i="6"/>
  <c r="E458" i="6"/>
  <c r="E359" i="6"/>
  <c r="E625" i="6"/>
  <c r="E103" i="6"/>
  <c r="E281" i="6"/>
  <c r="E436" i="6"/>
  <c r="E167" i="6"/>
  <c r="E509" i="6"/>
  <c r="E1276" i="6"/>
  <c r="E874" i="6"/>
  <c r="E319" i="6"/>
  <c r="E367" i="6"/>
  <c r="E347" i="6"/>
  <c r="E360" i="6"/>
  <c r="E753" i="6"/>
  <c r="E442" i="6"/>
  <c r="E475" i="6"/>
  <c r="E741" i="6"/>
  <c r="E1323" i="6"/>
  <c r="E1160" i="6"/>
  <c r="E1144" i="6"/>
  <c r="E821" i="6"/>
  <c r="E580" i="6"/>
  <c r="E268" i="6"/>
  <c r="E735" i="6"/>
  <c r="E587" i="6"/>
  <c r="E802" i="6"/>
  <c r="E204" i="6"/>
  <c r="E1248" i="6"/>
  <c r="E935" i="6"/>
  <c r="E210" i="6"/>
  <c r="E452" i="6"/>
  <c r="E134" i="6"/>
  <c r="E324" i="6"/>
  <c r="E148" i="6"/>
  <c r="E704" i="6"/>
  <c r="E291" i="6"/>
  <c r="E1382" i="6"/>
  <c r="E1207" i="6"/>
  <c r="E1401" i="6"/>
  <c r="E669" i="6"/>
  <c r="E1297" i="6"/>
  <c r="E1493" i="6"/>
  <c r="E1498" i="6"/>
  <c r="E1206" i="6"/>
  <c r="E1202" i="6"/>
  <c r="E1467" i="6"/>
  <c r="E1338" i="6"/>
  <c r="E619" i="6"/>
  <c r="E467" i="6"/>
  <c r="E727" i="6"/>
  <c r="E721" i="6"/>
  <c r="E1353" i="6"/>
  <c r="E1200" i="6"/>
  <c r="E329" i="6"/>
  <c r="E754" i="6"/>
  <c r="E1175" i="6"/>
  <c r="E1058" i="6"/>
  <c r="E1337" i="6"/>
  <c r="E1237" i="6"/>
  <c r="E1063" i="6"/>
  <c r="E978" i="6"/>
  <c r="E1262" i="6"/>
  <c r="E1458" i="6"/>
  <c r="E1249" i="6"/>
  <c r="E1278" i="6"/>
  <c r="E1391" i="6"/>
  <c r="E1125" i="6"/>
  <c r="E919" i="6"/>
  <c r="E1062" i="6"/>
  <c r="E692" i="6"/>
  <c r="E719" i="6"/>
  <c r="E1017" i="6"/>
  <c r="E1231" i="6"/>
  <c r="E950" i="6"/>
  <c r="E1069" i="6"/>
  <c r="E586" i="6"/>
  <c r="E1399" i="6"/>
  <c r="E1145" i="6"/>
  <c r="E1449" i="6"/>
  <c r="E1142" i="6"/>
  <c r="E1242" i="6"/>
  <c r="E1045" i="6"/>
  <c r="E817" i="6"/>
  <c r="E689" i="6"/>
  <c r="E1183" i="6"/>
  <c r="E957" i="6"/>
  <c r="E1492" i="6"/>
  <c r="E967" i="6"/>
  <c r="E999" i="6"/>
  <c r="E1117" i="6"/>
  <c r="E805" i="6"/>
  <c r="E310" i="6"/>
  <c r="E1070" i="6"/>
  <c r="E1446" i="6"/>
  <c r="E676" i="6"/>
  <c r="E1471" i="6"/>
  <c r="E862" i="6"/>
  <c r="E1439" i="6"/>
  <c r="E1359" i="6"/>
  <c r="E1049" i="6"/>
  <c r="E915" i="6"/>
  <c r="E969" i="6"/>
  <c r="E1196" i="6"/>
  <c r="E1352" i="6"/>
  <c r="E631" i="6"/>
  <c r="E948" i="6"/>
  <c r="E1288" i="6"/>
  <c r="E910" i="6"/>
  <c r="E1275" i="6"/>
  <c r="E1060" i="6"/>
  <c r="E584" i="6"/>
  <c r="E941" i="6"/>
  <c r="E654" i="6"/>
  <c r="E406" i="6"/>
  <c r="E867" i="6"/>
  <c r="E1509" i="6"/>
  <c r="E1044" i="6"/>
  <c r="E1293" i="6"/>
  <c r="E868" i="6"/>
  <c r="E296" i="6"/>
  <c r="E1138" i="6"/>
  <c r="E1469" i="6"/>
  <c r="E234" i="6"/>
  <c r="E724" i="6"/>
  <c r="E1098" i="6"/>
  <c r="E1235" i="6"/>
  <c r="E419" i="6"/>
  <c r="E1013" i="6"/>
  <c r="E1395" i="6"/>
  <c r="E1315" i="6"/>
  <c r="E568" i="6"/>
  <c r="E853" i="6"/>
  <c r="E1480" i="6"/>
  <c r="E902" i="6"/>
  <c r="E1406" i="6"/>
  <c r="E532" i="6"/>
  <c r="E891" i="6"/>
  <c r="E1466" i="6"/>
  <c r="E1227" i="6"/>
  <c r="E1284" i="6"/>
  <c r="E1367" i="6"/>
  <c r="E497" i="6"/>
  <c r="E1513" i="6"/>
  <c r="E1508" i="6"/>
  <c r="E687" i="6"/>
  <c r="E661" i="6"/>
  <c r="E1390" i="6"/>
  <c r="E858" i="6"/>
  <c r="E827" i="6"/>
  <c r="E1074" i="6"/>
  <c r="E1119" i="6"/>
  <c r="E854" i="6"/>
  <c r="E1470" i="6"/>
  <c r="E1155" i="6"/>
  <c r="E932" i="6"/>
  <c r="E748" i="6"/>
  <c r="E1299" i="6"/>
  <c r="E804" i="6"/>
  <c r="E864" i="6"/>
  <c r="E1388" i="6"/>
  <c r="E836" i="6"/>
  <c r="E1361" i="6"/>
  <c r="E1079" i="6"/>
  <c r="E706" i="6"/>
  <c r="E1022" i="6"/>
  <c r="E298" i="6"/>
  <c r="E736" i="6"/>
  <c r="E1368" i="6"/>
  <c r="E725" i="6"/>
  <c r="E976" i="6"/>
  <c r="E986" i="6"/>
  <c r="E1403" i="6"/>
  <c r="E578" i="6"/>
  <c r="E640" i="6"/>
  <c r="E1104" i="6"/>
  <c r="E1379" i="6"/>
  <c r="E1416" i="6"/>
  <c r="E427" i="6"/>
  <c r="E1092" i="6"/>
  <c r="E1035" i="6"/>
  <c r="E1051" i="6"/>
  <c r="E1331" i="6"/>
  <c r="E771" i="6"/>
  <c r="E795" i="6"/>
  <c r="E1451" i="6"/>
  <c r="E899" i="6"/>
  <c r="E1067" i="6"/>
  <c r="E1476" i="6"/>
  <c r="E1090" i="6"/>
  <c r="E1489" i="6"/>
  <c r="E1036" i="6"/>
  <c r="E1381" i="6"/>
  <c r="E1334" i="6"/>
  <c r="E439" i="6"/>
  <c r="E561" i="6"/>
  <c r="E1250" i="6"/>
  <c r="E228" i="6"/>
  <c r="E992" i="6"/>
  <c r="E1214" i="6"/>
  <c r="E287" i="6"/>
  <c r="E1064" i="6"/>
  <c r="E1093" i="6"/>
  <c r="E1461" i="6"/>
  <c r="E923" i="6"/>
  <c r="E1279" i="6"/>
  <c r="E861" i="6"/>
  <c r="E755" i="6"/>
  <c r="E1456" i="6"/>
  <c r="E1499" i="6"/>
  <c r="E1121" i="6"/>
  <c r="E878" i="6"/>
  <c r="E898" i="6"/>
  <c r="E1431" i="6"/>
  <c r="E1005" i="6"/>
  <c r="E844" i="6"/>
  <c r="E1413" i="6"/>
  <c r="E1418" i="6"/>
  <c r="E1143" i="6"/>
  <c r="E1479" i="6"/>
  <c r="E1253" i="6"/>
  <c r="E1339" i="6"/>
  <c r="E1419" i="6"/>
  <c r="E231" i="6"/>
  <c r="E806" i="6"/>
  <c r="E1050" i="6"/>
  <c r="E1407" i="6"/>
  <c r="E940" i="6"/>
  <c r="E888" i="6"/>
  <c r="E354" i="6"/>
  <c r="E1158" i="6"/>
  <c r="E1463" i="6"/>
  <c r="E1327" i="6"/>
  <c r="E971" i="6"/>
  <c r="E252" i="6"/>
  <c r="E930" i="6"/>
  <c r="E1097" i="6"/>
  <c r="E1340" i="6"/>
  <c r="E389" i="6"/>
  <c r="E1507" i="6"/>
  <c r="E920" i="6"/>
  <c r="E889" i="6"/>
  <c r="E900" i="6"/>
  <c r="E543" i="6"/>
  <c r="E982" i="6"/>
  <c r="E1441" i="6"/>
  <c r="E1114" i="6"/>
  <c r="E482" i="6"/>
  <c r="E260" i="6"/>
  <c r="E1330" i="6"/>
  <c r="E557" i="6"/>
  <c r="E1076" i="6"/>
  <c r="E632" i="6"/>
  <c r="E1360" i="6"/>
  <c r="E1008" i="6"/>
  <c r="E926" i="6"/>
  <c r="E907" i="6"/>
  <c r="E1503" i="6"/>
  <c r="E1346" i="6"/>
  <c r="E1435" i="6"/>
  <c r="E1423" i="6"/>
  <c r="E507" i="6"/>
  <c r="E1252" i="6"/>
  <c r="E711" i="6"/>
  <c r="E591" i="6"/>
  <c r="E1283" i="6"/>
  <c r="E1405" i="6"/>
  <c r="E708" i="6"/>
  <c r="E1285" i="6"/>
  <c r="E1232" i="6"/>
  <c r="E1164" i="6"/>
  <c r="E773" i="6"/>
  <c r="E1437" i="6"/>
  <c r="E1310" i="6"/>
  <c r="E897" i="6"/>
  <c r="E994" i="6"/>
  <c r="E855" i="6"/>
  <c r="E1224" i="6"/>
  <c r="E1216" i="6"/>
  <c r="E1272" i="6"/>
  <c r="E1483" i="6"/>
  <c r="E1425" i="6"/>
  <c r="E1484" i="6"/>
  <c r="E789" i="6"/>
  <c r="E852" i="6"/>
  <c r="E1426" i="6"/>
  <c r="E484" i="6"/>
  <c r="E1028" i="6"/>
  <c r="E985" i="6"/>
  <c r="E1185" i="6"/>
  <c r="E1157" i="6"/>
  <c r="E756" i="6"/>
  <c r="E738" i="6"/>
  <c r="E731" i="6"/>
  <c r="E714" i="6"/>
  <c r="E1289" i="6"/>
  <c r="E1128" i="6"/>
  <c r="E1468" i="6"/>
  <c r="E1146" i="6"/>
  <c r="E1095" i="6"/>
  <c r="E1120" i="6"/>
  <c r="E1156" i="6"/>
  <c r="E1404" i="6"/>
  <c r="E1351" i="6"/>
  <c r="E240" i="6"/>
  <c r="E1376" i="6"/>
  <c r="E1475" i="6"/>
  <c r="E1086" i="6"/>
  <c r="E1023" i="6"/>
  <c r="E1287" i="6"/>
  <c r="E1052" i="6"/>
  <c r="E709" i="6"/>
  <c r="E1264" i="6"/>
  <c r="E1222" i="6"/>
  <c r="E1464" i="6"/>
  <c r="E840" i="6"/>
  <c r="E822" i="6"/>
  <c r="E1124" i="6"/>
  <c r="E1195" i="6"/>
  <c r="E943" i="6"/>
  <c r="E437" i="6"/>
  <c r="E973" i="6"/>
  <c r="E1033" i="6"/>
  <c r="E1433" i="6"/>
  <c r="E968" i="6"/>
  <c r="E499" i="6"/>
  <c r="E1040" i="6"/>
  <c r="E782" i="6"/>
  <c r="E996" i="6"/>
  <c r="E209" i="6"/>
  <c r="E929" i="6"/>
  <c r="E1322" i="6"/>
  <c r="E871" i="6"/>
  <c r="E765" i="6"/>
  <c r="E1356" i="6"/>
  <c r="E457" i="6"/>
  <c r="E1465" i="6"/>
  <c r="E1085" i="6"/>
  <c r="E382" i="6"/>
  <c r="E641" i="6"/>
  <c r="E1412" i="6"/>
  <c r="E917" i="6"/>
  <c r="E993" i="6"/>
  <c r="E630" i="6"/>
  <c r="E1442" i="6"/>
  <c r="E787" i="6"/>
  <c r="E1375" i="6"/>
  <c r="E1491" i="6"/>
  <c r="E794" i="6"/>
  <c r="E1348" i="6"/>
  <c r="E386" i="6"/>
  <c r="E1424" i="6"/>
  <c r="E1397" i="6"/>
  <c r="E1306" i="6"/>
  <c r="E1307" i="6"/>
  <c r="E1457" i="6"/>
  <c r="E1377" i="6"/>
  <c r="E961" i="6"/>
  <c r="E1109" i="6"/>
  <c r="E911" i="6"/>
  <c r="E1147" i="6"/>
  <c r="E1364" i="6"/>
  <c r="E1150" i="6"/>
  <c r="E1031" i="6"/>
  <c r="E1325" i="6"/>
  <c r="E1001" i="6"/>
  <c r="E1358" i="6"/>
  <c r="E959" i="6"/>
  <c r="E1197" i="6"/>
  <c r="E1108" i="6"/>
  <c r="E697" i="6"/>
  <c r="E1321" i="6"/>
  <c r="E1192" i="6"/>
  <c r="E1078" i="6"/>
  <c r="E403" i="6"/>
  <c r="E1099" i="6"/>
  <c r="E1362" i="6"/>
  <c r="E1151" i="6"/>
  <c r="E1303" i="6"/>
  <c r="E327" i="6"/>
  <c r="E984" i="6"/>
  <c r="E819" i="6"/>
  <c r="E1350" i="6"/>
  <c r="E869" i="6"/>
  <c r="E1259" i="6"/>
  <c r="E1459" i="6"/>
  <c r="E964" i="6"/>
  <c r="E846" i="6"/>
  <c r="E884" i="6"/>
  <c r="E402" i="6"/>
  <c r="E1462" i="6"/>
  <c r="E826" i="6"/>
  <c r="E1081" i="6"/>
  <c r="E927" i="6"/>
  <c r="E1123" i="6"/>
  <c r="E1112" i="6"/>
  <c r="E1134" i="6"/>
  <c r="E1314" i="6"/>
  <c r="E646" i="6"/>
  <c r="E1432" i="6"/>
  <c r="E208" i="6"/>
  <c r="E995" i="6"/>
  <c r="E1212" i="6"/>
  <c r="E1411" i="6"/>
  <c r="E737" i="6"/>
  <c r="E814" i="6"/>
  <c r="E1238" i="6"/>
  <c r="E966" i="6"/>
  <c r="E745" i="6"/>
  <c r="E1400" i="6"/>
  <c r="E357" i="6"/>
  <c r="E1016" i="6"/>
  <c r="E833" i="6"/>
  <c r="E1209" i="6"/>
  <c r="E702" i="6"/>
  <c r="E1048" i="6"/>
  <c r="E1015" i="6"/>
  <c r="E849" i="6"/>
  <c r="E1024" i="6"/>
  <c r="E1369" i="6"/>
  <c r="E620" i="6"/>
  <c r="E1373" i="6"/>
  <c r="E1383" i="6"/>
  <c r="E785" i="6"/>
  <c r="E1385" i="6"/>
  <c r="E997" i="6"/>
  <c r="E1328" i="6"/>
  <c r="E1505" i="6"/>
  <c r="E892" i="6"/>
  <c r="E504" i="6"/>
  <c r="E1152" i="6"/>
  <c r="E559" i="6"/>
  <c r="E1243" i="6"/>
  <c r="E1089" i="6"/>
  <c r="E1004" i="6"/>
  <c r="E963" i="6"/>
  <c r="E1496" i="6"/>
  <c r="E459" i="6"/>
  <c r="E856" i="6"/>
  <c r="E1452" i="6"/>
  <c r="E1336" i="6"/>
  <c r="E1281" i="6"/>
  <c r="E592" i="6"/>
  <c r="E1308" i="6"/>
  <c r="E1309" i="6"/>
  <c r="E1298" i="6"/>
  <c r="E739" i="6"/>
  <c r="E1428" i="6"/>
  <c r="E1215" i="6"/>
  <c r="E859" i="6"/>
  <c r="E1450" i="6"/>
  <c r="E1420" i="6"/>
  <c r="E1387" i="6"/>
  <c r="E931" i="6"/>
  <c r="E1116" i="6"/>
  <c r="E531" i="6"/>
  <c r="E1149" i="6"/>
  <c r="E1263" i="6"/>
  <c r="E333" i="6"/>
  <c r="E1223" i="6"/>
  <c r="E1241" i="6"/>
  <c r="E1511" i="6"/>
  <c r="E1012" i="6"/>
  <c r="E1417" i="6"/>
  <c r="E955" i="6"/>
  <c r="E850" i="6"/>
  <c r="E1510" i="6"/>
  <c r="E1018" i="6"/>
  <c r="E1267" i="6"/>
  <c r="E1251" i="6"/>
  <c r="E1384" i="6"/>
  <c r="E1167" i="6"/>
  <c r="E1032" i="6"/>
  <c r="E774" i="6"/>
  <c r="E1230" i="6"/>
  <c r="E1296" i="6"/>
  <c r="E1170" i="6"/>
  <c r="E1270" i="6"/>
  <c r="E1448" i="6"/>
  <c r="E1494" i="6"/>
  <c r="E1421" i="6"/>
  <c r="E1096" i="6"/>
  <c r="E1410" i="6"/>
  <c r="E1316" i="6"/>
  <c r="E1118" i="6"/>
  <c r="E1372" i="6"/>
  <c r="E1219" i="6"/>
  <c r="E683" i="6"/>
  <c r="E1329" i="6"/>
  <c r="E1240" i="6"/>
  <c r="E1488" i="6"/>
  <c r="E1474" i="6"/>
  <c r="E1191" i="6"/>
  <c r="E1186" i="6"/>
  <c r="E194" i="6"/>
  <c r="E1273" i="6"/>
  <c r="E510" i="6"/>
  <c r="E1009" i="6"/>
  <c r="E410" i="6"/>
  <c r="E1165" i="6"/>
  <c r="E1478" i="6"/>
  <c r="E879" i="6"/>
  <c r="E447" i="6"/>
  <c r="E1218" i="6"/>
  <c r="E1487" i="6"/>
  <c r="E652" i="6"/>
  <c r="E397" i="6"/>
  <c r="E904" i="6"/>
  <c r="E495" i="6"/>
  <c r="E1472" i="6"/>
  <c r="E990" i="6"/>
  <c r="E1226" i="6"/>
  <c r="E1371" i="6"/>
  <c r="E728" i="6"/>
  <c r="E540" i="6"/>
  <c r="E1233" i="6"/>
  <c r="E921" i="6"/>
  <c r="E1162" i="6"/>
  <c r="E808" i="6"/>
  <c r="E716" i="6"/>
  <c r="E1320" i="6"/>
  <c r="E1326" i="6"/>
  <c r="E1229" i="6"/>
  <c r="E744" i="6"/>
  <c r="E768" i="6"/>
  <c r="E965" i="6"/>
  <c r="E1129" i="6"/>
  <c r="E466" i="6"/>
  <c r="E1349" i="6"/>
  <c r="E1084" i="6"/>
  <c r="E887" i="6"/>
  <c r="E1313" i="6"/>
  <c r="E295" i="6"/>
  <c r="E1409" i="6"/>
  <c r="E815" i="6"/>
  <c r="E1136" i="6"/>
  <c r="E933" i="6"/>
  <c r="E1434" i="6"/>
  <c r="E1203" i="6"/>
  <c r="E1304" i="6"/>
  <c r="E1485" i="6"/>
  <c r="E1046" i="6"/>
  <c r="E1100" i="6"/>
  <c r="E977" i="6"/>
  <c r="E843" i="6"/>
  <c r="E763" i="6"/>
  <c r="E832" i="6"/>
  <c r="E660" i="6"/>
  <c r="E1140" i="6"/>
  <c r="E1139" i="6"/>
  <c r="E983" i="6"/>
  <c r="E1025" i="6"/>
  <c r="E710" i="6"/>
  <c r="E1115" i="6"/>
  <c r="E1260" i="6"/>
  <c r="E1389" i="6"/>
  <c r="E956" i="6"/>
  <c r="E1506" i="6"/>
  <c r="E1105" i="6"/>
  <c r="E1174" i="6"/>
  <c r="E1344" i="6"/>
  <c r="E1380" i="6"/>
  <c r="E1386" i="6"/>
  <c r="E686" i="6"/>
  <c r="E1166" i="6"/>
  <c r="E845" i="6"/>
  <c r="E936" i="6"/>
  <c r="E1455" i="6"/>
  <c r="E764" i="6"/>
  <c r="E249" i="6"/>
  <c r="E838" i="6"/>
  <c r="E424" i="6"/>
  <c r="E1126" i="6"/>
  <c r="E1342" i="6"/>
  <c r="E695" i="6"/>
  <c r="E1312" i="6"/>
  <c r="E1180" i="6"/>
  <c r="E1501" i="6"/>
  <c r="E316" i="6"/>
  <c r="E1130" i="6"/>
  <c r="E1131" i="6"/>
  <c r="E1341" i="6"/>
  <c r="E1171" i="6"/>
  <c r="E1080" i="6"/>
  <c r="E1066" i="6"/>
  <c r="E1065" i="6"/>
  <c r="E1072" i="6"/>
  <c r="E394" i="6"/>
  <c r="E1247" i="6"/>
  <c r="E1234" i="6"/>
  <c r="E1370" i="6"/>
  <c r="E1305" i="6"/>
  <c r="E1019" i="6"/>
  <c r="E934" i="6"/>
  <c r="E1444" i="6"/>
  <c r="E1460" i="6"/>
  <c r="E373" i="6"/>
  <c r="E1392" i="6"/>
  <c r="E645" i="6"/>
  <c r="E790" i="6"/>
  <c r="E1398" i="6"/>
  <c r="E493" i="6"/>
  <c r="E703" i="6"/>
  <c r="E1365" i="6"/>
  <c r="E1199" i="6"/>
  <c r="E903" i="6"/>
  <c r="E925" i="6"/>
  <c r="E1443" i="6"/>
  <c r="E1082" i="6"/>
  <c r="E585" i="6"/>
  <c r="E1430" i="6"/>
  <c r="E511" i="6"/>
  <c r="E851" i="6"/>
  <c r="E181" i="6"/>
  <c r="E877" i="6"/>
  <c r="E1204" i="6"/>
  <c r="E1034" i="6"/>
  <c r="E946" i="6"/>
  <c r="E314" i="6"/>
  <c r="E825" i="6"/>
  <c r="E271" i="6"/>
  <c r="E1295" i="6"/>
  <c r="E551" i="6"/>
  <c r="E1201" i="6"/>
  <c r="E807" i="6"/>
  <c r="E576" i="6"/>
  <c r="E1133" i="6"/>
  <c r="E998" i="6"/>
  <c r="E656" i="6"/>
  <c r="E723" i="6"/>
  <c r="E813" i="6"/>
  <c r="E1408" i="6"/>
  <c r="E644" i="6"/>
  <c r="E717" i="6"/>
  <c r="E1269" i="6"/>
  <c r="E1355" i="6"/>
  <c r="E1182" i="6"/>
  <c r="E1030" i="6"/>
  <c r="E1427" i="6"/>
  <c r="E1127" i="6"/>
  <c r="E525" i="6"/>
  <c r="E571" i="6"/>
  <c r="E767" i="6"/>
  <c r="E1414" i="6"/>
  <c r="E742" i="6"/>
  <c r="E876" i="6"/>
  <c r="E909" i="6"/>
  <c r="E901" i="6"/>
  <c r="E812" i="6"/>
  <c r="E1061" i="6"/>
  <c r="E1245" i="6"/>
  <c r="E916" i="6"/>
  <c r="E344" i="6"/>
  <c r="E1357" i="6"/>
  <c r="E395" i="6"/>
  <c r="E1101" i="6"/>
  <c r="E1332" i="6"/>
  <c r="E198" i="6"/>
  <c r="E1292" i="6"/>
  <c r="E651" i="6"/>
  <c r="E1107" i="6"/>
  <c r="E1172" i="6"/>
  <c r="E743" i="6"/>
  <c r="E662" i="6"/>
  <c r="E380" i="6"/>
  <c r="E1178" i="6"/>
  <c r="E1179" i="6"/>
  <c r="E841" i="6"/>
  <c r="E562" i="6"/>
  <c r="E1190" i="6"/>
  <c r="E788" i="6"/>
  <c r="E1228" i="6"/>
  <c r="E1217" i="6"/>
  <c r="E639" i="6"/>
  <c r="E627" i="6"/>
  <c r="E1502" i="6"/>
  <c r="E875" i="6"/>
  <c r="E547" i="6"/>
  <c r="E1438" i="6"/>
  <c r="E1236" i="6"/>
  <c r="E1415" i="6"/>
  <c r="E629" i="6"/>
  <c r="E975" i="6"/>
  <c r="E1239" i="6"/>
  <c r="E1106" i="6"/>
  <c r="E276" i="6"/>
  <c r="E1504" i="6"/>
  <c r="E1282" i="6"/>
  <c r="E657" i="6"/>
  <c r="E1280" i="6"/>
  <c r="E278" i="6"/>
  <c r="E612" i="6"/>
  <c r="E635" i="6"/>
  <c r="E1473" i="6"/>
  <c r="E1363" i="6"/>
  <c r="E1268" i="6"/>
  <c r="E1255" i="6"/>
  <c r="E1073" i="6"/>
  <c r="E1271" i="6"/>
  <c r="E648" i="6"/>
  <c r="E556" i="6"/>
  <c r="E857" i="6"/>
  <c r="E1221" i="6"/>
  <c r="E914" i="6"/>
  <c r="E1477" i="6"/>
  <c r="E1290" i="6"/>
  <c r="E698" i="6"/>
  <c r="E1110" i="6"/>
  <c r="E1447" i="6"/>
  <c r="E1169" i="6"/>
  <c r="E372" i="6"/>
  <c r="E1454" i="6"/>
  <c r="E1482" i="6"/>
  <c r="E215" i="6"/>
  <c r="E1039" i="6"/>
  <c r="E1168" i="6"/>
  <c r="E552" i="6"/>
  <c r="E1497" i="6"/>
  <c r="E1113" i="6"/>
  <c r="E1256" i="6"/>
  <c r="E666" i="6"/>
  <c r="E1102" i="6"/>
  <c r="E655" i="6"/>
  <c r="E1301" i="6"/>
  <c r="E647" i="6"/>
  <c r="E1500" i="6"/>
  <c r="E653" i="6"/>
  <c r="E465" i="6"/>
  <c r="E1132" i="6"/>
  <c r="E1208" i="6"/>
  <c r="E749" i="6"/>
  <c r="E440" i="6"/>
  <c r="E1154" i="6"/>
  <c r="E1436" i="6"/>
  <c r="E726" i="6"/>
  <c r="E1181" i="6"/>
  <c r="E415" i="6"/>
  <c r="E1514" i="6"/>
  <c r="E1137" i="6"/>
  <c r="E1345" i="6"/>
  <c r="E266" i="6"/>
  <c r="E1453" i="6"/>
  <c r="E938" i="6"/>
  <c r="E751" i="6"/>
  <c r="E617" i="6"/>
  <c r="E942" i="6"/>
  <c r="E1091" i="6"/>
  <c r="E1014" i="6"/>
  <c r="E1274" i="6"/>
  <c r="E761" i="6"/>
  <c r="E623" i="6"/>
  <c r="E1324" i="6"/>
  <c r="E1213" i="6"/>
  <c r="E1225" i="6"/>
  <c r="E880" i="6"/>
  <c r="E1512" i="6"/>
  <c r="E1021" i="6"/>
  <c r="E486" i="6"/>
  <c r="E1396" i="6"/>
  <c r="E461" i="6"/>
  <c r="E1220" i="6"/>
  <c r="E1266" i="6"/>
  <c r="E254" i="6"/>
  <c r="E937" i="6"/>
  <c r="E1087" i="6"/>
  <c r="E326" i="6"/>
  <c r="E1211" i="6"/>
  <c r="E1176" i="6"/>
  <c r="E835" i="6"/>
  <c r="E988" i="6"/>
  <c r="E1042" i="6"/>
  <c r="E1343" i="6"/>
  <c r="E642" i="6"/>
  <c r="E1318" i="6"/>
  <c r="E1055" i="6"/>
  <c r="E972" i="6"/>
  <c r="E1177" i="6"/>
  <c r="E729" i="6"/>
  <c r="E1429" i="6"/>
  <c r="E1300" i="6"/>
  <c r="E186" i="6"/>
  <c r="E1041" i="6"/>
  <c r="E1244" i="6"/>
  <c r="E693" i="6"/>
  <c r="E1317" i="6"/>
  <c r="E939" i="6"/>
  <c r="E1189" i="6"/>
  <c r="E1246" i="6"/>
  <c r="E834" i="6"/>
  <c r="E962" i="6"/>
  <c r="E407" i="6"/>
  <c r="E189" i="6"/>
  <c r="E1402" i="6"/>
  <c r="E1440" i="6"/>
  <c r="E332" i="6"/>
  <c r="E1135" i="6"/>
  <c r="E1378" i="6"/>
  <c r="E1354" i="6"/>
  <c r="E1141" i="6"/>
  <c r="E213" i="6"/>
  <c r="E1054" i="6"/>
  <c r="E306" i="6"/>
  <c r="E211" i="6"/>
  <c r="E1188" i="6"/>
  <c r="E839" i="6"/>
  <c r="E1490" i="6"/>
  <c r="E1094" i="6"/>
  <c r="E799" i="6"/>
  <c r="E539" i="6"/>
  <c r="E1319" i="6"/>
  <c r="E1374" i="6"/>
  <c r="E1111" i="6"/>
  <c r="E411" i="6"/>
  <c r="E746" i="6"/>
  <c r="E831" i="6"/>
  <c r="E550" i="6"/>
  <c r="E944" i="6"/>
  <c r="E1495" i="6"/>
  <c r="E810" i="6"/>
  <c r="E1122" i="6"/>
  <c r="E1481" i="6"/>
  <c r="E1047" i="6"/>
  <c r="E1366" i="6"/>
  <c r="E472" i="6"/>
  <c r="E778" i="6"/>
  <c r="E1043" i="6"/>
  <c r="E1422" i="6"/>
  <c r="E1291" i="6"/>
  <c r="E980" i="6"/>
  <c r="E1393" i="6"/>
  <c r="E1194" i="6"/>
  <c r="E624" i="6"/>
  <c r="E1445" i="6"/>
  <c r="E633" i="6"/>
  <c r="E1083" i="6"/>
  <c r="E1103" i="6"/>
  <c r="E947" i="6"/>
  <c r="E1347" i="6"/>
  <c r="E928" i="6"/>
  <c r="E1486" i="6"/>
  <c r="C2475" i="6" l="1"/>
  <c r="I550" i="6"/>
  <c r="F550" i="6"/>
  <c r="I799" i="6"/>
  <c r="F799" i="6"/>
  <c r="F1188" i="6"/>
  <c r="I1188" i="6"/>
  <c r="I211" i="6"/>
  <c r="F211" i="6"/>
  <c r="I1054" i="6"/>
  <c r="F1054" i="6"/>
  <c r="I1317" i="6"/>
  <c r="F1317" i="6"/>
  <c r="I729" i="6"/>
  <c r="F729" i="6"/>
  <c r="I1055" i="6"/>
  <c r="F1055" i="6"/>
  <c r="F642" i="6"/>
  <c r="I642" i="6"/>
  <c r="I1176" i="6"/>
  <c r="F1176" i="6"/>
  <c r="I1211" i="6"/>
  <c r="F1211" i="6"/>
  <c r="F937" i="6"/>
  <c r="I937" i="6"/>
  <c r="I1220" i="6"/>
  <c r="F1220" i="6"/>
  <c r="F486" i="6"/>
  <c r="I486" i="6"/>
  <c r="I1213" i="6"/>
  <c r="F1213" i="6"/>
  <c r="I1014" i="6"/>
  <c r="F1014" i="6"/>
  <c r="I942" i="6"/>
  <c r="F942" i="6"/>
  <c r="F938" i="6"/>
  <c r="I938" i="6"/>
  <c r="I266" i="6"/>
  <c r="F266" i="6"/>
  <c r="I1137" i="6"/>
  <c r="F1137" i="6"/>
  <c r="I1514" i="6"/>
  <c r="F1514" i="6"/>
  <c r="I1181" i="6"/>
  <c r="F1181" i="6"/>
  <c r="I653" i="6"/>
  <c r="F653" i="6"/>
  <c r="F666" i="6"/>
  <c r="I666" i="6"/>
  <c r="I1256" i="6"/>
  <c r="F1256" i="6"/>
  <c r="I1497" i="6"/>
  <c r="F1497" i="6"/>
  <c r="F552" i="6"/>
  <c r="I552" i="6"/>
  <c r="F215" i="6"/>
  <c r="I215" i="6"/>
  <c r="F372" i="6"/>
  <c r="I372" i="6"/>
  <c r="I1169" i="6"/>
  <c r="F1169" i="6"/>
  <c r="I698" i="6"/>
  <c r="F698" i="6"/>
  <c r="I1477" i="6"/>
  <c r="F1477" i="6"/>
  <c r="I914" i="6"/>
  <c r="F914" i="6"/>
  <c r="F1255" i="6"/>
  <c r="I1255" i="6"/>
  <c r="I635" i="6"/>
  <c r="F635" i="6"/>
  <c r="I612" i="6"/>
  <c r="F612" i="6"/>
  <c r="F1282" i="6"/>
  <c r="I1282" i="6"/>
  <c r="I1438" i="6"/>
  <c r="F1438" i="6"/>
  <c r="I1502" i="6"/>
  <c r="F1502" i="6"/>
  <c r="I1228" i="6"/>
  <c r="F1228" i="6"/>
  <c r="I788" i="6"/>
  <c r="F788" i="6"/>
  <c r="I562" i="6"/>
  <c r="F562" i="6"/>
  <c r="I380" i="6"/>
  <c r="F380" i="6"/>
  <c r="I1172" i="6"/>
  <c r="F1172" i="6"/>
  <c r="I1292" i="6"/>
  <c r="F1292" i="6"/>
  <c r="F1332" i="6"/>
  <c r="I1332" i="6"/>
  <c r="I1357" i="6"/>
  <c r="F1357" i="6"/>
  <c r="I1061" i="6"/>
  <c r="F1061" i="6"/>
  <c r="I1127" i="6"/>
  <c r="F1127" i="6"/>
  <c r="I813" i="6"/>
  <c r="F813" i="6"/>
  <c r="F998" i="6"/>
  <c r="I998" i="6"/>
  <c r="I1133" i="6"/>
  <c r="F1133" i="6"/>
  <c r="I314" i="6"/>
  <c r="F314" i="6"/>
  <c r="I1034" i="6"/>
  <c r="F1034" i="6"/>
  <c r="I511" i="6"/>
  <c r="F511" i="6"/>
  <c r="I585" i="6"/>
  <c r="F585" i="6"/>
  <c r="F1443" i="6"/>
  <c r="I1443" i="6"/>
  <c r="I1365" i="6"/>
  <c r="F1365" i="6"/>
  <c r="I790" i="6"/>
  <c r="F790" i="6"/>
  <c r="I373" i="6"/>
  <c r="F373" i="6"/>
  <c r="I1444" i="6"/>
  <c r="F1444" i="6"/>
  <c r="I934" i="6"/>
  <c r="F934" i="6"/>
  <c r="F1305" i="6"/>
  <c r="I1305" i="6"/>
  <c r="I1234" i="6"/>
  <c r="F1234" i="6"/>
  <c r="I1066" i="6"/>
  <c r="F1066" i="6"/>
  <c r="F1171" i="6"/>
  <c r="I1171" i="6"/>
  <c r="I1180" i="6"/>
  <c r="F1180" i="6"/>
  <c r="I1312" i="6"/>
  <c r="F1312" i="6"/>
  <c r="I695" i="6"/>
  <c r="F695" i="6"/>
  <c r="F1126" i="6"/>
  <c r="I1126" i="6"/>
  <c r="F838" i="6"/>
  <c r="I838" i="6"/>
  <c r="I249" i="6"/>
  <c r="F249" i="6"/>
  <c r="F1115" i="6"/>
  <c r="I1115" i="6"/>
  <c r="F1100" i="6"/>
  <c r="I1100" i="6"/>
  <c r="I1136" i="6"/>
  <c r="F1136" i="6"/>
  <c r="I295" i="6"/>
  <c r="F295" i="6"/>
  <c r="I1084" i="6"/>
  <c r="F1084" i="6"/>
  <c r="I1349" i="6"/>
  <c r="F1349" i="6"/>
  <c r="F466" i="6"/>
  <c r="I466" i="6"/>
  <c r="I1326" i="6"/>
  <c r="F1326" i="6"/>
  <c r="I1320" i="6"/>
  <c r="F1320" i="6"/>
  <c r="I1162" i="6"/>
  <c r="F1162" i="6"/>
  <c r="F495" i="6"/>
  <c r="I495" i="6"/>
  <c r="F397" i="6"/>
  <c r="I397" i="6"/>
  <c r="I410" i="6"/>
  <c r="F410" i="6"/>
  <c r="I1191" i="6"/>
  <c r="F1191" i="6"/>
  <c r="I1448" i="6"/>
  <c r="F1448" i="6"/>
  <c r="F774" i="6"/>
  <c r="I774" i="6"/>
  <c r="I1510" i="6"/>
  <c r="F1510" i="6"/>
  <c r="F1241" i="6"/>
  <c r="I1241" i="6"/>
  <c r="I931" i="6"/>
  <c r="F931" i="6"/>
  <c r="I1336" i="6"/>
  <c r="F1336" i="6"/>
  <c r="I1452" i="6"/>
  <c r="F1452" i="6"/>
  <c r="I1496" i="6"/>
  <c r="F1496" i="6"/>
  <c r="I1004" i="6"/>
  <c r="F1004" i="6"/>
  <c r="I504" i="6"/>
  <c r="F504" i="6"/>
  <c r="I785" i="6"/>
  <c r="F785" i="6"/>
  <c r="F1024" i="6"/>
  <c r="I1024" i="6"/>
  <c r="I849" i="6"/>
  <c r="F849" i="6"/>
  <c r="I1400" i="6"/>
  <c r="F1400" i="6"/>
  <c r="I814" i="6"/>
  <c r="F814" i="6"/>
  <c r="I208" i="6"/>
  <c r="F208" i="6"/>
  <c r="I1112" i="6"/>
  <c r="F1112" i="6"/>
  <c r="I1081" i="6"/>
  <c r="F1081" i="6"/>
  <c r="I1462" i="6"/>
  <c r="F1462" i="6"/>
  <c r="F869" i="6"/>
  <c r="I869" i="6"/>
  <c r="F1099" i="6"/>
  <c r="I1099" i="6"/>
  <c r="I1108" i="6"/>
  <c r="F1108" i="6"/>
  <c r="I911" i="6"/>
  <c r="F911" i="6"/>
  <c r="I1457" i="6"/>
  <c r="F1457" i="6"/>
  <c r="F1397" i="6"/>
  <c r="I1397" i="6"/>
  <c r="F794" i="6"/>
  <c r="I794" i="6"/>
  <c r="I382" i="6"/>
  <c r="F382" i="6"/>
  <c r="I996" i="6"/>
  <c r="F996" i="6"/>
  <c r="I1033" i="6"/>
  <c r="F1033" i="6"/>
  <c r="I1195" i="6"/>
  <c r="F1195" i="6"/>
  <c r="I1464" i="6"/>
  <c r="F1464" i="6"/>
  <c r="I1264" i="6"/>
  <c r="F1264" i="6"/>
  <c r="I1023" i="6"/>
  <c r="F1023" i="6"/>
  <c r="I1351" i="6"/>
  <c r="F1351" i="6"/>
  <c r="I1185" i="6"/>
  <c r="F1185" i="6"/>
  <c r="F789" i="6"/>
  <c r="I789" i="6"/>
  <c r="I1224" i="6"/>
  <c r="F1224" i="6"/>
  <c r="I773" i="6"/>
  <c r="F773" i="6"/>
  <c r="I1405" i="6"/>
  <c r="F1405" i="6"/>
  <c r="I591" i="6"/>
  <c r="F591" i="6"/>
  <c r="I507" i="6"/>
  <c r="F507" i="6"/>
  <c r="I1076" i="6"/>
  <c r="F1076" i="6"/>
  <c r="I1330" i="6"/>
  <c r="F1330" i="6"/>
  <c r="I1114" i="6"/>
  <c r="F1114" i="6"/>
  <c r="I1097" i="6"/>
  <c r="F1097" i="6"/>
  <c r="I971" i="6"/>
  <c r="F971" i="6"/>
  <c r="I231" i="6"/>
  <c r="F231" i="6"/>
  <c r="I1419" i="6"/>
  <c r="F1419" i="6"/>
  <c r="I1143" i="6"/>
  <c r="F1143" i="6"/>
  <c r="I1418" i="6"/>
  <c r="F1418" i="6"/>
  <c r="I1005" i="6"/>
  <c r="F1005" i="6"/>
  <c r="I861" i="6"/>
  <c r="F861" i="6"/>
  <c r="I923" i="6"/>
  <c r="F923" i="6"/>
  <c r="I1214" i="6"/>
  <c r="F1214" i="6"/>
  <c r="F992" i="6"/>
  <c r="I992" i="6"/>
  <c r="I795" i="6"/>
  <c r="F795" i="6"/>
  <c r="F1104" i="6"/>
  <c r="I1104" i="6"/>
  <c r="I640" i="6"/>
  <c r="F640" i="6"/>
  <c r="F1403" i="6"/>
  <c r="I1403" i="6"/>
  <c r="I986" i="6"/>
  <c r="F986" i="6"/>
  <c r="I1368" i="6"/>
  <c r="F1368" i="6"/>
  <c r="F1361" i="6"/>
  <c r="I1361" i="6"/>
  <c r="F932" i="6"/>
  <c r="I932" i="6"/>
  <c r="I1155" i="6"/>
  <c r="F1155" i="6"/>
  <c r="I1470" i="6"/>
  <c r="F1470" i="6"/>
  <c r="I1390" i="6"/>
  <c r="F1390" i="6"/>
  <c r="I1466" i="6"/>
  <c r="F1466" i="6"/>
  <c r="I1406" i="6"/>
  <c r="F1406" i="6"/>
  <c r="I1098" i="6"/>
  <c r="F1098" i="6"/>
  <c r="I1138" i="6"/>
  <c r="F1138" i="6"/>
  <c r="I406" i="6"/>
  <c r="F406" i="6"/>
  <c r="I941" i="6"/>
  <c r="F941" i="6"/>
  <c r="I1288" i="6"/>
  <c r="F1288" i="6"/>
  <c r="I1196" i="6"/>
  <c r="F1196" i="6"/>
  <c r="F915" i="6"/>
  <c r="I915" i="6"/>
  <c r="I310" i="6"/>
  <c r="F310" i="6"/>
  <c r="I1117" i="6"/>
  <c r="F1117" i="6"/>
  <c r="I689" i="6"/>
  <c r="F689" i="6"/>
  <c r="I1399" i="6"/>
  <c r="F1399" i="6"/>
  <c r="I692" i="6"/>
  <c r="F692" i="6"/>
  <c r="F919" i="6"/>
  <c r="I919" i="6"/>
  <c r="I1278" i="6"/>
  <c r="F1278" i="6"/>
  <c r="I1058" i="6"/>
  <c r="F1058" i="6"/>
  <c r="I1200" i="6"/>
  <c r="F1200" i="6"/>
  <c r="F148" i="6"/>
  <c r="I148" i="6"/>
  <c r="I210" i="6"/>
  <c r="F210" i="6"/>
  <c r="I268" i="6"/>
  <c r="F268" i="6"/>
  <c r="F1160" i="6"/>
  <c r="I1160" i="6"/>
  <c r="F442" i="6"/>
  <c r="I442" i="6"/>
  <c r="F367" i="6"/>
  <c r="I367" i="6"/>
  <c r="I509" i="6"/>
  <c r="F509" i="6"/>
  <c r="F103" i="6"/>
  <c r="I103" i="6"/>
  <c r="I146" i="6"/>
  <c r="F146" i="6"/>
  <c r="I690" i="6"/>
  <c r="F690" i="6"/>
  <c r="F355" i="6"/>
  <c r="I355" i="6"/>
  <c r="I575" i="6"/>
  <c r="F575" i="6"/>
  <c r="I330" i="6"/>
  <c r="F330" i="6"/>
  <c r="I300" i="6"/>
  <c r="F300" i="6"/>
  <c r="I668" i="6"/>
  <c r="F668" i="6"/>
  <c r="I91" i="6"/>
  <c r="F91" i="6"/>
  <c r="I432" i="6"/>
  <c r="F432" i="6"/>
  <c r="F116" i="6"/>
  <c r="I116" i="6"/>
  <c r="F595" i="6"/>
  <c r="I595" i="6"/>
  <c r="I1068" i="6"/>
  <c r="F1068" i="6"/>
  <c r="F73" i="6"/>
  <c r="I73" i="6"/>
  <c r="I718" i="6"/>
  <c r="F718" i="6"/>
  <c r="F776" i="6"/>
  <c r="I776" i="6"/>
  <c r="F283" i="6"/>
  <c r="I283" i="6"/>
  <c r="I599" i="6"/>
  <c r="F599" i="6"/>
  <c r="F69" i="6"/>
  <c r="I69" i="6"/>
  <c r="F699" i="6"/>
  <c r="I699" i="6"/>
  <c r="I88" i="6"/>
  <c r="F88" i="6"/>
  <c r="F392" i="6"/>
  <c r="I392" i="6"/>
  <c r="I747" i="6"/>
  <c r="F747" i="6"/>
  <c r="I1302" i="6"/>
  <c r="F1302" i="6"/>
  <c r="I375" i="6"/>
  <c r="F375" i="6"/>
  <c r="I93" i="6"/>
  <c r="F93" i="6"/>
  <c r="I274" i="6"/>
  <c r="F274" i="6"/>
  <c r="I508" i="6"/>
  <c r="F508" i="6"/>
  <c r="I80" i="6"/>
  <c r="F80" i="6"/>
  <c r="I570" i="6"/>
  <c r="F570" i="6"/>
  <c r="F255" i="6"/>
  <c r="I255" i="6"/>
  <c r="I667" i="6"/>
  <c r="F667" i="6"/>
  <c r="I502" i="6"/>
  <c r="F502" i="6"/>
  <c r="F518" i="6"/>
  <c r="I518" i="6"/>
  <c r="F378" i="6"/>
  <c r="I378" i="6"/>
  <c r="I187" i="6"/>
  <c r="F187" i="6"/>
  <c r="I615" i="6"/>
  <c r="F615" i="6"/>
  <c r="F913" i="6"/>
  <c r="I913" i="6"/>
  <c r="F219" i="6"/>
  <c r="I219" i="6"/>
  <c r="I555" i="6"/>
  <c r="F555" i="6"/>
  <c r="I448" i="6"/>
  <c r="F448" i="6"/>
  <c r="I713" i="6"/>
  <c r="F713" i="6"/>
  <c r="I358" i="6"/>
  <c r="F358" i="6"/>
  <c r="I70" i="6"/>
  <c r="F70" i="6"/>
  <c r="F435" i="6"/>
  <c r="I435" i="6"/>
  <c r="F480" i="6"/>
  <c r="I480" i="6"/>
  <c r="I325" i="6"/>
  <c r="F325" i="6"/>
  <c r="F391" i="6"/>
  <c r="I391" i="6"/>
  <c r="I304" i="6"/>
  <c r="F304" i="6"/>
  <c r="F786" i="6"/>
  <c r="I786" i="6"/>
  <c r="F684" i="6"/>
  <c r="I684" i="6"/>
  <c r="F98" i="6"/>
  <c r="I98" i="6"/>
  <c r="F106" i="6"/>
  <c r="I106" i="6"/>
  <c r="F596" i="6"/>
  <c r="I596" i="6"/>
  <c r="F441" i="6"/>
  <c r="I441" i="6"/>
  <c r="I138" i="6"/>
  <c r="F138" i="6"/>
  <c r="I769" i="6"/>
  <c r="F769" i="6"/>
  <c r="F239" i="6"/>
  <c r="I239" i="6"/>
  <c r="I348" i="6"/>
  <c r="F348" i="6"/>
  <c r="F68" i="6"/>
  <c r="I68" i="6"/>
  <c r="F377" i="6"/>
  <c r="I377" i="6"/>
  <c r="F515" i="6"/>
  <c r="I515" i="6"/>
  <c r="I598" i="6"/>
  <c r="F598" i="6"/>
  <c r="F951" i="6"/>
  <c r="I951" i="6"/>
  <c r="I581" i="6"/>
  <c r="F581" i="6"/>
  <c r="I621" i="6"/>
  <c r="F621" i="6"/>
  <c r="F430" i="6"/>
  <c r="I430" i="6"/>
  <c r="I685" i="6"/>
  <c r="F685" i="6"/>
  <c r="I113" i="6"/>
  <c r="F113" i="6"/>
  <c r="F691" i="6"/>
  <c r="I691" i="6"/>
  <c r="F241" i="6"/>
  <c r="I241" i="6"/>
  <c r="F487" i="6"/>
  <c r="I487" i="6"/>
  <c r="F176" i="6"/>
  <c r="I176" i="6"/>
  <c r="F114" i="6"/>
  <c r="I114" i="6"/>
  <c r="I554" i="6"/>
  <c r="F554" i="6"/>
  <c r="I949" i="6"/>
  <c r="F949" i="6"/>
  <c r="F299" i="6"/>
  <c r="I299" i="6"/>
  <c r="I1003" i="6"/>
  <c r="F1003" i="6"/>
  <c r="I500" i="6"/>
  <c r="F500" i="6"/>
  <c r="F780" i="6"/>
  <c r="I780" i="6"/>
  <c r="F797" i="6"/>
  <c r="I797" i="6"/>
  <c r="F734" i="6"/>
  <c r="I734" i="6"/>
  <c r="I157" i="6"/>
  <c r="F157" i="6"/>
  <c r="F139" i="6"/>
  <c r="I139" i="6"/>
  <c r="F408" i="6"/>
  <c r="I408" i="6"/>
  <c r="F172" i="6"/>
  <c r="I172" i="6"/>
  <c r="F520" i="6"/>
  <c r="I520" i="6"/>
  <c r="F816" i="6"/>
  <c r="I816" i="6"/>
  <c r="I387" i="6"/>
  <c r="F387" i="6"/>
  <c r="F1071" i="6"/>
  <c r="I1071" i="6"/>
  <c r="I658" i="6"/>
  <c r="F658" i="6"/>
  <c r="F400" i="6"/>
  <c r="I400" i="6"/>
  <c r="I952" i="6"/>
  <c r="F952" i="6"/>
  <c r="F87" i="6"/>
  <c r="I87" i="6"/>
  <c r="F84" i="6"/>
  <c r="I84" i="6"/>
  <c r="I722" i="6"/>
  <c r="F722" i="6"/>
  <c r="I772" i="6"/>
  <c r="F772" i="6"/>
  <c r="I193" i="6"/>
  <c r="F193" i="6"/>
  <c r="I321" i="6"/>
  <c r="F321" i="6"/>
  <c r="I960" i="6"/>
  <c r="F960" i="6"/>
  <c r="I280" i="6"/>
  <c r="F280" i="6"/>
  <c r="I908" i="6"/>
  <c r="F908" i="6"/>
  <c r="I155" i="6"/>
  <c r="F155" i="6"/>
  <c r="F513" i="6"/>
  <c r="I513" i="6"/>
  <c r="I538" i="6"/>
  <c r="F538" i="6"/>
  <c r="I1187" i="6"/>
  <c r="F1187" i="6"/>
  <c r="I404" i="6"/>
  <c r="F404" i="6"/>
  <c r="I616" i="6"/>
  <c r="F616" i="6"/>
  <c r="I101" i="6"/>
  <c r="F101" i="6"/>
  <c r="I565" i="6"/>
  <c r="F565" i="6"/>
  <c r="F190" i="6"/>
  <c r="I190" i="6"/>
  <c r="I1029" i="6"/>
  <c r="F1029" i="6"/>
  <c r="F1258" i="6"/>
  <c r="I1258" i="6"/>
  <c r="I125" i="6"/>
  <c r="F125" i="6"/>
  <c r="F188" i="6"/>
  <c r="I188" i="6"/>
  <c r="F423" i="6"/>
  <c r="I423" i="6"/>
  <c r="F905" i="6"/>
  <c r="I905" i="6"/>
  <c r="I290" i="6"/>
  <c r="F290" i="6"/>
  <c r="I564" i="6"/>
  <c r="F564" i="6"/>
  <c r="I200" i="6"/>
  <c r="F200" i="6"/>
  <c r="I362" i="6"/>
  <c r="F362" i="6"/>
  <c r="I783" i="6"/>
  <c r="F783" i="6"/>
  <c r="I485" i="6"/>
  <c r="F485" i="6"/>
  <c r="F313" i="6"/>
  <c r="I313" i="6"/>
  <c r="I696" i="6"/>
  <c r="F696" i="6"/>
  <c r="F530" i="6"/>
  <c r="I530" i="6"/>
  <c r="F95" i="6"/>
  <c r="I95" i="6"/>
  <c r="F222" i="6"/>
  <c r="I222" i="6"/>
  <c r="F678" i="6"/>
  <c r="I678" i="6"/>
  <c r="I453" i="6"/>
  <c r="F453" i="6"/>
  <c r="I334" i="6"/>
  <c r="F334" i="6"/>
  <c r="F153" i="6"/>
  <c r="I153" i="6"/>
  <c r="F537" i="6"/>
  <c r="I537" i="6"/>
  <c r="F534" i="6"/>
  <c r="I534" i="6"/>
  <c r="I337" i="6"/>
  <c r="F337" i="6"/>
  <c r="I590" i="6"/>
  <c r="F590" i="6"/>
  <c r="F791" i="6"/>
  <c r="I791" i="6"/>
  <c r="F343" i="6"/>
  <c r="I343" i="6"/>
  <c r="F681" i="6"/>
  <c r="I681" i="6"/>
  <c r="I285" i="6"/>
  <c r="F285" i="6"/>
  <c r="I322" i="6"/>
  <c r="F322" i="6"/>
  <c r="I535" i="6"/>
  <c r="F535" i="6"/>
  <c r="F420" i="6"/>
  <c r="I420" i="6"/>
  <c r="I545" i="6"/>
  <c r="F545" i="6"/>
  <c r="I102" i="6"/>
  <c r="F102" i="6"/>
  <c r="F201" i="6"/>
  <c r="I201" i="6"/>
  <c r="I120" i="6"/>
  <c r="F120" i="6"/>
  <c r="F352" i="6"/>
  <c r="I352" i="6"/>
  <c r="I633" i="6"/>
  <c r="F633" i="6"/>
  <c r="I624" i="6"/>
  <c r="F624" i="6"/>
  <c r="I1422" i="6"/>
  <c r="F1422" i="6"/>
  <c r="I1047" i="6"/>
  <c r="F1047" i="6"/>
  <c r="I839" i="6"/>
  <c r="F839" i="6"/>
  <c r="I928" i="6"/>
  <c r="F928" i="6"/>
  <c r="I411" i="6"/>
  <c r="F411" i="6"/>
  <c r="I1374" i="6"/>
  <c r="F1374" i="6"/>
  <c r="I1094" i="6"/>
  <c r="F1094" i="6"/>
  <c r="F1141" i="6"/>
  <c r="I1141" i="6"/>
  <c r="F1354" i="6"/>
  <c r="I1354" i="6"/>
  <c r="I1378" i="6"/>
  <c r="F1378" i="6"/>
  <c r="I1135" i="6"/>
  <c r="F1135" i="6"/>
  <c r="I332" i="6"/>
  <c r="F332" i="6"/>
  <c r="I1440" i="6"/>
  <c r="F1440" i="6"/>
  <c r="F834" i="6"/>
  <c r="I834" i="6"/>
  <c r="I1189" i="6"/>
  <c r="F1189" i="6"/>
  <c r="F939" i="6"/>
  <c r="I939" i="6"/>
  <c r="I1041" i="6"/>
  <c r="F1041" i="6"/>
  <c r="I186" i="6"/>
  <c r="F186" i="6"/>
  <c r="F1429" i="6"/>
  <c r="I1429" i="6"/>
  <c r="I1087" i="6"/>
  <c r="F1087" i="6"/>
  <c r="I880" i="6"/>
  <c r="F880" i="6"/>
  <c r="I623" i="6"/>
  <c r="F623" i="6"/>
  <c r="I761" i="6"/>
  <c r="F761" i="6"/>
  <c r="F751" i="6"/>
  <c r="I751" i="6"/>
  <c r="I1453" i="6"/>
  <c r="F1453" i="6"/>
  <c r="I415" i="6"/>
  <c r="F415" i="6"/>
  <c r="I1436" i="6"/>
  <c r="F1436" i="6"/>
  <c r="I440" i="6"/>
  <c r="F440" i="6"/>
  <c r="I749" i="6"/>
  <c r="F749" i="6"/>
  <c r="I465" i="6"/>
  <c r="F465" i="6"/>
  <c r="I1301" i="6"/>
  <c r="F1301" i="6"/>
  <c r="I1168" i="6"/>
  <c r="F1168" i="6"/>
  <c r="I1482" i="6"/>
  <c r="F1482" i="6"/>
  <c r="I1110" i="6"/>
  <c r="F1110" i="6"/>
  <c r="I648" i="6"/>
  <c r="F648" i="6"/>
  <c r="F278" i="6"/>
  <c r="I278" i="6"/>
  <c r="I1106" i="6"/>
  <c r="F1106" i="6"/>
  <c r="I1415" i="6"/>
  <c r="F1415" i="6"/>
  <c r="I639" i="6"/>
  <c r="F639" i="6"/>
  <c r="I1217" i="6"/>
  <c r="F1217" i="6"/>
  <c r="I1190" i="6"/>
  <c r="F1190" i="6"/>
  <c r="I1179" i="6"/>
  <c r="F1179" i="6"/>
  <c r="I662" i="6"/>
  <c r="F662" i="6"/>
  <c r="I651" i="6"/>
  <c r="F651" i="6"/>
  <c r="I198" i="6"/>
  <c r="F198" i="6"/>
  <c r="I344" i="6"/>
  <c r="F344" i="6"/>
  <c r="I1245" i="6"/>
  <c r="F1245" i="6"/>
  <c r="I901" i="6"/>
  <c r="F901" i="6"/>
  <c r="I876" i="6"/>
  <c r="F876" i="6"/>
  <c r="F1427" i="6"/>
  <c r="I1427" i="6"/>
  <c r="F1269" i="6"/>
  <c r="I1269" i="6"/>
  <c r="I723" i="6"/>
  <c r="F723" i="6"/>
  <c r="I576" i="6"/>
  <c r="F576" i="6"/>
  <c r="I807" i="6"/>
  <c r="F807" i="6"/>
  <c r="I925" i="6"/>
  <c r="F925" i="6"/>
  <c r="I1199" i="6"/>
  <c r="F1199" i="6"/>
  <c r="I703" i="6"/>
  <c r="F703" i="6"/>
  <c r="I493" i="6"/>
  <c r="F493" i="6"/>
  <c r="I1019" i="6"/>
  <c r="F1019" i="6"/>
  <c r="I1370" i="6"/>
  <c r="F1370" i="6"/>
  <c r="I1247" i="6"/>
  <c r="F1247" i="6"/>
  <c r="I1072" i="6"/>
  <c r="F1072" i="6"/>
  <c r="F1341" i="6"/>
  <c r="I1341" i="6"/>
  <c r="I1131" i="6"/>
  <c r="F1131" i="6"/>
  <c r="I936" i="6"/>
  <c r="F936" i="6"/>
  <c r="I1344" i="6"/>
  <c r="F1344" i="6"/>
  <c r="F1304" i="6"/>
  <c r="I1304" i="6"/>
  <c r="I1434" i="6"/>
  <c r="F1434" i="6"/>
  <c r="I815" i="6"/>
  <c r="F815" i="6"/>
  <c r="I1313" i="6"/>
  <c r="F1313" i="6"/>
  <c r="F744" i="6"/>
  <c r="I744" i="6"/>
  <c r="I808" i="6"/>
  <c r="F808" i="6"/>
  <c r="I1233" i="6"/>
  <c r="F1233" i="6"/>
  <c r="I540" i="6"/>
  <c r="F540" i="6"/>
  <c r="I990" i="6"/>
  <c r="F990" i="6"/>
  <c r="I1472" i="6"/>
  <c r="F1472" i="6"/>
  <c r="I447" i="6"/>
  <c r="F447" i="6"/>
  <c r="I879" i="6"/>
  <c r="F879" i="6"/>
  <c r="I510" i="6"/>
  <c r="F510" i="6"/>
  <c r="F1186" i="6"/>
  <c r="I1186" i="6"/>
  <c r="F1474" i="6"/>
  <c r="I1474" i="6"/>
  <c r="F683" i="6"/>
  <c r="I683" i="6"/>
  <c r="I1219" i="6"/>
  <c r="F1219" i="6"/>
  <c r="I1118" i="6"/>
  <c r="F1118" i="6"/>
  <c r="F1316" i="6"/>
  <c r="I1316" i="6"/>
  <c r="I1421" i="6"/>
  <c r="F1421" i="6"/>
  <c r="I1296" i="6"/>
  <c r="F1296" i="6"/>
  <c r="F1384" i="6"/>
  <c r="I1384" i="6"/>
  <c r="F1018" i="6"/>
  <c r="I1018" i="6"/>
  <c r="F1012" i="6"/>
  <c r="I1012" i="6"/>
  <c r="F1511" i="6"/>
  <c r="I1511" i="6"/>
  <c r="I1223" i="6"/>
  <c r="F1223" i="6"/>
  <c r="I531" i="6"/>
  <c r="F531" i="6"/>
  <c r="I1450" i="6"/>
  <c r="F1450" i="6"/>
  <c r="I1428" i="6"/>
  <c r="F1428" i="6"/>
  <c r="I856" i="6"/>
  <c r="F856" i="6"/>
  <c r="F963" i="6"/>
  <c r="I963" i="6"/>
  <c r="F1089" i="6"/>
  <c r="I1089" i="6"/>
  <c r="I1152" i="6"/>
  <c r="F1152" i="6"/>
  <c r="I892" i="6"/>
  <c r="F892" i="6"/>
  <c r="F1328" i="6"/>
  <c r="I1328" i="6"/>
  <c r="I997" i="6"/>
  <c r="F997" i="6"/>
  <c r="I1383" i="6"/>
  <c r="F1383" i="6"/>
  <c r="I1369" i="6"/>
  <c r="F1369" i="6"/>
  <c r="I1015" i="6"/>
  <c r="F1015" i="6"/>
  <c r="I833" i="6"/>
  <c r="F833" i="6"/>
  <c r="I357" i="6"/>
  <c r="F357" i="6"/>
  <c r="F737" i="6"/>
  <c r="I737" i="6"/>
  <c r="I1432" i="6"/>
  <c r="F1432" i="6"/>
  <c r="I646" i="6"/>
  <c r="F646" i="6"/>
  <c r="F1123" i="6"/>
  <c r="I1123" i="6"/>
  <c r="F402" i="6"/>
  <c r="I402" i="6"/>
  <c r="I884" i="6"/>
  <c r="F884" i="6"/>
  <c r="F819" i="6"/>
  <c r="I819" i="6"/>
  <c r="I984" i="6"/>
  <c r="F984" i="6"/>
  <c r="I1303" i="6"/>
  <c r="F1303" i="6"/>
  <c r="I1078" i="6"/>
  <c r="F1078" i="6"/>
  <c r="I1192" i="6"/>
  <c r="F1192" i="6"/>
  <c r="I1001" i="6"/>
  <c r="F1001" i="6"/>
  <c r="I1150" i="6"/>
  <c r="F1150" i="6"/>
  <c r="F1377" i="6"/>
  <c r="I1377" i="6"/>
  <c r="F1307" i="6"/>
  <c r="I1307" i="6"/>
  <c r="I1306" i="6"/>
  <c r="F1306" i="6"/>
  <c r="I1491" i="6"/>
  <c r="F1491" i="6"/>
  <c r="I787" i="6"/>
  <c r="F787" i="6"/>
  <c r="F993" i="6"/>
  <c r="I993" i="6"/>
  <c r="I1412" i="6"/>
  <c r="F1412" i="6"/>
  <c r="I1085" i="6"/>
  <c r="F1085" i="6"/>
  <c r="I1356" i="6"/>
  <c r="F1356" i="6"/>
  <c r="I1322" i="6"/>
  <c r="F1322" i="6"/>
  <c r="I929" i="6"/>
  <c r="F929" i="6"/>
  <c r="I499" i="6"/>
  <c r="F499" i="6"/>
  <c r="F1124" i="6"/>
  <c r="I1124" i="6"/>
  <c r="I1222" i="6"/>
  <c r="F1222" i="6"/>
  <c r="F1086" i="6"/>
  <c r="I1086" i="6"/>
  <c r="I1376" i="6"/>
  <c r="F1376" i="6"/>
  <c r="I1404" i="6"/>
  <c r="F1404" i="6"/>
  <c r="F1156" i="6"/>
  <c r="I1156" i="6"/>
  <c r="I714" i="6"/>
  <c r="F714" i="6"/>
  <c r="I738" i="6"/>
  <c r="F738" i="6"/>
  <c r="I484" i="6"/>
  <c r="F484" i="6"/>
  <c r="I852" i="6"/>
  <c r="F852" i="6"/>
  <c r="I1484" i="6"/>
  <c r="F1484" i="6"/>
  <c r="I1272" i="6"/>
  <c r="F1272" i="6"/>
  <c r="I1437" i="6"/>
  <c r="F1437" i="6"/>
  <c r="I1164" i="6"/>
  <c r="F1164" i="6"/>
  <c r="I1232" i="6"/>
  <c r="F1232" i="6"/>
  <c r="I1252" i="6"/>
  <c r="F1252" i="6"/>
  <c r="I1423" i="6"/>
  <c r="F1423" i="6"/>
  <c r="F1346" i="6"/>
  <c r="I1346" i="6"/>
  <c r="I1503" i="6"/>
  <c r="F1503" i="6"/>
  <c r="I926" i="6"/>
  <c r="F926" i="6"/>
  <c r="I889" i="6"/>
  <c r="F889" i="6"/>
  <c r="I920" i="6"/>
  <c r="F920" i="6"/>
  <c r="F389" i="6"/>
  <c r="I389" i="6"/>
  <c r="F252" i="6"/>
  <c r="I252" i="6"/>
  <c r="I1327" i="6"/>
  <c r="F1327" i="6"/>
  <c r="F1158" i="6"/>
  <c r="I1158" i="6"/>
  <c r="I354" i="6"/>
  <c r="F354" i="6"/>
  <c r="I940" i="6"/>
  <c r="F940" i="6"/>
  <c r="I1050" i="6"/>
  <c r="F1050" i="6"/>
  <c r="F1339" i="6"/>
  <c r="I1339" i="6"/>
  <c r="F1253" i="6"/>
  <c r="I1253" i="6"/>
  <c r="F844" i="6"/>
  <c r="I844" i="6"/>
  <c r="I1121" i="6"/>
  <c r="F1121" i="6"/>
  <c r="I1499" i="6"/>
  <c r="F1499" i="6"/>
  <c r="I228" i="6"/>
  <c r="F228" i="6"/>
  <c r="I439" i="6"/>
  <c r="F439" i="6"/>
  <c r="F1334" i="6"/>
  <c r="I1334" i="6"/>
  <c r="I1381" i="6"/>
  <c r="F1381" i="6"/>
  <c r="I1489" i="6"/>
  <c r="F1489" i="6"/>
  <c r="F1051" i="6"/>
  <c r="I1051" i="6"/>
  <c r="I1092" i="6"/>
  <c r="F1092" i="6"/>
  <c r="I1379" i="6"/>
  <c r="F1379" i="6"/>
  <c r="I736" i="6"/>
  <c r="F736" i="6"/>
  <c r="I298" i="6"/>
  <c r="F298" i="6"/>
  <c r="F706" i="6"/>
  <c r="I706" i="6"/>
  <c r="I1079" i="6"/>
  <c r="F1079" i="6"/>
  <c r="I1299" i="6"/>
  <c r="F1299" i="6"/>
  <c r="I1119" i="6"/>
  <c r="F1119" i="6"/>
  <c r="I1513" i="6"/>
  <c r="F1513" i="6"/>
  <c r="I1227" i="6"/>
  <c r="F1227" i="6"/>
  <c r="I891" i="6"/>
  <c r="F891" i="6"/>
  <c r="I1480" i="6"/>
  <c r="F1480" i="6"/>
  <c r="F568" i="6"/>
  <c r="I568" i="6"/>
  <c r="I1013" i="6"/>
  <c r="F1013" i="6"/>
  <c r="F724" i="6"/>
  <c r="I724" i="6"/>
  <c r="I296" i="6"/>
  <c r="F296" i="6"/>
  <c r="I1293" i="6"/>
  <c r="F1293" i="6"/>
  <c r="I867" i="6"/>
  <c r="F867" i="6"/>
  <c r="I584" i="6"/>
  <c r="F584" i="6"/>
  <c r="I910" i="6"/>
  <c r="F910" i="6"/>
  <c r="I1352" i="6"/>
  <c r="F1352" i="6"/>
  <c r="I969" i="6"/>
  <c r="F969" i="6"/>
  <c r="I1049" i="6"/>
  <c r="F1049" i="6"/>
  <c r="I1439" i="6"/>
  <c r="F1439" i="6"/>
  <c r="I1471" i="6"/>
  <c r="F1471" i="6"/>
  <c r="F676" i="6"/>
  <c r="I676" i="6"/>
  <c r="I957" i="6"/>
  <c r="F957" i="6"/>
  <c r="I817" i="6"/>
  <c r="F817" i="6"/>
  <c r="F1045" i="6"/>
  <c r="I1045" i="6"/>
  <c r="I1142" i="6"/>
  <c r="F1142" i="6"/>
  <c r="I1145" i="6"/>
  <c r="F1145" i="6"/>
  <c r="I1231" i="6"/>
  <c r="F1231" i="6"/>
  <c r="F1017" i="6"/>
  <c r="I1017" i="6"/>
  <c r="I1062" i="6"/>
  <c r="F1062" i="6"/>
  <c r="F1249" i="6"/>
  <c r="I1249" i="6"/>
  <c r="F1458" i="6"/>
  <c r="I1458" i="6"/>
  <c r="F1262" i="6"/>
  <c r="I1262" i="6"/>
  <c r="I721" i="6"/>
  <c r="F721" i="6"/>
  <c r="I1202" i="6"/>
  <c r="F1202" i="6"/>
  <c r="I1206" i="6"/>
  <c r="F1206" i="6"/>
  <c r="I1382" i="6"/>
  <c r="F1382" i="6"/>
  <c r="I324" i="6"/>
  <c r="F324" i="6"/>
  <c r="F935" i="6"/>
  <c r="I935" i="6"/>
  <c r="I802" i="6"/>
  <c r="F802" i="6"/>
  <c r="I580" i="6"/>
  <c r="F580" i="6"/>
  <c r="F1323" i="6"/>
  <c r="I1323" i="6"/>
  <c r="F753" i="6"/>
  <c r="I753" i="6"/>
  <c r="F319" i="6"/>
  <c r="I319" i="6"/>
  <c r="F167" i="6"/>
  <c r="I167" i="6"/>
  <c r="F625" i="6"/>
  <c r="I625" i="6"/>
  <c r="I471" i="6"/>
  <c r="F471" i="6"/>
  <c r="I245" i="6"/>
  <c r="F245" i="6"/>
  <c r="F454" i="6"/>
  <c r="I454" i="6"/>
  <c r="F670" i="6"/>
  <c r="I670" i="6"/>
  <c r="I398" i="6"/>
  <c r="F398" i="6"/>
  <c r="I336" i="6"/>
  <c r="F336" i="6"/>
  <c r="I991" i="6"/>
  <c r="F991" i="6"/>
  <c r="I135" i="6"/>
  <c r="F135" i="6"/>
  <c r="I286" i="6"/>
  <c r="F286" i="6"/>
  <c r="I643" i="6"/>
  <c r="F643" i="6"/>
  <c r="I674" i="6"/>
  <c r="F674" i="6"/>
  <c r="I292" i="6"/>
  <c r="F292" i="6"/>
  <c r="I133" i="6"/>
  <c r="F133" i="6"/>
  <c r="I366" i="6"/>
  <c r="F366" i="6"/>
  <c r="I450" i="6"/>
  <c r="F450" i="6"/>
  <c r="F777" i="6"/>
  <c r="I777" i="6"/>
  <c r="I225" i="6"/>
  <c r="F225" i="6"/>
  <c r="F118" i="6"/>
  <c r="I118" i="6"/>
  <c r="F456" i="6"/>
  <c r="I456" i="6"/>
  <c r="F399" i="6"/>
  <c r="I399" i="6"/>
  <c r="F243" i="6"/>
  <c r="I243" i="6"/>
  <c r="F694" i="6"/>
  <c r="I694" i="6"/>
  <c r="I429" i="6"/>
  <c r="F429" i="6"/>
  <c r="F800" i="6"/>
  <c r="I800" i="6"/>
  <c r="F478" i="6"/>
  <c r="I478" i="6"/>
  <c r="F1002" i="6"/>
  <c r="I1002" i="6"/>
  <c r="I865" i="6"/>
  <c r="F865" i="6"/>
  <c r="F191" i="6"/>
  <c r="I191" i="6"/>
  <c r="F342" i="6"/>
  <c r="I342" i="6"/>
  <c r="F863" i="6"/>
  <c r="I863" i="6"/>
  <c r="F361" i="6"/>
  <c r="I361" i="6"/>
  <c r="F563" i="6"/>
  <c r="I563" i="6"/>
  <c r="F126" i="6"/>
  <c r="I126" i="6"/>
  <c r="I346" i="6"/>
  <c r="F346" i="6"/>
  <c r="I141" i="6"/>
  <c r="F141" i="6"/>
  <c r="I421" i="6"/>
  <c r="F421" i="6"/>
  <c r="F1161" i="6"/>
  <c r="I1161" i="6"/>
  <c r="I248" i="6"/>
  <c r="F248" i="6"/>
  <c r="I477" i="6"/>
  <c r="F477" i="6"/>
  <c r="F1037" i="6"/>
  <c r="I1037" i="6"/>
  <c r="I922" i="6"/>
  <c r="F922" i="6"/>
  <c r="I145" i="6"/>
  <c r="F145" i="6"/>
  <c r="I468" i="6"/>
  <c r="F468" i="6"/>
  <c r="I111" i="6"/>
  <c r="F111" i="6"/>
  <c r="I860" i="6"/>
  <c r="F860" i="6"/>
  <c r="F256" i="6"/>
  <c r="I256" i="6"/>
  <c r="I820" i="6"/>
  <c r="F820" i="6"/>
  <c r="F150" i="6"/>
  <c r="I150" i="6"/>
  <c r="F798" i="6"/>
  <c r="I798" i="6"/>
  <c r="F464" i="6"/>
  <c r="I464" i="6"/>
  <c r="F512" i="6"/>
  <c r="I512" i="6"/>
  <c r="I426" i="6"/>
  <c r="F426" i="6"/>
  <c r="I388" i="6"/>
  <c r="F388" i="6"/>
  <c r="I896" i="6"/>
  <c r="F896" i="6"/>
  <c r="F224" i="6"/>
  <c r="I224" i="6"/>
  <c r="I760" i="6"/>
  <c r="F760" i="6"/>
  <c r="I758" i="6"/>
  <c r="F758" i="6"/>
  <c r="F422" i="6"/>
  <c r="I422" i="6"/>
  <c r="F221" i="6"/>
  <c r="I221" i="6"/>
  <c r="I163" i="6"/>
  <c r="F163" i="6"/>
  <c r="I236" i="6"/>
  <c r="F236" i="6"/>
  <c r="F893" i="6"/>
  <c r="I893" i="6"/>
  <c r="I608" i="6"/>
  <c r="F608" i="6"/>
  <c r="I185" i="6"/>
  <c r="F185" i="6"/>
  <c r="I523" i="6"/>
  <c r="F523" i="6"/>
  <c r="I131" i="6"/>
  <c r="F131" i="6"/>
  <c r="F353" i="6"/>
  <c r="I353" i="6"/>
  <c r="F259" i="6"/>
  <c r="I259" i="6"/>
  <c r="I481" i="6"/>
  <c r="F481" i="6"/>
  <c r="F881" i="6"/>
  <c r="I881" i="6"/>
  <c r="F682" i="6"/>
  <c r="I682" i="6"/>
  <c r="I828" i="6"/>
  <c r="F828" i="6"/>
  <c r="F166" i="6"/>
  <c r="I166" i="6"/>
  <c r="F121" i="6"/>
  <c r="I121" i="6"/>
  <c r="I1277" i="6"/>
  <c r="F1277" i="6"/>
  <c r="I418" i="6"/>
  <c r="F418" i="6"/>
  <c r="I212" i="6"/>
  <c r="F212" i="6"/>
  <c r="I107" i="6"/>
  <c r="F107" i="6"/>
  <c r="F842" i="6"/>
  <c r="I842" i="6"/>
  <c r="F446" i="6"/>
  <c r="I446" i="6"/>
  <c r="I775" i="6"/>
  <c r="F775" i="6"/>
  <c r="F1184" i="6"/>
  <c r="I1184" i="6"/>
  <c r="I1333" i="6"/>
  <c r="F1333" i="6"/>
  <c r="I445" i="6"/>
  <c r="F445" i="6"/>
  <c r="F1159" i="6"/>
  <c r="I1159" i="6"/>
  <c r="F263" i="6"/>
  <c r="I263" i="6"/>
  <c r="I1153" i="6"/>
  <c r="F1153" i="6"/>
  <c r="I433" i="6"/>
  <c r="F433" i="6"/>
  <c r="I989" i="6"/>
  <c r="F989" i="6"/>
  <c r="I505" i="6"/>
  <c r="F505" i="6"/>
  <c r="I144" i="6"/>
  <c r="F144" i="6"/>
  <c r="I340" i="6"/>
  <c r="F340" i="6"/>
  <c r="I958" i="6"/>
  <c r="F958" i="6"/>
  <c r="F202" i="6"/>
  <c r="I202" i="6"/>
  <c r="I715" i="6"/>
  <c r="F715" i="6"/>
  <c r="F258" i="6"/>
  <c r="I258" i="6"/>
  <c r="F338" i="6"/>
  <c r="I338" i="6"/>
  <c r="I479" i="6"/>
  <c r="F479" i="6"/>
  <c r="F613" i="6"/>
  <c r="I613" i="6"/>
  <c r="I265" i="6"/>
  <c r="F265" i="6"/>
  <c r="I227" i="6"/>
  <c r="F227" i="6"/>
  <c r="F664" i="6"/>
  <c r="I664" i="6"/>
  <c r="F527" i="6"/>
  <c r="I527" i="6"/>
  <c r="F1010" i="6"/>
  <c r="I1010" i="6"/>
  <c r="I895" i="6"/>
  <c r="F895" i="6"/>
  <c r="I335" i="6"/>
  <c r="F335" i="6"/>
  <c r="I405" i="6"/>
  <c r="F405" i="6"/>
  <c r="F801" i="6"/>
  <c r="I801" i="6"/>
  <c r="I238" i="6"/>
  <c r="F238" i="6"/>
  <c r="F178" i="6"/>
  <c r="I178" i="6"/>
  <c r="I607" i="6"/>
  <c r="F607" i="6"/>
  <c r="I542" i="6"/>
  <c r="F542" i="6"/>
  <c r="F866" i="6"/>
  <c r="I866" i="6"/>
  <c r="F1198" i="6"/>
  <c r="I1198" i="6"/>
  <c r="F288" i="6"/>
  <c r="I288" i="6"/>
  <c r="I823" i="6"/>
  <c r="F823" i="6"/>
  <c r="I112" i="6"/>
  <c r="F112" i="6"/>
  <c r="I544" i="6"/>
  <c r="F544" i="6"/>
  <c r="F151" i="6"/>
  <c r="I151" i="6"/>
  <c r="I368" i="6"/>
  <c r="F368" i="6"/>
  <c r="I1205" i="6"/>
  <c r="F1205" i="6"/>
  <c r="I272" i="6"/>
  <c r="F272" i="6"/>
  <c r="F365" i="6"/>
  <c r="I365" i="6"/>
  <c r="I1088" i="6"/>
  <c r="F1088" i="6"/>
  <c r="I549" i="6"/>
  <c r="F549" i="6"/>
  <c r="I473" i="6"/>
  <c r="F473" i="6"/>
  <c r="I284" i="6"/>
  <c r="F284" i="6"/>
  <c r="I701" i="6"/>
  <c r="F701" i="6"/>
  <c r="F809" i="6"/>
  <c r="I809" i="6"/>
  <c r="I1038" i="6"/>
  <c r="F1038" i="6"/>
  <c r="F886" i="6"/>
  <c r="I886" i="6"/>
  <c r="I130" i="6"/>
  <c r="F130" i="6"/>
  <c r="I1056" i="6"/>
  <c r="F1056" i="6"/>
  <c r="I601" i="6"/>
  <c r="F601" i="6"/>
  <c r="I251" i="6"/>
  <c r="F251" i="6"/>
  <c r="F164" i="6"/>
  <c r="I164" i="6"/>
  <c r="I970" i="6"/>
  <c r="F970" i="6"/>
  <c r="I803" i="6"/>
  <c r="F803" i="6"/>
  <c r="I71" i="6"/>
  <c r="F71" i="6"/>
  <c r="F1011" i="6"/>
  <c r="I1011" i="6"/>
  <c r="I1000" i="6"/>
  <c r="F1000" i="6"/>
  <c r="F650" i="6"/>
  <c r="I650" i="6"/>
  <c r="F829" i="6"/>
  <c r="I829" i="6"/>
  <c r="I396" i="6"/>
  <c r="F396" i="6"/>
  <c r="F170" i="6"/>
  <c r="I170" i="6"/>
  <c r="F301" i="6"/>
  <c r="I301" i="6"/>
  <c r="F1026" i="6"/>
  <c r="I1026" i="6"/>
  <c r="I364" i="6"/>
  <c r="F364" i="6"/>
  <c r="F830" i="6"/>
  <c r="I830" i="6"/>
  <c r="I778" i="6"/>
  <c r="F778" i="6"/>
  <c r="F1481" i="6"/>
  <c r="I1481" i="6"/>
  <c r="I810" i="6"/>
  <c r="F810" i="6"/>
  <c r="I1103" i="6"/>
  <c r="F1103" i="6"/>
  <c r="F1347" i="6"/>
  <c r="I1347" i="6"/>
  <c r="I1083" i="6"/>
  <c r="F1083" i="6"/>
  <c r="F1445" i="6"/>
  <c r="I1445" i="6"/>
  <c r="F1194" i="6"/>
  <c r="I1194" i="6"/>
  <c r="F980" i="6"/>
  <c r="I980" i="6"/>
  <c r="F1043" i="6"/>
  <c r="I1043" i="6"/>
  <c r="F1366" i="6"/>
  <c r="I1366" i="6"/>
  <c r="F1495" i="6"/>
  <c r="I1495" i="6"/>
  <c r="I539" i="6"/>
  <c r="F539" i="6"/>
  <c r="I1490" i="6"/>
  <c r="F1490" i="6"/>
  <c r="I189" i="6"/>
  <c r="F189" i="6"/>
  <c r="I407" i="6"/>
  <c r="F407" i="6"/>
  <c r="F962" i="6"/>
  <c r="I962" i="6"/>
  <c r="I1246" i="6"/>
  <c r="F1246" i="6"/>
  <c r="I693" i="6"/>
  <c r="F693" i="6"/>
  <c r="F1177" i="6"/>
  <c r="I1177" i="6"/>
  <c r="I1318" i="6"/>
  <c r="F1318" i="6"/>
  <c r="I1042" i="6"/>
  <c r="F1042" i="6"/>
  <c r="F988" i="6"/>
  <c r="I988" i="6"/>
  <c r="I254" i="6"/>
  <c r="F254" i="6"/>
  <c r="I1266" i="6"/>
  <c r="F1266" i="6"/>
  <c r="I1021" i="6"/>
  <c r="F1021" i="6"/>
  <c r="I1274" i="6"/>
  <c r="F1274" i="6"/>
  <c r="I1345" i="6"/>
  <c r="F1345" i="6"/>
  <c r="I726" i="6"/>
  <c r="F726" i="6"/>
  <c r="I1154" i="6"/>
  <c r="F1154" i="6"/>
  <c r="I1208" i="6"/>
  <c r="F1208" i="6"/>
  <c r="F1132" i="6"/>
  <c r="I1132" i="6"/>
  <c r="I1500" i="6"/>
  <c r="F1500" i="6"/>
  <c r="I647" i="6"/>
  <c r="F647" i="6"/>
  <c r="I1447" i="6"/>
  <c r="F1447" i="6"/>
  <c r="I1290" i="6"/>
  <c r="F1290" i="6"/>
  <c r="F1221" i="6"/>
  <c r="I1221" i="6"/>
  <c r="I1268" i="6"/>
  <c r="F1268" i="6"/>
  <c r="I1363" i="6"/>
  <c r="F1363" i="6"/>
  <c r="F1280" i="6"/>
  <c r="I1280" i="6"/>
  <c r="I1504" i="6"/>
  <c r="F1504" i="6"/>
  <c r="I276" i="6"/>
  <c r="F276" i="6"/>
  <c r="I975" i="6"/>
  <c r="F975" i="6"/>
  <c r="I1178" i="6"/>
  <c r="F1178" i="6"/>
  <c r="I1101" i="6"/>
  <c r="F1101" i="6"/>
  <c r="I395" i="6"/>
  <c r="F395" i="6"/>
  <c r="I916" i="6"/>
  <c r="F916" i="6"/>
  <c r="I812" i="6"/>
  <c r="F812" i="6"/>
  <c r="I1414" i="6"/>
  <c r="F1414" i="6"/>
  <c r="F571" i="6"/>
  <c r="I571" i="6"/>
  <c r="I1182" i="6"/>
  <c r="F1182" i="6"/>
  <c r="F1355" i="6"/>
  <c r="I1355" i="6"/>
  <c r="I644" i="6"/>
  <c r="F644" i="6"/>
  <c r="F1201" i="6"/>
  <c r="I1201" i="6"/>
  <c r="I271" i="6"/>
  <c r="F271" i="6"/>
  <c r="F946" i="6"/>
  <c r="I946" i="6"/>
  <c r="I1204" i="6"/>
  <c r="F1204" i="6"/>
  <c r="I877" i="6"/>
  <c r="F877" i="6"/>
  <c r="I851" i="6"/>
  <c r="F851" i="6"/>
  <c r="I1082" i="6"/>
  <c r="F1082" i="6"/>
  <c r="F903" i="6"/>
  <c r="I903" i="6"/>
  <c r="I1398" i="6"/>
  <c r="F1398" i="6"/>
  <c r="I645" i="6"/>
  <c r="F645" i="6"/>
  <c r="I1460" i="6"/>
  <c r="F1460" i="6"/>
  <c r="F394" i="6"/>
  <c r="I394" i="6"/>
  <c r="I1130" i="6"/>
  <c r="F1130" i="6"/>
  <c r="I1501" i="6"/>
  <c r="F1501" i="6"/>
  <c r="I424" i="6"/>
  <c r="F424" i="6"/>
  <c r="I764" i="6"/>
  <c r="F764" i="6"/>
  <c r="F1455" i="6"/>
  <c r="I1455" i="6"/>
  <c r="I845" i="6"/>
  <c r="F845" i="6"/>
  <c r="I686" i="6"/>
  <c r="F686" i="6"/>
  <c r="I1174" i="6"/>
  <c r="F1174" i="6"/>
  <c r="F1506" i="6"/>
  <c r="I1506" i="6"/>
  <c r="F1389" i="6"/>
  <c r="I1389" i="6"/>
  <c r="I710" i="6"/>
  <c r="F710" i="6"/>
  <c r="F983" i="6"/>
  <c r="I983" i="6"/>
  <c r="I1140" i="6"/>
  <c r="F1140" i="6"/>
  <c r="I660" i="6"/>
  <c r="F660" i="6"/>
  <c r="F832" i="6"/>
  <c r="I832" i="6"/>
  <c r="I933" i="6"/>
  <c r="F933" i="6"/>
  <c r="I1409" i="6"/>
  <c r="F1409" i="6"/>
  <c r="I887" i="6"/>
  <c r="F887" i="6"/>
  <c r="I1129" i="6"/>
  <c r="F1129" i="6"/>
  <c r="F965" i="6"/>
  <c r="I965" i="6"/>
  <c r="I1229" i="6"/>
  <c r="F1229" i="6"/>
  <c r="I716" i="6"/>
  <c r="F716" i="6"/>
  <c r="I921" i="6"/>
  <c r="F921" i="6"/>
  <c r="I1487" i="6"/>
  <c r="F1487" i="6"/>
  <c r="I1218" i="6"/>
  <c r="F1218" i="6"/>
  <c r="I1478" i="6"/>
  <c r="F1478" i="6"/>
  <c r="I1273" i="6"/>
  <c r="F1273" i="6"/>
  <c r="I1488" i="6"/>
  <c r="F1488" i="6"/>
  <c r="I1270" i="6"/>
  <c r="F1270" i="6"/>
  <c r="I1167" i="6"/>
  <c r="F1167" i="6"/>
  <c r="F850" i="6"/>
  <c r="I850" i="6"/>
  <c r="F955" i="6"/>
  <c r="I955" i="6"/>
  <c r="I333" i="6"/>
  <c r="F333" i="6"/>
  <c r="I1263" i="6"/>
  <c r="F1263" i="6"/>
  <c r="I1116" i="6"/>
  <c r="F1116" i="6"/>
  <c r="I1387" i="6"/>
  <c r="F1387" i="6"/>
  <c r="I859" i="6"/>
  <c r="F859" i="6"/>
  <c r="I739" i="6"/>
  <c r="F739" i="6"/>
  <c r="I1309" i="6"/>
  <c r="F1309" i="6"/>
  <c r="I592" i="6"/>
  <c r="F592" i="6"/>
  <c r="F459" i="6"/>
  <c r="I459" i="6"/>
  <c r="I1243" i="6"/>
  <c r="F1243" i="6"/>
  <c r="I559" i="6"/>
  <c r="F559" i="6"/>
  <c r="I1385" i="6"/>
  <c r="F1385" i="6"/>
  <c r="I702" i="6"/>
  <c r="F702" i="6"/>
  <c r="I1016" i="6"/>
  <c r="F1016" i="6"/>
  <c r="I966" i="6"/>
  <c r="F966" i="6"/>
  <c r="I1212" i="6"/>
  <c r="F1212" i="6"/>
  <c r="I846" i="6"/>
  <c r="F846" i="6"/>
  <c r="F1459" i="6"/>
  <c r="I1459" i="6"/>
  <c r="I1259" i="6"/>
  <c r="F1259" i="6"/>
  <c r="I1350" i="6"/>
  <c r="F1350" i="6"/>
  <c r="I327" i="6"/>
  <c r="F327" i="6"/>
  <c r="I1151" i="6"/>
  <c r="F1151" i="6"/>
  <c r="I697" i="6"/>
  <c r="F697" i="6"/>
  <c r="I959" i="6"/>
  <c r="F959" i="6"/>
  <c r="I1358" i="6"/>
  <c r="F1358" i="6"/>
  <c r="I1031" i="6"/>
  <c r="F1031" i="6"/>
  <c r="F961" i="6"/>
  <c r="I961" i="6"/>
  <c r="I386" i="6"/>
  <c r="F386" i="6"/>
  <c r="I1348" i="6"/>
  <c r="F1348" i="6"/>
  <c r="F1442" i="6"/>
  <c r="I1442" i="6"/>
  <c r="I917" i="6"/>
  <c r="F917" i="6"/>
  <c r="F1465" i="6"/>
  <c r="I1465" i="6"/>
  <c r="I765" i="6"/>
  <c r="F765" i="6"/>
  <c r="I782" i="6"/>
  <c r="F782" i="6"/>
  <c r="I968" i="6"/>
  <c r="F968" i="6"/>
  <c r="I973" i="6"/>
  <c r="F973" i="6"/>
  <c r="F437" i="6"/>
  <c r="I437" i="6"/>
  <c r="F1052" i="6"/>
  <c r="I1052" i="6"/>
  <c r="I1287" i="6"/>
  <c r="F1287" i="6"/>
  <c r="F1475" i="6"/>
  <c r="I1475" i="6"/>
  <c r="I240" i="6"/>
  <c r="F240" i="6"/>
  <c r="I1120" i="6"/>
  <c r="F1120" i="6"/>
  <c r="I731" i="6"/>
  <c r="F731" i="6"/>
  <c r="I756" i="6"/>
  <c r="F756" i="6"/>
  <c r="I985" i="6"/>
  <c r="F985" i="6"/>
  <c r="I1425" i="6"/>
  <c r="F1425" i="6"/>
  <c r="I1216" i="6"/>
  <c r="F1216" i="6"/>
  <c r="I994" i="6"/>
  <c r="F994" i="6"/>
  <c r="I1310" i="6"/>
  <c r="F1310" i="6"/>
  <c r="F1283" i="6"/>
  <c r="I1283" i="6"/>
  <c r="I907" i="6"/>
  <c r="F907" i="6"/>
  <c r="I557" i="6"/>
  <c r="F557" i="6"/>
  <c r="I260" i="6"/>
  <c r="F260" i="6"/>
  <c r="I1441" i="6"/>
  <c r="F1441" i="6"/>
  <c r="I982" i="6"/>
  <c r="F982" i="6"/>
  <c r="I543" i="6"/>
  <c r="F543" i="6"/>
  <c r="I1340" i="6"/>
  <c r="F1340" i="6"/>
  <c r="I1463" i="6"/>
  <c r="F1463" i="6"/>
  <c r="F888" i="6"/>
  <c r="I888" i="6"/>
  <c r="I1407" i="6"/>
  <c r="F1407" i="6"/>
  <c r="I1479" i="6"/>
  <c r="F1479" i="6"/>
  <c r="I1431" i="6"/>
  <c r="F1431" i="6"/>
  <c r="I878" i="6"/>
  <c r="F878" i="6"/>
  <c r="I1456" i="6"/>
  <c r="F1456" i="6"/>
  <c r="F755" i="6"/>
  <c r="I755" i="6"/>
  <c r="I1093" i="6"/>
  <c r="F1093" i="6"/>
  <c r="I287" i="6"/>
  <c r="F287" i="6"/>
  <c r="I1036" i="6"/>
  <c r="F1036" i="6"/>
  <c r="I1067" i="6"/>
  <c r="F1067" i="6"/>
  <c r="I771" i="6"/>
  <c r="F771" i="6"/>
  <c r="F427" i="6"/>
  <c r="I427" i="6"/>
  <c r="I725" i="6"/>
  <c r="F725" i="6"/>
  <c r="I1022" i="6"/>
  <c r="F1022" i="6"/>
  <c r="F836" i="6"/>
  <c r="I836" i="6"/>
  <c r="I1388" i="6"/>
  <c r="F1388" i="6"/>
  <c r="F748" i="6"/>
  <c r="I748" i="6"/>
  <c r="I1074" i="6"/>
  <c r="F1074" i="6"/>
  <c r="F827" i="6"/>
  <c r="I827" i="6"/>
  <c r="I661" i="6"/>
  <c r="F661" i="6"/>
  <c r="F497" i="6"/>
  <c r="I497" i="6"/>
  <c r="F1284" i="6"/>
  <c r="I1284" i="6"/>
  <c r="I419" i="6"/>
  <c r="F419" i="6"/>
  <c r="I234" i="6"/>
  <c r="F234" i="6"/>
  <c r="I868" i="6"/>
  <c r="F868" i="6"/>
  <c r="I654" i="6"/>
  <c r="F654" i="6"/>
  <c r="F1060" i="6"/>
  <c r="I1060" i="6"/>
  <c r="F1275" i="6"/>
  <c r="I1275" i="6"/>
  <c r="I948" i="6"/>
  <c r="F948" i="6"/>
  <c r="I631" i="6"/>
  <c r="F631" i="6"/>
  <c r="I862" i="6"/>
  <c r="F862" i="6"/>
  <c r="I1446" i="6"/>
  <c r="F1446" i="6"/>
  <c r="I1070" i="6"/>
  <c r="F1070" i="6"/>
  <c r="I967" i="6"/>
  <c r="F967" i="6"/>
  <c r="I1242" i="6"/>
  <c r="F1242" i="6"/>
  <c r="I1069" i="6"/>
  <c r="F1069" i="6"/>
  <c r="I1391" i="6"/>
  <c r="F1391" i="6"/>
  <c r="I978" i="6"/>
  <c r="F978" i="6"/>
  <c r="I1063" i="6"/>
  <c r="F1063" i="6"/>
  <c r="I1337" i="6"/>
  <c r="F1337" i="6"/>
  <c r="I1175" i="6"/>
  <c r="F1175" i="6"/>
  <c r="I329" i="6"/>
  <c r="F329" i="6"/>
  <c r="I619" i="6"/>
  <c r="F619" i="6"/>
  <c r="I1467" i="6"/>
  <c r="F1467" i="6"/>
  <c r="I1498" i="6"/>
  <c r="F1498" i="6"/>
  <c r="I1297" i="6"/>
  <c r="F1297" i="6"/>
  <c r="F1401" i="6"/>
  <c r="I1401" i="6"/>
  <c r="I1207" i="6"/>
  <c r="F1207" i="6"/>
  <c r="F291" i="6"/>
  <c r="I291" i="6"/>
  <c r="I134" i="6"/>
  <c r="F134" i="6"/>
  <c r="I1248" i="6"/>
  <c r="F1248" i="6"/>
  <c r="F587" i="6"/>
  <c r="I587" i="6"/>
  <c r="F821" i="6"/>
  <c r="I821" i="6"/>
  <c r="F741" i="6"/>
  <c r="I741" i="6"/>
  <c r="F360" i="6"/>
  <c r="I360" i="6"/>
  <c r="F874" i="6"/>
  <c r="I874" i="6"/>
  <c r="I436" i="6"/>
  <c r="F436" i="6"/>
  <c r="I359" i="6"/>
  <c r="F359" i="6"/>
  <c r="F567" i="6"/>
  <c r="I567" i="6"/>
  <c r="I597" i="6"/>
  <c r="F597" i="6"/>
  <c r="I1148" i="6"/>
  <c r="F1148" i="6"/>
  <c r="I792" i="6"/>
  <c r="F792" i="6"/>
  <c r="F476" i="6"/>
  <c r="I476" i="6"/>
  <c r="F312" i="6"/>
  <c r="I312" i="6"/>
  <c r="I677" i="6"/>
  <c r="F677" i="6"/>
  <c r="I906" i="6"/>
  <c r="F906" i="6"/>
  <c r="I1053" i="6"/>
  <c r="F1053" i="6"/>
  <c r="I195" i="6"/>
  <c r="F195" i="6"/>
  <c r="I152" i="6"/>
  <c r="F152" i="6"/>
  <c r="F381" i="6"/>
  <c r="I381" i="6"/>
  <c r="F110" i="6"/>
  <c r="I110" i="6"/>
  <c r="F412" i="6"/>
  <c r="I412" i="6"/>
  <c r="I872" i="6"/>
  <c r="F872" i="6"/>
  <c r="F161" i="6"/>
  <c r="I161" i="6"/>
  <c r="F78" i="6"/>
  <c r="I78" i="6"/>
  <c r="I588" i="6"/>
  <c r="F588" i="6"/>
  <c r="F173" i="6"/>
  <c r="I173" i="6"/>
  <c r="I583" i="6"/>
  <c r="F583" i="6"/>
  <c r="F320" i="6"/>
  <c r="I320" i="6"/>
  <c r="I77" i="6"/>
  <c r="F77" i="6"/>
  <c r="I417" i="6"/>
  <c r="F417" i="6"/>
  <c r="I766" i="6"/>
  <c r="F766" i="6"/>
  <c r="I289" i="6"/>
  <c r="F289" i="6"/>
  <c r="F558" i="6"/>
  <c r="I558" i="6"/>
  <c r="I105" i="6"/>
  <c r="F105" i="6"/>
  <c r="F179" i="6"/>
  <c r="I179" i="6"/>
  <c r="I1075" i="6"/>
  <c r="F1075" i="6"/>
  <c r="I824" i="6"/>
  <c r="F824" i="6"/>
  <c r="I246" i="6"/>
  <c r="F246" i="6"/>
  <c r="I282" i="6"/>
  <c r="F282" i="6"/>
  <c r="F275" i="6"/>
  <c r="I275" i="6"/>
  <c r="I270" i="6"/>
  <c r="F270" i="6"/>
  <c r="I987" i="6"/>
  <c r="F987" i="6"/>
  <c r="I579" i="6"/>
  <c r="F579" i="6"/>
  <c r="F350" i="6"/>
  <c r="I350" i="6"/>
  <c r="I127" i="6"/>
  <c r="F127" i="6"/>
  <c r="F912" i="6"/>
  <c r="I912" i="6"/>
  <c r="I759" i="6"/>
  <c r="F759" i="6"/>
  <c r="I425" i="6"/>
  <c r="F425" i="6"/>
  <c r="I784" i="6"/>
  <c r="F784" i="6"/>
  <c r="F526" i="6"/>
  <c r="I526" i="6"/>
  <c r="F541" i="6"/>
  <c r="I541" i="6"/>
  <c r="I514" i="6"/>
  <c r="F514" i="6"/>
  <c r="I569" i="6"/>
  <c r="F569" i="6"/>
  <c r="F308" i="6"/>
  <c r="I308" i="6"/>
  <c r="F796" i="6"/>
  <c r="I796" i="6"/>
  <c r="I577" i="6"/>
  <c r="F577" i="6"/>
  <c r="F707" i="6"/>
  <c r="I707" i="6"/>
  <c r="I318" i="6"/>
  <c r="F318" i="6"/>
  <c r="F74" i="6"/>
  <c r="I74" i="6"/>
  <c r="I1286" i="6"/>
  <c r="F1286" i="6"/>
  <c r="I128" i="6"/>
  <c r="F128" i="6"/>
  <c r="I659" i="6"/>
  <c r="F659" i="6"/>
  <c r="I205" i="6"/>
  <c r="F205" i="6"/>
  <c r="F315" i="6"/>
  <c r="I315" i="6"/>
  <c r="I634" i="6"/>
  <c r="F634" i="6"/>
  <c r="I117" i="6"/>
  <c r="F117" i="6"/>
  <c r="I770" i="6"/>
  <c r="F770" i="6"/>
  <c r="I162" i="6"/>
  <c r="F162" i="6"/>
  <c r="I143" i="6"/>
  <c r="F143" i="6"/>
  <c r="F521" i="6"/>
  <c r="I521" i="6"/>
  <c r="F560" i="6"/>
  <c r="I560" i="6"/>
  <c r="I882" i="6"/>
  <c r="F882" i="6"/>
  <c r="I369" i="6"/>
  <c r="F369" i="6"/>
  <c r="I536" i="6"/>
  <c r="F536" i="6"/>
  <c r="I553" i="6"/>
  <c r="F553" i="6"/>
  <c r="I610" i="6"/>
  <c r="F610" i="6"/>
  <c r="I781" i="6"/>
  <c r="F781" i="6"/>
  <c r="I665" i="6"/>
  <c r="F665" i="6"/>
  <c r="I1265" i="6"/>
  <c r="F1265" i="6"/>
  <c r="I220" i="6"/>
  <c r="F220" i="6"/>
  <c r="F297" i="6"/>
  <c r="I297" i="6"/>
  <c r="I498" i="6"/>
  <c r="F498" i="6"/>
  <c r="I376" i="6"/>
  <c r="F376" i="6"/>
  <c r="F1210" i="6"/>
  <c r="I1210" i="6"/>
  <c r="F132" i="6"/>
  <c r="I132" i="6"/>
  <c r="I1007" i="6"/>
  <c r="F1007" i="6"/>
  <c r="F226" i="6"/>
  <c r="I226" i="6"/>
  <c r="I92" i="6"/>
  <c r="F92" i="6"/>
  <c r="F89" i="6"/>
  <c r="I89" i="6"/>
  <c r="F1394" i="6"/>
  <c r="I1394" i="6"/>
  <c r="F680" i="6"/>
  <c r="I680" i="6"/>
  <c r="F370" i="6"/>
  <c r="I370" i="6"/>
  <c r="I582" i="6"/>
  <c r="F582" i="6"/>
  <c r="F762" i="6"/>
  <c r="I762" i="6"/>
  <c r="F924" i="6"/>
  <c r="I924" i="6"/>
  <c r="I307" i="6"/>
  <c r="F307" i="6"/>
  <c r="I374" i="6"/>
  <c r="F374" i="6"/>
  <c r="I469" i="6"/>
  <c r="F469" i="6"/>
  <c r="F416" i="6"/>
  <c r="I416" i="6"/>
  <c r="I1006" i="6"/>
  <c r="F1006" i="6"/>
  <c r="I233" i="6"/>
  <c r="F233" i="6"/>
  <c r="I409" i="6"/>
  <c r="F409" i="6"/>
  <c r="I494" i="6"/>
  <c r="F494" i="6"/>
  <c r="F383" i="6"/>
  <c r="I383" i="6"/>
  <c r="I85" i="6"/>
  <c r="F85" i="6"/>
  <c r="I605" i="6"/>
  <c r="F605" i="6"/>
  <c r="F489" i="6"/>
  <c r="I489" i="6"/>
  <c r="F242" i="6"/>
  <c r="I242" i="6"/>
  <c r="F104" i="6"/>
  <c r="I104" i="6"/>
  <c r="F614" i="6"/>
  <c r="I614" i="6"/>
  <c r="I503" i="6"/>
  <c r="F503" i="6"/>
  <c r="I609" i="6"/>
  <c r="F609" i="6"/>
  <c r="F1257" i="6"/>
  <c r="I1257" i="6"/>
  <c r="F506" i="6"/>
  <c r="I506" i="6"/>
  <c r="F1193" i="6"/>
  <c r="I1193" i="6"/>
  <c r="I192" i="6"/>
  <c r="F192" i="6"/>
  <c r="I94" i="6"/>
  <c r="F94" i="6"/>
  <c r="F223" i="6"/>
  <c r="I223" i="6"/>
  <c r="I470" i="6"/>
  <c r="F470" i="6"/>
  <c r="I522" i="6"/>
  <c r="F522" i="6"/>
  <c r="F168" i="6"/>
  <c r="I168" i="6"/>
  <c r="F720" i="6"/>
  <c r="I720" i="6"/>
  <c r="I149" i="6"/>
  <c r="F149" i="6"/>
  <c r="I165" i="6"/>
  <c r="F165" i="6"/>
  <c r="F123" i="6"/>
  <c r="I123" i="6"/>
  <c r="I1335" i="6"/>
  <c r="F1335" i="6"/>
  <c r="F156" i="6"/>
  <c r="I156" i="6"/>
  <c r="F75" i="6"/>
  <c r="I75" i="6"/>
  <c r="I174" i="6"/>
  <c r="F174" i="6"/>
  <c r="F317" i="6"/>
  <c r="I317" i="6"/>
  <c r="F250" i="6"/>
  <c r="I250" i="6"/>
  <c r="I945" i="6"/>
  <c r="F945" i="6"/>
  <c r="I566" i="6"/>
  <c r="F566" i="6"/>
  <c r="F323" i="6"/>
  <c r="I323" i="6"/>
  <c r="I413" i="6"/>
  <c r="F413" i="6"/>
  <c r="F390" i="6"/>
  <c r="I390" i="6"/>
  <c r="F548" i="6"/>
  <c r="I548" i="6"/>
  <c r="I434" i="6"/>
  <c r="F434" i="6"/>
  <c r="F72" i="6"/>
  <c r="I72" i="6"/>
  <c r="F974" i="6"/>
  <c r="I974" i="6"/>
  <c r="I837" i="6"/>
  <c r="F837" i="6"/>
  <c r="F954" i="6"/>
  <c r="I954" i="6"/>
  <c r="I890" i="6"/>
  <c r="F890" i="6"/>
  <c r="F207" i="6"/>
  <c r="I207" i="6"/>
  <c r="F356" i="6"/>
  <c r="I356" i="6"/>
  <c r="I847" i="6"/>
  <c r="F847" i="6"/>
  <c r="F675" i="6"/>
  <c r="I675" i="6"/>
  <c r="F490" i="6"/>
  <c r="I490" i="6"/>
  <c r="F672" i="6"/>
  <c r="I672" i="6"/>
  <c r="F649" i="6"/>
  <c r="I649" i="6"/>
  <c r="I86" i="6"/>
  <c r="F86" i="6"/>
  <c r="I524" i="6"/>
  <c r="F524" i="6"/>
  <c r="F311" i="6"/>
  <c r="I311" i="6"/>
  <c r="I76" i="6"/>
  <c r="F76" i="6"/>
  <c r="I811" i="6"/>
  <c r="F811" i="6"/>
  <c r="I1319" i="6"/>
  <c r="F1319" i="6"/>
  <c r="F1393" i="6"/>
  <c r="I1393" i="6"/>
  <c r="I1486" i="6"/>
  <c r="F1486" i="6"/>
  <c r="I947" i="6"/>
  <c r="F947" i="6"/>
  <c r="I1291" i="6"/>
  <c r="F1291" i="6"/>
  <c r="I472" i="6"/>
  <c r="F472" i="6"/>
  <c r="F1122" i="6"/>
  <c r="I1122" i="6"/>
  <c r="I944" i="6"/>
  <c r="F944" i="6"/>
  <c r="I831" i="6"/>
  <c r="F831" i="6"/>
  <c r="I746" i="6"/>
  <c r="F746" i="6"/>
  <c r="I1111" i="6"/>
  <c r="F1111" i="6"/>
  <c r="F306" i="6"/>
  <c r="I306" i="6"/>
  <c r="I213" i="6"/>
  <c r="F213" i="6"/>
  <c r="F1402" i="6"/>
  <c r="I1402" i="6"/>
  <c r="I1244" i="6"/>
  <c r="F1244" i="6"/>
  <c r="I1300" i="6"/>
  <c r="F1300" i="6"/>
  <c r="I972" i="6"/>
  <c r="F972" i="6"/>
  <c r="F1343" i="6"/>
  <c r="I1343" i="6"/>
  <c r="I835" i="6"/>
  <c r="F835" i="6"/>
  <c r="F326" i="6"/>
  <c r="I326" i="6"/>
  <c r="F461" i="6"/>
  <c r="I461" i="6"/>
  <c r="I1396" i="6"/>
  <c r="F1396" i="6"/>
  <c r="I1512" i="6"/>
  <c r="F1512" i="6"/>
  <c r="I1225" i="6"/>
  <c r="F1225" i="6"/>
  <c r="I1324" i="6"/>
  <c r="F1324" i="6"/>
  <c r="F1091" i="6"/>
  <c r="I1091" i="6"/>
  <c r="I617" i="6"/>
  <c r="F617" i="6"/>
  <c r="F655" i="6"/>
  <c r="I655" i="6"/>
  <c r="F1102" i="6"/>
  <c r="I1102" i="6"/>
  <c r="I1113" i="6"/>
  <c r="F1113" i="6"/>
  <c r="I1039" i="6"/>
  <c r="F1039" i="6"/>
  <c r="I1454" i="6"/>
  <c r="F1454" i="6"/>
  <c r="I857" i="6"/>
  <c r="F857" i="6"/>
  <c r="I556" i="6"/>
  <c r="F556" i="6"/>
  <c r="I1271" i="6"/>
  <c r="F1271" i="6"/>
  <c r="F1073" i="6"/>
  <c r="I1073" i="6"/>
  <c r="F1473" i="6"/>
  <c r="I1473" i="6"/>
  <c r="I657" i="6"/>
  <c r="F657" i="6"/>
  <c r="F1239" i="6"/>
  <c r="I1239" i="6"/>
  <c r="I629" i="6"/>
  <c r="F629" i="6"/>
  <c r="I1236" i="6"/>
  <c r="F1236" i="6"/>
  <c r="I547" i="6"/>
  <c r="F547" i="6"/>
  <c r="I875" i="6"/>
  <c r="F875" i="6"/>
  <c r="I627" i="6"/>
  <c r="F627" i="6"/>
  <c r="I841" i="6"/>
  <c r="F841" i="6"/>
  <c r="F743" i="6"/>
  <c r="I743" i="6"/>
  <c r="I1107" i="6"/>
  <c r="F1107" i="6"/>
  <c r="I909" i="6"/>
  <c r="F909" i="6"/>
  <c r="F742" i="6"/>
  <c r="I742" i="6"/>
  <c r="I767" i="6"/>
  <c r="F767" i="6"/>
  <c r="I525" i="6"/>
  <c r="F525" i="6"/>
  <c r="F1030" i="6"/>
  <c r="I1030" i="6"/>
  <c r="I717" i="6"/>
  <c r="F717" i="6"/>
  <c r="I1408" i="6"/>
  <c r="F1408" i="6"/>
  <c r="I656" i="6"/>
  <c r="F656" i="6"/>
  <c r="F551" i="6"/>
  <c r="I551" i="6"/>
  <c r="I1295" i="6"/>
  <c r="F1295" i="6"/>
  <c r="I825" i="6"/>
  <c r="F825" i="6"/>
  <c r="F181" i="6"/>
  <c r="I181" i="6"/>
  <c r="F1430" i="6"/>
  <c r="I1430" i="6"/>
  <c r="I1392" i="6"/>
  <c r="F1392" i="6"/>
  <c r="I1065" i="6"/>
  <c r="F1065" i="6"/>
  <c r="I1080" i="6"/>
  <c r="F1080" i="6"/>
  <c r="F316" i="6"/>
  <c r="I316" i="6"/>
  <c r="I1342" i="6"/>
  <c r="F1342" i="6"/>
  <c r="F1166" i="6"/>
  <c r="I1166" i="6"/>
  <c r="F1386" i="6"/>
  <c r="I1386" i="6"/>
  <c r="F1380" i="6"/>
  <c r="I1380" i="6"/>
  <c r="I1105" i="6"/>
  <c r="F1105" i="6"/>
  <c r="I956" i="6"/>
  <c r="F956" i="6"/>
  <c r="I1260" i="6"/>
  <c r="F1260" i="6"/>
  <c r="I1025" i="6"/>
  <c r="F1025" i="6"/>
  <c r="F1139" i="6"/>
  <c r="I1139" i="6"/>
  <c r="I763" i="6"/>
  <c r="F763" i="6"/>
  <c r="I843" i="6"/>
  <c r="F843" i="6"/>
  <c r="I977" i="6"/>
  <c r="F977" i="6"/>
  <c r="I1046" i="6"/>
  <c r="F1046" i="6"/>
  <c r="I1485" i="6"/>
  <c r="F1485" i="6"/>
  <c r="F1203" i="6"/>
  <c r="I1203" i="6"/>
  <c r="I768" i="6"/>
  <c r="F768" i="6"/>
  <c r="F728" i="6"/>
  <c r="I728" i="6"/>
  <c r="F1371" i="6"/>
  <c r="I1371" i="6"/>
  <c r="I1226" i="6"/>
  <c r="F1226" i="6"/>
  <c r="I904" i="6"/>
  <c r="F904" i="6"/>
  <c r="I652" i="6"/>
  <c r="F652" i="6"/>
  <c r="I1165" i="6"/>
  <c r="F1165" i="6"/>
  <c r="F1009" i="6"/>
  <c r="I1009" i="6"/>
  <c r="F194" i="6"/>
  <c r="I194" i="6"/>
  <c r="I1240" i="6"/>
  <c r="F1240" i="6"/>
  <c r="I1329" i="6"/>
  <c r="F1329" i="6"/>
  <c r="F1372" i="6"/>
  <c r="I1372" i="6"/>
  <c r="I1410" i="6"/>
  <c r="F1410" i="6"/>
  <c r="I1096" i="6"/>
  <c r="F1096" i="6"/>
  <c r="F1494" i="6"/>
  <c r="I1494" i="6"/>
  <c r="I1170" i="6"/>
  <c r="F1170" i="6"/>
  <c r="I1230" i="6"/>
  <c r="F1230" i="6"/>
  <c r="I1032" i="6"/>
  <c r="F1032" i="6"/>
  <c r="F1251" i="6"/>
  <c r="I1251" i="6"/>
  <c r="I1267" i="6"/>
  <c r="F1267" i="6"/>
  <c r="F1417" i="6"/>
  <c r="I1417" i="6"/>
  <c r="I1149" i="6"/>
  <c r="F1149" i="6"/>
  <c r="I1420" i="6"/>
  <c r="F1420" i="6"/>
  <c r="I1215" i="6"/>
  <c r="F1215" i="6"/>
  <c r="I1298" i="6"/>
  <c r="F1298" i="6"/>
  <c r="F1308" i="6"/>
  <c r="I1308" i="6"/>
  <c r="I1281" i="6"/>
  <c r="F1281" i="6"/>
  <c r="F1505" i="6"/>
  <c r="I1505" i="6"/>
  <c r="I1373" i="6"/>
  <c r="F1373" i="6"/>
  <c r="F620" i="6"/>
  <c r="I620" i="6"/>
  <c r="I1048" i="6"/>
  <c r="F1048" i="6"/>
  <c r="I1209" i="6"/>
  <c r="F1209" i="6"/>
  <c r="I745" i="6"/>
  <c r="F745" i="6"/>
  <c r="I1238" i="6"/>
  <c r="F1238" i="6"/>
  <c r="I1411" i="6"/>
  <c r="F1411" i="6"/>
  <c r="F995" i="6"/>
  <c r="I995" i="6"/>
  <c r="F1314" i="6"/>
  <c r="I1314" i="6"/>
  <c r="F1134" i="6"/>
  <c r="I1134" i="6"/>
  <c r="I927" i="6"/>
  <c r="F927" i="6"/>
  <c r="F826" i="6"/>
  <c r="I826" i="6"/>
  <c r="F964" i="6"/>
  <c r="I964" i="6"/>
  <c r="I1362" i="6"/>
  <c r="F1362" i="6"/>
  <c r="I403" i="6"/>
  <c r="F403" i="6"/>
  <c r="I1321" i="6"/>
  <c r="F1321" i="6"/>
  <c r="I1197" i="6"/>
  <c r="F1197" i="6"/>
  <c r="I1325" i="6"/>
  <c r="F1325" i="6"/>
  <c r="I1364" i="6"/>
  <c r="F1364" i="6"/>
  <c r="I1147" i="6"/>
  <c r="F1147" i="6"/>
  <c r="I1109" i="6"/>
  <c r="F1109" i="6"/>
  <c r="I1424" i="6"/>
  <c r="F1424" i="6"/>
  <c r="I1375" i="6"/>
  <c r="F1375" i="6"/>
  <c r="I630" i="6"/>
  <c r="F630" i="6"/>
  <c r="F641" i="6"/>
  <c r="I641" i="6"/>
  <c r="F457" i="6"/>
  <c r="I457" i="6"/>
  <c r="I871" i="6"/>
  <c r="F871" i="6"/>
  <c r="I209" i="6"/>
  <c r="F209" i="6"/>
  <c r="F1040" i="6"/>
  <c r="I1040" i="6"/>
  <c r="I1433" i="6"/>
  <c r="F1433" i="6"/>
  <c r="I943" i="6"/>
  <c r="F943" i="6"/>
  <c r="I822" i="6"/>
  <c r="F822" i="6"/>
  <c r="I840" i="6"/>
  <c r="F840" i="6"/>
  <c r="I709" i="6"/>
  <c r="F709" i="6"/>
  <c r="I1095" i="6"/>
  <c r="F1095" i="6"/>
  <c r="I1146" i="6"/>
  <c r="F1146" i="6"/>
  <c r="I1468" i="6"/>
  <c r="F1468" i="6"/>
  <c r="I1128" i="6"/>
  <c r="F1128" i="6"/>
  <c r="I1289" i="6"/>
  <c r="F1289" i="6"/>
  <c r="I1157" i="6"/>
  <c r="F1157" i="6"/>
  <c r="I1028" i="6"/>
  <c r="F1028" i="6"/>
  <c r="I1426" i="6"/>
  <c r="F1426" i="6"/>
  <c r="I1483" i="6"/>
  <c r="F1483" i="6"/>
  <c r="F855" i="6"/>
  <c r="I855" i="6"/>
  <c r="I897" i="6"/>
  <c r="F897" i="6"/>
  <c r="I1285" i="6"/>
  <c r="F1285" i="6"/>
  <c r="I708" i="6"/>
  <c r="F708" i="6"/>
  <c r="F711" i="6"/>
  <c r="I711" i="6"/>
  <c r="I1435" i="6"/>
  <c r="F1435" i="6"/>
  <c r="F1008" i="6"/>
  <c r="I1008" i="6"/>
  <c r="I1360" i="6"/>
  <c r="F1360" i="6"/>
  <c r="I632" i="6"/>
  <c r="F632" i="6"/>
  <c r="F482" i="6"/>
  <c r="I482" i="6"/>
  <c r="I900" i="6"/>
  <c r="F900" i="6"/>
  <c r="F1507" i="6"/>
  <c r="I1507" i="6"/>
  <c r="I930" i="6"/>
  <c r="F930" i="6"/>
  <c r="I806" i="6"/>
  <c r="F806" i="6"/>
  <c r="I1413" i="6"/>
  <c r="F1413" i="6"/>
  <c r="I898" i="6"/>
  <c r="F898" i="6"/>
  <c r="I1279" i="6"/>
  <c r="F1279" i="6"/>
  <c r="I1461" i="6"/>
  <c r="F1461" i="6"/>
  <c r="I1064" i="6"/>
  <c r="F1064" i="6"/>
  <c r="F1250" i="6"/>
  <c r="I1250" i="6"/>
  <c r="I561" i="6"/>
  <c r="F561" i="6"/>
  <c r="F1090" i="6"/>
  <c r="I1090" i="6"/>
  <c r="I1476" i="6"/>
  <c r="F1476" i="6"/>
  <c r="I899" i="6"/>
  <c r="F899" i="6"/>
  <c r="F1451" i="6"/>
  <c r="I1451" i="6"/>
  <c r="I1331" i="6"/>
  <c r="F1331" i="6"/>
  <c r="I1035" i="6"/>
  <c r="F1035" i="6"/>
  <c r="F1416" i="6"/>
  <c r="I1416" i="6"/>
  <c r="I578" i="6"/>
  <c r="F578" i="6"/>
  <c r="F976" i="6"/>
  <c r="I976" i="6"/>
  <c r="I864" i="6"/>
  <c r="F864" i="6"/>
  <c r="I804" i="6"/>
  <c r="F804" i="6"/>
  <c r="I854" i="6"/>
  <c r="F854" i="6"/>
  <c r="I858" i="6"/>
  <c r="F858" i="6"/>
  <c r="F687" i="6"/>
  <c r="I687" i="6"/>
  <c r="I1508" i="6"/>
  <c r="F1508" i="6"/>
  <c r="I1367" i="6"/>
  <c r="F1367" i="6"/>
  <c r="I532" i="6"/>
  <c r="F532" i="6"/>
  <c r="F902" i="6"/>
  <c r="I902" i="6"/>
  <c r="I853" i="6"/>
  <c r="F853" i="6"/>
  <c r="I1315" i="6"/>
  <c r="F1315" i="6"/>
  <c r="I1395" i="6"/>
  <c r="F1395" i="6"/>
  <c r="I1235" i="6"/>
  <c r="F1235" i="6"/>
  <c r="I1469" i="6"/>
  <c r="F1469" i="6"/>
  <c r="I1044" i="6"/>
  <c r="F1044" i="6"/>
  <c r="I1509" i="6"/>
  <c r="F1509" i="6"/>
  <c r="I1359" i="6"/>
  <c r="F1359" i="6"/>
  <c r="I805" i="6"/>
  <c r="F805" i="6"/>
  <c r="I999" i="6"/>
  <c r="F999" i="6"/>
  <c r="F1492" i="6"/>
  <c r="I1492" i="6"/>
  <c r="F1183" i="6"/>
  <c r="I1183" i="6"/>
  <c r="I1449" i="6"/>
  <c r="F1449" i="6"/>
  <c r="I586" i="6"/>
  <c r="F586" i="6"/>
  <c r="I950" i="6"/>
  <c r="F950" i="6"/>
  <c r="I719" i="6"/>
  <c r="F719" i="6"/>
  <c r="I1125" i="6"/>
  <c r="F1125" i="6"/>
  <c r="F1237" i="6"/>
  <c r="I1237" i="6"/>
  <c r="I754" i="6"/>
  <c r="F754" i="6"/>
  <c r="I1353" i="6"/>
  <c r="F1353" i="6"/>
  <c r="F727" i="6"/>
  <c r="I727" i="6"/>
  <c r="I467" i="6"/>
  <c r="F467" i="6"/>
  <c r="F1338" i="6"/>
  <c r="I1338" i="6"/>
  <c r="I1493" i="6"/>
  <c r="F1493" i="6"/>
  <c r="I669" i="6"/>
  <c r="F669" i="6"/>
  <c r="F704" i="6"/>
  <c r="I704" i="6"/>
  <c r="I452" i="6"/>
  <c r="F452" i="6"/>
  <c r="I204" i="6"/>
  <c r="F204" i="6"/>
  <c r="F735" i="6"/>
  <c r="I735" i="6"/>
  <c r="F1144" i="6"/>
  <c r="I1144" i="6"/>
  <c r="F475" i="6"/>
  <c r="I475" i="6"/>
  <c r="F347" i="6"/>
  <c r="I347" i="6"/>
  <c r="I1276" i="6"/>
  <c r="F1276" i="6"/>
  <c r="I281" i="6"/>
  <c r="F281" i="6"/>
  <c r="I458" i="6"/>
  <c r="F458" i="6"/>
  <c r="F885" i="6"/>
  <c r="I885" i="6"/>
  <c r="I331" i="6"/>
  <c r="F331" i="6"/>
  <c r="I636" i="6"/>
  <c r="F636" i="6"/>
  <c r="I184" i="6"/>
  <c r="F184" i="6"/>
  <c r="F431" i="6"/>
  <c r="I431" i="6"/>
  <c r="F611" i="6"/>
  <c r="I611" i="6"/>
  <c r="I533" i="6"/>
  <c r="F533" i="6"/>
  <c r="I602" i="6"/>
  <c r="F602" i="6"/>
  <c r="I603" i="6"/>
  <c r="F603" i="6"/>
  <c r="F328" i="6"/>
  <c r="I328" i="6"/>
  <c r="I732" i="6"/>
  <c r="F732" i="6"/>
  <c r="I257" i="6"/>
  <c r="F257" i="6"/>
  <c r="I462" i="6"/>
  <c r="F462" i="6"/>
  <c r="F529" i="6"/>
  <c r="I529" i="6"/>
  <c r="I979" i="6"/>
  <c r="F979" i="6"/>
  <c r="F196" i="6"/>
  <c r="I196" i="6"/>
  <c r="I1254" i="6"/>
  <c r="F1254" i="6"/>
  <c r="F1059" i="6"/>
  <c r="I1059" i="6"/>
  <c r="F1311" i="6"/>
  <c r="I1311" i="6"/>
  <c r="I371" i="6"/>
  <c r="F371" i="6"/>
  <c r="F293" i="6"/>
  <c r="I293" i="6"/>
  <c r="F142" i="6"/>
  <c r="I142" i="6"/>
  <c r="I663" i="6"/>
  <c r="F663" i="6"/>
  <c r="F97" i="6"/>
  <c r="I97" i="6"/>
  <c r="I235" i="6"/>
  <c r="F235" i="6"/>
  <c r="F199" i="6"/>
  <c r="I199" i="6"/>
  <c r="I712" i="6"/>
  <c r="F712" i="6"/>
  <c r="I351" i="6"/>
  <c r="F351" i="6"/>
  <c r="I339" i="6"/>
  <c r="F339" i="6"/>
  <c r="F217" i="6"/>
  <c r="I217" i="6"/>
  <c r="F302" i="6"/>
  <c r="I302" i="6"/>
  <c r="I638" i="6"/>
  <c r="F638" i="6"/>
  <c r="I303" i="6"/>
  <c r="F303" i="6"/>
  <c r="I894" i="6"/>
  <c r="F894" i="6"/>
  <c r="F206" i="6"/>
  <c r="I206" i="6"/>
  <c r="I449" i="6"/>
  <c r="F449" i="6"/>
  <c r="I883" i="6"/>
  <c r="F883" i="6"/>
  <c r="I757" i="6"/>
  <c r="F757" i="6"/>
  <c r="F216" i="6"/>
  <c r="I216" i="6"/>
  <c r="F180" i="6"/>
  <c r="I180" i="6"/>
  <c r="I137" i="6"/>
  <c r="F137" i="6"/>
  <c r="I309" i="6"/>
  <c r="F309" i="6"/>
  <c r="I171" i="6"/>
  <c r="F171" i="6"/>
  <c r="I705" i="6"/>
  <c r="F705" i="6"/>
  <c r="I451" i="6"/>
  <c r="F451" i="6"/>
  <c r="F455" i="6"/>
  <c r="I455" i="6"/>
  <c r="I90" i="6"/>
  <c r="F90" i="6"/>
  <c r="I140" i="6"/>
  <c r="F140" i="6"/>
  <c r="I1057" i="6"/>
  <c r="F1057" i="6"/>
  <c r="F793" i="6"/>
  <c r="I793" i="6"/>
  <c r="F147" i="6"/>
  <c r="I147" i="6"/>
  <c r="I594" i="6"/>
  <c r="F594" i="6"/>
  <c r="F589" i="6"/>
  <c r="I589" i="6"/>
  <c r="F463" i="6"/>
  <c r="I463" i="6"/>
  <c r="I873" i="6"/>
  <c r="F873" i="6"/>
  <c r="I154" i="6"/>
  <c r="F154" i="6"/>
  <c r="F444" i="6"/>
  <c r="I444" i="6"/>
  <c r="F393" i="6"/>
  <c r="I393" i="6"/>
  <c r="F273" i="6"/>
  <c r="I273" i="6"/>
  <c r="I305" i="6"/>
  <c r="F305" i="6"/>
  <c r="I574" i="6"/>
  <c r="F574" i="6"/>
  <c r="I267" i="6"/>
  <c r="F267" i="6"/>
  <c r="F218" i="6"/>
  <c r="I218" i="6"/>
  <c r="F606" i="6"/>
  <c r="I606" i="6"/>
  <c r="I262" i="6"/>
  <c r="F262" i="6"/>
  <c r="F593" i="6"/>
  <c r="I593" i="6"/>
  <c r="I679" i="6"/>
  <c r="F679" i="6"/>
  <c r="I953" i="6"/>
  <c r="F953" i="6"/>
  <c r="I264" i="6"/>
  <c r="F264" i="6"/>
  <c r="I349" i="6"/>
  <c r="F349" i="6"/>
  <c r="I159" i="6"/>
  <c r="F159" i="6"/>
  <c r="I600" i="6"/>
  <c r="F600" i="6"/>
  <c r="F496" i="6"/>
  <c r="I496" i="6"/>
  <c r="I169" i="6"/>
  <c r="F169" i="6"/>
  <c r="F671" i="6"/>
  <c r="I671" i="6"/>
  <c r="I730" i="6"/>
  <c r="F730" i="6"/>
  <c r="F673" i="6"/>
  <c r="I673" i="6"/>
  <c r="I1077" i="6"/>
  <c r="F1077" i="6"/>
  <c r="I247" i="6"/>
  <c r="F247" i="6"/>
  <c r="I492" i="6"/>
  <c r="F492" i="6"/>
  <c r="I384" i="6"/>
  <c r="F384" i="6"/>
  <c r="I516" i="6"/>
  <c r="F516" i="6"/>
  <c r="I622" i="6"/>
  <c r="F622" i="6"/>
  <c r="I115" i="6"/>
  <c r="F115" i="6"/>
  <c r="I443" i="6"/>
  <c r="F443" i="6"/>
  <c r="F1027" i="6"/>
  <c r="I1027" i="6"/>
  <c r="I573" i="6"/>
  <c r="F573" i="6"/>
  <c r="I277" i="6"/>
  <c r="F277" i="6"/>
  <c r="I1163" i="6"/>
  <c r="F1163" i="6"/>
  <c r="I528" i="6"/>
  <c r="F528" i="6"/>
  <c r="F1261" i="6"/>
  <c r="I1261" i="6"/>
  <c r="F183" i="6"/>
  <c r="I183" i="6"/>
  <c r="I483" i="6"/>
  <c r="F483" i="6"/>
  <c r="F752" i="6"/>
  <c r="I752" i="6"/>
  <c r="F546" i="6"/>
  <c r="I546" i="6"/>
  <c r="I197" i="6"/>
  <c r="F197" i="6"/>
  <c r="I214" i="6"/>
  <c r="F214" i="6"/>
  <c r="F414" i="6"/>
  <c r="I414" i="6"/>
  <c r="F294" i="6"/>
  <c r="I294" i="6"/>
  <c r="F253" i="6"/>
  <c r="I253" i="6"/>
  <c r="I244" i="6"/>
  <c r="F244" i="6"/>
  <c r="I1294" i="6"/>
  <c r="F1294" i="6"/>
  <c r="I618" i="6"/>
  <c r="F618" i="6"/>
  <c r="I1020" i="6"/>
  <c r="F1020" i="6"/>
  <c r="I379" i="6"/>
  <c r="F379" i="6"/>
  <c r="I175" i="6"/>
  <c r="F175" i="6"/>
  <c r="F740" i="6"/>
  <c r="I740" i="6"/>
  <c r="I279" i="6"/>
  <c r="F279" i="6"/>
  <c r="I136" i="6"/>
  <c r="F136" i="6"/>
  <c r="I177" i="6"/>
  <c r="F177" i="6"/>
  <c r="F460" i="6"/>
  <c r="I460" i="6"/>
  <c r="I918" i="6"/>
  <c r="F918" i="6"/>
  <c r="I733" i="6"/>
  <c r="F733" i="6"/>
  <c r="F203" i="6"/>
  <c r="I203" i="6"/>
  <c r="F637" i="6"/>
  <c r="I637" i="6"/>
  <c r="F572" i="6"/>
  <c r="I572" i="6"/>
  <c r="I363" i="6"/>
  <c r="F363" i="6"/>
  <c r="F345" i="6"/>
  <c r="I345" i="6"/>
  <c r="F237" i="6"/>
  <c r="I237" i="6"/>
  <c r="F261" i="6"/>
  <c r="I261" i="6"/>
  <c r="I119" i="6"/>
  <c r="F119" i="6"/>
  <c r="F501" i="6"/>
  <c r="I501" i="6"/>
  <c r="I779" i="6"/>
  <c r="F779" i="6"/>
  <c r="I182" i="6"/>
  <c r="F182" i="6"/>
  <c r="I229" i="6"/>
  <c r="F229" i="6"/>
  <c r="F491" i="6"/>
  <c r="I491" i="6"/>
  <c r="F401" i="6"/>
  <c r="I401" i="6"/>
  <c r="I848" i="6"/>
  <c r="F848" i="6"/>
  <c r="I1173" i="6"/>
  <c r="F1173" i="6"/>
  <c r="I870" i="6"/>
  <c r="F870" i="6"/>
  <c r="F519" i="6"/>
  <c r="I519" i="6"/>
  <c r="I232" i="6"/>
  <c r="F232" i="6"/>
  <c r="F488" i="6"/>
  <c r="I488" i="6"/>
  <c r="I341" i="6"/>
  <c r="F341" i="6"/>
  <c r="I428" i="6"/>
  <c r="F428" i="6"/>
  <c r="F269" i="6"/>
  <c r="I269" i="6"/>
  <c r="I517" i="6"/>
  <c r="F517" i="6"/>
  <c r="F688" i="6"/>
  <c r="I688" i="6"/>
  <c r="F604" i="6"/>
  <c r="I604" i="6"/>
  <c r="I438" i="6"/>
  <c r="F438" i="6"/>
  <c r="F385" i="6"/>
  <c r="I385" i="6"/>
  <c r="I626" i="6"/>
  <c r="F626" i="6"/>
  <c r="F818" i="6"/>
  <c r="I818" i="6"/>
  <c r="I230" i="6"/>
  <c r="F230" i="6"/>
  <c r="I981" i="6"/>
  <c r="F981" i="6"/>
  <c r="I750" i="6"/>
  <c r="F750" i="6"/>
  <c r="F628" i="6"/>
  <c r="I628" i="6"/>
  <c r="I700" i="6"/>
  <c r="F700" i="6"/>
  <c r="I474" i="6"/>
  <c r="F474" i="6"/>
  <c r="C2476" i="6" l="1"/>
  <c r="G1412" i="6"/>
  <c r="G999" i="6"/>
  <c r="G1231" i="6"/>
  <c r="G576" i="6"/>
  <c r="G818" i="6"/>
  <c r="G1417" i="6"/>
  <c r="G872" i="6"/>
  <c r="G1254" i="6"/>
  <c r="G1492" i="6"/>
  <c r="G687" i="6"/>
  <c r="G401" i="6"/>
  <c r="G578" i="6"/>
  <c r="G339" i="6"/>
  <c r="G604" i="6"/>
  <c r="G759" i="6"/>
  <c r="G808" i="6"/>
  <c r="G289" i="6"/>
  <c r="G679" i="6"/>
  <c r="G907" i="6"/>
  <c r="G973" i="6"/>
  <c r="G338" i="6"/>
  <c r="G1078" i="6"/>
  <c r="G1353" i="6"/>
  <c r="G1125" i="6"/>
  <c r="G476" i="6"/>
  <c r="G320" i="6"/>
  <c r="G1080" i="6"/>
  <c r="G663" i="6"/>
  <c r="G282" i="6"/>
  <c r="G1320" i="6"/>
  <c r="G462" i="6"/>
  <c r="G443" i="6"/>
  <c r="G306" i="6"/>
  <c r="G665" i="6"/>
  <c r="G522" i="6"/>
  <c r="G847" i="6"/>
  <c r="G512" i="6"/>
  <c r="G942" i="6"/>
  <c r="G331" i="6"/>
  <c r="G396" i="6"/>
  <c r="G771" i="6"/>
  <c r="G293" i="6"/>
  <c r="G717" i="6"/>
  <c r="G255" i="6"/>
  <c r="G588" i="6"/>
  <c r="G387" i="6"/>
  <c r="G670" i="6"/>
  <c r="G534" i="6"/>
  <c r="G794" i="6"/>
  <c r="G523" i="6"/>
  <c r="G813" i="6"/>
  <c r="G864" i="6"/>
  <c r="G532" i="6"/>
  <c r="G494" i="6"/>
  <c r="G416" i="6"/>
  <c r="G260" i="6"/>
  <c r="G256" i="6"/>
  <c r="G681" i="6"/>
  <c r="G450" i="6"/>
  <c r="G349" i="6"/>
  <c r="G290" i="6"/>
  <c r="G928" i="6"/>
  <c r="G848" i="6"/>
  <c r="G459" i="6"/>
  <c r="G296" i="6"/>
  <c r="G696" i="6"/>
  <c r="G792" i="6"/>
  <c r="G438" i="6"/>
  <c r="G677" i="6"/>
  <c r="G308" i="6"/>
  <c r="G473" i="6"/>
  <c r="G810" i="6"/>
  <c r="G242" i="6"/>
  <c r="G573" i="6"/>
  <c r="G336" i="6"/>
  <c r="G1027" i="6"/>
  <c r="G323" i="6"/>
  <c r="G737" i="6"/>
  <c r="G321" i="6"/>
  <c r="G633" i="6"/>
  <c r="G544" i="6"/>
  <c r="G832" i="6"/>
  <c r="G649" i="6"/>
  <c r="G700" i="6"/>
  <c r="G747" i="6"/>
  <c r="G327" i="6"/>
  <c r="G241" i="6"/>
  <c r="G799" i="6"/>
  <c r="G302" i="6"/>
  <c r="G267" i="6"/>
  <c r="G528" i="6"/>
  <c r="G1261" i="6"/>
  <c r="G567" i="6"/>
  <c r="G551" i="6"/>
  <c r="G1077" i="6"/>
  <c r="G712" i="6"/>
  <c r="G727" i="6"/>
  <c r="G555" i="6"/>
  <c r="G277" i="6"/>
  <c r="G329" i="6"/>
  <c r="G503" i="6"/>
  <c r="G636" i="6"/>
  <c r="G368" i="6"/>
  <c r="G816" i="6"/>
  <c r="G505" i="6"/>
  <c r="G945" i="6"/>
  <c r="G697" i="6"/>
  <c r="G409" i="6"/>
  <c r="G1184" i="6"/>
  <c r="G550" i="6"/>
  <c r="G559" i="6"/>
  <c r="G402" i="6"/>
  <c r="G622" i="6"/>
  <c r="G236" i="6"/>
  <c r="G234" i="6"/>
  <c r="G1294" i="6"/>
  <c r="G605" i="6"/>
  <c r="G1221" i="6"/>
  <c r="G632" i="6"/>
  <c r="G789" i="6"/>
  <c r="G658" i="6"/>
  <c r="G408" i="6"/>
  <c r="G1011" i="6"/>
  <c r="G325" i="6"/>
  <c r="G364" i="6"/>
  <c r="G653" i="6"/>
  <c r="G757" i="6"/>
  <c r="G239" i="6"/>
  <c r="G276" i="6"/>
  <c r="G258" i="6"/>
  <c r="G1118" i="6"/>
  <c r="G315" i="6"/>
  <c r="G660" i="6"/>
  <c r="G243" i="6"/>
  <c r="G389" i="6"/>
  <c r="G517" i="6"/>
  <c r="G1329" i="6"/>
  <c r="G511" i="6"/>
  <c r="G1392" i="6"/>
  <c r="G777" i="6"/>
  <c r="G932" i="6"/>
  <c r="G1116" i="6"/>
  <c r="G510" i="6"/>
  <c r="G229" i="6"/>
  <c r="G274" i="6"/>
  <c r="G265" i="6"/>
  <c r="G360" i="6"/>
  <c r="G352" i="6"/>
  <c r="G1360" i="6"/>
  <c r="G1313" i="6"/>
  <c r="G1038" i="6"/>
  <c r="G521" i="6"/>
  <c r="G791" i="6"/>
  <c r="G662" i="6"/>
  <c r="G592" i="6"/>
  <c r="G694" i="6"/>
  <c r="G340" i="6"/>
  <c r="G263" i="6"/>
  <c r="G726" i="6"/>
  <c r="G1009" i="6"/>
  <c r="G1433" i="6"/>
  <c r="G912" i="6"/>
  <c r="G591" i="6"/>
  <c r="G746" i="6"/>
  <c r="G863" i="6"/>
  <c r="G617" i="6"/>
  <c r="G1122" i="6"/>
  <c r="G1512" i="6"/>
  <c r="G541" i="6"/>
  <c r="G1419" i="6"/>
  <c r="G1494" i="6"/>
  <c r="G766" i="6"/>
  <c r="G1342" i="6"/>
  <c r="G1485" i="6"/>
  <c r="G1210" i="6"/>
  <c r="G994" i="6"/>
  <c r="G1491" i="6"/>
  <c r="G1096" i="6"/>
  <c r="G699" i="6"/>
  <c r="G1480" i="6"/>
  <c r="G1206" i="6"/>
  <c r="G1244" i="6"/>
  <c r="G1379" i="6"/>
  <c r="G1372" i="6"/>
  <c r="G1053" i="6"/>
  <c r="G1208" i="6"/>
  <c r="G1310" i="6"/>
  <c r="G1091" i="6"/>
  <c r="G1229" i="6"/>
  <c r="G1299" i="6"/>
  <c r="G1068" i="6"/>
  <c r="G710" i="6"/>
  <c r="G1430" i="6"/>
  <c r="G787" i="6"/>
  <c r="G827" i="6"/>
  <c r="G1036" i="6"/>
  <c r="G1164" i="6"/>
  <c r="G370" i="6"/>
  <c r="G1124" i="6"/>
  <c r="G430" i="6"/>
  <c r="G490" i="6"/>
  <c r="G943" i="6"/>
  <c r="G406" i="6"/>
  <c r="G1202" i="6"/>
  <c r="G762" i="6"/>
  <c r="G1507" i="6"/>
  <c r="G1239" i="6"/>
  <c r="G1056" i="6"/>
  <c r="G1101" i="6"/>
  <c r="G1425" i="6"/>
  <c r="G917" i="6"/>
  <c r="G913" i="6"/>
  <c r="G1474" i="6"/>
  <c r="G1337" i="6"/>
  <c r="G959" i="6"/>
  <c r="G914" i="6"/>
  <c r="G1347" i="6"/>
  <c r="G1434" i="6"/>
  <c r="G1384" i="6"/>
  <c r="G461" i="6"/>
  <c r="G1421" i="6"/>
  <c r="G1470" i="6"/>
  <c r="G803" i="6"/>
  <c r="G1268" i="6"/>
  <c r="G1105" i="6"/>
  <c r="G1432" i="6"/>
  <c r="G1340" i="6"/>
  <c r="G1479" i="6"/>
  <c r="G1324" i="6"/>
  <c r="G1287" i="6"/>
  <c r="G1431" i="6"/>
  <c r="G252" i="6"/>
  <c r="G1224" i="6"/>
  <c r="G1259" i="6"/>
  <c r="G1198" i="6"/>
  <c r="G1319" i="6"/>
  <c r="G1442" i="6"/>
  <c r="G1463" i="6"/>
  <c r="G613" i="6"/>
  <c r="G786" i="6"/>
  <c r="G1296" i="6"/>
  <c r="G643" i="6"/>
  <c r="G1469" i="6"/>
  <c r="G1293" i="6"/>
  <c r="G1374" i="6"/>
  <c r="G961" i="6"/>
  <c r="G923" i="6"/>
  <c r="G1094" i="6"/>
  <c r="G1510" i="6"/>
  <c r="G1140" i="6"/>
  <c r="G865" i="6"/>
  <c r="G988" i="6"/>
  <c r="G691" i="6"/>
  <c r="G954" i="6"/>
  <c r="G1087" i="6"/>
  <c r="G1185" i="6"/>
  <c r="G1205" i="6"/>
  <c r="G881" i="6"/>
  <c r="G689" i="6"/>
  <c r="G1168" i="6"/>
  <c r="G1423" i="6"/>
  <c r="G1357" i="6"/>
  <c r="G1387" i="6"/>
  <c r="G963" i="6"/>
  <c r="G1015" i="6"/>
  <c r="G1401" i="6"/>
  <c r="G1139" i="6"/>
  <c r="G1446" i="6"/>
  <c r="G802" i="6"/>
  <c r="G1455" i="6"/>
  <c r="G1025" i="6"/>
  <c r="G634" i="6"/>
  <c r="G1390" i="6"/>
  <c r="G958" i="6"/>
  <c r="G1308" i="6"/>
  <c r="G957" i="6"/>
  <c r="G1472" i="6"/>
  <c r="G1067" i="6"/>
  <c r="G770" i="6"/>
  <c r="G1153" i="6"/>
  <c r="G768" i="6"/>
  <c r="G1021" i="6"/>
  <c r="G985" i="6"/>
  <c r="G1193" i="6"/>
  <c r="G1297" i="6"/>
  <c r="G1366" i="6"/>
  <c r="G1274" i="6"/>
  <c r="G1155" i="6"/>
  <c r="G1084" i="6"/>
  <c r="G1439" i="6"/>
  <c r="G1225" i="6"/>
  <c r="G1486" i="6"/>
  <c r="G1354" i="6"/>
  <c r="G716" i="6"/>
  <c r="G934" i="6"/>
  <c r="G1161" i="6"/>
  <c r="G714" i="6"/>
  <c r="G1284" i="6"/>
  <c r="G520" i="6"/>
  <c r="G893" i="6"/>
  <c r="G1031" i="6"/>
  <c r="G1358" i="6"/>
  <c r="G1350" i="6"/>
  <c r="G583" i="6"/>
  <c r="G607" i="6"/>
  <c r="G562" i="6"/>
  <c r="G292" i="6"/>
  <c r="G432" i="6"/>
  <c r="G983" i="6"/>
  <c r="G739" i="6"/>
  <c r="G285" i="6"/>
  <c r="G580" i="6"/>
  <c r="G373" i="6"/>
  <c r="G367" i="6"/>
  <c r="G597" i="6"/>
  <c r="G238" i="6"/>
  <c r="G931" i="6"/>
  <c r="G1112" i="6"/>
  <c r="G736" i="6"/>
  <c r="G1207" i="6"/>
  <c r="G495" i="6"/>
  <c r="G1307" i="6"/>
  <c r="G1355" i="6"/>
  <c r="G678" i="6"/>
  <c r="G388" i="6"/>
  <c r="G1301" i="6"/>
  <c r="G1504" i="6"/>
  <c r="G807" i="6"/>
  <c r="G895" i="6"/>
  <c r="G1126" i="6"/>
  <c r="G346" i="6"/>
  <c r="G814" i="6"/>
  <c r="G1466" i="6"/>
  <c r="G1495" i="6"/>
  <c r="G319" i="6"/>
  <c r="G1484" i="6"/>
  <c r="G815" i="6"/>
  <c r="G1179" i="6"/>
  <c r="G1501" i="6"/>
  <c r="G1303" i="6"/>
  <c r="G1175" i="6"/>
  <c r="G866" i="6"/>
  <c r="G702" i="6"/>
  <c r="G549" i="6"/>
  <c r="G266" i="6"/>
  <c r="G1013" i="6"/>
  <c r="G1033" i="6"/>
  <c r="G493" i="6"/>
  <c r="G1004" i="6"/>
  <c r="G225" i="6"/>
  <c r="G1252" i="6"/>
  <c r="G1316" i="6"/>
  <c r="G548" i="6"/>
  <c r="G366" i="6"/>
  <c r="G1066" i="6"/>
  <c r="G557" i="6"/>
  <c r="G278" i="6"/>
  <c r="G724" i="6"/>
  <c r="G595" i="6"/>
  <c r="G829" i="6"/>
  <c r="G693" i="6"/>
  <c r="G571" i="6"/>
  <c r="G484" i="6"/>
  <c r="G1045" i="6"/>
  <c r="G348" i="6"/>
  <c r="G535" i="6"/>
  <c r="G419" i="6"/>
  <c r="G880" i="6"/>
  <c r="G350" i="6"/>
  <c r="G1460" i="6"/>
  <c r="G1119" i="6"/>
  <c r="H1119" i="6" s="1"/>
  <c r="G478" i="6"/>
  <c r="G886" i="6"/>
  <c r="G1447" i="6"/>
  <c r="G830" i="6"/>
  <c r="G1152" i="6"/>
  <c r="G1490" i="6"/>
  <c r="G240" i="6"/>
  <c r="G610" i="6"/>
  <c r="G584" i="6"/>
  <c r="G801" i="6"/>
  <c r="G686" i="6"/>
  <c r="G1132" i="6"/>
  <c r="G672" i="6"/>
  <c r="G1383" i="6"/>
  <c r="G383" i="6"/>
  <c r="G365" i="6"/>
  <c r="G1003" i="6"/>
  <c r="G948" i="6"/>
  <c r="G896" i="6"/>
  <c r="G381" i="6"/>
  <c r="G376" i="6"/>
  <c r="G1394" i="6"/>
  <c r="G224" i="6"/>
  <c r="G579" i="6"/>
  <c r="G246" i="6"/>
  <c r="G668" i="6"/>
  <c r="G664" i="6"/>
  <c r="G468" i="6"/>
  <c r="G1062" i="6"/>
  <c r="G527" i="6"/>
  <c r="G820" i="6"/>
  <c r="G429" i="6"/>
  <c r="G1453" i="6"/>
  <c r="G1269" i="6"/>
  <c r="G619" i="6"/>
  <c r="G765" i="6"/>
  <c r="G585" i="6"/>
  <c r="G969" i="6"/>
  <c r="G334" i="6"/>
  <c r="G254" i="6"/>
  <c r="G965" i="6"/>
  <c r="G844" i="6"/>
  <c r="G654" i="6"/>
  <c r="G413" i="6"/>
  <c r="G1266" i="6"/>
  <c r="G1234" i="6"/>
  <c r="G1120" i="6"/>
  <c r="G1037" i="6"/>
  <c r="G1129" i="6"/>
  <c r="G713" i="6"/>
  <c r="G1133" i="6"/>
  <c r="G1081" i="6"/>
  <c r="G486" i="6"/>
  <c r="G1398" i="6"/>
  <c r="G1041" i="6"/>
  <c r="G616" i="6"/>
  <c r="G1369" i="6"/>
  <c r="G1051" i="6"/>
  <c r="G1043" i="6"/>
  <c r="G790" i="6"/>
  <c r="G884" i="6"/>
  <c r="G715" i="6"/>
  <c r="G776" i="6"/>
  <c r="G1088" i="6"/>
  <c r="G967" i="6"/>
  <c r="G1330" i="6"/>
  <c r="H1330" i="6" s="1"/>
  <c r="G916" i="6"/>
  <c r="G1511" i="6"/>
  <c r="G1098" i="6"/>
  <c r="G1172" i="6"/>
  <c r="G1150" i="6"/>
  <c r="G1402" i="6"/>
  <c r="G272" i="6"/>
  <c r="G887" i="6"/>
  <c r="G531" i="6"/>
  <c r="G1006" i="6"/>
  <c r="G1452" i="6"/>
  <c r="G369" i="6"/>
  <c r="G731" i="6"/>
  <c r="G734" i="6"/>
  <c r="G415" i="6"/>
  <c r="G469" i="6"/>
  <c r="G625" i="6"/>
  <c r="G233" i="6"/>
  <c r="G565" i="6"/>
  <c r="G301" i="6"/>
  <c r="G442" i="6"/>
  <c r="G435" i="6"/>
  <c r="G1323" i="6"/>
  <c r="G612" i="6"/>
  <c r="G424" i="6"/>
  <c r="G941" i="6"/>
  <c r="G221" i="6"/>
  <c r="G718" i="6"/>
  <c r="G1345" i="6"/>
  <c r="G377" i="6"/>
  <c r="G842" i="6"/>
  <c r="G824" i="6"/>
  <c r="G642" i="6"/>
  <c r="G647" i="6"/>
  <c r="G471" i="6"/>
  <c r="G440" i="6"/>
  <c r="G933" i="6"/>
  <c r="G800" i="6"/>
  <c r="G646" i="6"/>
  <c r="G1450" i="6"/>
  <c r="G1026" i="6"/>
  <c r="G921" i="6"/>
  <c r="G690" i="6"/>
  <c r="G1334" i="6"/>
  <c r="G782" i="6"/>
  <c r="G937" i="6"/>
  <c r="G966" i="6"/>
  <c r="G1341" i="6"/>
  <c r="G299" i="6"/>
  <c r="G1346" i="6"/>
  <c r="G975" i="6"/>
  <c r="G445" i="6"/>
  <c r="G1018" i="6"/>
  <c r="G753" i="6"/>
  <c r="G1270" i="6"/>
  <c r="G1444" i="6"/>
  <c r="G651" i="6"/>
  <c r="G1368" i="6"/>
  <c r="G891" i="6"/>
  <c r="G1448" i="6"/>
  <c r="G935" i="6"/>
  <c r="G703" i="6"/>
  <c r="G1034" i="6"/>
  <c r="G1422" i="6"/>
  <c r="H1422" i="6" s="1"/>
  <c r="G1327" i="6"/>
  <c r="G1047" i="6"/>
  <c r="G1142" i="6"/>
  <c r="G1406" i="6"/>
  <c r="G869" i="6"/>
  <c r="G423" i="6"/>
  <c r="G867" i="6"/>
  <c r="G925" i="6"/>
  <c r="G723" i="6"/>
  <c r="G259" i="6"/>
  <c r="G322" i="6"/>
  <c r="G940" i="6"/>
  <c r="G952" i="6"/>
  <c r="G817" i="6"/>
  <c r="G447" i="6"/>
  <c r="G879" i="6"/>
  <c r="G919" i="6"/>
  <c r="G537" i="6"/>
  <c r="G515" i="6"/>
  <c r="G513" i="6"/>
  <c r="G993" i="6"/>
  <c r="G1104" i="6"/>
  <c r="G926" i="6"/>
  <c r="G354" i="6"/>
  <c r="G1138" i="6"/>
  <c r="G1019" i="6"/>
  <c r="G761" i="6"/>
  <c r="G1302" i="6"/>
  <c r="G798" i="6"/>
  <c r="G908" i="6"/>
  <c r="G1332" i="6"/>
  <c r="G980" i="6"/>
  <c r="G775" i="6"/>
  <c r="G1188" i="6"/>
  <c r="G903" i="6"/>
  <c r="G1189" i="6"/>
  <c r="G1457" i="6"/>
  <c r="G1141" i="6"/>
  <c r="G454" i="6"/>
  <c r="G335" i="6"/>
  <c r="G1349" i="6"/>
  <c r="G1191" i="6"/>
  <c r="G313" i="6"/>
  <c r="G749" i="6"/>
  <c r="G598" i="6"/>
  <c r="G1253" i="6"/>
  <c r="G1162" i="6"/>
  <c r="G358" i="6"/>
  <c r="G1097" i="6"/>
  <c r="G760" i="6"/>
  <c r="G1145" i="6"/>
  <c r="G426" i="6"/>
  <c r="G601" i="6"/>
  <c r="G286" i="6"/>
  <c r="G774" i="6"/>
  <c r="G1017" i="6"/>
  <c r="G833" i="6"/>
  <c r="G1336" i="6"/>
  <c r="G540" i="6"/>
  <c r="G667" i="6"/>
  <c r="G295" i="6"/>
  <c r="G280" i="6"/>
  <c r="G283" i="6"/>
  <c r="G570" i="6"/>
  <c r="G856" i="6"/>
  <c r="G1219" i="6"/>
  <c r="G420" i="6"/>
  <c r="G304" i="6"/>
  <c r="G861" i="6"/>
  <c r="G1076" i="6"/>
  <c r="G876" i="6"/>
  <c r="G1108" i="6"/>
  <c r="G783" i="6"/>
  <c r="H783" i="6" s="1"/>
  <c r="G1409" i="6"/>
  <c r="G1318" i="6"/>
  <c r="G905" i="6"/>
  <c r="G1174" i="6"/>
  <c r="G1322" i="6"/>
  <c r="G1277" i="6"/>
  <c r="G1024" i="6"/>
  <c r="G1042" i="6"/>
  <c r="G1514" i="6"/>
  <c r="G453" i="6"/>
  <c r="G962" i="6"/>
  <c r="G910" i="6"/>
  <c r="G1005" i="6"/>
  <c r="G330" i="6"/>
  <c r="G1414" i="6"/>
  <c r="G1339" i="6"/>
  <c r="G785" i="6"/>
  <c r="G1333" i="6"/>
  <c r="G1377" i="6"/>
  <c r="G1305" i="6"/>
  <c r="G466" i="6"/>
  <c r="G860" i="6"/>
  <c r="G397" i="6"/>
  <c r="G901" i="6"/>
  <c r="G819" i="6"/>
  <c r="G485" i="6"/>
  <c r="G480" i="6"/>
  <c r="G1061" i="6"/>
  <c r="G456" i="6"/>
  <c r="G729" i="6"/>
  <c r="G684" i="6"/>
  <c r="G378" i="6"/>
  <c r="G1381" i="6"/>
  <c r="G780" i="6"/>
  <c r="G1121" i="6"/>
  <c r="G518" i="6"/>
  <c r="G1014" i="6"/>
  <c r="G1328" i="6"/>
  <c r="G1288" i="6"/>
  <c r="G946" i="6"/>
  <c r="G992" i="6"/>
  <c r="G1199" i="6"/>
  <c r="G769" i="6"/>
  <c r="G1233" i="6"/>
  <c r="G744" i="6"/>
  <c r="G823" i="6"/>
  <c r="G481" i="6"/>
  <c r="H481" i="6" s="1"/>
  <c r="G1241" i="6"/>
  <c r="G1158" i="6"/>
  <c r="G706" i="6"/>
  <c r="G1213" i="6"/>
  <c r="G1404" i="6"/>
  <c r="G1503" i="6"/>
  <c r="G889" i="6"/>
  <c r="G1085" i="6"/>
  <c r="G1029" i="6"/>
  <c r="G310" i="6"/>
  <c r="G1114" i="6"/>
  <c r="G343" i="6"/>
  <c r="G608" i="6"/>
  <c r="G1264" i="6"/>
  <c r="G666" i="6"/>
  <c r="G324" i="6"/>
  <c r="H324" i="6" s="1"/>
  <c r="G538" i="6"/>
  <c r="G399" i="6"/>
  <c r="G564" i="6"/>
  <c r="G504" i="6"/>
  <c r="H504" i="6" s="1"/>
  <c r="G477" i="6"/>
  <c r="G222" i="6"/>
  <c r="G621" i="6"/>
  <c r="G509" i="6"/>
  <c r="G344" i="6"/>
  <c r="G1049" i="6"/>
  <c r="G530" i="6"/>
  <c r="G639" i="6"/>
  <c r="G357" i="6"/>
  <c r="G1365" i="6"/>
  <c r="G1247" i="6"/>
  <c r="G951" i="6"/>
  <c r="G1211" i="6"/>
  <c r="G590" i="6"/>
  <c r="G1278" i="6"/>
  <c r="G1312" i="6"/>
  <c r="G1405" i="6"/>
  <c r="G1223" i="6"/>
  <c r="G1415" i="6"/>
  <c r="G1143" i="6"/>
  <c r="G1443" i="6"/>
  <c r="G1245" i="6"/>
  <c r="G938" i="6"/>
  <c r="G1351" i="6"/>
  <c r="G1072" i="6"/>
  <c r="G795" i="6"/>
  <c r="G1438" i="6"/>
  <c r="G997" i="6"/>
  <c r="G1217" i="6"/>
  <c r="G448" i="6"/>
  <c r="G984" i="6"/>
  <c r="G1482" i="6"/>
  <c r="G911" i="6"/>
  <c r="G797" i="6"/>
  <c r="G773" i="6"/>
  <c r="G1137" i="6"/>
  <c r="G1427" i="6"/>
  <c r="G915" i="6"/>
  <c r="G1282" i="6"/>
  <c r="G1071" i="6"/>
  <c r="G1110" i="6"/>
  <c r="G1440" i="6"/>
  <c r="G1180" i="6"/>
  <c r="G1496" i="6"/>
  <c r="G1436" i="6"/>
  <c r="G892" i="6"/>
  <c r="G1292" i="6"/>
  <c r="G1190" i="6"/>
  <c r="G1131" i="6"/>
  <c r="G1429" i="6"/>
  <c r="G939" i="6"/>
  <c r="G1403" i="6"/>
  <c r="G1400" i="6"/>
  <c r="G1258" i="6"/>
  <c r="G635" i="6"/>
  <c r="G960" i="6"/>
  <c r="G1169" i="6"/>
  <c r="G1100" i="6"/>
  <c r="G1200" i="6"/>
  <c r="G599" i="6"/>
  <c r="G698" i="6"/>
  <c r="G391" i="6"/>
  <c r="G552" i="6"/>
  <c r="G337" i="6"/>
  <c r="G998" i="6"/>
  <c r="H999" i="6" s="1"/>
  <c r="G849" i="6"/>
  <c r="G596" i="6"/>
  <c r="G1317" i="6"/>
  <c r="G249" i="6"/>
  <c r="G231" i="6"/>
  <c r="G545" i="6"/>
  <c r="G1117" i="6"/>
  <c r="G1176" i="6"/>
  <c r="G1255" i="6"/>
  <c r="G1195" i="6"/>
  <c r="G624" i="6"/>
  <c r="G640" i="6"/>
  <c r="G507" i="6"/>
  <c r="G1214" i="6"/>
  <c r="G1462" i="6"/>
  <c r="G1464" i="6"/>
  <c r="G692" i="6"/>
  <c r="G411" i="6"/>
  <c r="G372" i="6"/>
  <c r="G300" i="6"/>
  <c r="H300" i="6" s="1"/>
  <c r="G314" i="6"/>
  <c r="G1127" i="6"/>
  <c r="G380" i="6"/>
  <c r="G500" i="6"/>
  <c r="G772" i="6"/>
  <c r="G1361" i="6"/>
  <c r="G1477" i="6"/>
  <c r="G1055" i="6"/>
  <c r="G1171" i="6"/>
  <c r="G1502" i="6"/>
  <c r="G1497" i="6"/>
  <c r="G345" i="6"/>
  <c r="G516" i="6"/>
  <c r="G393" i="6"/>
  <c r="G463" i="6"/>
  <c r="G603" i="6"/>
  <c r="G885" i="6"/>
  <c r="G347" i="6"/>
  <c r="G230" i="6"/>
  <c r="G637" i="6"/>
  <c r="G294" i="6"/>
  <c r="G546" i="6"/>
  <c r="G273" i="6"/>
  <c r="G455" i="6"/>
  <c r="G1059" i="6"/>
  <c r="G1276" i="6"/>
  <c r="G1338" i="6"/>
  <c r="G902" i="6"/>
  <c r="G474" i="6"/>
  <c r="G981" i="6"/>
  <c r="G385" i="6"/>
  <c r="G488" i="6"/>
  <c r="G1173" i="6"/>
  <c r="G261" i="6"/>
  <c r="G572" i="6"/>
  <c r="G918" i="6"/>
  <c r="G279" i="6"/>
  <c r="G1020" i="6"/>
  <c r="G253" i="6"/>
  <c r="G492" i="6"/>
  <c r="G730" i="6"/>
  <c r="G600" i="6"/>
  <c r="G953" i="6"/>
  <c r="G606" i="6"/>
  <c r="G305" i="6"/>
  <c r="G594" i="6"/>
  <c r="G449" i="6"/>
  <c r="G638" i="6"/>
  <c r="G351" i="6"/>
  <c r="G1311" i="6"/>
  <c r="G979" i="6"/>
  <c r="G732" i="6"/>
  <c r="G533" i="6"/>
  <c r="G281" i="6"/>
  <c r="G1144" i="6"/>
  <c r="G704" i="6"/>
  <c r="G754" i="6"/>
  <c r="G1237" i="6"/>
  <c r="G719" i="6"/>
  <c r="G950" i="6"/>
  <c r="G1449" i="6"/>
  <c r="G1183" i="6"/>
  <c r="G1044" i="6"/>
  <c r="G1235" i="6"/>
  <c r="G1508" i="6"/>
  <c r="G854" i="6"/>
  <c r="G804" i="6"/>
  <c r="G976" i="6"/>
  <c r="G1416" i="6"/>
  <c r="G899" i="6"/>
  <c r="G1090" i="6"/>
  <c r="G1250" i="6"/>
  <c r="G1064" i="6"/>
  <c r="G1413" i="6"/>
  <c r="G930" i="6"/>
  <c r="G1435" i="6"/>
  <c r="G1426" i="6"/>
  <c r="G1128" i="6"/>
  <c r="G1095" i="6"/>
  <c r="G709" i="6"/>
  <c r="G840" i="6"/>
  <c r="G1040" i="6"/>
  <c r="G641" i="6"/>
  <c r="G1424" i="6"/>
  <c r="G1364" i="6"/>
  <c r="G1197" i="6"/>
  <c r="G403" i="6"/>
  <c r="G1134" i="6"/>
  <c r="G1238" i="6"/>
  <c r="G1209" i="6"/>
  <c r="G1373" i="6"/>
  <c r="G1251" i="6"/>
  <c r="G1032" i="6"/>
  <c r="G1230" i="6"/>
  <c r="G904" i="6"/>
  <c r="G1371" i="6"/>
  <c r="G1260" i="6"/>
  <c r="G956" i="6"/>
  <c r="G1166" i="6"/>
  <c r="G1408" i="6"/>
  <c r="G1030" i="6"/>
  <c r="G909" i="6"/>
  <c r="G1107" i="6"/>
  <c r="G547" i="6"/>
  <c r="G1473" i="6"/>
  <c r="G1271" i="6"/>
  <c r="G1454" i="6"/>
  <c r="G1039" i="6"/>
  <c r="G1102" i="6"/>
  <c r="G1300" i="6"/>
  <c r="G944" i="6"/>
  <c r="G675" i="6"/>
  <c r="G890" i="6"/>
  <c r="G566" i="6"/>
  <c r="G1335" i="6"/>
  <c r="G720" i="6"/>
  <c r="G223" i="6"/>
  <c r="G506" i="6"/>
  <c r="G614" i="6"/>
  <c r="G489" i="6"/>
  <c r="G582" i="6"/>
  <c r="G297" i="6"/>
  <c r="G781" i="6"/>
  <c r="G659" i="6"/>
  <c r="G796" i="6"/>
  <c r="G514" i="6"/>
  <c r="G425" i="6"/>
  <c r="G275" i="6"/>
  <c r="G1075" i="6"/>
  <c r="G558" i="6"/>
  <c r="G412" i="6"/>
  <c r="G312" i="6"/>
  <c r="G874" i="6"/>
  <c r="G587" i="6"/>
  <c r="G1467" i="6"/>
  <c r="G978" i="6"/>
  <c r="G1391" i="6"/>
  <c r="G1070" i="6"/>
  <c r="G862" i="6"/>
  <c r="G868" i="6"/>
  <c r="G661" i="6"/>
  <c r="G1388" i="6"/>
  <c r="G1022" i="6"/>
  <c r="G1456" i="6"/>
  <c r="G1407" i="6"/>
  <c r="G543" i="6"/>
  <c r="G437" i="6"/>
  <c r="G386" i="6"/>
  <c r="G1151" i="6"/>
  <c r="G1016" i="6"/>
  <c r="G859" i="6"/>
  <c r="G333" i="6"/>
  <c r="G1506" i="6"/>
  <c r="G845" i="6"/>
  <c r="G877" i="6"/>
  <c r="G1201" i="6"/>
  <c r="G644" i="6"/>
  <c r="G1178" i="6"/>
  <c r="G1280" i="6"/>
  <c r="G407" i="6"/>
  <c r="G539" i="6"/>
  <c r="G1083" i="6"/>
  <c r="G1103" i="6"/>
  <c r="G778" i="6"/>
  <c r="G1000" i="6"/>
  <c r="G251" i="6"/>
  <c r="G284" i="6"/>
  <c r="G288" i="6"/>
  <c r="G405" i="6"/>
  <c r="G1010" i="6"/>
  <c r="G433" i="6"/>
  <c r="G446" i="6"/>
  <c r="G418" i="6"/>
  <c r="G682" i="6"/>
  <c r="G353" i="6"/>
  <c r="G361" i="6"/>
  <c r="G674" i="6"/>
  <c r="G991" i="6"/>
  <c r="G1382" i="6"/>
  <c r="G1458" i="6"/>
  <c r="G568" i="6"/>
  <c r="G1227" i="6"/>
  <c r="G1489" i="6"/>
  <c r="G439" i="6"/>
  <c r="G852" i="6"/>
  <c r="G738" i="6"/>
  <c r="G1086" i="6"/>
  <c r="G1356" i="6"/>
  <c r="G1306" i="6"/>
  <c r="G1192" i="6"/>
  <c r="G1089" i="6"/>
  <c r="G1428" i="6"/>
  <c r="G1344" i="6"/>
  <c r="G936" i="6"/>
  <c r="G1106" i="6"/>
  <c r="G751" i="6"/>
  <c r="G623" i="6"/>
  <c r="G834" i="6"/>
  <c r="G1135" i="6"/>
  <c r="G400" i="6"/>
  <c r="G949" i="6"/>
  <c r="G487" i="6"/>
  <c r="G441" i="6"/>
  <c r="G615" i="6"/>
  <c r="G502" i="6"/>
  <c r="G508" i="6"/>
  <c r="G355" i="6"/>
  <c r="G1160" i="6"/>
  <c r="G1058" i="6"/>
  <c r="G1196" i="6"/>
  <c r="G1418" i="6"/>
  <c r="G971" i="6"/>
  <c r="G1023" i="6"/>
  <c r="G996" i="6"/>
  <c r="G382" i="6"/>
  <c r="G1397" i="6"/>
  <c r="G695" i="6"/>
  <c r="G1054" i="6"/>
  <c r="G428" i="6"/>
  <c r="G779" i="6"/>
  <c r="G752" i="6"/>
  <c r="G793" i="6"/>
  <c r="G451" i="6"/>
  <c r="G894" i="6"/>
  <c r="G269" i="6"/>
  <c r="G247" i="6"/>
  <c r="G671" i="6"/>
  <c r="G529" i="6"/>
  <c r="G611" i="6"/>
  <c r="G669" i="6"/>
  <c r="G586" i="6"/>
  <c r="G750" i="6"/>
  <c r="G626" i="6"/>
  <c r="G688" i="6"/>
  <c r="G341" i="6"/>
  <c r="G870" i="6"/>
  <c r="G491" i="6"/>
  <c r="G501" i="6"/>
  <c r="G363" i="6"/>
  <c r="G733" i="6"/>
  <c r="G379" i="6"/>
  <c r="G244" i="6"/>
  <c r="G483" i="6"/>
  <c r="G1163" i="6"/>
  <c r="G384" i="6"/>
  <c r="G673" i="6"/>
  <c r="H673" i="6" s="1"/>
  <c r="G496" i="6"/>
  <c r="G264" i="6"/>
  <c r="G262" i="6"/>
  <c r="G574" i="6"/>
  <c r="G444" i="6"/>
  <c r="G589" i="6"/>
  <c r="G1057" i="6"/>
  <c r="G705" i="6"/>
  <c r="G883" i="6"/>
  <c r="G303" i="6"/>
  <c r="G235" i="6"/>
  <c r="G371" i="6"/>
  <c r="G257" i="6"/>
  <c r="G602" i="6"/>
  <c r="G458" i="6"/>
  <c r="G475" i="6"/>
  <c r="G452" i="6"/>
  <c r="G1493" i="6"/>
  <c r="G805" i="6"/>
  <c r="G1359" i="6"/>
  <c r="G1509" i="6"/>
  <c r="G853" i="6"/>
  <c r="G1331" i="6"/>
  <c r="G1451" i="6"/>
  <c r="G561" i="6"/>
  <c r="G806" i="6"/>
  <c r="G900" i="6"/>
  <c r="G1285" i="6"/>
  <c r="G855" i="6"/>
  <c r="G871" i="6"/>
  <c r="G630" i="6"/>
  <c r="G1147" i="6"/>
  <c r="G1325" i="6"/>
  <c r="G826" i="6"/>
  <c r="G927" i="6"/>
  <c r="G1411" i="6"/>
  <c r="G620" i="6"/>
  <c r="G1505" i="6"/>
  <c r="G1281" i="6"/>
  <c r="G1298" i="6"/>
  <c r="G1267" i="6"/>
  <c r="G1170" i="6"/>
  <c r="G1410" i="6"/>
  <c r="G652" i="6"/>
  <c r="G1226" i="6"/>
  <c r="G1203" i="6"/>
  <c r="G1046" i="6"/>
  <c r="G763" i="6"/>
  <c r="G1386" i="6"/>
  <c r="G316" i="6"/>
  <c r="G1065" i="6"/>
  <c r="G656" i="6"/>
  <c r="G767" i="6"/>
  <c r="G742" i="6"/>
  <c r="G875" i="6"/>
  <c r="G629" i="6"/>
  <c r="G1073" i="6"/>
  <c r="G1396" i="6"/>
  <c r="G835" i="6"/>
  <c r="G1343" i="6"/>
  <c r="G1111" i="6"/>
  <c r="G811" i="6"/>
  <c r="G524" i="6"/>
  <c r="G974" i="6"/>
  <c r="G434" i="6"/>
  <c r="G317" i="6"/>
  <c r="G470" i="6"/>
  <c r="G374" i="6"/>
  <c r="G1007" i="6"/>
  <c r="G498" i="6"/>
  <c r="G536" i="6"/>
  <c r="G560" i="6"/>
  <c r="G577" i="6"/>
  <c r="G784" i="6"/>
  <c r="G270" i="6"/>
  <c r="G417" i="6"/>
  <c r="G1148" i="6"/>
  <c r="G436" i="6"/>
  <c r="G821" i="6"/>
  <c r="G291" i="6"/>
  <c r="G497" i="6"/>
  <c r="G748" i="6"/>
  <c r="G427" i="6"/>
  <c r="G755" i="6"/>
  <c r="G878" i="6"/>
  <c r="G888" i="6"/>
  <c r="G1441" i="6"/>
  <c r="G1283" i="6"/>
  <c r="G1216" i="6"/>
  <c r="G1475" i="6"/>
  <c r="G1052" i="6"/>
  <c r="G968" i="6"/>
  <c r="G1348" i="6"/>
  <c r="G846" i="6"/>
  <c r="G1212" i="6"/>
  <c r="G1243" i="6"/>
  <c r="G1309" i="6"/>
  <c r="G1263" i="6"/>
  <c r="G850" i="6"/>
  <c r="G1488" i="6"/>
  <c r="G1478" i="6"/>
  <c r="G1487" i="6"/>
  <c r="G1389" i="6"/>
  <c r="G764" i="6"/>
  <c r="G645" i="6"/>
  <c r="G851" i="6"/>
  <c r="G1204" i="6"/>
  <c r="G1182" i="6"/>
  <c r="G1363" i="6"/>
  <c r="G1290" i="6"/>
  <c r="G1445" i="6"/>
  <c r="G650" i="6"/>
  <c r="G701" i="6"/>
  <c r="G542" i="6"/>
  <c r="G227" i="6"/>
  <c r="G989" i="6"/>
  <c r="G1159" i="6"/>
  <c r="G828" i="6"/>
  <c r="G758" i="6"/>
  <c r="G421" i="6"/>
  <c r="H421" i="6" s="1"/>
  <c r="G563" i="6"/>
  <c r="G342" i="6"/>
  <c r="G721" i="6"/>
  <c r="G1262" i="6"/>
  <c r="G676" i="6"/>
  <c r="G1352" i="6"/>
  <c r="G298" i="6"/>
  <c r="G1499" i="6"/>
  <c r="G1050" i="6"/>
  <c r="G1232" i="6"/>
  <c r="G1222" i="6"/>
  <c r="G499" i="6"/>
  <c r="G683" i="6"/>
  <c r="G1304" i="6"/>
  <c r="G332" i="6"/>
  <c r="G839" i="6"/>
  <c r="G362" i="6"/>
  <c r="G1187" i="6"/>
  <c r="G685" i="6"/>
  <c r="G375" i="6"/>
  <c r="G575" i="6"/>
  <c r="G1399" i="6"/>
  <c r="G1099" i="6"/>
  <c r="G410" i="6"/>
  <c r="G1326" i="6"/>
  <c r="G1115" i="6"/>
  <c r="G1228" i="6"/>
  <c r="G1256" i="6"/>
  <c r="G1181" i="6"/>
  <c r="G1220" i="6"/>
  <c r="G593" i="6"/>
  <c r="G309" i="6"/>
  <c r="G467" i="6"/>
  <c r="G1315" i="6"/>
  <c r="G1367" i="6"/>
  <c r="G858" i="6"/>
  <c r="G1476" i="6"/>
  <c r="G898" i="6"/>
  <c r="G1008" i="6"/>
  <c r="G711" i="6"/>
  <c r="H711" i="6" s="1"/>
  <c r="G897" i="6"/>
  <c r="G1483" i="6"/>
  <c r="G1157" i="6"/>
  <c r="G1289" i="6"/>
  <c r="G1146" i="6"/>
  <c r="G822" i="6"/>
  <c r="G1375" i="6"/>
  <c r="G1109" i="6"/>
  <c r="G1321" i="6"/>
  <c r="G1362" i="6"/>
  <c r="G964" i="6"/>
  <c r="G1314" i="6"/>
  <c r="G995" i="6"/>
  <c r="G1048" i="6"/>
  <c r="G1420" i="6"/>
  <c r="G1149" i="6"/>
  <c r="G1240" i="6"/>
  <c r="G1165" i="6"/>
  <c r="G728" i="6"/>
  <c r="G843" i="6"/>
  <c r="H843" i="6" s="1"/>
  <c r="G1380" i="6"/>
  <c r="G1295" i="6"/>
  <c r="G525" i="6"/>
  <c r="G743" i="6"/>
  <c r="G627" i="6"/>
  <c r="G1236" i="6"/>
  <c r="G857" i="6"/>
  <c r="G1113" i="6"/>
  <c r="G655" i="6"/>
  <c r="G326" i="6"/>
  <c r="G972" i="6"/>
  <c r="G831" i="6"/>
  <c r="G472" i="6"/>
  <c r="G1291" i="6"/>
  <c r="G1393" i="6"/>
  <c r="G311" i="6"/>
  <c r="G356" i="6"/>
  <c r="G837" i="6"/>
  <c r="G250" i="6"/>
  <c r="G609" i="6"/>
  <c r="G924" i="6"/>
  <c r="G680" i="6"/>
  <c r="G226" i="6"/>
  <c r="G1265" i="6"/>
  <c r="G553" i="6"/>
  <c r="G882" i="6"/>
  <c r="G1286" i="6"/>
  <c r="G707" i="6"/>
  <c r="G569" i="6"/>
  <c r="G526" i="6"/>
  <c r="G987" i="6"/>
  <c r="G906" i="6"/>
  <c r="G359" i="6"/>
  <c r="G741" i="6"/>
  <c r="G1498" i="6"/>
  <c r="G1063" i="6"/>
  <c r="G1242" i="6"/>
  <c r="G631" i="6"/>
  <c r="G1060" i="6"/>
  <c r="G1074" i="6"/>
  <c r="G725" i="6"/>
  <c r="G287" i="6"/>
  <c r="G1093" i="6"/>
  <c r="G982" i="6"/>
  <c r="G756" i="6"/>
  <c r="G1459" i="6"/>
  <c r="G1385" i="6"/>
  <c r="G955" i="6"/>
  <c r="G1167" i="6"/>
  <c r="G1273" i="6"/>
  <c r="G1218" i="6"/>
  <c r="G394" i="6"/>
  <c r="G271" i="6"/>
  <c r="G812" i="6"/>
  <c r="G1500" i="6"/>
  <c r="G1154" i="6"/>
  <c r="G1177" i="6"/>
  <c r="G1246" i="6"/>
  <c r="G1194" i="6"/>
  <c r="G1481" i="6"/>
  <c r="G970" i="6"/>
  <c r="G809" i="6"/>
  <c r="G479" i="6"/>
  <c r="G422" i="6"/>
  <c r="G464" i="6"/>
  <c r="G922" i="6"/>
  <c r="G1002" i="6"/>
  <c r="G398" i="6"/>
  <c r="G1249" i="6"/>
  <c r="G1092" i="6"/>
  <c r="G228" i="6"/>
  <c r="G920" i="6"/>
  <c r="G1437" i="6"/>
  <c r="G1272" i="6"/>
  <c r="G1156" i="6"/>
  <c r="G1376" i="6"/>
  <c r="G929" i="6"/>
  <c r="G1001" i="6"/>
  <c r="G1123" i="6"/>
  <c r="G1012" i="6"/>
  <c r="G1186" i="6"/>
  <c r="G990" i="6"/>
  <c r="G1370" i="6"/>
  <c r="G648" i="6"/>
  <c r="G404" i="6"/>
  <c r="G722" i="6"/>
  <c r="G581" i="6"/>
  <c r="G392" i="6"/>
  <c r="G986" i="6"/>
  <c r="G1136" i="6"/>
  <c r="G838" i="6"/>
  <c r="G788" i="6"/>
  <c r="G628" i="6"/>
  <c r="G519" i="6"/>
  <c r="G414" i="6"/>
  <c r="G431" i="6"/>
  <c r="G232" i="6"/>
  <c r="G237" i="6"/>
  <c r="G460" i="6"/>
  <c r="H460" i="6" s="1"/>
  <c r="G740" i="6"/>
  <c r="G618" i="6"/>
  <c r="G873" i="6"/>
  <c r="G328" i="6"/>
  <c r="G735" i="6"/>
  <c r="G1395" i="6"/>
  <c r="G1035" i="6"/>
  <c r="G1461" i="6"/>
  <c r="G1279" i="6"/>
  <c r="G482" i="6"/>
  <c r="G708" i="6"/>
  <c r="G1028" i="6"/>
  <c r="G1468" i="6"/>
  <c r="G457" i="6"/>
  <c r="G745" i="6"/>
  <c r="G1215" i="6"/>
  <c r="G977" i="6"/>
  <c r="G825" i="6"/>
  <c r="G841" i="6"/>
  <c r="G657" i="6"/>
  <c r="G556" i="6"/>
  <c r="G947" i="6"/>
  <c r="G390" i="6"/>
  <c r="G1257" i="6"/>
  <c r="G307" i="6"/>
  <c r="G220" i="6"/>
  <c r="G318" i="6"/>
  <c r="G1248" i="6"/>
  <c r="G1069" i="6"/>
  <c r="G1275" i="6"/>
  <c r="G836" i="6"/>
  <c r="G1465" i="6"/>
  <c r="G1130" i="6"/>
  <c r="G1082" i="6"/>
  <c r="G395" i="6"/>
  <c r="G248" i="6"/>
  <c r="G245" i="6"/>
  <c r="G1471" i="6"/>
  <c r="G1513" i="6"/>
  <c r="G1079" i="6"/>
  <c r="G465" i="6"/>
  <c r="G1378" i="6"/>
  <c r="G554" i="6"/>
  <c r="G268" i="6"/>
  <c r="H608" i="6" l="1"/>
  <c r="H946" i="6"/>
  <c r="H654" i="6"/>
  <c r="H225" i="6"/>
  <c r="H243" i="6"/>
  <c r="H1513" i="6"/>
  <c r="H1035" i="6"/>
  <c r="H634" i="6"/>
  <c r="H915" i="6"/>
  <c r="H1027" i="6"/>
  <c r="H439" i="6"/>
  <c r="H1156" i="6"/>
  <c r="H326" i="6"/>
  <c r="H1372" i="6"/>
  <c r="H1343" i="6"/>
  <c r="H703" i="6"/>
  <c r="H974" i="6"/>
  <c r="H1169" i="6"/>
  <c r="H833" i="6"/>
  <c r="H664" i="6"/>
  <c r="H1511" i="6"/>
  <c r="H1492" i="6"/>
  <c r="H340" i="6"/>
  <c r="H635" i="6"/>
  <c r="H1294" i="6"/>
  <c r="H553" i="6"/>
  <c r="H355" i="6"/>
  <c r="H1086" i="6"/>
  <c r="H1454" i="6"/>
  <c r="H403" i="6"/>
  <c r="H1255" i="6"/>
  <c r="H286" i="6"/>
  <c r="H817" i="6"/>
  <c r="H800" i="6"/>
  <c r="H579" i="6"/>
  <c r="H769" i="6"/>
  <c r="H513" i="6"/>
  <c r="H1481" i="6"/>
  <c r="H291" i="6"/>
  <c r="H659" i="6"/>
  <c r="H772" i="6"/>
  <c r="H431" i="6"/>
  <c r="H1063" i="6"/>
  <c r="H927" i="6"/>
  <c r="H1453" i="6"/>
  <c r="H701" i="6"/>
  <c r="H577" i="6"/>
  <c r="H230" i="6"/>
  <c r="H1278" i="6"/>
  <c r="H496" i="6"/>
  <c r="H487" i="6"/>
  <c r="H1215" i="6"/>
  <c r="H778" i="6"/>
  <c r="H1424" i="6"/>
  <c r="H330" i="6"/>
  <c r="H585" i="6"/>
  <c r="H338" i="6"/>
  <c r="H1297" i="6"/>
  <c r="H1434" i="6"/>
  <c r="H1176" i="6"/>
  <c r="H933" i="6"/>
  <c r="H1335" i="6"/>
  <c r="H1144" i="6"/>
  <c r="H1181" i="6"/>
  <c r="H1095" i="6"/>
  <c r="H247" i="6"/>
  <c r="H472" i="6"/>
  <c r="H1092" i="6"/>
  <c r="H1106" i="6"/>
  <c r="H763" i="6"/>
  <c r="H728" i="6"/>
  <c r="H441" i="6"/>
  <c r="H678" i="6"/>
  <c r="H1375" i="6"/>
  <c r="H900" i="6"/>
  <c r="H1316" i="6"/>
  <c r="H1203" i="6"/>
  <c r="H989" i="6"/>
  <c r="H1325" i="6"/>
  <c r="H995" i="6"/>
  <c r="H760" i="6"/>
  <c r="H1028" i="6"/>
  <c r="H518" i="6"/>
  <c r="H1097" i="6"/>
  <c r="H1190" i="6"/>
  <c r="H398" i="6"/>
  <c r="H374" i="6"/>
  <c r="H1467" i="6"/>
  <c r="H566" i="6"/>
  <c r="H1146" i="6"/>
  <c r="H586" i="6"/>
  <c r="H283" i="6"/>
  <c r="H1262" i="6"/>
  <c r="H1010" i="6"/>
  <c r="H1443" i="6"/>
  <c r="H477" i="6"/>
  <c r="H687" i="6"/>
  <c r="H943" i="6"/>
  <c r="H1490" i="6"/>
  <c r="H1498" i="6"/>
  <c r="H1348" i="6"/>
  <c r="H695" i="6"/>
  <c r="H808" i="6"/>
  <c r="H1279" i="6"/>
  <c r="H1115" i="6"/>
  <c r="H307" i="6"/>
  <c r="H410" i="6"/>
  <c r="H669" i="6"/>
  <c r="H1081" i="6"/>
  <c r="H479" i="6"/>
  <c r="H809" i="6"/>
  <c r="H1295" i="6"/>
  <c r="H811" i="6"/>
  <c r="H606" i="6"/>
  <c r="H257" i="6"/>
  <c r="H908" i="6"/>
  <c r="H1362" i="6"/>
  <c r="H316" i="6"/>
  <c r="H341" i="6"/>
  <c r="H353" i="6"/>
  <c r="H1254" i="6"/>
  <c r="H261" i="6"/>
  <c r="H887" i="6"/>
  <c r="H926" i="6"/>
  <c r="H1478" i="6"/>
  <c r="H1267" i="6"/>
  <c r="H284" i="6"/>
  <c r="H790" i="6"/>
  <c r="H273" i="6"/>
  <c r="H1126" i="6"/>
  <c r="H713" i="6"/>
  <c r="H890" i="6"/>
  <c r="H730" i="6"/>
  <c r="H1277" i="6"/>
  <c r="H868" i="6"/>
  <c r="H976" i="6"/>
  <c r="H1201" i="6"/>
  <c r="H314" i="6"/>
  <c r="H892" i="6"/>
  <c r="H1037" i="6"/>
  <c r="H865" i="6"/>
  <c r="H860" i="6"/>
  <c r="H781" i="6"/>
  <c r="H904" i="6"/>
  <c r="H240" i="6"/>
  <c r="H1065" i="6"/>
  <c r="H1196" i="6"/>
  <c r="H1143" i="6"/>
  <c r="H1269" i="6"/>
  <c r="H350" i="6"/>
  <c r="H1142" i="6"/>
  <c r="H377" i="6"/>
  <c r="H485" i="6"/>
  <c r="H700" i="6"/>
  <c r="H633" i="6"/>
  <c r="H277" i="6"/>
  <c r="H848" i="6"/>
  <c r="H402" i="6"/>
  <c r="H861" i="6"/>
  <c r="H1448" i="6"/>
  <c r="H867" i="6"/>
  <c r="H1302" i="6"/>
  <c r="H962" i="6"/>
  <c r="H1288" i="6"/>
  <c r="H787" i="6"/>
  <c r="H266" i="6"/>
  <c r="H1117" i="6"/>
  <c r="H409" i="6"/>
  <c r="H495" i="6"/>
  <c r="H666" i="6"/>
  <c r="H657" i="6"/>
  <c r="H722" i="6"/>
  <c r="H1286" i="6"/>
  <c r="H228" i="6"/>
  <c r="H755" i="6"/>
  <c r="H464" i="6"/>
  <c r="H1465" i="6"/>
  <c r="H1461" i="6"/>
  <c r="H328" i="6"/>
  <c r="H788" i="6"/>
  <c r="H648" i="6"/>
  <c r="H955" i="6"/>
  <c r="H1265" i="6"/>
  <c r="H311" i="6"/>
  <c r="H831" i="6"/>
  <c r="H1113" i="6"/>
  <c r="H1050" i="6"/>
  <c r="H563" i="6"/>
  <c r="H1159" i="6"/>
  <c r="H645" i="6"/>
  <c r="H1309" i="6"/>
  <c r="H1217" i="6"/>
  <c r="H1007" i="6"/>
  <c r="H1111" i="6"/>
  <c r="H1073" i="6"/>
  <c r="H1226" i="6"/>
  <c r="H1509" i="6"/>
  <c r="H671" i="6"/>
  <c r="H400" i="6"/>
  <c r="H1428" i="6"/>
  <c r="H1356" i="6"/>
  <c r="H1458" i="6"/>
  <c r="H361" i="6"/>
  <c r="H407" i="6"/>
  <c r="H1039" i="6"/>
  <c r="H294" i="6"/>
  <c r="H815" i="6"/>
  <c r="H873" i="6"/>
  <c r="H1123" i="6"/>
  <c r="H1385" i="6"/>
  <c r="H1393" i="6"/>
  <c r="H1256" i="6"/>
  <c r="H429" i="6"/>
  <c r="H614" i="6"/>
  <c r="H1211" i="6"/>
  <c r="H598" i="6"/>
  <c r="H935" i="6"/>
  <c r="H1133" i="6"/>
  <c r="H366" i="6"/>
  <c r="H1495" i="6"/>
  <c r="H367" i="6"/>
  <c r="H1141" i="6"/>
  <c r="H511" i="6"/>
  <c r="H259" i="6"/>
  <c r="H551" i="6"/>
  <c r="H457" i="6"/>
  <c r="H922" i="6"/>
  <c r="H287" i="6"/>
  <c r="H1048" i="6"/>
  <c r="H593" i="6"/>
  <c r="H332" i="6"/>
  <c r="H850" i="6"/>
  <c r="H1441" i="6"/>
  <c r="H1410" i="6"/>
  <c r="H611" i="6"/>
  <c r="H992" i="6"/>
  <c r="H1388" i="6"/>
  <c r="H281" i="6"/>
  <c r="H1311" i="6"/>
  <c r="H595" i="6"/>
  <c r="H463" i="6"/>
  <c r="H1189" i="6"/>
  <c r="H824" i="6"/>
  <c r="H718" i="6"/>
  <c r="H369" i="6"/>
  <c r="H1354" i="6"/>
  <c r="H802" i="6"/>
  <c r="H745" i="6"/>
  <c r="H414" i="6"/>
  <c r="H382" i="6"/>
  <c r="H1382" i="6"/>
  <c r="H804" i="6"/>
  <c r="H378" i="6"/>
  <c r="H1026" i="6"/>
  <c r="H1470" i="6"/>
  <c r="H735" i="6"/>
  <c r="H986" i="6"/>
  <c r="H924" i="6"/>
  <c r="H1380" i="6"/>
  <c r="H1240" i="6"/>
  <c r="H467" i="6"/>
  <c r="H1220" i="6"/>
  <c r="H1232" i="6"/>
  <c r="H1264" i="6"/>
  <c r="H436" i="6"/>
  <c r="H1505" i="6"/>
  <c r="H223" i="6"/>
  <c r="H1365" i="6"/>
  <c r="H1502" i="6"/>
  <c r="H938" i="6"/>
  <c r="H1199" i="6"/>
  <c r="H1034" i="6"/>
  <c r="H690" i="6"/>
  <c r="H814" i="6"/>
  <c r="H1285" i="6"/>
  <c r="H574" i="6"/>
  <c r="H290" i="6"/>
  <c r="H339" i="6"/>
  <c r="H818" i="6"/>
  <c r="H1218" i="6"/>
  <c r="H226" i="6"/>
  <c r="H1420" i="6"/>
  <c r="H1367" i="6"/>
  <c r="H652" i="6"/>
  <c r="H1359" i="6"/>
  <c r="H501" i="6"/>
  <c r="H1022" i="6"/>
  <c r="H637" i="6"/>
  <c r="H1121" i="6"/>
  <c r="H1085" i="6"/>
  <c r="H1206" i="6"/>
  <c r="H1378" i="6"/>
  <c r="H947" i="6"/>
  <c r="H825" i="6"/>
  <c r="H1395" i="6"/>
  <c r="H519" i="6"/>
  <c r="H882" i="6"/>
  <c r="H1236" i="6"/>
  <c r="H1165" i="6"/>
  <c r="H1483" i="6"/>
  <c r="H685" i="6"/>
  <c r="H721" i="6"/>
  <c r="H1445" i="6"/>
  <c r="H1212" i="6"/>
  <c r="H427" i="6"/>
  <c r="H536" i="6"/>
  <c r="H524" i="6"/>
  <c r="H384" i="6"/>
  <c r="H936" i="6"/>
  <c r="H682" i="6"/>
  <c r="H845" i="6"/>
  <c r="H1016" i="6"/>
  <c r="H588" i="6"/>
  <c r="H514" i="6"/>
  <c r="H297" i="6"/>
  <c r="H506" i="6"/>
  <c r="H1300" i="6"/>
  <c r="H1230" i="6"/>
  <c r="H1209" i="6"/>
  <c r="H1338" i="6"/>
  <c r="H1355" i="6"/>
  <c r="H1361" i="6"/>
  <c r="H1214" i="6"/>
  <c r="H545" i="6"/>
  <c r="H1415" i="6"/>
  <c r="H1328" i="6"/>
  <c r="H1270" i="6"/>
  <c r="H966" i="6"/>
  <c r="H1004" i="6"/>
  <c r="H830" i="6"/>
  <c r="H1317" i="6"/>
  <c r="H1207" i="6"/>
  <c r="H580" i="6"/>
  <c r="H1162" i="6"/>
  <c r="H1486" i="6"/>
  <c r="H1185" i="6"/>
  <c r="H914" i="6"/>
  <c r="H535" i="6"/>
  <c r="H397" i="6"/>
  <c r="H1358" i="6"/>
  <c r="H250" i="6"/>
  <c r="H705" i="6"/>
  <c r="H244" i="6"/>
  <c r="H1418" i="6"/>
  <c r="H1496" i="6"/>
  <c r="H388" i="6"/>
  <c r="H556" i="6"/>
  <c r="H977" i="6"/>
  <c r="H1468" i="6"/>
  <c r="H740" i="6"/>
  <c r="H970" i="6"/>
  <c r="H725" i="6"/>
  <c r="H1242" i="6"/>
  <c r="H655" i="6"/>
  <c r="H1321" i="6"/>
  <c r="H1399" i="6"/>
  <c r="H1352" i="6"/>
  <c r="H1475" i="6"/>
  <c r="H888" i="6"/>
  <c r="H748" i="6"/>
  <c r="H303" i="6"/>
  <c r="H589" i="6"/>
  <c r="H623" i="6"/>
  <c r="H568" i="6"/>
  <c r="H1407" i="6"/>
  <c r="H661" i="6"/>
  <c r="H1391" i="6"/>
  <c r="H1473" i="6"/>
  <c r="H1260" i="6"/>
  <c r="H1032" i="6"/>
  <c r="H1426" i="6"/>
  <c r="H1508" i="6"/>
  <c r="H1449" i="6"/>
  <c r="H533" i="6"/>
  <c r="H351" i="6"/>
  <c r="H305" i="6"/>
  <c r="H279" i="6"/>
  <c r="H1173" i="6"/>
  <c r="H692" i="6"/>
  <c r="H1440" i="6"/>
  <c r="H795" i="6"/>
  <c r="H1014" i="6"/>
  <c r="H1005" i="6"/>
  <c r="H1402" i="6"/>
  <c r="H365" i="6"/>
  <c r="H1253" i="6"/>
  <c r="H1225" i="6"/>
  <c r="H1341" i="6"/>
  <c r="H1068" i="6"/>
  <c r="H697" i="6"/>
  <c r="H278" i="6"/>
  <c r="H1077" i="6"/>
  <c r="H321" i="6"/>
  <c r="H523" i="6"/>
  <c r="H1346" i="6"/>
  <c r="H716" i="6"/>
  <c r="H1042" i="6"/>
  <c r="H1177" i="6"/>
  <c r="H959" i="6"/>
  <c r="H604" i="6"/>
  <c r="H404" i="6"/>
  <c r="H698" i="6"/>
  <c r="H268" i="6"/>
  <c r="H237" i="6"/>
  <c r="H929" i="6"/>
  <c r="H1194" i="6"/>
  <c r="H569" i="6"/>
  <c r="H356" i="6"/>
  <c r="H1149" i="6"/>
  <c r="H1289" i="6"/>
  <c r="H1304" i="6"/>
  <c r="H1283" i="6"/>
  <c r="H262" i="6"/>
  <c r="H1134" i="6"/>
  <c r="H918" i="6"/>
  <c r="H913" i="6"/>
  <c r="H1464" i="6"/>
  <c r="H596" i="6"/>
  <c r="H552" i="6"/>
  <c r="H420" i="6"/>
  <c r="H1088" i="6"/>
  <c r="H812" i="6"/>
  <c r="H1248" i="6"/>
  <c r="H1261" i="6"/>
  <c r="H359" i="6"/>
  <c r="H743" i="6"/>
  <c r="H1222" i="6"/>
  <c r="H968" i="6"/>
  <c r="H1412" i="6"/>
  <c r="H1057" i="6"/>
  <c r="H491" i="6"/>
  <c r="H738" i="6"/>
  <c r="H1373" i="6"/>
  <c r="H347" i="6"/>
  <c r="H1079" i="6"/>
  <c r="H248" i="6"/>
  <c r="H1130" i="6"/>
  <c r="H1275" i="6"/>
  <c r="H318" i="6"/>
  <c r="H390" i="6"/>
  <c r="H841" i="6"/>
  <c r="H482" i="6"/>
  <c r="H1370" i="6"/>
  <c r="H1246" i="6"/>
  <c r="H964" i="6"/>
  <c r="H1109" i="6"/>
  <c r="H309" i="6"/>
  <c r="H683" i="6"/>
  <c r="H298" i="6"/>
  <c r="H758" i="6"/>
  <c r="H1487" i="6"/>
  <c r="H1052" i="6"/>
  <c r="H821" i="6"/>
  <c r="H470" i="6"/>
  <c r="H875" i="6"/>
  <c r="H1170" i="6"/>
  <c r="H1451" i="6"/>
  <c r="H1493" i="6"/>
  <c r="H602" i="6"/>
  <c r="H264" i="6"/>
  <c r="H1163" i="6"/>
  <c r="H733" i="6"/>
  <c r="H870" i="6"/>
  <c r="H750" i="6"/>
  <c r="H529" i="6"/>
  <c r="H1054" i="6"/>
  <c r="H949" i="6"/>
  <c r="H1089" i="6"/>
  <c r="H1306" i="6"/>
  <c r="H446" i="6"/>
  <c r="H877" i="6"/>
  <c r="H1151" i="6"/>
  <c r="H1456" i="6"/>
  <c r="H862" i="6"/>
  <c r="H275" i="6"/>
  <c r="H1271" i="6"/>
  <c r="H1108" i="6"/>
  <c r="H1413" i="6"/>
  <c r="H1044" i="6"/>
  <c r="H719" i="6"/>
  <c r="H449" i="6"/>
  <c r="H953" i="6"/>
  <c r="H253" i="6"/>
  <c r="H572" i="6"/>
  <c r="H885" i="6"/>
  <c r="H516" i="6"/>
  <c r="H1127" i="6"/>
  <c r="H1351" i="6"/>
  <c r="H222" i="6"/>
  <c r="C2477" i="6"/>
  <c r="H1069" i="6"/>
  <c r="H618" i="6"/>
  <c r="H1082" i="6"/>
  <c r="H581" i="6"/>
  <c r="H920" i="6"/>
  <c r="H271" i="6"/>
  <c r="H1060" i="6"/>
  <c r="H906" i="6"/>
  <c r="H609" i="6"/>
  <c r="H857" i="6"/>
  <c r="H650" i="6"/>
  <c r="H1389" i="6"/>
  <c r="H417" i="6"/>
  <c r="H560" i="6"/>
  <c r="H1046" i="6"/>
  <c r="H805" i="6"/>
  <c r="H235" i="6"/>
  <c r="H379" i="6"/>
  <c r="H626" i="6"/>
  <c r="H793" i="6"/>
  <c r="H834" i="6"/>
  <c r="H1192" i="6"/>
  <c r="H1000" i="6"/>
  <c r="H539" i="6"/>
  <c r="H1235" i="6"/>
  <c r="H951" i="6"/>
  <c r="H732" i="6"/>
  <c r="H493" i="6"/>
  <c r="H902" i="6"/>
  <c r="H345" i="6"/>
  <c r="H322" i="6"/>
  <c r="H960" i="6"/>
  <c r="H1447" i="6"/>
  <c r="H849" i="6"/>
  <c r="H819" i="6"/>
  <c r="H1186" i="6"/>
  <c r="H1272" i="6"/>
  <c r="H394" i="6"/>
  <c r="H680" i="6"/>
  <c r="H972" i="6"/>
  <c r="H822" i="6"/>
  <c r="H828" i="6"/>
  <c r="H542" i="6"/>
  <c r="H784" i="6"/>
  <c r="H620" i="6"/>
  <c r="H1331" i="6"/>
  <c r="H444" i="6"/>
  <c r="H894" i="6"/>
  <c r="H433" i="6"/>
  <c r="H1071" i="6"/>
  <c r="H425" i="6"/>
  <c r="H1102" i="6"/>
  <c r="H909" i="6"/>
  <c r="H455" i="6"/>
  <c r="H599" i="6"/>
  <c r="H1403" i="6"/>
  <c r="H1245" i="6"/>
  <c r="H1471" i="6"/>
  <c r="H392" i="6"/>
  <c r="H1012" i="6"/>
  <c r="H1437" i="6"/>
  <c r="H1154" i="6"/>
  <c r="H1314" i="6"/>
  <c r="H1099" i="6"/>
  <c r="H676" i="6"/>
  <c r="H767" i="6"/>
  <c r="H1298" i="6"/>
  <c r="H827" i="6"/>
  <c r="H371" i="6"/>
  <c r="H688" i="6"/>
  <c r="H451" i="6"/>
  <c r="H1345" i="6"/>
  <c r="H644" i="6"/>
  <c r="H558" i="6"/>
  <c r="H944" i="6"/>
  <c r="H1435" i="6"/>
  <c r="H1416" i="6"/>
  <c r="H474" i="6"/>
  <c r="H1180" i="6"/>
  <c r="H256" i="6"/>
  <c r="H335" i="6"/>
  <c r="H469" i="6"/>
  <c r="H896" i="6"/>
  <c r="H939" i="6"/>
  <c r="H320" i="6"/>
  <c r="H1125" i="6"/>
  <c r="H386" i="6"/>
  <c r="H547" i="6"/>
  <c r="H641" i="6"/>
  <c r="H628" i="6"/>
  <c r="H911" i="6"/>
  <c r="H454" i="6"/>
  <c r="H554" i="6"/>
  <c r="H1148" i="6"/>
  <c r="H270" i="6"/>
  <c r="H1103" i="6"/>
  <c r="H344" i="6"/>
  <c r="H1500" i="6"/>
  <c r="H1200" i="6"/>
  <c r="H1333" i="6"/>
  <c r="H1078" i="6"/>
  <c r="H1228" i="6"/>
  <c r="H1136" i="6"/>
  <c r="H1001" i="6"/>
  <c r="H575" i="6"/>
  <c r="H342" i="6"/>
  <c r="H1281" i="6"/>
  <c r="H855" i="6"/>
  <c r="H1251" i="6"/>
  <c r="H1257" i="6"/>
  <c r="H245" i="6"/>
  <c r="H836" i="6"/>
  <c r="H1167" i="6"/>
  <c r="H1459" i="6"/>
  <c r="H1008" i="6"/>
  <c r="H1019" i="6"/>
  <c r="H489" i="6"/>
  <c r="H1291" i="6"/>
  <c r="H497" i="6"/>
  <c r="H1405" i="6"/>
  <c r="H715" i="6"/>
  <c r="H1497" i="6"/>
  <c r="H667" i="6"/>
  <c r="H1120" i="6"/>
  <c r="H605" i="6"/>
  <c r="H1376" i="6"/>
  <c r="H990" i="6"/>
  <c r="H1326" i="6"/>
  <c r="H546" i="6"/>
  <c r="H337" i="6"/>
  <c r="H448" i="6"/>
  <c r="H538" i="6"/>
  <c r="H866" i="6"/>
  <c r="H1128" i="6"/>
  <c r="H679" i="6"/>
  <c r="H1431" i="6"/>
  <c r="H838" i="6"/>
  <c r="H756" i="6"/>
  <c r="H499" i="6"/>
  <c r="H615" i="6"/>
  <c r="H412" i="6"/>
  <c r="H600" i="6"/>
  <c r="H452" i="6"/>
  <c r="H871" i="6"/>
  <c r="H853" i="6"/>
  <c r="H851" i="6"/>
  <c r="H779" i="6"/>
  <c r="H640" i="6"/>
  <c r="H993" i="6"/>
  <c r="H1074" i="6"/>
  <c r="H764" i="6"/>
  <c r="H878" i="6"/>
  <c r="H434" i="6"/>
  <c r="H720" i="6"/>
  <c r="H998" i="6"/>
  <c r="H631" i="6"/>
  <c r="H627" i="6"/>
  <c r="H362" i="6"/>
  <c r="H752" i="6"/>
  <c r="H1135" i="6"/>
  <c r="H549" i="6"/>
  <c r="H465" i="6"/>
  <c r="H395" i="6"/>
  <c r="H422" i="6"/>
  <c r="H525" i="6"/>
  <c r="H1476" i="6"/>
  <c r="H375" i="6"/>
  <c r="H1204" i="6"/>
  <c r="H846" i="6"/>
  <c r="H835" i="6"/>
  <c r="H806" i="6"/>
  <c r="H475" i="6"/>
  <c r="H1023" i="6"/>
  <c r="H508" i="6"/>
  <c r="H796" i="6"/>
  <c r="H1030" i="6"/>
  <c r="H754" i="6"/>
  <c r="H704" i="6"/>
  <c r="H638" i="6"/>
  <c r="H1020" i="6"/>
  <c r="H981" i="6"/>
  <c r="H584" i="6"/>
  <c r="H317" i="6"/>
  <c r="H1238" i="6"/>
  <c r="H526" i="6"/>
  <c r="H1072" i="6"/>
  <c r="H1318" i="6"/>
  <c r="H1138" i="6"/>
  <c r="H952" i="6"/>
  <c r="H1406" i="6"/>
  <c r="H1018" i="6"/>
  <c r="H1323" i="6"/>
  <c r="H565" i="6"/>
  <c r="H776" i="6"/>
  <c r="H486" i="6"/>
  <c r="H381" i="6"/>
  <c r="H1132" i="6"/>
  <c r="H801" i="6"/>
  <c r="H880" i="6"/>
  <c r="H1175" i="6"/>
  <c r="H1303" i="6"/>
  <c r="H1350" i="6"/>
  <c r="H714" i="6"/>
  <c r="H985" i="6"/>
  <c r="H770" i="6"/>
  <c r="H1139" i="6"/>
  <c r="H881" i="6"/>
  <c r="H691" i="6"/>
  <c r="H1463" i="6"/>
  <c r="H1384" i="6"/>
  <c r="H430" i="6"/>
  <c r="H1480" i="6"/>
  <c r="H766" i="6"/>
  <c r="H1433" i="6"/>
  <c r="H694" i="6"/>
  <c r="H521" i="6"/>
  <c r="H932" i="6"/>
  <c r="H389" i="6"/>
  <c r="H1118" i="6"/>
  <c r="H239" i="6"/>
  <c r="H505" i="6"/>
  <c r="H636" i="6"/>
  <c r="H267" i="6"/>
  <c r="H296" i="6"/>
  <c r="H494" i="6"/>
  <c r="H771" i="6"/>
  <c r="H665" i="6"/>
  <c r="H1320" i="6"/>
  <c r="H1404" i="6"/>
  <c r="H940" i="6"/>
  <c r="H1334" i="6"/>
  <c r="H941" i="6"/>
  <c r="H531" i="6"/>
  <c r="H1234" i="6"/>
  <c r="H820" i="6"/>
  <c r="H478" i="6"/>
  <c r="H693" i="6"/>
  <c r="H724" i="6"/>
  <c r="H1504" i="6"/>
  <c r="H373" i="6"/>
  <c r="H1366" i="6"/>
  <c r="H1015" i="6"/>
  <c r="H961" i="6"/>
  <c r="H613" i="6"/>
  <c r="H1224" i="6"/>
  <c r="H1432" i="6"/>
  <c r="H803" i="6"/>
  <c r="H1337" i="6"/>
  <c r="H1056" i="6"/>
  <c r="H1208" i="6"/>
  <c r="H1491" i="6"/>
  <c r="H1122" i="6"/>
  <c r="H592" i="6"/>
  <c r="H1038" i="6"/>
  <c r="H510" i="6"/>
  <c r="H777" i="6"/>
  <c r="H816" i="6"/>
  <c r="H727" i="6"/>
  <c r="H302" i="6"/>
  <c r="H747" i="6"/>
  <c r="H336" i="6"/>
  <c r="H349" i="6"/>
  <c r="H532" i="6"/>
  <c r="H864" i="6"/>
  <c r="H255" i="6"/>
  <c r="H512" i="6"/>
  <c r="H1503" i="6"/>
  <c r="H775" i="6"/>
  <c r="H424" i="6"/>
  <c r="H625" i="6"/>
  <c r="H1172" i="6"/>
  <c r="H967" i="6"/>
  <c r="H1043" i="6"/>
  <c r="H1369" i="6"/>
  <c r="H668" i="6"/>
  <c r="H893" i="6"/>
  <c r="H1439" i="6"/>
  <c r="H1153" i="6"/>
  <c r="H1025" i="6"/>
  <c r="H963" i="6"/>
  <c r="H1140" i="6"/>
  <c r="H1340" i="6"/>
  <c r="H1347" i="6"/>
  <c r="H1430" i="6"/>
  <c r="H994" i="6"/>
  <c r="H541" i="6"/>
  <c r="H617" i="6"/>
  <c r="H591" i="6"/>
  <c r="H1313" i="6"/>
  <c r="H1329" i="6"/>
  <c r="H622" i="6"/>
  <c r="H550" i="6"/>
  <c r="H368" i="6"/>
  <c r="H799" i="6"/>
  <c r="H737" i="6"/>
  <c r="H792" i="6"/>
  <c r="H260" i="6"/>
  <c r="H717" i="6"/>
  <c r="H331" i="6"/>
  <c r="H443" i="6"/>
  <c r="H663" i="6"/>
  <c r="H773" i="6"/>
  <c r="H774" i="6"/>
  <c r="H358" i="6"/>
  <c r="H1191" i="6"/>
  <c r="H798" i="6"/>
  <c r="H761" i="6"/>
  <c r="H1444" i="6"/>
  <c r="H647" i="6"/>
  <c r="H301" i="6"/>
  <c r="H1006" i="6"/>
  <c r="H1098" i="6"/>
  <c r="H916" i="6"/>
  <c r="H1062" i="6"/>
  <c r="H571" i="6"/>
  <c r="H597" i="6"/>
  <c r="H984" i="6"/>
  <c r="H934" i="6"/>
  <c r="H1067" i="6"/>
  <c r="H1308" i="6"/>
  <c r="H958" i="6"/>
  <c r="H1401" i="6"/>
  <c r="H1423" i="6"/>
  <c r="H1293" i="6"/>
  <c r="H643" i="6"/>
  <c r="H786" i="6"/>
  <c r="H1319" i="6"/>
  <c r="H1259" i="6"/>
  <c r="H1324" i="6"/>
  <c r="H1105" i="6"/>
  <c r="H917" i="6"/>
  <c r="H1101" i="6"/>
  <c r="H762" i="6"/>
  <c r="H370" i="6"/>
  <c r="H699" i="6"/>
  <c r="H1485" i="6"/>
  <c r="H1342" i="6"/>
  <c r="H1512" i="6"/>
  <c r="H912" i="6"/>
  <c r="H791" i="6"/>
  <c r="H315" i="6"/>
  <c r="H325" i="6"/>
  <c r="H234" i="6"/>
  <c r="H528" i="6"/>
  <c r="H241" i="6"/>
  <c r="H323" i="6"/>
  <c r="H242" i="6"/>
  <c r="H416" i="6"/>
  <c r="H293" i="6"/>
  <c r="H942" i="6"/>
  <c r="H522" i="6"/>
  <c r="H462" i="6"/>
  <c r="H983" i="6"/>
  <c r="H982" i="6"/>
  <c r="H741" i="6"/>
  <c r="H708" i="6"/>
  <c r="H707" i="6"/>
  <c r="H1243" i="6"/>
  <c r="H630" i="6"/>
  <c r="H269" i="6"/>
  <c r="H1397" i="6"/>
  <c r="H674" i="6"/>
  <c r="H418" i="6"/>
  <c r="H405" i="6"/>
  <c r="H251" i="6"/>
  <c r="H1083" i="6"/>
  <c r="H333" i="6"/>
  <c r="H874" i="6"/>
  <c r="H956" i="6"/>
  <c r="H1197" i="6"/>
  <c r="H1183" i="6"/>
  <c r="H1059" i="6"/>
  <c r="H393" i="6"/>
  <c r="H507" i="6"/>
  <c r="H391" i="6"/>
  <c r="H537" i="6"/>
  <c r="H879" i="6"/>
  <c r="H869" i="6"/>
  <c r="H891" i="6"/>
  <c r="H346" i="6"/>
  <c r="H1301" i="6"/>
  <c r="H736" i="6"/>
  <c r="H238" i="6"/>
  <c r="H285" i="6"/>
  <c r="H292" i="6"/>
  <c r="H1031" i="6"/>
  <c r="H689" i="6"/>
  <c r="H1087" i="6"/>
  <c r="H923" i="6"/>
  <c r="H1469" i="6"/>
  <c r="H276" i="6"/>
  <c r="H658" i="6"/>
  <c r="H632" i="6"/>
  <c r="H236" i="6"/>
  <c r="H1195" i="6"/>
  <c r="H1100" i="6"/>
  <c r="H357" i="6"/>
  <c r="H399" i="6"/>
  <c r="H310" i="6"/>
  <c r="H889" i="6"/>
  <c r="H706" i="6"/>
  <c r="H1241" i="6"/>
  <c r="H823" i="6"/>
  <c r="H1233" i="6"/>
  <c r="H782" i="6"/>
  <c r="H646" i="6"/>
  <c r="H471" i="6"/>
  <c r="H612" i="6"/>
  <c r="H1150" i="6"/>
  <c r="H1268" i="6"/>
  <c r="H461" i="6"/>
  <c r="H490" i="6"/>
  <c r="H907" i="6"/>
  <c r="H401" i="6"/>
  <c r="H1131" i="6"/>
  <c r="H1110" i="6"/>
  <c r="H684" i="6"/>
  <c r="H480" i="6"/>
  <c r="H1305" i="6"/>
  <c r="H1514" i="6"/>
  <c r="H1051" i="6"/>
  <c r="H965" i="6"/>
  <c r="H527" i="6"/>
  <c r="H246" i="6"/>
  <c r="H376" i="6"/>
  <c r="H686" i="6"/>
  <c r="H1124" i="6"/>
  <c r="H1299" i="6"/>
  <c r="H1096" i="6"/>
  <c r="H265" i="6"/>
  <c r="H1116" i="6"/>
  <c r="H810" i="6"/>
  <c r="H576" i="6"/>
  <c r="H1438" i="6"/>
  <c r="H1219" i="6"/>
  <c r="H280" i="6"/>
  <c r="H1336" i="6"/>
  <c r="H601" i="6"/>
  <c r="H1332" i="6"/>
  <c r="H1501" i="6"/>
  <c r="H1152" i="6"/>
  <c r="H348" i="6"/>
  <c r="H1066" i="6"/>
  <c r="H1013" i="6"/>
  <c r="H957" i="6"/>
  <c r="H670" i="6"/>
  <c r="H847" i="6"/>
  <c r="H306" i="6"/>
  <c r="H832" i="6"/>
  <c r="H973" i="6"/>
  <c r="H1273" i="6"/>
  <c r="H987" i="6"/>
  <c r="H898" i="6"/>
  <c r="H897" i="6"/>
  <c r="H1187" i="6"/>
  <c r="H1182" i="6"/>
  <c r="H498" i="6"/>
  <c r="H629" i="6"/>
  <c r="H1386" i="6"/>
  <c r="H561" i="6"/>
  <c r="H363" i="6"/>
  <c r="H996" i="6"/>
  <c r="H502" i="6"/>
  <c r="H1489" i="6"/>
  <c r="H1227" i="6"/>
  <c r="H288" i="6"/>
  <c r="H1280" i="6"/>
  <c r="H1178" i="6"/>
  <c r="H312" i="6"/>
  <c r="H1107" i="6"/>
  <c r="H1371" i="6"/>
  <c r="H709" i="6"/>
  <c r="H1250" i="6"/>
  <c r="H899" i="6"/>
  <c r="H1462" i="6"/>
  <c r="H447" i="6"/>
  <c r="H723" i="6"/>
  <c r="H423" i="6"/>
  <c r="H1047" i="6"/>
  <c r="H1327" i="6"/>
  <c r="H1368" i="6"/>
  <c r="H319" i="6"/>
  <c r="H1466" i="6"/>
  <c r="H895" i="6"/>
  <c r="H1307" i="6"/>
  <c r="H1112" i="6"/>
  <c r="H607" i="6"/>
  <c r="H1168" i="6"/>
  <c r="H1205" i="6"/>
  <c r="H954" i="6"/>
  <c r="H1296" i="6"/>
  <c r="H660" i="6"/>
  <c r="H757" i="6"/>
  <c r="H364" i="6"/>
  <c r="H1221" i="6"/>
  <c r="H231" i="6"/>
  <c r="H1258" i="6"/>
  <c r="H1247" i="6"/>
  <c r="H639" i="6"/>
  <c r="H509" i="6"/>
  <c r="H1029" i="6"/>
  <c r="H299" i="6"/>
  <c r="H415" i="6"/>
  <c r="H272" i="6"/>
  <c r="H1198" i="6"/>
  <c r="H1202" i="6"/>
  <c r="H555" i="6"/>
  <c r="H567" i="6"/>
  <c r="H327" i="6"/>
  <c r="H928" i="6"/>
  <c r="H759" i="6"/>
  <c r="H1055" i="6"/>
  <c r="H380" i="6"/>
  <c r="H1292" i="6"/>
  <c r="H729" i="6"/>
  <c r="H785" i="6"/>
  <c r="H910" i="6"/>
  <c r="H1024" i="6"/>
  <c r="H1322" i="6"/>
  <c r="H905" i="6"/>
  <c r="H616" i="6"/>
  <c r="H1129" i="6"/>
  <c r="H413" i="6"/>
  <c r="H254" i="6"/>
  <c r="H765" i="6"/>
  <c r="H1383" i="6"/>
  <c r="H1310" i="6"/>
  <c r="H1379" i="6"/>
  <c r="H863" i="6"/>
  <c r="H1009" i="6"/>
  <c r="H1360" i="6"/>
  <c r="H274" i="6"/>
  <c r="H473" i="6"/>
  <c r="H696" i="6"/>
  <c r="H1171" i="6"/>
  <c r="H797" i="6"/>
  <c r="H997" i="6"/>
  <c r="H876" i="6"/>
  <c r="H856" i="6"/>
  <c r="H295" i="6"/>
  <c r="H426" i="6"/>
  <c r="H903" i="6"/>
  <c r="H419" i="6"/>
  <c r="H1193" i="6"/>
  <c r="H1390" i="6"/>
  <c r="H387" i="6"/>
  <c r="H396" i="6"/>
  <c r="H681" i="6"/>
  <c r="H282" i="6"/>
  <c r="H559" i="6"/>
  <c r="H1249" i="6"/>
  <c r="H1093" i="6"/>
  <c r="H837" i="6"/>
  <c r="H858" i="6"/>
  <c r="H1315" i="6"/>
  <c r="H839" i="6"/>
  <c r="H1499" i="6"/>
  <c r="H1363" i="6"/>
  <c r="H1488" i="6"/>
  <c r="H742" i="6"/>
  <c r="H1411" i="6"/>
  <c r="H826" i="6"/>
  <c r="H458" i="6"/>
  <c r="H883" i="6"/>
  <c r="H971" i="6"/>
  <c r="H751" i="6"/>
  <c r="H852" i="6"/>
  <c r="H1506" i="6"/>
  <c r="H1075" i="6"/>
  <c r="H583" i="6"/>
  <c r="H582" i="6"/>
  <c r="H675" i="6"/>
  <c r="H1408" i="6"/>
  <c r="H1364" i="6"/>
  <c r="H1040" i="6"/>
  <c r="H840" i="6"/>
  <c r="H930" i="6"/>
  <c r="H950" i="6"/>
  <c r="H1237" i="6"/>
  <c r="H979" i="6"/>
  <c r="H488" i="6"/>
  <c r="H603" i="6"/>
  <c r="H624" i="6"/>
  <c r="H1312" i="6"/>
  <c r="H925" i="6"/>
  <c r="H651" i="6"/>
  <c r="H1484" i="6"/>
  <c r="H807" i="6"/>
  <c r="H739" i="6"/>
  <c r="H562" i="6"/>
  <c r="H520" i="6"/>
  <c r="H1387" i="6"/>
  <c r="H1510" i="6"/>
  <c r="H1417" i="6"/>
  <c r="H1392" i="6"/>
  <c r="H517" i="6"/>
  <c r="H1011" i="6"/>
  <c r="H789" i="6"/>
  <c r="H289" i="6"/>
  <c r="H590" i="6"/>
  <c r="H354" i="6"/>
  <c r="H530" i="6"/>
  <c r="H621" i="6"/>
  <c r="H343" i="6"/>
  <c r="H1450" i="6"/>
  <c r="H842" i="6"/>
  <c r="H435" i="6"/>
  <c r="H734" i="6"/>
  <c r="H1452" i="6"/>
  <c r="H252" i="6"/>
  <c r="H1474" i="6"/>
  <c r="H1425" i="6"/>
  <c r="H1239" i="6"/>
  <c r="H406" i="6"/>
  <c r="H503" i="6"/>
  <c r="H1381" i="6"/>
  <c r="H456" i="6"/>
  <c r="H1377" i="6"/>
  <c r="H1414" i="6"/>
  <c r="H1174" i="6"/>
  <c r="H1409" i="6"/>
  <c r="H1041" i="6"/>
  <c r="H334" i="6"/>
  <c r="H468" i="6"/>
  <c r="H224" i="6"/>
  <c r="H672" i="6"/>
  <c r="H610" i="6"/>
  <c r="H1164" i="6"/>
  <c r="H710" i="6"/>
  <c r="H1229" i="6"/>
  <c r="H1244" i="6"/>
  <c r="H1494" i="6"/>
  <c r="H726" i="6"/>
  <c r="H662" i="6"/>
  <c r="H352" i="6"/>
  <c r="H229" i="6"/>
  <c r="H308" i="6"/>
  <c r="H459" i="6"/>
  <c r="H372" i="6"/>
  <c r="H1427" i="6"/>
  <c r="H1137" i="6"/>
  <c r="H304" i="6"/>
  <c r="H570" i="6"/>
  <c r="H1017" i="6"/>
  <c r="H1145" i="6"/>
  <c r="H1188" i="6"/>
  <c r="H1460" i="6"/>
  <c r="H1045" i="6"/>
  <c r="H829" i="6"/>
  <c r="H1252" i="6"/>
  <c r="H702" i="6"/>
  <c r="H1155" i="6"/>
  <c r="H1274" i="6"/>
  <c r="H768" i="6"/>
  <c r="H1184" i="6"/>
  <c r="H794" i="6"/>
  <c r="H450" i="6"/>
  <c r="H1353" i="6"/>
  <c r="H578" i="6"/>
  <c r="H476" i="6"/>
  <c r="H233" i="6"/>
  <c r="H232" i="6"/>
  <c r="H1002" i="6"/>
  <c r="H1157" i="6"/>
  <c r="H227" i="6"/>
  <c r="H1290" i="6"/>
  <c r="H1263" i="6"/>
  <c r="H1216" i="6"/>
  <c r="H1396" i="6"/>
  <c r="H656" i="6"/>
  <c r="H1147" i="6"/>
  <c r="H483" i="6"/>
  <c r="H428" i="6"/>
  <c r="H1058" i="6"/>
  <c r="H1160" i="6"/>
  <c r="H1344" i="6"/>
  <c r="H991" i="6"/>
  <c r="H859" i="6"/>
  <c r="H437" i="6"/>
  <c r="H543" i="6"/>
  <c r="H1070" i="6"/>
  <c r="H978" i="6"/>
  <c r="H587" i="6"/>
  <c r="H1166" i="6"/>
  <c r="H1064" i="6"/>
  <c r="H1090" i="6"/>
  <c r="H854" i="6"/>
  <c r="H594" i="6"/>
  <c r="H492" i="6"/>
  <c r="H385" i="6"/>
  <c r="H1276" i="6"/>
  <c r="H1223" i="6"/>
  <c r="H1104" i="6"/>
  <c r="H515" i="6"/>
  <c r="H919" i="6"/>
  <c r="H753" i="6"/>
  <c r="H445" i="6"/>
  <c r="H1179" i="6"/>
  <c r="H931" i="6"/>
  <c r="H432" i="6"/>
  <c r="H1284" i="6"/>
  <c r="H1161" i="6"/>
  <c r="H1446" i="6"/>
  <c r="H1357" i="6"/>
  <c r="H988" i="6"/>
  <c r="H1094" i="6"/>
  <c r="H1374" i="6"/>
  <c r="H258" i="6"/>
  <c r="H653" i="6"/>
  <c r="H408" i="6"/>
  <c r="H1080" i="6"/>
  <c r="H249" i="6"/>
  <c r="H1400" i="6"/>
  <c r="H1049" i="6"/>
  <c r="H564" i="6"/>
  <c r="H1114" i="6"/>
  <c r="H1213" i="6"/>
  <c r="H1158" i="6"/>
  <c r="H744" i="6"/>
  <c r="H975" i="6"/>
  <c r="H937" i="6"/>
  <c r="H921" i="6"/>
  <c r="H440" i="6"/>
  <c r="H642" i="6"/>
  <c r="H221" i="6"/>
  <c r="H442" i="6"/>
  <c r="H731" i="6"/>
  <c r="H884" i="6"/>
  <c r="H1442" i="6"/>
  <c r="H1287" i="6"/>
  <c r="H1479" i="6"/>
  <c r="H1421" i="6"/>
  <c r="H1507" i="6"/>
  <c r="H945" i="6"/>
  <c r="H329" i="6"/>
  <c r="H712" i="6"/>
  <c r="H438" i="6"/>
  <c r="H1231" i="6"/>
  <c r="H1477" i="6"/>
  <c r="H500" i="6"/>
  <c r="H1429" i="6"/>
  <c r="H1436" i="6"/>
  <c r="H780" i="6"/>
  <c r="H1061" i="6"/>
  <c r="H901" i="6"/>
  <c r="H466" i="6"/>
  <c r="H1339" i="6"/>
  <c r="H453" i="6"/>
  <c r="H1398" i="6"/>
  <c r="H1266" i="6"/>
  <c r="H844" i="6"/>
  <c r="H969" i="6"/>
  <c r="H619" i="6"/>
  <c r="H1394" i="6"/>
  <c r="H948" i="6"/>
  <c r="H1003" i="6"/>
  <c r="H383" i="6"/>
  <c r="H1036" i="6"/>
  <c r="H1091" i="6"/>
  <c r="H1053" i="6"/>
  <c r="H1210" i="6"/>
  <c r="H1419" i="6"/>
  <c r="H746" i="6"/>
  <c r="H263" i="6"/>
  <c r="H360" i="6"/>
  <c r="H573" i="6"/>
  <c r="H677" i="6"/>
  <c r="H411" i="6"/>
  <c r="H1282" i="6"/>
  <c r="H1482" i="6"/>
  <c r="H1076" i="6"/>
  <c r="H540" i="6"/>
  <c r="H749" i="6"/>
  <c r="H313" i="6"/>
  <c r="H1349" i="6"/>
  <c r="H1457" i="6"/>
  <c r="H980" i="6"/>
  <c r="H886" i="6"/>
  <c r="H484" i="6"/>
  <c r="H557" i="6"/>
  <c r="H548" i="6"/>
  <c r="H1033" i="6"/>
  <c r="H1455" i="6"/>
  <c r="H1084" i="6"/>
  <c r="H1021" i="6"/>
  <c r="H1472" i="6"/>
  <c r="H813" i="6"/>
  <c r="H534" i="6"/>
  <c r="H649" i="6"/>
  <c r="H544" i="6"/>
  <c r="H872" i="6"/>
  <c r="C2478" i="6" l="1"/>
  <c r="C2479" i="6" s="1"/>
  <c r="C2480" i="6" l="1"/>
  <c r="C2481" i="6" s="1"/>
  <c r="C2482" i="6" s="1"/>
  <c r="C2483" i="6" s="1"/>
  <c r="C2484" i="6" s="1"/>
  <c r="C2485" i="6" s="1"/>
  <c r="C2486" i="6" s="1"/>
  <c r="C2487" i="6" s="1"/>
  <c r="C2488" i="6" s="1"/>
  <c r="C2489" i="6" s="1"/>
  <c r="C2490" i="6" s="1"/>
  <c r="C2491" i="6" s="1"/>
  <c r="C2492" i="6" s="1"/>
  <c r="C2493" i="6" s="1"/>
  <c r="C2494" i="6" s="1"/>
  <c r="C2495" i="6" s="1"/>
  <c r="C2496" i="6" s="1"/>
  <c r="C2497" i="6" s="1"/>
  <c r="C2498" i="6" s="1"/>
  <c r="C2499" i="6" s="1"/>
  <c r="C2500" i="6" s="1"/>
  <c r="C2501" i="6" s="1"/>
  <c r="C2502" i="6" s="1"/>
  <c r="C2503" i="6" s="1"/>
  <c r="C2504" i="6" s="1"/>
  <c r="C2505" i="6" s="1"/>
  <c r="C2506" i="6" s="1"/>
  <c r="C2507" i="6" s="1"/>
  <c r="C2508" i="6" s="1"/>
  <c r="C2509" i="6" s="1"/>
  <c r="C2510" i="6" s="1"/>
  <c r="C2511" i="6" s="1"/>
  <c r="C2512" i="6" s="1"/>
  <c r="C2513" i="6" s="1"/>
  <c r="C2514" i="6" s="1"/>
  <c r="C2515" i="6" s="1"/>
  <c r="C2516" i="6" s="1"/>
  <c r="C2517" i="6" s="1"/>
  <c r="C2518" i="6" s="1"/>
  <c r="C2519" i="6" s="1"/>
  <c r="C2520" i="6" s="1"/>
  <c r="C2521" i="6" s="1"/>
  <c r="C2522" i="6" s="1"/>
  <c r="C2523" i="6" s="1"/>
  <c r="C2524" i="6" s="1"/>
  <c r="C2525" i="6" s="1"/>
  <c r="C2526" i="6" s="1"/>
  <c r="C2527" i="6" s="1"/>
  <c r="C2528" i="6" s="1"/>
  <c r="C2529" i="6" s="1"/>
  <c r="C2530" i="6" s="1"/>
  <c r="C2531" i="6" s="1"/>
  <c r="C2532" i="6" s="1"/>
  <c r="E1515" i="6"/>
  <c r="E1519" i="6" l="1"/>
  <c r="F1519" i="6" s="1"/>
  <c r="E1516" i="6"/>
  <c r="F1516" i="6" s="1"/>
  <c r="E1517" i="6"/>
  <c r="F1517" i="6" s="1"/>
  <c r="E1524" i="6"/>
  <c r="I1524" i="6" s="1"/>
  <c r="E1522" i="6"/>
  <c r="E1520" i="6"/>
  <c r="F1520" i="6" s="1"/>
  <c r="E1532" i="6"/>
  <c r="I1532" i="6" s="1"/>
  <c r="E1533" i="6"/>
  <c r="I1533" i="6" s="1"/>
  <c r="E1521" i="6"/>
  <c r="I1521" i="6" s="1"/>
  <c r="E1526" i="6"/>
  <c r="E1518" i="6"/>
  <c r="F1518" i="6" s="1"/>
  <c r="E1567" i="6"/>
  <c r="F1567" i="6" s="1"/>
  <c r="E1535" i="6"/>
  <c r="E1550" i="6"/>
  <c r="E1552" i="6"/>
  <c r="I1552" i="6" s="1"/>
  <c r="E1543" i="6"/>
  <c r="I1543" i="6" s="1"/>
  <c r="E1568" i="6"/>
  <c r="I1568" i="6" s="1"/>
  <c r="E1555" i="6"/>
  <c r="I1555" i="6" s="1"/>
  <c r="E1525" i="6"/>
  <c r="E1557" i="6"/>
  <c r="E1531" i="6"/>
  <c r="E1545" i="6"/>
  <c r="E1534" i="6"/>
  <c r="E1565" i="6"/>
  <c r="E1560" i="6"/>
  <c r="E1559" i="6"/>
  <c r="F1559" i="6" s="1"/>
  <c r="E1544" i="6"/>
  <c r="E1561" i="6"/>
  <c r="F1561" i="6" s="1"/>
  <c r="E1530" i="6"/>
  <c r="I1530" i="6" s="1"/>
  <c r="E1542" i="6"/>
  <c r="F1542" i="6" s="1"/>
  <c r="E1554" i="6"/>
  <c r="I1554" i="6" s="1"/>
  <c r="E1548" i="6"/>
  <c r="I1548" i="6" s="1"/>
  <c r="E1564" i="6"/>
  <c r="F1564" i="6" s="1"/>
  <c r="F1532" i="6"/>
  <c r="E1539" i="6"/>
  <c r="E1551" i="6"/>
  <c r="E1527" i="6"/>
  <c r="E1566" i="6"/>
  <c r="E1523" i="6"/>
  <c r="E1556" i="6"/>
  <c r="E1558" i="6"/>
  <c r="E1538" i="6"/>
  <c r="I1538" i="6" s="1"/>
  <c r="E1562" i="6"/>
  <c r="I1562" i="6" s="1"/>
  <c r="C2533" i="6"/>
  <c r="E1569" i="6" s="1"/>
  <c r="E1563" i="6"/>
  <c r="F1563" i="6" s="1"/>
  <c r="E1528" i="6"/>
  <c r="F1528" i="6" s="1"/>
  <c r="E1553" i="6"/>
  <c r="F1553" i="6" s="1"/>
  <c r="E1536" i="6"/>
  <c r="E1537" i="6"/>
  <c r="E1547" i="6"/>
  <c r="E1540" i="6"/>
  <c r="E1529" i="6"/>
  <c r="E1541" i="6"/>
  <c r="E1549" i="6"/>
  <c r="E1546" i="6"/>
  <c r="I1515" i="6"/>
  <c r="F1515" i="6"/>
  <c r="F1562" i="6"/>
  <c r="I1567" i="6" l="1"/>
  <c r="F1533" i="6"/>
  <c r="F1521" i="6"/>
  <c r="I1516" i="6"/>
  <c r="I1520" i="6"/>
  <c r="C2534" i="6"/>
  <c r="E1570" i="6" s="1"/>
  <c r="F1570" i="6" s="1"/>
  <c r="I1519" i="6"/>
  <c r="F1524" i="6"/>
  <c r="G1520" i="6"/>
  <c r="I1563" i="6"/>
  <c r="I1559" i="6"/>
  <c r="F1530" i="6"/>
  <c r="I1561" i="6"/>
  <c r="F1555" i="6"/>
  <c r="I1564" i="6"/>
  <c r="F1548" i="6"/>
  <c r="F1568" i="6"/>
  <c r="F1543" i="6"/>
  <c r="I1553" i="6"/>
  <c r="F1554" i="6"/>
  <c r="I1542" i="6"/>
  <c r="I1517" i="6"/>
  <c r="F1538" i="6"/>
  <c r="F1552" i="6"/>
  <c r="I1528" i="6"/>
  <c r="I1518" i="6"/>
  <c r="I1526" i="6"/>
  <c r="F1526" i="6"/>
  <c r="I1522" i="6"/>
  <c r="F1522" i="6"/>
  <c r="I1569" i="6"/>
  <c r="F1569" i="6"/>
  <c r="I1549" i="6"/>
  <c r="F1549" i="6"/>
  <c r="F1547" i="6"/>
  <c r="I1547" i="6"/>
  <c r="I1566" i="6"/>
  <c r="F1566" i="6"/>
  <c r="I1544" i="6"/>
  <c r="F1544" i="6"/>
  <c r="I1534" i="6"/>
  <c r="F1534" i="6"/>
  <c r="I1525" i="6"/>
  <c r="F1525" i="6"/>
  <c r="F1541" i="6"/>
  <c r="I1541" i="6"/>
  <c r="I1537" i="6"/>
  <c r="F1537" i="6"/>
  <c r="F1558" i="6"/>
  <c r="I1558" i="6"/>
  <c r="I1527" i="6"/>
  <c r="F1527" i="6"/>
  <c r="F1545" i="6"/>
  <c r="I1545" i="6"/>
  <c r="F1550" i="6"/>
  <c r="I1550" i="6"/>
  <c r="G1521" i="6"/>
  <c r="F1529" i="6"/>
  <c r="I1529" i="6"/>
  <c r="F1536" i="6"/>
  <c r="I1536" i="6"/>
  <c r="F1556" i="6"/>
  <c r="I1556" i="6"/>
  <c r="F1551" i="6"/>
  <c r="I1551" i="6"/>
  <c r="F1560" i="6"/>
  <c r="I1560" i="6"/>
  <c r="F1531" i="6"/>
  <c r="I1531" i="6"/>
  <c r="I1535" i="6"/>
  <c r="F1535" i="6"/>
  <c r="F1546" i="6"/>
  <c r="I1546" i="6"/>
  <c r="I1540" i="6"/>
  <c r="F1540" i="6"/>
  <c r="F1523" i="6"/>
  <c r="I1523" i="6"/>
  <c r="F1539" i="6"/>
  <c r="I1539" i="6"/>
  <c r="I1565" i="6"/>
  <c r="F1565" i="6"/>
  <c r="I1557" i="6"/>
  <c r="F1557" i="6"/>
  <c r="G1519" i="6"/>
  <c r="G1515" i="6"/>
  <c r="H1515" i="6" s="1"/>
  <c r="G1516" i="6"/>
  <c r="G1517" i="6"/>
  <c r="G1518" i="6"/>
  <c r="H1521" i="6" l="1"/>
  <c r="C2535" i="6"/>
  <c r="C2536" i="6" s="1"/>
  <c r="I1570" i="6"/>
  <c r="H1520" i="6"/>
  <c r="H1516" i="6"/>
  <c r="G1525" i="6"/>
  <c r="G1530" i="6"/>
  <c r="G1531" i="6"/>
  <c r="G1527" i="6"/>
  <c r="G1526" i="6"/>
  <c r="G1523" i="6"/>
  <c r="G1529" i="6"/>
  <c r="G1522" i="6"/>
  <c r="H1522" i="6" s="1"/>
  <c r="G1524" i="6"/>
  <c r="G1536" i="6"/>
  <c r="G1554" i="6"/>
  <c r="G1532" i="6"/>
  <c r="G1537" i="6"/>
  <c r="H1538" i="6" s="1"/>
  <c r="G1533" i="6"/>
  <c r="G1528" i="6"/>
  <c r="G1538" i="6"/>
  <c r="G1535" i="6"/>
  <c r="G1534" i="6"/>
  <c r="G1548" i="6"/>
  <c r="G1539" i="6"/>
  <c r="G1553" i="6"/>
  <c r="G1543" i="6"/>
  <c r="G1540" i="6"/>
  <c r="G1547" i="6"/>
  <c r="G1552" i="6"/>
  <c r="G1551" i="6"/>
  <c r="G1549" i="6"/>
  <c r="G1541" i="6"/>
  <c r="G1561" i="6"/>
  <c r="G1546" i="6"/>
  <c r="G1556" i="6"/>
  <c r="G1544" i="6"/>
  <c r="G1550" i="6"/>
  <c r="G1557" i="6"/>
  <c r="G1565" i="6"/>
  <c r="H1517" i="6"/>
  <c r="G1558" i="6"/>
  <c r="G1542" i="6"/>
  <c r="G1560" i="6"/>
  <c r="G1545" i="6"/>
  <c r="G1564" i="6"/>
  <c r="G1555" i="6"/>
  <c r="G1568" i="6"/>
  <c r="G1569" i="6"/>
  <c r="G1566" i="6"/>
  <c r="G1570" i="6"/>
  <c r="G1562" i="6"/>
  <c r="G1559" i="6"/>
  <c r="G1567" i="6"/>
  <c r="G1563" i="6"/>
  <c r="H1518" i="6"/>
  <c r="E1571" i="6"/>
  <c r="H1519" i="6"/>
  <c r="H1535" i="6" l="1"/>
  <c r="H1533" i="6"/>
  <c r="H1527" i="6"/>
  <c r="H1532" i="6"/>
  <c r="H1537" i="6"/>
  <c r="H1528" i="6"/>
  <c r="H1530" i="6"/>
  <c r="H1526" i="6"/>
  <c r="H1525" i="6"/>
  <c r="H1531" i="6"/>
  <c r="H1539" i="6"/>
  <c r="H1543" i="6"/>
  <c r="H1536" i="6"/>
  <c r="H1523" i="6"/>
  <c r="H1534" i="6"/>
  <c r="H1529" i="6"/>
  <c r="H1524" i="6"/>
  <c r="H1559" i="6"/>
  <c r="H1544" i="6"/>
  <c r="H1556" i="6"/>
  <c r="H1552" i="6"/>
  <c r="H1553" i="6"/>
  <c r="H1549" i="6"/>
  <c r="H1554" i="6"/>
  <c r="H1562" i="6"/>
  <c r="H1561" i="6"/>
  <c r="H1542" i="6"/>
  <c r="H1541" i="6"/>
  <c r="H1548" i="6"/>
  <c r="H1558" i="6"/>
  <c r="H1547" i="6"/>
  <c r="H1550" i="6"/>
  <c r="H1540" i="6"/>
  <c r="H1557" i="6"/>
  <c r="H1545" i="6"/>
  <c r="H1566" i="6"/>
  <c r="H1551" i="6"/>
  <c r="H1555" i="6"/>
  <c r="H1570" i="6"/>
  <c r="H1565" i="6"/>
  <c r="H1564" i="6"/>
  <c r="H1567" i="6"/>
  <c r="H1546" i="6"/>
  <c r="H1569" i="6"/>
  <c r="H1560" i="6"/>
  <c r="H1568" i="6"/>
  <c r="H1563" i="6"/>
  <c r="F1571" i="6"/>
  <c r="G1571" i="6" s="1"/>
  <c r="H1571" i="6" s="1"/>
  <c r="I1571" i="6"/>
  <c r="C2537" i="6"/>
  <c r="E1572" i="6"/>
  <c r="F1572" i="6" l="1"/>
  <c r="G1572" i="6" s="1"/>
  <c r="H1572" i="6" s="1"/>
  <c r="I1572" i="6"/>
  <c r="C2538" i="6"/>
  <c r="C2539" i="6" l="1"/>
  <c r="C2540" i="6" l="1"/>
  <c r="C2541" i="6" l="1"/>
  <c r="C2542" i="6" l="1"/>
  <c r="C2543" i="6" l="1"/>
  <c r="C2544" i="6" l="1"/>
  <c r="C2545" i="6" l="1"/>
  <c r="C2546" i="6" l="1"/>
  <c r="C2547" i="6" l="1"/>
  <c r="E5" i="6"/>
  <c r="F5" i="6" s="1"/>
  <c r="E10" i="6"/>
  <c r="F10" i="6" s="1"/>
  <c r="E7" i="6"/>
  <c r="F7" i="6" s="1"/>
  <c r="E9" i="6"/>
  <c r="F9" i="6" s="1"/>
  <c r="E12" i="6"/>
  <c r="F12" i="6" s="1"/>
  <c r="E11" i="6"/>
  <c r="F11" i="6" s="1"/>
  <c r="E13" i="6"/>
  <c r="F13" i="6" s="1"/>
  <c r="E8" i="6"/>
  <c r="F8" i="6" s="1"/>
  <c r="E14" i="6"/>
  <c r="F14" i="6" s="1"/>
  <c r="E17" i="6"/>
  <c r="F17" i="6" s="1"/>
  <c r="E16" i="6"/>
  <c r="F16" i="6" s="1"/>
  <c r="E15" i="6"/>
  <c r="F15" i="6" s="1"/>
  <c r="E18" i="6"/>
  <c r="F18" i="6" s="1"/>
  <c r="E21" i="6"/>
  <c r="F21" i="6" s="1"/>
  <c r="E19" i="6"/>
  <c r="F19" i="6" s="1"/>
  <c r="E22" i="6"/>
  <c r="F22" i="6" s="1"/>
  <c r="E20" i="6"/>
  <c r="F20" i="6" s="1"/>
  <c r="E23" i="6"/>
  <c r="F23" i="6" s="1"/>
  <c r="E24" i="6"/>
  <c r="F24" i="6" s="1"/>
  <c r="E25" i="6"/>
  <c r="F25" i="6" s="1"/>
  <c r="E26" i="6"/>
  <c r="F26" i="6" s="1"/>
  <c r="E31" i="6"/>
  <c r="F31" i="6" s="1"/>
  <c r="E28" i="6"/>
  <c r="F28" i="6" s="1"/>
  <c r="E29" i="6"/>
  <c r="F29" i="6" s="1"/>
  <c r="E27" i="6"/>
  <c r="F27" i="6" s="1"/>
  <c r="E30" i="6"/>
  <c r="F30" i="6" s="1"/>
  <c r="E32" i="6"/>
  <c r="F32" i="6" s="1"/>
  <c r="E34" i="6"/>
  <c r="F34" i="6" s="1"/>
  <c r="E33" i="6"/>
  <c r="F33" i="6" s="1"/>
  <c r="E45" i="6"/>
  <c r="F45" i="6" s="1"/>
  <c r="E39" i="6"/>
  <c r="F39" i="6" s="1"/>
  <c r="E35" i="6"/>
  <c r="F35" i="6" s="1"/>
  <c r="E38" i="6"/>
  <c r="F38" i="6" s="1"/>
  <c r="E49" i="6"/>
  <c r="F49" i="6" s="1"/>
  <c r="E51" i="6"/>
  <c r="F51" i="6" s="1"/>
  <c r="E36" i="6"/>
  <c r="F36" i="6" s="1"/>
  <c r="E41" i="6"/>
  <c r="F41" i="6" s="1"/>
  <c r="E37" i="6"/>
  <c r="F37" i="6" s="1"/>
  <c r="E53" i="6"/>
  <c r="F53" i="6" s="1"/>
  <c r="E50" i="6"/>
  <c r="F50" i="6" s="1"/>
  <c r="E46" i="6"/>
  <c r="F46" i="6" s="1"/>
  <c r="E55" i="6"/>
  <c r="F55" i="6" s="1"/>
  <c r="E58" i="6"/>
  <c r="F58" i="6" s="1"/>
  <c r="E44" i="6"/>
  <c r="F44" i="6" s="1"/>
  <c r="E40" i="6"/>
  <c r="F40" i="6" s="1"/>
  <c r="E47" i="6"/>
  <c r="F47" i="6" s="1"/>
  <c r="E59" i="6"/>
  <c r="F59" i="6" s="1"/>
  <c r="E52" i="6"/>
  <c r="F52" i="6" s="1"/>
  <c r="E64" i="6"/>
  <c r="E43" i="6"/>
  <c r="F43" i="6" s="1"/>
  <c r="E57" i="6"/>
  <c r="F57" i="6" s="1"/>
  <c r="E54" i="6"/>
  <c r="F54" i="6" s="1"/>
  <c r="E42" i="6"/>
  <c r="F42" i="6" s="1"/>
  <c r="E61" i="6"/>
  <c r="F61" i="6" s="1"/>
  <c r="E60" i="6"/>
  <c r="F60" i="6" s="1"/>
  <c r="E62" i="6"/>
  <c r="F62" i="6" s="1"/>
  <c r="E48" i="6"/>
  <c r="F48" i="6" s="1"/>
  <c r="E56" i="6"/>
  <c r="F56" i="6" s="1"/>
  <c r="E63" i="6"/>
  <c r="F63" i="6" s="1"/>
  <c r="C2548" i="6" l="1"/>
  <c r="I64" i="6"/>
  <c r="F64" i="6"/>
  <c r="C2549" i="6" l="1"/>
  <c r="C2550" i="6" l="1"/>
  <c r="C2551" i="6" l="1"/>
  <c r="C2552" i="6" l="1"/>
  <c r="C2553" i="6" l="1"/>
  <c r="C2554" i="6" l="1"/>
  <c r="C2555" i="6" l="1"/>
  <c r="C2556" i="6" l="1"/>
  <c r="C2557" i="6" l="1"/>
  <c r="C2558" i="6" l="1"/>
  <c r="C2559" i="6" l="1"/>
  <c r="C2560" i="6" l="1"/>
  <c r="C2561" i="6" l="1"/>
  <c r="C2562" i="6" l="1"/>
  <c r="C2563" i="6" l="1"/>
  <c r="C2564" i="6" l="1"/>
  <c r="C2565" i="6" l="1"/>
  <c r="C2566" i="6" l="1"/>
  <c r="C2567" i="6" l="1"/>
  <c r="C2568" i="6" l="1"/>
  <c r="C2569" i="6" l="1"/>
  <c r="C2570" i="6" l="1"/>
  <c r="C2571" i="6" l="1"/>
  <c r="C2572" i="6" l="1"/>
  <c r="C2573" i="6" l="1"/>
  <c r="C2574" i="6" l="1"/>
  <c r="C2575" i="6" l="1"/>
  <c r="C2576" i="6" l="1"/>
  <c r="C2577" i="6" l="1"/>
  <c r="C2578" i="6" l="1"/>
  <c r="C2579" i="6" l="1"/>
  <c r="C2580" i="6" l="1"/>
  <c r="C2581" i="6" l="1"/>
  <c r="C2582" i="6" l="1"/>
  <c r="C2583" i="6" l="1"/>
  <c r="C2584" i="6" l="1"/>
  <c r="C2585" i="6" l="1"/>
  <c r="C2586" i="6" l="1"/>
  <c r="C2587" i="6" l="1"/>
  <c r="C2588" i="6" l="1"/>
  <c r="C2589" i="6" l="1"/>
  <c r="C2590" i="6" l="1"/>
  <c r="C2591" i="6" l="1"/>
  <c r="C2592" i="6" l="1"/>
  <c r="E66" i="6"/>
  <c r="E100" i="6"/>
  <c r="E79" i="6"/>
  <c r="E83" i="6"/>
  <c r="E108" i="6"/>
  <c r="E109" i="6"/>
  <c r="E67" i="6"/>
  <c r="E65" i="6"/>
  <c r="E81" i="6"/>
  <c r="E82" i="6"/>
  <c r="E96" i="6"/>
  <c r="E124" i="6"/>
  <c r="E129" i="6"/>
  <c r="E99" i="6"/>
  <c r="E122" i="6"/>
  <c r="E158" i="6"/>
  <c r="E160" i="6"/>
  <c r="C2593" i="6" l="1"/>
  <c r="I160" i="6"/>
  <c r="F160" i="6"/>
  <c r="I129" i="6"/>
  <c r="F129" i="6"/>
  <c r="F81" i="6"/>
  <c r="I81" i="6"/>
  <c r="I108" i="6"/>
  <c r="F108" i="6"/>
  <c r="I66" i="6"/>
  <c r="F66" i="6"/>
  <c r="I158" i="6"/>
  <c r="F158" i="6"/>
  <c r="I124" i="6"/>
  <c r="F124" i="6"/>
  <c r="F65" i="6"/>
  <c r="I65" i="6"/>
  <c r="M65" i="6"/>
  <c r="Q65" i="6"/>
  <c r="I83" i="6"/>
  <c r="F83" i="6"/>
  <c r="I122" i="6"/>
  <c r="F122" i="6"/>
  <c r="I96" i="6"/>
  <c r="F96" i="6"/>
  <c r="I67" i="6"/>
  <c r="F67" i="6"/>
  <c r="F79" i="6"/>
  <c r="I79" i="6"/>
  <c r="I99" i="6"/>
  <c r="F99" i="6"/>
  <c r="I82" i="6"/>
  <c r="F82" i="6"/>
  <c r="I109" i="6"/>
  <c r="F109" i="6"/>
  <c r="I100" i="6"/>
  <c r="F100" i="6"/>
  <c r="G168" i="6" l="1"/>
  <c r="G66" i="6"/>
  <c r="G109" i="6"/>
  <c r="C2594" i="6"/>
  <c r="G83" i="6"/>
  <c r="G100" i="6"/>
  <c r="G99" i="6"/>
  <c r="G82" i="6"/>
  <c r="G79" i="6"/>
  <c r="G122" i="6"/>
  <c r="P65" i="6"/>
  <c r="G124" i="6"/>
  <c r="G203" i="6"/>
  <c r="G213" i="6"/>
  <c r="G201" i="6"/>
  <c r="G215" i="6"/>
  <c r="G202" i="6"/>
  <c r="G196" i="6"/>
  <c r="G205" i="6"/>
  <c r="G198" i="6"/>
  <c r="G208" i="6"/>
  <c r="G191" i="6"/>
  <c r="G210" i="6"/>
  <c r="G190" i="6"/>
  <c r="G197" i="6"/>
  <c r="G206" i="6"/>
  <c r="G193" i="6"/>
  <c r="G192" i="6"/>
  <c r="G216" i="6"/>
  <c r="G194" i="6"/>
  <c r="G199" i="6"/>
  <c r="G211" i="6"/>
  <c r="G200" i="6"/>
  <c r="G195" i="6"/>
  <c r="H195" i="6" s="1"/>
  <c r="G217" i="6"/>
  <c r="G214" i="6"/>
  <c r="G207" i="6"/>
  <c r="G212" i="6"/>
  <c r="G204" i="6"/>
  <c r="G189" i="6"/>
  <c r="G209" i="6"/>
  <c r="H209" i="6" s="1"/>
  <c r="G108" i="6"/>
  <c r="G81" i="6"/>
  <c r="G185" i="6"/>
  <c r="G187" i="6"/>
  <c r="G188" i="6"/>
  <c r="G186" i="6"/>
  <c r="G184" i="6"/>
  <c r="G67" i="6"/>
  <c r="G96" i="6"/>
  <c r="G179" i="6"/>
  <c r="G171" i="6"/>
  <c r="G174" i="6"/>
  <c r="G173" i="6"/>
  <c r="G177" i="6"/>
  <c r="G180" i="6"/>
  <c r="G170" i="6"/>
  <c r="G175" i="6"/>
  <c r="G176" i="6"/>
  <c r="G169" i="6"/>
  <c r="H169" i="6" s="1"/>
  <c r="G181" i="6"/>
  <c r="G172" i="6"/>
  <c r="G178" i="6"/>
  <c r="L65" i="6"/>
  <c r="G182" i="6"/>
  <c r="H182" i="6" s="1"/>
  <c r="G183" i="6"/>
  <c r="G163" i="6"/>
  <c r="G166" i="6"/>
  <c r="G164" i="6"/>
  <c r="G167" i="6"/>
  <c r="G165" i="6"/>
  <c r="G162" i="6"/>
  <c r="G161" i="6"/>
  <c r="G159" i="6"/>
  <c r="G141" i="6"/>
  <c r="G156" i="6"/>
  <c r="G157" i="6"/>
  <c r="G135" i="6"/>
  <c r="G133" i="6"/>
  <c r="G132" i="6"/>
  <c r="G136" i="6"/>
  <c r="G137" i="6"/>
  <c r="G127" i="6"/>
  <c r="G130" i="6"/>
  <c r="G131" i="6"/>
  <c r="G138" i="6"/>
  <c r="H138" i="6" s="1"/>
  <c r="G134" i="6"/>
  <c r="G128" i="6"/>
  <c r="G126" i="6"/>
  <c r="G148" i="6"/>
  <c r="G146" i="6"/>
  <c r="G147" i="6"/>
  <c r="G149" i="6"/>
  <c r="G154" i="6"/>
  <c r="G151" i="6"/>
  <c r="G152" i="6"/>
  <c r="G144" i="6"/>
  <c r="G150" i="6"/>
  <c r="G153" i="6"/>
  <c r="G143" i="6"/>
  <c r="G145" i="6"/>
  <c r="G155" i="6"/>
  <c r="G142" i="6"/>
  <c r="G125" i="6"/>
  <c r="G139" i="6"/>
  <c r="G140" i="6"/>
  <c r="G160" i="6"/>
  <c r="G84" i="6"/>
  <c r="G113" i="6"/>
  <c r="G118" i="6"/>
  <c r="G93" i="6"/>
  <c r="G71" i="6"/>
  <c r="G69" i="6"/>
  <c r="G92" i="6"/>
  <c r="G86" i="6"/>
  <c r="G104" i="6"/>
  <c r="G112" i="6"/>
  <c r="G102" i="6"/>
  <c r="G120" i="6"/>
  <c r="G76" i="6"/>
  <c r="G68" i="6"/>
  <c r="G103" i="6"/>
  <c r="G95" i="6"/>
  <c r="G88" i="6"/>
  <c r="G94" i="6"/>
  <c r="G70" i="6"/>
  <c r="G105" i="6"/>
  <c r="G106" i="6"/>
  <c r="G119" i="6"/>
  <c r="G75" i="6"/>
  <c r="G78" i="6"/>
  <c r="G123" i="6"/>
  <c r="H123" i="6" s="1"/>
  <c r="G89" i="6"/>
  <c r="G74" i="6"/>
  <c r="G111" i="6"/>
  <c r="G107" i="6"/>
  <c r="G101" i="6"/>
  <c r="G72" i="6"/>
  <c r="G91" i="6"/>
  <c r="G114" i="6"/>
  <c r="G121" i="6"/>
  <c r="G73" i="6"/>
  <c r="G87" i="6"/>
  <c r="G115" i="6"/>
  <c r="G90" i="6"/>
  <c r="G77" i="6"/>
  <c r="G117" i="6"/>
  <c r="G85" i="6"/>
  <c r="H85" i="6" s="1"/>
  <c r="G98" i="6"/>
  <c r="G110" i="6"/>
  <c r="H110" i="6" s="1"/>
  <c r="G97" i="6"/>
  <c r="H97" i="6" s="1"/>
  <c r="G80" i="6"/>
  <c r="G116" i="6"/>
  <c r="G158" i="6"/>
  <c r="G129" i="6"/>
  <c r="G218" i="6"/>
  <c r="G219" i="6"/>
  <c r="H101" i="6" l="1"/>
  <c r="H107" i="6"/>
  <c r="H80" i="6"/>
  <c r="H134" i="6"/>
  <c r="H142" i="6"/>
  <c r="H178" i="6"/>
  <c r="H103" i="6"/>
  <c r="H155" i="6"/>
  <c r="H90" i="6"/>
  <c r="H125" i="6"/>
  <c r="H145" i="6"/>
  <c r="H115" i="6"/>
  <c r="H82" i="6"/>
  <c r="H199" i="6"/>
  <c r="H193" i="6"/>
  <c r="H84" i="6"/>
  <c r="H139" i="6"/>
  <c r="H149" i="6"/>
  <c r="H67" i="6"/>
  <c r="H132" i="6"/>
  <c r="H158" i="6"/>
  <c r="H218" i="6"/>
  <c r="H119" i="6"/>
  <c r="H68" i="6"/>
  <c r="H167" i="6"/>
  <c r="H175" i="6"/>
  <c r="H216" i="6"/>
  <c r="H76" i="6"/>
  <c r="H104" i="6"/>
  <c r="H212" i="6"/>
  <c r="H194" i="6"/>
  <c r="H206" i="6"/>
  <c r="H191" i="6"/>
  <c r="H127" i="6"/>
  <c r="H133" i="6"/>
  <c r="H207" i="6"/>
  <c r="H200" i="6"/>
  <c r="H197" i="6"/>
  <c r="H129" i="6"/>
  <c r="H98" i="6"/>
  <c r="H121" i="6"/>
  <c r="H94" i="6"/>
  <c r="H112" i="6"/>
  <c r="H160" i="6"/>
  <c r="H214" i="6"/>
  <c r="H100" i="6"/>
  <c r="C2595" i="6"/>
  <c r="H77" i="6"/>
  <c r="H72" i="6"/>
  <c r="H70" i="6"/>
  <c r="H118" i="6"/>
  <c r="H154" i="6"/>
  <c r="H148" i="6"/>
  <c r="H137" i="6"/>
  <c r="H176" i="6"/>
  <c r="H186" i="6"/>
  <c r="H211" i="6"/>
  <c r="H192" i="6"/>
  <c r="H83" i="6"/>
  <c r="H144" i="6"/>
  <c r="H165" i="6"/>
  <c r="H172" i="6"/>
  <c r="H204" i="6"/>
  <c r="H217" i="6"/>
  <c r="H114" i="6"/>
  <c r="H106" i="6"/>
  <c r="H152" i="6"/>
  <c r="H147" i="6"/>
  <c r="H183" i="6"/>
  <c r="H181" i="6"/>
  <c r="H170" i="6"/>
  <c r="H174" i="6"/>
  <c r="H74" i="6"/>
  <c r="H73" i="6"/>
  <c r="H75" i="6"/>
  <c r="H102" i="6"/>
  <c r="H93" i="6"/>
  <c r="H92" i="6"/>
  <c r="H153" i="6"/>
  <c r="H151" i="6"/>
  <c r="H146" i="6"/>
  <c r="H126" i="6"/>
  <c r="H131" i="6"/>
  <c r="H136" i="6"/>
  <c r="H157" i="6"/>
  <c r="H163" i="6"/>
  <c r="H162" i="6"/>
  <c r="H166" i="6"/>
  <c r="H177" i="6"/>
  <c r="H179" i="6"/>
  <c r="H81" i="6"/>
  <c r="H210" i="6"/>
  <c r="H205" i="6"/>
  <c r="H201" i="6"/>
  <c r="H124" i="6"/>
  <c r="H116" i="6"/>
  <c r="H89" i="6"/>
  <c r="H69" i="6"/>
  <c r="H113" i="6"/>
  <c r="H140" i="6"/>
  <c r="H150" i="6"/>
  <c r="H128" i="6"/>
  <c r="H130" i="6"/>
  <c r="H156" i="6"/>
  <c r="H173" i="6"/>
  <c r="H96" i="6"/>
  <c r="H99" i="6"/>
  <c r="H188" i="6"/>
  <c r="H108" i="6"/>
  <c r="H196" i="6"/>
  <c r="H213" i="6"/>
  <c r="H109" i="6"/>
  <c r="H71" i="6"/>
  <c r="H141" i="6"/>
  <c r="H187" i="6"/>
  <c r="H208" i="6"/>
  <c r="H202" i="6"/>
  <c r="H203" i="6"/>
  <c r="H122" i="6"/>
  <c r="H219" i="6"/>
  <c r="H220" i="6"/>
  <c r="H117" i="6"/>
  <c r="H88" i="6"/>
  <c r="H87" i="6"/>
  <c r="H91" i="6"/>
  <c r="H111" i="6"/>
  <c r="H78" i="6"/>
  <c r="H105" i="6"/>
  <c r="H95" i="6"/>
  <c r="H120" i="6"/>
  <c r="H86" i="6"/>
  <c r="H143" i="6"/>
  <c r="H135" i="6"/>
  <c r="H159" i="6"/>
  <c r="H161" i="6"/>
  <c r="H164" i="6"/>
  <c r="H180" i="6"/>
  <c r="H171" i="6"/>
  <c r="H168" i="6"/>
  <c r="H184" i="6"/>
  <c r="H185" i="6"/>
  <c r="H189" i="6"/>
  <c r="H190" i="6"/>
  <c r="H198" i="6"/>
  <c r="H215" i="6"/>
  <c r="H79" i="6"/>
  <c r="C2596" i="6" l="1"/>
  <c r="C2597" i="6" l="1"/>
  <c r="C2598" i="6" l="1"/>
  <c r="C2599" i="6" s="1"/>
  <c r="C2600" i="6" s="1"/>
  <c r="C2601" i="6" s="1"/>
  <c r="C2602" i="6" s="1"/>
  <c r="C2603" i="6" s="1"/>
  <c r="C2604" i="6" s="1"/>
  <c r="C2605" i="6" s="1"/>
  <c r="C2606" i="6" s="1"/>
  <c r="C2607" i="6" s="1"/>
  <c r="C2608" i="6" s="1"/>
  <c r="C2609" i="6" s="1"/>
  <c r="C2610" i="6" s="1"/>
  <c r="C2611" i="6" s="1"/>
  <c r="C2612" i="6" s="1"/>
  <c r="C2613" i="6" s="1"/>
  <c r="C2614" i="6" s="1"/>
  <c r="C2615" i="6" s="1"/>
  <c r="C2616" i="6" s="1"/>
  <c r="C2617" i="6" s="1"/>
  <c r="C2618" i="6" s="1"/>
  <c r="C2619" i="6" s="1"/>
  <c r="C2620" i="6" s="1"/>
  <c r="C2621" i="6" s="1"/>
  <c r="C2622" i="6" s="1"/>
  <c r="C2623" i="6" s="1"/>
  <c r="C2624" i="6" s="1"/>
  <c r="C2625" i="6" s="1"/>
  <c r="C2626" i="6" s="1"/>
  <c r="C2627" i="6" s="1"/>
  <c r="C2628" i="6" s="1"/>
  <c r="C2629" i="6" s="1"/>
  <c r="C2630" i="6" s="1"/>
  <c r="C2631" i="6" s="1"/>
  <c r="C2632" i="6" s="1"/>
  <c r="C2633" i="6" s="1"/>
  <c r="C2634" i="6" s="1"/>
  <c r="C2635" i="6" s="1"/>
  <c r="C2636" i="6" s="1"/>
  <c r="C2637" i="6" s="1"/>
  <c r="C2638" i="6" s="1"/>
  <c r="C2639" i="6" s="1"/>
  <c r="C2640" i="6" s="1"/>
  <c r="C2641" i="6" s="1"/>
  <c r="C2642" i="6" s="1"/>
  <c r="C2643" i="6" s="1"/>
  <c r="C2644" i="6" s="1"/>
  <c r="C2645" i="6" s="1"/>
  <c r="C2646" i="6" s="1"/>
  <c r="C2647" i="6" s="1"/>
  <c r="C2648" i="6" s="1"/>
  <c r="C2649" i="6" s="1"/>
  <c r="C2650" i="6" s="1"/>
  <c r="C2651" i="6" s="1"/>
  <c r="C2652" i="6" s="1"/>
  <c r="C2653" i="6" s="1"/>
  <c r="C2654" i="6" s="1"/>
  <c r="C2655" i="6" s="1"/>
  <c r="C2656" i="6" s="1"/>
  <c r="C2657" i="6" s="1"/>
  <c r="C2658" i="6" s="1"/>
  <c r="C2659" i="6" s="1"/>
  <c r="C2660" i="6" s="1"/>
  <c r="C2661" i="6" s="1"/>
  <c r="C2662" i="6" s="1"/>
  <c r="C2663" i="6" s="1"/>
  <c r="C2664" i="6" s="1"/>
  <c r="C2665" i="6" s="1"/>
  <c r="C2666" i="6" s="1"/>
  <c r="C2667" i="6" s="1"/>
  <c r="C2668" i="6" s="1"/>
  <c r="C2669" i="6" s="1"/>
  <c r="C2670" i="6" s="1"/>
  <c r="C2671" i="6" s="1"/>
  <c r="C2672" i="6" s="1"/>
  <c r="C2673" i="6" s="1"/>
  <c r="C2674" i="6" s="1"/>
  <c r="C2675" i="6" s="1"/>
  <c r="C2676" i="6" s="1"/>
  <c r="C2677" i="6" s="1"/>
  <c r="C2678" i="6" s="1"/>
  <c r="C2679" i="6" s="1"/>
  <c r="C2680" i="6" s="1"/>
  <c r="C2681" i="6" s="1"/>
  <c r="C2682" i="6" s="1"/>
  <c r="C2683" i="6" s="1"/>
  <c r="C2684" i="6" s="1"/>
  <c r="C2685" i="6" s="1"/>
  <c r="C2686" i="6" s="1"/>
  <c r="C2687" i="6" s="1"/>
  <c r="C2688" i="6" s="1"/>
  <c r="C2689" i="6" s="1"/>
  <c r="C2690" i="6" s="1"/>
  <c r="C2691" i="6" s="1"/>
  <c r="C2692" i="6" s="1"/>
  <c r="C2693" i="6" s="1"/>
  <c r="C2694" i="6" s="1"/>
  <c r="C2695" i="6" s="1"/>
  <c r="C2696" i="6" s="1"/>
  <c r="C2697" i="6" s="1"/>
  <c r="C2698" i="6" s="1"/>
  <c r="C2699" i="6" s="1"/>
  <c r="C2700" i="6" s="1"/>
  <c r="C2701" i="6" s="1"/>
  <c r="C2702" i="6" s="1"/>
  <c r="C2703" i="6" s="1"/>
  <c r="C2704" i="6" s="1"/>
  <c r="C2705" i="6" s="1"/>
  <c r="C2706" i="6" s="1"/>
  <c r="C2707" i="6" s="1"/>
  <c r="C2708" i="6" s="1"/>
  <c r="C2709" i="6" s="1"/>
  <c r="C2710" i="6" s="1"/>
  <c r="C2711" i="6" s="1"/>
  <c r="C2712" i="6" s="1"/>
  <c r="C2713" i="6" s="1"/>
  <c r="C2714" i="6" s="1"/>
  <c r="C2715" i="6" s="1"/>
  <c r="C2716" i="6" s="1"/>
  <c r="C2717" i="6" s="1"/>
  <c r="C2718" i="6" s="1"/>
  <c r="C2719" i="6" s="1"/>
  <c r="C2720" i="6" s="1"/>
  <c r="C2721" i="6" s="1"/>
  <c r="C2722" i="6" s="1"/>
  <c r="C2723" i="6" s="1"/>
  <c r="C2724" i="6" s="1"/>
  <c r="C2725" i="6" s="1"/>
  <c r="C2726" i="6" s="1"/>
  <c r="C2727" i="6" s="1"/>
  <c r="C2728" i="6" s="1"/>
  <c r="C2729" i="6" s="1"/>
  <c r="C2730" i="6" s="1"/>
  <c r="C2731" i="6" s="1"/>
  <c r="C2732" i="6" s="1"/>
  <c r="C2733" i="6" s="1"/>
  <c r="C2734" i="6" s="1"/>
  <c r="C2735" i="6" s="1"/>
  <c r="C2736" i="6" s="1"/>
  <c r="C2737" i="6" s="1"/>
  <c r="C2738" i="6" s="1"/>
  <c r="C2739" i="6" s="1"/>
  <c r="C2740" i="6" s="1"/>
  <c r="C2741" i="6" s="1"/>
  <c r="C2742" i="6" s="1"/>
  <c r="C2743" i="6" s="1"/>
  <c r="C2744" i="6" s="1"/>
  <c r="C2745" i="6" s="1"/>
  <c r="C2746" i="6" s="1"/>
  <c r="C2747" i="6" s="1"/>
  <c r="C2748" i="6" s="1"/>
  <c r="C2749" i="6" s="1"/>
  <c r="C2750" i="6" s="1"/>
  <c r="C2751" i="6" s="1"/>
  <c r="C2752" i="6" s="1"/>
  <c r="C2753" i="6" s="1"/>
  <c r="C2754" i="6" s="1"/>
  <c r="C2755" i="6" s="1"/>
  <c r="C2756" i="6" s="1"/>
  <c r="C2757" i="6" s="1"/>
  <c r="C2758" i="6" s="1"/>
  <c r="C2759" i="6" s="1"/>
  <c r="C2760" i="6" s="1"/>
  <c r="C2761" i="6" s="1"/>
  <c r="C2762" i="6" s="1"/>
  <c r="C2763" i="6" s="1"/>
  <c r="C2764" i="6" s="1"/>
  <c r="C2765" i="6" s="1"/>
  <c r="C2766" i="6" s="1"/>
  <c r="C2767" i="6" s="1"/>
  <c r="C2768" i="6" s="1"/>
  <c r="C2769" i="6" s="1"/>
  <c r="C2770" i="6" s="1"/>
  <c r="C2771" i="6" s="1"/>
  <c r="C2772" i="6" s="1"/>
  <c r="C2773" i="6" s="1"/>
  <c r="C2774" i="6" s="1"/>
  <c r="C2775" i="6" s="1"/>
  <c r="C2776" i="6" s="1"/>
  <c r="C2777" i="6" s="1"/>
  <c r="C2778" i="6" s="1"/>
  <c r="C2779" i="6" s="1"/>
  <c r="C2780" i="6" s="1"/>
  <c r="C2781" i="6" s="1"/>
  <c r="C2782" i="6" s="1"/>
  <c r="C2783" i="6" s="1"/>
  <c r="C2784" i="6" s="1"/>
  <c r="C2785" i="6" s="1"/>
  <c r="C2786" i="6" s="1"/>
  <c r="C2787" i="6" s="1"/>
  <c r="C2788" i="6" s="1"/>
  <c r="C2789" i="6" s="1"/>
  <c r="C2790" i="6" l="1"/>
  <c r="C2791" i="6" l="1"/>
  <c r="C2792" i="6" l="1"/>
  <c r="C2793" i="6" s="1"/>
  <c r="C2794" i="6" s="1"/>
  <c r="C2795" i="6" s="1"/>
  <c r="C2796" i="6" s="1"/>
  <c r="C2797" i="6" s="1"/>
  <c r="C2798" i="6" s="1"/>
  <c r="C2799" i="6" s="1"/>
  <c r="C2800" i="6" s="1"/>
  <c r="C2801" i="6" s="1"/>
  <c r="C2802" i="6" s="1"/>
  <c r="C2803" i="6" s="1"/>
  <c r="C2804" i="6" s="1"/>
  <c r="C2805" i="6" s="1"/>
  <c r="C2806" i="6" s="1"/>
  <c r="C2807" i="6" s="1"/>
  <c r="C2808" i="6" s="1"/>
  <c r="C2809" i="6" s="1"/>
  <c r="C2810" i="6" s="1"/>
  <c r="C2811" i="6" s="1"/>
  <c r="C2812" i="6" s="1"/>
  <c r="C2813" i="6" s="1"/>
  <c r="C2814" i="6" s="1"/>
  <c r="C2815" i="6" s="1"/>
  <c r="C2816" i="6" s="1"/>
  <c r="C2817" i="6" s="1"/>
  <c r="C2818" i="6" s="1"/>
  <c r="C2819" i="6" s="1"/>
  <c r="C2820" i="6" s="1"/>
  <c r="C2821" i="6" s="1"/>
  <c r="C2822" i="6" s="1"/>
  <c r="C2823" i="6" s="1"/>
  <c r="C2824" i="6" s="1"/>
  <c r="C2825" i="6" s="1"/>
  <c r="C2826" i="6" s="1"/>
  <c r="C2827" i="6" s="1"/>
  <c r="C2828" i="6" s="1"/>
  <c r="C2829" i="6" s="1"/>
  <c r="C2830" i="6" s="1"/>
  <c r="C2831" i="6" s="1"/>
  <c r="C2832" i="6" s="1"/>
  <c r="C2833" i="6" s="1"/>
  <c r="C2834" i="6" s="1"/>
  <c r="C2835" i="6" s="1"/>
  <c r="C2836" i="6" s="1"/>
  <c r="C2837" i="6" s="1"/>
  <c r="C2838" i="6" s="1"/>
  <c r="C2839" i="6" s="1"/>
  <c r="C2840" i="6" s="1"/>
  <c r="C2841" i="6" s="1"/>
  <c r="C2842" i="6" s="1"/>
  <c r="C2843" i="6" s="1"/>
  <c r="C2844" i="6" s="1"/>
  <c r="C2845" i="6" s="1"/>
  <c r="C2846" i="6" s="1"/>
  <c r="C2847" i="6" s="1"/>
  <c r="E1871" i="6" l="1"/>
  <c r="E1847" i="6"/>
  <c r="E1876" i="6"/>
  <c r="E1841" i="6"/>
  <c r="E1836" i="6"/>
  <c r="E1875" i="6"/>
  <c r="C2848" i="6"/>
  <c r="C2849" i="6" s="1"/>
  <c r="E1856" i="6"/>
  <c r="E1878" i="6"/>
  <c r="E1845" i="6"/>
  <c r="E1879" i="6"/>
  <c r="E1853" i="6"/>
  <c r="E1866" i="6"/>
  <c r="E1857" i="6"/>
  <c r="E1865" i="6"/>
  <c r="E1837" i="6"/>
  <c r="E1855" i="6"/>
  <c r="E1838" i="6"/>
  <c r="E1860" i="6"/>
  <c r="E1868" i="6"/>
  <c r="E1861" i="6"/>
  <c r="E1848" i="6"/>
  <c r="E1852" i="6"/>
  <c r="E1840" i="6"/>
  <c r="E1839" i="6"/>
  <c r="E1862" i="6"/>
  <c r="E1867" i="6"/>
  <c r="E1827" i="6"/>
  <c r="E1863" i="6"/>
  <c r="E1829" i="6"/>
  <c r="E1831" i="6"/>
  <c r="E1842" i="6"/>
  <c r="E1877" i="6"/>
  <c r="E1834" i="6"/>
  <c r="E1864" i="6"/>
  <c r="E1859" i="6"/>
  <c r="E1830" i="6"/>
  <c r="E1869" i="6"/>
  <c r="E1832" i="6"/>
  <c r="E1880" i="6"/>
  <c r="I1880" i="6" s="1"/>
  <c r="E1872" i="6"/>
  <c r="E1858" i="6"/>
  <c r="E1873" i="6"/>
  <c r="E1874" i="6"/>
  <c r="E1851" i="6"/>
  <c r="E1850" i="6"/>
  <c r="E1833" i="6"/>
  <c r="E1835" i="6"/>
  <c r="E1846" i="6"/>
  <c r="E1849" i="6"/>
  <c r="E1854" i="6"/>
  <c r="E1844" i="6"/>
  <c r="E1843" i="6"/>
  <c r="E1870" i="6"/>
  <c r="F1880" i="6" l="1"/>
  <c r="I1873" i="6"/>
  <c r="F1873" i="6"/>
  <c r="I1831" i="6"/>
  <c r="F1831" i="6"/>
  <c r="F1852" i="6"/>
  <c r="I1852" i="6"/>
  <c r="I1837" i="6"/>
  <c r="F1837" i="6"/>
  <c r="F1856" i="6"/>
  <c r="I1856" i="6"/>
  <c r="I1841" i="6"/>
  <c r="F1841" i="6"/>
  <c r="C2850" i="6"/>
  <c r="F1870" i="6"/>
  <c r="I1870" i="6"/>
  <c r="F1849" i="6"/>
  <c r="I1849" i="6"/>
  <c r="I1850" i="6"/>
  <c r="F1850" i="6"/>
  <c r="I1858" i="6"/>
  <c r="F1858" i="6"/>
  <c r="I1869" i="6"/>
  <c r="F1869" i="6"/>
  <c r="F1834" i="6"/>
  <c r="I1834" i="6"/>
  <c r="F1829" i="6"/>
  <c r="I1829" i="6"/>
  <c r="I1862" i="6"/>
  <c r="F1862" i="6"/>
  <c r="F1848" i="6"/>
  <c r="I1848" i="6"/>
  <c r="I1860" i="6"/>
  <c r="F1860" i="6"/>
  <c r="I1865" i="6"/>
  <c r="F1865" i="6"/>
  <c r="I1879" i="6"/>
  <c r="F1879" i="6"/>
  <c r="I1876" i="6"/>
  <c r="F1876" i="6"/>
  <c r="F1854" i="6"/>
  <c r="I1854" i="6"/>
  <c r="I1832" i="6"/>
  <c r="F1832" i="6"/>
  <c r="I1867" i="6"/>
  <c r="F1867" i="6"/>
  <c r="F1853" i="6"/>
  <c r="I1853" i="6"/>
  <c r="I1843" i="6"/>
  <c r="F1843" i="6"/>
  <c r="F1846" i="6"/>
  <c r="I1846" i="6"/>
  <c r="I1851" i="6"/>
  <c r="F1851" i="6"/>
  <c r="F1872" i="6"/>
  <c r="I1872" i="6"/>
  <c r="F1830" i="6"/>
  <c r="I1830" i="6"/>
  <c r="F1877" i="6"/>
  <c r="I1877" i="6"/>
  <c r="F1863" i="6"/>
  <c r="I1863" i="6"/>
  <c r="F1839" i="6"/>
  <c r="I1839" i="6"/>
  <c r="F1861" i="6"/>
  <c r="I1861" i="6"/>
  <c r="I1838" i="6"/>
  <c r="F1838" i="6"/>
  <c r="F1857" i="6"/>
  <c r="I1857" i="6"/>
  <c r="F1845" i="6"/>
  <c r="I1845" i="6"/>
  <c r="I1875" i="6"/>
  <c r="F1875" i="6"/>
  <c r="F1847" i="6"/>
  <c r="I1847" i="6"/>
  <c r="F1833" i="6"/>
  <c r="I1833" i="6"/>
  <c r="F1864" i="6"/>
  <c r="I1864" i="6"/>
  <c r="E1881" i="6"/>
  <c r="F1881" i="6" s="1"/>
  <c r="F1844" i="6"/>
  <c r="I1844" i="6"/>
  <c r="I1835" i="6"/>
  <c r="F1835" i="6"/>
  <c r="I1874" i="6"/>
  <c r="F1874" i="6"/>
  <c r="F1859" i="6"/>
  <c r="I1859" i="6"/>
  <c r="F1842" i="6"/>
  <c r="I1842" i="6"/>
  <c r="F1827" i="6"/>
  <c r="I1827" i="6"/>
  <c r="I1840" i="6"/>
  <c r="F1840" i="6"/>
  <c r="I1868" i="6"/>
  <c r="F1868" i="6"/>
  <c r="F1855" i="6"/>
  <c r="I1855" i="6"/>
  <c r="F1866" i="6"/>
  <c r="I1866" i="6"/>
  <c r="I1878" i="6"/>
  <c r="F1878" i="6"/>
  <c r="F1836" i="6"/>
  <c r="I1836" i="6"/>
  <c r="I1871" i="6"/>
  <c r="F1871" i="6"/>
  <c r="E1675" i="6"/>
  <c r="E1775" i="6"/>
  <c r="E1748" i="6"/>
  <c r="E1744" i="6"/>
  <c r="E1749" i="6"/>
  <c r="E1590" i="6"/>
  <c r="E1689" i="6"/>
  <c r="E1730" i="6"/>
  <c r="E1584" i="6"/>
  <c r="E1787" i="6"/>
  <c r="E1800" i="6"/>
  <c r="E1678" i="6"/>
  <c r="E1790" i="6"/>
  <c r="E1605" i="6"/>
  <c r="E1777" i="6"/>
  <c r="E1702" i="6"/>
  <c r="E1642" i="6"/>
  <c r="E1765" i="6"/>
  <c r="E1627" i="6"/>
  <c r="E1764" i="6"/>
  <c r="E1783" i="6"/>
  <c r="E1623" i="6"/>
  <c r="E1606" i="6"/>
  <c r="E1816" i="6"/>
  <c r="E1803" i="6"/>
  <c r="E1686" i="6"/>
  <c r="E1634" i="6"/>
  <c r="E1611" i="6"/>
  <c r="E1809" i="6"/>
  <c r="E1646" i="6"/>
  <c r="E1631" i="6"/>
  <c r="E1681" i="6"/>
  <c r="E1656" i="6"/>
  <c r="E1579" i="6"/>
  <c r="E1620" i="6"/>
  <c r="E1751" i="6"/>
  <c r="E1619" i="6"/>
  <c r="E1667" i="6"/>
  <c r="E1580" i="6"/>
  <c r="E1808" i="6"/>
  <c r="E1658" i="6"/>
  <c r="E1712" i="6"/>
  <c r="E1615" i="6"/>
  <c r="E1772" i="6"/>
  <c r="E1576" i="6"/>
  <c r="E1628" i="6"/>
  <c r="E1573" i="6"/>
  <c r="E1581" i="6"/>
  <c r="E1587" i="6"/>
  <c r="E1654" i="6"/>
  <c r="E1739" i="6"/>
  <c r="E1788" i="6"/>
  <c r="E1759" i="6"/>
  <c r="E1707" i="6"/>
  <c r="E1589" i="6"/>
  <c r="E1594" i="6"/>
  <c r="E1588" i="6"/>
  <c r="E1807" i="6"/>
  <c r="E1632" i="6"/>
  <c r="E1715" i="6"/>
  <c r="E1799" i="6"/>
  <c r="E1613" i="6"/>
  <c r="E1672" i="6"/>
  <c r="E1624" i="6"/>
  <c r="E1703" i="6"/>
  <c r="E1804" i="6"/>
  <c r="E1640" i="6"/>
  <c r="E1691" i="6"/>
  <c r="E1673" i="6"/>
  <c r="E1599" i="6"/>
  <c r="E1697" i="6"/>
  <c r="E1621" i="6"/>
  <c r="E1785" i="6"/>
  <c r="E1682" i="6"/>
  <c r="E1650" i="6"/>
  <c r="E1781" i="6"/>
  <c r="E1817" i="6"/>
  <c r="E1716" i="6"/>
  <c r="E1690" i="6"/>
  <c r="E1608" i="6"/>
  <c r="E1717" i="6"/>
  <c r="E1612" i="6"/>
  <c r="E1598" i="6"/>
  <c r="E1760" i="6"/>
  <c r="E1629" i="6"/>
  <c r="E1635" i="6"/>
  <c r="E1651" i="6"/>
  <c r="E1756" i="6"/>
  <c r="E1662" i="6"/>
  <c r="E1680" i="6"/>
  <c r="E1792" i="6"/>
  <c r="E1797" i="6"/>
  <c r="E1704" i="6"/>
  <c r="E1724" i="6"/>
  <c r="E1636" i="6"/>
  <c r="E1728" i="6"/>
  <c r="E1583" i="6"/>
  <c r="E1574" i="6"/>
  <c r="E1757" i="6"/>
  <c r="E1585" i="6"/>
  <c r="E1727" i="6"/>
  <c r="E1578" i="6"/>
  <c r="E1794" i="6"/>
  <c r="E1670" i="6"/>
  <c r="E1677" i="6"/>
  <c r="E1699" i="6"/>
  <c r="E1616" i="6"/>
  <c r="E1671" i="6"/>
  <c r="E1639" i="6"/>
  <c r="E1801" i="6"/>
  <c r="E1750" i="6"/>
  <c r="E1820" i="6"/>
  <c r="E1652" i="6"/>
  <c r="E1664" i="6"/>
  <c r="E1782" i="6"/>
  <c r="E1762" i="6"/>
  <c r="E1714" i="6"/>
  <c r="E1779" i="6"/>
  <c r="E1661" i="6"/>
  <c r="E1746" i="6"/>
  <c r="E1607" i="6"/>
  <c r="E1812" i="6"/>
  <c r="E1722" i="6"/>
  <c r="E1811" i="6"/>
  <c r="E1814" i="6"/>
  <c r="E1720" i="6"/>
  <c r="E1692" i="6"/>
  <c r="E1771" i="6"/>
  <c r="E1637" i="6"/>
  <c r="E1708" i="6"/>
  <c r="E1731" i="6"/>
  <c r="E1603" i="6"/>
  <c r="E1698" i="6"/>
  <c r="E1688" i="6"/>
  <c r="E1755" i="6"/>
  <c r="E1665" i="6"/>
  <c r="E1701" i="6"/>
  <c r="E1813" i="6"/>
  <c r="E1786" i="6"/>
  <c r="E1776" i="6"/>
  <c r="E1618" i="6"/>
  <c r="E1648" i="6"/>
  <c r="E1815" i="6"/>
  <c r="E1674" i="6"/>
  <c r="E1604" i="6"/>
  <c r="E1597" i="6"/>
  <c r="E1805" i="6"/>
  <c r="E1729" i="6"/>
  <c r="E1726" i="6"/>
  <c r="E1676" i="6"/>
  <c r="E1596" i="6"/>
  <c r="E1687" i="6"/>
  <c r="E1653" i="6"/>
  <c r="E1774" i="6"/>
  <c r="E1743" i="6"/>
  <c r="E1737" i="6"/>
  <c r="E1622" i="6"/>
  <c r="E1645" i="6"/>
  <c r="E1696" i="6"/>
  <c r="E1602" i="6"/>
  <c r="E1641" i="6"/>
  <c r="E1669" i="6"/>
  <c r="E1793" i="6"/>
  <c r="E1798" i="6"/>
  <c r="E1709" i="6"/>
  <c r="E1617" i="6"/>
  <c r="E1610" i="6"/>
  <c r="E1789" i="6"/>
  <c r="E1773" i="6"/>
  <c r="E1735" i="6"/>
  <c r="E1780" i="6"/>
  <c r="E1732" i="6"/>
  <c r="E1706" i="6"/>
  <c r="E1630" i="6"/>
  <c r="E1625" i="6"/>
  <c r="E1647" i="6"/>
  <c r="E1740" i="6"/>
  <c r="E1758" i="6"/>
  <c r="E1767" i="6"/>
  <c r="E1721" i="6"/>
  <c r="E1660" i="6"/>
  <c r="E1633" i="6"/>
  <c r="E1723" i="6"/>
  <c r="E1705" i="6"/>
  <c r="E1593" i="6"/>
  <c r="E1733" i="6"/>
  <c r="E1768" i="6"/>
  <c r="E1595" i="6"/>
  <c r="E1609" i="6"/>
  <c r="E1725" i="6"/>
  <c r="E1643" i="6"/>
  <c r="E1668" i="6"/>
  <c r="E1796" i="6"/>
  <c r="E1600" i="6"/>
  <c r="E1741" i="6"/>
  <c r="E1659" i="6"/>
  <c r="E1614" i="6"/>
  <c r="E1763" i="6"/>
  <c r="E1657" i="6"/>
  <c r="E1747" i="6"/>
  <c r="E1663" i="6"/>
  <c r="E1770" i="6"/>
  <c r="E1761" i="6"/>
  <c r="E1745" i="6"/>
  <c r="E1679" i="6"/>
  <c r="E1784" i="6"/>
  <c r="E1778" i="6"/>
  <c r="E1695" i="6"/>
  <c r="E1713" i="6"/>
  <c r="E1655" i="6"/>
  <c r="E1734" i="6"/>
  <c r="E1752" i="6"/>
  <c r="E1736" i="6"/>
  <c r="E1754" i="6"/>
  <c r="E1711" i="6"/>
  <c r="E1586" i="6"/>
  <c r="E1810" i="6"/>
  <c r="E1626" i="6"/>
  <c r="E1685" i="6"/>
  <c r="E1718" i="6"/>
  <c r="E1582" i="6"/>
  <c r="E1791" i="6"/>
  <c r="E1710" i="6"/>
  <c r="E1738" i="6"/>
  <c r="E1649" i="6"/>
  <c r="E1683" i="6"/>
  <c r="E1577" i="6"/>
  <c r="E1700" i="6"/>
  <c r="E1693" i="6"/>
  <c r="E1575" i="6"/>
  <c r="E1742" i="6"/>
  <c r="E1601" i="6"/>
  <c r="E1694" i="6"/>
  <c r="E1795" i="6"/>
  <c r="E1753" i="6"/>
  <c r="E1766" i="6"/>
  <c r="E1591" i="6"/>
  <c r="E1769" i="6"/>
  <c r="E1638" i="6"/>
  <c r="E1806" i="6"/>
  <c r="E1592" i="6"/>
  <c r="E1684" i="6"/>
  <c r="E1819" i="6"/>
  <c r="E1666" i="6"/>
  <c r="E1802" i="6"/>
  <c r="E1719" i="6"/>
  <c r="E1644" i="6"/>
  <c r="E1818" i="6"/>
  <c r="E1822" i="6"/>
  <c r="E1821" i="6"/>
  <c r="E1823" i="6"/>
  <c r="E1824" i="6"/>
  <c r="E1826" i="6"/>
  <c r="E1828" i="6"/>
  <c r="E1825" i="6"/>
  <c r="I1881" i="6" l="1"/>
  <c r="E1882" i="6"/>
  <c r="C2851" i="6"/>
  <c r="E1883" i="6"/>
  <c r="I1824" i="6"/>
  <c r="F1824" i="6"/>
  <c r="F1818" i="6"/>
  <c r="I1818" i="6"/>
  <c r="F1666" i="6"/>
  <c r="I1666" i="6"/>
  <c r="F1806" i="6"/>
  <c r="I1806" i="6"/>
  <c r="F1766" i="6"/>
  <c r="I1766" i="6"/>
  <c r="I1601" i="6"/>
  <c r="F1601" i="6"/>
  <c r="I1700" i="6"/>
  <c r="F1700" i="6"/>
  <c r="F1738" i="6"/>
  <c r="I1738" i="6"/>
  <c r="F1718" i="6"/>
  <c r="I1718" i="6"/>
  <c r="I1586" i="6"/>
  <c r="F1586" i="6"/>
  <c r="F1752" i="6"/>
  <c r="I1752" i="6"/>
  <c r="I1695" i="6"/>
  <c r="F1695" i="6"/>
  <c r="F1745" i="6"/>
  <c r="I1745" i="6"/>
  <c r="I1747" i="6"/>
  <c r="F1747" i="6"/>
  <c r="I1659" i="6"/>
  <c r="F1659" i="6"/>
  <c r="F1668" i="6"/>
  <c r="I1668" i="6"/>
  <c r="F1595" i="6"/>
  <c r="I1595" i="6"/>
  <c r="I1705" i="6"/>
  <c r="F1705" i="6"/>
  <c r="F1721" i="6"/>
  <c r="I1721" i="6"/>
  <c r="F1647" i="6"/>
  <c r="I1647" i="6"/>
  <c r="F1732" i="6"/>
  <c r="I1732" i="6"/>
  <c r="F1789" i="6"/>
  <c r="I1789" i="6"/>
  <c r="F1798" i="6"/>
  <c r="I1798" i="6"/>
  <c r="F1602" i="6"/>
  <c r="I1602" i="6"/>
  <c r="F1737" i="6"/>
  <c r="I1737" i="6"/>
  <c r="I1687" i="6"/>
  <c r="F1687" i="6"/>
  <c r="I1729" i="6"/>
  <c r="F1729" i="6"/>
  <c r="I1674" i="6"/>
  <c r="F1674" i="6"/>
  <c r="I1776" i="6"/>
  <c r="F1776" i="6"/>
  <c r="F1665" i="6"/>
  <c r="I1665" i="6"/>
  <c r="F1603" i="6"/>
  <c r="I1603" i="6"/>
  <c r="I1771" i="6"/>
  <c r="F1771" i="6"/>
  <c r="I1811" i="6"/>
  <c r="F1811" i="6"/>
  <c r="I1746" i="6"/>
  <c r="F1746" i="6"/>
  <c r="F1762" i="6"/>
  <c r="I1762" i="6"/>
  <c r="I1820" i="6"/>
  <c r="F1820" i="6"/>
  <c r="I1671" i="6"/>
  <c r="F1671" i="6"/>
  <c r="I1670" i="6"/>
  <c r="F1670" i="6"/>
  <c r="I1585" i="6"/>
  <c r="F1585" i="6"/>
  <c r="I1728" i="6"/>
  <c r="F1728" i="6"/>
  <c r="I1797" i="6"/>
  <c r="F1797" i="6"/>
  <c r="F1756" i="6"/>
  <c r="I1756" i="6"/>
  <c r="F1760" i="6"/>
  <c r="I1760" i="6"/>
  <c r="F1608" i="6"/>
  <c r="I1608" i="6"/>
  <c r="F1781" i="6"/>
  <c r="I1781" i="6"/>
  <c r="F1621" i="6"/>
  <c r="I1621" i="6"/>
  <c r="I1691" i="6"/>
  <c r="F1691" i="6"/>
  <c r="I1624" i="6"/>
  <c r="F1624" i="6"/>
  <c r="I1715" i="6"/>
  <c r="F1715" i="6"/>
  <c r="I1594" i="6"/>
  <c r="F1594" i="6"/>
  <c r="I1788" i="6"/>
  <c r="F1788" i="6"/>
  <c r="I1581" i="6"/>
  <c r="F1581" i="6"/>
  <c r="I1772" i="6"/>
  <c r="F1772" i="6"/>
  <c r="F1808" i="6"/>
  <c r="I1808" i="6"/>
  <c r="I1751" i="6"/>
  <c r="F1751" i="6"/>
  <c r="I1681" i="6"/>
  <c r="F1681" i="6"/>
  <c r="F1611" i="6"/>
  <c r="I1611" i="6"/>
  <c r="F1816" i="6"/>
  <c r="I1816" i="6"/>
  <c r="I1764" i="6"/>
  <c r="F1764" i="6"/>
  <c r="F1702" i="6"/>
  <c r="I1702" i="6"/>
  <c r="I1678" i="6"/>
  <c r="F1678" i="6"/>
  <c r="I1730" i="6"/>
  <c r="F1730" i="6"/>
  <c r="F1744" i="6"/>
  <c r="I1744" i="6"/>
  <c r="I1825" i="6"/>
  <c r="F1825" i="6"/>
  <c r="I1823" i="6"/>
  <c r="F1823" i="6"/>
  <c r="I1644" i="6"/>
  <c r="F1644" i="6"/>
  <c r="I1819" i="6"/>
  <c r="F1819" i="6"/>
  <c r="F1638" i="6"/>
  <c r="I1638" i="6"/>
  <c r="F1753" i="6"/>
  <c r="I1753" i="6"/>
  <c r="I1742" i="6"/>
  <c r="F1742" i="6"/>
  <c r="I1577" i="6"/>
  <c r="F1577" i="6"/>
  <c r="F1710" i="6"/>
  <c r="I1710" i="6"/>
  <c r="F1685" i="6"/>
  <c r="I1685" i="6"/>
  <c r="I1711" i="6"/>
  <c r="F1711" i="6"/>
  <c r="F1734" i="6"/>
  <c r="I1734" i="6"/>
  <c r="I1778" i="6"/>
  <c r="F1778" i="6"/>
  <c r="I1761" i="6"/>
  <c r="F1761" i="6"/>
  <c r="I1657" i="6"/>
  <c r="F1657" i="6"/>
  <c r="F1741" i="6"/>
  <c r="I1741" i="6"/>
  <c r="I1643" i="6"/>
  <c r="F1643" i="6"/>
  <c r="F1768" i="6"/>
  <c r="I1768" i="6"/>
  <c r="I1723" i="6"/>
  <c r="F1723" i="6"/>
  <c r="I1767" i="6"/>
  <c r="F1767" i="6"/>
  <c r="F1625" i="6"/>
  <c r="I1625" i="6"/>
  <c r="I1780" i="6"/>
  <c r="F1780" i="6"/>
  <c r="I1610" i="6"/>
  <c r="F1610" i="6"/>
  <c r="F1793" i="6"/>
  <c r="I1793" i="6"/>
  <c r="F1696" i="6"/>
  <c r="I1696" i="6"/>
  <c r="I1743" i="6"/>
  <c r="F1743" i="6"/>
  <c r="F1596" i="6"/>
  <c r="I1596" i="6"/>
  <c r="F1805" i="6"/>
  <c r="I1805" i="6"/>
  <c r="I1815" i="6"/>
  <c r="F1815" i="6"/>
  <c r="I1786" i="6"/>
  <c r="F1786" i="6"/>
  <c r="I1755" i="6"/>
  <c r="F1755" i="6"/>
  <c r="I1731" i="6"/>
  <c r="F1731" i="6"/>
  <c r="I1692" i="6"/>
  <c r="F1692" i="6"/>
  <c r="F1722" i="6"/>
  <c r="I1722" i="6"/>
  <c r="F1661" i="6"/>
  <c r="I1661" i="6"/>
  <c r="I1782" i="6"/>
  <c r="F1782" i="6"/>
  <c r="I1750" i="6"/>
  <c r="F1750" i="6"/>
  <c r="I1616" i="6"/>
  <c r="F1616" i="6"/>
  <c r="F1794" i="6"/>
  <c r="I1794" i="6"/>
  <c r="F1757" i="6"/>
  <c r="I1757" i="6"/>
  <c r="I1636" i="6"/>
  <c r="F1636" i="6"/>
  <c r="F1792" i="6"/>
  <c r="I1792" i="6"/>
  <c r="I1651" i="6"/>
  <c r="F1651" i="6"/>
  <c r="F1598" i="6"/>
  <c r="I1598" i="6"/>
  <c r="F1690" i="6"/>
  <c r="I1690" i="6"/>
  <c r="I1650" i="6"/>
  <c r="F1650" i="6"/>
  <c r="F1697" i="6"/>
  <c r="I1697" i="6"/>
  <c r="F1640" i="6"/>
  <c r="I1640" i="6"/>
  <c r="F1672" i="6"/>
  <c r="I1672" i="6"/>
  <c r="F1632" i="6"/>
  <c r="I1632" i="6"/>
  <c r="F1589" i="6"/>
  <c r="I1589" i="6"/>
  <c r="F1739" i="6"/>
  <c r="I1739" i="6"/>
  <c r="F1573" i="6"/>
  <c r="I1573" i="6"/>
  <c r="F1615" i="6"/>
  <c r="I1615" i="6"/>
  <c r="I1580" i="6"/>
  <c r="F1580" i="6"/>
  <c r="I1620" i="6"/>
  <c r="F1620" i="6"/>
  <c r="I1631" i="6"/>
  <c r="F1631" i="6"/>
  <c r="I1634" i="6"/>
  <c r="F1634" i="6"/>
  <c r="I1606" i="6"/>
  <c r="F1606" i="6"/>
  <c r="F1627" i="6"/>
  <c r="I1627" i="6"/>
  <c r="F1777" i="6"/>
  <c r="I1777" i="6"/>
  <c r="I1800" i="6"/>
  <c r="F1800" i="6"/>
  <c r="I1689" i="6"/>
  <c r="F1689" i="6"/>
  <c r="F1748" i="6"/>
  <c r="I1748" i="6"/>
  <c r="F1828" i="6"/>
  <c r="I1828" i="6"/>
  <c r="I1821" i="6"/>
  <c r="F1821" i="6"/>
  <c r="F1719" i="6"/>
  <c r="I1719" i="6"/>
  <c r="I1684" i="6"/>
  <c r="F1684" i="6"/>
  <c r="F1769" i="6"/>
  <c r="I1769" i="6"/>
  <c r="I1795" i="6"/>
  <c r="F1795" i="6"/>
  <c r="I1575" i="6"/>
  <c r="F1575" i="6"/>
  <c r="I1683" i="6"/>
  <c r="F1683" i="6"/>
  <c r="F1791" i="6"/>
  <c r="I1791" i="6"/>
  <c r="F1626" i="6"/>
  <c r="I1626" i="6"/>
  <c r="I1754" i="6"/>
  <c r="F1754" i="6"/>
  <c r="F1655" i="6"/>
  <c r="I1655" i="6"/>
  <c r="I1784" i="6"/>
  <c r="F1784" i="6"/>
  <c r="F1770" i="6"/>
  <c r="I1770" i="6"/>
  <c r="I1763" i="6"/>
  <c r="F1763" i="6"/>
  <c r="I1600" i="6"/>
  <c r="F1600" i="6"/>
  <c r="F1725" i="6"/>
  <c r="I1725" i="6"/>
  <c r="F1733" i="6"/>
  <c r="I1733" i="6"/>
  <c r="F1633" i="6"/>
  <c r="I1633" i="6"/>
  <c r="I1758" i="6"/>
  <c r="F1758" i="6"/>
  <c r="I1630" i="6"/>
  <c r="F1630" i="6"/>
  <c r="F1735" i="6"/>
  <c r="I1735" i="6"/>
  <c r="F1617" i="6"/>
  <c r="I1617" i="6"/>
  <c r="F1669" i="6"/>
  <c r="I1669" i="6"/>
  <c r="F1645" i="6"/>
  <c r="I1645" i="6"/>
  <c r="F1774" i="6"/>
  <c r="I1774" i="6"/>
  <c r="I1676" i="6"/>
  <c r="F1676" i="6"/>
  <c r="I1597" i="6"/>
  <c r="F1597" i="6"/>
  <c r="I1648" i="6"/>
  <c r="F1648" i="6"/>
  <c r="I1813" i="6"/>
  <c r="F1813" i="6"/>
  <c r="F1688" i="6"/>
  <c r="I1688" i="6"/>
  <c r="F1708" i="6"/>
  <c r="I1708" i="6"/>
  <c r="F1720" i="6"/>
  <c r="I1720" i="6"/>
  <c r="F1812" i="6"/>
  <c r="I1812" i="6"/>
  <c r="I1779" i="6"/>
  <c r="F1779" i="6"/>
  <c r="F1664" i="6"/>
  <c r="I1664" i="6"/>
  <c r="I1801" i="6"/>
  <c r="F1801" i="6"/>
  <c r="F1699" i="6"/>
  <c r="I1699" i="6"/>
  <c r="F1578" i="6"/>
  <c r="I1578" i="6"/>
  <c r="I1574" i="6"/>
  <c r="F1574" i="6"/>
  <c r="I1724" i="6"/>
  <c r="F1724" i="6"/>
  <c r="F1680" i="6"/>
  <c r="I1680" i="6"/>
  <c r="I1635" i="6"/>
  <c r="F1635" i="6"/>
  <c r="I1612" i="6"/>
  <c r="F1612" i="6"/>
  <c r="I1716" i="6"/>
  <c r="F1716" i="6"/>
  <c r="F1682" i="6"/>
  <c r="I1682" i="6"/>
  <c r="I1599" i="6"/>
  <c r="F1599" i="6"/>
  <c r="I1804" i="6"/>
  <c r="F1804" i="6"/>
  <c r="F1613" i="6"/>
  <c r="I1613" i="6"/>
  <c r="I1807" i="6"/>
  <c r="F1807" i="6"/>
  <c r="I1707" i="6"/>
  <c r="F1707" i="6"/>
  <c r="I1654" i="6"/>
  <c r="F1654" i="6"/>
  <c r="F1628" i="6"/>
  <c r="I1628" i="6"/>
  <c r="I1712" i="6"/>
  <c r="F1712" i="6"/>
  <c r="I1667" i="6"/>
  <c r="F1667" i="6"/>
  <c r="F1579" i="6"/>
  <c r="I1579" i="6"/>
  <c r="F1646" i="6"/>
  <c r="I1646" i="6"/>
  <c r="I1686" i="6"/>
  <c r="F1686" i="6"/>
  <c r="I1623" i="6"/>
  <c r="F1623" i="6"/>
  <c r="F1765" i="6"/>
  <c r="I1765" i="6"/>
  <c r="I1605" i="6"/>
  <c r="F1605" i="6"/>
  <c r="I1787" i="6"/>
  <c r="F1787" i="6"/>
  <c r="I1590" i="6"/>
  <c r="F1590" i="6"/>
  <c r="I1775" i="6"/>
  <c r="F1775" i="6"/>
  <c r="F1826" i="6"/>
  <c r="I1826" i="6"/>
  <c r="F1822" i="6"/>
  <c r="I1822" i="6"/>
  <c r="F1802" i="6"/>
  <c r="I1802" i="6"/>
  <c r="I1592" i="6"/>
  <c r="F1592" i="6"/>
  <c r="I1591" i="6"/>
  <c r="F1591" i="6"/>
  <c r="F1694" i="6"/>
  <c r="I1694" i="6"/>
  <c r="I1693" i="6"/>
  <c r="F1693" i="6"/>
  <c r="F1649" i="6"/>
  <c r="I1649" i="6"/>
  <c r="I1582" i="6"/>
  <c r="F1582" i="6"/>
  <c r="F1810" i="6"/>
  <c r="I1810" i="6"/>
  <c r="F1736" i="6"/>
  <c r="I1736" i="6"/>
  <c r="I1713" i="6"/>
  <c r="F1713" i="6"/>
  <c r="F1679" i="6"/>
  <c r="I1679" i="6"/>
  <c r="I1663" i="6"/>
  <c r="F1663" i="6"/>
  <c r="F1614" i="6"/>
  <c r="I1614" i="6"/>
  <c r="I1796" i="6"/>
  <c r="F1796" i="6"/>
  <c r="F1609" i="6"/>
  <c r="I1609" i="6"/>
  <c r="F1593" i="6"/>
  <c r="I1593" i="6"/>
  <c r="I1660" i="6"/>
  <c r="F1660" i="6"/>
  <c r="F1740" i="6"/>
  <c r="I1740" i="6"/>
  <c r="F1706" i="6"/>
  <c r="I1706" i="6"/>
  <c r="F1773" i="6"/>
  <c r="I1773" i="6"/>
  <c r="I1709" i="6"/>
  <c r="F1709" i="6"/>
  <c r="I1641" i="6"/>
  <c r="F1641" i="6"/>
  <c r="I1622" i="6"/>
  <c r="F1622" i="6"/>
  <c r="F1653" i="6"/>
  <c r="I1653" i="6"/>
  <c r="F1726" i="6"/>
  <c r="I1726" i="6"/>
  <c r="F1604" i="6"/>
  <c r="I1604" i="6"/>
  <c r="I1618" i="6"/>
  <c r="F1618" i="6"/>
  <c r="I1701" i="6"/>
  <c r="F1701" i="6"/>
  <c r="I1698" i="6"/>
  <c r="F1698" i="6"/>
  <c r="F1637" i="6"/>
  <c r="I1637" i="6"/>
  <c r="I1814" i="6"/>
  <c r="F1814" i="6"/>
  <c r="F1607" i="6"/>
  <c r="I1607" i="6"/>
  <c r="F1714" i="6"/>
  <c r="I1714" i="6"/>
  <c r="I1652" i="6"/>
  <c r="F1652" i="6"/>
  <c r="I1639" i="6"/>
  <c r="F1639" i="6"/>
  <c r="I1677" i="6"/>
  <c r="F1677" i="6"/>
  <c r="I1727" i="6"/>
  <c r="F1727" i="6"/>
  <c r="F1583" i="6"/>
  <c r="I1583" i="6"/>
  <c r="I1704" i="6"/>
  <c r="F1704" i="6"/>
  <c r="F1662" i="6"/>
  <c r="I1662" i="6"/>
  <c r="F1629" i="6"/>
  <c r="I1629" i="6"/>
  <c r="F1717" i="6"/>
  <c r="I1717" i="6"/>
  <c r="I1817" i="6"/>
  <c r="F1817" i="6"/>
  <c r="F1785" i="6"/>
  <c r="I1785" i="6"/>
  <c r="F1673" i="6"/>
  <c r="I1673" i="6"/>
  <c r="F1703" i="6"/>
  <c r="I1703" i="6"/>
  <c r="F1799" i="6"/>
  <c r="I1799" i="6"/>
  <c r="I1588" i="6"/>
  <c r="F1588" i="6"/>
  <c r="F1759" i="6"/>
  <c r="I1759" i="6"/>
  <c r="F1587" i="6"/>
  <c r="I1587" i="6"/>
  <c r="I1576" i="6"/>
  <c r="F1576" i="6"/>
  <c r="I1658" i="6"/>
  <c r="F1658" i="6"/>
  <c r="I1619" i="6"/>
  <c r="F1619" i="6"/>
  <c r="I1656" i="6"/>
  <c r="F1656" i="6"/>
  <c r="I1809" i="6"/>
  <c r="F1809" i="6"/>
  <c r="F1803" i="6"/>
  <c r="I1803" i="6"/>
  <c r="I1783" i="6"/>
  <c r="F1783" i="6"/>
  <c r="F1642" i="6"/>
  <c r="I1642" i="6"/>
  <c r="F1790" i="6"/>
  <c r="I1790" i="6"/>
  <c r="I1584" i="6"/>
  <c r="F1584" i="6"/>
  <c r="F1749" i="6"/>
  <c r="I1749" i="6"/>
  <c r="I1675" i="6"/>
  <c r="F1675" i="6"/>
  <c r="G1803" i="6" l="1"/>
  <c r="G1643" i="6"/>
  <c r="G1814" i="6"/>
  <c r="I1883" i="6"/>
  <c r="F1883" i="6"/>
  <c r="F1882" i="6"/>
  <c r="G1882" i="6" s="1"/>
  <c r="I1882" i="6"/>
  <c r="C2852" i="6"/>
  <c r="E1884" i="6" s="1"/>
  <c r="G1876" i="6"/>
  <c r="G1584" i="6"/>
  <c r="G1717" i="6"/>
  <c r="G1733" i="6"/>
  <c r="G1868" i="6"/>
  <c r="G1678" i="6"/>
  <c r="G1591" i="6"/>
  <c r="G1775" i="6"/>
  <c r="G1721" i="6"/>
  <c r="G1642" i="6"/>
  <c r="H1643" i="6" s="1"/>
  <c r="G1666" i="6"/>
  <c r="G1696" i="6"/>
  <c r="G1661" i="6"/>
  <c r="G1712" i="6"/>
  <c r="G1828" i="6"/>
  <c r="G1799" i="6"/>
  <c r="G1708" i="6"/>
  <c r="G1753" i="6"/>
  <c r="G1745" i="6"/>
  <c r="G1770" i="6"/>
  <c r="G1669" i="6"/>
  <c r="G1580" i="6"/>
  <c r="G1655" i="6"/>
  <c r="G1813" i="6"/>
  <c r="H1814" i="6" s="1"/>
  <c r="G1659" i="6"/>
  <c r="G1742" i="6"/>
  <c r="G1743" i="6"/>
  <c r="G1786" i="6"/>
  <c r="G1639" i="6"/>
  <c r="G1824" i="6"/>
  <c r="G1638" i="6"/>
  <c r="G1741" i="6"/>
  <c r="G1739" i="6"/>
  <c r="G1758" i="6"/>
  <c r="G1723" i="6"/>
  <c r="G1767" i="6"/>
  <c r="G1728" i="6"/>
  <c r="G1794" i="6"/>
  <c r="G1792" i="6"/>
  <c r="G1684" i="6"/>
  <c r="G1763" i="6"/>
  <c r="G1675" i="6"/>
  <c r="G1768" i="6"/>
  <c r="G1650" i="6"/>
  <c r="G1701" i="6"/>
  <c r="G1713" i="6"/>
  <c r="G1716" i="6"/>
  <c r="G1647" i="6"/>
  <c r="G1785" i="6"/>
  <c r="G1688" i="6"/>
  <c r="G1779" i="6"/>
  <c r="G1764" i="6"/>
  <c r="G1667" i="6"/>
  <c r="G1673" i="6"/>
  <c r="G1738" i="6"/>
  <c r="G1795" i="6"/>
  <c r="G1664" i="6"/>
  <c r="G1682" i="6"/>
  <c r="G1697" i="6"/>
  <c r="G1754" i="6"/>
  <c r="G1679" i="6"/>
  <c r="G1719" i="6"/>
  <c r="G1752" i="6"/>
  <c r="G1804" i="6"/>
  <c r="G1644" i="6"/>
  <c r="H1644" i="6" s="1"/>
  <c r="G1762" i="6"/>
  <c r="G1735" i="6"/>
  <c r="G1711" i="6"/>
  <c r="G1760" i="6"/>
  <c r="G1700" i="6"/>
  <c r="G1722" i="6"/>
  <c r="G1772" i="6"/>
  <c r="G1651" i="6"/>
  <c r="G1705" i="6"/>
  <c r="G1820" i="6"/>
  <c r="G1737" i="6"/>
  <c r="G1788" i="6"/>
  <c r="G1718" i="6"/>
  <c r="G1806" i="6"/>
  <c r="G1674" i="6"/>
  <c r="G1798" i="6"/>
  <c r="G1691" i="6"/>
  <c r="G1657" i="6"/>
  <c r="G1816" i="6"/>
  <c r="G1780" i="6"/>
  <c r="G1744" i="6"/>
  <c r="G1811" i="6"/>
  <c r="G1670" i="6"/>
  <c r="G1766" i="6"/>
  <c r="G1774" i="6"/>
  <c r="G1782" i="6"/>
  <c r="G1689" i="6"/>
  <c r="G1821" i="6"/>
  <c r="G1634" i="6"/>
  <c r="G1665" i="6"/>
  <c r="G1690" i="6"/>
  <c r="G1710" i="6"/>
  <c r="G1695" i="6"/>
  <c r="G1751" i="6"/>
  <c r="G1702" i="6"/>
  <c r="G1800" i="6"/>
  <c r="G1789" i="6"/>
  <c r="G1729" i="6"/>
  <c r="G1687" i="6"/>
  <c r="G1672" i="6"/>
  <c r="G1636" i="6"/>
  <c r="G1747" i="6"/>
  <c r="G1676" i="6"/>
  <c r="G1692" i="6"/>
  <c r="G1778" i="6"/>
  <c r="G1603" i="6"/>
  <c r="G1730" i="6"/>
  <c r="G1755" i="6"/>
  <c r="G1588" i="6"/>
  <c r="G1677" i="6"/>
  <c r="G1873" i="6"/>
  <c r="G1653" i="6"/>
  <c r="G1593" i="6"/>
  <c r="G1694" i="6"/>
  <c r="G1834" i="6"/>
  <c r="G1605" i="6"/>
  <c r="G1646" i="6"/>
  <c r="G1628" i="6"/>
  <c r="G1613" i="6"/>
  <c r="G1863" i="6"/>
  <c r="G1724" i="6"/>
  <c r="G1801" i="6"/>
  <c r="G1720" i="6"/>
  <c r="G1648" i="6"/>
  <c r="G1645" i="6"/>
  <c r="G1630" i="6"/>
  <c r="G1725" i="6"/>
  <c r="G1784" i="6"/>
  <c r="G1791" i="6"/>
  <c r="G1769" i="6"/>
  <c r="G1748" i="6"/>
  <c r="G1627" i="6"/>
  <c r="G1620" i="6"/>
  <c r="G1640" i="6"/>
  <c r="G1598" i="6"/>
  <c r="G1851" i="6"/>
  <c r="G1757" i="6"/>
  <c r="G1731" i="6"/>
  <c r="G1805" i="6"/>
  <c r="G1793" i="6"/>
  <c r="G1827" i="6"/>
  <c r="G1734" i="6"/>
  <c r="G1577" i="6"/>
  <c r="G1819" i="6"/>
  <c r="G1825" i="6"/>
  <c r="G1875" i="6"/>
  <c r="G1681" i="6"/>
  <c r="G1867" i="6"/>
  <c r="G1581" i="6"/>
  <c r="G1847" i="6"/>
  <c r="G1624" i="6"/>
  <c r="G1608" i="6"/>
  <c r="G1771" i="6"/>
  <c r="G1602" i="6"/>
  <c r="G1848" i="6"/>
  <c r="G1668" i="6"/>
  <c r="G1877" i="6"/>
  <c r="G1607" i="6"/>
  <c r="G1773" i="6"/>
  <c r="G1749" i="6"/>
  <c r="G1849" i="6"/>
  <c r="G1783" i="6"/>
  <c r="G1619" i="6"/>
  <c r="G1759" i="6"/>
  <c r="G1858" i="6"/>
  <c r="G1629" i="6"/>
  <c r="G1727" i="6"/>
  <c r="G1714" i="6"/>
  <c r="G1698" i="6"/>
  <c r="G1726" i="6"/>
  <c r="G1709" i="6"/>
  <c r="G1660" i="6"/>
  <c r="G1614" i="6"/>
  <c r="G1736" i="6"/>
  <c r="G1693" i="6"/>
  <c r="G1802" i="6"/>
  <c r="G1881" i="6"/>
  <c r="G1787" i="6"/>
  <c r="G1686" i="6"/>
  <c r="G1807" i="6"/>
  <c r="G1680" i="6"/>
  <c r="G1699" i="6"/>
  <c r="G1860" i="6"/>
  <c r="G1812" i="6"/>
  <c r="G1843" i="6"/>
  <c r="G1626" i="6"/>
  <c r="G1822" i="6"/>
  <c r="G1880" i="6"/>
  <c r="G1777" i="6"/>
  <c r="G1631" i="6"/>
  <c r="G1573" i="6"/>
  <c r="H1573" i="6" s="1"/>
  <c r="G1853" i="6"/>
  <c r="G1750" i="6"/>
  <c r="G1841" i="6"/>
  <c r="G1815" i="6"/>
  <c r="H1815" i="6" s="1"/>
  <c r="G1625" i="6"/>
  <c r="G1878" i="6"/>
  <c r="G1826" i="6"/>
  <c r="G1611" i="6"/>
  <c r="G1715" i="6"/>
  <c r="G1781" i="6"/>
  <c r="G1797" i="6"/>
  <c r="G1671" i="6"/>
  <c r="G1879" i="6"/>
  <c r="G1830" i="6"/>
  <c r="G1776" i="6"/>
  <c r="G1857" i="6"/>
  <c r="G1732" i="6"/>
  <c r="G1595" i="6"/>
  <c r="G1658" i="6"/>
  <c r="G1662" i="6"/>
  <c r="G1663" i="6"/>
  <c r="G1810" i="6"/>
  <c r="G1842" i="6"/>
  <c r="G1862" i="6"/>
  <c r="G1656" i="6"/>
  <c r="G1587" i="6"/>
  <c r="G1703" i="6"/>
  <c r="G1844" i="6"/>
  <c r="G1583" i="6"/>
  <c r="G1652" i="6"/>
  <c r="G1637" i="6"/>
  <c r="H1637" i="6" s="1"/>
  <c r="G1604" i="6"/>
  <c r="G1641" i="6"/>
  <c r="G1832" i="6"/>
  <c r="G1740" i="6"/>
  <c r="G1796" i="6"/>
  <c r="G1869" i="6"/>
  <c r="G1649" i="6"/>
  <c r="G1592" i="6"/>
  <c r="G1590" i="6"/>
  <c r="G1846" i="6"/>
  <c r="G1623" i="6"/>
  <c r="G1707" i="6"/>
  <c r="G1866" i="6"/>
  <c r="G1599" i="6"/>
  <c r="G1635" i="6"/>
  <c r="G1578" i="6"/>
  <c r="G1872" i="6"/>
  <c r="G1617" i="6"/>
  <c r="G1633" i="6"/>
  <c r="G1850" i="6"/>
  <c r="G1575" i="6"/>
  <c r="G1854" i="6"/>
  <c r="G1615" i="6"/>
  <c r="G1632" i="6"/>
  <c r="G1616" i="6"/>
  <c r="G1874" i="6"/>
  <c r="G1864" i="6"/>
  <c r="G1852" i="6"/>
  <c r="G1761" i="6"/>
  <c r="G1837" i="6"/>
  <c r="G1685" i="6"/>
  <c r="G1823" i="6"/>
  <c r="G1808" i="6"/>
  <c r="G1831" i="6"/>
  <c r="G1594" i="6"/>
  <c r="G1621" i="6"/>
  <c r="G1756" i="6"/>
  <c r="G1856" i="6"/>
  <c r="G1746" i="6"/>
  <c r="G1870" i="6"/>
  <c r="G1835" i="6"/>
  <c r="G1586" i="6"/>
  <c r="G1601" i="6"/>
  <c r="G1865" i="6"/>
  <c r="G1818" i="6"/>
  <c r="G1790" i="6"/>
  <c r="G1809" i="6"/>
  <c r="G1576" i="6"/>
  <c r="G1817" i="6"/>
  <c r="G1704" i="6"/>
  <c r="G1618" i="6"/>
  <c r="G1622" i="6"/>
  <c r="G1706" i="6"/>
  <c r="G1609" i="6"/>
  <c r="G1855" i="6"/>
  <c r="G1582" i="6"/>
  <c r="G1861" i="6"/>
  <c r="G1765" i="6"/>
  <c r="G1579" i="6"/>
  <c r="G1654" i="6"/>
  <c r="G1612" i="6"/>
  <c r="G1574" i="6"/>
  <c r="G1838" i="6"/>
  <c r="G1871" i="6"/>
  <c r="G1597" i="6"/>
  <c r="G1833" i="6"/>
  <c r="G1600" i="6"/>
  <c r="G1829" i="6"/>
  <c r="H1829" i="6" s="1"/>
  <c r="G1683" i="6"/>
  <c r="G1859" i="6"/>
  <c r="G1836" i="6"/>
  <c r="G1606" i="6"/>
  <c r="G1589" i="6"/>
  <c r="H1589" i="6" s="1"/>
  <c r="G1845" i="6"/>
  <c r="G1596" i="6"/>
  <c r="G1610" i="6"/>
  <c r="G1839" i="6"/>
  <c r="G1840" i="6"/>
  <c r="G1585" i="6"/>
  <c r="H1715" i="6" l="1"/>
  <c r="H1804" i="6"/>
  <c r="H1871" i="6"/>
  <c r="H1854" i="6"/>
  <c r="H1612" i="6"/>
  <c r="H1720" i="6"/>
  <c r="H1744" i="6"/>
  <c r="H1861" i="6"/>
  <c r="H1660" i="6"/>
  <c r="H1631" i="6"/>
  <c r="H1592" i="6"/>
  <c r="H1869" i="6"/>
  <c r="H1709" i="6"/>
  <c r="H1670" i="6"/>
  <c r="H1756" i="6"/>
  <c r="H1740" i="6"/>
  <c r="H1876" i="6"/>
  <c r="H1877" i="6"/>
  <c r="H1765" i="6"/>
  <c r="H1722" i="6"/>
  <c r="H1576" i="6"/>
  <c r="H1578" i="6"/>
  <c r="H1703" i="6"/>
  <c r="H1787" i="6"/>
  <c r="H1690" i="6"/>
  <c r="H1685" i="6"/>
  <c r="H1845" i="6"/>
  <c r="H1874" i="6"/>
  <c r="H1599" i="6"/>
  <c r="H1625" i="6"/>
  <c r="H1802" i="6"/>
  <c r="H1648" i="6"/>
  <c r="H1691" i="6"/>
  <c r="H1742" i="6"/>
  <c r="H1796" i="6"/>
  <c r="H1755" i="6"/>
  <c r="H1767" i="6"/>
  <c r="H1651" i="6"/>
  <c r="H1808" i="6"/>
  <c r="H1654" i="6"/>
  <c r="H1712" i="6"/>
  <c r="H1609" i="6"/>
  <c r="H1723" i="6"/>
  <c r="H1640" i="6"/>
  <c r="G1883" i="6"/>
  <c r="H1883" i="6" s="1"/>
  <c r="H1652" i="6"/>
  <c r="H1811" i="6"/>
  <c r="H1781" i="6"/>
  <c r="H1680" i="6"/>
  <c r="H1771" i="6"/>
  <c r="H1581" i="6"/>
  <c r="H1724" i="6"/>
  <c r="H1585" i="6"/>
  <c r="H1600" i="6"/>
  <c r="H1582" i="6"/>
  <c r="H1793" i="6"/>
  <c r="H1717" i="6"/>
  <c r="H1596" i="6"/>
  <c r="H1621" i="6"/>
  <c r="H1882" i="6"/>
  <c r="H1604" i="6"/>
  <c r="H1748" i="6"/>
  <c r="H1800" i="6"/>
  <c r="H1780" i="6"/>
  <c r="H1665" i="6"/>
  <c r="H1729" i="6"/>
  <c r="H1739" i="6"/>
  <c r="H1753" i="6"/>
  <c r="H1594" i="6"/>
  <c r="H1658" i="6"/>
  <c r="H1776" i="6"/>
  <c r="H1736" i="6"/>
  <c r="H1783" i="6"/>
  <c r="H1603" i="6"/>
  <c r="H1734" i="6"/>
  <c r="H1790" i="6"/>
  <c r="H1746" i="6"/>
  <c r="H1656" i="6"/>
  <c r="H1692" i="6"/>
  <c r="H1789" i="6"/>
  <c r="H1667" i="6"/>
  <c r="H1683" i="6"/>
  <c r="H1706" i="6"/>
  <c r="H1636" i="6"/>
  <c r="H1676" i="6"/>
  <c r="H1702" i="6"/>
  <c r="H1689" i="6"/>
  <c r="H1674" i="6"/>
  <c r="H1754" i="6"/>
  <c r="H1826" i="6"/>
  <c r="H1699" i="6"/>
  <c r="H1726" i="6"/>
  <c r="H1731" i="6"/>
  <c r="H1785" i="6"/>
  <c r="H1679" i="6"/>
  <c r="H1713" i="6"/>
  <c r="H1743" i="6"/>
  <c r="H1859" i="6"/>
  <c r="H1833" i="6"/>
  <c r="H1704" i="6"/>
  <c r="H1850" i="6"/>
  <c r="H1641" i="6"/>
  <c r="H1663" i="6"/>
  <c r="H1732" i="6"/>
  <c r="H1714" i="6"/>
  <c r="H1759" i="6"/>
  <c r="H1668" i="6"/>
  <c r="H1677" i="6"/>
  <c r="H1764" i="6"/>
  <c r="H1817" i="6"/>
  <c r="H1831" i="6"/>
  <c r="H1864" i="6"/>
  <c r="H1615" i="6"/>
  <c r="H1844" i="6"/>
  <c r="H1822" i="6"/>
  <c r="H1687" i="6"/>
  <c r="H1693" i="6"/>
  <c r="H1773" i="6"/>
  <c r="H1805" i="6"/>
  <c r="H1645" i="6"/>
  <c r="H1718" i="6"/>
  <c r="H1838" i="6"/>
  <c r="H1749" i="6"/>
  <c r="H1697" i="6"/>
  <c r="H1795" i="6"/>
  <c r="H1610" i="6"/>
  <c r="H1606" i="6"/>
  <c r="H1574" i="6"/>
  <c r="H1855" i="6"/>
  <c r="H1809" i="6"/>
  <c r="H1870" i="6"/>
  <c r="H1823" i="6"/>
  <c r="H1852" i="6"/>
  <c r="H1632" i="6"/>
  <c r="H1649" i="6"/>
  <c r="H1662" i="6"/>
  <c r="H1671" i="6"/>
  <c r="H1878" i="6"/>
  <c r="H1750" i="6"/>
  <c r="H1812" i="6"/>
  <c r="H1807" i="6"/>
  <c r="H1614" i="6"/>
  <c r="H1698" i="6"/>
  <c r="H1682" i="6"/>
  <c r="H1825" i="6"/>
  <c r="H1769" i="6"/>
  <c r="H1801" i="6"/>
  <c r="F1884" i="6"/>
  <c r="G1884" i="6" s="1"/>
  <c r="I1884" i="6"/>
  <c r="C2853" i="6"/>
  <c r="H1730" i="6"/>
  <c r="H1865" i="6"/>
  <c r="H1768" i="6"/>
  <c r="H1727" i="6"/>
  <c r="H1848" i="6"/>
  <c r="H1725" i="6"/>
  <c r="H1821" i="6"/>
  <c r="H1622" i="6"/>
  <c r="H1856" i="6"/>
  <c r="H1711" i="6"/>
  <c r="H1752" i="6"/>
  <c r="H1738" i="6"/>
  <c r="H1779" i="6"/>
  <c r="H1719" i="6"/>
  <c r="H1673" i="6"/>
  <c r="H1688" i="6"/>
  <c r="H1675" i="6"/>
  <c r="H1701" i="6"/>
  <c r="H1763" i="6"/>
  <c r="H1639" i="6"/>
  <c r="H1745" i="6"/>
  <c r="H1799" i="6"/>
  <c r="H1696" i="6"/>
  <c r="H1775" i="6"/>
  <c r="H1842" i="6"/>
  <c r="H1879" i="6"/>
  <c r="H1849" i="6"/>
  <c r="H1786" i="6"/>
  <c r="H1666" i="6"/>
  <c r="H1597" i="6"/>
  <c r="H1762" i="6"/>
  <c r="H1761" i="6"/>
  <c r="H1616" i="6"/>
  <c r="H1707" i="6"/>
  <c r="H1583" i="6"/>
  <c r="H1797" i="6"/>
  <c r="H1843" i="6"/>
  <c r="H1881" i="6"/>
  <c r="H1858" i="6"/>
  <c r="H1827" i="6"/>
  <c r="H1757" i="6"/>
  <c r="H1620" i="6"/>
  <c r="H1784" i="6"/>
  <c r="H1863" i="6"/>
  <c r="H1605" i="6"/>
  <c r="H1694" i="6"/>
  <c r="H1584" i="6"/>
  <c r="H1798" i="6"/>
  <c r="H1794" i="6"/>
  <c r="H1638" i="6"/>
  <c r="H1650" i="6"/>
  <c r="H1659" i="6"/>
  <c r="H1770" i="6"/>
  <c r="H1642" i="6"/>
  <c r="H1735" i="6"/>
  <c r="H1695" i="6"/>
  <c r="H1635" i="6"/>
  <c r="H1766" i="6"/>
  <c r="H1619" i="6"/>
  <c r="H1618" i="6"/>
  <c r="H1601" i="6"/>
  <c r="H1633" i="6"/>
  <c r="H1623" i="6"/>
  <c r="H1862" i="6"/>
  <c r="H1595" i="6"/>
  <c r="H1830" i="6"/>
  <c r="H1841" i="6"/>
  <c r="H1880" i="6"/>
  <c r="H1803" i="6"/>
  <c r="H1608" i="6"/>
  <c r="H1867" i="6"/>
  <c r="H1819" i="6"/>
  <c r="H1851" i="6"/>
  <c r="H1627" i="6"/>
  <c r="H1613" i="6"/>
  <c r="H1834" i="6"/>
  <c r="H1593" i="6"/>
  <c r="H1816" i="6"/>
  <c r="H1728" i="6"/>
  <c r="H1758" i="6"/>
  <c r="H1824" i="6"/>
  <c r="H1737" i="6"/>
  <c r="H1813" i="6"/>
  <c r="H1661" i="6"/>
  <c r="H1721" i="6"/>
  <c r="H1747" i="6"/>
  <c r="H1705" i="6"/>
  <c r="H1700" i="6"/>
  <c r="H1710" i="6"/>
  <c r="H1580" i="6"/>
  <c r="H1579" i="6"/>
  <c r="H1586" i="6"/>
  <c r="H1617" i="6"/>
  <c r="H1846" i="6"/>
  <c r="H1777" i="6"/>
  <c r="H1860" i="6"/>
  <c r="H1686" i="6"/>
  <c r="H1624" i="6"/>
  <c r="H1681" i="6"/>
  <c r="H1577" i="6"/>
  <c r="H1598" i="6"/>
  <c r="H1630" i="6"/>
  <c r="H1629" i="6"/>
  <c r="H1628" i="6"/>
  <c r="H1653" i="6"/>
  <c r="H1588" i="6"/>
  <c r="H1657" i="6"/>
  <c r="H1806" i="6"/>
  <c r="H1684" i="6"/>
  <c r="H1655" i="6"/>
  <c r="H1708" i="6"/>
  <c r="H1678" i="6"/>
  <c r="H1778" i="6"/>
  <c r="H1760" i="6"/>
  <c r="H1782" i="6"/>
  <c r="H1664" i="6"/>
  <c r="H1840" i="6"/>
  <c r="H1839" i="6"/>
  <c r="H1818" i="6"/>
  <c r="H1836" i="6"/>
  <c r="H1835" i="6"/>
  <c r="H1837" i="6"/>
  <c r="H1575" i="6"/>
  <c r="H1872" i="6"/>
  <c r="H1866" i="6"/>
  <c r="H1591" i="6"/>
  <c r="H1590" i="6"/>
  <c r="H1832" i="6"/>
  <c r="H1587" i="6"/>
  <c r="H1810" i="6"/>
  <c r="H1857" i="6"/>
  <c r="H1611" i="6"/>
  <c r="H1853" i="6"/>
  <c r="H1626" i="6"/>
  <c r="H1607" i="6"/>
  <c r="H1602" i="6"/>
  <c r="H1847" i="6"/>
  <c r="H1875" i="6"/>
  <c r="H1791" i="6"/>
  <c r="H1646" i="6"/>
  <c r="H1873" i="6"/>
  <c r="H1868" i="6"/>
  <c r="H1792" i="6"/>
  <c r="H1741" i="6"/>
  <c r="H1647" i="6"/>
  <c r="H1788" i="6"/>
  <c r="H1820" i="6"/>
  <c r="H1669" i="6"/>
  <c r="H1828" i="6"/>
  <c r="H1733" i="6"/>
  <c r="H1672" i="6"/>
  <c r="H1772" i="6"/>
  <c r="H1751" i="6"/>
  <c r="H1634" i="6"/>
  <c r="H1774" i="6"/>
  <c r="H1716" i="6"/>
  <c r="H1884" i="6" l="1"/>
  <c r="C2854" i="6"/>
  <c r="E1886" i="6"/>
  <c r="E1885" i="6"/>
  <c r="I1885" i="6" l="1"/>
  <c r="F1885" i="6"/>
  <c r="G1885" i="6" s="1"/>
  <c r="H1885" i="6" s="1"/>
  <c r="F1886" i="6"/>
  <c r="I1886" i="6"/>
  <c r="C2855" i="6"/>
  <c r="G1886" i="6" l="1"/>
  <c r="H1886" i="6" s="1"/>
  <c r="C2856" i="6"/>
  <c r="E1888" i="6"/>
  <c r="E1887" i="6"/>
  <c r="I1887" i="6" l="1"/>
  <c r="F1887" i="6"/>
  <c r="G1887" i="6" s="1"/>
  <c r="H1887" i="6" s="1"/>
  <c r="F1888" i="6"/>
  <c r="I1888" i="6"/>
  <c r="C2857" i="6"/>
  <c r="G1888" i="6" l="1"/>
  <c r="H1888" i="6" s="1"/>
  <c r="C2858" i="6"/>
  <c r="E1889" i="6"/>
  <c r="F1889" i="6" l="1"/>
  <c r="G1889" i="6" s="1"/>
  <c r="H1889" i="6" s="1"/>
  <c r="I1889" i="6"/>
  <c r="C2859" i="6"/>
  <c r="C2860" i="6" l="1"/>
  <c r="C2861" i="6" s="1"/>
  <c r="C2862" i="6" s="1"/>
  <c r="C2863" i="6" s="1"/>
  <c r="C2864" i="6" s="1"/>
  <c r="C2865" i="6" s="1"/>
  <c r="C2866" i="6" s="1"/>
  <c r="C2867" i="6" s="1"/>
  <c r="C2868" i="6" s="1"/>
  <c r="C2869" i="6" s="1"/>
  <c r="C2870" i="6" s="1"/>
  <c r="C2871" i="6" s="1"/>
  <c r="C2872" i="6" s="1"/>
  <c r="C2873" i="6" s="1"/>
  <c r="C2874" i="6" s="1"/>
  <c r="C2875" i="6" s="1"/>
  <c r="C2876" i="6" s="1"/>
  <c r="C2877" i="6" s="1"/>
  <c r="C2878" i="6" s="1"/>
  <c r="C2879" i="6" s="1"/>
  <c r="C2880" i="6" s="1"/>
  <c r="C2881" i="6" s="1"/>
  <c r="C2882" i="6" s="1"/>
  <c r="C2883" i="6" s="1"/>
  <c r="C2884" i="6" s="1"/>
  <c r="C2885" i="6" s="1"/>
  <c r="C2886" i="6" s="1"/>
  <c r="C2887" i="6" s="1"/>
  <c r="C2888" i="6" s="1"/>
  <c r="C2889" i="6" s="1"/>
  <c r="C2890" i="6" s="1"/>
  <c r="C2891" i="6" s="1"/>
  <c r="C2892" i="6" s="1"/>
  <c r="C2893" i="6" s="1"/>
  <c r="C2894" i="6" s="1"/>
  <c r="C2895" i="6" s="1"/>
  <c r="C2896" i="6" s="1"/>
  <c r="C2897" i="6" s="1"/>
  <c r="C2898" i="6" s="1"/>
  <c r="C2899" i="6" s="1"/>
  <c r="C2900" i="6" s="1"/>
  <c r="C2901" i="6" s="1"/>
  <c r="C2902" i="6" s="1"/>
  <c r="C2903" i="6" s="1"/>
  <c r="C2904" i="6" s="1"/>
  <c r="C2905" i="6" s="1"/>
  <c r="C2906" i="6" s="1"/>
  <c r="C2907" i="6" s="1"/>
  <c r="C2908" i="6" s="1"/>
  <c r="C2909" i="6" s="1"/>
  <c r="C2910" i="6" s="1"/>
  <c r="C2911" i="6" s="1"/>
  <c r="C2912" i="6" s="1"/>
  <c r="C2913" i="6" s="1"/>
  <c r="C2914" i="6" s="1"/>
  <c r="C2915" i="6" s="1"/>
  <c r="C2916" i="6" s="1"/>
  <c r="C2917" i="6" s="1"/>
  <c r="C2918" i="6" s="1"/>
  <c r="C2919" i="6" s="1"/>
  <c r="C2920" i="6" s="1"/>
  <c r="C2921" i="6" s="1"/>
  <c r="C2922" i="6" s="1"/>
  <c r="C2923" i="6" s="1"/>
  <c r="C2924" i="6" s="1"/>
  <c r="C2925" i="6" s="1"/>
  <c r="C2926" i="6" s="1"/>
  <c r="C2927" i="6" s="1"/>
  <c r="C2928" i="6" s="1"/>
  <c r="C2929" i="6" s="1"/>
  <c r="C2930" i="6" s="1"/>
  <c r="C2931" i="6" s="1"/>
  <c r="C2932" i="6" s="1"/>
  <c r="C2933" i="6" s="1"/>
  <c r="C2934" i="6" s="1"/>
  <c r="C2935" i="6" s="1"/>
  <c r="C2936" i="6" s="1"/>
  <c r="C2937" i="6" s="1"/>
  <c r="C2938" i="6" s="1"/>
  <c r="C2939" i="6" s="1"/>
  <c r="C2940" i="6" s="1"/>
  <c r="C2941" i="6" s="1"/>
  <c r="C2942" i="6" s="1"/>
  <c r="C2943" i="6" s="1"/>
  <c r="C2944" i="6" s="1"/>
  <c r="C2945" i="6" s="1"/>
  <c r="C2946" i="6" s="1"/>
  <c r="C2947" i="6" s="1"/>
  <c r="C2948" i="6" s="1"/>
  <c r="C2949" i="6" s="1"/>
  <c r="C2950" i="6" s="1"/>
  <c r="C2951" i="6" s="1"/>
  <c r="C2952" i="6" s="1"/>
  <c r="C2953" i="6" s="1"/>
  <c r="C2954" i="6" s="1"/>
  <c r="C2955" i="6" s="1"/>
  <c r="C2956" i="6" s="1"/>
  <c r="C2957" i="6" s="1"/>
  <c r="C2958" i="6" s="1"/>
  <c r="C2959" i="6" s="1"/>
  <c r="C2960" i="6" s="1"/>
  <c r="C2961" i="6" s="1"/>
  <c r="C2962" i="6" s="1"/>
  <c r="C2963" i="6" s="1"/>
  <c r="C2964" i="6" s="1"/>
  <c r="C2965" i="6" s="1"/>
  <c r="C2966" i="6" s="1"/>
  <c r="C2967" i="6" s="1"/>
  <c r="C2968" i="6" s="1"/>
  <c r="C2969" i="6" s="1"/>
  <c r="C2970" i="6" s="1"/>
  <c r="C2971" i="6" s="1"/>
  <c r="C2972" i="6" s="1"/>
  <c r="C2973" i="6" s="1"/>
  <c r="C2974" i="6" s="1"/>
  <c r="C2975" i="6" s="1"/>
  <c r="C2976" i="6" s="1"/>
  <c r="C2977" i="6" s="1"/>
  <c r="C2978" i="6" s="1"/>
  <c r="C2979" i="6" s="1"/>
  <c r="C2980" i="6" s="1"/>
  <c r="C2981" i="6" s="1"/>
  <c r="C2982" i="6" s="1"/>
  <c r="C2983" i="6" s="1"/>
  <c r="C2984" i="6" s="1"/>
  <c r="C2985" i="6" s="1"/>
  <c r="C2986" i="6" s="1"/>
  <c r="C2987" i="6" s="1"/>
  <c r="C2988" i="6" s="1"/>
  <c r="C2989" i="6" s="1"/>
  <c r="C2990" i="6" s="1"/>
  <c r="C2991" i="6" s="1"/>
  <c r="C2992" i="6" s="1"/>
  <c r="C2993" i="6" s="1"/>
  <c r="C2994" i="6" s="1"/>
  <c r="C2995" i="6" s="1"/>
  <c r="C2996" i="6" s="1"/>
  <c r="C2997" i="6" s="1"/>
  <c r="C2998" i="6" s="1"/>
  <c r="C2999" i="6" s="1"/>
  <c r="C3000" i="6" s="1"/>
  <c r="C3001" i="6" s="1"/>
  <c r="C3002" i="6" s="1"/>
  <c r="C3003" i="6" s="1"/>
  <c r="C3004" i="6" s="1"/>
  <c r="C3005" i="6" s="1"/>
  <c r="C3006" i="6" s="1"/>
  <c r="C3007" i="6" s="1"/>
  <c r="C3008" i="6" s="1"/>
  <c r="C3009" i="6" s="1"/>
  <c r="C3010" i="6" s="1"/>
  <c r="C3011" i="6" s="1"/>
  <c r="C3012" i="6" s="1"/>
  <c r="C3013" i="6" s="1"/>
  <c r="C3014" i="6" s="1"/>
  <c r="C3015" i="6" s="1"/>
  <c r="C3016" i="6" s="1"/>
  <c r="C3017" i="6" s="1"/>
  <c r="C3018" i="6" s="1"/>
  <c r="C3019" i="6" s="1"/>
  <c r="C3020" i="6" s="1"/>
  <c r="C3021" i="6" s="1"/>
  <c r="C3022" i="6" s="1"/>
  <c r="C3023" i="6" s="1"/>
  <c r="C3024" i="6" s="1"/>
  <c r="C3025" i="6" s="1"/>
  <c r="C3026" i="6" s="1"/>
  <c r="C3027" i="6" s="1"/>
  <c r="C3028" i="6" s="1"/>
  <c r="C3029" i="6" s="1"/>
  <c r="C3030" i="6" s="1"/>
  <c r="C3031" i="6" s="1"/>
  <c r="C3032" i="6" s="1"/>
  <c r="C3033" i="6" s="1"/>
  <c r="C3034" i="6" s="1"/>
  <c r="C3035" i="6" s="1"/>
  <c r="C3036" i="6" s="1"/>
  <c r="C3037" i="6" s="1"/>
  <c r="C3038" i="6" s="1"/>
  <c r="C3039" i="6" s="1"/>
  <c r="C3040" i="6" s="1"/>
  <c r="C3041" i="6" s="1"/>
  <c r="C3042" i="6" s="1"/>
  <c r="C3043" i="6" s="1"/>
  <c r="C3044" i="6" s="1"/>
  <c r="C3045" i="6" s="1"/>
  <c r="C3046" i="6" s="1"/>
  <c r="C3047" i="6" s="1"/>
  <c r="C3048" i="6" s="1"/>
  <c r="C3049" i="6" s="1"/>
  <c r="C3050" i="6" s="1"/>
  <c r="C3051" i="6" s="1"/>
  <c r="C3052" i="6" s="1"/>
  <c r="C3053" i="6" s="1"/>
  <c r="C3054" i="6" s="1"/>
  <c r="C3055" i="6" s="1"/>
  <c r="C3056" i="6" s="1"/>
  <c r="C3057" i="6" s="1"/>
  <c r="C3058" i="6" s="1"/>
  <c r="C3059" i="6" s="1"/>
  <c r="C3060" i="6" s="1"/>
  <c r="C3061" i="6" s="1"/>
  <c r="C3062" i="6" s="1"/>
  <c r="C3063" i="6" s="1"/>
  <c r="C3064" i="6" s="1"/>
  <c r="C3065" i="6" s="1"/>
  <c r="C3066" i="6" s="1"/>
  <c r="C3067" i="6" s="1"/>
  <c r="C3068" i="6" s="1"/>
  <c r="C3069" i="6" s="1"/>
  <c r="C3070" i="6" s="1"/>
  <c r="C3071" i="6" s="1"/>
  <c r="C3072" i="6" s="1"/>
  <c r="C3073" i="6" s="1"/>
  <c r="C3074" i="6" s="1"/>
  <c r="C3075" i="6" s="1"/>
  <c r="C3076" i="6" s="1"/>
  <c r="C3077" i="6" s="1"/>
  <c r="C3078" i="6" s="1"/>
  <c r="C3079" i="6" s="1"/>
  <c r="C3080" i="6" s="1"/>
  <c r="C3081" i="6" s="1"/>
  <c r="C3082" i="6" s="1"/>
  <c r="C3083" i="6" s="1"/>
  <c r="C3084" i="6" s="1"/>
  <c r="C3085" i="6" s="1"/>
  <c r="C3086" i="6" s="1"/>
  <c r="C3087" i="6" s="1"/>
  <c r="C3088" i="6" s="1"/>
  <c r="C3089" i="6" s="1"/>
  <c r="C3090" i="6" s="1"/>
  <c r="C3091" i="6" s="1"/>
  <c r="C3092" i="6" s="1"/>
  <c r="C3093" i="6" s="1"/>
  <c r="C3094" i="6" s="1"/>
  <c r="C3095" i="6" s="1"/>
  <c r="C3096" i="6" s="1"/>
  <c r="C3097" i="6" s="1"/>
  <c r="C3098" i="6" s="1"/>
  <c r="C3099" i="6" s="1"/>
  <c r="C3100" i="6" s="1"/>
  <c r="C3101" i="6" s="1"/>
  <c r="C3102" i="6" s="1"/>
  <c r="C3103" i="6" s="1"/>
  <c r="C3104" i="6" s="1"/>
  <c r="C3105" i="6" s="1"/>
  <c r="C3106" i="6" s="1"/>
  <c r="C3107" i="6" s="1"/>
  <c r="C3108" i="6" s="1"/>
  <c r="C3109" i="6" s="1"/>
  <c r="C3110" i="6" s="1"/>
  <c r="C3111" i="6" s="1"/>
  <c r="C3112" i="6" s="1"/>
  <c r="C3113" i="6" s="1"/>
  <c r="C3114" i="6" s="1"/>
  <c r="C3115" i="6" s="1"/>
  <c r="C3116" i="6" s="1"/>
  <c r="C3117" i="6" s="1"/>
  <c r="C3118" i="6" s="1"/>
  <c r="C3119" i="6" s="1"/>
  <c r="C3120" i="6" s="1"/>
  <c r="C3121" i="6" s="1"/>
  <c r="C3122" i="6" s="1"/>
  <c r="C3123" i="6" s="1"/>
  <c r="C3124" i="6" s="1"/>
  <c r="C3125" i="6" s="1"/>
  <c r="C3126" i="6" s="1"/>
  <c r="C3127" i="6" s="1"/>
  <c r="C3128" i="6" s="1"/>
  <c r="C3129" i="6" s="1"/>
  <c r="C3130" i="6" s="1"/>
  <c r="C3131" i="6" s="1"/>
  <c r="C3132" i="6" s="1"/>
  <c r="C3133" i="6" s="1"/>
  <c r="C3134" i="6" s="1"/>
  <c r="C3135" i="6" s="1"/>
  <c r="C3136" i="6" s="1"/>
  <c r="C3137" i="6" s="1"/>
  <c r="C3138" i="6" s="1"/>
  <c r="C3139" i="6" s="1"/>
  <c r="C3140" i="6" s="1"/>
  <c r="C3141" i="6" s="1"/>
  <c r="C3142" i="6" s="1"/>
  <c r="C3143" i="6" s="1"/>
  <c r="C3144" i="6" s="1"/>
  <c r="C3145" i="6" s="1"/>
  <c r="C3146" i="6" s="1"/>
  <c r="C3147" i="6" s="1"/>
  <c r="C3148" i="6" s="1"/>
  <c r="C3149" i="6" s="1"/>
  <c r="C3150" i="6" s="1"/>
  <c r="C3151" i="6" s="1"/>
  <c r="C3152" i="6" s="1"/>
  <c r="C3153" i="6" s="1"/>
  <c r="C3154" i="6" s="1"/>
  <c r="C3155" i="6" s="1"/>
  <c r="C3156" i="6" s="1"/>
  <c r="C3157" i="6" s="1"/>
  <c r="C3158" i="6" s="1"/>
  <c r="C3159" i="6" s="1"/>
  <c r="C3160" i="6" s="1"/>
  <c r="C3161" i="6" s="1"/>
  <c r="C3162" i="6" s="1"/>
  <c r="C3163" i="6" s="1"/>
  <c r="C3164" i="6" s="1"/>
  <c r="C3165" i="6" s="1"/>
  <c r="C3166" i="6" s="1"/>
  <c r="C3167" i="6" s="1"/>
  <c r="C3168" i="6" s="1"/>
  <c r="C3169" i="6" s="1"/>
  <c r="C3170" i="6" s="1"/>
  <c r="C3171" i="6" s="1"/>
  <c r="C3172" i="6" s="1"/>
  <c r="C3173" i="6" s="1"/>
  <c r="C3174" i="6" s="1"/>
  <c r="C3175" i="6" s="1"/>
  <c r="C3176" i="6" s="1"/>
  <c r="C3177" i="6" s="1"/>
  <c r="C3178" i="6" s="1"/>
  <c r="C3179" i="6" s="1"/>
  <c r="C3180" i="6" s="1"/>
  <c r="C3181" i="6" s="1"/>
  <c r="C3182" i="6" s="1"/>
  <c r="C3183" i="6" s="1"/>
  <c r="C3184" i="6" s="1"/>
  <c r="C3185" i="6" s="1"/>
  <c r="C3186" i="6" s="1"/>
  <c r="C3187" i="6" s="1"/>
  <c r="C3188" i="6" s="1"/>
  <c r="C3189" i="6" s="1"/>
  <c r="C3190" i="6" s="1"/>
  <c r="C3191" i="6" s="1"/>
  <c r="C3192" i="6" s="1"/>
  <c r="C3193" i="6" s="1"/>
  <c r="C3194" i="6" s="1"/>
  <c r="C3195" i="6" s="1"/>
  <c r="C3196" i="6" s="1"/>
  <c r="C3197" i="6" s="1"/>
  <c r="C3198" i="6" s="1"/>
  <c r="C3199" i="6" s="1"/>
  <c r="C3200" i="6" s="1"/>
  <c r="C3201" i="6" s="1"/>
  <c r="C3202" i="6" s="1"/>
  <c r="C3203" i="6" s="1"/>
  <c r="C3204" i="6" s="1"/>
  <c r="C3205" i="6" s="1"/>
  <c r="C3206" i="6" s="1"/>
  <c r="C3207" i="6" s="1"/>
  <c r="C3208" i="6" s="1"/>
  <c r="C3209" i="6" s="1"/>
  <c r="C3210" i="6" s="1"/>
  <c r="C3211" i="6" s="1"/>
  <c r="C3212" i="6" s="1"/>
  <c r="C3213" i="6" s="1"/>
  <c r="C3214" i="6" s="1"/>
  <c r="C3215" i="6" s="1"/>
  <c r="C3216" i="6" s="1"/>
  <c r="C3217" i="6" s="1"/>
  <c r="C3218" i="6" s="1"/>
  <c r="C3219" i="6" s="1"/>
  <c r="C3220" i="6" s="1"/>
  <c r="C3221" i="6" s="1"/>
  <c r="C3222" i="6" s="1"/>
  <c r="C3223" i="6" s="1"/>
  <c r="C3224" i="6" s="1"/>
  <c r="C3225" i="6" s="1"/>
  <c r="C3226" i="6" s="1"/>
  <c r="C3227" i="6" s="1"/>
  <c r="C3228" i="6" s="1"/>
  <c r="C3229" i="6" s="1"/>
  <c r="C3230" i="6" s="1"/>
  <c r="C3231" i="6" s="1"/>
  <c r="C3232" i="6" s="1"/>
  <c r="C3233" i="6" s="1"/>
  <c r="C3234" i="6" s="1"/>
  <c r="C3235" i="6" s="1"/>
  <c r="C3236" i="6" s="1"/>
  <c r="C3237" i="6" s="1"/>
  <c r="C3238" i="6" s="1"/>
  <c r="C3239" i="6" s="1"/>
  <c r="C3240" i="6" s="1"/>
  <c r="C3241" i="6" s="1"/>
  <c r="C3242" i="6" s="1"/>
  <c r="C3243" i="6" s="1"/>
  <c r="C3244" i="6" s="1"/>
  <c r="C3245" i="6" s="1"/>
  <c r="C3246" i="6" s="1"/>
  <c r="C3247" i="6" s="1"/>
  <c r="C3248" i="6" s="1"/>
  <c r="C3249" i="6" s="1"/>
  <c r="C3250" i="6" s="1"/>
  <c r="C3251" i="6" s="1"/>
  <c r="C3252" i="6" s="1"/>
  <c r="C3253" i="6" s="1"/>
  <c r="C3254" i="6" s="1"/>
  <c r="C3255" i="6" s="1"/>
  <c r="C3256" i="6" s="1"/>
  <c r="C3257" i="6" s="1"/>
  <c r="C3258" i="6" s="1"/>
  <c r="C3259" i="6" s="1"/>
  <c r="C3260" i="6" s="1"/>
  <c r="C3261" i="6" s="1"/>
  <c r="C3262" i="6" s="1"/>
  <c r="C3263" i="6" s="1"/>
  <c r="C3264" i="6" s="1"/>
  <c r="C3265" i="6" s="1"/>
  <c r="C3266" i="6" s="1"/>
  <c r="C3267" i="6" s="1"/>
  <c r="C3268" i="6" s="1"/>
  <c r="C3269" i="6" s="1"/>
  <c r="C3270" i="6" s="1"/>
  <c r="C3271" i="6" s="1"/>
  <c r="C3272" i="6" s="1"/>
  <c r="C3273" i="6" s="1"/>
  <c r="C3274" i="6" s="1"/>
  <c r="C3275" i="6" s="1"/>
  <c r="C3276" i="6" s="1"/>
  <c r="C3277" i="6" s="1"/>
  <c r="C3278" i="6" s="1"/>
  <c r="C3279" i="6" s="1"/>
  <c r="C3280" i="6" s="1"/>
  <c r="C3281" i="6" s="1"/>
  <c r="C3282" i="6" s="1"/>
  <c r="C3283" i="6" s="1"/>
  <c r="C3284" i="6" s="1"/>
  <c r="C3285" i="6" s="1"/>
  <c r="C3286" i="6" s="1"/>
  <c r="C3287" i="6" s="1"/>
  <c r="C3288" i="6" s="1"/>
  <c r="C3289" i="6" s="1"/>
  <c r="C3290" i="6" s="1"/>
  <c r="C3291" i="6" s="1"/>
  <c r="C3292" i="6" s="1"/>
  <c r="C3293" i="6" s="1"/>
  <c r="C3294" i="6" s="1"/>
  <c r="C3295" i="6" s="1"/>
  <c r="C3296" i="6" s="1"/>
  <c r="C3297" i="6" s="1"/>
  <c r="C3298" i="6" s="1"/>
  <c r="C3299" i="6" s="1"/>
  <c r="C3300" i="6" s="1"/>
  <c r="C3301" i="6" s="1"/>
  <c r="C3302" i="6" s="1"/>
  <c r="C3303" i="6" s="1"/>
  <c r="C3304" i="6" s="1"/>
  <c r="C3305" i="6" s="1"/>
  <c r="C3306" i="6" s="1"/>
  <c r="C3307" i="6" s="1"/>
  <c r="C3308" i="6" s="1"/>
  <c r="C3309" i="6" s="1"/>
  <c r="C3310" i="6" s="1"/>
  <c r="C3311" i="6" s="1"/>
  <c r="C3312" i="6" s="1"/>
  <c r="C3313" i="6" s="1"/>
  <c r="C3314" i="6" s="1"/>
  <c r="C3315" i="6" s="1"/>
  <c r="C3316" i="6" s="1"/>
  <c r="C3317" i="6" s="1"/>
  <c r="C3318" i="6" s="1"/>
  <c r="C3319" i="6" s="1"/>
  <c r="C3320" i="6" s="1"/>
  <c r="C3321" i="6" s="1"/>
  <c r="C3322" i="6" s="1"/>
  <c r="C3323" i="6" s="1"/>
  <c r="C3324" i="6" s="1"/>
  <c r="C3325" i="6" s="1"/>
  <c r="C3326" i="6" s="1"/>
  <c r="C3327" i="6" s="1"/>
  <c r="C3328" i="6" s="1"/>
  <c r="C3329" i="6" s="1"/>
  <c r="C3330" i="6" s="1"/>
  <c r="C3331" i="6" s="1"/>
  <c r="C3332" i="6" s="1"/>
  <c r="C3333" i="6" s="1"/>
  <c r="C3334" i="6" s="1"/>
  <c r="C3335" i="6" s="1"/>
  <c r="C3336" i="6" s="1"/>
  <c r="C3337" i="6" s="1"/>
  <c r="C3338" i="6" s="1"/>
  <c r="C3339" i="6" s="1"/>
  <c r="C3340" i="6" s="1"/>
  <c r="C3341" i="6" s="1"/>
  <c r="C3342" i="6" s="1"/>
  <c r="C3343" i="6" s="1"/>
  <c r="C3344" i="6" s="1"/>
  <c r="C3345" i="6" s="1"/>
  <c r="C3346" i="6" s="1"/>
  <c r="C3347" i="6" s="1"/>
  <c r="C3348" i="6" s="1"/>
  <c r="C3349" i="6" s="1"/>
  <c r="C3350" i="6" s="1"/>
  <c r="C3351" i="6" s="1"/>
  <c r="C3352" i="6" s="1"/>
  <c r="C3353" i="6" s="1"/>
  <c r="C3354" i="6" s="1"/>
  <c r="C3355" i="6" s="1"/>
  <c r="C3356" i="6" s="1"/>
  <c r="C3357" i="6" s="1"/>
  <c r="C3358" i="6" s="1"/>
  <c r="C3359" i="6" s="1"/>
  <c r="C3360" i="6" s="1"/>
  <c r="C3361" i="6" s="1"/>
  <c r="C3362" i="6" s="1"/>
  <c r="C3363" i="6" s="1"/>
  <c r="C3364" i="6" s="1"/>
  <c r="C3365" i="6" s="1"/>
  <c r="C3366" i="6" s="1"/>
  <c r="C3367" i="6" s="1"/>
  <c r="C3368" i="6" s="1"/>
  <c r="C3369" i="6" s="1"/>
  <c r="C3370" i="6" s="1"/>
  <c r="C3371" i="6" s="1"/>
  <c r="C3372" i="6" s="1"/>
  <c r="C3373" i="6" s="1"/>
  <c r="C3374" i="6" s="1"/>
  <c r="C3375" i="6" s="1"/>
  <c r="C3376" i="6" s="1"/>
  <c r="C3377" i="6" s="1"/>
  <c r="C3378" i="6" s="1"/>
  <c r="C3379" i="6" s="1"/>
  <c r="C3380" i="6" s="1"/>
  <c r="C3381" i="6" s="1"/>
  <c r="C3382" i="6" s="1"/>
  <c r="C3383" i="6" s="1"/>
  <c r="C3384" i="6" s="1"/>
  <c r="C3385" i="6" s="1"/>
  <c r="C3386" i="6" s="1"/>
  <c r="C3387" i="6" s="1"/>
  <c r="C3388" i="6" s="1"/>
  <c r="C3389" i="6" s="1"/>
  <c r="C3390" i="6" s="1"/>
  <c r="C3391" i="6" s="1"/>
  <c r="C3392" i="6" s="1"/>
  <c r="C3393" i="6" s="1"/>
  <c r="C3394" i="6" s="1"/>
  <c r="C3395" i="6" s="1"/>
  <c r="C3396" i="6" s="1"/>
  <c r="C3397" i="6" s="1"/>
  <c r="C3398" i="6" s="1"/>
  <c r="C3399" i="6" s="1"/>
  <c r="C3400" i="6" s="1"/>
  <c r="C3401" i="6" s="1"/>
  <c r="C3402" i="6" s="1"/>
  <c r="C3403" i="6" s="1"/>
  <c r="C3404" i="6" s="1"/>
  <c r="C3405" i="6" s="1"/>
  <c r="C3406" i="6" s="1"/>
  <c r="C3407" i="6" s="1"/>
  <c r="C3408" i="6" s="1"/>
  <c r="C3409" i="6" s="1"/>
  <c r="C3410" i="6" s="1"/>
  <c r="C3411" i="6" s="1"/>
  <c r="C3412" i="6" s="1"/>
  <c r="C3413" i="6" s="1"/>
  <c r="C3414" i="6" s="1"/>
  <c r="C3415" i="6" s="1"/>
  <c r="C3416" i="6" s="1"/>
  <c r="C3417" i="6" s="1"/>
  <c r="C3418" i="6" s="1"/>
  <c r="C3419" i="6" s="1"/>
  <c r="C3420" i="6" s="1"/>
  <c r="C3421" i="6" s="1"/>
  <c r="C3422" i="6" s="1"/>
  <c r="C3423" i="6" s="1"/>
  <c r="C3424" i="6" s="1"/>
  <c r="C3425" i="6" s="1"/>
  <c r="C3426" i="6" s="1"/>
  <c r="C3427" i="6" s="1"/>
  <c r="C3428" i="6" s="1"/>
  <c r="C3429" i="6" s="1"/>
  <c r="C3430" i="6" s="1"/>
  <c r="C3431" i="6" s="1"/>
  <c r="C3432" i="6" s="1"/>
  <c r="C3433" i="6" s="1"/>
  <c r="C3434" i="6" s="1"/>
  <c r="C3435" i="6" s="1"/>
  <c r="C3436" i="6" s="1"/>
  <c r="C3437" i="6" s="1"/>
  <c r="C3438" i="6" s="1"/>
  <c r="C3439" i="6" s="1"/>
  <c r="C3440" i="6" s="1"/>
  <c r="C3441" i="6" s="1"/>
  <c r="C3442" i="6" s="1"/>
  <c r="C3443" i="6" s="1"/>
  <c r="C3444" i="6" s="1"/>
  <c r="C3445" i="6" s="1"/>
  <c r="C3446" i="6" s="1"/>
  <c r="C3447" i="6" s="1"/>
  <c r="C3448" i="6" s="1"/>
  <c r="C3449" i="6" s="1"/>
  <c r="C3450" i="6" s="1"/>
  <c r="C3451" i="6" s="1"/>
  <c r="C3452" i="6" s="1"/>
  <c r="C3453" i="6" s="1"/>
  <c r="C3454" i="6" s="1"/>
  <c r="C3455" i="6" s="1"/>
  <c r="C3456" i="6" s="1"/>
  <c r="C3457" i="6" s="1"/>
  <c r="C3458" i="6" s="1"/>
  <c r="C3459" i="6" s="1"/>
  <c r="C3460" i="6" s="1"/>
  <c r="C3461" i="6" s="1"/>
  <c r="C3462" i="6" s="1"/>
  <c r="C3463" i="6" s="1"/>
  <c r="C3464" i="6" s="1"/>
  <c r="C3465" i="6" s="1"/>
  <c r="C3466" i="6" s="1"/>
  <c r="C3467" i="6" s="1"/>
  <c r="C3468" i="6" s="1"/>
  <c r="C3469" i="6" s="1"/>
  <c r="C3470" i="6" s="1"/>
  <c r="C3471" i="6" s="1"/>
  <c r="C3472" i="6" s="1"/>
  <c r="C3473" i="6" s="1"/>
  <c r="C3474" i="6" s="1"/>
  <c r="C3475" i="6" s="1"/>
  <c r="C3476" i="6" s="1"/>
  <c r="C3477" i="6" s="1"/>
  <c r="C3478" i="6" s="1"/>
  <c r="C3479" i="6" s="1"/>
  <c r="C3480" i="6" s="1"/>
  <c r="C3481" i="6" s="1"/>
  <c r="C3482" i="6" s="1"/>
  <c r="C3483" i="6" s="1"/>
  <c r="C3484" i="6" s="1"/>
  <c r="C3485" i="6" s="1"/>
  <c r="C3486" i="6" s="1"/>
  <c r="C3487" i="6" s="1"/>
  <c r="C3488" i="6" s="1"/>
  <c r="C3489" i="6" s="1"/>
  <c r="C3490" i="6" s="1"/>
  <c r="C3491" i="6" s="1"/>
  <c r="C3492" i="6" s="1"/>
  <c r="C3493" i="6" s="1"/>
  <c r="C3494" i="6" s="1"/>
  <c r="C3495" i="6" s="1"/>
  <c r="C3496" i="6" s="1"/>
  <c r="C3497" i="6" s="1"/>
  <c r="C3498" i="6" s="1"/>
  <c r="C3499" i="6" s="1"/>
  <c r="C3500" i="6" s="1"/>
  <c r="C3501" i="6" s="1"/>
  <c r="C3502" i="6" s="1"/>
  <c r="C3503" i="6" s="1"/>
  <c r="C3504" i="6" s="1"/>
  <c r="C3505" i="6" s="1"/>
  <c r="C3506" i="6" s="1"/>
  <c r="C3507" i="6" s="1"/>
  <c r="C3508" i="6" s="1"/>
  <c r="C3509" i="6" s="1"/>
  <c r="C3510" i="6" s="1"/>
  <c r="C3511" i="6" s="1"/>
  <c r="C3512" i="6" s="1"/>
  <c r="C3513" i="6" s="1"/>
  <c r="C3514" i="6" s="1"/>
  <c r="C3515" i="6" s="1"/>
  <c r="C3516" i="6" s="1"/>
  <c r="C3517" i="6" s="1"/>
  <c r="C3518" i="6" s="1"/>
  <c r="C3519" i="6" s="1"/>
  <c r="C3520" i="6" s="1"/>
  <c r="C3521" i="6" s="1"/>
  <c r="C3522" i="6" s="1"/>
  <c r="C3523" i="6" s="1"/>
  <c r="C3524" i="6" s="1"/>
  <c r="C3525" i="6" s="1"/>
  <c r="C3526" i="6" s="1"/>
  <c r="C3527" i="6" s="1"/>
  <c r="C3528" i="6" s="1"/>
  <c r="C3529" i="6" s="1"/>
  <c r="C3530" i="6" s="1"/>
  <c r="C3531" i="6" s="1"/>
  <c r="C3532" i="6" s="1"/>
  <c r="C3533" i="6" s="1"/>
  <c r="C3534" i="6" s="1"/>
  <c r="C3535" i="6" s="1"/>
  <c r="C3536" i="6" s="1"/>
  <c r="C3537" i="6" s="1"/>
  <c r="C3538" i="6" s="1"/>
  <c r="C3539" i="6" s="1"/>
  <c r="C3540" i="6" s="1"/>
  <c r="C3541" i="6" s="1"/>
  <c r="C3542" i="6" s="1"/>
  <c r="C3543" i="6" s="1"/>
  <c r="C3544" i="6" s="1"/>
  <c r="C3545" i="6" s="1"/>
  <c r="C3546" i="6" s="1"/>
  <c r="C3547" i="6" s="1"/>
  <c r="C3548" i="6" s="1"/>
  <c r="C3549" i="6" s="1"/>
  <c r="C3550" i="6" s="1"/>
  <c r="C3551" i="6" s="1"/>
  <c r="C3552" i="6" s="1"/>
  <c r="C3553" i="6" s="1"/>
  <c r="C3554" i="6" s="1"/>
  <c r="C3555" i="6" s="1"/>
  <c r="C3556" i="6" s="1"/>
  <c r="C3557" i="6" s="1"/>
  <c r="C3558" i="6" s="1"/>
  <c r="C3559" i="6" s="1"/>
  <c r="C3560" i="6" s="1"/>
  <c r="C3561" i="6" s="1"/>
  <c r="C3562" i="6" s="1"/>
  <c r="C3563" i="6" s="1"/>
  <c r="C3564" i="6" s="1"/>
  <c r="C3565" i="6" s="1"/>
  <c r="C3566" i="6" s="1"/>
  <c r="C3567" i="6" s="1"/>
  <c r="C3568" i="6" s="1"/>
  <c r="C3569" i="6" s="1"/>
  <c r="C3570" i="6" s="1"/>
  <c r="C3571" i="6" s="1"/>
  <c r="C3572" i="6" s="1"/>
  <c r="C3573" i="6" s="1"/>
  <c r="C3574" i="6" s="1"/>
  <c r="C3575" i="6" s="1"/>
  <c r="C3576" i="6" s="1"/>
  <c r="C3577" i="6" s="1"/>
  <c r="C3578" i="6" s="1"/>
  <c r="C3579" i="6" s="1"/>
  <c r="C3580" i="6" s="1"/>
  <c r="C3581" i="6" s="1"/>
  <c r="C3582" i="6" s="1"/>
  <c r="C3583" i="6" s="1"/>
  <c r="C3584" i="6" s="1"/>
  <c r="C3585" i="6" s="1"/>
  <c r="C3586" i="6" s="1"/>
  <c r="C3587" i="6" s="1"/>
  <c r="C3588" i="6" s="1"/>
  <c r="C3589" i="6" s="1"/>
  <c r="C3590" i="6" s="1"/>
  <c r="C3591" i="6" s="1"/>
  <c r="C3592" i="6" s="1"/>
  <c r="C3593" i="6" s="1"/>
  <c r="C3594" i="6" s="1"/>
  <c r="C3595" i="6" s="1"/>
  <c r="C3596" i="6" s="1"/>
  <c r="C3597" i="6" s="1"/>
  <c r="C3598" i="6" s="1"/>
  <c r="C3599" i="6" s="1"/>
  <c r="C3600" i="6" s="1"/>
  <c r="C3601" i="6" s="1"/>
  <c r="C3602" i="6" s="1"/>
  <c r="C3603" i="6" s="1"/>
  <c r="C3604" i="6" s="1"/>
  <c r="C3605" i="6" s="1"/>
  <c r="C3606" i="6" s="1"/>
  <c r="C3607" i="6" s="1"/>
  <c r="C3608" i="6" s="1"/>
  <c r="C3609" i="6" s="1"/>
  <c r="C3610" i="6" s="1"/>
  <c r="C3611" i="6" s="1"/>
  <c r="C3612" i="6" s="1"/>
  <c r="C3613" i="6" s="1"/>
  <c r="C3614" i="6" s="1"/>
  <c r="C3615" i="6" s="1"/>
  <c r="C3616" i="6" s="1"/>
  <c r="C3617" i="6" s="1"/>
  <c r="C3618" i="6" s="1"/>
  <c r="C3619" i="6" s="1"/>
  <c r="C3620" i="6" s="1"/>
  <c r="C3621" i="6" s="1"/>
  <c r="C3622" i="6" s="1"/>
  <c r="C3623" i="6" s="1"/>
  <c r="C3624" i="6" s="1"/>
  <c r="C3625" i="6" s="1"/>
  <c r="C3626" i="6" s="1"/>
  <c r="C3627" i="6" s="1"/>
  <c r="C3628" i="6" s="1"/>
  <c r="C3629" i="6" s="1"/>
  <c r="C3630" i="6" s="1"/>
  <c r="C3631" i="6" s="1"/>
  <c r="C3632" i="6" s="1"/>
  <c r="C3633" i="6" s="1"/>
  <c r="C3634" i="6" s="1"/>
  <c r="C3635" i="6" s="1"/>
  <c r="C3636" i="6" s="1"/>
  <c r="C3637" i="6" s="1"/>
  <c r="C3638" i="6" s="1"/>
  <c r="C3639" i="6" s="1"/>
  <c r="C3640" i="6" s="1"/>
  <c r="C3641" i="6" s="1"/>
  <c r="C3642" i="6" s="1"/>
  <c r="C3643" i="6" s="1"/>
  <c r="C3644" i="6" s="1"/>
  <c r="C3645" i="6" s="1"/>
  <c r="C3646" i="6" s="1"/>
  <c r="C3647" i="6" s="1"/>
  <c r="C3648" i="6" s="1"/>
  <c r="C3649" i="6" s="1"/>
  <c r="C3650" i="6" s="1"/>
  <c r="C3651" i="6" s="1"/>
  <c r="C3652" i="6" s="1"/>
  <c r="C3653" i="6" s="1"/>
  <c r="C3654" i="6" s="1"/>
  <c r="C3655" i="6" s="1"/>
  <c r="C3656" i="6" s="1"/>
  <c r="C3657" i="6" s="1"/>
  <c r="C3658" i="6" s="1"/>
  <c r="C3659" i="6" s="1"/>
  <c r="C3660" i="6" s="1"/>
  <c r="C3661" i="6" s="1"/>
  <c r="C3662" i="6" s="1"/>
  <c r="C3663" i="6" s="1"/>
  <c r="C3664" i="6" s="1"/>
  <c r="C3665" i="6" s="1"/>
  <c r="C3666" i="6" s="1"/>
  <c r="C3667" i="6" s="1"/>
  <c r="C3668" i="6" s="1"/>
  <c r="C3669" i="6" s="1"/>
  <c r="C3670" i="6" s="1"/>
  <c r="C3671" i="6" s="1"/>
  <c r="C3672" i="6" s="1"/>
  <c r="C3673" i="6" s="1"/>
  <c r="C3674" i="6" s="1"/>
  <c r="C3675" i="6" s="1"/>
  <c r="C3676" i="6" s="1"/>
  <c r="C3677" i="6" s="1"/>
  <c r="C3678" i="6" s="1"/>
  <c r="C3679" i="6" s="1"/>
  <c r="C3680" i="6" s="1"/>
  <c r="C3681" i="6" s="1"/>
  <c r="C3682" i="6" s="1"/>
  <c r="C3683" i="6" s="1"/>
  <c r="C3684" i="6" s="1"/>
  <c r="C3685" i="6" s="1"/>
  <c r="C3686" i="6" s="1"/>
  <c r="C3687" i="6" s="1"/>
  <c r="C3688" i="6" s="1"/>
  <c r="C3689" i="6" s="1"/>
  <c r="C3690" i="6" s="1"/>
  <c r="C3691" i="6" s="1"/>
  <c r="C3692" i="6" s="1"/>
  <c r="C3693" i="6" s="1"/>
  <c r="C3694" i="6" s="1"/>
  <c r="C3695" i="6" s="1"/>
  <c r="C3696" i="6" s="1"/>
  <c r="C3697" i="6" s="1"/>
  <c r="C3698" i="6" s="1"/>
  <c r="C3699" i="6" s="1"/>
  <c r="C3700" i="6" s="1"/>
  <c r="C3701" i="6" s="1"/>
  <c r="C3702" i="6" s="1"/>
  <c r="C3703" i="6" s="1"/>
  <c r="C3704" i="6" s="1"/>
  <c r="C3705" i="6" s="1"/>
  <c r="C3706" i="6" s="1"/>
  <c r="C3707" i="6" s="1"/>
  <c r="C3708" i="6" s="1"/>
  <c r="C3709" i="6" s="1"/>
  <c r="C3710" i="6" s="1"/>
  <c r="C3711" i="6" s="1"/>
  <c r="C3712" i="6" s="1"/>
  <c r="C3713" i="6" s="1"/>
  <c r="C3714" i="6" s="1"/>
  <c r="C3715" i="6" s="1"/>
  <c r="C3716" i="6" s="1"/>
  <c r="C3717" i="6" s="1"/>
  <c r="C3718" i="6" s="1"/>
  <c r="C3719" i="6" s="1"/>
  <c r="C3720" i="6" s="1"/>
  <c r="C3721" i="6" s="1"/>
  <c r="C3722" i="6" s="1"/>
  <c r="C3723" i="6" s="1"/>
  <c r="C3724" i="6" s="1"/>
  <c r="C3725" i="6" s="1"/>
  <c r="C3726" i="6" s="1"/>
  <c r="C3727" i="6" s="1"/>
  <c r="C3728" i="6" s="1"/>
  <c r="C3729" i="6" s="1"/>
  <c r="C3730" i="6" s="1"/>
  <c r="C3731" i="6" s="1"/>
  <c r="C3732" i="6" s="1"/>
  <c r="C3733" i="6" s="1"/>
  <c r="C3734" i="6" s="1"/>
  <c r="C3735" i="6" s="1"/>
  <c r="C3736" i="6" s="1"/>
  <c r="C3737" i="6" s="1"/>
  <c r="C3738" i="6" s="1"/>
  <c r="C3739" i="6" s="1"/>
  <c r="C3740" i="6" s="1"/>
  <c r="C3741" i="6" s="1"/>
  <c r="C3742" i="6" s="1"/>
  <c r="C3743" i="6" s="1"/>
  <c r="C3744" i="6" s="1"/>
  <c r="C3745" i="6" s="1"/>
  <c r="C3746" i="6" s="1"/>
  <c r="C3747" i="6" s="1"/>
  <c r="C3748" i="6" s="1"/>
  <c r="C3749" i="6" s="1"/>
  <c r="C3750" i="6" s="1"/>
  <c r="C3751" i="6" s="1"/>
  <c r="C3752" i="6" s="1"/>
  <c r="C3753" i="6" s="1"/>
  <c r="C3754" i="6" s="1"/>
  <c r="C3755" i="6" s="1"/>
  <c r="C3756" i="6" s="1"/>
  <c r="C3757" i="6" s="1"/>
  <c r="C3758" i="6" s="1"/>
  <c r="C3759" i="6" s="1"/>
  <c r="C3760" i="6" s="1"/>
  <c r="C3761" i="6" s="1"/>
  <c r="C3762" i="6" s="1"/>
  <c r="C3763" i="6" s="1"/>
  <c r="C3764" i="6" s="1"/>
  <c r="C3765" i="6" s="1"/>
  <c r="C3766" i="6" s="1"/>
  <c r="C3767" i="6" s="1"/>
  <c r="C3768" i="6" s="1"/>
  <c r="C3769" i="6" s="1"/>
  <c r="C3770" i="6" s="1"/>
  <c r="C3771" i="6" s="1"/>
  <c r="C3772" i="6" s="1"/>
  <c r="C3773" i="6" s="1"/>
  <c r="C3774" i="6" s="1"/>
  <c r="C3775" i="6" s="1"/>
  <c r="C3776" i="6" s="1"/>
  <c r="C3777" i="6" s="1"/>
  <c r="C3778" i="6" s="1"/>
  <c r="C3779" i="6" s="1"/>
  <c r="C3780" i="6" s="1"/>
  <c r="C3781" i="6" s="1"/>
  <c r="C3782" i="6" s="1"/>
  <c r="C3783" i="6" s="1"/>
  <c r="C3784" i="6" s="1"/>
  <c r="C3785" i="6" s="1"/>
  <c r="C3786" i="6" s="1"/>
  <c r="C3787" i="6" s="1"/>
  <c r="C3788" i="6" s="1"/>
  <c r="C3789" i="6" s="1"/>
  <c r="C3790" i="6" s="1"/>
  <c r="C3791" i="6" s="1"/>
  <c r="C3792" i="6" s="1"/>
  <c r="C3793" i="6" s="1"/>
  <c r="C3794" i="6" s="1"/>
  <c r="C3795" i="6" s="1"/>
  <c r="C3796" i="6" s="1"/>
  <c r="C3797" i="6" s="1"/>
  <c r="C3798" i="6" s="1"/>
  <c r="C3799" i="6" s="1"/>
  <c r="C3800" i="6" s="1"/>
  <c r="C3801" i="6" s="1"/>
  <c r="C3802" i="6" s="1"/>
  <c r="C3803" i="6" s="1"/>
  <c r="C3804" i="6" s="1"/>
  <c r="C3805" i="6" s="1"/>
  <c r="C3806" i="6" s="1"/>
  <c r="C3807" i="6" s="1"/>
  <c r="C3808" i="6" s="1"/>
  <c r="C3809" i="6" s="1"/>
  <c r="C3810" i="6" s="1"/>
  <c r="C3811" i="6" s="1"/>
  <c r="C3812" i="6" s="1"/>
  <c r="C3813" i="6" s="1"/>
  <c r="C3814" i="6" s="1"/>
  <c r="C3815" i="6" s="1"/>
  <c r="C3816" i="6" s="1"/>
  <c r="C3817" i="6" s="1"/>
  <c r="C3818" i="6" s="1"/>
  <c r="C3819" i="6" s="1"/>
  <c r="C3820" i="6" s="1"/>
  <c r="C3821" i="6" s="1"/>
  <c r="C3822" i="6" s="1"/>
  <c r="C3823" i="6" s="1"/>
  <c r="C3824" i="6" s="1"/>
  <c r="C3825" i="6" s="1"/>
  <c r="C3826" i="6" s="1"/>
  <c r="C3827" i="6" s="1"/>
  <c r="C3828" i="6" s="1"/>
  <c r="C3829" i="6" s="1"/>
  <c r="C3830" i="6" s="1"/>
  <c r="C3831" i="6" s="1"/>
  <c r="C3832" i="6" s="1"/>
  <c r="C3833" i="6" s="1"/>
  <c r="C3834" i="6" s="1"/>
  <c r="C3835" i="6" s="1"/>
  <c r="C3836" i="6" s="1"/>
  <c r="C3837" i="6" s="1"/>
  <c r="C3838" i="6" s="1"/>
  <c r="C3839" i="6" s="1"/>
  <c r="C3840" i="6" s="1"/>
  <c r="C3841" i="6" s="1"/>
  <c r="C3842" i="6" s="1"/>
  <c r="C3843" i="6" s="1"/>
  <c r="C3844" i="6" s="1"/>
  <c r="C3845" i="6" s="1"/>
  <c r="C3846" i="6" s="1"/>
  <c r="C3847" i="6" s="1"/>
  <c r="C3848" i="6" s="1"/>
  <c r="C3849" i="6" s="1"/>
  <c r="C3850" i="6" s="1"/>
  <c r="C3851" i="6" s="1"/>
  <c r="C3852" i="6" s="1"/>
  <c r="C3853" i="6" s="1"/>
  <c r="C3854" i="6" s="1"/>
  <c r="C3855" i="6" s="1"/>
  <c r="C3856" i="6" s="1"/>
  <c r="C3857" i="6" s="1"/>
  <c r="C3858" i="6" s="1"/>
  <c r="C3859" i="6" s="1"/>
  <c r="C3860" i="6" s="1"/>
  <c r="C3861" i="6" s="1"/>
  <c r="C3862" i="6" s="1"/>
  <c r="C3863" i="6" s="1"/>
  <c r="C3864" i="6" s="1"/>
  <c r="C3865" i="6" s="1"/>
  <c r="C3866" i="6" s="1"/>
  <c r="C3867" i="6" s="1"/>
  <c r="C3868" i="6" s="1"/>
  <c r="C3869" i="6" s="1"/>
  <c r="C3870" i="6" s="1"/>
  <c r="C3871" i="6" s="1"/>
  <c r="C3872" i="6" s="1"/>
  <c r="C3873" i="6" s="1"/>
  <c r="C3874" i="6" s="1"/>
  <c r="C3875" i="6" s="1"/>
  <c r="C3876" i="6" s="1"/>
  <c r="C3877" i="6" s="1"/>
  <c r="C3878" i="6" s="1"/>
  <c r="C3879" i="6" s="1"/>
  <c r="C3880" i="6" s="1"/>
  <c r="C3881" i="6" s="1"/>
  <c r="C3882" i="6" s="1"/>
  <c r="C3883" i="6" s="1"/>
  <c r="C3884" i="6" s="1"/>
  <c r="C3885" i="6" s="1"/>
  <c r="C3886" i="6" s="1"/>
  <c r="C3887" i="6" s="1"/>
  <c r="C3888" i="6" s="1"/>
  <c r="C3889" i="6" s="1"/>
  <c r="C3890" i="6" s="1"/>
  <c r="C3891" i="6" s="1"/>
  <c r="C3892" i="6" s="1"/>
  <c r="C3893" i="6" s="1"/>
  <c r="C3894" i="6" s="1"/>
  <c r="C3895" i="6" s="1"/>
  <c r="C3896" i="6" s="1"/>
  <c r="C3897" i="6" s="1"/>
  <c r="C3898" i="6" s="1"/>
  <c r="C3899" i="6" s="1"/>
  <c r="C3900" i="6" s="1"/>
  <c r="C3901" i="6" s="1"/>
  <c r="C3902" i="6" s="1"/>
  <c r="C3903" i="6" s="1"/>
  <c r="C3904" i="6" s="1"/>
  <c r="C3905" i="6" s="1"/>
  <c r="C3906" i="6" s="1"/>
  <c r="C3907" i="6" s="1"/>
  <c r="C3908" i="6" s="1"/>
  <c r="C3909" i="6" s="1"/>
  <c r="C3910" i="6" s="1"/>
  <c r="C3911" i="6" s="1"/>
  <c r="C3912" i="6" s="1"/>
  <c r="C3913" i="6" s="1"/>
  <c r="C3914" i="6" s="1"/>
  <c r="C3915" i="6" s="1"/>
  <c r="C3916" i="6" s="1"/>
  <c r="C3917" i="6" s="1"/>
  <c r="C3918" i="6" s="1"/>
  <c r="C3919" i="6" s="1"/>
  <c r="C3920" i="6" s="1"/>
  <c r="C3921" i="6" s="1"/>
  <c r="C3922" i="6" s="1"/>
  <c r="C3923" i="6" s="1"/>
  <c r="C3924" i="6" s="1"/>
  <c r="C3925" i="6" s="1"/>
  <c r="C3926" i="6" s="1"/>
  <c r="C3927" i="6" s="1"/>
  <c r="C3928" i="6" s="1"/>
  <c r="C3929" i="6" s="1"/>
  <c r="C3930" i="6" s="1"/>
  <c r="C3931" i="6" s="1"/>
  <c r="C3932" i="6" s="1"/>
  <c r="C3933" i="6" s="1"/>
  <c r="C3934" i="6" s="1"/>
  <c r="C3935" i="6" s="1"/>
  <c r="C3936" i="6" s="1"/>
  <c r="C3937" i="6" s="1"/>
  <c r="C3938" i="6" s="1"/>
  <c r="C3939" i="6" s="1"/>
  <c r="C3940" i="6" s="1"/>
  <c r="C3941" i="6" s="1"/>
  <c r="C3942" i="6" s="1"/>
  <c r="C3943" i="6" s="1"/>
  <c r="C3944" i="6" s="1"/>
  <c r="C3945" i="6" s="1"/>
  <c r="C3946" i="6" s="1"/>
  <c r="C3947" i="6" s="1"/>
  <c r="C3948" i="6" s="1"/>
  <c r="C3949" i="6" s="1"/>
  <c r="C3950" i="6" s="1"/>
  <c r="C3951" i="6" s="1"/>
  <c r="C3952" i="6" s="1"/>
  <c r="C3953" i="6" s="1"/>
  <c r="C3954" i="6" s="1"/>
  <c r="C3955" i="6" s="1"/>
  <c r="C3956" i="6" s="1"/>
  <c r="C3957" i="6" s="1"/>
  <c r="C3958" i="6" s="1"/>
  <c r="C3959" i="6" s="1"/>
  <c r="C3960" i="6" s="1"/>
  <c r="C3961" i="6" s="1"/>
  <c r="C3962" i="6" s="1"/>
  <c r="C3963" i="6" s="1"/>
  <c r="C3964" i="6" s="1"/>
  <c r="C3965" i="6" s="1"/>
  <c r="C3966" i="6" s="1"/>
  <c r="C3967" i="6" s="1"/>
  <c r="C3968" i="6" s="1"/>
  <c r="C3969" i="6" s="1"/>
  <c r="C3970" i="6" s="1"/>
  <c r="C3971" i="6" s="1"/>
  <c r="C3972" i="6" s="1"/>
  <c r="C3973" i="6" s="1"/>
  <c r="C3974" i="6" s="1"/>
  <c r="C3975" i="6" s="1"/>
  <c r="C3976" i="6" s="1"/>
  <c r="C3977" i="6" s="1"/>
  <c r="C3978" i="6" s="1"/>
  <c r="C3979" i="6" s="1"/>
  <c r="C3980" i="6" s="1"/>
  <c r="C3981" i="6" s="1"/>
  <c r="C3982" i="6" s="1"/>
  <c r="C3983" i="6" s="1"/>
  <c r="C3984" i="6" s="1"/>
  <c r="C3985" i="6" s="1"/>
  <c r="C3986" i="6" s="1"/>
  <c r="C3987" i="6" s="1"/>
  <c r="C3988" i="6" s="1"/>
  <c r="C3989" i="6" s="1"/>
  <c r="C3990" i="6" s="1"/>
  <c r="C3991" i="6" s="1"/>
  <c r="C3992" i="6" s="1"/>
  <c r="C3993" i="6" s="1"/>
  <c r="C3994" i="6" s="1"/>
  <c r="C3995" i="6" s="1"/>
  <c r="C3996" i="6" s="1"/>
  <c r="C3997" i="6" s="1"/>
  <c r="C3998" i="6" s="1"/>
  <c r="C3999" i="6" s="1"/>
  <c r="C4000" i="6" s="1"/>
  <c r="C4001" i="6" s="1"/>
  <c r="C4002" i="6" s="1"/>
  <c r="C4003" i="6" s="1"/>
  <c r="C4004" i="6" s="1"/>
  <c r="C4005" i="6" s="1"/>
  <c r="C4006" i="6" s="1"/>
  <c r="C4007" i="6" s="1"/>
  <c r="C4008" i="6" s="1"/>
  <c r="C4009" i="6" s="1"/>
  <c r="C4010" i="6" s="1"/>
  <c r="C4011" i="6" s="1"/>
  <c r="C4012" i="6" s="1"/>
  <c r="C4013" i="6" s="1"/>
  <c r="C4014" i="6" s="1"/>
  <c r="C4015" i="6" s="1"/>
  <c r="C4016" i="6" s="1"/>
  <c r="C4017" i="6" s="1"/>
  <c r="C4018" i="6" s="1"/>
  <c r="C4019" i="6" s="1"/>
  <c r="C4020" i="6" s="1"/>
  <c r="C4021" i="6" s="1"/>
  <c r="C4022" i="6" s="1"/>
  <c r="C4023" i="6" s="1"/>
  <c r="C4024" i="6" s="1"/>
  <c r="C4025" i="6" s="1"/>
  <c r="C4026" i="6" s="1"/>
  <c r="C4027" i="6" s="1"/>
  <c r="C4028" i="6" s="1"/>
  <c r="C4029" i="6" s="1"/>
  <c r="C4030" i="6" s="1"/>
  <c r="C4031" i="6" s="1"/>
  <c r="C4032" i="6" s="1"/>
  <c r="C4033" i="6" s="1"/>
  <c r="C4034" i="6" s="1"/>
  <c r="C4035" i="6" s="1"/>
  <c r="C4036" i="6" s="1"/>
  <c r="C4037" i="6" s="1"/>
  <c r="C4038" i="6" s="1"/>
  <c r="C4039" i="6" s="1"/>
  <c r="C4040" i="6" s="1"/>
  <c r="C4041" i="6" s="1"/>
  <c r="C4042" i="6" s="1"/>
  <c r="C4043" i="6" s="1"/>
  <c r="C4044" i="6" s="1"/>
  <c r="C4045" i="6" s="1"/>
  <c r="C4046" i="6" s="1"/>
  <c r="C4047" i="6" s="1"/>
  <c r="C4048" i="6" s="1"/>
  <c r="C4049" i="6" s="1"/>
  <c r="C4050" i="6" s="1"/>
  <c r="C4051" i="6" s="1"/>
  <c r="C4052" i="6" s="1"/>
  <c r="C4053" i="6" s="1"/>
  <c r="C4054" i="6" s="1"/>
  <c r="C4055" i="6" s="1"/>
  <c r="C4056" i="6" s="1"/>
  <c r="C4057" i="6" s="1"/>
  <c r="C4058" i="6" s="1"/>
  <c r="C4059" i="6" s="1"/>
  <c r="C4060" i="6" s="1"/>
  <c r="C4061" i="6" s="1"/>
  <c r="C4062" i="6" s="1"/>
  <c r="C4063" i="6" s="1"/>
  <c r="C4064" i="6" s="1"/>
  <c r="C4065" i="6" s="1"/>
  <c r="C4066" i="6" s="1"/>
  <c r="C4067" i="6" s="1"/>
  <c r="C4068" i="6" s="1"/>
  <c r="C4069" i="6" s="1"/>
  <c r="C4070" i="6" s="1"/>
  <c r="C4071" i="6" s="1"/>
  <c r="C4072" i="6" s="1"/>
  <c r="C4073" i="6" s="1"/>
  <c r="C4074" i="6" s="1"/>
  <c r="E1893" i="6"/>
  <c r="E1896" i="6"/>
  <c r="E1892" i="6"/>
  <c r="C4075" i="6" l="1"/>
  <c r="C4076" i="6" s="1"/>
  <c r="C4077" i="6" s="1"/>
  <c r="C4078" i="6" s="1"/>
  <c r="C4079" i="6" s="1"/>
  <c r="C4080" i="6" s="1"/>
  <c r="C4081" i="6" s="1"/>
  <c r="C4082" i="6" s="1"/>
  <c r="C4083" i="6" s="1"/>
  <c r="C4084" i="6" s="1"/>
  <c r="C4085" i="6" s="1"/>
  <c r="C4086" i="6" s="1"/>
  <c r="C4087" i="6" s="1"/>
  <c r="C4088" i="6" s="1"/>
  <c r="C4089" i="6" s="1"/>
  <c r="C4090" i="6" s="1"/>
  <c r="C4091" i="6" s="1"/>
  <c r="C4092" i="6" s="1"/>
  <c r="C4093" i="6" s="1"/>
  <c r="C4094" i="6" s="1"/>
  <c r="C4095" i="6" s="1"/>
  <c r="C4096" i="6" s="1"/>
  <c r="C4097" i="6" s="1"/>
  <c r="C4098" i="6" s="1"/>
  <c r="C4099" i="6" s="1"/>
  <c r="C4100" i="6" s="1"/>
  <c r="C4101" i="6" s="1"/>
  <c r="C4102" i="6" s="1"/>
  <c r="C4103" i="6" s="1"/>
  <c r="C4104" i="6" s="1"/>
  <c r="C4105" i="6" s="1"/>
  <c r="C4106" i="6" s="1"/>
  <c r="C4107" i="6" s="1"/>
  <c r="C4108" i="6" s="1"/>
  <c r="C4109" i="6" s="1"/>
  <c r="C4110" i="6" s="1"/>
  <c r="C4111" i="6" s="1"/>
  <c r="C4112" i="6" s="1"/>
  <c r="C4113" i="6" s="1"/>
  <c r="C4114" i="6" s="1"/>
  <c r="C4115" i="6" s="1"/>
  <c r="C4116" i="6" s="1"/>
  <c r="C4117" i="6" s="1"/>
  <c r="C4118" i="6" s="1"/>
  <c r="C4119" i="6" s="1"/>
  <c r="C4120" i="6" s="1"/>
  <c r="C4121" i="6" s="1"/>
  <c r="C4122" i="6" s="1"/>
  <c r="C4123" i="6" s="1"/>
  <c r="C4124" i="6" s="1"/>
  <c r="C4125" i="6" s="1"/>
  <c r="C4126" i="6" s="1"/>
  <c r="C4127" i="6" s="1"/>
  <c r="C4128" i="6" s="1"/>
  <c r="C4129" i="6" s="1"/>
  <c r="C4130" i="6" s="1"/>
  <c r="C4131" i="6" s="1"/>
  <c r="E6" i="6"/>
  <c r="F6" i="6" s="1"/>
  <c r="E1904" i="6"/>
  <c r="E1935" i="6"/>
  <c r="E1917" i="6"/>
  <c r="F1917" i="6" s="1"/>
  <c r="E1920" i="6"/>
  <c r="F1920" i="6" s="1"/>
  <c r="E1911" i="6"/>
  <c r="I1911" i="6" s="1"/>
  <c r="E1928" i="6"/>
  <c r="I1928" i="6" s="1"/>
  <c r="E1921" i="6"/>
  <c r="I1921" i="6" s="1"/>
  <c r="E1947" i="6"/>
  <c r="I1947" i="6" s="1"/>
  <c r="E1927" i="6"/>
  <c r="I1927" i="6" s="1"/>
  <c r="E1895" i="6"/>
  <c r="I1895" i="6" s="1"/>
  <c r="E1906" i="6"/>
  <c r="I1906" i="6" s="1"/>
  <c r="E1914" i="6"/>
  <c r="F1914" i="6" s="1"/>
  <c r="E1899" i="6"/>
  <c r="I1899" i="6" s="1"/>
  <c r="E1962" i="6"/>
  <c r="F1962" i="6" s="1"/>
  <c r="E1912" i="6"/>
  <c r="F1912" i="6" s="1"/>
  <c r="E1900" i="6"/>
  <c r="I1900" i="6" s="1"/>
  <c r="E1897" i="6"/>
  <c r="I1897" i="6" s="1"/>
  <c r="E1910" i="6"/>
  <c r="F1910" i="6" s="1"/>
  <c r="E1916" i="6"/>
  <c r="I1916" i="6" s="1"/>
  <c r="E2350" i="6"/>
  <c r="F2350" i="6" s="1"/>
  <c r="E2371" i="6"/>
  <c r="E2262" i="6"/>
  <c r="I2262" i="6" s="1"/>
  <c r="E2218" i="6"/>
  <c r="F2218" i="6" s="1"/>
  <c r="E2413" i="6"/>
  <c r="I2413" i="6" s="1"/>
  <c r="E2317" i="6"/>
  <c r="I2317" i="6" s="1"/>
  <c r="E2055" i="6"/>
  <c r="F2055" i="6" s="1"/>
  <c r="E2080" i="6"/>
  <c r="I2080" i="6" s="1"/>
  <c r="E2116" i="6"/>
  <c r="I2116" i="6" s="1"/>
  <c r="E2226" i="6"/>
  <c r="F2226" i="6" s="1"/>
  <c r="E2082" i="6"/>
  <c r="I2082" i="6" s="1"/>
  <c r="E2495" i="6"/>
  <c r="F2495" i="6" s="1"/>
  <c r="E2041" i="6"/>
  <c r="F2041" i="6" s="1"/>
  <c r="E2327" i="6"/>
  <c r="I2327" i="6" s="1"/>
  <c r="E1999" i="6"/>
  <c r="F1999" i="6" s="1"/>
  <c r="E2334" i="6"/>
  <c r="I2334" i="6" s="1"/>
  <c r="E2449" i="6"/>
  <c r="F2449" i="6" s="1"/>
  <c r="E2017" i="6"/>
  <c r="F2017" i="6" s="1"/>
  <c r="E2324" i="6"/>
  <c r="F2324" i="6" s="1"/>
  <c r="E2150" i="6"/>
  <c r="F2150" i="6" s="1"/>
  <c r="E2393" i="6"/>
  <c r="F2393" i="6" s="1"/>
  <c r="E2178" i="6"/>
  <c r="E2252" i="6"/>
  <c r="I2252" i="6" s="1"/>
  <c r="E2625" i="6"/>
  <c r="F2625" i="6" s="1"/>
  <c r="E2281" i="6"/>
  <c r="I2281" i="6" s="1"/>
  <c r="E2063" i="6"/>
  <c r="I2063" i="6" s="1"/>
  <c r="E2325" i="6"/>
  <c r="F2325" i="6" s="1"/>
  <c r="E2083" i="6"/>
  <c r="I2083" i="6" s="1"/>
  <c r="E2326" i="6"/>
  <c r="I2326" i="6" s="1"/>
  <c r="E2155" i="6"/>
  <c r="F2155" i="6" s="1"/>
  <c r="E2257" i="6"/>
  <c r="F2257" i="6" s="1"/>
  <c r="E2221" i="6"/>
  <c r="I2221" i="6" s="1"/>
  <c r="E2059" i="6"/>
  <c r="F2059" i="6" s="1"/>
  <c r="E2356" i="6"/>
  <c r="I2356" i="6" s="1"/>
  <c r="E2217" i="6"/>
  <c r="F2217" i="6" s="1"/>
  <c r="E2287" i="6"/>
  <c r="F2287" i="6" s="1"/>
  <c r="E2180" i="6"/>
  <c r="I2180" i="6" s="1"/>
  <c r="E2202" i="6"/>
  <c r="I2202" i="6" s="1"/>
  <c r="E1968" i="6"/>
  <c r="I1968" i="6" s="1"/>
  <c r="E2164" i="6"/>
  <c r="I2164" i="6" s="1"/>
  <c r="E2205" i="6"/>
  <c r="F2205" i="6" s="1"/>
  <c r="E2195" i="6"/>
  <c r="E2513" i="6"/>
  <c r="F2513" i="6" s="1"/>
  <c r="E2366" i="6"/>
  <c r="F2366" i="6" s="1"/>
  <c r="E2272" i="6"/>
  <c r="I2272" i="6" s="1"/>
  <c r="E2137" i="6"/>
  <c r="I2137" i="6" s="1"/>
  <c r="E2104" i="6"/>
  <c r="F2104" i="6" s="1"/>
  <c r="E2360" i="6"/>
  <c r="I2360" i="6" s="1"/>
  <c r="E2256" i="6"/>
  <c r="F2256" i="6" s="1"/>
  <c r="E2035" i="6"/>
  <c r="F2035" i="6" s="1"/>
  <c r="E2169" i="6"/>
  <c r="F2169" i="6" s="1"/>
  <c r="E2268" i="6"/>
  <c r="F2268" i="6" s="1"/>
  <c r="E2144" i="6"/>
  <c r="F2144" i="6" s="1"/>
  <c r="E2501" i="6"/>
  <c r="F2501" i="6" s="1"/>
  <c r="E2204" i="6"/>
  <c r="F2204" i="6" s="1"/>
  <c r="E2359" i="6"/>
  <c r="I2359" i="6" s="1"/>
  <c r="E2147" i="6"/>
  <c r="F2147" i="6" s="1"/>
  <c r="E1967" i="6"/>
  <c r="I1967" i="6" s="1"/>
  <c r="E2152" i="6"/>
  <c r="F2152" i="6" s="1"/>
  <c r="E2396" i="6"/>
  <c r="F2396" i="6" s="1"/>
  <c r="E2032" i="6"/>
  <c r="I2032" i="6" s="1"/>
  <c r="E2441" i="6"/>
  <c r="E2296" i="6"/>
  <c r="F2296" i="6" s="1"/>
  <c r="E2400" i="6"/>
  <c r="F2400" i="6" s="1"/>
  <c r="E2394" i="6"/>
  <c r="F2394" i="6" s="1"/>
  <c r="E2107" i="6"/>
  <c r="I2107" i="6" s="1"/>
  <c r="E2074" i="6"/>
  <c r="I2074" i="6" s="1"/>
  <c r="E2212" i="6"/>
  <c r="F2212" i="6" s="1"/>
  <c r="E2414" i="6"/>
  <c r="I2414" i="6" s="1"/>
  <c r="E2208" i="6"/>
  <c r="I2208" i="6" s="1"/>
  <c r="E2078" i="6"/>
  <c r="F2078" i="6" s="1"/>
  <c r="E2154" i="6"/>
  <c r="F2154" i="6" s="1"/>
  <c r="E1902" i="6"/>
  <c r="F1902" i="6" s="1"/>
  <c r="E2328" i="6"/>
  <c r="I2328" i="6" s="1"/>
  <c r="E2447" i="6"/>
  <c r="F2447" i="6" s="1"/>
  <c r="E2384" i="6"/>
  <c r="I2384" i="6" s="1"/>
  <c r="E2132" i="6"/>
  <c r="I2132" i="6" s="1"/>
  <c r="E2240" i="6"/>
  <c r="F2240" i="6" s="1"/>
  <c r="E2340" i="6"/>
  <c r="I2340" i="6" s="1"/>
  <c r="E2103" i="6"/>
  <c r="I2103" i="6" s="1"/>
  <c r="E2037" i="6"/>
  <c r="I2037" i="6" s="1"/>
  <c r="E2216" i="6"/>
  <c r="F2216" i="6" s="1"/>
  <c r="E2288" i="6"/>
  <c r="E2088" i="6"/>
  <c r="F2088" i="6" s="1"/>
  <c r="E2224" i="6"/>
  <c r="F2224" i="6" s="1"/>
  <c r="E2087" i="6"/>
  <c r="F2087" i="6" s="1"/>
  <c r="E2075" i="6"/>
  <c r="I2075" i="6" s="1"/>
  <c r="E2015" i="6"/>
  <c r="I2015" i="6" s="1"/>
  <c r="E2543" i="6"/>
  <c r="I2543" i="6" s="1"/>
  <c r="E2283" i="6"/>
  <c r="I2283" i="6" s="1"/>
  <c r="E2488" i="6"/>
  <c r="I2488" i="6" s="1"/>
  <c r="E2456" i="6"/>
  <c r="I2456" i="6" s="1"/>
  <c r="E1976" i="6"/>
  <c r="I1976" i="6" s="1"/>
  <c r="E2282" i="6"/>
  <c r="F2282" i="6" s="1"/>
  <c r="E2141" i="6"/>
  <c r="I2141" i="6" s="1"/>
  <c r="E2304" i="6"/>
  <c r="F2304" i="6" s="1"/>
  <c r="E2298" i="6"/>
  <c r="F2298" i="6" s="1"/>
  <c r="E2113" i="6"/>
  <c r="F2113" i="6" s="1"/>
  <c r="E1985" i="6"/>
  <c r="F1985" i="6" s="1"/>
  <c r="E2301" i="6"/>
  <c r="F2301" i="6" s="1"/>
  <c r="E2115" i="6"/>
  <c r="I2115" i="6" s="1"/>
  <c r="E2142" i="6"/>
  <c r="I2142" i="6" s="1"/>
  <c r="E2062" i="6"/>
  <c r="F2062" i="6" s="1"/>
  <c r="E2542" i="6"/>
  <c r="I2542" i="6" s="1"/>
  <c r="E2046" i="6"/>
  <c r="I2046" i="6" s="1"/>
  <c r="E1987" i="6"/>
  <c r="F1987" i="6" s="1"/>
  <c r="E2031" i="6"/>
  <c r="F2031" i="6" s="1"/>
  <c r="E1973" i="6"/>
  <c r="F1973" i="6" s="1"/>
  <c r="E2201" i="6"/>
  <c r="F2201" i="6" s="1"/>
  <c r="E2058" i="6"/>
  <c r="I2058" i="6" s="1"/>
  <c r="E2106" i="6"/>
  <c r="F2106" i="6" s="1"/>
  <c r="E2234" i="6"/>
  <c r="F2234" i="6" s="1"/>
  <c r="E2564" i="6"/>
  <c r="F2564" i="6" s="1"/>
  <c r="E2003" i="6"/>
  <c r="I2003" i="6" s="1"/>
  <c r="E2073" i="6"/>
  <c r="I2073" i="6" s="1"/>
  <c r="E2013" i="6"/>
  <c r="I2013" i="6" s="1"/>
  <c r="E2033" i="6"/>
  <c r="F2033" i="6" s="1"/>
  <c r="E2007" i="6"/>
  <c r="F2007" i="6" s="1"/>
  <c r="E2239" i="6"/>
  <c r="I2239" i="6" s="1"/>
  <c r="E2255" i="6"/>
  <c r="I2255" i="6" s="1"/>
  <c r="E2120" i="6"/>
  <c r="I2120" i="6" s="1"/>
  <c r="E2162" i="6"/>
  <c r="I2162" i="6" s="1"/>
  <c r="E1972" i="6"/>
  <c r="E2172" i="6"/>
  <c r="I2172" i="6" s="1"/>
  <c r="E2489" i="6"/>
  <c r="I2489" i="6" s="1"/>
  <c r="E2481" i="6"/>
  <c r="I2481" i="6" s="1"/>
  <c r="E2251" i="6"/>
  <c r="I2251" i="6" s="1"/>
  <c r="E2125" i="6"/>
  <c r="I2125" i="6" s="1"/>
  <c r="E2343" i="6"/>
  <c r="F2343" i="6" s="1"/>
  <c r="E2077" i="6"/>
  <c r="F2077" i="6" s="1"/>
  <c r="E2076" i="6"/>
  <c r="I2076" i="6" s="1"/>
  <c r="E2192" i="6"/>
  <c r="I2192" i="6" s="1"/>
  <c r="E2118" i="6"/>
  <c r="F2118" i="6" s="1"/>
  <c r="E2027" i="6"/>
  <c r="I2027" i="6" s="1"/>
  <c r="E2351" i="6"/>
  <c r="F2351" i="6" s="1"/>
  <c r="E2091" i="6"/>
  <c r="F2091" i="6" s="1"/>
  <c r="E2157" i="6"/>
  <c r="F2157" i="6" s="1"/>
  <c r="E1951" i="6"/>
  <c r="F1951" i="6" s="1"/>
  <c r="E2097" i="6"/>
  <c r="I2097" i="6" s="1"/>
  <c r="E1980" i="6"/>
  <c r="F1980" i="6" s="1"/>
  <c r="E1926" i="6"/>
  <c r="F1926" i="6" s="1"/>
  <c r="E1934" i="6"/>
  <c r="F1934" i="6" s="1"/>
  <c r="E2008" i="6"/>
  <c r="I2008" i="6" s="1"/>
  <c r="E1944" i="6"/>
  <c r="F1944" i="6" s="1"/>
  <c r="E2323" i="6"/>
  <c r="I2323" i="6" s="1"/>
  <c r="E2300" i="6"/>
  <c r="F2300" i="6" s="1"/>
  <c r="E1938" i="6"/>
  <c r="F1938" i="6" s="1"/>
  <c r="E2310" i="6"/>
  <c r="I2310" i="6" s="1"/>
  <c r="E2263" i="6"/>
  <c r="F2263" i="6" s="1"/>
  <c r="E1932" i="6"/>
  <c r="F1932" i="6" s="1"/>
  <c r="E2332" i="6"/>
  <c r="F2332" i="6" s="1"/>
  <c r="E2038" i="6"/>
  <c r="F2038" i="6" s="1"/>
  <c r="E2286" i="6"/>
  <c r="F2286" i="6" s="1"/>
  <c r="E2005" i="6"/>
  <c r="F2005" i="6" s="1"/>
  <c r="E2435" i="6"/>
  <c r="F2435" i="6" s="1"/>
  <c r="E2401" i="6"/>
  <c r="F2401" i="6" s="1"/>
  <c r="E2126" i="6"/>
  <c r="I2126" i="6" s="1"/>
  <c r="E2175" i="6"/>
  <c r="F2175" i="6" s="1"/>
  <c r="E2398" i="6"/>
  <c r="F2398" i="6" s="1"/>
  <c r="E1988" i="6"/>
  <c r="F1988" i="6" s="1"/>
  <c r="E2316" i="6"/>
  <c r="I2316" i="6" s="1"/>
  <c r="E2592" i="6"/>
  <c r="E2101" i="6"/>
  <c r="I2101" i="6" s="1"/>
  <c r="E2270" i="6"/>
  <c r="F2270" i="6" s="1"/>
  <c r="E2188" i="6"/>
  <c r="I2188" i="6" s="1"/>
  <c r="E2179" i="6"/>
  <c r="I2179" i="6" s="1"/>
  <c r="E1982" i="6"/>
  <c r="F1982" i="6" s="1"/>
  <c r="E2066" i="6"/>
  <c r="F2066" i="6" s="1"/>
  <c r="E2047" i="6"/>
  <c r="F2047" i="6" s="1"/>
  <c r="E2375" i="6"/>
  <c r="I2375" i="6" s="1"/>
  <c r="E1986" i="6"/>
  <c r="I1986" i="6" s="1"/>
  <c r="E2293" i="6"/>
  <c r="F2293" i="6" s="1"/>
  <c r="E2198" i="6"/>
  <c r="I2198" i="6" s="1"/>
  <c r="E2258" i="6"/>
  <c r="F2258" i="6" s="1"/>
  <c r="E2623" i="6"/>
  <c r="F2623" i="6" s="1"/>
  <c r="E2390" i="6"/>
  <c r="F2390" i="6" s="1"/>
  <c r="E2177" i="6"/>
  <c r="I2177" i="6" s="1"/>
  <c r="E2386" i="6"/>
  <c r="F2386" i="6" s="1"/>
  <c r="E2364" i="6"/>
  <c r="I2364" i="6" s="1"/>
  <c r="E2099" i="6"/>
  <c r="I2099" i="6" s="1"/>
  <c r="E2373" i="6"/>
  <c r="F2373" i="6" s="1"/>
  <c r="E2387" i="6"/>
  <c r="E2476" i="6"/>
  <c r="I2476" i="6" s="1"/>
  <c r="E2124" i="6"/>
  <c r="I2124" i="6" s="1"/>
  <c r="E2558" i="6"/>
  <c r="I2558" i="6" s="1"/>
  <c r="E2471" i="6"/>
  <c r="F2471" i="6" s="1"/>
  <c r="E2036" i="6"/>
  <c r="I2036" i="6" s="1"/>
  <c r="E1946" i="6"/>
  <c r="F1946" i="6" s="1"/>
  <c r="E2473" i="6"/>
  <c r="I2473" i="6" s="1"/>
  <c r="E2269" i="6"/>
  <c r="I2269" i="6" s="1"/>
  <c r="E2039" i="6"/>
  <c r="I2039" i="6" s="1"/>
  <c r="E2427" i="6"/>
  <c r="I2427" i="6" s="1"/>
  <c r="E1969" i="6"/>
  <c r="F1969" i="6" s="1"/>
  <c r="E2322" i="6"/>
  <c r="F2322" i="6" s="1"/>
  <c r="E1981" i="6"/>
  <c r="I1981" i="6" s="1"/>
  <c r="E2516" i="6"/>
  <c r="I2516" i="6" s="1"/>
  <c r="E2306" i="6"/>
  <c r="I2306" i="6" s="1"/>
  <c r="E2345" i="6"/>
  <c r="F2345" i="6" s="1"/>
  <c r="E2170" i="6"/>
  <c r="I2170" i="6" s="1"/>
  <c r="E2274" i="6"/>
  <c r="F2274" i="6" s="1"/>
  <c r="E2166" i="6"/>
  <c r="I2166" i="6" s="1"/>
  <c r="E2085" i="6"/>
  <c r="F2085" i="6" s="1"/>
  <c r="E2023" i="6"/>
  <c r="I2023" i="6" s="1"/>
  <c r="E2092" i="6"/>
  <c r="F2092" i="6" s="1"/>
  <c r="E2576" i="6"/>
  <c r="I2576" i="6" s="1"/>
  <c r="E2045" i="6"/>
  <c r="F2045" i="6" s="1"/>
  <c r="E2174" i="6"/>
  <c r="I2174" i="6" s="1"/>
  <c r="E2190" i="6"/>
  <c r="F2190" i="6" s="1"/>
  <c r="E2127" i="6"/>
  <c r="I2127" i="6" s="1"/>
  <c r="E2149" i="6"/>
  <c r="I2149" i="6" s="1"/>
  <c r="E2290" i="6"/>
  <c r="F2290" i="6" s="1"/>
  <c r="E2121" i="6"/>
  <c r="F2121" i="6" s="1"/>
  <c r="E2357" i="6"/>
  <c r="F2357" i="6" s="1"/>
  <c r="E2416" i="6"/>
  <c r="F2416" i="6" s="1"/>
  <c r="E2193" i="6"/>
  <c r="I2193" i="6" s="1"/>
  <c r="E2095" i="6"/>
  <c r="I2095" i="6" s="1"/>
  <c r="E2503" i="6"/>
  <c r="F2503" i="6" s="1"/>
  <c r="E2098" i="6"/>
  <c r="F2098" i="6" s="1"/>
  <c r="E2339" i="6"/>
  <c r="I2339" i="6" s="1"/>
  <c r="E1907" i="6"/>
  <c r="F1907" i="6" s="1"/>
  <c r="E2070" i="6"/>
  <c r="F2070" i="6" s="1"/>
  <c r="E2250" i="6"/>
  <c r="E2207" i="6"/>
  <c r="I2207" i="6" s="1"/>
  <c r="E2421" i="6"/>
  <c r="F2421" i="6" s="1"/>
  <c r="E2071" i="6"/>
  <c r="F2071" i="6" s="1"/>
  <c r="E2493" i="6"/>
  <c r="F2493" i="6" s="1"/>
  <c r="E2206" i="6"/>
  <c r="F2206" i="6" s="1"/>
  <c r="E2389" i="6"/>
  <c r="I2389" i="6" s="1"/>
  <c r="E2139" i="6"/>
  <c r="I2139" i="6" s="1"/>
  <c r="E1937" i="6"/>
  <c r="F1937" i="6" s="1"/>
  <c r="E1991" i="6"/>
  <c r="I1991" i="6" s="1"/>
  <c r="E2842" i="6"/>
  <c r="E2763" i="6"/>
  <c r="E2709" i="6"/>
  <c r="F1892" i="6"/>
  <c r="I1892" i="6"/>
  <c r="E2673" i="6"/>
  <c r="E2807" i="6"/>
  <c r="E2888" i="6"/>
  <c r="E2912" i="6"/>
  <c r="E2775" i="6"/>
  <c r="E2797" i="6"/>
  <c r="E2692" i="6"/>
  <c r="E2852" i="6"/>
  <c r="E2664" i="6"/>
  <c r="E2622" i="6"/>
  <c r="E2669" i="6"/>
  <c r="E2725" i="6"/>
  <c r="E2589" i="6"/>
  <c r="F2441" i="6"/>
  <c r="I2441" i="6"/>
  <c r="E2874" i="6"/>
  <c r="E2766" i="6"/>
  <c r="E2691" i="6"/>
  <c r="E2799" i="6"/>
  <c r="E2586" i="6"/>
  <c r="E2595" i="6"/>
  <c r="E2577" i="6"/>
  <c r="E2832" i="6"/>
  <c r="E2754" i="6"/>
  <c r="E2816" i="6"/>
  <c r="E2661" i="6"/>
  <c r="E2609" i="6"/>
  <c r="E2808" i="6"/>
  <c r="E2546" i="6"/>
  <c r="E2685" i="6"/>
  <c r="E2934" i="6"/>
  <c r="E2660" i="6"/>
  <c r="E2831" i="6"/>
  <c r="E2604" i="6"/>
  <c r="E2716" i="6"/>
  <c r="E2902" i="6"/>
  <c r="F2252" i="6"/>
  <c r="E2909" i="6"/>
  <c r="E2916" i="6"/>
  <c r="E2467" i="6"/>
  <c r="E2741" i="6"/>
  <c r="E2657" i="6"/>
  <c r="E2923" i="6"/>
  <c r="E2869" i="6"/>
  <c r="E2722" i="6"/>
  <c r="E2927" i="6"/>
  <c r="E2492" i="6"/>
  <c r="E2484" i="6"/>
  <c r="E2496" i="6"/>
  <c r="E2843" i="6"/>
  <c r="E2593" i="6"/>
  <c r="E2635" i="6"/>
  <c r="E2875" i="6"/>
  <c r="E2859" i="6"/>
  <c r="E2602" i="6"/>
  <c r="E2381" i="6"/>
  <c r="E2793" i="6"/>
  <c r="E2620" i="6"/>
  <c r="E2404" i="6"/>
  <c r="E2700" i="6"/>
  <c r="E2707" i="6"/>
  <c r="E2730" i="6"/>
  <c r="E2684" i="6"/>
  <c r="E2399" i="6"/>
  <c r="E2670" i="6"/>
  <c r="E2459" i="6"/>
  <c r="E2494" i="6"/>
  <c r="E2518" i="6"/>
  <c r="E2642" i="6"/>
  <c r="E2702" i="6"/>
  <c r="E2781" i="6"/>
  <c r="E2583" i="6"/>
  <c r="E2585" i="6"/>
  <c r="E2417" i="6"/>
  <c r="E2521" i="6"/>
  <c r="E2566" i="6"/>
  <c r="E2284" i="6"/>
  <c r="E2606" i="6"/>
  <c r="E2294" i="6"/>
  <c r="E2654" i="6"/>
  <c r="E2671" i="6"/>
  <c r="E2277" i="6"/>
  <c r="E2461" i="6"/>
  <c r="E2783" i="6"/>
  <c r="E2352" i="6"/>
  <c r="E2610" i="6"/>
  <c r="E2590" i="6"/>
  <c r="E2699" i="6"/>
  <c r="E2430" i="6"/>
  <c r="E2645" i="6"/>
  <c r="E2608" i="6"/>
  <c r="E2617" i="6"/>
  <c r="E2462" i="6"/>
  <c r="E2341" i="6"/>
  <c r="E2847" i="6"/>
  <c r="E2551" i="6"/>
  <c r="E2402" i="6"/>
  <c r="E2779" i="6"/>
  <c r="E2480" i="6"/>
  <c r="E2836" i="6"/>
  <c r="E2826" i="6"/>
  <c r="E2906" i="6"/>
  <c r="E2556" i="6"/>
  <c r="E2898" i="6"/>
  <c r="E2714" i="6"/>
  <c r="E2614" i="6"/>
  <c r="E2309" i="6"/>
  <c r="E2742" i="6"/>
  <c r="E2892" i="6"/>
  <c r="E2446" i="6"/>
  <c r="E2474" i="6"/>
  <c r="E2209" i="6"/>
  <c r="E2879" i="6"/>
  <c r="E2276" i="6"/>
  <c r="E2524" i="6"/>
  <c r="E2214" i="6"/>
  <c r="E2549" i="6"/>
  <c r="E2173" i="6"/>
  <c r="E2479" i="6"/>
  <c r="E2584" i="6"/>
  <c r="E2814" i="6"/>
  <c r="E2285" i="6"/>
  <c r="E2624" i="6"/>
  <c r="E2344" i="6"/>
  <c r="E2718" i="6"/>
  <c r="E2834" i="6"/>
  <c r="E2728" i="6"/>
  <c r="I1934" i="6"/>
  <c r="E2591" i="6"/>
  <c r="E2855" i="6"/>
  <c r="E2220" i="6"/>
  <c r="E2769" i="6"/>
  <c r="E2436" i="6"/>
  <c r="E2883" i="6"/>
  <c r="E2354" i="6"/>
  <c r="E2751" i="6"/>
  <c r="E2491" i="6"/>
  <c r="E2924" i="6"/>
  <c r="E2260" i="6"/>
  <c r="E2353" i="6"/>
  <c r="E2744" i="6"/>
  <c r="E2535" i="6"/>
  <c r="E2187" i="6"/>
  <c r="E2737" i="6"/>
  <c r="E2468" i="6"/>
  <c r="E2111" i="6"/>
  <c r="E2918" i="6"/>
  <c r="E2308" i="6"/>
  <c r="E2512" i="6"/>
  <c r="E2253" i="6"/>
  <c r="E2829" i="6"/>
  <c r="E2497" i="6"/>
  <c r="I1893" i="6"/>
  <c r="F1893" i="6"/>
  <c r="E2225" i="6"/>
  <c r="E2130" i="6"/>
  <c r="E2136" i="6"/>
  <c r="E2943" i="6"/>
  <c r="E2538" i="6"/>
  <c r="E2264" i="6"/>
  <c r="E2133" i="6"/>
  <c r="E2596" i="6"/>
  <c r="E2532" i="6"/>
  <c r="E2904" i="6"/>
  <c r="E2531" i="6"/>
  <c r="E2411" i="6"/>
  <c r="E2731" i="6"/>
  <c r="E2911" i="6"/>
  <c r="E2232" i="6"/>
  <c r="E2520" i="6"/>
  <c r="E2237" i="6"/>
  <c r="E2040" i="6"/>
  <c r="E2429" i="6"/>
  <c r="E2244" i="6"/>
  <c r="E2662" i="6"/>
  <c r="E2265" i="6"/>
  <c r="E2050" i="6"/>
  <c r="E2522" i="6"/>
  <c r="E2184" i="6"/>
  <c r="E2715" i="6"/>
  <c r="E2880" i="6"/>
  <c r="E2519" i="6"/>
  <c r="E2482" i="6"/>
  <c r="E2006" i="6"/>
  <c r="E2886" i="6"/>
  <c r="E2249" i="6"/>
  <c r="E2511" i="6"/>
  <c r="E2049" i="6"/>
  <c r="E2628" i="6"/>
  <c r="E2574" i="6"/>
  <c r="E1955" i="6"/>
  <c r="E2618" i="6"/>
  <c r="E2505" i="6"/>
  <c r="E2833" i="6"/>
  <c r="E2444" i="6"/>
  <c r="E2267" i="6"/>
  <c r="E2598" i="6"/>
  <c r="E2395" i="6"/>
  <c r="E2568" i="6"/>
  <c r="E2408" i="6"/>
  <c r="E2454" i="6"/>
  <c r="E2612" i="6"/>
  <c r="E2409" i="6"/>
  <c r="E2937" i="6"/>
  <c r="E2915" i="6"/>
  <c r="E2305" i="6"/>
  <c r="E2086" i="6"/>
  <c r="E2405" i="6"/>
  <c r="E2424" i="6"/>
  <c r="E2735" i="6"/>
  <c r="E2295" i="6"/>
  <c r="E2487" i="6"/>
  <c r="E2706" i="6"/>
  <c r="E2815" i="6"/>
  <c r="E2740" i="6"/>
  <c r="E1919" i="6"/>
  <c r="E2839" i="6"/>
  <c r="I2371" i="6"/>
  <c r="F2371" i="6"/>
  <c r="E2922" i="6"/>
  <c r="E2663" i="6"/>
  <c r="E2932" i="6"/>
  <c r="E2786" i="6"/>
  <c r="E2689" i="6"/>
  <c r="F1904" i="6"/>
  <c r="I1904" i="6"/>
  <c r="E2820" i="6"/>
  <c r="F2592" i="6"/>
  <c r="I2592" i="6"/>
  <c r="E2755" i="6"/>
  <c r="E2681" i="6"/>
  <c r="E2759" i="6"/>
  <c r="E2788" i="6"/>
  <c r="E2905" i="6"/>
  <c r="E2679" i="6"/>
  <c r="E2656" i="6"/>
  <c r="E2804" i="6"/>
  <c r="E2878" i="6"/>
  <c r="E2806" i="6"/>
  <c r="E2891" i="6"/>
  <c r="E2864" i="6"/>
  <c r="E2765" i="6"/>
  <c r="E2895" i="6"/>
  <c r="E2907" i="6"/>
  <c r="E2851" i="6"/>
  <c r="E2914" i="6"/>
  <c r="E2853" i="6"/>
  <c r="E2734" i="6"/>
  <c r="I2250" i="6"/>
  <c r="F2250" i="6"/>
  <c r="E2747" i="6"/>
  <c r="E2889" i="6"/>
  <c r="E2655" i="6"/>
  <c r="E2693" i="6"/>
  <c r="E2651" i="6"/>
  <c r="E2746" i="6"/>
  <c r="E2627" i="6"/>
  <c r="E2917" i="6"/>
  <c r="E2506" i="6"/>
  <c r="E2631" i="6"/>
  <c r="E2868" i="6"/>
  <c r="E2579" i="6"/>
  <c r="E2840" i="6"/>
  <c r="E2633" i="6"/>
  <c r="E2696" i="6"/>
  <c r="E2575" i="6"/>
  <c r="E2523" i="6"/>
  <c r="E2636" i="6"/>
  <c r="E2913" i="6"/>
  <c r="E2478" i="6"/>
  <c r="E2530" i="6"/>
  <c r="E2899" i="6"/>
  <c r="E2559" i="6"/>
  <c r="E2477" i="6"/>
  <c r="E2637" i="6"/>
  <c r="E2865" i="6"/>
  <c r="E2802" i="6"/>
  <c r="E2860" i="6"/>
  <c r="E2465" i="6"/>
  <c r="F2387" i="6"/>
  <c r="I2387" i="6"/>
  <c r="E2502" i="6"/>
  <c r="E2762" i="6"/>
  <c r="E2810" i="6"/>
  <c r="E2719" i="6"/>
  <c r="E2752" i="6"/>
  <c r="E2431" i="6"/>
  <c r="E2569" i="6"/>
  <c r="E2594" i="6"/>
  <c r="E2580" i="6"/>
  <c r="E2896" i="6"/>
  <c r="E2587" i="6"/>
  <c r="E2772" i="6"/>
  <c r="E2641" i="6"/>
  <c r="E2578" i="6"/>
  <c r="E2780" i="6"/>
  <c r="E2778" i="6"/>
  <c r="E2676" i="6"/>
  <c r="E2385" i="6"/>
  <c r="E2753" i="6"/>
  <c r="E2757" i="6"/>
  <c r="E2708" i="6"/>
  <c r="E2368" i="6"/>
  <c r="E2547" i="6"/>
  <c r="E2382" i="6"/>
  <c r="E2745" i="6"/>
  <c r="E2680" i="6"/>
  <c r="E2750" i="6"/>
  <c r="E2379" i="6"/>
  <c r="E2403" i="6"/>
  <c r="E2537" i="6"/>
  <c r="E2705" i="6"/>
  <c r="E2463" i="6"/>
  <c r="E2687" i="6"/>
  <c r="E2813" i="6"/>
  <c r="E2361" i="6"/>
  <c r="I2085" i="6"/>
  <c r="E2279" i="6"/>
  <c r="E2553" i="6"/>
  <c r="E2526" i="6"/>
  <c r="E2370" i="6"/>
  <c r="E2809" i="6"/>
  <c r="E2646" i="6"/>
  <c r="E2311" i="6"/>
  <c r="E2607" i="6"/>
  <c r="E2599" i="6"/>
  <c r="E2392" i="6"/>
  <c r="E2835" i="6"/>
  <c r="E2528" i="6"/>
  <c r="E2703" i="6"/>
  <c r="E2299" i="6"/>
  <c r="E2921" i="6"/>
  <c r="E2567" i="6"/>
  <c r="E2259" i="6"/>
  <c r="E2246" i="6"/>
  <c r="E2455" i="6"/>
  <c r="E2653" i="6"/>
  <c r="E2453" i="6"/>
  <c r="E2554" i="6"/>
  <c r="E2432" i="6"/>
  <c r="E2823" i="6"/>
  <c r="E2498" i="6"/>
  <c r="E2768" i="6"/>
  <c r="E2236" i="6"/>
  <c r="E2774" i="6"/>
  <c r="E2191" i="6"/>
  <c r="E2508" i="6"/>
  <c r="E2761" i="6"/>
  <c r="E2713" i="6"/>
  <c r="E2442" i="6"/>
  <c r="E2303" i="6"/>
  <c r="E2420" i="6"/>
  <c r="E2510" i="6"/>
  <c r="E2336" i="6"/>
  <c r="E2933" i="6"/>
  <c r="E2561" i="6"/>
  <c r="E2665" i="6"/>
  <c r="E2372" i="6"/>
  <c r="E2320" i="6"/>
  <c r="E2667" i="6"/>
  <c r="E2701" i="6"/>
  <c r="E2690" i="6"/>
  <c r="E2243" i="6"/>
  <c r="E2331" i="6"/>
  <c r="E2850" i="6"/>
  <c r="E2333" i="6"/>
  <c r="E2464" i="6"/>
  <c r="E2292" i="6"/>
  <c r="E2215" i="6"/>
  <c r="E2337" i="6"/>
  <c r="E2723" i="6"/>
  <c r="E2302" i="6"/>
  <c r="E2266" i="6"/>
  <c r="E2849" i="6"/>
  <c r="E2821" i="6"/>
  <c r="E2640" i="6"/>
  <c r="E2773" i="6"/>
  <c r="E2920" i="6"/>
  <c r="E2347" i="6"/>
  <c r="E2712" i="6"/>
  <c r="E2407" i="6"/>
  <c r="E2437" i="6"/>
  <c r="E2771" i="6"/>
  <c r="E2084" i="6"/>
  <c r="E2313" i="6"/>
  <c r="E2452" i="6"/>
  <c r="E2931" i="6"/>
  <c r="E2726" i="6"/>
  <c r="E2499" i="6"/>
  <c r="E2605" i="6"/>
  <c r="E2698" i="6"/>
  <c r="E2639" i="6"/>
  <c r="E2803" i="6"/>
  <c r="E2273" i="6"/>
  <c r="E2629" i="6"/>
  <c r="E2825" i="6"/>
  <c r="E2440" i="6"/>
  <c r="E2229" i="6"/>
  <c r="E2792" i="6"/>
  <c r="E2738" i="6"/>
  <c r="E2867" i="6"/>
  <c r="E2043" i="6"/>
  <c r="E2694" i="6"/>
  <c r="E2365" i="6"/>
  <c r="E2515" i="6"/>
  <c r="E2863" i="6"/>
  <c r="E2203" i="6"/>
  <c r="E2349" i="6"/>
  <c r="E2388" i="6"/>
  <c r="E2318" i="6"/>
  <c r="E2466" i="6"/>
  <c r="E2135" i="6"/>
  <c r="E2241" i="6"/>
  <c r="E2697" i="6"/>
  <c r="E2011" i="6"/>
  <c r="E2117" i="6"/>
  <c r="E2930" i="6"/>
  <c r="E2756" i="6"/>
  <c r="E2469" i="6"/>
  <c r="E2675" i="6"/>
  <c r="E2822" i="6"/>
  <c r="E2928" i="6"/>
  <c r="E2219" i="6"/>
  <c r="E2470" i="6"/>
  <c r="E2919" i="6"/>
  <c r="E2545" i="6"/>
  <c r="E2925" i="6"/>
  <c r="E2557" i="6"/>
  <c r="E2887" i="6"/>
  <c r="E2458" i="6"/>
  <c r="E2611" i="6"/>
  <c r="E2929" i="6"/>
  <c r="E2422" i="6"/>
  <c r="E2819" i="6"/>
  <c r="E2369" i="6"/>
  <c r="E2677" i="6"/>
  <c r="F2142" i="6"/>
  <c r="E2817" i="6"/>
  <c r="E2844" i="6"/>
  <c r="E2717" i="6"/>
  <c r="E2893" i="6"/>
  <c r="E2777" i="6"/>
  <c r="E2841" i="6"/>
  <c r="E2711" i="6"/>
  <c r="E2682" i="6"/>
  <c r="E2647" i="6"/>
  <c r="I2195" i="6"/>
  <c r="F2195" i="6"/>
  <c r="E2824" i="6"/>
  <c r="I1972" i="6"/>
  <c r="F1972" i="6"/>
  <c r="E2648" i="6"/>
  <c r="E2894" i="6"/>
  <c r="E2830" i="6"/>
  <c r="E2748" i="6"/>
  <c r="E2562" i="6"/>
  <c r="E2882" i="6"/>
  <c r="E2626" i="6"/>
  <c r="E2871" i="6"/>
  <c r="E2884" i="6"/>
  <c r="E2732" i="6"/>
  <c r="E2616" i="6"/>
  <c r="E2818" i="6"/>
  <c r="E2541" i="6"/>
  <c r="E2548" i="6"/>
  <c r="E2936" i="6"/>
  <c r="E2643" i="6"/>
  <c r="E2500" i="6"/>
  <c r="E2613" i="6"/>
  <c r="E2615" i="6"/>
  <c r="E2897" i="6"/>
  <c r="E2552" i="6"/>
  <c r="E2426" i="6"/>
  <c r="E2649" i="6"/>
  <c r="E2695" i="6"/>
  <c r="E2678" i="6"/>
  <c r="I2178" i="6"/>
  <c r="F2178" i="6"/>
  <c r="E2900" i="6"/>
  <c r="E2533" i="6"/>
  <c r="E2563" i="6"/>
  <c r="E2601" i="6"/>
  <c r="E2790" i="6"/>
  <c r="E2877" i="6"/>
  <c r="E2743" i="6"/>
  <c r="E2527" i="6"/>
  <c r="E2632" i="6"/>
  <c r="E2415" i="6"/>
  <c r="E2659" i="6"/>
  <c r="F1935" i="6"/>
  <c r="I1935" i="6"/>
  <c r="E2507" i="6"/>
  <c r="E2600" i="6"/>
  <c r="E2794" i="6"/>
  <c r="E2391" i="6"/>
  <c r="E2837" i="6"/>
  <c r="E2935" i="6"/>
  <c r="E2380" i="6"/>
  <c r="E2418" i="6"/>
  <c r="E2876" i="6"/>
  <c r="E2348" i="6"/>
  <c r="E2525" i="6"/>
  <c r="E2800" i="6"/>
  <c r="I2216" i="6"/>
  <c r="E2688" i="6"/>
  <c r="E2858" i="6"/>
  <c r="E2942" i="6"/>
  <c r="E2536" i="6"/>
  <c r="E2856" i="6"/>
  <c r="E2555" i="6"/>
  <c r="E2448" i="6"/>
  <c r="E2457" i="6"/>
  <c r="E2845" i="6"/>
  <c r="E2439" i="6"/>
  <c r="F2288" i="6"/>
  <c r="I2288" i="6"/>
  <c r="E2941" i="6"/>
  <c r="E2307" i="6"/>
  <c r="E2504" i="6"/>
  <c r="F2101" i="6"/>
  <c r="E2939" i="6"/>
  <c r="E2890" i="6"/>
  <c r="E2346" i="6"/>
  <c r="E2776" i="6"/>
  <c r="E2764" i="6"/>
  <c r="E2666" i="6"/>
  <c r="E2321" i="6"/>
  <c r="E2758" i="6"/>
  <c r="E2517" i="6"/>
  <c r="E2271" i="6"/>
  <c r="E2597" i="6"/>
  <c r="E2674" i="6"/>
  <c r="E2582" i="6"/>
  <c r="E2658" i="6"/>
  <c r="E2433" i="6"/>
  <c r="E2872" i="6"/>
  <c r="E2652" i="6"/>
  <c r="E2363" i="6"/>
  <c r="E2784" i="6"/>
  <c r="E2367" i="6"/>
  <c r="E2795" i="6"/>
  <c r="E2638" i="6"/>
  <c r="E2854" i="6"/>
  <c r="E2460" i="6"/>
  <c r="E2397" i="6"/>
  <c r="F1896" i="6"/>
  <c r="I1896" i="6"/>
  <c r="E2926" i="6"/>
  <c r="E2686" i="6"/>
  <c r="E2544" i="6"/>
  <c r="E2242" i="6"/>
  <c r="E2573" i="6"/>
  <c r="E2789" i="6"/>
  <c r="E2335" i="6"/>
  <c r="E2630" i="6"/>
  <c r="E2811" i="6"/>
  <c r="E2885" i="6"/>
  <c r="E2565" i="6"/>
  <c r="E2650" i="6"/>
  <c r="E2903" i="6"/>
  <c r="E2376" i="6"/>
  <c r="E2827" i="6"/>
  <c r="E2791" i="6"/>
  <c r="E2619" i="6"/>
  <c r="E2419" i="6"/>
  <c r="E2873" i="6"/>
  <c r="E2245" i="6"/>
  <c r="E2672" i="6"/>
  <c r="E2183" i="6"/>
  <c r="E2704" i="6"/>
  <c r="E2767" i="6"/>
  <c r="E2724" i="6"/>
  <c r="E2721" i="6"/>
  <c r="E2534" i="6"/>
  <c r="E2796" i="6"/>
  <c r="E2314" i="6"/>
  <c r="E2358" i="6"/>
  <c r="E2940" i="6"/>
  <c r="E2377" i="6"/>
  <c r="E2838" i="6"/>
  <c r="E2644" i="6"/>
  <c r="E2319" i="6"/>
  <c r="E2540" i="6"/>
  <c r="F2008" i="6"/>
  <c r="E2475" i="6"/>
  <c r="E2770" i="6"/>
  <c r="E2425" i="6"/>
  <c r="E2291" i="6"/>
  <c r="E2539" i="6"/>
  <c r="E2560" i="6"/>
  <c r="E2760" i="6"/>
  <c r="E2210" i="6"/>
  <c r="E2443" i="6"/>
  <c r="E2910" i="6"/>
  <c r="E2483" i="6"/>
  <c r="E2486" i="6"/>
  <c r="E2434" i="6"/>
  <c r="E2908" i="6"/>
  <c r="E2105" i="6"/>
  <c r="E2736" i="6"/>
  <c r="E2866" i="6"/>
  <c r="E2603" i="6"/>
  <c r="E2727" i="6"/>
  <c r="E2861" i="6"/>
  <c r="E2330" i="6"/>
  <c r="E2450" i="6"/>
  <c r="E2329" i="6"/>
  <c r="E2056" i="6"/>
  <c r="E2588" i="6"/>
  <c r="E2710" i="6"/>
  <c r="E2881" i="6"/>
  <c r="E2634" i="6"/>
  <c r="E2119" i="6"/>
  <c r="E2410" i="6"/>
  <c r="E2805" i="6"/>
  <c r="E2490" i="6"/>
  <c r="E2870" i="6"/>
  <c r="E2355" i="6"/>
  <c r="E2362" i="6"/>
  <c r="E2782" i="6"/>
  <c r="E2848" i="6"/>
  <c r="E2621" i="6"/>
  <c r="E2901" i="6"/>
  <c r="E2514" i="6"/>
  <c r="E2857" i="6"/>
  <c r="E2238" i="6"/>
  <c r="E2846" i="6"/>
  <c r="E2406" i="6"/>
  <c r="E2451" i="6"/>
  <c r="E2509" i="6"/>
  <c r="E2729" i="6"/>
  <c r="E2862" i="6"/>
  <c r="E2445" i="6"/>
  <c r="E2798" i="6"/>
  <c r="E2438" i="6"/>
  <c r="E2828" i="6"/>
  <c r="E2196" i="6"/>
  <c r="E2378" i="6"/>
  <c r="E2801" i="6"/>
  <c r="E2383" i="6"/>
  <c r="E2529" i="6"/>
  <c r="E2550" i="6"/>
  <c r="E2485" i="6"/>
  <c r="E2160" i="6"/>
  <c r="E2423" i="6"/>
  <c r="E2571" i="6"/>
  <c r="E2001" i="6"/>
  <c r="E2733" i="6"/>
  <c r="E2749" i="6"/>
  <c r="E2112" i="6"/>
  <c r="E2278" i="6"/>
  <c r="E2572" i="6"/>
  <c r="E1948" i="6"/>
  <c r="E2812" i="6"/>
  <c r="E2668" i="6"/>
  <c r="E2342" i="6"/>
  <c r="E2570" i="6"/>
  <c r="E2374" i="6"/>
  <c r="E2412" i="6"/>
  <c r="E2581" i="6"/>
  <c r="E2472" i="6"/>
  <c r="E2222" i="6"/>
  <c r="E2129" i="6"/>
  <c r="E2235" i="6"/>
  <c r="E2785" i="6"/>
  <c r="E2720" i="6"/>
  <c r="E2428" i="6"/>
  <c r="E2280" i="6"/>
  <c r="E2739" i="6"/>
  <c r="E2787" i="6"/>
  <c r="E2297" i="6"/>
  <c r="E2029" i="6"/>
  <c r="E2034" i="6"/>
  <c r="E2060" i="6"/>
  <c r="E1909" i="6"/>
  <c r="E2143" i="6"/>
  <c r="E1956" i="6"/>
  <c r="E2100" i="6"/>
  <c r="E2026" i="6"/>
  <c r="E1940" i="6"/>
  <c r="E2102" i="6"/>
  <c r="E2233" i="6"/>
  <c r="E2042" i="6"/>
  <c r="E1953" i="6"/>
  <c r="E2019" i="6"/>
  <c r="E1949" i="6"/>
  <c r="E2057" i="6"/>
  <c r="E2004" i="6"/>
  <c r="E2248" i="6"/>
  <c r="E2146" i="6"/>
  <c r="E2228" i="6"/>
  <c r="E1933" i="6"/>
  <c r="E1903" i="6"/>
  <c r="E2028" i="6"/>
  <c r="E2230" i="6"/>
  <c r="E2128" i="6"/>
  <c r="E1971" i="6"/>
  <c r="E2061" i="6"/>
  <c r="E1996" i="6"/>
  <c r="E2194" i="6"/>
  <c r="E2176" i="6"/>
  <c r="E2247" i="6"/>
  <c r="E1942" i="6"/>
  <c r="E2048" i="6"/>
  <c r="E2123" i="6"/>
  <c r="E1958" i="6"/>
  <c r="E2159" i="6"/>
  <c r="E2014" i="6"/>
  <c r="E1925" i="6"/>
  <c r="E1984" i="6"/>
  <c r="E2010" i="6"/>
  <c r="E1977" i="6"/>
  <c r="E1890" i="6"/>
  <c r="E1945" i="6"/>
  <c r="E1992" i="6"/>
  <c r="E2134" i="6"/>
  <c r="E2114" i="6"/>
  <c r="E2223" i="6"/>
  <c r="E1924" i="6"/>
  <c r="E1959" i="6"/>
  <c r="E1898" i="6"/>
  <c r="E2022" i="6"/>
  <c r="E1939" i="6"/>
  <c r="E2012" i="6"/>
  <c r="E1965" i="6"/>
  <c r="E2181" i="6"/>
  <c r="E2024" i="6"/>
  <c r="E2090" i="6"/>
  <c r="E1957" i="6"/>
  <c r="E1915" i="6"/>
  <c r="E2275" i="6"/>
  <c r="E1913" i="6"/>
  <c r="E2158" i="6"/>
  <c r="E2171" i="6"/>
  <c r="E2069" i="6"/>
  <c r="E1966" i="6"/>
  <c r="E1978" i="6"/>
  <c r="E1994" i="6"/>
  <c r="E1983" i="6"/>
  <c r="E1901" i="6"/>
  <c r="E2072" i="6"/>
  <c r="E1930" i="6"/>
  <c r="E2315" i="6"/>
  <c r="E2168" i="6"/>
  <c r="E2231" i="6"/>
  <c r="E1960" i="6"/>
  <c r="E2163" i="6"/>
  <c r="E2068" i="6"/>
  <c r="E2108" i="6"/>
  <c r="E2289" i="6"/>
  <c r="E1908" i="6"/>
  <c r="E2261" i="6"/>
  <c r="E1905" i="6"/>
  <c r="E2199" i="6"/>
  <c r="E1936" i="6"/>
  <c r="E1922" i="6"/>
  <c r="E2110" i="6"/>
  <c r="E2053" i="6"/>
  <c r="E2200" i="6"/>
  <c r="E1923" i="6"/>
  <c r="E2167" i="6"/>
  <c r="E2002" i="6"/>
  <c r="E1989" i="6"/>
  <c r="E2189" i="6"/>
  <c r="E2089" i="6"/>
  <c r="E2000" i="6"/>
  <c r="E2064" i="6"/>
  <c r="E2182" i="6"/>
  <c r="E2016" i="6"/>
  <c r="E1998" i="6"/>
  <c r="E2140" i="6"/>
  <c r="E1993" i="6"/>
  <c r="E2093" i="6"/>
  <c r="E2138" i="6"/>
  <c r="E2051" i="6"/>
  <c r="E2018" i="6"/>
  <c r="E1891" i="6"/>
  <c r="E2122" i="6"/>
  <c r="E1961" i="6"/>
  <c r="E2081" i="6"/>
  <c r="E2254" i="6"/>
  <c r="E2030" i="6"/>
  <c r="E2065" i="6"/>
  <c r="E1943" i="6"/>
  <c r="E1970" i="6"/>
  <c r="E2025" i="6"/>
  <c r="E1974" i="6"/>
  <c r="E2094" i="6"/>
  <c r="E2009" i="6"/>
  <c r="E2312" i="6"/>
  <c r="E2109" i="6"/>
  <c r="E1950" i="6"/>
  <c r="E2020" i="6"/>
  <c r="E2131" i="6"/>
  <c r="E2079" i="6"/>
  <c r="E2054" i="6"/>
  <c r="E1964" i="6"/>
  <c r="E1990" i="6"/>
  <c r="E2148" i="6"/>
  <c r="E2338" i="6"/>
  <c r="E2683" i="6"/>
  <c r="E1963" i="6"/>
  <c r="E2044" i="6"/>
  <c r="E2185" i="6"/>
  <c r="E2211" i="6"/>
  <c r="E2067" i="6"/>
  <c r="E1929" i="6"/>
  <c r="E2213" i="6"/>
  <c r="E2227" i="6"/>
  <c r="E1975" i="6"/>
  <c r="E1997" i="6"/>
  <c r="E2186" i="6"/>
  <c r="E2096" i="6"/>
  <c r="E2145" i="6"/>
  <c r="E1995" i="6"/>
  <c r="E1941" i="6"/>
  <c r="E2021" i="6"/>
  <c r="E1979" i="6"/>
  <c r="E2156" i="6"/>
  <c r="E1918" i="6"/>
  <c r="E2052" i="6"/>
  <c r="E1952" i="6"/>
  <c r="E2153" i="6"/>
  <c r="E2197" i="6"/>
  <c r="E2165" i="6"/>
  <c r="E2161" i="6"/>
  <c r="E2151" i="6"/>
  <c r="E1894" i="6"/>
  <c r="E1931" i="6"/>
  <c r="E1954" i="6"/>
  <c r="I2625" i="6" l="1"/>
  <c r="I2300" i="6"/>
  <c r="F2489" i="6"/>
  <c r="E2938" i="6"/>
  <c r="F2207" i="6"/>
  <c r="F2476" i="6"/>
  <c r="F2023" i="6"/>
  <c r="I2218" i="6"/>
  <c r="I2296" i="6"/>
  <c r="C4132" i="6"/>
  <c r="F2063" i="6"/>
  <c r="I2623" i="6"/>
  <c r="I2400" i="6"/>
  <c r="F2124" i="6"/>
  <c r="I2088" i="6"/>
  <c r="I2224" i="6"/>
  <c r="F2413" i="6"/>
  <c r="F2137" i="6"/>
  <c r="I2471" i="6"/>
  <c r="F2262" i="6"/>
  <c r="I1917" i="6"/>
  <c r="F2558" i="6"/>
  <c r="I2258" i="6"/>
  <c r="F2162" i="6"/>
  <c r="I2366" i="6"/>
  <c r="I1944" i="6"/>
  <c r="F2046" i="6"/>
  <c r="I2092" i="6"/>
  <c r="I2062" i="6"/>
  <c r="I2513" i="6"/>
  <c r="F2576" i="6"/>
  <c r="F2281" i="6"/>
  <c r="F2172" i="6"/>
  <c r="I2394" i="6"/>
  <c r="F2107" i="6"/>
  <c r="I2421" i="6"/>
  <c r="F2473" i="6"/>
  <c r="I1920" i="6"/>
  <c r="F2188" i="6"/>
  <c r="F2542" i="6"/>
  <c r="I2270" i="6"/>
  <c r="G64" i="6"/>
  <c r="G65" i="6"/>
  <c r="F2127" i="6"/>
  <c r="F2251" i="6"/>
  <c r="I2045" i="6"/>
  <c r="F2389" i="6"/>
  <c r="I2031" i="6"/>
  <c r="I2493" i="6"/>
  <c r="F2036" i="6"/>
  <c r="F2074" i="6"/>
  <c r="F2543" i="6"/>
  <c r="F2323" i="6"/>
  <c r="I2256" i="6"/>
  <c r="I2201" i="6"/>
  <c r="F1991" i="6"/>
  <c r="I2118" i="6"/>
  <c r="F2414" i="6"/>
  <c r="F2125" i="6"/>
  <c r="I2332" i="6"/>
  <c r="I2263" i="6"/>
  <c r="F2075" i="6"/>
  <c r="I2234" i="6"/>
  <c r="F2192" i="6"/>
  <c r="F2083" i="6"/>
  <c r="F2269" i="6"/>
  <c r="F2080" i="6"/>
  <c r="I2059" i="6"/>
  <c r="I2268" i="6"/>
  <c r="F2427" i="6"/>
  <c r="I1973" i="6"/>
  <c r="F2058" i="6"/>
  <c r="I2077" i="6"/>
  <c r="F2221" i="6"/>
  <c r="F2076" i="6"/>
  <c r="I2495" i="6"/>
  <c r="F2310" i="6"/>
  <c r="F2360" i="6"/>
  <c r="I1987" i="6"/>
  <c r="F2015" i="6"/>
  <c r="F2116" i="6"/>
  <c r="I2290" i="6"/>
  <c r="I2169" i="6"/>
  <c r="F1928" i="6"/>
  <c r="F2170" i="6"/>
  <c r="I2033" i="6"/>
  <c r="I2005" i="6"/>
  <c r="F2359" i="6"/>
  <c r="I2038" i="6"/>
  <c r="I2041" i="6"/>
  <c r="I2152" i="6"/>
  <c r="I1932" i="6"/>
  <c r="F1895" i="6"/>
  <c r="I1910" i="6"/>
  <c r="I2226" i="6"/>
  <c r="I1938" i="6"/>
  <c r="I2121" i="6"/>
  <c r="I2204" i="6"/>
  <c r="F2198" i="6"/>
  <c r="I2047" i="6"/>
  <c r="I1937" i="6"/>
  <c r="I1914" i="6"/>
  <c r="I1999" i="6"/>
  <c r="I2287" i="6"/>
  <c r="F2039" i="6"/>
  <c r="F1906" i="6"/>
  <c r="F2126" i="6"/>
  <c r="I2066" i="6"/>
  <c r="F2027" i="6"/>
  <c r="F2384" i="6"/>
  <c r="I2351" i="6"/>
  <c r="F2139" i="6"/>
  <c r="F2317" i="6"/>
  <c r="I2564" i="6"/>
  <c r="F2082" i="6"/>
  <c r="F2149" i="6"/>
  <c r="I1980" i="6"/>
  <c r="F2177" i="6"/>
  <c r="I2078" i="6"/>
  <c r="I2304" i="6"/>
  <c r="I2435" i="6"/>
  <c r="I2447" i="6"/>
  <c r="I2401" i="6"/>
  <c r="I2298" i="6"/>
  <c r="F2174" i="6"/>
  <c r="F2239" i="6"/>
  <c r="I2345" i="6"/>
  <c r="F2037" i="6"/>
  <c r="I2098" i="6"/>
  <c r="F2202" i="6"/>
  <c r="I1988" i="6"/>
  <c r="I2301" i="6"/>
  <c r="I2240" i="6"/>
  <c r="F2115" i="6"/>
  <c r="I2396" i="6"/>
  <c r="F2306" i="6"/>
  <c r="I2322" i="6"/>
  <c r="I2217" i="6"/>
  <c r="F2095" i="6"/>
  <c r="F1899" i="6"/>
  <c r="F2516" i="6"/>
  <c r="I2175" i="6"/>
  <c r="F1916" i="6"/>
  <c r="F2132" i="6"/>
  <c r="F2283" i="6"/>
  <c r="F2073" i="6"/>
  <c r="F2375" i="6"/>
  <c r="F1981" i="6"/>
  <c r="I2503" i="6"/>
  <c r="I1969" i="6"/>
  <c r="I2282" i="6"/>
  <c r="F2208" i="6"/>
  <c r="I2212" i="6"/>
  <c r="F2316" i="6"/>
  <c r="I2113" i="6"/>
  <c r="F1897" i="6"/>
  <c r="I2190" i="6"/>
  <c r="F2164" i="6"/>
  <c r="F2356" i="6"/>
  <c r="I2257" i="6"/>
  <c r="F2340" i="6"/>
  <c r="I2357" i="6"/>
  <c r="F1921" i="6"/>
  <c r="F2193" i="6"/>
  <c r="F1900" i="6"/>
  <c r="I2324" i="6"/>
  <c r="I2343" i="6"/>
  <c r="F1976" i="6"/>
  <c r="I2325" i="6"/>
  <c r="I1951" i="6"/>
  <c r="F2179" i="6"/>
  <c r="I2104" i="6"/>
  <c r="I2055" i="6"/>
  <c r="I2350" i="6"/>
  <c r="F2141" i="6"/>
  <c r="F2488" i="6"/>
  <c r="F1927" i="6"/>
  <c r="I1907" i="6"/>
  <c r="F2103" i="6"/>
  <c r="F2364" i="6"/>
  <c r="I2386" i="6"/>
  <c r="I2205" i="6"/>
  <c r="I2390" i="6"/>
  <c r="I1912" i="6"/>
  <c r="I2147" i="6"/>
  <c r="I2274" i="6"/>
  <c r="I2393" i="6"/>
  <c r="F2339" i="6"/>
  <c r="F2180" i="6"/>
  <c r="I2293" i="6"/>
  <c r="I2144" i="6"/>
  <c r="I2286" i="6"/>
  <c r="F2166" i="6"/>
  <c r="F1968" i="6"/>
  <c r="F2328" i="6"/>
  <c r="I2070" i="6"/>
  <c r="I2091" i="6"/>
  <c r="I2017" i="6"/>
  <c r="I1985" i="6"/>
  <c r="F1911" i="6"/>
  <c r="I2007" i="6"/>
  <c r="I2154" i="6"/>
  <c r="F1947" i="6"/>
  <c r="F1986" i="6"/>
  <c r="I1982" i="6"/>
  <c r="F2272" i="6"/>
  <c r="I2150" i="6"/>
  <c r="I2206" i="6"/>
  <c r="I2373" i="6"/>
  <c r="I2087" i="6"/>
  <c r="I1946" i="6"/>
  <c r="F2326" i="6"/>
  <c r="F2120" i="6"/>
  <c r="I2398" i="6"/>
  <c r="I1902" i="6"/>
  <c r="F2097" i="6"/>
  <c r="I2157" i="6"/>
  <c r="I2035" i="6"/>
  <c r="I2155" i="6"/>
  <c r="F1967" i="6"/>
  <c r="F2013" i="6"/>
  <c r="I1962" i="6"/>
  <c r="F2003" i="6"/>
  <c r="I1926" i="6"/>
  <c r="I2449" i="6"/>
  <c r="F2032" i="6"/>
  <c r="I2106" i="6"/>
  <c r="F2334" i="6"/>
  <c r="I2071" i="6"/>
  <c r="F2327" i="6"/>
  <c r="F2255" i="6"/>
  <c r="F2099" i="6"/>
  <c r="F2456" i="6"/>
  <c r="I2501" i="6"/>
  <c r="F2481" i="6"/>
  <c r="I2416" i="6"/>
  <c r="I1952" i="6"/>
  <c r="F1952" i="6"/>
  <c r="I1975" i="6"/>
  <c r="F1975" i="6"/>
  <c r="I2165" i="6"/>
  <c r="F2165" i="6"/>
  <c r="F2021" i="6"/>
  <c r="I2021" i="6"/>
  <c r="I2227" i="6"/>
  <c r="F2227" i="6"/>
  <c r="F2683" i="6"/>
  <c r="I2683" i="6"/>
  <c r="I2020" i="6"/>
  <c r="F2020" i="6"/>
  <c r="F1894" i="6"/>
  <c r="I1894" i="6"/>
  <c r="F2197" i="6"/>
  <c r="I2197" i="6"/>
  <c r="F1918" i="6"/>
  <c r="I1918" i="6"/>
  <c r="I1941" i="6"/>
  <c r="F1941" i="6"/>
  <c r="I2186" i="6"/>
  <c r="F2186" i="6"/>
  <c r="I2213" i="6"/>
  <c r="F2213" i="6"/>
  <c r="F2185" i="6"/>
  <c r="I2185" i="6"/>
  <c r="F2338" i="6"/>
  <c r="I2338" i="6"/>
  <c r="F2054" i="6"/>
  <c r="I2054" i="6"/>
  <c r="I1950" i="6"/>
  <c r="F1950" i="6"/>
  <c r="F2009" i="6"/>
  <c r="I2009" i="6"/>
  <c r="F1970" i="6"/>
  <c r="I1970" i="6"/>
  <c r="I2254" i="6"/>
  <c r="F2254" i="6"/>
  <c r="I1891" i="6"/>
  <c r="F1891" i="6"/>
  <c r="F2093" i="6"/>
  <c r="I2093" i="6"/>
  <c r="I2016" i="6"/>
  <c r="F2016" i="6"/>
  <c r="I2089" i="6"/>
  <c r="F2089" i="6"/>
  <c r="I2167" i="6"/>
  <c r="F2167" i="6"/>
  <c r="I2110" i="6"/>
  <c r="F2110" i="6"/>
  <c r="I1905" i="6"/>
  <c r="F1905" i="6"/>
  <c r="F2108" i="6"/>
  <c r="I2108" i="6"/>
  <c r="I2231" i="6"/>
  <c r="F2231" i="6"/>
  <c r="F2072" i="6"/>
  <c r="I2072" i="6"/>
  <c r="I1978" i="6"/>
  <c r="F1978" i="6"/>
  <c r="I2158" i="6"/>
  <c r="F2158" i="6"/>
  <c r="F1957" i="6"/>
  <c r="I1957" i="6"/>
  <c r="F1965" i="6"/>
  <c r="I1965" i="6"/>
  <c r="F1898" i="6"/>
  <c r="I1898" i="6"/>
  <c r="I2114" i="6"/>
  <c r="F2114" i="6"/>
  <c r="F1890" i="6"/>
  <c r="I1890" i="6"/>
  <c r="F1925" i="6"/>
  <c r="I1925" i="6"/>
  <c r="F2123" i="6"/>
  <c r="I2123" i="6"/>
  <c r="F2176" i="6"/>
  <c r="I2176" i="6"/>
  <c r="I1971" i="6"/>
  <c r="F1971" i="6"/>
  <c r="F1903" i="6"/>
  <c r="I1903" i="6"/>
  <c r="I2248" i="6"/>
  <c r="F2248" i="6"/>
  <c r="I2019" i="6"/>
  <c r="F2019" i="6"/>
  <c r="F2102" i="6"/>
  <c r="I2102" i="6"/>
  <c r="I1956" i="6"/>
  <c r="F1956" i="6"/>
  <c r="I2034" i="6"/>
  <c r="F2034" i="6"/>
  <c r="I2720" i="6"/>
  <c r="F2720" i="6"/>
  <c r="I2412" i="6"/>
  <c r="F2412" i="6"/>
  <c r="I2572" i="6"/>
  <c r="F2572" i="6"/>
  <c r="I2278" i="6"/>
  <c r="F2278" i="6"/>
  <c r="F2001" i="6"/>
  <c r="I2001" i="6"/>
  <c r="F2485" i="6"/>
  <c r="I2485" i="6"/>
  <c r="F2529" i="6"/>
  <c r="I2529" i="6"/>
  <c r="I2378" i="6"/>
  <c r="F2378" i="6"/>
  <c r="I2828" i="6"/>
  <c r="F2828" i="6"/>
  <c r="F2445" i="6"/>
  <c r="I2445" i="6"/>
  <c r="I2729" i="6"/>
  <c r="F2729" i="6"/>
  <c r="I2238" i="6"/>
  <c r="F2238" i="6"/>
  <c r="F2901" i="6"/>
  <c r="I2901" i="6"/>
  <c r="I2355" i="6"/>
  <c r="F2355" i="6"/>
  <c r="I2710" i="6"/>
  <c r="F2710" i="6"/>
  <c r="F2727" i="6"/>
  <c r="I2727" i="6"/>
  <c r="F2736" i="6"/>
  <c r="I2736" i="6"/>
  <c r="F2910" i="6"/>
  <c r="I2910" i="6"/>
  <c r="I2210" i="6"/>
  <c r="F2210" i="6"/>
  <c r="F2539" i="6"/>
  <c r="I2539" i="6"/>
  <c r="I2475" i="6"/>
  <c r="F2475" i="6"/>
  <c r="I2644" i="6"/>
  <c r="F2644" i="6"/>
  <c r="F2314" i="6"/>
  <c r="I2314" i="6"/>
  <c r="I2721" i="6"/>
  <c r="F2721" i="6"/>
  <c r="I2672" i="6"/>
  <c r="F2672" i="6"/>
  <c r="F2873" i="6"/>
  <c r="I2873" i="6"/>
  <c r="I2827" i="6"/>
  <c r="F2827" i="6"/>
  <c r="I2565" i="6"/>
  <c r="F2565" i="6"/>
  <c r="I2811" i="6"/>
  <c r="F2811" i="6"/>
  <c r="I2789" i="6"/>
  <c r="F2789" i="6"/>
  <c r="I2926" i="6"/>
  <c r="F2926" i="6"/>
  <c r="F2854" i="6"/>
  <c r="I2854" i="6"/>
  <c r="F2638" i="6"/>
  <c r="I2638" i="6"/>
  <c r="I2658" i="6"/>
  <c r="F2658" i="6"/>
  <c r="I2321" i="6"/>
  <c r="F2321" i="6"/>
  <c r="I2448" i="6"/>
  <c r="F2448" i="6"/>
  <c r="I2536" i="6"/>
  <c r="F2536" i="6"/>
  <c r="F2688" i="6"/>
  <c r="I2688" i="6"/>
  <c r="F2348" i="6"/>
  <c r="I2348" i="6"/>
  <c r="F2418" i="6"/>
  <c r="I2418" i="6"/>
  <c r="I2794" i="6"/>
  <c r="F2794" i="6"/>
  <c r="I2507" i="6"/>
  <c r="F2507" i="6"/>
  <c r="F2877" i="6"/>
  <c r="I2877" i="6"/>
  <c r="I2533" i="6"/>
  <c r="F2533" i="6"/>
  <c r="F2900" i="6"/>
  <c r="I2900" i="6"/>
  <c r="I2695" i="6"/>
  <c r="F2695" i="6"/>
  <c r="F2548" i="6"/>
  <c r="I2548" i="6"/>
  <c r="I2884" i="6"/>
  <c r="F2884" i="6"/>
  <c r="F2626" i="6"/>
  <c r="I2626" i="6"/>
  <c r="I2882" i="6"/>
  <c r="F2882" i="6"/>
  <c r="I2648" i="6"/>
  <c r="F2648" i="6"/>
  <c r="I2824" i="6"/>
  <c r="F2824" i="6"/>
  <c r="F2647" i="6"/>
  <c r="I2647" i="6"/>
  <c r="I2841" i="6"/>
  <c r="F2841" i="6"/>
  <c r="F2893" i="6"/>
  <c r="I2893" i="6"/>
  <c r="F2717" i="6"/>
  <c r="I2717" i="6"/>
  <c r="F2677" i="6"/>
  <c r="I2677" i="6"/>
  <c r="I2819" i="6"/>
  <c r="F2819" i="6"/>
  <c r="F2422" i="6"/>
  <c r="I2422" i="6"/>
  <c r="F2458" i="6"/>
  <c r="I2458" i="6"/>
  <c r="I2928" i="6"/>
  <c r="F2928" i="6"/>
  <c r="F2011" i="6"/>
  <c r="I2011" i="6"/>
  <c r="I2241" i="6"/>
  <c r="F2241" i="6"/>
  <c r="F2466" i="6"/>
  <c r="I2466" i="6"/>
  <c r="I2318" i="6"/>
  <c r="F2318" i="6"/>
  <c r="F2863" i="6"/>
  <c r="I2863" i="6"/>
  <c r="I2694" i="6"/>
  <c r="F2694" i="6"/>
  <c r="F2738" i="6"/>
  <c r="I2738" i="6"/>
  <c r="F2229" i="6"/>
  <c r="I2229" i="6"/>
  <c r="F2629" i="6"/>
  <c r="I2629" i="6"/>
  <c r="I2639" i="6"/>
  <c r="F2639" i="6"/>
  <c r="F2726" i="6"/>
  <c r="I2726" i="6"/>
  <c r="I2452" i="6"/>
  <c r="F2452" i="6"/>
  <c r="I2712" i="6"/>
  <c r="F2712" i="6"/>
  <c r="F2821" i="6"/>
  <c r="I2821" i="6"/>
  <c r="I2849" i="6"/>
  <c r="F2849" i="6"/>
  <c r="F2266" i="6"/>
  <c r="I2266" i="6"/>
  <c r="I2337" i="6"/>
  <c r="F2337" i="6"/>
  <c r="I2850" i="6"/>
  <c r="F2850" i="6"/>
  <c r="I2331" i="6"/>
  <c r="F2331" i="6"/>
  <c r="F2667" i="6"/>
  <c r="I2667" i="6"/>
  <c r="I2191" i="6"/>
  <c r="F2191" i="6"/>
  <c r="I2774" i="6"/>
  <c r="F2774" i="6"/>
  <c r="I2432" i="6"/>
  <c r="F2432" i="6"/>
  <c r="I2653" i="6"/>
  <c r="F2653" i="6"/>
  <c r="I2455" i="6"/>
  <c r="F2455" i="6"/>
  <c r="F2259" i="6"/>
  <c r="I2259" i="6"/>
  <c r="F2299" i="6"/>
  <c r="I2299" i="6"/>
  <c r="I2703" i="6"/>
  <c r="F2703" i="6"/>
  <c r="I2646" i="6"/>
  <c r="F2646" i="6"/>
  <c r="F2526" i="6"/>
  <c r="I2526" i="6"/>
  <c r="I2361" i="6"/>
  <c r="F2361" i="6"/>
  <c r="I2813" i="6"/>
  <c r="F2813" i="6"/>
  <c r="I2463" i="6"/>
  <c r="F2463" i="6"/>
  <c r="F2705" i="6"/>
  <c r="I2705" i="6"/>
  <c r="F2676" i="6"/>
  <c r="I2676" i="6"/>
  <c r="F2772" i="6"/>
  <c r="I2772" i="6"/>
  <c r="F2896" i="6"/>
  <c r="I2896" i="6"/>
  <c r="F2580" i="6"/>
  <c r="I2580" i="6"/>
  <c r="F2502" i="6"/>
  <c r="I2502" i="6"/>
  <c r="I2860" i="6"/>
  <c r="F2860" i="6"/>
  <c r="I2865" i="6"/>
  <c r="F2865" i="6"/>
  <c r="I2478" i="6"/>
  <c r="F2478" i="6"/>
  <c r="I2523" i="6"/>
  <c r="F2523" i="6"/>
  <c r="F2840" i="6"/>
  <c r="I2840" i="6"/>
  <c r="I2627" i="6"/>
  <c r="F2627" i="6"/>
  <c r="I2651" i="6"/>
  <c r="F2651" i="6"/>
  <c r="F2734" i="6"/>
  <c r="I2734" i="6"/>
  <c r="I2914" i="6"/>
  <c r="F2914" i="6"/>
  <c r="I2851" i="6"/>
  <c r="F2851" i="6"/>
  <c r="I2895" i="6"/>
  <c r="F2895" i="6"/>
  <c r="I2864" i="6"/>
  <c r="F2864" i="6"/>
  <c r="I2878" i="6"/>
  <c r="F2878" i="6"/>
  <c r="F2656" i="6"/>
  <c r="I2656" i="6"/>
  <c r="F2663" i="6"/>
  <c r="I2663" i="6"/>
  <c r="F2839" i="6"/>
  <c r="I2839" i="6"/>
  <c r="I2815" i="6"/>
  <c r="F2815" i="6"/>
  <c r="F2706" i="6"/>
  <c r="I2706" i="6"/>
  <c r="I2735" i="6"/>
  <c r="F2735" i="6"/>
  <c r="I2568" i="6"/>
  <c r="F2568" i="6"/>
  <c r="I2833" i="6"/>
  <c r="F2833" i="6"/>
  <c r="I2618" i="6"/>
  <c r="F2618" i="6"/>
  <c r="F1955" i="6"/>
  <c r="I1955" i="6"/>
  <c r="I2574" i="6"/>
  <c r="F2574" i="6"/>
  <c r="I2249" i="6"/>
  <c r="F2249" i="6"/>
  <c r="I2482" i="6"/>
  <c r="F2482" i="6"/>
  <c r="I2184" i="6"/>
  <c r="F2184" i="6"/>
  <c r="F2429" i="6"/>
  <c r="I2429" i="6"/>
  <c r="I2232" i="6"/>
  <c r="F2232" i="6"/>
  <c r="I2531" i="6"/>
  <c r="F2531" i="6"/>
  <c r="I2596" i="6"/>
  <c r="F2596" i="6"/>
  <c r="F2829" i="6"/>
  <c r="I2829" i="6"/>
  <c r="F2468" i="6"/>
  <c r="I2468" i="6"/>
  <c r="I2187" i="6"/>
  <c r="F2187" i="6"/>
  <c r="I2744" i="6"/>
  <c r="F2744" i="6"/>
  <c r="I2751" i="6"/>
  <c r="F2751" i="6"/>
  <c r="I2718" i="6"/>
  <c r="F2718" i="6"/>
  <c r="F2584" i="6"/>
  <c r="I2584" i="6"/>
  <c r="F2742" i="6"/>
  <c r="I2742" i="6"/>
  <c r="I2906" i="6"/>
  <c r="F2906" i="6"/>
  <c r="I2779" i="6"/>
  <c r="F2779" i="6"/>
  <c r="F2551" i="6"/>
  <c r="I2551" i="6"/>
  <c r="F2341" i="6"/>
  <c r="I2341" i="6"/>
  <c r="I2645" i="6"/>
  <c r="F2645" i="6"/>
  <c r="F2352" i="6"/>
  <c r="I2352" i="6"/>
  <c r="F2654" i="6"/>
  <c r="I2654" i="6"/>
  <c r="F2606" i="6"/>
  <c r="I2606" i="6"/>
  <c r="I2417" i="6"/>
  <c r="F2417" i="6"/>
  <c r="F2583" i="6"/>
  <c r="I2583" i="6"/>
  <c r="F2399" i="6"/>
  <c r="I2399" i="6"/>
  <c r="I2707" i="6"/>
  <c r="F2707" i="6"/>
  <c r="F2793" i="6"/>
  <c r="I2793" i="6"/>
  <c r="F2859" i="6"/>
  <c r="I2859" i="6"/>
  <c r="I2635" i="6"/>
  <c r="F2635" i="6"/>
  <c r="F2593" i="6"/>
  <c r="I2593" i="6"/>
  <c r="F2722" i="6"/>
  <c r="I2722" i="6"/>
  <c r="I2660" i="6"/>
  <c r="F2660" i="6"/>
  <c r="I2934" i="6"/>
  <c r="F2934" i="6"/>
  <c r="F2808" i="6"/>
  <c r="I2808" i="6"/>
  <c r="I2661" i="6"/>
  <c r="F2661" i="6"/>
  <c r="I2799" i="6"/>
  <c r="F2799" i="6"/>
  <c r="F2691" i="6"/>
  <c r="I2691" i="6"/>
  <c r="I2766" i="6"/>
  <c r="F2766" i="6"/>
  <c r="I2669" i="6"/>
  <c r="F2669" i="6"/>
  <c r="I2842" i="6"/>
  <c r="F2842" i="6"/>
  <c r="I2151" i="6"/>
  <c r="F2151" i="6"/>
  <c r="F2153" i="6"/>
  <c r="I2153" i="6"/>
  <c r="I2156" i="6"/>
  <c r="F2156" i="6"/>
  <c r="I1995" i="6"/>
  <c r="F1995" i="6"/>
  <c r="I1997" i="6"/>
  <c r="F1997" i="6"/>
  <c r="I1929" i="6"/>
  <c r="F1929" i="6"/>
  <c r="F2044" i="6"/>
  <c r="I2044" i="6"/>
  <c r="I2148" i="6"/>
  <c r="F2148" i="6"/>
  <c r="I2079" i="6"/>
  <c r="F2079" i="6"/>
  <c r="I2109" i="6"/>
  <c r="F2109" i="6"/>
  <c r="F2094" i="6"/>
  <c r="I2094" i="6"/>
  <c r="I1943" i="6"/>
  <c r="F1943" i="6"/>
  <c r="I2081" i="6"/>
  <c r="F2081" i="6"/>
  <c r="I2018" i="6"/>
  <c r="F2018" i="6"/>
  <c r="I1993" i="6"/>
  <c r="F1993" i="6"/>
  <c r="I2182" i="6"/>
  <c r="F2182" i="6"/>
  <c r="F2189" i="6"/>
  <c r="I2189" i="6"/>
  <c r="I1923" i="6"/>
  <c r="F1923" i="6"/>
  <c r="F1922" i="6"/>
  <c r="I1922" i="6"/>
  <c r="I2261" i="6"/>
  <c r="F2261" i="6"/>
  <c r="F2068" i="6"/>
  <c r="I2068" i="6"/>
  <c r="F2168" i="6"/>
  <c r="I2168" i="6"/>
  <c r="F1901" i="6"/>
  <c r="I1901" i="6"/>
  <c r="I1966" i="6"/>
  <c r="F1966" i="6"/>
  <c r="I1913" i="6"/>
  <c r="F1913" i="6"/>
  <c r="I2090" i="6"/>
  <c r="F2090" i="6"/>
  <c r="I2012" i="6"/>
  <c r="F2012" i="6"/>
  <c r="I1959" i="6"/>
  <c r="F1959" i="6"/>
  <c r="F2134" i="6"/>
  <c r="I2134" i="6"/>
  <c r="I1977" i="6"/>
  <c r="F1977" i="6"/>
  <c r="F2014" i="6"/>
  <c r="I2014" i="6"/>
  <c r="I2048" i="6"/>
  <c r="F2048" i="6"/>
  <c r="I2194" i="6"/>
  <c r="F2194" i="6"/>
  <c r="F2128" i="6"/>
  <c r="I2128" i="6"/>
  <c r="F1933" i="6"/>
  <c r="I1933" i="6"/>
  <c r="F2004" i="6"/>
  <c r="I2004" i="6"/>
  <c r="F1953" i="6"/>
  <c r="I1953" i="6"/>
  <c r="I1940" i="6"/>
  <c r="F1940" i="6"/>
  <c r="I2143" i="6"/>
  <c r="F2143" i="6"/>
  <c r="I2029" i="6"/>
  <c r="F2029" i="6"/>
  <c r="F2739" i="6"/>
  <c r="I2739" i="6"/>
  <c r="I2235" i="6"/>
  <c r="F2235" i="6"/>
  <c r="I2472" i="6"/>
  <c r="F2472" i="6"/>
  <c r="F2570" i="6"/>
  <c r="I2570" i="6"/>
  <c r="I2749" i="6"/>
  <c r="F2749" i="6"/>
  <c r="F2571" i="6"/>
  <c r="I2571" i="6"/>
  <c r="I2160" i="6"/>
  <c r="F2160" i="6"/>
  <c r="F2550" i="6"/>
  <c r="I2550" i="6"/>
  <c r="F2196" i="6"/>
  <c r="I2196" i="6"/>
  <c r="I2862" i="6"/>
  <c r="F2862" i="6"/>
  <c r="F2509" i="6"/>
  <c r="I2509" i="6"/>
  <c r="I2857" i="6"/>
  <c r="F2857" i="6"/>
  <c r="I2621" i="6"/>
  <c r="F2621" i="6"/>
  <c r="I2870" i="6"/>
  <c r="F2870" i="6"/>
  <c r="I2410" i="6"/>
  <c r="F2410" i="6"/>
  <c r="F2119" i="6"/>
  <c r="I2119" i="6"/>
  <c r="I2056" i="6"/>
  <c r="F2056" i="6"/>
  <c r="I2450" i="6"/>
  <c r="F2450" i="6"/>
  <c r="F2105" i="6"/>
  <c r="I2105" i="6"/>
  <c r="F2486" i="6"/>
  <c r="I2486" i="6"/>
  <c r="F2443" i="6"/>
  <c r="I2443" i="6"/>
  <c r="I2291" i="6"/>
  <c r="F2291" i="6"/>
  <c r="I2425" i="6"/>
  <c r="F2425" i="6"/>
  <c r="F2377" i="6"/>
  <c r="I2377" i="6"/>
  <c r="F2796" i="6"/>
  <c r="I2796" i="6"/>
  <c r="I2704" i="6"/>
  <c r="F2704" i="6"/>
  <c r="I2619" i="6"/>
  <c r="F2619" i="6"/>
  <c r="I2885" i="6"/>
  <c r="F2885" i="6"/>
  <c r="F2573" i="6"/>
  <c r="I2573" i="6"/>
  <c r="I2544" i="6"/>
  <c r="F2544" i="6"/>
  <c r="F2397" i="6"/>
  <c r="I2397" i="6"/>
  <c r="F2795" i="6"/>
  <c r="I2795" i="6"/>
  <c r="F2872" i="6"/>
  <c r="I2872" i="6"/>
  <c r="I2582" i="6"/>
  <c r="F2582" i="6"/>
  <c r="I2517" i="6"/>
  <c r="F2517" i="6"/>
  <c r="F2758" i="6"/>
  <c r="I2758" i="6"/>
  <c r="I2776" i="6"/>
  <c r="F2776" i="6"/>
  <c r="F2939" i="6"/>
  <c r="I2939" i="6"/>
  <c r="F2504" i="6"/>
  <c r="I2504" i="6"/>
  <c r="I2941" i="6"/>
  <c r="F2941" i="6"/>
  <c r="I2439" i="6"/>
  <c r="F2439" i="6"/>
  <c r="F2845" i="6"/>
  <c r="I2845" i="6"/>
  <c r="I2555" i="6"/>
  <c r="F2555" i="6"/>
  <c r="F2942" i="6"/>
  <c r="I2942" i="6"/>
  <c r="I2415" i="6"/>
  <c r="F2415" i="6"/>
  <c r="I2601" i="6"/>
  <c r="F2601" i="6"/>
  <c r="F2649" i="6"/>
  <c r="I2649" i="6"/>
  <c r="F2426" i="6"/>
  <c r="I2426" i="6"/>
  <c r="I2615" i="6"/>
  <c r="F2615" i="6"/>
  <c r="I2541" i="6"/>
  <c r="F2541" i="6"/>
  <c r="F2616" i="6"/>
  <c r="I2616" i="6"/>
  <c r="F2777" i="6"/>
  <c r="I2777" i="6"/>
  <c r="I2887" i="6"/>
  <c r="F2887" i="6"/>
  <c r="I2545" i="6"/>
  <c r="F2545" i="6"/>
  <c r="I2470" i="6"/>
  <c r="F2470" i="6"/>
  <c r="F2822" i="6"/>
  <c r="I2822" i="6"/>
  <c r="I2469" i="6"/>
  <c r="F2469" i="6"/>
  <c r="I2117" i="6"/>
  <c r="F2117" i="6"/>
  <c r="F2349" i="6"/>
  <c r="I2349" i="6"/>
  <c r="F2043" i="6"/>
  <c r="I2043" i="6"/>
  <c r="F2273" i="6"/>
  <c r="I2273" i="6"/>
  <c r="F2698" i="6"/>
  <c r="I2698" i="6"/>
  <c r="F2084" i="6"/>
  <c r="I2084" i="6"/>
  <c r="F2771" i="6"/>
  <c r="I2771" i="6"/>
  <c r="I2407" i="6"/>
  <c r="F2407" i="6"/>
  <c r="F2347" i="6"/>
  <c r="I2347" i="6"/>
  <c r="I2302" i="6"/>
  <c r="F2302" i="6"/>
  <c r="I2320" i="6"/>
  <c r="F2320" i="6"/>
  <c r="I2665" i="6"/>
  <c r="F2665" i="6"/>
  <c r="F2510" i="6"/>
  <c r="I2510" i="6"/>
  <c r="F2761" i="6"/>
  <c r="I2761" i="6"/>
  <c r="F2236" i="6"/>
  <c r="I2236" i="6"/>
  <c r="F2554" i="6"/>
  <c r="I2554" i="6"/>
  <c r="I2567" i="6"/>
  <c r="F2567" i="6"/>
  <c r="F2392" i="6"/>
  <c r="I2392" i="6"/>
  <c r="F2311" i="6"/>
  <c r="I2311" i="6"/>
  <c r="I2553" i="6"/>
  <c r="F2553" i="6"/>
  <c r="I2687" i="6"/>
  <c r="F2687" i="6"/>
  <c r="F2379" i="6"/>
  <c r="I2379" i="6"/>
  <c r="F2382" i="6"/>
  <c r="I2382" i="6"/>
  <c r="F2368" i="6"/>
  <c r="I2368" i="6"/>
  <c r="F2757" i="6"/>
  <c r="I2757" i="6"/>
  <c r="I2780" i="6"/>
  <c r="F2780" i="6"/>
  <c r="I2719" i="6"/>
  <c r="F2719" i="6"/>
  <c r="I2637" i="6"/>
  <c r="F2637" i="6"/>
  <c r="F2899" i="6"/>
  <c r="I2899" i="6"/>
  <c r="I2913" i="6"/>
  <c r="F2913" i="6"/>
  <c r="I2696" i="6"/>
  <c r="F2696" i="6"/>
  <c r="I2579" i="6"/>
  <c r="F2579" i="6"/>
  <c r="F2868" i="6"/>
  <c r="I2868" i="6"/>
  <c r="I2631" i="6"/>
  <c r="F2631" i="6"/>
  <c r="I2506" i="6"/>
  <c r="F2506" i="6"/>
  <c r="I2693" i="6"/>
  <c r="F2693" i="6"/>
  <c r="I2747" i="6"/>
  <c r="F2747" i="6"/>
  <c r="I2765" i="6"/>
  <c r="F2765" i="6"/>
  <c r="I2679" i="6"/>
  <c r="F2679" i="6"/>
  <c r="F2820" i="6"/>
  <c r="I2820" i="6"/>
  <c r="F2689" i="6"/>
  <c r="I2689" i="6"/>
  <c r="F2922" i="6"/>
  <c r="I2922" i="6"/>
  <c r="I1919" i="6"/>
  <c r="F1919" i="6"/>
  <c r="I2487" i="6"/>
  <c r="F2487" i="6"/>
  <c r="F2424" i="6"/>
  <c r="I2424" i="6"/>
  <c r="I2086" i="6"/>
  <c r="F2086" i="6"/>
  <c r="I2937" i="6"/>
  <c r="F2937" i="6"/>
  <c r="F2409" i="6"/>
  <c r="I2409" i="6"/>
  <c r="I2454" i="6"/>
  <c r="F2454" i="6"/>
  <c r="I2598" i="6"/>
  <c r="F2598" i="6"/>
  <c r="I2628" i="6"/>
  <c r="F2628" i="6"/>
  <c r="F2049" i="6"/>
  <c r="I2049" i="6"/>
  <c r="F2886" i="6"/>
  <c r="I2886" i="6"/>
  <c r="F2880" i="6"/>
  <c r="I2880" i="6"/>
  <c r="I2522" i="6"/>
  <c r="F2522" i="6"/>
  <c r="F2662" i="6"/>
  <c r="I2662" i="6"/>
  <c r="I2520" i="6"/>
  <c r="F2520" i="6"/>
  <c r="F2911" i="6"/>
  <c r="I2911" i="6"/>
  <c r="I2904" i="6"/>
  <c r="F2904" i="6"/>
  <c r="I2136" i="6"/>
  <c r="F2136" i="6"/>
  <c r="F2225" i="6"/>
  <c r="I2225" i="6"/>
  <c r="I2253" i="6"/>
  <c r="F2253" i="6"/>
  <c r="I2918" i="6"/>
  <c r="F2918" i="6"/>
  <c r="I2883" i="6"/>
  <c r="F2883" i="6"/>
  <c r="F2769" i="6"/>
  <c r="I2769" i="6"/>
  <c r="F2855" i="6"/>
  <c r="I2855" i="6"/>
  <c r="I2814" i="6"/>
  <c r="F2814" i="6"/>
  <c r="F2549" i="6"/>
  <c r="I2549" i="6"/>
  <c r="I2276" i="6"/>
  <c r="F2276" i="6"/>
  <c r="I2209" i="6"/>
  <c r="F2209" i="6"/>
  <c r="I2474" i="6"/>
  <c r="F2474" i="6"/>
  <c r="I2892" i="6"/>
  <c r="F2892" i="6"/>
  <c r="I2309" i="6"/>
  <c r="F2309" i="6"/>
  <c r="I2826" i="6"/>
  <c r="F2826" i="6"/>
  <c r="I2617" i="6"/>
  <c r="F2617" i="6"/>
  <c r="F2610" i="6"/>
  <c r="I2610" i="6"/>
  <c r="F2294" i="6"/>
  <c r="I2294" i="6"/>
  <c r="F2284" i="6"/>
  <c r="I2284" i="6"/>
  <c r="I2521" i="6"/>
  <c r="F2521" i="6"/>
  <c r="I2781" i="6"/>
  <c r="F2781" i="6"/>
  <c r="F2518" i="6"/>
  <c r="I2518" i="6"/>
  <c r="F2684" i="6"/>
  <c r="I2684" i="6"/>
  <c r="F2730" i="6"/>
  <c r="I2730" i="6"/>
  <c r="I2700" i="6"/>
  <c r="F2700" i="6"/>
  <c r="F2404" i="6"/>
  <c r="I2404" i="6"/>
  <c r="I2875" i="6"/>
  <c r="F2875" i="6"/>
  <c r="F2843" i="6"/>
  <c r="I2843" i="6"/>
  <c r="I2484" i="6"/>
  <c r="F2484" i="6"/>
  <c r="I2492" i="6"/>
  <c r="F2492" i="6"/>
  <c r="F2927" i="6"/>
  <c r="I2927" i="6"/>
  <c r="I2923" i="6"/>
  <c r="F2923" i="6"/>
  <c r="I2741" i="6"/>
  <c r="F2741" i="6"/>
  <c r="F2916" i="6"/>
  <c r="I2916" i="6"/>
  <c r="F2831" i="6"/>
  <c r="I2831" i="6"/>
  <c r="I2816" i="6"/>
  <c r="F2816" i="6"/>
  <c r="I2754" i="6"/>
  <c r="F2754" i="6"/>
  <c r="I2874" i="6"/>
  <c r="F2874" i="6"/>
  <c r="I2622" i="6"/>
  <c r="F2622" i="6"/>
  <c r="I2664" i="6"/>
  <c r="F2664" i="6"/>
  <c r="I2692" i="6"/>
  <c r="F2692" i="6"/>
  <c r="I2775" i="6"/>
  <c r="F2775" i="6"/>
  <c r="F2807" i="6"/>
  <c r="I2807" i="6"/>
  <c r="F2673" i="6"/>
  <c r="I2673" i="6"/>
  <c r="I2709" i="6"/>
  <c r="F2709" i="6"/>
  <c r="I1954" i="6"/>
  <c r="F1954" i="6"/>
  <c r="I1979" i="6"/>
  <c r="F1979" i="6"/>
  <c r="I2067" i="6"/>
  <c r="F2067" i="6"/>
  <c r="I1990" i="6"/>
  <c r="F1990" i="6"/>
  <c r="F2131" i="6"/>
  <c r="I2131" i="6"/>
  <c r="F1974" i="6"/>
  <c r="I1974" i="6"/>
  <c r="F2065" i="6"/>
  <c r="I2065" i="6"/>
  <c r="I1961" i="6"/>
  <c r="F1961" i="6"/>
  <c r="I2051" i="6"/>
  <c r="F2051" i="6"/>
  <c r="F2140" i="6"/>
  <c r="I2140" i="6"/>
  <c r="F2064" i="6"/>
  <c r="I2064" i="6"/>
  <c r="I1989" i="6"/>
  <c r="F1989" i="6"/>
  <c r="I2200" i="6"/>
  <c r="F2200" i="6"/>
  <c r="F1936" i="6"/>
  <c r="I1936" i="6"/>
  <c r="F1908" i="6"/>
  <c r="I1908" i="6"/>
  <c r="F2163" i="6"/>
  <c r="I2163" i="6"/>
  <c r="I2315" i="6"/>
  <c r="F2315" i="6"/>
  <c r="F1983" i="6"/>
  <c r="I1983" i="6"/>
  <c r="I2069" i="6"/>
  <c r="F2069" i="6"/>
  <c r="I2275" i="6"/>
  <c r="F2275" i="6"/>
  <c r="F2024" i="6"/>
  <c r="I2024" i="6"/>
  <c r="I1939" i="6"/>
  <c r="F1939" i="6"/>
  <c r="I1924" i="6"/>
  <c r="F1924" i="6"/>
  <c r="F1992" i="6"/>
  <c r="I1992" i="6"/>
  <c r="I2010" i="6"/>
  <c r="F2010" i="6"/>
  <c r="F2159" i="6"/>
  <c r="I2159" i="6"/>
  <c r="I1942" i="6"/>
  <c r="F1942" i="6"/>
  <c r="F1996" i="6"/>
  <c r="I1996" i="6"/>
  <c r="F2230" i="6"/>
  <c r="I2230" i="6"/>
  <c r="I2228" i="6"/>
  <c r="F2228" i="6"/>
  <c r="I2057" i="6"/>
  <c r="F2057" i="6"/>
  <c r="I2042" i="6"/>
  <c r="F2042" i="6"/>
  <c r="I2026" i="6"/>
  <c r="F2026" i="6"/>
  <c r="F1909" i="6"/>
  <c r="I1909" i="6"/>
  <c r="I2297" i="6"/>
  <c r="F2297" i="6"/>
  <c r="I2280" i="6"/>
  <c r="F2280" i="6"/>
  <c r="I2129" i="6"/>
  <c r="F2129" i="6"/>
  <c r="F2581" i="6"/>
  <c r="I2581" i="6"/>
  <c r="I2374" i="6"/>
  <c r="F2374" i="6"/>
  <c r="F2668" i="6"/>
  <c r="I2668" i="6"/>
  <c r="I1948" i="6"/>
  <c r="F1948" i="6"/>
  <c r="F2733" i="6"/>
  <c r="I2733" i="6"/>
  <c r="F2423" i="6"/>
  <c r="I2423" i="6"/>
  <c r="I2383" i="6"/>
  <c r="F2383" i="6"/>
  <c r="I2438" i="6"/>
  <c r="F2438" i="6"/>
  <c r="F2406" i="6"/>
  <c r="I2406" i="6"/>
  <c r="I2846" i="6"/>
  <c r="F2846" i="6"/>
  <c r="I2782" i="6"/>
  <c r="F2782" i="6"/>
  <c r="I2490" i="6"/>
  <c r="F2490" i="6"/>
  <c r="I2634" i="6"/>
  <c r="F2634" i="6"/>
  <c r="F2588" i="6"/>
  <c r="I2588" i="6"/>
  <c r="F2330" i="6"/>
  <c r="I2330" i="6"/>
  <c r="I2603" i="6"/>
  <c r="F2603" i="6"/>
  <c r="F2908" i="6"/>
  <c r="I2908" i="6"/>
  <c r="F2483" i="6"/>
  <c r="I2483" i="6"/>
  <c r="F2760" i="6"/>
  <c r="I2760" i="6"/>
  <c r="I2770" i="6"/>
  <c r="F2770" i="6"/>
  <c r="I2540" i="6"/>
  <c r="F2540" i="6"/>
  <c r="I2940" i="6"/>
  <c r="F2940" i="6"/>
  <c r="F2358" i="6"/>
  <c r="I2358" i="6"/>
  <c r="F2534" i="6"/>
  <c r="I2534" i="6"/>
  <c r="F2724" i="6"/>
  <c r="I2724" i="6"/>
  <c r="F2183" i="6"/>
  <c r="I2183" i="6"/>
  <c r="I2245" i="6"/>
  <c r="F2245" i="6"/>
  <c r="F2791" i="6"/>
  <c r="I2791" i="6"/>
  <c r="F2376" i="6"/>
  <c r="I2376" i="6"/>
  <c r="I2903" i="6"/>
  <c r="F2903" i="6"/>
  <c r="F2630" i="6"/>
  <c r="I2630" i="6"/>
  <c r="I2242" i="6"/>
  <c r="F2242" i="6"/>
  <c r="I2460" i="6"/>
  <c r="F2460" i="6"/>
  <c r="I2363" i="6"/>
  <c r="F2363" i="6"/>
  <c r="I2652" i="6"/>
  <c r="F2652" i="6"/>
  <c r="I2674" i="6"/>
  <c r="F2674" i="6"/>
  <c r="I2597" i="6"/>
  <c r="F2597" i="6"/>
  <c r="F2271" i="6"/>
  <c r="I2271" i="6"/>
  <c r="I2666" i="6"/>
  <c r="F2666" i="6"/>
  <c r="I2764" i="6"/>
  <c r="F2764" i="6"/>
  <c r="F2307" i="6"/>
  <c r="I2307" i="6"/>
  <c r="F2525" i="6"/>
  <c r="I2525" i="6"/>
  <c r="F2876" i="6"/>
  <c r="I2876" i="6"/>
  <c r="I2380" i="6"/>
  <c r="F2380" i="6"/>
  <c r="I2391" i="6"/>
  <c r="F2391" i="6"/>
  <c r="F2600" i="6"/>
  <c r="I2600" i="6"/>
  <c r="F2659" i="6"/>
  <c r="I2659" i="6"/>
  <c r="I2632" i="6"/>
  <c r="F2632" i="6"/>
  <c r="F2678" i="6"/>
  <c r="I2678" i="6"/>
  <c r="I2552" i="6"/>
  <c r="F2552" i="6"/>
  <c r="F2613" i="6"/>
  <c r="I2613" i="6"/>
  <c r="F2500" i="6"/>
  <c r="I2500" i="6"/>
  <c r="F2936" i="6"/>
  <c r="I2936" i="6"/>
  <c r="I2562" i="6"/>
  <c r="F2562" i="6"/>
  <c r="F2830" i="6"/>
  <c r="I2830" i="6"/>
  <c r="F2711" i="6"/>
  <c r="I2711" i="6"/>
  <c r="I2844" i="6"/>
  <c r="F2844" i="6"/>
  <c r="I2369" i="6"/>
  <c r="F2369" i="6"/>
  <c r="F2925" i="6"/>
  <c r="I2925" i="6"/>
  <c r="I2219" i="6"/>
  <c r="F2219" i="6"/>
  <c r="F2675" i="6"/>
  <c r="I2675" i="6"/>
  <c r="I2756" i="6"/>
  <c r="F2756" i="6"/>
  <c r="F2135" i="6"/>
  <c r="I2135" i="6"/>
  <c r="I2388" i="6"/>
  <c r="F2388" i="6"/>
  <c r="F2203" i="6"/>
  <c r="I2203" i="6"/>
  <c r="F2515" i="6"/>
  <c r="I2515" i="6"/>
  <c r="I2365" i="6"/>
  <c r="F2365" i="6"/>
  <c r="F2867" i="6"/>
  <c r="I2867" i="6"/>
  <c r="F2440" i="6"/>
  <c r="I2440" i="6"/>
  <c r="F2803" i="6"/>
  <c r="I2803" i="6"/>
  <c r="F2605" i="6"/>
  <c r="I2605" i="6"/>
  <c r="F2931" i="6"/>
  <c r="I2931" i="6"/>
  <c r="F2313" i="6"/>
  <c r="I2313" i="6"/>
  <c r="I2920" i="6"/>
  <c r="F2920" i="6"/>
  <c r="F2723" i="6"/>
  <c r="I2723" i="6"/>
  <c r="I2215" i="6"/>
  <c r="F2215" i="6"/>
  <c r="F2464" i="6"/>
  <c r="I2464" i="6"/>
  <c r="I2243" i="6"/>
  <c r="F2243" i="6"/>
  <c r="F2372" i="6"/>
  <c r="I2372" i="6"/>
  <c r="I2561" i="6"/>
  <c r="F2561" i="6"/>
  <c r="F2420" i="6"/>
  <c r="I2420" i="6"/>
  <c r="F2303" i="6"/>
  <c r="I2303" i="6"/>
  <c r="F2442" i="6"/>
  <c r="I2442" i="6"/>
  <c r="I2508" i="6"/>
  <c r="F2508" i="6"/>
  <c r="F2498" i="6"/>
  <c r="I2498" i="6"/>
  <c r="I2823" i="6"/>
  <c r="F2823" i="6"/>
  <c r="F2453" i="6"/>
  <c r="I2453" i="6"/>
  <c r="I2246" i="6"/>
  <c r="F2246" i="6"/>
  <c r="F2921" i="6"/>
  <c r="I2921" i="6"/>
  <c r="I2528" i="6"/>
  <c r="F2528" i="6"/>
  <c r="I2599" i="6"/>
  <c r="F2599" i="6"/>
  <c r="F2809" i="6"/>
  <c r="I2809" i="6"/>
  <c r="F2279" i="6"/>
  <c r="I2279" i="6"/>
  <c r="F2537" i="6"/>
  <c r="I2537" i="6"/>
  <c r="F2750" i="6"/>
  <c r="I2750" i="6"/>
  <c r="I2547" i="6"/>
  <c r="F2547" i="6"/>
  <c r="F2708" i="6"/>
  <c r="I2708" i="6"/>
  <c r="I2753" i="6"/>
  <c r="F2753" i="6"/>
  <c r="F2385" i="6"/>
  <c r="I2385" i="6"/>
  <c r="F2578" i="6"/>
  <c r="I2578" i="6"/>
  <c r="I2587" i="6"/>
  <c r="F2587" i="6"/>
  <c r="F2594" i="6"/>
  <c r="I2594" i="6"/>
  <c r="I2569" i="6"/>
  <c r="F2569" i="6"/>
  <c r="F2752" i="6"/>
  <c r="I2752" i="6"/>
  <c r="F2810" i="6"/>
  <c r="I2810" i="6"/>
  <c r="F2762" i="6"/>
  <c r="I2762" i="6"/>
  <c r="I2477" i="6"/>
  <c r="F2477" i="6"/>
  <c r="I2636" i="6"/>
  <c r="F2636" i="6"/>
  <c r="I2575" i="6"/>
  <c r="F2575" i="6"/>
  <c r="I2655" i="6"/>
  <c r="F2655" i="6"/>
  <c r="I2853" i="6"/>
  <c r="F2853" i="6"/>
  <c r="F2907" i="6"/>
  <c r="I2907" i="6"/>
  <c r="F2804" i="6"/>
  <c r="I2804" i="6"/>
  <c r="F2905" i="6"/>
  <c r="I2905" i="6"/>
  <c r="I2788" i="6"/>
  <c r="F2788" i="6"/>
  <c r="F2681" i="6"/>
  <c r="I2681" i="6"/>
  <c r="I2786" i="6"/>
  <c r="F2786" i="6"/>
  <c r="F2305" i="6"/>
  <c r="I2305" i="6"/>
  <c r="I2612" i="6"/>
  <c r="F2612" i="6"/>
  <c r="I2395" i="6"/>
  <c r="F2395" i="6"/>
  <c r="I2267" i="6"/>
  <c r="F2267" i="6"/>
  <c r="F2511" i="6"/>
  <c r="I2511" i="6"/>
  <c r="I2519" i="6"/>
  <c r="F2519" i="6"/>
  <c r="F2715" i="6"/>
  <c r="I2715" i="6"/>
  <c r="F2050" i="6"/>
  <c r="I2050" i="6"/>
  <c r="I2244" i="6"/>
  <c r="F2244" i="6"/>
  <c r="F2040" i="6"/>
  <c r="I2040" i="6"/>
  <c r="F2731" i="6"/>
  <c r="I2731" i="6"/>
  <c r="F2264" i="6"/>
  <c r="I2264" i="6"/>
  <c r="I2130" i="6"/>
  <c r="F2130" i="6"/>
  <c r="F2512" i="6"/>
  <c r="I2512" i="6"/>
  <c r="I2535" i="6"/>
  <c r="F2535" i="6"/>
  <c r="I2353" i="6"/>
  <c r="F2353" i="6"/>
  <c r="I2924" i="6"/>
  <c r="F2924" i="6"/>
  <c r="F2491" i="6"/>
  <c r="I2491" i="6"/>
  <c r="I2220" i="6"/>
  <c r="F2220" i="6"/>
  <c r="F2591" i="6"/>
  <c r="I2591" i="6"/>
  <c r="F2728" i="6"/>
  <c r="I2728" i="6"/>
  <c r="I2344" i="6"/>
  <c r="F2344" i="6"/>
  <c r="F2285" i="6"/>
  <c r="I2285" i="6"/>
  <c r="F2214" i="6"/>
  <c r="I2214" i="6"/>
  <c r="F2614" i="6"/>
  <c r="I2614" i="6"/>
  <c r="I2556" i="6"/>
  <c r="F2556" i="6"/>
  <c r="I2836" i="6"/>
  <c r="F2836" i="6"/>
  <c r="F2402" i="6"/>
  <c r="I2402" i="6"/>
  <c r="F2847" i="6"/>
  <c r="I2847" i="6"/>
  <c r="I2608" i="6"/>
  <c r="F2608" i="6"/>
  <c r="F2430" i="6"/>
  <c r="I2430" i="6"/>
  <c r="F2783" i="6"/>
  <c r="I2783" i="6"/>
  <c r="F2277" i="6"/>
  <c r="I2277" i="6"/>
  <c r="F2585" i="6"/>
  <c r="I2585" i="6"/>
  <c r="F2702" i="6"/>
  <c r="I2702" i="6"/>
  <c r="I2494" i="6"/>
  <c r="F2494" i="6"/>
  <c r="I2670" i="6"/>
  <c r="F2670" i="6"/>
  <c r="I2381" i="6"/>
  <c r="F2381" i="6"/>
  <c r="I2602" i="6"/>
  <c r="F2602" i="6"/>
  <c r="F2496" i="6"/>
  <c r="I2496" i="6"/>
  <c r="I2869" i="6"/>
  <c r="F2869" i="6"/>
  <c r="F2657" i="6"/>
  <c r="I2657" i="6"/>
  <c r="F2902" i="6"/>
  <c r="I2902" i="6"/>
  <c r="I2716" i="6"/>
  <c r="F2716" i="6"/>
  <c r="I2685" i="6"/>
  <c r="F2685" i="6"/>
  <c r="I2832" i="6"/>
  <c r="F2832" i="6"/>
  <c r="I2577" i="6"/>
  <c r="F2577" i="6"/>
  <c r="F2725" i="6"/>
  <c r="I2725" i="6"/>
  <c r="I2852" i="6"/>
  <c r="F2852" i="6"/>
  <c r="I2912" i="6"/>
  <c r="F2912" i="6"/>
  <c r="I2161" i="6"/>
  <c r="F2161" i="6"/>
  <c r="I2145" i="6"/>
  <c r="F2145" i="6"/>
  <c r="F1963" i="6"/>
  <c r="I1963" i="6"/>
  <c r="I1931" i="6"/>
  <c r="F1931" i="6"/>
  <c r="I2052" i="6"/>
  <c r="F2052" i="6"/>
  <c r="F2096" i="6"/>
  <c r="I2096" i="6"/>
  <c r="F2211" i="6"/>
  <c r="I2211" i="6"/>
  <c r="F1964" i="6"/>
  <c r="I1964" i="6"/>
  <c r="F2312" i="6"/>
  <c r="I2312" i="6"/>
  <c r="F2025" i="6"/>
  <c r="I2025" i="6"/>
  <c r="I2030" i="6"/>
  <c r="F2030" i="6"/>
  <c r="F2122" i="6"/>
  <c r="I2122" i="6"/>
  <c r="I2138" i="6"/>
  <c r="F2138" i="6"/>
  <c r="I1998" i="6"/>
  <c r="F1998" i="6"/>
  <c r="F2000" i="6"/>
  <c r="I2000" i="6"/>
  <c r="I2002" i="6"/>
  <c r="F2002" i="6"/>
  <c r="F2053" i="6"/>
  <c r="I2053" i="6"/>
  <c r="I2199" i="6"/>
  <c r="F2199" i="6"/>
  <c r="F2289" i="6"/>
  <c r="I2289" i="6"/>
  <c r="F1960" i="6"/>
  <c r="I1960" i="6"/>
  <c r="F1930" i="6"/>
  <c r="I1930" i="6"/>
  <c r="I1994" i="6"/>
  <c r="F1994" i="6"/>
  <c r="F2171" i="6"/>
  <c r="I2171" i="6"/>
  <c r="F1915" i="6"/>
  <c r="I1915" i="6"/>
  <c r="I2181" i="6"/>
  <c r="F2181" i="6"/>
  <c r="F2022" i="6"/>
  <c r="I2022" i="6"/>
  <c r="F2223" i="6"/>
  <c r="I2223" i="6"/>
  <c r="I1945" i="6"/>
  <c r="F1945" i="6"/>
  <c r="I1984" i="6"/>
  <c r="F1984" i="6"/>
  <c r="F1958" i="6"/>
  <c r="I1958" i="6"/>
  <c r="I2247" i="6"/>
  <c r="F2247" i="6"/>
  <c r="I2061" i="6"/>
  <c r="F2061" i="6"/>
  <c r="I2028" i="6"/>
  <c r="F2028" i="6"/>
  <c r="F2146" i="6"/>
  <c r="I2146" i="6"/>
  <c r="I1949" i="6"/>
  <c r="F1949" i="6"/>
  <c r="F2233" i="6"/>
  <c r="I2233" i="6"/>
  <c r="F2100" i="6"/>
  <c r="I2100" i="6"/>
  <c r="I2060" i="6"/>
  <c r="F2060" i="6"/>
  <c r="I2787" i="6"/>
  <c r="F2787" i="6"/>
  <c r="I2428" i="6"/>
  <c r="F2428" i="6"/>
  <c r="I2785" i="6"/>
  <c r="F2785" i="6"/>
  <c r="I2222" i="6"/>
  <c r="F2222" i="6"/>
  <c r="I2342" i="6"/>
  <c r="F2342" i="6"/>
  <c r="I2812" i="6"/>
  <c r="F2812" i="6"/>
  <c r="F2112" i="6"/>
  <c r="I2112" i="6"/>
  <c r="I2801" i="6"/>
  <c r="F2801" i="6"/>
  <c r="I2798" i="6"/>
  <c r="F2798" i="6"/>
  <c r="F2451" i="6"/>
  <c r="I2451" i="6"/>
  <c r="F2514" i="6"/>
  <c r="I2514" i="6"/>
  <c r="I2848" i="6"/>
  <c r="F2848" i="6"/>
  <c r="F2362" i="6"/>
  <c r="I2362" i="6"/>
  <c r="F2805" i="6"/>
  <c r="I2805" i="6"/>
  <c r="I2881" i="6"/>
  <c r="F2881" i="6"/>
  <c r="F2329" i="6"/>
  <c r="I2329" i="6"/>
  <c r="I2861" i="6"/>
  <c r="F2861" i="6"/>
  <c r="I2866" i="6"/>
  <c r="F2866" i="6"/>
  <c r="I2434" i="6"/>
  <c r="F2434" i="6"/>
  <c r="I2560" i="6"/>
  <c r="F2560" i="6"/>
  <c r="I2319" i="6"/>
  <c r="F2319" i="6"/>
  <c r="I2838" i="6"/>
  <c r="F2838" i="6"/>
  <c r="F2767" i="6"/>
  <c r="I2767" i="6"/>
  <c r="F2419" i="6"/>
  <c r="I2419" i="6"/>
  <c r="F2650" i="6"/>
  <c r="I2650" i="6"/>
  <c r="F2335" i="6"/>
  <c r="I2335" i="6"/>
  <c r="F2686" i="6"/>
  <c r="I2686" i="6"/>
  <c r="I2367" i="6"/>
  <c r="F2367" i="6"/>
  <c r="F2784" i="6"/>
  <c r="I2784" i="6"/>
  <c r="I2433" i="6"/>
  <c r="F2433" i="6"/>
  <c r="F2346" i="6"/>
  <c r="I2346" i="6"/>
  <c r="I2890" i="6"/>
  <c r="F2890" i="6"/>
  <c r="F2457" i="6"/>
  <c r="I2457" i="6"/>
  <c r="F2856" i="6"/>
  <c r="I2856" i="6"/>
  <c r="F2858" i="6"/>
  <c r="I2858" i="6"/>
  <c r="I2800" i="6"/>
  <c r="F2800" i="6"/>
  <c r="I2935" i="6"/>
  <c r="F2935" i="6"/>
  <c r="I2837" i="6"/>
  <c r="F2837" i="6"/>
  <c r="F2527" i="6"/>
  <c r="I2527" i="6"/>
  <c r="F2743" i="6"/>
  <c r="I2743" i="6"/>
  <c r="I2790" i="6"/>
  <c r="F2790" i="6"/>
  <c r="I2563" i="6"/>
  <c r="F2563" i="6"/>
  <c r="I2897" i="6"/>
  <c r="F2897" i="6"/>
  <c r="I2643" i="6"/>
  <c r="F2643" i="6"/>
  <c r="I2818" i="6"/>
  <c r="F2818" i="6"/>
  <c r="F2732" i="6"/>
  <c r="I2732" i="6"/>
  <c r="F2871" i="6"/>
  <c r="I2871" i="6"/>
  <c r="F2748" i="6"/>
  <c r="I2748" i="6"/>
  <c r="I2894" i="6"/>
  <c r="F2894" i="6"/>
  <c r="F2682" i="6"/>
  <c r="I2682" i="6"/>
  <c r="F2817" i="6"/>
  <c r="I2817" i="6"/>
  <c r="F2929" i="6"/>
  <c r="I2929" i="6"/>
  <c r="F2611" i="6"/>
  <c r="I2611" i="6"/>
  <c r="I2557" i="6"/>
  <c r="F2557" i="6"/>
  <c r="F2919" i="6"/>
  <c r="I2919" i="6"/>
  <c r="F2930" i="6"/>
  <c r="I2930" i="6"/>
  <c r="I2697" i="6"/>
  <c r="F2697" i="6"/>
  <c r="F2792" i="6"/>
  <c r="I2792" i="6"/>
  <c r="I2825" i="6"/>
  <c r="F2825" i="6"/>
  <c r="F2499" i="6"/>
  <c r="I2499" i="6"/>
  <c r="F2437" i="6"/>
  <c r="I2437" i="6"/>
  <c r="F2773" i="6"/>
  <c r="I2773" i="6"/>
  <c r="F2640" i="6"/>
  <c r="I2640" i="6"/>
  <c r="I2292" i="6"/>
  <c r="F2292" i="6"/>
  <c r="I2333" i="6"/>
  <c r="F2333" i="6"/>
  <c r="F2690" i="6"/>
  <c r="I2690" i="6"/>
  <c r="F2701" i="6"/>
  <c r="I2701" i="6"/>
  <c r="F2933" i="6"/>
  <c r="I2933" i="6"/>
  <c r="I2336" i="6"/>
  <c r="F2336" i="6"/>
  <c r="I2713" i="6"/>
  <c r="F2713" i="6"/>
  <c r="F2768" i="6"/>
  <c r="I2768" i="6"/>
  <c r="F2835" i="6"/>
  <c r="I2835" i="6"/>
  <c r="I2607" i="6"/>
  <c r="F2607" i="6"/>
  <c r="I2370" i="6"/>
  <c r="F2370" i="6"/>
  <c r="I2403" i="6"/>
  <c r="F2403" i="6"/>
  <c r="F2680" i="6"/>
  <c r="I2680" i="6"/>
  <c r="F2745" i="6"/>
  <c r="I2745" i="6"/>
  <c r="F2778" i="6"/>
  <c r="I2778" i="6"/>
  <c r="F2641" i="6"/>
  <c r="I2641" i="6"/>
  <c r="F2431" i="6"/>
  <c r="I2431" i="6"/>
  <c r="I2465" i="6"/>
  <c r="F2465" i="6"/>
  <c r="F2802" i="6"/>
  <c r="I2802" i="6"/>
  <c r="I2559" i="6"/>
  <c r="F2559" i="6"/>
  <c r="F2530" i="6"/>
  <c r="I2530" i="6"/>
  <c r="F2633" i="6"/>
  <c r="I2633" i="6"/>
  <c r="F2917" i="6"/>
  <c r="I2917" i="6"/>
  <c r="I2746" i="6"/>
  <c r="F2746" i="6"/>
  <c r="F2889" i="6"/>
  <c r="I2889" i="6"/>
  <c r="I2891" i="6"/>
  <c r="F2891" i="6"/>
  <c r="F2806" i="6"/>
  <c r="I2806" i="6"/>
  <c r="F2759" i="6"/>
  <c r="I2759" i="6"/>
  <c r="F2755" i="6"/>
  <c r="I2755" i="6"/>
  <c r="F2932" i="6"/>
  <c r="I2932" i="6"/>
  <c r="F2740" i="6"/>
  <c r="I2740" i="6"/>
  <c r="F2295" i="6"/>
  <c r="I2295" i="6"/>
  <c r="F2405" i="6"/>
  <c r="I2405" i="6"/>
  <c r="I2915" i="6"/>
  <c r="F2915" i="6"/>
  <c r="F2408" i="6"/>
  <c r="I2408" i="6"/>
  <c r="I2444" i="6"/>
  <c r="F2444" i="6"/>
  <c r="I2505" i="6"/>
  <c r="F2505" i="6"/>
  <c r="I2006" i="6"/>
  <c r="F2006" i="6"/>
  <c r="F2265" i="6"/>
  <c r="I2265" i="6"/>
  <c r="I2237" i="6"/>
  <c r="F2237" i="6"/>
  <c r="F2411" i="6"/>
  <c r="I2411" i="6"/>
  <c r="F2532" i="6"/>
  <c r="I2532" i="6"/>
  <c r="F2133" i="6"/>
  <c r="I2133" i="6"/>
  <c r="I2538" i="6"/>
  <c r="F2538" i="6"/>
  <c r="I2943" i="6"/>
  <c r="F2943" i="6"/>
  <c r="I2497" i="6"/>
  <c r="F2497" i="6"/>
  <c r="F2308" i="6"/>
  <c r="I2308" i="6"/>
  <c r="I2111" i="6"/>
  <c r="F2111" i="6"/>
  <c r="I2737" i="6"/>
  <c r="F2737" i="6"/>
  <c r="F2260" i="6"/>
  <c r="I2260" i="6"/>
  <c r="F2354" i="6"/>
  <c r="I2354" i="6"/>
  <c r="I2436" i="6"/>
  <c r="F2436" i="6"/>
  <c r="I2834" i="6"/>
  <c r="F2834" i="6"/>
  <c r="I2624" i="6"/>
  <c r="F2624" i="6"/>
  <c r="I2479" i="6"/>
  <c r="F2479" i="6"/>
  <c r="F2173" i="6"/>
  <c r="I2173" i="6"/>
  <c r="F2524" i="6"/>
  <c r="I2524" i="6"/>
  <c r="I2879" i="6"/>
  <c r="F2879" i="6"/>
  <c r="I2446" i="6"/>
  <c r="F2446" i="6"/>
  <c r="I2714" i="6"/>
  <c r="F2714" i="6"/>
  <c r="F2898" i="6"/>
  <c r="I2898" i="6"/>
  <c r="I2480" i="6"/>
  <c r="F2480" i="6"/>
  <c r="F2462" i="6"/>
  <c r="I2462" i="6"/>
  <c r="F2699" i="6"/>
  <c r="I2699" i="6"/>
  <c r="F2590" i="6"/>
  <c r="I2590" i="6"/>
  <c r="F2461" i="6"/>
  <c r="I2461" i="6"/>
  <c r="F2671" i="6"/>
  <c r="I2671" i="6"/>
  <c r="F2566" i="6"/>
  <c r="I2566" i="6"/>
  <c r="F2642" i="6"/>
  <c r="I2642" i="6"/>
  <c r="F2459" i="6"/>
  <c r="I2459" i="6"/>
  <c r="I2620" i="6"/>
  <c r="F2620" i="6"/>
  <c r="I2467" i="6"/>
  <c r="F2467" i="6"/>
  <c r="F2909" i="6"/>
  <c r="I2909" i="6"/>
  <c r="F2604" i="6"/>
  <c r="I2604" i="6"/>
  <c r="I2546" i="6"/>
  <c r="F2546" i="6"/>
  <c r="F2609" i="6"/>
  <c r="I2609" i="6"/>
  <c r="F2938" i="6"/>
  <c r="I2938" i="6"/>
  <c r="I2595" i="6"/>
  <c r="F2595" i="6"/>
  <c r="I2586" i="6"/>
  <c r="F2586" i="6"/>
  <c r="F2589" i="6"/>
  <c r="I2589" i="6"/>
  <c r="F2797" i="6"/>
  <c r="I2797" i="6"/>
  <c r="F2888" i="6"/>
  <c r="I2888" i="6"/>
  <c r="F2763" i="6"/>
  <c r="I2763" i="6"/>
  <c r="E2944" i="6" l="1"/>
  <c r="C4133" i="6"/>
  <c r="E2945" i="6" s="1"/>
  <c r="H65" i="6"/>
  <c r="H66" i="6"/>
  <c r="G1906" i="6"/>
  <c r="G1901" i="6"/>
  <c r="G2006" i="6"/>
  <c r="G1915" i="6"/>
  <c r="G2231" i="6"/>
  <c r="G1909" i="6"/>
  <c r="G2436" i="6"/>
  <c r="G1983" i="6"/>
  <c r="G2402" i="6"/>
  <c r="G2763" i="6"/>
  <c r="G1930" i="6"/>
  <c r="G2855" i="6"/>
  <c r="G2467" i="6"/>
  <c r="G2640" i="6"/>
  <c r="G2521" i="6"/>
  <c r="G2879" i="6"/>
  <c r="G2609" i="6"/>
  <c r="G2730" i="6"/>
  <c r="G2505" i="6"/>
  <c r="G2294" i="6"/>
  <c r="G2861" i="6"/>
  <c r="G2100" i="6"/>
  <c r="G2657" i="6"/>
  <c r="G2520" i="6"/>
  <c r="G2768" i="6"/>
  <c r="G1984" i="6"/>
  <c r="G2086" i="6"/>
  <c r="G2600" i="6"/>
  <c r="G2675" i="6"/>
  <c r="G2701" i="6"/>
  <c r="G2354" i="6"/>
  <c r="G2367" i="6"/>
  <c r="G2556" i="6"/>
  <c r="G2464" i="6"/>
  <c r="G2798" i="6"/>
  <c r="G2814" i="6"/>
  <c r="G2617" i="6"/>
  <c r="G2827" i="6"/>
  <c r="G2767" i="6"/>
  <c r="G2749" i="6"/>
  <c r="G2392" i="6"/>
  <c r="G2831" i="6"/>
  <c r="G2897" i="6"/>
  <c r="G2848" i="6"/>
  <c r="G2585" i="6"/>
  <c r="G2859" i="6"/>
  <c r="G2743" i="6"/>
  <c r="G2709" i="6"/>
  <c r="G2826" i="6"/>
  <c r="G2940" i="6"/>
  <c r="G2907" i="6"/>
  <c r="G2857" i="6"/>
  <c r="G2171" i="6"/>
  <c r="G2112" i="6"/>
  <c r="G2019" i="6"/>
  <c r="G2180" i="6"/>
  <c r="G2084" i="6"/>
  <c r="G2136" i="6"/>
  <c r="G2635" i="6"/>
  <c r="G2648" i="6"/>
  <c r="G2650" i="6"/>
  <c r="G2758" i="6"/>
  <c r="G2539" i="6"/>
  <c r="G2538" i="6"/>
  <c r="G2683" i="6"/>
  <c r="G2315" i="6"/>
  <c r="G2170" i="6"/>
  <c r="G2469" i="6"/>
  <c r="G2498" i="6"/>
  <c r="G2295" i="6"/>
  <c r="G2865" i="6"/>
  <c r="G2692" i="6"/>
  <c r="G2480" i="6"/>
  <c r="G2370" i="6"/>
  <c r="G2346" i="6"/>
  <c r="G2612" i="6"/>
  <c r="G2806" i="6"/>
  <c r="G2702" i="6"/>
  <c r="G2896" i="6"/>
  <c r="G2912" i="6"/>
  <c r="G2619" i="6"/>
  <c r="G2864" i="6"/>
  <c r="G2860" i="6"/>
  <c r="G2844" i="6"/>
  <c r="G2846" i="6"/>
  <c r="G2291" i="6"/>
  <c r="G2003" i="6"/>
  <c r="G2229" i="6"/>
  <c r="G2196" i="6"/>
  <c r="G2089" i="6"/>
  <c r="G2566" i="6"/>
  <c r="G2494" i="6"/>
  <c r="G2591" i="6"/>
  <c r="G2405" i="6"/>
  <c r="G2818" i="6"/>
  <c r="G2700" i="6"/>
  <c r="G2732" i="6"/>
  <c r="G2429" i="6"/>
  <c r="G2395" i="6"/>
  <c r="G2760" i="6"/>
  <c r="G2697" i="6"/>
  <c r="G2838" i="6"/>
  <c r="G2755" i="6"/>
  <c r="G2874" i="6"/>
  <c r="G2740" i="6"/>
  <c r="G2785" i="6"/>
  <c r="G2404" i="6"/>
  <c r="G2491" i="6"/>
  <c r="G2477" i="6"/>
  <c r="G2376" i="6"/>
  <c r="G2920" i="6"/>
  <c r="G2870" i="6"/>
  <c r="G2079" i="6"/>
  <c r="G2050" i="6"/>
  <c r="G1958" i="6"/>
  <c r="G2342" i="6"/>
  <c r="G2264" i="6"/>
  <c r="G2022" i="6"/>
  <c r="G2911" i="6"/>
  <c r="G2553" i="6"/>
  <c r="G2644" i="6"/>
  <c r="G2842" i="6"/>
  <c r="G2895" i="6"/>
  <c r="G2822" i="6"/>
  <c r="G2797" i="6"/>
  <c r="G2589" i="6"/>
  <c r="G2586" i="6"/>
  <c r="G2668" i="6"/>
  <c r="G2526" i="6"/>
  <c r="G2518" i="6"/>
  <c r="G2649" i="6"/>
  <c r="G2935" i="6"/>
  <c r="G2892" i="6"/>
  <c r="G2260" i="6"/>
  <c r="G2796" i="6"/>
  <c r="G2411" i="6"/>
  <c r="G2237" i="6"/>
  <c r="G2431" i="6"/>
  <c r="G2353" i="6"/>
  <c r="G2800" i="6"/>
  <c r="G2588" i="6"/>
  <c r="G2836" i="6"/>
  <c r="G2446" i="6"/>
  <c r="G2666" i="6"/>
  <c r="G2894" i="6"/>
  <c r="G2496" i="6"/>
  <c r="G2884" i="6"/>
  <c r="G2670" i="6"/>
  <c r="G2877" i="6"/>
  <c r="G2622" i="6"/>
  <c r="G2916" i="6"/>
  <c r="G2515" i="6"/>
  <c r="G2843" i="6"/>
  <c r="G2425" i="6"/>
  <c r="G2922" i="6"/>
  <c r="G2419" i="6"/>
  <c r="G2571" i="6"/>
  <c r="G2790" i="6"/>
  <c r="G2094" i="6"/>
  <c r="G2096" i="6"/>
  <c r="G2454" i="6"/>
  <c r="G2845" i="6"/>
  <c r="G2821" i="6"/>
  <c r="G2443" i="6"/>
  <c r="G2358" i="6"/>
  <c r="G2664" i="6"/>
  <c r="G2769" i="6"/>
  <c r="G2886" i="6"/>
  <c r="G2621" i="6"/>
  <c r="G2584" i="6"/>
  <c r="G2829" i="6"/>
  <c r="G2819" i="6"/>
  <c r="G2662" i="6"/>
  <c r="G2082" i="6"/>
  <c r="G2259" i="6"/>
  <c r="G2110" i="6"/>
  <c r="G2722" i="6"/>
  <c r="G2813" i="6"/>
  <c r="G2551" i="6"/>
  <c r="G2899" i="6"/>
  <c r="G2789" i="6"/>
  <c r="G2341" i="6"/>
  <c r="G2719" i="6"/>
  <c r="G2939" i="6"/>
  <c r="G1977" i="6"/>
  <c r="G2747" i="6"/>
  <c r="G2626" i="6"/>
  <c r="G2466" i="6"/>
  <c r="G2660" i="6"/>
  <c r="G2472" i="6"/>
  <c r="G2854" i="6"/>
  <c r="G2601" i="6"/>
  <c r="G2502" i="6"/>
  <c r="G2507" i="6"/>
  <c r="G2185" i="6"/>
  <c r="G2241" i="6"/>
  <c r="G2076" i="6"/>
  <c r="G2054" i="6"/>
  <c r="G2901" i="6"/>
  <c r="G2651" i="6"/>
  <c r="G2475" i="6"/>
  <c r="G2794" i="6"/>
  <c r="G2910" i="6"/>
  <c r="G2712" i="6"/>
  <c r="G2688" i="6"/>
  <c r="G2172" i="6"/>
  <c r="G2147" i="6"/>
  <c r="G2572" i="6"/>
  <c r="G2508" i="6"/>
  <c r="G2483" i="6"/>
  <c r="G2157" i="6"/>
  <c r="G2043" i="6"/>
  <c r="G2235" i="6"/>
  <c r="G1939" i="6"/>
  <c r="G2060" i="6"/>
  <c r="G2056" i="6"/>
  <c r="G1990" i="6"/>
  <c r="G2778" i="6"/>
  <c r="G2554" i="6"/>
  <c r="G2661" i="6"/>
  <c r="G2667" i="6"/>
  <c r="G2457" i="6"/>
  <c r="G2271" i="6"/>
  <c r="G2406" i="6"/>
  <c r="G2303" i="6"/>
  <c r="G2631" i="6"/>
  <c r="G2695" i="6"/>
  <c r="G2528" i="6"/>
  <c r="G2766" i="6"/>
  <c r="G2606" i="6"/>
  <c r="G2596" i="6"/>
  <c r="G2337" i="6"/>
  <c r="G2880" i="6"/>
  <c r="G2567" i="6"/>
  <c r="G2862" i="6"/>
  <c r="G2445" i="6"/>
  <c r="G2717" i="6"/>
  <c r="G2684" i="6"/>
  <c r="G2850" i="6"/>
  <c r="G2417" i="6"/>
  <c r="G2647" i="6"/>
  <c r="G2693" i="6"/>
  <c r="G2841" i="6"/>
  <c r="G2904" i="6"/>
  <c r="G2639" i="6"/>
  <c r="G1997" i="6"/>
  <c r="G1929" i="6"/>
  <c r="G2123" i="6"/>
  <c r="G2125" i="6"/>
  <c r="G2833" i="6"/>
  <c r="G2463" i="6"/>
  <c r="G2352" i="6"/>
  <c r="G2368" i="6"/>
  <c r="G2533" i="6"/>
  <c r="G2873" i="6"/>
  <c r="G2828" i="6"/>
  <c r="G2311" i="6"/>
  <c r="G2579" i="6"/>
  <c r="G2108" i="6"/>
  <c r="G2468" i="6"/>
  <c r="G2878" i="6"/>
  <c r="G2824" i="6"/>
  <c r="G2565" i="6"/>
  <c r="G2638" i="6"/>
  <c r="G2696" i="6"/>
  <c r="G2141" i="6"/>
  <c r="G2102" i="6"/>
  <c r="G2529" i="6"/>
  <c r="G2485" i="6"/>
  <c r="G2568" i="6"/>
  <c r="G2629" i="6"/>
  <c r="G2531" i="6"/>
  <c r="G1970" i="6"/>
  <c r="G2227" i="6"/>
  <c r="G2720" i="6"/>
  <c r="G2694" i="6"/>
  <c r="G2458" i="6"/>
  <c r="G2710" i="6"/>
  <c r="G2314" i="6"/>
  <c r="G2234" i="6"/>
  <c r="G2167" i="6"/>
  <c r="G2150" i="6"/>
  <c r="G2066" i="6"/>
  <c r="G1951" i="6"/>
  <c r="G2775" i="6"/>
  <c r="G2715" i="6"/>
  <c r="G2615" i="6"/>
  <c r="G2547" i="6"/>
  <c r="G2321" i="6"/>
  <c r="G2774" i="6"/>
  <c r="G2578" i="6"/>
  <c r="G2569" i="6"/>
  <c r="G2847" i="6"/>
  <c r="G2653" i="6"/>
  <c r="G2637" i="6"/>
  <c r="G2302" i="6"/>
  <c r="G2780" i="6"/>
  <c r="G2926" i="6"/>
  <c r="G2574" i="6"/>
  <c r="G2194" i="6"/>
  <c r="G2734" i="6"/>
  <c r="G2672" i="6"/>
  <c r="G2610" i="6"/>
  <c r="G2711" i="6"/>
  <c r="G2598" i="6"/>
  <c r="G2727" i="6"/>
  <c r="G2432" i="6"/>
  <c r="G2355" i="6"/>
  <c r="G2209" i="6"/>
  <c r="G2051" i="6"/>
  <c r="G2046" i="6"/>
  <c r="G2020" i="6"/>
  <c r="G2875" i="6"/>
  <c r="G2742" i="6"/>
  <c r="G2840" i="6"/>
  <c r="G2580" i="6"/>
  <c r="G2885" i="6"/>
  <c r="G2914" i="6"/>
  <c r="G2941" i="6"/>
  <c r="G2687" i="6"/>
  <c r="G2738" i="6"/>
  <c r="G2839" i="6"/>
  <c r="G2359" i="6"/>
  <c r="G2706" i="6"/>
  <c r="G2114" i="6"/>
  <c r="G2808" i="6"/>
  <c r="G2009" i="6"/>
  <c r="G1991" i="6"/>
  <c r="G2132" i="6"/>
  <c r="G2213" i="6"/>
  <c r="G2208" i="6"/>
  <c r="G2703" i="6"/>
  <c r="G2677" i="6"/>
  <c r="G2418" i="6"/>
  <c r="G2726" i="6"/>
  <c r="G2736" i="6"/>
  <c r="G2623" i="6"/>
  <c r="G2093" i="6"/>
  <c r="G1950" i="6"/>
  <c r="G2214" i="6"/>
  <c r="G2744" i="6"/>
  <c r="G2927" i="6"/>
  <c r="G2434" i="6"/>
  <c r="G2729" i="6"/>
  <c r="G2761" i="6"/>
  <c r="G2905" i="6"/>
  <c r="G2594" i="6"/>
  <c r="G2183" i="6"/>
  <c r="G2863" i="6"/>
  <c r="G2811" i="6"/>
  <c r="G2628" i="6"/>
  <c r="G2646" i="6"/>
  <c r="G2867" i="6"/>
  <c r="G2658" i="6"/>
  <c r="G2500" i="6"/>
  <c r="G2522" i="6"/>
  <c r="G2424" i="6"/>
  <c r="G2815" i="6"/>
  <c r="G2278" i="6"/>
  <c r="G2903" i="6"/>
  <c r="G2735" i="6"/>
  <c r="G2691" i="6"/>
  <c r="G2449" i="6"/>
  <c r="G2438" i="6"/>
  <c r="G2724" i="6"/>
  <c r="G2656" i="6"/>
  <c r="G2422" i="6"/>
  <c r="G2593" i="6"/>
  <c r="G2548" i="6"/>
  <c r="G2482" i="6"/>
  <c r="G1992" i="6"/>
  <c r="G2067" i="6"/>
  <c r="G2128" i="6"/>
  <c r="G1908" i="6"/>
  <c r="G1995" i="6"/>
  <c r="G2198" i="6"/>
  <c r="G2049" i="6"/>
  <c r="G2751" i="6"/>
  <c r="G2934" i="6"/>
  <c r="G2669" i="6"/>
  <c r="G2676" i="6"/>
  <c r="G2283" i="6"/>
  <c r="G2544" i="6"/>
  <c r="G2777" i="6"/>
  <c r="G2379" i="6"/>
  <c r="G2175" i="6"/>
  <c r="G2455" i="6"/>
  <c r="G2034" i="6"/>
  <c r="G1956" i="6"/>
  <c r="G2248" i="6"/>
  <c r="G2151" i="6"/>
  <c r="G2627" i="6"/>
  <c r="G2357" i="6"/>
  <c r="G2900" i="6"/>
  <c r="G1957" i="6"/>
  <c r="G2016" i="6"/>
  <c r="G2642" i="6"/>
  <c r="G2671" i="6"/>
  <c r="G2714" i="6"/>
  <c r="G2524" i="6"/>
  <c r="G2737" i="6"/>
  <c r="G2497" i="6"/>
  <c r="G2597" i="6"/>
  <c r="G2192" i="6"/>
  <c r="G2324" i="6"/>
  <c r="G2564" i="6"/>
  <c r="G2408" i="6"/>
  <c r="G2891" i="6"/>
  <c r="G2633" i="6"/>
  <c r="G2530" i="6"/>
  <c r="G2465" i="6"/>
  <c r="G2680" i="6"/>
  <c r="G2607" i="6"/>
  <c r="G2835" i="6"/>
  <c r="G2933" i="6"/>
  <c r="G2558" i="6"/>
  <c r="G2792" i="6"/>
  <c r="G2611" i="6"/>
  <c r="G2748" i="6"/>
  <c r="G2871" i="6"/>
  <c r="G2527" i="6"/>
  <c r="G2837" i="6"/>
  <c r="G2856" i="6"/>
  <c r="G2433" i="6"/>
  <c r="G2686" i="6"/>
  <c r="G2319" i="6"/>
  <c r="G2560" i="6"/>
  <c r="G2493" i="6"/>
  <c r="G2866" i="6"/>
  <c r="G2881" i="6"/>
  <c r="G2362" i="6"/>
  <c r="G2812" i="6"/>
  <c r="G2401" i="6"/>
  <c r="G2222" i="6"/>
  <c r="G2787" i="6"/>
  <c r="G2118" i="6"/>
  <c r="G1949" i="6"/>
  <c r="G2247" i="6"/>
  <c r="G2223" i="6"/>
  <c r="G2289" i="6"/>
  <c r="G2258" i="6"/>
  <c r="G2257" i="6"/>
  <c r="G2000" i="6"/>
  <c r="G2030" i="6"/>
  <c r="G2371" i="6"/>
  <c r="G2211" i="6"/>
  <c r="G1963" i="6"/>
  <c r="G2204" i="6"/>
  <c r="G2725" i="6"/>
  <c r="G2335" i="6"/>
  <c r="G2489" i="6"/>
  <c r="G2614" i="6"/>
  <c r="G2344" i="6"/>
  <c r="G2535" i="6"/>
  <c r="G2731" i="6"/>
  <c r="G2244" i="6"/>
  <c r="G2519" i="6"/>
  <c r="G2511" i="6"/>
  <c r="G2364" i="6"/>
  <c r="G2786" i="6"/>
  <c r="G2788" i="6"/>
  <c r="G2655" i="6"/>
  <c r="G2752" i="6"/>
  <c r="G2587" i="6"/>
  <c r="G2537" i="6"/>
  <c r="G2809" i="6"/>
  <c r="G2246" i="6"/>
  <c r="G2723" i="6"/>
  <c r="G2135" i="6"/>
  <c r="G2756" i="6"/>
  <c r="G2562" i="6"/>
  <c r="G2678" i="6"/>
  <c r="G2659" i="6"/>
  <c r="G2525" i="6"/>
  <c r="G2307" i="6"/>
  <c r="G2764" i="6"/>
  <c r="G2327" i="6"/>
  <c r="G2301" i="6"/>
  <c r="G2435" i="6"/>
  <c r="G2791" i="6"/>
  <c r="G2770" i="6"/>
  <c r="G2542" i="6"/>
  <c r="G2490" i="6"/>
  <c r="G2733" i="6"/>
  <c r="G1948" i="6"/>
  <c r="G2581" i="6"/>
  <c r="G2085" i="6"/>
  <c r="G2228" i="6"/>
  <c r="G2055" i="6"/>
  <c r="G2159" i="6"/>
  <c r="G2064" i="6"/>
  <c r="G2065" i="6"/>
  <c r="G1979" i="6"/>
  <c r="G2013" i="6"/>
  <c r="G2816" i="6"/>
  <c r="G2889" i="6"/>
  <c r="G2741" i="6"/>
  <c r="G2484" i="6"/>
  <c r="G2781" i="6"/>
  <c r="G2918" i="6"/>
  <c r="G2513" i="6"/>
  <c r="G2689" i="6"/>
  <c r="G2427" i="6"/>
  <c r="G2320" i="6"/>
  <c r="G2347" i="6"/>
  <c r="G2273" i="6"/>
  <c r="G2349" i="6"/>
  <c r="G2117" i="6"/>
  <c r="G2545" i="6"/>
  <c r="G2887" i="6"/>
  <c r="G2616" i="6"/>
  <c r="G2541" i="6"/>
  <c r="G2415" i="6"/>
  <c r="G2439" i="6"/>
  <c r="G2517" i="6"/>
  <c r="G2704" i="6"/>
  <c r="G2377" i="6"/>
  <c r="G2105" i="6"/>
  <c r="G2410" i="6"/>
  <c r="G2550" i="6"/>
  <c r="G2570" i="6"/>
  <c r="G2739" i="6"/>
  <c r="G2088" i="6"/>
  <c r="G1953" i="6"/>
  <c r="G2107" i="6"/>
  <c r="G2106" i="6"/>
  <c r="G2073" i="6"/>
  <c r="G2134" i="6"/>
  <c r="G1913" i="6"/>
  <c r="G2068" i="6"/>
  <c r="G1981" i="6"/>
  <c r="G1980" i="6"/>
  <c r="G2189" i="6"/>
  <c r="G2081" i="6"/>
  <c r="G2206" i="6"/>
  <c r="G2207" i="6"/>
  <c r="G2103" i="6"/>
  <c r="G2799" i="6"/>
  <c r="G2793" i="6"/>
  <c r="G2654" i="6"/>
  <c r="G2906" i="6"/>
  <c r="G2718" i="6"/>
  <c r="G2232" i="6"/>
  <c r="G2488" i="6"/>
  <c r="G2184" i="6"/>
  <c r="G2851" i="6"/>
  <c r="G2523" i="6"/>
  <c r="G2390" i="6"/>
  <c r="G2396" i="6"/>
  <c r="G2849" i="6"/>
  <c r="G2928" i="6"/>
  <c r="G2481" i="6"/>
  <c r="G2893" i="6"/>
  <c r="G2092" i="6"/>
  <c r="G2343" i="6"/>
  <c r="G2348" i="6"/>
  <c r="G2378" i="6"/>
  <c r="G2015" i="6"/>
  <c r="G1934" i="6"/>
  <c r="G1916" i="6"/>
  <c r="G1902" i="6"/>
  <c r="G1897" i="6"/>
  <c r="G1920" i="6"/>
  <c r="G1911" i="6"/>
  <c r="G1917" i="6"/>
  <c r="G1914" i="6"/>
  <c r="G1912" i="6"/>
  <c r="G1921" i="6"/>
  <c r="G1946" i="6"/>
  <c r="G1895" i="6"/>
  <c r="G1904" i="6"/>
  <c r="G1910" i="6"/>
  <c r="G1938" i="6"/>
  <c r="G1927" i="6"/>
  <c r="G1892" i="6"/>
  <c r="G1937" i="6"/>
  <c r="G1944" i="6"/>
  <c r="G1928" i="6"/>
  <c r="G1947" i="6"/>
  <c r="G1926" i="6"/>
  <c r="G1935" i="6"/>
  <c r="G1900" i="6"/>
  <c r="G1896" i="6"/>
  <c r="G1893" i="6"/>
  <c r="G1932" i="6"/>
  <c r="G1899" i="6"/>
  <c r="G1907" i="6"/>
  <c r="G1898" i="6"/>
  <c r="G1978" i="6"/>
  <c r="G1905" i="6"/>
  <c r="G2169" i="6"/>
  <c r="G2338" i="6"/>
  <c r="G1941" i="6"/>
  <c r="G2256" i="6"/>
  <c r="G2165" i="6"/>
  <c r="G2316" i="6"/>
  <c r="G2340" i="6"/>
  <c r="G2310" i="6"/>
  <c r="G2174" i="6"/>
  <c r="G2179" i="6"/>
  <c r="G2091" i="6"/>
  <c r="G2625" i="6"/>
  <c r="G2943" i="6"/>
  <c r="G2532" i="6"/>
  <c r="G2915" i="6"/>
  <c r="G2932" i="6"/>
  <c r="G2746" i="6"/>
  <c r="G2917" i="6"/>
  <c r="G2802" i="6"/>
  <c r="G2641" i="6"/>
  <c r="G2745" i="6"/>
  <c r="G2336" i="6"/>
  <c r="G2690" i="6"/>
  <c r="G2292" i="6"/>
  <c r="G2825" i="6"/>
  <c r="G2930" i="6"/>
  <c r="G2643" i="6"/>
  <c r="G2563" i="6"/>
  <c r="G2858" i="6"/>
  <c r="G2516" i="6"/>
  <c r="G2784" i="6"/>
  <c r="G2393" i="6"/>
  <c r="G2394" i="6"/>
  <c r="G2384" i="6"/>
  <c r="G2387" i="6"/>
  <c r="G2386" i="6"/>
  <c r="G2805" i="6"/>
  <c r="G2801" i="6"/>
  <c r="G2281" i="6"/>
  <c r="G2428" i="6"/>
  <c r="G2233" i="6"/>
  <c r="G2008" i="6"/>
  <c r="G2205" i="6"/>
  <c r="G2061" i="6"/>
  <c r="G2306" i="6"/>
  <c r="G2017" i="6"/>
  <c r="G1945" i="6"/>
  <c r="G1960" i="6"/>
  <c r="G2002" i="6"/>
  <c r="G2122" i="6"/>
  <c r="G1964" i="6"/>
  <c r="G2155" i="6"/>
  <c r="G2154" i="6"/>
  <c r="G1931" i="6"/>
  <c r="G2832" i="6"/>
  <c r="G2902" i="6"/>
  <c r="G2381" i="6"/>
  <c r="G2783" i="6"/>
  <c r="G2608" i="6"/>
  <c r="G2285" i="6"/>
  <c r="G2728" i="6"/>
  <c r="G2512" i="6"/>
  <c r="G2040" i="6"/>
  <c r="G2681" i="6"/>
  <c r="G2575" i="6"/>
  <c r="G2810" i="6"/>
  <c r="G2753" i="6"/>
  <c r="G2708" i="6"/>
  <c r="G2750" i="6"/>
  <c r="G2279" i="6"/>
  <c r="G2921" i="6"/>
  <c r="G2823" i="6"/>
  <c r="G2442" i="6"/>
  <c r="G2215" i="6"/>
  <c r="G2931" i="6"/>
  <c r="G2605" i="6"/>
  <c r="G2365" i="6"/>
  <c r="G2262" i="6"/>
  <c r="G2369" i="6"/>
  <c r="G2830" i="6"/>
  <c r="G2613" i="6"/>
  <c r="G2391" i="6"/>
  <c r="G2876" i="6"/>
  <c r="G2652" i="6"/>
  <c r="G2460" i="6"/>
  <c r="G2630" i="6"/>
  <c r="G2540" i="6"/>
  <c r="G2908" i="6"/>
  <c r="G2603" i="6"/>
  <c r="G2330" i="6"/>
  <c r="G2634" i="6"/>
  <c r="G2383" i="6"/>
  <c r="G2423" i="6"/>
  <c r="G2007" i="6"/>
  <c r="G2374" i="6"/>
  <c r="G2297" i="6"/>
  <c r="G2057" i="6"/>
  <c r="G2287" i="6"/>
  <c r="G1942" i="6"/>
  <c r="G1924" i="6"/>
  <c r="G2083" i="6"/>
  <c r="G2069" i="6"/>
  <c r="G2041" i="6"/>
  <c r="G2163" i="6"/>
  <c r="G1989" i="6"/>
  <c r="G1961" i="6"/>
  <c r="G2033" i="6"/>
  <c r="G2190" i="6"/>
  <c r="G2038" i="6"/>
  <c r="G2754" i="6"/>
  <c r="G2492" i="6"/>
  <c r="G2543" i="6"/>
  <c r="G2474" i="6"/>
  <c r="G2268" i="6"/>
  <c r="G2225" i="6"/>
  <c r="G2195" i="6"/>
  <c r="G2937" i="6"/>
  <c r="G2144" i="6"/>
  <c r="G2487" i="6"/>
  <c r="G2765" i="6"/>
  <c r="G2506" i="6"/>
  <c r="G2868" i="6"/>
  <c r="G2913" i="6"/>
  <c r="G2757" i="6"/>
  <c r="G2382" i="6"/>
  <c r="G2665" i="6"/>
  <c r="G2771" i="6"/>
  <c r="G2470" i="6"/>
  <c r="G2426" i="6"/>
  <c r="G2776" i="6"/>
  <c r="G2576" i="6"/>
  <c r="G2872" i="6"/>
  <c r="G2795" i="6"/>
  <c r="G2397" i="6"/>
  <c r="G2350" i="6"/>
  <c r="G2486" i="6"/>
  <c r="G2119" i="6"/>
  <c r="G2509" i="6"/>
  <c r="G2255" i="6"/>
  <c r="G1940" i="6"/>
  <c r="G2063" i="6"/>
  <c r="G2252" i="6"/>
  <c r="G2251" i="6"/>
  <c r="G2090" i="6"/>
  <c r="G1972" i="6"/>
  <c r="G2168" i="6"/>
  <c r="G1923" i="6"/>
  <c r="G2018" i="6"/>
  <c r="G2139" i="6"/>
  <c r="G2109" i="6"/>
  <c r="G2153" i="6"/>
  <c r="G2399" i="6"/>
  <c r="G2583" i="6"/>
  <c r="G2476" i="6"/>
  <c r="G2779" i="6"/>
  <c r="G2187" i="6"/>
  <c r="G2249" i="6"/>
  <c r="G2478" i="6"/>
  <c r="G2705" i="6"/>
  <c r="G2361" i="6"/>
  <c r="G2266" i="6"/>
  <c r="G2452" i="6"/>
  <c r="G2288" i="6"/>
  <c r="G2318" i="6"/>
  <c r="G2011" i="6"/>
  <c r="G2882" i="6"/>
  <c r="G2448" i="6"/>
  <c r="G2210" i="6"/>
  <c r="G2414" i="6"/>
  <c r="G2001" i="6"/>
  <c r="G2412" i="6"/>
  <c r="G1962" i="6"/>
  <c r="G2176" i="6"/>
  <c r="G2158" i="6"/>
  <c r="G2037" i="6"/>
  <c r="G2075" i="6"/>
  <c r="G2074" i="6"/>
  <c r="G2152" i="6"/>
  <c r="G2254" i="6"/>
  <c r="G2186" i="6"/>
  <c r="G1976" i="6"/>
  <c r="G1894" i="6"/>
  <c r="G2021" i="6"/>
  <c r="G2224" i="6"/>
  <c r="G2473" i="6"/>
  <c r="G2142" i="6"/>
  <c r="G2095" i="6"/>
  <c r="G2239" i="6"/>
  <c r="G2039" i="6"/>
  <c r="G2031" i="6"/>
  <c r="G2345" i="6"/>
  <c r="G2898" i="6"/>
  <c r="G2595" i="6"/>
  <c r="G2938" i="6"/>
  <c r="G2909" i="6"/>
  <c r="G2459" i="6"/>
  <c r="G2479" i="6"/>
  <c r="G2308" i="6"/>
  <c r="G2133" i="6"/>
  <c r="G2444" i="6"/>
  <c r="G2713" i="6"/>
  <c r="G2351" i="6"/>
  <c r="G2773" i="6"/>
  <c r="G2499" i="6"/>
  <c r="G2890" i="6"/>
  <c r="G2421" i="6"/>
  <c r="G2514" i="6"/>
  <c r="G2028" i="6"/>
  <c r="G2120" i="6"/>
  <c r="G2282" i="6"/>
  <c r="G2181" i="6"/>
  <c r="G2053" i="6"/>
  <c r="G2058" i="6"/>
  <c r="G2059" i="6"/>
  <c r="G2138" i="6"/>
  <c r="G2312" i="6"/>
  <c r="G2270" i="6"/>
  <c r="G2052" i="6"/>
  <c r="G2161" i="6"/>
  <c r="G2852" i="6"/>
  <c r="G2685" i="6"/>
  <c r="G2716" i="6"/>
  <c r="G2869" i="6"/>
  <c r="G2602" i="6"/>
  <c r="G2277" i="6"/>
  <c r="G2430" i="6"/>
  <c r="G2220" i="6"/>
  <c r="G2924" i="6"/>
  <c r="G2130" i="6"/>
  <c r="G2267" i="6"/>
  <c r="G2305" i="6"/>
  <c r="G2853" i="6"/>
  <c r="G2636" i="6"/>
  <c r="G2385" i="6"/>
  <c r="G2599" i="6"/>
  <c r="G2453" i="6"/>
  <c r="G2420" i="6"/>
  <c r="G2372" i="6"/>
  <c r="G2243" i="6"/>
  <c r="G2274" i="6"/>
  <c r="G2313" i="6"/>
  <c r="G2440" i="6"/>
  <c r="G2388" i="6"/>
  <c r="G2219" i="6"/>
  <c r="G2936" i="6"/>
  <c r="G2632" i="6"/>
  <c r="G2380" i="6"/>
  <c r="G2366" i="6"/>
  <c r="G2674" i="6"/>
  <c r="G2245" i="6"/>
  <c r="G2534" i="6"/>
  <c r="G2129" i="6"/>
  <c r="G2280" i="6"/>
  <c r="G2356" i="6"/>
  <c r="G1968" i="6"/>
  <c r="G2042" i="6"/>
  <c r="G2116" i="6"/>
  <c r="G1996" i="6"/>
  <c r="G2218" i="6"/>
  <c r="G2275" i="6"/>
  <c r="G1967" i="6"/>
  <c r="G2200" i="6"/>
  <c r="G2047" i="6"/>
  <c r="G2045" i="6"/>
  <c r="G2121" i="6"/>
  <c r="G2124" i="6"/>
  <c r="G2126" i="6"/>
  <c r="G2807" i="6"/>
  <c r="G2923" i="6"/>
  <c r="G2549" i="6"/>
  <c r="G2883" i="6"/>
  <c r="G2409" i="6"/>
  <c r="G2820" i="6"/>
  <c r="G2679" i="6"/>
  <c r="G2510" i="6"/>
  <c r="G2360" i="6"/>
  <c r="G2407" i="6"/>
  <c r="G2698" i="6"/>
  <c r="G2332" i="6"/>
  <c r="G2555" i="6"/>
  <c r="G2504" i="6"/>
  <c r="G2582" i="6"/>
  <c r="G2573" i="6"/>
  <c r="G2164" i="6"/>
  <c r="G2450" i="6"/>
  <c r="G2115" i="6"/>
  <c r="G2143" i="6"/>
  <c r="G1999" i="6"/>
  <c r="G1933" i="6"/>
  <c r="G2014" i="6"/>
  <c r="G2036" i="6"/>
  <c r="G2035" i="6"/>
  <c r="G2193" i="6"/>
  <c r="G2012" i="6"/>
  <c r="G2149" i="6"/>
  <c r="G2127" i="6"/>
  <c r="G1922" i="6"/>
  <c r="G1982" i="6"/>
  <c r="G1993" i="6"/>
  <c r="G2077" i="6"/>
  <c r="G2044" i="6"/>
  <c r="G1987" i="6"/>
  <c r="G1988" i="6"/>
  <c r="G1986" i="6"/>
  <c r="G2156" i="6"/>
  <c r="G2707" i="6"/>
  <c r="G2645" i="6"/>
  <c r="G2618" i="6"/>
  <c r="G2663" i="6"/>
  <c r="G2772" i="6"/>
  <c r="G2299" i="6"/>
  <c r="G2191" i="6"/>
  <c r="G2503" i="6"/>
  <c r="G2375" i="6"/>
  <c r="G2592" i="6"/>
  <c r="G2536" i="6"/>
  <c r="G2721" i="6"/>
  <c r="G2269" i="6"/>
  <c r="G2471" i="6"/>
  <c r="G2078" i="6"/>
  <c r="G1971" i="6"/>
  <c r="G1890" i="6"/>
  <c r="H1890" i="6" s="1"/>
  <c r="G2217" i="6"/>
  <c r="G2216" i="6"/>
  <c r="G1891" i="6"/>
  <c r="G2027" i="6"/>
  <c r="G2197" i="6"/>
  <c r="G1952" i="6"/>
  <c r="G2137" i="6"/>
  <c r="G2263" i="6"/>
  <c r="G1985" i="6"/>
  <c r="G2104" i="6"/>
  <c r="G2032" i="6"/>
  <c r="G2699" i="6"/>
  <c r="G2834" i="6"/>
  <c r="G2296" i="6"/>
  <c r="G2265" i="6"/>
  <c r="G2759" i="6"/>
  <c r="G2437" i="6"/>
  <c r="G2919" i="6"/>
  <c r="G2557" i="6"/>
  <c r="G2929" i="6"/>
  <c r="G2817" i="6"/>
  <c r="G2888" i="6"/>
  <c r="G2546" i="6"/>
  <c r="G2604" i="6"/>
  <c r="G2620" i="6"/>
  <c r="G2461" i="6"/>
  <c r="G2590" i="6"/>
  <c r="G2462" i="6"/>
  <c r="G2173" i="6"/>
  <c r="G2624" i="6"/>
  <c r="G2495" i="6"/>
  <c r="G2413" i="6"/>
  <c r="G2111" i="6"/>
  <c r="G2559" i="6"/>
  <c r="G2804" i="6"/>
  <c r="G2403" i="6"/>
  <c r="G2333" i="6"/>
  <c r="G2682" i="6"/>
  <c r="G2329" i="6"/>
  <c r="G2451" i="6"/>
  <c r="G2146" i="6"/>
  <c r="G2087" i="6"/>
  <c r="G2240" i="6"/>
  <c r="G1973" i="6"/>
  <c r="G1994" i="6"/>
  <c r="G2199" i="6"/>
  <c r="G1998" i="6"/>
  <c r="G2025" i="6"/>
  <c r="G2023" i="6"/>
  <c r="G2145" i="6"/>
  <c r="G2577" i="6"/>
  <c r="G2323" i="6"/>
  <c r="G2097" i="6"/>
  <c r="G2098" i="6"/>
  <c r="G2099" i="6"/>
  <c r="G2326" i="6"/>
  <c r="G2762" i="6"/>
  <c r="G2501" i="6"/>
  <c r="G2561" i="6"/>
  <c r="G2803" i="6"/>
  <c r="G2203" i="6"/>
  <c r="G2447" i="6"/>
  <c r="G2925" i="6"/>
  <c r="G2552" i="6"/>
  <c r="G2363" i="6"/>
  <c r="G2242" i="6"/>
  <c r="G2304" i="6"/>
  <c r="G2416" i="6"/>
  <c r="G2389" i="6"/>
  <c r="G2782" i="6"/>
  <c r="G2188" i="6"/>
  <c r="G2339" i="6"/>
  <c r="G2026" i="6"/>
  <c r="G2101" i="6"/>
  <c r="G2230" i="6"/>
  <c r="G2010" i="6"/>
  <c r="G2024" i="6"/>
  <c r="G2334" i="6"/>
  <c r="G2221" i="6"/>
  <c r="G1936" i="6"/>
  <c r="G2140" i="6"/>
  <c r="G1974" i="6"/>
  <c r="G2131" i="6"/>
  <c r="G1954" i="6"/>
  <c r="G2284" i="6"/>
  <c r="G2309" i="6"/>
  <c r="G2276" i="6"/>
  <c r="G2253" i="6"/>
  <c r="G1919" i="6"/>
  <c r="G2441" i="6"/>
  <c r="G2236" i="6"/>
  <c r="G2673" i="6"/>
  <c r="G2942" i="6"/>
  <c r="G2456" i="6"/>
  <c r="G2177" i="6"/>
  <c r="G2178" i="6"/>
  <c r="G2160" i="6"/>
  <c r="G2293" i="6"/>
  <c r="G2029" i="6"/>
  <c r="G2202" i="6"/>
  <c r="G2201" i="6"/>
  <c r="G2004" i="6"/>
  <c r="G2048" i="6"/>
  <c r="G1959" i="6"/>
  <c r="G2071" i="6"/>
  <c r="G1966" i="6"/>
  <c r="G2261" i="6"/>
  <c r="G2182" i="6"/>
  <c r="G1943" i="6"/>
  <c r="G2148" i="6"/>
  <c r="G2212" i="6"/>
  <c r="G2398" i="6"/>
  <c r="G2400" i="6"/>
  <c r="G1955" i="6"/>
  <c r="G2317" i="6"/>
  <c r="G2250" i="6"/>
  <c r="G2331" i="6"/>
  <c r="G2325" i="6"/>
  <c r="G2300" i="6"/>
  <c r="G2298" i="6"/>
  <c r="G2070" i="6"/>
  <c r="G2373" i="6"/>
  <c r="G2238" i="6"/>
  <c r="G1903" i="6"/>
  <c r="G1925" i="6"/>
  <c r="G1965" i="6"/>
  <c r="G2072" i="6"/>
  <c r="G2290" i="6"/>
  <c r="G2166" i="6"/>
  <c r="G2226" i="6"/>
  <c r="G2113" i="6"/>
  <c r="G2272" i="6"/>
  <c r="G1918" i="6"/>
  <c r="G2286" i="6"/>
  <c r="G2080" i="6"/>
  <c r="G1975" i="6"/>
  <c r="G2005" i="6"/>
  <c r="G2328" i="6"/>
  <c r="G2162" i="6"/>
  <c r="G2322" i="6"/>
  <c r="G2062" i="6"/>
  <c r="G1969" i="6"/>
  <c r="F2944" i="6" l="1"/>
  <c r="G2944" i="6" s="1"/>
  <c r="I2944" i="6"/>
  <c r="I2945" i="6"/>
  <c r="F2945" i="6"/>
  <c r="H2876" i="6"/>
  <c r="H2565" i="6"/>
  <c r="H2659" i="6"/>
  <c r="H2669" i="6"/>
  <c r="H2843" i="6"/>
  <c r="H2589" i="6"/>
  <c r="C4134" i="6"/>
  <c r="H1991" i="6"/>
  <c r="H2649" i="6"/>
  <c r="H1915" i="6"/>
  <c r="H2467" i="6"/>
  <c r="N65" i="6"/>
  <c r="O66" i="6" s="1"/>
  <c r="J65" i="6"/>
  <c r="K66" i="6" s="1"/>
  <c r="H2066" i="6"/>
  <c r="H2188" i="6"/>
  <c r="H2620" i="6"/>
  <c r="H2176" i="6"/>
  <c r="H2581" i="6"/>
  <c r="H2575" i="6"/>
  <c r="H2812" i="6"/>
  <c r="H2632" i="6"/>
  <c r="H2032" i="6"/>
  <c r="H2890" i="6"/>
  <c r="H2422" i="6"/>
  <c r="H2263" i="6"/>
  <c r="H2750" i="6"/>
  <c r="H2782" i="6"/>
  <c r="H2895" i="6"/>
  <c r="H2942" i="6"/>
  <c r="H2944" i="6"/>
  <c r="H2436" i="6"/>
  <c r="H2736" i="6"/>
  <c r="H2087" i="6"/>
  <c r="H2345" i="6"/>
  <c r="H2461" i="6"/>
  <c r="H2354" i="6"/>
  <c r="H2549" i="6"/>
  <c r="H2371" i="6"/>
  <c r="H1901" i="6"/>
  <c r="H2325" i="6"/>
  <c r="H2590" i="6"/>
  <c r="H2197" i="6"/>
  <c r="H2820" i="6"/>
  <c r="H2276" i="6"/>
  <c r="H2100" i="6"/>
  <c r="H2382" i="6"/>
  <c r="H2629" i="6"/>
  <c r="H2567" i="6"/>
  <c r="H2158" i="6"/>
  <c r="H2872" i="6"/>
  <c r="H2602" i="6"/>
  <c r="H2536" i="6"/>
  <c r="H2710" i="6"/>
  <c r="H1952" i="6"/>
  <c r="H2671" i="6"/>
  <c r="H2694" i="6"/>
  <c r="H1906" i="6"/>
  <c r="H1907" i="6"/>
  <c r="H1903" i="6"/>
  <c r="H2377" i="6"/>
  <c r="H2014" i="6"/>
  <c r="H2062" i="6"/>
  <c r="H2328" i="6"/>
  <c r="H2573" i="6"/>
  <c r="H2923" i="6"/>
  <c r="H2336" i="6"/>
  <c r="H2024" i="6"/>
  <c r="H2721" i="6"/>
  <c r="H2044" i="6"/>
  <c r="H2543" i="6"/>
  <c r="H2338" i="6"/>
  <c r="H2604" i="6"/>
  <c r="H2274" i="6"/>
  <c r="H2716" i="6"/>
  <c r="H2182" i="6"/>
  <c r="H2609" i="6"/>
  <c r="H2492" i="6"/>
  <c r="H1965" i="6"/>
  <c r="H2003" i="6"/>
  <c r="H2757" i="6"/>
  <c r="H2348" i="6"/>
  <c r="H2866" i="6"/>
  <c r="H2657" i="6"/>
  <c r="H2667" i="6"/>
  <c r="H2879" i="6"/>
  <c r="H2007" i="6"/>
  <c r="H2355" i="6"/>
  <c r="H2880" i="6"/>
  <c r="H2293" i="6"/>
  <c r="H2592" i="6"/>
  <c r="H2232" i="6"/>
  <c r="H2658" i="6"/>
  <c r="H2010" i="6"/>
  <c r="H2484" i="6"/>
  <c r="H2561" i="6"/>
  <c r="H2501" i="6"/>
  <c r="H2559" i="6"/>
  <c r="H2193" i="6"/>
  <c r="H2126" i="6"/>
  <c r="H2830" i="6"/>
  <c r="H2858" i="6"/>
  <c r="H2715" i="6"/>
  <c r="H2702" i="6"/>
  <c r="H2228" i="6"/>
  <c r="H2870" i="6"/>
  <c r="H2137" i="6"/>
  <c r="H2372" i="6"/>
  <c r="H2001" i="6"/>
  <c r="H2447" i="6"/>
  <c r="H2136" i="6"/>
  <c r="H2616" i="6"/>
  <c r="H2534" i="6"/>
  <c r="H2216" i="6"/>
  <c r="H2807" i="6"/>
  <c r="H2391" i="6"/>
  <c r="H2532" i="6"/>
  <c r="H1998" i="6"/>
  <c r="H1940" i="6"/>
  <c r="H1994" i="6"/>
  <c r="H2111" i="6"/>
  <c r="H2503" i="6"/>
  <c r="H2360" i="6"/>
  <c r="H2125" i="6"/>
  <c r="H2017" i="6"/>
  <c r="H1902" i="6"/>
  <c r="H2693" i="6"/>
  <c r="H2861" i="6"/>
  <c r="H2913" i="6"/>
  <c r="H2518" i="6"/>
  <c r="H2852" i="6"/>
  <c r="H2803" i="6"/>
  <c r="H2426" i="6"/>
  <c r="H2123" i="6"/>
  <c r="H2615" i="6"/>
  <c r="H2245" i="6"/>
  <c r="H2737" i="6"/>
  <c r="H2083" i="6"/>
  <c r="H2585" i="6"/>
  <c r="H1973" i="6"/>
  <c r="H2121" i="6"/>
  <c r="H2764" i="6"/>
  <c r="H2769" i="6"/>
  <c r="H2862" i="6"/>
  <c r="H2634" i="6"/>
  <c r="H2806" i="6"/>
  <c r="H2641" i="6"/>
  <c r="H2441" i="6"/>
  <c r="H2685" i="6"/>
  <c r="H2393" i="6"/>
  <c r="H2145" i="6"/>
  <c r="H2599" i="6"/>
  <c r="H2597" i="6"/>
  <c r="H2385" i="6"/>
  <c r="H2224" i="6"/>
  <c r="H2741" i="6"/>
  <c r="H2148" i="6"/>
  <c r="H2240" i="6"/>
  <c r="H2181" i="6"/>
  <c r="H2509" i="6"/>
  <c r="H2057" i="6"/>
  <c r="H2725" i="6"/>
  <c r="H2881" i="6"/>
  <c r="H2403" i="6"/>
  <c r="H2109" i="6"/>
  <c r="H2845" i="6"/>
  <c r="H2882" i="6"/>
  <c r="H2396" i="6"/>
  <c r="H2212" i="6"/>
  <c r="H2451" i="6"/>
  <c r="H2077" i="6"/>
  <c r="H2430" i="6"/>
  <c r="H2709" i="6"/>
  <c r="H1978" i="6"/>
  <c r="H2101" i="6"/>
  <c r="H2407" i="6"/>
  <c r="H1918" i="6"/>
  <c r="H2023" i="6"/>
  <c r="H2506" i="6"/>
  <c r="H2828" i="6"/>
  <c r="H2072" i="6"/>
  <c r="H2849" i="6"/>
  <c r="H1910" i="6"/>
  <c r="H2214" i="6"/>
  <c r="H2249" i="6"/>
  <c r="H1982" i="6"/>
  <c r="H2582" i="6"/>
  <c r="H2074" i="6"/>
  <c r="H2753" i="6"/>
  <c r="H2395" i="6"/>
  <c r="H2917" i="6"/>
  <c r="H2402" i="6"/>
  <c r="H2369" i="6"/>
  <c r="H2370" i="6"/>
  <c r="H2499" i="6"/>
  <c r="H2113" i="6"/>
  <c r="H2847" i="6"/>
  <c r="H2887" i="6"/>
  <c r="H2177" i="6"/>
  <c r="H2115" i="6"/>
  <c r="H2368" i="6"/>
  <c r="H2745" i="6"/>
  <c r="H2568" i="6"/>
  <c r="H2375" i="6"/>
  <c r="H2278" i="6"/>
  <c r="H2595" i="6"/>
  <c r="H1964" i="6"/>
  <c r="H2108" i="6"/>
  <c r="H2563" i="6"/>
  <c r="H2908" i="6"/>
  <c r="H2892" i="6"/>
  <c r="H2586" i="6"/>
  <c r="H2097" i="6"/>
  <c r="H2238" i="6"/>
  <c r="H2416" i="6"/>
  <c r="H2061" i="6"/>
  <c r="H1909" i="6"/>
  <c r="H2713" i="6"/>
  <c r="H2162" i="6"/>
  <c r="H1930" i="6"/>
  <c r="H2242" i="6"/>
  <c r="H2175" i="6"/>
  <c r="H2770" i="6"/>
  <c r="H2601" i="6"/>
  <c r="H2363" i="6"/>
  <c r="H2035" i="6"/>
  <c r="H2630" i="6"/>
  <c r="H2428" i="6"/>
  <c r="H1928" i="6"/>
  <c r="H2347" i="6"/>
  <c r="H2791" i="6"/>
  <c r="H2140" i="6"/>
  <c r="H2624" i="6"/>
  <c r="H2618" i="6"/>
  <c r="H2021" i="6"/>
  <c r="H2210" i="6"/>
  <c r="H2823" i="6"/>
  <c r="H2799" i="6"/>
  <c r="H2816" i="6"/>
  <c r="H2871" i="6"/>
  <c r="H2508" i="6"/>
  <c r="H2437" i="6"/>
  <c r="H2645" i="6"/>
  <c r="H2049" i="6"/>
  <c r="H2455" i="6"/>
  <c r="H2610" i="6"/>
  <c r="H2304" i="6"/>
  <c r="H2095" i="6"/>
  <c r="H2793" i="6"/>
  <c r="H2756" i="6"/>
  <c r="H2762" i="6"/>
  <c r="H2142" i="6"/>
  <c r="H2540" i="6"/>
  <c r="H2009" i="6"/>
  <c r="H1916" i="6"/>
  <c r="H2673" i="6"/>
  <c r="H2936" i="6"/>
  <c r="H2405" i="6"/>
  <c r="H2444" i="6"/>
  <c r="H2470" i="6"/>
  <c r="H2902" i="6"/>
  <c r="H2080" i="6"/>
  <c r="H1936" i="6"/>
  <c r="H2577" i="6"/>
  <c r="H2682" i="6"/>
  <c r="H2173" i="6"/>
  <c r="H2133" i="6"/>
  <c r="H2771" i="6"/>
  <c r="H2195" i="6"/>
  <c r="H2041" i="6"/>
  <c r="H2652" i="6"/>
  <c r="H2316" i="6"/>
  <c r="H2748" i="6"/>
  <c r="H2703" i="6"/>
  <c r="H2572" i="6"/>
  <c r="H2623" i="6"/>
  <c r="H2759" i="6"/>
  <c r="H2004" i="6"/>
  <c r="H2312" i="6"/>
  <c r="H2779" i="6"/>
  <c r="H2343" i="6"/>
  <c r="H2519" i="6"/>
  <c r="H2373" i="6"/>
  <c r="H2201" i="6"/>
  <c r="H2707" i="6"/>
  <c r="H2476" i="6"/>
  <c r="H2215" i="6"/>
  <c r="H2856" i="6"/>
  <c r="H2331" i="6"/>
  <c r="H2058" i="6"/>
  <c r="H2311" i="6"/>
  <c r="H2250" i="6"/>
  <c r="H2221" i="6"/>
  <c r="H2552" i="6"/>
  <c r="H1933" i="6"/>
  <c r="H2698" i="6"/>
  <c r="H2440" i="6"/>
  <c r="H2308" i="6"/>
  <c r="H1977" i="6"/>
  <c r="H2069" i="6"/>
  <c r="H2279" i="6"/>
  <c r="H2690" i="6"/>
  <c r="H2103" i="6"/>
  <c r="H2611" i="6"/>
  <c r="H1984" i="6"/>
  <c r="H2797" i="6"/>
  <c r="H2020" i="6"/>
  <c r="H2688" i="6"/>
  <c r="H2288" i="6"/>
  <c r="H2521" i="6"/>
  <c r="H2298" i="6"/>
  <c r="H1954" i="6"/>
  <c r="H2389" i="6"/>
  <c r="H2888" i="6"/>
  <c r="H2269" i="6"/>
  <c r="H2898" i="6"/>
  <c r="H2379" i="6"/>
  <c r="H2906" i="6"/>
  <c r="H2494" i="6"/>
  <c r="H2527" i="6"/>
  <c r="H1992" i="6"/>
  <c r="H2522" i="6"/>
  <c r="H2761" i="6"/>
  <c r="H2744" i="6"/>
  <c r="H2885" i="6"/>
  <c r="H2875" i="6"/>
  <c r="H2878" i="6"/>
  <c r="H2684" i="6"/>
  <c r="H2819" i="6"/>
  <c r="H1969" i="6"/>
  <c r="H2286" i="6"/>
  <c r="H1959" i="6"/>
  <c r="H2230" i="6"/>
  <c r="H2495" i="6"/>
  <c r="H2817" i="6"/>
  <c r="H2191" i="6"/>
  <c r="H2380" i="6"/>
  <c r="H2516" i="6"/>
  <c r="H2068" i="6"/>
  <c r="H2439" i="6"/>
  <c r="H2260" i="6"/>
  <c r="H2295" i="6"/>
  <c r="H2226" i="6"/>
  <c r="H1925" i="6"/>
  <c r="H2317" i="6"/>
  <c r="H2261" i="6"/>
  <c r="H2199" i="6"/>
  <c r="H1985" i="6"/>
  <c r="H2636" i="6"/>
  <c r="H2921" i="6"/>
  <c r="H1931" i="6"/>
  <c r="H2704" i="6"/>
  <c r="H2731" i="6"/>
  <c r="H2432" i="6"/>
  <c r="H2622" i="6"/>
  <c r="H2359" i="6"/>
  <c r="H2720" i="6"/>
  <c r="H2131" i="6"/>
  <c r="H2772" i="6"/>
  <c r="H2164" i="6"/>
  <c r="H2280" i="6"/>
  <c r="H2406" i="6"/>
  <c r="H2005" i="6"/>
  <c r="H2127" i="6"/>
  <c r="H2282" i="6"/>
  <c r="H2018" i="6"/>
  <c r="H2350" i="6"/>
  <c r="H2654" i="6"/>
  <c r="H2570" i="6"/>
  <c r="H2781" i="6"/>
  <c r="H2051" i="6"/>
  <c r="H2253" i="6"/>
  <c r="H2012" i="6"/>
  <c r="H2313" i="6"/>
  <c r="H2166" i="6"/>
  <c r="H1955" i="6"/>
  <c r="H2202" i="6"/>
  <c r="H2627" i="6"/>
  <c r="H2909" i="6"/>
  <c r="H1942" i="6"/>
  <c r="H2365" i="6"/>
  <c r="H2184" i="6"/>
  <c r="H2435" i="6"/>
  <c r="H2809" i="6"/>
  <c r="H2433" i="6"/>
  <c r="H2067" i="6"/>
  <c r="H2904" i="6"/>
  <c r="H2905" i="6"/>
  <c r="H2927" i="6"/>
  <c r="H2839" i="6"/>
  <c r="H2638" i="6"/>
  <c r="H2333" i="6"/>
  <c r="H2151" i="6"/>
  <c r="H2647" i="6"/>
  <c r="H2418" i="6"/>
  <c r="H2711" i="6"/>
  <c r="H2529" i="6"/>
  <c r="H1980" i="6"/>
  <c r="H2075" i="6"/>
  <c r="H2554" i="6"/>
  <c r="H2651" i="6"/>
  <c r="H2172" i="6"/>
  <c r="H2155" i="6"/>
  <c r="H2458" i="6"/>
  <c r="H2579" i="6"/>
  <c r="H2696" i="6"/>
  <c r="H2661" i="6"/>
  <c r="H2662" i="6"/>
  <c r="H2941" i="6"/>
  <c r="H2860" i="6"/>
  <c r="H2815" i="6"/>
  <c r="H2300" i="6"/>
  <c r="H2029" i="6"/>
  <c r="H2546" i="6"/>
  <c r="H1971" i="6"/>
  <c r="H2663" i="6"/>
  <c r="H2042" i="6"/>
  <c r="H2054" i="6"/>
  <c r="H2459" i="6"/>
  <c r="H2412" i="6"/>
  <c r="H2705" i="6"/>
  <c r="H2168" i="6"/>
  <c r="H2795" i="6"/>
  <c r="H2665" i="6"/>
  <c r="H2512" i="6"/>
  <c r="H2643" i="6"/>
  <c r="H2825" i="6"/>
  <c r="H2170" i="6"/>
  <c r="H2320" i="6"/>
  <c r="H2055" i="6"/>
  <c r="H2587" i="6"/>
  <c r="H2786" i="6"/>
  <c r="H2837" i="6"/>
  <c r="H2497" i="6"/>
  <c r="H2844" i="6"/>
  <c r="H2900" i="6"/>
  <c r="H2548" i="6"/>
  <c r="H2398" i="6"/>
  <c r="H2557" i="6"/>
  <c r="H2265" i="6"/>
  <c r="H2104" i="6"/>
  <c r="H1993" i="6"/>
  <c r="H2510" i="6"/>
  <c r="H2409" i="6"/>
  <c r="H2031" i="6"/>
  <c r="H1894" i="6"/>
  <c r="H2478" i="6"/>
  <c r="H2119" i="6"/>
  <c r="H2486" i="6"/>
  <c r="H2776" i="6"/>
  <c r="H2765" i="6"/>
  <c r="H1990" i="6"/>
  <c r="H2423" i="6"/>
  <c r="H2681" i="6"/>
  <c r="H2728" i="6"/>
  <c r="H2832" i="6"/>
  <c r="H2801" i="6"/>
  <c r="H2292" i="6"/>
  <c r="H2915" i="6"/>
  <c r="H1914" i="6"/>
  <c r="H2093" i="6"/>
  <c r="H2481" i="6"/>
  <c r="H2851" i="6"/>
  <c r="H2723" i="6"/>
  <c r="H2836" i="6"/>
  <c r="H2677" i="6"/>
  <c r="H2730" i="6"/>
  <c r="H2468" i="6"/>
  <c r="H2322" i="6"/>
  <c r="H2272" i="6"/>
  <c r="H2290" i="6"/>
  <c r="H1943" i="6"/>
  <c r="H2160" i="6"/>
  <c r="H2456" i="6"/>
  <c r="H2236" i="6"/>
  <c r="H2339" i="6"/>
  <c r="H2919" i="6"/>
  <c r="H2296" i="6"/>
  <c r="H2471" i="6"/>
  <c r="H2450" i="6"/>
  <c r="H1996" i="6"/>
  <c r="H2420" i="6"/>
  <c r="H2267" i="6"/>
  <c r="H2052" i="6"/>
  <c r="H2351" i="6"/>
  <c r="H2473" i="6"/>
  <c r="H2449" i="6"/>
  <c r="H2090" i="6"/>
  <c r="H2190" i="6"/>
  <c r="H2613" i="6"/>
  <c r="H2893" i="6"/>
  <c r="H2689" i="6"/>
  <c r="H2085" i="6"/>
  <c r="H2855" i="6"/>
  <c r="H2530" i="6"/>
  <c r="H2925" i="6"/>
  <c r="H2413" i="6"/>
  <c r="H2143" i="6"/>
  <c r="H2388" i="6"/>
  <c r="H2120" i="6"/>
  <c r="H2938" i="6"/>
  <c r="H2039" i="6"/>
  <c r="H2810" i="6"/>
  <c r="H2739" i="6"/>
  <c r="H2752" i="6"/>
  <c r="H2676" i="6"/>
  <c r="H2462" i="6"/>
  <c r="H2883" i="6"/>
  <c r="H2453" i="6"/>
  <c r="H2479" i="6"/>
  <c r="H2397" i="6"/>
  <c r="H2754" i="6"/>
  <c r="H2523" i="6"/>
  <c r="H2545" i="6"/>
  <c r="H2712" i="6"/>
  <c r="H1957" i="6"/>
  <c r="H2735" i="6"/>
  <c r="H2775" i="6"/>
  <c r="H1962" i="6"/>
  <c r="H2233" i="6"/>
  <c r="H2788" i="6"/>
  <c r="H2699" i="6"/>
  <c r="H2078" i="6"/>
  <c r="H1905" i="6"/>
  <c r="H2490" i="6"/>
  <c r="H2863" i="6"/>
  <c r="H2569" i="6"/>
  <c r="H1975" i="6"/>
  <c r="H2576" i="6"/>
  <c r="H1935" i="6"/>
  <c r="H2580" i="6"/>
  <c r="H2853" i="6"/>
  <c r="H1899" i="6"/>
  <c r="H1927" i="6"/>
  <c r="H2247" i="6"/>
  <c r="H2792" i="6"/>
  <c r="H2628" i="6"/>
  <c r="H2639" i="6"/>
  <c r="H2303" i="6"/>
  <c r="H2829" i="6"/>
  <c r="H2886" i="6"/>
  <c r="H2353" i="6"/>
  <c r="H2935" i="6"/>
  <c r="H2912" i="6"/>
  <c r="H2469" i="6"/>
  <c r="H2848" i="6"/>
  <c r="H2464" i="6"/>
  <c r="H2025" i="6"/>
  <c r="H2217" i="6"/>
  <c r="H1987" i="6"/>
  <c r="H2036" i="6"/>
  <c r="H2059" i="6"/>
  <c r="H2746" i="6"/>
  <c r="H1932" i="6"/>
  <c r="H1938" i="6"/>
  <c r="H1917" i="6"/>
  <c r="H2106" i="6"/>
  <c r="H2349" i="6"/>
  <c r="H2594" i="6"/>
  <c r="H2840" i="6"/>
  <c r="H2778" i="6"/>
  <c r="H2483" i="6"/>
  <c r="H2901" i="6"/>
  <c r="H2094" i="6"/>
  <c r="H2842" i="6"/>
  <c r="H2911" i="6"/>
  <c r="H2342" i="6"/>
  <c r="H2697" i="6"/>
  <c r="H2864" i="6"/>
  <c r="H2896" i="6"/>
  <c r="H2539" i="6"/>
  <c r="H2650" i="6"/>
  <c r="H2743" i="6"/>
  <c r="H2897" i="6"/>
  <c r="H2767" i="6"/>
  <c r="H2768" i="6"/>
  <c r="H2804" i="6"/>
  <c r="H2116" i="6"/>
  <c r="H2487" i="6"/>
  <c r="H2932" i="6"/>
  <c r="H2727" i="6"/>
  <c r="H2841" i="6"/>
  <c r="H2695" i="6"/>
  <c r="H2235" i="6"/>
  <c r="H2790" i="6"/>
  <c r="H2425" i="6"/>
  <c r="H2670" i="6"/>
  <c r="H2446" i="6"/>
  <c r="H2668" i="6"/>
  <c r="H2822" i="6"/>
  <c r="H1958" i="6"/>
  <c r="H2874" i="6"/>
  <c r="H2846" i="6"/>
  <c r="H2692" i="6"/>
  <c r="H2315" i="6"/>
  <c r="H2648" i="6"/>
  <c r="H2171" i="6"/>
  <c r="H2940" i="6"/>
  <c r="H2827" i="6"/>
  <c r="H2814" i="6"/>
  <c r="H2275" i="6"/>
  <c r="H1896" i="6"/>
  <c r="H1912" i="6"/>
  <c r="H2207" i="6"/>
  <c r="H2209" i="6"/>
  <c r="H1951" i="6"/>
  <c r="H2358" i="6"/>
  <c r="H2419" i="6"/>
  <c r="H2050" i="6"/>
  <c r="H2566" i="6"/>
  <c r="H2865" i="6"/>
  <c r="H2798" i="6"/>
  <c r="H2701" i="6"/>
  <c r="H2640" i="6"/>
  <c r="H2071" i="6"/>
  <c r="H2070" i="6"/>
  <c r="H2310" i="6"/>
  <c r="H2309" i="6"/>
  <c r="H2098" i="6"/>
  <c r="H2149" i="6"/>
  <c r="H2332" i="6"/>
  <c r="H2200" i="6"/>
  <c r="H2357" i="6"/>
  <c r="H2356" i="6"/>
  <c r="H2674" i="6"/>
  <c r="H2763" i="6"/>
  <c r="H2239" i="6"/>
  <c r="H2187" i="6"/>
  <c r="H2186" i="6"/>
  <c r="H2266" i="6"/>
  <c r="H2361" i="6"/>
  <c r="H2399" i="6"/>
  <c r="H2251" i="6"/>
  <c r="H2474" i="6"/>
  <c r="H2033" i="6"/>
  <c r="H2374" i="6"/>
  <c r="H2442" i="6"/>
  <c r="H2040" i="6"/>
  <c r="H1960" i="6"/>
  <c r="H2306" i="6"/>
  <c r="H2386" i="6"/>
  <c r="H2930" i="6"/>
  <c r="H2091" i="6"/>
  <c r="H2340" i="6"/>
  <c r="H1941" i="6"/>
  <c r="H1944" i="6"/>
  <c r="H1947" i="6"/>
  <c r="H1946" i="6"/>
  <c r="H2390" i="6"/>
  <c r="H2488" i="6"/>
  <c r="H2081" i="6"/>
  <c r="H2410" i="6"/>
  <c r="H2064" i="6"/>
  <c r="H1948" i="6"/>
  <c r="H2301" i="6"/>
  <c r="H2307" i="6"/>
  <c r="H2562" i="6"/>
  <c r="H2537" i="6"/>
  <c r="H2656" i="6"/>
  <c r="H2655" i="6"/>
  <c r="H2244" i="6"/>
  <c r="H2535" i="6"/>
  <c r="H2335" i="6"/>
  <c r="H2211" i="6"/>
  <c r="H2257" i="6"/>
  <c r="H2222" i="6"/>
  <c r="H2362" i="6"/>
  <c r="H2560" i="6"/>
  <c r="H2933" i="6"/>
  <c r="H2324" i="6"/>
  <c r="H2524" i="6"/>
  <c r="H2642" i="6"/>
  <c r="H1956" i="6"/>
  <c r="H1995" i="6"/>
  <c r="H2593" i="6"/>
  <c r="H2646" i="6"/>
  <c r="H2729" i="6"/>
  <c r="H2196" i="6"/>
  <c r="H2480" i="6"/>
  <c r="H2538" i="6"/>
  <c r="H2132" i="6"/>
  <c r="H2114" i="6"/>
  <c r="H2194" i="6"/>
  <c r="H2780" i="6"/>
  <c r="H2653" i="6"/>
  <c r="H2547" i="6"/>
  <c r="H2112" i="6"/>
  <c r="H2392" i="6"/>
  <c r="H2294" i="6"/>
  <c r="H2520" i="6"/>
  <c r="H2167" i="6"/>
  <c r="H1970" i="6"/>
  <c r="H2485" i="6"/>
  <c r="H2352" i="6"/>
  <c r="H2417" i="6"/>
  <c r="H2445" i="6"/>
  <c r="H2337" i="6"/>
  <c r="H2528" i="6"/>
  <c r="H2457" i="6"/>
  <c r="H2043" i="6"/>
  <c r="H2496" i="6"/>
  <c r="H2588" i="6"/>
  <c r="H2910" i="6"/>
  <c r="H2507" i="6"/>
  <c r="H2854" i="6"/>
  <c r="H2341" i="6"/>
  <c r="H2082" i="6"/>
  <c r="H2664" i="6"/>
  <c r="H2454" i="6"/>
  <c r="H2022" i="6"/>
  <c r="H2491" i="6"/>
  <c r="H2740" i="6"/>
  <c r="H2285" i="6"/>
  <c r="H2284" i="6"/>
  <c r="H2027" i="6"/>
  <c r="H2299" i="6"/>
  <c r="H2157" i="6"/>
  <c r="H2156" i="6"/>
  <c r="H1923" i="6"/>
  <c r="H1922" i="6"/>
  <c r="H2504" i="6"/>
  <c r="H1967" i="6"/>
  <c r="H2367" i="6"/>
  <c r="H2366" i="6"/>
  <c r="H2243" i="6"/>
  <c r="H2270" i="6"/>
  <c r="H2028" i="6"/>
  <c r="H2515" i="6"/>
  <c r="H2514" i="6"/>
  <c r="H1983" i="6"/>
  <c r="H2774" i="6"/>
  <c r="H2773" i="6"/>
  <c r="H2254" i="6"/>
  <c r="H2037" i="6"/>
  <c r="H2252" i="6"/>
  <c r="H2144" i="6"/>
  <c r="H1961" i="6"/>
  <c r="H2287" i="6"/>
  <c r="H2330" i="6"/>
  <c r="H2605" i="6"/>
  <c r="H2708" i="6"/>
  <c r="H2387" i="6"/>
  <c r="H2784" i="6"/>
  <c r="H2802" i="6"/>
  <c r="H2943" i="6"/>
  <c r="H2179" i="6"/>
  <c r="H1898" i="6"/>
  <c r="H1893" i="6"/>
  <c r="H1926" i="6"/>
  <c r="H1937" i="6"/>
  <c r="H1921" i="6"/>
  <c r="H1911" i="6"/>
  <c r="H2189" i="6"/>
  <c r="H1913" i="6"/>
  <c r="H2107" i="6"/>
  <c r="H2541" i="6"/>
  <c r="H2918" i="6"/>
  <c r="H2013" i="6"/>
  <c r="H1908" i="6"/>
  <c r="H2327" i="6"/>
  <c r="H2525" i="6"/>
  <c r="H2679" i="6"/>
  <c r="H2678" i="6"/>
  <c r="H2364" i="6"/>
  <c r="H2344" i="6"/>
  <c r="H2259" i="6"/>
  <c r="H2258" i="6"/>
  <c r="H1949" i="6"/>
  <c r="H2558" i="6"/>
  <c r="H2608" i="6"/>
  <c r="H2607" i="6"/>
  <c r="H2633" i="6"/>
  <c r="H2411" i="6"/>
  <c r="H2714" i="6"/>
  <c r="H2034" i="6"/>
  <c r="H2283" i="6"/>
  <c r="H2751" i="6"/>
  <c r="H2128" i="6"/>
  <c r="H2691" i="6"/>
  <c r="H2500" i="6"/>
  <c r="H2811" i="6"/>
  <c r="H2434" i="6"/>
  <c r="H2229" i="6"/>
  <c r="H2619" i="6"/>
  <c r="H2612" i="6"/>
  <c r="H1950" i="6"/>
  <c r="H2914" i="6"/>
  <c r="H2574" i="6"/>
  <c r="H2302" i="6"/>
  <c r="H2084" i="6"/>
  <c r="H2857" i="6"/>
  <c r="H2859" i="6"/>
  <c r="H2749" i="6"/>
  <c r="H2675" i="6"/>
  <c r="H2234" i="6"/>
  <c r="H2531" i="6"/>
  <c r="H2873" i="6"/>
  <c r="H2463" i="6"/>
  <c r="H2124" i="6"/>
  <c r="H2850" i="6"/>
  <c r="H2596" i="6"/>
  <c r="H2631" i="6"/>
  <c r="H2056" i="6"/>
  <c r="H2922" i="6"/>
  <c r="H2877" i="6"/>
  <c r="H2894" i="6"/>
  <c r="H2800" i="6"/>
  <c r="H2794" i="6"/>
  <c r="H2076" i="6"/>
  <c r="H2502" i="6"/>
  <c r="H2472" i="6"/>
  <c r="H2747" i="6"/>
  <c r="H2789" i="6"/>
  <c r="H2813" i="6"/>
  <c r="H2621" i="6"/>
  <c r="H2443" i="6"/>
  <c r="H2096" i="6"/>
  <c r="H2644" i="6"/>
  <c r="H2264" i="6"/>
  <c r="H2920" i="6"/>
  <c r="H2404" i="6"/>
  <c r="H2755" i="6"/>
  <c r="H2429" i="6"/>
  <c r="H2818" i="6"/>
  <c r="H2401" i="6"/>
  <c r="H2400" i="6"/>
  <c r="H1974" i="6"/>
  <c r="H2334" i="6"/>
  <c r="H2203" i="6"/>
  <c r="H2835" i="6"/>
  <c r="H2834" i="6"/>
  <c r="H1891" i="6"/>
  <c r="H1986" i="6"/>
  <c r="H2556" i="6"/>
  <c r="H2555" i="6"/>
  <c r="H2045" i="6"/>
  <c r="H2130" i="6"/>
  <c r="H2129" i="6"/>
  <c r="H2219" i="6"/>
  <c r="H2924" i="6"/>
  <c r="H2053" i="6"/>
  <c r="H2421" i="6"/>
  <c r="H2153" i="6"/>
  <c r="H2152" i="6"/>
  <c r="H2414" i="6"/>
  <c r="H2011" i="6"/>
  <c r="H2452" i="6"/>
  <c r="H2139" i="6"/>
  <c r="H1972" i="6"/>
  <c r="H2063" i="6"/>
  <c r="H2937" i="6"/>
  <c r="H2038" i="6"/>
  <c r="H1989" i="6"/>
  <c r="H2603" i="6"/>
  <c r="H2931" i="6"/>
  <c r="H2783" i="6"/>
  <c r="H2122" i="6"/>
  <c r="H1945" i="6"/>
  <c r="H2206" i="6"/>
  <c r="H2205" i="6"/>
  <c r="H2384" i="6"/>
  <c r="H2174" i="6"/>
  <c r="H2165" i="6"/>
  <c r="H2169" i="6"/>
  <c r="H1892" i="6"/>
  <c r="H1904" i="6"/>
  <c r="H1920" i="6"/>
  <c r="H1934" i="6"/>
  <c r="H2719" i="6"/>
  <c r="H2718" i="6"/>
  <c r="H2134" i="6"/>
  <c r="H1953" i="6"/>
  <c r="H2517" i="6"/>
  <c r="H2117" i="6"/>
  <c r="H2273" i="6"/>
  <c r="H2427" i="6"/>
  <c r="H1979" i="6"/>
  <c r="H2159" i="6"/>
  <c r="H2734" i="6"/>
  <c r="H2733" i="6"/>
  <c r="H2246" i="6"/>
  <c r="H2511" i="6"/>
  <c r="H2614" i="6"/>
  <c r="H2204" i="6"/>
  <c r="H2030" i="6"/>
  <c r="H2289" i="6"/>
  <c r="H2118" i="6"/>
  <c r="H2319" i="6"/>
  <c r="H2680" i="6"/>
  <c r="H2891" i="6"/>
  <c r="H2408" i="6"/>
  <c r="H2192" i="6"/>
  <c r="H2777" i="6"/>
  <c r="H2934" i="6"/>
  <c r="H2482" i="6"/>
  <c r="H2724" i="6"/>
  <c r="H2424" i="6"/>
  <c r="H2183" i="6"/>
  <c r="H2291" i="6"/>
  <c r="H2346" i="6"/>
  <c r="H2498" i="6"/>
  <c r="H2758" i="6"/>
  <c r="H2726" i="6"/>
  <c r="H2208" i="6"/>
  <c r="H2706" i="6"/>
  <c r="H2738" i="6"/>
  <c r="H2046" i="6"/>
  <c r="H2598" i="6"/>
  <c r="H2926" i="6"/>
  <c r="H2637" i="6"/>
  <c r="H2578" i="6"/>
  <c r="H2180" i="6"/>
  <c r="H2907" i="6"/>
  <c r="H2617" i="6"/>
  <c r="H2314" i="6"/>
  <c r="H2102" i="6"/>
  <c r="H2824" i="6"/>
  <c r="H2533" i="6"/>
  <c r="H2833" i="6"/>
  <c r="H1929" i="6"/>
  <c r="H2606" i="6"/>
  <c r="H2271" i="6"/>
  <c r="H2060" i="6"/>
  <c r="H2666" i="6"/>
  <c r="H2431" i="6"/>
  <c r="H2526" i="6"/>
  <c r="H2475" i="6"/>
  <c r="H2241" i="6"/>
  <c r="H2660" i="6"/>
  <c r="H2899" i="6"/>
  <c r="H2722" i="6"/>
  <c r="H2821" i="6"/>
  <c r="H2571" i="6"/>
  <c r="H2553" i="6"/>
  <c r="H2079" i="6"/>
  <c r="H2376" i="6"/>
  <c r="H2838" i="6"/>
  <c r="H2732" i="6"/>
  <c r="H2505" i="6"/>
  <c r="H1966" i="6"/>
  <c r="H2178" i="6"/>
  <c r="H1919" i="6"/>
  <c r="H2026" i="6"/>
  <c r="H2326" i="6"/>
  <c r="H2099" i="6"/>
  <c r="H2323" i="6"/>
  <c r="H2146" i="6"/>
  <c r="H2329" i="6"/>
  <c r="H1988" i="6"/>
  <c r="H1999" i="6"/>
  <c r="H2048" i="6"/>
  <c r="H2047" i="6"/>
  <c r="H2218" i="6"/>
  <c r="H1968" i="6"/>
  <c r="H2305" i="6"/>
  <c r="H2220" i="6"/>
  <c r="H2277" i="6"/>
  <c r="H2161" i="6"/>
  <c r="H2138" i="6"/>
  <c r="H1976" i="6"/>
  <c r="H2448" i="6"/>
  <c r="H2318" i="6"/>
  <c r="H2583" i="6"/>
  <c r="H2255" i="6"/>
  <c r="H2869" i="6"/>
  <c r="H2868" i="6"/>
  <c r="H2225" i="6"/>
  <c r="H2268" i="6"/>
  <c r="H2163" i="6"/>
  <c r="H1924" i="6"/>
  <c r="H2297" i="6"/>
  <c r="H2383" i="6"/>
  <c r="H2460" i="6"/>
  <c r="H2262" i="6"/>
  <c r="H2381" i="6"/>
  <c r="H2154" i="6"/>
  <c r="H2002" i="6"/>
  <c r="H2008" i="6"/>
  <c r="H2281" i="6"/>
  <c r="H2805" i="6"/>
  <c r="H2394" i="6"/>
  <c r="H2237" i="6"/>
  <c r="H2625" i="6"/>
  <c r="H2256" i="6"/>
  <c r="H1900" i="6"/>
  <c r="H1895" i="6"/>
  <c r="H1897" i="6"/>
  <c r="H2015" i="6"/>
  <c r="H2378" i="6"/>
  <c r="H2092" i="6"/>
  <c r="H2929" i="6"/>
  <c r="H2928" i="6"/>
  <c r="H1981" i="6"/>
  <c r="H2073" i="6"/>
  <c r="H2088" i="6"/>
  <c r="H2550" i="6"/>
  <c r="H2105" i="6"/>
  <c r="H2415" i="6"/>
  <c r="H2513" i="6"/>
  <c r="H2889" i="6"/>
  <c r="H2065" i="6"/>
  <c r="H2542" i="6"/>
  <c r="H2135" i="6"/>
  <c r="H2489" i="6"/>
  <c r="H1963" i="6"/>
  <c r="H2000" i="6"/>
  <c r="H2223" i="6"/>
  <c r="H2787" i="6"/>
  <c r="H2493" i="6"/>
  <c r="H2686" i="6"/>
  <c r="H2466" i="6"/>
  <c r="H2465" i="6"/>
  <c r="H2564" i="6"/>
  <c r="H2016" i="6"/>
  <c r="H2248" i="6"/>
  <c r="H2544" i="6"/>
  <c r="H2198" i="6"/>
  <c r="H2438" i="6"/>
  <c r="H2903" i="6"/>
  <c r="H2867" i="6"/>
  <c r="H2089" i="6"/>
  <c r="H2683" i="6"/>
  <c r="H2213" i="6"/>
  <c r="H2808" i="6"/>
  <c r="H2687" i="6"/>
  <c r="H2742" i="6"/>
  <c r="H2672" i="6"/>
  <c r="H2321" i="6"/>
  <c r="H2635" i="6"/>
  <c r="H2019" i="6"/>
  <c r="H2826" i="6"/>
  <c r="H2831" i="6"/>
  <c r="H2006" i="6"/>
  <c r="H2231" i="6"/>
  <c r="H2150" i="6"/>
  <c r="H2227" i="6"/>
  <c r="H2141" i="6"/>
  <c r="H1997" i="6"/>
  <c r="H2717" i="6"/>
  <c r="H2766" i="6"/>
  <c r="H1939" i="6"/>
  <c r="H2916" i="6"/>
  <c r="H2884" i="6"/>
  <c r="H2796" i="6"/>
  <c r="H2147" i="6"/>
  <c r="H2185" i="6"/>
  <c r="H2626" i="6"/>
  <c r="H2939" i="6"/>
  <c r="H2551" i="6"/>
  <c r="H2110" i="6"/>
  <c r="H2584" i="6"/>
  <c r="H2086" i="6"/>
  <c r="H2477" i="6"/>
  <c r="H2785" i="6"/>
  <c r="H2760" i="6"/>
  <c r="H2700" i="6"/>
  <c r="H2591" i="6"/>
  <c r="H2600" i="6"/>
  <c r="E2946" i="6" l="1"/>
  <c r="G2945" i="6"/>
  <c r="H2945" i="6" s="1"/>
  <c r="C4135" i="6"/>
  <c r="M66" i="6"/>
  <c r="L66" i="6" s="1"/>
  <c r="Q66" i="6"/>
  <c r="P66" i="6" s="1"/>
  <c r="I2946" i="6" l="1"/>
  <c r="F2946" i="6"/>
  <c r="G2946" i="6" s="1"/>
  <c r="H2946" i="6" s="1"/>
  <c r="E2947" i="6"/>
  <c r="C4136" i="6"/>
  <c r="E2948" i="6" s="1"/>
  <c r="J66" i="6"/>
  <c r="K67" i="6" s="1"/>
  <c r="M67" i="6" s="1"/>
  <c r="L67" i="6" s="1"/>
  <c r="J67" i="6" s="1"/>
  <c r="K68" i="6" s="1"/>
  <c r="M68" i="6" s="1"/>
  <c r="L68" i="6" s="1"/>
  <c r="J68" i="6" s="1"/>
  <c r="K69" i="6" s="1"/>
  <c r="M69" i="6" s="1"/>
  <c r="L69" i="6" s="1"/>
  <c r="J69" i="6" s="1"/>
  <c r="K70" i="6" s="1"/>
  <c r="M70" i="6" s="1"/>
  <c r="L70" i="6" s="1"/>
  <c r="J70" i="6" s="1"/>
  <c r="K71" i="6" s="1"/>
  <c r="M71" i="6" s="1"/>
  <c r="L71" i="6" s="1"/>
  <c r="J71" i="6" s="1"/>
  <c r="K72" i="6" s="1"/>
  <c r="M72" i="6" s="1"/>
  <c r="L72" i="6" s="1"/>
  <c r="J72" i="6" s="1"/>
  <c r="K73" i="6" s="1"/>
  <c r="M73" i="6" s="1"/>
  <c r="L73" i="6" s="1"/>
  <c r="J73" i="6" s="1"/>
  <c r="K74" i="6" s="1"/>
  <c r="M74" i="6" s="1"/>
  <c r="L74" i="6" s="1"/>
  <c r="J74" i="6" s="1"/>
  <c r="K75" i="6" s="1"/>
  <c r="M75" i="6" s="1"/>
  <c r="L75" i="6" s="1"/>
  <c r="J75" i="6" s="1"/>
  <c r="K76" i="6" s="1"/>
  <c r="M76" i="6" s="1"/>
  <c r="L76" i="6" s="1"/>
  <c r="J76" i="6" s="1"/>
  <c r="K77" i="6" s="1"/>
  <c r="M77" i="6" s="1"/>
  <c r="L77" i="6" s="1"/>
  <c r="J77" i="6" s="1"/>
  <c r="K78" i="6" s="1"/>
  <c r="M78" i="6" s="1"/>
  <c r="L78" i="6" s="1"/>
  <c r="J78" i="6" s="1"/>
  <c r="K79" i="6" s="1"/>
  <c r="M79" i="6" s="1"/>
  <c r="L79" i="6" s="1"/>
  <c r="J79" i="6" s="1"/>
  <c r="K80" i="6" s="1"/>
  <c r="M80" i="6" s="1"/>
  <c r="L80" i="6" s="1"/>
  <c r="J80" i="6" s="1"/>
  <c r="K81" i="6" s="1"/>
  <c r="M81" i="6" s="1"/>
  <c r="L81" i="6" s="1"/>
  <c r="J81" i="6" s="1"/>
  <c r="K82" i="6" s="1"/>
  <c r="M82" i="6" s="1"/>
  <c r="L82" i="6" s="1"/>
  <c r="J82" i="6" s="1"/>
  <c r="K83" i="6" s="1"/>
  <c r="M83" i="6" s="1"/>
  <c r="L83" i="6" s="1"/>
  <c r="J83" i="6" s="1"/>
  <c r="K84" i="6" s="1"/>
  <c r="M84" i="6" s="1"/>
  <c r="L84" i="6" s="1"/>
  <c r="J84" i="6" s="1"/>
  <c r="K85" i="6" s="1"/>
  <c r="M85" i="6" s="1"/>
  <c r="L85" i="6" s="1"/>
  <c r="J85" i="6" s="1"/>
  <c r="K86" i="6" s="1"/>
  <c r="M86" i="6" s="1"/>
  <c r="L86" i="6" s="1"/>
  <c r="J86" i="6" s="1"/>
  <c r="K87" i="6" s="1"/>
  <c r="M87" i="6" s="1"/>
  <c r="L87" i="6" s="1"/>
  <c r="J87" i="6" s="1"/>
  <c r="K88" i="6" s="1"/>
  <c r="M88" i="6" s="1"/>
  <c r="L88" i="6" s="1"/>
  <c r="J88" i="6" s="1"/>
  <c r="K89" i="6" s="1"/>
  <c r="M89" i="6" s="1"/>
  <c r="L89" i="6" s="1"/>
  <c r="J89" i="6" s="1"/>
  <c r="K90" i="6" s="1"/>
  <c r="M90" i="6" s="1"/>
  <c r="L90" i="6" s="1"/>
  <c r="J90" i="6" s="1"/>
  <c r="K91" i="6" s="1"/>
  <c r="M91" i="6" s="1"/>
  <c r="L91" i="6" s="1"/>
  <c r="J91" i="6" s="1"/>
  <c r="K92" i="6" s="1"/>
  <c r="M92" i="6" s="1"/>
  <c r="L92" i="6" s="1"/>
  <c r="J92" i="6" s="1"/>
  <c r="K93" i="6" s="1"/>
  <c r="M93" i="6" s="1"/>
  <c r="L93" i="6" s="1"/>
  <c r="J93" i="6" s="1"/>
  <c r="K94" i="6" s="1"/>
  <c r="M94" i="6" s="1"/>
  <c r="L94" i="6" s="1"/>
  <c r="J94" i="6" s="1"/>
  <c r="K95" i="6" s="1"/>
  <c r="M95" i="6" s="1"/>
  <c r="L95" i="6" s="1"/>
  <c r="J95" i="6" s="1"/>
  <c r="K96" i="6" s="1"/>
  <c r="M96" i="6" s="1"/>
  <c r="L96" i="6" s="1"/>
  <c r="J96" i="6" s="1"/>
  <c r="K97" i="6" s="1"/>
  <c r="M97" i="6" s="1"/>
  <c r="L97" i="6" s="1"/>
  <c r="J97" i="6" s="1"/>
  <c r="K98" i="6" s="1"/>
  <c r="M98" i="6" s="1"/>
  <c r="L98" i="6" s="1"/>
  <c r="J98" i="6" s="1"/>
  <c r="K99" i="6" s="1"/>
  <c r="M99" i="6" s="1"/>
  <c r="L99" i="6" s="1"/>
  <c r="J99" i="6" s="1"/>
  <c r="K100" i="6" s="1"/>
  <c r="M100" i="6" s="1"/>
  <c r="L100" i="6" s="1"/>
  <c r="J100" i="6" s="1"/>
  <c r="K101" i="6" s="1"/>
  <c r="M101" i="6" s="1"/>
  <c r="L101" i="6" s="1"/>
  <c r="J101" i="6" s="1"/>
  <c r="K102" i="6" s="1"/>
  <c r="M102" i="6" s="1"/>
  <c r="L102" i="6" s="1"/>
  <c r="J102" i="6" s="1"/>
  <c r="K103" i="6" s="1"/>
  <c r="M103" i="6" s="1"/>
  <c r="L103" i="6" s="1"/>
  <c r="J103" i="6" s="1"/>
  <c r="K104" i="6" s="1"/>
  <c r="M104" i="6" s="1"/>
  <c r="L104" i="6" s="1"/>
  <c r="J104" i="6" s="1"/>
  <c r="K105" i="6" s="1"/>
  <c r="M105" i="6" s="1"/>
  <c r="L105" i="6" s="1"/>
  <c r="J105" i="6" s="1"/>
  <c r="K106" i="6" s="1"/>
  <c r="M106" i="6" s="1"/>
  <c r="L106" i="6" s="1"/>
  <c r="J106" i="6" s="1"/>
  <c r="K107" i="6" s="1"/>
  <c r="M107" i="6" s="1"/>
  <c r="L107" i="6" s="1"/>
  <c r="J107" i="6" s="1"/>
  <c r="K108" i="6" s="1"/>
  <c r="M108" i="6" s="1"/>
  <c r="L108" i="6" s="1"/>
  <c r="J108" i="6" s="1"/>
  <c r="K109" i="6" s="1"/>
  <c r="M109" i="6" s="1"/>
  <c r="L109" i="6" s="1"/>
  <c r="J109" i="6" s="1"/>
  <c r="K110" i="6" s="1"/>
  <c r="M110" i="6" s="1"/>
  <c r="L110" i="6" s="1"/>
  <c r="J110" i="6" s="1"/>
  <c r="K111" i="6" s="1"/>
  <c r="M111" i="6" s="1"/>
  <c r="L111" i="6" s="1"/>
  <c r="J111" i="6" s="1"/>
  <c r="K112" i="6" s="1"/>
  <c r="M112" i="6" s="1"/>
  <c r="L112" i="6" s="1"/>
  <c r="J112" i="6" s="1"/>
  <c r="K113" i="6" s="1"/>
  <c r="M113" i="6" s="1"/>
  <c r="L113" i="6" s="1"/>
  <c r="J113" i="6" s="1"/>
  <c r="K114" i="6" s="1"/>
  <c r="M114" i="6" s="1"/>
  <c r="L114" i="6" s="1"/>
  <c r="J114" i="6" s="1"/>
  <c r="K115" i="6" s="1"/>
  <c r="M115" i="6" s="1"/>
  <c r="L115" i="6" s="1"/>
  <c r="J115" i="6" s="1"/>
  <c r="K116" i="6" s="1"/>
  <c r="M116" i="6" s="1"/>
  <c r="L116" i="6" s="1"/>
  <c r="J116" i="6" s="1"/>
  <c r="K117" i="6" s="1"/>
  <c r="M117" i="6" s="1"/>
  <c r="L117" i="6" s="1"/>
  <c r="J117" i="6" s="1"/>
  <c r="K118" i="6" s="1"/>
  <c r="M118" i="6" s="1"/>
  <c r="L118" i="6" s="1"/>
  <c r="J118" i="6" s="1"/>
  <c r="K119" i="6" s="1"/>
  <c r="M119" i="6" s="1"/>
  <c r="L119" i="6" s="1"/>
  <c r="J119" i="6" s="1"/>
  <c r="K120" i="6" s="1"/>
  <c r="M120" i="6" s="1"/>
  <c r="L120" i="6" s="1"/>
  <c r="J120" i="6" s="1"/>
  <c r="K121" i="6" s="1"/>
  <c r="M121" i="6" s="1"/>
  <c r="L121" i="6" s="1"/>
  <c r="J121" i="6" s="1"/>
  <c r="K122" i="6" s="1"/>
  <c r="M122" i="6" s="1"/>
  <c r="L122" i="6" s="1"/>
  <c r="J122" i="6" s="1"/>
  <c r="K123" i="6" s="1"/>
  <c r="M123" i="6" s="1"/>
  <c r="L123" i="6" s="1"/>
  <c r="J123" i="6" s="1"/>
  <c r="K124" i="6" s="1"/>
  <c r="M124" i="6" s="1"/>
  <c r="L124" i="6" s="1"/>
  <c r="J124" i="6" s="1"/>
  <c r="K125" i="6" s="1"/>
  <c r="M125" i="6" s="1"/>
  <c r="L125" i="6" s="1"/>
  <c r="J125" i="6" s="1"/>
  <c r="K126" i="6" s="1"/>
  <c r="M126" i="6" s="1"/>
  <c r="L126" i="6" s="1"/>
  <c r="J126" i="6" s="1"/>
  <c r="K127" i="6" s="1"/>
  <c r="M127" i="6" s="1"/>
  <c r="L127" i="6" s="1"/>
  <c r="J127" i="6" s="1"/>
  <c r="K128" i="6" s="1"/>
  <c r="M128" i="6" s="1"/>
  <c r="L128" i="6" s="1"/>
  <c r="J128" i="6" s="1"/>
  <c r="K129" i="6" s="1"/>
  <c r="M129" i="6" s="1"/>
  <c r="L129" i="6" s="1"/>
  <c r="J129" i="6" s="1"/>
  <c r="K130" i="6" s="1"/>
  <c r="M130" i="6" s="1"/>
  <c r="L130" i="6" s="1"/>
  <c r="J130" i="6" s="1"/>
  <c r="K131" i="6" s="1"/>
  <c r="M131" i="6" s="1"/>
  <c r="L131" i="6" s="1"/>
  <c r="J131" i="6" s="1"/>
  <c r="K132" i="6" s="1"/>
  <c r="M132" i="6" s="1"/>
  <c r="L132" i="6" s="1"/>
  <c r="J132" i="6" s="1"/>
  <c r="K133" i="6" s="1"/>
  <c r="M133" i="6" s="1"/>
  <c r="L133" i="6" s="1"/>
  <c r="J133" i="6" s="1"/>
  <c r="K134" i="6" s="1"/>
  <c r="M134" i="6" s="1"/>
  <c r="L134" i="6" s="1"/>
  <c r="J134" i="6" s="1"/>
  <c r="K135" i="6" s="1"/>
  <c r="M135" i="6" s="1"/>
  <c r="L135" i="6" s="1"/>
  <c r="J135" i="6" s="1"/>
  <c r="K136" i="6" s="1"/>
  <c r="M136" i="6" s="1"/>
  <c r="L136" i="6" s="1"/>
  <c r="J136" i="6" s="1"/>
  <c r="K137" i="6" s="1"/>
  <c r="M137" i="6" s="1"/>
  <c r="L137" i="6" s="1"/>
  <c r="J137" i="6" s="1"/>
  <c r="K138" i="6" s="1"/>
  <c r="M138" i="6" s="1"/>
  <c r="L138" i="6" s="1"/>
  <c r="J138" i="6" s="1"/>
  <c r="K139" i="6" s="1"/>
  <c r="M139" i="6" s="1"/>
  <c r="L139" i="6" s="1"/>
  <c r="J139" i="6" s="1"/>
  <c r="K140" i="6" s="1"/>
  <c r="M140" i="6" s="1"/>
  <c r="L140" i="6" s="1"/>
  <c r="J140" i="6" s="1"/>
  <c r="K141" i="6" s="1"/>
  <c r="M141" i="6" s="1"/>
  <c r="L141" i="6" s="1"/>
  <c r="J141" i="6" s="1"/>
  <c r="K142" i="6" s="1"/>
  <c r="M142" i="6" s="1"/>
  <c r="L142" i="6" s="1"/>
  <c r="J142" i="6" s="1"/>
  <c r="K143" i="6" s="1"/>
  <c r="M143" i="6" s="1"/>
  <c r="L143" i="6" s="1"/>
  <c r="J143" i="6" s="1"/>
  <c r="K144" i="6" s="1"/>
  <c r="M144" i="6" s="1"/>
  <c r="L144" i="6" s="1"/>
  <c r="J144" i="6" s="1"/>
  <c r="K145" i="6" s="1"/>
  <c r="M145" i="6" s="1"/>
  <c r="L145" i="6" s="1"/>
  <c r="J145" i="6" s="1"/>
  <c r="K146" i="6" s="1"/>
  <c r="M146" i="6" s="1"/>
  <c r="L146" i="6" s="1"/>
  <c r="J146" i="6" s="1"/>
  <c r="K147" i="6" s="1"/>
  <c r="M147" i="6" s="1"/>
  <c r="L147" i="6" s="1"/>
  <c r="J147" i="6" s="1"/>
  <c r="K148" i="6" s="1"/>
  <c r="M148" i="6" s="1"/>
  <c r="L148" i="6" s="1"/>
  <c r="J148" i="6" s="1"/>
  <c r="K149" i="6" s="1"/>
  <c r="M149" i="6" s="1"/>
  <c r="L149" i="6" s="1"/>
  <c r="J149" i="6" s="1"/>
  <c r="K150" i="6" s="1"/>
  <c r="M150" i="6" s="1"/>
  <c r="L150" i="6" s="1"/>
  <c r="J150" i="6" s="1"/>
  <c r="K151" i="6" s="1"/>
  <c r="M151" i="6" s="1"/>
  <c r="L151" i="6" s="1"/>
  <c r="J151" i="6" s="1"/>
  <c r="K152" i="6" s="1"/>
  <c r="M152" i="6" s="1"/>
  <c r="L152" i="6" s="1"/>
  <c r="J152" i="6" s="1"/>
  <c r="K153" i="6" s="1"/>
  <c r="M153" i="6" s="1"/>
  <c r="L153" i="6" s="1"/>
  <c r="J153" i="6" s="1"/>
  <c r="K154" i="6" s="1"/>
  <c r="M154" i="6" s="1"/>
  <c r="L154" i="6" s="1"/>
  <c r="J154" i="6" s="1"/>
  <c r="K155" i="6" s="1"/>
  <c r="M155" i="6" s="1"/>
  <c r="L155" i="6" s="1"/>
  <c r="J155" i="6" s="1"/>
  <c r="K156" i="6" s="1"/>
  <c r="M156" i="6" s="1"/>
  <c r="L156" i="6" s="1"/>
  <c r="J156" i="6" s="1"/>
  <c r="K157" i="6" s="1"/>
  <c r="M157" i="6" s="1"/>
  <c r="L157" i="6" s="1"/>
  <c r="J157" i="6" s="1"/>
  <c r="K158" i="6" s="1"/>
  <c r="M158" i="6" s="1"/>
  <c r="L158" i="6" s="1"/>
  <c r="J158" i="6" s="1"/>
  <c r="K159" i="6" s="1"/>
  <c r="M159" i="6" s="1"/>
  <c r="L159" i="6" s="1"/>
  <c r="J159" i="6" s="1"/>
  <c r="K160" i="6" s="1"/>
  <c r="M160" i="6" s="1"/>
  <c r="L160" i="6" s="1"/>
  <c r="J160" i="6" s="1"/>
  <c r="K161" i="6" s="1"/>
  <c r="M161" i="6" s="1"/>
  <c r="L161" i="6" s="1"/>
  <c r="J161" i="6" s="1"/>
  <c r="K162" i="6" s="1"/>
  <c r="M162" i="6" s="1"/>
  <c r="L162" i="6" s="1"/>
  <c r="J162" i="6" s="1"/>
  <c r="K163" i="6" s="1"/>
  <c r="M163" i="6" s="1"/>
  <c r="L163" i="6" s="1"/>
  <c r="J163" i="6" s="1"/>
  <c r="K164" i="6" s="1"/>
  <c r="M164" i="6" s="1"/>
  <c r="L164" i="6" s="1"/>
  <c r="J164" i="6" s="1"/>
  <c r="K165" i="6" s="1"/>
  <c r="M165" i="6" s="1"/>
  <c r="L165" i="6" s="1"/>
  <c r="J165" i="6" s="1"/>
  <c r="K166" i="6" s="1"/>
  <c r="M166" i="6" s="1"/>
  <c r="L166" i="6" s="1"/>
  <c r="J166" i="6" s="1"/>
  <c r="K167" i="6" s="1"/>
  <c r="M167" i="6" s="1"/>
  <c r="L167" i="6" s="1"/>
  <c r="J167" i="6" s="1"/>
  <c r="K168" i="6" s="1"/>
  <c r="M168" i="6" s="1"/>
  <c r="L168" i="6" s="1"/>
  <c r="J168" i="6" s="1"/>
  <c r="K169" i="6" s="1"/>
  <c r="M169" i="6" s="1"/>
  <c r="L169" i="6" s="1"/>
  <c r="J169" i="6" s="1"/>
  <c r="K170" i="6" s="1"/>
  <c r="M170" i="6" s="1"/>
  <c r="L170" i="6" s="1"/>
  <c r="J170" i="6" s="1"/>
  <c r="K171" i="6" s="1"/>
  <c r="M171" i="6" s="1"/>
  <c r="L171" i="6" s="1"/>
  <c r="J171" i="6" s="1"/>
  <c r="K172" i="6" s="1"/>
  <c r="M172" i="6" s="1"/>
  <c r="L172" i="6" s="1"/>
  <c r="J172" i="6" s="1"/>
  <c r="K173" i="6" s="1"/>
  <c r="M173" i="6" s="1"/>
  <c r="L173" i="6" s="1"/>
  <c r="J173" i="6" s="1"/>
  <c r="K174" i="6" s="1"/>
  <c r="M174" i="6" s="1"/>
  <c r="L174" i="6" s="1"/>
  <c r="J174" i="6" s="1"/>
  <c r="K175" i="6" s="1"/>
  <c r="M175" i="6" s="1"/>
  <c r="L175" i="6" s="1"/>
  <c r="J175" i="6" s="1"/>
  <c r="K176" i="6" s="1"/>
  <c r="M176" i="6" s="1"/>
  <c r="L176" i="6" s="1"/>
  <c r="J176" i="6" s="1"/>
  <c r="K177" i="6" s="1"/>
  <c r="M177" i="6" s="1"/>
  <c r="L177" i="6" s="1"/>
  <c r="J177" i="6" s="1"/>
  <c r="K178" i="6" s="1"/>
  <c r="M178" i="6" s="1"/>
  <c r="L178" i="6" s="1"/>
  <c r="J178" i="6" s="1"/>
  <c r="K179" i="6" s="1"/>
  <c r="M179" i="6" s="1"/>
  <c r="L179" i="6" s="1"/>
  <c r="J179" i="6" s="1"/>
  <c r="K180" i="6" s="1"/>
  <c r="M180" i="6" s="1"/>
  <c r="L180" i="6" s="1"/>
  <c r="J180" i="6" s="1"/>
  <c r="K181" i="6" s="1"/>
  <c r="M181" i="6" s="1"/>
  <c r="L181" i="6" s="1"/>
  <c r="J181" i="6" s="1"/>
  <c r="K182" i="6" s="1"/>
  <c r="M182" i="6" s="1"/>
  <c r="L182" i="6" s="1"/>
  <c r="J182" i="6" s="1"/>
  <c r="K183" i="6" s="1"/>
  <c r="M183" i="6" s="1"/>
  <c r="L183" i="6" s="1"/>
  <c r="J183" i="6" s="1"/>
  <c r="K184" i="6" s="1"/>
  <c r="M184" i="6" s="1"/>
  <c r="L184" i="6" s="1"/>
  <c r="J184" i="6" s="1"/>
  <c r="K185" i="6" s="1"/>
  <c r="M185" i="6" s="1"/>
  <c r="L185" i="6" s="1"/>
  <c r="J185" i="6" s="1"/>
  <c r="K186" i="6" s="1"/>
  <c r="M186" i="6" s="1"/>
  <c r="L186" i="6" s="1"/>
  <c r="J186" i="6" s="1"/>
  <c r="K187" i="6" s="1"/>
  <c r="M187" i="6" s="1"/>
  <c r="L187" i="6" s="1"/>
  <c r="J187" i="6" s="1"/>
  <c r="K188" i="6" s="1"/>
  <c r="M188" i="6" s="1"/>
  <c r="L188" i="6" s="1"/>
  <c r="J188" i="6" s="1"/>
  <c r="K189" i="6" s="1"/>
  <c r="M189" i="6" s="1"/>
  <c r="L189" i="6" s="1"/>
  <c r="J189" i="6" s="1"/>
  <c r="K190" i="6" s="1"/>
  <c r="M190" i="6" s="1"/>
  <c r="L190" i="6" s="1"/>
  <c r="J190" i="6" s="1"/>
  <c r="K191" i="6" s="1"/>
  <c r="M191" i="6" s="1"/>
  <c r="L191" i="6" s="1"/>
  <c r="J191" i="6" s="1"/>
  <c r="K192" i="6" s="1"/>
  <c r="M192" i="6" s="1"/>
  <c r="L192" i="6" s="1"/>
  <c r="J192" i="6" s="1"/>
  <c r="K193" i="6" s="1"/>
  <c r="M193" i="6" s="1"/>
  <c r="L193" i="6" s="1"/>
  <c r="J193" i="6" s="1"/>
  <c r="K194" i="6" s="1"/>
  <c r="M194" i="6" s="1"/>
  <c r="L194" i="6" s="1"/>
  <c r="J194" i="6" s="1"/>
  <c r="K195" i="6" s="1"/>
  <c r="M195" i="6" s="1"/>
  <c r="L195" i="6" s="1"/>
  <c r="J195" i="6" s="1"/>
  <c r="K196" i="6" s="1"/>
  <c r="M196" i="6" s="1"/>
  <c r="L196" i="6" s="1"/>
  <c r="J196" i="6" s="1"/>
  <c r="K197" i="6" s="1"/>
  <c r="M197" i="6" s="1"/>
  <c r="L197" i="6" s="1"/>
  <c r="J197" i="6" s="1"/>
  <c r="K198" i="6" s="1"/>
  <c r="M198" i="6" s="1"/>
  <c r="L198" i="6" s="1"/>
  <c r="J198" i="6" s="1"/>
  <c r="K199" i="6" s="1"/>
  <c r="M199" i="6" s="1"/>
  <c r="L199" i="6" s="1"/>
  <c r="J199" i="6" s="1"/>
  <c r="K200" i="6" s="1"/>
  <c r="M200" i="6" s="1"/>
  <c r="L200" i="6" s="1"/>
  <c r="J200" i="6" s="1"/>
  <c r="K201" i="6" s="1"/>
  <c r="N66" i="6"/>
  <c r="O67" i="6" s="1"/>
  <c r="I2948" i="6" l="1"/>
  <c r="F2948" i="6"/>
  <c r="F2947" i="6"/>
  <c r="G2948" i="6" s="1"/>
  <c r="I2947" i="6"/>
  <c r="G2947" i="6"/>
  <c r="H2947" i="6" s="1"/>
  <c r="C4137" i="6"/>
  <c r="E2949" i="6" s="1"/>
  <c r="Y6" i="6"/>
  <c r="W6" i="6"/>
  <c r="Q67" i="6"/>
  <c r="P67" i="6" s="1"/>
  <c r="M201" i="6"/>
  <c r="L201" i="6" s="1"/>
  <c r="H2948" i="6" l="1"/>
  <c r="F2949" i="6"/>
  <c r="G2949" i="6" s="1"/>
  <c r="H2949" i="6" s="1"/>
  <c r="I2949" i="6"/>
  <c r="C4138" i="6"/>
  <c r="N67" i="6"/>
  <c r="O68" i="6" s="1"/>
  <c r="J201" i="6"/>
  <c r="K202" i="6" s="1"/>
  <c r="M202" i="6" s="1"/>
  <c r="L202" i="6" s="1"/>
  <c r="J202" i="6" s="1"/>
  <c r="K203" i="6" s="1"/>
  <c r="E2950" i="6" l="1"/>
  <c r="C4139" i="6"/>
  <c r="Q68" i="6"/>
  <c r="M203" i="6"/>
  <c r="L203" i="6" s="1"/>
  <c r="J203" i="6" s="1"/>
  <c r="K204" i="6" s="1"/>
  <c r="E2951" i="6" l="1"/>
  <c r="F2950" i="6"/>
  <c r="G2950" i="6" s="1"/>
  <c r="H2950" i="6" s="1"/>
  <c r="I2950" i="6"/>
  <c r="C4140" i="6"/>
  <c r="P68" i="6"/>
  <c r="M204" i="6"/>
  <c r="L204" i="6" s="1"/>
  <c r="J204" i="6" s="1"/>
  <c r="K205" i="6" s="1"/>
  <c r="I2951" i="6" l="1"/>
  <c r="F2951" i="6"/>
  <c r="G2951" i="6" s="1"/>
  <c r="H2951" i="6" s="1"/>
  <c r="C4141" i="6"/>
  <c r="N68" i="6"/>
  <c r="O69" i="6" s="1"/>
  <c r="M205" i="6"/>
  <c r="L205" i="6" s="1"/>
  <c r="J205" i="6" s="1"/>
  <c r="K206" i="6" s="1"/>
  <c r="C4142" i="6" l="1"/>
  <c r="Q69" i="6"/>
  <c r="M206" i="6"/>
  <c r="L206" i="6" s="1"/>
  <c r="J206" i="6" s="1"/>
  <c r="K207" i="6" s="1"/>
  <c r="C4143" i="6" l="1"/>
  <c r="P69" i="6"/>
  <c r="M207" i="6"/>
  <c r="L207" i="6" s="1"/>
  <c r="J207" i="6" s="1"/>
  <c r="K208" i="6" s="1"/>
  <c r="C4144" i="6" l="1"/>
  <c r="N69" i="6"/>
  <c r="O70" i="6" s="1"/>
  <c r="M208" i="6"/>
  <c r="L208" i="6" s="1"/>
  <c r="J208" i="6" s="1"/>
  <c r="K209" i="6" s="1"/>
  <c r="C4145" i="6" l="1"/>
  <c r="Q70" i="6"/>
  <c r="M209" i="6"/>
  <c r="L209" i="6" s="1"/>
  <c r="J209" i="6" s="1"/>
  <c r="K210" i="6" s="1"/>
  <c r="C4146" i="6" l="1"/>
  <c r="P70" i="6"/>
  <c r="N70" i="6" s="1"/>
  <c r="O71" i="6" s="1"/>
  <c r="M210" i="6"/>
  <c r="L210" i="6" s="1"/>
  <c r="J210" i="6" s="1"/>
  <c r="K211" i="6" s="1"/>
  <c r="C4147" i="6" l="1"/>
  <c r="Q71" i="6"/>
  <c r="P71" i="6" s="1"/>
  <c r="N71" i="6" s="1"/>
  <c r="O72" i="6" s="1"/>
  <c r="Q72" i="6" s="1"/>
  <c r="P72" i="6" s="1"/>
  <c r="N72" i="6" s="1"/>
  <c r="O73" i="6" s="1"/>
  <c r="Q73" i="6" s="1"/>
  <c r="P73" i="6" s="1"/>
  <c r="N73" i="6" s="1"/>
  <c r="O74" i="6" s="1"/>
  <c r="Q74" i="6" s="1"/>
  <c r="P74" i="6" s="1"/>
  <c r="N74" i="6" s="1"/>
  <c r="O75" i="6" s="1"/>
  <c r="Q75" i="6" s="1"/>
  <c r="P75" i="6" s="1"/>
  <c r="N75" i="6" s="1"/>
  <c r="O76" i="6" s="1"/>
  <c r="Q76" i="6" s="1"/>
  <c r="P76" i="6" s="1"/>
  <c r="N76" i="6" s="1"/>
  <c r="O77" i="6" s="1"/>
  <c r="Q77" i="6" s="1"/>
  <c r="P77" i="6" s="1"/>
  <c r="N77" i="6" s="1"/>
  <c r="O78" i="6" s="1"/>
  <c r="Q78" i="6" s="1"/>
  <c r="P78" i="6" s="1"/>
  <c r="N78" i="6" s="1"/>
  <c r="O79" i="6" s="1"/>
  <c r="Q79" i="6" s="1"/>
  <c r="P79" i="6" s="1"/>
  <c r="N79" i="6" s="1"/>
  <c r="O80" i="6" s="1"/>
  <c r="Q80" i="6" s="1"/>
  <c r="P80" i="6" s="1"/>
  <c r="N80" i="6" s="1"/>
  <c r="O81" i="6" s="1"/>
  <c r="Q81" i="6" s="1"/>
  <c r="P81" i="6" s="1"/>
  <c r="N81" i="6" s="1"/>
  <c r="O82" i="6" s="1"/>
  <c r="Q82" i="6" s="1"/>
  <c r="P82" i="6" s="1"/>
  <c r="N82" i="6" s="1"/>
  <c r="O83" i="6" s="1"/>
  <c r="Q83" i="6" s="1"/>
  <c r="P83" i="6" s="1"/>
  <c r="N83" i="6" s="1"/>
  <c r="O84" i="6" s="1"/>
  <c r="Q84" i="6" s="1"/>
  <c r="P84" i="6" s="1"/>
  <c r="N84" i="6" s="1"/>
  <c r="O85" i="6" s="1"/>
  <c r="Q85" i="6" s="1"/>
  <c r="P85" i="6" s="1"/>
  <c r="N85" i="6" s="1"/>
  <c r="O86" i="6" s="1"/>
  <c r="Q86" i="6" s="1"/>
  <c r="P86" i="6" s="1"/>
  <c r="N86" i="6" s="1"/>
  <c r="O87" i="6" s="1"/>
  <c r="Q87" i="6" s="1"/>
  <c r="P87" i="6" s="1"/>
  <c r="N87" i="6" s="1"/>
  <c r="O88" i="6" s="1"/>
  <c r="Q88" i="6" s="1"/>
  <c r="P88" i="6" s="1"/>
  <c r="N88" i="6" s="1"/>
  <c r="O89" i="6" s="1"/>
  <c r="Q89" i="6" s="1"/>
  <c r="P89" i="6" s="1"/>
  <c r="N89" i="6" s="1"/>
  <c r="O90" i="6" s="1"/>
  <c r="Q90" i="6" s="1"/>
  <c r="P90" i="6" s="1"/>
  <c r="N90" i="6" s="1"/>
  <c r="O91" i="6" s="1"/>
  <c r="Q91" i="6" s="1"/>
  <c r="P91" i="6" s="1"/>
  <c r="N91" i="6" s="1"/>
  <c r="O92" i="6" s="1"/>
  <c r="Q92" i="6" s="1"/>
  <c r="P92" i="6" s="1"/>
  <c r="N92" i="6" s="1"/>
  <c r="O93" i="6" s="1"/>
  <c r="Q93" i="6" s="1"/>
  <c r="P93" i="6" s="1"/>
  <c r="N93" i="6" s="1"/>
  <c r="O94" i="6" s="1"/>
  <c r="Q94" i="6" s="1"/>
  <c r="P94" i="6" s="1"/>
  <c r="N94" i="6" s="1"/>
  <c r="O95" i="6" s="1"/>
  <c r="Q95" i="6" s="1"/>
  <c r="P95" i="6" s="1"/>
  <c r="N95" i="6" s="1"/>
  <c r="O96" i="6" s="1"/>
  <c r="Q96" i="6" s="1"/>
  <c r="P96" i="6" s="1"/>
  <c r="N96" i="6" s="1"/>
  <c r="O97" i="6" s="1"/>
  <c r="Q97" i="6" s="1"/>
  <c r="P97" i="6" s="1"/>
  <c r="N97" i="6" s="1"/>
  <c r="O98" i="6" s="1"/>
  <c r="Q98" i="6" s="1"/>
  <c r="P98" i="6" s="1"/>
  <c r="N98" i="6" s="1"/>
  <c r="O99" i="6" s="1"/>
  <c r="Q99" i="6" s="1"/>
  <c r="P99" i="6" s="1"/>
  <c r="N99" i="6" s="1"/>
  <c r="O100" i="6" s="1"/>
  <c r="Q100" i="6" s="1"/>
  <c r="P100" i="6" s="1"/>
  <c r="N100" i="6" s="1"/>
  <c r="O101" i="6" s="1"/>
  <c r="Q101" i="6" s="1"/>
  <c r="P101" i="6" s="1"/>
  <c r="N101" i="6" s="1"/>
  <c r="O102" i="6" s="1"/>
  <c r="Q102" i="6" s="1"/>
  <c r="P102" i="6" s="1"/>
  <c r="N102" i="6" s="1"/>
  <c r="O103" i="6" s="1"/>
  <c r="Q103" i="6" s="1"/>
  <c r="P103" i="6" s="1"/>
  <c r="N103" i="6" s="1"/>
  <c r="O104" i="6" s="1"/>
  <c r="Q104" i="6" s="1"/>
  <c r="P104" i="6" s="1"/>
  <c r="N104" i="6" s="1"/>
  <c r="O105" i="6" s="1"/>
  <c r="Q105" i="6" s="1"/>
  <c r="P105" i="6" s="1"/>
  <c r="N105" i="6" s="1"/>
  <c r="O106" i="6" s="1"/>
  <c r="Q106" i="6" s="1"/>
  <c r="P106" i="6" s="1"/>
  <c r="N106" i="6" s="1"/>
  <c r="O107" i="6" s="1"/>
  <c r="Q107" i="6" s="1"/>
  <c r="P107" i="6" s="1"/>
  <c r="N107" i="6" s="1"/>
  <c r="O108" i="6" s="1"/>
  <c r="Q108" i="6" s="1"/>
  <c r="P108" i="6" s="1"/>
  <c r="N108" i="6" s="1"/>
  <c r="O109" i="6" s="1"/>
  <c r="Q109" i="6" s="1"/>
  <c r="P109" i="6" s="1"/>
  <c r="N109" i="6" s="1"/>
  <c r="O110" i="6" s="1"/>
  <c r="Q110" i="6" s="1"/>
  <c r="P110" i="6" s="1"/>
  <c r="N110" i="6" s="1"/>
  <c r="O111" i="6" s="1"/>
  <c r="Q111" i="6" s="1"/>
  <c r="P111" i="6" s="1"/>
  <c r="N111" i="6" s="1"/>
  <c r="O112" i="6" s="1"/>
  <c r="Q112" i="6" s="1"/>
  <c r="P112" i="6" s="1"/>
  <c r="N112" i="6" s="1"/>
  <c r="O113" i="6" s="1"/>
  <c r="Q113" i="6" s="1"/>
  <c r="P113" i="6" s="1"/>
  <c r="N113" i="6" s="1"/>
  <c r="O114" i="6" s="1"/>
  <c r="Q114" i="6" s="1"/>
  <c r="P114" i="6" s="1"/>
  <c r="N114" i="6" s="1"/>
  <c r="O115" i="6" s="1"/>
  <c r="Q115" i="6" s="1"/>
  <c r="P115" i="6" s="1"/>
  <c r="N115" i="6" s="1"/>
  <c r="O116" i="6" s="1"/>
  <c r="Q116" i="6" s="1"/>
  <c r="P116" i="6" s="1"/>
  <c r="N116" i="6" s="1"/>
  <c r="O117" i="6" s="1"/>
  <c r="Q117" i="6" s="1"/>
  <c r="P117" i="6" s="1"/>
  <c r="N117" i="6" s="1"/>
  <c r="O118" i="6" s="1"/>
  <c r="Q118" i="6" s="1"/>
  <c r="P118" i="6" s="1"/>
  <c r="N118" i="6" s="1"/>
  <c r="O119" i="6" s="1"/>
  <c r="Q119" i="6" s="1"/>
  <c r="P119" i="6" s="1"/>
  <c r="N119" i="6" s="1"/>
  <c r="O120" i="6" s="1"/>
  <c r="Q120" i="6" s="1"/>
  <c r="P120" i="6" s="1"/>
  <c r="N120" i="6" s="1"/>
  <c r="O121" i="6" s="1"/>
  <c r="Q121" i="6" s="1"/>
  <c r="P121" i="6" s="1"/>
  <c r="N121" i="6" s="1"/>
  <c r="O122" i="6" s="1"/>
  <c r="Q122" i="6" s="1"/>
  <c r="P122" i="6" s="1"/>
  <c r="N122" i="6" s="1"/>
  <c r="O123" i="6" s="1"/>
  <c r="Q123" i="6" s="1"/>
  <c r="P123" i="6" s="1"/>
  <c r="N123" i="6" s="1"/>
  <c r="O124" i="6" s="1"/>
  <c r="Q124" i="6" s="1"/>
  <c r="P124" i="6" s="1"/>
  <c r="N124" i="6" s="1"/>
  <c r="O125" i="6" s="1"/>
  <c r="Q125" i="6" s="1"/>
  <c r="P125" i="6" s="1"/>
  <c r="N125" i="6" s="1"/>
  <c r="O126" i="6" s="1"/>
  <c r="Q126" i="6" s="1"/>
  <c r="P126" i="6" s="1"/>
  <c r="N126" i="6" s="1"/>
  <c r="O127" i="6" s="1"/>
  <c r="Q127" i="6" s="1"/>
  <c r="P127" i="6" s="1"/>
  <c r="N127" i="6" s="1"/>
  <c r="O128" i="6" s="1"/>
  <c r="Q128" i="6" s="1"/>
  <c r="P128" i="6" s="1"/>
  <c r="N128" i="6" s="1"/>
  <c r="O129" i="6" s="1"/>
  <c r="Q129" i="6" s="1"/>
  <c r="P129" i="6" s="1"/>
  <c r="N129" i="6" s="1"/>
  <c r="O130" i="6" s="1"/>
  <c r="Q130" i="6" s="1"/>
  <c r="P130" i="6" s="1"/>
  <c r="N130" i="6" s="1"/>
  <c r="O131" i="6" s="1"/>
  <c r="Q131" i="6" s="1"/>
  <c r="P131" i="6" s="1"/>
  <c r="N131" i="6" s="1"/>
  <c r="O132" i="6" s="1"/>
  <c r="Q132" i="6" s="1"/>
  <c r="P132" i="6" s="1"/>
  <c r="N132" i="6" s="1"/>
  <c r="O133" i="6" s="1"/>
  <c r="Q133" i="6" s="1"/>
  <c r="P133" i="6" s="1"/>
  <c r="N133" i="6" s="1"/>
  <c r="O134" i="6" s="1"/>
  <c r="Q134" i="6" s="1"/>
  <c r="P134" i="6" s="1"/>
  <c r="N134" i="6" s="1"/>
  <c r="O135" i="6" s="1"/>
  <c r="Q135" i="6" s="1"/>
  <c r="P135" i="6" s="1"/>
  <c r="N135" i="6" s="1"/>
  <c r="O136" i="6" s="1"/>
  <c r="Q136" i="6" s="1"/>
  <c r="P136" i="6" s="1"/>
  <c r="N136" i="6" s="1"/>
  <c r="O137" i="6" s="1"/>
  <c r="Q137" i="6" s="1"/>
  <c r="P137" i="6" s="1"/>
  <c r="N137" i="6" s="1"/>
  <c r="O138" i="6" s="1"/>
  <c r="Q138" i="6" s="1"/>
  <c r="P138" i="6" s="1"/>
  <c r="N138" i="6" s="1"/>
  <c r="O139" i="6" s="1"/>
  <c r="Q139" i="6" s="1"/>
  <c r="P139" i="6" s="1"/>
  <c r="N139" i="6" s="1"/>
  <c r="O140" i="6" s="1"/>
  <c r="Q140" i="6" s="1"/>
  <c r="P140" i="6" s="1"/>
  <c r="N140" i="6" s="1"/>
  <c r="O141" i="6" s="1"/>
  <c r="Q141" i="6" s="1"/>
  <c r="P141" i="6" s="1"/>
  <c r="N141" i="6" s="1"/>
  <c r="O142" i="6" s="1"/>
  <c r="Q142" i="6" s="1"/>
  <c r="P142" i="6" s="1"/>
  <c r="N142" i="6" s="1"/>
  <c r="O143" i="6" s="1"/>
  <c r="Q143" i="6" s="1"/>
  <c r="P143" i="6" s="1"/>
  <c r="N143" i="6" s="1"/>
  <c r="O144" i="6" s="1"/>
  <c r="Q144" i="6" s="1"/>
  <c r="P144" i="6" s="1"/>
  <c r="N144" i="6" s="1"/>
  <c r="O145" i="6" s="1"/>
  <c r="Q145" i="6" s="1"/>
  <c r="P145" i="6" s="1"/>
  <c r="N145" i="6" s="1"/>
  <c r="O146" i="6" s="1"/>
  <c r="Q146" i="6" s="1"/>
  <c r="P146" i="6" s="1"/>
  <c r="N146" i="6" s="1"/>
  <c r="O147" i="6" s="1"/>
  <c r="Q147" i="6" s="1"/>
  <c r="P147" i="6" s="1"/>
  <c r="N147" i="6" s="1"/>
  <c r="O148" i="6" s="1"/>
  <c r="Q148" i="6" s="1"/>
  <c r="P148" i="6" s="1"/>
  <c r="N148" i="6" s="1"/>
  <c r="O149" i="6" s="1"/>
  <c r="Q149" i="6" s="1"/>
  <c r="P149" i="6" s="1"/>
  <c r="N149" i="6" s="1"/>
  <c r="O150" i="6" s="1"/>
  <c r="Q150" i="6" s="1"/>
  <c r="P150" i="6" s="1"/>
  <c r="N150" i="6" s="1"/>
  <c r="O151" i="6" s="1"/>
  <c r="Q151" i="6" s="1"/>
  <c r="P151" i="6" s="1"/>
  <c r="N151" i="6" s="1"/>
  <c r="O152" i="6" s="1"/>
  <c r="Q152" i="6" s="1"/>
  <c r="P152" i="6" s="1"/>
  <c r="N152" i="6" s="1"/>
  <c r="O153" i="6" s="1"/>
  <c r="Q153" i="6" s="1"/>
  <c r="P153" i="6" s="1"/>
  <c r="N153" i="6" s="1"/>
  <c r="O154" i="6" s="1"/>
  <c r="Q154" i="6" s="1"/>
  <c r="P154" i="6" s="1"/>
  <c r="N154" i="6" s="1"/>
  <c r="O155" i="6" s="1"/>
  <c r="Q155" i="6" s="1"/>
  <c r="P155" i="6" s="1"/>
  <c r="N155" i="6" s="1"/>
  <c r="O156" i="6" s="1"/>
  <c r="Q156" i="6" s="1"/>
  <c r="P156" i="6" s="1"/>
  <c r="N156" i="6" s="1"/>
  <c r="O157" i="6" s="1"/>
  <c r="Q157" i="6" s="1"/>
  <c r="P157" i="6" s="1"/>
  <c r="N157" i="6" s="1"/>
  <c r="O158" i="6" s="1"/>
  <c r="Q158" i="6" s="1"/>
  <c r="P158" i="6" s="1"/>
  <c r="N158" i="6" s="1"/>
  <c r="O159" i="6" s="1"/>
  <c r="Q159" i="6" s="1"/>
  <c r="P159" i="6" s="1"/>
  <c r="N159" i="6" s="1"/>
  <c r="O160" i="6" s="1"/>
  <c r="Q160" i="6" s="1"/>
  <c r="P160" i="6" s="1"/>
  <c r="N160" i="6" s="1"/>
  <c r="O161" i="6" s="1"/>
  <c r="Q161" i="6" s="1"/>
  <c r="P161" i="6" s="1"/>
  <c r="N161" i="6" s="1"/>
  <c r="O162" i="6" s="1"/>
  <c r="Q162" i="6" s="1"/>
  <c r="P162" i="6" s="1"/>
  <c r="N162" i="6" s="1"/>
  <c r="O163" i="6" s="1"/>
  <c r="Q163" i="6" s="1"/>
  <c r="P163" i="6" s="1"/>
  <c r="N163" i="6" s="1"/>
  <c r="O164" i="6" s="1"/>
  <c r="Q164" i="6" s="1"/>
  <c r="P164" i="6" s="1"/>
  <c r="N164" i="6" s="1"/>
  <c r="O165" i="6" s="1"/>
  <c r="Q165" i="6" s="1"/>
  <c r="P165" i="6" s="1"/>
  <c r="N165" i="6" s="1"/>
  <c r="O166" i="6" s="1"/>
  <c r="Q166" i="6" s="1"/>
  <c r="P166" i="6" s="1"/>
  <c r="N166" i="6" s="1"/>
  <c r="O167" i="6" s="1"/>
  <c r="Q167" i="6" s="1"/>
  <c r="P167" i="6" s="1"/>
  <c r="N167" i="6" s="1"/>
  <c r="O168" i="6" s="1"/>
  <c r="Q168" i="6" s="1"/>
  <c r="P168" i="6" s="1"/>
  <c r="N168" i="6" s="1"/>
  <c r="O169" i="6" s="1"/>
  <c r="Q169" i="6" s="1"/>
  <c r="P169" i="6" s="1"/>
  <c r="N169" i="6" s="1"/>
  <c r="O170" i="6" s="1"/>
  <c r="Q170" i="6" s="1"/>
  <c r="P170" i="6" s="1"/>
  <c r="N170" i="6" s="1"/>
  <c r="O171" i="6" s="1"/>
  <c r="Q171" i="6" s="1"/>
  <c r="P171" i="6" s="1"/>
  <c r="N171" i="6" s="1"/>
  <c r="O172" i="6" s="1"/>
  <c r="Q172" i="6" s="1"/>
  <c r="P172" i="6" s="1"/>
  <c r="N172" i="6" s="1"/>
  <c r="O173" i="6" s="1"/>
  <c r="Q173" i="6" s="1"/>
  <c r="P173" i="6" s="1"/>
  <c r="N173" i="6" s="1"/>
  <c r="O174" i="6" s="1"/>
  <c r="Q174" i="6" s="1"/>
  <c r="P174" i="6" s="1"/>
  <c r="N174" i="6" s="1"/>
  <c r="O175" i="6" s="1"/>
  <c r="Q175" i="6" s="1"/>
  <c r="P175" i="6" s="1"/>
  <c r="N175" i="6" s="1"/>
  <c r="O176" i="6" s="1"/>
  <c r="Q176" i="6" s="1"/>
  <c r="P176" i="6" s="1"/>
  <c r="N176" i="6" s="1"/>
  <c r="O177" i="6" s="1"/>
  <c r="Q177" i="6" s="1"/>
  <c r="P177" i="6" s="1"/>
  <c r="N177" i="6" s="1"/>
  <c r="O178" i="6" s="1"/>
  <c r="Q178" i="6" s="1"/>
  <c r="P178" i="6" s="1"/>
  <c r="N178" i="6" s="1"/>
  <c r="O179" i="6" s="1"/>
  <c r="Q179" i="6" s="1"/>
  <c r="P179" i="6" s="1"/>
  <c r="N179" i="6" s="1"/>
  <c r="O180" i="6" s="1"/>
  <c r="Q180" i="6" s="1"/>
  <c r="P180" i="6" s="1"/>
  <c r="N180" i="6" s="1"/>
  <c r="O181" i="6" s="1"/>
  <c r="Q181" i="6" s="1"/>
  <c r="P181" i="6" s="1"/>
  <c r="N181" i="6" s="1"/>
  <c r="O182" i="6" s="1"/>
  <c r="Q182" i="6" s="1"/>
  <c r="P182" i="6" s="1"/>
  <c r="N182" i="6" s="1"/>
  <c r="O183" i="6" s="1"/>
  <c r="Q183" i="6" s="1"/>
  <c r="P183" i="6" s="1"/>
  <c r="N183" i="6" s="1"/>
  <c r="O184" i="6" s="1"/>
  <c r="Q184" i="6" s="1"/>
  <c r="P184" i="6" s="1"/>
  <c r="N184" i="6" s="1"/>
  <c r="O185" i="6" s="1"/>
  <c r="Q185" i="6" s="1"/>
  <c r="P185" i="6" s="1"/>
  <c r="N185" i="6" s="1"/>
  <c r="O186" i="6" s="1"/>
  <c r="Q186" i="6" s="1"/>
  <c r="P186" i="6" s="1"/>
  <c r="N186" i="6" s="1"/>
  <c r="O187" i="6" s="1"/>
  <c r="Q187" i="6" s="1"/>
  <c r="P187" i="6" s="1"/>
  <c r="N187" i="6" s="1"/>
  <c r="O188" i="6" s="1"/>
  <c r="Q188" i="6" s="1"/>
  <c r="P188" i="6" s="1"/>
  <c r="N188" i="6" s="1"/>
  <c r="O189" i="6" s="1"/>
  <c r="Q189" i="6" s="1"/>
  <c r="P189" i="6" s="1"/>
  <c r="N189" i="6" s="1"/>
  <c r="O190" i="6" s="1"/>
  <c r="Q190" i="6" s="1"/>
  <c r="P190" i="6" s="1"/>
  <c r="N190" i="6" s="1"/>
  <c r="O191" i="6" s="1"/>
  <c r="Q191" i="6" s="1"/>
  <c r="P191" i="6" s="1"/>
  <c r="N191" i="6" s="1"/>
  <c r="O192" i="6" s="1"/>
  <c r="Q192" i="6" s="1"/>
  <c r="P192" i="6" s="1"/>
  <c r="N192" i="6" s="1"/>
  <c r="O193" i="6" s="1"/>
  <c r="Q193" i="6" s="1"/>
  <c r="P193" i="6" s="1"/>
  <c r="N193" i="6" s="1"/>
  <c r="O194" i="6" s="1"/>
  <c r="Q194" i="6" s="1"/>
  <c r="P194" i="6" s="1"/>
  <c r="N194" i="6" s="1"/>
  <c r="O195" i="6" s="1"/>
  <c r="Q195" i="6" s="1"/>
  <c r="P195" i="6" s="1"/>
  <c r="N195" i="6" s="1"/>
  <c r="O196" i="6" s="1"/>
  <c r="Q196" i="6" s="1"/>
  <c r="P196" i="6" s="1"/>
  <c r="N196" i="6" s="1"/>
  <c r="O197" i="6" s="1"/>
  <c r="Q197" i="6" s="1"/>
  <c r="P197" i="6" s="1"/>
  <c r="N197" i="6" s="1"/>
  <c r="O198" i="6" s="1"/>
  <c r="Q198" i="6" s="1"/>
  <c r="P198" i="6" s="1"/>
  <c r="N198" i="6" s="1"/>
  <c r="O199" i="6" s="1"/>
  <c r="Q199" i="6" s="1"/>
  <c r="P199" i="6" s="1"/>
  <c r="N199" i="6" s="1"/>
  <c r="O200" i="6" s="1"/>
  <c r="Q200" i="6" s="1"/>
  <c r="P200" i="6" s="1"/>
  <c r="N200" i="6" s="1"/>
  <c r="O201" i="6" s="1"/>
  <c r="Q201" i="6" s="1"/>
  <c r="P201" i="6" s="1"/>
  <c r="N201" i="6" s="1"/>
  <c r="O202" i="6" s="1"/>
  <c r="Q202" i="6" s="1"/>
  <c r="M211" i="6"/>
  <c r="L211" i="6" s="1"/>
  <c r="J211" i="6" s="1"/>
  <c r="K212" i="6" s="1"/>
  <c r="C4148" i="6" l="1"/>
  <c r="AG6" i="6"/>
  <c r="AE6" i="6"/>
  <c r="P202" i="6"/>
  <c r="N202" i="6" s="1"/>
  <c r="O203" i="6" s="1"/>
  <c r="Q203" i="6" s="1"/>
  <c r="P203" i="6" s="1"/>
  <c r="N203" i="6" s="1"/>
  <c r="O204" i="6" s="1"/>
  <c r="Q204" i="6" s="1"/>
  <c r="M212" i="6"/>
  <c r="L212" i="6" s="1"/>
  <c r="J212" i="6" s="1"/>
  <c r="K213" i="6" s="1"/>
  <c r="C4149" i="6" l="1"/>
  <c r="P204" i="6"/>
  <c r="N204" i="6" s="1"/>
  <c r="O205" i="6" s="1"/>
  <c r="Q205" i="6" s="1"/>
  <c r="P205" i="6" s="1"/>
  <c r="N205" i="6" s="1"/>
  <c r="O206" i="6" s="1"/>
  <c r="Q206" i="6" s="1"/>
  <c r="P206" i="6" s="1"/>
  <c r="N206" i="6" s="1"/>
  <c r="O207" i="6" s="1"/>
  <c r="Q207" i="6" s="1"/>
  <c r="P207" i="6" s="1"/>
  <c r="N207" i="6" s="1"/>
  <c r="O208" i="6" s="1"/>
  <c r="Q208" i="6" s="1"/>
  <c r="P208" i="6" s="1"/>
  <c r="N208" i="6" s="1"/>
  <c r="O209" i="6" s="1"/>
  <c r="Q209" i="6" s="1"/>
  <c r="P209" i="6" s="1"/>
  <c r="N209" i="6" s="1"/>
  <c r="O210" i="6" s="1"/>
  <c r="Q210" i="6" s="1"/>
  <c r="P210" i="6" s="1"/>
  <c r="N210" i="6" s="1"/>
  <c r="O211" i="6" s="1"/>
  <c r="Q211" i="6" s="1"/>
  <c r="P211" i="6" s="1"/>
  <c r="N211" i="6" s="1"/>
  <c r="O212" i="6" s="1"/>
  <c r="Q212" i="6" s="1"/>
  <c r="P212" i="6" s="1"/>
  <c r="N212" i="6" s="1"/>
  <c r="O213" i="6" s="1"/>
  <c r="Q213" i="6" s="1"/>
  <c r="P213" i="6" s="1"/>
  <c r="N213" i="6" s="1"/>
  <c r="O214" i="6" s="1"/>
  <c r="Q214" i="6" s="1"/>
  <c r="P214" i="6" s="1"/>
  <c r="N214" i="6" s="1"/>
  <c r="O215" i="6" s="1"/>
  <c r="M213" i="6"/>
  <c r="L213" i="6" s="1"/>
  <c r="J213" i="6" s="1"/>
  <c r="K214" i="6" s="1"/>
  <c r="C4150" i="6" l="1"/>
  <c r="Q215" i="6"/>
  <c r="P215" i="6" s="1"/>
  <c r="N215" i="6" s="1"/>
  <c r="O216" i="6" s="1"/>
  <c r="M214" i="6"/>
  <c r="L214" i="6" s="1"/>
  <c r="J214" i="6" s="1"/>
  <c r="K215" i="6" s="1"/>
  <c r="C4151" i="6" l="1"/>
  <c r="Q216" i="6"/>
  <c r="P216" i="6" s="1"/>
  <c r="N216" i="6" s="1"/>
  <c r="O217" i="6" s="1"/>
  <c r="M215" i="6"/>
  <c r="L215" i="6" s="1"/>
  <c r="J215" i="6" s="1"/>
  <c r="K216" i="6" s="1"/>
  <c r="C4152" i="6" l="1"/>
  <c r="Q217" i="6"/>
  <c r="P217" i="6" s="1"/>
  <c r="N217" i="6" s="1"/>
  <c r="O218" i="6" s="1"/>
  <c r="M216" i="6"/>
  <c r="L216" i="6" s="1"/>
  <c r="J216" i="6" s="1"/>
  <c r="K217" i="6" s="1"/>
  <c r="C4153" i="6" l="1"/>
  <c r="C4154" i="6" s="1"/>
  <c r="C4155" i="6" s="1"/>
  <c r="C4156" i="6" s="1"/>
  <c r="C4157" i="6" s="1"/>
  <c r="C4158" i="6" s="1"/>
  <c r="C4159" i="6" s="1"/>
  <c r="C4160" i="6" s="1"/>
  <c r="C4161" i="6" s="1"/>
  <c r="C4162" i="6" s="1"/>
  <c r="C4163" i="6" s="1"/>
  <c r="C4164" i="6" s="1"/>
  <c r="C4165" i="6" s="1"/>
  <c r="C4166" i="6" s="1"/>
  <c r="C4167" i="6" s="1"/>
  <c r="C4168" i="6" s="1"/>
  <c r="C4169" i="6" s="1"/>
  <c r="C4170" i="6" s="1"/>
  <c r="C4171" i="6" s="1"/>
  <c r="C4172" i="6" s="1"/>
  <c r="C4173" i="6" s="1"/>
  <c r="C4174" i="6" s="1"/>
  <c r="C4175" i="6" s="1"/>
  <c r="E3564" i="6" s="1"/>
  <c r="M217" i="6"/>
  <c r="L217" i="6" s="1"/>
  <c r="J217" i="6" s="1"/>
  <c r="K218" i="6" s="1"/>
  <c r="Q218" i="6"/>
  <c r="P218" i="6" s="1"/>
  <c r="N218" i="6" s="1"/>
  <c r="O219" i="6" s="1"/>
  <c r="E3555" i="6" l="1"/>
  <c r="E3488" i="6"/>
  <c r="E3483" i="6"/>
  <c r="E3459" i="6"/>
  <c r="E3476" i="6"/>
  <c r="F3476" i="6" s="1"/>
  <c r="E3490" i="6"/>
  <c r="E3494" i="6"/>
  <c r="E3473" i="6"/>
  <c r="F3473" i="6" s="1"/>
  <c r="E3504" i="6"/>
  <c r="I3504" i="6" s="1"/>
  <c r="E3567" i="6"/>
  <c r="F3567" i="6" s="1"/>
  <c r="E3934" i="6"/>
  <c r="F3934" i="6" s="1"/>
  <c r="E4175" i="6"/>
  <c r="G4175" i="6" s="1"/>
  <c r="E3700" i="6"/>
  <c r="I3700" i="6" s="1"/>
  <c r="E3900" i="6"/>
  <c r="I3900" i="6" s="1"/>
  <c r="E3599" i="6"/>
  <c r="I3599" i="6" s="1"/>
  <c r="E3919" i="6"/>
  <c r="F3919" i="6" s="1"/>
  <c r="E3654" i="6"/>
  <c r="I3654" i="6" s="1"/>
  <c r="E3717" i="6"/>
  <c r="F3717" i="6" s="1"/>
  <c r="E4155" i="6"/>
  <c r="I4155" i="6" s="1"/>
  <c r="E4030" i="6"/>
  <c r="F4030" i="6" s="1"/>
  <c r="E3992" i="6"/>
  <c r="E4168" i="6"/>
  <c r="I4168" i="6" s="1"/>
  <c r="E4014" i="6"/>
  <c r="E3956" i="6"/>
  <c r="E3968" i="6"/>
  <c r="E4136" i="6"/>
  <c r="F4136" i="6" s="1"/>
  <c r="E3886" i="6"/>
  <c r="E3686" i="6"/>
  <c r="E3982" i="6"/>
  <c r="I3982" i="6" s="1"/>
  <c r="E3679" i="6"/>
  <c r="E4082" i="6"/>
  <c r="F4082" i="6" s="1"/>
  <c r="E3583" i="6"/>
  <c r="F3583" i="6" s="1"/>
  <c r="E4154" i="6"/>
  <c r="F4154" i="6" s="1"/>
  <c r="E4127" i="6"/>
  <c r="M4127" i="6" s="1"/>
  <c r="E4024" i="6"/>
  <c r="I4024" i="6" s="1"/>
  <c r="E4157" i="6"/>
  <c r="I4157" i="6" s="1"/>
  <c r="E3684" i="6"/>
  <c r="E3712" i="6"/>
  <c r="F3712" i="6" s="1"/>
  <c r="E4122" i="6"/>
  <c r="F4122" i="6" s="1"/>
  <c r="E3742" i="6"/>
  <c r="E3819" i="6"/>
  <c r="F3819" i="6" s="1"/>
  <c r="E3863" i="6"/>
  <c r="F3863" i="6" s="1"/>
  <c r="E4111" i="6"/>
  <c r="F4111" i="6" s="1"/>
  <c r="E3625" i="6"/>
  <c r="E4063" i="6"/>
  <c r="Q4063" i="6" s="1"/>
  <c r="E3572" i="6"/>
  <c r="I3572" i="6" s="1"/>
  <c r="E3704" i="6"/>
  <c r="E3729" i="6"/>
  <c r="F3729" i="6" s="1"/>
  <c r="E3756" i="6"/>
  <c r="E3743" i="6"/>
  <c r="F3743" i="6" s="1"/>
  <c r="E4088" i="6"/>
  <c r="G4088" i="6" s="1"/>
  <c r="E4145" i="6"/>
  <c r="G4145" i="6" s="1"/>
  <c r="E3969" i="6"/>
  <c r="I3969" i="6" s="1"/>
  <c r="E3981" i="6"/>
  <c r="Q3981" i="6" s="1"/>
  <c r="E3595" i="6"/>
  <c r="I3595" i="6" s="1"/>
  <c r="E4083" i="6"/>
  <c r="Q4083" i="6" s="1"/>
  <c r="E3922" i="6"/>
  <c r="I3922" i="6" s="1"/>
  <c r="E3808" i="6"/>
  <c r="F3808" i="6" s="1"/>
  <c r="E4059" i="6"/>
  <c r="M4059" i="6" s="1"/>
  <c r="E3813" i="6"/>
  <c r="E4104" i="6"/>
  <c r="I4104" i="6" s="1"/>
  <c r="E3632" i="6"/>
  <c r="F3632" i="6" s="1"/>
  <c r="E4020" i="6"/>
  <c r="I4020" i="6" s="1"/>
  <c r="E3498" i="6"/>
  <c r="I3498" i="6" s="1"/>
  <c r="E4149" i="6"/>
  <c r="E3853" i="6"/>
  <c r="E3953" i="6"/>
  <c r="E3685" i="6"/>
  <c r="E3725" i="6"/>
  <c r="E3797" i="6"/>
  <c r="I3797" i="6" s="1"/>
  <c r="E3571" i="6"/>
  <c r="F3571" i="6" s="1"/>
  <c r="E3995" i="6"/>
  <c r="I3995" i="6" s="1"/>
  <c r="E3832" i="6"/>
  <c r="E3803" i="6"/>
  <c r="E3837" i="6"/>
  <c r="E3795" i="6"/>
  <c r="F3795" i="6" s="1"/>
  <c r="E3670" i="6"/>
  <c r="F3670" i="6" s="1"/>
  <c r="E3928" i="6"/>
  <c r="Q3928" i="6" s="1"/>
  <c r="E3559" i="6"/>
  <c r="F3559" i="6" s="1"/>
  <c r="E3754" i="6"/>
  <c r="E3639" i="6"/>
  <c r="E3594" i="6"/>
  <c r="E3607" i="6"/>
  <c r="E3696" i="6"/>
  <c r="E3769" i="6"/>
  <c r="E3980" i="6"/>
  <c r="E3497" i="6"/>
  <c r="E4043" i="6"/>
  <c r="E3475" i="6"/>
  <c r="F3475" i="6" s="1"/>
  <c r="E3690" i="6"/>
  <c r="F3690" i="6" s="1"/>
  <c r="E3619" i="6"/>
  <c r="F3619" i="6" s="1"/>
  <c r="E4060" i="6"/>
  <c r="G4060" i="6" s="1"/>
  <c r="E4117" i="6"/>
  <c r="M4117" i="6" s="1"/>
  <c r="E3723" i="6"/>
  <c r="I3723" i="6" s="1"/>
  <c r="E3608" i="6"/>
  <c r="E3949" i="6"/>
  <c r="F3949" i="6" s="1"/>
  <c r="E3998" i="6"/>
  <c r="F3998" i="6" s="1"/>
  <c r="E3637" i="6"/>
  <c r="E3450" i="6"/>
  <c r="F3450" i="6" s="1"/>
  <c r="E3997" i="6"/>
  <c r="I3997" i="6" s="1"/>
  <c r="E4005" i="6"/>
  <c r="E4016" i="6"/>
  <c r="M4016" i="6" s="1"/>
  <c r="E3645" i="6"/>
  <c r="I3645" i="6" s="1"/>
  <c r="E4023" i="6"/>
  <c r="I4023" i="6" s="1"/>
  <c r="E3994" i="6"/>
  <c r="F3994" i="6" s="1"/>
  <c r="E3501" i="6"/>
  <c r="E3528" i="6"/>
  <c r="E3449" i="6"/>
  <c r="E4027" i="6"/>
  <c r="F4027" i="6" s="1"/>
  <c r="E3905" i="6"/>
  <c r="E4044" i="6"/>
  <c r="E3865" i="6"/>
  <c r="I3865" i="6" s="1"/>
  <c r="E4079" i="6"/>
  <c r="E3749" i="6"/>
  <c r="E3638" i="6"/>
  <c r="I3638" i="6" s="1"/>
  <c r="E3541" i="6"/>
  <c r="E3601" i="6"/>
  <c r="I3601" i="6" s="1"/>
  <c r="E4120" i="6"/>
  <c r="G4120" i="6" s="1"/>
  <c r="E4068" i="6"/>
  <c r="M4068" i="6" s="1"/>
  <c r="E3660" i="6"/>
  <c r="I3660" i="6" s="1"/>
  <c r="E3560" i="6"/>
  <c r="E3899" i="6"/>
  <c r="E3975" i="6"/>
  <c r="E3582" i="6"/>
  <c r="I3582" i="6" s="1"/>
  <c r="E4151" i="6"/>
  <c r="M4151" i="6" s="1"/>
  <c r="E3958" i="6"/>
  <c r="G3958" i="6" s="1"/>
  <c r="E3783" i="6"/>
  <c r="E4021" i="6"/>
  <c r="E3964" i="6"/>
  <c r="I3964" i="6" s="1"/>
  <c r="E3538" i="6"/>
  <c r="I3538" i="6" s="1"/>
  <c r="E3574" i="6"/>
  <c r="F3574" i="6" s="1"/>
  <c r="E3784" i="6"/>
  <c r="I3784" i="6" s="1"/>
  <c r="E3514" i="6"/>
  <c r="E3811" i="6"/>
  <c r="E3551" i="6"/>
  <c r="F3551" i="6" s="1"/>
  <c r="E3920" i="6"/>
  <c r="F3920" i="6" s="1"/>
  <c r="E3888" i="6"/>
  <c r="F3888" i="6" s="1"/>
  <c r="E3590" i="6"/>
  <c r="I3590" i="6" s="1"/>
  <c r="E3622" i="6"/>
  <c r="I3622" i="6" s="1"/>
  <c r="E4065" i="6"/>
  <c r="Q4065" i="6" s="1"/>
  <c r="E3683" i="6"/>
  <c r="E4133" i="6"/>
  <c r="I4133" i="6" s="1"/>
  <c r="E4153" i="6"/>
  <c r="M4153" i="6" s="1"/>
  <c r="E3519" i="6"/>
  <c r="E3507" i="6"/>
  <c r="F3507" i="6" s="1"/>
  <c r="E3990" i="6"/>
  <c r="F3990" i="6" s="1"/>
  <c r="E4098" i="6"/>
  <c r="E3728" i="6"/>
  <c r="F3728" i="6" s="1"/>
  <c r="E3484" i="6"/>
  <c r="E3707" i="6"/>
  <c r="E3536" i="6"/>
  <c r="E3901" i="6"/>
  <c r="E3458" i="6"/>
  <c r="I3458" i="6" s="1"/>
  <c r="E3908" i="6"/>
  <c r="F3908" i="6" s="1"/>
  <c r="E3847" i="6"/>
  <c r="I3847" i="6" s="1"/>
  <c r="E4022" i="6"/>
  <c r="F4022" i="6" s="1"/>
  <c r="E3800" i="6"/>
  <c r="E3885" i="6"/>
  <c r="I3885" i="6" s="1"/>
  <c r="E3708" i="6"/>
  <c r="I3708" i="6" s="1"/>
  <c r="E3539" i="6"/>
  <c r="I3539" i="6" s="1"/>
  <c r="E3549" i="6"/>
  <c r="I3549" i="6" s="1"/>
  <c r="E3552" i="6"/>
  <c r="F3552" i="6" s="1"/>
  <c r="E4140" i="6"/>
  <c r="M4140" i="6" s="1"/>
  <c r="E4152" i="6"/>
  <c r="G4152" i="6" s="1"/>
  <c r="E3871" i="6"/>
  <c r="I3871" i="6" s="1"/>
  <c r="E3652" i="6"/>
  <c r="E4161" i="6"/>
  <c r="E4066" i="6"/>
  <c r="E3838" i="6"/>
  <c r="E3557" i="6"/>
  <c r="E3841" i="6"/>
  <c r="E3456" i="6"/>
  <c r="E3999" i="6"/>
  <c r="M3999" i="6" s="1"/>
  <c r="E3527" i="6"/>
  <c r="E3991" i="6"/>
  <c r="G3991" i="6" s="1"/>
  <c r="E3508" i="6"/>
  <c r="E4087" i="6"/>
  <c r="F4087" i="6" s="1"/>
  <c r="E3902" i="6"/>
  <c r="E3913" i="6"/>
  <c r="F3913" i="6" s="1"/>
  <c r="E3744" i="6"/>
  <c r="I3744" i="6" s="1"/>
  <c r="E4100" i="6"/>
  <c r="F4100" i="6" s="1"/>
  <c r="E4064" i="6"/>
  <c r="Q4064" i="6" s="1"/>
  <c r="E3781" i="6"/>
  <c r="F3781" i="6" s="1"/>
  <c r="E3950" i="6"/>
  <c r="E3705" i="6"/>
  <c r="E3786" i="6"/>
  <c r="I3786" i="6" s="1"/>
  <c r="E3768" i="6"/>
  <c r="E4101" i="6"/>
  <c r="E3547" i="6"/>
  <c r="E3945" i="6"/>
  <c r="G3945" i="6" s="1"/>
  <c r="E3868" i="6"/>
  <c r="E4172" i="6"/>
  <c r="E3750" i="6"/>
  <c r="I3750" i="6" s="1"/>
  <c r="E4137" i="6"/>
  <c r="I4137" i="6" s="1"/>
  <c r="E3641" i="6"/>
  <c r="E4057" i="6"/>
  <c r="G4057" i="6" s="1"/>
  <c r="E3533" i="6"/>
  <c r="I3533" i="6" s="1"/>
  <c r="E3914" i="6"/>
  <c r="I3914" i="6" s="1"/>
  <c r="E3977" i="6"/>
  <c r="M3977" i="6" s="1"/>
  <c r="E3726" i="6"/>
  <c r="F3726" i="6" s="1"/>
  <c r="E3736" i="6"/>
  <c r="E3787" i="6"/>
  <c r="I3787" i="6" s="1"/>
  <c r="E3523" i="6"/>
  <c r="F3523" i="6" s="1"/>
  <c r="E3963" i="6"/>
  <c r="E3631" i="6"/>
  <c r="F3631" i="6" s="1"/>
  <c r="E3818" i="6"/>
  <c r="F3818" i="6" s="1"/>
  <c r="E4018" i="6"/>
  <c r="E3714" i="6"/>
  <c r="E3713" i="6"/>
  <c r="E3680" i="6"/>
  <c r="E3642" i="6"/>
  <c r="F3642" i="6" s="1"/>
  <c r="E3753" i="6"/>
  <c r="F3753" i="6" s="1"/>
  <c r="E4012" i="6"/>
  <c r="E3598" i="6"/>
  <c r="E4081" i="6"/>
  <c r="F4081" i="6" s="1"/>
  <c r="E4062" i="6"/>
  <c r="E3836" i="6"/>
  <c r="I3836" i="6" s="1"/>
  <c r="E3626" i="6"/>
  <c r="F3626" i="6" s="1"/>
  <c r="E4054" i="6"/>
  <c r="M4054" i="6" s="1"/>
  <c r="E3757" i="6"/>
  <c r="E3930" i="6"/>
  <c r="G3930" i="6" s="1"/>
  <c r="E3550" i="6"/>
  <c r="I3550" i="6" s="1"/>
  <c r="E3703" i="6"/>
  <c r="E4045" i="6"/>
  <c r="E4126" i="6"/>
  <c r="E3466" i="6"/>
  <c r="I3466" i="6" s="1"/>
  <c r="E3695" i="6"/>
  <c r="I3695" i="6" s="1"/>
  <c r="E3843" i="6"/>
  <c r="F3843" i="6" s="1"/>
  <c r="E4051" i="6"/>
  <c r="I4051" i="6" s="1"/>
  <c r="E3777" i="6"/>
  <c r="I3777" i="6" s="1"/>
  <c r="E3569" i="6"/>
  <c r="I3569" i="6" s="1"/>
  <c r="E3722" i="6"/>
  <c r="F3722" i="6" s="1"/>
  <c r="E3554" i="6"/>
  <c r="E3822" i="6"/>
  <c r="I3822" i="6" s="1"/>
  <c r="E3578" i="6"/>
  <c r="I3578" i="6" s="1"/>
  <c r="E3794" i="6"/>
  <c r="E3967" i="6"/>
  <c r="G3967" i="6" s="1"/>
  <c r="E3561" i="6"/>
  <c r="I3561" i="6" s="1"/>
  <c r="E3623" i="6"/>
  <c r="E3489" i="6"/>
  <c r="I3489" i="6" s="1"/>
  <c r="E3880" i="6"/>
  <c r="E3933" i="6"/>
  <c r="F3933" i="6" s="1"/>
  <c r="E3792" i="6"/>
  <c r="F3792" i="6" s="1"/>
  <c r="E3965" i="6"/>
  <c r="E4138" i="6"/>
  <c r="E3873" i="6"/>
  <c r="E3676" i="6"/>
  <c r="E3609" i="6"/>
  <c r="E3810" i="6"/>
  <c r="E4072" i="6"/>
  <c r="E3577" i="6"/>
  <c r="E3605" i="6"/>
  <c r="F3605" i="6" s="1"/>
  <c r="E4038" i="6"/>
  <c r="Q4038" i="6" s="1"/>
  <c r="E3875" i="6"/>
  <c r="F3875" i="6" s="1"/>
  <c r="E3511" i="6"/>
  <c r="E3647" i="6"/>
  <c r="E3720" i="6"/>
  <c r="I3720" i="6" s="1"/>
  <c r="E3597" i="6"/>
  <c r="F3597" i="6" s="1"/>
  <c r="E3812" i="6"/>
  <c r="I3812" i="6" s="1"/>
  <c r="E3741" i="6"/>
  <c r="I3741" i="6" s="1"/>
  <c r="E3895" i="6"/>
  <c r="E4070" i="6"/>
  <c r="E3829" i="6"/>
  <c r="I3829" i="6" s="1"/>
  <c r="E4169" i="6"/>
  <c r="Q4169" i="6" s="1"/>
  <c r="E4124" i="6"/>
  <c r="E3692" i="6"/>
  <c r="F3692" i="6" s="1"/>
  <c r="E3731" i="6"/>
  <c r="E3760" i="6"/>
  <c r="E3524" i="6"/>
  <c r="E3451" i="6"/>
  <c r="E3770" i="6"/>
  <c r="F3770" i="6" s="1"/>
  <c r="E3542" i="6"/>
  <c r="E3938" i="6"/>
  <c r="E3805" i="6"/>
  <c r="E3522" i="6"/>
  <c r="E3698" i="6"/>
  <c r="F3698" i="6" s="1"/>
  <c r="E4158" i="6"/>
  <c r="M4158" i="6" s="1"/>
  <c r="E3915" i="6"/>
  <c r="E3604" i="6"/>
  <c r="I3604" i="6" s="1"/>
  <c r="E3802" i="6"/>
  <c r="E3957" i="6"/>
  <c r="I3957" i="6" s="1"/>
  <c r="E4002" i="6"/>
  <c r="I4002" i="6" s="1"/>
  <c r="E3669" i="6"/>
  <c r="E4162" i="6"/>
  <c r="E3856" i="6"/>
  <c r="I3564" i="6"/>
  <c r="F3564" i="6"/>
  <c r="I3490" i="6"/>
  <c r="F3490" i="6"/>
  <c r="M4145" i="6"/>
  <c r="I4145" i="6"/>
  <c r="Q4145" i="6"/>
  <c r="F4145" i="6"/>
  <c r="Q3945" i="6"/>
  <c r="I4063" i="6"/>
  <c r="F4063" i="6"/>
  <c r="F4088" i="6"/>
  <c r="Q4088" i="6"/>
  <c r="E3748" i="6"/>
  <c r="E4053" i="6"/>
  <c r="E3943" i="6"/>
  <c r="E4143" i="6"/>
  <c r="E3877" i="6"/>
  <c r="E3565" i="6"/>
  <c r="E3839" i="6"/>
  <c r="E4148" i="6"/>
  <c r="E3828" i="6"/>
  <c r="E4123" i="6"/>
  <c r="E3896" i="6"/>
  <c r="E3844" i="6"/>
  <c r="E4041" i="6"/>
  <c r="E3936" i="6"/>
  <c r="E4129" i="6"/>
  <c r="E3962" i="6"/>
  <c r="E3966" i="6"/>
  <c r="E3745" i="6"/>
  <c r="E3600" i="6"/>
  <c r="E3688" i="6"/>
  <c r="E3912" i="6"/>
  <c r="E3892" i="6"/>
  <c r="E3959" i="6"/>
  <c r="E3618" i="6"/>
  <c r="E3764" i="6"/>
  <c r="E3798" i="6"/>
  <c r="E3614" i="6"/>
  <c r="E4142" i="6"/>
  <c r="E3585" i="6"/>
  <c r="E3947" i="6"/>
  <c r="E3937" i="6"/>
  <c r="E3971" i="6"/>
  <c r="E4167" i="6"/>
  <c r="E4147" i="6"/>
  <c r="E3738" i="6"/>
  <c r="E3671" i="6"/>
  <c r="E4159" i="6"/>
  <c r="E3939" i="6"/>
  <c r="E3677" i="6"/>
  <c r="E3907" i="6"/>
  <c r="E3711" i="6"/>
  <c r="E3650" i="6"/>
  <c r="E3499" i="6"/>
  <c r="E3678" i="6"/>
  <c r="E3951" i="6"/>
  <c r="E3518" i="6"/>
  <c r="E3616" i="6"/>
  <c r="E4146" i="6"/>
  <c r="E3824" i="6"/>
  <c r="E3709" i="6"/>
  <c r="E3859" i="6"/>
  <c r="E3740" i="6"/>
  <c r="E3864" i="6"/>
  <c r="E4036" i="6"/>
  <c r="E4040" i="6"/>
  <c r="E3520" i="6"/>
  <c r="E3615" i="6"/>
  <c r="E3973" i="6"/>
  <c r="E3586" i="6"/>
  <c r="E3486" i="6"/>
  <c r="E4164" i="6"/>
  <c r="E4131" i="6"/>
  <c r="E3470" i="6"/>
  <c r="E3699" i="6"/>
  <c r="E3668" i="6"/>
  <c r="E3861" i="6"/>
  <c r="E3804" i="6"/>
  <c r="E3485" i="6"/>
  <c r="E3457" i="6"/>
  <c r="E3606" i="6"/>
  <c r="E3911" i="6"/>
  <c r="E3617" i="6"/>
  <c r="E3809" i="6"/>
  <c r="E3575" i="6"/>
  <c r="E3479" i="6"/>
  <c r="E3649" i="6"/>
  <c r="E3778" i="6"/>
  <c r="E3954" i="6"/>
  <c r="E3471" i="6"/>
  <c r="E3715" i="6"/>
  <c r="E3987" i="6"/>
  <c r="E3984" i="6"/>
  <c r="E3532" i="6"/>
  <c r="E4089" i="6"/>
  <c r="E3454" i="6"/>
  <c r="E3500" i="6"/>
  <c r="E3493" i="6"/>
  <c r="E3961" i="6"/>
  <c r="E4075" i="6"/>
  <c r="E3570" i="6"/>
  <c r="E4047" i="6"/>
  <c r="E3883" i="6"/>
  <c r="E3940" i="6"/>
  <c r="E3719" i="6"/>
  <c r="E3948" i="6"/>
  <c r="E3941" i="6"/>
  <c r="E3766" i="6"/>
  <c r="E3529" i="6"/>
  <c r="E3640" i="6"/>
  <c r="E3775" i="6"/>
  <c r="E3510" i="6"/>
  <c r="E4067" i="6"/>
  <c r="E3793" i="6"/>
  <c r="E3491" i="6"/>
  <c r="E3656" i="6"/>
  <c r="E4118" i="6"/>
  <c r="G4082" i="6"/>
  <c r="I4082" i="6"/>
  <c r="I3560" i="6"/>
  <c r="F3560" i="6"/>
  <c r="F3555" i="6"/>
  <c r="I3555" i="6"/>
  <c r="F3557" i="6"/>
  <c r="I3557" i="6"/>
  <c r="F3679" i="6"/>
  <c r="I3679" i="6"/>
  <c r="F3868" i="6"/>
  <c r="I3868" i="6"/>
  <c r="F3899" i="6"/>
  <c r="F4151" i="6"/>
  <c r="E4109" i="6"/>
  <c r="E3976" i="6"/>
  <c r="E3548" i="6"/>
  <c r="E3897" i="6"/>
  <c r="E3747" i="6"/>
  <c r="E4125" i="6"/>
  <c r="E3746" i="6"/>
  <c r="E3526" i="6"/>
  <c r="E3884" i="6"/>
  <c r="E3666" i="6"/>
  <c r="E3453" i="6"/>
  <c r="E3782" i="6"/>
  <c r="E3624" i="6"/>
  <c r="E3759" i="6"/>
  <c r="E3855" i="6"/>
  <c r="E4007" i="6"/>
  <c r="E3455" i="6"/>
  <c r="E3852" i="6"/>
  <c r="E3739" i="6"/>
  <c r="E3826" i="6"/>
  <c r="E3860" i="6"/>
  <c r="E4107" i="6"/>
  <c r="E3771" i="6"/>
  <c r="E3701" i="6"/>
  <c r="E3935" i="6"/>
  <c r="E3734" i="6"/>
  <c r="E3573" i="6"/>
  <c r="E3531" i="6"/>
  <c r="E3480" i="6"/>
  <c r="E3970" i="6"/>
  <c r="E3674" i="6"/>
  <c r="E3773" i="6"/>
  <c r="E4035" i="6"/>
  <c r="E3776" i="6"/>
  <c r="E4091" i="6"/>
  <c r="E4037" i="6"/>
  <c r="E3960" i="6"/>
  <c r="E3985" i="6"/>
  <c r="E3849" i="6"/>
  <c r="E3833" i="6"/>
  <c r="E3774" i="6"/>
  <c r="E4165" i="6"/>
  <c r="E3505" i="6"/>
  <c r="E3558" i="6"/>
  <c r="E4135" i="6"/>
  <c r="E4086" i="6"/>
  <c r="E3929" i="6"/>
  <c r="E3592" i="6"/>
  <c r="E3788" i="6"/>
  <c r="E3851" i="6"/>
  <c r="E3612" i="6"/>
  <c r="E3842" i="6"/>
  <c r="E3603" i="6"/>
  <c r="E3662" i="6"/>
  <c r="E3487" i="6"/>
  <c r="E4001" i="6"/>
  <c r="E4102" i="6"/>
  <c r="E4105" i="6"/>
  <c r="E3898" i="6"/>
  <c r="E4134" i="6"/>
  <c r="E4017" i="6"/>
  <c r="E3643" i="6"/>
  <c r="E4097" i="6"/>
  <c r="E3702" i="6"/>
  <c r="E3447" i="6"/>
  <c r="E3694" i="6"/>
  <c r="E4093" i="6"/>
  <c r="E3502" i="6"/>
  <c r="E3869" i="6"/>
  <c r="E4048" i="6"/>
  <c r="E3682" i="6"/>
  <c r="E3584" i="6"/>
  <c r="E3463" i="6"/>
  <c r="E4077" i="6"/>
  <c r="E3562" i="6"/>
  <c r="E3835" i="6"/>
  <c r="E4085" i="6"/>
  <c r="E3553" i="6"/>
  <c r="E3587" i="6"/>
  <c r="E4010" i="6"/>
  <c r="E3467" i="6"/>
  <c r="E3840" i="6"/>
  <c r="E3646" i="6"/>
  <c r="E3735" i="6"/>
  <c r="E3644" i="6"/>
  <c r="E4071" i="6"/>
  <c r="E3661" i="6"/>
  <c r="E3633" i="6"/>
  <c r="E3516" i="6"/>
  <c r="E3789" i="6"/>
  <c r="E4019" i="6"/>
  <c r="E3543" i="6"/>
  <c r="E3882" i="6"/>
  <c r="E4025" i="6"/>
  <c r="E4173" i="6"/>
  <c r="E3556" i="6"/>
  <c r="E3927" i="6"/>
  <c r="E3974" i="6"/>
  <c r="E3512" i="6"/>
  <c r="E3634" i="6"/>
  <c r="E3979" i="6"/>
  <c r="E3762" i="6"/>
  <c r="E3648" i="6"/>
  <c r="E4034" i="6"/>
  <c r="E3535" i="6"/>
  <c r="E3816" i="6"/>
  <c r="E3517" i="6"/>
  <c r="E3857" i="6"/>
  <c r="E3848" i="6"/>
  <c r="E3602" i="6"/>
  <c r="M3928" i="6"/>
  <c r="F3928" i="6"/>
  <c r="F3504" i="6"/>
  <c r="M4100" i="6"/>
  <c r="G4100" i="6"/>
  <c r="I4100" i="6"/>
  <c r="I3483" i="6"/>
  <c r="F3483" i="6"/>
  <c r="G4104" i="6"/>
  <c r="M4104" i="6"/>
  <c r="F4104" i="6"/>
  <c r="Q4104" i="6"/>
  <c r="F3488" i="6"/>
  <c r="I3488" i="6"/>
  <c r="F3991" i="6"/>
  <c r="E3889" i="6"/>
  <c r="E3276" i="6"/>
  <c r="E3363" i="6"/>
  <c r="E3113" i="6"/>
  <c r="E3437" i="6"/>
  <c r="E3427" i="6"/>
  <c r="E2977" i="6"/>
  <c r="E3011" i="6"/>
  <c r="E3432" i="6"/>
  <c r="E3278" i="6"/>
  <c r="E3440" i="6"/>
  <c r="E3198" i="6"/>
  <c r="E3144" i="6"/>
  <c r="E2982" i="6"/>
  <c r="E3298" i="6"/>
  <c r="E3157" i="6"/>
  <c r="E3059" i="6"/>
  <c r="E3203" i="6"/>
  <c r="E2967" i="6"/>
  <c r="E3306" i="6"/>
  <c r="E3308" i="6"/>
  <c r="E3303" i="6"/>
  <c r="E3310" i="6"/>
  <c r="E3231" i="6"/>
  <c r="E3078" i="6"/>
  <c r="E3096" i="6"/>
  <c r="E3126" i="6"/>
  <c r="E2965" i="6"/>
  <c r="E3402" i="6"/>
  <c r="E3285" i="6"/>
  <c r="E3033" i="6"/>
  <c r="E3280" i="6"/>
  <c r="E2992" i="6"/>
  <c r="E3421" i="6"/>
  <c r="E3195" i="6"/>
  <c r="E3049" i="6"/>
  <c r="E3400" i="6"/>
  <c r="E3350" i="6"/>
  <c r="E3023" i="6"/>
  <c r="E3234" i="6"/>
  <c r="E3442" i="6"/>
  <c r="E2958" i="6"/>
  <c r="E3324" i="6"/>
  <c r="E3189" i="6"/>
  <c r="E3364" i="6"/>
  <c r="E3160" i="6"/>
  <c r="E3172" i="6"/>
  <c r="E3215" i="6"/>
  <c r="E3123" i="6"/>
  <c r="E2959" i="6"/>
  <c r="E3155" i="6"/>
  <c r="E3334" i="6"/>
  <c r="E3045" i="6"/>
  <c r="E3069" i="6"/>
  <c r="E2997" i="6"/>
  <c r="E3412" i="6"/>
  <c r="E3265" i="6"/>
  <c r="E3190" i="6"/>
  <c r="E3415" i="6"/>
  <c r="E3081" i="6"/>
  <c r="E3430" i="6"/>
  <c r="E3124" i="6"/>
  <c r="E2984" i="6"/>
  <c r="E3026" i="6"/>
  <c r="E3382" i="6"/>
  <c r="E3327" i="6"/>
  <c r="E3297" i="6"/>
  <c r="E3218" i="6"/>
  <c r="E3264" i="6"/>
  <c r="E3196" i="6"/>
  <c r="E3073" i="6"/>
  <c r="E3119" i="6"/>
  <c r="E2994" i="6"/>
  <c r="E3443" i="6"/>
  <c r="E3282" i="6"/>
  <c r="E2978" i="6"/>
  <c r="E3002" i="6"/>
  <c r="E3132" i="6"/>
  <c r="E3008" i="6"/>
  <c r="E3393" i="6"/>
  <c r="E3180" i="6"/>
  <c r="E3167" i="6"/>
  <c r="E3375" i="6"/>
  <c r="E3100" i="6"/>
  <c r="E3390" i="6"/>
  <c r="E3346" i="6"/>
  <c r="E3097" i="6"/>
  <c r="E3046" i="6"/>
  <c r="E2960" i="6"/>
  <c r="E3331" i="6"/>
  <c r="E3091" i="6"/>
  <c r="E3431" i="6"/>
  <c r="E3406" i="6"/>
  <c r="E3257" i="6"/>
  <c r="E3239" i="6"/>
  <c r="E3021" i="6"/>
  <c r="E3068" i="6"/>
  <c r="E3323" i="6"/>
  <c r="E3255" i="6"/>
  <c r="E3090" i="6"/>
  <c r="E2996" i="6"/>
  <c r="E3039" i="6"/>
  <c r="E3370" i="6"/>
  <c r="E3405" i="6"/>
  <c r="E3433" i="6"/>
  <c r="E3269" i="6"/>
  <c r="E3192" i="6"/>
  <c r="E3245" i="6"/>
  <c r="E3293" i="6"/>
  <c r="E3166" i="6"/>
  <c r="E3394" i="6"/>
  <c r="E3249" i="6"/>
  <c r="E3152" i="6"/>
  <c r="E3028" i="6"/>
  <c r="E3063" i="6"/>
  <c r="E3289" i="6"/>
  <c r="E3219" i="6"/>
  <c r="E3343" i="6"/>
  <c r="E3149" i="6"/>
  <c r="E3211" i="6"/>
  <c r="E3186" i="6"/>
  <c r="E3007" i="6"/>
  <c r="E2999" i="6"/>
  <c r="E3029" i="6"/>
  <c r="E3054" i="6"/>
  <c r="E3071" i="6"/>
  <c r="E3062" i="6"/>
  <c r="E3104" i="6"/>
  <c r="E3057" i="6"/>
  <c r="E3366" i="6"/>
  <c r="E3127" i="6"/>
  <c r="E3072" i="6"/>
  <c r="E3201" i="6"/>
  <c r="E3320" i="6"/>
  <c r="E3099" i="6"/>
  <c r="E3197" i="6"/>
  <c r="E3287" i="6"/>
  <c r="E3158" i="6"/>
  <c r="E3085" i="6"/>
  <c r="E3122" i="6"/>
  <c r="E3217" i="6"/>
  <c r="E3422" i="6"/>
  <c r="E3109" i="6"/>
  <c r="E3305" i="6"/>
  <c r="E3156" i="6"/>
  <c r="E3417" i="6"/>
  <c r="E3092" i="6"/>
  <c r="E2961" i="6"/>
  <c r="E3413" i="6"/>
  <c r="E3060" i="6"/>
  <c r="E3438" i="6"/>
  <c r="E3258" i="6"/>
  <c r="E3275" i="6"/>
  <c r="E3146" i="6"/>
  <c r="E3209" i="6"/>
  <c r="E3138" i="6"/>
  <c r="E3281" i="6"/>
  <c r="E3084" i="6"/>
  <c r="E3047" i="6"/>
  <c r="E3014" i="6"/>
  <c r="E3162" i="6"/>
  <c r="E3067" i="6"/>
  <c r="E3025" i="6"/>
  <c r="E3173" i="6"/>
  <c r="E3401" i="6"/>
  <c r="E3328" i="6"/>
  <c r="E3376" i="6"/>
  <c r="E3398" i="6"/>
  <c r="E3247" i="6"/>
  <c r="E3139" i="6"/>
  <c r="E3444" i="6"/>
  <c r="E3105" i="6"/>
  <c r="E3086" i="6"/>
  <c r="E3424" i="6"/>
  <c r="E3261" i="6"/>
  <c r="E3128" i="6"/>
  <c r="E3253" i="6"/>
  <c r="E3094" i="6"/>
  <c r="E3387" i="6"/>
  <c r="E3304" i="6"/>
  <c r="E3358" i="6"/>
  <c r="E3212" i="6"/>
  <c r="E3330" i="6"/>
  <c r="E3150" i="6"/>
  <c r="E2990" i="6"/>
  <c r="E3439" i="6"/>
  <c r="E3024" i="6"/>
  <c r="E3171" i="6"/>
  <c r="E3006" i="6"/>
  <c r="E3233" i="6"/>
  <c r="E3337" i="6"/>
  <c r="E3130" i="6"/>
  <c r="E3420" i="6"/>
  <c r="E3316" i="6"/>
  <c r="E3027" i="6"/>
  <c r="E2971" i="6"/>
  <c r="E3108" i="6"/>
  <c r="E3043" i="6"/>
  <c r="E3145" i="6"/>
  <c r="E2991" i="6"/>
  <c r="E2966" i="6"/>
  <c r="E3228" i="6"/>
  <c r="E3112" i="6"/>
  <c r="E3411" i="6"/>
  <c r="E3142" i="6"/>
  <c r="E3434" i="6"/>
  <c r="E3317" i="6"/>
  <c r="E3268" i="6"/>
  <c r="E3022" i="6"/>
  <c r="E3032" i="6"/>
  <c r="E3259" i="6"/>
  <c r="E3229" i="6"/>
  <c r="E3299" i="6"/>
  <c r="E3184" i="6"/>
  <c r="E3066" i="6"/>
  <c r="E3396" i="6"/>
  <c r="E3295" i="6"/>
  <c r="E3168" i="6"/>
  <c r="E3244" i="6"/>
  <c r="E2975" i="6"/>
  <c r="E3369" i="6"/>
  <c r="E3294" i="6"/>
  <c r="E3004" i="6"/>
  <c r="E3315" i="6"/>
  <c r="E2986" i="6"/>
  <c r="E3041" i="6"/>
  <c r="E3241" i="6"/>
  <c r="E3349" i="6"/>
  <c r="E3143" i="6"/>
  <c r="E3020" i="6"/>
  <c r="E3236" i="6"/>
  <c r="E3271" i="6"/>
  <c r="E3263" i="6"/>
  <c r="E3163" i="6"/>
  <c r="E3240" i="6"/>
  <c r="E3428" i="6"/>
  <c r="E3246" i="6"/>
  <c r="E3137" i="6"/>
  <c r="E3000" i="6"/>
  <c r="E3426" i="6"/>
  <c r="E3386" i="6"/>
  <c r="E3302" i="6"/>
  <c r="E3052" i="6"/>
  <c r="E3260" i="6"/>
  <c r="E3403" i="6"/>
  <c r="E2962" i="6"/>
  <c r="E2955" i="6"/>
  <c r="E3286" i="6"/>
  <c r="E3300" i="6"/>
  <c r="E3065" i="6"/>
  <c r="E3216" i="6"/>
  <c r="E2972" i="6"/>
  <c r="E3038" i="6"/>
  <c r="E3333" i="6"/>
  <c r="E3353" i="6"/>
  <c r="E2969" i="6"/>
  <c r="E3230" i="6"/>
  <c r="E3140" i="6"/>
  <c r="E2983" i="6"/>
  <c r="E3227" i="6"/>
  <c r="E3205" i="6"/>
  <c r="E3103" i="6"/>
  <c r="E3183" i="6"/>
  <c r="E3079" i="6"/>
  <c r="E3446" i="6"/>
  <c r="E3199" i="6"/>
  <c r="E3254" i="6"/>
  <c r="E3312" i="6"/>
  <c r="E3336" i="6"/>
  <c r="E3341" i="6"/>
  <c r="E3248" i="6"/>
  <c r="E3292" i="6"/>
  <c r="E3262" i="6"/>
  <c r="E3348" i="6"/>
  <c r="E2963" i="6"/>
  <c r="E3407" i="6"/>
  <c r="E3384" i="6"/>
  <c r="E3019" i="6"/>
  <c r="E3380" i="6"/>
  <c r="E3080" i="6"/>
  <c r="E3356" i="6"/>
  <c r="E3325" i="6"/>
  <c r="E3133" i="6"/>
  <c r="E3136" i="6"/>
  <c r="E3383" i="6"/>
  <c r="E3098" i="6"/>
  <c r="E3226" i="6"/>
  <c r="E3368" i="6"/>
  <c r="E3088" i="6"/>
  <c r="E2985" i="6"/>
  <c r="E3093" i="6"/>
  <c r="E3188" i="6"/>
  <c r="E3291" i="6"/>
  <c r="E2968" i="6"/>
  <c r="E3408" i="6"/>
  <c r="E3225" i="6"/>
  <c r="E3076" i="6"/>
  <c r="E3087" i="6"/>
  <c r="E2995" i="6"/>
  <c r="E3017" i="6"/>
  <c r="E3221" i="6"/>
  <c r="E3148" i="6"/>
  <c r="E3082" i="6"/>
  <c r="E3101" i="6"/>
  <c r="E2953" i="6"/>
  <c r="E3367" i="6"/>
  <c r="E3159" i="6"/>
  <c r="E3274" i="6"/>
  <c r="E2988" i="6"/>
  <c r="E2973" i="6"/>
  <c r="E2993" i="6"/>
  <c r="E3379" i="6"/>
  <c r="E3307" i="6"/>
  <c r="E3267" i="6"/>
  <c r="E3359" i="6"/>
  <c r="E3053" i="6"/>
  <c r="E3372" i="6"/>
  <c r="E2954" i="6"/>
  <c r="E3362" i="6"/>
  <c r="E3351" i="6"/>
  <c r="E3374" i="6"/>
  <c r="E3288" i="6"/>
  <c r="E3147" i="6"/>
  <c r="E3425" i="6"/>
  <c r="E3181" i="6"/>
  <c r="E2970" i="6"/>
  <c r="E3378" i="6"/>
  <c r="E3213" i="6"/>
  <c r="E3222" i="6"/>
  <c r="E3340" i="6"/>
  <c r="E3345" i="6"/>
  <c r="E3347" i="6"/>
  <c r="E3301" i="6"/>
  <c r="E3051" i="6"/>
  <c r="E3175" i="6"/>
  <c r="E3344" i="6"/>
  <c r="E3129" i="6"/>
  <c r="E3056" i="6"/>
  <c r="E3237" i="6"/>
  <c r="E3332" i="6"/>
  <c r="E3044" i="6"/>
  <c r="E3296" i="6"/>
  <c r="E3283" i="6"/>
  <c r="E2956" i="6"/>
  <c r="E3277" i="6"/>
  <c r="E3009" i="6"/>
  <c r="E3111" i="6"/>
  <c r="E3381" i="6"/>
  <c r="E3118" i="6"/>
  <c r="E3210" i="6"/>
  <c r="E3204" i="6"/>
  <c r="E3279" i="6"/>
  <c r="E3083" i="6"/>
  <c r="E3202" i="6"/>
  <c r="E3013" i="6"/>
  <c r="E3436" i="6"/>
  <c r="E3015" i="6"/>
  <c r="E3125" i="6"/>
  <c r="E3322" i="6"/>
  <c r="E3200" i="6"/>
  <c r="E3058" i="6"/>
  <c r="E3309" i="6"/>
  <c r="E3318" i="6"/>
  <c r="E3342" i="6"/>
  <c r="E3392" i="6"/>
  <c r="E2974" i="6"/>
  <c r="E3319" i="6"/>
  <c r="E3161" i="6"/>
  <c r="E3435" i="6"/>
  <c r="E3120" i="6"/>
  <c r="E3165" i="6"/>
  <c r="E3117" i="6"/>
  <c r="E3174" i="6"/>
  <c r="E3266" i="6"/>
  <c r="E2976" i="6"/>
  <c r="E3042" i="6"/>
  <c r="E3177" i="6"/>
  <c r="E3371" i="6"/>
  <c r="E2981" i="6"/>
  <c r="E3030" i="6"/>
  <c r="E3012" i="6"/>
  <c r="E2987" i="6"/>
  <c r="E3385" i="6"/>
  <c r="E3290" i="6"/>
  <c r="E2952" i="6"/>
  <c r="E3134" i="6"/>
  <c r="E3115" i="6"/>
  <c r="E3250" i="6"/>
  <c r="E3373" i="6"/>
  <c r="E3193" i="6"/>
  <c r="E3095" i="6"/>
  <c r="E3107" i="6"/>
  <c r="E3409" i="6"/>
  <c r="E3311" i="6"/>
  <c r="E3040" i="6"/>
  <c r="E3176" i="6"/>
  <c r="E3179" i="6"/>
  <c r="E3445" i="6"/>
  <c r="E3389" i="6"/>
  <c r="E3114" i="6"/>
  <c r="E3121" i="6"/>
  <c r="E3335" i="6"/>
  <c r="E3131" i="6"/>
  <c r="E3016" i="6"/>
  <c r="E3391" i="6"/>
  <c r="E3106" i="6"/>
  <c r="E3397" i="6"/>
  <c r="E3243" i="6"/>
  <c r="E3003" i="6"/>
  <c r="E3284" i="6"/>
  <c r="E3404" i="6"/>
  <c r="E3251" i="6"/>
  <c r="E3326" i="6"/>
  <c r="E3116" i="6"/>
  <c r="E3048" i="6"/>
  <c r="E3273" i="6"/>
  <c r="E2980" i="6"/>
  <c r="E3070" i="6"/>
  <c r="E3154" i="6"/>
  <c r="E3102" i="6"/>
  <c r="E3441" i="6"/>
  <c r="E3321" i="6"/>
  <c r="E3055" i="6"/>
  <c r="E2979" i="6"/>
  <c r="E3220" i="6"/>
  <c r="E3416" i="6"/>
  <c r="E3110" i="6"/>
  <c r="E3418" i="6"/>
  <c r="E3252" i="6"/>
  <c r="E3272" i="6"/>
  <c r="E3399" i="6"/>
  <c r="E3018" i="6"/>
  <c r="E3036" i="6"/>
  <c r="E3169" i="6"/>
  <c r="E3170" i="6"/>
  <c r="E3001" i="6"/>
  <c r="E3075" i="6"/>
  <c r="E3419" i="6"/>
  <c r="E2998" i="6"/>
  <c r="E3270" i="6"/>
  <c r="E3256" i="6"/>
  <c r="E3314" i="6"/>
  <c r="E3339" i="6"/>
  <c r="E3354" i="6"/>
  <c r="E3223" i="6"/>
  <c r="E3313" i="6"/>
  <c r="E3388" i="6"/>
  <c r="E3329" i="6"/>
  <c r="E3365" i="6"/>
  <c r="E3005" i="6"/>
  <c r="E3377" i="6"/>
  <c r="E3061" i="6"/>
  <c r="E3141" i="6"/>
  <c r="E3185" i="6"/>
  <c r="E3050" i="6"/>
  <c r="E3214" i="6"/>
  <c r="E3037" i="6"/>
  <c r="E3064" i="6"/>
  <c r="E3414" i="6"/>
  <c r="E3089" i="6"/>
  <c r="E3423" i="6"/>
  <c r="E3355" i="6"/>
  <c r="E2964" i="6"/>
  <c r="E3035" i="6"/>
  <c r="E3010" i="6"/>
  <c r="E2957" i="6"/>
  <c r="E3164" i="6"/>
  <c r="E3151" i="6"/>
  <c r="E2989" i="6"/>
  <c r="E3206" i="6"/>
  <c r="E3077" i="6"/>
  <c r="E3153" i="6"/>
  <c r="E3338" i="6"/>
  <c r="E3135" i="6"/>
  <c r="E3410" i="6"/>
  <c r="E3194" i="6"/>
  <c r="E3187" i="6"/>
  <c r="E3207" i="6"/>
  <c r="E3242" i="6"/>
  <c r="E3208" i="6"/>
  <c r="E3074" i="6"/>
  <c r="E3429" i="6"/>
  <c r="E3361" i="6"/>
  <c r="E3224" i="6"/>
  <c r="E3238" i="6"/>
  <c r="E3191" i="6"/>
  <c r="E3395" i="6"/>
  <c r="E3232" i="6"/>
  <c r="E3178" i="6"/>
  <c r="E3034" i="6"/>
  <c r="E3031" i="6"/>
  <c r="E3182" i="6"/>
  <c r="E3352" i="6"/>
  <c r="E3357" i="6"/>
  <c r="E3235" i="6"/>
  <c r="E3360" i="6"/>
  <c r="E3681" i="6"/>
  <c r="E3503" i="6"/>
  <c r="E4042" i="6"/>
  <c r="E3858" i="6"/>
  <c r="E4156" i="6"/>
  <c r="E4032" i="6"/>
  <c r="E3460" i="6"/>
  <c r="E3620" i="6"/>
  <c r="E3827" i="6"/>
  <c r="E3983" i="6"/>
  <c r="E3658" i="6"/>
  <c r="E4099" i="6"/>
  <c r="E4115" i="6"/>
  <c r="E3801" i="6"/>
  <c r="E3689" i="6"/>
  <c r="E4015" i="6"/>
  <c r="E3942" i="6"/>
  <c r="E3663" i="6"/>
  <c r="E3806" i="6"/>
  <c r="E4094" i="6"/>
  <c r="E3667" i="6"/>
  <c r="E3993" i="6"/>
  <c r="E3727" i="6"/>
  <c r="E4150" i="6"/>
  <c r="E3850" i="6"/>
  <c r="E3986" i="6"/>
  <c r="E3932" i="6"/>
  <c r="E4132" i="6"/>
  <c r="E3540" i="6"/>
  <c r="E3765" i="6"/>
  <c r="E4039" i="6"/>
  <c r="E3845" i="6"/>
  <c r="E3989" i="6"/>
  <c r="E4052" i="6"/>
  <c r="E4113" i="6"/>
  <c r="E3799" i="6"/>
  <c r="E3904" i="6"/>
  <c r="E3611" i="6"/>
  <c r="E3721" i="6"/>
  <c r="E3791" i="6"/>
  <c r="E3878" i="6"/>
  <c r="E3693" i="6"/>
  <c r="E3613" i="6"/>
  <c r="E3752" i="6"/>
  <c r="E4011" i="6"/>
  <c r="E3621" i="6"/>
  <c r="E4144" i="6"/>
  <c r="E4006" i="6"/>
  <c r="E4119" i="6"/>
  <c r="E4141" i="6"/>
  <c r="E3825" i="6"/>
  <c r="E3534" i="6"/>
  <c r="E3506" i="6"/>
  <c r="E3472" i="6"/>
  <c r="E3525" i="6"/>
  <c r="E3706" i="6"/>
  <c r="E3831" i="6"/>
  <c r="E3751" i="6"/>
  <c r="E3807" i="6"/>
  <c r="E4163" i="6"/>
  <c r="E3673" i="6"/>
  <c r="E3846" i="6"/>
  <c r="E3866" i="6"/>
  <c r="E3909" i="6"/>
  <c r="E3672" i="6"/>
  <c r="E4114" i="6"/>
  <c r="E3468" i="6"/>
  <c r="E4108" i="6"/>
  <c r="E3823" i="6"/>
  <c r="E4084" i="6"/>
  <c r="E3772" i="6"/>
  <c r="E3495" i="6"/>
  <c r="E3876" i="6"/>
  <c r="E3944" i="6"/>
  <c r="E3834" i="6"/>
  <c r="E3478" i="6"/>
  <c r="E3477" i="6"/>
  <c r="E4096" i="6"/>
  <c r="E3448" i="6"/>
  <c r="E4160" i="6"/>
  <c r="E4000" i="6"/>
  <c r="E3894" i="6"/>
  <c r="E3710" i="6"/>
  <c r="E4128" i="6"/>
  <c r="E3465" i="6"/>
  <c r="E3469" i="6"/>
  <c r="E3629" i="6"/>
  <c r="E3761" i="6"/>
  <c r="E3893" i="6"/>
  <c r="E4013" i="6"/>
  <c r="E3482" i="6"/>
  <c r="E4080" i="6"/>
  <c r="E4058" i="6"/>
  <c r="E4074" i="6"/>
  <c r="E3926" i="6"/>
  <c r="E4061" i="6"/>
  <c r="F3494" i="6"/>
  <c r="I3494" i="6"/>
  <c r="F4072" i="6"/>
  <c r="F3680" i="6"/>
  <c r="I3680" i="6"/>
  <c r="F3922" i="6"/>
  <c r="F3784" i="6"/>
  <c r="I3519" i="6"/>
  <c r="F3519" i="6"/>
  <c r="I3683" i="6"/>
  <c r="Q4023" i="6"/>
  <c r="F4152" i="6"/>
  <c r="Q3995" i="6"/>
  <c r="G3995" i="6"/>
  <c r="F3995" i="6"/>
  <c r="Q3967" i="6"/>
  <c r="F3459" i="6"/>
  <c r="I3459" i="6"/>
  <c r="E3923" i="6"/>
  <c r="E3916" i="6"/>
  <c r="E4050" i="6"/>
  <c r="E4031" i="6"/>
  <c r="E4116" i="6"/>
  <c r="E4112" i="6"/>
  <c r="E3830" i="6"/>
  <c r="E3492" i="6"/>
  <c r="E3796" i="6"/>
  <c r="E3737" i="6"/>
  <c r="E4028" i="6"/>
  <c r="E3630" i="6"/>
  <c r="E4106" i="6"/>
  <c r="E3546" i="6"/>
  <c r="E3946" i="6"/>
  <c r="E3521" i="6"/>
  <c r="E4056" i="6"/>
  <c r="E3890" i="6"/>
  <c r="E3545" i="6"/>
  <c r="E3691" i="6"/>
  <c r="E3790" i="6"/>
  <c r="E3664" i="6"/>
  <c r="E3952" i="6"/>
  <c r="E4078" i="6"/>
  <c r="E4090" i="6"/>
  <c r="E3988" i="6"/>
  <c r="E4095" i="6"/>
  <c r="E3675" i="6"/>
  <c r="E3870" i="6"/>
  <c r="E3910" i="6"/>
  <c r="E4110" i="6"/>
  <c r="E4008" i="6"/>
  <c r="E4174" i="6"/>
  <c r="E3566" i="6"/>
  <c r="E3955" i="6"/>
  <c r="E3665" i="6"/>
  <c r="E3627" i="6"/>
  <c r="E4073" i="6"/>
  <c r="E4046" i="6"/>
  <c r="E4076" i="6"/>
  <c r="E3724" i="6"/>
  <c r="E3496" i="6"/>
  <c r="E3718" i="6"/>
  <c r="E3610" i="6"/>
  <c r="E3509" i="6"/>
  <c r="E4069" i="6"/>
  <c r="E3579" i="6"/>
  <c r="E4029" i="6"/>
  <c r="E3820" i="6"/>
  <c r="E3918" i="6"/>
  <c r="E3544" i="6"/>
  <c r="E3854" i="6"/>
  <c r="E3581" i="6"/>
  <c r="E3891" i="6"/>
  <c r="E3474" i="6"/>
  <c r="E4009" i="6"/>
  <c r="E3697" i="6"/>
  <c r="E4033" i="6"/>
  <c r="E3462" i="6"/>
  <c r="E3763" i="6"/>
  <c r="E3461" i="6"/>
  <c r="E3563" i="6"/>
  <c r="E4170" i="6"/>
  <c r="E3903" i="6"/>
  <c r="E3732" i="6"/>
  <c r="E3733" i="6"/>
  <c r="E3628" i="6"/>
  <c r="E3931" i="6"/>
  <c r="E4004" i="6"/>
  <c r="E3780" i="6"/>
  <c r="E3659" i="6"/>
  <c r="E4003" i="6"/>
  <c r="E3655" i="6"/>
  <c r="E3755" i="6"/>
  <c r="E3978" i="6"/>
  <c r="E3513" i="6"/>
  <c r="E4092" i="6"/>
  <c r="E3464" i="6"/>
  <c r="E3814" i="6"/>
  <c r="E3921" i="6"/>
  <c r="E3716" i="6"/>
  <c r="E3881" i="6"/>
  <c r="E3779" i="6"/>
  <c r="E3580" i="6"/>
  <c r="E3917" i="6"/>
  <c r="E3785" i="6"/>
  <c r="E3874" i="6"/>
  <c r="E3537" i="6"/>
  <c r="E3972" i="6"/>
  <c r="E3635" i="6"/>
  <c r="E4121" i="6"/>
  <c r="E3817" i="6"/>
  <c r="E3821" i="6"/>
  <c r="E4139" i="6"/>
  <c r="E3657" i="6"/>
  <c r="E3862" i="6"/>
  <c r="E3730" i="6"/>
  <c r="E3767" i="6"/>
  <c r="E4026" i="6"/>
  <c r="E3636" i="6"/>
  <c r="E4171" i="6"/>
  <c r="E4130" i="6"/>
  <c r="E3758" i="6"/>
  <c r="E3887" i="6"/>
  <c r="E4049" i="6"/>
  <c r="E3530" i="6"/>
  <c r="E3687" i="6"/>
  <c r="E3906" i="6"/>
  <c r="E3588" i="6"/>
  <c r="E3872" i="6"/>
  <c r="E3879" i="6"/>
  <c r="E3925" i="6"/>
  <c r="E3481" i="6"/>
  <c r="E3596" i="6"/>
  <c r="E3452" i="6"/>
  <c r="E3568" i="6"/>
  <c r="E3515" i="6"/>
  <c r="E4103" i="6"/>
  <c r="E3653" i="6"/>
  <c r="E3867" i="6"/>
  <c r="E3924" i="6"/>
  <c r="E4055" i="6"/>
  <c r="E3996" i="6"/>
  <c r="E3815" i="6"/>
  <c r="E4166" i="6"/>
  <c r="E3576" i="6"/>
  <c r="E3593" i="6"/>
  <c r="E3651" i="6"/>
  <c r="E3589" i="6"/>
  <c r="E3591" i="6"/>
  <c r="Q219" i="6"/>
  <c r="P219" i="6" s="1"/>
  <c r="N219" i="6" s="1"/>
  <c r="O220" i="6" s="1"/>
  <c r="M218" i="6"/>
  <c r="L218" i="6" s="1"/>
  <c r="J218" i="6" s="1"/>
  <c r="K219" i="6" s="1"/>
  <c r="F3967" i="6" l="1"/>
  <c r="G4154" i="6"/>
  <c r="I4154" i="6"/>
  <c r="Q4154" i="6"/>
  <c r="I3583" i="6"/>
  <c r="M4154" i="6"/>
  <c r="I4117" i="6"/>
  <c r="Q3998" i="6"/>
  <c r="M4137" i="6"/>
  <c r="I3619" i="6"/>
  <c r="F3900" i="6"/>
  <c r="I3642" i="6"/>
  <c r="I3559" i="6"/>
  <c r="M3995" i="6"/>
  <c r="F3750" i="6"/>
  <c r="F3865" i="6"/>
  <c r="F3720" i="6"/>
  <c r="Q4137" i="6"/>
  <c r="M3998" i="6"/>
  <c r="I3476" i="6"/>
  <c r="I4088" i="6"/>
  <c r="G3998" i="6"/>
  <c r="I3913" i="6"/>
  <c r="I3574" i="6"/>
  <c r="I3567" i="6"/>
  <c r="Q4082" i="6"/>
  <c r="M4088" i="6"/>
  <c r="M3967" i="6"/>
  <c r="F3786" i="6"/>
  <c r="M4082" i="6"/>
  <c r="I3888" i="6"/>
  <c r="Q3991" i="6"/>
  <c r="F3604" i="6"/>
  <c r="F3822" i="6"/>
  <c r="I3726" i="6"/>
  <c r="I3722" i="6"/>
  <c r="G3977" i="6"/>
  <c r="F3601" i="6"/>
  <c r="F3595" i="6"/>
  <c r="Q4157" i="6"/>
  <c r="G4030" i="6"/>
  <c r="I3949" i="6"/>
  <c r="F3797" i="6"/>
  <c r="Q3934" i="6"/>
  <c r="M3969" i="6"/>
  <c r="F3569" i="6"/>
  <c r="Q4175" i="6"/>
  <c r="Q3969" i="6"/>
  <c r="Q3999" i="6"/>
  <c r="I3920" i="6"/>
  <c r="M3934" i="6"/>
  <c r="M4120" i="6"/>
  <c r="Q3997" i="6"/>
  <c r="G3934" i="6"/>
  <c r="Q4120" i="6"/>
  <c r="I3981" i="6"/>
  <c r="I3753" i="6"/>
  <c r="G4059" i="6"/>
  <c r="H4060" i="6" s="1"/>
  <c r="F3539" i="6"/>
  <c r="F3578" i="6"/>
  <c r="I3626" i="6"/>
  <c r="G3981" i="6"/>
  <c r="I4175" i="6"/>
  <c r="F3969" i="6"/>
  <c r="I3999" i="6"/>
  <c r="F3700" i="6"/>
  <c r="I3473" i="6"/>
  <c r="M3945" i="6"/>
  <c r="F3741" i="6"/>
  <c r="M4024" i="6"/>
  <c r="G4024" i="6"/>
  <c r="F4157" i="6"/>
  <c r="Q4024" i="6"/>
  <c r="F3708" i="6"/>
  <c r="F3622" i="6"/>
  <c r="I4120" i="6"/>
  <c r="F4175" i="6"/>
  <c r="I3875" i="6"/>
  <c r="F4038" i="6"/>
  <c r="F4127" i="6"/>
  <c r="F4083" i="6"/>
  <c r="M3981" i="6"/>
  <c r="I3717" i="6"/>
  <c r="I3690" i="6"/>
  <c r="I3605" i="6"/>
  <c r="I4158" i="6"/>
  <c r="F3945" i="6"/>
  <c r="I3808" i="6"/>
  <c r="I3698" i="6"/>
  <c r="M4157" i="6"/>
  <c r="F4024" i="6"/>
  <c r="I3934" i="6"/>
  <c r="F4120" i="6"/>
  <c r="F3723" i="6"/>
  <c r="G3999" i="6"/>
  <c r="H3999" i="6" s="1"/>
  <c r="G3949" i="6"/>
  <c r="G4038" i="6"/>
  <c r="F3538" i="6"/>
  <c r="I4059" i="6"/>
  <c r="M4175" i="6"/>
  <c r="G3969" i="6"/>
  <c r="F3999" i="6"/>
  <c r="I3967" i="6"/>
  <c r="Q4127" i="6"/>
  <c r="I3770" i="6"/>
  <c r="M4083" i="6"/>
  <c r="F3981" i="6"/>
  <c r="F4158" i="6"/>
  <c r="I3945" i="6"/>
  <c r="G4157" i="6"/>
  <c r="I3977" i="6"/>
  <c r="F3836" i="6"/>
  <c r="I3743" i="6"/>
  <c r="G3997" i="6"/>
  <c r="H3998" i="6" s="1"/>
  <c r="G4127" i="6"/>
  <c r="I4083" i="6"/>
  <c r="G4158" i="6"/>
  <c r="H4158" i="6" s="1"/>
  <c r="M4063" i="6"/>
  <c r="I4064" i="6"/>
  <c r="I3781" i="6"/>
  <c r="G4065" i="6"/>
  <c r="F3590" i="6"/>
  <c r="I3450" i="6"/>
  <c r="G4155" i="6"/>
  <c r="H4155" i="6" s="1"/>
  <c r="F3915" i="6"/>
  <c r="Q4168" i="6"/>
  <c r="M4155" i="6"/>
  <c r="G4168" i="6"/>
  <c r="I3902" i="6"/>
  <c r="M4168" i="6"/>
  <c r="I3729" i="6"/>
  <c r="F4155" i="6"/>
  <c r="I3637" i="6"/>
  <c r="F3489" i="6"/>
  <c r="I4127" i="6"/>
  <c r="F3599" i="6"/>
  <c r="F4137" i="6"/>
  <c r="F4168" i="6"/>
  <c r="I3994" i="6"/>
  <c r="M4022" i="6"/>
  <c r="F3637" i="6"/>
  <c r="I3819" i="6"/>
  <c r="F3582" i="6"/>
  <c r="F3958" i="6"/>
  <c r="I3915" i="6"/>
  <c r="G4068" i="6"/>
  <c r="F3800" i="6"/>
  <c r="I3597" i="6"/>
  <c r="M4152" i="6"/>
  <c r="F3902" i="6"/>
  <c r="F3812" i="6"/>
  <c r="I3670" i="6"/>
  <c r="G4137" i="6"/>
  <c r="M3997" i="6"/>
  <c r="G4063" i="6"/>
  <c r="F4064" i="6"/>
  <c r="G4020" i="6"/>
  <c r="I3639" i="6"/>
  <c r="I4068" i="6"/>
  <c r="F4068" i="6"/>
  <c r="I3800" i="6"/>
  <c r="Q4152" i="6"/>
  <c r="I3998" i="6"/>
  <c r="I3795" i="6"/>
  <c r="F3997" i="6"/>
  <c r="I3899" i="6"/>
  <c r="I3712" i="6"/>
  <c r="M3949" i="6"/>
  <c r="Q4158" i="6"/>
  <c r="I3958" i="6"/>
  <c r="Q3958" i="6"/>
  <c r="F3550" i="6"/>
  <c r="F3639" i="6"/>
  <c r="Q4068" i="6"/>
  <c r="F3669" i="6"/>
  <c r="Q4155" i="6"/>
  <c r="I3919" i="6"/>
  <c r="I4152" i="6"/>
  <c r="Q3949" i="6"/>
  <c r="Q4087" i="6"/>
  <c r="I3484" i="6"/>
  <c r="F3484" i="6"/>
  <c r="G4066" i="6"/>
  <c r="H4066" i="6" s="1"/>
  <c r="I4066" i="6"/>
  <c r="Q4066" i="6"/>
  <c r="M4066" i="6"/>
  <c r="F4066" i="6"/>
  <c r="Q4043" i="6"/>
  <c r="G4043" i="6"/>
  <c r="M4043" i="6"/>
  <c r="I4043" i="6"/>
  <c r="F3871" i="6"/>
  <c r="F3731" i="6"/>
  <c r="I3731" i="6"/>
  <c r="F3524" i="6"/>
  <c r="I3524" i="6"/>
  <c r="I3547" i="6"/>
  <c r="F3547" i="6"/>
  <c r="I3714" i="6"/>
  <c r="F3714" i="6"/>
  <c r="F3953" i="6"/>
  <c r="I3953" i="6"/>
  <c r="G3953" i="6"/>
  <c r="Q3953" i="6"/>
  <c r="M3953" i="6"/>
  <c r="Q4124" i="6"/>
  <c r="M4124" i="6"/>
  <c r="I4124" i="6"/>
  <c r="G4124" i="6"/>
  <c r="F4124" i="6"/>
  <c r="F3783" i="6"/>
  <c r="I3783" i="6"/>
  <c r="I3704" i="6"/>
  <c r="F3704" i="6"/>
  <c r="F3873" i="6"/>
  <c r="I3873" i="6"/>
  <c r="M3980" i="6"/>
  <c r="I3980" i="6"/>
  <c r="F3980" i="6"/>
  <c r="Q3980" i="6"/>
  <c r="G3980" i="6"/>
  <c r="I3692" i="6"/>
  <c r="M3982" i="6"/>
  <c r="G4138" i="6"/>
  <c r="M4138" i="6"/>
  <c r="F4138" i="6"/>
  <c r="Q4138" i="6"/>
  <c r="I4138" i="6"/>
  <c r="F3705" i="6"/>
  <c r="I3705" i="6"/>
  <c r="G3982" i="6"/>
  <c r="F3965" i="6"/>
  <c r="I3965" i="6"/>
  <c r="M3965" i="6"/>
  <c r="G3965" i="6"/>
  <c r="Q3965" i="6"/>
  <c r="I3956" i="6"/>
  <c r="Q3956" i="6"/>
  <c r="M3956" i="6"/>
  <c r="F3956" i="6"/>
  <c r="G3956" i="6"/>
  <c r="F4023" i="6"/>
  <c r="Q3964" i="6"/>
  <c r="G3964" i="6"/>
  <c r="M3964" i="6"/>
  <c r="F3964" i="6"/>
  <c r="I3756" i="6"/>
  <c r="F3756" i="6"/>
  <c r="F3760" i="6"/>
  <c r="I3760" i="6"/>
  <c r="G4101" i="6"/>
  <c r="H4101" i="6" s="1"/>
  <c r="I4101" i="6"/>
  <c r="M4101" i="6"/>
  <c r="F4101" i="6"/>
  <c r="Q4101" i="6"/>
  <c r="I3449" i="6"/>
  <c r="F3449" i="6"/>
  <c r="I3686" i="6"/>
  <c r="F3686" i="6"/>
  <c r="F3886" i="6"/>
  <c r="I3886" i="6"/>
  <c r="I3728" i="6"/>
  <c r="F3982" i="6"/>
  <c r="I3501" i="6"/>
  <c r="G4126" i="6"/>
  <c r="M4126" i="6"/>
  <c r="Q4126" i="6"/>
  <c r="F4126" i="6"/>
  <c r="I4126" i="6"/>
  <c r="G3968" i="6"/>
  <c r="H3968" i="6" s="1"/>
  <c r="F3968" i="6"/>
  <c r="Q3968" i="6"/>
  <c r="M3968" i="6"/>
  <c r="G4045" i="6"/>
  <c r="M4045" i="6"/>
  <c r="I4045" i="6"/>
  <c r="Q4045" i="6"/>
  <c r="F4045" i="6"/>
  <c r="F3713" i="6"/>
  <c r="I3669" i="6"/>
  <c r="Q3982" i="6"/>
  <c r="F3572" i="6"/>
  <c r="F4051" i="6"/>
  <c r="M4002" i="6"/>
  <c r="Q3933" i="6"/>
  <c r="M3933" i="6"/>
  <c r="I3552" i="6"/>
  <c r="G4111" i="6"/>
  <c r="F3501" i="6"/>
  <c r="I3652" i="6"/>
  <c r="I3880" i="6"/>
  <c r="F3880" i="6"/>
  <c r="I3757" i="6"/>
  <c r="F3757" i="6"/>
  <c r="I3813" i="6"/>
  <c r="F3813" i="6"/>
  <c r="F3930" i="6"/>
  <c r="I4136" i="6"/>
  <c r="I3930" i="6"/>
  <c r="M4136" i="6"/>
  <c r="I3742" i="6"/>
  <c r="I3863" i="6"/>
  <c r="F3829" i="6"/>
  <c r="H3995" i="6"/>
  <c r="G4153" i="6"/>
  <c r="H4153" i="6" s="1"/>
  <c r="M4030" i="6"/>
  <c r="I3632" i="6"/>
  <c r="G4014" i="6"/>
  <c r="Q4014" i="6"/>
  <c r="I4014" i="6"/>
  <c r="F4014" i="6"/>
  <c r="M4014" i="6"/>
  <c r="G4070" i="6"/>
  <c r="F4070" i="6"/>
  <c r="M4070" i="6"/>
  <c r="F3594" i="6"/>
  <c r="I3594" i="6"/>
  <c r="G4023" i="6"/>
  <c r="H4024" i="6" s="1"/>
  <c r="F4002" i="6"/>
  <c r="M4023" i="6"/>
  <c r="G4136" i="6"/>
  <c r="G4002" i="6"/>
  <c r="F3754" i="6"/>
  <c r="I3754" i="6"/>
  <c r="F3895" i="6"/>
  <c r="F4065" i="6"/>
  <c r="F3787" i="6"/>
  <c r="F3498" i="6"/>
  <c r="F4043" i="6"/>
  <c r="Q3957" i="6"/>
  <c r="M3930" i="6"/>
  <c r="I3792" i="6"/>
  <c r="F3742" i="6"/>
  <c r="M4065" i="6"/>
  <c r="F3660" i="6"/>
  <c r="I3895" i="6"/>
  <c r="G4064" i="6"/>
  <c r="Q4153" i="6"/>
  <c r="F3695" i="6"/>
  <c r="F3744" i="6"/>
  <c r="Q4030" i="6"/>
  <c r="F3802" i="6"/>
  <c r="G3994" i="6"/>
  <c r="I3713" i="6"/>
  <c r="M4169" i="6"/>
  <c r="G4169" i="6"/>
  <c r="M3950" i="6"/>
  <c r="G3950" i="6"/>
  <c r="F3950" i="6"/>
  <c r="I3950" i="6"/>
  <c r="Q3950" i="6"/>
  <c r="F3625" i="6"/>
  <c r="I3625" i="6"/>
  <c r="I3607" i="6"/>
  <c r="Q4136" i="6"/>
  <c r="I4005" i="6"/>
  <c r="M4005" i="6"/>
  <c r="M3992" i="6"/>
  <c r="Q3992" i="6"/>
  <c r="G3992" i="6"/>
  <c r="H3992" i="6" s="1"/>
  <c r="I3992" i="6"/>
  <c r="F3652" i="6"/>
  <c r="I3631" i="6"/>
  <c r="Q4002" i="6"/>
  <c r="I3507" i="6"/>
  <c r="I4065" i="6"/>
  <c r="I3968" i="6"/>
  <c r="F3992" i="6"/>
  <c r="I3523" i="6"/>
  <c r="F4153" i="6"/>
  <c r="M4064" i="6"/>
  <c r="F3683" i="6"/>
  <c r="Q4100" i="6"/>
  <c r="I4030" i="6"/>
  <c r="I3802" i="6"/>
  <c r="M3994" i="6"/>
  <c r="M3958" i="6"/>
  <c r="Q4051" i="6"/>
  <c r="G4051" i="6"/>
  <c r="M4051" i="6"/>
  <c r="F3685" i="6"/>
  <c r="I3685" i="6"/>
  <c r="Q4161" i="6"/>
  <c r="F4161" i="6"/>
  <c r="I4161" i="6"/>
  <c r="M4161" i="6"/>
  <c r="G4161" i="6"/>
  <c r="F3497" i="6"/>
  <c r="I3497" i="6"/>
  <c r="M3990" i="6"/>
  <c r="Q3990" i="6"/>
  <c r="I3990" i="6"/>
  <c r="G3990" i="6"/>
  <c r="H3991" i="6" s="1"/>
  <c r="F3853" i="6"/>
  <c r="I3853" i="6"/>
  <c r="I3856" i="6"/>
  <c r="F4149" i="6"/>
  <c r="G4149" i="6"/>
  <c r="I4149" i="6"/>
  <c r="Q4149" i="6"/>
  <c r="M4149" i="6"/>
  <c r="F4162" i="6"/>
  <c r="I4162" i="6"/>
  <c r="Q4162" i="6"/>
  <c r="M4162" i="6"/>
  <c r="G3963" i="6"/>
  <c r="Q3963" i="6"/>
  <c r="F3963" i="6"/>
  <c r="M3963" i="6"/>
  <c r="I3963" i="6"/>
  <c r="F3703" i="6"/>
  <c r="F4140" i="6"/>
  <c r="Q4140" i="6"/>
  <c r="G3975" i="6"/>
  <c r="M3975" i="6"/>
  <c r="Q3975" i="6"/>
  <c r="I3975" i="6"/>
  <c r="M4111" i="6"/>
  <c r="I4111" i="6"/>
  <c r="Q4111" i="6"/>
  <c r="F3736" i="6"/>
  <c r="I3736" i="6"/>
  <c r="G3957" i="6"/>
  <c r="H3958" i="6" s="1"/>
  <c r="Q3930" i="6"/>
  <c r="I4140" i="6"/>
  <c r="G4162" i="6"/>
  <c r="I4151" i="6"/>
  <c r="Q3994" i="6"/>
  <c r="I4057" i="6"/>
  <c r="M3991" i="6"/>
  <c r="I4122" i="6"/>
  <c r="G4054" i="6"/>
  <c r="I3551" i="6"/>
  <c r="I4087" i="6"/>
  <c r="I4022" i="6"/>
  <c r="F3885" i="6"/>
  <c r="I4054" i="6"/>
  <c r="F3654" i="6"/>
  <c r="F3561" i="6"/>
  <c r="F4057" i="6"/>
  <c r="G4122" i="6"/>
  <c r="I3991" i="6"/>
  <c r="F4054" i="6"/>
  <c r="Q4059" i="6"/>
  <c r="M4057" i="6"/>
  <c r="F3684" i="6"/>
  <c r="Q3977" i="6"/>
  <c r="M4122" i="6"/>
  <c r="G3928" i="6"/>
  <c r="Q4054" i="6"/>
  <c r="F3847" i="6"/>
  <c r="G4087" i="6"/>
  <c r="Q4022" i="6"/>
  <c r="I3623" i="6"/>
  <c r="F3623" i="6"/>
  <c r="Q4057" i="6"/>
  <c r="Q4122" i="6"/>
  <c r="F4059" i="6"/>
  <c r="I3684" i="6"/>
  <c r="F3977" i="6"/>
  <c r="G4083" i="6"/>
  <c r="H4083" i="6" s="1"/>
  <c r="I3928" i="6"/>
  <c r="F3914" i="6"/>
  <c r="F3638" i="6"/>
  <c r="M4087" i="6"/>
  <c r="F3533" i="6"/>
  <c r="G4022" i="6"/>
  <c r="F3522" i="6"/>
  <c r="I3522" i="6"/>
  <c r="F3805" i="6"/>
  <c r="I3805" i="6"/>
  <c r="F3938" i="6"/>
  <c r="M3938" i="6"/>
  <c r="Q3938" i="6"/>
  <c r="G3938" i="6"/>
  <c r="I3938" i="6"/>
  <c r="F3542" i="6"/>
  <c r="I3542" i="6"/>
  <c r="I3451" i="6"/>
  <c r="F3451" i="6"/>
  <c r="I3647" i="6"/>
  <c r="F3647" i="6"/>
  <c r="F3511" i="6"/>
  <c r="I3511" i="6"/>
  <c r="I4038" i="6"/>
  <c r="M4038" i="6"/>
  <c r="I3577" i="6"/>
  <c r="F3577" i="6"/>
  <c r="I4072" i="6"/>
  <c r="M4072" i="6"/>
  <c r="Q4072" i="6"/>
  <c r="G4072" i="6"/>
  <c r="I3810" i="6"/>
  <c r="F3810" i="6"/>
  <c r="F3609" i="6"/>
  <c r="I3609" i="6"/>
  <c r="F3676" i="6"/>
  <c r="I3676" i="6"/>
  <c r="I3794" i="6"/>
  <c r="F3794" i="6"/>
  <c r="F3554" i="6"/>
  <c r="I3554" i="6"/>
  <c r="F3777" i="6"/>
  <c r="I3843" i="6"/>
  <c r="G4062" i="6"/>
  <c r="I4062" i="6"/>
  <c r="M4062" i="6"/>
  <c r="F4062" i="6"/>
  <c r="Q4062" i="6"/>
  <c r="M4081" i="6"/>
  <c r="I4081" i="6"/>
  <c r="G4081" i="6"/>
  <c r="H4082" i="6" s="1"/>
  <c r="Q4081" i="6"/>
  <c r="I3598" i="6"/>
  <c r="F3598" i="6"/>
  <c r="I4012" i="6"/>
  <c r="M4012" i="6"/>
  <c r="G4012" i="6"/>
  <c r="F4012" i="6"/>
  <c r="Q4012" i="6"/>
  <c r="I4018" i="6"/>
  <c r="Q4018" i="6"/>
  <c r="M4018" i="6"/>
  <c r="G4018" i="6"/>
  <c r="F4018" i="6"/>
  <c r="I3641" i="6"/>
  <c r="F3641" i="6"/>
  <c r="G4172" i="6"/>
  <c r="I4172" i="6"/>
  <c r="Q4172" i="6"/>
  <c r="F4172" i="6"/>
  <c r="M4172" i="6"/>
  <c r="F3768" i="6"/>
  <c r="I3768" i="6"/>
  <c r="I3508" i="6"/>
  <c r="F3508" i="6"/>
  <c r="I3527" i="6"/>
  <c r="F3527" i="6"/>
  <c r="I3456" i="6"/>
  <c r="F3456" i="6"/>
  <c r="I3841" i="6"/>
  <c r="F3841" i="6"/>
  <c r="F3838" i="6"/>
  <c r="I3838" i="6"/>
  <c r="I3908" i="6"/>
  <c r="F3458" i="6"/>
  <c r="F3901" i="6"/>
  <c r="I3901" i="6"/>
  <c r="I3536" i="6"/>
  <c r="F3536" i="6"/>
  <c r="I3707" i="6"/>
  <c r="F3707" i="6"/>
  <c r="Q4098" i="6"/>
  <c r="F4098" i="6"/>
  <c r="I4098" i="6"/>
  <c r="M4098" i="6"/>
  <c r="G4098" i="6"/>
  <c r="I3811" i="6"/>
  <c r="F3811" i="6"/>
  <c r="I3514" i="6"/>
  <c r="F3514" i="6"/>
  <c r="G4021" i="6"/>
  <c r="I4021" i="6"/>
  <c r="M4021" i="6"/>
  <c r="F4021" i="6"/>
  <c r="Q4021" i="6"/>
  <c r="F3541" i="6"/>
  <c r="I3541" i="6"/>
  <c r="F3749" i="6"/>
  <c r="I3749" i="6"/>
  <c r="G4079" i="6"/>
  <c r="I4079" i="6"/>
  <c r="Q4079" i="6"/>
  <c r="F4079" i="6"/>
  <c r="M4079" i="6"/>
  <c r="G4044" i="6"/>
  <c r="H4044" i="6" s="1"/>
  <c r="Q4044" i="6"/>
  <c r="F4044" i="6"/>
  <c r="M4044" i="6"/>
  <c r="I4044" i="6"/>
  <c r="F3905" i="6"/>
  <c r="I3905" i="6"/>
  <c r="I4027" i="6"/>
  <c r="G4027" i="6"/>
  <c r="M4027" i="6"/>
  <c r="Q4027" i="6"/>
  <c r="F3528" i="6"/>
  <c r="I3528" i="6"/>
  <c r="I3608" i="6"/>
  <c r="F3608" i="6"/>
  <c r="F4117" i="6"/>
  <c r="Q4117" i="6"/>
  <c r="G4117" i="6"/>
  <c r="M4060" i="6"/>
  <c r="Q4060" i="6"/>
  <c r="I4060" i="6"/>
  <c r="F4060" i="6"/>
  <c r="I3475" i="6"/>
  <c r="F3837" i="6"/>
  <c r="I3837" i="6"/>
  <c r="I3803" i="6"/>
  <c r="F3803" i="6"/>
  <c r="I3832" i="6"/>
  <c r="F3832" i="6"/>
  <c r="I3571" i="6"/>
  <c r="F3725" i="6"/>
  <c r="I3725" i="6"/>
  <c r="G4140" i="6"/>
  <c r="F3975" i="6"/>
  <c r="Q4016" i="6"/>
  <c r="F3645" i="6"/>
  <c r="G4133" i="6"/>
  <c r="G4005" i="6"/>
  <c r="F3769" i="6"/>
  <c r="G3933" i="6"/>
  <c r="H3934" i="6" s="1"/>
  <c r="F3466" i="6"/>
  <c r="F3856" i="6"/>
  <c r="G3914" i="6" s="1"/>
  <c r="F3607" i="6"/>
  <c r="M4133" i="6"/>
  <c r="I3769" i="6"/>
  <c r="M4020" i="6"/>
  <c r="F3957" i="6"/>
  <c r="Q4070" i="6"/>
  <c r="F3549" i="6"/>
  <c r="F4020" i="6"/>
  <c r="M3957" i="6"/>
  <c r="I4070" i="6"/>
  <c r="F4016" i="6"/>
  <c r="I3696" i="6"/>
  <c r="F4133" i="6"/>
  <c r="F4005" i="6"/>
  <c r="I3933" i="6"/>
  <c r="I4169" i="6"/>
  <c r="I3818" i="6"/>
  <c r="G4151" i="6"/>
  <c r="Q4151" i="6"/>
  <c r="Q4020" i="6"/>
  <c r="G4016" i="6"/>
  <c r="F3696" i="6"/>
  <c r="I4153" i="6"/>
  <c r="Q4133" i="6"/>
  <c r="Q4005" i="6"/>
  <c r="I3703" i="6"/>
  <c r="F4169" i="6"/>
  <c r="I4016" i="6"/>
  <c r="F3218" i="6"/>
  <c r="I3218" i="6"/>
  <c r="F3104" i="6"/>
  <c r="I3104" i="6"/>
  <c r="I3245" i="6"/>
  <c r="F3245" i="6"/>
  <c r="I3046" i="6"/>
  <c r="F3046" i="6"/>
  <c r="I3215" i="6"/>
  <c r="F3215" i="6"/>
  <c r="I2965" i="6"/>
  <c r="F2965" i="6"/>
  <c r="F3011" i="6"/>
  <c r="I3011" i="6"/>
  <c r="F3779" i="6"/>
  <c r="I3779" i="6"/>
  <c r="I4050" i="6"/>
  <c r="G4050" i="6"/>
  <c r="Q4050" i="6"/>
  <c r="M4050" i="6"/>
  <c r="F4050" i="6"/>
  <c r="F4080" i="6"/>
  <c r="Q4080" i="6"/>
  <c r="M4080" i="6"/>
  <c r="G4080" i="6"/>
  <c r="I4080" i="6"/>
  <c r="M4099" i="6"/>
  <c r="G4099" i="6"/>
  <c r="I4099" i="6"/>
  <c r="Q4099" i="6"/>
  <c r="F4099" i="6"/>
  <c r="I3243" i="6"/>
  <c r="F3243" i="6"/>
  <c r="F3381" i="6"/>
  <c r="I3381" i="6"/>
  <c r="I3368" i="6"/>
  <c r="F3368" i="6"/>
  <c r="F3268" i="6"/>
  <c r="I3268" i="6"/>
  <c r="F3840" i="6"/>
  <c r="I3840" i="6"/>
  <c r="F3976" i="6"/>
  <c r="M3976" i="6"/>
  <c r="G3976" i="6"/>
  <c r="I3976" i="6"/>
  <c r="Q3976" i="6"/>
  <c r="F3766" i="6"/>
  <c r="I3766" i="6"/>
  <c r="I4159" i="6"/>
  <c r="G4159" i="6"/>
  <c r="H4159" i="6" s="1"/>
  <c r="F4159" i="6"/>
  <c r="M4159" i="6"/>
  <c r="Q4159" i="6"/>
  <c r="Q4055" i="6"/>
  <c r="G4055" i="6"/>
  <c r="F4055" i="6"/>
  <c r="M4055" i="6"/>
  <c r="I4055" i="6"/>
  <c r="I3496" i="6"/>
  <c r="F3496" i="6"/>
  <c r="I3772" i="6"/>
  <c r="F3772" i="6"/>
  <c r="I3395" i="6"/>
  <c r="F3395" i="6"/>
  <c r="F3397" i="6"/>
  <c r="I3397" i="6"/>
  <c r="I3378" i="6"/>
  <c r="F3378" i="6"/>
  <c r="F2955" i="6"/>
  <c r="I2955" i="6"/>
  <c r="F3376" i="6"/>
  <c r="I3376" i="6"/>
  <c r="F3192" i="6"/>
  <c r="I3192" i="6"/>
  <c r="I3126" i="6"/>
  <c r="F3126" i="6"/>
  <c r="F3860" i="6"/>
  <c r="I3860" i="6"/>
  <c r="I3649" i="6"/>
  <c r="F3649" i="6"/>
  <c r="F3461" i="6"/>
  <c r="I3461" i="6"/>
  <c r="I4013" i="6"/>
  <c r="F4013" i="6"/>
  <c r="M4013" i="6"/>
  <c r="Q4013" i="6"/>
  <c r="G4013" i="6"/>
  <c r="I3983" i="6"/>
  <c r="Q3983" i="6"/>
  <c r="F3983" i="6"/>
  <c r="M3983" i="6"/>
  <c r="G3983" i="6"/>
  <c r="I3416" i="6"/>
  <c r="F3416" i="6"/>
  <c r="F3009" i="6"/>
  <c r="I3009" i="6"/>
  <c r="I3199" i="6"/>
  <c r="F3199" i="6"/>
  <c r="F3439" i="6"/>
  <c r="I3439" i="6"/>
  <c r="F3269" i="6"/>
  <c r="I3269" i="6"/>
  <c r="F3096" i="6"/>
  <c r="I3096" i="6"/>
  <c r="M4134" i="6"/>
  <c r="Q4134" i="6"/>
  <c r="I4134" i="6"/>
  <c r="G4134" i="6"/>
  <c r="F4134" i="6"/>
  <c r="F3479" i="6"/>
  <c r="I3479" i="6"/>
  <c r="F3636" i="6"/>
  <c r="I3636" i="6"/>
  <c r="F4076" i="6"/>
  <c r="G4076" i="6"/>
  <c r="I4076" i="6"/>
  <c r="Q4076" i="6"/>
  <c r="M4076" i="6"/>
  <c r="I3893" i="6"/>
  <c r="F3893" i="6"/>
  <c r="F3827" i="6"/>
  <c r="I3827" i="6"/>
  <c r="I3220" i="6"/>
  <c r="F3220" i="6"/>
  <c r="I3277" i="6"/>
  <c r="F3277" i="6"/>
  <c r="I3446" i="6"/>
  <c r="F3446" i="6"/>
  <c r="F2990" i="6"/>
  <c r="I2990" i="6"/>
  <c r="I3433" i="6"/>
  <c r="F3433" i="6"/>
  <c r="I3437" i="6"/>
  <c r="F3437" i="6"/>
  <c r="F3898" i="6"/>
  <c r="I3898" i="6"/>
  <c r="F4147" i="6"/>
  <c r="M4147" i="6"/>
  <c r="Q4147" i="6"/>
  <c r="G4147" i="6"/>
  <c r="I4147" i="6"/>
  <c r="F3653" i="6"/>
  <c r="I3653" i="6"/>
  <c r="G4046" i="6"/>
  <c r="M4046" i="6"/>
  <c r="F4046" i="6"/>
  <c r="Q4046" i="6"/>
  <c r="I4046" i="6"/>
  <c r="Q4132" i="6"/>
  <c r="I4132" i="6"/>
  <c r="G4132" i="6"/>
  <c r="F4132" i="6"/>
  <c r="M4132" i="6"/>
  <c r="F3354" i="6"/>
  <c r="I3354" i="6"/>
  <c r="I3342" i="6"/>
  <c r="F3342" i="6"/>
  <c r="F3136" i="6"/>
  <c r="I3136" i="6"/>
  <c r="I3150" i="6"/>
  <c r="F3150" i="6"/>
  <c r="F3405" i="6"/>
  <c r="I3405" i="6"/>
  <c r="F3231" i="6"/>
  <c r="I3231" i="6"/>
  <c r="I3985" i="6"/>
  <c r="G3985" i="6"/>
  <c r="M3985" i="6"/>
  <c r="F3985" i="6"/>
  <c r="Q3985" i="6"/>
  <c r="G4167" i="6"/>
  <c r="M4167" i="6"/>
  <c r="I4167" i="6"/>
  <c r="F4167" i="6"/>
  <c r="Q4167" i="6"/>
  <c r="F3464" i="6"/>
  <c r="I3464" i="6"/>
  <c r="I3468" i="6"/>
  <c r="F3468" i="6"/>
  <c r="I3361" i="6"/>
  <c r="F3361" i="6"/>
  <c r="I3131" i="6"/>
  <c r="F3131" i="6"/>
  <c r="I3147" i="6"/>
  <c r="F3147" i="6"/>
  <c r="F3052" i="6"/>
  <c r="I3052" i="6"/>
  <c r="I3025" i="6"/>
  <c r="F3025" i="6"/>
  <c r="F3375" i="6"/>
  <c r="I3375" i="6"/>
  <c r="I3363" i="6"/>
  <c r="F3363" i="6"/>
  <c r="G4085" i="6"/>
  <c r="M4085" i="6"/>
  <c r="I4085" i="6"/>
  <c r="F4085" i="6"/>
  <c r="Q4085" i="6"/>
  <c r="F3883" i="6"/>
  <c r="I3883" i="6"/>
  <c r="I3844" i="6"/>
  <c r="F3844" i="6"/>
  <c r="I3730" i="6"/>
  <c r="F3730" i="6"/>
  <c r="F4056" i="6"/>
  <c r="M4056" i="6"/>
  <c r="I4056" i="6"/>
  <c r="G4056" i="6"/>
  <c r="Q4056" i="6"/>
  <c r="F3621" i="6"/>
  <c r="I3621" i="6"/>
  <c r="I3355" i="6"/>
  <c r="F3355" i="6"/>
  <c r="F2987" i="6"/>
  <c r="I2987" i="6"/>
  <c r="F3148" i="6"/>
  <c r="I3148" i="6"/>
  <c r="F3294" i="6"/>
  <c r="I3294" i="6"/>
  <c r="F3422" i="6"/>
  <c r="I3422" i="6"/>
  <c r="I3124" i="6"/>
  <c r="F3124" i="6"/>
  <c r="I3835" i="6"/>
  <c r="F3835" i="6"/>
  <c r="F3911" i="6"/>
  <c r="I3911" i="6"/>
  <c r="F3568" i="6"/>
  <c r="I3568" i="6"/>
  <c r="I3521" i="6"/>
  <c r="F3521" i="6"/>
  <c r="I3672" i="6"/>
  <c r="F3672" i="6"/>
  <c r="F3074" i="6"/>
  <c r="I3074" i="6"/>
  <c r="I3121" i="6"/>
  <c r="F3121" i="6"/>
  <c r="F3374" i="6"/>
  <c r="I3374" i="6"/>
  <c r="F3386" i="6"/>
  <c r="I3386" i="6"/>
  <c r="I3162" i="6"/>
  <c r="F3162" i="6"/>
  <c r="F3180" i="6"/>
  <c r="I3180" i="6"/>
  <c r="F3889" i="6"/>
  <c r="I3889" i="6"/>
  <c r="I3562" i="6"/>
  <c r="F3562" i="6"/>
  <c r="I3570" i="6"/>
  <c r="F3570" i="6"/>
  <c r="F3947" i="6"/>
  <c r="I3947" i="6"/>
  <c r="G3947" i="6"/>
  <c r="M3947" i="6"/>
  <c r="Q3947" i="6"/>
  <c r="I3978" i="6"/>
  <c r="G3978" i="6"/>
  <c r="Q3978" i="6"/>
  <c r="M3978" i="6"/>
  <c r="F3978" i="6"/>
  <c r="M4150" i="6"/>
  <c r="Q4150" i="6"/>
  <c r="F4150" i="6"/>
  <c r="G4150" i="6"/>
  <c r="I4150" i="6"/>
  <c r="F3270" i="6"/>
  <c r="I3270" i="6"/>
  <c r="F3200" i="6"/>
  <c r="I3200" i="6"/>
  <c r="I3227" i="6"/>
  <c r="F3227" i="6"/>
  <c r="F3304" i="6"/>
  <c r="I3304" i="6"/>
  <c r="I3090" i="6"/>
  <c r="F3090" i="6"/>
  <c r="I3306" i="6"/>
  <c r="F3306" i="6"/>
  <c r="I3776" i="6"/>
  <c r="F3776" i="6"/>
  <c r="F4075" i="6"/>
  <c r="Q4075" i="6"/>
  <c r="M4075" i="6"/>
  <c r="G4075" i="6"/>
  <c r="I4075" i="6"/>
  <c r="F3828" i="6"/>
  <c r="I3828" i="6"/>
  <c r="I3596" i="6"/>
  <c r="F3596" i="6"/>
  <c r="F3566" i="6"/>
  <c r="I3566" i="6"/>
  <c r="F3866" i="6"/>
  <c r="I3866" i="6"/>
  <c r="M4042" i="6"/>
  <c r="F4042" i="6"/>
  <c r="Q4042" i="6"/>
  <c r="I4042" i="6"/>
  <c r="G4042" i="6"/>
  <c r="F3414" i="6"/>
  <c r="I3414" i="6"/>
  <c r="F3389" i="6"/>
  <c r="I3389" i="6"/>
  <c r="I3237" i="6"/>
  <c r="F3237" i="6"/>
  <c r="I3380" i="6"/>
  <c r="F3380" i="6"/>
  <c r="F3145" i="6"/>
  <c r="I3145" i="6"/>
  <c r="I3085" i="6"/>
  <c r="F3085" i="6"/>
  <c r="I3255" i="6"/>
  <c r="F3255" i="6"/>
  <c r="F3023" i="6"/>
  <c r="I3023" i="6"/>
  <c r="I3463" i="6"/>
  <c r="F3463" i="6"/>
  <c r="M3961" i="6"/>
  <c r="Q3961" i="6"/>
  <c r="F3961" i="6"/>
  <c r="I3961" i="6"/>
  <c r="G3961" i="6"/>
  <c r="F4148" i="6"/>
  <c r="G4148" i="6"/>
  <c r="I4148" i="6"/>
  <c r="Q4148" i="6"/>
  <c r="M4148" i="6"/>
  <c r="I3481" i="6"/>
  <c r="F3481" i="6"/>
  <c r="F4106" i="6"/>
  <c r="Q4106" i="6"/>
  <c r="G4106" i="6"/>
  <c r="M4106" i="6"/>
  <c r="I4106" i="6"/>
  <c r="I3894" i="6"/>
  <c r="F3894" i="6"/>
  <c r="I3503" i="6"/>
  <c r="F3503" i="6"/>
  <c r="F3070" i="6"/>
  <c r="I3070" i="6"/>
  <c r="I3056" i="6"/>
  <c r="F3056" i="6"/>
  <c r="I3019" i="6"/>
  <c r="F3019" i="6"/>
  <c r="I3094" i="6"/>
  <c r="F3094" i="6"/>
  <c r="F3323" i="6"/>
  <c r="I3323" i="6"/>
  <c r="F3203" i="6"/>
  <c r="I3203" i="6"/>
  <c r="F3773" i="6"/>
  <c r="I3773" i="6"/>
  <c r="I3493" i="6"/>
  <c r="F3493" i="6"/>
  <c r="F3614" i="6"/>
  <c r="I3614" i="6"/>
  <c r="I4003" i="6"/>
  <c r="M4003" i="6"/>
  <c r="G4003" i="6"/>
  <c r="H4003" i="6" s="1"/>
  <c r="Q4003" i="6"/>
  <c r="F4003" i="6"/>
  <c r="F3673" i="6"/>
  <c r="I3673" i="6"/>
  <c r="F3187" i="6"/>
  <c r="I3187" i="6"/>
  <c r="I3179" i="6"/>
  <c r="F3179" i="6"/>
  <c r="F3372" i="6"/>
  <c r="I3372" i="6"/>
  <c r="F3253" i="6"/>
  <c r="I3253" i="6"/>
  <c r="F3068" i="6"/>
  <c r="I3068" i="6"/>
  <c r="I3059" i="6"/>
  <c r="F3059" i="6"/>
  <c r="M4019" i="6"/>
  <c r="Q4019" i="6"/>
  <c r="I4019" i="6"/>
  <c r="G4019" i="6"/>
  <c r="F4019" i="6"/>
  <c r="F3453" i="6"/>
  <c r="I3453" i="6"/>
  <c r="I3518" i="6"/>
  <c r="F3518" i="6"/>
  <c r="F3544" i="6"/>
  <c r="I3544" i="6"/>
  <c r="G4094" i="6"/>
  <c r="M4094" i="6"/>
  <c r="Q4094" i="6"/>
  <c r="F4094" i="6"/>
  <c r="I4094" i="6"/>
  <c r="F3001" i="6"/>
  <c r="I3001" i="6"/>
  <c r="I3436" i="6"/>
  <c r="F3436" i="6"/>
  <c r="F3407" i="6"/>
  <c r="I3407" i="6"/>
  <c r="I3128" i="6"/>
  <c r="F3128" i="6"/>
  <c r="F3021" i="6"/>
  <c r="I3021" i="6"/>
  <c r="F3049" i="6"/>
  <c r="I3049" i="6"/>
  <c r="I3602" i="6"/>
  <c r="F3602" i="6"/>
  <c r="F3970" i="6"/>
  <c r="M3970" i="6"/>
  <c r="I3970" i="6"/>
  <c r="G3970" i="6"/>
  <c r="Q3970" i="6"/>
  <c r="Q3951" i="6"/>
  <c r="G3951" i="6"/>
  <c r="M3951" i="6"/>
  <c r="I3951" i="6"/>
  <c r="F3951" i="6"/>
  <c r="I3635" i="6"/>
  <c r="F3635" i="6"/>
  <c r="I3918" i="6"/>
  <c r="F3918" i="6"/>
  <c r="F3448" i="6"/>
  <c r="I3448" i="6"/>
  <c r="I3235" i="6"/>
  <c r="F3235" i="6"/>
  <c r="F3048" i="6"/>
  <c r="I3048" i="6"/>
  <c r="F3175" i="6"/>
  <c r="I3175" i="6"/>
  <c r="I3353" i="6"/>
  <c r="F3353" i="6"/>
  <c r="I3261" i="6"/>
  <c r="F3261" i="6"/>
  <c r="I3239" i="6"/>
  <c r="F3239" i="6"/>
  <c r="F3298" i="6"/>
  <c r="I3298" i="6"/>
  <c r="F3788" i="6"/>
  <c r="I3788" i="6"/>
  <c r="G4089" i="6"/>
  <c r="H4089" i="6" s="1"/>
  <c r="F4089" i="6"/>
  <c r="I4089" i="6"/>
  <c r="M4089" i="6"/>
  <c r="Q4089" i="6"/>
  <c r="F4143" i="6"/>
  <c r="G4143" i="6"/>
  <c r="Q4143" i="6"/>
  <c r="I4143" i="6"/>
  <c r="M4143" i="6"/>
  <c r="I3589" i="6"/>
  <c r="F3589" i="6"/>
  <c r="I3820" i="6"/>
  <c r="F3820" i="6"/>
  <c r="F3751" i="6"/>
  <c r="I3751" i="6"/>
  <c r="I3135" i="6"/>
  <c r="F3135" i="6"/>
  <c r="F3311" i="6"/>
  <c r="I3311" i="6"/>
  <c r="F3267" i="6"/>
  <c r="I3267" i="6"/>
  <c r="F3163" i="6"/>
  <c r="I3163" i="6"/>
  <c r="F3146" i="6"/>
  <c r="I3146" i="6"/>
  <c r="I3443" i="6"/>
  <c r="F3443" i="6"/>
  <c r="I3502" i="6"/>
  <c r="F3502" i="6"/>
  <c r="I3793" i="6"/>
  <c r="F3793" i="6"/>
  <c r="F3943" i="6"/>
  <c r="I3943" i="6"/>
  <c r="M3943" i="6"/>
  <c r="G3943" i="6"/>
  <c r="Q3943" i="6"/>
  <c r="F3537" i="6"/>
  <c r="I3537" i="6"/>
  <c r="I3492" i="6"/>
  <c r="F3492" i="6"/>
  <c r="F3477" i="6"/>
  <c r="I3477" i="6"/>
  <c r="I3352" i="6"/>
  <c r="F3352" i="6"/>
  <c r="I3326" i="6"/>
  <c r="F3326" i="6"/>
  <c r="I3301" i="6"/>
  <c r="F3301" i="6"/>
  <c r="F3038" i="6"/>
  <c r="I3038" i="6"/>
  <c r="I3420" i="6"/>
  <c r="F3420" i="6"/>
  <c r="F3201" i="6"/>
  <c r="I3201" i="6"/>
  <c r="F2992" i="6"/>
  <c r="I2992" i="6"/>
  <c r="F3929" i="6"/>
  <c r="I3929" i="6"/>
  <c r="M3929" i="6"/>
  <c r="G3929" i="6"/>
  <c r="Q3929" i="6"/>
  <c r="I3650" i="6"/>
  <c r="F3650" i="6"/>
  <c r="F3687" i="6"/>
  <c r="I3687" i="6"/>
  <c r="I3579" i="6"/>
  <c r="F3579" i="6"/>
  <c r="I3830" i="6"/>
  <c r="F3830" i="6"/>
  <c r="F4061" i="6"/>
  <c r="Q4061" i="6"/>
  <c r="M4061" i="6"/>
  <c r="I4061" i="6"/>
  <c r="G4061" i="6"/>
  <c r="H4061" i="6" s="1"/>
  <c r="F3478" i="6"/>
  <c r="I3478" i="6"/>
  <c r="F3706" i="6"/>
  <c r="I3706" i="6"/>
  <c r="I3799" i="6"/>
  <c r="F3799" i="6"/>
  <c r="F4015" i="6"/>
  <c r="G4015" i="6"/>
  <c r="I4015" i="6"/>
  <c r="M4015" i="6"/>
  <c r="Q4015" i="6"/>
  <c r="I3182" i="6"/>
  <c r="F3182" i="6"/>
  <c r="F3153" i="6"/>
  <c r="I3153" i="6"/>
  <c r="I3061" i="6"/>
  <c r="F3061" i="6"/>
  <c r="I3018" i="6"/>
  <c r="F3018" i="6"/>
  <c r="F3251" i="6"/>
  <c r="I3251" i="6"/>
  <c r="I3107" i="6"/>
  <c r="F3107" i="6"/>
  <c r="F3117" i="6"/>
  <c r="I3117" i="6"/>
  <c r="F3279" i="6"/>
  <c r="I3279" i="6"/>
  <c r="I3347" i="6"/>
  <c r="F3347" i="6"/>
  <c r="F3379" i="6"/>
  <c r="I3379" i="6"/>
  <c r="I3188" i="6"/>
  <c r="F3188" i="6"/>
  <c r="F3292" i="6"/>
  <c r="I3292" i="6"/>
  <c r="I2972" i="6"/>
  <c r="F2972" i="6"/>
  <c r="I3271" i="6"/>
  <c r="F3271" i="6"/>
  <c r="F3229" i="6"/>
  <c r="I3229" i="6"/>
  <c r="F3130" i="6"/>
  <c r="I3130" i="6"/>
  <c r="I3105" i="6"/>
  <c r="F3105" i="6"/>
  <c r="I3258" i="6"/>
  <c r="F3258" i="6"/>
  <c r="I3072" i="6"/>
  <c r="F3072" i="6"/>
  <c r="F3249" i="6"/>
  <c r="I3249" i="6"/>
  <c r="I3431" i="6"/>
  <c r="F3431" i="6"/>
  <c r="I3119" i="6"/>
  <c r="F3119" i="6"/>
  <c r="F3334" i="6"/>
  <c r="I3334" i="6"/>
  <c r="F3280" i="6"/>
  <c r="I3280" i="6"/>
  <c r="I3198" i="6"/>
  <c r="F3198" i="6"/>
  <c r="F3816" i="6"/>
  <c r="I3816" i="6"/>
  <c r="G4071" i="6"/>
  <c r="M4071" i="6"/>
  <c r="F4071" i="6"/>
  <c r="I4071" i="6"/>
  <c r="Q4071" i="6"/>
  <c r="I3694" i="6"/>
  <c r="F3694" i="6"/>
  <c r="G4086" i="6"/>
  <c r="I4086" i="6"/>
  <c r="F4086" i="6"/>
  <c r="Q4086" i="6"/>
  <c r="M4086" i="6"/>
  <c r="I3734" i="6"/>
  <c r="F3734" i="6"/>
  <c r="Q4125" i="6"/>
  <c r="G4125" i="6"/>
  <c r="I4125" i="6"/>
  <c r="M4125" i="6"/>
  <c r="F4125" i="6"/>
  <c r="F3510" i="6"/>
  <c r="I3510" i="6"/>
  <c r="G3987" i="6"/>
  <c r="Q3987" i="6"/>
  <c r="M3987" i="6"/>
  <c r="F3987" i="6"/>
  <c r="I3987" i="6"/>
  <c r="G4164" i="6"/>
  <c r="F4164" i="6"/>
  <c r="I4164" i="6"/>
  <c r="Q4164" i="6"/>
  <c r="M4164" i="6"/>
  <c r="F3711" i="6"/>
  <c r="I3711" i="6"/>
  <c r="I3912" i="6"/>
  <c r="F3912" i="6"/>
  <c r="F3748" i="6"/>
  <c r="I3748" i="6"/>
  <c r="G4170" i="6"/>
  <c r="I4170" i="6"/>
  <c r="Q4170" i="6"/>
  <c r="F4170" i="6"/>
  <c r="M4170" i="6"/>
  <c r="F3534" i="6"/>
  <c r="I3534" i="6"/>
  <c r="F3151" i="6"/>
  <c r="I3151" i="6"/>
  <c r="I3250" i="6"/>
  <c r="F3250" i="6"/>
  <c r="I3274" i="6"/>
  <c r="F3274" i="6"/>
  <c r="I3171" i="6"/>
  <c r="F3171" i="6"/>
  <c r="I3643" i="6"/>
  <c r="F3643" i="6"/>
  <c r="I3778" i="6"/>
  <c r="F3778" i="6"/>
  <c r="Q4130" i="6"/>
  <c r="G4130" i="6"/>
  <c r="M4130" i="6"/>
  <c r="I4130" i="6"/>
  <c r="F4130" i="6"/>
  <c r="F3664" i="6"/>
  <c r="I3664" i="6"/>
  <c r="F3825" i="6"/>
  <c r="I3825" i="6"/>
  <c r="I3164" i="6"/>
  <c r="F3164" i="6"/>
  <c r="I3115" i="6"/>
  <c r="F3115" i="6"/>
  <c r="I3159" i="6"/>
  <c r="F3159" i="6"/>
  <c r="I3241" i="6"/>
  <c r="F3241" i="6"/>
  <c r="F3092" i="6"/>
  <c r="I3092" i="6"/>
  <c r="F3297" i="6"/>
  <c r="I3297" i="6"/>
  <c r="I4017" i="6"/>
  <c r="F4017" i="6"/>
  <c r="G4017" i="6"/>
  <c r="H4017" i="6" s="1"/>
  <c r="Q4017" i="6"/>
  <c r="M4017" i="6"/>
  <c r="F3941" i="6"/>
  <c r="I3941" i="6"/>
  <c r="M3941" i="6"/>
  <c r="G3941" i="6"/>
  <c r="Q3941" i="6"/>
  <c r="M3962" i="6"/>
  <c r="F3962" i="6"/>
  <c r="G3962" i="6"/>
  <c r="Q3962" i="6"/>
  <c r="I3962" i="6"/>
  <c r="F3716" i="6"/>
  <c r="I3716" i="6"/>
  <c r="I3923" i="6"/>
  <c r="F3923" i="6"/>
  <c r="F3765" i="6"/>
  <c r="I3765" i="6"/>
  <c r="I3313" i="6"/>
  <c r="F3313" i="6"/>
  <c r="I2974" i="6"/>
  <c r="F2974" i="6"/>
  <c r="I3098" i="6"/>
  <c r="F3098" i="6"/>
  <c r="F3434" i="6"/>
  <c r="I3434" i="6"/>
  <c r="I3071" i="6"/>
  <c r="F3071" i="6"/>
  <c r="F3160" i="6"/>
  <c r="I3160" i="6"/>
  <c r="I4010" i="6"/>
  <c r="G4010" i="6"/>
  <c r="F4010" i="6"/>
  <c r="M4010" i="6"/>
  <c r="Q4010" i="6"/>
  <c r="F3948" i="6"/>
  <c r="G3948" i="6"/>
  <c r="Q3948" i="6"/>
  <c r="M3948" i="6"/>
  <c r="I3948" i="6"/>
  <c r="F3738" i="6"/>
  <c r="I3738" i="6"/>
  <c r="F3763" i="6"/>
  <c r="I3763" i="6"/>
  <c r="F3823" i="6"/>
  <c r="I3823" i="6"/>
  <c r="F3238" i="6"/>
  <c r="I3238" i="6"/>
  <c r="F3391" i="6"/>
  <c r="I3391" i="6"/>
  <c r="I3181" i="6"/>
  <c r="F3181" i="6"/>
  <c r="I3403" i="6"/>
  <c r="F3403" i="6"/>
  <c r="I3401" i="6"/>
  <c r="F3401" i="6"/>
  <c r="F3390" i="6"/>
  <c r="I3390" i="6"/>
  <c r="I3364" i="6"/>
  <c r="F3364" i="6"/>
  <c r="I3512" i="6"/>
  <c r="F3512" i="6"/>
  <c r="I3849" i="6"/>
  <c r="F3849" i="6"/>
  <c r="I3719" i="6"/>
  <c r="F3719" i="6"/>
  <c r="F3936" i="6"/>
  <c r="I3936" i="6"/>
  <c r="G3936" i="6"/>
  <c r="Q3936" i="6"/>
  <c r="M3936" i="6"/>
  <c r="I3814" i="6"/>
  <c r="F3814" i="6"/>
  <c r="Q4108" i="6"/>
  <c r="M4108" i="6"/>
  <c r="G4108" i="6"/>
  <c r="F4108" i="6"/>
  <c r="I4108" i="6"/>
  <c r="F3224" i="6"/>
  <c r="I3224" i="6"/>
  <c r="F2979" i="6"/>
  <c r="I2979" i="6"/>
  <c r="F3425" i="6"/>
  <c r="I3425" i="6"/>
  <c r="F3079" i="6"/>
  <c r="I3079" i="6"/>
  <c r="I3411" i="6"/>
  <c r="F3411" i="6"/>
  <c r="F3305" i="6"/>
  <c r="I3305" i="6"/>
  <c r="F3026" i="6"/>
  <c r="I3026" i="6"/>
  <c r="G3974" i="6"/>
  <c r="Q3974" i="6"/>
  <c r="F3974" i="6"/>
  <c r="I3974" i="6"/>
  <c r="M3974" i="6"/>
  <c r="M4105" i="6"/>
  <c r="F4105" i="6"/>
  <c r="I4105" i="6"/>
  <c r="G4105" i="6"/>
  <c r="H4105" i="6" s="1"/>
  <c r="Q4105" i="6"/>
  <c r="M3940" i="6"/>
  <c r="G3940" i="6"/>
  <c r="F3940" i="6"/>
  <c r="Q3940" i="6"/>
  <c r="I3940" i="6"/>
  <c r="Q4041" i="6"/>
  <c r="I4041" i="6"/>
  <c r="G4041" i="6"/>
  <c r="F4041" i="6"/>
  <c r="M4041" i="6"/>
  <c r="G4103" i="6"/>
  <c r="H4104" i="6" s="1"/>
  <c r="F4103" i="6"/>
  <c r="M4103" i="6"/>
  <c r="Q4103" i="6"/>
  <c r="I4103" i="6"/>
  <c r="F3890" i="6"/>
  <c r="I3890" i="6"/>
  <c r="F3460" i="6"/>
  <c r="I3460" i="6"/>
  <c r="I3055" i="6"/>
  <c r="F3055" i="6"/>
  <c r="I3283" i="6"/>
  <c r="F3283" i="6"/>
  <c r="I3183" i="6"/>
  <c r="F3183" i="6"/>
  <c r="I3330" i="6"/>
  <c r="F3330" i="6"/>
  <c r="I2999" i="6"/>
  <c r="F2999" i="6"/>
  <c r="F2984" i="6"/>
  <c r="I2984" i="6"/>
  <c r="F3927" i="6"/>
  <c r="I3927" i="6"/>
  <c r="M3960" i="6"/>
  <c r="G3960" i="6"/>
  <c r="F3960" i="6"/>
  <c r="Q3960" i="6"/>
  <c r="I3960" i="6"/>
  <c r="I3740" i="6"/>
  <c r="F3740" i="6"/>
  <c r="F4092" i="6"/>
  <c r="M4092" i="6"/>
  <c r="Q4092" i="6"/>
  <c r="G4092" i="6"/>
  <c r="I4092" i="6"/>
  <c r="M4114" i="6"/>
  <c r="I4114" i="6"/>
  <c r="Q4114" i="6"/>
  <c r="F4114" i="6"/>
  <c r="G4114" i="6"/>
  <c r="F4032" i="6"/>
  <c r="Q4032" i="6"/>
  <c r="I4032" i="6"/>
  <c r="G4032" i="6"/>
  <c r="M4032" i="6"/>
  <c r="F3314" i="6"/>
  <c r="I3314" i="6"/>
  <c r="F3309" i="6"/>
  <c r="I3309" i="6"/>
  <c r="F3103" i="6"/>
  <c r="I3103" i="6"/>
  <c r="F3228" i="6"/>
  <c r="I3228" i="6"/>
  <c r="I3007" i="6"/>
  <c r="F3007" i="6"/>
  <c r="F3303" i="6"/>
  <c r="I3303" i="6"/>
  <c r="M4037" i="6"/>
  <c r="F4037" i="6"/>
  <c r="G4037" i="6"/>
  <c r="Q4037" i="6"/>
  <c r="I4037" i="6"/>
  <c r="I4047" i="6"/>
  <c r="G4047" i="6"/>
  <c r="F4047" i="6"/>
  <c r="M4047" i="6"/>
  <c r="Q4047" i="6"/>
  <c r="F3896" i="6"/>
  <c r="I3896" i="6"/>
  <c r="F3862" i="6"/>
  <c r="I3862" i="6"/>
  <c r="F3665" i="6"/>
  <c r="I3665" i="6"/>
  <c r="F3465" i="6"/>
  <c r="I3465" i="6"/>
  <c r="G4156" i="6"/>
  <c r="I4156" i="6"/>
  <c r="Q4156" i="6"/>
  <c r="M4156" i="6"/>
  <c r="F4156" i="6"/>
  <c r="F3441" i="6"/>
  <c r="I3441" i="6"/>
  <c r="F3044" i="6"/>
  <c r="I3044" i="6"/>
  <c r="F3205" i="6"/>
  <c r="I3205" i="6"/>
  <c r="I2966" i="6"/>
  <c r="F2966" i="6"/>
  <c r="I3186" i="6"/>
  <c r="F3186" i="6"/>
  <c r="I3442" i="6"/>
  <c r="F3442" i="6"/>
  <c r="G4173" i="6"/>
  <c r="H4173" i="6" s="1"/>
  <c r="Q4173" i="6"/>
  <c r="M4173" i="6"/>
  <c r="F4173" i="6"/>
  <c r="I4173" i="6"/>
  <c r="F3855" i="6"/>
  <c r="I3855" i="6"/>
  <c r="I3657" i="6"/>
  <c r="F3657" i="6"/>
  <c r="I3946" i="6"/>
  <c r="M3946" i="6"/>
  <c r="G3946" i="6"/>
  <c r="H3946" i="6" s="1"/>
  <c r="Q3946" i="6"/>
  <c r="F3946" i="6"/>
  <c r="I3752" i="6"/>
  <c r="F3752" i="6"/>
  <c r="F3089" i="6"/>
  <c r="I3089" i="6"/>
  <c r="I3030" i="6"/>
  <c r="F3030" i="6"/>
  <c r="I3017" i="6"/>
  <c r="F3017" i="6"/>
  <c r="I2975" i="6"/>
  <c r="F2975" i="6"/>
  <c r="F3122" i="6"/>
  <c r="I3122" i="6"/>
  <c r="I3234" i="6"/>
  <c r="F3234" i="6"/>
  <c r="F3662" i="6"/>
  <c r="I3662" i="6"/>
  <c r="I3585" i="6"/>
  <c r="F3585" i="6"/>
  <c r="I3891" i="6"/>
  <c r="F3891" i="6"/>
  <c r="I3613" i="6"/>
  <c r="F3613" i="6"/>
  <c r="F3242" i="6"/>
  <c r="I3242" i="6"/>
  <c r="F3154" i="6"/>
  <c r="I3154" i="6"/>
  <c r="I3322" i="6"/>
  <c r="F3322" i="6"/>
  <c r="F2995" i="6"/>
  <c r="I2995" i="6"/>
  <c r="F3000" i="6"/>
  <c r="I3000" i="6"/>
  <c r="I3387" i="6"/>
  <c r="F3387" i="6"/>
  <c r="F3149" i="6"/>
  <c r="I3149" i="6"/>
  <c r="I3624" i="6"/>
  <c r="F3624" i="6"/>
  <c r="I3485" i="6"/>
  <c r="F3485" i="6"/>
  <c r="I3581" i="6"/>
  <c r="F3581" i="6"/>
  <c r="I3693" i="6"/>
  <c r="F3693" i="6"/>
  <c r="I3064" i="6"/>
  <c r="F3064" i="6"/>
  <c r="F3371" i="6"/>
  <c r="I3371" i="6"/>
  <c r="I3087" i="6"/>
  <c r="F3087" i="6"/>
  <c r="I3168" i="6"/>
  <c r="F3168" i="6"/>
  <c r="F3158" i="6"/>
  <c r="I3158" i="6"/>
  <c r="I3190" i="6"/>
  <c r="F3190" i="6"/>
  <c r="I3842" i="6"/>
  <c r="F3842" i="6"/>
  <c r="I3616" i="6"/>
  <c r="F3616" i="6"/>
  <c r="I3854" i="6"/>
  <c r="F3854" i="6"/>
  <c r="I3667" i="6"/>
  <c r="F3667" i="6"/>
  <c r="F3075" i="6"/>
  <c r="I3075" i="6"/>
  <c r="F3015" i="6"/>
  <c r="I3015" i="6"/>
  <c r="F3384" i="6"/>
  <c r="I3384" i="6"/>
  <c r="F3295" i="6"/>
  <c r="I3295" i="6"/>
  <c r="F3281" i="6"/>
  <c r="I3281" i="6"/>
  <c r="I3002" i="6"/>
  <c r="F3002" i="6"/>
  <c r="I3612" i="6"/>
  <c r="F3612" i="6"/>
  <c r="I3500" i="6"/>
  <c r="F3500" i="6"/>
  <c r="I3565" i="6"/>
  <c r="F3565" i="6"/>
  <c r="F4121" i="6"/>
  <c r="M4121" i="6"/>
  <c r="Q4121" i="6"/>
  <c r="G4121" i="6"/>
  <c r="I4121" i="6"/>
  <c r="F4110" i="6"/>
  <c r="Q4110" i="6"/>
  <c r="I4110" i="6"/>
  <c r="G4110" i="6"/>
  <c r="M4110" i="6"/>
  <c r="F4160" i="6"/>
  <c r="I4160" i="6"/>
  <c r="M4160" i="6"/>
  <c r="Q4160" i="6"/>
  <c r="G4160" i="6"/>
  <c r="I3360" i="6"/>
  <c r="F3360" i="6"/>
  <c r="F3273" i="6"/>
  <c r="I3273" i="6"/>
  <c r="I3344" i="6"/>
  <c r="F3344" i="6"/>
  <c r="F2969" i="6"/>
  <c r="I2969" i="6"/>
  <c r="I2971" i="6"/>
  <c r="F2971" i="6"/>
  <c r="I3289" i="6"/>
  <c r="F3289" i="6"/>
  <c r="F3157" i="6"/>
  <c r="I3157" i="6"/>
  <c r="I3851" i="6"/>
  <c r="F3851" i="6"/>
  <c r="F3668" i="6"/>
  <c r="I3668" i="6"/>
  <c r="I3872" i="6"/>
  <c r="F3872" i="6"/>
  <c r="I3737" i="6"/>
  <c r="F3737" i="6"/>
  <c r="F3807" i="6"/>
  <c r="I3807" i="6"/>
  <c r="I3410" i="6"/>
  <c r="F3410" i="6"/>
  <c r="F3040" i="6"/>
  <c r="I3040" i="6"/>
  <c r="F3359" i="6"/>
  <c r="I3359" i="6"/>
  <c r="I3240" i="6"/>
  <c r="F3240" i="6"/>
  <c r="I3209" i="6"/>
  <c r="F3209" i="6"/>
  <c r="I3282" i="6"/>
  <c r="F3282" i="6"/>
  <c r="I3516" i="6"/>
  <c r="F3516" i="6"/>
  <c r="F3884" i="6"/>
  <c r="I3884" i="6"/>
  <c r="I3491" i="6"/>
  <c r="F3491" i="6"/>
  <c r="I3618" i="6"/>
  <c r="F3618" i="6"/>
  <c r="F4004" i="6"/>
  <c r="Q4004" i="6"/>
  <c r="G4004" i="6"/>
  <c r="I4004" i="6"/>
  <c r="M4004" i="6"/>
  <c r="G4096" i="6"/>
  <c r="M4096" i="6"/>
  <c r="I4096" i="6"/>
  <c r="F4096" i="6"/>
  <c r="Q4096" i="6"/>
  <c r="I3357" i="6"/>
  <c r="F3357" i="6"/>
  <c r="I3116" i="6"/>
  <c r="F3116" i="6"/>
  <c r="I3051" i="6"/>
  <c r="F3051" i="6"/>
  <c r="F3333" i="6"/>
  <c r="I3333" i="6"/>
  <c r="F3424" i="6"/>
  <c r="I3424" i="6"/>
  <c r="F3257" i="6"/>
  <c r="I3257" i="6"/>
  <c r="I2982" i="6"/>
  <c r="F2982" i="6"/>
  <c r="I3633" i="6"/>
  <c r="F3633" i="6"/>
  <c r="I3526" i="6"/>
  <c r="F3526" i="6"/>
  <c r="F3532" i="6"/>
  <c r="I3532" i="6"/>
  <c r="Q3959" i="6"/>
  <c r="F3959" i="6"/>
  <c r="I3959" i="6"/>
  <c r="G3959" i="6"/>
  <c r="H3959" i="6" s="1"/>
  <c r="M3959" i="6"/>
  <c r="I3906" i="6"/>
  <c r="F3906" i="6"/>
  <c r="F3675" i="6"/>
  <c r="I3675" i="6"/>
  <c r="F3904" i="6"/>
  <c r="I3904" i="6"/>
  <c r="F3141" i="6"/>
  <c r="I3141" i="6"/>
  <c r="F3174" i="6"/>
  <c r="I3174" i="6"/>
  <c r="I3291" i="6"/>
  <c r="F3291" i="6"/>
  <c r="I3299" i="6"/>
  <c r="F3299" i="6"/>
  <c r="F3152" i="6"/>
  <c r="I3152" i="6"/>
  <c r="I3144" i="6"/>
  <c r="F3144" i="6"/>
  <c r="I3517" i="6"/>
  <c r="F3517" i="6"/>
  <c r="F3573" i="6"/>
  <c r="I3573" i="6"/>
  <c r="M3984" i="6"/>
  <c r="Q3984" i="6"/>
  <c r="I3984" i="6"/>
  <c r="F3984" i="6"/>
  <c r="G3984" i="6"/>
  <c r="F3892" i="6"/>
  <c r="I3892" i="6"/>
  <c r="F3874" i="6"/>
  <c r="I3874" i="6"/>
  <c r="F4095" i="6"/>
  <c r="M4095" i="6"/>
  <c r="G4095" i="6"/>
  <c r="Q4095" i="6"/>
  <c r="I4095" i="6"/>
  <c r="I3530" i="6"/>
  <c r="F3530" i="6"/>
  <c r="Q4069" i="6"/>
  <c r="M4069" i="6"/>
  <c r="F4069" i="6"/>
  <c r="G4069" i="6"/>
  <c r="I4069" i="6"/>
  <c r="M3988" i="6"/>
  <c r="Q3988" i="6"/>
  <c r="G3988" i="6"/>
  <c r="F3988" i="6"/>
  <c r="I3988" i="6"/>
  <c r="G4112" i="6"/>
  <c r="Q4112" i="6"/>
  <c r="I4112" i="6"/>
  <c r="F4112" i="6"/>
  <c r="M4112" i="6"/>
  <c r="F3926" i="6"/>
  <c r="I3926" i="6"/>
  <c r="F3834" i="6"/>
  <c r="I3834" i="6"/>
  <c r="F3525" i="6"/>
  <c r="I3525" i="6"/>
  <c r="G4113" i="6"/>
  <c r="I4113" i="6"/>
  <c r="Q4113" i="6"/>
  <c r="F4113" i="6"/>
  <c r="M4113" i="6"/>
  <c r="I3689" i="6"/>
  <c r="F3689" i="6"/>
  <c r="I3031" i="6"/>
  <c r="F3031" i="6"/>
  <c r="I3077" i="6"/>
  <c r="F3077" i="6"/>
  <c r="F3377" i="6"/>
  <c r="I3377" i="6"/>
  <c r="I3399" i="6"/>
  <c r="F3399" i="6"/>
  <c r="I3404" i="6"/>
  <c r="F3404" i="6"/>
  <c r="I3095" i="6"/>
  <c r="F3095" i="6"/>
  <c r="I3165" i="6"/>
  <c r="F3165" i="6"/>
  <c r="I3204" i="6"/>
  <c r="F3204" i="6"/>
  <c r="F3345" i="6"/>
  <c r="I3345" i="6"/>
  <c r="F2993" i="6"/>
  <c r="I2993" i="6"/>
  <c r="I3093" i="6"/>
  <c r="F3093" i="6"/>
  <c r="I3248" i="6"/>
  <c r="F3248" i="6"/>
  <c r="I3216" i="6"/>
  <c r="F3216" i="6"/>
  <c r="F3236" i="6"/>
  <c r="I3236" i="6"/>
  <c r="F3259" i="6"/>
  <c r="I3259" i="6"/>
  <c r="I3337" i="6"/>
  <c r="F3337" i="6"/>
  <c r="I3444" i="6"/>
  <c r="F3444" i="6"/>
  <c r="I3438" i="6"/>
  <c r="F3438" i="6"/>
  <c r="I3127" i="6"/>
  <c r="F3127" i="6"/>
  <c r="I3394" i="6"/>
  <c r="F3394" i="6"/>
  <c r="F3091" i="6"/>
  <c r="I3091" i="6"/>
  <c r="I3073" i="6"/>
  <c r="F3073" i="6"/>
  <c r="F3155" i="6"/>
  <c r="I3155" i="6"/>
  <c r="I3033" i="6"/>
  <c r="F3033" i="6"/>
  <c r="F3440" i="6"/>
  <c r="I3440" i="6"/>
  <c r="F3535" i="6"/>
  <c r="I3535" i="6"/>
  <c r="F3644" i="6"/>
  <c r="I3644" i="6"/>
  <c r="I3447" i="6"/>
  <c r="F3447" i="6"/>
  <c r="F4135" i="6"/>
  <c r="Q4135" i="6"/>
  <c r="I4135" i="6"/>
  <c r="M4135" i="6"/>
  <c r="G4135" i="6"/>
  <c r="I3935" i="6"/>
  <c r="G3935" i="6"/>
  <c r="Q3935" i="6"/>
  <c r="M3935" i="6"/>
  <c r="F3935" i="6"/>
  <c r="F3747" i="6"/>
  <c r="I3747" i="6"/>
  <c r="F3775" i="6"/>
  <c r="I3775" i="6"/>
  <c r="F3715" i="6"/>
  <c r="I3715" i="6"/>
  <c r="F3486" i="6"/>
  <c r="I3486" i="6"/>
  <c r="I3907" i="6"/>
  <c r="F3907" i="6"/>
  <c r="I3688" i="6"/>
  <c r="F3688" i="6"/>
  <c r="F3996" i="6"/>
  <c r="M3996" i="6"/>
  <c r="Q3996" i="6"/>
  <c r="I3996" i="6"/>
  <c r="G3996" i="6"/>
  <c r="Q3952" i="6"/>
  <c r="I3952" i="6"/>
  <c r="M3952" i="6"/>
  <c r="F3952" i="6"/>
  <c r="G3952" i="6"/>
  <c r="F3845" i="6"/>
  <c r="I3845" i="6"/>
  <c r="F3418" i="6"/>
  <c r="I3418" i="6"/>
  <c r="I3213" i="6"/>
  <c r="F3213" i="6"/>
  <c r="I3286" i="6"/>
  <c r="F3286" i="6"/>
  <c r="I3349" i="6"/>
  <c r="F3349" i="6"/>
  <c r="I2961" i="6"/>
  <c r="F2961" i="6"/>
  <c r="M4165" i="6"/>
  <c r="Q4165" i="6"/>
  <c r="F4165" i="6"/>
  <c r="G4165" i="6"/>
  <c r="I4165" i="6"/>
  <c r="F3615" i="6"/>
  <c r="I3615" i="6"/>
  <c r="I3563" i="6"/>
  <c r="F3563" i="6"/>
  <c r="F3482" i="6"/>
  <c r="I3482" i="6"/>
  <c r="I3658" i="6"/>
  <c r="F3658" i="6"/>
  <c r="I3110" i="6"/>
  <c r="F3110" i="6"/>
  <c r="F3111" i="6"/>
  <c r="I3111" i="6"/>
  <c r="F3254" i="6"/>
  <c r="I3254" i="6"/>
  <c r="I3024" i="6"/>
  <c r="F3024" i="6"/>
  <c r="I3097" i="6"/>
  <c r="F3097" i="6"/>
  <c r="I2977" i="6"/>
  <c r="F2977" i="6"/>
  <c r="F3467" i="6"/>
  <c r="I3467" i="6"/>
  <c r="M4109" i="6"/>
  <c r="Q4109" i="6"/>
  <c r="F4109" i="6"/>
  <c r="G4109" i="6"/>
  <c r="I4109" i="6"/>
  <c r="F3671" i="6"/>
  <c r="I3671" i="6"/>
  <c r="M4171" i="6"/>
  <c r="I4171" i="6"/>
  <c r="G4171" i="6"/>
  <c r="Q4171" i="6"/>
  <c r="F4171" i="6"/>
  <c r="F3790" i="6"/>
  <c r="I3790" i="6"/>
  <c r="M4141" i="6"/>
  <c r="Q4141" i="6"/>
  <c r="F4141" i="6"/>
  <c r="G4141" i="6"/>
  <c r="I4141" i="6"/>
  <c r="I2957" i="6"/>
  <c r="F2957" i="6"/>
  <c r="I3134" i="6"/>
  <c r="F3134" i="6"/>
  <c r="I3367" i="6"/>
  <c r="F3367" i="6"/>
  <c r="I3041" i="6"/>
  <c r="F3041" i="6"/>
  <c r="I3417" i="6"/>
  <c r="F3417" i="6"/>
  <c r="I3327" i="6"/>
  <c r="F3327" i="6"/>
  <c r="F3634" i="6"/>
  <c r="I3634" i="6"/>
  <c r="I3833" i="6"/>
  <c r="F3833" i="6"/>
  <c r="I4129" i="6"/>
  <c r="Q4129" i="6"/>
  <c r="M4129" i="6"/>
  <c r="F4129" i="6"/>
  <c r="G4129" i="6"/>
  <c r="I3867" i="6"/>
  <c r="F3867" i="6"/>
  <c r="I3691" i="6"/>
  <c r="F3691" i="6"/>
  <c r="M4119" i="6"/>
  <c r="Q4119" i="6"/>
  <c r="G4119" i="6"/>
  <c r="I4119" i="6"/>
  <c r="F4119" i="6"/>
  <c r="F3010" i="6"/>
  <c r="I3010" i="6"/>
  <c r="I2952" i="6"/>
  <c r="F2952" i="6"/>
  <c r="G2952" i="6" s="1"/>
  <c r="H2952" i="6" s="1"/>
  <c r="F2953" i="6"/>
  <c r="I2953" i="6"/>
  <c r="F2986" i="6"/>
  <c r="I2986" i="6"/>
  <c r="I3156" i="6"/>
  <c r="F3156" i="6"/>
  <c r="F3382" i="6"/>
  <c r="I3382" i="6"/>
  <c r="I3587" i="6"/>
  <c r="F3587" i="6"/>
  <c r="Q4036" i="6"/>
  <c r="G4036" i="6"/>
  <c r="F4036" i="6"/>
  <c r="I4036" i="6"/>
  <c r="M4036" i="6"/>
  <c r="F3462" i="6"/>
  <c r="I3462" i="6"/>
  <c r="F3761" i="6"/>
  <c r="I3761" i="6"/>
  <c r="I3620" i="6"/>
  <c r="F3620" i="6"/>
  <c r="F3016" i="6"/>
  <c r="I3016" i="6"/>
  <c r="F2956" i="6"/>
  <c r="I2956" i="6"/>
  <c r="F3101" i="6"/>
  <c r="I3101" i="6"/>
  <c r="I3315" i="6"/>
  <c r="F3315" i="6"/>
  <c r="F3029" i="6"/>
  <c r="I3029" i="6"/>
  <c r="I3189" i="6"/>
  <c r="F3189" i="6"/>
  <c r="I3852" i="6"/>
  <c r="F3852" i="6"/>
  <c r="F3864" i="6"/>
  <c r="I3864" i="6"/>
  <c r="F3767" i="6"/>
  <c r="I3767" i="6"/>
  <c r="I4073" i="6"/>
  <c r="M4073" i="6"/>
  <c r="F4073" i="6"/>
  <c r="G4073" i="6"/>
  <c r="Q4073" i="6"/>
  <c r="F3629" i="6"/>
  <c r="I3629" i="6"/>
  <c r="G3932" i="6"/>
  <c r="I3932" i="6"/>
  <c r="F3932" i="6"/>
  <c r="Q3932" i="6"/>
  <c r="M3932" i="6"/>
  <c r="F3339" i="6"/>
  <c r="I3339" i="6"/>
  <c r="F3385" i="6"/>
  <c r="I3385" i="6"/>
  <c r="F3082" i="6"/>
  <c r="I3082" i="6"/>
  <c r="F3004" i="6"/>
  <c r="I3004" i="6"/>
  <c r="F3109" i="6"/>
  <c r="I3109" i="6"/>
  <c r="I3310" i="6"/>
  <c r="F3310" i="6"/>
  <c r="F3455" i="6"/>
  <c r="I3455" i="6"/>
  <c r="F3971" i="6"/>
  <c r="M3971" i="6"/>
  <c r="G3971" i="6"/>
  <c r="I3971" i="6"/>
  <c r="Q3971" i="6"/>
  <c r="F3697" i="6"/>
  <c r="I3697" i="6"/>
  <c r="I3469" i="6"/>
  <c r="F3469" i="6"/>
  <c r="G3986" i="6"/>
  <c r="Q3986" i="6"/>
  <c r="F3986" i="6"/>
  <c r="M3986" i="6"/>
  <c r="I3986" i="6"/>
  <c r="I3335" i="6"/>
  <c r="F3335" i="6"/>
  <c r="F3288" i="6"/>
  <c r="I3288" i="6"/>
  <c r="F3325" i="6"/>
  <c r="I3325" i="6"/>
  <c r="I3212" i="6"/>
  <c r="F3212" i="6"/>
  <c r="F3039" i="6"/>
  <c r="I3039" i="6"/>
  <c r="F3276" i="6"/>
  <c r="I3276" i="6"/>
  <c r="M4007" i="6"/>
  <c r="Q4007" i="6"/>
  <c r="G4007" i="6"/>
  <c r="F4007" i="6"/>
  <c r="I4007" i="6"/>
  <c r="F3859" i="6"/>
  <c r="I3859" i="6"/>
  <c r="I3513" i="6"/>
  <c r="F3513" i="6"/>
  <c r="Q4011" i="6"/>
  <c r="I4011" i="6"/>
  <c r="M4011" i="6"/>
  <c r="G4011" i="6"/>
  <c r="F4011" i="6"/>
  <c r="F3423" i="6"/>
  <c r="I3423" i="6"/>
  <c r="F3012" i="6"/>
  <c r="I3012" i="6"/>
  <c r="I3221" i="6"/>
  <c r="F3221" i="6"/>
  <c r="F3369" i="6"/>
  <c r="I3369" i="6"/>
  <c r="I3217" i="6"/>
  <c r="F3217" i="6"/>
  <c r="I3430" i="6"/>
  <c r="F3430" i="6"/>
  <c r="F3487" i="6"/>
  <c r="I3487" i="6"/>
  <c r="F3606" i="6"/>
  <c r="I3606" i="6"/>
  <c r="M4123" i="6"/>
  <c r="I4123" i="6"/>
  <c r="Q4123" i="6"/>
  <c r="G4123" i="6"/>
  <c r="H4123" i="6" s="1"/>
  <c r="F4123" i="6"/>
  <c r="I3452" i="6"/>
  <c r="F3452" i="6"/>
  <c r="I3955" i="6"/>
  <c r="G3955" i="6"/>
  <c r="F3955" i="6"/>
  <c r="M3955" i="6"/>
  <c r="Q3955" i="6"/>
  <c r="I3909" i="6"/>
  <c r="F3909" i="6"/>
  <c r="I3208" i="6"/>
  <c r="F3208" i="6"/>
  <c r="I3114" i="6"/>
  <c r="F3114" i="6"/>
  <c r="F3351" i="6"/>
  <c r="I3351" i="6"/>
  <c r="F3426" i="6"/>
  <c r="I3426" i="6"/>
  <c r="F3014" i="6"/>
  <c r="I3014" i="6"/>
  <c r="I3393" i="6"/>
  <c r="F3393" i="6"/>
  <c r="M4025" i="6"/>
  <c r="Q4025" i="6"/>
  <c r="I4025" i="6"/>
  <c r="F4025" i="6"/>
  <c r="G4025" i="6"/>
  <c r="F3759" i="6"/>
  <c r="I3759" i="6"/>
  <c r="F3457" i="6"/>
  <c r="I3457" i="6"/>
  <c r="Q4139" i="6"/>
  <c r="G4139" i="6"/>
  <c r="F4139" i="6"/>
  <c r="M4139" i="6"/>
  <c r="I4139" i="6"/>
  <c r="I3546" i="6"/>
  <c r="F3546" i="6"/>
  <c r="F3710" i="6"/>
  <c r="I3710" i="6"/>
  <c r="I3727" i="6"/>
  <c r="F3727" i="6"/>
  <c r="F2998" i="6"/>
  <c r="I2998" i="6"/>
  <c r="F2981" i="6"/>
  <c r="I2981" i="6"/>
  <c r="F3362" i="6"/>
  <c r="I3362" i="6"/>
  <c r="F2983" i="6"/>
  <c r="I2983" i="6"/>
  <c r="F3244" i="6"/>
  <c r="I3244" i="6"/>
  <c r="I3047" i="6"/>
  <c r="F3047" i="6"/>
  <c r="I3008" i="6"/>
  <c r="F3008" i="6"/>
  <c r="I2967" i="6"/>
  <c r="F2967" i="6"/>
  <c r="I3603" i="6"/>
  <c r="F3603" i="6"/>
  <c r="G4142" i="6"/>
  <c r="I4142" i="6"/>
  <c r="F4142" i="6"/>
  <c r="M4142" i="6"/>
  <c r="Q4142" i="6"/>
  <c r="I3655" i="6"/>
  <c r="F3655" i="6"/>
  <c r="G3993" i="6"/>
  <c r="I3993" i="6"/>
  <c r="Q3993" i="6"/>
  <c r="M3993" i="6"/>
  <c r="F3993" i="6"/>
  <c r="I3419" i="6"/>
  <c r="F3419" i="6"/>
  <c r="F3125" i="6"/>
  <c r="I3125" i="6"/>
  <c r="I3140" i="6"/>
  <c r="F3140" i="6"/>
  <c r="I3043" i="6"/>
  <c r="F3043" i="6"/>
  <c r="I3343" i="6"/>
  <c r="F3343" i="6"/>
  <c r="I3350" i="6"/>
  <c r="F3350" i="6"/>
  <c r="I3543" i="6"/>
  <c r="F3543" i="6"/>
  <c r="I3782" i="6"/>
  <c r="F3782" i="6"/>
  <c r="I3839" i="6"/>
  <c r="F3839" i="6"/>
  <c r="F3925" i="6"/>
  <c r="I3925" i="6"/>
  <c r="F3630" i="6"/>
  <c r="I3630" i="6"/>
  <c r="F3878" i="6"/>
  <c r="I3878" i="6"/>
  <c r="F3037" i="6"/>
  <c r="I3037" i="6"/>
  <c r="F3177" i="6"/>
  <c r="I3177" i="6"/>
  <c r="F3076" i="6"/>
  <c r="I3076" i="6"/>
  <c r="F3246" i="6"/>
  <c r="I3246" i="6"/>
  <c r="I3287" i="6"/>
  <c r="F3287" i="6"/>
  <c r="F3265" i="6"/>
  <c r="I3265" i="6"/>
  <c r="F3682" i="6"/>
  <c r="I3682" i="6"/>
  <c r="I4118" i="6"/>
  <c r="M4118" i="6"/>
  <c r="Q4118" i="6"/>
  <c r="F4118" i="6"/>
  <c r="G4118" i="6"/>
  <c r="I3798" i="6"/>
  <c r="F3798" i="6"/>
  <c r="I3659" i="6"/>
  <c r="F3659" i="6"/>
  <c r="I3791" i="6"/>
  <c r="F3791" i="6"/>
  <c r="F3214" i="6"/>
  <c r="I3214" i="6"/>
  <c r="F3042" i="6"/>
  <c r="I3042" i="6"/>
  <c r="I3225" i="6"/>
  <c r="F3225" i="6"/>
  <c r="F3396" i="6"/>
  <c r="I3396" i="6"/>
  <c r="F3197" i="6"/>
  <c r="I3197" i="6"/>
  <c r="F3412" i="6"/>
  <c r="I3412" i="6"/>
  <c r="F3789" i="6"/>
  <c r="I3789" i="6"/>
  <c r="I3666" i="6"/>
  <c r="F3666" i="6"/>
  <c r="I3454" i="6"/>
  <c r="F3454" i="6"/>
  <c r="I3877" i="6"/>
  <c r="F3877" i="6"/>
  <c r="F3591" i="6"/>
  <c r="I3591" i="6"/>
  <c r="F3910" i="6"/>
  <c r="I3910" i="6"/>
  <c r="I3806" i="6"/>
  <c r="F3806" i="6"/>
  <c r="F3170" i="6"/>
  <c r="I3170" i="6"/>
  <c r="F3013" i="6"/>
  <c r="I3013" i="6"/>
  <c r="F2963" i="6"/>
  <c r="I2963" i="6"/>
  <c r="I3027" i="6"/>
  <c r="F3027" i="6"/>
  <c r="I3063" i="6"/>
  <c r="F3063" i="6"/>
  <c r="I3195" i="6"/>
  <c r="F3195" i="6"/>
  <c r="F3869" i="6"/>
  <c r="I3869" i="6"/>
  <c r="F3699" i="6"/>
  <c r="I3699" i="6"/>
  <c r="I3588" i="6"/>
  <c r="F3588" i="6"/>
  <c r="I3870" i="6"/>
  <c r="F3870" i="6"/>
  <c r="F3663" i="6"/>
  <c r="I3663" i="6"/>
  <c r="I3169" i="6"/>
  <c r="F3169" i="6"/>
  <c r="I3202" i="6"/>
  <c r="F3202" i="6"/>
  <c r="I2968" i="6"/>
  <c r="F2968" i="6"/>
  <c r="F3184" i="6"/>
  <c r="I3184" i="6"/>
  <c r="I3320" i="6"/>
  <c r="F3320" i="6"/>
  <c r="I3421" i="6"/>
  <c r="F3421" i="6"/>
  <c r="I3857" i="6"/>
  <c r="F3857" i="6"/>
  <c r="F3531" i="6"/>
  <c r="I3531" i="6"/>
  <c r="I3470" i="6"/>
  <c r="F3470" i="6"/>
  <c r="F3931" i="6"/>
  <c r="Q3931" i="6"/>
  <c r="M3931" i="6"/>
  <c r="I3931" i="6"/>
  <c r="G3931" i="6"/>
  <c r="H3931" i="6" s="1"/>
  <c r="F3942" i="6"/>
  <c r="G3942" i="6"/>
  <c r="I3942" i="6"/>
  <c r="Q3942" i="6"/>
  <c r="M3942" i="6"/>
  <c r="F3036" i="6"/>
  <c r="I3036" i="6"/>
  <c r="I3083" i="6"/>
  <c r="F3083" i="6"/>
  <c r="I3262" i="6"/>
  <c r="F3262" i="6"/>
  <c r="F3086" i="6"/>
  <c r="I3086" i="6"/>
  <c r="F3406" i="6"/>
  <c r="I3406" i="6"/>
  <c r="F3045" i="6"/>
  <c r="I3045" i="6"/>
  <c r="F3661" i="6"/>
  <c r="I3661" i="6"/>
  <c r="I3746" i="6"/>
  <c r="F3746" i="6"/>
  <c r="M4053" i="6"/>
  <c r="F4053" i="6"/>
  <c r="Q4053" i="6"/>
  <c r="I4053" i="6"/>
  <c r="G4053" i="6"/>
  <c r="H4054" i="6" s="1"/>
  <c r="F3593" i="6"/>
  <c r="I3593" i="6"/>
  <c r="F3628" i="6"/>
  <c r="I3628" i="6"/>
  <c r="I3576" i="6"/>
  <c r="F3576" i="6"/>
  <c r="F3785" i="6"/>
  <c r="I3785" i="6"/>
  <c r="I3733" i="6"/>
  <c r="F3733" i="6"/>
  <c r="F4166" i="6"/>
  <c r="I4166" i="6"/>
  <c r="Q4166" i="6"/>
  <c r="M4166" i="6"/>
  <c r="G4166" i="6"/>
  <c r="M4049" i="6"/>
  <c r="G4049" i="6"/>
  <c r="Q4049" i="6"/>
  <c r="F4049" i="6"/>
  <c r="I4049" i="6"/>
  <c r="I3917" i="6"/>
  <c r="F3917" i="6"/>
  <c r="I3732" i="6"/>
  <c r="F3732" i="6"/>
  <c r="F3509" i="6"/>
  <c r="I3509" i="6"/>
  <c r="Q4090" i="6"/>
  <c r="F4090" i="6"/>
  <c r="M4090" i="6"/>
  <c r="I4090" i="6"/>
  <c r="G4090" i="6"/>
  <c r="Q4116" i="6"/>
  <c r="M4116" i="6"/>
  <c r="I4116" i="6"/>
  <c r="F4116" i="6"/>
  <c r="G4116" i="6"/>
  <c r="Q4074" i="6"/>
  <c r="F4074" i="6"/>
  <c r="M4074" i="6"/>
  <c r="I4074" i="6"/>
  <c r="G4074" i="6"/>
  <c r="Q3944" i="6"/>
  <c r="M3944" i="6"/>
  <c r="I3944" i="6"/>
  <c r="F3944" i="6"/>
  <c r="G3944" i="6"/>
  <c r="F3472" i="6"/>
  <c r="I3472" i="6"/>
  <c r="M4052" i="6"/>
  <c r="I4052" i="6"/>
  <c r="F4052" i="6"/>
  <c r="Q4052" i="6"/>
  <c r="G4052" i="6"/>
  <c r="F3801" i="6"/>
  <c r="I3801" i="6"/>
  <c r="F3034" i="6"/>
  <c r="I3034" i="6"/>
  <c r="F3206" i="6"/>
  <c r="I3206" i="6"/>
  <c r="F3005" i="6"/>
  <c r="I3005" i="6"/>
  <c r="I3272" i="6"/>
  <c r="F3272" i="6"/>
  <c r="I3284" i="6"/>
  <c r="F3284" i="6"/>
  <c r="F3193" i="6"/>
  <c r="I3193" i="6"/>
  <c r="I3120" i="6"/>
  <c r="F3120" i="6"/>
  <c r="F3210" i="6"/>
  <c r="I3210" i="6"/>
  <c r="F3340" i="6"/>
  <c r="I3340" i="6"/>
  <c r="I2973" i="6"/>
  <c r="F2973" i="6"/>
  <c r="I2985" i="6"/>
  <c r="F2985" i="6"/>
  <c r="F3341" i="6"/>
  <c r="I3341" i="6"/>
  <c r="F3065" i="6"/>
  <c r="I3065" i="6"/>
  <c r="F3020" i="6"/>
  <c r="I3020" i="6"/>
  <c r="I3032" i="6"/>
  <c r="F3032" i="6"/>
  <c r="F3233" i="6"/>
  <c r="I3233" i="6"/>
  <c r="I3139" i="6"/>
  <c r="F3139" i="6"/>
  <c r="I3060" i="6"/>
  <c r="F3060" i="6"/>
  <c r="I3366" i="6"/>
  <c r="F3366" i="6"/>
  <c r="I3166" i="6"/>
  <c r="F3166" i="6"/>
  <c r="F3331" i="6"/>
  <c r="I3331" i="6"/>
  <c r="F3196" i="6"/>
  <c r="I3196" i="6"/>
  <c r="I2959" i="6"/>
  <c r="F2959" i="6"/>
  <c r="I3285" i="6"/>
  <c r="F3285" i="6"/>
  <c r="I3278" i="6"/>
  <c r="F3278" i="6"/>
  <c r="G4034" i="6"/>
  <c r="Q4034" i="6"/>
  <c r="M4034" i="6"/>
  <c r="F4034" i="6"/>
  <c r="I4034" i="6"/>
  <c r="I3735" i="6"/>
  <c r="F3735" i="6"/>
  <c r="I3702" i="6"/>
  <c r="F3702" i="6"/>
  <c r="I3558" i="6"/>
  <c r="F3558" i="6"/>
  <c r="F3701" i="6"/>
  <c r="I3701" i="6"/>
  <c r="F3897" i="6"/>
  <c r="I3897" i="6"/>
  <c r="F3640" i="6"/>
  <c r="I3640" i="6"/>
  <c r="I3471" i="6"/>
  <c r="F3471" i="6"/>
  <c r="F3586" i="6"/>
  <c r="I3586" i="6"/>
  <c r="I3677" i="6"/>
  <c r="F3677" i="6"/>
  <c r="F3600" i="6"/>
  <c r="I3600" i="6"/>
  <c r="I3758" i="6"/>
  <c r="F3758" i="6"/>
  <c r="I3718" i="6"/>
  <c r="F3718" i="6"/>
  <c r="F3495" i="6"/>
  <c r="I3495" i="6"/>
  <c r="F3232" i="6"/>
  <c r="I3232" i="6"/>
  <c r="I3329" i="6"/>
  <c r="F3329" i="6"/>
  <c r="I3161" i="6"/>
  <c r="F3161" i="6"/>
  <c r="I3312" i="6"/>
  <c r="F3312" i="6"/>
  <c r="I3398" i="6"/>
  <c r="F3398" i="6"/>
  <c r="I3762" i="6"/>
  <c r="F3762" i="6"/>
  <c r="Q4107" i="6"/>
  <c r="M4107" i="6"/>
  <c r="I4107" i="6"/>
  <c r="F4107" i="6"/>
  <c r="G4107" i="6"/>
  <c r="G3966" i="6"/>
  <c r="H3967" i="6" s="1"/>
  <c r="F3966" i="6"/>
  <c r="I3966" i="6"/>
  <c r="M3966" i="6"/>
  <c r="Q3966" i="6"/>
  <c r="F3881" i="6"/>
  <c r="I3881" i="6"/>
  <c r="F3916" i="6"/>
  <c r="I3916" i="6"/>
  <c r="M4039" i="6"/>
  <c r="F4039" i="6"/>
  <c r="I4039" i="6"/>
  <c r="G4039" i="6"/>
  <c r="Q4039" i="6"/>
  <c r="I3388" i="6"/>
  <c r="F3388" i="6"/>
  <c r="I3319" i="6"/>
  <c r="F3319" i="6"/>
  <c r="I3226" i="6"/>
  <c r="F3226" i="6"/>
  <c r="F3317" i="6"/>
  <c r="I3317" i="6"/>
  <c r="F3062" i="6"/>
  <c r="I3062" i="6"/>
  <c r="F3172" i="6"/>
  <c r="I3172" i="6"/>
  <c r="F3979" i="6"/>
  <c r="G3979" i="6"/>
  <c r="Q3979" i="6"/>
  <c r="I3979" i="6"/>
  <c r="M3979" i="6"/>
  <c r="F3774" i="6"/>
  <c r="I3774" i="6"/>
  <c r="F3520" i="6"/>
  <c r="I3520" i="6"/>
  <c r="G3924" i="6"/>
  <c r="F3924" i="6"/>
  <c r="I3924" i="6"/>
  <c r="I3724" i="6"/>
  <c r="F3724" i="6"/>
  <c r="M4084" i="6"/>
  <c r="G4084" i="6"/>
  <c r="I4084" i="6"/>
  <c r="Q4084" i="6"/>
  <c r="F4084" i="6"/>
  <c r="I3191" i="6"/>
  <c r="F3191" i="6"/>
  <c r="I3106" i="6"/>
  <c r="F3106" i="6"/>
  <c r="F2970" i="6"/>
  <c r="I2970" i="6"/>
  <c r="I2962" i="6"/>
  <c r="F2962" i="6"/>
  <c r="I3328" i="6"/>
  <c r="F3328" i="6"/>
  <c r="F3346" i="6"/>
  <c r="I3346" i="6"/>
  <c r="I3427" i="6"/>
  <c r="F3427" i="6"/>
  <c r="I3826" i="6"/>
  <c r="F3826" i="6"/>
  <c r="F4040" i="6"/>
  <c r="G4040" i="6"/>
  <c r="Q4040" i="6"/>
  <c r="M4040" i="6"/>
  <c r="I4040" i="6"/>
  <c r="I3921" i="6"/>
  <c r="F3921" i="6"/>
  <c r="F3540" i="6"/>
  <c r="I3540" i="6"/>
  <c r="I3223" i="6"/>
  <c r="F3223" i="6"/>
  <c r="F3392" i="6"/>
  <c r="I3392" i="6"/>
  <c r="I3383" i="6"/>
  <c r="F3383" i="6"/>
  <c r="F3142" i="6"/>
  <c r="I3142" i="6"/>
  <c r="I3054" i="6"/>
  <c r="F3054" i="6"/>
  <c r="I3078" i="6"/>
  <c r="F3078" i="6"/>
  <c r="I3739" i="6"/>
  <c r="F3739" i="6"/>
  <c r="F3575" i="6"/>
  <c r="I3575" i="6"/>
  <c r="F4026" i="6"/>
  <c r="Q4026" i="6"/>
  <c r="G4026" i="6"/>
  <c r="M4026" i="6"/>
  <c r="I4026" i="6"/>
  <c r="F3545" i="6"/>
  <c r="I3545" i="6"/>
  <c r="F4006" i="6"/>
  <c r="Q4006" i="6"/>
  <c r="M4006" i="6"/>
  <c r="I4006" i="6"/>
  <c r="G4006" i="6"/>
  <c r="F3035" i="6"/>
  <c r="I3035" i="6"/>
  <c r="I3290" i="6"/>
  <c r="F3290" i="6"/>
  <c r="I3260" i="6"/>
  <c r="F3260" i="6"/>
  <c r="I3173" i="6"/>
  <c r="F3173" i="6"/>
  <c r="I3100" i="6"/>
  <c r="F3100" i="6"/>
  <c r="F3113" i="6"/>
  <c r="I3113" i="6"/>
  <c r="I3553" i="6"/>
  <c r="F3553" i="6"/>
  <c r="F3809" i="6"/>
  <c r="I3809" i="6"/>
  <c r="F4033" i="6"/>
  <c r="I4033" i="6"/>
  <c r="Q4033" i="6"/>
  <c r="G4033" i="6"/>
  <c r="M4033" i="6"/>
  <c r="M4144" i="6"/>
  <c r="F4144" i="6"/>
  <c r="Q4144" i="6"/>
  <c r="I4144" i="6"/>
  <c r="G4144" i="6"/>
  <c r="H4145" i="6" s="1"/>
  <c r="F2964" i="6"/>
  <c r="I2964" i="6"/>
  <c r="I3318" i="6"/>
  <c r="F3318" i="6"/>
  <c r="I3133" i="6"/>
  <c r="F3133" i="6"/>
  <c r="F3112" i="6"/>
  <c r="I3112" i="6"/>
  <c r="I3370" i="6"/>
  <c r="F3370" i="6"/>
  <c r="F3324" i="6"/>
  <c r="I3324" i="6"/>
  <c r="M4102" i="6"/>
  <c r="Q4102" i="6"/>
  <c r="F4102" i="6"/>
  <c r="G4102" i="6"/>
  <c r="I4102" i="6"/>
  <c r="I3617" i="6"/>
  <c r="F3617" i="6"/>
  <c r="F3515" i="6"/>
  <c r="I3515" i="6"/>
  <c r="I3627" i="6"/>
  <c r="F3627" i="6"/>
  <c r="I3429" i="6"/>
  <c r="F3429" i="6"/>
  <c r="F3321" i="6"/>
  <c r="I3321" i="6"/>
  <c r="F3296" i="6"/>
  <c r="I3296" i="6"/>
  <c r="I3302" i="6"/>
  <c r="F3302" i="6"/>
  <c r="F3067" i="6"/>
  <c r="I3067" i="6"/>
  <c r="F3167" i="6"/>
  <c r="I3167" i="6"/>
  <c r="I2958" i="6"/>
  <c r="F2958" i="6"/>
  <c r="I3556" i="6"/>
  <c r="F3556" i="6"/>
  <c r="M4001" i="6"/>
  <c r="I4001" i="6"/>
  <c r="G4001" i="6"/>
  <c r="H4001" i="6" s="1"/>
  <c r="F4001" i="6"/>
  <c r="Q4001" i="6"/>
  <c r="Q3937" i="6"/>
  <c r="G3937" i="6"/>
  <c r="F3937" i="6"/>
  <c r="I3937" i="6"/>
  <c r="M3937" i="6"/>
  <c r="Q4009" i="6"/>
  <c r="M4009" i="6"/>
  <c r="F4009" i="6"/>
  <c r="I4009" i="6"/>
  <c r="G4009" i="6"/>
  <c r="F3850" i="6"/>
  <c r="I3850" i="6"/>
  <c r="F3256" i="6"/>
  <c r="I3256" i="6"/>
  <c r="I3058" i="6"/>
  <c r="F3058" i="6"/>
  <c r="F3356" i="6"/>
  <c r="I3356" i="6"/>
  <c r="F3358" i="6"/>
  <c r="I3358" i="6"/>
  <c r="F2996" i="6"/>
  <c r="I2996" i="6"/>
  <c r="I3308" i="6"/>
  <c r="F3308" i="6"/>
  <c r="M4091" i="6"/>
  <c r="Q4091" i="6"/>
  <c r="G4091" i="6"/>
  <c r="F4091" i="6"/>
  <c r="I4091" i="6"/>
  <c r="I3709" i="6"/>
  <c r="F3709" i="6"/>
  <c r="F3474" i="6"/>
  <c r="I3474" i="6"/>
  <c r="F4128" i="6"/>
  <c r="M4128" i="6"/>
  <c r="I4128" i="6"/>
  <c r="G4128" i="6"/>
  <c r="H4128" i="6" s="1"/>
  <c r="Q4128" i="6"/>
  <c r="F3858" i="6"/>
  <c r="I3858" i="6"/>
  <c r="F3102" i="6"/>
  <c r="I3102" i="6"/>
  <c r="F3332" i="6"/>
  <c r="I3332" i="6"/>
  <c r="I3080" i="6"/>
  <c r="F3080" i="6"/>
  <c r="I2991" i="6"/>
  <c r="F2991" i="6"/>
  <c r="F3211" i="6"/>
  <c r="I3211" i="6"/>
  <c r="F3081" i="6"/>
  <c r="I3081" i="6"/>
  <c r="Q4077" i="6"/>
  <c r="F4077" i="6"/>
  <c r="I4077" i="6"/>
  <c r="G4077" i="6"/>
  <c r="M4077" i="6"/>
  <c r="F3824" i="6"/>
  <c r="I3824" i="6"/>
  <c r="F3755" i="6"/>
  <c r="I3755" i="6"/>
  <c r="F3415" i="6"/>
  <c r="I3415" i="6"/>
  <c r="I3882" i="6"/>
  <c r="F3882" i="6"/>
  <c r="G4035" i="6"/>
  <c r="Q4035" i="6"/>
  <c r="I4035" i="6"/>
  <c r="M4035" i="6"/>
  <c r="F4035" i="6"/>
  <c r="Q4146" i="6"/>
  <c r="M4146" i="6"/>
  <c r="I4146" i="6"/>
  <c r="G4146" i="6"/>
  <c r="H4146" i="6" s="1"/>
  <c r="F4146" i="6"/>
  <c r="F3821" i="6"/>
  <c r="I3821" i="6"/>
  <c r="F4174" i="6"/>
  <c r="G4174" i="6"/>
  <c r="H4175" i="6" s="1"/>
  <c r="M4174" i="6"/>
  <c r="Q4174" i="6"/>
  <c r="I4174" i="6"/>
  <c r="I3846" i="6"/>
  <c r="F3846" i="6"/>
  <c r="I3207" i="6"/>
  <c r="F3207" i="6"/>
  <c r="F3445" i="6"/>
  <c r="I3445" i="6"/>
  <c r="F2954" i="6"/>
  <c r="I2954" i="6"/>
  <c r="F3137" i="6"/>
  <c r="I3137" i="6"/>
  <c r="F3084" i="6"/>
  <c r="I3084" i="6"/>
  <c r="I3132" i="6"/>
  <c r="F3132" i="6"/>
  <c r="I3584" i="6"/>
  <c r="F3584" i="6"/>
  <c r="F3804" i="6"/>
  <c r="I3804" i="6"/>
  <c r="I3817" i="6"/>
  <c r="F3817" i="6"/>
  <c r="I4008" i="6"/>
  <c r="M4008" i="6"/>
  <c r="F4008" i="6"/>
  <c r="Q4008" i="6"/>
  <c r="G4008" i="6"/>
  <c r="H4008" i="6" s="1"/>
  <c r="G4000" i="6"/>
  <c r="I4000" i="6"/>
  <c r="F4000" i="6"/>
  <c r="Q4000" i="6"/>
  <c r="M4000" i="6"/>
  <c r="I3681" i="6"/>
  <c r="F3681" i="6"/>
  <c r="I2980" i="6"/>
  <c r="F2980" i="6"/>
  <c r="I3129" i="6"/>
  <c r="F3129" i="6"/>
  <c r="F3230" i="6"/>
  <c r="I3230" i="6"/>
  <c r="I3108" i="6"/>
  <c r="F3108" i="6"/>
  <c r="F3219" i="6"/>
  <c r="I3219" i="6"/>
  <c r="I3400" i="6"/>
  <c r="F3400" i="6"/>
  <c r="F3674" i="6"/>
  <c r="I3674" i="6"/>
  <c r="F3861" i="6"/>
  <c r="I3861" i="6"/>
  <c r="I3879" i="6"/>
  <c r="F3879" i="6"/>
  <c r="Q4028" i="6"/>
  <c r="F4028" i="6"/>
  <c r="G4028" i="6"/>
  <c r="M4028" i="6"/>
  <c r="I4028" i="6"/>
  <c r="Q4163" i="6"/>
  <c r="M4163" i="6"/>
  <c r="F4163" i="6"/>
  <c r="G4163" i="6"/>
  <c r="I4163" i="6"/>
  <c r="F3194" i="6"/>
  <c r="I3194" i="6"/>
  <c r="I3176" i="6"/>
  <c r="F3176" i="6"/>
  <c r="F3053" i="6"/>
  <c r="I3053" i="6"/>
  <c r="I3428" i="6"/>
  <c r="F3428" i="6"/>
  <c r="I3138" i="6"/>
  <c r="F3138" i="6"/>
  <c r="I2978" i="6"/>
  <c r="F2978" i="6"/>
  <c r="Q4048" i="6"/>
  <c r="G4048" i="6"/>
  <c r="M4048" i="6"/>
  <c r="I4048" i="6"/>
  <c r="F4048" i="6"/>
  <c r="I3656" i="6"/>
  <c r="F3656" i="6"/>
  <c r="I3764" i="6"/>
  <c r="F3764" i="6"/>
  <c r="I3780" i="6"/>
  <c r="F3780" i="6"/>
  <c r="I3721" i="6"/>
  <c r="F3721" i="6"/>
  <c r="F3050" i="6"/>
  <c r="I3050" i="6"/>
  <c r="F2976" i="6"/>
  <c r="I2976" i="6"/>
  <c r="I3408" i="6"/>
  <c r="F3408" i="6"/>
  <c r="F3066" i="6"/>
  <c r="I3066" i="6"/>
  <c r="I3099" i="6"/>
  <c r="F3099" i="6"/>
  <c r="I2997" i="6"/>
  <c r="F2997" i="6"/>
  <c r="F3848" i="6"/>
  <c r="I3848" i="6"/>
  <c r="I3480" i="6"/>
  <c r="F3480" i="6"/>
  <c r="F3678" i="6"/>
  <c r="I3678" i="6"/>
  <c r="I3972" i="6"/>
  <c r="Q3972" i="6"/>
  <c r="F3972" i="6"/>
  <c r="M3972" i="6"/>
  <c r="G3972" i="6"/>
  <c r="F3796" i="6"/>
  <c r="I3796" i="6"/>
  <c r="I3611" i="6"/>
  <c r="F3611" i="6"/>
  <c r="F3185" i="6"/>
  <c r="I3185" i="6"/>
  <c r="F3266" i="6"/>
  <c r="I3266" i="6"/>
  <c r="I3348" i="6"/>
  <c r="F3348" i="6"/>
  <c r="F3316" i="6"/>
  <c r="I3316" i="6"/>
  <c r="I3028" i="6"/>
  <c r="F3028" i="6"/>
  <c r="I3069" i="6"/>
  <c r="F3069" i="6"/>
  <c r="I3592" i="6"/>
  <c r="F3592" i="6"/>
  <c r="I3499" i="6"/>
  <c r="F3499" i="6"/>
  <c r="I3651" i="6"/>
  <c r="F3651" i="6"/>
  <c r="Q4029" i="6"/>
  <c r="I4029" i="6"/>
  <c r="G4029" i="6"/>
  <c r="M4029" i="6"/>
  <c r="F4029" i="6"/>
  <c r="F3831" i="6"/>
  <c r="I3831" i="6"/>
  <c r="F3338" i="6"/>
  <c r="I3338" i="6"/>
  <c r="F3409" i="6"/>
  <c r="I3409" i="6"/>
  <c r="F3307" i="6"/>
  <c r="I3307" i="6"/>
  <c r="F3263" i="6"/>
  <c r="I3263" i="6"/>
  <c r="F3275" i="6"/>
  <c r="I3275" i="6"/>
  <c r="I2994" i="6"/>
  <c r="F2994" i="6"/>
  <c r="Q4093" i="6"/>
  <c r="G4093" i="6"/>
  <c r="F4093" i="6"/>
  <c r="I4093" i="6"/>
  <c r="M4093" i="6"/>
  <c r="Q4067" i="6"/>
  <c r="M4067" i="6"/>
  <c r="I4067" i="6"/>
  <c r="F4067" i="6"/>
  <c r="G4067" i="6"/>
  <c r="Q4131" i="6"/>
  <c r="F4131" i="6"/>
  <c r="I4131" i="6"/>
  <c r="M4131" i="6"/>
  <c r="G4131" i="6"/>
  <c r="I3815" i="6"/>
  <c r="F3815" i="6"/>
  <c r="F3887" i="6"/>
  <c r="I3887" i="6"/>
  <c r="I3580" i="6"/>
  <c r="F3580" i="6"/>
  <c r="F3903" i="6"/>
  <c r="I3903" i="6"/>
  <c r="I3610" i="6"/>
  <c r="F3610" i="6"/>
  <c r="I4078" i="6"/>
  <c r="Q4078" i="6"/>
  <c r="M4078" i="6"/>
  <c r="G4078" i="6"/>
  <c r="F4078" i="6"/>
  <c r="M4031" i="6"/>
  <c r="G4031" i="6"/>
  <c r="F4031" i="6"/>
  <c r="I4031" i="6"/>
  <c r="Q4031" i="6"/>
  <c r="G4058" i="6"/>
  <c r="H4058" i="6" s="1"/>
  <c r="F4058" i="6"/>
  <c r="M4058" i="6"/>
  <c r="Q4058" i="6"/>
  <c r="I4058" i="6"/>
  <c r="F3876" i="6"/>
  <c r="I3876" i="6"/>
  <c r="I3506" i="6"/>
  <c r="F3506" i="6"/>
  <c r="Q3989" i="6"/>
  <c r="F3989" i="6"/>
  <c r="G3989" i="6"/>
  <c r="H3990" i="6" s="1"/>
  <c r="I3989" i="6"/>
  <c r="M3989" i="6"/>
  <c r="Q4115" i="6"/>
  <c r="I4115" i="6"/>
  <c r="F4115" i="6"/>
  <c r="M4115" i="6"/>
  <c r="G4115" i="6"/>
  <c r="I3178" i="6"/>
  <c r="F3178" i="6"/>
  <c r="I2989" i="6"/>
  <c r="F2989" i="6"/>
  <c r="F3365" i="6"/>
  <c r="I3365" i="6"/>
  <c r="I3252" i="6"/>
  <c r="F3252" i="6"/>
  <c r="I3003" i="6"/>
  <c r="F3003" i="6"/>
  <c r="I3373" i="6"/>
  <c r="F3373" i="6"/>
  <c r="I3435" i="6"/>
  <c r="F3435" i="6"/>
  <c r="I3118" i="6"/>
  <c r="F3118" i="6"/>
  <c r="F3222" i="6"/>
  <c r="I3222" i="6"/>
  <c r="I2988" i="6"/>
  <c r="F2988" i="6"/>
  <c r="F3088" i="6"/>
  <c r="I3088" i="6"/>
  <c r="I3336" i="6"/>
  <c r="F3336" i="6"/>
  <c r="I3300" i="6"/>
  <c r="F3300" i="6"/>
  <c r="F3143" i="6"/>
  <c r="I3143" i="6"/>
  <c r="I3022" i="6"/>
  <c r="F3022" i="6"/>
  <c r="I3006" i="6"/>
  <c r="F3006" i="6"/>
  <c r="I3247" i="6"/>
  <c r="F3247" i="6"/>
  <c r="I3413" i="6"/>
  <c r="F3413" i="6"/>
  <c r="F3057" i="6"/>
  <c r="I3057" i="6"/>
  <c r="I3293" i="6"/>
  <c r="F3293" i="6"/>
  <c r="I2960" i="6"/>
  <c r="F2960" i="6"/>
  <c r="I3264" i="6"/>
  <c r="F3264" i="6"/>
  <c r="F3123" i="6"/>
  <c r="I3123" i="6"/>
  <c r="F3402" i="6"/>
  <c r="I3402" i="6"/>
  <c r="I3432" i="6"/>
  <c r="F3432" i="6"/>
  <c r="I3648" i="6"/>
  <c r="F3648" i="6"/>
  <c r="F3646" i="6"/>
  <c r="I3646" i="6"/>
  <c r="M4097" i="6"/>
  <c r="F4097" i="6"/>
  <c r="I4097" i="6"/>
  <c r="G4097" i="6"/>
  <c r="Q4097" i="6"/>
  <c r="I3505" i="6"/>
  <c r="F3505" i="6"/>
  <c r="I3771" i="6"/>
  <c r="F3771" i="6"/>
  <c r="I3548" i="6"/>
  <c r="F3548" i="6"/>
  <c r="I3529" i="6"/>
  <c r="F3529" i="6"/>
  <c r="I3954" i="6"/>
  <c r="F3954" i="6"/>
  <c r="M3954" i="6"/>
  <c r="G3954" i="6"/>
  <c r="Q3954" i="6"/>
  <c r="Q3973" i="6"/>
  <c r="F3973" i="6"/>
  <c r="I3973" i="6"/>
  <c r="M3973" i="6"/>
  <c r="G3973" i="6"/>
  <c r="M3939" i="6"/>
  <c r="G3939" i="6"/>
  <c r="I3939" i="6"/>
  <c r="Q3939" i="6"/>
  <c r="F3939" i="6"/>
  <c r="F3745" i="6"/>
  <c r="I3745" i="6"/>
  <c r="M219" i="6"/>
  <c r="L219" i="6" s="1"/>
  <c r="J219" i="6" s="1"/>
  <c r="K220" i="6" s="1"/>
  <c r="Q220" i="6"/>
  <c r="P220" i="6" s="1"/>
  <c r="N220" i="6" s="1"/>
  <c r="O221" i="6" s="1"/>
  <c r="G3830" i="6" l="1"/>
  <c r="H4018" i="6"/>
  <c r="G3840" i="6"/>
  <c r="G3662" i="6"/>
  <c r="G2954" i="6"/>
  <c r="G3809" i="6"/>
  <c r="H4134" i="6"/>
  <c r="G3716" i="6"/>
  <c r="H3948" i="6"/>
  <c r="G3810" i="6"/>
  <c r="G3696" i="6"/>
  <c r="H4137" i="6"/>
  <c r="G3683" i="6"/>
  <c r="H4127" i="6"/>
  <c r="H3978" i="6"/>
  <c r="G3405" i="6"/>
  <c r="G3406" i="6"/>
  <c r="G3907" i="6"/>
  <c r="H4021" i="6"/>
  <c r="G3703" i="6"/>
  <c r="G3446" i="6"/>
  <c r="G3735" i="6"/>
  <c r="H3935" i="6"/>
  <c r="H3950" i="6"/>
  <c r="H4000" i="6"/>
  <c r="G3856" i="6"/>
  <c r="H4071" i="6"/>
  <c r="G3742" i="6"/>
  <c r="G3639" i="6"/>
  <c r="G3487" i="6"/>
  <c r="H4011" i="6"/>
  <c r="H3964" i="6"/>
  <c r="G3883" i="6"/>
  <c r="G3862" i="6"/>
  <c r="H4025" i="6"/>
  <c r="H4160" i="6"/>
  <c r="H3981" i="6"/>
  <c r="H4059" i="6"/>
  <c r="G3793" i="6"/>
  <c r="H4117" i="6"/>
  <c r="H4062" i="6"/>
  <c r="G3442" i="6"/>
  <c r="G3738" i="6"/>
  <c r="G3603" i="6"/>
  <c r="G3585" i="6"/>
  <c r="H4016" i="6"/>
  <c r="H3969" i="6"/>
  <c r="G3208" i="6"/>
  <c r="H4170" i="6"/>
  <c r="H4052" i="6"/>
  <c r="H3970" i="6"/>
  <c r="H3982" i="6"/>
  <c r="H4097" i="6"/>
  <c r="H4039" i="6"/>
  <c r="H4163" i="6"/>
  <c r="H4007" i="6"/>
  <c r="H4135" i="6"/>
  <c r="H4094" i="6"/>
  <c r="G3383" i="6"/>
  <c r="G3361" i="6"/>
  <c r="H4063" i="6"/>
  <c r="H4140" i="6"/>
  <c r="H4156" i="6"/>
  <c r="H4131" i="6"/>
  <c r="H4112" i="6"/>
  <c r="H3975" i="6"/>
  <c r="H4031" i="6"/>
  <c r="H3956" i="6"/>
  <c r="H4119" i="6"/>
  <c r="H4069" i="6"/>
  <c r="H4022" i="6"/>
  <c r="G3844" i="6"/>
  <c r="G3874" i="6"/>
  <c r="G3059" i="6"/>
  <c r="G3582" i="6"/>
  <c r="G3778" i="6"/>
  <c r="G3802" i="6"/>
  <c r="G3676" i="6"/>
  <c r="G3878" i="6"/>
  <c r="G3916" i="6"/>
  <c r="G3699" i="6"/>
  <c r="G3771" i="6"/>
  <c r="G3917" i="6"/>
  <c r="G3625" i="6"/>
  <c r="G3607" i="6"/>
  <c r="G3906" i="6"/>
  <c r="G3921" i="6"/>
  <c r="G3637" i="6"/>
  <c r="G3638" i="6"/>
  <c r="G3636" i="6"/>
  <c r="G3891" i="6"/>
  <c r="G3674" i="6"/>
  <c r="G3905" i="6"/>
  <c r="G3899" i="6"/>
  <c r="G3895" i="6"/>
  <c r="G3461" i="6"/>
  <c r="G3628" i="6"/>
  <c r="G3673" i="6"/>
  <c r="G3672" i="6"/>
  <c r="G3657" i="6"/>
  <c r="G3656" i="6"/>
  <c r="G3609" i="6"/>
  <c r="G3815" i="6"/>
  <c r="G3711" i="6"/>
  <c r="G3713" i="6"/>
  <c r="G3714" i="6"/>
  <c r="G3712" i="6"/>
  <c r="G3707" i="6"/>
  <c r="G3641" i="6"/>
  <c r="G3640" i="6"/>
  <c r="H3640" i="6" s="1"/>
  <c r="G3723" i="6"/>
  <c r="G3847" i="6"/>
  <c r="G3734" i="6"/>
  <c r="G3873" i="6"/>
  <c r="G3838" i="6"/>
  <c r="G3781" i="6"/>
  <c r="G3649" i="6"/>
  <c r="G3850" i="6"/>
  <c r="G3752" i="6"/>
  <c r="G3860" i="6"/>
  <c r="G3694" i="6"/>
  <c r="G3852" i="6"/>
  <c r="G3868" i="6"/>
  <c r="G3867" i="6"/>
  <c r="G3858" i="6"/>
  <c r="G3859" i="6"/>
  <c r="G3630" i="6"/>
  <c r="G3635" i="6"/>
  <c r="H3635" i="6" s="1"/>
  <c r="G3634" i="6"/>
  <c r="G3633" i="6"/>
  <c r="G3420" i="6"/>
  <c r="G3614" i="6"/>
  <c r="G3705" i="6"/>
  <c r="G3766" i="6"/>
  <c r="G3753" i="6"/>
  <c r="G3749" i="6"/>
  <c r="G3748" i="6"/>
  <c r="G3763" i="6"/>
  <c r="G3759" i="6"/>
  <c r="G3651" i="6"/>
  <c r="G3652" i="6"/>
  <c r="G3787" i="6"/>
  <c r="G3922" i="6"/>
  <c r="G3913" i="6"/>
  <c r="H3914" i="6" s="1"/>
  <c r="G3648" i="6"/>
  <c r="G3647" i="6"/>
  <c r="G3645" i="6"/>
  <c r="G3201" i="6"/>
  <c r="G3904" i="6"/>
  <c r="G3643" i="6"/>
  <c r="G3644" i="6"/>
  <c r="G3432" i="6"/>
  <c r="G3664" i="6"/>
  <c r="G3660" i="6"/>
  <c r="G3665" i="6"/>
  <c r="G3610" i="6"/>
  <c r="G3843" i="6"/>
  <c r="G3663" i="6"/>
  <c r="H3663" i="6" s="1"/>
  <c r="G3653" i="6"/>
  <c r="G3685" i="6"/>
  <c r="G3702" i="6"/>
  <c r="H3703" i="6" s="1"/>
  <c r="G3876" i="6"/>
  <c r="G3611" i="6"/>
  <c r="G3827" i="6"/>
  <c r="G3818" i="6"/>
  <c r="G3670" i="6"/>
  <c r="G3668" i="6"/>
  <c r="G3669" i="6"/>
  <c r="G3728" i="6"/>
  <c r="G3608" i="6"/>
  <c r="G3768" i="6"/>
  <c r="G3689" i="6"/>
  <c r="G3710" i="6"/>
  <c r="G3615" i="6"/>
  <c r="G3667" i="6"/>
  <c r="G3629" i="6"/>
  <c r="G3592" i="6"/>
  <c r="G3718" i="6"/>
  <c r="G3715" i="6"/>
  <c r="G3719" i="6"/>
  <c r="H3719" i="6" s="1"/>
  <c r="G3788" i="6"/>
  <c r="G3009" i="6"/>
  <c r="G3687" i="6"/>
  <c r="G3595" i="6"/>
  <c r="G3866" i="6"/>
  <c r="G3721" i="6"/>
  <c r="G3720" i="6"/>
  <c r="G3800" i="6"/>
  <c r="G3593" i="6"/>
  <c r="G3747" i="6"/>
  <c r="G3655" i="6"/>
  <c r="G3654" i="6"/>
  <c r="G3600" i="6"/>
  <c r="H3972" i="6"/>
  <c r="G3857" i="6"/>
  <c r="G3773" i="6"/>
  <c r="G3740" i="6"/>
  <c r="G3598" i="6"/>
  <c r="G3102" i="6"/>
  <c r="G3727" i="6"/>
  <c r="G3854" i="6"/>
  <c r="G3908" i="6"/>
  <c r="H3908" i="6" s="1"/>
  <c r="G3912" i="6"/>
  <c r="G3889" i="6"/>
  <c r="G3658" i="6"/>
  <c r="G3659" i="6"/>
  <c r="G3849" i="6"/>
  <c r="G3803" i="6"/>
  <c r="G3077" i="6"/>
  <c r="G3822" i="6"/>
  <c r="G3821" i="6"/>
  <c r="G3837" i="6"/>
  <c r="G3846" i="6"/>
  <c r="G3141" i="6"/>
  <c r="G3761" i="6"/>
  <c r="G3834" i="6"/>
  <c r="G3733" i="6"/>
  <c r="G3767" i="6"/>
  <c r="H3767" i="6" s="1"/>
  <c r="G3217" i="6"/>
  <c r="G3591" i="6"/>
  <c r="G3925" i="6"/>
  <c r="H3925" i="6" s="1"/>
  <c r="G3923" i="6"/>
  <c r="G2953" i="6"/>
  <c r="H2953" i="6" s="1"/>
  <c r="G2956" i="6"/>
  <c r="G3927" i="6"/>
  <c r="H3928" i="6" s="1"/>
  <c r="G3797" i="6"/>
  <c r="G3918" i="6"/>
  <c r="G3835" i="6"/>
  <c r="G3730" i="6"/>
  <c r="G3794" i="6"/>
  <c r="H3794" i="6" s="1"/>
  <c r="G3861" i="6"/>
  <c r="G3888" i="6"/>
  <c r="G3870" i="6"/>
  <c r="G3604" i="6"/>
  <c r="G3808" i="6"/>
  <c r="G3684" i="6"/>
  <c r="H3684" i="6" s="1"/>
  <c r="G3681" i="6"/>
  <c r="G3678" i="6"/>
  <c r="G3486" i="6"/>
  <c r="G3701" i="6"/>
  <c r="G3397" i="6"/>
  <c r="G3726" i="6"/>
  <c r="G3623" i="6"/>
  <c r="G3801" i="6"/>
  <c r="H3802" i="6" s="1"/>
  <c r="G3627" i="6"/>
  <c r="G3882" i="6"/>
  <c r="H3883" i="6" s="1"/>
  <c r="G3871" i="6"/>
  <c r="G3780" i="6"/>
  <c r="G3612" i="6"/>
  <c r="G3606" i="6"/>
  <c r="G3736" i="6"/>
  <c r="H3736" i="6" s="1"/>
  <c r="G3671" i="6"/>
  <c r="G3732" i="6"/>
  <c r="G3831" i="6"/>
  <c r="H3831" i="6" s="1"/>
  <c r="G3263" i="6"/>
  <c r="G3805" i="6"/>
  <c r="G3892" i="6"/>
  <c r="G3690" i="6"/>
  <c r="H3690" i="6" s="1"/>
  <c r="G3691" i="6"/>
  <c r="G3692" i="6"/>
  <c r="H3692" i="6" s="1"/>
  <c r="G3756" i="6"/>
  <c r="G3764" i="6"/>
  <c r="G3769" i="6"/>
  <c r="G3804" i="6"/>
  <c r="G3885" i="6"/>
  <c r="G3881" i="6"/>
  <c r="G3820" i="6"/>
  <c r="G3790" i="6"/>
  <c r="H3790" i="6" s="1"/>
  <c r="G3893" i="6"/>
  <c r="G3910" i="6"/>
  <c r="G3624" i="6"/>
  <c r="G3751" i="6"/>
  <c r="G3789" i="6"/>
  <c r="G3695" i="6"/>
  <c r="G3919" i="6"/>
  <c r="H4133" i="6"/>
  <c r="G3586" i="6"/>
  <c r="G3853" i="6"/>
  <c r="G3762" i="6"/>
  <c r="H3762" i="6" s="1"/>
  <c r="G3842" i="6"/>
  <c r="G3746" i="6"/>
  <c r="G3729" i="6"/>
  <c r="G3731" i="6"/>
  <c r="G3869" i="6"/>
  <c r="H3870" i="6" s="1"/>
  <c r="G3616" i="6"/>
  <c r="G3617" i="6"/>
  <c r="H3617" i="6" s="1"/>
  <c r="G3688" i="6"/>
  <c r="G3737" i="6"/>
  <c r="H3738" i="6" s="1"/>
  <c r="G3725" i="6"/>
  <c r="G3784" i="6"/>
  <c r="G3796" i="6"/>
  <c r="G3795" i="6"/>
  <c r="G3620" i="6"/>
  <c r="G3619" i="6"/>
  <c r="G3618" i="6"/>
  <c r="G3621" i="6"/>
  <c r="G3035" i="6"/>
  <c r="G3880" i="6"/>
  <c r="G3909" i="6"/>
  <c r="G3447" i="6"/>
  <c r="H3447" i="6" s="1"/>
  <c r="G3825" i="6"/>
  <c r="G3875" i="6"/>
  <c r="H3875" i="6" s="1"/>
  <c r="G3765" i="6"/>
  <c r="H3765" i="6" s="1"/>
  <c r="G3666" i="6"/>
  <c r="G3785" i="6"/>
  <c r="G3786" i="6"/>
  <c r="H3786" i="6" s="1"/>
  <c r="G3887" i="6"/>
  <c r="G3886" i="6"/>
  <c r="H3886" i="6" s="1"/>
  <c r="G3708" i="6"/>
  <c r="H3708" i="6" s="1"/>
  <c r="G3915" i="6"/>
  <c r="H3915" i="6" s="1"/>
  <c r="G3661" i="6"/>
  <c r="G3799" i="6"/>
  <c r="G3222" i="6"/>
  <c r="G3791" i="6"/>
  <c r="G3772" i="6"/>
  <c r="H4078" i="6"/>
  <c r="G3774" i="6"/>
  <c r="H4037" i="6"/>
  <c r="G3896" i="6"/>
  <c r="H3896" i="6" s="1"/>
  <c r="G3682" i="6"/>
  <c r="H3683" i="6" s="1"/>
  <c r="G3011" i="6"/>
  <c r="G3897" i="6"/>
  <c r="G3894" i="6"/>
  <c r="G3613" i="6"/>
  <c r="G3745" i="6"/>
  <c r="G3251" i="6"/>
  <c r="G3650" i="6"/>
  <c r="G3926" i="6"/>
  <c r="H3926" i="6" s="1"/>
  <c r="G3632" i="6"/>
  <c r="G3675" i="6"/>
  <c r="G3851" i="6"/>
  <c r="G3879" i="6"/>
  <c r="G3877" i="6"/>
  <c r="H3983" i="6"/>
  <c r="G3706" i="6"/>
  <c r="H3706" i="6" s="1"/>
  <c r="G3697" i="6"/>
  <c r="H3697" i="6" s="1"/>
  <c r="G3631" i="6"/>
  <c r="G3777" i="6"/>
  <c r="G3722" i="6"/>
  <c r="G3646" i="6"/>
  <c r="G3775" i="6"/>
  <c r="G3590" i="6"/>
  <c r="G3588" i="6"/>
  <c r="G3040" i="6"/>
  <c r="G3806" i="6"/>
  <c r="G3807" i="6"/>
  <c r="H3807" i="6" s="1"/>
  <c r="G3709" i="6"/>
  <c r="G3596" i="6"/>
  <c r="G3855" i="6"/>
  <c r="H3856" i="6" s="1"/>
  <c r="G3116" i="6"/>
  <c r="G3686" i="6"/>
  <c r="G3757" i="6"/>
  <c r="G3758" i="6"/>
  <c r="G3755" i="6"/>
  <c r="G3754" i="6"/>
  <c r="H3754" i="6" s="1"/>
  <c r="G3816" i="6"/>
  <c r="H3940" i="6"/>
  <c r="H3962" i="6"/>
  <c r="H3963" i="6"/>
  <c r="G3864" i="6"/>
  <c r="G3622" i="6"/>
  <c r="G3744" i="6"/>
  <c r="H4150" i="6"/>
  <c r="G3760" i="6"/>
  <c r="G3677" i="6"/>
  <c r="G3845" i="6"/>
  <c r="G3872" i="6"/>
  <c r="H3872" i="6" s="1"/>
  <c r="G3890" i="6"/>
  <c r="H3890" i="6" s="1"/>
  <c r="G3626" i="6"/>
  <c r="G3798" i="6"/>
  <c r="H3798" i="6" s="1"/>
  <c r="G3836" i="6"/>
  <c r="H3836" i="6" s="1"/>
  <c r="G3817" i="6"/>
  <c r="G3819" i="6"/>
  <c r="G3704" i="6"/>
  <c r="H4067" i="6"/>
  <c r="G3813" i="6"/>
  <c r="G3478" i="6"/>
  <c r="G3741" i="6"/>
  <c r="G3739" i="6"/>
  <c r="G3884" i="6"/>
  <c r="H3884" i="6" s="1"/>
  <c r="G3829" i="6"/>
  <c r="H3830" i="6" s="1"/>
  <c r="H4081" i="6"/>
  <c r="G3724" i="6"/>
  <c r="G3783" i="6"/>
  <c r="G3782" i="6"/>
  <c r="G3898" i="6"/>
  <c r="G3911" i="6"/>
  <c r="H3911" i="6" s="1"/>
  <c r="G3693" i="6"/>
  <c r="G3848" i="6"/>
  <c r="H3848" i="6" s="1"/>
  <c r="G3811" i="6"/>
  <c r="G3247" i="6"/>
  <c r="G3902" i="6"/>
  <c r="G3903" i="6"/>
  <c r="G3812" i="6"/>
  <c r="G3323" i="6"/>
  <c r="G3743" i="6"/>
  <c r="G3750" i="6"/>
  <c r="H3750" i="6" s="1"/>
  <c r="G3426" i="6"/>
  <c r="G3583" i="6"/>
  <c r="H3583" i="6" s="1"/>
  <c r="G3841" i="6"/>
  <c r="H3841" i="6" s="1"/>
  <c r="G3014" i="6"/>
  <c r="G3256" i="6"/>
  <c r="H4172" i="6"/>
  <c r="G3779" i="6"/>
  <c r="G3597" i="6"/>
  <c r="G3839" i="6"/>
  <c r="H3840" i="6" s="1"/>
  <c r="G3384" i="6"/>
  <c r="G3824" i="6"/>
  <c r="G3680" i="6"/>
  <c r="G3166" i="6"/>
  <c r="H4091" i="6"/>
  <c r="G3901" i="6"/>
  <c r="G3359" i="6"/>
  <c r="G3235" i="6"/>
  <c r="H4106" i="6"/>
  <c r="H3951" i="6"/>
  <c r="G3017" i="6"/>
  <c r="G3155" i="6"/>
  <c r="G3605" i="6"/>
  <c r="H3605" i="6" s="1"/>
  <c r="H4055" i="6"/>
  <c r="G3828" i="6"/>
  <c r="G3599" i="6"/>
  <c r="G3642" i="6"/>
  <c r="H3642" i="6" s="1"/>
  <c r="G3833" i="6"/>
  <c r="G3337" i="6"/>
  <c r="H3986" i="6"/>
  <c r="G3832" i="6"/>
  <c r="H3965" i="6"/>
  <c r="G3157" i="6"/>
  <c r="G3584" i="6"/>
  <c r="G3074" i="6"/>
  <c r="G3679" i="6"/>
  <c r="G3717" i="6"/>
  <c r="H3717" i="6" s="1"/>
  <c r="G3900" i="6"/>
  <c r="H3900" i="6" s="1"/>
  <c r="G3863" i="6"/>
  <c r="H3863" i="6" s="1"/>
  <c r="G3698" i="6"/>
  <c r="G3601" i="6"/>
  <c r="H4169" i="6"/>
  <c r="G2999" i="6"/>
  <c r="G3594" i="6"/>
  <c r="G3776" i="6"/>
  <c r="H3776" i="6" s="1"/>
  <c r="G3045" i="6"/>
  <c r="G3826" i="6"/>
  <c r="G3190" i="6"/>
  <c r="H3942" i="6"/>
  <c r="H4138" i="6"/>
  <c r="H4029" i="6"/>
  <c r="G3920" i="6"/>
  <c r="G3814" i="6"/>
  <c r="G3186" i="6"/>
  <c r="G3458" i="6"/>
  <c r="G3429" i="6"/>
  <c r="H3980" i="6"/>
  <c r="H3988" i="6"/>
  <c r="G3237" i="6"/>
  <c r="G3250" i="6"/>
  <c r="G3770" i="6"/>
  <c r="G3073" i="6"/>
  <c r="G3700" i="6"/>
  <c r="H4115" i="6"/>
  <c r="H4102" i="6"/>
  <c r="G3105" i="6"/>
  <c r="G3792" i="6"/>
  <c r="H3793" i="6" s="1"/>
  <c r="G3865" i="6"/>
  <c r="G3823" i="6"/>
  <c r="G3587" i="6"/>
  <c r="G3602" i="6"/>
  <c r="H4109" i="6"/>
  <c r="G3589" i="6"/>
  <c r="H3589" i="6" s="1"/>
  <c r="H4130" i="6"/>
  <c r="H4162" i="6"/>
  <c r="H4136" i="6"/>
  <c r="G3175" i="6"/>
  <c r="G3173" i="6"/>
  <c r="G3169" i="6"/>
  <c r="G3103" i="6"/>
  <c r="G3104" i="6"/>
  <c r="G3094" i="6"/>
  <c r="G3345" i="6"/>
  <c r="G3378" i="6"/>
  <c r="G3562" i="6"/>
  <c r="G3524" i="6"/>
  <c r="G3507" i="6"/>
  <c r="G3132" i="6"/>
  <c r="G3472" i="6"/>
  <c r="G3134" i="6"/>
  <c r="H3406" i="6"/>
  <c r="G3370" i="6"/>
  <c r="G3137" i="6"/>
  <c r="G3138" i="6"/>
  <c r="H3138" i="6" s="1"/>
  <c r="G3135" i="6"/>
  <c r="G3335" i="6"/>
  <c r="G3329" i="6"/>
  <c r="G3331" i="6"/>
  <c r="G3330" i="6"/>
  <c r="H3330" i="6" s="1"/>
  <c r="G3309" i="6"/>
  <c r="G3316" i="6"/>
  <c r="G3314" i="6"/>
  <c r="G3382" i="6"/>
  <c r="G3379" i="6"/>
  <c r="G3381" i="6"/>
  <c r="G3352" i="6"/>
  <c r="G3357" i="6"/>
  <c r="G3144" i="6"/>
  <c r="G3565" i="6"/>
  <c r="G3469" i="6"/>
  <c r="G3491" i="6"/>
  <c r="G3506" i="6"/>
  <c r="G3532" i="6"/>
  <c r="G3276" i="6"/>
  <c r="G3050" i="6"/>
  <c r="G3557" i="6"/>
  <c r="G3559" i="6"/>
  <c r="G3466" i="6"/>
  <c r="G3492" i="6"/>
  <c r="G3414" i="6"/>
  <c r="G3412" i="6"/>
  <c r="G3125" i="6"/>
  <c r="G3196" i="6"/>
  <c r="G3200" i="6"/>
  <c r="G3099" i="6"/>
  <c r="G3153" i="6"/>
  <c r="G3149" i="6"/>
  <c r="G3152" i="6"/>
  <c r="G3057" i="6"/>
  <c r="G3468" i="6"/>
  <c r="G3475" i="6"/>
  <c r="G3091" i="6"/>
  <c r="G3090" i="6"/>
  <c r="G3067" i="6"/>
  <c r="G3066" i="6"/>
  <c r="G3430" i="6"/>
  <c r="H3430" i="6" s="1"/>
  <c r="G3513" i="6"/>
  <c r="G3232" i="6"/>
  <c r="G3136" i="6"/>
  <c r="G3465" i="6"/>
  <c r="G3308" i="6"/>
  <c r="G3307" i="6"/>
  <c r="G3078" i="6"/>
  <c r="G3081" i="6"/>
  <c r="G3451" i="6"/>
  <c r="G3445" i="6"/>
  <c r="H3446" i="6" s="1"/>
  <c r="G3145" i="6"/>
  <c r="H3145" i="6" s="1"/>
  <c r="G3047" i="6"/>
  <c r="G3271" i="6"/>
  <c r="G3110" i="6"/>
  <c r="G3452" i="6"/>
  <c r="H3452" i="6" s="1"/>
  <c r="G3576" i="6"/>
  <c r="G3501" i="6"/>
  <c r="G3114" i="6"/>
  <c r="G3121" i="6"/>
  <c r="H4056" i="6"/>
  <c r="H4057" i="6"/>
  <c r="G3318" i="6"/>
  <c r="G3319" i="6"/>
  <c r="G3575" i="6"/>
  <c r="H4125" i="6"/>
  <c r="G3180" i="6"/>
  <c r="H4045" i="6"/>
  <c r="G3065" i="6"/>
  <c r="G3344" i="6"/>
  <c r="G3107" i="6"/>
  <c r="G3326" i="6"/>
  <c r="G3327" i="6"/>
  <c r="H3327" i="6" s="1"/>
  <c r="G3407" i="6"/>
  <c r="H3407" i="6" s="1"/>
  <c r="G3390" i="6"/>
  <c r="G3016" i="6"/>
  <c r="H3874" i="6"/>
  <c r="G3245" i="6"/>
  <c r="G3124" i="6"/>
  <c r="G3163" i="6"/>
  <c r="G3542" i="6"/>
  <c r="G3415" i="6"/>
  <c r="G3321" i="6"/>
  <c r="G3324" i="6"/>
  <c r="G3248" i="6"/>
  <c r="G3462" i="6"/>
  <c r="H3462" i="6" s="1"/>
  <c r="G3225" i="6"/>
  <c r="G3224" i="6"/>
  <c r="G3220" i="6"/>
  <c r="G3341" i="6"/>
  <c r="G3198" i="6"/>
  <c r="G3328" i="6"/>
  <c r="G3162" i="6"/>
  <c r="G3306" i="6"/>
  <c r="G3281" i="6"/>
  <c r="G3310" i="6"/>
  <c r="G3464" i="6"/>
  <c r="G3159" i="6"/>
  <c r="G3231" i="6"/>
  <c r="G3230" i="6"/>
  <c r="G3032" i="6"/>
  <c r="G3120" i="6"/>
  <c r="G3087" i="6"/>
  <c r="G3028" i="6"/>
  <c r="G3172" i="6"/>
  <c r="G3436" i="6"/>
  <c r="G3019" i="6"/>
  <c r="G3402" i="6"/>
  <c r="G3489" i="6"/>
  <c r="G3351" i="6"/>
  <c r="G3393" i="6"/>
  <c r="G3389" i="6"/>
  <c r="G3460" i="6"/>
  <c r="G3195" i="6"/>
  <c r="G3255" i="6"/>
  <c r="G3106" i="6"/>
  <c r="G3546" i="6"/>
  <c r="G2995" i="6"/>
  <c r="G3373" i="6"/>
  <c r="G3371" i="6"/>
  <c r="H3371" i="6" s="1"/>
  <c r="G3246" i="6"/>
  <c r="G3048" i="6"/>
  <c r="G3001" i="6"/>
  <c r="G3404" i="6"/>
  <c r="H3405" i="6" s="1"/>
  <c r="G3005" i="6"/>
  <c r="G3290" i="6"/>
  <c r="G3350" i="6"/>
  <c r="G3051" i="6"/>
  <c r="G3368" i="6"/>
  <c r="G3581" i="6"/>
  <c r="H4064" i="6"/>
  <c r="H4065" i="6"/>
  <c r="G3252" i="6"/>
  <c r="G3480" i="6"/>
  <c r="G3123" i="6"/>
  <c r="G3122" i="6"/>
  <c r="G3294" i="6"/>
  <c r="G3427" i="6"/>
  <c r="G3311" i="6"/>
  <c r="H3311" i="6" s="1"/>
  <c r="G3275" i="6"/>
  <c r="G3266" i="6"/>
  <c r="G3270" i="6"/>
  <c r="G3058" i="6"/>
  <c r="G2983" i="6"/>
  <c r="G3115" i="6"/>
  <c r="G3117" i="6"/>
  <c r="H4139" i="6"/>
  <c r="G3210" i="6"/>
  <c r="G3205" i="6"/>
  <c r="G3207" i="6"/>
  <c r="G3209" i="6"/>
  <c r="G3568" i="6"/>
  <c r="G3088" i="6"/>
  <c r="G3365" i="6"/>
  <c r="G3333" i="6"/>
  <c r="G3334" i="6"/>
  <c r="G3022" i="6"/>
  <c r="G3320" i="6"/>
  <c r="H3320" i="6" s="1"/>
  <c r="G3013" i="6"/>
  <c r="G3214" i="6"/>
  <c r="G3036" i="6"/>
  <c r="G3015" i="6"/>
  <c r="G3499" i="6"/>
  <c r="G3554" i="6"/>
  <c r="G3553" i="6"/>
  <c r="G3265" i="6"/>
  <c r="G3043" i="6"/>
  <c r="G3421" i="6"/>
  <c r="G3168" i="6"/>
  <c r="G3374" i="6"/>
  <c r="G3154" i="6"/>
  <c r="G3034" i="6"/>
  <c r="G3522" i="6"/>
  <c r="G3521" i="6"/>
  <c r="G3498" i="6"/>
  <c r="G3437" i="6"/>
  <c r="G3243" i="6"/>
  <c r="H4154" i="6"/>
  <c r="G3549" i="6"/>
  <c r="G3550" i="6"/>
  <c r="G3548" i="6"/>
  <c r="G3156" i="6"/>
  <c r="G3505" i="6"/>
  <c r="G3304" i="6"/>
  <c r="G3444" i="6"/>
  <c r="G3111" i="6"/>
  <c r="H3996" i="6"/>
  <c r="H3997" i="6"/>
  <c r="G3410" i="6"/>
  <c r="G3146" i="6"/>
  <c r="G3148" i="6"/>
  <c r="G3249" i="6"/>
  <c r="G3292" i="6"/>
  <c r="G3018" i="6"/>
  <c r="G3411" i="6"/>
  <c r="G3064" i="6"/>
  <c r="H3065" i="6" s="1"/>
  <c r="G3392" i="6"/>
  <c r="G3062" i="6"/>
  <c r="G3086" i="6"/>
  <c r="G3142" i="6"/>
  <c r="G3143" i="6"/>
  <c r="H3143" i="6" s="1"/>
  <c r="G3140" i="6"/>
  <c r="G3277" i="6"/>
  <c r="G3572" i="6"/>
  <c r="G3212" i="6"/>
  <c r="G3020" i="6"/>
  <c r="H3020" i="6" s="1"/>
  <c r="G3193" i="6"/>
  <c r="G3072" i="6"/>
  <c r="G3188" i="6"/>
  <c r="G3061" i="6"/>
  <c r="G3534" i="6"/>
  <c r="G3457" i="6"/>
  <c r="G3131" i="6"/>
  <c r="G3363" i="6"/>
  <c r="G3342" i="6"/>
  <c r="H3811" i="6"/>
  <c r="G3375" i="6"/>
  <c r="G3282" i="6"/>
  <c r="G3280" i="6"/>
  <c r="G2994" i="6"/>
  <c r="G3348" i="6"/>
  <c r="G3167" i="6"/>
  <c r="G3387" i="6"/>
  <c r="G3258" i="6"/>
  <c r="G3556" i="6"/>
  <c r="G3053" i="6"/>
  <c r="G3503" i="6"/>
  <c r="H3503" i="6" s="1"/>
  <c r="G3502" i="6"/>
  <c r="G3409" i="6"/>
  <c r="G3151" i="6"/>
  <c r="G3126" i="6"/>
  <c r="G3127" i="6"/>
  <c r="G3218" i="6"/>
  <c r="G3133" i="6"/>
  <c r="G3388" i="6"/>
  <c r="G3211" i="6"/>
  <c r="H3211" i="6" s="1"/>
  <c r="G3403" i="6"/>
  <c r="H3403" i="6" s="1"/>
  <c r="G3448" i="6"/>
  <c r="G3567" i="6"/>
  <c r="G3566" i="6"/>
  <c r="G3366" i="6"/>
  <c r="G3069" i="6"/>
  <c r="G3139" i="6"/>
  <c r="G3298" i="6"/>
  <c r="G3299" i="6"/>
  <c r="H3299" i="6" s="1"/>
  <c r="G3273" i="6"/>
  <c r="G3440" i="6"/>
  <c r="G3147" i="6"/>
  <c r="G2989" i="6"/>
  <c r="G3322" i="6"/>
  <c r="G3189" i="6"/>
  <c r="H3190" i="6" s="1"/>
  <c r="G3474" i="6"/>
  <c r="G3332" i="6"/>
  <c r="G3315" i="6"/>
  <c r="G3312" i="6"/>
  <c r="G3313" i="6"/>
  <c r="G3112" i="6"/>
  <c r="H3112" i="6" s="1"/>
  <c r="G3191" i="6"/>
  <c r="G3272" i="6"/>
  <c r="G3004" i="6"/>
  <c r="G3484" i="6"/>
  <c r="G3482" i="6"/>
  <c r="G3130" i="6"/>
  <c r="G3129" i="6"/>
  <c r="G3356" i="6"/>
  <c r="G3261" i="6"/>
  <c r="G3199" i="6"/>
  <c r="G3302" i="6"/>
  <c r="G3161" i="6"/>
  <c r="G3269" i="6"/>
  <c r="G3039" i="6"/>
  <c r="H4019" i="6"/>
  <c r="H4020" i="6"/>
  <c r="G3176" i="6"/>
  <c r="G3408" i="6"/>
  <c r="H3409" i="6" s="1"/>
  <c r="G3467" i="6"/>
  <c r="H3467" i="6" s="1"/>
  <c r="G3179" i="6"/>
  <c r="G3178" i="6"/>
  <c r="G3096" i="6"/>
  <c r="G3097" i="6"/>
  <c r="G3098" i="6"/>
  <c r="H3098" i="6" s="1"/>
  <c r="G3416" i="6"/>
  <c r="G3362" i="6"/>
  <c r="G3076" i="6"/>
  <c r="G2978" i="6"/>
  <c r="G3000" i="6"/>
  <c r="G2993" i="6"/>
  <c r="G3006" i="6"/>
  <c r="G2986" i="6"/>
  <c r="G2996" i="6"/>
  <c r="G2992" i="6"/>
  <c r="H2993" i="6" s="1"/>
  <c r="G2985" i="6"/>
  <c r="G3170" i="6"/>
  <c r="G3495" i="6"/>
  <c r="G3349" i="6"/>
  <c r="G3433" i="6"/>
  <c r="G3278" i="6"/>
  <c r="G3260" i="6"/>
  <c r="G3223" i="6"/>
  <c r="G3236" i="6"/>
  <c r="G3052" i="6"/>
  <c r="G3049" i="6"/>
  <c r="G3118" i="6"/>
  <c r="G3037" i="6"/>
  <c r="G3108" i="6"/>
  <c r="G3296" i="6"/>
  <c r="G3079" i="6"/>
  <c r="G3241" i="6"/>
  <c r="G3422" i="6"/>
  <c r="G3401" i="6"/>
  <c r="H4151" i="6"/>
  <c r="H4152" i="6"/>
  <c r="G3284" i="6"/>
  <c r="H3993" i="6"/>
  <c r="H3994" i="6"/>
  <c r="G3244" i="6"/>
  <c r="H3244" i="6" s="1"/>
  <c r="G3060" i="6"/>
  <c r="H3060" i="6" s="1"/>
  <c r="G3068" i="6"/>
  <c r="G3449" i="6"/>
  <c r="G3355" i="6"/>
  <c r="G3354" i="6"/>
  <c r="G3339" i="6"/>
  <c r="G3203" i="6"/>
  <c r="G3041" i="6"/>
  <c r="G3240" i="6"/>
  <c r="G3239" i="6"/>
  <c r="G3317" i="6"/>
  <c r="G3377" i="6"/>
  <c r="G3303" i="6"/>
  <c r="G3234" i="6"/>
  <c r="G3183" i="6"/>
  <c r="G3291" i="6"/>
  <c r="G3293" i="6"/>
  <c r="G3391" i="6"/>
  <c r="G3369" i="6"/>
  <c r="H3369" i="6" s="1"/>
  <c r="G3435" i="6"/>
  <c r="G3561" i="6"/>
  <c r="G3187" i="6"/>
  <c r="G3029" i="6"/>
  <c r="H3029" i="6" s="1"/>
  <c r="H4141" i="6"/>
  <c r="G3033" i="6"/>
  <c r="H3033" i="6" s="1"/>
  <c r="G3213" i="6"/>
  <c r="G3257" i="6"/>
  <c r="G3325" i="6"/>
  <c r="G3242" i="6"/>
  <c r="G3194" i="6"/>
  <c r="G3488" i="6"/>
  <c r="H4073" i="6"/>
  <c r="G3095" i="6"/>
  <c r="G3496" i="6"/>
  <c r="G3424" i="6"/>
  <c r="G3423" i="6"/>
  <c r="H3423" i="6" s="1"/>
  <c r="G2988" i="6"/>
  <c r="G3413" i="6"/>
  <c r="G3184" i="6"/>
  <c r="H3184" i="6" s="1"/>
  <c r="H3952" i="6"/>
  <c r="G3545" i="6"/>
  <c r="G3536" i="6"/>
  <c r="G3463" i="6"/>
  <c r="G3360" i="6"/>
  <c r="G3075" i="6"/>
  <c r="G3520" i="6"/>
  <c r="G3515" i="6"/>
  <c r="H4088" i="6"/>
  <c r="H4087" i="6"/>
  <c r="G3380" i="6"/>
  <c r="G3343" i="6"/>
  <c r="H3344" i="6" s="1"/>
  <c r="G3396" i="6"/>
  <c r="G3395" i="6"/>
  <c r="G3477" i="6"/>
  <c r="G3479" i="6"/>
  <c r="G3533" i="6"/>
  <c r="H3534" i="6" s="1"/>
  <c r="G3027" i="6"/>
  <c r="G3101" i="6"/>
  <c r="G3100" i="6"/>
  <c r="H3100" i="6" s="1"/>
  <c r="G3042" i="6"/>
  <c r="H3042" i="6" s="1"/>
  <c r="G3109" i="6"/>
  <c r="H3109" i="6" s="1"/>
  <c r="G3092" i="6"/>
  <c r="G3443" i="6"/>
  <c r="G3181" i="6"/>
  <c r="G3264" i="6"/>
  <c r="G3425" i="6"/>
  <c r="G3297" i="6"/>
  <c r="G3038" i="6"/>
  <c r="H3038" i="6" s="1"/>
  <c r="G3529" i="6"/>
  <c r="G3253" i="6"/>
  <c r="G3093" i="6"/>
  <c r="G3229" i="6"/>
  <c r="G3287" i="6"/>
  <c r="G3197" i="6"/>
  <c r="G3160" i="6"/>
  <c r="G3216" i="6"/>
  <c r="G3418" i="6"/>
  <c r="G3417" i="6"/>
  <c r="H3417" i="6" s="1"/>
  <c r="G3419" i="6"/>
  <c r="G3500" i="6"/>
  <c r="G2984" i="6"/>
  <c r="G3434" i="6"/>
  <c r="G3295" i="6"/>
  <c r="G3286" i="6"/>
  <c r="H4027" i="6"/>
  <c r="G3456" i="6"/>
  <c r="G3171" i="6"/>
  <c r="G3563" i="6"/>
  <c r="G3564" i="6"/>
  <c r="H3564" i="6" s="1"/>
  <c r="G3338" i="6"/>
  <c r="G3279" i="6"/>
  <c r="G3385" i="6"/>
  <c r="G3386" i="6"/>
  <c r="H3386" i="6" s="1"/>
  <c r="G3358" i="6"/>
  <c r="H3358" i="6" s="1"/>
  <c r="G3364" i="6"/>
  <c r="G3439" i="6"/>
  <c r="G3288" i="6"/>
  <c r="H3288" i="6" s="1"/>
  <c r="G3289" i="6"/>
  <c r="G3471" i="6"/>
  <c r="G3215" i="6"/>
  <c r="H3215" i="6" s="1"/>
  <c r="G3238" i="6"/>
  <c r="G3158" i="6"/>
  <c r="G3233" i="6"/>
  <c r="H3233" i="6" s="1"/>
  <c r="H4070" i="6"/>
  <c r="G3113" i="6"/>
  <c r="G3285" i="6"/>
  <c r="G3283" i="6"/>
  <c r="H4038" i="6"/>
  <c r="G3071" i="6"/>
  <c r="G3514" i="6"/>
  <c r="G3438" i="6"/>
  <c r="G3340" i="6"/>
  <c r="G3470" i="6"/>
  <c r="H4015" i="6"/>
  <c r="G3206" i="6"/>
  <c r="H3206" i="6" s="1"/>
  <c r="G3517" i="6"/>
  <c r="G3516" i="6"/>
  <c r="H3516" i="6" s="1"/>
  <c r="G3301" i="6"/>
  <c r="G3336" i="6"/>
  <c r="G3560" i="6"/>
  <c r="H3560" i="6" s="1"/>
  <c r="G3481" i="6"/>
  <c r="G3454" i="6"/>
  <c r="G3056" i="6"/>
  <c r="G3504" i="6"/>
  <c r="G3044" i="6"/>
  <c r="G3347" i="6"/>
  <c r="G3541" i="6"/>
  <c r="G3540" i="6"/>
  <c r="G3274" i="6"/>
  <c r="H3274" i="6" s="1"/>
  <c r="H4023" i="6"/>
  <c r="G3367" i="6"/>
  <c r="G3376" i="6"/>
  <c r="G3119" i="6"/>
  <c r="H3119" i="6" s="1"/>
  <c r="G3455" i="6"/>
  <c r="H3456" i="6" s="1"/>
  <c r="G3580" i="6"/>
  <c r="G3510" i="6"/>
  <c r="G3509" i="6"/>
  <c r="G3063" i="6"/>
  <c r="G3128" i="6"/>
  <c r="G3577" i="6"/>
  <c r="G3578" i="6"/>
  <c r="H3578" i="6" s="1"/>
  <c r="H4074" i="6"/>
  <c r="G3476" i="6"/>
  <c r="G3497" i="6"/>
  <c r="G3268" i="6"/>
  <c r="H3936" i="6"/>
  <c r="G3547" i="6"/>
  <c r="G3551" i="6"/>
  <c r="G3080" i="6"/>
  <c r="H3080" i="6" s="1"/>
  <c r="G3221" i="6"/>
  <c r="H3221" i="6" s="1"/>
  <c r="G3185" i="6"/>
  <c r="G3573" i="6"/>
  <c r="H3573" i="6" s="1"/>
  <c r="H4051" i="6"/>
  <c r="H4032" i="6"/>
  <c r="G3164" i="6"/>
  <c r="G3070" i="6"/>
  <c r="G3508" i="6"/>
  <c r="G3558" i="6"/>
  <c r="G3227" i="6"/>
  <c r="G3228" i="6"/>
  <c r="G2965" i="6"/>
  <c r="G3024" i="6"/>
  <c r="H4034" i="6"/>
  <c r="G3526" i="6"/>
  <c r="G3537" i="6"/>
  <c r="G3538" i="6"/>
  <c r="G3192" i="6"/>
  <c r="G3441" i="6"/>
  <c r="H3441" i="6" s="1"/>
  <c r="H4167" i="6"/>
  <c r="G3305" i="6"/>
  <c r="G3394" i="6"/>
  <c r="G3055" i="6"/>
  <c r="G3023" i="6"/>
  <c r="H3677" i="6"/>
  <c r="H4118" i="6"/>
  <c r="G3026" i="6"/>
  <c r="G3267" i="6"/>
  <c r="H3267" i="6" s="1"/>
  <c r="H3932" i="6"/>
  <c r="G3083" i="6"/>
  <c r="H4121" i="6"/>
  <c r="H4122" i="6"/>
  <c r="G3372" i="6"/>
  <c r="G3490" i="6"/>
  <c r="G3579" i="6"/>
  <c r="G3259" i="6"/>
  <c r="G3512" i="6"/>
  <c r="G3046" i="6"/>
  <c r="G3400" i="6"/>
  <c r="G3530" i="6"/>
  <c r="H3530" i="6" s="1"/>
  <c r="G3346" i="6"/>
  <c r="G2957" i="6"/>
  <c r="G3453" i="6"/>
  <c r="G3025" i="6"/>
  <c r="H3025" i="6" s="1"/>
  <c r="G3493" i="6"/>
  <c r="G3398" i="6"/>
  <c r="G3485" i="6"/>
  <c r="G3428" i="6"/>
  <c r="G3085" i="6"/>
  <c r="G3150" i="6"/>
  <c r="H3150" i="6" s="1"/>
  <c r="G3204" i="6"/>
  <c r="G3254" i="6"/>
  <c r="G3525" i="6"/>
  <c r="G3177" i="6"/>
  <c r="G3021" i="6"/>
  <c r="G3399" i="6"/>
  <c r="G3300" i="6"/>
  <c r="G3535" i="6"/>
  <c r="G3182" i="6"/>
  <c r="G3054" i="6"/>
  <c r="H3054" i="6" s="1"/>
  <c r="G3226" i="6"/>
  <c r="H3954" i="6"/>
  <c r="G3202" i="6"/>
  <c r="G3431" i="6"/>
  <c r="G3165" i="6"/>
  <c r="G3219" i="6"/>
  <c r="H3219" i="6" s="1"/>
  <c r="G3082" i="6"/>
  <c r="H3082" i="6" s="1"/>
  <c r="G3084" i="6"/>
  <c r="G3353" i="6"/>
  <c r="G3089" i="6"/>
  <c r="G3519" i="6"/>
  <c r="G3518" i="6"/>
  <c r="G3031" i="6"/>
  <c r="G3030" i="6"/>
  <c r="G3262" i="6"/>
  <c r="H3262" i="6" s="1"/>
  <c r="H3966" i="6"/>
  <c r="H4013" i="6"/>
  <c r="G3459" i="6"/>
  <c r="H4174" i="6"/>
  <c r="G2991" i="6"/>
  <c r="G2998" i="6"/>
  <c r="G2970" i="6"/>
  <c r="G3569" i="6"/>
  <c r="H3943" i="6"/>
  <c r="G3574" i="6"/>
  <c r="G3552" i="6"/>
  <c r="G3473" i="6"/>
  <c r="H4046" i="6"/>
  <c r="H3976" i="6"/>
  <c r="G3528" i="6"/>
  <c r="G3531" i="6"/>
  <c r="H4028" i="6"/>
  <c r="G3174" i="6"/>
  <c r="G3483" i="6"/>
  <c r="H3929" i="6"/>
  <c r="H4042" i="6"/>
  <c r="G2990" i="6"/>
  <c r="G3555" i="6"/>
  <c r="H4080" i="6"/>
  <c r="G3494" i="6"/>
  <c r="G3539" i="6"/>
  <c r="G3511" i="6"/>
  <c r="H3512" i="6" s="1"/>
  <c r="G2963" i="6"/>
  <c r="H4129" i="6"/>
  <c r="G3450" i="6"/>
  <c r="H4143" i="6"/>
  <c r="G3570" i="6"/>
  <c r="H4084" i="6"/>
  <c r="G3527" i="6"/>
  <c r="G3010" i="6"/>
  <c r="G3002" i="6"/>
  <c r="G3544" i="6"/>
  <c r="G3543" i="6"/>
  <c r="G3571" i="6"/>
  <c r="H3957" i="6"/>
  <c r="H3984" i="6"/>
  <c r="H4006" i="6"/>
  <c r="G3007" i="6"/>
  <c r="H3007" i="6" s="1"/>
  <c r="H3939" i="6"/>
  <c r="G3003" i="6"/>
  <c r="H4093" i="6"/>
  <c r="G2997" i="6"/>
  <c r="H3937" i="6"/>
  <c r="G3008" i="6"/>
  <c r="G3012" i="6"/>
  <c r="G2987" i="6"/>
  <c r="H4076" i="6"/>
  <c r="G3523" i="6"/>
  <c r="G2979" i="6"/>
  <c r="H2979" i="6" s="1"/>
  <c r="H4107" i="6"/>
  <c r="H4110" i="6"/>
  <c r="H4085" i="6"/>
  <c r="H3985" i="6"/>
  <c r="H4103" i="6"/>
  <c r="H4072" i="6"/>
  <c r="H4114" i="6"/>
  <c r="H4030" i="6"/>
  <c r="H3535" i="6"/>
  <c r="H3645" i="6"/>
  <c r="G2981" i="6"/>
  <c r="G2975" i="6"/>
  <c r="H4157" i="6"/>
  <c r="G2972" i="6"/>
  <c r="G2977" i="6"/>
  <c r="G2971" i="6"/>
  <c r="H4168" i="6"/>
  <c r="H4075" i="6"/>
  <c r="H3930" i="6"/>
  <c r="G2958" i="6"/>
  <c r="H4049" i="6"/>
  <c r="H3938" i="6"/>
  <c r="H3698" i="6"/>
  <c r="H3960" i="6"/>
  <c r="H3974" i="6"/>
  <c r="H3018" i="6"/>
  <c r="H3231" i="6"/>
  <c r="H4132" i="6"/>
  <c r="H4033" i="6"/>
  <c r="H4148" i="6"/>
  <c r="G2962" i="6"/>
  <c r="G2959" i="6"/>
  <c r="H3944" i="6"/>
  <c r="H3971" i="6"/>
  <c r="H4171" i="6"/>
  <c r="H3945" i="6"/>
  <c r="H3987" i="6"/>
  <c r="H4086" i="6"/>
  <c r="H4043" i="6"/>
  <c r="H3298" i="6"/>
  <c r="H3673" i="6"/>
  <c r="H4098" i="6"/>
  <c r="H3397" i="6"/>
  <c r="H4100" i="6"/>
  <c r="H4099" i="6"/>
  <c r="H4120" i="6"/>
  <c r="G2961" i="6"/>
  <c r="H4096" i="6"/>
  <c r="H4095" i="6"/>
  <c r="H4077" i="6"/>
  <c r="H3175" i="6"/>
  <c r="H4116" i="6"/>
  <c r="H3843" i="6"/>
  <c r="H4035" i="6"/>
  <c r="H4113" i="6"/>
  <c r="H4164" i="6"/>
  <c r="H3953" i="6"/>
  <c r="H4009" i="6"/>
  <c r="H3941" i="6"/>
  <c r="H3947" i="6"/>
  <c r="H3521" i="6"/>
  <c r="H4090" i="6"/>
  <c r="H3659" i="6"/>
  <c r="H4010" i="6"/>
  <c r="G2973" i="6"/>
  <c r="H3989" i="6"/>
  <c r="H4041" i="6"/>
  <c r="H4149" i="6"/>
  <c r="H3961" i="6"/>
  <c r="H4079" i="6"/>
  <c r="G2964" i="6"/>
  <c r="H3955" i="6"/>
  <c r="G2966" i="6"/>
  <c r="G2960" i="6"/>
  <c r="H3647" i="6"/>
  <c r="H4004" i="6"/>
  <c r="H4147" i="6"/>
  <c r="H4144" i="6"/>
  <c r="H4048" i="6"/>
  <c r="G2980" i="6"/>
  <c r="H4050" i="6"/>
  <c r="H3973" i="6"/>
  <c r="H4026" i="6"/>
  <c r="H4053" i="6"/>
  <c r="H3515" i="6"/>
  <c r="H3466" i="6"/>
  <c r="H3924" i="6"/>
  <c r="H3528" i="6"/>
  <c r="G2968" i="6"/>
  <c r="H4036" i="6"/>
  <c r="H4014" i="6"/>
  <c r="G2982" i="6"/>
  <c r="H3613" i="6"/>
  <c r="H4108" i="6"/>
  <c r="H3933" i="6"/>
  <c r="H4166" i="6"/>
  <c r="H4165" i="6"/>
  <c r="H4047" i="6"/>
  <c r="H4161" i="6"/>
  <c r="H3810" i="6"/>
  <c r="G2967" i="6"/>
  <c r="G2976" i="6"/>
  <c r="H4012" i="6"/>
  <c r="H4005" i="6"/>
  <c r="G2974" i="6"/>
  <c r="H4068" i="6"/>
  <c r="H3979" i="6"/>
  <c r="H3303" i="6"/>
  <c r="G2955" i="6"/>
  <c r="H2955" i="6" s="1"/>
  <c r="H3862" i="6"/>
  <c r="H4124" i="6"/>
  <c r="H4111" i="6"/>
  <c r="G2969" i="6"/>
  <c r="H3949" i="6"/>
  <c r="H4002" i="6"/>
  <c r="H4040" i="6"/>
  <c r="H4142" i="6"/>
  <c r="H4126" i="6"/>
  <c r="H4092" i="6"/>
  <c r="H3977" i="6"/>
  <c r="Q221" i="6"/>
  <c r="P221" i="6" s="1"/>
  <c r="N221" i="6" s="1"/>
  <c r="O222" i="6" s="1"/>
  <c r="M220" i="6"/>
  <c r="L220" i="6" s="1"/>
  <c r="J220" i="6" s="1"/>
  <c r="K221" i="6" s="1"/>
  <c r="H3529" i="6" l="1"/>
  <c r="H3243" i="6"/>
  <c r="H3415" i="6"/>
  <c r="H3824" i="6"/>
  <c r="H3813" i="6"/>
  <c r="H3780" i="6"/>
  <c r="H3773" i="6"/>
  <c r="H3827" i="6"/>
  <c r="H3685" i="6"/>
  <c r="H3432" i="6"/>
  <c r="H3711" i="6"/>
  <c r="H3845" i="6"/>
  <c r="H3603" i="6"/>
  <c r="H3055" i="6"/>
  <c r="H3439" i="6"/>
  <c r="H3241" i="6"/>
  <c r="H3313" i="6"/>
  <c r="H3334" i="6"/>
  <c r="H3319" i="6"/>
  <c r="H3121" i="6"/>
  <c r="H3050" i="6"/>
  <c r="H3357" i="6"/>
  <c r="H3135" i="6"/>
  <c r="H3458" i="6"/>
  <c r="H3691" i="6"/>
  <c r="H3623" i="6"/>
  <c r="H3821" i="6"/>
  <c r="H3611" i="6"/>
  <c r="H3644" i="6"/>
  <c r="H3752" i="6"/>
  <c r="H3724" i="6"/>
  <c r="H3672" i="6"/>
  <c r="H3891" i="6"/>
  <c r="H3917" i="6"/>
  <c r="H3227" i="6"/>
  <c r="H3471" i="6"/>
  <c r="H3419" i="6"/>
  <c r="H3183" i="6"/>
  <c r="H3039" i="6"/>
  <c r="H3343" i="6"/>
  <c r="H3114" i="6"/>
  <c r="H3134" i="6"/>
  <c r="H3880" i="6"/>
  <c r="H3784" i="6"/>
  <c r="H3823" i="6"/>
  <c r="H3747" i="6"/>
  <c r="H3718" i="6"/>
  <c r="H3643" i="6"/>
  <c r="H3636" i="6"/>
  <c r="H3735" i="6"/>
  <c r="H3538" i="6"/>
  <c r="H3289" i="6"/>
  <c r="H3401" i="6"/>
  <c r="H3363" i="6"/>
  <c r="H3062" i="6"/>
  <c r="H3195" i="6"/>
  <c r="H3351" i="6"/>
  <c r="H3160" i="6"/>
  <c r="H3532" i="6"/>
  <c r="H3903" i="6"/>
  <c r="H3758" i="6"/>
  <c r="H3011" i="6"/>
  <c r="H3725" i="6"/>
  <c r="H3756" i="6"/>
  <c r="H3733" i="6"/>
  <c r="H3077" i="6"/>
  <c r="H3652" i="6"/>
  <c r="H3858" i="6"/>
  <c r="H3641" i="6"/>
  <c r="H3585" i="6"/>
  <c r="H3252" i="6"/>
  <c r="H3648" i="6"/>
  <c r="H3395" i="6"/>
  <c r="H3731" i="6"/>
  <c r="H3687" i="6"/>
  <c r="H3867" i="6"/>
  <c r="H3146" i="6"/>
  <c r="H3815" i="6"/>
  <c r="H3488" i="6"/>
  <c r="H3746" i="6"/>
  <c r="H3609" i="6"/>
  <c r="H3345" i="6"/>
  <c r="H3722" i="6"/>
  <c r="H3300" i="6"/>
  <c r="H3598" i="6"/>
  <c r="H3259" i="6"/>
  <c r="H3316" i="6"/>
  <c r="H3893" i="6"/>
  <c r="H3593" i="6"/>
  <c r="H3628" i="6"/>
  <c r="H3490" i="6"/>
  <c r="H3076" i="6"/>
  <c r="H3052" i="6"/>
  <c r="H3484" i="6"/>
  <c r="H3348" i="6"/>
  <c r="H3505" i="6"/>
  <c r="H3499" i="6"/>
  <c r="H3028" i="6"/>
  <c r="H3492" i="6"/>
  <c r="H3237" i="6"/>
  <c r="H3919" i="6"/>
  <c r="H3263" i="6"/>
  <c r="H3761" i="6"/>
  <c r="H3857" i="6"/>
  <c r="H3667" i="6"/>
  <c r="H3779" i="6"/>
  <c r="H3312" i="6"/>
  <c r="H3470" i="6"/>
  <c r="H2990" i="6"/>
  <c r="H3590" i="6"/>
  <c r="H3826" i="6"/>
  <c r="H3787" i="6"/>
  <c r="H3739" i="6"/>
  <c r="H3653" i="6"/>
  <c r="H3657" i="6"/>
  <c r="H3307" i="6"/>
  <c r="H3073" i="6"/>
  <c r="H3412" i="6"/>
  <c r="H3602" i="6"/>
  <c r="H3681" i="6"/>
  <c r="H3844" i="6"/>
  <c r="H3172" i="6"/>
  <c r="H3835" i="6"/>
  <c r="H3649" i="6"/>
  <c r="H3882" i="6"/>
  <c r="H3181" i="6"/>
  <c r="H3097" i="6"/>
  <c r="H3566" i="6"/>
  <c r="H2994" i="6"/>
  <c r="H3001" i="6"/>
  <c r="H3812" i="6"/>
  <c r="H3704" i="6"/>
  <c r="H3755" i="6"/>
  <c r="H3604" i="6"/>
  <c r="H3616" i="6"/>
  <c r="H3839" i="6"/>
  <c r="H3895" i="6"/>
  <c r="H3165" i="6"/>
  <c r="H3713" i="6"/>
  <c r="H2957" i="6"/>
  <c r="H3852" i="6"/>
  <c r="H3873" i="6"/>
  <c r="H3201" i="6"/>
  <c r="H3694" i="6"/>
  <c r="H3916" i="6"/>
  <c r="H3742" i="6"/>
  <c r="H3116" i="6"/>
  <c r="H3737" i="6"/>
  <c r="H3554" i="6"/>
  <c r="H3743" i="6"/>
  <c r="H2987" i="6"/>
  <c r="H3158" i="6"/>
  <c r="H3443" i="6"/>
  <c r="H3096" i="6"/>
  <c r="H3273" i="6"/>
  <c r="H3280" i="6"/>
  <c r="H3037" i="6"/>
  <c r="H3270" i="6"/>
  <c r="H3819" i="6"/>
  <c r="H3732" i="6"/>
  <c r="H3846" i="6"/>
  <c r="H3710" i="6"/>
  <c r="H3660" i="6"/>
  <c r="H3433" i="6"/>
  <c r="H3921" i="6"/>
  <c r="H3494" i="6"/>
  <c r="H3023" i="6"/>
  <c r="H3202" i="6"/>
  <c r="H2996" i="6"/>
  <c r="H3607" i="6"/>
  <c r="H3385" i="6"/>
  <c r="H3209" i="6"/>
  <c r="H3328" i="6"/>
  <c r="H3729" i="6"/>
  <c r="H3442" i="6"/>
  <c r="H3338" i="6"/>
  <c r="H3594" i="6"/>
  <c r="H3865" i="6"/>
  <c r="H3656" i="6"/>
  <c r="H3078" i="6"/>
  <c r="H3700" i="6"/>
  <c r="H3102" i="6"/>
  <c r="H3651" i="6"/>
  <c r="H3226" i="6"/>
  <c r="H3678" i="6"/>
  <c r="H3437" i="6"/>
  <c r="H3586" i="6"/>
  <c r="H3850" i="6"/>
  <c r="H3021" i="6"/>
  <c r="H3304" i="6"/>
  <c r="H3805" i="6"/>
  <c r="H3748" i="6"/>
  <c r="H2981" i="6"/>
  <c r="H3204" i="6"/>
  <c r="H3536" i="6"/>
  <c r="H3187" i="6"/>
  <c r="H3178" i="6"/>
  <c r="H3191" i="6"/>
  <c r="H3448" i="6"/>
  <c r="H3550" i="6"/>
  <c r="H3879" i="6"/>
  <c r="H3799" i="6"/>
  <c r="H3795" i="6"/>
  <c r="H3671" i="6"/>
  <c r="H3888" i="6"/>
  <c r="H3689" i="6"/>
  <c r="H3734" i="6"/>
  <c r="H3591" i="6"/>
  <c r="H3909" i="6"/>
  <c r="H3715" i="6"/>
  <c r="H3766" i="6"/>
  <c r="H3854" i="6"/>
  <c r="H3027" i="6"/>
  <c r="H3764" i="6"/>
  <c r="H3601" i="6"/>
  <c r="H3128" i="6"/>
  <c r="H3877" i="6"/>
  <c r="H3012" i="6"/>
  <c r="H3197" i="6"/>
  <c r="H3126" i="6"/>
  <c r="H3707" i="6"/>
  <c r="H3757" i="6"/>
  <c r="H3600" i="6"/>
  <c r="H3234" i="6"/>
  <c r="H3688" i="6"/>
  <c r="H3230" i="6"/>
  <c r="H3480" i="6"/>
  <c r="H3676" i="6"/>
  <c r="H3624" i="6"/>
  <c r="H3682" i="6"/>
  <c r="H3568" i="6"/>
  <c r="H3391" i="6"/>
  <c r="H3137" i="6"/>
  <c r="H3847" i="6"/>
  <c r="H3547" i="6"/>
  <c r="H3271" i="6"/>
  <c r="H3612" i="6"/>
  <c r="H3393" i="6"/>
  <c r="H3650" i="6"/>
  <c r="H3803" i="6"/>
  <c r="H3579" i="6"/>
  <c r="H3283" i="6"/>
  <c r="H3212" i="6"/>
  <c r="H3410" i="6"/>
  <c r="H3582" i="6"/>
  <c r="H3326" i="6"/>
  <c r="H3899" i="6"/>
  <c r="H3251" i="6"/>
  <c r="H3887" i="6"/>
  <c r="H3849" i="6"/>
  <c r="H3905" i="6"/>
  <c r="H3633" i="6"/>
  <c r="H3205" i="6"/>
  <c r="H3015" i="6"/>
  <c r="H3727" i="6"/>
  <c r="H3561" i="6"/>
  <c r="H3486" i="6"/>
  <c r="H2964" i="6"/>
  <c r="H3509" i="6"/>
  <c r="H3770" i="6"/>
  <c r="H3555" i="6"/>
  <c r="H3493" i="6"/>
  <c r="H3101" i="6"/>
  <c r="H3860" i="6"/>
  <c r="H3413" i="6"/>
  <c r="H3544" i="6"/>
  <c r="H3291" i="6"/>
  <c r="H3151" i="6"/>
  <c r="H3522" i="6"/>
  <c r="H3281" i="6"/>
  <c r="H3668" i="6"/>
  <c r="H3551" i="6"/>
  <c r="H3460" i="6"/>
  <c r="H3162" i="6"/>
  <c r="H3531" i="6"/>
  <c r="H3152" i="6"/>
  <c r="H3885" i="6"/>
  <c r="H3177" i="6"/>
  <c r="H3347" i="6"/>
  <c r="H3285" i="6"/>
  <c r="H3258" i="6"/>
  <c r="H3421" i="6"/>
  <c r="H3368" i="6"/>
  <c r="H3489" i="6"/>
  <c r="H3597" i="6"/>
  <c r="H3745" i="6"/>
  <c r="H3881" i="6"/>
  <c r="H3634" i="6"/>
  <c r="H3228" i="6"/>
  <c r="H2984" i="6"/>
  <c r="H3842" i="6"/>
  <c r="H3278" i="6"/>
  <c r="H3398" i="6"/>
  <c r="H3309" i="6"/>
  <c r="H2954" i="6"/>
  <c r="H3164" i="6"/>
  <c r="H3543" i="6"/>
  <c r="H3364" i="6"/>
  <c r="H3332" i="6"/>
  <c r="H3305" i="6"/>
  <c r="H3333" i="6"/>
  <c r="H3789" i="6"/>
  <c r="H3376" i="6"/>
  <c r="H3576" i="6"/>
  <c r="H3247" i="6"/>
  <c r="H3837" i="6"/>
  <c r="H3438" i="6"/>
  <c r="H3088" i="6"/>
  <c r="H3016" i="6"/>
  <c r="H3514" i="6"/>
  <c r="H3306" i="6"/>
  <c r="H3400" i="6"/>
  <c r="H3384" i="6"/>
  <c r="H3709" i="6"/>
  <c r="H3720" i="6"/>
  <c r="H2997" i="6"/>
  <c r="H3525" i="6"/>
  <c r="H3372" i="6"/>
  <c r="H3024" i="6"/>
  <c r="H3425" i="6"/>
  <c r="H3257" i="6"/>
  <c r="H3203" i="6"/>
  <c r="H3362" i="6"/>
  <c r="H3140" i="6"/>
  <c r="H3387" i="6"/>
  <c r="H3144" i="6"/>
  <c r="H3132" i="6"/>
  <c r="H3040" i="6"/>
  <c r="H3614" i="6"/>
  <c r="H3785" i="6"/>
  <c r="H3627" i="6"/>
  <c r="H3927" i="6"/>
  <c r="H3658" i="6"/>
  <c r="H3646" i="6"/>
  <c r="H3353" i="6"/>
  <c r="H3004" i="6"/>
  <c r="H3159" i="6"/>
  <c r="H3308" i="6"/>
  <c r="H3500" i="6"/>
  <c r="H3435" i="6"/>
  <c r="H3864" i="6"/>
  <c r="H3142" i="6"/>
  <c r="H3506" i="6"/>
  <c r="H3002" i="6"/>
  <c r="H3185" i="6"/>
  <c r="H3106" i="6"/>
  <c r="H3276" i="6"/>
  <c r="H3679" i="6"/>
  <c r="H3817" i="6"/>
  <c r="H3127" i="6"/>
  <c r="H3009" i="6"/>
  <c r="H3838" i="6"/>
  <c r="H3292" i="6"/>
  <c r="H3475" i="6"/>
  <c r="H3010" i="6"/>
  <c r="H3046" i="6"/>
  <c r="H3855" i="6"/>
  <c r="H3071" i="6"/>
  <c r="H3148" i="6"/>
  <c r="H3389" i="6"/>
  <c r="H3057" i="6"/>
  <c r="H3730" i="6"/>
  <c r="H3374" i="6"/>
  <c r="H2968" i="6"/>
  <c r="H3268" i="6"/>
  <c r="H3254" i="6"/>
  <c r="H3504" i="6"/>
  <c r="H3340" i="6"/>
  <c r="H3482" i="6"/>
  <c r="H3167" i="6"/>
  <c r="H3507" i="6"/>
  <c r="H3588" i="6"/>
  <c r="H3894" i="6"/>
  <c r="H3828" i="6"/>
  <c r="H3537" i="6"/>
  <c r="H3626" i="6"/>
  <c r="H3625" i="6"/>
  <c r="H3314" i="6"/>
  <c r="H3104" i="6"/>
  <c r="H3105" i="6"/>
  <c r="H3774" i="6"/>
  <c r="H3775" i="6"/>
  <c r="H3103" i="6"/>
  <c r="H3859" i="6"/>
  <c r="H3630" i="6"/>
  <c r="H3629" i="6"/>
  <c r="H3545" i="6"/>
  <c r="H3179" i="6"/>
  <c r="H3349" i="6"/>
  <c r="H3192" i="6"/>
  <c r="H3906" i="6"/>
  <c r="H3907" i="6"/>
  <c r="H3094" i="6"/>
  <c r="H3095" i="6"/>
  <c r="H3427" i="6"/>
  <c r="H3426" i="6"/>
  <c r="H3910" i="6"/>
  <c r="H3816" i="6"/>
  <c r="H3741" i="6"/>
  <c r="H3740" i="6"/>
  <c r="H3245" i="6"/>
  <c r="H3621" i="6"/>
  <c r="H3622" i="6"/>
  <c r="H3255" i="6"/>
  <c r="H3610" i="6"/>
  <c r="H3310" i="6"/>
  <c r="H3539" i="6"/>
  <c r="H3193" i="6"/>
  <c r="H3074" i="6"/>
  <c r="H3902" i="6"/>
  <c r="H3592" i="6"/>
  <c r="H3404" i="6"/>
  <c r="H3130" i="6"/>
  <c r="H3654" i="6"/>
  <c r="H3569" i="6"/>
  <c r="H3264" i="6"/>
  <c r="H3069" i="6"/>
  <c r="H3661" i="6"/>
  <c r="H3238" i="6"/>
  <c r="H3239" i="6"/>
  <c r="H3295" i="6"/>
  <c r="H3354" i="6"/>
  <c r="H3366" i="6"/>
  <c r="H3572" i="6"/>
  <c r="H3047" i="6"/>
  <c r="H3701" i="6"/>
  <c r="H3702" i="6"/>
  <c r="H3868" i="6"/>
  <c r="H3771" i="6"/>
  <c r="H3518" i="6"/>
  <c r="H3122" i="6"/>
  <c r="H3431" i="6"/>
  <c r="H3123" i="6"/>
  <c r="H3090" i="6"/>
  <c r="H3619" i="6"/>
  <c r="H3618" i="6"/>
  <c r="H3808" i="6"/>
  <c r="H3809" i="6"/>
  <c r="H3250" i="6"/>
  <c r="H3716" i="6"/>
  <c r="H3749" i="6"/>
  <c r="H3892" i="6"/>
  <c r="H3753" i="6"/>
  <c r="H3728" i="6"/>
  <c r="H3615" i="6"/>
  <c r="H3155" i="6"/>
  <c r="H3918" i="6"/>
  <c r="H3336" i="6"/>
  <c r="H3584" i="6"/>
  <c r="H3434" i="6"/>
  <c r="H3360" i="6"/>
  <c r="H3236" i="6"/>
  <c r="H3638" i="6"/>
  <c r="H3639" i="6"/>
  <c r="H3922" i="6"/>
  <c r="H3760" i="6"/>
  <c r="H3759" i="6"/>
  <c r="H3067" i="6"/>
  <c r="H3487" i="6"/>
  <c r="H3834" i="6"/>
  <c r="H3365" i="6"/>
  <c r="H3501" i="6"/>
  <c r="H3772" i="6"/>
  <c r="H3552" i="6"/>
  <c r="H3791" i="6"/>
  <c r="H3792" i="6"/>
  <c r="H3695" i="6"/>
  <c r="H3696" i="6"/>
  <c r="H3666" i="6"/>
  <c r="H3665" i="6"/>
  <c r="H3084" i="6"/>
  <c r="H3335" i="6"/>
  <c r="H3901" i="6"/>
  <c r="H3620" i="6"/>
  <c r="H3469" i="6"/>
  <c r="H3468" i="6"/>
  <c r="H3853" i="6"/>
  <c r="H3510" i="6"/>
  <c r="H3301" i="6"/>
  <c r="H3763" i="6"/>
  <c r="H3092" i="6"/>
  <c r="H3464" i="6"/>
  <c r="H3449" i="6"/>
  <c r="H3223" i="6"/>
  <c r="H3567" i="6"/>
  <c r="H3043" i="6"/>
  <c r="H3832" i="6"/>
  <c r="H3265" i="6"/>
  <c r="H3686" i="6"/>
  <c r="H3851" i="6"/>
  <c r="H3751" i="6"/>
  <c r="H3664" i="6"/>
  <c r="H3699" i="6"/>
  <c r="H3200" i="6"/>
  <c r="H3367" i="6"/>
  <c r="H3418" i="6"/>
  <c r="H3176" i="6"/>
  <c r="H3051" i="6"/>
  <c r="H3198" i="6"/>
  <c r="H3796" i="6"/>
  <c r="H3861" i="6"/>
  <c r="H3655" i="6"/>
  <c r="H3768" i="6"/>
  <c r="H3781" i="6"/>
  <c r="H2962" i="6"/>
  <c r="H3003" i="6"/>
  <c r="H3429" i="6"/>
  <c r="H3497" i="6"/>
  <c r="H3217" i="6"/>
  <c r="H2988" i="6"/>
  <c r="H3293" i="6"/>
  <c r="H3284" i="6"/>
  <c r="H3170" i="6"/>
  <c r="H3315" i="6"/>
  <c r="H3277" i="6"/>
  <c r="H3117" i="6"/>
  <c r="H3402" i="6"/>
  <c r="H3107" i="6"/>
  <c r="H3370" i="6"/>
  <c r="H3814" i="6"/>
  <c r="H3680" i="6"/>
  <c r="H3632" i="6"/>
  <c r="H3606" i="6"/>
  <c r="H3822" i="6"/>
  <c r="H3608" i="6"/>
  <c r="H3705" i="6"/>
  <c r="H3878" i="6"/>
  <c r="H3898" i="6"/>
  <c r="H3527" i="6"/>
  <c r="H3174" i="6"/>
  <c r="H3026" i="6"/>
  <c r="H3479" i="6"/>
  <c r="H3133" i="6"/>
  <c r="H3141" i="6"/>
  <c r="H3156" i="6"/>
  <c r="H3115" i="6"/>
  <c r="H3290" i="6"/>
  <c r="H3019" i="6"/>
  <c r="H3451" i="6"/>
  <c r="H3920" i="6"/>
  <c r="H3693" i="6"/>
  <c r="H3596" i="6"/>
  <c r="H3478" i="6"/>
  <c r="H3218" i="6"/>
  <c r="H3235" i="6"/>
  <c r="H3189" i="6"/>
  <c r="H3036" i="6"/>
  <c r="H3459" i="6"/>
  <c r="H3422" i="6"/>
  <c r="H3323" i="6"/>
  <c r="H3721" i="6"/>
  <c r="H3675" i="6"/>
  <c r="H3833" i="6"/>
  <c r="H3866" i="6"/>
  <c r="H3392" i="6"/>
  <c r="H3324" i="6"/>
  <c r="H3465" i="6"/>
  <c r="H3524" i="6"/>
  <c r="H3804" i="6"/>
  <c r="H3889" i="6"/>
  <c r="H3904" i="6"/>
  <c r="H3000" i="6"/>
  <c r="H3457" i="6"/>
  <c r="H3064" i="6"/>
  <c r="H3032" i="6"/>
  <c r="H3381" i="6"/>
  <c r="H3562" i="6"/>
  <c r="H3599" i="6"/>
  <c r="H3744" i="6"/>
  <c r="H3897" i="6"/>
  <c r="H3769" i="6"/>
  <c r="H3912" i="6"/>
  <c r="H3631" i="6"/>
  <c r="H3674" i="6"/>
  <c r="H3224" i="6"/>
  <c r="H3081" i="6"/>
  <c r="H3800" i="6"/>
  <c r="H3523" i="6"/>
  <c r="H3541" i="6"/>
  <c r="H3287" i="6"/>
  <c r="H2983" i="6"/>
  <c r="H3196" i="6"/>
  <c r="H3473" i="6"/>
  <c r="H3587" i="6"/>
  <c r="H3820" i="6"/>
  <c r="H3778" i="6"/>
  <c r="H3558" i="6"/>
  <c r="H3806" i="6"/>
  <c r="H3797" i="6"/>
  <c r="H3670" i="6"/>
  <c r="H3723" i="6"/>
  <c r="H3093" i="6"/>
  <c r="H3377" i="6"/>
  <c r="H3248" i="6"/>
  <c r="H3818" i="6"/>
  <c r="H3575" i="6"/>
  <c r="H3801" i="6"/>
  <c r="H3662" i="6"/>
  <c r="H3232" i="6"/>
  <c r="H3379" i="6"/>
  <c r="H3777" i="6"/>
  <c r="H3829" i="6"/>
  <c r="H3726" i="6"/>
  <c r="H3923" i="6"/>
  <c r="H3876" i="6"/>
  <c r="H3712" i="6"/>
  <c r="H2991" i="6"/>
  <c r="H3871" i="6"/>
  <c r="H3669" i="6"/>
  <c r="H3125" i="6"/>
  <c r="H3782" i="6"/>
  <c r="H3214" i="6"/>
  <c r="H3087" i="6"/>
  <c r="H3783" i="6"/>
  <c r="H3131" i="6"/>
  <c r="H3013" i="6"/>
  <c r="H3869" i="6"/>
  <c r="H2973" i="6"/>
  <c r="H3436" i="6"/>
  <c r="H3041" i="6"/>
  <c r="H3378" i="6"/>
  <c r="H3595" i="6"/>
  <c r="H3825" i="6"/>
  <c r="H3788" i="6"/>
  <c r="H3913" i="6"/>
  <c r="H3714" i="6"/>
  <c r="H3637" i="6"/>
  <c r="H3472" i="6"/>
  <c r="H3154" i="6"/>
  <c r="H3068" i="6"/>
  <c r="H3168" i="6"/>
  <c r="H3390" i="6"/>
  <c r="H3111" i="6"/>
  <c r="H3461" i="6"/>
  <c r="H3120" i="6"/>
  <c r="H3256" i="6"/>
  <c r="H3361" i="6"/>
  <c r="H3483" i="6"/>
  <c r="H3350" i="6"/>
  <c r="H3331" i="6"/>
  <c r="H3061" i="6"/>
  <c r="H2998" i="6"/>
  <c r="H3476" i="6"/>
  <c r="H3455" i="6"/>
  <c r="H3424" i="6"/>
  <c r="H2992" i="6"/>
  <c r="H2999" i="6"/>
  <c r="H3496" i="6"/>
  <c r="H3269" i="6"/>
  <c r="H3161" i="6"/>
  <c r="H3491" i="6"/>
  <c r="H3373" i="6"/>
  <c r="H3508" i="6"/>
  <c r="H2989" i="6"/>
  <c r="H3169" i="6"/>
  <c r="H3317" i="6"/>
  <c r="H3322" i="6"/>
  <c r="H3394" i="6"/>
  <c r="H3113" i="6"/>
  <c r="H3173" i="6"/>
  <c r="H3216" i="6"/>
  <c r="H3346" i="6"/>
  <c r="H3275" i="6"/>
  <c r="H3321" i="6"/>
  <c r="H3136" i="6"/>
  <c r="H3565" i="6"/>
  <c r="H3352" i="6"/>
  <c r="H3428" i="6"/>
  <c r="H3242" i="6"/>
  <c r="H2971" i="6"/>
  <c r="H3450" i="6"/>
  <c r="H3454" i="6"/>
  <c r="H3240" i="6"/>
  <c r="H3108" i="6"/>
  <c r="H3261" i="6"/>
  <c r="H3411" i="6"/>
  <c r="H3498" i="6"/>
  <c r="H3318" i="6"/>
  <c r="H3157" i="6"/>
  <c r="H3034" i="6"/>
  <c r="H3089" i="6"/>
  <c r="H3382" i="6"/>
  <c r="H3388" i="6"/>
  <c r="H3110" i="6"/>
  <c r="H3194" i="6"/>
  <c r="H3581" i="6"/>
  <c r="H3408" i="6"/>
  <c r="H3210" i="6"/>
  <c r="H3302" i="6"/>
  <c r="H3222" i="6"/>
  <c r="H3485" i="6"/>
  <c r="H3329" i="6"/>
  <c r="H3139" i="6"/>
  <c r="H3225" i="6"/>
  <c r="H3463" i="6"/>
  <c r="H3570" i="6"/>
  <c r="H3396" i="6"/>
  <c r="H2986" i="6"/>
  <c r="H3342" i="6"/>
  <c r="H3058" i="6"/>
  <c r="H3180" i="6"/>
  <c r="H3380" i="6"/>
  <c r="H3079" i="6"/>
  <c r="H3048" i="6"/>
  <c r="H3337" i="6"/>
  <c r="H3182" i="6"/>
  <c r="H3056" i="6"/>
  <c r="H3199" i="6"/>
  <c r="H3502" i="6"/>
  <c r="H3059" i="6"/>
  <c r="H3272" i="6"/>
  <c r="H3481" i="6"/>
  <c r="H3297" i="6"/>
  <c r="H3356" i="6"/>
  <c r="H3053" i="6"/>
  <c r="H3022" i="6"/>
  <c r="H3542" i="6"/>
  <c r="H3513" i="6"/>
  <c r="H3559" i="6"/>
  <c r="H3014" i="6"/>
  <c r="H3091" i="6"/>
  <c r="H3574" i="6"/>
  <c r="H3526" i="6"/>
  <c r="H3207" i="6"/>
  <c r="H3546" i="6"/>
  <c r="H3124" i="6"/>
  <c r="H3017" i="6"/>
  <c r="H3444" i="6"/>
  <c r="H3383" i="6"/>
  <c r="H3085" i="6"/>
  <c r="H3149" i="6"/>
  <c r="H3453" i="6"/>
  <c r="H2966" i="6"/>
  <c r="H3375" i="6"/>
  <c r="H3533" i="6"/>
  <c r="H3341" i="6"/>
  <c r="H3445" i="6"/>
  <c r="H3420" i="6"/>
  <c r="H3246" i="6"/>
  <c r="H3220" i="6"/>
  <c r="H3474" i="6"/>
  <c r="H3548" i="6"/>
  <c r="H3086" i="6"/>
  <c r="H3070" i="6"/>
  <c r="H3563" i="6"/>
  <c r="H3147" i="6"/>
  <c r="H3266" i="6"/>
  <c r="H3035" i="6"/>
  <c r="H3296" i="6"/>
  <c r="H3166" i="6"/>
  <c r="H2956" i="6"/>
  <c r="H3325" i="6"/>
  <c r="H3213" i="6"/>
  <c r="H2977" i="6"/>
  <c r="H3030" i="6"/>
  <c r="H3063" i="6"/>
  <c r="H3520" i="6"/>
  <c r="H3118" i="6"/>
  <c r="H3129" i="6"/>
  <c r="H3556" i="6"/>
  <c r="H3188" i="6"/>
  <c r="H2995" i="6"/>
  <c r="H3163" i="6"/>
  <c r="H3557" i="6"/>
  <c r="H3519" i="6"/>
  <c r="H3355" i="6"/>
  <c r="H3580" i="6"/>
  <c r="H3075" i="6"/>
  <c r="H3005" i="6"/>
  <c r="H3517" i="6"/>
  <c r="H3260" i="6"/>
  <c r="H3186" i="6"/>
  <c r="H3099" i="6"/>
  <c r="H2985" i="6"/>
  <c r="H3083" i="6"/>
  <c r="H3495" i="6"/>
  <c r="H3553" i="6"/>
  <c r="H3440" i="6"/>
  <c r="H3282" i="6"/>
  <c r="H3153" i="6"/>
  <c r="H3540" i="6"/>
  <c r="H3477" i="6"/>
  <c r="H3359" i="6"/>
  <c r="H3279" i="6"/>
  <c r="H3549" i="6"/>
  <c r="H3229" i="6"/>
  <c r="H3044" i="6"/>
  <c r="H3006" i="6"/>
  <c r="H3294" i="6"/>
  <c r="H3171" i="6"/>
  <c r="H3253" i="6"/>
  <c r="H3414" i="6"/>
  <c r="H3577" i="6"/>
  <c r="H2974" i="6"/>
  <c r="H3208" i="6"/>
  <c r="H2958" i="6"/>
  <c r="H3008" i="6"/>
  <c r="H3571" i="6"/>
  <c r="H3511" i="6"/>
  <c r="H3031" i="6"/>
  <c r="H3399" i="6"/>
  <c r="H3286" i="6"/>
  <c r="H3339" i="6"/>
  <c r="H3049" i="6"/>
  <c r="H3416" i="6"/>
  <c r="H3072" i="6"/>
  <c r="H3249" i="6"/>
  <c r="H3066" i="6"/>
  <c r="H3045" i="6"/>
  <c r="H2976" i="6"/>
  <c r="H2960" i="6"/>
  <c r="H2982" i="6"/>
  <c r="H2961" i="6"/>
  <c r="H2963" i="6"/>
  <c r="H2980" i="6"/>
  <c r="H2972" i="6"/>
  <c r="H2969" i="6"/>
  <c r="H2978" i="6"/>
  <c r="H2975" i="6"/>
  <c r="H2970" i="6"/>
  <c r="H2959" i="6"/>
  <c r="H2967" i="6"/>
  <c r="H2965" i="6"/>
  <c r="M221" i="6"/>
  <c r="L221" i="6" s="1"/>
  <c r="J221" i="6" s="1"/>
  <c r="K222" i="6" s="1"/>
  <c r="Q222" i="6"/>
  <c r="P222" i="6" s="1"/>
  <c r="N222" i="6" s="1"/>
  <c r="O223" i="6" s="1"/>
  <c r="Q223" i="6" l="1"/>
  <c r="P223" i="6" s="1"/>
  <c r="N223" i="6" s="1"/>
  <c r="O224" i="6" s="1"/>
  <c r="M222" i="6"/>
  <c r="L222" i="6" s="1"/>
  <c r="J222" i="6" s="1"/>
  <c r="K223" i="6" s="1"/>
  <c r="M223" i="6" l="1"/>
  <c r="L223" i="6" s="1"/>
  <c r="J223" i="6" s="1"/>
  <c r="K224" i="6" s="1"/>
  <c r="Q224" i="6"/>
  <c r="P224" i="6" s="1"/>
  <c r="N224" i="6" s="1"/>
  <c r="O225" i="6" s="1"/>
  <c r="Q225" i="6" l="1"/>
  <c r="P225" i="6" s="1"/>
  <c r="N225" i="6" s="1"/>
  <c r="O226" i="6" s="1"/>
  <c r="M224" i="6"/>
  <c r="L224" i="6" s="1"/>
  <c r="J224" i="6" s="1"/>
  <c r="K225" i="6" s="1"/>
  <c r="M225" i="6" l="1"/>
  <c r="L225" i="6" s="1"/>
  <c r="J225" i="6" s="1"/>
  <c r="K226" i="6" s="1"/>
  <c r="Q226" i="6"/>
  <c r="P226" i="6" s="1"/>
  <c r="N226" i="6" s="1"/>
  <c r="O227" i="6" s="1"/>
  <c r="Q227" i="6" l="1"/>
  <c r="P227" i="6" s="1"/>
  <c r="N227" i="6" s="1"/>
  <c r="O228" i="6" s="1"/>
  <c r="M226" i="6"/>
  <c r="L226" i="6" s="1"/>
  <c r="J226" i="6" s="1"/>
  <c r="K227" i="6" s="1"/>
  <c r="M227" i="6" l="1"/>
  <c r="L227" i="6" s="1"/>
  <c r="J227" i="6" s="1"/>
  <c r="K228" i="6" s="1"/>
  <c r="Q228" i="6"/>
  <c r="P228" i="6" s="1"/>
  <c r="N228" i="6" s="1"/>
  <c r="O229" i="6" s="1"/>
  <c r="Q229" i="6" l="1"/>
  <c r="P229" i="6" s="1"/>
  <c r="N229" i="6" s="1"/>
  <c r="O230" i="6" s="1"/>
  <c r="M228" i="6"/>
  <c r="L228" i="6" s="1"/>
  <c r="J228" i="6" s="1"/>
  <c r="K229" i="6" s="1"/>
  <c r="M229" i="6" l="1"/>
  <c r="L229" i="6" s="1"/>
  <c r="J229" i="6" s="1"/>
  <c r="K230" i="6" s="1"/>
  <c r="Q230" i="6"/>
  <c r="P230" i="6" s="1"/>
  <c r="N230" i="6" s="1"/>
  <c r="O231" i="6" s="1"/>
  <c r="Q231" i="6" l="1"/>
  <c r="P231" i="6" s="1"/>
  <c r="N231" i="6" s="1"/>
  <c r="O232" i="6" s="1"/>
  <c r="M230" i="6"/>
  <c r="L230" i="6" s="1"/>
  <c r="J230" i="6" s="1"/>
  <c r="K231" i="6" s="1"/>
  <c r="Q232" i="6" l="1"/>
  <c r="P232" i="6" s="1"/>
  <c r="N232" i="6" s="1"/>
  <c r="O233" i="6" s="1"/>
  <c r="M231" i="6"/>
  <c r="L231" i="6" s="1"/>
  <c r="J231" i="6" s="1"/>
  <c r="K232" i="6" s="1"/>
  <c r="M232" i="6" l="1"/>
  <c r="L232" i="6" s="1"/>
  <c r="J232" i="6" s="1"/>
  <c r="K233" i="6" s="1"/>
  <c r="Q233" i="6"/>
  <c r="P233" i="6" s="1"/>
  <c r="N233" i="6" s="1"/>
  <c r="O234" i="6" s="1"/>
  <c r="Q234" i="6" l="1"/>
  <c r="P234" i="6" s="1"/>
  <c r="N234" i="6" s="1"/>
  <c r="O235" i="6" s="1"/>
  <c r="M233" i="6"/>
  <c r="L233" i="6" s="1"/>
  <c r="J233" i="6" s="1"/>
  <c r="K234" i="6" s="1"/>
  <c r="M234" i="6" l="1"/>
  <c r="L234" i="6" s="1"/>
  <c r="J234" i="6" s="1"/>
  <c r="K235" i="6" s="1"/>
  <c r="Q235" i="6"/>
  <c r="P235" i="6" s="1"/>
  <c r="N235" i="6" s="1"/>
  <c r="O236" i="6" s="1"/>
  <c r="Q236" i="6" l="1"/>
  <c r="P236" i="6" s="1"/>
  <c r="N236" i="6" s="1"/>
  <c r="O237" i="6" s="1"/>
  <c r="M235" i="6"/>
  <c r="L235" i="6" s="1"/>
  <c r="J235" i="6" s="1"/>
  <c r="K236" i="6" s="1"/>
  <c r="M236" i="6" l="1"/>
  <c r="L236" i="6" s="1"/>
  <c r="J236" i="6" s="1"/>
  <c r="K237" i="6" s="1"/>
  <c r="Q237" i="6"/>
  <c r="P237" i="6" s="1"/>
  <c r="N237" i="6" s="1"/>
  <c r="O238" i="6" s="1"/>
  <c r="M237" i="6" l="1"/>
  <c r="L237" i="6" s="1"/>
  <c r="J237" i="6" s="1"/>
  <c r="K238" i="6" s="1"/>
  <c r="Q238" i="6"/>
  <c r="P238" i="6" s="1"/>
  <c r="N238" i="6" s="1"/>
  <c r="O239" i="6" s="1"/>
  <c r="M238" i="6" l="1"/>
  <c r="L238" i="6" s="1"/>
  <c r="J238" i="6" s="1"/>
  <c r="K239" i="6" s="1"/>
  <c r="Q239" i="6"/>
  <c r="P239" i="6" s="1"/>
  <c r="N239" i="6" s="1"/>
  <c r="O240" i="6" s="1"/>
  <c r="M239" i="6" l="1"/>
  <c r="L239" i="6" s="1"/>
  <c r="J239" i="6" s="1"/>
  <c r="K240" i="6" s="1"/>
  <c r="Q240" i="6"/>
  <c r="P240" i="6" s="1"/>
  <c r="N240" i="6" s="1"/>
  <c r="O241" i="6" s="1"/>
  <c r="M240" i="6" l="1"/>
  <c r="L240" i="6" s="1"/>
  <c r="J240" i="6" s="1"/>
  <c r="K241" i="6" s="1"/>
  <c r="Q241" i="6"/>
  <c r="P241" i="6" s="1"/>
  <c r="N241" i="6" s="1"/>
  <c r="O242" i="6" s="1"/>
  <c r="Q242" i="6" l="1"/>
  <c r="P242" i="6" s="1"/>
  <c r="N242" i="6" s="1"/>
  <c r="O243" i="6" s="1"/>
  <c r="M241" i="6"/>
  <c r="L241" i="6" s="1"/>
  <c r="J241" i="6" s="1"/>
  <c r="K242" i="6" s="1"/>
  <c r="M242" i="6" l="1"/>
  <c r="L242" i="6" s="1"/>
  <c r="J242" i="6" s="1"/>
  <c r="K243" i="6" s="1"/>
  <c r="Q243" i="6"/>
  <c r="P243" i="6" s="1"/>
  <c r="N243" i="6" s="1"/>
  <c r="O244" i="6" s="1"/>
  <c r="Q244" i="6" l="1"/>
  <c r="P244" i="6" s="1"/>
  <c r="N244" i="6" s="1"/>
  <c r="O245" i="6" s="1"/>
  <c r="M243" i="6"/>
  <c r="L243" i="6" s="1"/>
  <c r="J243" i="6" s="1"/>
  <c r="K244" i="6" s="1"/>
  <c r="M244" i="6" l="1"/>
  <c r="L244" i="6" s="1"/>
  <c r="J244" i="6" s="1"/>
  <c r="K245" i="6" s="1"/>
  <c r="Q245" i="6"/>
  <c r="P245" i="6" s="1"/>
  <c r="N245" i="6" s="1"/>
  <c r="O246" i="6" s="1"/>
  <c r="Q246" i="6" l="1"/>
  <c r="P246" i="6" s="1"/>
  <c r="N246" i="6" s="1"/>
  <c r="O247" i="6" s="1"/>
  <c r="M245" i="6"/>
  <c r="L245" i="6" s="1"/>
  <c r="J245" i="6" s="1"/>
  <c r="K246" i="6" s="1"/>
  <c r="Q247" i="6" l="1"/>
  <c r="P247" i="6" s="1"/>
  <c r="N247" i="6" s="1"/>
  <c r="O248" i="6" s="1"/>
  <c r="M246" i="6"/>
  <c r="L246" i="6" s="1"/>
  <c r="J246" i="6" s="1"/>
  <c r="K247" i="6" s="1"/>
  <c r="Q248" i="6" l="1"/>
  <c r="P248" i="6" s="1"/>
  <c r="N248" i="6" s="1"/>
  <c r="O249" i="6" s="1"/>
  <c r="M247" i="6"/>
  <c r="L247" i="6" s="1"/>
  <c r="J247" i="6" s="1"/>
  <c r="K248" i="6" s="1"/>
  <c r="M248" i="6" l="1"/>
  <c r="L248" i="6" s="1"/>
  <c r="J248" i="6" s="1"/>
  <c r="K249" i="6" s="1"/>
  <c r="Q249" i="6"/>
  <c r="P249" i="6" s="1"/>
  <c r="N249" i="6" s="1"/>
  <c r="O250" i="6" s="1"/>
  <c r="Q250" i="6" l="1"/>
  <c r="P250" i="6" s="1"/>
  <c r="N250" i="6" s="1"/>
  <c r="O251" i="6" s="1"/>
  <c r="M249" i="6"/>
  <c r="L249" i="6" s="1"/>
  <c r="J249" i="6" s="1"/>
  <c r="K250" i="6" s="1"/>
  <c r="M250" i="6" l="1"/>
  <c r="L250" i="6" s="1"/>
  <c r="J250" i="6" s="1"/>
  <c r="K251" i="6" s="1"/>
  <c r="Q251" i="6"/>
  <c r="P251" i="6" s="1"/>
  <c r="N251" i="6" s="1"/>
  <c r="O252" i="6" s="1"/>
  <c r="M251" i="6" l="1"/>
  <c r="L251" i="6" s="1"/>
  <c r="J251" i="6" s="1"/>
  <c r="K252" i="6" s="1"/>
  <c r="Q252" i="6"/>
  <c r="P252" i="6" s="1"/>
  <c r="N252" i="6" s="1"/>
  <c r="O253" i="6" s="1"/>
  <c r="Q253" i="6" l="1"/>
  <c r="P253" i="6" s="1"/>
  <c r="N253" i="6" s="1"/>
  <c r="O254" i="6" s="1"/>
  <c r="M252" i="6"/>
  <c r="L252" i="6" s="1"/>
  <c r="J252" i="6" s="1"/>
  <c r="K253" i="6" s="1"/>
  <c r="M253" i="6" l="1"/>
  <c r="L253" i="6" s="1"/>
  <c r="J253" i="6" s="1"/>
  <c r="K254" i="6" s="1"/>
  <c r="Q254" i="6"/>
  <c r="P254" i="6" s="1"/>
  <c r="N254" i="6" s="1"/>
  <c r="O255" i="6" s="1"/>
  <c r="Q255" i="6" l="1"/>
  <c r="P255" i="6" s="1"/>
  <c r="N255" i="6" s="1"/>
  <c r="O256" i="6" s="1"/>
  <c r="M254" i="6"/>
  <c r="L254" i="6" s="1"/>
  <c r="J254" i="6" s="1"/>
  <c r="K255" i="6" s="1"/>
  <c r="M255" i="6" l="1"/>
  <c r="L255" i="6" s="1"/>
  <c r="J255" i="6" s="1"/>
  <c r="K256" i="6" s="1"/>
  <c r="Q256" i="6"/>
  <c r="P256" i="6" s="1"/>
  <c r="N256" i="6" s="1"/>
  <c r="O257" i="6" s="1"/>
  <c r="Q257" i="6" l="1"/>
  <c r="P257" i="6" s="1"/>
  <c r="N257" i="6" s="1"/>
  <c r="O258" i="6" s="1"/>
  <c r="M256" i="6"/>
  <c r="L256" i="6" s="1"/>
  <c r="J256" i="6" s="1"/>
  <c r="K257" i="6" s="1"/>
  <c r="M257" i="6" l="1"/>
  <c r="L257" i="6" s="1"/>
  <c r="J257" i="6" s="1"/>
  <c r="K258" i="6" s="1"/>
  <c r="Q258" i="6"/>
  <c r="P258" i="6" s="1"/>
  <c r="N258" i="6" s="1"/>
  <c r="O259" i="6" s="1"/>
  <c r="Q259" i="6" l="1"/>
  <c r="P259" i="6" s="1"/>
  <c r="N259" i="6" s="1"/>
  <c r="O260" i="6" s="1"/>
  <c r="M258" i="6"/>
  <c r="L258" i="6" s="1"/>
  <c r="J258" i="6" s="1"/>
  <c r="K259" i="6" s="1"/>
  <c r="M259" i="6" l="1"/>
  <c r="L259" i="6" s="1"/>
  <c r="J259" i="6" s="1"/>
  <c r="K260" i="6" s="1"/>
  <c r="Q260" i="6"/>
  <c r="P260" i="6" s="1"/>
  <c r="N260" i="6" s="1"/>
  <c r="O261" i="6" s="1"/>
  <c r="Q261" i="6" l="1"/>
  <c r="P261" i="6" s="1"/>
  <c r="N261" i="6" s="1"/>
  <c r="O262" i="6" s="1"/>
  <c r="M260" i="6"/>
  <c r="L260" i="6" s="1"/>
  <c r="J260" i="6" s="1"/>
  <c r="K261" i="6" s="1"/>
  <c r="M261" i="6" l="1"/>
  <c r="L261" i="6" s="1"/>
  <c r="J261" i="6" s="1"/>
  <c r="K262" i="6" s="1"/>
  <c r="Q262" i="6"/>
  <c r="P262" i="6" s="1"/>
  <c r="N262" i="6" s="1"/>
  <c r="O263" i="6" s="1"/>
  <c r="Q263" i="6" l="1"/>
  <c r="P263" i="6" s="1"/>
  <c r="N263" i="6" s="1"/>
  <c r="O264" i="6" s="1"/>
  <c r="M262" i="6"/>
  <c r="L262" i="6" s="1"/>
  <c r="J262" i="6" s="1"/>
  <c r="K263" i="6" s="1"/>
  <c r="M263" i="6" l="1"/>
  <c r="L263" i="6" s="1"/>
  <c r="J263" i="6" s="1"/>
  <c r="K264" i="6" s="1"/>
  <c r="Q264" i="6"/>
  <c r="P264" i="6" s="1"/>
  <c r="N264" i="6" s="1"/>
  <c r="O265" i="6" s="1"/>
  <c r="Q265" i="6" l="1"/>
  <c r="P265" i="6" s="1"/>
  <c r="N265" i="6" s="1"/>
  <c r="O266" i="6" s="1"/>
  <c r="M264" i="6"/>
  <c r="L264" i="6" s="1"/>
  <c r="J264" i="6" s="1"/>
  <c r="K265" i="6" s="1"/>
  <c r="M265" i="6" l="1"/>
  <c r="L265" i="6" s="1"/>
  <c r="J265" i="6" s="1"/>
  <c r="K266" i="6" s="1"/>
  <c r="Q266" i="6"/>
  <c r="P266" i="6" s="1"/>
  <c r="N266" i="6" s="1"/>
  <c r="O267" i="6" s="1"/>
  <c r="M266" i="6" l="1"/>
  <c r="L266" i="6" s="1"/>
  <c r="J266" i="6" s="1"/>
  <c r="K267" i="6" s="1"/>
  <c r="Q267" i="6"/>
  <c r="P267" i="6" s="1"/>
  <c r="N267" i="6" s="1"/>
  <c r="O268" i="6" s="1"/>
  <c r="Q268" i="6" l="1"/>
  <c r="P268" i="6" s="1"/>
  <c r="N268" i="6" s="1"/>
  <c r="O269" i="6" s="1"/>
  <c r="M267" i="6"/>
  <c r="L267" i="6" s="1"/>
  <c r="J267" i="6" s="1"/>
  <c r="K268" i="6" s="1"/>
  <c r="M268" i="6" l="1"/>
  <c r="L268" i="6" s="1"/>
  <c r="J268" i="6" s="1"/>
  <c r="K269" i="6" s="1"/>
  <c r="Q269" i="6"/>
  <c r="P269" i="6" s="1"/>
  <c r="N269" i="6" s="1"/>
  <c r="O270" i="6" s="1"/>
  <c r="Q270" i="6" l="1"/>
  <c r="P270" i="6" s="1"/>
  <c r="N270" i="6" s="1"/>
  <c r="O271" i="6" s="1"/>
  <c r="M269" i="6"/>
  <c r="L269" i="6" s="1"/>
  <c r="J269" i="6" s="1"/>
  <c r="K270" i="6" s="1"/>
  <c r="M270" i="6" l="1"/>
  <c r="L270" i="6" s="1"/>
  <c r="J270" i="6" s="1"/>
  <c r="K271" i="6" s="1"/>
  <c r="Q271" i="6"/>
  <c r="P271" i="6" s="1"/>
  <c r="N271" i="6" s="1"/>
  <c r="O272" i="6" s="1"/>
  <c r="Q272" i="6" l="1"/>
  <c r="P272" i="6" s="1"/>
  <c r="N272" i="6" s="1"/>
  <c r="O273" i="6" s="1"/>
  <c r="M271" i="6"/>
  <c r="L271" i="6" s="1"/>
  <c r="J271" i="6" s="1"/>
  <c r="K272" i="6" s="1"/>
  <c r="M272" i="6" l="1"/>
  <c r="L272" i="6" s="1"/>
  <c r="J272" i="6" s="1"/>
  <c r="K273" i="6" s="1"/>
  <c r="Q273" i="6"/>
  <c r="P273" i="6" s="1"/>
  <c r="N273" i="6" s="1"/>
  <c r="O274" i="6" s="1"/>
  <c r="Q274" i="6" l="1"/>
  <c r="P274" i="6" s="1"/>
  <c r="N274" i="6" s="1"/>
  <c r="O275" i="6" s="1"/>
  <c r="M273" i="6"/>
  <c r="L273" i="6" s="1"/>
  <c r="J273" i="6" s="1"/>
  <c r="K274" i="6" s="1"/>
  <c r="Q275" i="6" l="1"/>
  <c r="P275" i="6" s="1"/>
  <c r="N275" i="6" s="1"/>
  <c r="O276" i="6" s="1"/>
  <c r="M274" i="6"/>
  <c r="L274" i="6" s="1"/>
  <c r="J274" i="6" s="1"/>
  <c r="K275" i="6" s="1"/>
  <c r="M275" i="6" l="1"/>
  <c r="L275" i="6" s="1"/>
  <c r="J275" i="6" s="1"/>
  <c r="K276" i="6" s="1"/>
  <c r="Q276" i="6"/>
  <c r="P276" i="6" s="1"/>
  <c r="N276" i="6" s="1"/>
  <c r="O277" i="6" s="1"/>
  <c r="M276" i="6" l="1"/>
  <c r="L276" i="6" s="1"/>
  <c r="J276" i="6" s="1"/>
  <c r="K277" i="6" s="1"/>
  <c r="Q277" i="6"/>
  <c r="P277" i="6" s="1"/>
  <c r="N277" i="6" s="1"/>
  <c r="O278" i="6" s="1"/>
  <c r="Q278" i="6" l="1"/>
  <c r="P278" i="6" s="1"/>
  <c r="N278" i="6" s="1"/>
  <c r="O279" i="6" s="1"/>
  <c r="M277" i="6"/>
  <c r="L277" i="6" s="1"/>
  <c r="J277" i="6" s="1"/>
  <c r="K278" i="6" s="1"/>
  <c r="M278" i="6" l="1"/>
  <c r="L278" i="6" s="1"/>
  <c r="J278" i="6" s="1"/>
  <c r="K279" i="6" s="1"/>
  <c r="Q279" i="6"/>
  <c r="P279" i="6" s="1"/>
  <c r="N279" i="6" s="1"/>
  <c r="O280" i="6" s="1"/>
  <c r="Q280" i="6" l="1"/>
  <c r="P280" i="6" s="1"/>
  <c r="N280" i="6" s="1"/>
  <c r="O281" i="6" s="1"/>
  <c r="M279" i="6"/>
  <c r="L279" i="6" s="1"/>
  <c r="J279" i="6" s="1"/>
  <c r="K280" i="6" s="1"/>
  <c r="M280" i="6" l="1"/>
  <c r="L280" i="6" s="1"/>
  <c r="J280" i="6" s="1"/>
  <c r="K281" i="6" s="1"/>
  <c r="Q281" i="6"/>
  <c r="P281" i="6" s="1"/>
  <c r="N281" i="6" s="1"/>
  <c r="O282" i="6" s="1"/>
  <c r="Q282" i="6" l="1"/>
  <c r="P282" i="6" s="1"/>
  <c r="N282" i="6" s="1"/>
  <c r="O283" i="6" s="1"/>
  <c r="M281" i="6"/>
  <c r="L281" i="6" s="1"/>
  <c r="J281" i="6" s="1"/>
  <c r="K282" i="6" s="1"/>
  <c r="M282" i="6" l="1"/>
  <c r="L282" i="6" s="1"/>
  <c r="J282" i="6" s="1"/>
  <c r="K283" i="6" s="1"/>
  <c r="Q283" i="6"/>
  <c r="P283" i="6" s="1"/>
  <c r="N283" i="6" s="1"/>
  <c r="O284" i="6" s="1"/>
  <c r="Q284" i="6" l="1"/>
  <c r="P284" i="6" s="1"/>
  <c r="N284" i="6" s="1"/>
  <c r="O285" i="6" s="1"/>
  <c r="M283" i="6"/>
  <c r="L283" i="6" s="1"/>
  <c r="J283" i="6" s="1"/>
  <c r="K284" i="6" s="1"/>
  <c r="Q285" i="6" l="1"/>
  <c r="P285" i="6" s="1"/>
  <c r="N285" i="6" s="1"/>
  <c r="O286" i="6" s="1"/>
  <c r="M284" i="6"/>
  <c r="L284" i="6" s="1"/>
  <c r="J284" i="6" s="1"/>
  <c r="K285" i="6" s="1"/>
  <c r="M285" i="6" l="1"/>
  <c r="L285" i="6" s="1"/>
  <c r="J285" i="6" s="1"/>
  <c r="K286" i="6" s="1"/>
  <c r="Q286" i="6"/>
  <c r="P286" i="6" s="1"/>
  <c r="N286" i="6" s="1"/>
  <c r="O287" i="6" s="1"/>
  <c r="M286" i="6" l="1"/>
  <c r="L286" i="6" s="1"/>
  <c r="J286" i="6" s="1"/>
  <c r="K287" i="6" s="1"/>
  <c r="Q287" i="6"/>
  <c r="P287" i="6" s="1"/>
  <c r="N287" i="6" s="1"/>
  <c r="O288" i="6" s="1"/>
  <c r="Q288" i="6" l="1"/>
  <c r="P288" i="6" s="1"/>
  <c r="N288" i="6" s="1"/>
  <c r="O289" i="6" s="1"/>
  <c r="M287" i="6"/>
  <c r="L287" i="6" s="1"/>
  <c r="J287" i="6" s="1"/>
  <c r="K288" i="6" s="1"/>
  <c r="M288" i="6" l="1"/>
  <c r="L288" i="6" s="1"/>
  <c r="J288" i="6" s="1"/>
  <c r="K289" i="6" s="1"/>
  <c r="Q289" i="6"/>
  <c r="P289" i="6" s="1"/>
  <c r="N289" i="6" s="1"/>
  <c r="O290" i="6" s="1"/>
  <c r="Q290" i="6" l="1"/>
  <c r="P290" i="6" s="1"/>
  <c r="N290" i="6" s="1"/>
  <c r="O291" i="6" s="1"/>
  <c r="M289" i="6"/>
  <c r="L289" i="6" s="1"/>
  <c r="J289" i="6" s="1"/>
  <c r="K290" i="6" s="1"/>
  <c r="M290" i="6" l="1"/>
  <c r="L290" i="6" s="1"/>
  <c r="J290" i="6" s="1"/>
  <c r="K291" i="6" s="1"/>
  <c r="Q291" i="6"/>
  <c r="P291" i="6" s="1"/>
  <c r="N291" i="6" s="1"/>
  <c r="O292" i="6" s="1"/>
  <c r="Q292" i="6" l="1"/>
  <c r="P292" i="6" s="1"/>
  <c r="N292" i="6" s="1"/>
  <c r="O293" i="6" s="1"/>
  <c r="M291" i="6"/>
  <c r="L291" i="6" s="1"/>
  <c r="J291" i="6" s="1"/>
  <c r="K292" i="6" s="1"/>
  <c r="M292" i="6" l="1"/>
  <c r="L292" i="6" s="1"/>
  <c r="J292" i="6" s="1"/>
  <c r="K293" i="6" s="1"/>
  <c r="Q293" i="6"/>
  <c r="P293" i="6" s="1"/>
  <c r="N293" i="6" s="1"/>
  <c r="O294" i="6" s="1"/>
  <c r="Q294" i="6" l="1"/>
  <c r="P294" i="6" s="1"/>
  <c r="N294" i="6" s="1"/>
  <c r="O295" i="6" s="1"/>
  <c r="M293" i="6"/>
  <c r="L293" i="6" s="1"/>
  <c r="J293" i="6" s="1"/>
  <c r="K294" i="6" s="1"/>
  <c r="M294" i="6" l="1"/>
  <c r="L294" i="6" s="1"/>
  <c r="J294" i="6" s="1"/>
  <c r="K295" i="6" s="1"/>
  <c r="Q295" i="6"/>
  <c r="P295" i="6" s="1"/>
  <c r="N295" i="6" s="1"/>
  <c r="O296" i="6" s="1"/>
  <c r="Q296" i="6" l="1"/>
  <c r="P296" i="6" s="1"/>
  <c r="N296" i="6" s="1"/>
  <c r="O297" i="6" s="1"/>
  <c r="M295" i="6"/>
  <c r="L295" i="6" s="1"/>
  <c r="J295" i="6" s="1"/>
  <c r="K296" i="6" s="1"/>
  <c r="M296" i="6" l="1"/>
  <c r="L296" i="6" s="1"/>
  <c r="J296" i="6" s="1"/>
  <c r="K297" i="6" s="1"/>
  <c r="Q297" i="6"/>
  <c r="P297" i="6" s="1"/>
  <c r="N297" i="6" s="1"/>
  <c r="O298" i="6" s="1"/>
  <c r="Q298" i="6" l="1"/>
  <c r="P298" i="6" s="1"/>
  <c r="N298" i="6" s="1"/>
  <c r="O299" i="6" s="1"/>
  <c r="M297" i="6"/>
  <c r="L297" i="6" s="1"/>
  <c r="J297" i="6" s="1"/>
  <c r="K298" i="6" s="1"/>
  <c r="M298" i="6" l="1"/>
  <c r="L298" i="6" s="1"/>
  <c r="J298" i="6" s="1"/>
  <c r="K299" i="6" s="1"/>
  <c r="Q299" i="6"/>
  <c r="P299" i="6" s="1"/>
  <c r="N299" i="6" s="1"/>
  <c r="O300" i="6" s="1"/>
  <c r="Q300" i="6" l="1"/>
  <c r="P300" i="6" s="1"/>
  <c r="N300" i="6" s="1"/>
  <c r="O301" i="6" s="1"/>
  <c r="M299" i="6"/>
  <c r="L299" i="6" s="1"/>
  <c r="J299" i="6" s="1"/>
  <c r="K300" i="6" s="1"/>
  <c r="M300" i="6" l="1"/>
  <c r="L300" i="6" s="1"/>
  <c r="J300" i="6" s="1"/>
  <c r="K301" i="6" s="1"/>
  <c r="Q301" i="6"/>
  <c r="P301" i="6" s="1"/>
  <c r="N301" i="6" s="1"/>
  <c r="O302" i="6" s="1"/>
  <c r="Q302" i="6" l="1"/>
  <c r="P302" i="6" s="1"/>
  <c r="N302" i="6" s="1"/>
  <c r="O303" i="6" s="1"/>
  <c r="M301" i="6"/>
  <c r="L301" i="6" s="1"/>
  <c r="J301" i="6" s="1"/>
  <c r="K302" i="6" s="1"/>
  <c r="M302" i="6" l="1"/>
  <c r="L302" i="6" s="1"/>
  <c r="J302" i="6" s="1"/>
  <c r="K303" i="6" s="1"/>
  <c r="Q303" i="6"/>
  <c r="P303" i="6" s="1"/>
  <c r="N303" i="6" s="1"/>
  <c r="O304" i="6" s="1"/>
  <c r="Q304" i="6" l="1"/>
  <c r="P304" i="6" s="1"/>
  <c r="N304" i="6" s="1"/>
  <c r="O305" i="6" s="1"/>
  <c r="M303" i="6"/>
  <c r="L303" i="6" s="1"/>
  <c r="J303" i="6" s="1"/>
  <c r="K304" i="6" s="1"/>
  <c r="M304" i="6" l="1"/>
  <c r="L304" i="6" s="1"/>
  <c r="J304" i="6" s="1"/>
  <c r="K305" i="6" s="1"/>
  <c r="Q305" i="6"/>
  <c r="P305" i="6" s="1"/>
  <c r="N305" i="6" s="1"/>
  <c r="O306" i="6" s="1"/>
  <c r="Q306" i="6" l="1"/>
  <c r="P306" i="6" s="1"/>
  <c r="N306" i="6" s="1"/>
  <c r="O307" i="6" s="1"/>
  <c r="M305" i="6"/>
  <c r="L305" i="6" s="1"/>
  <c r="J305" i="6" s="1"/>
  <c r="K306" i="6" s="1"/>
  <c r="Q307" i="6" l="1"/>
  <c r="P307" i="6" s="1"/>
  <c r="N307" i="6" s="1"/>
  <c r="O308" i="6" s="1"/>
  <c r="M306" i="6"/>
  <c r="L306" i="6" s="1"/>
  <c r="J306" i="6" s="1"/>
  <c r="K307" i="6" s="1"/>
  <c r="M307" i="6" l="1"/>
  <c r="L307" i="6" s="1"/>
  <c r="J307" i="6" s="1"/>
  <c r="K308" i="6" s="1"/>
  <c r="Q308" i="6"/>
  <c r="P308" i="6" s="1"/>
  <c r="N308" i="6" s="1"/>
  <c r="O309" i="6" s="1"/>
  <c r="Q309" i="6" l="1"/>
  <c r="P309" i="6" s="1"/>
  <c r="N309" i="6" s="1"/>
  <c r="O310" i="6" s="1"/>
  <c r="M308" i="6"/>
  <c r="L308" i="6" s="1"/>
  <c r="J308" i="6" s="1"/>
  <c r="K309" i="6" s="1"/>
  <c r="M309" i="6" l="1"/>
  <c r="L309" i="6" s="1"/>
  <c r="J309" i="6" s="1"/>
  <c r="K310" i="6" s="1"/>
  <c r="Q310" i="6"/>
  <c r="P310" i="6" s="1"/>
  <c r="N310" i="6" s="1"/>
  <c r="O311" i="6" s="1"/>
  <c r="Q311" i="6" l="1"/>
  <c r="P311" i="6" s="1"/>
  <c r="N311" i="6" s="1"/>
  <c r="O312" i="6" s="1"/>
  <c r="M310" i="6"/>
  <c r="L310" i="6" s="1"/>
  <c r="J310" i="6" s="1"/>
  <c r="K311" i="6" s="1"/>
  <c r="M311" i="6" l="1"/>
  <c r="L311" i="6" s="1"/>
  <c r="J311" i="6" s="1"/>
  <c r="K312" i="6" s="1"/>
  <c r="Q312" i="6"/>
  <c r="P312" i="6" s="1"/>
  <c r="N312" i="6" s="1"/>
  <c r="O313" i="6" s="1"/>
  <c r="Q313" i="6" l="1"/>
  <c r="P313" i="6" s="1"/>
  <c r="N313" i="6" s="1"/>
  <c r="O314" i="6" s="1"/>
  <c r="M312" i="6"/>
  <c r="L312" i="6" s="1"/>
  <c r="J312" i="6" s="1"/>
  <c r="K313" i="6" s="1"/>
  <c r="M313" i="6" l="1"/>
  <c r="L313" i="6" s="1"/>
  <c r="J313" i="6" s="1"/>
  <c r="K314" i="6" s="1"/>
  <c r="Q314" i="6"/>
  <c r="P314" i="6" s="1"/>
  <c r="N314" i="6" s="1"/>
  <c r="O315" i="6" s="1"/>
  <c r="M314" i="6" l="1"/>
  <c r="L314" i="6" s="1"/>
  <c r="J314" i="6" s="1"/>
  <c r="K315" i="6" s="1"/>
  <c r="Q315" i="6"/>
  <c r="P315" i="6" s="1"/>
  <c r="N315" i="6" s="1"/>
  <c r="O316" i="6" s="1"/>
  <c r="Q316" i="6" l="1"/>
  <c r="P316" i="6" s="1"/>
  <c r="N316" i="6" s="1"/>
  <c r="O317" i="6" s="1"/>
  <c r="M315" i="6"/>
  <c r="L315" i="6" s="1"/>
  <c r="J315" i="6" s="1"/>
  <c r="K316" i="6" s="1"/>
  <c r="M316" i="6" l="1"/>
  <c r="L316" i="6" s="1"/>
  <c r="J316" i="6" s="1"/>
  <c r="K317" i="6" s="1"/>
  <c r="Q317" i="6"/>
  <c r="P317" i="6" s="1"/>
  <c r="N317" i="6" s="1"/>
  <c r="O318" i="6" s="1"/>
  <c r="Q318" i="6" l="1"/>
  <c r="P318" i="6" s="1"/>
  <c r="N318" i="6" s="1"/>
  <c r="O319" i="6" s="1"/>
  <c r="M317" i="6"/>
  <c r="L317" i="6" s="1"/>
  <c r="J317" i="6" s="1"/>
  <c r="K318" i="6" s="1"/>
  <c r="Q319" i="6" l="1"/>
  <c r="P319" i="6" s="1"/>
  <c r="N319" i="6" s="1"/>
  <c r="O320" i="6" s="1"/>
  <c r="M318" i="6"/>
  <c r="L318" i="6" s="1"/>
  <c r="J318" i="6" s="1"/>
  <c r="K319" i="6" s="1"/>
  <c r="M319" i="6" l="1"/>
  <c r="L319" i="6" s="1"/>
  <c r="J319" i="6" s="1"/>
  <c r="K320" i="6" s="1"/>
  <c r="Q320" i="6"/>
  <c r="P320" i="6" s="1"/>
  <c r="N320" i="6" s="1"/>
  <c r="O321" i="6" s="1"/>
  <c r="M320" i="6" l="1"/>
  <c r="L320" i="6" s="1"/>
  <c r="J320" i="6" s="1"/>
  <c r="K321" i="6" s="1"/>
  <c r="Q321" i="6"/>
  <c r="P321" i="6" s="1"/>
  <c r="N321" i="6" s="1"/>
  <c r="O322" i="6" s="1"/>
  <c r="Q322" i="6" l="1"/>
  <c r="P322" i="6" s="1"/>
  <c r="N322" i="6" s="1"/>
  <c r="O323" i="6" s="1"/>
  <c r="M321" i="6"/>
  <c r="L321" i="6" s="1"/>
  <c r="J321" i="6" s="1"/>
  <c r="K322" i="6" s="1"/>
  <c r="M322" i="6" l="1"/>
  <c r="L322" i="6" s="1"/>
  <c r="J322" i="6" s="1"/>
  <c r="K323" i="6" s="1"/>
  <c r="Q323" i="6"/>
  <c r="P323" i="6" s="1"/>
  <c r="N323" i="6" s="1"/>
  <c r="O324" i="6" s="1"/>
  <c r="Q324" i="6" l="1"/>
  <c r="P324" i="6" s="1"/>
  <c r="N324" i="6" s="1"/>
  <c r="O325" i="6" s="1"/>
  <c r="M323" i="6"/>
  <c r="L323" i="6" s="1"/>
  <c r="J323" i="6" s="1"/>
  <c r="K324" i="6" s="1"/>
  <c r="M324" i="6" l="1"/>
  <c r="L324" i="6" s="1"/>
  <c r="J324" i="6" s="1"/>
  <c r="K325" i="6" s="1"/>
  <c r="Q325" i="6"/>
  <c r="P325" i="6" s="1"/>
  <c r="N325" i="6" s="1"/>
  <c r="O326" i="6" s="1"/>
  <c r="Q326" i="6" l="1"/>
  <c r="P326" i="6" s="1"/>
  <c r="N326" i="6" s="1"/>
  <c r="O327" i="6" s="1"/>
  <c r="M325" i="6"/>
  <c r="L325" i="6" s="1"/>
  <c r="J325" i="6" s="1"/>
  <c r="K326" i="6" s="1"/>
  <c r="M326" i="6" l="1"/>
  <c r="L326" i="6" s="1"/>
  <c r="J326" i="6" s="1"/>
  <c r="K327" i="6" s="1"/>
  <c r="Q327" i="6"/>
  <c r="P327" i="6" s="1"/>
  <c r="N327" i="6" s="1"/>
  <c r="O328" i="6" s="1"/>
  <c r="Q328" i="6" l="1"/>
  <c r="P328" i="6" s="1"/>
  <c r="N328" i="6" s="1"/>
  <c r="O329" i="6" s="1"/>
  <c r="M327" i="6"/>
  <c r="L327" i="6" s="1"/>
  <c r="J327" i="6" s="1"/>
  <c r="K328" i="6" s="1"/>
  <c r="M328" i="6" l="1"/>
  <c r="L328" i="6" s="1"/>
  <c r="J328" i="6" s="1"/>
  <c r="K329" i="6" s="1"/>
  <c r="Q329" i="6"/>
  <c r="P329" i="6" s="1"/>
  <c r="N329" i="6" s="1"/>
  <c r="O330" i="6" s="1"/>
  <c r="Q330" i="6" l="1"/>
  <c r="P330" i="6" s="1"/>
  <c r="N330" i="6" s="1"/>
  <c r="O331" i="6" s="1"/>
  <c r="M329" i="6"/>
  <c r="L329" i="6" s="1"/>
  <c r="J329" i="6" s="1"/>
  <c r="K330" i="6" s="1"/>
  <c r="Q331" i="6" l="1"/>
  <c r="P331" i="6" s="1"/>
  <c r="N331" i="6" s="1"/>
  <c r="O332" i="6" s="1"/>
  <c r="M330" i="6"/>
  <c r="L330" i="6" s="1"/>
  <c r="J330" i="6" s="1"/>
  <c r="K331" i="6" s="1"/>
  <c r="M331" i="6" l="1"/>
  <c r="L331" i="6" s="1"/>
  <c r="J331" i="6" s="1"/>
  <c r="K332" i="6" s="1"/>
  <c r="Q332" i="6"/>
  <c r="P332" i="6" s="1"/>
  <c r="N332" i="6" s="1"/>
  <c r="O333" i="6" s="1"/>
  <c r="Q333" i="6" l="1"/>
  <c r="P333" i="6" s="1"/>
  <c r="N333" i="6" s="1"/>
  <c r="O334" i="6" s="1"/>
  <c r="M332" i="6"/>
  <c r="L332" i="6" s="1"/>
  <c r="J332" i="6" s="1"/>
  <c r="K333" i="6" s="1"/>
  <c r="M333" i="6" l="1"/>
  <c r="L333" i="6" s="1"/>
  <c r="J333" i="6" s="1"/>
  <c r="K334" i="6" s="1"/>
  <c r="Q334" i="6"/>
  <c r="P334" i="6" s="1"/>
  <c r="N334" i="6" s="1"/>
  <c r="O335" i="6" s="1"/>
  <c r="Q335" i="6" l="1"/>
  <c r="P335" i="6" s="1"/>
  <c r="N335" i="6" s="1"/>
  <c r="O336" i="6" s="1"/>
  <c r="M334" i="6"/>
  <c r="L334" i="6" s="1"/>
  <c r="J334" i="6" s="1"/>
  <c r="K335" i="6" s="1"/>
  <c r="M335" i="6" l="1"/>
  <c r="L335" i="6" s="1"/>
  <c r="J335" i="6" s="1"/>
  <c r="K336" i="6" s="1"/>
  <c r="Q336" i="6"/>
  <c r="P336" i="6" s="1"/>
  <c r="N336" i="6" s="1"/>
  <c r="O337" i="6" s="1"/>
  <c r="Q337" i="6" l="1"/>
  <c r="P337" i="6" s="1"/>
  <c r="N337" i="6" s="1"/>
  <c r="O338" i="6" s="1"/>
  <c r="M336" i="6"/>
  <c r="L336" i="6" s="1"/>
  <c r="J336" i="6" s="1"/>
  <c r="K337" i="6" s="1"/>
  <c r="M337" i="6" l="1"/>
  <c r="L337" i="6" s="1"/>
  <c r="J337" i="6" s="1"/>
  <c r="K338" i="6" s="1"/>
  <c r="Q338" i="6"/>
  <c r="P338" i="6" s="1"/>
  <c r="N338" i="6" s="1"/>
  <c r="O339" i="6" s="1"/>
  <c r="Q339" i="6" l="1"/>
  <c r="P339" i="6" s="1"/>
  <c r="N339" i="6" s="1"/>
  <c r="O340" i="6" s="1"/>
  <c r="M338" i="6"/>
  <c r="L338" i="6" s="1"/>
  <c r="J338" i="6" s="1"/>
  <c r="K339" i="6" s="1"/>
  <c r="M339" i="6" l="1"/>
  <c r="L339" i="6" s="1"/>
  <c r="J339" i="6" s="1"/>
  <c r="K340" i="6" s="1"/>
  <c r="Q340" i="6"/>
  <c r="P340" i="6" s="1"/>
  <c r="N340" i="6" s="1"/>
  <c r="O341" i="6" s="1"/>
  <c r="Q341" i="6" l="1"/>
  <c r="P341" i="6" s="1"/>
  <c r="N341" i="6" s="1"/>
  <c r="O342" i="6" s="1"/>
  <c r="M340" i="6"/>
  <c r="L340" i="6" s="1"/>
  <c r="J340" i="6" s="1"/>
  <c r="K341" i="6" s="1"/>
  <c r="M341" i="6" l="1"/>
  <c r="L341" i="6" s="1"/>
  <c r="J341" i="6" s="1"/>
  <c r="K342" i="6" s="1"/>
  <c r="Q342" i="6"/>
  <c r="P342" i="6" s="1"/>
  <c r="N342" i="6" s="1"/>
  <c r="O343" i="6" s="1"/>
  <c r="Q343" i="6" l="1"/>
  <c r="P343" i="6" s="1"/>
  <c r="N343" i="6" s="1"/>
  <c r="O344" i="6" s="1"/>
  <c r="M342" i="6"/>
  <c r="L342" i="6" s="1"/>
  <c r="J342" i="6" s="1"/>
  <c r="K343" i="6" s="1"/>
  <c r="M343" i="6" l="1"/>
  <c r="L343" i="6" s="1"/>
  <c r="J343" i="6" s="1"/>
  <c r="K344" i="6" s="1"/>
  <c r="Q344" i="6"/>
  <c r="P344" i="6" s="1"/>
  <c r="N344" i="6" s="1"/>
  <c r="O345" i="6" s="1"/>
  <c r="Q345" i="6" l="1"/>
  <c r="P345" i="6" s="1"/>
  <c r="N345" i="6" s="1"/>
  <c r="O346" i="6" s="1"/>
  <c r="M344" i="6"/>
  <c r="L344" i="6" s="1"/>
  <c r="J344" i="6" s="1"/>
  <c r="K345" i="6" s="1"/>
  <c r="Q346" i="6" l="1"/>
  <c r="P346" i="6" s="1"/>
  <c r="N346" i="6" s="1"/>
  <c r="O347" i="6" s="1"/>
  <c r="M345" i="6"/>
  <c r="L345" i="6" s="1"/>
  <c r="J345" i="6" s="1"/>
  <c r="K346" i="6" s="1"/>
  <c r="M346" i="6" l="1"/>
  <c r="L346" i="6" s="1"/>
  <c r="J346" i="6" s="1"/>
  <c r="K347" i="6" s="1"/>
  <c r="Q347" i="6"/>
  <c r="P347" i="6" s="1"/>
  <c r="N347" i="6" s="1"/>
  <c r="O348" i="6" s="1"/>
  <c r="Q348" i="6" l="1"/>
  <c r="P348" i="6" s="1"/>
  <c r="N348" i="6" s="1"/>
  <c r="O349" i="6" s="1"/>
  <c r="M347" i="6"/>
  <c r="L347" i="6" s="1"/>
  <c r="J347" i="6" s="1"/>
  <c r="K348" i="6" s="1"/>
  <c r="M348" i="6" l="1"/>
  <c r="L348" i="6" s="1"/>
  <c r="J348" i="6" s="1"/>
  <c r="K349" i="6" s="1"/>
  <c r="Q349" i="6"/>
  <c r="P349" i="6" s="1"/>
  <c r="N349" i="6" s="1"/>
  <c r="O350" i="6" s="1"/>
  <c r="Q350" i="6" l="1"/>
  <c r="P350" i="6" s="1"/>
  <c r="N350" i="6" s="1"/>
  <c r="O351" i="6" s="1"/>
  <c r="M349" i="6"/>
  <c r="L349" i="6" s="1"/>
  <c r="J349" i="6" s="1"/>
  <c r="K350" i="6" s="1"/>
  <c r="M350" i="6" l="1"/>
  <c r="L350" i="6" s="1"/>
  <c r="J350" i="6" s="1"/>
  <c r="K351" i="6" s="1"/>
  <c r="Q351" i="6"/>
  <c r="P351" i="6" s="1"/>
  <c r="N351" i="6" s="1"/>
  <c r="O352" i="6" s="1"/>
  <c r="Q352" i="6" l="1"/>
  <c r="P352" i="6" s="1"/>
  <c r="N352" i="6" s="1"/>
  <c r="O353" i="6" s="1"/>
  <c r="M351" i="6"/>
  <c r="L351" i="6" s="1"/>
  <c r="J351" i="6" s="1"/>
  <c r="K352" i="6" s="1"/>
  <c r="M352" i="6" l="1"/>
  <c r="L352" i="6" s="1"/>
  <c r="J352" i="6" s="1"/>
  <c r="K353" i="6" s="1"/>
  <c r="Q353" i="6"/>
  <c r="P353" i="6" s="1"/>
  <c r="N353" i="6" s="1"/>
  <c r="O354" i="6" s="1"/>
  <c r="Q354" i="6" l="1"/>
  <c r="P354" i="6" s="1"/>
  <c r="N354" i="6" s="1"/>
  <c r="O355" i="6" s="1"/>
  <c r="M353" i="6"/>
  <c r="L353" i="6" s="1"/>
  <c r="J353" i="6" s="1"/>
  <c r="K354" i="6" s="1"/>
  <c r="M354" i="6" l="1"/>
  <c r="L354" i="6" s="1"/>
  <c r="J354" i="6" s="1"/>
  <c r="K355" i="6" s="1"/>
  <c r="Q355" i="6"/>
  <c r="P355" i="6" s="1"/>
  <c r="N355" i="6" s="1"/>
  <c r="O356" i="6" s="1"/>
  <c r="Q356" i="6" l="1"/>
  <c r="P356" i="6" s="1"/>
  <c r="N356" i="6" s="1"/>
  <c r="O357" i="6" s="1"/>
  <c r="M355" i="6"/>
  <c r="L355" i="6" s="1"/>
  <c r="J355" i="6" s="1"/>
  <c r="K356" i="6" s="1"/>
  <c r="M356" i="6" l="1"/>
  <c r="L356" i="6" s="1"/>
  <c r="J356" i="6" s="1"/>
  <c r="K357" i="6" s="1"/>
  <c r="Q357" i="6"/>
  <c r="P357" i="6" s="1"/>
  <c r="N357" i="6" s="1"/>
  <c r="O358" i="6" s="1"/>
  <c r="Q358" i="6" l="1"/>
  <c r="P358" i="6" s="1"/>
  <c r="N358" i="6" s="1"/>
  <c r="O359" i="6" s="1"/>
  <c r="M357" i="6"/>
  <c r="L357" i="6" s="1"/>
  <c r="J357" i="6" s="1"/>
  <c r="K358" i="6" s="1"/>
  <c r="M358" i="6" l="1"/>
  <c r="L358" i="6" s="1"/>
  <c r="J358" i="6" s="1"/>
  <c r="K359" i="6" s="1"/>
  <c r="Q359" i="6"/>
  <c r="P359" i="6" s="1"/>
  <c r="N359" i="6" s="1"/>
  <c r="O360" i="6" s="1"/>
  <c r="Q360" i="6" l="1"/>
  <c r="P360" i="6" s="1"/>
  <c r="N360" i="6" s="1"/>
  <c r="O361" i="6" s="1"/>
  <c r="M359" i="6"/>
  <c r="L359" i="6" s="1"/>
  <c r="J359" i="6" s="1"/>
  <c r="K360" i="6" s="1"/>
  <c r="M360" i="6" l="1"/>
  <c r="L360" i="6" s="1"/>
  <c r="J360" i="6" s="1"/>
  <c r="K361" i="6" s="1"/>
  <c r="Q361" i="6"/>
  <c r="P361" i="6" s="1"/>
  <c r="N361" i="6" s="1"/>
  <c r="O362" i="6" s="1"/>
  <c r="M361" i="6" l="1"/>
  <c r="L361" i="6" s="1"/>
  <c r="J361" i="6" s="1"/>
  <c r="K362" i="6" s="1"/>
  <c r="Q362" i="6"/>
  <c r="P362" i="6" s="1"/>
  <c r="N362" i="6" s="1"/>
  <c r="O363" i="6" s="1"/>
  <c r="Q363" i="6" l="1"/>
  <c r="P363" i="6" s="1"/>
  <c r="N363" i="6" s="1"/>
  <c r="O364" i="6" s="1"/>
  <c r="M362" i="6"/>
  <c r="L362" i="6" s="1"/>
  <c r="J362" i="6" s="1"/>
  <c r="K363" i="6" s="1"/>
  <c r="M363" i="6" l="1"/>
  <c r="L363" i="6" s="1"/>
  <c r="J363" i="6" s="1"/>
  <c r="K364" i="6" s="1"/>
  <c r="Q364" i="6"/>
  <c r="P364" i="6" s="1"/>
  <c r="N364" i="6" s="1"/>
  <c r="O365" i="6" s="1"/>
  <c r="Q365" i="6" l="1"/>
  <c r="P365" i="6" s="1"/>
  <c r="N365" i="6" s="1"/>
  <c r="O366" i="6" s="1"/>
  <c r="M364" i="6"/>
  <c r="L364" i="6" s="1"/>
  <c r="J364" i="6" s="1"/>
  <c r="K365" i="6" s="1"/>
  <c r="M365" i="6" l="1"/>
  <c r="L365" i="6" s="1"/>
  <c r="J365" i="6" s="1"/>
  <c r="K366" i="6" s="1"/>
  <c r="Q366" i="6"/>
  <c r="P366" i="6" s="1"/>
  <c r="N366" i="6" s="1"/>
  <c r="O367" i="6" s="1"/>
  <c r="Q367" i="6" l="1"/>
  <c r="P367" i="6" s="1"/>
  <c r="N367" i="6" s="1"/>
  <c r="O368" i="6" s="1"/>
  <c r="M366" i="6"/>
  <c r="L366" i="6" s="1"/>
  <c r="J366" i="6" s="1"/>
  <c r="K367" i="6" s="1"/>
  <c r="M367" i="6" l="1"/>
  <c r="L367" i="6" s="1"/>
  <c r="J367" i="6" s="1"/>
  <c r="K368" i="6" s="1"/>
  <c r="Q368" i="6"/>
  <c r="P368" i="6" s="1"/>
  <c r="N368" i="6" s="1"/>
  <c r="O369" i="6" s="1"/>
  <c r="Q369" i="6" l="1"/>
  <c r="P369" i="6" s="1"/>
  <c r="N369" i="6" s="1"/>
  <c r="O370" i="6" s="1"/>
  <c r="M368" i="6"/>
  <c r="L368" i="6" s="1"/>
  <c r="J368" i="6" s="1"/>
  <c r="K369" i="6" s="1"/>
  <c r="Q370" i="6" l="1"/>
  <c r="P370" i="6" s="1"/>
  <c r="N370" i="6" s="1"/>
  <c r="O371" i="6" s="1"/>
  <c r="M369" i="6"/>
  <c r="L369" i="6" s="1"/>
  <c r="J369" i="6" s="1"/>
  <c r="K370" i="6" s="1"/>
  <c r="M370" i="6" l="1"/>
  <c r="L370" i="6" s="1"/>
  <c r="J370" i="6" s="1"/>
  <c r="K371" i="6" s="1"/>
  <c r="Q371" i="6"/>
  <c r="P371" i="6" s="1"/>
  <c r="N371" i="6" s="1"/>
  <c r="O372" i="6" s="1"/>
  <c r="Q372" i="6" l="1"/>
  <c r="P372" i="6" s="1"/>
  <c r="N372" i="6" s="1"/>
  <c r="O373" i="6" s="1"/>
  <c r="M371" i="6"/>
  <c r="L371" i="6" s="1"/>
  <c r="J371" i="6" s="1"/>
  <c r="K372" i="6" s="1"/>
  <c r="M372" i="6" l="1"/>
  <c r="L372" i="6" s="1"/>
  <c r="J372" i="6" s="1"/>
  <c r="K373" i="6" s="1"/>
  <c r="Q373" i="6"/>
  <c r="P373" i="6" s="1"/>
  <c r="N373" i="6" s="1"/>
  <c r="O374" i="6" s="1"/>
  <c r="Q374" i="6" l="1"/>
  <c r="P374" i="6" s="1"/>
  <c r="N374" i="6" s="1"/>
  <c r="O375" i="6" s="1"/>
  <c r="M373" i="6"/>
  <c r="L373" i="6" s="1"/>
  <c r="J373" i="6" s="1"/>
  <c r="K374" i="6" s="1"/>
  <c r="M374" i="6" l="1"/>
  <c r="L374" i="6" s="1"/>
  <c r="J374" i="6" s="1"/>
  <c r="K375" i="6" s="1"/>
  <c r="Q375" i="6"/>
  <c r="P375" i="6" s="1"/>
  <c r="N375" i="6" s="1"/>
  <c r="O376" i="6" s="1"/>
  <c r="Q376" i="6" l="1"/>
  <c r="P376" i="6" s="1"/>
  <c r="N376" i="6" s="1"/>
  <c r="O377" i="6" s="1"/>
  <c r="M375" i="6"/>
  <c r="L375" i="6" s="1"/>
  <c r="J375" i="6" s="1"/>
  <c r="K376" i="6" s="1"/>
  <c r="M376" i="6" l="1"/>
  <c r="L376" i="6" s="1"/>
  <c r="J376" i="6" s="1"/>
  <c r="K377" i="6" s="1"/>
  <c r="Q377" i="6"/>
  <c r="P377" i="6" s="1"/>
  <c r="N377" i="6" s="1"/>
  <c r="O378" i="6" s="1"/>
  <c r="Q378" i="6" l="1"/>
  <c r="P378" i="6" s="1"/>
  <c r="N378" i="6" s="1"/>
  <c r="O379" i="6" s="1"/>
  <c r="M377" i="6"/>
  <c r="L377" i="6" s="1"/>
  <c r="J377" i="6" s="1"/>
  <c r="K378" i="6" s="1"/>
  <c r="M378" i="6" l="1"/>
  <c r="L378" i="6" s="1"/>
  <c r="J378" i="6" s="1"/>
  <c r="K379" i="6" s="1"/>
  <c r="Q379" i="6"/>
  <c r="P379" i="6" s="1"/>
  <c r="N379" i="6" s="1"/>
  <c r="O380" i="6" s="1"/>
  <c r="Q380" i="6" l="1"/>
  <c r="P380" i="6" s="1"/>
  <c r="N380" i="6" s="1"/>
  <c r="O381" i="6" s="1"/>
  <c r="M379" i="6"/>
  <c r="L379" i="6" s="1"/>
  <c r="J379" i="6" s="1"/>
  <c r="K380" i="6" s="1"/>
  <c r="M380" i="6" l="1"/>
  <c r="L380" i="6" s="1"/>
  <c r="J380" i="6" s="1"/>
  <c r="K381" i="6" s="1"/>
  <c r="Q381" i="6"/>
  <c r="P381" i="6" s="1"/>
  <c r="N381" i="6" s="1"/>
  <c r="O382" i="6" s="1"/>
  <c r="Q382" i="6" l="1"/>
  <c r="P382" i="6" s="1"/>
  <c r="N382" i="6" s="1"/>
  <c r="O383" i="6" s="1"/>
  <c r="M381" i="6"/>
  <c r="L381" i="6" s="1"/>
  <c r="J381" i="6" s="1"/>
  <c r="K382" i="6" s="1"/>
  <c r="M382" i="6" l="1"/>
  <c r="L382" i="6" s="1"/>
  <c r="J382" i="6" s="1"/>
  <c r="K383" i="6" s="1"/>
  <c r="Q383" i="6"/>
  <c r="P383" i="6" s="1"/>
  <c r="N383" i="6" s="1"/>
  <c r="O384" i="6" s="1"/>
  <c r="Q384" i="6" l="1"/>
  <c r="P384" i="6" s="1"/>
  <c r="N384" i="6" s="1"/>
  <c r="O385" i="6" s="1"/>
  <c r="M383" i="6"/>
  <c r="L383" i="6" s="1"/>
  <c r="J383" i="6" s="1"/>
  <c r="K384" i="6" s="1"/>
  <c r="Q385" i="6" l="1"/>
  <c r="P385" i="6" s="1"/>
  <c r="N385" i="6" s="1"/>
  <c r="O386" i="6" s="1"/>
  <c r="M384" i="6"/>
  <c r="L384" i="6" s="1"/>
  <c r="J384" i="6" s="1"/>
  <c r="K385" i="6" s="1"/>
  <c r="M385" i="6" l="1"/>
  <c r="L385" i="6" s="1"/>
  <c r="J385" i="6" s="1"/>
  <c r="K386" i="6" s="1"/>
  <c r="Q386" i="6"/>
  <c r="P386" i="6" s="1"/>
  <c r="N386" i="6" s="1"/>
  <c r="O387" i="6" s="1"/>
  <c r="Q387" i="6" l="1"/>
  <c r="P387" i="6" s="1"/>
  <c r="N387" i="6" s="1"/>
  <c r="O388" i="6" s="1"/>
  <c r="M386" i="6"/>
  <c r="L386" i="6" s="1"/>
  <c r="J386" i="6" s="1"/>
  <c r="K387" i="6" s="1"/>
  <c r="M387" i="6" l="1"/>
  <c r="L387" i="6" s="1"/>
  <c r="J387" i="6" s="1"/>
  <c r="K388" i="6" s="1"/>
  <c r="Q388" i="6"/>
  <c r="P388" i="6" s="1"/>
  <c r="N388" i="6" s="1"/>
  <c r="O389" i="6" s="1"/>
  <c r="Q389" i="6" l="1"/>
  <c r="P389" i="6" s="1"/>
  <c r="N389" i="6" s="1"/>
  <c r="O390" i="6" s="1"/>
  <c r="M388" i="6"/>
  <c r="L388" i="6" s="1"/>
  <c r="J388" i="6" s="1"/>
  <c r="K389" i="6" s="1"/>
  <c r="M389" i="6" l="1"/>
  <c r="L389" i="6" s="1"/>
  <c r="J389" i="6" s="1"/>
  <c r="K390" i="6" s="1"/>
  <c r="Q390" i="6"/>
  <c r="P390" i="6" s="1"/>
  <c r="N390" i="6" s="1"/>
  <c r="O391" i="6" s="1"/>
  <c r="M390" i="6" l="1"/>
  <c r="L390" i="6" s="1"/>
  <c r="J390" i="6" s="1"/>
  <c r="K391" i="6" s="1"/>
  <c r="Q391" i="6"/>
  <c r="P391" i="6" s="1"/>
  <c r="N391" i="6" s="1"/>
  <c r="O392" i="6" s="1"/>
  <c r="Q392" i="6" l="1"/>
  <c r="P392" i="6" s="1"/>
  <c r="N392" i="6" s="1"/>
  <c r="O393" i="6" s="1"/>
  <c r="M391" i="6"/>
  <c r="L391" i="6" s="1"/>
  <c r="J391" i="6" s="1"/>
  <c r="K392" i="6" s="1"/>
  <c r="M392" i="6" l="1"/>
  <c r="L392" i="6" s="1"/>
  <c r="J392" i="6" s="1"/>
  <c r="K393" i="6" s="1"/>
  <c r="Q393" i="6"/>
  <c r="P393" i="6" s="1"/>
  <c r="N393" i="6" s="1"/>
  <c r="O394" i="6" s="1"/>
  <c r="Q394" i="6" l="1"/>
  <c r="P394" i="6" s="1"/>
  <c r="N394" i="6" s="1"/>
  <c r="O395" i="6" s="1"/>
  <c r="M393" i="6"/>
  <c r="L393" i="6" s="1"/>
  <c r="J393" i="6" s="1"/>
  <c r="K394" i="6" s="1"/>
  <c r="M394" i="6" l="1"/>
  <c r="L394" i="6" s="1"/>
  <c r="J394" i="6" s="1"/>
  <c r="K395" i="6" s="1"/>
  <c r="Q395" i="6"/>
  <c r="P395" i="6" s="1"/>
  <c r="N395" i="6" s="1"/>
  <c r="O396" i="6" s="1"/>
  <c r="Q396" i="6" l="1"/>
  <c r="P396" i="6" s="1"/>
  <c r="N396" i="6" s="1"/>
  <c r="O397" i="6" s="1"/>
  <c r="M395" i="6"/>
  <c r="L395" i="6" s="1"/>
  <c r="J395" i="6" s="1"/>
  <c r="K396" i="6" s="1"/>
  <c r="M396" i="6" l="1"/>
  <c r="L396" i="6" s="1"/>
  <c r="J396" i="6" s="1"/>
  <c r="K397" i="6" s="1"/>
  <c r="Q397" i="6"/>
  <c r="P397" i="6" s="1"/>
  <c r="N397" i="6" s="1"/>
  <c r="O398" i="6" s="1"/>
  <c r="Q398" i="6" l="1"/>
  <c r="P398" i="6" s="1"/>
  <c r="N398" i="6" s="1"/>
  <c r="O399" i="6" s="1"/>
  <c r="M397" i="6"/>
  <c r="L397" i="6" s="1"/>
  <c r="J397" i="6" s="1"/>
  <c r="K398" i="6" s="1"/>
  <c r="Q399" i="6" l="1"/>
  <c r="P399" i="6" s="1"/>
  <c r="N399" i="6" s="1"/>
  <c r="O400" i="6" s="1"/>
  <c r="M398" i="6"/>
  <c r="L398" i="6" s="1"/>
  <c r="J398" i="6" s="1"/>
  <c r="K399" i="6" s="1"/>
  <c r="M399" i="6" l="1"/>
  <c r="L399" i="6" s="1"/>
  <c r="J399" i="6" s="1"/>
  <c r="K400" i="6" s="1"/>
  <c r="Q400" i="6"/>
  <c r="P400" i="6" s="1"/>
  <c r="N400" i="6" s="1"/>
  <c r="O401" i="6" s="1"/>
  <c r="Q401" i="6" l="1"/>
  <c r="P401" i="6" s="1"/>
  <c r="N401" i="6" s="1"/>
  <c r="O402" i="6" s="1"/>
  <c r="M400" i="6"/>
  <c r="L400" i="6" s="1"/>
  <c r="J400" i="6" s="1"/>
  <c r="K401" i="6" s="1"/>
  <c r="M401" i="6" l="1"/>
  <c r="L401" i="6" s="1"/>
  <c r="J401" i="6" s="1"/>
  <c r="K402" i="6" s="1"/>
  <c r="Q402" i="6"/>
  <c r="P402" i="6" s="1"/>
  <c r="N402" i="6" s="1"/>
  <c r="O403" i="6" s="1"/>
  <c r="Q403" i="6" l="1"/>
  <c r="P403" i="6" s="1"/>
  <c r="N403" i="6" s="1"/>
  <c r="O404" i="6" s="1"/>
  <c r="M402" i="6"/>
  <c r="L402" i="6" s="1"/>
  <c r="J402" i="6" s="1"/>
  <c r="K403" i="6" s="1"/>
  <c r="M403" i="6" l="1"/>
  <c r="L403" i="6" s="1"/>
  <c r="J403" i="6" s="1"/>
  <c r="K404" i="6" s="1"/>
  <c r="Q404" i="6"/>
  <c r="P404" i="6" s="1"/>
  <c r="N404" i="6" s="1"/>
  <c r="O405" i="6" s="1"/>
  <c r="Q405" i="6" l="1"/>
  <c r="P405" i="6" s="1"/>
  <c r="N405" i="6" s="1"/>
  <c r="O406" i="6" s="1"/>
  <c r="M404" i="6"/>
  <c r="L404" i="6" s="1"/>
  <c r="J404" i="6" s="1"/>
  <c r="K405" i="6" s="1"/>
  <c r="M405" i="6" l="1"/>
  <c r="L405" i="6" s="1"/>
  <c r="J405" i="6" s="1"/>
  <c r="K406" i="6" s="1"/>
  <c r="Q406" i="6"/>
  <c r="P406" i="6" s="1"/>
  <c r="N406" i="6" s="1"/>
  <c r="O407" i="6" s="1"/>
  <c r="Q407" i="6" l="1"/>
  <c r="P407" i="6" s="1"/>
  <c r="N407" i="6" s="1"/>
  <c r="O408" i="6" s="1"/>
  <c r="M406" i="6"/>
  <c r="L406" i="6" s="1"/>
  <c r="J406" i="6" s="1"/>
  <c r="K407" i="6" s="1"/>
  <c r="M407" i="6" l="1"/>
  <c r="L407" i="6" s="1"/>
  <c r="J407" i="6" s="1"/>
  <c r="K408" i="6" s="1"/>
  <c r="Q408" i="6"/>
  <c r="P408" i="6" s="1"/>
  <c r="N408" i="6" s="1"/>
  <c r="O409" i="6" s="1"/>
  <c r="Q409" i="6" l="1"/>
  <c r="P409" i="6" s="1"/>
  <c r="N409" i="6" s="1"/>
  <c r="O410" i="6" s="1"/>
  <c r="M408" i="6"/>
  <c r="L408" i="6" s="1"/>
  <c r="J408" i="6" s="1"/>
  <c r="K409" i="6" s="1"/>
  <c r="M409" i="6" l="1"/>
  <c r="L409" i="6" s="1"/>
  <c r="J409" i="6" s="1"/>
  <c r="K410" i="6" s="1"/>
  <c r="Q410" i="6"/>
  <c r="P410" i="6" s="1"/>
  <c r="N410" i="6" s="1"/>
  <c r="O411" i="6" s="1"/>
  <c r="Q411" i="6" l="1"/>
  <c r="P411" i="6" s="1"/>
  <c r="N411" i="6" s="1"/>
  <c r="O412" i="6" s="1"/>
  <c r="M410" i="6"/>
  <c r="L410" i="6" s="1"/>
  <c r="J410" i="6" s="1"/>
  <c r="K411" i="6" s="1"/>
  <c r="M411" i="6" l="1"/>
  <c r="L411" i="6" s="1"/>
  <c r="J411" i="6" s="1"/>
  <c r="K412" i="6" s="1"/>
  <c r="Q412" i="6"/>
  <c r="P412" i="6" s="1"/>
  <c r="N412" i="6" s="1"/>
  <c r="O413" i="6" s="1"/>
  <c r="M412" i="6" l="1"/>
  <c r="L412" i="6" s="1"/>
  <c r="J412" i="6" s="1"/>
  <c r="K413" i="6" s="1"/>
  <c r="Q413" i="6"/>
  <c r="P413" i="6" s="1"/>
  <c r="N413" i="6" s="1"/>
  <c r="O414" i="6" s="1"/>
  <c r="Q414" i="6" l="1"/>
  <c r="P414" i="6" s="1"/>
  <c r="N414" i="6" s="1"/>
  <c r="O415" i="6" s="1"/>
  <c r="M413" i="6"/>
  <c r="L413" i="6" s="1"/>
  <c r="J413" i="6" s="1"/>
  <c r="K414" i="6" s="1"/>
  <c r="M414" i="6" l="1"/>
  <c r="L414" i="6" s="1"/>
  <c r="J414" i="6" s="1"/>
  <c r="K415" i="6" s="1"/>
  <c r="Q415" i="6"/>
  <c r="P415" i="6" s="1"/>
  <c r="N415" i="6" s="1"/>
  <c r="O416" i="6" s="1"/>
  <c r="Q416" i="6" l="1"/>
  <c r="P416" i="6" s="1"/>
  <c r="N416" i="6" s="1"/>
  <c r="O417" i="6" s="1"/>
  <c r="M415" i="6"/>
  <c r="L415" i="6" s="1"/>
  <c r="J415" i="6" s="1"/>
  <c r="K416" i="6" s="1"/>
  <c r="M416" i="6" l="1"/>
  <c r="L416" i="6" s="1"/>
  <c r="J416" i="6" s="1"/>
  <c r="K417" i="6" s="1"/>
  <c r="Q417" i="6"/>
  <c r="P417" i="6" s="1"/>
  <c r="N417" i="6" s="1"/>
  <c r="O418" i="6" s="1"/>
  <c r="Q418" i="6" l="1"/>
  <c r="P418" i="6" s="1"/>
  <c r="N418" i="6" s="1"/>
  <c r="O419" i="6" s="1"/>
  <c r="M417" i="6"/>
  <c r="L417" i="6" s="1"/>
  <c r="J417" i="6" s="1"/>
  <c r="K418" i="6" s="1"/>
  <c r="M418" i="6" l="1"/>
  <c r="L418" i="6" s="1"/>
  <c r="J418" i="6" s="1"/>
  <c r="K419" i="6" s="1"/>
  <c r="Q419" i="6"/>
  <c r="P419" i="6" s="1"/>
  <c r="N419" i="6" s="1"/>
  <c r="O420" i="6" s="1"/>
  <c r="Q420" i="6" l="1"/>
  <c r="P420" i="6" s="1"/>
  <c r="N420" i="6" s="1"/>
  <c r="O421" i="6" s="1"/>
  <c r="M419" i="6"/>
  <c r="L419" i="6" s="1"/>
  <c r="J419" i="6" s="1"/>
  <c r="K420" i="6" s="1"/>
  <c r="M420" i="6" l="1"/>
  <c r="L420" i="6" s="1"/>
  <c r="J420" i="6" s="1"/>
  <c r="K421" i="6" s="1"/>
  <c r="Q421" i="6"/>
  <c r="P421" i="6" s="1"/>
  <c r="N421" i="6" s="1"/>
  <c r="O422" i="6" s="1"/>
  <c r="Q422" i="6" l="1"/>
  <c r="P422" i="6" s="1"/>
  <c r="N422" i="6" s="1"/>
  <c r="O423" i="6" s="1"/>
  <c r="M421" i="6"/>
  <c r="L421" i="6" s="1"/>
  <c r="J421" i="6" s="1"/>
  <c r="K422" i="6" s="1"/>
  <c r="M422" i="6" l="1"/>
  <c r="L422" i="6" s="1"/>
  <c r="J422" i="6" s="1"/>
  <c r="K423" i="6" s="1"/>
  <c r="Q423" i="6"/>
  <c r="P423" i="6" s="1"/>
  <c r="N423" i="6" s="1"/>
  <c r="O424" i="6" s="1"/>
  <c r="Q424" i="6" l="1"/>
  <c r="P424" i="6" s="1"/>
  <c r="N424" i="6" s="1"/>
  <c r="O425" i="6" s="1"/>
  <c r="M423" i="6"/>
  <c r="L423" i="6" s="1"/>
  <c r="J423" i="6" s="1"/>
  <c r="K424" i="6" s="1"/>
  <c r="M424" i="6" l="1"/>
  <c r="L424" i="6" s="1"/>
  <c r="J424" i="6" s="1"/>
  <c r="K425" i="6" s="1"/>
  <c r="Q425" i="6"/>
  <c r="P425" i="6" s="1"/>
  <c r="N425" i="6" s="1"/>
  <c r="O426" i="6" s="1"/>
  <c r="Q426" i="6" l="1"/>
  <c r="P426" i="6" s="1"/>
  <c r="N426" i="6" s="1"/>
  <c r="O427" i="6" s="1"/>
  <c r="M425" i="6"/>
  <c r="L425" i="6" s="1"/>
  <c r="J425" i="6" s="1"/>
  <c r="K426" i="6" s="1"/>
  <c r="M426" i="6" l="1"/>
  <c r="L426" i="6" s="1"/>
  <c r="J426" i="6" s="1"/>
  <c r="K427" i="6" s="1"/>
  <c r="Q427" i="6"/>
  <c r="P427" i="6" s="1"/>
  <c r="N427" i="6" s="1"/>
  <c r="O428" i="6" s="1"/>
  <c r="Q428" i="6" l="1"/>
  <c r="P428" i="6" s="1"/>
  <c r="N428" i="6" s="1"/>
  <c r="O429" i="6" s="1"/>
  <c r="M427" i="6"/>
  <c r="L427" i="6" s="1"/>
  <c r="J427" i="6" s="1"/>
  <c r="K428" i="6" s="1"/>
  <c r="M428" i="6" l="1"/>
  <c r="L428" i="6" s="1"/>
  <c r="J428" i="6" s="1"/>
  <c r="K429" i="6" s="1"/>
  <c r="Q429" i="6"/>
  <c r="P429" i="6" s="1"/>
  <c r="N429" i="6" s="1"/>
  <c r="O430" i="6" s="1"/>
  <c r="Q430" i="6" l="1"/>
  <c r="P430" i="6" s="1"/>
  <c r="N430" i="6" s="1"/>
  <c r="O431" i="6" s="1"/>
  <c r="M429" i="6"/>
  <c r="L429" i="6" s="1"/>
  <c r="J429" i="6" s="1"/>
  <c r="K430" i="6" s="1"/>
  <c r="M430" i="6" l="1"/>
  <c r="L430" i="6" s="1"/>
  <c r="J430" i="6" s="1"/>
  <c r="K431" i="6" s="1"/>
  <c r="Q431" i="6"/>
  <c r="P431" i="6" s="1"/>
  <c r="N431" i="6" s="1"/>
  <c r="O432" i="6" s="1"/>
  <c r="Q432" i="6" l="1"/>
  <c r="P432" i="6" s="1"/>
  <c r="N432" i="6" s="1"/>
  <c r="O433" i="6" s="1"/>
  <c r="M431" i="6"/>
  <c r="L431" i="6" s="1"/>
  <c r="J431" i="6" s="1"/>
  <c r="K432" i="6" s="1"/>
  <c r="M432" i="6" l="1"/>
  <c r="L432" i="6" s="1"/>
  <c r="J432" i="6" s="1"/>
  <c r="K433" i="6" s="1"/>
  <c r="Q433" i="6"/>
  <c r="P433" i="6" s="1"/>
  <c r="N433" i="6" s="1"/>
  <c r="O434" i="6" s="1"/>
  <c r="Q434" i="6" l="1"/>
  <c r="P434" i="6" s="1"/>
  <c r="N434" i="6" s="1"/>
  <c r="O435" i="6" s="1"/>
  <c r="M433" i="6"/>
  <c r="L433" i="6" s="1"/>
  <c r="J433" i="6" s="1"/>
  <c r="K434" i="6" s="1"/>
  <c r="M434" i="6" l="1"/>
  <c r="L434" i="6" s="1"/>
  <c r="J434" i="6" s="1"/>
  <c r="K435" i="6" s="1"/>
  <c r="Q435" i="6"/>
  <c r="P435" i="6" s="1"/>
  <c r="N435" i="6" s="1"/>
  <c r="O436" i="6" s="1"/>
  <c r="Q436" i="6" l="1"/>
  <c r="P436" i="6" s="1"/>
  <c r="N436" i="6" s="1"/>
  <c r="O437" i="6" s="1"/>
  <c r="M435" i="6"/>
  <c r="L435" i="6" s="1"/>
  <c r="J435" i="6" s="1"/>
  <c r="K436" i="6" s="1"/>
  <c r="M436" i="6" l="1"/>
  <c r="L436" i="6" s="1"/>
  <c r="J436" i="6" s="1"/>
  <c r="K437" i="6" s="1"/>
  <c r="Q437" i="6"/>
  <c r="P437" i="6" s="1"/>
  <c r="N437" i="6" s="1"/>
  <c r="O438" i="6" s="1"/>
  <c r="Q438" i="6" l="1"/>
  <c r="P438" i="6" s="1"/>
  <c r="N438" i="6" s="1"/>
  <c r="O439" i="6" s="1"/>
  <c r="M437" i="6"/>
  <c r="L437" i="6" s="1"/>
  <c r="J437" i="6" s="1"/>
  <c r="K438" i="6" s="1"/>
  <c r="M438" i="6" l="1"/>
  <c r="L438" i="6" s="1"/>
  <c r="J438" i="6" s="1"/>
  <c r="K439" i="6" s="1"/>
  <c r="Q439" i="6"/>
  <c r="P439" i="6" s="1"/>
  <c r="N439" i="6" s="1"/>
  <c r="O440" i="6" s="1"/>
  <c r="Q440" i="6" l="1"/>
  <c r="P440" i="6" s="1"/>
  <c r="N440" i="6" s="1"/>
  <c r="O441" i="6" s="1"/>
  <c r="M439" i="6"/>
  <c r="L439" i="6" s="1"/>
  <c r="J439" i="6" s="1"/>
  <c r="K440" i="6" s="1"/>
  <c r="M440" i="6" l="1"/>
  <c r="L440" i="6" s="1"/>
  <c r="J440" i="6" s="1"/>
  <c r="K441" i="6" s="1"/>
  <c r="Q441" i="6"/>
  <c r="P441" i="6" s="1"/>
  <c r="N441" i="6" s="1"/>
  <c r="O442" i="6" s="1"/>
  <c r="M441" i="6" l="1"/>
  <c r="L441" i="6" s="1"/>
  <c r="J441" i="6" s="1"/>
  <c r="K442" i="6" s="1"/>
  <c r="Q442" i="6"/>
  <c r="P442" i="6" s="1"/>
  <c r="N442" i="6" s="1"/>
  <c r="O443" i="6" s="1"/>
  <c r="Q443" i="6" l="1"/>
  <c r="P443" i="6" s="1"/>
  <c r="N443" i="6" s="1"/>
  <c r="O444" i="6" s="1"/>
  <c r="M442" i="6"/>
  <c r="L442" i="6" s="1"/>
  <c r="J442" i="6" s="1"/>
  <c r="K443" i="6" s="1"/>
  <c r="M443" i="6" l="1"/>
  <c r="L443" i="6" s="1"/>
  <c r="J443" i="6" s="1"/>
  <c r="K444" i="6" s="1"/>
  <c r="Q444" i="6"/>
  <c r="P444" i="6" s="1"/>
  <c r="N444" i="6" s="1"/>
  <c r="O445" i="6" s="1"/>
  <c r="Q445" i="6" l="1"/>
  <c r="P445" i="6" s="1"/>
  <c r="N445" i="6" s="1"/>
  <c r="O446" i="6" s="1"/>
  <c r="M444" i="6"/>
  <c r="L444" i="6" s="1"/>
  <c r="J444" i="6" s="1"/>
  <c r="K445" i="6" s="1"/>
  <c r="M445" i="6" l="1"/>
  <c r="L445" i="6" s="1"/>
  <c r="J445" i="6" s="1"/>
  <c r="K446" i="6" s="1"/>
  <c r="Q446" i="6"/>
  <c r="P446" i="6" s="1"/>
  <c r="N446" i="6" s="1"/>
  <c r="O447" i="6" s="1"/>
  <c r="Q447" i="6" l="1"/>
  <c r="P447" i="6" s="1"/>
  <c r="N447" i="6" s="1"/>
  <c r="O448" i="6" s="1"/>
  <c r="M446" i="6"/>
  <c r="L446" i="6" s="1"/>
  <c r="J446" i="6" s="1"/>
  <c r="K447" i="6" s="1"/>
  <c r="M447" i="6" l="1"/>
  <c r="L447" i="6" s="1"/>
  <c r="J447" i="6" s="1"/>
  <c r="K448" i="6" s="1"/>
  <c r="Q448" i="6"/>
  <c r="P448" i="6" s="1"/>
  <c r="N448" i="6" s="1"/>
  <c r="O449" i="6" s="1"/>
  <c r="Q449" i="6" l="1"/>
  <c r="P449" i="6" s="1"/>
  <c r="N449" i="6" s="1"/>
  <c r="O450" i="6" s="1"/>
  <c r="M448" i="6"/>
  <c r="L448" i="6" s="1"/>
  <c r="J448" i="6" s="1"/>
  <c r="K449" i="6" s="1"/>
  <c r="M449" i="6" l="1"/>
  <c r="L449" i="6" s="1"/>
  <c r="J449" i="6" s="1"/>
  <c r="K450" i="6" s="1"/>
  <c r="Q450" i="6"/>
  <c r="P450" i="6" s="1"/>
  <c r="N450" i="6" s="1"/>
  <c r="O451" i="6" s="1"/>
  <c r="Q451" i="6" l="1"/>
  <c r="P451" i="6" s="1"/>
  <c r="N451" i="6" s="1"/>
  <c r="O452" i="6" s="1"/>
  <c r="M450" i="6"/>
  <c r="L450" i="6" s="1"/>
  <c r="J450" i="6" s="1"/>
  <c r="K451" i="6" s="1"/>
  <c r="M451" i="6" l="1"/>
  <c r="L451" i="6" s="1"/>
  <c r="J451" i="6" s="1"/>
  <c r="K452" i="6" s="1"/>
  <c r="Q452" i="6"/>
  <c r="P452" i="6" s="1"/>
  <c r="N452" i="6" s="1"/>
  <c r="O453" i="6" s="1"/>
  <c r="Q453" i="6" l="1"/>
  <c r="P453" i="6" s="1"/>
  <c r="N453" i="6" s="1"/>
  <c r="O454" i="6" s="1"/>
  <c r="M452" i="6"/>
  <c r="L452" i="6" s="1"/>
  <c r="J452" i="6" s="1"/>
  <c r="K453" i="6" s="1"/>
  <c r="M453" i="6" l="1"/>
  <c r="L453" i="6" s="1"/>
  <c r="J453" i="6" s="1"/>
  <c r="K454" i="6" s="1"/>
  <c r="Q454" i="6"/>
  <c r="P454" i="6" s="1"/>
  <c r="N454" i="6" s="1"/>
  <c r="O455" i="6" s="1"/>
  <c r="Q455" i="6" l="1"/>
  <c r="P455" i="6" s="1"/>
  <c r="N455" i="6" s="1"/>
  <c r="O456" i="6" s="1"/>
  <c r="M454" i="6"/>
  <c r="L454" i="6" s="1"/>
  <c r="J454" i="6" s="1"/>
  <c r="K455" i="6" s="1"/>
  <c r="M455" i="6" l="1"/>
  <c r="L455" i="6" s="1"/>
  <c r="J455" i="6" s="1"/>
  <c r="K456" i="6" s="1"/>
  <c r="Q456" i="6"/>
  <c r="P456" i="6" s="1"/>
  <c r="N456" i="6" s="1"/>
  <c r="O457" i="6" s="1"/>
  <c r="Q457" i="6" l="1"/>
  <c r="P457" i="6" s="1"/>
  <c r="N457" i="6" s="1"/>
  <c r="O458" i="6" s="1"/>
  <c r="M456" i="6"/>
  <c r="L456" i="6" s="1"/>
  <c r="J456" i="6" s="1"/>
  <c r="K457" i="6" s="1"/>
  <c r="M457" i="6" l="1"/>
  <c r="L457" i="6" s="1"/>
  <c r="J457" i="6" s="1"/>
  <c r="K458" i="6" s="1"/>
  <c r="Q458" i="6"/>
  <c r="P458" i="6" s="1"/>
  <c r="N458" i="6" s="1"/>
  <c r="O459" i="6" s="1"/>
  <c r="Q459" i="6" l="1"/>
  <c r="P459" i="6" s="1"/>
  <c r="N459" i="6" s="1"/>
  <c r="O460" i="6" s="1"/>
  <c r="M458" i="6"/>
  <c r="L458" i="6" s="1"/>
  <c r="J458" i="6" s="1"/>
  <c r="K459" i="6" s="1"/>
  <c r="M459" i="6" l="1"/>
  <c r="L459" i="6" s="1"/>
  <c r="J459" i="6" s="1"/>
  <c r="K460" i="6" s="1"/>
  <c r="Q460" i="6"/>
  <c r="P460" i="6" s="1"/>
  <c r="N460" i="6" s="1"/>
  <c r="O461" i="6" s="1"/>
  <c r="Q461" i="6" l="1"/>
  <c r="P461" i="6" s="1"/>
  <c r="N461" i="6" s="1"/>
  <c r="O462" i="6" s="1"/>
  <c r="M460" i="6"/>
  <c r="L460" i="6" s="1"/>
  <c r="J460" i="6" s="1"/>
  <c r="K461" i="6" s="1"/>
  <c r="M461" i="6" l="1"/>
  <c r="L461" i="6" s="1"/>
  <c r="J461" i="6" s="1"/>
  <c r="K462" i="6" s="1"/>
  <c r="Q462" i="6"/>
  <c r="P462" i="6" s="1"/>
  <c r="N462" i="6" s="1"/>
  <c r="O463" i="6" s="1"/>
  <c r="Q463" i="6" l="1"/>
  <c r="P463" i="6" s="1"/>
  <c r="N463" i="6" s="1"/>
  <c r="O464" i="6" s="1"/>
  <c r="M462" i="6"/>
  <c r="L462" i="6" s="1"/>
  <c r="J462" i="6" s="1"/>
  <c r="K463" i="6" s="1"/>
  <c r="M463" i="6" l="1"/>
  <c r="L463" i="6" s="1"/>
  <c r="J463" i="6" s="1"/>
  <c r="K464" i="6" s="1"/>
  <c r="Q464" i="6"/>
  <c r="P464" i="6" s="1"/>
  <c r="N464" i="6" s="1"/>
  <c r="O465" i="6" s="1"/>
  <c r="Q465" i="6" l="1"/>
  <c r="P465" i="6" s="1"/>
  <c r="N465" i="6" s="1"/>
  <c r="O466" i="6" s="1"/>
  <c r="M464" i="6"/>
  <c r="L464" i="6" s="1"/>
  <c r="J464" i="6" s="1"/>
  <c r="K465" i="6" s="1"/>
  <c r="M465" i="6" l="1"/>
  <c r="L465" i="6" s="1"/>
  <c r="J465" i="6" s="1"/>
  <c r="K466" i="6" s="1"/>
  <c r="Q466" i="6"/>
  <c r="P466" i="6" s="1"/>
  <c r="N466" i="6" s="1"/>
  <c r="O467" i="6" s="1"/>
  <c r="Q467" i="6" l="1"/>
  <c r="P467" i="6" s="1"/>
  <c r="N467" i="6" s="1"/>
  <c r="O468" i="6" s="1"/>
  <c r="M466" i="6"/>
  <c r="L466" i="6" s="1"/>
  <c r="J466" i="6" s="1"/>
  <c r="K467" i="6" s="1"/>
  <c r="M467" i="6" l="1"/>
  <c r="L467" i="6" s="1"/>
  <c r="J467" i="6" s="1"/>
  <c r="K468" i="6" s="1"/>
  <c r="Q468" i="6"/>
  <c r="P468" i="6" s="1"/>
  <c r="N468" i="6" s="1"/>
  <c r="O469" i="6" s="1"/>
  <c r="M468" i="6" l="1"/>
  <c r="L468" i="6" s="1"/>
  <c r="J468" i="6" s="1"/>
  <c r="K469" i="6" s="1"/>
  <c r="Q469" i="6"/>
  <c r="P469" i="6" s="1"/>
  <c r="N469" i="6" s="1"/>
  <c r="O470" i="6" s="1"/>
  <c r="Q470" i="6" l="1"/>
  <c r="P470" i="6" s="1"/>
  <c r="N470" i="6" s="1"/>
  <c r="O471" i="6" s="1"/>
  <c r="M469" i="6"/>
  <c r="L469" i="6" s="1"/>
  <c r="J469" i="6" s="1"/>
  <c r="K470" i="6" s="1"/>
  <c r="M470" i="6" l="1"/>
  <c r="L470" i="6" s="1"/>
  <c r="J470" i="6" s="1"/>
  <c r="K471" i="6" s="1"/>
  <c r="Q471" i="6"/>
  <c r="P471" i="6" s="1"/>
  <c r="N471" i="6" s="1"/>
  <c r="O472" i="6" s="1"/>
  <c r="Q472" i="6" l="1"/>
  <c r="P472" i="6" s="1"/>
  <c r="N472" i="6" s="1"/>
  <c r="O473" i="6" s="1"/>
  <c r="M471" i="6"/>
  <c r="L471" i="6" s="1"/>
  <c r="J471" i="6" s="1"/>
  <c r="K472" i="6" s="1"/>
  <c r="M472" i="6" l="1"/>
  <c r="L472" i="6" s="1"/>
  <c r="J472" i="6" s="1"/>
  <c r="K473" i="6" s="1"/>
  <c r="Q473" i="6"/>
  <c r="P473" i="6" s="1"/>
  <c r="N473" i="6" s="1"/>
  <c r="O474" i="6" s="1"/>
  <c r="Q474" i="6" l="1"/>
  <c r="P474" i="6" s="1"/>
  <c r="N474" i="6" s="1"/>
  <c r="O475" i="6" s="1"/>
  <c r="M473" i="6"/>
  <c r="L473" i="6" s="1"/>
  <c r="J473" i="6" s="1"/>
  <c r="K474" i="6" s="1"/>
  <c r="M474" i="6" l="1"/>
  <c r="L474" i="6" s="1"/>
  <c r="J474" i="6" s="1"/>
  <c r="K475" i="6" s="1"/>
  <c r="Q475" i="6"/>
  <c r="P475" i="6" s="1"/>
  <c r="N475" i="6" s="1"/>
  <c r="O476" i="6" s="1"/>
  <c r="Q476" i="6" l="1"/>
  <c r="P476" i="6" s="1"/>
  <c r="N476" i="6" s="1"/>
  <c r="O477" i="6" s="1"/>
  <c r="M475" i="6"/>
  <c r="L475" i="6" s="1"/>
  <c r="J475" i="6" s="1"/>
  <c r="K476" i="6" s="1"/>
  <c r="M476" i="6" l="1"/>
  <c r="L476" i="6" s="1"/>
  <c r="J476" i="6" s="1"/>
  <c r="K477" i="6" s="1"/>
  <c r="Q477" i="6"/>
  <c r="P477" i="6" s="1"/>
  <c r="N477" i="6" s="1"/>
  <c r="O478" i="6" s="1"/>
  <c r="Q478" i="6" l="1"/>
  <c r="P478" i="6" s="1"/>
  <c r="N478" i="6" s="1"/>
  <c r="O479" i="6" s="1"/>
  <c r="M477" i="6"/>
  <c r="L477" i="6" s="1"/>
  <c r="J477" i="6" s="1"/>
  <c r="K478" i="6" s="1"/>
  <c r="M478" i="6" l="1"/>
  <c r="L478" i="6" s="1"/>
  <c r="J478" i="6" s="1"/>
  <c r="K479" i="6" s="1"/>
  <c r="Q479" i="6"/>
  <c r="P479" i="6" s="1"/>
  <c r="N479" i="6" s="1"/>
  <c r="O480" i="6" s="1"/>
  <c r="Q480" i="6" l="1"/>
  <c r="P480" i="6" s="1"/>
  <c r="N480" i="6" s="1"/>
  <c r="O481" i="6" s="1"/>
  <c r="M479" i="6"/>
  <c r="L479" i="6" s="1"/>
  <c r="J479" i="6" s="1"/>
  <c r="K480" i="6" s="1"/>
  <c r="M480" i="6" l="1"/>
  <c r="L480" i="6" s="1"/>
  <c r="J480" i="6" s="1"/>
  <c r="K481" i="6" s="1"/>
  <c r="Q481" i="6"/>
  <c r="P481" i="6" s="1"/>
  <c r="N481" i="6" s="1"/>
  <c r="O482" i="6" s="1"/>
  <c r="Q482" i="6" l="1"/>
  <c r="P482" i="6" s="1"/>
  <c r="N482" i="6" s="1"/>
  <c r="O483" i="6" s="1"/>
  <c r="M481" i="6"/>
  <c r="L481" i="6" s="1"/>
  <c r="J481" i="6" s="1"/>
  <c r="K482" i="6" s="1"/>
  <c r="M482" i="6" l="1"/>
  <c r="L482" i="6" s="1"/>
  <c r="J482" i="6" s="1"/>
  <c r="K483" i="6" s="1"/>
  <c r="Q483" i="6"/>
  <c r="P483" i="6" s="1"/>
  <c r="N483" i="6" s="1"/>
  <c r="O484" i="6" s="1"/>
  <c r="Q484" i="6" l="1"/>
  <c r="P484" i="6" s="1"/>
  <c r="N484" i="6" s="1"/>
  <c r="O485" i="6" s="1"/>
  <c r="M483" i="6"/>
  <c r="L483" i="6" s="1"/>
  <c r="J483" i="6" s="1"/>
  <c r="K484" i="6" s="1"/>
  <c r="M484" i="6" l="1"/>
  <c r="L484" i="6" s="1"/>
  <c r="J484" i="6" s="1"/>
  <c r="K485" i="6" s="1"/>
  <c r="Q485" i="6"/>
  <c r="P485" i="6" s="1"/>
  <c r="N485" i="6" s="1"/>
  <c r="O486" i="6" s="1"/>
  <c r="Q486" i="6" l="1"/>
  <c r="P486" i="6" s="1"/>
  <c r="N486" i="6" s="1"/>
  <c r="O487" i="6" s="1"/>
  <c r="M485" i="6"/>
  <c r="L485" i="6" s="1"/>
  <c r="J485" i="6" s="1"/>
  <c r="K486" i="6" s="1"/>
  <c r="M486" i="6" l="1"/>
  <c r="L486" i="6" s="1"/>
  <c r="J486" i="6" s="1"/>
  <c r="K487" i="6" s="1"/>
  <c r="Q487" i="6"/>
  <c r="P487" i="6" s="1"/>
  <c r="N487" i="6" s="1"/>
  <c r="O488" i="6" s="1"/>
  <c r="Q488" i="6" l="1"/>
  <c r="P488" i="6" s="1"/>
  <c r="N488" i="6" s="1"/>
  <c r="O489" i="6" s="1"/>
  <c r="M487" i="6"/>
  <c r="L487" i="6" s="1"/>
  <c r="J487" i="6" s="1"/>
  <c r="K488" i="6" s="1"/>
  <c r="M488" i="6" l="1"/>
  <c r="L488" i="6" s="1"/>
  <c r="J488" i="6" s="1"/>
  <c r="K489" i="6" s="1"/>
  <c r="Q489" i="6"/>
  <c r="P489" i="6" s="1"/>
  <c r="N489" i="6" s="1"/>
  <c r="O490" i="6" s="1"/>
  <c r="Q490" i="6" l="1"/>
  <c r="P490" i="6" s="1"/>
  <c r="N490" i="6" s="1"/>
  <c r="O491" i="6" s="1"/>
  <c r="M489" i="6"/>
  <c r="L489" i="6" s="1"/>
  <c r="J489" i="6" s="1"/>
  <c r="K490" i="6" s="1"/>
  <c r="M490" i="6" l="1"/>
  <c r="L490" i="6" s="1"/>
  <c r="J490" i="6" s="1"/>
  <c r="K491" i="6" s="1"/>
  <c r="Q491" i="6"/>
  <c r="P491" i="6" s="1"/>
  <c r="N491" i="6" s="1"/>
  <c r="O492" i="6" s="1"/>
  <c r="Q492" i="6" l="1"/>
  <c r="P492" i="6" s="1"/>
  <c r="N492" i="6" s="1"/>
  <c r="O493" i="6" s="1"/>
  <c r="M491" i="6"/>
  <c r="L491" i="6" s="1"/>
  <c r="J491" i="6" s="1"/>
  <c r="K492" i="6" s="1"/>
  <c r="M492" i="6" l="1"/>
  <c r="L492" i="6" s="1"/>
  <c r="J492" i="6" s="1"/>
  <c r="K493" i="6" s="1"/>
  <c r="Q493" i="6"/>
  <c r="P493" i="6" s="1"/>
  <c r="N493" i="6" s="1"/>
  <c r="O494" i="6" s="1"/>
  <c r="Q494" i="6" l="1"/>
  <c r="P494" i="6" s="1"/>
  <c r="N494" i="6" s="1"/>
  <c r="O495" i="6" s="1"/>
  <c r="M493" i="6"/>
  <c r="L493" i="6" s="1"/>
  <c r="J493" i="6" s="1"/>
  <c r="K494" i="6" s="1"/>
  <c r="M494" i="6" l="1"/>
  <c r="L494" i="6" s="1"/>
  <c r="J494" i="6" s="1"/>
  <c r="K495" i="6" s="1"/>
  <c r="Q495" i="6"/>
  <c r="P495" i="6" s="1"/>
  <c r="N495" i="6" s="1"/>
  <c r="O496" i="6" s="1"/>
  <c r="Q496" i="6" l="1"/>
  <c r="P496" i="6" s="1"/>
  <c r="N496" i="6" s="1"/>
  <c r="O497" i="6" s="1"/>
  <c r="M495" i="6"/>
  <c r="L495" i="6" s="1"/>
  <c r="J495" i="6" s="1"/>
  <c r="K496" i="6" s="1"/>
  <c r="M496" i="6" l="1"/>
  <c r="L496" i="6" s="1"/>
  <c r="J496" i="6" s="1"/>
  <c r="K497" i="6" s="1"/>
  <c r="Q497" i="6"/>
  <c r="P497" i="6" s="1"/>
  <c r="N497" i="6" s="1"/>
  <c r="O498" i="6" s="1"/>
  <c r="M497" i="6" l="1"/>
  <c r="L497" i="6" s="1"/>
  <c r="J497" i="6" s="1"/>
  <c r="K498" i="6" s="1"/>
  <c r="Q498" i="6"/>
  <c r="P498" i="6" s="1"/>
  <c r="N498" i="6" s="1"/>
  <c r="O499" i="6" s="1"/>
  <c r="Q499" i="6" l="1"/>
  <c r="P499" i="6" s="1"/>
  <c r="N499" i="6" s="1"/>
  <c r="O500" i="6" s="1"/>
  <c r="M498" i="6"/>
  <c r="L498" i="6" s="1"/>
  <c r="J498" i="6" s="1"/>
  <c r="K499" i="6" s="1"/>
  <c r="M499" i="6" l="1"/>
  <c r="L499" i="6" s="1"/>
  <c r="J499" i="6" s="1"/>
  <c r="K500" i="6" s="1"/>
  <c r="Q500" i="6"/>
  <c r="P500" i="6" s="1"/>
  <c r="N500" i="6" s="1"/>
  <c r="O501" i="6" s="1"/>
  <c r="Q501" i="6" l="1"/>
  <c r="P501" i="6" s="1"/>
  <c r="N501" i="6" s="1"/>
  <c r="O502" i="6" s="1"/>
  <c r="M500" i="6"/>
  <c r="L500" i="6" s="1"/>
  <c r="J500" i="6" s="1"/>
  <c r="K501" i="6" s="1"/>
  <c r="Q502" i="6" l="1"/>
  <c r="P502" i="6" s="1"/>
  <c r="N502" i="6" s="1"/>
  <c r="O503" i="6" s="1"/>
  <c r="M501" i="6"/>
  <c r="L501" i="6" s="1"/>
  <c r="J501" i="6" s="1"/>
  <c r="K502" i="6" s="1"/>
  <c r="M502" i="6" l="1"/>
  <c r="L502" i="6" s="1"/>
  <c r="J502" i="6" s="1"/>
  <c r="K503" i="6" s="1"/>
  <c r="Q503" i="6"/>
  <c r="P503" i="6" s="1"/>
  <c r="N503" i="6" s="1"/>
  <c r="O504" i="6" s="1"/>
  <c r="Q504" i="6" l="1"/>
  <c r="P504" i="6" s="1"/>
  <c r="N504" i="6" s="1"/>
  <c r="O505" i="6" s="1"/>
  <c r="M503" i="6"/>
  <c r="L503" i="6" s="1"/>
  <c r="J503" i="6" s="1"/>
  <c r="K504" i="6" s="1"/>
  <c r="M504" i="6" l="1"/>
  <c r="L504" i="6" s="1"/>
  <c r="J504" i="6" s="1"/>
  <c r="K505" i="6" s="1"/>
  <c r="Q505" i="6"/>
  <c r="P505" i="6" s="1"/>
  <c r="N505" i="6" s="1"/>
  <c r="O506" i="6" s="1"/>
  <c r="Q506" i="6" l="1"/>
  <c r="P506" i="6" s="1"/>
  <c r="N506" i="6" s="1"/>
  <c r="O507" i="6" s="1"/>
  <c r="M505" i="6"/>
  <c r="L505" i="6" s="1"/>
  <c r="J505" i="6" s="1"/>
  <c r="K506" i="6" s="1"/>
  <c r="M506" i="6" l="1"/>
  <c r="L506" i="6" s="1"/>
  <c r="J506" i="6" s="1"/>
  <c r="K507" i="6" s="1"/>
  <c r="Q507" i="6"/>
  <c r="P507" i="6" s="1"/>
  <c r="N507" i="6" s="1"/>
  <c r="O508" i="6" s="1"/>
  <c r="Q508" i="6" l="1"/>
  <c r="P508" i="6" s="1"/>
  <c r="N508" i="6" s="1"/>
  <c r="O509" i="6" s="1"/>
  <c r="M507" i="6"/>
  <c r="L507" i="6" s="1"/>
  <c r="J507" i="6" s="1"/>
  <c r="K508" i="6" s="1"/>
  <c r="M508" i="6" l="1"/>
  <c r="L508" i="6" s="1"/>
  <c r="J508" i="6" s="1"/>
  <c r="K509" i="6" s="1"/>
  <c r="Q509" i="6"/>
  <c r="P509" i="6" s="1"/>
  <c r="N509" i="6" s="1"/>
  <c r="O510" i="6" s="1"/>
  <c r="Q510" i="6" l="1"/>
  <c r="P510" i="6" s="1"/>
  <c r="N510" i="6" s="1"/>
  <c r="O511" i="6" s="1"/>
  <c r="M509" i="6"/>
  <c r="L509" i="6" s="1"/>
  <c r="J509" i="6" s="1"/>
  <c r="K510" i="6" s="1"/>
  <c r="M510" i="6" l="1"/>
  <c r="L510" i="6" s="1"/>
  <c r="J510" i="6" s="1"/>
  <c r="K511" i="6" s="1"/>
  <c r="Q511" i="6"/>
  <c r="P511" i="6" s="1"/>
  <c r="N511" i="6" s="1"/>
  <c r="O512" i="6" s="1"/>
  <c r="Q512" i="6" l="1"/>
  <c r="P512" i="6" s="1"/>
  <c r="N512" i="6" s="1"/>
  <c r="O513" i="6" s="1"/>
  <c r="M511" i="6"/>
  <c r="L511" i="6" s="1"/>
  <c r="J511" i="6" s="1"/>
  <c r="K512" i="6" s="1"/>
  <c r="M512" i="6" l="1"/>
  <c r="L512" i="6" s="1"/>
  <c r="J512" i="6" s="1"/>
  <c r="K513" i="6" s="1"/>
  <c r="Q513" i="6"/>
  <c r="P513" i="6" s="1"/>
  <c r="N513" i="6" s="1"/>
  <c r="O514" i="6" s="1"/>
  <c r="Q514" i="6" l="1"/>
  <c r="P514" i="6" s="1"/>
  <c r="N514" i="6" s="1"/>
  <c r="O515" i="6" s="1"/>
  <c r="M513" i="6"/>
  <c r="L513" i="6" s="1"/>
  <c r="J513" i="6" s="1"/>
  <c r="K514" i="6" s="1"/>
  <c r="M514" i="6" l="1"/>
  <c r="L514" i="6" s="1"/>
  <c r="J514" i="6" s="1"/>
  <c r="K515" i="6" s="1"/>
  <c r="Q515" i="6"/>
  <c r="P515" i="6" s="1"/>
  <c r="N515" i="6" s="1"/>
  <c r="O516" i="6" s="1"/>
  <c r="Q516" i="6" l="1"/>
  <c r="P516" i="6" s="1"/>
  <c r="N516" i="6" s="1"/>
  <c r="O517" i="6" s="1"/>
  <c r="M515" i="6"/>
  <c r="L515" i="6" s="1"/>
  <c r="J515" i="6" s="1"/>
  <c r="K516" i="6" s="1"/>
  <c r="M516" i="6" l="1"/>
  <c r="L516" i="6" s="1"/>
  <c r="J516" i="6" s="1"/>
  <c r="K517" i="6" s="1"/>
  <c r="Q517" i="6"/>
  <c r="P517" i="6" s="1"/>
  <c r="N517" i="6" s="1"/>
  <c r="O518" i="6" s="1"/>
  <c r="Q518" i="6" l="1"/>
  <c r="P518" i="6" s="1"/>
  <c r="N518" i="6" s="1"/>
  <c r="O519" i="6" s="1"/>
  <c r="M517" i="6"/>
  <c r="L517" i="6" s="1"/>
  <c r="J517" i="6" s="1"/>
  <c r="K518" i="6" s="1"/>
  <c r="M518" i="6" l="1"/>
  <c r="L518" i="6" s="1"/>
  <c r="J518" i="6" s="1"/>
  <c r="K519" i="6" s="1"/>
  <c r="Q519" i="6"/>
  <c r="P519" i="6" s="1"/>
  <c r="N519" i="6" s="1"/>
  <c r="O520" i="6" s="1"/>
  <c r="Q520" i="6" l="1"/>
  <c r="P520" i="6" s="1"/>
  <c r="N520" i="6" s="1"/>
  <c r="O521" i="6" s="1"/>
  <c r="M519" i="6"/>
  <c r="L519" i="6" s="1"/>
  <c r="J519" i="6" s="1"/>
  <c r="K520" i="6" s="1"/>
  <c r="M520" i="6" l="1"/>
  <c r="L520" i="6" s="1"/>
  <c r="J520" i="6" s="1"/>
  <c r="K521" i="6" s="1"/>
  <c r="Q521" i="6"/>
  <c r="P521" i="6" s="1"/>
  <c r="N521" i="6" s="1"/>
  <c r="O522" i="6" s="1"/>
  <c r="Q522" i="6" l="1"/>
  <c r="P522" i="6" s="1"/>
  <c r="N522" i="6" s="1"/>
  <c r="O523" i="6" s="1"/>
  <c r="M521" i="6"/>
  <c r="L521" i="6" s="1"/>
  <c r="J521" i="6" s="1"/>
  <c r="K522" i="6" s="1"/>
  <c r="M522" i="6" l="1"/>
  <c r="L522" i="6" s="1"/>
  <c r="J522" i="6" s="1"/>
  <c r="K523" i="6" s="1"/>
  <c r="Q523" i="6"/>
  <c r="P523" i="6" s="1"/>
  <c r="N523" i="6" s="1"/>
  <c r="O524" i="6" s="1"/>
  <c r="Q524" i="6" l="1"/>
  <c r="P524" i="6" s="1"/>
  <c r="N524" i="6" s="1"/>
  <c r="O525" i="6" s="1"/>
  <c r="M523" i="6"/>
  <c r="L523" i="6" s="1"/>
  <c r="J523" i="6" s="1"/>
  <c r="K524" i="6" s="1"/>
  <c r="M524" i="6" l="1"/>
  <c r="L524" i="6" s="1"/>
  <c r="J524" i="6" s="1"/>
  <c r="K525" i="6" s="1"/>
  <c r="Q525" i="6"/>
  <c r="P525" i="6" s="1"/>
  <c r="N525" i="6" s="1"/>
  <c r="O526" i="6" s="1"/>
  <c r="Q526" i="6" l="1"/>
  <c r="P526" i="6" s="1"/>
  <c r="N526" i="6" s="1"/>
  <c r="O527" i="6" s="1"/>
  <c r="M525" i="6"/>
  <c r="L525" i="6" s="1"/>
  <c r="J525" i="6" s="1"/>
  <c r="K526" i="6" s="1"/>
  <c r="M526" i="6" l="1"/>
  <c r="L526" i="6" s="1"/>
  <c r="J526" i="6" s="1"/>
  <c r="K527" i="6" s="1"/>
  <c r="Q527" i="6"/>
  <c r="P527" i="6" s="1"/>
  <c r="N527" i="6" s="1"/>
  <c r="O528" i="6" s="1"/>
  <c r="Q528" i="6" l="1"/>
  <c r="P528" i="6" s="1"/>
  <c r="N528" i="6" s="1"/>
  <c r="O529" i="6" s="1"/>
  <c r="M527" i="6"/>
  <c r="L527" i="6" s="1"/>
  <c r="J527" i="6" s="1"/>
  <c r="K528" i="6" s="1"/>
  <c r="M528" i="6" l="1"/>
  <c r="L528" i="6" s="1"/>
  <c r="J528" i="6" s="1"/>
  <c r="K529" i="6" s="1"/>
  <c r="Q529" i="6"/>
  <c r="P529" i="6" s="1"/>
  <c r="N529" i="6" s="1"/>
  <c r="O530" i="6" s="1"/>
  <c r="Q530" i="6" l="1"/>
  <c r="P530" i="6" s="1"/>
  <c r="N530" i="6" s="1"/>
  <c r="O531" i="6" s="1"/>
  <c r="M529" i="6"/>
  <c r="L529" i="6" s="1"/>
  <c r="J529" i="6" s="1"/>
  <c r="K530" i="6" s="1"/>
  <c r="M530" i="6" l="1"/>
  <c r="L530" i="6" s="1"/>
  <c r="J530" i="6" s="1"/>
  <c r="K531" i="6" s="1"/>
  <c r="Q531" i="6"/>
  <c r="P531" i="6" s="1"/>
  <c r="N531" i="6" s="1"/>
  <c r="O532" i="6" s="1"/>
  <c r="Q532" i="6" l="1"/>
  <c r="P532" i="6" s="1"/>
  <c r="N532" i="6" s="1"/>
  <c r="O533" i="6" s="1"/>
  <c r="M531" i="6"/>
  <c r="L531" i="6" s="1"/>
  <c r="J531" i="6" s="1"/>
  <c r="K532" i="6" s="1"/>
  <c r="M532" i="6" l="1"/>
  <c r="L532" i="6" s="1"/>
  <c r="J532" i="6" s="1"/>
  <c r="K533" i="6" s="1"/>
  <c r="Q533" i="6"/>
  <c r="P533" i="6" s="1"/>
  <c r="N533" i="6" s="1"/>
  <c r="O534" i="6" s="1"/>
  <c r="Q534" i="6" l="1"/>
  <c r="P534" i="6" s="1"/>
  <c r="N534" i="6" s="1"/>
  <c r="O535" i="6" s="1"/>
  <c r="M533" i="6"/>
  <c r="L533" i="6" s="1"/>
  <c r="J533" i="6" s="1"/>
  <c r="K534" i="6" s="1"/>
  <c r="M534" i="6" l="1"/>
  <c r="L534" i="6" s="1"/>
  <c r="J534" i="6" s="1"/>
  <c r="K535" i="6" s="1"/>
  <c r="Q535" i="6"/>
  <c r="P535" i="6" s="1"/>
  <c r="N535" i="6" s="1"/>
  <c r="O536" i="6" s="1"/>
  <c r="Q536" i="6" l="1"/>
  <c r="P536" i="6" s="1"/>
  <c r="N536" i="6" s="1"/>
  <c r="O537" i="6" s="1"/>
  <c r="M535" i="6"/>
  <c r="L535" i="6" s="1"/>
  <c r="J535" i="6" s="1"/>
  <c r="K536" i="6" s="1"/>
  <c r="M536" i="6" l="1"/>
  <c r="L536" i="6" s="1"/>
  <c r="J536" i="6" s="1"/>
  <c r="K537" i="6" s="1"/>
  <c r="Q537" i="6"/>
  <c r="P537" i="6" s="1"/>
  <c r="N537" i="6" s="1"/>
  <c r="O538" i="6" s="1"/>
  <c r="Q538" i="6" l="1"/>
  <c r="P538" i="6" s="1"/>
  <c r="N538" i="6" s="1"/>
  <c r="O539" i="6" s="1"/>
  <c r="M537" i="6"/>
  <c r="L537" i="6" s="1"/>
  <c r="J537" i="6" s="1"/>
  <c r="K538" i="6" s="1"/>
  <c r="M538" i="6" l="1"/>
  <c r="L538" i="6" s="1"/>
  <c r="J538" i="6" s="1"/>
  <c r="K539" i="6" s="1"/>
  <c r="Q539" i="6"/>
  <c r="P539" i="6" s="1"/>
  <c r="N539" i="6" s="1"/>
  <c r="O540" i="6" s="1"/>
  <c r="Q540" i="6" l="1"/>
  <c r="P540" i="6" s="1"/>
  <c r="N540" i="6" s="1"/>
  <c r="O541" i="6" s="1"/>
  <c r="M539" i="6"/>
  <c r="L539" i="6" s="1"/>
  <c r="J539" i="6" s="1"/>
  <c r="K540" i="6" s="1"/>
  <c r="M540" i="6" l="1"/>
  <c r="L540" i="6" s="1"/>
  <c r="J540" i="6" s="1"/>
  <c r="K541" i="6" s="1"/>
  <c r="Q541" i="6"/>
  <c r="P541" i="6" s="1"/>
  <c r="N541" i="6" s="1"/>
  <c r="O542" i="6" s="1"/>
  <c r="Q542" i="6" l="1"/>
  <c r="P542" i="6" s="1"/>
  <c r="N542" i="6" s="1"/>
  <c r="O543" i="6" s="1"/>
  <c r="M541" i="6"/>
  <c r="L541" i="6" s="1"/>
  <c r="J541" i="6" s="1"/>
  <c r="K542" i="6" s="1"/>
  <c r="M542" i="6" l="1"/>
  <c r="L542" i="6" s="1"/>
  <c r="J542" i="6" s="1"/>
  <c r="K543" i="6" s="1"/>
  <c r="Q543" i="6"/>
  <c r="P543" i="6" s="1"/>
  <c r="N543" i="6" s="1"/>
  <c r="O544" i="6" s="1"/>
  <c r="Q544" i="6" l="1"/>
  <c r="P544" i="6" s="1"/>
  <c r="N544" i="6" s="1"/>
  <c r="O545" i="6" s="1"/>
  <c r="M543" i="6"/>
  <c r="L543" i="6" s="1"/>
  <c r="J543" i="6" s="1"/>
  <c r="K544" i="6" s="1"/>
  <c r="M544" i="6" l="1"/>
  <c r="L544" i="6" s="1"/>
  <c r="J544" i="6" s="1"/>
  <c r="K545" i="6" s="1"/>
  <c r="Q545" i="6"/>
  <c r="P545" i="6" s="1"/>
  <c r="N545" i="6" s="1"/>
  <c r="O546" i="6" s="1"/>
  <c r="Q546" i="6" l="1"/>
  <c r="P546" i="6" s="1"/>
  <c r="N546" i="6" s="1"/>
  <c r="O547" i="6" s="1"/>
  <c r="M545" i="6"/>
  <c r="L545" i="6" s="1"/>
  <c r="J545" i="6" s="1"/>
  <c r="K546" i="6" s="1"/>
  <c r="M546" i="6" l="1"/>
  <c r="L546" i="6" s="1"/>
  <c r="J546" i="6" s="1"/>
  <c r="K547" i="6" s="1"/>
  <c r="Q547" i="6"/>
  <c r="P547" i="6" s="1"/>
  <c r="N547" i="6" s="1"/>
  <c r="O548" i="6" s="1"/>
  <c r="Q548" i="6" l="1"/>
  <c r="P548" i="6" s="1"/>
  <c r="N548" i="6" s="1"/>
  <c r="O549" i="6" s="1"/>
  <c r="M547" i="6"/>
  <c r="L547" i="6" s="1"/>
  <c r="J547" i="6" s="1"/>
  <c r="K548" i="6" s="1"/>
  <c r="M548" i="6" l="1"/>
  <c r="L548" i="6" s="1"/>
  <c r="J548" i="6" s="1"/>
  <c r="K549" i="6" s="1"/>
  <c r="Q549" i="6"/>
  <c r="P549" i="6" s="1"/>
  <c r="N549" i="6" s="1"/>
  <c r="O550" i="6" s="1"/>
  <c r="Q550" i="6" l="1"/>
  <c r="P550" i="6" s="1"/>
  <c r="N550" i="6" s="1"/>
  <c r="O551" i="6" s="1"/>
  <c r="M549" i="6"/>
  <c r="L549" i="6" s="1"/>
  <c r="J549" i="6" s="1"/>
  <c r="K550" i="6" s="1"/>
  <c r="M550" i="6" l="1"/>
  <c r="L550" i="6" s="1"/>
  <c r="J550" i="6" s="1"/>
  <c r="K551" i="6" s="1"/>
  <c r="Q551" i="6"/>
  <c r="P551" i="6" s="1"/>
  <c r="N551" i="6" s="1"/>
  <c r="O552" i="6" s="1"/>
  <c r="Q552" i="6" l="1"/>
  <c r="P552" i="6" s="1"/>
  <c r="N552" i="6" s="1"/>
  <c r="O553" i="6" s="1"/>
  <c r="M551" i="6"/>
  <c r="L551" i="6" s="1"/>
  <c r="J551" i="6" s="1"/>
  <c r="K552" i="6" s="1"/>
  <c r="M552" i="6" l="1"/>
  <c r="L552" i="6" s="1"/>
  <c r="J552" i="6" s="1"/>
  <c r="K553" i="6" s="1"/>
  <c r="Q553" i="6"/>
  <c r="P553" i="6" s="1"/>
  <c r="N553" i="6" s="1"/>
  <c r="O554" i="6" s="1"/>
  <c r="Q554" i="6" l="1"/>
  <c r="P554" i="6" s="1"/>
  <c r="N554" i="6" s="1"/>
  <c r="O555" i="6" s="1"/>
  <c r="M553" i="6"/>
  <c r="L553" i="6" s="1"/>
  <c r="J553" i="6" s="1"/>
  <c r="K554" i="6" s="1"/>
  <c r="M554" i="6" l="1"/>
  <c r="L554" i="6" s="1"/>
  <c r="J554" i="6" s="1"/>
  <c r="K555" i="6" s="1"/>
  <c r="Q555" i="6"/>
  <c r="P555" i="6" s="1"/>
  <c r="N555" i="6" s="1"/>
  <c r="O556" i="6" s="1"/>
  <c r="Q556" i="6" l="1"/>
  <c r="P556" i="6" s="1"/>
  <c r="N556" i="6" s="1"/>
  <c r="O557" i="6" s="1"/>
  <c r="M555" i="6"/>
  <c r="L555" i="6" s="1"/>
  <c r="J555" i="6" s="1"/>
  <c r="K556" i="6" s="1"/>
  <c r="M556" i="6" l="1"/>
  <c r="L556" i="6" s="1"/>
  <c r="J556" i="6" s="1"/>
  <c r="K557" i="6" s="1"/>
  <c r="Q557" i="6"/>
  <c r="P557" i="6" s="1"/>
  <c r="N557" i="6" s="1"/>
  <c r="O558" i="6" s="1"/>
  <c r="Q558" i="6" l="1"/>
  <c r="P558" i="6" s="1"/>
  <c r="N558" i="6" s="1"/>
  <c r="O559" i="6" s="1"/>
  <c r="M557" i="6"/>
  <c r="L557" i="6" s="1"/>
  <c r="J557" i="6" s="1"/>
  <c r="K558" i="6" s="1"/>
  <c r="M558" i="6" l="1"/>
  <c r="L558" i="6" s="1"/>
  <c r="J558" i="6" s="1"/>
  <c r="K559" i="6" s="1"/>
  <c r="Q559" i="6"/>
  <c r="P559" i="6" s="1"/>
  <c r="N559" i="6" s="1"/>
  <c r="O560" i="6" s="1"/>
  <c r="Q560" i="6" l="1"/>
  <c r="P560" i="6" s="1"/>
  <c r="N560" i="6" s="1"/>
  <c r="O561" i="6" s="1"/>
  <c r="M559" i="6"/>
  <c r="L559" i="6" s="1"/>
  <c r="J559" i="6" s="1"/>
  <c r="K560" i="6" s="1"/>
  <c r="M560" i="6" l="1"/>
  <c r="L560" i="6" s="1"/>
  <c r="J560" i="6" s="1"/>
  <c r="K561" i="6" s="1"/>
  <c r="Q561" i="6"/>
  <c r="P561" i="6" s="1"/>
  <c r="N561" i="6" s="1"/>
  <c r="O562" i="6" s="1"/>
  <c r="Q562" i="6" l="1"/>
  <c r="P562" i="6" s="1"/>
  <c r="N562" i="6" s="1"/>
  <c r="O563" i="6" s="1"/>
  <c r="M561" i="6"/>
  <c r="L561" i="6" s="1"/>
  <c r="J561" i="6" s="1"/>
  <c r="K562" i="6" s="1"/>
  <c r="M562" i="6" l="1"/>
  <c r="L562" i="6" s="1"/>
  <c r="J562" i="6" s="1"/>
  <c r="K563" i="6" s="1"/>
  <c r="Q563" i="6"/>
  <c r="P563" i="6" s="1"/>
  <c r="N563" i="6" s="1"/>
  <c r="O564" i="6" s="1"/>
  <c r="Q564" i="6" l="1"/>
  <c r="P564" i="6" s="1"/>
  <c r="N564" i="6" s="1"/>
  <c r="O565" i="6" s="1"/>
  <c r="M563" i="6"/>
  <c r="L563" i="6" s="1"/>
  <c r="J563" i="6" s="1"/>
  <c r="K564" i="6" s="1"/>
  <c r="M564" i="6" l="1"/>
  <c r="L564" i="6" s="1"/>
  <c r="J564" i="6" s="1"/>
  <c r="K565" i="6" s="1"/>
  <c r="Q565" i="6"/>
  <c r="P565" i="6" s="1"/>
  <c r="N565" i="6" s="1"/>
  <c r="O566" i="6" s="1"/>
  <c r="Q566" i="6" l="1"/>
  <c r="P566" i="6" s="1"/>
  <c r="N566" i="6" s="1"/>
  <c r="O567" i="6" s="1"/>
  <c r="M565" i="6"/>
  <c r="L565" i="6" s="1"/>
  <c r="J565" i="6" s="1"/>
  <c r="K566" i="6" s="1"/>
  <c r="M566" i="6" l="1"/>
  <c r="L566" i="6" s="1"/>
  <c r="J566" i="6" s="1"/>
  <c r="K567" i="6" s="1"/>
  <c r="Q567" i="6"/>
  <c r="P567" i="6" s="1"/>
  <c r="N567" i="6" s="1"/>
  <c r="O568" i="6" s="1"/>
  <c r="Q568" i="6" l="1"/>
  <c r="P568" i="6" s="1"/>
  <c r="N568" i="6" s="1"/>
  <c r="O569" i="6" s="1"/>
  <c r="M567" i="6"/>
  <c r="L567" i="6" s="1"/>
  <c r="J567" i="6" s="1"/>
  <c r="K568" i="6" s="1"/>
  <c r="M568" i="6" l="1"/>
  <c r="L568" i="6" s="1"/>
  <c r="J568" i="6" s="1"/>
  <c r="K569" i="6" s="1"/>
  <c r="Q569" i="6"/>
  <c r="P569" i="6" s="1"/>
  <c r="N569" i="6" s="1"/>
  <c r="O570" i="6" s="1"/>
  <c r="Q570" i="6" l="1"/>
  <c r="P570" i="6" s="1"/>
  <c r="N570" i="6" s="1"/>
  <c r="O571" i="6" s="1"/>
  <c r="M569" i="6"/>
  <c r="L569" i="6" s="1"/>
  <c r="J569" i="6" s="1"/>
  <c r="K570" i="6" s="1"/>
  <c r="M570" i="6" l="1"/>
  <c r="L570" i="6" s="1"/>
  <c r="J570" i="6" s="1"/>
  <c r="K571" i="6" s="1"/>
  <c r="Q571" i="6"/>
  <c r="P571" i="6" s="1"/>
  <c r="N571" i="6" s="1"/>
  <c r="O572" i="6" s="1"/>
  <c r="Q572" i="6" l="1"/>
  <c r="P572" i="6" s="1"/>
  <c r="N572" i="6" s="1"/>
  <c r="O573" i="6" s="1"/>
  <c r="M571" i="6"/>
  <c r="L571" i="6" s="1"/>
  <c r="J571" i="6" s="1"/>
  <c r="K572" i="6" s="1"/>
  <c r="M572" i="6" l="1"/>
  <c r="L572" i="6" s="1"/>
  <c r="J572" i="6" s="1"/>
  <c r="K573" i="6" s="1"/>
  <c r="Q573" i="6"/>
  <c r="P573" i="6" s="1"/>
  <c r="N573" i="6" s="1"/>
  <c r="O574" i="6" s="1"/>
  <c r="Q574" i="6" l="1"/>
  <c r="P574" i="6" s="1"/>
  <c r="N574" i="6" s="1"/>
  <c r="O575" i="6" s="1"/>
  <c r="M573" i="6"/>
  <c r="L573" i="6" s="1"/>
  <c r="J573" i="6" s="1"/>
  <c r="K574" i="6" s="1"/>
  <c r="M574" i="6" l="1"/>
  <c r="L574" i="6" s="1"/>
  <c r="J574" i="6" s="1"/>
  <c r="K575" i="6" s="1"/>
  <c r="Q575" i="6"/>
  <c r="P575" i="6" s="1"/>
  <c r="N575" i="6" s="1"/>
  <c r="O576" i="6" s="1"/>
  <c r="Q576" i="6" l="1"/>
  <c r="P576" i="6" s="1"/>
  <c r="N576" i="6" s="1"/>
  <c r="O577" i="6" s="1"/>
  <c r="M575" i="6"/>
  <c r="L575" i="6" s="1"/>
  <c r="J575" i="6" s="1"/>
  <c r="K576" i="6" s="1"/>
  <c r="M576" i="6" l="1"/>
  <c r="L576" i="6" s="1"/>
  <c r="J576" i="6" s="1"/>
  <c r="K577" i="6" s="1"/>
  <c r="Q577" i="6"/>
  <c r="P577" i="6" s="1"/>
  <c r="N577" i="6" s="1"/>
  <c r="O578" i="6" s="1"/>
  <c r="Q578" i="6" l="1"/>
  <c r="P578" i="6" s="1"/>
  <c r="N578" i="6" s="1"/>
  <c r="O579" i="6" s="1"/>
  <c r="M577" i="6"/>
  <c r="L577" i="6" s="1"/>
  <c r="J577" i="6" s="1"/>
  <c r="K578" i="6" s="1"/>
  <c r="M578" i="6" l="1"/>
  <c r="L578" i="6" s="1"/>
  <c r="J578" i="6" s="1"/>
  <c r="K579" i="6" s="1"/>
  <c r="Q579" i="6"/>
  <c r="P579" i="6" s="1"/>
  <c r="N579" i="6" s="1"/>
  <c r="O580" i="6" s="1"/>
  <c r="Q580" i="6" l="1"/>
  <c r="P580" i="6" s="1"/>
  <c r="N580" i="6" s="1"/>
  <c r="O581" i="6" s="1"/>
  <c r="M579" i="6"/>
  <c r="L579" i="6" s="1"/>
  <c r="J579" i="6" s="1"/>
  <c r="K580" i="6" s="1"/>
  <c r="M580" i="6" l="1"/>
  <c r="L580" i="6" s="1"/>
  <c r="J580" i="6" s="1"/>
  <c r="K581" i="6" s="1"/>
  <c r="Q581" i="6"/>
  <c r="P581" i="6" s="1"/>
  <c r="N581" i="6" s="1"/>
  <c r="O582" i="6" s="1"/>
  <c r="Q582" i="6" l="1"/>
  <c r="P582" i="6" s="1"/>
  <c r="N582" i="6" s="1"/>
  <c r="O583" i="6" s="1"/>
  <c r="M581" i="6"/>
  <c r="L581" i="6" s="1"/>
  <c r="J581" i="6" s="1"/>
  <c r="K582" i="6" s="1"/>
  <c r="M582" i="6" l="1"/>
  <c r="L582" i="6" s="1"/>
  <c r="J582" i="6" s="1"/>
  <c r="K583" i="6" s="1"/>
  <c r="Q583" i="6"/>
  <c r="P583" i="6" s="1"/>
  <c r="N583" i="6" s="1"/>
  <c r="O584" i="6" s="1"/>
  <c r="Q584" i="6" l="1"/>
  <c r="P584" i="6" s="1"/>
  <c r="N584" i="6" s="1"/>
  <c r="O585" i="6" s="1"/>
  <c r="M583" i="6"/>
  <c r="L583" i="6" s="1"/>
  <c r="J583" i="6" s="1"/>
  <c r="K584" i="6" s="1"/>
  <c r="M584" i="6" l="1"/>
  <c r="L584" i="6" s="1"/>
  <c r="J584" i="6" s="1"/>
  <c r="K585" i="6" s="1"/>
  <c r="Q585" i="6"/>
  <c r="P585" i="6" s="1"/>
  <c r="N585" i="6" s="1"/>
  <c r="O586" i="6" s="1"/>
  <c r="Q586" i="6" l="1"/>
  <c r="P586" i="6" s="1"/>
  <c r="N586" i="6" s="1"/>
  <c r="O587" i="6" s="1"/>
  <c r="M585" i="6"/>
  <c r="L585" i="6" s="1"/>
  <c r="J585" i="6" s="1"/>
  <c r="K586" i="6" s="1"/>
  <c r="M586" i="6" l="1"/>
  <c r="L586" i="6" s="1"/>
  <c r="J586" i="6" s="1"/>
  <c r="K587" i="6" s="1"/>
  <c r="Q587" i="6"/>
  <c r="P587" i="6" s="1"/>
  <c r="N587" i="6" s="1"/>
  <c r="O588" i="6" s="1"/>
  <c r="Q588" i="6" l="1"/>
  <c r="P588" i="6" s="1"/>
  <c r="N588" i="6" s="1"/>
  <c r="O589" i="6" s="1"/>
  <c r="M587" i="6"/>
  <c r="L587" i="6" s="1"/>
  <c r="J587" i="6" s="1"/>
  <c r="K588" i="6" s="1"/>
  <c r="M588" i="6" l="1"/>
  <c r="L588" i="6" s="1"/>
  <c r="J588" i="6" s="1"/>
  <c r="K589" i="6" s="1"/>
  <c r="Q589" i="6"/>
  <c r="P589" i="6" s="1"/>
  <c r="N589" i="6" s="1"/>
  <c r="O590" i="6" s="1"/>
  <c r="Q590" i="6" l="1"/>
  <c r="P590" i="6" s="1"/>
  <c r="N590" i="6" s="1"/>
  <c r="O591" i="6" s="1"/>
  <c r="M589" i="6"/>
  <c r="L589" i="6" s="1"/>
  <c r="J589" i="6" s="1"/>
  <c r="K590" i="6" s="1"/>
  <c r="M590" i="6" l="1"/>
  <c r="L590" i="6" s="1"/>
  <c r="J590" i="6" s="1"/>
  <c r="K591" i="6" s="1"/>
  <c r="Q591" i="6"/>
  <c r="P591" i="6" s="1"/>
  <c r="N591" i="6" s="1"/>
  <c r="O592" i="6" s="1"/>
  <c r="Q592" i="6" l="1"/>
  <c r="P592" i="6" s="1"/>
  <c r="N592" i="6" s="1"/>
  <c r="O593" i="6" s="1"/>
  <c r="M591" i="6"/>
  <c r="L591" i="6" s="1"/>
  <c r="J591" i="6" s="1"/>
  <c r="K592" i="6" s="1"/>
  <c r="M592" i="6" l="1"/>
  <c r="L592" i="6" s="1"/>
  <c r="J592" i="6" s="1"/>
  <c r="K593" i="6" s="1"/>
  <c r="Q593" i="6"/>
  <c r="P593" i="6" s="1"/>
  <c r="N593" i="6" s="1"/>
  <c r="O594" i="6" s="1"/>
  <c r="Q594" i="6" l="1"/>
  <c r="P594" i="6" s="1"/>
  <c r="N594" i="6" s="1"/>
  <c r="O595" i="6" s="1"/>
  <c r="M593" i="6"/>
  <c r="L593" i="6" s="1"/>
  <c r="J593" i="6" s="1"/>
  <c r="K594" i="6" s="1"/>
  <c r="M594" i="6" l="1"/>
  <c r="L594" i="6" s="1"/>
  <c r="J594" i="6" s="1"/>
  <c r="K595" i="6" s="1"/>
  <c r="Q595" i="6"/>
  <c r="P595" i="6" s="1"/>
  <c r="N595" i="6" s="1"/>
  <c r="O596" i="6" s="1"/>
  <c r="Q596" i="6" l="1"/>
  <c r="P596" i="6" s="1"/>
  <c r="N596" i="6" s="1"/>
  <c r="O597" i="6" s="1"/>
  <c r="M595" i="6"/>
  <c r="L595" i="6" s="1"/>
  <c r="J595" i="6" s="1"/>
  <c r="K596" i="6" s="1"/>
  <c r="M596" i="6" l="1"/>
  <c r="L596" i="6" s="1"/>
  <c r="J596" i="6" s="1"/>
  <c r="K597" i="6" s="1"/>
  <c r="Q597" i="6"/>
  <c r="P597" i="6" s="1"/>
  <c r="N597" i="6" s="1"/>
  <c r="O598" i="6" s="1"/>
  <c r="Q598" i="6" l="1"/>
  <c r="P598" i="6" s="1"/>
  <c r="N598" i="6" s="1"/>
  <c r="O599" i="6" s="1"/>
  <c r="M597" i="6"/>
  <c r="L597" i="6" s="1"/>
  <c r="J597" i="6" s="1"/>
  <c r="K598" i="6" s="1"/>
  <c r="M598" i="6" l="1"/>
  <c r="L598" i="6" s="1"/>
  <c r="J598" i="6" s="1"/>
  <c r="K599" i="6" s="1"/>
  <c r="Q599" i="6"/>
  <c r="P599" i="6" s="1"/>
  <c r="N599" i="6" s="1"/>
  <c r="O600" i="6" s="1"/>
  <c r="Q600" i="6" l="1"/>
  <c r="P600" i="6" s="1"/>
  <c r="N600" i="6" s="1"/>
  <c r="O601" i="6" s="1"/>
  <c r="M599" i="6"/>
  <c r="L599" i="6" s="1"/>
  <c r="J599" i="6" s="1"/>
  <c r="K600" i="6" s="1"/>
  <c r="M600" i="6" l="1"/>
  <c r="L600" i="6" s="1"/>
  <c r="J600" i="6" s="1"/>
  <c r="K601" i="6" s="1"/>
  <c r="Q601" i="6"/>
  <c r="P601" i="6" s="1"/>
  <c r="N601" i="6" s="1"/>
  <c r="O602" i="6" s="1"/>
  <c r="Q602" i="6" l="1"/>
  <c r="P602" i="6" s="1"/>
  <c r="N602" i="6" s="1"/>
  <c r="O603" i="6" s="1"/>
  <c r="M601" i="6"/>
  <c r="L601" i="6" s="1"/>
  <c r="J601" i="6" s="1"/>
  <c r="K602" i="6" s="1"/>
  <c r="M602" i="6" l="1"/>
  <c r="L602" i="6" s="1"/>
  <c r="J602" i="6" s="1"/>
  <c r="K603" i="6" s="1"/>
  <c r="Q603" i="6"/>
  <c r="P603" i="6" s="1"/>
  <c r="N603" i="6" s="1"/>
  <c r="O604" i="6" s="1"/>
  <c r="Q604" i="6" l="1"/>
  <c r="P604" i="6" s="1"/>
  <c r="N604" i="6" s="1"/>
  <c r="O605" i="6" s="1"/>
  <c r="M603" i="6"/>
  <c r="L603" i="6" s="1"/>
  <c r="J603" i="6" s="1"/>
  <c r="K604" i="6" s="1"/>
  <c r="M604" i="6" l="1"/>
  <c r="L604" i="6" s="1"/>
  <c r="J604" i="6" s="1"/>
  <c r="K605" i="6" s="1"/>
  <c r="Q605" i="6"/>
  <c r="P605" i="6" s="1"/>
  <c r="N605" i="6" s="1"/>
  <c r="O606" i="6" s="1"/>
  <c r="Q606" i="6" l="1"/>
  <c r="P606" i="6" s="1"/>
  <c r="N606" i="6" s="1"/>
  <c r="O607" i="6" s="1"/>
  <c r="M605" i="6"/>
  <c r="L605" i="6" s="1"/>
  <c r="J605" i="6" s="1"/>
  <c r="K606" i="6" s="1"/>
  <c r="M606" i="6" l="1"/>
  <c r="L606" i="6" s="1"/>
  <c r="J606" i="6" s="1"/>
  <c r="K607" i="6" s="1"/>
  <c r="Q607" i="6"/>
  <c r="P607" i="6" s="1"/>
  <c r="N607" i="6" s="1"/>
  <c r="O608" i="6" s="1"/>
  <c r="Q608" i="6" l="1"/>
  <c r="P608" i="6" s="1"/>
  <c r="N608" i="6" s="1"/>
  <c r="O609" i="6" s="1"/>
  <c r="M607" i="6"/>
  <c r="L607" i="6" s="1"/>
  <c r="J607" i="6" s="1"/>
  <c r="K608" i="6" s="1"/>
  <c r="M608" i="6" l="1"/>
  <c r="L608" i="6" s="1"/>
  <c r="J608" i="6" s="1"/>
  <c r="K609" i="6" s="1"/>
  <c r="Q609" i="6"/>
  <c r="P609" i="6" s="1"/>
  <c r="N609" i="6" s="1"/>
  <c r="O610" i="6" s="1"/>
  <c r="Q610" i="6" l="1"/>
  <c r="P610" i="6" s="1"/>
  <c r="N610" i="6" s="1"/>
  <c r="O611" i="6" s="1"/>
  <c r="M609" i="6"/>
  <c r="L609" i="6" s="1"/>
  <c r="J609" i="6" s="1"/>
  <c r="K610" i="6" s="1"/>
  <c r="M610" i="6" l="1"/>
  <c r="L610" i="6" s="1"/>
  <c r="J610" i="6" s="1"/>
  <c r="K611" i="6" s="1"/>
  <c r="Q611" i="6"/>
  <c r="P611" i="6" s="1"/>
  <c r="N611" i="6" s="1"/>
  <c r="O612" i="6" s="1"/>
  <c r="Q612" i="6" l="1"/>
  <c r="P612" i="6" s="1"/>
  <c r="N612" i="6" s="1"/>
  <c r="O613" i="6" s="1"/>
  <c r="M611" i="6"/>
  <c r="L611" i="6" s="1"/>
  <c r="J611" i="6" s="1"/>
  <c r="K612" i="6" s="1"/>
  <c r="M612" i="6" l="1"/>
  <c r="L612" i="6" s="1"/>
  <c r="J612" i="6" s="1"/>
  <c r="K613" i="6" s="1"/>
  <c r="Q613" i="6"/>
  <c r="P613" i="6" s="1"/>
  <c r="N613" i="6" s="1"/>
  <c r="O614" i="6" s="1"/>
  <c r="Q614" i="6" l="1"/>
  <c r="P614" i="6" s="1"/>
  <c r="N614" i="6" s="1"/>
  <c r="O615" i="6" s="1"/>
  <c r="M613" i="6"/>
  <c r="L613" i="6" s="1"/>
  <c r="J613" i="6" s="1"/>
  <c r="K614" i="6" s="1"/>
  <c r="M614" i="6" l="1"/>
  <c r="L614" i="6" s="1"/>
  <c r="J614" i="6" s="1"/>
  <c r="K615" i="6" s="1"/>
  <c r="Q615" i="6"/>
  <c r="P615" i="6" s="1"/>
  <c r="N615" i="6" s="1"/>
  <c r="O616" i="6" s="1"/>
  <c r="Q616" i="6" l="1"/>
  <c r="P616" i="6" s="1"/>
  <c r="N616" i="6" s="1"/>
  <c r="O617" i="6" s="1"/>
  <c r="M615" i="6"/>
  <c r="L615" i="6" s="1"/>
  <c r="J615" i="6" s="1"/>
  <c r="K616" i="6" s="1"/>
  <c r="M616" i="6" l="1"/>
  <c r="L616" i="6" s="1"/>
  <c r="J616" i="6" s="1"/>
  <c r="K617" i="6" s="1"/>
  <c r="Q617" i="6"/>
  <c r="P617" i="6" s="1"/>
  <c r="N617" i="6" s="1"/>
  <c r="O618" i="6" s="1"/>
  <c r="Q618" i="6" l="1"/>
  <c r="P618" i="6" s="1"/>
  <c r="N618" i="6" s="1"/>
  <c r="O619" i="6" s="1"/>
  <c r="M617" i="6"/>
  <c r="L617" i="6" s="1"/>
  <c r="J617" i="6" s="1"/>
  <c r="K618" i="6" s="1"/>
  <c r="M618" i="6" l="1"/>
  <c r="L618" i="6" s="1"/>
  <c r="J618" i="6" s="1"/>
  <c r="K619" i="6" s="1"/>
  <c r="Q619" i="6"/>
  <c r="P619" i="6" s="1"/>
  <c r="N619" i="6" s="1"/>
  <c r="O620" i="6" s="1"/>
  <c r="Q620" i="6" l="1"/>
  <c r="P620" i="6" s="1"/>
  <c r="N620" i="6" s="1"/>
  <c r="O621" i="6" s="1"/>
  <c r="M619" i="6"/>
  <c r="L619" i="6" s="1"/>
  <c r="J619" i="6" s="1"/>
  <c r="K620" i="6" s="1"/>
  <c r="M620" i="6" l="1"/>
  <c r="L620" i="6" s="1"/>
  <c r="J620" i="6" s="1"/>
  <c r="K621" i="6" s="1"/>
  <c r="Q621" i="6"/>
  <c r="P621" i="6" s="1"/>
  <c r="N621" i="6" s="1"/>
  <c r="O622" i="6" s="1"/>
  <c r="Q622" i="6" l="1"/>
  <c r="P622" i="6" s="1"/>
  <c r="N622" i="6" s="1"/>
  <c r="O623" i="6" s="1"/>
  <c r="M621" i="6"/>
  <c r="L621" i="6" s="1"/>
  <c r="J621" i="6" s="1"/>
  <c r="K622" i="6" s="1"/>
  <c r="M622" i="6" l="1"/>
  <c r="L622" i="6" s="1"/>
  <c r="J622" i="6" s="1"/>
  <c r="K623" i="6" s="1"/>
  <c r="Q623" i="6"/>
  <c r="P623" i="6" s="1"/>
  <c r="N623" i="6" s="1"/>
  <c r="O624" i="6" s="1"/>
  <c r="Q624" i="6" l="1"/>
  <c r="P624" i="6" s="1"/>
  <c r="N624" i="6" s="1"/>
  <c r="O625" i="6" s="1"/>
  <c r="M623" i="6"/>
  <c r="L623" i="6" s="1"/>
  <c r="J623" i="6" s="1"/>
  <c r="K624" i="6" s="1"/>
  <c r="M624" i="6" l="1"/>
  <c r="L624" i="6" s="1"/>
  <c r="J624" i="6" s="1"/>
  <c r="K625" i="6" s="1"/>
  <c r="Q625" i="6"/>
  <c r="P625" i="6" s="1"/>
  <c r="N625" i="6" s="1"/>
  <c r="O626" i="6" s="1"/>
  <c r="Q626" i="6" l="1"/>
  <c r="P626" i="6" s="1"/>
  <c r="N626" i="6" s="1"/>
  <c r="O627" i="6" s="1"/>
  <c r="M625" i="6"/>
  <c r="L625" i="6" s="1"/>
  <c r="J625" i="6" s="1"/>
  <c r="K626" i="6" s="1"/>
  <c r="M626" i="6" l="1"/>
  <c r="L626" i="6" s="1"/>
  <c r="J626" i="6" s="1"/>
  <c r="K627" i="6" s="1"/>
  <c r="Q627" i="6"/>
  <c r="P627" i="6" s="1"/>
  <c r="N627" i="6" s="1"/>
  <c r="O628" i="6" s="1"/>
  <c r="Q628" i="6" l="1"/>
  <c r="P628" i="6" s="1"/>
  <c r="N628" i="6" s="1"/>
  <c r="O629" i="6" s="1"/>
  <c r="M627" i="6"/>
  <c r="L627" i="6" s="1"/>
  <c r="J627" i="6" s="1"/>
  <c r="K628" i="6" s="1"/>
  <c r="M628" i="6" l="1"/>
  <c r="L628" i="6" s="1"/>
  <c r="J628" i="6" s="1"/>
  <c r="K629" i="6" s="1"/>
  <c r="Q629" i="6"/>
  <c r="P629" i="6" s="1"/>
  <c r="N629" i="6" s="1"/>
  <c r="O630" i="6" s="1"/>
  <c r="Q630" i="6" l="1"/>
  <c r="P630" i="6" s="1"/>
  <c r="N630" i="6" s="1"/>
  <c r="O631" i="6" s="1"/>
  <c r="M629" i="6"/>
  <c r="L629" i="6" s="1"/>
  <c r="J629" i="6" s="1"/>
  <c r="K630" i="6" s="1"/>
  <c r="M630" i="6" l="1"/>
  <c r="L630" i="6" s="1"/>
  <c r="J630" i="6" s="1"/>
  <c r="K631" i="6" s="1"/>
  <c r="Q631" i="6"/>
  <c r="P631" i="6" s="1"/>
  <c r="N631" i="6" s="1"/>
  <c r="O632" i="6" s="1"/>
  <c r="Q632" i="6" l="1"/>
  <c r="P632" i="6" s="1"/>
  <c r="N632" i="6" s="1"/>
  <c r="O633" i="6" s="1"/>
  <c r="M631" i="6"/>
  <c r="L631" i="6" s="1"/>
  <c r="J631" i="6" s="1"/>
  <c r="K632" i="6" s="1"/>
  <c r="M632" i="6" l="1"/>
  <c r="L632" i="6" s="1"/>
  <c r="J632" i="6" s="1"/>
  <c r="K633" i="6" s="1"/>
  <c r="Q633" i="6"/>
  <c r="P633" i="6" s="1"/>
  <c r="N633" i="6" s="1"/>
  <c r="O634" i="6" s="1"/>
  <c r="Q634" i="6" l="1"/>
  <c r="P634" i="6" s="1"/>
  <c r="N634" i="6" s="1"/>
  <c r="O635" i="6" s="1"/>
  <c r="M633" i="6"/>
  <c r="L633" i="6" s="1"/>
  <c r="J633" i="6" s="1"/>
  <c r="K634" i="6" s="1"/>
  <c r="M634" i="6" l="1"/>
  <c r="L634" i="6" s="1"/>
  <c r="J634" i="6" s="1"/>
  <c r="K635" i="6" s="1"/>
  <c r="Q635" i="6"/>
  <c r="P635" i="6" s="1"/>
  <c r="N635" i="6" s="1"/>
  <c r="O636" i="6" s="1"/>
  <c r="Q636" i="6" l="1"/>
  <c r="P636" i="6" s="1"/>
  <c r="N636" i="6" s="1"/>
  <c r="O637" i="6" s="1"/>
  <c r="M635" i="6"/>
  <c r="L635" i="6" s="1"/>
  <c r="J635" i="6" s="1"/>
  <c r="K636" i="6" s="1"/>
  <c r="M636" i="6" l="1"/>
  <c r="L636" i="6" s="1"/>
  <c r="J636" i="6" s="1"/>
  <c r="K637" i="6" s="1"/>
  <c r="Q637" i="6"/>
  <c r="P637" i="6" s="1"/>
  <c r="N637" i="6" s="1"/>
  <c r="O638" i="6" s="1"/>
  <c r="Q638" i="6" l="1"/>
  <c r="P638" i="6" s="1"/>
  <c r="N638" i="6" s="1"/>
  <c r="O639" i="6" s="1"/>
  <c r="M637" i="6"/>
  <c r="L637" i="6" s="1"/>
  <c r="J637" i="6" s="1"/>
  <c r="K638" i="6" s="1"/>
  <c r="M638" i="6" l="1"/>
  <c r="L638" i="6" s="1"/>
  <c r="J638" i="6" s="1"/>
  <c r="K639" i="6" s="1"/>
  <c r="Q639" i="6"/>
  <c r="P639" i="6" s="1"/>
  <c r="N639" i="6" s="1"/>
  <c r="O640" i="6" s="1"/>
  <c r="Q640" i="6" l="1"/>
  <c r="P640" i="6" s="1"/>
  <c r="N640" i="6" s="1"/>
  <c r="O641" i="6" s="1"/>
  <c r="M639" i="6"/>
  <c r="L639" i="6" s="1"/>
  <c r="J639" i="6" s="1"/>
  <c r="K640" i="6" s="1"/>
  <c r="M640" i="6" l="1"/>
  <c r="L640" i="6" s="1"/>
  <c r="J640" i="6" s="1"/>
  <c r="K641" i="6" s="1"/>
  <c r="Q641" i="6"/>
  <c r="P641" i="6" s="1"/>
  <c r="N641" i="6" s="1"/>
  <c r="O642" i="6" s="1"/>
  <c r="Q642" i="6" l="1"/>
  <c r="P642" i="6" s="1"/>
  <c r="N642" i="6" s="1"/>
  <c r="O643" i="6" s="1"/>
  <c r="M641" i="6"/>
  <c r="L641" i="6" s="1"/>
  <c r="J641" i="6" s="1"/>
  <c r="K642" i="6" s="1"/>
  <c r="M642" i="6" l="1"/>
  <c r="L642" i="6" s="1"/>
  <c r="J642" i="6" s="1"/>
  <c r="K643" i="6" s="1"/>
  <c r="Q643" i="6"/>
  <c r="P643" i="6" s="1"/>
  <c r="N643" i="6" s="1"/>
  <c r="O644" i="6" s="1"/>
  <c r="Q644" i="6" l="1"/>
  <c r="P644" i="6" s="1"/>
  <c r="N644" i="6" s="1"/>
  <c r="O645" i="6" s="1"/>
  <c r="M643" i="6"/>
  <c r="L643" i="6" s="1"/>
  <c r="J643" i="6" s="1"/>
  <c r="K644" i="6" s="1"/>
  <c r="M644" i="6" l="1"/>
  <c r="L644" i="6" s="1"/>
  <c r="J644" i="6" s="1"/>
  <c r="K645" i="6" s="1"/>
  <c r="Q645" i="6"/>
  <c r="P645" i="6" s="1"/>
  <c r="N645" i="6" s="1"/>
  <c r="O646" i="6" s="1"/>
  <c r="Q646" i="6" l="1"/>
  <c r="P646" i="6" s="1"/>
  <c r="N646" i="6" s="1"/>
  <c r="O647" i="6" s="1"/>
  <c r="M645" i="6"/>
  <c r="L645" i="6" s="1"/>
  <c r="J645" i="6" s="1"/>
  <c r="K646" i="6" s="1"/>
  <c r="M646" i="6" l="1"/>
  <c r="L646" i="6" s="1"/>
  <c r="J646" i="6" s="1"/>
  <c r="K647" i="6" s="1"/>
  <c r="Q647" i="6"/>
  <c r="P647" i="6" s="1"/>
  <c r="N647" i="6" s="1"/>
  <c r="O648" i="6" s="1"/>
  <c r="Q648" i="6" l="1"/>
  <c r="P648" i="6" s="1"/>
  <c r="N648" i="6" s="1"/>
  <c r="O649" i="6" s="1"/>
  <c r="M647" i="6"/>
  <c r="L647" i="6" s="1"/>
  <c r="J647" i="6" s="1"/>
  <c r="K648" i="6" s="1"/>
  <c r="M648" i="6" l="1"/>
  <c r="L648" i="6" s="1"/>
  <c r="J648" i="6" s="1"/>
  <c r="K649" i="6" s="1"/>
  <c r="Q649" i="6"/>
  <c r="P649" i="6" s="1"/>
  <c r="N649" i="6" s="1"/>
  <c r="O650" i="6" s="1"/>
  <c r="Q650" i="6" l="1"/>
  <c r="P650" i="6" s="1"/>
  <c r="N650" i="6" s="1"/>
  <c r="O651" i="6" s="1"/>
  <c r="M649" i="6"/>
  <c r="L649" i="6" s="1"/>
  <c r="J649" i="6" s="1"/>
  <c r="K650" i="6" s="1"/>
  <c r="M650" i="6" l="1"/>
  <c r="L650" i="6" s="1"/>
  <c r="J650" i="6" s="1"/>
  <c r="K651" i="6" s="1"/>
  <c r="Q651" i="6"/>
  <c r="P651" i="6" s="1"/>
  <c r="N651" i="6" s="1"/>
  <c r="O652" i="6" s="1"/>
  <c r="Q652" i="6" l="1"/>
  <c r="P652" i="6" s="1"/>
  <c r="N652" i="6" s="1"/>
  <c r="O653" i="6" s="1"/>
  <c r="M651" i="6"/>
  <c r="L651" i="6" s="1"/>
  <c r="J651" i="6" s="1"/>
  <c r="K652" i="6" s="1"/>
  <c r="M652" i="6" l="1"/>
  <c r="L652" i="6" s="1"/>
  <c r="J652" i="6" s="1"/>
  <c r="K653" i="6" s="1"/>
  <c r="Q653" i="6"/>
  <c r="P653" i="6" s="1"/>
  <c r="N653" i="6" s="1"/>
  <c r="O654" i="6" s="1"/>
  <c r="Q654" i="6" l="1"/>
  <c r="P654" i="6" s="1"/>
  <c r="N654" i="6" s="1"/>
  <c r="O655" i="6" s="1"/>
  <c r="M653" i="6"/>
  <c r="L653" i="6" s="1"/>
  <c r="J653" i="6" s="1"/>
  <c r="K654" i="6" s="1"/>
  <c r="M654" i="6" l="1"/>
  <c r="L654" i="6" s="1"/>
  <c r="J654" i="6" s="1"/>
  <c r="K655" i="6" s="1"/>
  <c r="Q655" i="6"/>
  <c r="P655" i="6" s="1"/>
  <c r="N655" i="6" s="1"/>
  <c r="O656" i="6" s="1"/>
  <c r="Q656" i="6" l="1"/>
  <c r="P656" i="6" s="1"/>
  <c r="N656" i="6" s="1"/>
  <c r="O657" i="6" s="1"/>
  <c r="M655" i="6"/>
  <c r="L655" i="6" s="1"/>
  <c r="J655" i="6" s="1"/>
  <c r="K656" i="6" s="1"/>
  <c r="M656" i="6" l="1"/>
  <c r="L656" i="6" s="1"/>
  <c r="J656" i="6" s="1"/>
  <c r="K657" i="6" s="1"/>
  <c r="Q657" i="6"/>
  <c r="P657" i="6" s="1"/>
  <c r="N657" i="6" s="1"/>
  <c r="O658" i="6" s="1"/>
  <c r="Q658" i="6" l="1"/>
  <c r="P658" i="6" s="1"/>
  <c r="N658" i="6" s="1"/>
  <c r="O659" i="6" s="1"/>
  <c r="M657" i="6"/>
  <c r="L657" i="6" s="1"/>
  <c r="J657" i="6" s="1"/>
  <c r="K658" i="6" s="1"/>
  <c r="M658" i="6" l="1"/>
  <c r="L658" i="6" s="1"/>
  <c r="J658" i="6" s="1"/>
  <c r="K659" i="6" s="1"/>
  <c r="Q659" i="6"/>
  <c r="P659" i="6" s="1"/>
  <c r="N659" i="6" s="1"/>
  <c r="O660" i="6" s="1"/>
  <c r="Q660" i="6" l="1"/>
  <c r="P660" i="6" s="1"/>
  <c r="N660" i="6" s="1"/>
  <c r="O661" i="6" s="1"/>
  <c r="M659" i="6"/>
  <c r="L659" i="6" s="1"/>
  <c r="J659" i="6" s="1"/>
  <c r="K660" i="6" s="1"/>
  <c r="M660" i="6" l="1"/>
  <c r="L660" i="6" s="1"/>
  <c r="J660" i="6" s="1"/>
  <c r="K661" i="6" s="1"/>
  <c r="Q661" i="6"/>
  <c r="P661" i="6" s="1"/>
  <c r="N661" i="6" s="1"/>
  <c r="O662" i="6" s="1"/>
  <c r="Q662" i="6" l="1"/>
  <c r="P662" i="6" s="1"/>
  <c r="N662" i="6" s="1"/>
  <c r="O663" i="6" s="1"/>
  <c r="M661" i="6"/>
  <c r="L661" i="6" s="1"/>
  <c r="J661" i="6" s="1"/>
  <c r="K662" i="6" s="1"/>
  <c r="M662" i="6" l="1"/>
  <c r="L662" i="6" s="1"/>
  <c r="J662" i="6" s="1"/>
  <c r="K663" i="6" s="1"/>
  <c r="Q663" i="6"/>
  <c r="P663" i="6" s="1"/>
  <c r="N663" i="6" s="1"/>
  <c r="O664" i="6" s="1"/>
  <c r="Q664" i="6" l="1"/>
  <c r="P664" i="6" s="1"/>
  <c r="N664" i="6" s="1"/>
  <c r="O665" i="6" s="1"/>
  <c r="M663" i="6"/>
  <c r="L663" i="6" s="1"/>
  <c r="J663" i="6" s="1"/>
  <c r="K664" i="6" s="1"/>
  <c r="M664" i="6" l="1"/>
  <c r="L664" i="6" s="1"/>
  <c r="J664" i="6" s="1"/>
  <c r="K665" i="6" s="1"/>
  <c r="Q665" i="6"/>
  <c r="P665" i="6" s="1"/>
  <c r="N665" i="6" s="1"/>
  <c r="O666" i="6" s="1"/>
  <c r="Q666" i="6" l="1"/>
  <c r="P666" i="6" s="1"/>
  <c r="N666" i="6" s="1"/>
  <c r="O667" i="6" s="1"/>
  <c r="M665" i="6"/>
  <c r="L665" i="6" s="1"/>
  <c r="J665" i="6" s="1"/>
  <c r="K666" i="6" s="1"/>
  <c r="M666" i="6" l="1"/>
  <c r="L666" i="6" s="1"/>
  <c r="J666" i="6" s="1"/>
  <c r="K667" i="6" s="1"/>
  <c r="Q667" i="6"/>
  <c r="P667" i="6" s="1"/>
  <c r="N667" i="6" s="1"/>
  <c r="O668" i="6" s="1"/>
  <c r="Q668" i="6" l="1"/>
  <c r="P668" i="6" s="1"/>
  <c r="N668" i="6" s="1"/>
  <c r="O669" i="6" s="1"/>
  <c r="M667" i="6"/>
  <c r="L667" i="6" s="1"/>
  <c r="J667" i="6" s="1"/>
  <c r="K668" i="6" s="1"/>
  <c r="M668" i="6" l="1"/>
  <c r="L668" i="6" s="1"/>
  <c r="J668" i="6" s="1"/>
  <c r="K669" i="6" s="1"/>
  <c r="Q669" i="6"/>
  <c r="P669" i="6" s="1"/>
  <c r="N669" i="6" s="1"/>
  <c r="O670" i="6" s="1"/>
  <c r="Q670" i="6" l="1"/>
  <c r="P670" i="6" s="1"/>
  <c r="N670" i="6" s="1"/>
  <c r="O671" i="6" s="1"/>
  <c r="M669" i="6"/>
  <c r="L669" i="6" s="1"/>
  <c r="J669" i="6" s="1"/>
  <c r="K670" i="6" s="1"/>
  <c r="M670" i="6" l="1"/>
  <c r="L670" i="6" s="1"/>
  <c r="J670" i="6" s="1"/>
  <c r="K671" i="6" s="1"/>
  <c r="Q671" i="6"/>
  <c r="P671" i="6" s="1"/>
  <c r="N671" i="6" s="1"/>
  <c r="O672" i="6" s="1"/>
  <c r="Q672" i="6" l="1"/>
  <c r="P672" i="6" s="1"/>
  <c r="N672" i="6" s="1"/>
  <c r="O673" i="6" s="1"/>
  <c r="M671" i="6"/>
  <c r="L671" i="6" s="1"/>
  <c r="J671" i="6" s="1"/>
  <c r="K672" i="6" s="1"/>
  <c r="M672" i="6" l="1"/>
  <c r="L672" i="6" s="1"/>
  <c r="J672" i="6" s="1"/>
  <c r="K673" i="6" s="1"/>
  <c r="Q673" i="6"/>
  <c r="P673" i="6" s="1"/>
  <c r="N673" i="6" s="1"/>
  <c r="O674" i="6" s="1"/>
  <c r="Q674" i="6" l="1"/>
  <c r="P674" i="6" s="1"/>
  <c r="N674" i="6" s="1"/>
  <c r="O675" i="6" s="1"/>
  <c r="M673" i="6"/>
  <c r="L673" i="6" s="1"/>
  <c r="J673" i="6" s="1"/>
  <c r="K674" i="6" s="1"/>
  <c r="M674" i="6" l="1"/>
  <c r="L674" i="6" s="1"/>
  <c r="J674" i="6" s="1"/>
  <c r="K675" i="6" s="1"/>
  <c r="Q675" i="6"/>
  <c r="P675" i="6" s="1"/>
  <c r="N675" i="6" s="1"/>
  <c r="O676" i="6" s="1"/>
  <c r="Q676" i="6" l="1"/>
  <c r="P676" i="6" s="1"/>
  <c r="N676" i="6" s="1"/>
  <c r="O677" i="6" s="1"/>
  <c r="M675" i="6"/>
  <c r="L675" i="6" s="1"/>
  <c r="J675" i="6" s="1"/>
  <c r="K676" i="6" s="1"/>
  <c r="M676" i="6" l="1"/>
  <c r="L676" i="6" s="1"/>
  <c r="J676" i="6" s="1"/>
  <c r="K677" i="6" s="1"/>
  <c r="Q677" i="6"/>
  <c r="P677" i="6" s="1"/>
  <c r="N677" i="6" s="1"/>
  <c r="O678" i="6" s="1"/>
  <c r="Q678" i="6" l="1"/>
  <c r="P678" i="6" s="1"/>
  <c r="N678" i="6" s="1"/>
  <c r="O679" i="6" s="1"/>
  <c r="M677" i="6"/>
  <c r="L677" i="6" s="1"/>
  <c r="J677" i="6" s="1"/>
  <c r="K678" i="6" s="1"/>
  <c r="M678" i="6" l="1"/>
  <c r="L678" i="6" s="1"/>
  <c r="J678" i="6" s="1"/>
  <c r="K679" i="6" s="1"/>
  <c r="Q679" i="6"/>
  <c r="P679" i="6" s="1"/>
  <c r="N679" i="6" s="1"/>
  <c r="O680" i="6" s="1"/>
  <c r="Q680" i="6" l="1"/>
  <c r="P680" i="6" s="1"/>
  <c r="N680" i="6" s="1"/>
  <c r="O681" i="6" s="1"/>
  <c r="M679" i="6"/>
  <c r="L679" i="6" s="1"/>
  <c r="J679" i="6" s="1"/>
  <c r="K680" i="6" s="1"/>
  <c r="M680" i="6" l="1"/>
  <c r="L680" i="6" s="1"/>
  <c r="J680" i="6" s="1"/>
  <c r="K681" i="6" s="1"/>
  <c r="Q681" i="6"/>
  <c r="P681" i="6" s="1"/>
  <c r="N681" i="6" s="1"/>
  <c r="O682" i="6" s="1"/>
  <c r="Q682" i="6" l="1"/>
  <c r="P682" i="6" s="1"/>
  <c r="N682" i="6" s="1"/>
  <c r="O683" i="6" s="1"/>
  <c r="M681" i="6"/>
  <c r="L681" i="6" s="1"/>
  <c r="J681" i="6" s="1"/>
  <c r="K682" i="6" s="1"/>
  <c r="M682" i="6" l="1"/>
  <c r="L682" i="6" s="1"/>
  <c r="J682" i="6" s="1"/>
  <c r="K683" i="6" s="1"/>
  <c r="Q683" i="6"/>
  <c r="P683" i="6" s="1"/>
  <c r="N683" i="6" s="1"/>
  <c r="O684" i="6" s="1"/>
  <c r="Q684" i="6" l="1"/>
  <c r="P684" i="6" s="1"/>
  <c r="N684" i="6" s="1"/>
  <c r="O685" i="6" s="1"/>
  <c r="M683" i="6"/>
  <c r="L683" i="6" s="1"/>
  <c r="J683" i="6" s="1"/>
  <c r="K684" i="6" s="1"/>
  <c r="M684" i="6" l="1"/>
  <c r="L684" i="6" s="1"/>
  <c r="J684" i="6" s="1"/>
  <c r="K685" i="6" s="1"/>
  <c r="Q685" i="6"/>
  <c r="P685" i="6" s="1"/>
  <c r="N685" i="6" s="1"/>
  <c r="O686" i="6" s="1"/>
  <c r="Q686" i="6" l="1"/>
  <c r="P686" i="6" s="1"/>
  <c r="N686" i="6" s="1"/>
  <c r="O687" i="6" s="1"/>
  <c r="M685" i="6"/>
  <c r="L685" i="6" s="1"/>
  <c r="J685" i="6" s="1"/>
  <c r="K686" i="6" s="1"/>
  <c r="M686" i="6" l="1"/>
  <c r="L686" i="6" s="1"/>
  <c r="J686" i="6" s="1"/>
  <c r="K687" i="6" s="1"/>
  <c r="Q687" i="6"/>
  <c r="P687" i="6" s="1"/>
  <c r="N687" i="6" s="1"/>
  <c r="O688" i="6" s="1"/>
  <c r="Q688" i="6" l="1"/>
  <c r="P688" i="6" s="1"/>
  <c r="N688" i="6" s="1"/>
  <c r="O689" i="6" s="1"/>
  <c r="M687" i="6"/>
  <c r="L687" i="6" s="1"/>
  <c r="J687" i="6" s="1"/>
  <c r="K688" i="6" s="1"/>
  <c r="M688" i="6" l="1"/>
  <c r="L688" i="6" s="1"/>
  <c r="J688" i="6" s="1"/>
  <c r="K689" i="6" s="1"/>
  <c r="Q689" i="6"/>
  <c r="P689" i="6" s="1"/>
  <c r="N689" i="6" s="1"/>
  <c r="O690" i="6" s="1"/>
  <c r="Q690" i="6" l="1"/>
  <c r="P690" i="6" s="1"/>
  <c r="N690" i="6" s="1"/>
  <c r="O691" i="6" s="1"/>
  <c r="M689" i="6"/>
  <c r="L689" i="6" s="1"/>
  <c r="J689" i="6" s="1"/>
  <c r="K690" i="6" s="1"/>
  <c r="M690" i="6" l="1"/>
  <c r="L690" i="6" s="1"/>
  <c r="J690" i="6" s="1"/>
  <c r="K691" i="6" s="1"/>
  <c r="Q691" i="6"/>
  <c r="P691" i="6" s="1"/>
  <c r="N691" i="6" s="1"/>
  <c r="O692" i="6" s="1"/>
  <c r="Q692" i="6" l="1"/>
  <c r="P692" i="6" s="1"/>
  <c r="N692" i="6" s="1"/>
  <c r="O693" i="6" s="1"/>
  <c r="M691" i="6"/>
  <c r="L691" i="6" s="1"/>
  <c r="J691" i="6" s="1"/>
  <c r="K692" i="6" s="1"/>
  <c r="M692" i="6" l="1"/>
  <c r="L692" i="6" s="1"/>
  <c r="J692" i="6" s="1"/>
  <c r="K693" i="6" s="1"/>
  <c r="Q693" i="6"/>
  <c r="P693" i="6" s="1"/>
  <c r="N693" i="6" s="1"/>
  <c r="O694" i="6" s="1"/>
  <c r="Q694" i="6" l="1"/>
  <c r="P694" i="6" s="1"/>
  <c r="N694" i="6" s="1"/>
  <c r="O695" i="6" s="1"/>
  <c r="M693" i="6"/>
  <c r="L693" i="6" s="1"/>
  <c r="J693" i="6" s="1"/>
  <c r="K694" i="6" s="1"/>
  <c r="M694" i="6" l="1"/>
  <c r="L694" i="6" s="1"/>
  <c r="J694" i="6" s="1"/>
  <c r="K695" i="6" s="1"/>
  <c r="Q695" i="6"/>
  <c r="P695" i="6" s="1"/>
  <c r="N695" i="6" s="1"/>
  <c r="O696" i="6" s="1"/>
  <c r="Q696" i="6" l="1"/>
  <c r="P696" i="6" s="1"/>
  <c r="N696" i="6" s="1"/>
  <c r="O697" i="6" s="1"/>
  <c r="M695" i="6"/>
  <c r="L695" i="6" s="1"/>
  <c r="J695" i="6" s="1"/>
  <c r="K696" i="6" s="1"/>
  <c r="M696" i="6" l="1"/>
  <c r="L696" i="6" s="1"/>
  <c r="J696" i="6" s="1"/>
  <c r="K697" i="6" s="1"/>
  <c r="Q697" i="6"/>
  <c r="P697" i="6" s="1"/>
  <c r="N697" i="6" s="1"/>
  <c r="O698" i="6" s="1"/>
  <c r="Q698" i="6" l="1"/>
  <c r="P698" i="6" s="1"/>
  <c r="N698" i="6" s="1"/>
  <c r="O699" i="6" s="1"/>
  <c r="M697" i="6"/>
  <c r="L697" i="6" s="1"/>
  <c r="J697" i="6" s="1"/>
  <c r="K698" i="6" s="1"/>
  <c r="M698" i="6" l="1"/>
  <c r="L698" i="6" s="1"/>
  <c r="J698" i="6" s="1"/>
  <c r="K699" i="6" s="1"/>
  <c r="Q699" i="6"/>
  <c r="P699" i="6" s="1"/>
  <c r="N699" i="6" s="1"/>
  <c r="O700" i="6" s="1"/>
  <c r="Q700" i="6" l="1"/>
  <c r="P700" i="6" s="1"/>
  <c r="N700" i="6" s="1"/>
  <c r="O701" i="6" s="1"/>
  <c r="M699" i="6"/>
  <c r="L699" i="6" s="1"/>
  <c r="J699" i="6" s="1"/>
  <c r="K700" i="6" s="1"/>
  <c r="M700" i="6" l="1"/>
  <c r="L700" i="6" s="1"/>
  <c r="J700" i="6" s="1"/>
  <c r="K701" i="6" s="1"/>
  <c r="Q701" i="6"/>
  <c r="P701" i="6" s="1"/>
  <c r="N701" i="6" s="1"/>
  <c r="O702" i="6" s="1"/>
  <c r="Q702" i="6" l="1"/>
  <c r="P702" i="6" s="1"/>
  <c r="N702" i="6" s="1"/>
  <c r="O703" i="6" s="1"/>
  <c r="M701" i="6"/>
  <c r="L701" i="6" s="1"/>
  <c r="J701" i="6" s="1"/>
  <c r="K702" i="6" s="1"/>
  <c r="M702" i="6" l="1"/>
  <c r="L702" i="6" s="1"/>
  <c r="J702" i="6" s="1"/>
  <c r="K703" i="6" s="1"/>
  <c r="Q703" i="6"/>
  <c r="P703" i="6" s="1"/>
  <c r="N703" i="6" s="1"/>
  <c r="O704" i="6" s="1"/>
  <c r="Q704" i="6" l="1"/>
  <c r="P704" i="6" s="1"/>
  <c r="N704" i="6" s="1"/>
  <c r="O705" i="6" s="1"/>
  <c r="M703" i="6"/>
  <c r="L703" i="6" s="1"/>
  <c r="J703" i="6" s="1"/>
  <c r="K704" i="6" s="1"/>
  <c r="M704" i="6" l="1"/>
  <c r="L704" i="6" s="1"/>
  <c r="J704" i="6" s="1"/>
  <c r="K705" i="6" s="1"/>
  <c r="Q705" i="6"/>
  <c r="P705" i="6" s="1"/>
  <c r="N705" i="6" s="1"/>
  <c r="O706" i="6" s="1"/>
  <c r="Q706" i="6" l="1"/>
  <c r="P706" i="6" s="1"/>
  <c r="N706" i="6" s="1"/>
  <c r="O707" i="6" s="1"/>
  <c r="M705" i="6"/>
  <c r="L705" i="6" s="1"/>
  <c r="J705" i="6" s="1"/>
  <c r="K706" i="6" s="1"/>
  <c r="M706" i="6" l="1"/>
  <c r="L706" i="6" s="1"/>
  <c r="J706" i="6" s="1"/>
  <c r="K707" i="6" s="1"/>
  <c r="Q707" i="6"/>
  <c r="P707" i="6" s="1"/>
  <c r="N707" i="6" s="1"/>
  <c r="O708" i="6" s="1"/>
  <c r="Q708" i="6" l="1"/>
  <c r="P708" i="6" s="1"/>
  <c r="N708" i="6" s="1"/>
  <c r="O709" i="6" s="1"/>
  <c r="M707" i="6"/>
  <c r="L707" i="6" s="1"/>
  <c r="J707" i="6" s="1"/>
  <c r="K708" i="6" s="1"/>
  <c r="M708" i="6" l="1"/>
  <c r="L708" i="6" s="1"/>
  <c r="J708" i="6" s="1"/>
  <c r="K709" i="6" s="1"/>
  <c r="Q709" i="6"/>
  <c r="P709" i="6" s="1"/>
  <c r="N709" i="6" s="1"/>
  <c r="O710" i="6" s="1"/>
  <c r="Q710" i="6" l="1"/>
  <c r="P710" i="6" s="1"/>
  <c r="N710" i="6" s="1"/>
  <c r="O711" i="6" s="1"/>
  <c r="M709" i="6"/>
  <c r="L709" i="6" s="1"/>
  <c r="J709" i="6" s="1"/>
  <c r="K710" i="6" s="1"/>
  <c r="M710" i="6" l="1"/>
  <c r="L710" i="6" s="1"/>
  <c r="J710" i="6" s="1"/>
  <c r="K711" i="6" s="1"/>
  <c r="Q711" i="6"/>
  <c r="P711" i="6" s="1"/>
  <c r="N711" i="6" s="1"/>
  <c r="O712" i="6" s="1"/>
  <c r="Q712" i="6" l="1"/>
  <c r="P712" i="6" s="1"/>
  <c r="N712" i="6" s="1"/>
  <c r="O713" i="6" s="1"/>
  <c r="M711" i="6"/>
  <c r="L711" i="6" s="1"/>
  <c r="J711" i="6" s="1"/>
  <c r="K712" i="6" s="1"/>
  <c r="M712" i="6" l="1"/>
  <c r="L712" i="6" s="1"/>
  <c r="J712" i="6" s="1"/>
  <c r="K713" i="6" s="1"/>
  <c r="Q713" i="6"/>
  <c r="P713" i="6" s="1"/>
  <c r="N713" i="6" s="1"/>
  <c r="O714" i="6" s="1"/>
  <c r="Q714" i="6" l="1"/>
  <c r="P714" i="6" s="1"/>
  <c r="N714" i="6" s="1"/>
  <c r="O715" i="6" s="1"/>
  <c r="M713" i="6"/>
  <c r="L713" i="6" s="1"/>
  <c r="J713" i="6" s="1"/>
  <c r="K714" i="6" s="1"/>
  <c r="M714" i="6" l="1"/>
  <c r="L714" i="6" s="1"/>
  <c r="J714" i="6" s="1"/>
  <c r="K715" i="6" s="1"/>
  <c r="Q715" i="6"/>
  <c r="P715" i="6" s="1"/>
  <c r="N715" i="6" s="1"/>
  <c r="O716" i="6" s="1"/>
  <c r="Q716" i="6" l="1"/>
  <c r="P716" i="6" s="1"/>
  <c r="N716" i="6" s="1"/>
  <c r="O717" i="6" s="1"/>
  <c r="M715" i="6"/>
  <c r="L715" i="6" s="1"/>
  <c r="J715" i="6" s="1"/>
  <c r="K716" i="6" s="1"/>
  <c r="M716" i="6" l="1"/>
  <c r="L716" i="6" s="1"/>
  <c r="J716" i="6" s="1"/>
  <c r="K717" i="6" s="1"/>
  <c r="Q717" i="6"/>
  <c r="P717" i="6" s="1"/>
  <c r="N717" i="6" s="1"/>
  <c r="O718" i="6" s="1"/>
  <c r="Q718" i="6" l="1"/>
  <c r="P718" i="6" s="1"/>
  <c r="N718" i="6" s="1"/>
  <c r="O719" i="6" s="1"/>
  <c r="M717" i="6"/>
  <c r="L717" i="6" s="1"/>
  <c r="J717" i="6" s="1"/>
  <c r="K718" i="6" s="1"/>
  <c r="M718" i="6" l="1"/>
  <c r="L718" i="6" s="1"/>
  <c r="J718" i="6" s="1"/>
  <c r="K719" i="6" s="1"/>
  <c r="Q719" i="6"/>
  <c r="P719" i="6" s="1"/>
  <c r="N719" i="6" s="1"/>
  <c r="O720" i="6" s="1"/>
  <c r="Q720" i="6" l="1"/>
  <c r="P720" i="6" s="1"/>
  <c r="N720" i="6" s="1"/>
  <c r="O721" i="6" s="1"/>
  <c r="M719" i="6"/>
  <c r="L719" i="6" s="1"/>
  <c r="J719" i="6" s="1"/>
  <c r="K720" i="6" s="1"/>
  <c r="M720" i="6" l="1"/>
  <c r="L720" i="6" s="1"/>
  <c r="J720" i="6" s="1"/>
  <c r="K721" i="6" s="1"/>
  <c r="Q721" i="6"/>
  <c r="P721" i="6" s="1"/>
  <c r="N721" i="6" s="1"/>
  <c r="O722" i="6" s="1"/>
  <c r="Q722" i="6" l="1"/>
  <c r="P722" i="6" s="1"/>
  <c r="N722" i="6" s="1"/>
  <c r="O723" i="6" s="1"/>
  <c r="M721" i="6"/>
  <c r="L721" i="6" s="1"/>
  <c r="J721" i="6" s="1"/>
  <c r="K722" i="6" s="1"/>
  <c r="M722" i="6" l="1"/>
  <c r="L722" i="6" s="1"/>
  <c r="J722" i="6" s="1"/>
  <c r="K723" i="6" s="1"/>
  <c r="Q723" i="6"/>
  <c r="P723" i="6" s="1"/>
  <c r="N723" i="6" s="1"/>
  <c r="O724" i="6" s="1"/>
  <c r="Q724" i="6" l="1"/>
  <c r="P724" i="6" s="1"/>
  <c r="N724" i="6" s="1"/>
  <c r="O725" i="6" s="1"/>
  <c r="M723" i="6"/>
  <c r="L723" i="6" s="1"/>
  <c r="J723" i="6" s="1"/>
  <c r="K724" i="6" s="1"/>
  <c r="M724" i="6" l="1"/>
  <c r="L724" i="6" s="1"/>
  <c r="J724" i="6" s="1"/>
  <c r="K725" i="6" s="1"/>
  <c r="Q725" i="6"/>
  <c r="P725" i="6" s="1"/>
  <c r="N725" i="6" s="1"/>
  <c r="O726" i="6" s="1"/>
  <c r="Q726" i="6" l="1"/>
  <c r="P726" i="6" s="1"/>
  <c r="N726" i="6" s="1"/>
  <c r="O727" i="6" s="1"/>
  <c r="M725" i="6"/>
  <c r="L725" i="6" s="1"/>
  <c r="J725" i="6" s="1"/>
  <c r="K726" i="6" s="1"/>
  <c r="M726" i="6" l="1"/>
  <c r="L726" i="6" s="1"/>
  <c r="J726" i="6" s="1"/>
  <c r="K727" i="6" s="1"/>
  <c r="Q727" i="6"/>
  <c r="P727" i="6" s="1"/>
  <c r="N727" i="6" s="1"/>
  <c r="O728" i="6" s="1"/>
  <c r="Q728" i="6" l="1"/>
  <c r="P728" i="6" s="1"/>
  <c r="N728" i="6" s="1"/>
  <c r="O729" i="6" s="1"/>
  <c r="M727" i="6"/>
  <c r="L727" i="6" s="1"/>
  <c r="J727" i="6" s="1"/>
  <c r="K728" i="6" s="1"/>
  <c r="M728" i="6" l="1"/>
  <c r="L728" i="6" s="1"/>
  <c r="J728" i="6" s="1"/>
  <c r="K729" i="6" s="1"/>
  <c r="Q729" i="6"/>
  <c r="P729" i="6" s="1"/>
  <c r="N729" i="6" s="1"/>
  <c r="O730" i="6" s="1"/>
  <c r="Q730" i="6" l="1"/>
  <c r="P730" i="6" s="1"/>
  <c r="N730" i="6" s="1"/>
  <c r="O731" i="6" s="1"/>
  <c r="M729" i="6"/>
  <c r="L729" i="6" s="1"/>
  <c r="J729" i="6" s="1"/>
  <c r="K730" i="6" s="1"/>
  <c r="M730" i="6" l="1"/>
  <c r="L730" i="6" s="1"/>
  <c r="J730" i="6" s="1"/>
  <c r="K731" i="6" s="1"/>
  <c r="Q731" i="6"/>
  <c r="P731" i="6" s="1"/>
  <c r="N731" i="6" s="1"/>
  <c r="O732" i="6" s="1"/>
  <c r="Q732" i="6" l="1"/>
  <c r="P732" i="6" s="1"/>
  <c r="N732" i="6" s="1"/>
  <c r="O733" i="6" s="1"/>
  <c r="M731" i="6"/>
  <c r="L731" i="6" s="1"/>
  <c r="J731" i="6" s="1"/>
  <c r="K732" i="6" s="1"/>
  <c r="M732" i="6" l="1"/>
  <c r="L732" i="6" s="1"/>
  <c r="J732" i="6" s="1"/>
  <c r="K733" i="6" s="1"/>
  <c r="Q733" i="6"/>
  <c r="P733" i="6" s="1"/>
  <c r="N733" i="6" s="1"/>
  <c r="O734" i="6" s="1"/>
  <c r="Q734" i="6" l="1"/>
  <c r="P734" i="6" s="1"/>
  <c r="N734" i="6" s="1"/>
  <c r="O735" i="6" s="1"/>
  <c r="M733" i="6"/>
  <c r="L733" i="6" s="1"/>
  <c r="J733" i="6" s="1"/>
  <c r="K734" i="6" s="1"/>
  <c r="M734" i="6" l="1"/>
  <c r="L734" i="6" s="1"/>
  <c r="J734" i="6" s="1"/>
  <c r="K735" i="6" s="1"/>
  <c r="Q735" i="6"/>
  <c r="P735" i="6" s="1"/>
  <c r="N735" i="6" s="1"/>
  <c r="O736" i="6" s="1"/>
  <c r="Q736" i="6" l="1"/>
  <c r="P736" i="6" s="1"/>
  <c r="N736" i="6" s="1"/>
  <c r="O737" i="6" s="1"/>
  <c r="M735" i="6"/>
  <c r="L735" i="6" s="1"/>
  <c r="J735" i="6" s="1"/>
  <c r="K736" i="6" s="1"/>
  <c r="M736" i="6" l="1"/>
  <c r="L736" i="6" s="1"/>
  <c r="J736" i="6" s="1"/>
  <c r="K737" i="6" s="1"/>
  <c r="Q737" i="6"/>
  <c r="P737" i="6" s="1"/>
  <c r="N737" i="6" s="1"/>
  <c r="O738" i="6" s="1"/>
  <c r="Q738" i="6" l="1"/>
  <c r="P738" i="6" s="1"/>
  <c r="N738" i="6" s="1"/>
  <c r="O739" i="6" s="1"/>
  <c r="M737" i="6"/>
  <c r="L737" i="6" s="1"/>
  <c r="J737" i="6" s="1"/>
  <c r="K738" i="6" s="1"/>
  <c r="M738" i="6" l="1"/>
  <c r="L738" i="6" s="1"/>
  <c r="J738" i="6" s="1"/>
  <c r="K739" i="6" s="1"/>
  <c r="Q739" i="6"/>
  <c r="P739" i="6" s="1"/>
  <c r="N739" i="6" s="1"/>
  <c r="O740" i="6" s="1"/>
  <c r="Q740" i="6" l="1"/>
  <c r="P740" i="6" s="1"/>
  <c r="N740" i="6" s="1"/>
  <c r="O741" i="6" s="1"/>
  <c r="M739" i="6"/>
  <c r="L739" i="6" s="1"/>
  <c r="J739" i="6" s="1"/>
  <c r="K740" i="6" s="1"/>
  <c r="M740" i="6" l="1"/>
  <c r="L740" i="6" s="1"/>
  <c r="J740" i="6" s="1"/>
  <c r="K741" i="6" s="1"/>
  <c r="Q741" i="6"/>
  <c r="P741" i="6" s="1"/>
  <c r="N741" i="6" s="1"/>
  <c r="O742" i="6" s="1"/>
  <c r="Q742" i="6" l="1"/>
  <c r="P742" i="6" s="1"/>
  <c r="N742" i="6" s="1"/>
  <c r="O743" i="6" s="1"/>
  <c r="M741" i="6"/>
  <c r="L741" i="6" s="1"/>
  <c r="J741" i="6" s="1"/>
  <c r="K742" i="6" s="1"/>
  <c r="M742" i="6" l="1"/>
  <c r="L742" i="6" s="1"/>
  <c r="J742" i="6" s="1"/>
  <c r="K743" i="6" s="1"/>
  <c r="Q743" i="6"/>
  <c r="P743" i="6" s="1"/>
  <c r="N743" i="6" s="1"/>
  <c r="O744" i="6" s="1"/>
  <c r="Q744" i="6" l="1"/>
  <c r="P744" i="6" s="1"/>
  <c r="N744" i="6" s="1"/>
  <c r="O745" i="6" s="1"/>
  <c r="M743" i="6"/>
  <c r="L743" i="6" s="1"/>
  <c r="J743" i="6" s="1"/>
  <c r="K744" i="6" s="1"/>
  <c r="M744" i="6" l="1"/>
  <c r="L744" i="6" s="1"/>
  <c r="J744" i="6" s="1"/>
  <c r="K745" i="6" s="1"/>
  <c r="Q745" i="6"/>
  <c r="P745" i="6" s="1"/>
  <c r="N745" i="6" s="1"/>
  <c r="O746" i="6" s="1"/>
  <c r="Q746" i="6" l="1"/>
  <c r="P746" i="6" s="1"/>
  <c r="N746" i="6" s="1"/>
  <c r="O747" i="6" s="1"/>
  <c r="M745" i="6"/>
  <c r="L745" i="6" s="1"/>
  <c r="J745" i="6" s="1"/>
  <c r="K746" i="6" s="1"/>
  <c r="M746" i="6" l="1"/>
  <c r="L746" i="6" s="1"/>
  <c r="J746" i="6" s="1"/>
  <c r="K747" i="6" s="1"/>
  <c r="Q747" i="6"/>
  <c r="P747" i="6" s="1"/>
  <c r="N747" i="6" s="1"/>
  <c r="O748" i="6" s="1"/>
  <c r="Q748" i="6" l="1"/>
  <c r="P748" i="6" s="1"/>
  <c r="N748" i="6" s="1"/>
  <c r="O749" i="6" s="1"/>
  <c r="M747" i="6"/>
  <c r="L747" i="6" s="1"/>
  <c r="J747" i="6" s="1"/>
  <c r="K748" i="6" s="1"/>
  <c r="M748" i="6" l="1"/>
  <c r="L748" i="6" s="1"/>
  <c r="J748" i="6" s="1"/>
  <c r="K749" i="6" s="1"/>
  <c r="Q749" i="6"/>
  <c r="P749" i="6" s="1"/>
  <c r="N749" i="6" s="1"/>
  <c r="O750" i="6" s="1"/>
  <c r="Q750" i="6" l="1"/>
  <c r="P750" i="6" s="1"/>
  <c r="N750" i="6" s="1"/>
  <c r="O751" i="6" s="1"/>
  <c r="M749" i="6"/>
  <c r="L749" i="6" s="1"/>
  <c r="J749" i="6" s="1"/>
  <c r="K750" i="6" s="1"/>
  <c r="M750" i="6" l="1"/>
  <c r="L750" i="6" s="1"/>
  <c r="J750" i="6" s="1"/>
  <c r="K751" i="6" s="1"/>
  <c r="Q751" i="6"/>
  <c r="P751" i="6" s="1"/>
  <c r="N751" i="6" s="1"/>
  <c r="O752" i="6" s="1"/>
  <c r="Q752" i="6" l="1"/>
  <c r="P752" i="6" s="1"/>
  <c r="N752" i="6" s="1"/>
  <c r="O753" i="6" s="1"/>
  <c r="M751" i="6"/>
  <c r="L751" i="6" s="1"/>
  <c r="J751" i="6" s="1"/>
  <c r="K752" i="6" s="1"/>
  <c r="M752" i="6" l="1"/>
  <c r="L752" i="6" s="1"/>
  <c r="J752" i="6" s="1"/>
  <c r="K753" i="6" s="1"/>
  <c r="Q753" i="6"/>
  <c r="P753" i="6" s="1"/>
  <c r="N753" i="6" s="1"/>
  <c r="O754" i="6" s="1"/>
  <c r="Q754" i="6" l="1"/>
  <c r="P754" i="6" s="1"/>
  <c r="N754" i="6" s="1"/>
  <c r="O755" i="6" s="1"/>
  <c r="M753" i="6"/>
  <c r="L753" i="6" s="1"/>
  <c r="J753" i="6" s="1"/>
  <c r="K754" i="6" s="1"/>
  <c r="M754" i="6" l="1"/>
  <c r="L754" i="6" s="1"/>
  <c r="J754" i="6" s="1"/>
  <c r="K755" i="6" s="1"/>
  <c r="Q755" i="6"/>
  <c r="P755" i="6" s="1"/>
  <c r="N755" i="6" s="1"/>
  <c r="O756" i="6" s="1"/>
  <c r="Q756" i="6" l="1"/>
  <c r="P756" i="6" s="1"/>
  <c r="N756" i="6" s="1"/>
  <c r="O757" i="6" s="1"/>
  <c r="M755" i="6"/>
  <c r="L755" i="6" s="1"/>
  <c r="J755" i="6" s="1"/>
  <c r="K756" i="6" s="1"/>
  <c r="M756" i="6" l="1"/>
  <c r="L756" i="6" s="1"/>
  <c r="J756" i="6" s="1"/>
  <c r="K757" i="6" s="1"/>
  <c r="Q757" i="6"/>
  <c r="P757" i="6" s="1"/>
  <c r="N757" i="6" s="1"/>
  <c r="O758" i="6" s="1"/>
  <c r="Q758" i="6" l="1"/>
  <c r="P758" i="6" s="1"/>
  <c r="N758" i="6" s="1"/>
  <c r="O759" i="6" s="1"/>
  <c r="M757" i="6"/>
  <c r="L757" i="6" s="1"/>
  <c r="J757" i="6" s="1"/>
  <c r="K758" i="6" s="1"/>
  <c r="M758" i="6" l="1"/>
  <c r="L758" i="6" s="1"/>
  <c r="J758" i="6" s="1"/>
  <c r="K759" i="6" s="1"/>
  <c r="Q759" i="6"/>
  <c r="P759" i="6" s="1"/>
  <c r="N759" i="6" s="1"/>
  <c r="O760" i="6" s="1"/>
  <c r="Q760" i="6" l="1"/>
  <c r="P760" i="6" s="1"/>
  <c r="N760" i="6" s="1"/>
  <c r="O761" i="6" s="1"/>
  <c r="M759" i="6"/>
  <c r="L759" i="6" s="1"/>
  <c r="J759" i="6" s="1"/>
  <c r="K760" i="6" s="1"/>
  <c r="M760" i="6" l="1"/>
  <c r="L760" i="6" s="1"/>
  <c r="J760" i="6" s="1"/>
  <c r="K761" i="6" s="1"/>
  <c r="Q761" i="6"/>
  <c r="P761" i="6" s="1"/>
  <c r="N761" i="6" s="1"/>
  <c r="O762" i="6" s="1"/>
  <c r="Q762" i="6" l="1"/>
  <c r="P762" i="6" s="1"/>
  <c r="N762" i="6" s="1"/>
  <c r="O763" i="6" s="1"/>
  <c r="M761" i="6"/>
  <c r="L761" i="6" s="1"/>
  <c r="J761" i="6" s="1"/>
  <c r="K762" i="6" s="1"/>
  <c r="M762" i="6" l="1"/>
  <c r="L762" i="6" s="1"/>
  <c r="J762" i="6" s="1"/>
  <c r="K763" i="6" s="1"/>
  <c r="Q763" i="6"/>
  <c r="P763" i="6" s="1"/>
  <c r="N763" i="6" s="1"/>
  <c r="O764" i="6" s="1"/>
  <c r="Q764" i="6" l="1"/>
  <c r="P764" i="6" s="1"/>
  <c r="N764" i="6" s="1"/>
  <c r="O765" i="6" s="1"/>
  <c r="M763" i="6"/>
  <c r="L763" i="6" s="1"/>
  <c r="J763" i="6" s="1"/>
  <c r="K764" i="6" s="1"/>
  <c r="M764" i="6" l="1"/>
  <c r="L764" i="6" s="1"/>
  <c r="J764" i="6" s="1"/>
  <c r="K765" i="6" s="1"/>
  <c r="Q765" i="6"/>
  <c r="P765" i="6" s="1"/>
  <c r="N765" i="6" s="1"/>
  <c r="O766" i="6" s="1"/>
  <c r="Q766" i="6" l="1"/>
  <c r="P766" i="6" s="1"/>
  <c r="N766" i="6" s="1"/>
  <c r="O767" i="6" s="1"/>
  <c r="M765" i="6"/>
  <c r="L765" i="6" s="1"/>
  <c r="J765" i="6" s="1"/>
  <c r="K766" i="6" s="1"/>
  <c r="M766" i="6" l="1"/>
  <c r="L766" i="6" s="1"/>
  <c r="J766" i="6" s="1"/>
  <c r="K767" i="6" s="1"/>
  <c r="Q767" i="6"/>
  <c r="P767" i="6" s="1"/>
  <c r="N767" i="6" s="1"/>
  <c r="O768" i="6" s="1"/>
  <c r="Q768" i="6" l="1"/>
  <c r="P768" i="6" s="1"/>
  <c r="N768" i="6" s="1"/>
  <c r="O769" i="6" s="1"/>
  <c r="M767" i="6"/>
  <c r="L767" i="6" s="1"/>
  <c r="J767" i="6" s="1"/>
  <c r="K768" i="6" s="1"/>
  <c r="M768" i="6" l="1"/>
  <c r="L768" i="6" s="1"/>
  <c r="J768" i="6" s="1"/>
  <c r="K769" i="6" s="1"/>
  <c r="Q769" i="6"/>
  <c r="P769" i="6" s="1"/>
  <c r="N769" i="6" s="1"/>
  <c r="O770" i="6" s="1"/>
  <c r="Q770" i="6" l="1"/>
  <c r="P770" i="6" s="1"/>
  <c r="N770" i="6" s="1"/>
  <c r="O771" i="6" s="1"/>
  <c r="M769" i="6"/>
  <c r="L769" i="6" s="1"/>
  <c r="J769" i="6" s="1"/>
  <c r="K770" i="6" s="1"/>
  <c r="M770" i="6" l="1"/>
  <c r="L770" i="6" s="1"/>
  <c r="J770" i="6" s="1"/>
  <c r="K771" i="6" s="1"/>
  <c r="Q771" i="6"/>
  <c r="P771" i="6" s="1"/>
  <c r="N771" i="6" s="1"/>
  <c r="O772" i="6" s="1"/>
  <c r="Q772" i="6" l="1"/>
  <c r="P772" i="6" s="1"/>
  <c r="N772" i="6" s="1"/>
  <c r="O773" i="6" s="1"/>
  <c r="M771" i="6"/>
  <c r="L771" i="6" s="1"/>
  <c r="J771" i="6" s="1"/>
  <c r="K772" i="6" s="1"/>
  <c r="M772" i="6" l="1"/>
  <c r="L772" i="6" s="1"/>
  <c r="J772" i="6" s="1"/>
  <c r="K773" i="6" s="1"/>
  <c r="Q773" i="6"/>
  <c r="P773" i="6" s="1"/>
  <c r="N773" i="6" s="1"/>
  <c r="O774" i="6" s="1"/>
  <c r="Q774" i="6" l="1"/>
  <c r="P774" i="6" s="1"/>
  <c r="N774" i="6" s="1"/>
  <c r="O775" i="6" s="1"/>
  <c r="M773" i="6"/>
  <c r="L773" i="6" s="1"/>
  <c r="J773" i="6" s="1"/>
  <c r="K774" i="6" s="1"/>
  <c r="M774" i="6" l="1"/>
  <c r="L774" i="6" s="1"/>
  <c r="J774" i="6" s="1"/>
  <c r="K775" i="6" s="1"/>
  <c r="Q775" i="6"/>
  <c r="P775" i="6" s="1"/>
  <c r="N775" i="6" s="1"/>
  <c r="O776" i="6" s="1"/>
  <c r="Q776" i="6" l="1"/>
  <c r="P776" i="6" s="1"/>
  <c r="N776" i="6" s="1"/>
  <c r="O777" i="6" s="1"/>
  <c r="M775" i="6"/>
  <c r="L775" i="6" s="1"/>
  <c r="J775" i="6" s="1"/>
  <c r="K776" i="6" s="1"/>
  <c r="M776" i="6" l="1"/>
  <c r="L776" i="6" s="1"/>
  <c r="J776" i="6" s="1"/>
  <c r="K777" i="6" s="1"/>
  <c r="Q777" i="6"/>
  <c r="P777" i="6" s="1"/>
  <c r="N777" i="6" s="1"/>
  <c r="O778" i="6" s="1"/>
  <c r="Q778" i="6" l="1"/>
  <c r="P778" i="6" s="1"/>
  <c r="N778" i="6" s="1"/>
  <c r="O779" i="6" s="1"/>
  <c r="M777" i="6"/>
  <c r="L777" i="6" s="1"/>
  <c r="J777" i="6" s="1"/>
  <c r="K778" i="6" s="1"/>
  <c r="M778" i="6" l="1"/>
  <c r="L778" i="6" s="1"/>
  <c r="J778" i="6" s="1"/>
  <c r="K779" i="6" s="1"/>
  <c r="Q779" i="6"/>
  <c r="P779" i="6" s="1"/>
  <c r="N779" i="6" s="1"/>
  <c r="O780" i="6" s="1"/>
  <c r="Q780" i="6" l="1"/>
  <c r="P780" i="6" s="1"/>
  <c r="N780" i="6" s="1"/>
  <c r="O781" i="6" s="1"/>
  <c r="M779" i="6"/>
  <c r="L779" i="6" s="1"/>
  <c r="J779" i="6" s="1"/>
  <c r="K780" i="6" s="1"/>
  <c r="M780" i="6" l="1"/>
  <c r="L780" i="6" s="1"/>
  <c r="J780" i="6" s="1"/>
  <c r="K781" i="6" s="1"/>
  <c r="Q781" i="6"/>
  <c r="P781" i="6" s="1"/>
  <c r="N781" i="6" s="1"/>
  <c r="O782" i="6" s="1"/>
  <c r="Q782" i="6" l="1"/>
  <c r="P782" i="6" s="1"/>
  <c r="N782" i="6" s="1"/>
  <c r="O783" i="6" s="1"/>
  <c r="M781" i="6"/>
  <c r="L781" i="6" s="1"/>
  <c r="J781" i="6" s="1"/>
  <c r="K782" i="6" s="1"/>
  <c r="M782" i="6" l="1"/>
  <c r="L782" i="6" s="1"/>
  <c r="J782" i="6" s="1"/>
  <c r="K783" i="6" s="1"/>
  <c r="Q783" i="6"/>
  <c r="P783" i="6" s="1"/>
  <c r="N783" i="6" s="1"/>
  <c r="O784" i="6" s="1"/>
  <c r="Q784" i="6" l="1"/>
  <c r="P784" i="6" s="1"/>
  <c r="N784" i="6" s="1"/>
  <c r="O785" i="6" s="1"/>
  <c r="M783" i="6"/>
  <c r="L783" i="6" s="1"/>
  <c r="J783" i="6" s="1"/>
  <c r="K784" i="6" s="1"/>
  <c r="M784" i="6" l="1"/>
  <c r="L784" i="6" s="1"/>
  <c r="J784" i="6" s="1"/>
  <c r="K785" i="6" s="1"/>
  <c r="Q785" i="6"/>
  <c r="P785" i="6" s="1"/>
  <c r="N785" i="6" s="1"/>
  <c r="O786" i="6" s="1"/>
  <c r="Q786" i="6" l="1"/>
  <c r="P786" i="6" s="1"/>
  <c r="N786" i="6" s="1"/>
  <c r="O787" i="6" s="1"/>
  <c r="M785" i="6"/>
  <c r="L785" i="6" s="1"/>
  <c r="J785" i="6" s="1"/>
  <c r="K786" i="6" s="1"/>
  <c r="M786" i="6" l="1"/>
  <c r="L786" i="6" s="1"/>
  <c r="J786" i="6" s="1"/>
  <c r="K787" i="6" s="1"/>
  <c r="Q787" i="6"/>
  <c r="P787" i="6" s="1"/>
  <c r="N787" i="6" s="1"/>
  <c r="O788" i="6" s="1"/>
  <c r="Q788" i="6" l="1"/>
  <c r="P788" i="6" s="1"/>
  <c r="N788" i="6" s="1"/>
  <c r="O789" i="6" s="1"/>
  <c r="M787" i="6"/>
  <c r="L787" i="6" s="1"/>
  <c r="J787" i="6" s="1"/>
  <c r="K788" i="6" s="1"/>
  <c r="M788" i="6" l="1"/>
  <c r="L788" i="6" s="1"/>
  <c r="J788" i="6" s="1"/>
  <c r="K789" i="6" s="1"/>
  <c r="Q789" i="6"/>
  <c r="P789" i="6" s="1"/>
  <c r="N789" i="6" s="1"/>
  <c r="O790" i="6" s="1"/>
  <c r="Q790" i="6" l="1"/>
  <c r="P790" i="6" s="1"/>
  <c r="N790" i="6" s="1"/>
  <c r="O791" i="6" s="1"/>
  <c r="M789" i="6"/>
  <c r="L789" i="6" s="1"/>
  <c r="J789" i="6" s="1"/>
  <c r="K790" i="6" s="1"/>
  <c r="M790" i="6" l="1"/>
  <c r="L790" i="6" s="1"/>
  <c r="J790" i="6" s="1"/>
  <c r="K791" i="6" s="1"/>
  <c r="Q791" i="6"/>
  <c r="P791" i="6" s="1"/>
  <c r="N791" i="6" s="1"/>
  <c r="O792" i="6" s="1"/>
  <c r="Q792" i="6" l="1"/>
  <c r="P792" i="6" s="1"/>
  <c r="N792" i="6" s="1"/>
  <c r="O793" i="6" s="1"/>
  <c r="M791" i="6"/>
  <c r="L791" i="6" s="1"/>
  <c r="J791" i="6" s="1"/>
  <c r="K792" i="6" s="1"/>
  <c r="M792" i="6" l="1"/>
  <c r="L792" i="6" s="1"/>
  <c r="J792" i="6" s="1"/>
  <c r="K793" i="6" s="1"/>
  <c r="Q793" i="6"/>
  <c r="P793" i="6" s="1"/>
  <c r="N793" i="6" s="1"/>
  <c r="O794" i="6" s="1"/>
  <c r="Q794" i="6" l="1"/>
  <c r="P794" i="6" s="1"/>
  <c r="N794" i="6" s="1"/>
  <c r="O795" i="6" s="1"/>
  <c r="M793" i="6"/>
  <c r="L793" i="6" s="1"/>
  <c r="J793" i="6" s="1"/>
  <c r="K794" i="6" s="1"/>
  <c r="M794" i="6" l="1"/>
  <c r="L794" i="6" s="1"/>
  <c r="J794" i="6" s="1"/>
  <c r="K795" i="6" s="1"/>
  <c r="Q795" i="6"/>
  <c r="P795" i="6" s="1"/>
  <c r="N795" i="6" s="1"/>
  <c r="O796" i="6" s="1"/>
  <c r="Q796" i="6" l="1"/>
  <c r="P796" i="6" s="1"/>
  <c r="N796" i="6" s="1"/>
  <c r="O797" i="6" s="1"/>
  <c r="M795" i="6"/>
  <c r="L795" i="6" s="1"/>
  <c r="J795" i="6" s="1"/>
  <c r="K796" i="6" s="1"/>
  <c r="M796" i="6" l="1"/>
  <c r="L796" i="6" s="1"/>
  <c r="J796" i="6" s="1"/>
  <c r="K797" i="6" s="1"/>
  <c r="Q797" i="6"/>
  <c r="P797" i="6" s="1"/>
  <c r="N797" i="6" s="1"/>
  <c r="O798" i="6" s="1"/>
  <c r="Q798" i="6" l="1"/>
  <c r="P798" i="6" s="1"/>
  <c r="N798" i="6" s="1"/>
  <c r="O799" i="6" s="1"/>
  <c r="M797" i="6"/>
  <c r="L797" i="6" s="1"/>
  <c r="J797" i="6" s="1"/>
  <c r="K798" i="6" s="1"/>
  <c r="M798" i="6" l="1"/>
  <c r="L798" i="6" s="1"/>
  <c r="J798" i="6" s="1"/>
  <c r="K799" i="6" s="1"/>
  <c r="Q799" i="6"/>
  <c r="P799" i="6" s="1"/>
  <c r="N799" i="6" s="1"/>
  <c r="O800" i="6" s="1"/>
  <c r="Q800" i="6" l="1"/>
  <c r="P800" i="6" s="1"/>
  <c r="N800" i="6" s="1"/>
  <c r="O801" i="6" s="1"/>
  <c r="M799" i="6"/>
  <c r="L799" i="6" s="1"/>
  <c r="J799" i="6" s="1"/>
  <c r="K800" i="6" s="1"/>
  <c r="M800" i="6" l="1"/>
  <c r="L800" i="6" s="1"/>
  <c r="J800" i="6" s="1"/>
  <c r="K801" i="6" s="1"/>
  <c r="Q801" i="6"/>
  <c r="P801" i="6" s="1"/>
  <c r="N801" i="6" s="1"/>
  <c r="O802" i="6" s="1"/>
  <c r="Q802" i="6" l="1"/>
  <c r="P802" i="6" s="1"/>
  <c r="N802" i="6" s="1"/>
  <c r="O803" i="6" s="1"/>
  <c r="M801" i="6"/>
  <c r="L801" i="6" s="1"/>
  <c r="J801" i="6" s="1"/>
  <c r="K802" i="6" s="1"/>
  <c r="M802" i="6" l="1"/>
  <c r="L802" i="6" s="1"/>
  <c r="J802" i="6" s="1"/>
  <c r="K803" i="6" s="1"/>
  <c r="Q803" i="6"/>
  <c r="P803" i="6" s="1"/>
  <c r="N803" i="6" s="1"/>
  <c r="O804" i="6" s="1"/>
  <c r="Q804" i="6" l="1"/>
  <c r="P804" i="6" s="1"/>
  <c r="N804" i="6" s="1"/>
  <c r="O805" i="6" s="1"/>
  <c r="M803" i="6"/>
  <c r="L803" i="6" s="1"/>
  <c r="J803" i="6" s="1"/>
  <c r="K804" i="6" s="1"/>
  <c r="M804" i="6" l="1"/>
  <c r="L804" i="6" s="1"/>
  <c r="J804" i="6" s="1"/>
  <c r="K805" i="6" s="1"/>
  <c r="Q805" i="6"/>
  <c r="P805" i="6" s="1"/>
  <c r="N805" i="6" s="1"/>
  <c r="O806" i="6" s="1"/>
  <c r="Q806" i="6" l="1"/>
  <c r="P806" i="6" s="1"/>
  <c r="N806" i="6" s="1"/>
  <c r="O807" i="6" s="1"/>
  <c r="M805" i="6"/>
  <c r="L805" i="6" s="1"/>
  <c r="J805" i="6" s="1"/>
  <c r="K806" i="6" s="1"/>
  <c r="M806" i="6" l="1"/>
  <c r="L806" i="6" s="1"/>
  <c r="J806" i="6" s="1"/>
  <c r="K807" i="6" s="1"/>
  <c r="Q807" i="6"/>
  <c r="P807" i="6" s="1"/>
  <c r="N807" i="6" s="1"/>
  <c r="O808" i="6" s="1"/>
  <c r="Q808" i="6" l="1"/>
  <c r="P808" i="6" s="1"/>
  <c r="N808" i="6" s="1"/>
  <c r="O809" i="6" s="1"/>
  <c r="M807" i="6"/>
  <c r="L807" i="6" s="1"/>
  <c r="J807" i="6" s="1"/>
  <c r="K808" i="6" s="1"/>
  <c r="M808" i="6" l="1"/>
  <c r="L808" i="6" s="1"/>
  <c r="J808" i="6" s="1"/>
  <c r="K809" i="6" s="1"/>
  <c r="Q809" i="6"/>
  <c r="P809" i="6" s="1"/>
  <c r="N809" i="6" s="1"/>
  <c r="O810" i="6" s="1"/>
  <c r="Q810" i="6" l="1"/>
  <c r="P810" i="6" s="1"/>
  <c r="N810" i="6" s="1"/>
  <c r="O811" i="6" s="1"/>
  <c r="M809" i="6"/>
  <c r="L809" i="6" s="1"/>
  <c r="J809" i="6" s="1"/>
  <c r="K810" i="6" s="1"/>
  <c r="M810" i="6" l="1"/>
  <c r="L810" i="6" s="1"/>
  <c r="J810" i="6" s="1"/>
  <c r="K811" i="6" s="1"/>
  <c r="Q811" i="6"/>
  <c r="P811" i="6" s="1"/>
  <c r="N811" i="6" s="1"/>
  <c r="O812" i="6" s="1"/>
  <c r="Q812" i="6" l="1"/>
  <c r="P812" i="6" s="1"/>
  <c r="N812" i="6" s="1"/>
  <c r="O813" i="6" s="1"/>
  <c r="M811" i="6"/>
  <c r="L811" i="6" s="1"/>
  <c r="J811" i="6" s="1"/>
  <c r="K812" i="6" s="1"/>
  <c r="M812" i="6" l="1"/>
  <c r="L812" i="6" s="1"/>
  <c r="J812" i="6" s="1"/>
  <c r="K813" i="6" s="1"/>
  <c r="Q813" i="6"/>
  <c r="P813" i="6" s="1"/>
  <c r="N813" i="6" s="1"/>
  <c r="O814" i="6" s="1"/>
  <c r="Q814" i="6" l="1"/>
  <c r="P814" i="6" s="1"/>
  <c r="N814" i="6" s="1"/>
  <c r="O815" i="6" s="1"/>
  <c r="M813" i="6"/>
  <c r="L813" i="6" s="1"/>
  <c r="J813" i="6" s="1"/>
  <c r="K814" i="6" s="1"/>
  <c r="M814" i="6" l="1"/>
  <c r="L814" i="6" s="1"/>
  <c r="J814" i="6" s="1"/>
  <c r="K815" i="6" s="1"/>
  <c r="Q815" i="6"/>
  <c r="P815" i="6" s="1"/>
  <c r="N815" i="6" s="1"/>
  <c r="O816" i="6" s="1"/>
  <c r="Q816" i="6" l="1"/>
  <c r="P816" i="6" s="1"/>
  <c r="N816" i="6" s="1"/>
  <c r="O817" i="6" s="1"/>
  <c r="M815" i="6"/>
  <c r="L815" i="6" s="1"/>
  <c r="J815" i="6" s="1"/>
  <c r="K816" i="6" s="1"/>
  <c r="M816" i="6" l="1"/>
  <c r="L816" i="6" s="1"/>
  <c r="J816" i="6" s="1"/>
  <c r="K817" i="6" s="1"/>
  <c r="Q817" i="6"/>
  <c r="P817" i="6" s="1"/>
  <c r="N817" i="6" s="1"/>
  <c r="O818" i="6" s="1"/>
  <c r="Q818" i="6" l="1"/>
  <c r="P818" i="6" s="1"/>
  <c r="N818" i="6" s="1"/>
  <c r="O819" i="6" s="1"/>
  <c r="M817" i="6"/>
  <c r="L817" i="6" s="1"/>
  <c r="J817" i="6" s="1"/>
  <c r="K818" i="6" s="1"/>
  <c r="M818" i="6" l="1"/>
  <c r="L818" i="6" s="1"/>
  <c r="J818" i="6" s="1"/>
  <c r="K819" i="6" s="1"/>
  <c r="Q819" i="6"/>
  <c r="P819" i="6" s="1"/>
  <c r="N819" i="6" s="1"/>
  <c r="O820" i="6" s="1"/>
  <c r="Q820" i="6" l="1"/>
  <c r="P820" i="6" s="1"/>
  <c r="N820" i="6" s="1"/>
  <c r="O821" i="6" s="1"/>
  <c r="M819" i="6"/>
  <c r="L819" i="6" s="1"/>
  <c r="J819" i="6" s="1"/>
  <c r="K820" i="6" s="1"/>
  <c r="M820" i="6" l="1"/>
  <c r="L820" i="6" s="1"/>
  <c r="J820" i="6" s="1"/>
  <c r="K821" i="6" s="1"/>
  <c r="Q821" i="6"/>
  <c r="P821" i="6" s="1"/>
  <c r="N821" i="6" s="1"/>
  <c r="O822" i="6" s="1"/>
  <c r="Q822" i="6" l="1"/>
  <c r="P822" i="6" s="1"/>
  <c r="N822" i="6" s="1"/>
  <c r="O823" i="6" s="1"/>
  <c r="M821" i="6"/>
  <c r="L821" i="6" s="1"/>
  <c r="J821" i="6" s="1"/>
  <c r="K822" i="6" s="1"/>
  <c r="M822" i="6" l="1"/>
  <c r="L822" i="6" s="1"/>
  <c r="J822" i="6" s="1"/>
  <c r="K823" i="6" s="1"/>
  <c r="Q823" i="6"/>
  <c r="P823" i="6" s="1"/>
  <c r="N823" i="6" s="1"/>
  <c r="O824" i="6" s="1"/>
  <c r="Q824" i="6" l="1"/>
  <c r="P824" i="6" s="1"/>
  <c r="N824" i="6" s="1"/>
  <c r="O825" i="6" s="1"/>
  <c r="M823" i="6"/>
  <c r="L823" i="6" s="1"/>
  <c r="J823" i="6" s="1"/>
  <c r="K824" i="6" s="1"/>
  <c r="M824" i="6" l="1"/>
  <c r="L824" i="6" s="1"/>
  <c r="J824" i="6" s="1"/>
  <c r="K825" i="6" s="1"/>
  <c r="Q825" i="6"/>
  <c r="P825" i="6" s="1"/>
  <c r="N825" i="6" s="1"/>
  <c r="O826" i="6" s="1"/>
  <c r="Q826" i="6" l="1"/>
  <c r="P826" i="6" s="1"/>
  <c r="N826" i="6" s="1"/>
  <c r="O827" i="6" s="1"/>
  <c r="M825" i="6"/>
  <c r="L825" i="6" s="1"/>
  <c r="J825" i="6" s="1"/>
  <c r="K826" i="6" s="1"/>
  <c r="M826" i="6" l="1"/>
  <c r="L826" i="6" s="1"/>
  <c r="J826" i="6" s="1"/>
  <c r="K827" i="6" s="1"/>
  <c r="Q827" i="6"/>
  <c r="P827" i="6" s="1"/>
  <c r="N827" i="6" s="1"/>
  <c r="O828" i="6" s="1"/>
  <c r="Q828" i="6" l="1"/>
  <c r="P828" i="6" s="1"/>
  <c r="N828" i="6" s="1"/>
  <c r="O829" i="6" s="1"/>
  <c r="M827" i="6"/>
  <c r="L827" i="6" s="1"/>
  <c r="J827" i="6" s="1"/>
  <c r="K828" i="6" s="1"/>
  <c r="M828" i="6" l="1"/>
  <c r="L828" i="6" s="1"/>
  <c r="J828" i="6" s="1"/>
  <c r="K829" i="6" s="1"/>
  <c r="Q829" i="6"/>
  <c r="P829" i="6" s="1"/>
  <c r="N829" i="6" s="1"/>
  <c r="O830" i="6" s="1"/>
  <c r="Q830" i="6" l="1"/>
  <c r="P830" i="6" s="1"/>
  <c r="N830" i="6" s="1"/>
  <c r="O831" i="6" s="1"/>
  <c r="M829" i="6"/>
  <c r="L829" i="6" s="1"/>
  <c r="J829" i="6" s="1"/>
  <c r="K830" i="6" s="1"/>
  <c r="M830" i="6" l="1"/>
  <c r="L830" i="6" s="1"/>
  <c r="J830" i="6" s="1"/>
  <c r="K831" i="6" s="1"/>
  <c r="Q831" i="6"/>
  <c r="P831" i="6" s="1"/>
  <c r="N831" i="6" s="1"/>
  <c r="O832" i="6" s="1"/>
  <c r="Q832" i="6" l="1"/>
  <c r="P832" i="6" s="1"/>
  <c r="N832" i="6" s="1"/>
  <c r="O833" i="6" s="1"/>
  <c r="M831" i="6"/>
  <c r="L831" i="6" s="1"/>
  <c r="J831" i="6" s="1"/>
  <c r="K832" i="6" s="1"/>
  <c r="M832" i="6" l="1"/>
  <c r="L832" i="6" s="1"/>
  <c r="J832" i="6" s="1"/>
  <c r="K833" i="6" s="1"/>
  <c r="Q833" i="6"/>
  <c r="P833" i="6" s="1"/>
  <c r="N833" i="6" s="1"/>
  <c r="O834" i="6" s="1"/>
  <c r="M833" i="6" l="1"/>
  <c r="L833" i="6" s="1"/>
  <c r="J833" i="6" s="1"/>
  <c r="K834" i="6" s="1"/>
  <c r="Q834" i="6"/>
  <c r="P834" i="6" s="1"/>
  <c r="N834" i="6" s="1"/>
  <c r="O835" i="6" s="1"/>
  <c r="Q835" i="6" l="1"/>
  <c r="P835" i="6" s="1"/>
  <c r="N835" i="6" s="1"/>
  <c r="O836" i="6" s="1"/>
  <c r="M834" i="6"/>
  <c r="L834" i="6" s="1"/>
  <c r="J834" i="6" s="1"/>
  <c r="K835" i="6" s="1"/>
  <c r="M835" i="6" l="1"/>
  <c r="L835" i="6" s="1"/>
  <c r="J835" i="6" s="1"/>
  <c r="K836" i="6" s="1"/>
  <c r="Q836" i="6"/>
  <c r="P836" i="6" s="1"/>
  <c r="N836" i="6" s="1"/>
  <c r="O837" i="6" s="1"/>
  <c r="Q837" i="6" l="1"/>
  <c r="P837" i="6" s="1"/>
  <c r="N837" i="6" s="1"/>
  <c r="O838" i="6" s="1"/>
  <c r="M836" i="6"/>
  <c r="L836" i="6" s="1"/>
  <c r="J836" i="6" s="1"/>
  <c r="K837" i="6" s="1"/>
  <c r="M837" i="6" l="1"/>
  <c r="L837" i="6" s="1"/>
  <c r="J837" i="6" s="1"/>
  <c r="K838" i="6" s="1"/>
  <c r="Q838" i="6"/>
  <c r="P838" i="6" s="1"/>
  <c r="N838" i="6" s="1"/>
  <c r="O839" i="6" s="1"/>
  <c r="Q839" i="6" l="1"/>
  <c r="P839" i="6" s="1"/>
  <c r="N839" i="6" s="1"/>
  <c r="O840" i="6" s="1"/>
  <c r="M838" i="6"/>
  <c r="L838" i="6" s="1"/>
  <c r="J838" i="6" s="1"/>
  <c r="K839" i="6" s="1"/>
  <c r="M839" i="6" l="1"/>
  <c r="L839" i="6" s="1"/>
  <c r="J839" i="6" s="1"/>
  <c r="K840" i="6" s="1"/>
  <c r="Q840" i="6"/>
  <c r="P840" i="6" s="1"/>
  <c r="N840" i="6" s="1"/>
  <c r="O841" i="6" s="1"/>
  <c r="Q841" i="6" l="1"/>
  <c r="P841" i="6" s="1"/>
  <c r="N841" i="6" s="1"/>
  <c r="O842" i="6" s="1"/>
  <c r="M840" i="6"/>
  <c r="L840" i="6" s="1"/>
  <c r="J840" i="6" s="1"/>
  <c r="K841" i="6" s="1"/>
  <c r="M841" i="6" l="1"/>
  <c r="L841" i="6" s="1"/>
  <c r="J841" i="6" s="1"/>
  <c r="K842" i="6" s="1"/>
  <c r="Q842" i="6"/>
  <c r="P842" i="6" s="1"/>
  <c r="N842" i="6" s="1"/>
  <c r="O843" i="6" s="1"/>
  <c r="Q843" i="6" l="1"/>
  <c r="P843" i="6" s="1"/>
  <c r="N843" i="6" s="1"/>
  <c r="O844" i="6" s="1"/>
  <c r="M842" i="6"/>
  <c r="L842" i="6" s="1"/>
  <c r="J842" i="6" s="1"/>
  <c r="K843" i="6" s="1"/>
  <c r="M843" i="6" l="1"/>
  <c r="L843" i="6" s="1"/>
  <c r="J843" i="6" s="1"/>
  <c r="K844" i="6" s="1"/>
  <c r="Q844" i="6"/>
  <c r="P844" i="6" s="1"/>
  <c r="N844" i="6" s="1"/>
  <c r="O845" i="6" s="1"/>
  <c r="Q845" i="6" l="1"/>
  <c r="P845" i="6" s="1"/>
  <c r="N845" i="6" s="1"/>
  <c r="O846" i="6" s="1"/>
  <c r="M844" i="6"/>
  <c r="L844" i="6" s="1"/>
  <c r="J844" i="6" s="1"/>
  <c r="K845" i="6" s="1"/>
  <c r="M845" i="6" l="1"/>
  <c r="L845" i="6" s="1"/>
  <c r="J845" i="6" s="1"/>
  <c r="K846" i="6" s="1"/>
  <c r="Q846" i="6"/>
  <c r="P846" i="6" s="1"/>
  <c r="N846" i="6" s="1"/>
  <c r="O847" i="6" s="1"/>
  <c r="Q847" i="6" l="1"/>
  <c r="P847" i="6" s="1"/>
  <c r="N847" i="6" s="1"/>
  <c r="O848" i="6" s="1"/>
  <c r="M846" i="6"/>
  <c r="L846" i="6" s="1"/>
  <c r="J846" i="6" s="1"/>
  <c r="K847" i="6" s="1"/>
  <c r="M847" i="6" l="1"/>
  <c r="L847" i="6" s="1"/>
  <c r="J847" i="6" s="1"/>
  <c r="K848" i="6" s="1"/>
  <c r="Q848" i="6"/>
  <c r="P848" i="6" s="1"/>
  <c r="N848" i="6" s="1"/>
  <c r="O849" i="6" s="1"/>
  <c r="Q849" i="6" l="1"/>
  <c r="P849" i="6" s="1"/>
  <c r="N849" i="6" s="1"/>
  <c r="O850" i="6" s="1"/>
  <c r="M848" i="6"/>
  <c r="L848" i="6" s="1"/>
  <c r="J848" i="6" s="1"/>
  <c r="K849" i="6" s="1"/>
  <c r="M849" i="6" l="1"/>
  <c r="L849" i="6" s="1"/>
  <c r="J849" i="6" s="1"/>
  <c r="K850" i="6" s="1"/>
  <c r="Q850" i="6"/>
  <c r="P850" i="6" s="1"/>
  <c r="N850" i="6" s="1"/>
  <c r="O851" i="6" s="1"/>
  <c r="Q851" i="6" l="1"/>
  <c r="P851" i="6" s="1"/>
  <c r="N851" i="6" s="1"/>
  <c r="O852" i="6" s="1"/>
  <c r="M850" i="6"/>
  <c r="L850" i="6" s="1"/>
  <c r="J850" i="6" s="1"/>
  <c r="K851" i="6" s="1"/>
  <c r="M851" i="6" l="1"/>
  <c r="L851" i="6" s="1"/>
  <c r="J851" i="6" s="1"/>
  <c r="K852" i="6" s="1"/>
  <c r="Q852" i="6"/>
  <c r="P852" i="6" s="1"/>
  <c r="N852" i="6" s="1"/>
  <c r="O853" i="6" s="1"/>
  <c r="Q853" i="6" l="1"/>
  <c r="P853" i="6" s="1"/>
  <c r="N853" i="6" s="1"/>
  <c r="O854" i="6" s="1"/>
  <c r="M852" i="6"/>
  <c r="L852" i="6" s="1"/>
  <c r="J852" i="6" s="1"/>
  <c r="K853" i="6" s="1"/>
  <c r="M853" i="6" l="1"/>
  <c r="L853" i="6" s="1"/>
  <c r="J853" i="6" s="1"/>
  <c r="K854" i="6" s="1"/>
  <c r="Q854" i="6"/>
  <c r="P854" i="6" s="1"/>
  <c r="N854" i="6" s="1"/>
  <c r="O855" i="6" s="1"/>
  <c r="Q855" i="6" l="1"/>
  <c r="P855" i="6" s="1"/>
  <c r="N855" i="6" s="1"/>
  <c r="O856" i="6" s="1"/>
  <c r="M854" i="6"/>
  <c r="L854" i="6" s="1"/>
  <c r="J854" i="6" s="1"/>
  <c r="K855" i="6" s="1"/>
  <c r="M855" i="6" l="1"/>
  <c r="L855" i="6" s="1"/>
  <c r="J855" i="6" s="1"/>
  <c r="K856" i="6" s="1"/>
  <c r="Q856" i="6"/>
  <c r="P856" i="6" s="1"/>
  <c r="N856" i="6" s="1"/>
  <c r="O857" i="6" s="1"/>
  <c r="Q857" i="6" l="1"/>
  <c r="P857" i="6" s="1"/>
  <c r="N857" i="6" s="1"/>
  <c r="O858" i="6" s="1"/>
  <c r="M856" i="6"/>
  <c r="L856" i="6" s="1"/>
  <c r="J856" i="6" s="1"/>
  <c r="K857" i="6" s="1"/>
  <c r="M857" i="6" l="1"/>
  <c r="L857" i="6" s="1"/>
  <c r="J857" i="6" s="1"/>
  <c r="K858" i="6" s="1"/>
  <c r="Q858" i="6"/>
  <c r="P858" i="6" s="1"/>
  <c r="N858" i="6" s="1"/>
  <c r="O859" i="6" s="1"/>
  <c r="Q859" i="6" l="1"/>
  <c r="P859" i="6" s="1"/>
  <c r="N859" i="6" s="1"/>
  <c r="O860" i="6" s="1"/>
  <c r="M858" i="6"/>
  <c r="L858" i="6" s="1"/>
  <c r="J858" i="6" s="1"/>
  <c r="K859" i="6" s="1"/>
  <c r="M859" i="6" l="1"/>
  <c r="L859" i="6" s="1"/>
  <c r="J859" i="6" s="1"/>
  <c r="K860" i="6" s="1"/>
  <c r="Q860" i="6"/>
  <c r="P860" i="6" s="1"/>
  <c r="N860" i="6" s="1"/>
  <c r="O861" i="6" s="1"/>
  <c r="Q861" i="6" l="1"/>
  <c r="P861" i="6" s="1"/>
  <c r="N861" i="6" s="1"/>
  <c r="O862" i="6" s="1"/>
  <c r="M860" i="6"/>
  <c r="L860" i="6" s="1"/>
  <c r="J860" i="6" s="1"/>
  <c r="K861" i="6" s="1"/>
  <c r="M861" i="6" l="1"/>
  <c r="L861" i="6" s="1"/>
  <c r="J861" i="6" s="1"/>
  <c r="K862" i="6" s="1"/>
  <c r="Q862" i="6"/>
  <c r="P862" i="6" s="1"/>
  <c r="N862" i="6" s="1"/>
  <c r="O863" i="6" s="1"/>
  <c r="Q863" i="6" l="1"/>
  <c r="P863" i="6" s="1"/>
  <c r="N863" i="6" s="1"/>
  <c r="O864" i="6" s="1"/>
  <c r="M862" i="6"/>
  <c r="L862" i="6" s="1"/>
  <c r="J862" i="6" s="1"/>
  <c r="K863" i="6" s="1"/>
  <c r="M863" i="6" l="1"/>
  <c r="L863" i="6" s="1"/>
  <c r="J863" i="6" s="1"/>
  <c r="K864" i="6" s="1"/>
  <c r="Q864" i="6"/>
  <c r="P864" i="6" s="1"/>
  <c r="N864" i="6" s="1"/>
  <c r="O865" i="6" s="1"/>
  <c r="Q865" i="6" l="1"/>
  <c r="P865" i="6" s="1"/>
  <c r="N865" i="6" s="1"/>
  <c r="O866" i="6" s="1"/>
  <c r="M864" i="6"/>
  <c r="L864" i="6" s="1"/>
  <c r="J864" i="6" s="1"/>
  <c r="K865" i="6" s="1"/>
  <c r="M865" i="6" l="1"/>
  <c r="L865" i="6" s="1"/>
  <c r="J865" i="6" s="1"/>
  <c r="K866" i="6" s="1"/>
  <c r="Q866" i="6"/>
  <c r="P866" i="6" s="1"/>
  <c r="N866" i="6" s="1"/>
  <c r="O867" i="6" s="1"/>
  <c r="Q867" i="6" l="1"/>
  <c r="P867" i="6" s="1"/>
  <c r="N867" i="6" s="1"/>
  <c r="O868" i="6" s="1"/>
  <c r="M866" i="6"/>
  <c r="L866" i="6" s="1"/>
  <c r="J866" i="6" s="1"/>
  <c r="K867" i="6" s="1"/>
  <c r="M867" i="6" l="1"/>
  <c r="L867" i="6" s="1"/>
  <c r="J867" i="6" s="1"/>
  <c r="K868" i="6" s="1"/>
  <c r="Q868" i="6"/>
  <c r="P868" i="6" s="1"/>
  <c r="N868" i="6" s="1"/>
  <c r="O869" i="6" s="1"/>
  <c r="Q869" i="6" l="1"/>
  <c r="P869" i="6" s="1"/>
  <c r="N869" i="6" s="1"/>
  <c r="O870" i="6" s="1"/>
  <c r="M868" i="6"/>
  <c r="L868" i="6" s="1"/>
  <c r="J868" i="6" s="1"/>
  <c r="K869" i="6" s="1"/>
  <c r="M869" i="6" l="1"/>
  <c r="L869" i="6" s="1"/>
  <c r="J869" i="6" s="1"/>
  <c r="K870" i="6" s="1"/>
  <c r="Q870" i="6"/>
  <c r="P870" i="6" s="1"/>
  <c r="N870" i="6" s="1"/>
  <c r="O871" i="6" s="1"/>
  <c r="Q871" i="6" l="1"/>
  <c r="P871" i="6" s="1"/>
  <c r="N871" i="6" s="1"/>
  <c r="O872" i="6" s="1"/>
  <c r="M870" i="6"/>
  <c r="L870" i="6" s="1"/>
  <c r="J870" i="6" s="1"/>
  <c r="K871" i="6" s="1"/>
  <c r="M871" i="6" l="1"/>
  <c r="L871" i="6" s="1"/>
  <c r="J871" i="6" s="1"/>
  <c r="K872" i="6" s="1"/>
  <c r="Q872" i="6"/>
  <c r="P872" i="6" s="1"/>
  <c r="N872" i="6" s="1"/>
  <c r="O873" i="6" s="1"/>
  <c r="Q873" i="6" l="1"/>
  <c r="P873" i="6" s="1"/>
  <c r="N873" i="6" s="1"/>
  <c r="O874" i="6" s="1"/>
  <c r="M872" i="6"/>
  <c r="L872" i="6" s="1"/>
  <c r="J872" i="6" s="1"/>
  <c r="K873" i="6" s="1"/>
  <c r="M873" i="6" l="1"/>
  <c r="L873" i="6" s="1"/>
  <c r="J873" i="6" s="1"/>
  <c r="K874" i="6" s="1"/>
  <c r="Q874" i="6"/>
  <c r="P874" i="6" s="1"/>
  <c r="N874" i="6" s="1"/>
  <c r="O875" i="6" s="1"/>
  <c r="Q875" i="6" l="1"/>
  <c r="P875" i="6" s="1"/>
  <c r="N875" i="6" s="1"/>
  <c r="O876" i="6" s="1"/>
  <c r="M874" i="6"/>
  <c r="L874" i="6" s="1"/>
  <c r="J874" i="6" s="1"/>
  <c r="K875" i="6" s="1"/>
  <c r="M875" i="6" l="1"/>
  <c r="L875" i="6" s="1"/>
  <c r="J875" i="6" s="1"/>
  <c r="K876" i="6" s="1"/>
  <c r="Q876" i="6"/>
  <c r="P876" i="6" s="1"/>
  <c r="N876" i="6" s="1"/>
  <c r="O877" i="6" s="1"/>
  <c r="Q877" i="6" l="1"/>
  <c r="P877" i="6" s="1"/>
  <c r="N877" i="6" s="1"/>
  <c r="O878" i="6" s="1"/>
  <c r="M876" i="6"/>
  <c r="L876" i="6" s="1"/>
  <c r="J876" i="6" s="1"/>
  <c r="K877" i="6" s="1"/>
  <c r="M877" i="6" l="1"/>
  <c r="L877" i="6" s="1"/>
  <c r="J877" i="6" s="1"/>
  <c r="K878" i="6" s="1"/>
  <c r="Q878" i="6"/>
  <c r="P878" i="6" s="1"/>
  <c r="N878" i="6" s="1"/>
  <c r="O879" i="6" s="1"/>
  <c r="Q879" i="6" l="1"/>
  <c r="P879" i="6" s="1"/>
  <c r="N879" i="6" s="1"/>
  <c r="O880" i="6" s="1"/>
  <c r="M878" i="6"/>
  <c r="L878" i="6" s="1"/>
  <c r="J878" i="6" s="1"/>
  <c r="K879" i="6" s="1"/>
  <c r="M879" i="6" l="1"/>
  <c r="L879" i="6" s="1"/>
  <c r="J879" i="6" s="1"/>
  <c r="K880" i="6" s="1"/>
  <c r="Q880" i="6"/>
  <c r="P880" i="6" s="1"/>
  <c r="N880" i="6" s="1"/>
  <c r="O881" i="6" s="1"/>
  <c r="Q881" i="6" l="1"/>
  <c r="P881" i="6" s="1"/>
  <c r="N881" i="6" s="1"/>
  <c r="O882" i="6" s="1"/>
  <c r="M880" i="6"/>
  <c r="L880" i="6" s="1"/>
  <c r="J880" i="6" s="1"/>
  <c r="K881" i="6" s="1"/>
  <c r="M881" i="6" l="1"/>
  <c r="L881" i="6" s="1"/>
  <c r="J881" i="6" s="1"/>
  <c r="K882" i="6" s="1"/>
  <c r="Q882" i="6"/>
  <c r="P882" i="6" s="1"/>
  <c r="N882" i="6" s="1"/>
  <c r="O883" i="6" s="1"/>
  <c r="Q883" i="6" l="1"/>
  <c r="P883" i="6" s="1"/>
  <c r="N883" i="6" s="1"/>
  <c r="O884" i="6" s="1"/>
  <c r="M882" i="6"/>
  <c r="L882" i="6" s="1"/>
  <c r="J882" i="6" s="1"/>
  <c r="K883" i="6" s="1"/>
  <c r="M883" i="6" l="1"/>
  <c r="L883" i="6" s="1"/>
  <c r="J883" i="6" s="1"/>
  <c r="K884" i="6" s="1"/>
  <c r="Q884" i="6"/>
  <c r="P884" i="6" s="1"/>
  <c r="N884" i="6" s="1"/>
  <c r="O885" i="6" s="1"/>
  <c r="Q885" i="6" l="1"/>
  <c r="P885" i="6" s="1"/>
  <c r="N885" i="6" s="1"/>
  <c r="O886" i="6" s="1"/>
  <c r="M884" i="6"/>
  <c r="L884" i="6" s="1"/>
  <c r="J884" i="6" s="1"/>
  <c r="K885" i="6" s="1"/>
  <c r="M885" i="6" l="1"/>
  <c r="L885" i="6" s="1"/>
  <c r="J885" i="6" s="1"/>
  <c r="K886" i="6" s="1"/>
  <c r="Q886" i="6"/>
  <c r="P886" i="6" s="1"/>
  <c r="N886" i="6" s="1"/>
  <c r="O887" i="6" s="1"/>
  <c r="Q887" i="6" l="1"/>
  <c r="P887" i="6" s="1"/>
  <c r="N887" i="6" s="1"/>
  <c r="O888" i="6" s="1"/>
  <c r="M886" i="6"/>
  <c r="L886" i="6" s="1"/>
  <c r="J886" i="6" s="1"/>
  <c r="K887" i="6" s="1"/>
  <c r="M887" i="6" l="1"/>
  <c r="L887" i="6" s="1"/>
  <c r="J887" i="6" s="1"/>
  <c r="K888" i="6" s="1"/>
  <c r="Q888" i="6"/>
  <c r="P888" i="6" s="1"/>
  <c r="N888" i="6" s="1"/>
  <c r="O889" i="6" s="1"/>
  <c r="Q889" i="6" l="1"/>
  <c r="P889" i="6" s="1"/>
  <c r="N889" i="6" s="1"/>
  <c r="O890" i="6" s="1"/>
  <c r="M888" i="6"/>
  <c r="L888" i="6" s="1"/>
  <c r="J888" i="6" s="1"/>
  <c r="K889" i="6" s="1"/>
  <c r="M889" i="6" l="1"/>
  <c r="L889" i="6" s="1"/>
  <c r="J889" i="6" s="1"/>
  <c r="K890" i="6" s="1"/>
  <c r="Q890" i="6"/>
  <c r="P890" i="6" s="1"/>
  <c r="N890" i="6" s="1"/>
  <c r="O891" i="6" s="1"/>
  <c r="Q891" i="6" l="1"/>
  <c r="P891" i="6" s="1"/>
  <c r="N891" i="6" s="1"/>
  <c r="O892" i="6" s="1"/>
  <c r="M890" i="6"/>
  <c r="L890" i="6" s="1"/>
  <c r="J890" i="6" s="1"/>
  <c r="K891" i="6" s="1"/>
  <c r="M891" i="6" l="1"/>
  <c r="L891" i="6" s="1"/>
  <c r="J891" i="6" s="1"/>
  <c r="K892" i="6" s="1"/>
  <c r="Q892" i="6"/>
  <c r="P892" i="6" s="1"/>
  <c r="N892" i="6" s="1"/>
  <c r="O893" i="6" s="1"/>
  <c r="Q893" i="6" l="1"/>
  <c r="P893" i="6" s="1"/>
  <c r="N893" i="6" s="1"/>
  <c r="O894" i="6" s="1"/>
  <c r="M892" i="6"/>
  <c r="L892" i="6" s="1"/>
  <c r="J892" i="6" s="1"/>
  <c r="K893" i="6" s="1"/>
  <c r="M893" i="6" l="1"/>
  <c r="L893" i="6" s="1"/>
  <c r="J893" i="6" s="1"/>
  <c r="K894" i="6" s="1"/>
  <c r="Q894" i="6"/>
  <c r="P894" i="6" s="1"/>
  <c r="N894" i="6" s="1"/>
  <c r="O895" i="6" s="1"/>
  <c r="Q895" i="6" l="1"/>
  <c r="P895" i="6" s="1"/>
  <c r="N895" i="6" s="1"/>
  <c r="O896" i="6" s="1"/>
  <c r="M894" i="6"/>
  <c r="L894" i="6" s="1"/>
  <c r="J894" i="6" s="1"/>
  <c r="K895" i="6" s="1"/>
  <c r="M895" i="6" l="1"/>
  <c r="L895" i="6" s="1"/>
  <c r="J895" i="6" s="1"/>
  <c r="K896" i="6" s="1"/>
  <c r="Q896" i="6"/>
  <c r="P896" i="6" s="1"/>
  <c r="N896" i="6" s="1"/>
  <c r="O897" i="6" s="1"/>
  <c r="Q897" i="6" l="1"/>
  <c r="P897" i="6" s="1"/>
  <c r="N897" i="6" s="1"/>
  <c r="O898" i="6" s="1"/>
  <c r="M896" i="6"/>
  <c r="L896" i="6" s="1"/>
  <c r="J896" i="6" s="1"/>
  <c r="K897" i="6" s="1"/>
  <c r="M897" i="6" l="1"/>
  <c r="L897" i="6" s="1"/>
  <c r="J897" i="6" s="1"/>
  <c r="K898" i="6" s="1"/>
  <c r="Q898" i="6"/>
  <c r="P898" i="6" s="1"/>
  <c r="N898" i="6" s="1"/>
  <c r="O899" i="6" s="1"/>
  <c r="Q899" i="6" l="1"/>
  <c r="P899" i="6" s="1"/>
  <c r="N899" i="6" s="1"/>
  <c r="O900" i="6" s="1"/>
  <c r="M898" i="6"/>
  <c r="L898" i="6" s="1"/>
  <c r="J898" i="6" s="1"/>
  <c r="K899" i="6" s="1"/>
  <c r="M899" i="6" l="1"/>
  <c r="L899" i="6" s="1"/>
  <c r="J899" i="6" s="1"/>
  <c r="K900" i="6" s="1"/>
  <c r="Q900" i="6"/>
  <c r="P900" i="6" s="1"/>
  <c r="N900" i="6" s="1"/>
  <c r="O901" i="6" s="1"/>
  <c r="Q901" i="6" l="1"/>
  <c r="P901" i="6" s="1"/>
  <c r="N901" i="6" s="1"/>
  <c r="O902" i="6" s="1"/>
  <c r="M900" i="6"/>
  <c r="L900" i="6" s="1"/>
  <c r="J900" i="6" s="1"/>
  <c r="K901" i="6" s="1"/>
  <c r="M901" i="6" l="1"/>
  <c r="L901" i="6" s="1"/>
  <c r="J901" i="6" s="1"/>
  <c r="K902" i="6" s="1"/>
  <c r="Q902" i="6"/>
  <c r="P902" i="6" s="1"/>
  <c r="N902" i="6" s="1"/>
  <c r="O903" i="6" s="1"/>
  <c r="Q903" i="6" l="1"/>
  <c r="P903" i="6" s="1"/>
  <c r="N903" i="6" s="1"/>
  <c r="O904" i="6" s="1"/>
  <c r="M902" i="6"/>
  <c r="L902" i="6" s="1"/>
  <c r="J902" i="6" s="1"/>
  <c r="K903" i="6" s="1"/>
  <c r="M903" i="6" l="1"/>
  <c r="L903" i="6" s="1"/>
  <c r="J903" i="6" s="1"/>
  <c r="K904" i="6" s="1"/>
  <c r="Q904" i="6"/>
  <c r="P904" i="6" s="1"/>
  <c r="N904" i="6" s="1"/>
  <c r="O905" i="6" s="1"/>
  <c r="Q905" i="6" l="1"/>
  <c r="P905" i="6" s="1"/>
  <c r="N905" i="6" s="1"/>
  <c r="O906" i="6" s="1"/>
  <c r="M904" i="6"/>
  <c r="L904" i="6" s="1"/>
  <c r="J904" i="6" s="1"/>
  <c r="K905" i="6" s="1"/>
  <c r="M905" i="6" l="1"/>
  <c r="L905" i="6" s="1"/>
  <c r="J905" i="6" s="1"/>
  <c r="K906" i="6" s="1"/>
  <c r="Q906" i="6"/>
  <c r="P906" i="6" s="1"/>
  <c r="N906" i="6" s="1"/>
  <c r="O907" i="6" s="1"/>
  <c r="Q907" i="6" l="1"/>
  <c r="P907" i="6" s="1"/>
  <c r="N907" i="6" s="1"/>
  <c r="O908" i="6" s="1"/>
  <c r="M906" i="6"/>
  <c r="L906" i="6" s="1"/>
  <c r="J906" i="6" s="1"/>
  <c r="K907" i="6" s="1"/>
  <c r="M907" i="6" l="1"/>
  <c r="L907" i="6" s="1"/>
  <c r="J907" i="6" s="1"/>
  <c r="K908" i="6" s="1"/>
  <c r="Q908" i="6"/>
  <c r="P908" i="6" s="1"/>
  <c r="N908" i="6" s="1"/>
  <c r="O909" i="6" s="1"/>
  <c r="Q909" i="6" l="1"/>
  <c r="P909" i="6" s="1"/>
  <c r="N909" i="6" s="1"/>
  <c r="O910" i="6" s="1"/>
  <c r="M908" i="6"/>
  <c r="L908" i="6" s="1"/>
  <c r="J908" i="6" s="1"/>
  <c r="K909" i="6" s="1"/>
  <c r="M909" i="6" l="1"/>
  <c r="L909" i="6" s="1"/>
  <c r="J909" i="6" s="1"/>
  <c r="K910" i="6" s="1"/>
  <c r="Q910" i="6"/>
  <c r="P910" i="6" s="1"/>
  <c r="N910" i="6" s="1"/>
  <c r="O911" i="6" s="1"/>
  <c r="Q911" i="6" l="1"/>
  <c r="P911" i="6" s="1"/>
  <c r="N911" i="6" s="1"/>
  <c r="O912" i="6" s="1"/>
  <c r="M910" i="6"/>
  <c r="L910" i="6" s="1"/>
  <c r="J910" i="6" s="1"/>
  <c r="K911" i="6" s="1"/>
  <c r="M911" i="6" l="1"/>
  <c r="L911" i="6" s="1"/>
  <c r="J911" i="6" s="1"/>
  <c r="K912" i="6" s="1"/>
  <c r="Q912" i="6"/>
  <c r="P912" i="6" s="1"/>
  <c r="N912" i="6" s="1"/>
  <c r="O913" i="6" s="1"/>
  <c r="Q913" i="6" l="1"/>
  <c r="P913" i="6" s="1"/>
  <c r="N913" i="6" s="1"/>
  <c r="O914" i="6" s="1"/>
  <c r="M912" i="6"/>
  <c r="L912" i="6" s="1"/>
  <c r="J912" i="6" s="1"/>
  <c r="K913" i="6" s="1"/>
  <c r="M913" i="6" l="1"/>
  <c r="L913" i="6" s="1"/>
  <c r="J913" i="6" s="1"/>
  <c r="K914" i="6" s="1"/>
  <c r="Q914" i="6"/>
  <c r="P914" i="6" s="1"/>
  <c r="N914" i="6" s="1"/>
  <c r="O915" i="6" s="1"/>
  <c r="Q915" i="6" l="1"/>
  <c r="P915" i="6" s="1"/>
  <c r="N915" i="6" s="1"/>
  <c r="O916" i="6" s="1"/>
  <c r="M914" i="6"/>
  <c r="L914" i="6" s="1"/>
  <c r="J914" i="6" s="1"/>
  <c r="K915" i="6" s="1"/>
  <c r="M915" i="6" l="1"/>
  <c r="L915" i="6" s="1"/>
  <c r="J915" i="6" s="1"/>
  <c r="K916" i="6" s="1"/>
  <c r="Q916" i="6"/>
  <c r="P916" i="6" s="1"/>
  <c r="N916" i="6" s="1"/>
  <c r="O917" i="6" s="1"/>
  <c r="Q917" i="6" l="1"/>
  <c r="P917" i="6" s="1"/>
  <c r="N917" i="6" s="1"/>
  <c r="O918" i="6" s="1"/>
  <c r="M916" i="6"/>
  <c r="L916" i="6" s="1"/>
  <c r="J916" i="6" s="1"/>
  <c r="K917" i="6" s="1"/>
  <c r="M917" i="6" l="1"/>
  <c r="L917" i="6" s="1"/>
  <c r="J917" i="6" s="1"/>
  <c r="K918" i="6" s="1"/>
  <c r="Q918" i="6"/>
  <c r="P918" i="6" s="1"/>
  <c r="N918" i="6" s="1"/>
  <c r="O919" i="6" s="1"/>
  <c r="Q919" i="6" l="1"/>
  <c r="P919" i="6" s="1"/>
  <c r="N919" i="6" s="1"/>
  <c r="O920" i="6" s="1"/>
  <c r="M918" i="6"/>
  <c r="L918" i="6" s="1"/>
  <c r="J918" i="6" s="1"/>
  <c r="K919" i="6" s="1"/>
  <c r="M919" i="6" l="1"/>
  <c r="L919" i="6" s="1"/>
  <c r="J919" i="6" s="1"/>
  <c r="K920" i="6" s="1"/>
  <c r="Q920" i="6"/>
  <c r="P920" i="6" s="1"/>
  <c r="N920" i="6" s="1"/>
  <c r="O921" i="6" s="1"/>
  <c r="Q921" i="6" l="1"/>
  <c r="P921" i="6" s="1"/>
  <c r="N921" i="6" s="1"/>
  <c r="O922" i="6" s="1"/>
  <c r="M920" i="6"/>
  <c r="L920" i="6" s="1"/>
  <c r="J920" i="6" s="1"/>
  <c r="K921" i="6" s="1"/>
  <c r="M921" i="6" l="1"/>
  <c r="L921" i="6" s="1"/>
  <c r="J921" i="6" s="1"/>
  <c r="K922" i="6" s="1"/>
  <c r="Q922" i="6"/>
  <c r="P922" i="6" s="1"/>
  <c r="N922" i="6" s="1"/>
  <c r="O923" i="6" s="1"/>
  <c r="Q923" i="6" l="1"/>
  <c r="P923" i="6" s="1"/>
  <c r="N923" i="6" s="1"/>
  <c r="O924" i="6" s="1"/>
  <c r="M922" i="6"/>
  <c r="L922" i="6" s="1"/>
  <c r="J922" i="6" s="1"/>
  <c r="K923" i="6" s="1"/>
  <c r="M923" i="6" l="1"/>
  <c r="L923" i="6" s="1"/>
  <c r="J923" i="6" s="1"/>
  <c r="K924" i="6" s="1"/>
  <c r="Q924" i="6"/>
  <c r="P924" i="6" s="1"/>
  <c r="N924" i="6" s="1"/>
  <c r="O925" i="6" s="1"/>
  <c r="Q925" i="6" l="1"/>
  <c r="P925" i="6" s="1"/>
  <c r="N925" i="6" s="1"/>
  <c r="O926" i="6" s="1"/>
  <c r="M924" i="6"/>
  <c r="L924" i="6" s="1"/>
  <c r="J924" i="6" s="1"/>
  <c r="K925" i="6" s="1"/>
  <c r="M925" i="6" l="1"/>
  <c r="L925" i="6" s="1"/>
  <c r="J925" i="6" s="1"/>
  <c r="K926" i="6" s="1"/>
  <c r="Q926" i="6"/>
  <c r="P926" i="6" s="1"/>
  <c r="N926" i="6" s="1"/>
  <c r="O927" i="6" s="1"/>
  <c r="M926" i="6" l="1"/>
  <c r="L926" i="6" s="1"/>
  <c r="J926" i="6" s="1"/>
  <c r="K927" i="6" s="1"/>
  <c r="Q927" i="6"/>
  <c r="P927" i="6" s="1"/>
  <c r="N927" i="6" s="1"/>
  <c r="O928" i="6" s="1"/>
  <c r="Q928" i="6" l="1"/>
  <c r="P928" i="6" s="1"/>
  <c r="N928" i="6" s="1"/>
  <c r="O929" i="6" s="1"/>
  <c r="M927" i="6"/>
  <c r="L927" i="6" s="1"/>
  <c r="J927" i="6" s="1"/>
  <c r="K928" i="6" s="1"/>
  <c r="M928" i="6" l="1"/>
  <c r="L928" i="6" s="1"/>
  <c r="J928" i="6" s="1"/>
  <c r="K929" i="6" s="1"/>
  <c r="Q929" i="6"/>
  <c r="P929" i="6" s="1"/>
  <c r="N929" i="6" s="1"/>
  <c r="O930" i="6" s="1"/>
  <c r="M929" i="6" l="1"/>
  <c r="L929" i="6" s="1"/>
  <c r="J929" i="6" s="1"/>
  <c r="K930" i="6" s="1"/>
  <c r="Q930" i="6"/>
  <c r="P930" i="6" s="1"/>
  <c r="N930" i="6" s="1"/>
  <c r="O931" i="6" s="1"/>
  <c r="Q931" i="6" l="1"/>
  <c r="P931" i="6" s="1"/>
  <c r="N931" i="6" s="1"/>
  <c r="O932" i="6" s="1"/>
  <c r="M930" i="6"/>
  <c r="L930" i="6" s="1"/>
  <c r="J930" i="6" s="1"/>
  <c r="K931" i="6" s="1"/>
  <c r="M931" i="6" l="1"/>
  <c r="L931" i="6" s="1"/>
  <c r="J931" i="6" s="1"/>
  <c r="K932" i="6" s="1"/>
  <c r="Q932" i="6"/>
  <c r="P932" i="6" s="1"/>
  <c r="N932" i="6" s="1"/>
  <c r="O933" i="6" s="1"/>
  <c r="M932" i="6" l="1"/>
  <c r="L932" i="6" s="1"/>
  <c r="J932" i="6" s="1"/>
  <c r="K933" i="6" s="1"/>
  <c r="Q933" i="6"/>
  <c r="P933" i="6" s="1"/>
  <c r="N933" i="6" s="1"/>
  <c r="O934" i="6" s="1"/>
  <c r="Q934" i="6" l="1"/>
  <c r="P934" i="6" s="1"/>
  <c r="N934" i="6" s="1"/>
  <c r="O935" i="6" s="1"/>
  <c r="M933" i="6"/>
  <c r="L933" i="6" s="1"/>
  <c r="J933" i="6" s="1"/>
  <c r="K934" i="6" s="1"/>
  <c r="M934" i="6" l="1"/>
  <c r="L934" i="6" s="1"/>
  <c r="J934" i="6" s="1"/>
  <c r="K935" i="6" s="1"/>
  <c r="Q935" i="6"/>
  <c r="P935" i="6" s="1"/>
  <c r="N935" i="6" s="1"/>
  <c r="O936" i="6" s="1"/>
  <c r="Q936" i="6" l="1"/>
  <c r="P936" i="6" s="1"/>
  <c r="N936" i="6" s="1"/>
  <c r="O937" i="6" s="1"/>
  <c r="M935" i="6"/>
  <c r="L935" i="6" s="1"/>
  <c r="J935" i="6" s="1"/>
  <c r="K936" i="6" s="1"/>
  <c r="M936" i="6" l="1"/>
  <c r="L936" i="6" s="1"/>
  <c r="J936" i="6" s="1"/>
  <c r="K937" i="6" s="1"/>
  <c r="Q937" i="6"/>
  <c r="P937" i="6" s="1"/>
  <c r="N937" i="6" s="1"/>
  <c r="O938" i="6" s="1"/>
  <c r="Q938" i="6" l="1"/>
  <c r="P938" i="6" s="1"/>
  <c r="N938" i="6" s="1"/>
  <c r="O939" i="6" s="1"/>
  <c r="M937" i="6"/>
  <c r="L937" i="6" s="1"/>
  <c r="J937" i="6" s="1"/>
  <c r="K938" i="6" s="1"/>
  <c r="M938" i="6" l="1"/>
  <c r="L938" i="6" s="1"/>
  <c r="J938" i="6" s="1"/>
  <c r="K939" i="6" s="1"/>
  <c r="Q939" i="6"/>
  <c r="P939" i="6" s="1"/>
  <c r="N939" i="6" s="1"/>
  <c r="O940" i="6" s="1"/>
  <c r="Q940" i="6" l="1"/>
  <c r="P940" i="6" s="1"/>
  <c r="N940" i="6" s="1"/>
  <c r="O941" i="6" s="1"/>
  <c r="M939" i="6"/>
  <c r="L939" i="6" s="1"/>
  <c r="J939" i="6" s="1"/>
  <c r="K940" i="6" s="1"/>
  <c r="M940" i="6" l="1"/>
  <c r="L940" i="6" s="1"/>
  <c r="J940" i="6" s="1"/>
  <c r="K941" i="6" s="1"/>
  <c r="Q941" i="6"/>
  <c r="P941" i="6" s="1"/>
  <c r="N941" i="6" s="1"/>
  <c r="O942" i="6" s="1"/>
  <c r="Q942" i="6" l="1"/>
  <c r="P942" i="6" s="1"/>
  <c r="N942" i="6" s="1"/>
  <c r="O943" i="6" s="1"/>
  <c r="M941" i="6"/>
  <c r="L941" i="6" s="1"/>
  <c r="J941" i="6" s="1"/>
  <c r="K942" i="6" s="1"/>
  <c r="M942" i="6" l="1"/>
  <c r="L942" i="6" s="1"/>
  <c r="J942" i="6" s="1"/>
  <c r="K943" i="6" s="1"/>
  <c r="Q943" i="6"/>
  <c r="P943" i="6" s="1"/>
  <c r="N943" i="6" s="1"/>
  <c r="O944" i="6" s="1"/>
  <c r="Q944" i="6" l="1"/>
  <c r="P944" i="6" s="1"/>
  <c r="N944" i="6" s="1"/>
  <c r="O945" i="6" s="1"/>
  <c r="M943" i="6"/>
  <c r="L943" i="6" s="1"/>
  <c r="J943" i="6" s="1"/>
  <c r="K944" i="6" s="1"/>
  <c r="M944" i="6" l="1"/>
  <c r="L944" i="6" s="1"/>
  <c r="J944" i="6" s="1"/>
  <c r="K945" i="6" s="1"/>
  <c r="Q945" i="6"/>
  <c r="P945" i="6" s="1"/>
  <c r="N945" i="6" s="1"/>
  <c r="O946" i="6" s="1"/>
  <c r="Q946" i="6" l="1"/>
  <c r="P946" i="6" s="1"/>
  <c r="N946" i="6" s="1"/>
  <c r="O947" i="6" s="1"/>
  <c r="M945" i="6"/>
  <c r="L945" i="6" s="1"/>
  <c r="J945" i="6" s="1"/>
  <c r="K946" i="6" s="1"/>
  <c r="M946" i="6" l="1"/>
  <c r="L946" i="6" s="1"/>
  <c r="J946" i="6" s="1"/>
  <c r="K947" i="6" s="1"/>
  <c r="Q947" i="6"/>
  <c r="P947" i="6" s="1"/>
  <c r="N947" i="6" s="1"/>
  <c r="O948" i="6" s="1"/>
  <c r="Q948" i="6" l="1"/>
  <c r="P948" i="6" s="1"/>
  <c r="N948" i="6" s="1"/>
  <c r="O949" i="6" s="1"/>
  <c r="M947" i="6"/>
  <c r="L947" i="6" s="1"/>
  <c r="J947" i="6" s="1"/>
  <c r="K948" i="6" s="1"/>
  <c r="M948" i="6" l="1"/>
  <c r="L948" i="6" s="1"/>
  <c r="J948" i="6" s="1"/>
  <c r="K949" i="6" s="1"/>
  <c r="Q949" i="6"/>
  <c r="P949" i="6" s="1"/>
  <c r="N949" i="6" s="1"/>
  <c r="O950" i="6" s="1"/>
  <c r="Q950" i="6" l="1"/>
  <c r="P950" i="6" s="1"/>
  <c r="N950" i="6" s="1"/>
  <c r="O951" i="6" s="1"/>
  <c r="M949" i="6"/>
  <c r="L949" i="6" s="1"/>
  <c r="J949" i="6" s="1"/>
  <c r="K950" i="6" s="1"/>
  <c r="M950" i="6" l="1"/>
  <c r="L950" i="6" s="1"/>
  <c r="J950" i="6" s="1"/>
  <c r="K951" i="6" s="1"/>
  <c r="Q951" i="6"/>
  <c r="P951" i="6" s="1"/>
  <c r="N951" i="6" s="1"/>
  <c r="O952" i="6" s="1"/>
  <c r="Q952" i="6" l="1"/>
  <c r="P952" i="6" s="1"/>
  <c r="N952" i="6" s="1"/>
  <c r="O953" i="6" s="1"/>
  <c r="M951" i="6"/>
  <c r="L951" i="6" s="1"/>
  <c r="J951" i="6" s="1"/>
  <c r="K952" i="6" s="1"/>
  <c r="M952" i="6" l="1"/>
  <c r="L952" i="6" s="1"/>
  <c r="J952" i="6" s="1"/>
  <c r="K953" i="6" s="1"/>
  <c r="Q953" i="6"/>
  <c r="P953" i="6" s="1"/>
  <c r="N953" i="6" s="1"/>
  <c r="O954" i="6" s="1"/>
  <c r="Q954" i="6" l="1"/>
  <c r="P954" i="6" s="1"/>
  <c r="N954" i="6" s="1"/>
  <c r="O955" i="6" s="1"/>
  <c r="M953" i="6"/>
  <c r="L953" i="6" s="1"/>
  <c r="J953" i="6" s="1"/>
  <c r="K954" i="6" s="1"/>
  <c r="M954" i="6" l="1"/>
  <c r="L954" i="6" s="1"/>
  <c r="J954" i="6" s="1"/>
  <c r="K955" i="6" s="1"/>
  <c r="Q955" i="6"/>
  <c r="P955" i="6" s="1"/>
  <c r="N955" i="6" s="1"/>
  <c r="O956" i="6" s="1"/>
  <c r="Q956" i="6" l="1"/>
  <c r="P956" i="6" s="1"/>
  <c r="N956" i="6" s="1"/>
  <c r="O957" i="6" s="1"/>
  <c r="M955" i="6"/>
  <c r="L955" i="6" s="1"/>
  <c r="J955" i="6" s="1"/>
  <c r="K956" i="6" s="1"/>
  <c r="M956" i="6" l="1"/>
  <c r="L956" i="6" s="1"/>
  <c r="J956" i="6" s="1"/>
  <c r="K957" i="6" s="1"/>
  <c r="Q957" i="6"/>
  <c r="P957" i="6" s="1"/>
  <c r="N957" i="6" s="1"/>
  <c r="O958" i="6" s="1"/>
  <c r="Q958" i="6" l="1"/>
  <c r="P958" i="6" s="1"/>
  <c r="N958" i="6" s="1"/>
  <c r="O959" i="6" s="1"/>
  <c r="M957" i="6"/>
  <c r="L957" i="6" s="1"/>
  <c r="J957" i="6" s="1"/>
  <c r="K958" i="6" s="1"/>
  <c r="M958" i="6" l="1"/>
  <c r="L958" i="6" s="1"/>
  <c r="J958" i="6" s="1"/>
  <c r="K959" i="6" s="1"/>
  <c r="Q959" i="6"/>
  <c r="P959" i="6" s="1"/>
  <c r="N959" i="6" s="1"/>
  <c r="O960" i="6" s="1"/>
  <c r="Q960" i="6" l="1"/>
  <c r="P960" i="6" s="1"/>
  <c r="N960" i="6" s="1"/>
  <c r="O961" i="6" s="1"/>
  <c r="M959" i="6"/>
  <c r="L959" i="6" s="1"/>
  <c r="J959" i="6" s="1"/>
  <c r="K960" i="6" s="1"/>
  <c r="M960" i="6" l="1"/>
  <c r="L960" i="6" s="1"/>
  <c r="J960" i="6" s="1"/>
  <c r="K961" i="6" s="1"/>
  <c r="Q961" i="6"/>
  <c r="P961" i="6" s="1"/>
  <c r="N961" i="6" s="1"/>
  <c r="O962" i="6" s="1"/>
  <c r="Q962" i="6" l="1"/>
  <c r="P962" i="6" s="1"/>
  <c r="N962" i="6" s="1"/>
  <c r="O963" i="6" s="1"/>
  <c r="M961" i="6"/>
  <c r="L961" i="6" s="1"/>
  <c r="J961" i="6" s="1"/>
  <c r="K962" i="6" s="1"/>
  <c r="M962" i="6" l="1"/>
  <c r="L962" i="6" s="1"/>
  <c r="J962" i="6" s="1"/>
  <c r="K963" i="6" s="1"/>
  <c r="Q963" i="6"/>
  <c r="P963" i="6" s="1"/>
  <c r="N963" i="6" s="1"/>
  <c r="O964" i="6" s="1"/>
  <c r="Q964" i="6" l="1"/>
  <c r="P964" i="6" s="1"/>
  <c r="N964" i="6" s="1"/>
  <c r="O965" i="6" s="1"/>
  <c r="M963" i="6"/>
  <c r="L963" i="6" s="1"/>
  <c r="J963" i="6" s="1"/>
  <c r="K964" i="6" s="1"/>
  <c r="M964" i="6" l="1"/>
  <c r="L964" i="6" s="1"/>
  <c r="J964" i="6" s="1"/>
  <c r="K965" i="6" s="1"/>
  <c r="Q965" i="6"/>
  <c r="P965" i="6" s="1"/>
  <c r="N965" i="6" s="1"/>
  <c r="O966" i="6" s="1"/>
  <c r="Q966" i="6" l="1"/>
  <c r="P966" i="6" s="1"/>
  <c r="N966" i="6" s="1"/>
  <c r="O967" i="6" s="1"/>
  <c r="M965" i="6"/>
  <c r="L965" i="6" s="1"/>
  <c r="J965" i="6" s="1"/>
  <c r="K966" i="6" s="1"/>
  <c r="M966" i="6" l="1"/>
  <c r="L966" i="6" s="1"/>
  <c r="J966" i="6" s="1"/>
  <c r="K967" i="6" s="1"/>
  <c r="Q967" i="6"/>
  <c r="P967" i="6" s="1"/>
  <c r="N967" i="6" s="1"/>
  <c r="O968" i="6" s="1"/>
  <c r="Q968" i="6" l="1"/>
  <c r="P968" i="6" s="1"/>
  <c r="N968" i="6" s="1"/>
  <c r="O969" i="6" s="1"/>
  <c r="M967" i="6"/>
  <c r="L967" i="6" s="1"/>
  <c r="J967" i="6" s="1"/>
  <c r="K968" i="6" s="1"/>
  <c r="M968" i="6" l="1"/>
  <c r="L968" i="6" s="1"/>
  <c r="J968" i="6" s="1"/>
  <c r="K969" i="6" s="1"/>
  <c r="Q969" i="6"/>
  <c r="P969" i="6" s="1"/>
  <c r="N969" i="6" s="1"/>
  <c r="O970" i="6" s="1"/>
  <c r="Q970" i="6" l="1"/>
  <c r="P970" i="6" s="1"/>
  <c r="N970" i="6" s="1"/>
  <c r="O971" i="6" s="1"/>
  <c r="M969" i="6"/>
  <c r="L969" i="6" s="1"/>
  <c r="J969" i="6" s="1"/>
  <c r="K970" i="6" s="1"/>
  <c r="M970" i="6" l="1"/>
  <c r="L970" i="6" s="1"/>
  <c r="J970" i="6" s="1"/>
  <c r="K971" i="6" s="1"/>
  <c r="Q971" i="6"/>
  <c r="P971" i="6" s="1"/>
  <c r="N971" i="6" s="1"/>
  <c r="O972" i="6" s="1"/>
  <c r="Q972" i="6" l="1"/>
  <c r="P972" i="6" s="1"/>
  <c r="N972" i="6" s="1"/>
  <c r="O973" i="6" s="1"/>
  <c r="M971" i="6"/>
  <c r="L971" i="6" s="1"/>
  <c r="J971" i="6" s="1"/>
  <c r="K972" i="6" s="1"/>
  <c r="M972" i="6" l="1"/>
  <c r="L972" i="6" s="1"/>
  <c r="J972" i="6" s="1"/>
  <c r="K973" i="6" s="1"/>
  <c r="Q973" i="6"/>
  <c r="P973" i="6" s="1"/>
  <c r="N973" i="6" s="1"/>
  <c r="O974" i="6" s="1"/>
  <c r="Q974" i="6" l="1"/>
  <c r="P974" i="6" s="1"/>
  <c r="N974" i="6" s="1"/>
  <c r="O975" i="6" s="1"/>
  <c r="M973" i="6"/>
  <c r="L973" i="6" s="1"/>
  <c r="J973" i="6" s="1"/>
  <c r="K974" i="6" s="1"/>
  <c r="M974" i="6" l="1"/>
  <c r="L974" i="6" s="1"/>
  <c r="J974" i="6" s="1"/>
  <c r="K975" i="6" s="1"/>
  <c r="Q975" i="6"/>
  <c r="P975" i="6" s="1"/>
  <c r="N975" i="6" s="1"/>
  <c r="O976" i="6" s="1"/>
  <c r="Q976" i="6" l="1"/>
  <c r="P976" i="6" s="1"/>
  <c r="N976" i="6" s="1"/>
  <c r="O977" i="6" s="1"/>
  <c r="M975" i="6"/>
  <c r="L975" i="6" s="1"/>
  <c r="J975" i="6" s="1"/>
  <c r="K976" i="6" s="1"/>
  <c r="M976" i="6" l="1"/>
  <c r="L976" i="6" s="1"/>
  <c r="J976" i="6" s="1"/>
  <c r="K977" i="6" s="1"/>
  <c r="Q977" i="6"/>
  <c r="P977" i="6" s="1"/>
  <c r="N977" i="6" s="1"/>
  <c r="O978" i="6" s="1"/>
  <c r="Q978" i="6" l="1"/>
  <c r="P978" i="6" s="1"/>
  <c r="N978" i="6" s="1"/>
  <c r="O979" i="6" s="1"/>
  <c r="M977" i="6"/>
  <c r="L977" i="6" s="1"/>
  <c r="J977" i="6" s="1"/>
  <c r="K978" i="6" s="1"/>
  <c r="M978" i="6" l="1"/>
  <c r="L978" i="6" s="1"/>
  <c r="J978" i="6" s="1"/>
  <c r="K979" i="6" s="1"/>
  <c r="Q979" i="6"/>
  <c r="P979" i="6" s="1"/>
  <c r="N979" i="6" s="1"/>
  <c r="O980" i="6" s="1"/>
  <c r="Q980" i="6" l="1"/>
  <c r="P980" i="6" s="1"/>
  <c r="N980" i="6" s="1"/>
  <c r="O981" i="6" s="1"/>
  <c r="M979" i="6"/>
  <c r="L979" i="6" s="1"/>
  <c r="J979" i="6" s="1"/>
  <c r="K980" i="6" s="1"/>
  <c r="M980" i="6" l="1"/>
  <c r="L980" i="6" s="1"/>
  <c r="J980" i="6" s="1"/>
  <c r="K981" i="6" s="1"/>
  <c r="Q981" i="6"/>
  <c r="P981" i="6" s="1"/>
  <c r="N981" i="6" s="1"/>
  <c r="O982" i="6" s="1"/>
  <c r="Q982" i="6" l="1"/>
  <c r="P982" i="6" s="1"/>
  <c r="N982" i="6" s="1"/>
  <c r="O983" i="6" s="1"/>
  <c r="M981" i="6"/>
  <c r="L981" i="6" s="1"/>
  <c r="J981" i="6" s="1"/>
  <c r="K982" i="6" s="1"/>
  <c r="M982" i="6" l="1"/>
  <c r="L982" i="6" s="1"/>
  <c r="J982" i="6" s="1"/>
  <c r="K983" i="6" s="1"/>
  <c r="Q983" i="6"/>
  <c r="P983" i="6" s="1"/>
  <c r="N983" i="6" s="1"/>
  <c r="O984" i="6" s="1"/>
  <c r="Q984" i="6" l="1"/>
  <c r="P984" i="6" s="1"/>
  <c r="N984" i="6" s="1"/>
  <c r="O985" i="6" s="1"/>
  <c r="M983" i="6"/>
  <c r="L983" i="6" s="1"/>
  <c r="J983" i="6" s="1"/>
  <c r="K984" i="6" s="1"/>
  <c r="M984" i="6" l="1"/>
  <c r="L984" i="6" s="1"/>
  <c r="J984" i="6" s="1"/>
  <c r="K985" i="6" s="1"/>
  <c r="Q985" i="6"/>
  <c r="P985" i="6" s="1"/>
  <c r="N985" i="6" s="1"/>
  <c r="O986" i="6" s="1"/>
  <c r="Q986" i="6" l="1"/>
  <c r="P986" i="6" s="1"/>
  <c r="N986" i="6" s="1"/>
  <c r="O987" i="6" s="1"/>
  <c r="M985" i="6"/>
  <c r="L985" i="6" s="1"/>
  <c r="J985" i="6" s="1"/>
  <c r="K986" i="6" s="1"/>
  <c r="M986" i="6" l="1"/>
  <c r="L986" i="6" s="1"/>
  <c r="J986" i="6" s="1"/>
  <c r="K987" i="6" s="1"/>
  <c r="Q987" i="6"/>
  <c r="P987" i="6" s="1"/>
  <c r="N987" i="6" s="1"/>
  <c r="O988" i="6" s="1"/>
  <c r="Q988" i="6" l="1"/>
  <c r="P988" i="6" s="1"/>
  <c r="N988" i="6" s="1"/>
  <c r="O989" i="6" s="1"/>
  <c r="M987" i="6"/>
  <c r="L987" i="6" s="1"/>
  <c r="J987" i="6" s="1"/>
  <c r="K988" i="6" s="1"/>
  <c r="M988" i="6" l="1"/>
  <c r="L988" i="6" s="1"/>
  <c r="J988" i="6" s="1"/>
  <c r="K989" i="6" s="1"/>
  <c r="Q989" i="6"/>
  <c r="P989" i="6" s="1"/>
  <c r="N989" i="6" s="1"/>
  <c r="O990" i="6" s="1"/>
  <c r="Q990" i="6" l="1"/>
  <c r="P990" i="6" s="1"/>
  <c r="N990" i="6" s="1"/>
  <c r="O991" i="6" s="1"/>
  <c r="M989" i="6"/>
  <c r="L989" i="6" s="1"/>
  <c r="J989" i="6" s="1"/>
  <c r="K990" i="6" s="1"/>
  <c r="M990" i="6" l="1"/>
  <c r="L990" i="6" s="1"/>
  <c r="J990" i="6" s="1"/>
  <c r="K991" i="6" s="1"/>
  <c r="Q991" i="6"/>
  <c r="P991" i="6" s="1"/>
  <c r="N991" i="6" s="1"/>
  <c r="O992" i="6" s="1"/>
  <c r="Q992" i="6" l="1"/>
  <c r="P992" i="6" s="1"/>
  <c r="N992" i="6" s="1"/>
  <c r="O993" i="6" s="1"/>
  <c r="M991" i="6"/>
  <c r="L991" i="6" s="1"/>
  <c r="J991" i="6" s="1"/>
  <c r="K992" i="6" s="1"/>
  <c r="M992" i="6" l="1"/>
  <c r="L992" i="6" s="1"/>
  <c r="J992" i="6" s="1"/>
  <c r="K993" i="6" s="1"/>
  <c r="Q993" i="6"/>
  <c r="P993" i="6" s="1"/>
  <c r="N993" i="6" s="1"/>
  <c r="O994" i="6" s="1"/>
  <c r="Q994" i="6" l="1"/>
  <c r="P994" i="6" s="1"/>
  <c r="N994" i="6" s="1"/>
  <c r="O995" i="6" s="1"/>
  <c r="M993" i="6"/>
  <c r="L993" i="6" s="1"/>
  <c r="J993" i="6" s="1"/>
  <c r="K994" i="6" s="1"/>
  <c r="M994" i="6" l="1"/>
  <c r="L994" i="6" s="1"/>
  <c r="J994" i="6" s="1"/>
  <c r="K995" i="6" s="1"/>
  <c r="Q995" i="6"/>
  <c r="P995" i="6" s="1"/>
  <c r="N995" i="6" s="1"/>
  <c r="O996" i="6" s="1"/>
  <c r="Q996" i="6" l="1"/>
  <c r="P996" i="6" s="1"/>
  <c r="N996" i="6" s="1"/>
  <c r="O997" i="6" s="1"/>
  <c r="M995" i="6"/>
  <c r="L995" i="6" s="1"/>
  <c r="J995" i="6" s="1"/>
  <c r="K996" i="6" s="1"/>
  <c r="M996" i="6" l="1"/>
  <c r="L996" i="6" s="1"/>
  <c r="J996" i="6" s="1"/>
  <c r="K997" i="6" s="1"/>
  <c r="Q997" i="6"/>
  <c r="P997" i="6" s="1"/>
  <c r="N997" i="6" s="1"/>
  <c r="O998" i="6" s="1"/>
  <c r="Q998" i="6" l="1"/>
  <c r="P998" i="6" s="1"/>
  <c r="N998" i="6" s="1"/>
  <c r="O999" i="6" s="1"/>
  <c r="M997" i="6"/>
  <c r="L997" i="6" s="1"/>
  <c r="J997" i="6" s="1"/>
  <c r="K998" i="6" s="1"/>
  <c r="M998" i="6" l="1"/>
  <c r="L998" i="6" s="1"/>
  <c r="J998" i="6" s="1"/>
  <c r="K999" i="6" s="1"/>
  <c r="Q999" i="6"/>
  <c r="P999" i="6" s="1"/>
  <c r="N999" i="6" s="1"/>
  <c r="O1000" i="6" s="1"/>
  <c r="Q1000" i="6" l="1"/>
  <c r="P1000" i="6" s="1"/>
  <c r="N1000" i="6" s="1"/>
  <c r="O1001" i="6" s="1"/>
  <c r="M999" i="6"/>
  <c r="L999" i="6" s="1"/>
  <c r="J999" i="6" s="1"/>
  <c r="K1000" i="6" s="1"/>
  <c r="M1000" i="6" l="1"/>
  <c r="L1000" i="6" s="1"/>
  <c r="J1000" i="6" s="1"/>
  <c r="K1001" i="6" s="1"/>
  <c r="Q1001" i="6"/>
  <c r="P1001" i="6" s="1"/>
  <c r="N1001" i="6" s="1"/>
  <c r="O1002" i="6" s="1"/>
  <c r="Q1002" i="6" l="1"/>
  <c r="P1002" i="6" s="1"/>
  <c r="N1002" i="6" s="1"/>
  <c r="O1003" i="6" s="1"/>
  <c r="M1001" i="6"/>
  <c r="L1001" i="6" s="1"/>
  <c r="J1001" i="6" s="1"/>
  <c r="K1002" i="6" s="1"/>
  <c r="M1002" i="6" l="1"/>
  <c r="L1002" i="6" s="1"/>
  <c r="J1002" i="6" s="1"/>
  <c r="K1003" i="6" s="1"/>
  <c r="Q1003" i="6"/>
  <c r="P1003" i="6" s="1"/>
  <c r="N1003" i="6" s="1"/>
  <c r="O1004" i="6" s="1"/>
  <c r="Q1004" i="6" l="1"/>
  <c r="P1004" i="6" s="1"/>
  <c r="N1004" i="6" s="1"/>
  <c r="O1005" i="6" s="1"/>
  <c r="M1003" i="6"/>
  <c r="L1003" i="6" s="1"/>
  <c r="J1003" i="6" s="1"/>
  <c r="K1004" i="6" s="1"/>
  <c r="M1004" i="6" l="1"/>
  <c r="L1004" i="6" s="1"/>
  <c r="J1004" i="6" s="1"/>
  <c r="K1005" i="6" s="1"/>
  <c r="Q1005" i="6"/>
  <c r="P1005" i="6" s="1"/>
  <c r="N1005" i="6" s="1"/>
  <c r="O1006" i="6" s="1"/>
  <c r="Q1006" i="6" l="1"/>
  <c r="P1006" i="6" s="1"/>
  <c r="N1006" i="6" s="1"/>
  <c r="O1007" i="6" s="1"/>
  <c r="M1005" i="6"/>
  <c r="L1005" i="6" s="1"/>
  <c r="J1005" i="6" s="1"/>
  <c r="K1006" i="6" s="1"/>
  <c r="M1006" i="6" l="1"/>
  <c r="L1006" i="6" s="1"/>
  <c r="J1006" i="6" s="1"/>
  <c r="K1007" i="6" s="1"/>
  <c r="Q1007" i="6"/>
  <c r="P1007" i="6" s="1"/>
  <c r="N1007" i="6" s="1"/>
  <c r="O1008" i="6" s="1"/>
  <c r="Q1008" i="6" l="1"/>
  <c r="P1008" i="6" s="1"/>
  <c r="N1008" i="6" s="1"/>
  <c r="O1009" i="6" s="1"/>
  <c r="M1007" i="6"/>
  <c r="L1007" i="6" s="1"/>
  <c r="J1007" i="6" s="1"/>
  <c r="K1008" i="6" s="1"/>
  <c r="M1008" i="6" l="1"/>
  <c r="L1008" i="6" s="1"/>
  <c r="J1008" i="6" s="1"/>
  <c r="K1009" i="6" s="1"/>
  <c r="Q1009" i="6"/>
  <c r="P1009" i="6" s="1"/>
  <c r="N1009" i="6" s="1"/>
  <c r="O1010" i="6" s="1"/>
  <c r="Q1010" i="6" l="1"/>
  <c r="P1010" i="6" s="1"/>
  <c r="N1010" i="6" s="1"/>
  <c r="O1011" i="6" s="1"/>
  <c r="M1009" i="6"/>
  <c r="L1009" i="6" s="1"/>
  <c r="J1009" i="6" s="1"/>
  <c r="K1010" i="6" s="1"/>
  <c r="M1010" i="6" l="1"/>
  <c r="L1010" i="6" s="1"/>
  <c r="J1010" i="6" s="1"/>
  <c r="K1011" i="6" s="1"/>
  <c r="Q1011" i="6"/>
  <c r="P1011" i="6" s="1"/>
  <c r="N1011" i="6" s="1"/>
  <c r="O1012" i="6" s="1"/>
  <c r="Q1012" i="6" l="1"/>
  <c r="P1012" i="6" s="1"/>
  <c r="N1012" i="6" s="1"/>
  <c r="O1013" i="6" s="1"/>
  <c r="M1011" i="6"/>
  <c r="L1011" i="6" s="1"/>
  <c r="J1011" i="6" s="1"/>
  <c r="K1012" i="6" s="1"/>
  <c r="M1012" i="6" l="1"/>
  <c r="L1012" i="6" s="1"/>
  <c r="J1012" i="6" s="1"/>
  <c r="K1013" i="6" s="1"/>
  <c r="Q1013" i="6"/>
  <c r="P1013" i="6" s="1"/>
  <c r="N1013" i="6" s="1"/>
  <c r="O1014" i="6" s="1"/>
  <c r="Q1014" i="6" l="1"/>
  <c r="P1014" i="6" s="1"/>
  <c r="N1014" i="6" s="1"/>
  <c r="O1015" i="6" s="1"/>
  <c r="M1013" i="6"/>
  <c r="L1013" i="6" s="1"/>
  <c r="J1013" i="6" s="1"/>
  <c r="K1014" i="6" s="1"/>
  <c r="M1014" i="6" l="1"/>
  <c r="L1014" i="6" s="1"/>
  <c r="J1014" i="6" s="1"/>
  <c r="K1015" i="6" s="1"/>
  <c r="Q1015" i="6"/>
  <c r="P1015" i="6" s="1"/>
  <c r="N1015" i="6" s="1"/>
  <c r="O1016" i="6" s="1"/>
  <c r="Q1016" i="6" l="1"/>
  <c r="P1016" i="6" s="1"/>
  <c r="N1016" i="6" s="1"/>
  <c r="O1017" i="6" s="1"/>
  <c r="M1015" i="6"/>
  <c r="L1015" i="6" s="1"/>
  <c r="J1015" i="6" s="1"/>
  <c r="K1016" i="6" s="1"/>
  <c r="M1016" i="6" l="1"/>
  <c r="L1016" i="6" s="1"/>
  <c r="J1016" i="6" s="1"/>
  <c r="K1017" i="6" s="1"/>
  <c r="Q1017" i="6"/>
  <c r="P1017" i="6" s="1"/>
  <c r="N1017" i="6" s="1"/>
  <c r="O1018" i="6" s="1"/>
  <c r="Q1018" i="6" l="1"/>
  <c r="P1018" i="6" s="1"/>
  <c r="N1018" i="6" s="1"/>
  <c r="O1019" i="6" s="1"/>
  <c r="M1017" i="6"/>
  <c r="L1017" i="6" s="1"/>
  <c r="J1017" i="6" s="1"/>
  <c r="K1018" i="6" s="1"/>
  <c r="M1018" i="6" l="1"/>
  <c r="L1018" i="6" s="1"/>
  <c r="J1018" i="6" s="1"/>
  <c r="K1019" i="6" s="1"/>
  <c r="Q1019" i="6"/>
  <c r="P1019" i="6" s="1"/>
  <c r="N1019" i="6" s="1"/>
  <c r="O1020" i="6" s="1"/>
  <c r="Q1020" i="6" l="1"/>
  <c r="P1020" i="6" s="1"/>
  <c r="N1020" i="6" s="1"/>
  <c r="O1021" i="6" s="1"/>
  <c r="M1019" i="6"/>
  <c r="L1019" i="6" s="1"/>
  <c r="J1019" i="6" s="1"/>
  <c r="K1020" i="6" s="1"/>
  <c r="M1020" i="6" l="1"/>
  <c r="L1020" i="6" s="1"/>
  <c r="J1020" i="6" s="1"/>
  <c r="K1021" i="6" s="1"/>
  <c r="Q1021" i="6"/>
  <c r="P1021" i="6" s="1"/>
  <c r="N1021" i="6" s="1"/>
  <c r="O1022" i="6" s="1"/>
  <c r="Q1022" i="6" l="1"/>
  <c r="P1022" i="6" s="1"/>
  <c r="N1022" i="6" s="1"/>
  <c r="O1023" i="6" s="1"/>
  <c r="M1021" i="6"/>
  <c r="L1021" i="6" s="1"/>
  <c r="J1021" i="6" s="1"/>
  <c r="K1022" i="6" s="1"/>
  <c r="M1022" i="6" l="1"/>
  <c r="L1022" i="6" s="1"/>
  <c r="J1022" i="6" s="1"/>
  <c r="K1023" i="6" s="1"/>
  <c r="Q1023" i="6"/>
  <c r="P1023" i="6" s="1"/>
  <c r="N1023" i="6" s="1"/>
  <c r="O1024" i="6" s="1"/>
  <c r="Q1024" i="6" l="1"/>
  <c r="P1024" i="6" s="1"/>
  <c r="N1024" i="6" s="1"/>
  <c r="O1025" i="6" s="1"/>
  <c r="M1023" i="6"/>
  <c r="L1023" i="6" s="1"/>
  <c r="J1023" i="6" s="1"/>
  <c r="K1024" i="6" s="1"/>
  <c r="M1024" i="6" l="1"/>
  <c r="L1024" i="6" s="1"/>
  <c r="J1024" i="6" s="1"/>
  <c r="K1025" i="6" s="1"/>
  <c r="Q1025" i="6"/>
  <c r="P1025" i="6" s="1"/>
  <c r="N1025" i="6" s="1"/>
  <c r="O1026" i="6" s="1"/>
  <c r="Q1026" i="6" l="1"/>
  <c r="P1026" i="6" s="1"/>
  <c r="N1026" i="6" s="1"/>
  <c r="O1027" i="6" s="1"/>
  <c r="M1025" i="6"/>
  <c r="L1025" i="6" s="1"/>
  <c r="J1025" i="6" s="1"/>
  <c r="K1026" i="6" s="1"/>
  <c r="M1026" i="6" l="1"/>
  <c r="L1026" i="6" s="1"/>
  <c r="J1026" i="6" s="1"/>
  <c r="K1027" i="6" s="1"/>
  <c r="Q1027" i="6"/>
  <c r="P1027" i="6" s="1"/>
  <c r="N1027" i="6" s="1"/>
  <c r="O1028" i="6" s="1"/>
  <c r="Q1028" i="6" l="1"/>
  <c r="P1028" i="6" s="1"/>
  <c r="N1028" i="6" s="1"/>
  <c r="O1029" i="6" s="1"/>
  <c r="M1027" i="6"/>
  <c r="L1027" i="6" s="1"/>
  <c r="J1027" i="6" s="1"/>
  <c r="K1028" i="6" s="1"/>
  <c r="M1028" i="6" l="1"/>
  <c r="L1028" i="6" s="1"/>
  <c r="J1028" i="6" s="1"/>
  <c r="K1029" i="6" s="1"/>
  <c r="Q1029" i="6"/>
  <c r="P1029" i="6" s="1"/>
  <c r="N1029" i="6" s="1"/>
  <c r="O1030" i="6" s="1"/>
  <c r="Q1030" i="6" l="1"/>
  <c r="P1030" i="6" s="1"/>
  <c r="N1030" i="6" s="1"/>
  <c r="O1031" i="6" s="1"/>
  <c r="M1029" i="6"/>
  <c r="L1029" i="6" s="1"/>
  <c r="J1029" i="6" s="1"/>
  <c r="K1030" i="6" s="1"/>
  <c r="M1030" i="6" l="1"/>
  <c r="L1030" i="6" s="1"/>
  <c r="J1030" i="6" s="1"/>
  <c r="K1031" i="6" s="1"/>
  <c r="Q1031" i="6"/>
  <c r="P1031" i="6" s="1"/>
  <c r="N1031" i="6" s="1"/>
  <c r="O1032" i="6" s="1"/>
  <c r="Q1032" i="6" l="1"/>
  <c r="P1032" i="6" s="1"/>
  <c r="N1032" i="6" s="1"/>
  <c r="O1033" i="6" s="1"/>
  <c r="M1031" i="6"/>
  <c r="L1031" i="6" s="1"/>
  <c r="J1031" i="6" s="1"/>
  <c r="K1032" i="6" s="1"/>
  <c r="M1032" i="6" l="1"/>
  <c r="L1032" i="6" s="1"/>
  <c r="J1032" i="6" s="1"/>
  <c r="K1033" i="6" s="1"/>
  <c r="Q1033" i="6"/>
  <c r="P1033" i="6" s="1"/>
  <c r="N1033" i="6" s="1"/>
  <c r="O1034" i="6" s="1"/>
  <c r="Q1034" i="6" l="1"/>
  <c r="P1034" i="6" s="1"/>
  <c r="N1034" i="6" s="1"/>
  <c r="O1035" i="6" s="1"/>
  <c r="M1033" i="6"/>
  <c r="L1033" i="6" s="1"/>
  <c r="J1033" i="6" s="1"/>
  <c r="K1034" i="6" s="1"/>
  <c r="M1034" i="6" l="1"/>
  <c r="L1034" i="6" s="1"/>
  <c r="J1034" i="6" s="1"/>
  <c r="K1035" i="6" s="1"/>
  <c r="Q1035" i="6"/>
  <c r="P1035" i="6" s="1"/>
  <c r="N1035" i="6" s="1"/>
  <c r="O1036" i="6" s="1"/>
  <c r="Q1036" i="6" l="1"/>
  <c r="P1036" i="6" s="1"/>
  <c r="N1036" i="6" s="1"/>
  <c r="O1037" i="6" s="1"/>
  <c r="M1035" i="6"/>
  <c r="L1035" i="6" s="1"/>
  <c r="J1035" i="6" s="1"/>
  <c r="K1036" i="6" s="1"/>
  <c r="M1036" i="6" l="1"/>
  <c r="L1036" i="6" s="1"/>
  <c r="J1036" i="6" s="1"/>
  <c r="K1037" i="6" s="1"/>
  <c r="Q1037" i="6"/>
  <c r="P1037" i="6" s="1"/>
  <c r="N1037" i="6" s="1"/>
  <c r="O1038" i="6" s="1"/>
  <c r="Q1038" i="6" l="1"/>
  <c r="P1038" i="6" s="1"/>
  <c r="N1038" i="6" s="1"/>
  <c r="O1039" i="6" s="1"/>
  <c r="M1037" i="6"/>
  <c r="L1037" i="6" s="1"/>
  <c r="J1037" i="6" s="1"/>
  <c r="K1038" i="6" s="1"/>
  <c r="M1038" i="6" l="1"/>
  <c r="L1038" i="6" s="1"/>
  <c r="J1038" i="6" s="1"/>
  <c r="K1039" i="6" s="1"/>
  <c r="Q1039" i="6"/>
  <c r="P1039" i="6" s="1"/>
  <c r="N1039" i="6" s="1"/>
  <c r="O1040" i="6" s="1"/>
  <c r="Q1040" i="6" l="1"/>
  <c r="P1040" i="6" s="1"/>
  <c r="N1040" i="6" s="1"/>
  <c r="O1041" i="6" s="1"/>
  <c r="M1039" i="6"/>
  <c r="L1039" i="6" s="1"/>
  <c r="J1039" i="6" s="1"/>
  <c r="K1040" i="6" s="1"/>
  <c r="M1040" i="6" l="1"/>
  <c r="L1040" i="6" s="1"/>
  <c r="J1040" i="6" s="1"/>
  <c r="K1041" i="6" s="1"/>
  <c r="Q1041" i="6"/>
  <c r="P1041" i="6" s="1"/>
  <c r="N1041" i="6" s="1"/>
  <c r="O1042" i="6" s="1"/>
  <c r="Q1042" i="6" l="1"/>
  <c r="P1042" i="6" s="1"/>
  <c r="N1042" i="6" s="1"/>
  <c r="O1043" i="6" s="1"/>
  <c r="M1041" i="6"/>
  <c r="L1041" i="6" s="1"/>
  <c r="J1041" i="6" s="1"/>
  <c r="K1042" i="6" s="1"/>
  <c r="M1042" i="6" l="1"/>
  <c r="L1042" i="6" s="1"/>
  <c r="J1042" i="6" s="1"/>
  <c r="K1043" i="6" s="1"/>
  <c r="Q1043" i="6"/>
  <c r="P1043" i="6" s="1"/>
  <c r="N1043" i="6" s="1"/>
  <c r="O1044" i="6" s="1"/>
  <c r="Q1044" i="6" l="1"/>
  <c r="P1044" i="6" s="1"/>
  <c r="N1044" i="6" s="1"/>
  <c r="O1045" i="6" s="1"/>
  <c r="M1043" i="6"/>
  <c r="L1043" i="6" s="1"/>
  <c r="J1043" i="6" s="1"/>
  <c r="K1044" i="6" s="1"/>
  <c r="M1044" i="6" l="1"/>
  <c r="L1044" i="6" s="1"/>
  <c r="J1044" i="6" s="1"/>
  <c r="K1045" i="6" s="1"/>
  <c r="Q1045" i="6"/>
  <c r="P1045" i="6" s="1"/>
  <c r="N1045" i="6" s="1"/>
  <c r="O1046" i="6" s="1"/>
  <c r="Q1046" i="6" l="1"/>
  <c r="P1046" i="6" s="1"/>
  <c r="N1046" i="6" s="1"/>
  <c r="O1047" i="6" s="1"/>
  <c r="M1045" i="6"/>
  <c r="L1045" i="6" s="1"/>
  <c r="J1045" i="6" s="1"/>
  <c r="K1046" i="6" s="1"/>
  <c r="M1046" i="6" l="1"/>
  <c r="L1046" i="6" s="1"/>
  <c r="J1046" i="6" s="1"/>
  <c r="K1047" i="6" s="1"/>
  <c r="Q1047" i="6"/>
  <c r="P1047" i="6" s="1"/>
  <c r="N1047" i="6" s="1"/>
  <c r="O1048" i="6" s="1"/>
  <c r="Q1048" i="6" l="1"/>
  <c r="P1048" i="6" s="1"/>
  <c r="N1048" i="6" s="1"/>
  <c r="O1049" i="6" s="1"/>
  <c r="M1047" i="6"/>
  <c r="L1047" i="6" s="1"/>
  <c r="J1047" i="6" s="1"/>
  <c r="K1048" i="6" s="1"/>
  <c r="M1048" i="6" l="1"/>
  <c r="L1048" i="6" s="1"/>
  <c r="J1048" i="6" s="1"/>
  <c r="K1049" i="6" s="1"/>
  <c r="Q1049" i="6"/>
  <c r="P1049" i="6" s="1"/>
  <c r="N1049" i="6" s="1"/>
  <c r="O1050" i="6" s="1"/>
  <c r="Q1050" i="6" l="1"/>
  <c r="P1050" i="6" s="1"/>
  <c r="N1050" i="6" s="1"/>
  <c r="O1051" i="6" s="1"/>
  <c r="M1049" i="6"/>
  <c r="L1049" i="6" s="1"/>
  <c r="J1049" i="6" s="1"/>
  <c r="K1050" i="6" s="1"/>
  <c r="M1050" i="6" l="1"/>
  <c r="L1050" i="6" s="1"/>
  <c r="J1050" i="6" s="1"/>
  <c r="K1051" i="6" s="1"/>
  <c r="Q1051" i="6"/>
  <c r="P1051" i="6" s="1"/>
  <c r="N1051" i="6" s="1"/>
  <c r="O1052" i="6" s="1"/>
  <c r="Q1052" i="6" l="1"/>
  <c r="P1052" i="6" s="1"/>
  <c r="N1052" i="6" s="1"/>
  <c r="O1053" i="6" s="1"/>
  <c r="M1051" i="6"/>
  <c r="L1051" i="6" s="1"/>
  <c r="J1051" i="6" s="1"/>
  <c r="K1052" i="6" s="1"/>
  <c r="M1052" i="6" l="1"/>
  <c r="L1052" i="6" s="1"/>
  <c r="J1052" i="6" s="1"/>
  <c r="K1053" i="6" s="1"/>
  <c r="Q1053" i="6"/>
  <c r="P1053" i="6" s="1"/>
  <c r="N1053" i="6" s="1"/>
  <c r="O1054" i="6" s="1"/>
  <c r="Q1054" i="6" l="1"/>
  <c r="P1054" i="6" s="1"/>
  <c r="N1054" i="6" s="1"/>
  <c r="O1055" i="6" s="1"/>
  <c r="M1053" i="6"/>
  <c r="L1053" i="6" s="1"/>
  <c r="J1053" i="6" s="1"/>
  <c r="K1054" i="6" s="1"/>
  <c r="M1054" i="6" l="1"/>
  <c r="L1054" i="6" s="1"/>
  <c r="J1054" i="6" s="1"/>
  <c r="K1055" i="6" s="1"/>
  <c r="Q1055" i="6"/>
  <c r="P1055" i="6" s="1"/>
  <c r="N1055" i="6" s="1"/>
  <c r="O1056" i="6" s="1"/>
  <c r="Q1056" i="6" l="1"/>
  <c r="P1056" i="6" s="1"/>
  <c r="N1056" i="6" s="1"/>
  <c r="O1057" i="6" s="1"/>
  <c r="M1055" i="6"/>
  <c r="L1055" i="6" s="1"/>
  <c r="J1055" i="6" s="1"/>
  <c r="K1056" i="6" s="1"/>
  <c r="M1056" i="6" l="1"/>
  <c r="L1056" i="6" s="1"/>
  <c r="J1056" i="6" s="1"/>
  <c r="K1057" i="6" s="1"/>
  <c r="Q1057" i="6"/>
  <c r="P1057" i="6" s="1"/>
  <c r="N1057" i="6" s="1"/>
  <c r="O1058" i="6" s="1"/>
  <c r="Q1058" i="6" l="1"/>
  <c r="P1058" i="6" s="1"/>
  <c r="N1058" i="6" s="1"/>
  <c r="O1059" i="6" s="1"/>
  <c r="M1057" i="6"/>
  <c r="L1057" i="6" s="1"/>
  <c r="J1057" i="6" s="1"/>
  <c r="K1058" i="6" s="1"/>
  <c r="M1058" i="6" l="1"/>
  <c r="L1058" i="6" s="1"/>
  <c r="J1058" i="6" s="1"/>
  <c r="K1059" i="6" s="1"/>
  <c r="Q1059" i="6"/>
  <c r="P1059" i="6" s="1"/>
  <c r="N1059" i="6" s="1"/>
  <c r="O1060" i="6" s="1"/>
  <c r="M1059" i="6" l="1"/>
  <c r="L1059" i="6" s="1"/>
  <c r="J1059" i="6" s="1"/>
  <c r="K1060" i="6" s="1"/>
  <c r="Q1060" i="6"/>
  <c r="P1060" i="6" s="1"/>
  <c r="N1060" i="6" s="1"/>
  <c r="O1061" i="6" s="1"/>
  <c r="Q1061" i="6" l="1"/>
  <c r="P1061" i="6" s="1"/>
  <c r="N1061" i="6" s="1"/>
  <c r="O1062" i="6" s="1"/>
  <c r="M1060" i="6"/>
  <c r="L1060" i="6" s="1"/>
  <c r="J1060" i="6" s="1"/>
  <c r="K1061" i="6" s="1"/>
  <c r="M1061" i="6" l="1"/>
  <c r="L1061" i="6" s="1"/>
  <c r="J1061" i="6" s="1"/>
  <c r="K1062" i="6" s="1"/>
  <c r="Q1062" i="6"/>
  <c r="P1062" i="6" s="1"/>
  <c r="N1062" i="6" s="1"/>
  <c r="O1063" i="6" s="1"/>
  <c r="M1062" i="6" l="1"/>
  <c r="L1062" i="6" s="1"/>
  <c r="J1062" i="6" s="1"/>
  <c r="K1063" i="6" s="1"/>
  <c r="Q1063" i="6"/>
  <c r="P1063" i="6" s="1"/>
  <c r="N1063" i="6" s="1"/>
  <c r="O1064" i="6" s="1"/>
  <c r="Q1064" i="6" l="1"/>
  <c r="P1064" i="6" s="1"/>
  <c r="N1064" i="6" s="1"/>
  <c r="O1065" i="6" s="1"/>
  <c r="M1063" i="6"/>
  <c r="L1063" i="6" s="1"/>
  <c r="J1063" i="6" s="1"/>
  <c r="K1064" i="6" s="1"/>
  <c r="M1064" i="6" l="1"/>
  <c r="L1064" i="6" s="1"/>
  <c r="J1064" i="6" s="1"/>
  <c r="K1065" i="6" s="1"/>
  <c r="Q1065" i="6"/>
  <c r="P1065" i="6" s="1"/>
  <c r="N1065" i="6" s="1"/>
  <c r="O1066" i="6" s="1"/>
  <c r="M1065" i="6" l="1"/>
  <c r="L1065" i="6" s="1"/>
  <c r="J1065" i="6" s="1"/>
  <c r="K1066" i="6" s="1"/>
  <c r="Q1066" i="6"/>
  <c r="P1066" i="6" s="1"/>
  <c r="N1066" i="6" s="1"/>
  <c r="O1067" i="6" s="1"/>
  <c r="Q1067" i="6" l="1"/>
  <c r="P1067" i="6" s="1"/>
  <c r="N1067" i="6" s="1"/>
  <c r="O1068" i="6" s="1"/>
  <c r="M1066" i="6"/>
  <c r="L1066" i="6" s="1"/>
  <c r="J1066" i="6" s="1"/>
  <c r="K1067" i="6" s="1"/>
  <c r="M1067" i="6" l="1"/>
  <c r="L1067" i="6" s="1"/>
  <c r="J1067" i="6" s="1"/>
  <c r="K1068" i="6" s="1"/>
  <c r="Q1068" i="6"/>
  <c r="P1068" i="6" s="1"/>
  <c r="N1068" i="6" s="1"/>
  <c r="O1069" i="6" s="1"/>
  <c r="Q1069" i="6" l="1"/>
  <c r="P1069" i="6" s="1"/>
  <c r="N1069" i="6" s="1"/>
  <c r="O1070" i="6" s="1"/>
  <c r="M1068" i="6"/>
  <c r="L1068" i="6" s="1"/>
  <c r="J1068" i="6" s="1"/>
  <c r="K1069" i="6" s="1"/>
  <c r="M1069" i="6" l="1"/>
  <c r="L1069" i="6" s="1"/>
  <c r="J1069" i="6" s="1"/>
  <c r="K1070" i="6" s="1"/>
  <c r="Q1070" i="6"/>
  <c r="P1070" i="6" s="1"/>
  <c r="N1070" i="6" s="1"/>
  <c r="O1071" i="6" s="1"/>
  <c r="Q1071" i="6" l="1"/>
  <c r="P1071" i="6" s="1"/>
  <c r="N1071" i="6" s="1"/>
  <c r="O1072" i="6" s="1"/>
  <c r="M1070" i="6"/>
  <c r="L1070" i="6" s="1"/>
  <c r="J1070" i="6" s="1"/>
  <c r="K1071" i="6" s="1"/>
  <c r="Q1072" i="6" l="1"/>
  <c r="P1072" i="6" s="1"/>
  <c r="N1072" i="6" s="1"/>
  <c r="O1073" i="6" s="1"/>
  <c r="M1071" i="6"/>
  <c r="L1071" i="6" s="1"/>
  <c r="J1071" i="6" s="1"/>
  <c r="K1072" i="6" s="1"/>
  <c r="M1072" i="6" l="1"/>
  <c r="L1072" i="6" s="1"/>
  <c r="J1072" i="6" s="1"/>
  <c r="K1073" i="6" s="1"/>
  <c r="Q1073" i="6"/>
  <c r="P1073" i="6" s="1"/>
  <c r="N1073" i="6" s="1"/>
  <c r="O1074" i="6" s="1"/>
  <c r="Q1074" i="6" l="1"/>
  <c r="P1074" i="6" s="1"/>
  <c r="N1074" i="6" s="1"/>
  <c r="O1075" i="6" s="1"/>
  <c r="M1073" i="6"/>
  <c r="L1073" i="6" s="1"/>
  <c r="J1073" i="6" s="1"/>
  <c r="K1074" i="6" s="1"/>
  <c r="Q1075" i="6" l="1"/>
  <c r="P1075" i="6" s="1"/>
  <c r="N1075" i="6" s="1"/>
  <c r="O1076" i="6" s="1"/>
  <c r="M1074" i="6"/>
  <c r="L1074" i="6" s="1"/>
  <c r="J1074" i="6" s="1"/>
  <c r="K1075" i="6" s="1"/>
  <c r="M1075" i="6" l="1"/>
  <c r="L1075" i="6" s="1"/>
  <c r="J1075" i="6" s="1"/>
  <c r="K1076" i="6" s="1"/>
  <c r="Q1076" i="6"/>
  <c r="P1076" i="6" s="1"/>
  <c r="N1076" i="6" s="1"/>
  <c r="O1077" i="6" s="1"/>
  <c r="Q1077" i="6" l="1"/>
  <c r="P1077" i="6" s="1"/>
  <c r="N1077" i="6" s="1"/>
  <c r="O1078" i="6" s="1"/>
  <c r="M1076" i="6"/>
  <c r="L1076" i="6" s="1"/>
  <c r="J1076" i="6" s="1"/>
  <c r="K1077" i="6" s="1"/>
  <c r="M1077" i="6" l="1"/>
  <c r="L1077" i="6" s="1"/>
  <c r="J1077" i="6" s="1"/>
  <c r="K1078" i="6" s="1"/>
  <c r="Q1078" i="6"/>
  <c r="P1078" i="6" s="1"/>
  <c r="N1078" i="6" s="1"/>
  <c r="O1079" i="6" s="1"/>
  <c r="Q1079" i="6" l="1"/>
  <c r="P1079" i="6" s="1"/>
  <c r="N1079" i="6" s="1"/>
  <c r="O1080" i="6" s="1"/>
  <c r="M1078" i="6"/>
  <c r="L1078" i="6" s="1"/>
  <c r="J1078" i="6" s="1"/>
  <c r="K1079" i="6" s="1"/>
  <c r="M1079" i="6" l="1"/>
  <c r="L1079" i="6" s="1"/>
  <c r="J1079" i="6" s="1"/>
  <c r="K1080" i="6" s="1"/>
  <c r="Q1080" i="6"/>
  <c r="P1080" i="6" s="1"/>
  <c r="N1080" i="6" s="1"/>
  <c r="O1081" i="6" s="1"/>
  <c r="Q1081" i="6" l="1"/>
  <c r="P1081" i="6" s="1"/>
  <c r="N1081" i="6" s="1"/>
  <c r="O1082" i="6" s="1"/>
  <c r="M1080" i="6"/>
  <c r="L1080" i="6" s="1"/>
  <c r="J1080" i="6" s="1"/>
  <c r="K1081" i="6" s="1"/>
  <c r="M1081" i="6" l="1"/>
  <c r="L1081" i="6" s="1"/>
  <c r="J1081" i="6" s="1"/>
  <c r="K1082" i="6" s="1"/>
  <c r="Q1082" i="6"/>
  <c r="P1082" i="6" s="1"/>
  <c r="N1082" i="6" s="1"/>
  <c r="O1083" i="6" s="1"/>
  <c r="M1082" i="6" l="1"/>
  <c r="L1082" i="6" s="1"/>
  <c r="J1082" i="6" s="1"/>
  <c r="K1083" i="6" s="1"/>
  <c r="Q1083" i="6"/>
  <c r="P1083" i="6" s="1"/>
  <c r="N1083" i="6" s="1"/>
  <c r="O1084" i="6" s="1"/>
  <c r="Q1084" i="6" l="1"/>
  <c r="P1084" i="6" s="1"/>
  <c r="N1084" i="6" s="1"/>
  <c r="O1085" i="6" s="1"/>
  <c r="M1083" i="6"/>
  <c r="L1083" i="6" s="1"/>
  <c r="J1083" i="6" s="1"/>
  <c r="K1084" i="6" s="1"/>
  <c r="M1084" i="6" l="1"/>
  <c r="L1084" i="6" s="1"/>
  <c r="J1084" i="6" s="1"/>
  <c r="K1085" i="6" s="1"/>
  <c r="Q1085" i="6"/>
  <c r="P1085" i="6" s="1"/>
  <c r="N1085" i="6" s="1"/>
  <c r="O1086" i="6" s="1"/>
  <c r="M1085" i="6" l="1"/>
  <c r="L1085" i="6" s="1"/>
  <c r="J1085" i="6" s="1"/>
  <c r="K1086" i="6" s="1"/>
  <c r="Q1086" i="6"/>
  <c r="P1086" i="6" s="1"/>
  <c r="N1086" i="6" s="1"/>
  <c r="O1087" i="6" s="1"/>
  <c r="Q1087" i="6" l="1"/>
  <c r="P1087" i="6" s="1"/>
  <c r="N1087" i="6" s="1"/>
  <c r="O1088" i="6" s="1"/>
  <c r="M1086" i="6"/>
  <c r="L1086" i="6" s="1"/>
  <c r="J1086" i="6" s="1"/>
  <c r="K1087" i="6" s="1"/>
  <c r="M1087" i="6" l="1"/>
  <c r="L1087" i="6" s="1"/>
  <c r="J1087" i="6" s="1"/>
  <c r="K1088" i="6" s="1"/>
  <c r="Q1088" i="6"/>
  <c r="P1088" i="6" s="1"/>
  <c r="N1088" i="6" s="1"/>
  <c r="O1089" i="6" s="1"/>
  <c r="Q1089" i="6" l="1"/>
  <c r="P1089" i="6" s="1"/>
  <c r="N1089" i="6" s="1"/>
  <c r="O1090" i="6" s="1"/>
  <c r="M1088" i="6"/>
  <c r="L1088" i="6" s="1"/>
  <c r="J1088" i="6" s="1"/>
  <c r="K1089" i="6" s="1"/>
  <c r="M1089" i="6" l="1"/>
  <c r="L1089" i="6" s="1"/>
  <c r="J1089" i="6" s="1"/>
  <c r="K1090" i="6" s="1"/>
  <c r="Q1090" i="6"/>
  <c r="P1090" i="6" s="1"/>
  <c r="N1090" i="6" s="1"/>
  <c r="O1091" i="6" s="1"/>
  <c r="Q1091" i="6" l="1"/>
  <c r="P1091" i="6" s="1"/>
  <c r="N1091" i="6" s="1"/>
  <c r="O1092" i="6" s="1"/>
  <c r="M1090" i="6"/>
  <c r="L1090" i="6" s="1"/>
  <c r="J1090" i="6" s="1"/>
  <c r="K1091" i="6" s="1"/>
  <c r="M1091" i="6" l="1"/>
  <c r="L1091" i="6" s="1"/>
  <c r="J1091" i="6" s="1"/>
  <c r="K1092" i="6" s="1"/>
  <c r="Q1092" i="6"/>
  <c r="P1092" i="6" s="1"/>
  <c r="N1092" i="6" s="1"/>
  <c r="O1093" i="6" s="1"/>
  <c r="Q1093" i="6" l="1"/>
  <c r="P1093" i="6" s="1"/>
  <c r="N1093" i="6" s="1"/>
  <c r="O1094" i="6" s="1"/>
  <c r="M1092" i="6"/>
  <c r="L1092" i="6" s="1"/>
  <c r="J1092" i="6" s="1"/>
  <c r="K1093" i="6" s="1"/>
  <c r="M1093" i="6" l="1"/>
  <c r="L1093" i="6" s="1"/>
  <c r="J1093" i="6" s="1"/>
  <c r="K1094" i="6" s="1"/>
  <c r="Q1094" i="6"/>
  <c r="P1094" i="6" s="1"/>
  <c r="N1094" i="6" s="1"/>
  <c r="O1095" i="6" s="1"/>
  <c r="Q1095" i="6" l="1"/>
  <c r="P1095" i="6" s="1"/>
  <c r="N1095" i="6" s="1"/>
  <c r="O1096" i="6" s="1"/>
  <c r="M1094" i="6"/>
  <c r="L1094" i="6" s="1"/>
  <c r="J1094" i="6" s="1"/>
  <c r="K1095" i="6" s="1"/>
  <c r="M1095" i="6" l="1"/>
  <c r="L1095" i="6" s="1"/>
  <c r="J1095" i="6" s="1"/>
  <c r="K1096" i="6" s="1"/>
  <c r="Q1096" i="6"/>
  <c r="P1096" i="6" s="1"/>
  <c r="N1096" i="6" s="1"/>
  <c r="O1097" i="6" s="1"/>
  <c r="Q1097" i="6" l="1"/>
  <c r="P1097" i="6" s="1"/>
  <c r="N1097" i="6" s="1"/>
  <c r="O1098" i="6" s="1"/>
  <c r="M1096" i="6"/>
  <c r="L1096" i="6" s="1"/>
  <c r="J1096" i="6" s="1"/>
  <c r="K1097" i="6" s="1"/>
  <c r="M1097" i="6" l="1"/>
  <c r="L1097" i="6" s="1"/>
  <c r="J1097" i="6" s="1"/>
  <c r="K1098" i="6" s="1"/>
  <c r="Q1098" i="6"/>
  <c r="P1098" i="6" s="1"/>
  <c r="N1098" i="6" s="1"/>
  <c r="O1099" i="6" s="1"/>
  <c r="Q1099" i="6" l="1"/>
  <c r="P1099" i="6" s="1"/>
  <c r="N1099" i="6" s="1"/>
  <c r="O1100" i="6" s="1"/>
  <c r="M1098" i="6"/>
  <c r="L1098" i="6" s="1"/>
  <c r="J1098" i="6" s="1"/>
  <c r="K1099" i="6" s="1"/>
  <c r="M1099" i="6" l="1"/>
  <c r="L1099" i="6" s="1"/>
  <c r="J1099" i="6" s="1"/>
  <c r="K1100" i="6" s="1"/>
  <c r="Q1100" i="6"/>
  <c r="P1100" i="6" s="1"/>
  <c r="N1100" i="6" s="1"/>
  <c r="O1101" i="6" s="1"/>
  <c r="Q1101" i="6" l="1"/>
  <c r="P1101" i="6" s="1"/>
  <c r="N1101" i="6" s="1"/>
  <c r="O1102" i="6" s="1"/>
  <c r="M1100" i="6"/>
  <c r="L1100" i="6" s="1"/>
  <c r="J1100" i="6" s="1"/>
  <c r="K1101" i="6" s="1"/>
  <c r="M1101" i="6" l="1"/>
  <c r="L1101" i="6" s="1"/>
  <c r="J1101" i="6" s="1"/>
  <c r="K1102" i="6" s="1"/>
  <c r="Q1102" i="6"/>
  <c r="P1102" i="6" s="1"/>
  <c r="N1102" i="6" s="1"/>
  <c r="O1103" i="6" s="1"/>
  <c r="Q1103" i="6" l="1"/>
  <c r="P1103" i="6" s="1"/>
  <c r="N1103" i="6" s="1"/>
  <c r="O1104" i="6" s="1"/>
  <c r="M1102" i="6"/>
  <c r="L1102" i="6" s="1"/>
  <c r="J1102" i="6" s="1"/>
  <c r="K1103" i="6" s="1"/>
  <c r="M1103" i="6" l="1"/>
  <c r="L1103" i="6" s="1"/>
  <c r="J1103" i="6" s="1"/>
  <c r="K1104" i="6" s="1"/>
  <c r="Q1104" i="6"/>
  <c r="P1104" i="6" s="1"/>
  <c r="N1104" i="6" s="1"/>
  <c r="O1105" i="6" s="1"/>
  <c r="Q1105" i="6" l="1"/>
  <c r="P1105" i="6" s="1"/>
  <c r="N1105" i="6" s="1"/>
  <c r="O1106" i="6" s="1"/>
  <c r="M1104" i="6"/>
  <c r="L1104" i="6" s="1"/>
  <c r="J1104" i="6" s="1"/>
  <c r="K1105" i="6" s="1"/>
  <c r="M1105" i="6" l="1"/>
  <c r="L1105" i="6" s="1"/>
  <c r="J1105" i="6" s="1"/>
  <c r="K1106" i="6" s="1"/>
  <c r="Q1106" i="6"/>
  <c r="P1106" i="6" s="1"/>
  <c r="N1106" i="6" s="1"/>
  <c r="O1107" i="6" s="1"/>
  <c r="Q1107" i="6" l="1"/>
  <c r="P1107" i="6" s="1"/>
  <c r="N1107" i="6" s="1"/>
  <c r="O1108" i="6" s="1"/>
  <c r="M1106" i="6"/>
  <c r="L1106" i="6" s="1"/>
  <c r="J1106" i="6" s="1"/>
  <c r="K1107" i="6" s="1"/>
  <c r="M1107" i="6" l="1"/>
  <c r="L1107" i="6" s="1"/>
  <c r="J1107" i="6" s="1"/>
  <c r="K1108" i="6" s="1"/>
  <c r="Q1108" i="6"/>
  <c r="P1108" i="6" s="1"/>
  <c r="N1108" i="6" s="1"/>
  <c r="O1109" i="6" s="1"/>
  <c r="Q1109" i="6" l="1"/>
  <c r="P1109" i="6" s="1"/>
  <c r="N1109" i="6" s="1"/>
  <c r="O1110" i="6" s="1"/>
  <c r="M1108" i="6"/>
  <c r="L1108" i="6" s="1"/>
  <c r="J1108" i="6" s="1"/>
  <c r="K1109" i="6" s="1"/>
  <c r="M1109" i="6" l="1"/>
  <c r="L1109" i="6" s="1"/>
  <c r="J1109" i="6" s="1"/>
  <c r="K1110" i="6" s="1"/>
  <c r="Q1110" i="6"/>
  <c r="P1110" i="6" s="1"/>
  <c r="N1110" i="6" s="1"/>
  <c r="O1111" i="6" s="1"/>
  <c r="Q1111" i="6" l="1"/>
  <c r="P1111" i="6" s="1"/>
  <c r="N1111" i="6" s="1"/>
  <c r="O1112" i="6" s="1"/>
  <c r="M1110" i="6"/>
  <c r="L1110" i="6" s="1"/>
  <c r="J1110" i="6" s="1"/>
  <c r="K1111" i="6" s="1"/>
  <c r="M1111" i="6" l="1"/>
  <c r="L1111" i="6" s="1"/>
  <c r="J1111" i="6" s="1"/>
  <c r="K1112" i="6" s="1"/>
  <c r="Q1112" i="6"/>
  <c r="P1112" i="6" s="1"/>
  <c r="N1112" i="6" s="1"/>
  <c r="O1113" i="6" s="1"/>
  <c r="Q1113" i="6" l="1"/>
  <c r="P1113" i="6" s="1"/>
  <c r="N1113" i="6" s="1"/>
  <c r="O1114" i="6" s="1"/>
  <c r="M1112" i="6"/>
  <c r="L1112" i="6" s="1"/>
  <c r="J1112" i="6" s="1"/>
  <c r="K1113" i="6" s="1"/>
  <c r="M1113" i="6" l="1"/>
  <c r="L1113" i="6" s="1"/>
  <c r="J1113" i="6" s="1"/>
  <c r="K1114" i="6" s="1"/>
  <c r="Q1114" i="6"/>
  <c r="P1114" i="6" s="1"/>
  <c r="N1114" i="6" s="1"/>
  <c r="O1115" i="6" s="1"/>
  <c r="Q1115" i="6" l="1"/>
  <c r="P1115" i="6" s="1"/>
  <c r="N1115" i="6" s="1"/>
  <c r="O1116" i="6" s="1"/>
  <c r="M1114" i="6"/>
  <c r="L1114" i="6" s="1"/>
  <c r="J1114" i="6" s="1"/>
  <c r="K1115" i="6" s="1"/>
  <c r="M1115" i="6" l="1"/>
  <c r="L1115" i="6" s="1"/>
  <c r="J1115" i="6" s="1"/>
  <c r="K1116" i="6" s="1"/>
  <c r="Q1116" i="6"/>
  <c r="P1116" i="6" s="1"/>
  <c r="N1116" i="6" s="1"/>
  <c r="O1117" i="6" s="1"/>
  <c r="Q1117" i="6" l="1"/>
  <c r="P1117" i="6" s="1"/>
  <c r="N1117" i="6" s="1"/>
  <c r="O1118" i="6" s="1"/>
  <c r="M1116" i="6"/>
  <c r="L1116" i="6" s="1"/>
  <c r="J1116" i="6" s="1"/>
  <c r="K1117" i="6" s="1"/>
  <c r="M1117" i="6" l="1"/>
  <c r="L1117" i="6" s="1"/>
  <c r="J1117" i="6" s="1"/>
  <c r="K1118" i="6" s="1"/>
  <c r="Q1118" i="6"/>
  <c r="P1118" i="6" s="1"/>
  <c r="N1118" i="6" s="1"/>
  <c r="O1119" i="6" s="1"/>
  <c r="Q1119" i="6" l="1"/>
  <c r="P1119" i="6" s="1"/>
  <c r="N1119" i="6" s="1"/>
  <c r="O1120" i="6" s="1"/>
  <c r="M1118" i="6"/>
  <c r="L1118" i="6" s="1"/>
  <c r="J1118" i="6" s="1"/>
  <c r="K1119" i="6" s="1"/>
  <c r="M1119" i="6" l="1"/>
  <c r="L1119" i="6" s="1"/>
  <c r="J1119" i="6" s="1"/>
  <c r="K1120" i="6" s="1"/>
  <c r="Q1120" i="6"/>
  <c r="P1120" i="6" s="1"/>
  <c r="N1120" i="6" s="1"/>
  <c r="O1121" i="6" s="1"/>
  <c r="Q1121" i="6" l="1"/>
  <c r="P1121" i="6" s="1"/>
  <c r="N1121" i="6" s="1"/>
  <c r="O1122" i="6" s="1"/>
  <c r="M1120" i="6"/>
  <c r="L1120" i="6" s="1"/>
  <c r="J1120" i="6" s="1"/>
  <c r="K1121" i="6" s="1"/>
  <c r="M1121" i="6" l="1"/>
  <c r="L1121" i="6" s="1"/>
  <c r="J1121" i="6" s="1"/>
  <c r="K1122" i="6" s="1"/>
  <c r="Q1122" i="6"/>
  <c r="P1122" i="6" s="1"/>
  <c r="N1122" i="6" s="1"/>
  <c r="O1123" i="6" s="1"/>
  <c r="Q1123" i="6" l="1"/>
  <c r="P1123" i="6" s="1"/>
  <c r="N1123" i="6" s="1"/>
  <c r="O1124" i="6" s="1"/>
  <c r="M1122" i="6"/>
  <c r="L1122" i="6" s="1"/>
  <c r="J1122" i="6" s="1"/>
  <c r="K1123" i="6" s="1"/>
  <c r="M1123" i="6" l="1"/>
  <c r="L1123" i="6" s="1"/>
  <c r="J1123" i="6" s="1"/>
  <c r="K1124" i="6" s="1"/>
  <c r="Q1124" i="6"/>
  <c r="P1124" i="6" s="1"/>
  <c r="N1124" i="6" s="1"/>
  <c r="O1125" i="6" s="1"/>
  <c r="Q1125" i="6" l="1"/>
  <c r="P1125" i="6" s="1"/>
  <c r="N1125" i="6" s="1"/>
  <c r="O1126" i="6" s="1"/>
  <c r="M1124" i="6"/>
  <c r="L1124" i="6" s="1"/>
  <c r="J1124" i="6" s="1"/>
  <c r="K1125" i="6" s="1"/>
  <c r="M1125" i="6" l="1"/>
  <c r="L1125" i="6" s="1"/>
  <c r="J1125" i="6" s="1"/>
  <c r="K1126" i="6" s="1"/>
  <c r="Q1126" i="6"/>
  <c r="P1126" i="6" s="1"/>
  <c r="N1126" i="6" s="1"/>
  <c r="O1127" i="6" s="1"/>
  <c r="Q1127" i="6" l="1"/>
  <c r="P1127" i="6" s="1"/>
  <c r="N1127" i="6" s="1"/>
  <c r="O1128" i="6" s="1"/>
  <c r="M1126" i="6"/>
  <c r="L1126" i="6" s="1"/>
  <c r="J1126" i="6" s="1"/>
  <c r="K1127" i="6" s="1"/>
  <c r="M1127" i="6" l="1"/>
  <c r="L1127" i="6" s="1"/>
  <c r="J1127" i="6" s="1"/>
  <c r="K1128" i="6" s="1"/>
  <c r="Q1128" i="6"/>
  <c r="P1128" i="6" s="1"/>
  <c r="N1128" i="6" s="1"/>
  <c r="O1129" i="6" s="1"/>
  <c r="Q1129" i="6" l="1"/>
  <c r="P1129" i="6" s="1"/>
  <c r="N1129" i="6" s="1"/>
  <c r="O1130" i="6" s="1"/>
  <c r="M1128" i="6"/>
  <c r="L1128" i="6" s="1"/>
  <c r="J1128" i="6" s="1"/>
  <c r="K1129" i="6" s="1"/>
  <c r="M1129" i="6" l="1"/>
  <c r="L1129" i="6" s="1"/>
  <c r="J1129" i="6" s="1"/>
  <c r="K1130" i="6" s="1"/>
  <c r="Q1130" i="6"/>
  <c r="P1130" i="6" s="1"/>
  <c r="N1130" i="6" s="1"/>
  <c r="O1131" i="6" s="1"/>
  <c r="Q1131" i="6" l="1"/>
  <c r="P1131" i="6" s="1"/>
  <c r="N1131" i="6" s="1"/>
  <c r="O1132" i="6" s="1"/>
  <c r="M1130" i="6"/>
  <c r="L1130" i="6" s="1"/>
  <c r="J1130" i="6" s="1"/>
  <c r="K1131" i="6" s="1"/>
  <c r="M1131" i="6" l="1"/>
  <c r="L1131" i="6" s="1"/>
  <c r="J1131" i="6" s="1"/>
  <c r="K1132" i="6" s="1"/>
  <c r="Q1132" i="6"/>
  <c r="P1132" i="6" s="1"/>
  <c r="N1132" i="6" s="1"/>
  <c r="O1133" i="6" s="1"/>
  <c r="Q1133" i="6" l="1"/>
  <c r="P1133" i="6" s="1"/>
  <c r="N1133" i="6" s="1"/>
  <c r="O1134" i="6" s="1"/>
  <c r="M1132" i="6"/>
  <c r="L1132" i="6" s="1"/>
  <c r="J1132" i="6" s="1"/>
  <c r="K1133" i="6" s="1"/>
  <c r="M1133" i="6" l="1"/>
  <c r="L1133" i="6" s="1"/>
  <c r="J1133" i="6" s="1"/>
  <c r="K1134" i="6" s="1"/>
  <c r="Q1134" i="6"/>
  <c r="P1134" i="6" s="1"/>
  <c r="N1134" i="6" s="1"/>
  <c r="O1135" i="6" s="1"/>
  <c r="Q1135" i="6" l="1"/>
  <c r="P1135" i="6" s="1"/>
  <c r="N1135" i="6" s="1"/>
  <c r="O1136" i="6" s="1"/>
  <c r="M1134" i="6"/>
  <c r="L1134" i="6" s="1"/>
  <c r="J1134" i="6" s="1"/>
  <c r="K1135" i="6" s="1"/>
  <c r="M1135" i="6" l="1"/>
  <c r="L1135" i="6" s="1"/>
  <c r="J1135" i="6" s="1"/>
  <c r="K1136" i="6" s="1"/>
  <c r="Q1136" i="6"/>
  <c r="P1136" i="6" s="1"/>
  <c r="N1136" i="6" s="1"/>
  <c r="O1137" i="6" s="1"/>
  <c r="Q1137" i="6" l="1"/>
  <c r="P1137" i="6" s="1"/>
  <c r="N1137" i="6" s="1"/>
  <c r="O1138" i="6" s="1"/>
  <c r="M1136" i="6"/>
  <c r="L1136" i="6" s="1"/>
  <c r="J1136" i="6" s="1"/>
  <c r="K1137" i="6" s="1"/>
  <c r="M1137" i="6" l="1"/>
  <c r="L1137" i="6" s="1"/>
  <c r="J1137" i="6" s="1"/>
  <c r="K1138" i="6" s="1"/>
  <c r="Q1138" i="6"/>
  <c r="P1138" i="6" s="1"/>
  <c r="N1138" i="6" s="1"/>
  <c r="O1139" i="6" s="1"/>
  <c r="Q1139" i="6" l="1"/>
  <c r="P1139" i="6" s="1"/>
  <c r="N1139" i="6" s="1"/>
  <c r="O1140" i="6" s="1"/>
  <c r="M1138" i="6"/>
  <c r="L1138" i="6" s="1"/>
  <c r="J1138" i="6" s="1"/>
  <c r="K1139" i="6" s="1"/>
  <c r="M1139" i="6" l="1"/>
  <c r="L1139" i="6" s="1"/>
  <c r="J1139" i="6" s="1"/>
  <c r="K1140" i="6" s="1"/>
  <c r="Q1140" i="6"/>
  <c r="P1140" i="6" s="1"/>
  <c r="N1140" i="6" s="1"/>
  <c r="O1141" i="6" s="1"/>
  <c r="Q1141" i="6" l="1"/>
  <c r="P1141" i="6" s="1"/>
  <c r="N1141" i="6" s="1"/>
  <c r="O1142" i="6" s="1"/>
  <c r="M1140" i="6"/>
  <c r="L1140" i="6" s="1"/>
  <c r="J1140" i="6" s="1"/>
  <c r="K1141" i="6" s="1"/>
  <c r="M1141" i="6" l="1"/>
  <c r="L1141" i="6" s="1"/>
  <c r="J1141" i="6" s="1"/>
  <c r="K1142" i="6" s="1"/>
  <c r="Q1142" i="6"/>
  <c r="P1142" i="6" s="1"/>
  <c r="N1142" i="6" s="1"/>
  <c r="O1143" i="6" s="1"/>
  <c r="Q1143" i="6" l="1"/>
  <c r="P1143" i="6" s="1"/>
  <c r="N1143" i="6" s="1"/>
  <c r="O1144" i="6" s="1"/>
  <c r="M1142" i="6"/>
  <c r="L1142" i="6" s="1"/>
  <c r="J1142" i="6" s="1"/>
  <c r="K1143" i="6" s="1"/>
  <c r="M1143" i="6" l="1"/>
  <c r="L1143" i="6" s="1"/>
  <c r="J1143" i="6" s="1"/>
  <c r="K1144" i="6" s="1"/>
  <c r="Q1144" i="6"/>
  <c r="P1144" i="6" s="1"/>
  <c r="N1144" i="6" s="1"/>
  <c r="O1145" i="6" s="1"/>
  <c r="Q1145" i="6" l="1"/>
  <c r="P1145" i="6" s="1"/>
  <c r="N1145" i="6" s="1"/>
  <c r="O1146" i="6" s="1"/>
  <c r="M1144" i="6"/>
  <c r="L1144" i="6" s="1"/>
  <c r="J1144" i="6" s="1"/>
  <c r="K1145" i="6" s="1"/>
  <c r="M1145" i="6" l="1"/>
  <c r="L1145" i="6" s="1"/>
  <c r="J1145" i="6" s="1"/>
  <c r="K1146" i="6" s="1"/>
  <c r="Q1146" i="6"/>
  <c r="P1146" i="6" s="1"/>
  <c r="N1146" i="6" s="1"/>
  <c r="O1147" i="6" s="1"/>
  <c r="Q1147" i="6" l="1"/>
  <c r="P1147" i="6" s="1"/>
  <c r="N1147" i="6" s="1"/>
  <c r="O1148" i="6" s="1"/>
  <c r="M1146" i="6"/>
  <c r="L1146" i="6" s="1"/>
  <c r="J1146" i="6" s="1"/>
  <c r="K1147" i="6" s="1"/>
  <c r="M1147" i="6" l="1"/>
  <c r="L1147" i="6" s="1"/>
  <c r="J1147" i="6" s="1"/>
  <c r="K1148" i="6" s="1"/>
  <c r="Q1148" i="6"/>
  <c r="P1148" i="6" s="1"/>
  <c r="N1148" i="6" s="1"/>
  <c r="O1149" i="6" s="1"/>
  <c r="Q1149" i="6" l="1"/>
  <c r="P1149" i="6" s="1"/>
  <c r="N1149" i="6" s="1"/>
  <c r="O1150" i="6" s="1"/>
  <c r="M1148" i="6"/>
  <c r="L1148" i="6" s="1"/>
  <c r="J1148" i="6" s="1"/>
  <c r="K1149" i="6" s="1"/>
  <c r="M1149" i="6" l="1"/>
  <c r="L1149" i="6" s="1"/>
  <c r="J1149" i="6" s="1"/>
  <c r="K1150" i="6" s="1"/>
  <c r="Q1150" i="6"/>
  <c r="P1150" i="6" s="1"/>
  <c r="N1150" i="6" s="1"/>
  <c r="O1151" i="6" s="1"/>
  <c r="Q1151" i="6" l="1"/>
  <c r="P1151" i="6" s="1"/>
  <c r="N1151" i="6" s="1"/>
  <c r="O1152" i="6" s="1"/>
  <c r="M1150" i="6"/>
  <c r="L1150" i="6" s="1"/>
  <c r="J1150" i="6" s="1"/>
  <c r="K1151" i="6" s="1"/>
  <c r="M1151" i="6" l="1"/>
  <c r="L1151" i="6" s="1"/>
  <c r="J1151" i="6" s="1"/>
  <c r="K1152" i="6" s="1"/>
  <c r="Q1152" i="6"/>
  <c r="P1152" i="6" s="1"/>
  <c r="N1152" i="6" s="1"/>
  <c r="O1153" i="6" s="1"/>
  <c r="Q1153" i="6" l="1"/>
  <c r="P1153" i="6" s="1"/>
  <c r="N1153" i="6" s="1"/>
  <c r="O1154" i="6" s="1"/>
  <c r="M1152" i="6"/>
  <c r="L1152" i="6" s="1"/>
  <c r="J1152" i="6" s="1"/>
  <c r="K1153" i="6" s="1"/>
  <c r="M1153" i="6" l="1"/>
  <c r="L1153" i="6" s="1"/>
  <c r="J1153" i="6" s="1"/>
  <c r="K1154" i="6" s="1"/>
  <c r="Q1154" i="6"/>
  <c r="P1154" i="6" s="1"/>
  <c r="N1154" i="6" s="1"/>
  <c r="O1155" i="6" s="1"/>
  <c r="Q1155" i="6" l="1"/>
  <c r="P1155" i="6" s="1"/>
  <c r="N1155" i="6" s="1"/>
  <c r="O1156" i="6" s="1"/>
  <c r="M1154" i="6"/>
  <c r="L1154" i="6" s="1"/>
  <c r="J1154" i="6" s="1"/>
  <c r="K1155" i="6" s="1"/>
  <c r="M1155" i="6" l="1"/>
  <c r="L1155" i="6" s="1"/>
  <c r="J1155" i="6" s="1"/>
  <c r="K1156" i="6" s="1"/>
  <c r="Q1156" i="6"/>
  <c r="P1156" i="6" s="1"/>
  <c r="N1156" i="6" s="1"/>
  <c r="O1157" i="6" s="1"/>
  <c r="Q1157" i="6" l="1"/>
  <c r="P1157" i="6" s="1"/>
  <c r="N1157" i="6" s="1"/>
  <c r="O1158" i="6" s="1"/>
  <c r="M1156" i="6"/>
  <c r="L1156" i="6" s="1"/>
  <c r="J1156" i="6" s="1"/>
  <c r="K1157" i="6" s="1"/>
  <c r="M1157" i="6" l="1"/>
  <c r="L1157" i="6" s="1"/>
  <c r="J1157" i="6" s="1"/>
  <c r="K1158" i="6" s="1"/>
  <c r="Q1158" i="6"/>
  <c r="P1158" i="6" s="1"/>
  <c r="N1158" i="6" s="1"/>
  <c r="O1159" i="6" s="1"/>
  <c r="Q1159" i="6" l="1"/>
  <c r="P1159" i="6" s="1"/>
  <c r="N1159" i="6" s="1"/>
  <c r="O1160" i="6" s="1"/>
  <c r="M1158" i="6"/>
  <c r="L1158" i="6" s="1"/>
  <c r="J1158" i="6" s="1"/>
  <c r="K1159" i="6" s="1"/>
  <c r="M1159" i="6" l="1"/>
  <c r="L1159" i="6" s="1"/>
  <c r="J1159" i="6" s="1"/>
  <c r="K1160" i="6" s="1"/>
  <c r="Q1160" i="6"/>
  <c r="P1160" i="6" s="1"/>
  <c r="N1160" i="6" s="1"/>
  <c r="O1161" i="6" s="1"/>
  <c r="Q1161" i="6" l="1"/>
  <c r="P1161" i="6" s="1"/>
  <c r="N1161" i="6" s="1"/>
  <c r="O1162" i="6" s="1"/>
  <c r="M1160" i="6"/>
  <c r="L1160" i="6" s="1"/>
  <c r="J1160" i="6" s="1"/>
  <c r="K1161" i="6" s="1"/>
  <c r="M1161" i="6" l="1"/>
  <c r="L1161" i="6" s="1"/>
  <c r="J1161" i="6" s="1"/>
  <c r="K1162" i="6" s="1"/>
  <c r="Q1162" i="6"/>
  <c r="P1162" i="6" s="1"/>
  <c r="N1162" i="6" s="1"/>
  <c r="O1163" i="6" s="1"/>
  <c r="Q1163" i="6" l="1"/>
  <c r="P1163" i="6" s="1"/>
  <c r="N1163" i="6" s="1"/>
  <c r="O1164" i="6" s="1"/>
  <c r="M1162" i="6"/>
  <c r="L1162" i="6" s="1"/>
  <c r="J1162" i="6" s="1"/>
  <c r="K1163" i="6" s="1"/>
  <c r="M1163" i="6" l="1"/>
  <c r="L1163" i="6" s="1"/>
  <c r="J1163" i="6" s="1"/>
  <c r="K1164" i="6" s="1"/>
  <c r="Q1164" i="6"/>
  <c r="P1164" i="6" s="1"/>
  <c r="N1164" i="6" s="1"/>
  <c r="O1165" i="6" s="1"/>
  <c r="Q1165" i="6" l="1"/>
  <c r="P1165" i="6" s="1"/>
  <c r="N1165" i="6" s="1"/>
  <c r="O1166" i="6" s="1"/>
  <c r="M1164" i="6"/>
  <c r="L1164" i="6" s="1"/>
  <c r="J1164" i="6" s="1"/>
  <c r="K1165" i="6" s="1"/>
  <c r="M1165" i="6" l="1"/>
  <c r="L1165" i="6" s="1"/>
  <c r="J1165" i="6" s="1"/>
  <c r="K1166" i="6" s="1"/>
  <c r="Q1166" i="6"/>
  <c r="P1166" i="6" s="1"/>
  <c r="N1166" i="6" s="1"/>
  <c r="O1167" i="6" s="1"/>
  <c r="Q1167" i="6" l="1"/>
  <c r="P1167" i="6" s="1"/>
  <c r="N1167" i="6" s="1"/>
  <c r="O1168" i="6" s="1"/>
  <c r="M1166" i="6"/>
  <c r="L1166" i="6" s="1"/>
  <c r="J1166" i="6" s="1"/>
  <c r="K1167" i="6" s="1"/>
  <c r="M1167" i="6" l="1"/>
  <c r="L1167" i="6" s="1"/>
  <c r="J1167" i="6" s="1"/>
  <c r="K1168" i="6" s="1"/>
  <c r="Q1168" i="6"/>
  <c r="P1168" i="6" s="1"/>
  <c r="N1168" i="6" s="1"/>
  <c r="O1169" i="6" s="1"/>
  <c r="Q1169" i="6" l="1"/>
  <c r="P1169" i="6" s="1"/>
  <c r="N1169" i="6" s="1"/>
  <c r="O1170" i="6" s="1"/>
  <c r="M1168" i="6"/>
  <c r="L1168" i="6" s="1"/>
  <c r="J1168" i="6" s="1"/>
  <c r="K1169" i="6" s="1"/>
  <c r="M1169" i="6" l="1"/>
  <c r="L1169" i="6" s="1"/>
  <c r="J1169" i="6" s="1"/>
  <c r="K1170" i="6" s="1"/>
  <c r="Q1170" i="6"/>
  <c r="P1170" i="6" s="1"/>
  <c r="N1170" i="6" s="1"/>
  <c r="O1171" i="6" s="1"/>
  <c r="Q1171" i="6" l="1"/>
  <c r="P1171" i="6" s="1"/>
  <c r="N1171" i="6" s="1"/>
  <c r="O1172" i="6" s="1"/>
  <c r="M1170" i="6"/>
  <c r="L1170" i="6" s="1"/>
  <c r="J1170" i="6" s="1"/>
  <c r="K1171" i="6" s="1"/>
  <c r="M1171" i="6" l="1"/>
  <c r="L1171" i="6" s="1"/>
  <c r="J1171" i="6" s="1"/>
  <c r="K1172" i="6" s="1"/>
  <c r="Q1172" i="6"/>
  <c r="P1172" i="6" s="1"/>
  <c r="N1172" i="6" s="1"/>
  <c r="O1173" i="6" s="1"/>
  <c r="Q1173" i="6" l="1"/>
  <c r="P1173" i="6" s="1"/>
  <c r="N1173" i="6" s="1"/>
  <c r="O1174" i="6" s="1"/>
  <c r="M1172" i="6"/>
  <c r="L1172" i="6" s="1"/>
  <c r="J1172" i="6" s="1"/>
  <c r="K1173" i="6" s="1"/>
  <c r="M1173" i="6" l="1"/>
  <c r="L1173" i="6" s="1"/>
  <c r="J1173" i="6" s="1"/>
  <c r="K1174" i="6" s="1"/>
  <c r="Q1174" i="6"/>
  <c r="P1174" i="6" s="1"/>
  <c r="N1174" i="6" s="1"/>
  <c r="O1175" i="6" s="1"/>
  <c r="Q1175" i="6" l="1"/>
  <c r="P1175" i="6" s="1"/>
  <c r="N1175" i="6" s="1"/>
  <c r="O1176" i="6" s="1"/>
  <c r="M1174" i="6"/>
  <c r="L1174" i="6" s="1"/>
  <c r="J1174" i="6" s="1"/>
  <c r="K1175" i="6" s="1"/>
  <c r="M1175" i="6" l="1"/>
  <c r="L1175" i="6" s="1"/>
  <c r="J1175" i="6" s="1"/>
  <c r="K1176" i="6" s="1"/>
  <c r="Q1176" i="6"/>
  <c r="P1176" i="6" s="1"/>
  <c r="N1176" i="6" s="1"/>
  <c r="O1177" i="6" s="1"/>
  <c r="Q1177" i="6" l="1"/>
  <c r="P1177" i="6" s="1"/>
  <c r="N1177" i="6" s="1"/>
  <c r="O1178" i="6" s="1"/>
  <c r="M1176" i="6"/>
  <c r="L1176" i="6" s="1"/>
  <c r="J1176" i="6" s="1"/>
  <c r="K1177" i="6" s="1"/>
  <c r="M1177" i="6" l="1"/>
  <c r="L1177" i="6" s="1"/>
  <c r="J1177" i="6" s="1"/>
  <c r="K1178" i="6" s="1"/>
  <c r="Q1178" i="6"/>
  <c r="P1178" i="6" s="1"/>
  <c r="N1178" i="6" s="1"/>
  <c r="O1179" i="6" s="1"/>
  <c r="Q1179" i="6" l="1"/>
  <c r="P1179" i="6" s="1"/>
  <c r="N1179" i="6" s="1"/>
  <c r="O1180" i="6" s="1"/>
  <c r="M1178" i="6"/>
  <c r="L1178" i="6" s="1"/>
  <c r="J1178" i="6" s="1"/>
  <c r="K1179" i="6" s="1"/>
  <c r="M1179" i="6" l="1"/>
  <c r="L1179" i="6" s="1"/>
  <c r="J1179" i="6" s="1"/>
  <c r="K1180" i="6" s="1"/>
  <c r="Q1180" i="6"/>
  <c r="P1180" i="6" s="1"/>
  <c r="N1180" i="6" s="1"/>
  <c r="O1181" i="6" s="1"/>
  <c r="Q1181" i="6" l="1"/>
  <c r="P1181" i="6" s="1"/>
  <c r="N1181" i="6" s="1"/>
  <c r="O1182" i="6" s="1"/>
  <c r="M1180" i="6"/>
  <c r="L1180" i="6" s="1"/>
  <c r="J1180" i="6" s="1"/>
  <c r="K1181" i="6" s="1"/>
  <c r="M1181" i="6" l="1"/>
  <c r="L1181" i="6" s="1"/>
  <c r="J1181" i="6" s="1"/>
  <c r="K1182" i="6" s="1"/>
  <c r="Q1182" i="6"/>
  <c r="P1182" i="6" s="1"/>
  <c r="N1182" i="6" s="1"/>
  <c r="O1183" i="6" s="1"/>
  <c r="Q1183" i="6" l="1"/>
  <c r="P1183" i="6" s="1"/>
  <c r="N1183" i="6" s="1"/>
  <c r="O1184" i="6" s="1"/>
  <c r="M1182" i="6"/>
  <c r="L1182" i="6" s="1"/>
  <c r="J1182" i="6" s="1"/>
  <c r="K1183" i="6" s="1"/>
  <c r="M1183" i="6" l="1"/>
  <c r="L1183" i="6" s="1"/>
  <c r="J1183" i="6" s="1"/>
  <c r="K1184" i="6" s="1"/>
  <c r="Q1184" i="6"/>
  <c r="P1184" i="6" s="1"/>
  <c r="N1184" i="6" s="1"/>
  <c r="O1185" i="6" s="1"/>
  <c r="Q1185" i="6" l="1"/>
  <c r="P1185" i="6" s="1"/>
  <c r="N1185" i="6" s="1"/>
  <c r="O1186" i="6" s="1"/>
  <c r="M1184" i="6"/>
  <c r="L1184" i="6" s="1"/>
  <c r="J1184" i="6" s="1"/>
  <c r="K1185" i="6" s="1"/>
  <c r="M1185" i="6" l="1"/>
  <c r="L1185" i="6" s="1"/>
  <c r="J1185" i="6" s="1"/>
  <c r="K1186" i="6" s="1"/>
  <c r="Q1186" i="6"/>
  <c r="P1186" i="6" s="1"/>
  <c r="N1186" i="6" s="1"/>
  <c r="O1187" i="6" s="1"/>
  <c r="Q1187" i="6" l="1"/>
  <c r="P1187" i="6" s="1"/>
  <c r="N1187" i="6" s="1"/>
  <c r="O1188" i="6" s="1"/>
  <c r="M1186" i="6"/>
  <c r="L1186" i="6" s="1"/>
  <c r="J1186" i="6" s="1"/>
  <c r="K1187" i="6" s="1"/>
  <c r="M1187" i="6" l="1"/>
  <c r="L1187" i="6" s="1"/>
  <c r="J1187" i="6" s="1"/>
  <c r="K1188" i="6" s="1"/>
  <c r="Q1188" i="6"/>
  <c r="P1188" i="6" s="1"/>
  <c r="N1188" i="6" s="1"/>
  <c r="O1189" i="6" s="1"/>
  <c r="Q1189" i="6" l="1"/>
  <c r="P1189" i="6" s="1"/>
  <c r="N1189" i="6" s="1"/>
  <c r="O1190" i="6" s="1"/>
  <c r="M1188" i="6"/>
  <c r="L1188" i="6" s="1"/>
  <c r="J1188" i="6" s="1"/>
  <c r="K1189" i="6" s="1"/>
  <c r="M1189" i="6" l="1"/>
  <c r="L1189" i="6" s="1"/>
  <c r="J1189" i="6" s="1"/>
  <c r="K1190" i="6" s="1"/>
  <c r="Q1190" i="6"/>
  <c r="P1190" i="6" s="1"/>
  <c r="N1190" i="6" s="1"/>
  <c r="O1191" i="6" s="1"/>
  <c r="Q1191" i="6" l="1"/>
  <c r="P1191" i="6" s="1"/>
  <c r="N1191" i="6" s="1"/>
  <c r="O1192" i="6" s="1"/>
  <c r="M1190" i="6"/>
  <c r="L1190" i="6" s="1"/>
  <c r="J1190" i="6" s="1"/>
  <c r="K1191" i="6" s="1"/>
  <c r="M1191" i="6" l="1"/>
  <c r="L1191" i="6" s="1"/>
  <c r="J1191" i="6" s="1"/>
  <c r="K1192" i="6" s="1"/>
  <c r="Q1192" i="6"/>
  <c r="P1192" i="6" s="1"/>
  <c r="N1192" i="6" s="1"/>
  <c r="O1193" i="6" s="1"/>
  <c r="Q1193" i="6" l="1"/>
  <c r="P1193" i="6" s="1"/>
  <c r="N1193" i="6" s="1"/>
  <c r="O1194" i="6" s="1"/>
  <c r="M1192" i="6"/>
  <c r="L1192" i="6" s="1"/>
  <c r="J1192" i="6" s="1"/>
  <c r="K1193" i="6" s="1"/>
  <c r="M1193" i="6" l="1"/>
  <c r="L1193" i="6" s="1"/>
  <c r="J1193" i="6" s="1"/>
  <c r="K1194" i="6" s="1"/>
  <c r="Q1194" i="6"/>
  <c r="P1194" i="6" s="1"/>
  <c r="N1194" i="6" s="1"/>
  <c r="O1195" i="6" s="1"/>
  <c r="Q1195" i="6" l="1"/>
  <c r="P1195" i="6" s="1"/>
  <c r="N1195" i="6" s="1"/>
  <c r="O1196" i="6" s="1"/>
  <c r="M1194" i="6"/>
  <c r="L1194" i="6" s="1"/>
  <c r="J1194" i="6" s="1"/>
  <c r="K1195" i="6" s="1"/>
  <c r="M1195" i="6" l="1"/>
  <c r="L1195" i="6" s="1"/>
  <c r="J1195" i="6" s="1"/>
  <c r="K1196" i="6" s="1"/>
  <c r="Q1196" i="6"/>
  <c r="P1196" i="6" s="1"/>
  <c r="N1196" i="6" s="1"/>
  <c r="O1197" i="6" s="1"/>
  <c r="Q1197" i="6" l="1"/>
  <c r="P1197" i="6" s="1"/>
  <c r="N1197" i="6" s="1"/>
  <c r="O1198" i="6" s="1"/>
  <c r="M1196" i="6"/>
  <c r="L1196" i="6" s="1"/>
  <c r="J1196" i="6" s="1"/>
  <c r="K1197" i="6" s="1"/>
  <c r="M1197" i="6" l="1"/>
  <c r="L1197" i="6" s="1"/>
  <c r="J1197" i="6" s="1"/>
  <c r="K1198" i="6" s="1"/>
  <c r="Q1198" i="6"/>
  <c r="P1198" i="6" s="1"/>
  <c r="N1198" i="6" s="1"/>
  <c r="O1199" i="6" s="1"/>
  <c r="Q1199" i="6" l="1"/>
  <c r="P1199" i="6" s="1"/>
  <c r="N1199" i="6" s="1"/>
  <c r="O1200" i="6" s="1"/>
  <c r="M1198" i="6"/>
  <c r="L1198" i="6" s="1"/>
  <c r="J1198" i="6" s="1"/>
  <c r="K1199" i="6" s="1"/>
  <c r="M1199" i="6" l="1"/>
  <c r="L1199" i="6" s="1"/>
  <c r="J1199" i="6" s="1"/>
  <c r="K1200" i="6" s="1"/>
  <c r="Q1200" i="6"/>
  <c r="P1200" i="6" s="1"/>
  <c r="N1200" i="6" s="1"/>
  <c r="O1201" i="6" s="1"/>
  <c r="Q1201" i="6" l="1"/>
  <c r="P1201" i="6" s="1"/>
  <c r="N1201" i="6" s="1"/>
  <c r="O1202" i="6" s="1"/>
  <c r="M1200" i="6"/>
  <c r="L1200" i="6" s="1"/>
  <c r="J1200" i="6" s="1"/>
  <c r="K1201" i="6" s="1"/>
  <c r="M1201" i="6" l="1"/>
  <c r="L1201" i="6" s="1"/>
  <c r="J1201" i="6" s="1"/>
  <c r="K1202" i="6" s="1"/>
  <c r="Q1202" i="6"/>
  <c r="P1202" i="6" s="1"/>
  <c r="N1202" i="6" s="1"/>
  <c r="O1203" i="6" s="1"/>
  <c r="Q1203" i="6" l="1"/>
  <c r="P1203" i="6" s="1"/>
  <c r="N1203" i="6" s="1"/>
  <c r="O1204" i="6" s="1"/>
  <c r="M1202" i="6"/>
  <c r="L1202" i="6" s="1"/>
  <c r="J1202" i="6" s="1"/>
  <c r="K1203" i="6" s="1"/>
  <c r="M1203" i="6" l="1"/>
  <c r="L1203" i="6" s="1"/>
  <c r="J1203" i="6" s="1"/>
  <c r="K1204" i="6" s="1"/>
  <c r="Q1204" i="6"/>
  <c r="P1204" i="6" s="1"/>
  <c r="N1204" i="6" s="1"/>
  <c r="O1205" i="6" s="1"/>
  <c r="Q1205" i="6" l="1"/>
  <c r="P1205" i="6" s="1"/>
  <c r="N1205" i="6" s="1"/>
  <c r="O1206" i="6" s="1"/>
  <c r="M1204" i="6"/>
  <c r="L1204" i="6" s="1"/>
  <c r="J1204" i="6" s="1"/>
  <c r="K1205" i="6" s="1"/>
  <c r="M1205" i="6" l="1"/>
  <c r="L1205" i="6" s="1"/>
  <c r="J1205" i="6" s="1"/>
  <c r="K1206" i="6" s="1"/>
  <c r="Q1206" i="6"/>
  <c r="P1206" i="6" s="1"/>
  <c r="N1206" i="6" s="1"/>
  <c r="O1207" i="6" s="1"/>
  <c r="Q1207" i="6" l="1"/>
  <c r="P1207" i="6" s="1"/>
  <c r="N1207" i="6" s="1"/>
  <c r="O1208" i="6" s="1"/>
  <c r="M1206" i="6"/>
  <c r="L1206" i="6" s="1"/>
  <c r="J1206" i="6" s="1"/>
  <c r="K1207" i="6" s="1"/>
  <c r="M1207" i="6" l="1"/>
  <c r="L1207" i="6" s="1"/>
  <c r="J1207" i="6" s="1"/>
  <c r="K1208" i="6" s="1"/>
  <c r="Q1208" i="6"/>
  <c r="P1208" i="6" s="1"/>
  <c r="N1208" i="6" s="1"/>
  <c r="O1209" i="6" s="1"/>
  <c r="Q1209" i="6" l="1"/>
  <c r="P1209" i="6" s="1"/>
  <c r="N1209" i="6" s="1"/>
  <c r="O1210" i="6" s="1"/>
  <c r="M1208" i="6"/>
  <c r="L1208" i="6" s="1"/>
  <c r="J1208" i="6" s="1"/>
  <c r="K1209" i="6" s="1"/>
  <c r="M1209" i="6" l="1"/>
  <c r="L1209" i="6" s="1"/>
  <c r="J1209" i="6" s="1"/>
  <c r="K1210" i="6" s="1"/>
  <c r="Q1210" i="6"/>
  <c r="P1210" i="6" s="1"/>
  <c r="N1210" i="6" s="1"/>
  <c r="O1211" i="6" s="1"/>
  <c r="Q1211" i="6" l="1"/>
  <c r="P1211" i="6" s="1"/>
  <c r="N1211" i="6" s="1"/>
  <c r="O1212" i="6" s="1"/>
  <c r="M1210" i="6"/>
  <c r="L1210" i="6" s="1"/>
  <c r="J1210" i="6" s="1"/>
  <c r="K1211" i="6" s="1"/>
  <c r="M1211" i="6" l="1"/>
  <c r="L1211" i="6" s="1"/>
  <c r="J1211" i="6" s="1"/>
  <c r="K1212" i="6" s="1"/>
  <c r="Q1212" i="6"/>
  <c r="P1212" i="6" s="1"/>
  <c r="N1212" i="6" s="1"/>
  <c r="O1213" i="6" s="1"/>
  <c r="Q1213" i="6" l="1"/>
  <c r="P1213" i="6" s="1"/>
  <c r="N1213" i="6" s="1"/>
  <c r="O1214" i="6" s="1"/>
  <c r="M1212" i="6"/>
  <c r="L1212" i="6" s="1"/>
  <c r="J1212" i="6" s="1"/>
  <c r="K1213" i="6" s="1"/>
  <c r="M1213" i="6" l="1"/>
  <c r="L1213" i="6" s="1"/>
  <c r="J1213" i="6" s="1"/>
  <c r="K1214" i="6" s="1"/>
  <c r="Q1214" i="6"/>
  <c r="P1214" i="6" s="1"/>
  <c r="N1214" i="6" s="1"/>
  <c r="O1215" i="6" s="1"/>
  <c r="Q1215" i="6" l="1"/>
  <c r="P1215" i="6" s="1"/>
  <c r="N1215" i="6" s="1"/>
  <c r="O1216" i="6" s="1"/>
  <c r="M1214" i="6"/>
  <c r="L1214" i="6" s="1"/>
  <c r="J1214" i="6" s="1"/>
  <c r="K1215" i="6" s="1"/>
  <c r="M1215" i="6" l="1"/>
  <c r="L1215" i="6" s="1"/>
  <c r="J1215" i="6" s="1"/>
  <c r="K1216" i="6" s="1"/>
  <c r="Q1216" i="6"/>
  <c r="P1216" i="6" s="1"/>
  <c r="N1216" i="6" s="1"/>
  <c r="O1217" i="6" s="1"/>
  <c r="Q1217" i="6" l="1"/>
  <c r="P1217" i="6" s="1"/>
  <c r="N1217" i="6" s="1"/>
  <c r="O1218" i="6" s="1"/>
  <c r="M1216" i="6"/>
  <c r="L1216" i="6" s="1"/>
  <c r="J1216" i="6" s="1"/>
  <c r="K1217" i="6" s="1"/>
  <c r="M1217" i="6" l="1"/>
  <c r="L1217" i="6" s="1"/>
  <c r="J1217" i="6" s="1"/>
  <c r="K1218" i="6" s="1"/>
  <c r="Q1218" i="6"/>
  <c r="P1218" i="6" s="1"/>
  <c r="N1218" i="6" s="1"/>
  <c r="O1219" i="6" s="1"/>
  <c r="Q1219" i="6" l="1"/>
  <c r="P1219" i="6" s="1"/>
  <c r="N1219" i="6" s="1"/>
  <c r="O1220" i="6" s="1"/>
  <c r="M1218" i="6"/>
  <c r="L1218" i="6" s="1"/>
  <c r="J1218" i="6" s="1"/>
  <c r="K1219" i="6" s="1"/>
  <c r="M1219" i="6" l="1"/>
  <c r="L1219" i="6" s="1"/>
  <c r="J1219" i="6" s="1"/>
  <c r="K1220" i="6" s="1"/>
  <c r="Q1220" i="6"/>
  <c r="P1220" i="6" s="1"/>
  <c r="N1220" i="6" s="1"/>
  <c r="O1221" i="6" s="1"/>
  <c r="Q1221" i="6" l="1"/>
  <c r="P1221" i="6" s="1"/>
  <c r="N1221" i="6" s="1"/>
  <c r="O1222" i="6" s="1"/>
  <c r="M1220" i="6"/>
  <c r="L1220" i="6" s="1"/>
  <c r="J1220" i="6" s="1"/>
  <c r="K1221" i="6" s="1"/>
  <c r="M1221" i="6" l="1"/>
  <c r="L1221" i="6" s="1"/>
  <c r="J1221" i="6" s="1"/>
  <c r="K1222" i="6" s="1"/>
  <c r="Q1222" i="6"/>
  <c r="P1222" i="6" s="1"/>
  <c r="N1222" i="6" s="1"/>
  <c r="O1223" i="6" s="1"/>
  <c r="Q1223" i="6" l="1"/>
  <c r="P1223" i="6" s="1"/>
  <c r="N1223" i="6" s="1"/>
  <c r="O1224" i="6" s="1"/>
  <c r="M1222" i="6"/>
  <c r="L1222" i="6" s="1"/>
  <c r="J1222" i="6" s="1"/>
  <c r="K1223" i="6" s="1"/>
  <c r="M1223" i="6" l="1"/>
  <c r="L1223" i="6" s="1"/>
  <c r="J1223" i="6" s="1"/>
  <c r="K1224" i="6" s="1"/>
  <c r="Q1224" i="6"/>
  <c r="P1224" i="6" s="1"/>
  <c r="N1224" i="6" s="1"/>
  <c r="O1225" i="6" s="1"/>
  <c r="Q1225" i="6" l="1"/>
  <c r="P1225" i="6" s="1"/>
  <c r="N1225" i="6" s="1"/>
  <c r="O1226" i="6" s="1"/>
  <c r="M1224" i="6"/>
  <c r="L1224" i="6" s="1"/>
  <c r="J1224" i="6" s="1"/>
  <c r="K1225" i="6" s="1"/>
  <c r="M1225" i="6" l="1"/>
  <c r="L1225" i="6" s="1"/>
  <c r="J1225" i="6" s="1"/>
  <c r="K1226" i="6" s="1"/>
  <c r="Q1226" i="6"/>
  <c r="P1226" i="6" s="1"/>
  <c r="N1226" i="6" s="1"/>
  <c r="O1227" i="6" s="1"/>
  <c r="Q1227" i="6" l="1"/>
  <c r="P1227" i="6" s="1"/>
  <c r="N1227" i="6" s="1"/>
  <c r="O1228" i="6" s="1"/>
  <c r="M1226" i="6"/>
  <c r="L1226" i="6" s="1"/>
  <c r="J1226" i="6" s="1"/>
  <c r="K1227" i="6" s="1"/>
  <c r="M1227" i="6" l="1"/>
  <c r="L1227" i="6" s="1"/>
  <c r="J1227" i="6" s="1"/>
  <c r="K1228" i="6" s="1"/>
  <c r="Q1228" i="6"/>
  <c r="P1228" i="6" s="1"/>
  <c r="N1228" i="6" s="1"/>
  <c r="O1229" i="6" s="1"/>
  <c r="Q1229" i="6" l="1"/>
  <c r="P1229" i="6" s="1"/>
  <c r="N1229" i="6" s="1"/>
  <c r="O1230" i="6" s="1"/>
  <c r="M1228" i="6"/>
  <c r="L1228" i="6" s="1"/>
  <c r="J1228" i="6" s="1"/>
  <c r="K1229" i="6" s="1"/>
  <c r="M1229" i="6" l="1"/>
  <c r="L1229" i="6" s="1"/>
  <c r="J1229" i="6" s="1"/>
  <c r="K1230" i="6" s="1"/>
  <c r="Q1230" i="6"/>
  <c r="P1230" i="6" s="1"/>
  <c r="N1230" i="6" s="1"/>
  <c r="O1231" i="6" s="1"/>
  <c r="Q1231" i="6" l="1"/>
  <c r="P1231" i="6" s="1"/>
  <c r="N1231" i="6" s="1"/>
  <c r="O1232" i="6" s="1"/>
  <c r="M1230" i="6"/>
  <c r="L1230" i="6" s="1"/>
  <c r="J1230" i="6" s="1"/>
  <c r="K1231" i="6" s="1"/>
  <c r="M1231" i="6" l="1"/>
  <c r="L1231" i="6" s="1"/>
  <c r="J1231" i="6" s="1"/>
  <c r="K1232" i="6" s="1"/>
  <c r="Q1232" i="6"/>
  <c r="P1232" i="6" s="1"/>
  <c r="N1232" i="6" s="1"/>
  <c r="O1233" i="6" s="1"/>
  <c r="Q1233" i="6" l="1"/>
  <c r="P1233" i="6" s="1"/>
  <c r="N1233" i="6" s="1"/>
  <c r="O1234" i="6" s="1"/>
  <c r="M1232" i="6"/>
  <c r="L1232" i="6" s="1"/>
  <c r="J1232" i="6" s="1"/>
  <c r="K1233" i="6" s="1"/>
  <c r="M1233" i="6" l="1"/>
  <c r="L1233" i="6" s="1"/>
  <c r="J1233" i="6" s="1"/>
  <c r="K1234" i="6" s="1"/>
  <c r="Q1234" i="6"/>
  <c r="P1234" i="6" s="1"/>
  <c r="N1234" i="6" s="1"/>
  <c r="O1235" i="6" s="1"/>
  <c r="Q1235" i="6" l="1"/>
  <c r="P1235" i="6" s="1"/>
  <c r="N1235" i="6" s="1"/>
  <c r="O1236" i="6" s="1"/>
  <c r="M1234" i="6"/>
  <c r="L1234" i="6" s="1"/>
  <c r="J1234" i="6" s="1"/>
  <c r="K1235" i="6" s="1"/>
  <c r="M1235" i="6" l="1"/>
  <c r="L1235" i="6" s="1"/>
  <c r="J1235" i="6" s="1"/>
  <c r="K1236" i="6" s="1"/>
  <c r="Q1236" i="6"/>
  <c r="P1236" i="6" s="1"/>
  <c r="N1236" i="6" s="1"/>
  <c r="O1237" i="6" s="1"/>
  <c r="Q1237" i="6" l="1"/>
  <c r="P1237" i="6" s="1"/>
  <c r="N1237" i="6" s="1"/>
  <c r="O1238" i="6" s="1"/>
  <c r="M1236" i="6"/>
  <c r="L1236" i="6" s="1"/>
  <c r="J1236" i="6" s="1"/>
  <c r="K1237" i="6" s="1"/>
  <c r="M1237" i="6" l="1"/>
  <c r="L1237" i="6" s="1"/>
  <c r="J1237" i="6" s="1"/>
  <c r="K1238" i="6" s="1"/>
  <c r="Q1238" i="6"/>
  <c r="P1238" i="6" s="1"/>
  <c r="N1238" i="6" s="1"/>
  <c r="O1239" i="6" s="1"/>
  <c r="Q1239" i="6" l="1"/>
  <c r="P1239" i="6" s="1"/>
  <c r="N1239" i="6" s="1"/>
  <c r="O1240" i="6" s="1"/>
  <c r="M1238" i="6"/>
  <c r="L1238" i="6" s="1"/>
  <c r="J1238" i="6" s="1"/>
  <c r="K1239" i="6" s="1"/>
  <c r="M1239" i="6" l="1"/>
  <c r="L1239" i="6" s="1"/>
  <c r="J1239" i="6" s="1"/>
  <c r="K1240" i="6" s="1"/>
  <c r="Q1240" i="6"/>
  <c r="P1240" i="6" s="1"/>
  <c r="N1240" i="6" s="1"/>
  <c r="O1241" i="6" s="1"/>
  <c r="Q1241" i="6" l="1"/>
  <c r="P1241" i="6" s="1"/>
  <c r="N1241" i="6" s="1"/>
  <c r="O1242" i="6" s="1"/>
  <c r="M1240" i="6"/>
  <c r="L1240" i="6" s="1"/>
  <c r="J1240" i="6" s="1"/>
  <c r="K1241" i="6" s="1"/>
  <c r="M1241" i="6" l="1"/>
  <c r="L1241" i="6" s="1"/>
  <c r="J1241" i="6" s="1"/>
  <c r="K1242" i="6" s="1"/>
  <c r="Q1242" i="6"/>
  <c r="P1242" i="6" s="1"/>
  <c r="N1242" i="6" s="1"/>
  <c r="O1243" i="6" s="1"/>
  <c r="Q1243" i="6" l="1"/>
  <c r="P1243" i="6" s="1"/>
  <c r="N1243" i="6" s="1"/>
  <c r="O1244" i="6" s="1"/>
  <c r="M1242" i="6"/>
  <c r="L1242" i="6" s="1"/>
  <c r="J1242" i="6" s="1"/>
  <c r="K1243" i="6" s="1"/>
  <c r="M1243" i="6" l="1"/>
  <c r="L1243" i="6" s="1"/>
  <c r="J1243" i="6" s="1"/>
  <c r="K1244" i="6" s="1"/>
  <c r="Q1244" i="6"/>
  <c r="P1244" i="6" s="1"/>
  <c r="N1244" i="6" s="1"/>
  <c r="O1245" i="6" s="1"/>
  <c r="Q1245" i="6" l="1"/>
  <c r="P1245" i="6" s="1"/>
  <c r="N1245" i="6" s="1"/>
  <c r="O1246" i="6" s="1"/>
  <c r="M1244" i="6"/>
  <c r="L1244" i="6" s="1"/>
  <c r="J1244" i="6" s="1"/>
  <c r="K1245" i="6" s="1"/>
  <c r="M1245" i="6" l="1"/>
  <c r="L1245" i="6" s="1"/>
  <c r="J1245" i="6" s="1"/>
  <c r="K1246" i="6" s="1"/>
  <c r="Q1246" i="6"/>
  <c r="P1246" i="6" s="1"/>
  <c r="N1246" i="6" s="1"/>
  <c r="O1247" i="6" s="1"/>
  <c r="Q1247" i="6" l="1"/>
  <c r="P1247" i="6" s="1"/>
  <c r="N1247" i="6" s="1"/>
  <c r="O1248" i="6" s="1"/>
  <c r="M1246" i="6"/>
  <c r="L1246" i="6" s="1"/>
  <c r="J1246" i="6" s="1"/>
  <c r="K1247" i="6" s="1"/>
  <c r="M1247" i="6" l="1"/>
  <c r="L1247" i="6" s="1"/>
  <c r="J1247" i="6" s="1"/>
  <c r="K1248" i="6" s="1"/>
  <c r="Q1248" i="6"/>
  <c r="P1248" i="6" s="1"/>
  <c r="N1248" i="6" s="1"/>
  <c r="O1249" i="6" s="1"/>
  <c r="Q1249" i="6" l="1"/>
  <c r="P1249" i="6" s="1"/>
  <c r="N1249" i="6" s="1"/>
  <c r="O1250" i="6" s="1"/>
  <c r="M1248" i="6"/>
  <c r="L1248" i="6" s="1"/>
  <c r="J1248" i="6" s="1"/>
  <c r="K1249" i="6" s="1"/>
  <c r="M1249" i="6" l="1"/>
  <c r="L1249" i="6" s="1"/>
  <c r="J1249" i="6" s="1"/>
  <c r="K1250" i="6" s="1"/>
  <c r="Q1250" i="6"/>
  <c r="P1250" i="6" s="1"/>
  <c r="N1250" i="6" s="1"/>
  <c r="O1251" i="6" s="1"/>
  <c r="Q1251" i="6" l="1"/>
  <c r="P1251" i="6" s="1"/>
  <c r="N1251" i="6" s="1"/>
  <c r="O1252" i="6" s="1"/>
  <c r="M1250" i="6"/>
  <c r="L1250" i="6" s="1"/>
  <c r="J1250" i="6" s="1"/>
  <c r="K1251" i="6" s="1"/>
  <c r="M1251" i="6" l="1"/>
  <c r="L1251" i="6" s="1"/>
  <c r="J1251" i="6" s="1"/>
  <c r="K1252" i="6" s="1"/>
  <c r="Q1252" i="6"/>
  <c r="P1252" i="6" s="1"/>
  <c r="N1252" i="6" s="1"/>
  <c r="O1253" i="6" s="1"/>
  <c r="Q1253" i="6" l="1"/>
  <c r="P1253" i="6" s="1"/>
  <c r="N1253" i="6" s="1"/>
  <c r="O1254" i="6" s="1"/>
  <c r="M1252" i="6"/>
  <c r="L1252" i="6" s="1"/>
  <c r="J1252" i="6" s="1"/>
  <c r="K1253" i="6" s="1"/>
  <c r="M1253" i="6" l="1"/>
  <c r="L1253" i="6" s="1"/>
  <c r="J1253" i="6" s="1"/>
  <c r="K1254" i="6" s="1"/>
  <c r="Q1254" i="6"/>
  <c r="P1254" i="6" s="1"/>
  <c r="N1254" i="6" s="1"/>
  <c r="O1255" i="6" s="1"/>
  <c r="Q1255" i="6" l="1"/>
  <c r="P1255" i="6" s="1"/>
  <c r="N1255" i="6" s="1"/>
  <c r="O1256" i="6" s="1"/>
  <c r="M1254" i="6"/>
  <c r="L1254" i="6" s="1"/>
  <c r="J1254" i="6" s="1"/>
  <c r="K1255" i="6" s="1"/>
  <c r="M1255" i="6" l="1"/>
  <c r="L1255" i="6" s="1"/>
  <c r="J1255" i="6" s="1"/>
  <c r="K1256" i="6" s="1"/>
  <c r="Q1256" i="6"/>
  <c r="P1256" i="6" s="1"/>
  <c r="N1256" i="6" s="1"/>
  <c r="O1257" i="6" s="1"/>
  <c r="Q1257" i="6" l="1"/>
  <c r="P1257" i="6" s="1"/>
  <c r="N1257" i="6" s="1"/>
  <c r="O1258" i="6" s="1"/>
  <c r="M1256" i="6"/>
  <c r="L1256" i="6" s="1"/>
  <c r="J1256" i="6" s="1"/>
  <c r="K1257" i="6" s="1"/>
  <c r="M1257" i="6" l="1"/>
  <c r="L1257" i="6" s="1"/>
  <c r="J1257" i="6" s="1"/>
  <c r="K1258" i="6" s="1"/>
  <c r="Q1258" i="6"/>
  <c r="P1258" i="6" s="1"/>
  <c r="N1258" i="6" s="1"/>
  <c r="O1259" i="6" s="1"/>
  <c r="Q1259" i="6" l="1"/>
  <c r="P1259" i="6" s="1"/>
  <c r="N1259" i="6" s="1"/>
  <c r="O1260" i="6" s="1"/>
  <c r="M1258" i="6"/>
  <c r="L1258" i="6" s="1"/>
  <c r="J1258" i="6" s="1"/>
  <c r="K1259" i="6" s="1"/>
  <c r="M1259" i="6" l="1"/>
  <c r="L1259" i="6" s="1"/>
  <c r="J1259" i="6" s="1"/>
  <c r="K1260" i="6" s="1"/>
  <c r="Q1260" i="6"/>
  <c r="P1260" i="6" s="1"/>
  <c r="N1260" i="6" s="1"/>
  <c r="O1261" i="6" s="1"/>
  <c r="Q1261" i="6" l="1"/>
  <c r="P1261" i="6" s="1"/>
  <c r="N1261" i="6" s="1"/>
  <c r="O1262" i="6" s="1"/>
  <c r="M1260" i="6"/>
  <c r="L1260" i="6" s="1"/>
  <c r="J1260" i="6" s="1"/>
  <c r="K1261" i="6" s="1"/>
  <c r="M1261" i="6" l="1"/>
  <c r="L1261" i="6" s="1"/>
  <c r="J1261" i="6" s="1"/>
  <c r="K1262" i="6" s="1"/>
  <c r="Q1262" i="6"/>
  <c r="P1262" i="6" s="1"/>
  <c r="N1262" i="6" s="1"/>
  <c r="O1263" i="6" s="1"/>
  <c r="Q1263" i="6" l="1"/>
  <c r="P1263" i="6" s="1"/>
  <c r="N1263" i="6" s="1"/>
  <c r="O1264" i="6" s="1"/>
  <c r="M1262" i="6"/>
  <c r="L1262" i="6" s="1"/>
  <c r="J1262" i="6" s="1"/>
  <c r="K1263" i="6" s="1"/>
  <c r="M1263" i="6" l="1"/>
  <c r="L1263" i="6" s="1"/>
  <c r="J1263" i="6" s="1"/>
  <c r="K1264" i="6" s="1"/>
  <c r="Q1264" i="6"/>
  <c r="P1264" i="6" s="1"/>
  <c r="N1264" i="6" s="1"/>
  <c r="O1265" i="6" s="1"/>
  <c r="Q1265" i="6" l="1"/>
  <c r="P1265" i="6" s="1"/>
  <c r="N1265" i="6" s="1"/>
  <c r="O1266" i="6" s="1"/>
  <c r="M1264" i="6"/>
  <c r="L1264" i="6" s="1"/>
  <c r="J1264" i="6" s="1"/>
  <c r="K1265" i="6" s="1"/>
  <c r="M1265" i="6" l="1"/>
  <c r="L1265" i="6" s="1"/>
  <c r="J1265" i="6" s="1"/>
  <c r="K1266" i="6" s="1"/>
  <c r="Q1266" i="6"/>
  <c r="P1266" i="6" s="1"/>
  <c r="N1266" i="6" s="1"/>
  <c r="O1267" i="6" s="1"/>
  <c r="Q1267" i="6" l="1"/>
  <c r="P1267" i="6" s="1"/>
  <c r="N1267" i="6" s="1"/>
  <c r="O1268" i="6" s="1"/>
  <c r="M1266" i="6"/>
  <c r="L1266" i="6" s="1"/>
  <c r="J1266" i="6" s="1"/>
  <c r="K1267" i="6" s="1"/>
  <c r="M1267" i="6" l="1"/>
  <c r="L1267" i="6" s="1"/>
  <c r="J1267" i="6" s="1"/>
  <c r="K1268" i="6" s="1"/>
  <c r="Q1268" i="6"/>
  <c r="P1268" i="6" s="1"/>
  <c r="N1268" i="6" s="1"/>
  <c r="O1269" i="6" s="1"/>
  <c r="Q1269" i="6" l="1"/>
  <c r="P1269" i="6" s="1"/>
  <c r="N1269" i="6" s="1"/>
  <c r="O1270" i="6" s="1"/>
  <c r="M1268" i="6"/>
  <c r="L1268" i="6" s="1"/>
  <c r="J1268" i="6" s="1"/>
  <c r="K1269" i="6" s="1"/>
  <c r="M1269" i="6" l="1"/>
  <c r="L1269" i="6" s="1"/>
  <c r="J1269" i="6" s="1"/>
  <c r="K1270" i="6" s="1"/>
  <c r="Q1270" i="6"/>
  <c r="P1270" i="6" s="1"/>
  <c r="N1270" i="6" s="1"/>
  <c r="O1271" i="6" s="1"/>
  <c r="Q1271" i="6" l="1"/>
  <c r="P1271" i="6" s="1"/>
  <c r="N1271" i="6" s="1"/>
  <c r="O1272" i="6" s="1"/>
  <c r="M1270" i="6"/>
  <c r="L1270" i="6" s="1"/>
  <c r="J1270" i="6" s="1"/>
  <c r="K1271" i="6" s="1"/>
  <c r="M1271" i="6" l="1"/>
  <c r="L1271" i="6" s="1"/>
  <c r="J1271" i="6" s="1"/>
  <c r="K1272" i="6" s="1"/>
  <c r="Q1272" i="6"/>
  <c r="P1272" i="6" s="1"/>
  <c r="N1272" i="6" s="1"/>
  <c r="O1273" i="6" s="1"/>
  <c r="Q1273" i="6" l="1"/>
  <c r="P1273" i="6" s="1"/>
  <c r="N1273" i="6" s="1"/>
  <c r="O1274" i="6" s="1"/>
  <c r="M1272" i="6"/>
  <c r="L1272" i="6" s="1"/>
  <c r="J1272" i="6" s="1"/>
  <c r="K1273" i="6" s="1"/>
  <c r="M1273" i="6" l="1"/>
  <c r="L1273" i="6" s="1"/>
  <c r="J1273" i="6" s="1"/>
  <c r="K1274" i="6" s="1"/>
  <c r="Q1274" i="6"/>
  <c r="P1274" i="6" s="1"/>
  <c r="N1274" i="6" s="1"/>
  <c r="O1275" i="6" s="1"/>
  <c r="Q1275" i="6" l="1"/>
  <c r="P1275" i="6" s="1"/>
  <c r="N1275" i="6" s="1"/>
  <c r="O1276" i="6" s="1"/>
  <c r="M1274" i="6"/>
  <c r="L1274" i="6" s="1"/>
  <c r="J1274" i="6" s="1"/>
  <c r="K1275" i="6" s="1"/>
  <c r="M1275" i="6" l="1"/>
  <c r="L1275" i="6" s="1"/>
  <c r="J1275" i="6" s="1"/>
  <c r="K1276" i="6" s="1"/>
  <c r="Q1276" i="6"/>
  <c r="P1276" i="6" s="1"/>
  <c r="N1276" i="6" s="1"/>
  <c r="O1277" i="6" s="1"/>
  <c r="Q1277" i="6" l="1"/>
  <c r="P1277" i="6" s="1"/>
  <c r="N1277" i="6" s="1"/>
  <c r="O1278" i="6" s="1"/>
  <c r="M1276" i="6"/>
  <c r="L1276" i="6" s="1"/>
  <c r="J1276" i="6" s="1"/>
  <c r="K1277" i="6" s="1"/>
  <c r="M1277" i="6" l="1"/>
  <c r="L1277" i="6" s="1"/>
  <c r="J1277" i="6" s="1"/>
  <c r="K1278" i="6" s="1"/>
  <c r="Q1278" i="6"/>
  <c r="P1278" i="6" s="1"/>
  <c r="N1278" i="6" s="1"/>
  <c r="O1279" i="6" s="1"/>
  <c r="Q1279" i="6" l="1"/>
  <c r="P1279" i="6" s="1"/>
  <c r="N1279" i="6" s="1"/>
  <c r="O1280" i="6" s="1"/>
  <c r="M1278" i="6"/>
  <c r="L1278" i="6" s="1"/>
  <c r="J1278" i="6" s="1"/>
  <c r="K1279" i="6" s="1"/>
  <c r="M1279" i="6" l="1"/>
  <c r="L1279" i="6" s="1"/>
  <c r="J1279" i="6" s="1"/>
  <c r="K1280" i="6" s="1"/>
  <c r="Q1280" i="6"/>
  <c r="P1280" i="6" s="1"/>
  <c r="N1280" i="6" s="1"/>
  <c r="O1281" i="6" s="1"/>
  <c r="Q1281" i="6" l="1"/>
  <c r="P1281" i="6" s="1"/>
  <c r="N1281" i="6" s="1"/>
  <c r="O1282" i="6" s="1"/>
  <c r="M1280" i="6"/>
  <c r="L1280" i="6" s="1"/>
  <c r="J1280" i="6" s="1"/>
  <c r="K1281" i="6" s="1"/>
  <c r="M1281" i="6" l="1"/>
  <c r="L1281" i="6" s="1"/>
  <c r="J1281" i="6" s="1"/>
  <c r="K1282" i="6" s="1"/>
  <c r="Q1282" i="6"/>
  <c r="P1282" i="6" s="1"/>
  <c r="N1282" i="6" s="1"/>
  <c r="O1283" i="6" s="1"/>
  <c r="Q1283" i="6" l="1"/>
  <c r="P1283" i="6" s="1"/>
  <c r="N1283" i="6" s="1"/>
  <c r="O1284" i="6" s="1"/>
  <c r="M1282" i="6"/>
  <c r="L1282" i="6" s="1"/>
  <c r="J1282" i="6" s="1"/>
  <c r="K1283" i="6" s="1"/>
  <c r="M1283" i="6" l="1"/>
  <c r="L1283" i="6" s="1"/>
  <c r="J1283" i="6" s="1"/>
  <c r="K1284" i="6" s="1"/>
  <c r="Q1284" i="6"/>
  <c r="P1284" i="6" s="1"/>
  <c r="N1284" i="6" s="1"/>
  <c r="O1285" i="6" s="1"/>
  <c r="Q1285" i="6" l="1"/>
  <c r="P1285" i="6" s="1"/>
  <c r="N1285" i="6" s="1"/>
  <c r="O1286" i="6" s="1"/>
  <c r="M1284" i="6"/>
  <c r="L1284" i="6" s="1"/>
  <c r="J1284" i="6" s="1"/>
  <c r="K1285" i="6" s="1"/>
  <c r="M1285" i="6" l="1"/>
  <c r="L1285" i="6" s="1"/>
  <c r="J1285" i="6" s="1"/>
  <c r="K1286" i="6" s="1"/>
  <c r="Q1286" i="6"/>
  <c r="P1286" i="6" s="1"/>
  <c r="N1286" i="6" s="1"/>
  <c r="O1287" i="6" s="1"/>
  <c r="Q1287" i="6" l="1"/>
  <c r="P1287" i="6" s="1"/>
  <c r="N1287" i="6" s="1"/>
  <c r="O1288" i="6" s="1"/>
  <c r="M1286" i="6"/>
  <c r="L1286" i="6" s="1"/>
  <c r="J1286" i="6" s="1"/>
  <c r="K1287" i="6" s="1"/>
  <c r="M1287" i="6" l="1"/>
  <c r="L1287" i="6" s="1"/>
  <c r="J1287" i="6" s="1"/>
  <c r="K1288" i="6" s="1"/>
  <c r="Q1288" i="6"/>
  <c r="P1288" i="6" s="1"/>
  <c r="N1288" i="6" s="1"/>
  <c r="O1289" i="6" s="1"/>
  <c r="Q1289" i="6" l="1"/>
  <c r="P1289" i="6" s="1"/>
  <c r="N1289" i="6" s="1"/>
  <c r="O1290" i="6" s="1"/>
  <c r="M1288" i="6"/>
  <c r="L1288" i="6" s="1"/>
  <c r="J1288" i="6" s="1"/>
  <c r="K1289" i="6" s="1"/>
  <c r="M1289" i="6" l="1"/>
  <c r="L1289" i="6" s="1"/>
  <c r="J1289" i="6" s="1"/>
  <c r="K1290" i="6" s="1"/>
  <c r="Q1290" i="6"/>
  <c r="P1290" i="6" s="1"/>
  <c r="N1290" i="6" s="1"/>
  <c r="O1291" i="6" s="1"/>
  <c r="Q1291" i="6" l="1"/>
  <c r="P1291" i="6" s="1"/>
  <c r="N1291" i="6" s="1"/>
  <c r="O1292" i="6" s="1"/>
  <c r="M1290" i="6"/>
  <c r="L1290" i="6" s="1"/>
  <c r="J1290" i="6" s="1"/>
  <c r="K1291" i="6" s="1"/>
  <c r="M1291" i="6" l="1"/>
  <c r="L1291" i="6" s="1"/>
  <c r="J1291" i="6" s="1"/>
  <c r="K1292" i="6" s="1"/>
  <c r="Q1292" i="6"/>
  <c r="P1292" i="6" s="1"/>
  <c r="N1292" i="6" s="1"/>
  <c r="O1293" i="6" s="1"/>
  <c r="Q1293" i="6" l="1"/>
  <c r="P1293" i="6" s="1"/>
  <c r="N1293" i="6" s="1"/>
  <c r="O1294" i="6" s="1"/>
  <c r="M1292" i="6"/>
  <c r="L1292" i="6" s="1"/>
  <c r="J1292" i="6" s="1"/>
  <c r="K1293" i="6" s="1"/>
  <c r="M1293" i="6" l="1"/>
  <c r="L1293" i="6" s="1"/>
  <c r="J1293" i="6" s="1"/>
  <c r="K1294" i="6" s="1"/>
  <c r="Q1294" i="6"/>
  <c r="P1294" i="6" s="1"/>
  <c r="N1294" i="6" s="1"/>
  <c r="O1295" i="6" s="1"/>
  <c r="Q1295" i="6" l="1"/>
  <c r="P1295" i="6" s="1"/>
  <c r="N1295" i="6" s="1"/>
  <c r="O1296" i="6" s="1"/>
  <c r="M1294" i="6"/>
  <c r="L1294" i="6" s="1"/>
  <c r="J1294" i="6" s="1"/>
  <c r="K1295" i="6" s="1"/>
  <c r="M1295" i="6" l="1"/>
  <c r="L1295" i="6" s="1"/>
  <c r="J1295" i="6" s="1"/>
  <c r="K1296" i="6" s="1"/>
  <c r="Q1296" i="6"/>
  <c r="P1296" i="6" s="1"/>
  <c r="N1296" i="6" s="1"/>
  <c r="O1297" i="6" s="1"/>
  <c r="Q1297" i="6" l="1"/>
  <c r="P1297" i="6" s="1"/>
  <c r="N1297" i="6" s="1"/>
  <c r="O1298" i="6" s="1"/>
  <c r="M1296" i="6"/>
  <c r="L1296" i="6" s="1"/>
  <c r="J1296" i="6" s="1"/>
  <c r="K1297" i="6" s="1"/>
  <c r="M1297" i="6" l="1"/>
  <c r="L1297" i="6" s="1"/>
  <c r="J1297" i="6" s="1"/>
  <c r="K1298" i="6" s="1"/>
  <c r="Q1298" i="6"/>
  <c r="P1298" i="6" s="1"/>
  <c r="N1298" i="6" s="1"/>
  <c r="O1299" i="6" s="1"/>
  <c r="Q1299" i="6" l="1"/>
  <c r="P1299" i="6" s="1"/>
  <c r="N1299" i="6" s="1"/>
  <c r="O1300" i="6" s="1"/>
  <c r="M1298" i="6"/>
  <c r="L1298" i="6" s="1"/>
  <c r="J1298" i="6" s="1"/>
  <c r="K1299" i="6" s="1"/>
  <c r="M1299" i="6" l="1"/>
  <c r="L1299" i="6" s="1"/>
  <c r="J1299" i="6" s="1"/>
  <c r="K1300" i="6" s="1"/>
  <c r="Q1300" i="6"/>
  <c r="P1300" i="6" s="1"/>
  <c r="N1300" i="6" s="1"/>
  <c r="O1301" i="6" s="1"/>
  <c r="Q1301" i="6" l="1"/>
  <c r="P1301" i="6" s="1"/>
  <c r="N1301" i="6" s="1"/>
  <c r="O1302" i="6" s="1"/>
  <c r="M1300" i="6"/>
  <c r="L1300" i="6" s="1"/>
  <c r="J1300" i="6" s="1"/>
  <c r="K1301" i="6" s="1"/>
  <c r="M1301" i="6" l="1"/>
  <c r="L1301" i="6" s="1"/>
  <c r="J1301" i="6" s="1"/>
  <c r="K1302" i="6" s="1"/>
  <c r="Q1302" i="6"/>
  <c r="P1302" i="6" s="1"/>
  <c r="N1302" i="6" s="1"/>
  <c r="O1303" i="6" s="1"/>
  <c r="Q1303" i="6" l="1"/>
  <c r="P1303" i="6" s="1"/>
  <c r="N1303" i="6" s="1"/>
  <c r="O1304" i="6" s="1"/>
  <c r="M1302" i="6"/>
  <c r="L1302" i="6" s="1"/>
  <c r="J1302" i="6" s="1"/>
  <c r="K1303" i="6" s="1"/>
  <c r="M1303" i="6" l="1"/>
  <c r="L1303" i="6" s="1"/>
  <c r="J1303" i="6" s="1"/>
  <c r="K1304" i="6" s="1"/>
  <c r="Q1304" i="6"/>
  <c r="P1304" i="6" s="1"/>
  <c r="N1304" i="6" s="1"/>
  <c r="O1305" i="6" s="1"/>
  <c r="Q1305" i="6" l="1"/>
  <c r="P1305" i="6" s="1"/>
  <c r="N1305" i="6" s="1"/>
  <c r="O1306" i="6" s="1"/>
  <c r="M1304" i="6"/>
  <c r="L1304" i="6" s="1"/>
  <c r="J1304" i="6" s="1"/>
  <c r="K1305" i="6" s="1"/>
  <c r="M1305" i="6" l="1"/>
  <c r="L1305" i="6" s="1"/>
  <c r="J1305" i="6" s="1"/>
  <c r="K1306" i="6" s="1"/>
  <c r="Q1306" i="6"/>
  <c r="P1306" i="6" s="1"/>
  <c r="N1306" i="6" s="1"/>
  <c r="O1307" i="6" s="1"/>
  <c r="Q1307" i="6" l="1"/>
  <c r="P1307" i="6" s="1"/>
  <c r="N1307" i="6" s="1"/>
  <c r="O1308" i="6" s="1"/>
  <c r="M1306" i="6"/>
  <c r="L1306" i="6" s="1"/>
  <c r="J1306" i="6" s="1"/>
  <c r="K1307" i="6" s="1"/>
  <c r="M1307" i="6" l="1"/>
  <c r="L1307" i="6" s="1"/>
  <c r="J1307" i="6" s="1"/>
  <c r="K1308" i="6" s="1"/>
  <c r="Q1308" i="6"/>
  <c r="P1308" i="6" s="1"/>
  <c r="N1308" i="6" s="1"/>
  <c r="O1309" i="6" s="1"/>
  <c r="Q1309" i="6" l="1"/>
  <c r="P1309" i="6" s="1"/>
  <c r="N1309" i="6" s="1"/>
  <c r="O1310" i="6" s="1"/>
  <c r="M1308" i="6"/>
  <c r="L1308" i="6" s="1"/>
  <c r="J1308" i="6" s="1"/>
  <c r="K1309" i="6" s="1"/>
  <c r="M1309" i="6" l="1"/>
  <c r="L1309" i="6" s="1"/>
  <c r="J1309" i="6" s="1"/>
  <c r="K1310" i="6" s="1"/>
  <c r="Q1310" i="6"/>
  <c r="P1310" i="6" s="1"/>
  <c r="N1310" i="6" s="1"/>
  <c r="O1311" i="6" s="1"/>
  <c r="Q1311" i="6" l="1"/>
  <c r="P1311" i="6" s="1"/>
  <c r="N1311" i="6" s="1"/>
  <c r="O1312" i="6" s="1"/>
  <c r="M1310" i="6"/>
  <c r="L1310" i="6" s="1"/>
  <c r="J1310" i="6" s="1"/>
  <c r="K1311" i="6" s="1"/>
  <c r="M1311" i="6" l="1"/>
  <c r="L1311" i="6" s="1"/>
  <c r="J1311" i="6" s="1"/>
  <c r="K1312" i="6" s="1"/>
  <c r="Q1312" i="6"/>
  <c r="P1312" i="6" s="1"/>
  <c r="N1312" i="6" s="1"/>
  <c r="O1313" i="6" s="1"/>
  <c r="Q1313" i="6" l="1"/>
  <c r="P1313" i="6" s="1"/>
  <c r="N1313" i="6" s="1"/>
  <c r="O1314" i="6" s="1"/>
  <c r="M1312" i="6"/>
  <c r="L1312" i="6" s="1"/>
  <c r="J1312" i="6" s="1"/>
  <c r="K1313" i="6" s="1"/>
  <c r="M1313" i="6" l="1"/>
  <c r="L1313" i="6" s="1"/>
  <c r="J1313" i="6" s="1"/>
  <c r="K1314" i="6" s="1"/>
  <c r="Q1314" i="6"/>
  <c r="P1314" i="6" s="1"/>
  <c r="N1314" i="6" s="1"/>
  <c r="O1315" i="6" s="1"/>
  <c r="Q1315" i="6" l="1"/>
  <c r="P1315" i="6" s="1"/>
  <c r="N1315" i="6" s="1"/>
  <c r="O1316" i="6" s="1"/>
  <c r="M1314" i="6"/>
  <c r="L1314" i="6" s="1"/>
  <c r="J1314" i="6" s="1"/>
  <c r="K1315" i="6" s="1"/>
  <c r="M1315" i="6" l="1"/>
  <c r="L1315" i="6" s="1"/>
  <c r="J1315" i="6" s="1"/>
  <c r="K1316" i="6" s="1"/>
  <c r="Q1316" i="6"/>
  <c r="P1316" i="6" s="1"/>
  <c r="N1316" i="6" s="1"/>
  <c r="O1317" i="6" s="1"/>
  <c r="Q1317" i="6" l="1"/>
  <c r="P1317" i="6" s="1"/>
  <c r="N1317" i="6" s="1"/>
  <c r="O1318" i="6" s="1"/>
  <c r="M1316" i="6"/>
  <c r="L1316" i="6" s="1"/>
  <c r="J1316" i="6" s="1"/>
  <c r="K1317" i="6" s="1"/>
  <c r="M1317" i="6" l="1"/>
  <c r="L1317" i="6" s="1"/>
  <c r="J1317" i="6" s="1"/>
  <c r="K1318" i="6" s="1"/>
  <c r="Q1318" i="6"/>
  <c r="P1318" i="6" s="1"/>
  <c r="N1318" i="6" s="1"/>
  <c r="O1319" i="6" s="1"/>
  <c r="Q1319" i="6" l="1"/>
  <c r="P1319" i="6" s="1"/>
  <c r="N1319" i="6" s="1"/>
  <c r="O1320" i="6" s="1"/>
  <c r="M1318" i="6"/>
  <c r="L1318" i="6" s="1"/>
  <c r="J1318" i="6" s="1"/>
  <c r="K1319" i="6" s="1"/>
  <c r="M1319" i="6" l="1"/>
  <c r="L1319" i="6" s="1"/>
  <c r="J1319" i="6" s="1"/>
  <c r="K1320" i="6" s="1"/>
  <c r="Q1320" i="6"/>
  <c r="P1320" i="6" s="1"/>
  <c r="N1320" i="6" s="1"/>
  <c r="O1321" i="6" s="1"/>
  <c r="Q1321" i="6" l="1"/>
  <c r="P1321" i="6" s="1"/>
  <c r="N1321" i="6" s="1"/>
  <c r="O1322" i="6" s="1"/>
  <c r="M1320" i="6"/>
  <c r="L1320" i="6" s="1"/>
  <c r="J1320" i="6" s="1"/>
  <c r="K1321" i="6" s="1"/>
  <c r="M1321" i="6" l="1"/>
  <c r="L1321" i="6" s="1"/>
  <c r="J1321" i="6" s="1"/>
  <c r="K1322" i="6" s="1"/>
  <c r="Q1322" i="6"/>
  <c r="P1322" i="6" s="1"/>
  <c r="N1322" i="6" s="1"/>
  <c r="O1323" i="6" s="1"/>
  <c r="Q1323" i="6" l="1"/>
  <c r="P1323" i="6" s="1"/>
  <c r="N1323" i="6" s="1"/>
  <c r="O1324" i="6" s="1"/>
  <c r="M1322" i="6"/>
  <c r="L1322" i="6" s="1"/>
  <c r="J1322" i="6" s="1"/>
  <c r="K1323" i="6" s="1"/>
  <c r="M1323" i="6" l="1"/>
  <c r="L1323" i="6" s="1"/>
  <c r="J1323" i="6" s="1"/>
  <c r="K1324" i="6" s="1"/>
  <c r="Q1324" i="6"/>
  <c r="P1324" i="6" s="1"/>
  <c r="N1324" i="6" s="1"/>
  <c r="O1325" i="6" s="1"/>
  <c r="Q1325" i="6" l="1"/>
  <c r="P1325" i="6" s="1"/>
  <c r="N1325" i="6" s="1"/>
  <c r="O1326" i="6" s="1"/>
  <c r="M1324" i="6"/>
  <c r="L1324" i="6" s="1"/>
  <c r="J1324" i="6" s="1"/>
  <c r="K1325" i="6" s="1"/>
  <c r="M1325" i="6" l="1"/>
  <c r="L1325" i="6" s="1"/>
  <c r="J1325" i="6" s="1"/>
  <c r="K1326" i="6" s="1"/>
  <c r="Q1326" i="6"/>
  <c r="P1326" i="6" s="1"/>
  <c r="N1326" i="6" s="1"/>
  <c r="O1327" i="6" s="1"/>
  <c r="Q1327" i="6" l="1"/>
  <c r="P1327" i="6" s="1"/>
  <c r="N1327" i="6" s="1"/>
  <c r="O1328" i="6" s="1"/>
  <c r="M1326" i="6"/>
  <c r="L1326" i="6" s="1"/>
  <c r="J1326" i="6" s="1"/>
  <c r="K1327" i="6" s="1"/>
  <c r="M1327" i="6" l="1"/>
  <c r="L1327" i="6" s="1"/>
  <c r="J1327" i="6" s="1"/>
  <c r="K1328" i="6" s="1"/>
  <c r="Q1328" i="6"/>
  <c r="P1328" i="6" s="1"/>
  <c r="N1328" i="6" s="1"/>
  <c r="O1329" i="6" s="1"/>
  <c r="Q1329" i="6" l="1"/>
  <c r="P1329" i="6" s="1"/>
  <c r="N1329" i="6" s="1"/>
  <c r="O1330" i="6" s="1"/>
  <c r="M1328" i="6"/>
  <c r="L1328" i="6" s="1"/>
  <c r="J1328" i="6" s="1"/>
  <c r="K1329" i="6" s="1"/>
  <c r="M1329" i="6" l="1"/>
  <c r="L1329" i="6" s="1"/>
  <c r="J1329" i="6" s="1"/>
  <c r="K1330" i="6" s="1"/>
  <c r="Q1330" i="6"/>
  <c r="P1330" i="6" s="1"/>
  <c r="N1330" i="6" s="1"/>
  <c r="O1331" i="6" s="1"/>
  <c r="Q1331" i="6" l="1"/>
  <c r="P1331" i="6" s="1"/>
  <c r="N1331" i="6" s="1"/>
  <c r="O1332" i="6" s="1"/>
  <c r="M1330" i="6"/>
  <c r="L1330" i="6" s="1"/>
  <c r="J1330" i="6" s="1"/>
  <c r="K1331" i="6" s="1"/>
  <c r="M1331" i="6" l="1"/>
  <c r="L1331" i="6" s="1"/>
  <c r="J1331" i="6" s="1"/>
  <c r="K1332" i="6" s="1"/>
  <c r="Q1332" i="6"/>
  <c r="P1332" i="6" s="1"/>
  <c r="N1332" i="6" s="1"/>
  <c r="O1333" i="6" s="1"/>
  <c r="Q1333" i="6" l="1"/>
  <c r="P1333" i="6" s="1"/>
  <c r="N1333" i="6" s="1"/>
  <c r="O1334" i="6" s="1"/>
  <c r="M1332" i="6"/>
  <c r="L1332" i="6" s="1"/>
  <c r="J1332" i="6" s="1"/>
  <c r="K1333" i="6" s="1"/>
  <c r="M1333" i="6" l="1"/>
  <c r="L1333" i="6" s="1"/>
  <c r="J1333" i="6" s="1"/>
  <c r="K1334" i="6" s="1"/>
  <c r="Q1334" i="6"/>
  <c r="P1334" i="6" s="1"/>
  <c r="N1334" i="6" s="1"/>
  <c r="O1335" i="6" s="1"/>
  <c r="Q1335" i="6" l="1"/>
  <c r="P1335" i="6" s="1"/>
  <c r="N1335" i="6" s="1"/>
  <c r="O1336" i="6" s="1"/>
  <c r="M1334" i="6"/>
  <c r="L1334" i="6" s="1"/>
  <c r="J1334" i="6" s="1"/>
  <c r="K1335" i="6" s="1"/>
  <c r="M1335" i="6" l="1"/>
  <c r="L1335" i="6" s="1"/>
  <c r="J1335" i="6" s="1"/>
  <c r="K1336" i="6" s="1"/>
  <c r="Q1336" i="6"/>
  <c r="P1336" i="6" s="1"/>
  <c r="N1336" i="6" s="1"/>
  <c r="O1337" i="6" s="1"/>
  <c r="Q1337" i="6" l="1"/>
  <c r="P1337" i="6" s="1"/>
  <c r="N1337" i="6" s="1"/>
  <c r="O1338" i="6" s="1"/>
  <c r="M1336" i="6"/>
  <c r="L1336" i="6" s="1"/>
  <c r="J1336" i="6" s="1"/>
  <c r="K1337" i="6" s="1"/>
  <c r="M1337" i="6" l="1"/>
  <c r="L1337" i="6" s="1"/>
  <c r="J1337" i="6" s="1"/>
  <c r="K1338" i="6" s="1"/>
  <c r="Q1338" i="6"/>
  <c r="P1338" i="6" s="1"/>
  <c r="N1338" i="6" s="1"/>
  <c r="O1339" i="6" s="1"/>
  <c r="Q1339" i="6" l="1"/>
  <c r="P1339" i="6" s="1"/>
  <c r="N1339" i="6" s="1"/>
  <c r="O1340" i="6" s="1"/>
  <c r="M1338" i="6"/>
  <c r="L1338" i="6" s="1"/>
  <c r="J1338" i="6" s="1"/>
  <c r="K1339" i="6" s="1"/>
  <c r="M1339" i="6" l="1"/>
  <c r="L1339" i="6" s="1"/>
  <c r="J1339" i="6" s="1"/>
  <c r="K1340" i="6" s="1"/>
  <c r="Q1340" i="6"/>
  <c r="P1340" i="6" s="1"/>
  <c r="N1340" i="6" s="1"/>
  <c r="O1341" i="6" s="1"/>
  <c r="Q1341" i="6" l="1"/>
  <c r="P1341" i="6" s="1"/>
  <c r="N1341" i="6" s="1"/>
  <c r="O1342" i="6" s="1"/>
  <c r="M1340" i="6"/>
  <c r="L1340" i="6" s="1"/>
  <c r="J1340" i="6" s="1"/>
  <c r="K1341" i="6" s="1"/>
  <c r="M1341" i="6" l="1"/>
  <c r="L1341" i="6" s="1"/>
  <c r="J1341" i="6" s="1"/>
  <c r="K1342" i="6" s="1"/>
  <c r="Q1342" i="6"/>
  <c r="P1342" i="6" s="1"/>
  <c r="N1342" i="6" s="1"/>
  <c r="O1343" i="6" s="1"/>
  <c r="Q1343" i="6" l="1"/>
  <c r="P1343" i="6" s="1"/>
  <c r="N1343" i="6" s="1"/>
  <c r="O1344" i="6" s="1"/>
  <c r="M1342" i="6"/>
  <c r="L1342" i="6" s="1"/>
  <c r="J1342" i="6" s="1"/>
  <c r="K1343" i="6" s="1"/>
  <c r="M1343" i="6" l="1"/>
  <c r="L1343" i="6" s="1"/>
  <c r="J1343" i="6" s="1"/>
  <c r="K1344" i="6" s="1"/>
  <c r="Q1344" i="6"/>
  <c r="P1344" i="6" s="1"/>
  <c r="N1344" i="6" s="1"/>
  <c r="O1345" i="6" s="1"/>
  <c r="Q1345" i="6" l="1"/>
  <c r="P1345" i="6" s="1"/>
  <c r="N1345" i="6" s="1"/>
  <c r="O1346" i="6" s="1"/>
  <c r="M1344" i="6"/>
  <c r="L1344" i="6" s="1"/>
  <c r="J1344" i="6" s="1"/>
  <c r="K1345" i="6" s="1"/>
  <c r="M1345" i="6" l="1"/>
  <c r="L1345" i="6" s="1"/>
  <c r="J1345" i="6" s="1"/>
  <c r="K1346" i="6" s="1"/>
  <c r="Q1346" i="6"/>
  <c r="P1346" i="6" s="1"/>
  <c r="N1346" i="6" s="1"/>
  <c r="O1347" i="6" s="1"/>
  <c r="Q1347" i="6" l="1"/>
  <c r="P1347" i="6" s="1"/>
  <c r="N1347" i="6" s="1"/>
  <c r="O1348" i="6" s="1"/>
  <c r="M1346" i="6"/>
  <c r="L1346" i="6" s="1"/>
  <c r="J1346" i="6" s="1"/>
  <c r="K1347" i="6" s="1"/>
  <c r="M1347" i="6" l="1"/>
  <c r="L1347" i="6" s="1"/>
  <c r="J1347" i="6" s="1"/>
  <c r="K1348" i="6" s="1"/>
  <c r="Q1348" i="6"/>
  <c r="P1348" i="6" s="1"/>
  <c r="N1348" i="6" s="1"/>
  <c r="O1349" i="6" s="1"/>
  <c r="Q1349" i="6" l="1"/>
  <c r="P1349" i="6" s="1"/>
  <c r="N1349" i="6" s="1"/>
  <c r="O1350" i="6" s="1"/>
  <c r="M1348" i="6"/>
  <c r="L1348" i="6" s="1"/>
  <c r="J1348" i="6" s="1"/>
  <c r="K1349" i="6" s="1"/>
  <c r="M1349" i="6" l="1"/>
  <c r="L1349" i="6" s="1"/>
  <c r="J1349" i="6" s="1"/>
  <c r="K1350" i="6" s="1"/>
  <c r="Q1350" i="6"/>
  <c r="P1350" i="6" s="1"/>
  <c r="N1350" i="6" s="1"/>
  <c r="O1351" i="6" s="1"/>
  <c r="Q1351" i="6" l="1"/>
  <c r="P1351" i="6" s="1"/>
  <c r="N1351" i="6" s="1"/>
  <c r="O1352" i="6" s="1"/>
  <c r="M1350" i="6"/>
  <c r="L1350" i="6" s="1"/>
  <c r="J1350" i="6" s="1"/>
  <c r="K1351" i="6" s="1"/>
  <c r="M1351" i="6" l="1"/>
  <c r="L1351" i="6" s="1"/>
  <c r="J1351" i="6" s="1"/>
  <c r="K1352" i="6" s="1"/>
  <c r="Q1352" i="6"/>
  <c r="P1352" i="6" s="1"/>
  <c r="N1352" i="6" s="1"/>
  <c r="O1353" i="6" s="1"/>
  <c r="Q1353" i="6" l="1"/>
  <c r="P1353" i="6" s="1"/>
  <c r="N1353" i="6" s="1"/>
  <c r="O1354" i="6" s="1"/>
  <c r="M1352" i="6"/>
  <c r="L1352" i="6" s="1"/>
  <c r="J1352" i="6" s="1"/>
  <c r="K1353" i="6" s="1"/>
  <c r="M1353" i="6" l="1"/>
  <c r="L1353" i="6" s="1"/>
  <c r="J1353" i="6" s="1"/>
  <c r="K1354" i="6" s="1"/>
  <c r="Q1354" i="6"/>
  <c r="P1354" i="6" s="1"/>
  <c r="N1354" i="6" s="1"/>
  <c r="O1355" i="6" s="1"/>
  <c r="Q1355" i="6" l="1"/>
  <c r="P1355" i="6" s="1"/>
  <c r="N1355" i="6" s="1"/>
  <c r="O1356" i="6" s="1"/>
  <c r="M1354" i="6"/>
  <c r="L1354" i="6" s="1"/>
  <c r="J1354" i="6" s="1"/>
  <c r="K1355" i="6" s="1"/>
  <c r="M1355" i="6" l="1"/>
  <c r="L1355" i="6" s="1"/>
  <c r="J1355" i="6" s="1"/>
  <c r="K1356" i="6" s="1"/>
  <c r="Q1356" i="6"/>
  <c r="P1356" i="6" s="1"/>
  <c r="N1356" i="6" s="1"/>
  <c r="O1357" i="6" s="1"/>
  <c r="Q1357" i="6" l="1"/>
  <c r="P1357" i="6" s="1"/>
  <c r="N1357" i="6" s="1"/>
  <c r="O1358" i="6" s="1"/>
  <c r="M1356" i="6"/>
  <c r="L1356" i="6" s="1"/>
  <c r="J1356" i="6" s="1"/>
  <c r="K1357" i="6" s="1"/>
  <c r="M1357" i="6" l="1"/>
  <c r="L1357" i="6" s="1"/>
  <c r="J1357" i="6" s="1"/>
  <c r="K1358" i="6" s="1"/>
  <c r="Q1358" i="6"/>
  <c r="P1358" i="6" s="1"/>
  <c r="N1358" i="6" s="1"/>
  <c r="O1359" i="6" s="1"/>
  <c r="Q1359" i="6" l="1"/>
  <c r="P1359" i="6" s="1"/>
  <c r="N1359" i="6" s="1"/>
  <c r="O1360" i="6" s="1"/>
  <c r="M1358" i="6"/>
  <c r="L1358" i="6" s="1"/>
  <c r="J1358" i="6" s="1"/>
  <c r="K1359" i="6" s="1"/>
  <c r="M1359" i="6" l="1"/>
  <c r="L1359" i="6" s="1"/>
  <c r="J1359" i="6" s="1"/>
  <c r="K1360" i="6" s="1"/>
  <c r="Q1360" i="6"/>
  <c r="P1360" i="6" s="1"/>
  <c r="N1360" i="6" s="1"/>
  <c r="O1361" i="6" s="1"/>
  <c r="Q1361" i="6" l="1"/>
  <c r="P1361" i="6" s="1"/>
  <c r="N1361" i="6" s="1"/>
  <c r="O1362" i="6" s="1"/>
  <c r="M1360" i="6"/>
  <c r="L1360" i="6" s="1"/>
  <c r="J1360" i="6" s="1"/>
  <c r="K1361" i="6" s="1"/>
  <c r="M1361" i="6" l="1"/>
  <c r="L1361" i="6" s="1"/>
  <c r="J1361" i="6" s="1"/>
  <c r="K1362" i="6" s="1"/>
  <c r="Q1362" i="6"/>
  <c r="P1362" i="6" s="1"/>
  <c r="N1362" i="6" s="1"/>
  <c r="O1363" i="6" s="1"/>
  <c r="Q1363" i="6" l="1"/>
  <c r="P1363" i="6" s="1"/>
  <c r="N1363" i="6" s="1"/>
  <c r="O1364" i="6" s="1"/>
  <c r="M1362" i="6"/>
  <c r="L1362" i="6" s="1"/>
  <c r="J1362" i="6" s="1"/>
  <c r="K1363" i="6" s="1"/>
  <c r="M1363" i="6" l="1"/>
  <c r="L1363" i="6" s="1"/>
  <c r="J1363" i="6" s="1"/>
  <c r="K1364" i="6" s="1"/>
  <c r="Q1364" i="6"/>
  <c r="P1364" i="6" s="1"/>
  <c r="N1364" i="6" s="1"/>
  <c r="O1365" i="6" s="1"/>
  <c r="Q1365" i="6" l="1"/>
  <c r="P1365" i="6" s="1"/>
  <c r="N1365" i="6" s="1"/>
  <c r="O1366" i="6" s="1"/>
  <c r="M1364" i="6"/>
  <c r="L1364" i="6" s="1"/>
  <c r="J1364" i="6" s="1"/>
  <c r="K1365" i="6" s="1"/>
  <c r="M1365" i="6" l="1"/>
  <c r="L1365" i="6" s="1"/>
  <c r="J1365" i="6" s="1"/>
  <c r="K1366" i="6" s="1"/>
  <c r="Q1366" i="6"/>
  <c r="P1366" i="6" s="1"/>
  <c r="N1366" i="6" s="1"/>
  <c r="O1367" i="6" s="1"/>
  <c r="Q1367" i="6" l="1"/>
  <c r="P1367" i="6" s="1"/>
  <c r="N1367" i="6" s="1"/>
  <c r="O1368" i="6" s="1"/>
  <c r="M1366" i="6"/>
  <c r="L1366" i="6" s="1"/>
  <c r="J1366" i="6" s="1"/>
  <c r="K1367" i="6" s="1"/>
  <c r="M1367" i="6" l="1"/>
  <c r="L1367" i="6" s="1"/>
  <c r="J1367" i="6" s="1"/>
  <c r="K1368" i="6" s="1"/>
  <c r="Q1368" i="6"/>
  <c r="P1368" i="6" s="1"/>
  <c r="N1368" i="6" s="1"/>
  <c r="O1369" i="6" s="1"/>
  <c r="Q1369" i="6" l="1"/>
  <c r="P1369" i="6" s="1"/>
  <c r="N1369" i="6" s="1"/>
  <c r="O1370" i="6" s="1"/>
  <c r="M1368" i="6"/>
  <c r="L1368" i="6" s="1"/>
  <c r="J1368" i="6" s="1"/>
  <c r="K1369" i="6" s="1"/>
  <c r="M1369" i="6" l="1"/>
  <c r="L1369" i="6" s="1"/>
  <c r="J1369" i="6" s="1"/>
  <c r="K1370" i="6" s="1"/>
  <c r="Q1370" i="6"/>
  <c r="P1370" i="6" s="1"/>
  <c r="N1370" i="6" s="1"/>
  <c r="O1371" i="6" s="1"/>
  <c r="Q1371" i="6" l="1"/>
  <c r="P1371" i="6" s="1"/>
  <c r="N1371" i="6" s="1"/>
  <c r="O1372" i="6" s="1"/>
  <c r="M1370" i="6"/>
  <c r="L1370" i="6" s="1"/>
  <c r="J1370" i="6" s="1"/>
  <c r="K1371" i="6" s="1"/>
  <c r="M1371" i="6" l="1"/>
  <c r="L1371" i="6" s="1"/>
  <c r="J1371" i="6" s="1"/>
  <c r="K1372" i="6" s="1"/>
  <c r="Q1372" i="6"/>
  <c r="P1372" i="6" s="1"/>
  <c r="N1372" i="6" s="1"/>
  <c r="O1373" i="6" s="1"/>
  <c r="Q1373" i="6" l="1"/>
  <c r="P1373" i="6" s="1"/>
  <c r="N1373" i="6" s="1"/>
  <c r="O1374" i="6" s="1"/>
  <c r="M1372" i="6"/>
  <c r="L1372" i="6" s="1"/>
  <c r="J1372" i="6" s="1"/>
  <c r="K1373" i="6" s="1"/>
  <c r="M1373" i="6" l="1"/>
  <c r="L1373" i="6" s="1"/>
  <c r="J1373" i="6" s="1"/>
  <c r="K1374" i="6" s="1"/>
  <c r="Q1374" i="6"/>
  <c r="P1374" i="6" s="1"/>
  <c r="N1374" i="6" s="1"/>
  <c r="O1375" i="6" s="1"/>
  <c r="Q1375" i="6" l="1"/>
  <c r="P1375" i="6" s="1"/>
  <c r="N1375" i="6" s="1"/>
  <c r="O1376" i="6" s="1"/>
  <c r="M1374" i="6"/>
  <c r="L1374" i="6" s="1"/>
  <c r="J1374" i="6" s="1"/>
  <c r="K1375" i="6" s="1"/>
  <c r="M1375" i="6" l="1"/>
  <c r="L1375" i="6" s="1"/>
  <c r="J1375" i="6" s="1"/>
  <c r="K1376" i="6" s="1"/>
  <c r="Q1376" i="6"/>
  <c r="P1376" i="6" s="1"/>
  <c r="N1376" i="6" s="1"/>
  <c r="O1377" i="6" s="1"/>
  <c r="Q1377" i="6" l="1"/>
  <c r="P1377" i="6" s="1"/>
  <c r="N1377" i="6" s="1"/>
  <c r="O1378" i="6" s="1"/>
  <c r="M1376" i="6"/>
  <c r="L1376" i="6" s="1"/>
  <c r="J1376" i="6" s="1"/>
  <c r="K1377" i="6" s="1"/>
  <c r="M1377" i="6" l="1"/>
  <c r="L1377" i="6" s="1"/>
  <c r="J1377" i="6" s="1"/>
  <c r="K1378" i="6" s="1"/>
  <c r="Q1378" i="6"/>
  <c r="P1378" i="6" s="1"/>
  <c r="N1378" i="6" s="1"/>
  <c r="O1379" i="6" s="1"/>
  <c r="Q1379" i="6" l="1"/>
  <c r="P1379" i="6" s="1"/>
  <c r="N1379" i="6" s="1"/>
  <c r="O1380" i="6" s="1"/>
  <c r="M1378" i="6"/>
  <c r="L1378" i="6" s="1"/>
  <c r="J1378" i="6" s="1"/>
  <c r="K1379" i="6" s="1"/>
  <c r="M1379" i="6" l="1"/>
  <c r="L1379" i="6" s="1"/>
  <c r="J1379" i="6" s="1"/>
  <c r="K1380" i="6" s="1"/>
  <c r="Q1380" i="6"/>
  <c r="P1380" i="6" s="1"/>
  <c r="N1380" i="6" s="1"/>
  <c r="O1381" i="6" s="1"/>
  <c r="Q1381" i="6" l="1"/>
  <c r="P1381" i="6" s="1"/>
  <c r="N1381" i="6" s="1"/>
  <c r="O1382" i="6" s="1"/>
  <c r="M1380" i="6"/>
  <c r="L1380" i="6" s="1"/>
  <c r="J1380" i="6" s="1"/>
  <c r="K1381" i="6" s="1"/>
  <c r="M1381" i="6" l="1"/>
  <c r="L1381" i="6" s="1"/>
  <c r="J1381" i="6" s="1"/>
  <c r="K1382" i="6" s="1"/>
  <c r="Q1382" i="6"/>
  <c r="P1382" i="6" s="1"/>
  <c r="N1382" i="6" s="1"/>
  <c r="O1383" i="6" s="1"/>
  <c r="Q1383" i="6" l="1"/>
  <c r="P1383" i="6" s="1"/>
  <c r="N1383" i="6" s="1"/>
  <c r="O1384" i="6" s="1"/>
  <c r="M1382" i="6"/>
  <c r="L1382" i="6" s="1"/>
  <c r="J1382" i="6" s="1"/>
  <c r="K1383" i="6" s="1"/>
  <c r="M1383" i="6" l="1"/>
  <c r="L1383" i="6" s="1"/>
  <c r="J1383" i="6" s="1"/>
  <c r="K1384" i="6" s="1"/>
  <c r="Q1384" i="6"/>
  <c r="P1384" i="6" s="1"/>
  <c r="N1384" i="6" s="1"/>
  <c r="O1385" i="6" s="1"/>
  <c r="Q1385" i="6" l="1"/>
  <c r="P1385" i="6" s="1"/>
  <c r="N1385" i="6" s="1"/>
  <c r="O1386" i="6" s="1"/>
  <c r="M1384" i="6"/>
  <c r="L1384" i="6" s="1"/>
  <c r="J1384" i="6" s="1"/>
  <c r="K1385" i="6" s="1"/>
  <c r="M1385" i="6" l="1"/>
  <c r="L1385" i="6" s="1"/>
  <c r="J1385" i="6" s="1"/>
  <c r="K1386" i="6" s="1"/>
  <c r="Q1386" i="6"/>
  <c r="P1386" i="6" s="1"/>
  <c r="N1386" i="6" s="1"/>
  <c r="O1387" i="6" s="1"/>
  <c r="Q1387" i="6" l="1"/>
  <c r="P1387" i="6" s="1"/>
  <c r="N1387" i="6" s="1"/>
  <c r="O1388" i="6" s="1"/>
  <c r="M1386" i="6"/>
  <c r="L1386" i="6" s="1"/>
  <c r="J1386" i="6" s="1"/>
  <c r="K1387" i="6" s="1"/>
  <c r="M1387" i="6" l="1"/>
  <c r="L1387" i="6" s="1"/>
  <c r="J1387" i="6" s="1"/>
  <c r="K1388" i="6" s="1"/>
  <c r="Q1388" i="6"/>
  <c r="P1388" i="6" s="1"/>
  <c r="N1388" i="6" s="1"/>
  <c r="O1389" i="6" s="1"/>
  <c r="Q1389" i="6" l="1"/>
  <c r="P1389" i="6" s="1"/>
  <c r="N1389" i="6" s="1"/>
  <c r="O1390" i="6" s="1"/>
  <c r="M1388" i="6"/>
  <c r="L1388" i="6" s="1"/>
  <c r="J1388" i="6" s="1"/>
  <c r="K1389" i="6" s="1"/>
  <c r="M1389" i="6" l="1"/>
  <c r="L1389" i="6" s="1"/>
  <c r="J1389" i="6" s="1"/>
  <c r="K1390" i="6" s="1"/>
  <c r="Q1390" i="6"/>
  <c r="P1390" i="6" s="1"/>
  <c r="N1390" i="6" s="1"/>
  <c r="O1391" i="6" s="1"/>
  <c r="Q1391" i="6" l="1"/>
  <c r="P1391" i="6" s="1"/>
  <c r="N1391" i="6" s="1"/>
  <c r="O1392" i="6" s="1"/>
  <c r="M1390" i="6"/>
  <c r="L1390" i="6" s="1"/>
  <c r="J1390" i="6" s="1"/>
  <c r="K1391" i="6" s="1"/>
  <c r="M1391" i="6" l="1"/>
  <c r="L1391" i="6" s="1"/>
  <c r="J1391" i="6" s="1"/>
  <c r="K1392" i="6" s="1"/>
  <c r="Q1392" i="6"/>
  <c r="P1392" i="6" s="1"/>
  <c r="N1392" i="6" s="1"/>
  <c r="O1393" i="6" s="1"/>
  <c r="Q1393" i="6" l="1"/>
  <c r="P1393" i="6" s="1"/>
  <c r="N1393" i="6" s="1"/>
  <c r="O1394" i="6" s="1"/>
  <c r="M1392" i="6"/>
  <c r="L1392" i="6" s="1"/>
  <c r="J1392" i="6" s="1"/>
  <c r="K1393" i="6" s="1"/>
  <c r="M1393" i="6" l="1"/>
  <c r="L1393" i="6" s="1"/>
  <c r="J1393" i="6" s="1"/>
  <c r="K1394" i="6" s="1"/>
  <c r="Q1394" i="6"/>
  <c r="P1394" i="6" s="1"/>
  <c r="N1394" i="6" s="1"/>
  <c r="O1395" i="6" s="1"/>
  <c r="Q1395" i="6" l="1"/>
  <c r="P1395" i="6" s="1"/>
  <c r="N1395" i="6" s="1"/>
  <c r="O1396" i="6" s="1"/>
  <c r="M1394" i="6"/>
  <c r="L1394" i="6" s="1"/>
  <c r="J1394" i="6" s="1"/>
  <c r="K1395" i="6" s="1"/>
  <c r="M1395" i="6" l="1"/>
  <c r="L1395" i="6" s="1"/>
  <c r="J1395" i="6" s="1"/>
  <c r="K1396" i="6" s="1"/>
  <c r="Q1396" i="6"/>
  <c r="P1396" i="6" s="1"/>
  <c r="N1396" i="6" s="1"/>
  <c r="O1397" i="6" s="1"/>
  <c r="Q1397" i="6" l="1"/>
  <c r="P1397" i="6" s="1"/>
  <c r="N1397" i="6" s="1"/>
  <c r="O1398" i="6" s="1"/>
  <c r="M1396" i="6"/>
  <c r="L1396" i="6" s="1"/>
  <c r="J1396" i="6" s="1"/>
  <c r="K1397" i="6" s="1"/>
  <c r="M1397" i="6" l="1"/>
  <c r="L1397" i="6" s="1"/>
  <c r="J1397" i="6" s="1"/>
  <c r="K1398" i="6" s="1"/>
  <c r="Q1398" i="6"/>
  <c r="P1398" i="6" s="1"/>
  <c r="N1398" i="6" s="1"/>
  <c r="O1399" i="6" s="1"/>
  <c r="Q1399" i="6" l="1"/>
  <c r="P1399" i="6" s="1"/>
  <c r="N1399" i="6" s="1"/>
  <c r="O1400" i="6" s="1"/>
  <c r="M1398" i="6"/>
  <c r="L1398" i="6" s="1"/>
  <c r="J1398" i="6" s="1"/>
  <c r="K1399" i="6" s="1"/>
  <c r="M1399" i="6" l="1"/>
  <c r="L1399" i="6" s="1"/>
  <c r="J1399" i="6" s="1"/>
  <c r="K1400" i="6" s="1"/>
  <c r="Q1400" i="6"/>
  <c r="P1400" i="6" s="1"/>
  <c r="N1400" i="6" s="1"/>
  <c r="O1401" i="6" s="1"/>
  <c r="Q1401" i="6" l="1"/>
  <c r="P1401" i="6" s="1"/>
  <c r="N1401" i="6" s="1"/>
  <c r="O1402" i="6" s="1"/>
  <c r="M1400" i="6"/>
  <c r="L1400" i="6" s="1"/>
  <c r="J1400" i="6" s="1"/>
  <c r="K1401" i="6" s="1"/>
  <c r="M1401" i="6" l="1"/>
  <c r="L1401" i="6" s="1"/>
  <c r="J1401" i="6" s="1"/>
  <c r="K1402" i="6" s="1"/>
  <c r="Q1402" i="6"/>
  <c r="P1402" i="6" s="1"/>
  <c r="N1402" i="6" s="1"/>
  <c r="O1403" i="6" s="1"/>
  <c r="Q1403" i="6" l="1"/>
  <c r="P1403" i="6" s="1"/>
  <c r="N1403" i="6" s="1"/>
  <c r="O1404" i="6" s="1"/>
  <c r="M1402" i="6"/>
  <c r="L1402" i="6" s="1"/>
  <c r="J1402" i="6" s="1"/>
  <c r="K1403" i="6" s="1"/>
  <c r="M1403" i="6" l="1"/>
  <c r="L1403" i="6" s="1"/>
  <c r="J1403" i="6" s="1"/>
  <c r="K1404" i="6" s="1"/>
  <c r="Q1404" i="6"/>
  <c r="P1404" i="6" s="1"/>
  <c r="N1404" i="6" s="1"/>
  <c r="O1405" i="6" s="1"/>
  <c r="Q1405" i="6" l="1"/>
  <c r="P1405" i="6" s="1"/>
  <c r="N1405" i="6" s="1"/>
  <c r="O1406" i="6" s="1"/>
  <c r="M1404" i="6"/>
  <c r="L1404" i="6" s="1"/>
  <c r="J1404" i="6" s="1"/>
  <c r="K1405" i="6" s="1"/>
  <c r="M1405" i="6" l="1"/>
  <c r="L1405" i="6" s="1"/>
  <c r="J1405" i="6" s="1"/>
  <c r="K1406" i="6" s="1"/>
  <c r="Q1406" i="6"/>
  <c r="P1406" i="6" s="1"/>
  <c r="N1406" i="6" s="1"/>
  <c r="O1407" i="6" s="1"/>
  <c r="Q1407" i="6" l="1"/>
  <c r="P1407" i="6" s="1"/>
  <c r="N1407" i="6" s="1"/>
  <c r="O1408" i="6" s="1"/>
  <c r="M1406" i="6"/>
  <c r="L1406" i="6" s="1"/>
  <c r="J1406" i="6" s="1"/>
  <c r="K1407" i="6" s="1"/>
  <c r="M1407" i="6" l="1"/>
  <c r="L1407" i="6" s="1"/>
  <c r="J1407" i="6" s="1"/>
  <c r="K1408" i="6" s="1"/>
  <c r="Q1408" i="6"/>
  <c r="P1408" i="6" s="1"/>
  <c r="N1408" i="6" s="1"/>
  <c r="O1409" i="6" s="1"/>
  <c r="Q1409" i="6" l="1"/>
  <c r="P1409" i="6" s="1"/>
  <c r="N1409" i="6" s="1"/>
  <c r="O1410" i="6" s="1"/>
  <c r="M1408" i="6"/>
  <c r="L1408" i="6" s="1"/>
  <c r="J1408" i="6" s="1"/>
  <c r="K1409" i="6" s="1"/>
  <c r="M1409" i="6" l="1"/>
  <c r="L1409" i="6" s="1"/>
  <c r="J1409" i="6" s="1"/>
  <c r="K1410" i="6" s="1"/>
  <c r="Q1410" i="6"/>
  <c r="P1410" i="6" s="1"/>
  <c r="N1410" i="6" s="1"/>
  <c r="O1411" i="6" s="1"/>
  <c r="Q1411" i="6" l="1"/>
  <c r="P1411" i="6" s="1"/>
  <c r="N1411" i="6" s="1"/>
  <c r="O1412" i="6" s="1"/>
  <c r="M1410" i="6"/>
  <c r="L1410" i="6" s="1"/>
  <c r="J1410" i="6" s="1"/>
  <c r="K1411" i="6" s="1"/>
  <c r="M1411" i="6" l="1"/>
  <c r="L1411" i="6" s="1"/>
  <c r="J1411" i="6" s="1"/>
  <c r="K1412" i="6" s="1"/>
  <c r="Q1412" i="6"/>
  <c r="P1412" i="6" s="1"/>
  <c r="N1412" i="6" s="1"/>
  <c r="O1413" i="6" s="1"/>
  <c r="Q1413" i="6" l="1"/>
  <c r="P1413" i="6" s="1"/>
  <c r="N1413" i="6" s="1"/>
  <c r="O1414" i="6" s="1"/>
  <c r="M1412" i="6"/>
  <c r="L1412" i="6" s="1"/>
  <c r="J1412" i="6" s="1"/>
  <c r="K1413" i="6" s="1"/>
  <c r="M1413" i="6" l="1"/>
  <c r="L1413" i="6" s="1"/>
  <c r="J1413" i="6" s="1"/>
  <c r="K1414" i="6" s="1"/>
  <c r="Q1414" i="6"/>
  <c r="P1414" i="6" s="1"/>
  <c r="N1414" i="6" s="1"/>
  <c r="O1415" i="6" s="1"/>
  <c r="Q1415" i="6" l="1"/>
  <c r="P1415" i="6" s="1"/>
  <c r="N1415" i="6" s="1"/>
  <c r="O1416" i="6" s="1"/>
  <c r="M1414" i="6"/>
  <c r="L1414" i="6" s="1"/>
  <c r="J1414" i="6" s="1"/>
  <c r="K1415" i="6" s="1"/>
  <c r="M1415" i="6" l="1"/>
  <c r="L1415" i="6" s="1"/>
  <c r="J1415" i="6" s="1"/>
  <c r="K1416" i="6" s="1"/>
  <c r="Q1416" i="6"/>
  <c r="P1416" i="6" s="1"/>
  <c r="N1416" i="6" s="1"/>
  <c r="O1417" i="6" s="1"/>
  <c r="Q1417" i="6" l="1"/>
  <c r="P1417" i="6" s="1"/>
  <c r="N1417" i="6" s="1"/>
  <c r="O1418" i="6" s="1"/>
  <c r="M1416" i="6"/>
  <c r="L1416" i="6" s="1"/>
  <c r="J1416" i="6" s="1"/>
  <c r="K1417" i="6" s="1"/>
  <c r="M1417" i="6" l="1"/>
  <c r="L1417" i="6" s="1"/>
  <c r="J1417" i="6" s="1"/>
  <c r="K1418" i="6" s="1"/>
  <c r="Q1418" i="6"/>
  <c r="P1418" i="6" s="1"/>
  <c r="N1418" i="6" s="1"/>
  <c r="O1419" i="6" s="1"/>
  <c r="Q1419" i="6" l="1"/>
  <c r="P1419" i="6" s="1"/>
  <c r="N1419" i="6" s="1"/>
  <c r="O1420" i="6" s="1"/>
  <c r="M1418" i="6"/>
  <c r="L1418" i="6" s="1"/>
  <c r="J1418" i="6" s="1"/>
  <c r="K1419" i="6" s="1"/>
  <c r="M1419" i="6" l="1"/>
  <c r="L1419" i="6" s="1"/>
  <c r="J1419" i="6" s="1"/>
  <c r="K1420" i="6" s="1"/>
  <c r="Q1420" i="6"/>
  <c r="P1420" i="6" s="1"/>
  <c r="N1420" i="6" s="1"/>
  <c r="O1421" i="6" s="1"/>
  <c r="Q1421" i="6" l="1"/>
  <c r="P1421" i="6" s="1"/>
  <c r="N1421" i="6" s="1"/>
  <c r="O1422" i="6" s="1"/>
  <c r="M1420" i="6"/>
  <c r="L1420" i="6" s="1"/>
  <c r="J1420" i="6" s="1"/>
  <c r="K1421" i="6" s="1"/>
  <c r="M1421" i="6" l="1"/>
  <c r="L1421" i="6" s="1"/>
  <c r="J1421" i="6" s="1"/>
  <c r="K1422" i="6" s="1"/>
  <c r="Q1422" i="6"/>
  <c r="P1422" i="6" s="1"/>
  <c r="N1422" i="6" s="1"/>
  <c r="O1423" i="6" s="1"/>
  <c r="Q1423" i="6" l="1"/>
  <c r="P1423" i="6" s="1"/>
  <c r="N1423" i="6" s="1"/>
  <c r="O1424" i="6" s="1"/>
  <c r="M1422" i="6"/>
  <c r="L1422" i="6" s="1"/>
  <c r="J1422" i="6" s="1"/>
  <c r="K1423" i="6" s="1"/>
  <c r="M1423" i="6" l="1"/>
  <c r="L1423" i="6" s="1"/>
  <c r="J1423" i="6" s="1"/>
  <c r="K1424" i="6" s="1"/>
  <c r="Q1424" i="6"/>
  <c r="P1424" i="6" s="1"/>
  <c r="N1424" i="6" s="1"/>
  <c r="O1425" i="6" s="1"/>
  <c r="Q1425" i="6" l="1"/>
  <c r="P1425" i="6" s="1"/>
  <c r="N1425" i="6" s="1"/>
  <c r="O1426" i="6" s="1"/>
  <c r="M1424" i="6"/>
  <c r="L1424" i="6" s="1"/>
  <c r="J1424" i="6" s="1"/>
  <c r="K1425" i="6" s="1"/>
  <c r="M1425" i="6" l="1"/>
  <c r="L1425" i="6" s="1"/>
  <c r="J1425" i="6" s="1"/>
  <c r="K1426" i="6" s="1"/>
  <c r="Q1426" i="6"/>
  <c r="P1426" i="6" s="1"/>
  <c r="N1426" i="6" s="1"/>
  <c r="O1427" i="6" s="1"/>
  <c r="Q1427" i="6" l="1"/>
  <c r="P1427" i="6" s="1"/>
  <c r="N1427" i="6" s="1"/>
  <c r="O1428" i="6" s="1"/>
  <c r="M1426" i="6"/>
  <c r="L1426" i="6" s="1"/>
  <c r="J1426" i="6" s="1"/>
  <c r="K1427" i="6" s="1"/>
  <c r="M1427" i="6" l="1"/>
  <c r="L1427" i="6" s="1"/>
  <c r="J1427" i="6" s="1"/>
  <c r="K1428" i="6" s="1"/>
  <c r="Q1428" i="6"/>
  <c r="P1428" i="6" s="1"/>
  <c r="N1428" i="6" s="1"/>
  <c r="O1429" i="6" s="1"/>
  <c r="Q1429" i="6" l="1"/>
  <c r="P1429" i="6" s="1"/>
  <c r="N1429" i="6" s="1"/>
  <c r="O1430" i="6" s="1"/>
  <c r="M1428" i="6"/>
  <c r="L1428" i="6" s="1"/>
  <c r="J1428" i="6" s="1"/>
  <c r="K1429" i="6" s="1"/>
  <c r="M1429" i="6" l="1"/>
  <c r="L1429" i="6" s="1"/>
  <c r="J1429" i="6" s="1"/>
  <c r="K1430" i="6" s="1"/>
  <c r="Q1430" i="6"/>
  <c r="P1430" i="6" s="1"/>
  <c r="N1430" i="6" s="1"/>
  <c r="O1431" i="6" s="1"/>
  <c r="Q1431" i="6" l="1"/>
  <c r="P1431" i="6" s="1"/>
  <c r="N1431" i="6" s="1"/>
  <c r="O1432" i="6" s="1"/>
  <c r="M1430" i="6"/>
  <c r="L1430" i="6" s="1"/>
  <c r="J1430" i="6" s="1"/>
  <c r="K1431" i="6" s="1"/>
  <c r="M1431" i="6" l="1"/>
  <c r="L1431" i="6" s="1"/>
  <c r="J1431" i="6" s="1"/>
  <c r="K1432" i="6" s="1"/>
  <c r="Q1432" i="6"/>
  <c r="P1432" i="6" s="1"/>
  <c r="N1432" i="6" s="1"/>
  <c r="O1433" i="6" s="1"/>
  <c r="Q1433" i="6" l="1"/>
  <c r="P1433" i="6" s="1"/>
  <c r="N1433" i="6" s="1"/>
  <c r="O1434" i="6" s="1"/>
  <c r="M1432" i="6"/>
  <c r="L1432" i="6" s="1"/>
  <c r="J1432" i="6" s="1"/>
  <c r="K1433" i="6" s="1"/>
  <c r="M1433" i="6" l="1"/>
  <c r="L1433" i="6" s="1"/>
  <c r="J1433" i="6" s="1"/>
  <c r="K1434" i="6" s="1"/>
  <c r="Q1434" i="6"/>
  <c r="P1434" i="6" s="1"/>
  <c r="N1434" i="6" s="1"/>
  <c r="O1435" i="6" s="1"/>
  <c r="Q1435" i="6" l="1"/>
  <c r="P1435" i="6" s="1"/>
  <c r="N1435" i="6" s="1"/>
  <c r="O1436" i="6" s="1"/>
  <c r="M1434" i="6"/>
  <c r="L1434" i="6" s="1"/>
  <c r="J1434" i="6" s="1"/>
  <c r="K1435" i="6" s="1"/>
  <c r="M1435" i="6" l="1"/>
  <c r="L1435" i="6" s="1"/>
  <c r="J1435" i="6" s="1"/>
  <c r="K1436" i="6" s="1"/>
  <c r="Q1436" i="6"/>
  <c r="P1436" i="6" s="1"/>
  <c r="N1436" i="6" s="1"/>
  <c r="O1437" i="6" s="1"/>
  <c r="Q1437" i="6" l="1"/>
  <c r="P1437" i="6" s="1"/>
  <c r="N1437" i="6" s="1"/>
  <c r="O1438" i="6" s="1"/>
  <c r="M1436" i="6"/>
  <c r="L1436" i="6" s="1"/>
  <c r="J1436" i="6" s="1"/>
  <c r="K1437" i="6" s="1"/>
  <c r="M1437" i="6" l="1"/>
  <c r="L1437" i="6" s="1"/>
  <c r="J1437" i="6" s="1"/>
  <c r="K1438" i="6" s="1"/>
  <c r="Q1438" i="6"/>
  <c r="P1438" i="6" s="1"/>
  <c r="N1438" i="6" s="1"/>
  <c r="O1439" i="6" s="1"/>
  <c r="Q1439" i="6" l="1"/>
  <c r="P1439" i="6" s="1"/>
  <c r="N1439" i="6" s="1"/>
  <c r="O1440" i="6" s="1"/>
  <c r="M1438" i="6"/>
  <c r="L1438" i="6" s="1"/>
  <c r="J1438" i="6" s="1"/>
  <c r="K1439" i="6" s="1"/>
  <c r="M1439" i="6" l="1"/>
  <c r="L1439" i="6" s="1"/>
  <c r="J1439" i="6" s="1"/>
  <c r="K1440" i="6" s="1"/>
  <c r="Q1440" i="6"/>
  <c r="P1440" i="6" s="1"/>
  <c r="N1440" i="6" s="1"/>
  <c r="O1441" i="6" s="1"/>
  <c r="Q1441" i="6" l="1"/>
  <c r="P1441" i="6" s="1"/>
  <c r="N1441" i="6" s="1"/>
  <c r="O1442" i="6" s="1"/>
  <c r="M1440" i="6"/>
  <c r="L1440" i="6" s="1"/>
  <c r="J1440" i="6" s="1"/>
  <c r="K1441" i="6" s="1"/>
  <c r="M1441" i="6" l="1"/>
  <c r="L1441" i="6" s="1"/>
  <c r="J1441" i="6" s="1"/>
  <c r="K1442" i="6" s="1"/>
  <c r="Q1442" i="6"/>
  <c r="P1442" i="6" s="1"/>
  <c r="N1442" i="6" s="1"/>
  <c r="O1443" i="6" s="1"/>
  <c r="Q1443" i="6" l="1"/>
  <c r="P1443" i="6" s="1"/>
  <c r="N1443" i="6" s="1"/>
  <c r="O1444" i="6" s="1"/>
  <c r="M1442" i="6"/>
  <c r="L1442" i="6" s="1"/>
  <c r="J1442" i="6" s="1"/>
  <c r="K1443" i="6" s="1"/>
  <c r="M1443" i="6" l="1"/>
  <c r="L1443" i="6" s="1"/>
  <c r="J1443" i="6" s="1"/>
  <c r="K1444" i="6" s="1"/>
  <c r="Q1444" i="6"/>
  <c r="P1444" i="6" s="1"/>
  <c r="N1444" i="6" s="1"/>
  <c r="O1445" i="6" s="1"/>
  <c r="Q1445" i="6" l="1"/>
  <c r="P1445" i="6" s="1"/>
  <c r="N1445" i="6" s="1"/>
  <c r="O1446" i="6" s="1"/>
  <c r="M1444" i="6"/>
  <c r="L1444" i="6" s="1"/>
  <c r="J1444" i="6" s="1"/>
  <c r="K1445" i="6" s="1"/>
  <c r="M1445" i="6" l="1"/>
  <c r="L1445" i="6" s="1"/>
  <c r="J1445" i="6" s="1"/>
  <c r="K1446" i="6" s="1"/>
  <c r="Q1446" i="6"/>
  <c r="P1446" i="6" s="1"/>
  <c r="N1446" i="6" s="1"/>
  <c r="O1447" i="6" s="1"/>
  <c r="Q1447" i="6" l="1"/>
  <c r="P1447" i="6" s="1"/>
  <c r="N1447" i="6" s="1"/>
  <c r="O1448" i="6" s="1"/>
  <c r="M1446" i="6"/>
  <c r="L1446" i="6" s="1"/>
  <c r="J1446" i="6" s="1"/>
  <c r="K1447" i="6" s="1"/>
  <c r="M1447" i="6" l="1"/>
  <c r="L1447" i="6" s="1"/>
  <c r="J1447" i="6" s="1"/>
  <c r="K1448" i="6" s="1"/>
  <c r="Q1448" i="6"/>
  <c r="P1448" i="6" s="1"/>
  <c r="N1448" i="6" s="1"/>
  <c r="O1449" i="6" s="1"/>
  <c r="Q1449" i="6" l="1"/>
  <c r="P1449" i="6" s="1"/>
  <c r="N1449" i="6" s="1"/>
  <c r="O1450" i="6" s="1"/>
  <c r="M1448" i="6"/>
  <c r="L1448" i="6" s="1"/>
  <c r="J1448" i="6" s="1"/>
  <c r="K1449" i="6" s="1"/>
  <c r="M1449" i="6" l="1"/>
  <c r="L1449" i="6" s="1"/>
  <c r="J1449" i="6" s="1"/>
  <c r="K1450" i="6" s="1"/>
  <c r="Q1450" i="6"/>
  <c r="P1450" i="6" s="1"/>
  <c r="N1450" i="6" s="1"/>
  <c r="O1451" i="6" s="1"/>
  <c r="Q1451" i="6" l="1"/>
  <c r="P1451" i="6" s="1"/>
  <c r="N1451" i="6" s="1"/>
  <c r="O1452" i="6" s="1"/>
  <c r="M1450" i="6"/>
  <c r="L1450" i="6" s="1"/>
  <c r="J1450" i="6" s="1"/>
  <c r="K1451" i="6" s="1"/>
  <c r="M1451" i="6" l="1"/>
  <c r="L1451" i="6" s="1"/>
  <c r="J1451" i="6" s="1"/>
  <c r="K1452" i="6" s="1"/>
  <c r="Q1452" i="6"/>
  <c r="P1452" i="6" s="1"/>
  <c r="N1452" i="6" s="1"/>
  <c r="O1453" i="6" s="1"/>
  <c r="Q1453" i="6" l="1"/>
  <c r="P1453" i="6" s="1"/>
  <c r="N1453" i="6" s="1"/>
  <c r="O1454" i="6" s="1"/>
  <c r="M1452" i="6"/>
  <c r="L1452" i="6" s="1"/>
  <c r="J1452" i="6" s="1"/>
  <c r="K1453" i="6" s="1"/>
  <c r="M1453" i="6" l="1"/>
  <c r="L1453" i="6" s="1"/>
  <c r="J1453" i="6" s="1"/>
  <c r="K1454" i="6" s="1"/>
  <c r="Q1454" i="6"/>
  <c r="P1454" i="6" s="1"/>
  <c r="N1454" i="6" s="1"/>
  <c r="O1455" i="6" s="1"/>
  <c r="Q1455" i="6" l="1"/>
  <c r="P1455" i="6" s="1"/>
  <c r="N1455" i="6" s="1"/>
  <c r="O1456" i="6" s="1"/>
  <c r="M1454" i="6"/>
  <c r="L1454" i="6" s="1"/>
  <c r="J1454" i="6" s="1"/>
  <c r="K1455" i="6" s="1"/>
  <c r="M1455" i="6" l="1"/>
  <c r="L1455" i="6" s="1"/>
  <c r="J1455" i="6" s="1"/>
  <c r="K1456" i="6" s="1"/>
  <c r="Q1456" i="6"/>
  <c r="P1456" i="6" s="1"/>
  <c r="N1456" i="6" s="1"/>
  <c r="O1457" i="6" s="1"/>
  <c r="Q1457" i="6" l="1"/>
  <c r="P1457" i="6" s="1"/>
  <c r="N1457" i="6" s="1"/>
  <c r="O1458" i="6" s="1"/>
  <c r="M1456" i="6"/>
  <c r="L1456" i="6" s="1"/>
  <c r="J1456" i="6" s="1"/>
  <c r="K1457" i="6" s="1"/>
  <c r="M1457" i="6" l="1"/>
  <c r="L1457" i="6" s="1"/>
  <c r="J1457" i="6" s="1"/>
  <c r="K1458" i="6" s="1"/>
  <c r="Q1458" i="6"/>
  <c r="P1458" i="6" s="1"/>
  <c r="N1458" i="6" s="1"/>
  <c r="O1459" i="6" s="1"/>
  <c r="Q1459" i="6" l="1"/>
  <c r="P1459" i="6" s="1"/>
  <c r="N1459" i="6" s="1"/>
  <c r="O1460" i="6" s="1"/>
  <c r="M1458" i="6"/>
  <c r="L1458" i="6" s="1"/>
  <c r="J1458" i="6" s="1"/>
  <c r="K1459" i="6" s="1"/>
  <c r="M1459" i="6" l="1"/>
  <c r="L1459" i="6" s="1"/>
  <c r="J1459" i="6" s="1"/>
  <c r="K1460" i="6" s="1"/>
  <c r="Q1460" i="6"/>
  <c r="P1460" i="6" s="1"/>
  <c r="N1460" i="6" s="1"/>
  <c r="O1461" i="6" s="1"/>
  <c r="Q1461" i="6" l="1"/>
  <c r="P1461" i="6" s="1"/>
  <c r="N1461" i="6" s="1"/>
  <c r="O1462" i="6" s="1"/>
  <c r="M1460" i="6"/>
  <c r="L1460" i="6" s="1"/>
  <c r="J1460" i="6" s="1"/>
  <c r="K1461" i="6" s="1"/>
  <c r="M1461" i="6" l="1"/>
  <c r="L1461" i="6" s="1"/>
  <c r="J1461" i="6" s="1"/>
  <c r="K1462" i="6" s="1"/>
  <c r="Q1462" i="6"/>
  <c r="P1462" i="6" s="1"/>
  <c r="N1462" i="6" s="1"/>
  <c r="O1463" i="6" s="1"/>
  <c r="Q1463" i="6" l="1"/>
  <c r="P1463" i="6" s="1"/>
  <c r="N1463" i="6" s="1"/>
  <c r="O1464" i="6" s="1"/>
  <c r="M1462" i="6"/>
  <c r="L1462" i="6" s="1"/>
  <c r="J1462" i="6" s="1"/>
  <c r="K1463" i="6" s="1"/>
  <c r="M1463" i="6" l="1"/>
  <c r="L1463" i="6" s="1"/>
  <c r="J1463" i="6" s="1"/>
  <c r="K1464" i="6" s="1"/>
  <c r="Q1464" i="6"/>
  <c r="P1464" i="6" s="1"/>
  <c r="N1464" i="6" s="1"/>
  <c r="O1465" i="6" s="1"/>
  <c r="Q1465" i="6" l="1"/>
  <c r="P1465" i="6" s="1"/>
  <c r="N1465" i="6" s="1"/>
  <c r="O1466" i="6" s="1"/>
  <c r="M1464" i="6"/>
  <c r="L1464" i="6" s="1"/>
  <c r="J1464" i="6" s="1"/>
  <c r="K1465" i="6" s="1"/>
  <c r="M1465" i="6" l="1"/>
  <c r="L1465" i="6" s="1"/>
  <c r="J1465" i="6" s="1"/>
  <c r="K1466" i="6" s="1"/>
  <c r="Q1466" i="6"/>
  <c r="P1466" i="6" s="1"/>
  <c r="N1466" i="6" s="1"/>
  <c r="O1467" i="6" s="1"/>
  <c r="Q1467" i="6" l="1"/>
  <c r="P1467" i="6" s="1"/>
  <c r="N1467" i="6" s="1"/>
  <c r="O1468" i="6" s="1"/>
  <c r="M1466" i="6"/>
  <c r="L1466" i="6" s="1"/>
  <c r="J1466" i="6" s="1"/>
  <c r="K1467" i="6" s="1"/>
  <c r="M1467" i="6" l="1"/>
  <c r="L1467" i="6" s="1"/>
  <c r="J1467" i="6" s="1"/>
  <c r="K1468" i="6" s="1"/>
  <c r="Q1468" i="6"/>
  <c r="P1468" i="6" s="1"/>
  <c r="N1468" i="6" s="1"/>
  <c r="O1469" i="6" s="1"/>
  <c r="Q1469" i="6" l="1"/>
  <c r="P1469" i="6" s="1"/>
  <c r="N1469" i="6" s="1"/>
  <c r="O1470" i="6" s="1"/>
  <c r="M1468" i="6"/>
  <c r="L1468" i="6" s="1"/>
  <c r="J1468" i="6" s="1"/>
  <c r="K1469" i="6" s="1"/>
  <c r="M1469" i="6" l="1"/>
  <c r="L1469" i="6" s="1"/>
  <c r="J1469" i="6" s="1"/>
  <c r="K1470" i="6" s="1"/>
  <c r="Q1470" i="6"/>
  <c r="P1470" i="6" s="1"/>
  <c r="N1470" i="6" s="1"/>
  <c r="O1471" i="6" s="1"/>
  <c r="Q1471" i="6" l="1"/>
  <c r="P1471" i="6" s="1"/>
  <c r="N1471" i="6" s="1"/>
  <c r="O1472" i="6" s="1"/>
  <c r="M1470" i="6"/>
  <c r="L1470" i="6" s="1"/>
  <c r="J1470" i="6" s="1"/>
  <c r="K1471" i="6" s="1"/>
  <c r="M1471" i="6" l="1"/>
  <c r="L1471" i="6" s="1"/>
  <c r="J1471" i="6" s="1"/>
  <c r="K1472" i="6" s="1"/>
  <c r="Q1472" i="6"/>
  <c r="P1472" i="6" s="1"/>
  <c r="N1472" i="6" s="1"/>
  <c r="O1473" i="6" s="1"/>
  <c r="Q1473" i="6" l="1"/>
  <c r="P1473" i="6" s="1"/>
  <c r="N1473" i="6" s="1"/>
  <c r="O1474" i="6" s="1"/>
  <c r="M1472" i="6"/>
  <c r="L1472" i="6" s="1"/>
  <c r="J1472" i="6" s="1"/>
  <c r="K1473" i="6" s="1"/>
  <c r="M1473" i="6" l="1"/>
  <c r="L1473" i="6" s="1"/>
  <c r="J1473" i="6" s="1"/>
  <c r="K1474" i="6" s="1"/>
  <c r="Q1474" i="6"/>
  <c r="P1474" i="6" s="1"/>
  <c r="N1474" i="6" s="1"/>
  <c r="O1475" i="6" s="1"/>
  <c r="Q1475" i="6" l="1"/>
  <c r="P1475" i="6" s="1"/>
  <c r="N1475" i="6" s="1"/>
  <c r="O1476" i="6" s="1"/>
  <c r="M1474" i="6"/>
  <c r="L1474" i="6" s="1"/>
  <c r="J1474" i="6" s="1"/>
  <c r="K1475" i="6" s="1"/>
  <c r="M1475" i="6" l="1"/>
  <c r="L1475" i="6" s="1"/>
  <c r="J1475" i="6" s="1"/>
  <c r="K1476" i="6" s="1"/>
  <c r="Q1476" i="6"/>
  <c r="P1476" i="6" s="1"/>
  <c r="N1476" i="6" s="1"/>
  <c r="O1477" i="6" s="1"/>
  <c r="Q1477" i="6" l="1"/>
  <c r="P1477" i="6" s="1"/>
  <c r="N1477" i="6" s="1"/>
  <c r="O1478" i="6" s="1"/>
  <c r="M1476" i="6"/>
  <c r="L1476" i="6" s="1"/>
  <c r="J1476" i="6" s="1"/>
  <c r="K1477" i="6" s="1"/>
  <c r="M1477" i="6" l="1"/>
  <c r="L1477" i="6" s="1"/>
  <c r="J1477" i="6" s="1"/>
  <c r="K1478" i="6" s="1"/>
  <c r="Q1478" i="6"/>
  <c r="P1478" i="6" s="1"/>
  <c r="N1478" i="6" s="1"/>
  <c r="O1479" i="6" s="1"/>
  <c r="Q1479" i="6" l="1"/>
  <c r="P1479" i="6" s="1"/>
  <c r="N1479" i="6" s="1"/>
  <c r="O1480" i="6" s="1"/>
  <c r="M1478" i="6"/>
  <c r="L1478" i="6" s="1"/>
  <c r="J1478" i="6" s="1"/>
  <c r="K1479" i="6" s="1"/>
  <c r="M1479" i="6" l="1"/>
  <c r="L1479" i="6" s="1"/>
  <c r="J1479" i="6" s="1"/>
  <c r="K1480" i="6" s="1"/>
  <c r="Q1480" i="6"/>
  <c r="P1480" i="6" s="1"/>
  <c r="N1480" i="6" s="1"/>
  <c r="O1481" i="6" s="1"/>
  <c r="Q1481" i="6" l="1"/>
  <c r="P1481" i="6" s="1"/>
  <c r="N1481" i="6" s="1"/>
  <c r="O1482" i="6" s="1"/>
  <c r="M1480" i="6"/>
  <c r="L1480" i="6" s="1"/>
  <c r="J1480" i="6" s="1"/>
  <c r="K1481" i="6" s="1"/>
  <c r="M1481" i="6" l="1"/>
  <c r="L1481" i="6" s="1"/>
  <c r="J1481" i="6" s="1"/>
  <c r="K1482" i="6" s="1"/>
  <c r="Q1482" i="6"/>
  <c r="P1482" i="6" s="1"/>
  <c r="N1482" i="6" s="1"/>
  <c r="O1483" i="6" s="1"/>
  <c r="Q1483" i="6" l="1"/>
  <c r="P1483" i="6" s="1"/>
  <c r="N1483" i="6" s="1"/>
  <c r="O1484" i="6" s="1"/>
  <c r="M1482" i="6"/>
  <c r="L1482" i="6" s="1"/>
  <c r="J1482" i="6" s="1"/>
  <c r="K1483" i="6" s="1"/>
  <c r="M1483" i="6" l="1"/>
  <c r="L1483" i="6" s="1"/>
  <c r="J1483" i="6" s="1"/>
  <c r="K1484" i="6" s="1"/>
  <c r="Q1484" i="6"/>
  <c r="P1484" i="6" s="1"/>
  <c r="N1484" i="6" s="1"/>
  <c r="O1485" i="6" s="1"/>
  <c r="Q1485" i="6" l="1"/>
  <c r="P1485" i="6" s="1"/>
  <c r="N1485" i="6" s="1"/>
  <c r="O1486" i="6" s="1"/>
  <c r="M1484" i="6"/>
  <c r="L1484" i="6" s="1"/>
  <c r="J1484" i="6" s="1"/>
  <c r="K1485" i="6" s="1"/>
  <c r="M1485" i="6" l="1"/>
  <c r="L1485" i="6" s="1"/>
  <c r="J1485" i="6" s="1"/>
  <c r="K1486" i="6" s="1"/>
  <c r="Q1486" i="6"/>
  <c r="P1486" i="6" s="1"/>
  <c r="N1486" i="6" s="1"/>
  <c r="O1487" i="6" s="1"/>
  <c r="Q1487" i="6" l="1"/>
  <c r="P1487" i="6" s="1"/>
  <c r="N1487" i="6" s="1"/>
  <c r="O1488" i="6" s="1"/>
  <c r="M1486" i="6"/>
  <c r="L1486" i="6" s="1"/>
  <c r="J1486" i="6" s="1"/>
  <c r="K1487" i="6" s="1"/>
  <c r="M1487" i="6" l="1"/>
  <c r="L1487" i="6" s="1"/>
  <c r="J1487" i="6" s="1"/>
  <c r="K1488" i="6" s="1"/>
  <c r="Q1488" i="6"/>
  <c r="P1488" i="6" s="1"/>
  <c r="N1488" i="6" s="1"/>
  <c r="O1489" i="6" s="1"/>
  <c r="Q1489" i="6" l="1"/>
  <c r="P1489" i="6" s="1"/>
  <c r="N1489" i="6" s="1"/>
  <c r="O1490" i="6" s="1"/>
  <c r="M1488" i="6"/>
  <c r="L1488" i="6" s="1"/>
  <c r="J1488" i="6" s="1"/>
  <c r="K1489" i="6" s="1"/>
  <c r="M1489" i="6" l="1"/>
  <c r="L1489" i="6" s="1"/>
  <c r="J1489" i="6" s="1"/>
  <c r="K1490" i="6" s="1"/>
  <c r="Q1490" i="6"/>
  <c r="P1490" i="6" s="1"/>
  <c r="N1490" i="6" s="1"/>
  <c r="O1491" i="6" s="1"/>
  <c r="Q1491" i="6" l="1"/>
  <c r="P1491" i="6" s="1"/>
  <c r="N1491" i="6" s="1"/>
  <c r="O1492" i="6" s="1"/>
  <c r="M1490" i="6"/>
  <c r="L1490" i="6" s="1"/>
  <c r="J1490" i="6" s="1"/>
  <c r="K1491" i="6" s="1"/>
  <c r="M1491" i="6" l="1"/>
  <c r="L1491" i="6" s="1"/>
  <c r="J1491" i="6" s="1"/>
  <c r="K1492" i="6" s="1"/>
  <c r="Q1492" i="6"/>
  <c r="P1492" i="6" s="1"/>
  <c r="N1492" i="6" s="1"/>
  <c r="O1493" i="6" s="1"/>
  <c r="Q1493" i="6" l="1"/>
  <c r="P1493" i="6" s="1"/>
  <c r="N1493" i="6" s="1"/>
  <c r="O1494" i="6" s="1"/>
  <c r="M1492" i="6"/>
  <c r="L1492" i="6" s="1"/>
  <c r="J1492" i="6" s="1"/>
  <c r="K1493" i="6" s="1"/>
  <c r="M1493" i="6" l="1"/>
  <c r="L1493" i="6" s="1"/>
  <c r="J1493" i="6" s="1"/>
  <c r="K1494" i="6" s="1"/>
  <c r="Q1494" i="6"/>
  <c r="P1494" i="6" s="1"/>
  <c r="N1494" i="6" s="1"/>
  <c r="O1495" i="6" s="1"/>
  <c r="Q1495" i="6" l="1"/>
  <c r="P1495" i="6" s="1"/>
  <c r="N1495" i="6" s="1"/>
  <c r="O1496" i="6" s="1"/>
  <c r="M1494" i="6"/>
  <c r="L1494" i="6" s="1"/>
  <c r="J1494" i="6" s="1"/>
  <c r="K1495" i="6" s="1"/>
  <c r="M1495" i="6" l="1"/>
  <c r="L1495" i="6" s="1"/>
  <c r="J1495" i="6" s="1"/>
  <c r="K1496" i="6" s="1"/>
  <c r="Q1496" i="6"/>
  <c r="P1496" i="6" s="1"/>
  <c r="N1496" i="6" s="1"/>
  <c r="O1497" i="6" s="1"/>
  <c r="Q1497" i="6" l="1"/>
  <c r="P1497" i="6" s="1"/>
  <c r="N1497" i="6" s="1"/>
  <c r="O1498" i="6" s="1"/>
  <c r="M1496" i="6"/>
  <c r="L1496" i="6" s="1"/>
  <c r="J1496" i="6" s="1"/>
  <c r="K1497" i="6" s="1"/>
  <c r="M1497" i="6" l="1"/>
  <c r="L1497" i="6" s="1"/>
  <c r="J1497" i="6" s="1"/>
  <c r="K1498" i="6" s="1"/>
  <c r="Q1498" i="6"/>
  <c r="P1498" i="6" s="1"/>
  <c r="N1498" i="6" s="1"/>
  <c r="O1499" i="6" s="1"/>
  <c r="Q1499" i="6" l="1"/>
  <c r="P1499" i="6" s="1"/>
  <c r="N1499" i="6" s="1"/>
  <c r="O1500" i="6" s="1"/>
  <c r="M1498" i="6"/>
  <c r="L1498" i="6" s="1"/>
  <c r="J1498" i="6" s="1"/>
  <c r="K1499" i="6" s="1"/>
  <c r="M1499" i="6" l="1"/>
  <c r="L1499" i="6" s="1"/>
  <c r="J1499" i="6" s="1"/>
  <c r="K1500" i="6" s="1"/>
  <c r="Q1500" i="6"/>
  <c r="P1500" i="6" s="1"/>
  <c r="N1500" i="6" s="1"/>
  <c r="O1501" i="6" s="1"/>
  <c r="Q1501" i="6" l="1"/>
  <c r="P1501" i="6" s="1"/>
  <c r="N1501" i="6" s="1"/>
  <c r="O1502" i="6" s="1"/>
  <c r="M1500" i="6"/>
  <c r="L1500" i="6" s="1"/>
  <c r="J1500" i="6" s="1"/>
  <c r="K1501" i="6" s="1"/>
  <c r="M1501" i="6" l="1"/>
  <c r="L1501" i="6" s="1"/>
  <c r="J1501" i="6" s="1"/>
  <c r="K1502" i="6" s="1"/>
  <c r="Q1502" i="6"/>
  <c r="P1502" i="6" s="1"/>
  <c r="N1502" i="6" s="1"/>
  <c r="O1503" i="6" s="1"/>
  <c r="Q1503" i="6" l="1"/>
  <c r="P1503" i="6" s="1"/>
  <c r="N1503" i="6" s="1"/>
  <c r="O1504" i="6" s="1"/>
  <c r="M1502" i="6"/>
  <c r="L1502" i="6" s="1"/>
  <c r="J1502" i="6" s="1"/>
  <c r="K1503" i="6" s="1"/>
  <c r="M1503" i="6" l="1"/>
  <c r="L1503" i="6" s="1"/>
  <c r="J1503" i="6" s="1"/>
  <c r="K1504" i="6" s="1"/>
  <c r="Q1504" i="6"/>
  <c r="P1504" i="6" s="1"/>
  <c r="N1504" i="6" s="1"/>
  <c r="O1505" i="6" s="1"/>
  <c r="Q1505" i="6" l="1"/>
  <c r="P1505" i="6" s="1"/>
  <c r="N1505" i="6" s="1"/>
  <c r="O1506" i="6" s="1"/>
  <c r="M1504" i="6"/>
  <c r="L1504" i="6" s="1"/>
  <c r="J1504" i="6" s="1"/>
  <c r="K1505" i="6" s="1"/>
  <c r="M1505" i="6" l="1"/>
  <c r="L1505" i="6" s="1"/>
  <c r="J1505" i="6" s="1"/>
  <c r="K1506" i="6" s="1"/>
  <c r="Q1506" i="6"/>
  <c r="P1506" i="6" s="1"/>
  <c r="N1506" i="6" s="1"/>
  <c r="O1507" i="6" s="1"/>
  <c r="Q1507" i="6" l="1"/>
  <c r="P1507" i="6" s="1"/>
  <c r="N1507" i="6" s="1"/>
  <c r="O1508" i="6" s="1"/>
  <c r="M1506" i="6"/>
  <c r="L1506" i="6" s="1"/>
  <c r="J1506" i="6" s="1"/>
  <c r="K1507" i="6" s="1"/>
  <c r="M1507" i="6" l="1"/>
  <c r="L1507" i="6" s="1"/>
  <c r="J1507" i="6" s="1"/>
  <c r="K1508" i="6" s="1"/>
  <c r="Q1508" i="6"/>
  <c r="P1508" i="6" s="1"/>
  <c r="N1508" i="6" s="1"/>
  <c r="O1509" i="6" s="1"/>
  <c r="Q1509" i="6" l="1"/>
  <c r="P1509" i="6" s="1"/>
  <c r="N1509" i="6" s="1"/>
  <c r="O1510" i="6" s="1"/>
  <c r="M1508" i="6"/>
  <c r="L1508" i="6" s="1"/>
  <c r="J1508" i="6" s="1"/>
  <c r="K1509" i="6" s="1"/>
  <c r="M1509" i="6" l="1"/>
  <c r="L1509" i="6" s="1"/>
  <c r="J1509" i="6" s="1"/>
  <c r="K1510" i="6" s="1"/>
  <c r="Q1510" i="6"/>
  <c r="P1510" i="6" s="1"/>
  <c r="N1510" i="6" s="1"/>
  <c r="O1511" i="6" s="1"/>
  <c r="Q1511" i="6" l="1"/>
  <c r="P1511" i="6" s="1"/>
  <c r="N1511" i="6" s="1"/>
  <c r="O1512" i="6" s="1"/>
  <c r="M1510" i="6"/>
  <c r="L1510" i="6" s="1"/>
  <c r="J1510" i="6" s="1"/>
  <c r="K1511" i="6" s="1"/>
  <c r="M1511" i="6" l="1"/>
  <c r="L1511" i="6" s="1"/>
  <c r="J1511" i="6" s="1"/>
  <c r="K1512" i="6" s="1"/>
  <c r="Q1512" i="6"/>
  <c r="P1512" i="6" s="1"/>
  <c r="N1512" i="6" s="1"/>
  <c r="O1513" i="6" s="1"/>
  <c r="Q1513" i="6" l="1"/>
  <c r="P1513" i="6" s="1"/>
  <c r="N1513" i="6" s="1"/>
  <c r="O1514" i="6" s="1"/>
  <c r="M1512" i="6"/>
  <c r="L1512" i="6" s="1"/>
  <c r="J1512" i="6" s="1"/>
  <c r="K1513" i="6" s="1"/>
  <c r="M1513" i="6" l="1"/>
  <c r="L1513" i="6" s="1"/>
  <c r="J1513" i="6" s="1"/>
  <c r="K1514" i="6" s="1"/>
  <c r="Q1514" i="6"/>
  <c r="P1514" i="6" s="1"/>
  <c r="N1514" i="6" s="1"/>
  <c r="O1515" i="6" s="1"/>
  <c r="Q1515" i="6" l="1"/>
  <c r="P1515" i="6" s="1"/>
  <c r="N1515" i="6" s="1"/>
  <c r="O1516" i="6" s="1"/>
  <c r="M1514" i="6"/>
  <c r="L1514" i="6" s="1"/>
  <c r="J1514" i="6" s="1"/>
  <c r="K1515" i="6" s="1"/>
  <c r="M1515" i="6" l="1"/>
  <c r="L1515" i="6" s="1"/>
  <c r="J1515" i="6" s="1"/>
  <c r="K1516" i="6" s="1"/>
  <c r="Q1516" i="6"/>
  <c r="P1516" i="6" s="1"/>
  <c r="N1516" i="6" s="1"/>
  <c r="O1517" i="6" s="1"/>
  <c r="Q1517" i="6" l="1"/>
  <c r="P1517" i="6" s="1"/>
  <c r="N1517" i="6" s="1"/>
  <c r="O1518" i="6" s="1"/>
  <c r="M1516" i="6"/>
  <c r="L1516" i="6" s="1"/>
  <c r="J1516" i="6" s="1"/>
  <c r="K1517" i="6" s="1"/>
  <c r="M1517" i="6" l="1"/>
  <c r="L1517" i="6" s="1"/>
  <c r="J1517" i="6" s="1"/>
  <c r="K1518" i="6" s="1"/>
  <c r="Q1518" i="6"/>
  <c r="P1518" i="6" s="1"/>
  <c r="N1518" i="6" s="1"/>
  <c r="O1519" i="6" s="1"/>
  <c r="Q1519" i="6" l="1"/>
  <c r="P1519" i="6" s="1"/>
  <c r="N1519" i="6" s="1"/>
  <c r="O1520" i="6" s="1"/>
  <c r="M1518" i="6"/>
  <c r="L1518" i="6" s="1"/>
  <c r="J1518" i="6" s="1"/>
  <c r="K1519" i="6" s="1"/>
  <c r="Q1520" i="6" l="1"/>
  <c r="P1520" i="6" s="1"/>
  <c r="N1520" i="6" s="1"/>
  <c r="O1521" i="6" s="1"/>
  <c r="M1519" i="6"/>
  <c r="L1519" i="6" s="1"/>
  <c r="J1519" i="6" s="1"/>
  <c r="K1520" i="6" s="1"/>
  <c r="M1520" i="6" l="1"/>
  <c r="L1520" i="6" s="1"/>
  <c r="J1520" i="6" s="1"/>
  <c r="K1521" i="6" s="1"/>
  <c r="Q1521" i="6"/>
  <c r="P1521" i="6" s="1"/>
  <c r="N1521" i="6" s="1"/>
  <c r="O1522" i="6" s="1"/>
  <c r="Q1522" i="6" l="1"/>
  <c r="P1522" i="6" s="1"/>
  <c r="N1522" i="6" s="1"/>
  <c r="O1523" i="6" s="1"/>
  <c r="M1521" i="6"/>
  <c r="L1521" i="6" s="1"/>
  <c r="J1521" i="6" s="1"/>
  <c r="K1522" i="6" s="1"/>
  <c r="Q1523" i="6" l="1"/>
  <c r="P1523" i="6" s="1"/>
  <c r="N1523" i="6" s="1"/>
  <c r="O1524" i="6" s="1"/>
  <c r="M1522" i="6"/>
  <c r="L1522" i="6" s="1"/>
  <c r="J1522" i="6" s="1"/>
  <c r="K1523" i="6" s="1"/>
  <c r="M1523" i="6" l="1"/>
  <c r="L1523" i="6" s="1"/>
  <c r="J1523" i="6" s="1"/>
  <c r="K1524" i="6" s="1"/>
  <c r="Q1524" i="6"/>
  <c r="P1524" i="6" s="1"/>
  <c r="N1524" i="6" s="1"/>
  <c r="O1525" i="6" s="1"/>
  <c r="Q1525" i="6" l="1"/>
  <c r="P1525" i="6" s="1"/>
  <c r="N1525" i="6" s="1"/>
  <c r="O1526" i="6" s="1"/>
  <c r="M1524" i="6"/>
  <c r="L1524" i="6" s="1"/>
  <c r="J1524" i="6" s="1"/>
  <c r="K1525" i="6" s="1"/>
  <c r="M1525" i="6" l="1"/>
  <c r="L1525" i="6" s="1"/>
  <c r="J1525" i="6" s="1"/>
  <c r="K1526" i="6" s="1"/>
  <c r="Q1526" i="6"/>
  <c r="P1526" i="6" s="1"/>
  <c r="N1526" i="6" s="1"/>
  <c r="O1527" i="6" s="1"/>
  <c r="Q1527" i="6" l="1"/>
  <c r="P1527" i="6" s="1"/>
  <c r="N1527" i="6" s="1"/>
  <c r="O1528" i="6" s="1"/>
  <c r="M1526" i="6"/>
  <c r="L1526" i="6" s="1"/>
  <c r="J1526" i="6" s="1"/>
  <c r="K1527" i="6" s="1"/>
  <c r="M1527" i="6" l="1"/>
  <c r="L1527" i="6" s="1"/>
  <c r="J1527" i="6" s="1"/>
  <c r="K1528" i="6" s="1"/>
  <c r="Q1528" i="6"/>
  <c r="P1528" i="6" s="1"/>
  <c r="N1528" i="6" s="1"/>
  <c r="O1529" i="6" s="1"/>
  <c r="Q1529" i="6" l="1"/>
  <c r="P1529" i="6" s="1"/>
  <c r="N1529" i="6" s="1"/>
  <c r="O1530" i="6" s="1"/>
  <c r="M1528" i="6"/>
  <c r="L1528" i="6" s="1"/>
  <c r="J1528" i="6" s="1"/>
  <c r="K1529" i="6" s="1"/>
  <c r="Q1530" i="6" l="1"/>
  <c r="P1530" i="6" s="1"/>
  <c r="N1530" i="6" s="1"/>
  <c r="O1531" i="6" s="1"/>
  <c r="M1529" i="6"/>
  <c r="L1529" i="6" s="1"/>
  <c r="J1529" i="6" s="1"/>
  <c r="K1530" i="6" s="1"/>
  <c r="M1530" i="6" l="1"/>
  <c r="L1530" i="6" s="1"/>
  <c r="J1530" i="6" s="1"/>
  <c r="K1531" i="6" s="1"/>
  <c r="Q1531" i="6"/>
  <c r="P1531" i="6" s="1"/>
  <c r="N1531" i="6" s="1"/>
  <c r="O1532" i="6" s="1"/>
  <c r="Q1532" i="6" l="1"/>
  <c r="P1532" i="6" s="1"/>
  <c r="N1532" i="6" s="1"/>
  <c r="O1533" i="6" s="1"/>
  <c r="M1531" i="6"/>
  <c r="L1531" i="6" s="1"/>
  <c r="J1531" i="6" s="1"/>
  <c r="K1532" i="6" s="1"/>
  <c r="Q1533" i="6" l="1"/>
  <c r="P1533" i="6" s="1"/>
  <c r="N1533" i="6" s="1"/>
  <c r="O1534" i="6" s="1"/>
  <c r="M1532" i="6"/>
  <c r="L1532" i="6" s="1"/>
  <c r="J1532" i="6" s="1"/>
  <c r="K1533" i="6" s="1"/>
  <c r="M1533" i="6" l="1"/>
  <c r="L1533" i="6" s="1"/>
  <c r="J1533" i="6" s="1"/>
  <c r="K1534" i="6" s="1"/>
  <c r="Q1534" i="6"/>
  <c r="P1534" i="6" s="1"/>
  <c r="N1534" i="6" s="1"/>
  <c r="O1535" i="6" s="1"/>
  <c r="Q1535" i="6" l="1"/>
  <c r="P1535" i="6" s="1"/>
  <c r="N1535" i="6" s="1"/>
  <c r="O1536" i="6" s="1"/>
  <c r="M1534" i="6"/>
  <c r="L1534" i="6" s="1"/>
  <c r="J1534" i="6" s="1"/>
  <c r="K1535" i="6" s="1"/>
  <c r="M1535" i="6" l="1"/>
  <c r="L1535" i="6" s="1"/>
  <c r="J1535" i="6" s="1"/>
  <c r="K1536" i="6" s="1"/>
  <c r="Q1536" i="6"/>
  <c r="P1536" i="6" s="1"/>
  <c r="N1536" i="6" s="1"/>
  <c r="O1537" i="6" s="1"/>
  <c r="Q1537" i="6" l="1"/>
  <c r="P1537" i="6" s="1"/>
  <c r="N1537" i="6" s="1"/>
  <c r="O1538" i="6" s="1"/>
  <c r="M1536" i="6"/>
  <c r="L1536" i="6" s="1"/>
  <c r="J1536" i="6" s="1"/>
  <c r="K1537" i="6" s="1"/>
  <c r="Q1538" i="6" l="1"/>
  <c r="P1538" i="6" s="1"/>
  <c r="N1538" i="6" s="1"/>
  <c r="O1539" i="6" s="1"/>
  <c r="M1537" i="6"/>
  <c r="L1537" i="6" s="1"/>
  <c r="J1537" i="6" s="1"/>
  <c r="K1538" i="6" s="1"/>
  <c r="M1538" i="6" l="1"/>
  <c r="L1538" i="6" s="1"/>
  <c r="J1538" i="6" s="1"/>
  <c r="K1539" i="6" s="1"/>
  <c r="Q1539" i="6"/>
  <c r="P1539" i="6" s="1"/>
  <c r="N1539" i="6" s="1"/>
  <c r="O1540" i="6" s="1"/>
  <c r="Q1540" i="6" l="1"/>
  <c r="P1540" i="6" s="1"/>
  <c r="N1540" i="6" s="1"/>
  <c r="O1541" i="6" s="1"/>
  <c r="M1539" i="6"/>
  <c r="L1539" i="6" s="1"/>
  <c r="J1539" i="6" s="1"/>
  <c r="K1540" i="6" s="1"/>
  <c r="Q1541" i="6" l="1"/>
  <c r="P1541" i="6" s="1"/>
  <c r="N1541" i="6" s="1"/>
  <c r="O1542" i="6" s="1"/>
  <c r="M1540" i="6"/>
  <c r="L1540" i="6" s="1"/>
  <c r="J1540" i="6" s="1"/>
  <c r="K1541" i="6" s="1"/>
  <c r="M1541" i="6" l="1"/>
  <c r="L1541" i="6" s="1"/>
  <c r="J1541" i="6" s="1"/>
  <c r="K1542" i="6" s="1"/>
  <c r="Q1542" i="6"/>
  <c r="P1542" i="6" s="1"/>
  <c r="N1542" i="6" s="1"/>
  <c r="O1543" i="6" s="1"/>
  <c r="M1542" i="6" l="1"/>
  <c r="L1542" i="6" s="1"/>
  <c r="J1542" i="6" s="1"/>
  <c r="K1543" i="6" s="1"/>
  <c r="Q1543" i="6"/>
  <c r="P1543" i="6" s="1"/>
  <c r="N1543" i="6" s="1"/>
  <c r="O1544" i="6" s="1"/>
  <c r="Q1544" i="6" l="1"/>
  <c r="P1544" i="6" s="1"/>
  <c r="N1544" i="6" s="1"/>
  <c r="O1545" i="6" s="1"/>
  <c r="M1543" i="6"/>
  <c r="L1543" i="6" s="1"/>
  <c r="J1543" i="6" s="1"/>
  <c r="K1544" i="6" s="1"/>
  <c r="Q1545" i="6" l="1"/>
  <c r="P1545" i="6" s="1"/>
  <c r="N1545" i="6" s="1"/>
  <c r="O1546" i="6" s="1"/>
  <c r="M1544" i="6"/>
  <c r="L1544" i="6" s="1"/>
  <c r="J1544" i="6" s="1"/>
  <c r="K1545" i="6" s="1"/>
  <c r="M1545" i="6" l="1"/>
  <c r="L1545" i="6" s="1"/>
  <c r="J1545" i="6" s="1"/>
  <c r="K1546" i="6" s="1"/>
  <c r="Q1546" i="6"/>
  <c r="P1546" i="6" s="1"/>
  <c r="N1546" i="6" s="1"/>
  <c r="O1547" i="6" s="1"/>
  <c r="Q1547" i="6" l="1"/>
  <c r="P1547" i="6" s="1"/>
  <c r="N1547" i="6" s="1"/>
  <c r="O1548" i="6" s="1"/>
  <c r="M1546" i="6"/>
  <c r="L1546" i="6" s="1"/>
  <c r="J1546" i="6" s="1"/>
  <c r="K1547" i="6" s="1"/>
  <c r="Q1548" i="6" l="1"/>
  <c r="P1548" i="6" s="1"/>
  <c r="N1548" i="6" s="1"/>
  <c r="O1549" i="6" s="1"/>
  <c r="M1547" i="6"/>
  <c r="L1547" i="6" s="1"/>
  <c r="J1547" i="6" s="1"/>
  <c r="K1548" i="6" s="1"/>
  <c r="M1548" i="6" l="1"/>
  <c r="L1548" i="6" s="1"/>
  <c r="J1548" i="6" s="1"/>
  <c r="K1549" i="6" s="1"/>
  <c r="Q1549" i="6"/>
  <c r="P1549" i="6" s="1"/>
  <c r="N1549" i="6" s="1"/>
  <c r="O1550" i="6" s="1"/>
  <c r="Q1550" i="6" l="1"/>
  <c r="P1550" i="6" s="1"/>
  <c r="N1550" i="6" s="1"/>
  <c r="O1551" i="6" s="1"/>
  <c r="M1549" i="6"/>
  <c r="L1549" i="6" s="1"/>
  <c r="J1549" i="6" s="1"/>
  <c r="K1550" i="6" s="1"/>
  <c r="Q1551" i="6" l="1"/>
  <c r="P1551" i="6" s="1"/>
  <c r="N1551" i="6" s="1"/>
  <c r="O1552" i="6" s="1"/>
  <c r="M1550" i="6"/>
  <c r="L1550" i="6" s="1"/>
  <c r="J1550" i="6" s="1"/>
  <c r="K1551" i="6" s="1"/>
  <c r="M1551" i="6" l="1"/>
  <c r="L1551" i="6" s="1"/>
  <c r="J1551" i="6" s="1"/>
  <c r="K1552" i="6" s="1"/>
  <c r="Q1552" i="6"/>
  <c r="P1552" i="6" s="1"/>
  <c r="N1552" i="6" s="1"/>
  <c r="O1553" i="6" s="1"/>
  <c r="Q1553" i="6" l="1"/>
  <c r="P1553" i="6" s="1"/>
  <c r="N1553" i="6" s="1"/>
  <c r="O1554" i="6" s="1"/>
  <c r="M1552" i="6"/>
  <c r="L1552" i="6" s="1"/>
  <c r="J1552" i="6" s="1"/>
  <c r="K1553" i="6" s="1"/>
  <c r="Q1554" i="6" l="1"/>
  <c r="P1554" i="6" s="1"/>
  <c r="N1554" i="6" s="1"/>
  <c r="O1555" i="6" s="1"/>
  <c r="M1553" i="6"/>
  <c r="L1553" i="6" s="1"/>
  <c r="J1553" i="6" s="1"/>
  <c r="K1554" i="6" s="1"/>
  <c r="M1554" i="6" l="1"/>
  <c r="L1554" i="6" s="1"/>
  <c r="J1554" i="6" s="1"/>
  <c r="K1555" i="6" s="1"/>
  <c r="Q1555" i="6"/>
  <c r="P1555" i="6" s="1"/>
  <c r="N1555" i="6" s="1"/>
  <c r="O1556" i="6" s="1"/>
  <c r="M1555" i="6" l="1"/>
  <c r="L1555" i="6" s="1"/>
  <c r="J1555" i="6" s="1"/>
  <c r="K1556" i="6" s="1"/>
  <c r="Q1556" i="6"/>
  <c r="P1556" i="6" s="1"/>
  <c r="N1556" i="6" s="1"/>
  <c r="O1557" i="6" s="1"/>
  <c r="Q1557" i="6" l="1"/>
  <c r="P1557" i="6" s="1"/>
  <c r="N1557" i="6" s="1"/>
  <c r="O1558" i="6" s="1"/>
  <c r="M1556" i="6"/>
  <c r="L1556" i="6" s="1"/>
  <c r="J1556" i="6" s="1"/>
  <c r="K1557" i="6" s="1"/>
  <c r="M1557" i="6" l="1"/>
  <c r="L1557" i="6" s="1"/>
  <c r="J1557" i="6" s="1"/>
  <c r="K1558" i="6" s="1"/>
  <c r="Q1558" i="6"/>
  <c r="P1558" i="6" s="1"/>
  <c r="N1558" i="6" s="1"/>
  <c r="O1559" i="6" s="1"/>
  <c r="Q1559" i="6" l="1"/>
  <c r="P1559" i="6" s="1"/>
  <c r="N1559" i="6" s="1"/>
  <c r="O1560" i="6" s="1"/>
  <c r="M1558" i="6"/>
  <c r="L1558" i="6" s="1"/>
  <c r="J1558" i="6" s="1"/>
  <c r="K1559" i="6" s="1"/>
  <c r="M1559" i="6" l="1"/>
  <c r="L1559" i="6" s="1"/>
  <c r="J1559" i="6" s="1"/>
  <c r="K1560" i="6" s="1"/>
  <c r="Q1560" i="6"/>
  <c r="P1560" i="6" s="1"/>
  <c r="N1560" i="6" s="1"/>
  <c r="O1561" i="6" s="1"/>
  <c r="Q1561" i="6" l="1"/>
  <c r="P1561" i="6" s="1"/>
  <c r="N1561" i="6" s="1"/>
  <c r="O1562" i="6" s="1"/>
  <c r="M1560" i="6"/>
  <c r="L1560" i="6" s="1"/>
  <c r="J1560" i="6" s="1"/>
  <c r="K1561" i="6" s="1"/>
  <c r="M1561" i="6" l="1"/>
  <c r="L1561" i="6" s="1"/>
  <c r="J1561" i="6" s="1"/>
  <c r="K1562" i="6" s="1"/>
  <c r="Q1562" i="6"/>
  <c r="P1562" i="6" s="1"/>
  <c r="N1562" i="6" s="1"/>
  <c r="O1563" i="6" s="1"/>
  <c r="Q1563" i="6" l="1"/>
  <c r="P1563" i="6" s="1"/>
  <c r="N1563" i="6" s="1"/>
  <c r="O1564" i="6" s="1"/>
  <c r="M1562" i="6"/>
  <c r="L1562" i="6" s="1"/>
  <c r="J1562" i="6" s="1"/>
  <c r="K1563" i="6" s="1"/>
  <c r="M1563" i="6" l="1"/>
  <c r="L1563" i="6" s="1"/>
  <c r="J1563" i="6" s="1"/>
  <c r="K1564" i="6" s="1"/>
  <c r="Q1564" i="6"/>
  <c r="P1564" i="6" s="1"/>
  <c r="N1564" i="6" s="1"/>
  <c r="O1565" i="6" s="1"/>
  <c r="Q1565" i="6" l="1"/>
  <c r="P1565" i="6" s="1"/>
  <c r="N1565" i="6" s="1"/>
  <c r="O1566" i="6" s="1"/>
  <c r="M1564" i="6"/>
  <c r="L1564" i="6" s="1"/>
  <c r="J1564" i="6" s="1"/>
  <c r="K1565" i="6" s="1"/>
  <c r="M1565" i="6" l="1"/>
  <c r="L1565" i="6" s="1"/>
  <c r="J1565" i="6" s="1"/>
  <c r="K1566" i="6" s="1"/>
  <c r="Q1566" i="6"/>
  <c r="P1566" i="6" s="1"/>
  <c r="N1566" i="6" s="1"/>
  <c r="O1567" i="6" s="1"/>
  <c r="Q1567" i="6" l="1"/>
  <c r="P1567" i="6" s="1"/>
  <c r="N1567" i="6" s="1"/>
  <c r="O1568" i="6" s="1"/>
  <c r="M1566" i="6"/>
  <c r="L1566" i="6" s="1"/>
  <c r="J1566" i="6" s="1"/>
  <c r="K1567" i="6" s="1"/>
  <c r="M1567" i="6" l="1"/>
  <c r="L1567" i="6" s="1"/>
  <c r="J1567" i="6" s="1"/>
  <c r="K1568" i="6" s="1"/>
  <c r="Q1568" i="6"/>
  <c r="P1568" i="6" s="1"/>
  <c r="N1568" i="6" s="1"/>
  <c r="O1569" i="6" s="1"/>
  <c r="Q1569" i="6" l="1"/>
  <c r="P1569" i="6" s="1"/>
  <c r="N1569" i="6" s="1"/>
  <c r="O1570" i="6" s="1"/>
  <c r="M1568" i="6"/>
  <c r="L1568" i="6" s="1"/>
  <c r="J1568" i="6" s="1"/>
  <c r="K1569" i="6" s="1"/>
  <c r="M1569" i="6" l="1"/>
  <c r="L1569" i="6" s="1"/>
  <c r="J1569" i="6" s="1"/>
  <c r="K1570" i="6" s="1"/>
  <c r="Q1570" i="6"/>
  <c r="P1570" i="6" s="1"/>
  <c r="N1570" i="6" s="1"/>
  <c r="O1571" i="6" s="1"/>
  <c r="Q1571" i="6" l="1"/>
  <c r="P1571" i="6" s="1"/>
  <c r="N1571" i="6" s="1"/>
  <c r="O1572" i="6" s="1"/>
  <c r="M1570" i="6"/>
  <c r="L1570" i="6" s="1"/>
  <c r="J1570" i="6" s="1"/>
  <c r="K1571" i="6" s="1"/>
  <c r="M1571" i="6" l="1"/>
  <c r="L1571" i="6" s="1"/>
  <c r="J1571" i="6" s="1"/>
  <c r="K1572" i="6" s="1"/>
  <c r="Q1572" i="6"/>
  <c r="P1572" i="6" s="1"/>
  <c r="N1572" i="6" s="1"/>
  <c r="O1573" i="6" s="1"/>
  <c r="Q1573" i="6" l="1"/>
  <c r="P1573" i="6" s="1"/>
  <c r="N1573" i="6" s="1"/>
  <c r="O1574" i="6" s="1"/>
  <c r="M1572" i="6"/>
  <c r="L1572" i="6" s="1"/>
  <c r="J1572" i="6" s="1"/>
  <c r="K1573" i="6" s="1"/>
  <c r="M1573" i="6" l="1"/>
  <c r="L1573" i="6" s="1"/>
  <c r="J1573" i="6" s="1"/>
  <c r="K1574" i="6" s="1"/>
  <c r="Q1574" i="6"/>
  <c r="P1574" i="6" s="1"/>
  <c r="N1574" i="6" s="1"/>
  <c r="O1575" i="6" s="1"/>
  <c r="Q1575" i="6" l="1"/>
  <c r="P1575" i="6" s="1"/>
  <c r="N1575" i="6" s="1"/>
  <c r="O1576" i="6" s="1"/>
  <c r="M1574" i="6"/>
  <c r="L1574" i="6" s="1"/>
  <c r="J1574" i="6" s="1"/>
  <c r="K1575" i="6" s="1"/>
  <c r="M1575" i="6" l="1"/>
  <c r="L1575" i="6" s="1"/>
  <c r="J1575" i="6" s="1"/>
  <c r="K1576" i="6" s="1"/>
  <c r="Q1576" i="6"/>
  <c r="P1576" i="6" s="1"/>
  <c r="N1576" i="6" s="1"/>
  <c r="O1577" i="6" s="1"/>
  <c r="Q1577" i="6" l="1"/>
  <c r="P1577" i="6" s="1"/>
  <c r="N1577" i="6" s="1"/>
  <c r="O1578" i="6" s="1"/>
  <c r="M1576" i="6"/>
  <c r="L1576" i="6" s="1"/>
  <c r="J1576" i="6" s="1"/>
  <c r="K1577" i="6" s="1"/>
  <c r="M1577" i="6" l="1"/>
  <c r="L1577" i="6" s="1"/>
  <c r="J1577" i="6" s="1"/>
  <c r="K1578" i="6" s="1"/>
  <c r="Q1578" i="6"/>
  <c r="P1578" i="6" s="1"/>
  <c r="N1578" i="6" s="1"/>
  <c r="O1579" i="6" s="1"/>
  <c r="Q1579" i="6" l="1"/>
  <c r="P1579" i="6" s="1"/>
  <c r="N1579" i="6" s="1"/>
  <c r="O1580" i="6" s="1"/>
  <c r="M1578" i="6"/>
  <c r="L1578" i="6" s="1"/>
  <c r="J1578" i="6" s="1"/>
  <c r="K1579" i="6" s="1"/>
  <c r="M1579" i="6" l="1"/>
  <c r="L1579" i="6" s="1"/>
  <c r="J1579" i="6" s="1"/>
  <c r="K1580" i="6" s="1"/>
  <c r="Q1580" i="6"/>
  <c r="P1580" i="6" s="1"/>
  <c r="N1580" i="6" s="1"/>
  <c r="O1581" i="6" s="1"/>
  <c r="Q1581" i="6" l="1"/>
  <c r="P1581" i="6" s="1"/>
  <c r="N1581" i="6" s="1"/>
  <c r="O1582" i="6" s="1"/>
  <c r="M1580" i="6"/>
  <c r="L1580" i="6" s="1"/>
  <c r="J1580" i="6" s="1"/>
  <c r="K1581" i="6" s="1"/>
  <c r="M1581" i="6" l="1"/>
  <c r="L1581" i="6" s="1"/>
  <c r="J1581" i="6" s="1"/>
  <c r="K1582" i="6" s="1"/>
  <c r="Q1582" i="6"/>
  <c r="P1582" i="6" s="1"/>
  <c r="N1582" i="6" s="1"/>
  <c r="O1583" i="6" s="1"/>
  <c r="Q1583" i="6" l="1"/>
  <c r="P1583" i="6" s="1"/>
  <c r="N1583" i="6" s="1"/>
  <c r="O1584" i="6" s="1"/>
  <c r="M1582" i="6"/>
  <c r="L1582" i="6" s="1"/>
  <c r="J1582" i="6" s="1"/>
  <c r="K1583" i="6" s="1"/>
  <c r="M1583" i="6" l="1"/>
  <c r="L1583" i="6" s="1"/>
  <c r="J1583" i="6" s="1"/>
  <c r="K1584" i="6" s="1"/>
  <c r="Q1584" i="6"/>
  <c r="P1584" i="6" s="1"/>
  <c r="N1584" i="6" s="1"/>
  <c r="O1585" i="6" s="1"/>
  <c r="Q1585" i="6" l="1"/>
  <c r="P1585" i="6" s="1"/>
  <c r="N1585" i="6" s="1"/>
  <c r="O1586" i="6" s="1"/>
  <c r="M1584" i="6"/>
  <c r="L1584" i="6" s="1"/>
  <c r="J1584" i="6" s="1"/>
  <c r="K1585" i="6" s="1"/>
  <c r="M1585" i="6" l="1"/>
  <c r="L1585" i="6" s="1"/>
  <c r="J1585" i="6" s="1"/>
  <c r="K1586" i="6" s="1"/>
  <c r="Q1586" i="6"/>
  <c r="P1586" i="6" s="1"/>
  <c r="N1586" i="6" s="1"/>
  <c r="O1587" i="6" s="1"/>
  <c r="Q1587" i="6" l="1"/>
  <c r="P1587" i="6" s="1"/>
  <c r="N1587" i="6" s="1"/>
  <c r="O1588" i="6" s="1"/>
  <c r="M1586" i="6"/>
  <c r="L1586" i="6" s="1"/>
  <c r="J1586" i="6" s="1"/>
  <c r="K1587" i="6" s="1"/>
  <c r="M1587" i="6" l="1"/>
  <c r="L1587" i="6" s="1"/>
  <c r="J1587" i="6" s="1"/>
  <c r="K1588" i="6" s="1"/>
  <c r="Q1588" i="6"/>
  <c r="P1588" i="6" s="1"/>
  <c r="N1588" i="6" s="1"/>
  <c r="O1589" i="6" s="1"/>
  <c r="Q1589" i="6" l="1"/>
  <c r="P1589" i="6" s="1"/>
  <c r="N1589" i="6" s="1"/>
  <c r="O1590" i="6" s="1"/>
  <c r="M1588" i="6"/>
  <c r="L1588" i="6" s="1"/>
  <c r="J1588" i="6" s="1"/>
  <c r="K1589" i="6" s="1"/>
  <c r="M1589" i="6" l="1"/>
  <c r="L1589" i="6" s="1"/>
  <c r="J1589" i="6" s="1"/>
  <c r="K1590" i="6" s="1"/>
  <c r="Q1590" i="6"/>
  <c r="P1590" i="6" s="1"/>
  <c r="N1590" i="6" s="1"/>
  <c r="O1591" i="6" s="1"/>
  <c r="Q1591" i="6" l="1"/>
  <c r="P1591" i="6" s="1"/>
  <c r="N1591" i="6" s="1"/>
  <c r="O1592" i="6" s="1"/>
  <c r="M1590" i="6"/>
  <c r="L1590" i="6" s="1"/>
  <c r="J1590" i="6" s="1"/>
  <c r="K1591" i="6" s="1"/>
  <c r="M1591" i="6" l="1"/>
  <c r="L1591" i="6" s="1"/>
  <c r="J1591" i="6" s="1"/>
  <c r="K1592" i="6" s="1"/>
  <c r="Q1592" i="6"/>
  <c r="P1592" i="6" s="1"/>
  <c r="N1592" i="6" s="1"/>
  <c r="O1593" i="6" s="1"/>
  <c r="Q1593" i="6" l="1"/>
  <c r="P1593" i="6" s="1"/>
  <c r="N1593" i="6" s="1"/>
  <c r="O1594" i="6" s="1"/>
  <c r="M1592" i="6"/>
  <c r="L1592" i="6" s="1"/>
  <c r="J1592" i="6" s="1"/>
  <c r="K1593" i="6" s="1"/>
  <c r="M1593" i="6" l="1"/>
  <c r="L1593" i="6" s="1"/>
  <c r="J1593" i="6" s="1"/>
  <c r="K1594" i="6" s="1"/>
  <c r="Q1594" i="6"/>
  <c r="P1594" i="6" s="1"/>
  <c r="N1594" i="6" s="1"/>
  <c r="O1595" i="6" s="1"/>
  <c r="Q1595" i="6" l="1"/>
  <c r="P1595" i="6" s="1"/>
  <c r="N1595" i="6" s="1"/>
  <c r="O1596" i="6" s="1"/>
  <c r="M1594" i="6"/>
  <c r="L1594" i="6" s="1"/>
  <c r="J1594" i="6" s="1"/>
  <c r="K1595" i="6" s="1"/>
  <c r="M1595" i="6" l="1"/>
  <c r="L1595" i="6" s="1"/>
  <c r="J1595" i="6" s="1"/>
  <c r="K1596" i="6" s="1"/>
  <c r="Q1596" i="6"/>
  <c r="P1596" i="6" s="1"/>
  <c r="N1596" i="6" s="1"/>
  <c r="O1597" i="6" s="1"/>
  <c r="Q1597" i="6" l="1"/>
  <c r="P1597" i="6" s="1"/>
  <c r="N1597" i="6" s="1"/>
  <c r="O1598" i="6" s="1"/>
  <c r="M1596" i="6"/>
  <c r="L1596" i="6" s="1"/>
  <c r="J1596" i="6" s="1"/>
  <c r="K1597" i="6" s="1"/>
  <c r="M1597" i="6" l="1"/>
  <c r="L1597" i="6" s="1"/>
  <c r="J1597" i="6" s="1"/>
  <c r="K1598" i="6" s="1"/>
  <c r="Q1598" i="6"/>
  <c r="P1598" i="6" s="1"/>
  <c r="N1598" i="6" s="1"/>
  <c r="O1599" i="6" s="1"/>
  <c r="Q1599" i="6" l="1"/>
  <c r="P1599" i="6" s="1"/>
  <c r="N1599" i="6" s="1"/>
  <c r="O1600" i="6" s="1"/>
  <c r="M1598" i="6"/>
  <c r="L1598" i="6" s="1"/>
  <c r="J1598" i="6" s="1"/>
  <c r="K1599" i="6" s="1"/>
  <c r="M1599" i="6" l="1"/>
  <c r="L1599" i="6" s="1"/>
  <c r="J1599" i="6" s="1"/>
  <c r="K1600" i="6" s="1"/>
  <c r="Q1600" i="6"/>
  <c r="P1600" i="6" s="1"/>
  <c r="N1600" i="6" s="1"/>
  <c r="O1601" i="6" s="1"/>
  <c r="Q1601" i="6" l="1"/>
  <c r="P1601" i="6" s="1"/>
  <c r="N1601" i="6" s="1"/>
  <c r="O1602" i="6" s="1"/>
  <c r="M1600" i="6"/>
  <c r="L1600" i="6" s="1"/>
  <c r="J1600" i="6" s="1"/>
  <c r="K1601" i="6" s="1"/>
  <c r="M1601" i="6" l="1"/>
  <c r="L1601" i="6" s="1"/>
  <c r="J1601" i="6" s="1"/>
  <c r="K1602" i="6" s="1"/>
  <c r="Q1602" i="6"/>
  <c r="P1602" i="6" s="1"/>
  <c r="N1602" i="6" s="1"/>
  <c r="O1603" i="6" s="1"/>
  <c r="Q1603" i="6" l="1"/>
  <c r="P1603" i="6" s="1"/>
  <c r="N1603" i="6" s="1"/>
  <c r="O1604" i="6" s="1"/>
  <c r="M1602" i="6"/>
  <c r="L1602" i="6" s="1"/>
  <c r="J1602" i="6" s="1"/>
  <c r="K1603" i="6" s="1"/>
  <c r="M1603" i="6" l="1"/>
  <c r="L1603" i="6" s="1"/>
  <c r="J1603" i="6" s="1"/>
  <c r="K1604" i="6" s="1"/>
  <c r="Q1604" i="6"/>
  <c r="P1604" i="6" s="1"/>
  <c r="N1604" i="6" s="1"/>
  <c r="O1605" i="6" s="1"/>
  <c r="Q1605" i="6" l="1"/>
  <c r="P1605" i="6" s="1"/>
  <c r="N1605" i="6" s="1"/>
  <c r="O1606" i="6" s="1"/>
  <c r="M1604" i="6"/>
  <c r="L1604" i="6" s="1"/>
  <c r="J1604" i="6" s="1"/>
  <c r="K1605" i="6" s="1"/>
  <c r="M1605" i="6" l="1"/>
  <c r="L1605" i="6" s="1"/>
  <c r="J1605" i="6" s="1"/>
  <c r="K1606" i="6" s="1"/>
  <c r="Q1606" i="6"/>
  <c r="P1606" i="6" s="1"/>
  <c r="N1606" i="6" s="1"/>
  <c r="O1607" i="6" s="1"/>
  <c r="Q1607" i="6" l="1"/>
  <c r="P1607" i="6" s="1"/>
  <c r="N1607" i="6" s="1"/>
  <c r="O1608" i="6" s="1"/>
  <c r="M1606" i="6"/>
  <c r="L1606" i="6" s="1"/>
  <c r="J1606" i="6" s="1"/>
  <c r="K1607" i="6" s="1"/>
  <c r="M1607" i="6" l="1"/>
  <c r="L1607" i="6" s="1"/>
  <c r="J1607" i="6" s="1"/>
  <c r="K1608" i="6" s="1"/>
  <c r="Q1608" i="6"/>
  <c r="P1608" i="6" s="1"/>
  <c r="N1608" i="6" s="1"/>
  <c r="O1609" i="6" s="1"/>
  <c r="Q1609" i="6" l="1"/>
  <c r="P1609" i="6" s="1"/>
  <c r="N1609" i="6" s="1"/>
  <c r="O1610" i="6" s="1"/>
  <c r="M1608" i="6"/>
  <c r="L1608" i="6" s="1"/>
  <c r="J1608" i="6" s="1"/>
  <c r="K1609" i="6" s="1"/>
  <c r="M1609" i="6" l="1"/>
  <c r="L1609" i="6" s="1"/>
  <c r="J1609" i="6" s="1"/>
  <c r="K1610" i="6" s="1"/>
  <c r="Q1610" i="6"/>
  <c r="P1610" i="6" s="1"/>
  <c r="N1610" i="6" s="1"/>
  <c r="O1611" i="6" s="1"/>
  <c r="Q1611" i="6" l="1"/>
  <c r="P1611" i="6" s="1"/>
  <c r="N1611" i="6" s="1"/>
  <c r="O1612" i="6" s="1"/>
  <c r="M1610" i="6"/>
  <c r="L1610" i="6" s="1"/>
  <c r="J1610" i="6" s="1"/>
  <c r="K1611" i="6" s="1"/>
  <c r="M1611" i="6" l="1"/>
  <c r="L1611" i="6" s="1"/>
  <c r="J1611" i="6" s="1"/>
  <c r="K1612" i="6" s="1"/>
  <c r="Q1612" i="6"/>
  <c r="P1612" i="6" s="1"/>
  <c r="N1612" i="6" s="1"/>
  <c r="O1613" i="6" s="1"/>
  <c r="Q1613" i="6" l="1"/>
  <c r="P1613" i="6" s="1"/>
  <c r="N1613" i="6" s="1"/>
  <c r="O1614" i="6" s="1"/>
  <c r="M1612" i="6"/>
  <c r="L1612" i="6" s="1"/>
  <c r="J1612" i="6" s="1"/>
  <c r="K1613" i="6" s="1"/>
  <c r="M1613" i="6" l="1"/>
  <c r="L1613" i="6" s="1"/>
  <c r="J1613" i="6" s="1"/>
  <c r="K1614" i="6" s="1"/>
  <c r="Q1614" i="6"/>
  <c r="P1614" i="6" s="1"/>
  <c r="N1614" i="6" s="1"/>
  <c r="O1615" i="6" s="1"/>
  <c r="Q1615" i="6" l="1"/>
  <c r="P1615" i="6" s="1"/>
  <c r="N1615" i="6" s="1"/>
  <c r="O1616" i="6" s="1"/>
  <c r="M1614" i="6"/>
  <c r="L1614" i="6" s="1"/>
  <c r="J1614" i="6" s="1"/>
  <c r="K1615" i="6" s="1"/>
  <c r="M1615" i="6" l="1"/>
  <c r="L1615" i="6" s="1"/>
  <c r="J1615" i="6" s="1"/>
  <c r="K1616" i="6" s="1"/>
  <c r="Q1616" i="6"/>
  <c r="P1616" i="6" s="1"/>
  <c r="N1616" i="6" s="1"/>
  <c r="O1617" i="6" s="1"/>
  <c r="Q1617" i="6" l="1"/>
  <c r="P1617" i="6" s="1"/>
  <c r="N1617" i="6" s="1"/>
  <c r="O1618" i="6" s="1"/>
  <c r="M1616" i="6"/>
  <c r="L1616" i="6" s="1"/>
  <c r="J1616" i="6" s="1"/>
  <c r="K1617" i="6" s="1"/>
  <c r="M1617" i="6" l="1"/>
  <c r="L1617" i="6" s="1"/>
  <c r="J1617" i="6" s="1"/>
  <c r="K1618" i="6" s="1"/>
  <c r="Q1618" i="6"/>
  <c r="P1618" i="6" s="1"/>
  <c r="N1618" i="6" s="1"/>
  <c r="O1619" i="6" s="1"/>
  <c r="Q1619" i="6" l="1"/>
  <c r="P1619" i="6" s="1"/>
  <c r="N1619" i="6" s="1"/>
  <c r="O1620" i="6" s="1"/>
  <c r="M1618" i="6"/>
  <c r="L1618" i="6" s="1"/>
  <c r="J1618" i="6" s="1"/>
  <c r="K1619" i="6" s="1"/>
  <c r="M1619" i="6" l="1"/>
  <c r="L1619" i="6" s="1"/>
  <c r="J1619" i="6" s="1"/>
  <c r="K1620" i="6" s="1"/>
  <c r="Q1620" i="6"/>
  <c r="P1620" i="6" s="1"/>
  <c r="N1620" i="6" s="1"/>
  <c r="O1621" i="6" s="1"/>
  <c r="Q1621" i="6" l="1"/>
  <c r="P1621" i="6" s="1"/>
  <c r="N1621" i="6" s="1"/>
  <c r="O1622" i="6" s="1"/>
  <c r="M1620" i="6"/>
  <c r="L1620" i="6" s="1"/>
  <c r="J1620" i="6" s="1"/>
  <c r="K1621" i="6" s="1"/>
  <c r="M1621" i="6" l="1"/>
  <c r="L1621" i="6" s="1"/>
  <c r="J1621" i="6" s="1"/>
  <c r="K1622" i="6" s="1"/>
  <c r="Q1622" i="6"/>
  <c r="P1622" i="6" s="1"/>
  <c r="N1622" i="6" s="1"/>
  <c r="O1623" i="6" s="1"/>
  <c r="Q1623" i="6" l="1"/>
  <c r="P1623" i="6" s="1"/>
  <c r="N1623" i="6" s="1"/>
  <c r="O1624" i="6" s="1"/>
  <c r="M1622" i="6"/>
  <c r="L1622" i="6" s="1"/>
  <c r="J1622" i="6" s="1"/>
  <c r="K1623" i="6" s="1"/>
  <c r="M1623" i="6" l="1"/>
  <c r="L1623" i="6" s="1"/>
  <c r="J1623" i="6" s="1"/>
  <c r="K1624" i="6" s="1"/>
  <c r="Q1624" i="6"/>
  <c r="P1624" i="6" s="1"/>
  <c r="N1624" i="6" s="1"/>
  <c r="O1625" i="6" s="1"/>
  <c r="Q1625" i="6" l="1"/>
  <c r="P1625" i="6" s="1"/>
  <c r="N1625" i="6" s="1"/>
  <c r="O1626" i="6" s="1"/>
  <c r="M1624" i="6"/>
  <c r="L1624" i="6" s="1"/>
  <c r="J1624" i="6" s="1"/>
  <c r="K1625" i="6" s="1"/>
  <c r="M1625" i="6" l="1"/>
  <c r="L1625" i="6" s="1"/>
  <c r="J1625" i="6" s="1"/>
  <c r="K1626" i="6" s="1"/>
  <c r="Q1626" i="6"/>
  <c r="P1626" i="6" s="1"/>
  <c r="N1626" i="6" s="1"/>
  <c r="O1627" i="6" s="1"/>
  <c r="Q1627" i="6" l="1"/>
  <c r="P1627" i="6" s="1"/>
  <c r="N1627" i="6" s="1"/>
  <c r="O1628" i="6" s="1"/>
  <c r="M1626" i="6"/>
  <c r="L1626" i="6" s="1"/>
  <c r="J1626" i="6" s="1"/>
  <c r="K1627" i="6" s="1"/>
  <c r="M1627" i="6" l="1"/>
  <c r="L1627" i="6" s="1"/>
  <c r="J1627" i="6" s="1"/>
  <c r="K1628" i="6" s="1"/>
  <c r="Q1628" i="6"/>
  <c r="P1628" i="6" s="1"/>
  <c r="N1628" i="6" s="1"/>
  <c r="O1629" i="6" s="1"/>
  <c r="Q1629" i="6" l="1"/>
  <c r="P1629" i="6" s="1"/>
  <c r="N1629" i="6" s="1"/>
  <c r="O1630" i="6" s="1"/>
  <c r="M1628" i="6"/>
  <c r="L1628" i="6" s="1"/>
  <c r="J1628" i="6" s="1"/>
  <c r="K1629" i="6" s="1"/>
  <c r="M1629" i="6" l="1"/>
  <c r="L1629" i="6" s="1"/>
  <c r="J1629" i="6" s="1"/>
  <c r="K1630" i="6" s="1"/>
  <c r="Q1630" i="6"/>
  <c r="P1630" i="6" s="1"/>
  <c r="N1630" i="6" s="1"/>
  <c r="O1631" i="6" s="1"/>
  <c r="Q1631" i="6" l="1"/>
  <c r="P1631" i="6" s="1"/>
  <c r="N1631" i="6" s="1"/>
  <c r="O1632" i="6" s="1"/>
  <c r="M1630" i="6"/>
  <c r="L1630" i="6" s="1"/>
  <c r="J1630" i="6" s="1"/>
  <c r="K1631" i="6" s="1"/>
  <c r="M1631" i="6" l="1"/>
  <c r="L1631" i="6" s="1"/>
  <c r="J1631" i="6" s="1"/>
  <c r="K1632" i="6" s="1"/>
  <c r="Q1632" i="6"/>
  <c r="P1632" i="6" s="1"/>
  <c r="N1632" i="6" s="1"/>
  <c r="O1633" i="6" s="1"/>
  <c r="Q1633" i="6" l="1"/>
  <c r="P1633" i="6" s="1"/>
  <c r="N1633" i="6" s="1"/>
  <c r="O1634" i="6" s="1"/>
  <c r="M1632" i="6"/>
  <c r="L1632" i="6" s="1"/>
  <c r="J1632" i="6" s="1"/>
  <c r="K1633" i="6" s="1"/>
  <c r="M1633" i="6" l="1"/>
  <c r="L1633" i="6" s="1"/>
  <c r="J1633" i="6" s="1"/>
  <c r="K1634" i="6" s="1"/>
  <c r="Q1634" i="6"/>
  <c r="P1634" i="6" s="1"/>
  <c r="N1634" i="6" s="1"/>
  <c r="O1635" i="6" s="1"/>
  <c r="Q1635" i="6" l="1"/>
  <c r="P1635" i="6" s="1"/>
  <c r="N1635" i="6" s="1"/>
  <c r="O1636" i="6" s="1"/>
  <c r="M1634" i="6"/>
  <c r="L1634" i="6" s="1"/>
  <c r="J1634" i="6" s="1"/>
  <c r="K1635" i="6" s="1"/>
  <c r="M1635" i="6" l="1"/>
  <c r="L1635" i="6" s="1"/>
  <c r="J1635" i="6" s="1"/>
  <c r="K1636" i="6" s="1"/>
  <c r="Q1636" i="6"/>
  <c r="P1636" i="6" s="1"/>
  <c r="N1636" i="6" s="1"/>
  <c r="O1637" i="6" s="1"/>
  <c r="Q1637" i="6" l="1"/>
  <c r="P1637" i="6" s="1"/>
  <c r="N1637" i="6" s="1"/>
  <c r="O1638" i="6" s="1"/>
  <c r="M1636" i="6"/>
  <c r="L1636" i="6" s="1"/>
  <c r="J1636" i="6" s="1"/>
  <c r="K1637" i="6" s="1"/>
  <c r="M1637" i="6" l="1"/>
  <c r="L1637" i="6" s="1"/>
  <c r="J1637" i="6" s="1"/>
  <c r="K1638" i="6" s="1"/>
  <c r="Q1638" i="6"/>
  <c r="P1638" i="6" s="1"/>
  <c r="N1638" i="6" s="1"/>
  <c r="O1639" i="6" s="1"/>
  <c r="Q1639" i="6" l="1"/>
  <c r="P1639" i="6" s="1"/>
  <c r="N1639" i="6" s="1"/>
  <c r="O1640" i="6" s="1"/>
  <c r="M1638" i="6"/>
  <c r="L1638" i="6" s="1"/>
  <c r="J1638" i="6" s="1"/>
  <c r="K1639" i="6" s="1"/>
  <c r="M1639" i="6" l="1"/>
  <c r="L1639" i="6" s="1"/>
  <c r="J1639" i="6" s="1"/>
  <c r="K1640" i="6" s="1"/>
  <c r="Q1640" i="6"/>
  <c r="P1640" i="6" s="1"/>
  <c r="N1640" i="6" s="1"/>
  <c r="O1641" i="6" s="1"/>
  <c r="Q1641" i="6" l="1"/>
  <c r="P1641" i="6" s="1"/>
  <c r="N1641" i="6" s="1"/>
  <c r="O1642" i="6" s="1"/>
  <c r="M1640" i="6"/>
  <c r="L1640" i="6" s="1"/>
  <c r="J1640" i="6" s="1"/>
  <c r="K1641" i="6" s="1"/>
  <c r="M1641" i="6" l="1"/>
  <c r="L1641" i="6" s="1"/>
  <c r="J1641" i="6" s="1"/>
  <c r="K1642" i="6" s="1"/>
  <c r="Q1642" i="6"/>
  <c r="P1642" i="6" s="1"/>
  <c r="N1642" i="6" s="1"/>
  <c r="O1643" i="6" s="1"/>
  <c r="Q1643" i="6" l="1"/>
  <c r="P1643" i="6" s="1"/>
  <c r="N1643" i="6" s="1"/>
  <c r="O1644" i="6" s="1"/>
  <c r="M1642" i="6"/>
  <c r="L1642" i="6" s="1"/>
  <c r="J1642" i="6" s="1"/>
  <c r="K1643" i="6" s="1"/>
  <c r="M1643" i="6" l="1"/>
  <c r="L1643" i="6" s="1"/>
  <c r="J1643" i="6" s="1"/>
  <c r="K1644" i="6" s="1"/>
  <c r="Q1644" i="6"/>
  <c r="P1644" i="6" s="1"/>
  <c r="N1644" i="6" s="1"/>
  <c r="O1645" i="6" s="1"/>
  <c r="Q1645" i="6" l="1"/>
  <c r="P1645" i="6" s="1"/>
  <c r="N1645" i="6" s="1"/>
  <c r="O1646" i="6" s="1"/>
  <c r="M1644" i="6"/>
  <c r="L1644" i="6" s="1"/>
  <c r="J1644" i="6" s="1"/>
  <c r="K1645" i="6" s="1"/>
  <c r="M1645" i="6" l="1"/>
  <c r="L1645" i="6" s="1"/>
  <c r="J1645" i="6" s="1"/>
  <c r="K1646" i="6" s="1"/>
  <c r="Q1646" i="6"/>
  <c r="P1646" i="6" s="1"/>
  <c r="N1646" i="6" s="1"/>
  <c r="O1647" i="6" s="1"/>
  <c r="Q1647" i="6" l="1"/>
  <c r="P1647" i="6" s="1"/>
  <c r="N1647" i="6" s="1"/>
  <c r="O1648" i="6" s="1"/>
  <c r="M1646" i="6"/>
  <c r="L1646" i="6" s="1"/>
  <c r="J1646" i="6" s="1"/>
  <c r="K1647" i="6" s="1"/>
  <c r="M1647" i="6" l="1"/>
  <c r="L1647" i="6" s="1"/>
  <c r="J1647" i="6" s="1"/>
  <c r="K1648" i="6" s="1"/>
  <c r="Q1648" i="6"/>
  <c r="P1648" i="6" s="1"/>
  <c r="N1648" i="6" s="1"/>
  <c r="O1649" i="6" s="1"/>
  <c r="Q1649" i="6" l="1"/>
  <c r="P1649" i="6" s="1"/>
  <c r="N1649" i="6" s="1"/>
  <c r="O1650" i="6" s="1"/>
  <c r="M1648" i="6"/>
  <c r="L1648" i="6" s="1"/>
  <c r="J1648" i="6" s="1"/>
  <c r="K1649" i="6" s="1"/>
  <c r="M1649" i="6" l="1"/>
  <c r="L1649" i="6" s="1"/>
  <c r="J1649" i="6" s="1"/>
  <c r="K1650" i="6" s="1"/>
  <c r="Q1650" i="6"/>
  <c r="P1650" i="6" s="1"/>
  <c r="N1650" i="6" s="1"/>
  <c r="O1651" i="6" s="1"/>
  <c r="Q1651" i="6" l="1"/>
  <c r="P1651" i="6" s="1"/>
  <c r="N1651" i="6" s="1"/>
  <c r="O1652" i="6" s="1"/>
  <c r="M1650" i="6"/>
  <c r="L1650" i="6" s="1"/>
  <c r="J1650" i="6" s="1"/>
  <c r="K1651" i="6" s="1"/>
  <c r="M1651" i="6" l="1"/>
  <c r="L1651" i="6" s="1"/>
  <c r="J1651" i="6" s="1"/>
  <c r="K1652" i="6" s="1"/>
  <c r="Q1652" i="6"/>
  <c r="P1652" i="6" s="1"/>
  <c r="N1652" i="6" s="1"/>
  <c r="O1653" i="6" s="1"/>
  <c r="Q1653" i="6" l="1"/>
  <c r="P1653" i="6" s="1"/>
  <c r="N1653" i="6" s="1"/>
  <c r="O1654" i="6" s="1"/>
  <c r="M1652" i="6"/>
  <c r="L1652" i="6" s="1"/>
  <c r="J1652" i="6" s="1"/>
  <c r="K1653" i="6" s="1"/>
  <c r="M1653" i="6" l="1"/>
  <c r="L1653" i="6" s="1"/>
  <c r="J1653" i="6" s="1"/>
  <c r="K1654" i="6" s="1"/>
  <c r="Q1654" i="6"/>
  <c r="P1654" i="6" s="1"/>
  <c r="N1654" i="6" s="1"/>
  <c r="O1655" i="6" s="1"/>
  <c r="Q1655" i="6" l="1"/>
  <c r="P1655" i="6" s="1"/>
  <c r="N1655" i="6" s="1"/>
  <c r="O1656" i="6" s="1"/>
  <c r="M1654" i="6"/>
  <c r="L1654" i="6" s="1"/>
  <c r="J1654" i="6" s="1"/>
  <c r="K1655" i="6" s="1"/>
  <c r="M1655" i="6" l="1"/>
  <c r="L1655" i="6" s="1"/>
  <c r="J1655" i="6" s="1"/>
  <c r="K1656" i="6" s="1"/>
  <c r="Q1656" i="6"/>
  <c r="P1656" i="6" s="1"/>
  <c r="N1656" i="6" s="1"/>
  <c r="O1657" i="6" s="1"/>
  <c r="Q1657" i="6" l="1"/>
  <c r="P1657" i="6" s="1"/>
  <c r="N1657" i="6" s="1"/>
  <c r="O1658" i="6" s="1"/>
  <c r="M1656" i="6"/>
  <c r="L1656" i="6" s="1"/>
  <c r="J1656" i="6" s="1"/>
  <c r="K1657" i="6" s="1"/>
  <c r="M1657" i="6" l="1"/>
  <c r="L1657" i="6" s="1"/>
  <c r="J1657" i="6" s="1"/>
  <c r="K1658" i="6" s="1"/>
  <c r="Q1658" i="6"/>
  <c r="P1658" i="6" s="1"/>
  <c r="N1658" i="6" s="1"/>
  <c r="O1659" i="6" s="1"/>
  <c r="Q1659" i="6" l="1"/>
  <c r="P1659" i="6" s="1"/>
  <c r="N1659" i="6" s="1"/>
  <c r="O1660" i="6" s="1"/>
  <c r="M1658" i="6"/>
  <c r="L1658" i="6" s="1"/>
  <c r="J1658" i="6" s="1"/>
  <c r="K1659" i="6" s="1"/>
  <c r="M1659" i="6" l="1"/>
  <c r="L1659" i="6" s="1"/>
  <c r="J1659" i="6" s="1"/>
  <c r="K1660" i="6" s="1"/>
  <c r="Q1660" i="6"/>
  <c r="P1660" i="6" s="1"/>
  <c r="N1660" i="6" s="1"/>
  <c r="O1661" i="6" s="1"/>
  <c r="Q1661" i="6" l="1"/>
  <c r="P1661" i="6" s="1"/>
  <c r="N1661" i="6" s="1"/>
  <c r="O1662" i="6" s="1"/>
  <c r="M1660" i="6"/>
  <c r="L1660" i="6" s="1"/>
  <c r="J1660" i="6" s="1"/>
  <c r="K1661" i="6" s="1"/>
  <c r="Q1662" i="6" l="1"/>
  <c r="P1662" i="6" s="1"/>
  <c r="N1662" i="6" s="1"/>
  <c r="O1663" i="6" s="1"/>
  <c r="M1661" i="6"/>
  <c r="L1661" i="6" s="1"/>
  <c r="J1661" i="6" s="1"/>
  <c r="K1662" i="6" s="1"/>
  <c r="M1662" i="6" l="1"/>
  <c r="L1662" i="6" s="1"/>
  <c r="J1662" i="6" s="1"/>
  <c r="K1663" i="6" s="1"/>
  <c r="Q1663" i="6"/>
  <c r="P1663" i="6" s="1"/>
  <c r="N1663" i="6" s="1"/>
  <c r="O1664" i="6" s="1"/>
  <c r="Q1664" i="6" l="1"/>
  <c r="P1664" i="6" s="1"/>
  <c r="N1664" i="6" s="1"/>
  <c r="O1665" i="6" s="1"/>
  <c r="M1663" i="6"/>
  <c r="L1663" i="6" s="1"/>
  <c r="J1663" i="6" s="1"/>
  <c r="K1664" i="6" s="1"/>
  <c r="Q1665" i="6" l="1"/>
  <c r="P1665" i="6" s="1"/>
  <c r="N1665" i="6" s="1"/>
  <c r="O1666" i="6" s="1"/>
  <c r="M1664" i="6"/>
  <c r="L1664" i="6" s="1"/>
  <c r="J1664" i="6" s="1"/>
  <c r="K1665" i="6" s="1"/>
  <c r="M1665" i="6" l="1"/>
  <c r="L1665" i="6" s="1"/>
  <c r="J1665" i="6" s="1"/>
  <c r="K1666" i="6" s="1"/>
  <c r="Q1666" i="6"/>
  <c r="P1666" i="6" s="1"/>
  <c r="N1666" i="6" s="1"/>
  <c r="O1667" i="6" s="1"/>
  <c r="Q1667" i="6" l="1"/>
  <c r="P1667" i="6" s="1"/>
  <c r="N1667" i="6" s="1"/>
  <c r="O1668" i="6" s="1"/>
  <c r="M1666" i="6"/>
  <c r="L1666" i="6" s="1"/>
  <c r="J1666" i="6" s="1"/>
  <c r="K1667" i="6" s="1"/>
  <c r="Q1668" i="6" l="1"/>
  <c r="P1668" i="6" s="1"/>
  <c r="N1668" i="6" s="1"/>
  <c r="O1669" i="6" s="1"/>
  <c r="M1667" i="6"/>
  <c r="L1667" i="6" s="1"/>
  <c r="J1667" i="6" s="1"/>
  <c r="K1668" i="6" s="1"/>
  <c r="M1668" i="6" l="1"/>
  <c r="L1668" i="6" s="1"/>
  <c r="J1668" i="6" s="1"/>
  <c r="K1669" i="6" s="1"/>
  <c r="Q1669" i="6"/>
  <c r="P1669" i="6" s="1"/>
  <c r="N1669" i="6" s="1"/>
  <c r="O1670" i="6" s="1"/>
  <c r="M1669" i="6" l="1"/>
  <c r="L1669" i="6" s="1"/>
  <c r="J1669" i="6" s="1"/>
  <c r="K1670" i="6" s="1"/>
  <c r="Q1670" i="6"/>
  <c r="P1670" i="6" s="1"/>
  <c r="N1670" i="6" s="1"/>
  <c r="O1671" i="6" s="1"/>
  <c r="Q1671" i="6" l="1"/>
  <c r="P1671" i="6" s="1"/>
  <c r="N1671" i="6" s="1"/>
  <c r="O1672" i="6" s="1"/>
  <c r="M1670" i="6"/>
  <c r="L1670" i="6" s="1"/>
  <c r="J1670" i="6" s="1"/>
  <c r="K1671" i="6" s="1"/>
  <c r="Q1672" i="6" l="1"/>
  <c r="P1672" i="6" s="1"/>
  <c r="N1672" i="6" s="1"/>
  <c r="O1673" i="6" s="1"/>
  <c r="M1671" i="6"/>
  <c r="L1671" i="6" s="1"/>
  <c r="J1671" i="6" s="1"/>
  <c r="K1672" i="6" s="1"/>
  <c r="M1672" i="6" l="1"/>
  <c r="L1672" i="6" s="1"/>
  <c r="J1672" i="6" s="1"/>
  <c r="K1673" i="6" s="1"/>
  <c r="Q1673" i="6"/>
  <c r="P1673" i="6" s="1"/>
  <c r="N1673" i="6" s="1"/>
  <c r="O1674" i="6" s="1"/>
  <c r="M1673" i="6" l="1"/>
  <c r="L1673" i="6" s="1"/>
  <c r="J1673" i="6" s="1"/>
  <c r="K1674" i="6" s="1"/>
  <c r="Q1674" i="6"/>
  <c r="P1674" i="6" s="1"/>
  <c r="N1674" i="6" s="1"/>
  <c r="O1675" i="6" s="1"/>
  <c r="Q1675" i="6" l="1"/>
  <c r="P1675" i="6" s="1"/>
  <c r="N1675" i="6" s="1"/>
  <c r="O1676" i="6" s="1"/>
  <c r="M1674" i="6"/>
  <c r="L1674" i="6" s="1"/>
  <c r="J1674" i="6" s="1"/>
  <c r="K1675" i="6" s="1"/>
  <c r="Q1676" i="6" l="1"/>
  <c r="P1676" i="6" s="1"/>
  <c r="N1676" i="6" s="1"/>
  <c r="O1677" i="6" s="1"/>
  <c r="M1675" i="6"/>
  <c r="L1675" i="6" s="1"/>
  <c r="J1675" i="6" s="1"/>
  <c r="K1676" i="6" s="1"/>
  <c r="M1676" i="6" l="1"/>
  <c r="L1676" i="6" s="1"/>
  <c r="J1676" i="6" s="1"/>
  <c r="K1677" i="6" s="1"/>
  <c r="Q1677" i="6"/>
  <c r="P1677" i="6" s="1"/>
  <c r="N1677" i="6" s="1"/>
  <c r="O1678" i="6" s="1"/>
  <c r="M1677" i="6" l="1"/>
  <c r="L1677" i="6" s="1"/>
  <c r="J1677" i="6" s="1"/>
  <c r="K1678" i="6" s="1"/>
  <c r="Q1678" i="6"/>
  <c r="P1678" i="6" s="1"/>
  <c r="N1678" i="6" s="1"/>
  <c r="O1679" i="6" s="1"/>
  <c r="Q1679" i="6" l="1"/>
  <c r="P1679" i="6" s="1"/>
  <c r="N1679" i="6" s="1"/>
  <c r="O1680" i="6" s="1"/>
  <c r="M1678" i="6"/>
  <c r="L1678" i="6" s="1"/>
  <c r="J1678" i="6" s="1"/>
  <c r="K1679" i="6" s="1"/>
  <c r="M1679" i="6" l="1"/>
  <c r="L1679" i="6" s="1"/>
  <c r="J1679" i="6" s="1"/>
  <c r="K1680" i="6" s="1"/>
  <c r="Q1680" i="6"/>
  <c r="P1680" i="6" s="1"/>
  <c r="N1680" i="6" s="1"/>
  <c r="O1681" i="6" s="1"/>
  <c r="Q1681" i="6" l="1"/>
  <c r="P1681" i="6" s="1"/>
  <c r="N1681" i="6" s="1"/>
  <c r="O1682" i="6" s="1"/>
  <c r="M1680" i="6"/>
  <c r="L1680" i="6" s="1"/>
  <c r="J1680" i="6" s="1"/>
  <c r="K1681" i="6" s="1"/>
  <c r="M1681" i="6" l="1"/>
  <c r="L1681" i="6" s="1"/>
  <c r="J1681" i="6" s="1"/>
  <c r="K1682" i="6" s="1"/>
  <c r="Q1682" i="6"/>
  <c r="P1682" i="6" s="1"/>
  <c r="N1682" i="6" s="1"/>
  <c r="O1683" i="6" s="1"/>
  <c r="Q1683" i="6" l="1"/>
  <c r="P1683" i="6" s="1"/>
  <c r="N1683" i="6" s="1"/>
  <c r="O1684" i="6" s="1"/>
  <c r="M1682" i="6"/>
  <c r="L1682" i="6" s="1"/>
  <c r="J1682" i="6" s="1"/>
  <c r="K1683" i="6" s="1"/>
  <c r="M1683" i="6" l="1"/>
  <c r="L1683" i="6" s="1"/>
  <c r="J1683" i="6" s="1"/>
  <c r="K1684" i="6" s="1"/>
  <c r="Q1684" i="6"/>
  <c r="P1684" i="6" s="1"/>
  <c r="N1684" i="6" s="1"/>
  <c r="O1685" i="6" s="1"/>
  <c r="Q1685" i="6" l="1"/>
  <c r="P1685" i="6" s="1"/>
  <c r="N1685" i="6" s="1"/>
  <c r="O1686" i="6" s="1"/>
  <c r="M1684" i="6"/>
  <c r="L1684" i="6" s="1"/>
  <c r="J1684" i="6" s="1"/>
  <c r="K1685" i="6" s="1"/>
  <c r="M1685" i="6" l="1"/>
  <c r="L1685" i="6" s="1"/>
  <c r="J1685" i="6" s="1"/>
  <c r="K1686" i="6" s="1"/>
  <c r="Q1686" i="6"/>
  <c r="P1686" i="6" s="1"/>
  <c r="N1686" i="6" s="1"/>
  <c r="O1687" i="6" s="1"/>
  <c r="Q1687" i="6" l="1"/>
  <c r="P1687" i="6" s="1"/>
  <c r="N1687" i="6" s="1"/>
  <c r="O1688" i="6" s="1"/>
  <c r="M1686" i="6"/>
  <c r="L1686" i="6" s="1"/>
  <c r="J1686" i="6" s="1"/>
  <c r="K1687" i="6" s="1"/>
  <c r="Q1688" i="6" l="1"/>
  <c r="P1688" i="6" s="1"/>
  <c r="N1688" i="6" s="1"/>
  <c r="O1689" i="6" s="1"/>
  <c r="M1687" i="6"/>
  <c r="L1687" i="6" s="1"/>
  <c r="J1687" i="6" s="1"/>
  <c r="K1688" i="6" s="1"/>
  <c r="M1688" i="6" l="1"/>
  <c r="L1688" i="6" s="1"/>
  <c r="J1688" i="6" s="1"/>
  <c r="K1689" i="6" s="1"/>
  <c r="Q1689" i="6"/>
  <c r="P1689" i="6" s="1"/>
  <c r="N1689" i="6" s="1"/>
  <c r="O1690" i="6" s="1"/>
  <c r="Q1690" i="6" l="1"/>
  <c r="P1690" i="6" s="1"/>
  <c r="N1690" i="6" s="1"/>
  <c r="O1691" i="6" s="1"/>
  <c r="M1689" i="6"/>
  <c r="L1689" i="6" s="1"/>
  <c r="J1689" i="6" s="1"/>
  <c r="K1690" i="6" s="1"/>
  <c r="Q1691" i="6" l="1"/>
  <c r="P1691" i="6" s="1"/>
  <c r="N1691" i="6" s="1"/>
  <c r="O1692" i="6" s="1"/>
  <c r="M1690" i="6"/>
  <c r="L1690" i="6" s="1"/>
  <c r="J1690" i="6" s="1"/>
  <c r="K1691" i="6" s="1"/>
  <c r="M1691" i="6" l="1"/>
  <c r="L1691" i="6" s="1"/>
  <c r="J1691" i="6" s="1"/>
  <c r="K1692" i="6" s="1"/>
  <c r="Q1692" i="6"/>
  <c r="P1692" i="6" s="1"/>
  <c r="N1692" i="6" s="1"/>
  <c r="O1693" i="6" s="1"/>
  <c r="Q1693" i="6" l="1"/>
  <c r="P1693" i="6" s="1"/>
  <c r="N1693" i="6" s="1"/>
  <c r="O1694" i="6" s="1"/>
  <c r="M1692" i="6"/>
  <c r="L1692" i="6" s="1"/>
  <c r="J1692" i="6" s="1"/>
  <c r="K1693" i="6" s="1"/>
  <c r="M1693" i="6" l="1"/>
  <c r="L1693" i="6" s="1"/>
  <c r="J1693" i="6" s="1"/>
  <c r="K1694" i="6" s="1"/>
  <c r="Q1694" i="6"/>
  <c r="P1694" i="6" s="1"/>
  <c r="N1694" i="6" s="1"/>
  <c r="O1695" i="6" s="1"/>
  <c r="Q1695" i="6" l="1"/>
  <c r="P1695" i="6" s="1"/>
  <c r="N1695" i="6" s="1"/>
  <c r="O1696" i="6" s="1"/>
  <c r="M1694" i="6"/>
  <c r="L1694" i="6" s="1"/>
  <c r="J1694" i="6" s="1"/>
  <c r="K1695" i="6" s="1"/>
  <c r="M1695" i="6" l="1"/>
  <c r="L1695" i="6" s="1"/>
  <c r="J1695" i="6" s="1"/>
  <c r="K1696" i="6" s="1"/>
  <c r="Q1696" i="6"/>
  <c r="P1696" i="6" s="1"/>
  <c r="N1696" i="6" s="1"/>
  <c r="O1697" i="6" s="1"/>
  <c r="Q1697" i="6" l="1"/>
  <c r="P1697" i="6" s="1"/>
  <c r="N1697" i="6" s="1"/>
  <c r="O1698" i="6" s="1"/>
  <c r="M1696" i="6"/>
  <c r="L1696" i="6" s="1"/>
  <c r="J1696" i="6" s="1"/>
  <c r="K1697" i="6" s="1"/>
  <c r="M1697" i="6" l="1"/>
  <c r="L1697" i="6" s="1"/>
  <c r="J1697" i="6" s="1"/>
  <c r="K1698" i="6" s="1"/>
  <c r="Q1698" i="6"/>
  <c r="P1698" i="6" s="1"/>
  <c r="N1698" i="6" s="1"/>
  <c r="O1699" i="6" s="1"/>
  <c r="Q1699" i="6" l="1"/>
  <c r="P1699" i="6" s="1"/>
  <c r="N1699" i="6" s="1"/>
  <c r="O1700" i="6" s="1"/>
  <c r="M1698" i="6"/>
  <c r="L1698" i="6" s="1"/>
  <c r="J1698" i="6" s="1"/>
  <c r="K1699" i="6" s="1"/>
  <c r="M1699" i="6" l="1"/>
  <c r="L1699" i="6" s="1"/>
  <c r="J1699" i="6" s="1"/>
  <c r="K1700" i="6" s="1"/>
  <c r="Q1700" i="6"/>
  <c r="P1700" i="6" s="1"/>
  <c r="N1700" i="6" s="1"/>
  <c r="O1701" i="6" s="1"/>
  <c r="Q1701" i="6" l="1"/>
  <c r="P1701" i="6" s="1"/>
  <c r="N1701" i="6" s="1"/>
  <c r="O1702" i="6" s="1"/>
  <c r="M1700" i="6"/>
  <c r="L1700" i="6" s="1"/>
  <c r="J1700" i="6" s="1"/>
  <c r="K1701" i="6" s="1"/>
  <c r="M1701" i="6" l="1"/>
  <c r="L1701" i="6" s="1"/>
  <c r="J1701" i="6" s="1"/>
  <c r="K1702" i="6" s="1"/>
  <c r="Q1702" i="6"/>
  <c r="P1702" i="6" s="1"/>
  <c r="N1702" i="6" s="1"/>
  <c r="O1703" i="6" s="1"/>
  <c r="Q1703" i="6" l="1"/>
  <c r="P1703" i="6" s="1"/>
  <c r="N1703" i="6" s="1"/>
  <c r="O1704" i="6" s="1"/>
  <c r="M1702" i="6"/>
  <c r="L1702" i="6" s="1"/>
  <c r="J1702" i="6" s="1"/>
  <c r="K1703" i="6" s="1"/>
  <c r="M1703" i="6" l="1"/>
  <c r="L1703" i="6" s="1"/>
  <c r="J1703" i="6" s="1"/>
  <c r="K1704" i="6" s="1"/>
  <c r="Q1704" i="6"/>
  <c r="P1704" i="6" s="1"/>
  <c r="N1704" i="6" s="1"/>
  <c r="O1705" i="6" s="1"/>
  <c r="Q1705" i="6" l="1"/>
  <c r="P1705" i="6" s="1"/>
  <c r="N1705" i="6" s="1"/>
  <c r="O1706" i="6" s="1"/>
  <c r="M1704" i="6"/>
  <c r="L1704" i="6" s="1"/>
  <c r="J1704" i="6" s="1"/>
  <c r="K1705" i="6" s="1"/>
  <c r="M1705" i="6" l="1"/>
  <c r="L1705" i="6" s="1"/>
  <c r="J1705" i="6" s="1"/>
  <c r="K1706" i="6" s="1"/>
  <c r="Q1706" i="6"/>
  <c r="P1706" i="6" s="1"/>
  <c r="N1706" i="6" s="1"/>
  <c r="O1707" i="6" s="1"/>
  <c r="Q1707" i="6" l="1"/>
  <c r="P1707" i="6" s="1"/>
  <c r="N1707" i="6" s="1"/>
  <c r="O1708" i="6" s="1"/>
  <c r="M1706" i="6"/>
  <c r="L1706" i="6" s="1"/>
  <c r="J1706" i="6" s="1"/>
  <c r="K1707" i="6" s="1"/>
  <c r="M1707" i="6" l="1"/>
  <c r="L1707" i="6" s="1"/>
  <c r="J1707" i="6" s="1"/>
  <c r="K1708" i="6" s="1"/>
  <c r="Q1708" i="6"/>
  <c r="P1708" i="6" s="1"/>
  <c r="N1708" i="6" s="1"/>
  <c r="O1709" i="6" s="1"/>
  <c r="Q1709" i="6" l="1"/>
  <c r="P1709" i="6" s="1"/>
  <c r="N1709" i="6" s="1"/>
  <c r="O1710" i="6" s="1"/>
  <c r="M1708" i="6"/>
  <c r="L1708" i="6" s="1"/>
  <c r="J1708" i="6" s="1"/>
  <c r="K1709" i="6" s="1"/>
  <c r="M1709" i="6" l="1"/>
  <c r="L1709" i="6" s="1"/>
  <c r="J1709" i="6" s="1"/>
  <c r="K1710" i="6" s="1"/>
  <c r="Q1710" i="6"/>
  <c r="P1710" i="6" s="1"/>
  <c r="N1710" i="6" s="1"/>
  <c r="O1711" i="6" s="1"/>
  <c r="Q1711" i="6" l="1"/>
  <c r="P1711" i="6" s="1"/>
  <c r="N1711" i="6" s="1"/>
  <c r="O1712" i="6" s="1"/>
  <c r="M1710" i="6"/>
  <c r="L1710" i="6" s="1"/>
  <c r="J1710" i="6" s="1"/>
  <c r="K1711" i="6" s="1"/>
  <c r="M1711" i="6" l="1"/>
  <c r="L1711" i="6" s="1"/>
  <c r="J1711" i="6" s="1"/>
  <c r="K1712" i="6" s="1"/>
  <c r="Q1712" i="6"/>
  <c r="P1712" i="6" s="1"/>
  <c r="N1712" i="6" s="1"/>
  <c r="O1713" i="6" s="1"/>
  <c r="Q1713" i="6" l="1"/>
  <c r="P1713" i="6" s="1"/>
  <c r="N1713" i="6" s="1"/>
  <c r="O1714" i="6" s="1"/>
  <c r="M1712" i="6"/>
  <c r="L1712" i="6" s="1"/>
  <c r="J1712" i="6" s="1"/>
  <c r="K1713" i="6" s="1"/>
  <c r="M1713" i="6" l="1"/>
  <c r="L1713" i="6" s="1"/>
  <c r="J1713" i="6" s="1"/>
  <c r="K1714" i="6" s="1"/>
  <c r="Q1714" i="6"/>
  <c r="P1714" i="6" s="1"/>
  <c r="N1714" i="6" s="1"/>
  <c r="O1715" i="6" s="1"/>
  <c r="Q1715" i="6" l="1"/>
  <c r="P1715" i="6" s="1"/>
  <c r="N1715" i="6" s="1"/>
  <c r="O1716" i="6" s="1"/>
  <c r="M1714" i="6"/>
  <c r="L1714" i="6" s="1"/>
  <c r="J1714" i="6" s="1"/>
  <c r="K1715" i="6" s="1"/>
  <c r="M1715" i="6" l="1"/>
  <c r="L1715" i="6" s="1"/>
  <c r="J1715" i="6" s="1"/>
  <c r="K1716" i="6" s="1"/>
  <c r="Q1716" i="6"/>
  <c r="P1716" i="6" s="1"/>
  <c r="N1716" i="6" s="1"/>
  <c r="O1717" i="6" s="1"/>
  <c r="Q1717" i="6" l="1"/>
  <c r="P1717" i="6" s="1"/>
  <c r="N1717" i="6" s="1"/>
  <c r="O1718" i="6" s="1"/>
  <c r="M1716" i="6"/>
  <c r="L1716" i="6" s="1"/>
  <c r="J1716" i="6" s="1"/>
  <c r="K1717" i="6" s="1"/>
  <c r="M1717" i="6" l="1"/>
  <c r="L1717" i="6" s="1"/>
  <c r="J1717" i="6" s="1"/>
  <c r="K1718" i="6" s="1"/>
  <c r="Q1718" i="6"/>
  <c r="P1718" i="6" s="1"/>
  <c r="N1718" i="6" s="1"/>
  <c r="O1719" i="6" s="1"/>
  <c r="Q1719" i="6" l="1"/>
  <c r="P1719" i="6" s="1"/>
  <c r="N1719" i="6" s="1"/>
  <c r="O1720" i="6" s="1"/>
  <c r="M1718" i="6"/>
  <c r="L1718" i="6" s="1"/>
  <c r="J1718" i="6" s="1"/>
  <c r="K1719" i="6" s="1"/>
  <c r="M1719" i="6" l="1"/>
  <c r="L1719" i="6" s="1"/>
  <c r="J1719" i="6" s="1"/>
  <c r="K1720" i="6" s="1"/>
  <c r="Q1720" i="6"/>
  <c r="P1720" i="6" s="1"/>
  <c r="N1720" i="6" s="1"/>
  <c r="O1721" i="6" s="1"/>
  <c r="Q1721" i="6" l="1"/>
  <c r="P1721" i="6" s="1"/>
  <c r="N1721" i="6" s="1"/>
  <c r="O1722" i="6" s="1"/>
  <c r="M1720" i="6"/>
  <c r="L1720" i="6" s="1"/>
  <c r="J1720" i="6" s="1"/>
  <c r="K1721" i="6" s="1"/>
  <c r="M1721" i="6" l="1"/>
  <c r="L1721" i="6" s="1"/>
  <c r="J1721" i="6" s="1"/>
  <c r="K1722" i="6" s="1"/>
  <c r="Q1722" i="6"/>
  <c r="P1722" i="6" s="1"/>
  <c r="N1722" i="6" s="1"/>
  <c r="O1723" i="6" s="1"/>
  <c r="Q1723" i="6" l="1"/>
  <c r="P1723" i="6" s="1"/>
  <c r="N1723" i="6" s="1"/>
  <c r="O1724" i="6" s="1"/>
  <c r="M1722" i="6"/>
  <c r="L1722" i="6" s="1"/>
  <c r="J1722" i="6" s="1"/>
  <c r="K1723" i="6" s="1"/>
  <c r="M1723" i="6" l="1"/>
  <c r="L1723" i="6" s="1"/>
  <c r="J1723" i="6" s="1"/>
  <c r="K1724" i="6" s="1"/>
  <c r="Q1724" i="6"/>
  <c r="P1724" i="6" s="1"/>
  <c r="N1724" i="6" s="1"/>
  <c r="O1725" i="6" s="1"/>
  <c r="Q1725" i="6" l="1"/>
  <c r="P1725" i="6" s="1"/>
  <c r="N1725" i="6" s="1"/>
  <c r="O1726" i="6" s="1"/>
  <c r="M1724" i="6"/>
  <c r="L1724" i="6" s="1"/>
  <c r="J1724" i="6" s="1"/>
  <c r="K1725" i="6" s="1"/>
  <c r="M1725" i="6" l="1"/>
  <c r="L1725" i="6" s="1"/>
  <c r="J1725" i="6" s="1"/>
  <c r="K1726" i="6" s="1"/>
  <c r="Q1726" i="6"/>
  <c r="P1726" i="6" s="1"/>
  <c r="N1726" i="6" s="1"/>
  <c r="O1727" i="6" s="1"/>
  <c r="Q1727" i="6" l="1"/>
  <c r="P1727" i="6" s="1"/>
  <c r="N1727" i="6" s="1"/>
  <c r="O1728" i="6" s="1"/>
  <c r="M1726" i="6"/>
  <c r="L1726" i="6" s="1"/>
  <c r="J1726" i="6" s="1"/>
  <c r="K1727" i="6" s="1"/>
  <c r="M1727" i="6" l="1"/>
  <c r="L1727" i="6" s="1"/>
  <c r="J1727" i="6" s="1"/>
  <c r="K1728" i="6" s="1"/>
  <c r="Q1728" i="6"/>
  <c r="P1728" i="6" s="1"/>
  <c r="N1728" i="6" s="1"/>
  <c r="O1729" i="6" s="1"/>
  <c r="Q1729" i="6" l="1"/>
  <c r="P1729" i="6" s="1"/>
  <c r="N1729" i="6" s="1"/>
  <c r="O1730" i="6" s="1"/>
  <c r="M1728" i="6"/>
  <c r="L1728" i="6" s="1"/>
  <c r="J1728" i="6" s="1"/>
  <c r="K1729" i="6" s="1"/>
  <c r="M1729" i="6" l="1"/>
  <c r="L1729" i="6" s="1"/>
  <c r="J1729" i="6" s="1"/>
  <c r="K1730" i="6" s="1"/>
  <c r="Q1730" i="6"/>
  <c r="P1730" i="6" s="1"/>
  <c r="N1730" i="6" s="1"/>
  <c r="O1731" i="6" s="1"/>
  <c r="Q1731" i="6" l="1"/>
  <c r="P1731" i="6" s="1"/>
  <c r="N1731" i="6" s="1"/>
  <c r="O1732" i="6" s="1"/>
  <c r="M1730" i="6"/>
  <c r="L1730" i="6" s="1"/>
  <c r="J1730" i="6" s="1"/>
  <c r="K1731" i="6" s="1"/>
  <c r="M1731" i="6" l="1"/>
  <c r="L1731" i="6" s="1"/>
  <c r="J1731" i="6" s="1"/>
  <c r="K1732" i="6" s="1"/>
  <c r="Q1732" i="6"/>
  <c r="P1732" i="6" s="1"/>
  <c r="N1732" i="6" s="1"/>
  <c r="O1733" i="6" s="1"/>
  <c r="Q1733" i="6" l="1"/>
  <c r="P1733" i="6" s="1"/>
  <c r="N1733" i="6" s="1"/>
  <c r="O1734" i="6" s="1"/>
  <c r="M1732" i="6"/>
  <c r="L1732" i="6" s="1"/>
  <c r="J1732" i="6" s="1"/>
  <c r="K1733" i="6" s="1"/>
  <c r="M1733" i="6" l="1"/>
  <c r="L1733" i="6" s="1"/>
  <c r="J1733" i="6" s="1"/>
  <c r="K1734" i="6" s="1"/>
  <c r="Q1734" i="6"/>
  <c r="P1734" i="6" s="1"/>
  <c r="N1734" i="6" s="1"/>
  <c r="O1735" i="6" s="1"/>
  <c r="Q1735" i="6" l="1"/>
  <c r="P1735" i="6" s="1"/>
  <c r="N1735" i="6" s="1"/>
  <c r="O1736" i="6" s="1"/>
  <c r="M1734" i="6"/>
  <c r="L1734" i="6" s="1"/>
  <c r="J1734" i="6" s="1"/>
  <c r="K1735" i="6" s="1"/>
  <c r="M1735" i="6" l="1"/>
  <c r="L1735" i="6" s="1"/>
  <c r="J1735" i="6" s="1"/>
  <c r="K1736" i="6" s="1"/>
  <c r="Q1736" i="6"/>
  <c r="P1736" i="6" s="1"/>
  <c r="N1736" i="6" s="1"/>
  <c r="O1737" i="6" s="1"/>
  <c r="Q1737" i="6" l="1"/>
  <c r="P1737" i="6" s="1"/>
  <c r="N1737" i="6" s="1"/>
  <c r="O1738" i="6" s="1"/>
  <c r="M1736" i="6"/>
  <c r="L1736" i="6" s="1"/>
  <c r="J1736" i="6" s="1"/>
  <c r="K1737" i="6" s="1"/>
  <c r="M1737" i="6" l="1"/>
  <c r="L1737" i="6" s="1"/>
  <c r="J1737" i="6" s="1"/>
  <c r="K1738" i="6" s="1"/>
  <c r="Q1738" i="6"/>
  <c r="P1738" i="6" s="1"/>
  <c r="N1738" i="6" s="1"/>
  <c r="O1739" i="6" s="1"/>
  <c r="Q1739" i="6" l="1"/>
  <c r="P1739" i="6" s="1"/>
  <c r="N1739" i="6" s="1"/>
  <c r="O1740" i="6" s="1"/>
  <c r="M1738" i="6"/>
  <c r="L1738" i="6" s="1"/>
  <c r="J1738" i="6" s="1"/>
  <c r="K1739" i="6" s="1"/>
  <c r="M1739" i="6" l="1"/>
  <c r="L1739" i="6" s="1"/>
  <c r="J1739" i="6" s="1"/>
  <c r="K1740" i="6" s="1"/>
  <c r="Q1740" i="6"/>
  <c r="P1740" i="6" s="1"/>
  <c r="N1740" i="6" s="1"/>
  <c r="O1741" i="6" s="1"/>
  <c r="Q1741" i="6" l="1"/>
  <c r="P1741" i="6" s="1"/>
  <c r="N1741" i="6" s="1"/>
  <c r="O1742" i="6" s="1"/>
  <c r="M1740" i="6"/>
  <c r="L1740" i="6" s="1"/>
  <c r="J1740" i="6" s="1"/>
  <c r="K1741" i="6" s="1"/>
  <c r="M1741" i="6" l="1"/>
  <c r="L1741" i="6" s="1"/>
  <c r="J1741" i="6" s="1"/>
  <c r="K1742" i="6" s="1"/>
  <c r="Q1742" i="6"/>
  <c r="P1742" i="6" s="1"/>
  <c r="N1742" i="6" s="1"/>
  <c r="O1743" i="6" s="1"/>
  <c r="Q1743" i="6" l="1"/>
  <c r="P1743" i="6" s="1"/>
  <c r="N1743" i="6" s="1"/>
  <c r="O1744" i="6" s="1"/>
  <c r="M1742" i="6"/>
  <c r="L1742" i="6" s="1"/>
  <c r="J1742" i="6" s="1"/>
  <c r="K1743" i="6" s="1"/>
  <c r="M1743" i="6" l="1"/>
  <c r="L1743" i="6" s="1"/>
  <c r="J1743" i="6" s="1"/>
  <c r="K1744" i="6" s="1"/>
  <c r="Q1744" i="6"/>
  <c r="P1744" i="6" s="1"/>
  <c r="N1744" i="6" s="1"/>
  <c r="O1745" i="6" s="1"/>
  <c r="Q1745" i="6" l="1"/>
  <c r="P1745" i="6" s="1"/>
  <c r="N1745" i="6" s="1"/>
  <c r="O1746" i="6" s="1"/>
  <c r="M1744" i="6"/>
  <c r="L1744" i="6" s="1"/>
  <c r="J1744" i="6" s="1"/>
  <c r="K1745" i="6" s="1"/>
  <c r="M1745" i="6" l="1"/>
  <c r="L1745" i="6" s="1"/>
  <c r="J1745" i="6" s="1"/>
  <c r="K1746" i="6" s="1"/>
  <c r="Q1746" i="6"/>
  <c r="P1746" i="6" s="1"/>
  <c r="N1746" i="6" s="1"/>
  <c r="O1747" i="6" s="1"/>
  <c r="Q1747" i="6" l="1"/>
  <c r="P1747" i="6" s="1"/>
  <c r="N1747" i="6" s="1"/>
  <c r="O1748" i="6" s="1"/>
  <c r="M1746" i="6"/>
  <c r="L1746" i="6" s="1"/>
  <c r="J1746" i="6" s="1"/>
  <c r="K1747" i="6" s="1"/>
  <c r="Q1748" i="6" l="1"/>
  <c r="P1748" i="6" s="1"/>
  <c r="N1748" i="6" s="1"/>
  <c r="O1749" i="6" s="1"/>
  <c r="M1747" i="6"/>
  <c r="L1747" i="6" s="1"/>
  <c r="J1747" i="6" s="1"/>
  <c r="K1748" i="6" s="1"/>
  <c r="M1748" i="6" l="1"/>
  <c r="L1748" i="6" s="1"/>
  <c r="J1748" i="6" s="1"/>
  <c r="K1749" i="6" s="1"/>
  <c r="Q1749" i="6"/>
  <c r="P1749" i="6" s="1"/>
  <c r="N1749" i="6" s="1"/>
  <c r="O1750" i="6" s="1"/>
  <c r="M1749" i="6" l="1"/>
  <c r="L1749" i="6" s="1"/>
  <c r="J1749" i="6" s="1"/>
  <c r="K1750" i="6" s="1"/>
  <c r="Q1750" i="6"/>
  <c r="P1750" i="6" s="1"/>
  <c r="N1750" i="6" s="1"/>
  <c r="O1751" i="6" s="1"/>
  <c r="Q1751" i="6" l="1"/>
  <c r="P1751" i="6" s="1"/>
  <c r="N1751" i="6" s="1"/>
  <c r="O1752" i="6" s="1"/>
  <c r="M1750" i="6"/>
  <c r="L1750" i="6" s="1"/>
  <c r="J1750" i="6" s="1"/>
  <c r="K1751" i="6" s="1"/>
  <c r="M1751" i="6" l="1"/>
  <c r="L1751" i="6" s="1"/>
  <c r="J1751" i="6" s="1"/>
  <c r="K1752" i="6" s="1"/>
  <c r="Q1752" i="6"/>
  <c r="P1752" i="6" s="1"/>
  <c r="N1752" i="6" s="1"/>
  <c r="O1753" i="6" s="1"/>
  <c r="M1752" i="6" l="1"/>
  <c r="L1752" i="6" s="1"/>
  <c r="J1752" i="6" s="1"/>
  <c r="K1753" i="6" s="1"/>
  <c r="Q1753" i="6"/>
  <c r="P1753" i="6" s="1"/>
  <c r="N1753" i="6" s="1"/>
  <c r="O1754" i="6" s="1"/>
  <c r="Q1754" i="6" l="1"/>
  <c r="P1754" i="6" s="1"/>
  <c r="N1754" i="6" s="1"/>
  <c r="O1755" i="6" s="1"/>
  <c r="M1753" i="6"/>
  <c r="L1753" i="6" s="1"/>
  <c r="J1753" i="6" s="1"/>
  <c r="K1754" i="6" s="1"/>
  <c r="M1754" i="6" l="1"/>
  <c r="L1754" i="6" s="1"/>
  <c r="J1754" i="6" s="1"/>
  <c r="K1755" i="6" s="1"/>
  <c r="Q1755" i="6"/>
  <c r="P1755" i="6" s="1"/>
  <c r="N1755" i="6" s="1"/>
  <c r="O1756" i="6" s="1"/>
  <c r="M1755" i="6" l="1"/>
  <c r="L1755" i="6" s="1"/>
  <c r="J1755" i="6" s="1"/>
  <c r="K1756" i="6" s="1"/>
  <c r="Q1756" i="6"/>
  <c r="P1756" i="6" s="1"/>
  <c r="N1756" i="6" s="1"/>
  <c r="O1757" i="6" s="1"/>
  <c r="Q1757" i="6" l="1"/>
  <c r="P1757" i="6" s="1"/>
  <c r="N1757" i="6" s="1"/>
  <c r="O1758" i="6" s="1"/>
  <c r="M1756" i="6"/>
  <c r="L1756" i="6" s="1"/>
  <c r="J1756" i="6" s="1"/>
  <c r="K1757" i="6" s="1"/>
  <c r="M1757" i="6" l="1"/>
  <c r="L1757" i="6" s="1"/>
  <c r="J1757" i="6" s="1"/>
  <c r="K1758" i="6" s="1"/>
  <c r="Q1758" i="6"/>
  <c r="P1758" i="6" s="1"/>
  <c r="N1758" i="6" s="1"/>
  <c r="O1759" i="6" s="1"/>
  <c r="Q1759" i="6" l="1"/>
  <c r="P1759" i="6" s="1"/>
  <c r="N1759" i="6" s="1"/>
  <c r="O1760" i="6" s="1"/>
  <c r="M1758" i="6"/>
  <c r="L1758" i="6" s="1"/>
  <c r="J1758" i="6" s="1"/>
  <c r="K1759" i="6" s="1"/>
  <c r="M1759" i="6" l="1"/>
  <c r="L1759" i="6" s="1"/>
  <c r="J1759" i="6" s="1"/>
  <c r="K1760" i="6" s="1"/>
  <c r="Q1760" i="6"/>
  <c r="P1760" i="6" s="1"/>
  <c r="N1760" i="6" s="1"/>
  <c r="O1761" i="6" s="1"/>
  <c r="Q1761" i="6" l="1"/>
  <c r="P1761" i="6" s="1"/>
  <c r="N1761" i="6" s="1"/>
  <c r="O1762" i="6" s="1"/>
  <c r="M1760" i="6"/>
  <c r="L1760" i="6" s="1"/>
  <c r="J1760" i="6" s="1"/>
  <c r="K1761" i="6" s="1"/>
  <c r="M1761" i="6" l="1"/>
  <c r="L1761" i="6" s="1"/>
  <c r="J1761" i="6" s="1"/>
  <c r="K1762" i="6" s="1"/>
  <c r="Q1762" i="6"/>
  <c r="P1762" i="6" s="1"/>
  <c r="N1762" i="6" s="1"/>
  <c r="O1763" i="6" s="1"/>
  <c r="Q1763" i="6" l="1"/>
  <c r="P1763" i="6" s="1"/>
  <c r="N1763" i="6" s="1"/>
  <c r="O1764" i="6" s="1"/>
  <c r="M1762" i="6"/>
  <c r="L1762" i="6" s="1"/>
  <c r="J1762" i="6" s="1"/>
  <c r="K1763" i="6" s="1"/>
  <c r="M1763" i="6" l="1"/>
  <c r="L1763" i="6" s="1"/>
  <c r="J1763" i="6" s="1"/>
  <c r="K1764" i="6" s="1"/>
  <c r="Q1764" i="6"/>
  <c r="P1764" i="6" s="1"/>
  <c r="N1764" i="6" s="1"/>
  <c r="O1765" i="6" s="1"/>
  <c r="Q1765" i="6" l="1"/>
  <c r="P1765" i="6" s="1"/>
  <c r="N1765" i="6" s="1"/>
  <c r="O1766" i="6" s="1"/>
  <c r="M1764" i="6"/>
  <c r="L1764" i="6" s="1"/>
  <c r="J1764" i="6" s="1"/>
  <c r="K1765" i="6" s="1"/>
  <c r="M1765" i="6" l="1"/>
  <c r="L1765" i="6" s="1"/>
  <c r="J1765" i="6" s="1"/>
  <c r="K1766" i="6" s="1"/>
  <c r="Q1766" i="6"/>
  <c r="P1766" i="6" s="1"/>
  <c r="N1766" i="6" s="1"/>
  <c r="O1767" i="6" s="1"/>
  <c r="Q1767" i="6" l="1"/>
  <c r="P1767" i="6" s="1"/>
  <c r="N1767" i="6" s="1"/>
  <c r="O1768" i="6" s="1"/>
  <c r="M1766" i="6"/>
  <c r="L1766" i="6" s="1"/>
  <c r="J1766" i="6" s="1"/>
  <c r="K1767" i="6" s="1"/>
  <c r="M1767" i="6" l="1"/>
  <c r="L1767" i="6" s="1"/>
  <c r="J1767" i="6" s="1"/>
  <c r="K1768" i="6" s="1"/>
  <c r="Q1768" i="6"/>
  <c r="P1768" i="6" s="1"/>
  <c r="N1768" i="6" s="1"/>
  <c r="O1769" i="6" s="1"/>
  <c r="Q1769" i="6" l="1"/>
  <c r="P1769" i="6" s="1"/>
  <c r="N1769" i="6" s="1"/>
  <c r="O1770" i="6" s="1"/>
  <c r="M1768" i="6"/>
  <c r="L1768" i="6" s="1"/>
  <c r="J1768" i="6" s="1"/>
  <c r="K1769" i="6" s="1"/>
  <c r="M1769" i="6" l="1"/>
  <c r="L1769" i="6" s="1"/>
  <c r="J1769" i="6" s="1"/>
  <c r="K1770" i="6" s="1"/>
  <c r="Q1770" i="6"/>
  <c r="P1770" i="6" s="1"/>
  <c r="N1770" i="6" s="1"/>
  <c r="O1771" i="6" s="1"/>
  <c r="Q1771" i="6" l="1"/>
  <c r="P1771" i="6" s="1"/>
  <c r="N1771" i="6" s="1"/>
  <c r="O1772" i="6" s="1"/>
  <c r="M1770" i="6"/>
  <c r="L1770" i="6" s="1"/>
  <c r="J1770" i="6" s="1"/>
  <c r="K1771" i="6" s="1"/>
  <c r="Q1772" i="6" l="1"/>
  <c r="P1772" i="6" s="1"/>
  <c r="N1772" i="6" s="1"/>
  <c r="O1773" i="6" s="1"/>
  <c r="M1771" i="6"/>
  <c r="L1771" i="6" s="1"/>
  <c r="J1771" i="6" s="1"/>
  <c r="K1772" i="6" s="1"/>
  <c r="M1772" i="6" l="1"/>
  <c r="L1772" i="6" s="1"/>
  <c r="J1772" i="6" s="1"/>
  <c r="K1773" i="6" s="1"/>
  <c r="Q1773" i="6"/>
  <c r="P1773" i="6" s="1"/>
  <c r="N1773" i="6" s="1"/>
  <c r="O1774" i="6" s="1"/>
  <c r="Q1774" i="6" l="1"/>
  <c r="P1774" i="6" s="1"/>
  <c r="N1774" i="6" s="1"/>
  <c r="O1775" i="6" s="1"/>
  <c r="M1773" i="6"/>
  <c r="L1773" i="6" s="1"/>
  <c r="J1773" i="6" s="1"/>
  <c r="K1774" i="6" s="1"/>
  <c r="Q1775" i="6" l="1"/>
  <c r="P1775" i="6" s="1"/>
  <c r="N1775" i="6" s="1"/>
  <c r="O1776" i="6" s="1"/>
  <c r="M1774" i="6"/>
  <c r="L1774" i="6" s="1"/>
  <c r="J1774" i="6" s="1"/>
  <c r="K1775" i="6" s="1"/>
  <c r="M1775" i="6" l="1"/>
  <c r="L1775" i="6" s="1"/>
  <c r="J1775" i="6" s="1"/>
  <c r="K1776" i="6" s="1"/>
  <c r="Q1776" i="6"/>
  <c r="P1776" i="6" s="1"/>
  <c r="N1776" i="6" s="1"/>
  <c r="O1777" i="6" s="1"/>
  <c r="M1776" i="6" l="1"/>
  <c r="L1776" i="6" s="1"/>
  <c r="J1776" i="6" s="1"/>
  <c r="K1777" i="6" s="1"/>
  <c r="Q1777" i="6"/>
  <c r="P1777" i="6" s="1"/>
  <c r="N1777" i="6" s="1"/>
  <c r="O1778" i="6" s="1"/>
  <c r="Q1778" i="6" l="1"/>
  <c r="P1778" i="6" s="1"/>
  <c r="N1778" i="6" s="1"/>
  <c r="O1779" i="6" s="1"/>
  <c r="M1777" i="6"/>
  <c r="L1777" i="6" s="1"/>
  <c r="J1777" i="6" s="1"/>
  <c r="K1778" i="6" s="1"/>
  <c r="Q1779" i="6" l="1"/>
  <c r="P1779" i="6" s="1"/>
  <c r="N1779" i="6" s="1"/>
  <c r="O1780" i="6" s="1"/>
  <c r="M1778" i="6"/>
  <c r="L1778" i="6" s="1"/>
  <c r="J1778" i="6" s="1"/>
  <c r="K1779" i="6" s="1"/>
  <c r="M1779" i="6" l="1"/>
  <c r="L1779" i="6" s="1"/>
  <c r="J1779" i="6" s="1"/>
  <c r="K1780" i="6" s="1"/>
  <c r="Q1780" i="6"/>
  <c r="P1780" i="6" s="1"/>
  <c r="N1780" i="6" s="1"/>
  <c r="O1781" i="6" s="1"/>
  <c r="Q1781" i="6" l="1"/>
  <c r="P1781" i="6" s="1"/>
  <c r="N1781" i="6" s="1"/>
  <c r="O1782" i="6" s="1"/>
  <c r="M1780" i="6"/>
  <c r="L1780" i="6" s="1"/>
  <c r="J1780" i="6" s="1"/>
  <c r="K1781" i="6" s="1"/>
  <c r="M1781" i="6" l="1"/>
  <c r="L1781" i="6" s="1"/>
  <c r="J1781" i="6" s="1"/>
  <c r="K1782" i="6" s="1"/>
  <c r="Q1782" i="6"/>
  <c r="P1782" i="6" s="1"/>
  <c r="N1782" i="6" s="1"/>
  <c r="O1783" i="6" s="1"/>
  <c r="Q1783" i="6" l="1"/>
  <c r="P1783" i="6" s="1"/>
  <c r="N1783" i="6" s="1"/>
  <c r="O1784" i="6" s="1"/>
  <c r="M1782" i="6"/>
  <c r="L1782" i="6" s="1"/>
  <c r="J1782" i="6" s="1"/>
  <c r="K1783" i="6" s="1"/>
  <c r="M1783" i="6" l="1"/>
  <c r="L1783" i="6" s="1"/>
  <c r="J1783" i="6" s="1"/>
  <c r="K1784" i="6" s="1"/>
  <c r="Q1784" i="6"/>
  <c r="P1784" i="6" s="1"/>
  <c r="N1784" i="6" s="1"/>
  <c r="O1785" i="6" s="1"/>
  <c r="Q1785" i="6" l="1"/>
  <c r="P1785" i="6" s="1"/>
  <c r="N1785" i="6" s="1"/>
  <c r="O1786" i="6" s="1"/>
  <c r="M1784" i="6"/>
  <c r="L1784" i="6" s="1"/>
  <c r="J1784" i="6" s="1"/>
  <c r="K1785" i="6" s="1"/>
  <c r="M1785" i="6" l="1"/>
  <c r="L1785" i="6" s="1"/>
  <c r="J1785" i="6" s="1"/>
  <c r="K1786" i="6" s="1"/>
  <c r="Q1786" i="6"/>
  <c r="P1786" i="6" s="1"/>
  <c r="N1786" i="6" s="1"/>
  <c r="O1787" i="6" s="1"/>
  <c r="Q1787" i="6" l="1"/>
  <c r="P1787" i="6" s="1"/>
  <c r="N1787" i="6" s="1"/>
  <c r="O1788" i="6" s="1"/>
  <c r="M1786" i="6"/>
  <c r="L1786" i="6" s="1"/>
  <c r="J1786" i="6" s="1"/>
  <c r="K1787" i="6" s="1"/>
  <c r="M1787" i="6" l="1"/>
  <c r="L1787" i="6" s="1"/>
  <c r="J1787" i="6" s="1"/>
  <c r="K1788" i="6" s="1"/>
  <c r="Q1788" i="6"/>
  <c r="P1788" i="6" s="1"/>
  <c r="N1788" i="6" s="1"/>
  <c r="O1789" i="6" s="1"/>
  <c r="Q1789" i="6" l="1"/>
  <c r="P1789" i="6" s="1"/>
  <c r="N1789" i="6" s="1"/>
  <c r="O1790" i="6" s="1"/>
  <c r="M1788" i="6"/>
  <c r="L1788" i="6" s="1"/>
  <c r="J1788" i="6" s="1"/>
  <c r="K1789" i="6" s="1"/>
  <c r="M1789" i="6" l="1"/>
  <c r="L1789" i="6" s="1"/>
  <c r="J1789" i="6" s="1"/>
  <c r="K1790" i="6" s="1"/>
  <c r="Q1790" i="6"/>
  <c r="P1790" i="6" s="1"/>
  <c r="N1790" i="6" s="1"/>
  <c r="O1791" i="6" s="1"/>
  <c r="Q1791" i="6" l="1"/>
  <c r="P1791" i="6" s="1"/>
  <c r="N1791" i="6" s="1"/>
  <c r="O1792" i="6" s="1"/>
  <c r="M1790" i="6"/>
  <c r="L1790" i="6" s="1"/>
  <c r="J1790" i="6" s="1"/>
  <c r="K1791" i="6" s="1"/>
  <c r="M1791" i="6" l="1"/>
  <c r="L1791" i="6" s="1"/>
  <c r="J1791" i="6" s="1"/>
  <c r="K1792" i="6" s="1"/>
  <c r="Q1792" i="6"/>
  <c r="P1792" i="6" s="1"/>
  <c r="N1792" i="6" s="1"/>
  <c r="O1793" i="6" s="1"/>
  <c r="Q1793" i="6" l="1"/>
  <c r="P1793" i="6" s="1"/>
  <c r="N1793" i="6" s="1"/>
  <c r="O1794" i="6" s="1"/>
  <c r="M1792" i="6"/>
  <c r="L1792" i="6" s="1"/>
  <c r="J1792" i="6" s="1"/>
  <c r="K1793" i="6" s="1"/>
  <c r="M1793" i="6" l="1"/>
  <c r="L1793" i="6" s="1"/>
  <c r="J1793" i="6" s="1"/>
  <c r="K1794" i="6" s="1"/>
  <c r="Q1794" i="6"/>
  <c r="P1794" i="6" s="1"/>
  <c r="N1794" i="6" s="1"/>
  <c r="O1795" i="6" s="1"/>
  <c r="Q1795" i="6" l="1"/>
  <c r="P1795" i="6" s="1"/>
  <c r="N1795" i="6" s="1"/>
  <c r="O1796" i="6" s="1"/>
  <c r="M1794" i="6"/>
  <c r="L1794" i="6" s="1"/>
  <c r="J1794" i="6" s="1"/>
  <c r="K1795" i="6" s="1"/>
  <c r="M1795" i="6" l="1"/>
  <c r="L1795" i="6" s="1"/>
  <c r="J1795" i="6" s="1"/>
  <c r="K1796" i="6" s="1"/>
  <c r="Q1796" i="6"/>
  <c r="P1796" i="6" s="1"/>
  <c r="N1796" i="6" s="1"/>
  <c r="O1797" i="6" s="1"/>
  <c r="Q1797" i="6" l="1"/>
  <c r="P1797" i="6" s="1"/>
  <c r="N1797" i="6" s="1"/>
  <c r="O1798" i="6" s="1"/>
  <c r="M1796" i="6"/>
  <c r="L1796" i="6" s="1"/>
  <c r="J1796" i="6" s="1"/>
  <c r="K1797" i="6" s="1"/>
  <c r="M1797" i="6" l="1"/>
  <c r="L1797" i="6" s="1"/>
  <c r="J1797" i="6" s="1"/>
  <c r="K1798" i="6" s="1"/>
  <c r="Q1798" i="6"/>
  <c r="P1798" i="6" s="1"/>
  <c r="N1798" i="6" s="1"/>
  <c r="O1799" i="6" s="1"/>
  <c r="Q1799" i="6" l="1"/>
  <c r="P1799" i="6" s="1"/>
  <c r="N1799" i="6" s="1"/>
  <c r="O1800" i="6" s="1"/>
  <c r="M1798" i="6"/>
  <c r="L1798" i="6" s="1"/>
  <c r="J1798" i="6" s="1"/>
  <c r="K1799" i="6" s="1"/>
  <c r="M1799" i="6" l="1"/>
  <c r="L1799" i="6" s="1"/>
  <c r="J1799" i="6" s="1"/>
  <c r="K1800" i="6" s="1"/>
  <c r="Q1800" i="6"/>
  <c r="P1800" i="6" s="1"/>
  <c r="N1800" i="6" s="1"/>
  <c r="O1801" i="6" s="1"/>
  <c r="Q1801" i="6" l="1"/>
  <c r="P1801" i="6" s="1"/>
  <c r="N1801" i="6" s="1"/>
  <c r="O1802" i="6" s="1"/>
  <c r="M1800" i="6"/>
  <c r="L1800" i="6" s="1"/>
  <c r="J1800" i="6" s="1"/>
  <c r="K1801" i="6" s="1"/>
  <c r="M1801" i="6" l="1"/>
  <c r="L1801" i="6" s="1"/>
  <c r="J1801" i="6" s="1"/>
  <c r="K1802" i="6" s="1"/>
  <c r="Q1802" i="6"/>
  <c r="P1802" i="6" s="1"/>
  <c r="N1802" i="6" s="1"/>
  <c r="O1803" i="6" s="1"/>
  <c r="Q1803" i="6" l="1"/>
  <c r="P1803" i="6" s="1"/>
  <c r="N1803" i="6" s="1"/>
  <c r="O1804" i="6" s="1"/>
  <c r="M1802" i="6"/>
  <c r="L1802" i="6" s="1"/>
  <c r="J1802" i="6" s="1"/>
  <c r="K1803" i="6" s="1"/>
  <c r="M1803" i="6" l="1"/>
  <c r="L1803" i="6" s="1"/>
  <c r="J1803" i="6" s="1"/>
  <c r="K1804" i="6" s="1"/>
  <c r="Q1804" i="6"/>
  <c r="P1804" i="6" s="1"/>
  <c r="N1804" i="6" s="1"/>
  <c r="O1805" i="6" s="1"/>
  <c r="Q1805" i="6" l="1"/>
  <c r="P1805" i="6" s="1"/>
  <c r="N1805" i="6" s="1"/>
  <c r="O1806" i="6" s="1"/>
  <c r="M1804" i="6"/>
  <c r="L1804" i="6" s="1"/>
  <c r="J1804" i="6" s="1"/>
  <c r="K1805" i="6" s="1"/>
  <c r="M1805" i="6" l="1"/>
  <c r="L1805" i="6" s="1"/>
  <c r="J1805" i="6" s="1"/>
  <c r="K1806" i="6" s="1"/>
  <c r="Q1806" i="6"/>
  <c r="P1806" i="6" s="1"/>
  <c r="N1806" i="6" s="1"/>
  <c r="O1807" i="6" s="1"/>
  <c r="Q1807" i="6" l="1"/>
  <c r="P1807" i="6" s="1"/>
  <c r="N1807" i="6" s="1"/>
  <c r="O1808" i="6" s="1"/>
  <c r="M1806" i="6"/>
  <c r="L1806" i="6" s="1"/>
  <c r="J1806" i="6" s="1"/>
  <c r="K1807" i="6" s="1"/>
  <c r="M1807" i="6" l="1"/>
  <c r="L1807" i="6" s="1"/>
  <c r="J1807" i="6" s="1"/>
  <c r="K1808" i="6" s="1"/>
  <c r="Q1808" i="6"/>
  <c r="P1808" i="6" s="1"/>
  <c r="N1808" i="6" s="1"/>
  <c r="O1809" i="6" s="1"/>
  <c r="Q1809" i="6" l="1"/>
  <c r="P1809" i="6" s="1"/>
  <c r="N1809" i="6" s="1"/>
  <c r="O1810" i="6" s="1"/>
  <c r="M1808" i="6"/>
  <c r="L1808" i="6" s="1"/>
  <c r="J1808" i="6" s="1"/>
  <c r="K1809" i="6" s="1"/>
  <c r="M1809" i="6" l="1"/>
  <c r="L1809" i="6" s="1"/>
  <c r="J1809" i="6" s="1"/>
  <c r="K1810" i="6" s="1"/>
  <c r="Q1810" i="6"/>
  <c r="P1810" i="6" s="1"/>
  <c r="N1810" i="6" s="1"/>
  <c r="O1811" i="6" s="1"/>
  <c r="Q1811" i="6" l="1"/>
  <c r="P1811" i="6" s="1"/>
  <c r="N1811" i="6" s="1"/>
  <c r="O1812" i="6" s="1"/>
  <c r="M1810" i="6"/>
  <c r="L1810" i="6" s="1"/>
  <c r="J1810" i="6" s="1"/>
  <c r="K1811" i="6" s="1"/>
  <c r="M1811" i="6" l="1"/>
  <c r="L1811" i="6" s="1"/>
  <c r="J1811" i="6" s="1"/>
  <c r="K1812" i="6" s="1"/>
  <c r="Q1812" i="6"/>
  <c r="P1812" i="6" s="1"/>
  <c r="N1812" i="6" s="1"/>
  <c r="O1813" i="6" s="1"/>
  <c r="Q1813" i="6" l="1"/>
  <c r="P1813" i="6" s="1"/>
  <c r="N1813" i="6" s="1"/>
  <c r="O1814" i="6" s="1"/>
  <c r="M1812" i="6"/>
  <c r="L1812" i="6" s="1"/>
  <c r="J1812" i="6" s="1"/>
  <c r="K1813" i="6" s="1"/>
  <c r="M1813" i="6" l="1"/>
  <c r="L1813" i="6" s="1"/>
  <c r="J1813" i="6" s="1"/>
  <c r="K1814" i="6" s="1"/>
  <c r="Q1814" i="6"/>
  <c r="P1814" i="6" s="1"/>
  <c r="N1814" i="6" s="1"/>
  <c r="O1815" i="6" s="1"/>
  <c r="Q1815" i="6" l="1"/>
  <c r="P1815" i="6" s="1"/>
  <c r="N1815" i="6" s="1"/>
  <c r="O1816" i="6" s="1"/>
  <c r="M1814" i="6"/>
  <c r="L1814" i="6" s="1"/>
  <c r="J1814" i="6" s="1"/>
  <c r="K1815" i="6" s="1"/>
  <c r="M1815" i="6" l="1"/>
  <c r="L1815" i="6" s="1"/>
  <c r="J1815" i="6" s="1"/>
  <c r="K1816" i="6" s="1"/>
  <c r="Q1816" i="6"/>
  <c r="P1816" i="6" s="1"/>
  <c r="N1816" i="6" s="1"/>
  <c r="O1817" i="6" s="1"/>
  <c r="Q1817" i="6" l="1"/>
  <c r="P1817" i="6" s="1"/>
  <c r="N1817" i="6" s="1"/>
  <c r="O1818" i="6" s="1"/>
  <c r="M1816" i="6"/>
  <c r="L1816" i="6" s="1"/>
  <c r="J1816" i="6" s="1"/>
  <c r="K1817" i="6" s="1"/>
  <c r="M1817" i="6" l="1"/>
  <c r="L1817" i="6" s="1"/>
  <c r="J1817" i="6" s="1"/>
  <c r="K1818" i="6" s="1"/>
  <c r="Q1818" i="6"/>
  <c r="P1818" i="6" s="1"/>
  <c r="N1818" i="6" s="1"/>
  <c r="O1819" i="6" s="1"/>
  <c r="Q1819" i="6" l="1"/>
  <c r="P1819" i="6" s="1"/>
  <c r="N1819" i="6" s="1"/>
  <c r="O1820" i="6" s="1"/>
  <c r="M1818" i="6"/>
  <c r="L1818" i="6" s="1"/>
  <c r="J1818" i="6" s="1"/>
  <c r="K1819" i="6" s="1"/>
  <c r="M1819" i="6" l="1"/>
  <c r="L1819" i="6" s="1"/>
  <c r="J1819" i="6" s="1"/>
  <c r="K1820" i="6" s="1"/>
  <c r="Q1820" i="6"/>
  <c r="P1820" i="6" s="1"/>
  <c r="N1820" i="6" s="1"/>
  <c r="O1821" i="6" s="1"/>
  <c r="Q1821" i="6" l="1"/>
  <c r="P1821" i="6" s="1"/>
  <c r="N1821" i="6" s="1"/>
  <c r="O1822" i="6" s="1"/>
  <c r="M1820" i="6"/>
  <c r="L1820" i="6" s="1"/>
  <c r="J1820" i="6" s="1"/>
  <c r="K1821" i="6" s="1"/>
  <c r="M1821" i="6" l="1"/>
  <c r="L1821" i="6" s="1"/>
  <c r="J1821" i="6" s="1"/>
  <c r="K1822" i="6" s="1"/>
  <c r="Q1822" i="6"/>
  <c r="P1822" i="6" s="1"/>
  <c r="N1822" i="6" s="1"/>
  <c r="O1823" i="6" s="1"/>
  <c r="Q1823" i="6" l="1"/>
  <c r="P1823" i="6" s="1"/>
  <c r="N1823" i="6" s="1"/>
  <c r="O1824" i="6" s="1"/>
  <c r="M1822" i="6"/>
  <c r="L1822" i="6" s="1"/>
  <c r="J1822" i="6" s="1"/>
  <c r="K1823" i="6" s="1"/>
  <c r="M1823" i="6" l="1"/>
  <c r="L1823" i="6" s="1"/>
  <c r="J1823" i="6" s="1"/>
  <c r="K1824" i="6" s="1"/>
  <c r="Q1824" i="6"/>
  <c r="P1824" i="6" s="1"/>
  <c r="N1824" i="6" s="1"/>
  <c r="O1825" i="6" s="1"/>
  <c r="Q1825" i="6" l="1"/>
  <c r="P1825" i="6" s="1"/>
  <c r="N1825" i="6" s="1"/>
  <c r="O1826" i="6" s="1"/>
  <c r="M1824" i="6"/>
  <c r="L1824" i="6" s="1"/>
  <c r="J1824" i="6" s="1"/>
  <c r="K1825" i="6" s="1"/>
  <c r="M1825" i="6" l="1"/>
  <c r="L1825" i="6" s="1"/>
  <c r="J1825" i="6" s="1"/>
  <c r="K1826" i="6" s="1"/>
  <c r="Q1826" i="6"/>
  <c r="P1826" i="6" s="1"/>
  <c r="N1826" i="6" s="1"/>
  <c r="O1827" i="6" s="1"/>
  <c r="Q1827" i="6" l="1"/>
  <c r="P1827" i="6" s="1"/>
  <c r="N1827" i="6" s="1"/>
  <c r="O1828" i="6" s="1"/>
  <c r="M1826" i="6"/>
  <c r="L1826" i="6" s="1"/>
  <c r="J1826" i="6" s="1"/>
  <c r="K1827" i="6" s="1"/>
  <c r="M1827" i="6" l="1"/>
  <c r="L1827" i="6" s="1"/>
  <c r="J1827" i="6" s="1"/>
  <c r="K1828" i="6" s="1"/>
  <c r="Q1828" i="6"/>
  <c r="P1828" i="6" s="1"/>
  <c r="N1828" i="6" s="1"/>
  <c r="O1829" i="6" s="1"/>
  <c r="Q1829" i="6" l="1"/>
  <c r="P1829" i="6" s="1"/>
  <c r="N1829" i="6" s="1"/>
  <c r="O1830" i="6" s="1"/>
  <c r="M1828" i="6"/>
  <c r="L1828" i="6" s="1"/>
  <c r="J1828" i="6" s="1"/>
  <c r="K1829" i="6" s="1"/>
  <c r="M1829" i="6" l="1"/>
  <c r="L1829" i="6" s="1"/>
  <c r="J1829" i="6" s="1"/>
  <c r="K1830" i="6" s="1"/>
  <c r="Q1830" i="6"/>
  <c r="P1830" i="6" s="1"/>
  <c r="N1830" i="6" s="1"/>
  <c r="O1831" i="6" s="1"/>
  <c r="Q1831" i="6" l="1"/>
  <c r="P1831" i="6" s="1"/>
  <c r="N1831" i="6" s="1"/>
  <c r="O1832" i="6" s="1"/>
  <c r="M1830" i="6"/>
  <c r="L1830" i="6" s="1"/>
  <c r="J1830" i="6" s="1"/>
  <c r="K1831" i="6" s="1"/>
  <c r="M1831" i="6" l="1"/>
  <c r="L1831" i="6" s="1"/>
  <c r="J1831" i="6" s="1"/>
  <c r="K1832" i="6" s="1"/>
  <c r="Q1832" i="6"/>
  <c r="P1832" i="6" s="1"/>
  <c r="N1832" i="6" s="1"/>
  <c r="O1833" i="6" s="1"/>
  <c r="Q1833" i="6" l="1"/>
  <c r="P1833" i="6" s="1"/>
  <c r="N1833" i="6" s="1"/>
  <c r="O1834" i="6" s="1"/>
  <c r="M1832" i="6"/>
  <c r="L1832" i="6" s="1"/>
  <c r="J1832" i="6" s="1"/>
  <c r="K1833" i="6" s="1"/>
  <c r="M1833" i="6" l="1"/>
  <c r="L1833" i="6" s="1"/>
  <c r="J1833" i="6" s="1"/>
  <c r="K1834" i="6" s="1"/>
  <c r="Q1834" i="6"/>
  <c r="P1834" i="6" s="1"/>
  <c r="N1834" i="6" s="1"/>
  <c r="O1835" i="6" s="1"/>
  <c r="Q1835" i="6" l="1"/>
  <c r="P1835" i="6" s="1"/>
  <c r="N1835" i="6" s="1"/>
  <c r="O1836" i="6" s="1"/>
  <c r="M1834" i="6"/>
  <c r="L1834" i="6" s="1"/>
  <c r="J1834" i="6" s="1"/>
  <c r="K1835" i="6" s="1"/>
  <c r="M1835" i="6" l="1"/>
  <c r="L1835" i="6" s="1"/>
  <c r="J1835" i="6" s="1"/>
  <c r="K1836" i="6" s="1"/>
  <c r="Q1836" i="6"/>
  <c r="P1836" i="6" s="1"/>
  <c r="N1836" i="6" s="1"/>
  <c r="O1837" i="6" s="1"/>
  <c r="Q1837" i="6" l="1"/>
  <c r="P1837" i="6" s="1"/>
  <c r="N1837" i="6" s="1"/>
  <c r="O1838" i="6" s="1"/>
  <c r="M1836" i="6"/>
  <c r="L1836" i="6" s="1"/>
  <c r="J1836" i="6" s="1"/>
  <c r="K1837" i="6" s="1"/>
  <c r="M1837" i="6" l="1"/>
  <c r="L1837" i="6" s="1"/>
  <c r="J1837" i="6" s="1"/>
  <c r="K1838" i="6" s="1"/>
  <c r="Q1838" i="6"/>
  <c r="P1838" i="6" s="1"/>
  <c r="N1838" i="6" s="1"/>
  <c r="O1839" i="6" s="1"/>
  <c r="Q1839" i="6" l="1"/>
  <c r="P1839" i="6" s="1"/>
  <c r="N1839" i="6" s="1"/>
  <c r="O1840" i="6" s="1"/>
  <c r="M1838" i="6"/>
  <c r="L1838" i="6" s="1"/>
  <c r="J1838" i="6" s="1"/>
  <c r="K1839" i="6" s="1"/>
  <c r="M1839" i="6" l="1"/>
  <c r="L1839" i="6" s="1"/>
  <c r="J1839" i="6" s="1"/>
  <c r="K1840" i="6" s="1"/>
  <c r="Q1840" i="6"/>
  <c r="P1840" i="6" s="1"/>
  <c r="N1840" i="6" s="1"/>
  <c r="O1841" i="6" s="1"/>
  <c r="Q1841" i="6" l="1"/>
  <c r="P1841" i="6" s="1"/>
  <c r="N1841" i="6" s="1"/>
  <c r="O1842" i="6" s="1"/>
  <c r="M1840" i="6"/>
  <c r="L1840" i="6" s="1"/>
  <c r="J1840" i="6" s="1"/>
  <c r="K1841" i="6" s="1"/>
  <c r="M1841" i="6" l="1"/>
  <c r="L1841" i="6" s="1"/>
  <c r="J1841" i="6" s="1"/>
  <c r="K1842" i="6" s="1"/>
  <c r="Q1842" i="6"/>
  <c r="P1842" i="6" s="1"/>
  <c r="N1842" i="6" s="1"/>
  <c r="O1843" i="6" s="1"/>
  <c r="Q1843" i="6" l="1"/>
  <c r="P1843" i="6" s="1"/>
  <c r="N1843" i="6" s="1"/>
  <c r="O1844" i="6" s="1"/>
  <c r="M1842" i="6"/>
  <c r="L1842" i="6" s="1"/>
  <c r="J1842" i="6" s="1"/>
  <c r="K1843" i="6" s="1"/>
  <c r="M1843" i="6" l="1"/>
  <c r="L1843" i="6" s="1"/>
  <c r="J1843" i="6" s="1"/>
  <c r="K1844" i="6" s="1"/>
  <c r="Q1844" i="6"/>
  <c r="P1844" i="6" s="1"/>
  <c r="N1844" i="6" s="1"/>
  <c r="O1845" i="6" s="1"/>
  <c r="Q1845" i="6" l="1"/>
  <c r="P1845" i="6" s="1"/>
  <c r="N1845" i="6" s="1"/>
  <c r="O1846" i="6" s="1"/>
  <c r="M1844" i="6"/>
  <c r="L1844" i="6" s="1"/>
  <c r="J1844" i="6" s="1"/>
  <c r="K1845" i="6" s="1"/>
  <c r="M1845" i="6" l="1"/>
  <c r="L1845" i="6" s="1"/>
  <c r="J1845" i="6" s="1"/>
  <c r="K1846" i="6" s="1"/>
  <c r="Q1846" i="6"/>
  <c r="P1846" i="6" s="1"/>
  <c r="N1846" i="6" s="1"/>
  <c r="O1847" i="6" s="1"/>
  <c r="Q1847" i="6" l="1"/>
  <c r="P1847" i="6" s="1"/>
  <c r="N1847" i="6" s="1"/>
  <c r="O1848" i="6" s="1"/>
  <c r="M1846" i="6"/>
  <c r="L1846" i="6" s="1"/>
  <c r="J1846" i="6" s="1"/>
  <c r="K1847" i="6" s="1"/>
  <c r="Q1848" i="6" l="1"/>
  <c r="P1848" i="6" s="1"/>
  <c r="N1848" i="6" s="1"/>
  <c r="O1849" i="6" s="1"/>
  <c r="M1847" i="6"/>
  <c r="L1847" i="6" s="1"/>
  <c r="J1847" i="6" s="1"/>
  <c r="K1848" i="6" s="1"/>
  <c r="M1848" i="6" l="1"/>
  <c r="L1848" i="6" s="1"/>
  <c r="J1848" i="6" s="1"/>
  <c r="K1849" i="6" s="1"/>
  <c r="Q1849" i="6"/>
  <c r="P1849" i="6" s="1"/>
  <c r="N1849" i="6" s="1"/>
  <c r="O1850" i="6" s="1"/>
  <c r="Q1850" i="6" l="1"/>
  <c r="P1850" i="6" s="1"/>
  <c r="N1850" i="6" s="1"/>
  <c r="O1851" i="6" s="1"/>
  <c r="M1849" i="6"/>
  <c r="L1849" i="6" s="1"/>
  <c r="J1849" i="6" s="1"/>
  <c r="K1850" i="6" s="1"/>
  <c r="Q1851" i="6" l="1"/>
  <c r="P1851" i="6" s="1"/>
  <c r="N1851" i="6" s="1"/>
  <c r="O1852" i="6" s="1"/>
  <c r="M1850" i="6"/>
  <c r="L1850" i="6" s="1"/>
  <c r="J1850" i="6" s="1"/>
  <c r="K1851" i="6" s="1"/>
  <c r="M1851" i="6" l="1"/>
  <c r="L1851" i="6" s="1"/>
  <c r="J1851" i="6" s="1"/>
  <c r="K1852" i="6" s="1"/>
  <c r="Q1852" i="6"/>
  <c r="P1852" i="6" s="1"/>
  <c r="N1852" i="6" s="1"/>
  <c r="O1853" i="6" s="1"/>
  <c r="M1852" i="6" l="1"/>
  <c r="L1852" i="6" s="1"/>
  <c r="J1852" i="6" s="1"/>
  <c r="K1853" i="6" s="1"/>
  <c r="Q1853" i="6"/>
  <c r="P1853" i="6" s="1"/>
  <c r="N1853" i="6" s="1"/>
  <c r="O1854" i="6" s="1"/>
  <c r="Q1854" i="6" l="1"/>
  <c r="P1854" i="6" s="1"/>
  <c r="N1854" i="6" s="1"/>
  <c r="O1855" i="6" s="1"/>
  <c r="M1853" i="6"/>
  <c r="L1853" i="6" s="1"/>
  <c r="J1853" i="6" s="1"/>
  <c r="K1854" i="6" s="1"/>
  <c r="Q1855" i="6" l="1"/>
  <c r="P1855" i="6" s="1"/>
  <c r="N1855" i="6" s="1"/>
  <c r="O1856" i="6" s="1"/>
  <c r="M1854" i="6"/>
  <c r="L1854" i="6" s="1"/>
  <c r="J1854" i="6" s="1"/>
  <c r="K1855" i="6" s="1"/>
  <c r="M1855" i="6" l="1"/>
  <c r="L1855" i="6" s="1"/>
  <c r="J1855" i="6" s="1"/>
  <c r="K1856" i="6" s="1"/>
  <c r="Q1856" i="6"/>
  <c r="P1856" i="6" s="1"/>
  <c r="N1856" i="6" s="1"/>
  <c r="O1857" i="6" s="1"/>
  <c r="Q1857" i="6" l="1"/>
  <c r="P1857" i="6" s="1"/>
  <c r="N1857" i="6" s="1"/>
  <c r="O1858" i="6" s="1"/>
  <c r="M1856" i="6"/>
  <c r="L1856" i="6" s="1"/>
  <c r="J1856" i="6" s="1"/>
  <c r="K1857" i="6" s="1"/>
  <c r="M1857" i="6" l="1"/>
  <c r="L1857" i="6" s="1"/>
  <c r="J1857" i="6" s="1"/>
  <c r="K1858" i="6" s="1"/>
  <c r="Q1858" i="6"/>
  <c r="P1858" i="6" s="1"/>
  <c r="N1858" i="6" s="1"/>
  <c r="O1859" i="6" s="1"/>
  <c r="Q1859" i="6" l="1"/>
  <c r="P1859" i="6" s="1"/>
  <c r="N1859" i="6" s="1"/>
  <c r="O1860" i="6" s="1"/>
  <c r="M1858" i="6"/>
  <c r="L1858" i="6" s="1"/>
  <c r="J1858" i="6" s="1"/>
  <c r="K1859" i="6" s="1"/>
  <c r="M1859" i="6" l="1"/>
  <c r="L1859" i="6" s="1"/>
  <c r="J1859" i="6" s="1"/>
  <c r="K1860" i="6" s="1"/>
  <c r="Q1860" i="6"/>
  <c r="P1860" i="6" s="1"/>
  <c r="N1860" i="6" s="1"/>
  <c r="O1861" i="6" s="1"/>
  <c r="Q1861" i="6" l="1"/>
  <c r="P1861" i="6" s="1"/>
  <c r="N1861" i="6" s="1"/>
  <c r="O1862" i="6" s="1"/>
  <c r="M1860" i="6"/>
  <c r="L1860" i="6" s="1"/>
  <c r="J1860" i="6" s="1"/>
  <c r="K1861" i="6" s="1"/>
  <c r="M1861" i="6" l="1"/>
  <c r="L1861" i="6" s="1"/>
  <c r="J1861" i="6" s="1"/>
  <c r="K1862" i="6" s="1"/>
  <c r="Q1862" i="6"/>
  <c r="P1862" i="6" s="1"/>
  <c r="N1862" i="6" s="1"/>
  <c r="O1863" i="6" s="1"/>
  <c r="Q1863" i="6" l="1"/>
  <c r="P1863" i="6" s="1"/>
  <c r="N1863" i="6" s="1"/>
  <c r="O1864" i="6" s="1"/>
  <c r="M1862" i="6"/>
  <c r="L1862" i="6" s="1"/>
  <c r="J1862" i="6" s="1"/>
  <c r="K1863" i="6" s="1"/>
  <c r="M1863" i="6" l="1"/>
  <c r="L1863" i="6" s="1"/>
  <c r="J1863" i="6" s="1"/>
  <c r="K1864" i="6" s="1"/>
  <c r="Q1864" i="6"/>
  <c r="P1864" i="6" s="1"/>
  <c r="N1864" i="6" s="1"/>
  <c r="O1865" i="6" s="1"/>
  <c r="Q1865" i="6" l="1"/>
  <c r="P1865" i="6" s="1"/>
  <c r="N1865" i="6" s="1"/>
  <c r="O1866" i="6" s="1"/>
  <c r="M1864" i="6"/>
  <c r="L1864" i="6" s="1"/>
  <c r="J1864" i="6" s="1"/>
  <c r="K1865" i="6" s="1"/>
  <c r="M1865" i="6" l="1"/>
  <c r="L1865" i="6" s="1"/>
  <c r="J1865" i="6" s="1"/>
  <c r="K1866" i="6" s="1"/>
  <c r="Q1866" i="6"/>
  <c r="P1866" i="6" s="1"/>
  <c r="N1866" i="6" s="1"/>
  <c r="O1867" i="6" s="1"/>
  <c r="Q1867" i="6" l="1"/>
  <c r="P1867" i="6" s="1"/>
  <c r="N1867" i="6" s="1"/>
  <c r="O1868" i="6" s="1"/>
  <c r="M1866" i="6"/>
  <c r="L1866" i="6" s="1"/>
  <c r="J1866" i="6" s="1"/>
  <c r="K1867" i="6" s="1"/>
  <c r="M1867" i="6" l="1"/>
  <c r="L1867" i="6" s="1"/>
  <c r="J1867" i="6" s="1"/>
  <c r="K1868" i="6" s="1"/>
  <c r="Q1868" i="6"/>
  <c r="P1868" i="6" s="1"/>
  <c r="N1868" i="6" s="1"/>
  <c r="O1869" i="6" s="1"/>
  <c r="Q1869" i="6" l="1"/>
  <c r="P1869" i="6" s="1"/>
  <c r="N1869" i="6" s="1"/>
  <c r="O1870" i="6" s="1"/>
  <c r="M1868" i="6"/>
  <c r="L1868" i="6" s="1"/>
  <c r="J1868" i="6" s="1"/>
  <c r="K1869" i="6" s="1"/>
  <c r="M1869" i="6" l="1"/>
  <c r="L1869" i="6" s="1"/>
  <c r="J1869" i="6" s="1"/>
  <c r="K1870" i="6" s="1"/>
  <c r="Q1870" i="6"/>
  <c r="P1870" i="6" s="1"/>
  <c r="N1870" i="6" s="1"/>
  <c r="O1871" i="6" s="1"/>
  <c r="Q1871" i="6" l="1"/>
  <c r="P1871" i="6" s="1"/>
  <c r="N1871" i="6" s="1"/>
  <c r="O1872" i="6" s="1"/>
  <c r="M1870" i="6"/>
  <c r="L1870" i="6" s="1"/>
  <c r="J1870" i="6" s="1"/>
  <c r="K1871" i="6" s="1"/>
  <c r="M1871" i="6" l="1"/>
  <c r="L1871" i="6" s="1"/>
  <c r="J1871" i="6" s="1"/>
  <c r="K1872" i="6" s="1"/>
  <c r="Q1872" i="6"/>
  <c r="P1872" i="6" s="1"/>
  <c r="N1872" i="6" s="1"/>
  <c r="O1873" i="6" s="1"/>
  <c r="Q1873" i="6" l="1"/>
  <c r="P1873" i="6" s="1"/>
  <c r="N1873" i="6" s="1"/>
  <c r="O1874" i="6" s="1"/>
  <c r="M1872" i="6"/>
  <c r="L1872" i="6" s="1"/>
  <c r="J1872" i="6" s="1"/>
  <c r="K1873" i="6" s="1"/>
  <c r="M1873" i="6" l="1"/>
  <c r="L1873" i="6" s="1"/>
  <c r="J1873" i="6" s="1"/>
  <c r="K1874" i="6" s="1"/>
  <c r="Q1874" i="6"/>
  <c r="P1874" i="6" s="1"/>
  <c r="N1874" i="6" s="1"/>
  <c r="O1875" i="6" s="1"/>
  <c r="Q1875" i="6" l="1"/>
  <c r="P1875" i="6" s="1"/>
  <c r="N1875" i="6" s="1"/>
  <c r="O1876" i="6" s="1"/>
  <c r="M1874" i="6"/>
  <c r="L1874" i="6" s="1"/>
  <c r="J1874" i="6" s="1"/>
  <c r="K1875" i="6" s="1"/>
  <c r="M1875" i="6" l="1"/>
  <c r="L1875" i="6" s="1"/>
  <c r="J1875" i="6" s="1"/>
  <c r="K1876" i="6" s="1"/>
  <c r="Q1876" i="6"/>
  <c r="P1876" i="6" s="1"/>
  <c r="N1876" i="6" s="1"/>
  <c r="O1877" i="6" s="1"/>
  <c r="Q1877" i="6" l="1"/>
  <c r="P1877" i="6" s="1"/>
  <c r="N1877" i="6" s="1"/>
  <c r="O1878" i="6" s="1"/>
  <c r="M1876" i="6"/>
  <c r="L1876" i="6" s="1"/>
  <c r="J1876" i="6" s="1"/>
  <c r="K1877" i="6" s="1"/>
  <c r="M1877" i="6" l="1"/>
  <c r="L1877" i="6" s="1"/>
  <c r="J1877" i="6" s="1"/>
  <c r="K1878" i="6" s="1"/>
  <c r="Q1878" i="6"/>
  <c r="P1878" i="6" s="1"/>
  <c r="N1878" i="6" s="1"/>
  <c r="O1879" i="6" s="1"/>
  <c r="Q1879" i="6" l="1"/>
  <c r="P1879" i="6" s="1"/>
  <c r="N1879" i="6" s="1"/>
  <c r="O1880" i="6" s="1"/>
  <c r="M1878" i="6"/>
  <c r="L1878" i="6" s="1"/>
  <c r="J1878" i="6" s="1"/>
  <c r="K1879" i="6" s="1"/>
  <c r="M1879" i="6" l="1"/>
  <c r="L1879" i="6" s="1"/>
  <c r="J1879" i="6" s="1"/>
  <c r="K1880" i="6" s="1"/>
  <c r="Q1880" i="6"/>
  <c r="P1880" i="6" s="1"/>
  <c r="N1880" i="6" s="1"/>
  <c r="O1881" i="6" s="1"/>
  <c r="Q1881" i="6" l="1"/>
  <c r="P1881" i="6" s="1"/>
  <c r="N1881" i="6" s="1"/>
  <c r="O1882" i="6" s="1"/>
  <c r="M1880" i="6"/>
  <c r="L1880" i="6" s="1"/>
  <c r="J1880" i="6" s="1"/>
  <c r="K1881" i="6" s="1"/>
  <c r="M1881" i="6" l="1"/>
  <c r="L1881" i="6" s="1"/>
  <c r="J1881" i="6" s="1"/>
  <c r="K1882" i="6" s="1"/>
  <c r="Q1882" i="6"/>
  <c r="P1882" i="6" s="1"/>
  <c r="N1882" i="6" s="1"/>
  <c r="O1883" i="6" s="1"/>
  <c r="Q1883" i="6" l="1"/>
  <c r="P1883" i="6" s="1"/>
  <c r="N1883" i="6" s="1"/>
  <c r="O1884" i="6" s="1"/>
  <c r="M1882" i="6"/>
  <c r="L1882" i="6" s="1"/>
  <c r="J1882" i="6" s="1"/>
  <c r="K1883" i="6" s="1"/>
  <c r="M1883" i="6" l="1"/>
  <c r="L1883" i="6" s="1"/>
  <c r="J1883" i="6" s="1"/>
  <c r="K1884" i="6" s="1"/>
  <c r="Q1884" i="6"/>
  <c r="P1884" i="6" s="1"/>
  <c r="N1884" i="6" s="1"/>
  <c r="O1885" i="6" s="1"/>
  <c r="Q1885" i="6" l="1"/>
  <c r="P1885" i="6" s="1"/>
  <c r="N1885" i="6" s="1"/>
  <c r="O1886" i="6" s="1"/>
  <c r="M1884" i="6"/>
  <c r="L1884" i="6" s="1"/>
  <c r="J1884" i="6" s="1"/>
  <c r="K1885" i="6" s="1"/>
  <c r="M1885" i="6" l="1"/>
  <c r="L1885" i="6" s="1"/>
  <c r="J1885" i="6" s="1"/>
  <c r="K1886" i="6" s="1"/>
  <c r="Q1886" i="6"/>
  <c r="P1886" i="6" s="1"/>
  <c r="N1886" i="6" s="1"/>
  <c r="O1887" i="6" s="1"/>
  <c r="Q1887" i="6" l="1"/>
  <c r="P1887" i="6" s="1"/>
  <c r="N1887" i="6" s="1"/>
  <c r="O1888" i="6" s="1"/>
  <c r="M1886" i="6"/>
  <c r="L1886" i="6" s="1"/>
  <c r="J1886" i="6" s="1"/>
  <c r="K1887" i="6" s="1"/>
  <c r="M1887" i="6" l="1"/>
  <c r="L1887" i="6" s="1"/>
  <c r="J1887" i="6" s="1"/>
  <c r="K1888" i="6" s="1"/>
  <c r="Q1888" i="6"/>
  <c r="P1888" i="6" s="1"/>
  <c r="N1888" i="6" s="1"/>
  <c r="O1889" i="6" s="1"/>
  <c r="Q1889" i="6" l="1"/>
  <c r="P1889" i="6" s="1"/>
  <c r="N1889" i="6" s="1"/>
  <c r="O1890" i="6" s="1"/>
  <c r="M1888" i="6"/>
  <c r="L1888" i="6" s="1"/>
  <c r="J1888" i="6" s="1"/>
  <c r="K1889" i="6" s="1"/>
  <c r="M1889" i="6" l="1"/>
  <c r="L1889" i="6" s="1"/>
  <c r="J1889" i="6" s="1"/>
  <c r="K1890" i="6" s="1"/>
  <c r="Q1890" i="6"/>
  <c r="P1890" i="6" s="1"/>
  <c r="N1890" i="6" s="1"/>
  <c r="O1891" i="6" s="1"/>
  <c r="Q1891" i="6" l="1"/>
  <c r="P1891" i="6" s="1"/>
  <c r="N1891" i="6" s="1"/>
  <c r="O1892" i="6" s="1"/>
  <c r="M1890" i="6"/>
  <c r="L1890" i="6" s="1"/>
  <c r="J1890" i="6" s="1"/>
  <c r="K1891" i="6" s="1"/>
  <c r="M1891" i="6" l="1"/>
  <c r="L1891" i="6" s="1"/>
  <c r="J1891" i="6" s="1"/>
  <c r="K1892" i="6" s="1"/>
  <c r="Q1892" i="6"/>
  <c r="P1892" i="6" s="1"/>
  <c r="N1892" i="6" s="1"/>
  <c r="O1893" i="6" s="1"/>
  <c r="Q1893" i="6" l="1"/>
  <c r="P1893" i="6" s="1"/>
  <c r="N1893" i="6" s="1"/>
  <c r="O1894" i="6" s="1"/>
  <c r="M1892" i="6"/>
  <c r="L1892" i="6" s="1"/>
  <c r="J1892" i="6" s="1"/>
  <c r="K1893" i="6" s="1"/>
  <c r="M1893" i="6" l="1"/>
  <c r="L1893" i="6" s="1"/>
  <c r="J1893" i="6" s="1"/>
  <c r="K1894" i="6" s="1"/>
  <c r="Q1894" i="6"/>
  <c r="P1894" i="6" s="1"/>
  <c r="N1894" i="6" s="1"/>
  <c r="O1895" i="6" s="1"/>
  <c r="Q1895" i="6" l="1"/>
  <c r="P1895" i="6" s="1"/>
  <c r="N1895" i="6" s="1"/>
  <c r="O1896" i="6" s="1"/>
  <c r="M1894" i="6"/>
  <c r="L1894" i="6" s="1"/>
  <c r="J1894" i="6" s="1"/>
  <c r="K1895" i="6" s="1"/>
  <c r="M1895" i="6" l="1"/>
  <c r="L1895" i="6" s="1"/>
  <c r="J1895" i="6" s="1"/>
  <c r="K1896" i="6" s="1"/>
  <c r="Q1896" i="6"/>
  <c r="P1896" i="6" s="1"/>
  <c r="N1896" i="6" s="1"/>
  <c r="O1897" i="6" s="1"/>
  <c r="Q1897" i="6" l="1"/>
  <c r="P1897" i="6" s="1"/>
  <c r="N1897" i="6" s="1"/>
  <c r="O1898" i="6" s="1"/>
  <c r="M1896" i="6"/>
  <c r="L1896" i="6" s="1"/>
  <c r="J1896" i="6" s="1"/>
  <c r="K1897" i="6" s="1"/>
  <c r="M1897" i="6" l="1"/>
  <c r="L1897" i="6" s="1"/>
  <c r="J1897" i="6" s="1"/>
  <c r="K1898" i="6" s="1"/>
  <c r="Q1898" i="6"/>
  <c r="P1898" i="6" s="1"/>
  <c r="N1898" i="6" s="1"/>
  <c r="O1899" i="6" s="1"/>
  <c r="Q1899" i="6" l="1"/>
  <c r="P1899" i="6" s="1"/>
  <c r="N1899" i="6" s="1"/>
  <c r="O1900" i="6" s="1"/>
  <c r="M1898" i="6"/>
  <c r="L1898" i="6" s="1"/>
  <c r="J1898" i="6" s="1"/>
  <c r="K1899" i="6" s="1"/>
  <c r="M1899" i="6" l="1"/>
  <c r="L1899" i="6" s="1"/>
  <c r="J1899" i="6" s="1"/>
  <c r="K1900" i="6" s="1"/>
  <c r="Q1900" i="6"/>
  <c r="P1900" i="6" s="1"/>
  <c r="N1900" i="6" s="1"/>
  <c r="O1901" i="6" s="1"/>
  <c r="Q1901" i="6" l="1"/>
  <c r="P1901" i="6" s="1"/>
  <c r="N1901" i="6" s="1"/>
  <c r="O1902" i="6" s="1"/>
  <c r="M1900" i="6"/>
  <c r="L1900" i="6" s="1"/>
  <c r="J1900" i="6" s="1"/>
  <c r="K1901" i="6" s="1"/>
  <c r="M1901" i="6" l="1"/>
  <c r="L1901" i="6" s="1"/>
  <c r="J1901" i="6" s="1"/>
  <c r="K1902" i="6" s="1"/>
  <c r="Q1902" i="6"/>
  <c r="P1902" i="6" s="1"/>
  <c r="N1902" i="6" s="1"/>
  <c r="O1903" i="6" s="1"/>
  <c r="Q1903" i="6" l="1"/>
  <c r="P1903" i="6" s="1"/>
  <c r="N1903" i="6" s="1"/>
  <c r="O1904" i="6" s="1"/>
  <c r="M1902" i="6"/>
  <c r="L1902" i="6" s="1"/>
  <c r="J1902" i="6" s="1"/>
  <c r="K1903" i="6" s="1"/>
  <c r="M1903" i="6" l="1"/>
  <c r="L1903" i="6" s="1"/>
  <c r="J1903" i="6" s="1"/>
  <c r="K1904" i="6" s="1"/>
  <c r="Q1904" i="6"/>
  <c r="P1904" i="6" s="1"/>
  <c r="N1904" i="6" s="1"/>
  <c r="O1905" i="6" s="1"/>
  <c r="Q1905" i="6" l="1"/>
  <c r="P1905" i="6" s="1"/>
  <c r="N1905" i="6" s="1"/>
  <c r="O1906" i="6" s="1"/>
  <c r="M1904" i="6"/>
  <c r="L1904" i="6" s="1"/>
  <c r="J1904" i="6" s="1"/>
  <c r="K1905" i="6" s="1"/>
  <c r="M1905" i="6" l="1"/>
  <c r="L1905" i="6" s="1"/>
  <c r="J1905" i="6" s="1"/>
  <c r="K1906" i="6" s="1"/>
  <c r="Q1906" i="6"/>
  <c r="P1906" i="6" s="1"/>
  <c r="N1906" i="6" s="1"/>
  <c r="O1907" i="6" s="1"/>
  <c r="Q1907" i="6" l="1"/>
  <c r="P1907" i="6" s="1"/>
  <c r="N1907" i="6" s="1"/>
  <c r="O1908" i="6" s="1"/>
  <c r="M1906" i="6"/>
  <c r="L1906" i="6" s="1"/>
  <c r="J1906" i="6" s="1"/>
  <c r="K1907" i="6" s="1"/>
  <c r="M1907" i="6" l="1"/>
  <c r="L1907" i="6" s="1"/>
  <c r="J1907" i="6" s="1"/>
  <c r="K1908" i="6" s="1"/>
  <c r="Q1908" i="6"/>
  <c r="P1908" i="6" s="1"/>
  <c r="N1908" i="6" s="1"/>
  <c r="O1909" i="6" s="1"/>
  <c r="Q1909" i="6" l="1"/>
  <c r="P1909" i="6" s="1"/>
  <c r="N1909" i="6" s="1"/>
  <c r="O1910" i="6" s="1"/>
  <c r="M1908" i="6"/>
  <c r="L1908" i="6" s="1"/>
  <c r="J1908" i="6" s="1"/>
  <c r="K1909" i="6" s="1"/>
  <c r="M1909" i="6" l="1"/>
  <c r="L1909" i="6" s="1"/>
  <c r="J1909" i="6" s="1"/>
  <c r="K1910" i="6" s="1"/>
  <c r="Q1910" i="6"/>
  <c r="P1910" i="6" s="1"/>
  <c r="N1910" i="6" s="1"/>
  <c r="O1911" i="6" s="1"/>
  <c r="Q1911" i="6" l="1"/>
  <c r="P1911" i="6" s="1"/>
  <c r="N1911" i="6" s="1"/>
  <c r="O1912" i="6" s="1"/>
  <c r="M1910" i="6"/>
  <c r="L1910" i="6" s="1"/>
  <c r="J1910" i="6" s="1"/>
  <c r="K1911" i="6" s="1"/>
  <c r="M1911" i="6" l="1"/>
  <c r="L1911" i="6" s="1"/>
  <c r="J1911" i="6" s="1"/>
  <c r="K1912" i="6" s="1"/>
  <c r="Q1912" i="6"/>
  <c r="P1912" i="6" s="1"/>
  <c r="N1912" i="6" s="1"/>
  <c r="O1913" i="6" s="1"/>
  <c r="Q1913" i="6" l="1"/>
  <c r="P1913" i="6" s="1"/>
  <c r="N1913" i="6" s="1"/>
  <c r="O1914" i="6" s="1"/>
  <c r="M1912" i="6"/>
  <c r="L1912" i="6" s="1"/>
  <c r="J1912" i="6" s="1"/>
  <c r="K1913" i="6" s="1"/>
  <c r="M1913" i="6" l="1"/>
  <c r="L1913" i="6" s="1"/>
  <c r="J1913" i="6" s="1"/>
  <c r="K1914" i="6" s="1"/>
  <c r="Q1914" i="6"/>
  <c r="P1914" i="6" s="1"/>
  <c r="N1914" i="6" s="1"/>
  <c r="O1915" i="6" s="1"/>
  <c r="Q1915" i="6" l="1"/>
  <c r="P1915" i="6" s="1"/>
  <c r="N1915" i="6" s="1"/>
  <c r="O1916" i="6" s="1"/>
  <c r="M1914" i="6"/>
  <c r="L1914" i="6" s="1"/>
  <c r="J1914" i="6" s="1"/>
  <c r="K1915" i="6" s="1"/>
  <c r="M1915" i="6" l="1"/>
  <c r="L1915" i="6" s="1"/>
  <c r="J1915" i="6" s="1"/>
  <c r="K1916" i="6" s="1"/>
  <c r="Q1916" i="6"/>
  <c r="P1916" i="6" s="1"/>
  <c r="N1916" i="6" s="1"/>
  <c r="O1917" i="6" s="1"/>
  <c r="Q1917" i="6" l="1"/>
  <c r="P1917" i="6" s="1"/>
  <c r="N1917" i="6" s="1"/>
  <c r="O1918" i="6" s="1"/>
  <c r="M1916" i="6"/>
  <c r="L1916" i="6" s="1"/>
  <c r="J1916" i="6" s="1"/>
  <c r="K1917" i="6" s="1"/>
  <c r="M1917" i="6" l="1"/>
  <c r="L1917" i="6" s="1"/>
  <c r="J1917" i="6" s="1"/>
  <c r="K1918" i="6" s="1"/>
  <c r="Q1918" i="6"/>
  <c r="P1918" i="6" s="1"/>
  <c r="N1918" i="6" s="1"/>
  <c r="O1919" i="6" s="1"/>
  <c r="Q1919" i="6" l="1"/>
  <c r="P1919" i="6" s="1"/>
  <c r="N1919" i="6" s="1"/>
  <c r="O1920" i="6" s="1"/>
  <c r="M1918" i="6"/>
  <c r="L1918" i="6" s="1"/>
  <c r="J1918" i="6" s="1"/>
  <c r="K1919" i="6" s="1"/>
  <c r="M1919" i="6" l="1"/>
  <c r="L1919" i="6" s="1"/>
  <c r="J1919" i="6" s="1"/>
  <c r="K1920" i="6" s="1"/>
  <c r="Q1920" i="6"/>
  <c r="P1920" i="6" s="1"/>
  <c r="N1920" i="6" s="1"/>
  <c r="O1921" i="6" s="1"/>
  <c r="Q1921" i="6" l="1"/>
  <c r="P1921" i="6" s="1"/>
  <c r="N1921" i="6" s="1"/>
  <c r="O1922" i="6" s="1"/>
  <c r="M1920" i="6"/>
  <c r="L1920" i="6" s="1"/>
  <c r="J1920" i="6" s="1"/>
  <c r="K1921" i="6" s="1"/>
  <c r="M1921" i="6" l="1"/>
  <c r="L1921" i="6" s="1"/>
  <c r="J1921" i="6" s="1"/>
  <c r="K1922" i="6" s="1"/>
  <c r="Q1922" i="6"/>
  <c r="P1922" i="6" s="1"/>
  <c r="N1922" i="6" s="1"/>
  <c r="O1923" i="6" s="1"/>
  <c r="Q1923" i="6" l="1"/>
  <c r="P1923" i="6" s="1"/>
  <c r="N1923" i="6" s="1"/>
  <c r="O1924" i="6" s="1"/>
  <c r="M1922" i="6"/>
  <c r="L1922" i="6" s="1"/>
  <c r="J1922" i="6" s="1"/>
  <c r="K1923" i="6" s="1"/>
  <c r="M1923" i="6" l="1"/>
  <c r="L1923" i="6" s="1"/>
  <c r="J1923" i="6" s="1"/>
  <c r="K1924" i="6" s="1"/>
  <c r="Q1924" i="6"/>
  <c r="P1924" i="6" s="1"/>
  <c r="N1924" i="6" s="1"/>
  <c r="O1925" i="6" s="1"/>
  <c r="Q1925" i="6" l="1"/>
  <c r="P1925" i="6" s="1"/>
  <c r="N1925" i="6" s="1"/>
  <c r="O1926" i="6" s="1"/>
  <c r="M1924" i="6"/>
  <c r="L1924" i="6" s="1"/>
  <c r="J1924" i="6" s="1"/>
  <c r="K1925" i="6" s="1"/>
  <c r="M1925" i="6" l="1"/>
  <c r="L1925" i="6" s="1"/>
  <c r="J1925" i="6" s="1"/>
  <c r="K1926" i="6" s="1"/>
  <c r="Q1926" i="6"/>
  <c r="P1926" i="6" s="1"/>
  <c r="N1926" i="6" s="1"/>
  <c r="O1927" i="6" s="1"/>
  <c r="Q1927" i="6" l="1"/>
  <c r="P1927" i="6" s="1"/>
  <c r="N1927" i="6" s="1"/>
  <c r="O1928" i="6" s="1"/>
  <c r="M1926" i="6"/>
  <c r="L1926" i="6" s="1"/>
  <c r="J1926" i="6" s="1"/>
  <c r="K1927" i="6" s="1"/>
  <c r="M1927" i="6" l="1"/>
  <c r="L1927" i="6" s="1"/>
  <c r="J1927" i="6" s="1"/>
  <c r="K1928" i="6" s="1"/>
  <c r="Q1928" i="6"/>
  <c r="P1928" i="6" s="1"/>
  <c r="N1928" i="6" s="1"/>
  <c r="O1929" i="6" s="1"/>
  <c r="Q1929" i="6" l="1"/>
  <c r="P1929" i="6" s="1"/>
  <c r="N1929" i="6" s="1"/>
  <c r="O1930" i="6" s="1"/>
  <c r="M1928" i="6"/>
  <c r="L1928" i="6" s="1"/>
  <c r="J1928" i="6" s="1"/>
  <c r="K1929" i="6" s="1"/>
  <c r="Q1930" i="6" l="1"/>
  <c r="P1930" i="6" s="1"/>
  <c r="N1930" i="6" s="1"/>
  <c r="O1931" i="6" s="1"/>
  <c r="M1929" i="6"/>
  <c r="L1929" i="6" s="1"/>
  <c r="J1929" i="6" s="1"/>
  <c r="K1930" i="6" s="1"/>
  <c r="M1930" i="6" l="1"/>
  <c r="L1930" i="6" s="1"/>
  <c r="J1930" i="6" s="1"/>
  <c r="K1931" i="6" s="1"/>
  <c r="Q1931" i="6"/>
  <c r="P1931" i="6" s="1"/>
  <c r="N1931" i="6" s="1"/>
  <c r="O1932" i="6" s="1"/>
  <c r="Q1932" i="6" l="1"/>
  <c r="P1932" i="6" s="1"/>
  <c r="N1932" i="6" s="1"/>
  <c r="O1933" i="6" s="1"/>
  <c r="M1931" i="6"/>
  <c r="L1931" i="6" s="1"/>
  <c r="J1931" i="6" s="1"/>
  <c r="K1932" i="6" s="1"/>
  <c r="M1932" i="6" l="1"/>
  <c r="L1932" i="6" s="1"/>
  <c r="J1932" i="6" s="1"/>
  <c r="K1933" i="6" s="1"/>
  <c r="Q1933" i="6"/>
  <c r="P1933" i="6" s="1"/>
  <c r="N1933" i="6" s="1"/>
  <c r="O1934" i="6" s="1"/>
  <c r="M1933" i="6" l="1"/>
  <c r="L1933" i="6" s="1"/>
  <c r="J1933" i="6" s="1"/>
  <c r="K1934" i="6" s="1"/>
  <c r="Q1934" i="6"/>
  <c r="P1934" i="6" s="1"/>
  <c r="N1934" i="6" s="1"/>
  <c r="O1935" i="6" s="1"/>
  <c r="Q1935" i="6" l="1"/>
  <c r="P1935" i="6" s="1"/>
  <c r="N1935" i="6" s="1"/>
  <c r="O1936" i="6" s="1"/>
  <c r="M1934" i="6"/>
  <c r="L1934" i="6" s="1"/>
  <c r="J1934" i="6" s="1"/>
  <c r="K1935" i="6" s="1"/>
  <c r="Q1936" i="6" l="1"/>
  <c r="P1936" i="6" s="1"/>
  <c r="N1936" i="6" s="1"/>
  <c r="O1937" i="6" s="1"/>
  <c r="M1935" i="6"/>
  <c r="L1935" i="6" s="1"/>
  <c r="J1935" i="6" s="1"/>
  <c r="K1936" i="6" s="1"/>
  <c r="M1936" i="6" l="1"/>
  <c r="L1936" i="6" s="1"/>
  <c r="J1936" i="6" s="1"/>
  <c r="K1937" i="6" s="1"/>
  <c r="Q1937" i="6"/>
  <c r="P1937" i="6" s="1"/>
  <c r="N1937" i="6" s="1"/>
  <c r="O1938" i="6" s="1"/>
  <c r="M1937" i="6" l="1"/>
  <c r="L1937" i="6" s="1"/>
  <c r="J1937" i="6" s="1"/>
  <c r="K1938" i="6" s="1"/>
  <c r="Q1938" i="6"/>
  <c r="P1938" i="6" s="1"/>
  <c r="N1938" i="6" s="1"/>
  <c r="O1939" i="6" s="1"/>
  <c r="Q1939" i="6" l="1"/>
  <c r="P1939" i="6" s="1"/>
  <c r="N1939" i="6" s="1"/>
  <c r="O1940" i="6" s="1"/>
  <c r="M1938" i="6"/>
  <c r="L1938" i="6" s="1"/>
  <c r="J1938" i="6" s="1"/>
  <c r="K1939" i="6" s="1"/>
  <c r="Q1940" i="6" l="1"/>
  <c r="P1940" i="6" s="1"/>
  <c r="N1940" i="6" s="1"/>
  <c r="O1941" i="6" s="1"/>
  <c r="M1939" i="6"/>
  <c r="L1939" i="6" s="1"/>
  <c r="J1939" i="6" s="1"/>
  <c r="K1940" i="6" s="1"/>
  <c r="M1940" i="6" l="1"/>
  <c r="L1940" i="6" s="1"/>
  <c r="J1940" i="6" s="1"/>
  <c r="K1941" i="6" s="1"/>
  <c r="Q1941" i="6"/>
  <c r="P1941" i="6" s="1"/>
  <c r="N1941" i="6" s="1"/>
  <c r="O1942" i="6" s="1"/>
  <c r="M1941" i="6" l="1"/>
  <c r="L1941" i="6" s="1"/>
  <c r="J1941" i="6" s="1"/>
  <c r="K1942" i="6" s="1"/>
  <c r="Q1942" i="6"/>
  <c r="P1942" i="6" s="1"/>
  <c r="N1942" i="6" s="1"/>
  <c r="O1943" i="6" s="1"/>
  <c r="Q1943" i="6" l="1"/>
  <c r="P1943" i="6" s="1"/>
  <c r="N1943" i="6" s="1"/>
  <c r="O1944" i="6" s="1"/>
  <c r="M1942" i="6"/>
  <c r="L1942" i="6" s="1"/>
  <c r="J1942" i="6" s="1"/>
  <c r="K1943" i="6" s="1"/>
  <c r="M1943" i="6" l="1"/>
  <c r="L1943" i="6" s="1"/>
  <c r="J1943" i="6" s="1"/>
  <c r="K1944" i="6" s="1"/>
  <c r="Q1944" i="6"/>
  <c r="P1944" i="6" s="1"/>
  <c r="N1944" i="6" s="1"/>
  <c r="O1945" i="6" s="1"/>
  <c r="Q1945" i="6" l="1"/>
  <c r="P1945" i="6" s="1"/>
  <c r="N1945" i="6" s="1"/>
  <c r="O1946" i="6" s="1"/>
  <c r="M1944" i="6"/>
  <c r="L1944" i="6" s="1"/>
  <c r="J1944" i="6" s="1"/>
  <c r="K1945" i="6" s="1"/>
  <c r="Q1946" i="6" l="1"/>
  <c r="P1946" i="6" s="1"/>
  <c r="N1946" i="6" s="1"/>
  <c r="O1947" i="6" s="1"/>
  <c r="M1945" i="6"/>
  <c r="L1945" i="6" s="1"/>
  <c r="J1945" i="6" s="1"/>
  <c r="K1946" i="6" s="1"/>
  <c r="M1946" i="6" l="1"/>
  <c r="L1946" i="6" s="1"/>
  <c r="J1946" i="6" s="1"/>
  <c r="K1947" i="6" s="1"/>
  <c r="Q1947" i="6"/>
  <c r="P1947" i="6" s="1"/>
  <c r="N1947" i="6" s="1"/>
  <c r="O1948" i="6" s="1"/>
  <c r="Q1948" i="6" l="1"/>
  <c r="P1948" i="6" s="1"/>
  <c r="N1948" i="6" s="1"/>
  <c r="O1949" i="6" s="1"/>
  <c r="M1947" i="6"/>
  <c r="L1947" i="6" s="1"/>
  <c r="J1947" i="6" s="1"/>
  <c r="K1948" i="6" s="1"/>
  <c r="Q1949" i="6" l="1"/>
  <c r="P1949" i="6" s="1"/>
  <c r="N1949" i="6" s="1"/>
  <c r="O1950" i="6" s="1"/>
  <c r="M1948" i="6"/>
  <c r="L1948" i="6" s="1"/>
  <c r="J1948" i="6" s="1"/>
  <c r="K1949" i="6" s="1"/>
  <c r="M1949" i="6" l="1"/>
  <c r="L1949" i="6" s="1"/>
  <c r="J1949" i="6" s="1"/>
  <c r="K1950" i="6" s="1"/>
  <c r="Q1950" i="6"/>
  <c r="P1950" i="6" s="1"/>
  <c r="N1950" i="6" s="1"/>
  <c r="O1951" i="6" s="1"/>
  <c r="Q1951" i="6" l="1"/>
  <c r="P1951" i="6" s="1"/>
  <c r="N1951" i="6" s="1"/>
  <c r="O1952" i="6" s="1"/>
  <c r="M1950" i="6"/>
  <c r="L1950" i="6" s="1"/>
  <c r="J1950" i="6" s="1"/>
  <c r="K1951" i="6" s="1"/>
  <c r="M1951" i="6" l="1"/>
  <c r="L1951" i="6" s="1"/>
  <c r="J1951" i="6" s="1"/>
  <c r="K1952" i="6" s="1"/>
  <c r="Q1952" i="6"/>
  <c r="P1952" i="6" s="1"/>
  <c r="N1952" i="6" s="1"/>
  <c r="O1953" i="6" s="1"/>
  <c r="M1952" i="6" l="1"/>
  <c r="L1952" i="6" s="1"/>
  <c r="J1952" i="6" s="1"/>
  <c r="K1953" i="6" s="1"/>
  <c r="Q1953" i="6"/>
  <c r="P1953" i="6" s="1"/>
  <c r="N1953" i="6" s="1"/>
  <c r="O1954" i="6" s="1"/>
  <c r="Q1954" i="6" l="1"/>
  <c r="P1954" i="6" s="1"/>
  <c r="N1954" i="6" s="1"/>
  <c r="O1955" i="6" s="1"/>
  <c r="M1953" i="6"/>
  <c r="L1953" i="6" s="1"/>
  <c r="J1953" i="6" s="1"/>
  <c r="K1954" i="6" s="1"/>
  <c r="Q1955" i="6" l="1"/>
  <c r="P1955" i="6" s="1"/>
  <c r="N1955" i="6" s="1"/>
  <c r="O1956" i="6" s="1"/>
  <c r="M1954" i="6"/>
  <c r="L1954" i="6" s="1"/>
  <c r="J1954" i="6" s="1"/>
  <c r="K1955" i="6" s="1"/>
  <c r="M1955" i="6" l="1"/>
  <c r="L1955" i="6" s="1"/>
  <c r="J1955" i="6" s="1"/>
  <c r="K1956" i="6" s="1"/>
  <c r="Q1956" i="6"/>
  <c r="P1956" i="6" s="1"/>
  <c r="N1956" i="6" s="1"/>
  <c r="O1957" i="6" s="1"/>
  <c r="Q1957" i="6" l="1"/>
  <c r="P1957" i="6" s="1"/>
  <c r="N1957" i="6" s="1"/>
  <c r="O1958" i="6" s="1"/>
  <c r="M1956" i="6"/>
  <c r="L1956" i="6" s="1"/>
  <c r="J1956" i="6" s="1"/>
  <c r="K1957" i="6" s="1"/>
  <c r="M1957" i="6" l="1"/>
  <c r="L1957" i="6" s="1"/>
  <c r="J1957" i="6" s="1"/>
  <c r="K1958" i="6" s="1"/>
  <c r="Q1958" i="6"/>
  <c r="P1958" i="6" s="1"/>
  <c r="N1958" i="6" s="1"/>
  <c r="O1959" i="6" s="1"/>
  <c r="Q1959" i="6" l="1"/>
  <c r="P1959" i="6" s="1"/>
  <c r="N1959" i="6" s="1"/>
  <c r="O1960" i="6" s="1"/>
  <c r="M1958" i="6"/>
  <c r="L1958" i="6" s="1"/>
  <c r="J1958" i="6" s="1"/>
  <c r="K1959" i="6" s="1"/>
  <c r="M1959" i="6" l="1"/>
  <c r="L1959" i="6" s="1"/>
  <c r="J1959" i="6" s="1"/>
  <c r="K1960" i="6" s="1"/>
  <c r="Q1960" i="6"/>
  <c r="P1960" i="6" s="1"/>
  <c r="N1960" i="6" s="1"/>
  <c r="O1961" i="6" s="1"/>
  <c r="Q1961" i="6" l="1"/>
  <c r="P1961" i="6" s="1"/>
  <c r="N1961" i="6" s="1"/>
  <c r="O1962" i="6" s="1"/>
  <c r="M1960" i="6"/>
  <c r="L1960" i="6" s="1"/>
  <c r="J1960" i="6" s="1"/>
  <c r="K1961" i="6" s="1"/>
  <c r="M1961" i="6" l="1"/>
  <c r="L1961" i="6" s="1"/>
  <c r="J1961" i="6" s="1"/>
  <c r="K1962" i="6" s="1"/>
  <c r="Q1962" i="6"/>
  <c r="P1962" i="6" s="1"/>
  <c r="N1962" i="6" s="1"/>
  <c r="O1963" i="6" s="1"/>
  <c r="Q1963" i="6" l="1"/>
  <c r="P1963" i="6" s="1"/>
  <c r="N1963" i="6" s="1"/>
  <c r="O1964" i="6" s="1"/>
  <c r="M1962" i="6"/>
  <c r="L1962" i="6" s="1"/>
  <c r="J1962" i="6" s="1"/>
  <c r="K1963" i="6" s="1"/>
  <c r="M1963" i="6" l="1"/>
  <c r="L1963" i="6" s="1"/>
  <c r="J1963" i="6" s="1"/>
  <c r="K1964" i="6" s="1"/>
  <c r="Q1964" i="6"/>
  <c r="P1964" i="6" s="1"/>
  <c r="N1964" i="6" s="1"/>
  <c r="O1965" i="6" s="1"/>
  <c r="Q1965" i="6" l="1"/>
  <c r="P1965" i="6" s="1"/>
  <c r="N1965" i="6" s="1"/>
  <c r="O1966" i="6" s="1"/>
  <c r="M1964" i="6"/>
  <c r="L1964" i="6" s="1"/>
  <c r="J1964" i="6" s="1"/>
  <c r="K1965" i="6" s="1"/>
  <c r="M1965" i="6" l="1"/>
  <c r="L1965" i="6" s="1"/>
  <c r="J1965" i="6" s="1"/>
  <c r="K1966" i="6" s="1"/>
  <c r="Q1966" i="6"/>
  <c r="P1966" i="6" s="1"/>
  <c r="N1966" i="6" s="1"/>
  <c r="O1967" i="6" s="1"/>
  <c r="Q1967" i="6" l="1"/>
  <c r="P1967" i="6" s="1"/>
  <c r="N1967" i="6" s="1"/>
  <c r="O1968" i="6" s="1"/>
  <c r="M1966" i="6"/>
  <c r="L1966" i="6" s="1"/>
  <c r="J1966" i="6" s="1"/>
  <c r="K1967" i="6" s="1"/>
  <c r="M1967" i="6" l="1"/>
  <c r="L1967" i="6" s="1"/>
  <c r="J1967" i="6" s="1"/>
  <c r="K1968" i="6" s="1"/>
  <c r="Q1968" i="6"/>
  <c r="P1968" i="6" s="1"/>
  <c r="N1968" i="6" s="1"/>
  <c r="O1969" i="6" s="1"/>
  <c r="Q1969" i="6" l="1"/>
  <c r="P1969" i="6" s="1"/>
  <c r="N1969" i="6" s="1"/>
  <c r="O1970" i="6" s="1"/>
  <c r="M1968" i="6"/>
  <c r="L1968" i="6" s="1"/>
  <c r="J1968" i="6" s="1"/>
  <c r="K1969" i="6" s="1"/>
  <c r="M1969" i="6" l="1"/>
  <c r="L1969" i="6" s="1"/>
  <c r="J1969" i="6" s="1"/>
  <c r="K1970" i="6" s="1"/>
  <c r="Q1970" i="6"/>
  <c r="P1970" i="6" s="1"/>
  <c r="N1970" i="6" s="1"/>
  <c r="O1971" i="6" s="1"/>
  <c r="Q1971" i="6" l="1"/>
  <c r="P1971" i="6" s="1"/>
  <c r="N1971" i="6" s="1"/>
  <c r="O1972" i="6" s="1"/>
  <c r="M1970" i="6"/>
  <c r="L1970" i="6" s="1"/>
  <c r="J1970" i="6" s="1"/>
  <c r="K1971" i="6" s="1"/>
  <c r="M1971" i="6" l="1"/>
  <c r="L1971" i="6" s="1"/>
  <c r="J1971" i="6" s="1"/>
  <c r="K1972" i="6" s="1"/>
  <c r="Q1972" i="6"/>
  <c r="P1972" i="6" s="1"/>
  <c r="N1972" i="6" s="1"/>
  <c r="O1973" i="6" s="1"/>
  <c r="Q1973" i="6" l="1"/>
  <c r="P1973" i="6" s="1"/>
  <c r="N1973" i="6" s="1"/>
  <c r="O1974" i="6" s="1"/>
  <c r="M1972" i="6"/>
  <c r="L1972" i="6" s="1"/>
  <c r="J1972" i="6" s="1"/>
  <c r="K1973" i="6" s="1"/>
  <c r="M1973" i="6" l="1"/>
  <c r="L1973" i="6" s="1"/>
  <c r="J1973" i="6" s="1"/>
  <c r="K1974" i="6" s="1"/>
  <c r="Q1974" i="6"/>
  <c r="P1974" i="6" s="1"/>
  <c r="N1974" i="6" s="1"/>
  <c r="O1975" i="6" s="1"/>
  <c r="Q1975" i="6" l="1"/>
  <c r="P1975" i="6" s="1"/>
  <c r="N1975" i="6" s="1"/>
  <c r="O1976" i="6" s="1"/>
  <c r="M1974" i="6"/>
  <c r="L1974" i="6" s="1"/>
  <c r="J1974" i="6" s="1"/>
  <c r="K1975" i="6" s="1"/>
  <c r="M1975" i="6" l="1"/>
  <c r="L1975" i="6" s="1"/>
  <c r="J1975" i="6" s="1"/>
  <c r="K1976" i="6" s="1"/>
  <c r="Q1976" i="6"/>
  <c r="P1976" i="6" s="1"/>
  <c r="N1976" i="6" s="1"/>
  <c r="O1977" i="6" s="1"/>
  <c r="Q1977" i="6" l="1"/>
  <c r="P1977" i="6" s="1"/>
  <c r="N1977" i="6" s="1"/>
  <c r="O1978" i="6" s="1"/>
  <c r="M1976" i="6"/>
  <c r="L1976" i="6" s="1"/>
  <c r="J1976" i="6" s="1"/>
  <c r="K1977" i="6" s="1"/>
  <c r="M1977" i="6" l="1"/>
  <c r="L1977" i="6" s="1"/>
  <c r="J1977" i="6" s="1"/>
  <c r="K1978" i="6" s="1"/>
  <c r="Q1978" i="6"/>
  <c r="P1978" i="6" s="1"/>
  <c r="N1978" i="6" s="1"/>
  <c r="O1979" i="6" s="1"/>
  <c r="Q1979" i="6" l="1"/>
  <c r="P1979" i="6" s="1"/>
  <c r="N1979" i="6" s="1"/>
  <c r="O1980" i="6" s="1"/>
  <c r="M1978" i="6"/>
  <c r="L1978" i="6" s="1"/>
  <c r="J1978" i="6" s="1"/>
  <c r="K1979" i="6" s="1"/>
  <c r="M1979" i="6" l="1"/>
  <c r="L1979" i="6" s="1"/>
  <c r="J1979" i="6" s="1"/>
  <c r="K1980" i="6" s="1"/>
  <c r="Q1980" i="6"/>
  <c r="P1980" i="6" s="1"/>
  <c r="N1980" i="6" s="1"/>
  <c r="O1981" i="6" s="1"/>
  <c r="Q1981" i="6" l="1"/>
  <c r="P1981" i="6" s="1"/>
  <c r="N1981" i="6" s="1"/>
  <c r="O1982" i="6" s="1"/>
  <c r="M1980" i="6"/>
  <c r="L1980" i="6" s="1"/>
  <c r="J1980" i="6" s="1"/>
  <c r="K1981" i="6" s="1"/>
  <c r="M1981" i="6" l="1"/>
  <c r="L1981" i="6" s="1"/>
  <c r="J1981" i="6" s="1"/>
  <c r="K1982" i="6" s="1"/>
  <c r="Q1982" i="6"/>
  <c r="P1982" i="6" s="1"/>
  <c r="N1982" i="6" s="1"/>
  <c r="O1983" i="6" s="1"/>
  <c r="Q1983" i="6" l="1"/>
  <c r="P1983" i="6" s="1"/>
  <c r="N1983" i="6" s="1"/>
  <c r="O1984" i="6" s="1"/>
  <c r="M1982" i="6"/>
  <c r="L1982" i="6" s="1"/>
  <c r="J1982" i="6" s="1"/>
  <c r="K1983" i="6" s="1"/>
  <c r="M1983" i="6" l="1"/>
  <c r="L1983" i="6" s="1"/>
  <c r="J1983" i="6" s="1"/>
  <c r="K1984" i="6" s="1"/>
  <c r="Q1984" i="6"/>
  <c r="P1984" i="6" s="1"/>
  <c r="N1984" i="6" s="1"/>
  <c r="O1985" i="6" s="1"/>
  <c r="Q1985" i="6" l="1"/>
  <c r="P1985" i="6" s="1"/>
  <c r="N1985" i="6" s="1"/>
  <c r="O1986" i="6" s="1"/>
  <c r="M1984" i="6"/>
  <c r="L1984" i="6" s="1"/>
  <c r="J1984" i="6" s="1"/>
  <c r="K1985" i="6" s="1"/>
  <c r="M1985" i="6" l="1"/>
  <c r="L1985" i="6" s="1"/>
  <c r="J1985" i="6" s="1"/>
  <c r="K1986" i="6" s="1"/>
  <c r="Q1986" i="6"/>
  <c r="P1986" i="6" s="1"/>
  <c r="N1986" i="6" s="1"/>
  <c r="O1987" i="6" s="1"/>
  <c r="Q1987" i="6" l="1"/>
  <c r="P1987" i="6" s="1"/>
  <c r="N1987" i="6" s="1"/>
  <c r="O1988" i="6" s="1"/>
  <c r="M1986" i="6"/>
  <c r="L1986" i="6" s="1"/>
  <c r="J1986" i="6" s="1"/>
  <c r="K1987" i="6" s="1"/>
  <c r="M1987" i="6" l="1"/>
  <c r="L1987" i="6" s="1"/>
  <c r="J1987" i="6" s="1"/>
  <c r="K1988" i="6" s="1"/>
  <c r="Q1988" i="6"/>
  <c r="P1988" i="6" s="1"/>
  <c r="N1988" i="6" s="1"/>
  <c r="O1989" i="6" s="1"/>
  <c r="Q1989" i="6" l="1"/>
  <c r="P1989" i="6" s="1"/>
  <c r="N1989" i="6" s="1"/>
  <c r="O1990" i="6" s="1"/>
  <c r="M1988" i="6"/>
  <c r="L1988" i="6" s="1"/>
  <c r="J1988" i="6" s="1"/>
  <c r="K1989" i="6" s="1"/>
  <c r="M1989" i="6" l="1"/>
  <c r="L1989" i="6" s="1"/>
  <c r="J1989" i="6" s="1"/>
  <c r="K1990" i="6" s="1"/>
  <c r="Q1990" i="6"/>
  <c r="P1990" i="6" s="1"/>
  <c r="N1990" i="6" s="1"/>
  <c r="O1991" i="6" s="1"/>
  <c r="Q1991" i="6" l="1"/>
  <c r="P1991" i="6" s="1"/>
  <c r="N1991" i="6" s="1"/>
  <c r="O1992" i="6" s="1"/>
  <c r="M1990" i="6"/>
  <c r="L1990" i="6" s="1"/>
  <c r="J1990" i="6" s="1"/>
  <c r="K1991" i="6" s="1"/>
  <c r="M1991" i="6" l="1"/>
  <c r="L1991" i="6" s="1"/>
  <c r="J1991" i="6" s="1"/>
  <c r="K1992" i="6" s="1"/>
  <c r="Q1992" i="6"/>
  <c r="P1992" i="6" s="1"/>
  <c r="N1992" i="6" s="1"/>
  <c r="O1993" i="6" s="1"/>
  <c r="Q1993" i="6" l="1"/>
  <c r="P1993" i="6" s="1"/>
  <c r="N1993" i="6" s="1"/>
  <c r="O1994" i="6" s="1"/>
  <c r="M1992" i="6"/>
  <c r="L1992" i="6" s="1"/>
  <c r="J1992" i="6" s="1"/>
  <c r="K1993" i="6" s="1"/>
  <c r="M1993" i="6" l="1"/>
  <c r="L1993" i="6" s="1"/>
  <c r="J1993" i="6" s="1"/>
  <c r="K1994" i="6" s="1"/>
  <c r="Q1994" i="6"/>
  <c r="P1994" i="6" s="1"/>
  <c r="N1994" i="6" s="1"/>
  <c r="O1995" i="6" s="1"/>
  <c r="M1994" i="6" l="1"/>
  <c r="L1994" i="6" s="1"/>
  <c r="J1994" i="6" s="1"/>
  <c r="K1995" i="6" s="1"/>
  <c r="Q1995" i="6"/>
  <c r="P1995" i="6" s="1"/>
  <c r="N1995" i="6" s="1"/>
  <c r="O1996" i="6" s="1"/>
  <c r="Q1996" i="6" l="1"/>
  <c r="P1996" i="6" s="1"/>
  <c r="N1996" i="6" s="1"/>
  <c r="O1997" i="6" s="1"/>
  <c r="M1995" i="6"/>
  <c r="L1995" i="6" s="1"/>
  <c r="J1995" i="6" s="1"/>
  <c r="K1996" i="6" s="1"/>
  <c r="Q1997" i="6" l="1"/>
  <c r="P1997" i="6" s="1"/>
  <c r="N1997" i="6" s="1"/>
  <c r="O1998" i="6" s="1"/>
  <c r="M1996" i="6"/>
  <c r="L1996" i="6" s="1"/>
  <c r="J1996" i="6" s="1"/>
  <c r="K1997" i="6" s="1"/>
  <c r="M1997" i="6" l="1"/>
  <c r="L1997" i="6" s="1"/>
  <c r="J1997" i="6" s="1"/>
  <c r="K1998" i="6" s="1"/>
  <c r="Q1998" i="6"/>
  <c r="P1998" i="6" s="1"/>
  <c r="N1998" i="6" s="1"/>
  <c r="O1999" i="6" s="1"/>
  <c r="Q1999" i="6" l="1"/>
  <c r="P1999" i="6" s="1"/>
  <c r="N1999" i="6" s="1"/>
  <c r="O2000" i="6" s="1"/>
  <c r="M1998" i="6"/>
  <c r="L1998" i="6" s="1"/>
  <c r="J1998" i="6" s="1"/>
  <c r="K1999" i="6" s="1"/>
  <c r="M1999" i="6" l="1"/>
  <c r="L1999" i="6" s="1"/>
  <c r="J1999" i="6" s="1"/>
  <c r="K2000" i="6" s="1"/>
  <c r="Q2000" i="6"/>
  <c r="P2000" i="6" s="1"/>
  <c r="N2000" i="6" s="1"/>
  <c r="O2001" i="6" s="1"/>
  <c r="Q2001" i="6" l="1"/>
  <c r="P2001" i="6" s="1"/>
  <c r="N2001" i="6" s="1"/>
  <c r="O2002" i="6" s="1"/>
  <c r="M2000" i="6"/>
  <c r="L2000" i="6" s="1"/>
  <c r="J2000" i="6" s="1"/>
  <c r="K2001" i="6" s="1"/>
  <c r="M2001" i="6" l="1"/>
  <c r="L2001" i="6" s="1"/>
  <c r="J2001" i="6" s="1"/>
  <c r="K2002" i="6" s="1"/>
  <c r="Q2002" i="6"/>
  <c r="P2002" i="6" s="1"/>
  <c r="N2002" i="6" s="1"/>
  <c r="O2003" i="6" s="1"/>
  <c r="Q2003" i="6" l="1"/>
  <c r="P2003" i="6" s="1"/>
  <c r="N2003" i="6" s="1"/>
  <c r="O2004" i="6" s="1"/>
  <c r="M2002" i="6"/>
  <c r="L2002" i="6" s="1"/>
  <c r="J2002" i="6" s="1"/>
  <c r="K2003" i="6" s="1"/>
  <c r="M2003" i="6" l="1"/>
  <c r="L2003" i="6" s="1"/>
  <c r="J2003" i="6" s="1"/>
  <c r="K2004" i="6" s="1"/>
  <c r="Q2004" i="6"/>
  <c r="P2004" i="6" s="1"/>
  <c r="N2004" i="6" s="1"/>
  <c r="O2005" i="6" s="1"/>
  <c r="Q2005" i="6" l="1"/>
  <c r="P2005" i="6" s="1"/>
  <c r="N2005" i="6" s="1"/>
  <c r="O2006" i="6" s="1"/>
  <c r="M2004" i="6"/>
  <c r="L2004" i="6" s="1"/>
  <c r="J2004" i="6" s="1"/>
  <c r="K2005" i="6" s="1"/>
  <c r="M2005" i="6" l="1"/>
  <c r="L2005" i="6" s="1"/>
  <c r="J2005" i="6" s="1"/>
  <c r="K2006" i="6" s="1"/>
  <c r="Q2006" i="6"/>
  <c r="P2006" i="6" s="1"/>
  <c r="N2006" i="6" s="1"/>
  <c r="O2007" i="6" s="1"/>
  <c r="Q2007" i="6" l="1"/>
  <c r="P2007" i="6" s="1"/>
  <c r="N2007" i="6" s="1"/>
  <c r="O2008" i="6" s="1"/>
  <c r="M2006" i="6"/>
  <c r="L2006" i="6" s="1"/>
  <c r="J2006" i="6" s="1"/>
  <c r="K2007" i="6" s="1"/>
  <c r="M2007" i="6" l="1"/>
  <c r="L2007" i="6" s="1"/>
  <c r="J2007" i="6" s="1"/>
  <c r="K2008" i="6" s="1"/>
  <c r="Q2008" i="6"/>
  <c r="P2008" i="6" s="1"/>
  <c r="N2008" i="6" s="1"/>
  <c r="O2009" i="6" s="1"/>
  <c r="M2008" i="6" l="1"/>
  <c r="L2008" i="6" s="1"/>
  <c r="J2008" i="6" s="1"/>
  <c r="K2009" i="6" s="1"/>
  <c r="Q2009" i="6"/>
  <c r="P2009" i="6" s="1"/>
  <c r="N2009" i="6" s="1"/>
  <c r="O2010" i="6" s="1"/>
  <c r="Q2010" i="6" l="1"/>
  <c r="P2010" i="6" s="1"/>
  <c r="N2010" i="6" s="1"/>
  <c r="O2011" i="6" s="1"/>
  <c r="M2009" i="6"/>
  <c r="L2009" i="6" s="1"/>
  <c r="J2009" i="6" s="1"/>
  <c r="K2010" i="6" s="1"/>
  <c r="M2010" i="6" l="1"/>
  <c r="L2010" i="6" s="1"/>
  <c r="J2010" i="6" s="1"/>
  <c r="K2011" i="6" s="1"/>
  <c r="Q2011" i="6"/>
  <c r="P2011" i="6" s="1"/>
  <c r="N2011" i="6" s="1"/>
  <c r="O2012" i="6" s="1"/>
  <c r="M2011" i="6" l="1"/>
  <c r="L2011" i="6" s="1"/>
  <c r="J2011" i="6" s="1"/>
  <c r="K2012" i="6" s="1"/>
  <c r="Q2012" i="6"/>
  <c r="P2012" i="6" s="1"/>
  <c r="N2012" i="6" s="1"/>
  <c r="O2013" i="6" s="1"/>
  <c r="Q2013" i="6" l="1"/>
  <c r="P2013" i="6" s="1"/>
  <c r="N2013" i="6" s="1"/>
  <c r="O2014" i="6" s="1"/>
  <c r="M2012" i="6"/>
  <c r="L2012" i="6" s="1"/>
  <c r="J2012" i="6" s="1"/>
  <c r="K2013" i="6" s="1"/>
  <c r="M2013" i="6" l="1"/>
  <c r="L2013" i="6" s="1"/>
  <c r="J2013" i="6" s="1"/>
  <c r="K2014" i="6" s="1"/>
  <c r="Q2014" i="6"/>
  <c r="P2014" i="6" s="1"/>
  <c r="N2014" i="6" s="1"/>
  <c r="O2015" i="6" s="1"/>
  <c r="Q2015" i="6" l="1"/>
  <c r="P2015" i="6" s="1"/>
  <c r="N2015" i="6" s="1"/>
  <c r="O2016" i="6" s="1"/>
  <c r="M2014" i="6"/>
  <c r="L2014" i="6" s="1"/>
  <c r="J2014" i="6" s="1"/>
  <c r="K2015" i="6" s="1"/>
  <c r="M2015" i="6" l="1"/>
  <c r="L2015" i="6" s="1"/>
  <c r="J2015" i="6" s="1"/>
  <c r="K2016" i="6" s="1"/>
  <c r="Q2016" i="6"/>
  <c r="P2016" i="6" s="1"/>
  <c r="N2016" i="6" s="1"/>
  <c r="O2017" i="6" s="1"/>
  <c r="Q2017" i="6" l="1"/>
  <c r="P2017" i="6" s="1"/>
  <c r="N2017" i="6" s="1"/>
  <c r="O2018" i="6" s="1"/>
  <c r="M2016" i="6"/>
  <c r="L2016" i="6" s="1"/>
  <c r="J2016" i="6" s="1"/>
  <c r="K2017" i="6" s="1"/>
  <c r="M2017" i="6" l="1"/>
  <c r="L2017" i="6" s="1"/>
  <c r="J2017" i="6" s="1"/>
  <c r="K2018" i="6" s="1"/>
  <c r="Q2018" i="6"/>
  <c r="P2018" i="6" s="1"/>
  <c r="N2018" i="6" s="1"/>
  <c r="O2019" i="6" s="1"/>
  <c r="Q2019" i="6" l="1"/>
  <c r="P2019" i="6" s="1"/>
  <c r="N2019" i="6" s="1"/>
  <c r="O2020" i="6" s="1"/>
  <c r="M2018" i="6"/>
  <c r="L2018" i="6" s="1"/>
  <c r="J2018" i="6" s="1"/>
  <c r="K2019" i="6" s="1"/>
  <c r="Q2020" i="6" l="1"/>
  <c r="P2020" i="6" s="1"/>
  <c r="N2020" i="6" s="1"/>
  <c r="O2021" i="6" s="1"/>
  <c r="M2019" i="6"/>
  <c r="L2019" i="6" s="1"/>
  <c r="J2019" i="6" s="1"/>
  <c r="K2020" i="6" s="1"/>
  <c r="M2020" i="6" l="1"/>
  <c r="L2020" i="6" s="1"/>
  <c r="J2020" i="6" s="1"/>
  <c r="K2021" i="6" s="1"/>
  <c r="Q2021" i="6"/>
  <c r="P2021" i="6" s="1"/>
  <c r="N2021" i="6" s="1"/>
  <c r="O2022" i="6" s="1"/>
  <c r="Q2022" i="6" l="1"/>
  <c r="P2022" i="6" s="1"/>
  <c r="N2022" i="6" s="1"/>
  <c r="O2023" i="6" s="1"/>
  <c r="M2021" i="6"/>
  <c r="L2021" i="6" s="1"/>
  <c r="J2021" i="6" s="1"/>
  <c r="K2022" i="6" s="1"/>
  <c r="Q2023" i="6" l="1"/>
  <c r="P2023" i="6" s="1"/>
  <c r="N2023" i="6" s="1"/>
  <c r="O2024" i="6" s="1"/>
  <c r="M2022" i="6"/>
  <c r="L2022" i="6" s="1"/>
  <c r="J2022" i="6" s="1"/>
  <c r="K2023" i="6" s="1"/>
  <c r="M2023" i="6" l="1"/>
  <c r="L2023" i="6" s="1"/>
  <c r="J2023" i="6" s="1"/>
  <c r="K2024" i="6" s="1"/>
  <c r="Q2024" i="6"/>
  <c r="P2024" i="6" s="1"/>
  <c r="N2024" i="6" s="1"/>
  <c r="O2025" i="6" s="1"/>
  <c r="Q2025" i="6" l="1"/>
  <c r="P2025" i="6" s="1"/>
  <c r="N2025" i="6" s="1"/>
  <c r="O2026" i="6" s="1"/>
  <c r="M2024" i="6"/>
  <c r="L2024" i="6" s="1"/>
  <c r="J2024" i="6" s="1"/>
  <c r="K2025" i="6" s="1"/>
  <c r="M2025" i="6" l="1"/>
  <c r="L2025" i="6" s="1"/>
  <c r="J2025" i="6" s="1"/>
  <c r="K2026" i="6" s="1"/>
  <c r="Q2026" i="6"/>
  <c r="P2026" i="6" s="1"/>
  <c r="N2026" i="6" s="1"/>
  <c r="O2027" i="6" s="1"/>
  <c r="Q2027" i="6" l="1"/>
  <c r="P2027" i="6" s="1"/>
  <c r="N2027" i="6" s="1"/>
  <c r="O2028" i="6" s="1"/>
  <c r="M2026" i="6"/>
  <c r="L2026" i="6" s="1"/>
  <c r="J2026" i="6" s="1"/>
  <c r="K2027" i="6" s="1"/>
  <c r="M2027" i="6" l="1"/>
  <c r="L2027" i="6" s="1"/>
  <c r="J2027" i="6" s="1"/>
  <c r="K2028" i="6" s="1"/>
  <c r="Q2028" i="6"/>
  <c r="P2028" i="6" s="1"/>
  <c r="N2028" i="6" s="1"/>
  <c r="O2029" i="6" s="1"/>
  <c r="Q2029" i="6" l="1"/>
  <c r="P2029" i="6" s="1"/>
  <c r="N2029" i="6" s="1"/>
  <c r="O2030" i="6" s="1"/>
  <c r="M2028" i="6"/>
  <c r="L2028" i="6" s="1"/>
  <c r="J2028" i="6" s="1"/>
  <c r="K2029" i="6" s="1"/>
  <c r="M2029" i="6" l="1"/>
  <c r="L2029" i="6" s="1"/>
  <c r="J2029" i="6" s="1"/>
  <c r="K2030" i="6" s="1"/>
  <c r="Q2030" i="6"/>
  <c r="P2030" i="6" s="1"/>
  <c r="N2030" i="6" s="1"/>
  <c r="O2031" i="6" s="1"/>
  <c r="Q2031" i="6" l="1"/>
  <c r="P2031" i="6" s="1"/>
  <c r="N2031" i="6" s="1"/>
  <c r="O2032" i="6" s="1"/>
  <c r="M2030" i="6"/>
  <c r="L2030" i="6" s="1"/>
  <c r="J2030" i="6" s="1"/>
  <c r="K2031" i="6" s="1"/>
  <c r="M2031" i="6" l="1"/>
  <c r="L2031" i="6" s="1"/>
  <c r="J2031" i="6" s="1"/>
  <c r="K2032" i="6" s="1"/>
  <c r="Q2032" i="6"/>
  <c r="P2032" i="6" s="1"/>
  <c r="N2032" i="6" s="1"/>
  <c r="O2033" i="6" s="1"/>
  <c r="Q2033" i="6" l="1"/>
  <c r="P2033" i="6" s="1"/>
  <c r="N2033" i="6" s="1"/>
  <c r="O2034" i="6" s="1"/>
  <c r="M2032" i="6"/>
  <c r="L2032" i="6" s="1"/>
  <c r="J2032" i="6" s="1"/>
  <c r="K2033" i="6" s="1"/>
  <c r="M2033" i="6" l="1"/>
  <c r="L2033" i="6" s="1"/>
  <c r="J2033" i="6" s="1"/>
  <c r="K2034" i="6" s="1"/>
  <c r="Q2034" i="6"/>
  <c r="P2034" i="6" s="1"/>
  <c r="N2034" i="6" s="1"/>
  <c r="O2035" i="6" s="1"/>
  <c r="Q2035" i="6" l="1"/>
  <c r="P2035" i="6" s="1"/>
  <c r="N2035" i="6" s="1"/>
  <c r="O2036" i="6" s="1"/>
  <c r="M2034" i="6"/>
  <c r="L2034" i="6" s="1"/>
  <c r="J2034" i="6" s="1"/>
  <c r="K2035" i="6" s="1"/>
  <c r="M2035" i="6" l="1"/>
  <c r="L2035" i="6" s="1"/>
  <c r="J2035" i="6" s="1"/>
  <c r="K2036" i="6" s="1"/>
  <c r="Q2036" i="6"/>
  <c r="P2036" i="6" s="1"/>
  <c r="N2036" i="6" s="1"/>
  <c r="O2037" i="6" s="1"/>
  <c r="Q2037" i="6" l="1"/>
  <c r="P2037" i="6" s="1"/>
  <c r="N2037" i="6" s="1"/>
  <c r="O2038" i="6" s="1"/>
  <c r="M2036" i="6"/>
  <c r="L2036" i="6" s="1"/>
  <c r="J2036" i="6" s="1"/>
  <c r="K2037" i="6" s="1"/>
  <c r="M2037" i="6" l="1"/>
  <c r="L2037" i="6" s="1"/>
  <c r="J2037" i="6" s="1"/>
  <c r="K2038" i="6" s="1"/>
  <c r="Q2038" i="6"/>
  <c r="P2038" i="6" s="1"/>
  <c r="N2038" i="6" s="1"/>
  <c r="O2039" i="6" s="1"/>
  <c r="Q2039" i="6" l="1"/>
  <c r="P2039" i="6" s="1"/>
  <c r="N2039" i="6" s="1"/>
  <c r="O2040" i="6" s="1"/>
  <c r="M2038" i="6"/>
  <c r="L2038" i="6" s="1"/>
  <c r="J2038" i="6" s="1"/>
  <c r="K2039" i="6" s="1"/>
  <c r="M2039" i="6" l="1"/>
  <c r="L2039" i="6" s="1"/>
  <c r="J2039" i="6" s="1"/>
  <c r="K2040" i="6" s="1"/>
  <c r="Q2040" i="6"/>
  <c r="P2040" i="6" s="1"/>
  <c r="N2040" i="6" s="1"/>
  <c r="O2041" i="6" s="1"/>
  <c r="Q2041" i="6" l="1"/>
  <c r="P2041" i="6" s="1"/>
  <c r="N2041" i="6" s="1"/>
  <c r="O2042" i="6" s="1"/>
  <c r="M2040" i="6"/>
  <c r="L2040" i="6" s="1"/>
  <c r="J2040" i="6" s="1"/>
  <c r="K2041" i="6" s="1"/>
  <c r="M2041" i="6" l="1"/>
  <c r="L2041" i="6" s="1"/>
  <c r="J2041" i="6" s="1"/>
  <c r="K2042" i="6" s="1"/>
  <c r="Q2042" i="6"/>
  <c r="P2042" i="6" s="1"/>
  <c r="N2042" i="6" s="1"/>
  <c r="O2043" i="6" s="1"/>
  <c r="Q2043" i="6" l="1"/>
  <c r="P2043" i="6" s="1"/>
  <c r="N2043" i="6" s="1"/>
  <c r="O2044" i="6" s="1"/>
  <c r="M2042" i="6"/>
  <c r="L2042" i="6" s="1"/>
  <c r="J2042" i="6" s="1"/>
  <c r="K2043" i="6" s="1"/>
  <c r="M2043" i="6" l="1"/>
  <c r="L2043" i="6" s="1"/>
  <c r="J2043" i="6" s="1"/>
  <c r="K2044" i="6" s="1"/>
  <c r="Q2044" i="6"/>
  <c r="P2044" i="6" s="1"/>
  <c r="N2044" i="6" s="1"/>
  <c r="O2045" i="6" s="1"/>
  <c r="Q2045" i="6" l="1"/>
  <c r="P2045" i="6" s="1"/>
  <c r="N2045" i="6" s="1"/>
  <c r="O2046" i="6" s="1"/>
  <c r="M2044" i="6"/>
  <c r="L2044" i="6" s="1"/>
  <c r="J2044" i="6" s="1"/>
  <c r="K2045" i="6" s="1"/>
  <c r="M2045" i="6" l="1"/>
  <c r="L2045" i="6" s="1"/>
  <c r="J2045" i="6" s="1"/>
  <c r="K2046" i="6" s="1"/>
  <c r="Q2046" i="6"/>
  <c r="P2046" i="6" s="1"/>
  <c r="N2046" i="6" s="1"/>
  <c r="O2047" i="6" s="1"/>
  <c r="Q2047" i="6" l="1"/>
  <c r="P2047" i="6" s="1"/>
  <c r="N2047" i="6" s="1"/>
  <c r="O2048" i="6" s="1"/>
  <c r="M2046" i="6"/>
  <c r="L2046" i="6" s="1"/>
  <c r="J2046" i="6" s="1"/>
  <c r="K2047" i="6" s="1"/>
  <c r="M2047" i="6" l="1"/>
  <c r="L2047" i="6" s="1"/>
  <c r="J2047" i="6" s="1"/>
  <c r="K2048" i="6" s="1"/>
  <c r="Q2048" i="6"/>
  <c r="P2048" i="6" s="1"/>
  <c r="N2048" i="6" s="1"/>
  <c r="O2049" i="6" s="1"/>
  <c r="Q2049" i="6" l="1"/>
  <c r="P2049" i="6" s="1"/>
  <c r="N2049" i="6" s="1"/>
  <c r="O2050" i="6" s="1"/>
  <c r="M2048" i="6"/>
  <c r="L2048" i="6" s="1"/>
  <c r="J2048" i="6" s="1"/>
  <c r="K2049" i="6" s="1"/>
  <c r="M2049" i="6" l="1"/>
  <c r="L2049" i="6" s="1"/>
  <c r="J2049" i="6" s="1"/>
  <c r="K2050" i="6" s="1"/>
  <c r="Q2050" i="6"/>
  <c r="P2050" i="6" s="1"/>
  <c r="N2050" i="6" s="1"/>
  <c r="O2051" i="6" s="1"/>
  <c r="Q2051" i="6" l="1"/>
  <c r="P2051" i="6" s="1"/>
  <c r="N2051" i="6" s="1"/>
  <c r="O2052" i="6" s="1"/>
  <c r="M2050" i="6"/>
  <c r="L2050" i="6" s="1"/>
  <c r="J2050" i="6" s="1"/>
  <c r="K2051" i="6" s="1"/>
  <c r="M2051" i="6" l="1"/>
  <c r="L2051" i="6" s="1"/>
  <c r="J2051" i="6" s="1"/>
  <c r="K2052" i="6" s="1"/>
  <c r="Q2052" i="6"/>
  <c r="P2052" i="6" s="1"/>
  <c r="N2052" i="6" s="1"/>
  <c r="O2053" i="6" s="1"/>
  <c r="Q2053" i="6" l="1"/>
  <c r="P2053" i="6" s="1"/>
  <c r="N2053" i="6" s="1"/>
  <c r="O2054" i="6" s="1"/>
  <c r="M2052" i="6"/>
  <c r="L2052" i="6" s="1"/>
  <c r="J2052" i="6" s="1"/>
  <c r="K2053" i="6" s="1"/>
  <c r="Q2054" i="6" l="1"/>
  <c r="P2054" i="6" s="1"/>
  <c r="N2054" i="6" s="1"/>
  <c r="O2055" i="6" s="1"/>
  <c r="M2053" i="6"/>
  <c r="L2053" i="6" s="1"/>
  <c r="J2053" i="6" s="1"/>
  <c r="K2054" i="6" s="1"/>
  <c r="M2054" i="6" l="1"/>
  <c r="L2054" i="6" s="1"/>
  <c r="J2054" i="6" s="1"/>
  <c r="K2055" i="6" s="1"/>
  <c r="Q2055" i="6"/>
  <c r="P2055" i="6" s="1"/>
  <c r="N2055" i="6" s="1"/>
  <c r="O2056" i="6" s="1"/>
  <c r="Q2056" i="6" l="1"/>
  <c r="P2056" i="6" s="1"/>
  <c r="N2056" i="6" s="1"/>
  <c r="O2057" i="6" s="1"/>
  <c r="M2055" i="6"/>
  <c r="L2055" i="6" s="1"/>
  <c r="J2055" i="6" s="1"/>
  <c r="K2056" i="6" s="1"/>
  <c r="Q2057" i="6" l="1"/>
  <c r="P2057" i="6" s="1"/>
  <c r="N2057" i="6" s="1"/>
  <c r="O2058" i="6" s="1"/>
  <c r="M2056" i="6"/>
  <c r="L2056" i="6" s="1"/>
  <c r="J2056" i="6" s="1"/>
  <c r="K2057" i="6" s="1"/>
  <c r="M2057" i="6" l="1"/>
  <c r="L2057" i="6" s="1"/>
  <c r="J2057" i="6" s="1"/>
  <c r="K2058" i="6" s="1"/>
  <c r="Q2058" i="6"/>
  <c r="P2058" i="6" s="1"/>
  <c r="N2058" i="6" s="1"/>
  <c r="O2059" i="6" s="1"/>
  <c r="Q2059" i="6" l="1"/>
  <c r="P2059" i="6" s="1"/>
  <c r="N2059" i="6" s="1"/>
  <c r="O2060" i="6" s="1"/>
  <c r="M2058" i="6"/>
  <c r="L2058" i="6" s="1"/>
  <c r="J2058" i="6" s="1"/>
  <c r="K2059" i="6" s="1"/>
  <c r="M2059" i="6" l="1"/>
  <c r="L2059" i="6" s="1"/>
  <c r="J2059" i="6" s="1"/>
  <c r="K2060" i="6" s="1"/>
  <c r="Q2060" i="6"/>
  <c r="P2060" i="6" s="1"/>
  <c r="N2060" i="6" s="1"/>
  <c r="O2061" i="6" s="1"/>
  <c r="Q2061" i="6" l="1"/>
  <c r="P2061" i="6" s="1"/>
  <c r="N2061" i="6" s="1"/>
  <c r="O2062" i="6" s="1"/>
  <c r="M2060" i="6"/>
  <c r="L2060" i="6" s="1"/>
  <c r="J2060" i="6" s="1"/>
  <c r="K2061" i="6" s="1"/>
  <c r="M2061" i="6" l="1"/>
  <c r="L2061" i="6" s="1"/>
  <c r="J2061" i="6" s="1"/>
  <c r="K2062" i="6" s="1"/>
  <c r="Q2062" i="6"/>
  <c r="P2062" i="6" s="1"/>
  <c r="N2062" i="6" s="1"/>
  <c r="O2063" i="6" s="1"/>
  <c r="Q2063" i="6" l="1"/>
  <c r="P2063" i="6" s="1"/>
  <c r="N2063" i="6" s="1"/>
  <c r="O2064" i="6" s="1"/>
  <c r="M2062" i="6"/>
  <c r="L2062" i="6" s="1"/>
  <c r="J2062" i="6" s="1"/>
  <c r="K2063" i="6" s="1"/>
  <c r="M2063" i="6" l="1"/>
  <c r="L2063" i="6" s="1"/>
  <c r="J2063" i="6" s="1"/>
  <c r="K2064" i="6" s="1"/>
  <c r="Q2064" i="6"/>
  <c r="P2064" i="6" s="1"/>
  <c r="N2064" i="6" s="1"/>
  <c r="O2065" i="6" s="1"/>
  <c r="Q2065" i="6" l="1"/>
  <c r="P2065" i="6" s="1"/>
  <c r="N2065" i="6" s="1"/>
  <c r="O2066" i="6" s="1"/>
  <c r="M2064" i="6"/>
  <c r="L2064" i="6" s="1"/>
  <c r="J2064" i="6" s="1"/>
  <c r="K2065" i="6" s="1"/>
  <c r="M2065" i="6" l="1"/>
  <c r="L2065" i="6" s="1"/>
  <c r="J2065" i="6" s="1"/>
  <c r="K2066" i="6" s="1"/>
  <c r="Q2066" i="6"/>
  <c r="P2066" i="6" s="1"/>
  <c r="N2066" i="6" s="1"/>
  <c r="O2067" i="6" s="1"/>
  <c r="M2066" i="6" l="1"/>
  <c r="L2066" i="6" s="1"/>
  <c r="J2066" i="6" s="1"/>
  <c r="K2067" i="6" s="1"/>
  <c r="Q2067" i="6"/>
  <c r="P2067" i="6" s="1"/>
  <c r="N2067" i="6" s="1"/>
  <c r="O2068" i="6" s="1"/>
  <c r="Q2068" i="6" l="1"/>
  <c r="P2068" i="6" s="1"/>
  <c r="N2068" i="6" s="1"/>
  <c r="O2069" i="6" s="1"/>
  <c r="M2067" i="6"/>
  <c r="L2067" i="6" s="1"/>
  <c r="J2067" i="6" s="1"/>
  <c r="K2068" i="6" s="1"/>
  <c r="M2068" i="6" l="1"/>
  <c r="L2068" i="6" s="1"/>
  <c r="J2068" i="6" s="1"/>
  <c r="K2069" i="6" s="1"/>
  <c r="Q2069" i="6"/>
  <c r="P2069" i="6" s="1"/>
  <c r="N2069" i="6" s="1"/>
  <c r="O2070" i="6" s="1"/>
  <c r="M2069" i="6" l="1"/>
  <c r="L2069" i="6" s="1"/>
  <c r="J2069" i="6" s="1"/>
  <c r="K2070" i="6" s="1"/>
  <c r="Q2070" i="6"/>
  <c r="P2070" i="6" s="1"/>
  <c r="N2070" i="6" s="1"/>
  <c r="O2071" i="6" s="1"/>
  <c r="Q2071" i="6" l="1"/>
  <c r="P2071" i="6" s="1"/>
  <c r="N2071" i="6" s="1"/>
  <c r="O2072" i="6" s="1"/>
  <c r="M2070" i="6"/>
  <c r="L2070" i="6" s="1"/>
  <c r="J2070" i="6" s="1"/>
  <c r="K2071" i="6" s="1"/>
  <c r="M2071" i="6" l="1"/>
  <c r="L2071" i="6" s="1"/>
  <c r="J2071" i="6" s="1"/>
  <c r="K2072" i="6" s="1"/>
  <c r="Q2072" i="6"/>
  <c r="P2072" i="6" s="1"/>
  <c r="N2072" i="6" s="1"/>
  <c r="O2073" i="6" s="1"/>
  <c r="Q2073" i="6" l="1"/>
  <c r="P2073" i="6" s="1"/>
  <c r="N2073" i="6" s="1"/>
  <c r="O2074" i="6" s="1"/>
  <c r="M2072" i="6"/>
  <c r="L2072" i="6" s="1"/>
  <c r="J2072" i="6" s="1"/>
  <c r="K2073" i="6" s="1"/>
  <c r="M2073" i="6" l="1"/>
  <c r="L2073" i="6" s="1"/>
  <c r="J2073" i="6" s="1"/>
  <c r="K2074" i="6" s="1"/>
  <c r="Q2074" i="6"/>
  <c r="P2074" i="6" s="1"/>
  <c r="N2074" i="6" s="1"/>
  <c r="O2075" i="6" s="1"/>
  <c r="Q2075" i="6" l="1"/>
  <c r="P2075" i="6" s="1"/>
  <c r="N2075" i="6" s="1"/>
  <c r="O2076" i="6" s="1"/>
  <c r="M2074" i="6"/>
  <c r="L2074" i="6" s="1"/>
  <c r="J2074" i="6" s="1"/>
  <c r="K2075" i="6" s="1"/>
  <c r="M2075" i="6" l="1"/>
  <c r="L2075" i="6" s="1"/>
  <c r="J2075" i="6" s="1"/>
  <c r="K2076" i="6" s="1"/>
  <c r="Q2076" i="6"/>
  <c r="P2076" i="6" s="1"/>
  <c r="N2076" i="6" s="1"/>
  <c r="O2077" i="6" s="1"/>
  <c r="M2076" i="6" l="1"/>
  <c r="L2076" i="6" s="1"/>
  <c r="J2076" i="6" s="1"/>
  <c r="K2077" i="6" s="1"/>
  <c r="Q2077" i="6"/>
  <c r="P2077" i="6" s="1"/>
  <c r="N2077" i="6" s="1"/>
  <c r="O2078" i="6" s="1"/>
  <c r="Q2078" i="6" l="1"/>
  <c r="P2078" i="6" s="1"/>
  <c r="N2078" i="6" s="1"/>
  <c r="O2079" i="6" s="1"/>
  <c r="M2077" i="6"/>
  <c r="L2077" i="6" s="1"/>
  <c r="J2077" i="6" s="1"/>
  <c r="K2078" i="6" s="1"/>
  <c r="M2078" i="6" l="1"/>
  <c r="L2078" i="6" s="1"/>
  <c r="J2078" i="6" s="1"/>
  <c r="K2079" i="6" s="1"/>
  <c r="Q2079" i="6"/>
  <c r="P2079" i="6" s="1"/>
  <c r="N2079" i="6" s="1"/>
  <c r="O2080" i="6" s="1"/>
  <c r="M2079" i="6" l="1"/>
  <c r="L2079" i="6" s="1"/>
  <c r="J2079" i="6" s="1"/>
  <c r="K2080" i="6" s="1"/>
  <c r="Q2080" i="6"/>
  <c r="P2080" i="6" s="1"/>
  <c r="N2080" i="6" s="1"/>
  <c r="O2081" i="6" s="1"/>
  <c r="Q2081" i="6" l="1"/>
  <c r="P2081" i="6" s="1"/>
  <c r="N2081" i="6" s="1"/>
  <c r="O2082" i="6" s="1"/>
  <c r="M2080" i="6"/>
  <c r="L2080" i="6" s="1"/>
  <c r="J2080" i="6" s="1"/>
  <c r="K2081" i="6" s="1"/>
  <c r="M2081" i="6" l="1"/>
  <c r="L2081" i="6" s="1"/>
  <c r="J2081" i="6" s="1"/>
  <c r="K2082" i="6" s="1"/>
  <c r="Q2082" i="6"/>
  <c r="P2082" i="6" s="1"/>
  <c r="N2082" i="6" s="1"/>
  <c r="O2083" i="6" s="1"/>
  <c r="Q2083" i="6" l="1"/>
  <c r="P2083" i="6" s="1"/>
  <c r="N2083" i="6" s="1"/>
  <c r="O2084" i="6" s="1"/>
  <c r="M2082" i="6"/>
  <c r="L2082" i="6" s="1"/>
  <c r="J2082" i="6" s="1"/>
  <c r="K2083" i="6" s="1"/>
  <c r="M2083" i="6" l="1"/>
  <c r="L2083" i="6" s="1"/>
  <c r="J2083" i="6" s="1"/>
  <c r="K2084" i="6" s="1"/>
  <c r="Q2084" i="6"/>
  <c r="P2084" i="6" s="1"/>
  <c r="N2084" i="6" s="1"/>
  <c r="O2085" i="6" s="1"/>
  <c r="Q2085" i="6" l="1"/>
  <c r="P2085" i="6" s="1"/>
  <c r="N2085" i="6" s="1"/>
  <c r="O2086" i="6" s="1"/>
  <c r="M2084" i="6"/>
  <c r="L2084" i="6" s="1"/>
  <c r="J2084" i="6" s="1"/>
  <c r="K2085" i="6" s="1"/>
  <c r="M2085" i="6" l="1"/>
  <c r="L2085" i="6" s="1"/>
  <c r="J2085" i="6" s="1"/>
  <c r="K2086" i="6" s="1"/>
  <c r="Q2086" i="6"/>
  <c r="P2086" i="6" s="1"/>
  <c r="N2086" i="6" s="1"/>
  <c r="O2087" i="6" s="1"/>
  <c r="Q2087" i="6" l="1"/>
  <c r="P2087" i="6" s="1"/>
  <c r="N2087" i="6" s="1"/>
  <c r="O2088" i="6" s="1"/>
  <c r="M2086" i="6"/>
  <c r="L2086" i="6" s="1"/>
  <c r="J2086" i="6" s="1"/>
  <c r="K2087" i="6" s="1"/>
  <c r="M2087" i="6" l="1"/>
  <c r="L2087" i="6" s="1"/>
  <c r="J2087" i="6" s="1"/>
  <c r="K2088" i="6" s="1"/>
  <c r="Q2088" i="6"/>
  <c r="P2088" i="6" s="1"/>
  <c r="N2088" i="6" s="1"/>
  <c r="O2089" i="6" s="1"/>
  <c r="Q2089" i="6" l="1"/>
  <c r="P2089" i="6" s="1"/>
  <c r="N2089" i="6" s="1"/>
  <c r="O2090" i="6" s="1"/>
  <c r="M2088" i="6"/>
  <c r="L2088" i="6" s="1"/>
  <c r="J2088" i="6" s="1"/>
  <c r="K2089" i="6" s="1"/>
  <c r="M2089" i="6" l="1"/>
  <c r="L2089" i="6" s="1"/>
  <c r="J2089" i="6" s="1"/>
  <c r="K2090" i="6" s="1"/>
  <c r="Q2090" i="6"/>
  <c r="P2090" i="6" s="1"/>
  <c r="N2090" i="6" s="1"/>
  <c r="O2091" i="6" s="1"/>
  <c r="Q2091" i="6" l="1"/>
  <c r="P2091" i="6" s="1"/>
  <c r="N2091" i="6" s="1"/>
  <c r="O2092" i="6" s="1"/>
  <c r="M2090" i="6"/>
  <c r="L2090" i="6" s="1"/>
  <c r="J2090" i="6" s="1"/>
  <c r="K2091" i="6" s="1"/>
  <c r="M2091" i="6" l="1"/>
  <c r="L2091" i="6" s="1"/>
  <c r="J2091" i="6" s="1"/>
  <c r="K2092" i="6" s="1"/>
  <c r="Q2092" i="6"/>
  <c r="P2092" i="6" s="1"/>
  <c r="N2092" i="6" s="1"/>
  <c r="O2093" i="6" s="1"/>
  <c r="Q2093" i="6" l="1"/>
  <c r="P2093" i="6" s="1"/>
  <c r="N2093" i="6" s="1"/>
  <c r="O2094" i="6" s="1"/>
  <c r="M2092" i="6"/>
  <c r="L2092" i="6" s="1"/>
  <c r="J2092" i="6" s="1"/>
  <c r="K2093" i="6" s="1"/>
  <c r="M2093" i="6" l="1"/>
  <c r="L2093" i="6" s="1"/>
  <c r="J2093" i="6" s="1"/>
  <c r="K2094" i="6" s="1"/>
  <c r="Q2094" i="6"/>
  <c r="P2094" i="6" s="1"/>
  <c r="N2094" i="6" s="1"/>
  <c r="O2095" i="6" s="1"/>
  <c r="Q2095" i="6" l="1"/>
  <c r="P2095" i="6" s="1"/>
  <c r="N2095" i="6" s="1"/>
  <c r="O2096" i="6" s="1"/>
  <c r="M2094" i="6"/>
  <c r="L2094" i="6" s="1"/>
  <c r="J2094" i="6" s="1"/>
  <c r="K2095" i="6" s="1"/>
  <c r="M2095" i="6" l="1"/>
  <c r="L2095" i="6" s="1"/>
  <c r="J2095" i="6" s="1"/>
  <c r="K2096" i="6" s="1"/>
  <c r="Q2096" i="6"/>
  <c r="P2096" i="6" s="1"/>
  <c r="N2096" i="6" s="1"/>
  <c r="O2097" i="6" s="1"/>
  <c r="Q2097" i="6" l="1"/>
  <c r="P2097" i="6" s="1"/>
  <c r="N2097" i="6" s="1"/>
  <c r="O2098" i="6" s="1"/>
  <c r="M2096" i="6"/>
  <c r="L2096" i="6" s="1"/>
  <c r="J2096" i="6" s="1"/>
  <c r="K2097" i="6" s="1"/>
  <c r="M2097" i="6" l="1"/>
  <c r="L2097" i="6" s="1"/>
  <c r="J2097" i="6" s="1"/>
  <c r="K2098" i="6" s="1"/>
  <c r="Q2098" i="6"/>
  <c r="P2098" i="6" s="1"/>
  <c r="N2098" i="6" s="1"/>
  <c r="O2099" i="6" s="1"/>
  <c r="Q2099" i="6" l="1"/>
  <c r="P2099" i="6" s="1"/>
  <c r="N2099" i="6" s="1"/>
  <c r="O2100" i="6" s="1"/>
  <c r="M2098" i="6"/>
  <c r="L2098" i="6" s="1"/>
  <c r="J2098" i="6" s="1"/>
  <c r="K2099" i="6" s="1"/>
  <c r="M2099" i="6" l="1"/>
  <c r="L2099" i="6" s="1"/>
  <c r="J2099" i="6" s="1"/>
  <c r="K2100" i="6" s="1"/>
  <c r="Q2100" i="6"/>
  <c r="P2100" i="6" s="1"/>
  <c r="N2100" i="6" s="1"/>
  <c r="O2101" i="6" s="1"/>
  <c r="Q2101" i="6" l="1"/>
  <c r="P2101" i="6" s="1"/>
  <c r="N2101" i="6" s="1"/>
  <c r="O2102" i="6" s="1"/>
  <c r="M2100" i="6"/>
  <c r="L2100" i="6" s="1"/>
  <c r="J2100" i="6" s="1"/>
  <c r="K2101" i="6" s="1"/>
  <c r="M2101" i="6" l="1"/>
  <c r="L2101" i="6" s="1"/>
  <c r="J2101" i="6" s="1"/>
  <c r="K2102" i="6" s="1"/>
  <c r="Q2102" i="6"/>
  <c r="P2102" i="6" s="1"/>
  <c r="N2102" i="6" s="1"/>
  <c r="O2103" i="6" s="1"/>
  <c r="Q2103" i="6" l="1"/>
  <c r="P2103" i="6" s="1"/>
  <c r="N2103" i="6" s="1"/>
  <c r="O2104" i="6" s="1"/>
  <c r="M2102" i="6"/>
  <c r="L2102" i="6" s="1"/>
  <c r="J2102" i="6" s="1"/>
  <c r="K2103" i="6" s="1"/>
  <c r="M2103" i="6" l="1"/>
  <c r="L2103" i="6" s="1"/>
  <c r="J2103" i="6" s="1"/>
  <c r="K2104" i="6" s="1"/>
  <c r="Q2104" i="6"/>
  <c r="P2104" i="6" s="1"/>
  <c r="N2104" i="6" s="1"/>
  <c r="O2105" i="6" s="1"/>
  <c r="M2104" i="6" l="1"/>
  <c r="L2104" i="6" s="1"/>
  <c r="J2104" i="6" s="1"/>
  <c r="K2105" i="6" s="1"/>
  <c r="Q2105" i="6"/>
  <c r="P2105" i="6" s="1"/>
  <c r="N2105" i="6" s="1"/>
  <c r="O2106" i="6" s="1"/>
  <c r="Q2106" i="6" l="1"/>
  <c r="P2106" i="6" s="1"/>
  <c r="N2106" i="6" s="1"/>
  <c r="O2107" i="6" s="1"/>
  <c r="M2105" i="6"/>
  <c r="L2105" i="6" s="1"/>
  <c r="J2105" i="6" s="1"/>
  <c r="K2106" i="6" s="1"/>
  <c r="M2106" i="6" l="1"/>
  <c r="L2106" i="6" s="1"/>
  <c r="J2106" i="6" s="1"/>
  <c r="K2107" i="6" s="1"/>
  <c r="Q2107" i="6"/>
  <c r="P2107" i="6" s="1"/>
  <c r="N2107" i="6" s="1"/>
  <c r="O2108" i="6" s="1"/>
  <c r="Q2108" i="6" l="1"/>
  <c r="P2108" i="6" s="1"/>
  <c r="N2108" i="6" s="1"/>
  <c r="O2109" i="6" s="1"/>
  <c r="M2107" i="6"/>
  <c r="L2107" i="6" s="1"/>
  <c r="J2107" i="6" s="1"/>
  <c r="K2108" i="6" s="1"/>
  <c r="M2108" i="6" l="1"/>
  <c r="L2108" i="6" s="1"/>
  <c r="J2108" i="6" s="1"/>
  <c r="K2109" i="6" s="1"/>
  <c r="Q2109" i="6"/>
  <c r="P2109" i="6" s="1"/>
  <c r="N2109" i="6" s="1"/>
  <c r="O2110" i="6" s="1"/>
  <c r="M2109" i="6" l="1"/>
  <c r="L2109" i="6" s="1"/>
  <c r="J2109" i="6" s="1"/>
  <c r="K2110" i="6" s="1"/>
  <c r="Q2110" i="6"/>
  <c r="P2110" i="6" s="1"/>
  <c r="N2110" i="6" s="1"/>
  <c r="O2111" i="6" s="1"/>
  <c r="Q2111" i="6" l="1"/>
  <c r="P2111" i="6" s="1"/>
  <c r="N2111" i="6" s="1"/>
  <c r="O2112" i="6" s="1"/>
  <c r="M2110" i="6"/>
  <c r="L2110" i="6" s="1"/>
  <c r="J2110" i="6" s="1"/>
  <c r="K2111" i="6" s="1"/>
  <c r="M2111" i="6" l="1"/>
  <c r="L2111" i="6" s="1"/>
  <c r="J2111" i="6" s="1"/>
  <c r="K2112" i="6" s="1"/>
  <c r="Q2112" i="6"/>
  <c r="P2112" i="6" s="1"/>
  <c r="N2112" i="6" s="1"/>
  <c r="O2113" i="6" s="1"/>
  <c r="M2112" i="6" l="1"/>
  <c r="L2112" i="6" s="1"/>
  <c r="J2112" i="6" s="1"/>
  <c r="K2113" i="6" s="1"/>
  <c r="Q2113" i="6"/>
  <c r="P2113" i="6" s="1"/>
  <c r="N2113" i="6" s="1"/>
  <c r="O2114" i="6" s="1"/>
  <c r="Q2114" i="6" l="1"/>
  <c r="P2114" i="6" s="1"/>
  <c r="N2114" i="6" s="1"/>
  <c r="O2115" i="6" s="1"/>
  <c r="M2113" i="6"/>
  <c r="L2113" i="6" s="1"/>
  <c r="J2113" i="6" s="1"/>
  <c r="K2114" i="6" s="1"/>
  <c r="Q2115" i="6" l="1"/>
  <c r="P2115" i="6" s="1"/>
  <c r="N2115" i="6" s="1"/>
  <c r="O2116" i="6" s="1"/>
  <c r="M2114" i="6"/>
  <c r="L2114" i="6" s="1"/>
  <c r="J2114" i="6" s="1"/>
  <c r="K2115" i="6" s="1"/>
  <c r="M2115" i="6" l="1"/>
  <c r="L2115" i="6" s="1"/>
  <c r="J2115" i="6" s="1"/>
  <c r="K2116" i="6" s="1"/>
  <c r="Q2116" i="6"/>
  <c r="P2116" i="6" s="1"/>
  <c r="N2116" i="6" s="1"/>
  <c r="O2117" i="6" s="1"/>
  <c r="M2116" i="6" l="1"/>
  <c r="L2116" i="6" s="1"/>
  <c r="J2116" i="6" s="1"/>
  <c r="K2117" i="6" s="1"/>
  <c r="Q2117" i="6"/>
  <c r="P2117" i="6" s="1"/>
  <c r="N2117" i="6" s="1"/>
  <c r="O2118" i="6" s="1"/>
  <c r="Q2118" i="6" l="1"/>
  <c r="P2118" i="6" s="1"/>
  <c r="N2118" i="6" s="1"/>
  <c r="O2119" i="6" s="1"/>
  <c r="M2117" i="6"/>
  <c r="L2117" i="6" s="1"/>
  <c r="J2117" i="6" s="1"/>
  <c r="K2118" i="6" s="1"/>
  <c r="Q2119" i="6" l="1"/>
  <c r="P2119" i="6" s="1"/>
  <c r="N2119" i="6" s="1"/>
  <c r="O2120" i="6" s="1"/>
  <c r="M2118" i="6"/>
  <c r="L2118" i="6" s="1"/>
  <c r="J2118" i="6" s="1"/>
  <c r="K2119" i="6" s="1"/>
  <c r="M2119" i="6" l="1"/>
  <c r="L2119" i="6" s="1"/>
  <c r="J2119" i="6" s="1"/>
  <c r="K2120" i="6" s="1"/>
  <c r="Q2120" i="6"/>
  <c r="P2120" i="6" s="1"/>
  <c r="N2120" i="6" s="1"/>
  <c r="O2121" i="6" s="1"/>
  <c r="M2120" i="6" l="1"/>
  <c r="L2120" i="6" s="1"/>
  <c r="J2120" i="6" s="1"/>
  <c r="K2121" i="6" s="1"/>
  <c r="Q2121" i="6"/>
  <c r="P2121" i="6" s="1"/>
  <c r="N2121" i="6" s="1"/>
  <c r="O2122" i="6" s="1"/>
  <c r="Q2122" i="6" l="1"/>
  <c r="P2122" i="6" s="1"/>
  <c r="N2122" i="6" s="1"/>
  <c r="O2123" i="6" s="1"/>
  <c r="M2121" i="6"/>
  <c r="L2121" i="6" s="1"/>
  <c r="J2121" i="6" s="1"/>
  <c r="K2122" i="6" s="1"/>
  <c r="M2122" i="6" l="1"/>
  <c r="L2122" i="6" s="1"/>
  <c r="J2122" i="6" s="1"/>
  <c r="K2123" i="6" s="1"/>
  <c r="Q2123" i="6"/>
  <c r="P2123" i="6" s="1"/>
  <c r="N2123" i="6" s="1"/>
  <c r="O2124" i="6" s="1"/>
  <c r="Q2124" i="6" l="1"/>
  <c r="P2124" i="6" s="1"/>
  <c r="N2124" i="6" s="1"/>
  <c r="O2125" i="6" s="1"/>
  <c r="M2123" i="6"/>
  <c r="L2123" i="6" s="1"/>
  <c r="J2123" i="6" s="1"/>
  <c r="K2124" i="6" s="1"/>
  <c r="M2124" i="6" l="1"/>
  <c r="L2124" i="6" s="1"/>
  <c r="J2124" i="6" s="1"/>
  <c r="K2125" i="6" s="1"/>
  <c r="Q2125" i="6"/>
  <c r="P2125" i="6" s="1"/>
  <c r="N2125" i="6" s="1"/>
  <c r="O2126" i="6" s="1"/>
  <c r="Q2126" i="6" l="1"/>
  <c r="P2126" i="6" s="1"/>
  <c r="N2126" i="6" s="1"/>
  <c r="O2127" i="6" s="1"/>
  <c r="M2125" i="6"/>
  <c r="L2125" i="6" s="1"/>
  <c r="J2125" i="6" s="1"/>
  <c r="K2126" i="6" s="1"/>
  <c r="M2126" i="6" l="1"/>
  <c r="L2126" i="6" s="1"/>
  <c r="J2126" i="6" s="1"/>
  <c r="K2127" i="6" s="1"/>
  <c r="Q2127" i="6"/>
  <c r="P2127" i="6" s="1"/>
  <c r="N2127" i="6" s="1"/>
  <c r="O2128" i="6" s="1"/>
  <c r="Q2128" i="6" l="1"/>
  <c r="P2128" i="6" s="1"/>
  <c r="N2128" i="6" s="1"/>
  <c r="O2129" i="6" s="1"/>
  <c r="M2127" i="6"/>
  <c r="L2127" i="6" s="1"/>
  <c r="J2127" i="6" s="1"/>
  <c r="K2128" i="6" s="1"/>
  <c r="M2128" i="6" l="1"/>
  <c r="L2128" i="6" s="1"/>
  <c r="J2128" i="6" s="1"/>
  <c r="K2129" i="6" s="1"/>
  <c r="Q2129" i="6"/>
  <c r="P2129" i="6" s="1"/>
  <c r="N2129" i="6" s="1"/>
  <c r="O2130" i="6" s="1"/>
  <c r="Q2130" i="6" l="1"/>
  <c r="P2130" i="6" s="1"/>
  <c r="N2130" i="6" s="1"/>
  <c r="O2131" i="6" s="1"/>
  <c r="M2129" i="6"/>
  <c r="L2129" i="6" s="1"/>
  <c r="J2129" i="6" s="1"/>
  <c r="K2130" i="6" s="1"/>
  <c r="M2130" i="6" l="1"/>
  <c r="L2130" i="6" s="1"/>
  <c r="J2130" i="6" s="1"/>
  <c r="K2131" i="6" s="1"/>
  <c r="Q2131" i="6"/>
  <c r="P2131" i="6" s="1"/>
  <c r="N2131" i="6" s="1"/>
  <c r="O2132" i="6" s="1"/>
  <c r="Q2132" i="6" l="1"/>
  <c r="P2132" i="6" s="1"/>
  <c r="N2132" i="6" s="1"/>
  <c r="O2133" i="6" s="1"/>
  <c r="M2131" i="6"/>
  <c r="L2131" i="6" s="1"/>
  <c r="J2131" i="6" s="1"/>
  <c r="K2132" i="6" s="1"/>
  <c r="M2132" i="6" l="1"/>
  <c r="L2132" i="6" s="1"/>
  <c r="J2132" i="6" s="1"/>
  <c r="K2133" i="6" s="1"/>
  <c r="Q2133" i="6"/>
  <c r="P2133" i="6" s="1"/>
  <c r="N2133" i="6" s="1"/>
  <c r="O2134" i="6" s="1"/>
  <c r="Q2134" i="6" l="1"/>
  <c r="P2134" i="6" s="1"/>
  <c r="N2134" i="6" s="1"/>
  <c r="O2135" i="6" s="1"/>
  <c r="M2133" i="6"/>
  <c r="L2133" i="6" s="1"/>
  <c r="J2133" i="6" s="1"/>
  <c r="K2134" i="6" s="1"/>
  <c r="M2134" i="6" l="1"/>
  <c r="L2134" i="6" s="1"/>
  <c r="J2134" i="6" s="1"/>
  <c r="K2135" i="6" s="1"/>
  <c r="Q2135" i="6"/>
  <c r="P2135" i="6" s="1"/>
  <c r="N2135" i="6" s="1"/>
  <c r="O2136" i="6" s="1"/>
  <c r="Q2136" i="6" l="1"/>
  <c r="P2136" i="6" s="1"/>
  <c r="N2136" i="6" s="1"/>
  <c r="O2137" i="6" s="1"/>
  <c r="M2135" i="6"/>
  <c r="L2135" i="6" s="1"/>
  <c r="J2135" i="6" s="1"/>
  <c r="K2136" i="6" s="1"/>
  <c r="M2136" i="6" l="1"/>
  <c r="L2136" i="6" s="1"/>
  <c r="J2136" i="6" s="1"/>
  <c r="K2137" i="6" s="1"/>
  <c r="Q2137" i="6"/>
  <c r="P2137" i="6" s="1"/>
  <c r="N2137" i="6" s="1"/>
  <c r="O2138" i="6" s="1"/>
  <c r="Q2138" i="6" l="1"/>
  <c r="P2138" i="6" s="1"/>
  <c r="N2138" i="6" s="1"/>
  <c r="O2139" i="6" s="1"/>
  <c r="M2137" i="6"/>
  <c r="L2137" i="6" s="1"/>
  <c r="J2137" i="6" s="1"/>
  <c r="K2138" i="6" s="1"/>
  <c r="M2138" i="6" l="1"/>
  <c r="L2138" i="6" s="1"/>
  <c r="J2138" i="6" s="1"/>
  <c r="K2139" i="6" s="1"/>
  <c r="Q2139" i="6"/>
  <c r="P2139" i="6" s="1"/>
  <c r="N2139" i="6" s="1"/>
  <c r="O2140" i="6" s="1"/>
  <c r="Q2140" i="6" l="1"/>
  <c r="P2140" i="6" s="1"/>
  <c r="N2140" i="6" s="1"/>
  <c r="O2141" i="6" s="1"/>
  <c r="M2139" i="6"/>
  <c r="L2139" i="6" s="1"/>
  <c r="J2139" i="6" s="1"/>
  <c r="K2140" i="6" s="1"/>
  <c r="M2140" i="6" l="1"/>
  <c r="L2140" i="6" s="1"/>
  <c r="J2140" i="6" s="1"/>
  <c r="K2141" i="6" s="1"/>
  <c r="Q2141" i="6"/>
  <c r="P2141" i="6" s="1"/>
  <c r="N2141" i="6" s="1"/>
  <c r="O2142" i="6" s="1"/>
  <c r="Q2142" i="6" l="1"/>
  <c r="P2142" i="6" s="1"/>
  <c r="N2142" i="6" s="1"/>
  <c r="O2143" i="6" s="1"/>
  <c r="M2141" i="6"/>
  <c r="L2141" i="6" s="1"/>
  <c r="J2141" i="6" s="1"/>
  <c r="K2142" i="6" s="1"/>
  <c r="M2142" i="6" l="1"/>
  <c r="L2142" i="6" s="1"/>
  <c r="J2142" i="6" s="1"/>
  <c r="K2143" i="6" s="1"/>
  <c r="Q2143" i="6"/>
  <c r="P2143" i="6" s="1"/>
  <c r="N2143" i="6" s="1"/>
  <c r="O2144" i="6" s="1"/>
  <c r="Q2144" i="6" l="1"/>
  <c r="P2144" i="6" s="1"/>
  <c r="N2144" i="6" s="1"/>
  <c r="O2145" i="6" s="1"/>
  <c r="M2143" i="6"/>
  <c r="L2143" i="6" s="1"/>
  <c r="J2143" i="6" s="1"/>
  <c r="K2144" i="6" s="1"/>
  <c r="M2144" i="6" l="1"/>
  <c r="L2144" i="6" s="1"/>
  <c r="J2144" i="6" s="1"/>
  <c r="K2145" i="6" s="1"/>
  <c r="Q2145" i="6"/>
  <c r="P2145" i="6" s="1"/>
  <c r="N2145" i="6" s="1"/>
  <c r="O2146" i="6" s="1"/>
  <c r="Q2146" i="6" l="1"/>
  <c r="P2146" i="6" s="1"/>
  <c r="N2146" i="6" s="1"/>
  <c r="O2147" i="6" s="1"/>
  <c r="M2145" i="6"/>
  <c r="L2145" i="6" s="1"/>
  <c r="J2145" i="6" s="1"/>
  <c r="K2146" i="6" s="1"/>
  <c r="M2146" i="6" l="1"/>
  <c r="L2146" i="6" s="1"/>
  <c r="J2146" i="6" s="1"/>
  <c r="K2147" i="6" s="1"/>
  <c r="Q2147" i="6"/>
  <c r="P2147" i="6" s="1"/>
  <c r="N2147" i="6" s="1"/>
  <c r="O2148" i="6" s="1"/>
  <c r="Q2148" i="6" l="1"/>
  <c r="P2148" i="6" s="1"/>
  <c r="N2148" i="6" s="1"/>
  <c r="O2149" i="6" s="1"/>
  <c r="M2147" i="6"/>
  <c r="L2147" i="6" s="1"/>
  <c r="J2147" i="6" s="1"/>
  <c r="K2148" i="6" s="1"/>
  <c r="M2148" i="6" l="1"/>
  <c r="L2148" i="6" s="1"/>
  <c r="J2148" i="6" s="1"/>
  <c r="K2149" i="6" s="1"/>
  <c r="Q2149" i="6"/>
  <c r="P2149" i="6" s="1"/>
  <c r="N2149" i="6" s="1"/>
  <c r="O2150" i="6" s="1"/>
  <c r="Q2150" i="6" l="1"/>
  <c r="P2150" i="6" s="1"/>
  <c r="N2150" i="6" s="1"/>
  <c r="O2151" i="6" s="1"/>
  <c r="M2149" i="6"/>
  <c r="L2149" i="6" s="1"/>
  <c r="J2149" i="6" s="1"/>
  <c r="K2150" i="6" s="1"/>
  <c r="M2150" i="6" l="1"/>
  <c r="L2150" i="6" s="1"/>
  <c r="J2150" i="6" s="1"/>
  <c r="K2151" i="6" s="1"/>
  <c r="Q2151" i="6"/>
  <c r="P2151" i="6" s="1"/>
  <c r="N2151" i="6" s="1"/>
  <c r="O2152" i="6" s="1"/>
  <c r="Q2152" i="6" l="1"/>
  <c r="P2152" i="6" s="1"/>
  <c r="N2152" i="6" s="1"/>
  <c r="O2153" i="6" s="1"/>
  <c r="M2151" i="6"/>
  <c r="L2151" i="6" s="1"/>
  <c r="J2151" i="6" s="1"/>
  <c r="K2152" i="6" s="1"/>
  <c r="M2152" i="6" l="1"/>
  <c r="L2152" i="6" s="1"/>
  <c r="J2152" i="6" s="1"/>
  <c r="K2153" i="6" s="1"/>
  <c r="Q2153" i="6"/>
  <c r="P2153" i="6" s="1"/>
  <c r="N2153" i="6" s="1"/>
  <c r="O2154" i="6" s="1"/>
  <c r="Q2154" i="6" l="1"/>
  <c r="P2154" i="6" s="1"/>
  <c r="N2154" i="6" s="1"/>
  <c r="O2155" i="6" s="1"/>
  <c r="M2153" i="6"/>
  <c r="L2153" i="6" s="1"/>
  <c r="J2153" i="6" s="1"/>
  <c r="K2154" i="6" s="1"/>
  <c r="M2154" i="6" l="1"/>
  <c r="L2154" i="6" s="1"/>
  <c r="J2154" i="6" s="1"/>
  <c r="K2155" i="6" s="1"/>
  <c r="Q2155" i="6"/>
  <c r="P2155" i="6" s="1"/>
  <c r="N2155" i="6" s="1"/>
  <c r="O2156" i="6" s="1"/>
  <c r="Q2156" i="6" l="1"/>
  <c r="P2156" i="6" s="1"/>
  <c r="N2156" i="6" s="1"/>
  <c r="O2157" i="6" s="1"/>
  <c r="M2155" i="6"/>
  <c r="L2155" i="6" s="1"/>
  <c r="J2155" i="6" s="1"/>
  <c r="K2156" i="6" s="1"/>
  <c r="M2156" i="6" l="1"/>
  <c r="L2156" i="6" s="1"/>
  <c r="J2156" i="6" s="1"/>
  <c r="K2157" i="6" s="1"/>
  <c r="Q2157" i="6"/>
  <c r="P2157" i="6" s="1"/>
  <c r="N2157" i="6" s="1"/>
  <c r="O2158" i="6" s="1"/>
  <c r="Q2158" i="6" l="1"/>
  <c r="P2158" i="6" s="1"/>
  <c r="N2158" i="6" s="1"/>
  <c r="O2159" i="6" s="1"/>
  <c r="M2157" i="6"/>
  <c r="L2157" i="6" s="1"/>
  <c r="J2157" i="6" s="1"/>
  <c r="K2158" i="6" s="1"/>
  <c r="M2158" i="6" l="1"/>
  <c r="L2158" i="6" s="1"/>
  <c r="J2158" i="6" s="1"/>
  <c r="K2159" i="6" s="1"/>
  <c r="Q2159" i="6"/>
  <c r="P2159" i="6" s="1"/>
  <c r="N2159" i="6" s="1"/>
  <c r="O2160" i="6" s="1"/>
  <c r="Q2160" i="6" l="1"/>
  <c r="P2160" i="6" s="1"/>
  <c r="N2160" i="6" s="1"/>
  <c r="O2161" i="6" s="1"/>
  <c r="M2159" i="6"/>
  <c r="L2159" i="6" s="1"/>
  <c r="J2159" i="6" s="1"/>
  <c r="K2160" i="6" s="1"/>
  <c r="M2160" i="6" l="1"/>
  <c r="L2160" i="6" s="1"/>
  <c r="J2160" i="6" s="1"/>
  <c r="K2161" i="6" s="1"/>
  <c r="Q2161" i="6"/>
  <c r="P2161" i="6" s="1"/>
  <c r="N2161" i="6" s="1"/>
  <c r="O2162" i="6" s="1"/>
  <c r="Q2162" i="6" l="1"/>
  <c r="P2162" i="6" s="1"/>
  <c r="N2162" i="6" s="1"/>
  <c r="O2163" i="6" s="1"/>
  <c r="M2161" i="6"/>
  <c r="L2161" i="6" s="1"/>
  <c r="J2161" i="6" s="1"/>
  <c r="K2162" i="6" s="1"/>
  <c r="M2162" i="6" l="1"/>
  <c r="L2162" i="6" s="1"/>
  <c r="J2162" i="6" s="1"/>
  <c r="K2163" i="6" s="1"/>
  <c r="Q2163" i="6"/>
  <c r="P2163" i="6" s="1"/>
  <c r="N2163" i="6" s="1"/>
  <c r="O2164" i="6" s="1"/>
  <c r="Q2164" i="6" l="1"/>
  <c r="P2164" i="6" s="1"/>
  <c r="N2164" i="6" s="1"/>
  <c r="O2165" i="6" s="1"/>
  <c r="M2163" i="6"/>
  <c r="L2163" i="6" s="1"/>
  <c r="J2163" i="6" s="1"/>
  <c r="K2164" i="6" s="1"/>
  <c r="M2164" i="6" l="1"/>
  <c r="L2164" i="6" s="1"/>
  <c r="J2164" i="6" s="1"/>
  <c r="K2165" i="6" s="1"/>
  <c r="Q2165" i="6"/>
  <c r="P2165" i="6" s="1"/>
  <c r="N2165" i="6" s="1"/>
  <c r="O2166" i="6" s="1"/>
  <c r="Q2166" i="6" l="1"/>
  <c r="P2166" i="6" s="1"/>
  <c r="N2166" i="6" s="1"/>
  <c r="O2167" i="6" s="1"/>
  <c r="M2165" i="6"/>
  <c r="L2165" i="6" s="1"/>
  <c r="J2165" i="6" s="1"/>
  <c r="K2166" i="6" s="1"/>
  <c r="M2166" i="6" l="1"/>
  <c r="L2166" i="6" s="1"/>
  <c r="J2166" i="6" s="1"/>
  <c r="K2167" i="6" s="1"/>
  <c r="Q2167" i="6"/>
  <c r="P2167" i="6" s="1"/>
  <c r="N2167" i="6" s="1"/>
  <c r="O2168" i="6" s="1"/>
  <c r="Q2168" i="6" l="1"/>
  <c r="P2168" i="6" s="1"/>
  <c r="N2168" i="6" s="1"/>
  <c r="O2169" i="6" s="1"/>
  <c r="M2167" i="6"/>
  <c r="L2167" i="6" s="1"/>
  <c r="J2167" i="6" s="1"/>
  <c r="K2168" i="6" s="1"/>
  <c r="M2168" i="6" l="1"/>
  <c r="L2168" i="6" s="1"/>
  <c r="J2168" i="6" s="1"/>
  <c r="K2169" i="6" s="1"/>
  <c r="Q2169" i="6"/>
  <c r="P2169" i="6" s="1"/>
  <c r="N2169" i="6" s="1"/>
  <c r="O2170" i="6" s="1"/>
  <c r="Q2170" i="6" l="1"/>
  <c r="P2170" i="6" s="1"/>
  <c r="N2170" i="6" s="1"/>
  <c r="O2171" i="6" s="1"/>
  <c r="M2169" i="6"/>
  <c r="L2169" i="6" s="1"/>
  <c r="J2169" i="6" s="1"/>
  <c r="K2170" i="6" s="1"/>
  <c r="M2170" i="6" l="1"/>
  <c r="L2170" i="6" s="1"/>
  <c r="J2170" i="6" s="1"/>
  <c r="K2171" i="6" s="1"/>
  <c r="Q2171" i="6"/>
  <c r="P2171" i="6" s="1"/>
  <c r="N2171" i="6" s="1"/>
  <c r="O2172" i="6" s="1"/>
  <c r="Q2172" i="6" l="1"/>
  <c r="P2172" i="6" s="1"/>
  <c r="N2172" i="6" s="1"/>
  <c r="O2173" i="6" s="1"/>
  <c r="M2171" i="6"/>
  <c r="L2171" i="6" s="1"/>
  <c r="J2171" i="6" s="1"/>
  <c r="K2172" i="6" s="1"/>
  <c r="M2172" i="6" l="1"/>
  <c r="L2172" i="6" s="1"/>
  <c r="J2172" i="6" s="1"/>
  <c r="K2173" i="6" s="1"/>
  <c r="Q2173" i="6"/>
  <c r="P2173" i="6" s="1"/>
  <c r="N2173" i="6" s="1"/>
  <c r="O2174" i="6" s="1"/>
  <c r="Q2174" i="6" l="1"/>
  <c r="P2174" i="6" s="1"/>
  <c r="N2174" i="6" s="1"/>
  <c r="O2175" i="6" s="1"/>
  <c r="M2173" i="6"/>
  <c r="L2173" i="6" s="1"/>
  <c r="J2173" i="6" s="1"/>
  <c r="K2174" i="6" s="1"/>
  <c r="M2174" i="6" l="1"/>
  <c r="L2174" i="6" s="1"/>
  <c r="J2174" i="6" s="1"/>
  <c r="K2175" i="6" s="1"/>
  <c r="Q2175" i="6"/>
  <c r="P2175" i="6" s="1"/>
  <c r="N2175" i="6" s="1"/>
  <c r="O2176" i="6" s="1"/>
  <c r="Q2176" i="6" l="1"/>
  <c r="P2176" i="6" s="1"/>
  <c r="N2176" i="6" s="1"/>
  <c r="O2177" i="6" s="1"/>
  <c r="M2175" i="6"/>
  <c r="L2175" i="6" s="1"/>
  <c r="J2175" i="6" s="1"/>
  <c r="K2176" i="6" s="1"/>
  <c r="M2176" i="6" l="1"/>
  <c r="L2176" i="6" s="1"/>
  <c r="J2176" i="6" s="1"/>
  <c r="K2177" i="6" s="1"/>
  <c r="Q2177" i="6"/>
  <c r="P2177" i="6" s="1"/>
  <c r="N2177" i="6" s="1"/>
  <c r="O2178" i="6" s="1"/>
  <c r="Q2178" i="6" l="1"/>
  <c r="P2178" i="6" s="1"/>
  <c r="N2178" i="6" s="1"/>
  <c r="O2179" i="6" s="1"/>
  <c r="M2177" i="6"/>
  <c r="L2177" i="6" s="1"/>
  <c r="J2177" i="6" s="1"/>
  <c r="K2178" i="6" s="1"/>
  <c r="M2178" i="6" l="1"/>
  <c r="L2178" i="6" s="1"/>
  <c r="J2178" i="6" s="1"/>
  <c r="K2179" i="6" s="1"/>
  <c r="Q2179" i="6"/>
  <c r="P2179" i="6" s="1"/>
  <c r="N2179" i="6" s="1"/>
  <c r="O2180" i="6" s="1"/>
  <c r="Q2180" i="6" l="1"/>
  <c r="P2180" i="6" s="1"/>
  <c r="N2180" i="6" s="1"/>
  <c r="O2181" i="6" s="1"/>
  <c r="M2179" i="6"/>
  <c r="L2179" i="6" s="1"/>
  <c r="J2179" i="6" s="1"/>
  <c r="K2180" i="6" s="1"/>
  <c r="M2180" i="6" l="1"/>
  <c r="L2180" i="6" s="1"/>
  <c r="J2180" i="6" s="1"/>
  <c r="K2181" i="6" s="1"/>
  <c r="Q2181" i="6"/>
  <c r="P2181" i="6" s="1"/>
  <c r="N2181" i="6" s="1"/>
  <c r="O2182" i="6" s="1"/>
  <c r="Q2182" i="6" l="1"/>
  <c r="P2182" i="6" s="1"/>
  <c r="N2182" i="6" s="1"/>
  <c r="O2183" i="6" s="1"/>
  <c r="M2181" i="6"/>
  <c r="L2181" i="6" s="1"/>
  <c r="J2181" i="6" s="1"/>
  <c r="K2182" i="6" s="1"/>
  <c r="M2182" i="6" l="1"/>
  <c r="L2182" i="6" s="1"/>
  <c r="J2182" i="6" s="1"/>
  <c r="K2183" i="6" s="1"/>
  <c r="Q2183" i="6"/>
  <c r="P2183" i="6" s="1"/>
  <c r="N2183" i="6" s="1"/>
  <c r="O2184" i="6" s="1"/>
  <c r="Q2184" i="6" l="1"/>
  <c r="P2184" i="6" s="1"/>
  <c r="N2184" i="6" s="1"/>
  <c r="O2185" i="6" s="1"/>
  <c r="M2183" i="6"/>
  <c r="L2183" i="6" s="1"/>
  <c r="J2183" i="6" s="1"/>
  <c r="K2184" i="6" s="1"/>
  <c r="M2184" i="6" l="1"/>
  <c r="L2184" i="6" s="1"/>
  <c r="J2184" i="6" s="1"/>
  <c r="K2185" i="6" s="1"/>
  <c r="Q2185" i="6"/>
  <c r="P2185" i="6" s="1"/>
  <c r="N2185" i="6" s="1"/>
  <c r="O2186" i="6" s="1"/>
  <c r="Q2186" i="6" l="1"/>
  <c r="P2186" i="6" s="1"/>
  <c r="N2186" i="6" s="1"/>
  <c r="O2187" i="6" s="1"/>
  <c r="M2185" i="6"/>
  <c r="L2185" i="6" s="1"/>
  <c r="J2185" i="6" s="1"/>
  <c r="K2186" i="6" s="1"/>
  <c r="M2186" i="6" l="1"/>
  <c r="L2186" i="6" s="1"/>
  <c r="J2186" i="6" s="1"/>
  <c r="K2187" i="6" s="1"/>
  <c r="Q2187" i="6"/>
  <c r="P2187" i="6" s="1"/>
  <c r="N2187" i="6" s="1"/>
  <c r="O2188" i="6" s="1"/>
  <c r="Q2188" i="6" l="1"/>
  <c r="P2188" i="6" s="1"/>
  <c r="N2188" i="6" s="1"/>
  <c r="O2189" i="6" s="1"/>
  <c r="M2187" i="6"/>
  <c r="L2187" i="6" s="1"/>
  <c r="J2187" i="6" s="1"/>
  <c r="K2188" i="6" s="1"/>
  <c r="M2188" i="6" l="1"/>
  <c r="L2188" i="6" s="1"/>
  <c r="J2188" i="6" s="1"/>
  <c r="K2189" i="6" s="1"/>
  <c r="Q2189" i="6"/>
  <c r="P2189" i="6" s="1"/>
  <c r="N2189" i="6" s="1"/>
  <c r="O2190" i="6" s="1"/>
  <c r="Q2190" i="6" l="1"/>
  <c r="P2190" i="6" s="1"/>
  <c r="N2190" i="6" s="1"/>
  <c r="O2191" i="6" s="1"/>
  <c r="M2189" i="6"/>
  <c r="L2189" i="6" s="1"/>
  <c r="J2189" i="6" s="1"/>
  <c r="K2190" i="6" s="1"/>
  <c r="M2190" i="6" l="1"/>
  <c r="L2190" i="6" s="1"/>
  <c r="J2190" i="6" s="1"/>
  <c r="K2191" i="6" s="1"/>
  <c r="Q2191" i="6"/>
  <c r="P2191" i="6" s="1"/>
  <c r="N2191" i="6" s="1"/>
  <c r="O2192" i="6" s="1"/>
  <c r="Q2192" i="6" l="1"/>
  <c r="P2192" i="6" s="1"/>
  <c r="N2192" i="6" s="1"/>
  <c r="O2193" i="6" s="1"/>
  <c r="M2191" i="6"/>
  <c r="L2191" i="6" s="1"/>
  <c r="J2191" i="6" s="1"/>
  <c r="K2192" i="6" s="1"/>
  <c r="M2192" i="6" l="1"/>
  <c r="L2192" i="6" s="1"/>
  <c r="J2192" i="6" s="1"/>
  <c r="K2193" i="6" s="1"/>
  <c r="Q2193" i="6"/>
  <c r="P2193" i="6" s="1"/>
  <c r="N2193" i="6" s="1"/>
  <c r="O2194" i="6" s="1"/>
  <c r="Q2194" i="6" l="1"/>
  <c r="P2194" i="6" s="1"/>
  <c r="N2194" i="6" s="1"/>
  <c r="O2195" i="6" s="1"/>
  <c r="M2193" i="6"/>
  <c r="L2193" i="6" s="1"/>
  <c r="J2193" i="6" s="1"/>
  <c r="K2194" i="6" s="1"/>
  <c r="M2194" i="6" l="1"/>
  <c r="L2194" i="6" s="1"/>
  <c r="J2194" i="6" s="1"/>
  <c r="K2195" i="6" s="1"/>
  <c r="Q2195" i="6"/>
  <c r="P2195" i="6" s="1"/>
  <c r="N2195" i="6" s="1"/>
  <c r="O2196" i="6" s="1"/>
  <c r="Q2196" i="6" l="1"/>
  <c r="P2196" i="6" s="1"/>
  <c r="N2196" i="6" s="1"/>
  <c r="O2197" i="6" s="1"/>
  <c r="M2195" i="6"/>
  <c r="L2195" i="6" s="1"/>
  <c r="J2195" i="6" s="1"/>
  <c r="K2196" i="6" s="1"/>
  <c r="M2196" i="6" l="1"/>
  <c r="L2196" i="6" s="1"/>
  <c r="J2196" i="6" s="1"/>
  <c r="K2197" i="6" s="1"/>
  <c r="Q2197" i="6"/>
  <c r="P2197" i="6" s="1"/>
  <c r="N2197" i="6" s="1"/>
  <c r="O2198" i="6" s="1"/>
  <c r="Q2198" i="6" l="1"/>
  <c r="P2198" i="6" s="1"/>
  <c r="N2198" i="6" s="1"/>
  <c r="O2199" i="6" s="1"/>
  <c r="M2197" i="6"/>
  <c r="L2197" i="6" s="1"/>
  <c r="J2197" i="6" s="1"/>
  <c r="K2198" i="6" s="1"/>
  <c r="M2198" i="6" l="1"/>
  <c r="L2198" i="6" s="1"/>
  <c r="J2198" i="6" s="1"/>
  <c r="K2199" i="6" s="1"/>
  <c r="Q2199" i="6"/>
  <c r="P2199" i="6" s="1"/>
  <c r="N2199" i="6" s="1"/>
  <c r="O2200" i="6" s="1"/>
  <c r="Q2200" i="6" l="1"/>
  <c r="P2200" i="6" s="1"/>
  <c r="N2200" i="6" s="1"/>
  <c r="O2201" i="6" s="1"/>
  <c r="M2199" i="6"/>
  <c r="L2199" i="6" s="1"/>
  <c r="J2199" i="6" s="1"/>
  <c r="K2200" i="6" s="1"/>
  <c r="M2200" i="6" l="1"/>
  <c r="L2200" i="6" s="1"/>
  <c r="J2200" i="6" s="1"/>
  <c r="K2201" i="6" s="1"/>
  <c r="Q2201" i="6"/>
  <c r="P2201" i="6" s="1"/>
  <c r="N2201" i="6" s="1"/>
  <c r="O2202" i="6" s="1"/>
  <c r="Q2202" i="6" l="1"/>
  <c r="P2202" i="6" s="1"/>
  <c r="N2202" i="6" s="1"/>
  <c r="O2203" i="6" s="1"/>
  <c r="M2201" i="6"/>
  <c r="L2201" i="6" s="1"/>
  <c r="J2201" i="6" s="1"/>
  <c r="K2202" i="6" s="1"/>
  <c r="M2202" i="6" l="1"/>
  <c r="L2202" i="6" s="1"/>
  <c r="J2202" i="6" s="1"/>
  <c r="K2203" i="6" s="1"/>
  <c r="Q2203" i="6"/>
  <c r="P2203" i="6" s="1"/>
  <c r="N2203" i="6" s="1"/>
  <c r="O2204" i="6" s="1"/>
  <c r="Q2204" i="6" l="1"/>
  <c r="P2204" i="6" s="1"/>
  <c r="N2204" i="6" s="1"/>
  <c r="O2205" i="6" s="1"/>
  <c r="M2203" i="6"/>
  <c r="L2203" i="6" s="1"/>
  <c r="J2203" i="6" s="1"/>
  <c r="K2204" i="6" s="1"/>
  <c r="M2204" i="6" l="1"/>
  <c r="L2204" i="6" s="1"/>
  <c r="J2204" i="6" s="1"/>
  <c r="K2205" i="6" s="1"/>
  <c r="Q2205" i="6"/>
  <c r="P2205" i="6" s="1"/>
  <c r="N2205" i="6" s="1"/>
  <c r="O2206" i="6" s="1"/>
  <c r="Q2206" i="6" l="1"/>
  <c r="P2206" i="6" s="1"/>
  <c r="N2206" i="6" s="1"/>
  <c r="O2207" i="6" s="1"/>
  <c r="M2205" i="6"/>
  <c r="L2205" i="6" s="1"/>
  <c r="J2205" i="6" s="1"/>
  <c r="K2206" i="6" s="1"/>
  <c r="M2206" i="6" l="1"/>
  <c r="L2206" i="6" s="1"/>
  <c r="J2206" i="6" s="1"/>
  <c r="K2207" i="6" s="1"/>
  <c r="Q2207" i="6"/>
  <c r="P2207" i="6" s="1"/>
  <c r="N2207" i="6" s="1"/>
  <c r="O2208" i="6" s="1"/>
  <c r="Q2208" i="6" l="1"/>
  <c r="P2208" i="6" s="1"/>
  <c r="N2208" i="6" s="1"/>
  <c r="O2209" i="6" s="1"/>
  <c r="M2207" i="6"/>
  <c r="L2207" i="6" s="1"/>
  <c r="J2207" i="6" s="1"/>
  <c r="K2208" i="6" s="1"/>
  <c r="M2208" i="6" l="1"/>
  <c r="L2208" i="6" s="1"/>
  <c r="J2208" i="6" s="1"/>
  <c r="K2209" i="6" s="1"/>
  <c r="Q2209" i="6"/>
  <c r="P2209" i="6" s="1"/>
  <c r="N2209" i="6" s="1"/>
  <c r="O2210" i="6" s="1"/>
  <c r="Q2210" i="6" l="1"/>
  <c r="P2210" i="6" s="1"/>
  <c r="N2210" i="6" s="1"/>
  <c r="O2211" i="6" s="1"/>
  <c r="M2209" i="6"/>
  <c r="L2209" i="6" s="1"/>
  <c r="J2209" i="6" s="1"/>
  <c r="K2210" i="6" s="1"/>
  <c r="M2210" i="6" l="1"/>
  <c r="L2210" i="6" s="1"/>
  <c r="J2210" i="6" s="1"/>
  <c r="K2211" i="6" s="1"/>
  <c r="Q2211" i="6"/>
  <c r="P2211" i="6" s="1"/>
  <c r="N2211" i="6" s="1"/>
  <c r="O2212" i="6" s="1"/>
  <c r="Q2212" i="6" l="1"/>
  <c r="P2212" i="6" s="1"/>
  <c r="N2212" i="6" s="1"/>
  <c r="O2213" i="6" s="1"/>
  <c r="M2211" i="6"/>
  <c r="L2211" i="6" s="1"/>
  <c r="J2211" i="6" s="1"/>
  <c r="K2212" i="6" s="1"/>
  <c r="M2212" i="6" l="1"/>
  <c r="L2212" i="6" s="1"/>
  <c r="J2212" i="6" s="1"/>
  <c r="K2213" i="6" s="1"/>
  <c r="Q2213" i="6"/>
  <c r="P2213" i="6" s="1"/>
  <c r="N2213" i="6" s="1"/>
  <c r="O2214" i="6" s="1"/>
  <c r="Q2214" i="6" l="1"/>
  <c r="P2214" i="6" s="1"/>
  <c r="N2214" i="6" s="1"/>
  <c r="O2215" i="6" s="1"/>
  <c r="M2213" i="6"/>
  <c r="L2213" i="6" s="1"/>
  <c r="J2213" i="6" s="1"/>
  <c r="K2214" i="6" s="1"/>
  <c r="M2214" i="6" l="1"/>
  <c r="L2214" i="6" s="1"/>
  <c r="J2214" i="6" s="1"/>
  <c r="K2215" i="6" s="1"/>
  <c r="Q2215" i="6"/>
  <c r="P2215" i="6" s="1"/>
  <c r="N2215" i="6" s="1"/>
  <c r="O2216" i="6" s="1"/>
  <c r="Q2216" i="6" l="1"/>
  <c r="P2216" i="6" s="1"/>
  <c r="N2216" i="6" s="1"/>
  <c r="O2217" i="6" s="1"/>
  <c r="M2215" i="6"/>
  <c r="L2215" i="6" s="1"/>
  <c r="J2215" i="6" s="1"/>
  <c r="K2216" i="6" s="1"/>
  <c r="M2216" i="6" l="1"/>
  <c r="L2216" i="6" s="1"/>
  <c r="J2216" i="6" s="1"/>
  <c r="K2217" i="6" s="1"/>
  <c r="Q2217" i="6"/>
  <c r="P2217" i="6" s="1"/>
  <c r="N2217" i="6" s="1"/>
  <c r="O2218" i="6" s="1"/>
  <c r="Q2218" i="6" l="1"/>
  <c r="P2218" i="6" s="1"/>
  <c r="N2218" i="6" s="1"/>
  <c r="O2219" i="6" s="1"/>
  <c r="M2217" i="6"/>
  <c r="L2217" i="6" s="1"/>
  <c r="J2217" i="6" s="1"/>
  <c r="K2218" i="6" s="1"/>
  <c r="M2218" i="6" l="1"/>
  <c r="L2218" i="6" s="1"/>
  <c r="J2218" i="6" s="1"/>
  <c r="K2219" i="6" s="1"/>
  <c r="Q2219" i="6"/>
  <c r="P2219" i="6" s="1"/>
  <c r="N2219" i="6" s="1"/>
  <c r="O2220" i="6" s="1"/>
  <c r="Q2220" i="6" l="1"/>
  <c r="P2220" i="6" s="1"/>
  <c r="N2220" i="6" s="1"/>
  <c r="O2221" i="6" s="1"/>
  <c r="M2219" i="6"/>
  <c r="L2219" i="6" s="1"/>
  <c r="J2219" i="6" s="1"/>
  <c r="K2220" i="6" s="1"/>
  <c r="M2220" i="6" l="1"/>
  <c r="L2220" i="6" s="1"/>
  <c r="J2220" i="6" s="1"/>
  <c r="K2221" i="6" s="1"/>
  <c r="Q2221" i="6"/>
  <c r="P2221" i="6" s="1"/>
  <c r="N2221" i="6" s="1"/>
  <c r="O2222" i="6" s="1"/>
  <c r="Q2222" i="6" l="1"/>
  <c r="P2222" i="6" s="1"/>
  <c r="N2222" i="6" s="1"/>
  <c r="O2223" i="6" s="1"/>
  <c r="M2221" i="6"/>
  <c r="L2221" i="6" s="1"/>
  <c r="J2221" i="6" s="1"/>
  <c r="K2222" i="6" s="1"/>
  <c r="M2222" i="6" l="1"/>
  <c r="L2222" i="6" s="1"/>
  <c r="J2222" i="6" s="1"/>
  <c r="K2223" i="6" s="1"/>
  <c r="Q2223" i="6"/>
  <c r="P2223" i="6" s="1"/>
  <c r="N2223" i="6" s="1"/>
  <c r="O2224" i="6" s="1"/>
  <c r="Q2224" i="6" l="1"/>
  <c r="P2224" i="6" s="1"/>
  <c r="N2224" i="6" s="1"/>
  <c r="O2225" i="6" s="1"/>
  <c r="M2223" i="6"/>
  <c r="L2223" i="6" s="1"/>
  <c r="J2223" i="6" s="1"/>
  <c r="K2224" i="6" s="1"/>
  <c r="M2224" i="6" l="1"/>
  <c r="L2224" i="6" s="1"/>
  <c r="J2224" i="6" s="1"/>
  <c r="K2225" i="6" s="1"/>
  <c r="Q2225" i="6"/>
  <c r="P2225" i="6" s="1"/>
  <c r="N2225" i="6" s="1"/>
  <c r="O2226" i="6" s="1"/>
  <c r="Q2226" i="6" l="1"/>
  <c r="P2226" i="6" s="1"/>
  <c r="N2226" i="6" s="1"/>
  <c r="O2227" i="6" s="1"/>
  <c r="M2225" i="6"/>
  <c r="L2225" i="6" s="1"/>
  <c r="J2225" i="6" s="1"/>
  <c r="K2226" i="6" s="1"/>
  <c r="M2226" i="6" l="1"/>
  <c r="L2226" i="6" s="1"/>
  <c r="J2226" i="6" s="1"/>
  <c r="K2227" i="6" s="1"/>
  <c r="Q2227" i="6"/>
  <c r="P2227" i="6" s="1"/>
  <c r="N2227" i="6" s="1"/>
  <c r="O2228" i="6" s="1"/>
  <c r="Q2228" i="6" l="1"/>
  <c r="P2228" i="6" s="1"/>
  <c r="N2228" i="6" s="1"/>
  <c r="O2229" i="6" s="1"/>
  <c r="M2227" i="6"/>
  <c r="L2227" i="6" s="1"/>
  <c r="J2227" i="6" s="1"/>
  <c r="K2228" i="6" s="1"/>
  <c r="M2228" i="6" l="1"/>
  <c r="L2228" i="6" s="1"/>
  <c r="J2228" i="6" s="1"/>
  <c r="K2229" i="6" s="1"/>
  <c r="Q2229" i="6"/>
  <c r="P2229" i="6" s="1"/>
  <c r="N2229" i="6" s="1"/>
  <c r="O2230" i="6" s="1"/>
  <c r="Q2230" i="6" l="1"/>
  <c r="P2230" i="6" s="1"/>
  <c r="N2230" i="6" s="1"/>
  <c r="O2231" i="6" s="1"/>
  <c r="M2229" i="6"/>
  <c r="L2229" i="6" s="1"/>
  <c r="J2229" i="6" s="1"/>
  <c r="K2230" i="6" s="1"/>
  <c r="M2230" i="6" l="1"/>
  <c r="L2230" i="6" s="1"/>
  <c r="J2230" i="6" s="1"/>
  <c r="K2231" i="6" s="1"/>
  <c r="Q2231" i="6"/>
  <c r="P2231" i="6" s="1"/>
  <c r="N2231" i="6" s="1"/>
  <c r="O2232" i="6" s="1"/>
  <c r="Q2232" i="6" l="1"/>
  <c r="P2232" i="6" s="1"/>
  <c r="N2232" i="6" s="1"/>
  <c r="O2233" i="6" s="1"/>
  <c r="M2231" i="6"/>
  <c r="L2231" i="6" s="1"/>
  <c r="J2231" i="6" s="1"/>
  <c r="K2232" i="6" s="1"/>
  <c r="M2232" i="6" l="1"/>
  <c r="L2232" i="6" s="1"/>
  <c r="J2232" i="6" s="1"/>
  <c r="K2233" i="6" s="1"/>
  <c r="Q2233" i="6"/>
  <c r="P2233" i="6" s="1"/>
  <c r="N2233" i="6" s="1"/>
  <c r="O2234" i="6" s="1"/>
  <c r="Q2234" i="6" l="1"/>
  <c r="P2234" i="6" s="1"/>
  <c r="N2234" i="6" s="1"/>
  <c r="O2235" i="6" s="1"/>
  <c r="M2233" i="6"/>
  <c r="L2233" i="6" s="1"/>
  <c r="J2233" i="6" s="1"/>
  <c r="K2234" i="6" s="1"/>
  <c r="M2234" i="6" l="1"/>
  <c r="L2234" i="6" s="1"/>
  <c r="J2234" i="6" s="1"/>
  <c r="K2235" i="6" s="1"/>
  <c r="Q2235" i="6"/>
  <c r="P2235" i="6" s="1"/>
  <c r="N2235" i="6" s="1"/>
  <c r="O2236" i="6" s="1"/>
  <c r="Q2236" i="6" l="1"/>
  <c r="P2236" i="6" s="1"/>
  <c r="N2236" i="6" s="1"/>
  <c r="O2237" i="6" s="1"/>
  <c r="M2235" i="6"/>
  <c r="L2235" i="6" s="1"/>
  <c r="J2235" i="6" s="1"/>
  <c r="K2236" i="6" s="1"/>
  <c r="M2236" i="6" l="1"/>
  <c r="L2236" i="6" s="1"/>
  <c r="J2236" i="6" s="1"/>
  <c r="K2237" i="6" s="1"/>
  <c r="Q2237" i="6"/>
  <c r="P2237" i="6" s="1"/>
  <c r="N2237" i="6" s="1"/>
  <c r="O2238" i="6" s="1"/>
  <c r="Q2238" i="6" l="1"/>
  <c r="P2238" i="6" s="1"/>
  <c r="N2238" i="6" s="1"/>
  <c r="O2239" i="6" s="1"/>
  <c r="M2237" i="6"/>
  <c r="L2237" i="6" s="1"/>
  <c r="J2237" i="6" s="1"/>
  <c r="K2238" i="6" s="1"/>
  <c r="M2238" i="6" l="1"/>
  <c r="L2238" i="6" s="1"/>
  <c r="J2238" i="6" s="1"/>
  <c r="K2239" i="6" s="1"/>
  <c r="Q2239" i="6"/>
  <c r="P2239" i="6" s="1"/>
  <c r="N2239" i="6" s="1"/>
  <c r="O2240" i="6" s="1"/>
  <c r="Q2240" i="6" l="1"/>
  <c r="P2240" i="6" s="1"/>
  <c r="N2240" i="6" s="1"/>
  <c r="O2241" i="6" s="1"/>
  <c r="M2239" i="6"/>
  <c r="L2239" i="6" s="1"/>
  <c r="J2239" i="6" s="1"/>
  <c r="K2240" i="6" s="1"/>
  <c r="M2240" i="6" l="1"/>
  <c r="L2240" i="6" s="1"/>
  <c r="J2240" i="6" s="1"/>
  <c r="K2241" i="6" s="1"/>
  <c r="Q2241" i="6"/>
  <c r="P2241" i="6" s="1"/>
  <c r="N2241" i="6" s="1"/>
  <c r="O2242" i="6" s="1"/>
  <c r="Q2242" i="6" l="1"/>
  <c r="P2242" i="6" s="1"/>
  <c r="N2242" i="6" s="1"/>
  <c r="O2243" i="6" s="1"/>
  <c r="M2241" i="6"/>
  <c r="L2241" i="6" s="1"/>
  <c r="J2241" i="6" s="1"/>
  <c r="K2242" i="6" s="1"/>
  <c r="Q2243" i="6" l="1"/>
  <c r="P2243" i="6" s="1"/>
  <c r="N2243" i="6" s="1"/>
  <c r="O2244" i="6" s="1"/>
  <c r="M2242" i="6"/>
  <c r="L2242" i="6" s="1"/>
  <c r="J2242" i="6" s="1"/>
  <c r="K2243" i="6" s="1"/>
  <c r="M2243" i="6" l="1"/>
  <c r="L2243" i="6" s="1"/>
  <c r="J2243" i="6" s="1"/>
  <c r="K2244" i="6" s="1"/>
  <c r="Q2244" i="6"/>
  <c r="P2244" i="6" s="1"/>
  <c r="N2244" i="6" s="1"/>
  <c r="O2245" i="6" s="1"/>
  <c r="M2244" i="6" l="1"/>
  <c r="L2244" i="6" s="1"/>
  <c r="J2244" i="6" s="1"/>
  <c r="K2245" i="6" s="1"/>
  <c r="Q2245" i="6"/>
  <c r="P2245" i="6" s="1"/>
  <c r="N2245" i="6" s="1"/>
  <c r="O2246" i="6" s="1"/>
  <c r="Q2246" i="6" l="1"/>
  <c r="P2246" i="6" s="1"/>
  <c r="N2246" i="6" s="1"/>
  <c r="O2247" i="6" s="1"/>
  <c r="M2245" i="6"/>
  <c r="L2245" i="6" s="1"/>
  <c r="J2245" i="6" s="1"/>
  <c r="K2246" i="6" s="1"/>
  <c r="M2246" i="6" l="1"/>
  <c r="L2246" i="6" s="1"/>
  <c r="J2246" i="6" s="1"/>
  <c r="K2247" i="6" s="1"/>
  <c r="Q2247" i="6"/>
  <c r="P2247" i="6" s="1"/>
  <c r="N2247" i="6" s="1"/>
  <c r="O2248" i="6" s="1"/>
  <c r="Q2248" i="6" l="1"/>
  <c r="P2248" i="6" s="1"/>
  <c r="N2248" i="6" s="1"/>
  <c r="O2249" i="6" s="1"/>
  <c r="M2247" i="6"/>
  <c r="L2247" i="6" s="1"/>
  <c r="J2247" i="6" s="1"/>
  <c r="K2248" i="6" s="1"/>
  <c r="M2248" i="6" l="1"/>
  <c r="L2248" i="6" s="1"/>
  <c r="J2248" i="6" s="1"/>
  <c r="K2249" i="6" s="1"/>
  <c r="Q2249" i="6"/>
  <c r="P2249" i="6" s="1"/>
  <c r="N2249" i="6" s="1"/>
  <c r="O2250" i="6" s="1"/>
  <c r="Q2250" i="6" l="1"/>
  <c r="P2250" i="6" s="1"/>
  <c r="N2250" i="6" s="1"/>
  <c r="O2251" i="6" s="1"/>
  <c r="M2249" i="6"/>
  <c r="L2249" i="6" s="1"/>
  <c r="J2249" i="6" s="1"/>
  <c r="K2250" i="6" s="1"/>
  <c r="M2250" i="6" l="1"/>
  <c r="L2250" i="6" s="1"/>
  <c r="J2250" i="6" s="1"/>
  <c r="K2251" i="6" s="1"/>
  <c r="Q2251" i="6"/>
  <c r="P2251" i="6" s="1"/>
  <c r="N2251" i="6" s="1"/>
  <c r="O2252" i="6" s="1"/>
  <c r="Q2252" i="6" l="1"/>
  <c r="P2252" i="6" s="1"/>
  <c r="N2252" i="6" s="1"/>
  <c r="O2253" i="6" s="1"/>
  <c r="M2251" i="6"/>
  <c r="L2251" i="6" s="1"/>
  <c r="J2251" i="6" s="1"/>
  <c r="K2252" i="6" s="1"/>
  <c r="M2252" i="6" l="1"/>
  <c r="L2252" i="6" s="1"/>
  <c r="J2252" i="6" s="1"/>
  <c r="K2253" i="6" s="1"/>
  <c r="Q2253" i="6"/>
  <c r="P2253" i="6" s="1"/>
  <c r="N2253" i="6" s="1"/>
  <c r="O2254" i="6" s="1"/>
  <c r="Q2254" i="6" l="1"/>
  <c r="P2254" i="6" s="1"/>
  <c r="N2254" i="6" s="1"/>
  <c r="O2255" i="6" s="1"/>
  <c r="M2253" i="6"/>
  <c r="L2253" i="6" s="1"/>
  <c r="J2253" i="6" s="1"/>
  <c r="K2254" i="6" s="1"/>
  <c r="M2254" i="6" l="1"/>
  <c r="L2254" i="6" s="1"/>
  <c r="J2254" i="6" s="1"/>
  <c r="K2255" i="6" s="1"/>
  <c r="Q2255" i="6"/>
  <c r="P2255" i="6" s="1"/>
  <c r="N2255" i="6" s="1"/>
  <c r="O2256" i="6" s="1"/>
  <c r="Q2256" i="6" l="1"/>
  <c r="P2256" i="6" s="1"/>
  <c r="N2256" i="6" s="1"/>
  <c r="O2257" i="6" s="1"/>
  <c r="M2255" i="6"/>
  <c r="L2255" i="6" s="1"/>
  <c r="J2255" i="6" s="1"/>
  <c r="K2256" i="6" s="1"/>
  <c r="M2256" i="6" l="1"/>
  <c r="L2256" i="6" s="1"/>
  <c r="J2256" i="6" s="1"/>
  <c r="K2257" i="6" s="1"/>
  <c r="Q2257" i="6"/>
  <c r="P2257" i="6" s="1"/>
  <c r="N2257" i="6" s="1"/>
  <c r="O2258" i="6" s="1"/>
  <c r="M2257" i="6" l="1"/>
  <c r="L2257" i="6" s="1"/>
  <c r="J2257" i="6" s="1"/>
  <c r="K2258" i="6" s="1"/>
  <c r="Q2258" i="6"/>
  <c r="P2258" i="6" s="1"/>
  <c r="N2258" i="6" s="1"/>
  <c r="O2259" i="6" s="1"/>
  <c r="Q2259" i="6" l="1"/>
  <c r="P2259" i="6" s="1"/>
  <c r="N2259" i="6" s="1"/>
  <c r="O2260" i="6" s="1"/>
  <c r="M2258" i="6"/>
  <c r="L2258" i="6" s="1"/>
  <c r="J2258" i="6" s="1"/>
  <c r="K2259" i="6" s="1"/>
  <c r="M2259" i="6" l="1"/>
  <c r="L2259" i="6" s="1"/>
  <c r="J2259" i="6" s="1"/>
  <c r="K2260" i="6" s="1"/>
  <c r="Q2260" i="6"/>
  <c r="P2260" i="6" s="1"/>
  <c r="N2260" i="6" s="1"/>
  <c r="O2261" i="6" s="1"/>
  <c r="M2260" i="6" l="1"/>
  <c r="L2260" i="6" s="1"/>
  <c r="J2260" i="6" s="1"/>
  <c r="K2261" i="6" s="1"/>
  <c r="Q2261" i="6"/>
  <c r="P2261" i="6" s="1"/>
  <c r="N2261" i="6" s="1"/>
  <c r="O2262" i="6" s="1"/>
  <c r="Q2262" i="6" l="1"/>
  <c r="P2262" i="6" s="1"/>
  <c r="N2262" i="6" s="1"/>
  <c r="O2263" i="6" s="1"/>
  <c r="M2261" i="6"/>
  <c r="L2261" i="6" s="1"/>
  <c r="J2261" i="6" s="1"/>
  <c r="K2262" i="6" s="1"/>
  <c r="Q2263" i="6" l="1"/>
  <c r="P2263" i="6" s="1"/>
  <c r="N2263" i="6" s="1"/>
  <c r="O2264" i="6" s="1"/>
  <c r="M2262" i="6"/>
  <c r="L2262" i="6" s="1"/>
  <c r="J2262" i="6" s="1"/>
  <c r="K2263" i="6" s="1"/>
  <c r="M2263" i="6" l="1"/>
  <c r="L2263" i="6" s="1"/>
  <c r="J2263" i="6" s="1"/>
  <c r="K2264" i="6" s="1"/>
  <c r="Q2264" i="6"/>
  <c r="P2264" i="6" s="1"/>
  <c r="N2264" i="6" s="1"/>
  <c r="O2265" i="6" s="1"/>
  <c r="M2264" i="6" l="1"/>
  <c r="L2264" i="6" s="1"/>
  <c r="J2264" i="6" s="1"/>
  <c r="K2265" i="6" s="1"/>
  <c r="Q2265" i="6"/>
  <c r="P2265" i="6" s="1"/>
  <c r="N2265" i="6" s="1"/>
  <c r="O2266" i="6" s="1"/>
  <c r="Q2266" i="6" l="1"/>
  <c r="P2266" i="6" s="1"/>
  <c r="N2266" i="6" s="1"/>
  <c r="O2267" i="6" s="1"/>
  <c r="M2265" i="6"/>
  <c r="L2265" i="6" s="1"/>
  <c r="J2265" i="6" s="1"/>
  <c r="K2266" i="6" s="1"/>
  <c r="M2266" i="6" l="1"/>
  <c r="L2266" i="6" s="1"/>
  <c r="J2266" i="6" s="1"/>
  <c r="K2267" i="6" s="1"/>
  <c r="Q2267" i="6"/>
  <c r="P2267" i="6" s="1"/>
  <c r="N2267" i="6" s="1"/>
  <c r="O2268" i="6" s="1"/>
  <c r="Q2268" i="6" l="1"/>
  <c r="P2268" i="6" s="1"/>
  <c r="N2268" i="6" s="1"/>
  <c r="O2269" i="6" s="1"/>
  <c r="M2267" i="6"/>
  <c r="L2267" i="6" s="1"/>
  <c r="J2267" i="6" s="1"/>
  <c r="K2268" i="6" s="1"/>
  <c r="M2268" i="6" l="1"/>
  <c r="L2268" i="6" s="1"/>
  <c r="J2268" i="6" s="1"/>
  <c r="K2269" i="6" s="1"/>
  <c r="Q2269" i="6"/>
  <c r="P2269" i="6" s="1"/>
  <c r="N2269" i="6" s="1"/>
  <c r="O2270" i="6" s="1"/>
  <c r="Q2270" i="6" l="1"/>
  <c r="P2270" i="6" s="1"/>
  <c r="N2270" i="6" s="1"/>
  <c r="O2271" i="6" s="1"/>
  <c r="M2269" i="6"/>
  <c r="L2269" i="6" s="1"/>
  <c r="J2269" i="6" s="1"/>
  <c r="K2270" i="6" s="1"/>
  <c r="M2270" i="6" l="1"/>
  <c r="L2270" i="6" s="1"/>
  <c r="J2270" i="6" s="1"/>
  <c r="K2271" i="6" s="1"/>
  <c r="Q2271" i="6"/>
  <c r="P2271" i="6" s="1"/>
  <c r="N2271" i="6" s="1"/>
  <c r="O2272" i="6" s="1"/>
  <c r="Q2272" i="6" l="1"/>
  <c r="P2272" i="6" s="1"/>
  <c r="N2272" i="6" s="1"/>
  <c r="O2273" i="6" s="1"/>
  <c r="M2271" i="6"/>
  <c r="L2271" i="6" s="1"/>
  <c r="J2271" i="6" s="1"/>
  <c r="K2272" i="6" s="1"/>
  <c r="M2272" i="6" l="1"/>
  <c r="L2272" i="6" s="1"/>
  <c r="J2272" i="6" s="1"/>
  <c r="K2273" i="6" s="1"/>
  <c r="Q2273" i="6"/>
  <c r="P2273" i="6" s="1"/>
  <c r="N2273" i="6" s="1"/>
  <c r="O2274" i="6" s="1"/>
  <c r="Q2274" i="6" l="1"/>
  <c r="P2274" i="6" s="1"/>
  <c r="N2274" i="6" s="1"/>
  <c r="O2275" i="6" s="1"/>
  <c r="M2273" i="6"/>
  <c r="L2273" i="6" s="1"/>
  <c r="J2273" i="6" s="1"/>
  <c r="K2274" i="6" s="1"/>
  <c r="M2274" i="6" l="1"/>
  <c r="L2274" i="6" s="1"/>
  <c r="J2274" i="6" s="1"/>
  <c r="K2275" i="6" s="1"/>
  <c r="Q2275" i="6"/>
  <c r="P2275" i="6" s="1"/>
  <c r="N2275" i="6" s="1"/>
  <c r="O2276" i="6" s="1"/>
  <c r="Q2276" i="6" l="1"/>
  <c r="P2276" i="6" s="1"/>
  <c r="N2276" i="6" s="1"/>
  <c r="O2277" i="6" s="1"/>
  <c r="M2275" i="6"/>
  <c r="L2275" i="6" s="1"/>
  <c r="J2275" i="6" s="1"/>
  <c r="K2276" i="6" s="1"/>
  <c r="M2276" i="6" l="1"/>
  <c r="L2276" i="6" s="1"/>
  <c r="J2276" i="6" s="1"/>
  <c r="K2277" i="6" s="1"/>
  <c r="Q2277" i="6"/>
  <c r="P2277" i="6" s="1"/>
  <c r="N2277" i="6" s="1"/>
  <c r="O2278" i="6" s="1"/>
  <c r="Q2278" i="6" l="1"/>
  <c r="P2278" i="6" s="1"/>
  <c r="N2278" i="6" s="1"/>
  <c r="O2279" i="6" s="1"/>
  <c r="M2277" i="6"/>
  <c r="L2277" i="6" s="1"/>
  <c r="J2277" i="6" s="1"/>
  <c r="K2278" i="6" s="1"/>
  <c r="M2278" i="6" l="1"/>
  <c r="L2278" i="6" s="1"/>
  <c r="J2278" i="6" s="1"/>
  <c r="K2279" i="6" s="1"/>
  <c r="Q2279" i="6"/>
  <c r="P2279" i="6" s="1"/>
  <c r="N2279" i="6" s="1"/>
  <c r="O2280" i="6" s="1"/>
  <c r="Q2280" i="6" l="1"/>
  <c r="P2280" i="6" s="1"/>
  <c r="N2280" i="6" s="1"/>
  <c r="O2281" i="6" s="1"/>
  <c r="M2279" i="6"/>
  <c r="L2279" i="6" s="1"/>
  <c r="J2279" i="6" s="1"/>
  <c r="K2280" i="6" s="1"/>
  <c r="M2280" i="6" l="1"/>
  <c r="L2280" i="6" s="1"/>
  <c r="J2280" i="6" s="1"/>
  <c r="K2281" i="6" s="1"/>
  <c r="Q2281" i="6"/>
  <c r="P2281" i="6" s="1"/>
  <c r="N2281" i="6" s="1"/>
  <c r="O2282" i="6" s="1"/>
  <c r="Q2282" i="6" l="1"/>
  <c r="P2282" i="6" s="1"/>
  <c r="N2282" i="6" s="1"/>
  <c r="O2283" i="6" s="1"/>
  <c r="M2281" i="6"/>
  <c r="L2281" i="6" s="1"/>
  <c r="J2281" i="6" s="1"/>
  <c r="K2282" i="6" s="1"/>
  <c r="M2282" i="6" l="1"/>
  <c r="L2282" i="6" s="1"/>
  <c r="J2282" i="6" s="1"/>
  <c r="K2283" i="6" s="1"/>
  <c r="Q2283" i="6"/>
  <c r="P2283" i="6" s="1"/>
  <c r="N2283" i="6" s="1"/>
  <c r="O2284" i="6" s="1"/>
  <c r="Q2284" i="6" l="1"/>
  <c r="P2284" i="6" s="1"/>
  <c r="N2284" i="6" s="1"/>
  <c r="O2285" i="6" s="1"/>
  <c r="M2283" i="6"/>
  <c r="L2283" i="6" s="1"/>
  <c r="J2283" i="6" s="1"/>
  <c r="K2284" i="6" s="1"/>
  <c r="M2284" i="6" l="1"/>
  <c r="L2284" i="6" s="1"/>
  <c r="J2284" i="6" s="1"/>
  <c r="K2285" i="6" s="1"/>
  <c r="Q2285" i="6"/>
  <c r="P2285" i="6" s="1"/>
  <c r="N2285" i="6" s="1"/>
  <c r="O2286" i="6" s="1"/>
  <c r="Q2286" i="6" l="1"/>
  <c r="P2286" i="6" s="1"/>
  <c r="N2286" i="6" s="1"/>
  <c r="O2287" i="6" s="1"/>
  <c r="M2285" i="6"/>
  <c r="L2285" i="6" s="1"/>
  <c r="J2285" i="6" s="1"/>
  <c r="K2286" i="6" s="1"/>
  <c r="M2286" i="6" l="1"/>
  <c r="L2286" i="6" s="1"/>
  <c r="J2286" i="6" s="1"/>
  <c r="K2287" i="6" s="1"/>
  <c r="Q2287" i="6"/>
  <c r="P2287" i="6" s="1"/>
  <c r="N2287" i="6" s="1"/>
  <c r="O2288" i="6" s="1"/>
  <c r="Q2288" i="6" l="1"/>
  <c r="P2288" i="6" s="1"/>
  <c r="N2288" i="6" s="1"/>
  <c r="O2289" i="6" s="1"/>
  <c r="M2287" i="6"/>
  <c r="L2287" i="6" s="1"/>
  <c r="J2287" i="6" s="1"/>
  <c r="K2288" i="6" s="1"/>
  <c r="M2288" i="6" l="1"/>
  <c r="L2288" i="6" s="1"/>
  <c r="J2288" i="6" s="1"/>
  <c r="K2289" i="6" s="1"/>
  <c r="Q2289" i="6"/>
  <c r="P2289" i="6" s="1"/>
  <c r="N2289" i="6" s="1"/>
  <c r="O2290" i="6" s="1"/>
  <c r="Q2290" i="6" l="1"/>
  <c r="P2290" i="6" s="1"/>
  <c r="N2290" i="6" s="1"/>
  <c r="O2291" i="6" s="1"/>
  <c r="M2289" i="6"/>
  <c r="L2289" i="6" s="1"/>
  <c r="J2289" i="6" s="1"/>
  <c r="K2290" i="6" s="1"/>
  <c r="M2290" i="6" l="1"/>
  <c r="L2290" i="6" s="1"/>
  <c r="J2290" i="6" s="1"/>
  <c r="K2291" i="6" s="1"/>
  <c r="Q2291" i="6"/>
  <c r="P2291" i="6" s="1"/>
  <c r="N2291" i="6" s="1"/>
  <c r="O2292" i="6" s="1"/>
  <c r="Q2292" i="6" l="1"/>
  <c r="P2292" i="6" s="1"/>
  <c r="N2292" i="6" s="1"/>
  <c r="O2293" i="6" s="1"/>
  <c r="M2291" i="6"/>
  <c r="L2291" i="6" s="1"/>
  <c r="J2291" i="6" s="1"/>
  <c r="K2292" i="6" s="1"/>
  <c r="M2292" i="6" l="1"/>
  <c r="L2292" i="6" s="1"/>
  <c r="J2292" i="6" s="1"/>
  <c r="K2293" i="6" s="1"/>
  <c r="Q2293" i="6"/>
  <c r="P2293" i="6" s="1"/>
  <c r="N2293" i="6" s="1"/>
  <c r="O2294" i="6" s="1"/>
  <c r="Q2294" i="6" l="1"/>
  <c r="P2294" i="6" s="1"/>
  <c r="N2294" i="6" s="1"/>
  <c r="O2295" i="6" s="1"/>
  <c r="M2293" i="6"/>
  <c r="L2293" i="6" s="1"/>
  <c r="J2293" i="6" s="1"/>
  <c r="K2294" i="6" s="1"/>
  <c r="M2294" i="6" l="1"/>
  <c r="L2294" i="6" s="1"/>
  <c r="J2294" i="6" s="1"/>
  <c r="K2295" i="6" s="1"/>
  <c r="Q2295" i="6"/>
  <c r="P2295" i="6" s="1"/>
  <c r="N2295" i="6" s="1"/>
  <c r="O2296" i="6" s="1"/>
  <c r="Q2296" i="6" l="1"/>
  <c r="P2296" i="6" s="1"/>
  <c r="N2296" i="6" s="1"/>
  <c r="O2297" i="6" s="1"/>
  <c r="M2295" i="6"/>
  <c r="L2295" i="6" s="1"/>
  <c r="J2295" i="6" s="1"/>
  <c r="K2296" i="6" s="1"/>
  <c r="M2296" i="6" l="1"/>
  <c r="L2296" i="6" s="1"/>
  <c r="J2296" i="6" s="1"/>
  <c r="K2297" i="6" s="1"/>
  <c r="Q2297" i="6"/>
  <c r="P2297" i="6" s="1"/>
  <c r="N2297" i="6" s="1"/>
  <c r="O2298" i="6" s="1"/>
  <c r="Q2298" i="6" l="1"/>
  <c r="P2298" i="6" s="1"/>
  <c r="N2298" i="6" s="1"/>
  <c r="O2299" i="6" s="1"/>
  <c r="M2297" i="6"/>
  <c r="L2297" i="6" s="1"/>
  <c r="J2297" i="6" s="1"/>
  <c r="K2298" i="6" s="1"/>
  <c r="M2298" i="6" l="1"/>
  <c r="L2298" i="6" s="1"/>
  <c r="J2298" i="6" s="1"/>
  <c r="K2299" i="6" s="1"/>
  <c r="Q2299" i="6"/>
  <c r="P2299" i="6" s="1"/>
  <c r="N2299" i="6" s="1"/>
  <c r="O2300" i="6" s="1"/>
  <c r="Q2300" i="6" l="1"/>
  <c r="P2300" i="6" s="1"/>
  <c r="N2300" i="6" s="1"/>
  <c r="O2301" i="6" s="1"/>
  <c r="M2299" i="6"/>
  <c r="L2299" i="6" s="1"/>
  <c r="J2299" i="6" s="1"/>
  <c r="K2300" i="6" s="1"/>
  <c r="M2300" i="6" l="1"/>
  <c r="L2300" i="6" s="1"/>
  <c r="J2300" i="6" s="1"/>
  <c r="K2301" i="6" s="1"/>
  <c r="Q2301" i="6"/>
  <c r="P2301" i="6" s="1"/>
  <c r="N2301" i="6" s="1"/>
  <c r="O2302" i="6" s="1"/>
  <c r="Q2302" i="6" l="1"/>
  <c r="P2302" i="6" s="1"/>
  <c r="N2302" i="6" s="1"/>
  <c r="O2303" i="6" s="1"/>
  <c r="M2301" i="6"/>
  <c r="L2301" i="6" s="1"/>
  <c r="J2301" i="6" s="1"/>
  <c r="K2302" i="6" s="1"/>
  <c r="M2302" i="6" l="1"/>
  <c r="L2302" i="6" s="1"/>
  <c r="J2302" i="6" s="1"/>
  <c r="K2303" i="6" s="1"/>
  <c r="Q2303" i="6"/>
  <c r="P2303" i="6" s="1"/>
  <c r="N2303" i="6" s="1"/>
  <c r="O2304" i="6" s="1"/>
  <c r="Q2304" i="6" l="1"/>
  <c r="P2304" i="6" s="1"/>
  <c r="N2304" i="6" s="1"/>
  <c r="O2305" i="6" s="1"/>
  <c r="M2303" i="6"/>
  <c r="L2303" i="6" s="1"/>
  <c r="J2303" i="6" s="1"/>
  <c r="K2304" i="6" s="1"/>
  <c r="M2304" i="6" l="1"/>
  <c r="L2304" i="6" s="1"/>
  <c r="J2304" i="6" s="1"/>
  <c r="K2305" i="6" s="1"/>
  <c r="Q2305" i="6"/>
  <c r="P2305" i="6" s="1"/>
  <c r="N2305" i="6" s="1"/>
  <c r="O2306" i="6" s="1"/>
  <c r="Q2306" i="6" l="1"/>
  <c r="P2306" i="6" s="1"/>
  <c r="N2306" i="6" s="1"/>
  <c r="O2307" i="6" s="1"/>
  <c r="M2305" i="6"/>
  <c r="L2305" i="6" s="1"/>
  <c r="J2305" i="6" s="1"/>
  <c r="K2306" i="6" s="1"/>
  <c r="M2306" i="6" l="1"/>
  <c r="L2306" i="6" s="1"/>
  <c r="J2306" i="6" s="1"/>
  <c r="K2307" i="6" s="1"/>
  <c r="Q2307" i="6"/>
  <c r="P2307" i="6" s="1"/>
  <c r="N2307" i="6" s="1"/>
  <c r="O2308" i="6" s="1"/>
  <c r="Q2308" i="6" l="1"/>
  <c r="P2308" i="6" s="1"/>
  <c r="N2308" i="6" s="1"/>
  <c r="O2309" i="6" s="1"/>
  <c r="M2307" i="6"/>
  <c r="L2307" i="6" s="1"/>
  <c r="J2307" i="6" s="1"/>
  <c r="K2308" i="6" s="1"/>
  <c r="M2308" i="6" l="1"/>
  <c r="L2308" i="6" s="1"/>
  <c r="J2308" i="6" s="1"/>
  <c r="K2309" i="6" s="1"/>
  <c r="Q2309" i="6"/>
  <c r="P2309" i="6" s="1"/>
  <c r="N2309" i="6" s="1"/>
  <c r="O2310" i="6" s="1"/>
  <c r="Q2310" i="6" l="1"/>
  <c r="P2310" i="6" s="1"/>
  <c r="N2310" i="6" s="1"/>
  <c r="O2311" i="6" s="1"/>
  <c r="M2309" i="6"/>
  <c r="L2309" i="6" s="1"/>
  <c r="J2309" i="6" s="1"/>
  <c r="K2310" i="6" s="1"/>
  <c r="M2310" i="6" l="1"/>
  <c r="L2310" i="6" s="1"/>
  <c r="J2310" i="6" s="1"/>
  <c r="K2311" i="6" s="1"/>
  <c r="Q2311" i="6"/>
  <c r="P2311" i="6" s="1"/>
  <c r="N2311" i="6" s="1"/>
  <c r="O2312" i="6" s="1"/>
  <c r="Q2312" i="6" l="1"/>
  <c r="P2312" i="6" s="1"/>
  <c r="N2312" i="6" s="1"/>
  <c r="O2313" i="6" s="1"/>
  <c r="M2311" i="6"/>
  <c r="L2311" i="6" s="1"/>
  <c r="J2311" i="6" s="1"/>
  <c r="K2312" i="6" s="1"/>
  <c r="M2312" i="6" l="1"/>
  <c r="L2312" i="6" s="1"/>
  <c r="J2312" i="6" s="1"/>
  <c r="K2313" i="6" s="1"/>
  <c r="Q2313" i="6"/>
  <c r="P2313" i="6" s="1"/>
  <c r="N2313" i="6" s="1"/>
  <c r="O2314" i="6" s="1"/>
  <c r="Q2314" i="6" l="1"/>
  <c r="P2314" i="6" s="1"/>
  <c r="N2314" i="6" s="1"/>
  <c r="O2315" i="6" s="1"/>
  <c r="M2313" i="6"/>
  <c r="L2313" i="6" s="1"/>
  <c r="J2313" i="6" s="1"/>
  <c r="K2314" i="6" s="1"/>
  <c r="M2314" i="6" l="1"/>
  <c r="L2314" i="6" s="1"/>
  <c r="J2314" i="6" s="1"/>
  <c r="K2315" i="6" s="1"/>
  <c r="Q2315" i="6"/>
  <c r="P2315" i="6" s="1"/>
  <c r="N2315" i="6" s="1"/>
  <c r="O2316" i="6" s="1"/>
  <c r="Q2316" i="6" l="1"/>
  <c r="P2316" i="6" s="1"/>
  <c r="N2316" i="6" s="1"/>
  <c r="O2317" i="6" s="1"/>
  <c r="M2315" i="6"/>
  <c r="L2315" i="6" s="1"/>
  <c r="J2315" i="6" s="1"/>
  <c r="K2316" i="6" s="1"/>
  <c r="M2316" i="6" l="1"/>
  <c r="L2316" i="6" s="1"/>
  <c r="J2316" i="6" s="1"/>
  <c r="K2317" i="6" s="1"/>
  <c r="Q2317" i="6"/>
  <c r="P2317" i="6" s="1"/>
  <c r="N2317" i="6" s="1"/>
  <c r="O2318" i="6" s="1"/>
  <c r="Q2318" i="6" l="1"/>
  <c r="P2318" i="6" s="1"/>
  <c r="N2318" i="6" s="1"/>
  <c r="O2319" i="6" s="1"/>
  <c r="M2317" i="6"/>
  <c r="L2317" i="6" s="1"/>
  <c r="J2317" i="6" s="1"/>
  <c r="K2318" i="6" s="1"/>
  <c r="M2318" i="6" l="1"/>
  <c r="L2318" i="6" s="1"/>
  <c r="J2318" i="6" s="1"/>
  <c r="K2319" i="6" s="1"/>
  <c r="Q2319" i="6"/>
  <c r="P2319" i="6" s="1"/>
  <c r="N2319" i="6" s="1"/>
  <c r="O2320" i="6" s="1"/>
  <c r="Q2320" i="6" l="1"/>
  <c r="P2320" i="6" s="1"/>
  <c r="N2320" i="6" s="1"/>
  <c r="O2321" i="6" s="1"/>
  <c r="M2319" i="6"/>
  <c r="L2319" i="6" s="1"/>
  <c r="J2319" i="6" s="1"/>
  <c r="K2320" i="6" s="1"/>
  <c r="M2320" i="6" l="1"/>
  <c r="L2320" i="6" s="1"/>
  <c r="J2320" i="6" s="1"/>
  <c r="K2321" i="6" s="1"/>
  <c r="Q2321" i="6"/>
  <c r="P2321" i="6" s="1"/>
  <c r="N2321" i="6" s="1"/>
  <c r="O2322" i="6" s="1"/>
  <c r="Q2322" i="6" l="1"/>
  <c r="P2322" i="6" s="1"/>
  <c r="N2322" i="6" s="1"/>
  <c r="O2323" i="6" s="1"/>
  <c r="M2321" i="6"/>
  <c r="L2321" i="6" s="1"/>
  <c r="J2321" i="6" s="1"/>
  <c r="K2322" i="6" s="1"/>
  <c r="M2322" i="6" l="1"/>
  <c r="L2322" i="6" s="1"/>
  <c r="J2322" i="6" s="1"/>
  <c r="K2323" i="6" s="1"/>
  <c r="Q2323" i="6"/>
  <c r="P2323" i="6" s="1"/>
  <c r="N2323" i="6" s="1"/>
  <c r="O2324" i="6" s="1"/>
  <c r="Q2324" i="6" l="1"/>
  <c r="P2324" i="6" s="1"/>
  <c r="N2324" i="6" s="1"/>
  <c r="O2325" i="6" s="1"/>
  <c r="M2323" i="6"/>
  <c r="L2323" i="6" s="1"/>
  <c r="J2323" i="6" s="1"/>
  <c r="K2324" i="6" s="1"/>
  <c r="M2324" i="6" l="1"/>
  <c r="L2324" i="6" s="1"/>
  <c r="J2324" i="6" s="1"/>
  <c r="K2325" i="6" s="1"/>
  <c r="Q2325" i="6"/>
  <c r="P2325" i="6" s="1"/>
  <c r="N2325" i="6" s="1"/>
  <c r="O2326" i="6" s="1"/>
  <c r="Q2326" i="6" l="1"/>
  <c r="P2326" i="6" s="1"/>
  <c r="N2326" i="6" s="1"/>
  <c r="O2327" i="6" s="1"/>
  <c r="M2325" i="6"/>
  <c r="L2325" i="6" s="1"/>
  <c r="J2325" i="6" s="1"/>
  <c r="K2326" i="6" s="1"/>
  <c r="M2326" i="6" l="1"/>
  <c r="L2326" i="6" s="1"/>
  <c r="J2326" i="6" s="1"/>
  <c r="K2327" i="6" s="1"/>
  <c r="Q2327" i="6"/>
  <c r="P2327" i="6" s="1"/>
  <c r="N2327" i="6" s="1"/>
  <c r="O2328" i="6" s="1"/>
  <c r="Q2328" i="6" l="1"/>
  <c r="P2328" i="6" s="1"/>
  <c r="N2328" i="6" s="1"/>
  <c r="O2329" i="6" s="1"/>
  <c r="M2327" i="6"/>
  <c r="L2327" i="6" s="1"/>
  <c r="J2327" i="6" s="1"/>
  <c r="K2328" i="6" s="1"/>
  <c r="M2328" i="6" l="1"/>
  <c r="L2328" i="6" s="1"/>
  <c r="J2328" i="6" s="1"/>
  <c r="K2329" i="6" s="1"/>
  <c r="Q2329" i="6"/>
  <c r="P2329" i="6" s="1"/>
  <c r="N2329" i="6" s="1"/>
  <c r="O2330" i="6" s="1"/>
  <c r="Q2330" i="6" l="1"/>
  <c r="P2330" i="6" s="1"/>
  <c r="N2330" i="6" s="1"/>
  <c r="O2331" i="6" s="1"/>
  <c r="M2329" i="6"/>
  <c r="L2329" i="6" s="1"/>
  <c r="J2329" i="6" s="1"/>
  <c r="K2330" i="6" s="1"/>
  <c r="M2330" i="6" l="1"/>
  <c r="L2330" i="6" s="1"/>
  <c r="J2330" i="6" s="1"/>
  <c r="K2331" i="6" s="1"/>
  <c r="Q2331" i="6"/>
  <c r="P2331" i="6" s="1"/>
  <c r="N2331" i="6" s="1"/>
  <c r="O2332" i="6" s="1"/>
  <c r="Q2332" i="6" l="1"/>
  <c r="P2332" i="6" s="1"/>
  <c r="N2332" i="6" s="1"/>
  <c r="O2333" i="6" s="1"/>
  <c r="M2331" i="6"/>
  <c r="L2331" i="6" s="1"/>
  <c r="J2331" i="6" s="1"/>
  <c r="K2332" i="6" s="1"/>
  <c r="M2332" i="6" l="1"/>
  <c r="L2332" i="6" s="1"/>
  <c r="J2332" i="6" s="1"/>
  <c r="K2333" i="6" s="1"/>
  <c r="Q2333" i="6"/>
  <c r="P2333" i="6" s="1"/>
  <c r="N2333" i="6" s="1"/>
  <c r="O2334" i="6" s="1"/>
  <c r="Q2334" i="6" l="1"/>
  <c r="P2334" i="6" s="1"/>
  <c r="N2334" i="6" s="1"/>
  <c r="O2335" i="6" s="1"/>
  <c r="M2333" i="6"/>
  <c r="L2333" i="6" s="1"/>
  <c r="J2333" i="6" s="1"/>
  <c r="K2334" i="6" s="1"/>
  <c r="M2334" i="6" l="1"/>
  <c r="L2334" i="6" s="1"/>
  <c r="J2334" i="6" s="1"/>
  <c r="K2335" i="6" s="1"/>
  <c r="Q2335" i="6"/>
  <c r="P2335" i="6" s="1"/>
  <c r="N2335" i="6" s="1"/>
  <c r="O2336" i="6" s="1"/>
  <c r="Q2336" i="6" l="1"/>
  <c r="P2336" i="6" s="1"/>
  <c r="N2336" i="6" s="1"/>
  <c r="O2337" i="6" s="1"/>
  <c r="M2335" i="6"/>
  <c r="L2335" i="6" s="1"/>
  <c r="J2335" i="6" s="1"/>
  <c r="K2336" i="6" s="1"/>
  <c r="M2336" i="6" l="1"/>
  <c r="L2336" i="6" s="1"/>
  <c r="J2336" i="6" s="1"/>
  <c r="K2337" i="6" s="1"/>
  <c r="Q2337" i="6"/>
  <c r="P2337" i="6" s="1"/>
  <c r="N2337" i="6" s="1"/>
  <c r="O2338" i="6" s="1"/>
  <c r="Q2338" i="6" l="1"/>
  <c r="P2338" i="6" s="1"/>
  <c r="N2338" i="6" s="1"/>
  <c r="O2339" i="6" s="1"/>
  <c r="M2337" i="6"/>
  <c r="L2337" i="6" s="1"/>
  <c r="J2337" i="6" s="1"/>
  <c r="K2338" i="6" s="1"/>
  <c r="M2338" i="6" l="1"/>
  <c r="L2338" i="6" s="1"/>
  <c r="J2338" i="6" s="1"/>
  <c r="K2339" i="6" s="1"/>
  <c r="Q2339" i="6"/>
  <c r="P2339" i="6" s="1"/>
  <c r="N2339" i="6" s="1"/>
  <c r="O2340" i="6" s="1"/>
  <c r="Q2340" i="6" l="1"/>
  <c r="P2340" i="6" s="1"/>
  <c r="N2340" i="6" s="1"/>
  <c r="O2341" i="6" s="1"/>
  <c r="M2339" i="6"/>
  <c r="L2339" i="6" s="1"/>
  <c r="J2339" i="6" s="1"/>
  <c r="K2340" i="6" s="1"/>
  <c r="M2340" i="6" l="1"/>
  <c r="L2340" i="6" s="1"/>
  <c r="J2340" i="6" s="1"/>
  <c r="K2341" i="6" s="1"/>
  <c r="Q2341" i="6"/>
  <c r="P2341" i="6" s="1"/>
  <c r="N2341" i="6" s="1"/>
  <c r="O2342" i="6" s="1"/>
  <c r="M2341" i="6" l="1"/>
  <c r="L2341" i="6" s="1"/>
  <c r="J2341" i="6" s="1"/>
  <c r="K2342" i="6" s="1"/>
  <c r="Q2342" i="6"/>
  <c r="P2342" i="6" s="1"/>
  <c r="N2342" i="6" s="1"/>
  <c r="O2343" i="6" s="1"/>
  <c r="Q2343" i="6" l="1"/>
  <c r="P2343" i="6" s="1"/>
  <c r="N2343" i="6" s="1"/>
  <c r="O2344" i="6" s="1"/>
  <c r="M2342" i="6"/>
  <c r="L2342" i="6" s="1"/>
  <c r="J2342" i="6" s="1"/>
  <c r="K2343" i="6" s="1"/>
  <c r="M2343" i="6" l="1"/>
  <c r="L2343" i="6" s="1"/>
  <c r="J2343" i="6" s="1"/>
  <c r="K2344" i="6" s="1"/>
  <c r="Q2344" i="6"/>
  <c r="P2344" i="6" s="1"/>
  <c r="N2344" i="6" s="1"/>
  <c r="O2345" i="6" s="1"/>
  <c r="M2344" i="6" l="1"/>
  <c r="L2344" i="6" s="1"/>
  <c r="J2344" i="6" s="1"/>
  <c r="K2345" i="6" s="1"/>
  <c r="Q2345" i="6"/>
  <c r="P2345" i="6" s="1"/>
  <c r="N2345" i="6" s="1"/>
  <c r="O2346" i="6" s="1"/>
  <c r="Q2346" i="6" l="1"/>
  <c r="P2346" i="6" s="1"/>
  <c r="N2346" i="6" s="1"/>
  <c r="O2347" i="6" s="1"/>
  <c r="M2345" i="6"/>
  <c r="L2345" i="6" s="1"/>
  <c r="J2345" i="6" s="1"/>
  <c r="K2346" i="6" s="1"/>
  <c r="M2346" i="6" l="1"/>
  <c r="L2346" i="6" s="1"/>
  <c r="J2346" i="6" s="1"/>
  <c r="K2347" i="6" s="1"/>
  <c r="Q2347" i="6"/>
  <c r="P2347" i="6" s="1"/>
  <c r="N2347" i="6" s="1"/>
  <c r="O2348" i="6" s="1"/>
  <c r="Q2348" i="6" l="1"/>
  <c r="P2348" i="6" s="1"/>
  <c r="N2348" i="6" s="1"/>
  <c r="O2349" i="6" s="1"/>
  <c r="M2347" i="6"/>
  <c r="L2347" i="6" s="1"/>
  <c r="J2347" i="6" s="1"/>
  <c r="K2348" i="6" s="1"/>
  <c r="M2348" i="6" l="1"/>
  <c r="L2348" i="6" s="1"/>
  <c r="J2348" i="6" s="1"/>
  <c r="K2349" i="6" s="1"/>
  <c r="Q2349" i="6"/>
  <c r="P2349" i="6" s="1"/>
  <c r="N2349" i="6" s="1"/>
  <c r="O2350" i="6" s="1"/>
  <c r="Q2350" i="6" l="1"/>
  <c r="P2350" i="6" s="1"/>
  <c r="N2350" i="6" s="1"/>
  <c r="O2351" i="6" s="1"/>
  <c r="M2349" i="6"/>
  <c r="L2349" i="6" s="1"/>
  <c r="J2349" i="6" s="1"/>
  <c r="K2350" i="6" s="1"/>
  <c r="M2350" i="6" l="1"/>
  <c r="L2350" i="6" s="1"/>
  <c r="J2350" i="6" s="1"/>
  <c r="K2351" i="6" s="1"/>
  <c r="Q2351" i="6"/>
  <c r="P2351" i="6" s="1"/>
  <c r="N2351" i="6" s="1"/>
  <c r="O2352" i="6" s="1"/>
  <c r="Q2352" i="6" l="1"/>
  <c r="P2352" i="6" s="1"/>
  <c r="N2352" i="6" s="1"/>
  <c r="O2353" i="6" s="1"/>
  <c r="M2351" i="6"/>
  <c r="L2351" i="6" s="1"/>
  <c r="J2351" i="6" s="1"/>
  <c r="K2352" i="6" s="1"/>
  <c r="M2352" i="6" l="1"/>
  <c r="L2352" i="6" s="1"/>
  <c r="J2352" i="6" s="1"/>
  <c r="K2353" i="6" s="1"/>
  <c r="Q2353" i="6"/>
  <c r="P2353" i="6" s="1"/>
  <c r="N2353" i="6" s="1"/>
  <c r="O2354" i="6" s="1"/>
  <c r="Q2354" i="6" l="1"/>
  <c r="P2354" i="6" s="1"/>
  <c r="N2354" i="6" s="1"/>
  <c r="O2355" i="6" s="1"/>
  <c r="M2353" i="6"/>
  <c r="L2353" i="6" s="1"/>
  <c r="J2353" i="6" s="1"/>
  <c r="K2354" i="6" s="1"/>
  <c r="M2354" i="6" l="1"/>
  <c r="L2354" i="6" s="1"/>
  <c r="J2354" i="6" s="1"/>
  <c r="K2355" i="6" s="1"/>
  <c r="Q2355" i="6"/>
  <c r="P2355" i="6" s="1"/>
  <c r="N2355" i="6" s="1"/>
  <c r="O2356" i="6" s="1"/>
  <c r="Q2356" i="6" l="1"/>
  <c r="P2356" i="6" s="1"/>
  <c r="N2356" i="6" s="1"/>
  <c r="O2357" i="6" s="1"/>
  <c r="M2355" i="6"/>
  <c r="L2355" i="6" s="1"/>
  <c r="J2355" i="6" s="1"/>
  <c r="K2356" i="6" s="1"/>
  <c r="M2356" i="6" l="1"/>
  <c r="L2356" i="6" s="1"/>
  <c r="J2356" i="6" s="1"/>
  <c r="K2357" i="6" s="1"/>
  <c r="Q2357" i="6"/>
  <c r="P2357" i="6" s="1"/>
  <c r="N2357" i="6" s="1"/>
  <c r="O2358" i="6" s="1"/>
  <c r="Q2358" i="6" l="1"/>
  <c r="P2358" i="6" s="1"/>
  <c r="N2358" i="6" s="1"/>
  <c r="O2359" i="6" s="1"/>
  <c r="M2357" i="6"/>
  <c r="L2357" i="6" s="1"/>
  <c r="J2357" i="6" s="1"/>
  <c r="K2358" i="6" s="1"/>
  <c r="M2358" i="6" l="1"/>
  <c r="L2358" i="6" s="1"/>
  <c r="J2358" i="6" s="1"/>
  <c r="K2359" i="6" s="1"/>
  <c r="Q2359" i="6"/>
  <c r="P2359" i="6" s="1"/>
  <c r="N2359" i="6" s="1"/>
  <c r="O2360" i="6" s="1"/>
  <c r="Q2360" i="6" l="1"/>
  <c r="P2360" i="6" s="1"/>
  <c r="N2360" i="6" s="1"/>
  <c r="O2361" i="6" s="1"/>
  <c r="M2359" i="6"/>
  <c r="L2359" i="6" s="1"/>
  <c r="J2359" i="6" s="1"/>
  <c r="K2360" i="6" s="1"/>
  <c r="M2360" i="6" l="1"/>
  <c r="L2360" i="6" s="1"/>
  <c r="J2360" i="6" s="1"/>
  <c r="K2361" i="6" s="1"/>
  <c r="Q2361" i="6"/>
  <c r="P2361" i="6" s="1"/>
  <c r="N2361" i="6" s="1"/>
  <c r="O2362" i="6" s="1"/>
  <c r="Q2362" i="6" l="1"/>
  <c r="P2362" i="6" s="1"/>
  <c r="N2362" i="6" s="1"/>
  <c r="O2363" i="6" s="1"/>
  <c r="M2361" i="6"/>
  <c r="L2361" i="6" s="1"/>
  <c r="J2361" i="6" s="1"/>
  <c r="K2362" i="6" s="1"/>
  <c r="M2362" i="6" l="1"/>
  <c r="L2362" i="6" s="1"/>
  <c r="J2362" i="6" s="1"/>
  <c r="K2363" i="6" s="1"/>
  <c r="Q2363" i="6"/>
  <c r="P2363" i="6" s="1"/>
  <c r="N2363" i="6" s="1"/>
  <c r="O2364" i="6" s="1"/>
  <c r="Q2364" i="6" l="1"/>
  <c r="P2364" i="6" s="1"/>
  <c r="N2364" i="6" s="1"/>
  <c r="O2365" i="6" s="1"/>
  <c r="M2363" i="6"/>
  <c r="L2363" i="6" s="1"/>
  <c r="J2363" i="6" s="1"/>
  <c r="K2364" i="6" s="1"/>
  <c r="M2364" i="6" l="1"/>
  <c r="L2364" i="6" s="1"/>
  <c r="J2364" i="6" s="1"/>
  <c r="K2365" i="6" s="1"/>
  <c r="Q2365" i="6"/>
  <c r="P2365" i="6" s="1"/>
  <c r="N2365" i="6" s="1"/>
  <c r="O2366" i="6" s="1"/>
  <c r="Q2366" i="6" l="1"/>
  <c r="P2366" i="6" s="1"/>
  <c r="N2366" i="6" s="1"/>
  <c r="O2367" i="6" s="1"/>
  <c r="M2365" i="6"/>
  <c r="L2365" i="6" s="1"/>
  <c r="J2365" i="6" s="1"/>
  <c r="K2366" i="6" s="1"/>
  <c r="Q2367" i="6" l="1"/>
  <c r="P2367" i="6" s="1"/>
  <c r="N2367" i="6" s="1"/>
  <c r="O2368" i="6" s="1"/>
  <c r="M2366" i="6"/>
  <c r="L2366" i="6" s="1"/>
  <c r="J2366" i="6" s="1"/>
  <c r="K2367" i="6" s="1"/>
  <c r="M2367" i="6" l="1"/>
  <c r="L2367" i="6" s="1"/>
  <c r="J2367" i="6" s="1"/>
  <c r="K2368" i="6" s="1"/>
  <c r="Q2368" i="6"/>
  <c r="P2368" i="6" s="1"/>
  <c r="N2368" i="6" s="1"/>
  <c r="O2369" i="6" s="1"/>
  <c r="M2368" i="6" l="1"/>
  <c r="L2368" i="6" s="1"/>
  <c r="J2368" i="6" s="1"/>
  <c r="K2369" i="6" s="1"/>
  <c r="Q2369" i="6"/>
  <c r="P2369" i="6" s="1"/>
  <c r="N2369" i="6" s="1"/>
  <c r="O2370" i="6" s="1"/>
  <c r="Q2370" i="6" l="1"/>
  <c r="P2370" i="6" s="1"/>
  <c r="N2370" i="6" s="1"/>
  <c r="O2371" i="6" s="1"/>
  <c r="M2369" i="6"/>
  <c r="L2369" i="6" s="1"/>
  <c r="J2369" i="6" s="1"/>
  <c r="K2370" i="6" s="1"/>
  <c r="Q2371" i="6" l="1"/>
  <c r="P2371" i="6" s="1"/>
  <c r="N2371" i="6" s="1"/>
  <c r="O2372" i="6" s="1"/>
  <c r="M2370" i="6"/>
  <c r="L2370" i="6" s="1"/>
  <c r="J2370" i="6" s="1"/>
  <c r="K2371" i="6" s="1"/>
  <c r="M2371" i="6" l="1"/>
  <c r="L2371" i="6" s="1"/>
  <c r="J2371" i="6" s="1"/>
  <c r="K2372" i="6" s="1"/>
  <c r="Q2372" i="6"/>
  <c r="P2372" i="6" s="1"/>
  <c r="N2372" i="6" s="1"/>
  <c r="O2373" i="6" s="1"/>
  <c r="M2372" i="6" l="1"/>
  <c r="L2372" i="6" s="1"/>
  <c r="J2372" i="6" s="1"/>
  <c r="K2373" i="6" s="1"/>
  <c r="Q2373" i="6"/>
  <c r="P2373" i="6" s="1"/>
  <c r="N2373" i="6" s="1"/>
  <c r="O2374" i="6" s="1"/>
  <c r="Q2374" i="6" l="1"/>
  <c r="P2374" i="6" s="1"/>
  <c r="N2374" i="6" s="1"/>
  <c r="O2375" i="6" s="1"/>
  <c r="M2373" i="6"/>
  <c r="L2373" i="6" s="1"/>
  <c r="J2373" i="6" s="1"/>
  <c r="K2374" i="6" s="1"/>
  <c r="Q2375" i="6" l="1"/>
  <c r="P2375" i="6" s="1"/>
  <c r="N2375" i="6" s="1"/>
  <c r="O2376" i="6" s="1"/>
  <c r="M2374" i="6"/>
  <c r="L2374" i="6" s="1"/>
  <c r="J2374" i="6" s="1"/>
  <c r="K2375" i="6" s="1"/>
  <c r="M2375" i="6" l="1"/>
  <c r="L2375" i="6" s="1"/>
  <c r="J2375" i="6" s="1"/>
  <c r="K2376" i="6" s="1"/>
  <c r="Q2376" i="6"/>
  <c r="P2376" i="6" s="1"/>
  <c r="N2376" i="6" s="1"/>
  <c r="O2377" i="6" s="1"/>
  <c r="M2376" i="6" l="1"/>
  <c r="L2376" i="6" s="1"/>
  <c r="J2376" i="6" s="1"/>
  <c r="K2377" i="6" s="1"/>
  <c r="Q2377" i="6"/>
  <c r="P2377" i="6" s="1"/>
  <c r="N2377" i="6" s="1"/>
  <c r="O2378" i="6" s="1"/>
  <c r="Q2378" i="6" l="1"/>
  <c r="P2378" i="6" s="1"/>
  <c r="N2378" i="6" s="1"/>
  <c r="O2379" i="6" s="1"/>
  <c r="M2377" i="6"/>
  <c r="L2377" i="6" s="1"/>
  <c r="J2377" i="6" s="1"/>
  <c r="K2378" i="6" s="1"/>
  <c r="Q2379" i="6" l="1"/>
  <c r="P2379" i="6" s="1"/>
  <c r="N2379" i="6" s="1"/>
  <c r="O2380" i="6" s="1"/>
  <c r="M2378" i="6"/>
  <c r="L2378" i="6" s="1"/>
  <c r="J2378" i="6" s="1"/>
  <c r="K2379" i="6" s="1"/>
  <c r="M2379" i="6" l="1"/>
  <c r="L2379" i="6" s="1"/>
  <c r="J2379" i="6" s="1"/>
  <c r="K2380" i="6" s="1"/>
  <c r="Q2380" i="6"/>
  <c r="P2380" i="6" s="1"/>
  <c r="N2380" i="6" s="1"/>
  <c r="O2381" i="6" s="1"/>
  <c r="M2380" i="6" l="1"/>
  <c r="L2380" i="6" s="1"/>
  <c r="J2380" i="6" s="1"/>
  <c r="K2381" i="6" s="1"/>
  <c r="Q2381" i="6"/>
  <c r="P2381" i="6" s="1"/>
  <c r="N2381" i="6" s="1"/>
  <c r="O2382" i="6" s="1"/>
  <c r="Q2382" i="6" l="1"/>
  <c r="P2382" i="6" s="1"/>
  <c r="N2382" i="6" s="1"/>
  <c r="O2383" i="6" s="1"/>
  <c r="M2381" i="6"/>
  <c r="L2381" i="6" s="1"/>
  <c r="J2381" i="6" s="1"/>
  <c r="K2382" i="6" s="1"/>
  <c r="Q2383" i="6" l="1"/>
  <c r="P2383" i="6" s="1"/>
  <c r="N2383" i="6" s="1"/>
  <c r="O2384" i="6" s="1"/>
  <c r="M2382" i="6"/>
  <c r="L2382" i="6" s="1"/>
  <c r="J2382" i="6" s="1"/>
  <c r="K2383" i="6" s="1"/>
  <c r="M2383" i="6" l="1"/>
  <c r="L2383" i="6" s="1"/>
  <c r="J2383" i="6" s="1"/>
  <c r="K2384" i="6" s="1"/>
  <c r="Q2384" i="6"/>
  <c r="P2384" i="6" s="1"/>
  <c r="N2384" i="6" s="1"/>
  <c r="O2385" i="6" s="1"/>
  <c r="M2384" i="6" l="1"/>
  <c r="L2384" i="6" s="1"/>
  <c r="J2384" i="6" s="1"/>
  <c r="K2385" i="6" s="1"/>
  <c r="Q2385" i="6"/>
  <c r="P2385" i="6" s="1"/>
  <c r="N2385" i="6" s="1"/>
  <c r="O2386" i="6" s="1"/>
  <c r="Q2386" i="6" l="1"/>
  <c r="P2386" i="6" s="1"/>
  <c r="N2386" i="6" s="1"/>
  <c r="O2387" i="6" s="1"/>
  <c r="M2385" i="6"/>
  <c r="L2385" i="6" s="1"/>
  <c r="J2385" i="6" s="1"/>
  <c r="K2386" i="6" s="1"/>
  <c r="Q2387" i="6" l="1"/>
  <c r="P2387" i="6" s="1"/>
  <c r="N2387" i="6" s="1"/>
  <c r="O2388" i="6" s="1"/>
  <c r="M2386" i="6"/>
  <c r="L2386" i="6" s="1"/>
  <c r="J2386" i="6" s="1"/>
  <c r="K2387" i="6" s="1"/>
  <c r="M2387" i="6" l="1"/>
  <c r="L2387" i="6" s="1"/>
  <c r="J2387" i="6" s="1"/>
  <c r="K2388" i="6" s="1"/>
  <c r="Q2388" i="6"/>
  <c r="P2388" i="6" s="1"/>
  <c r="N2388" i="6" s="1"/>
  <c r="O2389" i="6" s="1"/>
  <c r="M2388" i="6" l="1"/>
  <c r="L2388" i="6" s="1"/>
  <c r="J2388" i="6" s="1"/>
  <c r="K2389" i="6" s="1"/>
  <c r="Q2389" i="6"/>
  <c r="P2389" i="6" s="1"/>
  <c r="N2389" i="6" s="1"/>
  <c r="O2390" i="6" s="1"/>
  <c r="Q2390" i="6" l="1"/>
  <c r="P2390" i="6" s="1"/>
  <c r="N2390" i="6" s="1"/>
  <c r="O2391" i="6" s="1"/>
  <c r="M2389" i="6"/>
  <c r="L2389" i="6" s="1"/>
  <c r="J2389" i="6" s="1"/>
  <c r="K2390" i="6" s="1"/>
  <c r="Q2391" i="6" l="1"/>
  <c r="P2391" i="6" s="1"/>
  <c r="N2391" i="6" s="1"/>
  <c r="O2392" i="6" s="1"/>
  <c r="M2390" i="6"/>
  <c r="L2390" i="6" s="1"/>
  <c r="J2390" i="6" s="1"/>
  <c r="K2391" i="6" s="1"/>
  <c r="M2391" i="6" l="1"/>
  <c r="L2391" i="6" s="1"/>
  <c r="J2391" i="6" s="1"/>
  <c r="K2392" i="6" s="1"/>
  <c r="Q2392" i="6"/>
  <c r="P2392" i="6" s="1"/>
  <c r="N2392" i="6" s="1"/>
  <c r="O2393" i="6" s="1"/>
  <c r="Q2393" i="6" l="1"/>
  <c r="P2393" i="6" s="1"/>
  <c r="N2393" i="6" s="1"/>
  <c r="O2394" i="6" s="1"/>
  <c r="M2392" i="6"/>
  <c r="L2392" i="6" s="1"/>
  <c r="J2392" i="6" s="1"/>
  <c r="K2393" i="6" s="1"/>
  <c r="M2393" i="6" l="1"/>
  <c r="L2393" i="6" s="1"/>
  <c r="J2393" i="6" s="1"/>
  <c r="K2394" i="6" s="1"/>
  <c r="Q2394" i="6"/>
  <c r="P2394" i="6" s="1"/>
  <c r="N2394" i="6" s="1"/>
  <c r="O2395" i="6" s="1"/>
  <c r="Q2395" i="6" l="1"/>
  <c r="P2395" i="6" s="1"/>
  <c r="N2395" i="6" s="1"/>
  <c r="O2396" i="6" s="1"/>
  <c r="M2394" i="6"/>
  <c r="L2394" i="6" s="1"/>
  <c r="J2394" i="6" s="1"/>
  <c r="K2395" i="6" s="1"/>
  <c r="M2395" i="6" l="1"/>
  <c r="L2395" i="6" s="1"/>
  <c r="J2395" i="6" s="1"/>
  <c r="K2396" i="6" s="1"/>
  <c r="Q2396" i="6"/>
  <c r="P2396" i="6" s="1"/>
  <c r="N2396" i="6" s="1"/>
  <c r="O2397" i="6" s="1"/>
  <c r="Q2397" i="6" l="1"/>
  <c r="P2397" i="6" s="1"/>
  <c r="N2397" i="6" s="1"/>
  <c r="O2398" i="6" s="1"/>
  <c r="M2396" i="6"/>
  <c r="L2396" i="6" s="1"/>
  <c r="J2396" i="6" s="1"/>
  <c r="K2397" i="6" s="1"/>
  <c r="M2397" i="6" l="1"/>
  <c r="L2397" i="6" s="1"/>
  <c r="J2397" i="6" s="1"/>
  <c r="K2398" i="6" s="1"/>
  <c r="Q2398" i="6"/>
  <c r="P2398" i="6" s="1"/>
  <c r="N2398" i="6" s="1"/>
  <c r="O2399" i="6" s="1"/>
  <c r="Q2399" i="6" l="1"/>
  <c r="P2399" i="6" s="1"/>
  <c r="N2399" i="6" s="1"/>
  <c r="O2400" i="6" s="1"/>
  <c r="M2398" i="6"/>
  <c r="L2398" i="6" s="1"/>
  <c r="J2398" i="6" s="1"/>
  <c r="K2399" i="6" s="1"/>
  <c r="M2399" i="6" l="1"/>
  <c r="L2399" i="6" s="1"/>
  <c r="J2399" i="6" s="1"/>
  <c r="K2400" i="6" s="1"/>
  <c r="Q2400" i="6"/>
  <c r="P2400" i="6" s="1"/>
  <c r="N2400" i="6" s="1"/>
  <c r="O2401" i="6" s="1"/>
  <c r="Q2401" i="6" l="1"/>
  <c r="P2401" i="6" s="1"/>
  <c r="N2401" i="6" s="1"/>
  <c r="O2402" i="6" s="1"/>
  <c r="M2400" i="6"/>
  <c r="L2400" i="6" s="1"/>
  <c r="J2400" i="6" s="1"/>
  <c r="K2401" i="6" s="1"/>
  <c r="M2401" i="6" l="1"/>
  <c r="L2401" i="6" s="1"/>
  <c r="J2401" i="6" s="1"/>
  <c r="K2402" i="6" s="1"/>
  <c r="Q2402" i="6"/>
  <c r="P2402" i="6" s="1"/>
  <c r="N2402" i="6" s="1"/>
  <c r="O2403" i="6" s="1"/>
  <c r="Q2403" i="6" l="1"/>
  <c r="P2403" i="6" s="1"/>
  <c r="N2403" i="6" s="1"/>
  <c r="O2404" i="6" s="1"/>
  <c r="M2402" i="6"/>
  <c r="L2402" i="6" s="1"/>
  <c r="J2402" i="6" s="1"/>
  <c r="K2403" i="6" s="1"/>
  <c r="M2403" i="6" l="1"/>
  <c r="L2403" i="6" s="1"/>
  <c r="J2403" i="6" s="1"/>
  <c r="K2404" i="6" s="1"/>
  <c r="Q2404" i="6"/>
  <c r="P2404" i="6" s="1"/>
  <c r="N2404" i="6" s="1"/>
  <c r="O2405" i="6" s="1"/>
  <c r="Q2405" i="6" l="1"/>
  <c r="P2405" i="6" s="1"/>
  <c r="N2405" i="6" s="1"/>
  <c r="O2406" i="6" s="1"/>
  <c r="M2404" i="6"/>
  <c r="L2404" i="6" s="1"/>
  <c r="J2404" i="6" s="1"/>
  <c r="K2405" i="6" s="1"/>
  <c r="M2405" i="6" l="1"/>
  <c r="L2405" i="6" s="1"/>
  <c r="J2405" i="6" s="1"/>
  <c r="K2406" i="6" s="1"/>
  <c r="Q2406" i="6"/>
  <c r="P2406" i="6" s="1"/>
  <c r="N2406" i="6" s="1"/>
  <c r="O2407" i="6" s="1"/>
  <c r="Q2407" i="6" l="1"/>
  <c r="P2407" i="6" s="1"/>
  <c r="N2407" i="6" s="1"/>
  <c r="O2408" i="6" s="1"/>
  <c r="M2406" i="6"/>
  <c r="L2406" i="6" s="1"/>
  <c r="J2406" i="6" s="1"/>
  <c r="K2407" i="6" s="1"/>
  <c r="M2407" i="6" l="1"/>
  <c r="L2407" i="6" s="1"/>
  <c r="J2407" i="6" s="1"/>
  <c r="K2408" i="6" s="1"/>
  <c r="Q2408" i="6"/>
  <c r="P2408" i="6" s="1"/>
  <c r="N2408" i="6" s="1"/>
  <c r="O2409" i="6" s="1"/>
  <c r="Q2409" i="6" l="1"/>
  <c r="P2409" i="6" s="1"/>
  <c r="N2409" i="6" s="1"/>
  <c r="O2410" i="6" s="1"/>
  <c r="M2408" i="6"/>
  <c r="L2408" i="6" s="1"/>
  <c r="J2408" i="6" s="1"/>
  <c r="K2409" i="6" s="1"/>
  <c r="M2409" i="6" l="1"/>
  <c r="L2409" i="6" s="1"/>
  <c r="J2409" i="6" s="1"/>
  <c r="K2410" i="6" s="1"/>
  <c r="Q2410" i="6"/>
  <c r="P2410" i="6" s="1"/>
  <c r="N2410" i="6" s="1"/>
  <c r="O2411" i="6" s="1"/>
  <c r="Q2411" i="6" l="1"/>
  <c r="P2411" i="6" s="1"/>
  <c r="N2411" i="6" s="1"/>
  <c r="O2412" i="6" s="1"/>
  <c r="M2410" i="6"/>
  <c r="L2410" i="6" s="1"/>
  <c r="J2410" i="6" s="1"/>
  <c r="K2411" i="6" s="1"/>
  <c r="M2411" i="6" l="1"/>
  <c r="L2411" i="6" s="1"/>
  <c r="J2411" i="6" s="1"/>
  <c r="K2412" i="6" s="1"/>
  <c r="Q2412" i="6"/>
  <c r="P2412" i="6" s="1"/>
  <c r="N2412" i="6" s="1"/>
  <c r="O2413" i="6" s="1"/>
  <c r="Q2413" i="6" l="1"/>
  <c r="P2413" i="6" s="1"/>
  <c r="N2413" i="6" s="1"/>
  <c r="O2414" i="6" s="1"/>
  <c r="M2412" i="6"/>
  <c r="L2412" i="6" s="1"/>
  <c r="J2412" i="6" s="1"/>
  <c r="K2413" i="6" s="1"/>
  <c r="M2413" i="6" l="1"/>
  <c r="L2413" i="6" s="1"/>
  <c r="J2413" i="6" s="1"/>
  <c r="K2414" i="6" s="1"/>
  <c r="Q2414" i="6"/>
  <c r="P2414" i="6" s="1"/>
  <c r="N2414" i="6" s="1"/>
  <c r="O2415" i="6" s="1"/>
  <c r="Q2415" i="6" l="1"/>
  <c r="P2415" i="6" s="1"/>
  <c r="N2415" i="6" s="1"/>
  <c r="O2416" i="6" s="1"/>
  <c r="M2414" i="6"/>
  <c r="L2414" i="6" s="1"/>
  <c r="J2414" i="6" s="1"/>
  <c r="K2415" i="6" s="1"/>
  <c r="M2415" i="6" l="1"/>
  <c r="L2415" i="6" s="1"/>
  <c r="J2415" i="6" s="1"/>
  <c r="K2416" i="6" s="1"/>
  <c r="Q2416" i="6"/>
  <c r="P2416" i="6" s="1"/>
  <c r="N2416" i="6" s="1"/>
  <c r="O2417" i="6" s="1"/>
  <c r="Q2417" i="6" l="1"/>
  <c r="P2417" i="6" s="1"/>
  <c r="N2417" i="6" s="1"/>
  <c r="O2418" i="6" s="1"/>
  <c r="M2416" i="6"/>
  <c r="L2416" i="6" s="1"/>
  <c r="J2416" i="6" s="1"/>
  <c r="K2417" i="6" s="1"/>
  <c r="M2417" i="6" l="1"/>
  <c r="L2417" i="6" s="1"/>
  <c r="J2417" i="6" s="1"/>
  <c r="K2418" i="6" s="1"/>
  <c r="Q2418" i="6"/>
  <c r="P2418" i="6" s="1"/>
  <c r="N2418" i="6" s="1"/>
  <c r="O2419" i="6" s="1"/>
  <c r="Q2419" i="6" l="1"/>
  <c r="P2419" i="6" s="1"/>
  <c r="N2419" i="6" s="1"/>
  <c r="O2420" i="6" s="1"/>
  <c r="M2418" i="6"/>
  <c r="L2418" i="6" s="1"/>
  <c r="J2418" i="6" s="1"/>
  <c r="K2419" i="6" s="1"/>
  <c r="M2419" i="6" l="1"/>
  <c r="L2419" i="6" s="1"/>
  <c r="J2419" i="6" s="1"/>
  <c r="K2420" i="6" s="1"/>
  <c r="Q2420" i="6"/>
  <c r="P2420" i="6" s="1"/>
  <c r="N2420" i="6" s="1"/>
  <c r="O2421" i="6" s="1"/>
  <c r="Q2421" i="6" l="1"/>
  <c r="P2421" i="6" s="1"/>
  <c r="N2421" i="6" s="1"/>
  <c r="O2422" i="6" s="1"/>
  <c r="M2420" i="6"/>
  <c r="L2420" i="6" s="1"/>
  <c r="J2420" i="6" s="1"/>
  <c r="K2421" i="6" s="1"/>
  <c r="M2421" i="6" l="1"/>
  <c r="L2421" i="6" s="1"/>
  <c r="J2421" i="6" s="1"/>
  <c r="K2422" i="6" s="1"/>
  <c r="Q2422" i="6"/>
  <c r="P2422" i="6" s="1"/>
  <c r="N2422" i="6" s="1"/>
  <c r="O2423" i="6" s="1"/>
  <c r="Q2423" i="6" l="1"/>
  <c r="P2423" i="6" s="1"/>
  <c r="N2423" i="6" s="1"/>
  <c r="O2424" i="6" s="1"/>
  <c r="M2422" i="6"/>
  <c r="L2422" i="6" s="1"/>
  <c r="J2422" i="6" s="1"/>
  <c r="K2423" i="6" s="1"/>
  <c r="M2423" i="6" l="1"/>
  <c r="L2423" i="6" s="1"/>
  <c r="J2423" i="6" s="1"/>
  <c r="K2424" i="6" s="1"/>
  <c r="Q2424" i="6"/>
  <c r="P2424" i="6" s="1"/>
  <c r="N2424" i="6" s="1"/>
  <c r="O2425" i="6" s="1"/>
  <c r="Q2425" i="6" l="1"/>
  <c r="P2425" i="6" s="1"/>
  <c r="N2425" i="6" s="1"/>
  <c r="O2426" i="6" s="1"/>
  <c r="M2424" i="6"/>
  <c r="L2424" i="6" s="1"/>
  <c r="J2424" i="6" s="1"/>
  <c r="K2425" i="6" s="1"/>
  <c r="M2425" i="6" l="1"/>
  <c r="L2425" i="6" s="1"/>
  <c r="J2425" i="6" s="1"/>
  <c r="K2426" i="6" s="1"/>
  <c r="Q2426" i="6"/>
  <c r="P2426" i="6" s="1"/>
  <c r="N2426" i="6" s="1"/>
  <c r="O2427" i="6" s="1"/>
  <c r="Q2427" i="6" l="1"/>
  <c r="P2427" i="6" s="1"/>
  <c r="N2427" i="6" s="1"/>
  <c r="O2428" i="6" s="1"/>
  <c r="M2426" i="6"/>
  <c r="L2426" i="6" s="1"/>
  <c r="J2426" i="6" s="1"/>
  <c r="K2427" i="6" s="1"/>
  <c r="M2427" i="6" l="1"/>
  <c r="L2427" i="6" s="1"/>
  <c r="J2427" i="6" s="1"/>
  <c r="K2428" i="6" s="1"/>
  <c r="Q2428" i="6"/>
  <c r="P2428" i="6" s="1"/>
  <c r="N2428" i="6" s="1"/>
  <c r="O2429" i="6" s="1"/>
  <c r="Q2429" i="6" l="1"/>
  <c r="P2429" i="6" s="1"/>
  <c r="N2429" i="6" s="1"/>
  <c r="O2430" i="6" s="1"/>
  <c r="M2428" i="6"/>
  <c r="L2428" i="6" s="1"/>
  <c r="J2428" i="6" s="1"/>
  <c r="K2429" i="6" s="1"/>
  <c r="M2429" i="6" l="1"/>
  <c r="L2429" i="6" s="1"/>
  <c r="J2429" i="6" s="1"/>
  <c r="K2430" i="6" s="1"/>
  <c r="Q2430" i="6"/>
  <c r="P2430" i="6" s="1"/>
  <c r="N2430" i="6" s="1"/>
  <c r="O2431" i="6" s="1"/>
  <c r="Q2431" i="6" l="1"/>
  <c r="P2431" i="6" s="1"/>
  <c r="N2431" i="6" s="1"/>
  <c r="O2432" i="6" s="1"/>
  <c r="M2430" i="6"/>
  <c r="L2430" i="6" s="1"/>
  <c r="J2430" i="6" s="1"/>
  <c r="K2431" i="6" s="1"/>
  <c r="M2431" i="6" l="1"/>
  <c r="L2431" i="6" s="1"/>
  <c r="J2431" i="6" s="1"/>
  <c r="K2432" i="6" s="1"/>
  <c r="Q2432" i="6"/>
  <c r="P2432" i="6" s="1"/>
  <c r="N2432" i="6" s="1"/>
  <c r="O2433" i="6" s="1"/>
  <c r="Q2433" i="6" l="1"/>
  <c r="P2433" i="6" s="1"/>
  <c r="N2433" i="6" s="1"/>
  <c r="O2434" i="6" s="1"/>
  <c r="M2432" i="6"/>
  <c r="L2432" i="6" s="1"/>
  <c r="J2432" i="6" s="1"/>
  <c r="K2433" i="6" s="1"/>
  <c r="M2433" i="6" l="1"/>
  <c r="L2433" i="6" s="1"/>
  <c r="J2433" i="6" s="1"/>
  <c r="K2434" i="6" s="1"/>
  <c r="Q2434" i="6"/>
  <c r="P2434" i="6" s="1"/>
  <c r="N2434" i="6" s="1"/>
  <c r="O2435" i="6" s="1"/>
  <c r="Q2435" i="6" l="1"/>
  <c r="P2435" i="6" s="1"/>
  <c r="N2435" i="6" s="1"/>
  <c r="O2436" i="6" s="1"/>
  <c r="M2434" i="6"/>
  <c r="L2434" i="6" s="1"/>
  <c r="J2434" i="6" s="1"/>
  <c r="K2435" i="6" s="1"/>
  <c r="M2435" i="6" l="1"/>
  <c r="L2435" i="6" s="1"/>
  <c r="J2435" i="6" s="1"/>
  <c r="K2436" i="6" s="1"/>
  <c r="Q2436" i="6"/>
  <c r="P2436" i="6" s="1"/>
  <c r="N2436" i="6" s="1"/>
  <c r="O2437" i="6" s="1"/>
  <c r="Q2437" i="6" l="1"/>
  <c r="P2437" i="6" s="1"/>
  <c r="N2437" i="6" s="1"/>
  <c r="O2438" i="6" s="1"/>
  <c r="M2436" i="6"/>
  <c r="L2436" i="6" s="1"/>
  <c r="J2436" i="6" s="1"/>
  <c r="K2437" i="6" s="1"/>
  <c r="M2437" i="6" l="1"/>
  <c r="L2437" i="6" s="1"/>
  <c r="J2437" i="6" s="1"/>
  <c r="K2438" i="6" s="1"/>
  <c r="Q2438" i="6"/>
  <c r="P2438" i="6" s="1"/>
  <c r="N2438" i="6" s="1"/>
  <c r="O2439" i="6" s="1"/>
  <c r="Q2439" i="6" l="1"/>
  <c r="P2439" i="6" s="1"/>
  <c r="N2439" i="6" s="1"/>
  <c r="O2440" i="6" s="1"/>
  <c r="M2438" i="6"/>
  <c r="L2438" i="6" s="1"/>
  <c r="J2438" i="6" s="1"/>
  <c r="K2439" i="6" s="1"/>
  <c r="M2439" i="6" l="1"/>
  <c r="L2439" i="6" s="1"/>
  <c r="J2439" i="6" s="1"/>
  <c r="K2440" i="6" s="1"/>
  <c r="Q2440" i="6"/>
  <c r="P2440" i="6" s="1"/>
  <c r="N2440" i="6" s="1"/>
  <c r="O2441" i="6" s="1"/>
  <c r="Q2441" i="6" l="1"/>
  <c r="P2441" i="6" s="1"/>
  <c r="N2441" i="6" s="1"/>
  <c r="O2442" i="6" s="1"/>
  <c r="M2440" i="6"/>
  <c r="L2440" i="6" s="1"/>
  <c r="J2440" i="6" s="1"/>
  <c r="K2441" i="6" s="1"/>
  <c r="M2441" i="6" l="1"/>
  <c r="L2441" i="6" s="1"/>
  <c r="J2441" i="6" s="1"/>
  <c r="K2442" i="6" s="1"/>
  <c r="Q2442" i="6"/>
  <c r="P2442" i="6" s="1"/>
  <c r="N2442" i="6" s="1"/>
  <c r="O2443" i="6" s="1"/>
  <c r="Q2443" i="6" l="1"/>
  <c r="P2443" i="6" s="1"/>
  <c r="N2443" i="6" s="1"/>
  <c r="O2444" i="6" s="1"/>
  <c r="M2442" i="6"/>
  <c r="L2442" i="6" s="1"/>
  <c r="J2442" i="6" s="1"/>
  <c r="K2443" i="6" s="1"/>
  <c r="M2443" i="6" l="1"/>
  <c r="L2443" i="6" s="1"/>
  <c r="J2443" i="6" s="1"/>
  <c r="K2444" i="6" s="1"/>
  <c r="Q2444" i="6"/>
  <c r="P2444" i="6" s="1"/>
  <c r="N2444" i="6" s="1"/>
  <c r="O2445" i="6" s="1"/>
  <c r="Q2445" i="6" l="1"/>
  <c r="P2445" i="6" s="1"/>
  <c r="N2445" i="6" s="1"/>
  <c r="O2446" i="6" s="1"/>
  <c r="M2444" i="6"/>
  <c r="L2444" i="6" s="1"/>
  <c r="J2444" i="6" s="1"/>
  <c r="K2445" i="6" s="1"/>
  <c r="M2445" i="6" l="1"/>
  <c r="L2445" i="6" s="1"/>
  <c r="J2445" i="6" s="1"/>
  <c r="K2446" i="6" s="1"/>
  <c r="Q2446" i="6"/>
  <c r="P2446" i="6" s="1"/>
  <c r="N2446" i="6" s="1"/>
  <c r="O2447" i="6" s="1"/>
  <c r="Q2447" i="6" l="1"/>
  <c r="P2447" i="6" s="1"/>
  <c r="N2447" i="6" s="1"/>
  <c r="O2448" i="6" s="1"/>
  <c r="M2446" i="6"/>
  <c r="L2446" i="6" s="1"/>
  <c r="J2446" i="6" s="1"/>
  <c r="K2447" i="6" s="1"/>
  <c r="M2447" i="6" l="1"/>
  <c r="L2447" i="6" s="1"/>
  <c r="J2447" i="6" s="1"/>
  <c r="K2448" i="6" s="1"/>
  <c r="Q2448" i="6"/>
  <c r="P2448" i="6" s="1"/>
  <c r="N2448" i="6" s="1"/>
  <c r="O2449" i="6" s="1"/>
  <c r="Q2449" i="6" l="1"/>
  <c r="P2449" i="6" s="1"/>
  <c r="N2449" i="6" s="1"/>
  <c r="O2450" i="6" s="1"/>
  <c r="M2448" i="6"/>
  <c r="L2448" i="6" s="1"/>
  <c r="J2448" i="6" s="1"/>
  <c r="K2449" i="6" s="1"/>
  <c r="M2449" i="6" l="1"/>
  <c r="L2449" i="6" s="1"/>
  <c r="J2449" i="6" s="1"/>
  <c r="K2450" i="6" s="1"/>
  <c r="Q2450" i="6"/>
  <c r="P2450" i="6" s="1"/>
  <c r="N2450" i="6" s="1"/>
  <c r="O2451" i="6" s="1"/>
  <c r="Q2451" i="6" l="1"/>
  <c r="P2451" i="6" s="1"/>
  <c r="N2451" i="6" s="1"/>
  <c r="O2452" i="6" s="1"/>
  <c r="M2450" i="6"/>
  <c r="L2450" i="6" s="1"/>
  <c r="J2450" i="6" s="1"/>
  <c r="K2451" i="6" s="1"/>
  <c r="M2451" i="6" l="1"/>
  <c r="L2451" i="6" s="1"/>
  <c r="J2451" i="6" s="1"/>
  <c r="K2452" i="6" s="1"/>
  <c r="Q2452" i="6"/>
  <c r="P2452" i="6" s="1"/>
  <c r="N2452" i="6" s="1"/>
  <c r="O2453" i="6" s="1"/>
  <c r="Q2453" i="6" l="1"/>
  <c r="P2453" i="6" s="1"/>
  <c r="N2453" i="6" s="1"/>
  <c r="O2454" i="6" s="1"/>
  <c r="M2452" i="6"/>
  <c r="L2452" i="6" s="1"/>
  <c r="J2452" i="6" s="1"/>
  <c r="K2453" i="6" s="1"/>
  <c r="M2453" i="6" l="1"/>
  <c r="L2453" i="6" s="1"/>
  <c r="J2453" i="6" s="1"/>
  <c r="K2454" i="6" s="1"/>
  <c r="Q2454" i="6"/>
  <c r="P2454" i="6" s="1"/>
  <c r="N2454" i="6" s="1"/>
  <c r="O2455" i="6" s="1"/>
  <c r="Q2455" i="6" l="1"/>
  <c r="P2455" i="6" s="1"/>
  <c r="N2455" i="6" s="1"/>
  <c r="O2456" i="6" s="1"/>
  <c r="M2454" i="6"/>
  <c r="L2454" i="6" s="1"/>
  <c r="J2454" i="6" s="1"/>
  <c r="K2455" i="6" s="1"/>
  <c r="M2455" i="6" l="1"/>
  <c r="L2455" i="6" s="1"/>
  <c r="J2455" i="6" s="1"/>
  <c r="K2456" i="6" s="1"/>
  <c r="Q2456" i="6"/>
  <c r="P2456" i="6" s="1"/>
  <c r="N2456" i="6" s="1"/>
  <c r="O2457" i="6" s="1"/>
  <c r="Q2457" i="6" l="1"/>
  <c r="P2457" i="6" s="1"/>
  <c r="N2457" i="6" s="1"/>
  <c r="O2458" i="6" s="1"/>
  <c r="M2456" i="6"/>
  <c r="L2456" i="6" s="1"/>
  <c r="J2456" i="6" s="1"/>
  <c r="K2457" i="6" s="1"/>
  <c r="M2457" i="6" l="1"/>
  <c r="L2457" i="6" s="1"/>
  <c r="J2457" i="6" s="1"/>
  <c r="K2458" i="6" s="1"/>
  <c r="Q2458" i="6"/>
  <c r="P2458" i="6" s="1"/>
  <c r="N2458" i="6" s="1"/>
  <c r="O2459" i="6" s="1"/>
  <c r="Q2459" i="6" l="1"/>
  <c r="P2459" i="6" s="1"/>
  <c r="N2459" i="6" s="1"/>
  <c r="O2460" i="6" s="1"/>
  <c r="M2458" i="6"/>
  <c r="L2458" i="6" s="1"/>
  <c r="J2458" i="6" s="1"/>
  <c r="K2459" i="6" s="1"/>
  <c r="M2459" i="6" l="1"/>
  <c r="L2459" i="6" s="1"/>
  <c r="J2459" i="6" s="1"/>
  <c r="K2460" i="6" s="1"/>
  <c r="Q2460" i="6"/>
  <c r="P2460" i="6" s="1"/>
  <c r="N2460" i="6" s="1"/>
  <c r="O2461" i="6" s="1"/>
  <c r="Q2461" i="6" l="1"/>
  <c r="P2461" i="6" s="1"/>
  <c r="N2461" i="6" s="1"/>
  <c r="O2462" i="6" s="1"/>
  <c r="M2460" i="6"/>
  <c r="L2460" i="6" s="1"/>
  <c r="J2460" i="6" s="1"/>
  <c r="K2461" i="6" s="1"/>
  <c r="M2461" i="6" l="1"/>
  <c r="L2461" i="6" s="1"/>
  <c r="J2461" i="6" s="1"/>
  <c r="K2462" i="6" s="1"/>
  <c r="Q2462" i="6"/>
  <c r="P2462" i="6" s="1"/>
  <c r="N2462" i="6" s="1"/>
  <c r="O2463" i="6" s="1"/>
  <c r="Q2463" i="6" l="1"/>
  <c r="P2463" i="6" s="1"/>
  <c r="N2463" i="6" s="1"/>
  <c r="O2464" i="6" s="1"/>
  <c r="M2462" i="6"/>
  <c r="L2462" i="6" s="1"/>
  <c r="J2462" i="6" s="1"/>
  <c r="K2463" i="6" s="1"/>
  <c r="M2463" i="6" l="1"/>
  <c r="L2463" i="6" s="1"/>
  <c r="J2463" i="6" s="1"/>
  <c r="K2464" i="6" s="1"/>
  <c r="Q2464" i="6"/>
  <c r="P2464" i="6" s="1"/>
  <c r="N2464" i="6" s="1"/>
  <c r="O2465" i="6" s="1"/>
  <c r="Q2465" i="6" l="1"/>
  <c r="P2465" i="6" s="1"/>
  <c r="N2465" i="6" s="1"/>
  <c r="O2466" i="6" s="1"/>
  <c r="M2464" i="6"/>
  <c r="L2464" i="6" s="1"/>
  <c r="J2464" i="6" s="1"/>
  <c r="K2465" i="6" s="1"/>
  <c r="M2465" i="6" l="1"/>
  <c r="L2465" i="6" s="1"/>
  <c r="J2465" i="6" s="1"/>
  <c r="K2466" i="6" s="1"/>
  <c r="Q2466" i="6"/>
  <c r="P2466" i="6" s="1"/>
  <c r="N2466" i="6" s="1"/>
  <c r="O2467" i="6" s="1"/>
  <c r="Q2467" i="6" l="1"/>
  <c r="P2467" i="6" s="1"/>
  <c r="N2467" i="6" s="1"/>
  <c r="O2468" i="6" s="1"/>
  <c r="M2466" i="6"/>
  <c r="L2466" i="6" s="1"/>
  <c r="J2466" i="6" s="1"/>
  <c r="K2467" i="6" s="1"/>
  <c r="M2467" i="6" l="1"/>
  <c r="L2467" i="6" s="1"/>
  <c r="J2467" i="6" s="1"/>
  <c r="K2468" i="6" s="1"/>
  <c r="Q2468" i="6"/>
  <c r="P2468" i="6" s="1"/>
  <c r="N2468" i="6" s="1"/>
  <c r="O2469" i="6" s="1"/>
  <c r="Q2469" i="6" l="1"/>
  <c r="P2469" i="6" s="1"/>
  <c r="N2469" i="6" s="1"/>
  <c r="O2470" i="6" s="1"/>
  <c r="M2468" i="6"/>
  <c r="L2468" i="6" s="1"/>
  <c r="J2468" i="6" s="1"/>
  <c r="K2469" i="6" s="1"/>
  <c r="M2469" i="6" l="1"/>
  <c r="L2469" i="6" s="1"/>
  <c r="J2469" i="6" s="1"/>
  <c r="K2470" i="6" s="1"/>
  <c r="Q2470" i="6"/>
  <c r="P2470" i="6" s="1"/>
  <c r="N2470" i="6" s="1"/>
  <c r="O2471" i="6" s="1"/>
  <c r="Q2471" i="6" l="1"/>
  <c r="P2471" i="6" s="1"/>
  <c r="N2471" i="6" s="1"/>
  <c r="O2472" i="6" s="1"/>
  <c r="M2470" i="6"/>
  <c r="L2470" i="6" s="1"/>
  <c r="J2470" i="6" s="1"/>
  <c r="K2471" i="6" s="1"/>
  <c r="M2471" i="6" l="1"/>
  <c r="L2471" i="6" s="1"/>
  <c r="J2471" i="6" s="1"/>
  <c r="K2472" i="6" s="1"/>
  <c r="Q2472" i="6"/>
  <c r="P2472" i="6" s="1"/>
  <c r="N2472" i="6" s="1"/>
  <c r="O2473" i="6" s="1"/>
  <c r="Q2473" i="6" l="1"/>
  <c r="P2473" i="6" s="1"/>
  <c r="N2473" i="6" s="1"/>
  <c r="O2474" i="6" s="1"/>
  <c r="M2472" i="6"/>
  <c r="L2472" i="6" s="1"/>
  <c r="J2472" i="6" s="1"/>
  <c r="K2473" i="6" s="1"/>
  <c r="M2473" i="6" l="1"/>
  <c r="L2473" i="6" s="1"/>
  <c r="J2473" i="6" s="1"/>
  <c r="K2474" i="6" s="1"/>
  <c r="Q2474" i="6"/>
  <c r="P2474" i="6" s="1"/>
  <c r="N2474" i="6" s="1"/>
  <c r="O2475" i="6" s="1"/>
  <c r="Q2475" i="6" l="1"/>
  <c r="P2475" i="6" s="1"/>
  <c r="N2475" i="6" s="1"/>
  <c r="O2476" i="6" s="1"/>
  <c r="M2474" i="6"/>
  <c r="L2474" i="6" s="1"/>
  <c r="J2474" i="6" s="1"/>
  <c r="K2475" i="6" s="1"/>
  <c r="M2475" i="6" l="1"/>
  <c r="L2475" i="6" s="1"/>
  <c r="J2475" i="6" s="1"/>
  <c r="K2476" i="6" s="1"/>
  <c r="Q2476" i="6"/>
  <c r="P2476" i="6" s="1"/>
  <c r="N2476" i="6" s="1"/>
  <c r="O2477" i="6" s="1"/>
  <c r="Q2477" i="6" l="1"/>
  <c r="P2477" i="6" s="1"/>
  <c r="N2477" i="6" s="1"/>
  <c r="O2478" i="6" s="1"/>
  <c r="M2476" i="6"/>
  <c r="L2476" i="6" s="1"/>
  <c r="J2476" i="6" s="1"/>
  <c r="K2477" i="6" s="1"/>
  <c r="M2477" i="6" l="1"/>
  <c r="L2477" i="6" s="1"/>
  <c r="J2477" i="6" s="1"/>
  <c r="K2478" i="6" s="1"/>
  <c r="Q2478" i="6"/>
  <c r="P2478" i="6" s="1"/>
  <c r="N2478" i="6" s="1"/>
  <c r="O2479" i="6" s="1"/>
  <c r="Q2479" i="6" l="1"/>
  <c r="P2479" i="6" s="1"/>
  <c r="N2479" i="6" s="1"/>
  <c r="O2480" i="6" s="1"/>
  <c r="M2478" i="6"/>
  <c r="L2478" i="6" s="1"/>
  <c r="J2478" i="6" s="1"/>
  <c r="K2479" i="6" s="1"/>
  <c r="M2479" i="6" l="1"/>
  <c r="L2479" i="6" s="1"/>
  <c r="J2479" i="6" s="1"/>
  <c r="K2480" i="6" s="1"/>
  <c r="Q2480" i="6"/>
  <c r="P2480" i="6" s="1"/>
  <c r="N2480" i="6" s="1"/>
  <c r="O2481" i="6" s="1"/>
  <c r="Q2481" i="6" l="1"/>
  <c r="P2481" i="6" s="1"/>
  <c r="N2481" i="6" s="1"/>
  <c r="O2482" i="6" s="1"/>
  <c r="M2480" i="6"/>
  <c r="L2480" i="6" s="1"/>
  <c r="J2480" i="6" s="1"/>
  <c r="K2481" i="6" s="1"/>
  <c r="M2481" i="6" l="1"/>
  <c r="L2481" i="6" s="1"/>
  <c r="J2481" i="6" s="1"/>
  <c r="K2482" i="6" s="1"/>
  <c r="Q2482" i="6"/>
  <c r="P2482" i="6" s="1"/>
  <c r="N2482" i="6" s="1"/>
  <c r="O2483" i="6" s="1"/>
  <c r="Q2483" i="6" l="1"/>
  <c r="P2483" i="6" s="1"/>
  <c r="N2483" i="6" s="1"/>
  <c r="O2484" i="6" s="1"/>
  <c r="M2482" i="6"/>
  <c r="L2482" i="6" s="1"/>
  <c r="J2482" i="6" s="1"/>
  <c r="K2483" i="6" s="1"/>
  <c r="M2483" i="6" l="1"/>
  <c r="L2483" i="6" s="1"/>
  <c r="J2483" i="6" s="1"/>
  <c r="K2484" i="6" s="1"/>
  <c r="Q2484" i="6"/>
  <c r="P2484" i="6" s="1"/>
  <c r="N2484" i="6" s="1"/>
  <c r="O2485" i="6" s="1"/>
  <c r="Q2485" i="6" l="1"/>
  <c r="P2485" i="6" s="1"/>
  <c r="N2485" i="6" s="1"/>
  <c r="O2486" i="6" s="1"/>
  <c r="M2484" i="6"/>
  <c r="L2484" i="6" s="1"/>
  <c r="J2484" i="6" s="1"/>
  <c r="K2485" i="6" s="1"/>
  <c r="M2485" i="6" l="1"/>
  <c r="L2485" i="6" s="1"/>
  <c r="J2485" i="6" s="1"/>
  <c r="K2486" i="6" s="1"/>
  <c r="Q2486" i="6"/>
  <c r="P2486" i="6" s="1"/>
  <c r="N2486" i="6" s="1"/>
  <c r="O2487" i="6" s="1"/>
  <c r="Q2487" i="6" l="1"/>
  <c r="P2487" i="6" s="1"/>
  <c r="N2487" i="6" s="1"/>
  <c r="O2488" i="6" s="1"/>
  <c r="M2486" i="6"/>
  <c r="L2486" i="6" s="1"/>
  <c r="J2486" i="6" s="1"/>
  <c r="K2487" i="6" s="1"/>
  <c r="M2487" i="6" l="1"/>
  <c r="L2487" i="6" s="1"/>
  <c r="J2487" i="6" s="1"/>
  <c r="K2488" i="6" s="1"/>
  <c r="Q2488" i="6"/>
  <c r="P2488" i="6" s="1"/>
  <c r="N2488" i="6" s="1"/>
  <c r="O2489" i="6" s="1"/>
  <c r="Q2489" i="6" l="1"/>
  <c r="P2489" i="6" s="1"/>
  <c r="N2489" i="6" s="1"/>
  <c r="O2490" i="6" s="1"/>
  <c r="M2488" i="6"/>
  <c r="L2488" i="6" s="1"/>
  <c r="J2488" i="6" s="1"/>
  <c r="K2489" i="6" s="1"/>
  <c r="M2489" i="6" l="1"/>
  <c r="L2489" i="6" s="1"/>
  <c r="J2489" i="6" s="1"/>
  <c r="K2490" i="6" s="1"/>
  <c r="Q2490" i="6"/>
  <c r="P2490" i="6" s="1"/>
  <c r="N2490" i="6" s="1"/>
  <c r="O2491" i="6" s="1"/>
  <c r="Q2491" i="6" l="1"/>
  <c r="P2491" i="6" s="1"/>
  <c r="N2491" i="6" s="1"/>
  <c r="O2492" i="6" s="1"/>
  <c r="M2490" i="6"/>
  <c r="L2490" i="6" s="1"/>
  <c r="J2490" i="6" s="1"/>
  <c r="K2491" i="6" s="1"/>
  <c r="M2491" i="6" l="1"/>
  <c r="L2491" i="6" s="1"/>
  <c r="J2491" i="6" s="1"/>
  <c r="K2492" i="6" s="1"/>
  <c r="Q2492" i="6"/>
  <c r="P2492" i="6" s="1"/>
  <c r="N2492" i="6" s="1"/>
  <c r="O2493" i="6" s="1"/>
  <c r="Q2493" i="6" l="1"/>
  <c r="P2493" i="6" s="1"/>
  <c r="N2493" i="6" s="1"/>
  <c r="O2494" i="6" s="1"/>
  <c r="M2492" i="6"/>
  <c r="L2492" i="6" s="1"/>
  <c r="J2492" i="6" s="1"/>
  <c r="K2493" i="6" s="1"/>
  <c r="M2493" i="6" l="1"/>
  <c r="L2493" i="6" s="1"/>
  <c r="J2493" i="6" s="1"/>
  <c r="K2494" i="6" s="1"/>
  <c r="Q2494" i="6"/>
  <c r="P2494" i="6" s="1"/>
  <c r="N2494" i="6" s="1"/>
  <c r="O2495" i="6" s="1"/>
  <c r="Q2495" i="6" l="1"/>
  <c r="P2495" i="6" s="1"/>
  <c r="N2495" i="6" s="1"/>
  <c r="O2496" i="6" s="1"/>
  <c r="M2494" i="6"/>
  <c r="L2494" i="6" s="1"/>
  <c r="J2494" i="6" s="1"/>
  <c r="K2495" i="6" s="1"/>
  <c r="M2495" i="6" l="1"/>
  <c r="L2495" i="6" s="1"/>
  <c r="J2495" i="6" s="1"/>
  <c r="K2496" i="6" s="1"/>
  <c r="Q2496" i="6"/>
  <c r="P2496" i="6" s="1"/>
  <c r="N2496" i="6" s="1"/>
  <c r="O2497" i="6" s="1"/>
  <c r="Q2497" i="6" l="1"/>
  <c r="P2497" i="6" s="1"/>
  <c r="N2497" i="6" s="1"/>
  <c r="O2498" i="6" s="1"/>
  <c r="M2496" i="6"/>
  <c r="L2496" i="6" s="1"/>
  <c r="J2496" i="6" s="1"/>
  <c r="K2497" i="6" s="1"/>
  <c r="M2497" i="6" l="1"/>
  <c r="L2497" i="6" s="1"/>
  <c r="J2497" i="6" s="1"/>
  <c r="K2498" i="6" s="1"/>
  <c r="Q2498" i="6"/>
  <c r="P2498" i="6" s="1"/>
  <c r="N2498" i="6" s="1"/>
  <c r="O2499" i="6" s="1"/>
  <c r="M2498" i="6" l="1"/>
  <c r="L2498" i="6" s="1"/>
  <c r="J2498" i="6" s="1"/>
  <c r="K2499" i="6" s="1"/>
  <c r="Q2499" i="6"/>
  <c r="P2499" i="6" s="1"/>
  <c r="N2499" i="6" s="1"/>
  <c r="O2500" i="6" s="1"/>
  <c r="Q2500" i="6" l="1"/>
  <c r="P2500" i="6" s="1"/>
  <c r="N2500" i="6" s="1"/>
  <c r="O2501" i="6" s="1"/>
  <c r="M2499" i="6"/>
  <c r="L2499" i="6" s="1"/>
  <c r="J2499" i="6" s="1"/>
  <c r="K2500" i="6" s="1"/>
  <c r="Q2501" i="6" l="1"/>
  <c r="P2501" i="6" s="1"/>
  <c r="N2501" i="6" s="1"/>
  <c r="O2502" i="6" s="1"/>
  <c r="M2500" i="6"/>
  <c r="L2500" i="6" s="1"/>
  <c r="J2500" i="6" s="1"/>
  <c r="K2501" i="6" s="1"/>
  <c r="M2501" i="6" l="1"/>
  <c r="L2501" i="6" s="1"/>
  <c r="J2501" i="6" s="1"/>
  <c r="K2502" i="6" s="1"/>
  <c r="Q2502" i="6"/>
  <c r="P2502" i="6" s="1"/>
  <c r="N2502" i="6" s="1"/>
  <c r="O2503" i="6" s="1"/>
  <c r="Q2503" i="6" l="1"/>
  <c r="P2503" i="6" s="1"/>
  <c r="N2503" i="6" s="1"/>
  <c r="O2504" i="6" s="1"/>
  <c r="M2502" i="6"/>
  <c r="L2502" i="6" s="1"/>
  <c r="J2502" i="6" s="1"/>
  <c r="K2503" i="6" s="1"/>
  <c r="M2503" i="6" l="1"/>
  <c r="L2503" i="6" s="1"/>
  <c r="J2503" i="6" s="1"/>
  <c r="K2504" i="6" s="1"/>
  <c r="Q2504" i="6"/>
  <c r="P2504" i="6" s="1"/>
  <c r="N2504" i="6" s="1"/>
  <c r="O2505" i="6" s="1"/>
  <c r="M2504" i="6" l="1"/>
  <c r="L2504" i="6" s="1"/>
  <c r="J2504" i="6" s="1"/>
  <c r="K2505" i="6" s="1"/>
  <c r="Q2505" i="6"/>
  <c r="P2505" i="6" s="1"/>
  <c r="N2505" i="6" s="1"/>
  <c r="O2506" i="6" s="1"/>
  <c r="Q2506" i="6" l="1"/>
  <c r="P2506" i="6" s="1"/>
  <c r="N2506" i="6" s="1"/>
  <c r="O2507" i="6" s="1"/>
  <c r="M2505" i="6"/>
  <c r="L2505" i="6" s="1"/>
  <c r="J2505" i="6" s="1"/>
  <c r="K2506" i="6" s="1"/>
  <c r="Q2507" i="6" l="1"/>
  <c r="P2507" i="6" s="1"/>
  <c r="N2507" i="6" s="1"/>
  <c r="O2508" i="6" s="1"/>
  <c r="M2506" i="6"/>
  <c r="L2506" i="6" s="1"/>
  <c r="J2506" i="6" s="1"/>
  <c r="K2507" i="6" s="1"/>
  <c r="M2507" i="6" l="1"/>
  <c r="L2507" i="6" s="1"/>
  <c r="J2507" i="6" s="1"/>
  <c r="K2508" i="6" s="1"/>
  <c r="Q2508" i="6"/>
  <c r="P2508" i="6" s="1"/>
  <c r="N2508" i="6" s="1"/>
  <c r="O2509" i="6" s="1"/>
  <c r="M2508" i="6" l="1"/>
  <c r="L2508" i="6" s="1"/>
  <c r="J2508" i="6" s="1"/>
  <c r="K2509" i="6" s="1"/>
  <c r="Q2509" i="6"/>
  <c r="P2509" i="6" s="1"/>
  <c r="N2509" i="6" s="1"/>
  <c r="O2510" i="6" s="1"/>
  <c r="Q2510" i="6" l="1"/>
  <c r="P2510" i="6" s="1"/>
  <c r="N2510" i="6" s="1"/>
  <c r="O2511" i="6" s="1"/>
  <c r="M2509" i="6"/>
  <c r="L2509" i="6" s="1"/>
  <c r="J2509" i="6" s="1"/>
  <c r="K2510" i="6" s="1"/>
  <c r="Q2511" i="6" l="1"/>
  <c r="P2511" i="6" s="1"/>
  <c r="N2511" i="6" s="1"/>
  <c r="O2512" i="6" s="1"/>
  <c r="M2510" i="6"/>
  <c r="L2510" i="6" s="1"/>
  <c r="J2510" i="6" s="1"/>
  <c r="K2511" i="6" s="1"/>
  <c r="M2511" i="6" l="1"/>
  <c r="L2511" i="6" s="1"/>
  <c r="J2511" i="6" s="1"/>
  <c r="K2512" i="6" s="1"/>
  <c r="Q2512" i="6"/>
  <c r="P2512" i="6" s="1"/>
  <c r="N2512" i="6" s="1"/>
  <c r="O2513" i="6" s="1"/>
  <c r="M2512" i="6" l="1"/>
  <c r="L2512" i="6" s="1"/>
  <c r="J2512" i="6" s="1"/>
  <c r="K2513" i="6" s="1"/>
  <c r="Q2513" i="6"/>
  <c r="P2513" i="6" s="1"/>
  <c r="N2513" i="6" s="1"/>
  <c r="O2514" i="6" s="1"/>
  <c r="Q2514" i="6" l="1"/>
  <c r="P2514" i="6" s="1"/>
  <c r="N2514" i="6" s="1"/>
  <c r="O2515" i="6" s="1"/>
  <c r="M2513" i="6"/>
  <c r="L2513" i="6" s="1"/>
  <c r="J2513" i="6" s="1"/>
  <c r="K2514" i="6" s="1"/>
  <c r="Q2515" i="6" l="1"/>
  <c r="P2515" i="6" s="1"/>
  <c r="N2515" i="6" s="1"/>
  <c r="O2516" i="6" s="1"/>
  <c r="M2514" i="6"/>
  <c r="L2514" i="6" s="1"/>
  <c r="J2514" i="6" s="1"/>
  <c r="K2515" i="6" s="1"/>
  <c r="M2515" i="6" l="1"/>
  <c r="L2515" i="6" s="1"/>
  <c r="J2515" i="6" s="1"/>
  <c r="K2516" i="6" s="1"/>
  <c r="Q2516" i="6"/>
  <c r="P2516" i="6" s="1"/>
  <c r="N2516" i="6" s="1"/>
  <c r="O2517" i="6" s="1"/>
  <c r="M2516" i="6" l="1"/>
  <c r="L2516" i="6" s="1"/>
  <c r="J2516" i="6" s="1"/>
  <c r="K2517" i="6" s="1"/>
  <c r="Q2517" i="6"/>
  <c r="P2517" i="6" s="1"/>
  <c r="N2517" i="6" s="1"/>
  <c r="O2518" i="6" s="1"/>
  <c r="Q2518" i="6" l="1"/>
  <c r="P2518" i="6" s="1"/>
  <c r="N2518" i="6" s="1"/>
  <c r="O2519" i="6" s="1"/>
  <c r="M2517" i="6"/>
  <c r="L2517" i="6" s="1"/>
  <c r="J2517" i="6" s="1"/>
  <c r="K2518" i="6" s="1"/>
  <c r="Q2519" i="6" l="1"/>
  <c r="P2519" i="6" s="1"/>
  <c r="N2519" i="6" s="1"/>
  <c r="O2520" i="6" s="1"/>
  <c r="M2518" i="6"/>
  <c r="L2518" i="6" s="1"/>
  <c r="J2518" i="6" s="1"/>
  <c r="K2519" i="6" s="1"/>
  <c r="M2519" i="6" l="1"/>
  <c r="L2519" i="6" s="1"/>
  <c r="J2519" i="6" s="1"/>
  <c r="K2520" i="6" s="1"/>
  <c r="Q2520" i="6"/>
  <c r="P2520" i="6" s="1"/>
  <c r="N2520" i="6" s="1"/>
  <c r="O2521" i="6" s="1"/>
  <c r="M2520" i="6" l="1"/>
  <c r="L2520" i="6" s="1"/>
  <c r="J2520" i="6" s="1"/>
  <c r="K2521" i="6" s="1"/>
  <c r="Q2521" i="6"/>
  <c r="P2521" i="6" s="1"/>
  <c r="N2521" i="6" s="1"/>
  <c r="O2522" i="6" s="1"/>
  <c r="M2521" i="6" l="1"/>
  <c r="L2521" i="6" s="1"/>
  <c r="J2521" i="6" s="1"/>
  <c r="K2522" i="6" s="1"/>
  <c r="Q2522" i="6"/>
  <c r="P2522" i="6" s="1"/>
  <c r="N2522" i="6" s="1"/>
  <c r="O2523" i="6" s="1"/>
  <c r="M2522" i="6" l="1"/>
  <c r="L2522" i="6" s="1"/>
  <c r="J2522" i="6" s="1"/>
  <c r="K2523" i="6" s="1"/>
  <c r="Q2523" i="6"/>
  <c r="P2523" i="6" s="1"/>
  <c r="N2523" i="6" s="1"/>
  <c r="O2524" i="6" s="1"/>
  <c r="Q2524" i="6" l="1"/>
  <c r="P2524" i="6" s="1"/>
  <c r="N2524" i="6" s="1"/>
  <c r="O2525" i="6" s="1"/>
  <c r="M2523" i="6"/>
  <c r="L2523" i="6" s="1"/>
  <c r="J2523" i="6" s="1"/>
  <c r="K2524" i="6" s="1"/>
  <c r="Q2525" i="6" l="1"/>
  <c r="P2525" i="6" s="1"/>
  <c r="N2525" i="6" s="1"/>
  <c r="O2526" i="6" s="1"/>
  <c r="M2524" i="6"/>
  <c r="L2524" i="6" s="1"/>
  <c r="J2524" i="6" s="1"/>
  <c r="K2525" i="6" s="1"/>
  <c r="M2525" i="6" l="1"/>
  <c r="L2525" i="6" s="1"/>
  <c r="J2525" i="6" s="1"/>
  <c r="K2526" i="6" s="1"/>
  <c r="Q2526" i="6"/>
  <c r="P2526" i="6" s="1"/>
  <c r="N2526" i="6" s="1"/>
  <c r="O2527" i="6" s="1"/>
  <c r="Q2527" i="6" l="1"/>
  <c r="P2527" i="6" s="1"/>
  <c r="N2527" i="6" s="1"/>
  <c r="O2528" i="6" s="1"/>
  <c r="M2526" i="6"/>
  <c r="L2526" i="6" s="1"/>
  <c r="J2526" i="6" s="1"/>
  <c r="K2527" i="6" s="1"/>
  <c r="Q2528" i="6" l="1"/>
  <c r="P2528" i="6" s="1"/>
  <c r="N2528" i="6" s="1"/>
  <c r="O2529" i="6" s="1"/>
  <c r="M2527" i="6"/>
  <c r="L2527" i="6" s="1"/>
  <c r="J2527" i="6" s="1"/>
  <c r="K2528" i="6" s="1"/>
  <c r="M2528" i="6" l="1"/>
  <c r="L2528" i="6" s="1"/>
  <c r="J2528" i="6" s="1"/>
  <c r="K2529" i="6" s="1"/>
  <c r="Q2529" i="6"/>
  <c r="P2529" i="6" s="1"/>
  <c r="N2529" i="6" s="1"/>
  <c r="O2530" i="6" s="1"/>
  <c r="Q2530" i="6" l="1"/>
  <c r="P2530" i="6" s="1"/>
  <c r="N2530" i="6" s="1"/>
  <c r="O2531" i="6" s="1"/>
  <c r="M2529" i="6"/>
  <c r="L2529" i="6" s="1"/>
  <c r="J2529" i="6" s="1"/>
  <c r="K2530" i="6" s="1"/>
  <c r="Q2531" i="6" l="1"/>
  <c r="P2531" i="6" s="1"/>
  <c r="N2531" i="6" s="1"/>
  <c r="O2532" i="6" s="1"/>
  <c r="M2530" i="6"/>
  <c r="L2530" i="6" s="1"/>
  <c r="J2530" i="6" s="1"/>
  <c r="K2531" i="6" s="1"/>
  <c r="M2531" i="6" l="1"/>
  <c r="L2531" i="6" s="1"/>
  <c r="J2531" i="6" s="1"/>
  <c r="K2532" i="6" s="1"/>
  <c r="Q2532" i="6"/>
  <c r="P2532" i="6" s="1"/>
  <c r="N2532" i="6" s="1"/>
  <c r="O2533" i="6" s="1"/>
  <c r="M2532" i="6" l="1"/>
  <c r="L2532" i="6" s="1"/>
  <c r="J2532" i="6" s="1"/>
  <c r="K2533" i="6" s="1"/>
  <c r="Q2533" i="6"/>
  <c r="P2533" i="6" s="1"/>
  <c r="N2533" i="6" s="1"/>
  <c r="O2534" i="6" s="1"/>
  <c r="Q2534" i="6" l="1"/>
  <c r="P2534" i="6" s="1"/>
  <c r="N2534" i="6" s="1"/>
  <c r="O2535" i="6" s="1"/>
  <c r="M2533" i="6"/>
  <c r="L2533" i="6" s="1"/>
  <c r="J2533" i="6" s="1"/>
  <c r="K2534" i="6" s="1"/>
  <c r="Q2535" i="6" l="1"/>
  <c r="P2535" i="6" s="1"/>
  <c r="N2535" i="6" s="1"/>
  <c r="O2536" i="6" s="1"/>
  <c r="M2534" i="6"/>
  <c r="L2534" i="6" s="1"/>
  <c r="J2534" i="6" s="1"/>
  <c r="K2535" i="6" s="1"/>
  <c r="M2535" i="6" l="1"/>
  <c r="L2535" i="6" s="1"/>
  <c r="J2535" i="6" s="1"/>
  <c r="K2536" i="6" s="1"/>
  <c r="Q2536" i="6"/>
  <c r="P2536" i="6" s="1"/>
  <c r="N2536" i="6" s="1"/>
  <c r="O2537" i="6" s="1"/>
  <c r="Q2537" i="6" l="1"/>
  <c r="P2537" i="6" s="1"/>
  <c r="N2537" i="6" s="1"/>
  <c r="O2538" i="6" s="1"/>
  <c r="M2536" i="6"/>
  <c r="L2536" i="6" s="1"/>
  <c r="J2536" i="6" s="1"/>
  <c r="K2537" i="6" s="1"/>
  <c r="M2537" i="6" l="1"/>
  <c r="L2537" i="6" s="1"/>
  <c r="J2537" i="6" s="1"/>
  <c r="K2538" i="6" s="1"/>
  <c r="Q2538" i="6"/>
  <c r="P2538" i="6" s="1"/>
  <c r="N2538" i="6" s="1"/>
  <c r="O2539" i="6" s="1"/>
  <c r="Q2539" i="6" l="1"/>
  <c r="P2539" i="6" s="1"/>
  <c r="N2539" i="6" s="1"/>
  <c r="O2540" i="6" s="1"/>
  <c r="M2538" i="6"/>
  <c r="L2538" i="6" s="1"/>
  <c r="J2538" i="6" s="1"/>
  <c r="K2539" i="6" s="1"/>
  <c r="M2539" i="6" l="1"/>
  <c r="L2539" i="6" s="1"/>
  <c r="J2539" i="6" s="1"/>
  <c r="K2540" i="6" s="1"/>
  <c r="Q2540" i="6"/>
  <c r="P2540" i="6" s="1"/>
  <c r="N2540" i="6" s="1"/>
  <c r="O2541" i="6" s="1"/>
  <c r="Q2541" i="6" l="1"/>
  <c r="P2541" i="6" s="1"/>
  <c r="N2541" i="6" s="1"/>
  <c r="O2542" i="6" s="1"/>
  <c r="M2540" i="6"/>
  <c r="L2540" i="6" s="1"/>
  <c r="J2540" i="6" s="1"/>
  <c r="K2541" i="6" s="1"/>
  <c r="M2541" i="6" l="1"/>
  <c r="L2541" i="6" s="1"/>
  <c r="J2541" i="6" s="1"/>
  <c r="K2542" i="6" s="1"/>
  <c r="Q2542" i="6"/>
  <c r="P2542" i="6" s="1"/>
  <c r="N2542" i="6" s="1"/>
  <c r="O2543" i="6" s="1"/>
  <c r="Q2543" i="6" l="1"/>
  <c r="P2543" i="6" s="1"/>
  <c r="N2543" i="6" s="1"/>
  <c r="O2544" i="6" s="1"/>
  <c r="M2542" i="6"/>
  <c r="L2542" i="6" s="1"/>
  <c r="J2542" i="6" s="1"/>
  <c r="K2543" i="6" s="1"/>
  <c r="M2543" i="6" l="1"/>
  <c r="L2543" i="6" s="1"/>
  <c r="J2543" i="6" s="1"/>
  <c r="K2544" i="6" s="1"/>
  <c r="Q2544" i="6"/>
  <c r="P2544" i="6" s="1"/>
  <c r="N2544" i="6" s="1"/>
  <c r="O2545" i="6" s="1"/>
  <c r="Q2545" i="6" l="1"/>
  <c r="P2545" i="6" s="1"/>
  <c r="N2545" i="6" s="1"/>
  <c r="O2546" i="6" s="1"/>
  <c r="M2544" i="6"/>
  <c r="L2544" i="6" s="1"/>
  <c r="J2544" i="6" s="1"/>
  <c r="K2545" i="6" s="1"/>
  <c r="M2545" i="6" l="1"/>
  <c r="L2545" i="6" s="1"/>
  <c r="J2545" i="6" s="1"/>
  <c r="K2546" i="6" s="1"/>
  <c r="Q2546" i="6"/>
  <c r="P2546" i="6" s="1"/>
  <c r="N2546" i="6" s="1"/>
  <c r="O2547" i="6" s="1"/>
  <c r="Q2547" i="6" l="1"/>
  <c r="P2547" i="6" s="1"/>
  <c r="N2547" i="6" s="1"/>
  <c r="O2548" i="6" s="1"/>
  <c r="M2546" i="6"/>
  <c r="L2546" i="6" s="1"/>
  <c r="J2546" i="6" s="1"/>
  <c r="K2547" i="6" s="1"/>
  <c r="M2547" i="6" l="1"/>
  <c r="L2547" i="6" s="1"/>
  <c r="J2547" i="6" s="1"/>
  <c r="K2548" i="6" s="1"/>
  <c r="Q2548" i="6"/>
  <c r="P2548" i="6" s="1"/>
  <c r="N2548" i="6" s="1"/>
  <c r="O2549" i="6" s="1"/>
  <c r="Q2549" i="6" l="1"/>
  <c r="P2549" i="6" s="1"/>
  <c r="N2549" i="6" s="1"/>
  <c r="O2550" i="6" s="1"/>
  <c r="M2548" i="6"/>
  <c r="L2548" i="6" s="1"/>
  <c r="J2548" i="6" s="1"/>
  <c r="K2549" i="6" s="1"/>
  <c r="M2549" i="6" l="1"/>
  <c r="L2549" i="6" s="1"/>
  <c r="J2549" i="6" s="1"/>
  <c r="K2550" i="6" s="1"/>
  <c r="Q2550" i="6"/>
  <c r="P2550" i="6" s="1"/>
  <c r="N2550" i="6" s="1"/>
  <c r="O2551" i="6" s="1"/>
  <c r="Q2551" i="6" l="1"/>
  <c r="P2551" i="6" s="1"/>
  <c r="N2551" i="6" s="1"/>
  <c r="O2552" i="6" s="1"/>
  <c r="M2550" i="6"/>
  <c r="L2550" i="6" s="1"/>
  <c r="J2550" i="6" s="1"/>
  <c r="K2551" i="6" s="1"/>
  <c r="M2551" i="6" l="1"/>
  <c r="L2551" i="6" s="1"/>
  <c r="J2551" i="6" s="1"/>
  <c r="K2552" i="6" s="1"/>
  <c r="Q2552" i="6"/>
  <c r="P2552" i="6" s="1"/>
  <c r="N2552" i="6" s="1"/>
  <c r="O2553" i="6" s="1"/>
  <c r="Q2553" i="6" l="1"/>
  <c r="P2553" i="6" s="1"/>
  <c r="N2553" i="6" s="1"/>
  <c r="O2554" i="6" s="1"/>
  <c r="M2552" i="6"/>
  <c r="L2552" i="6" s="1"/>
  <c r="J2552" i="6" s="1"/>
  <c r="K2553" i="6" s="1"/>
  <c r="M2553" i="6" l="1"/>
  <c r="L2553" i="6" s="1"/>
  <c r="J2553" i="6" s="1"/>
  <c r="K2554" i="6" s="1"/>
  <c r="Q2554" i="6"/>
  <c r="P2554" i="6" s="1"/>
  <c r="N2554" i="6" s="1"/>
  <c r="O2555" i="6" s="1"/>
  <c r="Q2555" i="6" l="1"/>
  <c r="P2555" i="6" s="1"/>
  <c r="N2555" i="6" s="1"/>
  <c r="O2556" i="6" s="1"/>
  <c r="M2554" i="6"/>
  <c r="L2554" i="6" s="1"/>
  <c r="J2554" i="6" s="1"/>
  <c r="K2555" i="6" s="1"/>
  <c r="M2555" i="6" l="1"/>
  <c r="L2555" i="6" s="1"/>
  <c r="J2555" i="6" s="1"/>
  <c r="K2556" i="6" s="1"/>
  <c r="Q2556" i="6"/>
  <c r="P2556" i="6" s="1"/>
  <c r="N2556" i="6" s="1"/>
  <c r="O2557" i="6" s="1"/>
  <c r="Q2557" i="6" l="1"/>
  <c r="P2557" i="6" s="1"/>
  <c r="N2557" i="6" s="1"/>
  <c r="O2558" i="6" s="1"/>
  <c r="M2556" i="6"/>
  <c r="L2556" i="6" s="1"/>
  <c r="J2556" i="6" s="1"/>
  <c r="K2557" i="6" s="1"/>
  <c r="M2557" i="6" l="1"/>
  <c r="L2557" i="6" s="1"/>
  <c r="J2557" i="6" s="1"/>
  <c r="K2558" i="6" s="1"/>
  <c r="Q2558" i="6"/>
  <c r="P2558" i="6" s="1"/>
  <c r="N2558" i="6" s="1"/>
  <c r="O2559" i="6" s="1"/>
  <c r="Q2559" i="6" l="1"/>
  <c r="P2559" i="6" s="1"/>
  <c r="N2559" i="6" s="1"/>
  <c r="O2560" i="6" s="1"/>
  <c r="M2558" i="6"/>
  <c r="L2558" i="6" s="1"/>
  <c r="J2558" i="6" s="1"/>
  <c r="K2559" i="6" s="1"/>
  <c r="M2559" i="6" l="1"/>
  <c r="L2559" i="6" s="1"/>
  <c r="J2559" i="6" s="1"/>
  <c r="K2560" i="6" s="1"/>
  <c r="Q2560" i="6"/>
  <c r="P2560" i="6" s="1"/>
  <c r="N2560" i="6" s="1"/>
  <c r="O2561" i="6" s="1"/>
  <c r="Q2561" i="6" l="1"/>
  <c r="P2561" i="6" s="1"/>
  <c r="N2561" i="6" s="1"/>
  <c r="O2562" i="6" s="1"/>
  <c r="M2560" i="6"/>
  <c r="L2560" i="6" s="1"/>
  <c r="J2560" i="6" s="1"/>
  <c r="K2561" i="6" s="1"/>
  <c r="M2561" i="6" l="1"/>
  <c r="L2561" i="6" s="1"/>
  <c r="J2561" i="6" s="1"/>
  <c r="K2562" i="6" s="1"/>
  <c r="Q2562" i="6"/>
  <c r="P2562" i="6" s="1"/>
  <c r="N2562" i="6" s="1"/>
  <c r="O2563" i="6" s="1"/>
  <c r="M2562" i="6" l="1"/>
  <c r="L2562" i="6" s="1"/>
  <c r="J2562" i="6" s="1"/>
  <c r="K2563" i="6" s="1"/>
  <c r="Q2563" i="6"/>
  <c r="P2563" i="6" s="1"/>
  <c r="N2563" i="6" s="1"/>
  <c r="O2564" i="6" s="1"/>
  <c r="Q2564" i="6" l="1"/>
  <c r="P2564" i="6" s="1"/>
  <c r="N2564" i="6" s="1"/>
  <c r="O2565" i="6" s="1"/>
  <c r="M2563" i="6"/>
  <c r="L2563" i="6" s="1"/>
  <c r="J2563" i="6" s="1"/>
  <c r="K2564" i="6" s="1"/>
  <c r="M2564" i="6" l="1"/>
  <c r="L2564" i="6" s="1"/>
  <c r="J2564" i="6" s="1"/>
  <c r="K2565" i="6" s="1"/>
  <c r="Q2565" i="6"/>
  <c r="P2565" i="6" s="1"/>
  <c r="N2565" i="6" s="1"/>
  <c r="O2566" i="6" s="1"/>
  <c r="M2565" i="6" l="1"/>
  <c r="L2565" i="6" s="1"/>
  <c r="J2565" i="6" s="1"/>
  <c r="K2566" i="6" s="1"/>
  <c r="Q2566" i="6"/>
  <c r="P2566" i="6" s="1"/>
  <c r="N2566" i="6" s="1"/>
  <c r="O2567" i="6" s="1"/>
  <c r="Q2567" i="6" l="1"/>
  <c r="P2567" i="6" s="1"/>
  <c r="N2567" i="6" s="1"/>
  <c r="O2568" i="6" s="1"/>
  <c r="M2566" i="6"/>
  <c r="L2566" i="6" s="1"/>
  <c r="J2566" i="6" s="1"/>
  <c r="K2567" i="6" s="1"/>
  <c r="Q2568" i="6" l="1"/>
  <c r="P2568" i="6" s="1"/>
  <c r="N2568" i="6" s="1"/>
  <c r="O2569" i="6" s="1"/>
  <c r="M2567" i="6"/>
  <c r="L2567" i="6" s="1"/>
  <c r="J2567" i="6" s="1"/>
  <c r="K2568" i="6" s="1"/>
  <c r="M2568" i="6" l="1"/>
  <c r="L2568" i="6" s="1"/>
  <c r="J2568" i="6" s="1"/>
  <c r="K2569" i="6" s="1"/>
  <c r="Q2569" i="6"/>
  <c r="P2569" i="6" s="1"/>
  <c r="N2569" i="6" s="1"/>
  <c r="O2570" i="6" s="1"/>
  <c r="Q2570" i="6" l="1"/>
  <c r="P2570" i="6" s="1"/>
  <c r="N2570" i="6" s="1"/>
  <c r="O2571" i="6" s="1"/>
  <c r="M2569" i="6"/>
  <c r="L2569" i="6" s="1"/>
  <c r="J2569" i="6" s="1"/>
  <c r="K2570" i="6" s="1"/>
  <c r="M2570" i="6" l="1"/>
  <c r="L2570" i="6" s="1"/>
  <c r="J2570" i="6" s="1"/>
  <c r="K2571" i="6" s="1"/>
  <c r="Q2571" i="6"/>
  <c r="P2571" i="6" s="1"/>
  <c r="N2571" i="6" s="1"/>
  <c r="O2572" i="6" s="1"/>
  <c r="Q2572" i="6" l="1"/>
  <c r="P2572" i="6" s="1"/>
  <c r="N2572" i="6" s="1"/>
  <c r="O2573" i="6" s="1"/>
  <c r="M2571" i="6"/>
  <c r="L2571" i="6" s="1"/>
  <c r="J2571" i="6" s="1"/>
  <c r="K2572" i="6" s="1"/>
  <c r="M2572" i="6" l="1"/>
  <c r="L2572" i="6" s="1"/>
  <c r="J2572" i="6" s="1"/>
  <c r="K2573" i="6" s="1"/>
  <c r="Q2573" i="6"/>
  <c r="P2573" i="6" s="1"/>
  <c r="N2573" i="6" s="1"/>
  <c r="O2574" i="6" s="1"/>
  <c r="Q2574" i="6" l="1"/>
  <c r="P2574" i="6" s="1"/>
  <c r="N2574" i="6" s="1"/>
  <c r="O2575" i="6" s="1"/>
  <c r="M2573" i="6"/>
  <c r="L2573" i="6" s="1"/>
  <c r="J2573" i="6" s="1"/>
  <c r="K2574" i="6" s="1"/>
  <c r="M2574" i="6" l="1"/>
  <c r="L2574" i="6" s="1"/>
  <c r="J2574" i="6" s="1"/>
  <c r="K2575" i="6" s="1"/>
  <c r="Q2575" i="6"/>
  <c r="P2575" i="6" s="1"/>
  <c r="N2575" i="6" s="1"/>
  <c r="O2576" i="6" s="1"/>
  <c r="Q2576" i="6" l="1"/>
  <c r="P2576" i="6" s="1"/>
  <c r="N2576" i="6" s="1"/>
  <c r="O2577" i="6" s="1"/>
  <c r="M2575" i="6"/>
  <c r="L2575" i="6" s="1"/>
  <c r="J2575" i="6" s="1"/>
  <c r="K2576" i="6" s="1"/>
  <c r="M2576" i="6" l="1"/>
  <c r="L2576" i="6" s="1"/>
  <c r="J2576" i="6" s="1"/>
  <c r="K2577" i="6" s="1"/>
  <c r="Q2577" i="6"/>
  <c r="P2577" i="6" s="1"/>
  <c r="N2577" i="6" s="1"/>
  <c r="O2578" i="6" s="1"/>
  <c r="Q2578" i="6" l="1"/>
  <c r="P2578" i="6" s="1"/>
  <c r="N2578" i="6" s="1"/>
  <c r="O2579" i="6" s="1"/>
  <c r="M2577" i="6"/>
  <c r="L2577" i="6" s="1"/>
  <c r="J2577" i="6" s="1"/>
  <c r="K2578" i="6" s="1"/>
  <c r="M2578" i="6" l="1"/>
  <c r="L2578" i="6" s="1"/>
  <c r="J2578" i="6" s="1"/>
  <c r="K2579" i="6" s="1"/>
  <c r="Q2579" i="6"/>
  <c r="P2579" i="6" s="1"/>
  <c r="N2579" i="6" s="1"/>
  <c r="O2580" i="6" s="1"/>
  <c r="Q2580" i="6" l="1"/>
  <c r="P2580" i="6" s="1"/>
  <c r="N2580" i="6" s="1"/>
  <c r="O2581" i="6" s="1"/>
  <c r="M2579" i="6"/>
  <c r="L2579" i="6" s="1"/>
  <c r="J2579" i="6" s="1"/>
  <c r="K2580" i="6" s="1"/>
  <c r="M2580" i="6" l="1"/>
  <c r="L2580" i="6" s="1"/>
  <c r="J2580" i="6" s="1"/>
  <c r="K2581" i="6" s="1"/>
  <c r="Q2581" i="6"/>
  <c r="P2581" i="6" s="1"/>
  <c r="N2581" i="6" s="1"/>
  <c r="O2582" i="6" s="1"/>
  <c r="Q2582" i="6" l="1"/>
  <c r="P2582" i="6" s="1"/>
  <c r="N2582" i="6" s="1"/>
  <c r="O2583" i="6" s="1"/>
  <c r="M2581" i="6"/>
  <c r="L2581" i="6" s="1"/>
  <c r="J2581" i="6" s="1"/>
  <c r="K2582" i="6" s="1"/>
  <c r="M2582" i="6" l="1"/>
  <c r="L2582" i="6" s="1"/>
  <c r="J2582" i="6" s="1"/>
  <c r="K2583" i="6" s="1"/>
  <c r="Q2583" i="6"/>
  <c r="P2583" i="6" s="1"/>
  <c r="N2583" i="6" s="1"/>
  <c r="O2584" i="6" s="1"/>
  <c r="Q2584" i="6" l="1"/>
  <c r="P2584" i="6" s="1"/>
  <c r="N2584" i="6" s="1"/>
  <c r="O2585" i="6" s="1"/>
  <c r="M2583" i="6"/>
  <c r="L2583" i="6" s="1"/>
  <c r="J2583" i="6" s="1"/>
  <c r="K2584" i="6" s="1"/>
  <c r="M2584" i="6" l="1"/>
  <c r="L2584" i="6" s="1"/>
  <c r="J2584" i="6" s="1"/>
  <c r="K2585" i="6" s="1"/>
  <c r="Q2585" i="6"/>
  <c r="P2585" i="6" s="1"/>
  <c r="N2585" i="6" s="1"/>
  <c r="O2586" i="6" s="1"/>
  <c r="Q2586" i="6" l="1"/>
  <c r="P2586" i="6" s="1"/>
  <c r="N2586" i="6" s="1"/>
  <c r="O2587" i="6" s="1"/>
  <c r="M2585" i="6"/>
  <c r="L2585" i="6" s="1"/>
  <c r="J2585" i="6" s="1"/>
  <c r="K2586" i="6" s="1"/>
  <c r="M2586" i="6" l="1"/>
  <c r="L2586" i="6" s="1"/>
  <c r="J2586" i="6" s="1"/>
  <c r="K2587" i="6" s="1"/>
  <c r="Q2587" i="6"/>
  <c r="P2587" i="6" s="1"/>
  <c r="N2587" i="6" s="1"/>
  <c r="O2588" i="6" s="1"/>
  <c r="Q2588" i="6" l="1"/>
  <c r="P2588" i="6" s="1"/>
  <c r="N2588" i="6" s="1"/>
  <c r="O2589" i="6" s="1"/>
  <c r="M2587" i="6"/>
  <c r="L2587" i="6" s="1"/>
  <c r="J2587" i="6" s="1"/>
  <c r="K2588" i="6" s="1"/>
  <c r="M2588" i="6" l="1"/>
  <c r="L2588" i="6" s="1"/>
  <c r="J2588" i="6" s="1"/>
  <c r="K2589" i="6" s="1"/>
  <c r="Q2589" i="6"/>
  <c r="P2589" i="6" s="1"/>
  <c r="N2589" i="6" s="1"/>
  <c r="O2590" i="6" s="1"/>
  <c r="Q2590" i="6" l="1"/>
  <c r="P2590" i="6" s="1"/>
  <c r="N2590" i="6" s="1"/>
  <c r="O2591" i="6" s="1"/>
  <c r="M2589" i="6"/>
  <c r="L2589" i="6" s="1"/>
  <c r="J2589" i="6" s="1"/>
  <c r="K2590" i="6" s="1"/>
  <c r="M2590" i="6" l="1"/>
  <c r="L2590" i="6" s="1"/>
  <c r="J2590" i="6" s="1"/>
  <c r="K2591" i="6" s="1"/>
  <c r="Q2591" i="6"/>
  <c r="P2591" i="6" s="1"/>
  <c r="N2591" i="6" s="1"/>
  <c r="O2592" i="6" s="1"/>
  <c r="Q2592" i="6" l="1"/>
  <c r="P2592" i="6" s="1"/>
  <c r="N2592" i="6" s="1"/>
  <c r="O2593" i="6" s="1"/>
  <c r="M2591" i="6"/>
  <c r="L2591" i="6" s="1"/>
  <c r="J2591" i="6" s="1"/>
  <c r="K2592" i="6" s="1"/>
  <c r="M2592" i="6" l="1"/>
  <c r="L2592" i="6" s="1"/>
  <c r="J2592" i="6" s="1"/>
  <c r="K2593" i="6" s="1"/>
  <c r="Q2593" i="6"/>
  <c r="P2593" i="6" s="1"/>
  <c r="N2593" i="6" s="1"/>
  <c r="O2594" i="6" s="1"/>
  <c r="Q2594" i="6" l="1"/>
  <c r="P2594" i="6" s="1"/>
  <c r="N2594" i="6" s="1"/>
  <c r="O2595" i="6" s="1"/>
  <c r="M2593" i="6"/>
  <c r="L2593" i="6" s="1"/>
  <c r="J2593" i="6" s="1"/>
  <c r="K2594" i="6" s="1"/>
  <c r="M2594" i="6" l="1"/>
  <c r="L2594" i="6" s="1"/>
  <c r="J2594" i="6" s="1"/>
  <c r="K2595" i="6" s="1"/>
  <c r="Q2595" i="6"/>
  <c r="P2595" i="6" s="1"/>
  <c r="N2595" i="6" s="1"/>
  <c r="O2596" i="6" s="1"/>
  <c r="Q2596" i="6" l="1"/>
  <c r="P2596" i="6" s="1"/>
  <c r="N2596" i="6" s="1"/>
  <c r="O2597" i="6" s="1"/>
  <c r="M2595" i="6"/>
  <c r="L2595" i="6" s="1"/>
  <c r="J2595" i="6" s="1"/>
  <c r="K2596" i="6" s="1"/>
  <c r="M2596" i="6" l="1"/>
  <c r="L2596" i="6" s="1"/>
  <c r="J2596" i="6" s="1"/>
  <c r="K2597" i="6" s="1"/>
  <c r="Q2597" i="6"/>
  <c r="P2597" i="6" s="1"/>
  <c r="N2597" i="6" s="1"/>
  <c r="O2598" i="6" s="1"/>
  <c r="Q2598" i="6" l="1"/>
  <c r="P2598" i="6" s="1"/>
  <c r="N2598" i="6" s="1"/>
  <c r="O2599" i="6" s="1"/>
  <c r="M2597" i="6"/>
  <c r="L2597" i="6" s="1"/>
  <c r="J2597" i="6" s="1"/>
  <c r="K2598" i="6" s="1"/>
  <c r="M2598" i="6" l="1"/>
  <c r="L2598" i="6" s="1"/>
  <c r="J2598" i="6" s="1"/>
  <c r="K2599" i="6" s="1"/>
  <c r="Q2599" i="6"/>
  <c r="P2599" i="6" s="1"/>
  <c r="N2599" i="6" s="1"/>
  <c r="O2600" i="6" s="1"/>
  <c r="Q2600" i="6" l="1"/>
  <c r="P2600" i="6" s="1"/>
  <c r="N2600" i="6" s="1"/>
  <c r="O2601" i="6" s="1"/>
  <c r="M2599" i="6"/>
  <c r="L2599" i="6" s="1"/>
  <c r="J2599" i="6" s="1"/>
  <c r="K2600" i="6" s="1"/>
  <c r="M2600" i="6" l="1"/>
  <c r="L2600" i="6" s="1"/>
  <c r="J2600" i="6" s="1"/>
  <c r="K2601" i="6" s="1"/>
  <c r="Q2601" i="6"/>
  <c r="P2601" i="6" s="1"/>
  <c r="N2601" i="6" s="1"/>
  <c r="O2602" i="6" s="1"/>
  <c r="Q2602" i="6" l="1"/>
  <c r="P2602" i="6" s="1"/>
  <c r="N2602" i="6" s="1"/>
  <c r="O2603" i="6" s="1"/>
  <c r="M2601" i="6"/>
  <c r="L2601" i="6" s="1"/>
  <c r="J2601" i="6" s="1"/>
  <c r="K2602" i="6" s="1"/>
  <c r="M2602" i="6" l="1"/>
  <c r="L2602" i="6" s="1"/>
  <c r="J2602" i="6" s="1"/>
  <c r="K2603" i="6" s="1"/>
  <c r="Q2603" i="6"/>
  <c r="P2603" i="6" s="1"/>
  <c r="N2603" i="6" s="1"/>
  <c r="O2604" i="6" s="1"/>
  <c r="Q2604" i="6" l="1"/>
  <c r="P2604" i="6" s="1"/>
  <c r="N2604" i="6" s="1"/>
  <c r="O2605" i="6" s="1"/>
  <c r="M2603" i="6"/>
  <c r="L2603" i="6" s="1"/>
  <c r="J2603" i="6" s="1"/>
  <c r="K2604" i="6" s="1"/>
  <c r="M2604" i="6" l="1"/>
  <c r="L2604" i="6" s="1"/>
  <c r="J2604" i="6" s="1"/>
  <c r="K2605" i="6" s="1"/>
  <c r="Q2605" i="6"/>
  <c r="P2605" i="6" s="1"/>
  <c r="N2605" i="6" s="1"/>
  <c r="O2606" i="6" s="1"/>
  <c r="M2605" i="6" l="1"/>
  <c r="L2605" i="6" s="1"/>
  <c r="J2605" i="6" s="1"/>
  <c r="K2606" i="6" s="1"/>
  <c r="Q2606" i="6"/>
  <c r="P2606" i="6" s="1"/>
  <c r="N2606" i="6" s="1"/>
  <c r="O2607" i="6" s="1"/>
  <c r="Q2607" i="6" l="1"/>
  <c r="P2607" i="6" s="1"/>
  <c r="N2607" i="6" s="1"/>
  <c r="O2608" i="6" s="1"/>
  <c r="M2606" i="6"/>
  <c r="L2606" i="6" s="1"/>
  <c r="J2606" i="6" s="1"/>
  <c r="K2607" i="6" s="1"/>
  <c r="Q2608" i="6" l="1"/>
  <c r="P2608" i="6" s="1"/>
  <c r="N2608" i="6" s="1"/>
  <c r="O2609" i="6" s="1"/>
  <c r="M2607" i="6"/>
  <c r="L2607" i="6" s="1"/>
  <c r="J2607" i="6" s="1"/>
  <c r="K2608" i="6" s="1"/>
  <c r="M2608" i="6" l="1"/>
  <c r="L2608" i="6" s="1"/>
  <c r="J2608" i="6" s="1"/>
  <c r="K2609" i="6" s="1"/>
  <c r="Q2609" i="6"/>
  <c r="P2609" i="6" s="1"/>
  <c r="N2609" i="6" s="1"/>
  <c r="O2610" i="6" s="1"/>
  <c r="Q2610" i="6" l="1"/>
  <c r="P2610" i="6" s="1"/>
  <c r="N2610" i="6" s="1"/>
  <c r="O2611" i="6" s="1"/>
  <c r="M2609" i="6"/>
  <c r="L2609" i="6" s="1"/>
  <c r="J2609" i="6" s="1"/>
  <c r="K2610" i="6" s="1"/>
  <c r="Q2611" i="6" l="1"/>
  <c r="P2611" i="6" s="1"/>
  <c r="N2611" i="6" s="1"/>
  <c r="O2612" i="6" s="1"/>
  <c r="M2610" i="6"/>
  <c r="L2610" i="6" s="1"/>
  <c r="J2610" i="6" s="1"/>
  <c r="K2611" i="6" s="1"/>
  <c r="M2611" i="6" l="1"/>
  <c r="L2611" i="6" s="1"/>
  <c r="J2611" i="6" s="1"/>
  <c r="K2612" i="6" s="1"/>
  <c r="Q2612" i="6"/>
  <c r="P2612" i="6" s="1"/>
  <c r="N2612" i="6" s="1"/>
  <c r="O2613" i="6" s="1"/>
  <c r="Q2613" i="6" l="1"/>
  <c r="P2613" i="6" s="1"/>
  <c r="N2613" i="6" s="1"/>
  <c r="O2614" i="6" s="1"/>
  <c r="M2612" i="6"/>
  <c r="L2612" i="6" s="1"/>
  <c r="J2612" i="6" s="1"/>
  <c r="K2613" i="6" s="1"/>
  <c r="Q2614" i="6" l="1"/>
  <c r="P2614" i="6" s="1"/>
  <c r="N2614" i="6" s="1"/>
  <c r="O2615" i="6" s="1"/>
  <c r="M2613" i="6"/>
  <c r="L2613" i="6" s="1"/>
  <c r="J2613" i="6" s="1"/>
  <c r="K2614" i="6" s="1"/>
  <c r="M2614" i="6" l="1"/>
  <c r="L2614" i="6" s="1"/>
  <c r="J2614" i="6" s="1"/>
  <c r="K2615" i="6" s="1"/>
  <c r="Q2615" i="6"/>
  <c r="P2615" i="6" s="1"/>
  <c r="N2615" i="6" s="1"/>
  <c r="O2616" i="6" s="1"/>
  <c r="Q2616" i="6" l="1"/>
  <c r="P2616" i="6" s="1"/>
  <c r="N2616" i="6" s="1"/>
  <c r="O2617" i="6" s="1"/>
  <c r="M2615" i="6"/>
  <c r="L2615" i="6" s="1"/>
  <c r="J2615" i="6" s="1"/>
  <c r="K2616" i="6" s="1"/>
  <c r="M2616" i="6" l="1"/>
  <c r="L2616" i="6" s="1"/>
  <c r="J2616" i="6" s="1"/>
  <c r="K2617" i="6" s="1"/>
  <c r="Q2617" i="6"/>
  <c r="P2617" i="6" s="1"/>
  <c r="N2617" i="6" s="1"/>
  <c r="O2618" i="6" s="1"/>
  <c r="Q2618" i="6" l="1"/>
  <c r="P2618" i="6" s="1"/>
  <c r="N2618" i="6" s="1"/>
  <c r="O2619" i="6" s="1"/>
  <c r="M2617" i="6"/>
  <c r="L2617" i="6" s="1"/>
  <c r="J2617" i="6" s="1"/>
  <c r="K2618" i="6" s="1"/>
  <c r="M2618" i="6" l="1"/>
  <c r="L2618" i="6" s="1"/>
  <c r="J2618" i="6" s="1"/>
  <c r="K2619" i="6" s="1"/>
  <c r="Q2619" i="6"/>
  <c r="P2619" i="6" s="1"/>
  <c r="N2619" i="6" s="1"/>
  <c r="O2620" i="6" s="1"/>
  <c r="Q2620" i="6" l="1"/>
  <c r="P2620" i="6" s="1"/>
  <c r="N2620" i="6" s="1"/>
  <c r="O2621" i="6" s="1"/>
  <c r="M2619" i="6"/>
  <c r="L2619" i="6" s="1"/>
  <c r="J2619" i="6" s="1"/>
  <c r="K2620" i="6" s="1"/>
  <c r="M2620" i="6" l="1"/>
  <c r="L2620" i="6" s="1"/>
  <c r="J2620" i="6" s="1"/>
  <c r="K2621" i="6" s="1"/>
  <c r="Q2621" i="6"/>
  <c r="P2621" i="6" s="1"/>
  <c r="N2621" i="6" s="1"/>
  <c r="O2622" i="6" s="1"/>
  <c r="Q2622" i="6" l="1"/>
  <c r="P2622" i="6" s="1"/>
  <c r="N2622" i="6" s="1"/>
  <c r="O2623" i="6" s="1"/>
  <c r="M2621" i="6"/>
  <c r="L2621" i="6" s="1"/>
  <c r="J2621" i="6" s="1"/>
  <c r="K2622" i="6" s="1"/>
  <c r="M2622" i="6" l="1"/>
  <c r="L2622" i="6" s="1"/>
  <c r="J2622" i="6" s="1"/>
  <c r="K2623" i="6" s="1"/>
  <c r="Q2623" i="6"/>
  <c r="P2623" i="6" s="1"/>
  <c r="N2623" i="6" s="1"/>
  <c r="O2624" i="6" s="1"/>
  <c r="Q2624" i="6" l="1"/>
  <c r="P2624" i="6" s="1"/>
  <c r="N2624" i="6" s="1"/>
  <c r="O2625" i="6" s="1"/>
  <c r="M2623" i="6"/>
  <c r="L2623" i="6" s="1"/>
  <c r="J2623" i="6" s="1"/>
  <c r="K2624" i="6" s="1"/>
  <c r="M2624" i="6" l="1"/>
  <c r="L2624" i="6" s="1"/>
  <c r="J2624" i="6" s="1"/>
  <c r="K2625" i="6" s="1"/>
  <c r="Q2625" i="6"/>
  <c r="P2625" i="6" s="1"/>
  <c r="N2625" i="6" s="1"/>
  <c r="O2626" i="6" s="1"/>
  <c r="Q2626" i="6" l="1"/>
  <c r="P2626" i="6" s="1"/>
  <c r="N2626" i="6" s="1"/>
  <c r="O2627" i="6" s="1"/>
  <c r="M2625" i="6"/>
  <c r="L2625" i="6" s="1"/>
  <c r="J2625" i="6" s="1"/>
  <c r="K2626" i="6" s="1"/>
  <c r="M2626" i="6" l="1"/>
  <c r="L2626" i="6" s="1"/>
  <c r="J2626" i="6" s="1"/>
  <c r="K2627" i="6" s="1"/>
  <c r="Q2627" i="6"/>
  <c r="P2627" i="6" s="1"/>
  <c r="N2627" i="6" s="1"/>
  <c r="O2628" i="6" s="1"/>
  <c r="Q2628" i="6" l="1"/>
  <c r="P2628" i="6" s="1"/>
  <c r="N2628" i="6" s="1"/>
  <c r="O2629" i="6" s="1"/>
  <c r="M2627" i="6"/>
  <c r="L2627" i="6" s="1"/>
  <c r="J2627" i="6" s="1"/>
  <c r="K2628" i="6" s="1"/>
  <c r="M2628" i="6" l="1"/>
  <c r="L2628" i="6" s="1"/>
  <c r="J2628" i="6" s="1"/>
  <c r="K2629" i="6" s="1"/>
  <c r="Q2629" i="6"/>
  <c r="P2629" i="6" s="1"/>
  <c r="N2629" i="6" s="1"/>
  <c r="O2630" i="6" s="1"/>
  <c r="Q2630" i="6" l="1"/>
  <c r="P2630" i="6" s="1"/>
  <c r="N2630" i="6" s="1"/>
  <c r="O2631" i="6" s="1"/>
  <c r="M2629" i="6"/>
  <c r="L2629" i="6" s="1"/>
  <c r="J2629" i="6" s="1"/>
  <c r="K2630" i="6" s="1"/>
  <c r="M2630" i="6" l="1"/>
  <c r="L2630" i="6" s="1"/>
  <c r="J2630" i="6" s="1"/>
  <c r="K2631" i="6" s="1"/>
  <c r="Q2631" i="6"/>
  <c r="P2631" i="6" s="1"/>
  <c r="N2631" i="6" s="1"/>
  <c r="O2632" i="6" s="1"/>
  <c r="Q2632" i="6" l="1"/>
  <c r="P2632" i="6" s="1"/>
  <c r="N2632" i="6" s="1"/>
  <c r="O2633" i="6" s="1"/>
  <c r="M2631" i="6"/>
  <c r="L2631" i="6" s="1"/>
  <c r="J2631" i="6" s="1"/>
  <c r="K2632" i="6" s="1"/>
  <c r="M2632" i="6" l="1"/>
  <c r="L2632" i="6" s="1"/>
  <c r="J2632" i="6" s="1"/>
  <c r="K2633" i="6" s="1"/>
  <c r="Q2633" i="6"/>
  <c r="P2633" i="6" s="1"/>
  <c r="N2633" i="6" s="1"/>
  <c r="O2634" i="6" s="1"/>
  <c r="Q2634" i="6" l="1"/>
  <c r="P2634" i="6" s="1"/>
  <c r="N2634" i="6" s="1"/>
  <c r="O2635" i="6" s="1"/>
  <c r="M2633" i="6"/>
  <c r="L2633" i="6" s="1"/>
  <c r="J2633" i="6" s="1"/>
  <c r="K2634" i="6" s="1"/>
  <c r="M2634" i="6" l="1"/>
  <c r="L2634" i="6" s="1"/>
  <c r="J2634" i="6" s="1"/>
  <c r="K2635" i="6" s="1"/>
  <c r="Q2635" i="6"/>
  <c r="P2635" i="6" s="1"/>
  <c r="N2635" i="6" s="1"/>
  <c r="O2636" i="6" s="1"/>
  <c r="Q2636" i="6" l="1"/>
  <c r="P2636" i="6" s="1"/>
  <c r="N2636" i="6" s="1"/>
  <c r="O2637" i="6" s="1"/>
  <c r="M2635" i="6"/>
  <c r="L2635" i="6" s="1"/>
  <c r="J2635" i="6" s="1"/>
  <c r="K2636" i="6" s="1"/>
  <c r="M2636" i="6" l="1"/>
  <c r="L2636" i="6" s="1"/>
  <c r="J2636" i="6" s="1"/>
  <c r="K2637" i="6" s="1"/>
  <c r="Q2637" i="6"/>
  <c r="P2637" i="6" s="1"/>
  <c r="N2637" i="6" s="1"/>
  <c r="O2638" i="6" s="1"/>
  <c r="Q2638" i="6" l="1"/>
  <c r="P2638" i="6" s="1"/>
  <c r="N2638" i="6" s="1"/>
  <c r="O2639" i="6" s="1"/>
  <c r="M2637" i="6"/>
  <c r="L2637" i="6" s="1"/>
  <c r="J2637" i="6" s="1"/>
  <c r="K2638" i="6" s="1"/>
  <c r="M2638" i="6" l="1"/>
  <c r="L2638" i="6" s="1"/>
  <c r="J2638" i="6" s="1"/>
  <c r="K2639" i="6" s="1"/>
  <c r="Q2639" i="6"/>
  <c r="P2639" i="6" s="1"/>
  <c r="N2639" i="6" s="1"/>
  <c r="O2640" i="6" s="1"/>
  <c r="Q2640" i="6" l="1"/>
  <c r="P2640" i="6" s="1"/>
  <c r="N2640" i="6" s="1"/>
  <c r="O2641" i="6" s="1"/>
  <c r="M2639" i="6"/>
  <c r="L2639" i="6" s="1"/>
  <c r="J2639" i="6" s="1"/>
  <c r="K2640" i="6" s="1"/>
  <c r="M2640" i="6" l="1"/>
  <c r="L2640" i="6" s="1"/>
  <c r="J2640" i="6" s="1"/>
  <c r="K2641" i="6" s="1"/>
  <c r="Q2641" i="6"/>
  <c r="P2641" i="6" s="1"/>
  <c r="N2641" i="6" s="1"/>
  <c r="O2642" i="6" s="1"/>
  <c r="Q2642" i="6" l="1"/>
  <c r="P2642" i="6" s="1"/>
  <c r="N2642" i="6" s="1"/>
  <c r="O2643" i="6" s="1"/>
  <c r="M2641" i="6"/>
  <c r="L2641" i="6" s="1"/>
  <c r="J2641" i="6" s="1"/>
  <c r="K2642" i="6" s="1"/>
  <c r="M2642" i="6" l="1"/>
  <c r="L2642" i="6" s="1"/>
  <c r="J2642" i="6" s="1"/>
  <c r="K2643" i="6" s="1"/>
  <c r="Q2643" i="6"/>
  <c r="P2643" i="6" s="1"/>
  <c r="N2643" i="6" s="1"/>
  <c r="O2644" i="6" s="1"/>
  <c r="Q2644" i="6" l="1"/>
  <c r="P2644" i="6" s="1"/>
  <c r="N2644" i="6" s="1"/>
  <c r="O2645" i="6" s="1"/>
  <c r="M2643" i="6"/>
  <c r="L2643" i="6" s="1"/>
  <c r="J2643" i="6" s="1"/>
  <c r="K2644" i="6" s="1"/>
  <c r="M2644" i="6" l="1"/>
  <c r="L2644" i="6" s="1"/>
  <c r="J2644" i="6" s="1"/>
  <c r="K2645" i="6" s="1"/>
  <c r="Q2645" i="6"/>
  <c r="P2645" i="6" s="1"/>
  <c r="N2645" i="6" s="1"/>
  <c r="O2646" i="6" s="1"/>
  <c r="Q2646" i="6" l="1"/>
  <c r="P2646" i="6" s="1"/>
  <c r="N2646" i="6" s="1"/>
  <c r="O2647" i="6" s="1"/>
  <c r="M2645" i="6"/>
  <c r="L2645" i="6" s="1"/>
  <c r="J2645" i="6" s="1"/>
  <c r="K2646" i="6" s="1"/>
  <c r="M2646" i="6" l="1"/>
  <c r="L2646" i="6" s="1"/>
  <c r="J2646" i="6" s="1"/>
  <c r="K2647" i="6" s="1"/>
  <c r="Q2647" i="6"/>
  <c r="P2647" i="6" s="1"/>
  <c r="N2647" i="6" s="1"/>
  <c r="O2648" i="6" s="1"/>
  <c r="Q2648" i="6" l="1"/>
  <c r="P2648" i="6" s="1"/>
  <c r="N2648" i="6" s="1"/>
  <c r="O2649" i="6" s="1"/>
  <c r="M2647" i="6"/>
  <c r="L2647" i="6" s="1"/>
  <c r="J2647" i="6" s="1"/>
  <c r="K2648" i="6" s="1"/>
  <c r="M2648" i="6" l="1"/>
  <c r="L2648" i="6" s="1"/>
  <c r="J2648" i="6" s="1"/>
  <c r="K2649" i="6" s="1"/>
  <c r="Q2649" i="6"/>
  <c r="P2649" i="6" s="1"/>
  <c r="N2649" i="6" s="1"/>
  <c r="O2650" i="6" s="1"/>
  <c r="Q2650" i="6" l="1"/>
  <c r="P2650" i="6" s="1"/>
  <c r="N2650" i="6" s="1"/>
  <c r="O2651" i="6" s="1"/>
  <c r="M2649" i="6"/>
  <c r="L2649" i="6" s="1"/>
  <c r="J2649" i="6" s="1"/>
  <c r="K2650" i="6" s="1"/>
  <c r="M2650" i="6" l="1"/>
  <c r="L2650" i="6" s="1"/>
  <c r="J2650" i="6" s="1"/>
  <c r="K2651" i="6" s="1"/>
  <c r="Q2651" i="6"/>
  <c r="P2651" i="6" s="1"/>
  <c r="N2651" i="6" s="1"/>
  <c r="O2652" i="6" s="1"/>
  <c r="Q2652" i="6" l="1"/>
  <c r="P2652" i="6" s="1"/>
  <c r="N2652" i="6" s="1"/>
  <c r="O2653" i="6" s="1"/>
  <c r="M2651" i="6"/>
  <c r="L2651" i="6" s="1"/>
  <c r="J2651" i="6" s="1"/>
  <c r="K2652" i="6" s="1"/>
  <c r="M2652" i="6" l="1"/>
  <c r="L2652" i="6" s="1"/>
  <c r="J2652" i="6" s="1"/>
  <c r="K2653" i="6" s="1"/>
  <c r="Q2653" i="6"/>
  <c r="P2653" i="6" s="1"/>
  <c r="N2653" i="6" s="1"/>
  <c r="O2654" i="6" s="1"/>
  <c r="Q2654" i="6" l="1"/>
  <c r="P2654" i="6" s="1"/>
  <c r="N2654" i="6" s="1"/>
  <c r="O2655" i="6" s="1"/>
  <c r="M2653" i="6"/>
  <c r="L2653" i="6" s="1"/>
  <c r="J2653" i="6" s="1"/>
  <c r="K2654" i="6" s="1"/>
  <c r="M2654" i="6" l="1"/>
  <c r="L2654" i="6" s="1"/>
  <c r="J2654" i="6" s="1"/>
  <c r="K2655" i="6" s="1"/>
  <c r="Q2655" i="6"/>
  <c r="P2655" i="6" s="1"/>
  <c r="N2655" i="6" s="1"/>
  <c r="O2656" i="6" s="1"/>
  <c r="Q2656" i="6" l="1"/>
  <c r="P2656" i="6" s="1"/>
  <c r="N2656" i="6" s="1"/>
  <c r="O2657" i="6" s="1"/>
  <c r="M2655" i="6"/>
  <c r="L2655" i="6" s="1"/>
  <c r="J2655" i="6" s="1"/>
  <c r="K2656" i="6" s="1"/>
  <c r="M2656" i="6" l="1"/>
  <c r="L2656" i="6" s="1"/>
  <c r="J2656" i="6" s="1"/>
  <c r="K2657" i="6" s="1"/>
  <c r="Q2657" i="6"/>
  <c r="P2657" i="6" s="1"/>
  <c r="N2657" i="6" s="1"/>
  <c r="O2658" i="6" s="1"/>
  <c r="Q2658" i="6" l="1"/>
  <c r="P2658" i="6" s="1"/>
  <c r="N2658" i="6" s="1"/>
  <c r="O2659" i="6" s="1"/>
  <c r="M2657" i="6"/>
  <c r="L2657" i="6" s="1"/>
  <c r="J2657" i="6" s="1"/>
  <c r="K2658" i="6" s="1"/>
  <c r="M2658" i="6" l="1"/>
  <c r="L2658" i="6" s="1"/>
  <c r="J2658" i="6" s="1"/>
  <c r="K2659" i="6" s="1"/>
  <c r="Q2659" i="6"/>
  <c r="P2659" i="6" s="1"/>
  <c r="N2659" i="6" s="1"/>
  <c r="O2660" i="6" s="1"/>
  <c r="Q2660" i="6" l="1"/>
  <c r="P2660" i="6" s="1"/>
  <c r="N2660" i="6" s="1"/>
  <c r="O2661" i="6" s="1"/>
  <c r="M2659" i="6"/>
  <c r="L2659" i="6" s="1"/>
  <c r="J2659" i="6" s="1"/>
  <c r="K2660" i="6" s="1"/>
  <c r="M2660" i="6" l="1"/>
  <c r="L2660" i="6" s="1"/>
  <c r="J2660" i="6" s="1"/>
  <c r="K2661" i="6" s="1"/>
  <c r="Q2661" i="6"/>
  <c r="P2661" i="6" s="1"/>
  <c r="N2661" i="6" s="1"/>
  <c r="O2662" i="6" s="1"/>
  <c r="Q2662" i="6" l="1"/>
  <c r="P2662" i="6" s="1"/>
  <c r="N2662" i="6" s="1"/>
  <c r="O2663" i="6" s="1"/>
  <c r="M2661" i="6"/>
  <c r="L2661" i="6" s="1"/>
  <c r="J2661" i="6" s="1"/>
  <c r="K2662" i="6" s="1"/>
  <c r="M2662" i="6" l="1"/>
  <c r="L2662" i="6" s="1"/>
  <c r="J2662" i="6" s="1"/>
  <c r="K2663" i="6" s="1"/>
  <c r="Q2663" i="6"/>
  <c r="P2663" i="6" s="1"/>
  <c r="N2663" i="6" s="1"/>
  <c r="O2664" i="6" s="1"/>
  <c r="Q2664" i="6" l="1"/>
  <c r="P2664" i="6" s="1"/>
  <c r="N2664" i="6" s="1"/>
  <c r="O2665" i="6" s="1"/>
  <c r="M2663" i="6"/>
  <c r="L2663" i="6" s="1"/>
  <c r="J2663" i="6" s="1"/>
  <c r="K2664" i="6" s="1"/>
  <c r="M2664" i="6" l="1"/>
  <c r="L2664" i="6" s="1"/>
  <c r="J2664" i="6" s="1"/>
  <c r="K2665" i="6" s="1"/>
  <c r="Q2665" i="6"/>
  <c r="P2665" i="6" s="1"/>
  <c r="N2665" i="6" s="1"/>
  <c r="O2666" i="6" s="1"/>
  <c r="Q2666" i="6" l="1"/>
  <c r="P2666" i="6" s="1"/>
  <c r="N2666" i="6" s="1"/>
  <c r="O2667" i="6" s="1"/>
  <c r="M2665" i="6"/>
  <c r="L2665" i="6" s="1"/>
  <c r="J2665" i="6" s="1"/>
  <c r="K2666" i="6" s="1"/>
  <c r="M2666" i="6" l="1"/>
  <c r="L2666" i="6" s="1"/>
  <c r="J2666" i="6" s="1"/>
  <c r="K2667" i="6" s="1"/>
  <c r="Q2667" i="6"/>
  <c r="P2667" i="6" s="1"/>
  <c r="N2667" i="6" s="1"/>
  <c r="O2668" i="6" s="1"/>
  <c r="Q2668" i="6" l="1"/>
  <c r="P2668" i="6" s="1"/>
  <c r="N2668" i="6" s="1"/>
  <c r="O2669" i="6" s="1"/>
  <c r="M2667" i="6"/>
  <c r="L2667" i="6" s="1"/>
  <c r="J2667" i="6" s="1"/>
  <c r="K2668" i="6" s="1"/>
  <c r="M2668" i="6" l="1"/>
  <c r="L2668" i="6" s="1"/>
  <c r="J2668" i="6" s="1"/>
  <c r="K2669" i="6" s="1"/>
  <c r="Q2669" i="6"/>
  <c r="P2669" i="6" s="1"/>
  <c r="N2669" i="6" s="1"/>
  <c r="O2670" i="6" s="1"/>
  <c r="Q2670" i="6" l="1"/>
  <c r="P2670" i="6" s="1"/>
  <c r="N2670" i="6" s="1"/>
  <c r="O2671" i="6" s="1"/>
  <c r="M2669" i="6"/>
  <c r="L2669" i="6" s="1"/>
  <c r="J2669" i="6" s="1"/>
  <c r="K2670" i="6" s="1"/>
  <c r="M2670" i="6" l="1"/>
  <c r="L2670" i="6" s="1"/>
  <c r="J2670" i="6" s="1"/>
  <c r="K2671" i="6" s="1"/>
  <c r="Q2671" i="6"/>
  <c r="P2671" i="6" s="1"/>
  <c r="N2671" i="6" s="1"/>
  <c r="O2672" i="6" s="1"/>
  <c r="Q2672" i="6" l="1"/>
  <c r="P2672" i="6" s="1"/>
  <c r="N2672" i="6" s="1"/>
  <c r="O2673" i="6" s="1"/>
  <c r="M2671" i="6"/>
  <c r="L2671" i="6" s="1"/>
  <c r="J2671" i="6" s="1"/>
  <c r="K2672" i="6" s="1"/>
  <c r="M2672" i="6" l="1"/>
  <c r="L2672" i="6" s="1"/>
  <c r="J2672" i="6" s="1"/>
  <c r="K2673" i="6" s="1"/>
  <c r="Q2673" i="6"/>
  <c r="P2673" i="6" s="1"/>
  <c r="N2673" i="6" s="1"/>
  <c r="O2674" i="6" s="1"/>
  <c r="Q2674" i="6" l="1"/>
  <c r="P2674" i="6" s="1"/>
  <c r="N2674" i="6" s="1"/>
  <c r="O2675" i="6" s="1"/>
  <c r="M2673" i="6"/>
  <c r="L2673" i="6" s="1"/>
  <c r="J2673" i="6" s="1"/>
  <c r="K2674" i="6" s="1"/>
  <c r="M2674" i="6" l="1"/>
  <c r="L2674" i="6" s="1"/>
  <c r="J2674" i="6" s="1"/>
  <c r="K2675" i="6" s="1"/>
  <c r="Q2675" i="6"/>
  <c r="P2675" i="6" s="1"/>
  <c r="N2675" i="6" s="1"/>
  <c r="O2676" i="6" s="1"/>
  <c r="Q2676" i="6" l="1"/>
  <c r="P2676" i="6" s="1"/>
  <c r="N2676" i="6" s="1"/>
  <c r="O2677" i="6" s="1"/>
  <c r="M2675" i="6"/>
  <c r="L2675" i="6" s="1"/>
  <c r="J2675" i="6" s="1"/>
  <c r="K2676" i="6" s="1"/>
  <c r="M2676" i="6" l="1"/>
  <c r="L2676" i="6" s="1"/>
  <c r="J2676" i="6" s="1"/>
  <c r="K2677" i="6" s="1"/>
  <c r="Q2677" i="6"/>
  <c r="P2677" i="6" s="1"/>
  <c r="N2677" i="6" s="1"/>
  <c r="O2678" i="6" s="1"/>
  <c r="Q2678" i="6" l="1"/>
  <c r="P2678" i="6" s="1"/>
  <c r="N2678" i="6" s="1"/>
  <c r="O2679" i="6" s="1"/>
  <c r="M2677" i="6"/>
  <c r="L2677" i="6" s="1"/>
  <c r="J2677" i="6" s="1"/>
  <c r="K2678" i="6" s="1"/>
  <c r="M2678" i="6" l="1"/>
  <c r="L2678" i="6" s="1"/>
  <c r="J2678" i="6" s="1"/>
  <c r="K2679" i="6" s="1"/>
  <c r="Q2679" i="6"/>
  <c r="P2679" i="6" s="1"/>
  <c r="N2679" i="6" s="1"/>
  <c r="O2680" i="6" s="1"/>
  <c r="Q2680" i="6" l="1"/>
  <c r="P2680" i="6" s="1"/>
  <c r="N2680" i="6" s="1"/>
  <c r="O2681" i="6" s="1"/>
  <c r="M2679" i="6"/>
  <c r="L2679" i="6" s="1"/>
  <c r="J2679" i="6" s="1"/>
  <c r="K2680" i="6" s="1"/>
  <c r="M2680" i="6" l="1"/>
  <c r="L2680" i="6" s="1"/>
  <c r="J2680" i="6" s="1"/>
  <c r="K2681" i="6" s="1"/>
  <c r="Q2681" i="6"/>
  <c r="P2681" i="6" s="1"/>
  <c r="N2681" i="6" s="1"/>
  <c r="O2682" i="6" s="1"/>
  <c r="Q2682" i="6" l="1"/>
  <c r="P2682" i="6" s="1"/>
  <c r="N2682" i="6" s="1"/>
  <c r="O2683" i="6" s="1"/>
  <c r="M2681" i="6"/>
  <c r="L2681" i="6" s="1"/>
  <c r="J2681" i="6" s="1"/>
  <c r="K2682" i="6" s="1"/>
  <c r="M2682" i="6" l="1"/>
  <c r="L2682" i="6" s="1"/>
  <c r="J2682" i="6" s="1"/>
  <c r="K2683" i="6" s="1"/>
  <c r="Q2683" i="6"/>
  <c r="P2683" i="6" s="1"/>
  <c r="N2683" i="6" s="1"/>
  <c r="O2684" i="6" s="1"/>
  <c r="Q2684" i="6" l="1"/>
  <c r="P2684" i="6" s="1"/>
  <c r="N2684" i="6" s="1"/>
  <c r="O2685" i="6" s="1"/>
  <c r="M2683" i="6"/>
  <c r="L2683" i="6" s="1"/>
  <c r="J2683" i="6" s="1"/>
  <c r="K2684" i="6" s="1"/>
  <c r="M2684" i="6" l="1"/>
  <c r="L2684" i="6" s="1"/>
  <c r="J2684" i="6" s="1"/>
  <c r="K2685" i="6" s="1"/>
  <c r="Q2685" i="6"/>
  <c r="P2685" i="6" s="1"/>
  <c r="N2685" i="6" s="1"/>
  <c r="O2686" i="6" s="1"/>
  <c r="Q2686" i="6" l="1"/>
  <c r="P2686" i="6" s="1"/>
  <c r="N2686" i="6" s="1"/>
  <c r="O2687" i="6" s="1"/>
  <c r="M2685" i="6"/>
  <c r="L2685" i="6" s="1"/>
  <c r="J2685" i="6" s="1"/>
  <c r="K2686" i="6" s="1"/>
  <c r="M2686" i="6" l="1"/>
  <c r="L2686" i="6" s="1"/>
  <c r="J2686" i="6" s="1"/>
  <c r="K2687" i="6" s="1"/>
  <c r="Q2687" i="6"/>
  <c r="P2687" i="6" s="1"/>
  <c r="N2687" i="6" s="1"/>
  <c r="O2688" i="6" s="1"/>
  <c r="Q2688" i="6" l="1"/>
  <c r="P2688" i="6" s="1"/>
  <c r="N2688" i="6" s="1"/>
  <c r="O2689" i="6" s="1"/>
  <c r="M2687" i="6"/>
  <c r="L2687" i="6" s="1"/>
  <c r="J2687" i="6" s="1"/>
  <c r="K2688" i="6" s="1"/>
  <c r="M2688" i="6" l="1"/>
  <c r="L2688" i="6" s="1"/>
  <c r="J2688" i="6" s="1"/>
  <c r="K2689" i="6" s="1"/>
  <c r="Q2689" i="6"/>
  <c r="P2689" i="6" s="1"/>
  <c r="N2689" i="6" s="1"/>
  <c r="O2690" i="6" s="1"/>
  <c r="Q2690" i="6" l="1"/>
  <c r="P2690" i="6" s="1"/>
  <c r="N2690" i="6" s="1"/>
  <c r="O2691" i="6" s="1"/>
  <c r="M2689" i="6"/>
  <c r="L2689" i="6" s="1"/>
  <c r="J2689" i="6" s="1"/>
  <c r="K2690" i="6" s="1"/>
  <c r="M2690" i="6" l="1"/>
  <c r="L2690" i="6" s="1"/>
  <c r="J2690" i="6" s="1"/>
  <c r="K2691" i="6" s="1"/>
  <c r="Q2691" i="6"/>
  <c r="P2691" i="6" s="1"/>
  <c r="N2691" i="6" s="1"/>
  <c r="O2692" i="6" s="1"/>
  <c r="Q2692" i="6" l="1"/>
  <c r="P2692" i="6" s="1"/>
  <c r="N2692" i="6" s="1"/>
  <c r="O2693" i="6" s="1"/>
  <c r="M2691" i="6"/>
  <c r="L2691" i="6" s="1"/>
  <c r="J2691" i="6" s="1"/>
  <c r="K2692" i="6" s="1"/>
  <c r="M2692" i="6" l="1"/>
  <c r="L2692" i="6" s="1"/>
  <c r="J2692" i="6" s="1"/>
  <c r="K2693" i="6" s="1"/>
  <c r="Q2693" i="6"/>
  <c r="P2693" i="6" s="1"/>
  <c r="N2693" i="6" s="1"/>
  <c r="O2694" i="6" s="1"/>
  <c r="Q2694" i="6" l="1"/>
  <c r="P2694" i="6" s="1"/>
  <c r="N2694" i="6" s="1"/>
  <c r="O2695" i="6" s="1"/>
  <c r="M2693" i="6"/>
  <c r="L2693" i="6" s="1"/>
  <c r="J2693" i="6" s="1"/>
  <c r="K2694" i="6" s="1"/>
  <c r="M2694" i="6" l="1"/>
  <c r="L2694" i="6" s="1"/>
  <c r="J2694" i="6" s="1"/>
  <c r="K2695" i="6" s="1"/>
  <c r="Q2695" i="6"/>
  <c r="P2695" i="6" s="1"/>
  <c r="N2695" i="6" s="1"/>
  <c r="O2696" i="6" s="1"/>
  <c r="Q2696" i="6" l="1"/>
  <c r="P2696" i="6" s="1"/>
  <c r="N2696" i="6" s="1"/>
  <c r="O2697" i="6" s="1"/>
  <c r="M2695" i="6"/>
  <c r="L2695" i="6" s="1"/>
  <c r="J2695" i="6" s="1"/>
  <c r="K2696" i="6" s="1"/>
  <c r="M2696" i="6" l="1"/>
  <c r="L2696" i="6" s="1"/>
  <c r="J2696" i="6" s="1"/>
  <c r="K2697" i="6" s="1"/>
  <c r="Q2697" i="6"/>
  <c r="P2697" i="6" s="1"/>
  <c r="N2697" i="6" s="1"/>
  <c r="O2698" i="6" s="1"/>
  <c r="Q2698" i="6" l="1"/>
  <c r="P2698" i="6" s="1"/>
  <c r="N2698" i="6" s="1"/>
  <c r="O2699" i="6" s="1"/>
  <c r="M2697" i="6"/>
  <c r="L2697" i="6" s="1"/>
  <c r="J2697" i="6" s="1"/>
  <c r="K2698" i="6" s="1"/>
  <c r="M2698" i="6" l="1"/>
  <c r="L2698" i="6" s="1"/>
  <c r="J2698" i="6" s="1"/>
  <c r="K2699" i="6" s="1"/>
  <c r="Q2699" i="6"/>
  <c r="P2699" i="6" s="1"/>
  <c r="N2699" i="6" s="1"/>
  <c r="O2700" i="6" s="1"/>
  <c r="Q2700" i="6" l="1"/>
  <c r="P2700" i="6" s="1"/>
  <c r="N2700" i="6" s="1"/>
  <c r="O2701" i="6" s="1"/>
  <c r="M2699" i="6"/>
  <c r="L2699" i="6" s="1"/>
  <c r="J2699" i="6" s="1"/>
  <c r="K2700" i="6" s="1"/>
  <c r="M2700" i="6" l="1"/>
  <c r="L2700" i="6" s="1"/>
  <c r="J2700" i="6" s="1"/>
  <c r="K2701" i="6" s="1"/>
  <c r="Q2701" i="6"/>
  <c r="P2701" i="6" s="1"/>
  <c r="N2701" i="6" s="1"/>
  <c r="O2702" i="6" s="1"/>
  <c r="Q2702" i="6" l="1"/>
  <c r="P2702" i="6" s="1"/>
  <c r="N2702" i="6" s="1"/>
  <c r="O2703" i="6" s="1"/>
  <c r="M2701" i="6"/>
  <c r="L2701" i="6" s="1"/>
  <c r="J2701" i="6" s="1"/>
  <c r="K2702" i="6" s="1"/>
  <c r="M2702" i="6" l="1"/>
  <c r="L2702" i="6" s="1"/>
  <c r="J2702" i="6" s="1"/>
  <c r="K2703" i="6" s="1"/>
  <c r="Q2703" i="6"/>
  <c r="P2703" i="6" s="1"/>
  <c r="N2703" i="6" s="1"/>
  <c r="O2704" i="6" s="1"/>
  <c r="Q2704" i="6" l="1"/>
  <c r="P2704" i="6" s="1"/>
  <c r="N2704" i="6" s="1"/>
  <c r="O2705" i="6" s="1"/>
  <c r="M2703" i="6"/>
  <c r="L2703" i="6" s="1"/>
  <c r="J2703" i="6" s="1"/>
  <c r="K2704" i="6" s="1"/>
  <c r="M2704" i="6" l="1"/>
  <c r="L2704" i="6" s="1"/>
  <c r="J2704" i="6" s="1"/>
  <c r="K2705" i="6" s="1"/>
  <c r="Q2705" i="6"/>
  <c r="P2705" i="6" s="1"/>
  <c r="N2705" i="6" s="1"/>
  <c r="O2706" i="6" s="1"/>
  <c r="Q2706" i="6" l="1"/>
  <c r="P2706" i="6" s="1"/>
  <c r="N2706" i="6" s="1"/>
  <c r="O2707" i="6" s="1"/>
  <c r="M2705" i="6"/>
  <c r="L2705" i="6" s="1"/>
  <c r="J2705" i="6" s="1"/>
  <c r="K2706" i="6" s="1"/>
  <c r="M2706" i="6" l="1"/>
  <c r="L2706" i="6" s="1"/>
  <c r="J2706" i="6" s="1"/>
  <c r="K2707" i="6" s="1"/>
  <c r="Q2707" i="6"/>
  <c r="P2707" i="6" s="1"/>
  <c r="N2707" i="6" s="1"/>
  <c r="O2708" i="6" s="1"/>
  <c r="Q2708" i="6" l="1"/>
  <c r="P2708" i="6" s="1"/>
  <c r="N2708" i="6" s="1"/>
  <c r="O2709" i="6" s="1"/>
  <c r="M2707" i="6"/>
  <c r="L2707" i="6" s="1"/>
  <c r="J2707" i="6" s="1"/>
  <c r="K2708" i="6" s="1"/>
  <c r="M2708" i="6" l="1"/>
  <c r="L2708" i="6" s="1"/>
  <c r="J2708" i="6" s="1"/>
  <c r="K2709" i="6" s="1"/>
  <c r="Q2709" i="6"/>
  <c r="P2709" i="6" s="1"/>
  <c r="N2709" i="6" s="1"/>
  <c r="O2710" i="6" s="1"/>
  <c r="Q2710" i="6" l="1"/>
  <c r="P2710" i="6" s="1"/>
  <c r="N2710" i="6" s="1"/>
  <c r="O2711" i="6" s="1"/>
  <c r="M2709" i="6"/>
  <c r="L2709" i="6" s="1"/>
  <c r="J2709" i="6" s="1"/>
  <c r="K2710" i="6" s="1"/>
  <c r="M2710" i="6" l="1"/>
  <c r="L2710" i="6" s="1"/>
  <c r="J2710" i="6" s="1"/>
  <c r="K2711" i="6" s="1"/>
  <c r="Q2711" i="6"/>
  <c r="P2711" i="6" s="1"/>
  <c r="N2711" i="6" s="1"/>
  <c r="O2712" i="6" s="1"/>
  <c r="M2711" i="6" l="1"/>
  <c r="L2711" i="6" s="1"/>
  <c r="J2711" i="6" s="1"/>
  <c r="K2712" i="6" s="1"/>
  <c r="Q2712" i="6"/>
  <c r="P2712" i="6" s="1"/>
  <c r="N2712" i="6" s="1"/>
  <c r="O2713" i="6" s="1"/>
  <c r="Q2713" i="6" l="1"/>
  <c r="P2713" i="6" s="1"/>
  <c r="N2713" i="6" s="1"/>
  <c r="O2714" i="6" s="1"/>
  <c r="M2712" i="6"/>
  <c r="L2712" i="6" s="1"/>
  <c r="J2712" i="6" s="1"/>
  <c r="K2713" i="6" s="1"/>
  <c r="M2713" i="6" l="1"/>
  <c r="L2713" i="6" s="1"/>
  <c r="J2713" i="6" s="1"/>
  <c r="K2714" i="6" s="1"/>
  <c r="Q2714" i="6"/>
  <c r="P2714" i="6" s="1"/>
  <c r="N2714" i="6" s="1"/>
  <c r="O2715" i="6" s="1"/>
  <c r="M2714" i="6" l="1"/>
  <c r="L2714" i="6" s="1"/>
  <c r="J2714" i="6" s="1"/>
  <c r="K2715" i="6" s="1"/>
  <c r="Q2715" i="6"/>
  <c r="P2715" i="6" s="1"/>
  <c r="N2715" i="6" s="1"/>
  <c r="O2716" i="6" s="1"/>
  <c r="Q2716" i="6" l="1"/>
  <c r="P2716" i="6" s="1"/>
  <c r="N2716" i="6" s="1"/>
  <c r="O2717" i="6" s="1"/>
  <c r="M2715" i="6"/>
  <c r="L2715" i="6" s="1"/>
  <c r="J2715" i="6" s="1"/>
  <c r="K2716" i="6" s="1"/>
  <c r="Q2717" i="6" l="1"/>
  <c r="P2717" i="6" s="1"/>
  <c r="N2717" i="6" s="1"/>
  <c r="O2718" i="6" s="1"/>
  <c r="M2716" i="6"/>
  <c r="L2716" i="6" s="1"/>
  <c r="J2716" i="6" s="1"/>
  <c r="K2717" i="6" s="1"/>
  <c r="M2717" i="6" l="1"/>
  <c r="L2717" i="6" s="1"/>
  <c r="J2717" i="6" s="1"/>
  <c r="K2718" i="6" s="1"/>
  <c r="Q2718" i="6"/>
  <c r="P2718" i="6" s="1"/>
  <c r="N2718" i="6" s="1"/>
  <c r="O2719" i="6" s="1"/>
  <c r="M2718" i="6" l="1"/>
  <c r="L2718" i="6" s="1"/>
  <c r="J2718" i="6" s="1"/>
  <c r="K2719" i="6" s="1"/>
  <c r="Q2719" i="6"/>
  <c r="P2719" i="6" s="1"/>
  <c r="N2719" i="6" s="1"/>
  <c r="O2720" i="6" s="1"/>
  <c r="Q2720" i="6" l="1"/>
  <c r="P2720" i="6" s="1"/>
  <c r="N2720" i="6" s="1"/>
  <c r="O2721" i="6" s="1"/>
  <c r="M2719" i="6"/>
  <c r="L2719" i="6" s="1"/>
  <c r="J2719" i="6" s="1"/>
  <c r="K2720" i="6" s="1"/>
  <c r="M2720" i="6" l="1"/>
  <c r="L2720" i="6" s="1"/>
  <c r="J2720" i="6" s="1"/>
  <c r="K2721" i="6" s="1"/>
  <c r="Q2721" i="6"/>
  <c r="P2721" i="6" s="1"/>
  <c r="N2721" i="6" s="1"/>
  <c r="O2722" i="6" s="1"/>
  <c r="Q2722" i="6" l="1"/>
  <c r="P2722" i="6" s="1"/>
  <c r="N2722" i="6" s="1"/>
  <c r="O2723" i="6" s="1"/>
  <c r="M2721" i="6"/>
  <c r="L2721" i="6" s="1"/>
  <c r="J2721" i="6" s="1"/>
  <c r="K2722" i="6" s="1"/>
  <c r="M2722" i="6" l="1"/>
  <c r="L2722" i="6" s="1"/>
  <c r="J2722" i="6" s="1"/>
  <c r="K2723" i="6" s="1"/>
  <c r="Q2723" i="6"/>
  <c r="P2723" i="6" s="1"/>
  <c r="N2723" i="6" s="1"/>
  <c r="O2724" i="6" s="1"/>
  <c r="Q2724" i="6" l="1"/>
  <c r="P2724" i="6" s="1"/>
  <c r="N2724" i="6" s="1"/>
  <c r="O2725" i="6" s="1"/>
  <c r="M2723" i="6"/>
  <c r="L2723" i="6" s="1"/>
  <c r="J2723" i="6" s="1"/>
  <c r="K2724" i="6" s="1"/>
  <c r="M2724" i="6" l="1"/>
  <c r="L2724" i="6" s="1"/>
  <c r="J2724" i="6" s="1"/>
  <c r="K2725" i="6" s="1"/>
  <c r="Q2725" i="6"/>
  <c r="P2725" i="6" s="1"/>
  <c r="N2725" i="6" s="1"/>
  <c r="O2726" i="6" s="1"/>
  <c r="Q2726" i="6" l="1"/>
  <c r="P2726" i="6" s="1"/>
  <c r="N2726" i="6" s="1"/>
  <c r="O2727" i="6" s="1"/>
  <c r="M2725" i="6"/>
  <c r="L2725" i="6" s="1"/>
  <c r="J2725" i="6" s="1"/>
  <c r="K2726" i="6" s="1"/>
  <c r="M2726" i="6" l="1"/>
  <c r="L2726" i="6" s="1"/>
  <c r="J2726" i="6" s="1"/>
  <c r="K2727" i="6" s="1"/>
  <c r="Q2727" i="6"/>
  <c r="P2727" i="6" s="1"/>
  <c r="N2727" i="6" s="1"/>
  <c r="O2728" i="6" s="1"/>
  <c r="Q2728" i="6" l="1"/>
  <c r="P2728" i="6" s="1"/>
  <c r="N2728" i="6" s="1"/>
  <c r="O2729" i="6" s="1"/>
  <c r="M2727" i="6"/>
  <c r="L2727" i="6" s="1"/>
  <c r="J2727" i="6" s="1"/>
  <c r="K2728" i="6" s="1"/>
  <c r="M2728" i="6" l="1"/>
  <c r="L2728" i="6" s="1"/>
  <c r="J2728" i="6" s="1"/>
  <c r="K2729" i="6" s="1"/>
  <c r="Q2729" i="6"/>
  <c r="P2729" i="6" s="1"/>
  <c r="N2729" i="6" s="1"/>
  <c r="O2730" i="6" s="1"/>
  <c r="M2729" i="6" l="1"/>
  <c r="L2729" i="6" s="1"/>
  <c r="J2729" i="6" s="1"/>
  <c r="K2730" i="6" s="1"/>
  <c r="Q2730" i="6"/>
  <c r="P2730" i="6" s="1"/>
  <c r="N2730" i="6" s="1"/>
  <c r="O2731" i="6" s="1"/>
  <c r="Q2731" i="6" l="1"/>
  <c r="P2731" i="6" s="1"/>
  <c r="N2731" i="6" s="1"/>
  <c r="O2732" i="6" s="1"/>
  <c r="M2730" i="6"/>
  <c r="L2730" i="6" s="1"/>
  <c r="J2730" i="6" s="1"/>
  <c r="K2731" i="6" s="1"/>
  <c r="M2731" i="6" l="1"/>
  <c r="L2731" i="6" s="1"/>
  <c r="J2731" i="6" s="1"/>
  <c r="K2732" i="6" s="1"/>
  <c r="Q2732" i="6"/>
  <c r="P2732" i="6" s="1"/>
  <c r="N2732" i="6" s="1"/>
  <c r="O2733" i="6" s="1"/>
  <c r="Q2733" i="6" l="1"/>
  <c r="P2733" i="6" s="1"/>
  <c r="N2733" i="6" s="1"/>
  <c r="O2734" i="6" s="1"/>
  <c r="M2732" i="6"/>
  <c r="L2732" i="6" s="1"/>
  <c r="J2732" i="6" s="1"/>
  <c r="K2733" i="6" s="1"/>
  <c r="M2733" i="6" l="1"/>
  <c r="L2733" i="6" s="1"/>
  <c r="J2733" i="6" s="1"/>
  <c r="K2734" i="6" s="1"/>
  <c r="Q2734" i="6"/>
  <c r="P2734" i="6" s="1"/>
  <c r="N2734" i="6" s="1"/>
  <c r="O2735" i="6" s="1"/>
  <c r="Q2735" i="6" l="1"/>
  <c r="P2735" i="6" s="1"/>
  <c r="N2735" i="6" s="1"/>
  <c r="O2736" i="6" s="1"/>
  <c r="M2734" i="6"/>
  <c r="L2734" i="6" s="1"/>
  <c r="J2734" i="6" s="1"/>
  <c r="K2735" i="6" s="1"/>
  <c r="M2735" i="6" l="1"/>
  <c r="L2735" i="6" s="1"/>
  <c r="J2735" i="6" s="1"/>
  <c r="K2736" i="6" s="1"/>
  <c r="Q2736" i="6"/>
  <c r="P2736" i="6" s="1"/>
  <c r="N2736" i="6" s="1"/>
  <c r="O2737" i="6" s="1"/>
  <c r="Q2737" i="6" l="1"/>
  <c r="P2737" i="6" s="1"/>
  <c r="N2737" i="6" s="1"/>
  <c r="O2738" i="6" s="1"/>
  <c r="M2736" i="6"/>
  <c r="L2736" i="6" s="1"/>
  <c r="J2736" i="6" s="1"/>
  <c r="K2737" i="6" s="1"/>
  <c r="M2737" i="6" l="1"/>
  <c r="L2737" i="6" s="1"/>
  <c r="J2737" i="6" s="1"/>
  <c r="K2738" i="6" s="1"/>
  <c r="Q2738" i="6"/>
  <c r="P2738" i="6" s="1"/>
  <c r="N2738" i="6" s="1"/>
  <c r="O2739" i="6" s="1"/>
  <c r="M2738" i="6" l="1"/>
  <c r="L2738" i="6" s="1"/>
  <c r="J2738" i="6" s="1"/>
  <c r="K2739" i="6" s="1"/>
  <c r="Q2739" i="6"/>
  <c r="P2739" i="6" s="1"/>
  <c r="N2739" i="6" s="1"/>
  <c r="O2740" i="6" s="1"/>
  <c r="Q2740" i="6" l="1"/>
  <c r="P2740" i="6" s="1"/>
  <c r="N2740" i="6" s="1"/>
  <c r="O2741" i="6" s="1"/>
  <c r="M2739" i="6"/>
  <c r="L2739" i="6" s="1"/>
  <c r="J2739" i="6" s="1"/>
  <c r="K2740" i="6" s="1"/>
  <c r="Q2741" i="6" l="1"/>
  <c r="P2741" i="6" s="1"/>
  <c r="N2741" i="6" s="1"/>
  <c r="O2742" i="6" s="1"/>
  <c r="M2740" i="6"/>
  <c r="L2740" i="6" s="1"/>
  <c r="J2740" i="6" s="1"/>
  <c r="K2741" i="6" s="1"/>
  <c r="M2741" i="6" l="1"/>
  <c r="L2741" i="6" s="1"/>
  <c r="J2741" i="6" s="1"/>
  <c r="K2742" i="6" s="1"/>
  <c r="Q2742" i="6"/>
  <c r="P2742" i="6" s="1"/>
  <c r="N2742" i="6" s="1"/>
  <c r="O2743" i="6" s="1"/>
  <c r="Q2743" i="6" l="1"/>
  <c r="P2743" i="6" s="1"/>
  <c r="N2743" i="6" s="1"/>
  <c r="O2744" i="6" s="1"/>
  <c r="M2742" i="6"/>
  <c r="L2742" i="6" s="1"/>
  <c r="J2742" i="6" s="1"/>
  <c r="K2743" i="6" s="1"/>
  <c r="Q2744" i="6" l="1"/>
  <c r="P2744" i="6" s="1"/>
  <c r="N2744" i="6" s="1"/>
  <c r="O2745" i="6" s="1"/>
  <c r="M2743" i="6"/>
  <c r="L2743" i="6" s="1"/>
  <c r="J2743" i="6" s="1"/>
  <c r="K2744" i="6" s="1"/>
  <c r="M2744" i="6" l="1"/>
  <c r="L2744" i="6" s="1"/>
  <c r="J2744" i="6" s="1"/>
  <c r="K2745" i="6" s="1"/>
  <c r="Q2745" i="6"/>
  <c r="P2745" i="6" s="1"/>
  <c r="N2745" i="6" s="1"/>
  <c r="O2746" i="6" s="1"/>
  <c r="Q2746" i="6" l="1"/>
  <c r="P2746" i="6" s="1"/>
  <c r="N2746" i="6" s="1"/>
  <c r="O2747" i="6" s="1"/>
  <c r="M2745" i="6"/>
  <c r="L2745" i="6" s="1"/>
  <c r="J2745" i="6" s="1"/>
  <c r="K2746" i="6" s="1"/>
  <c r="Q2747" i="6" l="1"/>
  <c r="P2747" i="6" s="1"/>
  <c r="N2747" i="6" s="1"/>
  <c r="O2748" i="6" s="1"/>
  <c r="M2746" i="6"/>
  <c r="L2746" i="6" s="1"/>
  <c r="J2746" i="6" s="1"/>
  <c r="K2747" i="6" s="1"/>
  <c r="M2747" i="6" l="1"/>
  <c r="L2747" i="6" s="1"/>
  <c r="J2747" i="6" s="1"/>
  <c r="K2748" i="6" s="1"/>
  <c r="Q2748" i="6"/>
  <c r="P2748" i="6" s="1"/>
  <c r="N2748" i="6" s="1"/>
  <c r="O2749" i="6" s="1"/>
  <c r="Q2749" i="6" l="1"/>
  <c r="P2749" i="6" s="1"/>
  <c r="N2749" i="6" s="1"/>
  <c r="O2750" i="6" s="1"/>
  <c r="M2748" i="6"/>
  <c r="L2748" i="6" s="1"/>
  <c r="J2748" i="6" s="1"/>
  <c r="K2749" i="6" s="1"/>
  <c r="M2749" i="6" l="1"/>
  <c r="L2749" i="6" s="1"/>
  <c r="J2749" i="6" s="1"/>
  <c r="K2750" i="6" s="1"/>
  <c r="Q2750" i="6"/>
  <c r="P2750" i="6" s="1"/>
  <c r="N2750" i="6" s="1"/>
  <c r="O2751" i="6" s="1"/>
  <c r="Q2751" i="6" l="1"/>
  <c r="P2751" i="6" s="1"/>
  <c r="N2751" i="6" s="1"/>
  <c r="O2752" i="6" s="1"/>
  <c r="M2750" i="6"/>
  <c r="L2750" i="6" s="1"/>
  <c r="J2750" i="6" s="1"/>
  <c r="K2751" i="6" s="1"/>
  <c r="M2751" i="6" l="1"/>
  <c r="L2751" i="6" s="1"/>
  <c r="J2751" i="6" s="1"/>
  <c r="K2752" i="6" s="1"/>
  <c r="Q2752" i="6"/>
  <c r="P2752" i="6" s="1"/>
  <c r="N2752" i="6" s="1"/>
  <c r="O2753" i="6" s="1"/>
  <c r="M2752" i="6" l="1"/>
  <c r="L2752" i="6" s="1"/>
  <c r="J2752" i="6" s="1"/>
  <c r="K2753" i="6" s="1"/>
  <c r="Q2753" i="6"/>
  <c r="P2753" i="6" s="1"/>
  <c r="N2753" i="6" s="1"/>
  <c r="O2754" i="6" s="1"/>
  <c r="Q2754" i="6" l="1"/>
  <c r="P2754" i="6" s="1"/>
  <c r="N2754" i="6" s="1"/>
  <c r="O2755" i="6" s="1"/>
  <c r="M2753" i="6"/>
  <c r="L2753" i="6" s="1"/>
  <c r="J2753" i="6" s="1"/>
  <c r="K2754" i="6" s="1"/>
  <c r="M2754" i="6" l="1"/>
  <c r="L2754" i="6" s="1"/>
  <c r="J2754" i="6" s="1"/>
  <c r="K2755" i="6" s="1"/>
  <c r="Q2755" i="6"/>
  <c r="P2755" i="6" s="1"/>
  <c r="N2755" i="6" s="1"/>
  <c r="O2756" i="6" s="1"/>
  <c r="M2755" i="6" l="1"/>
  <c r="L2755" i="6" s="1"/>
  <c r="J2755" i="6" s="1"/>
  <c r="K2756" i="6" s="1"/>
  <c r="Q2756" i="6"/>
  <c r="P2756" i="6" s="1"/>
  <c r="N2756" i="6" s="1"/>
  <c r="O2757" i="6" s="1"/>
  <c r="Q2757" i="6" l="1"/>
  <c r="P2757" i="6" s="1"/>
  <c r="N2757" i="6" s="1"/>
  <c r="O2758" i="6" s="1"/>
  <c r="M2756" i="6"/>
  <c r="L2756" i="6" s="1"/>
  <c r="J2756" i="6" s="1"/>
  <c r="K2757" i="6" s="1"/>
  <c r="M2757" i="6" l="1"/>
  <c r="L2757" i="6" s="1"/>
  <c r="J2757" i="6" s="1"/>
  <c r="K2758" i="6" s="1"/>
  <c r="Q2758" i="6"/>
  <c r="P2758" i="6" s="1"/>
  <c r="N2758" i="6" s="1"/>
  <c r="O2759" i="6" s="1"/>
  <c r="Q2759" i="6" l="1"/>
  <c r="P2759" i="6" s="1"/>
  <c r="N2759" i="6" s="1"/>
  <c r="O2760" i="6" s="1"/>
  <c r="M2758" i="6"/>
  <c r="L2758" i="6" s="1"/>
  <c r="J2758" i="6" s="1"/>
  <c r="K2759" i="6" s="1"/>
  <c r="M2759" i="6" l="1"/>
  <c r="L2759" i="6" s="1"/>
  <c r="J2759" i="6" s="1"/>
  <c r="K2760" i="6" s="1"/>
  <c r="Q2760" i="6"/>
  <c r="P2760" i="6" s="1"/>
  <c r="N2760" i="6" s="1"/>
  <c r="O2761" i="6" s="1"/>
  <c r="Q2761" i="6" l="1"/>
  <c r="P2761" i="6" s="1"/>
  <c r="N2761" i="6" s="1"/>
  <c r="O2762" i="6" s="1"/>
  <c r="M2760" i="6"/>
  <c r="L2760" i="6" s="1"/>
  <c r="J2760" i="6" s="1"/>
  <c r="K2761" i="6" s="1"/>
  <c r="M2761" i="6" l="1"/>
  <c r="L2761" i="6" s="1"/>
  <c r="J2761" i="6" s="1"/>
  <c r="K2762" i="6" s="1"/>
  <c r="Q2762" i="6"/>
  <c r="P2762" i="6" s="1"/>
  <c r="N2762" i="6" s="1"/>
  <c r="O2763" i="6" s="1"/>
  <c r="Q2763" i="6" l="1"/>
  <c r="P2763" i="6" s="1"/>
  <c r="N2763" i="6" s="1"/>
  <c r="O2764" i="6" s="1"/>
  <c r="M2762" i="6"/>
  <c r="L2762" i="6" s="1"/>
  <c r="J2762" i="6" s="1"/>
  <c r="K2763" i="6" s="1"/>
  <c r="M2763" i="6" l="1"/>
  <c r="L2763" i="6" s="1"/>
  <c r="J2763" i="6" s="1"/>
  <c r="K2764" i="6" s="1"/>
  <c r="Q2764" i="6"/>
  <c r="P2764" i="6" s="1"/>
  <c r="N2764" i="6" s="1"/>
  <c r="O2765" i="6" s="1"/>
  <c r="Q2765" i="6" l="1"/>
  <c r="P2765" i="6" s="1"/>
  <c r="N2765" i="6" s="1"/>
  <c r="O2766" i="6" s="1"/>
  <c r="M2764" i="6"/>
  <c r="L2764" i="6" s="1"/>
  <c r="J2764" i="6" s="1"/>
  <c r="K2765" i="6" s="1"/>
  <c r="M2765" i="6" l="1"/>
  <c r="L2765" i="6" s="1"/>
  <c r="J2765" i="6" s="1"/>
  <c r="K2766" i="6" s="1"/>
  <c r="Q2766" i="6"/>
  <c r="P2766" i="6" s="1"/>
  <c r="N2766" i="6" s="1"/>
  <c r="O2767" i="6" s="1"/>
  <c r="Q2767" i="6" l="1"/>
  <c r="P2767" i="6" s="1"/>
  <c r="N2767" i="6" s="1"/>
  <c r="O2768" i="6" s="1"/>
  <c r="M2766" i="6"/>
  <c r="L2766" i="6" s="1"/>
  <c r="J2766" i="6" s="1"/>
  <c r="K2767" i="6" s="1"/>
  <c r="M2767" i="6" l="1"/>
  <c r="L2767" i="6" s="1"/>
  <c r="J2767" i="6" s="1"/>
  <c r="K2768" i="6" s="1"/>
  <c r="Q2768" i="6"/>
  <c r="P2768" i="6" s="1"/>
  <c r="N2768" i="6" s="1"/>
  <c r="O2769" i="6" s="1"/>
  <c r="Q2769" i="6" l="1"/>
  <c r="P2769" i="6" s="1"/>
  <c r="N2769" i="6" s="1"/>
  <c r="O2770" i="6" s="1"/>
  <c r="M2768" i="6"/>
  <c r="L2768" i="6" s="1"/>
  <c r="J2768" i="6" s="1"/>
  <c r="K2769" i="6" s="1"/>
  <c r="M2769" i="6" l="1"/>
  <c r="L2769" i="6" s="1"/>
  <c r="J2769" i="6" s="1"/>
  <c r="K2770" i="6" s="1"/>
  <c r="Q2770" i="6"/>
  <c r="P2770" i="6" s="1"/>
  <c r="N2770" i="6" s="1"/>
  <c r="O2771" i="6" s="1"/>
  <c r="Q2771" i="6" l="1"/>
  <c r="P2771" i="6" s="1"/>
  <c r="N2771" i="6" s="1"/>
  <c r="O2772" i="6" s="1"/>
  <c r="M2770" i="6"/>
  <c r="L2770" i="6" s="1"/>
  <c r="J2770" i="6" s="1"/>
  <c r="K2771" i="6" s="1"/>
  <c r="M2771" i="6" l="1"/>
  <c r="L2771" i="6" s="1"/>
  <c r="J2771" i="6" s="1"/>
  <c r="K2772" i="6" s="1"/>
  <c r="Q2772" i="6"/>
  <c r="P2772" i="6" s="1"/>
  <c r="N2772" i="6" s="1"/>
  <c r="O2773" i="6" s="1"/>
  <c r="Q2773" i="6" l="1"/>
  <c r="P2773" i="6" s="1"/>
  <c r="N2773" i="6" s="1"/>
  <c r="O2774" i="6" s="1"/>
  <c r="M2772" i="6"/>
  <c r="L2772" i="6" s="1"/>
  <c r="J2772" i="6" s="1"/>
  <c r="K2773" i="6" s="1"/>
  <c r="M2773" i="6" l="1"/>
  <c r="L2773" i="6" s="1"/>
  <c r="J2773" i="6" s="1"/>
  <c r="K2774" i="6" s="1"/>
  <c r="Q2774" i="6"/>
  <c r="P2774" i="6" s="1"/>
  <c r="N2774" i="6" s="1"/>
  <c r="O2775" i="6" s="1"/>
  <c r="Q2775" i="6" l="1"/>
  <c r="P2775" i="6" s="1"/>
  <c r="N2775" i="6" s="1"/>
  <c r="O2776" i="6" s="1"/>
  <c r="M2774" i="6"/>
  <c r="L2774" i="6" s="1"/>
  <c r="J2774" i="6" s="1"/>
  <c r="K2775" i="6" s="1"/>
  <c r="M2775" i="6" l="1"/>
  <c r="L2775" i="6" s="1"/>
  <c r="J2775" i="6" s="1"/>
  <c r="K2776" i="6" s="1"/>
  <c r="Q2776" i="6"/>
  <c r="P2776" i="6" s="1"/>
  <c r="N2776" i="6" s="1"/>
  <c r="O2777" i="6" s="1"/>
  <c r="Q2777" i="6" l="1"/>
  <c r="P2777" i="6" s="1"/>
  <c r="N2777" i="6" s="1"/>
  <c r="O2778" i="6" s="1"/>
  <c r="M2776" i="6"/>
  <c r="L2776" i="6" s="1"/>
  <c r="J2776" i="6" s="1"/>
  <c r="K2777" i="6" s="1"/>
  <c r="M2777" i="6" l="1"/>
  <c r="L2777" i="6" s="1"/>
  <c r="J2777" i="6" s="1"/>
  <c r="K2778" i="6" s="1"/>
  <c r="Q2778" i="6"/>
  <c r="P2778" i="6" s="1"/>
  <c r="N2778" i="6" s="1"/>
  <c r="O2779" i="6" s="1"/>
  <c r="Q2779" i="6" l="1"/>
  <c r="P2779" i="6" s="1"/>
  <c r="N2779" i="6" s="1"/>
  <c r="O2780" i="6" s="1"/>
  <c r="M2778" i="6"/>
  <c r="L2778" i="6" s="1"/>
  <c r="J2778" i="6" s="1"/>
  <c r="K2779" i="6" s="1"/>
  <c r="M2779" i="6" l="1"/>
  <c r="L2779" i="6" s="1"/>
  <c r="J2779" i="6" s="1"/>
  <c r="K2780" i="6" s="1"/>
  <c r="Q2780" i="6"/>
  <c r="P2780" i="6" s="1"/>
  <c r="N2780" i="6" s="1"/>
  <c r="O2781" i="6" s="1"/>
  <c r="Q2781" i="6" l="1"/>
  <c r="P2781" i="6" s="1"/>
  <c r="N2781" i="6" s="1"/>
  <c r="O2782" i="6" s="1"/>
  <c r="M2780" i="6"/>
  <c r="L2780" i="6" s="1"/>
  <c r="J2780" i="6" s="1"/>
  <c r="K2781" i="6" s="1"/>
  <c r="M2781" i="6" l="1"/>
  <c r="L2781" i="6" s="1"/>
  <c r="J2781" i="6" s="1"/>
  <c r="K2782" i="6" s="1"/>
  <c r="Q2782" i="6"/>
  <c r="P2782" i="6" s="1"/>
  <c r="N2782" i="6" s="1"/>
  <c r="O2783" i="6" s="1"/>
  <c r="Q2783" i="6" l="1"/>
  <c r="P2783" i="6" s="1"/>
  <c r="N2783" i="6" s="1"/>
  <c r="O2784" i="6" s="1"/>
  <c r="M2782" i="6"/>
  <c r="L2782" i="6" s="1"/>
  <c r="J2782" i="6" s="1"/>
  <c r="K2783" i="6" s="1"/>
  <c r="M2783" i="6" l="1"/>
  <c r="L2783" i="6" s="1"/>
  <c r="J2783" i="6" s="1"/>
  <c r="K2784" i="6" s="1"/>
  <c r="Q2784" i="6"/>
  <c r="P2784" i="6" s="1"/>
  <c r="N2784" i="6" s="1"/>
  <c r="O2785" i="6" s="1"/>
  <c r="Q2785" i="6" l="1"/>
  <c r="P2785" i="6" s="1"/>
  <c r="N2785" i="6" s="1"/>
  <c r="O2786" i="6" s="1"/>
  <c r="M2784" i="6"/>
  <c r="L2784" i="6" s="1"/>
  <c r="J2784" i="6" s="1"/>
  <c r="K2785" i="6" s="1"/>
  <c r="M2785" i="6" l="1"/>
  <c r="L2785" i="6" s="1"/>
  <c r="J2785" i="6" s="1"/>
  <c r="K2786" i="6" s="1"/>
  <c r="Q2786" i="6"/>
  <c r="P2786" i="6" s="1"/>
  <c r="N2786" i="6" s="1"/>
  <c r="O2787" i="6" s="1"/>
  <c r="Q2787" i="6" l="1"/>
  <c r="P2787" i="6" s="1"/>
  <c r="N2787" i="6" s="1"/>
  <c r="O2788" i="6" s="1"/>
  <c r="M2786" i="6"/>
  <c r="L2786" i="6" s="1"/>
  <c r="J2786" i="6" s="1"/>
  <c r="K2787" i="6" s="1"/>
  <c r="M2787" i="6" l="1"/>
  <c r="L2787" i="6" s="1"/>
  <c r="J2787" i="6" s="1"/>
  <c r="K2788" i="6" s="1"/>
  <c r="Q2788" i="6"/>
  <c r="P2788" i="6" s="1"/>
  <c r="N2788" i="6" s="1"/>
  <c r="O2789" i="6" s="1"/>
  <c r="Q2789" i="6" l="1"/>
  <c r="P2789" i="6" s="1"/>
  <c r="N2789" i="6" s="1"/>
  <c r="O2790" i="6" s="1"/>
  <c r="M2788" i="6"/>
  <c r="L2788" i="6" s="1"/>
  <c r="J2788" i="6" s="1"/>
  <c r="K2789" i="6" s="1"/>
  <c r="M2789" i="6" l="1"/>
  <c r="L2789" i="6" s="1"/>
  <c r="J2789" i="6" s="1"/>
  <c r="K2790" i="6" s="1"/>
  <c r="Q2790" i="6"/>
  <c r="P2790" i="6" s="1"/>
  <c r="N2790" i="6" s="1"/>
  <c r="O2791" i="6" s="1"/>
  <c r="Q2791" i="6" l="1"/>
  <c r="P2791" i="6" s="1"/>
  <c r="N2791" i="6" s="1"/>
  <c r="O2792" i="6" s="1"/>
  <c r="M2790" i="6"/>
  <c r="L2790" i="6" s="1"/>
  <c r="J2790" i="6" s="1"/>
  <c r="K2791" i="6" s="1"/>
  <c r="M2791" i="6" l="1"/>
  <c r="L2791" i="6" s="1"/>
  <c r="J2791" i="6" s="1"/>
  <c r="K2792" i="6" s="1"/>
  <c r="Q2792" i="6"/>
  <c r="P2792" i="6" s="1"/>
  <c r="N2792" i="6" s="1"/>
  <c r="O2793" i="6" s="1"/>
  <c r="Q2793" i="6" l="1"/>
  <c r="P2793" i="6" s="1"/>
  <c r="N2793" i="6" s="1"/>
  <c r="O2794" i="6" s="1"/>
  <c r="M2792" i="6"/>
  <c r="L2792" i="6" s="1"/>
  <c r="J2792" i="6" s="1"/>
  <c r="K2793" i="6" s="1"/>
  <c r="M2793" i="6" l="1"/>
  <c r="L2793" i="6" s="1"/>
  <c r="J2793" i="6" s="1"/>
  <c r="K2794" i="6" s="1"/>
  <c r="Q2794" i="6"/>
  <c r="P2794" i="6" s="1"/>
  <c r="N2794" i="6" s="1"/>
  <c r="O2795" i="6" s="1"/>
  <c r="Q2795" i="6" l="1"/>
  <c r="P2795" i="6" s="1"/>
  <c r="N2795" i="6" s="1"/>
  <c r="O2796" i="6" s="1"/>
  <c r="M2794" i="6"/>
  <c r="L2794" i="6" s="1"/>
  <c r="J2794" i="6" s="1"/>
  <c r="K2795" i="6" s="1"/>
  <c r="M2795" i="6" l="1"/>
  <c r="L2795" i="6" s="1"/>
  <c r="J2795" i="6" s="1"/>
  <c r="K2796" i="6" s="1"/>
  <c r="Q2796" i="6"/>
  <c r="P2796" i="6" s="1"/>
  <c r="N2796" i="6" s="1"/>
  <c r="O2797" i="6" s="1"/>
  <c r="Q2797" i="6" l="1"/>
  <c r="P2797" i="6" s="1"/>
  <c r="N2797" i="6" s="1"/>
  <c r="O2798" i="6" s="1"/>
  <c r="M2796" i="6"/>
  <c r="L2796" i="6" s="1"/>
  <c r="J2796" i="6" s="1"/>
  <c r="K2797" i="6" s="1"/>
  <c r="M2797" i="6" l="1"/>
  <c r="L2797" i="6" s="1"/>
  <c r="J2797" i="6" s="1"/>
  <c r="K2798" i="6" s="1"/>
  <c r="Q2798" i="6"/>
  <c r="P2798" i="6" s="1"/>
  <c r="N2798" i="6" s="1"/>
  <c r="O2799" i="6" s="1"/>
  <c r="Q2799" i="6" l="1"/>
  <c r="P2799" i="6" s="1"/>
  <c r="N2799" i="6" s="1"/>
  <c r="O2800" i="6" s="1"/>
  <c r="M2798" i="6"/>
  <c r="L2798" i="6" s="1"/>
  <c r="J2798" i="6" s="1"/>
  <c r="K2799" i="6" s="1"/>
  <c r="M2799" i="6" l="1"/>
  <c r="L2799" i="6" s="1"/>
  <c r="J2799" i="6" s="1"/>
  <c r="K2800" i="6" s="1"/>
  <c r="Q2800" i="6"/>
  <c r="P2800" i="6" s="1"/>
  <c r="N2800" i="6" s="1"/>
  <c r="O2801" i="6" s="1"/>
  <c r="Q2801" i="6" l="1"/>
  <c r="P2801" i="6" s="1"/>
  <c r="N2801" i="6" s="1"/>
  <c r="O2802" i="6" s="1"/>
  <c r="M2800" i="6"/>
  <c r="L2800" i="6" s="1"/>
  <c r="J2800" i="6" s="1"/>
  <c r="K2801" i="6" s="1"/>
  <c r="M2801" i="6" l="1"/>
  <c r="L2801" i="6" s="1"/>
  <c r="J2801" i="6" s="1"/>
  <c r="K2802" i="6" s="1"/>
  <c r="Q2802" i="6"/>
  <c r="P2802" i="6" s="1"/>
  <c r="N2802" i="6" s="1"/>
  <c r="O2803" i="6" s="1"/>
  <c r="Q2803" i="6" l="1"/>
  <c r="P2803" i="6" s="1"/>
  <c r="N2803" i="6" s="1"/>
  <c r="O2804" i="6" s="1"/>
  <c r="M2802" i="6"/>
  <c r="L2802" i="6" s="1"/>
  <c r="J2802" i="6" s="1"/>
  <c r="K2803" i="6" s="1"/>
  <c r="M2803" i="6" l="1"/>
  <c r="L2803" i="6" s="1"/>
  <c r="J2803" i="6" s="1"/>
  <c r="K2804" i="6" s="1"/>
  <c r="Q2804" i="6"/>
  <c r="P2804" i="6" s="1"/>
  <c r="N2804" i="6" s="1"/>
  <c r="O2805" i="6" s="1"/>
  <c r="Q2805" i="6" l="1"/>
  <c r="P2805" i="6" s="1"/>
  <c r="N2805" i="6" s="1"/>
  <c r="O2806" i="6" s="1"/>
  <c r="M2804" i="6"/>
  <c r="L2804" i="6" s="1"/>
  <c r="J2804" i="6" s="1"/>
  <c r="K2805" i="6" s="1"/>
  <c r="M2805" i="6" l="1"/>
  <c r="L2805" i="6" s="1"/>
  <c r="J2805" i="6" s="1"/>
  <c r="K2806" i="6" s="1"/>
  <c r="Q2806" i="6"/>
  <c r="P2806" i="6" s="1"/>
  <c r="N2806" i="6" s="1"/>
  <c r="O2807" i="6" s="1"/>
  <c r="Q2807" i="6" l="1"/>
  <c r="P2807" i="6" s="1"/>
  <c r="N2807" i="6" s="1"/>
  <c r="O2808" i="6" s="1"/>
  <c r="M2806" i="6"/>
  <c r="L2806" i="6" s="1"/>
  <c r="J2806" i="6" s="1"/>
  <c r="K2807" i="6" s="1"/>
  <c r="M2807" i="6" l="1"/>
  <c r="L2807" i="6" s="1"/>
  <c r="J2807" i="6" s="1"/>
  <c r="K2808" i="6" s="1"/>
  <c r="Q2808" i="6"/>
  <c r="P2808" i="6" s="1"/>
  <c r="N2808" i="6" s="1"/>
  <c r="O2809" i="6" s="1"/>
  <c r="Q2809" i="6" l="1"/>
  <c r="P2809" i="6" s="1"/>
  <c r="N2809" i="6" s="1"/>
  <c r="O2810" i="6" s="1"/>
  <c r="M2808" i="6"/>
  <c r="L2808" i="6" s="1"/>
  <c r="J2808" i="6" s="1"/>
  <c r="K2809" i="6" s="1"/>
  <c r="M2809" i="6" l="1"/>
  <c r="L2809" i="6" s="1"/>
  <c r="J2809" i="6" s="1"/>
  <c r="K2810" i="6" s="1"/>
  <c r="Q2810" i="6"/>
  <c r="P2810" i="6" s="1"/>
  <c r="N2810" i="6" s="1"/>
  <c r="O2811" i="6" s="1"/>
  <c r="Q2811" i="6" l="1"/>
  <c r="P2811" i="6" s="1"/>
  <c r="N2811" i="6" s="1"/>
  <c r="O2812" i="6" s="1"/>
  <c r="M2810" i="6"/>
  <c r="L2810" i="6" s="1"/>
  <c r="J2810" i="6" s="1"/>
  <c r="K2811" i="6" s="1"/>
  <c r="M2811" i="6" l="1"/>
  <c r="L2811" i="6" s="1"/>
  <c r="J2811" i="6" s="1"/>
  <c r="K2812" i="6" s="1"/>
  <c r="Q2812" i="6"/>
  <c r="P2812" i="6" s="1"/>
  <c r="N2812" i="6" s="1"/>
  <c r="O2813" i="6" s="1"/>
  <c r="Q2813" i="6" l="1"/>
  <c r="P2813" i="6" s="1"/>
  <c r="N2813" i="6" s="1"/>
  <c r="O2814" i="6" s="1"/>
  <c r="M2812" i="6"/>
  <c r="L2812" i="6" s="1"/>
  <c r="J2812" i="6" s="1"/>
  <c r="K2813" i="6" s="1"/>
  <c r="M2813" i="6" l="1"/>
  <c r="L2813" i="6" s="1"/>
  <c r="J2813" i="6" s="1"/>
  <c r="K2814" i="6" s="1"/>
  <c r="Q2814" i="6"/>
  <c r="P2814" i="6" s="1"/>
  <c r="N2814" i="6" s="1"/>
  <c r="O2815" i="6" s="1"/>
  <c r="Q2815" i="6" l="1"/>
  <c r="P2815" i="6" s="1"/>
  <c r="N2815" i="6" s="1"/>
  <c r="O2816" i="6" s="1"/>
  <c r="M2814" i="6"/>
  <c r="L2814" i="6" s="1"/>
  <c r="J2814" i="6" s="1"/>
  <c r="K2815" i="6" s="1"/>
  <c r="M2815" i="6" l="1"/>
  <c r="L2815" i="6" s="1"/>
  <c r="J2815" i="6" s="1"/>
  <c r="K2816" i="6" s="1"/>
  <c r="Q2816" i="6"/>
  <c r="P2816" i="6" s="1"/>
  <c r="N2816" i="6" s="1"/>
  <c r="O2817" i="6" s="1"/>
  <c r="Q2817" i="6" l="1"/>
  <c r="P2817" i="6" s="1"/>
  <c r="N2817" i="6" s="1"/>
  <c r="O2818" i="6" s="1"/>
  <c r="M2816" i="6"/>
  <c r="L2816" i="6" s="1"/>
  <c r="J2816" i="6" s="1"/>
  <c r="K2817" i="6" s="1"/>
  <c r="M2817" i="6" l="1"/>
  <c r="L2817" i="6" s="1"/>
  <c r="J2817" i="6" s="1"/>
  <c r="K2818" i="6" s="1"/>
  <c r="Q2818" i="6"/>
  <c r="P2818" i="6" s="1"/>
  <c r="N2818" i="6" s="1"/>
  <c r="O2819" i="6" s="1"/>
  <c r="Q2819" i="6" l="1"/>
  <c r="P2819" i="6" s="1"/>
  <c r="N2819" i="6" s="1"/>
  <c r="O2820" i="6" s="1"/>
  <c r="M2818" i="6"/>
  <c r="L2818" i="6" s="1"/>
  <c r="J2818" i="6" s="1"/>
  <c r="K2819" i="6" s="1"/>
  <c r="M2819" i="6" l="1"/>
  <c r="L2819" i="6" s="1"/>
  <c r="J2819" i="6" s="1"/>
  <c r="K2820" i="6" s="1"/>
  <c r="Q2820" i="6"/>
  <c r="P2820" i="6" s="1"/>
  <c r="N2820" i="6" s="1"/>
  <c r="O2821" i="6" s="1"/>
  <c r="Q2821" i="6" l="1"/>
  <c r="P2821" i="6" s="1"/>
  <c r="N2821" i="6" s="1"/>
  <c r="O2822" i="6" s="1"/>
  <c r="M2820" i="6"/>
  <c r="L2820" i="6" s="1"/>
  <c r="J2820" i="6" s="1"/>
  <c r="K2821" i="6" s="1"/>
  <c r="M2821" i="6" l="1"/>
  <c r="L2821" i="6" s="1"/>
  <c r="J2821" i="6" s="1"/>
  <c r="K2822" i="6" s="1"/>
  <c r="Q2822" i="6"/>
  <c r="P2822" i="6" s="1"/>
  <c r="N2822" i="6" s="1"/>
  <c r="O2823" i="6" s="1"/>
  <c r="Q2823" i="6" l="1"/>
  <c r="P2823" i="6" s="1"/>
  <c r="N2823" i="6" s="1"/>
  <c r="O2824" i="6" s="1"/>
  <c r="M2822" i="6"/>
  <c r="L2822" i="6" s="1"/>
  <c r="J2822" i="6" s="1"/>
  <c r="K2823" i="6" s="1"/>
  <c r="M2823" i="6" l="1"/>
  <c r="L2823" i="6" s="1"/>
  <c r="J2823" i="6" s="1"/>
  <c r="K2824" i="6" s="1"/>
  <c r="Q2824" i="6"/>
  <c r="P2824" i="6" s="1"/>
  <c r="N2824" i="6" s="1"/>
  <c r="O2825" i="6" s="1"/>
  <c r="Q2825" i="6" l="1"/>
  <c r="P2825" i="6" s="1"/>
  <c r="N2825" i="6" s="1"/>
  <c r="O2826" i="6" s="1"/>
  <c r="M2824" i="6"/>
  <c r="L2824" i="6" s="1"/>
  <c r="J2824" i="6" s="1"/>
  <c r="K2825" i="6" s="1"/>
  <c r="M2825" i="6" l="1"/>
  <c r="L2825" i="6" s="1"/>
  <c r="J2825" i="6" s="1"/>
  <c r="K2826" i="6" s="1"/>
  <c r="Q2826" i="6"/>
  <c r="P2826" i="6" s="1"/>
  <c r="N2826" i="6" s="1"/>
  <c r="O2827" i="6" s="1"/>
  <c r="Q2827" i="6" l="1"/>
  <c r="P2827" i="6" s="1"/>
  <c r="N2827" i="6" s="1"/>
  <c r="O2828" i="6" s="1"/>
  <c r="M2826" i="6"/>
  <c r="L2826" i="6" s="1"/>
  <c r="J2826" i="6" s="1"/>
  <c r="K2827" i="6" s="1"/>
  <c r="M2827" i="6" l="1"/>
  <c r="L2827" i="6" s="1"/>
  <c r="J2827" i="6" s="1"/>
  <c r="K2828" i="6" s="1"/>
  <c r="Q2828" i="6"/>
  <c r="P2828" i="6" s="1"/>
  <c r="N2828" i="6" s="1"/>
  <c r="O2829" i="6" s="1"/>
  <c r="Q2829" i="6" l="1"/>
  <c r="P2829" i="6" s="1"/>
  <c r="N2829" i="6" s="1"/>
  <c r="O2830" i="6" s="1"/>
  <c r="M2828" i="6"/>
  <c r="L2828" i="6" s="1"/>
  <c r="J2828" i="6" s="1"/>
  <c r="K2829" i="6" s="1"/>
  <c r="M2829" i="6" l="1"/>
  <c r="L2829" i="6" s="1"/>
  <c r="J2829" i="6" s="1"/>
  <c r="K2830" i="6" s="1"/>
  <c r="Q2830" i="6"/>
  <c r="P2830" i="6" s="1"/>
  <c r="N2830" i="6" s="1"/>
  <c r="O2831" i="6" s="1"/>
  <c r="Q2831" i="6" l="1"/>
  <c r="P2831" i="6" s="1"/>
  <c r="N2831" i="6" s="1"/>
  <c r="O2832" i="6" s="1"/>
  <c r="M2830" i="6"/>
  <c r="L2830" i="6" s="1"/>
  <c r="J2830" i="6" s="1"/>
  <c r="K2831" i="6" s="1"/>
  <c r="M2831" i="6" l="1"/>
  <c r="L2831" i="6" s="1"/>
  <c r="J2831" i="6" s="1"/>
  <c r="K2832" i="6" s="1"/>
  <c r="Q2832" i="6"/>
  <c r="P2832" i="6" s="1"/>
  <c r="N2832" i="6" s="1"/>
  <c r="O2833" i="6" s="1"/>
  <c r="M2832" i="6" l="1"/>
  <c r="L2832" i="6" s="1"/>
  <c r="J2832" i="6" s="1"/>
  <c r="K2833" i="6" s="1"/>
  <c r="Q2833" i="6"/>
  <c r="P2833" i="6" s="1"/>
  <c r="N2833" i="6" s="1"/>
  <c r="O2834" i="6" s="1"/>
  <c r="Q2834" i="6" l="1"/>
  <c r="P2834" i="6" s="1"/>
  <c r="N2834" i="6" s="1"/>
  <c r="O2835" i="6" s="1"/>
  <c r="M2833" i="6"/>
  <c r="L2833" i="6" s="1"/>
  <c r="J2833" i="6" s="1"/>
  <c r="K2834" i="6" s="1"/>
  <c r="M2834" i="6" l="1"/>
  <c r="L2834" i="6" s="1"/>
  <c r="J2834" i="6" s="1"/>
  <c r="K2835" i="6" s="1"/>
  <c r="Q2835" i="6"/>
  <c r="P2835" i="6" s="1"/>
  <c r="N2835" i="6" s="1"/>
  <c r="O2836" i="6" s="1"/>
  <c r="M2835" i="6" l="1"/>
  <c r="L2835" i="6" s="1"/>
  <c r="J2835" i="6" s="1"/>
  <c r="K2836" i="6" s="1"/>
  <c r="Q2836" i="6"/>
  <c r="P2836" i="6" s="1"/>
  <c r="N2836" i="6" s="1"/>
  <c r="O2837" i="6" s="1"/>
  <c r="Q2837" i="6" l="1"/>
  <c r="P2837" i="6" s="1"/>
  <c r="N2837" i="6" s="1"/>
  <c r="O2838" i="6" s="1"/>
  <c r="M2836" i="6"/>
  <c r="L2836" i="6" s="1"/>
  <c r="J2836" i="6" s="1"/>
  <c r="K2837" i="6" s="1"/>
  <c r="Q2838" i="6" l="1"/>
  <c r="P2838" i="6" s="1"/>
  <c r="N2838" i="6" s="1"/>
  <c r="O2839" i="6" s="1"/>
  <c r="M2837" i="6"/>
  <c r="L2837" i="6" s="1"/>
  <c r="J2837" i="6" s="1"/>
  <c r="K2838" i="6" s="1"/>
  <c r="M2838" i="6" l="1"/>
  <c r="L2838" i="6" s="1"/>
  <c r="J2838" i="6" s="1"/>
  <c r="K2839" i="6" s="1"/>
  <c r="Q2839" i="6"/>
  <c r="P2839" i="6" s="1"/>
  <c r="N2839" i="6" s="1"/>
  <c r="O2840" i="6" s="1"/>
  <c r="Q2840" i="6" l="1"/>
  <c r="P2840" i="6" s="1"/>
  <c r="N2840" i="6" s="1"/>
  <c r="O2841" i="6" s="1"/>
  <c r="M2839" i="6"/>
  <c r="L2839" i="6" s="1"/>
  <c r="J2839" i="6" s="1"/>
  <c r="K2840" i="6" s="1"/>
  <c r="Q2841" i="6" l="1"/>
  <c r="P2841" i="6" s="1"/>
  <c r="N2841" i="6" s="1"/>
  <c r="O2842" i="6" s="1"/>
  <c r="M2840" i="6"/>
  <c r="L2840" i="6" s="1"/>
  <c r="J2840" i="6" s="1"/>
  <c r="K2841" i="6" s="1"/>
  <c r="M2841" i="6" l="1"/>
  <c r="L2841" i="6" s="1"/>
  <c r="J2841" i="6" s="1"/>
  <c r="K2842" i="6" s="1"/>
  <c r="Q2842" i="6"/>
  <c r="P2842" i="6" s="1"/>
  <c r="N2842" i="6" s="1"/>
  <c r="O2843" i="6" s="1"/>
  <c r="M2842" i="6" l="1"/>
  <c r="L2842" i="6" s="1"/>
  <c r="J2842" i="6" s="1"/>
  <c r="K2843" i="6" s="1"/>
  <c r="Q2843" i="6"/>
  <c r="P2843" i="6" s="1"/>
  <c r="N2843" i="6" s="1"/>
  <c r="O2844" i="6" s="1"/>
  <c r="Q2844" i="6" l="1"/>
  <c r="P2844" i="6" s="1"/>
  <c r="N2844" i="6" s="1"/>
  <c r="O2845" i="6" s="1"/>
  <c r="M2843" i="6"/>
  <c r="L2843" i="6" s="1"/>
  <c r="J2843" i="6" s="1"/>
  <c r="K2844" i="6" s="1"/>
  <c r="M2844" i="6" l="1"/>
  <c r="L2844" i="6" s="1"/>
  <c r="J2844" i="6" s="1"/>
  <c r="K2845" i="6" s="1"/>
  <c r="Q2845" i="6"/>
  <c r="P2845" i="6" s="1"/>
  <c r="N2845" i="6" s="1"/>
  <c r="O2846" i="6" s="1"/>
  <c r="Q2846" i="6" l="1"/>
  <c r="P2846" i="6" s="1"/>
  <c r="N2846" i="6" s="1"/>
  <c r="O2847" i="6" s="1"/>
  <c r="M2845" i="6"/>
  <c r="L2845" i="6" s="1"/>
  <c r="J2845" i="6" s="1"/>
  <c r="K2846" i="6" s="1"/>
  <c r="M2846" i="6" l="1"/>
  <c r="L2846" i="6" s="1"/>
  <c r="J2846" i="6" s="1"/>
  <c r="K2847" i="6" s="1"/>
  <c r="Q2847" i="6"/>
  <c r="P2847" i="6" s="1"/>
  <c r="N2847" i="6" s="1"/>
  <c r="O2848" i="6" s="1"/>
  <c r="Q2848" i="6" l="1"/>
  <c r="P2848" i="6" s="1"/>
  <c r="N2848" i="6" s="1"/>
  <c r="O2849" i="6" s="1"/>
  <c r="M2847" i="6"/>
  <c r="L2847" i="6" s="1"/>
  <c r="J2847" i="6" s="1"/>
  <c r="K2848" i="6" s="1"/>
  <c r="M2848" i="6" l="1"/>
  <c r="L2848" i="6" s="1"/>
  <c r="J2848" i="6" s="1"/>
  <c r="K2849" i="6" s="1"/>
  <c r="Q2849" i="6"/>
  <c r="P2849" i="6" s="1"/>
  <c r="N2849" i="6" s="1"/>
  <c r="O2850" i="6" s="1"/>
  <c r="Q2850" i="6" l="1"/>
  <c r="P2850" i="6" s="1"/>
  <c r="N2850" i="6" s="1"/>
  <c r="O2851" i="6" s="1"/>
  <c r="M2849" i="6"/>
  <c r="L2849" i="6" s="1"/>
  <c r="J2849" i="6" s="1"/>
  <c r="K2850" i="6" s="1"/>
  <c r="M2850" i="6" l="1"/>
  <c r="L2850" i="6" s="1"/>
  <c r="J2850" i="6" s="1"/>
  <c r="K2851" i="6" s="1"/>
  <c r="Q2851" i="6"/>
  <c r="P2851" i="6" s="1"/>
  <c r="N2851" i="6" s="1"/>
  <c r="O2852" i="6" s="1"/>
  <c r="Q2852" i="6" l="1"/>
  <c r="P2852" i="6" s="1"/>
  <c r="N2852" i="6" s="1"/>
  <c r="O2853" i="6" s="1"/>
  <c r="M2851" i="6"/>
  <c r="L2851" i="6" s="1"/>
  <c r="J2851" i="6" s="1"/>
  <c r="K2852" i="6" s="1"/>
  <c r="M2852" i="6" l="1"/>
  <c r="L2852" i="6" s="1"/>
  <c r="J2852" i="6" s="1"/>
  <c r="K2853" i="6" s="1"/>
  <c r="Q2853" i="6"/>
  <c r="P2853" i="6" s="1"/>
  <c r="N2853" i="6" s="1"/>
  <c r="O2854" i="6" s="1"/>
  <c r="Q2854" i="6" l="1"/>
  <c r="P2854" i="6" s="1"/>
  <c r="N2854" i="6" s="1"/>
  <c r="O2855" i="6" s="1"/>
  <c r="M2853" i="6"/>
  <c r="L2853" i="6" s="1"/>
  <c r="J2853" i="6" s="1"/>
  <c r="K2854" i="6" s="1"/>
  <c r="M2854" i="6" l="1"/>
  <c r="L2854" i="6" s="1"/>
  <c r="J2854" i="6" s="1"/>
  <c r="K2855" i="6" s="1"/>
  <c r="Q2855" i="6"/>
  <c r="P2855" i="6" s="1"/>
  <c r="N2855" i="6" s="1"/>
  <c r="O2856" i="6" s="1"/>
  <c r="Q2856" i="6" l="1"/>
  <c r="P2856" i="6" s="1"/>
  <c r="N2856" i="6" s="1"/>
  <c r="O2857" i="6" s="1"/>
  <c r="M2855" i="6"/>
  <c r="L2855" i="6" s="1"/>
  <c r="J2855" i="6" s="1"/>
  <c r="K2856" i="6" s="1"/>
  <c r="M2856" i="6" l="1"/>
  <c r="L2856" i="6" s="1"/>
  <c r="J2856" i="6" s="1"/>
  <c r="K2857" i="6" s="1"/>
  <c r="Q2857" i="6"/>
  <c r="P2857" i="6" s="1"/>
  <c r="N2857" i="6" s="1"/>
  <c r="O2858" i="6" s="1"/>
  <c r="Q2858" i="6" l="1"/>
  <c r="P2858" i="6" s="1"/>
  <c r="N2858" i="6" s="1"/>
  <c r="O2859" i="6" s="1"/>
  <c r="M2857" i="6"/>
  <c r="L2857" i="6" s="1"/>
  <c r="J2857" i="6" s="1"/>
  <c r="K2858" i="6" s="1"/>
  <c r="M2858" i="6" l="1"/>
  <c r="L2858" i="6" s="1"/>
  <c r="J2858" i="6" s="1"/>
  <c r="K2859" i="6" s="1"/>
  <c r="Q2859" i="6"/>
  <c r="P2859" i="6" s="1"/>
  <c r="N2859" i="6" s="1"/>
  <c r="O2860" i="6" s="1"/>
  <c r="Q2860" i="6" l="1"/>
  <c r="P2860" i="6" s="1"/>
  <c r="N2860" i="6" s="1"/>
  <c r="O2861" i="6" s="1"/>
  <c r="M2859" i="6"/>
  <c r="L2859" i="6" s="1"/>
  <c r="J2859" i="6" s="1"/>
  <c r="K2860" i="6" s="1"/>
  <c r="M2860" i="6" l="1"/>
  <c r="L2860" i="6" s="1"/>
  <c r="J2860" i="6" s="1"/>
  <c r="K2861" i="6" s="1"/>
  <c r="Q2861" i="6"/>
  <c r="P2861" i="6" s="1"/>
  <c r="N2861" i="6" s="1"/>
  <c r="O2862" i="6" s="1"/>
  <c r="Q2862" i="6" l="1"/>
  <c r="P2862" i="6" s="1"/>
  <c r="N2862" i="6" s="1"/>
  <c r="O2863" i="6" s="1"/>
  <c r="M2861" i="6"/>
  <c r="L2861" i="6" s="1"/>
  <c r="J2861" i="6" s="1"/>
  <c r="K2862" i="6" s="1"/>
  <c r="M2862" i="6" l="1"/>
  <c r="L2862" i="6" s="1"/>
  <c r="J2862" i="6" s="1"/>
  <c r="K2863" i="6" s="1"/>
  <c r="Q2863" i="6"/>
  <c r="P2863" i="6" s="1"/>
  <c r="N2863" i="6" s="1"/>
  <c r="O2864" i="6" s="1"/>
  <c r="Q2864" i="6" l="1"/>
  <c r="P2864" i="6" s="1"/>
  <c r="N2864" i="6" s="1"/>
  <c r="O2865" i="6" s="1"/>
  <c r="M2863" i="6"/>
  <c r="L2863" i="6" s="1"/>
  <c r="J2863" i="6" s="1"/>
  <c r="K2864" i="6" s="1"/>
  <c r="M2864" i="6" l="1"/>
  <c r="L2864" i="6" s="1"/>
  <c r="J2864" i="6" s="1"/>
  <c r="K2865" i="6" s="1"/>
  <c r="Q2865" i="6"/>
  <c r="P2865" i="6" s="1"/>
  <c r="N2865" i="6" s="1"/>
  <c r="O2866" i="6" s="1"/>
  <c r="Q2866" i="6" l="1"/>
  <c r="P2866" i="6" s="1"/>
  <c r="N2866" i="6" s="1"/>
  <c r="O2867" i="6" s="1"/>
  <c r="M2865" i="6"/>
  <c r="L2865" i="6" s="1"/>
  <c r="J2865" i="6" s="1"/>
  <c r="K2866" i="6" s="1"/>
  <c r="M2866" i="6" l="1"/>
  <c r="L2866" i="6" s="1"/>
  <c r="J2866" i="6" s="1"/>
  <c r="K2867" i="6" s="1"/>
  <c r="Q2867" i="6"/>
  <c r="P2867" i="6" s="1"/>
  <c r="N2867" i="6" s="1"/>
  <c r="O2868" i="6" s="1"/>
  <c r="Q2868" i="6" l="1"/>
  <c r="P2868" i="6" s="1"/>
  <c r="N2868" i="6" s="1"/>
  <c r="O2869" i="6" s="1"/>
  <c r="M2867" i="6"/>
  <c r="L2867" i="6" s="1"/>
  <c r="J2867" i="6" s="1"/>
  <c r="K2868" i="6" s="1"/>
  <c r="M2868" i="6" l="1"/>
  <c r="L2868" i="6" s="1"/>
  <c r="J2868" i="6" s="1"/>
  <c r="K2869" i="6" s="1"/>
  <c r="Q2869" i="6"/>
  <c r="P2869" i="6" s="1"/>
  <c r="N2869" i="6" s="1"/>
  <c r="O2870" i="6" s="1"/>
  <c r="Q2870" i="6" l="1"/>
  <c r="P2870" i="6" s="1"/>
  <c r="N2870" i="6" s="1"/>
  <c r="O2871" i="6" s="1"/>
  <c r="M2869" i="6"/>
  <c r="L2869" i="6" s="1"/>
  <c r="J2869" i="6" s="1"/>
  <c r="K2870" i="6" s="1"/>
  <c r="M2870" i="6" l="1"/>
  <c r="L2870" i="6" s="1"/>
  <c r="J2870" i="6" s="1"/>
  <c r="K2871" i="6" s="1"/>
  <c r="Q2871" i="6"/>
  <c r="P2871" i="6" s="1"/>
  <c r="N2871" i="6" s="1"/>
  <c r="O2872" i="6" s="1"/>
  <c r="Q2872" i="6" l="1"/>
  <c r="P2872" i="6" s="1"/>
  <c r="N2872" i="6" s="1"/>
  <c r="O2873" i="6" s="1"/>
  <c r="M2871" i="6"/>
  <c r="L2871" i="6" s="1"/>
  <c r="J2871" i="6" s="1"/>
  <c r="K2872" i="6" s="1"/>
  <c r="M2872" i="6" l="1"/>
  <c r="L2872" i="6" s="1"/>
  <c r="J2872" i="6" s="1"/>
  <c r="K2873" i="6" s="1"/>
  <c r="Q2873" i="6"/>
  <c r="P2873" i="6" s="1"/>
  <c r="N2873" i="6" s="1"/>
  <c r="O2874" i="6" s="1"/>
  <c r="Q2874" i="6" l="1"/>
  <c r="P2874" i="6" s="1"/>
  <c r="N2874" i="6" s="1"/>
  <c r="O2875" i="6" s="1"/>
  <c r="M2873" i="6"/>
  <c r="L2873" i="6" s="1"/>
  <c r="J2873" i="6" s="1"/>
  <c r="K2874" i="6" s="1"/>
  <c r="M2874" i="6" l="1"/>
  <c r="L2874" i="6" s="1"/>
  <c r="J2874" i="6" s="1"/>
  <c r="K2875" i="6" s="1"/>
  <c r="Q2875" i="6"/>
  <c r="P2875" i="6" s="1"/>
  <c r="N2875" i="6" s="1"/>
  <c r="O2876" i="6" s="1"/>
  <c r="Q2876" i="6" l="1"/>
  <c r="P2876" i="6" s="1"/>
  <c r="N2876" i="6" s="1"/>
  <c r="O2877" i="6" s="1"/>
  <c r="M2875" i="6"/>
  <c r="L2875" i="6" s="1"/>
  <c r="J2875" i="6" s="1"/>
  <c r="K2876" i="6" s="1"/>
  <c r="M2876" i="6" l="1"/>
  <c r="L2876" i="6" s="1"/>
  <c r="J2876" i="6" s="1"/>
  <c r="K2877" i="6" s="1"/>
  <c r="Q2877" i="6"/>
  <c r="P2877" i="6" s="1"/>
  <c r="N2877" i="6" s="1"/>
  <c r="O2878" i="6" s="1"/>
  <c r="Q2878" i="6" l="1"/>
  <c r="P2878" i="6" s="1"/>
  <c r="N2878" i="6" s="1"/>
  <c r="O2879" i="6" s="1"/>
  <c r="M2877" i="6"/>
  <c r="L2877" i="6" s="1"/>
  <c r="J2877" i="6" s="1"/>
  <c r="K2878" i="6" s="1"/>
  <c r="M2878" i="6" l="1"/>
  <c r="L2878" i="6" s="1"/>
  <c r="J2878" i="6" s="1"/>
  <c r="K2879" i="6" s="1"/>
  <c r="Q2879" i="6"/>
  <c r="P2879" i="6" s="1"/>
  <c r="N2879" i="6" s="1"/>
  <c r="O2880" i="6" s="1"/>
  <c r="Q2880" i="6" l="1"/>
  <c r="P2880" i="6" s="1"/>
  <c r="N2880" i="6" s="1"/>
  <c r="O2881" i="6" s="1"/>
  <c r="M2879" i="6"/>
  <c r="L2879" i="6" s="1"/>
  <c r="J2879" i="6" s="1"/>
  <c r="K2880" i="6" s="1"/>
  <c r="M2880" i="6" l="1"/>
  <c r="L2880" i="6" s="1"/>
  <c r="J2880" i="6" s="1"/>
  <c r="K2881" i="6" s="1"/>
  <c r="Q2881" i="6"/>
  <c r="P2881" i="6" s="1"/>
  <c r="N2881" i="6" s="1"/>
  <c r="O2882" i="6" s="1"/>
  <c r="Q2882" i="6" l="1"/>
  <c r="P2882" i="6" s="1"/>
  <c r="N2882" i="6" s="1"/>
  <c r="O2883" i="6" s="1"/>
  <c r="M2881" i="6"/>
  <c r="L2881" i="6" s="1"/>
  <c r="J2881" i="6" s="1"/>
  <c r="K2882" i="6" s="1"/>
  <c r="M2882" i="6" l="1"/>
  <c r="L2882" i="6" s="1"/>
  <c r="J2882" i="6" s="1"/>
  <c r="K2883" i="6" s="1"/>
  <c r="Q2883" i="6"/>
  <c r="P2883" i="6" s="1"/>
  <c r="N2883" i="6" s="1"/>
  <c r="O2884" i="6" s="1"/>
  <c r="Q2884" i="6" l="1"/>
  <c r="P2884" i="6" s="1"/>
  <c r="N2884" i="6" s="1"/>
  <c r="O2885" i="6" s="1"/>
  <c r="M2883" i="6"/>
  <c r="L2883" i="6" s="1"/>
  <c r="J2883" i="6" s="1"/>
  <c r="K2884" i="6" s="1"/>
  <c r="M2884" i="6" l="1"/>
  <c r="L2884" i="6" s="1"/>
  <c r="J2884" i="6" s="1"/>
  <c r="K2885" i="6" s="1"/>
  <c r="Q2885" i="6"/>
  <c r="P2885" i="6" s="1"/>
  <c r="N2885" i="6" s="1"/>
  <c r="O2886" i="6" s="1"/>
  <c r="Q2886" i="6" l="1"/>
  <c r="P2886" i="6" s="1"/>
  <c r="N2886" i="6" s="1"/>
  <c r="O2887" i="6" s="1"/>
  <c r="M2885" i="6"/>
  <c r="L2885" i="6" s="1"/>
  <c r="J2885" i="6" s="1"/>
  <c r="K2886" i="6" s="1"/>
  <c r="M2886" i="6" l="1"/>
  <c r="L2886" i="6" s="1"/>
  <c r="J2886" i="6" s="1"/>
  <c r="K2887" i="6" s="1"/>
  <c r="Q2887" i="6"/>
  <c r="P2887" i="6" s="1"/>
  <c r="N2887" i="6" s="1"/>
  <c r="O2888" i="6" s="1"/>
  <c r="Q2888" i="6" l="1"/>
  <c r="P2888" i="6" s="1"/>
  <c r="N2888" i="6" s="1"/>
  <c r="O2889" i="6" s="1"/>
  <c r="M2887" i="6"/>
  <c r="L2887" i="6" s="1"/>
  <c r="J2887" i="6" s="1"/>
  <c r="K2888" i="6" s="1"/>
  <c r="M2888" i="6" l="1"/>
  <c r="L2888" i="6" s="1"/>
  <c r="J2888" i="6" s="1"/>
  <c r="K2889" i="6" s="1"/>
  <c r="Q2889" i="6"/>
  <c r="P2889" i="6" s="1"/>
  <c r="N2889" i="6" s="1"/>
  <c r="O2890" i="6" s="1"/>
  <c r="Q2890" i="6" l="1"/>
  <c r="P2890" i="6" s="1"/>
  <c r="N2890" i="6" s="1"/>
  <c r="O2891" i="6" s="1"/>
  <c r="M2889" i="6"/>
  <c r="L2889" i="6" s="1"/>
  <c r="J2889" i="6" s="1"/>
  <c r="K2890" i="6" s="1"/>
  <c r="M2890" i="6" l="1"/>
  <c r="L2890" i="6" s="1"/>
  <c r="J2890" i="6" s="1"/>
  <c r="K2891" i="6" s="1"/>
  <c r="Q2891" i="6"/>
  <c r="P2891" i="6" s="1"/>
  <c r="N2891" i="6" s="1"/>
  <c r="O2892" i="6" s="1"/>
  <c r="Q2892" i="6" l="1"/>
  <c r="P2892" i="6" s="1"/>
  <c r="N2892" i="6" s="1"/>
  <c r="O2893" i="6" s="1"/>
  <c r="M2891" i="6"/>
  <c r="L2891" i="6" s="1"/>
  <c r="J2891" i="6" s="1"/>
  <c r="K2892" i="6" s="1"/>
  <c r="M2892" i="6" l="1"/>
  <c r="L2892" i="6" s="1"/>
  <c r="J2892" i="6" s="1"/>
  <c r="K2893" i="6" s="1"/>
  <c r="Q2893" i="6"/>
  <c r="P2893" i="6" s="1"/>
  <c r="N2893" i="6" s="1"/>
  <c r="O2894" i="6" s="1"/>
  <c r="Q2894" i="6" l="1"/>
  <c r="P2894" i="6" s="1"/>
  <c r="N2894" i="6" s="1"/>
  <c r="O2895" i="6" s="1"/>
  <c r="M2893" i="6"/>
  <c r="L2893" i="6" s="1"/>
  <c r="J2893" i="6" s="1"/>
  <c r="K2894" i="6" s="1"/>
  <c r="M2894" i="6" l="1"/>
  <c r="L2894" i="6" s="1"/>
  <c r="J2894" i="6" s="1"/>
  <c r="K2895" i="6" s="1"/>
  <c r="Q2895" i="6"/>
  <c r="P2895" i="6" s="1"/>
  <c r="N2895" i="6" s="1"/>
  <c r="O2896" i="6" s="1"/>
  <c r="Q2896" i="6" l="1"/>
  <c r="P2896" i="6" s="1"/>
  <c r="N2896" i="6" s="1"/>
  <c r="O2897" i="6" s="1"/>
  <c r="M2895" i="6"/>
  <c r="L2895" i="6" s="1"/>
  <c r="J2895" i="6" s="1"/>
  <c r="K2896" i="6" s="1"/>
  <c r="M2896" i="6" l="1"/>
  <c r="L2896" i="6" s="1"/>
  <c r="J2896" i="6" s="1"/>
  <c r="K2897" i="6" s="1"/>
  <c r="Q2897" i="6"/>
  <c r="P2897" i="6" s="1"/>
  <c r="N2897" i="6" s="1"/>
  <c r="O2898" i="6" s="1"/>
  <c r="Q2898" i="6" l="1"/>
  <c r="P2898" i="6" s="1"/>
  <c r="N2898" i="6" s="1"/>
  <c r="O2899" i="6" s="1"/>
  <c r="M2897" i="6"/>
  <c r="L2897" i="6" s="1"/>
  <c r="J2897" i="6" s="1"/>
  <c r="K2898" i="6" s="1"/>
  <c r="M2898" i="6" l="1"/>
  <c r="L2898" i="6" s="1"/>
  <c r="J2898" i="6" s="1"/>
  <c r="K2899" i="6" s="1"/>
  <c r="Q2899" i="6"/>
  <c r="P2899" i="6" s="1"/>
  <c r="N2899" i="6" s="1"/>
  <c r="O2900" i="6" s="1"/>
  <c r="Q2900" i="6" l="1"/>
  <c r="P2900" i="6" s="1"/>
  <c r="N2900" i="6" s="1"/>
  <c r="O2901" i="6" s="1"/>
  <c r="M2899" i="6"/>
  <c r="L2899" i="6" s="1"/>
  <c r="J2899" i="6" s="1"/>
  <c r="K2900" i="6" s="1"/>
  <c r="M2900" i="6" l="1"/>
  <c r="L2900" i="6" s="1"/>
  <c r="J2900" i="6" s="1"/>
  <c r="K2901" i="6" s="1"/>
  <c r="Q2901" i="6"/>
  <c r="P2901" i="6" s="1"/>
  <c r="N2901" i="6" s="1"/>
  <c r="O2902" i="6" s="1"/>
  <c r="Q2902" i="6" l="1"/>
  <c r="P2902" i="6" s="1"/>
  <c r="N2902" i="6" s="1"/>
  <c r="O2903" i="6" s="1"/>
  <c r="M2901" i="6"/>
  <c r="L2901" i="6" s="1"/>
  <c r="J2901" i="6" s="1"/>
  <c r="K2902" i="6" s="1"/>
  <c r="M2902" i="6" l="1"/>
  <c r="L2902" i="6" s="1"/>
  <c r="J2902" i="6" s="1"/>
  <c r="K2903" i="6" s="1"/>
  <c r="Q2903" i="6"/>
  <c r="P2903" i="6" s="1"/>
  <c r="N2903" i="6" s="1"/>
  <c r="O2904" i="6" s="1"/>
  <c r="Q2904" i="6" l="1"/>
  <c r="P2904" i="6" s="1"/>
  <c r="N2904" i="6" s="1"/>
  <c r="O2905" i="6" s="1"/>
  <c r="M2903" i="6"/>
  <c r="L2903" i="6" s="1"/>
  <c r="J2903" i="6" s="1"/>
  <c r="K2904" i="6" s="1"/>
  <c r="M2904" i="6" l="1"/>
  <c r="L2904" i="6" s="1"/>
  <c r="J2904" i="6" s="1"/>
  <c r="K2905" i="6" s="1"/>
  <c r="Q2905" i="6"/>
  <c r="P2905" i="6" s="1"/>
  <c r="N2905" i="6" s="1"/>
  <c r="O2906" i="6" s="1"/>
  <c r="Q2906" i="6" l="1"/>
  <c r="P2906" i="6" s="1"/>
  <c r="N2906" i="6" s="1"/>
  <c r="O2907" i="6" s="1"/>
  <c r="M2905" i="6"/>
  <c r="L2905" i="6" s="1"/>
  <c r="J2905" i="6" s="1"/>
  <c r="K2906" i="6" s="1"/>
  <c r="M2906" i="6" l="1"/>
  <c r="L2906" i="6" s="1"/>
  <c r="J2906" i="6" s="1"/>
  <c r="K2907" i="6" s="1"/>
  <c r="Q2907" i="6"/>
  <c r="P2907" i="6" s="1"/>
  <c r="N2907" i="6" s="1"/>
  <c r="O2908" i="6" s="1"/>
  <c r="Q2908" i="6" l="1"/>
  <c r="P2908" i="6" s="1"/>
  <c r="N2908" i="6" s="1"/>
  <c r="O2909" i="6" s="1"/>
  <c r="M2907" i="6"/>
  <c r="L2907" i="6" s="1"/>
  <c r="J2907" i="6" s="1"/>
  <c r="K2908" i="6" s="1"/>
  <c r="M2908" i="6" l="1"/>
  <c r="L2908" i="6" s="1"/>
  <c r="J2908" i="6" s="1"/>
  <c r="K2909" i="6" s="1"/>
  <c r="Q2909" i="6"/>
  <c r="P2909" i="6" s="1"/>
  <c r="N2909" i="6" s="1"/>
  <c r="O2910" i="6" s="1"/>
  <c r="Q2910" i="6" l="1"/>
  <c r="P2910" i="6" s="1"/>
  <c r="N2910" i="6" s="1"/>
  <c r="O2911" i="6" s="1"/>
  <c r="M2909" i="6"/>
  <c r="L2909" i="6" s="1"/>
  <c r="J2909" i="6" s="1"/>
  <c r="K2910" i="6" s="1"/>
  <c r="M2910" i="6" l="1"/>
  <c r="L2910" i="6" s="1"/>
  <c r="J2910" i="6" s="1"/>
  <c r="K2911" i="6" s="1"/>
  <c r="Q2911" i="6"/>
  <c r="P2911" i="6" s="1"/>
  <c r="N2911" i="6" s="1"/>
  <c r="O2912" i="6" s="1"/>
  <c r="Q2912" i="6" l="1"/>
  <c r="P2912" i="6" s="1"/>
  <c r="N2912" i="6" s="1"/>
  <c r="O2913" i="6" s="1"/>
  <c r="M2911" i="6"/>
  <c r="L2911" i="6" s="1"/>
  <c r="J2911" i="6" s="1"/>
  <c r="K2912" i="6" s="1"/>
  <c r="M2912" i="6" l="1"/>
  <c r="L2912" i="6" s="1"/>
  <c r="J2912" i="6" s="1"/>
  <c r="K2913" i="6" s="1"/>
  <c r="Q2913" i="6"/>
  <c r="P2913" i="6" s="1"/>
  <c r="N2913" i="6" s="1"/>
  <c r="O2914" i="6" s="1"/>
  <c r="Q2914" i="6" l="1"/>
  <c r="P2914" i="6" s="1"/>
  <c r="N2914" i="6" s="1"/>
  <c r="O2915" i="6" s="1"/>
  <c r="M2913" i="6"/>
  <c r="L2913" i="6" s="1"/>
  <c r="J2913" i="6" s="1"/>
  <c r="K2914" i="6" s="1"/>
  <c r="M2914" i="6" l="1"/>
  <c r="L2914" i="6" s="1"/>
  <c r="J2914" i="6" s="1"/>
  <c r="K2915" i="6" s="1"/>
  <c r="Q2915" i="6"/>
  <c r="P2915" i="6" s="1"/>
  <c r="N2915" i="6" s="1"/>
  <c r="O2916" i="6" s="1"/>
  <c r="Q2916" i="6" l="1"/>
  <c r="P2916" i="6" s="1"/>
  <c r="N2916" i="6" s="1"/>
  <c r="O2917" i="6" s="1"/>
  <c r="M2915" i="6"/>
  <c r="L2915" i="6" s="1"/>
  <c r="J2915" i="6" s="1"/>
  <c r="K2916" i="6" s="1"/>
  <c r="M2916" i="6" l="1"/>
  <c r="L2916" i="6" s="1"/>
  <c r="J2916" i="6" s="1"/>
  <c r="K2917" i="6" s="1"/>
  <c r="Q2917" i="6"/>
  <c r="P2917" i="6" s="1"/>
  <c r="N2917" i="6" s="1"/>
  <c r="O2918" i="6" s="1"/>
  <c r="Q2918" i="6" l="1"/>
  <c r="P2918" i="6" s="1"/>
  <c r="N2918" i="6" s="1"/>
  <c r="O2919" i="6" s="1"/>
  <c r="M2917" i="6"/>
  <c r="L2917" i="6" s="1"/>
  <c r="J2917" i="6" s="1"/>
  <c r="K2918" i="6" s="1"/>
  <c r="M2918" i="6" l="1"/>
  <c r="L2918" i="6" s="1"/>
  <c r="J2918" i="6" s="1"/>
  <c r="K2919" i="6" s="1"/>
  <c r="Q2919" i="6"/>
  <c r="P2919" i="6" s="1"/>
  <c r="N2919" i="6" s="1"/>
  <c r="O2920" i="6" s="1"/>
  <c r="Q2920" i="6" l="1"/>
  <c r="P2920" i="6" s="1"/>
  <c r="N2920" i="6" s="1"/>
  <c r="O2921" i="6" s="1"/>
  <c r="M2919" i="6"/>
  <c r="L2919" i="6" s="1"/>
  <c r="J2919" i="6" s="1"/>
  <c r="K2920" i="6" s="1"/>
  <c r="M2920" i="6" l="1"/>
  <c r="L2920" i="6" s="1"/>
  <c r="J2920" i="6" s="1"/>
  <c r="K2921" i="6" s="1"/>
  <c r="Q2921" i="6"/>
  <c r="P2921" i="6" s="1"/>
  <c r="N2921" i="6" s="1"/>
  <c r="O2922" i="6" s="1"/>
  <c r="Q2922" i="6" l="1"/>
  <c r="P2922" i="6" s="1"/>
  <c r="N2922" i="6" s="1"/>
  <c r="O2923" i="6" s="1"/>
  <c r="M2921" i="6"/>
  <c r="L2921" i="6" s="1"/>
  <c r="J2921" i="6" s="1"/>
  <c r="K2922" i="6" s="1"/>
  <c r="M2922" i="6" l="1"/>
  <c r="L2922" i="6" s="1"/>
  <c r="J2922" i="6" s="1"/>
  <c r="K2923" i="6" s="1"/>
  <c r="Q2923" i="6"/>
  <c r="P2923" i="6" s="1"/>
  <c r="N2923" i="6" s="1"/>
  <c r="O2924" i="6" s="1"/>
  <c r="Q2924" i="6" l="1"/>
  <c r="P2924" i="6" s="1"/>
  <c r="N2924" i="6" s="1"/>
  <c r="O2925" i="6" s="1"/>
  <c r="M2923" i="6"/>
  <c r="L2923" i="6" s="1"/>
  <c r="J2923" i="6" s="1"/>
  <c r="K2924" i="6" s="1"/>
  <c r="M2924" i="6" l="1"/>
  <c r="L2924" i="6" s="1"/>
  <c r="J2924" i="6" s="1"/>
  <c r="K2925" i="6" s="1"/>
  <c r="Q2925" i="6"/>
  <c r="P2925" i="6" s="1"/>
  <c r="N2925" i="6" s="1"/>
  <c r="O2926" i="6" s="1"/>
  <c r="Q2926" i="6" l="1"/>
  <c r="P2926" i="6" s="1"/>
  <c r="N2926" i="6" s="1"/>
  <c r="O2927" i="6" s="1"/>
  <c r="M2925" i="6"/>
  <c r="L2925" i="6" s="1"/>
  <c r="J2925" i="6" s="1"/>
  <c r="K2926" i="6" s="1"/>
  <c r="M2926" i="6" l="1"/>
  <c r="L2926" i="6" s="1"/>
  <c r="J2926" i="6" s="1"/>
  <c r="K2927" i="6" s="1"/>
  <c r="Q2927" i="6"/>
  <c r="P2927" i="6" s="1"/>
  <c r="N2927" i="6" s="1"/>
  <c r="O2928" i="6" s="1"/>
  <c r="Q2928" i="6" l="1"/>
  <c r="P2928" i="6" s="1"/>
  <c r="N2928" i="6" s="1"/>
  <c r="O2929" i="6" s="1"/>
  <c r="M2927" i="6"/>
  <c r="L2927" i="6" s="1"/>
  <c r="J2927" i="6" s="1"/>
  <c r="K2928" i="6" s="1"/>
  <c r="M2928" i="6" l="1"/>
  <c r="L2928" i="6" s="1"/>
  <c r="J2928" i="6" s="1"/>
  <c r="K2929" i="6" s="1"/>
  <c r="Q2929" i="6"/>
  <c r="P2929" i="6" s="1"/>
  <c r="N2929" i="6" s="1"/>
  <c r="O2930" i="6" s="1"/>
  <c r="Q2930" i="6" l="1"/>
  <c r="P2930" i="6" s="1"/>
  <c r="N2930" i="6" s="1"/>
  <c r="O2931" i="6" s="1"/>
  <c r="M2929" i="6"/>
  <c r="L2929" i="6" s="1"/>
  <c r="J2929" i="6" s="1"/>
  <c r="K2930" i="6" s="1"/>
  <c r="Q2931" i="6" l="1"/>
  <c r="P2931" i="6" s="1"/>
  <c r="N2931" i="6" s="1"/>
  <c r="O2932" i="6" s="1"/>
  <c r="M2930" i="6"/>
  <c r="L2930" i="6" s="1"/>
  <c r="J2930" i="6" s="1"/>
  <c r="K2931" i="6" s="1"/>
  <c r="M2931" i="6" l="1"/>
  <c r="L2931" i="6" s="1"/>
  <c r="J2931" i="6" s="1"/>
  <c r="K2932" i="6" s="1"/>
  <c r="Q2932" i="6"/>
  <c r="P2932" i="6" s="1"/>
  <c r="N2932" i="6" s="1"/>
  <c r="O2933" i="6" s="1"/>
  <c r="Q2933" i="6" l="1"/>
  <c r="P2933" i="6" s="1"/>
  <c r="N2933" i="6" s="1"/>
  <c r="O2934" i="6" s="1"/>
  <c r="M2932" i="6"/>
  <c r="L2932" i="6" s="1"/>
  <c r="J2932" i="6" s="1"/>
  <c r="K2933" i="6" s="1"/>
  <c r="M2933" i="6" l="1"/>
  <c r="L2933" i="6" s="1"/>
  <c r="J2933" i="6" s="1"/>
  <c r="K2934" i="6" s="1"/>
  <c r="Q2934" i="6"/>
  <c r="P2934" i="6" s="1"/>
  <c r="N2934" i="6" s="1"/>
  <c r="O2935" i="6" s="1"/>
  <c r="Q2935" i="6" l="1"/>
  <c r="P2935" i="6" s="1"/>
  <c r="N2935" i="6" s="1"/>
  <c r="O2936" i="6" s="1"/>
  <c r="M2934" i="6"/>
  <c r="L2934" i="6" s="1"/>
  <c r="J2934" i="6" s="1"/>
  <c r="K2935" i="6" s="1"/>
  <c r="M2935" i="6" l="1"/>
  <c r="L2935" i="6" s="1"/>
  <c r="J2935" i="6" s="1"/>
  <c r="K2936" i="6" s="1"/>
  <c r="Q2936" i="6"/>
  <c r="P2936" i="6" s="1"/>
  <c r="N2936" i="6" s="1"/>
  <c r="O2937" i="6" s="1"/>
  <c r="Q2937" i="6" l="1"/>
  <c r="P2937" i="6" s="1"/>
  <c r="N2937" i="6" s="1"/>
  <c r="O2938" i="6" s="1"/>
  <c r="M2936" i="6"/>
  <c r="L2936" i="6" s="1"/>
  <c r="J2936" i="6" s="1"/>
  <c r="K2937" i="6" s="1"/>
  <c r="M2937" i="6" l="1"/>
  <c r="L2937" i="6" s="1"/>
  <c r="J2937" i="6" s="1"/>
  <c r="K2938" i="6" s="1"/>
  <c r="Q2938" i="6"/>
  <c r="P2938" i="6" s="1"/>
  <c r="N2938" i="6" s="1"/>
  <c r="O2939" i="6" s="1"/>
  <c r="Q2939" i="6" l="1"/>
  <c r="P2939" i="6" s="1"/>
  <c r="N2939" i="6" s="1"/>
  <c r="O2940" i="6" s="1"/>
  <c r="M2938" i="6"/>
  <c r="L2938" i="6" s="1"/>
  <c r="J2938" i="6" s="1"/>
  <c r="K2939" i="6" s="1"/>
  <c r="Q2940" i="6" l="1"/>
  <c r="P2940" i="6" s="1"/>
  <c r="N2940" i="6" s="1"/>
  <c r="O2941" i="6" s="1"/>
  <c r="M2939" i="6"/>
  <c r="L2939" i="6" s="1"/>
  <c r="J2939" i="6" s="1"/>
  <c r="K2940" i="6" s="1"/>
  <c r="M2940" i="6" l="1"/>
  <c r="L2940" i="6" s="1"/>
  <c r="J2940" i="6" s="1"/>
  <c r="K2941" i="6" s="1"/>
  <c r="Q2941" i="6"/>
  <c r="P2941" i="6" s="1"/>
  <c r="N2941" i="6" s="1"/>
  <c r="O2942" i="6" s="1"/>
  <c r="Q2942" i="6" l="1"/>
  <c r="P2942" i="6" s="1"/>
  <c r="N2942" i="6" s="1"/>
  <c r="O2943" i="6" s="1"/>
  <c r="M2941" i="6"/>
  <c r="L2941" i="6" s="1"/>
  <c r="J2941" i="6" s="1"/>
  <c r="K2942" i="6" s="1"/>
  <c r="Q2943" i="6" l="1"/>
  <c r="P2943" i="6" s="1"/>
  <c r="N2943" i="6" s="1"/>
  <c r="O2944" i="6" s="1"/>
  <c r="M2942" i="6"/>
  <c r="L2942" i="6" s="1"/>
  <c r="J2942" i="6" s="1"/>
  <c r="K2943" i="6" s="1"/>
  <c r="M2943" i="6" l="1"/>
  <c r="L2943" i="6" s="1"/>
  <c r="J2943" i="6" s="1"/>
  <c r="K2944" i="6" s="1"/>
  <c r="Q2944" i="6"/>
  <c r="P2944" i="6" s="1"/>
  <c r="N2944" i="6" s="1"/>
  <c r="O2945" i="6" s="1"/>
  <c r="Q2945" i="6" l="1"/>
  <c r="P2945" i="6" s="1"/>
  <c r="N2945" i="6" s="1"/>
  <c r="O2946" i="6" s="1"/>
  <c r="M2944" i="6"/>
  <c r="L2944" i="6" s="1"/>
  <c r="J2944" i="6" s="1"/>
  <c r="K2945" i="6" s="1"/>
  <c r="M2945" i="6" l="1"/>
  <c r="L2945" i="6" s="1"/>
  <c r="J2945" i="6" s="1"/>
  <c r="K2946" i="6" s="1"/>
  <c r="Q2946" i="6"/>
  <c r="P2946" i="6" s="1"/>
  <c r="N2946" i="6" s="1"/>
  <c r="O2947" i="6" s="1"/>
  <c r="Q2947" i="6" l="1"/>
  <c r="P2947" i="6" s="1"/>
  <c r="N2947" i="6" s="1"/>
  <c r="O2948" i="6" s="1"/>
  <c r="M2946" i="6"/>
  <c r="L2946" i="6" s="1"/>
  <c r="J2946" i="6" s="1"/>
  <c r="K2947" i="6" s="1"/>
  <c r="M2947" i="6" l="1"/>
  <c r="L2947" i="6" s="1"/>
  <c r="J2947" i="6" s="1"/>
  <c r="K2948" i="6" s="1"/>
  <c r="Q2948" i="6"/>
  <c r="P2948" i="6" s="1"/>
  <c r="N2948" i="6" s="1"/>
  <c r="O2949" i="6" s="1"/>
  <c r="Q2949" i="6" l="1"/>
  <c r="P2949" i="6" s="1"/>
  <c r="N2949" i="6" s="1"/>
  <c r="O2950" i="6" s="1"/>
  <c r="M2948" i="6"/>
  <c r="L2948" i="6" s="1"/>
  <c r="J2948" i="6" s="1"/>
  <c r="K2949" i="6" s="1"/>
  <c r="M2949" i="6" l="1"/>
  <c r="L2949" i="6" s="1"/>
  <c r="J2949" i="6" s="1"/>
  <c r="K2950" i="6" s="1"/>
  <c r="Q2950" i="6"/>
  <c r="P2950" i="6" s="1"/>
  <c r="N2950" i="6" s="1"/>
  <c r="O2951" i="6" s="1"/>
  <c r="Q2951" i="6" l="1"/>
  <c r="P2951" i="6" s="1"/>
  <c r="N2951" i="6" s="1"/>
  <c r="O2952" i="6" s="1"/>
  <c r="M2950" i="6"/>
  <c r="L2950" i="6" s="1"/>
  <c r="J2950" i="6" s="1"/>
  <c r="K2951" i="6" s="1"/>
  <c r="M2951" i="6" l="1"/>
  <c r="L2951" i="6" s="1"/>
  <c r="J2951" i="6" s="1"/>
  <c r="K2952" i="6" s="1"/>
  <c r="Q2952" i="6"/>
  <c r="P2952" i="6" s="1"/>
  <c r="N2952" i="6" s="1"/>
  <c r="O2953" i="6" s="1"/>
  <c r="Q2953" i="6" l="1"/>
  <c r="P2953" i="6" s="1"/>
  <c r="N2953" i="6" s="1"/>
  <c r="O2954" i="6" s="1"/>
  <c r="M2952" i="6"/>
  <c r="L2952" i="6" s="1"/>
  <c r="J2952" i="6" s="1"/>
  <c r="K2953" i="6" s="1"/>
  <c r="M2953" i="6" l="1"/>
  <c r="L2953" i="6" s="1"/>
  <c r="J2953" i="6" s="1"/>
  <c r="K2954" i="6" s="1"/>
  <c r="Q2954" i="6"/>
  <c r="P2954" i="6" s="1"/>
  <c r="N2954" i="6" s="1"/>
  <c r="O2955" i="6" s="1"/>
  <c r="Q2955" i="6" l="1"/>
  <c r="P2955" i="6" s="1"/>
  <c r="N2955" i="6" s="1"/>
  <c r="O2956" i="6" s="1"/>
  <c r="M2954" i="6"/>
  <c r="L2954" i="6" s="1"/>
  <c r="J2954" i="6" s="1"/>
  <c r="K2955" i="6" s="1"/>
  <c r="M2955" i="6" l="1"/>
  <c r="L2955" i="6" s="1"/>
  <c r="J2955" i="6" s="1"/>
  <c r="K2956" i="6" s="1"/>
  <c r="Q2956" i="6"/>
  <c r="P2956" i="6" s="1"/>
  <c r="N2956" i="6" s="1"/>
  <c r="O2957" i="6" s="1"/>
  <c r="Q2957" i="6" l="1"/>
  <c r="P2957" i="6" s="1"/>
  <c r="N2957" i="6" s="1"/>
  <c r="O2958" i="6" s="1"/>
  <c r="M2956" i="6"/>
  <c r="L2956" i="6" s="1"/>
  <c r="J2956" i="6" s="1"/>
  <c r="K2957" i="6" s="1"/>
  <c r="M2957" i="6" l="1"/>
  <c r="L2957" i="6" s="1"/>
  <c r="J2957" i="6" s="1"/>
  <c r="K2958" i="6" s="1"/>
  <c r="Q2958" i="6"/>
  <c r="P2958" i="6" s="1"/>
  <c r="N2958" i="6" s="1"/>
  <c r="O2959" i="6" s="1"/>
  <c r="Q2959" i="6" l="1"/>
  <c r="P2959" i="6" s="1"/>
  <c r="N2959" i="6" s="1"/>
  <c r="O2960" i="6" s="1"/>
  <c r="M2958" i="6"/>
  <c r="L2958" i="6" s="1"/>
  <c r="J2958" i="6" s="1"/>
  <c r="K2959" i="6" s="1"/>
  <c r="M2959" i="6" l="1"/>
  <c r="L2959" i="6" s="1"/>
  <c r="J2959" i="6" s="1"/>
  <c r="K2960" i="6" s="1"/>
  <c r="Q2960" i="6"/>
  <c r="P2960" i="6" s="1"/>
  <c r="N2960" i="6" s="1"/>
  <c r="O2961" i="6" s="1"/>
  <c r="Q2961" i="6" l="1"/>
  <c r="P2961" i="6" s="1"/>
  <c r="N2961" i="6" s="1"/>
  <c r="O2962" i="6" s="1"/>
  <c r="M2960" i="6"/>
  <c r="L2960" i="6" s="1"/>
  <c r="J2960" i="6" s="1"/>
  <c r="K2961" i="6" s="1"/>
  <c r="M2961" i="6" l="1"/>
  <c r="L2961" i="6" s="1"/>
  <c r="J2961" i="6" s="1"/>
  <c r="K2962" i="6" s="1"/>
  <c r="Q2962" i="6"/>
  <c r="P2962" i="6" s="1"/>
  <c r="N2962" i="6" s="1"/>
  <c r="O2963" i="6" s="1"/>
  <c r="Q2963" i="6" l="1"/>
  <c r="P2963" i="6" s="1"/>
  <c r="N2963" i="6" s="1"/>
  <c r="O2964" i="6" s="1"/>
  <c r="M2962" i="6"/>
  <c r="L2962" i="6" s="1"/>
  <c r="J2962" i="6" s="1"/>
  <c r="K2963" i="6" s="1"/>
  <c r="M2963" i="6" l="1"/>
  <c r="L2963" i="6" s="1"/>
  <c r="J2963" i="6" s="1"/>
  <c r="K2964" i="6" s="1"/>
  <c r="Q2964" i="6"/>
  <c r="P2964" i="6" s="1"/>
  <c r="N2964" i="6" s="1"/>
  <c r="O2965" i="6" s="1"/>
  <c r="Q2965" i="6" l="1"/>
  <c r="P2965" i="6" s="1"/>
  <c r="N2965" i="6" s="1"/>
  <c r="O2966" i="6" s="1"/>
  <c r="M2964" i="6"/>
  <c r="L2964" i="6" s="1"/>
  <c r="J2964" i="6" s="1"/>
  <c r="K2965" i="6" s="1"/>
  <c r="M2965" i="6" l="1"/>
  <c r="L2965" i="6" s="1"/>
  <c r="J2965" i="6" s="1"/>
  <c r="K2966" i="6" s="1"/>
  <c r="Q2966" i="6"/>
  <c r="P2966" i="6" s="1"/>
  <c r="N2966" i="6" s="1"/>
  <c r="O2967" i="6" s="1"/>
  <c r="Q2967" i="6" l="1"/>
  <c r="P2967" i="6" s="1"/>
  <c r="N2967" i="6" s="1"/>
  <c r="O2968" i="6" s="1"/>
  <c r="M2966" i="6"/>
  <c r="L2966" i="6" s="1"/>
  <c r="J2966" i="6" s="1"/>
  <c r="K2967" i="6" s="1"/>
  <c r="Q2968" i="6" l="1"/>
  <c r="P2968" i="6" s="1"/>
  <c r="N2968" i="6" s="1"/>
  <c r="O2969" i="6" s="1"/>
  <c r="M2967" i="6"/>
  <c r="L2967" i="6" s="1"/>
  <c r="J2967" i="6" s="1"/>
  <c r="K2968" i="6" s="1"/>
  <c r="M2968" i="6" l="1"/>
  <c r="L2968" i="6" s="1"/>
  <c r="J2968" i="6" s="1"/>
  <c r="K2969" i="6" s="1"/>
  <c r="Q2969" i="6"/>
  <c r="P2969" i="6" s="1"/>
  <c r="N2969" i="6" s="1"/>
  <c r="O2970" i="6" s="1"/>
  <c r="Q2970" i="6" l="1"/>
  <c r="P2970" i="6" s="1"/>
  <c r="N2970" i="6" s="1"/>
  <c r="O2971" i="6" s="1"/>
  <c r="M2969" i="6"/>
  <c r="L2969" i="6" s="1"/>
  <c r="J2969" i="6" s="1"/>
  <c r="K2970" i="6" s="1"/>
  <c r="Q2971" i="6" l="1"/>
  <c r="P2971" i="6" s="1"/>
  <c r="N2971" i="6" s="1"/>
  <c r="O2972" i="6" s="1"/>
  <c r="M2970" i="6"/>
  <c r="L2970" i="6" s="1"/>
  <c r="J2970" i="6" s="1"/>
  <c r="K2971" i="6" s="1"/>
  <c r="M2971" i="6" l="1"/>
  <c r="L2971" i="6" s="1"/>
  <c r="J2971" i="6" s="1"/>
  <c r="K2972" i="6" s="1"/>
  <c r="Q2972" i="6"/>
  <c r="P2972" i="6" s="1"/>
  <c r="N2972" i="6" s="1"/>
  <c r="O2973" i="6" s="1"/>
  <c r="Q2973" i="6" l="1"/>
  <c r="P2973" i="6" s="1"/>
  <c r="N2973" i="6" s="1"/>
  <c r="O2974" i="6" s="1"/>
  <c r="M2972" i="6"/>
  <c r="L2972" i="6" s="1"/>
  <c r="J2972" i="6" s="1"/>
  <c r="K2973" i="6" s="1"/>
  <c r="M2973" i="6" l="1"/>
  <c r="L2973" i="6" s="1"/>
  <c r="J2973" i="6" s="1"/>
  <c r="K2974" i="6" s="1"/>
  <c r="Q2974" i="6"/>
  <c r="P2974" i="6" s="1"/>
  <c r="N2974" i="6" s="1"/>
  <c r="O2975" i="6" s="1"/>
  <c r="Q2975" i="6" l="1"/>
  <c r="P2975" i="6" s="1"/>
  <c r="N2975" i="6" s="1"/>
  <c r="O2976" i="6" s="1"/>
  <c r="M2974" i="6"/>
  <c r="L2974" i="6" s="1"/>
  <c r="J2974" i="6" s="1"/>
  <c r="K2975" i="6" s="1"/>
  <c r="M2975" i="6" l="1"/>
  <c r="L2975" i="6" s="1"/>
  <c r="J2975" i="6" s="1"/>
  <c r="K2976" i="6" s="1"/>
  <c r="Q2976" i="6"/>
  <c r="P2976" i="6" s="1"/>
  <c r="N2976" i="6" s="1"/>
  <c r="O2977" i="6" s="1"/>
  <c r="Q2977" i="6" l="1"/>
  <c r="P2977" i="6" s="1"/>
  <c r="N2977" i="6" s="1"/>
  <c r="O2978" i="6" s="1"/>
  <c r="M2976" i="6"/>
  <c r="L2976" i="6" s="1"/>
  <c r="J2976" i="6" s="1"/>
  <c r="K2977" i="6" s="1"/>
  <c r="M2977" i="6" l="1"/>
  <c r="L2977" i="6" s="1"/>
  <c r="J2977" i="6" s="1"/>
  <c r="K2978" i="6" s="1"/>
  <c r="Q2978" i="6"/>
  <c r="P2978" i="6" s="1"/>
  <c r="N2978" i="6" s="1"/>
  <c r="O2979" i="6" s="1"/>
  <c r="Q2979" i="6" l="1"/>
  <c r="P2979" i="6" s="1"/>
  <c r="N2979" i="6" s="1"/>
  <c r="O2980" i="6" s="1"/>
  <c r="M2978" i="6"/>
  <c r="L2978" i="6" s="1"/>
  <c r="J2978" i="6" s="1"/>
  <c r="K2979" i="6" s="1"/>
  <c r="M2979" i="6" l="1"/>
  <c r="L2979" i="6" s="1"/>
  <c r="J2979" i="6" s="1"/>
  <c r="K2980" i="6" s="1"/>
  <c r="Q2980" i="6"/>
  <c r="P2980" i="6" s="1"/>
  <c r="N2980" i="6" s="1"/>
  <c r="O2981" i="6" s="1"/>
  <c r="Q2981" i="6" l="1"/>
  <c r="P2981" i="6" s="1"/>
  <c r="N2981" i="6" s="1"/>
  <c r="O2982" i="6" s="1"/>
  <c r="M2980" i="6"/>
  <c r="L2980" i="6" s="1"/>
  <c r="J2980" i="6" s="1"/>
  <c r="K2981" i="6" s="1"/>
  <c r="M2981" i="6" l="1"/>
  <c r="L2981" i="6" s="1"/>
  <c r="J2981" i="6" s="1"/>
  <c r="K2982" i="6" s="1"/>
  <c r="Q2982" i="6"/>
  <c r="P2982" i="6" s="1"/>
  <c r="N2982" i="6" s="1"/>
  <c r="O2983" i="6" s="1"/>
  <c r="Q2983" i="6" l="1"/>
  <c r="P2983" i="6" s="1"/>
  <c r="N2983" i="6" s="1"/>
  <c r="O2984" i="6" s="1"/>
  <c r="M2982" i="6"/>
  <c r="L2982" i="6" s="1"/>
  <c r="J2982" i="6" s="1"/>
  <c r="K2983" i="6" s="1"/>
  <c r="M2983" i="6" l="1"/>
  <c r="L2983" i="6" s="1"/>
  <c r="J2983" i="6" s="1"/>
  <c r="K2984" i="6" s="1"/>
  <c r="Q2984" i="6"/>
  <c r="P2984" i="6" s="1"/>
  <c r="N2984" i="6" s="1"/>
  <c r="O2985" i="6" s="1"/>
  <c r="Q2985" i="6" l="1"/>
  <c r="P2985" i="6" s="1"/>
  <c r="N2985" i="6" s="1"/>
  <c r="O2986" i="6" s="1"/>
  <c r="M2984" i="6"/>
  <c r="L2984" i="6" s="1"/>
  <c r="J2984" i="6" s="1"/>
  <c r="K2985" i="6" s="1"/>
  <c r="M2985" i="6" l="1"/>
  <c r="L2985" i="6" s="1"/>
  <c r="J2985" i="6" s="1"/>
  <c r="K2986" i="6" s="1"/>
  <c r="Q2986" i="6"/>
  <c r="P2986" i="6" s="1"/>
  <c r="N2986" i="6" s="1"/>
  <c r="O2987" i="6" s="1"/>
  <c r="Q2987" i="6" l="1"/>
  <c r="P2987" i="6" s="1"/>
  <c r="N2987" i="6" s="1"/>
  <c r="O2988" i="6" s="1"/>
  <c r="M2986" i="6"/>
  <c r="L2986" i="6" s="1"/>
  <c r="J2986" i="6" s="1"/>
  <c r="K2987" i="6" s="1"/>
  <c r="M2987" i="6" l="1"/>
  <c r="L2987" i="6" s="1"/>
  <c r="J2987" i="6" s="1"/>
  <c r="K2988" i="6" s="1"/>
  <c r="Q2988" i="6"/>
  <c r="P2988" i="6" s="1"/>
  <c r="N2988" i="6" s="1"/>
  <c r="O2989" i="6" s="1"/>
  <c r="Q2989" i="6" l="1"/>
  <c r="P2989" i="6" s="1"/>
  <c r="N2989" i="6" s="1"/>
  <c r="O2990" i="6" s="1"/>
  <c r="M2988" i="6"/>
  <c r="L2988" i="6" s="1"/>
  <c r="J2988" i="6" s="1"/>
  <c r="K2989" i="6" s="1"/>
  <c r="M2989" i="6" l="1"/>
  <c r="L2989" i="6" s="1"/>
  <c r="J2989" i="6" s="1"/>
  <c r="K2990" i="6" s="1"/>
  <c r="Q2990" i="6"/>
  <c r="P2990" i="6" s="1"/>
  <c r="N2990" i="6" s="1"/>
  <c r="O2991" i="6" s="1"/>
  <c r="Q2991" i="6" l="1"/>
  <c r="P2991" i="6" s="1"/>
  <c r="N2991" i="6" s="1"/>
  <c r="O2992" i="6" s="1"/>
  <c r="M2990" i="6"/>
  <c r="L2990" i="6" s="1"/>
  <c r="J2990" i="6" s="1"/>
  <c r="K2991" i="6" s="1"/>
  <c r="M2991" i="6" l="1"/>
  <c r="L2991" i="6" s="1"/>
  <c r="J2991" i="6" s="1"/>
  <c r="K2992" i="6" s="1"/>
  <c r="Q2992" i="6"/>
  <c r="P2992" i="6" s="1"/>
  <c r="N2992" i="6" s="1"/>
  <c r="O2993" i="6" s="1"/>
  <c r="Q2993" i="6" l="1"/>
  <c r="P2993" i="6" s="1"/>
  <c r="N2993" i="6" s="1"/>
  <c r="O2994" i="6" s="1"/>
  <c r="M2992" i="6"/>
  <c r="L2992" i="6" s="1"/>
  <c r="J2992" i="6" s="1"/>
  <c r="K2993" i="6" s="1"/>
  <c r="M2993" i="6" l="1"/>
  <c r="L2993" i="6" s="1"/>
  <c r="J2993" i="6" s="1"/>
  <c r="K2994" i="6" s="1"/>
  <c r="Q2994" i="6"/>
  <c r="P2994" i="6" s="1"/>
  <c r="N2994" i="6" s="1"/>
  <c r="O2995" i="6" s="1"/>
  <c r="Q2995" i="6" l="1"/>
  <c r="P2995" i="6" s="1"/>
  <c r="N2995" i="6" s="1"/>
  <c r="O2996" i="6" s="1"/>
  <c r="M2994" i="6"/>
  <c r="L2994" i="6" s="1"/>
  <c r="J2994" i="6" s="1"/>
  <c r="K2995" i="6" s="1"/>
  <c r="M2995" i="6" l="1"/>
  <c r="L2995" i="6" s="1"/>
  <c r="J2995" i="6" s="1"/>
  <c r="K2996" i="6" s="1"/>
  <c r="Q2996" i="6"/>
  <c r="P2996" i="6" s="1"/>
  <c r="N2996" i="6" s="1"/>
  <c r="O2997" i="6" s="1"/>
  <c r="Q2997" i="6" l="1"/>
  <c r="P2997" i="6" s="1"/>
  <c r="N2997" i="6" s="1"/>
  <c r="O2998" i="6" s="1"/>
  <c r="M2996" i="6"/>
  <c r="L2996" i="6" s="1"/>
  <c r="J2996" i="6" s="1"/>
  <c r="K2997" i="6" s="1"/>
  <c r="M2997" i="6" l="1"/>
  <c r="L2997" i="6" s="1"/>
  <c r="J2997" i="6" s="1"/>
  <c r="K2998" i="6" s="1"/>
  <c r="Q2998" i="6"/>
  <c r="P2998" i="6" s="1"/>
  <c r="N2998" i="6" s="1"/>
  <c r="O2999" i="6" s="1"/>
  <c r="Q2999" i="6" l="1"/>
  <c r="P2999" i="6" s="1"/>
  <c r="N2999" i="6" s="1"/>
  <c r="O3000" i="6" s="1"/>
  <c r="M2998" i="6"/>
  <c r="L2998" i="6" s="1"/>
  <c r="J2998" i="6" s="1"/>
  <c r="K2999" i="6" s="1"/>
  <c r="M2999" i="6" l="1"/>
  <c r="L2999" i="6" s="1"/>
  <c r="J2999" i="6" s="1"/>
  <c r="K3000" i="6" s="1"/>
  <c r="Q3000" i="6"/>
  <c r="P3000" i="6" s="1"/>
  <c r="N3000" i="6" s="1"/>
  <c r="O3001" i="6" s="1"/>
  <c r="Q3001" i="6" l="1"/>
  <c r="P3001" i="6" s="1"/>
  <c r="N3001" i="6" s="1"/>
  <c r="O3002" i="6" s="1"/>
  <c r="M3000" i="6"/>
  <c r="L3000" i="6" s="1"/>
  <c r="J3000" i="6" s="1"/>
  <c r="K3001" i="6" s="1"/>
  <c r="M3001" i="6" l="1"/>
  <c r="L3001" i="6" s="1"/>
  <c r="J3001" i="6" s="1"/>
  <c r="K3002" i="6" s="1"/>
  <c r="Q3002" i="6"/>
  <c r="P3002" i="6" s="1"/>
  <c r="N3002" i="6" s="1"/>
  <c r="O3003" i="6" s="1"/>
  <c r="M3002" i="6" l="1"/>
  <c r="L3002" i="6" s="1"/>
  <c r="J3002" i="6" s="1"/>
  <c r="K3003" i="6" s="1"/>
  <c r="Q3003" i="6"/>
  <c r="P3003" i="6" s="1"/>
  <c r="N3003" i="6" s="1"/>
  <c r="O3004" i="6" s="1"/>
  <c r="Q3004" i="6" l="1"/>
  <c r="P3004" i="6" s="1"/>
  <c r="N3004" i="6" s="1"/>
  <c r="O3005" i="6" s="1"/>
  <c r="M3003" i="6"/>
  <c r="L3003" i="6" s="1"/>
  <c r="J3003" i="6" s="1"/>
  <c r="K3004" i="6" s="1"/>
  <c r="M3004" i="6" l="1"/>
  <c r="L3004" i="6" s="1"/>
  <c r="J3004" i="6" s="1"/>
  <c r="K3005" i="6" s="1"/>
  <c r="Q3005" i="6"/>
  <c r="P3005" i="6" s="1"/>
  <c r="N3005" i="6" s="1"/>
  <c r="O3006" i="6" s="1"/>
  <c r="M3005" i="6" l="1"/>
  <c r="L3005" i="6" s="1"/>
  <c r="J3005" i="6" s="1"/>
  <c r="K3006" i="6" s="1"/>
  <c r="Q3006" i="6"/>
  <c r="P3006" i="6" s="1"/>
  <c r="N3006" i="6" s="1"/>
  <c r="O3007" i="6" s="1"/>
  <c r="Q3007" i="6" l="1"/>
  <c r="P3007" i="6" s="1"/>
  <c r="N3007" i="6" s="1"/>
  <c r="O3008" i="6" s="1"/>
  <c r="M3006" i="6"/>
  <c r="L3006" i="6" s="1"/>
  <c r="J3006" i="6" s="1"/>
  <c r="K3007" i="6" s="1"/>
  <c r="M3007" i="6" l="1"/>
  <c r="L3007" i="6" s="1"/>
  <c r="J3007" i="6" s="1"/>
  <c r="K3008" i="6" s="1"/>
  <c r="Q3008" i="6"/>
  <c r="P3008" i="6" s="1"/>
  <c r="N3008" i="6" s="1"/>
  <c r="O3009" i="6" s="1"/>
  <c r="Q3009" i="6" l="1"/>
  <c r="P3009" i="6" s="1"/>
  <c r="N3009" i="6" s="1"/>
  <c r="O3010" i="6" s="1"/>
  <c r="M3008" i="6"/>
  <c r="L3008" i="6" s="1"/>
  <c r="J3008" i="6" s="1"/>
  <c r="K3009" i="6" s="1"/>
  <c r="M3009" i="6" l="1"/>
  <c r="L3009" i="6" s="1"/>
  <c r="J3009" i="6" s="1"/>
  <c r="K3010" i="6" s="1"/>
  <c r="Q3010" i="6"/>
  <c r="P3010" i="6" s="1"/>
  <c r="N3010" i="6" s="1"/>
  <c r="O3011" i="6" s="1"/>
  <c r="Q3011" i="6" l="1"/>
  <c r="P3011" i="6" s="1"/>
  <c r="N3011" i="6" s="1"/>
  <c r="O3012" i="6" s="1"/>
  <c r="M3010" i="6"/>
  <c r="L3010" i="6" s="1"/>
  <c r="J3010" i="6" s="1"/>
  <c r="K3011" i="6" s="1"/>
  <c r="M3011" i="6" l="1"/>
  <c r="L3011" i="6" s="1"/>
  <c r="J3011" i="6" s="1"/>
  <c r="K3012" i="6" s="1"/>
  <c r="Q3012" i="6"/>
  <c r="P3012" i="6" s="1"/>
  <c r="N3012" i="6" s="1"/>
  <c r="O3013" i="6" s="1"/>
  <c r="Q3013" i="6" l="1"/>
  <c r="P3013" i="6" s="1"/>
  <c r="N3013" i="6" s="1"/>
  <c r="O3014" i="6" s="1"/>
  <c r="M3012" i="6"/>
  <c r="L3012" i="6" s="1"/>
  <c r="J3012" i="6" s="1"/>
  <c r="K3013" i="6" s="1"/>
  <c r="M3013" i="6" l="1"/>
  <c r="L3013" i="6" s="1"/>
  <c r="J3013" i="6" s="1"/>
  <c r="K3014" i="6" s="1"/>
  <c r="Q3014" i="6"/>
  <c r="P3014" i="6" s="1"/>
  <c r="N3014" i="6" s="1"/>
  <c r="O3015" i="6" s="1"/>
  <c r="Q3015" i="6" l="1"/>
  <c r="P3015" i="6" s="1"/>
  <c r="N3015" i="6" s="1"/>
  <c r="O3016" i="6" s="1"/>
  <c r="M3014" i="6"/>
  <c r="L3014" i="6" s="1"/>
  <c r="J3014" i="6" s="1"/>
  <c r="K3015" i="6" s="1"/>
  <c r="Q3016" i="6" l="1"/>
  <c r="P3016" i="6" s="1"/>
  <c r="N3016" i="6" s="1"/>
  <c r="O3017" i="6" s="1"/>
  <c r="M3015" i="6"/>
  <c r="L3015" i="6" s="1"/>
  <c r="J3015" i="6" s="1"/>
  <c r="K3016" i="6" s="1"/>
  <c r="M3016" i="6" l="1"/>
  <c r="L3016" i="6" s="1"/>
  <c r="J3016" i="6" s="1"/>
  <c r="K3017" i="6" s="1"/>
  <c r="Q3017" i="6"/>
  <c r="P3017" i="6" s="1"/>
  <c r="N3017" i="6" s="1"/>
  <c r="O3018" i="6" s="1"/>
  <c r="Q3018" i="6" l="1"/>
  <c r="P3018" i="6" s="1"/>
  <c r="N3018" i="6" s="1"/>
  <c r="O3019" i="6" s="1"/>
  <c r="M3017" i="6"/>
  <c r="L3017" i="6" s="1"/>
  <c r="J3017" i="6" s="1"/>
  <c r="K3018" i="6" s="1"/>
  <c r="Q3019" i="6" l="1"/>
  <c r="P3019" i="6" s="1"/>
  <c r="N3019" i="6" s="1"/>
  <c r="O3020" i="6" s="1"/>
  <c r="M3018" i="6"/>
  <c r="L3018" i="6" s="1"/>
  <c r="J3018" i="6" s="1"/>
  <c r="K3019" i="6" s="1"/>
  <c r="M3019" i="6" l="1"/>
  <c r="L3019" i="6" s="1"/>
  <c r="J3019" i="6" s="1"/>
  <c r="K3020" i="6" s="1"/>
  <c r="Q3020" i="6"/>
  <c r="P3020" i="6" s="1"/>
  <c r="N3020" i="6" s="1"/>
  <c r="O3021" i="6" s="1"/>
  <c r="Q3021" i="6" l="1"/>
  <c r="P3021" i="6" s="1"/>
  <c r="N3021" i="6" s="1"/>
  <c r="O3022" i="6" s="1"/>
  <c r="M3020" i="6"/>
  <c r="L3020" i="6" s="1"/>
  <c r="J3020" i="6" s="1"/>
  <c r="K3021" i="6" s="1"/>
  <c r="M3021" i="6" l="1"/>
  <c r="L3021" i="6" s="1"/>
  <c r="J3021" i="6" s="1"/>
  <c r="K3022" i="6" s="1"/>
  <c r="Q3022" i="6"/>
  <c r="P3022" i="6" s="1"/>
  <c r="N3022" i="6" s="1"/>
  <c r="O3023" i="6" s="1"/>
  <c r="Q3023" i="6" l="1"/>
  <c r="P3023" i="6" s="1"/>
  <c r="N3023" i="6" s="1"/>
  <c r="O3024" i="6" s="1"/>
  <c r="M3022" i="6"/>
  <c r="L3022" i="6" s="1"/>
  <c r="J3022" i="6" s="1"/>
  <c r="K3023" i="6" s="1"/>
  <c r="M3023" i="6" l="1"/>
  <c r="L3023" i="6" s="1"/>
  <c r="J3023" i="6" s="1"/>
  <c r="K3024" i="6" s="1"/>
  <c r="Q3024" i="6"/>
  <c r="P3024" i="6" s="1"/>
  <c r="N3024" i="6" s="1"/>
  <c r="O3025" i="6" s="1"/>
  <c r="Q3025" i="6" l="1"/>
  <c r="P3025" i="6" s="1"/>
  <c r="N3025" i="6" s="1"/>
  <c r="O3026" i="6" s="1"/>
  <c r="M3024" i="6"/>
  <c r="L3024" i="6" s="1"/>
  <c r="J3024" i="6" s="1"/>
  <c r="K3025" i="6" s="1"/>
  <c r="M3025" i="6" l="1"/>
  <c r="L3025" i="6" s="1"/>
  <c r="J3025" i="6" s="1"/>
  <c r="K3026" i="6" s="1"/>
  <c r="Q3026" i="6"/>
  <c r="P3026" i="6" s="1"/>
  <c r="N3026" i="6" s="1"/>
  <c r="O3027" i="6" s="1"/>
  <c r="Q3027" i="6" l="1"/>
  <c r="P3027" i="6" s="1"/>
  <c r="N3027" i="6" s="1"/>
  <c r="O3028" i="6" s="1"/>
  <c r="M3026" i="6"/>
  <c r="L3026" i="6" s="1"/>
  <c r="J3026" i="6" s="1"/>
  <c r="K3027" i="6" s="1"/>
  <c r="M3027" i="6" l="1"/>
  <c r="L3027" i="6" s="1"/>
  <c r="J3027" i="6" s="1"/>
  <c r="K3028" i="6" s="1"/>
  <c r="Q3028" i="6"/>
  <c r="P3028" i="6" s="1"/>
  <c r="N3028" i="6" s="1"/>
  <c r="O3029" i="6" s="1"/>
  <c r="Q3029" i="6" l="1"/>
  <c r="P3029" i="6" s="1"/>
  <c r="N3029" i="6" s="1"/>
  <c r="O3030" i="6" s="1"/>
  <c r="M3028" i="6"/>
  <c r="L3028" i="6" s="1"/>
  <c r="J3028" i="6" s="1"/>
  <c r="K3029" i="6" s="1"/>
  <c r="Q3030" i="6" l="1"/>
  <c r="P3030" i="6" s="1"/>
  <c r="N3030" i="6" s="1"/>
  <c r="O3031" i="6" s="1"/>
  <c r="M3029" i="6"/>
  <c r="L3029" i="6" s="1"/>
  <c r="J3029" i="6" s="1"/>
  <c r="K3030" i="6" s="1"/>
  <c r="M3030" i="6" l="1"/>
  <c r="L3030" i="6" s="1"/>
  <c r="J3030" i="6" s="1"/>
  <c r="K3031" i="6" s="1"/>
  <c r="Q3031" i="6"/>
  <c r="P3031" i="6" s="1"/>
  <c r="N3031" i="6" s="1"/>
  <c r="O3032" i="6" s="1"/>
  <c r="Q3032" i="6" l="1"/>
  <c r="P3032" i="6" s="1"/>
  <c r="N3032" i="6" s="1"/>
  <c r="O3033" i="6" s="1"/>
  <c r="M3031" i="6"/>
  <c r="L3031" i="6" s="1"/>
  <c r="J3031" i="6" s="1"/>
  <c r="K3032" i="6" s="1"/>
  <c r="M3032" i="6" l="1"/>
  <c r="L3032" i="6" s="1"/>
  <c r="J3032" i="6" s="1"/>
  <c r="K3033" i="6" s="1"/>
  <c r="Q3033" i="6"/>
  <c r="P3033" i="6" s="1"/>
  <c r="N3033" i="6" s="1"/>
  <c r="O3034" i="6" s="1"/>
  <c r="Q3034" i="6" l="1"/>
  <c r="P3034" i="6" s="1"/>
  <c r="N3034" i="6" s="1"/>
  <c r="O3035" i="6" s="1"/>
  <c r="M3033" i="6"/>
  <c r="L3033" i="6" s="1"/>
  <c r="J3033" i="6" s="1"/>
  <c r="K3034" i="6" s="1"/>
  <c r="M3034" i="6" l="1"/>
  <c r="L3034" i="6" s="1"/>
  <c r="J3034" i="6" s="1"/>
  <c r="K3035" i="6" s="1"/>
  <c r="Q3035" i="6"/>
  <c r="P3035" i="6" s="1"/>
  <c r="N3035" i="6" s="1"/>
  <c r="O3036" i="6" s="1"/>
  <c r="Q3036" i="6" l="1"/>
  <c r="P3036" i="6" s="1"/>
  <c r="N3036" i="6" s="1"/>
  <c r="O3037" i="6" s="1"/>
  <c r="M3035" i="6"/>
  <c r="L3035" i="6" s="1"/>
  <c r="J3035" i="6" s="1"/>
  <c r="K3036" i="6" s="1"/>
  <c r="M3036" i="6" l="1"/>
  <c r="L3036" i="6" s="1"/>
  <c r="J3036" i="6" s="1"/>
  <c r="K3037" i="6" s="1"/>
  <c r="Q3037" i="6"/>
  <c r="P3037" i="6" s="1"/>
  <c r="N3037" i="6" s="1"/>
  <c r="O3038" i="6" s="1"/>
  <c r="Q3038" i="6" l="1"/>
  <c r="P3038" i="6" s="1"/>
  <c r="N3038" i="6" s="1"/>
  <c r="O3039" i="6" s="1"/>
  <c r="M3037" i="6"/>
  <c r="L3037" i="6" s="1"/>
  <c r="J3037" i="6" s="1"/>
  <c r="K3038" i="6" s="1"/>
  <c r="M3038" i="6" l="1"/>
  <c r="L3038" i="6" s="1"/>
  <c r="J3038" i="6" s="1"/>
  <c r="K3039" i="6" s="1"/>
  <c r="Q3039" i="6"/>
  <c r="P3039" i="6" s="1"/>
  <c r="N3039" i="6" s="1"/>
  <c r="O3040" i="6" s="1"/>
  <c r="Q3040" i="6" l="1"/>
  <c r="P3040" i="6" s="1"/>
  <c r="N3040" i="6" s="1"/>
  <c r="O3041" i="6" s="1"/>
  <c r="M3039" i="6"/>
  <c r="L3039" i="6" s="1"/>
  <c r="J3039" i="6" s="1"/>
  <c r="K3040" i="6" s="1"/>
  <c r="M3040" i="6" l="1"/>
  <c r="L3040" i="6" s="1"/>
  <c r="J3040" i="6" s="1"/>
  <c r="K3041" i="6" s="1"/>
  <c r="Q3041" i="6"/>
  <c r="P3041" i="6" s="1"/>
  <c r="N3041" i="6" s="1"/>
  <c r="O3042" i="6" s="1"/>
  <c r="Q3042" i="6" l="1"/>
  <c r="P3042" i="6" s="1"/>
  <c r="N3042" i="6" s="1"/>
  <c r="O3043" i="6" s="1"/>
  <c r="M3041" i="6"/>
  <c r="L3041" i="6" s="1"/>
  <c r="J3041" i="6" s="1"/>
  <c r="K3042" i="6" s="1"/>
  <c r="M3042" i="6" l="1"/>
  <c r="L3042" i="6" s="1"/>
  <c r="J3042" i="6" s="1"/>
  <c r="K3043" i="6" s="1"/>
  <c r="Q3043" i="6"/>
  <c r="P3043" i="6" s="1"/>
  <c r="N3043" i="6" s="1"/>
  <c r="O3044" i="6" s="1"/>
  <c r="Q3044" i="6" l="1"/>
  <c r="P3044" i="6" s="1"/>
  <c r="N3044" i="6" s="1"/>
  <c r="O3045" i="6" s="1"/>
  <c r="M3043" i="6"/>
  <c r="L3043" i="6" s="1"/>
  <c r="J3043" i="6" s="1"/>
  <c r="K3044" i="6" s="1"/>
  <c r="M3044" i="6" l="1"/>
  <c r="L3044" i="6" s="1"/>
  <c r="J3044" i="6" s="1"/>
  <c r="K3045" i="6" s="1"/>
  <c r="Q3045" i="6"/>
  <c r="P3045" i="6" s="1"/>
  <c r="N3045" i="6" s="1"/>
  <c r="O3046" i="6" s="1"/>
  <c r="Q3046" i="6" l="1"/>
  <c r="P3046" i="6" s="1"/>
  <c r="N3046" i="6" s="1"/>
  <c r="O3047" i="6" s="1"/>
  <c r="M3045" i="6"/>
  <c r="L3045" i="6" s="1"/>
  <c r="J3045" i="6" s="1"/>
  <c r="K3046" i="6" s="1"/>
  <c r="M3046" i="6" l="1"/>
  <c r="L3046" i="6" s="1"/>
  <c r="J3046" i="6" s="1"/>
  <c r="K3047" i="6" s="1"/>
  <c r="Q3047" i="6"/>
  <c r="P3047" i="6" s="1"/>
  <c r="N3047" i="6" s="1"/>
  <c r="O3048" i="6" s="1"/>
  <c r="Q3048" i="6" l="1"/>
  <c r="P3048" i="6" s="1"/>
  <c r="N3048" i="6" s="1"/>
  <c r="O3049" i="6" s="1"/>
  <c r="M3047" i="6"/>
  <c r="L3047" i="6" s="1"/>
  <c r="J3047" i="6" s="1"/>
  <c r="K3048" i="6" s="1"/>
  <c r="M3048" i="6" l="1"/>
  <c r="L3048" i="6" s="1"/>
  <c r="J3048" i="6" s="1"/>
  <c r="K3049" i="6" s="1"/>
  <c r="Q3049" i="6"/>
  <c r="P3049" i="6" s="1"/>
  <c r="N3049" i="6" s="1"/>
  <c r="O3050" i="6" s="1"/>
  <c r="Q3050" i="6" l="1"/>
  <c r="P3050" i="6" s="1"/>
  <c r="N3050" i="6" s="1"/>
  <c r="O3051" i="6" s="1"/>
  <c r="M3049" i="6"/>
  <c r="L3049" i="6" s="1"/>
  <c r="J3049" i="6" s="1"/>
  <c r="K3050" i="6" s="1"/>
  <c r="M3050" i="6" l="1"/>
  <c r="L3050" i="6" s="1"/>
  <c r="J3050" i="6" s="1"/>
  <c r="K3051" i="6" s="1"/>
  <c r="Q3051" i="6"/>
  <c r="P3051" i="6" s="1"/>
  <c r="N3051" i="6" s="1"/>
  <c r="O3052" i="6" s="1"/>
  <c r="Q3052" i="6" l="1"/>
  <c r="P3052" i="6" s="1"/>
  <c r="N3052" i="6" s="1"/>
  <c r="O3053" i="6" s="1"/>
  <c r="M3051" i="6"/>
  <c r="L3051" i="6" s="1"/>
  <c r="J3051" i="6" s="1"/>
  <c r="K3052" i="6" s="1"/>
  <c r="M3052" i="6" l="1"/>
  <c r="L3052" i="6" s="1"/>
  <c r="J3052" i="6" s="1"/>
  <c r="K3053" i="6" s="1"/>
  <c r="Q3053" i="6"/>
  <c r="P3053" i="6" s="1"/>
  <c r="N3053" i="6" s="1"/>
  <c r="O3054" i="6" s="1"/>
  <c r="Q3054" i="6" l="1"/>
  <c r="P3054" i="6" s="1"/>
  <c r="N3054" i="6" s="1"/>
  <c r="O3055" i="6" s="1"/>
  <c r="M3053" i="6"/>
  <c r="L3053" i="6" s="1"/>
  <c r="J3053" i="6" s="1"/>
  <c r="K3054" i="6" s="1"/>
  <c r="M3054" i="6" l="1"/>
  <c r="L3054" i="6" s="1"/>
  <c r="J3054" i="6" s="1"/>
  <c r="K3055" i="6" s="1"/>
  <c r="Q3055" i="6"/>
  <c r="P3055" i="6" s="1"/>
  <c r="N3055" i="6" s="1"/>
  <c r="O3056" i="6" s="1"/>
  <c r="Q3056" i="6" l="1"/>
  <c r="P3056" i="6" s="1"/>
  <c r="N3056" i="6" s="1"/>
  <c r="O3057" i="6" s="1"/>
  <c r="M3055" i="6"/>
  <c r="L3055" i="6" s="1"/>
  <c r="J3055" i="6" s="1"/>
  <c r="K3056" i="6" s="1"/>
  <c r="M3056" i="6" l="1"/>
  <c r="L3056" i="6" s="1"/>
  <c r="J3056" i="6" s="1"/>
  <c r="K3057" i="6" s="1"/>
  <c r="Q3057" i="6"/>
  <c r="P3057" i="6" s="1"/>
  <c r="N3057" i="6" s="1"/>
  <c r="O3058" i="6" s="1"/>
  <c r="Q3058" i="6" l="1"/>
  <c r="P3058" i="6" s="1"/>
  <c r="N3058" i="6" s="1"/>
  <c r="O3059" i="6" s="1"/>
  <c r="M3057" i="6"/>
  <c r="L3057" i="6" s="1"/>
  <c r="J3057" i="6" s="1"/>
  <c r="K3058" i="6" s="1"/>
  <c r="M3058" i="6" l="1"/>
  <c r="L3058" i="6" s="1"/>
  <c r="J3058" i="6" s="1"/>
  <c r="K3059" i="6" s="1"/>
  <c r="Q3059" i="6"/>
  <c r="P3059" i="6" s="1"/>
  <c r="N3059" i="6" s="1"/>
  <c r="O3060" i="6" s="1"/>
  <c r="Q3060" i="6" l="1"/>
  <c r="P3060" i="6" s="1"/>
  <c r="N3060" i="6" s="1"/>
  <c r="O3061" i="6" s="1"/>
  <c r="M3059" i="6"/>
  <c r="L3059" i="6" s="1"/>
  <c r="J3059" i="6" s="1"/>
  <c r="K3060" i="6" s="1"/>
  <c r="M3060" i="6" l="1"/>
  <c r="L3060" i="6" s="1"/>
  <c r="J3060" i="6" s="1"/>
  <c r="K3061" i="6" s="1"/>
  <c r="Q3061" i="6"/>
  <c r="P3061" i="6" s="1"/>
  <c r="N3061" i="6" s="1"/>
  <c r="O3062" i="6" s="1"/>
  <c r="Q3062" i="6" l="1"/>
  <c r="P3062" i="6" s="1"/>
  <c r="N3062" i="6" s="1"/>
  <c r="O3063" i="6" s="1"/>
  <c r="M3061" i="6"/>
  <c r="L3061" i="6" s="1"/>
  <c r="J3061" i="6" s="1"/>
  <c r="K3062" i="6" s="1"/>
  <c r="M3062" i="6" l="1"/>
  <c r="L3062" i="6" s="1"/>
  <c r="J3062" i="6" s="1"/>
  <c r="K3063" i="6" s="1"/>
  <c r="Q3063" i="6"/>
  <c r="P3063" i="6" s="1"/>
  <c r="N3063" i="6" s="1"/>
  <c r="O3064" i="6" s="1"/>
  <c r="Q3064" i="6" l="1"/>
  <c r="P3064" i="6" s="1"/>
  <c r="N3064" i="6" s="1"/>
  <c r="O3065" i="6" s="1"/>
  <c r="M3063" i="6"/>
  <c r="L3063" i="6" s="1"/>
  <c r="J3063" i="6" s="1"/>
  <c r="K3064" i="6" s="1"/>
  <c r="M3064" i="6" l="1"/>
  <c r="L3064" i="6" s="1"/>
  <c r="J3064" i="6" s="1"/>
  <c r="K3065" i="6" s="1"/>
  <c r="Q3065" i="6"/>
  <c r="P3065" i="6" s="1"/>
  <c r="N3065" i="6" s="1"/>
  <c r="O3066" i="6" s="1"/>
  <c r="Q3066" i="6" l="1"/>
  <c r="P3066" i="6" s="1"/>
  <c r="N3066" i="6" s="1"/>
  <c r="O3067" i="6" s="1"/>
  <c r="M3065" i="6"/>
  <c r="L3065" i="6" s="1"/>
  <c r="J3065" i="6" s="1"/>
  <c r="K3066" i="6" s="1"/>
  <c r="M3066" i="6" l="1"/>
  <c r="L3066" i="6" s="1"/>
  <c r="J3066" i="6" s="1"/>
  <c r="K3067" i="6" s="1"/>
  <c r="Q3067" i="6"/>
  <c r="P3067" i="6" s="1"/>
  <c r="N3067" i="6" s="1"/>
  <c r="O3068" i="6" s="1"/>
  <c r="Q3068" i="6" l="1"/>
  <c r="P3068" i="6" s="1"/>
  <c r="N3068" i="6" s="1"/>
  <c r="O3069" i="6" s="1"/>
  <c r="M3067" i="6"/>
  <c r="L3067" i="6" s="1"/>
  <c r="J3067" i="6" s="1"/>
  <c r="K3068" i="6" s="1"/>
  <c r="M3068" i="6" l="1"/>
  <c r="L3068" i="6" s="1"/>
  <c r="J3068" i="6" s="1"/>
  <c r="K3069" i="6" s="1"/>
  <c r="Q3069" i="6"/>
  <c r="P3069" i="6" s="1"/>
  <c r="N3069" i="6" s="1"/>
  <c r="O3070" i="6" s="1"/>
  <c r="Q3070" i="6" l="1"/>
  <c r="P3070" i="6" s="1"/>
  <c r="N3070" i="6" s="1"/>
  <c r="O3071" i="6" s="1"/>
  <c r="M3069" i="6"/>
  <c r="L3069" i="6" s="1"/>
  <c r="J3069" i="6" s="1"/>
  <c r="K3070" i="6" s="1"/>
  <c r="M3070" i="6" l="1"/>
  <c r="L3070" i="6" s="1"/>
  <c r="J3070" i="6" s="1"/>
  <c r="K3071" i="6" s="1"/>
  <c r="Q3071" i="6"/>
  <c r="P3071" i="6" s="1"/>
  <c r="N3071" i="6" s="1"/>
  <c r="O3072" i="6" s="1"/>
  <c r="Q3072" i="6" l="1"/>
  <c r="P3072" i="6" s="1"/>
  <c r="N3072" i="6" s="1"/>
  <c r="O3073" i="6" s="1"/>
  <c r="M3071" i="6"/>
  <c r="L3071" i="6" s="1"/>
  <c r="J3071" i="6" s="1"/>
  <c r="K3072" i="6" s="1"/>
  <c r="M3072" i="6" l="1"/>
  <c r="L3072" i="6" s="1"/>
  <c r="J3072" i="6" s="1"/>
  <c r="K3073" i="6" s="1"/>
  <c r="Q3073" i="6"/>
  <c r="P3073" i="6" s="1"/>
  <c r="N3073" i="6" s="1"/>
  <c r="O3074" i="6" s="1"/>
  <c r="Q3074" i="6" l="1"/>
  <c r="P3074" i="6" s="1"/>
  <c r="N3074" i="6" s="1"/>
  <c r="O3075" i="6" s="1"/>
  <c r="M3073" i="6"/>
  <c r="L3073" i="6" s="1"/>
  <c r="J3073" i="6" s="1"/>
  <c r="K3074" i="6" s="1"/>
  <c r="M3074" i="6" l="1"/>
  <c r="L3074" i="6" s="1"/>
  <c r="J3074" i="6" s="1"/>
  <c r="K3075" i="6" s="1"/>
  <c r="Q3075" i="6"/>
  <c r="P3075" i="6" s="1"/>
  <c r="N3075" i="6" s="1"/>
  <c r="O3076" i="6" s="1"/>
  <c r="Q3076" i="6" l="1"/>
  <c r="P3076" i="6" s="1"/>
  <c r="N3076" i="6" s="1"/>
  <c r="O3077" i="6" s="1"/>
  <c r="M3075" i="6"/>
  <c r="L3075" i="6" s="1"/>
  <c r="J3075" i="6" s="1"/>
  <c r="K3076" i="6" s="1"/>
  <c r="M3076" i="6" l="1"/>
  <c r="L3076" i="6" s="1"/>
  <c r="J3076" i="6" s="1"/>
  <c r="K3077" i="6" s="1"/>
  <c r="Q3077" i="6"/>
  <c r="P3077" i="6" s="1"/>
  <c r="N3077" i="6" s="1"/>
  <c r="O3078" i="6" s="1"/>
  <c r="Q3078" i="6" l="1"/>
  <c r="P3078" i="6" s="1"/>
  <c r="N3078" i="6" s="1"/>
  <c r="O3079" i="6" s="1"/>
  <c r="M3077" i="6"/>
  <c r="L3077" i="6" s="1"/>
  <c r="J3077" i="6" s="1"/>
  <c r="K3078" i="6" s="1"/>
  <c r="M3078" i="6" l="1"/>
  <c r="L3078" i="6" s="1"/>
  <c r="J3078" i="6" s="1"/>
  <c r="K3079" i="6" s="1"/>
  <c r="Q3079" i="6"/>
  <c r="P3079" i="6" s="1"/>
  <c r="N3079" i="6" s="1"/>
  <c r="O3080" i="6" s="1"/>
  <c r="Q3080" i="6" l="1"/>
  <c r="P3080" i="6" s="1"/>
  <c r="N3080" i="6" s="1"/>
  <c r="O3081" i="6" s="1"/>
  <c r="M3079" i="6"/>
  <c r="L3079" i="6" s="1"/>
  <c r="J3079" i="6" s="1"/>
  <c r="K3080" i="6" s="1"/>
  <c r="M3080" i="6" l="1"/>
  <c r="L3080" i="6" s="1"/>
  <c r="J3080" i="6" s="1"/>
  <c r="K3081" i="6" s="1"/>
  <c r="Q3081" i="6"/>
  <c r="P3081" i="6" s="1"/>
  <c r="N3081" i="6" s="1"/>
  <c r="O3082" i="6" s="1"/>
  <c r="Q3082" i="6" l="1"/>
  <c r="P3082" i="6" s="1"/>
  <c r="N3082" i="6" s="1"/>
  <c r="O3083" i="6" s="1"/>
  <c r="M3081" i="6"/>
  <c r="L3081" i="6" s="1"/>
  <c r="J3081" i="6" s="1"/>
  <c r="K3082" i="6" s="1"/>
  <c r="M3082" i="6" l="1"/>
  <c r="L3082" i="6" s="1"/>
  <c r="J3082" i="6" s="1"/>
  <c r="K3083" i="6" s="1"/>
  <c r="Q3083" i="6"/>
  <c r="P3083" i="6" s="1"/>
  <c r="N3083" i="6" s="1"/>
  <c r="O3084" i="6" s="1"/>
  <c r="Q3084" i="6" l="1"/>
  <c r="P3084" i="6" s="1"/>
  <c r="N3084" i="6" s="1"/>
  <c r="O3085" i="6" s="1"/>
  <c r="M3083" i="6"/>
  <c r="L3083" i="6" s="1"/>
  <c r="J3083" i="6" s="1"/>
  <c r="K3084" i="6" s="1"/>
  <c r="M3084" i="6" l="1"/>
  <c r="L3084" i="6" s="1"/>
  <c r="J3084" i="6" s="1"/>
  <c r="K3085" i="6" s="1"/>
  <c r="Q3085" i="6"/>
  <c r="P3085" i="6" s="1"/>
  <c r="N3085" i="6" s="1"/>
  <c r="O3086" i="6" s="1"/>
  <c r="Q3086" i="6" l="1"/>
  <c r="P3086" i="6" s="1"/>
  <c r="N3086" i="6" s="1"/>
  <c r="O3087" i="6" s="1"/>
  <c r="M3085" i="6"/>
  <c r="L3085" i="6" s="1"/>
  <c r="J3085" i="6" s="1"/>
  <c r="K3086" i="6" s="1"/>
  <c r="M3086" i="6" l="1"/>
  <c r="L3086" i="6" s="1"/>
  <c r="J3086" i="6" s="1"/>
  <c r="K3087" i="6" s="1"/>
  <c r="Q3087" i="6"/>
  <c r="P3087" i="6" s="1"/>
  <c r="N3087" i="6" s="1"/>
  <c r="O3088" i="6" s="1"/>
  <c r="M3087" i="6" l="1"/>
  <c r="L3087" i="6" s="1"/>
  <c r="J3087" i="6" s="1"/>
  <c r="K3088" i="6" s="1"/>
  <c r="Q3088" i="6"/>
  <c r="P3088" i="6" s="1"/>
  <c r="N3088" i="6" s="1"/>
  <c r="O3089" i="6" s="1"/>
  <c r="Q3089" i="6" l="1"/>
  <c r="P3089" i="6" s="1"/>
  <c r="N3089" i="6" s="1"/>
  <c r="O3090" i="6" s="1"/>
  <c r="M3088" i="6"/>
  <c r="L3088" i="6" s="1"/>
  <c r="J3088" i="6" s="1"/>
  <c r="K3089" i="6" s="1"/>
  <c r="Q3090" i="6" l="1"/>
  <c r="P3090" i="6" s="1"/>
  <c r="N3090" i="6" s="1"/>
  <c r="O3091" i="6" s="1"/>
  <c r="M3089" i="6"/>
  <c r="L3089" i="6" s="1"/>
  <c r="J3089" i="6" s="1"/>
  <c r="K3090" i="6" s="1"/>
  <c r="M3090" i="6" l="1"/>
  <c r="L3090" i="6" s="1"/>
  <c r="J3090" i="6" s="1"/>
  <c r="K3091" i="6" s="1"/>
  <c r="Q3091" i="6"/>
  <c r="P3091" i="6" s="1"/>
  <c r="N3091" i="6" s="1"/>
  <c r="O3092" i="6" s="1"/>
  <c r="Q3092" i="6" l="1"/>
  <c r="P3092" i="6" s="1"/>
  <c r="N3092" i="6" s="1"/>
  <c r="O3093" i="6" s="1"/>
  <c r="M3091" i="6"/>
  <c r="L3091" i="6" s="1"/>
  <c r="J3091" i="6" s="1"/>
  <c r="K3092" i="6" s="1"/>
  <c r="M3092" i="6" l="1"/>
  <c r="L3092" i="6" s="1"/>
  <c r="J3092" i="6" s="1"/>
  <c r="K3093" i="6" s="1"/>
  <c r="Q3093" i="6"/>
  <c r="P3093" i="6" s="1"/>
  <c r="N3093" i="6" s="1"/>
  <c r="O3094" i="6" s="1"/>
  <c r="Q3094" i="6" l="1"/>
  <c r="P3094" i="6" s="1"/>
  <c r="N3094" i="6" s="1"/>
  <c r="O3095" i="6" s="1"/>
  <c r="M3093" i="6"/>
  <c r="L3093" i="6" s="1"/>
  <c r="J3093" i="6" s="1"/>
  <c r="K3094" i="6" s="1"/>
  <c r="M3094" i="6" l="1"/>
  <c r="L3094" i="6" s="1"/>
  <c r="J3094" i="6" s="1"/>
  <c r="K3095" i="6" s="1"/>
  <c r="Q3095" i="6"/>
  <c r="P3095" i="6" s="1"/>
  <c r="N3095" i="6" s="1"/>
  <c r="O3096" i="6" s="1"/>
  <c r="Q3096" i="6" l="1"/>
  <c r="P3096" i="6" s="1"/>
  <c r="N3096" i="6" s="1"/>
  <c r="O3097" i="6" s="1"/>
  <c r="M3095" i="6"/>
  <c r="L3095" i="6" s="1"/>
  <c r="J3095" i="6" s="1"/>
  <c r="K3096" i="6" s="1"/>
  <c r="Q3097" i="6" l="1"/>
  <c r="P3097" i="6" s="1"/>
  <c r="N3097" i="6" s="1"/>
  <c r="O3098" i="6" s="1"/>
  <c r="M3096" i="6"/>
  <c r="L3096" i="6" s="1"/>
  <c r="J3096" i="6" s="1"/>
  <c r="K3097" i="6" s="1"/>
  <c r="M3097" i="6" l="1"/>
  <c r="L3097" i="6" s="1"/>
  <c r="J3097" i="6" s="1"/>
  <c r="K3098" i="6" s="1"/>
  <c r="Q3098" i="6"/>
  <c r="P3098" i="6" s="1"/>
  <c r="N3098" i="6" s="1"/>
  <c r="O3099" i="6" s="1"/>
  <c r="Q3099" i="6" l="1"/>
  <c r="P3099" i="6" s="1"/>
  <c r="N3099" i="6" s="1"/>
  <c r="O3100" i="6" s="1"/>
  <c r="M3098" i="6"/>
  <c r="L3098" i="6" s="1"/>
  <c r="J3098" i="6" s="1"/>
  <c r="K3099" i="6" s="1"/>
  <c r="Q3100" i="6" l="1"/>
  <c r="P3100" i="6" s="1"/>
  <c r="N3100" i="6" s="1"/>
  <c r="O3101" i="6" s="1"/>
  <c r="M3099" i="6"/>
  <c r="L3099" i="6" s="1"/>
  <c r="J3099" i="6" s="1"/>
  <c r="K3100" i="6" s="1"/>
  <c r="M3100" i="6" l="1"/>
  <c r="L3100" i="6" s="1"/>
  <c r="J3100" i="6" s="1"/>
  <c r="K3101" i="6" s="1"/>
  <c r="Q3101" i="6"/>
  <c r="P3101" i="6" s="1"/>
  <c r="N3101" i="6" s="1"/>
  <c r="O3102" i="6" s="1"/>
  <c r="Q3102" i="6" l="1"/>
  <c r="P3102" i="6" s="1"/>
  <c r="N3102" i="6" s="1"/>
  <c r="O3103" i="6" s="1"/>
  <c r="M3101" i="6"/>
  <c r="L3101" i="6" s="1"/>
  <c r="J3101" i="6" s="1"/>
  <c r="K3102" i="6" s="1"/>
  <c r="M3102" i="6" l="1"/>
  <c r="L3102" i="6" s="1"/>
  <c r="J3102" i="6" s="1"/>
  <c r="K3103" i="6" s="1"/>
  <c r="Q3103" i="6"/>
  <c r="P3103" i="6" s="1"/>
  <c r="N3103" i="6" s="1"/>
  <c r="O3104" i="6" s="1"/>
  <c r="Q3104" i="6" l="1"/>
  <c r="P3104" i="6" s="1"/>
  <c r="N3104" i="6" s="1"/>
  <c r="O3105" i="6" s="1"/>
  <c r="M3103" i="6"/>
  <c r="L3103" i="6" s="1"/>
  <c r="J3103" i="6" s="1"/>
  <c r="K3104" i="6" s="1"/>
  <c r="Q3105" i="6" l="1"/>
  <c r="P3105" i="6" s="1"/>
  <c r="N3105" i="6" s="1"/>
  <c r="O3106" i="6" s="1"/>
  <c r="M3104" i="6"/>
  <c r="L3104" i="6" s="1"/>
  <c r="J3104" i="6" s="1"/>
  <c r="K3105" i="6" s="1"/>
  <c r="M3105" i="6" l="1"/>
  <c r="L3105" i="6" s="1"/>
  <c r="J3105" i="6" s="1"/>
  <c r="K3106" i="6" s="1"/>
  <c r="Q3106" i="6"/>
  <c r="P3106" i="6" s="1"/>
  <c r="N3106" i="6" s="1"/>
  <c r="O3107" i="6" s="1"/>
  <c r="M3106" i="6" l="1"/>
  <c r="L3106" i="6" s="1"/>
  <c r="J3106" i="6" s="1"/>
  <c r="K3107" i="6" s="1"/>
  <c r="Q3107" i="6"/>
  <c r="P3107" i="6" s="1"/>
  <c r="N3107" i="6" s="1"/>
  <c r="O3108" i="6" s="1"/>
  <c r="Q3108" i="6" l="1"/>
  <c r="P3108" i="6" s="1"/>
  <c r="N3108" i="6" s="1"/>
  <c r="O3109" i="6" s="1"/>
  <c r="M3107" i="6"/>
  <c r="L3107" i="6" s="1"/>
  <c r="J3107" i="6" s="1"/>
  <c r="K3108" i="6" s="1"/>
  <c r="Q3109" i="6" l="1"/>
  <c r="P3109" i="6" s="1"/>
  <c r="N3109" i="6" s="1"/>
  <c r="O3110" i="6" s="1"/>
  <c r="M3108" i="6"/>
  <c r="L3108" i="6" s="1"/>
  <c r="J3108" i="6" s="1"/>
  <c r="K3109" i="6" s="1"/>
  <c r="M3109" i="6" l="1"/>
  <c r="L3109" i="6" s="1"/>
  <c r="J3109" i="6" s="1"/>
  <c r="K3110" i="6" s="1"/>
  <c r="Q3110" i="6"/>
  <c r="P3110" i="6" s="1"/>
  <c r="N3110" i="6" s="1"/>
  <c r="O3111" i="6" s="1"/>
  <c r="Q3111" i="6" l="1"/>
  <c r="P3111" i="6" s="1"/>
  <c r="N3111" i="6" s="1"/>
  <c r="O3112" i="6" s="1"/>
  <c r="M3110" i="6"/>
  <c r="L3110" i="6" s="1"/>
  <c r="J3110" i="6" s="1"/>
  <c r="K3111" i="6" s="1"/>
  <c r="M3111" i="6" l="1"/>
  <c r="L3111" i="6" s="1"/>
  <c r="J3111" i="6" s="1"/>
  <c r="K3112" i="6" s="1"/>
  <c r="Q3112" i="6"/>
  <c r="P3112" i="6" s="1"/>
  <c r="N3112" i="6" s="1"/>
  <c r="O3113" i="6" s="1"/>
  <c r="M3112" i="6" l="1"/>
  <c r="L3112" i="6" s="1"/>
  <c r="J3112" i="6" s="1"/>
  <c r="K3113" i="6" s="1"/>
  <c r="Q3113" i="6"/>
  <c r="P3113" i="6" s="1"/>
  <c r="N3113" i="6" s="1"/>
  <c r="O3114" i="6" s="1"/>
  <c r="Q3114" i="6" l="1"/>
  <c r="P3114" i="6" s="1"/>
  <c r="N3114" i="6" s="1"/>
  <c r="O3115" i="6" s="1"/>
  <c r="M3113" i="6"/>
  <c r="L3113" i="6" s="1"/>
  <c r="J3113" i="6" s="1"/>
  <c r="K3114" i="6" s="1"/>
  <c r="Q3115" i="6" l="1"/>
  <c r="P3115" i="6" s="1"/>
  <c r="N3115" i="6" s="1"/>
  <c r="O3116" i="6" s="1"/>
  <c r="M3114" i="6"/>
  <c r="L3114" i="6" s="1"/>
  <c r="J3114" i="6" s="1"/>
  <c r="K3115" i="6" s="1"/>
  <c r="M3115" i="6" l="1"/>
  <c r="L3115" i="6" s="1"/>
  <c r="J3115" i="6" s="1"/>
  <c r="K3116" i="6" s="1"/>
  <c r="Q3116" i="6"/>
  <c r="P3116" i="6" s="1"/>
  <c r="N3116" i="6" s="1"/>
  <c r="O3117" i="6" s="1"/>
  <c r="M3116" i="6" l="1"/>
  <c r="L3116" i="6" s="1"/>
  <c r="J3116" i="6" s="1"/>
  <c r="K3117" i="6" s="1"/>
  <c r="Q3117" i="6"/>
  <c r="P3117" i="6" s="1"/>
  <c r="N3117" i="6" s="1"/>
  <c r="O3118" i="6" s="1"/>
  <c r="Q3118" i="6" l="1"/>
  <c r="P3118" i="6" s="1"/>
  <c r="N3118" i="6" s="1"/>
  <c r="O3119" i="6" s="1"/>
  <c r="M3117" i="6"/>
  <c r="L3117" i="6" s="1"/>
  <c r="J3117" i="6" s="1"/>
  <c r="K3118" i="6" s="1"/>
  <c r="Q3119" i="6" l="1"/>
  <c r="P3119" i="6" s="1"/>
  <c r="N3119" i="6" s="1"/>
  <c r="O3120" i="6" s="1"/>
  <c r="M3118" i="6"/>
  <c r="L3118" i="6" s="1"/>
  <c r="J3118" i="6" s="1"/>
  <c r="K3119" i="6" s="1"/>
  <c r="M3119" i="6" l="1"/>
  <c r="L3119" i="6" s="1"/>
  <c r="J3119" i="6" s="1"/>
  <c r="K3120" i="6" s="1"/>
  <c r="Q3120" i="6"/>
  <c r="P3120" i="6" s="1"/>
  <c r="N3120" i="6" s="1"/>
  <c r="O3121" i="6" s="1"/>
  <c r="Q3121" i="6" l="1"/>
  <c r="P3121" i="6" s="1"/>
  <c r="N3121" i="6" s="1"/>
  <c r="O3122" i="6" s="1"/>
  <c r="M3120" i="6"/>
  <c r="L3120" i="6" s="1"/>
  <c r="J3120" i="6" s="1"/>
  <c r="K3121" i="6" s="1"/>
  <c r="M3121" i="6" l="1"/>
  <c r="L3121" i="6" s="1"/>
  <c r="J3121" i="6" s="1"/>
  <c r="K3122" i="6" s="1"/>
  <c r="Q3122" i="6"/>
  <c r="P3122" i="6" s="1"/>
  <c r="N3122" i="6" s="1"/>
  <c r="O3123" i="6" s="1"/>
  <c r="Q3123" i="6" l="1"/>
  <c r="P3123" i="6" s="1"/>
  <c r="N3123" i="6" s="1"/>
  <c r="O3124" i="6" s="1"/>
  <c r="M3122" i="6"/>
  <c r="L3122" i="6" s="1"/>
  <c r="J3122" i="6" s="1"/>
  <c r="K3123" i="6" s="1"/>
  <c r="M3123" i="6" l="1"/>
  <c r="L3123" i="6" s="1"/>
  <c r="J3123" i="6" s="1"/>
  <c r="K3124" i="6" s="1"/>
  <c r="Q3124" i="6"/>
  <c r="P3124" i="6" s="1"/>
  <c r="N3124" i="6" s="1"/>
  <c r="O3125" i="6" s="1"/>
  <c r="Q3125" i="6" l="1"/>
  <c r="P3125" i="6" s="1"/>
  <c r="N3125" i="6" s="1"/>
  <c r="O3126" i="6" s="1"/>
  <c r="M3124" i="6"/>
  <c r="L3124" i="6" s="1"/>
  <c r="J3124" i="6" s="1"/>
  <c r="K3125" i="6" s="1"/>
  <c r="M3125" i="6" l="1"/>
  <c r="L3125" i="6" s="1"/>
  <c r="J3125" i="6" s="1"/>
  <c r="K3126" i="6" s="1"/>
  <c r="Q3126" i="6"/>
  <c r="P3126" i="6" s="1"/>
  <c r="N3126" i="6" s="1"/>
  <c r="O3127" i="6" s="1"/>
  <c r="Q3127" i="6" l="1"/>
  <c r="P3127" i="6" s="1"/>
  <c r="N3127" i="6" s="1"/>
  <c r="O3128" i="6" s="1"/>
  <c r="M3126" i="6"/>
  <c r="L3126" i="6" s="1"/>
  <c r="J3126" i="6" s="1"/>
  <c r="K3127" i="6" s="1"/>
  <c r="M3127" i="6" l="1"/>
  <c r="L3127" i="6" s="1"/>
  <c r="J3127" i="6" s="1"/>
  <c r="K3128" i="6" s="1"/>
  <c r="Q3128" i="6"/>
  <c r="P3128" i="6" s="1"/>
  <c r="N3128" i="6" s="1"/>
  <c r="O3129" i="6" s="1"/>
  <c r="Q3129" i="6" l="1"/>
  <c r="P3129" i="6" s="1"/>
  <c r="N3129" i="6" s="1"/>
  <c r="O3130" i="6" s="1"/>
  <c r="M3128" i="6"/>
  <c r="L3128" i="6" s="1"/>
  <c r="J3128" i="6" s="1"/>
  <c r="K3129" i="6" s="1"/>
  <c r="M3129" i="6" l="1"/>
  <c r="L3129" i="6" s="1"/>
  <c r="J3129" i="6" s="1"/>
  <c r="K3130" i="6" s="1"/>
  <c r="Q3130" i="6"/>
  <c r="P3130" i="6" s="1"/>
  <c r="N3130" i="6" s="1"/>
  <c r="O3131" i="6" s="1"/>
  <c r="Q3131" i="6" l="1"/>
  <c r="P3131" i="6" s="1"/>
  <c r="N3131" i="6" s="1"/>
  <c r="O3132" i="6" s="1"/>
  <c r="M3130" i="6"/>
  <c r="L3130" i="6" s="1"/>
  <c r="J3130" i="6" s="1"/>
  <c r="K3131" i="6" s="1"/>
  <c r="M3131" i="6" l="1"/>
  <c r="L3131" i="6" s="1"/>
  <c r="J3131" i="6" s="1"/>
  <c r="K3132" i="6" s="1"/>
  <c r="Q3132" i="6"/>
  <c r="P3132" i="6" s="1"/>
  <c r="N3132" i="6" s="1"/>
  <c r="O3133" i="6" s="1"/>
  <c r="Q3133" i="6" l="1"/>
  <c r="P3133" i="6" s="1"/>
  <c r="N3133" i="6" s="1"/>
  <c r="O3134" i="6" s="1"/>
  <c r="M3132" i="6"/>
  <c r="L3132" i="6" s="1"/>
  <c r="J3132" i="6" s="1"/>
  <c r="K3133" i="6" s="1"/>
  <c r="M3133" i="6" l="1"/>
  <c r="L3133" i="6" s="1"/>
  <c r="J3133" i="6" s="1"/>
  <c r="K3134" i="6" s="1"/>
  <c r="Q3134" i="6"/>
  <c r="P3134" i="6" s="1"/>
  <c r="N3134" i="6" s="1"/>
  <c r="O3135" i="6" s="1"/>
  <c r="Q3135" i="6" l="1"/>
  <c r="P3135" i="6" s="1"/>
  <c r="N3135" i="6" s="1"/>
  <c r="O3136" i="6" s="1"/>
  <c r="M3134" i="6"/>
  <c r="L3134" i="6" s="1"/>
  <c r="J3134" i="6" s="1"/>
  <c r="K3135" i="6" s="1"/>
  <c r="M3135" i="6" l="1"/>
  <c r="L3135" i="6" s="1"/>
  <c r="J3135" i="6" s="1"/>
  <c r="K3136" i="6" s="1"/>
  <c r="Q3136" i="6"/>
  <c r="P3136" i="6" s="1"/>
  <c r="N3136" i="6" s="1"/>
  <c r="O3137" i="6" s="1"/>
  <c r="Q3137" i="6" l="1"/>
  <c r="P3137" i="6" s="1"/>
  <c r="N3137" i="6" s="1"/>
  <c r="O3138" i="6" s="1"/>
  <c r="M3136" i="6"/>
  <c r="L3136" i="6" s="1"/>
  <c r="J3136" i="6" s="1"/>
  <c r="K3137" i="6" s="1"/>
  <c r="M3137" i="6" l="1"/>
  <c r="L3137" i="6" s="1"/>
  <c r="J3137" i="6" s="1"/>
  <c r="K3138" i="6" s="1"/>
  <c r="Q3138" i="6"/>
  <c r="P3138" i="6" s="1"/>
  <c r="N3138" i="6" s="1"/>
  <c r="O3139" i="6" s="1"/>
  <c r="Q3139" i="6" l="1"/>
  <c r="P3139" i="6" s="1"/>
  <c r="N3139" i="6" s="1"/>
  <c r="O3140" i="6" s="1"/>
  <c r="M3138" i="6"/>
  <c r="L3138" i="6" s="1"/>
  <c r="J3138" i="6" s="1"/>
  <c r="K3139" i="6" s="1"/>
  <c r="M3139" i="6" l="1"/>
  <c r="L3139" i="6" s="1"/>
  <c r="J3139" i="6" s="1"/>
  <c r="K3140" i="6" s="1"/>
  <c r="Q3140" i="6"/>
  <c r="P3140" i="6" s="1"/>
  <c r="N3140" i="6" s="1"/>
  <c r="O3141" i="6" s="1"/>
  <c r="Q3141" i="6" l="1"/>
  <c r="P3141" i="6" s="1"/>
  <c r="N3141" i="6" s="1"/>
  <c r="O3142" i="6" s="1"/>
  <c r="M3140" i="6"/>
  <c r="L3140" i="6" s="1"/>
  <c r="J3140" i="6" s="1"/>
  <c r="K3141" i="6" s="1"/>
  <c r="M3141" i="6" l="1"/>
  <c r="L3141" i="6" s="1"/>
  <c r="J3141" i="6" s="1"/>
  <c r="K3142" i="6" s="1"/>
  <c r="Q3142" i="6"/>
  <c r="P3142" i="6" s="1"/>
  <c r="N3142" i="6" s="1"/>
  <c r="O3143" i="6" s="1"/>
  <c r="Q3143" i="6" l="1"/>
  <c r="P3143" i="6" s="1"/>
  <c r="N3143" i="6" s="1"/>
  <c r="O3144" i="6" s="1"/>
  <c r="M3142" i="6"/>
  <c r="L3142" i="6" s="1"/>
  <c r="J3142" i="6" s="1"/>
  <c r="K3143" i="6" s="1"/>
  <c r="M3143" i="6" l="1"/>
  <c r="L3143" i="6" s="1"/>
  <c r="J3143" i="6" s="1"/>
  <c r="K3144" i="6" s="1"/>
  <c r="Q3144" i="6"/>
  <c r="P3144" i="6" s="1"/>
  <c r="N3144" i="6" s="1"/>
  <c r="O3145" i="6" s="1"/>
  <c r="Q3145" i="6" l="1"/>
  <c r="P3145" i="6" s="1"/>
  <c r="N3145" i="6" s="1"/>
  <c r="O3146" i="6" s="1"/>
  <c r="M3144" i="6"/>
  <c r="L3144" i="6" s="1"/>
  <c r="J3144" i="6" s="1"/>
  <c r="K3145" i="6" s="1"/>
  <c r="M3145" i="6" l="1"/>
  <c r="L3145" i="6" s="1"/>
  <c r="J3145" i="6" s="1"/>
  <c r="K3146" i="6" s="1"/>
  <c r="Q3146" i="6"/>
  <c r="P3146" i="6" s="1"/>
  <c r="N3146" i="6" s="1"/>
  <c r="O3147" i="6" s="1"/>
  <c r="Q3147" i="6" l="1"/>
  <c r="P3147" i="6" s="1"/>
  <c r="N3147" i="6" s="1"/>
  <c r="O3148" i="6" s="1"/>
  <c r="M3146" i="6"/>
  <c r="L3146" i="6" s="1"/>
  <c r="J3146" i="6" s="1"/>
  <c r="K3147" i="6" s="1"/>
  <c r="M3147" i="6" l="1"/>
  <c r="L3147" i="6" s="1"/>
  <c r="J3147" i="6" s="1"/>
  <c r="K3148" i="6" s="1"/>
  <c r="Q3148" i="6"/>
  <c r="P3148" i="6" s="1"/>
  <c r="N3148" i="6" s="1"/>
  <c r="O3149" i="6" s="1"/>
  <c r="Q3149" i="6" l="1"/>
  <c r="P3149" i="6" s="1"/>
  <c r="N3149" i="6" s="1"/>
  <c r="O3150" i="6" s="1"/>
  <c r="M3148" i="6"/>
  <c r="L3148" i="6" s="1"/>
  <c r="J3148" i="6" s="1"/>
  <c r="K3149" i="6" s="1"/>
  <c r="M3149" i="6" l="1"/>
  <c r="L3149" i="6" s="1"/>
  <c r="J3149" i="6" s="1"/>
  <c r="K3150" i="6" s="1"/>
  <c r="Q3150" i="6"/>
  <c r="P3150" i="6" s="1"/>
  <c r="N3150" i="6" s="1"/>
  <c r="O3151" i="6" s="1"/>
  <c r="Q3151" i="6" l="1"/>
  <c r="P3151" i="6" s="1"/>
  <c r="N3151" i="6" s="1"/>
  <c r="O3152" i="6" s="1"/>
  <c r="M3150" i="6"/>
  <c r="L3150" i="6" s="1"/>
  <c r="J3150" i="6" s="1"/>
  <c r="K3151" i="6" s="1"/>
  <c r="M3151" i="6" l="1"/>
  <c r="L3151" i="6" s="1"/>
  <c r="J3151" i="6" s="1"/>
  <c r="K3152" i="6" s="1"/>
  <c r="Q3152" i="6"/>
  <c r="P3152" i="6" s="1"/>
  <c r="N3152" i="6" s="1"/>
  <c r="O3153" i="6" s="1"/>
  <c r="Q3153" i="6" l="1"/>
  <c r="P3153" i="6" s="1"/>
  <c r="N3153" i="6" s="1"/>
  <c r="O3154" i="6" s="1"/>
  <c r="M3152" i="6"/>
  <c r="L3152" i="6" s="1"/>
  <c r="J3152" i="6" s="1"/>
  <c r="K3153" i="6" s="1"/>
  <c r="M3153" i="6" l="1"/>
  <c r="L3153" i="6" s="1"/>
  <c r="J3153" i="6" s="1"/>
  <c r="K3154" i="6" s="1"/>
  <c r="Q3154" i="6"/>
  <c r="P3154" i="6" s="1"/>
  <c r="N3154" i="6" s="1"/>
  <c r="O3155" i="6" s="1"/>
  <c r="Q3155" i="6" l="1"/>
  <c r="P3155" i="6" s="1"/>
  <c r="N3155" i="6" s="1"/>
  <c r="O3156" i="6" s="1"/>
  <c r="M3154" i="6"/>
  <c r="L3154" i="6" s="1"/>
  <c r="J3154" i="6" s="1"/>
  <c r="K3155" i="6" s="1"/>
  <c r="M3155" i="6" l="1"/>
  <c r="L3155" i="6" s="1"/>
  <c r="J3155" i="6" s="1"/>
  <c r="K3156" i="6" s="1"/>
  <c r="Q3156" i="6"/>
  <c r="P3156" i="6" s="1"/>
  <c r="N3156" i="6" s="1"/>
  <c r="O3157" i="6" s="1"/>
  <c r="Q3157" i="6" l="1"/>
  <c r="P3157" i="6" s="1"/>
  <c r="N3157" i="6" s="1"/>
  <c r="O3158" i="6" s="1"/>
  <c r="M3156" i="6"/>
  <c r="L3156" i="6" s="1"/>
  <c r="J3156" i="6" s="1"/>
  <c r="K3157" i="6" s="1"/>
  <c r="M3157" i="6" l="1"/>
  <c r="L3157" i="6" s="1"/>
  <c r="J3157" i="6" s="1"/>
  <c r="K3158" i="6" s="1"/>
  <c r="Q3158" i="6"/>
  <c r="P3158" i="6" s="1"/>
  <c r="N3158" i="6" s="1"/>
  <c r="O3159" i="6" s="1"/>
  <c r="Q3159" i="6" l="1"/>
  <c r="P3159" i="6" s="1"/>
  <c r="N3159" i="6" s="1"/>
  <c r="O3160" i="6" s="1"/>
  <c r="M3158" i="6"/>
  <c r="L3158" i="6" s="1"/>
  <c r="J3158" i="6" s="1"/>
  <c r="K3159" i="6" s="1"/>
  <c r="M3159" i="6" l="1"/>
  <c r="L3159" i="6" s="1"/>
  <c r="J3159" i="6" s="1"/>
  <c r="K3160" i="6" s="1"/>
  <c r="Q3160" i="6"/>
  <c r="P3160" i="6" s="1"/>
  <c r="N3160" i="6" s="1"/>
  <c r="O3161" i="6" s="1"/>
  <c r="Q3161" i="6" l="1"/>
  <c r="P3161" i="6" s="1"/>
  <c r="N3161" i="6" s="1"/>
  <c r="O3162" i="6" s="1"/>
  <c r="M3160" i="6"/>
  <c r="L3160" i="6" s="1"/>
  <c r="J3160" i="6" s="1"/>
  <c r="K3161" i="6" s="1"/>
  <c r="M3161" i="6" l="1"/>
  <c r="L3161" i="6" s="1"/>
  <c r="J3161" i="6" s="1"/>
  <c r="K3162" i="6" s="1"/>
  <c r="Q3162" i="6"/>
  <c r="P3162" i="6" s="1"/>
  <c r="N3162" i="6" s="1"/>
  <c r="O3163" i="6" s="1"/>
  <c r="Q3163" i="6" l="1"/>
  <c r="P3163" i="6" s="1"/>
  <c r="N3163" i="6" s="1"/>
  <c r="O3164" i="6" s="1"/>
  <c r="M3162" i="6"/>
  <c r="L3162" i="6" s="1"/>
  <c r="J3162" i="6" s="1"/>
  <c r="K3163" i="6" s="1"/>
  <c r="M3163" i="6" l="1"/>
  <c r="L3163" i="6" s="1"/>
  <c r="J3163" i="6" s="1"/>
  <c r="K3164" i="6" s="1"/>
  <c r="Q3164" i="6"/>
  <c r="P3164" i="6" s="1"/>
  <c r="N3164" i="6" s="1"/>
  <c r="O3165" i="6" s="1"/>
  <c r="Q3165" i="6" l="1"/>
  <c r="P3165" i="6" s="1"/>
  <c r="N3165" i="6" s="1"/>
  <c r="O3166" i="6" s="1"/>
  <c r="M3164" i="6"/>
  <c r="L3164" i="6" s="1"/>
  <c r="J3164" i="6" s="1"/>
  <c r="K3165" i="6" s="1"/>
  <c r="M3165" i="6" l="1"/>
  <c r="L3165" i="6" s="1"/>
  <c r="J3165" i="6" s="1"/>
  <c r="K3166" i="6" s="1"/>
  <c r="Q3166" i="6"/>
  <c r="P3166" i="6" s="1"/>
  <c r="N3166" i="6" s="1"/>
  <c r="O3167" i="6" s="1"/>
  <c r="Q3167" i="6" l="1"/>
  <c r="P3167" i="6" s="1"/>
  <c r="N3167" i="6" s="1"/>
  <c r="O3168" i="6" s="1"/>
  <c r="M3166" i="6"/>
  <c r="L3166" i="6" s="1"/>
  <c r="J3166" i="6" s="1"/>
  <c r="K3167" i="6" s="1"/>
  <c r="M3167" i="6" l="1"/>
  <c r="L3167" i="6" s="1"/>
  <c r="J3167" i="6" s="1"/>
  <c r="K3168" i="6" s="1"/>
  <c r="Q3168" i="6"/>
  <c r="P3168" i="6" s="1"/>
  <c r="N3168" i="6" s="1"/>
  <c r="O3169" i="6" s="1"/>
  <c r="Q3169" i="6" l="1"/>
  <c r="P3169" i="6" s="1"/>
  <c r="N3169" i="6" s="1"/>
  <c r="O3170" i="6" s="1"/>
  <c r="M3168" i="6"/>
  <c r="L3168" i="6" s="1"/>
  <c r="J3168" i="6" s="1"/>
  <c r="K3169" i="6" s="1"/>
  <c r="Q3170" i="6" l="1"/>
  <c r="P3170" i="6" s="1"/>
  <c r="N3170" i="6" s="1"/>
  <c r="O3171" i="6" s="1"/>
  <c r="M3169" i="6"/>
  <c r="L3169" i="6" s="1"/>
  <c r="J3169" i="6" s="1"/>
  <c r="K3170" i="6" s="1"/>
  <c r="M3170" i="6" l="1"/>
  <c r="L3170" i="6" s="1"/>
  <c r="J3170" i="6" s="1"/>
  <c r="K3171" i="6" s="1"/>
  <c r="Q3171" i="6"/>
  <c r="P3171" i="6" s="1"/>
  <c r="N3171" i="6" s="1"/>
  <c r="O3172" i="6" s="1"/>
  <c r="Q3172" i="6" l="1"/>
  <c r="P3172" i="6" s="1"/>
  <c r="N3172" i="6" s="1"/>
  <c r="O3173" i="6" s="1"/>
  <c r="M3171" i="6"/>
  <c r="L3171" i="6" s="1"/>
  <c r="J3171" i="6" s="1"/>
  <c r="K3172" i="6" s="1"/>
  <c r="Q3173" i="6" l="1"/>
  <c r="P3173" i="6" s="1"/>
  <c r="N3173" i="6" s="1"/>
  <c r="O3174" i="6" s="1"/>
  <c r="M3172" i="6"/>
  <c r="L3172" i="6" s="1"/>
  <c r="J3172" i="6" s="1"/>
  <c r="K3173" i="6" s="1"/>
  <c r="M3173" i="6" l="1"/>
  <c r="L3173" i="6" s="1"/>
  <c r="J3173" i="6" s="1"/>
  <c r="K3174" i="6" s="1"/>
  <c r="Q3174" i="6"/>
  <c r="P3174" i="6" s="1"/>
  <c r="N3174" i="6" s="1"/>
  <c r="O3175" i="6" s="1"/>
  <c r="M3174" i="6" l="1"/>
  <c r="L3174" i="6" s="1"/>
  <c r="J3174" i="6" s="1"/>
  <c r="K3175" i="6" s="1"/>
  <c r="Q3175" i="6"/>
  <c r="P3175" i="6" s="1"/>
  <c r="N3175" i="6" s="1"/>
  <c r="O3176" i="6" s="1"/>
  <c r="Q3176" i="6" l="1"/>
  <c r="P3176" i="6" s="1"/>
  <c r="N3176" i="6" s="1"/>
  <c r="O3177" i="6" s="1"/>
  <c r="M3175" i="6"/>
  <c r="L3175" i="6" s="1"/>
  <c r="J3175" i="6" s="1"/>
  <c r="K3176" i="6" s="1"/>
  <c r="Q3177" i="6" l="1"/>
  <c r="P3177" i="6" s="1"/>
  <c r="N3177" i="6" s="1"/>
  <c r="O3178" i="6" s="1"/>
  <c r="M3176" i="6"/>
  <c r="L3176" i="6" s="1"/>
  <c r="J3176" i="6" s="1"/>
  <c r="K3177" i="6" s="1"/>
  <c r="M3177" i="6" l="1"/>
  <c r="L3177" i="6" s="1"/>
  <c r="J3177" i="6" s="1"/>
  <c r="K3178" i="6" s="1"/>
  <c r="Q3178" i="6"/>
  <c r="P3178" i="6" s="1"/>
  <c r="N3178" i="6" s="1"/>
  <c r="O3179" i="6" s="1"/>
  <c r="M3178" i="6" l="1"/>
  <c r="L3178" i="6" s="1"/>
  <c r="J3178" i="6" s="1"/>
  <c r="K3179" i="6" s="1"/>
  <c r="Q3179" i="6"/>
  <c r="P3179" i="6" s="1"/>
  <c r="N3179" i="6" s="1"/>
  <c r="O3180" i="6" s="1"/>
  <c r="Q3180" i="6" l="1"/>
  <c r="P3180" i="6" s="1"/>
  <c r="N3180" i="6" s="1"/>
  <c r="O3181" i="6" s="1"/>
  <c r="M3179" i="6"/>
  <c r="L3179" i="6" s="1"/>
  <c r="J3179" i="6" s="1"/>
  <c r="K3180" i="6" s="1"/>
  <c r="Q3181" i="6" l="1"/>
  <c r="P3181" i="6" s="1"/>
  <c r="N3181" i="6" s="1"/>
  <c r="O3182" i="6" s="1"/>
  <c r="M3180" i="6"/>
  <c r="L3180" i="6" s="1"/>
  <c r="J3180" i="6" s="1"/>
  <c r="K3181" i="6" s="1"/>
  <c r="M3181" i="6" l="1"/>
  <c r="L3181" i="6" s="1"/>
  <c r="J3181" i="6" s="1"/>
  <c r="K3182" i="6" s="1"/>
  <c r="Q3182" i="6"/>
  <c r="P3182" i="6" s="1"/>
  <c r="N3182" i="6" s="1"/>
  <c r="O3183" i="6" s="1"/>
  <c r="M3182" i="6" l="1"/>
  <c r="L3182" i="6" s="1"/>
  <c r="J3182" i="6" s="1"/>
  <c r="K3183" i="6" s="1"/>
  <c r="Q3183" i="6"/>
  <c r="P3183" i="6" s="1"/>
  <c r="N3183" i="6" s="1"/>
  <c r="O3184" i="6" s="1"/>
  <c r="Q3184" i="6" l="1"/>
  <c r="P3184" i="6" s="1"/>
  <c r="N3184" i="6" s="1"/>
  <c r="O3185" i="6" s="1"/>
  <c r="M3183" i="6"/>
  <c r="L3183" i="6" s="1"/>
  <c r="J3183" i="6" s="1"/>
  <c r="K3184" i="6" s="1"/>
  <c r="Q3185" i="6" l="1"/>
  <c r="P3185" i="6" s="1"/>
  <c r="N3185" i="6" s="1"/>
  <c r="O3186" i="6" s="1"/>
  <c r="M3184" i="6"/>
  <c r="L3184" i="6" s="1"/>
  <c r="J3184" i="6" s="1"/>
  <c r="K3185" i="6" s="1"/>
  <c r="M3185" i="6" l="1"/>
  <c r="L3185" i="6" s="1"/>
  <c r="J3185" i="6" s="1"/>
  <c r="K3186" i="6" s="1"/>
  <c r="Q3186" i="6"/>
  <c r="P3186" i="6" s="1"/>
  <c r="N3186" i="6" s="1"/>
  <c r="O3187" i="6" s="1"/>
  <c r="Q3187" i="6" l="1"/>
  <c r="P3187" i="6" s="1"/>
  <c r="N3187" i="6" s="1"/>
  <c r="O3188" i="6" s="1"/>
  <c r="M3186" i="6"/>
  <c r="L3186" i="6" s="1"/>
  <c r="J3186" i="6" s="1"/>
  <c r="K3187" i="6" s="1"/>
  <c r="M3187" i="6" l="1"/>
  <c r="L3187" i="6" s="1"/>
  <c r="J3187" i="6" s="1"/>
  <c r="K3188" i="6" s="1"/>
  <c r="Q3188" i="6"/>
  <c r="P3188" i="6" s="1"/>
  <c r="N3188" i="6" s="1"/>
  <c r="O3189" i="6" s="1"/>
  <c r="Q3189" i="6" l="1"/>
  <c r="P3189" i="6" s="1"/>
  <c r="N3189" i="6" s="1"/>
  <c r="O3190" i="6" s="1"/>
  <c r="M3188" i="6"/>
  <c r="L3188" i="6" s="1"/>
  <c r="J3188" i="6" s="1"/>
  <c r="K3189" i="6" s="1"/>
  <c r="M3189" i="6" l="1"/>
  <c r="L3189" i="6" s="1"/>
  <c r="J3189" i="6" s="1"/>
  <c r="K3190" i="6" s="1"/>
  <c r="Q3190" i="6"/>
  <c r="P3190" i="6" s="1"/>
  <c r="N3190" i="6" s="1"/>
  <c r="O3191" i="6" s="1"/>
  <c r="Q3191" i="6" l="1"/>
  <c r="P3191" i="6" s="1"/>
  <c r="N3191" i="6" s="1"/>
  <c r="O3192" i="6" s="1"/>
  <c r="M3190" i="6"/>
  <c r="L3190" i="6" s="1"/>
  <c r="J3190" i="6" s="1"/>
  <c r="K3191" i="6" s="1"/>
  <c r="M3191" i="6" l="1"/>
  <c r="L3191" i="6" s="1"/>
  <c r="J3191" i="6" s="1"/>
  <c r="K3192" i="6" s="1"/>
  <c r="Q3192" i="6"/>
  <c r="P3192" i="6" s="1"/>
  <c r="N3192" i="6" s="1"/>
  <c r="O3193" i="6" s="1"/>
  <c r="Q3193" i="6" l="1"/>
  <c r="P3193" i="6" s="1"/>
  <c r="N3193" i="6" s="1"/>
  <c r="O3194" i="6" s="1"/>
  <c r="M3192" i="6"/>
  <c r="L3192" i="6" s="1"/>
  <c r="J3192" i="6" s="1"/>
  <c r="K3193" i="6" s="1"/>
  <c r="M3193" i="6" l="1"/>
  <c r="L3193" i="6" s="1"/>
  <c r="J3193" i="6" s="1"/>
  <c r="K3194" i="6" s="1"/>
  <c r="Q3194" i="6"/>
  <c r="P3194" i="6" s="1"/>
  <c r="N3194" i="6" s="1"/>
  <c r="O3195" i="6" s="1"/>
  <c r="Q3195" i="6" l="1"/>
  <c r="P3195" i="6" s="1"/>
  <c r="N3195" i="6" s="1"/>
  <c r="O3196" i="6" s="1"/>
  <c r="M3194" i="6"/>
  <c r="L3194" i="6" s="1"/>
  <c r="J3194" i="6" s="1"/>
  <c r="K3195" i="6" s="1"/>
  <c r="M3195" i="6" l="1"/>
  <c r="L3195" i="6" s="1"/>
  <c r="J3195" i="6" s="1"/>
  <c r="K3196" i="6" s="1"/>
  <c r="Q3196" i="6"/>
  <c r="P3196" i="6" s="1"/>
  <c r="N3196" i="6" s="1"/>
  <c r="O3197" i="6" s="1"/>
  <c r="Q3197" i="6" l="1"/>
  <c r="P3197" i="6" s="1"/>
  <c r="N3197" i="6" s="1"/>
  <c r="O3198" i="6" s="1"/>
  <c r="M3196" i="6"/>
  <c r="L3196" i="6" s="1"/>
  <c r="J3196" i="6" s="1"/>
  <c r="K3197" i="6" s="1"/>
  <c r="M3197" i="6" l="1"/>
  <c r="L3197" i="6" s="1"/>
  <c r="J3197" i="6" s="1"/>
  <c r="K3198" i="6" s="1"/>
  <c r="Q3198" i="6"/>
  <c r="P3198" i="6" s="1"/>
  <c r="N3198" i="6" s="1"/>
  <c r="O3199" i="6" s="1"/>
  <c r="M3198" i="6" l="1"/>
  <c r="L3198" i="6" s="1"/>
  <c r="J3198" i="6" s="1"/>
  <c r="K3199" i="6" s="1"/>
  <c r="Q3199" i="6"/>
  <c r="P3199" i="6" s="1"/>
  <c r="N3199" i="6" s="1"/>
  <c r="O3200" i="6" s="1"/>
  <c r="Q3200" i="6" l="1"/>
  <c r="P3200" i="6" s="1"/>
  <c r="N3200" i="6" s="1"/>
  <c r="O3201" i="6" s="1"/>
  <c r="M3199" i="6"/>
  <c r="L3199" i="6" s="1"/>
  <c r="J3199" i="6" s="1"/>
  <c r="K3200" i="6" s="1"/>
  <c r="Q3201" i="6" l="1"/>
  <c r="P3201" i="6" s="1"/>
  <c r="N3201" i="6" s="1"/>
  <c r="O3202" i="6" s="1"/>
  <c r="M3200" i="6"/>
  <c r="L3200" i="6" s="1"/>
  <c r="J3200" i="6" s="1"/>
  <c r="K3201" i="6" s="1"/>
  <c r="M3201" i="6" l="1"/>
  <c r="L3201" i="6" s="1"/>
  <c r="J3201" i="6" s="1"/>
  <c r="K3202" i="6" s="1"/>
  <c r="Q3202" i="6"/>
  <c r="P3202" i="6" s="1"/>
  <c r="N3202" i="6" s="1"/>
  <c r="O3203" i="6" s="1"/>
  <c r="M3202" i="6" l="1"/>
  <c r="L3202" i="6" s="1"/>
  <c r="J3202" i="6" s="1"/>
  <c r="K3203" i="6" s="1"/>
  <c r="Q3203" i="6"/>
  <c r="P3203" i="6" s="1"/>
  <c r="N3203" i="6" s="1"/>
  <c r="O3204" i="6" s="1"/>
  <c r="Q3204" i="6" l="1"/>
  <c r="P3204" i="6" s="1"/>
  <c r="N3204" i="6" s="1"/>
  <c r="O3205" i="6" s="1"/>
  <c r="M3203" i="6"/>
  <c r="L3203" i="6" s="1"/>
  <c r="J3203" i="6" s="1"/>
  <c r="K3204" i="6" s="1"/>
  <c r="Q3205" i="6" l="1"/>
  <c r="P3205" i="6" s="1"/>
  <c r="N3205" i="6" s="1"/>
  <c r="O3206" i="6" s="1"/>
  <c r="M3204" i="6"/>
  <c r="L3204" i="6" s="1"/>
  <c r="J3204" i="6" s="1"/>
  <c r="K3205" i="6" s="1"/>
  <c r="M3205" i="6" l="1"/>
  <c r="L3205" i="6" s="1"/>
  <c r="J3205" i="6" s="1"/>
  <c r="K3206" i="6" s="1"/>
  <c r="Q3206" i="6"/>
  <c r="P3206" i="6" s="1"/>
  <c r="N3206" i="6" s="1"/>
  <c r="O3207" i="6" s="1"/>
  <c r="M3206" i="6" l="1"/>
  <c r="L3206" i="6" s="1"/>
  <c r="J3206" i="6" s="1"/>
  <c r="K3207" i="6" s="1"/>
  <c r="Q3207" i="6"/>
  <c r="P3207" i="6" s="1"/>
  <c r="N3207" i="6" s="1"/>
  <c r="O3208" i="6" s="1"/>
  <c r="Q3208" i="6" l="1"/>
  <c r="P3208" i="6" s="1"/>
  <c r="N3208" i="6" s="1"/>
  <c r="O3209" i="6" s="1"/>
  <c r="M3207" i="6"/>
  <c r="L3207" i="6" s="1"/>
  <c r="J3207" i="6" s="1"/>
  <c r="K3208" i="6" s="1"/>
  <c r="M3208" i="6" l="1"/>
  <c r="L3208" i="6" s="1"/>
  <c r="J3208" i="6" s="1"/>
  <c r="K3209" i="6" s="1"/>
  <c r="Q3209" i="6"/>
  <c r="P3209" i="6" s="1"/>
  <c r="N3209" i="6" s="1"/>
  <c r="O3210" i="6" s="1"/>
  <c r="Q3210" i="6" l="1"/>
  <c r="P3210" i="6" s="1"/>
  <c r="N3210" i="6" s="1"/>
  <c r="O3211" i="6" s="1"/>
  <c r="M3209" i="6"/>
  <c r="L3209" i="6" s="1"/>
  <c r="J3209" i="6" s="1"/>
  <c r="K3210" i="6" s="1"/>
  <c r="M3210" i="6" l="1"/>
  <c r="L3210" i="6" s="1"/>
  <c r="J3210" i="6" s="1"/>
  <c r="K3211" i="6" s="1"/>
  <c r="Q3211" i="6"/>
  <c r="P3211" i="6" s="1"/>
  <c r="N3211" i="6" s="1"/>
  <c r="O3212" i="6" s="1"/>
  <c r="Q3212" i="6" l="1"/>
  <c r="P3212" i="6" s="1"/>
  <c r="N3212" i="6" s="1"/>
  <c r="O3213" i="6" s="1"/>
  <c r="M3211" i="6"/>
  <c r="L3211" i="6" s="1"/>
  <c r="J3211" i="6" s="1"/>
  <c r="K3212" i="6" s="1"/>
  <c r="M3212" i="6" l="1"/>
  <c r="L3212" i="6" s="1"/>
  <c r="J3212" i="6" s="1"/>
  <c r="K3213" i="6" s="1"/>
  <c r="Q3213" i="6"/>
  <c r="P3213" i="6" s="1"/>
  <c r="N3213" i="6" s="1"/>
  <c r="O3214" i="6" s="1"/>
  <c r="Q3214" i="6" l="1"/>
  <c r="P3214" i="6" s="1"/>
  <c r="N3214" i="6" s="1"/>
  <c r="O3215" i="6" s="1"/>
  <c r="M3213" i="6"/>
  <c r="L3213" i="6" s="1"/>
  <c r="J3213" i="6" s="1"/>
  <c r="K3214" i="6" s="1"/>
  <c r="M3214" i="6" l="1"/>
  <c r="L3214" i="6" s="1"/>
  <c r="J3214" i="6" s="1"/>
  <c r="K3215" i="6" s="1"/>
  <c r="Q3215" i="6"/>
  <c r="P3215" i="6" s="1"/>
  <c r="N3215" i="6" s="1"/>
  <c r="O3216" i="6" s="1"/>
  <c r="Q3216" i="6" l="1"/>
  <c r="P3216" i="6" s="1"/>
  <c r="N3216" i="6" s="1"/>
  <c r="O3217" i="6" s="1"/>
  <c r="M3215" i="6"/>
  <c r="L3215" i="6" s="1"/>
  <c r="J3215" i="6" s="1"/>
  <c r="K3216" i="6" s="1"/>
  <c r="M3216" i="6" l="1"/>
  <c r="L3216" i="6" s="1"/>
  <c r="J3216" i="6" s="1"/>
  <c r="K3217" i="6" s="1"/>
  <c r="Q3217" i="6"/>
  <c r="P3217" i="6" s="1"/>
  <c r="N3217" i="6" s="1"/>
  <c r="O3218" i="6" s="1"/>
  <c r="Q3218" i="6" l="1"/>
  <c r="P3218" i="6" s="1"/>
  <c r="N3218" i="6" s="1"/>
  <c r="O3219" i="6" s="1"/>
  <c r="M3217" i="6"/>
  <c r="L3217" i="6" s="1"/>
  <c r="J3217" i="6" s="1"/>
  <c r="K3218" i="6" s="1"/>
  <c r="M3218" i="6" l="1"/>
  <c r="L3218" i="6" s="1"/>
  <c r="J3218" i="6" s="1"/>
  <c r="K3219" i="6" s="1"/>
  <c r="Q3219" i="6"/>
  <c r="P3219" i="6" s="1"/>
  <c r="N3219" i="6" s="1"/>
  <c r="O3220" i="6" s="1"/>
  <c r="Q3220" i="6" l="1"/>
  <c r="P3220" i="6" s="1"/>
  <c r="N3220" i="6" s="1"/>
  <c r="O3221" i="6" s="1"/>
  <c r="M3219" i="6"/>
  <c r="L3219" i="6" s="1"/>
  <c r="J3219" i="6" s="1"/>
  <c r="K3220" i="6" s="1"/>
  <c r="M3220" i="6" l="1"/>
  <c r="L3220" i="6" s="1"/>
  <c r="J3220" i="6" s="1"/>
  <c r="K3221" i="6" s="1"/>
  <c r="Q3221" i="6"/>
  <c r="P3221" i="6" s="1"/>
  <c r="N3221" i="6" s="1"/>
  <c r="O3222" i="6" s="1"/>
  <c r="Q3222" i="6" l="1"/>
  <c r="P3222" i="6" s="1"/>
  <c r="N3222" i="6" s="1"/>
  <c r="O3223" i="6" s="1"/>
  <c r="M3221" i="6"/>
  <c r="L3221" i="6" s="1"/>
  <c r="J3221" i="6" s="1"/>
  <c r="K3222" i="6" s="1"/>
  <c r="M3222" i="6" l="1"/>
  <c r="L3222" i="6" s="1"/>
  <c r="J3222" i="6" s="1"/>
  <c r="K3223" i="6" s="1"/>
  <c r="Q3223" i="6"/>
  <c r="P3223" i="6" s="1"/>
  <c r="N3223" i="6" s="1"/>
  <c r="O3224" i="6" s="1"/>
  <c r="Q3224" i="6" l="1"/>
  <c r="P3224" i="6" s="1"/>
  <c r="N3224" i="6" s="1"/>
  <c r="O3225" i="6" s="1"/>
  <c r="M3223" i="6"/>
  <c r="L3223" i="6" s="1"/>
  <c r="J3223" i="6" s="1"/>
  <c r="K3224" i="6" s="1"/>
  <c r="M3224" i="6" l="1"/>
  <c r="L3224" i="6" s="1"/>
  <c r="J3224" i="6" s="1"/>
  <c r="K3225" i="6" s="1"/>
  <c r="Q3225" i="6"/>
  <c r="P3225" i="6" s="1"/>
  <c r="N3225" i="6" s="1"/>
  <c r="O3226" i="6" s="1"/>
  <c r="Q3226" i="6" l="1"/>
  <c r="P3226" i="6" s="1"/>
  <c r="N3226" i="6" s="1"/>
  <c r="O3227" i="6" s="1"/>
  <c r="M3225" i="6"/>
  <c r="L3225" i="6" s="1"/>
  <c r="J3225" i="6" s="1"/>
  <c r="K3226" i="6" s="1"/>
  <c r="M3226" i="6" l="1"/>
  <c r="L3226" i="6" s="1"/>
  <c r="J3226" i="6" s="1"/>
  <c r="K3227" i="6" s="1"/>
  <c r="Q3227" i="6"/>
  <c r="P3227" i="6" s="1"/>
  <c r="N3227" i="6" s="1"/>
  <c r="O3228" i="6" s="1"/>
  <c r="Q3228" i="6" l="1"/>
  <c r="P3228" i="6" s="1"/>
  <c r="N3228" i="6" s="1"/>
  <c r="O3229" i="6" s="1"/>
  <c r="M3227" i="6"/>
  <c r="L3227" i="6" s="1"/>
  <c r="J3227" i="6" s="1"/>
  <c r="K3228" i="6" s="1"/>
  <c r="M3228" i="6" l="1"/>
  <c r="L3228" i="6" s="1"/>
  <c r="J3228" i="6" s="1"/>
  <c r="K3229" i="6" s="1"/>
  <c r="Q3229" i="6"/>
  <c r="P3229" i="6" s="1"/>
  <c r="N3229" i="6" s="1"/>
  <c r="O3230" i="6" s="1"/>
  <c r="Q3230" i="6" l="1"/>
  <c r="P3230" i="6" s="1"/>
  <c r="N3230" i="6" s="1"/>
  <c r="O3231" i="6" s="1"/>
  <c r="M3229" i="6"/>
  <c r="L3229" i="6" s="1"/>
  <c r="J3229" i="6" s="1"/>
  <c r="K3230" i="6" s="1"/>
  <c r="M3230" i="6" l="1"/>
  <c r="L3230" i="6" s="1"/>
  <c r="J3230" i="6" s="1"/>
  <c r="K3231" i="6" s="1"/>
  <c r="Q3231" i="6"/>
  <c r="P3231" i="6" s="1"/>
  <c r="N3231" i="6" s="1"/>
  <c r="O3232" i="6" s="1"/>
  <c r="Q3232" i="6" l="1"/>
  <c r="P3232" i="6" s="1"/>
  <c r="N3232" i="6" s="1"/>
  <c r="O3233" i="6" s="1"/>
  <c r="M3231" i="6"/>
  <c r="L3231" i="6" s="1"/>
  <c r="J3231" i="6" s="1"/>
  <c r="K3232" i="6" s="1"/>
  <c r="M3232" i="6" l="1"/>
  <c r="L3232" i="6" s="1"/>
  <c r="J3232" i="6" s="1"/>
  <c r="K3233" i="6" s="1"/>
  <c r="Q3233" i="6"/>
  <c r="P3233" i="6" s="1"/>
  <c r="N3233" i="6" s="1"/>
  <c r="O3234" i="6" s="1"/>
  <c r="Q3234" i="6" l="1"/>
  <c r="P3234" i="6" s="1"/>
  <c r="N3234" i="6" s="1"/>
  <c r="O3235" i="6" s="1"/>
  <c r="M3233" i="6"/>
  <c r="L3233" i="6" s="1"/>
  <c r="J3233" i="6" s="1"/>
  <c r="K3234" i="6" s="1"/>
  <c r="M3234" i="6" l="1"/>
  <c r="L3234" i="6" s="1"/>
  <c r="J3234" i="6" s="1"/>
  <c r="K3235" i="6" s="1"/>
  <c r="Q3235" i="6"/>
  <c r="P3235" i="6" s="1"/>
  <c r="N3235" i="6" s="1"/>
  <c r="O3236" i="6" s="1"/>
  <c r="Q3236" i="6" l="1"/>
  <c r="P3236" i="6" s="1"/>
  <c r="N3236" i="6" s="1"/>
  <c r="O3237" i="6" s="1"/>
  <c r="M3235" i="6"/>
  <c r="L3235" i="6" s="1"/>
  <c r="J3235" i="6" s="1"/>
  <c r="K3236" i="6" s="1"/>
  <c r="M3236" i="6" l="1"/>
  <c r="L3236" i="6" s="1"/>
  <c r="J3236" i="6" s="1"/>
  <c r="K3237" i="6" s="1"/>
  <c r="Q3237" i="6"/>
  <c r="P3237" i="6" s="1"/>
  <c r="N3237" i="6" s="1"/>
  <c r="O3238" i="6" s="1"/>
  <c r="Q3238" i="6" l="1"/>
  <c r="P3238" i="6" s="1"/>
  <c r="N3238" i="6" s="1"/>
  <c r="O3239" i="6" s="1"/>
  <c r="M3237" i="6"/>
  <c r="L3237" i="6" s="1"/>
  <c r="J3237" i="6" s="1"/>
  <c r="K3238" i="6" s="1"/>
  <c r="M3238" i="6" l="1"/>
  <c r="L3238" i="6" s="1"/>
  <c r="J3238" i="6" s="1"/>
  <c r="K3239" i="6" s="1"/>
  <c r="Q3239" i="6"/>
  <c r="P3239" i="6" s="1"/>
  <c r="N3239" i="6" s="1"/>
  <c r="O3240" i="6" s="1"/>
  <c r="Q3240" i="6" l="1"/>
  <c r="P3240" i="6" s="1"/>
  <c r="N3240" i="6" s="1"/>
  <c r="O3241" i="6" s="1"/>
  <c r="M3239" i="6"/>
  <c r="L3239" i="6" s="1"/>
  <c r="J3239" i="6" s="1"/>
  <c r="K3240" i="6" s="1"/>
  <c r="M3240" i="6" l="1"/>
  <c r="L3240" i="6" s="1"/>
  <c r="J3240" i="6" s="1"/>
  <c r="K3241" i="6" s="1"/>
  <c r="Q3241" i="6"/>
  <c r="P3241" i="6" s="1"/>
  <c r="N3241" i="6" s="1"/>
  <c r="O3242" i="6" s="1"/>
  <c r="Q3242" i="6" l="1"/>
  <c r="P3242" i="6" s="1"/>
  <c r="N3242" i="6" s="1"/>
  <c r="O3243" i="6" s="1"/>
  <c r="M3241" i="6"/>
  <c r="L3241" i="6" s="1"/>
  <c r="J3241" i="6" s="1"/>
  <c r="K3242" i="6" s="1"/>
  <c r="M3242" i="6" l="1"/>
  <c r="L3242" i="6" s="1"/>
  <c r="J3242" i="6" s="1"/>
  <c r="K3243" i="6" s="1"/>
  <c r="Q3243" i="6"/>
  <c r="P3243" i="6" s="1"/>
  <c r="N3243" i="6" s="1"/>
  <c r="O3244" i="6" s="1"/>
  <c r="Q3244" i="6" l="1"/>
  <c r="P3244" i="6" s="1"/>
  <c r="N3244" i="6" s="1"/>
  <c r="O3245" i="6" s="1"/>
  <c r="M3243" i="6"/>
  <c r="L3243" i="6" s="1"/>
  <c r="J3243" i="6" s="1"/>
  <c r="K3244" i="6" s="1"/>
  <c r="M3244" i="6" l="1"/>
  <c r="L3244" i="6" s="1"/>
  <c r="J3244" i="6" s="1"/>
  <c r="K3245" i="6" s="1"/>
  <c r="Q3245" i="6"/>
  <c r="P3245" i="6" s="1"/>
  <c r="N3245" i="6" s="1"/>
  <c r="O3246" i="6" s="1"/>
  <c r="Q3246" i="6" l="1"/>
  <c r="P3246" i="6" s="1"/>
  <c r="N3246" i="6" s="1"/>
  <c r="O3247" i="6" s="1"/>
  <c r="M3245" i="6"/>
  <c r="L3245" i="6" s="1"/>
  <c r="J3245" i="6" s="1"/>
  <c r="K3246" i="6" s="1"/>
  <c r="M3246" i="6" l="1"/>
  <c r="L3246" i="6" s="1"/>
  <c r="J3246" i="6" s="1"/>
  <c r="K3247" i="6" s="1"/>
  <c r="Q3247" i="6"/>
  <c r="P3247" i="6" s="1"/>
  <c r="N3247" i="6" s="1"/>
  <c r="O3248" i="6" s="1"/>
  <c r="Q3248" i="6" l="1"/>
  <c r="P3248" i="6" s="1"/>
  <c r="N3248" i="6" s="1"/>
  <c r="O3249" i="6" s="1"/>
  <c r="M3247" i="6"/>
  <c r="L3247" i="6" s="1"/>
  <c r="J3247" i="6" s="1"/>
  <c r="K3248" i="6" s="1"/>
  <c r="M3248" i="6" l="1"/>
  <c r="L3248" i="6" s="1"/>
  <c r="J3248" i="6" s="1"/>
  <c r="K3249" i="6" s="1"/>
  <c r="Q3249" i="6"/>
  <c r="P3249" i="6" s="1"/>
  <c r="N3249" i="6" s="1"/>
  <c r="O3250" i="6" s="1"/>
  <c r="Q3250" i="6" l="1"/>
  <c r="P3250" i="6" s="1"/>
  <c r="N3250" i="6" s="1"/>
  <c r="O3251" i="6" s="1"/>
  <c r="M3249" i="6"/>
  <c r="L3249" i="6" s="1"/>
  <c r="J3249" i="6" s="1"/>
  <c r="K3250" i="6" s="1"/>
  <c r="M3250" i="6" l="1"/>
  <c r="L3250" i="6" s="1"/>
  <c r="J3250" i="6" s="1"/>
  <c r="K3251" i="6" s="1"/>
  <c r="Q3251" i="6"/>
  <c r="P3251" i="6" s="1"/>
  <c r="N3251" i="6" s="1"/>
  <c r="O3252" i="6" s="1"/>
  <c r="Q3252" i="6" l="1"/>
  <c r="P3252" i="6" s="1"/>
  <c r="N3252" i="6" s="1"/>
  <c r="O3253" i="6" s="1"/>
  <c r="M3251" i="6"/>
  <c r="L3251" i="6" s="1"/>
  <c r="J3251" i="6" s="1"/>
  <c r="K3252" i="6" s="1"/>
  <c r="M3252" i="6" l="1"/>
  <c r="L3252" i="6" s="1"/>
  <c r="J3252" i="6" s="1"/>
  <c r="K3253" i="6" s="1"/>
  <c r="Q3253" i="6"/>
  <c r="P3253" i="6" s="1"/>
  <c r="N3253" i="6" s="1"/>
  <c r="O3254" i="6" s="1"/>
  <c r="Q3254" i="6" l="1"/>
  <c r="P3254" i="6" s="1"/>
  <c r="N3254" i="6" s="1"/>
  <c r="O3255" i="6" s="1"/>
  <c r="M3253" i="6"/>
  <c r="L3253" i="6" s="1"/>
  <c r="J3253" i="6" s="1"/>
  <c r="K3254" i="6" s="1"/>
  <c r="M3254" i="6" l="1"/>
  <c r="L3254" i="6" s="1"/>
  <c r="J3254" i="6" s="1"/>
  <c r="K3255" i="6" s="1"/>
  <c r="Q3255" i="6"/>
  <c r="P3255" i="6" s="1"/>
  <c r="N3255" i="6" s="1"/>
  <c r="O3256" i="6" s="1"/>
  <c r="Q3256" i="6" l="1"/>
  <c r="P3256" i="6" s="1"/>
  <c r="N3256" i="6" s="1"/>
  <c r="O3257" i="6" s="1"/>
  <c r="M3255" i="6"/>
  <c r="L3255" i="6" s="1"/>
  <c r="J3255" i="6" s="1"/>
  <c r="K3256" i="6" s="1"/>
  <c r="M3256" i="6" l="1"/>
  <c r="L3256" i="6" s="1"/>
  <c r="J3256" i="6" s="1"/>
  <c r="K3257" i="6" s="1"/>
  <c r="Q3257" i="6"/>
  <c r="P3257" i="6" s="1"/>
  <c r="N3257" i="6" s="1"/>
  <c r="O3258" i="6" s="1"/>
  <c r="Q3258" i="6" l="1"/>
  <c r="P3258" i="6" s="1"/>
  <c r="N3258" i="6" s="1"/>
  <c r="O3259" i="6" s="1"/>
  <c r="M3257" i="6"/>
  <c r="L3257" i="6" s="1"/>
  <c r="J3257" i="6" s="1"/>
  <c r="K3258" i="6" s="1"/>
  <c r="M3258" i="6" l="1"/>
  <c r="L3258" i="6" s="1"/>
  <c r="J3258" i="6" s="1"/>
  <c r="K3259" i="6" s="1"/>
  <c r="Q3259" i="6"/>
  <c r="P3259" i="6" s="1"/>
  <c r="N3259" i="6" s="1"/>
  <c r="O3260" i="6" s="1"/>
  <c r="M3259" i="6" l="1"/>
  <c r="L3259" i="6" s="1"/>
  <c r="J3259" i="6" s="1"/>
  <c r="K3260" i="6" s="1"/>
  <c r="Q3260" i="6"/>
  <c r="P3260" i="6" s="1"/>
  <c r="N3260" i="6" s="1"/>
  <c r="O3261" i="6" s="1"/>
  <c r="Q3261" i="6" l="1"/>
  <c r="P3261" i="6" s="1"/>
  <c r="N3261" i="6" s="1"/>
  <c r="O3262" i="6" s="1"/>
  <c r="M3260" i="6"/>
  <c r="L3260" i="6" s="1"/>
  <c r="J3260" i="6" s="1"/>
  <c r="K3261" i="6" s="1"/>
  <c r="M3261" i="6" l="1"/>
  <c r="L3261" i="6" s="1"/>
  <c r="J3261" i="6" s="1"/>
  <c r="K3262" i="6" s="1"/>
  <c r="Q3262" i="6"/>
  <c r="P3262" i="6" s="1"/>
  <c r="N3262" i="6" s="1"/>
  <c r="O3263" i="6" s="1"/>
  <c r="M3262" i="6" l="1"/>
  <c r="L3262" i="6" s="1"/>
  <c r="J3262" i="6" s="1"/>
  <c r="K3263" i="6" s="1"/>
  <c r="Q3263" i="6"/>
  <c r="P3263" i="6" s="1"/>
  <c r="N3263" i="6" s="1"/>
  <c r="O3264" i="6" s="1"/>
  <c r="Q3264" i="6" l="1"/>
  <c r="P3264" i="6" s="1"/>
  <c r="N3264" i="6" s="1"/>
  <c r="O3265" i="6" s="1"/>
  <c r="M3263" i="6"/>
  <c r="L3263" i="6" s="1"/>
  <c r="J3263" i="6" s="1"/>
  <c r="K3264" i="6" s="1"/>
  <c r="Q3265" i="6" l="1"/>
  <c r="P3265" i="6" s="1"/>
  <c r="N3265" i="6" s="1"/>
  <c r="O3266" i="6" s="1"/>
  <c r="M3264" i="6"/>
  <c r="L3264" i="6" s="1"/>
  <c r="J3264" i="6" s="1"/>
  <c r="K3265" i="6" s="1"/>
  <c r="M3265" i="6" l="1"/>
  <c r="L3265" i="6" s="1"/>
  <c r="J3265" i="6" s="1"/>
  <c r="K3266" i="6" s="1"/>
  <c r="Q3266" i="6"/>
  <c r="P3266" i="6" s="1"/>
  <c r="N3266" i="6" s="1"/>
  <c r="O3267" i="6" s="1"/>
  <c r="M3266" i="6" l="1"/>
  <c r="L3266" i="6" s="1"/>
  <c r="J3266" i="6" s="1"/>
  <c r="K3267" i="6" s="1"/>
  <c r="Q3267" i="6"/>
  <c r="P3267" i="6" s="1"/>
  <c r="N3267" i="6" s="1"/>
  <c r="O3268" i="6" s="1"/>
  <c r="Q3268" i="6" l="1"/>
  <c r="P3268" i="6" s="1"/>
  <c r="N3268" i="6" s="1"/>
  <c r="O3269" i="6" s="1"/>
  <c r="M3267" i="6"/>
  <c r="L3267" i="6" s="1"/>
  <c r="J3267" i="6" s="1"/>
  <c r="K3268" i="6" s="1"/>
  <c r="Q3269" i="6" l="1"/>
  <c r="P3269" i="6" s="1"/>
  <c r="N3269" i="6" s="1"/>
  <c r="O3270" i="6" s="1"/>
  <c r="M3268" i="6"/>
  <c r="L3268" i="6" s="1"/>
  <c r="J3268" i="6" s="1"/>
  <c r="K3269" i="6" s="1"/>
  <c r="M3269" i="6" l="1"/>
  <c r="L3269" i="6" s="1"/>
  <c r="J3269" i="6" s="1"/>
  <c r="K3270" i="6" s="1"/>
  <c r="Q3270" i="6"/>
  <c r="P3270" i="6" s="1"/>
  <c r="N3270" i="6" s="1"/>
  <c r="O3271" i="6" s="1"/>
  <c r="M3270" i="6" l="1"/>
  <c r="L3270" i="6" s="1"/>
  <c r="J3270" i="6" s="1"/>
  <c r="K3271" i="6" s="1"/>
  <c r="Q3271" i="6"/>
  <c r="P3271" i="6" s="1"/>
  <c r="N3271" i="6" s="1"/>
  <c r="O3272" i="6" s="1"/>
  <c r="Q3272" i="6" l="1"/>
  <c r="P3272" i="6" s="1"/>
  <c r="N3272" i="6" s="1"/>
  <c r="O3273" i="6" s="1"/>
  <c r="M3271" i="6"/>
  <c r="L3271" i="6" s="1"/>
  <c r="J3271" i="6" s="1"/>
  <c r="K3272" i="6" s="1"/>
  <c r="Q3273" i="6" l="1"/>
  <c r="P3273" i="6" s="1"/>
  <c r="N3273" i="6" s="1"/>
  <c r="O3274" i="6" s="1"/>
  <c r="M3272" i="6"/>
  <c r="L3272" i="6" s="1"/>
  <c r="J3272" i="6" s="1"/>
  <c r="K3273" i="6" s="1"/>
  <c r="M3273" i="6" l="1"/>
  <c r="L3273" i="6" s="1"/>
  <c r="J3273" i="6" s="1"/>
  <c r="K3274" i="6" s="1"/>
  <c r="Q3274" i="6"/>
  <c r="P3274" i="6" s="1"/>
  <c r="N3274" i="6" s="1"/>
  <c r="O3275" i="6" s="1"/>
  <c r="M3274" i="6" l="1"/>
  <c r="L3274" i="6" s="1"/>
  <c r="J3274" i="6" s="1"/>
  <c r="K3275" i="6" s="1"/>
  <c r="Q3275" i="6"/>
  <c r="P3275" i="6" s="1"/>
  <c r="N3275" i="6" s="1"/>
  <c r="O3276" i="6" s="1"/>
  <c r="Q3276" i="6" l="1"/>
  <c r="P3276" i="6" s="1"/>
  <c r="N3276" i="6" s="1"/>
  <c r="O3277" i="6" s="1"/>
  <c r="M3275" i="6"/>
  <c r="L3275" i="6" s="1"/>
  <c r="J3275" i="6" s="1"/>
  <c r="K3276" i="6" s="1"/>
  <c r="M3276" i="6" l="1"/>
  <c r="L3276" i="6" s="1"/>
  <c r="J3276" i="6" s="1"/>
  <c r="K3277" i="6" s="1"/>
  <c r="Q3277" i="6"/>
  <c r="P3277" i="6" s="1"/>
  <c r="N3277" i="6" s="1"/>
  <c r="O3278" i="6" s="1"/>
  <c r="M3277" i="6" l="1"/>
  <c r="L3277" i="6" s="1"/>
  <c r="J3277" i="6" s="1"/>
  <c r="K3278" i="6" s="1"/>
  <c r="Q3278" i="6"/>
  <c r="P3278" i="6" s="1"/>
  <c r="N3278" i="6" s="1"/>
  <c r="O3279" i="6" s="1"/>
  <c r="Q3279" i="6" l="1"/>
  <c r="P3279" i="6" s="1"/>
  <c r="N3279" i="6" s="1"/>
  <c r="O3280" i="6" s="1"/>
  <c r="M3278" i="6"/>
  <c r="L3278" i="6" s="1"/>
  <c r="J3278" i="6" s="1"/>
  <c r="K3279" i="6" s="1"/>
  <c r="Q3280" i="6" l="1"/>
  <c r="P3280" i="6" s="1"/>
  <c r="N3280" i="6" s="1"/>
  <c r="O3281" i="6" s="1"/>
  <c r="M3279" i="6"/>
  <c r="L3279" i="6" s="1"/>
  <c r="J3279" i="6" s="1"/>
  <c r="K3280" i="6" s="1"/>
  <c r="M3280" i="6" l="1"/>
  <c r="L3280" i="6" s="1"/>
  <c r="J3280" i="6" s="1"/>
  <c r="K3281" i="6" s="1"/>
  <c r="Q3281" i="6"/>
  <c r="P3281" i="6" s="1"/>
  <c r="N3281" i="6" s="1"/>
  <c r="O3282" i="6" s="1"/>
  <c r="M3281" i="6" l="1"/>
  <c r="L3281" i="6" s="1"/>
  <c r="J3281" i="6" s="1"/>
  <c r="K3282" i="6" s="1"/>
  <c r="Q3282" i="6"/>
  <c r="P3282" i="6" s="1"/>
  <c r="N3282" i="6" s="1"/>
  <c r="O3283" i="6" s="1"/>
  <c r="Q3283" i="6" l="1"/>
  <c r="P3283" i="6" s="1"/>
  <c r="N3283" i="6" s="1"/>
  <c r="O3284" i="6" s="1"/>
  <c r="M3282" i="6"/>
  <c r="L3282" i="6" s="1"/>
  <c r="J3282" i="6" s="1"/>
  <c r="K3283" i="6" s="1"/>
  <c r="Q3284" i="6" l="1"/>
  <c r="P3284" i="6" s="1"/>
  <c r="N3284" i="6" s="1"/>
  <c r="O3285" i="6" s="1"/>
  <c r="M3283" i="6"/>
  <c r="L3283" i="6" s="1"/>
  <c r="J3283" i="6" s="1"/>
  <c r="K3284" i="6" s="1"/>
  <c r="M3284" i="6" l="1"/>
  <c r="L3284" i="6" s="1"/>
  <c r="J3284" i="6" s="1"/>
  <c r="K3285" i="6" s="1"/>
  <c r="Q3285" i="6"/>
  <c r="P3285" i="6" s="1"/>
  <c r="N3285" i="6" s="1"/>
  <c r="O3286" i="6" s="1"/>
  <c r="Q3286" i="6" l="1"/>
  <c r="P3286" i="6" s="1"/>
  <c r="N3286" i="6" s="1"/>
  <c r="O3287" i="6" s="1"/>
  <c r="M3285" i="6"/>
  <c r="L3285" i="6" s="1"/>
  <c r="J3285" i="6" s="1"/>
  <c r="K3286" i="6" s="1"/>
  <c r="M3286" i="6" l="1"/>
  <c r="L3286" i="6" s="1"/>
  <c r="J3286" i="6" s="1"/>
  <c r="K3287" i="6" s="1"/>
  <c r="Q3287" i="6"/>
  <c r="P3287" i="6" s="1"/>
  <c r="N3287" i="6" s="1"/>
  <c r="O3288" i="6" s="1"/>
  <c r="Q3288" i="6" l="1"/>
  <c r="P3288" i="6" s="1"/>
  <c r="N3288" i="6" s="1"/>
  <c r="O3289" i="6" s="1"/>
  <c r="M3287" i="6"/>
  <c r="L3287" i="6" s="1"/>
  <c r="J3287" i="6" s="1"/>
  <c r="K3288" i="6" s="1"/>
  <c r="M3288" i="6" l="1"/>
  <c r="L3288" i="6" s="1"/>
  <c r="J3288" i="6" s="1"/>
  <c r="K3289" i="6" s="1"/>
  <c r="Q3289" i="6"/>
  <c r="P3289" i="6" s="1"/>
  <c r="N3289" i="6" s="1"/>
  <c r="O3290" i="6" s="1"/>
  <c r="Q3290" i="6" l="1"/>
  <c r="P3290" i="6" s="1"/>
  <c r="N3290" i="6" s="1"/>
  <c r="O3291" i="6" s="1"/>
  <c r="M3289" i="6"/>
  <c r="L3289" i="6" s="1"/>
  <c r="J3289" i="6" s="1"/>
  <c r="K3290" i="6" s="1"/>
  <c r="M3290" i="6" l="1"/>
  <c r="L3290" i="6" s="1"/>
  <c r="J3290" i="6" s="1"/>
  <c r="K3291" i="6" s="1"/>
  <c r="Q3291" i="6"/>
  <c r="P3291" i="6" s="1"/>
  <c r="N3291" i="6" s="1"/>
  <c r="O3292" i="6" s="1"/>
  <c r="Q3292" i="6" l="1"/>
  <c r="P3292" i="6" s="1"/>
  <c r="N3292" i="6" s="1"/>
  <c r="O3293" i="6" s="1"/>
  <c r="M3291" i="6"/>
  <c r="L3291" i="6" s="1"/>
  <c r="J3291" i="6" s="1"/>
  <c r="K3292" i="6" s="1"/>
  <c r="M3292" i="6" l="1"/>
  <c r="L3292" i="6" s="1"/>
  <c r="J3292" i="6" s="1"/>
  <c r="K3293" i="6" s="1"/>
  <c r="Q3293" i="6"/>
  <c r="P3293" i="6" s="1"/>
  <c r="N3293" i="6" s="1"/>
  <c r="O3294" i="6" s="1"/>
  <c r="Q3294" i="6" l="1"/>
  <c r="P3294" i="6" s="1"/>
  <c r="N3294" i="6" s="1"/>
  <c r="O3295" i="6" s="1"/>
  <c r="M3293" i="6"/>
  <c r="L3293" i="6" s="1"/>
  <c r="J3293" i="6" s="1"/>
  <c r="K3294" i="6" s="1"/>
  <c r="M3294" i="6" l="1"/>
  <c r="L3294" i="6" s="1"/>
  <c r="J3294" i="6" s="1"/>
  <c r="K3295" i="6" s="1"/>
  <c r="Q3295" i="6"/>
  <c r="P3295" i="6" s="1"/>
  <c r="N3295" i="6" s="1"/>
  <c r="O3296" i="6" s="1"/>
  <c r="Q3296" i="6" l="1"/>
  <c r="P3296" i="6" s="1"/>
  <c r="N3296" i="6" s="1"/>
  <c r="O3297" i="6" s="1"/>
  <c r="M3295" i="6"/>
  <c r="L3295" i="6" s="1"/>
  <c r="J3295" i="6" s="1"/>
  <c r="K3296" i="6" s="1"/>
  <c r="M3296" i="6" l="1"/>
  <c r="L3296" i="6" s="1"/>
  <c r="J3296" i="6" s="1"/>
  <c r="K3297" i="6" s="1"/>
  <c r="Q3297" i="6"/>
  <c r="P3297" i="6" s="1"/>
  <c r="N3297" i="6" s="1"/>
  <c r="O3298" i="6" s="1"/>
  <c r="Q3298" i="6" l="1"/>
  <c r="P3298" i="6" s="1"/>
  <c r="N3298" i="6" s="1"/>
  <c r="O3299" i="6" s="1"/>
  <c r="M3297" i="6"/>
  <c r="L3297" i="6" s="1"/>
  <c r="J3297" i="6" s="1"/>
  <c r="K3298" i="6" s="1"/>
  <c r="M3298" i="6" l="1"/>
  <c r="L3298" i="6" s="1"/>
  <c r="J3298" i="6" s="1"/>
  <c r="K3299" i="6" s="1"/>
  <c r="Q3299" i="6"/>
  <c r="P3299" i="6" s="1"/>
  <c r="N3299" i="6" s="1"/>
  <c r="O3300" i="6" s="1"/>
  <c r="Q3300" i="6" l="1"/>
  <c r="P3300" i="6" s="1"/>
  <c r="N3300" i="6" s="1"/>
  <c r="O3301" i="6" s="1"/>
  <c r="M3299" i="6"/>
  <c r="L3299" i="6" s="1"/>
  <c r="J3299" i="6" s="1"/>
  <c r="K3300" i="6" s="1"/>
  <c r="M3300" i="6" l="1"/>
  <c r="L3300" i="6" s="1"/>
  <c r="J3300" i="6" s="1"/>
  <c r="K3301" i="6" s="1"/>
  <c r="Q3301" i="6"/>
  <c r="P3301" i="6" s="1"/>
  <c r="N3301" i="6" s="1"/>
  <c r="O3302" i="6" s="1"/>
  <c r="Q3302" i="6" l="1"/>
  <c r="P3302" i="6" s="1"/>
  <c r="N3302" i="6" s="1"/>
  <c r="O3303" i="6" s="1"/>
  <c r="M3301" i="6"/>
  <c r="L3301" i="6" s="1"/>
  <c r="J3301" i="6" s="1"/>
  <c r="K3302" i="6" s="1"/>
  <c r="M3302" i="6" l="1"/>
  <c r="L3302" i="6" s="1"/>
  <c r="J3302" i="6" s="1"/>
  <c r="K3303" i="6" s="1"/>
  <c r="Q3303" i="6"/>
  <c r="P3303" i="6" s="1"/>
  <c r="N3303" i="6" s="1"/>
  <c r="O3304" i="6" s="1"/>
  <c r="Q3304" i="6" l="1"/>
  <c r="P3304" i="6" s="1"/>
  <c r="N3304" i="6" s="1"/>
  <c r="O3305" i="6" s="1"/>
  <c r="M3303" i="6"/>
  <c r="L3303" i="6" s="1"/>
  <c r="J3303" i="6" s="1"/>
  <c r="K3304" i="6" s="1"/>
  <c r="M3304" i="6" l="1"/>
  <c r="L3304" i="6" s="1"/>
  <c r="J3304" i="6" s="1"/>
  <c r="K3305" i="6" s="1"/>
  <c r="Q3305" i="6"/>
  <c r="P3305" i="6" s="1"/>
  <c r="N3305" i="6" s="1"/>
  <c r="O3306" i="6" s="1"/>
  <c r="Q3306" i="6" l="1"/>
  <c r="P3306" i="6" s="1"/>
  <c r="N3306" i="6" s="1"/>
  <c r="O3307" i="6" s="1"/>
  <c r="M3305" i="6"/>
  <c r="L3305" i="6" s="1"/>
  <c r="J3305" i="6" s="1"/>
  <c r="K3306" i="6" s="1"/>
  <c r="M3306" i="6" l="1"/>
  <c r="L3306" i="6" s="1"/>
  <c r="J3306" i="6" s="1"/>
  <c r="K3307" i="6" s="1"/>
  <c r="Q3307" i="6"/>
  <c r="P3307" i="6" s="1"/>
  <c r="N3307" i="6" s="1"/>
  <c r="O3308" i="6" s="1"/>
  <c r="Q3308" i="6" l="1"/>
  <c r="P3308" i="6" s="1"/>
  <c r="N3308" i="6" s="1"/>
  <c r="O3309" i="6" s="1"/>
  <c r="M3307" i="6"/>
  <c r="L3307" i="6" s="1"/>
  <c r="J3307" i="6" s="1"/>
  <c r="K3308" i="6" s="1"/>
  <c r="M3308" i="6" l="1"/>
  <c r="L3308" i="6" s="1"/>
  <c r="J3308" i="6" s="1"/>
  <c r="K3309" i="6" s="1"/>
  <c r="Q3309" i="6"/>
  <c r="P3309" i="6" s="1"/>
  <c r="N3309" i="6" s="1"/>
  <c r="O3310" i="6" s="1"/>
  <c r="Q3310" i="6" l="1"/>
  <c r="P3310" i="6" s="1"/>
  <c r="N3310" i="6" s="1"/>
  <c r="O3311" i="6" s="1"/>
  <c r="M3309" i="6"/>
  <c r="L3309" i="6" s="1"/>
  <c r="J3309" i="6" s="1"/>
  <c r="K3310" i="6" s="1"/>
  <c r="M3310" i="6" l="1"/>
  <c r="L3310" i="6" s="1"/>
  <c r="J3310" i="6" s="1"/>
  <c r="K3311" i="6" s="1"/>
  <c r="Q3311" i="6"/>
  <c r="P3311" i="6" s="1"/>
  <c r="N3311" i="6" s="1"/>
  <c r="O3312" i="6" s="1"/>
  <c r="Q3312" i="6" l="1"/>
  <c r="P3312" i="6" s="1"/>
  <c r="N3312" i="6" s="1"/>
  <c r="O3313" i="6" s="1"/>
  <c r="M3311" i="6"/>
  <c r="L3311" i="6" s="1"/>
  <c r="J3311" i="6" s="1"/>
  <c r="K3312" i="6" s="1"/>
  <c r="M3312" i="6" l="1"/>
  <c r="L3312" i="6" s="1"/>
  <c r="J3312" i="6" s="1"/>
  <c r="K3313" i="6" s="1"/>
  <c r="Q3313" i="6"/>
  <c r="P3313" i="6" s="1"/>
  <c r="N3313" i="6" s="1"/>
  <c r="O3314" i="6" s="1"/>
  <c r="M3313" i="6" l="1"/>
  <c r="L3313" i="6" s="1"/>
  <c r="J3313" i="6" s="1"/>
  <c r="K3314" i="6" s="1"/>
  <c r="Q3314" i="6"/>
  <c r="P3314" i="6" s="1"/>
  <c r="N3314" i="6" s="1"/>
  <c r="O3315" i="6" s="1"/>
  <c r="Q3315" i="6" l="1"/>
  <c r="P3315" i="6" s="1"/>
  <c r="N3315" i="6" s="1"/>
  <c r="O3316" i="6" s="1"/>
  <c r="M3314" i="6"/>
  <c r="L3314" i="6" s="1"/>
  <c r="J3314" i="6" s="1"/>
  <c r="K3315" i="6" s="1"/>
  <c r="M3315" i="6" l="1"/>
  <c r="L3315" i="6" s="1"/>
  <c r="J3315" i="6" s="1"/>
  <c r="K3316" i="6" s="1"/>
  <c r="Q3316" i="6"/>
  <c r="P3316" i="6" s="1"/>
  <c r="N3316" i="6" s="1"/>
  <c r="O3317" i="6" s="1"/>
  <c r="M3316" i="6" l="1"/>
  <c r="L3316" i="6" s="1"/>
  <c r="J3316" i="6" s="1"/>
  <c r="K3317" i="6" s="1"/>
  <c r="Q3317" i="6"/>
  <c r="P3317" i="6" s="1"/>
  <c r="N3317" i="6" s="1"/>
  <c r="O3318" i="6" s="1"/>
  <c r="Q3318" i="6" l="1"/>
  <c r="P3318" i="6" s="1"/>
  <c r="N3318" i="6" s="1"/>
  <c r="O3319" i="6" s="1"/>
  <c r="M3317" i="6"/>
  <c r="L3317" i="6" s="1"/>
  <c r="J3317" i="6" s="1"/>
  <c r="K3318" i="6" s="1"/>
  <c r="Q3319" i="6" l="1"/>
  <c r="P3319" i="6" s="1"/>
  <c r="N3319" i="6" s="1"/>
  <c r="O3320" i="6" s="1"/>
  <c r="M3318" i="6"/>
  <c r="L3318" i="6" s="1"/>
  <c r="J3318" i="6" s="1"/>
  <c r="K3319" i="6" s="1"/>
  <c r="M3319" i="6" l="1"/>
  <c r="L3319" i="6" s="1"/>
  <c r="J3319" i="6" s="1"/>
  <c r="K3320" i="6" s="1"/>
  <c r="Q3320" i="6"/>
  <c r="P3320" i="6" s="1"/>
  <c r="N3320" i="6" s="1"/>
  <c r="O3321" i="6" s="1"/>
  <c r="M3320" i="6" l="1"/>
  <c r="L3320" i="6" s="1"/>
  <c r="J3320" i="6" s="1"/>
  <c r="K3321" i="6" s="1"/>
  <c r="Q3321" i="6"/>
  <c r="P3321" i="6" s="1"/>
  <c r="N3321" i="6" s="1"/>
  <c r="O3322" i="6" s="1"/>
  <c r="Q3322" i="6" l="1"/>
  <c r="P3322" i="6" s="1"/>
  <c r="N3322" i="6" s="1"/>
  <c r="O3323" i="6" s="1"/>
  <c r="M3321" i="6"/>
  <c r="L3321" i="6" s="1"/>
  <c r="J3321" i="6" s="1"/>
  <c r="K3322" i="6" s="1"/>
  <c r="Q3323" i="6" l="1"/>
  <c r="P3323" i="6" s="1"/>
  <c r="N3323" i="6" s="1"/>
  <c r="O3324" i="6" s="1"/>
  <c r="M3322" i="6"/>
  <c r="L3322" i="6" s="1"/>
  <c r="J3322" i="6" s="1"/>
  <c r="K3323" i="6" s="1"/>
  <c r="M3323" i="6" l="1"/>
  <c r="L3323" i="6" s="1"/>
  <c r="J3323" i="6" s="1"/>
  <c r="K3324" i="6" s="1"/>
  <c r="Q3324" i="6"/>
  <c r="P3324" i="6" s="1"/>
  <c r="N3324" i="6" s="1"/>
  <c r="O3325" i="6" s="1"/>
  <c r="M3324" i="6" l="1"/>
  <c r="L3324" i="6" s="1"/>
  <c r="J3324" i="6" s="1"/>
  <c r="K3325" i="6" s="1"/>
  <c r="Q3325" i="6"/>
  <c r="P3325" i="6" s="1"/>
  <c r="N3325" i="6" s="1"/>
  <c r="O3326" i="6" s="1"/>
  <c r="Q3326" i="6" l="1"/>
  <c r="P3326" i="6" s="1"/>
  <c r="N3326" i="6" s="1"/>
  <c r="O3327" i="6" s="1"/>
  <c r="M3325" i="6"/>
  <c r="L3325" i="6" s="1"/>
  <c r="J3325" i="6" s="1"/>
  <c r="K3326" i="6" s="1"/>
  <c r="Q3327" i="6" l="1"/>
  <c r="P3327" i="6" s="1"/>
  <c r="N3327" i="6" s="1"/>
  <c r="O3328" i="6" s="1"/>
  <c r="M3326" i="6"/>
  <c r="L3326" i="6" s="1"/>
  <c r="J3326" i="6" s="1"/>
  <c r="K3327" i="6" s="1"/>
  <c r="M3327" i="6" l="1"/>
  <c r="L3327" i="6" s="1"/>
  <c r="J3327" i="6" s="1"/>
  <c r="K3328" i="6" s="1"/>
  <c r="Q3328" i="6"/>
  <c r="P3328" i="6" s="1"/>
  <c r="N3328" i="6" s="1"/>
  <c r="O3329" i="6" s="1"/>
  <c r="Q3329" i="6" l="1"/>
  <c r="P3329" i="6" s="1"/>
  <c r="N3329" i="6" s="1"/>
  <c r="O3330" i="6" s="1"/>
  <c r="M3328" i="6"/>
  <c r="L3328" i="6" s="1"/>
  <c r="J3328" i="6" s="1"/>
  <c r="K3329" i="6" s="1"/>
  <c r="M3329" i="6" l="1"/>
  <c r="L3329" i="6" s="1"/>
  <c r="J3329" i="6" s="1"/>
  <c r="K3330" i="6" s="1"/>
  <c r="Q3330" i="6"/>
  <c r="P3330" i="6" s="1"/>
  <c r="N3330" i="6" s="1"/>
  <c r="O3331" i="6" s="1"/>
  <c r="Q3331" i="6" l="1"/>
  <c r="P3331" i="6" s="1"/>
  <c r="N3331" i="6" s="1"/>
  <c r="O3332" i="6" s="1"/>
  <c r="M3330" i="6"/>
  <c r="L3330" i="6" s="1"/>
  <c r="J3330" i="6" s="1"/>
  <c r="K3331" i="6" s="1"/>
  <c r="M3331" i="6" l="1"/>
  <c r="L3331" i="6" s="1"/>
  <c r="J3331" i="6" s="1"/>
  <c r="K3332" i="6" s="1"/>
  <c r="Q3332" i="6"/>
  <c r="P3332" i="6" s="1"/>
  <c r="N3332" i="6" s="1"/>
  <c r="O3333" i="6" s="1"/>
  <c r="Q3333" i="6" l="1"/>
  <c r="P3333" i="6" s="1"/>
  <c r="N3333" i="6" s="1"/>
  <c r="O3334" i="6" s="1"/>
  <c r="M3332" i="6"/>
  <c r="L3332" i="6" s="1"/>
  <c r="J3332" i="6" s="1"/>
  <c r="K3333" i="6" s="1"/>
  <c r="M3333" i="6" l="1"/>
  <c r="L3333" i="6" s="1"/>
  <c r="J3333" i="6" s="1"/>
  <c r="K3334" i="6" s="1"/>
  <c r="Q3334" i="6"/>
  <c r="P3334" i="6" s="1"/>
  <c r="N3334" i="6" s="1"/>
  <c r="O3335" i="6" s="1"/>
  <c r="Q3335" i="6" l="1"/>
  <c r="P3335" i="6" s="1"/>
  <c r="N3335" i="6" s="1"/>
  <c r="O3336" i="6" s="1"/>
  <c r="M3334" i="6"/>
  <c r="L3334" i="6" s="1"/>
  <c r="J3334" i="6" s="1"/>
  <c r="K3335" i="6" s="1"/>
  <c r="M3335" i="6" l="1"/>
  <c r="L3335" i="6" s="1"/>
  <c r="J3335" i="6" s="1"/>
  <c r="K3336" i="6" s="1"/>
  <c r="Q3336" i="6"/>
  <c r="P3336" i="6" s="1"/>
  <c r="N3336" i="6" s="1"/>
  <c r="O3337" i="6" s="1"/>
  <c r="Q3337" i="6" l="1"/>
  <c r="P3337" i="6" s="1"/>
  <c r="N3337" i="6" s="1"/>
  <c r="O3338" i="6" s="1"/>
  <c r="M3336" i="6"/>
  <c r="L3336" i="6" s="1"/>
  <c r="J3336" i="6" s="1"/>
  <c r="K3337" i="6" s="1"/>
  <c r="M3337" i="6" l="1"/>
  <c r="L3337" i="6" s="1"/>
  <c r="J3337" i="6" s="1"/>
  <c r="K3338" i="6" s="1"/>
  <c r="Q3338" i="6"/>
  <c r="P3338" i="6" s="1"/>
  <c r="N3338" i="6" s="1"/>
  <c r="O3339" i="6" s="1"/>
  <c r="Q3339" i="6" l="1"/>
  <c r="P3339" i="6" s="1"/>
  <c r="N3339" i="6" s="1"/>
  <c r="O3340" i="6" s="1"/>
  <c r="M3338" i="6"/>
  <c r="L3338" i="6" s="1"/>
  <c r="J3338" i="6" s="1"/>
  <c r="K3339" i="6" s="1"/>
  <c r="M3339" i="6" l="1"/>
  <c r="L3339" i="6" s="1"/>
  <c r="J3339" i="6" s="1"/>
  <c r="K3340" i="6" s="1"/>
  <c r="Q3340" i="6"/>
  <c r="P3340" i="6" s="1"/>
  <c r="N3340" i="6" s="1"/>
  <c r="O3341" i="6" s="1"/>
  <c r="Q3341" i="6" l="1"/>
  <c r="P3341" i="6" s="1"/>
  <c r="N3341" i="6" s="1"/>
  <c r="O3342" i="6" s="1"/>
  <c r="M3340" i="6"/>
  <c r="L3340" i="6" s="1"/>
  <c r="J3340" i="6" s="1"/>
  <c r="K3341" i="6" s="1"/>
  <c r="M3341" i="6" l="1"/>
  <c r="L3341" i="6" s="1"/>
  <c r="J3341" i="6" s="1"/>
  <c r="K3342" i="6" s="1"/>
  <c r="Q3342" i="6"/>
  <c r="P3342" i="6" s="1"/>
  <c r="N3342" i="6" s="1"/>
  <c r="O3343" i="6" s="1"/>
  <c r="Q3343" i="6" l="1"/>
  <c r="P3343" i="6" s="1"/>
  <c r="N3343" i="6" s="1"/>
  <c r="O3344" i="6" s="1"/>
  <c r="M3342" i="6"/>
  <c r="L3342" i="6" s="1"/>
  <c r="J3342" i="6" s="1"/>
  <c r="K3343" i="6" s="1"/>
  <c r="M3343" i="6" l="1"/>
  <c r="L3343" i="6" s="1"/>
  <c r="J3343" i="6" s="1"/>
  <c r="K3344" i="6" s="1"/>
  <c r="Q3344" i="6"/>
  <c r="P3344" i="6" s="1"/>
  <c r="N3344" i="6" s="1"/>
  <c r="O3345" i="6" s="1"/>
  <c r="Q3345" i="6" l="1"/>
  <c r="P3345" i="6" s="1"/>
  <c r="N3345" i="6" s="1"/>
  <c r="O3346" i="6" s="1"/>
  <c r="M3344" i="6"/>
  <c r="L3344" i="6" s="1"/>
  <c r="J3344" i="6" s="1"/>
  <c r="K3345" i="6" s="1"/>
  <c r="M3345" i="6" l="1"/>
  <c r="L3345" i="6" s="1"/>
  <c r="J3345" i="6" s="1"/>
  <c r="K3346" i="6" s="1"/>
  <c r="Q3346" i="6"/>
  <c r="P3346" i="6" s="1"/>
  <c r="N3346" i="6" s="1"/>
  <c r="O3347" i="6" s="1"/>
  <c r="Q3347" i="6" l="1"/>
  <c r="P3347" i="6" s="1"/>
  <c r="N3347" i="6" s="1"/>
  <c r="O3348" i="6" s="1"/>
  <c r="M3346" i="6"/>
  <c r="L3346" i="6" s="1"/>
  <c r="J3346" i="6" s="1"/>
  <c r="K3347" i="6" s="1"/>
  <c r="M3347" i="6" l="1"/>
  <c r="L3347" i="6" s="1"/>
  <c r="J3347" i="6" s="1"/>
  <c r="K3348" i="6" s="1"/>
  <c r="Q3348" i="6"/>
  <c r="P3348" i="6" s="1"/>
  <c r="N3348" i="6" s="1"/>
  <c r="O3349" i="6" s="1"/>
  <c r="Q3349" i="6" l="1"/>
  <c r="P3349" i="6" s="1"/>
  <c r="N3349" i="6" s="1"/>
  <c r="O3350" i="6" s="1"/>
  <c r="M3348" i="6"/>
  <c r="L3348" i="6" s="1"/>
  <c r="J3348" i="6" s="1"/>
  <c r="K3349" i="6" s="1"/>
  <c r="M3349" i="6" l="1"/>
  <c r="L3349" i="6" s="1"/>
  <c r="J3349" i="6" s="1"/>
  <c r="K3350" i="6" s="1"/>
  <c r="Q3350" i="6"/>
  <c r="P3350" i="6" s="1"/>
  <c r="N3350" i="6" s="1"/>
  <c r="O3351" i="6" s="1"/>
  <c r="Q3351" i="6" l="1"/>
  <c r="P3351" i="6" s="1"/>
  <c r="N3351" i="6" s="1"/>
  <c r="O3352" i="6" s="1"/>
  <c r="M3350" i="6"/>
  <c r="L3350" i="6" s="1"/>
  <c r="J3350" i="6" s="1"/>
  <c r="K3351" i="6" s="1"/>
  <c r="M3351" i="6" l="1"/>
  <c r="L3351" i="6" s="1"/>
  <c r="J3351" i="6" s="1"/>
  <c r="K3352" i="6" s="1"/>
  <c r="Q3352" i="6"/>
  <c r="P3352" i="6" s="1"/>
  <c r="N3352" i="6" s="1"/>
  <c r="O3353" i="6" s="1"/>
  <c r="Q3353" i="6" l="1"/>
  <c r="P3353" i="6" s="1"/>
  <c r="N3353" i="6" s="1"/>
  <c r="O3354" i="6" s="1"/>
  <c r="M3352" i="6"/>
  <c r="L3352" i="6" s="1"/>
  <c r="J3352" i="6" s="1"/>
  <c r="K3353" i="6" s="1"/>
  <c r="M3353" i="6" l="1"/>
  <c r="L3353" i="6" s="1"/>
  <c r="J3353" i="6" s="1"/>
  <c r="K3354" i="6" s="1"/>
  <c r="Q3354" i="6"/>
  <c r="P3354" i="6" s="1"/>
  <c r="N3354" i="6" s="1"/>
  <c r="O3355" i="6" s="1"/>
  <c r="Q3355" i="6" l="1"/>
  <c r="P3355" i="6" s="1"/>
  <c r="N3355" i="6" s="1"/>
  <c r="O3356" i="6" s="1"/>
  <c r="M3354" i="6"/>
  <c r="L3354" i="6" s="1"/>
  <c r="J3354" i="6" s="1"/>
  <c r="K3355" i="6" s="1"/>
  <c r="M3355" i="6" l="1"/>
  <c r="L3355" i="6" s="1"/>
  <c r="J3355" i="6" s="1"/>
  <c r="K3356" i="6" s="1"/>
  <c r="Q3356" i="6"/>
  <c r="P3356" i="6" s="1"/>
  <c r="N3356" i="6" s="1"/>
  <c r="O3357" i="6" s="1"/>
  <c r="Q3357" i="6" l="1"/>
  <c r="P3357" i="6" s="1"/>
  <c r="N3357" i="6" s="1"/>
  <c r="O3358" i="6" s="1"/>
  <c r="M3356" i="6"/>
  <c r="L3356" i="6" s="1"/>
  <c r="J3356" i="6" s="1"/>
  <c r="K3357" i="6" s="1"/>
  <c r="M3357" i="6" l="1"/>
  <c r="L3357" i="6" s="1"/>
  <c r="J3357" i="6" s="1"/>
  <c r="K3358" i="6" s="1"/>
  <c r="Q3358" i="6"/>
  <c r="P3358" i="6" s="1"/>
  <c r="N3358" i="6" s="1"/>
  <c r="O3359" i="6" s="1"/>
  <c r="Q3359" i="6" l="1"/>
  <c r="P3359" i="6" s="1"/>
  <c r="N3359" i="6" s="1"/>
  <c r="O3360" i="6" s="1"/>
  <c r="M3358" i="6"/>
  <c r="L3358" i="6" s="1"/>
  <c r="J3358" i="6" s="1"/>
  <c r="K3359" i="6" s="1"/>
  <c r="M3359" i="6" l="1"/>
  <c r="L3359" i="6" s="1"/>
  <c r="J3359" i="6" s="1"/>
  <c r="K3360" i="6" s="1"/>
  <c r="Q3360" i="6"/>
  <c r="P3360" i="6" s="1"/>
  <c r="N3360" i="6" s="1"/>
  <c r="O3361" i="6" s="1"/>
  <c r="Q3361" i="6" l="1"/>
  <c r="P3361" i="6" s="1"/>
  <c r="N3361" i="6" s="1"/>
  <c r="O3362" i="6" s="1"/>
  <c r="M3360" i="6"/>
  <c r="L3360" i="6" s="1"/>
  <c r="J3360" i="6" s="1"/>
  <c r="K3361" i="6" s="1"/>
  <c r="M3361" i="6" l="1"/>
  <c r="L3361" i="6" s="1"/>
  <c r="J3361" i="6" s="1"/>
  <c r="K3362" i="6" s="1"/>
  <c r="Q3362" i="6"/>
  <c r="P3362" i="6" s="1"/>
  <c r="N3362" i="6" s="1"/>
  <c r="O3363" i="6" s="1"/>
  <c r="Q3363" i="6" l="1"/>
  <c r="P3363" i="6" s="1"/>
  <c r="N3363" i="6" s="1"/>
  <c r="O3364" i="6" s="1"/>
  <c r="M3362" i="6"/>
  <c r="L3362" i="6" s="1"/>
  <c r="J3362" i="6" s="1"/>
  <c r="K3363" i="6" s="1"/>
  <c r="M3363" i="6" l="1"/>
  <c r="L3363" i="6" s="1"/>
  <c r="J3363" i="6" s="1"/>
  <c r="K3364" i="6" s="1"/>
  <c r="Q3364" i="6"/>
  <c r="P3364" i="6" s="1"/>
  <c r="N3364" i="6" s="1"/>
  <c r="O3365" i="6" s="1"/>
  <c r="Q3365" i="6" l="1"/>
  <c r="P3365" i="6" s="1"/>
  <c r="N3365" i="6" s="1"/>
  <c r="O3366" i="6" s="1"/>
  <c r="M3364" i="6"/>
  <c r="L3364" i="6" s="1"/>
  <c r="J3364" i="6" s="1"/>
  <c r="K3365" i="6" s="1"/>
  <c r="M3365" i="6" l="1"/>
  <c r="L3365" i="6" s="1"/>
  <c r="J3365" i="6" s="1"/>
  <c r="K3366" i="6" s="1"/>
  <c r="Q3366" i="6"/>
  <c r="P3366" i="6" s="1"/>
  <c r="N3366" i="6" s="1"/>
  <c r="O3367" i="6" s="1"/>
  <c r="Q3367" i="6" l="1"/>
  <c r="P3367" i="6" s="1"/>
  <c r="N3367" i="6" s="1"/>
  <c r="O3368" i="6" s="1"/>
  <c r="M3366" i="6"/>
  <c r="L3366" i="6" s="1"/>
  <c r="J3366" i="6" s="1"/>
  <c r="K3367" i="6" s="1"/>
  <c r="M3367" i="6" l="1"/>
  <c r="L3367" i="6" s="1"/>
  <c r="J3367" i="6" s="1"/>
  <c r="K3368" i="6" s="1"/>
  <c r="Q3368" i="6"/>
  <c r="P3368" i="6" s="1"/>
  <c r="N3368" i="6" s="1"/>
  <c r="O3369" i="6" s="1"/>
  <c r="Q3369" i="6" l="1"/>
  <c r="P3369" i="6" s="1"/>
  <c r="N3369" i="6" s="1"/>
  <c r="O3370" i="6" s="1"/>
  <c r="M3368" i="6"/>
  <c r="L3368" i="6" s="1"/>
  <c r="J3368" i="6" s="1"/>
  <c r="K3369" i="6" s="1"/>
  <c r="M3369" i="6" l="1"/>
  <c r="L3369" i="6" s="1"/>
  <c r="J3369" i="6" s="1"/>
  <c r="K3370" i="6" s="1"/>
  <c r="Q3370" i="6"/>
  <c r="P3370" i="6" s="1"/>
  <c r="N3370" i="6" s="1"/>
  <c r="O3371" i="6" s="1"/>
  <c r="Q3371" i="6" l="1"/>
  <c r="P3371" i="6" s="1"/>
  <c r="N3371" i="6" s="1"/>
  <c r="O3372" i="6" s="1"/>
  <c r="M3370" i="6"/>
  <c r="L3370" i="6" s="1"/>
  <c r="J3370" i="6" s="1"/>
  <c r="K3371" i="6" s="1"/>
  <c r="M3371" i="6" l="1"/>
  <c r="L3371" i="6" s="1"/>
  <c r="J3371" i="6" s="1"/>
  <c r="K3372" i="6" s="1"/>
  <c r="Q3372" i="6"/>
  <c r="P3372" i="6" s="1"/>
  <c r="N3372" i="6" s="1"/>
  <c r="O3373" i="6" s="1"/>
  <c r="Q3373" i="6" l="1"/>
  <c r="P3373" i="6" s="1"/>
  <c r="N3373" i="6" s="1"/>
  <c r="O3374" i="6" s="1"/>
  <c r="M3372" i="6"/>
  <c r="L3372" i="6" s="1"/>
  <c r="J3372" i="6" s="1"/>
  <c r="K3373" i="6" s="1"/>
  <c r="M3373" i="6" l="1"/>
  <c r="L3373" i="6" s="1"/>
  <c r="J3373" i="6" s="1"/>
  <c r="K3374" i="6" s="1"/>
  <c r="Q3374" i="6"/>
  <c r="P3374" i="6" s="1"/>
  <c r="N3374" i="6" s="1"/>
  <c r="O3375" i="6" s="1"/>
  <c r="Q3375" i="6" l="1"/>
  <c r="P3375" i="6" s="1"/>
  <c r="N3375" i="6" s="1"/>
  <c r="O3376" i="6" s="1"/>
  <c r="M3374" i="6"/>
  <c r="L3374" i="6" s="1"/>
  <c r="J3374" i="6" s="1"/>
  <c r="K3375" i="6" s="1"/>
  <c r="M3375" i="6" l="1"/>
  <c r="L3375" i="6" s="1"/>
  <c r="J3375" i="6" s="1"/>
  <c r="K3376" i="6" s="1"/>
  <c r="Q3376" i="6"/>
  <c r="P3376" i="6" s="1"/>
  <c r="N3376" i="6" s="1"/>
  <c r="O3377" i="6" s="1"/>
  <c r="Q3377" i="6" l="1"/>
  <c r="P3377" i="6" s="1"/>
  <c r="N3377" i="6" s="1"/>
  <c r="O3378" i="6" s="1"/>
  <c r="M3376" i="6"/>
  <c r="L3376" i="6" s="1"/>
  <c r="J3376" i="6" s="1"/>
  <c r="K3377" i="6" s="1"/>
  <c r="M3377" i="6" l="1"/>
  <c r="L3377" i="6" s="1"/>
  <c r="J3377" i="6" s="1"/>
  <c r="K3378" i="6" s="1"/>
  <c r="Q3378" i="6"/>
  <c r="P3378" i="6" s="1"/>
  <c r="N3378" i="6" s="1"/>
  <c r="O3379" i="6" s="1"/>
  <c r="Q3379" i="6" l="1"/>
  <c r="P3379" i="6" s="1"/>
  <c r="N3379" i="6" s="1"/>
  <c r="O3380" i="6" s="1"/>
  <c r="M3378" i="6"/>
  <c r="L3378" i="6" s="1"/>
  <c r="J3378" i="6" s="1"/>
  <c r="K3379" i="6" s="1"/>
  <c r="M3379" i="6" l="1"/>
  <c r="L3379" i="6" s="1"/>
  <c r="J3379" i="6" s="1"/>
  <c r="K3380" i="6" s="1"/>
  <c r="Q3380" i="6"/>
  <c r="P3380" i="6" s="1"/>
  <c r="N3380" i="6" s="1"/>
  <c r="O3381" i="6" s="1"/>
  <c r="Q3381" i="6" l="1"/>
  <c r="P3381" i="6" s="1"/>
  <c r="N3381" i="6" s="1"/>
  <c r="O3382" i="6" s="1"/>
  <c r="M3380" i="6"/>
  <c r="L3380" i="6" s="1"/>
  <c r="J3380" i="6" s="1"/>
  <c r="K3381" i="6" s="1"/>
  <c r="M3381" i="6" l="1"/>
  <c r="L3381" i="6" s="1"/>
  <c r="J3381" i="6" s="1"/>
  <c r="K3382" i="6" s="1"/>
  <c r="Q3382" i="6"/>
  <c r="P3382" i="6" s="1"/>
  <c r="N3382" i="6" s="1"/>
  <c r="O3383" i="6" s="1"/>
  <c r="Q3383" i="6" l="1"/>
  <c r="P3383" i="6" s="1"/>
  <c r="N3383" i="6" s="1"/>
  <c r="O3384" i="6" s="1"/>
  <c r="M3382" i="6"/>
  <c r="L3382" i="6" s="1"/>
  <c r="J3382" i="6" s="1"/>
  <c r="K3383" i="6" s="1"/>
  <c r="M3383" i="6" l="1"/>
  <c r="L3383" i="6" s="1"/>
  <c r="J3383" i="6" s="1"/>
  <c r="K3384" i="6" s="1"/>
  <c r="Q3384" i="6"/>
  <c r="P3384" i="6" s="1"/>
  <c r="N3384" i="6" s="1"/>
  <c r="O3385" i="6" s="1"/>
  <c r="Q3385" i="6" l="1"/>
  <c r="P3385" i="6" s="1"/>
  <c r="N3385" i="6" s="1"/>
  <c r="O3386" i="6" s="1"/>
  <c r="M3384" i="6"/>
  <c r="L3384" i="6" s="1"/>
  <c r="J3384" i="6" s="1"/>
  <c r="K3385" i="6" s="1"/>
  <c r="M3385" i="6" l="1"/>
  <c r="L3385" i="6" s="1"/>
  <c r="J3385" i="6" s="1"/>
  <c r="K3386" i="6" s="1"/>
  <c r="Q3386" i="6"/>
  <c r="P3386" i="6" s="1"/>
  <c r="N3386" i="6" s="1"/>
  <c r="O3387" i="6" s="1"/>
  <c r="Q3387" i="6" l="1"/>
  <c r="P3387" i="6" s="1"/>
  <c r="N3387" i="6" s="1"/>
  <c r="O3388" i="6" s="1"/>
  <c r="M3386" i="6"/>
  <c r="L3386" i="6" s="1"/>
  <c r="J3386" i="6" s="1"/>
  <c r="K3387" i="6" s="1"/>
  <c r="M3387" i="6" l="1"/>
  <c r="L3387" i="6" s="1"/>
  <c r="J3387" i="6" s="1"/>
  <c r="K3388" i="6" s="1"/>
  <c r="Q3388" i="6"/>
  <c r="P3388" i="6" s="1"/>
  <c r="N3388" i="6" s="1"/>
  <c r="O3389" i="6" s="1"/>
  <c r="Q3389" i="6" l="1"/>
  <c r="P3389" i="6" s="1"/>
  <c r="N3389" i="6" s="1"/>
  <c r="O3390" i="6" s="1"/>
  <c r="M3388" i="6"/>
  <c r="L3388" i="6" s="1"/>
  <c r="J3388" i="6" s="1"/>
  <c r="K3389" i="6" s="1"/>
  <c r="M3389" i="6" l="1"/>
  <c r="L3389" i="6" s="1"/>
  <c r="J3389" i="6" s="1"/>
  <c r="K3390" i="6" s="1"/>
  <c r="Q3390" i="6"/>
  <c r="P3390" i="6" s="1"/>
  <c r="N3390" i="6" s="1"/>
  <c r="O3391" i="6" s="1"/>
  <c r="Q3391" i="6" l="1"/>
  <c r="P3391" i="6" s="1"/>
  <c r="N3391" i="6" s="1"/>
  <c r="O3392" i="6" s="1"/>
  <c r="M3390" i="6"/>
  <c r="L3390" i="6" s="1"/>
  <c r="J3390" i="6" s="1"/>
  <c r="K3391" i="6" s="1"/>
  <c r="M3391" i="6" l="1"/>
  <c r="L3391" i="6" s="1"/>
  <c r="J3391" i="6" s="1"/>
  <c r="K3392" i="6" s="1"/>
  <c r="Q3392" i="6"/>
  <c r="P3392" i="6" s="1"/>
  <c r="N3392" i="6" s="1"/>
  <c r="O3393" i="6" s="1"/>
  <c r="Q3393" i="6" l="1"/>
  <c r="P3393" i="6" s="1"/>
  <c r="N3393" i="6" s="1"/>
  <c r="O3394" i="6" s="1"/>
  <c r="M3392" i="6"/>
  <c r="L3392" i="6" s="1"/>
  <c r="J3392" i="6" s="1"/>
  <c r="K3393" i="6" s="1"/>
  <c r="Q3394" i="6" l="1"/>
  <c r="P3394" i="6" s="1"/>
  <c r="N3394" i="6" s="1"/>
  <c r="O3395" i="6" s="1"/>
  <c r="M3393" i="6"/>
  <c r="L3393" i="6" s="1"/>
  <c r="J3393" i="6" s="1"/>
  <c r="K3394" i="6" s="1"/>
  <c r="M3394" i="6" l="1"/>
  <c r="L3394" i="6" s="1"/>
  <c r="J3394" i="6" s="1"/>
  <c r="K3395" i="6" s="1"/>
  <c r="Q3395" i="6"/>
  <c r="P3395" i="6" s="1"/>
  <c r="N3395" i="6" s="1"/>
  <c r="O3396" i="6" s="1"/>
  <c r="Q3396" i="6" l="1"/>
  <c r="P3396" i="6" s="1"/>
  <c r="N3396" i="6" s="1"/>
  <c r="O3397" i="6" s="1"/>
  <c r="M3395" i="6"/>
  <c r="L3395" i="6" s="1"/>
  <c r="J3395" i="6" s="1"/>
  <c r="K3396" i="6" s="1"/>
  <c r="M3396" i="6" l="1"/>
  <c r="L3396" i="6" s="1"/>
  <c r="J3396" i="6" s="1"/>
  <c r="K3397" i="6" s="1"/>
  <c r="Q3397" i="6"/>
  <c r="P3397" i="6" s="1"/>
  <c r="N3397" i="6" s="1"/>
  <c r="O3398" i="6" s="1"/>
  <c r="Q3398" i="6" l="1"/>
  <c r="P3398" i="6" s="1"/>
  <c r="N3398" i="6" s="1"/>
  <c r="O3399" i="6" s="1"/>
  <c r="M3397" i="6"/>
  <c r="L3397" i="6" s="1"/>
  <c r="J3397" i="6" s="1"/>
  <c r="K3398" i="6" s="1"/>
  <c r="Q3399" i="6" l="1"/>
  <c r="P3399" i="6" s="1"/>
  <c r="N3399" i="6" s="1"/>
  <c r="O3400" i="6" s="1"/>
  <c r="M3398" i="6"/>
  <c r="L3398" i="6" s="1"/>
  <c r="J3398" i="6" s="1"/>
  <c r="K3399" i="6" s="1"/>
  <c r="M3399" i="6" l="1"/>
  <c r="L3399" i="6" s="1"/>
  <c r="J3399" i="6" s="1"/>
  <c r="K3400" i="6" s="1"/>
  <c r="Q3400" i="6"/>
  <c r="P3400" i="6" s="1"/>
  <c r="N3400" i="6" s="1"/>
  <c r="O3401" i="6" s="1"/>
  <c r="Q3401" i="6" l="1"/>
  <c r="P3401" i="6" s="1"/>
  <c r="N3401" i="6" s="1"/>
  <c r="O3402" i="6" s="1"/>
  <c r="M3400" i="6"/>
  <c r="L3400" i="6" s="1"/>
  <c r="J3400" i="6" s="1"/>
  <c r="K3401" i="6" s="1"/>
  <c r="M3401" i="6" l="1"/>
  <c r="L3401" i="6" s="1"/>
  <c r="J3401" i="6" s="1"/>
  <c r="K3402" i="6" s="1"/>
  <c r="Q3402" i="6"/>
  <c r="P3402" i="6" s="1"/>
  <c r="N3402" i="6" s="1"/>
  <c r="O3403" i="6" s="1"/>
  <c r="Q3403" i="6" l="1"/>
  <c r="P3403" i="6" s="1"/>
  <c r="N3403" i="6" s="1"/>
  <c r="O3404" i="6" s="1"/>
  <c r="M3402" i="6"/>
  <c r="L3402" i="6" s="1"/>
  <c r="J3402" i="6" s="1"/>
  <c r="K3403" i="6" s="1"/>
  <c r="M3403" i="6" l="1"/>
  <c r="L3403" i="6" s="1"/>
  <c r="J3403" i="6" s="1"/>
  <c r="K3404" i="6" s="1"/>
  <c r="Q3404" i="6"/>
  <c r="P3404" i="6" s="1"/>
  <c r="N3404" i="6" s="1"/>
  <c r="O3405" i="6" s="1"/>
  <c r="M3404" i="6" l="1"/>
  <c r="L3404" i="6" s="1"/>
  <c r="J3404" i="6" s="1"/>
  <c r="K3405" i="6" s="1"/>
  <c r="Q3405" i="6"/>
  <c r="P3405" i="6" s="1"/>
  <c r="N3405" i="6" s="1"/>
  <c r="O3406" i="6" s="1"/>
  <c r="Q3406" i="6" l="1"/>
  <c r="P3406" i="6" s="1"/>
  <c r="N3406" i="6" s="1"/>
  <c r="O3407" i="6" s="1"/>
  <c r="M3405" i="6"/>
  <c r="L3405" i="6" s="1"/>
  <c r="J3405" i="6" s="1"/>
  <c r="K3406" i="6" s="1"/>
  <c r="Q3407" i="6" l="1"/>
  <c r="P3407" i="6" s="1"/>
  <c r="N3407" i="6" s="1"/>
  <c r="O3408" i="6" s="1"/>
  <c r="M3406" i="6"/>
  <c r="L3406" i="6" s="1"/>
  <c r="J3406" i="6" s="1"/>
  <c r="K3407" i="6" s="1"/>
  <c r="M3407" i="6" l="1"/>
  <c r="L3407" i="6" s="1"/>
  <c r="J3407" i="6" s="1"/>
  <c r="K3408" i="6" s="1"/>
  <c r="Q3408" i="6"/>
  <c r="P3408" i="6" s="1"/>
  <c r="N3408" i="6" s="1"/>
  <c r="O3409" i="6" s="1"/>
  <c r="M3408" i="6" l="1"/>
  <c r="L3408" i="6" s="1"/>
  <c r="J3408" i="6" s="1"/>
  <c r="K3409" i="6" s="1"/>
  <c r="Q3409" i="6"/>
  <c r="P3409" i="6" s="1"/>
  <c r="N3409" i="6" s="1"/>
  <c r="O3410" i="6" s="1"/>
  <c r="Q3410" i="6" l="1"/>
  <c r="P3410" i="6" s="1"/>
  <c r="N3410" i="6" s="1"/>
  <c r="O3411" i="6" s="1"/>
  <c r="M3409" i="6"/>
  <c r="L3409" i="6" s="1"/>
  <c r="J3409" i="6" s="1"/>
  <c r="K3410" i="6" s="1"/>
  <c r="Q3411" i="6" l="1"/>
  <c r="P3411" i="6" s="1"/>
  <c r="N3411" i="6" s="1"/>
  <c r="O3412" i="6" s="1"/>
  <c r="M3410" i="6"/>
  <c r="L3410" i="6" s="1"/>
  <c r="J3410" i="6" s="1"/>
  <c r="K3411" i="6" s="1"/>
  <c r="M3411" i="6" l="1"/>
  <c r="L3411" i="6" s="1"/>
  <c r="J3411" i="6" s="1"/>
  <c r="K3412" i="6" s="1"/>
  <c r="Q3412" i="6"/>
  <c r="P3412" i="6" s="1"/>
  <c r="N3412" i="6" s="1"/>
  <c r="O3413" i="6" s="1"/>
  <c r="M3412" i="6" l="1"/>
  <c r="L3412" i="6" s="1"/>
  <c r="J3412" i="6" s="1"/>
  <c r="K3413" i="6" s="1"/>
  <c r="Q3413" i="6"/>
  <c r="P3413" i="6" s="1"/>
  <c r="N3413" i="6" s="1"/>
  <c r="O3414" i="6" s="1"/>
  <c r="Q3414" i="6" l="1"/>
  <c r="P3414" i="6" s="1"/>
  <c r="N3414" i="6" s="1"/>
  <c r="O3415" i="6" s="1"/>
  <c r="M3413" i="6"/>
  <c r="L3413" i="6" s="1"/>
  <c r="J3413" i="6" s="1"/>
  <c r="K3414" i="6" s="1"/>
  <c r="Q3415" i="6" l="1"/>
  <c r="P3415" i="6" s="1"/>
  <c r="N3415" i="6" s="1"/>
  <c r="O3416" i="6" s="1"/>
  <c r="M3414" i="6"/>
  <c r="L3414" i="6" s="1"/>
  <c r="J3414" i="6" s="1"/>
  <c r="K3415" i="6" s="1"/>
  <c r="M3415" i="6" l="1"/>
  <c r="L3415" i="6" s="1"/>
  <c r="J3415" i="6" s="1"/>
  <c r="K3416" i="6" s="1"/>
  <c r="Q3416" i="6"/>
  <c r="P3416" i="6" s="1"/>
  <c r="N3416" i="6" s="1"/>
  <c r="O3417" i="6" s="1"/>
  <c r="M3416" i="6" l="1"/>
  <c r="L3416" i="6" s="1"/>
  <c r="J3416" i="6" s="1"/>
  <c r="K3417" i="6" s="1"/>
  <c r="Q3417" i="6"/>
  <c r="P3417" i="6" s="1"/>
  <c r="N3417" i="6" s="1"/>
  <c r="O3418" i="6" s="1"/>
  <c r="Q3418" i="6" l="1"/>
  <c r="P3418" i="6" s="1"/>
  <c r="N3418" i="6" s="1"/>
  <c r="O3419" i="6" s="1"/>
  <c r="M3417" i="6"/>
  <c r="L3417" i="6" s="1"/>
  <c r="J3417" i="6" s="1"/>
  <c r="K3418" i="6" s="1"/>
  <c r="Q3419" i="6" l="1"/>
  <c r="P3419" i="6" s="1"/>
  <c r="N3419" i="6" s="1"/>
  <c r="O3420" i="6" s="1"/>
  <c r="M3418" i="6"/>
  <c r="L3418" i="6" s="1"/>
  <c r="J3418" i="6" s="1"/>
  <c r="K3419" i="6" s="1"/>
  <c r="M3419" i="6" l="1"/>
  <c r="L3419" i="6" s="1"/>
  <c r="J3419" i="6" s="1"/>
  <c r="K3420" i="6" s="1"/>
  <c r="Q3420" i="6"/>
  <c r="P3420" i="6" s="1"/>
  <c r="N3420" i="6" s="1"/>
  <c r="O3421" i="6" s="1"/>
  <c r="M3420" i="6" l="1"/>
  <c r="L3420" i="6" s="1"/>
  <c r="J3420" i="6" s="1"/>
  <c r="K3421" i="6" s="1"/>
  <c r="Q3421" i="6"/>
  <c r="P3421" i="6" s="1"/>
  <c r="N3421" i="6" s="1"/>
  <c r="O3422" i="6" s="1"/>
  <c r="Q3422" i="6" l="1"/>
  <c r="P3422" i="6" s="1"/>
  <c r="N3422" i="6" s="1"/>
  <c r="O3423" i="6" s="1"/>
  <c r="M3421" i="6"/>
  <c r="L3421" i="6" s="1"/>
  <c r="J3421" i="6" s="1"/>
  <c r="K3422" i="6" s="1"/>
  <c r="M3422" i="6" l="1"/>
  <c r="L3422" i="6" s="1"/>
  <c r="J3422" i="6" s="1"/>
  <c r="K3423" i="6" s="1"/>
  <c r="Q3423" i="6"/>
  <c r="P3423" i="6" s="1"/>
  <c r="N3423" i="6" s="1"/>
  <c r="O3424" i="6" s="1"/>
  <c r="Q3424" i="6" l="1"/>
  <c r="P3424" i="6" s="1"/>
  <c r="N3424" i="6" s="1"/>
  <c r="O3425" i="6" s="1"/>
  <c r="M3423" i="6"/>
  <c r="L3423" i="6" s="1"/>
  <c r="J3423" i="6" s="1"/>
  <c r="K3424" i="6" s="1"/>
  <c r="M3424" i="6" l="1"/>
  <c r="L3424" i="6" s="1"/>
  <c r="J3424" i="6" s="1"/>
  <c r="K3425" i="6" s="1"/>
  <c r="Q3425" i="6"/>
  <c r="P3425" i="6" s="1"/>
  <c r="N3425" i="6" s="1"/>
  <c r="O3426" i="6" s="1"/>
  <c r="Q3426" i="6" l="1"/>
  <c r="P3426" i="6" s="1"/>
  <c r="N3426" i="6" s="1"/>
  <c r="O3427" i="6" s="1"/>
  <c r="M3425" i="6"/>
  <c r="L3425" i="6" s="1"/>
  <c r="J3425" i="6" s="1"/>
  <c r="K3426" i="6" s="1"/>
  <c r="M3426" i="6" l="1"/>
  <c r="L3426" i="6" s="1"/>
  <c r="J3426" i="6" s="1"/>
  <c r="K3427" i="6" s="1"/>
  <c r="Q3427" i="6"/>
  <c r="P3427" i="6" s="1"/>
  <c r="N3427" i="6" s="1"/>
  <c r="O3428" i="6" s="1"/>
  <c r="Q3428" i="6" l="1"/>
  <c r="P3428" i="6" s="1"/>
  <c r="N3428" i="6" s="1"/>
  <c r="O3429" i="6" s="1"/>
  <c r="M3427" i="6"/>
  <c r="L3427" i="6" s="1"/>
  <c r="J3427" i="6" s="1"/>
  <c r="K3428" i="6" s="1"/>
  <c r="M3428" i="6" l="1"/>
  <c r="L3428" i="6" s="1"/>
  <c r="J3428" i="6" s="1"/>
  <c r="K3429" i="6" s="1"/>
  <c r="Q3429" i="6"/>
  <c r="P3429" i="6" s="1"/>
  <c r="N3429" i="6" s="1"/>
  <c r="O3430" i="6" s="1"/>
  <c r="Q3430" i="6" l="1"/>
  <c r="P3430" i="6" s="1"/>
  <c r="N3430" i="6" s="1"/>
  <c r="O3431" i="6" s="1"/>
  <c r="M3429" i="6"/>
  <c r="L3429" i="6" s="1"/>
  <c r="J3429" i="6" s="1"/>
  <c r="K3430" i="6" s="1"/>
  <c r="M3430" i="6" l="1"/>
  <c r="L3430" i="6" s="1"/>
  <c r="J3430" i="6" s="1"/>
  <c r="K3431" i="6" s="1"/>
  <c r="Q3431" i="6"/>
  <c r="P3431" i="6" s="1"/>
  <c r="N3431" i="6" s="1"/>
  <c r="O3432" i="6" s="1"/>
  <c r="Q3432" i="6" l="1"/>
  <c r="P3432" i="6" s="1"/>
  <c r="N3432" i="6" s="1"/>
  <c r="O3433" i="6" s="1"/>
  <c r="M3431" i="6"/>
  <c r="L3431" i="6" s="1"/>
  <c r="J3431" i="6" s="1"/>
  <c r="K3432" i="6" s="1"/>
  <c r="M3432" i="6" l="1"/>
  <c r="L3432" i="6" s="1"/>
  <c r="J3432" i="6" s="1"/>
  <c r="K3433" i="6" s="1"/>
  <c r="Q3433" i="6"/>
  <c r="P3433" i="6" s="1"/>
  <c r="N3433" i="6" s="1"/>
  <c r="O3434" i="6" s="1"/>
  <c r="Q3434" i="6" l="1"/>
  <c r="P3434" i="6" s="1"/>
  <c r="N3434" i="6" s="1"/>
  <c r="O3435" i="6" s="1"/>
  <c r="M3433" i="6"/>
  <c r="L3433" i="6" s="1"/>
  <c r="J3433" i="6" s="1"/>
  <c r="K3434" i="6" s="1"/>
  <c r="M3434" i="6" l="1"/>
  <c r="L3434" i="6" s="1"/>
  <c r="J3434" i="6" s="1"/>
  <c r="K3435" i="6" s="1"/>
  <c r="Q3435" i="6"/>
  <c r="P3435" i="6" s="1"/>
  <c r="N3435" i="6" s="1"/>
  <c r="O3436" i="6" s="1"/>
  <c r="Q3436" i="6" l="1"/>
  <c r="P3436" i="6" s="1"/>
  <c r="N3436" i="6" s="1"/>
  <c r="O3437" i="6" s="1"/>
  <c r="M3435" i="6"/>
  <c r="L3435" i="6" s="1"/>
  <c r="J3435" i="6" s="1"/>
  <c r="K3436" i="6" s="1"/>
  <c r="M3436" i="6" l="1"/>
  <c r="L3436" i="6" s="1"/>
  <c r="J3436" i="6" s="1"/>
  <c r="K3437" i="6" s="1"/>
  <c r="Q3437" i="6"/>
  <c r="P3437" i="6" s="1"/>
  <c r="N3437" i="6" s="1"/>
  <c r="O3438" i="6" s="1"/>
  <c r="Q3438" i="6" l="1"/>
  <c r="P3438" i="6" s="1"/>
  <c r="N3438" i="6" s="1"/>
  <c r="O3439" i="6" s="1"/>
  <c r="M3437" i="6"/>
  <c r="L3437" i="6" s="1"/>
  <c r="J3437" i="6" s="1"/>
  <c r="K3438" i="6" s="1"/>
  <c r="M3438" i="6" l="1"/>
  <c r="L3438" i="6" s="1"/>
  <c r="J3438" i="6" s="1"/>
  <c r="K3439" i="6" s="1"/>
  <c r="Q3439" i="6"/>
  <c r="P3439" i="6" s="1"/>
  <c r="N3439" i="6" s="1"/>
  <c r="O3440" i="6" s="1"/>
  <c r="Q3440" i="6" l="1"/>
  <c r="P3440" i="6" s="1"/>
  <c r="N3440" i="6" s="1"/>
  <c r="O3441" i="6" s="1"/>
  <c r="M3439" i="6"/>
  <c r="L3439" i="6" s="1"/>
  <c r="J3439" i="6" s="1"/>
  <c r="K3440" i="6" s="1"/>
  <c r="M3440" i="6" l="1"/>
  <c r="L3440" i="6" s="1"/>
  <c r="J3440" i="6" s="1"/>
  <c r="K3441" i="6" s="1"/>
  <c r="Q3441" i="6"/>
  <c r="P3441" i="6" s="1"/>
  <c r="N3441" i="6" s="1"/>
  <c r="O3442" i="6" s="1"/>
  <c r="Q3442" i="6" l="1"/>
  <c r="P3442" i="6" s="1"/>
  <c r="N3442" i="6" s="1"/>
  <c r="O3443" i="6" s="1"/>
  <c r="M3441" i="6"/>
  <c r="L3441" i="6" s="1"/>
  <c r="J3441" i="6" s="1"/>
  <c r="K3442" i="6" s="1"/>
  <c r="M3442" i="6" l="1"/>
  <c r="L3442" i="6" s="1"/>
  <c r="J3442" i="6" s="1"/>
  <c r="K3443" i="6" s="1"/>
  <c r="Q3443" i="6"/>
  <c r="P3443" i="6" s="1"/>
  <c r="N3443" i="6" s="1"/>
  <c r="O3444" i="6" s="1"/>
  <c r="Q3444" i="6" l="1"/>
  <c r="P3444" i="6" s="1"/>
  <c r="N3444" i="6" s="1"/>
  <c r="O3445" i="6" s="1"/>
  <c r="M3443" i="6"/>
  <c r="L3443" i="6" s="1"/>
  <c r="J3443" i="6" s="1"/>
  <c r="K3444" i="6" s="1"/>
  <c r="M3444" i="6" l="1"/>
  <c r="L3444" i="6" s="1"/>
  <c r="J3444" i="6" s="1"/>
  <c r="K3445" i="6" s="1"/>
  <c r="Q3445" i="6"/>
  <c r="P3445" i="6" s="1"/>
  <c r="N3445" i="6" s="1"/>
  <c r="O3446" i="6" s="1"/>
  <c r="Q3446" i="6" l="1"/>
  <c r="P3446" i="6" s="1"/>
  <c r="N3446" i="6" s="1"/>
  <c r="O3447" i="6" s="1"/>
  <c r="M3445" i="6"/>
  <c r="L3445" i="6" s="1"/>
  <c r="J3445" i="6" s="1"/>
  <c r="K3446" i="6" s="1"/>
  <c r="M3446" i="6" l="1"/>
  <c r="L3446" i="6" s="1"/>
  <c r="J3446" i="6" s="1"/>
  <c r="K3447" i="6" s="1"/>
  <c r="Q3447" i="6"/>
  <c r="P3447" i="6" s="1"/>
  <c r="N3447" i="6" s="1"/>
  <c r="O3448" i="6" s="1"/>
  <c r="Q3448" i="6" l="1"/>
  <c r="P3448" i="6" s="1"/>
  <c r="N3448" i="6" s="1"/>
  <c r="O3449" i="6" s="1"/>
  <c r="M3447" i="6"/>
  <c r="L3447" i="6" s="1"/>
  <c r="J3447" i="6" s="1"/>
  <c r="K3448" i="6" s="1"/>
  <c r="M3448" i="6" l="1"/>
  <c r="L3448" i="6" s="1"/>
  <c r="J3448" i="6" s="1"/>
  <c r="K3449" i="6" s="1"/>
  <c r="Q3449" i="6"/>
  <c r="P3449" i="6" s="1"/>
  <c r="N3449" i="6" s="1"/>
  <c r="O3450" i="6" s="1"/>
  <c r="Q3450" i="6" l="1"/>
  <c r="P3450" i="6" s="1"/>
  <c r="N3450" i="6" s="1"/>
  <c r="O3451" i="6" s="1"/>
  <c r="M3449" i="6"/>
  <c r="L3449" i="6" s="1"/>
  <c r="J3449" i="6" s="1"/>
  <c r="K3450" i="6" s="1"/>
  <c r="M3450" i="6" l="1"/>
  <c r="L3450" i="6" s="1"/>
  <c r="J3450" i="6" s="1"/>
  <c r="K3451" i="6" s="1"/>
  <c r="Q3451" i="6"/>
  <c r="P3451" i="6" s="1"/>
  <c r="N3451" i="6" s="1"/>
  <c r="O3452" i="6" s="1"/>
  <c r="Q3452" i="6" l="1"/>
  <c r="P3452" i="6" s="1"/>
  <c r="N3452" i="6" s="1"/>
  <c r="O3453" i="6" s="1"/>
  <c r="M3451" i="6"/>
  <c r="L3451" i="6" s="1"/>
  <c r="J3451" i="6" s="1"/>
  <c r="K3452" i="6" s="1"/>
  <c r="M3452" i="6" l="1"/>
  <c r="L3452" i="6" s="1"/>
  <c r="J3452" i="6" s="1"/>
  <c r="K3453" i="6" s="1"/>
  <c r="Q3453" i="6"/>
  <c r="P3453" i="6" s="1"/>
  <c r="N3453" i="6" s="1"/>
  <c r="O3454" i="6" s="1"/>
  <c r="Q3454" i="6" l="1"/>
  <c r="P3454" i="6" s="1"/>
  <c r="N3454" i="6" s="1"/>
  <c r="O3455" i="6" s="1"/>
  <c r="M3453" i="6"/>
  <c r="L3453" i="6" s="1"/>
  <c r="J3453" i="6" s="1"/>
  <c r="K3454" i="6" s="1"/>
  <c r="M3454" i="6" l="1"/>
  <c r="L3454" i="6" s="1"/>
  <c r="J3454" i="6" s="1"/>
  <c r="K3455" i="6" s="1"/>
  <c r="Q3455" i="6"/>
  <c r="P3455" i="6" s="1"/>
  <c r="N3455" i="6" s="1"/>
  <c r="O3456" i="6" s="1"/>
  <c r="Q3456" i="6" l="1"/>
  <c r="P3456" i="6" s="1"/>
  <c r="N3456" i="6" s="1"/>
  <c r="O3457" i="6" s="1"/>
  <c r="M3455" i="6"/>
  <c r="L3455" i="6" s="1"/>
  <c r="J3455" i="6" s="1"/>
  <c r="K3456" i="6" s="1"/>
  <c r="M3456" i="6" l="1"/>
  <c r="L3456" i="6" s="1"/>
  <c r="J3456" i="6" s="1"/>
  <c r="K3457" i="6" s="1"/>
  <c r="Q3457" i="6"/>
  <c r="P3457" i="6" s="1"/>
  <c r="N3457" i="6" s="1"/>
  <c r="O3458" i="6" s="1"/>
  <c r="Q3458" i="6" l="1"/>
  <c r="P3458" i="6" s="1"/>
  <c r="N3458" i="6" s="1"/>
  <c r="O3459" i="6" s="1"/>
  <c r="M3457" i="6"/>
  <c r="L3457" i="6" s="1"/>
  <c r="J3457" i="6" s="1"/>
  <c r="K3458" i="6" s="1"/>
  <c r="M3458" i="6" l="1"/>
  <c r="L3458" i="6" s="1"/>
  <c r="J3458" i="6" s="1"/>
  <c r="K3459" i="6" s="1"/>
  <c r="Q3459" i="6"/>
  <c r="P3459" i="6" s="1"/>
  <c r="N3459" i="6" s="1"/>
  <c r="O3460" i="6" s="1"/>
  <c r="Q3460" i="6" l="1"/>
  <c r="P3460" i="6" s="1"/>
  <c r="N3460" i="6" s="1"/>
  <c r="O3461" i="6" s="1"/>
  <c r="M3459" i="6"/>
  <c r="L3459" i="6" s="1"/>
  <c r="J3459" i="6" s="1"/>
  <c r="K3460" i="6" s="1"/>
  <c r="M3460" i="6" l="1"/>
  <c r="L3460" i="6" s="1"/>
  <c r="J3460" i="6" s="1"/>
  <c r="K3461" i="6" s="1"/>
  <c r="Q3461" i="6"/>
  <c r="P3461" i="6" s="1"/>
  <c r="N3461" i="6" s="1"/>
  <c r="O3462" i="6" s="1"/>
  <c r="Q3462" i="6" l="1"/>
  <c r="P3462" i="6" s="1"/>
  <c r="N3462" i="6" s="1"/>
  <c r="O3463" i="6" s="1"/>
  <c r="M3461" i="6"/>
  <c r="L3461" i="6" s="1"/>
  <c r="J3461" i="6" s="1"/>
  <c r="K3462" i="6" s="1"/>
  <c r="M3462" i="6" l="1"/>
  <c r="L3462" i="6" s="1"/>
  <c r="J3462" i="6" s="1"/>
  <c r="K3463" i="6" s="1"/>
  <c r="Q3463" i="6"/>
  <c r="P3463" i="6" s="1"/>
  <c r="N3463" i="6" s="1"/>
  <c r="O3464" i="6" s="1"/>
  <c r="Q3464" i="6" l="1"/>
  <c r="P3464" i="6" s="1"/>
  <c r="N3464" i="6" s="1"/>
  <c r="O3465" i="6" s="1"/>
  <c r="M3463" i="6"/>
  <c r="L3463" i="6" s="1"/>
  <c r="J3463" i="6" s="1"/>
  <c r="K3464" i="6" s="1"/>
  <c r="M3464" i="6" l="1"/>
  <c r="L3464" i="6" s="1"/>
  <c r="J3464" i="6" s="1"/>
  <c r="K3465" i="6" s="1"/>
  <c r="Q3465" i="6"/>
  <c r="P3465" i="6" s="1"/>
  <c r="N3465" i="6" s="1"/>
  <c r="O3466" i="6" s="1"/>
  <c r="Q3466" i="6" l="1"/>
  <c r="P3466" i="6" s="1"/>
  <c r="N3466" i="6" s="1"/>
  <c r="O3467" i="6" s="1"/>
  <c r="M3465" i="6"/>
  <c r="L3465" i="6" s="1"/>
  <c r="J3465" i="6" s="1"/>
  <c r="K3466" i="6" s="1"/>
  <c r="M3466" i="6" l="1"/>
  <c r="L3466" i="6" s="1"/>
  <c r="J3466" i="6" s="1"/>
  <c r="K3467" i="6" s="1"/>
  <c r="Q3467" i="6"/>
  <c r="P3467" i="6" s="1"/>
  <c r="N3467" i="6" s="1"/>
  <c r="O3468" i="6" s="1"/>
  <c r="Q3468" i="6" l="1"/>
  <c r="P3468" i="6" s="1"/>
  <c r="N3468" i="6" s="1"/>
  <c r="O3469" i="6" s="1"/>
  <c r="M3467" i="6"/>
  <c r="L3467" i="6" s="1"/>
  <c r="J3467" i="6" s="1"/>
  <c r="K3468" i="6" s="1"/>
  <c r="M3468" i="6" l="1"/>
  <c r="L3468" i="6" s="1"/>
  <c r="J3468" i="6" s="1"/>
  <c r="K3469" i="6" s="1"/>
  <c r="Q3469" i="6"/>
  <c r="P3469" i="6" s="1"/>
  <c r="N3469" i="6" s="1"/>
  <c r="O3470" i="6" s="1"/>
  <c r="Q3470" i="6" l="1"/>
  <c r="P3470" i="6" s="1"/>
  <c r="N3470" i="6" s="1"/>
  <c r="O3471" i="6" s="1"/>
  <c r="M3469" i="6"/>
  <c r="L3469" i="6" s="1"/>
  <c r="J3469" i="6" s="1"/>
  <c r="K3470" i="6" s="1"/>
  <c r="Q3471" i="6" l="1"/>
  <c r="P3471" i="6" s="1"/>
  <c r="N3471" i="6" s="1"/>
  <c r="O3472" i="6" s="1"/>
  <c r="M3470" i="6"/>
  <c r="L3470" i="6" s="1"/>
  <c r="J3470" i="6" s="1"/>
  <c r="K3471" i="6" s="1"/>
  <c r="M3471" i="6" l="1"/>
  <c r="L3471" i="6" s="1"/>
  <c r="J3471" i="6" s="1"/>
  <c r="K3472" i="6" s="1"/>
  <c r="Q3472" i="6"/>
  <c r="P3472" i="6" s="1"/>
  <c r="N3472" i="6" s="1"/>
  <c r="O3473" i="6" s="1"/>
  <c r="M3472" i="6" l="1"/>
  <c r="L3472" i="6" s="1"/>
  <c r="J3472" i="6" s="1"/>
  <c r="K3473" i="6" s="1"/>
  <c r="Q3473" i="6"/>
  <c r="P3473" i="6" s="1"/>
  <c r="N3473" i="6" s="1"/>
  <c r="O3474" i="6" s="1"/>
  <c r="Q3474" i="6" l="1"/>
  <c r="P3474" i="6" s="1"/>
  <c r="N3474" i="6" s="1"/>
  <c r="O3475" i="6" s="1"/>
  <c r="M3473" i="6"/>
  <c r="L3473" i="6" s="1"/>
  <c r="J3473" i="6" s="1"/>
  <c r="K3474" i="6" s="1"/>
  <c r="Q3475" i="6" l="1"/>
  <c r="P3475" i="6" s="1"/>
  <c r="N3475" i="6" s="1"/>
  <c r="O3476" i="6" s="1"/>
  <c r="M3474" i="6"/>
  <c r="L3474" i="6" s="1"/>
  <c r="J3474" i="6" s="1"/>
  <c r="K3475" i="6" s="1"/>
  <c r="M3475" i="6" l="1"/>
  <c r="L3475" i="6" s="1"/>
  <c r="J3475" i="6" s="1"/>
  <c r="K3476" i="6" s="1"/>
  <c r="Q3476" i="6"/>
  <c r="P3476" i="6" s="1"/>
  <c r="N3476" i="6" s="1"/>
  <c r="O3477" i="6" s="1"/>
  <c r="Q3477" i="6" l="1"/>
  <c r="P3477" i="6" s="1"/>
  <c r="N3477" i="6" s="1"/>
  <c r="O3478" i="6" s="1"/>
  <c r="M3476" i="6"/>
  <c r="L3476" i="6" s="1"/>
  <c r="J3476" i="6" s="1"/>
  <c r="K3477" i="6" s="1"/>
  <c r="M3477" i="6" l="1"/>
  <c r="L3477" i="6" s="1"/>
  <c r="J3477" i="6" s="1"/>
  <c r="K3478" i="6" s="1"/>
  <c r="Q3478" i="6"/>
  <c r="P3478" i="6" s="1"/>
  <c r="N3478" i="6" s="1"/>
  <c r="O3479" i="6" s="1"/>
  <c r="Q3479" i="6" l="1"/>
  <c r="P3479" i="6" s="1"/>
  <c r="N3479" i="6" s="1"/>
  <c r="O3480" i="6" s="1"/>
  <c r="M3478" i="6"/>
  <c r="L3478" i="6" s="1"/>
  <c r="J3478" i="6" s="1"/>
  <c r="K3479" i="6" s="1"/>
  <c r="Q3480" i="6" l="1"/>
  <c r="P3480" i="6" s="1"/>
  <c r="N3480" i="6" s="1"/>
  <c r="O3481" i="6" s="1"/>
  <c r="M3479" i="6"/>
  <c r="L3479" i="6" s="1"/>
  <c r="J3479" i="6" s="1"/>
  <c r="K3480" i="6" s="1"/>
  <c r="M3480" i="6" l="1"/>
  <c r="L3480" i="6" s="1"/>
  <c r="J3480" i="6" s="1"/>
  <c r="K3481" i="6" s="1"/>
  <c r="Q3481" i="6"/>
  <c r="P3481" i="6" s="1"/>
  <c r="N3481" i="6" s="1"/>
  <c r="O3482" i="6" s="1"/>
  <c r="Q3482" i="6" l="1"/>
  <c r="P3482" i="6" s="1"/>
  <c r="N3482" i="6" s="1"/>
  <c r="O3483" i="6" s="1"/>
  <c r="M3481" i="6"/>
  <c r="L3481" i="6" s="1"/>
  <c r="J3481" i="6" s="1"/>
  <c r="K3482" i="6" s="1"/>
  <c r="M3482" i="6" l="1"/>
  <c r="L3482" i="6" s="1"/>
  <c r="J3482" i="6" s="1"/>
  <c r="K3483" i="6" s="1"/>
  <c r="Q3483" i="6"/>
  <c r="P3483" i="6" s="1"/>
  <c r="N3483" i="6" s="1"/>
  <c r="O3484" i="6" s="1"/>
  <c r="Q3484" i="6" l="1"/>
  <c r="P3484" i="6" s="1"/>
  <c r="N3484" i="6" s="1"/>
  <c r="O3485" i="6" s="1"/>
  <c r="M3483" i="6"/>
  <c r="L3483" i="6" s="1"/>
  <c r="J3483" i="6" s="1"/>
  <c r="K3484" i="6" s="1"/>
  <c r="M3484" i="6" l="1"/>
  <c r="L3484" i="6" s="1"/>
  <c r="J3484" i="6" s="1"/>
  <c r="K3485" i="6" s="1"/>
  <c r="Q3485" i="6"/>
  <c r="P3485" i="6" s="1"/>
  <c r="N3485" i="6" s="1"/>
  <c r="O3486" i="6" s="1"/>
  <c r="Q3486" i="6" l="1"/>
  <c r="P3486" i="6" s="1"/>
  <c r="N3486" i="6" s="1"/>
  <c r="O3487" i="6" s="1"/>
  <c r="M3485" i="6"/>
  <c r="L3485" i="6" s="1"/>
  <c r="J3485" i="6" s="1"/>
  <c r="K3486" i="6" s="1"/>
  <c r="M3486" i="6" l="1"/>
  <c r="L3486" i="6" s="1"/>
  <c r="J3486" i="6" s="1"/>
  <c r="K3487" i="6" s="1"/>
  <c r="Q3487" i="6"/>
  <c r="P3487" i="6" s="1"/>
  <c r="N3487" i="6" s="1"/>
  <c r="O3488" i="6" s="1"/>
  <c r="Q3488" i="6" l="1"/>
  <c r="P3488" i="6" s="1"/>
  <c r="N3488" i="6" s="1"/>
  <c r="O3489" i="6" s="1"/>
  <c r="M3487" i="6"/>
  <c r="L3487" i="6" s="1"/>
  <c r="J3487" i="6" s="1"/>
  <c r="K3488" i="6" s="1"/>
  <c r="M3488" i="6" l="1"/>
  <c r="L3488" i="6" s="1"/>
  <c r="J3488" i="6" s="1"/>
  <c r="K3489" i="6" s="1"/>
  <c r="Q3489" i="6"/>
  <c r="P3489" i="6" s="1"/>
  <c r="N3489" i="6" s="1"/>
  <c r="O3490" i="6" s="1"/>
  <c r="Q3490" i="6" l="1"/>
  <c r="P3490" i="6" s="1"/>
  <c r="N3490" i="6" s="1"/>
  <c r="O3491" i="6" s="1"/>
  <c r="M3489" i="6"/>
  <c r="L3489" i="6" s="1"/>
  <c r="J3489" i="6" s="1"/>
  <c r="K3490" i="6" s="1"/>
  <c r="M3490" i="6" l="1"/>
  <c r="L3490" i="6" s="1"/>
  <c r="J3490" i="6" s="1"/>
  <c r="K3491" i="6" s="1"/>
  <c r="Q3491" i="6"/>
  <c r="P3491" i="6" s="1"/>
  <c r="N3491" i="6" s="1"/>
  <c r="O3492" i="6" s="1"/>
  <c r="Q3492" i="6" l="1"/>
  <c r="P3492" i="6" s="1"/>
  <c r="N3492" i="6" s="1"/>
  <c r="O3493" i="6" s="1"/>
  <c r="M3491" i="6"/>
  <c r="L3491" i="6" s="1"/>
  <c r="J3491" i="6" s="1"/>
  <c r="K3492" i="6" s="1"/>
  <c r="M3492" i="6" l="1"/>
  <c r="L3492" i="6" s="1"/>
  <c r="J3492" i="6" s="1"/>
  <c r="K3493" i="6" s="1"/>
  <c r="Q3493" i="6"/>
  <c r="P3493" i="6" s="1"/>
  <c r="N3493" i="6" s="1"/>
  <c r="O3494" i="6" s="1"/>
  <c r="Q3494" i="6" l="1"/>
  <c r="P3494" i="6" s="1"/>
  <c r="N3494" i="6" s="1"/>
  <c r="O3495" i="6" s="1"/>
  <c r="M3493" i="6"/>
  <c r="L3493" i="6" s="1"/>
  <c r="J3493" i="6" s="1"/>
  <c r="K3494" i="6" s="1"/>
  <c r="M3494" i="6" l="1"/>
  <c r="L3494" i="6" s="1"/>
  <c r="J3494" i="6" s="1"/>
  <c r="K3495" i="6" s="1"/>
  <c r="Q3495" i="6"/>
  <c r="P3495" i="6" s="1"/>
  <c r="N3495" i="6" s="1"/>
  <c r="O3496" i="6" s="1"/>
  <c r="Q3496" i="6" l="1"/>
  <c r="P3496" i="6" s="1"/>
  <c r="N3496" i="6" s="1"/>
  <c r="O3497" i="6" s="1"/>
  <c r="M3495" i="6"/>
  <c r="L3495" i="6" s="1"/>
  <c r="J3495" i="6" s="1"/>
  <c r="K3496" i="6" s="1"/>
  <c r="M3496" i="6" l="1"/>
  <c r="L3496" i="6" s="1"/>
  <c r="J3496" i="6" s="1"/>
  <c r="K3497" i="6" s="1"/>
  <c r="Q3497" i="6"/>
  <c r="P3497" i="6" s="1"/>
  <c r="N3497" i="6" s="1"/>
  <c r="O3498" i="6" s="1"/>
  <c r="Q3498" i="6" l="1"/>
  <c r="P3498" i="6" s="1"/>
  <c r="N3498" i="6" s="1"/>
  <c r="O3499" i="6" s="1"/>
  <c r="M3497" i="6"/>
  <c r="L3497" i="6" s="1"/>
  <c r="J3497" i="6" s="1"/>
  <c r="K3498" i="6" s="1"/>
  <c r="M3498" i="6" l="1"/>
  <c r="L3498" i="6" s="1"/>
  <c r="J3498" i="6" s="1"/>
  <c r="K3499" i="6" s="1"/>
  <c r="Q3499" i="6"/>
  <c r="P3499" i="6" s="1"/>
  <c r="N3499" i="6" s="1"/>
  <c r="O3500" i="6" s="1"/>
  <c r="Q3500" i="6" l="1"/>
  <c r="P3500" i="6" s="1"/>
  <c r="N3500" i="6" s="1"/>
  <c r="O3501" i="6" s="1"/>
  <c r="M3499" i="6"/>
  <c r="L3499" i="6" s="1"/>
  <c r="J3499" i="6" s="1"/>
  <c r="K3500" i="6" s="1"/>
  <c r="M3500" i="6" l="1"/>
  <c r="L3500" i="6" s="1"/>
  <c r="J3500" i="6" s="1"/>
  <c r="K3501" i="6" s="1"/>
  <c r="Q3501" i="6"/>
  <c r="P3501" i="6" s="1"/>
  <c r="N3501" i="6" s="1"/>
  <c r="O3502" i="6" s="1"/>
  <c r="Q3502" i="6" l="1"/>
  <c r="P3502" i="6" s="1"/>
  <c r="N3502" i="6" s="1"/>
  <c r="O3503" i="6" s="1"/>
  <c r="M3501" i="6"/>
  <c r="L3501" i="6" s="1"/>
  <c r="J3501" i="6" s="1"/>
  <c r="K3502" i="6" s="1"/>
  <c r="M3502" i="6" l="1"/>
  <c r="L3502" i="6" s="1"/>
  <c r="J3502" i="6" s="1"/>
  <c r="K3503" i="6" s="1"/>
  <c r="Q3503" i="6"/>
  <c r="P3503" i="6" s="1"/>
  <c r="N3503" i="6" s="1"/>
  <c r="O3504" i="6" s="1"/>
  <c r="Q3504" i="6" l="1"/>
  <c r="P3504" i="6" s="1"/>
  <c r="N3504" i="6" s="1"/>
  <c r="O3505" i="6" s="1"/>
  <c r="M3503" i="6"/>
  <c r="L3503" i="6" s="1"/>
  <c r="J3503" i="6" s="1"/>
  <c r="K3504" i="6" s="1"/>
  <c r="M3504" i="6" l="1"/>
  <c r="L3504" i="6" s="1"/>
  <c r="J3504" i="6" s="1"/>
  <c r="K3505" i="6" s="1"/>
  <c r="Q3505" i="6"/>
  <c r="P3505" i="6" s="1"/>
  <c r="N3505" i="6" s="1"/>
  <c r="O3506" i="6" s="1"/>
  <c r="Q3506" i="6" l="1"/>
  <c r="P3506" i="6" s="1"/>
  <c r="N3506" i="6" s="1"/>
  <c r="O3507" i="6" s="1"/>
  <c r="M3505" i="6"/>
  <c r="L3505" i="6" s="1"/>
  <c r="J3505" i="6" s="1"/>
  <c r="K3506" i="6" s="1"/>
  <c r="M3506" i="6" l="1"/>
  <c r="L3506" i="6" s="1"/>
  <c r="J3506" i="6" s="1"/>
  <c r="K3507" i="6" s="1"/>
  <c r="Q3507" i="6"/>
  <c r="P3507" i="6" s="1"/>
  <c r="N3507" i="6" s="1"/>
  <c r="O3508" i="6" s="1"/>
  <c r="Q3508" i="6" l="1"/>
  <c r="P3508" i="6" s="1"/>
  <c r="N3508" i="6" s="1"/>
  <c r="O3509" i="6" s="1"/>
  <c r="M3507" i="6"/>
  <c r="L3507" i="6" s="1"/>
  <c r="J3507" i="6" s="1"/>
  <c r="K3508" i="6" s="1"/>
  <c r="M3508" i="6" l="1"/>
  <c r="L3508" i="6" s="1"/>
  <c r="J3508" i="6" s="1"/>
  <c r="K3509" i="6" s="1"/>
  <c r="Q3509" i="6"/>
  <c r="P3509" i="6" s="1"/>
  <c r="N3509" i="6" s="1"/>
  <c r="O3510" i="6" s="1"/>
  <c r="Q3510" i="6" l="1"/>
  <c r="P3510" i="6" s="1"/>
  <c r="N3510" i="6" s="1"/>
  <c r="O3511" i="6" s="1"/>
  <c r="M3509" i="6"/>
  <c r="L3509" i="6" s="1"/>
  <c r="J3509" i="6" s="1"/>
  <c r="K3510" i="6" s="1"/>
  <c r="M3510" i="6" l="1"/>
  <c r="L3510" i="6" s="1"/>
  <c r="J3510" i="6" s="1"/>
  <c r="K3511" i="6" s="1"/>
  <c r="Q3511" i="6"/>
  <c r="P3511" i="6" s="1"/>
  <c r="N3511" i="6" s="1"/>
  <c r="O3512" i="6" s="1"/>
  <c r="Q3512" i="6" l="1"/>
  <c r="P3512" i="6" s="1"/>
  <c r="N3512" i="6" s="1"/>
  <c r="O3513" i="6" s="1"/>
  <c r="M3511" i="6"/>
  <c r="L3511" i="6" s="1"/>
  <c r="J3511" i="6" s="1"/>
  <c r="K3512" i="6" s="1"/>
  <c r="M3512" i="6" l="1"/>
  <c r="L3512" i="6" s="1"/>
  <c r="J3512" i="6" s="1"/>
  <c r="K3513" i="6" s="1"/>
  <c r="Q3513" i="6"/>
  <c r="P3513" i="6" s="1"/>
  <c r="N3513" i="6" s="1"/>
  <c r="O3514" i="6" s="1"/>
  <c r="Q3514" i="6" l="1"/>
  <c r="P3514" i="6" s="1"/>
  <c r="N3514" i="6" s="1"/>
  <c r="O3515" i="6" s="1"/>
  <c r="M3513" i="6"/>
  <c r="L3513" i="6" s="1"/>
  <c r="J3513" i="6" s="1"/>
  <c r="K3514" i="6" s="1"/>
  <c r="M3514" i="6" l="1"/>
  <c r="L3514" i="6" s="1"/>
  <c r="J3514" i="6" s="1"/>
  <c r="K3515" i="6" s="1"/>
  <c r="Q3515" i="6"/>
  <c r="P3515" i="6" s="1"/>
  <c r="N3515" i="6" s="1"/>
  <c r="O3516" i="6" s="1"/>
  <c r="Q3516" i="6" l="1"/>
  <c r="P3516" i="6" s="1"/>
  <c r="N3516" i="6" s="1"/>
  <c r="O3517" i="6" s="1"/>
  <c r="M3515" i="6"/>
  <c r="L3515" i="6" s="1"/>
  <c r="J3515" i="6" s="1"/>
  <c r="K3516" i="6" s="1"/>
  <c r="M3516" i="6" l="1"/>
  <c r="L3516" i="6" s="1"/>
  <c r="J3516" i="6" s="1"/>
  <c r="K3517" i="6" s="1"/>
  <c r="Q3517" i="6"/>
  <c r="P3517" i="6" s="1"/>
  <c r="N3517" i="6" s="1"/>
  <c r="O3518" i="6" s="1"/>
  <c r="Q3518" i="6" l="1"/>
  <c r="P3518" i="6" s="1"/>
  <c r="N3518" i="6" s="1"/>
  <c r="O3519" i="6" s="1"/>
  <c r="M3517" i="6"/>
  <c r="L3517" i="6" s="1"/>
  <c r="J3517" i="6" s="1"/>
  <c r="K3518" i="6" s="1"/>
  <c r="M3518" i="6" l="1"/>
  <c r="L3518" i="6" s="1"/>
  <c r="J3518" i="6" s="1"/>
  <c r="K3519" i="6" s="1"/>
  <c r="Q3519" i="6"/>
  <c r="P3519" i="6" s="1"/>
  <c r="N3519" i="6" s="1"/>
  <c r="O3520" i="6" s="1"/>
  <c r="Q3520" i="6" l="1"/>
  <c r="P3520" i="6" s="1"/>
  <c r="N3520" i="6" s="1"/>
  <c r="O3521" i="6" s="1"/>
  <c r="M3519" i="6"/>
  <c r="L3519" i="6" s="1"/>
  <c r="J3519" i="6" s="1"/>
  <c r="K3520" i="6" s="1"/>
  <c r="M3520" i="6" l="1"/>
  <c r="L3520" i="6" s="1"/>
  <c r="J3520" i="6" s="1"/>
  <c r="K3521" i="6" s="1"/>
  <c r="Q3521" i="6"/>
  <c r="P3521" i="6" s="1"/>
  <c r="N3521" i="6" s="1"/>
  <c r="O3522" i="6" s="1"/>
  <c r="Q3522" i="6" l="1"/>
  <c r="P3522" i="6" s="1"/>
  <c r="N3522" i="6" s="1"/>
  <c r="O3523" i="6" s="1"/>
  <c r="M3521" i="6"/>
  <c r="L3521" i="6" s="1"/>
  <c r="J3521" i="6" s="1"/>
  <c r="K3522" i="6" s="1"/>
  <c r="M3522" i="6" l="1"/>
  <c r="L3522" i="6" s="1"/>
  <c r="J3522" i="6" s="1"/>
  <c r="K3523" i="6" s="1"/>
  <c r="Q3523" i="6"/>
  <c r="P3523" i="6" s="1"/>
  <c r="N3523" i="6" s="1"/>
  <c r="O3524" i="6" s="1"/>
  <c r="Q3524" i="6" l="1"/>
  <c r="P3524" i="6" s="1"/>
  <c r="N3524" i="6" s="1"/>
  <c r="O3525" i="6" s="1"/>
  <c r="M3523" i="6"/>
  <c r="L3523" i="6" s="1"/>
  <c r="J3523" i="6" s="1"/>
  <c r="K3524" i="6" s="1"/>
  <c r="M3524" i="6" l="1"/>
  <c r="L3524" i="6" s="1"/>
  <c r="J3524" i="6" s="1"/>
  <c r="K3525" i="6" s="1"/>
  <c r="Q3525" i="6"/>
  <c r="P3525" i="6" s="1"/>
  <c r="N3525" i="6" s="1"/>
  <c r="O3526" i="6" s="1"/>
  <c r="Q3526" i="6" l="1"/>
  <c r="P3526" i="6" s="1"/>
  <c r="N3526" i="6" s="1"/>
  <c r="O3527" i="6" s="1"/>
  <c r="M3525" i="6"/>
  <c r="L3525" i="6" s="1"/>
  <c r="J3525" i="6" s="1"/>
  <c r="K3526" i="6" s="1"/>
  <c r="M3526" i="6" l="1"/>
  <c r="L3526" i="6" s="1"/>
  <c r="J3526" i="6" s="1"/>
  <c r="K3527" i="6" s="1"/>
  <c r="Q3527" i="6"/>
  <c r="P3527" i="6" s="1"/>
  <c r="N3527" i="6" s="1"/>
  <c r="O3528" i="6" s="1"/>
  <c r="Q3528" i="6" l="1"/>
  <c r="P3528" i="6" s="1"/>
  <c r="N3528" i="6" s="1"/>
  <c r="O3529" i="6" s="1"/>
  <c r="M3527" i="6"/>
  <c r="L3527" i="6" s="1"/>
  <c r="J3527" i="6" s="1"/>
  <c r="K3528" i="6" s="1"/>
  <c r="M3528" i="6" l="1"/>
  <c r="L3528" i="6" s="1"/>
  <c r="J3528" i="6" s="1"/>
  <c r="K3529" i="6" s="1"/>
  <c r="Q3529" i="6"/>
  <c r="P3529" i="6" s="1"/>
  <c r="N3529" i="6" s="1"/>
  <c r="O3530" i="6" s="1"/>
  <c r="Q3530" i="6" l="1"/>
  <c r="P3530" i="6" s="1"/>
  <c r="N3530" i="6" s="1"/>
  <c r="O3531" i="6" s="1"/>
  <c r="M3529" i="6"/>
  <c r="L3529" i="6" s="1"/>
  <c r="J3529" i="6" s="1"/>
  <c r="K3530" i="6" s="1"/>
  <c r="M3530" i="6" l="1"/>
  <c r="L3530" i="6" s="1"/>
  <c r="J3530" i="6" s="1"/>
  <c r="K3531" i="6" s="1"/>
  <c r="Q3531" i="6"/>
  <c r="P3531" i="6" s="1"/>
  <c r="N3531" i="6" s="1"/>
  <c r="O3532" i="6" s="1"/>
  <c r="Q3532" i="6" l="1"/>
  <c r="P3532" i="6" s="1"/>
  <c r="N3532" i="6" s="1"/>
  <c r="O3533" i="6" s="1"/>
  <c r="M3531" i="6"/>
  <c r="L3531" i="6" s="1"/>
  <c r="J3531" i="6" s="1"/>
  <c r="K3532" i="6" s="1"/>
  <c r="M3532" i="6" l="1"/>
  <c r="L3532" i="6" s="1"/>
  <c r="J3532" i="6" s="1"/>
  <c r="K3533" i="6" s="1"/>
  <c r="Q3533" i="6"/>
  <c r="P3533" i="6" s="1"/>
  <c r="N3533" i="6" s="1"/>
  <c r="O3534" i="6" s="1"/>
  <c r="Q3534" i="6" l="1"/>
  <c r="P3534" i="6" s="1"/>
  <c r="N3534" i="6" s="1"/>
  <c r="O3535" i="6" s="1"/>
  <c r="M3533" i="6"/>
  <c r="L3533" i="6" s="1"/>
  <c r="J3533" i="6" s="1"/>
  <c r="K3534" i="6" s="1"/>
  <c r="M3534" i="6" l="1"/>
  <c r="L3534" i="6" s="1"/>
  <c r="J3534" i="6" s="1"/>
  <c r="K3535" i="6" s="1"/>
  <c r="Q3535" i="6"/>
  <c r="P3535" i="6" s="1"/>
  <c r="N3535" i="6" s="1"/>
  <c r="O3536" i="6" s="1"/>
  <c r="Q3536" i="6" l="1"/>
  <c r="P3536" i="6" s="1"/>
  <c r="N3536" i="6" s="1"/>
  <c r="O3537" i="6" s="1"/>
  <c r="M3535" i="6"/>
  <c r="L3535" i="6" s="1"/>
  <c r="J3535" i="6" s="1"/>
  <c r="K3536" i="6" s="1"/>
  <c r="M3536" i="6" l="1"/>
  <c r="L3536" i="6" s="1"/>
  <c r="J3536" i="6" s="1"/>
  <c r="K3537" i="6" s="1"/>
  <c r="Q3537" i="6"/>
  <c r="P3537" i="6" s="1"/>
  <c r="N3537" i="6" s="1"/>
  <c r="O3538" i="6" s="1"/>
  <c r="Q3538" i="6" l="1"/>
  <c r="P3538" i="6" s="1"/>
  <c r="N3538" i="6" s="1"/>
  <c r="O3539" i="6" s="1"/>
  <c r="M3537" i="6"/>
  <c r="L3537" i="6" s="1"/>
  <c r="J3537" i="6" s="1"/>
  <c r="K3538" i="6" s="1"/>
  <c r="M3538" i="6" l="1"/>
  <c r="L3538" i="6" s="1"/>
  <c r="J3538" i="6" s="1"/>
  <c r="K3539" i="6" s="1"/>
  <c r="Q3539" i="6"/>
  <c r="P3539" i="6" s="1"/>
  <c r="N3539" i="6" s="1"/>
  <c r="O3540" i="6" s="1"/>
  <c r="Q3540" i="6" l="1"/>
  <c r="P3540" i="6" s="1"/>
  <c r="N3540" i="6" s="1"/>
  <c r="O3541" i="6" s="1"/>
  <c r="M3539" i="6"/>
  <c r="L3539" i="6" s="1"/>
  <c r="J3539" i="6" s="1"/>
  <c r="K3540" i="6" s="1"/>
  <c r="M3540" i="6" l="1"/>
  <c r="L3540" i="6" s="1"/>
  <c r="J3540" i="6" s="1"/>
  <c r="K3541" i="6" s="1"/>
  <c r="Q3541" i="6"/>
  <c r="P3541" i="6" s="1"/>
  <c r="N3541" i="6" s="1"/>
  <c r="O3542" i="6" s="1"/>
  <c r="Q3542" i="6" l="1"/>
  <c r="P3542" i="6" s="1"/>
  <c r="N3542" i="6" s="1"/>
  <c r="O3543" i="6" s="1"/>
  <c r="M3541" i="6"/>
  <c r="L3541" i="6" s="1"/>
  <c r="J3541" i="6" s="1"/>
  <c r="K3542" i="6" s="1"/>
  <c r="M3542" i="6" l="1"/>
  <c r="L3542" i="6" s="1"/>
  <c r="J3542" i="6" s="1"/>
  <c r="K3543" i="6" s="1"/>
  <c r="Q3543" i="6"/>
  <c r="P3543" i="6" s="1"/>
  <c r="N3543" i="6" s="1"/>
  <c r="O3544" i="6" s="1"/>
  <c r="Q3544" i="6" l="1"/>
  <c r="P3544" i="6" s="1"/>
  <c r="N3544" i="6" s="1"/>
  <c r="O3545" i="6" s="1"/>
  <c r="M3543" i="6"/>
  <c r="L3543" i="6" s="1"/>
  <c r="J3543" i="6" s="1"/>
  <c r="K3544" i="6" s="1"/>
  <c r="M3544" i="6" l="1"/>
  <c r="L3544" i="6" s="1"/>
  <c r="J3544" i="6" s="1"/>
  <c r="K3545" i="6" s="1"/>
  <c r="Q3545" i="6"/>
  <c r="P3545" i="6" s="1"/>
  <c r="N3545" i="6" s="1"/>
  <c r="O3546" i="6" s="1"/>
  <c r="Q3546" i="6" l="1"/>
  <c r="P3546" i="6" s="1"/>
  <c r="N3546" i="6" s="1"/>
  <c r="O3547" i="6" s="1"/>
  <c r="M3545" i="6"/>
  <c r="L3545" i="6" s="1"/>
  <c r="J3545" i="6" s="1"/>
  <c r="K3546" i="6" s="1"/>
  <c r="M3546" i="6" l="1"/>
  <c r="L3546" i="6" s="1"/>
  <c r="J3546" i="6" s="1"/>
  <c r="K3547" i="6" s="1"/>
  <c r="Q3547" i="6"/>
  <c r="P3547" i="6" s="1"/>
  <c r="N3547" i="6" s="1"/>
  <c r="O3548" i="6" s="1"/>
  <c r="Q3548" i="6" l="1"/>
  <c r="P3548" i="6" s="1"/>
  <c r="N3548" i="6" s="1"/>
  <c r="O3549" i="6" s="1"/>
  <c r="M3547" i="6"/>
  <c r="L3547" i="6" s="1"/>
  <c r="J3547" i="6" s="1"/>
  <c r="K3548" i="6" s="1"/>
  <c r="M3548" i="6" l="1"/>
  <c r="L3548" i="6" s="1"/>
  <c r="J3548" i="6" s="1"/>
  <c r="K3549" i="6" s="1"/>
  <c r="Q3549" i="6"/>
  <c r="P3549" i="6" s="1"/>
  <c r="N3549" i="6" s="1"/>
  <c r="O3550" i="6" s="1"/>
  <c r="Q3550" i="6" l="1"/>
  <c r="P3550" i="6" s="1"/>
  <c r="N3550" i="6" s="1"/>
  <c r="O3551" i="6" s="1"/>
  <c r="M3549" i="6"/>
  <c r="L3549" i="6" s="1"/>
  <c r="J3549" i="6" s="1"/>
  <c r="K3550" i="6" s="1"/>
  <c r="M3550" i="6" l="1"/>
  <c r="L3550" i="6" s="1"/>
  <c r="J3550" i="6" s="1"/>
  <c r="K3551" i="6" s="1"/>
  <c r="Q3551" i="6"/>
  <c r="P3551" i="6" s="1"/>
  <c r="N3551" i="6" s="1"/>
  <c r="O3552" i="6" s="1"/>
  <c r="Q3552" i="6" l="1"/>
  <c r="P3552" i="6" s="1"/>
  <c r="N3552" i="6" s="1"/>
  <c r="O3553" i="6" s="1"/>
  <c r="M3551" i="6"/>
  <c r="L3551" i="6" s="1"/>
  <c r="J3551" i="6" s="1"/>
  <c r="K3552" i="6" s="1"/>
  <c r="M3552" i="6" l="1"/>
  <c r="L3552" i="6" s="1"/>
  <c r="J3552" i="6" s="1"/>
  <c r="K3553" i="6" s="1"/>
  <c r="Q3553" i="6"/>
  <c r="P3553" i="6" s="1"/>
  <c r="N3553" i="6" s="1"/>
  <c r="O3554" i="6" s="1"/>
  <c r="Q3554" i="6" l="1"/>
  <c r="P3554" i="6" s="1"/>
  <c r="N3554" i="6" s="1"/>
  <c r="O3555" i="6" s="1"/>
  <c r="M3553" i="6"/>
  <c r="L3553" i="6" s="1"/>
  <c r="J3553" i="6" s="1"/>
  <c r="K3554" i="6" s="1"/>
  <c r="M3554" i="6" l="1"/>
  <c r="L3554" i="6" s="1"/>
  <c r="J3554" i="6" s="1"/>
  <c r="K3555" i="6" s="1"/>
  <c r="Q3555" i="6"/>
  <c r="P3555" i="6" s="1"/>
  <c r="N3555" i="6" s="1"/>
  <c r="O3556" i="6" s="1"/>
  <c r="Q3556" i="6" l="1"/>
  <c r="P3556" i="6" s="1"/>
  <c r="N3556" i="6" s="1"/>
  <c r="O3557" i="6" s="1"/>
  <c r="M3555" i="6"/>
  <c r="L3555" i="6" s="1"/>
  <c r="J3555" i="6" s="1"/>
  <c r="K3556" i="6" s="1"/>
  <c r="M3556" i="6" l="1"/>
  <c r="L3556" i="6" s="1"/>
  <c r="J3556" i="6" s="1"/>
  <c r="K3557" i="6" s="1"/>
  <c r="Q3557" i="6"/>
  <c r="P3557" i="6" s="1"/>
  <c r="N3557" i="6" s="1"/>
  <c r="O3558" i="6" s="1"/>
  <c r="Q3558" i="6" l="1"/>
  <c r="P3558" i="6" s="1"/>
  <c r="N3558" i="6" s="1"/>
  <c r="O3559" i="6" s="1"/>
  <c r="M3557" i="6"/>
  <c r="L3557" i="6" s="1"/>
  <c r="J3557" i="6" s="1"/>
  <c r="K3558" i="6" s="1"/>
  <c r="M3558" i="6" l="1"/>
  <c r="L3558" i="6" s="1"/>
  <c r="J3558" i="6" s="1"/>
  <c r="K3559" i="6" s="1"/>
  <c r="Q3559" i="6"/>
  <c r="P3559" i="6" s="1"/>
  <c r="N3559" i="6" s="1"/>
  <c r="O3560" i="6" s="1"/>
  <c r="Q3560" i="6" l="1"/>
  <c r="P3560" i="6" s="1"/>
  <c r="N3560" i="6" s="1"/>
  <c r="O3561" i="6" s="1"/>
  <c r="M3559" i="6"/>
  <c r="L3559" i="6" s="1"/>
  <c r="J3559" i="6" s="1"/>
  <c r="K3560" i="6" s="1"/>
  <c r="M3560" i="6" l="1"/>
  <c r="L3560" i="6" s="1"/>
  <c r="J3560" i="6" s="1"/>
  <c r="K3561" i="6" s="1"/>
  <c r="Q3561" i="6"/>
  <c r="P3561" i="6" s="1"/>
  <c r="N3561" i="6" s="1"/>
  <c r="O3562" i="6" s="1"/>
  <c r="Q3562" i="6" l="1"/>
  <c r="P3562" i="6" s="1"/>
  <c r="N3562" i="6" s="1"/>
  <c r="O3563" i="6" s="1"/>
  <c r="M3561" i="6"/>
  <c r="L3561" i="6" s="1"/>
  <c r="J3561" i="6" s="1"/>
  <c r="K3562" i="6" s="1"/>
  <c r="M3562" i="6" l="1"/>
  <c r="L3562" i="6" s="1"/>
  <c r="J3562" i="6" s="1"/>
  <c r="K3563" i="6" s="1"/>
  <c r="Q3563" i="6"/>
  <c r="P3563" i="6" s="1"/>
  <c r="N3563" i="6" s="1"/>
  <c r="O3564" i="6" s="1"/>
  <c r="Q3564" i="6" l="1"/>
  <c r="P3564" i="6" s="1"/>
  <c r="N3564" i="6" s="1"/>
  <c r="O3565" i="6" s="1"/>
  <c r="M3563" i="6"/>
  <c r="L3563" i="6" s="1"/>
  <c r="J3563" i="6" s="1"/>
  <c r="K3564" i="6" s="1"/>
  <c r="M3564" i="6" l="1"/>
  <c r="L3564" i="6" s="1"/>
  <c r="J3564" i="6" s="1"/>
  <c r="K3565" i="6" s="1"/>
  <c r="Q3565" i="6"/>
  <c r="P3565" i="6" s="1"/>
  <c r="N3565" i="6" s="1"/>
  <c r="O3566" i="6" s="1"/>
  <c r="Q3566" i="6" l="1"/>
  <c r="P3566" i="6" s="1"/>
  <c r="N3566" i="6" s="1"/>
  <c r="O3567" i="6" s="1"/>
  <c r="M3565" i="6"/>
  <c r="L3565" i="6" s="1"/>
  <c r="J3565" i="6" s="1"/>
  <c r="K3566" i="6" s="1"/>
  <c r="M3566" i="6" l="1"/>
  <c r="L3566" i="6" s="1"/>
  <c r="J3566" i="6" s="1"/>
  <c r="K3567" i="6" s="1"/>
  <c r="Q3567" i="6"/>
  <c r="P3567" i="6" s="1"/>
  <c r="N3567" i="6" s="1"/>
  <c r="O3568" i="6" s="1"/>
  <c r="Q3568" i="6" l="1"/>
  <c r="P3568" i="6" s="1"/>
  <c r="N3568" i="6" s="1"/>
  <c r="O3569" i="6" s="1"/>
  <c r="M3567" i="6"/>
  <c r="L3567" i="6" s="1"/>
  <c r="J3567" i="6" s="1"/>
  <c r="K3568" i="6" s="1"/>
  <c r="M3568" i="6" l="1"/>
  <c r="L3568" i="6" s="1"/>
  <c r="J3568" i="6" s="1"/>
  <c r="K3569" i="6" s="1"/>
  <c r="Q3569" i="6"/>
  <c r="P3569" i="6" s="1"/>
  <c r="N3569" i="6" s="1"/>
  <c r="O3570" i="6" s="1"/>
  <c r="Q3570" i="6" l="1"/>
  <c r="P3570" i="6" s="1"/>
  <c r="N3570" i="6" s="1"/>
  <c r="O3571" i="6" s="1"/>
  <c r="M3569" i="6"/>
  <c r="L3569" i="6" s="1"/>
  <c r="J3569" i="6" s="1"/>
  <c r="K3570" i="6" s="1"/>
  <c r="M3570" i="6" l="1"/>
  <c r="L3570" i="6" s="1"/>
  <c r="J3570" i="6" s="1"/>
  <c r="K3571" i="6" s="1"/>
  <c r="Q3571" i="6"/>
  <c r="P3571" i="6" s="1"/>
  <c r="N3571" i="6" s="1"/>
  <c r="O3572" i="6" s="1"/>
  <c r="Q3572" i="6" l="1"/>
  <c r="P3572" i="6" s="1"/>
  <c r="N3572" i="6" s="1"/>
  <c r="O3573" i="6" s="1"/>
  <c r="M3571" i="6"/>
  <c r="L3571" i="6" s="1"/>
  <c r="J3571" i="6" s="1"/>
  <c r="K3572" i="6" s="1"/>
  <c r="M3572" i="6" l="1"/>
  <c r="L3572" i="6" s="1"/>
  <c r="J3572" i="6" s="1"/>
  <c r="K3573" i="6" s="1"/>
  <c r="Q3573" i="6"/>
  <c r="P3573" i="6" s="1"/>
  <c r="N3573" i="6" s="1"/>
  <c r="O3574" i="6" s="1"/>
  <c r="Q3574" i="6" l="1"/>
  <c r="P3574" i="6" s="1"/>
  <c r="N3574" i="6" s="1"/>
  <c r="O3575" i="6" s="1"/>
  <c r="M3573" i="6"/>
  <c r="L3573" i="6" s="1"/>
  <c r="J3573" i="6" s="1"/>
  <c r="K3574" i="6" s="1"/>
  <c r="M3574" i="6" l="1"/>
  <c r="L3574" i="6" s="1"/>
  <c r="J3574" i="6" s="1"/>
  <c r="K3575" i="6" s="1"/>
  <c r="Q3575" i="6"/>
  <c r="P3575" i="6" s="1"/>
  <c r="N3575" i="6" s="1"/>
  <c r="O3576" i="6" s="1"/>
  <c r="Q3576" i="6" l="1"/>
  <c r="P3576" i="6" s="1"/>
  <c r="N3576" i="6" s="1"/>
  <c r="O3577" i="6" s="1"/>
  <c r="M3575" i="6"/>
  <c r="L3575" i="6" s="1"/>
  <c r="J3575" i="6" s="1"/>
  <c r="K3576" i="6" s="1"/>
  <c r="M3576" i="6" l="1"/>
  <c r="L3576" i="6" s="1"/>
  <c r="J3576" i="6" s="1"/>
  <c r="K3577" i="6" s="1"/>
  <c r="Q3577" i="6"/>
  <c r="P3577" i="6" s="1"/>
  <c r="N3577" i="6" s="1"/>
  <c r="O3578" i="6" s="1"/>
  <c r="Q3578" i="6" l="1"/>
  <c r="P3578" i="6" s="1"/>
  <c r="N3578" i="6" s="1"/>
  <c r="O3579" i="6" s="1"/>
  <c r="M3577" i="6"/>
  <c r="L3577" i="6" s="1"/>
  <c r="J3577" i="6" s="1"/>
  <c r="K3578" i="6" s="1"/>
  <c r="M3578" i="6" l="1"/>
  <c r="L3578" i="6" s="1"/>
  <c r="J3578" i="6" s="1"/>
  <c r="K3579" i="6" s="1"/>
  <c r="Q3579" i="6"/>
  <c r="P3579" i="6" s="1"/>
  <c r="N3579" i="6" s="1"/>
  <c r="O3580" i="6" s="1"/>
  <c r="Q3580" i="6" l="1"/>
  <c r="P3580" i="6" s="1"/>
  <c r="N3580" i="6" s="1"/>
  <c r="O3581" i="6" s="1"/>
  <c r="M3579" i="6"/>
  <c r="L3579" i="6" s="1"/>
  <c r="J3579" i="6" s="1"/>
  <c r="K3580" i="6" s="1"/>
  <c r="M3580" i="6" l="1"/>
  <c r="L3580" i="6" s="1"/>
  <c r="J3580" i="6" s="1"/>
  <c r="K3581" i="6" s="1"/>
  <c r="Q3581" i="6"/>
  <c r="P3581" i="6" s="1"/>
  <c r="N3581" i="6" s="1"/>
  <c r="O3582" i="6" s="1"/>
  <c r="Q3582" i="6" l="1"/>
  <c r="P3582" i="6" s="1"/>
  <c r="N3582" i="6" s="1"/>
  <c r="O3583" i="6" s="1"/>
  <c r="M3581" i="6"/>
  <c r="L3581" i="6" s="1"/>
  <c r="J3581" i="6" s="1"/>
  <c r="K3582" i="6" s="1"/>
  <c r="M3582" i="6" l="1"/>
  <c r="L3582" i="6" s="1"/>
  <c r="J3582" i="6" s="1"/>
  <c r="K3583" i="6" s="1"/>
  <c r="Q3583" i="6"/>
  <c r="P3583" i="6" s="1"/>
  <c r="N3583" i="6" s="1"/>
  <c r="O3584" i="6" s="1"/>
  <c r="Q3584" i="6" l="1"/>
  <c r="P3584" i="6" s="1"/>
  <c r="N3584" i="6" s="1"/>
  <c r="O3585" i="6" s="1"/>
  <c r="M3583" i="6"/>
  <c r="L3583" i="6" s="1"/>
  <c r="J3583" i="6" s="1"/>
  <c r="K3584" i="6" s="1"/>
  <c r="M3584" i="6" l="1"/>
  <c r="L3584" i="6" s="1"/>
  <c r="J3584" i="6" s="1"/>
  <c r="K3585" i="6" s="1"/>
  <c r="Q3585" i="6"/>
  <c r="P3585" i="6" s="1"/>
  <c r="N3585" i="6" s="1"/>
  <c r="O3586" i="6" s="1"/>
  <c r="Q3586" i="6" l="1"/>
  <c r="P3586" i="6" s="1"/>
  <c r="N3586" i="6" s="1"/>
  <c r="O3587" i="6" s="1"/>
  <c r="M3585" i="6"/>
  <c r="L3585" i="6" s="1"/>
  <c r="J3585" i="6" s="1"/>
  <c r="K3586" i="6" s="1"/>
  <c r="M3586" i="6" l="1"/>
  <c r="L3586" i="6" s="1"/>
  <c r="J3586" i="6" s="1"/>
  <c r="K3587" i="6" s="1"/>
  <c r="Q3587" i="6"/>
  <c r="P3587" i="6" s="1"/>
  <c r="N3587" i="6" s="1"/>
  <c r="O3588" i="6" s="1"/>
  <c r="Q3588" i="6" l="1"/>
  <c r="P3588" i="6" s="1"/>
  <c r="N3588" i="6" s="1"/>
  <c r="O3589" i="6" s="1"/>
  <c r="M3587" i="6"/>
  <c r="L3587" i="6" s="1"/>
  <c r="J3587" i="6" s="1"/>
  <c r="K3588" i="6" s="1"/>
  <c r="M3588" i="6" l="1"/>
  <c r="L3588" i="6" s="1"/>
  <c r="J3588" i="6" s="1"/>
  <c r="K3589" i="6" s="1"/>
  <c r="Q3589" i="6"/>
  <c r="P3589" i="6" s="1"/>
  <c r="N3589" i="6" s="1"/>
  <c r="O3590" i="6" s="1"/>
  <c r="Q3590" i="6" l="1"/>
  <c r="P3590" i="6" s="1"/>
  <c r="N3590" i="6" s="1"/>
  <c r="O3591" i="6" s="1"/>
  <c r="M3589" i="6"/>
  <c r="L3589" i="6" s="1"/>
  <c r="J3589" i="6" s="1"/>
  <c r="K3590" i="6" s="1"/>
  <c r="M3590" i="6" l="1"/>
  <c r="L3590" i="6" s="1"/>
  <c r="J3590" i="6" s="1"/>
  <c r="K3591" i="6" s="1"/>
  <c r="Q3591" i="6"/>
  <c r="P3591" i="6" s="1"/>
  <c r="N3591" i="6" s="1"/>
  <c r="O3592" i="6" s="1"/>
  <c r="Q3592" i="6" l="1"/>
  <c r="P3592" i="6" s="1"/>
  <c r="N3592" i="6" s="1"/>
  <c r="O3593" i="6" s="1"/>
  <c r="M3591" i="6"/>
  <c r="L3591" i="6" s="1"/>
  <c r="J3591" i="6" s="1"/>
  <c r="K3592" i="6" s="1"/>
  <c r="M3592" i="6" l="1"/>
  <c r="L3592" i="6" s="1"/>
  <c r="J3592" i="6" s="1"/>
  <c r="K3593" i="6" s="1"/>
  <c r="Q3593" i="6"/>
  <c r="P3593" i="6" s="1"/>
  <c r="N3593" i="6" s="1"/>
  <c r="O3594" i="6" s="1"/>
  <c r="Q3594" i="6" l="1"/>
  <c r="P3594" i="6" s="1"/>
  <c r="N3594" i="6" s="1"/>
  <c r="O3595" i="6" s="1"/>
  <c r="M3593" i="6"/>
  <c r="L3593" i="6" s="1"/>
  <c r="J3593" i="6" s="1"/>
  <c r="K3594" i="6" s="1"/>
  <c r="M3594" i="6" l="1"/>
  <c r="L3594" i="6" s="1"/>
  <c r="J3594" i="6" s="1"/>
  <c r="K3595" i="6" s="1"/>
  <c r="Q3595" i="6"/>
  <c r="P3595" i="6" s="1"/>
  <c r="N3595" i="6" s="1"/>
  <c r="O3596" i="6" s="1"/>
  <c r="Q3596" i="6" l="1"/>
  <c r="P3596" i="6" s="1"/>
  <c r="N3596" i="6" s="1"/>
  <c r="O3597" i="6" s="1"/>
  <c r="M3595" i="6"/>
  <c r="L3595" i="6" s="1"/>
  <c r="J3595" i="6" s="1"/>
  <c r="K3596" i="6" s="1"/>
  <c r="M3596" i="6" l="1"/>
  <c r="L3596" i="6" s="1"/>
  <c r="J3596" i="6" s="1"/>
  <c r="K3597" i="6" s="1"/>
  <c r="Q3597" i="6"/>
  <c r="P3597" i="6" s="1"/>
  <c r="N3597" i="6" s="1"/>
  <c r="O3598" i="6" s="1"/>
  <c r="Q3598" i="6" l="1"/>
  <c r="P3598" i="6" s="1"/>
  <c r="N3598" i="6" s="1"/>
  <c r="O3599" i="6" s="1"/>
  <c r="M3597" i="6"/>
  <c r="L3597" i="6" s="1"/>
  <c r="J3597" i="6" s="1"/>
  <c r="K3598" i="6" s="1"/>
  <c r="M3598" i="6" l="1"/>
  <c r="L3598" i="6" s="1"/>
  <c r="J3598" i="6" s="1"/>
  <c r="K3599" i="6" s="1"/>
  <c r="Q3599" i="6"/>
  <c r="P3599" i="6" s="1"/>
  <c r="N3599" i="6" s="1"/>
  <c r="O3600" i="6" s="1"/>
  <c r="Q3600" i="6" l="1"/>
  <c r="P3600" i="6" s="1"/>
  <c r="N3600" i="6" s="1"/>
  <c r="O3601" i="6" s="1"/>
  <c r="M3599" i="6"/>
  <c r="L3599" i="6" s="1"/>
  <c r="J3599" i="6" s="1"/>
  <c r="K3600" i="6" s="1"/>
  <c r="M3600" i="6" l="1"/>
  <c r="L3600" i="6" s="1"/>
  <c r="J3600" i="6" s="1"/>
  <c r="K3601" i="6" s="1"/>
  <c r="Q3601" i="6"/>
  <c r="P3601" i="6" s="1"/>
  <c r="N3601" i="6" s="1"/>
  <c r="O3602" i="6" s="1"/>
  <c r="Q3602" i="6" l="1"/>
  <c r="P3602" i="6" s="1"/>
  <c r="N3602" i="6" s="1"/>
  <c r="O3603" i="6" s="1"/>
  <c r="M3601" i="6"/>
  <c r="L3601" i="6" s="1"/>
  <c r="J3601" i="6" s="1"/>
  <c r="K3602" i="6" s="1"/>
  <c r="M3602" i="6" l="1"/>
  <c r="L3602" i="6" s="1"/>
  <c r="J3602" i="6" s="1"/>
  <c r="K3603" i="6" s="1"/>
  <c r="Q3603" i="6"/>
  <c r="P3603" i="6" s="1"/>
  <c r="N3603" i="6" s="1"/>
  <c r="O3604" i="6" s="1"/>
  <c r="Q3604" i="6" l="1"/>
  <c r="P3604" i="6" s="1"/>
  <c r="N3604" i="6" s="1"/>
  <c r="O3605" i="6" s="1"/>
  <c r="M3603" i="6"/>
  <c r="L3603" i="6" s="1"/>
  <c r="J3603" i="6" s="1"/>
  <c r="K3604" i="6" s="1"/>
  <c r="M3604" i="6" l="1"/>
  <c r="L3604" i="6" s="1"/>
  <c r="J3604" i="6" s="1"/>
  <c r="K3605" i="6" s="1"/>
  <c r="Q3605" i="6"/>
  <c r="P3605" i="6" s="1"/>
  <c r="N3605" i="6" s="1"/>
  <c r="O3606" i="6" s="1"/>
  <c r="Q3606" i="6" l="1"/>
  <c r="P3606" i="6" s="1"/>
  <c r="N3606" i="6" s="1"/>
  <c r="O3607" i="6" s="1"/>
  <c r="M3605" i="6"/>
  <c r="L3605" i="6" s="1"/>
  <c r="J3605" i="6" s="1"/>
  <c r="K3606" i="6" s="1"/>
  <c r="M3606" i="6" l="1"/>
  <c r="L3606" i="6" s="1"/>
  <c r="J3606" i="6" s="1"/>
  <c r="K3607" i="6" s="1"/>
  <c r="Q3607" i="6"/>
  <c r="P3607" i="6" s="1"/>
  <c r="N3607" i="6" s="1"/>
  <c r="O3608" i="6" s="1"/>
  <c r="Q3608" i="6" l="1"/>
  <c r="P3608" i="6" s="1"/>
  <c r="N3608" i="6" s="1"/>
  <c r="O3609" i="6" s="1"/>
  <c r="M3607" i="6"/>
  <c r="L3607" i="6" s="1"/>
  <c r="J3607" i="6" s="1"/>
  <c r="K3608" i="6" s="1"/>
  <c r="M3608" i="6" l="1"/>
  <c r="L3608" i="6" s="1"/>
  <c r="J3608" i="6" s="1"/>
  <c r="K3609" i="6" s="1"/>
  <c r="Q3609" i="6"/>
  <c r="P3609" i="6" s="1"/>
  <c r="N3609" i="6" s="1"/>
  <c r="O3610" i="6" s="1"/>
  <c r="Q3610" i="6" l="1"/>
  <c r="P3610" i="6" s="1"/>
  <c r="N3610" i="6" s="1"/>
  <c r="O3611" i="6" s="1"/>
  <c r="M3609" i="6"/>
  <c r="L3609" i="6" s="1"/>
  <c r="J3609" i="6" s="1"/>
  <c r="K3610" i="6" s="1"/>
  <c r="M3610" i="6" l="1"/>
  <c r="L3610" i="6" s="1"/>
  <c r="J3610" i="6" s="1"/>
  <c r="K3611" i="6" s="1"/>
  <c r="Q3611" i="6"/>
  <c r="P3611" i="6" s="1"/>
  <c r="N3611" i="6" s="1"/>
  <c r="O3612" i="6" s="1"/>
  <c r="Q3612" i="6" l="1"/>
  <c r="P3612" i="6" s="1"/>
  <c r="N3612" i="6" s="1"/>
  <c r="O3613" i="6" s="1"/>
  <c r="M3611" i="6"/>
  <c r="L3611" i="6" s="1"/>
  <c r="J3611" i="6" s="1"/>
  <c r="K3612" i="6" s="1"/>
  <c r="M3612" i="6" l="1"/>
  <c r="L3612" i="6" s="1"/>
  <c r="J3612" i="6" s="1"/>
  <c r="K3613" i="6" s="1"/>
  <c r="Q3613" i="6"/>
  <c r="P3613" i="6" s="1"/>
  <c r="N3613" i="6" s="1"/>
  <c r="O3614" i="6" s="1"/>
  <c r="Q3614" i="6" l="1"/>
  <c r="P3614" i="6" s="1"/>
  <c r="N3614" i="6" s="1"/>
  <c r="O3615" i="6" s="1"/>
  <c r="M3613" i="6"/>
  <c r="L3613" i="6" s="1"/>
  <c r="J3613" i="6" s="1"/>
  <c r="K3614" i="6" s="1"/>
  <c r="M3614" i="6" l="1"/>
  <c r="L3614" i="6" s="1"/>
  <c r="J3614" i="6" s="1"/>
  <c r="K3615" i="6" s="1"/>
  <c r="Q3615" i="6"/>
  <c r="P3615" i="6" s="1"/>
  <c r="N3615" i="6" s="1"/>
  <c r="O3616" i="6" s="1"/>
  <c r="Q3616" i="6" l="1"/>
  <c r="P3616" i="6" s="1"/>
  <c r="N3616" i="6" s="1"/>
  <c r="O3617" i="6" s="1"/>
  <c r="M3615" i="6"/>
  <c r="L3615" i="6" s="1"/>
  <c r="J3615" i="6" s="1"/>
  <c r="K3616" i="6" s="1"/>
  <c r="M3616" i="6" l="1"/>
  <c r="L3616" i="6" s="1"/>
  <c r="J3616" i="6" s="1"/>
  <c r="K3617" i="6" s="1"/>
  <c r="Q3617" i="6"/>
  <c r="P3617" i="6" s="1"/>
  <c r="N3617" i="6" s="1"/>
  <c r="O3618" i="6" s="1"/>
  <c r="Q3618" i="6" l="1"/>
  <c r="P3618" i="6" s="1"/>
  <c r="N3618" i="6" s="1"/>
  <c r="O3619" i="6" s="1"/>
  <c r="M3617" i="6"/>
  <c r="L3617" i="6" s="1"/>
  <c r="J3617" i="6" s="1"/>
  <c r="K3618" i="6" s="1"/>
  <c r="M3618" i="6" l="1"/>
  <c r="L3618" i="6" s="1"/>
  <c r="J3618" i="6" s="1"/>
  <c r="K3619" i="6" s="1"/>
  <c r="Q3619" i="6"/>
  <c r="P3619" i="6" s="1"/>
  <c r="N3619" i="6" s="1"/>
  <c r="O3620" i="6" s="1"/>
  <c r="Q3620" i="6" l="1"/>
  <c r="P3620" i="6" s="1"/>
  <c r="N3620" i="6" s="1"/>
  <c r="O3621" i="6" s="1"/>
  <c r="M3619" i="6"/>
  <c r="L3619" i="6" s="1"/>
  <c r="J3619" i="6" s="1"/>
  <c r="K3620" i="6" s="1"/>
  <c r="M3620" i="6" l="1"/>
  <c r="L3620" i="6" s="1"/>
  <c r="J3620" i="6" s="1"/>
  <c r="K3621" i="6" s="1"/>
  <c r="Q3621" i="6"/>
  <c r="P3621" i="6" s="1"/>
  <c r="N3621" i="6" s="1"/>
  <c r="O3622" i="6" s="1"/>
  <c r="Q3622" i="6" l="1"/>
  <c r="P3622" i="6" s="1"/>
  <c r="N3622" i="6" s="1"/>
  <c r="O3623" i="6" s="1"/>
  <c r="M3621" i="6"/>
  <c r="L3621" i="6" s="1"/>
  <c r="J3621" i="6" s="1"/>
  <c r="K3622" i="6" s="1"/>
  <c r="M3622" i="6" l="1"/>
  <c r="L3622" i="6" s="1"/>
  <c r="J3622" i="6" s="1"/>
  <c r="K3623" i="6" s="1"/>
  <c r="Q3623" i="6"/>
  <c r="P3623" i="6" s="1"/>
  <c r="N3623" i="6" s="1"/>
  <c r="O3624" i="6" s="1"/>
  <c r="Q3624" i="6" l="1"/>
  <c r="P3624" i="6" s="1"/>
  <c r="N3624" i="6" s="1"/>
  <c r="O3625" i="6" s="1"/>
  <c r="M3623" i="6"/>
  <c r="L3623" i="6" s="1"/>
  <c r="J3623" i="6" s="1"/>
  <c r="K3624" i="6" s="1"/>
  <c r="M3624" i="6" l="1"/>
  <c r="L3624" i="6" s="1"/>
  <c r="J3624" i="6" s="1"/>
  <c r="K3625" i="6" s="1"/>
  <c r="Q3625" i="6"/>
  <c r="P3625" i="6" s="1"/>
  <c r="N3625" i="6" s="1"/>
  <c r="O3626" i="6" s="1"/>
  <c r="Q3626" i="6" l="1"/>
  <c r="P3626" i="6" s="1"/>
  <c r="N3626" i="6" s="1"/>
  <c r="O3627" i="6" s="1"/>
  <c r="M3625" i="6"/>
  <c r="L3625" i="6" s="1"/>
  <c r="J3625" i="6" s="1"/>
  <c r="K3626" i="6" s="1"/>
  <c r="M3626" i="6" l="1"/>
  <c r="L3626" i="6" s="1"/>
  <c r="J3626" i="6" s="1"/>
  <c r="K3627" i="6" s="1"/>
  <c r="Q3627" i="6"/>
  <c r="P3627" i="6" s="1"/>
  <c r="N3627" i="6" s="1"/>
  <c r="O3628" i="6" s="1"/>
  <c r="Q3628" i="6" l="1"/>
  <c r="P3628" i="6" s="1"/>
  <c r="N3628" i="6" s="1"/>
  <c r="O3629" i="6" s="1"/>
  <c r="M3627" i="6"/>
  <c r="L3627" i="6" s="1"/>
  <c r="J3627" i="6" s="1"/>
  <c r="K3628" i="6" s="1"/>
  <c r="M3628" i="6" l="1"/>
  <c r="L3628" i="6" s="1"/>
  <c r="J3628" i="6" s="1"/>
  <c r="K3629" i="6" s="1"/>
  <c r="Q3629" i="6"/>
  <c r="P3629" i="6" s="1"/>
  <c r="N3629" i="6" s="1"/>
  <c r="O3630" i="6" s="1"/>
  <c r="Q3630" i="6" l="1"/>
  <c r="P3630" i="6" s="1"/>
  <c r="N3630" i="6" s="1"/>
  <c r="O3631" i="6" s="1"/>
  <c r="M3629" i="6"/>
  <c r="L3629" i="6" s="1"/>
  <c r="J3629" i="6" s="1"/>
  <c r="K3630" i="6" s="1"/>
  <c r="M3630" i="6" l="1"/>
  <c r="L3630" i="6" s="1"/>
  <c r="J3630" i="6" s="1"/>
  <c r="K3631" i="6" s="1"/>
  <c r="Q3631" i="6"/>
  <c r="P3631" i="6" s="1"/>
  <c r="N3631" i="6" s="1"/>
  <c r="O3632" i="6" s="1"/>
  <c r="Q3632" i="6" l="1"/>
  <c r="P3632" i="6" s="1"/>
  <c r="N3632" i="6" s="1"/>
  <c r="O3633" i="6" s="1"/>
  <c r="M3631" i="6"/>
  <c r="L3631" i="6" s="1"/>
  <c r="J3631" i="6" s="1"/>
  <c r="K3632" i="6" s="1"/>
  <c r="M3632" i="6" l="1"/>
  <c r="L3632" i="6" s="1"/>
  <c r="J3632" i="6" s="1"/>
  <c r="K3633" i="6" s="1"/>
  <c r="Q3633" i="6"/>
  <c r="P3633" i="6" s="1"/>
  <c r="N3633" i="6" s="1"/>
  <c r="O3634" i="6" s="1"/>
  <c r="Q3634" i="6" l="1"/>
  <c r="P3634" i="6" s="1"/>
  <c r="N3634" i="6" s="1"/>
  <c r="O3635" i="6" s="1"/>
  <c r="M3633" i="6"/>
  <c r="L3633" i="6" s="1"/>
  <c r="J3633" i="6" s="1"/>
  <c r="K3634" i="6" s="1"/>
  <c r="Q3635" i="6" l="1"/>
  <c r="P3635" i="6" s="1"/>
  <c r="N3635" i="6" s="1"/>
  <c r="O3636" i="6" s="1"/>
  <c r="M3634" i="6"/>
  <c r="L3634" i="6" s="1"/>
  <c r="J3634" i="6" s="1"/>
  <c r="K3635" i="6" s="1"/>
  <c r="M3635" i="6" l="1"/>
  <c r="L3635" i="6" s="1"/>
  <c r="J3635" i="6" s="1"/>
  <c r="K3636" i="6" s="1"/>
  <c r="Q3636" i="6"/>
  <c r="P3636" i="6" s="1"/>
  <c r="N3636" i="6" s="1"/>
  <c r="O3637" i="6" s="1"/>
  <c r="Q3637" i="6" l="1"/>
  <c r="P3637" i="6" s="1"/>
  <c r="N3637" i="6" s="1"/>
  <c r="O3638" i="6" s="1"/>
  <c r="M3636" i="6"/>
  <c r="L3636" i="6" s="1"/>
  <c r="J3636" i="6" s="1"/>
  <c r="K3637" i="6" s="1"/>
  <c r="M3637" i="6" l="1"/>
  <c r="L3637" i="6" s="1"/>
  <c r="J3637" i="6" s="1"/>
  <c r="K3638" i="6" s="1"/>
  <c r="Q3638" i="6"/>
  <c r="P3638" i="6" s="1"/>
  <c r="N3638" i="6" s="1"/>
  <c r="O3639" i="6" s="1"/>
  <c r="Q3639" i="6" l="1"/>
  <c r="P3639" i="6" s="1"/>
  <c r="N3639" i="6" s="1"/>
  <c r="O3640" i="6" s="1"/>
  <c r="M3638" i="6"/>
  <c r="L3638" i="6" s="1"/>
  <c r="J3638" i="6" s="1"/>
  <c r="K3639" i="6" s="1"/>
  <c r="M3639" i="6" l="1"/>
  <c r="L3639" i="6" s="1"/>
  <c r="J3639" i="6" s="1"/>
  <c r="K3640" i="6" s="1"/>
  <c r="Q3640" i="6"/>
  <c r="P3640" i="6" s="1"/>
  <c r="N3640" i="6" s="1"/>
  <c r="O3641" i="6" s="1"/>
  <c r="Q3641" i="6" l="1"/>
  <c r="P3641" i="6" s="1"/>
  <c r="N3641" i="6" s="1"/>
  <c r="O3642" i="6" s="1"/>
  <c r="M3640" i="6"/>
  <c r="L3640" i="6" s="1"/>
  <c r="J3640" i="6" s="1"/>
  <c r="K3641" i="6" s="1"/>
  <c r="M3641" i="6" l="1"/>
  <c r="L3641" i="6" s="1"/>
  <c r="J3641" i="6" s="1"/>
  <c r="K3642" i="6" s="1"/>
  <c r="Q3642" i="6"/>
  <c r="P3642" i="6" s="1"/>
  <c r="N3642" i="6" s="1"/>
  <c r="O3643" i="6" s="1"/>
  <c r="Q3643" i="6" l="1"/>
  <c r="P3643" i="6" s="1"/>
  <c r="N3643" i="6" s="1"/>
  <c r="O3644" i="6" s="1"/>
  <c r="M3642" i="6"/>
  <c r="L3642" i="6" s="1"/>
  <c r="J3642" i="6" s="1"/>
  <c r="K3643" i="6" s="1"/>
  <c r="M3643" i="6" l="1"/>
  <c r="L3643" i="6" s="1"/>
  <c r="J3643" i="6" s="1"/>
  <c r="K3644" i="6" s="1"/>
  <c r="Q3644" i="6"/>
  <c r="P3644" i="6" s="1"/>
  <c r="N3644" i="6" s="1"/>
  <c r="O3645" i="6" s="1"/>
  <c r="Q3645" i="6" l="1"/>
  <c r="P3645" i="6" s="1"/>
  <c r="N3645" i="6" s="1"/>
  <c r="O3646" i="6" s="1"/>
  <c r="M3644" i="6"/>
  <c r="L3644" i="6" s="1"/>
  <c r="J3644" i="6" s="1"/>
  <c r="K3645" i="6" s="1"/>
  <c r="M3645" i="6" l="1"/>
  <c r="L3645" i="6" s="1"/>
  <c r="J3645" i="6" s="1"/>
  <c r="K3646" i="6" s="1"/>
  <c r="Q3646" i="6"/>
  <c r="P3646" i="6" s="1"/>
  <c r="N3646" i="6" s="1"/>
  <c r="O3647" i="6" s="1"/>
  <c r="Q3647" i="6" l="1"/>
  <c r="P3647" i="6" s="1"/>
  <c r="N3647" i="6" s="1"/>
  <c r="O3648" i="6" s="1"/>
  <c r="M3646" i="6"/>
  <c r="L3646" i="6" s="1"/>
  <c r="J3646" i="6" s="1"/>
  <c r="K3647" i="6" s="1"/>
  <c r="Q3648" i="6" l="1"/>
  <c r="M3647" i="6"/>
  <c r="L3647" i="6" s="1"/>
  <c r="J3647" i="6" s="1"/>
  <c r="K3648" i="6" s="1"/>
  <c r="M3648" i="6" l="1"/>
  <c r="P3648" i="6"/>
  <c r="N3648" i="6" l="1"/>
  <c r="O3649" i="6" s="1"/>
  <c r="L3648" i="6"/>
  <c r="J3648" i="6" l="1"/>
  <c r="K3649" i="6" s="1"/>
  <c r="Q3649" i="6"/>
  <c r="P3649" i="6" s="1"/>
  <c r="N3649" i="6" l="1"/>
  <c r="O3650" i="6" s="1"/>
  <c r="M3649" i="6"/>
  <c r="L3649" i="6" l="1"/>
  <c r="Q3650" i="6"/>
  <c r="P3650" i="6" s="1"/>
  <c r="N3650" i="6" l="1"/>
  <c r="O3651" i="6" s="1"/>
  <c r="J3649" i="6"/>
  <c r="K3650" i="6" s="1"/>
  <c r="M3650" i="6" l="1"/>
  <c r="Q3651" i="6"/>
  <c r="P3651" i="6" s="1"/>
  <c r="N3651" i="6" l="1"/>
  <c r="O3652" i="6" s="1"/>
  <c r="L3650" i="6"/>
  <c r="Q3652" i="6" l="1"/>
  <c r="P3652" i="6" s="1"/>
  <c r="J3650" i="6"/>
  <c r="K3651" i="6" s="1"/>
  <c r="N3652" i="6" l="1"/>
  <c r="O3653" i="6" s="1"/>
  <c r="M3651" i="6"/>
  <c r="Q3653" i="6" l="1"/>
  <c r="P3653" i="6" s="1"/>
  <c r="N3653" i="6" s="1"/>
  <c r="O3654" i="6" s="1"/>
  <c r="L3651" i="6"/>
  <c r="Q3654" i="6" l="1"/>
  <c r="P3654" i="6" s="1"/>
  <c r="N3654" i="6" s="1"/>
  <c r="O3655" i="6" s="1"/>
  <c r="J3651" i="6"/>
  <c r="K3652" i="6" s="1"/>
  <c r="M3652" i="6" l="1"/>
  <c r="L3652" i="6" s="1"/>
  <c r="Q3655" i="6"/>
  <c r="P3655" i="6" l="1"/>
  <c r="J3652" i="6"/>
  <c r="K3653" i="6" s="1"/>
  <c r="M3653" i="6" l="1"/>
  <c r="L3653" i="6" s="1"/>
  <c r="J3653" i="6" s="1"/>
  <c r="K3654" i="6" s="1"/>
  <c r="N3655" i="6"/>
  <c r="O3656" i="6" s="1"/>
  <c r="M3654" i="6" l="1"/>
  <c r="L3654" i="6" s="1"/>
  <c r="J3654" i="6" s="1"/>
  <c r="K3655" i="6" s="1"/>
  <c r="Q3656" i="6"/>
  <c r="M3655" i="6" l="1"/>
  <c r="P3656" i="6"/>
  <c r="N3656" i="6" l="1"/>
  <c r="O3657" i="6" s="1"/>
  <c r="L3655" i="6"/>
  <c r="J3655" i="6" l="1"/>
  <c r="K3656" i="6" s="1"/>
  <c r="Q3657" i="6"/>
  <c r="P3657" i="6" s="1"/>
  <c r="N3657" i="6" l="1"/>
  <c r="O3658" i="6" s="1"/>
  <c r="M3656" i="6"/>
  <c r="L3656" i="6" s="1"/>
  <c r="J3656" i="6" l="1"/>
  <c r="K3657" i="6" s="1"/>
  <c r="Q3658" i="6"/>
  <c r="P3658" i="6" s="1"/>
  <c r="N3658" i="6" l="1"/>
  <c r="O3659" i="6" s="1"/>
  <c r="M3657" i="6"/>
  <c r="L3657" i="6" l="1"/>
  <c r="Q3659" i="6"/>
  <c r="J3657" i="6" l="1"/>
  <c r="K3658" i="6" s="1"/>
  <c r="P3659" i="6"/>
  <c r="N3659" i="6" l="1"/>
  <c r="O3660" i="6" s="1"/>
  <c r="M3658" i="6"/>
  <c r="L3658" i="6" l="1"/>
  <c r="Q3660" i="6"/>
  <c r="J3658" i="6" l="1"/>
  <c r="K3659" i="6" s="1"/>
  <c r="P3660" i="6"/>
  <c r="N3660" i="6" s="1"/>
  <c r="O3661" i="6" s="1"/>
  <c r="Q3661" i="6" l="1"/>
  <c r="P3661" i="6" s="1"/>
  <c r="N3661" i="6" s="1"/>
  <c r="O3662" i="6" s="1"/>
  <c r="M3659" i="6"/>
  <c r="L3659" i="6" s="1"/>
  <c r="J3659" i="6" l="1"/>
  <c r="K3660" i="6" s="1"/>
  <c r="Q3662" i="6"/>
  <c r="P3662" i="6" s="1"/>
  <c r="N3662" i="6" s="1"/>
  <c r="O3663" i="6" s="1"/>
  <c r="Q3663" i="6" l="1"/>
  <c r="P3663" i="6" s="1"/>
  <c r="N3663" i="6" s="1"/>
  <c r="O3664" i="6" s="1"/>
  <c r="M3660" i="6"/>
  <c r="Q3664" i="6" l="1"/>
  <c r="P3664" i="6" s="1"/>
  <c r="N3664" i="6" s="1"/>
  <c r="O3665" i="6" s="1"/>
  <c r="L3660" i="6"/>
  <c r="J3660" i="6" s="1"/>
  <c r="K3661" i="6" s="1"/>
  <c r="Q3665" i="6" l="1"/>
  <c r="P3665" i="6" s="1"/>
  <c r="N3665" i="6" s="1"/>
  <c r="O3666" i="6" s="1"/>
  <c r="M3661" i="6"/>
  <c r="L3661" i="6" s="1"/>
  <c r="J3661" i="6" s="1"/>
  <c r="K3662" i="6" s="1"/>
  <c r="M3662" i="6" l="1"/>
  <c r="L3662" i="6" s="1"/>
  <c r="J3662" i="6" s="1"/>
  <c r="K3663" i="6" s="1"/>
  <c r="Q3666" i="6"/>
  <c r="P3666" i="6" s="1"/>
  <c r="N3666" i="6" s="1"/>
  <c r="O3667" i="6" s="1"/>
  <c r="Q3667" i="6" l="1"/>
  <c r="P3667" i="6" s="1"/>
  <c r="N3667" i="6" s="1"/>
  <c r="O3668" i="6" s="1"/>
  <c r="M3663" i="6"/>
  <c r="L3663" i="6" s="1"/>
  <c r="J3663" i="6" s="1"/>
  <c r="K3664" i="6" s="1"/>
  <c r="M3664" i="6" l="1"/>
  <c r="L3664" i="6" s="1"/>
  <c r="J3664" i="6" s="1"/>
  <c r="K3665" i="6" s="1"/>
  <c r="Q3668" i="6"/>
  <c r="P3668" i="6" s="1"/>
  <c r="N3668" i="6" s="1"/>
  <c r="O3669" i="6" s="1"/>
  <c r="Q3669" i="6" l="1"/>
  <c r="P3669" i="6" s="1"/>
  <c r="N3669" i="6" s="1"/>
  <c r="O3670" i="6" s="1"/>
  <c r="M3665" i="6"/>
  <c r="L3665" i="6" s="1"/>
  <c r="J3665" i="6" s="1"/>
  <c r="K3666" i="6" s="1"/>
  <c r="M3666" i="6" l="1"/>
  <c r="L3666" i="6" s="1"/>
  <c r="J3666" i="6" s="1"/>
  <c r="K3667" i="6" s="1"/>
  <c r="Q3670" i="6"/>
  <c r="P3670" i="6" s="1"/>
  <c r="N3670" i="6" s="1"/>
  <c r="O3671" i="6" s="1"/>
  <c r="Q3671" i="6" l="1"/>
  <c r="P3671" i="6" s="1"/>
  <c r="N3671" i="6" s="1"/>
  <c r="O3672" i="6" s="1"/>
  <c r="M3667" i="6"/>
  <c r="L3667" i="6" s="1"/>
  <c r="J3667" i="6" s="1"/>
  <c r="K3668" i="6" s="1"/>
  <c r="M3668" i="6" l="1"/>
  <c r="L3668" i="6" s="1"/>
  <c r="J3668" i="6" s="1"/>
  <c r="K3669" i="6" s="1"/>
  <c r="Q3672" i="6"/>
  <c r="P3672" i="6" s="1"/>
  <c r="N3672" i="6" s="1"/>
  <c r="O3673" i="6" s="1"/>
  <c r="Q3673" i="6" l="1"/>
  <c r="P3673" i="6" s="1"/>
  <c r="N3673" i="6" s="1"/>
  <c r="O3674" i="6" s="1"/>
  <c r="M3669" i="6"/>
  <c r="L3669" i="6" s="1"/>
  <c r="J3669" i="6" s="1"/>
  <c r="K3670" i="6" s="1"/>
  <c r="M3670" i="6" l="1"/>
  <c r="L3670" i="6" s="1"/>
  <c r="J3670" i="6" s="1"/>
  <c r="K3671" i="6" s="1"/>
  <c r="Q3674" i="6"/>
  <c r="P3674" i="6" s="1"/>
  <c r="N3674" i="6" s="1"/>
  <c r="O3675" i="6" s="1"/>
  <c r="Q3675" i="6" l="1"/>
  <c r="P3675" i="6" s="1"/>
  <c r="N3675" i="6" s="1"/>
  <c r="O3676" i="6" s="1"/>
  <c r="M3671" i="6"/>
  <c r="L3671" i="6" s="1"/>
  <c r="J3671" i="6" s="1"/>
  <c r="K3672" i="6" s="1"/>
  <c r="M3672" i="6" l="1"/>
  <c r="L3672" i="6" s="1"/>
  <c r="J3672" i="6" s="1"/>
  <c r="K3673" i="6" s="1"/>
  <c r="Q3676" i="6"/>
  <c r="P3676" i="6" s="1"/>
  <c r="N3676" i="6" s="1"/>
  <c r="O3677" i="6" s="1"/>
  <c r="Q3677" i="6" l="1"/>
  <c r="P3677" i="6" s="1"/>
  <c r="N3677" i="6" s="1"/>
  <c r="O3678" i="6" s="1"/>
  <c r="M3673" i="6"/>
  <c r="L3673" i="6" s="1"/>
  <c r="J3673" i="6" s="1"/>
  <c r="K3674" i="6" s="1"/>
  <c r="M3674" i="6" l="1"/>
  <c r="L3674" i="6" s="1"/>
  <c r="J3674" i="6" s="1"/>
  <c r="K3675" i="6" s="1"/>
  <c r="Q3678" i="6"/>
  <c r="P3678" i="6" s="1"/>
  <c r="N3678" i="6" s="1"/>
  <c r="O3679" i="6" s="1"/>
  <c r="Q3679" i="6" l="1"/>
  <c r="P3679" i="6" s="1"/>
  <c r="N3679" i="6" s="1"/>
  <c r="O3680" i="6" s="1"/>
  <c r="M3675" i="6"/>
  <c r="L3675" i="6" s="1"/>
  <c r="J3675" i="6" s="1"/>
  <c r="K3676" i="6" s="1"/>
  <c r="M3676" i="6" l="1"/>
  <c r="L3676" i="6" s="1"/>
  <c r="J3676" i="6" s="1"/>
  <c r="K3677" i="6" s="1"/>
  <c r="Q3680" i="6"/>
  <c r="P3680" i="6" s="1"/>
  <c r="N3680" i="6" s="1"/>
  <c r="O3681" i="6" s="1"/>
  <c r="Q3681" i="6" l="1"/>
  <c r="P3681" i="6" s="1"/>
  <c r="N3681" i="6" s="1"/>
  <c r="O3682" i="6" s="1"/>
  <c r="M3677" i="6"/>
  <c r="L3677" i="6" s="1"/>
  <c r="J3677" i="6" s="1"/>
  <c r="K3678" i="6" s="1"/>
  <c r="M3678" i="6" l="1"/>
  <c r="L3678" i="6" s="1"/>
  <c r="J3678" i="6" s="1"/>
  <c r="K3679" i="6" s="1"/>
  <c r="Q3682" i="6"/>
  <c r="P3682" i="6" s="1"/>
  <c r="N3682" i="6" s="1"/>
  <c r="O3683" i="6" s="1"/>
  <c r="Q3683" i="6" l="1"/>
  <c r="P3683" i="6" s="1"/>
  <c r="N3683" i="6" s="1"/>
  <c r="O3684" i="6" s="1"/>
  <c r="M3679" i="6"/>
  <c r="L3679" i="6" s="1"/>
  <c r="J3679" i="6" s="1"/>
  <c r="K3680" i="6" s="1"/>
  <c r="M3680" i="6" l="1"/>
  <c r="L3680" i="6" s="1"/>
  <c r="J3680" i="6" s="1"/>
  <c r="K3681" i="6" s="1"/>
  <c r="Q3684" i="6"/>
  <c r="P3684" i="6" s="1"/>
  <c r="N3684" i="6" s="1"/>
  <c r="O3685" i="6" s="1"/>
  <c r="Q3685" i="6" l="1"/>
  <c r="P3685" i="6" s="1"/>
  <c r="N3685" i="6" s="1"/>
  <c r="O3686" i="6" s="1"/>
  <c r="M3681" i="6"/>
  <c r="L3681" i="6" s="1"/>
  <c r="J3681" i="6" s="1"/>
  <c r="K3682" i="6" s="1"/>
  <c r="M3682" i="6" l="1"/>
  <c r="L3682" i="6" s="1"/>
  <c r="J3682" i="6" s="1"/>
  <c r="K3683" i="6" s="1"/>
  <c r="Q3686" i="6"/>
  <c r="P3686" i="6" s="1"/>
  <c r="N3686" i="6" s="1"/>
  <c r="O3687" i="6" s="1"/>
  <c r="Q3687" i="6" l="1"/>
  <c r="P3687" i="6" s="1"/>
  <c r="N3687" i="6" s="1"/>
  <c r="O3688" i="6" s="1"/>
  <c r="M3683" i="6"/>
  <c r="L3683" i="6" s="1"/>
  <c r="J3683" i="6" s="1"/>
  <c r="K3684" i="6" s="1"/>
  <c r="M3684" i="6" l="1"/>
  <c r="L3684" i="6" s="1"/>
  <c r="J3684" i="6" s="1"/>
  <c r="K3685" i="6" s="1"/>
  <c r="Q3688" i="6"/>
  <c r="P3688" i="6" s="1"/>
  <c r="N3688" i="6" s="1"/>
  <c r="O3689" i="6" s="1"/>
  <c r="Q3689" i="6" l="1"/>
  <c r="P3689" i="6" s="1"/>
  <c r="N3689" i="6" s="1"/>
  <c r="O3690" i="6" s="1"/>
  <c r="M3685" i="6"/>
  <c r="L3685" i="6" s="1"/>
  <c r="J3685" i="6" s="1"/>
  <c r="K3686" i="6" s="1"/>
  <c r="M3686" i="6" l="1"/>
  <c r="L3686" i="6" s="1"/>
  <c r="J3686" i="6" s="1"/>
  <c r="K3687" i="6" s="1"/>
  <c r="Q3690" i="6"/>
  <c r="P3690" i="6" s="1"/>
  <c r="N3690" i="6" s="1"/>
  <c r="O3691" i="6" s="1"/>
  <c r="Q3691" i="6" l="1"/>
  <c r="P3691" i="6" s="1"/>
  <c r="N3691" i="6" s="1"/>
  <c r="O3692" i="6" s="1"/>
  <c r="M3687" i="6"/>
  <c r="L3687" i="6" s="1"/>
  <c r="J3687" i="6" s="1"/>
  <c r="K3688" i="6" s="1"/>
  <c r="M3688" i="6" l="1"/>
  <c r="L3688" i="6" s="1"/>
  <c r="J3688" i="6" s="1"/>
  <c r="K3689" i="6" s="1"/>
  <c r="Q3692" i="6"/>
  <c r="P3692" i="6" s="1"/>
  <c r="N3692" i="6" s="1"/>
  <c r="O3693" i="6" s="1"/>
  <c r="Q3693" i="6" l="1"/>
  <c r="P3693" i="6" s="1"/>
  <c r="N3693" i="6" s="1"/>
  <c r="O3694" i="6" s="1"/>
  <c r="M3689" i="6"/>
  <c r="L3689" i="6" s="1"/>
  <c r="J3689" i="6" s="1"/>
  <c r="K3690" i="6" s="1"/>
  <c r="Q3694" i="6" l="1"/>
  <c r="P3694" i="6" s="1"/>
  <c r="N3694" i="6" s="1"/>
  <c r="O3695" i="6" s="1"/>
  <c r="M3690" i="6"/>
  <c r="L3690" i="6" s="1"/>
  <c r="J3690" i="6" s="1"/>
  <c r="K3691" i="6" s="1"/>
  <c r="M3691" i="6" l="1"/>
  <c r="L3691" i="6" s="1"/>
  <c r="J3691" i="6" s="1"/>
  <c r="K3692" i="6" s="1"/>
  <c r="Q3695" i="6"/>
  <c r="P3695" i="6" s="1"/>
  <c r="N3695" i="6" s="1"/>
  <c r="O3696" i="6" s="1"/>
  <c r="Q3696" i="6" l="1"/>
  <c r="P3696" i="6" s="1"/>
  <c r="N3696" i="6" s="1"/>
  <c r="O3697" i="6" s="1"/>
  <c r="M3692" i="6"/>
  <c r="L3692" i="6" s="1"/>
  <c r="J3692" i="6" s="1"/>
  <c r="K3693" i="6" s="1"/>
  <c r="M3693" i="6" l="1"/>
  <c r="L3693" i="6" s="1"/>
  <c r="J3693" i="6" s="1"/>
  <c r="K3694" i="6" s="1"/>
  <c r="Q3697" i="6"/>
  <c r="P3697" i="6" s="1"/>
  <c r="N3697" i="6" s="1"/>
  <c r="O3698" i="6" s="1"/>
  <c r="Q3698" i="6" l="1"/>
  <c r="P3698" i="6" s="1"/>
  <c r="N3698" i="6" s="1"/>
  <c r="O3699" i="6" s="1"/>
  <c r="M3694" i="6"/>
  <c r="L3694" i="6" s="1"/>
  <c r="J3694" i="6" s="1"/>
  <c r="K3695" i="6" s="1"/>
  <c r="M3695" i="6" l="1"/>
  <c r="L3695" i="6" s="1"/>
  <c r="J3695" i="6" s="1"/>
  <c r="K3696" i="6" s="1"/>
  <c r="Q3699" i="6"/>
  <c r="P3699" i="6" s="1"/>
  <c r="N3699" i="6" s="1"/>
  <c r="O3700" i="6" s="1"/>
  <c r="Q3700" i="6" l="1"/>
  <c r="P3700" i="6" s="1"/>
  <c r="N3700" i="6" s="1"/>
  <c r="O3701" i="6" s="1"/>
  <c r="M3696" i="6"/>
  <c r="L3696" i="6" s="1"/>
  <c r="J3696" i="6" s="1"/>
  <c r="K3697" i="6" s="1"/>
  <c r="M3697" i="6" l="1"/>
  <c r="L3697" i="6" s="1"/>
  <c r="J3697" i="6" s="1"/>
  <c r="K3698" i="6" s="1"/>
  <c r="Q3701" i="6"/>
  <c r="P3701" i="6" s="1"/>
  <c r="N3701" i="6" s="1"/>
  <c r="O3702" i="6" s="1"/>
  <c r="Q3702" i="6" l="1"/>
  <c r="P3702" i="6" s="1"/>
  <c r="N3702" i="6" s="1"/>
  <c r="O3703" i="6" s="1"/>
  <c r="M3698" i="6"/>
  <c r="L3698" i="6" s="1"/>
  <c r="J3698" i="6" s="1"/>
  <c r="K3699" i="6" s="1"/>
  <c r="M3699" i="6" l="1"/>
  <c r="L3699" i="6" s="1"/>
  <c r="J3699" i="6" s="1"/>
  <c r="K3700" i="6" s="1"/>
  <c r="Q3703" i="6"/>
  <c r="P3703" i="6" s="1"/>
  <c r="N3703" i="6" s="1"/>
  <c r="O3704" i="6" s="1"/>
  <c r="Q3704" i="6" l="1"/>
  <c r="P3704" i="6" s="1"/>
  <c r="N3704" i="6" s="1"/>
  <c r="O3705" i="6" s="1"/>
  <c r="M3700" i="6"/>
  <c r="L3700" i="6" s="1"/>
  <c r="J3700" i="6" s="1"/>
  <c r="K3701" i="6" s="1"/>
  <c r="M3701" i="6" l="1"/>
  <c r="L3701" i="6" s="1"/>
  <c r="J3701" i="6" s="1"/>
  <c r="K3702" i="6" s="1"/>
  <c r="Q3705" i="6"/>
  <c r="P3705" i="6" s="1"/>
  <c r="N3705" i="6" s="1"/>
  <c r="O3706" i="6" s="1"/>
  <c r="Q3706" i="6" l="1"/>
  <c r="P3706" i="6" s="1"/>
  <c r="N3706" i="6" s="1"/>
  <c r="O3707" i="6" s="1"/>
  <c r="M3702" i="6"/>
  <c r="L3702" i="6" s="1"/>
  <c r="J3702" i="6" s="1"/>
  <c r="K3703" i="6" s="1"/>
  <c r="M3703" i="6" l="1"/>
  <c r="L3703" i="6" s="1"/>
  <c r="J3703" i="6" s="1"/>
  <c r="K3704" i="6" s="1"/>
  <c r="Q3707" i="6"/>
  <c r="P3707" i="6" s="1"/>
  <c r="N3707" i="6" s="1"/>
  <c r="O3708" i="6" s="1"/>
  <c r="Q3708" i="6" l="1"/>
  <c r="P3708" i="6" s="1"/>
  <c r="N3708" i="6" s="1"/>
  <c r="O3709" i="6" s="1"/>
  <c r="M3704" i="6"/>
  <c r="L3704" i="6" s="1"/>
  <c r="J3704" i="6" s="1"/>
  <c r="K3705" i="6" s="1"/>
  <c r="M3705" i="6" l="1"/>
  <c r="L3705" i="6" s="1"/>
  <c r="J3705" i="6" s="1"/>
  <c r="K3706" i="6" s="1"/>
  <c r="Q3709" i="6"/>
  <c r="P3709" i="6" s="1"/>
  <c r="N3709" i="6" s="1"/>
  <c r="O3710" i="6" s="1"/>
  <c r="Q3710" i="6" l="1"/>
  <c r="P3710" i="6" s="1"/>
  <c r="N3710" i="6" s="1"/>
  <c r="O3711" i="6" s="1"/>
  <c r="M3706" i="6"/>
  <c r="L3706" i="6" s="1"/>
  <c r="J3706" i="6" s="1"/>
  <c r="K3707" i="6" s="1"/>
  <c r="M3707" i="6" l="1"/>
  <c r="L3707" i="6" s="1"/>
  <c r="J3707" i="6" s="1"/>
  <c r="K3708" i="6" s="1"/>
  <c r="Q3711" i="6"/>
  <c r="P3711" i="6" s="1"/>
  <c r="N3711" i="6" s="1"/>
  <c r="O3712" i="6" s="1"/>
  <c r="Q3712" i="6" l="1"/>
  <c r="P3712" i="6" s="1"/>
  <c r="N3712" i="6" s="1"/>
  <c r="O3713" i="6" s="1"/>
  <c r="M3708" i="6"/>
  <c r="L3708" i="6" s="1"/>
  <c r="J3708" i="6" s="1"/>
  <c r="K3709" i="6" s="1"/>
  <c r="M3709" i="6" l="1"/>
  <c r="L3709" i="6" s="1"/>
  <c r="J3709" i="6" s="1"/>
  <c r="K3710" i="6" s="1"/>
  <c r="Q3713" i="6"/>
  <c r="P3713" i="6" s="1"/>
  <c r="N3713" i="6" s="1"/>
  <c r="O3714" i="6" s="1"/>
  <c r="Q3714" i="6" l="1"/>
  <c r="P3714" i="6" s="1"/>
  <c r="N3714" i="6" s="1"/>
  <c r="O3715" i="6" s="1"/>
  <c r="M3710" i="6"/>
  <c r="L3710" i="6" s="1"/>
  <c r="J3710" i="6" s="1"/>
  <c r="K3711" i="6" s="1"/>
  <c r="M3711" i="6" l="1"/>
  <c r="L3711" i="6" s="1"/>
  <c r="J3711" i="6" s="1"/>
  <c r="K3712" i="6" s="1"/>
  <c r="Q3715" i="6"/>
  <c r="P3715" i="6" s="1"/>
  <c r="N3715" i="6" s="1"/>
  <c r="O3716" i="6" s="1"/>
  <c r="Q3716" i="6" l="1"/>
  <c r="P3716" i="6" s="1"/>
  <c r="N3716" i="6" s="1"/>
  <c r="O3717" i="6" s="1"/>
  <c r="M3712" i="6"/>
  <c r="L3712" i="6" s="1"/>
  <c r="J3712" i="6" s="1"/>
  <c r="K3713" i="6" s="1"/>
  <c r="M3713" i="6" l="1"/>
  <c r="L3713" i="6" s="1"/>
  <c r="J3713" i="6" s="1"/>
  <c r="K3714" i="6" s="1"/>
  <c r="Q3717" i="6"/>
  <c r="P3717" i="6" s="1"/>
  <c r="N3717" i="6" s="1"/>
  <c r="O3718" i="6" s="1"/>
  <c r="Q3718" i="6" l="1"/>
  <c r="P3718" i="6" s="1"/>
  <c r="N3718" i="6" s="1"/>
  <c r="O3719" i="6" s="1"/>
  <c r="M3714" i="6"/>
  <c r="L3714" i="6" s="1"/>
  <c r="J3714" i="6" s="1"/>
  <c r="K3715" i="6" s="1"/>
  <c r="M3715" i="6" l="1"/>
  <c r="L3715" i="6" s="1"/>
  <c r="J3715" i="6" s="1"/>
  <c r="K3716" i="6" s="1"/>
  <c r="Q3719" i="6"/>
  <c r="P3719" i="6" s="1"/>
  <c r="N3719" i="6" s="1"/>
  <c r="O3720" i="6" s="1"/>
  <c r="Q3720" i="6" l="1"/>
  <c r="P3720" i="6" s="1"/>
  <c r="N3720" i="6" s="1"/>
  <c r="O3721" i="6" s="1"/>
  <c r="M3716" i="6"/>
  <c r="L3716" i="6" s="1"/>
  <c r="J3716" i="6" s="1"/>
  <c r="K3717" i="6" s="1"/>
  <c r="M3717" i="6" l="1"/>
  <c r="L3717" i="6" s="1"/>
  <c r="J3717" i="6" s="1"/>
  <c r="K3718" i="6" s="1"/>
  <c r="Q3721" i="6"/>
  <c r="P3721" i="6" s="1"/>
  <c r="N3721" i="6" s="1"/>
  <c r="O3722" i="6" s="1"/>
  <c r="Q3722" i="6" l="1"/>
  <c r="P3722" i="6" s="1"/>
  <c r="N3722" i="6" s="1"/>
  <c r="O3723" i="6" s="1"/>
  <c r="M3718" i="6"/>
  <c r="L3718" i="6" s="1"/>
  <c r="J3718" i="6" s="1"/>
  <c r="K3719" i="6" s="1"/>
  <c r="M3719" i="6" l="1"/>
  <c r="L3719" i="6" s="1"/>
  <c r="J3719" i="6" s="1"/>
  <c r="K3720" i="6" s="1"/>
  <c r="Q3723" i="6"/>
  <c r="P3723" i="6" s="1"/>
  <c r="N3723" i="6" s="1"/>
  <c r="O3724" i="6" s="1"/>
  <c r="Q3724" i="6" l="1"/>
  <c r="P3724" i="6" s="1"/>
  <c r="N3724" i="6" s="1"/>
  <c r="O3725" i="6" s="1"/>
  <c r="M3720" i="6"/>
  <c r="L3720" i="6" s="1"/>
  <c r="J3720" i="6" s="1"/>
  <c r="K3721" i="6" s="1"/>
  <c r="M3721" i="6" l="1"/>
  <c r="L3721" i="6" s="1"/>
  <c r="J3721" i="6" s="1"/>
  <c r="K3722" i="6" s="1"/>
  <c r="Q3725" i="6"/>
  <c r="P3725" i="6" s="1"/>
  <c r="N3725" i="6" s="1"/>
  <c r="O3726" i="6" s="1"/>
  <c r="Q3726" i="6" l="1"/>
  <c r="P3726" i="6" s="1"/>
  <c r="N3726" i="6" s="1"/>
  <c r="O3727" i="6" s="1"/>
  <c r="M3722" i="6"/>
  <c r="L3722" i="6" s="1"/>
  <c r="J3722" i="6" s="1"/>
  <c r="K3723" i="6" s="1"/>
  <c r="M3723" i="6" l="1"/>
  <c r="L3723" i="6" s="1"/>
  <c r="J3723" i="6" s="1"/>
  <c r="K3724" i="6" s="1"/>
  <c r="Q3727" i="6"/>
  <c r="P3727" i="6" s="1"/>
  <c r="N3727" i="6" s="1"/>
  <c r="O3728" i="6" s="1"/>
  <c r="Q3728" i="6" l="1"/>
  <c r="P3728" i="6" s="1"/>
  <c r="N3728" i="6" s="1"/>
  <c r="O3729" i="6" s="1"/>
  <c r="M3724" i="6"/>
  <c r="L3724" i="6" s="1"/>
  <c r="J3724" i="6" s="1"/>
  <c r="K3725" i="6" s="1"/>
  <c r="M3725" i="6" l="1"/>
  <c r="L3725" i="6" s="1"/>
  <c r="J3725" i="6" s="1"/>
  <c r="K3726" i="6" s="1"/>
  <c r="Q3729" i="6"/>
  <c r="P3729" i="6" s="1"/>
  <c r="N3729" i="6" s="1"/>
  <c r="O3730" i="6" s="1"/>
  <c r="Q3730" i="6" l="1"/>
  <c r="P3730" i="6" s="1"/>
  <c r="N3730" i="6" s="1"/>
  <c r="O3731" i="6" s="1"/>
  <c r="M3726" i="6"/>
  <c r="L3726" i="6" s="1"/>
  <c r="J3726" i="6" s="1"/>
  <c r="K3727" i="6" s="1"/>
  <c r="M3727" i="6" l="1"/>
  <c r="L3727" i="6" s="1"/>
  <c r="J3727" i="6" s="1"/>
  <c r="K3728" i="6" s="1"/>
  <c r="Q3731" i="6"/>
  <c r="P3731" i="6" s="1"/>
  <c r="N3731" i="6" s="1"/>
  <c r="O3732" i="6" s="1"/>
  <c r="Q3732" i="6" l="1"/>
  <c r="P3732" i="6" s="1"/>
  <c r="N3732" i="6" s="1"/>
  <c r="O3733" i="6" s="1"/>
  <c r="M3728" i="6"/>
  <c r="L3728" i="6" s="1"/>
  <c r="J3728" i="6" s="1"/>
  <c r="K3729" i="6" s="1"/>
  <c r="M3729" i="6" l="1"/>
  <c r="L3729" i="6" s="1"/>
  <c r="J3729" i="6" s="1"/>
  <c r="K3730" i="6" s="1"/>
  <c r="Q3733" i="6"/>
  <c r="P3733" i="6" s="1"/>
  <c r="N3733" i="6" s="1"/>
  <c r="O3734" i="6" s="1"/>
  <c r="Q3734" i="6" l="1"/>
  <c r="P3734" i="6" s="1"/>
  <c r="N3734" i="6" s="1"/>
  <c r="O3735" i="6" s="1"/>
  <c r="M3730" i="6"/>
  <c r="L3730" i="6" s="1"/>
  <c r="J3730" i="6" s="1"/>
  <c r="K3731" i="6" s="1"/>
  <c r="M3731" i="6" l="1"/>
  <c r="L3731" i="6" s="1"/>
  <c r="J3731" i="6" s="1"/>
  <c r="K3732" i="6" s="1"/>
  <c r="Q3735" i="6"/>
  <c r="P3735" i="6" s="1"/>
  <c r="N3735" i="6" s="1"/>
  <c r="O3736" i="6" s="1"/>
  <c r="Q3736" i="6" l="1"/>
  <c r="P3736" i="6" s="1"/>
  <c r="N3736" i="6" s="1"/>
  <c r="O3737" i="6" s="1"/>
  <c r="M3732" i="6"/>
  <c r="L3732" i="6" s="1"/>
  <c r="J3732" i="6" s="1"/>
  <c r="K3733" i="6" s="1"/>
  <c r="M3733" i="6" l="1"/>
  <c r="L3733" i="6" s="1"/>
  <c r="J3733" i="6" s="1"/>
  <c r="K3734" i="6" s="1"/>
  <c r="Q3737" i="6"/>
  <c r="P3737" i="6" s="1"/>
  <c r="N3737" i="6" s="1"/>
  <c r="O3738" i="6" s="1"/>
  <c r="Q3738" i="6" l="1"/>
  <c r="P3738" i="6" s="1"/>
  <c r="N3738" i="6" s="1"/>
  <c r="O3739" i="6" s="1"/>
  <c r="M3734" i="6"/>
  <c r="L3734" i="6" s="1"/>
  <c r="J3734" i="6" s="1"/>
  <c r="K3735" i="6" s="1"/>
  <c r="M3735" i="6" l="1"/>
  <c r="L3735" i="6" s="1"/>
  <c r="J3735" i="6" s="1"/>
  <c r="K3736" i="6" s="1"/>
  <c r="Q3739" i="6"/>
  <c r="P3739" i="6" s="1"/>
  <c r="N3739" i="6" s="1"/>
  <c r="O3740" i="6" s="1"/>
  <c r="Q3740" i="6" l="1"/>
  <c r="P3740" i="6" s="1"/>
  <c r="N3740" i="6" s="1"/>
  <c r="O3741" i="6" s="1"/>
  <c r="M3736" i="6"/>
  <c r="L3736" i="6" s="1"/>
  <c r="J3736" i="6" s="1"/>
  <c r="K3737" i="6" s="1"/>
  <c r="M3737" i="6" l="1"/>
  <c r="L3737" i="6" s="1"/>
  <c r="J3737" i="6" s="1"/>
  <c r="K3738" i="6" s="1"/>
  <c r="Q3741" i="6"/>
  <c r="P3741" i="6" s="1"/>
  <c r="N3741" i="6" s="1"/>
  <c r="O3742" i="6" s="1"/>
  <c r="Q3742" i="6" l="1"/>
  <c r="P3742" i="6" s="1"/>
  <c r="N3742" i="6" s="1"/>
  <c r="O3743" i="6" s="1"/>
  <c r="M3738" i="6"/>
  <c r="L3738" i="6" s="1"/>
  <c r="J3738" i="6" s="1"/>
  <c r="K3739" i="6" s="1"/>
  <c r="M3739" i="6" l="1"/>
  <c r="L3739" i="6" s="1"/>
  <c r="J3739" i="6" s="1"/>
  <c r="K3740" i="6" s="1"/>
  <c r="Q3743" i="6"/>
  <c r="P3743" i="6" s="1"/>
  <c r="N3743" i="6" s="1"/>
  <c r="O3744" i="6" s="1"/>
  <c r="Q3744" i="6" l="1"/>
  <c r="P3744" i="6" s="1"/>
  <c r="N3744" i="6" s="1"/>
  <c r="O3745" i="6" s="1"/>
  <c r="M3740" i="6"/>
  <c r="L3740" i="6" s="1"/>
  <c r="J3740" i="6" s="1"/>
  <c r="K3741" i="6" s="1"/>
  <c r="M3741" i="6" l="1"/>
  <c r="L3741" i="6" s="1"/>
  <c r="J3741" i="6" s="1"/>
  <c r="K3742" i="6" s="1"/>
  <c r="Q3745" i="6"/>
  <c r="P3745" i="6" s="1"/>
  <c r="N3745" i="6" s="1"/>
  <c r="O3746" i="6" s="1"/>
  <c r="Q3746" i="6" l="1"/>
  <c r="P3746" i="6" s="1"/>
  <c r="N3746" i="6" s="1"/>
  <c r="O3747" i="6" s="1"/>
  <c r="M3742" i="6"/>
  <c r="L3742" i="6" s="1"/>
  <c r="J3742" i="6" s="1"/>
  <c r="K3743" i="6" s="1"/>
  <c r="M3743" i="6" l="1"/>
  <c r="L3743" i="6" s="1"/>
  <c r="J3743" i="6" s="1"/>
  <c r="K3744" i="6" s="1"/>
  <c r="Q3747" i="6"/>
  <c r="P3747" i="6" s="1"/>
  <c r="N3747" i="6" s="1"/>
  <c r="O3748" i="6" s="1"/>
  <c r="Q3748" i="6" l="1"/>
  <c r="P3748" i="6" s="1"/>
  <c r="N3748" i="6" s="1"/>
  <c r="O3749" i="6" s="1"/>
  <c r="M3744" i="6"/>
  <c r="L3744" i="6" s="1"/>
  <c r="J3744" i="6" s="1"/>
  <c r="K3745" i="6" s="1"/>
  <c r="M3745" i="6" l="1"/>
  <c r="L3745" i="6" s="1"/>
  <c r="J3745" i="6" s="1"/>
  <c r="K3746" i="6" s="1"/>
  <c r="Q3749" i="6"/>
  <c r="P3749" i="6" s="1"/>
  <c r="N3749" i="6" s="1"/>
  <c r="O3750" i="6" s="1"/>
  <c r="Q3750" i="6" l="1"/>
  <c r="P3750" i="6" s="1"/>
  <c r="N3750" i="6" s="1"/>
  <c r="O3751" i="6" s="1"/>
  <c r="M3746" i="6"/>
  <c r="L3746" i="6" s="1"/>
  <c r="J3746" i="6" s="1"/>
  <c r="K3747" i="6" s="1"/>
  <c r="M3747" i="6" l="1"/>
  <c r="L3747" i="6" s="1"/>
  <c r="J3747" i="6" s="1"/>
  <c r="K3748" i="6" s="1"/>
  <c r="Q3751" i="6"/>
  <c r="P3751" i="6" s="1"/>
  <c r="N3751" i="6" s="1"/>
  <c r="O3752" i="6" s="1"/>
  <c r="Q3752" i="6" l="1"/>
  <c r="P3752" i="6" s="1"/>
  <c r="N3752" i="6" s="1"/>
  <c r="O3753" i="6" s="1"/>
  <c r="M3748" i="6"/>
  <c r="L3748" i="6" s="1"/>
  <c r="J3748" i="6" s="1"/>
  <c r="K3749" i="6" s="1"/>
  <c r="M3749" i="6" l="1"/>
  <c r="L3749" i="6" s="1"/>
  <c r="J3749" i="6" s="1"/>
  <c r="K3750" i="6" s="1"/>
  <c r="Q3753" i="6"/>
  <c r="P3753" i="6" s="1"/>
  <c r="N3753" i="6" s="1"/>
  <c r="O3754" i="6" s="1"/>
  <c r="Q3754" i="6" l="1"/>
  <c r="P3754" i="6" s="1"/>
  <c r="N3754" i="6" s="1"/>
  <c r="O3755" i="6" s="1"/>
  <c r="M3750" i="6"/>
  <c r="L3750" i="6" s="1"/>
  <c r="J3750" i="6" s="1"/>
  <c r="K3751" i="6" s="1"/>
  <c r="M3751" i="6" l="1"/>
  <c r="L3751" i="6" s="1"/>
  <c r="J3751" i="6" s="1"/>
  <c r="K3752" i="6" s="1"/>
  <c r="Q3755" i="6"/>
  <c r="P3755" i="6" s="1"/>
  <c r="N3755" i="6" s="1"/>
  <c r="O3756" i="6" s="1"/>
  <c r="Q3756" i="6" l="1"/>
  <c r="P3756" i="6" s="1"/>
  <c r="N3756" i="6" s="1"/>
  <c r="O3757" i="6" s="1"/>
  <c r="M3752" i="6"/>
  <c r="L3752" i="6" s="1"/>
  <c r="J3752" i="6" s="1"/>
  <c r="K3753" i="6" s="1"/>
  <c r="M3753" i="6" l="1"/>
  <c r="L3753" i="6" s="1"/>
  <c r="J3753" i="6" s="1"/>
  <c r="K3754" i="6" s="1"/>
  <c r="Q3757" i="6"/>
  <c r="P3757" i="6" s="1"/>
  <c r="N3757" i="6" s="1"/>
  <c r="O3758" i="6" s="1"/>
  <c r="Q3758" i="6" l="1"/>
  <c r="P3758" i="6" s="1"/>
  <c r="N3758" i="6" s="1"/>
  <c r="O3759" i="6" s="1"/>
  <c r="M3754" i="6"/>
  <c r="L3754" i="6" s="1"/>
  <c r="J3754" i="6" s="1"/>
  <c r="K3755" i="6" s="1"/>
  <c r="M3755" i="6" l="1"/>
  <c r="L3755" i="6" s="1"/>
  <c r="J3755" i="6" s="1"/>
  <c r="K3756" i="6" s="1"/>
  <c r="Q3759" i="6"/>
  <c r="P3759" i="6" s="1"/>
  <c r="N3759" i="6" s="1"/>
  <c r="O3760" i="6" s="1"/>
  <c r="Q3760" i="6" l="1"/>
  <c r="P3760" i="6" s="1"/>
  <c r="N3760" i="6" s="1"/>
  <c r="O3761" i="6" s="1"/>
  <c r="M3756" i="6"/>
  <c r="L3756" i="6" s="1"/>
  <c r="J3756" i="6" s="1"/>
  <c r="K3757" i="6" s="1"/>
  <c r="M3757" i="6" l="1"/>
  <c r="L3757" i="6" s="1"/>
  <c r="J3757" i="6" s="1"/>
  <c r="K3758" i="6" s="1"/>
  <c r="Q3761" i="6"/>
  <c r="P3761" i="6" s="1"/>
  <c r="N3761" i="6" s="1"/>
  <c r="O3762" i="6" s="1"/>
  <c r="Q3762" i="6" l="1"/>
  <c r="P3762" i="6" s="1"/>
  <c r="N3762" i="6" s="1"/>
  <c r="O3763" i="6" s="1"/>
  <c r="M3758" i="6"/>
  <c r="L3758" i="6" s="1"/>
  <c r="J3758" i="6" s="1"/>
  <c r="K3759" i="6" s="1"/>
  <c r="M3759" i="6" l="1"/>
  <c r="L3759" i="6" s="1"/>
  <c r="J3759" i="6" s="1"/>
  <c r="K3760" i="6" s="1"/>
  <c r="Q3763" i="6"/>
  <c r="P3763" i="6" s="1"/>
  <c r="N3763" i="6" s="1"/>
  <c r="O3764" i="6" s="1"/>
  <c r="Q3764" i="6" l="1"/>
  <c r="P3764" i="6" s="1"/>
  <c r="N3764" i="6" s="1"/>
  <c r="O3765" i="6" s="1"/>
  <c r="M3760" i="6"/>
  <c r="L3760" i="6" s="1"/>
  <c r="J3760" i="6" s="1"/>
  <c r="K3761" i="6" s="1"/>
  <c r="M3761" i="6" l="1"/>
  <c r="L3761" i="6" s="1"/>
  <c r="J3761" i="6" s="1"/>
  <c r="K3762" i="6" s="1"/>
  <c r="Q3765" i="6"/>
  <c r="P3765" i="6" s="1"/>
  <c r="N3765" i="6" s="1"/>
  <c r="O3766" i="6" s="1"/>
  <c r="Q3766" i="6" l="1"/>
  <c r="P3766" i="6" s="1"/>
  <c r="N3766" i="6" s="1"/>
  <c r="O3767" i="6" s="1"/>
  <c r="M3762" i="6"/>
  <c r="L3762" i="6" s="1"/>
  <c r="J3762" i="6" s="1"/>
  <c r="K3763" i="6" s="1"/>
  <c r="M3763" i="6" l="1"/>
  <c r="L3763" i="6" s="1"/>
  <c r="J3763" i="6" s="1"/>
  <c r="K3764" i="6" s="1"/>
  <c r="Q3767" i="6"/>
  <c r="P3767" i="6" s="1"/>
  <c r="N3767" i="6" s="1"/>
  <c r="O3768" i="6" s="1"/>
  <c r="Q3768" i="6" l="1"/>
  <c r="P3768" i="6" s="1"/>
  <c r="N3768" i="6" s="1"/>
  <c r="O3769" i="6" s="1"/>
  <c r="M3764" i="6"/>
  <c r="L3764" i="6" s="1"/>
  <c r="J3764" i="6" s="1"/>
  <c r="K3765" i="6" s="1"/>
  <c r="M3765" i="6" l="1"/>
  <c r="L3765" i="6" s="1"/>
  <c r="J3765" i="6" s="1"/>
  <c r="K3766" i="6" s="1"/>
  <c r="Q3769" i="6"/>
  <c r="P3769" i="6" s="1"/>
  <c r="N3769" i="6" s="1"/>
  <c r="O3770" i="6" s="1"/>
  <c r="Q3770" i="6" l="1"/>
  <c r="P3770" i="6" s="1"/>
  <c r="N3770" i="6" s="1"/>
  <c r="O3771" i="6" s="1"/>
  <c r="M3766" i="6"/>
  <c r="L3766" i="6" s="1"/>
  <c r="J3766" i="6" s="1"/>
  <c r="K3767" i="6" s="1"/>
  <c r="M3767" i="6" l="1"/>
  <c r="L3767" i="6" s="1"/>
  <c r="J3767" i="6" s="1"/>
  <c r="K3768" i="6" s="1"/>
  <c r="Q3771" i="6"/>
  <c r="P3771" i="6" s="1"/>
  <c r="N3771" i="6" s="1"/>
  <c r="O3772" i="6" s="1"/>
  <c r="Q3772" i="6" l="1"/>
  <c r="P3772" i="6" s="1"/>
  <c r="N3772" i="6" s="1"/>
  <c r="O3773" i="6" s="1"/>
  <c r="M3768" i="6"/>
  <c r="L3768" i="6" s="1"/>
  <c r="J3768" i="6" s="1"/>
  <c r="K3769" i="6" s="1"/>
  <c r="M3769" i="6" l="1"/>
  <c r="L3769" i="6" s="1"/>
  <c r="J3769" i="6" s="1"/>
  <c r="K3770" i="6" s="1"/>
  <c r="Q3773" i="6"/>
  <c r="P3773" i="6" s="1"/>
  <c r="N3773" i="6" s="1"/>
  <c r="O3774" i="6" s="1"/>
  <c r="Q3774" i="6" l="1"/>
  <c r="P3774" i="6" s="1"/>
  <c r="N3774" i="6" s="1"/>
  <c r="O3775" i="6" s="1"/>
  <c r="M3770" i="6"/>
  <c r="L3770" i="6" s="1"/>
  <c r="J3770" i="6" s="1"/>
  <c r="K3771" i="6" s="1"/>
  <c r="M3771" i="6" l="1"/>
  <c r="L3771" i="6" s="1"/>
  <c r="J3771" i="6" s="1"/>
  <c r="K3772" i="6" s="1"/>
  <c r="Q3775" i="6"/>
  <c r="P3775" i="6" s="1"/>
  <c r="N3775" i="6" s="1"/>
  <c r="O3776" i="6" s="1"/>
  <c r="Q3776" i="6" l="1"/>
  <c r="P3776" i="6" s="1"/>
  <c r="N3776" i="6" s="1"/>
  <c r="O3777" i="6" s="1"/>
  <c r="M3772" i="6"/>
  <c r="L3772" i="6" s="1"/>
  <c r="J3772" i="6" s="1"/>
  <c r="K3773" i="6" s="1"/>
  <c r="M3773" i="6" l="1"/>
  <c r="L3773" i="6" s="1"/>
  <c r="J3773" i="6" s="1"/>
  <c r="K3774" i="6" s="1"/>
  <c r="Q3777" i="6"/>
  <c r="P3777" i="6" s="1"/>
  <c r="N3777" i="6" s="1"/>
  <c r="O3778" i="6" s="1"/>
  <c r="Q3778" i="6" l="1"/>
  <c r="P3778" i="6" s="1"/>
  <c r="N3778" i="6" s="1"/>
  <c r="O3779" i="6" s="1"/>
  <c r="M3774" i="6"/>
  <c r="L3774" i="6" s="1"/>
  <c r="J3774" i="6" s="1"/>
  <c r="K3775" i="6" s="1"/>
  <c r="M3775" i="6" l="1"/>
  <c r="L3775" i="6" s="1"/>
  <c r="J3775" i="6" s="1"/>
  <c r="K3776" i="6" s="1"/>
  <c r="Q3779" i="6"/>
  <c r="P3779" i="6" s="1"/>
  <c r="N3779" i="6" s="1"/>
  <c r="O3780" i="6" s="1"/>
  <c r="Q3780" i="6" l="1"/>
  <c r="P3780" i="6" s="1"/>
  <c r="N3780" i="6" s="1"/>
  <c r="O3781" i="6" s="1"/>
  <c r="M3776" i="6"/>
  <c r="L3776" i="6" s="1"/>
  <c r="J3776" i="6" s="1"/>
  <c r="K3777" i="6" s="1"/>
  <c r="M3777" i="6" l="1"/>
  <c r="L3777" i="6" s="1"/>
  <c r="J3777" i="6" s="1"/>
  <c r="K3778" i="6" s="1"/>
  <c r="Q3781" i="6"/>
  <c r="P3781" i="6" s="1"/>
  <c r="N3781" i="6" s="1"/>
  <c r="O3782" i="6" s="1"/>
  <c r="Q3782" i="6" l="1"/>
  <c r="P3782" i="6" s="1"/>
  <c r="N3782" i="6" s="1"/>
  <c r="O3783" i="6" s="1"/>
  <c r="M3778" i="6"/>
  <c r="L3778" i="6" s="1"/>
  <c r="J3778" i="6" s="1"/>
  <c r="K3779" i="6" s="1"/>
  <c r="M3779" i="6" l="1"/>
  <c r="L3779" i="6" s="1"/>
  <c r="J3779" i="6" s="1"/>
  <c r="K3780" i="6" s="1"/>
  <c r="Q3783" i="6"/>
  <c r="P3783" i="6" s="1"/>
  <c r="N3783" i="6" s="1"/>
  <c r="O3784" i="6" s="1"/>
  <c r="Q3784" i="6" l="1"/>
  <c r="P3784" i="6" s="1"/>
  <c r="N3784" i="6" s="1"/>
  <c r="O3785" i="6" s="1"/>
  <c r="M3780" i="6"/>
  <c r="L3780" i="6" s="1"/>
  <c r="J3780" i="6" s="1"/>
  <c r="K3781" i="6" s="1"/>
  <c r="M3781" i="6" l="1"/>
  <c r="L3781" i="6" s="1"/>
  <c r="J3781" i="6" s="1"/>
  <c r="K3782" i="6" s="1"/>
  <c r="Q3785" i="6"/>
  <c r="P3785" i="6" s="1"/>
  <c r="N3785" i="6" s="1"/>
  <c r="O3786" i="6" s="1"/>
  <c r="Q3786" i="6" l="1"/>
  <c r="P3786" i="6" s="1"/>
  <c r="N3786" i="6" s="1"/>
  <c r="O3787" i="6" s="1"/>
  <c r="M3782" i="6"/>
  <c r="L3782" i="6" s="1"/>
  <c r="J3782" i="6" s="1"/>
  <c r="K3783" i="6" s="1"/>
  <c r="M3783" i="6" l="1"/>
  <c r="L3783" i="6" s="1"/>
  <c r="J3783" i="6" s="1"/>
  <c r="K3784" i="6" s="1"/>
  <c r="Q3787" i="6"/>
  <c r="P3787" i="6" s="1"/>
  <c r="N3787" i="6" s="1"/>
  <c r="O3788" i="6" s="1"/>
  <c r="Q3788" i="6" l="1"/>
  <c r="P3788" i="6" s="1"/>
  <c r="N3788" i="6" s="1"/>
  <c r="O3789" i="6" s="1"/>
  <c r="M3784" i="6"/>
  <c r="L3784" i="6" s="1"/>
  <c r="J3784" i="6" s="1"/>
  <c r="K3785" i="6" s="1"/>
  <c r="M3785" i="6" l="1"/>
  <c r="L3785" i="6" s="1"/>
  <c r="J3785" i="6" s="1"/>
  <c r="K3786" i="6" s="1"/>
  <c r="Q3789" i="6"/>
  <c r="P3789" i="6" s="1"/>
  <c r="N3789" i="6" s="1"/>
  <c r="O3790" i="6" s="1"/>
  <c r="Q3790" i="6" l="1"/>
  <c r="P3790" i="6" s="1"/>
  <c r="N3790" i="6" s="1"/>
  <c r="O3791" i="6" s="1"/>
  <c r="M3786" i="6"/>
  <c r="L3786" i="6" s="1"/>
  <c r="J3786" i="6" s="1"/>
  <c r="K3787" i="6" s="1"/>
  <c r="M3787" i="6" l="1"/>
  <c r="L3787" i="6" s="1"/>
  <c r="J3787" i="6" s="1"/>
  <c r="K3788" i="6" s="1"/>
  <c r="Q3791" i="6"/>
  <c r="P3791" i="6" s="1"/>
  <c r="N3791" i="6" s="1"/>
  <c r="O3792" i="6" s="1"/>
  <c r="Q3792" i="6" l="1"/>
  <c r="P3792" i="6" s="1"/>
  <c r="N3792" i="6" s="1"/>
  <c r="O3793" i="6" s="1"/>
  <c r="M3788" i="6"/>
  <c r="L3788" i="6" s="1"/>
  <c r="J3788" i="6" s="1"/>
  <c r="K3789" i="6" s="1"/>
  <c r="M3789" i="6" l="1"/>
  <c r="L3789" i="6" s="1"/>
  <c r="J3789" i="6" s="1"/>
  <c r="K3790" i="6" s="1"/>
  <c r="Q3793" i="6"/>
  <c r="P3793" i="6" s="1"/>
  <c r="N3793" i="6" s="1"/>
  <c r="O3794" i="6" s="1"/>
  <c r="Q3794" i="6" l="1"/>
  <c r="P3794" i="6" s="1"/>
  <c r="N3794" i="6" s="1"/>
  <c r="O3795" i="6" s="1"/>
  <c r="M3790" i="6"/>
  <c r="L3790" i="6" s="1"/>
  <c r="J3790" i="6" s="1"/>
  <c r="K3791" i="6" s="1"/>
  <c r="M3791" i="6" l="1"/>
  <c r="L3791" i="6" s="1"/>
  <c r="J3791" i="6" s="1"/>
  <c r="K3792" i="6" s="1"/>
  <c r="Q3795" i="6"/>
  <c r="P3795" i="6" s="1"/>
  <c r="N3795" i="6" s="1"/>
  <c r="O3796" i="6" s="1"/>
  <c r="Q3796" i="6" l="1"/>
  <c r="P3796" i="6" s="1"/>
  <c r="N3796" i="6" s="1"/>
  <c r="O3797" i="6" s="1"/>
  <c r="M3792" i="6"/>
  <c r="L3792" i="6" s="1"/>
  <c r="J3792" i="6" s="1"/>
  <c r="K3793" i="6" s="1"/>
  <c r="M3793" i="6" l="1"/>
  <c r="L3793" i="6" s="1"/>
  <c r="J3793" i="6" s="1"/>
  <c r="K3794" i="6" s="1"/>
  <c r="Q3797" i="6"/>
  <c r="P3797" i="6" s="1"/>
  <c r="N3797" i="6" s="1"/>
  <c r="O3798" i="6" s="1"/>
  <c r="Q3798" i="6" l="1"/>
  <c r="P3798" i="6" s="1"/>
  <c r="N3798" i="6" s="1"/>
  <c r="O3799" i="6" s="1"/>
  <c r="M3794" i="6"/>
  <c r="L3794" i="6" s="1"/>
  <c r="J3794" i="6" s="1"/>
  <c r="K3795" i="6" s="1"/>
  <c r="M3795" i="6" l="1"/>
  <c r="L3795" i="6" s="1"/>
  <c r="J3795" i="6" s="1"/>
  <c r="K3796" i="6" s="1"/>
  <c r="Q3799" i="6"/>
  <c r="P3799" i="6" s="1"/>
  <c r="N3799" i="6" s="1"/>
  <c r="O3800" i="6" s="1"/>
  <c r="Q3800" i="6" l="1"/>
  <c r="P3800" i="6" s="1"/>
  <c r="N3800" i="6" s="1"/>
  <c r="O3801" i="6" s="1"/>
  <c r="M3796" i="6"/>
  <c r="L3796" i="6" s="1"/>
  <c r="J3796" i="6" s="1"/>
  <c r="K3797" i="6" s="1"/>
  <c r="M3797" i="6" l="1"/>
  <c r="L3797" i="6" s="1"/>
  <c r="J3797" i="6" s="1"/>
  <c r="K3798" i="6" s="1"/>
  <c r="Q3801" i="6"/>
  <c r="P3801" i="6" s="1"/>
  <c r="N3801" i="6" s="1"/>
  <c r="O3802" i="6" s="1"/>
  <c r="Q3802" i="6" l="1"/>
  <c r="M3798" i="6"/>
  <c r="L3798" i="6" s="1"/>
  <c r="J3798" i="6" s="1"/>
  <c r="K3799" i="6" s="1"/>
  <c r="M3799" i="6" l="1"/>
  <c r="L3799" i="6" s="1"/>
  <c r="J3799" i="6" s="1"/>
  <c r="K3800" i="6" s="1"/>
  <c r="P3802" i="6"/>
  <c r="N3802" i="6" s="1"/>
  <c r="O3803" i="6" s="1"/>
  <c r="Q3803" i="6" l="1"/>
  <c r="P3803" i="6" s="1"/>
  <c r="N3803" i="6" s="1"/>
  <c r="O3804" i="6" s="1"/>
  <c r="M3800" i="6"/>
  <c r="L3800" i="6" s="1"/>
  <c r="J3800" i="6" s="1"/>
  <c r="K3801" i="6" s="1"/>
  <c r="Q3804" i="6" l="1"/>
  <c r="M3801" i="6"/>
  <c r="L3801" i="6" s="1"/>
  <c r="J3801" i="6" s="1"/>
  <c r="K3802" i="6" s="1"/>
  <c r="P3804" i="6" l="1"/>
  <c r="M3802" i="6"/>
  <c r="N3804" i="6" l="1"/>
  <c r="O3805" i="6" s="1"/>
  <c r="L3802" i="6"/>
  <c r="J3802" i="6" s="1"/>
  <c r="K3803" i="6" s="1"/>
  <c r="M3803" i="6" l="1"/>
  <c r="L3803" i="6" s="1"/>
  <c r="J3803" i="6" s="1"/>
  <c r="K3804" i="6" s="1"/>
  <c r="Q3805" i="6"/>
  <c r="M3804" i="6" l="1"/>
  <c r="P3805" i="6"/>
  <c r="N3805" i="6" l="1"/>
  <c r="O3806" i="6" s="1"/>
  <c r="L3804" i="6"/>
  <c r="Q3806" i="6" l="1"/>
  <c r="P3806" i="6" s="1"/>
  <c r="J3804" i="6"/>
  <c r="K3805" i="6" s="1"/>
  <c r="M3805" i="6" l="1"/>
  <c r="N3806" i="6"/>
  <c r="O3807" i="6" s="1"/>
  <c r="Q3807" i="6" l="1"/>
  <c r="L3805" i="6"/>
  <c r="J3805" i="6" l="1"/>
  <c r="K3806" i="6" s="1"/>
  <c r="P3807" i="6"/>
  <c r="N3807" i="6" l="1"/>
  <c r="O3808" i="6" s="1"/>
  <c r="M3806" i="6"/>
  <c r="L3806" i="6" l="1"/>
  <c r="Q3808" i="6"/>
  <c r="J3806" i="6" l="1"/>
  <c r="K3807" i="6" s="1"/>
  <c r="P3808" i="6"/>
  <c r="N3808" i="6" l="1"/>
  <c r="O3809" i="6" s="1"/>
  <c r="M3807" i="6"/>
  <c r="L3807" i="6" s="1"/>
  <c r="J3807" i="6" l="1"/>
  <c r="K3808" i="6" s="1"/>
  <c r="Q3809" i="6"/>
  <c r="M3808" i="6" l="1"/>
  <c r="P3809" i="6"/>
  <c r="N3809" i="6" l="1"/>
  <c r="O3810" i="6" s="1"/>
  <c r="Q3810" i="6" s="1"/>
  <c r="P3810" i="6" s="1"/>
  <c r="N3810" i="6" s="1"/>
  <c r="O3811" i="6" s="1"/>
  <c r="L3808" i="6"/>
  <c r="Q3811" i="6" l="1"/>
  <c r="P3811" i="6" s="1"/>
  <c r="N3811" i="6" s="1"/>
  <c r="O3812" i="6" s="1"/>
  <c r="J3808" i="6"/>
  <c r="K3809" i="6" s="1"/>
  <c r="Q3812" i="6" l="1"/>
  <c r="P3812" i="6" s="1"/>
  <c r="N3812" i="6" s="1"/>
  <c r="O3813" i="6" s="1"/>
  <c r="M3809" i="6"/>
  <c r="Q3813" i="6" l="1"/>
  <c r="P3813" i="6" s="1"/>
  <c r="N3813" i="6" s="1"/>
  <c r="O3814" i="6" s="1"/>
  <c r="L3809" i="6"/>
  <c r="J3809" i="6" l="1"/>
  <c r="K3810" i="6" s="1"/>
  <c r="M3810" i="6" s="1"/>
  <c r="L3810" i="6" s="1"/>
  <c r="J3810" i="6" s="1"/>
  <c r="K3811" i="6" s="1"/>
  <c r="Q3814" i="6"/>
  <c r="P3814" i="6" s="1"/>
  <c r="N3814" i="6" s="1"/>
  <c r="O3815" i="6" s="1"/>
  <c r="M3811" i="6" l="1"/>
  <c r="L3811" i="6" s="1"/>
  <c r="J3811" i="6" s="1"/>
  <c r="K3812" i="6" s="1"/>
  <c r="Q3815" i="6"/>
  <c r="P3815" i="6" s="1"/>
  <c r="N3815" i="6" s="1"/>
  <c r="O3816" i="6" s="1"/>
  <c r="Q3816" i="6" l="1"/>
  <c r="P3816" i="6" s="1"/>
  <c r="N3816" i="6" s="1"/>
  <c r="O3817" i="6" s="1"/>
  <c r="M3812" i="6"/>
  <c r="L3812" i="6" s="1"/>
  <c r="J3812" i="6" s="1"/>
  <c r="K3813" i="6" s="1"/>
  <c r="M3813" i="6" l="1"/>
  <c r="L3813" i="6" s="1"/>
  <c r="J3813" i="6" s="1"/>
  <c r="K3814" i="6" s="1"/>
  <c r="Q3817" i="6"/>
  <c r="P3817" i="6" s="1"/>
  <c r="N3817" i="6" s="1"/>
  <c r="O3818" i="6" s="1"/>
  <c r="Q3818" i="6" l="1"/>
  <c r="P3818" i="6" s="1"/>
  <c r="N3818" i="6" s="1"/>
  <c r="O3819" i="6" s="1"/>
  <c r="M3814" i="6"/>
  <c r="L3814" i="6" s="1"/>
  <c r="J3814" i="6" s="1"/>
  <c r="K3815" i="6" s="1"/>
  <c r="M3815" i="6" l="1"/>
  <c r="L3815" i="6" s="1"/>
  <c r="J3815" i="6" s="1"/>
  <c r="K3816" i="6" s="1"/>
  <c r="Q3819" i="6"/>
  <c r="P3819" i="6" s="1"/>
  <c r="N3819" i="6" s="1"/>
  <c r="O3820" i="6" s="1"/>
  <c r="Q3820" i="6" l="1"/>
  <c r="P3820" i="6" s="1"/>
  <c r="N3820" i="6" s="1"/>
  <c r="O3821" i="6" s="1"/>
  <c r="M3816" i="6"/>
  <c r="L3816" i="6" s="1"/>
  <c r="J3816" i="6" s="1"/>
  <c r="K3817" i="6" s="1"/>
  <c r="M3817" i="6" l="1"/>
  <c r="L3817" i="6" s="1"/>
  <c r="J3817" i="6" s="1"/>
  <c r="K3818" i="6" s="1"/>
  <c r="Q3821" i="6"/>
  <c r="P3821" i="6" s="1"/>
  <c r="N3821" i="6" s="1"/>
  <c r="O3822" i="6" s="1"/>
  <c r="Q3822" i="6" l="1"/>
  <c r="P3822" i="6" s="1"/>
  <c r="N3822" i="6" s="1"/>
  <c r="O3823" i="6" s="1"/>
  <c r="M3818" i="6"/>
  <c r="L3818" i="6" s="1"/>
  <c r="J3818" i="6" s="1"/>
  <c r="K3819" i="6" s="1"/>
  <c r="M3819" i="6" l="1"/>
  <c r="L3819" i="6" s="1"/>
  <c r="J3819" i="6" s="1"/>
  <c r="K3820" i="6" s="1"/>
  <c r="Q3823" i="6"/>
  <c r="P3823" i="6" s="1"/>
  <c r="N3823" i="6" s="1"/>
  <c r="O3824" i="6" s="1"/>
  <c r="Q3824" i="6" l="1"/>
  <c r="P3824" i="6" s="1"/>
  <c r="N3824" i="6" s="1"/>
  <c r="O3825" i="6" s="1"/>
  <c r="M3820" i="6"/>
  <c r="L3820" i="6" s="1"/>
  <c r="J3820" i="6" s="1"/>
  <c r="K3821" i="6" s="1"/>
  <c r="M3821" i="6" l="1"/>
  <c r="L3821" i="6" s="1"/>
  <c r="J3821" i="6" s="1"/>
  <c r="K3822" i="6" s="1"/>
  <c r="Q3825" i="6"/>
  <c r="P3825" i="6" s="1"/>
  <c r="N3825" i="6" s="1"/>
  <c r="O3826" i="6" s="1"/>
  <c r="Q3826" i="6" l="1"/>
  <c r="P3826" i="6" s="1"/>
  <c r="N3826" i="6" s="1"/>
  <c r="O3827" i="6" s="1"/>
  <c r="M3822" i="6"/>
  <c r="L3822" i="6" s="1"/>
  <c r="J3822" i="6" s="1"/>
  <c r="K3823" i="6" s="1"/>
  <c r="M3823" i="6" l="1"/>
  <c r="L3823" i="6" s="1"/>
  <c r="J3823" i="6" s="1"/>
  <c r="K3824" i="6" s="1"/>
  <c r="Q3827" i="6"/>
  <c r="P3827" i="6" s="1"/>
  <c r="N3827" i="6" s="1"/>
  <c r="O3828" i="6" s="1"/>
  <c r="Q3828" i="6" l="1"/>
  <c r="P3828" i="6" s="1"/>
  <c r="N3828" i="6" s="1"/>
  <c r="O3829" i="6" s="1"/>
  <c r="M3824" i="6"/>
  <c r="L3824" i="6" s="1"/>
  <c r="J3824" i="6" s="1"/>
  <c r="K3825" i="6" s="1"/>
  <c r="M3825" i="6" l="1"/>
  <c r="L3825" i="6" s="1"/>
  <c r="J3825" i="6" s="1"/>
  <c r="K3826" i="6" s="1"/>
  <c r="Q3829" i="6"/>
  <c r="P3829" i="6" s="1"/>
  <c r="N3829" i="6" s="1"/>
  <c r="O3830" i="6" s="1"/>
  <c r="Q3830" i="6" l="1"/>
  <c r="P3830" i="6" s="1"/>
  <c r="N3830" i="6" s="1"/>
  <c r="O3831" i="6" s="1"/>
  <c r="M3826" i="6"/>
  <c r="L3826" i="6" s="1"/>
  <c r="J3826" i="6" s="1"/>
  <c r="K3827" i="6" s="1"/>
  <c r="M3827" i="6" l="1"/>
  <c r="L3827" i="6" s="1"/>
  <c r="J3827" i="6" s="1"/>
  <c r="K3828" i="6" s="1"/>
  <c r="Q3831" i="6"/>
  <c r="P3831" i="6" s="1"/>
  <c r="N3831" i="6" s="1"/>
  <c r="O3832" i="6" s="1"/>
  <c r="Q3832" i="6" l="1"/>
  <c r="P3832" i="6" s="1"/>
  <c r="N3832" i="6" s="1"/>
  <c r="O3833" i="6" s="1"/>
  <c r="M3828" i="6"/>
  <c r="L3828" i="6" s="1"/>
  <c r="J3828" i="6" s="1"/>
  <c r="K3829" i="6" s="1"/>
  <c r="M3829" i="6" l="1"/>
  <c r="L3829" i="6" s="1"/>
  <c r="J3829" i="6" s="1"/>
  <c r="K3830" i="6" s="1"/>
  <c r="Q3833" i="6"/>
  <c r="P3833" i="6" s="1"/>
  <c r="N3833" i="6" s="1"/>
  <c r="O3834" i="6" s="1"/>
  <c r="Q3834" i="6" l="1"/>
  <c r="P3834" i="6" s="1"/>
  <c r="N3834" i="6" s="1"/>
  <c r="O3835" i="6" s="1"/>
  <c r="M3830" i="6"/>
  <c r="L3830" i="6" s="1"/>
  <c r="J3830" i="6" s="1"/>
  <c r="K3831" i="6" s="1"/>
  <c r="M3831" i="6" l="1"/>
  <c r="L3831" i="6" s="1"/>
  <c r="J3831" i="6" s="1"/>
  <c r="K3832" i="6" s="1"/>
  <c r="Q3835" i="6"/>
  <c r="P3835" i="6" s="1"/>
  <c r="N3835" i="6" s="1"/>
  <c r="O3836" i="6" s="1"/>
  <c r="Q3836" i="6" l="1"/>
  <c r="P3836" i="6" s="1"/>
  <c r="N3836" i="6" s="1"/>
  <c r="O3837" i="6" s="1"/>
  <c r="M3832" i="6"/>
  <c r="L3832" i="6" s="1"/>
  <c r="J3832" i="6" s="1"/>
  <c r="K3833" i="6" s="1"/>
  <c r="M3833" i="6" l="1"/>
  <c r="L3833" i="6" s="1"/>
  <c r="J3833" i="6" s="1"/>
  <c r="K3834" i="6" s="1"/>
  <c r="Q3837" i="6"/>
  <c r="P3837" i="6" s="1"/>
  <c r="N3837" i="6" s="1"/>
  <c r="O3838" i="6" s="1"/>
  <c r="Q3838" i="6" l="1"/>
  <c r="P3838" i="6" s="1"/>
  <c r="N3838" i="6" s="1"/>
  <c r="O3839" i="6" s="1"/>
  <c r="M3834" i="6"/>
  <c r="L3834" i="6" s="1"/>
  <c r="J3834" i="6" s="1"/>
  <c r="K3835" i="6" s="1"/>
  <c r="M3835" i="6" l="1"/>
  <c r="L3835" i="6" s="1"/>
  <c r="J3835" i="6" s="1"/>
  <c r="K3836" i="6" s="1"/>
  <c r="Q3839" i="6"/>
  <c r="P3839" i="6" s="1"/>
  <c r="N3839" i="6" s="1"/>
  <c r="O3840" i="6" s="1"/>
  <c r="Q3840" i="6" l="1"/>
  <c r="P3840" i="6" s="1"/>
  <c r="N3840" i="6" s="1"/>
  <c r="O3841" i="6" s="1"/>
  <c r="M3836" i="6"/>
  <c r="L3836" i="6" s="1"/>
  <c r="J3836" i="6" s="1"/>
  <c r="K3837" i="6" s="1"/>
  <c r="M3837" i="6" l="1"/>
  <c r="L3837" i="6" s="1"/>
  <c r="J3837" i="6" s="1"/>
  <c r="K3838" i="6" s="1"/>
  <c r="Q3841" i="6"/>
  <c r="P3841" i="6" s="1"/>
  <c r="N3841" i="6" s="1"/>
  <c r="O3842" i="6" s="1"/>
  <c r="Q3842" i="6" l="1"/>
  <c r="P3842" i="6" s="1"/>
  <c r="N3842" i="6" s="1"/>
  <c r="O3843" i="6" s="1"/>
  <c r="M3838" i="6"/>
  <c r="L3838" i="6" s="1"/>
  <c r="J3838" i="6" s="1"/>
  <c r="K3839" i="6" s="1"/>
  <c r="M3839" i="6" l="1"/>
  <c r="L3839" i="6" s="1"/>
  <c r="J3839" i="6" s="1"/>
  <c r="K3840" i="6" s="1"/>
  <c r="Q3843" i="6"/>
  <c r="P3843" i="6" s="1"/>
  <c r="N3843" i="6" s="1"/>
  <c r="O3844" i="6" s="1"/>
  <c r="Q3844" i="6" l="1"/>
  <c r="P3844" i="6" s="1"/>
  <c r="N3844" i="6" s="1"/>
  <c r="O3845" i="6" s="1"/>
  <c r="M3840" i="6"/>
  <c r="L3840" i="6" s="1"/>
  <c r="J3840" i="6" s="1"/>
  <c r="K3841" i="6" s="1"/>
  <c r="M3841" i="6" l="1"/>
  <c r="L3841" i="6" s="1"/>
  <c r="J3841" i="6" s="1"/>
  <c r="K3842" i="6" s="1"/>
  <c r="Q3845" i="6"/>
  <c r="P3845" i="6" s="1"/>
  <c r="N3845" i="6" s="1"/>
  <c r="O3846" i="6" s="1"/>
  <c r="Q3846" i="6" l="1"/>
  <c r="P3846" i="6" s="1"/>
  <c r="N3846" i="6" s="1"/>
  <c r="O3847" i="6" s="1"/>
  <c r="M3842" i="6"/>
  <c r="L3842" i="6" s="1"/>
  <c r="J3842" i="6" s="1"/>
  <c r="K3843" i="6" s="1"/>
  <c r="M3843" i="6" l="1"/>
  <c r="L3843" i="6" s="1"/>
  <c r="J3843" i="6" s="1"/>
  <c r="K3844" i="6" s="1"/>
  <c r="Q3847" i="6"/>
  <c r="P3847" i="6" s="1"/>
  <c r="N3847" i="6" s="1"/>
  <c r="O3848" i="6" s="1"/>
  <c r="Q3848" i="6" l="1"/>
  <c r="P3848" i="6" s="1"/>
  <c r="N3848" i="6" s="1"/>
  <c r="O3849" i="6" s="1"/>
  <c r="M3844" i="6"/>
  <c r="L3844" i="6" s="1"/>
  <c r="J3844" i="6" s="1"/>
  <c r="K3845" i="6" s="1"/>
  <c r="M3845" i="6" l="1"/>
  <c r="L3845" i="6" s="1"/>
  <c r="J3845" i="6" s="1"/>
  <c r="K3846" i="6" s="1"/>
  <c r="Q3849" i="6"/>
  <c r="P3849" i="6" s="1"/>
  <c r="N3849" i="6" s="1"/>
  <c r="O3850" i="6" s="1"/>
  <c r="Q3850" i="6" l="1"/>
  <c r="P3850" i="6" s="1"/>
  <c r="N3850" i="6" s="1"/>
  <c r="O3851" i="6" s="1"/>
  <c r="M3846" i="6"/>
  <c r="L3846" i="6" s="1"/>
  <c r="J3846" i="6" s="1"/>
  <c r="K3847" i="6" s="1"/>
  <c r="M3847" i="6" l="1"/>
  <c r="L3847" i="6" s="1"/>
  <c r="J3847" i="6" s="1"/>
  <c r="K3848" i="6" s="1"/>
  <c r="Q3851" i="6"/>
  <c r="P3851" i="6" s="1"/>
  <c r="N3851" i="6" s="1"/>
  <c r="O3852" i="6" s="1"/>
  <c r="Q3852" i="6" l="1"/>
  <c r="M3848" i="6"/>
  <c r="L3848" i="6" s="1"/>
  <c r="J3848" i="6" s="1"/>
  <c r="K3849" i="6" s="1"/>
  <c r="M3849" i="6" l="1"/>
  <c r="L3849" i="6" s="1"/>
  <c r="J3849" i="6" s="1"/>
  <c r="K3850" i="6" s="1"/>
  <c r="P3852" i="6"/>
  <c r="N3852" i="6" s="1"/>
  <c r="O3853" i="6" s="1"/>
  <c r="Q3853" i="6" l="1"/>
  <c r="P3853" i="6" s="1"/>
  <c r="N3853" i="6" s="1"/>
  <c r="O3854" i="6" s="1"/>
  <c r="M3850" i="6"/>
  <c r="L3850" i="6" s="1"/>
  <c r="J3850" i="6" s="1"/>
  <c r="K3851" i="6" s="1"/>
  <c r="Q3854" i="6" l="1"/>
  <c r="P3854" i="6" s="1"/>
  <c r="N3854" i="6" s="1"/>
  <c r="O3855" i="6" s="1"/>
  <c r="M3851" i="6"/>
  <c r="L3851" i="6" s="1"/>
  <c r="J3851" i="6" s="1"/>
  <c r="K3852" i="6" s="1"/>
  <c r="Q3855" i="6" l="1"/>
  <c r="P3855" i="6" s="1"/>
  <c r="N3855" i="6" s="1"/>
  <c r="O3856" i="6" s="1"/>
  <c r="M3852" i="6"/>
  <c r="Q3856" i="6" l="1"/>
  <c r="P3856" i="6" s="1"/>
  <c r="N3856" i="6" s="1"/>
  <c r="O3857" i="6" s="1"/>
  <c r="L3852" i="6"/>
  <c r="J3852" i="6" s="1"/>
  <c r="K3853" i="6" s="1"/>
  <c r="Q3857" i="6" l="1"/>
  <c r="P3857" i="6" s="1"/>
  <c r="N3857" i="6" s="1"/>
  <c r="O3858" i="6" s="1"/>
  <c r="M3853" i="6"/>
  <c r="Q3858" i="6" l="1"/>
  <c r="P3858" i="6" s="1"/>
  <c r="N3858" i="6" s="1"/>
  <c r="O3859" i="6" s="1"/>
  <c r="L3853" i="6"/>
  <c r="J3853" i="6" s="1"/>
  <c r="K3854" i="6" s="1"/>
  <c r="Q3859" i="6" l="1"/>
  <c r="P3859" i="6" s="1"/>
  <c r="N3859" i="6" s="1"/>
  <c r="O3860" i="6" s="1"/>
  <c r="M3854" i="6"/>
  <c r="Q3860" i="6" l="1"/>
  <c r="P3860" i="6" s="1"/>
  <c r="N3860" i="6" s="1"/>
  <c r="O3861" i="6" s="1"/>
  <c r="L3854" i="6"/>
  <c r="J3854" i="6" s="1"/>
  <c r="K3855" i="6" s="1"/>
  <c r="AG13" i="6"/>
  <c r="AH13" i="6" s="1"/>
  <c r="AI13" i="6" s="1"/>
  <c r="AE12" i="6"/>
  <c r="AG21" i="6"/>
  <c r="AH21" i="6" s="1"/>
  <c r="AI21" i="6" s="1"/>
  <c r="AE16" i="6"/>
  <c r="AE21" i="6"/>
  <c r="AG8" i="6"/>
  <c r="AH8" i="6" s="1"/>
  <c r="AI8" i="6" s="1"/>
  <c r="AE19" i="6"/>
  <c r="AG10" i="6"/>
  <c r="AH10" i="6" s="1"/>
  <c r="AI10" i="6" s="1"/>
  <c r="AG23" i="6"/>
  <c r="AH23" i="6" s="1"/>
  <c r="AI23" i="6" s="1"/>
  <c r="AE23" i="6"/>
  <c r="AE13" i="6"/>
  <c r="AE17" i="6"/>
  <c r="AG22" i="6"/>
  <c r="AH22" i="6" s="1"/>
  <c r="AI22" i="6" s="1"/>
  <c r="AE24" i="6"/>
  <c r="AG12" i="6"/>
  <c r="AH12" i="6" s="1"/>
  <c r="AI12" i="6" s="1"/>
  <c r="AE11" i="6"/>
  <c r="AE8" i="6"/>
  <c r="AG18" i="6"/>
  <c r="AH18" i="6" s="1"/>
  <c r="AI18" i="6" s="1"/>
  <c r="AG24" i="6"/>
  <c r="AE22" i="6"/>
  <c r="AG16" i="6"/>
  <c r="AH16" i="6" s="1"/>
  <c r="AI16" i="6" s="1"/>
  <c r="AE20" i="6"/>
  <c r="AE10" i="6"/>
  <c r="AE15" i="6"/>
  <c r="AG14" i="6"/>
  <c r="AH14" i="6" s="1"/>
  <c r="AI14" i="6" s="1"/>
  <c r="AG7" i="6"/>
  <c r="AH7" i="6" s="1"/>
  <c r="AI7" i="6" s="1"/>
  <c r="AG11" i="6"/>
  <c r="AH11" i="6" s="1"/>
  <c r="AI11" i="6" s="1"/>
  <c r="AG19" i="6"/>
  <c r="AH19" i="6" s="1"/>
  <c r="AI19" i="6" s="1"/>
  <c r="AG9" i="6"/>
  <c r="AH9" i="6" s="1"/>
  <c r="AI9" i="6" s="1"/>
  <c r="AG20" i="6"/>
  <c r="AH20" i="6" s="1"/>
  <c r="AI20" i="6" s="1"/>
  <c r="AE14" i="6"/>
  <c r="AE9" i="6"/>
  <c r="AG17" i="6"/>
  <c r="AH17" i="6" s="1"/>
  <c r="AI17" i="6" s="1"/>
  <c r="AE18" i="6"/>
  <c r="AE7" i="6"/>
  <c r="AG15" i="6"/>
  <c r="AH15" i="6" s="1"/>
  <c r="AI15" i="6" s="1"/>
  <c r="Q3861" i="6" l="1"/>
  <c r="M3855" i="6"/>
  <c r="AF22" i="6"/>
  <c r="AF14" i="6"/>
  <c r="AF6" i="6"/>
  <c r="AF17" i="6"/>
  <c r="AF15" i="6"/>
  <c r="AF11" i="6"/>
  <c r="AF8" i="6"/>
  <c r="AF16" i="6"/>
  <c r="AF9" i="6"/>
  <c r="AF23" i="6"/>
  <c r="AF21" i="6"/>
  <c r="AF18" i="6"/>
  <c r="AF13" i="6"/>
  <c r="AF12" i="6"/>
  <c r="AF20" i="6"/>
  <c r="AF19" i="6"/>
  <c r="AF7" i="6"/>
  <c r="AF10" i="6"/>
  <c r="AH6" i="6"/>
  <c r="AI6" i="6" s="1"/>
  <c r="AJ6" i="6" s="1"/>
  <c r="AJ7" i="6" s="1"/>
  <c r="AJ8" i="6" s="1"/>
  <c r="AJ9" i="6" s="1"/>
  <c r="AJ10" i="6" s="1"/>
  <c r="AJ11" i="6" s="1"/>
  <c r="AJ12" i="6" s="1"/>
  <c r="AJ13" i="6" s="1"/>
  <c r="AJ14" i="6" s="1"/>
  <c r="AJ15" i="6" s="1"/>
  <c r="AJ16" i="6" s="1"/>
  <c r="AJ17" i="6" s="1"/>
  <c r="AJ18" i="6" s="1"/>
  <c r="AJ19" i="6" s="1"/>
  <c r="AJ20" i="6" s="1"/>
  <c r="AJ21" i="6" s="1"/>
  <c r="AJ22" i="6" s="1"/>
  <c r="AJ23" i="6" s="1"/>
  <c r="L3855" i="6" l="1"/>
  <c r="J3855" i="6" s="1"/>
  <c r="K3856" i="6" s="1"/>
  <c r="P3861" i="6"/>
  <c r="M3856" i="6" l="1"/>
  <c r="N3861" i="6"/>
  <c r="O3862" i="6" s="1"/>
  <c r="W11" i="6"/>
  <c r="Y29" i="6"/>
  <c r="W21" i="6"/>
  <c r="Y11" i="6"/>
  <c r="Z11" i="6" s="1"/>
  <c r="AA11" i="6" s="1"/>
  <c r="W26" i="6"/>
  <c r="Y20" i="6"/>
  <c r="Z20" i="6" s="1"/>
  <c r="AA20" i="6" s="1"/>
  <c r="W10" i="6"/>
  <c r="W14" i="6"/>
  <c r="W18" i="6"/>
  <c r="W24" i="6"/>
  <c r="Y12" i="6"/>
  <c r="Z12" i="6" s="1"/>
  <c r="AA12" i="6" s="1"/>
  <c r="W12" i="6"/>
  <c r="W16" i="6"/>
  <c r="Y27" i="6"/>
  <c r="Z27" i="6" s="1"/>
  <c r="AA27" i="6" s="1"/>
  <c r="W20" i="6"/>
  <c r="W25" i="6"/>
  <c r="Y28" i="6"/>
  <c r="Z28" i="6" s="1"/>
  <c r="AA28" i="6" s="1"/>
  <c r="W15" i="6"/>
  <c r="W8" i="6"/>
  <c r="W29" i="6"/>
  <c r="W27" i="6"/>
  <c r="W22" i="6"/>
  <c r="Y21" i="6"/>
  <c r="Z21" i="6" s="1"/>
  <c r="AA21" i="6" s="1"/>
  <c r="W7" i="6"/>
  <c r="Y9" i="6"/>
  <c r="Z9" i="6" s="1"/>
  <c r="AA9" i="6" s="1"/>
  <c r="Y15" i="6"/>
  <c r="Z15" i="6" s="1"/>
  <c r="AA15" i="6" s="1"/>
  <c r="Y10" i="6"/>
  <c r="Z10" i="6" s="1"/>
  <c r="AA10" i="6" s="1"/>
  <c r="Y26" i="6"/>
  <c r="Z26" i="6" s="1"/>
  <c r="AA26" i="6" s="1"/>
  <c r="Y18" i="6"/>
  <c r="Z18" i="6" s="1"/>
  <c r="AA18" i="6" s="1"/>
  <c r="Y13" i="6"/>
  <c r="Z13" i="6" s="1"/>
  <c r="AA13" i="6" s="1"/>
  <c r="Y16" i="6"/>
  <c r="Z16" i="6" s="1"/>
  <c r="AA16" i="6" s="1"/>
  <c r="W19" i="6"/>
  <c r="Y7" i="6"/>
  <c r="Z7" i="6" s="1"/>
  <c r="AA7" i="6" s="1"/>
  <c r="W28" i="6"/>
  <c r="W13" i="6"/>
  <c r="Y22" i="6"/>
  <c r="Z22" i="6" s="1"/>
  <c r="AA22" i="6" s="1"/>
  <c r="Y8" i="6"/>
  <c r="Z8" i="6" s="1"/>
  <c r="AA8" i="6" s="1"/>
  <c r="W17" i="6"/>
  <c r="Y17" i="6"/>
  <c r="Z17" i="6" s="1"/>
  <c r="AA17" i="6" s="1"/>
  <c r="Y24" i="6"/>
  <c r="Z24" i="6" s="1"/>
  <c r="AA24" i="6" s="1"/>
  <c r="W23" i="6"/>
  <c r="Y23" i="6"/>
  <c r="Z23" i="6" s="1"/>
  <c r="AA23" i="6" s="1"/>
  <c r="Y14" i="6"/>
  <c r="Z14" i="6" s="1"/>
  <c r="AA14" i="6" s="1"/>
  <c r="Y19" i="6"/>
  <c r="Z19" i="6" s="1"/>
  <c r="AA19" i="6" s="1"/>
  <c r="Y25" i="6"/>
  <c r="Z25" i="6" s="1"/>
  <c r="AA25" i="6" s="1"/>
  <c r="W9" i="6"/>
  <c r="Q3862" i="6" l="1"/>
  <c r="L3856" i="6"/>
  <c r="J3856" i="6" s="1"/>
  <c r="K3857" i="6" s="1"/>
  <c r="X6" i="6"/>
  <c r="X15" i="6"/>
  <c r="X20" i="6"/>
  <c r="X22" i="6"/>
  <c r="X12" i="6"/>
  <c r="X25" i="6"/>
  <c r="X18" i="6"/>
  <c r="X19" i="6"/>
  <c r="X7" i="6"/>
  <c r="X26" i="6"/>
  <c r="X11" i="6"/>
  <c r="X8" i="6"/>
  <c r="X23" i="6"/>
  <c r="X28" i="6"/>
  <c r="X10" i="6"/>
  <c r="X27" i="6"/>
  <c r="X21" i="6"/>
  <c r="X16" i="6"/>
  <c r="X9" i="6"/>
  <c r="X17" i="6"/>
  <c r="X24" i="6"/>
  <c r="X14" i="6"/>
  <c r="X13" i="6"/>
  <c r="Z6" i="6"/>
  <c r="AA6" i="6" s="1"/>
  <c r="AB6" i="6" s="1"/>
  <c r="AB7" i="6" s="1"/>
  <c r="AB8" i="6" s="1"/>
  <c r="AB9" i="6" s="1"/>
  <c r="AB10" i="6" s="1"/>
  <c r="AB11" i="6" s="1"/>
  <c r="AB12" i="6" s="1"/>
  <c r="AB13" i="6" s="1"/>
  <c r="AB14" i="6" s="1"/>
  <c r="AB15" i="6" s="1"/>
  <c r="AB16" i="6" s="1"/>
  <c r="AB17" i="6" s="1"/>
  <c r="AB18" i="6" s="1"/>
  <c r="AB19" i="6" s="1"/>
  <c r="AB20" i="6" s="1"/>
  <c r="AB21" i="6" s="1"/>
  <c r="AB22" i="6" s="1"/>
  <c r="AB23" i="6" s="1"/>
  <c r="AB24" i="6" s="1"/>
  <c r="AB25" i="6" s="1"/>
  <c r="AB26" i="6" s="1"/>
  <c r="AB27" i="6" s="1"/>
  <c r="AB28" i="6" s="1"/>
  <c r="M3857" i="6" l="1"/>
  <c r="P3862" i="6"/>
  <c r="L3857" i="6" l="1"/>
  <c r="N3862" i="6"/>
  <c r="O3863" i="6" s="1"/>
  <c r="Q3863" i="6" l="1"/>
  <c r="J3857" i="6"/>
  <c r="K3858" i="6" s="1"/>
  <c r="M3858" i="6" l="1"/>
  <c r="P3863" i="6"/>
  <c r="N3863" i="6" l="1"/>
  <c r="O3864" i="6" s="1"/>
  <c r="L3858" i="6"/>
  <c r="J3858" i="6" l="1"/>
  <c r="K3859" i="6" s="1"/>
  <c r="Q3864" i="6"/>
  <c r="P3864" i="6" l="1"/>
  <c r="M3859" i="6"/>
  <c r="L3859" i="6" l="1"/>
  <c r="N3864" i="6"/>
  <c r="O3865" i="6" s="1"/>
  <c r="J3859" i="6" l="1"/>
  <c r="K3860" i="6" s="1"/>
  <c r="Q3865" i="6"/>
  <c r="P3865" i="6" l="1"/>
  <c r="M3860" i="6"/>
  <c r="L3860" i="6" l="1"/>
  <c r="N3865" i="6"/>
  <c r="O3866" i="6" s="1"/>
  <c r="Q3866" i="6" l="1"/>
  <c r="P3866" i="6" s="1"/>
  <c r="N3866" i="6" s="1"/>
  <c r="O3867" i="6" s="1"/>
  <c r="J3860" i="6"/>
  <c r="K3861" i="6" s="1"/>
  <c r="Q3867" i="6" l="1"/>
  <c r="P3867" i="6" s="1"/>
  <c r="N3867" i="6" s="1"/>
  <c r="O3868" i="6" s="1"/>
  <c r="M3861" i="6"/>
  <c r="L3861" i="6" s="1"/>
  <c r="J3861" i="6" l="1"/>
  <c r="K3862" i="6" s="1"/>
  <c r="Q3868" i="6"/>
  <c r="P3868" i="6" s="1"/>
  <c r="N3868" i="6" s="1"/>
  <c r="O3869" i="6" s="1"/>
  <c r="Q3869" i="6" l="1"/>
  <c r="P3869" i="6" s="1"/>
  <c r="N3869" i="6" s="1"/>
  <c r="O3870" i="6" s="1"/>
  <c r="M3862" i="6"/>
  <c r="L3862" i="6" s="1"/>
  <c r="J3862" i="6" s="1"/>
  <c r="K3863" i="6" s="1"/>
  <c r="M3863" i="6" l="1"/>
  <c r="L3863" i="6" s="1"/>
  <c r="J3863" i="6" s="1"/>
  <c r="K3864" i="6" s="1"/>
  <c r="Q3870" i="6"/>
  <c r="P3870" i="6" s="1"/>
  <c r="N3870" i="6" s="1"/>
  <c r="O3871" i="6" s="1"/>
  <c r="Q3871" i="6" l="1"/>
  <c r="P3871" i="6" s="1"/>
  <c r="N3871" i="6" s="1"/>
  <c r="O3872" i="6" s="1"/>
  <c r="M3864" i="6"/>
  <c r="L3864" i="6" s="1"/>
  <c r="J3864" i="6" s="1"/>
  <c r="K3865" i="6" s="1"/>
  <c r="M3865" i="6" l="1"/>
  <c r="L3865" i="6" s="1"/>
  <c r="J3865" i="6" s="1"/>
  <c r="K3866" i="6" s="1"/>
  <c r="Q3872" i="6"/>
  <c r="P3872" i="6" s="1"/>
  <c r="N3872" i="6" s="1"/>
  <c r="O3873" i="6" s="1"/>
  <c r="Q3873" i="6" l="1"/>
  <c r="P3873" i="6" s="1"/>
  <c r="N3873" i="6" s="1"/>
  <c r="O3874" i="6" s="1"/>
  <c r="M3866" i="6"/>
  <c r="L3866" i="6" s="1"/>
  <c r="J3866" i="6" s="1"/>
  <c r="K3867" i="6" s="1"/>
  <c r="M3867" i="6" l="1"/>
  <c r="L3867" i="6" s="1"/>
  <c r="J3867" i="6" s="1"/>
  <c r="K3868" i="6" s="1"/>
  <c r="Q3874" i="6"/>
  <c r="P3874" i="6" s="1"/>
  <c r="N3874" i="6" s="1"/>
  <c r="O3875" i="6" s="1"/>
  <c r="Q3875" i="6" l="1"/>
  <c r="P3875" i="6" s="1"/>
  <c r="N3875" i="6" s="1"/>
  <c r="O3876" i="6" s="1"/>
  <c r="M3868" i="6"/>
  <c r="L3868" i="6" s="1"/>
  <c r="J3868" i="6" s="1"/>
  <c r="K3869" i="6" s="1"/>
  <c r="M3869" i="6" l="1"/>
  <c r="L3869" i="6" s="1"/>
  <c r="J3869" i="6" s="1"/>
  <c r="K3870" i="6" s="1"/>
  <c r="Q3876" i="6"/>
  <c r="P3876" i="6" s="1"/>
  <c r="N3876" i="6" s="1"/>
  <c r="O3877" i="6" s="1"/>
  <c r="Q3877" i="6" l="1"/>
  <c r="P3877" i="6" s="1"/>
  <c r="N3877" i="6" s="1"/>
  <c r="O3878" i="6" s="1"/>
  <c r="M3870" i="6"/>
  <c r="L3870" i="6" s="1"/>
  <c r="J3870" i="6" s="1"/>
  <c r="K3871" i="6" s="1"/>
  <c r="M3871" i="6" l="1"/>
  <c r="L3871" i="6" s="1"/>
  <c r="J3871" i="6" s="1"/>
  <c r="K3872" i="6" s="1"/>
  <c r="Q3878" i="6"/>
  <c r="P3878" i="6" s="1"/>
  <c r="N3878" i="6" s="1"/>
  <c r="O3879" i="6" s="1"/>
  <c r="Q3879" i="6" l="1"/>
  <c r="P3879" i="6" s="1"/>
  <c r="N3879" i="6" s="1"/>
  <c r="O3880" i="6" s="1"/>
  <c r="M3872" i="6"/>
  <c r="L3872" i="6" s="1"/>
  <c r="J3872" i="6" s="1"/>
  <c r="K3873" i="6" s="1"/>
  <c r="M3873" i="6" l="1"/>
  <c r="L3873" i="6" s="1"/>
  <c r="J3873" i="6" s="1"/>
  <c r="K3874" i="6" s="1"/>
  <c r="Q3880" i="6"/>
  <c r="P3880" i="6" s="1"/>
  <c r="N3880" i="6" s="1"/>
  <c r="O3881" i="6" s="1"/>
  <c r="Q3881" i="6" l="1"/>
  <c r="P3881" i="6" s="1"/>
  <c r="N3881" i="6" s="1"/>
  <c r="O3882" i="6" s="1"/>
  <c r="M3874" i="6"/>
  <c r="L3874" i="6" s="1"/>
  <c r="J3874" i="6" s="1"/>
  <c r="K3875" i="6" s="1"/>
  <c r="M3875" i="6" l="1"/>
  <c r="L3875" i="6" s="1"/>
  <c r="J3875" i="6" s="1"/>
  <c r="K3876" i="6" s="1"/>
  <c r="Q3882" i="6"/>
  <c r="P3882" i="6" s="1"/>
  <c r="N3882" i="6" s="1"/>
  <c r="O3883" i="6" s="1"/>
  <c r="Q3883" i="6" l="1"/>
  <c r="P3883" i="6" s="1"/>
  <c r="N3883" i="6" s="1"/>
  <c r="O3884" i="6" s="1"/>
  <c r="M3876" i="6"/>
  <c r="L3876" i="6" s="1"/>
  <c r="J3876" i="6" s="1"/>
  <c r="K3877" i="6" s="1"/>
  <c r="M3877" i="6" l="1"/>
  <c r="L3877" i="6" s="1"/>
  <c r="J3877" i="6" s="1"/>
  <c r="K3878" i="6" s="1"/>
  <c r="Q3884" i="6"/>
  <c r="P3884" i="6" s="1"/>
  <c r="N3884" i="6" s="1"/>
  <c r="O3885" i="6" s="1"/>
  <c r="Q3885" i="6" l="1"/>
  <c r="P3885" i="6" s="1"/>
  <c r="N3885" i="6" s="1"/>
  <c r="O3886" i="6" s="1"/>
  <c r="M3878" i="6"/>
  <c r="L3878" i="6" s="1"/>
  <c r="J3878" i="6" s="1"/>
  <c r="K3879" i="6" s="1"/>
  <c r="Q3886" i="6" l="1"/>
  <c r="P3886" i="6" s="1"/>
  <c r="N3886" i="6" s="1"/>
  <c r="O3887" i="6" s="1"/>
  <c r="M3879" i="6"/>
  <c r="L3879" i="6" s="1"/>
  <c r="J3879" i="6" s="1"/>
  <c r="K3880" i="6" s="1"/>
  <c r="M3880" i="6" l="1"/>
  <c r="L3880" i="6" s="1"/>
  <c r="J3880" i="6" s="1"/>
  <c r="K3881" i="6" s="1"/>
  <c r="Q3887" i="6"/>
  <c r="P3887" i="6" s="1"/>
  <c r="N3887" i="6" s="1"/>
  <c r="O3888" i="6" s="1"/>
  <c r="Q3888" i="6" l="1"/>
  <c r="P3888" i="6" s="1"/>
  <c r="N3888" i="6" s="1"/>
  <c r="O3889" i="6" s="1"/>
  <c r="M3881" i="6"/>
  <c r="L3881" i="6" s="1"/>
  <c r="J3881" i="6" s="1"/>
  <c r="K3882" i="6" s="1"/>
  <c r="M3882" i="6" l="1"/>
  <c r="L3882" i="6" s="1"/>
  <c r="J3882" i="6" s="1"/>
  <c r="K3883" i="6" s="1"/>
  <c r="Q3889" i="6"/>
  <c r="P3889" i="6" s="1"/>
  <c r="N3889" i="6" s="1"/>
  <c r="O3890" i="6" s="1"/>
  <c r="Q3890" i="6" l="1"/>
  <c r="P3890" i="6" s="1"/>
  <c r="N3890" i="6" s="1"/>
  <c r="O3891" i="6" s="1"/>
  <c r="M3883" i="6"/>
  <c r="L3883" i="6" s="1"/>
  <c r="J3883" i="6" s="1"/>
  <c r="K3884" i="6" s="1"/>
  <c r="M3884" i="6" l="1"/>
  <c r="L3884" i="6" s="1"/>
  <c r="J3884" i="6" s="1"/>
  <c r="K3885" i="6" s="1"/>
  <c r="Q3891" i="6"/>
  <c r="P3891" i="6" s="1"/>
  <c r="N3891" i="6" s="1"/>
  <c r="O3892" i="6" s="1"/>
  <c r="Q3892" i="6" l="1"/>
  <c r="P3892" i="6" s="1"/>
  <c r="N3892" i="6" s="1"/>
  <c r="O3893" i="6" s="1"/>
  <c r="M3885" i="6"/>
  <c r="L3885" i="6" s="1"/>
  <c r="J3885" i="6" s="1"/>
  <c r="K3886" i="6" s="1"/>
  <c r="M3886" i="6" l="1"/>
  <c r="L3886" i="6" s="1"/>
  <c r="J3886" i="6" s="1"/>
  <c r="K3887" i="6" s="1"/>
  <c r="Q3893" i="6"/>
  <c r="P3893" i="6" s="1"/>
  <c r="N3893" i="6" s="1"/>
  <c r="O3894" i="6" s="1"/>
  <c r="Q3894" i="6" l="1"/>
  <c r="P3894" i="6" s="1"/>
  <c r="N3894" i="6" s="1"/>
  <c r="O3895" i="6" s="1"/>
  <c r="M3887" i="6"/>
  <c r="L3887" i="6" s="1"/>
  <c r="J3887" i="6" s="1"/>
  <c r="K3888" i="6" s="1"/>
  <c r="M3888" i="6" l="1"/>
  <c r="L3888" i="6" s="1"/>
  <c r="J3888" i="6" s="1"/>
  <c r="K3889" i="6" s="1"/>
  <c r="Q3895" i="6"/>
  <c r="P3895" i="6" s="1"/>
  <c r="N3895" i="6" s="1"/>
  <c r="O3896" i="6" s="1"/>
  <c r="Q3896" i="6" l="1"/>
  <c r="P3896" i="6" s="1"/>
  <c r="N3896" i="6" s="1"/>
  <c r="O3897" i="6" s="1"/>
  <c r="M3889" i="6"/>
  <c r="L3889" i="6" s="1"/>
  <c r="J3889" i="6" s="1"/>
  <c r="K3890" i="6" s="1"/>
  <c r="M3890" i="6" l="1"/>
  <c r="L3890" i="6" s="1"/>
  <c r="J3890" i="6" s="1"/>
  <c r="K3891" i="6" s="1"/>
  <c r="Q3897" i="6"/>
  <c r="P3897" i="6" s="1"/>
  <c r="N3897" i="6" s="1"/>
  <c r="O3898" i="6" s="1"/>
  <c r="Q3898" i="6" l="1"/>
  <c r="P3898" i="6" s="1"/>
  <c r="N3898" i="6" s="1"/>
  <c r="O3899" i="6" s="1"/>
  <c r="M3891" i="6"/>
  <c r="L3891" i="6" s="1"/>
  <c r="J3891" i="6" s="1"/>
  <c r="K3892" i="6" s="1"/>
  <c r="M3892" i="6" l="1"/>
  <c r="L3892" i="6" s="1"/>
  <c r="J3892" i="6" s="1"/>
  <c r="K3893" i="6" s="1"/>
  <c r="Q3899" i="6"/>
  <c r="P3899" i="6" s="1"/>
  <c r="N3899" i="6" s="1"/>
  <c r="O3900" i="6" s="1"/>
  <c r="Q3900" i="6" l="1"/>
  <c r="P3900" i="6" s="1"/>
  <c r="N3900" i="6" s="1"/>
  <c r="O3901" i="6" s="1"/>
  <c r="M3893" i="6"/>
  <c r="L3893" i="6" s="1"/>
  <c r="J3893" i="6" s="1"/>
  <c r="K3894" i="6" s="1"/>
  <c r="M3894" i="6" l="1"/>
  <c r="L3894" i="6" s="1"/>
  <c r="J3894" i="6" s="1"/>
  <c r="K3895" i="6" s="1"/>
  <c r="Q3901" i="6"/>
  <c r="P3901" i="6" s="1"/>
  <c r="N3901" i="6" s="1"/>
  <c r="O3902" i="6" s="1"/>
  <c r="Q3902" i="6" l="1"/>
  <c r="P3902" i="6" s="1"/>
  <c r="N3902" i="6" s="1"/>
  <c r="O3903" i="6" s="1"/>
  <c r="M3895" i="6"/>
  <c r="L3895" i="6" s="1"/>
  <c r="J3895" i="6" s="1"/>
  <c r="K3896" i="6" s="1"/>
  <c r="M3896" i="6" l="1"/>
  <c r="L3896" i="6" s="1"/>
  <c r="J3896" i="6" s="1"/>
  <c r="K3897" i="6" s="1"/>
  <c r="Q3903" i="6"/>
  <c r="P3903" i="6" s="1"/>
  <c r="N3903" i="6" s="1"/>
  <c r="O3904" i="6" s="1"/>
  <c r="Q3904" i="6" l="1"/>
  <c r="P3904" i="6" s="1"/>
  <c r="N3904" i="6" s="1"/>
  <c r="O3905" i="6" s="1"/>
  <c r="M3897" i="6"/>
  <c r="L3897" i="6" s="1"/>
  <c r="J3897" i="6" s="1"/>
  <c r="K3898" i="6" s="1"/>
  <c r="M3898" i="6" l="1"/>
  <c r="L3898" i="6" s="1"/>
  <c r="J3898" i="6" s="1"/>
  <c r="K3899" i="6" s="1"/>
  <c r="Q3905" i="6"/>
  <c r="P3905" i="6" s="1"/>
  <c r="N3905" i="6" s="1"/>
  <c r="O3906" i="6" s="1"/>
  <c r="Q3906" i="6" l="1"/>
  <c r="P3906" i="6" s="1"/>
  <c r="N3906" i="6" s="1"/>
  <c r="O3907" i="6" s="1"/>
  <c r="M3899" i="6"/>
  <c r="L3899" i="6" s="1"/>
  <c r="J3899" i="6" s="1"/>
  <c r="K3900" i="6" s="1"/>
  <c r="M3900" i="6" l="1"/>
  <c r="L3900" i="6" s="1"/>
  <c r="J3900" i="6" s="1"/>
  <c r="K3901" i="6" s="1"/>
  <c r="Q3907" i="6"/>
  <c r="P3907" i="6" s="1"/>
  <c r="N3907" i="6" s="1"/>
  <c r="O3908" i="6" s="1"/>
  <c r="Q3908" i="6" l="1"/>
  <c r="P3908" i="6" s="1"/>
  <c r="N3908" i="6" s="1"/>
  <c r="O3909" i="6" s="1"/>
  <c r="M3901" i="6"/>
  <c r="L3901" i="6" s="1"/>
  <c r="J3901" i="6" s="1"/>
  <c r="K3902" i="6" s="1"/>
  <c r="M3902" i="6" l="1"/>
  <c r="L3902" i="6" s="1"/>
  <c r="J3902" i="6" s="1"/>
  <c r="K3903" i="6" s="1"/>
  <c r="Q3909" i="6"/>
  <c r="P3909" i="6" s="1"/>
  <c r="N3909" i="6" s="1"/>
  <c r="O3910" i="6" s="1"/>
  <c r="Q3910" i="6" l="1"/>
  <c r="P3910" i="6" s="1"/>
  <c r="N3910" i="6" s="1"/>
  <c r="O3911" i="6" s="1"/>
  <c r="M3903" i="6"/>
  <c r="L3903" i="6" s="1"/>
  <c r="J3903" i="6" s="1"/>
  <c r="K3904" i="6" s="1"/>
  <c r="M3904" i="6" l="1"/>
  <c r="L3904" i="6" s="1"/>
  <c r="J3904" i="6" s="1"/>
  <c r="K3905" i="6" s="1"/>
  <c r="Q3911" i="6"/>
  <c r="P3911" i="6" s="1"/>
  <c r="N3911" i="6" s="1"/>
  <c r="O3912" i="6" s="1"/>
  <c r="Q3912" i="6" l="1"/>
  <c r="P3912" i="6" s="1"/>
  <c r="N3912" i="6" s="1"/>
  <c r="O3913" i="6" s="1"/>
  <c r="M3905" i="6"/>
  <c r="L3905" i="6" s="1"/>
  <c r="J3905" i="6" s="1"/>
  <c r="K3906" i="6" s="1"/>
  <c r="M3906" i="6" l="1"/>
  <c r="L3906" i="6" s="1"/>
  <c r="J3906" i="6" s="1"/>
  <c r="K3907" i="6" s="1"/>
  <c r="Q3913" i="6"/>
  <c r="P3913" i="6" s="1"/>
  <c r="N3913" i="6" s="1"/>
  <c r="O3914" i="6" s="1"/>
  <c r="Q3914" i="6" l="1"/>
  <c r="P3914" i="6" s="1"/>
  <c r="N3914" i="6" s="1"/>
  <c r="O3915" i="6" s="1"/>
  <c r="M3907" i="6"/>
  <c r="L3907" i="6" s="1"/>
  <c r="J3907" i="6" s="1"/>
  <c r="K3908" i="6" s="1"/>
  <c r="M3908" i="6" l="1"/>
  <c r="L3908" i="6" s="1"/>
  <c r="J3908" i="6" s="1"/>
  <c r="K3909" i="6" s="1"/>
  <c r="Q3915" i="6"/>
  <c r="P3915" i="6" s="1"/>
  <c r="N3915" i="6" s="1"/>
  <c r="O3916" i="6" s="1"/>
  <c r="Q3916" i="6" l="1"/>
  <c r="P3916" i="6" s="1"/>
  <c r="N3916" i="6" s="1"/>
  <c r="O3917" i="6" s="1"/>
  <c r="M3909" i="6"/>
  <c r="L3909" i="6" s="1"/>
  <c r="J3909" i="6" s="1"/>
  <c r="K3910" i="6" s="1"/>
  <c r="M3910" i="6" l="1"/>
  <c r="L3910" i="6" s="1"/>
  <c r="J3910" i="6" s="1"/>
  <c r="K3911" i="6" s="1"/>
  <c r="Q3917" i="6"/>
  <c r="P3917" i="6" s="1"/>
  <c r="N3917" i="6" s="1"/>
  <c r="O3918" i="6" s="1"/>
  <c r="Q3918" i="6" l="1"/>
  <c r="P3918" i="6" s="1"/>
  <c r="N3918" i="6" s="1"/>
  <c r="O3919" i="6" s="1"/>
  <c r="M3911" i="6"/>
  <c r="L3911" i="6" s="1"/>
  <c r="J3911" i="6" s="1"/>
  <c r="K3912" i="6" s="1"/>
  <c r="M3912" i="6" l="1"/>
  <c r="L3912" i="6" s="1"/>
  <c r="J3912" i="6" s="1"/>
  <c r="K3913" i="6" s="1"/>
  <c r="Q3919" i="6"/>
  <c r="P3919" i="6" s="1"/>
  <c r="N3919" i="6" s="1"/>
  <c r="O3920" i="6" s="1"/>
  <c r="M3913" i="6" l="1"/>
  <c r="L3913" i="6" s="1"/>
  <c r="J3913" i="6" s="1"/>
  <c r="K3914" i="6" s="1"/>
  <c r="Q3920" i="6"/>
  <c r="P3920" i="6" s="1"/>
  <c r="N3920" i="6" s="1"/>
  <c r="O3921" i="6" s="1"/>
  <c r="Q3921" i="6" l="1"/>
  <c r="P3921" i="6" s="1"/>
  <c r="N3921" i="6" s="1"/>
  <c r="O3922" i="6" s="1"/>
  <c r="M3914" i="6"/>
  <c r="L3914" i="6" s="1"/>
  <c r="J3914" i="6" s="1"/>
  <c r="K3915" i="6" s="1"/>
  <c r="M3915" i="6" l="1"/>
  <c r="L3915" i="6" s="1"/>
  <c r="J3915" i="6" s="1"/>
  <c r="K3916" i="6" s="1"/>
  <c r="Q3922" i="6"/>
  <c r="P3922" i="6" s="1"/>
  <c r="N3922" i="6" s="1"/>
  <c r="O3923" i="6" s="1"/>
  <c r="Q3923" i="6" l="1"/>
  <c r="P3923" i="6" s="1"/>
  <c r="N3923" i="6" s="1"/>
  <c r="O3924" i="6" s="1"/>
  <c r="M3916" i="6"/>
  <c r="L3916" i="6" s="1"/>
  <c r="J3916" i="6" s="1"/>
  <c r="K3917" i="6" s="1"/>
  <c r="M3917" i="6" l="1"/>
  <c r="L3917" i="6" s="1"/>
  <c r="J3917" i="6" s="1"/>
  <c r="K3918" i="6" s="1"/>
  <c r="Q3924" i="6"/>
  <c r="P3924" i="6" s="1"/>
  <c r="N3924" i="6" s="1"/>
  <c r="O3925" i="6" s="1"/>
  <c r="Q3925" i="6" l="1"/>
  <c r="P3925" i="6" s="1"/>
  <c r="N3925" i="6" s="1"/>
  <c r="O3926" i="6" s="1"/>
  <c r="M3918" i="6"/>
  <c r="L3918" i="6" s="1"/>
  <c r="J3918" i="6" s="1"/>
  <c r="K3919" i="6" s="1"/>
  <c r="M3919" i="6" l="1"/>
  <c r="L3919" i="6" s="1"/>
  <c r="J3919" i="6" s="1"/>
  <c r="K3920" i="6" s="1"/>
  <c r="Q3926" i="6"/>
  <c r="P3926" i="6" s="1"/>
  <c r="N3926" i="6" s="1"/>
  <c r="O3927" i="6" s="1"/>
  <c r="Q3927" i="6" l="1"/>
  <c r="M3920" i="6"/>
  <c r="L3920" i="6" s="1"/>
  <c r="J3920" i="6" s="1"/>
  <c r="K3921" i="6" s="1"/>
  <c r="M3921" i="6" l="1"/>
  <c r="L3921" i="6" s="1"/>
  <c r="J3921" i="6" s="1"/>
  <c r="K3922" i="6" s="1"/>
  <c r="P3927" i="6"/>
  <c r="N3927" i="6" s="1"/>
  <c r="O3928" i="6" s="1"/>
  <c r="P3928" i="6" s="1"/>
  <c r="N3928" i="6" s="1"/>
  <c r="O3929" i="6" s="1"/>
  <c r="P3929" i="6" s="1"/>
  <c r="N3929" i="6" s="1"/>
  <c r="O3930" i="6" s="1"/>
  <c r="P3930" i="6" s="1"/>
  <c r="N3930" i="6" s="1"/>
  <c r="O3931" i="6" s="1"/>
  <c r="P3931" i="6" s="1"/>
  <c r="N3931" i="6" s="1"/>
  <c r="O3932" i="6" s="1"/>
  <c r="P3932" i="6" s="1"/>
  <c r="N3932" i="6" s="1"/>
  <c r="O3933" i="6" s="1"/>
  <c r="P3933" i="6" s="1"/>
  <c r="N3933" i="6" s="1"/>
  <c r="O3934" i="6" s="1"/>
  <c r="P3934" i="6" s="1"/>
  <c r="N3934" i="6" s="1"/>
  <c r="O3935" i="6" s="1"/>
  <c r="P3935" i="6" s="1"/>
  <c r="N3935" i="6" s="1"/>
  <c r="O3936" i="6" s="1"/>
  <c r="P3936" i="6" s="1"/>
  <c r="N3936" i="6" s="1"/>
  <c r="O3937" i="6" s="1"/>
  <c r="P3937" i="6" s="1"/>
  <c r="N3937" i="6" s="1"/>
  <c r="O3938" i="6" s="1"/>
  <c r="P3938" i="6" s="1"/>
  <c r="N3938" i="6" s="1"/>
  <c r="O3939" i="6" s="1"/>
  <c r="P3939" i="6" s="1"/>
  <c r="N3939" i="6" s="1"/>
  <c r="O3940" i="6" s="1"/>
  <c r="P3940" i="6" s="1"/>
  <c r="N3940" i="6" s="1"/>
  <c r="O3941" i="6" s="1"/>
  <c r="P3941" i="6" s="1"/>
  <c r="N3941" i="6" s="1"/>
  <c r="O3942" i="6" s="1"/>
  <c r="P3942" i="6" s="1"/>
  <c r="N3942" i="6" s="1"/>
  <c r="O3943" i="6" s="1"/>
  <c r="P3943" i="6" s="1"/>
  <c r="N3943" i="6" s="1"/>
  <c r="O3944" i="6" s="1"/>
  <c r="P3944" i="6" s="1"/>
  <c r="N3944" i="6" s="1"/>
  <c r="O3945" i="6" s="1"/>
  <c r="P3945" i="6" s="1"/>
  <c r="N3945" i="6" s="1"/>
  <c r="O3946" i="6" s="1"/>
  <c r="P3946" i="6" s="1"/>
  <c r="N3946" i="6" s="1"/>
  <c r="O3947" i="6" s="1"/>
  <c r="P3947" i="6" s="1"/>
  <c r="N3947" i="6" s="1"/>
  <c r="O3948" i="6" s="1"/>
  <c r="P3948" i="6" s="1"/>
  <c r="N3948" i="6" s="1"/>
  <c r="O3949" i="6" s="1"/>
  <c r="P3949" i="6" s="1"/>
  <c r="N3949" i="6" s="1"/>
  <c r="O3950" i="6" s="1"/>
  <c r="P3950" i="6" s="1"/>
  <c r="N3950" i="6" s="1"/>
  <c r="O3951" i="6" s="1"/>
  <c r="P3951" i="6" s="1"/>
  <c r="N3951" i="6" s="1"/>
  <c r="O3952" i="6" s="1"/>
  <c r="P3952" i="6" s="1"/>
  <c r="N3952" i="6" s="1"/>
  <c r="O3953" i="6" s="1"/>
  <c r="P3953" i="6" s="1"/>
  <c r="N3953" i="6" s="1"/>
  <c r="O3954" i="6" s="1"/>
  <c r="P3954" i="6" s="1"/>
  <c r="N3954" i="6" s="1"/>
  <c r="O3955" i="6" s="1"/>
  <c r="P3955" i="6" s="1"/>
  <c r="N3955" i="6" s="1"/>
  <c r="O3956" i="6" s="1"/>
  <c r="P3956" i="6" s="1"/>
  <c r="N3956" i="6" s="1"/>
  <c r="O3957" i="6" s="1"/>
  <c r="P3957" i="6" s="1"/>
  <c r="N3957" i="6" s="1"/>
  <c r="O3958" i="6" s="1"/>
  <c r="P3958" i="6" s="1"/>
  <c r="N3958" i="6" s="1"/>
  <c r="O3959" i="6" s="1"/>
  <c r="P3959" i="6" s="1"/>
  <c r="N3959" i="6" s="1"/>
  <c r="O3960" i="6" s="1"/>
  <c r="P3960" i="6" s="1"/>
  <c r="N3960" i="6" s="1"/>
  <c r="O3961" i="6" s="1"/>
  <c r="P3961" i="6" s="1"/>
  <c r="N3961" i="6" s="1"/>
  <c r="O3962" i="6" s="1"/>
  <c r="P3962" i="6" s="1"/>
  <c r="N3962" i="6" s="1"/>
  <c r="O3963" i="6" s="1"/>
  <c r="P3963" i="6" s="1"/>
  <c r="N3963" i="6" s="1"/>
  <c r="O3964" i="6" s="1"/>
  <c r="P3964" i="6" s="1"/>
  <c r="N3964" i="6" s="1"/>
  <c r="O3965" i="6" s="1"/>
  <c r="P3965" i="6" s="1"/>
  <c r="N3965" i="6" s="1"/>
  <c r="O3966" i="6" s="1"/>
  <c r="P3966" i="6" s="1"/>
  <c r="N3966" i="6" s="1"/>
  <c r="O3967" i="6" s="1"/>
  <c r="P3967" i="6" s="1"/>
  <c r="N3967" i="6" s="1"/>
  <c r="O3968" i="6" s="1"/>
  <c r="P3968" i="6" s="1"/>
  <c r="N3968" i="6" s="1"/>
  <c r="O3969" i="6" s="1"/>
  <c r="P3969" i="6" s="1"/>
  <c r="N3969" i="6" s="1"/>
  <c r="O3970" i="6" s="1"/>
  <c r="P3970" i="6" s="1"/>
  <c r="N3970" i="6" s="1"/>
  <c r="O3971" i="6" s="1"/>
  <c r="P3971" i="6" s="1"/>
  <c r="N3971" i="6" s="1"/>
  <c r="O3972" i="6" s="1"/>
  <c r="P3972" i="6" s="1"/>
  <c r="N3972" i="6" s="1"/>
  <c r="O3973" i="6" s="1"/>
  <c r="P3973" i="6" s="1"/>
  <c r="N3973" i="6" s="1"/>
  <c r="O3974" i="6" s="1"/>
  <c r="P3974" i="6" s="1"/>
  <c r="N3974" i="6" s="1"/>
  <c r="O3975" i="6" s="1"/>
  <c r="P3975" i="6" s="1"/>
  <c r="N3975" i="6" s="1"/>
  <c r="O3976" i="6" s="1"/>
  <c r="P3976" i="6" s="1"/>
  <c r="N3976" i="6" s="1"/>
  <c r="O3977" i="6" s="1"/>
  <c r="P3977" i="6" s="1"/>
  <c r="N3977" i="6" s="1"/>
  <c r="O3978" i="6" s="1"/>
  <c r="P3978" i="6" s="1"/>
  <c r="N3978" i="6" s="1"/>
  <c r="O3979" i="6" s="1"/>
  <c r="P3979" i="6" s="1"/>
  <c r="N3979" i="6" s="1"/>
  <c r="O3980" i="6" s="1"/>
  <c r="P3980" i="6" s="1"/>
  <c r="N3980" i="6" s="1"/>
  <c r="O3981" i="6" s="1"/>
  <c r="P3981" i="6" s="1"/>
  <c r="N3981" i="6" s="1"/>
  <c r="O3982" i="6" s="1"/>
  <c r="P3982" i="6" s="1"/>
  <c r="N3982" i="6" s="1"/>
  <c r="O3983" i="6" s="1"/>
  <c r="P3983" i="6" s="1"/>
  <c r="N3983" i="6" s="1"/>
  <c r="O3984" i="6" s="1"/>
  <c r="P3984" i="6" s="1"/>
  <c r="N3984" i="6" s="1"/>
  <c r="O3985" i="6" s="1"/>
  <c r="P3985" i="6" s="1"/>
  <c r="N3985" i="6" s="1"/>
  <c r="O3986" i="6" s="1"/>
  <c r="P3986" i="6" s="1"/>
  <c r="N3986" i="6" s="1"/>
  <c r="O3987" i="6" s="1"/>
  <c r="P3987" i="6" s="1"/>
  <c r="N3987" i="6" s="1"/>
  <c r="O3988" i="6" s="1"/>
  <c r="P3988" i="6" s="1"/>
  <c r="N3988" i="6" s="1"/>
  <c r="O3989" i="6" s="1"/>
  <c r="P3989" i="6" s="1"/>
  <c r="N3989" i="6" s="1"/>
  <c r="O3990" i="6" s="1"/>
  <c r="P3990" i="6" s="1"/>
  <c r="N3990" i="6" s="1"/>
  <c r="O3991" i="6" s="1"/>
  <c r="P3991" i="6" s="1"/>
  <c r="N3991" i="6" s="1"/>
  <c r="O3992" i="6" s="1"/>
  <c r="P3992" i="6" s="1"/>
  <c r="N3992" i="6" s="1"/>
  <c r="O3993" i="6" s="1"/>
  <c r="P3993" i="6" s="1"/>
  <c r="N3993" i="6" s="1"/>
  <c r="O3994" i="6" s="1"/>
  <c r="P3994" i="6" s="1"/>
  <c r="N3994" i="6" s="1"/>
  <c r="O3995" i="6" s="1"/>
  <c r="P3995" i="6" s="1"/>
  <c r="N3995" i="6" s="1"/>
  <c r="O3996" i="6" s="1"/>
  <c r="P3996" i="6" s="1"/>
  <c r="N3996" i="6" s="1"/>
  <c r="O3997" i="6" s="1"/>
  <c r="P3997" i="6" s="1"/>
  <c r="N3997" i="6" s="1"/>
  <c r="O3998" i="6" s="1"/>
  <c r="P3998" i="6" s="1"/>
  <c r="N3998" i="6" s="1"/>
  <c r="O3999" i="6" s="1"/>
  <c r="P3999" i="6" s="1"/>
  <c r="N3999" i="6" s="1"/>
  <c r="O4000" i="6" s="1"/>
  <c r="P4000" i="6" s="1"/>
  <c r="N4000" i="6" s="1"/>
  <c r="O4001" i="6" s="1"/>
  <c r="P4001" i="6" s="1"/>
  <c r="N4001" i="6" s="1"/>
  <c r="O4002" i="6" s="1"/>
  <c r="P4002" i="6" s="1"/>
  <c r="N4002" i="6" s="1"/>
  <c r="O4003" i="6" s="1"/>
  <c r="P4003" i="6" s="1"/>
  <c r="N4003" i="6" s="1"/>
  <c r="O4004" i="6" s="1"/>
  <c r="P4004" i="6" s="1"/>
  <c r="N4004" i="6" s="1"/>
  <c r="O4005" i="6" s="1"/>
  <c r="P4005" i="6" s="1"/>
  <c r="N4005" i="6" s="1"/>
  <c r="O4006" i="6" s="1"/>
  <c r="P4006" i="6" s="1"/>
  <c r="N4006" i="6" s="1"/>
  <c r="O4007" i="6" s="1"/>
  <c r="P4007" i="6" s="1"/>
  <c r="N4007" i="6" s="1"/>
  <c r="O4008" i="6" s="1"/>
  <c r="P4008" i="6" s="1"/>
  <c r="N4008" i="6" s="1"/>
  <c r="O4009" i="6" s="1"/>
  <c r="P4009" i="6" s="1"/>
  <c r="N4009" i="6" s="1"/>
  <c r="O4010" i="6" s="1"/>
  <c r="P4010" i="6" s="1"/>
  <c r="N4010" i="6" s="1"/>
  <c r="O4011" i="6" s="1"/>
  <c r="P4011" i="6" s="1"/>
  <c r="N4011" i="6" s="1"/>
  <c r="O4012" i="6" s="1"/>
  <c r="P4012" i="6" s="1"/>
  <c r="N4012" i="6" s="1"/>
  <c r="O4013" i="6" s="1"/>
  <c r="P4013" i="6" s="1"/>
  <c r="N4013" i="6" s="1"/>
  <c r="O4014" i="6" s="1"/>
  <c r="P4014" i="6" s="1"/>
  <c r="N4014" i="6" s="1"/>
  <c r="O4015" i="6" s="1"/>
  <c r="P4015" i="6" s="1"/>
  <c r="N4015" i="6" s="1"/>
  <c r="O4016" i="6" s="1"/>
  <c r="P4016" i="6" s="1"/>
  <c r="N4016" i="6" s="1"/>
  <c r="O4017" i="6" s="1"/>
  <c r="P4017" i="6" s="1"/>
  <c r="N4017" i="6" s="1"/>
  <c r="O4018" i="6" s="1"/>
  <c r="P4018" i="6" s="1"/>
  <c r="N4018" i="6" s="1"/>
  <c r="O4019" i="6" s="1"/>
  <c r="P4019" i="6" s="1"/>
  <c r="N4019" i="6" s="1"/>
  <c r="O4020" i="6" s="1"/>
  <c r="P4020" i="6" s="1"/>
  <c r="N4020" i="6" s="1"/>
  <c r="O4021" i="6" s="1"/>
  <c r="P4021" i="6" s="1"/>
  <c r="N4021" i="6" s="1"/>
  <c r="O4022" i="6" s="1"/>
  <c r="P4022" i="6" s="1"/>
  <c r="N4022" i="6" s="1"/>
  <c r="O4023" i="6" s="1"/>
  <c r="P4023" i="6" s="1"/>
  <c r="N4023" i="6" s="1"/>
  <c r="O4024" i="6" s="1"/>
  <c r="P4024" i="6" s="1"/>
  <c r="N4024" i="6" s="1"/>
  <c r="O4025" i="6" s="1"/>
  <c r="P4025" i="6" s="1"/>
  <c r="N4025" i="6" s="1"/>
  <c r="O4026" i="6" s="1"/>
  <c r="P4026" i="6" s="1"/>
  <c r="N4026" i="6" s="1"/>
  <c r="O4027" i="6" s="1"/>
  <c r="P4027" i="6" s="1"/>
  <c r="N4027" i="6" s="1"/>
  <c r="O4028" i="6" s="1"/>
  <c r="P4028" i="6" s="1"/>
  <c r="N4028" i="6" s="1"/>
  <c r="O4029" i="6" s="1"/>
  <c r="P4029" i="6" s="1"/>
  <c r="N4029" i="6" s="1"/>
  <c r="O4030" i="6" s="1"/>
  <c r="P4030" i="6" s="1"/>
  <c r="N4030" i="6" s="1"/>
  <c r="O4031" i="6" s="1"/>
  <c r="P4031" i="6" s="1"/>
  <c r="N4031" i="6" s="1"/>
  <c r="O4032" i="6" s="1"/>
  <c r="P4032" i="6" s="1"/>
  <c r="N4032" i="6" s="1"/>
  <c r="O4033" i="6" s="1"/>
  <c r="P4033" i="6" s="1"/>
  <c r="N4033" i="6" s="1"/>
  <c r="O4034" i="6" s="1"/>
  <c r="P4034" i="6" s="1"/>
  <c r="N4034" i="6" s="1"/>
  <c r="O4035" i="6" s="1"/>
  <c r="P4035" i="6" s="1"/>
  <c r="N4035" i="6" s="1"/>
  <c r="O4036" i="6" s="1"/>
  <c r="P4036" i="6" s="1"/>
  <c r="N4036" i="6" s="1"/>
  <c r="O4037" i="6" s="1"/>
  <c r="P4037" i="6" s="1"/>
  <c r="N4037" i="6" s="1"/>
  <c r="O4038" i="6" s="1"/>
  <c r="P4038" i="6" s="1"/>
  <c r="N4038" i="6" s="1"/>
  <c r="O4039" i="6" s="1"/>
  <c r="P4039" i="6" s="1"/>
  <c r="N4039" i="6" s="1"/>
  <c r="O4040" i="6" s="1"/>
  <c r="P4040" i="6" s="1"/>
  <c r="N4040" i="6" s="1"/>
  <c r="O4041" i="6" s="1"/>
  <c r="P4041" i="6" s="1"/>
  <c r="N4041" i="6" s="1"/>
  <c r="O4042" i="6" s="1"/>
  <c r="P4042" i="6" s="1"/>
  <c r="N4042" i="6" s="1"/>
  <c r="O4043" i="6" s="1"/>
  <c r="P4043" i="6" s="1"/>
  <c r="N4043" i="6" s="1"/>
  <c r="O4044" i="6" s="1"/>
  <c r="P4044" i="6" s="1"/>
  <c r="N4044" i="6" s="1"/>
  <c r="O4045" i="6" s="1"/>
  <c r="P4045" i="6" s="1"/>
  <c r="N4045" i="6" s="1"/>
  <c r="O4046" i="6" s="1"/>
  <c r="P4046" i="6" s="1"/>
  <c r="N4046" i="6" s="1"/>
  <c r="O4047" i="6" s="1"/>
  <c r="P4047" i="6" s="1"/>
  <c r="N4047" i="6" s="1"/>
  <c r="O4048" i="6" s="1"/>
  <c r="P4048" i="6" s="1"/>
  <c r="N4048" i="6" s="1"/>
  <c r="O4049" i="6" s="1"/>
  <c r="P4049" i="6" s="1"/>
  <c r="N4049" i="6" s="1"/>
  <c r="O4050" i="6" s="1"/>
  <c r="P4050" i="6" s="1"/>
  <c r="N4050" i="6" s="1"/>
  <c r="O4051" i="6" s="1"/>
  <c r="P4051" i="6" s="1"/>
  <c r="N4051" i="6" s="1"/>
  <c r="O4052" i="6" s="1"/>
  <c r="P4052" i="6" s="1"/>
  <c r="N4052" i="6" s="1"/>
  <c r="O4053" i="6" s="1"/>
  <c r="P4053" i="6" s="1"/>
  <c r="N4053" i="6" s="1"/>
  <c r="O4054" i="6" s="1"/>
  <c r="P4054" i="6" s="1"/>
  <c r="N4054" i="6" s="1"/>
  <c r="O4055" i="6" s="1"/>
  <c r="P4055" i="6" s="1"/>
  <c r="N4055" i="6" s="1"/>
  <c r="O4056" i="6" s="1"/>
  <c r="P4056" i="6" s="1"/>
  <c r="N4056" i="6" s="1"/>
  <c r="O4057" i="6" s="1"/>
  <c r="M3922" i="6" l="1"/>
  <c r="L3922" i="6" s="1"/>
  <c r="J3922" i="6" s="1"/>
  <c r="K3923" i="6" s="1"/>
  <c r="P4057" i="6"/>
  <c r="N4057" i="6" s="1"/>
  <c r="O4058" i="6" s="1"/>
  <c r="M3923" i="6" l="1"/>
  <c r="L3923" i="6" s="1"/>
  <c r="J3923" i="6" s="1"/>
  <c r="K3924" i="6" s="1"/>
  <c r="P4058" i="6"/>
  <c r="N4058" i="6" s="1"/>
  <c r="O4059" i="6" s="1"/>
  <c r="M3924" i="6" l="1"/>
  <c r="L3924" i="6" s="1"/>
  <c r="J3924" i="6" s="1"/>
  <c r="K3925" i="6" s="1"/>
  <c r="P4059" i="6"/>
  <c r="N4059" i="6" s="1"/>
  <c r="O4060" i="6" s="1"/>
  <c r="P4060" i="6" s="1"/>
  <c r="N4060" i="6" s="1"/>
  <c r="O4061" i="6" s="1"/>
  <c r="M3925" i="6" l="1"/>
  <c r="L3925" i="6" s="1"/>
  <c r="J3925" i="6" s="1"/>
  <c r="K3926" i="6" s="1"/>
  <c r="P4061" i="6"/>
  <c r="N4061" i="6" s="1"/>
  <c r="O4062" i="6" s="1"/>
  <c r="P4062" i="6" s="1"/>
  <c r="N4062" i="6" s="1"/>
  <c r="O4063" i="6" s="1"/>
  <c r="P4063" i="6" s="1"/>
  <c r="N4063" i="6" s="1"/>
  <c r="O4064" i="6" s="1"/>
  <c r="P4064" i="6" s="1"/>
  <c r="N4064" i="6" s="1"/>
  <c r="O4065" i="6" s="1"/>
  <c r="P4065" i="6" s="1"/>
  <c r="N4065" i="6" s="1"/>
  <c r="O4066" i="6" s="1"/>
  <c r="P4066" i="6" s="1"/>
  <c r="N4066" i="6" s="1"/>
  <c r="O4067" i="6" s="1"/>
  <c r="P4067" i="6" s="1"/>
  <c r="N4067" i="6" s="1"/>
  <c r="O4068" i="6" s="1"/>
  <c r="P4068" i="6" s="1"/>
  <c r="N4068" i="6" s="1"/>
  <c r="O4069" i="6" s="1"/>
  <c r="P4069" i="6" s="1"/>
  <c r="N4069" i="6" s="1"/>
  <c r="O4070" i="6" s="1"/>
  <c r="P4070" i="6" s="1"/>
  <c r="N4070" i="6" s="1"/>
  <c r="O4071" i="6" s="1"/>
  <c r="P4071" i="6" s="1"/>
  <c r="N4071" i="6" s="1"/>
  <c r="O4072" i="6" s="1"/>
  <c r="P4072" i="6" s="1"/>
  <c r="N4072" i="6" s="1"/>
  <c r="O4073" i="6" s="1"/>
  <c r="P4073" i="6" s="1"/>
  <c r="N4073" i="6" s="1"/>
  <c r="O4074" i="6" s="1"/>
  <c r="P4074" i="6" s="1"/>
  <c r="N4074" i="6" s="1"/>
  <c r="O4075" i="6" s="1"/>
  <c r="P4075" i="6" s="1"/>
  <c r="N4075" i="6" s="1"/>
  <c r="O4076" i="6" s="1"/>
  <c r="P4076" i="6" s="1"/>
  <c r="N4076" i="6" s="1"/>
  <c r="O4077" i="6" s="1"/>
  <c r="P4077" i="6" s="1"/>
  <c r="N4077" i="6" s="1"/>
  <c r="O4078" i="6" s="1"/>
  <c r="P4078" i="6" s="1"/>
  <c r="N4078" i="6" s="1"/>
  <c r="O4079" i="6" s="1"/>
  <c r="P4079" i="6" s="1"/>
  <c r="N4079" i="6" s="1"/>
  <c r="O4080" i="6" s="1"/>
  <c r="P4080" i="6" s="1"/>
  <c r="N4080" i="6" s="1"/>
  <c r="O4081" i="6" s="1"/>
  <c r="P4081" i="6" s="1"/>
  <c r="N4081" i="6" s="1"/>
  <c r="O4082" i="6" s="1"/>
  <c r="P4082" i="6" s="1"/>
  <c r="N4082" i="6" s="1"/>
  <c r="O4083" i="6" s="1"/>
  <c r="P4083" i="6" s="1"/>
  <c r="N4083" i="6" s="1"/>
  <c r="O4084" i="6" s="1"/>
  <c r="P4084" i="6" s="1"/>
  <c r="N4084" i="6" s="1"/>
  <c r="O4085" i="6" s="1"/>
  <c r="P4085" i="6" s="1"/>
  <c r="N4085" i="6" s="1"/>
  <c r="O4086" i="6" s="1"/>
  <c r="P4086" i="6" s="1"/>
  <c r="N4086" i="6" s="1"/>
  <c r="O4087" i="6" s="1"/>
  <c r="P4087" i="6" s="1"/>
  <c r="N4087" i="6" s="1"/>
  <c r="O4088" i="6" s="1"/>
  <c r="P4088" i="6" s="1"/>
  <c r="N4088" i="6" s="1"/>
  <c r="O4089" i="6" s="1"/>
  <c r="P4089" i="6" s="1"/>
  <c r="N4089" i="6" s="1"/>
  <c r="O4090" i="6" s="1"/>
  <c r="P4090" i="6" s="1"/>
  <c r="N4090" i="6" s="1"/>
  <c r="O4091" i="6" s="1"/>
  <c r="P4091" i="6" s="1"/>
  <c r="N4091" i="6" s="1"/>
  <c r="O4092" i="6" s="1"/>
  <c r="P4092" i="6" s="1"/>
  <c r="N4092" i="6" s="1"/>
  <c r="O4093" i="6" s="1"/>
  <c r="P4093" i="6" s="1"/>
  <c r="N4093" i="6" s="1"/>
  <c r="O4094" i="6" s="1"/>
  <c r="P4094" i="6" s="1"/>
  <c r="N4094" i="6" s="1"/>
  <c r="O4095" i="6" s="1"/>
  <c r="P4095" i="6" s="1"/>
  <c r="N4095" i="6" s="1"/>
  <c r="O4096" i="6" s="1"/>
  <c r="P4096" i="6" s="1"/>
  <c r="N4096" i="6" s="1"/>
  <c r="O4097" i="6" s="1"/>
  <c r="P4097" i="6" s="1"/>
  <c r="N4097" i="6" s="1"/>
  <c r="O4098" i="6" s="1"/>
  <c r="P4098" i="6" s="1"/>
  <c r="N4098" i="6" s="1"/>
  <c r="O4099" i="6" s="1"/>
  <c r="P4099" i="6" s="1"/>
  <c r="N4099" i="6" s="1"/>
  <c r="O4100" i="6" s="1"/>
  <c r="P4100" i="6" s="1"/>
  <c r="N4100" i="6" s="1"/>
  <c r="O4101" i="6" s="1"/>
  <c r="P4101" i="6" s="1"/>
  <c r="N4101" i="6" s="1"/>
  <c r="O4102" i="6" s="1"/>
  <c r="P4102" i="6" s="1"/>
  <c r="N4102" i="6" s="1"/>
  <c r="O4103" i="6" s="1"/>
  <c r="P4103" i="6" s="1"/>
  <c r="N4103" i="6" s="1"/>
  <c r="O4104" i="6" s="1"/>
  <c r="P4104" i="6" s="1"/>
  <c r="N4104" i="6" s="1"/>
  <c r="O4105" i="6" s="1"/>
  <c r="P4105" i="6" s="1"/>
  <c r="N4105" i="6" s="1"/>
  <c r="O4106" i="6" s="1"/>
  <c r="P4106" i="6" s="1"/>
  <c r="N4106" i="6" s="1"/>
  <c r="O4107" i="6" s="1"/>
  <c r="P4107" i="6" s="1"/>
  <c r="N4107" i="6" s="1"/>
  <c r="O4108" i="6" s="1"/>
  <c r="P4108" i="6" s="1"/>
  <c r="N4108" i="6" s="1"/>
  <c r="O4109" i="6" s="1"/>
  <c r="P4109" i="6" s="1"/>
  <c r="N4109" i="6" s="1"/>
  <c r="O4110" i="6" s="1"/>
  <c r="P4110" i="6" s="1"/>
  <c r="N4110" i="6" s="1"/>
  <c r="O4111" i="6" s="1"/>
  <c r="P4111" i="6" s="1"/>
  <c r="N4111" i="6" s="1"/>
  <c r="O4112" i="6" s="1"/>
  <c r="P4112" i="6" s="1"/>
  <c r="N4112" i="6" s="1"/>
  <c r="O4113" i="6" s="1"/>
  <c r="P4113" i="6" s="1"/>
  <c r="N4113" i="6" s="1"/>
  <c r="O4114" i="6" s="1"/>
  <c r="P4114" i="6" s="1"/>
  <c r="N4114" i="6" s="1"/>
  <c r="O4115" i="6" s="1"/>
  <c r="P4115" i="6" s="1"/>
  <c r="N4115" i="6" s="1"/>
  <c r="O4116" i="6" s="1"/>
  <c r="P4116" i="6" s="1"/>
  <c r="N4116" i="6" s="1"/>
  <c r="O4117" i="6" s="1"/>
  <c r="P4117" i="6" s="1"/>
  <c r="N4117" i="6" s="1"/>
  <c r="O4118" i="6" s="1"/>
  <c r="P4118" i="6" s="1"/>
  <c r="N4118" i="6" s="1"/>
  <c r="O4119" i="6" s="1"/>
  <c r="P4119" i="6" s="1"/>
  <c r="N4119" i="6" s="1"/>
  <c r="O4120" i="6" s="1"/>
  <c r="P4120" i="6" s="1"/>
  <c r="N4120" i="6" s="1"/>
  <c r="O4121" i="6" s="1"/>
  <c r="P4121" i="6" s="1"/>
  <c r="N4121" i="6" s="1"/>
  <c r="O4122" i="6" s="1"/>
  <c r="P4122" i="6" s="1"/>
  <c r="N4122" i="6" s="1"/>
  <c r="O4123" i="6" s="1"/>
  <c r="P4123" i="6" s="1"/>
  <c r="N4123" i="6" s="1"/>
  <c r="O4124" i="6" s="1"/>
  <c r="P4124" i="6" s="1"/>
  <c r="N4124" i="6" s="1"/>
  <c r="O4125" i="6" s="1"/>
  <c r="P4125" i="6" s="1"/>
  <c r="N4125" i="6" s="1"/>
  <c r="O4126" i="6" s="1"/>
  <c r="P4126" i="6" s="1"/>
  <c r="N4126" i="6" s="1"/>
  <c r="O4127" i="6" s="1"/>
  <c r="P4127" i="6" s="1"/>
  <c r="N4127" i="6" s="1"/>
  <c r="O4128" i="6" s="1"/>
  <c r="P4128" i="6" s="1"/>
  <c r="N4128" i="6" s="1"/>
  <c r="O4129" i="6" s="1"/>
  <c r="P4129" i="6" s="1"/>
  <c r="N4129" i="6" s="1"/>
  <c r="O4130" i="6" s="1"/>
  <c r="P4130" i="6" s="1"/>
  <c r="N4130" i="6" s="1"/>
  <c r="O4131" i="6" s="1"/>
  <c r="P4131" i="6" s="1"/>
  <c r="N4131" i="6" s="1"/>
  <c r="O4132" i="6" s="1"/>
  <c r="P4132" i="6" s="1"/>
  <c r="N4132" i="6" s="1"/>
  <c r="O4133" i="6" s="1"/>
  <c r="P4133" i="6" s="1"/>
  <c r="N4133" i="6" s="1"/>
  <c r="O4134" i="6" s="1"/>
  <c r="P4134" i="6" s="1"/>
  <c r="N4134" i="6" s="1"/>
  <c r="O4135" i="6" s="1"/>
  <c r="P4135" i="6" s="1"/>
  <c r="N4135" i="6" s="1"/>
  <c r="O4136" i="6" s="1"/>
  <c r="P4136" i="6" s="1"/>
  <c r="N4136" i="6" s="1"/>
  <c r="O4137" i="6" s="1"/>
  <c r="P4137" i="6" s="1"/>
  <c r="N4137" i="6" s="1"/>
  <c r="O4138" i="6" s="1"/>
  <c r="P4138" i="6" s="1"/>
  <c r="N4138" i="6" s="1"/>
  <c r="O4139" i="6" s="1"/>
  <c r="P4139" i="6" s="1"/>
  <c r="N4139" i="6" s="1"/>
  <c r="O4140" i="6" s="1"/>
  <c r="P4140" i="6" s="1"/>
  <c r="N4140" i="6" s="1"/>
  <c r="O4141" i="6" s="1"/>
  <c r="P4141" i="6" s="1"/>
  <c r="N4141" i="6" s="1"/>
  <c r="O4142" i="6" s="1"/>
  <c r="P4142" i="6" s="1"/>
  <c r="N4142" i="6" s="1"/>
  <c r="O4143" i="6" s="1"/>
  <c r="P4143" i="6" s="1"/>
  <c r="N4143" i="6" s="1"/>
  <c r="O4144" i="6" s="1"/>
  <c r="P4144" i="6" s="1"/>
  <c r="N4144" i="6" s="1"/>
  <c r="O4145" i="6" s="1"/>
  <c r="P4145" i="6" s="1"/>
  <c r="N4145" i="6" s="1"/>
  <c r="O4146" i="6" s="1"/>
  <c r="P4146" i="6" s="1"/>
  <c r="N4146" i="6" s="1"/>
  <c r="O4147" i="6" s="1"/>
  <c r="P4147" i="6" s="1"/>
  <c r="N4147" i="6" s="1"/>
  <c r="O4148" i="6" s="1"/>
  <c r="P4148" i="6" s="1"/>
  <c r="N4148" i="6" s="1"/>
  <c r="O4149" i="6" s="1"/>
  <c r="P4149" i="6" s="1"/>
  <c r="N4149" i="6" s="1"/>
  <c r="O4150" i="6" s="1"/>
  <c r="P4150" i="6" s="1"/>
  <c r="N4150" i="6" s="1"/>
  <c r="O4151" i="6" s="1"/>
  <c r="P4151" i="6" s="1"/>
  <c r="N4151" i="6" s="1"/>
  <c r="O4152" i="6" s="1"/>
  <c r="P4152" i="6" s="1"/>
  <c r="N4152" i="6" s="1"/>
  <c r="O4153" i="6" s="1"/>
  <c r="P4153" i="6" s="1"/>
  <c r="N4153" i="6" s="1"/>
  <c r="O4154" i="6" s="1"/>
  <c r="P4154" i="6" s="1"/>
  <c r="N4154" i="6" s="1"/>
  <c r="O4155" i="6" s="1"/>
  <c r="P4155" i="6" s="1"/>
  <c r="N4155" i="6" s="1"/>
  <c r="O4156" i="6" s="1"/>
  <c r="P4156" i="6" s="1"/>
  <c r="N4156" i="6" s="1"/>
  <c r="O4157" i="6" s="1"/>
  <c r="P4157" i="6" s="1"/>
  <c r="N4157" i="6" s="1"/>
  <c r="O4158" i="6" s="1"/>
  <c r="P4158" i="6" s="1"/>
  <c r="N4158" i="6" s="1"/>
  <c r="O4159" i="6" s="1"/>
  <c r="P4159" i="6" s="1"/>
  <c r="N4159" i="6" s="1"/>
  <c r="O4160" i="6" s="1"/>
  <c r="P4160" i="6" s="1"/>
  <c r="N4160" i="6" s="1"/>
  <c r="O4161" i="6" s="1"/>
  <c r="P4161" i="6" s="1"/>
  <c r="N4161" i="6" s="1"/>
  <c r="O4162" i="6" s="1"/>
  <c r="P4162" i="6" s="1"/>
  <c r="N4162" i="6" s="1"/>
  <c r="O4163" i="6" s="1"/>
  <c r="P4163" i="6" s="1"/>
  <c r="N4163" i="6" s="1"/>
  <c r="O4164" i="6" s="1"/>
  <c r="P4164" i="6" s="1"/>
  <c r="N4164" i="6" s="1"/>
  <c r="O4165" i="6" s="1"/>
  <c r="P4165" i="6" s="1"/>
  <c r="N4165" i="6" s="1"/>
  <c r="O4166" i="6" s="1"/>
  <c r="P4166" i="6" s="1"/>
  <c r="N4166" i="6" s="1"/>
  <c r="O4167" i="6" s="1"/>
  <c r="P4167" i="6" s="1"/>
  <c r="N4167" i="6" s="1"/>
  <c r="O4168" i="6" s="1"/>
  <c r="P4168" i="6" s="1"/>
  <c r="N4168" i="6" s="1"/>
  <c r="O4169" i="6" s="1"/>
  <c r="P4169" i="6" s="1"/>
  <c r="N4169" i="6" s="1"/>
  <c r="O4170" i="6" s="1"/>
  <c r="P4170" i="6" s="1"/>
  <c r="N4170" i="6" s="1"/>
  <c r="O4171" i="6" s="1"/>
  <c r="P4171" i="6" s="1"/>
  <c r="N4171" i="6" s="1"/>
  <c r="O4172" i="6" s="1"/>
  <c r="P4172" i="6" s="1"/>
  <c r="N4172" i="6" s="1"/>
  <c r="O4173" i="6" s="1"/>
  <c r="P4173" i="6" s="1"/>
  <c r="N4173" i="6" s="1"/>
  <c r="O4174" i="6" s="1"/>
  <c r="P4174" i="6" s="1"/>
  <c r="N4174" i="6" s="1"/>
  <c r="O4175" i="6" s="1"/>
  <c r="AG25" i="6" l="1"/>
  <c r="AE25" i="6"/>
  <c r="AG26" i="6"/>
  <c r="AE26" i="6"/>
  <c r="M3926" i="6"/>
  <c r="L3926" i="6" s="1"/>
  <c r="J3926" i="6" s="1"/>
  <c r="K3927" i="6" s="1"/>
  <c r="AG92" i="6"/>
  <c r="AG36" i="6"/>
  <c r="AE95" i="6"/>
  <c r="AG56" i="6"/>
  <c r="AE64" i="6"/>
  <c r="AG78" i="6"/>
  <c r="AG94" i="6"/>
  <c r="AE35" i="6"/>
  <c r="AG91" i="6"/>
  <c r="AG43" i="6"/>
  <c r="AG58" i="6"/>
  <c r="AG59" i="6"/>
  <c r="AE33" i="6"/>
  <c r="AG68" i="6"/>
  <c r="AG63" i="6"/>
  <c r="AE51" i="6"/>
  <c r="AG27" i="6"/>
  <c r="AE81" i="6"/>
  <c r="AE93" i="6"/>
  <c r="AG84" i="6"/>
  <c r="AG31" i="6"/>
  <c r="AE76" i="6"/>
  <c r="AE38" i="6"/>
  <c r="AE78" i="6"/>
  <c r="AG42" i="6"/>
  <c r="AG83" i="6"/>
  <c r="AE42" i="6"/>
  <c r="AG41" i="6"/>
  <c r="AE92" i="6"/>
  <c r="AE29" i="6"/>
  <c r="AG46" i="6"/>
  <c r="AE69" i="6"/>
  <c r="AE61" i="6"/>
  <c r="AG65" i="6"/>
  <c r="AG86" i="6"/>
  <c r="AG67" i="6"/>
  <c r="AG101" i="6"/>
  <c r="AG90" i="6"/>
  <c r="AG38" i="6"/>
  <c r="AE97" i="6"/>
  <c r="AE91" i="6"/>
  <c r="AE27" i="6"/>
  <c r="AE49" i="6"/>
  <c r="AE88" i="6"/>
  <c r="AE41" i="6"/>
  <c r="AG74" i="6"/>
  <c r="AG89" i="6"/>
  <c r="AG73" i="6"/>
  <c r="AG37" i="6"/>
  <c r="AG81" i="6"/>
  <c r="AG96" i="6"/>
  <c r="AG87" i="6"/>
  <c r="AG75" i="6"/>
  <c r="AG85" i="6"/>
  <c r="AE48" i="6"/>
  <c r="AE70" i="6"/>
  <c r="AE37" i="6"/>
  <c r="AE63" i="6"/>
  <c r="AE100" i="6"/>
  <c r="AE89" i="6"/>
  <c r="AG30" i="6"/>
  <c r="AG93" i="6"/>
  <c r="AE43" i="6"/>
  <c r="AE30" i="6"/>
  <c r="AE71" i="6"/>
  <c r="AE45" i="6"/>
  <c r="AE66" i="6"/>
  <c r="AG69" i="6"/>
  <c r="AG33" i="6"/>
  <c r="AG53" i="6"/>
  <c r="AG76" i="6"/>
  <c r="AG47" i="6"/>
  <c r="AG34" i="6"/>
  <c r="AE77" i="6"/>
  <c r="AG71" i="6"/>
  <c r="AE102" i="6"/>
  <c r="AE36" i="6"/>
  <c r="AG77" i="6"/>
  <c r="AE40" i="6"/>
  <c r="AE60" i="6"/>
  <c r="AE39" i="6"/>
  <c r="AG55" i="6"/>
  <c r="AG60" i="6"/>
  <c r="AG40" i="6"/>
  <c r="AG62" i="6"/>
  <c r="AE34" i="6"/>
  <c r="AG80" i="6"/>
  <c r="AE31" i="6"/>
  <c r="AG79" i="6"/>
  <c r="AG49" i="6"/>
  <c r="AG29" i="6"/>
  <c r="AE46" i="6"/>
  <c r="AE32" i="6"/>
  <c r="AE94" i="6"/>
  <c r="AE68" i="6"/>
  <c r="AG51" i="6"/>
  <c r="AG88" i="6"/>
  <c r="AE50" i="6"/>
  <c r="AE86" i="6"/>
  <c r="AE47" i="6"/>
  <c r="AE57" i="6"/>
  <c r="AG54" i="6"/>
  <c r="AE54" i="6"/>
  <c r="AE52" i="6"/>
  <c r="AE98" i="6"/>
  <c r="AE103" i="6"/>
  <c r="AG52" i="6"/>
  <c r="AG32" i="6"/>
  <c r="AE99" i="6"/>
  <c r="AG97" i="6"/>
  <c r="AE104" i="6"/>
  <c r="AG100" i="6"/>
  <c r="AG64" i="6"/>
  <c r="AG105" i="6"/>
  <c r="AG82" i="6"/>
  <c r="AG99" i="6"/>
  <c r="AG72" i="6"/>
  <c r="AG102" i="6"/>
  <c r="AE67" i="6"/>
  <c r="AE56" i="6"/>
  <c r="AG57" i="6"/>
  <c r="AE62" i="6"/>
  <c r="AG103" i="6"/>
  <c r="AG45" i="6"/>
  <c r="AE28" i="6"/>
  <c r="AE73" i="6"/>
  <c r="AG48" i="6"/>
  <c r="AE80" i="6"/>
  <c r="AE59" i="6"/>
  <c r="AE82" i="6"/>
  <c r="AG104" i="6"/>
  <c r="AE105" i="6"/>
  <c r="AE79" i="6"/>
  <c r="AG44" i="6"/>
  <c r="AE87" i="6"/>
  <c r="AE53" i="6"/>
  <c r="AG95" i="6"/>
  <c r="AE74" i="6"/>
  <c r="AE58" i="6"/>
  <c r="AE85" i="6"/>
  <c r="AE90" i="6"/>
  <c r="AG98" i="6"/>
  <c r="AG39" i="6"/>
  <c r="AE55" i="6"/>
  <c r="AE96" i="6"/>
  <c r="AE101" i="6"/>
  <c r="AE72" i="6"/>
  <c r="AE65" i="6"/>
  <c r="AE84" i="6"/>
  <c r="AE83" i="6"/>
  <c r="AG50" i="6"/>
  <c r="AG35" i="6"/>
  <c r="AG61" i="6"/>
  <c r="AE75" i="6"/>
  <c r="AG66" i="6"/>
  <c r="AG70" i="6"/>
  <c r="AG28" i="6"/>
  <c r="AE44" i="6"/>
  <c r="P4175" i="6"/>
  <c r="AH24" i="6" l="1"/>
  <c r="AI24" i="6" s="1"/>
  <c r="AJ24" i="6" s="1"/>
  <c r="AF24" i="6"/>
  <c r="AH25" i="6"/>
  <c r="AI25" i="6" s="1"/>
  <c r="AF25" i="6"/>
  <c r="AH88" i="6"/>
  <c r="AI88" i="6" s="1"/>
  <c r="AH99" i="6"/>
  <c r="AI99" i="6" s="1"/>
  <c r="AH82" i="6"/>
  <c r="AI82" i="6" s="1"/>
  <c r="AH105" i="6"/>
  <c r="AI105" i="6" s="1"/>
  <c r="AH65" i="6"/>
  <c r="AI65" i="6" s="1"/>
  <c r="AH35" i="6"/>
  <c r="AI35" i="6" s="1"/>
  <c r="AH87" i="6"/>
  <c r="AI87" i="6" s="1"/>
  <c r="AH104" i="6"/>
  <c r="AI104" i="6" s="1"/>
  <c r="AH96" i="6"/>
  <c r="AI96" i="6" s="1"/>
  <c r="AH97" i="6"/>
  <c r="AI97" i="6" s="1"/>
  <c r="AH43" i="6"/>
  <c r="AI43" i="6" s="1"/>
  <c r="AH33" i="6"/>
  <c r="AI33" i="6" s="1"/>
  <c r="AH32" i="6"/>
  <c r="AI32" i="6" s="1"/>
  <c r="AH80" i="6"/>
  <c r="AI80" i="6" s="1"/>
  <c r="AH78" i="6"/>
  <c r="AI78" i="6" s="1"/>
  <c r="AH40" i="6"/>
  <c r="AI40" i="6" s="1"/>
  <c r="AH103" i="6"/>
  <c r="AI103" i="6" s="1"/>
  <c r="AH60" i="6"/>
  <c r="AI60" i="6" s="1"/>
  <c r="AH102" i="6"/>
  <c r="AI102" i="6" s="1"/>
  <c r="AH95" i="6"/>
  <c r="AI95" i="6" s="1"/>
  <c r="AH70" i="6"/>
  <c r="AI70" i="6" s="1"/>
  <c r="AH67" i="6"/>
  <c r="AI67" i="6" s="1"/>
  <c r="AH86" i="6"/>
  <c r="AI86" i="6" s="1"/>
  <c r="AH61" i="6"/>
  <c r="AI61" i="6" s="1"/>
  <c r="AH75" i="6"/>
  <c r="AI75" i="6" s="1"/>
  <c r="AH29" i="6"/>
  <c r="AI29" i="6" s="1"/>
  <c r="AH58" i="6"/>
  <c r="AI58" i="6" s="1"/>
  <c r="AH49" i="6"/>
  <c r="AI49" i="6" s="1"/>
  <c r="AH79" i="6"/>
  <c r="AI79" i="6" s="1"/>
  <c r="AH41" i="6"/>
  <c r="AI41" i="6" s="1"/>
  <c r="AH89" i="6"/>
  <c r="AI89" i="6" s="1"/>
  <c r="AH83" i="6"/>
  <c r="AI83" i="6" s="1"/>
  <c r="AH42" i="6"/>
  <c r="AI42" i="6" s="1"/>
  <c r="AH39" i="6"/>
  <c r="AI39" i="6" s="1"/>
  <c r="AH90" i="6"/>
  <c r="AI90" i="6" s="1"/>
  <c r="AH72" i="6"/>
  <c r="AI72" i="6" s="1"/>
  <c r="AH27" i="6"/>
  <c r="AI27" i="6" s="1"/>
  <c r="AH71" i="6"/>
  <c r="AI71" i="6" s="1"/>
  <c r="AH44" i="6"/>
  <c r="AI44" i="6" s="1"/>
  <c r="AH85" i="6"/>
  <c r="AI85" i="6" s="1"/>
  <c r="AH64" i="6"/>
  <c r="AI64" i="6" s="1"/>
  <c r="AH100" i="6"/>
  <c r="AI100" i="6" s="1"/>
  <c r="AH59" i="6"/>
  <c r="AI59" i="6" s="1"/>
  <c r="AH46" i="6"/>
  <c r="AI46" i="6" s="1"/>
  <c r="AH81" i="6"/>
  <c r="AI81" i="6" s="1"/>
  <c r="AH91" i="6"/>
  <c r="AI91" i="6" s="1"/>
  <c r="AH69" i="6"/>
  <c r="AI69" i="6" s="1"/>
  <c r="AH48" i="6"/>
  <c r="AI48" i="6" s="1"/>
  <c r="AH94" i="6"/>
  <c r="AI94" i="6" s="1"/>
  <c r="AH62" i="6"/>
  <c r="AI62" i="6" s="1"/>
  <c r="AH45" i="6"/>
  <c r="AI45" i="6" s="1"/>
  <c r="AH56" i="6"/>
  <c r="AI56" i="6" s="1"/>
  <c r="AH77" i="6"/>
  <c r="AI77" i="6" s="1"/>
  <c r="AH28" i="6"/>
  <c r="AI28" i="6" s="1"/>
  <c r="AH101" i="6"/>
  <c r="AI101" i="6" s="1"/>
  <c r="AH51" i="6"/>
  <c r="AI51" i="6" s="1"/>
  <c r="AH66" i="6"/>
  <c r="AI66" i="6" s="1"/>
  <c r="AH63" i="6"/>
  <c r="AI63" i="6" s="1"/>
  <c r="AH68" i="6"/>
  <c r="AI68" i="6" s="1"/>
  <c r="AH34" i="6"/>
  <c r="AI34" i="6" s="1"/>
  <c r="AH47" i="6"/>
  <c r="AI47" i="6" s="1"/>
  <c r="AH50" i="6"/>
  <c r="AI50" i="6" s="1"/>
  <c r="AH76" i="6"/>
  <c r="AI76" i="6" s="1"/>
  <c r="AH53" i="6"/>
  <c r="AI53" i="6" s="1"/>
  <c r="AH37" i="6"/>
  <c r="AI37" i="6" s="1"/>
  <c r="AH73" i="6"/>
  <c r="AI73" i="6" s="1"/>
  <c r="AH52" i="6"/>
  <c r="AI52" i="6" s="1"/>
  <c r="AH74" i="6"/>
  <c r="AI74" i="6" s="1"/>
  <c r="M3927" i="6"/>
  <c r="AH98" i="6"/>
  <c r="AI98" i="6" s="1"/>
  <c r="AH54" i="6"/>
  <c r="AI54" i="6" s="1"/>
  <c r="AH55" i="6"/>
  <c r="AI55" i="6" s="1"/>
  <c r="AH93" i="6"/>
  <c r="AI93" i="6" s="1"/>
  <c r="AH36" i="6"/>
  <c r="AI36" i="6" s="1"/>
  <c r="AH57" i="6"/>
  <c r="AI57" i="6" s="1"/>
  <c r="AH30" i="6"/>
  <c r="AI30" i="6" s="1"/>
  <c r="AH31" i="6"/>
  <c r="AI31" i="6" s="1"/>
  <c r="AH92" i="6"/>
  <c r="AI92" i="6" s="1"/>
  <c r="N4175" i="6"/>
  <c r="AH26" i="6"/>
  <c r="AI26" i="6" s="1"/>
  <c r="AF85" i="6"/>
  <c r="AF40" i="6"/>
  <c r="AF91" i="6"/>
  <c r="AF45" i="6"/>
  <c r="AF59" i="6"/>
  <c r="AF83" i="6"/>
  <c r="AF57" i="6"/>
  <c r="AF64" i="6"/>
  <c r="AF88" i="6"/>
  <c r="AF55" i="6"/>
  <c r="AF105" i="6"/>
  <c r="AF99" i="6"/>
  <c r="AF37" i="6"/>
  <c r="AF73" i="6"/>
  <c r="AF31" i="6"/>
  <c r="AF66" i="6"/>
  <c r="AF28" i="6"/>
  <c r="AF50" i="6"/>
  <c r="AF33" i="6"/>
  <c r="AF79" i="6"/>
  <c r="AF43" i="6"/>
  <c r="AF103" i="6"/>
  <c r="AF80" i="6"/>
  <c r="AF53" i="6"/>
  <c r="AF35" i="6"/>
  <c r="AF63" i="6"/>
  <c r="AF49" i="6"/>
  <c r="AF76" i="6"/>
  <c r="AF92" i="6"/>
  <c r="AF77" i="6"/>
  <c r="AF61" i="6"/>
  <c r="AF74" i="6"/>
  <c r="AF97" i="6"/>
  <c r="AF54" i="6"/>
  <c r="AF90" i="6"/>
  <c r="AF87" i="6"/>
  <c r="AF94" i="6"/>
  <c r="AF89" i="6"/>
  <c r="AF82" i="6"/>
  <c r="AF39" i="6"/>
  <c r="AF62" i="6"/>
  <c r="AF46" i="6"/>
  <c r="AF38" i="6"/>
  <c r="AF32" i="6"/>
  <c r="AF34" i="6"/>
  <c r="AF71" i="6"/>
  <c r="AF104" i="6"/>
  <c r="AF86" i="6"/>
  <c r="AF27" i="6"/>
  <c r="AF26" i="6"/>
  <c r="AF47" i="6"/>
  <c r="AF75" i="6"/>
  <c r="AF29" i="6"/>
  <c r="AF65" i="6"/>
  <c r="AF72" i="6"/>
  <c r="AF68" i="6"/>
  <c r="AF96" i="6"/>
  <c r="AF48" i="6"/>
  <c r="AF52" i="6"/>
  <c r="AF84" i="6"/>
  <c r="AF36" i="6"/>
  <c r="AF100" i="6"/>
  <c r="AF70" i="6"/>
  <c r="AF93" i="6"/>
  <c r="AF69" i="6"/>
  <c r="AF81" i="6"/>
  <c r="AF30" i="6"/>
  <c r="AF102" i="6"/>
  <c r="AF58" i="6"/>
  <c r="AF95" i="6"/>
  <c r="AF42" i="6"/>
  <c r="AF78" i="6"/>
  <c r="AF60" i="6"/>
  <c r="AF56" i="6"/>
  <c r="AF67" i="6"/>
  <c r="AF44" i="6"/>
  <c r="AF41" i="6"/>
  <c r="AF101" i="6"/>
  <c r="AF98" i="6"/>
  <c r="AF51" i="6"/>
  <c r="AH84" i="6"/>
  <c r="AI84" i="6" s="1"/>
  <c r="AH38" i="6"/>
  <c r="AI38" i="6" s="1"/>
  <c r="AJ25" i="6" l="1"/>
  <c r="AJ26" i="6" s="1"/>
  <c r="AJ27" i="6" s="1"/>
  <c r="AJ28" i="6" s="1"/>
  <c r="AJ29" i="6" s="1"/>
  <c r="AJ30" i="6" s="1"/>
  <c r="AJ31" i="6" s="1"/>
  <c r="AJ32" i="6" s="1"/>
  <c r="AJ33" i="6" s="1"/>
  <c r="AJ34" i="6" s="1"/>
  <c r="AJ35" i="6" s="1"/>
  <c r="AJ36" i="6" s="1"/>
  <c r="AJ37" i="6" s="1"/>
  <c r="AJ38" i="6" s="1"/>
  <c r="AJ39" i="6" s="1"/>
  <c r="AJ40" i="6" s="1"/>
  <c r="AJ41" i="6" s="1"/>
  <c r="AJ42" i="6" s="1"/>
  <c r="AJ43" i="6" s="1"/>
  <c r="AJ44" i="6" s="1"/>
  <c r="AJ45" i="6" s="1"/>
  <c r="AJ46" i="6" s="1"/>
  <c r="AJ47" i="6" s="1"/>
  <c r="AJ48" i="6" s="1"/>
  <c r="AJ49" i="6" s="1"/>
  <c r="AJ50" i="6" s="1"/>
  <c r="AJ51" i="6" s="1"/>
  <c r="AJ52" i="6" s="1"/>
  <c r="AJ53" i="6" s="1"/>
  <c r="AJ54" i="6" s="1"/>
  <c r="AJ55" i="6" s="1"/>
  <c r="AJ56" i="6" s="1"/>
  <c r="AJ57" i="6" s="1"/>
  <c r="AJ58" i="6" s="1"/>
  <c r="AJ59" i="6" s="1"/>
  <c r="AJ60" i="6" s="1"/>
  <c r="AJ61" i="6" s="1"/>
  <c r="AJ62" i="6" s="1"/>
  <c r="AJ63" i="6" s="1"/>
  <c r="AJ64" i="6" s="1"/>
  <c r="AJ65" i="6" s="1"/>
  <c r="AJ66" i="6" s="1"/>
  <c r="AJ67" i="6" s="1"/>
  <c r="AJ68" i="6" s="1"/>
  <c r="AJ69" i="6" s="1"/>
  <c r="AJ70" i="6" s="1"/>
  <c r="AJ71" i="6" s="1"/>
  <c r="AJ72" i="6" s="1"/>
  <c r="AJ73" i="6" s="1"/>
  <c r="AJ74" i="6" s="1"/>
  <c r="AJ75" i="6" s="1"/>
  <c r="AJ76" i="6" s="1"/>
  <c r="AJ77" i="6" s="1"/>
  <c r="AJ78" i="6" s="1"/>
  <c r="AJ79" i="6" s="1"/>
  <c r="AJ80" i="6" s="1"/>
  <c r="AJ81" i="6" s="1"/>
  <c r="AJ82" i="6" s="1"/>
  <c r="AJ83" i="6" s="1"/>
  <c r="AJ84" i="6" s="1"/>
  <c r="AJ85" i="6" s="1"/>
  <c r="AJ86" i="6" s="1"/>
  <c r="AJ87" i="6" s="1"/>
  <c r="AJ88" i="6" s="1"/>
  <c r="AJ89" i="6" s="1"/>
  <c r="AJ90" i="6" s="1"/>
  <c r="AJ91" i="6" s="1"/>
  <c r="AJ92" i="6" s="1"/>
  <c r="AJ93" i="6" s="1"/>
  <c r="AJ94" i="6" s="1"/>
  <c r="AJ95" i="6" s="1"/>
  <c r="AJ96" i="6" s="1"/>
  <c r="AJ97" i="6" s="1"/>
  <c r="AJ98" i="6" s="1"/>
  <c r="AJ99" i="6" s="1"/>
  <c r="AJ100" i="6" s="1"/>
  <c r="AJ101" i="6" s="1"/>
  <c r="AJ102" i="6" s="1"/>
  <c r="AJ103" i="6" s="1"/>
  <c r="AJ104" i="6" s="1"/>
  <c r="AJ105" i="6" s="1"/>
  <c r="AJ4" i="6"/>
  <c r="AO4" i="6" s="1"/>
  <c r="L3927" i="6"/>
  <c r="J3927" i="6" s="1"/>
  <c r="K3928" i="6" s="1"/>
  <c r="L3928" i="6" s="1"/>
  <c r="J3928" i="6" s="1"/>
  <c r="K3929" i="6" s="1"/>
  <c r="L3929" i="6" s="1"/>
  <c r="J3929" i="6" s="1"/>
  <c r="K3930" i="6" s="1"/>
  <c r="L3930" i="6" s="1"/>
  <c r="J3930" i="6" s="1"/>
  <c r="K3931" i="6" s="1"/>
  <c r="L3931" i="6" s="1"/>
  <c r="J3931" i="6" s="1"/>
  <c r="K3932" i="6" s="1"/>
  <c r="L3932" i="6" s="1"/>
  <c r="J3932" i="6" s="1"/>
  <c r="K3933" i="6" s="1"/>
  <c r="L3933" i="6" s="1"/>
  <c r="J3933" i="6" s="1"/>
  <c r="K3934" i="6" s="1"/>
  <c r="L3934" i="6" s="1"/>
  <c r="J3934" i="6" s="1"/>
  <c r="K3935" i="6" s="1"/>
  <c r="L3935" i="6" s="1"/>
  <c r="J3935" i="6" s="1"/>
  <c r="K3936" i="6" s="1"/>
  <c r="L3936" i="6" s="1"/>
  <c r="J3936" i="6" s="1"/>
  <c r="K3937" i="6" s="1"/>
  <c r="L3937" i="6" s="1"/>
  <c r="J3937" i="6" s="1"/>
  <c r="K3938" i="6" s="1"/>
  <c r="L3938" i="6" s="1"/>
  <c r="J3938" i="6" s="1"/>
  <c r="K3939" i="6" s="1"/>
  <c r="L3939" i="6" s="1"/>
  <c r="J3939" i="6" s="1"/>
  <c r="K3940" i="6" s="1"/>
  <c r="L3940" i="6" s="1"/>
  <c r="J3940" i="6" s="1"/>
  <c r="K3941" i="6" s="1"/>
  <c r="L3941" i="6" s="1"/>
  <c r="J3941" i="6" s="1"/>
  <c r="K3942" i="6" s="1"/>
  <c r="L3942" i="6" s="1"/>
  <c r="J3942" i="6" s="1"/>
  <c r="K3943" i="6" s="1"/>
  <c r="L3943" i="6" s="1"/>
  <c r="J3943" i="6" s="1"/>
  <c r="K3944" i="6" s="1"/>
  <c r="L3944" i="6" s="1"/>
  <c r="J3944" i="6" s="1"/>
  <c r="K3945" i="6" s="1"/>
  <c r="L3945" i="6" s="1"/>
  <c r="J3945" i="6" s="1"/>
  <c r="K3946" i="6" s="1"/>
  <c r="L3946" i="6" s="1"/>
  <c r="J3946" i="6" s="1"/>
  <c r="K3947" i="6" s="1"/>
  <c r="L3947" i="6" s="1"/>
  <c r="J3947" i="6" s="1"/>
  <c r="K3948" i="6" s="1"/>
  <c r="L3948" i="6" s="1"/>
  <c r="J3948" i="6" s="1"/>
  <c r="K3949" i="6" s="1"/>
  <c r="L3949" i="6" s="1"/>
  <c r="J3949" i="6" s="1"/>
  <c r="K3950" i="6" s="1"/>
  <c r="L3950" i="6" s="1"/>
  <c r="J3950" i="6" s="1"/>
  <c r="K3951" i="6" s="1"/>
  <c r="L3951" i="6" s="1"/>
  <c r="J3951" i="6" s="1"/>
  <c r="K3952" i="6" s="1"/>
  <c r="L3952" i="6" s="1"/>
  <c r="J3952" i="6" s="1"/>
  <c r="K3953" i="6" s="1"/>
  <c r="L3953" i="6" s="1"/>
  <c r="J3953" i="6" s="1"/>
  <c r="K3954" i="6" s="1"/>
  <c r="L3954" i="6" s="1"/>
  <c r="J3954" i="6" s="1"/>
  <c r="K3955" i="6" s="1"/>
  <c r="L3955" i="6" s="1"/>
  <c r="J3955" i="6" s="1"/>
  <c r="K3956" i="6" s="1"/>
  <c r="L3956" i="6" s="1"/>
  <c r="J3956" i="6" s="1"/>
  <c r="K3957" i="6" s="1"/>
  <c r="L3957" i="6" s="1"/>
  <c r="J3957" i="6" s="1"/>
  <c r="K3958" i="6" s="1"/>
  <c r="L3958" i="6" s="1"/>
  <c r="J3958" i="6" s="1"/>
  <c r="K3959" i="6" s="1"/>
  <c r="L3959" i="6" s="1"/>
  <c r="J3959" i="6" s="1"/>
  <c r="K3960" i="6" s="1"/>
  <c r="L3960" i="6" s="1"/>
  <c r="J3960" i="6" s="1"/>
  <c r="K3961" i="6" s="1"/>
  <c r="L3961" i="6" s="1"/>
  <c r="J3961" i="6" s="1"/>
  <c r="K3962" i="6" s="1"/>
  <c r="L3962" i="6" s="1"/>
  <c r="J3962" i="6" s="1"/>
  <c r="K3963" i="6" s="1"/>
  <c r="L3963" i="6" s="1"/>
  <c r="J3963" i="6" s="1"/>
  <c r="K3964" i="6" s="1"/>
  <c r="L3964" i="6" s="1"/>
  <c r="J3964" i="6" s="1"/>
  <c r="K3965" i="6" s="1"/>
  <c r="L3965" i="6" s="1"/>
  <c r="J3965" i="6" s="1"/>
  <c r="K3966" i="6" s="1"/>
  <c r="L3966" i="6" s="1"/>
  <c r="J3966" i="6" s="1"/>
  <c r="K3967" i="6" s="1"/>
  <c r="L3967" i="6" s="1"/>
  <c r="J3967" i="6" s="1"/>
  <c r="K3968" i="6" s="1"/>
  <c r="L3968" i="6" s="1"/>
  <c r="J3968" i="6" s="1"/>
  <c r="K3969" i="6" s="1"/>
  <c r="L3969" i="6" s="1"/>
  <c r="J3969" i="6" s="1"/>
  <c r="K3970" i="6" s="1"/>
  <c r="L3970" i="6" s="1"/>
  <c r="J3970" i="6" s="1"/>
  <c r="K3971" i="6" s="1"/>
  <c r="L3971" i="6" s="1"/>
  <c r="J3971" i="6" s="1"/>
  <c r="K3972" i="6" s="1"/>
  <c r="L3972" i="6" s="1"/>
  <c r="J3972" i="6" s="1"/>
  <c r="K3973" i="6" s="1"/>
  <c r="L3973" i="6" s="1"/>
  <c r="J3973" i="6" s="1"/>
  <c r="K3974" i="6" s="1"/>
  <c r="L3974" i="6" s="1"/>
  <c r="J3974" i="6" s="1"/>
  <c r="K3975" i="6" s="1"/>
  <c r="L3975" i="6" s="1"/>
  <c r="J3975" i="6" s="1"/>
  <c r="K3976" i="6" s="1"/>
  <c r="L3976" i="6" s="1"/>
  <c r="J3976" i="6" s="1"/>
  <c r="K3977" i="6" s="1"/>
  <c r="L3977" i="6" s="1"/>
  <c r="J3977" i="6" s="1"/>
  <c r="K3978" i="6" s="1"/>
  <c r="L3978" i="6" s="1"/>
  <c r="J3978" i="6" s="1"/>
  <c r="K3979" i="6" s="1"/>
  <c r="L3979" i="6" s="1"/>
  <c r="J3979" i="6" s="1"/>
  <c r="K3980" i="6" s="1"/>
  <c r="L3980" i="6" s="1"/>
  <c r="J3980" i="6" s="1"/>
  <c r="K3981" i="6" s="1"/>
  <c r="L3981" i="6" s="1"/>
  <c r="J3981" i="6" s="1"/>
  <c r="K3982" i="6" s="1"/>
  <c r="L3982" i="6" s="1"/>
  <c r="J3982" i="6" s="1"/>
  <c r="K3983" i="6" s="1"/>
  <c r="L3983" i="6" s="1"/>
  <c r="J3983" i="6" s="1"/>
  <c r="K3984" i="6" s="1"/>
  <c r="L3984" i="6" s="1"/>
  <c r="J3984" i="6" s="1"/>
  <c r="K3985" i="6" s="1"/>
  <c r="L3985" i="6" s="1"/>
  <c r="J3985" i="6" s="1"/>
  <c r="K3986" i="6" s="1"/>
  <c r="L3986" i="6" s="1"/>
  <c r="J3986" i="6" s="1"/>
  <c r="K3987" i="6" s="1"/>
  <c r="L3987" i="6" s="1"/>
  <c r="J3987" i="6" s="1"/>
  <c r="K3988" i="6" s="1"/>
  <c r="L3988" i="6" s="1"/>
  <c r="J3988" i="6" s="1"/>
  <c r="K3989" i="6" s="1"/>
  <c r="L3989" i="6" s="1"/>
  <c r="J3989" i="6" s="1"/>
  <c r="K3990" i="6" s="1"/>
  <c r="L3990" i="6" s="1"/>
  <c r="J3990" i="6" s="1"/>
  <c r="K3991" i="6" s="1"/>
  <c r="L3991" i="6" s="1"/>
  <c r="J3991" i="6" s="1"/>
  <c r="K3992" i="6" s="1"/>
  <c r="L3992" i="6" s="1"/>
  <c r="J3992" i="6" s="1"/>
  <c r="K3993" i="6" s="1"/>
  <c r="L3993" i="6" s="1"/>
  <c r="J3993" i="6" s="1"/>
  <c r="K3994" i="6" s="1"/>
  <c r="L3994" i="6" s="1"/>
  <c r="J3994" i="6" s="1"/>
  <c r="K3995" i="6" s="1"/>
  <c r="L3995" i="6" s="1"/>
  <c r="J3995" i="6" s="1"/>
  <c r="K3996" i="6" s="1"/>
  <c r="L3996" i="6" s="1"/>
  <c r="J3996" i="6" s="1"/>
  <c r="K3997" i="6" s="1"/>
  <c r="L3997" i="6" s="1"/>
  <c r="J3997" i="6" s="1"/>
  <c r="K3998" i="6" s="1"/>
  <c r="L3998" i="6" s="1"/>
  <c r="J3998" i="6" s="1"/>
  <c r="K3999" i="6" s="1"/>
  <c r="L3999" i="6" s="1"/>
  <c r="J3999" i="6" s="1"/>
  <c r="K4000" i="6" s="1"/>
  <c r="L4000" i="6" s="1"/>
  <c r="J4000" i="6" s="1"/>
  <c r="K4001" i="6" s="1"/>
  <c r="L4001" i="6" s="1"/>
  <c r="J4001" i="6" s="1"/>
  <c r="K4002" i="6" s="1"/>
  <c r="L4002" i="6" s="1"/>
  <c r="J4002" i="6" s="1"/>
  <c r="K4003" i="6" s="1"/>
  <c r="L4003" i="6" s="1"/>
  <c r="J4003" i="6" s="1"/>
  <c r="K4004" i="6" s="1"/>
  <c r="L4004" i="6" s="1"/>
  <c r="J4004" i="6" s="1"/>
  <c r="K4005" i="6" s="1"/>
  <c r="L4005" i="6" s="1"/>
  <c r="J4005" i="6" s="1"/>
  <c r="K4006" i="6" s="1"/>
  <c r="L4006" i="6" s="1"/>
  <c r="J4006" i="6" s="1"/>
  <c r="K4007" i="6" s="1"/>
  <c r="L4007" i="6" s="1"/>
  <c r="J4007" i="6" s="1"/>
  <c r="K4008" i="6" s="1"/>
  <c r="L4008" i="6" s="1"/>
  <c r="J4008" i="6" s="1"/>
  <c r="K4009" i="6" s="1"/>
  <c r="L4009" i="6" s="1"/>
  <c r="J4009" i="6" s="1"/>
  <c r="K4010" i="6" s="1"/>
  <c r="L4010" i="6" s="1"/>
  <c r="J4010" i="6" s="1"/>
  <c r="K4011" i="6" s="1"/>
  <c r="L4011" i="6" s="1"/>
  <c r="J4011" i="6" s="1"/>
  <c r="K4012" i="6" s="1"/>
  <c r="L4012" i="6" s="1"/>
  <c r="J4012" i="6" s="1"/>
  <c r="K4013" i="6" s="1"/>
  <c r="L4013" i="6" s="1"/>
  <c r="J4013" i="6" s="1"/>
  <c r="K4014" i="6" s="1"/>
  <c r="L4014" i="6" s="1"/>
  <c r="J4014" i="6" s="1"/>
  <c r="K4015" i="6" s="1"/>
  <c r="L4015" i="6" s="1"/>
  <c r="J4015" i="6" s="1"/>
  <c r="K4016" i="6" s="1"/>
  <c r="L4016" i="6" s="1"/>
  <c r="J4016" i="6" s="1"/>
  <c r="K4017" i="6" s="1"/>
  <c r="L4017" i="6" s="1"/>
  <c r="J4017" i="6" s="1"/>
  <c r="K4018" i="6" s="1"/>
  <c r="L4018" i="6" s="1"/>
  <c r="J4018" i="6" s="1"/>
  <c r="K4019" i="6" s="1"/>
  <c r="L4019" i="6" s="1"/>
  <c r="J4019" i="6" s="1"/>
  <c r="K4020" i="6" s="1"/>
  <c r="L4020" i="6" s="1"/>
  <c r="J4020" i="6" s="1"/>
  <c r="K4021" i="6" s="1"/>
  <c r="L4021" i="6" s="1"/>
  <c r="J4021" i="6" s="1"/>
  <c r="K4022" i="6" s="1"/>
  <c r="L4022" i="6" s="1"/>
  <c r="J4022" i="6" s="1"/>
  <c r="K4023" i="6" s="1"/>
  <c r="L4023" i="6" s="1"/>
  <c r="J4023" i="6" s="1"/>
  <c r="K4024" i="6" s="1"/>
  <c r="L4024" i="6" s="1"/>
  <c r="J4024" i="6" s="1"/>
  <c r="K4025" i="6" s="1"/>
  <c r="L4025" i="6" s="1"/>
  <c r="J4025" i="6" s="1"/>
  <c r="K4026" i="6" s="1"/>
  <c r="L4026" i="6" s="1"/>
  <c r="J4026" i="6" s="1"/>
  <c r="K4027" i="6" s="1"/>
  <c r="L4027" i="6" s="1"/>
  <c r="J4027" i="6" s="1"/>
  <c r="K4028" i="6" s="1"/>
  <c r="L4028" i="6" s="1"/>
  <c r="J4028" i="6" s="1"/>
  <c r="K4029" i="6" s="1"/>
  <c r="L4029" i="6" s="1"/>
  <c r="J4029" i="6" s="1"/>
  <c r="K4030" i="6" s="1"/>
  <c r="L4030" i="6" s="1"/>
  <c r="J4030" i="6" s="1"/>
  <c r="K4031" i="6" s="1"/>
  <c r="L4031" i="6" s="1"/>
  <c r="J4031" i="6" s="1"/>
  <c r="K4032" i="6" s="1"/>
  <c r="L4032" i="6" s="1"/>
  <c r="J4032" i="6" s="1"/>
  <c r="K4033" i="6" s="1"/>
  <c r="L4033" i="6" s="1"/>
  <c r="J4033" i="6" s="1"/>
  <c r="K4034" i="6" s="1"/>
  <c r="L4034" i="6" s="1"/>
  <c r="J4034" i="6" s="1"/>
  <c r="K4035" i="6" s="1"/>
  <c r="L4035" i="6" s="1"/>
  <c r="J4035" i="6" s="1"/>
  <c r="K4036" i="6" s="1"/>
  <c r="L4036" i="6" s="1"/>
  <c r="J4036" i="6" s="1"/>
  <c r="K4037" i="6" s="1"/>
  <c r="L4037" i="6" s="1"/>
  <c r="J4037" i="6" s="1"/>
  <c r="K4038" i="6" s="1"/>
  <c r="L4038" i="6" s="1"/>
  <c r="J4038" i="6" s="1"/>
  <c r="K4039" i="6" s="1"/>
  <c r="L4039" i="6" s="1"/>
  <c r="J4039" i="6" s="1"/>
  <c r="K4040" i="6" s="1"/>
  <c r="L4040" i="6" s="1"/>
  <c r="J4040" i="6" s="1"/>
  <c r="K4041" i="6" s="1"/>
  <c r="L4041" i="6" s="1"/>
  <c r="J4041" i="6" s="1"/>
  <c r="K4042" i="6" s="1"/>
  <c r="L4042" i="6" s="1"/>
  <c r="J4042" i="6" s="1"/>
  <c r="K4043" i="6" s="1"/>
  <c r="L4043" i="6" s="1"/>
  <c r="J4043" i="6" s="1"/>
  <c r="K4044" i="6" s="1"/>
  <c r="L4044" i="6" s="1"/>
  <c r="J4044" i="6" s="1"/>
  <c r="K4045" i="6" s="1"/>
  <c r="L4045" i="6" s="1"/>
  <c r="J4045" i="6" s="1"/>
  <c r="K4046" i="6" s="1"/>
  <c r="L4046" i="6" s="1"/>
  <c r="J4046" i="6" s="1"/>
  <c r="K4047" i="6" s="1"/>
  <c r="L4047" i="6" s="1"/>
  <c r="J4047" i="6" s="1"/>
  <c r="K4048" i="6" s="1"/>
  <c r="L4048" i="6" s="1"/>
  <c r="J4048" i="6" s="1"/>
  <c r="K4049" i="6" s="1"/>
  <c r="L4049" i="6" s="1"/>
  <c r="J4049" i="6" s="1"/>
  <c r="K4050" i="6" s="1"/>
  <c r="L4050" i="6" s="1"/>
  <c r="J4050" i="6" s="1"/>
  <c r="K4051" i="6" s="1"/>
  <c r="L4051" i="6" s="1"/>
  <c r="J4051" i="6" s="1"/>
  <c r="K4052" i="6" s="1"/>
  <c r="L4052" i="6" s="1"/>
  <c r="J4052" i="6" s="1"/>
  <c r="K4053" i="6" s="1"/>
  <c r="L4053" i="6" s="1"/>
  <c r="J4053" i="6" s="1"/>
  <c r="K4054" i="6" s="1"/>
  <c r="L4054" i="6" s="1"/>
  <c r="J4054" i="6" s="1"/>
  <c r="K4055" i="6" s="1"/>
  <c r="L4055" i="6" s="1"/>
  <c r="J4055" i="6" s="1"/>
  <c r="K4056" i="6" s="1"/>
  <c r="L4056" i="6" s="1"/>
  <c r="J4056" i="6" s="1"/>
  <c r="K4057" i="6" s="1"/>
  <c r="L4057" i="6" l="1"/>
  <c r="J4057" i="6" s="1"/>
  <c r="K4058" i="6" s="1"/>
  <c r="L4058" i="6" l="1"/>
  <c r="J4058" i="6" s="1"/>
  <c r="K4059" i="6" s="1"/>
  <c r="L4059" i="6" l="1"/>
  <c r="J4059" i="6" s="1"/>
  <c r="K4060" i="6" s="1"/>
  <c r="L4060" i="6" l="1"/>
  <c r="J4060" i="6" s="1"/>
  <c r="K4061" i="6" s="1"/>
  <c r="L4061" i="6" s="1"/>
  <c r="J4061" i="6" s="1"/>
  <c r="K4062" i="6" s="1"/>
  <c r="L4062" i="6" s="1"/>
  <c r="J4062" i="6" s="1"/>
  <c r="K4063" i="6" s="1"/>
  <c r="L4063" i="6" s="1"/>
  <c r="J4063" i="6" s="1"/>
  <c r="K4064" i="6" s="1"/>
  <c r="L4064" i="6" s="1"/>
  <c r="J4064" i="6" s="1"/>
  <c r="K4065" i="6" s="1"/>
  <c r="L4065" i="6" s="1"/>
  <c r="J4065" i="6" s="1"/>
  <c r="K4066" i="6" s="1"/>
  <c r="L4066" i="6" s="1"/>
  <c r="J4066" i="6" s="1"/>
  <c r="K4067" i="6" s="1"/>
  <c r="L4067" i="6" s="1"/>
  <c r="J4067" i="6" s="1"/>
  <c r="K4068" i="6" s="1"/>
  <c r="L4068" i="6" s="1"/>
  <c r="J4068" i="6" s="1"/>
  <c r="K4069" i="6" s="1"/>
  <c r="L4069" i="6" s="1"/>
  <c r="J4069" i="6" s="1"/>
  <c r="K4070" i="6" s="1"/>
  <c r="L4070" i="6" s="1"/>
  <c r="J4070" i="6" s="1"/>
  <c r="K4071" i="6" s="1"/>
  <c r="L4071" i="6" s="1"/>
  <c r="J4071" i="6" s="1"/>
  <c r="K4072" i="6" s="1"/>
  <c r="L4072" i="6" s="1"/>
  <c r="J4072" i="6" s="1"/>
  <c r="K4073" i="6" s="1"/>
  <c r="L4073" i="6" s="1"/>
  <c r="J4073" i="6" s="1"/>
  <c r="K4074" i="6" s="1"/>
  <c r="L4074" i="6" s="1"/>
  <c r="J4074" i="6" s="1"/>
  <c r="K4075" i="6" s="1"/>
  <c r="L4075" i="6" s="1"/>
  <c r="J4075" i="6" s="1"/>
  <c r="K4076" i="6" s="1"/>
  <c r="L4076" i="6" s="1"/>
  <c r="J4076" i="6" s="1"/>
  <c r="K4077" i="6" s="1"/>
  <c r="L4077" i="6" s="1"/>
  <c r="J4077" i="6" s="1"/>
  <c r="K4078" i="6" s="1"/>
  <c r="L4078" i="6" s="1"/>
  <c r="J4078" i="6" s="1"/>
  <c r="K4079" i="6" s="1"/>
  <c r="L4079" i="6" s="1"/>
  <c r="J4079" i="6" s="1"/>
  <c r="K4080" i="6" s="1"/>
  <c r="L4080" i="6" s="1"/>
  <c r="J4080" i="6" s="1"/>
  <c r="K4081" i="6" s="1"/>
  <c r="L4081" i="6" s="1"/>
  <c r="J4081" i="6" s="1"/>
  <c r="K4082" i="6" s="1"/>
  <c r="L4082" i="6" s="1"/>
  <c r="J4082" i="6" s="1"/>
  <c r="K4083" i="6" s="1"/>
  <c r="L4083" i="6" s="1"/>
  <c r="J4083" i="6" s="1"/>
  <c r="K4084" i="6" s="1"/>
  <c r="L4084" i="6" s="1"/>
  <c r="J4084" i="6" s="1"/>
  <c r="K4085" i="6" s="1"/>
  <c r="L4085" i="6" s="1"/>
  <c r="J4085" i="6" s="1"/>
  <c r="K4086" i="6" s="1"/>
  <c r="L4086" i="6" s="1"/>
  <c r="J4086" i="6" s="1"/>
  <c r="K4087" i="6" s="1"/>
  <c r="L4087" i="6" s="1"/>
  <c r="J4087" i="6" s="1"/>
  <c r="K4088" i="6" s="1"/>
  <c r="L4088" i="6" s="1"/>
  <c r="J4088" i="6" s="1"/>
  <c r="K4089" i="6" s="1"/>
  <c r="L4089" i="6" s="1"/>
  <c r="J4089" i="6" s="1"/>
  <c r="K4090" i="6" s="1"/>
  <c r="L4090" i="6" s="1"/>
  <c r="J4090" i="6" s="1"/>
  <c r="K4091" i="6" s="1"/>
  <c r="L4091" i="6" s="1"/>
  <c r="J4091" i="6" s="1"/>
  <c r="K4092" i="6" s="1"/>
  <c r="L4092" i="6" s="1"/>
  <c r="J4092" i="6" s="1"/>
  <c r="K4093" i="6" s="1"/>
  <c r="L4093" i="6" s="1"/>
  <c r="J4093" i="6" s="1"/>
  <c r="K4094" i="6" s="1"/>
  <c r="L4094" i="6" s="1"/>
  <c r="J4094" i="6" s="1"/>
  <c r="K4095" i="6" s="1"/>
  <c r="L4095" i="6" s="1"/>
  <c r="J4095" i="6" s="1"/>
  <c r="K4096" i="6" s="1"/>
  <c r="L4096" i="6" s="1"/>
  <c r="J4096" i="6" s="1"/>
  <c r="K4097" i="6" s="1"/>
  <c r="L4097" i="6" s="1"/>
  <c r="J4097" i="6" s="1"/>
  <c r="K4098" i="6" s="1"/>
  <c r="L4098" i="6" s="1"/>
  <c r="J4098" i="6" s="1"/>
  <c r="K4099" i="6" s="1"/>
  <c r="L4099" i="6" s="1"/>
  <c r="J4099" i="6" s="1"/>
  <c r="K4100" i="6" s="1"/>
  <c r="L4100" i="6" s="1"/>
  <c r="J4100" i="6" s="1"/>
  <c r="K4101" i="6" s="1"/>
  <c r="L4101" i="6" s="1"/>
  <c r="J4101" i="6" s="1"/>
  <c r="K4102" i="6" s="1"/>
  <c r="L4102" i="6" s="1"/>
  <c r="J4102" i="6" s="1"/>
  <c r="K4103" i="6" s="1"/>
  <c r="L4103" i="6" s="1"/>
  <c r="J4103" i="6" s="1"/>
  <c r="K4104" i="6" s="1"/>
  <c r="L4104" i="6" s="1"/>
  <c r="J4104" i="6" s="1"/>
  <c r="K4105" i="6" s="1"/>
  <c r="L4105" i="6" s="1"/>
  <c r="J4105" i="6" s="1"/>
  <c r="K4106" i="6" s="1"/>
  <c r="L4106" i="6" s="1"/>
  <c r="J4106" i="6" s="1"/>
  <c r="K4107" i="6" s="1"/>
  <c r="L4107" i="6" s="1"/>
  <c r="J4107" i="6" s="1"/>
  <c r="K4108" i="6" s="1"/>
  <c r="L4108" i="6" s="1"/>
  <c r="J4108" i="6" s="1"/>
  <c r="K4109" i="6" s="1"/>
  <c r="L4109" i="6" s="1"/>
  <c r="J4109" i="6" s="1"/>
  <c r="K4110" i="6" s="1"/>
  <c r="L4110" i="6" s="1"/>
  <c r="J4110" i="6" s="1"/>
  <c r="K4111" i="6" s="1"/>
  <c r="L4111" i="6" s="1"/>
  <c r="J4111" i="6" s="1"/>
  <c r="K4112" i="6" s="1"/>
  <c r="L4112" i="6" s="1"/>
  <c r="J4112" i="6" s="1"/>
  <c r="K4113" i="6" s="1"/>
  <c r="L4113" i="6" s="1"/>
  <c r="J4113" i="6" s="1"/>
  <c r="K4114" i="6" s="1"/>
  <c r="L4114" i="6" s="1"/>
  <c r="J4114" i="6" s="1"/>
  <c r="K4115" i="6" s="1"/>
  <c r="L4115" i="6" s="1"/>
  <c r="J4115" i="6" s="1"/>
  <c r="K4116" i="6" s="1"/>
  <c r="L4116" i="6" s="1"/>
  <c r="J4116" i="6" s="1"/>
  <c r="K4117" i="6" s="1"/>
  <c r="L4117" i="6" s="1"/>
  <c r="J4117" i="6" s="1"/>
  <c r="K4118" i="6" s="1"/>
  <c r="L4118" i="6" s="1"/>
  <c r="J4118" i="6" s="1"/>
  <c r="K4119" i="6" s="1"/>
  <c r="L4119" i="6" s="1"/>
  <c r="J4119" i="6" s="1"/>
  <c r="K4120" i="6" s="1"/>
  <c r="L4120" i="6" s="1"/>
  <c r="J4120" i="6" s="1"/>
  <c r="K4121" i="6" s="1"/>
  <c r="L4121" i="6" s="1"/>
  <c r="J4121" i="6" s="1"/>
  <c r="K4122" i="6" s="1"/>
  <c r="L4122" i="6" s="1"/>
  <c r="J4122" i="6" s="1"/>
  <c r="K4123" i="6" s="1"/>
  <c r="L4123" i="6" s="1"/>
  <c r="J4123" i="6" s="1"/>
  <c r="K4124" i="6" s="1"/>
  <c r="L4124" i="6" s="1"/>
  <c r="J4124" i="6" s="1"/>
  <c r="K4125" i="6" s="1"/>
  <c r="L4125" i="6" s="1"/>
  <c r="J4125" i="6" s="1"/>
  <c r="K4126" i="6" s="1"/>
  <c r="L4126" i="6" s="1"/>
  <c r="J4126" i="6" s="1"/>
  <c r="K4127" i="6" s="1"/>
  <c r="L4127" i="6" s="1"/>
  <c r="J4127" i="6" s="1"/>
  <c r="K4128" i="6" s="1"/>
  <c r="L4128" i="6" s="1"/>
  <c r="J4128" i="6" s="1"/>
  <c r="K4129" i="6" s="1"/>
  <c r="L4129" i="6" s="1"/>
  <c r="J4129" i="6" s="1"/>
  <c r="K4130" i="6" s="1"/>
  <c r="L4130" i="6" s="1"/>
  <c r="J4130" i="6" s="1"/>
  <c r="K4131" i="6" s="1"/>
  <c r="L4131" i="6" s="1"/>
  <c r="J4131" i="6" s="1"/>
  <c r="K4132" i="6" s="1"/>
  <c r="L4132" i="6" s="1"/>
  <c r="J4132" i="6" s="1"/>
  <c r="K4133" i="6" s="1"/>
  <c r="L4133" i="6" s="1"/>
  <c r="J4133" i="6" s="1"/>
  <c r="K4134" i="6" s="1"/>
  <c r="L4134" i="6" s="1"/>
  <c r="J4134" i="6" s="1"/>
  <c r="K4135" i="6" s="1"/>
  <c r="L4135" i="6" s="1"/>
  <c r="J4135" i="6" s="1"/>
  <c r="K4136" i="6" s="1"/>
  <c r="L4136" i="6" s="1"/>
  <c r="J4136" i="6" s="1"/>
  <c r="K4137" i="6" s="1"/>
  <c r="L4137" i="6" s="1"/>
  <c r="J4137" i="6" s="1"/>
  <c r="K4138" i="6" s="1"/>
  <c r="L4138" i="6" s="1"/>
  <c r="J4138" i="6" s="1"/>
  <c r="K4139" i="6" s="1"/>
  <c r="L4139" i="6" s="1"/>
  <c r="J4139" i="6" s="1"/>
  <c r="K4140" i="6" s="1"/>
  <c r="L4140" i="6" s="1"/>
  <c r="J4140" i="6" s="1"/>
  <c r="K4141" i="6" s="1"/>
  <c r="L4141" i="6" s="1"/>
  <c r="J4141" i="6" s="1"/>
  <c r="K4142" i="6" s="1"/>
  <c r="L4142" i="6" s="1"/>
  <c r="J4142" i="6" s="1"/>
  <c r="K4143" i="6" s="1"/>
  <c r="L4143" i="6" s="1"/>
  <c r="J4143" i="6" s="1"/>
  <c r="K4144" i="6" s="1"/>
  <c r="L4144" i="6" s="1"/>
  <c r="J4144" i="6" s="1"/>
  <c r="K4145" i="6" s="1"/>
  <c r="L4145" i="6" s="1"/>
  <c r="J4145" i="6" s="1"/>
  <c r="K4146" i="6" s="1"/>
  <c r="L4146" i="6" s="1"/>
  <c r="J4146" i="6" s="1"/>
  <c r="K4147" i="6" s="1"/>
  <c r="L4147" i="6" s="1"/>
  <c r="J4147" i="6" s="1"/>
  <c r="K4148" i="6" s="1"/>
  <c r="L4148" i="6" s="1"/>
  <c r="J4148" i="6" s="1"/>
  <c r="K4149" i="6" s="1"/>
  <c r="L4149" i="6" s="1"/>
  <c r="J4149" i="6" s="1"/>
  <c r="K4150" i="6" s="1"/>
  <c r="L4150" i="6" s="1"/>
  <c r="J4150" i="6" s="1"/>
  <c r="K4151" i="6" s="1"/>
  <c r="L4151" i="6" s="1"/>
  <c r="J4151" i="6" s="1"/>
  <c r="K4152" i="6" s="1"/>
  <c r="L4152" i="6" s="1"/>
  <c r="J4152" i="6" s="1"/>
  <c r="K4153" i="6" s="1"/>
  <c r="L4153" i="6" s="1"/>
  <c r="J4153" i="6" s="1"/>
  <c r="K4154" i="6" s="1"/>
  <c r="L4154" i="6" s="1"/>
  <c r="J4154" i="6" s="1"/>
  <c r="K4155" i="6" s="1"/>
  <c r="L4155" i="6" s="1"/>
  <c r="J4155" i="6" s="1"/>
  <c r="K4156" i="6" s="1"/>
  <c r="L4156" i="6" s="1"/>
  <c r="J4156" i="6" s="1"/>
  <c r="K4157" i="6" s="1"/>
  <c r="L4157" i="6" s="1"/>
  <c r="J4157" i="6" s="1"/>
  <c r="K4158" i="6" s="1"/>
  <c r="L4158" i="6" s="1"/>
  <c r="J4158" i="6" s="1"/>
  <c r="K4159" i="6" s="1"/>
  <c r="L4159" i="6" s="1"/>
  <c r="J4159" i="6" s="1"/>
  <c r="K4160" i="6" s="1"/>
  <c r="L4160" i="6" s="1"/>
  <c r="J4160" i="6" s="1"/>
  <c r="K4161" i="6" s="1"/>
  <c r="L4161" i="6" s="1"/>
  <c r="J4161" i="6" s="1"/>
  <c r="K4162" i="6" s="1"/>
  <c r="L4162" i="6" s="1"/>
  <c r="J4162" i="6" s="1"/>
  <c r="K4163" i="6" s="1"/>
  <c r="L4163" i="6" s="1"/>
  <c r="J4163" i="6" s="1"/>
  <c r="K4164" i="6" s="1"/>
  <c r="L4164" i="6" s="1"/>
  <c r="J4164" i="6" s="1"/>
  <c r="K4165" i="6" s="1"/>
  <c r="L4165" i="6" s="1"/>
  <c r="J4165" i="6" s="1"/>
  <c r="K4166" i="6" s="1"/>
  <c r="L4166" i="6" s="1"/>
  <c r="J4166" i="6" s="1"/>
  <c r="K4167" i="6" s="1"/>
  <c r="L4167" i="6" s="1"/>
  <c r="J4167" i="6" s="1"/>
  <c r="K4168" i="6" s="1"/>
  <c r="L4168" i="6" s="1"/>
  <c r="J4168" i="6" s="1"/>
  <c r="K4169" i="6" s="1"/>
  <c r="L4169" i="6" s="1"/>
  <c r="J4169" i="6" s="1"/>
  <c r="K4170" i="6" s="1"/>
  <c r="L4170" i="6" s="1"/>
  <c r="J4170" i="6" s="1"/>
  <c r="K4171" i="6" s="1"/>
  <c r="L4171" i="6" s="1"/>
  <c r="J4171" i="6" s="1"/>
  <c r="K4172" i="6" s="1"/>
  <c r="L4172" i="6" s="1"/>
  <c r="J4172" i="6" s="1"/>
  <c r="K4173" i="6" s="1"/>
  <c r="L4173" i="6" s="1"/>
  <c r="J4173" i="6" s="1"/>
  <c r="K4174" i="6" s="1"/>
  <c r="L4174" i="6" s="1"/>
  <c r="J4174" i="6" s="1"/>
  <c r="K4175" i="6" s="1"/>
  <c r="W33" i="6" l="1"/>
  <c r="W31" i="6"/>
  <c r="Y30" i="6"/>
  <c r="W38" i="6"/>
  <c r="Y31" i="6"/>
  <c r="W35" i="6"/>
  <c r="Y37" i="6"/>
  <c r="Y32" i="6"/>
  <c r="Y35" i="6"/>
  <c r="W37" i="6"/>
  <c r="W30" i="6"/>
  <c r="Y33" i="6"/>
  <c r="Y38" i="6"/>
  <c r="Y34" i="6"/>
  <c r="W36" i="6"/>
  <c r="W34" i="6"/>
  <c r="W32" i="6"/>
  <c r="Y36" i="6"/>
  <c r="Y83" i="6"/>
  <c r="Y99" i="6"/>
  <c r="Y53" i="6"/>
  <c r="Y57" i="6"/>
  <c r="Y101" i="6"/>
  <c r="Y102" i="6"/>
  <c r="Y75" i="6"/>
  <c r="W47" i="6"/>
  <c r="W87" i="6"/>
  <c r="Y92" i="6"/>
  <c r="Y59" i="6"/>
  <c r="Y55" i="6"/>
  <c r="Y58" i="6"/>
  <c r="W73" i="6"/>
  <c r="W39" i="6"/>
  <c r="W48" i="6"/>
  <c r="Y93" i="6"/>
  <c r="W71" i="6"/>
  <c r="W84" i="6"/>
  <c r="Y82" i="6"/>
  <c r="Y54" i="6"/>
  <c r="W45" i="6"/>
  <c r="Y43" i="6"/>
  <c r="W74" i="6"/>
  <c r="W85" i="6"/>
  <c r="W66" i="6"/>
  <c r="Y52" i="6"/>
  <c r="W46" i="6"/>
  <c r="W63" i="6"/>
  <c r="W102" i="6"/>
  <c r="W90" i="6"/>
  <c r="W92" i="6"/>
  <c r="Y81" i="6"/>
  <c r="Y89" i="6"/>
  <c r="Y61" i="6"/>
  <c r="W83" i="6"/>
  <c r="Y78" i="6"/>
  <c r="Y73" i="6"/>
  <c r="W51" i="6"/>
  <c r="Y66" i="6"/>
  <c r="Y91" i="6"/>
  <c r="Y48" i="6"/>
  <c r="Y90" i="6"/>
  <c r="W103" i="6"/>
  <c r="Y100" i="6"/>
  <c r="W75" i="6"/>
  <c r="W41" i="6"/>
  <c r="Y80" i="6"/>
  <c r="Y50" i="6"/>
  <c r="W88" i="6"/>
  <c r="Y76" i="6"/>
  <c r="Y39" i="6"/>
  <c r="W104" i="6"/>
  <c r="W58" i="6"/>
  <c r="W99" i="6"/>
  <c r="Y103" i="6"/>
  <c r="Y84" i="6"/>
  <c r="W59" i="6"/>
  <c r="Y40" i="6"/>
  <c r="W86" i="6"/>
  <c r="Y69" i="6"/>
  <c r="W55" i="6"/>
  <c r="W82" i="6"/>
  <c r="W43" i="6"/>
  <c r="Y95" i="6"/>
  <c r="W77" i="6"/>
  <c r="W69" i="6"/>
  <c r="Y60" i="6"/>
  <c r="W65" i="6"/>
  <c r="W96" i="6"/>
  <c r="Y70" i="6"/>
  <c r="Y86" i="6"/>
  <c r="Y79" i="6"/>
  <c r="W64" i="6"/>
  <c r="Y62" i="6"/>
  <c r="Y64" i="6"/>
  <c r="W93" i="6"/>
  <c r="W57" i="6"/>
  <c r="W97" i="6"/>
  <c r="W100" i="6"/>
  <c r="W70" i="6"/>
  <c r="W50" i="6"/>
  <c r="W91" i="6"/>
  <c r="Y72" i="6"/>
  <c r="Y74" i="6"/>
  <c r="Y71" i="6"/>
  <c r="Y46" i="6"/>
  <c r="W98" i="6"/>
  <c r="Y41" i="6"/>
  <c r="W56" i="6"/>
  <c r="Y85" i="6"/>
  <c r="W54" i="6"/>
  <c r="Y97" i="6"/>
  <c r="Y88" i="6"/>
  <c r="W94" i="6"/>
  <c r="Y77" i="6"/>
  <c r="W67" i="6"/>
  <c r="W61" i="6"/>
  <c r="Y47" i="6"/>
  <c r="W42" i="6"/>
  <c r="Y65" i="6"/>
  <c r="W49" i="6"/>
  <c r="W62" i="6"/>
  <c r="W60" i="6"/>
  <c r="W105" i="6"/>
  <c r="W72" i="6"/>
  <c r="W80" i="6"/>
  <c r="W53" i="6"/>
  <c r="W44" i="6"/>
  <c r="Y104" i="6"/>
  <c r="Y68" i="6"/>
  <c r="Y105" i="6"/>
  <c r="Y42" i="6"/>
  <c r="Y67" i="6"/>
  <c r="Y44" i="6"/>
  <c r="Y94" i="6"/>
  <c r="Y98" i="6"/>
  <c r="Y96" i="6"/>
  <c r="Y63" i="6"/>
  <c r="Y49" i="6"/>
  <c r="Y45" i="6"/>
  <c r="W81" i="6"/>
  <c r="Y87" i="6"/>
  <c r="W101" i="6"/>
  <c r="Y56" i="6"/>
  <c r="W40" i="6"/>
  <c r="W52" i="6"/>
  <c r="W68" i="6"/>
  <c r="W89" i="6"/>
  <c r="W79" i="6"/>
  <c r="W95" i="6"/>
  <c r="W78" i="6"/>
  <c r="W76" i="6"/>
  <c r="Y51" i="6"/>
  <c r="L4175" i="6"/>
  <c r="Z96" i="6" l="1"/>
  <c r="AA96" i="6" s="1"/>
  <c r="Z73" i="6"/>
  <c r="AA73" i="6" s="1"/>
  <c r="Z98" i="6"/>
  <c r="AA98" i="6" s="1"/>
  <c r="Z49" i="6"/>
  <c r="AA49" i="6" s="1"/>
  <c r="Z66" i="6"/>
  <c r="AA66" i="6" s="1"/>
  <c r="Z82" i="6"/>
  <c r="AA82" i="6" s="1"/>
  <c r="Z36" i="6"/>
  <c r="AA36" i="6" s="1"/>
  <c r="Z63" i="6"/>
  <c r="AA63" i="6" s="1"/>
  <c r="Z47" i="6"/>
  <c r="AA47" i="6" s="1"/>
  <c r="Z40" i="6"/>
  <c r="AA40" i="6" s="1"/>
  <c r="Z33" i="6"/>
  <c r="AA33" i="6" s="1"/>
  <c r="Z35" i="6"/>
  <c r="AA35" i="6" s="1"/>
  <c r="Z31" i="6"/>
  <c r="AA31" i="6" s="1"/>
  <c r="Z34" i="6"/>
  <c r="AA34" i="6" s="1"/>
  <c r="Z37" i="6"/>
  <c r="AA37" i="6" s="1"/>
  <c r="Z30" i="6"/>
  <c r="AA30" i="6" s="1"/>
  <c r="Z29" i="6"/>
  <c r="AA29" i="6" s="1"/>
  <c r="AB29" i="6" s="1"/>
  <c r="AB30" i="6" s="1"/>
  <c r="AB31" i="6" s="1"/>
  <c r="X33" i="6"/>
  <c r="X35" i="6"/>
  <c r="X30" i="6"/>
  <c r="X29" i="6"/>
  <c r="X34" i="6"/>
  <c r="X32" i="6"/>
  <c r="X31" i="6"/>
  <c r="X37" i="6"/>
  <c r="X36" i="6"/>
  <c r="Z32" i="6"/>
  <c r="AA32" i="6" s="1"/>
  <c r="Z84" i="6"/>
  <c r="AA84" i="6" s="1"/>
  <c r="Z94" i="6"/>
  <c r="AA94" i="6" s="1"/>
  <c r="Z44" i="6"/>
  <c r="AA44" i="6" s="1"/>
  <c r="Z89" i="6"/>
  <c r="AA89" i="6" s="1"/>
  <c r="Z79" i="6"/>
  <c r="AA79" i="6" s="1"/>
  <c r="Z105" i="6"/>
  <c r="AA105" i="6" s="1"/>
  <c r="Z55" i="6"/>
  <c r="AA55" i="6" s="1"/>
  <c r="Z70" i="6"/>
  <c r="AA70" i="6" s="1"/>
  <c r="Z50" i="6"/>
  <c r="AA50" i="6" s="1"/>
  <c r="Z60" i="6"/>
  <c r="AA60" i="6" s="1"/>
  <c r="Z46" i="6"/>
  <c r="AA46" i="6" s="1"/>
  <c r="Z75" i="6"/>
  <c r="AA75" i="6" s="1"/>
  <c r="Z95" i="6"/>
  <c r="AA95" i="6" s="1"/>
  <c r="Z101" i="6"/>
  <c r="AA101" i="6" s="1"/>
  <c r="Z72" i="6"/>
  <c r="AA72" i="6" s="1"/>
  <c r="Z57" i="6"/>
  <c r="AA57" i="6" s="1"/>
  <c r="Z78" i="6"/>
  <c r="AA78" i="6" s="1"/>
  <c r="Z77" i="6"/>
  <c r="AA77" i="6" s="1"/>
  <c r="Z51" i="6"/>
  <c r="AA51" i="6" s="1"/>
  <c r="Z42" i="6"/>
  <c r="AA42" i="6" s="1"/>
  <c r="Z58" i="6"/>
  <c r="AA58" i="6" s="1"/>
  <c r="Z39" i="6"/>
  <c r="AA39" i="6" s="1"/>
  <c r="Z76" i="6"/>
  <c r="AA76" i="6" s="1"/>
  <c r="Z52" i="6"/>
  <c r="AA52" i="6" s="1"/>
  <c r="Z56" i="6"/>
  <c r="AA56" i="6" s="1"/>
  <c r="Z74" i="6"/>
  <c r="AA74" i="6" s="1"/>
  <c r="Z87" i="6"/>
  <c r="AA87" i="6" s="1"/>
  <c r="Z90" i="6"/>
  <c r="AA90" i="6" s="1"/>
  <c r="Z43" i="6"/>
  <c r="AA43" i="6" s="1"/>
  <c r="Z53" i="6"/>
  <c r="AA53" i="6" s="1"/>
  <c r="Z93" i="6"/>
  <c r="AA93" i="6" s="1"/>
  <c r="Z64" i="6"/>
  <c r="AA64" i="6" s="1"/>
  <c r="Z61" i="6"/>
  <c r="AA61" i="6" s="1"/>
  <c r="Z88" i="6"/>
  <c r="AA88" i="6" s="1"/>
  <c r="Z81" i="6"/>
  <c r="AA81" i="6" s="1"/>
  <c r="Z86" i="6"/>
  <c r="AA86" i="6" s="1"/>
  <c r="Z68" i="6"/>
  <c r="AA68" i="6" s="1"/>
  <c r="Z59" i="6"/>
  <c r="AA59" i="6" s="1"/>
  <c r="Z92" i="6"/>
  <c r="AA92" i="6" s="1"/>
  <c r="Z80" i="6"/>
  <c r="AA80" i="6" s="1"/>
  <c r="Z71" i="6"/>
  <c r="AA71" i="6" s="1"/>
  <c r="Z100" i="6"/>
  <c r="AA100" i="6" s="1"/>
  <c r="Z48" i="6"/>
  <c r="AA48" i="6" s="1"/>
  <c r="Z99" i="6"/>
  <c r="AA99" i="6" s="1"/>
  <c r="J4175" i="6"/>
  <c r="Z38" i="6"/>
  <c r="AA38" i="6" s="1"/>
  <c r="X90" i="6"/>
  <c r="X63" i="6"/>
  <c r="X94" i="6"/>
  <c r="X105" i="6"/>
  <c r="X44" i="6"/>
  <c r="X73" i="6"/>
  <c r="X43" i="6"/>
  <c r="X55" i="6"/>
  <c r="X97" i="6"/>
  <c r="X86" i="6"/>
  <c r="X100" i="6"/>
  <c r="X48" i="6"/>
  <c r="X51" i="6"/>
  <c r="X71" i="6"/>
  <c r="X89" i="6"/>
  <c r="X83" i="6"/>
  <c r="X49" i="6"/>
  <c r="X39" i="6"/>
  <c r="X104" i="6"/>
  <c r="X79" i="6"/>
  <c r="X80" i="6"/>
  <c r="X95" i="6"/>
  <c r="X67" i="6"/>
  <c r="X74" i="6"/>
  <c r="X81" i="6"/>
  <c r="X47" i="6"/>
  <c r="X93" i="6"/>
  <c r="X61" i="6"/>
  <c r="X75" i="6"/>
  <c r="X60" i="6"/>
  <c r="X56" i="6"/>
  <c r="X87" i="6"/>
  <c r="X88" i="6"/>
  <c r="X99" i="6"/>
  <c r="X62" i="6"/>
  <c r="X64" i="6"/>
  <c r="X92" i="6"/>
  <c r="X58" i="6"/>
  <c r="X59" i="6"/>
  <c r="X103" i="6"/>
  <c r="X70" i="6"/>
  <c r="X91" i="6"/>
  <c r="X52" i="6"/>
  <c r="X54" i="6"/>
  <c r="X72" i="6"/>
  <c r="X96" i="6"/>
  <c r="X42" i="6"/>
  <c r="X53" i="6"/>
  <c r="X50" i="6"/>
  <c r="X85" i="6"/>
  <c r="X82" i="6"/>
  <c r="X77" i="6"/>
  <c r="X69" i="6"/>
  <c r="X45" i="6"/>
  <c r="X41" i="6"/>
  <c r="X78" i="6"/>
  <c r="X40" i="6"/>
  <c r="X84" i="6"/>
  <c r="X98" i="6"/>
  <c r="X38" i="6"/>
  <c r="X46" i="6"/>
  <c r="X102" i="6"/>
  <c r="X57" i="6"/>
  <c r="X76" i="6"/>
  <c r="X101" i="6"/>
  <c r="X68" i="6"/>
  <c r="X66" i="6"/>
  <c r="X65" i="6"/>
  <c r="Z103" i="6"/>
  <c r="AA103" i="6" s="1"/>
  <c r="Z62" i="6"/>
  <c r="AA62" i="6" s="1"/>
  <c r="Z67" i="6"/>
  <c r="AA67" i="6" s="1"/>
  <c r="Z97" i="6"/>
  <c r="AA97" i="6" s="1"/>
  <c r="Z85" i="6"/>
  <c r="AA85" i="6" s="1"/>
  <c r="Z104" i="6"/>
  <c r="AA104" i="6" s="1"/>
  <c r="Z41" i="6"/>
  <c r="AA41" i="6" s="1"/>
  <c r="Z102" i="6"/>
  <c r="AA102" i="6" s="1"/>
  <c r="Z45" i="6"/>
  <c r="AA45" i="6" s="1"/>
  <c r="Z65" i="6"/>
  <c r="AA65" i="6" s="1"/>
  <c r="Z69" i="6"/>
  <c r="AA69" i="6" s="1"/>
  <c r="Z91" i="6"/>
  <c r="AA91" i="6" s="1"/>
  <c r="Z54" i="6"/>
  <c r="AA54" i="6" s="1"/>
  <c r="Z83" i="6"/>
  <c r="AA83" i="6" s="1"/>
  <c r="AB32" i="6" l="1"/>
  <c r="AB33" i="6" s="1"/>
  <c r="AB34" i="6" s="1"/>
  <c r="AB35" i="6" s="1"/>
  <c r="AB36" i="6" s="1"/>
  <c r="AB37" i="6" s="1"/>
  <c r="AB38" i="6" s="1"/>
  <c r="AB39" i="6" s="1"/>
  <c r="AB40" i="6" s="1"/>
  <c r="AB41" i="6" s="1"/>
  <c r="AB42" i="6" s="1"/>
  <c r="AB43" i="6" s="1"/>
  <c r="AB44" i="6" s="1"/>
  <c r="AB45" i="6" s="1"/>
  <c r="AB46" i="6" s="1"/>
  <c r="AB47" i="6" s="1"/>
  <c r="AB48" i="6" s="1"/>
  <c r="AB49" i="6" s="1"/>
  <c r="AB50" i="6" s="1"/>
  <c r="AB51" i="6" s="1"/>
  <c r="AB52" i="6" s="1"/>
  <c r="AB53" i="6" s="1"/>
  <c r="AB54" i="6" s="1"/>
  <c r="AB55" i="6" s="1"/>
  <c r="AB56" i="6" s="1"/>
  <c r="AB57" i="6" s="1"/>
  <c r="AB58" i="6" s="1"/>
  <c r="AB59" i="6" s="1"/>
  <c r="AB60" i="6" s="1"/>
  <c r="AB61" i="6" s="1"/>
  <c r="AB62" i="6" s="1"/>
  <c r="AB63" i="6" s="1"/>
  <c r="AB64" i="6" s="1"/>
  <c r="AB65" i="6" s="1"/>
  <c r="AB66" i="6" s="1"/>
  <c r="AB67" i="6" s="1"/>
  <c r="AB68" i="6" s="1"/>
  <c r="AB69" i="6" s="1"/>
  <c r="AB70" i="6" s="1"/>
  <c r="AB71" i="6" s="1"/>
  <c r="AB72" i="6" s="1"/>
  <c r="AB73" i="6" s="1"/>
  <c r="AB74" i="6" s="1"/>
  <c r="AB75" i="6" s="1"/>
  <c r="AB76" i="6" s="1"/>
  <c r="AB77" i="6" s="1"/>
  <c r="AB78" i="6" s="1"/>
  <c r="AB79" i="6" s="1"/>
  <c r="AB80" i="6" s="1"/>
  <c r="AB81" i="6" s="1"/>
  <c r="AB82" i="6" s="1"/>
  <c r="AB83" i="6" s="1"/>
  <c r="AB84" i="6" s="1"/>
  <c r="AB85" i="6" s="1"/>
  <c r="AB86" i="6" s="1"/>
  <c r="AB87" i="6" s="1"/>
  <c r="AB88" i="6" s="1"/>
  <c r="AB89" i="6" s="1"/>
  <c r="AB90" i="6" s="1"/>
  <c r="AB91" i="6" s="1"/>
  <c r="AB92" i="6" s="1"/>
  <c r="AB93" i="6" s="1"/>
  <c r="AB94" i="6" s="1"/>
  <c r="AB95" i="6" s="1"/>
  <c r="AB96" i="6" s="1"/>
  <c r="AB97" i="6" s="1"/>
  <c r="AB98" i="6" s="1"/>
  <c r="AB99" i="6" s="1"/>
  <c r="AB100" i="6" s="1"/>
  <c r="AB101" i="6" s="1"/>
  <c r="AB102" i="6" s="1"/>
  <c r="AB103" i="6" s="1"/>
  <c r="AB104" i="6" s="1"/>
  <c r="AB105" i="6" s="1"/>
  <c r="AB4" i="6"/>
</calcChain>
</file>

<file path=xl/sharedStrings.xml><?xml version="1.0" encoding="utf-8"?>
<sst xmlns="http://schemas.openxmlformats.org/spreadsheetml/2006/main" count="8463" uniqueCount="5979">
  <si>
    <t>1.从行情软件或金融数据库提取钢铁板块的股票代码和名称。</t>
  </si>
  <si>
    <t>3. 计算每个季度的营业收入和归属母公司股东净利润的同比增速。 公式为：（后项 - 前项）/ 前项的绝对值。</t>
  </si>
  <si>
    <t>4. 谈谈如何使用业绩同比增速判断业绩拐点。</t>
  </si>
  <si>
    <t>5. 这些股票当中有多少股票发布了2015全年的业绩快报，快报与财报最终披露的营业收入和归属母公司股东净利润有何差异？</t>
  </si>
  <si>
    <t>6. 披露2015全年业绩快报的这些公司的各自披露日期是哪天，比财报披露日期早几天？</t>
  </si>
  <si>
    <t>股票代码</t>
  </si>
  <si>
    <t>股票名称</t>
  </si>
  <si>
    <t>000708.SZ</t>
  </si>
  <si>
    <t>大冶特钢</t>
  </si>
  <si>
    <t>000709.SZ</t>
  </si>
  <si>
    <t>河钢股份</t>
  </si>
  <si>
    <t>000717.SZ</t>
  </si>
  <si>
    <t>*ST韶钢</t>
  </si>
  <si>
    <t>000761.SZ</t>
  </si>
  <si>
    <t>本钢板材</t>
  </si>
  <si>
    <t>000778.SZ</t>
  </si>
  <si>
    <t>新兴铸管</t>
  </si>
  <si>
    <t>000825.SZ</t>
  </si>
  <si>
    <t>太钢不锈</t>
  </si>
  <si>
    <t>000898.SZ</t>
  </si>
  <si>
    <t>鞍钢股份</t>
  </si>
  <si>
    <t>000906.SZ</t>
  </si>
  <si>
    <t>物产中拓</t>
  </si>
  <si>
    <t>000932.SZ</t>
  </si>
  <si>
    <t>华菱钢铁</t>
  </si>
  <si>
    <t>000959.SZ</t>
  </si>
  <si>
    <t>首钢股份</t>
  </si>
  <si>
    <t>002075.SZ</t>
  </si>
  <si>
    <t>沙钢股份</t>
  </si>
  <si>
    <t>002110.SZ</t>
  </si>
  <si>
    <t>三钢闽光</t>
  </si>
  <si>
    <t>002318.SZ</t>
  </si>
  <si>
    <t>久立特材</t>
  </si>
  <si>
    <t>002443.SZ</t>
  </si>
  <si>
    <t>金洲管道</t>
  </si>
  <si>
    <t>002478.SZ</t>
  </si>
  <si>
    <t>常宝股份</t>
  </si>
  <si>
    <t>002756.SZ</t>
  </si>
  <si>
    <t>永兴特钢</t>
  </si>
  <si>
    <t>200761.SZ</t>
  </si>
  <si>
    <t>本钢板B</t>
  </si>
  <si>
    <t>600005.SH</t>
  </si>
  <si>
    <t>武钢股份</t>
  </si>
  <si>
    <t>600010.SH</t>
  </si>
  <si>
    <t>包钢股份</t>
  </si>
  <si>
    <t>600019.SH</t>
  </si>
  <si>
    <t>宝钢股份</t>
  </si>
  <si>
    <t>600022.SH</t>
  </si>
  <si>
    <t>山东钢铁</t>
  </si>
  <si>
    <t>600117.SH</t>
  </si>
  <si>
    <t>西宁特钢</t>
  </si>
  <si>
    <t>600126.SH</t>
  </si>
  <si>
    <t>杭钢股份</t>
  </si>
  <si>
    <t>600231.SH</t>
  </si>
  <si>
    <t>凌钢股份</t>
  </si>
  <si>
    <t>600282.SH</t>
  </si>
  <si>
    <t>南钢股份</t>
  </si>
  <si>
    <t>600307.SH</t>
  </si>
  <si>
    <t>酒钢宏兴</t>
  </si>
  <si>
    <t>600399.SH</t>
  </si>
  <si>
    <t>抚顺特钢</t>
  </si>
  <si>
    <t>600507.SH</t>
  </si>
  <si>
    <t>方大特钢</t>
  </si>
  <si>
    <t>600569.SH</t>
  </si>
  <si>
    <t>安阳钢铁</t>
  </si>
  <si>
    <t>600581.SH</t>
  </si>
  <si>
    <t>*ST八钢</t>
  </si>
  <si>
    <t>600782.SH</t>
  </si>
  <si>
    <t>新钢股份</t>
  </si>
  <si>
    <t>600784.SH</t>
  </si>
  <si>
    <t>鲁银投资</t>
  </si>
  <si>
    <t>600808.SH</t>
  </si>
  <si>
    <t>马钢股份</t>
  </si>
  <si>
    <t>601003.SH</t>
  </si>
  <si>
    <t>柳钢股份</t>
  </si>
  <si>
    <t>601005.SH</t>
  </si>
  <si>
    <t>重庆钢铁</t>
  </si>
  <si>
    <t>序号</t>
  </si>
  <si>
    <t>营收</t>
  </si>
  <si>
    <t>归母净利</t>
  </si>
  <si>
    <t>营收同比增速</t>
  </si>
  <si>
    <t>净利同比增速</t>
  </si>
  <si>
    <t/>
  </si>
  <si>
    <t>财报</t>
  </si>
  <si>
    <t>财报时间</t>
  </si>
  <si>
    <t>财报营收</t>
  </si>
  <si>
    <t>财报净利</t>
  </si>
  <si>
    <t>快报</t>
  </si>
  <si>
    <t>快报时间</t>
  </si>
  <si>
    <t>快报营收</t>
  </si>
  <si>
    <t>快报净利</t>
  </si>
  <si>
    <t>差异</t>
  </si>
  <si>
    <t>净利</t>
  </si>
  <si>
    <t>用插入代码功能</t>
  </si>
  <si>
    <t>时间(天)</t>
  </si>
  <si>
    <t>2016-04-14</t>
  </si>
  <si>
    <t>2016-04-15</t>
  </si>
  <si>
    <t>2016-02-27</t>
  </si>
  <si>
    <t>2016-02-01</t>
  </si>
  <si>
    <t>2016-02-26</t>
  </si>
  <si>
    <t>2016-02-23</t>
  </si>
  <si>
    <t>2016-01-20</t>
  </si>
  <si>
    <t>2016-01-29</t>
  </si>
  <si>
    <t>预告</t>
  </si>
  <si>
    <t>预告日期</t>
  </si>
  <si>
    <t>预告净利上限</t>
  </si>
  <si>
    <t>预告净利下限</t>
  </si>
  <si>
    <t>预告净利均值</t>
  </si>
  <si>
    <t>同比增速</t>
  </si>
  <si>
    <t>9. 谈谈如何应用金融数据库获取最及时的业绩信息。</t>
  </si>
  <si>
    <t>结果在sheet（历史业绩增速）</t>
  </si>
  <si>
    <t>披露快报的公司数</t>
  </si>
  <si>
    <t>这十二家公司最终披露的业绩和收入都与快报相差5%以内，快报的数据与财报数据相差无几。</t>
  </si>
  <si>
    <t>结果在sheet（2015快报）</t>
  </si>
  <si>
    <t>提早最多</t>
  </si>
  <si>
    <t>天</t>
  </si>
  <si>
    <t>利用业绩快报可以提早许多知悉上市公司的最新财务状况，无需等到财报披露</t>
  </si>
  <si>
    <t>提早最少</t>
  </si>
  <si>
    <t>提早平均</t>
  </si>
  <si>
    <t>披露预告的公司数</t>
  </si>
  <si>
    <t>具体增速结果在sheet（2016H1预告）</t>
  </si>
  <si>
    <t>000001.SZ</t>
  </si>
  <si>
    <t>平安银行</t>
  </si>
  <si>
    <t>000002.SZ</t>
  </si>
  <si>
    <t>万科A</t>
  </si>
  <si>
    <t>000004.SZ</t>
  </si>
  <si>
    <t>国农科技</t>
  </si>
  <si>
    <t>000005.SZ</t>
  </si>
  <si>
    <t>世纪星源</t>
  </si>
  <si>
    <t>000006.SZ</t>
  </si>
  <si>
    <t>深振业A</t>
  </si>
  <si>
    <t>000007.SZ</t>
  </si>
  <si>
    <t>全新好</t>
  </si>
  <si>
    <t>000008.SZ</t>
  </si>
  <si>
    <t>神州高铁</t>
  </si>
  <si>
    <t>000009.SZ</t>
  </si>
  <si>
    <t>中国宝安</t>
  </si>
  <si>
    <t>000010.SZ</t>
  </si>
  <si>
    <t>美丽生态</t>
  </si>
  <si>
    <t>000011.SZ</t>
  </si>
  <si>
    <t>深物业A</t>
  </si>
  <si>
    <t>000012.SZ</t>
  </si>
  <si>
    <t>南玻A</t>
  </si>
  <si>
    <t>000014.SZ</t>
  </si>
  <si>
    <t>沙河股份</t>
  </si>
  <si>
    <t>000016.SZ</t>
  </si>
  <si>
    <t>深康佳A</t>
  </si>
  <si>
    <t>000017.SZ</t>
  </si>
  <si>
    <t>深中华A</t>
  </si>
  <si>
    <t>000018.SZ</t>
  </si>
  <si>
    <t>神州长城</t>
  </si>
  <si>
    <t>000019.SZ</t>
  </si>
  <si>
    <t>深深宝A</t>
  </si>
  <si>
    <t>000020.SZ</t>
  </si>
  <si>
    <t>深华发A</t>
  </si>
  <si>
    <t>000021.SZ</t>
  </si>
  <si>
    <t>深科技</t>
  </si>
  <si>
    <t>000022.SZ</t>
  </si>
  <si>
    <t>深赤湾A</t>
  </si>
  <si>
    <t>000023.SZ</t>
  </si>
  <si>
    <t>深天地A</t>
  </si>
  <si>
    <t>000025.SZ</t>
  </si>
  <si>
    <t>特力A</t>
  </si>
  <si>
    <t>000026.SZ</t>
  </si>
  <si>
    <t>飞亚达A</t>
  </si>
  <si>
    <t>000027.SZ</t>
  </si>
  <si>
    <t>深圳能源</t>
  </si>
  <si>
    <t>000028.SZ</t>
  </si>
  <si>
    <t>国药一致</t>
  </si>
  <si>
    <t>000029.SZ</t>
  </si>
  <si>
    <t>深深房A</t>
  </si>
  <si>
    <t>000030.SZ</t>
  </si>
  <si>
    <t>富奥股份</t>
  </si>
  <si>
    <t>000031.SZ</t>
  </si>
  <si>
    <t>中粮地产</t>
  </si>
  <si>
    <t>000032.SZ</t>
  </si>
  <si>
    <t>深桑达A</t>
  </si>
  <si>
    <t>000033.SZ</t>
  </si>
  <si>
    <t>*ST新都</t>
  </si>
  <si>
    <t>000034.SZ</t>
  </si>
  <si>
    <t>神州数码</t>
  </si>
  <si>
    <t>000035.SZ</t>
  </si>
  <si>
    <t>中国天楹</t>
  </si>
  <si>
    <t>000036.SZ</t>
  </si>
  <si>
    <t>华联控股</t>
  </si>
  <si>
    <t>000037.SZ</t>
  </si>
  <si>
    <t>*ST南电A</t>
  </si>
  <si>
    <t>000038.SZ</t>
  </si>
  <si>
    <t>深大通</t>
  </si>
  <si>
    <t>000039.SZ</t>
  </si>
  <si>
    <t>中集集团</t>
  </si>
  <si>
    <t>000040.SZ</t>
  </si>
  <si>
    <t>东旭蓝天</t>
  </si>
  <si>
    <t>000042.SZ</t>
  </si>
  <si>
    <t>中洲控股</t>
  </si>
  <si>
    <t>000043.SZ</t>
  </si>
  <si>
    <t>中航地产</t>
  </si>
  <si>
    <t>000045.SZ</t>
  </si>
  <si>
    <t>深纺织A</t>
  </si>
  <si>
    <t>000046.SZ</t>
  </si>
  <si>
    <t>泛海控股</t>
  </si>
  <si>
    <t>000048.SZ</t>
  </si>
  <si>
    <t>康达尔</t>
  </si>
  <si>
    <t>000049.SZ</t>
  </si>
  <si>
    <t>德赛电池</t>
  </si>
  <si>
    <t>000050.SZ</t>
  </si>
  <si>
    <t>深天马A</t>
  </si>
  <si>
    <t>000055.SZ</t>
  </si>
  <si>
    <t>方大集团</t>
  </si>
  <si>
    <t>000056.SZ</t>
  </si>
  <si>
    <t>皇庭国际</t>
  </si>
  <si>
    <t>000058.SZ</t>
  </si>
  <si>
    <t>深赛格</t>
  </si>
  <si>
    <t>000059.SZ</t>
  </si>
  <si>
    <t>华锦股份</t>
  </si>
  <si>
    <t>000060.SZ</t>
  </si>
  <si>
    <t>中金岭南</t>
  </si>
  <si>
    <t>000061.SZ</t>
  </si>
  <si>
    <t>农产品</t>
  </si>
  <si>
    <t>000062.SZ</t>
  </si>
  <si>
    <t>深圳华强</t>
  </si>
  <si>
    <t>000063.SZ</t>
  </si>
  <si>
    <t>中兴通讯</t>
  </si>
  <si>
    <t>000065.SZ</t>
  </si>
  <si>
    <t>北方国际</t>
  </si>
  <si>
    <t>000066.SZ</t>
  </si>
  <si>
    <t>长城电脑</t>
  </si>
  <si>
    <t>000068.SZ</t>
  </si>
  <si>
    <t>华控赛格</t>
  </si>
  <si>
    <t>000069.SZ</t>
  </si>
  <si>
    <t>华侨城A</t>
  </si>
  <si>
    <t>000070.SZ</t>
  </si>
  <si>
    <t>特发信息</t>
  </si>
  <si>
    <t>000078.SZ</t>
  </si>
  <si>
    <t>海王生物</t>
  </si>
  <si>
    <t>000088.SZ</t>
  </si>
  <si>
    <t>盐田港</t>
  </si>
  <si>
    <t>000089.SZ</t>
  </si>
  <si>
    <t>深圳机场</t>
  </si>
  <si>
    <t>000090.SZ</t>
  </si>
  <si>
    <t>天健集团</t>
  </si>
  <si>
    <t>000096.SZ</t>
  </si>
  <si>
    <t>广聚能源</t>
  </si>
  <si>
    <t>000099.SZ</t>
  </si>
  <si>
    <t>中信海直</t>
  </si>
  <si>
    <t>000100.SZ</t>
  </si>
  <si>
    <t>TCL集团</t>
  </si>
  <si>
    <t>000150.SZ</t>
  </si>
  <si>
    <t>宜华健康</t>
  </si>
  <si>
    <t>000151.SZ</t>
  </si>
  <si>
    <t>中成股份</t>
  </si>
  <si>
    <t>000153.SZ</t>
  </si>
  <si>
    <t>丰原药业</t>
  </si>
  <si>
    <t>000155.SZ</t>
  </si>
  <si>
    <t>*ST川化</t>
  </si>
  <si>
    <t>000156.SZ</t>
  </si>
  <si>
    <t>华数传媒</t>
  </si>
  <si>
    <t>000157.SZ</t>
  </si>
  <si>
    <t>中联重科</t>
  </si>
  <si>
    <t>000158.SZ</t>
  </si>
  <si>
    <t>常山股份</t>
  </si>
  <si>
    <t>000159.SZ</t>
  </si>
  <si>
    <t>国际实业</t>
  </si>
  <si>
    <t>000166.SZ</t>
  </si>
  <si>
    <t>申万宏源</t>
  </si>
  <si>
    <t>000301.SZ</t>
  </si>
  <si>
    <t>东方市场</t>
  </si>
  <si>
    <t>000333.SZ</t>
  </si>
  <si>
    <t>美的集团</t>
  </si>
  <si>
    <t>000338.SZ</t>
  </si>
  <si>
    <t>潍柴动力</t>
  </si>
  <si>
    <t>000400.SZ</t>
  </si>
  <si>
    <t>许继电气</t>
  </si>
  <si>
    <t>000401.SZ</t>
  </si>
  <si>
    <t>冀东水泥</t>
  </si>
  <si>
    <t>000402.SZ</t>
  </si>
  <si>
    <t>金融街</t>
  </si>
  <si>
    <t>000403.SZ</t>
  </si>
  <si>
    <t>ST生化</t>
  </si>
  <si>
    <t>000404.SZ</t>
  </si>
  <si>
    <t>华意压缩</t>
  </si>
  <si>
    <t>000407.SZ</t>
  </si>
  <si>
    <t>胜利股份</t>
  </si>
  <si>
    <t>000408.SZ</t>
  </si>
  <si>
    <t>*ST金源</t>
  </si>
  <si>
    <t>000409.SZ</t>
  </si>
  <si>
    <t>山东地矿</t>
  </si>
  <si>
    <t>000410.SZ</t>
  </si>
  <si>
    <t>沈阳机床</t>
  </si>
  <si>
    <t>000411.SZ</t>
  </si>
  <si>
    <t>英特集团</t>
  </si>
  <si>
    <t>000413.SZ</t>
  </si>
  <si>
    <t>东旭光电</t>
  </si>
  <si>
    <t>000415.SZ</t>
  </si>
  <si>
    <t>渤海金控</t>
  </si>
  <si>
    <t>000416.SZ</t>
  </si>
  <si>
    <t>民生控股</t>
  </si>
  <si>
    <t>000417.SZ</t>
  </si>
  <si>
    <t>合肥百货</t>
  </si>
  <si>
    <t>000418.SZ</t>
  </si>
  <si>
    <t>小天鹅A</t>
  </si>
  <si>
    <t>000419.SZ</t>
  </si>
  <si>
    <t>通程控股</t>
  </si>
  <si>
    <t>000420.SZ</t>
  </si>
  <si>
    <t>吉林化纤</t>
  </si>
  <si>
    <t>000421.SZ</t>
  </si>
  <si>
    <t>南京公用</t>
  </si>
  <si>
    <t>000422.SZ</t>
  </si>
  <si>
    <t>湖北宜化</t>
  </si>
  <si>
    <t>000423.SZ</t>
  </si>
  <si>
    <t>东阿阿胶</t>
  </si>
  <si>
    <t>000425.SZ</t>
  </si>
  <si>
    <t>徐工机械</t>
  </si>
  <si>
    <t>000426.SZ</t>
  </si>
  <si>
    <t>兴业矿业</t>
  </si>
  <si>
    <t>000428.SZ</t>
  </si>
  <si>
    <t>华天酒店</t>
  </si>
  <si>
    <t>000429.SZ</t>
  </si>
  <si>
    <t>粤高速A</t>
  </si>
  <si>
    <t>000430.SZ</t>
  </si>
  <si>
    <t>张家界</t>
  </si>
  <si>
    <t>000488.SZ</t>
  </si>
  <si>
    <t>晨鸣纸业</t>
  </si>
  <si>
    <t>000498.SZ</t>
  </si>
  <si>
    <t>山东路桥</t>
  </si>
  <si>
    <t>000501.SZ</t>
  </si>
  <si>
    <t>鄂武商A</t>
  </si>
  <si>
    <t>000502.SZ</t>
  </si>
  <si>
    <t>绿景控股</t>
  </si>
  <si>
    <t>000503.SZ</t>
  </si>
  <si>
    <t>海虹控股</t>
  </si>
  <si>
    <t>000504.SZ</t>
  </si>
  <si>
    <t>*ST生物</t>
  </si>
  <si>
    <t>000505.SZ</t>
  </si>
  <si>
    <t>*ST珠江</t>
  </si>
  <si>
    <t>000506.SZ</t>
  </si>
  <si>
    <t>中润资源</t>
  </si>
  <si>
    <t>000507.SZ</t>
  </si>
  <si>
    <t>珠海港</t>
  </si>
  <si>
    <t>000509.SZ</t>
  </si>
  <si>
    <t>华塑控股</t>
  </si>
  <si>
    <t>000510.SZ</t>
  </si>
  <si>
    <t>金路集团</t>
  </si>
  <si>
    <t>000511.SZ</t>
  </si>
  <si>
    <t>*ST烯碳</t>
  </si>
  <si>
    <t>000513.SZ</t>
  </si>
  <si>
    <t>丽珠集团</t>
  </si>
  <si>
    <t>000514.SZ</t>
  </si>
  <si>
    <t>渝开发</t>
  </si>
  <si>
    <t>000516.SZ</t>
  </si>
  <si>
    <t>国际医学</t>
  </si>
  <si>
    <t>000517.SZ</t>
  </si>
  <si>
    <t>荣安地产</t>
  </si>
  <si>
    <t>000518.SZ</t>
  </si>
  <si>
    <t>四环生物</t>
  </si>
  <si>
    <t>000519.SZ</t>
  </si>
  <si>
    <t>江南红箭</t>
  </si>
  <si>
    <t>000520.SZ</t>
  </si>
  <si>
    <t>长航凤凰</t>
  </si>
  <si>
    <t>000521.SZ</t>
  </si>
  <si>
    <t>美菱电器</t>
  </si>
  <si>
    <t>000523.SZ</t>
  </si>
  <si>
    <t>广州浪奇</t>
  </si>
  <si>
    <t>000524.SZ</t>
  </si>
  <si>
    <t>岭南控股</t>
  </si>
  <si>
    <t>000525.SZ</t>
  </si>
  <si>
    <t>红太阳</t>
  </si>
  <si>
    <t>000526.SZ</t>
  </si>
  <si>
    <t>紫光学大</t>
  </si>
  <si>
    <t>000528.SZ</t>
  </si>
  <si>
    <t>柳工</t>
  </si>
  <si>
    <t>000529.SZ</t>
  </si>
  <si>
    <t>广弘控股</t>
  </si>
  <si>
    <t>000530.SZ</t>
  </si>
  <si>
    <t>大冷股份</t>
  </si>
  <si>
    <t>000531.SZ</t>
  </si>
  <si>
    <t>穗恒运A</t>
  </si>
  <si>
    <t>000532.SZ</t>
  </si>
  <si>
    <t>力合股份</t>
  </si>
  <si>
    <t>000533.SZ</t>
  </si>
  <si>
    <t>万家乐</t>
  </si>
  <si>
    <t>000534.SZ</t>
  </si>
  <si>
    <t>万泽股份</t>
  </si>
  <si>
    <t>000536.SZ</t>
  </si>
  <si>
    <t>华映科技</t>
  </si>
  <si>
    <t>000537.SZ</t>
  </si>
  <si>
    <t>广宇发展</t>
  </si>
  <si>
    <t>000538.SZ</t>
  </si>
  <si>
    <t>云南白药</t>
  </si>
  <si>
    <t>000539.SZ</t>
  </si>
  <si>
    <t>粤电力A</t>
  </si>
  <si>
    <t>000540.SZ</t>
  </si>
  <si>
    <t>中天城投</t>
  </si>
  <si>
    <t>000541.SZ</t>
  </si>
  <si>
    <t>佛山照明</t>
  </si>
  <si>
    <t>000543.SZ</t>
  </si>
  <si>
    <t>皖能电力</t>
  </si>
  <si>
    <t>000544.SZ</t>
  </si>
  <si>
    <t>中原环保</t>
  </si>
  <si>
    <t>000545.SZ</t>
  </si>
  <si>
    <t>金浦钛业</t>
  </si>
  <si>
    <t>000546.SZ</t>
  </si>
  <si>
    <t>金圆股份</t>
  </si>
  <si>
    <t>000547.SZ</t>
  </si>
  <si>
    <t>航天发展</t>
  </si>
  <si>
    <t>000548.SZ</t>
  </si>
  <si>
    <t>湖南投资</t>
  </si>
  <si>
    <t>000550.SZ</t>
  </si>
  <si>
    <t>江铃汽车</t>
  </si>
  <si>
    <t>000551.SZ</t>
  </si>
  <si>
    <t>创元科技</t>
  </si>
  <si>
    <t>000552.SZ</t>
  </si>
  <si>
    <t>靖远煤电</t>
  </si>
  <si>
    <t>000553.SZ</t>
  </si>
  <si>
    <t>沙隆达A</t>
  </si>
  <si>
    <t>000554.SZ</t>
  </si>
  <si>
    <t>泰山石油</t>
  </si>
  <si>
    <t>000555.SZ</t>
  </si>
  <si>
    <t>神州信息</t>
  </si>
  <si>
    <t>000557.SZ</t>
  </si>
  <si>
    <t>西部创业</t>
  </si>
  <si>
    <t>000558.SZ</t>
  </si>
  <si>
    <t>莱茵体育</t>
  </si>
  <si>
    <t>000559.SZ</t>
  </si>
  <si>
    <t>万向钱潮</t>
  </si>
  <si>
    <t>000560.SZ</t>
  </si>
  <si>
    <t>昆百大A</t>
  </si>
  <si>
    <t>000561.SZ</t>
  </si>
  <si>
    <t>烽火电子</t>
  </si>
  <si>
    <t>000563.SZ</t>
  </si>
  <si>
    <t>陕国投A</t>
  </si>
  <si>
    <t>000564.SZ</t>
  </si>
  <si>
    <t>西安民生</t>
  </si>
  <si>
    <t>000565.SZ</t>
  </si>
  <si>
    <t>渝三峡Ａ</t>
  </si>
  <si>
    <t>000566.SZ</t>
  </si>
  <si>
    <t>海南海药</t>
  </si>
  <si>
    <t>000567.SZ</t>
  </si>
  <si>
    <t>海德股份</t>
  </si>
  <si>
    <t>000568.SZ</t>
  </si>
  <si>
    <t>泸州老窖</t>
  </si>
  <si>
    <t>000570.SZ</t>
  </si>
  <si>
    <t>苏常柴A</t>
  </si>
  <si>
    <t>000571.SZ</t>
  </si>
  <si>
    <t>新大洲A</t>
  </si>
  <si>
    <t>000572.SZ</t>
  </si>
  <si>
    <t>海马汽车</t>
  </si>
  <si>
    <t>000573.SZ</t>
  </si>
  <si>
    <t>粤宏远A</t>
  </si>
  <si>
    <t>000576.SZ</t>
  </si>
  <si>
    <t>广东甘化</t>
  </si>
  <si>
    <t>000581.SZ</t>
  </si>
  <si>
    <t>威孚高科</t>
  </si>
  <si>
    <t>000582.SZ</t>
  </si>
  <si>
    <t>北部湾港</t>
  </si>
  <si>
    <t>000584.SZ</t>
  </si>
  <si>
    <t>友利控股</t>
  </si>
  <si>
    <t>000585.SZ</t>
  </si>
  <si>
    <t>东北电气</t>
  </si>
  <si>
    <t>000586.SZ</t>
  </si>
  <si>
    <t>汇源通信</t>
  </si>
  <si>
    <t>000587.SZ</t>
  </si>
  <si>
    <t>金洲慈航</t>
  </si>
  <si>
    <t>000589.SZ</t>
  </si>
  <si>
    <t>黔轮胎A</t>
  </si>
  <si>
    <t>000590.SZ</t>
  </si>
  <si>
    <t>启迪古汉</t>
  </si>
  <si>
    <t>000591.SZ</t>
  </si>
  <si>
    <t>太阳能</t>
  </si>
  <si>
    <t>000592.SZ</t>
  </si>
  <si>
    <t>平潭发展</t>
  </si>
  <si>
    <t>000593.SZ</t>
  </si>
  <si>
    <t>大通燃气</t>
  </si>
  <si>
    <t>000595.SZ</t>
  </si>
  <si>
    <t>宝塔实业</t>
  </si>
  <si>
    <t>000596.SZ</t>
  </si>
  <si>
    <t>古井贡酒</t>
  </si>
  <si>
    <t>000597.SZ</t>
  </si>
  <si>
    <t>东北制药</t>
  </si>
  <si>
    <t>000598.SZ</t>
  </si>
  <si>
    <t>兴蓉环境</t>
  </si>
  <si>
    <t>000599.SZ</t>
  </si>
  <si>
    <t>青岛双星</t>
  </si>
  <si>
    <t>000600.SZ</t>
  </si>
  <si>
    <t>建投能源</t>
  </si>
  <si>
    <t>000601.SZ</t>
  </si>
  <si>
    <t>韶能股份</t>
  </si>
  <si>
    <t>000603.SZ</t>
  </si>
  <si>
    <t>盛达矿业</t>
  </si>
  <si>
    <t>000605.SZ</t>
  </si>
  <si>
    <t>渤海股份</t>
  </si>
  <si>
    <t>000606.SZ</t>
  </si>
  <si>
    <t>*ST易桥</t>
  </si>
  <si>
    <t>000607.SZ</t>
  </si>
  <si>
    <t>华媒控股</t>
  </si>
  <si>
    <t>000608.SZ</t>
  </si>
  <si>
    <t>阳光股份</t>
  </si>
  <si>
    <t>000609.SZ</t>
  </si>
  <si>
    <t>绵石投资</t>
  </si>
  <si>
    <t>000610.SZ</t>
  </si>
  <si>
    <t>西安旅游</t>
  </si>
  <si>
    <t>000611.SZ</t>
  </si>
  <si>
    <t>*ST天首</t>
  </si>
  <si>
    <t>000612.SZ</t>
  </si>
  <si>
    <t>焦作万方</t>
  </si>
  <si>
    <t>000613.SZ</t>
  </si>
  <si>
    <t>大东海A</t>
  </si>
  <si>
    <t>000615.SZ</t>
  </si>
  <si>
    <t>京汉股份</t>
  </si>
  <si>
    <t>000616.SZ</t>
  </si>
  <si>
    <t>海航投资</t>
  </si>
  <si>
    <t>000617.SZ</t>
  </si>
  <si>
    <t>*ST济柴</t>
  </si>
  <si>
    <t>000619.SZ</t>
  </si>
  <si>
    <t>海螺型材</t>
  </si>
  <si>
    <t>000620.SZ</t>
  </si>
  <si>
    <t>新华联</t>
  </si>
  <si>
    <t>000622.SZ</t>
  </si>
  <si>
    <t>*ST恒立</t>
  </si>
  <si>
    <t>000623.SZ</t>
  </si>
  <si>
    <t>吉林敖东</t>
  </si>
  <si>
    <t>000625.SZ</t>
  </si>
  <si>
    <t>长安汽车</t>
  </si>
  <si>
    <t>000626.SZ</t>
  </si>
  <si>
    <t>如意集团</t>
  </si>
  <si>
    <t>000627.SZ</t>
  </si>
  <si>
    <t>天茂集团</t>
  </si>
  <si>
    <t>000628.SZ</t>
  </si>
  <si>
    <t>高新发展</t>
  </si>
  <si>
    <t>000629.SZ</t>
  </si>
  <si>
    <t>*ST钒钛</t>
  </si>
  <si>
    <t>000630.SZ</t>
  </si>
  <si>
    <t>铜陵有色</t>
  </si>
  <si>
    <t>000631.SZ</t>
  </si>
  <si>
    <t>顺发恒业</t>
  </si>
  <si>
    <t>000632.SZ</t>
  </si>
  <si>
    <t>三木集团</t>
  </si>
  <si>
    <t>000633.SZ</t>
  </si>
  <si>
    <t>*ST合金</t>
  </si>
  <si>
    <t>000635.SZ</t>
  </si>
  <si>
    <t>英力特</t>
  </si>
  <si>
    <t>000636.SZ</t>
  </si>
  <si>
    <t>风华高科</t>
  </si>
  <si>
    <t>000637.SZ</t>
  </si>
  <si>
    <t>茂化实华</t>
  </si>
  <si>
    <t>000638.SZ</t>
  </si>
  <si>
    <t>万方发展</t>
  </si>
  <si>
    <t>000639.SZ</t>
  </si>
  <si>
    <t>西王食品</t>
  </si>
  <si>
    <t>000650.SZ</t>
  </si>
  <si>
    <t>仁和药业</t>
  </si>
  <si>
    <t>000651.SZ</t>
  </si>
  <si>
    <t>格力电器</t>
  </si>
  <si>
    <t>000652.SZ</t>
  </si>
  <si>
    <t>泰达股份</t>
  </si>
  <si>
    <t>000655.SZ</t>
  </si>
  <si>
    <t>金岭矿业</t>
  </si>
  <si>
    <t>000656.SZ</t>
  </si>
  <si>
    <t>金科股份</t>
  </si>
  <si>
    <t>000657.SZ</t>
  </si>
  <si>
    <t>中钨高新</t>
  </si>
  <si>
    <t>000659.SZ</t>
  </si>
  <si>
    <t>珠海中富</t>
  </si>
  <si>
    <t>000661.SZ</t>
  </si>
  <si>
    <t>长春高新</t>
  </si>
  <si>
    <t>000662.SZ</t>
  </si>
  <si>
    <t>天夏智慧</t>
  </si>
  <si>
    <t>000663.SZ</t>
  </si>
  <si>
    <t>永安林业</t>
  </si>
  <si>
    <t>000665.SZ</t>
  </si>
  <si>
    <t>湖北广电</t>
  </si>
  <si>
    <t>000666.SZ</t>
  </si>
  <si>
    <t>经纬纺机</t>
  </si>
  <si>
    <t>000667.SZ</t>
  </si>
  <si>
    <t>美好集团</t>
  </si>
  <si>
    <t>000668.SZ</t>
  </si>
  <si>
    <t>荣丰控股</t>
  </si>
  <si>
    <t>000669.SZ</t>
  </si>
  <si>
    <t>金鸿能源</t>
  </si>
  <si>
    <t>000670.SZ</t>
  </si>
  <si>
    <t>*ST盈方</t>
  </si>
  <si>
    <t>000671.SZ</t>
  </si>
  <si>
    <t>阳光城</t>
  </si>
  <si>
    <t>000672.SZ</t>
  </si>
  <si>
    <t>上峰水泥</t>
  </si>
  <si>
    <t>000673.SZ</t>
  </si>
  <si>
    <t>当代东方</t>
  </si>
  <si>
    <t>000676.SZ</t>
  </si>
  <si>
    <t>智度投资</t>
  </si>
  <si>
    <t>000677.SZ</t>
  </si>
  <si>
    <t>恒天海龙</t>
  </si>
  <si>
    <t>000678.SZ</t>
  </si>
  <si>
    <t>襄阳轴承</t>
  </si>
  <si>
    <t>000679.SZ</t>
  </si>
  <si>
    <t>大连友谊</t>
  </si>
  <si>
    <t>000680.SZ</t>
  </si>
  <si>
    <t>山推股份</t>
  </si>
  <si>
    <t>000681.SZ</t>
  </si>
  <si>
    <t>视觉中国</t>
  </si>
  <si>
    <t>000682.SZ</t>
  </si>
  <si>
    <t>东方电子</t>
  </si>
  <si>
    <t>000683.SZ</t>
  </si>
  <si>
    <t>远兴能源</t>
  </si>
  <si>
    <t>000685.SZ</t>
  </si>
  <si>
    <t>中山公用</t>
  </si>
  <si>
    <t>000686.SZ</t>
  </si>
  <si>
    <t>东北证券</t>
  </si>
  <si>
    <t>000687.SZ</t>
  </si>
  <si>
    <t>华讯方舟</t>
  </si>
  <si>
    <t>000688.SZ</t>
  </si>
  <si>
    <t>建新矿业</t>
  </si>
  <si>
    <t>000690.SZ</t>
  </si>
  <si>
    <t>宝新能源</t>
  </si>
  <si>
    <t>000691.SZ</t>
  </si>
  <si>
    <t>ST亚太</t>
  </si>
  <si>
    <t>000692.SZ</t>
  </si>
  <si>
    <t>惠天热电</t>
  </si>
  <si>
    <t>000693.SZ</t>
  </si>
  <si>
    <t>ST华泽</t>
  </si>
  <si>
    <t>000695.SZ</t>
  </si>
  <si>
    <t>滨海能源</t>
  </si>
  <si>
    <t>000697.SZ</t>
  </si>
  <si>
    <t>炼石有色</t>
  </si>
  <si>
    <t>000698.SZ</t>
  </si>
  <si>
    <t>沈阳化工</t>
  </si>
  <si>
    <t>000700.SZ</t>
  </si>
  <si>
    <t>模塑科技</t>
  </si>
  <si>
    <t>000701.SZ</t>
  </si>
  <si>
    <t>厦门信达</t>
  </si>
  <si>
    <t>000702.SZ</t>
  </si>
  <si>
    <t>正虹科技</t>
  </si>
  <si>
    <t>000703.SZ</t>
  </si>
  <si>
    <t>恒逸石化</t>
  </si>
  <si>
    <t>000705.SZ</t>
  </si>
  <si>
    <t>浙江震元</t>
  </si>
  <si>
    <t>000707.SZ</t>
  </si>
  <si>
    <t>双环科技</t>
  </si>
  <si>
    <t>000710.SZ</t>
  </si>
  <si>
    <t>天兴仪表</t>
  </si>
  <si>
    <t>000711.SZ</t>
  </si>
  <si>
    <t>京蓝科技</t>
  </si>
  <si>
    <t>000712.SZ</t>
  </si>
  <si>
    <t>锦龙股份</t>
  </si>
  <si>
    <t>000713.SZ</t>
  </si>
  <si>
    <t>丰乐种业</t>
  </si>
  <si>
    <t>000715.SZ</t>
  </si>
  <si>
    <t>中兴商业</t>
  </si>
  <si>
    <t>000716.SZ</t>
  </si>
  <si>
    <t>黑芝麻</t>
  </si>
  <si>
    <t>000718.SZ</t>
  </si>
  <si>
    <t>苏宁环球</t>
  </si>
  <si>
    <t>000719.SZ</t>
  </si>
  <si>
    <t>大地传媒</t>
  </si>
  <si>
    <t>000720.SZ</t>
  </si>
  <si>
    <t>新能泰山</t>
  </si>
  <si>
    <t>000721.SZ</t>
  </si>
  <si>
    <t>西安饮食</t>
  </si>
  <si>
    <t>000722.SZ</t>
  </si>
  <si>
    <t>湖南发展</t>
  </si>
  <si>
    <t>000723.SZ</t>
  </si>
  <si>
    <t>美锦能源</t>
  </si>
  <si>
    <t>000725.SZ</t>
  </si>
  <si>
    <t>京东方A</t>
  </si>
  <si>
    <t>000726.SZ</t>
  </si>
  <si>
    <t>鲁泰A</t>
  </si>
  <si>
    <t>000727.SZ</t>
  </si>
  <si>
    <t>华东科技</t>
  </si>
  <si>
    <t>000728.SZ</t>
  </si>
  <si>
    <t>国元证券</t>
  </si>
  <si>
    <t>000729.SZ</t>
  </si>
  <si>
    <t>燕京啤酒</t>
  </si>
  <si>
    <t>000731.SZ</t>
  </si>
  <si>
    <t>四川美丰</t>
  </si>
  <si>
    <t>000732.SZ</t>
  </si>
  <si>
    <t>泰禾集团</t>
  </si>
  <si>
    <t>000733.SZ</t>
  </si>
  <si>
    <t>振华科技</t>
  </si>
  <si>
    <t>000735.SZ</t>
  </si>
  <si>
    <t>罗牛山</t>
  </si>
  <si>
    <t>000736.SZ</t>
  </si>
  <si>
    <t>中房地产</t>
  </si>
  <si>
    <t>000737.SZ</t>
  </si>
  <si>
    <t>南风化工</t>
  </si>
  <si>
    <t>000738.SZ</t>
  </si>
  <si>
    <t>中航动控</t>
  </si>
  <si>
    <t>000739.SZ</t>
  </si>
  <si>
    <t>普洛药业</t>
  </si>
  <si>
    <t>000748.SZ</t>
  </si>
  <si>
    <t>长城信息</t>
  </si>
  <si>
    <t>000750.SZ</t>
  </si>
  <si>
    <t>国海证券</t>
  </si>
  <si>
    <t>000751.SZ</t>
  </si>
  <si>
    <t>锌业股份</t>
  </si>
  <si>
    <t>000752.SZ</t>
  </si>
  <si>
    <t>西藏发展</t>
  </si>
  <si>
    <t>000753.SZ</t>
  </si>
  <si>
    <t>漳州发展</t>
  </si>
  <si>
    <t>000755.SZ</t>
  </si>
  <si>
    <t>山西三维</t>
  </si>
  <si>
    <t>000756.SZ</t>
  </si>
  <si>
    <t>新华制药</t>
  </si>
  <si>
    <t>000757.SZ</t>
  </si>
  <si>
    <t>浩物股份</t>
  </si>
  <si>
    <t>000758.SZ</t>
  </si>
  <si>
    <t>中色股份</t>
  </si>
  <si>
    <t>000759.SZ</t>
  </si>
  <si>
    <t>中百集团</t>
  </si>
  <si>
    <t>000760.SZ</t>
  </si>
  <si>
    <t>斯太尔</t>
  </si>
  <si>
    <t>000762.SZ</t>
  </si>
  <si>
    <t>西藏矿业</t>
  </si>
  <si>
    <t>000766.SZ</t>
  </si>
  <si>
    <t>通化金马</t>
  </si>
  <si>
    <t>000767.SZ</t>
  </si>
  <si>
    <t>漳泽电力</t>
  </si>
  <si>
    <t>000768.SZ</t>
  </si>
  <si>
    <t>中航飞机</t>
  </si>
  <si>
    <t>000776.SZ</t>
  </si>
  <si>
    <t>广发证券</t>
  </si>
  <si>
    <t>000777.SZ</t>
  </si>
  <si>
    <t>中核科技</t>
  </si>
  <si>
    <t>000779.SZ</t>
  </si>
  <si>
    <t>三毛派神</t>
  </si>
  <si>
    <t>000780.SZ</t>
  </si>
  <si>
    <t>平庄能源</t>
  </si>
  <si>
    <t>000782.SZ</t>
  </si>
  <si>
    <t>美达股份</t>
  </si>
  <si>
    <t>000783.SZ</t>
  </si>
  <si>
    <t>长江证券</t>
  </si>
  <si>
    <t>000785.SZ</t>
  </si>
  <si>
    <t>武汉中商</t>
  </si>
  <si>
    <t>000786.SZ</t>
  </si>
  <si>
    <t>北新建材</t>
  </si>
  <si>
    <t>000788.SZ</t>
  </si>
  <si>
    <t>北大医药</t>
  </si>
  <si>
    <t>000789.SZ</t>
  </si>
  <si>
    <t>万年青</t>
  </si>
  <si>
    <t>000790.SZ</t>
  </si>
  <si>
    <t>华神集团</t>
  </si>
  <si>
    <t>000791.SZ</t>
  </si>
  <si>
    <t>甘肃电投</t>
  </si>
  <si>
    <t>000792.SZ</t>
  </si>
  <si>
    <t>盐湖股份</t>
  </si>
  <si>
    <t>000793.SZ</t>
  </si>
  <si>
    <t>华闻传媒</t>
  </si>
  <si>
    <t>000795.SZ</t>
  </si>
  <si>
    <t>英洛华</t>
  </si>
  <si>
    <t>000796.SZ</t>
  </si>
  <si>
    <t>凯撒旅游</t>
  </si>
  <si>
    <t>000797.SZ</t>
  </si>
  <si>
    <t>中国武夷</t>
  </si>
  <si>
    <t>000798.SZ</t>
  </si>
  <si>
    <t>中水渔业</t>
  </si>
  <si>
    <t>000799.SZ</t>
  </si>
  <si>
    <t>酒鬼酒</t>
  </si>
  <si>
    <t>000800.SZ</t>
  </si>
  <si>
    <t>一汽轿车</t>
  </si>
  <si>
    <t>000801.SZ</t>
  </si>
  <si>
    <t>四川九洲</t>
  </si>
  <si>
    <t>000802.SZ</t>
  </si>
  <si>
    <t>北京文化</t>
  </si>
  <si>
    <t>000803.SZ</t>
  </si>
  <si>
    <t>金宇车城</t>
  </si>
  <si>
    <t>000806.SZ</t>
  </si>
  <si>
    <t>银河生物</t>
  </si>
  <si>
    <t>000807.SZ</t>
  </si>
  <si>
    <t>云铝股份</t>
  </si>
  <si>
    <t>000809.SZ</t>
  </si>
  <si>
    <t>铁岭新城</t>
  </si>
  <si>
    <t>000810.SZ</t>
  </si>
  <si>
    <t>创维数字</t>
  </si>
  <si>
    <t>000811.SZ</t>
  </si>
  <si>
    <t>烟台冰轮</t>
  </si>
  <si>
    <t>000812.SZ</t>
  </si>
  <si>
    <t>陕西金叶</t>
  </si>
  <si>
    <t>000813.SZ</t>
  </si>
  <si>
    <t>天山纺织</t>
  </si>
  <si>
    <t>000815.SZ</t>
  </si>
  <si>
    <t>美利纸业</t>
  </si>
  <si>
    <t>000816.SZ</t>
  </si>
  <si>
    <t>智慧农业</t>
  </si>
  <si>
    <t>000818.SZ</t>
  </si>
  <si>
    <t>方大化工</t>
  </si>
  <si>
    <t>000819.SZ</t>
  </si>
  <si>
    <t>岳阳兴长</t>
  </si>
  <si>
    <t>000820.SZ</t>
  </si>
  <si>
    <t>金城股份</t>
  </si>
  <si>
    <t>000821.SZ</t>
  </si>
  <si>
    <t>京山轻机</t>
  </si>
  <si>
    <t>000822.SZ</t>
  </si>
  <si>
    <t>山东海化</t>
  </si>
  <si>
    <t>000823.SZ</t>
  </si>
  <si>
    <t>超声电子</t>
  </si>
  <si>
    <t>000826.SZ</t>
  </si>
  <si>
    <t>启迪桑德</t>
  </si>
  <si>
    <t>000828.SZ</t>
  </si>
  <si>
    <t>东莞控股</t>
  </si>
  <si>
    <t>000829.SZ</t>
  </si>
  <si>
    <t>天音控股</t>
  </si>
  <si>
    <t>000830.SZ</t>
  </si>
  <si>
    <t>鲁西化工</t>
  </si>
  <si>
    <t>000831.SZ</t>
  </si>
  <si>
    <t>*ST五稀</t>
  </si>
  <si>
    <t>000833.SZ</t>
  </si>
  <si>
    <t>贵糖股份</t>
  </si>
  <si>
    <t>000835.SZ</t>
  </si>
  <si>
    <t>长城动漫</t>
  </si>
  <si>
    <t>000836.SZ</t>
  </si>
  <si>
    <t>鑫茂科技</t>
  </si>
  <si>
    <t>000837.SZ</t>
  </si>
  <si>
    <t>秦川机床</t>
  </si>
  <si>
    <t>000838.SZ</t>
  </si>
  <si>
    <t>财信发展</t>
  </si>
  <si>
    <t>000839.SZ</t>
  </si>
  <si>
    <t>中信国安</t>
  </si>
  <si>
    <t>000848.SZ</t>
  </si>
  <si>
    <t>承德露露</t>
  </si>
  <si>
    <t>000850.SZ</t>
  </si>
  <si>
    <t>华茂股份</t>
  </si>
  <si>
    <t>000851.SZ</t>
  </si>
  <si>
    <t>高鸿股份</t>
  </si>
  <si>
    <t>000852.SZ</t>
  </si>
  <si>
    <t>石化机械</t>
  </si>
  <si>
    <t>000856.SZ</t>
  </si>
  <si>
    <t>*ST冀装</t>
  </si>
  <si>
    <t>000858.SZ</t>
  </si>
  <si>
    <t>五粮液</t>
  </si>
  <si>
    <t>000859.SZ</t>
  </si>
  <si>
    <t>国风塑业</t>
  </si>
  <si>
    <t>000860.SZ</t>
  </si>
  <si>
    <t>顺鑫农业</t>
  </si>
  <si>
    <t>000861.SZ</t>
  </si>
  <si>
    <t>海印股份</t>
  </si>
  <si>
    <t>000862.SZ</t>
  </si>
  <si>
    <t>银星能源</t>
  </si>
  <si>
    <t>000863.SZ</t>
  </si>
  <si>
    <t>三湘股份</t>
  </si>
  <si>
    <t>000868.SZ</t>
  </si>
  <si>
    <t>安凯客车</t>
  </si>
  <si>
    <t>000869.SZ</t>
  </si>
  <si>
    <t>张裕A</t>
  </si>
  <si>
    <t>000875.SZ</t>
  </si>
  <si>
    <t>吉电股份</t>
  </si>
  <si>
    <t>000876.SZ</t>
  </si>
  <si>
    <t>新希望</t>
  </si>
  <si>
    <t>000877.SZ</t>
  </si>
  <si>
    <t>天山股份</t>
  </si>
  <si>
    <t>000878.SZ</t>
  </si>
  <si>
    <t>云南铜业</t>
  </si>
  <si>
    <t>000880.SZ</t>
  </si>
  <si>
    <t>潍柴重机</t>
  </si>
  <si>
    <t>000881.SZ</t>
  </si>
  <si>
    <t>大连国际</t>
  </si>
  <si>
    <t>000882.SZ</t>
  </si>
  <si>
    <t>华联股份</t>
  </si>
  <si>
    <t>000883.SZ</t>
  </si>
  <si>
    <t>湖北能源</t>
  </si>
  <si>
    <t>000885.SZ</t>
  </si>
  <si>
    <t>同力水泥</t>
  </si>
  <si>
    <t>000886.SZ</t>
  </si>
  <si>
    <t>海南高速</t>
  </si>
  <si>
    <t>000887.SZ</t>
  </si>
  <si>
    <t>中鼎股份</t>
  </si>
  <si>
    <t>000888.SZ</t>
  </si>
  <si>
    <t>峨眉山A</t>
  </si>
  <si>
    <t>000889.SZ</t>
  </si>
  <si>
    <t>茂业通信</t>
  </si>
  <si>
    <t>000890.SZ</t>
  </si>
  <si>
    <t>法尔胜</t>
  </si>
  <si>
    <t>000892.SZ</t>
  </si>
  <si>
    <t>星美联合</t>
  </si>
  <si>
    <t>000893.SZ</t>
  </si>
  <si>
    <t>东凌国际</t>
  </si>
  <si>
    <t>000895.SZ</t>
  </si>
  <si>
    <t>双汇发展</t>
  </si>
  <si>
    <t>000897.SZ</t>
  </si>
  <si>
    <t>津滨发展</t>
  </si>
  <si>
    <t>000899.SZ</t>
  </si>
  <si>
    <t>赣能股份</t>
  </si>
  <si>
    <t>000900.SZ</t>
  </si>
  <si>
    <t>现代投资</t>
  </si>
  <si>
    <t>000901.SZ</t>
  </si>
  <si>
    <t>航天科技</t>
  </si>
  <si>
    <t>000902.SZ</t>
  </si>
  <si>
    <t>新洋丰</t>
  </si>
  <si>
    <t>000903.SZ</t>
  </si>
  <si>
    <t>云内动力</t>
  </si>
  <si>
    <t>000905.SZ</t>
  </si>
  <si>
    <t>厦门港务</t>
  </si>
  <si>
    <t>000908.SZ</t>
  </si>
  <si>
    <t>景峰医药</t>
  </si>
  <si>
    <t>000909.SZ</t>
  </si>
  <si>
    <t>数源科技</t>
  </si>
  <si>
    <t>000910.SZ</t>
  </si>
  <si>
    <t>大亚科技</t>
  </si>
  <si>
    <t>000911.SZ</t>
  </si>
  <si>
    <t>南宁糖业</t>
  </si>
  <si>
    <t>000912.SZ</t>
  </si>
  <si>
    <t>泸天化</t>
  </si>
  <si>
    <t>000913.SZ</t>
  </si>
  <si>
    <t>*ST钱江</t>
  </si>
  <si>
    <t>000915.SZ</t>
  </si>
  <si>
    <t>山大华特</t>
  </si>
  <si>
    <t>000916.SZ</t>
  </si>
  <si>
    <t>华北高速</t>
  </si>
  <si>
    <t>000917.SZ</t>
  </si>
  <si>
    <t>电广传媒</t>
  </si>
  <si>
    <t>000918.SZ</t>
  </si>
  <si>
    <t>嘉凯城</t>
  </si>
  <si>
    <t>000919.SZ</t>
  </si>
  <si>
    <t>金陵药业</t>
  </si>
  <si>
    <t>000920.SZ</t>
  </si>
  <si>
    <t>南方汇通</t>
  </si>
  <si>
    <t>000921.SZ</t>
  </si>
  <si>
    <t>海信科龙</t>
  </si>
  <si>
    <t>000922.SZ</t>
  </si>
  <si>
    <t>佳电股份</t>
  </si>
  <si>
    <t>000923.SZ</t>
  </si>
  <si>
    <t>河北宣工</t>
  </si>
  <si>
    <t>000925.SZ</t>
  </si>
  <si>
    <t>众合科技</t>
  </si>
  <si>
    <t>000926.SZ</t>
  </si>
  <si>
    <t>福星股份</t>
  </si>
  <si>
    <t>000927.SZ</t>
  </si>
  <si>
    <t>一汽夏利</t>
  </si>
  <si>
    <t>000928.SZ</t>
  </si>
  <si>
    <t>中钢国际</t>
  </si>
  <si>
    <t>000929.SZ</t>
  </si>
  <si>
    <t>兰州黄河</t>
  </si>
  <si>
    <t>000930.SZ</t>
  </si>
  <si>
    <t>中粮生化</t>
  </si>
  <si>
    <t>000931.SZ</t>
  </si>
  <si>
    <t>中关村</t>
  </si>
  <si>
    <t>000933.SZ</t>
  </si>
  <si>
    <t>*ST神火</t>
  </si>
  <si>
    <t>000935.SZ</t>
  </si>
  <si>
    <t>四川双马</t>
  </si>
  <si>
    <t>000936.SZ</t>
  </si>
  <si>
    <t>华西股份</t>
  </si>
  <si>
    <t>000937.SZ</t>
  </si>
  <si>
    <t>冀中能源</t>
  </si>
  <si>
    <t>000938.SZ</t>
  </si>
  <si>
    <t>紫光股份</t>
  </si>
  <si>
    <t>000939.SZ</t>
  </si>
  <si>
    <t>凯迪生态</t>
  </si>
  <si>
    <t>000948.SZ</t>
  </si>
  <si>
    <t>南天信息</t>
  </si>
  <si>
    <t>000949.SZ</t>
  </si>
  <si>
    <t>新乡化纤</t>
  </si>
  <si>
    <t>000950.SZ</t>
  </si>
  <si>
    <t>*ST建峰</t>
  </si>
  <si>
    <t>000951.SZ</t>
  </si>
  <si>
    <t>中国重汽</t>
  </si>
  <si>
    <t>000952.SZ</t>
  </si>
  <si>
    <t>广济药业</t>
  </si>
  <si>
    <t>000953.SZ</t>
  </si>
  <si>
    <t>河池化工</t>
  </si>
  <si>
    <t>000955.SZ</t>
  </si>
  <si>
    <t>欣龙控股</t>
  </si>
  <si>
    <t>000957.SZ</t>
  </si>
  <si>
    <t>中通客车</t>
  </si>
  <si>
    <t>000958.SZ</t>
  </si>
  <si>
    <t>东方能源</t>
  </si>
  <si>
    <t>000960.SZ</t>
  </si>
  <si>
    <t>锡业股份</t>
  </si>
  <si>
    <t>000961.SZ</t>
  </si>
  <si>
    <t>中南建设</t>
  </si>
  <si>
    <t>000962.SZ</t>
  </si>
  <si>
    <t>*ST东钽</t>
  </si>
  <si>
    <t>000963.SZ</t>
  </si>
  <si>
    <t>华东医药</t>
  </si>
  <si>
    <t>000965.SZ</t>
  </si>
  <si>
    <t>天保基建</t>
  </si>
  <si>
    <t>000966.SZ</t>
  </si>
  <si>
    <t>长源电力</t>
  </si>
  <si>
    <t>000967.SZ</t>
  </si>
  <si>
    <t>盈峰环境</t>
  </si>
  <si>
    <t>000968.SZ</t>
  </si>
  <si>
    <t>*ST煤气</t>
  </si>
  <si>
    <t>000969.SZ</t>
  </si>
  <si>
    <t>安泰科技</t>
  </si>
  <si>
    <t>000970.SZ</t>
  </si>
  <si>
    <t>中科三环</t>
  </si>
  <si>
    <t>000971.SZ</t>
  </si>
  <si>
    <t>高升控股</t>
  </si>
  <si>
    <t>000972.SZ</t>
  </si>
  <si>
    <t>中基健康</t>
  </si>
  <si>
    <t>000973.SZ</t>
  </si>
  <si>
    <t>佛塑科技</t>
  </si>
  <si>
    <t>000975.SZ</t>
  </si>
  <si>
    <t>银泰资源</t>
  </si>
  <si>
    <t>000976.SZ</t>
  </si>
  <si>
    <t>春晖股份</t>
  </si>
  <si>
    <t>000977.SZ</t>
  </si>
  <si>
    <t>浪潮信息</t>
  </si>
  <si>
    <t>000978.SZ</t>
  </si>
  <si>
    <t>桂林旅游</t>
  </si>
  <si>
    <t>000979.SZ</t>
  </si>
  <si>
    <t>中弘股份</t>
  </si>
  <si>
    <t>000980.SZ</t>
  </si>
  <si>
    <t>金马股份</t>
  </si>
  <si>
    <t>000981.SZ</t>
  </si>
  <si>
    <t>银亿股份</t>
  </si>
  <si>
    <t>000982.SZ</t>
  </si>
  <si>
    <t>中银绒业</t>
  </si>
  <si>
    <t>000983.SZ</t>
  </si>
  <si>
    <t>西山煤电</t>
  </si>
  <si>
    <t>000985.SZ</t>
  </si>
  <si>
    <t>大庆华科</t>
  </si>
  <si>
    <t>000987.SZ</t>
  </si>
  <si>
    <t>广州友谊</t>
  </si>
  <si>
    <t>000988.SZ</t>
  </si>
  <si>
    <t>华工科技</t>
  </si>
  <si>
    <t>000989.SZ</t>
  </si>
  <si>
    <t>九芝堂</t>
  </si>
  <si>
    <t>000990.SZ</t>
  </si>
  <si>
    <t>诚志股份</t>
  </si>
  <si>
    <t>000993.SZ</t>
  </si>
  <si>
    <t>闽东电力</t>
  </si>
  <si>
    <t>000995.SZ</t>
  </si>
  <si>
    <t>*ST皇台</t>
  </si>
  <si>
    <t>000996.SZ</t>
  </si>
  <si>
    <t>中国中期</t>
  </si>
  <si>
    <t>000997.SZ</t>
  </si>
  <si>
    <t>新大陆</t>
  </si>
  <si>
    <t>000998.SZ</t>
  </si>
  <si>
    <t>隆平高科</t>
  </si>
  <si>
    <t>000999.SZ</t>
  </si>
  <si>
    <t>华润三九</t>
  </si>
  <si>
    <t>001696.SZ</t>
  </si>
  <si>
    <t>宗申动力</t>
  </si>
  <si>
    <t>001896.SZ</t>
  </si>
  <si>
    <t>豫能控股</t>
  </si>
  <si>
    <t>001979.SZ</t>
  </si>
  <si>
    <t>招商蛇口</t>
  </si>
  <si>
    <t>002001.SZ</t>
  </si>
  <si>
    <t>新和成</t>
  </si>
  <si>
    <t>002002.SZ</t>
  </si>
  <si>
    <t>鸿达兴业</t>
  </si>
  <si>
    <t>002003.SZ</t>
  </si>
  <si>
    <t>伟星股份</t>
  </si>
  <si>
    <t>002004.SZ</t>
  </si>
  <si>
    <t>华邦健康</t>
  </si>
  <si>
    <t>002005.SZ</t>
  </si>
  <si>
    <t>德豪润达</t>
  </si>
  <si>
    <t>002006.SZ</t>
  </si>
  <si>
    <t>精功科技</t>
  </si>
  <si>
    <t>002007.SZ</t>
  </si>
  <si>
    <t>华兰生物</t>
  </si>
  <si>
    <t>002008.SZ</t>
  </si>
  <si>
    <t>大族激光</t>
  </si>
  <si>
    <t>002009.SZ</t>
  </si>
  <si>
    <t>天奇股份</t>
  </si>
  <si>
    <t>002010.SZ</t>
  </si>
  <si>
    <t>传化股份</t>
  </si>
  <si>
    <t>002011.SZ</t>
  </si>
  <si>
    <t>盾安环境</t>
  </si>
  <si>
    <t>002012.SZ</t>
  </si>
  <si>
    <t>凯恩股份</t>
  </si>
  <si>
    <t>002013.SZ</t>
  </si>
  <si>
    <t>中航机电</t>
  </si>
  <si>
    <t>002014.SZ</t>
  </si>
  <si>
    <t>永新股份</t>
  </si>
  <si>
    <t>002015.SZ</t>
  </si>
  <si>
    <t>霞客环保</t>
  </si>
  <si>
    <t>002016.SZ</t>
  </si>
  <si>
    <t>世荣兆业</t>
  </si>
  <si>
    <t>002017.SZ</t>
  </si>
  <si>
    <t>东信和平</t>
  </si>
  <si>
    <t>002018.SZ</t>
  </si>
  <si>
    <t>华信国际</t>
  </si>
  <si>
    <t>002019.SZ</t>
  </si>
  <si>
    <t>亿帆鑫富</t>
  </si>
  <si>
    <t>002020.SZ</t>
  </si>
  <si>
    <t>京新药业</t>
  </si>
  <si>
    <t>002021.SZ</t>
  </si>
  <si>
    <t>中捷资源</t>
  </si>
  <si>
    <t>002022.SZ</t>
  </si>
  <si>
    <t>科华生物</t>
  </si>
  <si>
    <t>002023.SZ</t>
  </si>
  <si>
    <t>海特高新</t>
  </si>
  <si>
    <t>002024.SZ</t>
  </si>
  <si>
    <t>苏宁云商</t>
  </si>
  <si>
    <t>002025.SZ</t>
  </si>
  <si>
    <t>航天电器</t>
  </si>
  <si>
    <t>002026.SZ</t>
  </si>
  <si>
    <t>山东威达</t>
  </si>
  <si>
    <t>002027.SZ</t>
  </si>
  <si>
    <t>分众传媒</t>
  </si>
  <si>
    <t>002028.SZ</t>
  </si>
  <si>
    <t>思源电气</t>
  </si>
  <si>
    <t>002029.SZ</t>
  </si>
  <si>
    <t>七匹狼</t>
  </si>
  <si>
    <t>002030.SZ</t>
  </si>
  <si>
    <t>达安基因</t>
  </si>
  <si>
    <t>002031.SZ</t>
  </si>
  <si>
    <t>巨轮智能</t>
  </si>
  <si>
    <t>002032.SZ</t>
  </si>
  <si>
    <t>苏泊尔</t>
  </si>
  <si>
    <t>002033.SZ</t>
  </si>
  <si>
    <t>丽江旅游</t>
  </si>
  <si>
    <t>002034.SZ</t>
  </si>
  <si>
    <t>美欣达</t>
  </si>
  <si>
    <t>002035.SZ</t>
  </si>
  <si>
    <t>华帝股份</t>
  </si>
  <si>
    <t>002036.SZ</t>
  </si>
  <si>
    <t>联创电子</t>
  </si>
  <si>
    <t>002037.SZ</t>
  </si>
  <si>
    <t>久联发展</t>
  </si>
  <si>
    <t>002038.SZ</t>
  </si>
  <si>
    <t>双鹭药业</t>
  </si>
  <si>
    <t>002039.SZ</t>
  </si>
  <si>
    <t>黔源电力</t>
  </si>
  <si>
    <t>002040.SZ</t>
  </si>
  <si>
    <t>南京港</t>
  </si>
  <si>
    <t>002041.SZ</t>
  </si>
  <si>
    <t>登海种业</t>
  </si>
  <si>
    <t>002042.SZ</t>
  </si>
  <si>
    <t>华孚色纺</t>
  </si>
  <si>
    <t>002043.SZ</t>
  </si>
  <si>
    <t>兔宝宝</t>
  </si>
  <si>
    <t>002044.SZ</t>
  </si>
  <si>
    <t>美年健康</t>
  </si>
  <si>
    <t>002045.SZ</t>
  </si>
  <si>
    <t>国光电器</t>
  </si>
  <si>
    <t>002046.SZ</t>
  </si>
  <si>
    <t>轴研科技</t>
  </si>
  <si>
    <t>002047.SZ</t>
  </si>
  <si>
    <t>宝鹰股份</t>
  </si>
  <si>
    <t>002048.SZ</t>
  </si>
  <si>
    <t>宁波华翔</t>
  </si>
  <si>
    <t>002049.SZ</t>
  </si>
  <si>
    <t>紫光国芯</t>
  </si>
  <si>
    <t>002050.SZ</t>
  </si>
  <si>
    <t>三花股份</t>
  </si>
  <si>
    <t>002051.SZ</t>
  </si>
  <si>
    <t>中工国际</t>
  </si>
  <si>
    <t>002052.SZ</t>
  </si>
  <si>
    <t>同洲电子</t>
  </si>
  <si>
    <t>002053.SZ</t>
  </si>
  <si>
    <t>云南盐化</t>
  </si>
  <si>
    <t>002054.SZ</t>
  </si>
  <si>
    <t>德美化工</t>
  </si>
  <si>
    <t>002055.SZ</t>
  </si>
  <si>
    <t>得润电子</t>
  </si>
  <si>
    <t>002056.SZ</t>
  </si>
  <si>
    <t>横店东磁</t>
  </si>
  <si>
    <t>002057.SZ</t>
  </si>
  <si>
    <t>中钢天源</t>
  </si>
  <si>
    <t>002058.SZ</t>
  </si>
  <si>
    <t>威尔泰</t>
  </si>
  <si>
    <t>002059.SZ</t>
  </si>
  <si>
    <t>云南旅游</t>
  </si>
  <si>
    <t>002060.SZ</t>
  </si>
  <si>
    <t>粤水电</t>
  </si>
  <si>
    <t>002061.SZ</t>
  </si>
  <si>
    <t>*ST江化</t>
  </si>
  <si>
    <t>002062.SZ</t>
  </si>
  <si>
    <t>宏润建设</t>
  </si>
  <si>
    <t>002063.SZ</t>
  </si>
  <si>
    <t>远光软件</t>
  </si>
  <si>
    <t>002064.SZ</t>
  </si>
  <si>
    <t>华峰氨纶</t>
  </si>
  <si>
    <t>002065.SZ</t>
  </si>
  <si>
    <t>东华软件</t>
  </si>
  <si>
    <t>002066.SZ</t>
  </si>
  <si>
    <t>瑞泰科技</t>
  </si>
  <si>
    <t>002067.SZ</t>
  </si>
  <si>
    <t>景兴纸业</t>
  </si>
  <si>
    <t>002068.SZ</t>
  </si>
  <si>
    <t>黑猫股份</t>
  </si>
  <si>
    <t>002069.SZ</t>
  </si>
  <si>
    <t>*ST獐岛</t>
  </si>
  <si>
    <t>002070.SZ</t>
  </si>
  <si>
    <t>众和股份</t>
  </si>
  <si>
    <t>002071.SZ</t>
  </si>
  <si>
    <t>长城影视</t>
  </si>
  <si>
    <t>002072.SZ</t>
  </si>
  <si>
    <t>凯瑞德</t>
  </si>
  <si>
    <t>002073.SZ</t>
  </si>
  <si>
    <t>软控股份</t>
  </si>
  <si>
    <t>002074.SZ</t>
  </si>
  <si>
    <t>国轩高科</t>
  </si>
  <si>
    <t>002076.SZ</t>
  </si>
  <si>
    <t>雪莱特</t>
  </si>
  <si>
    <t>002077.SZ</t>
  </si>
  <si>
    <t>大港股份</t>
  </si>
  <si>
    <t>002078.SZ</t>
  </si>
  <si>
    <t>太阳纸业</t>
  </si>
  <si>
    <t>002079.SZ</t>
  </si>
  <si>
    <t>苏州固锝</t>
  </si>
  <si>
    <t>002080.SZ</t>
  </si>
  <si>
    <t>中材科技</t>
  </si>
  <si>
    <t>002081.SZ</t>
  </si>
  <si>
    <t>金螳螂</t>
  </si>
  <si>
    <t>002082.SZ</t>
  </si>
  <si>
    <t>栋梁新材</t>
  </si>
  <si>
    <t>002083.SZ</t>
  </si>
  <si>
    <t>孚日股份</t>
  </si>
  <si>
    <t>002084.SZ</t>
  </si>
  <si>
    <t>海鸥卫浴</t>
  </si>
  <si>
    <t>002085.SZ</t>
  </si>
  <si>
    <t>万丰奥威</t>
  </si>
  <si>
    <t>002086.SZ</t>
  </si>
  <si>
    <t>东方海洋</t>
  </si>
  <si>
    <t>002087.SZ</t>
  </si>
  <si>
    <t>新野纺织</t>
  </si>
  <si>
    <t>002088.SZ</t>
  </si>
  <si>
    <t>鲁阳节能</t>
  </si>
  <si>
    <t>002089.SZ</t>
  </si>
  <si>
    <t>新海宜</t>
  </si>
  <si>
    <t>002090.SZ</t>
  </si>
  <si>
    <t>金智科技</t>
  </si>
  <si>
    <t>002091.SZ</t>
  </si>
  <si>
    <t>江苏国泰</t>
  </si>
  <si>
    <t>002092.SZ</t>
  </si>
  <si>
    <t>中泰化学</t>
  </si>
  <si>
    <t>002093.SZ</t>
  </si>
  <si>
    <t>国脉科技</t>
  </si>
  <si>
    <t>002094.SZ</t>
  </si>
  <si>
    <t>青岛金王</t>
  </si>
  <si>
    <t>002095.SZ</t>
  </si>
  <si>
    <t>生意宝</t>
  </si>
  <si>
    <t>002096.SZ</t>
  </si>
  <si>
    <t>南岭民爆</t>
  </si>
  <si>
    <t>002097.SZ</t>
  </si>
  <si>
    <t>山河智能</t>
  </si>
  <si>
    <t>002098.SZ</t>
  </si>
  <si>
    <t>浔兴股份</t>
  </si>
  <si>
    <t>002099.SZ</t>
  </si>
  <si>
    <t>海翔药业</t>
  </si>
  <si>
    <t>002100.SZ</t>
  </si>
  <si>
    <t>天康生物</t>
  </si>
  <si>
    <t>002101.SZ</t>
  </si>
  <si>
    <t>广东鸿图</t>
  </si>
  <si>
    <t>002102.SZ</t>
  </si>
  <si>
    <t>冠福股份</t>
  </si>
  <si>
    <t>002103.SZ</t>
  </si>
  <si>
    <t>广博股份</t>
  </si>
  <si>
    <t>002104.SZ</t>
  </si>
  <si>
    <t>恒宝股份</t>
  </si>
  <si>
    <t>002105.SZ</t>
  </si>
  <si>
    <t>信隆实业</t>
  </si>
  <si>
    <t>002106.SZ</t>
  </si>
  <si>
    <t>莱宝高科</t>
  </si>
  <si>
    <t>002107.SZ</t>
  </si>
  <si>
    <t>沃华医药</t>
  </si>
  <si>
    <t>002108.SZ</t>
  </si>
  <si>
    <t>沧州明珠</t>
  </si>
  <si>
    <t>002109.SZ</t>
  </si>
  <si>
    <t>*ST兴化</t>
  </si>
  <si>
    <t>002111.SZ</t>
  </si>
  <si>
    <t>威海广泰</t>
  </si>
  <si>
    <t>002112.SZ</t>
  </si>
  <si>
    <t>三变科技</t>
  </si>
  <si>
    <t>002113.SZ</t>
  </si>
  <si>
    <t>天润数娱</t>
  </si>
  <si>
    <t>002114.SZ</t>
  </si>
  <si>
    <t>罗平锌电</t>
  </si>
  <si>
    <t>002115.SZ</t>
  </si>
  <si>
    <t>三维通信</t>
  </si>
  <si>
    <t>002116.SZ</t>
  </si>
  <si>
    <t>中国海诚</t>
  </si>
  <si>
    <t>002117.SZ</t>
  </si>
  <si>
    <t>东港股份</t>
  </si>
  <si>
    <t>002118.SZ</t>
  </si>
  <si>
    <t>紫鑫药业</t>
  </si>
  <si>
    <t>002119.SZ</t>
  </si>
  <si>
    <t>康强电子</t>
  </si>
  <si>
    <t>002120.SZ</t>
  </si>
  <si>
    <t>新海股份</t>
  </si>
  <si>
    <t>002121.SZ</t>
  </si>
  <si>
    <t>科陆电子</t>
  </si>
  <si>
    <t>002122.SZ</t>
  </si>
  <si>
    <t>天马股份</t>
  </si>
  <si>
    <t>002123.SZ</t>
  </si>
  <si>
    <t>荣信股份</t>
  </si>
  <si>
    <t>002124.SZ</t>
  </si>
  <si>
    <t>天邦股份</t>
  </si>
  <si>
    <t>002125.SZ</t>
  </si>
  <si>
    <t>湘潭电化</t>
  </si>
  <si>
    <t>002126.SZ</t>
  </si>
  <si>
    <t>银轮股份</t>
  </si>
  <si>
    <t>002127.SZ</t>
  </si>
  <si>
    <t>南极电商</t>
  </si>
  <si>
    <t>002128.SZ</t>
  </si>
  <si>
    <t>露天煤业</t>
  </si>
  <si>
    <t>002129.SZ</t>
  </si>
  <si>
    <t>中环股份</t>
  </si>
  <si>
    <t>002130.SZ</t>
  </si>
  <si>
    <t>沃尔核材</t>
  </si>
  <si>
    <t>002131.SZ</t>
  </si>
  <si>
    <t>利欧股份</t>
  </si>
  <si>
    <t>002132.SZ</t>
  </si>
  <si>
    <t>恒星科技</t>
  </si>
  <si>
    <t>002133.SZ</t>
  </si>
  <si>
    <t>广宇集团</t>
  </si>
  <si>
    <t>002134.SZ</t>
  </si>
  <si>
    <t>天津普林</t>
  </si>
  <si>
    <t>002135.SZ</t>
  </si>
  <si>
    <t>东南网架</t>
  </si>
  <si>
    <t>002136.SZ</t>
  </si>
  <si>
    <t>安纳达</t>
  </si>
  <si>
    <t>002137.SZ</t>
  </si>
  <si>
    <t>麦达数字</t>
  </si>
  <si>
    <t>002138.SZ</t>
  </si>
  <si>
    <t>顺络电子</t>
  </si>
  <si>
    <t>002139.SZ</t>
  </si>
  <si>
    <t>拓邦股份</t>
  </si>
  <si>
    <t>002140.SZ</t>
  </si>
  <si>
    <t>东华科技</t>
  </si>
  <si>
    <t>002141.SZ</t>
  </si>
  <si>
    <t>蓉胜超微</t>
  </si>
  <si>
    <t>002142.SZ</t>
  </si>
  <si>
    <t>宁波银行</t>
  </si>
  <si>
    <t>002143.SZ</t>
  </si>
  <si>
    <t>印纪传媒</t>
  </si>
  <si>
    <t>002144.SZ</t>
  </si>
  <si>
    <t>宏达高科</t>
  </si>
  <si>
    <t>002145.SZ</t>
  </si>
  <si>
    <t>中核钛白</t>
  </si>
  <si>
    <t>002146.SZ</t>
  </si>
  <si>
    <t>荣盛发展</t>
  </si>
  <si>
    <t>002147.SZ</t>
  </si>
  <si>
    <t>新光圆成</t>
  </si>
  <si>
    <t>002148.SZ</t>
  </si>
  <si>
    <t>北纬通信</t>
  </si>
  <si>
    <t>002149.SZ</t>
  </si>
  <si>
    <t>西部材料</t>
  </si>
  <si>
    <t>002150.SZ</t>
  </si>
  <si>
    <t>通润装备</t>
  </si>
  <si>
    <t>002151.SZ</t>
  </si>
  <si>
    <t>北斗星通</t>
  </si>
  <si>
    <t>002152.SZ</t>
  </si>
  <si>
    <t>广电运通</t>
  </si>
  <si>
    <t>002153.SZ</t>
  </si>
  <si>
    <t>石基信息</t>
  </si>
  <si>
    <t>002154.SZ</t>
  </si>
  <si>
    <t>报喜鸟</t>
  </si>
  <si>
    <t>002155.SZ</t>
  </si>
  <si>
    <t>湖南黄金</t>
  </si>
  <si>
    <t>002156.SZ</t>
  </si>
  <si>
    <t>通富微电</t>
  </si>
  <si>
    <t>002157.SZ</t>
  </si>
  <si>
    <t>正邦科技</t>
  </si>
  <si>
    <t>002158.SZ</t>
  </si>
  <si>
    <t>汉钟精机</t>
  </si>
  <si>
    <t>002159.SZ</t>
  </si>
  <si>
    <t>三特索道</t>
  </si>
  <si>
    <t>002160.SZ</t>
  </si>
  <si>
    <t>常铝股份</t>
  </si>
  <si>
    <t>002161.SZ</t>
  </si>
  <si>
    <t>远望谷</t>
  </si>
  <si>
    <t>002162.SZ</t>
  </si>
  <si>
    <t>悦心健康</t>
  </si>
  <si>
    <t>002163.SZ</t>
  </si>
  <si>
    <t>中航三鑫</t>
  </si>
  <si>
    <t>002164.SZ</t>
  </si>
  <si>
    <t>宁波东力</t>
  </si>
  <si>
    <t>002165.SZ</t>
  </si>
  <si>
    <t>红宝丽</t>
  </si>
  <si>
    <t>002166.SZ</t>
  </si>
  <si>
    <t>莱茵生物</t>
  </si>
  <si>
    <t>002167.SZ</t>
  </si>
  <si>
    <t>东方锆业</t>
  </si>
  <si>
    <t>002168.SZ</t>
  </si>
  <si>
    <t>深圳惠程</t>
  </si>
  <si>
    <t>002169.SZ</t>
  </si>
  <si>
    <t>智光电气</t>
  </si>
  <si>
    <t>002170.SZ</t>
  </si>
  <si>
    <t>芭田股份</t>
  </si>
  <si>
    <t>002171.SZ</t>
  </si>
  <si>
    <t>楚江新材</t>
  </si>
  <si>
    <t>002172.SZ</t>
  </si>
  <si>
    <t>澳洋科技</t>
  </si>
  <si>
    <t>002173.SZ</t>
  </si>
  <si>
    <t>*ST创疗</t>
  </si>
  <si>
    <t>002174.SZ</t>
  </si>
  <si>
    <t>游族网络</t>
  </si>
  <si>
    <t>002175.SZ</t>
  </si>
  <si>
    <t>东方网络</t>
  </si>
  <si>
    <t>002176.SZ</t>
  </si>
  <si>
    <t>江特电机</t>
  </si>
  <si>
    <t>002177.SZ</t>
  </si>
  <si>
    <t>御银股份</t>
  </si>
  <si>
    <t>002178.SZ</t>
  </si>
  <si>
    <t>延华智能</t>
  </si>
  <si>
    <t>002179.SZ</t>
  </si>
  <si>
    <t>中航光电</t>
  </si>
  <si>
    <t>002180.SZ</t>
  </si>
  <si>
    <t>艾派克</t>
  </si>
  <si>
    <t>002181.SZ</t>
  </si>
  <si>
    <t>粤传媒</t>
  </si>
  <si>
    <t>002182.SZ</t>
  </si>
  <si>
    <t>云海金属</t>
  </si>
  <si>
    <t>002183.SZ</t>
  </si>
  <si>
    <t>怡亚通</t>
  </si>
  <si>
    <t>002184.SZ</t>
  </si>
  <si>
    <t>海得控制</t>
  </si>
  <si>
    <t>002185.SZ</t>
  </si>
  <si>
    <t>华天科技</t>
  </si>
  <si>
    <t>002186.SZ</t>
  </si>
  <si>
    <t>全聚德</t>
  </si>
  <si>
    <t>002187.SZ</t>
  </si>
  <si>
    <t>广百股份</t>
  </si>
  <si>
    <t>002188.SZ</t>
  </si>
  <si>
    <t>巴士在线</t>
  </si>
  <si>
    <t>002189.SZ</t>
  </si>
  <si>
    <t>利达光电</t>
  </si>
  <si>
    <t>002190.SZ</t>
  </si>
  <si>
    <t>成飞集成</t>
  </si>
  <si>
    <t>002191.SZ</t>
  </si>
  <si>
    <t>劲嘉股份</t>
  </si>
  <si>
    <t>002192.SZ</t>
  </si>
  <si>
    <t>融捷股份</t>
  </si>
  <si>
    <t>002193.SZ</t>
  </si>
  <si>
    <t>山东如意</t>
  </si>
  <si>
    <t>002194.SZ</t>
  </si>
  <si>
    <t>武汉凡谷</t>
  </si>
  <si>
    <t>002195.SZ</t>
  </si>
  <si>
    <t>二三四五</t>
  </si>
  <si>
    <t>002196.SZ</t>
  </si>
  <si>
    <t>方正电机</t>
  </si>
  <si>
    <t>002197.SZ</t>
  </si>
  <si>
    <t>证通电子</t>
  </si>
  <si>
    <t>002198.SZ</t>
  </si>
  <si>
    <t>嘉应制药</t>
  </si>
  <si>
    <t>002199.SZ</t>
  </si>
  <si>
    <t>*ST东晶</t>
  </si>
  <si>
    <t>002200.SZ</t>
  </si>
  <si>
    <t>云投生态</t>
  </si>
  <si>
    <t>002201.SZ</t>
  </si>
  <si>
    <t>九鼎新材</t>
  </si>
  <si>
    <t>002202.SZ</t>
  </si>
  <si>
    <t>金风科技</t>
  </si>
  <si>
    <t>002203.SZ</t>
  </si>
  <si>
    <t>海亮股份</t>
  </si>
  <si>
    <t>002204.SZ</t>
  </si>
  <si>
    <t>大连重工</t>
  </si>
  <si>
    <t>002205.SZ</t>
  </si>
  <si>
    <t>国统股份</t>
  </si>
  <si>
    <t>002206.SZ</t>
  </si>
  <si>
    <t>海利得</t>
  </si>
  <si>
    <t>002207.SZ</t>
  </si>
  <si>
    <t>准油股份</t>
  </si>
  <si>
    <t>002208.SZ</t>
  </si>
  <si>
    <t>合肥城建</t>
  </si>
  <si>
    <t>002209.SZ</t>
  </si>
  <si>
    <t>达意隆</t>
  </si>
  <si>
    <t>002210.SZ</t>
  </si>
  <si>
    <t>飞马国际</t>
  </si>
  <si>
    <t>002211.SZ</t>
  </si>
  <si>
    <t>宏达新材</t>
  </si>
  <si>
    <t>002212.SZ</t>
  </si>
  <si>
    <t>南洋股份</t>
  </si>
  <si>
    <t>002213.SZ</t>
  </si>
  <si>
    <t>特尔佳</t>
  </si>
  <si>
    <t>002214.SZ</t>
  </si>
  <si>
    <t>大立科技</t>
  </si>
  <si>
    <t>002215.SZ</t>
  </si>
  <si>
    <t>诺普信</t>
  </si>
  <si>
    <t>002216.SZ</t>
  </si>
  <si>
    <t>三全食品</t>
  </si>
  <si>
    <t>002217.SZ</t>
  </si>
  <si>
    <t>合力泰</t>
  </si>
  <si>
    <t>002218.SZ</t>
  </si>
  <si>
    <t>拓日新能</t>
  </si>
  <si>
    <t>002219.SZ</t>
  </si>
  <si>
    <t>恒康医疗</t>
  </si>
  <si>
    <t>002220.SZ</t>
  </si>
  <si>
    <t>天宝股份</t>
  </si>
  <si>
    <t>002221.SZ</t>
  </si>
  <si>
    <t>东华能源</t>
  </si>
  <si>
    <t>002222.SZ</t>
  </si>
  <si>
    <t>福晶科技</t>
  </si>
  <si>
    <t>002223.SZ</t>
  </si>
  <si>
    <t>鱼跃医疗</t>
  </si>
  <si>
    <t>002224.SZ</t>
  </si>
  <si>
    <t>三力士</t>
  </si>
  <si>
    <t>002225.SZ</t>
  </si>
  <si>
    <t>濮耐股份</t>
  </si>
  <si>
    <t>002226.SZ</t>
  </si>
  <si>
    <t>江南化工</t>
  </si>
  <si>
    <t>002227.SZ</t>
  </si>
  <si>
    <t>奥特迅</t>
  </si>
  <si>
    <t>002228.SZ</t>
  </si>
  <si>
    <t>合兴包装</t>
  </si>
  <si>
    <t>002229.SZ</t>
  </si>
  <si>
    <t>鸿博股份</t>
  </si>
  <si>
    <t>002230.SZ</t>
  </si>
  <si>
    <t>科大讯飞</t>
  </si>
  <si>
    <t>002231.SZ</t>
  </si>
  <si>
    <t>奥维通信</t>
  </si>
  <si>
    <t>002232.SZ</t>
  </si>
  <si>
    <t>启明信息</t>
  </si>
  <si>
    <t>002233.SZ</t>
  </si>
  <si>
    <t>塔牌集团</t>
  </si>
  <si>
    <t>002234.SZ</t>
  </si>
  <si>
    <t>民和股份</t>
  </si>
  <si>
    <t>002235.SZ</t>
  </si>
  <si>
    <t>安妮股份</t>
  </si>
  <si>
    <t>002236.SZ</t>
  </si>
  <si>
    <t>大华股份</t>
  </si>
  <si>
    <t>002237.SZ</t>
  </si>
  <si>
    <t>恒邦股份</t>
  </si>
  <si>
    <t>002238.SZ</t>
  </si>
  <si>
    <t>天威视讯</t>
  </si>
  <si>
    <t>002239.SZ</t>
  </si>
  <si>
    <t>奥特佳</t>
  </si>
  <si>
    <t>002240.SZ</t>
  </si>
  <si>
    <t>威华股份</t>
  </si>
  <si>
    <t>002241.SZ</t>
  </si>
  <si>
    <t>歌尔股份</t>
  </si>
  <si>
    <t>002242.SZ</t>
  </si>
  <si>
    <t>九阳股份</t>
  </si>
  <si>
    <t>002243.SZ</t>
  </si>
  <si>
    <t>通产丽星</t>
  </si>
  <si>
    <t>002244.SZ</t>
  </si>
  <si>
    <t>滨江集团</t>
  </si>
  <si>
    <t>002245.SZ</t>
  </si>
  <si>
    <t>澳洋顺昌</t>
  </si>
  <si>
    <t>002246.SZ</t>
  </si>
  <si>
    <t>北化股份</t>
  </si>
  <si>
    <t>002247.SZ</t>
  </si>
  <si>
    <t>帝龙新材</t>
  </si>
  <si>
    <t>002248.SZ</t>
  </si>
  <si>
    <t>华东数控</t>
  </si>
  <si>
    <t>002249.SZ</t>
  </si>
  <si>
    <t>大洋电机</t>
  </si>
  <si>
    <t>002250.SZ</t>
  </si>
  <si>
    <t>联化科技</t>
  </si>
  <si>
    <t>002251.SZ</t>
  </si>
  <si>
    <t>步步高</t>
  </si>
  <si>
    <t>002252.SZ</t>
  </si>
  <si>
    <t>上海莱士</t>
  </si>
  <si>
    <t>002253.SZ</t>
  </si>
  <si>
    <t>川大智胜</t>
  </si>
  <si>
    <t>002254.SZ</t>
  </si>
  <si>
    <t>泰和新材</t>
  </si>
  <si>
    <t>002255.SZ</t>
  </si>
  <si>
    <t>海陆重工</t>
  </si>
  <si>
    <t>002256.SZ</t>
  </si>
  <si>
    <t>彩虹精化</t>
  </si>
  <si>
    <t>002258.SZ</t>
  </si>
  <si>
    <t>利尔化学</t>
  </si>
  <si>
    <t>002259.SZ</t>
  </si>
  <si>
    <t>升达林业</t>
  </si>
  <si>
    <t>002260.SZ</t>
  </si>
  <si>
    <t>德奥通航</t>
  </si>
  <si>
    <t>002261.SZ</t>
  </si>
  <si>
    <t>拓维信息</t>
  </si>
  <si>
    <t>002262.SZ</t>
  </si>
  <si>
    <t>恩华药业</t>
  </si>
  <si>
    <t>002263.SZ</t>
  </si>
  <si>
    <t>大东南</t>
  </si>
  <si>
    <t>002264.SZ</t>
  </si>
  <si>
    <t>新华都</t>
  </si>
  <si>
    <t>002265.SZ</t>
  </si>
  <si>
    <t>西仪股份</t>
  </si>
  <si>
    <t>002266.SZ</t>
  </si>
  <si>
    <t>浙富控股</t>
  </si>
  <si>
    <t>002267.SZ</t>
  </si>
  <si>
    <t>陕天然气</t>
  </si>
  <si>
    <t>002268.SZ</t>
  </si>
  <si>
    <t>卫士通</t>
  </si>
  <si>
    <t>002269.SZ</t>
  </si>
  <si>
    <t>美邦服饰</t>
  </si>
  <si>
    <t>002270.SZ</t>
  </si>
  <si>
    <t>华明装备</t>
  </si>
  <si>
    <t>002271.SZ</t>
  </si>
  <si>
    <t>东方雨虹</t>
  </si>
  <si>
    <t>002272.SZ</t>
  </si>
  <si>
    <t>川润股份</t>
  </si>
  <si>
    <t>002273.SZ</t>
  </si>
  <si>
    <t>水晶光电</t>
  </si>
  <si>
    <t>002274.SZ</t>
  </si>
  <si>
    <t>华昌化工</t>
  </si>
  <si>
    <t>002275.SZ</t>
  </si>
  <si>
    <t>桂林三金</t>
  </si>
  <si>
    <t>002276.SZ</t>
  </si>
  <si>
    <t>万马股份</t>
  </si>
  <si>
    <t>002277.SZ</t>
  </si>
  <si>
    <t>友阿股份</t>
  </si>
  <si>
    <t>002278.SZ</t>
  </si>
  <si>
    <t>神开股份</t>
  </si>
  <si>
    <t>002279.SZ</t>
  </si>
  <si>
    <t>久其软件</t>
  </si>
  <si>
    <t>002280.SZ</t>
  </si>
  <si>
    <t>联络互动</t>
  </si>
  <si>
    <t>002281.SZ</t>
  </si>
  <si>
    <t>光迅科技</t>
  </si>
  <si>
    <t>002282.SZ</t>
  </si>
  <si>
    <t>博深工具</t>
  </si>
  <si>
    <t>002283.SZ</t>
  </si>
  <si>
    <t>天润曲轴</t>
  </si>
  <si>
    <t>002284.SZ</t>
  </si>
  <si>
    <t>亚太股份</t>
  </si>
  <si>
    <t>002285.SZ</t>
  </si>
  <si>
    <t>世联行</t>
  </si>
  <si>
    <t>002286.SZ</t>
  </si>
  <si>
    <t>保龄宝</t>
  </si>
  <si>
    <t>002287.SZ</t>
  </si>
  <si>
    <t>奇正藏药</t>
  </si>
  <si>
    <t>002288.SZ</t>
  </si>
  <si>
    <t>超华科技</t>
  </si>
  <si>
    <t>002289.SZ</t>
  </si>
  <si>
    <t>*ST宇顺</t>
  </si>
  <si>
    <t>002290.SZ</t>
  </si>
  <si>
    <t>禾盛新材</t>
  </si>
  <si>
    <t>002291.SZ</t>
  </si>
  <si>
    <t>星期六</t>
  </si>
  <si>
    <t>002292.SZ</t>
  </si>
  <si>
    <t>奥飞娱乐</t>
  </si>
  <si>
    <t>002293.SZ</t>
  </si>
  <si>
    <t>罗莱生活</t>
  </si>
  <si>
    <t>002294.SZ</t>
  </si>
  <si>
    <t>信立泰</t>
  </si>
  <si>
    <t>002295.SZ</t>
  </si>
  <si>
    <t>精艺股份</t>
  </si>
  <si>
    <t>002296.SZ</t>
  </si>
  <si>
    <t>辉煌科技</t>
  </si>
  <si>
    <t>002297.SZ</t>
  </si>
  <si>
    <t>博云新材</t>
  </si>
  <si>
    <t>002298.SZ</t>
  </si>
  <si>
    <t>中电鑫龙</t>
  </si>
  <si>
    <t>002299.SZ</t>
  </si>
  <si>
    <t>圣农发展</t>
  </si>
  <si>
    <t>002300.SZ</t>
  </si>
  <si>
    <t>太阳电缆</t>
  </si>
  <si>
    <t>002301.SZ</t>
  </si>
  <si>
    <t>齐心集团</t>
  </si>
  <si>
    <t>002302.SZ</t>
  </si>
  <si>
    <t>西部建设</t>
  </si>
  <si>
    <t>002303.SZ</t>
  </si>
  <si>
    <t>美盈森</t>
  </si>
  <si>
    <t>002304.SZ</t>
  </si>
  <si>
    <t>洋河股份</t>
  </si>
  <si>
    <t>002305.SZ</t>
  </si>
  <si>
    <t>南国置业</t>
  </si>
  <si>
    <t>002306.SZ</t>
  </si>
  <si>
    <t>中科云网</t>
  </si>
  <si>
    <t>002307.SZ</t>
  </si>
  <si>
    <t>北新路桥</t>
  </si>
  <si>
    <t>002308.SZ</t>
  </si>
  <si>
    <t>威创股份</t>
  </si>
  <si>
    <t>002309.SZ</t>
  </si>
  <si>
    <t>中利科技</t>
  </si>
  <si>
    <t>002310.SZ</t>
  </si>
  <si>
    <t>东方园林</t>
  </si>
  <si>
    <t>002311.SZ</t>
  </si>
  <si>
    <t>海大集团</t>
  </si>
  <si>
    <t>002312.SZ</t>
  </si>
  <si>
    <t>三泰控股</t>
  </si>
  <si>
    <t>002313.SZ</t>
  </si>
  <si>
    <t>日海通讯</t>
  </si>
  <si>
    <t>002314.SZ</t>
  </si>
  <si>
    <t>南山控股</t>
  </si>
  <si>
    <t>002315.SZ</t>
  </si>
  <si>
    <t>焦点科技</t>
  </si>
  <si>
    <t>002316.SZ</t>
  </si>
  <si>
    <t>键桥通讯</t>
  </si>
  <si>
    <t>002317.SZ</t>
  </si>
  <si>
    <t>众生药业</t>
  </si>
  <si>
    <t>002319.SZ</t>
  </si>
  <si>
    <t>乐通股份</t>
  </si>
  <si>
    <t>002320.SZ</t>
  </si>
  <si>
    <t>海峡股份</t>
  </si>
  <si>
    <t>002321.SZ</t>
  </si>
  <si>
    <t>华英农业</t>
  </si>
  <si>
    <t>002322.SZ</t>
  </si>
  <si>
    <t>理工环科</t>
  </si>
  <si>
    <t>002323.SZ</t>
  </si>
  <si>
    <t>雅百特</t>
  </si>
  <si>
    <t>002324.SZ</t>
  </si>
  <si>
    <t>普利特</t>
  </si>
  <si>
    <t>002325.SZ</t>
  </si>
  <si>
    <t>洪涛股份</t>
  </si>
  <si>
    <t>002326.SZ</t>
  </si>
  <si>
    <t>永太科技</t>
  </si>
  <si>
    <t>002327.SZ</t>
  </si>
  <si>
    <t>富安娜</t>
  </si>
  <si>
    <t>002328.SZ</t>
  </si>
  <si>
    <t>新朋股份</t>
  </si>
  <si>
    <t>002329.SZ</t>
  </si>
  <si>
    <t>皇氏集团</t>
  </si>
  <si>
    <t>002330.SZ</t>
  </si>
  <si>
    <t>得利斯</t>
  </si>
  <si>
    <t>002331.SZ</t>
  </si>
  <si>
    <t>皖通科技</t>
  </si>
  <si>
    <t>002332.SZ</t>
  </si>
  <si>
    <t>仙琚制药</t>
  </si>
  <si>
    <t>002333.SZ</t>
  </si>
  <si>
    <t>罗普斯金</t>
  </si>
  <si>
    <t>002334.SZ</t>
  </si>
  <si>
    <t>英威腾</t>
  </si>
  <si>
    <t>002335.SZ</t>
  </si>
  <si>
    <t>科华恒盛</t>
  </si>
  <si>
    <t>002336.SZ</t>
  </si>
  <si>
    <t>*ST人乐</t>
  </si>
  <si>
    <t>002337.SZ</t>
  </si>
  <si>
    <t>赛象科技</t>
  </si>
  <si>
    <t>002338.SZ</t>
  </si>
  <si>
    <t>奥普光电</t>
  </si>
  <si>
    <t>002339.SZ</t>
  </si>
  <si>
    <t>积成电子</t>
  </si>
  <si>
    <t>002340.SZ</t>
  </si>
  <si>
    <t>格林美</t>
  </si>
  <si>
    <t>002341.SZ</t>
  </si>
  <si>
    <t>新纶科技</t>
  </si>
  <si>
    <t>002342.SZ</t>
  </si>
  <si>
    <t>巨力索具</t>
  </si>
  <si>
    <t>002343.SZ</t>
  </si>
  <si>
    <t>慈文传媒</t>
  </si>
  <si>
    <t>002344.SZ</t>
  </si>
  <si>
    <t>海宁皮城</t>
  </si>
  <si>
    <t>002345.SZ</t>
  </si>
  <si>
    <t>潮宏基</t>
  </si>
  <si>
    <t>002346.SZ</t>
  </si>
  <si>
    <t>柘中股份</t>
  </si>
  <si>
    <t>002347.SZ</t>
  </si>
  <si>
    <t>泰尔重工</t>
  </si>
  <si>
    <t>002348.SZ</t>
  </si>
  <si>
    <t>高乐股份</t>
  </si>
  <si>
    <t>002349.SZ</t>
  </si>
  <si>
    <t>精华制药</t>
  </si>
  <si>
    <t>002350.SZ</t>
  </si>
  <si>
    <t>北京科锐</t>
  </si>
  <si>
    <t>002351.SZ</t>
  </si>
  <si>
    <t>漫步者</t>
  </si>
  <si>
    <t>002352.SZ</t>
  </si>
  <si>
    <t>鼎泰新材</t>
  </si>
  <si>
    <t>002353.SZ</t>
  </si>
  <si>
    <t>杰瑞股份</t>
  </si>
  <si>
    <t>002354.SZ</t>
  </si>
  <si>
    <t>天神娱乐</t>
  </si>
  <si>
    <t>002355.SZ</t>
  </si>
  <si>
    <t>兴民钢圈</t>
  </si>
  <si>
    <t>002356.SZ</t>
  </si>
  <si>
    <t>赫美集团</t>
  </si>
  <si>
    <t>002357.SZ</t>
  </si>
  <si>
    <t>富临运业</t>
  </si>
  <si>
    <t>002358.SZ</t>
  </si>
  <si>
    <t>森源电气</t>
  </si>
  <si>
    <t>002359.SZ</t>
  </si>
  <si>
    <t>齐星铁塔</t>
  </si>
  <si>
    <t>002360.SZ</t>
  </si>
  <si>
    <t>同德化工</t>
  </si>
  <si>
    <t>002361.SZ</t>
  </si>
  <si>
    <t>神剑股份</t>
  </si>
  <si>
    <t>002362.SZ</t>
  </si>
  <si>
    <t>汉王科技</t>
  </si>
  <si>
    <t>002363.SZ</t>
  </si>
  <si>
    <t>隆基机械</t>
  </si>
  <si>
    <t>002364.SZ</t>
  </si>
  <si>
    <t>中恒电气</t>
  </si>
  <si>
    <t>002365.SZ</t>
  </si>
  <si>
    <t>永安药业</t>
  </si>
  <si>
    <t>002366.SZ</t>
  </si>
  <si>
    <t>台海核电</t>
  </si>
  <si>
    <t>002367.SZ</t>
  </si>
  <si>
    <t>康力电梯</t>
  </si>
  <si>
    <t>002368.SZ</t>
  </si>
  <si>
    <t>太极股份</t>
  </si>
  <si>
    <t>002369.SZ</t>
  </si>
  <si>
    <t>卓翼科技</t>
  </si>
  <si>
    <t>002370.SZ</t>
  </si>
  <si>
    <t>亚太药业</t>
  </si>
  <si>
    <t>002371.SZ</t>
  </si>
  <si>
    <t>七星电子</t>
  </si>
  <si>
    <t>002372.SZ</t>
  </si>
  <si>
    <t>伟星新材</t>
  </si>
  <si>
    <t>002373.SZ</t>
  </si>
  <si>
    <t>千方科技</t>
  </si>
  <si>
    <t>002374.SZ</t>
  </si>
  <si>
    <t>丽鹏股份</t>
  </si>
  <si>
    <t>002375.SZ</t>
  </si>
  <si>
    <t>亚厦股份</t>
  </si>
  <si>
    <t>002376.SZ</t>
  </si>
  <si>
    <t>新北洋</t>
  </si>
  <si>
    <t>002377.SZ</t>
  </si>
  <si>
    <t>国创高新</t>
  </si>
  <si>
    <t>002378.SZ</t>
  </si>
  <si>
    <t>章源钨业</t>
  </si>
  <si>
    <t>002379.SZ</t>
  </si>
  <si>
    <t>*ST鲁丰</t>
  </si>
  <si>
    <t>002380.SZ</t>
  </si>
  <si>
    <t>科远股份</t>
  </si>
  <si>
    <t>002381.SZ</t>
  </si>
  <si>
    <t>双箭股份</t>
  </si>
  <si>
    <t>002382.SZ</t>
  </si>
  <si>
    <t>蓝帆医疗</t>
  </si>
  <si>
    <t>002383.SZ</t>
  </si>
  <si>
    <t>合众思壮</t>
  </si>
  <si>
    <t>002384.SZ</t>
  </si>
  <si>
    <t>东山精密</t>
  </si>
  <si>
    <t>002385.SZ</t>
  </si>
  <si>
    <t>大北农</t>
  </si>
  <si>
    <t>002386.SZ</t>
  </si>
  <si>
    <t>天原集团</t>
  </si>
  <si>
    <t>002387.SZ</t>
  </si>
  <si>
    <t>黑牛食品</t>
  </si>
  <si>
    <t>002388.SZ</t>
  </si>
  <si>
    <t>新亚制程</t>
  </si>
  <si>
    <t>002389.SZ</t>
  </si>
  <si>
    <t>南洋科技</t>
  </si>
  <si>
    <t>002390.SZ</t>
  </si>
  <si>
    <t>信邦制药</t>
  </si>
  <si>
    <t>002391.SZ</t>
  </si>
  <si>
    <t>长青股份</t>
  </si>
  <si>
    <t>002392.SZ</t>
  </si>
  <si>
    <t>北京利尔</t>
  </si>
  <si>
    <t>002393.SZ</t>
  </si>
  <si>
    <t>力生制药</t>
  </si>
  <si>
    <t>002394.SZ</t>
  </si>
  <si>
    <t>联发股份</t>
  </si>
  <si>
    <t>002395.SZ</t>
  </si>
  <si>
    <t>双象股份</t>
  </si>
  <si>
    <t>002396.SZ</t>
  </si>
  <si>
    <t>星网锐捷</t>
  </si>
  <si>
    <t>002397.SZ</t>
  </si>
  <si>
    <t>梦洁股份</t>
  </si>
  <si>
    <t>002398.SZ</t>
  </si>
  <si>
    <t>建研集团</t>
  </si>
  <si>
    <t>002399.SZ</t>
  </si>
  <si>
    <t>海普瑞</t>
  </si>
  <si>
    <t>002400.SZ</t>
  </si>
  <si>
    <t>省广股份</t>
  </si>
  <si>
    <t>002401.SZ</t>
  </si>
  <si>
    <t>中海科技</t>
  </si>
  <si>
    <t>002402.SZ</t>
  </si>
  <si>
    <t>和而泰</t>
  </si>
  <si>
    <t>002403.SZ</t>
  </si>
  <si>
    <t>爱仕达</t>
  </si>
  <si>
    <t>002404.SZ</t>
  </si>
  <si>
    <t>嘉欣丝绸</t>
  </si>
  <si>
    <t>002405.SZ</t>
  </si>
  <si>
    <t>四维图新</t>
  </si>
  <si>
    <t>002406.SZ</t>
  </si>
  <si>
    <t>远东传动</t>
  </si>
  <si>
    <t>002407.SZ</t>
  </si>
  <si>
    <t>多氟多</t>
  </si>
  <si>
    <t>002408.SZ</t>
  </si>
  <si>
    <t>齐翔腾达</t>
  </si>
  <si>
    <t>002409.SZ</t>
  </si>
  <si>
    <t>雅克科技</t>
  </si>
  <si>
    <t>002410.SZ</t>
  </si>
  <si>
    <t>广联达</t>
  </si>
  <si>
    <t>002411.SZ</t>
  </si>
  <si>
    <t>必康股份</t>
  </si>
  <si>
    <t>002412.SZ</t>
  </si>
  <si>
    <t>汉森制药</t>
  </si>
  <si>
    <t>002413.SZ</t>
  </si>
  <si>
    <t>雷科防务</t>
  </si>
  <si>
    <t>002414.SZ</t>
  </si>
  <si>
    <t>高德红外</t>
  </si>
  <si>
    <t>002415.SZ</t>
  </si>
  <si>
    <t>海康威视</t>
  </si>
  <si>
    <t>002416.SZ</t>
  </si>
  <si>
    <t>爱施德</t>
  </si>
  <si>
    <t>002417.SZ</t>
  </si>
  <si>
    <t>三元达</t>
  </si>
  <si>
    <t>002418.SZ</t>
  </si>
  <si>
    <t>康盛股份</t>
  </si>
  <si>
    <t>002419.SZ</t>
  </si>
  <si>
    <t>天虹商场</t>
  </si>
  <si>
    <t>002420.SZ</t>
  </si>
  <si>
    <t>毅昌股份</t>
  </si>
  <si>
    <t>002421.SZ</t>
  </si>
  <si>
    <t>达实智能</t>
  </si>
  <si>
    <t>002422.SZ</t>
  </si>
  <si>
    <t>科伦药业</t>
  </si>
  <si>
    <t>002423.SZ</t>
  </si>
  <si>
    <t>*ST中特</t>
  </si>
  <si>
    <t>002424.SZ</t>
  </si>
  <si>
    <t>贵州百灵</t>
  </si>
  <si>
    <t>002425.SZ</t>
  </si>
  <si>
    <t>凯撒股份</t>
  </si>
  <si>
    <t>002426.SZ</t>
  </si>
  <si>
    <t>胜利精密</t>
  </si>
  <si>
    <t>002427.SZ</t>
  </si>
  <si>
    <t>尤夫股份</t>
  </si>
  <si>
    <t>002428.SZ</t>
  </si>
  <si>
    <t>云南锗业</t>
  </si>
  <si>
    <t>002429.SZ</t>
  </si>
  <si>
    <t>兆驰股份</t>
  </si>
  <si>
    <t>002430.SZ</t>
  </si>
  <si>
    <t>杭氧股份</t>
  </si>
  <si>
    <t>002431.SZ</t>
  </si>
  <si>
    <t>棕榈股份</t>
  </si>
  <si>
    <t>002432.SZ</t>
  </si>
  <si>
    <t>九安医疗</t>
  </si>
  <si>
    <t>002433.SZ</t>
  </si>
  <si>
    <t>太安堂</t>
  </si>
  <si>
    <t>002434.SZ</t>
  </si>
  <si>
    <t>万里扬</t>
  </si>
  <si>
    <t>002435.SZ</t>
  </si>
  <si>
    <t>长江润发</t>
  </si>
  <si>
    <t>002436.SZ</t>
  </si>
  <si>
    <t>兴森科技</t>
  </si>
  <si>
    <t>002437.SZ</t>
  </si>
  <si>
    <t>誉衡药业</t>
  </si>
  <si>
    <t>002438.SZ</t>
  </si>
  <si>
    <t>江苏神通</t>
  </si>
  <si>
    <t>002439.SZ</t>
  </si>
  <si>
    <t>启明星辰</t>
  </si>
  <si>
    <t>002440.SZ</t>
  </si>
  <si>
    <t>闰土股份</t>
  </si>
  <si>
    <t>002441.SZ</t>
  </si>
  <si>
    <t>众业达</t>
  </si>
  <si>
    <t>002442.SZ</t>
  </si>
  <si>
    <t>龙星化工</t>
  </si>
  <si>
    <t>002444.SZ</t>
  </si>
  <si>
    <t>巨星科技</t>
  </si>
  <si>
    <t>002445.SZ</t>
  </si>
  <si>
    <t>中南文化</t>
  </si>
  <si>
    <t>002446.SZ</t>
  </si>
  <si>
    <t>盛路通信</t>
  </si>
  <si>
    <t>002447.SZ</t>
  </si>
  <si>
    <t>壹桥海参</t>
  </si>
  <si>
    <t>002448.SZ</t>
  </si>
  <si>
    <t>中原内配</t>
  </si>
  <si>
    <t>002449.SZ</t>
  </si>
  <si>
    <t>国星光电</t>
  </si>
  <si>
    <t>002450.SZ</t>
  </si>
  <si>
    <t>康得新</t>
  </si>
  <si>
    <t>002451.SZ</t>
  </si>
  <si>
    <t>摩恩电气</t>
  </si>
  <si>
    <t>002452.SZ</t>
  </si>
  <si>
    <t>长高集团</t>
  </si>
  <si>
    <t>002453.SZ</t>
  </si>
  <si>
    <t>天马精化</t>
  </si>
  <si>
    <t>002454.SZ</t>
  </si>
  <si>
    <t>松芝股份</t>
  </si>
  <si>
    <t>002455.SZ</t>
  </si>
  <si>
    <t>百川股份</t>
  </si>
  <si>
    <t>002456.SZ</t>
  </si>
  <si>
    <t>欧菲光</t>
  </si>
  <si>
    <t>002457.SZ</t>
  </si>
  <si>
    <t>青龙管业</t>
  </si>
  <si>
    <t>002458.SZ</t>
  </si>
  <si>
    <t>益生股份</t>
  </si>
  <si>
    <t>002459.SZ</t>
  </si>
  <si>
    <t>天业通联</t>
  </si>
  <si>
    <t>002460.SZ</t>
  </si>
  <si>
    <t>赣锋锂业</t>
  </si>
  <si>
    <t>002461.SZ</t>
  </si>
  <si>
    <t>珠江啤酒</t>
  </si>
  <si>
    <t>002462.SZ</t>
  </si>
  <si>
    <t>嘉事堂</t>
  </si>
  <si>
    <t>002463.SZ</t>
  </si>
  <si>
    <t>沪电股份</t>
  </si>
  <si>
    <t>002464.SZ</t>
  </si>
  <si>
    <t>金利科技</t>
  </si>
  <si>
    <t>002465.SZ</t>
  </si>
  <si>
    <t>海格通信</t>
  </si>
  <si>
    <t>002466.SZ</t>
  </si>
  <si>
    <t>天齐锂业</t>
  </si>
  <si>
    <t>002467.SZ</t>
  </si>
  <si>
    <t>二六三</t>
  </si>
  <si>
    <t>002468.SZ</t>
  </si>
  <si>
    <t>艾迪西</t>
  </si>
  <si>
    <t>002469.SZ</t>
  </si>
  <si>
    <t>三维工程</t>
  </si>
  <si>
    <t>002470.SZ</t>
  </si>
  <si>
    <t>金正大</t>
  </si>
  <si>
    <t>002471.SZ</t>
  </si>
  <si>
    <t>中超控股</t>
  </si>
  <si>
    <t>002472.SZ</t>
  </si>
  <si>
    <t>双环传动</t>
  </si>
  <si>
    <t>002473.SZ</t>
  </si>
  <si>
    <t>圣莱达</t>
  </si>
  <si>
    <t>002474.SZ</t>
  </si>
  <si>
    <t>榕基软件</t>
  </si>
  <si>
    <t>002475.SZ</t>
  </si>
  <si>
    <t>立讯精密</t>
  </si>
  <si>
    <t>002476.SZ</t>
  </si>
  <si>
    <t>宝莫股份</t>
  </si>
  <si>
    <t>002477.SZ</t>
  </si>
  <si>
    <t>雏鹰农牧</t>
  </si>
  <si>
    <t>002479.SZ</t>
  </si>
  <si>
    <t>富春环保</t>
  </si>
  <si>
    <t>002480.SZ</t>
  </si>
  <si>
    <t>新筑股份</t>
  </si>
  <si>
    <t>002481.SZ</t>
  </si>
  <si>
    <t>双塔食品</t>
  </si>
  <si>
    <t>002482.SZ</t>
  </si>
  <si>
    <t>广田集团</t>
  </si>
  <si>
    <t>002483.SZ</t>
  </si>
  <si>
    <t>润邦股份</t>
  </si>
  <si>
    <t>002484.SZ</t>
  </si>
  <si>
    <t>江海股份</t>
  </si>
  <si>
    <t>002485.SZ</t>
  </si>
  <si>
    <t>希努尔</t>
  </si>
  <si>
    <t>002486.SZ</t>
  </si>
  <si>
    <t>嘉麟杰</t>
  </si>
  <si>
    <t>002487.SZ</t>
  </si>
  <si>
    <t>大金重工</t>
  </si>
  <si>
    <t>002488.SZ</t>
  </si>
  <si>
    <t>金固股份</t>
  </si>
  <si>
    <t>002489.SZ</t>
  </si>
  <si>
    <t>浙江永强</t>
  </si>
  <si>
    <t>002490.SZ</t>
  </si>
  <si>
    <t>山东墨龙</t>
  </si>
  <si>
    <t>002491.SZ</t>
  </si>
  <si>
    <t>通鼎互联</t>
  </si>
  <si>
    <t>002492.SZ</t>
  </si>
  <si>
    <t>恒基达鑫</t>
  </si>
  <si>
    <t>002493.SZ</t>
  </si>
  <si>
    <t>荣盛石化</t>
  </si>
  <si>
    <t>002494.SZ</t>
  </si>
  <si>
    <t>华斯股份</t>
  </si>
  <si>
    <t>002495.SZ</t>
  </si>
  <si>
    <t>佳隆股份</t>
  </si>
  <si>
    <t>002496.SZ</t>
  </si>
  <si>
    <t>辉丰股份</t>
  </si>
  <si>
    <t>002497.SZ</t>
  </si>
  <si>
    <t>雅化集团</t>
  </si>
  <si>
    <t>002498.SZ</t>
  </si>
  <si>
    <t>汉缆股份</t>
  </si>
  <si>
    <t>002499.SZ</t>
  </si>
  <si>
    <t>科林环保</t>
  </si>
  <si>
    <t>002500.SZ</t>
  </si>
  <si>
    <t>山西证券</t>
  </si>
  <si>
    <t>002501.SZ</t>
  </si>
  <si>
    <t>利源精制</t>
  </si>
  <si>
    <t>002502.SZ</t>
  </si>
  <si>
    <t>骅威文化</t>
  </si>
  <si>
    <t>002503.SZ</t>
  </si>
  <si>
    <t>搜于特</t>
  </si>
  <si>
    <t>002504.SZ</t>
  </si>
  <si>
    <t>弘高创意</t>
  </si>
  <si>
    <t>002505.SZ</t>
  </si>
  <si>
    <t>大康农业</t>
  </si>
  <si>
    <t>002506.SZ</t>
  </si>
  <si>
    <t>协鑫集成</t>
  </si>
  <si>
    <t>002507.SZ</t>
  </si>
  <si>
    <t>涪陵榨菜</t>
  </si>
  <si>
    <t>002508.SZ</t>
  </si>
  <si>
    <t>老板电器</t>
  </si>
  <si>
    <t>002509.SZ</t>
  </si>
  <si>
    <t>天广消防</t>
  </si>
  <si>
    <t>002510.SZ</t>
  </si>
  <si>
    <t>天汽模</t>
  </si>
  <si>
    <t>002511.SZ</t>
  </si>
  <si>
    <t>中顺洁柔</t>
  </si>
  <si>
    <t>002512.SZ</t>
  </si>
  <si>
    <t>达华智能</t>
  </si>
  <si>
    <t>002513.SZ</t>
  </si>
  <si>
    <t>*ST蓝丰</t>
  </si>
  <si>
    <t>002514.SZ</t>
  </si>
  <si>
    <t>宝馨科技</t>
  </si>
  <si>
    <t>002515.SZ</t>
  </si>
  <si>
    <t>金字火腿</t>
  </si>
  <si>
    <t>002516.SZ</t>
  </si>
  <si>
    <t>旷达科技</t>
  </si>
  <si>
    <t>002517.SZ</t>
  </si>
  <si>
    <t>恺英网络</t>
  </si>
  <si>
    <t>002518.SZ</t>
  </si>
  <si>
    <t>科士达</t>
  </si>
  <si>
    <t>002519.SZ</t>
  </si>
  <si>
    <t>银河电子</t>
  </si>
  <si>
    <t>002520.SZ</t>
  </si>
  <si>
    <t>日发精机</t>
  </si>
  <si>
    <t>002521.SZ</t>
  </si>
  <si>
    <t>齐峰新材</t>
  </si>
  <si>
    <t>002522.SZ</t>
  </si>
  <si>
    <t>浙江众成</t>
  </si>
  <si>
    <t>002523.SZ</t>
  </si>
  <si>
    <t>天桥起重</t>
  </si>
  <si>
    <t>002524.SZ</t>
  </si>
  <si>
    <t>光正集团</t>
  </si>
  <si>
    <t>002526.SZ</t>
  </si>
  <si>
    <t>山东矿机</t>
  </si>
  <si>
    <t>002527.SZ</t>
  </si>
  <si>
    <t>新时达</t>
  </si>
  <si>
    <t>002528.SZ</t>
  </si>
  <si>
    <t>英飞拓</t>
  </si>
  <si>
    <t>002529.SZ</t>
  </si>
  <si>
    <t>海源机械</t>
  </si>
  <si>
    <t>002530.SZ</t>
  </si>
  <si>
    <t>丰东股份</t>
  </si>
  <si>
    <t>002531.SZ</t>
  </si>
  <si>
    <t>天顺风能</t>
  </si>
  <si>
    <t>002532.SZ</t>
  </si>
  <si>
    <t>新界泵业</t>
  </si>
  <si>
    <t>002533.SZ</t>
  </si>
  <si>
    <t>金杯电工</t>
  </si>
  <si>
    <t>002534.SZ</t>
  </si>
  <si>
    <t>杭锅股份</t>
  </si>
  <si>
    <t>002535.SZ</t>
  </si>
  <si>
    <t>林州重机</t>
  </si>
  <si>
    <t>002536.SZ</t>
  </si>
  <si>
    <t>西泵股份</t>
  </si>
  <si>
    <t>002537.SZ</t>
  </si>
  <si>
    <t>海立美达</t>
  </si>
  <si>
    <t>002538.SZ</t>
  </si>
  <si>
    <t>司尔特</t>
  </si>
  <si>
    <t>002539.SZ</t>
  </si>
  <si>
    <t>新都化工</t>
  </si>
  <si>
    <t>002540.SZ</t>
  </si>
  <si>
    <t>亚太科技</t>
  </si>
  <si>
    <t>002541.SZ</t>
  </si>
  <si>
    <t>鸿路钢构</t>
  </si>
  <si>
    <t>002542.SZ</t>
  </si>
  <si>
    <t>中化岩土</t>
  </si>
  <si>
    <t>002543.SZ</t>
  </si>
  <si>
    <t>万和电气</t>
  </si>
  <si>
    <t>002544.SZ</t>
  </si>
  <si>
    <t>杰赛科技</t>
  </si>
  <si>
    <t>002545.SZ</t>
  </si>
  <si>
    <t>东方铁塔</t>
  </si>
  <si>
    <t>002546.SZ</t>
  </si>
  <si>
    <t>新联电子</t>
  </si>
  <si>
    <t>002547.SZ</t>
  </si>
  <si>
    <t>春兴精工</t>
  </si>
  <si>
    <t>002548.SZ</t>
  </si>
  <si>
    <t>金新农</t>
  </si>
  <si>
    <t>002549.SZ</t>
  </si>
  <si>
    <t>凯美特气</t>
  </si>
  <si>
    <t>002550.SZ</t>
  </si>
  <si>
    <t>千红制药</t>
  </si>
  <si>
    <t>002551.SZ</t>
  </si>
  <si>
    <t>尚荣医疗</t>
  </si>
  <si>
    <t>002552.SZ</t>
  </si>
  <si>
    <t>宝鼎科技</t>
  </si>
  <si>
    <t>002553.SZ</t>
  </si>
  <si>
    <t>南方轴承</t>
  </si>
  <si>
    <t>002554.SZ</t>
  </si>
  <si>
    <t>惠博普</t>
  </si>
  <si>
    <t>002555.SZ</t>
  </si>
  <si>
    <t>三七互娱</t>
  </si>
  <si>
    <t>002556.SZ</t>
  </si>
  <si>
    <t>辉隆股份</t>
  </si>
  <si>
    <t>002557.SZ</t>
  </si>
  <si>
    <t>洽洽食品</t>
  </si>
  <si>
    <t>002558.SZ</t>
  </si>
  <si>
    <t>世纪游轮</t>
  </si>
  <si>
    <t>002559.SZ</t>
  </si>
  <si>
    <t>亚威股份</t>
  </si>
  <si>
    <t>002560.SZ</t>
  </si>
  <si>
    <t>通达股份</t>
  </si>
  <si>
    <t>002561.SZ</t>
  </si>
  <si>
    <t>徐家汇</t>
  </si>
  <si>
    <t>002562.SZ</t>
  </si>
  <si>
    <t>兄弟科技</t>
  </si>
  <si>
    <t>002563.SZ</t>
  </si>
  <si>
    <t>森马服饰</t>
  </si>
  <si>
    <t>002564.SZ</t>
  </si>
  <si>
    <t>天沃科技</t>
  </si>
  <si>
    <t>002565.SZ</t>
  </si>
  <si>
    <t>上海绿新</t>
  </si>
  <si>
    <t>002566.SZ</t>
  </si>
  <si>
    <t>益盛药业</t>
  </si>
  <si>
    <t>002567.SZ</t>
  </si>
  <si>
    <t>唐人神</t>
  </si>
  <si>
    <t>002568.SZ</t>
  </si>
  <si>
    <t>百润股份</t>
  </si>
  <si>
    <t>002569.SZ</t>
  </si>
  <si>
    <t>步森股份</t>
  </si>
  <si>
    <t>002570.SZ</t>
  </si>
  <si>
    <t>贝因美</t>
  </si>
  <si>
    <t>002571.SZ</t>
  </si>
  <si>
    <t>德力股份</t>
  </si>
  <si>
    <t>002572.SZ</t>
  </si>
  <si>
    <t>索菲亚</t>
  </si>
  <si>
    <t>002573.SZ</t>
  </si>
  <si>
    <t>清新环境</t>
  </si>
  <si>
    <t>002574.SZ</t>
  </si>
  <si>
    <t>明牌珠宝</t>
  </si>
  <si>
    <t>002575.SZ</t>
  </si>
  <si>
    <t>群兴玩具</t>
  </si>
  <si>
    <t>002576.SZ</t>
  </si>
  <si>
    <t>通达动力</t>
  </si>
  <si>
    <t>002577.SZ</t>
  </si>
  <si>
    <t>雷柏科技</t>
  </si>
  <si>
    <t>002578.SZ</t>
  </si>
  <si>
    <t>闽发铝业</t>
  </si>
  <si>
    <t>002579.SZ</t>
  </si>
  <si>
    <t>中京电子</t>
  </si>
  <si>
    <t>002580.SZ</t>
  </si>
  <si>
    <t>圣阳股份</t>
  </si>
  <si>
    <t>002581.SZ</t>
  </si>
  <si>
    <t>未名医药</t>
  </si>
  <si>
    <t>002582.SZ</t>
  </si>
  <si>
    <t>好想你</t>
  </si>
  <si>
    <t>002583.SZ</t>
  </si>
  <si>
    <t>海能达</t>
  </si>
  <si>
    <t>002584.SZ</t>
  </si>
  <si>
    <t>西陇科学</t>
  </si>
  <si>
    <t>002585.SZ</t>
  </si>
  <si>
    <t>双星新材</t>
  </si>
  <si>
    <t>002586.SZ</t>
  </si>
  <si>
    <t>围海股份</t>
  </si>
  <si>
    <t>002587.SZ</t>
  </si>
  <si>
    <t>奥拓电子</t>
  </si>
  <si>
    <t>002588.SZ</t>
  </si>
  <si>
    <t>史丹利</t>
  </si>
  <si>
    <t>002589.SZ</t>
  </si>
  <si>
    <t>瑞康医药</t>
  </si>
  <si>
    <t>002590.SZ</t>
  </si>
  <si>
    <t>万安科技</t>
  </si>
  <si>
    <t>002591.SZ</t>
  </si>
  <si>
    <t>恒大高新</t>
  </si>
  <si>
    <t>002592.SZ</t>
  </si>
  <si>
    <t>八菱科技</t>
  </si>
  <si>
    <t>002593.SZ</t>
  </si>
  <si>
    <t>日上集团</t>
  </si>
  <si>
    <t>002594.SZ</t>
  </si>
  <si>
    <t>比亚迪</t>
  </si>
  <si>
    <t>002595.SZ</t>
  </si>
  <si>
    <t>豪迈科技</t>
  </si>
  <si>
    <t>002596.SZ</t>
  </si>
  <si>
    <t>海南瑞泽</t>
  </si>
  <si>
    <t>002597.SZ</t>
  </si>
  <si>
    <t>金禾实业</t>
  </si>
  <si>
    <t>002598.SZ</t>
  </si>
  <si>
    <t>山东章鼓</t>
  </si>
  <si>
    <t>002599.SZ</t>
  </si>
  <si>
    <t>盛通股份</t>
  </si>
  <si>
    <t>002600.SZ</t>
  </si>
  <si>
    <t>江粉磁材</t>
  </si>
  <si>
    <t>002601.SZ</t>
  </si>
  <si>
    <t>佰利联</t>
  </si>
  <si>
    <t>002602.SZ</t>
  </si>
  <si>
    <t>世纪华通</t>
  </si>
  <si>
    <t>002603.SZ</t>
  </si>
  <si>
    <t>以岭药业</t>
  </si>
  <si>
    <t>002604.SZ</t>
  </si>
  <si>
    <t>龙力生物</t>
  </si>
  <si>
    <t>002605.SZ</t>
  </si>
  <si>
    <t>姚记扑克</t>
  </si>
  <si>
    <t>002606.SZ</t>
  </si>
  <si>
    <t>大连电瓷</t>
  </si>
  <si>
    <t>002607.SZ</t>
  </si>
  <si>
    <t>亚夏汽车</t>
  </si>
  <si>
    <t>002608.SZ</t>
  </si>
  <si>
    <t>*ST舜船</t>
  </si>
  <si>
    <t>002609.SZ</t>
  </si>
  <si>
    <t>捷顺科技</t>
  </si>
  <si>
    <t>002610.SZ</t>
  </si>
  <si>
    <t>爱康科技</t>
  </si>
  <si>
    <t>002611.SZ</t>
  </si>
  <si>
    <t>东方精工</t>
  </si>
  <si>
    <t>002612.SZ</t>
  </si>
  <si>
    <t>朗姿股份</t>
  </si>
  <si>
    <t>002613.SZ</t>
  </si>
  <si>
    <t>北玻股份</t>
  </si>
  <si>
    <t>002614.SZ</t>
  </si>
  <si>
    <t>蒙发利</t>
  </si>
  <si>
    <t>002615.SZ</t>
  </si>
  <si>
    <t>哈尔斯</t>
  </si>
  <si>
    <t>002616.SZ</t>
  </si>
  <si>
    <t>长青集团</t>
  </si>
  <si>
    <t>002617.SZ</t>
  </si>
  <si>
    <t>露笑科技</t>
  </si>
  <si>
    <t>002618.SZ</t>
  </si>
  <si>
    <t>丹邦科技</t>
  </si>
  <si>
    <t>002619.SZ</t>
  </si>
  <si>
    <t>巨龙管业</t>
  </si>
  <si>
    <t>002620.SZ</t>
  </si>
  <si>
    <t>瑞和股份</t>
  </si>
  <si>
    <t>002621.SZ</t>
  </si>
  <si>
    <t>三垒股份</t>
  </si>
  <si>
    <t>002622.SZ</t>
  </si>
  <si>
    <t>永大集团</t>
  </si>
  <si>
    <t>002623.SZ</t>
  </si>
  <si>
    <t>亚玛顿</t>
  </si>
  <si>
    <t>002624.SZ</t>
  </si>
  <si>
    <t>完美环球</t>
  </si>
  <si>
    <t>002625.SZ</t>
  </si>
  <si>
    <t>龙生股份</t>
  </si>
  <si>
    <t>002626.SZ</t>
  </si>
  <si>
    <t>金达威</t>
  </si>
  <si>
    <t>002627.SZ</t>
  </si>
  <si>
    <t>宜昌交运</t>
  </si>
  <si>
    <t>002628.SZ</t>
  </si>
  <si>
    <t>成都路桥</t>
  </si>
  <si>
    <t>002629.SZ</t>
  </si>
  <si>
    <t>仁智油服</t>
  </si>
  <si>
    <t>002630.SZ</t>
  </si>
  <si>
    <t>华西能源</t>
  </si>
  <si>
    <t>002631.SZ</t>
  </si>
  <si>
    <t>德尔未来</t>
  </si>
  <si>
    <t>002632.SZ</t>
  </si>
  <si>
    <t>道明光学</t>
  </si>
  <si>
    <t>002633.SZ</t>
  </si>
  <si>
    <t>申科股份</t>
  </si>
  <si>
    <t>002634.SZ</t>
  </si>
  <si>
    <t>棒杰股份</t>
  </si>
  <si>
    <t>002635.SZ</t>
  </si>
  <si>
    <t>安洁科技</t>
  </si>
  <si>
    <t>002636.SZ</t>
  </si>
  <si>
    <t>金安国纪</t>
  </si>
  <si>
    <t>002637.SZ</t>
  </si>
  <si>
    <t>赞宇科技</t>
  </si>
  <si>
    <t>002638.SZ</t>
  </si>
  <si>
    <t>勤上光电</t>
  </si>
  <si>
    <t>002639.SZ</t>
  </si>
  <si>
    <t>雪人股份</t>
  </si>
  <si>
    <t>002640.SZ</t>
  </si>
  <si>
    <t>跨境通</t>
  </si>
  <si>
    <t>002641.SZ</t>
  </si>
  <si>
    <t>永高股份</t>
  </si>
  <si>
    <t>002642.SZ</t>
  </si>
  <si>
    <t>荣之联</t>
  </si>
  <si>
    <t>002643.SZ</t>
  </si>
  <si>
    <t>万润股份</t>
  </si>
  <si>
    <t>002644.SZ</t>
  </si>
  <si>
    <t>佛慈制药</t>
  </si>
  <si>
    <t>002645.SZ</t>
  </si>
  <si>
    <t>华宏科技</t>
  </si>
  <si>
    <t>002646.SZ</t>
  </si>
  <si>
    <t>青青稞酒</t>
  </si>
  <si>
    <t>002647.SZ</t>
  </si>
  <si>
    <t>宏磊股份</t>
  </si>
  <si>
    <t>002648.SZ</t>
  </si>
  <si>
    <t>卫星石化</t>
  </si>
  <si>
    <t>002649.SZ</t>
  </si>
  <si>
    <t>博彦科技</t>
  </si>
  <si>
    <t>002650.SZ</t>
  </si>
  <si>
    <t>加加食品</t>
  </si>
  <si>
    <t>002651.SZ</t>
  </si>
  <si>
    <t>利君股份</t>
  </si>
  <si>
    <t>002652.SZ</t>
  </si>
  <si>
    <t>扬子新材</t>
  </si>
  <si>
    <t>002653.SZ</t>
  </si>
  <si>
    <t>海思科</t>
  </si>
  <si>
    <t>002654.SZ</t>
  </si>
  <si>
    <t>万润科技</t>
  </si>
  <si>
    <t>002655.SZ</t>
  </si>
  <si>
    <t>共达电声</t>
  </si>
  <si>
    <t>002656.SZ</t>
  </si>
  <si>
    <t>摩登大道</t>
  </si>
  <si>
    <t>002657.SZ</t>
  </si>
  <si>
    <t>中科金财</t>
  </si>
  <si>
    <t>002658.SZ</t>
  </si>
  <si>
    <t>雪迪龙</t>
  </si>
  <si>
    <t>002659.SZ</t>
  </si>
  <si>
    <t>中泰桥梁</t>
  </si>
  <si>
    <t>002660.SZ</t>
  </si>
  <si>
    <t>茂硕电源</t>
  </si>
  <si>
    <t>002661.SZ</t>
  </si>
  <si>
    <t>克明面业</t>
  </si>
  <si>
    <t>002662.SZ</t>
  </si>
  <si>
    <t>京威股份</t>
  </si>
  <si>
    <t>002663.SZ</t>
  </si>
  <si>
    <t>普邦园林</t>
  </si>
  <si>
    <t>002664.SZ</t>
  </si>
  <si>
    <t>信质电机</t>
  </si>
  <si>
    <t>002665.SZ</t>
  </si>
  <si>
    <t>首航节能</t>
  </si>
  <si>
    <t>002666.SZ</t>
  </si>
  <si>
    <t>德联集团</t>
  </si>
  <si>
    <t>002667.SZ</t>
  </si>
  <si>
    <t>鞍重股份</t>
  </si>
  <si>
    <t>002668.SZ</t>
  </si>
  <si>
    <t>奥马电器</t>
  </si>
  <si>
    <t>002669.SZ</t>
  </si>
  <si>
    <t>康达新材</t>
  </si>
  <si>
    <t>002670.SZ</t>
  </si>
  <si>
    <t>华声股份</t>
  </si>
  <si>
    <t>002671.SZ</t>
  </si>
  <si>
    <t>龙泉股份</t>
  </si>
  <si>
    <t>002672.SZ</t>
  </si>
  <si>
    <t>东江环保</t>
  </si>
  <si>
    <t>002673.SZ</t>
  </si>
  <si>
    <t>西部证券</t>
  </si>
  <si>
    <t>002674.SZ</t>
  </si>
  <si>
    <t>兴业科技</t>
  </si>
  <si>
    <t>002675.SZ</t>
  </si>
  <si>
    <t>东诚药业</t>
  </si>
  <si>
    <t>002676.SZ</t>
  </si>
  <si>
    <t>顺威股份</t>
  </si>
  <si>
    <t>002677.SZ</t>
  </si>
  <si>
    <t>浙江美大</t>
  </si>
  <si>
    <t>002678.SZ</t>
  </si>
  <si>
    <t>珠江钢琴</t>
  </si>
  <si>
    <t>002679.SZ</t>
  </si>
  <si>
    <t>福建金森</t>
  </si>
  <si>
    <t>002680.SZ</t>
  </si>
  <si>
    <t>长生生物</t>
  </si>
  <si>
    <t>002681.SZ</t>
  </si>
  <si>
    <t>奋达科技</t>
  </si>
  <si>
    <t>002682.SZ</t>
  </si>
  <si>
    <t>龙洲股份</t>
  </si>
  <si>
    <t>002683.SZ</t>
  </si>
  <si>
    <t>宏大爆破</t>
  </si>
  <si>
    <t>002684.SZ</t>
  </si>
  <si>
    <t>猛狮科技</t>
  </si>
  <si>
    <t>002685.SZ</t>
  </si>
  <si>
    <t>华东重机</t>
  </si>
  <si>
    <t>002686.SZ</t>
  </si>
  <si>
    <t>亿利达</t>
  </si>
  <si>
    <t>002687.SZ</t>
  </si>
  <si>
    <t>乔治白</t>
  </si>
  <si>
    <t>002688.SZ</t>
  </si>
  <si>
    <t>金河生物</t>
  </si>
  <si>
    <t>002689.SZ</t>
  </si>
  <si>
    <t>远大智能</t>
  </si>
  <si>
    <t>002690.SZ</t>
  </si>
  <si>
    <t>美亚光电</t>
  </si>
  <si>
    <t>002691.SZ</t>
  </si>
  <si>
    <t>冀凯股份</t>
  </si>
  <si>
    <t>002692.SZ</t>
  </si>
  <si>
    <t>远程电缆</t>
  </si>
  <si>
    <t>002693.SZ</t>
  </si>
  <si>
    <t>双成药业</t>
  </si>
  <si>
    <t>002694.SZ</t>
  </si>
  <si>
    <t>顾地科技</t>
  </si>
  <si>
    <t>002695.SZ</t>
  </si>
  <si>
    <t>煌上煌</t>
  </si>
  <si>
    <t>002696.SZ</t>
  </si>
  <si>
    <t>百洋股份</t>
  </si>
  <si>
    <t>002697.SZ</t>
  </si>
  <si>
    <t>红旗连锁</t>
  </si>
  <si>
    <t>002698.SZ</t>
  </si>
  <si>
    <t>博实股份</t>
  </si>
  <si>
    <t>002699.SZ</t>
  </si>
  <si>
    <t>美盛文化</t>
  </si>
  <si>
    <t>002700.SZ</t>
  </si>
  <si>
    <t>新疆浩源</t>
  </si>
  <si>
    <t>002701.SZ</t>
  </si>
  <si>
    <t>奥瑞金</t>
  </si>
  <si>
    <t>002702.SZ</t>
  </si>
  <si>
    <t>海欣食品</t>
  </si>
  <si>
    <t>002703.SZ</t>
  </si>
  <si>
    <t>浙江世宝</t>
  </si>
  <si>
    <t>002705.SZ</t>
  </si>
  <si>
    <t>新宝股份</t>
  </si>
  <si>
    <t>002706.SZ</t>
  </si>
  <si>
    <t>良信电器</t>
  </si>
  <si>
    <t>002707.SZ</t>
  </si>
  <si>
    <t>众信旅游</t>
  </si>
  <si>
    <t>002708.SZ</t>
  </si>
  <si>
    <t>光洋股份</t>
  </si>
  <si>
    <t>002709.SZ</t>
  </si>
  <si>
    <t>天赐材料</t>
  </si>
  <si>
    <t>002711.SZ</t>
  </si>
  <si>
    <t>欧浦智网</t>
  </si>
  <si>
    <t>002712.SZ</t>
  </si>
  <si>
    <t>思美传媒</t>
  </si>
  <si>
    <t>002713.SZ</t>
  </si>
  <si>
    <t>东易日盛</t>
  </si>
  <si>
    <t>002714.SZ</t>
  </si>
  <si>
    <t>牧原股份</t>
  </si>
  <si>
    <t>002715.SZ</t>
  </si>
  <si>
    <t>登云股份</t>
  </si>
  <si>
    <t>002716.SZ</t>
  </si>
  <si>
    <t>金贵银业</t>
  </si>
  <si>
    <t>002717.SZ</t>
  </si>
  <si>
    <t>岭南园林</t>
  </si>
  <si>
    <t>002718.SZ</t>
  </si>
  <si>
    <t>友邦吊顶</t>
  </si>
  <si>
    <t>002719.SZ</t>
  </si>
  <si>
    <t>麦趣尔</t>
  </si>
  <si>
    <t>002721.SZ</t>
  </si>
  <si>
    <t>金一文化</t>
  </si>
  <si>
    <t>002722.SZ</t>
  </si>
  <si>
    <t>金轮股份</t>
  </si>
  <si>
    <t>002723.SZ</t>
  </si>
  <si>
    <t>金莱特</t>
  </si>
  <si>
    <t>002724.SZ</t>
  </si>
  <si>
    <t>海洋王</t>
  </si>
  <si>
    <t>002725.SZ</t>
  </si>
  <si>
    <t>跃岭股份</t>
  </si>
  <si>
    <t>002726.SZ</t>
  </si>
  <si>
    <t>龙大肉食</t>
  </si>
  <si>
    <t>002727.SZ</t>
  </si>
  <si>
    <t>一心堂</t>
  </si>
  <si>
    <t>002728.SZ</t>
  </si>
  <si>
    <t>台城制药</t>
  </si>
  <si>
    <t>002729.SZ</t>
  </si>
  <si>
    <t>好利来</t>
  </si>
  <si>
    <t>002730.SZ</t>
  </si>
  <si>
    <t>电光科技</t>
  </si>
  <si>
    <t>002731.SZ</t>
  </si>
  <si>
    <t>萃华珠宝</t>
  </si>
  <si>
    <t>002732.SZ</t>
  </si>
  <si>
    <t>燕塘乳业</t>
  </si>
  <si>
    <t>002733.SZ</t>
  </si>
  <si>
    <t>雄韬股份</t>
  </si>
  <si>
    <t>002734.SZ</t>
  </si>
  <si>
    <t>利民股份</t>
  </si>
  <si>
    <t>002735.SZ</t>
  </si>
  <si>
    <t>王子新材</t>
  </si>
  <si>
    <t>002736.SZ</t>
  </si>
  <si>
    <t>国信证券</t>
  </si>
  <si>
    <t>002737.SZ</t>
  </si>
  <si>
    <t>葵花药业</t>
  </si>
  <si>
    <t>002738.SZ</t>
  </si>
  <si>
    <t>中矿资源</t>
  </si>
  <si>
    <t>002739.SZ</t>
  </si>
  <si>
    <t>万达院线</t>
  </si>
  <si>
    <t>002740.SZ</t>
  </si>
  <si>
    <t>爱迪尔</t>
  </si>
  <si>
    <t>002741.SZ</t>
  </si>
  <si>
    <t>光华科技</t>
  </si>
  <si>
    <t>002742.SZ</t>
  </si>
  <si>
    <t>三圣特材</t>
  </si>
  <si>
    <t>002743.SZ</t>
  </si>
  <si>
    <t>富煌钢构</t>
  </si>
  <si>
    <t>002745.SZ</t>
  </si>
  <si>
    <t>木林森</t>
  </si>
  <si>
    <t>002746.SZ</t>
  </si>
  <si>
    <t>仙坛股份</t>
  </si>
  <si>
    <t>002747.SZ</t>
  </si>
  <si>
    <t>埃斯顿</t>
  </si>
  <si>
    <t>002748.SZ</t>
  </si>
  <si>
    <t>世龙实业</t>
  </si>
  <si>
    <t>002749.SZ</t>
  </si>
  <si>
    <t>国光股份</t>
  </si>
  <si>
    <t>002750.SZ</t>
  </si>
  <si>
    <t>龙津药业</t>
  </si>
  <si>
    <t>002751.SZ</t>
  </si>
  <si>
    <t>易尚展示</t>
  </si>
  <si>
    <t>002752.SZ</t>
  </si>
  <si>
    <t>昇兴股份</t>
  </si>
  <si>
    <t>002753.SZ</t>
  </si>
  <si>
    <t>永东股份</t>
  </si>
  <si>
    <t>002755.SZ</t>
  </si>
  <si>
    <t>东方新星</t>
  </si>
  <si>
    <t>002757.SZ</t>
  </si>
  <si>
    <t>南兴装备</t>
  </si>
  <si>
    <t>002758.SZ</t>
  </si>
  <si>
    <t>华通医药</t>
  </si>
  <si>
    <t>002759.SZ</t>
  </si>
  <si>
    <t>天际股份</t>
  </si>
  <si>
    <t>002760.SZ</t>
  </si>
  <si>
    <t>凤形股份</t>
  </si>
  <si>
    <t>002761.SZ</t>
  </si>
  <si>
    <t>多喜爱</t>
  </si>
  <si>
    <t>002762.SZ</t>
  </si>
  <si>
    <t>金发拉比</t>
  </si>
  <si>
    <t>002763.SZ</t>
  </si>
  <si>
    <t>汇洁股份</t>
  </si>
  <si>
    <t>002765.SZ</t>
  </si>
  <si>
    <t>蓝黛传动</t>
  </si>
  <si>
    <t>002766.SZ</t>
  </si>
  <si>
    <t>索菱股份</t>
  </si>
  <si>
    <t>002767.SZ</t>
  </si>
  <si>
    <t>先锋电子</t>
  </si>
  <si>
    <t>002768.SZ</t>
  </si>
  <si>
    <t>国恩股份</t>
  </si>
  <si>
    <t>002769.SZ</t>
  </si>
  <si>
    <t>普路通</t>
  </si>
  <si>
    <t>002770.SZ</t>
  </si>
  <si>
    <t>科迪乳业</t>
  </si>
  <si>
    <t>002771.SZ</t>
  </si>
  <si>
    <t>真视通</t>
  </si>
  <si>
    <t>002772.SZ</t>
  </si>
  <si>
    <t>众兴菌业</t>
  </si>
  <si>
    <t>002773.SZ</t>
  </si>
  <si>
    <t>康弘药业</t>
  </si>
  <si>
    <t>002775.SZ</t>
  </si>
  <si>
    <t>文科园林</t>
  </si>
  <si>
    <t>002776.SZ</t>
  </si>
  <si>
    <t>柏堡龙</t>
  </si>
  <si>
    <t>002777.SZ</t>
  </si>
  <si>
    <t>久远银海</t>
  </si>
  <si>
    <t>002778.SZ</t>
  </si>
  <si>
    <t>高科石化</t>
  </si>
  <si>
    <t>002779.SZ</t>
  </si>
  <si>
    <t>中坚科技</t>
  </si>
  <si>
    <t>002780.SZ</t>
  </si>
  <si>
    <t>三夫户外</t>
  </si>
  <si>
    <t>002781.SZ</t>
  </si>
  <si>
    <t>奇信股份</t>
  </si>
  <si>
    <t>002782.SZ</t>
  </si>
  <si>
    <t>可立克</t>
  </si>
  <si>
    <t>002783.SZ</t>
  </si>
  <si>
    <t>凯龙股份</t>
  </si>
  <si>
    <t>002785.SZ</t>
  </si>
  <si>
    <t>万里石</t>
  </si>
  <si>
    <t>002786.SZ</t>
  </si>
  <si>
    <t>银宝山新</t>
  </si>
  <si>
    <t>002787.SZ</t>
  </si>
  <si>
    <t>华源包装</t>
  </si>
  <si>
    <t>002788.SZ</t>
  </si>
  <si>
    <t>鹭燕医药</t>
  </si>
  <si>
    <t>002789.SZ</t>
  </si>
  <si>
    <t>建艺集团</t>
  </si>
  <si>
    <t>002790.SZ</t>
  </si>
  <si>
    <t>瑞尔特</t>
  </si>
  <si>
    <t>002791.SZ</t>
  </si>
  <si>
    <t>坚朗五金</t>
  </si>
  <si>
    <t>002792.SZ</t>
  </si>
  <si>
    <t>通宇通讯</t>
  </si>
  <si>
    <t>002793.SZ</t>
  </si>
  <si>
    <t>东音股份</t>
  </si>
  <si>
    <t>002795.SZ</t>
  </si>
  <si>
    <t>永和智控</t>
  </si>
  <si>
    <t>002796.SZ</t>
  </si>
  <si>
    <t>世嘉科技</t>
  </si>
  <si>
    <t>002797.SZ</t>
  </si>
  <si>
    <t>第一创业</t>
  </si>
  <si>
    <t>002798.SZ</t>
  </si>
  <si>
    <t>帝王洁具</t>
  </si>
  <si>
    <t>002799.SZ</t>
  </si>
  <si>
    <t>环球印务</t>
  </si>
  <si>
    <t>002800.SZ</t>
  </si>
  <si>
    <t>天顺股份</t>
  </si>
  <si>
    <t>002801.SZ</t>
  </si>
  <si>
    <t>微光股份</t>
  </si>
  <si>
    <t>002802.SZ</t>
  </si>
  <si>
    <t>洪汇新材</t>
  </si>
  <si>
    <t>002803.SZ</t>
  </si>
  <si>
    <t>吉宏股份</t>
  </si>
  <si>
    <t>002805.SZ</t>
  </si>
  <si>
    <t>丰元股份</t>
  </si>
  <si>
    <t>300001.SZ</t>
  </si>
  <si>
    <t>特锐德</t>
  </si>
  <si>
    <t>300002.SZ</t>
  </si>
  <si>
    <t>神州泰岳</t>
  </si>
  <si>
    <t>300003.SZ</t>
  </si>
  <si>
    <t>乐普医疗</t>
  </si>
  <si>
    <t>300004.SZ</t>
  </si>
  <si>
    <t>南风股份</t>
  </si>
  <si>
    <t>300005.SZ</t>
  </si>
  <si>
    <t>探路者</t>
  </si>
  <si>
    <t>300006.SZ</t>
  </si>
  <si>
    <t>莱美药业</t>
  </si>
  <si>
    <t>300007.SZ</t>
  </si>
  <si>
    <t>汉威电子</t>
  </si>
  <si>
    <t>300008.SZ</t>
  </si>
  <si>
    <t>天海防务</t>
  </si>
  <si>
    <t>300009.SZ</t>
  </si>
  <si>
    <t>安科生物</t>
  </si>
  <si>
    <t>300010.SZ</t>
  </si>
  <si>
    <t>立思辰</t>
  </si>
  <si>
    <t>300011.SZ</t>
  </si>
  <si>
    <t>鼎汉技术</t>
  </si>
  <si>
    <t>300012.SZ</t>
  </si>
  <si>
    <t>华测检测</t>
  </si>
  <si>
    <t>300013.SZ</t>
  </si>
  <si>
    <t>新宁物流</t>
  </si>
  <si>
    <t>300014.SZ</t>
  </si>
  <si>
    <t>亿纬锂能</t>
  </si>
  <si>
    <t>300015.SZ</t>
  </si>
  <si>
    <t>爱尔眼科</t>
  </si>
  <si>
    <t>300016.SZ</t>
  </si>
  <si>
    <t>北陆药业</t>
  </si>
  <si>
    <t>300017.SZ</t>
  </si>
  <si>
    <t>网宿科技</t>
  </si>
  <si>
    <t>300018.SZ</t>
  </si>
  <si>
    <t>中元股份</t>
  </si>
  <si>
    <t>300019.SZ</t>
  </si>
  <si>
    <t>硅宝科技</t>
  </si>
  <si>
    <t>300020.SZ</t>
  </si>
  <si>
    <t>银江股份</t>
  </si>
  <si>
    <t>300021.SZ</t>
  </si>
  <si>
    <t>大禹节水</t>
  </si>
  <si>
    <t>300022.SZ</t>
  </si>
  <si>
    <t>吉峰农机</t>
  </si>
  <si>
    <t>300023.SZ</t>
  </si>
  <si>
    <t>宝德股份</t>
  </si>
  <si>
    <t>300024.SZ</t>
  </si>
  <si>
    <t>机器人</t>
  </si>
  <si>
    <t>300025.SZ</t>
  </si>
  <si>
    <t>华星创业</t>
  </si>
  <si>
    <t>300026.SZ</t>
  </si>
  <si>
    <t>红日药业</t>
  </si>
  <si>
    <t>300027.SZ</t>
  </si>
  <si>
    <t>华谊兄弟</t>
  </si>
  <si>
    <t>300028.SZ</t>
  </si>
  <si>
    <t>金亚科技</t>
  </si>
  <si>
    <t>300029.SZ</t>
  </si>
  <si>
    <t>天龙光电</t>
  </si>
  <si>
    <t>300030.SZ</t>
  </si>
  <si>
    <t>阳普医疗</t>
  </si>
  <si>
    <t>300031.SZ</t>
  </si>
  <si>
    <t>宝通科技</t>
  </si>
  <si>
    <t>300032.SZ</t>
  </si>
  <si>
    <t>金龙机电</t>
  </si>
  <si>
    <t>300033.SZ</t>
  </si>
  <si>
    <t>同花顺</t>
  </si>
  <si>
    <t>300034.SZ</t>
  </si>
  <si>
    <t>钢研高纳</t>
  </si>
  <si>
    <t>300035.SZ</t>
  </si>
  <si>
    <t>中科电气</t>
  </si>
  <si>
    <t>300036.SZ</t>
  </si>
  <si>
    <t>超图软件</t>
  </si>
  <si>
    <t>300037.SZ</t>
  </si>
  <si>
    <t>新宙邦</t>
  </si>
  <si>
    <t>300038.SZ</t>
  </si>
  <si>
    <t>梅泰诺</t>
  </si>
  <si>
    <t>300039.SZ</t>
  </si>
  <si>
    <t>上海凯宝</t>
  </si>
  <si>
    <t>300040.SZ</t>
  </si>
  <si>
    <t>九洲电气</t>
  </si>
  <si>
    <t>300041.SZ</t>
  </si>
  <si>
    <t>回天新材</t>
  </si>
  <si>
    <t>300042.SZ</t>
  </si>
  <si>
    <t>朗科科技</t>
  </si>
  <si>
    <t>300043.SZ</t>
  </si>
  <si>
    <t>互动娱乐</t>
  </si>
  <si>
    <t>300044.SZ</t>
  </si>
  <si>
    <t>赛为智能</t>
  </si>
  <si>
    <t>300045.SZ</t>
  </si>
  <si>
    <t>华力创通</t>
  </si>
  <si>
    <t>300046.SZ</t>
  </si>
  <si>
    <t>台基股份</t>
  </si>
  <si>
    <t>300047.SZ</t>
  </si>
  <si>
    <t>天源迪科</t>
  </si>
  <si>
    <t>300048.SZ</t>
  </si>
  <si>
    <t>合康变频</t>
  </si>
  <si>
    <t>300049.SZ</t>
  </si>
  <si>
    <t>福瑞股份</t>
  </si>
  <si>
    <t>300050.SZ</t>
  </si>
  <si>
    <t>世纪鼎利</t>
  </si>
  <si>
    <t>300051.SZ</t>
  </si>
  <si>
    <t>三五互联</t>
  </si>
  <si>
    <t>300052.SZ</t>
  </si>
  <si>
    <t>中青宝</t>
  </si>
  <si>
    <t>300053.SZ</t>
  </si>
  <si>
    <t>欧比特</t>
  </si>
  <si>
    <t>300054.SZ</t>
  </si>
  <si>
    <t>鼎龙股份</t>
  </si>
  <si>
    <t>300055.SZ</t>
  </si>
  <si>
    <t>万邦达</t>
  </si>
  <si>
    <t>300056.SZ</t>
  </si>
  <si>
    <t>三维丝</t>
  </si>
  <si>
    <t>300057.SZ</t>
  </si>
  <si>
    <t>万顺股份</t>
  </si>
  <si>
    <t>300058.SZ</t>
  </si>
  <si>
    <t>蓝色光标</t>
  </si>
  <si>
    <t>300059.SZ</t>
  </si>
  <si>
    <t>东方财富</t>
  </si>
  <si>
    <t>300061.SZ</t>
  </si>
  <si>
    <t>康耐特</t>
  </si>
  <si>
    <t>300062.SZ</t>
  </si>
  <si>
    <t>中能电气</t>
  </si>
  <si>
    <t>300063.SZ</t>
  </si>
  <si>
    <t>天龙集团</t>
  </si>
  <si>
    <t>300064.SZ</t>
  </si>
  <si>
    <t>豫金刚石</t>
  </si>
  <si>
    <t>300065.SZ</t>
  </si>
  <si>
    <t>海兰信</t>
  </si>
  <si>
    <t>300066.SZ</t>
  </si>
  <si>
    <t>三川智慧</t>
  </si>
  <si>
    <t>300067.SZ</t>
  </si>
  <si>
    <t>安诺其</t>
  </si>
  <si>
    <t>300068.SZ</t>
  </si>
  <si>
    <t>南都电源</t>
  </si>
  <si>
    <t>300069.SZ</t>
  </si>
  <si>
    <t>金利华电</t>
  </si>
  <si>
    <t>300070.SZ</t>
  </si>
  <si>
    <t>碧水源</t>
  </si>
  <si>
    <t>300071.SZ</t>
  </si>
  <si>
    <t>华谊嘉信</t>
  </si>
  <si>
    <t>300072.SZ</t>
  </si>
  <si>
    <t>三聚环保</t>
  </si>
  <si>
    <t>300073.SZ</t>
  </si>
  <si>
    <t>当升科技</t>
  </si>
  <si>
    <t>300074.SZ</t>
  </si>
  <si>
    <t>华平股份</t>
  </si>
  <si>
    <t>300075.SZ</t>
  </si>
  <si>
    <t>数字政通</t>
  </si>
  <si>
    <t>300076.SZ</t>
  </si>
  <si>
    <t>GQY视讯</t>
  </si>
  <si>
    <t>300077.SZ</t>
  </si>
  <si>
    <t>国民技术</t>
  </si>
  <si>
    <t>300078.SZ</t>
  </si>
  <si>
    <t>思创医惠</t>
  </si>
  <si>
    <t>300079.SZ</t>
  </si>
  <si>
    <t>数码视讯</t>
  </si>
  <si>
    <t>300080.SZ</t>
  </si>
  <si>
    <t>易成新能</t>
  </si>
  <si>
    <t>300081.SZ</t>
  </si>
  <si>
    <t>恒信移动</t>
  </si>
  <si>
    <t>300082.SZ</t>
  </si>
  <si>
    <t>奥克股份</t>
  </si>
  <si>
    <t>300083.SZ</t>
  </si>
  <si>
    <t>劲胜精密</t>
  </si>
  <si>
    <t>300084.SZ</t>
  </si>
  <si>
    <t>海默科技</t>
  </si>
  <si>
    <t>300085.SZ</t>
  </si>
  <si>
    <t>银之杰</t>
  </si>
  <si>
    <t>300086.SZ</t>
  </si>
  <si>
    <t>康芝药业</t>
  </si>
  <si>
    <t>300087.SZ</t>
  </si>
  <si>
    <t>荃银高科</t>
  </si>
  <si>
    <t>300088.SZ</t>
  </si>
  <si>
    <t>长信科技</t>
  </si>
  <si>
    <t>300089.SZ</t>
  </si>
  <si>
    <t>文化长城</t>
  </si>
  <si>
    <t>300090.SZ</t>
  </si>
  <si>
    <t>盛运环保</t>
  </si>
  <si>
    <t>300091.SZ</t>
  </si>
  <si>
    <t>金通灵</t>
  </si>
  <si>
    <t>300092.SZ</t>
  </si>
  <si>
    <t>科新机电</t>
  </si>
  <si>
    <t>300093.SZ</t>
  </si>
  <si>
    <t>金刚玻璃</t>
  </si>
  <si>
    <t>300094.SZ</t>
  </si>
  <si>
    <t>国联水产</t>
  </si>
  <si>
    <t>300095.SZ</t>
  </si>
  <si>
    <t>华伍股份</t>
  </si>
  <si>
    <t>300096.SZ</t>
  </si>
  <si>
    <t>易联众</t>
  </si>
  <si>
    <t>300097.SZ</t>
  </si>
  <si>
    <t>智云股份</t>
  </si>
  <si>
    <t>300098.SZ</t>
  </si>
  <si>
    <t>高新兴</t>
  </si>
  <si>
    <t>300099.SZ</t>
  </si>
  <si>
    <t>尤洛卡</t>
  </si>
  <si>
    <t>300100.SZ</t>
  </si>
  <si>
    <t>双林股份</t>
  </si>
  <si>
    <t>300101.SZ</t>
  </si>
  <si>
    <t>振芯科技</t>
  </si>
  <si>
    <t>300102.SZ</t>
  </si>
  <si>
    <t>乾照光电</t>
  </si>
  <si>
    <t>300103.SZ</t>
  </si>
  <si>
    <t>达刚路机</t>
  </si>
  <si>
    <t>300104.SZ</t>
  </si>
  <si>
    <t>乐视网</t>
  </si>
  <si>
    <t>300105.SZ</t>
  </si>
  <si>
    <t>龙源技术</t>
  </si>
  <si>
    <t>300106.SZ</t>
  </si>
  <si>
    <t>西部牧业</t>
  </si>
  <si>
    <t>300107.SZ</t>
  </si>
  <si>
    <t>建新股份</t>
  </si>
  <si>
    <t>300108.SZ</t>
  </si>
  <si>
    <t>双龙股份</t>
  </si>
  <si>
    <t>300109.SZ</t>
  </si>
  <si>
    <t>新开源</t>
  </si>
  <si>
    <t>300110.SZ</t>
  </si>
  <si>
    <t>华仁药业</t>
  </si>
  <si>
    <t>300111.SZ</t>
  </si>
  <si>
    <t>向日葵</t>
  </si>
  <si>
    <t>300112.SZ</t>
  </si>
  <si>
    <t>万讯自控</t>
  </si>
  <si>
    <t>300113.SZ</t>
  </si>
  <si>
    <t>顺网科技</t>
  </si>
  <si>
    <t>300114.SZ</t>
  </si>
  <si>
    <t>中航电测</t>
  </si>
  <si>
    <t>300115.SZ</t>
  </si>
  <si>
    <t>长盈精密</t>
  </si>
  <si>
    <t>300116.SZ</t>
  </si>
  <si>
    <t>坚瑞消防</t>
  </si>
  <si>
    <t>300117.SZ</t>
  </si>
  <si>
    <t>嘉寓股份</t>
  </si>
  <si>
    <t>300118.SZ</t>
  </si>
  <si>
    <t>东方日升</t>
  </si>
  <si>
    <t>300119.SZ</t>
  </si>
  <si>
    <t>瑞普生物</t>
  </si>
  <si>
    <t>300120.SZ</t>
  </si>
  <si>
    <t>经纬电材</t>
  </si>
  <si>
    <t>300121.SZ</t>
  </si>
  <si>
    <t>阳谷华泰</t>
  </si>
  <si>
    <t>300122.SZ</t>
  </si>
  <si>
    <t>智飞生物</t>
  </si>
  <si>
    <t>300123.SZ</t>
  </si>
  <si>
    <t>太阳鸟</t>
  </si>
  <si>
    <t>300124.SZ</t>
  </si>
  <si>
    <t>汇川技术</t>
  </si>
  <si>
    <t>300125.SZ</t>
  </si>
  <si>
    <t>易世达</t>
  </si>
  <si>
    <t>300126.SZ</t>
  </si>
  <si>
    <t>锐奇股份</t>
  </si>
  <si>
    <t>300127.SZ</t>
  </si>
  <si>
    <t>银河磁体</t>
  </si>
  <si>
    <t>300128.SZ</t>
  </si>
  <si>
    <t>锦富新材</t>
  </si>
  <si>
    <t>300129.SZ</t>
  </si>
  <si>
    <t>泰胜风能</t>
  </si>
  <si>
    <t>300130.SZ</t>
  </si>
  <si>
    <t>新国都</t>
  </si>
  <si>
    <t>300131.SZ</t>
  </si>
  <si>
    <t>英唐智控</t>
  </si>
  <si>
    <t>300132.SZ</t>
  </si>
  <si>
    <t>青松股份</t>
  </si>
  <si>
    <t>300133.SZ</t>
  </si>
  <si>
    <t>华策影视</t>
  </si>
  <si>
    <t>300134.SZ</t>
  </si>
  <si>
    <t>大富科技</t>
  </si>
  <si>
    <t>300135.SZ</t>
  </si>
  <si>
    <t>宝利国际</t>
  </si>
  <si>
    <t>300136.SZ</t>
  </si>
  <si>
    <t>信维通信</t>
  </si>
  <si>
    <t>300137.SZ</t>
  </si>
  <si>
    <t>先河环保</t>
  </si>
  <si>
    <t>300138.SZ</t>
  </si>
  <si>
    <t>晨光生物</t>
  </si>
  <si>
    <t>300139.SZ</t>
  </si>
  <si>
    <t>晓程科技</t>
  </si>
  <si>
    <t>300140.SZ</t>
  </si>
  <si>
    <t>启源装备</t>
  </si>
  <si>
    <t>300141.SZ</t>
  </si>
  <si>
    <t>和顺电气</t>
  </si>
  <si>
    <t>300142.SZ</t>
  </si>
  <si>
    <t>沃森生物</t>
  </si>
  <si>
    <t>300143.SZ</t>
  </si>
  <si>
    <t>星河生物</t>
  </si>
  <si>
    <t>300144.SZ</t>
  </si>
  <si>
    <t>宋城演艺</t>
  </si>
  <si>
    <t>300145.SZ</t>
  </si>
  <si>
    <t>中金环境</t>
  </si>
  <si>
    <t>300146.SZ</t>
  </si>
  <si>
    <t>汤臣倍健</t>
  </si>
  <si>
    <t>300147.SZ</t>
  </si>
  <si>
    <t>香雪制药</t>
  </si>
  <si>
    <t>300148.SZ</t>
  </si>
  <si>
    <t>天舟文化</t>
  </si>
  <si>
    <t>300149.SZ</t>
  </si>
  <si>
    <t>量子高科</t>
  </si>
  <si>
    <t>300150.SZ</t>
  </si>
  <si>
    <t>世纪瑞尔</t>
  </si>
  <si>
    <t>300151.SZ</t>
  </si>
  <si>
    <t>昌红科技</t>
  </si>
  <si>
    <t>300152.SZ</t>
  </si>
  <si>
    <t>科融环境</t>
  </si>
  <si>
    <t>300153.SZ</t>
  </si>
  <si>
    <t>科泰电源</t>
  </si>
  <si>
    <t>300154.SZ</t>
  </si>
  <si>
    <t>瑞凌股份</t>
  </si>
  <si>
    <t>300155.SZ</t>
  </si>
  <si>
    <t>安居宝</t>
  </si>
  <si>
    <t>300156.SZ</t>
  </si>
  <si>
    <t>神雾环保</t>
  </si>
  <si>
    <t>300157.SZ</t>
  </si>
  <si>
    <t>恒泰艾普</t>
  </si>
  <si>
    <t>300158.SZ</t>
  </si>
  <si>
    <t>振东制药</t>
  </si>
  <si>
    <t>300159.SZ</t>
  </si>
  <si>
    <t>新研股份</t>
  </si>
  <si>
    <t>300160.SZ</t>
  </si>
  <si>
    <t>秀强股份</t>
  </si>
  <si>
    <t>300161.SZ</t>
  </si>
  <si>
    <t>华中数控</t>
  </si>
  <si>
    <t>300162.SZ</t>
  </si>
  <si>
    <t>雷曼股份</t>
  </si>
  <si>
    <t>300163.SZ</t>
  </si>
  <si>
    <t>先锋新材</t>
  </si>
  <si>
    <t>300164.SZ</t>
  </si>
  <si>
    <t>通源石油</t>
  </si>
  <si>
    <t>300165.SZ</t>
  </si>
  <si>
    <t>天瑞仪器</t>
  </si>
  <si>
    <t>300166.SZ</t>
  </si>
  <si>
    <t>东方国信</t>
  </si>
  <si>
    <t>300167.SZ</t>
  </si>
  <si>
    <t>迪威视讯</t>
  </si>
  <si>
    <t>300168.SZ</t>
  </si>
  <si>
    <t>万达信息</t>
  </si>
  <si>
    <t>300169.SZ</t>
  </si>
  <si>
    <t>天晟新材</t>
  </si>
  <si>
    <t>300170.SZ</t>
  </si>
  <si>
    <t>汉得信息</t>
  </si>
  <si>
    <t>300171.SZ</t>
  </si>
  <si>
    <t>东富龙</t>
  </si>
  <si>
    <t>300172.SZ</t>
  </si>
  <si>
    <t>中电环保</t>
  </si>
  <si>
    <t>300173.SZ</t>
  </si>
  <si>
    <t>智慧松德</t>
  </si>
  <si>
    <t>300174.SZ</t>
  </si>
  <si>
    <t>元力股份</t>
  </si>
  <si>
    <t>300175.SZ</t>
  </si>
  <si>
    <t>朗源股份</t>
  </si>
  <si>
    <t>300176.SZ</t>
  </si>
  <si>
    <t>鸿特精密</t>
  </si>
  <si>
    <t>300177.SZ</t>
  </si>
  <si>
    <t>中海达</t>
  </si>
  <si>
    <t>300178.SZ</t>
  </si>
  <si>
    <t>腾邦国际</t>
  </si>
  <si>
    <t>300179.SZ</t>
  </si>
  <si>
    <t>四方达</t>
  </si>
  <si>
    <t>300180.SZ</t>
  </si>
  <si>
    <t>华峰超纤</t>
  </si>
  <si>
    <t>300181.SZ</t>
  </si>
  <si>
    <t>佐力药业</t>
  </si>
  <si>
    <t>300182.SZ</t>
  </si>
  <si>
    <t>捷成股份</t>
  </si>
  <si>
    <t>300183.SZ</t>
  </si>
  <si>
    <t>东软载波</t>
  </si>
  <si>
    <t>300184.SZ</t>
  </si>
  <si>
    <t>力源信息</t>
  </si>
  <si>
    <t>300185.SZ</t>
  </si>
  <si>
    <t>通裕重工</t>
  </si>
  <si>
    <t>300187.SZ</t>
  </si>
  <si>
    <t>永清环保</t>
  </si>
  <si>
    <t>300188.SZ</t>
  </si>
  <si>
    <t>美亚柏科</t>
  </si>
  <si>
    <t>300189.SZ</t>
  </si>
  <si>
    <t>神农基因</t>
  </si>
  <si>
    <t>300190.SZ</t>
  </si>
  <si>
    <t>维尔利</t>
  </si>
  <si>
    <t>300191.SZ</t>
  </si>
  <si>
    <t>潜能恒信</t>
  </si>
  <si>
    <t>300192.SZ</t>
  </si>
  <si>
    <t>科斯伍德</t>
  </si>
  <si>
    <t>300193.SZ</t>
  </si>
  <si>
    <t>佳士科技</t>
  </si>
  <si>
    <t>300194.SZ</t>
  </si>
  <si>
    <t>福安药业</t>
  </si>
  <si>
    <t>300195.SZ</t>
  </si>
  <si>
    <t>长荣股份</t>
  </si>
  <si>
    <t>300196.SZ</t>
  </si>
  <si>
    <t>长海股份</t>
  </si>
  <si>
    <t>300197.SZ</t>
  </si>
  <si>
    <t>铁汉生态</t>
  </si>
  <si>
    <t>300198.SZ</t>
  </si>
  <si>
    <t>纳川股份</t>
  </si>
  <si>
    <t>300199.SZ</t>
  </si>
  <si>
    <t>翰宇药业</t>
  </si>
  <si>
    <t>300200.SZ</t>
  </si>
  <si>
    <t>高盟新材</t>
  </si>
  <si>
    <t>300201.SZ</t>
  </si>
  <si>
    <t>海伦哲</t>
  </si>
  <si>
    <t>300202.SZ</t>
  </si>
  <si>
    <t>聚龙股份</t>
  </si>
  <si>
    <t>300203.SZ</t>
  </si>
  <si>
    <t>聚光科技</t>
  </si>
  <si>
    <t>300204.SZ</t>
  </si>
  <si>
    <t>舒泰神</t>
  </si>
  <si>
    <t>300205.SZ</t>
  </si>
  <si>
    <t>天喻信息</t>
  </si>
  <si>
    <t>300206.SZ</t>
  </si>
  <si>
    <t>理邦仪器</t>
  </si>
  <si>
    <t>300207.SZ</t>
  </si>
  <si>
    <t>欣旺达</t>
  </si>
  <si>
    <t>300208.SZ</t>
  </si>
  <si>
    <t>恒顺众昇</t>
  </si>
  <si>
    <t>300209.SZ</t>
  </si>
  <si>
    <t>天泽信息</t>
  </si>
  <si>
    <t>300210.SZ</t>
  </si>
  <si>
    <t>森远股份</t>
  </si>
  <si>
    <t>300211.SZ</t>
  </si>
  <si>
    <t>亿通科技</t>
  </si>
  <si>
    <t>300212.SZ</t>
  </si>
  <si>
    <t>易华录</t>
  </si>
  <si>
    <t>300213.SZ</t>
  </si>
  <si>
    <t>佳讯飞鸿</t>
  </si>
  <si>
    <t>300214.SZ</t>
  </si>
  <si>
    <t>日科化学</t>
  </si>
  <si>
    <t>300215.SZ</t>
  </si>
  <si>
    <t>电科院</t>
  </si>
  <si>
    <t>300216.SZ</t>
  </si>
  <si>
    <t>千山药机</t>
  </si>
  <si>
    <t>300217.SZ</t>
  </si>
  <si>
    <t>东方电热</t>
  </si>
  <si>
    <t>300218.SZ</t>
  </si>
  <si>
    <t>安利股份</t>
  </si>
  <si>
    <t>300219.SZ</t>
  </si>
  <si>
    <t>鸿利光电</t>
  </si>
  <si>
    <t>300220.SZ</t>
  </si>
  <si>
    <t>金运激光</t>
  </si>
  <si>
    <t>300221.SZ</t>
  </si>
  <si>
    <t>银禧科技</t>
  </si>
  <si>
    <t>300222.SZ</t>
  </si>
  <si>
    <t>科大智能</t>
  </si>
  <si>
    <t>300223.SZ</t>
  </si>
  <si>
    <t>北京君正</t>
  </si>
  <si>
    <t>300224.SZ</t>
  </si>
  <si>
    <t>正海磁材</t>
  </si>
  <si>
    <t>300225.SZ</t>
  </si>
  <si>
    <t>金力泰</t>
  </si>
  <si>
    <t>300226.SZ</t>
  </si>
  <si>
    <t>上海钢联</t>
  </si>
  <si>
    <t>300227.SZ</t>
  </si>
  <si>
    <t>光韵达</t>
  </si>
  <si>
    <t>300228.SZ</t>
  </si>
  <si>
    <t>富瑞特装</t>
  </si>
  <si>
    <t>300229.SZ</t>
  </si>
  <si>
    <t>拓尔思</t>
  </si>
  <si>
    <t>300230.SZ</t>
  </si>
  <si>
    <t>永利股份</t>
  </si>
  <si>
    <t>300231.SZ</t>
  </si>
  <si>
    <t>银信科技</t>
  </si>
  <si>
    <t>300232.SZ</t>
  </si>
  <si>
    <t>洲明科技</t>
  </si>
  <si>
    <t>300233.SZ</t>
  </si>
  <si>
    <t>金城医药</t>
  </si>
  <si>
    <t>300234.SZ</t>
  </si>
  <si>
    <t>开尔新材</t>
  </si>
  <si>
    <t>300235.SZ</t>
  </si>
  <si>
    <t>方直科技</t>
  </si>
  <si>
    <t>300236.SZ</t>
  </si>
  <si>
    <t>上海新阳</t>
  </si>
  <si>
    <t>300237.SZ</t>
  </si>
  <si>
    <t>美晨科技</t>
  </si>
  <si>
    <t>300238.SZ</t>
  </si>
  <si>
    <t>冠昊生物</t>
  </si>
  <si>
    <t>300239.SZ</t>
  </si>
  <si>
    <t>东宝生物</t>
  </si>
  <si>
    <t>300240.SZ</t>
  </si>
  <si>
    <t>飞力达</t>
  </si>
  <si>
    <t>300241.SZ</t>
  </si>
  <si>
    <t>瑞丰光电</t>
  </si>
  <si>
    <t>300242.SZ</t>
  </si>
  <si>
    <t>明家联合</t>
  </si>
  <si>
    <t>300243.SZ</t>
  </si>
  <si>
    <t>瑞丰高材</t>
  </si>
  <si>
    <t>300244.SZ</t>
  </si>
  <si>
    <t>迪安诊断</t>
  </si>
  <si>
    <t>300245.SZ</t>
  </si>
  <si>
    <t>天玑科技</t>
  </si>
  <si>
    <t>300246.SZ</t>
  </si>
  <si>
    <t>宝莱特</t>
  </si>
  <si>
    <t>300247.SZ</t>
  </si>
  <si>
    <t>乐金健康</t>
  </si>
  <si>
    <t>300248.SZ</t>
  </si>
  <si>
    <t>新开普</t>
  </si>
  <si>
    <t>300249.SZ</t>
  </si>
  <si>
    <t>依米康</t>
  </si>
  <si>
    <t>300250.SZ</t>
  </si>
  <si>
    <t>初灵信息</t>
  </si>
  <si>
    <t>300251.SZ</t>
  </si>
  <si>
    <t>光线传媒</t>
  </si>
  <si>
    <t>300252.SZ</t>
  </si>
  <si>
    <t>金信诺</t>
  </si>
  <si>
    <t>300253.SZ</t>
  </si>
  <si>
    <t>卫宁健康</t>
  </si>
  <si>
    <t>300254.SZ</t>
  </si>
  <si>
    <t>仟源医药</t>
  </si>
  <si>
    <t>300255.SZ</t>
  </si>
  <si>
    <t>常山药业</t>
  </si>
  <si>
    <t>300256.SZ</t>
  </si>
  <si>
    <t>星星科技</t>
  </si>
  <si>
    <t>300257.SZ</t>
  </si>
  <si>
    <t>开山股份</t>
  </si>
  <si>
    <t>300258.SZ</t>
  </si>
  <si>
    <t>精锻科技</t>
  </si>
  <si>
    <t>300259.SZ</t>
  </si>
  <si>
    <t>新天科技</t>
  </si>
  <si>
    <t>300260.SZ</t>
  </si>
  <si>
    <t>新莱应材</t>
  </si>
  <si>
    <t>300261.SZ</t>
  </si>
  <si>
    <t>雅本化学</t>
  </si>
  <si>
    <t>300262.SZ</t>
  </si>
  <si>
    <t>巴安水务</t>
  </si>
  <si>
    <t>300263.SZ</t>
  </si>
  <si>
    <t>隆华节能</t>
  </si>
  <si>
    <t>300264.SZ</t>
  </si>
  <si>
    <t>佳创视讯</t>
  </si>
  <si>
    <t>300265.SZ</t>
  </si>
  <si>
    <t>通光线缆</t>
  </si>
  <si>
    <t>300266.SZ</t>
  </si>
  <si>
    <t>兴源环境</t>
  </si>
  <si>
    <t>300267.SZ</t>
  </si>
  <si>
    <t>尔康制药</t>
  </si>
  <si>
    <t>300268.SZ</t>
  </si>
  <si>
    <t>万福生科</t>
  </si>
  <si>
    <t>300269.SZ</t>
  </si>
  <si>
    <t>联建光电</t>
  </si>
  <si>
    <t>300270.SZ</t>
  </si>
  <si>
    <t>中威电子</t>
  </si>
  <si>
    <t>300271.SZ</t>
  </si>
  <si>
    <t>华宇软件</t>
  </si>
  <si>
    <t>300272.SZ</t>
  </si>
  <si>
    <t>开能环保</t>
  </si>
  <si>
    <t>300273.SZ</t>
  </si>
  <si>
    <t>和佳股份</t>
  </si>
  <si>
    <t>300274.SZ</t>
  </si>
  <si>
    <t>阳光电源</t>
  </si>
  <si>
    <t>300275.SZ</t>
  </si>
  <si>
    <t>梅安森</t>
  </si>
  <si>
    <t>300276.SZ</t>
  </si>
  <si>
    <t>三丰智能</t>
  </si>
  <si>
    <t>300277.SZ</t>
  </si>
  <si>
    <t>海联讯</t>
  </si>
  <si>
    <t>300278.SZ</t>
  </si>
  <si>
    <t>华昌达</t>
  </si>
  <si>
    <t>300279.SZ</t>
  </si>
  <si>
    <t>和晶科技</t>
  </si>
  <si>
    <t>300280.SZ</t>
  </si>
  <si>
    <t>南通锻压</t>
  </si>
  <si>
    <t>300281.SZ</t>
  </si>
  <si>
    <t>金明精机</t>
  </si>
  <si>
    <t>300282.SZ</t>
  </si>
  <si>
    <t>汇冠股份</t>
  </si>
  <si>
    <t>300283.SZ</t>
  </si>
  <si>
    <t>温州宏丰</t>
  </si>
  <si>
    <t>300284.SZ</t>
  </si>
  <si>
    <t>苏交科</t>
  </si>
  <si>
    <t>300285.SZ</t>
  </si>
  <si>
    <t>国瓷材料</t>
  </si>
  <si>
    <t>300286.SZ</t>
  </si>
  <si>
    <t>安科瑞</t>
  </si>
  <si>
    <t>300287.SZ</t>
  </si>
  <si>
    <t>飞利信</t>
  </si>
  <si>
    <t>300288.SZ</t>
  </si>
  <si>
    <t>朗玛信息</t>
  </si>
  <si>
    <t>300289.SZ</t>
  </si>
  <si>
    <t>利德曼</t>
  </si>
  <si>
    <t>300290.SZ</t>
  </si>
  <si>
    <t>荣科科技</t>
  </si>
  <si>
    <t>300291.SZ</t>
  </si>
  <si>
    <t>华录百纳</t>
  </si>
  <si>
    <t>300292.SZ</t>
  </si>
  <si>
    <t>吴通控股</t>
  </si>
  <si>
    <t>300293.SZ</t>
  </si>
  <si>
    <t>蓝英装备</t>
  </si>
  <si>
    <t>300294.SZ</t>
  </si>
  <si>
    <t>博雅生物</t>
  </si>
  <si>
    <t>300295.SZ</t>
  </si>
  <si>
    <t>三六五网</t>
  </si>
  <si>
    <t>300296.SZ</t>
  </si>
  <si>
    <t>利亚德</t>
  </si>
  <si>
    <t>300297.SZ</t>
  </si>
  <si>
    <t>蓝盾股份</t>
  </si>
  <si>
    <t>300298.SZ</t>
  </si>
  <si>
    <t>三诺生物</t>
  </si>
  <si>
    <t>300299.SZ</t>
  </si>
  <si>
    <t>富春通信</t>
  </si>
  <si>
    <t>300300.SZ</t>
  </si>
  <si>
    <t>汉鼎宇佑</t>
  </si>
  <si>
    <t>300301.SZ</t>
  </si>
  <si>
    <t>长方集团</t>
  </si>
  <si>
    <t>300302.SZ</t>
  </si>
  <si>
    <t>同有科技</t>
  </si>
  <si>
    <t>300303.SZ</t>
  </si>
  <si>
    <t>聚飞光电</t>
  </si>
  <si>
    <t>300304.SZ</t>
  </si>
  <si>
    <t>云意电气</t>
  </si>
  <si>
    <t>300305.SZ</t>
  </si>
  <si>
    <t>裕兴股份</t>
  </si>
  <si>
    <t>300306.SZ</t>
  </si>
  <si>
    <t>远方光电</t>
  </si>
  <si>
    <t>300307.SZ</t>
  </si>
  <si>
    <t>慈星股份</t>
  </si>
  <si>
    <t>300308.SZ</t>
  </si>
  <si>
    <t>中际装备</t>
  </si>
  <si>
    <t>300309.SZ</t>
  </si>
  <si>
    <t>吉艾科技</t>
  </si>
  <si>
    <t>300310.SZ</t>
  </si>
  <si>
    <t>宜通世纪</t>
  </si>
  <si>
    <t>300311.SZ</t>
  </si>
  <si>
    <t>任子行</t>
  </si>
  <si>
    <t>300312.SZ</t>
  </si>
  <si>
    <t>邦讯技术</t>
  </si>
  <si>
    <t>300313.SZ</t>
  </si>
  <si>
    <t>天山生物</t>
  </si>
  <si>
    <t>300314.SZ</t>
  </si>
  <si>
    <t>戴维医疗</t>
  </si>
  <si>
    <t>300315.SZ</t>
  </si>
  <si>
    <t>掌趣科技</t>
  </si>
  <si>
    <t>300316.SZ</t>
  </si>
  <si>
    <t>晶盛机电</t>
  </si>
  <si>
    <t>300317.SZ</t>
  </si>
  <si>
    <t>珈伟股份</t>
  </si>
  <si>
    <t>300318.SZ</t>
  </si>
  <si>
    <t>博晖创新</t>
  </si>
  <si>
    <t>300319.SZ</t>
  </si>
  <si>
    <t>麦捷科技</t>
  </si>
  <si>
    <t>300320.SZ</t>
  </si>
  <si>
    <t>海达股份</t>
  </si>
  <si>
    <t>300321.SZ</t>
  </si>
  <si>
    <t>同大股份</t>
  </si>
  <si>
    <t>300322.SZ</t>
  </si>
  <si>
    <t>硕贝德</t>
  </si>
  <si>
    <t>300323.SZ</t>
  </si>
  <si>
    <t>华灿光电</t>
  </si>
  <si>
    <t>300324.SZ</t>
  </si>
  <si>
    <t>旋极信息</t>
  </si>
  <si>
    <t>300325.SZ</t>
  </si>
  <si>
    <t>德威新材</t>
  </si>
  <si>
    <t>300326.SZ</t>
  </si>
  <si>
    <t>凯利泰</t>
  </si>
  <si>
    <t>300327.SZ</t>
  </si>
  <si>
    <t>中颖电子</t>
  </si>
  <si>
    <t>300328.SZ</t>
  </si>
  <si>
    <t>宜安科技</t>
  </si>
  <si>
    <t>300329.SZ</t>
  </si>
  <si>
    <t>海伦钢琴</t>
  </si>
  <si>
    <t>300330.SZ</t>
  </si>
  <si>
    <t>华虹计通</t>
  </si>
  <si>
    <t>300331.SZ</t>
  </si>
  <si>
    <t>苏大维格</t>
  </si>
  <si>
    <t>300332.SZ</t>
  </si>
  <si>
    <t>天壕环境</t>
  </si>
  <si>
    <t>300333.SZ</t>
  </si>
  <si>
    <t>兆日科技</t>
  </si>
  <si>
    <t>300334.SZ</t>
  </si>
  <si>
    <t>津膜科技</t>
  </si>
  <si>
    <t>300335.SZ</t>
  </si>
  <si>
    <t>迪森股份</t>
  </si>
  <si>
    <t>300336.SZ</t>
  </si>
  <si>
    <t>新文化</t>
  </si>
  <si>
    <t>300337.SZ</t>
  </si>
  <si>
    <t>银邦股份</t>
  </si>
  <si>
    <t>300338.SZ</t>
  </si>
  <si>
    <t>开元仪器</t>
  </si>
  <si>
    <t>300339.SZ</t>
  </si>
  <si>
    <t>润和软件</t>
  </si>
  <si>
    <t>300340.SZ</t>
  </si>
  <si>
    <t>科恒股份</t>
  </si>
  <si>
    <t>300341.SZ</t>
  </si>
  <si>
    <t>麦迪电气</t>
  </si>
  <si>
    <t>300342.SZ</t>
  </si>
  <si>
    <t>天银机电</t>
  </si>
  <si>
    <t>300343.SZ</t>
  </si>
  <si>
    <t>联创互联</t>
  </si>
  <si>
    <t>300344.SZ</t>
  </si>
  <si>
    <t>太空板业</t>
  </si>
  <si>
    <t>300345.SZ</t>
  </si>
  <si>
    <t>红宇新材</t>
  </si>
  <si>
    <t>300346.SZ</t>
  </si>
  <si>
    <t>南大光电</t>
  </si>
  <si>
    <t>300347.SZ</t>
  </si>
  <si>
    <t>泰格医药</t>
  </si>
  <si>
    <t>300348.SZ</t>
  </si>
  <si>
    <t>长亮科技</t>
  </si>
  <si>
    <t>300349.SZ</t>
  </si>
  <si>
    <t>金卡股份</t>
  </si>
  <si>
    <t>300350.SZ</t>
  </si>
  <si>
    <t>华鹏飞</t>
  </si>
  <si>
    <t>300351.SZ</t>
  </si>
  <si>
    <t>永贵电器</t>
  </si>
  <si>
    <t>300352.SZ</t>
  </si>
  <si>
    <t>北信源</t>
  </si>
  <si>
    <t>300353.SZ</t>
  </si>
  <si>
    <t>东土科技</t>
  </si>
  <si>
    <t>300354.SZ</t>
  </si>
  <si>
    <t>东华测试</t>
  </si>
  <si>
    <t>300355.SZ</t>
  </si>
  <si>
    <t>蒙草生态</t>
  </si>
  <si>
    <t>300356.SZ</t>
  </si>
  <si>
    <t>光一科技</t>
  </si>
  <si>
    <t>300357.SZ</t>
  </si>
  <si>
    <t>我武生物</t>
  </si>
  <si>
    <t>300358.SZ</t>
  </si>
  <si>
    <t>楚天科技</t>
  </si>
  <si>
    <t>300359.SZ</t>
  </si>
  <si>
    <t>全通教育</t>
  </si>
  <si>
    <t>300360.SZ</t>
  </si>
  <si>
    <t>炬华科技</t>
  </si>
  <si>
    <t>300362.SZ</t>
  </si>
  <si>
    <t>天翔环境</t>
  </si>
  <si>
    <t>300363.SZ</t>
  </si>
  <si>
    <t>博腾股份</t>
  </si>
  <si>
    <t>300364.SZ</t>
  </si>
  <si>
    <t>中文在线</t>
  </si>
  <si>
    <t>300365.SZ</t>
  </si>
  <si>
    <t>恒华科技</t>
  </si>
  <si>
    <t>300366.SZ</t>
  </si>
  <si>
    <t>创意信息</t>
  </si>
  <si>
    <t>300367.SZ</t>
  </si>
  <si>
    <t>东方网力</t>
  </si>
  <si>
    <t>300368.SZ</t>
  </si>
  <si>
    <t>汇金股份</t>
  </si>
  <si>
    <t>300369.SZ</t>
  </si>
  <si>
    <t>绿盟科技</t>
  </si>
  <si>
    <t>300370.SZ</t>
  </si>
  <si>
    <t>安控科技</t>
  </si>
  <si>
    <t>300371.SZ</t>
  </si>
  <si>
    <t>汇中股份</t>
  </si>
  <si>
    <t>300372.SZ</t>
  </si>
  <si>
    <t>*欣泰</t>
  </si>
  <si>
    <t>300373.SZ</t>
  </si>
  <si>
    <t>扬杰科技</t>
  </si>
  <si>
    <t>300374.SZ</t>
  </si>
  <si>
    <t>恒通科技</t>
  </si>
  <si>
    <t>300375.SZ</t>
  </si>
  <si>
    <t>鹏翎股份</t>
  </si>
  <si>
    <t>300376.SZ</t>
  </si>
  <si>
    <t>易事特</t>
  </si>
  <si>
    <t>300377.SZ</t>
  </si>
  <si>
    <t>赢时胜</t>
  </si>
  <si>
    <t>300378.SZ</t>
  </si>
  <si>
    <t>鼎捷软件</t>
  </si>
  <si>
    <t>300379.SZ</t>
  </si>
  <si>
    <t>东方通</t>
  </si>
  <si>
    <t>300380.SZ</t>
  </si>
  <si>
    <t>安硕信息</t>
  </si>
  <si>
    <t>300381.SZ</t>
  </si>
  <si>
    <t>溢多利</t>
  </si>
  <si>
    <t>300382.SZ</t>
  </si>
  <si>
    <t>斯莱克</t>
  </si>
  <si>
    <t>300383.SZ</t>
  </si>
  <si>
    <t>光环新网</t>
  </si>
  <si>
    <t>300384.SZ</t>
  </si>
  <si>
    <t>三联虹普</t>
  </si>
  <si>
    <t>300385.SZ</t>
  </si>
  <si>
    <t>雪浪环境</t>
  </si>
  <si>
    <t>300386.SZ</t>
  </si>
  <si>
    <t>飞天诚信</t>
  </si>
  <si>
    <t>300387.SZ</t>
  </si>
  <si>
    <t>富邦股份</t>
  </si>
  <si>
    <t>300388.SZ</t>
  </si>
  <si>
    <t>国祯环保</t>
  </si>
  <si>
    <t>300389.SZ</t>
  </si>
  <si>
    <t>艾比森</t>
  </si>
  <si>
    <t>300390.SZ</t>
  </si>
  <si>
    <t>天华超净</t>
  </si>
  <si>
    <t>300391.SZ</t>
  </si>
  <si>
    <t>康跃科技</t>
  </si>
  <si>
    <t>300392.SZ</t>
  </si>
  <si>
    <t>腾信股份</t>
  </si>
  <si>
    <t>300393.SZ</t>
  </si>
  <si>
    <t>中来股份</t>
  </si>
  <si>
    <t>300394.SZ</t>
  </si>
  <si>
    <t>天孚通信</t>
  </si>
  <si>
    <t>300395.SZ</t>
  </si>
  <si>
    <t>菲利华</t>
  </si>
  <si>
    <t>300396.SZ</t>
  </si>
  <si>
    <t>迪瑞医疗</t>
  </si>
  <si>
    <t>300397.SZ</t>
  </si>
  <si>
    <t>天和防务</t>
  </si>
  <si>
    <t>300398.SZ</t>
  </si>
  <si>
    <t>飞凯材料</t>
  </si>
  <si>
    <t>300399.SZ</t>
  </si>
  <si>
    <t>京天利</t>
  </si>
  <si>
    <t>300400.SZ</t>
  </si>
  <si>
    <t>劲拓股份</t>
  </si>
  <si>
    <t>300401.SZ</t>
  </si>
  <si>
    <t>花园生物</t>
  </si>
  <si>
    <t>300402.SZ</t>
  </si>
  <si>
    <t>宝色股份</t>
  </si>
  <si>
    <t>300403.SZ</t>
  </si>
  <si>
    <t>地尔汉宇</t>
  </si>
  <si>
    <t>300404.SZ</t>
  </si>
  <si>
    <t>博济医药</t>
  </si>
  <si>
    <t>300405.SZ</t>
  </si>
  <si>
    <t>科隆精化</t>
  </si>
  <si>
    <t>300406.SZ</t>
  </si>
  <si>
    <t>九强生物</t>
  </si>
  <si>
    <t>300407.SZ</t>
  </si>
  <si>
    <t>凯发电气</t>
  </si>
  <si>
    <t>300408.SZ</t>
  </si>
  <si>
    <t>三环集团</t>
  </si>
  <si>
    <t>300409.SZ</t>
  </si>
  <si>
    <t>道氏技术</t>
  </si>
  <si>
    <t>300410.SZ</t>
  </si>
  <si>
    <t>正业科技</t>
  </si>
  <si>
    <t>300411.SZ</t>
  </si>
  <si>
    <t>金盾股份</t>
  </si>
  <si>
    <t>300412.SZ</t>
  </si>
  <si>
    <t>迦南科技</t>
  </si>
  <si>
    <t>300413.SZ</t>
  </si>
  <si>
    <t>快乐购</t>
  </si>
  <si>
    <t>300414.SZ</t>
  </si>
  <si>
    <t>中光防雷</t>
  </si>
  <si>
    <t>300415.SZ</t>
  </si>
  <si>
    <t>伊之密</t>
  </si>
  <si>
    <t>300416.SZ</t>
  </si>
  <si>
    <t>苏试试验</t>
  </si>
  <si>
    <t>300417.SZ</t>
  </si>
  <si>
    <t>南华仪器</t>
  </si>
  <si>
    <t>300418.SZ</t>
  </si>
  <si>
    <t>昆仑万维</t>
  </si>
  <si>
    <t>300419.SZ</t>
  </si>
  <si>
    <t>浩丰科技</t>
  </si>
  <si>
    <t>300420.SZ</t>
  </si>
  <si>
    <t>五洋科技</t>
  </si>
  <si>
    <t>300421.SZ</t>
  </si>
  <si>
    <t>力星股份</t>
  </si>
  <si>
    <t>300422.SZ</t>
  </si>
  <si>
    <t>博世科</t>
  </si>
  <si>
    <t>300423.SZ</t>
  </si>
  <si>
    <t>鲁亿通</t>
  </si>
  <si>
    <t>300424.SZ</t>
  </si>
  <si>
    <t>航新科技</t>
  </si>
  <si>
    <t>300425.SZ</t>
  </si>
  <si>
    <t>环能科技</t>
  </si>
  <si>
    <t>300426.SZ</t>
  </si>
  <si>
    <t>唐德影视</t>
  </si>
  <si>
    <t>300427.SZ</t>
  </si>
  <si>
    <t>红相电力</t>
  </si>
  <si>
    <t>300428.SZ</t>
  </si>
  <si>
    <t>四通新材</t>
  </si>
  <si>
    <t>300429.SZ</t>
  </si>
  <si>
    <t>强力新材</t>
  </si>
  <si>
    <t>300430.SZ</t>
  </si>
  <si>
    <t>诚益通</t>
  </si>
  <si>
    <t>300431.SZ</t>
  </si>
  <si>
    <t>暴风集团</t>
  </si>
  <si>
    <t>300432.SZ</t>
  </si>
  <si>
    <t>富临精工</t>
  </si>
  <si>
    <t>300433.SZ</t>
  </si>
  <si>
    <t>蓝思科技</t>
  </si>
  <si>
    <t>300434.SZ</t>
  </si>
  <si>
    <t>金石东方</t>
  </si>
  <si>
    <t>300435.SZ</t>
  </si>
  <si>
    <t>中泰股份</t>
  </si>
  <si>
    <t>300436.SZ</t>
  </si>
  <si>
    <t>广生堂</t>
  </si>
  <si>
    <t>300437.SZ</t>
  </si>
  <si>
    <t>清水源</t>
  </si>
  <si>
    <t>300438.SZ</t>
  </si>
  <si>
    <t>鹏辉能源</t>
  </si>
  <si>
    <t>300439.SZ</t>
  </si>
  <si>
    <t>美康生物</t>
  </si>
  <si>
    <t>300440.SZ</t>
  </si>
  <si>
    <t>运达科技</t>
  </si>
  <si>
    <t>300441.SZ</t>
  </si>
  <si>
    <t>鲍斯股份</t>
  </si>
  <si>
    <t>300442.SZ</t>
  </si>
  <si>
    <t>普丽盛</t>
  </si>
  <si>
    <t>300443.SZ</t>
  </si>
  <si>
    <t>金雷风电</t>
  </si>
  <si>
    <t>300444.SZ</t>
  </si>
  <si>
    <t>双杰电气</t>
  </si>
  <si>
    <t>300445.SZ</t>
  </si>
  <si>
    <t>康斯特</t>
  </si>
  <si>
    <t>300446.SZ</t>
  </si>
  <si>
    <t>乐凯新材</t>
  </si>
  <si>
    <t>300447.SZ</t>
  </si>
  <si>
    <t>全信股份</t>
  </si>
  <si>
    <t>300448.SZ</t>
  </si>
  <si>
    <t>浩云科技</t>
  </si>
  <si>
    <t>300449.SZ</t>
  </si>
  <si>
    <t>汉邦高科</t>
  </si>
  <si>
    <t>300450.SZ</t>
  </si>
  <si>
    <t>先导智能</t>
  </si>
  <si>
    <t>300451.SZ</t>
  </si>
  <si>
    <t>创业软件</t>
  </si>
  <si>
    <t>300452.SZ</t>
  </si>
  <si>
    <t>山河药辅</t>
  </si>
  <si>
    <t>300453.SZ</t>
  </si>
  <si>
    <t>三鑫医疗</t>
  </si>
  <si>
    <t>300455.SZ</t>
  </si>
  <si>
    <t>康拓红外</t>
  </si>
  <si>
    <t>300456.SZ</t>
  </si>
  <si>
    <t>耐威科技</t>
  </si>
  <si>
    <t>300457.SZ</t>
  </si>
  <si>
    <t>赢合科技</t>
  </si>
  <si>
    <t>300458.SZ</t>
  </si>
  <si>
    <t>全志科技</t>
  </si>
  <si>
    <t>300459.SZ</t>
  </si>
  <si>
    <t>浙江金科</t>
  </si>
  <si>
    <t>300460.SZ</t>
  </si>
  <si>
    <t>惠伦晶体</t>
  </si>
  <si>
    <t>300461.SZ</t>
  </si>
  <si>
    <t>田中精机</t>
  </si>
  <si>
    <t>300462.SZ</t>
  </si>
  <si>
    <t>华铭智能</t>
  </si>
  <si>
    <t>300463.SZ</t>
  </si>
  <si>
    <t>迈克生物</t>
  </si>
  <si>
    <t>300464.SZ</t>
  </si>
  <si>
    <t>星徽精密</t>
  </si>
  <si>
    <t>300465.SZ</t>
  </si>
  <si>
    <t>高伟达</t>
  </si>
  <si>
    <t>300466.SZ</t>
  </si>
  <si>
    <t>赛摩电气</t>
  </si>
  <si>
    <t>300467.SZ</t>
  </si>
  <si>
    <t>迅游科技</t>
  </si>
  <si>
    <t>300468.SZ</t>
  </si>
  <si>
    <t>四方精创</t>
  </si>
  <si>
    <t>300469.SZ</t>
  </si>
  <si>
    <t>信息发展</t>
  </si>
  <si>
    <t>300470.SZ</t>
  </si>
  <si>
    <t>日机密封</t>
  </si>
  <si>
    <t>300471.SZ</t>
  </si>
  <si>
    <t>厚普股份</t>
  </si>
  <si>
    <t>300472.SZ</t>
  </si>
  <si>
    <t>新元科技</t>
  </si>
  <si>
    <t>300473.SZ</t>
  </si>
  <si>
    <t>德尔股份</t>
  </si>
  <si>
    <t>300474.SZ</t>
  </si>
  <si>
    <t>景嘉微</t>
  </si>
  <si>
    <t>300475.SZ</t>
  </si>
  <si>
    <t>聚隆科技</t>
  </si>
  <si>
    <t>300476.SZ</t>
  </si>
  <si>
    <t>胜宏科技</t>
  </si>
  <si>
    <t>300477.SZ</t>
  </si>
  <si>
    <t>合纵科技</t>
  </si>
  <si>
    <t>300478.SZ</t>
  </si>
  <si>
    <t>杭州高新</t>
  </si>
  <si>
    <t>300479.SZ</t>
  </si>
  <si>
    <t>神思电子</t>
  </si>
  <si>
    <t>300480.SZ</t>
  </si>
  <si>
    <t>光力科技</t>
  </si>
  <si>
    <t>300481.SZ</t>
  </si>
  <si>
    <t>濮阳惠成</t>
  </si>
  <si>
    <t>300482.SZ</t>
  </si>
  <si>
    <t>万孚生物</t>
  </si>
  <si>
    <t>300483.SZ</t>
  </si>
  <si>
    <t>沃施股份</t>
  </si>
  <si>
    <t>300484.SZ</t>
  </si>
  <si>
    <t>蓝海华腾</t>
  </si>
  <si>
    <t>300485.SZ</t>
  </si>
  <si>
    <t>赛升药业</t>
  </si>
  <si>
    <t>300486.SZ</t>
  </si>
  <si>
    <t>东杰智能</t>
  </si>
  <si>
    <t>300487.SZ</t>
  </si>
  <si>
    <t>蓝晓科技</t>
  </si>
  <si>
    <t>300488.SZ</t>
  </si>
  <si>
    <t>恒锋工具</t>
  </si>
  <si>
    <t>300489.SZ</t>
  </si>
  <si>
    <t>中飞股份</t>
  </si>
  <si>
    <t>300490.SZ</t>
  </si>
  <si>
    <t>华自科技</t>
  </si>
  <si>
    <t>300491.SZ</t>
  </si>
  <si>
    <t>通合科技</t>
  </si>
  <si>
    <t>300492.SZ</t>
  </si>
  <si>
    <t>山鼎设计</t>
  </si>
  <si>
    <t>300493.SZ</t>
  </si>
  <si>
    <t>润欣科技</t>
  </si>
  <si>
    <t>300494.SZ</t>
  </si>
  <si>
    <t>盛天网络</t>
  </si>
  <si>
    <t>300495.SZ</t>
  </si>
  <si>
    <t>美尚生态</t>
  </si>
  <si>
    <t>300496.SZ</t>
  </si>
  <si>
    <t>中科创达</t>
  </si>
  <si>
    <t>300497.SZ</t>
  </si>
  <si>
    <t>富祥股份</t>
  </si>
  <si>
    <t>300498.SZ</t>
  </si>
  <si>
    <t>温氏股份</t>
  </si>
  <si>
    <t>300499.SZ</t>
  </si>
  <si>
    <t>高澜股份</t>
  </si>
  <si>
    <t>300500.SZ</t>
  </si>
  <si>
    <t>苏州设计</t>
  </si>
  <si>
    <t>300501.SZ</t>
  </si>
  <si>
    <t>海顺新材</t>
  </si>
  <si>
    <t>300502.SZ</t>
  </si>
  <si>
    <t>新易盛</t>
  </si>
  <si>
    <t>300503.SZ</t>
  </si>
  <si>
    <t>昊志机电</t>
  </si>
  <si>
    <t>300505.SZ</t>
  </si>
  <si>
    <t>川金诺</t>
  </si>
  <si>
    <t>300506.SZ</t>
  </si>
  <si>
    <t>名家汇</t>
  </si>
  <si>
    <t>300507.SZ</t>
  </si>
  <si>
    <t>苏奥传感</t>
  </si>
  <si>
    <t>300508.SZ</t>
  </si>
  <si>
    <t>维宏股份</t>
  </si>
  <si>
    <t>300509.SZ</t>
  </si>
  <si>
    <t>新美星</t>
  </si>
  <si>
    <t>300510.SZ</t>
  </si>
  <si>
    <t>金冠电气</t>
  </si>
  <si>
    <t>300511.SZ</t>
  </si>
  <si>
    <t>雪榕生物</t>
  </si>
  <si>
    <t>300512.SZ</t>
  </si>
  <si>
    <t>中亚股份</t>
  </si>
  <si>
    <t>300513.SZ</t>
  </si>
  <si>
    <t>恒泰实达</t>
  </si>
  <si>
    <t>300515.SZ</t>
  </si>
  <si>
    <t>三德科技</t>
  </si>
  <si>
    <t>300516.SZ</t>
  </si>
  <si>
    <t>久之洋</t>
  </si>
  <si>
    <t>300518.SZ</t>
  </si>
  <si>
    <t>盛讯达</t>
  </si>
  <si>
    <t>300519.SZ</t>
  </si>
  <si>
    <t>新光药业</t>
  </si>
  <si>
    <t>300520.SZ</t>
  </si>
  <si>
    <t>科大国创</t>
  </si>
  <si>
    <t>300521.SZ</t>
  </si>
  <si>
    <t>爱司凯</t>
  </si>
  <si>
    <t>300522.SZ</t>
  </si>
  <si>
    <t>世名科技</t>
  </si>
  <si>
    <t>600000.SH</t>
  </si>
  <si>
    <t>浦发银行</t>
  </si>
  <si>
    <t>600004.SH</t>
  </si>
  <si>
    <t>白云机场</t>
  </si>
  <si>
    <t>600006.SH</t>
  </si>
  <si>
    <t>东风汽车</t>
  </si>
  <si>
    <t>600007.SH</t>
  </si>
  <si>
    <t>中国国贸</t>
  </si>
  <si>
    <t>600008.SH</t>
  </si>
  <si>
    <t>首创股份</t>
  </si>
  <si>
    <t>600009.SH</t>
  </si>
  <si>
    <t>上海机场</t>
  </si>
  <si>
    <t>600011.SH</t>
  </si>
  <si>
    <t>华能国际</t>
  </si>
  <si>
    <t>600012.SH</t>
  </si>
  <si>
    <t>皖通高速</t>
  </si>
  <si>
    <t>600015.SH</t>
  </si>
  <si>
    <t>华夏银行</t>
  </si>
  <si>
    <t>600016.SH</t>
  </si>
  <si>
    <t>民生银行</t>
  </si>
  <si>
    <t>600017.SH</t>
  </si>
  <si>
    <t>日照港</t>
  </si>
  <si>
    <t>600018.SH</t>
  </si>
  <si>
    <t>上港集团</t>
  </si>
  <si>
    <t>600020.SH</t>
  </si>
  <si>
    <t>XD中原高</t>
  </si>
  <si>
    <t>600021.SH</t>
  </si>
  <si>
    <t>上海电力</t>
  </si>
  <si>
    <t>600023.SH</t>
  </si>
  <si>
    <t>浙能电力</t>
  </si>
  <si>
    <t>600026.SH</t>
  </si>
  <si>
    <t>中海发展</t>
  </si>
  <si>
    <t>600027.SH</t>
  </si>
  <si>
    <t>华电国际</t>
  </si>
  <si>
    <t>600028.SH</t>
  </si>
  <si>
    <t>中国石化</t>
  </si>
  <si>
    <t>600029.SH</t>
  </si>
  <si>
    <t>南方航空</t>
  </si>
  <si>
    <t>600030.SH</t>
  </si>
  <si>
    <t>中信证券</t>
  </si>
  <si>
    <t>600031.SH</t>
  </si>
  <si>
    <t>三一重工</t>
  </si>
  <si>
    <t>600033.SH</t>
  </si>
  <si>
    <t>福建高速</t>
  </si>
  <si>
    <t>600035.SH</t>
  </si>
  <si>
    <t>楚天高速</t>
  </si>
  <si>
    <t>600036.SH</t>
  </si>
  <si>
    <t>招商银行</t>
  </si>
  <si>
    <t>600037.SH</t>
  </si>
  <si>
    <t>歌华有线</t>
  </si>
  <si>
    <t>600038.SH</t>
  </si>
  <si>
    <t>中直股份</t>
  </si>
  <si>
    <t>600039.SH</t>
  </si>
  <si>
    <t>四川路桥</t>
  </si>
  <si>
    <t>600048.SH</t>
  </si>
  <si>
    <t>保利地产</t>
  </si>
  <si>
    <t>600050.SH</t>
  </si>
  <si>
    <t>中国联通</t>
  </si>
  <si>
    <t>600051.SH</t>
  </si>
  <si>
    <t>宁波联合</t>
  </si>
  <si>
    <t>600052.SH</t>
  </si>
  <si>
    <t>浙江广厦</t>
  </si>
  <si>
    <t>600053.SH</t>
  </si>
  <si>
    <t>九鼎投资</t>
  </si>
  <si>
    <t>600054.SH</t>
  </si>
  <si>
    <t>黄山旅游</t>
  </si>
  <si>
    <t>600055.SH</t>
  </si>
  <si>
    <t>华润万东</t>
  </si>
  <si>
    <t>600056.SH</t>
  </si>
  <si>
    <t>中国医药</t>
  </si>
  <si>
    <t>600057.SH</t>
  </si>
  <si>
    <t>象屿股份</t>
  </si>
  <si>
    <t>600058.SH</t>
  </si>
  <si>
    <t>五矿发展</t>
  </si>
  <si>
    <t>600059.SH</t>
  </si>
  <si>
    <t>古越龙山</t>
  </si>
  <si>
    <t>600060.SH</t>
  </si>
  <si>
    <t>海信电器</t>
  </si>
  <si>
    <t>600061.SH</t>
  </si>
  <si>
    <t>国投安信</t>
  </si>
  <si>
    <t>600062.SH</t>
  </si>
  <si>
    <t>华润双鹤</t>
  </si>
  <si>
    <t>600063.SH</t>
  </si>
  <si>
    <t>皖维高新</t>
  </si>
  <si>
    <t>600064.SH</t>
  </si>
  <si>
    <t>南京高科</t>
  </si>
  <si>
    <t>600066.SH</t>
  </si>
  <si>
    <t>宇通客车</t>
  </si>
  <si>
    <t>600067.SH</t>
  </si>
  <si>
    <t>冠城大通</t>
  </si>
  <si>
    <t>600068.SH</t>
  </si>
  <si>
    <t>葛洲坝</t>
  </si>
  <si>
    <t>600069.SH</t>
  </si>
  <si>
    <t>银鸽投资</t>
  </si>
  <si>
    <t>600070.SH</t>
  </si>
  <si>
    <t>浙江富润</t>
  </si>
  <si>
    <t>600071.SH</t>
  </si>
  <si>
    <t>凤凰光学</t>
  </si>
  <si>
    <t>600072.SH</t>
  </si>
  <si>
    <t>钢构工程</t>
  </si>
  <si>
    <t>600073.SH</t>
  </si>
  <si>
    <t>上海梅林</t>
  </si>
  <si>
    <t>600074.SH</t>
  </si>
  <si>
    <t>保千里</t>
  </si>
  <si>
    <t>600075.SH</t>
  </si>
  <si>
    <t>新疆天业</t>
  </si>
  <si>
    <t>600076.SH</t>
  </si>
  <si>
    <t>康欣新材</t>
  </si>
  <si>
    <t>600077.SH</t>
  </si>
  <si>
    <t>宋都股份</t>
  </si>
  <si>
    <t>600078.SH</t>
  </si>
  <si>
    <t>澄星股份</t>
  </si>
  <si>
    <t>600079.SH</t>
  </si>
  <si>
    <t>人福医药</t>
  </si>
  <si>
    <t>600080.SH</t>
  </si>
  <si>
    <t>金花股份</t>
  </si>
  <si>
    <t>600081.SH</t>
  </si>
  <si>
    <t>东风科技</t>
  </si>
  <si>
    <t>600082.SH</t>
  </si>
  <si>
    <t>海泰发展</t>
  </si>
  <si>
    <t>600083.SH</t>
  </si>
  <si>
    <t>博信股份</t>
  </si>
  <si>
    <t>600084.SH</t>
  </si>
  <si>
    <t>中葡股份</t>
  </si>
  <si>
    <t>600085.SH</t>
  </si>
  <si>
    <t>同仁堂</t>
  </si>
  <si>
    <t>600086.SH</t>
  </si>
  <si>
    <t>东方金钰</t>
  </si>
  <si>
    <t>600088.SH</t>
  </si>
  <si>
    <t>中视传媒</t>
  </si>
  <si>
    <t>600089.SH</t>
  </si>
  <si>
    <t>特变电工</t>
  </si>
  <si>
    <t>600090.SH</t>
  </si>
  <si>
    <t>啤酒花</t>
  </si>
  <si>
    <t>600091.SH</t>
  </si>
  <si>
    <t>ST明科</t>
  </si>
  <si>
    <t>600093.SH</t>
  </si>
  <si>
    <t>禾嘉股份</t>
  </si>
  <si>
    <t>600094.SH</t>
  </si>
  <si>
    <t>大名城</t>
  </si>
  <si>
    <t>600095.SH</t>
  </si>
  <si>
    <t>哈高科</t>
  </si>
  <si>
    <t>600096.SH</t>
  </si>
  <si>
    <t>云天化</t>
  </si>
  <si>
    <t>600097.SH</t>
  </si>
  <si>
    <t>开创国际</t>
  </si>
  <si>
    <t>600098.SH</t>
  </si>
  <si>
    <t>广州发展</t>
  </si>
  <si>
    <t>600099.SH</t>
  </si>
  <si>
    <t>林海股份</t>
  </si>
  <si>
    <t>600100.SH</t>
  </si>
  <si>
    <t>同方股份</t>
  </si>
  <si>
    <t>600101.SH</t>
  </si>
  <si>
    <t>明星电力</t>
  </si>
  <si>
    <t>600103.SH</t>
  </si>
  <si>
    <t>青山纸业</t>
  </si>
  <si>
    <t>600104.SH</t>
  </si>
  <si>
    <t>上汽集团</t>
  </si>
  <si>
    <t>600105.SH</t>
  </si>
  <si>
    <t>永鼎股份</t>
  </si>
  <si>
    <t>600106.SH</t>
  </si>
  <si>
    <t>重庆路桥</t>
  </si>
  <si>
    <t>600107.SH</t>
  </si>
  <si>
    <t>美尔雅</t>
  </si>
  <si>
    <t>600108.SH</t>
  </si>
  <si>
    <t>亚盛集团</t>
  </si>
  <si>
    <t>600109.SH</t>
  </si>
  <si>
    <t>国金证券</t>
  </si>
  <si>
    <t>600110.SH</t>
  </si>
  <si>
    <t>诺德股份</t>
  </si>
  <si>
    <t>600111.SH</t>
  </si>
  <si>
    <t>北方稀土</t>
  </si>
  <si>
    <t>600112.SH</t>
  </si>
  <si>
    <t>天成控股</t>
  </si>
  <si>
    <t>600113.SH</t>
  </si>
  <si>
    <t>浙江东日</t>
  </si>
  <si>
    <t>600114.SH</t>
  </si>
  <si>
    <t>东睦股份</t>
  </si>
  <si>
    <t>600115.SH</t>
  </si>
  <si>
    <t>东方航空</t>
  </si>
  <si>
    <t>600116.SH</t>
  </si>
  <si>
    <t>三峡水利</t>
  </si>
  <si>
    <t>600118.SH</t>
  </si>
  <si>
    <t>中国卫星</t>
  </si>
  <si>
    <t>600119.SH</t>
  </si>
  <si>
    <t>长江投资</t>
  </si>
  <si>
    <t>600120.SH</t>
  </si>
  <si>
    <t>浙江东方</t>
  </si>
  <si>
    <t>600121.SH</t>
  </si>
  <si>
    <t>郑州煤电</t>
  </si>
  <si>
    <t>600122.SH</t>
  </si>
  <si>
    <t>宏图高科</t>
  </si>
  <si>
    <t>600123.SH</t>
  </si>
  <si>
    <t>兰花科创</t>
  </si>
  <si>
    <t>600125.SH</t>
  </si>
  <si>
    <t>铁龙物流</t>
  </si>
  <si>
    <t>600127.SH</t>
  </si>
  <si>
    <t>金健米业</t>
  </si>
  <si>
    <t>600128.SH</t>
  </si>
  <si>
    <t>弘业股份</t>
  </si>
  <si>
    <t>600129.SH</t>
  </si>
  <si>
    <t>太极集团</t>
  </si>
  <si>
    <t>600130.SH</t>
  </si>
  <si>
    <t>波导股份</t>
  </si>
  <si>
    <t>600131.SH</t>
  </si>
  <si>
    <t>岷江水电</t>
  </si>
  <si>
    <t>600132.SH</t>
  </si>
  <si>
    <t>重庆啤酒</t>
  </si>
  <si>
    <t>600133.SH</t>
  </si>
  <si>
    <t>东湖高新</t>
  </si>
  <si>
    <t>600135.SH</t>
  </si>
  <si>
    <t>乐凯胶片</t>
  </si>
  <si>
    <t>600136.SH</t>
  </si>
  <si>
    <t>当代明诚</t>
  </si>
  <si>
    <t>600137.SH</t>
  </si>
  <si>
    <t>浪莎股份</t>
  </si>
  <si>
    <t>600138.SH</t>
  </si>
  <si>
    <t>中青旅</t>
  </si>
  <si>
    <t>600139.SH</t>
  </si>
  <si>
    <t>西部资源</t>
  </si>
  <si>
    <t>600141.SH</t>
  </si>
  <si>
    <t>兴发集团</t>
  </si>
  <si>
    <t>600143.SH</t>
  </si>
  <si>
    <t>金发科技</t>
  </si>
  <si>
    <t>600145.SH</t>
  </si>
  <si>
    <t>*ST新亿</t>
  </si>
  <si>
    <t>600146.SH</t>
  </si>
  <si>
    <t>商赢环球</t>
  </si>
  <si>
    <t>600148.SH</t>
  </si>
  <si>
    <t>长春一东</t>
  </si>
  <si>
    <t>600149.SH</t>
  </si>
  <si>
    <t>廊坊发展</t>
  </si>
  <si>
    <t>600150.SH</t>
  </si>
  <si>
    <t>中国船舶</t>
  </si>
  <si>
    <t>600151.SH</t>
  </si>
  <si>
    <t>航天机电</t>
  </si>
  <si>
    <t>600152.SH</t>
  </si>
  <si>
    <t>维科精华</t>
  </si>
  <si>
    <t>600153.SH</t>
  </si>
  <si>
    <t>建发股份</t>
  </si>
  <si>
    <t>600155.SH</t>
  </si>
  <si>
    <t>宝硕股份</t>
  </si>
  <si>
    <t>600156.SH</t>
  </si>
  <si>
    <t>华升股份</t>
  </si>
  <si>
    <t>600157.SH</t>
  </si>
  <si>
    <t>永泰能源</t>
  </si>
  <si>
    <t>600158.SH</t>
  </si>
  <si>
    <t>中体产业</t>
  </si>
  <si>
    <t>600159.SH</t>
  </si>
  <si>
    <t>大龙地产</t>
  </si>
  <si>
    <t>600160.SH</t>
  </si>
  <si>
    <t>巨化股份</t>
  </si>
  <si>
    <t>600161.SH</t>
  </si>
  <si>
    <t>天坛生物</t>
  </si>
  <si>
    <t>600162.SH</t>
  </si>
  <si>
    <t>香江控股</t>
  </si>
  <si>
    <t>600163.SH</t>
  </si>
  <si>
    <t>中闽能源</t>
  </si>
  <si>
    <t>600165.SH</t>
  </si>
  <si>
    <t>新日恒力</t>
  </si>
  <si>
    <t>600166.SH</t>
  </si>
  <si>
    <t>福田汽车</t>
  </si>
  <si>
    <t>600167.SH</t>
  </si>
  <si>
    <t>联美控股</t>
  </si>
  <si>
    <t>600168.SH</t>
  </si>
  <si>
    <t>武汉控股</t>
  </si>
  <si>
    <t>600169.SH</t>
  </si>
  <si>
    <t>太原重工</t>
  </si>
  <si>
    <t>600170.SH</t>
  </si>
  <si>
    <t>上海建工</t>
  </si>
  <si>
    <t>600171.SH</t>
  </si>
  <si>
    <t>上海贝岭</t>
  </si>
  <si>
    <t>600172.SH</t>
  </si>
  <si>
    <t>黄河旋风</t>
  </si>
  <si>
    <t>600173.SH</t>
  </si>
  <si>
    <t>卧龙地产</t>
  </si>
  <si>
    <t>600175.SH</t>
  </si>
  <si>
    <t>美都能源</t>
  </si>
  <si>
    <t>600176.SH</t>
  </si>
  <si>
    <t>中国巨石</t>
  </si>
  <si>
    <t>600177.SH</t>
  </si>
  <si>
    <t>雅戈尔</t>
  </si>
  <si>
    <t>600178.SH</t>
  </si>
  <si>
    <t>东安动力</t>
  </si>
  <si>
    <t>600179.SH</t>
  </si>
  <si>
    <t>*ST黑化</t>
  </si>
  <si>
    <t>600180.SH</t>
  </si>
  <si>
    <t>瑞茂通</t>
  </si>
  <si>
    <t>600182.SH</t>
  </si>
  <si>
    <t>S佳通</t>
  </si>
  <si>
    <t>600183.SH</t>
  </si>
  <si>
    <t>生益科技</t>
  </si>
  <si>
    <t>600184.SH</t>
  </si>
  <si>
    <t>光电股份</t>
  </si>
  <si>
    <t>600185.SH</t>
  </si>
  <si>
    <t>格力地产</t>
  </si>
  <si>
    <t>600186.SH</t>
  </si>
  <si>
    <t>莲花健康</t>
  </si>
  <si>
    <t>600187.SH</t>
  </si>
  <si>
    <t>国中水务</t>
  </si>
  <si>
    <t>600188.SH</t>
  </si>
  <si>
    <t>兖州煤业</t>
  </si>
  <si>
    <t>600189.SH</t>
  </si>
  <si>
    <t>XD吉林森</t>
  </si>
  <si>
    <t>600190.SH</t>
  </si>
  <si>
    <t>锦州港</t>
  </si>
  <si>
    <t>600191.SH</t>
  </si>
  <si>
    <t>华资实业</t>
  </si>
  <si>
    <t>600192.SH</t>
  </si>
  <si>
    <t>长城电工</t>
  </si>
  <si>
    <t>600193.SH</t>
  </si>
  <si>
    <t>创兴资源</t>
  </si>
  <si>
    <t>600195.SH</t>
  </si>
  <si>
    <t>中牧股份</t>
  </si>
  <si>
    <t>600196.SH</t>
  </si>
  <si>
    <t>复星医药</t>
  </si>
  <si>
    <t>600197.SH</t>
  </si>
  <si>
    <t>伊力特</t>
  </si>
  <si>
    <t>600198.SH</t>
  </si>
  <si>
    <t>大唐电信</t>
  </si>
  <si>
    <t>600199.SH</t>
  </si>
  <si>
    <t>金种子酒</t>
  </si>
  <si>
    <t>600200.SH</t>
  </si>
  <si>
    <t>江苏吴中</t>
  </si>
  <si>
    <t>600201.SH</t>
  </si>
  <si>
    <t>生物股份</t>
  </si>
  <si>
    <t>600202.SH</t>
  </si>
  <si>
    <t>哈空调</t>
  </si>
  <si>
    <t>600203.SH</t>
  </si>
  <si>
    <t>福日电子</t>
  </si>
  <si>
    <t>600206.SH</t>
  </si>
  <si>
    <t>有研新材</t>
  </si>
  <si>
    <t>600207.SH</t>
  </si>
  <si>
    <t>安彩高科</t>
  </si>
  <si>
    <t>600208.SH</t>
  </si>
  <si>
    <t>新湖中宝</t>
  </si>
  <si>
    <t>600209.SH</t>
  </si>
  <si>
    <t>罗顿发展</t>
  </si>
  <si>
    <t>600210.SH</t>
  </si>
  <si>
    <t>XD紫江企</t>
  </si>
  <si>
    <t>600211.SH</t>
  </si>
  <si>
    <t>西藏药业</t>
  </si>
  <si>
    <t>600212.SH</t>
  </si>
  <si>
    <t>*ST江泉</t>
  </si>
  <si>
    <t>600213.SH</t>
  </si>
  <si>
    <t>亚星客车</t>
  </si>
  <si>
    <t>600215.SH</t>
  </si>
  <si>
    <t>长春经开</t>
  </si>
  <si>
    <t>600216.SH</t>
  </si>
  <si>
    <t>XD浙江医</t>
  </si>
  <si>
    <t>600217.SH</t>
  </si>
  <si>
    <t>秦岭水泥</t>
  </si>
  <si>
    <t>600218.SH</t>
  </si>
  <si>
    <t>全柴动力</t>
  </si>
  <si>
    <t>600219.SH</t>
  </si>
  <si>
    <t>南山铝业</t>
  </si>
  <si>
    <t>600220.SH</t>
  </si>
  <si>
    <t>江苏阳光</t>
  </si>
  <si>
    <t>600221.SH</t>
  </si>
  <si>
    <t>海南航空</t>
  </si>
  <si>
    <t>600222.SH</t>
  </si>
  <si>
    <t>太龙药业</t>
  </si>
  <si>
    <t>600223.SH</t>
  </si>
  <si>
    <t>鲁商置业</t>
  </si>
  <si>
    <t>600225.SH</t>
  </si>
  <si>
    <t>天津松江</t>
  </si>
  <si>
    <t>600226.SH</t>
  </si>
  <si>
    <t>升华拜克</t>
  </si>
  <si>
    <t>600227.SH</t>
  </si>
  <si>
    <t>赤天化</t>
  </si>
  <si>
    <t>600228.SH</t>
  </si>
  <si>
    <t>昌九生化</t>
  </si>
  <si>
    <t>600229.SH</t>
  </si>
  <si>
    <t>城市传媒</t>
  </si>
  <si>
    <t>600230.SH</t>
  </si>
  <si>
    <t>*ST沧大</t>
  </si>
  <si>
    <t>600232.SH</t>
  </si>
  <si>
    <t>金鹰股份</t>
  </si>
  <si>
    <t>600233.SH</t>
  </si>
  <si>
    <t>大杨创世</t>
  </si>
  <si>
    <t>600234.SH</t>
  </si>
  <si>
    <t>*ST山水</t>
  </si>
  <si>
    <t>600235.SH</t>
  </si>
  <si>
    <t>民丰特纸</t>
  </si>
  <si>
    <t>600236.SH</t>
  </si>
  <si>
    <t>桂冠电力</t>
  </si>
  <si>
    <t>600237.SH</t>
  </si>
  <si>
    <t>铜峰电子</t>
  </si>
  <si>
    <t>600238.SH</t>
  </si>
  <si>
    <t>海南椰岛</t>
  </si>
  <si>
    <t>600239.SH</t>
  </si>
  <si>
    <t>云南城投</t>
  </si>
  <si>
    <t>600240.SH</t>
  </si>
  <si>
    <t>华业资本</t>
  </si>
  <si>
    <t>600241.SH</t>
  </si>
  <si>
    <t>时代万恒</t>
  </si>
  <si>
    <t>600242.SH</t>
  </si>
  <si>
    <t>中昌海运</t>
  </si>
  <si>
    <t>600243.SH</t>
  </si>
  <si>
    <t>青海华鼎</t>
  </si>
  <si>
    <t>600246.SH</t>
  </si>
  <si>
    <t>万通地产</t>
  </si>
  <si>
    <t>600247.SH</t>
  </si>
  <si>
    <t>ST成城</t>
  </si>
  <si>
    <t>600248.SH</t>
  </si>
  <si>
    <t>延长化建</t>
  </si>
  <si>
    <t>600249.SH</t>
  </si>
  <si>
    <t>两面针</t>
  </si>
  <si>
    <t>600250.SH</t>
  </si>
  <si>
    <t>南纺股份</t>
  </si>
  <si>
    <t>600251.SH</t>
  </si>
  <si>
    <t>冠农股份</t>
  </si>
  <si>
    <t>600252.SH</t>
  </si>
  <si>
    <t>中恒集团</t>
  </si>
  <si>
    <t>600255.SH</t>
  </si>
  <si>
    <t>鑫科材料</t>
  </si>
  <si>
    <t>600256.SH</t>
  </si>
  <si>
    <t>广汇能源</t>
  </si>
  <si>
    <t>600257.SH</t>
  </si>
  <si>
    <t>大湖股份</t>
  </si>
  <si>
    <t>600258.SH</t>
  </si>
  <si>
    <t>首旅酒店</t>
  </si>
  <si>
    <t>600259.SH</t>
  </si>
  <si>
    <t>广晟有色</t>
  </si>
  <si>
    <t>600260.SH</t>
  </si>
  <si>
    <t>凯乐科技</t>
  </si>
  <si>
    <t>600261.SH</t>
  </si>
  <si>
    <t>阳光照明</t>
  </si>
  <si>
    <t>600262.SH</t>
  </si>
  <si>
    <t>北方股份</t>
  </si>
  <si>
    <t>600265.SH</t>
  </si>
  <si>
    <t>*ST景谷</t>
  </si>
  <si>
    <t>600266.SH</t>
  </si>
  <si>
    <t>北京城建</t>
  </si>
  <si>
    <t>600267.SH</t>
  </si>
  <si>
    <t>海正药业</t>
  </si>
  <si>
    <t>600268.SH</t>
  </si>
  <si>
    <t>国电南自</t>
  </si>
  <si>
    <t>600269.SH</t>
  </si>
  <si>
    <t>赣粤高速</t>
  </si>
  <si>
    <t>600270.SH</t>
  </si>
  <si>
    <t>外运发展</t>
  </si>
  <si>
    <t>600271.SH</t>
  </si>
  <si>
    <t>航天信息</t>
  </si>
  <si>
    <t>600272.SH</t>
  </si>
  <si>
    <t>开开实业</t>
  </si>
  <si>
    <t>600273.SH</t>
  </si>
  <si>
    <t>嘉化能源</t>
  </si>
  <si>
    <t>600275.SH</t>
  </si>
  <si>
    <t>武昌鱼</t>
  </si>
  <si>
    <t>600276.SH</t>
  </si>
  <si>
    <t>恒瑞医药</t>
  </si>
  <si>
    <t>600277.SH</t>
  </si>
  <si>
    <t>亿利洁能</t>
  </si>
  <si>
    <t>600278.SH</t>
  </si>
  <si>
    <t>东方创业</t>
  </si>
  <si>
    <t>600279.SH</t>
  </si>
  <si>
    <t>重庆港九</t>
  </si>
  <si>
    <t>600280.SH</t>
  </si>
  <si>
    <t>中央商场</t>
  </si>
  <si>
    <t>600281.SH</t>
  </si>
  <si>
    <t>太化股份</t>
  </si>
  <si>
    <t>600283.SH</t>
  </si>
  <si>
    <t>钱江水利</t>
  </si>
  <si>
    <t>600284.SH</t>
  </si>
  <si>
    <t>浦东建设</t>
  </si>
  <si>
    <t>600285.SH</t>
  </si>
  <si>
    <t>羚锐制药</t>
  </si>
  <si>
    <t>600287.SH</t>
  </si>
  <si>
    <t>江苏舜天</t>
  </si>
  <si>
    <t>600288.SH</t>
  </si>
  <si>
    <t>大恒科技</t>
  </si>
  <si>
    <t>600289.SH</t>
  </si>
  <si>
    <t>亿阳信通</t>
  </si>
  <si>
    <t>600290.SH</t>
  </si>
  <si>
    <t>华仪电气</t>
  </si>
  <si>
    <t>600291.SH</t>
  </si>
  <si>
    <t>西水股份</t>
  </si>
  <si>
    <t>600292.SH</t>
  </si>
  <si>
    <t>远达环保</t>
  </si>
  <si>
    <t>600293.SH</t>
  </si>
  <si>
    <t>三峡新材</t>
  </si>
  <si>
    <t>600295.SH</t>
  </si>
  <si>
    <t>鄂尔多斯</t>
  </si>
  <si>
    <t>600297.SH</t>
  </si>
  <si>
    <t>广汇汽车</t>
  </si>
  <si>
    <t>600298.SH</t>
  </si>
  <si>
    <t>安琪酵母</t>
  </si>
  <si>
    <t>600299.SH</t>
  </si>
  <si>
    <t>安迪苏</t>
  </si>
  <si>
    <t>600300.SH</t>
  </si>
  <si>
    <t>维维股份</t>
  </si>
  <si>
    <t>600301.SH</t>
  </si>
  <si>
    <t>*ST南化</t>
  </si>
  <si>
    <t>600302.SH</t>
  </si>
  <si>
    <t>标准股份</t>
  </si>
  <si>
    <t>600303.SH</t>
  </si>
  <si>
    <t>曙光股份</t>
  </si>
  <si>
    <t>600305.SH</t>
  </si>
  <si>
    <t>恒顺醋业</t>
  </si>
  <si>
    <t>600306.SH</t>
  </si>
  <si>
    <t>*ST商城</t>
  </si>
  <si>
    <t>600308.SH</t>
  </si>
  <si>
    <t>华泰股份</t>
  </si>
  <si>
    <t>600309.SH</t>
  </si>
  <si>
    <t>万华化学</t>
  </si>
  <si>
    <t>600310.SH</t>
  </si>
  <si>
    <t>桂东电力</t>
  </si>
  <si>
    <t>600311.SH</t>
  </si>
  <si>
    <t>荣华实业</t>
  </si>
  <si>
    <t>600312.SH</t>
  </si>
  <si>
    <t>平高电气</t>
  </si>
  <si>
    <t>600313.SH</t>
  </si>
  <si>
    <t>农发种业</t>
  </si>
  <si>
    <t>600315.SH</t>
  </si>
  <si>
    <t>上海家化</t>
  </si>
  <si>
    <t>600316.SH</t>
  </si>
  <si>
    <t>洪都航空</t>
  </si>
  <si>
    <t>600317.SH</t>
  </si>
  <si>
    <t>营口港</t>
  </si>
  <si>
    <t>600318.SH</t>
  </si>
  <si>
    <t>新力金融</t>
  </si>
  <si>
    <t>600319.SH</t>
  </si>
  <si>
    <t>*ST亚星</t>
  </si>
  <si>
    <t>600320.SH</t>
  </si>
  <si>
    <t>振华重工</t>
  </si>
  <si>
    <t>600321.SH</t>
  </si>
  <si>
    <t>国栋建设</t>
  </si>
  <si>
    <t>600322.SH</t>
  </si>
  <si>
    <t>天房发展</t>
  </si>
  <si>
    <t>600323.SH</t>
  </si>
  <si>
    <t>瀚蓝环境</t>
  </si>
  <si>
    <t>600325.SH</t>
  </si>
  <si>
    <t>华发股份</t>
  </si>
  <si>
    <t>600326.SH</t>
  </si>
  <si>
    <t>西藏天路</t>
  </si>
  <si>
    <t>600327.SH</t>
  </si>
  <si>
    <t>大东方</t>
  </si>
  <si>
    <t>600328.SH</t>
  </si>
  <si>
    <t>兰太实业</t>
  </si>
  <si>
    <t>600329.SH</t>
  </si>
  <si>
    <t>中新药业</t>
  </si>
  <si>
    <t>600330.SH</t>
  </si>
  <si>
    <t>天通股份</t>
  </si>
  <si>
    <t>600331.SH</t>
  </si>
  <si>
    <t>宏达股份</t>
  </si>
  <si>
    <t>600332.SH</t>
  </si>
  <si>
    <t>白云山</t>
  </si>
  <si>
    <t>600333.SH</t>
  </si>
  <si>
    <t>长春燃气</t>
  </si>
  <si>
    <t>600335.SH</t>
  </si>
  <si>
    <t>国机汽车</t>
  </si>
  <si>
    <t>600336.SH</t>
  </si>
  <si>
    <t>澳柯玛</t>
  </si>
  <si>
    <t>600337.SH</t>
  </si>
  <si>
    <t>美克家居</t>
  </si>
  <si>
    <t>600338.SH</t>
  </si>
  <si>
    <t>西藏珠峰</t>
  </si>
  <si>
    <t>600339.SH</t>
  </si>
  <si>
    <t>*ST天利</t>
  </si>
  <si>
    <t>600340.SH</t>
  </si>
  <si>
    <t>华夏幸福</t>
  </si>
  <si>
    <t>600343.SH</t>
  </si>
  <si>
    <t>航天动力</t>
  </si>
  <si>
    <t>600345.SH</t>
  </si>
  <si>
    <t>长江通信</t>
  </si>
  <si>
    <t>600346.SH</t>
  </si>
  <si>
    <t>*ST橡塑</t>
  </si>
  <si>
    <t>600348.SH</t>
  </si>
  <si>
    <t>阳泉煤业</t>
  </si>
  <si>
    <t>600350.SH</t>
  </si>
  <si>
    <t>山东高速</t>
  </si>
  <si>
    <t>600351.SH</t>
  </si>
  <si>
    <t>亚宝药业</t>
  </si>
  <si>
    <t>600352.SH</t>
  </si>
  <si>
    <t>浙江龙盛</t>
  </si>
  <si>
    <t>600353.SH</t>
  </si>
  <si>
    <t>旭光股份</t>
  </si>
  <si>
    <t>600354.SH</t>
  </si>
  <si>
    <t>敦煌种业</t>
  </si>
  <si>
    <t>600355.SH</t>
  </si>
  <si>
    <t>精伦电子</t>
  </si>
  <si>
    <t>600356.SH</t>
  </si>
  <si>
    <t>恒丰纸业</t>
  </si>
  <si>
    <t>600358.SH</t>
  </si>
  <si>
    <t>国旅联合</t>
  </si>
  <si>
    <t>600359.SH</t>
  </si>
  <si>
    <t>新农开发</t>
  </si>
  <si>
    <t>600360.SH</t>
  </si>
  <si>
    <t>华微电子</t>
  </si>
  <si>
    <t>600361.SH</t>
  </si>
  <si>
    <t>华联综超</t>
  </si>
  <si>
    <t>600362.SH</t>
  </si>
  <si>
    <t>江西铜业</t>
  </si>
  <si>
    <t>600363.SH</t>
  </si>
  <si>
    <t>联创光电</t>
  </si>
  <si>
    <t>600365.SH</t>
  </si>
  <si>
    <t>通葡股份</t>
  </si>
  <si>
    <t>600366.SH</t>
  </si>
  <si>
    <t>宁波韵升</t>
  </si>
  <si>
    <t>600367.SH</t>
  </si>
  <si>
    <t>红星发展</t>
  </si>
  <si>
    <t>600368.SH</t>
  </si>
  <si>
    <t>五洲交通</t>
  </si>
  <si>
    <t>600369.SH</t>
  </si>
  <si>
    <t>西南证券</t>
  </si>
  <si>
    <t>600370.SH</t>
  </si>
  <si>
    <t>三房巷</t>
  </si>
  <si>
    <t>600371.SH</t>
  </si>
  <si>
    <t>万向德农</t>
  </si>
  <si>
    <t>600372.SH</t>
  </si>
  <si>
    <t>XD中航电</t>
  </si>
  <si>
    <t>600373.SH</t>
  </si>
  <si>
    <t>中文传媒</t>
  </si>
  <si>
    <t>600375.SH</t>
  </si>
  <si>
    <t>*ST星马</t>
  </si>
  <si>
    <t>600376.SH</t>
  </si>
  <si>
    <t>首开股份</t>
  </si>
  <si>
    <t>600377.SH</t>
  </si>
  <si>
    <t>宁沪高速</t>
  </si>
  <si>
    <t>600378.SH</t>
  </si>
  <si>
    <t>天科股份</t>
  </si>
  <si>
    <t>600379.SH</t>
  </si>
  <si>
    <t>宝光股份</t>
  </si>
  <si>
    <t>600380.SH</t>
  </si>
  <si>
    <t>健康元</t>
  </si>
  <si>
    <t>600381.SH</t>
  </si>
  <si>
    <t>ST春天</t>
  </si>
  <si>
    <t>600382.SH</t>
  </si>
  <si>
    <t>广东明珠</t>
  </si>
  <si>
    <t>600383.SH</t>
  </si>
  <si>
    <t>金地集团</t>
  </si>
  <si>
    <t>600385.SH</t>
  </si>
  <si>
    <t>山东金泰</t>
  </si>
  <si>
    <t>600386.SH</t>
  </si>
  <si>
    <t>北巴传媒</t>
  </si>
  <si>
    <t>600387.SH</t>
  </si>
  <si>
    <t>海越股份</t>
  </si>
  <si>
    <t>600388.SH</t>
  </si>
  <si>
    <t>龙净环保</t>
  </si>
  <si>
    <t>600389.SH</t>
  </si>
  <si>
    <t>江山股份</t>
  </si>
  <si>
    <t>600390.SH</t>
  </si>
  <si>
    <t>*ST金瑞</t>
  </si>
  <si>
    <t>600391.SH</t>
  </si>
  <si>
    <t>成发科技</t>
  </si>
  <si>
    <t>600392.SH</t>
  </si>
  <si>
    <t>盛和资源</t>
  </si>
  <si>
    <t>600393.SH</t>
  </si>
  <si>
    <t>粤泰股份</t>
  </si>
  <si>
    <t>600395.SH</t>
  </si>
  <si>
    <t>盘江股份</t>
  </si>
  <si>
    <t>600396.SH</t>
  </si>
  <si>
    <t>金山股份</t>
  </si>
  <si>
    <t>600397.SH</t>
  </si>
  <si>
    <t>安源煤业</t>
  </si>
  <si>
    <t>600398.SH</t>
  </si>
  <si>
    <t>海澜之家</t>
  </si>
  <si>
    <t>600400.SH</t>
  </si>
  <si>
    <t>红豆股份</t>
  </si>
  <si>
    <t>600401.SH</t>
  </si>
  <si>
    <t>海润光伏</t>
  </si>
  <si>
    <t>600403.SH</t>
  </si>
  <si>
    <t>大有能源</t>
  </si>
  <si>
    <t>600405.SH</t>
  </si>
  <si>
    <t>动力源</t>
  </si>
  <si>
    <t>600406.SH</t>
  </si>
  <si>
    <t>国电南瑞</t>
  </si>
  <si>
    <t>600408.SH</t>
  </si>
  <si>
    <t>安泰集团</t>
  </si>
  <si>
    <t>600409.SH</t>
  </si>
  <si>
    <t>三友化工</t>
  </si>
  <si>
    <t>600410.SH</t>
  </si>
  <si>
    <t>华胜天成</t>
  </si>
  <si>
    <t>600415.SH</t>
  </si>
  <si>
    <t>小商品城</t>
  </si>
  <si>
    <t>600416.SH</t>
  </si>
  <si>
    <t>湘电股份</t>
  </si>
  <si>
    <t>600418.SH</t>
  </si>
  <si>
    <t>江淮汽车</t>
  </si>
  <si>
    <t>600419.SH</t>
  </si>
  <si>
    <t>天润乳业</t>
  </si>
  <si>
    <t>600420.SH</t>
  </si>
  <si>
    <t>现代制药</t>
  </si>
  <si>
    <t>600421.SH</t>
  </si>
  <si>
    <t>仰帆控股</t>
  </si>
  <si>
    <t>600422.SH</t>
  </si>
  <si>
    <t>昆药集团</t>
  </si>
  <si>
    <t>600423.SH</t>
  </si>
  <si>
    <t>柳化股份</t>
  </si>
  <si>
    <t>600425.SH</t>
  </si>
  <si>
    <t>青松建化</t>
  </si>
  <si>
    <t>600426.SH</t>
  </si>
  <si>
    <t>华鲁恒升</t>
  </si>
  <si>
    <t>600428.SH</t>
  </si>
  <si>
    <t>中远航运</t>
  </si>
  <si>
    <t>600429.SH</t>
  </si>
  <si>
    <t>三元股份</t>
  </si>
  <si>
    <t>600432.SH</t>
  </si>
  <si>
    <t>*ST吉恩</t>
  </si>
  <si>
    <t>600433.SH</t>
  </si>
  <si>
    <t>冠豪高新</t>
  </si>
  <si>
    <t>600435.SH</t>
  </si>
  <si>
    <t>北方导航</t>
  </si>
  <si>
    <t>600436.SH</t>
  </si>
  <si>
    <t>片仔癀</t>
  </si>
  <si>
    <t>600438.SH</t>
  </si>
  <si>
    <t>通威股份</t>
  </si>
  <si>
    <t>600439.SH</t>
  </si>
  <si>
    <t>瑞贝卡</t>
  </si>
  <si>
    <t>600444.SH</t>
  </si>
  <si>
    <t>国机通用</t>
  </si>
  <si>
    <t>600446.SH</t>
  </si>
  <si>
    <t>金证股份</t>
  </si>
  <si>
    <t>600448.SH</t>
  </si>
  <si>
    <t>华纺股份</t>
  </si>
  <si>
    <t>600449.SH</t>
  </si>
  <si>
    <t>宁夏建材</t>
  </si>
  <si>
    <t>600452.SH</t>
  </si>
  <si>
    <t>涪陵电力</t>
  </si>
  <si>
    <t>600455.SH</t>
  </si>
  <si>
    <t>博通股份</t>
  </si>
  <si>
    <t>600456.SH</t>
  </si>
  <si>
    <t>宝钛股份</t>
  </si>
  <si>
    <t>600458.SH</t>
  </si>
  <si>
    <t>时代新材</t>
  </si>
  <si>
    <t>600459.SH</t>
  </si>
  <si>
    <t>贵研铂业</t>
  </si>
  <si>
    <t>600460.SH</t>
  </si>
  <si>
    <t>士兰微</t>
  </si>
  <si>
    <t>600461.SH</t>
  </si>
  <si>
    <t>洪城水业</t>
  </si>
  <si>
    <t>600462.SH</t>
  </si>
  <si>
    <t>九有股份</t>
  </si>
  <si>
    <t>600463.SH</t>
  </si>
  <si>
    <t>空港股份</t>
  </si>
  <si>
    <t>600466.SH</t>
  </si>
  <si>
    <t>蓝光发展</t>
  </si>
  <si>
    <t>600467.SH</t>
  </si>
  <si>
    <t>好当家</t>
  </si>
  <si>
    <t>600468.SH</t>
  </si>
  <si>
    <t>百利电气</t>
  </si>
  <si>
    <t>600469.SH</t>
  </si>
  <si>
    <t>风神股份</t>
  </si>
  <si>
    <t>600470.SH</t>
  </si>
  <si>
    <t>六国化工</t>
  </si>
  <si>
    <t>600475.SH</t>
  </si>
  <si>
    <t>华光股份</t>
  </si>
  <si>
    <t>600476.SH</t>
  </si>
  <si>
    <t>湘邮科技</t>
  </si>
  <si>
    <t>600477.SH</t>
  </si>
  <si>
    <t>杭萧钢构</t>
  </si>
  <si>
    <t>600478.SH</t>
  </si>
  <si>
    <t>科力远</t>
  </si>
  <si>
    <t>600479.SH</t>
  </si>
  <si>
    <t>千金药业</t>
  </si>
  <si>
    <t>600480.SH</t>
  </si>
  <si>
    <t>凌云股份</t>
  </si>
  <si>
    <t>600481.SH</t>
  </si>
  <si>
    <t>双良节能</t>
  </si>
  <si>
    <t>600482.SH</t>
  </si>
  <si>
    <t>中国动力</t>
  </si>
  <si>
    <t>600483.SH</t>
  </si>
  <si>
    <t>福能股份</t>
  </si>
  <si>
    <t>600485.SH</t>
  </si>
  <si>
    <t>信威集团</t>
  </si>
  <si>
    <t>600486.SH</t>
  </si>
  <si>
    <t>扬农化工</t>
  </si>
  <si>
    <t>600487.SH</t>
  </si>
  <si>
    <t>亨通光电</t>
  </si>
  <si>
    <t>600488.SH</t>
  </si>
  <si>
    <t>天药股份</t>
  </si>
  <si>
    <t>600489.SH</t>
  </si>
  <si>
    <t>中金黄金</t>
  </si>
  <si>
    <t>600490.SH</t>
  </si>
  <si>
    <t>鹏欣资源</t>
  </si>
  <si>
    <t>600491.SH</t>
  </si>
  <si>
    <t>龙元建设</t>
  </si>
  <si>
    <t>600493.SH</t>
  </si>
  <si>
    <t>凤竹纺织</t>
  </si>
  <si>
    <t>600495.SH</t>
  </si>
  <si>
    <t>晋西车轴</t>
  </si>
  <si>
    <t>600496.SH</t>
  </si>
  <si>
    <t>精工钢构</t>
  </si>
  <si>
    <t>600497.SH</t>
  </si>
  <si>
    <t>驰宏锌锗</t>
  </si>
  <si>
    <t>600498.SH</t>
  </si>
  <si>
    <t>烽火通信</t>
  </si>
  <si>
    <t>600499.SH</t>
  </si>
  <si>
    <t>科达洁能</t>
  </si>
  <si>
    <t>600500.SH</t>
  </si>
  <si>
    <t>中化国际</t>
  </si>
  <si>
    <t>600501.SH</t>
  </si>
  <si>
    <t>航天晨光</t>
  </si>
  <si>
    <t>600502.SH</t>
  </si>
  <si>
    <t>安徽水利</t>
  </si>
  <si>
    <t>600503.SH</t>
  </si>
  <si>
    <t>华丽家族</t>
  </si>
  <si>
    <t>600505.SH</t>
  </si>
  <si>
    <t>西昌电力</t>
  </si>
  <si>
    <t>600506.SH</t>
  </si>
  <si>
    <t>香梨股份</t>
  </si>
  <si>
    <t>600508.SH</t>
  </si>
  <si>
    <t>上海能源</t>
  </si>
  <si>
    <t>600509.SH</t>
  </si>
  <si>
    <t>天富能源</t>
  </si>
  <si>
    <t>600510.SH</t>
  </si>
  <si>
    <t>黑牡丹</t>
  </si>
  <si>
    <t>600511.SH</t>
  </si>
  <si>
    <t>国药股份</t>
  </si>
  <si>
    <t>600512.SH</t>
  </si>
  <si>
    <t>腾达建设</t>
  </si>
  <si>
    <t>600513.SH</t>
  </si>
  <si>
    <t>联环药业</t>
  </si>
  <si>
    <t>600515.SH</t>
  </si>
  <si>
    <t>海航基础</t>
  </si>
  <si>
    <t>600516.SH</t>
  </si>
  <si>
    <t>方大炭素</t>
  </si>
  <si>
    <t>600517.SH</t>
  </si>
  <si>
    <t>置信电气</t>
  </si>
  <si>
    <t>600518.SH</t>
  </si>
  <si>
    <t>康美药业</t>
  </si>
  <si>
    <t>600519.SH</t>
  </si>
  <si>
    <t>贵州茅台</t>
  </si>
  <si>
    <t>600520.SH</t>
  </si>
  <si>
    <t>*ST中发</t>
  </si>
  <si>
    <t>600521.SH</t>
  </si>
  <si>
    <t>华海药业</t>
  </si>
  <si>
    <t>600522.SH</t>
  </si>
  <si>
    <t>中天科技</t>
  </si>
  <si>
    <t>600523.SH</t>
  </si>
  <si>
    <t>贵航股份</t>
  </si>
  <si>
    <t>600525.SH</t>
  </si>
  <si>
    <t>长园集团</t>
  </si>
  <si>
    <t>600526.SH</t>
  </si>
  <si>
    <t>XD菲达环</t>
  </si>
  <si>
    <t>600527.SH</t>
  </si>
  <si>
    <t>江南高纤</t>
  </si>
  <si>
    <t>600528.SH</t>
  </si>
  <si>
    <t>中铁二局</t>
  </si>
  <si>
    <t>600529.SH</t>
  </si>
  <si>
    <t>山东药玻</t>
  </si>
  <si>
    <t>600530.SH</t>
  </si>
  <si>
    <t>交大昂立</t>
  </si>
  <si>
    <t>600531.SH</t>
  </si>
  <si>
    <t>豫光金铅</t>
  </si>
  <si>
    <t>600532.SH</t>
  </si>
  <si>
    <t>宏达矿业</t>
  </si>
  <si>
    <t>600533.SH</t>
  </si>
  <si>
    <t>栖霞建设</t>
  </si>
  <si>
    <t>600535.SH</t>
  </si>
  <si>
    <t>天士力</t>
  </si>
  <si>
    <t>600536.SH</t>
  </si>
  <si>
    <t>中国软件</t>
  </si>
  <si>
    <t>600537.SH</t>
  </si>
  <si>
    <t>亿晶光电</t>
  </si>
  <si>
    <t>600538.SH</t>
  </si>
  <si>
    <t>国发股份</t>
  </si>
  <si>
    <t>600539.SH</t>
  </si>
  <si>
    <t>ST狮头</t>
  </si>
  <si>
    <t>600540.SH</t>
  </si>
  <si>
    <t>新赛股份</t>
  </si>
  <si>
    <t>600543.SH</t>
  </si>
  <si>
    <t>莫高股份</t>
  </si>
  <si>
    <t>600545.SH</t>
  </si>
  <si>
    <t>新疆城建</t>
  </si>
  <si>
    <t>600546.SH</t>
  </si>
  <si>
    <t>*ST山煤</t>
  </si>
  <si>
    <t>600547.SH</t>
  </si>
  <si>
    <t>山东黄金</t>
  </si>
  <si>
    <t>600548.SH</t>
  </si>
  <si>
    <t>深高速</t>
  </si>
  <si>
    <t>600549.SH</t>
  </si>
  <si>
    <t>厦门钨业</t>
  </si>
  <si>
    <t>600550.SH</t>
  </si>
  <si>
    <t>保变电气</t>
  </si>
  <si>
    <t>600551.SH</t>
  </si>
  <si>
    <t>时代出版</t>
  </si>
  <si>
    <t>600552.SH</t>
  </si>
  <si>
    <t>凯盛科技</t>
  </si>
  <si>
    <t>600555.SH</t>
  </si>
  <si>
    <t>海航创新</t>
  </si>
  <si>
    <t>600556.SH</t>
  </si>
  <si>
    <t>慧球科技</t>
  </si>
  <si>
    <t>600557.SH</t>
  </si>
  <si>
    <t>康缘药业</t>
  </si>
  <si>
    <t>600558.SH</t>
  </si>
  <si>
    <t>大西洋</t>
  </si>
  <si>
    <t>600559.SH</t>
  </si>
  <si>
    <t>老白干酒</t>
  </si>
  <si>
    <t>600560.SH</t>
  </si>
  <si>
    <t>金自天正</t>
  </si>
  <si>
    <t>600561.SH</t>
  </si>
  <si>
    <t>江西长运</t>
  </si>
  <si>
    <t>600562.SH</t>
  </si>
  <si>
    <t>国睿科技</t>
  </si>
  <si>
    <t>600563.SH</t>
  </si>
  <si>
    <t>法拉电子</t>
  </si>
  <si>
    <t>600565.SH</t>
  </si>
  <si>
    <t>迪马股份</t>
  </si>
  <si>
    <t>600566.SH</t>
  </si>
  <si>
    <t>济川药业</t>
  </si>
  <si>
    <t>600567.SH</t>
  </si>
  <si>
    <t>山鹰纸业</t>
  </si>
  <si>
    <t>600568.SH</t>
  </si>
  <si>
    <t>中珠医疗</t>
  </si>
  <si>
    <t>600570.SH</t>
  </si>
  <si>
    <t>恒生电子</t>
  </si>
  <si>
    <t>600571.SH</t>
  </si>
  <si>
    <t>信雅达</t>
  </si>
  <si>
    <t>600572.SH</t>
  </si>
  <si>
    <t>康恩贝</t>
  </si>
  <si>
    <t>600573.SH</t>
  </si>
  <si>
    <t>惠泉啤酒</t>
  </si>
  <si>
    <t>600575.SH</t>
  </si>
  <si>
    <t>皖江物流</t>
  </si>
  <si>
    <t>600576.SH</t>
  </si>
  <si>
    <t>万家文化</t>
  </si>
  <si>
    <t>600577.SH</t>
  </si>
  <si>
    <t>精达股份</t>
  </si>
  <si>
    <t>600578.SH</t>
  </si>
  <si>
    <t>京能电力</t>
  </si>
  <si>
    <t>600579.SH</t>
  </si>
  <si>
    <t>天华院</t>
  </si>
  <si>
    <t>600580.SH</t>
  </si>
  <si>
    <t>卧龙电气</t>
  </si>
  <si>
    <t>600582.SH</t>
  </si>
  <si>
    <t>天地科技</t>
  </si>
  <si>
    <t>600583.SH</t>
  </si>
  <si>
    <t>海油工程</t>
  </si>
  <si>
    <t>600584.SH</t>
  </si>
  <si>
    <t>长电科技</t>
  </si>
  <si>
    <t>600585.SH</t>
  </si>
  <si>
    <t>海螺水泥</t>
  </si>
  <si>
    <t>600586.SH</t>
  </si>
  <si>
    <t>金晶科技</t>
  </si>
  <si>
    <t>600587.SH</t>
  </si>
  <si>
    <t>新华医疗</t>
  </si>
  <si>
    <t>600588.SH</t>
  </si>
  <si>
    <t>用友网络</t>
  </si>
  <si>
    <t>600589.SH</t>
  </si>
  <si>
    <t>广东榕泰</t>
  </si>
  <si>
    <t>600590.SH</t>
  </si>
  <si>
    <t>泰豪科技</t>
  </si>
  <si>
    <t>600592.SH</t>
  </si>
  <si>
    <t>龙溪股份</t>
  </si>
  <si>
    <t>600593.SH</t>
  </si>
  <si>
    <t>大连圣亚</t>
  </si>
  <si>
    <t>600594.SH</t>
  </si>
  <si>
    <t>益佰制药</t>
  </si>
  <si>
    <t>600595.SH</t>
  </si>
  <si>
    <t>中孚实业</t>
  </si>
  <si>
    <t>600596.SH</t>
  </si>
  <si>
    <t>新安股份</t>
  </si>
  <si>
    <t>600597.SH</t>
  </si>
  <si>
    <t>光明乳业</t>
  </si>
  <si>
    <t>600598.SH</t>
  </si>
  <si>
    <t>北大荒</t>
  </si>
  <si>
    <t>600599.SH</t>
  </si>
  <si>
    <t>熊猫金控</t>
  </si>
  <si>
    <t>600600.SH</t>
  </si>
  <si>
    <t>青岛啤酒</t>
  </si>
  <si>
    <t>600601.SH</t>
  </si>
  <si>
    <t>方正科技</t>
  </si>
  <si>
    <t>600602.SH</t>
  </si>
  <si>
    <t>云赛智联</t>
  </si>
  <si>
    <t>600603.SH</t>
  </si>
  <si>
    <t>*ST兴业</t>
  </si>
  <si>
    <t>600604.SH</t>
  </si>
  <si>
    <t>市北高新</t>
  </si>
  <si>
    <t>600605.SH</t>
  </si>
  <si>
    <t>汇通能源</t>
  </si>
  <si>
    <t>600606.SH</t>
  </si>
  <si>
    <t>绿地控股</t>
  </si>
  <si>
    <t>600608.SH</t>
  </si>
  <si>
    <t>ST沪科</t>
  </si>
  <si>
    <t>600609.SH</t>
  </si>
  <si>
    <t>金杯汽车</t>
  </si>
  <si>
    <t>600610.SH</t>
  </si>
  <si>
    <t>中毅达</t>
  </si>
  <si>
    <t>600611.SH</t>
  </si>
  <si>
    <t>大众交通</t>
  </si>
  <si>
    <t>600612.SH</t>
  </si>
  <si>
    <t>XD老凤祥</t>
  </si>
  <si>
    <t>600613.SH</t>
  </si>
  <si>
    <t>神奇制药</t>
  </si>
  <si>
    <t>600614.SH</t>
  </si>
  <si>
    <t>鼎立股份</t>
  </si>
  <si>
    <t>600615.SH</t>
  </si>
  <si>
    <t>丰华股份</t>
  </si>
  <si>
    <t>600616.SH</t>
  </si>
  <si>
    <t>金枫酒业</t>
  </si>
  <si>
    <t>600617.SH</t>
  </si>
  <si>
    <t>国新能源</t>
  </si>
  <si>
    <t>600618.SH</t>
  </si>
  <si>
    <t>氯碱化工</t>
  </si>
  <si>
    <t>600619.SH</t>
  </si>
  <si>
    <t>海立股份</t>
  </si>
  <si>
    <t>600620.SH</t>
  </si>
  <si>
    <t>天宸股份</t>
  </si>
  <si>
    <t>600621.SH</t>
  </si>
  <si>
    <t>华鑫股份</t>
  </si>
  <si>
    <t>600622.SH</t>
  </si>
  <si>
    <t>嘉宝集团</t>
  </si>
  <si>
    <t>600623.SH</t>
  </si>
  <si>
    <t>华谊集团</t>
  </si>
  <si>
    <t>600624.SH</t>
  </si>
  <si>
    <t>复旦复华</t>
  </si>
  <si>
    <t>600626.SH</t>
  </si>
  <si>
    <t>申达股份</t>
  </si>
  <si>
    <t>600628.SH</t>
  </si>
  <si>
    <t>新世界</t>
  </si>
  <si>
    <t>600629.SH</t>
  </si>
  <si>
    <t>华建集团</t>
  </si>
  <si>
    <t>600630.SH</t>
  </si>
  <si>
    <t>龙头股份</t>
  </si>
  <si>
    <t>600633.SH</t>
  </si>
  <si>
    <t>浙报传媒</t>
  </si>
  <si>
    <t>600634.SH</t>
  </si>
  <si>
    <t>中技控股</t>
  </si>
  <si>
    <t>600635.SH</t>
  </si>
  <si>
    <t>大众公用</t>
  </si>
  <si>
    <t>600636.SH</t>
  </si>
  <si>
    <t>三爱富</t>
  </si>
  <si>
    <t>600637.SH</t>
  </si>
  <si>
    <t>东方明珠</t>
  </si>
  <si>
    <t>600638.SH</t>
  </si>
  <si>
    <t>新黄浦</t>
  </si>
  <si>
    <t>600639.SH</t>
  </si>
  <si>
    <t>浦东金桥</t>
  </si>
  <si>
    <t>600640.SH</t>
  </si>
  <si>
    <t>号百控股</t>
  </si>
  <si>
    <t>600641.SH</t>
  </si>
  <si>
    <t>万业企业</t>
  </si>
  <si>
    <t>600642.SH</t>
  </si>
  <si>
    <t>申能股份</t>
  </si>
  <si>
    <t>600643.SH</t>
  </si>
  <si>
    <t>爱建集团</t>
  </si>
  <si>
    <t>600644.SH</t>
  </si>
  <si>
    <t>乐山电力</t>
  </si>
  <si>
    <t>600645.SH</t>
  </si>
  <si>
    <t>中源协和</t>
  </si>
  <si>
    <t>600647.SH</t>
  </si>
  <si>
    <t>同达创业</t>
  </si>
  <si>
    <t>600648.SH</t>
  </si>
  <si>
    <t>外高桥</t>
  </si>
  <si>
    <t>600649.SH</t>
  </si>
  <si>
    <t>城投控股</t>
  </si>
  <si>
    <t>600650.SH</t>
  </si>
  <si>
    <t>锦江投资</t>
  </si>
  <si>
    <t>600651.SH</t>
  </si>
  <si>
    <t>飞乐音响</t>
  </si>
  <si>
    <t>600652.SH</t>
  </si>
  <si>
    <t>游久游戏</t>
  </si>
  <si>
    <t>600653.SH</t>
  </si>
  <si>
    <t>申华控股</t>
  </si>
  <si>
    <t>600654.SH</t>
  </si>
  <si>
    <t>中安消</t>
  </si>
  <si>
    <t>600655.SH</t>
  </si>
  <si>
    <t>豫园商城</t>
  </si>
  <si>
    <t>600657.SH</t>
  </si>
  <si>
    <t>信达地产</t>
  </si>
  <si>
    <t>600658.SH</t>
  </si>
  <si>
    <t>电子城</t>
  </si>
  <si>
    <t>600660.SH</t>
  </si>
  <si>
    <t>福耀玻璃</t>
  </si>
  <si>
    <t>600661.SH</t>
  </si>
  <si>
    <t>新南洋</t>
  </si>
  <si>
    <t>600662.SH</t>
  </si>
  <si>
    <t>XD强生控</t>
  </si>
  <si>
    <t>600663.SH</t>
  </si>
  <si>
    <t>陆家嘴</t>
  </si>
  <si>
    <t>600664.SH</t>
  </si>
  <si>
    <t>哈药股份</t>
  </si>
  <si>
    <t>600665.SH</t>
  </si>
  <si>
    <t>天地源</t>
  </si>
  <si>
    <t>600666.SH</t>
  </si>
  <si>
    <t>奥瑞德</t>
  </si>
  <si>
    <t>600667.SH</t>
  </si>
  <si>
    <t>太极实业</t>
  </si>
  <si>
    <t>600668.SH</t>
  </si>
  <si>
    <t>尖峰集团</t>
  </si>
  <si>
    <t>600671.SH</t>
  </si>
  <si>
    <t>天目药业</t>
  </si>
  <si>
    <t>600673.SH</t>
  </si>
  <si>
    <t>东阳光科</t>
  </si>
  <si>
    <t>600674.SH</t>
  </si>
  <si>
    <t>川投能源</t>
  </si>
  <si>
    <t>600675.SH</t>
  </si>
  <si>
    <t>*ST中企</t>
  </si>
  <si>
    <t>600676.SH</t>
  </si>
  <si>
    <t>交运股份</t>
  </si>
  <si>
    <t>600677.SH</t>
  </si>
  <si>
    <t>航天通信</t>
  </si>
  <si>
    <t>600678.SH</t>
  </si>
  <si>
    <t>四川金顶</t>
  </si>
  <si>
    <t>600679.SH</t>
  </si>
  <si>
    <t>上海凤凰</t>
  </si>
  <si>
    <t>600680.SH</t>
  </si>
  <si>
    <t>上海普天</t>
  </si>
  <si>
    <t>600681.SH</t>
  </si>
  <si>
    <t>百川能源</t>
  </si>
  <si>
    <t>600682.SH</t>
  </si>
  <si>
    <t>南京新百</t>
  </si>
  <si>
    <t>600683.SH</t>
  </si>
  <si>
    <t>京投发展</t>
  </si>
  <si>
    <t>600684.SH</t>
  </si>
  <si>
    <t>珠江实业</t>
  </si>
  <si>
    <t>600685.SH</t>
  </si>
  <si>
    <t>中船防务</t>
  </si>
  <si>
    <t>600686.SH</t>
  </si>
  <si>
    <t>金龙汽车</t>
  </si>
  <si>
    <t>600687.SH</t>
  </si>
  <si>
    <t>刚泰控股</t>
  </si>
  <si>
    <t>600688.SH</t>
  </si>
  <si>
    <t>上海石化</t>
  </si>
  <si>
    <t>600689.SH</t>
  </si>
  <si>
    <t>上海三毛</t>
  </si>
  <si>
    <t>600690.SH</t>
  </si>
  <si>
    <t>青岛海尔</t>
  </si>
  <si>
    <t>600691.SH</t>
  </si>
  <si>
    <t>阳煤化工</t>
  </si>
  <si>
    <t>600692.SH</t>
  </si>
  <si>
    <t>亚通股份</t>
  </si>
  <si>
    <t>600693.SH</t>
  </si>
  <si>
    <t>东百集团</t>
  </si>
  <si>
    <t>600694.SH</t>
  </si>
  <si>
    <t>大商股份</t>
  </si>
  <si>
    <t>600695.SH</t>
  </si>
  <si>
    <t>绿庭投资</t>
  </si>
  <si>
    <t>600696.SH</t>
  </si>
  <si>
    <t>匹凸匹</t>
  </si>
  <si>
    <t>600697.SH</t>
  </si>
  <si>
    <t>欧亚集团</t>
  </si>
  <si>
    <t>600698.SH</t>
  </si>
  <si>
    <t>湖南天雁</t>
  </si>
  <si>
    <t>600699.SH</t>
  </si>
  <si>
    <t>均胜电子</t>
  </si>
  <si>
    <t>600701.SH</t>
  </si>
  <si>
    <t>*ST工新</t>
  </si>
  <si>
    <t>600702.SH</t>
  </si>
  <si>
    <t>沱牌舍得</t>
  </si>
  <si>
    <t>600703.SH</t>
  </si>
  <si>
    <t>三安光电</t>
  </si>
  <si>
    <t>600704.SH</t>
  </si>
  <si>
    <t>物产中大</t>
  </si>
  <si>
    <t>600705.SH</t>
  </si>
  <si>
    <t>中航资本</t>
  </si>
  <si>
    <t>600706.SH</t>
  </si>
  <si>
    <t>曲江文旅</t>
  </si>
  <si>
    <t>600707.SH</t>
  </si>
  <si>
    <t>彩虹股份</t>
  </si>
  <si>
    <t>600708.SH</t>
  </si>
  <si>
    <t>光明地产</t>
  </si>
  <si>
    <t>600710.SH</t>
  </si>
  <si>
    <t>*ST常林</t>
  </si>
  <si>
    <t>600711.SH</t>
  </si>
  <si>
    <t>盛屯矿业</t>
  </si>
  <si>
    <t>600712.SH</t>
  </si>
  <si>
    <t>南宁百货</t>
  </si>
  <si>
    <t>600713.SH</t>
  </si>
  <si>
    <t>南京医药</t>
  </si>
  <si>
    <t>600714.SH</t>
  </si>
  <si>
    <t>金瑞矿业</t>
  </si>
  <si>
    <t>600715.SH</t>
  </si>
  <si>
    <t>文投控股</t>
  </si>
  <si>
    <t>600716.SH</t>
  </si>
  <si>
    <t>凤凰股份</t>
  </si>
  <si>
    <t>600717.SH</t>
  </si>
  <si>
    <t>天津港</t>
  </si>
  <si>
    <t>600718.SH</t>
  </si>
  <si>
    <t>东软集团</t>
  </si>
  <si>
    <t>600719.SH</t>
  </si>
  <si>
    <t>大连热电</t>
  </si>
  <si>
    <t>600720.SH</t>
  </si>
  <si>
    <t>祁连山</t>
  </si>
  <si>
    <t>600721.SH</t>
  </si>
  <si>
    <t>*ST百花</t>
  </si>
  <si>
    <t>600722.SH</t>
  </si>
  <si>
    <t>金牛化工</t>
  </si>
  <si>
    <t>600723.SH</t>
  </si>
  <si>
    <t>首商股份</t>
  </si>
  <si>
    <t>600724.SH</t>
  </si>
  <si>
    <t>宁波富达</t>
  </si>
  <si>
    <t>600725.SH</t>
  </si>
  <si>
    <t>*ST云维</t>
  </si>
  <si>
    <t>600726.SH</t>
  </si>
  <si>
    <t>华电能源</t>
  </si>
  <si>
    <t>600727.SH</t>
  </si>
  <si>
    <t>鲁北化工</t>
  </si>
  <si>
    <t>600728.SH</t>
  </si>
  <si>
    <t>佳都科技</t>
  </si>
  <si>
    <t>600729.SH</t>
  </si>
  <si>
    <t>重庆百货</t>
  </si>
  <si>
    <t>600730.SH</t>
  </si>
  <si>
    <t>中国高科</t>
  </si>
  <si>
    <t>600731.SH</t>
  </si>
  <si>
    <t>湖南海利</t>
  </si>
  <si>
    <t>600732.SH</t>
  </si>
  <si>
    <t>*ST新梅</t>
  </si>
  <si>
    <t>600733.SH</t>
  </si>
  <si>
    <t>S前锋</t>
  </si>
  <si>
    <t>600734.SH</t>
  </si>
  <si>
    <t>实达集团</t>
  </si>
  <si>
    <t>600735.SH</t>
  </si>
  <si>
    <t>新华锦</t>
  </si>
  <si>
    <t>600736.SH</t>
  </si>
  <si>
    <t>苏州高新</t>
  </si>
  <si>
    <t>600737.SH</t>
  </si>
  <si>
    <t>中粮屯河</t>
  </si>
  <si>
    <t>600738.SH</t>
  </si>
  <si>
    <t>兰州民百</t>
  </si>
  <si>
    <t>600739.SH</t>
  </si>
  <si>
    <t>辽宁成大</t>
  </si>
  <si>
    <t>600740.SH</t>
  </si>
  <si>
    <t>山西焦化</t>
  </si>
  <si>
    <t>600741.SH</t>
  </si>
  <si>
    <t>华域汽车</t>
  </si>
  <si>
    <t>600742.SH</t>
  </si>
  <si>
    <t>一汽富维</t>
  </si>
  <si>
    <t>600743.SH</t>
  </si>
  <si>
    <t>华远地产</t>
  </si>
  <si>
    <t>600744.SH</t>
  </si>
  <si>
    <t>华银电力</t>
  </si>
  <si>
    <t>600745.SH</t>
  </si>
  <si>
    <t>中茵股份</t>
  </si>
  <si>
    <t>600746.SH</t>
  </si>
  <si>
    <t>江苏索普</t>
  </si>
  <si>
    <t>600747.SH</t>
  </si>
  <si>
    <t>大连控股</t>
  </si>
  <si>
    <t>600748.SH</t>
  </si>
  <si>
    <t>上实发展</t>
  </si>
  <si>
    <t>600749.SH</t>
  </si>
  <si>
    <t>西藏旅游</t>
  </si>
  <si>
    <t>600750.SH</t>
  </si>
  <si>
    <t>江中药业</t>
  </si>
  <si>
    <t>600751.SH</t>
  </si>
  <si>
    <t>天海投资</t>
  </si>
  <si>
    <t>600753.SH</t>
  </si>
  <si>
    <t>东方银星</t>
  </si>
  <si>
    <t>600754.SH</t>
  </si>
  <si>
    <t>锦江股份</t>
  </si>
  <si>
    <t>600755.SH</t>
  </si>
  <si>
    <t>厦门国贸</t>
  </si>
  <si>
    <t>600756.SH</t>
  </si>
  <si>
    <t>浪潮软件</t>
  </si>
  <si>
    <t>600757.SH</t>
  </si>
  <si>
    <t>长江传媒</t>
  </si>
  <si>
    <t>600758.SH</t>
  </si>
  <si>
    <t>红阳能源</t>
  </si>
  <si>
    <t>600759.SH</t>
  </si>
  <si>
    <t>洲际油气</t>
  </si>
  <si>
    <t>600760.SH</t>
  </si>
  <si>
    <t>*ST黑豹</t>
  </si>
  <si>
    <t>600761.SH</t>
  </si>
  <si>
    <t>安徽合力</t>
  </si>
  <si>
    <t>600763.SH</t>
  </si>
  <si>
    <t>通策医疗</t>
  </si>
  <si>
    <t>600764.SH</t>
  </si>
  <si>
    <t>中电广通</t>
  </si>
  <si>
    <t>600765.SH</t>
  </si>
  <si>
    <t>中航重机</t>
  </si>
  <si>
    <t>600766.SH</t>
  </si>
  <si>
    <t>园城黄金</t>
  </si>
  <si>
    <t>600767.SH</t>
  </si>
  <si>
    <t>运盛医疗</t>
  </si>
  <si>
    <t>600768.SH</t>
  </si>
  <si>
    <t>宁波富邦</t>
  </si>
  <si>
    <t>600769.SH</t>
  </si>
  <si>
    <t>祥龙电业</t>
  </si>
  <si>
    <t>600770.SH</t>
  </si>
  <si>
    <t>综艺股份</t>
  </si>
  <si>
    <t>600771.SH</t>
  </si>
  <si>
    <t>广誉远</t>
  </si>
  <si>
    <t>600773.SH</t>
  </si>
  <si>
    <t>西藏城投</t>
  </si>
  <si>
    <t>600774.SH</t>
  </si>
  <si>
    <t>汉商集团</t>
  </si>
  <si>
    <t>600775.SH</t>
  </si>
  <si>
    <t>南京熊猫</t>
  </si>
  <si>
    <t>600776.SH</t>
  </si>
  <si>
    <t>东方通信</t>
  </si>
  <si>
    <t>600777.SH</t>
  </si>
  <si>
    <t>新潮能源</t>
  </si>
  <si>
    <t>600778.SH</t>
  </si>
  <si>
    <t>友好集团</t>
  </si>
  <si>
    <t>600779.SH</t>
  </si>
  <si>
    <t>水井坊</t>
  </si>
  <si>
    <t>600780.SH</t>
  </si>
  <si>
    <t>通宝能源</t>
  </si>
  <si>
    <t>600781.SH</t>
  </si>
  <si>
    <t>辅仁药业</t>
  </si>
  <si>
    <t>600783.SH</t>
  </si>
  <si>
    <t>鲁信创投</t>
  </si>
  <si>
    <t>600785.SH</t>
  </si>
  <si>
    <t>新华百货</t>
  </si>
  <si>
    <t>600787.SH</t>
  </si>
  <si>
    <t>中储股份</t>
  </si>
  <si>
    <t>600789.SH</t>
  </si>
  <si>
    <t>鲁抗医药</t>
  </si>
  <si>
    <t>600790.SH</t>
  </si>
  <si>
    <t>轻纺城</t>
  </si>
  <si>
    <t>600791.SH</t>
  </si>
  <si>
    <t>京能置业</t>
  </si>
  <si>
    <t>600792.SH</t>
  </si>
  <si>
    <t>云煤能源</t>
  </si>
  <si>
    <t>600793.SH</t>
  </si>
  <si>
    <t>ST宜纸</t>
  </si>
  <si>
    <t>600794.SH</t>
  </si>
  <si>
    <t>保税科技</t>
  </si>
  <si>
    <t>600795.SH</t>
  </si>
  <si>
    <t>国电电力</t>
  </si>
  <si>
    <t>600796.SH</t>
  </si>
  <si>
    <t>钱江生化</t>
  </si>
  <si>
    <t>600797.SH</t>
  </si>
  <si>
    <t>浙大网新</t>
  </si>
  <si>
    <t>600798.SH</t>
  </si>
  <si>
    <t>宁波海运</t>
  </si>
  <si>
    <t>600800.SH</t>
  </si>
  <si>
    <t>天津磁卡</t>
  </si>
  <si>
    <t>600801.SH</t>
  </si>
  <si>
    <t>华新水泥</t>
  </si>
  <si>
    <t>600802.SH</t>
  </si>
  <si>
    <t>福建水泥</t>
  </si>
  <si>
    <t>600803.SH</t>
  </si>
  <si>
    <t>新奥股份</t>
  </si>
  <si>
    <t>600804.SH</t>
  </si>
  <si>
    <t>鹏博士</t>
  </si>
  <si>
    <t>600805.SH</t>
  </si>
  <si>
    <t>悦达投资</t>
  </si>
  <si>
    <t>600806.SH</t>
  </si>
  <si>
    <t>*ST昆机</t>
  </si>
  <si>
    <t>600807.SH</t>
  </si>
  <si>
    <t>天业股份</t>
  </si>
  <si>
    <t>600809.SH</t>
  </si>
  <si>
    <t>山西汾酒</t>
  </si>
  <si>
    <t>600810.SH</t>
  </si>
  <si>
    <t>神马股份</t>
  </si>
  <si>
    <t>600811.SH</t>
  </si>
  <si>
    <t>东方集团</t>
  </si>
  <si>
    <t>600812.SH</t>
  </si>
  <si>
    <t>华北制药</t>
  </si>
  <si>
    <t>600814.SH</t>
  </si>
  <si>
    <t>杭州解百</t>
  </si>
  <si>
    <t>600815.SH</t>
  </si>
  <si>
    <t>厦工股份</t>
  </si>
  <si>
    <t>600816.SH</t>
  </si>
  <si>
    <t>安信信托</t>
  </si>
  <si>
    <t>600817.SH</t>
  </si>
  <si>
    <t>*ST宏盛</t>
  </si>
  <si>
    <t>600818.SH</t>
  </si>
  <si>
    <t>中路股份</t>
  </si>
  <si>
    <t>600819.SH</t>
  </si>
  <si>
    <t>耀皮玻璃</t>
  </si>
  <si>
    <t>600820.SH</t>
  </si>
  <si>
    <t>隧道股份</t>
  </si>
  <si>
    <t>600821.SH</t>
  </si>
  <si>
    <t>津劝业</t>
  </si>
  <si>
    <t>600822.SH</t>
  </si>
  <si>
    <t>上海物贸</t>
  </si>
  <si>
    <t>600823.SH</t>
  </si>
  <si>
    <t>世茂股份</t>
  </si>
  <si>
    <t>600824.SH</t>
  </si>
  <si>
    <t>益民集团</t>
  </si>
  <si>
    <t>600825.SH</t>
  </si>
  <si>
    <t>新华传媒</t>
  </si>
  <si>
    <t>600826.SH</t>
  </si>
  <si>
    <t>兰生股份</t>
  </si>
  <si>
    <t>600827.SH</t>
  </si>
  <si>
    <t>百联股份</t>
  </si>
  <si>
    <t>600828.SH</t>
  </si>
  <si>
    <t>茂业商业</t>
  </si>
  <si>
    <t>600829.SH</t>
  </si>
  <si>
    <t>人民同泰</t>
  </si>
  <si>
    <t>600830.SH</t>
  </si>
  <si>
    <t>香溢融通</t>
  </si>
  <si>
    <t>600831.SH</t>
  </si>
  <si>
    <t>广电网络</t>
  </si>
  <si>
    <t>600833.SH</t>
  </si>
  <si>
    <t>第一医药</t>
  </si>
  <si>
    <t>600834.SH</t>
  </si>
  <si>
    <t>申通地铁</t>
  </si>
  <si>
    <t>600835.SH</t>
  </si>
  <si>
    <t>上海机电</t>
  </si>
  <si>
    <t>600836.SH</t>
  </si>
  <si>
    <t>界龙实业</t>
  </si>
  <si>
    <t>600837.SH</t>
  </si>
  <si>
    <t>海通证券</t>
  </si>
  <si>
    <t>600838.SH</t>
  </si>
  <si>
    <t>上海九百</t>
  </si>
  <si>
    <t>600839.SH</t>
  </si>
  <si>
    <t>四川长虹</t>
  </si>
  <si>
    <t>600841.SH</t>
  </si>
  <si>
    <t>上柴股份</t>
  </si>
  <si>
    <t>600843.SH</t>
  </si>
  <si>
    <t>上工申贝</t>
  </si>
  <si>
    <t>600844.SH</t>
  </si>
  <si>
    <t>丹化科技</t>
  </si>
  <si>
    <t>600845.SH</t>
  </si>
  <si>
    <t>宝信软件</t>
  </si>
  <si>
    <t>600846.SH</t>
  </si>
  <si>
    <t>同济科技</t>
  </si>
  <si>
    <t>600847.SH</t>
  </si>
  <si>
    <t>万里股份</t>
  </si>
  <si>
    <t>600848.SH</t>
  </si>
  <si>
    <t>上海临港</t>
  </si>
  <si>
    <t>600850.SH</t>
  </si>
  <si>
    <t>华东电脑</t>
  </si>
  <si>
    <t>600851.SH</t>
  </si>
  <si>
    <t>海欣股份</t>
  </si>
  <si>
    <t>600853.SH</t>
  </si>
  <si>
    <t>XD龙建股</t>
  </si>
  <si>
    <t>600854.SH</t>
  </si>
  <si>
    <t>春兰股份</t>
  </si>
  <si>
    <t>600855.SH</t>
  </si>
  <si>
    <t>航天长峰</t>
  </si>
  <si>
    <t>600856.SH</t>
  </si>
  <si>
    <t>中天能源</t>
  </si>
  <si>
    <t>600857.SH</t>
  </si>
  <si>
    <t>宁波中百</t>
  </si>
  <si>
    <t>600858.SH</t>
  </si>
  <si>
    <t>银座股份</t>
  </si>
  <si>
    <t>600859.SH</t>
  </si>
  <si>
    <t>王府井</t>
  </si>
  <si>
    <t>600860.SH</t>
  </si>
  <si>
    <t>京城股份</t>
  </si>
  <si>
    <t>600861.SH</t>
  </si>
  <si>
    <t>北京城乡</t>
  </si>
  <si>
    <t>600862.SH</t>
  </si>
  <si>
    <t>中航高科</t>
  </si>
  <si>
    <t>600863.SH</t>
  </si>
  <si>
    <t>内蒙华电</t>
  </si>
  <si>
    <t>600864.SH</t>
  </si>
  <si>
    <t>哈投股份</t>
  </si>
  <si>
    <t>600865.SH</t>
  </si>
  <si>
    <t>百大集团</t>
  </si>
  <si>
    <t>600866.SH</t>
  </si>
  <si>
    <t>*ST星湖</t>
  </si>
  <si>
    <t>600867.SH</t>
  </si>
  <si>
    <t>通化东宝</t>
  </si>
  <si>
    <t>600868.SH</t>
  </si>
  <si>
    <t>梅雁吉祥</t>
  </si>
  <si>
    <t>600869.SH</t>
  </si>
  <si>
    <t>智慧能源</t>
  </si>
  <si>
    <t>600870.SH</t>
  </si>
  <si>
    <t>厦华电子</t>
  </si>
  <si>
    <t>600871.SH</t>
  </si>
  <si>
    <t>石化油服</t>
  </si>
  <si>
    <t>600872.SH</t>
  </si>
  <si>
    <t>中炬高新</t>
  </si>
  <si>
    <t>600873.SH</t>
  </si>
  <si>
    <t>梅花生物</t>
  </si>
  <si>
    <t>600874.SH</t>
  </si>
  <si>
    <t>创业环保</t>
  </si>
  <si>
    <t>600875.SH</t>
  </si>
  <si>
    <t>东方电气</t>
  </si>
  <si>
    <t>600876.SH</t>
  </si>
  <si>
    <t>洛阳玻璃</t>
  </si>
  <si>
    <t>600877.SH</t>
  </si>
  <si>
    <t>中国嘉陵</t>
  </si>
  <si>
    <t>600879.SH</t>
  </si>
  <si>
    <t>航天电子</t>
  </si>
  <si>
    <t>600880.SH</t>
  </si>
  <si>
    <t>博瑞传播</t>
  </si>
  <si>
    <t>600881.SH</t>
  </si>
  <si>
    <t>亚泰集团</t>
  </si>
  <si>
    <t>600882.SH</t>
  </si>
  <si>
    <t>华联矿业</t>
  </si>
  <si>
    <t>600883.SH</t>
  </si>
  <si>
    <t>博闻科技</t>
  </si>
  <si>
    <t>600884.SH</t>
  </si>
  <si>
    <t>杉杉股份</t>
  </si>
  <si>
    <t>600885.SH</t>
  </si>
  <si>
    <t>宏发股份</t>
  </si>
  <si>
    <t>600886.SH</t>
  </si>
  <si>
    <t>国投电力</t>
  </si>
  <si>
    <t>600887.SH</t>
  </si>
  <si>
    <t>伊利股份</t>
  </si>
  <si>
    <t>600888.SH</t>
  </si>
  <si>
    <t>新疆众和</t>
  </si>
  <si>
    <t>600889.SH</t>
  </si>
  <si>
    <t>南京化纤</t>
  </si>
  <si>
    <t>600890.SH</t>
  </si>
  <si>
    <t>中房股份</t>
  </si>
  <si>
    <t>600891.SH</t>
  </si>
  <si>
    <t>秋林集团</t>
  </si>
  <si>
    <t>600892.SH</t>
  </si>
  <si>
    <t>大晟文化</t>
  </si>
  <si>
    <t>600893.SH</t>
  </si>
  <si>
    <t>中航动力</t>
  </si>
  <si>
    <t>600894.SH</t>
  </si>
  <si>
    <t>广日股份</t>
  </si>
  <si>
    <t>600895.SH</t>
  </si>
  <si>
    <t>张江高科</t>
  </si>
  <si>
    <t>600896.SH</t>
  </si>
  <si>
    <t>中海海盛</t>
  </si>
  <si>
    <t>600897.SH</t>
  </si>
  <si>
    <t>厦门空港</t>
  </si>
  <si>
    <t>600898.SH</t>
  </si>
  <si>
    <t>三联商社</t>
  </si>
  <si>
    <t>600900.SH</t>
  </si>
  <si>
    <t>长江电力</t>
  </si>
  <si>
    <t>600917.SH</t>
  </si>
  <si>
    <t>重庆燃气</t>
  </si>
  <si>
    <t>600958.SH</t>
  </si>
  <si>
    <t>东方证券</t>
  </si>
  <si>
    <t>600959.SH</t>
  </si>
  <si>
    <t>江苏有线</t>
  </si>
  <si>
    <t>600960.SH</t>
  </si>
  <si>
    <t>渤海活塞</t>
  </si>
  <si>
    <t>600961.SH</t>
  </si>
  <si>
    <t>株冶集团</t>
  </si>
  <si>
    <t>600962.SH</t>
  </si>
  <si>
    <t>国投中鲁</t>
  </si>
  <si>
    <t>600963.SH</t>
  </si>
  <si>
    <t>岳阳林纸</t>
  </si>
  <si>
    <t>600965.SH</t>
  </si>
  <si>
    <t>福成股份</t>
  </si>
  <si>
    <t>600966.SH</t>
  </si>
  <si>
    <t>博汇纸业</t>
  </si>
  <si>
    <t>600967.SH</t>
  </si>
  <si>
    <t>北方创业</t>
  </si>
  <si>
    <t>600969.SH</t>
  </si>
  <si>
    <t>郴电国际</t>
  </si>
  <si>
    <t>600970.SH</t>
  </si>
  <si>
    <t>中材国际</t>
  </si>
  <si>
    <t>600971.SH</t>
  </si>
  <si>
    <t>恒源煤电</t>
  </si>
  <si>
    <t>600973.SH</t>
  </si>
  <si>
    <t>宝胜股份</t>
  </si>
  <si>
    <t>600975.SH</t>
  </si>
  <si>
    <t>新五丰</t>
  </si>
  <si>
    <t>600976.SH</t>
  </si>
  <si>
    <t>健民集团</t>
  </si>
  <si>
    <t>600978.SH</t>
  </si>
  <si>
    <t>宜华生活</t>
  </si>
  <si>
    <t>600979.SH</t>
  </si>
  <si>
    <t>广安爱众</t>
  </si>
  <si>
    <t>600980.SH</t>
  </si>
  <si>
    <t>北矿科技</t>
  </si>
  <si>
    <t>600981.SH</t>
  </si>
  <si>
    <t>汇鸿集团</t>
  </si>
  <si>
    <t>600982.SH</t>
  </si>
  <si>
    <t>宁波热电</t>
  </si>
  <si>
    <t>600983.SH</t>
  </si>
  <si>
    <t>XD惠而浦</t>
  </si>
  <si>
    <t>600984.SH</t>
  </si>
  <si>
    <t>建设机械</t>
  </si>
  <si>
    <t>600985.SH</t>
  </si>
  <si>
    <t>雷鸣科化</t>
  </si>
  <si>
    <t>600986.SH</t>
  </si>
  <si>
    <t>科达股份</t>
  </si>
  <si>
    <t>600987.SH</t>
  </si>
  <si>
    <t>航民股份</t>
  </si>
  <si>
    <t>600988.SH</t>
  </si>
  <si>
    <t>赤峰黄金</t>
  </si>
  <si>
    <t>600990.SH</t>
  </si>
  <si>
    <t>四创电子</t>
  </si>
  <si>
    <t>600992.SH</t>
  </si>
  <si>
    <t>贵绳股份</t>
  </si>
  <si>
    <t>600993.SH</t>
  </si>
  <si>
    <t>马应龙</t>
  </si>
  <si>
    <t>600995.SH</t>
  </si>
  <si>
    <t>文山电力</t>
  </si>
  <si>
    <t>600997.SH</t>
  </si>
  <si>
    <t>开滦股份</t>
  </si>
  <si>
    <t>600998.SH</t>
  </si>
  <si>
    <t>九州通</t>
  </si>
  <si>
    <t>600999.SH</t>
  </si>
  <si>
    <t>招商证券</t>
  </si>
  <si>
    <t>601000.SH</t>
  </si>
  <si>
    <t>唐山港</t>
  </si>
  <si>
    <t>601001.SH</t>
  </si>
  <si>
    <t>大同煤业</t>
  </si>
  <si>
    <t>601002.SH</t>
  </si>
  <si>
    <t>晋亿实业</t>
  </si>
  <si>
    <t>601006.SH</t>
  </si>
  <si>
    <t>大秦铁路</t>
  </si>
  <si>
    <t>601007.SH</t>
  </si>
  <si>
    <t>金陵饭店</t>
  </si>
  <si>
    <t>601008.SH</t>
  </si>
  <si>
    <t>连云港</t>
  </si>
  <si>
    <t>601009.SH</t>
  </si>
  <si>
    <t>南京银行</t>
  </si>
  <si>
    <t>601010.SH</t>
  </si>
  <si>
    <t>文峰股份</t>
  </si>
  <si>
    <t>601011.SH</t>
  </si>
  <si>
    <t>宝泰隆</t>
  </si>
  <si>
    <t>601012.SH</t>
  </si>
  <si>
    <t>隆基股份</t>
  </si>
  <si>
    <t>601015.SH</t>
  </si>
  <si>
    <t>陕西黑猫</t>
  </si>
  <si>
    <t>601016.SH</t>
  </si>
  <si>
    <t>节能风电</t>
  </si>
  <si>
    <t>601018.SH</t>
  </si>
  <si>
    <t>宁波港</t>
  </si>
  <si>
    <t>601020.SH</t>
  </si>
  <si>
    <t>华钰矿业</t>
  </si>
  <si>
    <t>601021.SH</t>
  </si>
  <si>
    <t>春秋航空</t>
  </si>
  <si>
    <t>601028.SH</t>
  </si>
  <si>
    <t>玉龙股份</t>
  </si>
  <si>
    <t>601038.SH</t>
  </si>
  <si>
    <t>一拖股份</t>
  </si>
  <si>
    <t>601058.SH</t>
  </si>
  <si>
    <t>赛轮金宇</t>
  </si>
  <si>
    <t>601069.SH</t>
  </si>
  <si>
    <t>西部黄金</t>
  </si>
  <si>
    <t>601088.SH</t>
  </si>
  <si>
    <t>中国神华</t>
  </si>
  <si>
    <t>601098.SH</t>
  </si>
  <si>
    <t>中南传媒</t>
  </si>
  <si>
    <t>601099.SH</t>
  </si>
  <si>
    <t>太平洋</t>
  </si>
  <si>
    <t>601100.SH</t>
  </si>
  <si>
    <t>恒立液压</t>
  </si>
  <si>
    <t>601101.SH</t>
  </si>
  <si>
    <t>昊华能源</t>
  </si>
  <si>
    <t>601106.SH</t>
  </si>
  <si>
    <t>中国一重</t>
  </si>
  <si>
    <t>601107.SH</t>
  </si>
  <si>
    <t>四川成渝</t>
  </si>
  <si>
    <t>601111.SH</t>
  </si>
  <si>
    <t>中国国航</t>
  </si>
  <si>
    <t>601113.SH</t>
  </si>
  <si>
    <t>华鼎股份</t>
  </si>
  <si>
    <t>601116.SH</t>
  </si>
  <si>
    <t>三江购物</t>
  </si>
  <si>
    <t>601117.SH</t>
  </si>
  <si>
    <t>中国化学</t>
  </si>
  <si>
    <t>601118.SH</t>
  </si>
  <si>
    <t>海南橡胶</t>
  </si>
  <si>
    <t>601126.SH</t>
  </si>
  <si>
    <t>四方股份</t>
  </si>
  <si>
    <t>601127.SH</t>
  </si>
  <si>
    <t>小康股份</t>
  </si>
  <si>
    <t>601137.SH</t>
  </si>
  <si>
    <t>博威合金</t>
  </si>
  <si>
    <t>601139.SH</t>
  </si>
  <si>
    <t>深圳燃气</t>
  </si>
  <si>
    <t>601155.SH</t>
  </si>
  <si>
    <t>新城控股</t>
  </si>
  <si>
    <t>601158.SH</t>
  </si>
  <si>
    <t>重庆水务</t>
  </si>
  <si>
    <t>601166.SH</t>
  </si>
  <si>
    <t>兴业银行</t>
  </si>
  <si>
    <t>601168.SH</t>
  </si>
  <si>
    <t>西部矿业</t>
  </si>
  <si>
    <t>601169.SH</t>
  </si>
  <si>
    <t>北京银行</t>
  </si>
  <si>
    <t>601177.SH</t>
  </si>
  <si>
    <t>杭齿前进</t>
  </si>
  <si>
    <t>601179.SH</t>
  </si>
  <si>
    <t>中国西电</t>
  </si>
  <si>
    <t>601186.SH</t>
  </si>
  <si>
    <t>中国铁建</t>
  </si>
  <si>
    <t>601188.SH</t>
  </si>
  <si>
    <t>龙江交通</t>
  </si>
  <si>
    <t>601198.SH</t>
  </si>
  <si>
    <t>东兴证券</t>
  </si>
  <si>
    <t>601199.SH</t>
  </si>
  <si>
    <t>江南水务</t>
  </si>
  <si>
    <t>601208.SH</t>
  </si>
  <si>
    <t>东材科技</t>
  </si>
  <si>
    <t>601211.SH</t>
  </si>
  <si>
    <t>国泰君安</t>
  </si>
  <si>
    <t>601216.SH</t>
  </si>
  <si>
    <t>君正集团</t>
  </si>
  <si>
    <t>601218.SH</t>
  </si>
  <si>
    <t>吉鑫科技</t>
  </si>
  <si>
    <t>601222.SH</t>
  </si>
  <si>
    <t>林洋能源</t>
  </si>
  <si>
    <t>601225.SH</t>
  </si>
  <si>
    <t>陕西煤业</t>
  </si>
  <si>
    <t>601226.SH</t>
  </si>
  <si>
    <t>华电重工</t>
  </si>
  <si>
    <t>601231.SH</t>
  </si>
  <si>
    <t>环旭电子</t>
  </si>
  <si>
    <t>601233.SH</t>
  </si>
  <si>
    <t>桐昆股份</t>
  </si>
  <si>
    <t>601238.SH</t>
  </si>
  <si>
    <t>广汽集团</t>
  </si>
  <si>
    <t>601258.SH</t>
  </si>
  <si>
    <t>庞大集团</t>
  </si>
  <si>
    <t>601288.SH</t>
  </si>
  <si>
    <t>农业银行</t>
  </si>
  <si>
    <t>601311.SH</t>
  </si>
  <si>
    <t>XD骆驼股</t>
  </si>
  <si>
    <t>601313.SH</t>
  </si>
  <si>
    <t>江南嘉捷</t>
  </si>
  <si>
    <t>601318.SH</t>
  </si>
  <si>
    <t>中国平安</t>
  </si>
  <si>
    <t>601328.SH</t>
  </si>
  <si>
    <t>交通银行</t>
  </si>
  <si>
    <t>601333.SH</t>
  </si>
  <si>
    <t>广深铁路</t>
  </si>
  <si>
    <t>601336.SH</t>
  </si>
  <si>
    <t>新华保险</t>
  </si>
  <si>
    <t>601339.SH</t>
  </si>
  <si>
    <t>百隆东方</t>
  </si>
  <si>
    <t>601368.SH</t>
  </si>
  <si>
    <t>绿城水务</t>
  </si>
  <si>
    <t>601369.SH</t>
  </si>
  <si>
    <t>陕鼓动力</t>
  </si>
  <si>
    <t>601377.SH</t>
  </si>
  <si>
    <t>兴业证券</t>
  </si>
  <si>
    <t>601388.SH</t>
  </si>
  <si>
    <t>怡球资源</t>
  </si>
  <si>
    <t>601390.SH</t>
  </si>
  <si>
    <t>中国中铁</t>
  </si>
  <si>
    <t>601398.SH</t>
  </si>
  <si>
    <t>工商银行</t>
  </si>
  <si>
    <t>601515.SH</t>
  </si>
  <si>
    <t>东风股份</t>
  </si>
  <si>
    <t>601518.SH</t>
  </si>
  <si>
    <t>吉林高速</t>
  </si>
  <si>
    <t>601519.SH</t>
  </si>
  <si>
    <t>大智慧</t>
  </si>
  <si>
    <t>601555.SH</t>
  </si>
  <si>
    <t>东吴证券</t>
  </si>
  <si>
    <t>601558.SH</t>
  </si>
  <si>
    <t>华锐风电</t>
  </si>
  <si>
    <t>601566.SH</t>
  </si>
  <si>
    <t>九牧王</t>
  </si>
  <si>
    <t>601567.SH</t>
  </si>
  <si>
    <t>三星医疗</t>
  </si>
  <si>
    <t>601579.SH</t>
  </si>
  <si>
    <t>会稽山</t>
  </si>
  <si>
    <t>601588.SH</t>
  </si>
  <si>
    <t>北辰实业</t>
  </si>
  <si>
    <t>601599.SH</t>
  </si>
  <si>
    <t>鹿港文化</t>
  </si>
  <si>
    <t>601600.SH</t>
  </si>
  <si>
    <t>中国铝业</t>
  </si>
  <si>
    <t>601601.SH</t>
  </si>
  <si>
    <t>中国太保</t>
  </si>
  <si>
    <t>601607.SH</t>
  </si>
  <si>
    <t>上海医药</t>
  </si>
  <si>
    <t>601608.SH</t>
  </si>
  <si>
    <t>中信重工</t>
  </si>
  <si>
    <t>601611.SH</t>
  </si>
  <si>
    <t>中国核建</t>
  </si>
  <si>
    <t>601616.SH</t>
  </si>
  <si>
    <t>广电电气</t>
  </si>
  <si>
    <t>601618.SH</t>
  </si>
  <si>
    <t>中国中冶</t>
  </si>
  <si>
    <t>601628.SH</t>
  </si>
  <si>
    <t>中国人寿</t>
  </si>
  <si>
    <t>601633.SH</t>
  </si>
  <si>
    <t>长城汽车</t>
  </si>
  <si>
    <t>601636.SH</t>
  </si>
  <si>
    <t>旗滨集团</t>
  </si>
  <si>
    <t>601666.SH</t>
  </si>
  <si>
    <t>平煤股份</t>
  </si>
  <si>
    <t>601668.SH</t>
  </si>
  <si>
    <t>中国建筑</t>
  </si>
  <si>
    <t>601669.SH</t>
  </si>
  <si>
    <t>中国电建</t>
  </si>
  <si>
    <t>601677.SH</t>
  </si>
  <si>
    <t>明泰铝业</t>
  </si>
  <si>
    <t>601678.SH</t>
  </si>
  <si>
    <t>滨化股份</t>
  </si>
  <si>
    <t>601688.SH</t>
  </si>
  <si>
    <t>华泰证券</t>
  </si>
  <si>
    <t>601689.SH</t>
  </si>
  <si>
    <t>拓普集团</t>
  </si>
  <si>
    <t>601699.SH</t>
  </si>
  <si>
    <t>潞安环能</t>
  </si>
  <si>
    <t>601700.SH</t>
  </si>
  <si>
    <t>风范股份</t>
  </si>
  <si>
    <t>601717.SH</t>
  </si>
  <si>
    <t>郑煤机</t>
  </si>
  <si>
    <t>601718.SH</t>
  </si>
  <si>
    <t>际华集团</t>
  </si>
  <si>
    <t>601727.SH</t>
  </si>
  <si>
    <t>上海电气</t>
  </si>
  <si>
    <t>601766.SH</t>
  </si>
  <si>
    <t>中国中车</t>
  </si>
  <si>
    <t>601777.SH</t>
  </si>
  <si>
    <t>力帆股份</t>
  </si>
  <si>
    <t>601788.SH</t>
  </si>
  <si>
    <t>光大证券</t>
  </si>
  <si>
    <t>601789.SH</t>
  </si>
  <si>
    <t>宁波建工</t>
  </si>
  <si>
    <t>601798.SH</t>
  </si>
  <si>
    <t>蓝科高新</t>
  </si>
  <si>
    <t>601799.SH</t>
  </si>
  <si>
    <t>星宇股份</t>
  </si>
  <si>
    <t>601800.SH</t>
  </si>
  <si>
    <t>中国交建</t>
  </si>
  <si>
    <t>601801.SH</t>
  </si>
  <si>
    <t>皖新传媒</t>
  </si>
  <si>
    <t>601808.SH</t>
  </si>
  <si>
    <t>中海油服</t>
  </si>
  <si>
    <t>601818.SH</t>
  </si>
  <si>
    <t>光大银行</t>
  </si>
  <si>
    <t>601857.SH</t>
  </si>
  <si>
    <t>中国石油</t>
  </si>
  <si>
    <t>601866.SH</t>
  </si>
  <si>
    <t>中海集运</t>
  </si>
  <si>
    <t>601872.SH</t>
  </si>
  <si>
    <t>招商轮船</t>
  </si>
  <si>
    <t>601877.SH</t>
  </si>
  <si>
    <t>正泰电器</t>
  </si>
  <si>
    <t>601880.SH</t>
  </si>
  <si>
    <t>大连港</t>
  </si>
  <si>
    <t>601886.SH</t>
  </si>
  <si>
    <t>江河集团</t>
  </si>
  <si>
    <t>601888.SH</t>
  </si>
  <si>
    <t>中国国旅</t>
  </si>
  <si>
    <t>601890.SH</t>
  </si>
  <si>
    <t>亚星锚链</t>
  </si>
  <si>
    <t>601898.SH</t>
  </si>
  <si>
    <t>中煤能源</t>
  </si>
  <si>
    <t>601899.SH</t>
  </si>
  <si>
    <t>紫金矿业</t>
  </si>
  <si>
    <t>601900.SH</t>
  </si>
  <si>
    <t>南方传媒</t>
  </si>
  <si>
    <t>601901.SH</t>
  </si>
  <si>
    <t>方正证券</t>
  </si>
  <si>
    <t>601908.SH</t>
  </si>
  <si>
    <t>京运通</t>
  </si>
  <si>
    <t>601918.SH</t>
  </si>
  <si>
    <t>*ST新集</t>
  </si>
  <si>
    <t>601919.SH</t>
  </si>
  <si>
    <t>中国远洋</t>
  </si>
  <si>
    <t>601928.SH</t>
  </si>
  <si>
    <t>XD凤凰传</t>
  </si>
  <si>
    <t>601929.SH</t>
  </si>
  <si>
    <t>吉视传媒</t>
  </si>
  <si>
    <t>601933.SH</t>
  </si>
  <si>
    <t>永辉超市</t>
  </si>
  <si>
    <t>601939.SH</t>
  </si>
  <si>
    <t>建设银行</t>
  </si>
  <si>
    <t>601958.SH</t>
  </si>
  <si>
    <t>金钼股份</t>
  </si>
  <si>
    <t>601965.SH</t>
  </si>
  <si>
    <t>中国汽研</t>
  </si>
  <si>
    <t>601966.SH</t>
  </si>
  <si>
    <t>玲珑轮胎</t>
  </si>
  <si>
    <t>601968.SH</t>
  </si>
  <si>
    <t>宝钢包装</t>
  </si>
  <si>
    <t>601969.SH</t>
  </si>
  <si>
    <t>海南矿业</t>
  </si>
  <si>
    <t>601985.SH</t>
  </si>
  <si>
    <t>中国核电</t>
  </si>
  <si>
    <t>601988.SH</t>
  </si>
  <si>
    <t>中国银行</t>
  </si>
  <si>
    <t>601989.SH</t>
  </si>
  <si>
    <t>中国重工</t>
  </si>
  <si>
    <t>601991.SH</t>
  </si>
  <si>
    <t>大唐发电</t>
  </si>
  <si>
    <t>601992.SH</t>
  </si>
  <si>
    <t>金隅股份</t>
  </si>
  <si>
    <t>601996.SH</t>
  </si>
  <si>
    <t>丰林集团</t>
  </si>
  <si>
    <t>601998.SH</t>
  </si>
  <si>
    <t>中信银行</t>
  </si>
  <si>
    <t>601999.SH</t>
  </si>
  <si>
    <t>出版传媒</t>
  </si>
  <si>
    <t>603000.SH</t>
  </si>
  <si>
    <t>人民网</t>
  </si>
  <si>
    <t>603001.SH</t>
  </si>
  <si>
    <t>奥康国际</t>
  </si>
  <si>
    <t>603002.SH</t>
  </si>
  <si>
    <t>宏昌电子</t>
  </si>
  <si>
    <t>603003.SH</t>
  </si>
  <si>
    <t>龙宇燃油</t>
  </si>
  <si>
    <t>603005.SH</t>
  </si>
  <si>
    <t>晶方科技</t>
  </si>
  <si>
    <t>603006.SH</t>
  </si>
  <si>
    <t>联明股份</t>
  </si>
  <si>
    <t>603008.SH</t>
  </si>
  <si>
    <t>喜临门</t>
  </si>
  <si>
    <t>603009.SH</t>
  </si>
  <si>
    <t>北特科技</t>
  </si>
  <si>
    <t>603010.SH</t>
  </si>
  <si>
    <t>万盛股份</t>
  </si>
  <si>
    <t>603011.SH</t>
  </si>
  <si>
    <t>合锻智能</t>
  </si>
  <si>
    <t>603012.SH</t>
  </si>
  <si>
    <t>创力集团</t>
  </si>
  <si>
    <t>603015.SH</t>
  </si>
  <si>
    <t>弘讯科技</t>
  </si>
  <si>
    <t>603016.SH</t>
  </si>
  <si>
    <t>新宏泰</t>
  </si>
  <si>
    <t>603017.SH</t>
  </si>
  <si>
    <t>中衡设计</t>
  </si>
  <si>
    <t>603018.SH</t>
  </si>
  <si>
    <t>设计股份</t>
  </si>
  <si>
    <t>603019.SH</t>
  </si>
  <si>
    <t>中科曙光</t>
  </si>
  <si>
    <t>603020.SH</t>
  </si>
  <si>
    <t>爱普股份</t>
  </si>
  <si>
    <t>603021.SH</t>
  </si>
  <si>
    <t>山东华鹏</t>
  </si>
  <si>
    <t>603022.SH</t>
  </si>
  <si>
    <t>新通联</t>
  </si>
  <si>
    <t>603023.SH</t>
  </si>
  <si>
    <t>威帝股份</t>
  </si>
  <si>
    <t>603025.SH</t>
  </si>
  <si>
    <t>大豪科技</t>
  </si>
  <si>
    <t>603026.SH</t>
  </si>
  <si>
    <t>石大胜华</t>
  </si>
  <si>
    <t>603027.SH</t>
  </si>
  <si>
    <t>千禾味业</t>
  </si>
  <si>
    <t>603028.SH</t>
  </si>
  <si>
    <t>赛福天</t>
  </si>
  <si>
    <t>603029.SH</t>
  </si>
  <si>
    <t>天鹅股份</t>
  </si>
  <si>
    <t>603030.SH</t>
  </si>
  <si>
    <t>全筑股份</t>
  </si>
  <si>
    <t>603066.SH</t>
  </si>
  <si>
    <t>音飞储存</t>
  </si>
  <si>
    <t>603069.SH</t>
  </si>
  <si>
    <t>海汽集团</t>
  </si>
  <si>
    <t>603077.SH</t>
  </si>
  <si>
    <t>和邦生物</t>
  </si>
  <si>
    <t>603085.SH</t>
  </si>
  <si>
    <t>天成自控</t>
  </si>
  <si>
    <t>603088.SH</t>
  </si>
  <si>
    <t>宁波精达</t>
  </si>
  <si>
    <t>603099.SH</t>
  </si>
  <si>
    <t>长白山</t>
  </si>
  <si>
    <t>603100.SH</t>
  </si>
  <si>
    <t>川仪股份</t>
  </si>
  <si>
    <t>603101.SH</t>
  </si>
  <si>
    <t>汇嘉时代</t>
  </si>
  <si>
    <t>603108.SH</t>
  </si>
  <si>
    <t>润达医疗</t>
  </si>
  <si>
    <t>603111.SH</t>
  </si>
  <si>
    <t>康尼机电</t>
  </si>
  <si>
    <t>603116.SH</t>
  </si>
  <si>
    <t>红蜻蜓</t>
  </si>
  <si>
    <t>603117.SH</t>
  </si>
  <si>
    <t>万林股份</t>
  </si>
  <si>
    <t>603118.SH</t>
  </si>
  <si>
    <t>共进股份</t>
  </si>
  <si>
    <t>603123.SH</t>
  </si>
  <si>
    <t>翠微股份</t>
  </si>
  <si>
    <t>603126.SH</t>
  </si>
  <si>
    <t>中材节能</t>
  </si>
  <si>
    <t>603128.SH</t>
  </si>
  <si>
    <t>华贸物流</t>
  </si>
  <si>
    <t>603131.SH</t>
  </si>
  <si>
    <t>上海沪工</t>
  </si>
  <si>
    <t>603158.SH</t>
  </si>
  <si>
    <t>腾龙股份</t>
  </si>
  <si>
    <t>603166.SH</t>
  </si>
  <si>
    <t>福达股份</t>
  </si>
  <si>
    <t>603167.SH</t>
  </si>
  <si>
    <t>渤海轮渡</t>
  </si>
  <si>
    <t>603168.SH</t>
  </si>
  <si>
    <t>莎普爱思</t>
  </si>
  <si>
    <t>603169.SH</t>
  </si>
  <si>
    <t>兰石重装</t>
  </si>
  <si>
    <t>603188.SH</t>
  </si>
  <si>
    <t>亚邦股份</t>
  </si>
  <si>
    <t>603198.SH</t>
  </si>
  <si>
    <t>迎驾贡酒</t>
  </si>
  <si>
    <t>603199.SH</t>
  </si>
  <si>
    <t>九华旅游</t>
  </si>
  <si>
    <t>603222.SH</t>
  </si>
  <si>
    <t>济民制药</t>
  </si>
  <si>
    <t>603223.SH</t>
  </si>
  <si>
    <t>恒通股份</t>
  </si>
  <si>
    <t>603227.SH</t>
  </si>
  <si>
    <t>雪峰科技</t>
  </si>
  <si>
    <t>603268.SH</t>
  </si>
  <si>
    <t>松发股份</t>
  </si>
  <si>
    <t>603288.SH</t>
  </si>
  <si>
    <t>海天味业</t>
  </si>
  <si>
    <t>603299.SH</t>
  </si>
  <si>
    <t>井神股份</t>
  </si>
  <si>
    <t>603300.SH</t>
  </si>
  <si>
    <t>华铁科技</t>
  </si>
  <si>
    <t>603306.SH</t>
  </si>
  <si>
    <t>华懋科技</t>
  </si>
  <si>
    <t>603308.SH</t>
  </si>
  <si>
    <t>应流股份</t>
  </si>
  <si>
    <t>603309.SH</t>
  </si>
  <si>
    <t>维力医疗</t>
  </si>
  <si>
    <t>603311.SH</t>
  </si>
  <si>
    <t>金海环境</t>
  </si>
  <si>
    <t>603315.SH</t>
  </si>
  <si>
    <t>福鞍股份</t>
  </si>
  <si>
    <t>603318.SH</t>
  </si>
  <si>
    <t>派思股份</t>
  </si>
  <si>
    <t>603328.SH</t>
  </si>
  <si>
    <t>依顿电子</t>
  </si>
  <si>
    <t>603333.SH</t>
  </si>
  <si>
    <t>明星电缆</t>
  </si>
  <si>
    <t>603338.SH</t>
  </si>
  <si>
    <t>浙江鼎力</t>
  </si>
  <si>
    <t>603339.SH</t>
  </si>
  <si>
    <t>四方冷链</t>
  </si>
  <si>
    <t>603355.SH</t>
  </si>
  <si>
    <t>莱克电气</t>
  </si>
  <si>
    <t>603366.SH</t>
  </si>
  <si>
    <t>日出东方</t>
  </si>
  <si>
    <t>603368.SH</t>
  </si>
  <si>
    <t>柳州医药</t>
  </si>
  <si>
    <t>603369.SH</t>
  </si>
  <si>
    <t>今世缘</t>
  </si>
  <si>
    <t>603377.SH</t>
  </si>
  <si>
    <t>东方时尚</t>
  </si>
  <si>
    <t>603398.SH</t>
  </si>
  <si>
    <t>邦宝益智</t>
  </si>
  <si>
    <t>603399.SH</t>
  </si>
  <si>
    <t>新华龙</t>
  </si>
  <si>
    <t>603456.SH</t>
  </si>
  <si>
    <t>九洲药业</t>
  </si>
  <si>
    <t>603508.SH</t>
  </si>
  <si>
    <t>思维列控</t>
  </si>
  <si>
    <t>603518.SH</t>
  </si>
  <si>
    <t>维格娜丝</t>
  </si>
  <si>
    <t>603519.SH</t>
  </si>
  <si>
    <t>立霸股份</t>
  </si>
  <si>
    <t>603520.SH</t>
  </si>
  <si>
    <t>司太立</t>
  </si>
  <si>
    <t>603528.SH</t>
  </si>
  <si>
    <t>多伦科技</t>
  </si>
  <si>
    <t>603555.SH</t>
  </si>
  <si>
    <t>贵人鸟</t>
  </si>
  <si>
    <t>603558.SH</t>
  </si>
  <si>
    <t>健盛集团</t>
  </si>
  <si>
    <t>603566.SH</t>
  </si>
  <si>
    <t>普莱柯</t>
  </si>
  <si>
    <t>603567.SH</t>
  </si>
  <si>
    <t>珍宝岛</t>
  </si>
  <si>
    <t>603568.SH</t>
  </si>
  <si>
    <t>伟明环保</t>
  </si>
  <si>
    <t>603588.SH</t>
  </si>
  <si>
    <t>高能环境</t>
  </si>
  <si>
    <t>603589.SH</t>
  </si>
  <si>
    <t>口子窖</t>
  </si>
  <si>
    <t>603598.SH</t>
  </si>
  <si>
    <t>引力传媒</t>
  </si>
  <si>
    <t>603599.SH</t>
  </si>
  <si>
    <t>广信股份</t>
  </si>
  <si>
    <t>603600.SH</t>
  </si>
  <si>
    <t>永艺股份</t>
  </si>
  <si>
    <t>603601.SH</t>
  </si>
  <si>
    <t>再升科技</t>
  </si>
  <si>
    <t>603606.SH</t>
  </si>
  <si>
    <t>东方电缆</t>
  </si>
  <si>
    <t>603608.SH</t>
  </si>
  <si>
    <t>天创时尚</t>
  </si>
  <si>
    <t>603609.SH</t>
  </si>
  <si>
    <t>禾丰牧业</t>
  </si>
  <si>
    <t>603611.SH</t>
  </si>
  <si>
    <t>诺力股份</t>
  </si>
  <si>
    <t>603616.SH</t>
  </si>
  <si>
    <t>韩建河山</t>
  </si>
  <si>
    <t>603618.SH</t>
  </si>
  <si>
    <t>杭电股份</t>
  </si>
  <si>
    <t>603636.SH</t>
  </si>
  <si>
    <t>南威软件</t>
  </si>
  <si>
    <t>603669.SH</t>
  </si>
  <si>
    <t>灵康药业</t>
  </si>
  <si>
    <t>603678.SH</t>
  </si>
  <si>
    <t>火炬电子</t>
  </si>
  <si>
    <t>603686.SH</t>
  </si>
  <si>
    <t>龙马环卫</t>
  </si>
  <si>
    <t>603688.SH</t>
  </si>
  <si>
    <t>石英股份</t>
  </si>
  <si>
    <t>603696.SH</t>
  </si>
  <si>
    <t>安记食品</t>
  </si>
  <si>
    <t>603698.SH</t>
  </si>
  <si>
    <t>航天工程</t>
  </si>
  <si>
    <t>603699.SH</t>
  </si>
  <si>
    <t>纽威股份</t>
  </si>
  <si>
    <t>603701.SH</t>
  </si>
  <si>
    <t>德宏股份</t>
  </si>
  <si>
    <t>603703.SH</t>
  </si>
  <si>
    <t>盛洋科技</t>
  </si>
  <si>
    <t>603718.SH</t>
  </si>
  <si>
    <t>海利生物</t>
  </si>
  <si>
    <t>603726.SH</t>
  </si>
  <si>
    <t>朗迪集团</t>
  </si>
  <si>
    <t>603729.SH</t>
  </si>
  <si>
    <t>龙韵股份</t>
  </si>
  <si>
    <t>603737.SH</t>
  </si>
  <si>
    <t>三棵树</t>
  </si>
  <si>
    <t>603766.SH</t>
  </si>
  <si>
    <t>隆鑫通用</t>
  </si>
  <si>
    <t>603778.SH</t>
  </si>
  <si>
    <t>乾景园林</t>
  </si>
  <si>
    <t>603779.SH</t>
  </si>
  <si>
    <t>威龙股份</t>
  </si>
  <si>
    <t>603788.SH</t>
  </si>
  <si>
    <t>宁波高发</t>
  </si>
  <si>
    <t>603789.SH</t>
  </si>
  <si>
    <t>星光农机</t>
  </si>
  <si>
    <t>603798.SH</t>
  </si>
  <si>
    <t>康普顿</t>
  </si>
  <si>
    <t>603799.SH</t>
  </si>
  <si>
    <t>华友钴业</t>
  </si>
  <si>
    <t>603800.SH</t>
  </si>
  <si>
    <t>道森股份</t>
  </si>
  <si>
    <t>603806.SH</t>
  </si>
  <si>
    <t>福斯特</t>
  </si>
  <si>
    <t>603808.SH</t>
  </si>
  <si>
    <t>歌力思</t>
  </si>
  <si>
    <t>603818.SH</t>
  </si>
  <si>
    <t>曲美家居</t>
  </si>
  <si>
    <t>603822.SH</t>
  </si>
  <si>
    <t>嘉澳环保</t>
  </si>
  <si>
    <t>603828.SH</t>
  </si>
  <si>
    <t>柯利达</t>
  </si>
  <si>
    <t>603838.SH</t>
  </si>
  <si>
    <t>四通股份</t>
  </si>
  <si>
    <t>603861.SH</t>
  </si>
  <si>
    <t>白云电器</t>
  </si>
  <si>
    <t>603866.SH</t>
  </si>
  <si>
    <t>桃李面包</t>
  </si>
  <si>
    <t>603868.SH</t>
  </si>
  <si>
    <t>飞科电器</t>
  </si>
  <si>
    <t>603869.SH</t>
  </si>
  <si>
    <t>北部湾旅</t>
  </si>
  <si>
    <t>603883.SH</t>
  </si>
  <si>
    <t>老百姓</t>
  </si>
  <si>
    <t>603885.SH</t>
  </si>
  <si>
    <t>吉祥航空</t>
  </si>
  <si>
    <t>603889.SH</t>
  </si>
  <si>
    <t>新澳股份</t>
  </si>
  <si>
    <t>603898.SH</t>
  </si>
  <si>
    <t>好莱客</t>
  </si>
  <si>
    <t>603899.SH</t>
  </si>
  <si>
    <t>晨光文具</t>
  </si>
  <si>
    <t>603901.SH</t>
  </si>
  <si>
    <t>永创智能</t>
  </si>
  <si>
    <t>603909.SH</t>
  </si>
  <si>
    <t>合诚股份</t>
  </si>
  <si>
    <t>603918.SH</t>
  </si>
  <si>
    <t>金桥信息</t>
  </si>
  <si>
    <t>603919.SH</t>
  </si>
  <si>
    <t>金徽酒</t>
  </si>
  <si>
    <t>603936.SH</t>
  </si>
  <si>
    <t>博敏电子</t>
  </si>
  <si>
    <t>603939.SH</t>
  </si>
  <si>
    <t>益丰药房</t>
  </si>
  <si>
    <t>603958.SH</t>
  </si>
  <si>
    <t>哈森股份</t>
  </si>
  <si>
    <t>603959.SH</t>
  </si>
  <si>
    <t>百利科技</t>
  </si>
  <si>
    <t>603968.SH</t>
  </si>
  <si>
    <t>醋化股份</t>
  </si>
  <si>
    <t>603969.SH</t>
  </si>
  <si>
    <t>银龙股份</t>
  </si>
  <si>
    <t>603979.SH</t>
  </si>
  <si>
    <t>DR金诚信</t>
  </si>
  <si>
    <t>603988.SH</t>
  </si>
  <si>
    <t>中电电机</t>
  </si>
  <si>
    <t>603989.SH</t>
  </si>
  <si>
    <t>艾华集团</t>
  </si>
  <si>
    <t>603993.SH</t>
  </si>
  <si>
    <t>洛阳钼业</t>
  </si>
  <si>
    <t>603996.SH</t>
  </si>
  <si>
    <t>中新科技</t>
  </si>
  <si>
    <t>603997.SH</t>
  </si>
  <si>
    <t>XD继峰股</t>
  </si>
  <si>
    <t>603998.SH</t>
  </si>
  <si>
    <t>方盛制药</t>
  </si>
  <si>
    <t>603999.SH</t>
  </si>
  <si>
    <t>读者传媒</t>
  </si>
  <si>
    <t>申万宏源行业选钢铁</t>
  </si>
  <si>
    <t>附加题1. 把25/8移动止损法中的25和8设为变量</t>
  </si>
  <si>
    <t>附加题2. 把股票代码设为变量，用于自动生成从2000年1月1日起交易日期的后复权价和60日均线</t>
  </si>
  <si>
    <t xml:space="preserve">附加题4. 仅采用修正的移动止损法（即单周期不止损），测试这十支股票在25/8为变量的情况下的最优累计收益率，用以下变量：
止盈：35%,30%,25%,20%,15%
止损：12%,10%,8%,6%,4%
需用what-if analysis - data table
</t>
  </si>
  <si>
    <t>N值</t>
  </si>
  <si>
    <t>收益率</t>
  </si>
  <si>
    <t>5</t>
  </si>
  <si>
    <t>剔除非交易日</t>
  </si>
  <si>
    <t>移动止损</t>
  </si>
  <si>
    <t>移动止损修正</t>
  </si>
  <si>
    <t>成交量</t>
  </si>
  <si>
    <t>日期</t>
  </si>
  <si>
    <t>交易日期排序</t>
  </si>
  <si>
    <t>收盘价</t>
  </si>
  <si>
    <t>60日均值</t>
  </si>
  <si>
    <t>斜率</t>
  </si>
  <si>
    <t>开盘价</t>
  </si>
  <si>
    <t>标黄次序</t>
  </si>
  <si>
    <t>买点</t>
  </si>
  <si>
    <t>卖点</t>
  </si>
  <si>
    <t>基点标记</t>
  </si>
  <si>
    <t>新基点标记</t>
  </si>
  <si>
    <t>卖出方法</t>
  </si>
  <si>
    <t>第n段</t>
  </si>
  <si>
    <t>买入时间</t>
  </si>
  <si>
    <t>卖出时间</t>
  </si>
  <si>
    <t>买入价</t>
  </si>
  <si>
    <t>卖出价</t>
  </si>
  <si>
    <t>总收益</t>
  </si>
  <si>
    <t>-</t>
  </si>
  <si>
    <t>2016-04-29</t>
  </si>
  <si>
    <t>2016-04-20</t>
  </si>
  <si>
    <t>2016-04-19</t>
  </si>
  <si>
    <t>2016-04-28</t>
  </si>
  <si>
    <t>2016-03-31</t>
  </si>
  <si>
    <t>2016-04-09</t>
  </si>
  <si>
    <t>2016-04-27</t>
  </si>
  <si>
    <t>2016-03-29</t>
  </si>
  <si>
    <t>2016-04-26</t>
  </si>
  <si>
    <t>2016-04-16</t>
  </si>
  <si>
    <t>2016-03-30</t>
  </si>
  <si>
    <t>单位：百万</t>
  </si>
  <si>
    <t>预告摘要</t>
  </si>
  <si>
    <t>从行业角度看，观察整个行业单季同比业绩增长的公司数与上一个季度同比增长公司数的变化；把行业所有公司的净利加总算行业总体同比增速</t>
  </si>
  <si>
    <t>从个股看，观察近近几个季度的同比增速是不是接近于0，有没有由负转正的趋势。（做图看的更清晰）</t>
  </si>
  <si>
    <t>止盈比例</t>
  </si>
  <si>
    <t>止损比例</t>
  </si>
  <si>
    <t>市值</t>
  </si>
  <si>
    <t>排序</t>
  </si>
  <si>
    <t>600排序</t>
  </si>
  <si>
    <t>XD皖通高</t>
  </si>
  <si>
    <t>XD上港集</t>
  </si>
  <si>
    <t>中原高速</t>
  </si>
  <si>
    <t>吉林森工</t>
  </si>
  <si>
    <t>紫江企业</t>
  </si>
  <si>
    <t>浙江医药</t>
  </si>
  <si>
    <t>XD新力金</t>
  </si>
  <si>
    <t>中航电子</t>
  </si>
  <si>
    <t>XD动力源</t>
  </si>
  <si>
    <t>菲达环保</t>
  </si>
  <si>
    <t>老凤祥</t>
  </si>
  <si>
    <t>DR复旦复</t>
  </si>
  <si>
    <t>强生控股</t>
  </si>
  <si>
    <t>XD益民集</t>
  </si>
  <si>
    <t>龙建股份</t>
  </si>
  <si>
    <t>XD长江电</t>
  </si>
  <si>
    <t>惠而浦</t>
  </si>
  <si>
    <t>市值最小的10只股票</t>
  </si>
  <si>
    <t>代码</t>
  </si>
  <si>
    <t>名称</t>
  </si>
  <si>
    <t>结果在sheet（附加题模型）</t>
  </si>
  <si>
    <t>模拟分析</t>
  </si>
  <si>
    <t>最佳策略收益</t>
  </si>
  <si>
    <t>备注：用what if analysis的时候得出结果所需时间较久，需要几分钟</t>
  </si>
  <si>
    <t xml:space="preserve">   </t>
  </si>
  <si>
    <t>以下是每个股票的详细结果：</t>
  </si>
  <si>
    <t>一直持有的收益</t>
  </si>
  <si>
    <t>差值</t>
  </si>
  <si>
    <t>同比增速为负的数量</t>
  </si>
  <si>
    <t>同比增速为正的数量</t>
  </si>
  <si>
    <t>建立一个表格，把最新的披露日期作为随当前时间变化的变量。根据最新披露期去查找已披露的预告、快报、财报。选择顺序：财报&gt;快报&gt;预告</t>
  </si>
  <si>
    <r>
      <t xml:space="preserve">2. </t>
    </r>
    <r>
      <rPr>
        <sz val="10"/>
        <color theme="1"/>
        <rFont val="宋体"/>
        <family val="3"/>
        <charset val="134"/>
      </rPr>
      <t>用金融数据库拉取它们从</t>
    </r>
    <r>
      <rPr>
        <sz val="10"/>
        <color theme="1"/>
        <rFont val="Times New Roman"/>
        <family val="1"/>
      </rPr>
      <t>2007</t>
    </r>
    <r>
      <rPr>
        <sz val="10"/>
        <color theme="1"/>
        <rFont val="宋体"/>
        <family val="3"/>
        <charset val="134"/>
      </rPr>
      <t>年</t>
    </r>
    <r>
      <rPr>
        <sz val="10"/>
        <color theme="1"/>
        <rFont val="Times New Roman"/>
        <family val="1"/>
      </rPr>
      <t>Q1</t>
    </r>
    <r>
      <rPr>
        <sz val="10"/>
        <color theme="1"/>
        <rFont val="宋体"/>
        <family val="3"/>
        <charset val="134"/>
      </rPr>
      <t>至</t>
    </r>
    <r>
      <rPr>
        <sz val="10"/>
        <color theme="1"/>
        <rFont val="Times New Roman"/>
        <family val="1"/>
      </rPr>
      <t>2016</t>
    </r>
    <r>
      <rPr>
        <sz val="10"/>
        <color theme="1"/>
        <rFont val="宋体"/>
        <family val="3"/>
        <charset val="134"/>
      </rPr>
      <t>年</t>
    </r>
    <r>
      <rPr>
        <sz val="10"/>
        <color theme="1"/>
        <rFont val="Times New Roman"/>
        <family val="1"/>
      </rPr>
      <t>Q3</t>
    </r>
    <r>
      <rPr>
        <sz val="10"/>
        <color theme="1"/>
        <rFont val="宋体"/>
        <family val="3"/>
        <charset val="134"/>
      </rPr>
      <t>的每个单季度（非累计）的营业收入和归属母公司股东净利润。</t>
    </r>
    <phoneticPr fontId="15" type="noConversion"/>
  </si>
  <si>
    <r>
      <t>7. </t>
    </r>
    <r>
      <rPr>
        <sz val="10"/>
        <color theme="1"/>
        <rFont val="宋体"/>
        <family val="3"/>
        <charset val="134"/>
      </rPr>
      <t>这些股票当中有多少股票发布了</t>
    </r>
    <r>
      <rPr>
        <sz val="10"/>
        <color theme="1"/>
        <rFont val="Times New Roman"/>
        <family val="1"/>
      </rPr>
      <t>2016</t>
    </r>
    <r>
      <rPr>
        <sz val="10"/>
        <color theme="1"/>
        <rFont val="宋体"/>
        <family val="3"/>
        <charset val="134"/>
      </rPr>
      <t>年全年的业绩预告？预告的发布日期是哪天？</t>
    </r>
    <phoneticPr fontId="15" type="noConversion"/>
  </si>
  <si>
    <r>
      <t>8. </t>
    </r>
    <r>
      <rPr>
        <sz val="10"/>
        <color theme="1"/>
        <rFont val="宋体"/>
        <family val="3"/>
        <charset val="134"/>
      </rPr>
      <t>根据已发布业绩预告公司计算各自公司的</t>
    </r>
    <r>
      <rPr>
        <sz val="10"/>
        <color theme="1"/>
        <rFont val="Times New Roman"/>
        <family val="1"/>
      </rPr>
      <t>2016Q4</t>
    </r>
    <r>
      <rPr>
        <sz val="10"/>
        <color theme="1"/>
        <rFont val="宋体"/>
        <family val="3"/>
        <charset val="134"/>
      </rPr>
      <t>的业绩同比增速。</t>
    </r>
    <phoneticPr fontId="15" type="noConversion"/>
  </si>
  <si>
    <t>上海科技</t>
  </si>
  <si>
    <r>
      <t>2016</t>
    </r>
    <r>
      <rPr>
        <b/>
        <sz val="10"/>
        <color theme="1"/>
        <rFont val="宋体"/>
        <family val="3"/>
        <charset val="134"/>
      </rPr>
      <t>前三季度净利</t>
    </r>
    <phoneticPr fontId="15" type="noConversion"/>
  </si>
  <si>
    <r>
      <t>2016Q4</t>
    </r>
    <r>
      <rPr>
        <b/>
        <sz val="10"/>
        <color theme="1"/>
        <rFont val="宋体"/>
        <family val="3"/>
        <charset val="134"/>
      </rPr>
      <t>预计净利</t>
    </r>
    <phoneticPr fontId="15" type="noConversion"/>
  </si>
  <si>
    <r>
      <t>2015Q4</t>
    </r>
    <r>
      <rPr>
        <b/>
        <sz val="10"/>
        <color theme="1"/>
        <rFont val="宋体"/>
        <family val="3"/>
        <charset val="134"/>
      </rPr>
      <t>净利</t>
    </r>
    <phoneticPr fontId="15" type="noConversion"/>
  </si>
  <si>
    <r>
      <rPr>
        <sz val="10"/>
        <color theme="1"/>
        <rFont val="宋体"/>
        <family val="3"/>
        <charset val="134"/>
      </rPr>
      <t>日期结果在</t>
    </r>
    <r>
      <rPr>
        <sz val="10"/>
        <color theme="1"/>
        <rFont val="Times New Roman"/>
        <family val="1"/>
      </rPr>
      <t>sheet</t>
    </r>
    <r>
      <rPr>
        <sz val="10"/>
        <color theme="1"/>
        <rFont val="宋体"/>
        <family val="3"/>
        <charset val="134"/>
      </rPr>
      <t>（</t>
    </r>
    <r>
      <rPr>
        <sz val="10"/>
        <color theme="1"/>
        <rFont val="Times New Roman"/>
        <family val="1"/>
      </rPr>
      <t>2016</t>
    </r>
    <r>
      <rPr>
        <sz val="10"/>
        <color theme="1"/>
        <rFont val="宋体"/>
        <family val="3"/>
        <charset val="134"/>
      </rPr>
      <t>全年预告）</t>
    </r>
    <phoneticPr fontId="15" type="noConversion"/>
  </si>
  <si>
    <t>冬令营四：财务数据</t>
    <phoneticPr fontId="15" type="noConversion"/>
  </si>
  <si>
    <r>
      <rPr>
        <sz val="10"/>
        <color theme="1"/>
        <rFont val="宋体"/>
        <family val="3"/>
        <charset val="134"/>
      </rPr>
      <t>附加题</t>
    </r>
    <r>
      <rPr>
        <sz val="10"/>
        <color theme="1"/>
        <rFont val="Times New Roman"/>
        <family val="1"/>
      </rPr>
      <t xml:space="preserve">3. </t>
    </r>
    <r>
      <rPr>
        <sz val="10"/>
        <color theme="1"/>
        <rFont val="宋体"/>
        <family val="3"/>
        <charset val="134"/>
      </rPr>
      <t>选取截止</t>
    </r>
    <r>
      <rPr>
        <sz val="10"/>
        <color theme="1"/>
        <rFont val="Times New Roman"/>
        <family val="1"/>
      </rPr>
      <t>12/23</t>
    </r>
    <r>
      <rPr>
        <sz val="10"/>
        <color theme="1"/>
        <rFont val="宋体"/>
        <family val="3"/>
        <charset val="134"/>
      </rPr>
      <t>收盘市值最小的十支上证主板股票，且代码为</t>
    </r>
    <r>
      <rPr>
        <sz val="10"/>
        <color theme="1"/>
        <rFont val="Times New Roman"/>
        <family val="1"/>
      </rPr>
      <t>600XXX</t>
    </r>
    <r>
      <rPr>
        <sz val="10"/>
        <color theme="1"/>
        <rFont val="宋体"/>
        <family val="3"/>
        <charset val="134"/>
      </rPr>
      <t>，即</t>
    </r>
    <r>
      <rPr>
        <sz val="10"/>
        <color theme="1"/>
        <rFont val="Times New Roman"/>
        <family val="1"/>
      </rPr>
      <t>601XXX</t>
    </r>
    <r>
      <rPr>
        <sz val="10"/>
        <color theme="1"/>
        <rFont val="宋体"/>
        <family val="3"/>
        <charset val="134"/>
      </rPr>
      <t>以后上市的不算</t>
    </r>
    <phoneticPr fontId="15" type="noConversion"/>
  </si>
  <si>
    <r>
      <t>12/23</t>
    </r>
    <r>
      <rPr>
        <b/>
        <sz val="10"/>
        <color theme="1"/>
        <rFont val="宋体"/>
        <family val="3"/>
        <charset val="134"/>
      </rPr>
      <t>总股本</t>
    </r>
    <phoneticPr fontId="15" type="noConversion"/>
  </si>
  <si>
    <r>
      <rPr>
        <sz val="10"/>
        <color theme="1"/>
        <rFont val="宋体"/>
        <family val="3"/>
        <charset val="134"/>
      </rPr>
      <t>收益率</t>
    </r>
  </si>
  <si>
    <t>600301.SH</t>
    <phoneticPr fontId="15" type="noConversion"/>
  </si>
  <si>
    <t>600793.SH</t>
    <phoneticPr fontId="15" type="noConversion"/>
  </si>
  <si>
    <t>*ST新亿</t>
    <phoneticPr fontId="15" type="noConversion"/>
  </si>
  <si>
    <t>*ST兴业</t>
    <phoneticPr fontId="15" type="noConversion"/>
  </si>
  <si>
    <t>*ST亚星</t>
    <phoneticPr fontId="15" type="noConversion"/>
  </si>
  <si>
    <t>*ST商城</t>
    <phoneticPr fontId="15" type="noConversion"/>
  </si>
  <si>
    <t>*ST宏盛</t>
    <phoneticPr fontId="15" type="noConversion"/>
  </si>
  <si>
    <t>华纺股份</t>
    <phoneticPr fontId="15" type="noConversion"/>
  </si>
  <si>
    <t>大连热电</t>
    <phoneticPr fontId="15" type="noConversion"/>
  </si>
  <si>
    <t>江西长运</t>
    <phoneticPr fontId="15" type="noConversion"/>
  </si>
  <si>
    <t>宜宾纸业</t>
    <phoneticPr fontId="15" type="noConversion"/>
  </si>
  <si>
    <t>数据来源:东方财富Choice数据</t>
    <phoneticPr fontId="15" type="noConversion"/>
  </si>
  <si>
    <t>上一期模型测试的都是长期白马股，长期持有的收益几乎好于各种策略。对于烂股票而言，上面的结果显而易见，趋势交易的结果要远好于一直持有。但是整体的盈利相比上周的几只股票还是有明显差异。</t>
    <phoneticPr fontId="15" type="noConversion"/>
  </si>
  <si>
    <t>开盘价</t>
    <phoneticPr fontId="15" type="noConversion"/>
  </si>
  <si>
    <t>开盘价</t>
    <phoneticPr fontId="15" type="noConversion"/>
  </si>
  <si>
    <t>开盘价</t>
    <phoneticPr fontId="15" type="noConversion"/>
  </si>
  <si>
    <t>收盘价</t>
    <phoneticPr fontId="15" type="noConversion"/>
  </si>
  <si>
    <t>收盘价</t>
    <phoneticPr fontId="15" type="noConversion"/>
  </si>
  <si>
    <t>收盘价</t>
    <phoneticPr fontId="15" type="noConversion"/>
  </si>
  <si>
    <t>成交量</t>
    <phoneticPr fontId="15" type="noConversion"/>
  </si>
  <si>
    <t>成交量</t>
    <phoneticPr fontId="15" type="noConversion"/>
  </si>
  <si>
    <t>成交量</t>
    <phoneticPr fontId="15" type="noConversion"/>
  </si>
  <si>
    <t>600145.SH</t>
    <phoneticPr fontId="15" type="noConversion"/>
  </si>
  <si>
    <t>600603.SH</t>
    <phoneticPr fontId="15" type="noConversion"/>
  </si>
  <si>
    <t>600301.SH</t>
    <phoneticPr fontId="15" type="noConversion"/>
  </si>
  <si>
    <t>600319.SH</t>
    <phoneticPr fontId="15" type="noConversion"/>
  </si>
  <si>
    <t>600306.SH</t>
    <phoneticPr fontId="15" type="noConversion"/>
  </si>
  <si>
    <t>600817.SH</t>
    <phoneticPr fontId="15" type="noConversion"/>
  </si>
  <si>
    <t>600448.SH</t>
    <phoneticPr fontId="15" type="noConversion"/>
  </si>
  <si>
    <t>600719.SH</t>
    <phoneticPr fontId="15" type="noConversion"/>
  </si>
  <si>
    <t>600561.SH</t>
    <phoneticPr fontId="15" type="noConversion"/>
  </si>
  <si>
    <t>600793.SH</t>
    <phoneticPr fontId="15" type="noConversion"/>
  </si>
  <si>
    <t>600145.SH</t>
    <phoneticPr fontId="15" type="noConversion"/>
  </si>
  <si>
    <t>600301.SH</t>
    <phoneticPr fontId="15" type="noConversion"/>
  </si>
  <si>
    <t>600319.SH</t>
    <phoneticPr fontId="15" type="noConversion"/>
  </si>
  <si>
    <t>600306.SH</t>
    <phoneticPr fontId="15" type="noConversion"/>
  </si>
  <si>
    <t>600817.SH</t>
    <phoneticPr fontId="15" type="noConversion"/>
  </si>
  <si>
    <t>600448.SH</t>
    <phoneticPr fontId="15" type="noConversion"/>
  </si>
  <si>
    <t>600561.SH</t>
    <phoneticPr fontId="15" type="noConversion"/>
  </si>
  <si>
    <t>600145.SH</t>
    <phoneticPr fontId="15" type="noConversion"/>
  </si>
  <si>
    <t>600817.SH</t>
    <phoneticPr fontId="15" type="noConversion"/>
  </si>
  <si>
    <t>600719.SH</t>
    <phoneticPr fontId="15" type="noConversion"/>
  </si>
  <si>
    <t>*ST新亿</t>
    <phoneticPr fontId="15" type="noConversion"/>
  </si>
  <si>
    <t>*ST兴业</t>
    <phoneticPr fontId="15" type="noConversion"/>
  </si>
  <si>
    <t>*ST南化</t>
    <phoneticPr fontId="15" type="noConversion"/>
  </si>
  <si>
    <t>*ST亚星</t>
    <phoneticPr fontId="15" type="noConversion"/>
  </si>
  <si>
    <t>*ST商城</t>
    <phoneticPr fontId="15" type="noConversion"/>
  </si>
  <si>
    <t>*ST宏盛</t>
    <phoneticPr fontId="15" type="noConversion"/>
  </si>
  <si>
    <t>华纺股份</t>
    <phoneticPr fontId="15" type="noConversion"/>
  </si>
  <si>
    <t>*ST兴业</t>
    <phoneticPr fontId="15" type="noConversion"/>
  </si>
  <si>
    <t>*ST南化</t>
    <phoneticPr fontId="15" type="noConversion"/>
  </si>
  <si>
    <t>*ST亚星</t>
    <phoneticPr fontId="15" type="noConversion"/>
  </si>
  <si>
    <t>大连热电</t>
    <phoneticPr fontId="15" type="noConversion"/>
  </si>
  <si>
    <t>宜宾纸业</t>
    <phoneticPr fontId="15" type="noConversion"/>
  </si>
  <si>
    <t>江西长运</t>
    <phoneticPr fontId="15" type="noConversion"/>
  </si>
  <si>
    <t>宜宾纸业</t>
    <phoneticPr fontId="15" type="noConversion"/>
  </si>
  <si>
    <t>其中有七家公司未给出具体数值，总体来看行业处于业绩好转的阶段。</t>
    <phoneticPr fontId="15" type="noConversion"/>
  </si>
  <si>
    <r>
      <t>12/23</t>
    </r>
    <r>
      <rPr>
        <b/>
        <sz val="10"/>
        <color theme="1"/>
        <rFont val="宋体"/>
        <family val="3"/>
        <charset val="134"/>
      </rPr>
      <t>收盘价</t>
    </r>
    <phoneticPr fontId="15" type="noConversion"/>
  </si>
  <si>
    <t>Error</t>
    <phoneticPr fontId="15" type="noConversion"/>
  </si>
  <si>
    <t>2016-10-21</t>
  </si>
  <si>
    <t>预计2016年1-12月归属于上市公司股东的净利润为14,000万元-20,000万元</t>
  </si>
  <si>
    <t>2016-10-28</t>
  </si>
  <si>
    <t>预计2016年1-12月归属于上市公司股东的净利润53,861万元-74,291万元</t>
  </si>
  <si>
    <t>预计2016年1-12月归属于上市公司股东的净利润11,051.92万元-14,735.89万元,比上年同期变动:-10.00%至20.00%</t>
  </si>
  <si>
    <t>2016-10-15</t>
  </si>
  <si>
    <t>预计2016年1-12月归属于上市公司股东的净利润:6,675.50万元-11,443.70万元,比上年同期变动:-30.00%至20.00%</t>
  </si>
  <si>
    <t>2016-10-26</t>
  </si>
  <si>
    <t>预计2016年1-12月归属于上市公司股东的净利润:10,303万元-20,606万元,比上年同期下降0%-50%</t>
  </si>
  <si>
    <t>2016-10-18</t>
  </si>
  <si>
    <t>预计2016年1-12月归属于上市公司股东的净利润:22,159.52万元-26,591.42万元,比上年同期增长:0.00%-20.00%</t>
  </si>
  <si>
    <t>2016-10-29</t>
  </si>
  <si>
    <t>预计2016年1-12月归属于上市公司股东的净利润与上年同期相比大幅度增长</t>
  </si>
  <si>
    <t>2016-10-25</t>
  </si>
  <si>
    <t>预计2016年1-12月归属于上市公司股东的净利润较去年同期增长600%-800%</t>
  </si>
  <si>
    <t>预计2016年1-12月归属于上市公司股东的净利润将实现扭亏为盈。</t>
  </si>
  <si>
    <t>2016-10-27</t>
  </si>
  <si>
    <t>预计2016年1-12月归属于上市公司股东的净利润可能为亏损。</t>
  </si>
  <si>
    <t>预计2016年1-12月归属于上市公司股东的净利润与上年同期相比将大幅度增加</t>
  </si>
  <si>
    <t>预计2016年1-12月归属于上市公司股东的净利润为盈利</t>
  </si>
  <si>
    <t>2016-10-31</t>
  </si>
  <si>
    <t>预计2016年1-12月归属于上市公司股东的净利润仍为亏损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</si>
</sst>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76" formatCode="_(* #,##0.00_);_(* \(#,##0.00\);_(* &quot;-&quot;??_);_(@_)"/>
    <numFmt numFmtId="177" formatCode="0.0"/>
    <numFmt numFmtId="178" formatCode="_(* #,##0_);_(* \(#,##0\);_(* &quot;-&quot;??_);_(@_)"/>
    <numFmt numFmtId="179" formatCode="yyyy/mm/dd"/>
    <numFmt numFmtId="180" formatCode="0.00_ "/>
    <numFmt numFmtId="181" formatCode="0.0000_ "/>
    <numFmt numFmtId="182" formatCode="yyyy\-mm\-dd"/>
    <numFmt numFmtId="183" formatCode="#,##0_ "/>
    <numFmt numFmtId="184" formatCode="#,##0_);[Red]\(#,##0\)"/>
    <numFmt numFmtId="185" formatCode="#,##0.00_ "/>
  </numFmts>
  <fonts count="21" x14ac:knownFonts="1">
    <font>
      <sz val="11"/>
      <color theme="1"/>
      <name val="宋体"/>
      <family val="2"/>
      <scheme val="minor"/>
    </font>
    <font>
      <sz val="10"/>
      <color theme="1"/>
      <name val="Times New Roman"/>
      <family val="1"/>
    </font>
    <font>
      <sz val="10"/>
      <name val="Times New Roman"/>
      <family val="1"/>
    </font>
    <font>
      <sz val="11"/>
      <color theme="1"/>
      <name val="宋体"/>
      <family val="2"/>
      <scheme val="minor"/>
    </font>
    <font>
      <b/>
      <sz val="10"/>
      <color theme="1"/>
      <name val="Times New Roman"/>
      <family val="1"/>
    </font>
    <font>
      <b/>
      <sz val="10"/>
      <color rgb="FFFF0000"/>
      <name val="Times New Roman"/>
      <family val="1"/>
    </font>
    <font>
      <b/>
      <sz val="10"/>
      <color rgb="FF00B050"/>
      <name val="Times New Roman"/>
      <family val="1"/>
    </font>
    <font>
      <sz val="10"/>
      <color theme="1"/>
      <name val="宋体"/>
      <family val="3"/>
      <charset val="134"/>
    </font>
    <font>
      <b/>
      <sz val="10"/>
      <name val="Times New Roman"/>
      <family val="1"/>
    </font>
    <font>
      <b/>
      <sz val="10"/>
      <color rgb="FF0070C0"/>
      <name val="Times New Roman"/>
      <family val="1"/>
    </font>
    <font>
      <sz val="10"/>
      <color rgb="FF0070C0"/>
      <name val="Times New Roman"/>
      <family val="1"/>
    </font>
    <font>
      <b/>
      <i/>
      <sz val="11"/>
      <color theme="1"/>
      <name val="Times New Roman"/>
      <family val="1"/>
    </font>
    <font>
      <sz val="10"/>
      <color rgb="FFFF0000"/>
      <name val="Times New Roman"/>
      <family val="1"/>
    </font>
    <font>
      <sz val="9"/>
      <color theme="1"/>
      <name val="Arial"/>
      <family val="2"/>
    </font>
    <font>
      <b/>
      <i/>
      <sz val="11"/>
      <color rgb="FFFF0000"/>
      <name val="Times New Roman"/>
      <family val="1"/>
    </font>
    <font>
      <sz val="9"/>
      <name val="宋体"/>
      <family val="3"/>
      <charset val="134"/>
      <scheme val="minor"/>
    </font>
    <font>
      <b/>
      <sz val="10"/>
      <color theme="1"/>
      <name val="宋体"/>
      <family val="3"/>
      <charset val="134"/>
    </font>
    <font>
      <b/>
      <sz val="18"/>
      <color theme="1"/>
      <name val="宋体"/>
      <family val="3"/>
      <charset val="134"/>
    </font>
    <font>
      <sz val="11"/>
      <color theme="1"/>
      <name val="Times New Roman"/>
      <family val="1"/>
    </font>
    <font>
      <sz val="10"/>
      <color rgb="FFFF0000"/>
      <name val="宋体"/>
      <family val="3"/>
      <charset val="134"/>
    </font>
    <font>
      <b/>
      <i/>
      <sz val="11"/>
      <color theme="1"/>
      <name val="Arial"/>
      <family val="2"/>
    </font>
  </fonts>
  <fills count="8">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3" tint="0.79998168889431442"/>
        <bgColor indexed="64"/>
      </patternFill>
    </fill>
  </fills>
  <borders count="26">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double">
        <color auto="1"/>
      </bottom>
      <diagonal/>
    </border>
    <border>
      <left style="medium">
        <color auto="1"/>
      </left>
      <right style="thin">
        <color auto="1"/>
      </right>
      <top/>
      <bottom/>
      <diagonal/>
    </border>
    <border>
      <left style="medium">
        <color auto="1"/>
      </left>
      <right style="thin">
        <color auto="1"/>
      </right>
      <top/>
      <bottom style="double">
        <color auto="1"/>
      </bottom>
      <diagonal/>
    </border>
    <border>
      <left style="thin">
        <color indexed="64"/>
      </left>
      <right style="thin">
        <color indexed="64"/>
      </right>
      <top style="thin">
        <color indexed="64"/>
      </top>
      <bottom style="thin">
        <color indexed="64"/>
      </bottom>
      <diagonal/>
    </border>
    <border>
      <left/>
      <right/>
      <top/>
      <bottom style="thin">
        <color auto="1"/>
      </bottom>
      <diagonal/>
    </border>
    <border>
      <left style="thin">
        <color indexed="64"/>
      </left>
      <right/>
      <top/>
      <bottom style="thin">
        <color auto="1"/>
      </bottom>
      <diagonal/>
    </border>
    <border>
      <left/>
      <right/>
      <top style="thin">
        <color auto="1"/>
      </top>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bottom/>
      <diagonal/>
    </border>
    <border>
      <left/>
      <right style="thin">
        <color indexed="64"/>
      </right>
      <top/>
      <bottom style="thin">
        <color auto="1"/>
      </bottom>
      <diagonal/>
    </border>
    <border>
      <left/>
      <right style="thin">
        <color indexed="64"/>
      </right>
      <top style="thin">
        <color indexed="64"/>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double">
        <color auto="1"/>
      </bottom>
      <diagonal/>
    </border>
    <border>
      <left style="medium">
        <color auto="1"/>
      </left>
      <right style="thin">
        <color auto="1"/>
      </right>
      <top style="double">
        <color auto="1"/>
      </top>
      <bottom/>
      <diagonal/>
    </border>
    <border>
      <left style="medium">
        <color auto="1"/>
      </left>
      <right style="double">
        <color auto="1"/>
      </right>
      <top style="double">
        <color auto="1"/>
      </top>
      <bottom/>
      <diagonal/>
    </border>
    <border>
      <left style="medium">
        <color auto="1"/>
      </left>
      <right style="double">
        <color auto="1"/>
      </right>
      <top/>
      <bottom/>
      <diagonal/>
    </border>
    <border>
      <left/>
      <right/>
      <top style="thin">
        <color auto="1"/>
      </top>
      <bottom style="thin">
        <color auto="1"/>
      </bottom>
      <diagonal/>
    </border>
  </borders>
  <cellStyleXfs count="2">
    <xf numFmtId="0" fontId="0" fillId="0" borderId="0"/>
    <xf numFmtId="176" fontId="3" fillId="0" borderId="0" applyFont="0" applyFill="0" applyBorder="0" applyAlignment="0" applyProtection="0"/>
  </cellStyleXfs>
  <cellXfs count="211">
    <xf numFmtId="0" fontId="0" fillId="0" borderId="0" xfId="0"/>
    <xf numFmtId="0" fontId="1" fillId="0" borderId="0" xfId="0" applyFont="1"/>
    <xf numFmtId="0" fontId="1" fillId="0" borderId="0" xfId="0" applyFont="1" applyBorder="1"/>
    <xf numFmtId="0" fontId="1" fillId="0" borderId="5" xfId="0" applyFont="1" applyBorder="1"/>
    <xf numFmtId="177" fontId="1" fillId="0" borderId="0" xfId="0" applyNumberFormat="1" applyFont="1" applyBorder="1"/>
    <xf numFmtId="9" fontId="1" fillId="0" borderId="0" xfId="0" applyNumberFormat="1" applyFont="1" applyBorder="1" applyAlignment="1">
      <alignment horizontal="right"/>
    </xf>
    <xf numFmtId="9" fontId="2" fillId="0" borderId="0" xfId="0" applyNumberFormat="1" applyFont="1" applyBorder="1"/>
    <xf numFmtId="0" fontId="1" fillId="0" borderId="0" xfId="0" applyFont="1" applyBorder="1" applyAlignment="1">
      <alignment horizontal="right"/>
    </xf>
    <xf numFmtId="0" fontId="1" fillId="0" borderId="0" xfId="0" applyFont="1" applyBorder="1" applyAlignment="1">
      <alignment wrapText="1"/>
    </xf>
    <xf numFmtId="0" fontId="1" fillId="0" borderId="5" xfId="0" applyFont="1" applyBorder="1" applyAlignment="1">
      <alignment wrapText="1"/>
    </xf>
    <xf numFmtId="0" fontId="4" fillId="0" borderId="8" xfId="0" applyFont="1" applyBorder="1" applyAlignment="1">
      <alignment horizontal="center"/>
    </xf>
    <xf numFmtId="0" fontId="1" fillId="0" borderId="7" xfId="0" applyFont="1" applyBorder="1" applyAlignment="1">
      <alignment horizontal="center"/>
    </xf>
    <xf numFmtId="0" fontId="1" fillId="0" borderId="4" xfId="0" applyFont="1" applyBorder="1" applyAlignment="1">
      <alignment horizontal="center"/>
    </xf>
    <xf numFmtId="0" fontId="1" fillId="0" borderId="0" xfId="0" applyFont="1" applyAlignment="1">
      <alignment horizontal="center"/>
    </xf>
    <xf numFmtId="0" fontId="1" fillId="0" borderId="0" xfId="0" applyFont="1" applyBorder="1" applyAlignment="1">
      <alignment horizontal="center"/>
    </xf>
    <xf numFmtId="0" fontId="4" fillId="0" borderId="6" xfId="0" applyFont="1" applyBorder="1" applyAlignment="1">
      <alignment horizontal="center"/>
    </xf>
    <xf numFmtId="0" fontId="1" fillId="0" borderId="4" xfId="0" applyFont="1" applyBorder="1" applyAlignment="1">
      <alignment horizontal="center" wrapText="1"/>
    </xf>
    <xf numFmtId="0" fontId="1" fillId="0" borderId="0" xfId="0" applyFont="1" applyBorder="1" applyAlignment="1">
      <alignment horizontal="center" wrapText="1"/>
    </xf>
    <xf numFmtId="0" fontId="1" fillId="0" borderId="4" xfId="0" applyFont="1" applyBorder="1" applyAlignment="1">
      <alignment horizontal="center" vertical="center" wrapText="1"/>
    </xf>
    <xf numFmtId="9" fontId="1" fillId="0" borderId="0" xfId="0" applyNumberFormat="1" applyFont="1" applyBorder="1" applyAlignment="1">
      <alignment horizontal="center"/>
    </xf>
    <xf numFmtId="0" fontId="1" fillId="0" borderId="0" xfId="0" applyNumberFormat="1" applyFont="1" applyBorder="1" applyAlignment="1">
      <alignment horizontal="center"/>
    </xf>
    <xf numFmtId="0" fontId="1" fillId="0" borderId="0" xfId="0" applyFont="1" applyAlignment="1">
      <alignment horizontal="left"/>
    </xf>
    <xf numFmtId="0" fontId="4" fillId="0" borderId="10" xfId="0" applyFont="1" applyBorder="1" applyAlignment="1">
      <alignment horizontal="center"/>
    </xf>
    <xf numFmtId="0" fontId="4" fillId="0" borderId="10" xfId="0" applyFont="1" applyBorder="1" applyAlignment="1">
      <alignment horizontal="left"/>
    </xf>
    <xf numFmtId="0" fontId="1" fillId="0" borderId="10" xfId="0" applyFont="1" applyBorder="1"/>
    <xf numFmtId="0" fontId="1" fillId="0" borderId="10" xfId="0" applyFont="1" applyBorder="1" applyAlignment="1">
      <alignment horizontal="center"/>
    </xf>
    <xf numFmtId="0" fontId="4" fillId="0" borderId="10" xfId="0" applyFont="1" applyBorder="1"/>
    <xf numFmtId="14" fontId="4" fillId="0" borderId="10" xfId="0" applyNumberFormat="1" applyFont="1" applyBorder="1"/>
    <xf numFmtId="0" fontId="1" fillId="0" borderId="12" xfId="0" applyFont="1" applyBorder="1" applyAlignment="1">
      <alignment horizontal="left"/>
    </xf>
    <xf numFmtId="0" fontId="1" fillId="0" borderId="12" xfId="0" applyFont="1" applyBorder="1"/>
    <xf numFmtId="178" fontId="1" fillId="0" borderId="12" xfId="1" applyNumberFormat="1" applyFont="1" applyBorder="1"/>
    <xf numFmtId="178" fontId="1" fillId="0" borderId="0" xfId="1" applyNumberFormat="1" applyFont="1" applyBorder="1"/>
    <xf numFmtId="178" fontId="1" fillId="0" borderId="10" xfId="1" applyNumberFormat="1" applyFont="1" applyBorder="1"/>
    <xf numFmtId="9" fontId="1" fillId="0" borderId="12" xfId="0" applyNumberFormat="1" applyFont="1" applyBorder="1"/>
    <xf numFmtId="9" fontId="1" fillId="0" borderId="10" xfId="0" applyNumberFormat="1" applyFont="1" applyBorder="1"/>
    <xf numFmtId="9" fontId="1" fillId="0" borderId="0" xfId="0" applyNumberFormat="1" applyFont="1" applyBorder="1"/>
    <xf numFmtId="0" fontId="1" fillId="0" borderId="4" xfId="0" applyFont="1" applyBorder="1" applyAlignment="1">
      <alignment horizontal="left" vertical="center"/>
    </xf>
    <xf numFmtId="0" fontId="1" fillId="0" borderId="0" xfId="0" applyFont="1" applyAlignment="1">
      <alignment horizontal="center" vertical="center"/>
    </xf>
    <xf numFmtId="0" fontId="1" fillId="0" borderId="13" xfId="0" applyFont="1" applyBorder="1" applyAlignment="1">
      <alignment horizontal="center" vertical="center"/>
    </xf>
    <xf numFmtId="0" fontId="1" fillId="0" borderId="11" xfId="0" applyFont="1" applyBorder="1" applyAlignment="1">
      <alignment horizontal="center" vertical="center"/>
    </xf>
    <xf numFmtId="0" fontId="4" fillId="0" borderId="9" xfId="0" applyFont="1" applyBorder="1" applyAlignment="1">
      <alignment horizontal="center" vertical="center"/>
    </xf>
    <xf numFmtId="14" fontId="1" fillId="0" borderId="0" xfId="0" applyNumberFormat="1" applyFont="1" applyAlignment="1">
      <alignment horizontal="center" vertical="center"/>
    </xf>
    <xf numFmtId="178" fontId="1" fillId="0" borderId="0" xfId="1" applyNumberFormat="1" applyFont="1" applyBorder="1" applyAlignment="1">
      <alignment horizontal="center" vertical="center"/>
    </xf>
    <xf numFmtId="178" fontId="1" fillId="0" borderId="15" xfId="1" applyNumberFormat="1" applyFont="1" applyBorder="1" applyAlignment="1">
      <alignment horizontal="center" vertical="center"/>
    </xf>
    <xf numFmtId="178" fontId="1" fillId="0" borderId="10" xfId="1" applyNumberFormat="1" applyFont="1" applyBorder="1" applyAlignment="1">
      <alignment horizontal="center" vertical="center"/>
    </xf>
    <xf numFmtId="178" fontId="1" fillId="0" borderId="16" xfId="1" applyNumberFormat="1" applyFont="1" applyBorder="1" applyAlignment="1">
      <alignment horizontal="center" vertical="center"/>
    </xf>
    <xf numFmtId="178" fontId="1" fillId="0" borderId="0" xfId="1" applyNumberFormat="1" applyFont="1" applyAlignment="1">
      <alignment horizontal="center" vertical="center"/>
    </xf>
    <xf numFmtId="178" fontId="4" fillId="0" borderId="9" xfId="1" applyNumberFormat="1" applyFont="1" applyBorder="1" applyAlignment="1">
      <alignment horizontal="center" vertical="center"/>
    </xf>
    <xf numFmtId="178" fontId="4" fillId="0" borderId="14" xfId="1" applyNumberFormat="1" applyFont="1" applyBorder="1" applyAlignment="1">
      <alignment horizontal="center" vertical="center"/>
    </xf>
    <xf numFmtId="0" fontId="4" fillId="0" borderId="0" xfId="0" applyFont="1"/>
    <xf numFmtId="14" fontId="1" fillId="0" borderId="0" xfId="0" applyNumberFormat="1" applyFont="1" applyAlignment="1">
      <alignment horizontal="right"/>
    </xf>
    <xf numFmtId="14" fontId="1" fillId="0" borderId="0" xfId="1" applyNumberFormat="1" applyFont="1" applyAlignment="1">
      <alignment horizontal="right"/>
    </xf>
    <xf numFmtId="0" fontId="1" fillId="0" borderId="0" xfId="0" applyFont="1" applyAlignment="1">
      <alignment horizontal="right"/>
    </xf>
    <xf numFmtId="9" fontId="1" fillId="0" borderId="0" xfId="0" applyNumberFormat="1" applyFont="1" applyAlignment="1">
      <alignment horizontal="right"/>
    </xf>
    <xf numFmtId="0" fontId="4" fillId="0" borderId="10" xfId="0" applyFont="1" applyBorder="1" applyAlignment="1">
      <alignment horizontal="right"/>
    </xf>
    <xf numFmtId="178" fontId="4" fillId="0" borderId="10" xfId="1" applyNumberFormat="1" applyFont="1" applyBorder="1" applyAlignment="1">
      <alignment horizontal="right"/>
    </xf>
    <xf numFmtId="9" fontId="4" fillId="0" borderId="10" xfId="0" applyNumberFormat="1" applyFont="1" applyBorder="1" applyAlignment="1">
      <alignment horizontal="right"/>
    </xf>
    <xf numFmtId="178" fontId="1" fillId="0" borderId="0" xfId="1" applyNumberFormat="1" applyFont="1" applyAlignment="1">
      <alignment horizontal="right"/>
    </xf>
    <xf numFmtId="0" fontId="1" fillId="0" borderId="10" xfId="0" applyFont="1" applyBorder="1" applyAlignment="1">
      <alignment horizontal="right"/>
    </xf>
    <xf numFmtId="178" fontId="1" fillId="0" borderId="10" xfId="1" applyNumberFormat="1" applyFont="1" applyBorder="1" applyAlignment="1">
      <alignment horizontal="right"/>
    </xf>
    <xf numFmtId="9" fontId="1" fillId="0" borderId="10" xfId="0" applyNumberFormat="1" applyFont="1" applyBorder="1" applyAlignment="1">
      <alignment horizontal="right"/>
    </xf>
    <xf numFmtId="9" fontId="1" fillId="0" borderId="17" xfId="0" applyNumberFormat="1" applyFont="1" applyBorder="1" applyAlignment="1">
      <alignment horizontal="right"/>
    </xf>
    <xf numFmtId="9" fontId="1" fillId="0" borderId="15" xfId="0" applyNumberFormat="1" applyFont="1" applyBorder="1" applyAlignment="1">
      <alignment horizontal="right"/>
    </xf>
    <xf numFmtId="0" fontId="1" fillId="0" borderId="0" xfId="0" applyFont="1" applyAlignment="1">
      <alignment horizontal="right" vertical="center"/>
    </xf>
    <xf numFmtId="9" fontId="1" fillId="0" borderId="0" xfId="0" applyNumberFormat="1" applyFont="1" applyAlignment="1">
      <alignment horizontal="right" vertical="center"/>
    </xf>
    <xf numFmtId="0" fontId="4" fillId="0" borderId="9" xfId="0" applyFont="1" applyBorder="1" applyAlignment="1">
      <alignment horizontal="right" vertical="center"/>
    </xf>
    <xf numFmtId="9" fontId="4" fillId="0" borderId="9" xfId="0" applyNumberFormat="1" applyFont="1" applyBorder="1" applyAlignment="1">
      <alignment horizontal="right" vertical="center"/>
    </xf>
    <xf numFmtId="0" fontId="1" fillId="0" borderId="13" xfId="0" applyFont="1" applyBorder="1" applyAlignment="1">
      <alignment horizontal="right" vertical="center"/>
    </xf>
    <xf numFmtId="9" fontId="1" fillId="0" borderId="12" xfId="0" applyNumberFormat="1" applyFont="1" applyBorder="1" applyAlignment="1">
      <alignment horizontal="right"/>
    </xf>
    <xf numFmtId="0" fontId="1" fillId="0" borderId="4" xfId="0" applyFont="1" applyBorder="1" applyAlignment="1">
      <alignment horizontal="left"/>
    </xf>
    <xf numFmtId="0" fontId="5" fillId="0" borderId="0" xfId="0" applyFont="1" applyBorder="1" applyAlignment="1">
      <alignment horizontal="center"/>
    </xf>
    <xf numFmtId="1" fontId="5" fillId="0" borderId="0" xfId="0" applyNumberFormat="1" applyFont="1" applyBorder="1" applyAlignment="1">
      <alignment horizontal="center"/>
    </xf>
    <xf numFmtId="0" fontId="1" fillId="0" borderId="0" xfId="0" applyNumberFormat="1" applyFont="1" applyBorder="1" applyAlignment="1">
      <alignment horizontal="left"/>
    </xf>
    <xf numFmtId="0" fontId="5" fillId="0" borderId="0" xfId="0" applyFont="1" applyBorder="1" applyAlignment="1">
      <alignment horizontal="center" wrapText="1"/>
    </xf>
    <xf numFmtId="0" fontId="6" fillId="0" borderId="0" xfId="0" applyFont="1" applyBorder="1" applyAlignment="1">
      <alignment horizontal="center"/>
    </xf>
    <xf numFmtId="0" fontId="1" fillId="0" borderId="0" xfId="0" applyFont="1" applyAlignment="1"/>
    <xf numFmtId="0" fontId="1" fillId="0" borderId="18" xfId="0" applyFont="1" applyBorder="1" applyAlignment="1">
      <alignment horizontal="center"/>
    </xf>
    <xf numFmtId="0" fontId="1" fillId="0" borderId="19" xfId="0" applyFont="1" applyBorder="1" applyAlignment="1">
      <alignment horizontal="center"/>
    </xf>
    <xf numFmtId="0" fontId="1" fillId="0" borderId="19" xfId="0" applyFont="1" applyBorder="1"/>
    <xf numFmtId="0" fontId="1" fillId="0" borderId="20" xfId="0" applyFont="1" applyBorder="1"/>
    <xf numFmtId="0" fontId="4" fillId="0" borderId="0" xfId="0" applyFont="1" applyAlignment="1">
      <alignment horizontal="left" vertical="center"/>
    </xf>
    <xf numFmtId="0" fontId="1" fillId="0" borderId="0" xfId="0" applyFont="1" applyFill="1" applyAlignment="1">
      <alignment horizontal="center" vertical="center"/>
    </xf>
    <xf numFmtId="0" fontId="1" fillId="0" borderId="0" xfId="0" applyFont="1" applyAlignment="1">
      <alignment vertical="center"/>
    </xf>
    <xf numFmtId="0" fontId="8" fillId="0" borderId="0" xfId="0" applyNumberFormat="1" applyFont="1" applyFill="1" applyBorder="1" applyAlignment="1">
      <alignment horizontal="center" vertical="center"/>
    </xf>
    <xf numFmtId="0" fontId="4" fillId="0" borderId="0" xfId="0" applyNumberFormat="1" applyFont="1" applyBorder="1" applyAlignment="1">
      <alignment horizontal="right" vertical="center"/>
    </xf>
    <xf numFmtId="0" fontId="1" fillId="0" borderId="0" xfId="0" applyFont="1" applyFill="1" applyBorder="1" applyAlignment="1">
      <alignment horizontal="center" vertical="center"/>
    </xf>
    <xf numFmtId="0" fontId="1" fillId="0" borderId="4" xfId="0" applyFont="1" applyBorder="1" applyAlignment="1">
      <alignment vertical="center"/>
    </xf>
    <xf numFmtId="49" fontId="1" fillId="0" borderId="19" xfId="0" applyNumberFormat="1" applyFont="1" applyBorder="1" applyAlignment="1">
      <alignment horizontal="center" vertical="center"/>
    </xf>
    <xf numFmtId="0" fontId="4" fillId="0" borderId="19" xfId="0" applyNumberFormat="1" applyFont="1" applyBorder="1" applyAlignment="1">
      <alignment horizontal="right" vertical="center"/>
    </xf>
    <xf numFmtId="0" fontId="1" fillId="3" borderId="0" xfId="0" applyFont="1" applyFill="1" applyBorder="1" applyAlignment="1">
      <alignment horizontal="center" vertical="center"/>
    </xf>
    <xf numFmtId="0" fontId="1" fillId="2" borderId="0" xfId="0" applyFont="1" applyFill="1" applyBorder="1" applyAlignment="1">
      <alignment horizontal="center" vertical="center"/>
    </xf>
    <xf numFmtId="0" fontId="1" fillId="2" borderId="0" xfId="0" applyFont="1" applyFill="1" applyAlignment="1">
      <alignment horizontal="center" vertical="center"/>
    </xf>
    <xf numFmtId="0" fontId="2" fillId="2" borderId="0" xfId="0" applyFont="1" applyFill="1" applyAlignment="1">
      <alignment horizontal="center" vertical="center"/>
    </xf>
    <xf numFmtId="0" fontId="1" fillId="3" borderId="0" xfId="0" applyFont="1" applyFill="1" applyAlignment="1">
      <alignment horizontal="center" vertical="center" wrapText="1"/>
    </xf>
    <xf numFmtId="0" fontId="1" fillId="3" borderId="0" xfId="0" applyFont="1" applyFill="1" applyAlignment="1">
      <alignment horizontal="right" vertical="center"/>
    </xf>
    <xf numFmtId="10" fontId="4" fillId="3" borderId="0" xfId="0" applyNumberFormat="1" applyFont="1" applyFill="1" applyAlignment="1">
      <alignment horizontal="right" vertical="center"/>
    </xf>
    <xf numFmtId="0" fontId="1" fillId="2" borderId="0" xfId="0" applyFont="1" applyFill="1" applyAlignment="1">
      <alignment horizontal="center" vertical="center" wrapText="1"/>
    </xf>
    <xf numFmtId="0" fontId="1" fillId="2" borderId="0" xfId="0" applyFont="1" applyFill="1" applyAlignment="1">
      <alignment horizontal="right" vertical="center"/>
    </xf>
    <xf numFmtId="10" fontId="4" fillId="2" borderId="0" xfId="0" applyNumberFormat="1" applyFont="1" applyFill="1" applyAlignment="1">
      <alignment horizontal="right" vertical="center"/>
    </xf>
    <xf numFmtId="179" fontId="1" fillId="0" borderId="0" xfId="0" applyNumberFormat="1" applyFont="1" applyAlignment="1">
      <alignment horizontal="center" vertical="center"/>
    </xf>
    <xf numFmtId="1" fontId="1" fillId="0" borderId="0" xfId="1" applyNumberFormat="1" applyFont="1" applyAlignment="1">
      <alignment horizontal="center" vertical="center"/>
    </xf>
    <xf numFmtId="180" fontId="1" fillId="0" borderId="0" xfId="0" applyNumberFormat="1" applyFont="1" applyAlignment="1">
      <alignment horizontal="right" vertical="center"/>
    </xf>
    <xf numFmtId="10" fontId="1" fillId="0" borderId="0" xfId="0" applyNumberFormat="1" applyFont="1" applyAlignment="1">
      <alignment horizontal="right" vertical="center"/>
    </xf>
    <xf numFmtId="10" fontId="2" fillId="0" borderId="0" xfId="0" applyNumberFormat="1" applyFont="1" applyAlignment="1">
      <alignment horizontal="right" vertical="center"/>
    </xf>
    <xf numFmtId="0" fontId="1" fillId="3" borderId="0" xfId="0" applyFont="1" applyFill="1" applyAlignment="1">
      <alignment horizontal="center" vertical="center"/>
    </xf>
    <xf numFmtId="181" fontId="1" fillId="0" borderId="0" xfId="0" applyNumberFormat="1" applyFont="1" applyAlignment="1">
      <alignment horizontal="right" vertical="center"/>
    </xf>
    <xf numFmtId="0" fontId="1" fillId="0" borderId="0" xfId="0" applyFont="1" applyAlignment="1">
      <alignment horizontal="right"/>
    </xf>
    <xf numFmtId="0" fontId="1" fillId="0" borderId="0" xfId="0" applyFont="1" applyAlignment="1">
      <alignment horizontal="right"/>
    </xf>
    <xf numFmtId="176" fontId="1" fillId="0" borderId="0" xfId="1" applyNumberFormat="1" applyFont="1" applyBorder="1"/>
    <xf numFmtId="0" fontId="9" fillId="4" borderId="0" xfId="0" applyNumberFormat="1" applyFont="1" applyFill="1" applyBorder="1" applyAlignment="1">
      <alignment horizontal="center" vertical="center"/>
    </xf>
    <xf numFmtId="49" fontId="9" fillId="4" borderId="0" xfId="0" applyNumberFormat="1" applyFont="1" applyFill="1" applyBorder="1" applyAlignment="1">
      <alignment horizontal="center" vertical="center"/>
    </xf>
    <xf numFmtId="9" fontId="10" fillId="4" borderId="0" xfId="0" applyNumberFormat="1" applyFont="1" applyFill="1" applyBorder="1" applyAlignment="1">
      <alignment horizontal="center" vertical="center"/>
    </xf>
    <xf numFmtId="0" fontId="4" fillId="0" borderId="6" xfId="0" applyFont="1" applyBorder="1"/>
    <xf numFmtId="0" fontId="4" fillId="0" borderId="6" xfId="0" applyFont="1" applyBorder="1" applyAlignment="1">
      <alignment horizontal="right"/>
    </xf>
    <xf numFmtId="178" fontId="1" fillId="0" borderId="0" xfId="1" applyNumberFormat="1" applyFont="1"/>
    <xf numFmtId="0" fontId="1" fillId="0" borderId="6" xfId="0" applyFont="1" applyBorder="1" applyAlignment="1">
      <alignment horizontal="center"/>
    </xf>
    <xf numFmtId="0" fontId="1" fillId="0" borderId="6" xfId="0" applyFont="1" applyBorder="1"/>
    <xf numFmtId="0" fontId="1" fillId="0" borderId="21" xfId="0" applyFont="1" applyBorder="1" applyAlignment="1">
      <alignment horizontal="center"/>
    </xf>
    <xf numFmtId="0" fontId="1" fillId="0" borderId="6" xfId="0" applyFont="1" applyBorder="1" applyAlignment="1">
      <alignment horizontal="center" vertical="center"/>
    </xf>
    <xf numFmtId="0" fontId="1" fillId="0" borderId="22" xfId="0" applyFont="1" applyBorder="1" applyAlignment="1">
      <alignment horizontal="center"/>
    </xf>
    <xf numFmtId="0" fontId="1" fillId="0" borderId="0" xfId="0" applyFont="1" applyAlignment="1">
      <alignment horizontal="right"/>
    </xf>
    <xf numFmtId="0" fontId="1" fillId="0" borderId="4" xfId="0" applyFont="1" applyBorder="1" applyAlignment="1">
      <alignment vertical="center" wrapText="1"/>
    </xf>
    <xf numFmtId="0" fontId="1" fillId="0" borderId="0" xfId="0" applyFont="1" applyBorder="1" applyAlignment="1">
      <alignment vertical="center" wrapText="1"/>
    </xf>
    <xf numFmtId="0" fontId="1" fillId="0" borderId="5" xfId="0" applyFont="1" applyBorder="1" applyAlignment="1">
      <alignment vertical="center" wrapText="1"/>
    </xf>
    <xf numFmtId="0" fontId="5" fillId="0" borderId="0" xfId="0" applyFont="1" applyAlignment="1">
      <alignment horizontal="right"/>
    </xf>
    <xf numFmtId="0" fontId="1" fillId="0" borderId="0" xfId="0" applyFont="1" applyAlignment="1">
      <alignment horizontal="right"/>
    </xf>
    <xf numFmtId="10" fontId="1" fillId="0" borderId="0" xfId="0" applyNumberFormat="1" applyFont="1" applyAlignment="1">
      <alignment vertical="center"/>
    </xf>
    <xf numFmtId="9" fontId="1" fillId="0" borderId="0" xfId="0" applyNumberFormat="1" applyFont="1" applyAlignment="1">
      <alignment vertical="center"/>
    </xf>
    <xf numFmtId="0" fontId="4" fillId="0" borderId="0" xfId="0" applyFont="1" applyAlignment="1">
      <alignment horizontal="center" vertical="center"/>
    </xf>
    <xf numFmtId="9" fontId="1" fillId="0" borderId="0" xfId="0" applyNumberFormat="1" applyFont="1"/>
    <xf numFmtId="10" fontId="1" fillId="0" borderId="0" xfId="0" applyNumberFormat="1" applyFont="1" applyAlignment="1">
      <alignment horizontal="right"/>
    </xf>
    <xf numFmtId="9" fontId="4" fillId="0" borderId="6" xfId="0" applyNumberFormat="1" applyFont="1" applyBorder="1" applyAlignment="1">
      <alignment horizontal="right"/>
    </xf>
    <xf numFmtId="10" fontId="1" fillId="0" borderId="0" xfId="0" applyNumberFormat="1" applyFont="1" applyBorder="1"/>
    <xf numFmtId="0" fontId="4" fillId="0" borderId="21" xfId="0" applyFont="1" applyBorder="1" applyAlignment="1">
      <alignment horizontal="center" vertical="center"/>
    </xf>
    <xf numFmtId="0" fontId="4" fillId="0" borderId="6" xfId="0" applyFont="1" applyBorder="1" applyAlignment="1">
      <alignment horizontal="center" vertical="center"/>
    </xf>
    <xf numFmtId="9" fontId="4" fillId="0" borderId="6" xfId="0" applyNumberFormat="1" applyFont="1" applyBorder="1" applyAlignment="1">
      <alignment horizontal="right" vertical="center"/>
    </xf>
    <xf numFmtId="182" fontId="1" fillId="0" borderId="0" xfId="0" applyNumberFormat="1" applyFont="1" applyFill="1" applyBorder="1"/>
    <xf numFmtId="2" fontId="1" fillId="0" borderId="0" xfId="0" applyNumberFormat="1" applyFont="1"/>
    <xf numFmtId="182" fontId="1" fillId="0" borderId="0" xfId="0" applyNumberFormat="1" applyFont="1"/>
    <xf numFmtId="0" fontId="11" fillId="0" borderId="0" xfId="0" applyFont="1"/>
    <xf numFmtId="10" fontId="1" fillId="0" borderId="21" xfId="0" applyNumberFormat="1" applyFont="1" applyBorder="1" applyAlignment="1">
      <alignment horizontal="right"/>
    </xf>
    <xf numFmtId="9" fontId="1" fillId="0" borderId="6" xfId="0" applyNumberFormat="1" applyFont="1" applyBorder="1" applyAlignment="1">
      <alignment horizontal="right"/>
    </xf>
    <xf numFmtId="10" fontId="1" fillId="0" borderId="0" xfId="0" applyNumberFormat="1" applyFont="1" applyBorder="1" applyAlignment="1">
      <alignment horizontal="right"/>
    </xf>
    <xf numFmtId="10" fontId="1" fillId="5" borderId="0" xfId="0" applyNumberFormat="1" applyFont="1" applyFill="1" applyBorder="1" applyAlignment="1">
      <alignment horizontal="right"/>
    </xf>
    <xf numFmtId="10" fontId="1" fillId="6" borderId="0" xfId="0" applyNumberFormat="1" applyFont="1" applyFill="1" applyBorder="1" applyAlignment="1">
      <alignment horizontal="right"/>
    </xf>
    <xf numFmtId="0" fontId="1" fillId="0" borderId="4" xfId="0" applyFont="1" applyBorder="1" applyAlignment="1">
      <alignment horizontal="right"/>
    </xf>
    <xf numFmtId="9" fontId="1" fillId="0" borderId="23" xfId="0" applyNumberFormat="1" applyFont="1" applyBorder="1" applyAlignment="1">
      <alignment horizontal="right"/>
    </xf>
    <xf numFmtId="9" fontId="1" fillId="0" borderId="24" xfId="0" applyNumberFormat="1" applyFont="1" applyBorder="1" applyAlignment="1">
      <alignment horizontal="right"/>
    </xf>
    <xf numFmtId="182" fontId="13" fillId="0" borderId="0" xfId="0" applyNumberFormat="1" applyFont="1" applyFill="1" applyBorder="1"/>
    <xf numFmtId="0" fontId="14" fillId="0" borderId="0" xfId="0" applyFont="1"/>
    <xf numFmtId="0" fontId="4" fillId="0" borderId="10" xfId="0" applyFont="1" applyBorder="1" applyAlignment="1">
      <alignment horizontal="center" vertical="center"/>
    </xf>
    <xf numFmtId="0" fontId="4" fillId="0" borderId="10" xfId="0" applyFont="1" applyBorder="1" applyAlignment="1">
      <alignment horizontal="center" vertical="center" wrapText="1"/>
    </xf>
    <xf numFmtId="0" fontId="1" fillId="0" borderId="0" xfId="0" applyFont="1" applyAlignment="1">
      <alignment horizontal="right"/>
    </xf>
    <xf numFmtId="1" fontId="1" fillId="0" borderId="0" xfId="0" applyNumberFormat="1" applyFont="1" applyAlignment="1">
      <alignment horizontal="center" vertical="center"/>
    </xf>
    <xf numFmtId="0" fontId="1" fillId="0" borderId="12" xfId="0" applyFont="1" applyBorder="1" applyAlignment="1"/>
    <xf numFmtId="0" fontId="1" fillId="0" borderId="10" xfId="0" applyFont="1" applyBorder="1" applyAlignment="1"/>
    <xf numFmtId="0" fontId="1" fillId="0" borderId="25" xfId="0" applyFont="1" applyBorder="1" applyAlignment="1">
      <alignment horizontal="left"/>
    </xf>
    <xf numFmtId="0" fontId="1" fillId="0" borderId="12" xfId="0" applyFont="1" applyBorder="1" applyAlignment="1">
      <alignment horizontal="center"/>
    </xf>
    <xf numFmtId="14" fontId="4" fillId="0" borderId="16" xfId="0" applyNumberFormat="1" applyFont="1" applyBorder="1"/>
    <xf numFmtId="14" fontId="9" fillId="0" borderId="10" xfId="0" applyNumberFormat="1" applyFont="1" applyBorder="1"/>
    <xf numFmtId="183" fontId="1" fillId="0" borderId="12" xfId="0" applyNumberFormat="1" applyFont="1" applyBorder="1"/>
    <xf numFmtId="183" fontId="1" fillId="0" borderId="0" xfId="0" applyNumberFormat="1" applyFont="1" applyBorder="1"/>
    <xf numFmtId="183" fontId="1" fillId="0" borderId="10" xfId="0" applyNumberFormat="1" applyFont="1" applyBorder="1"/>
    <xf numFmtId="0" fontId="1" fillId="0" borderId="10" xfId="0" applyFont="1" applyBorder="1" applyAlignment="1">
      <alignment horizontal="right" vertical="center"/>
    </xf>
    <xf numFmtId="9" fontId="1" fillId="0" borderId="10" xfId="0" applyNumberFormat="1" applyFont="1" applyBorder="1" applyAlignment="1">
      <alignment horizontal="right" vertical="center"/>
    </xf>
    <xf numFmtId="178" fontId="1" fillId="0" borderId="0" xfId="1" applyNumberFormat="1" applyFont="1" applyBorder="1" applyAlignment="1">
      <alignment horizontal="right"/>
    </xf>
    <xf numFmtId="0" fontId="1" fillId="0" borderId="12" xfId="0" applyFont="1" applyBorder="1" applyAlignment="1">
      <alignment horizontal="right"/>
    </xf>
    <xf numFmtId="178" fontId="1" fillId="0" borderId="12" xfId="1" applyNumberFormat="1" applyFont="1" applyBorder="1" applyAlignment="1">
      <alignment horizontal="right"/>
    </xf>
    <xf numFmtId="0" fontId="7" fillId="0" borderId="4" xfId="0" applyFont="1" applyBorder="1" applyAlignment="1">
      <alignment horizontal="left" vertical="center"/>
    </xf>
    <xf numFmtId="0" fontId="17" fillId="0" borderId="0" xfId="0" applyFont="1" applyAlignment="1">
      <alignment horizontal="left"/>
    </xf>
    <xf numFmtId="184" fontId="1" fillId="0" borderId="0" xfId="0" applyNumberFormat="1" applyFont="1" applyAlignment="1">
      <alignment horizontal="right"/>
    </xf>
    <xf numFmtId="184" fontId="4" fillId="0" borderId="6" xfId="0" applyNumberFormat="1" applyFont="1" applyBorder="1" applyAlignment="1">
      <alignment horizontal="right"/>
    </xf>
    <xf numFmtId="184" fontId="1" fillId="0" borderId="0" xfId="1" applyNumberFormat="1" applyFont="1" applyAlignment="1">
      <alignment horizontal="right"/>
    </xf>
    <xf numFmtId="183" fontId="1" fillId="0" borderId="0" xfId="0" applyNumberFormat="1" applyFont="1" applyBorder="1" applyAlignment="1">
      <alignment horizontal="center"/>
    </xf>
    <xf numFmtId="10" fontId="18" fillId="0" borderId="0" xfId="0" applyNumberFormat="1" applyFont="1"/>
    <xf numFmtId="9" fontId="18" fillId="0" borderId="0" xfId="0" applyNumberFormat="1" applyFont="1"/>
    <xf numFmtId="10" fontId="1" fillId="0" borderId="0" xfId="0" applyNumberFormat="1" applyFont="1" applyFill="1" applyBorder="1" applyAlignment="1">
      <alignment horizontal="right"/>
    </xf>
    <xf numFmtId="185" fontId="1" fillId="0" borderId="0" xfId="0" applyNumberFormat="1" applyFont="1"/>
    <xf numFmtId="0" fontId="4" fillId="0" borderId="6" xfId="0" applyFont="1" applyBorder="1" applyAlignment="1">
      <alignment vertical="center"/>
    </xf>
    <xf numFmtId="9" fontId="4" fillId="0" borderId="6" xfId="0" applyNumberFormat="1" applyFont="1" applyBorder="1" applyAlignment="1">
      <alignment vertical="center"/>
    </xf>
    <xf numFmtId="9" fontId="1" fillId="0" borderId="0" xfId="0" applyNumberFormat="1" applyFont="1" applyBorder="1" applyAlignment="1"/>
    <xf numFmtId="0" fontId="19" fillId="0" borderId="4" xfId="0" applyFont="1" applyBorder="1" applyAlignment="1">
      <alignment horizontal="left" vertical="center" wrapText="1"/>
    </xf>
    <xf numFmtId="0" fontId="12" fillId="0" borderId="0" xfId="0" applyFont="1" applyBorder="1" applyAlignment="1">
      <alignment horizontal="left" vertical="center" wrapText="1"/>
    </xf>
    <xf numFmtId="0" fontId="12" fillId="0" borderId="5" xfId="0" applyFont="1" applyBorder="1" applyAlignment="1">
      <alignment horizontal="left" vertical="center" wrapText="1"/>
    </xf>
    <xf numFmtId="0" fontId="12" fillId="0" borderId="4" xfId="0" applyFont="1" applyBorder="1" applyAlignment="1">
      <alignment horizontal="left" vertical="center" wrapText="1"/>
    </xf>
    <xf numFmtId="0" fontId="1" fillId="7" borderId="4" xfId="0" applyFont="1" applyFill="1" applyBorder="1" applyAlignment="1">
      <alignment horizontal="left" vertical="center" wrapText="1"/>
    </xf>
    <xf numFmtId="0" fontId="1" fillId="7" borderId="0" xfId="0" applyFont="1" applyFill="1" applyBorder="1" applyAlignment="1">
      <alignment horizontal="left" vertical="center" wrapText="1"/>
    </xf>
    <xf numFmtId="0" fontId="1" fillId="7" borderId="5" xfId="0" applyFont="1" applyFill="1" applyBorder="1" applyAlignment="1">
      <alignment horizontal="left" vertical="center" wrapText="1"/>
    </xf>
    <xf numFmtId="0" fontId="1" fillId="7" borderId="1" xfId="0" applyFont="1" applyFill="1" applyBorder="1" applyAlignment="1">
      <alignment horizontal="left" vertical="center" wrapText="1"/>
    </xf>
    <xf numFmtId="0" fontId="1" fillId="7" borderId="2" xfId="0" applyFont="1" applyFill="1" applyBorder="1" applyAlignment="1">
      <alignment horizontal="left" vertical="center" wrapText="1"/>
    </xf>
    <xf numFmtId="0" fontId="1" fillId="7" borderId="3" xfId="0" applyFont="1" applyFill="1" applyBorder="1" applyAlignment="1">
      <alignment horizontal="left" vertical="center" wrapText="1"/>
    </xf>
    <xf numFmtId="0" fontId="1" fillId="7" borderId="4" xfId="0" applyFont="1" applyFill="1" applyBorder="1" applyAlignment="1">
      <alignment horizontal="left"/>
    </xf>
    <xf numFmtId="0" fontId="1" fillId="7" borderId="0" xfId="0" applyFont="1" applyFill="1" applyBorder="1" applyAlignment="1">
      <alignment horizontal="left"/>
    </xf>
    <xf numFmtId="0" fontId="1" fillId="7" borderId="5" xfId="0" applyFont="1" applyFill="1" applyBorder="1" applyAlignment="1">
      <alignment horizontal="left"/>
    </xf>
    <xf numFmtId="0" fontId="1" fillId="7" borderId="4" xfId="0" applyFont="1" applyFill="1" applyBorder="1" applyAlignment="1">
      <alignment horizontal="left" vertical="center"/>
    </xf>
    <xf numFmtId="0" fontId="1" fillId="7" borderId="0" xfId="0" applyFont="1" applyFill="1" applyBorder="1" applyAlignment="1">
      <alignment horizontal="left" vertical="center"/>
    </xf>
    <xf numFmtId="0" fontId="1" fillId="7" borderId="5" xfId="0" applyFont="1" applyFill="1" applyBorder="1" applyAlignment="1">
      <alignment horizontal="left" vertical="center"/>
    </xf>
    <xf numFmtId="0" fontId="1" fillId="0" borderId="4" xfId="0" applyFont="1" applyBorder="1" applyAlignment="1">
      <alignment horizontal="left" vertical="center" wrapText="1"/>
    </xf>
    <xf numFmtId="0" fontId="1" fillId="0" borderId="0" xfId="0" applyFont="1" applyBorder="1" applyAlignment="1">
      <alignment horizontal="left" vertical="center" wrapText="1"/>
    </xf>
    <xf numFmtId="0" fontId="1" fillId="0" borderId="5" xfId="0" applyFont="1" applyBorder="1" applyAlignment="1">
      <alignment horizontal="left" vertical="center" wrapText="1"/>
    </xf>
    <xf numFmtId="0" fontId="4" fillId="0" borderId="12" xfId="0" applyFont="1" applyBorder="1" applyAlignment="1">
      <alignment horizontal="center" vertical="center"/>
    </xf>
    <xf numFmtId="0" fontId="4" fillId="0" borderId="0" xfId="0" applyFont="1" applyBorder="1" applyAlignment="1">
      <alignment horizontal="center" vertical="center"/>
    </xf>
    <xf numFmtId="0" fontId="4" fillId="0" borderId="12" xfId="0" applyFont="1" applyBorder="1" applyAlignment="1">
      <alignment horizontal="center" vertical="center" wrapText="1"/>
    </xf>
    <xf numFmtId="0" fontId="4" fillId="0" borderId="0" xfId="0" applyFont="1" applyBorder="1" applyAlignment="1">
      <alignment horizontal="center" vertical="center" wrapText="1"/>
    </xf>
    <xf numFmtId="0" fontId="4" fillId="0" borderId="9" xfId="0" applyFont="1" applyBorder="1" applyAlignment="1">
      <alignment horizontal="center" vertical="center"/>
    </xf>
    <xf numFmtId="0" fontId="1" fillId="0" borderId="0" xfId="0" applyFont="1" applyAlignment="1">
      <alignment horizontal="right"/>
    </xf>
    <xf numFmtId="0" fontId="1" fillId="3" borderId="0" xfId="0" applyFont="1" applyFill="1" applyAlignment="1">
      <alignment horizontal="right" vertical="center" wrapText="1"/>
    </xf>
    <xf numFmtId="0" fontId="1" fillId="2" borderId="0" xfId="0" applyFont="1" applyFill="1" applyAlignment="1">
      <alignment horizontal="right" vertical="center" wrapText="1"/>
    </xf>
    <xf numFmtId="0" fontId="4" fillId="0" borderId="0" xfId="0" applyFont="1" applyFill="1" applyBorder="1" applyAlignment="1">
      <alignment horizontal="center" vertical="center"/>
    </xf>
    <xf numFmtId="1" fontId="1" fillId="0" borderId="0" xfId="0" applyNumberFormat="1" applyFont="1" applyAlignment="1">
      <alignment horizontal="center" vertical="center"/>
    </xf>
    <xf numFmtId="182" fontId="20" fillId="0" borderId="0" xfId="0" applyNumberFormat="1" applyFont="1" applyFill="1" applyBorder="1"/>
  </cellXfs>
  <cellStyles count="2">
    <cellStyle name="常规" xfId="0" builtinId="0"/>
    <cellStyle name="千位分隔" xfId="1" builtinId="3"/>
  </cellStyles>
  <dxfs count="18">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em.rtf">
      <tp>
        <v>2410203387</v>
        <stp/>
        <stp>EM_S_QSTM07_IS</stp>
        <stp>4</stp>
        <stp>000708.SZ</stp>
        <stp>9</stp>
        <stp>3/31/2012</stp>
        <stp>1</stp>
        <tr r="W3" s="2"/>
      </tp>
      <tp>
        <v>1535023684</v>
        <stp/>
        <stp>EM_S_QSTM07_IS</stp>
        <stp>4</stp>
        <stp>000708.SZ</stp>
        <stp>9</stp>
        <stp>6/30/2007</stp>
        <stp>1</stp>
        <tr r="AP3" s="2"/>
      </tp>
      <tp>
        <v>2101842156</v>
        <stp/>
        <stp>EM_S_QSTM07_IS</stp>
        <stp>4</stp>
        <stp>000708.SZ</stp>
        <stp>9</stp>
        <stp>9/30/2008</stp>
        <stp>1</stp>
        <tr r="AK3" s="2"/>
      </tp>
      <tp>
        <v>1848118403.8699999</v>
        <stp/>
        <stp>EM_S_QSTM07_IS</stp>
        <stp>4</stp>
        <stp>000708.SZ</stp>
        <stp>9</stp>
        <stp>6/30/2016</stp>
        <stp>1</stp>
        <tr r="F3" s="2"/>
      </tp>
      <tp>
        <v>1888146580</v>
        <stp/>
        <stp>EM_S_QSTM07_IS</stp>
        <stp>4</stp>
        <stp>000708.SZ</stp>
        <stp>9</stp>
        <stp>3/31/2013</stp>
        <stp>1</stp>
        <tr r="S3" s="2"/>
      </tp>
      <tp>
        <v>1588898441</v>
        <stp/>
        <stp>EM_S_QSTM07_IS</stp>
        <stp>4</stp>
        <stp>000708.SZ</stp>
        <stp>9</stp>
        <stp>9/30/2009</stp>
        <stp>1</stp>
        <tr r="AG3" s="2"/>
      </tp>
      <tp>
        <v>1493819298.0899999</v>
        <stp/>
        <stp>EM_S_QSTM07_IS</stp>
        <stp>4</stp>
        <stp>000708.SZ</stp>
        <stp>9</stp>
        <stp>6/30/2015</stp>
        <stp>1</stp>
        <tr r="J3" s="2"/>
      </tp>
      <tp>
        <v>1810910464</v>
        <stp/>
        <stp>EM_S_QSTM07_IS</stp>
        <stp>4</stp>
        <stp>000708.SZ</stp>
        <stp>9</stp>
        <stp>3/31/2010</stp>
        <stp>1</stp>
        <tr r="AE3" s="2"/>
      </tp>
      <tp>
        <v>6197182085.8500004</v>
        <stp/>
        <stp>EM_S_STM07_IS</stp>
        <stp>4</stp>
        <stp>000708.SZ</stp>
        <stp>9</stp>
        <stp>12/31/2015</stp>
        <stp>1</stp>
        <tr r="E4" s="3"/>
      </tp>
      <tp>
        <v>1986132940</v>
        <stp/>
        <stp>EM_S_QSTM07_IS</stp>
        <stp>4</stp>
        <stp>000708.SZ</stp>
        <stp>9</stp>
        <stp>6/30/2014</stp>
        <stp>1</stp>
        <tr r="N3" s="2"/>
      </tp>
      <tp>
        <v>2264219008</v>
        <stp/>
        <stp>EM_S_QSTM07_IS</stp>
        <stp>4</stp>
        <stp>000708.SZ</stp>
        <stp>9</stp>
        <stp>3/31/2011</stp>
        <stp>1</stp>
        <tr r="AA3" s="2"/>
      </tp>
      <tp>
        <v>1869039032</v>
        <stp/>
        <stp>EM_S_QSTM07_IS</stp>
        <stp>4</stp>
        <stp>000708.SZ</stp>
        <stp>9</stp>
        <stp>6/30/2013</stp>
        <stp>1</stp>
        <tr r="R3" s="2"/>
      </tp>
      <tp>
        <v>1439048674.46</v>
        <stp/>
        <stp>EM_S_QSTM07_IS</stp>
        <stp>4</stp>
        <stp>000708.SZ</stp>
        <stp>9</stp>
        <stp>3/31/2016</stp>
        <stp>1</stp>
        <tr r="G3" s="2"/>
      </tp>
      <tp>
        <v>1273538822</v>
        <stp/>
        <stp>EM_S_QSTM07_IS</stp>
        <stp>4</stp>
        <stp>000708.SZ</stp>
        <stp>9</stp>
        <stp>3/31/2007</stp>
        <stp>1</stp>
        <tr r="AQ3" s="2"/>
      </tp>
      <tp>
        <v>2426866425</v>
        <stp/>
        <stp>EM_S_QSTM07_IS</stp>
        <stp>4</stp>
        <stp>000708.SZ</stp>
        <stp>9</stp>
        <stp>6/30/2012</stp>
        <stp>1</stp>
        <tr r="V3" s="2"/>
      </tp>
      <tp>
        <v>2274436456</v>
        <stp/>
        <stp>EM_S_QSTM07_IS</stp>
        <stp>4</stp>
        <stp>000708.SZ</stp>
        <stp>9</stp>
        <stp>6/30/2011</stp>
        <stp>1</stp>
        <tr r="Z3" s="2"/>
      </tp>
      <tp>
        <v>1821106419</v>
        <stp/>
        <stp>EM_S_QSTM07_IS</stp>
        <stp>4</stp>
        <stp>000708.SZ</stp>
        <stp>9</stp>
        <stp>3/31/2014</stp>
        <stp>1</stp>
        <tr r="O3" s="2"/>
      </tp>
      <tp>
        <v>2043864853</v>
        <stp/>
        <stp>EM_S_QSTM07_IS</stp>
        <stp>4</stp>
        <stp>000708.SZ</stp>
        <stp>9</stp>
        <stp>6/30/2010</stp>
        <stp>1</stp>
        <tr r="AD3" s="2"/>
      </tp>
      <tp>
        <v>1551026276.75</v>
        <stp/>
        <stp>EM_S_QSTM07_IS</stp>
        <stp>4</stp>
        <stp>000708.SZ</stp>
        <stp>9</stp>
        <stp>3/31/2015</stp>
        <stp>1</stp>
        <tr r="K3" s="2"/>
      </tp>
      <tp>
        <v>2013658538</v>
        <stp/>
        <stp>EM_S_QSTM07_IS</stp>
        <stp>4</stp>
        <stp>000708.SZ</stp>
        <stp>9</stp>
        <stp>9/30/2010</stp>
        <stp>1</stp>
        <tr r="AC3" s="2"/>
      </tp>
      <tp>
        <v>2322568933</v>
        <stp/>
        <stp>EM_S_QSTM07_IS</stp>
        <stp>4</stp>
        <stp>000708.SZ</stp>
        <stp>9</stp>
        <stp>9/30/2011</stp>
        <stp>1</stp>
        <tr r="Y3" s="2"/>
      </tp>
      <tp>
        <v>213973783.28</v>
        <stp/>
        <stp>EM_S_STM07_IS</stp>
        <stp>4</stp>
        <stp>000708.SZ</stp>
        <stp>61</stp>
        <stp>9/30/2016</stp>
        <stp>1</stp>
        <tr r="I4" s="4"/>
      </tp>
      <tp>
        <v>2000456225</v>
        <stp/>
        <stp>EM_S_QSTM07_IS</stp>
        <stp>4</stp>
        <stp>000708.SZ</stp>
        <stp>9</stp>
        <stp>3/31/2008</stp>
        <stp>1</stp>
        <tr r="AM3" s="2"/>
      </tp>
      <tp>
        <v>1572309997</v>
        <stp/>
        <stp>EM_S_QSTM07_IS</stp>
        <stp>4</stp>
        <stp>000708.SZ</stp>
        <stp>9</stp>
        <stp>9/30/2012</stp>
        <stp>1</stp>
        <tr r="U3" s="2"/>
      </tp>
      <tp>
        <v>1139473102</v>
        <stp/>
        <stp>EM_S_QSTM07_IS</stp>
        <stp>4</stp>
        <stp>000708.SZ</stp>
        <stp>9</stp>
        <stp>3/31/2009</stp>
        <stp>1</stp>
        <tr r="AI3" s="2"/>
      </tp>
      <tp>
        <v>1735924364</v>
        <stp/>
        <stp>EM_S_QSTM07_IS</stp>
        <stp>4</stp>
        <stp>000708.SZ</stp>
        <stp>9</stp>
        <stp>9/30/2013</stp>
        <stp>1</stp>
        <tr r="Q3" s="2"/>
      </tp>
      <tp>
        <v>1840634580</v>
        <stp/>
        <stp>EM_S_QSTM07_IS</stp>
        <stp>4</stp>
        <stp>000708.SZ</stp>
        <stp>9</stp>
        <stp>9/30/2014</stp>
        <stp>1</stp>
        <tr r="M3" s="2"/>
      </tp>
      <tp>
        <v>1352375320</v>
        <stp/>
        <stp>EM_S_QSTM07_IS</stp>
        <stp>4</stp>
        <stp>000708.SZ</stp>
        <stp>9</stp>
        <stp>9/30/2015</stp>
        <stp>1</stp>
        <tr r="I3" s="2"/>
      </tp>
      <tp>
        <v>1789256979.4400001</v>
        <stp/>
        <stp>EM_S_QSTM07_IS</stp>
        <stp>4</stp>
        <stp>000708.SZ</stp>
        <stp>9</stp>
        <stp>9/30/2016</stp>
        <stp>1</stp>
        <tr r="E3" s="2"/>
      </tp>
      <tp>
        <v>1325712669</v>
        <stp/>
        <stp>EM_S_QSTM07_IS</stp>
        <stp>4</stp>
        <stp>000708.SZ</stp>
        <stp>9</stp>
        <stp>6/30/2009</stp>
        <stp>1</stp>
        <tr r="AH3" s="2"/>
      </tp>
      <tp>
        <v>2272432850</v>
        <stp/>
        <stp>EM_S_QSTM07_IS</stp>
        <stp>4</stp>
        <stp>000708.SZ</stp>
        <stp>9</stp>
        <stp>6/30/2008</stp>
        <stp>1</stp>
        <tr r="AL3" s="2"/>
      </tp>
      <tp>
        <v>1547946432</v>
        <stp/>
        <stp>EM_S_QSTM07_IS</stp>
        <stp>4</stp>
        <stp>000708.SZ</stp>
        <stp>9</stp>
        <stp>9/30/2007</stp>
        <stp>1</stp>
        <tr r="AO3" s="2"/>
      </tp>
      <tp>
        <v>34359086</v>
        <stp/>
        <stp>EM_S_QSTM07_IS</stp>
        <stp>4</stp>
        <stp>000708.SZ</stp>
        <stp>61</stp>
        <stp>12/31/2013</stp>
        <stp>1</stp>
        <tr r="P40" s="2"/>
      </tp>
      <tp>
        <v>11421043</v>
        <stp/>
        <stp>EM_S_QSTM07_IS</stp>
        <stp>4</stp>
        <stp>000708.SZ</stp>
        <stp>61</stp>
        <stp>12/31/2012</stp>
        <stp>1</stp>
        <tr r="T40" s="2"/>
      </tp>
      <tp>
        <v>136247615</v>
        <stp/>
        <stp>EM_S_QSTM07_IS</stp>
        <stp>4</stp>
        <stp>000708.SZ</stp>
        <stp>61</stp>
        <stp>12/31/2011</stp>
        <stp>1</stp>
        <tr r="X40" s="2"/>
      </tp>
      <tp>
        <v>146966374</v>
        <stp/>
        <stp>EM_S_QSTM07_IS</stp>
        <stp>4</stp>
        <stp>000708.SZ</stp>
        <stp>61</stp>
        <stp>12/31/2010</stp>
        <stp>1</stp>
        <tr r="AB40" s="2"/>
      </tp>
      <tp>
        <v>76850642</v>
        <stp/>
        <stp>EM_S_QSTM07_IS</stp>
        <stp>4</stp>
        <stp>000708.SZ</stp>
        <stp>61</stp>
        <stp>12/31/2007</stp>
        <stp>1</stp>
        <tr r="AN40" s="2"/>
      </tp>
      <tp>
        <v>64685815.640000001</v>
        <stp/>
        <stp>EM_S_QSTM07_IS</stp>
        <stp>4</stp>
        <stp>000708.SZ</stp>
        <stp>61</stp>
        <stp>12/31/2015</stp>
        <stp>1</stp>
        <tr r="K4" s="4"/>
        <tr r="H40" s="2"/>
      </tp>
      <tp>
        <v>42267827.649999999</v>
        <stp/>
        <stp>EM_S_QSTM07_IS</stp>
        <stp>4</stp>
        <stp>000708.SZ</stp>
        <stp>61</stp>
        <stp>12/31/2014</stp>
        <stp>1</stp>
        <tr r="L40" s="2"/>
      </tp>
      <tp>
        <v>128619146</v>
        <stp/>
        <stp>EM_S_QSTM07_IS</stp>
        <stp>4</stp>
        <stp>000708.SZ</stp>
        <stp>61</stp>
        <stp>12/31/2009</stp>
        <stp>1</stp>
        <tr r="AF40" s="2"/>
      </tp>
      <tp>
        <v>-92687057</v>
        <stp/>
        <stp>EM_S_QSTM07_IS</stp>
        <stp>4</stp>
        <stp>000708.SZ</stp>
        <stp>61</stp>
        <stp>12/31/2008</stp>
        <stp>1</stp>
        <tr r="AJ40" s="2"/>
      </tp>
      <tp>
        <v>21618279922</v>
        <stp/>
        <stp>EM_S_SHARE_TOTAL</stp>
        <stp>2</stp>
        <stp>600000.SH</stp>
        <stp>12/23/2016</stp>
        <tr r="F3" s="7"/>
      </tp>
      <tp t="s">
        <v/>
        <stp/>
        <stp>EM_S_PROFITNOTICE_ABSTRACT</stp>
        <stp>2</stp>
        <stp>000708.SZ</stp>
        <stp>12/31/2016</stp>
        <tr r="E4" s="4"/>
      </tp>
      <tp>
        <v>81996845</v>
        <stp/>
        <stp>EM_S_QSTM07_IS</stp>
        <stp>4</stp>
        <stp>000708.SZ</stp>
        <stp>61</stp>
        <stp>3/31/2012</stp>
        <stp>1</stp>
        <tr r="W40" s="2"/>
      </tp>
      <tp>
        <v>93102715</v>
        <stp/>
        <stp>EM_S_QSTM07_IS</stp>
        <stp>4</stp>
        <stp>000708.SZ</stp>
        <stp>61</stp>
        <stp>6/30/2007</stp>
        <stp>1</stp>
        <tr r="AP40" s="2"/>
      </tp>
      <tp>
        <v>84110843</v>
        <stp/>
        <stp>EM_S_QSTM07_IS</stp>
        <stp>4</stp>
        <stp>000708.SZ</stp>
        <stp>61</stp>
        <stp>9/30/2008</stp>
        <stp>1</stp>
        <tr r="AK40" s="2"/>
      </tp>
      <tp>
        <v>2024589620</v>
        <stp/>
        <stp>EM_S_QSTM07_IS</stp>
        <stp>4</stp>
        <stp>000708.SZ</stp>
        <stp>9</stp>
        <stp>12/31/2010</stp>
        <stp>1</stp>
        <tr r="AB3" s="2"/>
      </tp>
      <tp>
        <v>88818529.980000004</v>
        <stp/>
        <stp>EM_S_QSTM07_IS</stp>
        <stp>4</stp>
        <stp>000708.SZ</stp>
        <stp>61</stp>
        <stp>6/30/2016</stp>
        <stp>1</stp>
        <tr r="F40" s="2"/>
      </tp>
      <tp>
        <v>55838076</v>
        <stp/>
        <stp>EM_S_QSTM07_IS</stp>
        <stp>4</stp>
        <stp>000708.SZ</stp>
        <stp>61</stp>
        <stp>3/31/2013</stp>
        <stp>1</stp>
        <tr r="S40" s="2"/>
      </tp>
      <tp>
        <v>92143614</v>
        <stp/>
        <stp>EM_S_QSTM07_IS</stp>
        <stp>4</stp>
        <stp>000708.SZ</stp>
        <stp>61</stp>
        <stp>9/30/2009</stp>
        <stp>1</stp>
        <tr r="AG40" s="2"/>
      </tp>
      <tp>
        <v>2400603851</v>
        <stp/>
        <stp>EM_S_QSTM07_IS</stp>
        <stp>4</stp>
        <stp>000708.SZ</stp>
        <stp>9</stp>
        <stp>12/31/2011</stp>
        <stp>1</stp>
        <tr r="X3" s="2"/>
      </tp>
      <tp>
        <v>78904045.200000003</v>
        <stp/>
        <stp>EM_S_QSTM07_IS</stp>
        <stp>4</stp>
        <stp>000708.SZ</stp>
        <stp>61</stp>
        <stp>6/30/2015</stp>
        <stp>1</stp>
        <tr r="J40" s="2"/>
      </tp>
      <tp>
        <v>144174224</v>
        <stp/>
        <stp>EM_S_QSTM07_IS</stp>
        <stp>4</stp>
        <stp>000708.SZ</stp>
        <stp>61</stp>
        <stp>3/31/2010</stp>
        <stp>1</stp>
        <tr r="AE40" s="2"/>
      </tp>
      <tp>
        <v>1713354655</v>
        <stp/>
        <stp>EM_S_QSTM07_IS</stp>
        <stp>4</stp>
        <stp>000708.SZ</stp>
        <stp>9</stp>
        <stp>12/31/2012</stp>
        <stp>1</stp>
        <tr r="T3" s="2"/>
      </tp>
      <tp>
        <v>86306294</v>
        <stp/>
        <stp>EM_S_QSTM07_IS</stp>
        <stp>4</stp>
        <stp>000708.SZ</stp>
        <stp>61</stp>
        <stp>6/30/2014</stp>
        <stp>1</stp>
        <tr r="N40" s="2"/>
      </tp>
      <tp>
        <v>159554009</v>
        <stp/>
        <stp>EM_S_QSTM07_IS</stp>
        <stp>4</stp>
        <stp>000708.SZ</stp>
        <stp>61</stp>
        <stp>3/31/2011</stp>
        <stp>1</stp>
        <tr r="AA40" s="2"/>
      </tp>
      <tp>
        <v>1944600342</v>
        <stp/>
        <stp>EM_S_QSTM07_IS</stp>
        <stp>4</stp>
        <stp>000708.SZ</stp>
        <stp>9</stp>
        <stp>12/31/2013</stp>
        <stp>1</stp>
        <tr r="P3" s="2"/>
      </tp>
      <tp>
        <v>55071426</v>
        <stp/>
        <stp>EM_S_QSTM07_IS</stp>
        <stp>4</stp>
        <stp>000708.SZ</stp>
        <stp>61</stp>
        <stp>6/30/2013</stp>
        <stp>1</stp>
        <tr r="R40" s="2"/>
      </tp>
      <tp>
        <v>56818677.420000002</v>
        <stp/>
        <stp>EM_S_QSTM07_IS</stp>
        <stp>4</stp>
        <stp>000708.SZ</stp>
        <stp>61</stp>
        <stp>3/31/2016</stp>
        <stp>1</stp>
        <tr r="G40" s="2"/>
      </tp>
      <tp>
        <v>1704669661.22</v>
        <stp/>
        <stp>EM_S_QSTM07_IS</stp>
        <stp>4</stp>
        <stp>000708.SZ</stp>
        <stp>9</stp>
        <stp>12/31/2014</stp>
        <stp>1</stp>
        <tr r="L3" s="2"/>
      </tp>
      <tp>
        <v>77966570</v>
        <stp/>
        <stp>EM_S_QSTM07_IS</stp>
        <stp>4</stp>
        <stp>000708.SZ</stp>
        <stp>61</stp>
        <stp>3/31/2007</stp>
        <stp>1</stp>
        <tr r="AQ40" s="2"/>
      </tp>
      <tp>
        <v>106754223</v>
        <stp/>
        <stp>EM_S_QSTM07_IS</stp>
        <stp>4</stp>
        <stp>000708.SZ</stp>
        <stp>61</stp>
        <stp>6/30/2012</stp>
        <stp>1</stp>
        <tr r="V40" s="2"/>
      </tp>
      <tp>
        <v>1799961191.01</v>
        <stp/>
        <stp>EM_S_QSTM07_IS</stp>
        <stp>4</stp>
        <stp>000708.SZ</stp>
        <stp>9</stp>
        <stp>12/31/2015</stp>
        <stp>1</stp>
        <tr r="H3" s="2"/>
      </tp>
      <tp>
        <v>158177914</v>
        <stp/>
        <stp>EM_S_QSTM07_IS</stp>
        <stp>4</stp>
        <stp>000708.SZ</stp>
        <stp>61</stp>
        <stp>6/30/2011</stp>
        <stp>1</stp>
        <tr r="Z40" s="2"/>
      </tp>
      <tp>
        <v>45330240</v>
        <stp/>
        <stp>EM_S_QSTM07_IS</stp>
        <stp>4</stp>
        <stp>000708.SZ</stp>
        <stp>61</stp>
        <stp>3/31/2014</stp>
        <stp>1</stp>
        <tr r="O40" s="2"/>
      </tp>
      <tp>
        <v>149044317</v>
        <stp/>
        <stp>EM_S_QSTM07_IS</stp>
        <stp>4</stp>
        <stp>000708.SZ</stp>
        <stp>61</stp>
        <stp>6/30/2010</stp>
        <stp>1</stp>
        <tr r="AD40" s="2"/>
      </tp>
      <tp>
        <v>59868868.780000001</v>
        <stp/>
        <stp>EM_S_QSTM07_IS</stp>
        <stp>4</stp>
        <stp>000708.SZ</stp>
        <stp>61</stp>
        <stp>3/31/2015</stp>
        <stp>1</stp>
        <tr r="K40" s="2"/>
      </tp>
      <tp>
        <v>1551532915</v>
        <stp/>
        <stp>EM_S_QSTM07_IS</stp>
        <stp>4</stp>
        <stp>000708.SZ</stp>
        <stp>9</stp>
        <stp>12/31/2007</stp>
        <stp>1</stp>
        <tr r="AN3" s="2"/>
      </tp>
      <tp>
        <v>121698388</v>
        <stp/>
        <stp>EM_S_QSTM07_IS</stp>
        <stp>4</stp>
        <stp>000708.SZ</stp>
        <stp>61</stp>
        <stp>9/30/2010</stp>
        <stp>1</stp>
        <tr r="AC40" s="2"/>
      </tp>
      <tp>
        <v>1127039815</v>
        <stp/>
        <stp>EM_S_QSTM07_IS</stp>
        <stp>4</stp>
        <stp>000708.SZ</stp>
        <stp>9</stp>
        <stp>12/31/2008</stp>
        <stp>1</stp>
        <tr r="AJ3" s="2"/>
      </tp>
      <tp>
        <v>130951904</v>
        <stp/>
        <stp>EM_S_QSTM07_IS</stp>
        <stp>4</stp>
        <stp>000708.SZ</stp>
        <stp>61</stp>
        <stp>9/30/2011</stp>
        <stp>1</stp>
        <tr r="Y40" s="2"/>
      </tp>
      <tp>
        <v>1507100468</v>
        <stp/>
        <stp>EM_S_QSTM07_IS</stp>
        <stp>4</stp>
        <stp>000708.SZ</stp>
        <stp>9</stp>
        <stp>12/31/2009</stp>
        <stp>1</stp>
        <tr r="AF3" s="2"/>
      </tp>
      <tp>
        <v>84595006</v>
        <stp/>
        <stp>EM_S_QSTM07_IS</stp>
        <stp>4</stp>
        <stp>000708.SZ</stp>
        <stp>61</stp>
        <stp>3/31/2008</stp>
        <stp>1</stp>
        <tr r="AM40" s="2"/>
      </tp>
      <tp>
        <v>18048774</v>
        <stp/>
        <stp>EM_S_QSTM07_IS</stp>
        <stp>4</stp>
        <stp>000708.SZ</stp>
        <stp>61</stp>
        <stp>9/30/2012</stp>
        <stp>1</stp>
        <tr r="U40" s="2"/>
      </tp>
      <tp>
        <v>30382758</v>
        <stp/>
        <stp>EM_S_QSTM07_IS</stp>
        <stp>4</stp>
        <stp>000708.SZ</stp>
        <stp>61</stp>
        <stp>3/31/2009</stp>
        <stp>1</stp>
        <tr r="AI40" s="2"/>
      </tp>
      <tp>
        <v>56392902</v>
        <stp/>
        <stp>EM_S_QSTM07_IS</stp>
        <stp>4</stp>
        <stp>000708.SZ</stp>
        <stp>61</stp>
        <stp>9/30/2013</stp>
        <stp>1</stp>
        <tr r="Q40" s="2"/>
      </tp>
      <tp>
        <v>94152667</v>
        <stp/>
        <stp>EM_S_QSTM07_IS</stp>
        <stp>4</stp>
        <stp>000708.SZ</stp>
        <stp>61</stp>
        <stp>9/30/2014</stp>
        <stp>1</stp>
        <tr r="M40" s="2"/>
      </tp>
      <tp>
        <v>66934192.649999999</v>
        <stp/>
        <stp>EM_S_QSTM07_IS</stp>
        <stp>4</stp>
        <stp>000708.SZ</stp>
        <stp>61</stp>
        <stp>9/30/2015</stp>
        <stp>1</stp>
        <tr r="I40" s="2"/>
      </tp>
      <tp>
        <v>68336575.879999995</v>
        <stp/>
        <stp>EM_S_QSTM07_IS</stp>
        <stp>4</stp>
        <stp>000708.SZ</stp>
        <stp>61</stp>
        <stp>9/30/2016</stp>
        <stp>1</stp>
        <tr r="E40" s="2"/>
      </tp>
      <tp>
        <v>81645440</v>
        <stp/>
        <stp>EM_S_QSTM07_IS</stp>
        <stp>4</stp>
        <stp>000708.SZ</stp>
        <stp>61</stp>
        <stp>6/30/2009</stp>
        <stp>1</stp>
        <tr r="AH40" s="2"/>
      </tp>
      <tp>
        <v>124862044</v>
        <stp/>
        <stp>EM_S_QSTM07_IS</stp>
        <stp>4</stp>
        <stp>000708.SZ</stp>
        <stp>61</stp>
        <stp>6/30/2008</stp>
        <stp>1</stp>
        <tr r="AL40" s="2"/>
      </tp>
      <tp>
        <v>75706924</v>
        <stp/>
        <stp>EM_S_QSTM07_IS</stp>
        <stp>4</stp>
        <stp>000708.SZ</stp>
        <stp>61</stp>
        <stp>9/30/2007</stp>
        <stp>1</stp>
        <tr r="AO40" s="2"/>
      </tp>
      <tp t="s">
        <v>2016-03-19</v>
        <stp/>
        <stp>EM_S_STM_ISSUINGDATE</stp>
        <stp>2</stp>
        <stp>000708.SZ</stp>
        <stp>12/31/2015</stp>
        <tr r="D4" s="3"/>
      </tp>
      <tp t="s">
        <v/>
        <stp/>
        <stp>EM_S_PERFORMANCEEXPRESS_DATE</stp>
        <stp>2</stp>
        <stp>000708.SZ</stp>
        <stp>12/31/2015</stp>
        <tr r="G4" s="3"/>
      </tp>
      <tp>
        <v>270392922.26999998</v>
        <stp/>
        <stp>EM_S_STM07_IS</stp>
        <stp>4</stp>
        <stp>000708.SZ</stp>
        <stp>61</stp>
        <stp>12/31/2015</stp>
        <stp>1</stp>
        <tr r="F4" s="3"/>
      </tp>
      <tp t="s">
        <v/>
        <stp/>
        <stp>EM_S_PERFORMANCEEXPRESS_PERFEXINCOME</stp>
        <stp>2</stp>
        <stp>000708.SZ</stp>
        <stp>12/31/2015</stp>
        <tr r="H4" s="3"/>
      </tp>
      <tp t="s">
        <v/>
        <stp/>
        <stp>EM_S_PERFORMANCEEXPRESS_PERFEXNETPROFITTOSHAREHOLDER</stp>
        <stp>2</stp>
        <stp>000708.SZ</stp>
        <stp>12/31/2015</stp>
        <tr r="I4" s="3"/>
      </tp>
      <tp>
        <v>16.190000000000001</v>
        <stp/>
        <stp>EM_S_DQ_CLOSE</stp>
        <stp>3</stp>
        <stp>600000.SH</stp>
        <stp>12/23/2016</stp>
        <stp>1</stp>
        <tr r="E3" s="7"/>
      </tp>
      <tp t="s">
        <v/>
        <stp/>
        <stp>EM_S_PROFITNOTICE_FORECASTT</stp>
        <stp>2</stp>
        <stp>000708.SZ</stp>
        <stp>12/31/2016</stp>
        <tr r="F4" s="4"/>
      </tp>
      <tp t="s">
        <v/>
        <stp/>
        <stp>EM_S_PROFITNOTICE_FORECASTL</stp>
        <stp>2</stp>
        <stp>000708.SZ</stp>
        <stp>12/31/2016</stp>
        <tr r="G4" s="4"/>
      </tp>
      <tp t="s">
        <v/>
        <stp/>
        <stp>EM_S_PROFITNOTICE_DATE</stp>
        <stp>2</stp>
        <stp>000708.SZ</stp>
        <stp>12/31/2016</stp>
        <tr r="D4" s="4"/>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volatileDependencies" Target="volatileDependencie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astmoney/Choice/Office/Excel/EMFunc.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definedNames>
      <definedName name="EM_HQ"/>
      <definedName name="EM_S_DQ_CLOSE"/>
      <definedName name="EM_S_PERFORMANCEEXPRESS_DATE"/>
      <definedName name="EM_S_PERFORMANCEEXPRESS_PERFEXINCOME"/>
      <definedName name="EM_S_PERFORMANCEEXPRESS_PERFEXNETPROFITTOSHAREHOLDER"/>
      <definedName name="EM_S_PROFITNOTICE_ABSTRACT"/>
      <definedName name="EM_S_PROFITNOTICE_DATE"/>
      <definedName name="EM_S_PROFITNOTICE_FORECASTL"/>
      <definedName name="EM_S_PROFITNOTICE_FORECASTT"/>
      <definedName name="EM_S_QSTM07_IS"/>
      <definedName name="EM_S_SHARE_TOTAL"/>
      <definedName name="EM_S_STM_ISSUINGDATE"/>
      <definedName name="EM_S_STM07_IS"/>
    </definedNames>
    <sheetDataSet>
      <sheetData sheetId="0"/>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14"/>
  <sheetViews>
    <sheetView showGridLines="0" tabSelected="1" zoomScaleNormal="100" workbookViewId="0">
      <pane xSplit="1" ySplit="2" topLeftCell="B3" activePane="bottomRight" state="frozen"/>
      <selection pane="topRight" activeCell="B1" sqref="B1"/>
      <selection pane="bottomLeft" activeCell="A3" sqref="A3"/>
      <selection pane="bottomRight"/>
    </sheetView>
  </sheetViews>
  <sheetFormatPr defaultColWidth="9.125" defaultRowHeight="12.75" x14ac:dyDescent="0.2"/>
  <cols>
    <col min="1" max="1" width="9.125" style="1"/>
    <col min="2" max="2" width="9.125" style="13"/>
    <col min="3" max="4" width="12" style="13" customWidth="1"/>
    <col min="5" max="5" width="14.75" style="1" customWidth="1"/>
    <col min="6" max="7" width="9.125" style="1"/>
    <col min="8" max="8" width="7.25" style="1" customWidth="1"/>
    <col min="9" max="9" width="8.625" style="1" customWidth="1"/>
    <col min="10" max="10" width="9.75" style="1" customWidth="1"/>
    <col min="11" max="12" width="7.25" style="1" customWidth="1"/>
    <col min="13" max="13" width="9.125" style="1"/>
    <col min="14" max="14" width="8.375" style="1" customWidth="1"/>
    <col min="15" max="15" width="8" style="1" customWidth="1"/>
    <col min="16" max="16384" width="9.125" style="1"/>
  </cols>
  <sheetData>
    <row r="2" spans="2:15" ht="22.5" x14ac:dyDescent="0.25">
      <c r="B2" s="169" t="s">
        <v>5894</v>
      </c>
    </row>
    <row r="3" spans="2:15" ht="13.5" thickBot="1" x14ac:dyDescent="0.25"/>
    <row r="4" spans="2:15" x14ac:dyDescent="0.2">
      <c r="B4" s="188" t="s">
        <v>0</v>
      </c>
      <c r="C4" s="189"/>
      <c r="D4" s="189"/>
      <c r="E4" s="189"/>
      <c r="F4" s="189"/>
      <c r="G4" s="189"/>
      <c r="H4" s="189"/>
      <c r="I4" s="189"/>
      <c r="J4" s="189"/>
      <c r="K4" s="189"/>
      <c r="L4" s="190"/>
    </row>
    <row r="5" spans="2:15" x14ac:dyDescent="0.2">
      <c r="B5" s="12"/>
      <c r="C5" s="14"/>
      <c r="D5" s="14"/>
      <c r="E5" s="2"/>
      <c r="F5" s="2"/>
      <c r="G5" s="2"/>
      <c r="H5" s="2"/>
      <c r="I5" s="2"/>
      <c r="J5" s="2"/>
      <c r="K5" s="2"/>
      <c r="L5" s="3"/>
    </row>
    <row r="6" spans="2:15" ht="13.5" thickBot="1" x14ac:dyDescent="0.25">
      <c r="B6" s="10" t="s">
        <v>77</v>
      </c>
      <c r="C6" s="15" t="s">
        <v>5</v>
      </c>
      <c r="D6" s="15" t="s">
        <v>6</v>
      </c>
      <c r="E6" s="4"/>
      <c r="F6" s="2" t="s">
        <v>93</v>
      </c>
      <c r="G6" s="2"/>
      <c r="H6" s="2" t="s">
        <v>5805</v>
      </c>
      <c r="I6" s="2"/>
      <c r="J6" s="2"/>
      <c r="K6" s="2"/>
      <c r="L6" s="3"/>
    </row>
    <row r="7" spans="2:15" ht="13.5" thickTop="1" x14ac:dyDescent="0.2">
      <c r="B7" s="11">
        <v>1</v>
      </c>
      <c r="C7" s="75" t="s">
        <v>7</v>
      </c>
      <c r="D7" s="75" t="s">
        <v>8</v>
      </c>
      <c r="E7" s="4"/>
      <c r="G7" s="2"/>
      <c r="H7" s="2"/>
      <c r="I7" s="2"/>
      <c r="J7" s="2"/>
      <c r="K7" s="2"/>
      <c r="L7" s="3"/>
      <c r="N7" s="75"/>
      <c r="O7" s="75"/>
    </row>
    <row r="8" spans="2:15" x14ac:dyDescent="0.2">
      <c r="B8" s="11">
        <v>2</v>
      </c>
      <c r="C8" s="75" t="s">
        <v>9</v>
      </c>
      <c r="D8" s="75" t="s">
        <v>10</v>
      </c>
      <c r="E8" s="4"/>
      <c r="F8" s="2"/>
      <c r="G8" s="2"/>
      <c r="H8" s="2"/>
      <c r="I8" s="2"/>
      <c r="J8" s="2"/>
      <c r="K8" s="2"/>
      <c r="L8" s="3"/>
      <c r="N8" s="75"/>
      <c r="O8" s="75"/>
    </row>
    <row r="9" spans="2:15" x14ac:dyDescent="0.2">
      <c r="B9" s="11">
        <v>3</v>
      </c>
      <c r="C9" s="75" t="s">
        <v>11</v>
      </c>
      <c r="D9" s="75" t="s">
        <v>12</v>
      </c>
      <c r="E9" s="4"/>
      <c r="F9" s="2"/>
      <c r="G9" s="2"/>
      <c r="H9" s="2"/>
      <c r="I9" s="2"/>
      <c r="J9" s="2"/>
      <c r="K9" s="2"/>
      <c r="L9" s="3"/>
      <c r="N9" s="75"/>
      <c r="O9" s="75"/>
    </row>
    <row r="10" spans="2:15" x14ac:dyDescent="0.2">
      <c r="B10" s="11">
        <v>4</v>
      </c>
      <c r="C10" s="75" t="s">
        <v>13</v>
      </c>
      <c r="D10" s="75" t="s">
        <v>14</v>
      </c>
      <c r="E10" s="4"/>
      <c r="F10" s="2"/>
      <c r="G10" s="2"/>
      <c r="H10" s="2"/>
      <c r="I10" s="2"/>
      <c r="J10" s="2"/>
      <c r="K10" s="2"/>
      <c r="L10" s="3"/>
      <c r="N10" s="75"/>
      <c r="O10" s="75"/>
    </row>
    <row r="11" spans="2:15" x14ac:dyDescent="0.2">
      <c r="B11" s="11">
        <v>5</v>
      </c>
      <c r="C11" s="75" t="s">
        <v>15</v>
      </c>
      <c r="D11" s="75" t="s">
        <v>16</v>
      </c>
      <c r="E11" s="4"/>
      <c r="F11" s="2"/>
      <c r="G11" s="2"/>
      <c r="H11" s="2"/>
      <c r="I11" s="2"/>
      <c r="J11" s="2"/>
      <c r="K11" s="2"/>
      <c r="L11" s="3"/>
      <c r="N11" s="75"/>
      <c r="O11" s="75"/>
    </row>
    <row r="12" spans="2:15" x14ac:dyDescent="0.2">
      <c r="B12" s="11">
        <v>6</v>
      </c>
      <c r="C12" s="75" t="s">
        <v>17</v>
      </c>
      <c r="D12" s="75" t="s">
        <v>18</v>
      </c>
      <c r="E12" s="4"/>
      <c r="F12" s="2"/>
      <c r="G12" s="2"/>
      <c r="H12" s="2"/>
      <c r="I12" s="2"/>
      <c r="J12" s="2"/>
      <c r="K12" s="2"/>
      <c r="L12" s="3"/>
      <c r="N12" s="75"/>
      <c r="O12" s="75"/>
    </row>
    <row r="13" spans="2:15" x14ac:dyDescent="0.2">
      <c r="B13" s="11">
        <v>7</v>
      </c>
      <c r="C13" s="75" t="s">
        <v>19</v>
      </c>
      <c r="D13" s="75" t="s">
        <v>20</v>
      </c>
      <c r="E13" s="4"/>
      <c r="F13" s="2"/>
      <c r="G13" s="2"/>
      <c r="H13" s="2"/>
      <c r="I13" s="2"/>
      <c r="J13" s="2"/>
      <c r="K13" s="2"/>
      <c r="L13" s="3"/>
      <c r="N13" s="75"/>
      <c r="O13" s="75"/>
    </row>
    <row r="14" spans="2:15" x14ac:dyDescent="0.2">
      <c r="B14" s="11">
        <v>8</v>
      </c>
      <c r="C14" s="75" t="s">
        <v>21</v>
      </c>
      <c r="D14" s="75" t="s">
        <v>22</v>
      </c>
      <c r="E14" s="4"/>
      <c r="F14" s="2"/>
      <c r="G14" s="2"/>
      <c r="H14" s="2"/>
      <c r="I14" s="2"/>
      <c r="J14" s="2"/>
      <c r="K14" s="2"/>
      <c r="L14" s="3"/>
      <c r="N14" s="75"/>
      <c r="O14" s="75"/>
    </row>
    <row r="15" spans="2:15" x14ac:dyDescent="0.2">
      <c r="B15" s="11">
        <v>9</v>
      </c>
      <c r="C15" s="75" t="s">
        <v>23</v>
      </c>
      <c r="D15" s="75" t="s">
        <v>24</v>
      </c>
      <c r="E15" s="4"/>
      <c r="F15" s="2"/>
      <c r="G15" s="2"/>
      <c r="H15" s="2"/>
      <c r="I15" s="2"/>
      <c r="J15" s="2"/>
      <c r="K15" s="2"/>
      <c r="L15" s="3"/>
      <c r="N15" s="75"/>
      <c r="O15" s="75"/>
    </row>
    <row r="16" spans="2:15" x14ac:dyDescent="0.2">
      <c r="B16" s="11">
        <v>10</v>
      </c>
      <c r="C16" s="75" t="s">
        <v>25</v>
      </c>
      <c r="D16" s="75" t="s">
        <v>26</v>
      </c>
      <c r="E16" s="4"/>
      <c r="F16" s="2"/>
      <c r="G16" s="2"/>
      <c r="H16" s="2"/>
      <c r="I16" s="2"/>
      <c r="J16" s="2"/>
      <c r="K16" s="2"/>
      <c r="L16" s="3"/>
      <c r="N16" s="75"/>
      <c r="O16" s="75"/>
    </row>
    <row r="17" spans="2:15" x14ac:dyDescent="0.2">
      <c r="B17" s="11">
        <v>11</v>
      </c>
      <c r="C17" s="75" t="s">
        <v>27</v>
      </c>
      <c r="D17" s="75" t="s">
        <v>28</v>
      </c>
      <c r="E17" s="4"/>
      <c r="F17" s="2"/>
      <c r="G17" s="2"/>
      <c r="H17" s="2"/>
      <c r="I17" s="2"/>
      <c r="J17" s="2"/>
      <c r="K17" s="2"/>
      <c r="L17" s="3"/>
      <c r="N17" s="75"/>
      <c r="O17" s="75"/>
    </row>
    <row r="18" spans="2:15" x14ac:dyDescent="0.2">
      <c r="B18" s="11">
        <v>12</v>
      </c>
      <c r="C18" s="75" t="s">
        <v>29</v>
      </c>
      <c r="D18" s="75" t="s">
        <v>30</v>
      </c>
      <c r="E18" s="4"/>
      <c r="F18" s="2"/>
      <c r="G18" s="2"/>
      <c r="H18" s="2"/>
      <c r="I18" s="2"/>
      <c r="J18" s="2"/>
      <c r="K18" s="2"/>
      <c r="L18" s="3"/>
      <c r="N18" s="75"/>
      <c r="O18" s="75"/>
    </row>
    <row r="19" spans="2:15" x14ac:dyDescent="0.2">
      <c r="B19" s="11">
        <v>13</v>
      </c>
      <c r="C19" s="75" t="s">
        <v>31</v>
      </c>
      <c r="D19" s="75" t="s">
        <v>32</v>
      </c>
      <c r="E19" s="4"/>
      <c r="F19" s="2"/>
      <c r="G19" s="2"/>
      <c r="H19" s="2"/>
      <c r="I19" s="2"/>
      <c r="J19" s="2"/>
      <c r="K19" s="2"/>
      <c r="L19" s="3"/>
      <c r="N19" s="75"/>
      <c r="O19" s="75"/>
    </row>
    <row r="20" spans="2:15" x14ac:dyDescent="0.2">
      <c r="B20" s="11">
        <v>14</v>
      </c>
      <c r="C20" s="75" t="s">
        <v>33</v>
      </c>
      <c r="D20" s="75" t="s">
        <v>34</v>
      </c>
      <c r="E20" s="4"/>
      <c r="F20" s="2"/>
      <c r="G20" s="2"/>
      <c r="H20" s="2"/>
      <c r="I20" s="2"/>
      <c r="J20" s="2"/>
      <c r="K20" s="2"/>
      <c r="L20" s="3"/>
      <c r="N20" s="75"/>
      <c r="O20" s="75"/>
    </row>
    <row r="21" spans="2:15" x14ac:dyDescent="0.2">
      <c r="B21" s="11">
        <v>15</v>
      </c>
      <c r="C21" s="75" t="s">
        <v>35</v>
      </c>
      <c r="D21" s="75" t="s">
        <v>36</v>
      </c>
      <c r="E21" s="4"/>
      <c r="F21" s="2"/>
      <c r="G21" s="2"/>
      <c r="H21" s="2"/>
      <c r="I21" s="2"/>
      <c r="J21" s="2"/>
      <c r="K21" s="2"/>
      <c r="L21" s="3"/>
      <c r="N21" s="75"/>
      <c r="O21" s="75"/>
    </row>
    <row r="22" spans="2:15" x14ac:dyDescent="0.2">
      <c r="B22" s="11">
        <v>16</v>
      </c>
      <c r="C22" s="75" t="s">
        <v>37</v>
      </c>
      <c r="D22" s="75" t="s">
        <v>38</v>
      </c>
      <c r="E22" s="4"/>
      <c r="F22" s="2"/>
      <c r="G22" s="2"/>
      <c r="H22" s="2"/>
      <c r="I22" s="2"/>
      <c r="J22" s="2"/>
      <c r="K22" s="2"/>
      <c r="L22" s="3"/>
      <c r="N22" s="75"/>
      <c r="O22" s="75"/>
    </row>
    <row r="23" spans="2:15" x14ac:dyDescent="0.2">
      <c r="B23" s="11">
        <v>17</v>
      </c>
      <c r="C23" s="75" t="s">
        <v>39</v>
      </c>
      <c r="D23" s="75" t="s">
        <v>40</v>
      </c>
      <c r="E23" s="4"/>
      <c r="F23" s="2"/>
      <c r="G23" s="2"/>
      <c r="H23" s="2"/>
      <c r="I23" s="2"/>
      <c r="J23" s="2"/>
      <c r="K23" s="2"/>
      <c r="L23" s="3"/>
      <c r="N23" s="75"/>
      <c r="O23" s="75"/>
    </row>
    <row r="24" spans="2:15" x14ac:dyDescent="0.2">
      <c r="B24" s="11">
        <v>18</v>
      </c>
      <c r="C24" s="75" t="s">
        <v>41</v>
      </c>
      <c r="D24" s="75" t="s">
        <v>42</v>
      </c>
      <c r="E24" s="4"/>
      <c r="F24" s="2"/>
      <c r="G24" s="2"/>
      <c r="H24" s="2"/>
      <c r="I24" s="2"/>
      <c r="J24" s="2"/>
      <c r="K24" s="2"/>
      <c r="L24" s="3"/>
      <c r="N24" s="75"/>
      <c r="O24" s="75"/>
    </row>
    <row r="25" spans="2:15" x14ac:dyDescent="0.2">
      <c r="B25" s="11">
        <v>19</v>
      </c>
      <c r="C25" s="75" t="s">
        <v>43</v>
      </c>
      <c r="D25" s="75" t="s">
        <v>44</v>
      </c>
      <c r="E25" s="4"/>
      <c r="F25" s="2"/>
      <c r="G25" s="2"/>
      <c r="H25" s="2"/>
      <c r="I25" s="2"/>
      <c r="J25" s="2"/>
      <c r="K25" s="2"/>
      <c r="L25" s="3"/>
      <c r="N25" s="75"/>
      <c r="O25" s="75"/>
    </row>
    <row r="26" spans="2:15" x14ac:dyDescent="0.2">
      <c r="B26" s="11">
        <v>20</v>
      </c>
      <c r="C26" s="75" t="s">
        <v>45</v>
      </c>
      <c r="D26" s="75" t="s">
        <v>46</v>
      </c>
      <c r="E26" s="4"/>
      <c r="F26" s="2"/>
      <c r="G26" s="2"/>
      <c r="H26" s="2"/>
      <c r="I26" s="2"/>
      <c r="J26" s="2"/>
      <c r="K26" s="2"/>
      <c r="L26" s="3"/>
      <c r="N26" s="75"/>
      <c r="O26" s="75"/>
    </row>
    <row r="27" spans="2:15" x14ac:dyDescent="0.2">
      <c r="B27" s="11">
        <v>21</v>
      </c>
      <c r="C27" s="75" t="s">
        <v>47</v>
      </c>
      <c r="D27" s="75" t="s">
        <v>48</v>
      </c>
      <c r="E27" s="4"/>
      <c r="F27" s="2"/>
      <c r="G27" s="2"/>
      <c r="H27" s="2"/>
      <c r="I27" s="2"/>
      <c r="J27" s="2"/>
      <c r="K27" s="2"/>
      <c r="L27" s="3"/>
      <c r="N27" s="75"/>
      <c r="O27" s="75"/>
    </row>
    <row r="28" spans="2:15" x14ac:dyDescent="0.2">
      <c r="B28" s="11">
        <v>22</v>
      </c>
      <c r="C28" s="75" t="s">
        <v>49</v>
      </c>
      <c r="D28" s="75" t="s">
        <v>50</v>
      </c>
      <c r="E28" s="4"/>
      <c r="F28" s="2"/>
      <c r="G28" s="2"/>
      <c r="H28" s="2"/>
      <c r="I28" s="2"/>
      <c r="J28" s="2"/>
      <c r="K28" s="2"/>
      <c r="L28" s="3"/>
      <c r="N28" s="75"/>
      <c r="O28" s="75"/>
    </row>
    <row r="29" spans="2:15" x14ac:dyDescent="0.2">
      <c r="B29" s="11">
        <v>23</v>
      </c>
      <c r="C29" s="75" t="s">
        <v>51</v>
      </c>
      <c r="D29" s="75" t="s">
        <v>52</v>
      </c>
      <c r="E29" s="4"/>
      <c r="F29" s="2"/>
      <c r="G29" s="2"/>
      <c r="H29" s="2"/>
      <c r="I29" s="2"/>
      <c r="J29" s="2"/>
      <c r="K29" s="2"/>
      <c r="L29" s="3"/>
      <c r="N29" s="75"/>
      <c r="O29" s="75"/>
    </row>
    <row r="30" spans="2:15" x14ac:dyDescent="0.2">
      <c r="B30" s="11">
        <v>24</v>
      </c>
      <c r="C30" s="75" t="s">
        <v>53</v>
      </c>
      <c r="D30" s="75" t="s">
        <v>54</v>
      </c>
      <c r="E30" s="4"/>
      <c r="F30" s="2"/>
      <c r="G30" s="2"/>
      <c r="H30" s="2"/>
      <c r="I30" s="2"/>
      <c r="J30" s="2"/>
      <c r="K30" s="2"/>
      <c r="L30" s="3"/>
      <c r="N30" s="75"/>
      <c r="O30" s="75"/>
    </row>
    <row r="31" spans="2:15" x14ac:dyDescent="0.2">
      <c r="B31" s="11">
        <v>25</v>
      </c>
      <c r="C31" s="75" t="s">
        <v>55</v>
      </c>
      <c r="D31" s="75" t="s">
        <v>56</v>
      </c>
      <c r="E31" s="4"/>
      <c r="F31" s="2"/>
      <c r="G31" s="2"/>
      <c r="H31" s="2"/>
      <c r="I31" s="2"/>
      <c r="J31" s="2"/>
      <c r="K31" s="2"/>
      <c r="L31" s="3"/>
      <c r="N31" s="75"/>
      <c r="O31" s="75"/>
    </row>
    <row r="32" spans="2:15" x14ac:dyDescent="0.2">
      <c r="B32" s="11">
        <v>26</v>
      </c>
      <c r="C32" s="75" t="s">
        <v>57</v>
      </c>
      <c r="D32" s="75" t="s">
        <v>58</v>
      </c>
      <c r="E32" s="4"/>
      <c r="F32" s="2"/>
      <c r="G32" s="2"/>
      <c r="H32" s="2"/>
      <c r="I32" s="2"/>
      <c r="J32" s="2"/>
      <c r="K32" s="2"/>
      <c r="L32" s="3"/>
      <c r="N32" s="75"/>
      <c r="O32" s="75"/>
    </row>
    <row r="33" spans="2:15" x14ac:dyDescent="0.2">
      <c r="B33" s="11">
        <v>27</v>
      </c>
      <c r="C33" s="75" t="s">
        <v>59</v>
      </c>
      <c r="D33" s="75" t="s">
        <v>60</v>
      </c>
      <c r="E33" s="4"/>
      <c r="F33" s="2"/>
      <c r="G33" s="2"/>
      <c r="H33" s="2"/>
      <c r="I33" s="2"/>
      <c r="J33" s="2"/>
      <c r="K33" s="2"/>
      <c r="L33" s="3"/>
      <c r="N33" s="75"/>
      <c r="O33" s="75"/>
    </row>
    <row r="34" spans="2:15" x14ac:dyDescent="0.2">
      <c r="B34" s="11">
        <v>28</v>
      </c>
      <c r="C34" s="75" t="s">
        <v>61</v>
      </c>
      <c r="D34" s="75" t="s">
        <v>62</v>
      </c>
      <c r="E34" s="4"/>
      <c r="F34" s="2"/>
      <c r="G34" s="2"/>
      <c r="H34" s="2"/>
      <c r="I34" s="2"/>
      <c r="J34" s="2"/>
      <c r="K34" s="2"/>
      <c r="L34" s="3"/>
      <c r="N34" s="75"/>
      <c r="O34" s="75"/>
    </row>
    <row r="35" spans="2:15" x14ac:dyDescent="0.2">
      <c r="B35" s="11">
        <v>29</v>
      </c>
      <c r="C35" s="75" t="s">
        <v>63</v>
      </c>
      <c r="D35" s="75" t="s">
        <v>64</v>
      </c>
      <c r="E35" s="4"/>
      <c r="F35" s="2"/>
      <c r="G35" s="2"/>
      <c r="H35" s="2"/>
      <c r="I35" s="2"/>
      <c r="J35" s="2"/>
      <c r="K35" s="2"/>
      <c r="L35" s="3"/>
      <c r="N35" s="75"/>
      <c r="O35" s="75"/>
    </row>
    <row r="36" spans="2:15" x14ac:dyDescent="0.2">
      <c r="B36" s="11">
        <v>30</v>
      </c>
      <c r="C36" s="75" t="s">
        <v>65</v>
      </c>
      <c r="D36" s="75" t="s">
        <v>66</v>
      </c>
      <c r="E36" s="4"/>
      <c r="F36" s="2"/>
      <c r="G36" s="2"/>
      <c r="H36" s="2"/>
      <c r="I36" s="2"/>
      <c r="J36" s="2"/>
      <c r="K36" s="2"/>
      <c r="L36" s="3"/>
      <c r="N36" s="75"/>
      <c r="O36" s="75"/>
    </row>
    <row r="37" spans="2:15" x14ac:dyDescent="0.2">
      <c r="B37" s="11">
        <v>31</v>
      </c>
      <c r="C37" s="75" t="s">
        <v>4613</v>
      </c>
      <c r="D37" s="75" t="s">
        <v>5889</v>
      </c>
      <c r="E37" s="4"/>
      <c r="F37" s="2"/>
      <c r="G37" s="2"/>
      <c r="H37" s="2"/>
      <c r="I37" s="2"/>
      <c r="J37" s="2"/>
      <c r="K37" s="2"/>
      <c r="L37" s="3"/>
      <c r="N37" s="75"/>
      <c r="O37" s="75"/>
    </row>
    <row r="38" spans="2:15" x14ac:dyDescent="0.2">
      <c r="B38" s="11">
        <v>32</v>
      </c>
      <c r="C38" s="75" t="s">
        <v>67</v>
      </c>
      <c r="D38" s="75" t="s">
        <v>68</v>
      </c>
      <c r="E38" s="4"/>
      <c r="F38" s="2"/>
      <c r="G38" s="2"/>
      <c r="H38" s="2"/>
      <c r="I38" s="2"/>
      <c r="J38" s="2"/>
      <c r="K38" s="2"/>
      <c r="L38" s="3"/>
      <c r="N38" s="75"/>
      <c r="O38" s="75"/>
    </row>
    <row r="39" spans="2:15" x14ac:dyDescent="0.2">
      <c r="B39" s="11">
        <v>33</v>
      </c>
      <c r="C39" s="75" t="s">
        <v>69</v>
      </c>
      <c r="D39" s="75" t="s">
        <v>70</v>
      </c>
      <c r="E39" s="2"/>
      <c r="F39" s="2"/>
      <c r="G39" s="2"/>
      <c r="H39" s="2"/>
      <c r="I39" s="2"/>
      <c r="J39" s="2"/>
      <c r="K39" s="2"/>
      <c r="L39" s="3"/>
      <c r="N39" s="75"/>
      <c r="O39" s="75"/>
    </row>
    <row r="40" spans="2:15" x14ac:dyDescent="0.2">
      <c r="B40" s="11">
        <v>34</v>
      </c>
      <c r="C40" s="75" t="s">
        <v>71</v>
      </c>
      <c r="D40" s="75" t="s">
        <v>72</v>
      </c>
      <c r="E40" s="2"/>
      <c r="F40" s="2"/>
      <c r="G40" s="2"/>
      <c r="H40" s="2"/>
      <c r="I40" s="2"/>
      <c r="J40" s="2"/>
      <c r="K40" s="2"/>
      <c r="L40" s="3"/>
      <c r="N40" s="75"/>
      <c r="O40" s="75"/>
    </row>
    <row r="41" spans="2:15" x14ac:dyDescent="0.2">
      <c r="B41" s="11">
        <v>35</v>
      </c>
      <c r="C41" s="75" t="s">
        <v>73</v>
      </c>
      <c r="D41" s="75" t="s">
        <v>74</v>
      </c>
      <c r="E41" s="2"/>
      <c r="F41" s="2"/>
      <c r="G41" s="2"/>
      <c r="H41" s="2"/>
      <c r="I41" s="2"/>
      <c r="J41" s="2"/>
      <c r="K41" s="2"/>
      <c r="L41" s="3"/>
      <c r="N41" s="75"/>
      <c r="O41" s="75"/>
    </row>
    <row r="42" spans="2:15" x14ac:dyDescent="0.2">
      <c r="B42" s="11">
        <v>36</v>
      </c>
      <c r="C42" s="75" t="s">
        <v>75</v>
      </c>
      <c r="D42" s="75" t="s">
        <v>76</v>
      </c>
      <c r="E42" s="2"/>
      <c r="F42" s="2"/>
      <c r="G42" s="2"/>
      <c r="H42" s="2"/>
      <c r="I42" s="2"/>
      <c r="J42" s="2"/>
      <c r="K42" s="2"/>
      <c r="L42" s="3"/>
      <c r="N42" s="75"/>
      <c r="O42" s="75"/>
    </row>
    <row r="43" spans="2:15" x14ac:dyDescent="0.2">
      <c r="B43" s="12"/>
      <c r="C43" s="14"/>
      <c r="D43" s="14"/>
      <c r="E43" s="2"/>
      <c r="F43" s="2"/>
      <c r="G43" s="2"/>
      <c r="H43" s="2"/>
      <c r="I43" s="2"/>
      <c r="J43" s="2"/>
      <c r="K43" s="2"/>
      <c r="L43" s="3"/>
    </row>
    <row r="44" spans="2:15" x14ac:dyDescent="0.2">
      <c r="B44" s="191" t="s">
        <v>5886</v>
      </c>
      <c r="C44" s="192"/>
      <c r="D44" s="192"/>
      <c r="E44" s="192"/>
      <c r="F44" s="192"/>
      <c r="G44" s="192"/>
      <c r="H44" s="192"/>
      <c r="I44" s="192"/>
      <c r="J44" s="192"/>
      <c r="K44" s="192"/>
      <c r="L44" s="193"/>
    </row>
    <row r="45" spans="2:15" x14ac:dyDescent="0.2">
      <c r="B45" s="69" t="s">
        <v>110</v>
      </c>
      <c r="C45" s="17"/>
      <c r="D45" s="17"/>
      <c r="E45" s="8"/>
      <c r="F45" s="8"/>
      <c r="G45" s="8"/>
      <c r="H45" s="8"/>
      <c r="I45" s="8"/>
      <c r="J45" s="8"/>
      <c r="K45" s="8"/>
      <c r="L45" s="9"/>
    </row>
    <row r="46" spans="2:15" x14ac:dyDescent="0.2">
      <c r="B46" s="12"/>
      <c r="C46" s="14"/>
      <c r="D46" s="14"/>
      <c r="E46" s="2"/>
      <c r="F46" s="2"/>
      <c r="G46" s="2"/>
      <c r="H46" s="2"/>
      <c r="I46" s="2"/>
      <c r="J46" s="2"/>
      <c r="K46" s="2"/>
      <c r="L46" s="3"/>
    </row>
    <row r="47" spans="2:15" x14ac:dyDescent="0.2">
      <c r="B47" s="12"/>
      <c r="C47" s="14"/>
      <c r="D47" s="14"/>
      <c r="E47" s="2"/>
      <c r="F47" s="2"/>
      <c r="G47" s="2"/>
      <c r="H47" s="2"/>
      <c r="I47" s="2"/>
      <c r="J47" s="2"/>
      <c r="K47" s="2"/>
      <c r="L47" s="3"/>
    </row>
    <row r="48" spans="2:15" x14ac:dyDescent="0.2">
      <c r="B48" s="185" t="s">
        <v>1</v>
      </c>
      <c r="C48" s="186"/>
      <c r="D48" s="186"/>
      <c r="E48" s="186"/>
      <c r="F48" s="186"/>
      <c r="G48" s="186"/>
      <c r="H48" s="186"/>
      <c r="I48" s="186"/>
      <c r="J48" s="186"/>
      <c r="K48" s="186"/>
      <c r="L48" s="187"/>
    </row>
    <row r="49" spans="2:12" x14ac:dyDescent="0.2">
      <c r="B49" s="69" t="s">
        <v>110</v>
      </c>
      <c r="D49" s="14"/>
      <c r="E49" s="7"/>
      <c r="F49" s="7"/>
      <c r="G49" s="2"/>
      <c r="H49" s="2"/>
      <c r="I49" s="2"/>
      <c r="J49" s="2"/>
      <c r="K49" s="2"/>
      <c r="L49" s="3"/>
    </row>
    <row r="50" spans="2:12" x14ac:dyDescent="0.2">
      <c r="B50" s="18"/>
      <c r="C50" s="14"/>
      <c r="D50" s="19"/>
      <c r="E50" s="5"/>
      <c r="F50" s="6"/>
      <c r="G50" s="2"/>
      <c r="H50" s="2"/>
      <c r="I50" s="2"/>
      <c r="J50" s="2"/>
      <c r="K50" s="2"/>
      <c r="L50" s="3"/>
    </row>
    <row r="51" spans="2:12" x14ac:dyDescent="0.2">
      <c r="B51" s="12"/>
      <c r="C51" s="14"/>
      <c r="D51" s="14"/>
      <c r="E51" s="2"/>
      <c r="F51" s="2"/>
      <c r="G51" s="2"/>
      <c r="H51" s="2"/>
      <c r="I51" s="2"/>
      <c r="J51" s="2"/>
      <c r="K51" s="2"/>
      <c r="L51" s="3"/>
    </row>
    <row r="52" spans="2:12" x14ac:dyDescent="0.2">
      <c r="B52" s="191" t="s">
        <v>2</v>
      </c>
      <c r="C52" s="192"/>
      <c r="D52" s="192"/>
      <c r="E52" s="192"/>
      <c r="F52" s="192"/>
      <c r="G52" s="192"/>
      <c r="H52" s="192"/>
      <c r="I52" s="192"/>
      <c r="J52" s="192"/>
      <c r="K52" s="192"/>
      <c r="L52" s="193"/>
    </row>
    <row r="53" spans="2:12" ht="13.15" customHeight="1" x14ac:dyDescent="0.2">
      <c r="B53" s="197" t="s">
        <v>5848</v>
      </c>
      <c r="C53" s="198"/>
      <c r="D53" s="198"/>
      <c r="E53" s="198"/>
      <c r="F53" s="198"/>
      <c r="G53" s="198"/>
      <c r="H53" s="198"/>
      <c r="I53" s="198"/>
      <c r="J53" s="198"/>
      <c r="K53" s="198"/>
      <c r="L53" s="199"/>
    </row>
    <row r="54" spans="2:12" x14ac:dyDescent="0.2">
      <c r="B54" s="197"/>
      <c r="C54" s="198"/>
      <c r="D54" s="198"/>
      <c r="E54" s="198"/>
      <c r="F54" s="198"/>
      <c r="G54" s="198"/>
      <c r="H54" s="198"/>
      <c r="I54" s="198"/>
      <c r="J54" s="198"/>
      <c r="K54" s="198"/>
      <c r="L54" s="199"/>
    </row>
    <row r="55" spans="2:12" x14ac:dyDescent="0.2">
      <c r="B55" s="36" t="s">
        <v>5849</v>
      </c>
      <c r="C55" s="14"/>
      <c r="D55" s="14"/>
      <c r="E55" s="2"/>
      <c r="F55" s="2"/>
      <c r="G55" s="2"/>
      <c r="H55" s="2"/>
      <c r="I55" s="2"/>
      <c r="J55" s="2"/>
      <c r="K55" s="2"/>
      <c r="L55" s="3"/>
    </row>
    <row r="56" spans="2:12" x14ac:dyDescent="0.2">
      <c r="B56" s="12"/>
      <c r="C56" s="14"/>
      <c r="D56" s="14"/>
      <c r="E56" s="2"/>
      <c r="F56" s="2"/>
      <c r="G56" s="2"/>
      <c r="H56" s="2"/>
      <c r="I56" s="2"/>
      <c r="J56" s="2"/>
      <c r="K56" s="2"/>
      <c r="L56" s="3"/>
    </row>
    <row r="57" spans="2:12" x14ac:dyDescent="0.2">
      <c r="B57" s="12"/>
      <c r="C57" s="14"/>
      <c r="D57" s="14"/>
      <c r="E57" s="2"/>
      <c r="F57" s="2"/>
      <c r="G57" s="2"/>
      <c r="H57" s="2"/>
      <c r="I57" s="2"/>
      <c r="J57" s="2"/>
      <c r="K57" s="2"/>
      <c r="L57" s="3"/>
    </row>
    <row r="58" spans="2:12" ht="12.75" customHeight="1" x14ac:dyDescent="0.2">
      <c r="B58" s="185" t="s">
        <v>3</v>
      </c>
      <c r="C58" s="186"/>
      <c r="D58" s="186"/>
      <c r="E58" s="186"/>
      <c r="F58" s="186"/>
      <c r="G58" s="186"/>
      <c r="H58" s="186"/>
      <c r="I58" s="186"/>
      <c r="J58" s="186"/>
      <c r="K58" s="186"/>
      <c r="L58" s="187"/>
    </row>
    <row r="59" spans="2:12" x14ac:dyDescent="0.2">
      <c r="B59" s="36" t="s">
        <v>111</v>
      </c>
      <c r="D59" s="70">
        <f>COUNT('2015快报'!H4:H39)</f>
        <v>12</v>
      </c>
      <c r="E59" s="7"/>
      <c r="F59" s="7"/>
      <c r="G59" s="7"/>
      <c r="H59" s="2"/>
      <c r="I59" s="2"/>
      <c r="J59" s="2"/>
      <c r="K59" s="2"/>
      <c r="L59" s="3"/>
    </row>
    <row r="60" spans="2:12" x14ac:dyDescent="0.2">
      <c r="B60" s="36" t="s">
        <v>112</v>
      </c>
      <c r="C60" s="14"/>
      <c r="D60" s="14"/>
      <c r="E60" s="5"/>
      <c r="F60" s="5"/>
      <c r="G60" s="6"/>
      <c r="H60" s="2"/>
      <c r="I60" s="2"/>
      <c r="J60" s="2"/>
      <c r="K60" s="2"/>
      <c r="L60" s="3"/>
    </row>
    <row r="61" spans="2:12" x14ac:dyDescent="0.2">
      <c r="B61" s="18"/>
      <c r="C61" s="14"/>
      <c r="D61" s="14"/>
      <c r="E61" s="2"/>
      <c r="F61" s="2"/>
      <c r="G61" s="2"/>
      <c r="H61" s="2"/>
      <c r="I61" s="2"/>
      <c r="J61" s="2"/>
      <c r="K61" s="2"/>
      <c r="L61" s="3"/>
    </row>
    <row r="62" spans="2:12" x14ac:dyDescent="0.2">
      <c r="B62" s="18"/>
      <c r="C62" s="14"/>
      <c r="D62" s="14"/>
      <c r="E62" s="2"/>
      <c r="F62" s="2"/>
      <c r="G62" s="2"/>
      <c r="H62" s="2"/>
      <c r="I62" s="2"/>
      <c r="J62" s="2"/>
      <c r="K62" s="2"/>
      <c r="L62" s="3"/>
    </row>
    <row r="63" spans="2:12" x14ac:dyDescent="0.2">
      <c r="B63" s="194" t="s">
        <v>4</v>
      </c>
      <c r="C63" s="195"/>
      <c r="D63" s="195"/>
      <c r="E63" s="195"/>
      <c r="F63" s="195"/>
      <c r="G63" s="195"/>
      <c r="H63" s="195"/>
      <c r="I63" s="195"/>
      <c r="J63" s="195"/>
      <c r="K63" s="195"/>
      <c r="L63" s="196"/>
    </row>
    <row r="64" spans="2:12" x14ac:dyDescent="0.2">
      <c r="B64" s="69" t="s">
        <v>113</v>
      </c>
      <c r="D64" s="14"/>
      <c r="E64" s="7"/>
      <c r="F64" s="7"/>
      <c r="G64" s="7"/>
      <c r="H64" s="2"/>
      <c r="I64" s="2"/>
      <c r="J64" s="2"/>
      <c r="K64" s="2"/>
      <c r="L64" s="3"/>
    </row>
    <row r="65" spans="2:12" x14ac:dyDescent="0.2">
      <c r="B65" s="69"/>
      <c r="C65" s="13" t="s">
        <v>115</v>
      </c>
      <c r="D65" s="14"/>
      <c r="E65" s="7"/>
      <c r="F65" s="7"/>
      <c r="G65" s="7"/>
      <c r="H65" s="2"/>
      <c r="I65" s="2"/>
      <c r="J65" s="2"/>
      <c r="K65" s="2"/>
      <c r="L65" s="3"/>
    </row>
    <row r="66" spans="2:12" x14ac:dyDescent="0.2">
      <c r="B66" s="69" t="s">
        <v>114</v>
      </c>
      <c r="C66" s="70">
        <f>MAX('2015快报'!J4:J39)</f>
        <v>90</v>
      </c>
      <c r="D66" s="14"/>
      <c r="E66" s="5"/>
      <c r="F66" s="5"/>
      <c r="G66" s="6"/>
      <c r="H66" s="2"/>
      <c r="I66" s="2"/>
      <c r="J66" s="2"/>
      <c r="K66" s="2"/>
      <c r="L66" s="3"/>
    </row>
    <row r="67" spans="2:12" x14ac:dyDescent="0.2">
      <c r="B67" s="69" t="s">
        <v>117</v>
      </c>
      <c r="C67" s="70">
        <f>MIN('2015快报'!J4:J39)</f>
        <v>6</v>
      </c>
      <c r="D67" s="20"/>
      <c r="E67" s="5"/>
      <c r="F67" s="5"/>
      <c r="G67" s="6"/>
      <c r="H67" s="2"/>
      <c r="I67" s="2"/>
      <c r="J67" s="2"/>
      <c r="K67" s="2"/>
      <c r="L67" s="3"/>
    </row>
    <row r="68" spans="2:12" x14ac:dyDescent="0.2">
      <c r="B68" s="69" t="s">
        <v>118</v>
      </c>
      <c r="C68" s="71">
        <f>AVERAGE('2015快报'!J4:J39)</f>
        <v>41.583333333333336</v>
      </c>
      <c r="D68" s="72" t="s">
        <v>116</v>
      </c>
      <c r="E68" s="5"/>
      <c r="F68" s="5"/>
      <c r="G68" s="6"/>
      <c r="H68" s="2"/>
      <c r="I68" s="2"/>
      <c r="J68" s="2"/>
      <c r="K68" s="2"/>
      <c r="L68" s="3"/>
    </row>
    <row r="69" spans="2:12" x14ac:dyDescent="0.2">
      <c r="B69" s="12"/>
      <c r="C69" s="14"/>
      <c r="D69" s="20"/>
      <c r="E69" s="5"/>
      <c r="F69" s="5"/>
      <c r="G69" s="6"/>
      <c r="H69" s="2"/>
      <c r="I69" s="2"/>
      <c r="J69" s="2"/>
      <c r="K69" s="2"/>
      <c r="L69" s="3"/>
    </row>
    <row r="70" spans="2:12" x14ac:dyDescent="0.2">
      <c r="B70" s="12"/>
      <c r="C70" s="14"/>
      <c r="D70" s="14"/>
      <c r="E70" s="2"/>
      <c r="F70" s="2"/>
      <c r="G70" s="2"/>
      <c r="H70" s="2"/>
      <c r="I70" s="2"/>
      <c r="J70" s="2"/>
      <c r="K70" s="2"/>
      <c r="L70" s="3"/>
    </row>
    <row r="71" spans="2:12" x14ac:dyDescent="0.2">
      <c r="B71" s="194" t="s">
        <v>5887</v>
      </c>
      <c r="C71" s="195"/>
      <c r="D71" s="195"/>
      <c r="E71" s="195"/>
      <c r="F71" s="195"/>
      <c r="G71" s="195"/>
      <c r="H71" s="195"/>
      <c r="I71" s="195"/>
      <c r="J71" s="195"/>
      <c r="K71" s="195"/>
      <c r="L71" s="196"/>
    </row>
    <row r="72" spans="2:12" x14ac:dyDescent="0.2">
      <c r="B72" s="36" t="s">
        <v>119</v>
      </c>
      <c r="C72" s="17"/>
      <c r="D72" s="73">
        <v>13</v>
      </c>
      <c r="E72" s="8"/>
      <c r="F72" s="8"/>
      <c r="G72" s="8"/>
      <c r="H72" s="8"/>
      <c r="I72" s="8"/>
      <c r="J72" s="8"/>
      <c r="K72" s="8"/>
      <c r="L72" s="9"/>
    </row>
    <row r="73" spans="2:12" x14ac:dyDescent="0.2">
      <c r="B73" s="69" t="s">
        <v>5893</v>
      </c>
      <c r="C73" s="17"/>
      <c r="D73" s="17"/>
      <c r="E73" s="8"/>
      <c r="F73" s="8"/>
      <c r="G73" s="8"/>
      <c r="H73" s="8"/>
      <c r="I73" s="8"/>
      <c r="J73" s="8"/>
      <c r="K73" s="8"/>
      <c r="L73" s="9"/>
    </row>
    <row r="74" spans="2:12" x14ac:dyDescent="0.2">
      <c r="B74" s="16"/>
      <c r="C74" s="17"/>
      <c r="D74" s="17"/>
      <c r="E74" s="8"/>
      <c r="F74" s="8"/>
      <c r="G74" s="8"/>
      <c r="H74" s="8"/>
      <c r="I74" s="8"/>
      <c r="J74" s="8"/>
      <c r="K74" s="8"/>
      <c r="L74" s="9"/>
    </row>
    <row r="75" spans="2:12" x14ac:dyDescent="0.2">
      <c r="B75" s="12"/>
      <c r="C75" s="14"/>
      <c r="D75" s="14"/>
      <c r="E75" s="2"/>
      <c r="F75" s="2"/>
      <c r="G75" s="2"/>
      <c r="H75" s="2"/>
      <c r="I75" s="2"/>
      <c r="J75" s="2"/>
      <c r="K75" s="2"/>
      <c r="L75" s="3"/>
    </row>
    <row r="76" spans="2:12" x14ac:dyDescent="0.2">
      <c r="B76" s="185" t="s">
        <v>5888</v>
      </c>
      <c r="C76" s="186"/>
      <c r="D76" s="186"/>
      <c r="E76" s="186"/>
      <c r="F76" s="186"/>
      <c r="G76" s="186"/>
      <c r="H76" s="186"/>
      <c r="I76" s="186"/>
      <c r="J76" s="186"/>
      <c r="K76" s="186"/>
      <c r="L76" s="187"/>
    </row>
    <row r="77" spans="2:12" x14ac:dyDescent="0.2">
      <c r="B77" s="69" t="s">
        <v>120</v>
      </c>
      <c r="D77" s="14"/>
      <c r="E77" s="7"/>
      <c r="F77" s="7"/>
      <c r="G77" s="7"/>
      <c r="H77" s="2"/>
      <c r="I77" s="2"/>
      <c r="J77" s="2"/>
      <c r="K77" s="2"/>
      <c r="L77" s="3"/>
    </row>
    <row r="78" spans="2:12" x14ac:dyDescent="0.2">
      <c r="B78" s="69" t="s">
        <v>5884</v>
      </c>
      <c r="D78" s="70">
        <f>COUNTIF('2016全年预告'!L4:L39,"&gt;0")</f>
        <v>6</v>
      </c>
      <c r="E78" s="7"/>
      <c r="F78" s="7"/>
      <c r="G78" s="7"/>
      <c r="H78" s="2"/>
      <c r="I78" s="2"/>
      <c r="J78" s="2"/>
      <c r="K78" s="2"/>
      <c r="L78" s="3"/>
    </row>
    <row r="79" spans="2:12" x14ac:dyDescent="0.2">
      <c r="B79" s="69" t="s">
        <v>5883</v>
      </c>
      <c r="C79" s="14"/>
      <c r="D79" s="74">
        <f>COUNTIF('2016全年预告'!L4:L39,"&lt;0")</f>
        <v>0</v>
      </c>
      <c r="E79" s="5"/>
      <c r="F79" s="5"/>
      <c r="G79" s="6"/>
      <c r="H79" s="2"/>
      <c r="I79" s="2"/>
      <c r="J79" s="2"/>
      <c r="K79" s="2"/>
      <c r="L79" s="3"/>
    </row>
    <row r="80" spans="2:12" x14ac:dyDescent="0.2">
      <c r="B80" s="168" t="s">
        <v>5954</v>
      </c>
      <c r="C80" s="14"/>
      <c r="D80" s="14"/>
      <c r="E80" s="2"/>
      <c r="F80" s="2"/>
      <c r="G80" s="2"/>
      <c r="H80" s="2"/>
      <c r="I80" s="2"/>
      <c r="J80" s="2"/>
      <c r="K80" s="2"/>
      <c r="L80" s="3"/>
    </row>
    <row r="81" spans="2:12" x14ac:dyDescent="0.2">
      <c r="B81" s="12"/>
      <c r="C81" s="14"/>
      <c r="D81" s="14"/>
      <c r="E81" s="2"/>
      <c r="F81" s="2"/>
      <c r="G81" s="2"/>
      <c r="H81" s="2"/>
      <c r="I81" s="2"/>
      <c r="J81" s="2"/>
      <c r="K81" s="2"/>
      <c r="L81" s="3"/>
    </row>
    <row r="82" spans="2:12" x14ac:dyDescent="0.2">
      <c r="B82" s="12"/>
      <c r="C82" s="14"/>
      <c r="D82" s="14"/>
      <c r="E82" s="2"/>
      <c r="F82" s="2"/>
      <c r="G82" s="2"/>
      <c r="H82" s="2"/>
      <c r="I82" s="2"/>
      <c r="J82" s="2"/>
      <c r="K82" s="2"/>
      <c r="L82" s="3"/>
    </row>
    <row r="83" spans="2:12" x14ac:dyDescent="0.2">
      <c r="B83" s="185" t="s">
        <v>109</v>
      </c>
      <c r="C83" s="186"/>
      <c r="D83" s="186"/>
      <c r="E83" s="186"/>
      <c r="F83" s="186"/>
      <c r="G83" s="186"/>
      <c r="H83" s="186"/>
      <c r="I83" s="186"/>
      <c r="J83" s="186"/>
      <c r="K83" s="186"/>
      <c r="L83" s="187"/>
    </row>
    <row r="84" spans="2:12" x14ac:dyDescent="0.2">
      <c r="B84" s="197" t="s">
        <v>5885</v>
      </c>
      <c r="C84" s="198"/>
      <c r="D84" s="198"/>
      <c r="E84" s="198"/>
      <c r="F84" s="198"/>
      <c r="G84" s="198"/>
      <c r="H84" s="198"/>
      <c r="I84" s="198"/>
      <c r="J84" s="198"/>
      <c r="K84" s="198"/>
      <c r="L84" s="199"/>
    </row>
    <row r="85" spans="2:12" x14ac:dyDescent="0.2">
      <c r="B85" s="197"/>
      <c r="C85" s="198"/>
      <c r="D85" s="198"/>
      <c r="E85" s="198"/>
      <c r="F85" s="198"/>
      <c r="G85" s="198"/>
      <c r="H85" s="198"/>
      <c r="I85" s="198"/>
      <c r="J85" s="198"/>
      <c r="K85" s="198"/>
      <c r="L85" s="199"/>
    </row>
    <row r="86" spans="2:12" x14ac:dyDescent="0.2">
      <c r="B86" s="12"/>
      <c r="C86" s="14"/>
      <c r="D86" s="14"/>
      <c r="E86" s="2"/>
      <c r="F86" s="2"/>
      <c r="G86" s="2"/>
      <c r="H86" s="2"/>
      <c r="I86" s="2"/>
      <c r="J86" s="2"/>
      <c r="K86" s="2"/>
      <c r="L86" s="3"/>
    </row>
    <row r="87" spans="2:12" x14ac:dyDescent="0.2">
      <c r="B87" s="12"/>
      <c r="C87" s="14"/>
      <c r="D87" s="14"/>
      <c r="E87" s="2"/>
      <c r="F87" s="2"/>
      <c r="G87" s="2"/>
      <c r="H87" s="2"/>
      <c r="I87" s="2"/>
      <c r="J87" s="2"/>
      <c r="K87" s="2"/>
      <c r="L87" s="3"/>
    </row>
    <row r="88" spans="2:12" x14ac:dyDescent="0.2">
      <c r="B88" s="185" t="s">
        <v>5806</v>
      </c>
      <c r="C88" s="186"/>
      <c r="D88" s="186"/>
      <c r="E88" s="186"/>
      <c r="F88" s="186"/>
      <c r="G88" s="186"/>
      <c r="H88" s="186"/>
      <c r="I88" s="186"/>
      <c r="J88" s="186"/>
      <c r="K88" s="186"/>
      <c r="L88" s="187"/>
    </row>
    <row r="89" spans="2:12" x14ac:dyDescent="0.2">
      <c r="B89" s="36" t="s">
        <v>5875</v>
      </c>
      <c r="C89" s="122"/>
      <c r="D89" s="122"/>
      <c r="E89" s="122"/>
      <c r="F89" s="122"/>
      <c r="G89" s="122"/>
      <c r="H89" s="122"/>
      <c r="I89" s="122"/>
      <c r="J89" s="122"/>
      <c r="K89" s="122"/>
      <c r="L89" s="123"/>
    </row>
    <row r="90" spans="2:12" x14ac:dyDescent="0.2">
      <c r="B90" s="121"/>
      <c r="C90" s="122"/>
      <c r="D90" s="122"/>
      <c r="E90" s="122"/>
      <c r="F90" s="122"/>
      <c r="G90" s="122"/>
      <c r="H90" s="122"/>
      <c r="I90" s="122"/>
      <c r="J90" s="122"/>
      <c r="K90" s="122"/>
      <c r="L90" s="123"/>
    </row>
    <row r="91" spans="2:12" x14ac:dyDescent="0.2">
      <c r="B91" s="12"/>
      <c r="C91" s="14"/>
      <c r="D91" s="14"/>
      <c r="E91" s="2"/>
      <c r="F91" s="2"/>
      <c r="G91" s="2"/>
      <c r="H91" s="2"/>
      <c r="I91" s="2"/>
      <c r="J91" s="2"/>
      <c r="K91" s="2"/>
      <c r="L91" s="3"/>
    </row>
    <row r="92" spans="2:12" x14ac:dyDescent="0.2">
      <c r="B92" s="185" t="s">
        <v>5807</v>
      </c>
      <c r="C92" s="186"/>
      <c r="D92" s="186"/>
      <c r="E92" s="186"/>
      <c r="F92" s="186"/>
      <c r="G92" s="186"/>
      <c r="H92" s="186"/>
      <c r="I92" s="186"/>
      <c r="J92" s="186"/>
      <c r="K92" s="186"/>
      <c r="L92" s="187"/>
    </row>
    <row r="93" spans="2:12" x14ac:dyDescent="0.2">
      <c r="B93" s="36" t="s">
        <v>5875</v>
      </c>
      <c r="C93" s="14"/>
      <c r="D93" s="14"/>
      <c r="E93" s="2"/>
      <c r="F93" s="2"/>
      <c r="G93" s="2"/>
      <c r="H93" s="2"/>
      <c r="I93" s="2"/>
      <c r="J93" s="2"/>
      <c r="K93" s="2"/>
      <c r="L93" s="3"/>
    </row>
    <row r="94" spans="2:12" x14ac:dyDescent="0.2">
      <c r="B94" s="12"/>
      <c r="C94" s="14"/>
      <c r="D94" s="14"/>
      <c r="E94" s="2"/>
      <c r="F94" s="2"/>
      <c r="G94" s="2"/>
      <c r="H94" s="2"/>
      <c r="I94" s="2"/>
      <c r="J94" s="2"/>
      <c r="K94" s="2"/>
      <c r="L94" s="3"/>
    </row>
    <row r="95" spans="2:12" x14ac:dyDescent="0.2">
      <c r="B95" s="12"/>
      <c r="C95" s="14"/>
      <c r="D95" s="14"/>
      <c r="E95" s="2"/>
      <c r="F95" s="2"/>
      <c r="G95" s="2"/>
      <c r="H95" s="2"/>
      <c r="I95" s="2"/>
      <c r="J95" s="2"/>
      <c r="K95" s="2"/>
      <c r="L95" s="3"/>
    </row>
    <row r="96" spans="2:12" x14ac:dyDescent="0.2">
      <c r="B96" s="185" t="s">
        <v>5895</v>
      </c>
      <c r="C96" s="186"/>
      <c r="D96" s="186"/>
      <c r="E96" s="186"/>
      <c r="F96" s="186"/>
      <c r="G96" s="186"/>
      <c r="H96" s="186"/>
      <c r="I96" s="186"/>
      <c r="J96" s="186"/>
      <c r="K96" s="186"/>
      <c r="L96" s="187"/>
    </row>
    <row r="97" spans="2:12" ht="13.5" thickBot="1" x14ac:dyDescent="0.25">
      <c r="B97" s="117" t="s">
        <v>5853</v>
      </c>
      <c r="C97" s="115" t="s">
        <v>5873</v>
      </c>
      <c r="D97" s="115" t="s">
        <v>5874</v>
      </c>
      <c r="E97" s="118" t="s">
        <v>5852</v>
      </c>
      <c r="F97" s="2"/>
      <c r="G97" s="2"/>
      <c r="H97" s="2"/>
      <c r="I97" s="2"/>
      <c r="J97" s="2"/>
      <c r="K97" s="2"/>
      <c r="L97" s="3"/>
    </row>
    <row r="98" spans="2:12" ht="13.5" thickTop="1" x14ac:dyDescent="0.2">
      <c r="B98" s="119">
        <v>1</v>
      </c>
      <c r="C98" s="14" t="str">
        <f>'600开头市值最小股票选取'!L3</f>
        <v>600145.SH</v>
      </c>
      <c r="D98" s="14" t="str">
        <f>'600开头市值最小股票选取'!M3</f>
        <v>*ST新亿</v>
      </c>
      <c r="E98" s="173">
        <f>'600开头市值最小股票选取'!N3</f>
        <v>2788357710.6000004</v>
      </c>
      <c r="F98" s="2"/>
      <c r="G98" s="2"/>
      <c r="H98" s="2"/>
      <c r="I98" s="2"/>
      <c r="J98" s="2"/>
      <c r="K98" s="2"/>
      <c r="L98" s="3"/>
    </row>
    <row r="99" spans="2:12" x14ac:dyDescent="0.2">
      <c r="B99" s="11">
        <v>2</v>
      </c>
      <c r="C99" s="14" t="str">
        <f>'600开头市值最小股票选取'!L4</f>
        <v>600603.SH</v>
      </c>
      <c r="D99" s="14" t="str">
        <f>'600开头市值最小股票选取'!M4</f>
        <v>*ST兴业</v>
      </c>
      <c r="E99" s="173">
        <f>'600开头市值最小股票选取'!N4</f>
        <v>3020842598.4000001</v>
      </c>
      <c r="F99" s="2"/>
      <c r="G99" s="2"/>
      <c r="H99" s="2"/>
      <c r="I99" s="2"/>
      <c r="J99" s="2"/>
      <c r="K99" s="2"/>
      <c r="L99" s="3"/>
    </row>
    <row r="100" spans="2:12" x14ac:dyDescent="0.2">
      <c r="B100" s="11">
        <v>3</v>
      </c>
      <c r="C100" s="14" t="str">
        <f>'600开头市值最小股票选取'!L5</f>
        <v>600301.SH</v>
      </c>
      <c r="D100" s="14" t="str">
        <f>'600开头市值最小股票选取'!M5</f>
        <v>*ST南化</v>
      </c>
      <c r="E100" s="173">
        <f>'600开头市值最小股票选取'!N5</f>
        <v>3052222857.2000003</v>
      </c>
      <c r="F100" s="2"/>
      <c r="G100" s="2"/>
      <c r="H100" s="2"/>
      <c r="I100" s="2"/>
      <c r="J100" s="2"/>
      <c r="K100" s="2"/>
      <c r="L100" s="3"/>
    </row>
    <row r="101" spans="2:12" x14ac:dyDescent="0.2">
      <c r="B101" s="11">
        <v>4</v>
      </c>
      <c r="C101" s="14" t="str">
        <f>'600开头市值最小股票选取'!L6</f>
        <v>600319.SH</v>
      </c>
      <c r="D101" s="14" t="str">
        <f>'600开头市值最小股票选取'!M6</f>
        <v>*ST亚星</v>
      </c>
      <c r="E101" s="173">
        <f>'600开头市值最小股票选取'!N6</f>
        <v>3073885560</v>
      </c>
      <c r="F101" s="2"/>
      <c r="G101" s="2"/>
      <c r="H101" s="2"/>
      <c r="I101" s="2"/>
      <c r="J101" s="2"/>
      <c r="K101" s="2"/>
      <c r="L101" s="3"/>
    </row>
    <row r="102" spans="2:12" x14ac:dyDescent="0.2">
      <c r="B102" s="11">
        <v>5</v>
      </c>
      <c r="C102" s="14" t="str">
        <f>'600开头市值最小股票选取'!L7</f>
        <v>600306.SH</v>
      </c>
      <c r="D102" s="14" t="str">
        <f>'600开头市值最小股票选取'!M7</f>
        <v>*ST商城</v>
      </c>
      <c r="E102" s="173">
        <f>'600开头市值最小股票选取'!N7</f>
        <v>3074677724.6800003</v>
      </c>
      <c r="F102" s="2"/>
      <c r="G102" s="2"/>
      <c r="H102" s="2"/>
      <c r="I102" s="2"/>
      <c r="J102" s="2"/>
      <c r="K102" s="2"/>
      <c r="L102" s="3"/>
    </row>
    <row r="103" spans="2:12" x14ac:dyDescent="0.2">
      <c r="B103" s="11">
        <v>6</v>
      </c>
      <c r="C103" s="14" t="str">
        <f>'600开头市值最小股票选取'!L8</f>
        <v>600817.SH</v>
      </c>
      <c r="D103" s="14" t="str">
        <f>'600开头市值最小股票选取'!M8</f>
        <v>*ST宏盛</v>
      </c>
      <c r="E103" s="173">
        <f>'600开头市值最小股票选取'!N8</f>
        <v>3142573901.46</v>
      </c>
      <c r="F103" s="2"/>
      <c r="G103" s="2"/>
      <c r="H103" s="2"/>
      <c r="I103" s="2"/>
      <c r="J103" s="2"/>
      <c r="K103" s="2"/>
      <c r="L103" s="3"/>
    </row>
    <row r="104" spans="2:12" x14ac:dyDescent="0.2">
      <c r="B104" s="11">
        <v>7</v>
      </c>
      <c r="C104" s="14" t="str">
        <f>'600开头市值最小股票选取'!L9</f>
        <v>600448.SH</v>
      </c>
      <c r="D104" s="14" t="str">
        <f>'600开头市值最小股票选取'!M9</f>
        <v>华纺股份</v>
      </c>
      <c r="E104" s="173">
        <f>'600开头市值最小股票选取'!N9</f>
        <v>3146612552.4500003</v>
      </c>
      <c r="F104" s="2"/>
      <c r="G104" s="2"/>
      <c r="H104" s="2"/>
      <c r="I104" s="2"/>
      <c r="J104" s="2"/>
      <c r="K104" s="2"/>
      <c r="L104" s="3"/>
    </row>
    <row r="105" spans="2:12" x14ac:dyDescent="0.2">
      <c r="B105" s="11">
        <v>8</v>
      </c>
      <c r="C105" s="14" t="str">
        <f>'600开头市值最小股票选取'!L10</f>
        <v>600719.SH</v>
      </c>
      <c r="D105" s="14" t="str">
        <f>'600开头市值最小股票选取'!M10</f>
        <v>大连热电</v>
      </c>
      <c r="E105" s="173">
        <f>'600开头市值最小股票选取'!N10</f>
        <v>3155876880</v>
      </c>
      <c r="F105" s="2"/>
      <c r="G105" s="2"/>
      <c r="H105" s="2"/>
      <c r="I105" s="2"/>
      <c r="J105" s="2"/>
      <c r="K105" s="2"/>
      <c r="L105" s="3"/>
    </row>
    <row r="106" spans="2:12" x14ac:dyDescent="0.2">
      <c r="B106" s="11">
        <v>9</v>
      </c>
      <c r="C106" s="14" t="str">
        <f>'600开头市值最小股票选取'!L11</f>
        <v>600561.SH</v>
      </c>
      <c r="D106" s="14" t="str">
        <f>'600开头市值最小股票选取'!M11</f>
        <v>江西长运</v>
      </c>
      <c r="E106" s="173">
        <f>'600开头市值最小股票选取'!N11</f>
        <v>3164804400</v>
      </c>
      <c r="F106" s="2"/>
      <c r="G106" s="2"/>
      <c r="H106" s="2"/>
      <c r="I106" s="2"/>
      <c r="J106" s="2"/>
      <c r="K106" s="2"/>
      <c r="L106" s="3"/>
    </row>
    <row r="107" spans="2:12" x14ac:dyDescent="0.2">
      <c r="B107" s="11">
        <v>10</v>
      </c>
      <c r="C107" s="14" t="str">
        <f>'600开头市值最小股票选取'!L12</f>
        <v>600793.SH</v>
      </c>
      <c r="D107" s="14" t="str">
        <f>'600开头市值最小股票选取'!M12</f>
        <v>ST宜纸</v>
      </c>
      <c r="E107" s="173">
        <f>'600开头市值最小股票选取'!N12</f>
        <v>3169530000</v>
      </c>
      <c r="F107" s="2"/>
      <c r="G107" s="2"/>
      <c r="H107" s="2"/>
      <c r="I107" s="2"/>
      <c r="J107" s="2"/>
      <c r="K107" s="2"/>
      <c r="L107" s="3"/>
    </row>
    <row r="108" spans="2:12" x14ac:dyDescent="0.2">
      <c r="B108" s="12"/>
      <c r="C108" s="14"/>
      <c r="D108" s="14"/>
      <c r="E108" s="2"/>
      <c r="F108" s="2"/>
      <c r="G108" s="2"/>
      <c r="H108" s="2"/>
      <c r="I108" s="2"/>
      <c r="J108" s="2"/>
      <c r="K108" s="2"/>
      <c r="L108" s="3"/>
    </row>
    <row r="109" spans="2:12" ht="12.75" customHeight="1" x14ac:dyDescent="0.2">
      <c r="B109" s="185" t="s">
        <v>5808</v>
      </c>
      <c r="C109" s="186"/>
      <c r="D109" s="186"/>
      <c r="E109" s="186"/>
      <c r="F109" s="186"/>
      <c r="G109" s="186"/>
      <c r="H109" s="186"/>
      <c r="I109" s="186"/>
      <c r="J109" s="186"/>
      <c r="K109" s="186"/>
      <c r="L109" s="187"/>
    </row>
    <row r="110" spans="2:12" x14ac:dyDescent="0.2">
      <c r="B110" s="185"/>
      <c r="C110" s="186"/>
      <c r="D110" s="186"/>
      <c r="E110" s="186"/>
      <c r="F110" s="186"/>
      <c r="G110" s="186"/>
      <c r="H110" s="186"/>
      <c r="I110" s="186"/>
      <c r="J110" s="186"/>
      <c r="K110" s="186"/>
      <c r="L110" s="187"/>
    </row>
    <row r="111" spans="2:12" x14ac:dyDescent="0.2">
      <c r="B111" s="185"/>
      <c r="C111" s="186"/>
      <c r="D111" s="186"/>
      <c r="E111" s="186"/>
      <c r="F111" s="186"/>
      <c r="G111" s="186"/>
      <c r="H111" s="186"/>
      <c r="I111" s="186"/>
      <c r="J111" s="186"/>
      <c r="K111" s="186"/>
      <c r="L111" s="187"/>
    </row>
    <row r="112" spans="2:12" x14ac:dyDescent="0.2">
      <c r="B112" s="185"/>
      <c r="C112" s="186"/>
      <c r="D112" s="186"/>
      <c r="E112" s="186"/>
      <c r="F112" s="186"/>
      <c r="G112" s="186"/>
      <c r="H112" s="186"/>
      <c r="I112" s="186"/>
      <c r="J112" s="186"/>
      <c r="K112" s="186"/>
      <c r="L112" s="187"/>
    </row>
    <row r="113" spans="2:12" x14ac:dyDescent="0.2">
      <c r="B113" s="185"/>
      <c r="C113" s="186"/>
      <c r="D113" s="186"/>
      <c r="E113" s="186"/>
      <c r="F113" s="186"/>
      <c r="G113" s="186"/>
      <c r="H113" s="186"/>
      <c r="I113" s="186"/>
      <c r="J113" s="186"/>
      <c r="K113" s="186"/>
      <c r="L113" s="187"/>
    </row>
    <row r="114" spans="2:12" x14ac:dyDescent="0.2">
      <c r="B114" s="185"/>
      <c r="C114" s="186"/>
      <c r="D114" s="186"/>
      <c r="E114" s="186"/>
      <c r="F114" s="186"/>
      <c r="G114" s="186"/>
      <c r="H114" s="186"/>
      <c r="I114" s="186"/>
      <c r="J114" s="186"/>
      <c r="K114" s="186"/>
      <c r="L114" s="187"/>
    </row>
    <row r="115" spans="2:12" ht="15" customHeight="1" thickBot="1" x14ac:dyDescent="0.25">
      <c r="B115" s="133" t="s">
        <v>5853</v>
      </c>
      <c r="C115" s="134" t="s">
        <v>5873</v>
      </c>
      <c r="D115" s="134" t="s">
        <v>5874</v>
      </c>
      <c r="E115" s="178" t="s">
        <v>5877</v>
      </c>
      <c r="F115" s="179" t="s">
        <v>5850</v>
      </c>
      <c r="G115" s="179" t="s">
        <v>5851</v>
      </c>
      <c r="H115" s="135"/>
      <c r="I115" s="135" t="s">
        <v>5881</v>
      </c>
      <c r="J115" s="135" t="s">
        <v>5882</v>
      </c>
      <c r="K115" s="2"/>
      <c r="L115" s="3"/>
    </row>
    <row r="116" spans="2:12" ht="13.5" thickTop="1" x14ac:dyDescent="0.2">
      <c r="B116" s="12">
        <v>1</v>
      </c>
      <c r="C116" s="14" t="str">
        <f>最佳策略!B2</f>
        <v>600145.SH</v>
      </c>
      <c r="D116" s="14" t="str">
        <f>最佳策略!C2</f>
        <v>*ST新亿</v>
      </c>
      <c r="E116" s="180">
        <f>最佳策略!D2</f>
        <v>6.0122999999999998</v>
      </c>
      <c r="F116" s="180">
        <f>最佳策略!E2</f>
        <v>0.3</v>
      </c>
      <c r="G116" s="180">
        <f>最佳策略!F2</f>
        <v>0.06</v>
      </c>
      <c r="H116" s="2"/>
      <c r="I116" s="132">
        <f>历史数据!L4175/历史数据!L64-1</f>
        <v>1.3054700614522607</v>
      </c>
      <c r="J116" s="132">
        <f>I116-E116</f>
        <v>-4.706829938547739</v>
      </c>
      <c r="K116" s="2"/>
      <c r="L116" s="3"/>
    </row>
    <row r="117" spans="2:12" x14ac:dyDescent="0.2">
      <c r="B117" s="12">
        <v>2</v>
      </c>
      <c r="C117" s="14" t="str">
        <f>最佳策略!B3</f>
        <v>600603.SH</v>
      </c>
      <c r="D117" s="14" t="str">
        <f>最佳策略!C3</f>
        <v>*ST兴业</v>
      </c>
      <c r="E117" s="180">
        <f>最佳策略!D3</f>
        <v>0.4713</v>
      </c>
      <c r="F117" s="180">
        <f>最佳策略!E3</f>
        <v>0.3</v>
      </c>
      <c r="G117" s="180">
        <f>最佳策略!F3</f>
        <v>0.12</v>
      </c>
      <c r="H117" s="2"/>
      <c r="I117" s="132">
        <f>历史数据!M4175/历史数据!M64-1</f>
        <v>0.2717205987504463</v>
      </c>
      <c r="J117" s="132">
        <f>I117-E117</f>
        <v>-0.1995794012495537</v>
      </c>
      <c r="K117" s="2"/>
      <c r="L117" s="3"/>
    </row>
    <row r="118" spans="2:12" x14ac:dyDescent="0.2">
      <c r="B118" s="12">
        <v>3</v>
      </c>
      <c r="C118" s="14" t="str">
        <f>最佳策略!B4</f>
        <v>600301.SH</v>
      </c>
      <c r="D118" s="14" t="str">
        <f>最佳策略!C4</f>
        <v>*ST南化</v>
      </c>
      <c r="E118" s="180">
        <f>最佳策略!D4</f>
        <v>0.62280000000000002</v>
      </c>
      <c r="F118" s="180">
        <f>最佳策略!E4</f>
        <v>0.35</v>
      </c>
      <c r="G118" s="180">
        <f>最佳策略!F4</f>
        <v>0.08</v>
      </c>
      <c r="H118" s="2"/>
      <c r="I118" s="132">
        <f>历史数据!N4175/历史数据!N185-1</f>
        <v>0.3130325231845339</v>
      </c>
      <c r="J118" s="132">
        <f t="shared" ref="J118:J125" si="0">I118-E118</f>
        <v>-0.30976747681546613</v>
      </c>
      <c r="K118" s="2"/>
      <c r="L118" s="3"/>
    </row>
    <row r="119" spans="2:12" x14ac:dyDescent="0.2">
      <c r="B119" s="12">
        <v>4</v>
      </c>
      <c r="C119" s="14" t="str">
        <f>最佳策略!B5</f>
        <v>600319.SH</v>
      </c>
      <c r="D119" s="14" t="str">
        <f>最佳策略!C5</f>
        <v>*ST亚星</v>
      </c>
      <c r="E119" s="180">
        <f>最佳策略!D5</f>
        <v>-0.18709999999999999</v>
      </c>
      <c r="F119" s="180">
        <f>最佳策略!E5</f>
        <v>0.35</v>
      </c>
      <c r="G119" s="180">
        <f>最佳策略!F5</f>
        <v>0.12</v>
      </c>
      <c r="H119" s="2"/>
      <c r="I119" s="132">
        <f>历史数据!O4175/历史数据!O352-1</f>
        <v>-0.35029864475731798</v>
      </c>
      <c r="J119" s="132">
        <f t="shared" si="0"/>
        <v>-0.16319864475731799</v>
      </c>
      <c r="K119" s="2"/>
      <c r="L119" s="3"/>
    </row>
    <row r="120" spans="2:12" x14ac:dyDescent="0.2">
      <c r="B120" s="12">
        <v>5</v>
      </c>
      <c r="C120" s="14" t="str">
        <f>最佳策略!B6</f>
        <v>600306.SH</v>
      </c>
      <c r="D120" s="14" t="str">
        <f>最佳策略!C6</f>
        <v>*ST商城</v>
      </c>
      <c r="E120" s="180">
        <f>最佳策略!D6</f>
        <v>-8.09E-2</v>
      </c>
      <c r="F120" s="180">
        <f>最佳策略!E6</f>
        <v>0.25</v>
      </c>
      <c r="G120" s="180">
        <f>最佳策略!F6</f>
        <v>0.1</v>
      </c>
      <c r="H120" s="2"/>
      <c r="I120" s="132">
        <f>历史数据!P4175/历史数据!P299-1</f>
        <v>0.49190978575072108</v>
      </c>
      <c r="J120" s="132">
        <f t="shared" si="0"/>
        <v>0.57280978575072106</v>
      </c>
      <c r="K120" s="2"/>
      <c r="L120" s="3"/>
    </row>
    <row r="121" spans="2:12" x14ac:dyDescent="0.2">
      <c r="B121" s="12">
        <v>6</v>
      </c>
      <c r="C121" s="14" t="str">
        <f>最佳策略!B7</f>
        <v>600817.SH</v>
      </c>
      <c r="D121" s="14" t="str">
        <f>最佳策略!C7</f>
        <v>*ST宏盛</v>
      </c>
      <c r="E121" s="180">
        <f>最佳策略!D7</f>
        <v>4.7714999999999996</v>
      </c>
      <c r="F121" s="180">
        <f>最佳策略!E7</f>
        <v>0.35</v>
      </c>
      <c r="G121" s="180">
        <f>最佳策略!F7</f>
        <v>0.06</v>
      </c>
      <c r="H121" s="2"/>
      <c r="I121" s="132">
        <f>历史数据!Q4175/历史数据!Q64-1</f>
        <v>2.0626994917550898</v>
      </c>
      <c r="J121" s="132">
        <f t="shared" si="0"/>
        <v>-2.7088005082449098</v>
      </c>
      <c r="K121" s="2"/>
      <c r="L121" s="3"/>
    </row>
    <row r="122" spans="2:12" x14ac:dyDescent="0.2">
      <c r="B122" s="12">
        <v>7</v>
      </c>
      <c r="C122" s="14" t="str">
        <f>最佳策略!B8</f>
        <v>600448.SH</v>
      </c>
      <c r="D122" s="14" t="str">
        <f>最佳策略!C8</f>
        <v>华纺股份</v>
      </c>
      <c r="E122" s="180">
        <f>最佳策略!D8</f>
        <v>3.7770999999999999</v>
      </c>
      <c r="F122" s="180">
        <f>最佳策略!E8</f>
        <v>0.15</v>
      </c>
      <c r="G122" s="180">
        <f>最佳策略!F8</f>
        <v>0.12</v>
      </c>
      <c r="H122" s="2"/>
      <c r="I122" s="132">
        <f>历史数据!R4175/历史数据!R462-1</f>
        <v>3.1436567793087677E-2</v>
      </c>
      <c r="J122" s="132">
        <f t="shared" si="0"/>
        <v>-3.7456634322069124</v>
      </c>
      <c r="K122" s="2"/>
      <c r="L122" s="3"/>
    </row>
    <row r="123" spans="2:12" x14ac:dyDescent="0.2">
      <c r="B123" s="12">
        <v>8</v>
      </c>
      <c r="C123" s="14" t="str">
        <f>最佳策略!B9</f>
        <v>600719.SH</v>
      </c>
      <c r="D123" s="14" t="str">
        <f>最佳策略!C9</f>
        <v>大连热电</v>
      </c>
      <c r="E123" s="180">
        <f>最佳策略!D9</f>
        <v>0.78439999999999999</v>
      </c>
      <c r="F123" s="180">
        <f>最佳策略!E9</f>
        <v>0.3</v>
      </c>
      <c r="G123" s="180">
        <f>最佳策略!F9</f>
        <v>0.12</v>
      </c>
      <c r="H123" s="2"/>
      <c r="I123" s="132">
        <f>历史数据!S4175/历史数据!S64-1</f>
        <v>0.97319198901344017</v>
      </c>
      <c r="J123" s="132">
        <f t="shared" si="0"/>
        <v>0.18879198901344019</v>
      </c>
      <c r="K123" s="2"/>
      <c r="L123" s="3"/>
    </row>
    <row r="124" spans="2:12" x14ac:dyDescent="0.2">
      <c r="B124" s="12">
        <v>9</v>
      </c>
      <c r="C124" s="14" t="str">
        <f>最佳策略!B10</f>
        <v>600561.SH</v>
      </c>
      <c r="D124" s="14" t="str">
        <f>最佳策略!C10</f>
        <v>江西长运</v>
      </c>
      <c r="E124" s="180">
        <f>最佳策略!D10</f>
        <v>1.7578</v>
      </c>
      <c r="F124" s="180">
        <f>最佳策略!E10</f>
        <v>0.15</v>
      </c>
      <c r="G124" s="180">
        <f>最佳策略!F10</f>
        <v>0.08</v>
      </c>
      <c r="H124" s="2"/>
      <c r="I124" s="132">
        <f>历史数据!T4175/历史数据!T665-1</f>
        <v>1.0055841195475121</v>
      </c>
      <c r="J124" s="132">
        <f t="shared" si="0"/>
        <v>-0.75221588045248788</v>
      </c>
      <c r="K124" s="2"/>
      <c r="L124" s="3"/>
    </row>
    <row r="125" spans="2:12" x14ac:dyDescent="0.2">
      <c r="B125" s="12">
        <v>10</v>
      </c>
      <c r="C125" s="14" t="str">
        <f>最佳策略!B11</f>
        <v>600793.SH</v>
      </c>
      <c r="D125" s="14" t="str">
        <f>最佳策略!C11</f>
        <v>ST宜纸</v>
      </c>
      <c r="E125" s="180">
        <f>最佳策略!D11</f>
        <v>3.9228999999999998</v>
      </c>
      <c r="F125" s="180">
        <f>最佳策略!E11</f>
        <v>0.15</v>
      </c>
      <c r="G125" s="180">
        <f>最佳策略!F11</f>
        <v>0.12</v>
      </c>
      <c r="H125" s="2"/>
      <c r="I125" s="132">
        <f>历史数据!U4175/历史数据!U64-1</f>
        <v>1.8112594443717591</v>
      </c>
      <c r="J125" s="132">
        <f t="shared" si="0"/>
        <v>-2.1116405556282407</v>
      </c>
      <c r="K125" s="2"/>
      <c r="L125" s="3"/>
    </row>
    <row r="126" spans="2:12" ht="14.25" customHeight="1" x14ac:dyDescent="0.2">
      <c r="B126" s="12"/>
      <c r="C126" s="14"/>
      <c r="D126" s="14"/>
      <c r="E126" s="2"/>
      <c r="F126" s="2"/>
      <c r="G126" s="2"/>
      <c r="H126" s="2"/>
      <c r="I126" s="2"/>
      <c r="J126" s="2"/>
      <c r="K126" s="2"/>
      <c r="L126" s="3"/>
    </row>
    <row r="127" spans="2:12" ht="14.25" customHeight="1" x14ac:dyDescent="0.2">
      <c r="B127" s="36" t="s">
        <v>5878</v>
      </c>
      <c r="C127" s="14"/>
      <c r="D127" s="14"/>
      <c r="E127" s="2"/>
      <c r="F127" s="2"/>
      <c r="G127" s="2"/>
      <c r="H127" s="2"/>
      <c r="I127" s="2"/>
      <c r="J127" s="2"/>
      <c r="K127" s="2"/>
      <c r="L127" s="3"/>
    </row>
    <row r="128" spans="2:12" x14ac:dyDescent="0.2">
      <c r="B128" s="181" t="s">
        <v>5910</v>
      </c>
      <c r="C128" s="182"/>
      <c r="D128" s="182"/>
      <c r="E128" s="182"/>
      <c r="F128" s="182"/>
      <c r="G128" s="182"/>
      <c r="H128" s="182"/>
      <c r="I128" s="182"/>
      <c r="J128" s="182"/>
      <c r="K128" s="182"/>
      <c r="L128" s="183"/>
    </row>
    <row r="129" spans="2:12" x14ac:dyDescent="0.2">
      <c r="B129" s="184"/>
      <c r="C129" s="182"/>
      <c r="D129" s="182"/>
      <c r="E129" s="182"/>
      <c r="F129" s="182"/>
      <c r="G129" s="182"/>
      <c r="H129" s="182"/>
      <c r="I129" s="182"/>
      <c r="J129" s="182"/>
      <c r="K129" s="182"/>
      <c r="L129" s="183"/>
    </row>
    <row r="130" spans="2:12" x14ac:dyDescent="0.2">
      <c r="B130" s="12"/>
      <c r="C130" s="14"/>
      <c r="D130" s="14"/>
      <c r="E130" s="2"/>
      <c r="F130" s="2"/>
      <c r="G130" s="2"/>
      <c r="H130" s="2"/>
      <c r="I130" s="2"/>
      <c r="J130" s="2"/>
      <c r="K130" s="2"/>
      <c r="L130" s="3"/>
    </row>
    <row r="131" spans="2:12" x14ac:dyDescent="0.2">
      <c r="B131" s="36" t="s">
        <v>5880</v>
      </c>
      <c r="C131" s="14"/>
      <c r="D131" s="14"/>
      <c r="E131" s="2"/>
      <c r="F131" s="2"/>
      <c r="G131" s="2"/>
      <c r="H131" s="2"/>
      <c r="I131" s="2"/>
      <c r="J131" s="2"/>
      <c r="K131" s="2"/>
      <c r="L131" s="3"/>
    </row>
    <row r="132" spans="2:12" x14ac:dyDescent="0.2">
      <c r="B132" s="12" t="str">
        <f>C116</f>
        <v>600145.SH</v>
      </c>
      <c r="C132" s="14" t="str">
        <f>D116</f>
        <v>*ST新亿</v>
      </c>
      <c r="D132" s="14"/>
      <c r="E132" s="2"/>
      <c r="F132" s="2"/>
      <c r="G132" s="2"/>
      <c r="H132" s="2"/>
      <c r="I132" s="2"/>
      <c r="J132" s="2"/>
      <c r="K132" s="2"/>
      <c r="L132" s="3"/>
    </row>
    <row r="133" spans="2:12" ht="13.5" thickBot="1" x14ac:dyDescent="0.25">
      <c r="B133" s="140"/>
      <c r="C133" s="141">
        <v>0.35</v>
      </c>
      <c r="D133" s="141">
        <v>0.3</v>
      </c>
      <c r="E133" s="141">
        <v>0.25</v>
      </c>
      <c r="F133" s="141">
        <v>0.2</v>
      </c>
      <c r="G133" s="141">
        <v>0.15</v>
      </c>
      <c r="H133" s="2"/>
      <c r="I133" s="2"/>
      <c r="J133" s="2"/>
      <c r="K133" s="2"/>
      <c r="L133" s="3"/>
    </row>
    <row r="134" spans="2:12" ht="13.5" thickTop="1" x14ac:dyDescent="0.2">
      <c r="B134" s="146">
        <v>0.12</v>
      </c>
      <c r="C134" s="142">
        <v>0.64041821646109343</v>
      </c>
      <c r="D134" s="176">
        <v>1.7941021132553776</v>
      </c>
      <c r="E134" s="142">
        <v>1.490461916193798</v>
      </c>
      <c r="F134" s="144">
        <v>0.43329301846812318</v>
      </c>
      <c r="G134" s="142">
        <v>0.46799940923094496</v>
      </c>
      <c r="H134" s="2"/>
      <c r="I134" s="2"/>
      <c r="J134" s="2"/>
      <c r="K134" s="2"/>
      <c r="L134" s="3"/>
    </row>
    <row r="135" spans="2:12" x14ac:dyDescent="0.2">
      <c r="B135" s="147">
        <v>0.1</v>
      </c>
      <c r="C135" s="142">
        <v>1.2588267415907222</v>
      </c>
      <c r="D135" s="142">
        <v>1.851282611934411</v>
      </c>
      <c r="E135" s="142">
        <v>2.7510193727796803</v>
      </c>
      <c r="F135" s="142">
        <v>1.0899983564725111</v>
      </c>
      <c r="G135" s="142">
        <v>0.96434824772616246</v>
      </c>
      <c r="H135" s="2"/>
      <c r="I135" s="2"/>
      <c r="J135" s="2"/>
      <c r="K135" s="2"/>
      <c r="L135" s="3"/>
    </row>
    <row r="136" spans="2:12" x14ac:dyDescent="0.2">
      <c r="B136" s="147">
        <v>0.08</v>
      </c>
      <c r="C136" s="142">
        <v>4.9509710884979441</v>
      </c>
      <c r="D136" s="142">
        <v>4.6887170235670865</v>
      </c>
      <c r="E136" s="176">
        <v>5.7564751339330904</v>
      </c>
      <c r="F136" s="142">
        <v>1.9217883682583241</v>
      </c>
      <c r="G136" s="142">
        <v>1.4686352696602825</v>
      </c>
      <c r="H136" s="2"/>
      <c r="I136" s="2"/>
      <c r="J136" s="2"/>
      <c r="K136" s="2"/>
      <c r="L136" s="3"/>
    </row>
    <row r="137" spans="2:12" x14ac:dyDescent="0.2">
      <c r="B137" s="147">
        <v>0.06</v>
      </c>
      <c r="C137" s="142">
        <v>5.9471928449970637</v>
      </c>
      <c r="D137" s="143">
        <v>6.0123253591571002</v>
      </c>
      <c r="E137" s="142">
        <v>4.4918860853661045</v>
      </c>
      <c r="F137" s="142">
        <v>1.2923306168348221</v>
      </c>
      <c r="G137" s="142">
        <v>2.9445152008658537</v>
      </c>
      <c r="H137" s="2"/>
      <c r="I137" s="2"/>
      <c r="J137" s="2"/>
      <c r="K137" s="2"/>
      <c r="L137" s="3"/>
    </row>
    <row r="138" spans="2:12" x14ac:dyDescent="0.2">
      <c r="B138" s="147">
        <v>0.04</v>
      </c>
      <c r="C138" s="142">
        <v>0.78564605997298398</v>
      </c>
      <c r="D138" s="142">
        <v>2.9112924690149313</v>
      </c>
      <c r="E138" s="142">
        <v>1.9132617546688611</v>
      </c>
      <c r="F138" s="142">
        <v>2.5500864070871323</v>
      </c>
      <c r="G138" s="142">
        <v>1.9801146863103396</v>
      </c>
      <c r="H138" s="2"/>
      <c r="I138" s="2"/>
      <c r="J138" s="2"/>
      <c r="K138" s="2"/>
      <c r="L138" s="3"/>
    </row>
    <row r="139" spans="2:12" x14ac:dyDescent="0.2">
      <c r="B139" s="145"/>
      <c r="C139" s="7"/>
      <c r="D139" s="7"/>
      <c r="E139" s="7"/>
      <c r="F139" s="7"/>
      <c r="G139" s="7"/>
      <c r="H139" s="2"/>
      <c r="I139" s="2"/>
      <c r="J139" s="2"/>
      <c r="K139" s="2"/>
      <c r="L139" s="3"/>
    </row>
    <row r="140" spans="2:12" x14ac:dyDescent="0.2">
      <c r="B140" s="145" t="str">
        <f>C117</f>
        <v>600603.SH</v>
      </c>
      <c r="C140" s="7" t="str">
        <f>D117</f>
        <v>*ST兴业</v>
      </c>
      <c r="D140" s="7"/>
      <c r="E140" s="7"/>
      <c r="F140" s="7"/>
      <c r="G140" s="7"/>
      <c r="H140" s="2"/>
      <c r="I140" s="2"/>
      <c r="J140" s="2"/>
      <c r="K140" s="2"/>
      <c r="L140" s="3"/>
    </row>
    <row r="141" spans="2:12" ht="13.5" thickBot="1" x14ac:dyDescent="0.25">
      <c r="B141" s="140"/>
      <c r="C141" s="141">
        <v>0.35</v>
      </c>
      <c r="D141" s="141">
        <v>0.3</v>
      </c>
      <c r="E141" s="141">
        <v>0.25</v>
      </c>
      <c r="F141" s="141">
        <v>0.2</v>
      </c>
      <c r="G141" s="141">
        <v>0.15</v>
      </c>
      <c r="H141" s="2"/>
      <c r="I141" s="2"/>
      <c r="J141" s="2"/>
      <c r="K141" s="2"/>
      <c r="L141" s="3"/>
    </row>
    <row r="142" spans="2:12" ht="13.5" thickTop="1" x14ac:dyDescent="0.2">
      <c r="B142" s="146">
        <v>0.12</v>
      </c>
      <c r="C142" s="142">
        <v>5.312168771202419E-2</v>
      </c>
      <c r="D142" s="143">
        <v>0.47127489700809133</v>
      </c>
      <c r="E142" s="142">
        <v>-8.5742205987413E-2</v>
      </c>
      <c r="F142" s="142">
        <v>-0.23085004631259831</v>
      </c>
      <c r="G142" s="142">
        <v>-7.6834349870540275E-2</v>
      </c>
      <c r="H142" s="2"/>
      <c r="I142" s="2"/>
      <c r="J142" s="2"/>
      <c r="K142" s="2"/>
      <c r="L142" s="3"/>
    </row>
    <row r="143" spans="2:12" x14ac:dyDescent="0.2">
      <c r="B143" s="147">
        <v>0.1</v>
      </c>
      <c r="C143" s="142">
        <v>6.1343177229481016E-2</v>
      </c>
      <c r="D143" s="142">
        <v>0.43704540521023882</v>
      </c>
      <c r="E143" s="176">
        <v>0.15272143817686024</v>
      </c>
      <c r="F143" s="142">
        <v>-0.30034035123628433</v>
      </c>
      <c r="G143" s="142">
        <v>-8.1887580790724113E-2</v>
      </c>
      <c r="H143" s="2"/>
      <c r="I143" s="2"/>
      <c r="J143" s="2"/>
      <c r="K143" s="2"/>
      <c r="L143" s="3"/>
    </row>
    <row r="144" spans="2:12" x14ac:dyDescent="0.2">
      <c r="B144" s="147">
        <v>0.08</v>
      </c>
      <c r="C144" s="142">
        <v>0.27163802081283284</v>
      </c>
      <c r="D144" s="142">
        <v>8.6275849738571164E-2</v>
      </c>
      <c r="E144" s="176">
        <v>3.0618876664943562E-2</v>
      </c>
      <c r="F144" s="142">
        <v>0.14607405768016823</v>
      </c>
      <c r="G144" s="142">
        <v>0.28968298420780458</v>
      </c>
      <c r="H144" s="2"/>
      <c r="I144" s="2"/>
      <c r="J144" s="2"/>
      <c r="K144" s="2"/>
      <c r="L144" s="3"/>
    </row>
    <row r="145" spans="2:12" x14ac:dyDescent="0.2">
      <c r="B145" s="147">
        <v>0.06</v>
      </c>
      <c r="C145" s="142">
        <v>-0.21655865473005553</v>
      </c>
      <c r="D145" s="142">
        <v>-0.13956492171492907</v>
      </c>
      <c r="E145" s="142">
        <v>-0.14261573576853359</v>
      </c>
      <c r="F145" s="142">
        <v>0.37725643818899468</v>
      </c>
      <c r="G145" s="142">
        <v>0.26031315449824755</v>
      </c>
      <c r="H145" s="2"/>
      <c r="I145" s="2"/>
      <c r="J145" s="2"/>
      <c r="K145" s="2"/>
      <c r="L145" s="3"/>
    </row>
    <row r="146" spans="2:12" x14ac:dyDescent="0.2">
      <c r="B146" s="147">
        <v>0.04</v>
      </c>
      <c r="C146" s="142">
        <v>-0.26708621284420397</v>
      </c>
      <c r="D146" s="142">
        <v>-0.38293992862545367</v>
      </c>
      <c r="E146" s="144">
        <v>-0.50271076423553684</v>
      </c>
      <c r="F146" s="142">
        <v>-0.14963635050921709</v>
      </c>
      <c r="G146" s="142">
        <v>-0.2133868865121431</v>
      </c>
      <c r="H146" s="2"/>
      <c r="I146" s="2"/>
      <c r="J146" s="2"/>
      <c r="K146" s="2"/>
      <c r="L146" s="3"/>
    </row>
    <row r="147" spans="2:12" x14ac:dyDescent="0.2">
      <c r="B147" s="145"/>
      <c r="C147" s="7"/>
      <c r="D147" s="7"/>
      <c r="E147" s="7"/>
      <c r="F147" s="7"/>
      <c r="G147" s="7"/>
      <c r="H147" s="2"/>
      <c r="I147" s="2"/>
      <c r="J147" s="2"/>
      <c r="K147" s="2"/>
      <c r="L147" s="3"/>
    </row>
    <row r="148" spans="2:12" x14ac:dyDescent="0.2">
      <c r="B148" s="145" t="s">
        <v>5898</v>
      </c>
      <c r="C148" s="7" t="s">
        <v>4132</v>
      </c>
      <c r="D148" s="7"/>
      <c r="E148" s="7"/>
      <c r="F148" s="7"/>
      <c r="G148" s="7"/>
      <c r="H148" s="2"/>
      <c r="I148" s="2"/>
      <c r="J148" s="2"/>
      <c r="K148" s="2"/>
      <c r="L148" s="3"/>
    </row>
    <row r="149" spans="2:12" ht="13.5" thickBot="1" x14ac:dyDescent="0.25">
      <c r="B149" s="140"/>
      <c r="C149" s="141">
        <v>0.35</v>
      </c>
      <c r="D149" s="141">
        <v>0.3</v>
      </c>
      <c r="E149" s="141">
        <v>0.25</v>
      </c>
      <c r="F149" s="141">
        <v>0.2</v>
      </c>
      <c r="G149" s="141">
        <v>0.15</v>
      </c>
      <c r="H149" s="2"/>
      <c r="I149" s="2"/>
      <c r="J149" s="2"/>
      <c r="K149" s="2"/>
      <c r="L149" s="3"/>
    </row>
    <row r="150" spans="2:12" ht="13.5" thickTop="1" x14ac:dyDescent="0.2">
      <c r="B150" s="146">
        <v>0.12</v>
      </c>
      <c r="C150" s="142">
        <v>0.59614493332557505</v>
      </c>
      <c r="D150" s="142">
        <v>-0.23940683155339493</v>
      </c>
      <c r="E150" s="176">
        <v>-0.44848294799733757</v>
      </c>
      <c r="F150" s="142">
        <v>-0.19488726417946922</v>
      </c>
      <c r="G150" s="142">
        <v>-0.28504256199886857</v>
      </c>
      <c r="H150" s="2"/>
      <c r="I150" s="2"/>
      <c r="J150" s="2"/>
      <c r="K150" s="2"/>
      <c r="L150" s="3"/>
    </row>
    <row r="151" spans="2:12" x14ac:dyDescent="0.2">
      <c r="B151" s="147">
        <v>0.1</v>
      </c>
      <c r="C151" s="142">
        <v>-0.13126123666891931</v>
      </c>
      <c r="D151" s="142">
        <v>-0.49703453018669097</v>
      </c>
      <c r="E151" s="142">
        <v>-0.54574242304191212</v>
      </c>
      <c r="F151" s="142">
        <v>-0.48394679577737998</v>
      </c>
      <c r="G151" s="142">
        <v>-0.35882350251089812</v>
      </c>
      <c r="H151" s="2"/>
      <c r="I151" s="2"/>
      <c r="J151" s="2"/>
      <c r="K151" s="2"/>
      <c r="L151" s="3"/>
    </row>
    <row r="152" spans="2:12" x14ac:dyDescent="0.2">
      <c r="B152" s="147">
        <v>0.08</v>
      </c>
      <c r="C152" s="143">
        <v>0.62484525514234579</v>
      </c>
      <c r="D152" s="142">
        <v>-0.34629064320623981</v>
      </c>
      <c r="E152" s="176">
        <v>-0.42382292997369342</v>
      </c>
      <c r="F152" s="142">
        <v>-0.14113861298623875</v>
      </c>
      <c r="G152" s="142">
        <v>0.13284822883999392</v>
      </c>
      <c r="H152" s="2"/>
      <c r="I152" s="2"/>
      <c r="J152" s="2"/>
      <c r="K152" s="2"/>
      <c r="L152" s="3"/>
    </row>
    <row r="153" spans="2:12" x14ac:dyDescent="0.2">
      <c r="B153" s="147">
        <v>0.06</v>
      </c>
      <c r="C153" s="142">
        <v>-0.71611017749742434</v>
      </c>
      <c r="D153" s="142">
        <v>-0.59248176105561234</v>
      </c>
      <c r="E153" s="142">
        <v>-0.70811210067166719</v>
      </c>
      <c r="F153" s="142">
        <v>-0.64789930315206834</v>
      </c>
      <c r="G153" s="142">
        <v>-0.46818367172287345</v>
      </c>
      <c r="H153" s="2"/>
      <c r="I153" s="2"/>
      <c r="J153" s="2"/>
      <c r="K153" s="2"/>
      <c r="L153" s="3"/>
    </row>
    <row r="154" spans="2:12" x14ac:dyDescent="0.2">
      <c r="B154" s="147">
        <v>0.04</v>
      </c>
      <c r="C154" s="142">
        <v>-0.68798907556294775</v>
      </c>
      <c r="D154" s="142">
        <v>-0.79134859514181022</v>
      </c>
      <c r="E154" s="142">
        <v>-0.76985718660698443</v>
      </c>
      <c r="F154" s="144">
        <v>-0.79577165033406239</v>
      </c>
      <c r="G154" s="142">
        <v>-0.70389848335506588</v>
      </c>
      <c r="H154" s="2"/>
      <c r="I154" s="2"/>
      <c r="J154" s="2"/>
      <c r="K154" s="2"/>
      <c r="L154" s="3"/>
    </row>
    <row r="155" spans="2:12" x14ac:dyDescent="0.2">
      <c r="B155" s="145"/>
      <c r="C155" s="7"/>
      <c r="D155" s="7"/>
      <c r="E155" s="7"/>
      <c r="F155" s="7"/>
      <c r="G155" s="7"/>
      <c r="H155" s="2"/>
      <c r="I155" s="2"/>
      <c r="J155" s="2"/>
      <c r="K155" s="2"/>
      <c r="L155" s="3"/>
    </row>
    <row r="156" spans="2:12" x14ac:dyDescent="0.2">
      <c r="B156" s="145" t="str">
        <f>C119</f>
        <v>600319.SH</v>
      </c>
      <c r="C156" s="7" t="str">
        <f>D119</f>
        <v>*ST亚星</v>
      </c>
      <c r="D156" s="7"/>
      <c r="E156" s="7"/>
      <c r="F156" s="7"/>
      <c r="G156" s="7"/>
      <c r="H156" s="2"/>
      <c r="I156" s="2"/>
      <c r="J156" s="2"/>
      <c r="K156" s="2"/>
      <c r="L156" s="3"/>
    </row>
    <row r="157" spans="2:12" ht="13.5" thickBot="1" x14ac:dyDescent="0.25">
      <c r="B157" s="140"/>
      <c r="C157" s="141">
        <v>0.35</v>
      </c>
      <c r="D157" s="141">
        <v>0.3</v>
      </c>
      <c r="E157" s="141">
        <v>0.25</v>
      </c>
      <c r="F157" s="141">
        <v>0.2</v>
      </c>
      <c r="G157" s="141">
        <v>0.15</v>
      </c>
      <c r="H157" s="2"/>
      <c r="I157" s="2"/>
      <c r="J157" s="2"/>
      <c r="K157" s="2"/>
      <c r="L157" s="3"/>
    </row>
    <row r="158" spans="2:12" ht="13.5" thickTop="1" x14ac:dyDescent="0.2">
      <c r="B158" s="146">
        <v>0.12</v>
      </c>
      <c r="C158" s="143">
        <v>-0.18710652692378471</v>
      </c>
      <c r="D158" s="142">
        <v>-0.51676917072490602</v>
      </c>
      <c r="E158" s="142">
        <v>-0.6794670735430024</v>
      </c>
      <c r="F158" s="142">
        <v>-0.34425689611279853</v>
      </c>
      <c r="G158" s="142">
        <v>-0.61645499851934904</v>
      </c>
      <c r="H158" s="2"/>
      <c r="I158" s="2"/>
      <c r="J158" s="2"/>
      <c r="K158" s="2"/>
      <c r="L158" s="3"/>
    </row>
    <row r="159" spans="2:12" x14ac:dyDescent="0.2">
      <c r="B159" s="147">
        <v>0.1</v>
      </c>
      <c r="C159" s="142">
        <v>-0.64981749742307526</v>
      </c>
      <c r="D159" s="142">
        <v>-0.64663559012853011</v>
      </c>
      <c r="E159" s="144">
        <v>-0.74144340999465586</v>
      </c>
      <c r="F159" s="142">
        <v>-0.55033482537892509</v>
      </c>
      <c r="G159" s="142">
        <v>-0.61115958460845876</v>
      </c>
      <c r="H159" s="2"/>
      <c r="I159" s="2"/>
      <c r="J159" s="2"/>
      <c r="K159" s="2"/>
      <c r="L159" s="3"/>
    </row>
    <row r="160" spans="2:12" x14ac:dyDescent="0.2">
      <c r="B160" s="147">
        <v>0.08</v>
      </c>
      <c r="C160" s="142">
        <v>-0.54701809130193224</v>
      </c>
      <c r="D160" s="142">
        <v>-0.51974263890779948</v>
      </c>
      <c r="E160" s="176">
        <v>-0.7202936496007375</v>
      </c>
      <c r="F160" s="142">
        <v>-0.35140185374827604</v>
      </c>
      <c r="G160" s="142">
        <v>-0.49636894837085455</v>
      </c>
      <c r="H160" s="2"/>
      <c r="I160" s="2"/>
      <c r="J160" s="2"/>
      <c r="K160" s="2"/>
      <c r="L160" s="3"/>
    </row>
    <row r="161" spans="2:12" x14ac:dyDescent="0.2">
      <c r="B161" s="147">
        <v>0.06</v>
      </c>
      <c r="C161" s="142">
        <v>-0.39416984133704114</v>
      </c>
      <c r="D161" s="176">
        <v>-0.57094948515204935</v>
      </c>
      <c r="E161" s="142">
        <v>-0.46234497800221441</v>
      </c>
      <c r="F161" s="142">
        <v>-0.55031272455668279</v>
      </c>
      <c r="G161" s="142">
        <v>-0.50248601439171559</v>
      </c>
      <c r="H161" s="2"/>
      <c r="I161" s="2"/>
      <c r="J161" s="2"/>
      <c r="K161" s="2"/>
      <c r="L161" s="3"/>
    </row>
    <row r="162" spans="2:12" x14ac:dyDescent="0.2">
      <c r="B162" s="147">
        <v>0.04</v>
      </c>
      <c r="C162" s="142">
        <v>-0.54060018878323879</v>
      </c>
      <c r="D162" s="142">
        <v>-0.64133179781148208</v>
      </c>
      <c r="E162" s="142">
        <v>-0.63021343802336183</v>
      </c>
      <c r="F162" s="142">
        <v>-0.6887265457955124</v>
      </c>
      <c r="G162" s="142">
        <v>-0.67492170980813948</v>
      </c>
      <c r="H162" s="2"/>
      <c r="I162" s="2"/>
      <c r="J162" s="2"/>
      <c r="K162" s="2"/>
      <c r="L162" s="3"/>
    </row>
    <row r="163" spans="2:12" x14ac:dyDescent="0.2">
      <c r="B163" s="145"/>
      <c r="C163" s="7"/>
      <c r="D163" s="7"/>
      <c r="E163" s="7"/>
      <c r="F163" s="7"/>
      <c r="G163" s="7"/>
      <c r="H163" s="2"/>
      <c r="I163" s="2"/>
      <c r="J163" s="2"/>
      <c r="K163" s="2"/>
      <c r="L163" s="3"/>
    </row>
    <row r="164" spans="2:12" x14ac:dyDescent="0.2">
      <c r="B164" s="145" t="str">
        <f>C120</f>
        <v>600306.SH</v>
      </c>
      <c r="C164" s="7" t="str">
        <f>D120</f>
        <v>*ST商城</v>
      </c>
      <c r="D164" s="7"/>
      <c r="E164" s="7"/>
      <c r="F164" s="7"/>
      <c r="G164" s="7"/>
      <c r="H164" s="2"/>
      <c r="I164" s="2"/>
      <c r="J164" s="2"/>
      <c r="K164" s="2"/>
      <c r="L164" s="3"/>
    </row>
    <row r="165" spans="2:12" ht="13.5" thickBot="1" x14ac:dyDescent="0.25">
      <c r="B165" s="140"/>
      <c r="C165" s="141">
        <v>0.35</v>
      </c>
      <c r="D165" s="141">
        <v>0.3</v>
      </c>
      <c r="E165" s="141">
        <v>0.25</v>
      </c>
      <c r="F165" s="141">
        <v>0.2</v>
      </c>
      <c r="G165" s="141">
        <v>0.15</v>
      </c>
      <c r="H165" s="2"/>
      <c r="I165" s="2"/>
      <c r="J165" s="2"/>
      <c r="K165" s="2"/>
      <c r="L165" s="3"/>
    </row>
    <row r="166" spans="2:12" ht="13.5" thickTop="1" x14ac:dyDescent="0.2">
      <c r="B166" s="146">
        <v>0.12</v>
      </c>
      <c r="C166" s="142">
        <v>-0.35484569291175394</v>
      </c>
      <c r="D166" s="142">
        <v>-0.51910293164425991</v>
      </c>
      <c r="E166" s="142">
        <v>-0.42235137693841385</v>
      </c>
      <c r="F166" s="142">
        <v>-9.8272875704284446E-2</v>
      </c>
      <c r="G166" s="142">
        <v>-0.41972685788278474</v>
      </c>
      <c r="H166" s="2"/>
      <c r="I166" s="2"/>
      <c r="J166" s="2"/>
      <c r="K166" s="2"/>
      <c r="L166" s="3"/>
    </row>
    <row r="167" spans="2:12" x14ac:dyDescent="0.2">
      <c r="B167" s="147">
        <v>0.1</v>
      </c>
      <c r="C167" s="142">
        <v>-9.6393379301385251E-2</v>
      </c>
      <c r="D167" s="142">
        <v>-0.22130651995982509</v>
      </c>
      <c r="E167" s="143">
        <v>-8.0897432851456563E-2</v>
      </c>
      <c r="F167" s="142">
        <v>-8.3294972909796594E-2</v>
      </c>
      <c r="G167" s="142">
        <v>-0.23338483175567926</v>
      </c>
      <c r="H167" s="2"/>
      <c r="I167" s="2"/>
      <c r="J167" s="2"/>
      <c r="K167" s="2"/>
      <c r="L167" s="3"/>
    </row>
    <row r="168" spans="2:12" x14ac:dyDescent="0.2">
      <c r="B168" s="147">
        <v>0.08</v>
      </c>
      <c r="C168" s="142">
        <v>-0.73993239879884165</v>
      </c>
      <c r="D168" s="142">
        <v>-0.7012576410722815</v>
      </c>
      <c r="E168" s="176">
        <v>-0.64944615375177905</v>
      </c>
      <c r="F168" s="142">
        <v>-0.63367552933029858</v>
      </c>
      <c r="G168" s="142">
        <v>-0.7293231229984487</v>
      </c>
      <c r="H168" s="2"/>
      <c r="I168" s="2"/>
      <c r="J168" s="2"/>
      <c r="K168" s="2"/>
      <c r="L168" s="3"/>
    </row>
    <row r="169" spans="2:12" x14ac:dyDescent="0.2">
      <c r="B169" s="147">
        <v>0.06</v>
      </c>
      <c r="C169" s="176">
        <v>-0.83226671228546656</v>
      </c>
      <c r="D169" s="144">
        <v>-0.83695279296451819</v>
      </c>
      <c r="E169" s="142">
        <v>-0.64473730599563406</v>
      </c>
      <c r="F169" s="142">
        <v>-0.8237862582305765</v>
      </c>
      <c r="G169" s="142">
        <v>-0.73202575405942971</v>
      </c>
      <c r="H169" s="2"/>
      <c r="I169" s="2"/>
      <c r="J169" s="2"/>
      <c r="K169" s="2"/>
      <c r="L169" s="3"/>
    </row>
    <row r="170" spans="2:12" x14ac:dyDescent="0.2">
      <c r="B170" s="147">
        <v>0.04</v>
      </c>
      <c r="C170" s="142">
        <v>-0.64720565604876856</v>
      </c>
      <c r="D170" s="142">
        <v>-0.4868189222687882</v>
      </c>
      <c r="E170" s="142">
        <v>-0.54761921352607534</v>
      </c>
      <c r="F170" s="142">
        <v>-0.44965477150294386</v>
      </c>
      <c r="G170" s="142">
        <v>-0.55838912128926665</v>
      </c>
      <c r="H170" s="2"/>
      <c r="I170" s="2"/>
      <c r="J170" s="2"/>
      <c r="K170" s="2"/>
      <c r="L170" s="3"/>
    </row>
    <row r="171" spans="2:12" x14ac:dyDescent="0.2">
      <c r="B171" s="145"/>
      <c r="C171" s="7"/>
      <c r="D171" s="7"/>
      <c r="E171" s="7"/>
      <c r="F171" s="7"/>
      <c r="G171" s="7"/>
      <c r="H171" s="2"/>
      <c r="I171" s="2"/>
      <c r="J171" s="2"/>
      <c r="K171" s="2"/>
      <c r="L171" s="3"/>
    </row>
    <row r="172" spans="2:12" x14ac:dyDescent="0.2">
      <c r="B172" s="145" t="str">
        <f>C121</f>
        <v>600817.SH</v>
      </c>
      <c r="C172" s="7" t="str">
        <f>D121</f>
        <v>*ST宏盛</v>
      </c>
      <c r="D172" s="7"/>
      <c r="E172" s="7"/>
      <c r="F172" s="7"/>
      <c r="G172" s="7"/>
      <c r="H172" s="2"/>
      <c r="I172" s="2"/>
      <c r="J172" s="2"/>
      <c r="K172" s="2"/>
      <c r="L172" s="3"/>
    </row>
    <row r="173" spans="2:12" ht="13.5" thickBot="1" x14ac:dyDescent="0.25">
      <c r="B173" s="140"/>
      <c r="C173" s="141">
        <v>0.35</v>
      </c>
      <c r="D173" s="141">
        <v>0.3</v>
      </c>
      <c r="E173" s="141">
        <v>0.25</v>
      </c>
      <c r="F173" s="141">
        <v>0.2</v>
      </c>
      <c r="G173" s="141">
        <v>0.15</v>
      </c>
      <c r="H173" s="2"/>
      <c r="I173" s="2"/>
      <c r="J173" s="2"/>
      <c r="K173" s="2"/>
      <c r="L173" s="3"/>
    </row>
    <row r="174" spans="2:12" ht="13.5" thickTop="1" x14ac:dyDescent="0.2">
      <c r="B174" s="146">
        <v>0.12</v>
      </c>
      <c r="C174" s="142">
        <v>3.5544340701936088</v>
      </c>
      <c r="D174" s="142">
        <v>2.0851179553008383</v>
      </c>
      <c r="E174" s="142">
        <v>1.240649811066953</v>
      </c>
      <c r="F174" s="142">
        <v>1.2684540588480373</v>
      </c>
      <c r="G174" s="144">
        <v>-0.1220771214160129</v>
      </c>
      <c r="H174" s="2"/>
      <c r="I174" s="2"/>
      <c r="J174" s="2"/>
      <c r="K174" s="2"/>
      <c r="L174" s="3"/>
    </row>
    <row r="175" spans="2:12" x14ac:dyDescent="0.2">
      <c r="B175" s="147">
        <v>0.1</v>
      </c>
      <c r="C175" s="142">
        <v>3.5069219438984716</v>
      </c>
      <c r="D175" s="142">
        <v>3.2721792993085961</v>
      </c>
      <c r="E175" s="176">
        <v>1.6674784410607293</v>
      </c>
      <c r="F175" s="142">
        <v>1.7805705977905264</v>
      </c>
      <c r="G175" s="142">
        <v>0.22923448135016478</v>
      </c>
      <c r="H175" s="2"/>
      <c r="I175" s="2"/>
      <c r="J175" s="2"/>
      <c r="K175" s="2"/>
      <c r="L175" s="3"/>
    </row>
    <row r="176" spans="2:12" x14ac:dyDescent="0.2">
      <c r="B176" s="147">
        <v>0.08</v>
      </c>
      <c r="C176" s="142">
        <v>2.9938170279438983</v>
      </c>
      <c r="D176" s="142">
        <v>2.0240805444032639</v>
      </c>
      <c r="E176" s="176">
        <v>2.5924344071217975</v>
      </c>
      <c r="F176" s="142">
        <v>2.9410638861207583</v>
      </c>
      <c r="G176" s="142">
        <v>1.6501566380378758</v>
      </c>
      <c r="H176" s="2"/>
      <c r="I176" s="2"/>
      <c r="J176" s="2"/>
      <c r="K176" s="2"/>
      <c r="L176" s="3"/>
    </row>
    <row r="177" spans="2:12" x14ac:dyDescent="0.2">
      <c r="B177" s="147">
        <v>0.06</v>
      </c>
      <c r="C177" s="143">
        <v>4.771528901157394</v>
      </c>
      <c r="D177" s="142">
        <v>1.48263813816838</v>
      </c>
      <c r="E177" s="142">
        <v>1.7473021891224243</v>
      </c>
      <c r="F177" s="142">
        <v>3.6181208735556316</v>
      </c>
      <c r="G177" s="142">
        <v>1.770426818454879</v>
      </c>
      <c r="H177" s="2"/>
      <c r="I177" s="2"/>
      <c r="J177" s="2"/>
      <c r="K177" s="2"/>
      <c r="L177" s="3"/>
    </row>
    <row r="178" spans="2:12" x14ac:dyDescent="0.2">
      <c r="B178" s="147">
        <v>0.04</v>
      </c>
      <c r="C178" s="142">
        <v>1.429934845539369</v>
      </c>
      <c r="D178" s="142">
        <v>0.54845725256286371</v>
      </c>
      <c r="E178" s="142">
        <v>0.21907817224716908</v>
      </c>
      <c r="F178" s="142">
        <v>2.4781023768868007</v>
      </c>
      <c r="G178" s="142">
        <v>0.66377422623329352</v>
      </c>
      <c r="H178" s="2"/>
      <c r="I178" s="2"/>
      <c r="J178" s="2"/>
      <c r="K178" s="2"/>
      <c r="L178" s="3"/>
    </row>
    <row r="179" spans="2:12" x14ac:dyDescent="0.2">
      <c r="B179" s="145"/>
      <c r="C179" s="7"/>
      <c r="D179" s="7"/>
      <c r="E179" s="7"/>
      <c r="F179" s="7"/>
      <c r="G179" s="7"/>
      <c r="H179" s="2"/>
      <c r="I179" s="2"/>
      <c r="J179" s="2"/>
      <c r="K179" s="2"/>
      <c r="L179" s="3"/>
    </row>
    <row r="180" spans="2:12" x14ac:dyDescent="0.2">
      <c r="B180" s="145" t="str">
        <f>C122</f>
        <v>600448.SH</v>
      </c>
      <c r="C180" s="7" t="str">
        <f>D122</f>
        <v>华纺股份</v>
      </c>
      <c r="D180" s="7"/>
      <c r="E180" s="7"/>
      <c r="F180" s="7"/>
      <c r="G180" s="7"/>
      <c r="H180" s="2"/>
      <c r="I180" s="2"/>
      <c r="J180" s="2"/>
      <c r="K180" s="2"/>
      <c r="L180" s="3"/>
    </row>
    <row r="181" spans="2:12" ht="13.5" thickBot="1" x14ac:dyDescent="0.25">
      <c r="B181" s="140"/>
      <c r="C181" s="141">
        <v>0.35</v>
      </c>
      <c r="D181" s="141">
        <v>0.3</v>
      </c>
      <c r="E181" s="141">
        <v>0.25</v>
      </c>
      <c r="F181" s="141">
        <v>0.2</v>
      </c>
      <c r="G181" s="141">
        <v>0.15</v>
      </c>
      <c r="H181" s="2"/>
      <c r="I181" s="2"/>
      <c r="J181" s="2"/>
      <c r="K181" s="2"/>
      <c r="L181" s="3"/>
    </row>
    <row r="182" spans="2:12" ht="13.5" thickTop="1" x14ac:dyDescent="0.2">
      <c r="B182" s="146">
        <v>0.12</v>
      </c>
      <c r="C182" s="142">
        <v>0.74567467613219018</v>
      </c>
      <c r="D182" s="142">
        <v>1.2848384104225836</v>
      </c>
      <c r="E182" s="142">
        <v>2.3453873530981366</v>
      </c>
      <c r="F182" s="142">
        <v>2.097499855859386</v>
      </c>
      <c r="G182" s="143">
        <v>3.7771055503631619</v>
      </c>
      <c r="H182" s="2"/>
      <c r="I182" s="2"/>
      <c r="J182" s="2"/>
      <c r="K182" s="2"/>
      <c r="L182" s="3"/>
    </row>
    <row r="183" spans="2:12" x14ac:dyDescent="0.2">
      <c r="B183" s="147">
        <v>0.1</v>
      </c>
      <c r="C183" s="142">
        <v>1.2834927295432577</v>
      </c>
      <c r="D183" s="142">
        <v>0.26028450644009848</v>
      </c>
      <c r="E183" s="142">
        <v>0.87628415097381485</v>
      </c>
      <c r="F183" s="142">
        <v>1.8757512098680311</v>
      </c>
      <c r="G183" s="142">
        <v>1.5378572546546851</v>
      </c>
      <c r="H183" s="2"/>
      <c r="I183" s="2"/>
      <c r="J183" s="2"/>
      <c r="K183" s="2"/>
      <c r="L183" s="3"/>
    </row>
    <row r="184" spans="2:12" x14ac:dyDescent="0.2">
      <c r="B184" s="147">
        <v>0.08</v>
      </c>
      <c r="C184" s="142">
        <v>1.3627966284571107</v>
      </c>
      <c r="D184" s="144">
        <v>-6.3587142533426344E-2</v>
      </c>
      <c r="E184" s="176">
        <v>0.41583034432632782</v>
      </c>
      <c r="F184" s="176">
        <v>1.9756237780169044</v>
      </c>
      <c r="G184" s="176">
        <v>1.8591486646596116</v>
      </c>
      <c r="H184" s="2"/>
      <c r="I184" s="2"/>
      <c r="J184" s="2"/>
      <c r="K184" s="2"/>
      <c r="L184" s="3"/>
    </row>
    <row r="185" spans="2:12" x14ac:dyDescent="0.2">
      <c r="B185" s="147">
        <v>0.06</v>
      </c>
      <c r="C185" s="142">
        <v>1.6737373361204138</v>
      </c>
      <c r="D185" s="142">
        <v>0.80368203664663351</v>
      </c>
      <c r="E185" s="176">
        <v>0.31638557339507578</v>
      </c>
      <c r="F185" s="176">
        <v>1.8007097412097512</v>
      </c>
      <c r="G185" s="176">
        <v>1.3490621118210524</v>
      </c>
      <c r="H185" s="2"/>
      <c r="I185" s="2"/>
      <c r="J185" s="2"/>
      <c r="K185" s="2"/>
      <c r="L185" s="3"/>
    </row>
    <row r="186" spans="2:12" x14ac:dyDescent="0.2">
      <c r="B186" s="147">
        <v>0.04</v>
      </c>
      <c r="C186" s="142">
        <v>1.854101851837556</v>
      </c>
      <c r="D186" s="142">
        <v>1.9523083120536788</v>
      </c>
      <c r="E186" s="176">
        <v>0.40493532853897896</v>
      </c>
      <c r="F186" s="176">
        <v>1.9827550734861399</v>
      </c>
      <c r="G186" s="176">
        <v>-2.0780717601040166E-2</v>
      </c>
      <c r="H186" s="2"/>
      <c r="I186" s="2"/>
      <c r="J186" s="2"/>
      <c r="K186" s="2"/>
      <c r="L186" s="3"/>
    </row>
    <row r="187" spans="2:12" x14ac:dyDescent="0.2">
      <c r="B187" s="145"/>
      <c r="C187" s="7"/>
      <c r="D187" s="7"/>
      <c r="E187" s="7"/>
      <c r="F187" s="7"/>
      <c r="G187" s="7"/>
      <c r="H187" s="2"/>
      <c r="I187" s="2"/>
      <c r="J187" s="2"/>
      <c r="K187" s="2"/>
      <c r="L187" s="3"/>
    </row>
    <row r="188" spans="2:12" x14ac:dyDescent="0.2">
      <c r="B188" s="145" t="str">
        <f>C123</f>
        <v>600719.SH</v>
      </c>
      <c r="C188" s="7" t="str">
        <f>D123</f>
        <v>大连热电</v>
      </c>
      <c r="D188" s="7"/>
      <c r="E188" s="7"/>
      <c r="F188" s="7"/>
      <c r="G188" s="7"/>
      <c r="H188" s="2"/>
      <c r="I188" s="2"/>
      <c r="J188" s="2"/>
      <c r="K188" s="2"/>
      <c r="L188" s="3"/>
    </row>
    <row r="189" spans="2:12" ht="13.5" thickBot="1" x14ac:dyDescent="0.25">
      <c r="B189" s="140"/>
      <c r="C189" s="141">
        <v>0.35</v>
      </c>
      <c r="D189" s="141">
        <v>0.3</v>
      </c>
      <c r="E189" s="141">
        <v>0.25</v>
      </c>
      <c r="F189" s="141">
        <v>0.2</v>
      </c>
      <c r="G189" s="141">
        <v>0.15</v>
      </c>
      <c r="H189" s="2"/>
      <c r="I189" s="2"/>
      <c r="J189" s="2"/>
      <c r="K189" s="2"/>
      <c r="L189" s="3"/>
    </row>
    <row r="190" spans="2:12" ht="13.5" thickTop="1" x14ac:dyDescent="0.2">
      <c r="B190" s="146">
        <v>0.12</v>
      </c>
      <c r="C190" s="142">
        <v>0.46884305572146801</v>
      </c>
      <c r="D190" s="143">
        <v>0.78439502674865302</v>
      </c>
      <c r="E190" s="142">
        <v>0.5327516030231616</v>
      </c>
      <c r="F190" s="142">
        <v>-0.11493776459308336</v>
      </c>
      <c r="G190" s="142">
        <v>7.6717537632671862E-2</v>
      </c>
      <c r="H190" s="2"/>
      <c r="I190" s="2"/>
      <c r="J190" s="2"/>
      <c r="K190" s="2"/>
      <c r="L190" s="3"/>
    </row>
    <row r="191" spans="2:12" x14ac:dyDescent="0.2">
      <c r="B191" s="147">
        <v>0.1</v>
      </c>
      <c r="C191" s="142">
        <v>0.3513324292293607</v>
      </c>
      <c r="D191" s="142">
        <v>7.1613526630156299E-2</v>
      </c>
      <c r="E191" s="176">
        <v>-7.9344542706609733E-3</v>
      </c>
      <c r="F191" s="176">
        <v>-0.3891150670528557</v>
      </c>
      <c r="G191" s="142">
        <v>-0.3042197694422224</v>
      </c>
      <c r="H191" s="2"/>
      <c r="I191" s="2"/>
      <c r="J191" s="2"/>
      <c r="K191" s="2"/>
      <c r="L191" s="3"/>
    </row>
    <row r="192" spans="2:12" x14ac:dyDescent="0.2">
      <c r="B192" s="147">
        <v>0.08</v>
      </c>
      <c r="C192" s="142">
        <v>-0.47488062574608603</v>
      </c>
      <c r="D192" s="142">
        <v>-0.331956047780404</v>
      </c>
      <c r="E192" s="176">
        <v>-0.23983688397514435</v>
      </c>
      <c r="F192" s="176">
        <v>-0.5664611405025497</v>
      </c>
      <c r="G192" s="142">
        <v>-0.36674911650975262</v>
      </c>
      <c r="H192" s="2"/>
      <c r="I192" s="2"/>
      <c r="J192" s="2"/>
      <c r="K192" s="2"/>
      <c r="L192" s="3"/>
    </row>
    <row r="193" spans="2:12" x14ac:dyDescent="0.2">
      <c r="B193" s="147">
        <v>0.06</v>
      </c>
      <c r="C193" s="144">
        <v>-0.60911639660349093</v>
      </c>
      <c r="D193" s="142">
        <v>-0.52855384025147045</v>
      </c>
      <c r="E193" s="176">
        <v>-1.6494404110199201E-2</v>
      </c>
      <c r="F193" s="176">
        <v>-0.59022088940321038</v>
      </c>
      <c r="G193" s="142">
        <v>-0.50759981266461829</v>
      </c>
      <c r="H193" s="2"/>
      <c r="I193" s="2"/>
      <c r="J193" s="2"/>
      <c r="K193" s="2"/>
      <c r="L193" s="3"/>
    </row>
    <row r="194" spans="2:12" x14ac:dyDescent="0.2">
      <c r="B194" s="147">
        <v>0.04</v>
      </c>
      <c r="C194" s="142">
        <v>-0.32332540690887346</v>
      </c>
      <c r="D194" s="142">
        <v>-0.16680091776788697</v>
      </c>
      <c r="E194" s="176">
        <v>0.50366817815152398</v>
      </c>
      <c r="F194" s="176">
        <v>-0.13974681603026284</v>
      </c>
      <c r="G194" s="142">
        <v>-9.6850698514729272E-2</v>
      </c>
      <c r="H194" s="2"/>
      <c r="I194" s="2"/>
      <c r="J194" s="2"/>
      <c r="K194" s="2"/>
      <c r="L194" s="3"/>
    </row>
    <row r="195" spans="2:12" x14ac:dyDescent="0.2">
      <c r="B195" s="145"/>
      <c r="C195" s="7"/>
      <c r="D195" s="7"/>
      <c r="E195" s="7"/>
      <c r="F195" s="7"/>
      <c r="G195" s="7"/>
      <c r="H195" s="2"/>
      <c r="I195" s="2"/>
      <c r="J195" s="2"/>
      <c r="K195" s="2"/>
      <c r="L195" s="3"/>
    </row>
    <row r="196" spans="2:12" x14ac:dyDescent="0.2">
      <c r="B196" s="145" t="str">
        <f>C124</f>
        <v>600561.SH</v>
      </c>
      <c r="C196" s="7" t="str">
        <f>D124</f>
        <v>江西长运</v>
      </c>
      <c r="D196" s="7"/>
      <c r="E196" s="7"/>
      <c r="F196" s="7"/>
      <c r="G196" s="7"/>
      <c r="H196" s="2"/>
      <c r="I196" s="2"/>
      <c r="J196" s="2"/>
      <c r="K196" s="2"/>
      <c r="L196" s="3"/>
    </row>
    <row r="197" spans="2:12" ht="13.5" thickBot="1" x14ac:dyDescent="0.25">
      <c r="B197" s="140"/>
      <c r="C197" s="141">
        <v>0.35</v>
      </c>
      <c r="D197" s="141">
        <v>0.3</v>
      </c>
      <c r="E197" s="141">
        <v>0.25</v>
      </c>
      <c r="F197" s="141">
        <v>0.2</v>
      </c>
      <c r="G197" s="141">
        <v>0.15</v>
      </c>
      <c r="H197" s="2"/>
      <c r="I197" s="2"/>
      <c r="J197" s="2"/>
      <c r="K197" s="2"/>
      <c r="L197" s="3"/>
    </row>
    <row r="198" spans="2:12" ht="13.5" thickTop="1" x14ac:dyDescent="0.2">
      <c r="B198" s="146">
        <v>0.12</v>
      </c>
      <c r="C198" s="144">
        <v>-0.25782589801510292</v>
      </c>
      <c r="D198" s="142">
        <v>-0.10556898898214895</v>
      </c>
      <c r="E198" s="142">
        <v>-0.19825338187935171</v>
      </c>
      <c r="F198" s="142">
        <v>7.9531992469710211E-3</v>
      </c>
      <c r="G198" s="142">
        <v>-5.7413798371757641E-2</v>
      </c>
      <c r="H198" s="2"/>
      <c r="I198" s="2"/>
      <c r="J198" s="2"/>
      <c r="K198" s="2"/>
      <c r="L198" s="3"/>
    </row>
    <row r="199" spans="2:12" x14ac:dyDescent="0.2">
      <c r="B199" s="147">
        <v>0.1</v>
      </c>
      <c r="C199" s="142">
        <v>-1.0236450312902323E-2</v>
      </c>
      <c r="D199" s="142">
        <v>7.882309017509348E-2</v>
      </c>
      <c r="E199" s="142">
        <v>0.33738558447231703</v>
      </c>
      <c r="F199" s="142">
        <v>0.19541997466031291</v>
      </c>
      <c r="G199" s="142">
        <v>0.55440905506431815</v>
      </c>
      <c r="H199" s="2"/>
      <c r="I199" s="2"/>
      <c r="J199" s="2"/>
      <c r="K199" s="2"/>
      <c r="L199" s="3"/>
    </row>
    <row r="200" spans="2:12" x14ac:dyDescent="0.2">
      <c r="B200" s="147">
        <v>0.08</v>
      </c>
      <c r="C200" s="142">
        <v>0.23136975511719737</v>
      </c>
      <c r="D200" s="142">
        <v>0.64405471436476858</v>
      </c>
      <c r="E200" s="176">
        <v>0.34674428564010062</v>
      </c>
      <c r="F200" s="176">
        <v>0.71165184102870405</v>
      </c>
      <c r="G200" s="143">
        <v>1.757767384753445</v>
      </c>
      <c r="H200" s="2"/>
      <c r="I200" s="2"/>
      <c r="J200" s="2"/>
      <c r="K200" s="2"/>
      <c r="L200" s="3"/>
    </row>
    <row r="201" spans="2:12" x14ac:dyDescent="0.2">
      <c r="B201" s="147">
        <v>0.06</v>
      </c>
      <c r="C201" s="142">
        <v>9.7170184837256368E-2</v>
      </c>
      <c r="D201" s="142">
        <v>0.40898891511607727</v>
      </c>
      <c r="E201" s="142">
        <v>0.69432915366991765</v>
      </c>
      <c r="F201" s="142">
        <v>0.59311666246313566</v>
      </c>
      <c r="G201" s="142">
        <v>0.3841687784752823</v>
      </c>
      <c r="H201" s="2"/>
      <c r="I201" s="2"/>
      <c r="J201" s="2"/>
      <c r="K201" s="2"/>
      <c r="L201" s="3"/>
    </row>
    <row r="202" spans="2:12" x14ac:dyDescent="0.2">
      <c r="B202" s="147">
        <v>0.04</v>
      </c>
      <c r="C202" s="142">
        <v>0.58896550098075884</v>
      </c>
      <c r="D202" s="142">
        <v>0.80959086523574686</v>
      </c>
      <c r="E202" s="142">
        <v>0.7821350986450446</v>
      </c>
      <c r="F202" s="142">
        <v>1.4106193559609901</v>
      </c>
      <c r="G202" s="142">
        <v>0.57759416576673939</v>
      </c>
      <c r="H202" s="2"/>
      <c r="I202" s="2"/>
      <c r="J202" s="2"/>
      <c r="K202" s="2"/>
      <c r="L202" s="3"/>
    </row>
    <row r="203" spans="2:12" x14ac:dyDescent="0.2">
      <c r="B203" s="145"/>
      <c r="C203" s="7"/>
      <c r="D203" s="7"/>
      <c r="E203" s="7"/>
      <c r="F203" s="7"/>
      <c r="G203" s="7"/>
      <c r="H203" s="2"/>
      <c r="I203" s="2"/>
      <c r="J203" s="2"/>
      <c r="K203" s="2"/>
      <c r="L203" s="3"/>
    </row>
    <row r="204" spans="2:12" x14ac:dyDescent="0.2">
      <c r="B204" s="145" t="str">
        <f>C125</f>
        <v>600793.SH</v>
      </c>
      <c r="C204" s="7" t="str">
        <f>D125</f>
        <v>ST宜纸</v>
      </c>
      <c r="D204" s="7"/>
      <c r="E204" s="7"/>
      <c r="F204" s="7"/>
      <c r="G204" s="7"/>
      <c r="H204" s="2"/>
      <c r="I204" s="2"/>
      <c r="J204" s="2"/>
      <c r="K204" s="2"/>
      <c r="L204" s="3"/>
    </row>
    <row r="205" spans="2:12" ht="13.5" thickBot="1" x14ac:dyDescent="0.25">
      <c r="B205" s="140"/>
      <c r="C205" s="141">
        <v>0.35</v>
      </c>
      <c r="D205" s="141">
        <v>0.3</v>
      </c>
      <c r="E205" s="141">
        <v>0.25</v>
      </c>
      <c r="F205" s="141">
        <v>0.2</v>
      </c>
      <c r="G205" s="141">
        <v>0.15</v>
      </c>
      <c r="H205" s="2"/>
      <c r="I205" s="2"/>
      <c r="J205" s="2"/>
      <c r="K205" s="2"/>
      <c r="L205" s="3"/>
    </row>
    <row r="206" spans="2:12" ht="13.5" thickTop="1" x14ac:dyDescent="0.2">
      <c r="B206" s="146">
        <v>0.12</v>
      </c>
      <c r="C206" s="142">
        <v>3.7863464397086757</v>
      </c>
      <c r="D206" s="142">
        <v>2.9456160457117799</v>
      </c>
      <c r="E206" s="143">
        <v>3.9228789158153061</v>
      </c>
      <c r="F206" s="142">
        <v>2.8611903111828112</v>
      </c>
      <c r="G206" s="142">
        <v>2.2343945195613131</v>
      </c>
      <c r="H206" s="2"/>
      <c r="I206" s="2"/>
      <c r="J206" s="2"/>
      <c r="K206" s="2"/>
      <c r="L206" s="3"/>
    </row>
    <row r="207" spans="2:12" x14ac:dyDescent="0.2">
      <c r="B207" s="147">
        <v>0.1</v>
      </c>
      <c r="C207" s="142">
        <v>3.4144716109006188</v>
      </c>
      <c r="D207" s="142">
        <v>1.9819557383319664</v>
      </c>
      <c r="E207" s="142">
        <v>2.7896782865190861</v>
      </c>
      <c r="F207" s="142">
        <v>2.0210042429442532</v>
      </c>
      <c r="G207" s="142">
        <v>2.9537391052226978</v>
      </c>
      <c r="H207" s="2"/>
      <c r="I207" s="2"/>
      <c r="J207" s="2"/>
      <c r="K207" s="2"/>
      <c r="L207" s="3"/>
    </row>
    <row r="208" spans="2:12" x14ac:dyDescent="0.2">
      <c r="B208" s="147">
        <v>0.08</v>
      </c>
      <c r="C208" s="142">
        <v>2.6982731769519623</v>
      </c>
      <c r="D208" s="176">
        <v>2.1139449903314103</v>
      </c>
      <c r="E208" s="176">
        <v>2.7666407543029168</v>
      </c>
      <c r="F208" s="142">
        <v>2.0938629679717247</v>
      </c>
      <c r="G208" s="142">
        <v>3.7751325165005953</v>
      </c>
      <c r="H208" s="2"/>
      <c r="I208" s="2"/>
      <c r="J208" s="2"/>
      <c r="K208" s="2"/>
      <c r="L208" s="3"/>
    </row>
    <row r="209" spans="2:12" x14ac:dyDescent="0.2">
      <c r="B209" s="147">
        <v>0.06</v>
      </c>
      <c r="C209" s="142">
        <v>3.4977561967078694</v>
      </c>
      <c r="D209" s="176">
        <v>1.4858156806220117</v>
      </c>
      <c r="E209" s="176">
        <v>1.5876377497622425</v>
      </c>
      <c r="F209" s="142">
        <v>1.928706335824967</v>
      </c>
      <c r="G209" s="144">
        <v>0.81185319218577212</v>
      </c>
      <c r="H209" s="2"/>
      <c r="I209" s="2"/>
      <c r="J209" s="2"/>
      <c r="K209" s="2"/>
      <c r="L209" s="3"/>
    </row>
    <row r="210" spans="2:12" x14ac:dyDescent="0.2">
      <c r="B210" s="147">
        <v>0.04</v>
      </c>
      <c r="C210" s="142">
        <v>1.0402036081229005</v>
      </c>
      <c r="D210" s="142">
        <v>1.4473110563512912</v>
      </c>
      <c r="E210" s="142">
        <v>2.9162325571761527</v>
      </c>
      <c r="F210" s="142">
        <v>1.632994129763143</v>
      </c>
      <c r="G210" s="142">
        <v>2.7976746828699466</v>
      </c>
      <c r="H210" s="2"/>
      <c r="I210" s="2"/>
      <c r="J210" s="2"/>
      <c r="K210" s="2"/>
      <c r="L210" s="3"/>
    </row>
    <row r="211" spans="2:12" x14ac:dyDescent="0.2">
      <c r="B211" s="12"/>
      <c r="C211" s="14"/>
      <c r="D211" s="14"/>
      <c r="E211" s="2"/>
      <c r="F211" s="2"/>
      <c r="G211" s="2"/>
      <c r="H211" s="2"/>
      <c r="I211" s="2"/>
      <c r="J211" s="2"/>
      <c r="K211" s="2"/>
      <c r="L211" s="3"/>
    </row>
    <row r="212" spans="2:12" x14ac:dyDescent="0.2">
      <c r="B212" s="12"/>
      <c r="C212" s="14"/>
      <c r="D212" s="14"/>
      <c r="E212" s="2"/>
      <c r="F212" s="2"/>
      <c r="G212" s="2"/>
      <c r="H212" s="2"/>
      <c r="I212" s="2"/>
      <c r="J212" s="2"/>
      <c r="K212" s="2"/>
      <c r="L212" s="3"/>
    </row>
    <row r="213" spans="2:12" x14ac:dyDescent="0.2">
      <c r="B213" s="12"/>
      <c r="C213" s="14"/>
      <c r="D213" s="14"/>
      <c r="E213" s="2"/>
      <c r="F213" s="2"/>
      <c r="G213" s="2"/>
      <c r="H213" s="2"/>
      <c r="I213" s="2"/>
      <c r="J213" s="2"/>
      <c r="K213" s="2"/>
      <c r="L213" s="3"/>
    </row>
    <row r="214" spans="2:12" ht="13.5" thickBot="1" x14ac:dyDescent="0.25">
      <c r="B214" s="76"/>
      <c r="C214" s="77"/>
      <c r="D214" s="77"/>
      <c r="E214" s="78"/>
      <c r="F214" s="78"/>
      <c r="G214" s="78"/>
      <c r="H214" s="78"/>
      <c r="I214" s="78"/>
      <c r="J214" s="78"/>
      <c r="K214" s="78"/>
      <c r="L214" s="79"/>
    </row>
  </sheetData>
  <mergeCells count="16">
    <mergeCell ref="B128:L129"/>
    <mergeCell ref="B92:L92"/>
    <mergeCell ref="B96:L96"/>
    <mergeCell ref="B109:L114"/>
    <mergeCell ref="B4:L4"/>
    <mergeCell ref="B44:L44"/>
    <mergeCell ref="B48:L48"/>
    <mergeCell ref="B52:L52"/>
    <mergeCell ref="B88:L88"/>
    <mergeCell ref="B58:L58"/>
    <mergeCell ref="B63:L63"/>
    <mergeCell ref="B71:L71"/>
    <mergeCell ref="B76:L76"/>
    <mergeCell ref="B83:L83"/>
    <mergeCell ref="B84:L85"/>
    <mergeCell ref="B53:L54"/>
  </mergeCells>
  <phoneticPr fontId="15" type="noConversion"/>
  <conditionalFormatting sqref="F50 G66:G69">
    <cfRule type="cellIs" dxfId="17" priority="11" operator="lessThan">
      <formula>0</formula>
    </cfRule>
    <cfRule type="cellIs" dxfId="16" priority="12" operator="greaterThan">
      <formula>0</formula>
    </cfRule>
  </conditionalFormatting>
  <conditionalFormatting sqref="G60">
    <cfRule type="cellIs" dxfId="15" priority="9" operator="lessThan">
      <formula>0</formula>
    </cfRule>
    <cfRule type="cellIs" dxfId="14" priority="10" operator="greaterThan">
      <formula>0</formula>
    </cfRule>
  </conditionalFormatting>
  <conditionalFormatting sqref="G79">
    <cfRule type="cellIs" dxfId="13" priority="5" operator="lessThan">
      <formula>0</formula>
    </cfRule>
    <cfRule type="cellIs" dxfId="12" priority="6" operator="greaterThan">
      <formula>0</formula>
    </cfRule>
  </conditionalFormatting>
  <conditionalFormatting sqref="J116:J125">
    <cfRule type="cellIs" dxfId="11" priority="1" operator="lessThan">
      <formula>0</formula>
    </cfRule>
    <cfRule type="cellIs" dxfId="10" priority="2" operator="greaterThan">
      <formula>0</formula>
    </cfRule>
  </conditionalFormatting>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878"/>
  <sheetViews>
    <sheetView workbookViewId="0">
      <selection activeCell="C2" sqref="C2"/>
    </sheetView>
  </sheetViews>
  <sheetFormatPr defaultColWidth="9.125" defaultRowHeight="12.75" x14ac:dyDescent="0.2"/>
  <cols>
    <col min="1" max="1" width="8.875" style="1" customWidth="1"/>
    <col min="2" max="2" width="9.25" style="1" bestFit="1" customWidth="1"/>
    <col min="3" max="16384" width="9.125" style="1"/>
  </cols>
  <sheetData>
    <row r="2" spans="1:2" x14ac:dyDescent="0.2">
      <c r="A2" s="1" t="s">
        <v>5</v>
      </c>
      <c r="B2" s="1" t="s">
        <v>6</v>
      </c>
    </row>
    <row r="3" spans="1:2" x14ac:dyDescent="0.2">
      <c r="A3" s="75" t="s">
        <v>121</v>
      </c>
      <c r="B3" s="75" t="s">
        <v>122</v>
      </c>
    </row>
    <row r="4" spans="1:2" x14ac:dyDescent="0.2">
      <c r="A4" s="75" t="s">
        <v>123</v>
      </c>
      <c r="B4" s="75" t="s">
        <v>124</v>
      </c>
    </row>
    <row r="5" spans="1:2" x14ac:dyDescent="0.2">
      <c r="A5" s="75" t="s">
        <v>125</v>
      </c>
      <c r="B5" s="75" t="s">
        <v>126</v>
      </c>
    </row>
    <row r="6" spans="1:2" x14ac:dyDescent="0.2">
      <c r="A6" s="75" t="s">
        <v>127</v>
      </c>
      <c r="B6" s="75" t="s">
        <v>128</v>
      </c>
    </row>
    <row r="7" spans="1:2" x14ac:dyDescent="0.2">
      <c r="A7" s="75" t="s">
        <v>129</v>
      </c>
      <c r="B7" s="75" t="s">
        <v>130</v>
      </c>
    </row>
    <row r="8" spans="1:2" x14ac:dyDescent="0.2">
      <c r="A8" s="75" t="s">
        <v>131</v>
      </c>
      <c r="B8" s="75" t="s">
        <v>132</v>
      </c>
    </row>
    <row r="9" spans="1:2" x14ac:dyDescent="0.2">
      <c r="A9" s="75" t="s">
        <v>133</v>
      </c>
      <c r="B9" s="75" t="s">
        <v>134</v>
      </c>
    </row>
    <row r="10" spans="1:2" x14ac:dyDescent="0.2">
      <c r="A10" s="75" t="s">
        <v>135</v>
      </c>
      <c r="B10" s="75" t="s">
        <v>136</v>
      </c>
    </row>
    <row r="11" spans="1:2" x14ac:dyDescent="0.2">
      <c r="A11" s="75" t="s">
        <v>137</v>
      </c>
      <c r="B11" s="75" t="s">
        <v>138</v>
      </c>
    </row>
    <row r="12" spans="1:2" x14ac:dyDescent="0.2">
      <c r="A12" s="75" t="s">
        <v>139</v>
      </c>
      <c r="B12" s="75" t="s">
        <v>140</v>
      </c>
    </row>
    <row r="13" spans="1:2" x14ac:dyDescent="0.2">
      <c r="A13" s="75" t="s">
        <v>141</v>
      </c>
      <c r="B13" s="75" t="s">
        <v>142</v>
      </c>
    </row>
    <row r="14" spans="1:2" x14ac:dyDescent="0.2">
      <c r="A14" s="75" t="s">
        <v>143</v>
      </c>
      <c r="B14" s="75" t="s">
        <v>144</v>
      </c>
    </row>
    <row r="15" spans="1:2" x14ac:dyDescent="0.2">
      <c r="A15" s="75" t="s">
        <v>145</v>
      </c>
      <c r="B15" s="75" t="s">
        <v>146</v>
      </c>
    </row>
    <row r="16" spans="1:2" x14ac:dyDescent="0.2">
      <c r="A16" s="75" t="s">
        <v>147</v>
      </c>
      <c r="B16" s="75" t="s">
        <v>148</v>
      </c>
    </row>
    <row r="17" spans="1:2" x14ac:dyDescent="0.2">
      <c r="A17" s="75" t="s">
        <v>149</v>
      </c>
      <c r="B17" s="75" t="s">
        <v>150</v>
      </c>
    </row>
    <row r="18" spans="1:2" x14ac:dyDescent="0.2">
      <c r="A18" s="75" t="s">
        <v>151</v>
      </c>
      <c r="B18" s="75" t="s">
        <v>152</v>
      </c>
    </row>
    <row r="19" spans="1:2" x14ac:dyDescent="0.2">
      <c r="A19" s="75" t="s">
        <v>153</v>
      </c>
      <c r="B19" s="75" t="s">
        <v>154</v>
      </c>
    </row>
    <row r="20" spans="1:2" x14ac:dyDescent="0.2">
      <c r="A20" s="75" t="s">
        <v>155</v>
      </c>
      <c r="B20" s="75" t="s">
        <v>156</v>
      </c>
    </row>
    <row r="21" spans="1:2" x14ac:dyDescent="0.2">
      <c r="A21" s="75" t="s">
        <v>157</v>
      </c>
      <c r="B21" s="75" t="s">
        <v>158</v>
      </c>
    </row>
    <row r="22" spans="1:2" x14ac:dyDescent="0.2">
      <c r="A22" s="75" t="s">
        <v>159</v>
      </c>
      <c r="B22" s="75" t="s">
        <v>160</v>
      </c>
    </row>
    <row r="23" spans="1:2" x14ac:dyDescent="0.2">
      <c r="A23" s="75" t="s">
        <v>161</v>
      </c>
      <c r="B23" s="75" t="s">
        <v>162</v>
      </c>
    </row>
    <row r="24" spans="1:2" x14ac:dyDescent="0.2">
      <c r="A24" s="75" t="s">
        <v>163</v>
      </c>
      <c r="B24" s="75" t="s">
        <v>164</v>
      </c>
    </row>
    <row r="25" spans="1:2" x14ac:dyDescent="0.2">
      <c r="A25" s="75" t="s">
        <v>165</v>
      </c>
      <c r="B25" s="75" t="s">
        <v>166</v>
      </c>
    </row>
    <row r="26" spans="1:2" x14ac:dyDescent="0.2">
      <c r="A26" s="75" t="s">
        <v>167</v>
      </c>
      <c r="B26" s="75" t="s">
        <v>168</v>
      </c>
    </row>
    <row r="27" spans="1:2" x14ac:dyDescent="0.2">
      <c r="A27" s="75" t="s">
        <v>169</v>
      </c>
      <c r="B27" s="75" t="s">
        <v>170</v>
      </c>
    </row>
    <row r="28" spans="1:2" x14ac:dyDescent="0.2">
      <c r="A28" s="75" t="s">
        <v>171</v>
      </c>
      <c r="B28" s="75" t="s">
        <v>172</v>
      </c>
    </row>
    <row r="29" spans="1:2" x14ac:dyDescent="0.2">
      <c r="A29" s="75" t="s">
        <v>173</v>
      </c>
      <c r="B29" s="75" t="s">
        <v>174</v>
      </c>
    </row>
    <row r="30" spans="1:2" x14ac:dyDescent="0.2">
      <c r="A30" s="75" t="s">
        <v>175</v>
      </c>
      <c r="B30" s="75" t="s">
        <v>176</v>
      </c>
    </row>
    <row r="31" spans="1:2" x14ac:dyDescent="0.2">
      <c r="A31" s="75" t="s">
        <v>177</v>
      </c>
      <c r="B31" s="75" t="s">
        <v>178</v>
      </c>
    </row>
    <row r="32" spans="1:2" x14ac:dyDescent="0.2">
      <c r="A32" s="75" t="s">
        <v>179</v>
      </c>
      <c r="B32" s="75" t="s">
        <v>180</v>
      </c>
    </row>
    <row r="33" spans="1:2" x14ac:dyDescent="0.2">
      <c r="A33" s="75" t="s">
        <v>181</v>
      </c>
      <c r="B33" s="75" t="s">
        <v>182</v>
      </c>
    </row>
    <row r="34" spans="1:2" x14ac:dyDescent="0.2">
      <c r="A34" s="75" t="s">
        <v>183</v>
      </c>
      <c r="B34" s="75" t="s">
        <v>184</v>
      </c>
    </row>
    <row r="35" spans="1:2" x14ac:dyDescent="0.2">
      <c r="A35" s="75" t="s">
        <v>185</v>
      </c>
      <c r="B35" s="75" t="s">
        <v>186</v>
      </c>
    </row>
    <row r="36" spans="1:2" x14ac:dyDescent="0.2">
      <c r="A36" s="75" t="s">
        <v>187</v>
      </c>
      <c r="B36" s="75" t="s">
        <v>188</v>
      </c>
    </row>
    <row r="37" spans="1:2" x14ac:dyDescent="0.2">
      <c r="A37" s="75" t="s">
        <v>189</v>
      </c>
      <c r="B37" s="75" t="s">
        <v>190</v>
      </c>
    </row>
    <row r="38" spans="1:2" x14ac:dyDescent="0.2">
      <c r="A38" s="75" t="s">
        <v>191</v>
      </c>
      <c r="B38" s="75" t="s">
        <v>192</v>
      </c>
    </row>
    <row r="39" spans="1:2" x14ac:dyDescent="0.2">
      <c r="A39" s="75" t="s">
        <v>193</v>
      </c>
      <c r="B39" s="75" t="s">
        <v>194</v>
      </c>
    </row>
    <row r="40" spans="1:2" x14ac:dyDescent="0.2">
      <c r="A40" s="75" t="s">
        <v>195</v>
      </c>
      <c r="B40" s="75" t="s">
        <v>196</v>
      </c>
    </row>
    <row r="41" spans="1:2" x14ac:dyDescent="0.2">
      <c r="A41" s="75" t="s">
        <v>197</v>
      </c>
      <c r="B41" s="75" t="s">
        <v>198</v>
      </c>
    </row>
    <row r="42" spans="1:2" x14ac:dyDescent="0.2">
      <c r="A42" s="75" t="s">
        <v>199</v>
      </c>
      <c r="B42" s="75" t="s">
        <v>200</v>
      </c>
    </row>
    <row r="43" spans="1:2" x14ac:dyDescent="0.2">
      <c r="A43" s="75" t="s">
        <v>201</v>
      </c>
      <c r="B43" s="75" t="s">
        <v>202</v>
      </c>
    </row>
    <row r="44" spans="1:2" x14ac:dyDescent="0.2">
      <c r="A44" s="75" t="s">
        <v>203</v>
      </c>
      <c r="B44" s="75" t="s">
        <v>204</v>
      </c>
    </row>
    <row r="45" spans="1:2" x14ac:dyDescent="0.2">
      <c r="A45" s="75" t="s">
        <v>205</v>
      </c>
      <c r="B45" s="75" t="s">
        <v>206</v>
      </c>
    </row>
    <row r="46" spans="1:2" x14ac:dyDescent="0.2">
      <c r="A46" s="75" t="s">
        <v>207</v>
      </c>
      <c r="B46" s="75" t="s">
        <v>208</v>
      </c>
    </row>
    <row r="47" spans="1:2" x14ac:dyDescent="0.2">
      <c r="A47" s="75" t="s">
        <v>209</v>
      </c>
      <c r="B47" s="75" t="s">
        <v>210</v>
      </c>
    </row>
    <row r="48" spans="1:2" x14ac:dyDescent="0.2">
      <c r="A48" s="75" t="s">
        <v>211</v>
      </c>
      <c r="B48" s="75" t="s">
        <v>212</v>
      </c>
    </row>
    <row r="49" spans="1:2" x14ac:dyDescent="0.2">
      <c r="A49" s="75" t="s">
        <v>213</v>
      </c>
      <c r="B49" s="75" t="s">
        <v>214</v>
      </c>
    </row>
    <row r="50" spans="1:2" x14ac:dyDescent="0.2">
      <c r="A50" s="75" t="s">
        <v>215</v>
      </c>
      <c r="B50" s="75" t="s">
        <v>216</v>
      </c>
    </row>
    <row r="51" spans="1:2" x14ac:dyDescent="0.2">
      <c r="A51" s="75" t="s">
        <v>217</v>
      </c>
      <c r="B51" s="75" t="s">
        <v>218</v>
      </c>
    </row>
    <row r="52" spans="1:2" x14ac:dyDescent="0.2">
      <c r="A52" s="75" t="s">
        <v>219</v>
      </c>
      <c r="B52" s="75" t="s">
        <v>220</v>
      </c>
    </row>
    <row r="53" spans="1:2" x14ac:dyDescent="0.2">
      <c r="A53" s="75" t="s">
        <v>221</v>
      </c>
      <c r="B53" s="75" t="s">
        <v>222</v>
      </c>
    </row>
    <row r="54" spans="1:2" x14ac:dyDescent="0.2">
      <c r="A54" s="75" t="s">
        <v>223</v>
      </c>
      <c r="B54" s="75" t="s">
        <v>224</v>
      </c>
    </row>
    <row r="55" spans="1:2" x14ac:dyDescent="0.2">
      <c r="A55" s="75" t="s">
        <v>225</v>
      </c>
      <c r="B55" s="75" t="s">
        <v>226</v>
      </c>
    </row>
    <row r="56" spans="1:2" x14ac:dyDescent="0.2">
      <c r="A56" s="75" t="s">
        <v>227</v>
      </c>
      <c r="B56" s="75" t="s">
        <v>228</v>
      </c>
    </row>
    <row r="57" spans="1:2" x14ac:dyDescent="0.2">
      <c r="A57" s="75" t="s">
        <v>229</v>
      </c>
      <c r="B57" s="75" t="s">
        <v>230</v>
      </c>
    </row>
    <row r="58" spans="1:2" x14ac:dyDescent="0.2">
      <c r="A58" s="75" t="s">
        <v>231</v>
      </c>
      <c r="B58" s="75" t="s">
        <v>232</v>
      </c>
    </row>
    <row r="59" spans="1:2" x14ac:dyDescent="0.2">
      <c r="A59" s="75" t="s">
        <v>233</v>
      </c>
      <c r="B59" s="75" t="s">
        <v>234</v>
      </c>
    </row>
    <row r="60" spans="1:2" x14ac:dyDescent="0.2">
      <c r="A60" s="75" t="s">
        <v>235</v>
      </c>
      <c r="B60" s="75" t="s">
        <v>236</v>
      </c>
    </row>
    <row r="61" spans="1:2" x14ac:dyDescent="0.2">
      <c r="A61" s="75" t="s">
        <v>237</v>
      </c>
      <c r="B61" s="75" t="s">
        <v>238</v>
      </c>
    </row>
    <row r="62" spans="1:2" x14ac:dyDescent="0.2">
      <c r="A62" s="75" t="s">
        <v>239</v>
      </c>
      <c r="B62" s="75" t="s">
        <v>240</v>
      </c>
    </row>
    <row r="63" spans="1:2" x14ac:dyDescent="0.2">
      <c r="A63" s="75" t="s">
        <v>241</v>
      </c>
      <c r="B63" s="75" t="s">
        <v>242</v>
      </c>
    </row>
    <row r="64" spans="1:2" x14ac:dyDescent="0.2">
      <c r="A64" s="75" t="s">
        <v>243</v>
      </c>
      <c r="B64" s="75" t="s">
        <v>244</v>
      </c>
    </row>
    <row r="65" spans="1:2" x14ac:dyDescent="0.2">
      <c r="A65" s="75" t="s">
        <v>245</v>
      </c>
      <c r="B65" s="75" t="s">
        <v>246</v>
      </c>
    </row>
    <row r="66" spans="1:2" x14ac:dyDescent="0.2">
      <c r="A66" s="75" t="s">
        <v>247</v>
      </c>
      <c r="B66" s="75" t="s">
        <v>248</v>
      </c>
    </row>
    <row r="67" spans="1:2" x14ac:dyDescent="0.2">
      <c r="A67" s="75" t="s">
        <v>249</v>
      </c>
      <c r="B67" s="75" t="s">
        <v>250</v>
      </c>
    </row>
    <row r="68" spans="1:2" x14ac:dyDescent="0.2">
      <c r="A68" s="75" t="s">
        <v>251</v>
      </c>
      <c r="B68" s="75" t="s">
        <v>252</v>
      </c>
    </row>
    <row r="69" spans="1:2" x14ac:dyDescent="0.2">
      <c r="A69" s="75" t="s">
        <v>253</v>
      </c>
      <c r="B69" s="75" t="s">
        <v>254</v>
      </c>
    </row>
    <row r="70" spans="1:2" x14ac:dyDescent="0.2">
      <c r="A70" s="75" t="s">
        <v>255</v>
      </c>
      <c r="B70" s="75" t="s">
        <v>256</v>
      </c>
    </row>
    <row r="71" spans="1:2" x14ac:dyDescent="0.2">
      <c r="A71" s="75" t="s">
        <v>257</v>
      </c>
      <c r="B71" s="75" t="s">
        <v>258</v>
      </c>
    </row>
    <row r="72" spans="1:2" x14ac:dyDescent="0.2">
      <c r="A72" s="75" t="s">
        <v>259</v>
      </c>
      <c r="B72" s="75" t="s">
        <v>260</v>
      </c>
    </row>
    <row r="73" spans="1:2" x14ac:dyDescent="0.2">
      <c r="A73" s="75" t="s">
        <v>261</v>
      </c>
      <c r="B73" s="75" t="s">
        <v>262</v>
      </c>
    </row>
    <row r="74" spans="1:2" x14ac:dyDescent="0.2">
      <c r="A74" s="75" t="s">
        <v>263</v>
      </c>
      <c r="B74" s="75" t="s">
        <v>264</v>
      </c>
    </row>
    <row r="75" spans="1:2" x14ac:dyDescent="0.2">
      <c r="A75" s="75" t="s">
        <v>265</v>
      </c>
      <c r="B75" s="75" t="s">
        <v>266</v>
      </c>
    </row>
    <row r="76" spans="1:2" x14ac:dyDescent="0.2">
      <c r="A76" s="75" t="s">
        <v>267</v>
      </c>
      <c r="B76" s="75" t="s">
        <v>268</v>
      </c>
    </row>
    <row r="77" spans="1:2" x14ac:dyDescent="0.2">
      <c r="A77" s="75" t="s">
        <v>269</v>
      </c>
      <c r="B77" s="75" t="s">
        <v>270</v>
      </c>
    </row>
    <row r="78" spans="1:2" x14ac:dyDescent="0.2">
      <c r="A78" s="75" t="s">
        <v>271</v>
      </c>
      <c r="B78" s="75" t="s">
        <v>272</v>
      </c>
    </row>
    <row r="79" spans="1:2" x14ac:dyDescent="0.2">
      <c r="A79" s="75" t="s">
        <v>273</v>
      </c>
      <c r="B79" s="75" t="s">
        <v>274</v>
      </c>
    </row>
    <row r="80" spans="1:2" x14ac:dyDescent="0.2">
      <c r="A80" s="75" t="s">
        <v>275</v>
      </c>
      <c r="B80" s="75" t="s">
        <v>276</v>
      </c>
    </row>
    <row r="81" spans="1:2" x14ac:dyDescent="0.2">
      <c r="A81" s="75" t="s">
        <v>277</v>
      </c>
      <c r="B81" s="75" t="s">
        <v>278</v>
      </c>
    </row>
    <row r="82" spans="1:2" x14ac:dyDescent="0.2">
      <c r="A82" s="75" t="s">
        <v>279</v>
      </c>
      <c r="B82" s="75" t="s">
        <v>280</v>
      </c>
    </row>
    <row r="83" spans="1:2" x14ac:dyDescent="0.2">
      <c r="A83" s="75" t="s">
        <v>281</v>
      </c>
      <c r="B83" s="75" t="s">
        <v>282</v>
      </c>
    </row>
    <row r="84" spans="1:2" x14ac:dyDescent="0.2">
      <c r="A84" s="75" t="s">
        <v>283</v>
      </c>
      <c r="B84" s="75" t="s">
        <v>284</v>
      </c>
    </row>
    <row r="85" spans="1:2" x14ac:dyDescent="0.2">
      <c r="A85" s="75" t="s">
        <v>285</v>
      </c>
      <c r="B85" s="75" t="s">
        <v>286</v>
      </c>
    </row>
    <row r="86" spans="1:2" x14ac:dyDescent="0.2">
      <c r="A86" s="75" t="s">
        <v>287</v>
      </c>
      <c r="B86" s="75" t="s">
        <v>288</v>
      </c>
    </row>
    <row r="87" spans="1:2" x14ac:dyDescent="0.2">
      <c r="A87" s="75" t="s">
        <v>289</v>
      </c>
      <c r="B87" s="75" t="s">
        <v>290</v>
      </c>
    </row>
    <row r="88" spans="1:2" x14ac:dyDescent="0.2">
      <c r="A88" s="75" t="s">
        <v>291</v>
      </c>
      <c r="B88" s="75" t="s">
        <v>292</v>
      </c>
    </row>
    <row r="89" spans="1:2" x14ac:dyDescent="0.2">
      <c r="A89" s="75" t="s">
        <v>293</v>
      </c>
      <c r="B89" s="75" t="s">
        <v>294</v>
      </c>
    </row>
    <row r="90" spans="1:2" x14ac:dyDescent="0.2">
      <c r="A90" s="75" t="s">
        <v>295</v>
      </c>
      <c r="B90" s="75" t="s">
        <v>296</v>
      </c>
    </row>
    <row r="91" spans="1:2" x14ac:dyDescent="0.2">
      <c r="A91" s="75" t="s">
        <v>297</v>
      </c>
      <c r="B91" s="75" t="s">
        <v>298</v>
      </c>
    </row>
    <row r="92" spans="1:2" x14ac:dyDescent="0.2">
      <c r="A92" s="75" t="s">
        <v>299</v>
      </c>
      <c r="B92" s="75" t="s">
        <v>300</v>
      </c>
    </row>
    <row r="93" spans="1:2" x14ac:dyDescent="0.2">
      <c r="A93" s="75" t="s">
        <v>301</v>
      </c>
      <c r="B93" s="75" t="s">
        <v>302</v>
      </c>
    </row>
    <row r="94" spans="1:2" x14ac:dyDescent="0.2">
      <c r="A94" s="75" t="s">
        <v>303</v>
      </c>
      <c r="B94" s="75" t="s">
        <v>304</v>
      </c>
    </row>
    <row r="95" spans="1:2" x14ac:dyDescent="0.2">
      <c r="A95" s="75" t="s">
        <v>305</v>
      </c>
      <c r="B95" s="75" t="s">
        <v>306</v>
      </c>
    </row>
    <row r="96" spans="1:2" x14ac:dyDescent="0.2">
      <c r="A96" s="75" t="s">
        <v>307</v>
      </c>
      <c r="B96" s="75" t="s">
        <v>308</v>
      </c>
    </row>
    <row r="97" spans="1:2" x14ac:dyDescent="0.2">
      <c r="A97" s="75" t="s">
        <v>309</v>
      </c>
      <c r="B97" s="75" t="s">
        <v>310</v>
      </c>
    </row>
    <row r="98" spans="1:2" x14ac:dyDescent="0.2">
      <c r="A98" s="75" t="s">
        <v>311</v>
      </c>
      <c r="B98" s="75" t="s">
        <v>312</v>
      </c>
    </row>
    <row r="99" spans="1:2" x14ac:dyDescent="0.2">
      <c r="A99" s="75" t="s">
        <v>313</v>
      </c>
      <c r="B99" s="75" t="s">
        <v>314</v>
      </c>
    </row>
    <row r="100" spans="1:2" x14ac:dyDescent="0.2">
      <c r="A100" s="75" t="s">
        <v>315</v>
      </c>
      <c r="B100" s="75" t="s">
        <v>316</v>
      </c>
    </row>
    <row r="101" spans="1:2" x14ac:dyDescent="0.2">
      <c r="A101" s="75" t="s">
        <v>317</v>
      </c>
      <c r="B101" s="75" t="s">
        <v>318</v>
      </c>
    </row>
    <row r="102" spans="1:2" x14ac:dyDescent="0.2">
      <c r="A102" s="75" t="s">
        <v>319</v>
      </c>
      <c r="B102" s="75" t="s">
        <v>320</v>
      </c>
    </row>
    <row r="103" spans="1:2" x14ac:dyDescent="0.2">
      <c r="A103" s="75" t="s">
        <v>321</v>
      </c>
      <c r="B103" s="75" t="s">
        <v>322</v>
      </c>
    </row>
    <row r="104" spans="1:2" x14ac:dyDescent="0.2">
      <c r="A104" s="75" t="s">
        <v>323</v>
      </c>
      <c r="B104" s="75" t="s">
        <v>324</v>
      </c>
    </row>
    <row r="105" spans="1:2" x14ac:dyDescent="0.2">
      <c r="A105" s="75" t="s">
        <v>325</v>
      </c>
      <c r="B105" s="75" t="s">
        <v>326</v>
      </c>
    </row>
    <row r="106" spans="1:2" x14ac:dyDescent="0.2">
      <c r="A106" s="75" t="s">
        <v>327</v>
      </c>
      <c r="B106" s="75" t="s">
        <v>328</v>
      </c>
    </row>
    <row r="107" spans="1:2" x14ac:dyDescent="0.2">
      <c r="A107" s="75" t="s">
        <v>329</v>
      </c>
      <c r="B107" s="75" t="s">
        <v>330</v>
      </c>
    </row>
    <row r="108" spans="1:2" x14ac:dyDescent="0.2">
      <c r="A108" s="75" t="s">
        <v>331</v>
      </c>
      <c r="B108" s="75" t="s">
        <v>332</v>
      </c>
    </row>
    <row r="109" spans="1:2" x14ac:dyDescent="0.2">
      <c r="A109" s="75" t="s">
        <v>333</v>
      </c>
      <c r="B109" s="75" t="s">
        <v>334</v>
      </c>
    </row>
    <row r="110" spans="1:2" x14ac:dyDescent="0.2">
      <c r="A110" s="75" t="s">
        <v>335</v>
      </c>
      <c r="B110" s="75" t="s">
        <v>336</v>
      </c>
    </row>
    <row r="111" spans="1:2" x14ac:dyDescent="0.2">
      <c r="A111" s="75" t="s">
        <v>337</v>
      </c>
      <c r="B111" s="75" t="s">
        <v>338</v>
      </c>
    </row>
    <row r="112" spans="1:2" x14ac:dyDescent="0.2">
      <c r="A112" s="75" t="s">
        <v>339</v>
      </c>
      <c r="B112" s="75" t="s">
        <v>340</v>
      </c>
    </row>
    <row r="113" spans="1:2" x14ac:dyDescent="0.2">
      <c r="A113" s="75" t="s">
        <v>341</v>
      </c>
      <c r="B113" s="75" t="s">
        <v>342</v>
      </c>
    </row>
    <row r="114" spans="1:2" x14ac:dyDescent="0.2">
      <c r="A114" s="75" t="s">
        <v>343</v>
      </c>
      <c r="B114" s="75" t="s">
        <v>344</v>
      </c>
    </row>
    <row r="115" spans="1:2" x14ac:dyDescent="0.2">
      <c r="A115" s="75" t="s">
        <v>345</v>
      </c>
      <c r="B115" s="75" t="s">
        <v>346</v>
      </c>
    </row>
    <row r="116" spans="1:2" x14ac:dyDescent="0.2">
      <c r="A116" s="75" t="s">
        <v>347</v>
      </c>
      <c r="B116" s="75" t="s">
        <v>348</v>
      </c>
    </row>
    <row r="117" spans="1:2" x14ac:dyDescent="0.2">
      <c r="A117" s="75" t="s">
        <v>349</v>
      </c>
      <c r="B117" s="75" t="s">
        <v>350</v>
      </c>
    </row>
    <row r="118" spans="1:2" x14ac:dyDescent="0.2">
      <c r="A118" s="75" t="s">
        <v>351</v>
      </c>
      <c r="B118" s="75" t="s">
        <v>352</v>
      </c>
    </row>
    <row r="119" spans="1:2" x14ac:dyDescent="0.2">
      <c r="A119" s="75" t="s">
        <v>353</v>
      </c>
      <c r="B119" s="75" t="s">
        <v>354</v>
      </c>
    </row>
    <row r="120" spans="1:2" x14ac:dyDescent="0.2">
      <c r="A120" s="75" t="s">
        <v>355</v>
      </c>
      <c r="B120" s="75" t="s">
        <v>356</v>
      </c>
    </row>
    <row r="121" spans="1:2" x14ac:dyDescent="0.2">
      <c r="A121" s="75" t="s">
        <v>357</v>
      </c>
      <c r="B121" s="75" t="s">
        <v>358</v>
      </c>
    </row>
    <row r="122" spans="1:2" x14ac:dyDescent="0.2">
      <c r="A122" s="75" t="s">
        <v>359</v>
      </c>
      <c r="B122" s="75" t="s">
        <v>360</v>
      </c>
    </row>
    <row r="123" spans="1:2" x14ac:dyDescent="0.2">
      <c r="A123" s="75" t="s">
        <v>361</v>
      </c>
      <c r="B123" s="75" t="s">
        <v>362</v>
      </c>
    </row>
    <row r="124" spans="1:2" x14ac:dyDescent="0.2">
      <c r="A124" s="75" t="s">
        <v>363</v>
      </c>
      <c r="B124" s="75" t="s">
        <v>364</v>
      </c>
    </row>
    <row r="125" spans="1:2" x14ac:dyDescent="0.2">
      <c r="A125" s="75" t="s">
        <v>365</v>
      </c>
      <c r="B125" s="75" t="s">
        <v>366</v>
      </c>
    </row>
    <row r="126" spans="1:2" x14ac:dyDescent="0.2">
      <c r="A126" s="75" t="s">
        <v>367</v>
      </c>
      <c r="B126" s="75" t="s">
        <v>368</v>
      </c>
    </row>
    <row r="127" spans="1:2" x14ac:dyDescent="0.2">
      <c r="A127" s="75" t="s">
        <v>369</v>
      </c>
      <c r="B127" s="75" t="s">
        <v>370</v>
      </c>
    </row>
    <row r="128" spans="1:2" x14ac:dyDescent="0.2">
      <c r="A128" s="75" t="s">
        <v>371</v>
      </c>
      <c r="B128" s="75" t="s">
        <v>372</v>
      </c>
    </row>
    <row r="129" spans="1:2" x14ac:dyDescent="0.2">
      <c r="A129" s="75" t="s">
        <v>373</v>
      </c>
      <c r="B129" s="75" t="s">
        <v>374</v>
      </c>
    </row>
    <row r="130" spans="1:2" x14ac:dyDescent="0.2">
      <c r="A130" s="75" t="s">
        <v>375</v>
      </c>
      <c r="B130" s="75" t="s">
        <v>376</v>
      </c>
    </row>
    <row r="131" spans="1:2" x14ac:dyDescent="0.2">
      <c r="A131" s="75" t="s">
        <v>377</v>
      </c>
      <c r="B131" s="75" t="s">
        <v>378</v>
      </c>
    </row>
    <row r="132" spans="1:2" x14ac:dyDescent="0.2">
      <c r="A132" s="75" t="s">
        <v>379</v>
      </c>
      <c r="B132" s="75" t="s">
        <v>380</v>
      </c>
    </row>
    <row r="133" spans="1:2" x14ac:dyDescent="0.2">
      <c r="A133" s="75" t="s">
        <v>381</v>
      </c>
      <c r="B133" s="75" t="s">
        <v>382</v>
      </c>
    </row>
    <row r="134" spans="1:2" x14ac:dyDescent="0.2">
      <c r="A134" s="75" t="s">
        <v>383</v>
      </c>
      <c r="B134" s="75" t="s">
        <v>384</v>
      </c>
    </row>
    <row r="135" spans="1:2" x14ac:dyDescent="0.2">
      <c r="A135" s="75" t="s">
        <v>385</v>
      </c>
      <c r="B135" s="75" t="s">
        <v>386</v>
      </c>
    </row>
    <row r="136" spans="1:2" x14ac:dyDescent="0.2">
      <c r="A136" s="75" t="s">
        <v>387</v>
      </c>
      <c r="B136" s="75" t="s">
        <v>388</v>
      </c>
    </row>
    <row r="137" spans="1:2" x14ac:dyDescent="0.2">
      <c r="A137" s="75" t="s">
        <v>389</v>
      </c>
      <c r="B137" s="75" t="s">
        <v>390</v>
      </c>
    </row>
    <row r="138" spans="1:2" x14ac:dyDescent="0.2">
      <c r="A138" s="75" t="s">
        <v>391</v>
      </c>
      <c r="B138" s="75" t="s">
        <v>392</v>
      </c>
    </row>
    <row r="139" spans="1:2" x14ac:dyDescent="0.2">
      <c r="A139" s="75" t="s">
        <v>393</v>
      </c>
      <c r="B139" s="75" t="s">
        <v>394</v>
      </c>
    </row>
    <row r="140" spans="1:2" x14ac:dyDescent="0.2">
      <c r="A140" s="75" t="s">
        <v>395</v>
      </c>
      <c r="B140" s="75" t="s">
        <v>396</v>
      </c>
    </row>
    <row r="141" spans="1:2" x14ac:dyDescent="0.2">
      <c r="A141" s="75" t="s">
        <v>397</v>
      </c>
      <c r="B141" s="75" t="s">
        <v>398</v>
      </c>
    </row>
    <row r="142" spans="1:2" x14ac:dyDescent="0.2">
      <c r="A142" s="75" t="s">
        <v>399</v>
      </c>
      <c r="B142" s="75" t="s">
        <v>400</v>
      </c>
    </row>
    <row r="143" spans="1:2" x14ac:dyDescent="0.2">
      <c r="A143" s="75" t="s">
        <v>401</v>
      </c>
      <c r="B143" s="75" t="s">
        <v>402</v>
      </c>
    </row>
    <row r="144" spans="1:2" x14ac:dyDescent="0.2">
      <c r="A144" s="75" t="s">
        <v>403</v>
      </c>
      <c r="B144" s="75" t="s">
        <v>404</v>
      </c>
    </row>
    <row r="145" spans="1:2" x14ac:dyDescent="0.2">
      <c r="A145" s="75" t="s">
        <v>405</v>
      </c>
      <c r="B145" s="75" t="s">
        <v>406</v>
      </c>
    </row>
    <row r="146" spans="1:2" x14ac:dyDescent="0.2">
      <c r="A146" s="75" t="s">
        <v>407</v>
      </c>
      <c r="B146" s="75" t="s">
        <v>408</v>
      </c>
    </row>
    <row r="147" spans="1:2" x14ac:dyDescent="0.2">
      <c r="A147" s="75" t="s">
        <v>409</v>
      </c>
      <c r="B147" s="75" t="s">
        <v>410</v>
      </c>
    </row>
    <row r="148" spans="1:2" x14ac:dyDescent="0.2">
      <c r="A148" s="75" t="s">
        <v>411</v>
      </c>
      <c r="B148" s="75" t="s">
        <v>412</v>
      </c>
    </row>
    <row r="149" spans="1:2" x14ac:dyDescent="0.2">
      <c r="A149" s="75" t="s">
        <v>413</v>
      </c>
      <c r="B149" s="75" t="s">
        <v>414</v>
      </c>
    </row>
    <row r="150" spans="1:2" x14ac:dyDescent="0.2">
      <c r="A150" s="75" t="s">
        <v>415</v>
      </c>
      <c r="B150" s="75" t="s">
        <v>416</v>
      </c>
    </row>
    <row r="151" spans="1:2" x14ac:dyDescent="0.2">
      <c r="A151" s="75" t="s">
        <v>417</v>
      </c>
      <c r="B151" s="75" t="s">
        <v>418</v>
      </c>
    </row>
    <row r="152" spans="1:2" x14ac:dyDescent="0.2">
      <c r="A152" s="75" t="s">
        <v>419</v>
      </c>
      <c r="B152" s="75" t="s">
        <v>420</v>
      </c>
    </row>
    <row r="153" spans="1:2" x14ac:dyDescent="0.2">
      <c r="A153" s="75" t="s">
        <v>421</v>
      </c>
      <c r="B153" s="75" t="s">
        <v>422</v>
      </c>
    </row>
    <row r="154" spans="1:2" x14ac:dyDescent="0.2">
      <c r="A154" s="75" t="s">
        <v>423</v>
      </c>
      <c r="B154" s="75" t="s">
        <v>424</v>
      </c>
    </row>
    <row r="155" spans="1:2" x14ac:dyDescent="0.2">
      <c r="A155" s="75" t="s">
        <v>425</v>
      </c>
      <c r="B155" s="75" t="s">
        <v>426</v>
      </c>
    </row>
    <row r="156" spans="1:2" x14ac:dyDescent="0.2">
      <c r="A156" s="75" t="s">
        <v>427</v>
      </c>
      <c r="B156" s="75" t="s">
        <v>428</v>
      </c>
    </row>
    <row r="157" spans="1:2" x14ac:dyDescent="0.2">
      <c r="A157" s="75" t="s">
        <v>429</v>
      </c>
      <c r="B157" s="75" t="s">
        <v>430</v>
      </c>
    </row>
    <row r="158" spans="1:2" x14ac:dyDescent="0.2">
      <c r="A158" s="75" t="s">
        <v>431</v>
      </c>
      <c r="B158" s="75" t="s">
        <v>432</v>
      </c>
    </row>
    <row r="159" spans="1:2" x14ac:dyDescent="0.2">
      <c r="A159" s="75" t="s">
        <v>433</v>
      </c>
      <c r="B159" s="75" t="s">
        <v>434</v>
      </c>
    </row>
    <row r="160" spans="1:2" x14ac:dyDescent="0.2">
      <c r="A160" s="75" t="s">
        <v>435</v>
      </c>
      <c r="B160" s="75" t="s">
        <v>436</v>
      </c>
    </row>
    <row r="161" spans="1:2" x14ac:dyDescent="0.2">
      <c r="A161" s="75" t="s">
        <v>437</v>
      </c>
      <c r="B161" s="75" t="s">
        <v>438</v>
      </c>
    </row>
    <row r="162" spans="1:2" x14ac:dyDescent="0.2">
      <c r="A162" s="75" t="s">
        <v>439</v>
      </c>
      <c r="B162" s="75" t="s">
        <v>440</v>
      </c>
    </row>
    <row r="163" spans="1:2" x14ac:dyDescent="0.2">
      <c r="A163" s="75" t="s">
        <v>441</v>
      </c>
      <c r="B163" s="75" t="s">
        <v>442</v>
      </c>
    </row>
    <row r="164" spans="1:2" x14ac:dyDescent="0.2">
      <c r="A164" s="75" t="s">
        <v>443</v>
      </c>
      <c r="B164" s="75" t="s">
        <v>444</v>
      </c>
    </row>
    <row r="165" spans="1:2" x14ac:dyDescent="0.2">
      <c r="A165" s="75" t="s">
        <v>445</v>
      </c>
      <c r="B165" s="75" t="s">
        <v>446</v>
      </c>
    </row>
    <row r="166" spans="1:2" x14ac:dyDescent="0.2">
      <c r="A166" s="75" t="s">
        <v>447</v>
      </c>
      <c r="B166" s="75" t="s">
        <v>448</v>
      </c>
    </row>
    <row r="167" spans="1:2" x14ac:dyDescent="0.2">
      <c r="A167" s="75" t="s">
        <v>449</v>
      </c>
      <c r="B167" s="75" t="s">
        <v>450</v>
      </c>
    </row>
    <row r="168" spans="1:2" x14ac:dyDescent="0.2">
      <c r="A168" s="75" t="s">
        <v>451</v>
      </c>
      <c r="B168" s="75" t="s">
        <v>452</v>
      </c>
    </row>
    <row r="169" spans="1:2" x14ac:dyDescent="0.2">
      <c r="A169" s="75" t="s">
        <v>453</v>
      </c>
      <c r="B169" s="75" t="s">
        <v>454</v>
      </c>
    </row>
    <row r="170" spans="1:2" x14ac:dyDescent="0.2">
      <c r="A170" s="75" t="s">
        <v>455</v>
      </c>
      <c r="B170" s="75" t="s">
        <v>456</v>
      </c>
    </row>
    <row r="171" spans="1:2" x14ac:dyDescent="0.2">
      <c r="A171" s="75" t="s">
        <v>457</v>
      </c>
      <c r="B171" s="75" t="s">
        <v>458</v>
      </c>
    </row>
    <row r="172" spans="1:2" x14ac:dyDescent="0.2">
      <c r="A172" s="75" t="s">
        <v>459</v>
      </c>
      <c r="B172" s="75" t="s">
        <v>460</v>
      </c>
    </row>
    <row r="173" spans="1:2" x14ac:dyDescent="0.2">
      <c r="A173" s="75" t="s">
        <v>461</v>
      </c>
      <c r="B173" s="75" t="s">
        <v>462</v>
      </c>
    </row>
    <row r="174" spans="1:2" x14ac:dyDescent="0.2">
      <c r="A174" s="75" t="s">
        <v>463</v>
      </c>
      <c r="B174" s="75" t="s">
        <v>464</v>
      </c>
    </row>
    <row r="175" spans="1:2" x14ac:dyDescent="0.2">
      <c r="A175" s="75" t="s">
        <v>465</v>
      </c>
      <c r="B175" s="75" t="s">
        <v>466</v>
      </c>
    </row>
    <row r="176" spans="1:2" x14ac:dyDescent="0.2">
      <c r="A176" s="75" t="s">
        <v>467</v>
      </c>
      <c r="B176" s="75" t="s">
        <v>468</v>
      </c>
    </row>
    <row r="177" spans="1:2" x14ac:dyDescent="0.2">
      <c r="A177" s="75" t="s">
        <v>469</v>
      </c>
      <c r="B177" s="75" t="s">
        <v>470</v>
      </c>
    </row>
    <row r="178" spans="1:2" x14ac:dyDescent="0.2">
      <c r="A178" s="75" t="s">
        <v>471</v>
      </c>
      <c r="B178" s="75" t="s">
        <v>472</v>
      </c>
    </row>
    <row r="179" spans="1:2" x14ac:dyDescent="0.2">
      <c r="A179" s="75" t="s">
        <v>473</v>
      </c>
      <c r="B179" s="75" t="s">
        <v>474</v>
      </c>
    </row>
    <row r="180" spans="1:2" x14ac:dyDescent="0.2">
      <c r="A180" s="75" t="s">
        <v>475</v>
      </c>
      <c r="B180" s="75" t="s">
        <v>476</v>
      </c>
    </row>
    <row r="181" spans="1:2" x14ac:dyDescent="0.2">
      <c r="A181" s="75" t="s">
        <v>477</v>
      </c>
      <c r="B181" s="75" t="s">
        <v>478</v>
      </c>
    </row>
    <row r="182" spans="1:2" x14ac:dyDescent="0.2">
      <c r="A182" s="75" t="s">
        <v>479</v>
      </c>
      <c r="B182" s="75" t="s">
        <v>480</v>
      </c>
    </row>
    <row r="183" spans="1:2" x14ac:dyDescent="0.2">
      <c r="A183" s="75" t="s">
        <v>481</v>
      </c>
      <c r="B183" s="75" t="s">
        <v>482</v>
      </c>
    </row>
    <row r="184" spans="1:2" x14ac:dyDescent="0.2">
      <c r="A184" s="75" t="s">
        <v>483</v>
      </c>
      <c r="B184" s="75" t="s">
        <v>484</v>
      </c>
    </row>
    <row r="185" spans="1:2" x14ac:dyDescent="0.2">
      <c r="A185" s="75" t="s">
        <v>485</v>
      </c>
      <c r="B185" s="75" t="s">
        <v>486</v>
      </c>
    </row>
    <row r="186" spans="1:2" x14ac:dyDescent="0.2">
      <c r="A186" s="75" t="s">
        <v>487</v>
      </c>
      <c r="B186" s="75" t="s">
        <v>488</v>
      </c>
    </row>
    <row r="187" spans="1:2" x14ac:dyDescent="0.2">
      <c r="A187" s="75" t="s">
        <v>489</v>
      </c>
      <c r="B187" s="75" t="s">
        <v>490</v>
      </c>
    </row>
    <row r="188" spans="1:2" x14ac:dyDescent="0.2">
      <c r="A188" s="75" t="s">
        <v>491</v>
      </c>
      <c r="B188" s="75" t="s">
        <v>492</v>
      </c>
    </row>
    <row r="189" spans="1:2" x14ac:dyDescent="0.2">
      <c r="A189" s="75" t="s">
        <v>493</v>
      </c>
      <c r="B189" s="75" t="s">
        <v>494</v>
      </c>
    </row>
    <row r="190" spans="1:2" x14ac:dyDescent="0.2">
      <c r="A190" s="75" t="s">
        <v>495</v>
      </c>
      <c r="B190" s="75" t="s">
        <v>496</v>
      </c>
    </row>
    <row r="191" spans="1:2" x14ac:dyDescent="0.2">
      <c r="A191" s="75" t="s">
        <v>497</v>
      </c>
      <c r="B191" s="75" t="s">
        <v>498</v>
      </c>
    </row>
    <row r="192" spans="1:2" x14ac:dyDescent="0.2">
      <c r="A192" s="75" t="s">
        <v>499</v>
      </c>
      <c r="B192" s="75" t="s">
        <v>500</v>
      </c>
    </row>
    <row r="193" spans="1:2" x14ac:dyDescent="0.2">
      <c r="A193" s="75" t="s">
        <v>501</v>
      </c>
      <c r="B193" s="75" t="s">
        <v>502</v>
      </c>
    </row>
    <row r="194" spans="1:2" x14ac:dyDescent="0.2">
      <c r="A194" s="75" t="s">
        <v>503</v>
      </c>
      <c r="B194" s="75" t="s">
        <v>504</v>
      </c>
    </row>
    <row r="195" spans="1:2" x14ac:dyDescent="0.2">
      <c r="A195" s="75" t="s">
        <v>505</v>
      </c>
      <c r="B195" s="75" t="s">
        <v>506</v>
      </c>
    </row>
    <row r="196" spans="1:2" x14ac:dyDescent="0.2">
      <c r="A196" s="75" t="s">
        <v>507</v>
      </c>
      <c r="B196" s="75" t="s">
        <v>508</v>
      </c>
    </row>
    <row r="197" spans="1:2" x14ac:dyDescent="0.2">
      <c r="A197" s="75" t="s">
        <v>509</v>
      </c>
      <c r="B197" s="75" t="s">
        <v>510</v>
      </c>
    </row>
    <row r="198" spans="1:2" x14ac:dyDescent="0.2">
      <c r="A198" s="75" t="s">
        <v>511</v>
      </c>
      <c r="B198" s="75" t="s">
        <v>512</v>
      </c>
    </row>
    <row r="199" spans="1:2" x14ac:dyDescent="0.2">
      <c r="A199" s="75" t="s">
        <v>513</v>
      </c>
      <c r="B199" s="75" t="s">
        <v>514</v>
      </c>
    </row>
    <row r="200" spans="1:2" x14ac:dyDescent="0.2">
      <c r="A200" s="75" t="s">
        <v>515</v>
      </c>
      <c r="B200" s="75" t="s">
        <v>516</v>
      </c>
    </row>
    <row r="201" spans="1:2" x14ac:dyDescent="0.2">
      <c r="A201" s="75" t="s">
        <v>517</v>
      </c>
      <c r="B201" s="75" t="s">
        <v>518</v>
      </c>
    </row>
    <row r="202" spans="1:2" x14ac:dyDescent="0.2">
      <c r="A202" s="75" t="s">
        <v>519</v>
      </c>
      <c r="B202" s="75" t="s">
        <v>520</v>
      </c>
    </row>
    <row r="203" spans="1:2" x14ac:dyDescent="0.2">
      <c r="A203" s="75" t="s">
        <v>521</v>
      </c>
      <c r="B203" s="75" t="s">
        <v>522</v>
      </c>
    </row>
    <row r="204" spans="1:2" x14ac:dyDescent="0.2">
      <c r="A204" s="75" t="s">
        <v>523</v>
      </c>
      <c r="B204" s="75" t="s">
        <v>524</v>
      </c>
    </row>
    <row r="205" spans="1:2" x14ac:dyDescent="0.2">
      <c r="A205" s="75" t="s">
        <v>525</v>
      </c>
      <c r="B205" s="75" t="s">
        <v>526</v>
      </c>
    </row>
    <row r="206" spans="1:2" x14ac:dyDescent="0.2">
      <c r="A206" s="75" t="s">
        <v>527</v>
      </c>
      <c r="B206" s="75" t="s">
        <v>528</v>
      </c>
    </row>
    <row r="207" spans="1:2" x14ac:dyDescent="0.2">
      <c r="A207" s="75" t="s">
        <v>529</v>
      </c>
      <c r="B207" s="75" t="s">
        <v>530</v>
      </c>
    </row>
    <row r="208" spans="1:2" x14ac:dyDescent="0.2">
      <c r="A208" s="75" t="s">
        <v>531</v>
      </c>
      <c r="B208" s="75" t="s">
        <v>532</v>
      </c>
    </row>
    <row r="209" spans="1:2" x14ac:dyDescent="0.2">
      <c r="A209" s="75" t="s">
        <v>533</v>
      </c>
      <c r="B209" s="75" t="s">
        <v>534</v>
      </c>
    </row>
    <row r="210" spans="1:2" x14ac:dyDescent="0.2">
      <c r="A210" s="75" t="s">
        <v>535</v>
      </c>
      <c r="B210" s="75" t="s">
        <v>536</v>
      </c>
    </row>
    <row r="211" spans="1:2" x14ac:dyDescent="0.2">
      <c r="A211" s="75" t="s">
        <v>537</v>
      </c>
      <c r="B211" s="75" t="s">
        <v>538</v>
      </c>
    </row>
    <row r="212" spans="1:2" x14ac:dyDescent="0.2">
      <c r="A212" s="75" t="s">
        <v>539</v>
      </c>
      <c r="B212" s="75" t="s">
        <v>540</v>
      </c>
    </row>
    <row r="213" spans="1:2" x14ac:dyDescent="0.2">
      <c r="A213" s="75" t="s">
        <v>541</v>
      </c>
      <c r="B213" s="75" t="s">
        <v>542</v>
      </c>
    </row>
    <row r="214" spans="1:2" x14ac:dyDescent="0.2">
      <c r="A214" s="75" t="s">
        <v>543</v>
      </c>
      <c r="B214" s="75" t="s">
        <v>544</v>
      </c>
    </row>
    <row r="215" spans="1:2" x14ac:dyDescent="0.2">
      <c r="A215" s="75" t="s">
        <v>545</v>
      </c>
      <c r="B215" s="75" t="s">
        <v>546</v>
      </c>
    </row>
    <row r="216" spans="1:2" x14ac:dyDescent="0.2">
      <c r="A216" s="75" t="s">
        <v>547</v>
      </c>
      <c r="B216" s="75" t="s">
        <v>548</v>
      </c>
    </row>
    <row r="217" spans="1:2" x14ac:dyDescent="0.2">
      <c r="A217" s="75" t="s">
        <v>549</v>
      </c>
      <c r="B217" s="75" t="s">
        <v>550</v>
      </c>
    </row>
    <row r="218" spans="1:2" x14ac:dyDescent="0.2">
      <c r="A218" s="75" t="s">
        <v>551</v>
      </c>
      <c r="B218" s="75" t="s">
        <v>552</v>
      </c>
    </row>
    <row r="219" spans="1:2" x14ac:dyDescent="0.2">
      <c r="A219" s="75" t="s">
        <v>553</v>
      </c>
      <c r="B219" s="75" t="s">
        <v>554</v>
      </c>
    </row>
    <row r="220" spans="1:2" x14ac:dyDescent="0.2">
      <c r="A220" s="75" t="s">
        <v>555</v>
      </c>
      <c r="B220" s="75" t="s">
        <v>556</v>
      </c>
    </row>
    <row r="221" spans="1:2" x14ac:dyDescent="0.2">
      <c r="A221" s="75" t="s">
        <v>557</v>
      </c>
      <c r="B221" s="75" t="s">
        <v>558</v>
      </c>
    </row>
    <row r="222" spans="1:2" x14ac:dyDescent="0.2">
      <c r="A222" s="75" t="s">
        <v>559</v>
      </c>
      <c r="B222" s="75" t="s">
        <v>560</v>
      </c>
    </row>
    <row r="223" spans="1:2" x14ac:dyDescent="0.2">
      <c r="A223" s="75" t="s">
        <v>561</v>
      </c>
      <c r="B223" s="75" t="s">
        <v>562</v>
      </c>
    </row>
    <row r="224" spans="1:2" x14ac:dyDescent="0.2">
      <c r="A224" s="75" t="s">
        <v>563</v>
      </c>
      <c r="B224" s="75" t="s">
        <v>564</v>
      </c>
    </row>
    <row r="225" spans="1:2" x14ac:dyDescent="0.2">
      <c r="A225" s="75" t="s">
        <v>565</v>
      </c>
      <c r="B225" s="75" t="s">
        <v>566</v>
      </c>
    </row>
    <row r="226" spans="1:2" x14ac:dyDescent="0.2">
      <c r="A226" s="75" t="s">
        <v>567</v>
      </c>
      <c r="B226" s="75" t="s">
        <v>568</v>
      </c>
    </row>
    <row r="227" spans="1:2" x14ac:dyDescent="0.2">
      <c r="A227" s="75" t="s">
        <v>569</v>
      </c>
      <c r="B227" s="75" t="s">
        <v>570</v>
      </c>
    </row>
    <row r="228" spans="1:2" x14ac:dyDescent="0.2">
      <c r="A228" s="75" t="s">
        <v>571</v>
      </c>
      <c r="B228" s="75" t="s">
        <v>572</v>
      </c>
    </row>
    <row r="229" spans="1:2" x14ac:dyDescent="0.2">
      <c r="A229" s="75" t="s">
        <v>573</v>
      </c>
      <c r="B229" s="75" t="s">
        <v>574</v>
      </c>
    </row>
    <row r="230" spans="1:2" x14ac:dyDescent="0.2">
      <c r="A230" s="75" t="s">
        <v>575</v>
      </c>
      <c r="B230" s="75" t="s">
        <v>576</v>
      </c>
    </row>
    <row r="231" spans="1:2" x14ac:dyDescent="0.2">
      <c r="A231" s="75" t="s">
        <v>577</v>
      </c>
      <c r="B231" s="75" t="s">
        <v>578</v>
      </c>
    </row>
    <row r="232" spans="1:2" x14ac:dyDescent="0.2">
      <c r="A232" s="75" t="s">
        <v>579</v>
      </c>
      <c r="B232" s="75" t="s">
        <v>580</v>
      </c>
    </row>
    <row r="233" spans="1:2" x14ac:dyDescent="0.2">
      <c r="A233" s="75" t="s">
        <v>581</v>
      </c>
      <c r="B233" s="75" t="s">
        <v>582</v>
      </c>
    </row>
    <row r="234" spans="1:2" x14ac:dyDescent="0.2">
      <c r="A234" s="75" t="s">
        <v>583</v>
      </c>
      <c r="B234" s="75" t="s">
        <v>584</v>
      </c>
    </row>
    <row r="235" spans="1:2" x14ac:dyDescent="0.2">
      <c r="A235" s="75" t="s">
        <v>585</v>
      </c>
      <c r="B235" s="75" t="s">
        <v>586</v>
      </c>
    </row>
    <row r="236" spans="1:2" x14ac:dyDescent="0.2">
      <c r="A236" s="75" t="s">
        <v>587</v>
      </c>
      <c r="B236" s="75" t="s">
        <v>588</v>
      </c>
    </row>
    <row r="237" spans="1:2" x14ac:dyDescent="0.2">
      <c r="A237" s="75" t="s">
        <v>589</v>
      </c>
      <c r="B237" s="75" t="s">
        <v>590</v>
      </c>
    </row>
    <row r="238" spans="1:2" x14ac:dyDescent="0.2">
      <c r="A238" s="75" t="s">
        <v>591</v>
      </c>
      <c r="B238" s="75" t="s">
        <v>592</v>
      </c>
    </row>
    <row r="239" spans="1:2" x14ac:dyDescent="0.2">
      <c r="A239" s="75" t="s">
        <v>593</v>
      </c>
      <c r="B239" s="75" t="s">
        <v>594</v>
      </c>
    </row>
    <row r="240" spans="1:2" x14ac:dyDescent="0.2">
      <c r="A240" s="75" t="s">
        <v>595</v>
      </c>
      <c r="B240" s="75" t="s">
        <v>596</v>
      </c>
    </row>
    <row r="241" spans="1:2" x14ac:dyDescent="0.2">
      <c r="A241" s="75" t="s">
        <v>597</v>
      </c>
      <c r="B241" s="75" t="s">
        <v>598</v>
      </c>
    </row>
    <row r="242" spans="1:2" x14ac:dyDescent="0.2">
      <c r="A242" s="75" t="s">
        <v>599</v>
      </c>
      <c r="B242" s="75" t="s">
        <v>600</v>
      </c>
    </row>
    <row r="243" spans="1:2" x14ac:dyDescent="0.2">
      <c r="A243" s="75" t="s">
        <v>601</v>
      </c>
      <c r="B243" s="75" t="s">
        <v>602</v>
      </c>
    </row>
    <row r="244" spans="1:2" x14ac:dyDescent="0.2">
      <c r="A244" s="75" t="s">
        <v>603</v>
      </c>
      <c r="B244" s="75" t="s">
        <v>604</v>
      </c>
    </row>
    <row r="245" spans="1:2" x14ac:dyDescent="0.2">
      <c r="A245" s="75" t="s">
        <v>605</v>
      </c>
      <c r="B245" s="75" t="s">
        <v>606</v>
      </c>
    </row>
    <row r="246" spans="1:2" x14ac:dyDescent="0.2">
      <c r="A246" s="75" t="s">
        <v>607</v>
      </c>
      <c r="B246" s="75" t="s">
        <v>608</v>
      </c>
    </row>
    <row r="247" spans="1:2" x14ac:dyDescent="0.2">
      <c r="A247" s="75" t="s">
        <v>609</v>
      </c>
      <c r="B247" s="75" t="s">
        <v>610</v>
      </c>
    </row>
    <row r="248" spans="1:2" x14ac:dyDescent="0.2">
      <c r="A248" s="75" t="s">
        <v>611</v>
      </c>
      <c r="B248" s="75" t="s">
        <v>612</v>
      </c>
    </row>
    <row r="249" spans="1:2" x14ac:dyDescent="0.2">
      <c r="A249" s="75" t="s">
        <v>613</v>
      </c>
      <c r="B249" s="75" t="s">
        <v>614</v>
      </c>
    </row>
    <row r="250" spans="1:2" x14ac:dyDescent="0.2">
      <c r="A250" s="75" t="s">
        <v>615</v>
      </c>
      <c r="B250" s="75" t="s">
        <v>616</v>
      </c>
    </row>
    <row r="251" spans="1:2" x14ac:dyDescent="0.2">
      <c r="A251" s="75" t="s">
        <v>617</v>
      </c>
      <c r="B251" s="75" t="s">
        <v>618</v>
      </c>
    </row>
    <row r="252" spans="1:2" x14ac:dyDescent="0.2">
      <c r="A252" s="75" t="s">
        <v>619</v>
      </c>
      <c r="B252" s="75" t="s">
        <v>620</v>
      </c>
    </row>
    <row r="253" spans="1:2" x14ac:dyDescent="0.2">
      <c r="A253" s="75" t="s">
        <v>621</v>
      </c>
      <c r="B253" s="75" t="s">
        <v>622</v>
      </c>
    </row>
    <row r="254" spans="1:2" x14ac:dyDescent="0.2">
      <c r="A254" s="75" t="s">
        <v>623</v>
      </c>
      <c r="B254" s="75" t="s">
        <v>624</v>
      </c>
    </row>
    <row r="255" spans="1:2" x14ac:dyDescent="0.2">
      <c r="A255" s="75" t="s">
        <v>625</v>
      </c>
      <c r="B255" s="75" t="s">
        <v>626</v>
      </c>
    </row>
    <row r="256" spans="1:2" x14ac:dyDescent="0.2">
      <c r="A256" s="75" t="s">
        <v>627</v>
      </c>
      <c r="B256" s="75" t="s">
        <v>628</v>
      </c>
    </row>
    <row r="257" spans="1:2" x14ac:dyDescent="0.2">
      <c r="A257" s="75" t="s">
        <v>629</v>
      </c>
      <c r="B257" s="75" t="s">
        <v>630</v>
      </c>
    </row>
    <row r="258" spans="1:2" x14ac:dyDescent="0.2">
      <c r="A258" s="75" t="s">
        <v>631</v>
      </c>
      <c r="B258" s="75" t="s">
        <v>632</v>
      </c>
    </row>
    <row r="259" spans="1:2" x14ac:dyDescent="0.2">
      <c r="A259" s="75" t="s">
        <v>633</v>
      </c>
      <c r="B259" s="75" t="s">
        <v>634</v>
      </c>
    </row>
    <row r="260" spans="1:2" x14ac:dyDescent="0.2">
      <c r="A260" s="75" t="s">
        <v>635</v>
      </c>
      <c r="B260" s="75" t="s">
        <v>636</v>
      </c>
    </row>
    <row r="261" spans="1:2" x14ac:dyDescent="0.2">
      <c r="A261" s="75" t="s">
        <v>7</v>
      </c>
      <c r="B261" s="75" t="s">
        <v>8</v>
      </c>
    </row>
    <row r="262" spans="1:2" x14ac:dyDescent="0.2">
      <c r="A262" s="75" t="s">
        <v>9</v>
      </c>
      <c r="B262" s="75" t="s">
        <v>10</v>
      </c>
    </row>
    <row r="263" spans="1:2" x14ac:dyDescent="0.2">
      <c r="A263" s="75" t="s">
        <v>637</v>
      </c>
      <c r="B263" s="75" t="s">
        <v>638</v>
      </c>
    </row>
    <row r="264" spans="1:2" x14ac:dyDescent="0.2">
      <c r="A264" s="75" t="s">
        <v>639</v>
      </c>
      <c r="B264" s="75" t="s">
        <v>640</v>
      </c>
    </row>
    <row r="265" spans="1:2" x14ac:dyDescent="0.2">
      <c r="A265" s="75" t="s">
        <v>641</v>
      </c>
      <c r="B265" s="75" t="s">
        <v>642</v>
      </c>
    </row>
    <row r="266" spans="1:2" x14ac:dyDescent="0.2">
      <c r="A266" s="75" t="s">
        <v>643</v>
      </c>
      <c r="B266" s="75" t="s">
        <v>644</v>
      </c>
    </row>
    <row r="267" spans="1:2" x14ac:dyDescent="0.2">
      <c r="A267" s="75" t="s">
        <v>645</v>
      </c>
      <c r="B267" s="75" t="s">
        <v>646</v>
      </c>
    </row>
    <row r="268" spans="1:2" x14ac:dyDescent="0.2">
      <c r="A268" s="75" t="s">
        <v>647</v>
      </c>
      <c r="B268" s="75" t="s">
        <v>648</v>
      </c>
    </row>
    <row r="269" spans="1:2" x14ac:dyDescent="0.2">
      <c r="A269" s="75" t="s">
        <v>11</v>
      </c>
      <c r="B269" s="75" t="s">
        <v>12</v>
      </c>
    </row>
    <row r="270" spans="1:2" x14ac:dyDescent="0.2">
      <c r="A270" s="75" t="s">
        <v>649</v>
      </c>
      <c r="B270" s="75" t="s">
        <v>650</v>
      </c>
    </row>
    <row r="271" spans="1:2" x14ac:dyDescent="0.2">
      <c r="A271" s="75" t="s">
        <v>651</v>
      </c>
      <c r="B271" s="75" t="s">
        <v>652</v>
      </c>
    </row>
    <row r="272" spans="1:2" x14ac:dyDescent="0.2">
      <c r="A272" s="75" t="s">
        <v>653</v>
      </c>
      <c r="B272" s="75" t="s">
        <v>654</v>
      </c>
    </row>
    <row r="273" spans="1:2" x14ac:dyDescent="0.2">
      <c r="A273" s="75" t="s">
        <v>655</v>
      </c>
      <c r="B273" s="75" t="s">
        <v>656</v>
      </c>
    </row>
    <row r="274" spans="1:2" x14ac:dyDescent="0.2">
      <c r="A274" s="75" t="s">
        <v>657</v>
      </c>
      <c r="B274" s="75" t="s">
        <v>658</v>
      </c>
    </row>
    <row r="275" spans="1:2" x14ac:dyDescent="0.2">
      <c r="A275" s="75" t="s">
        <v>659</v>
      </c>
      <c r="B275" s="75" t="s">
        <v>660</v>
      </c>
    </row>
    <row r="276" spans="1:2" x14ac:dyDescent="0.2">
      <c r="A276" s="75" t="s">
        <v>661</v>
      </c>
      <c r="B276" s="75" t="s">
        <v>662</v>
      </c>
    </row>
    <row r="277" spans="1:2" x14ac:dyDescent="0.2">
      <c r="A277" s="75" t="s">
        <v>663</v>
      </c>
      <c r="B277" s="75" t="s">
        <v>664</v>
      </c>
    </row>
    <row r="278" spans="1:2" x14ac:dyDescent="0.2">
      <c r="A278" s="75" t="s">
        <v>665</v>
      </c>
      <c r="B278" s="75" t="s">
        <v>666</v>
      </c>
    </row>
    <row r="279" spans="1:2" x14ac:dyDescent="0.2">
      <c r="A279" s="75" t="s">
        <v>667</v>
      </c>
      <c r="B279" s="75" t="s">
        <v>668</v>
      </c>
    </row>
    <row r="280" spans="1:2" x14ac:dyDescent="0.2">
      <c r="A280" s="75" t="s">
        <v>669</v>
      </c>
      <c r="B280" s="75" t="s">
        <v>670</v>
      </c>
    </row>
    <row r="281" spans="1:2" x14ac:dyDescent="0.2">
      <c r="A281" s="75" t="s">
        <v>671</v>
      </c>
      <c r="B281" s="75" t="s">
        <v>672</v>
      </c>
    </row>
    <row r="282" spans="1:2" x14ac:dyDescent="0.2">
      <c r="A282" s="75" t="s">
        <v>673</v>
      </c>
      <c r="B282" s="75" t="s">
        <v>674</v>
      </c>
    </row>
    <row r="283" spans="1:2" x14ac:dyDescent="0.2">
      <c r="A283" s="75" t="s">
        <v>675</v>
      </c>
      <c r="B283" s="75" t="s">
        <v>676</v>
      </c>
    </row>
    <row r="284" spans="1:2" x14ac:dyDescent="0.2">
      <c r="A284" s="75" t="s">
        <v>677</v>
      </c>
      <c r="B284" s="75" t="s">
        <v>678</v>
      </c>
    </row>
    <row r="285" spans="1:2" x14ac:dyDescent="0.2">
      <c r="A285" s="75" t="s">
        <v>679</v>
      </c>
      <c r="B285" s="75" t="s">
        <v>680</v>
      </c>
    </row>
    <row r="286" spans="1:2" x14ac:dyDescent="0.2">
      <c r="A286" s="75" t="s">
        <v>681</v>
      </c>
      <c r="B286" s="75" t="s">
        <v>682</v>
      </c>
    </row>
    <row r="287" spans="1:2" x14ac:dyDescent="0.2">
      <c r="A287" s="75" t="s">
        <v>683</v>
      </c>
      <c r="B287" s="75" t="s">
        <v>684</v>
      </c>
    </row>
    <row r="288" spans="1:2" x14ac:dyDescent="0.2">
      <c r="A288" s="75" t="s">
        <v>685</v>
      </c>
      <c r="B288" s="75" t="s">
        <v>686</v>
      </c>
    </row>
    <row r="289" spans="1:2" x14ac:dyDescent="0.2">
      <c r="A289" s="75" t="s">
        <v>687</v>
      </c>
      <c r="B289" s="75" t="s">
        <v>688</v>
      </c>
    </row>
    <row r="290" spans="1:2" x14ac:dyDescent="0.2">
      <c r="A290" s="75" t="s">
        <v>689</v>
      </c>
      <c r="B290" s="75" t="s">
        <v>690</v>
      </c>
    </row>
    <row r="291" spans="1:2" x14ac:dyDescent="0.2">
      <c r="A291" s="75" t="s">
        <v>691</v>
      </c>
      <c r="B291" s="75" t="s">
        <v>692</v>
      </c>
    </row>
    <row r="292" spans="1:2" x14ac:dyDescent="0.2">
      <c r="A292" s="75" t="s">
        <v>693</v>
      </c>
      <c r="B292" s="75" t="s">
        <v>694</v>
      </c>
    </row>
    <row r="293" spans="1:2" x14ac:dyDescent="0.2">
      <c r="A293" s="75" t="s">
        <v>695</v>
      </c>
      <c r="B293" s="75" t="s">
        <v>696</v>
      </c>
    </row>
    <row r="294" spans="1:2" x14ac:dyDescent="0.2">
      <c r="A294" s="75" t="s">
        <v>697</v>
      </c>
      <c r="B294" s="75" t="s">
        <v>698</v>
      </c>
    </row>
    <row r="295" spans="1:2" x14ac:dyDescent="0.2">
      <c r="A295" s="75" t="s">
        <v>699</v>
      </c>
      <c r="B295" s="75" t="s">
        <v>700</v>
      </c>
    </row>
    <row r="296" spans="1:2" x14ac:dyDescent="0.2">
      <c r="A296" s="75" t="s">
        <v>701</v>
      </c>
      <c r="B296" s="75" t="s">
        <v>702</v>
      </c>
    </row>
    <row r="297" spans="1:2" x14ac:dyDescent="0.2">
      <c r="A297" s="75" t="s">
        <v>703</v>
      </c>
      <c r="B297" s="75" t="s">
        <v>704</v>
      </c>
    </row>
    <row r="298" spans="1:2" x14ac:dyDescent="0.2">
      <c r="A298" s="75" t="s">
        <v>705</v>
      </c>
      <c r="B298" s="75" t="s">
        <v>706</v>
      </c>
    </row>
    <row r="299" spans="1:2" x14ac:dyDescent="0.2">
      <c r="A299" s="75" t="s">
        <v>707</v>
      </c>
      <c r="B299" s="75" t="s">
        <v>708</v>
      </c>
    </row>
    <row r="300" spans="1:2" x14ac:dyDescent="0.2">
      <c r="A300" s="75" t="s">
        <v>13</v>
      </c>
      <c r="B300" s="75" t="s">
        <v>14</v>
      </c>
    </row>
    <row r="301" spans="1:2" x14ac:dyDescent="0.2">
      <c r="A301" s="75" t="s">
        <v>709</v>
      </c>
      <c r="B301" s="75" t="s">
        <v>710</v>
      </c>
    </row>
    <row r="302" spans="1:2" x14ac:dyDescent="0.2">
      <c r="A302" s="75" t="s">
        <v>711</v>
      </c>
      <c r="B302" s="75" t="s">
        <v>712</v>
      </c>
    </row>
    <row r="303" spans="1:2" x14ac:dyDescent="0.2">
      <c r="A303" s="75" t="s">
        <v>713</v>
      </c>
      <c r="B303" s="75" t="s">
        <v>714</v>
      </c>
    </row>
    <row r="304" spans="1:2" x14ac:dyDescent="0.2">
      <c r="A304" s="75" t="s">
        <v>715</v>
      </c>
      <c r="B304" s="75" t="s">
        <v>716</v>
      </c>
    </row>
    <row r="305" spans="1:2" x14ac:dyDescent="0.2">
      <c r="A305" s="75" t="s">
        <v>717</v>
      </c>
      <c r="B305" s="75" t="s">
        <v>718</v>
      </c>
    </row>
    <row r="306" spans="1:2" x14ac:dyDescent="0.2">
      <c r="A306" s="75" t="s">
        <v>719</v>
      </c>
      <c r="B306" s="75" t="s">
        <v>720</v>
      </c>
    </row>
    <row r="307" spans="1:2" x14ac:dyDescent="0.2">
      <c r="A307" s="75" t="s">
        <v>15</v>
      </c>
      <c r="B307" s="75" t="s">
        <v>16</v>
      </c>
    </row>
    <row r="308" spans="1:2" x14ac:dyDescent="0.2">
      <c r="A308" s="75" t="s">
        <v>721</v>
      </c>
      <c r="B308" s="75" t="s">
        <v>722</v>
      </c>
    </row>
    <row r="309" spans="1:2" x14ac:dyDescent="0.2">
      <c r="A309" s="75" t="s">
        <v>723</v>
      </c>
      <c r="B309" s="75" t="s">
        <v>724</v>
      </c>
    </row>
    <row r="310" spans="1:2" x14ac:dyDescent="0.2">
      <c r="A310" s="75" t="s">
        <v>725</v>
      </c>
      <c r="B310" s="75" t="s">
        <v>726</v>
      </c>
    </row>
    <row r="311" spans="1:2" x14ac:dyDescent="0.2">
      <c r="A311" s="75" t="s">
        <v>727</v>
      </c>
      <c r="B311" s="75" t="s">
        <v>728</v>
      </c>
    </row>
    <row r="312" spans="1:2" x14ac:dyDescent="0.2">
      <c r="A312" s="75" t="s">
        <v>729</v>
      </c>
      <c r="B312" s="75" t="s">
        <v>730</v>
      </c>
    </row>
    <row r="313" spans="1:2" x14ac:dyDescent="0.2">
      <c r="A313" s="75" t="s">
        <v>731</v>
      </c>
      <c r="B313" s="75" t="s">
        <v>732</v>
      </c>
    </row>
    <row r="314" spans="1:2" x14ac:dyDescent="0.2">
      <c r="A314" s="75" t="s">
        <v>733</v>
      </c>
      <c r="B314" s="75" t="s">
        <v>734</v>
      </c>
    </row>
    <row r="315" spans="1:2" x14ac:dyDescent="0.2">
      <c r="A315" s="75" t="s">
        <v>735</v>
      </c>
      <c r="B315" s="75" t="s">
        <v>736</v>
      </c>
    </row>
    <row r="316" spans="1:2" x14ac:dyDescent="0.2">
      <c r="A316" s="75" t="s">
        <v>737</v>
      </c>
      <c r="B316" s="75" t="s">
        <v>738</v>
      </c>
    </row>
    <row r="317" spans="1:2" x14ac:dyDescent="0.2">
      <c r="A317" s="75" t="s">
        <v>739</v>
      </c>
      <c r="B317" s="75" t="s">
        <v>740</v>
      </c>
    </row>
    <row r="318" spans="1:2" x14ac:dyDescent="0.2">
      <c r="A318" s="75" t="s">
        <v>741</v>
      </c>
      <c r="B318" s="75" t="s">
        <v>742</v>
      </c>
    </row>
    <row r="319" spans="1:2" x14ac:dyDescent="0.2">
      <c r="A319" s="75" t="s">
        <v>743</v>
      </c>
      <c r="B319" s="75" t="s">
        <v>744</v>
      </c>
    </row>
    <row r="320" spans="1:2" x14ac:dyDescent="0.2">
      <c r="A320" s="75" t="s">
        <v>745</v>
      </c>
      <c r="B320" s="75" t="s">
        <v>746</v>
      </c>
    </row>
    <row r="321" spans="1:2" x14ac:dyDescent="0.2">
      <c r="A321" s="75" t="s">
        <v>747</v>
      </c>
      <c r="B321" s="75" t="s">
        <v>748</v>
      </c>
    </row>
    <row r="322" spans="1:2" x14ac:dyDescent="0.2">
      <c r="A322" s="75" t="s">
        <v>749</v>
      </c>
      <c r="B322" s="75" t="s">
        <v>750</v>
      </c>
    </row>
    <row r="323" spans="1:2" x14ac:dyDescent="0.2">
      <c r="A323" s="75" t="s">
        <v>751</v>
      </c>
      <c r="B323" s="75" t="s">
        <v>752</v>
      </c>
    </row>
    <row r="324" spans="1:2" x14ac:dyDescent="0.2">
      <c r="A324" s="75" t="s">
        <v>753</v>
      </c>
      <c r="B324" s="75" t="s">
        <v>754</v>
      </c>
    </row>
    <row r="325" spans="1:2" x14ac:dyDescent="0.2">
      <c r="A325" s="75" t="s">
        <v>755</v>
      </c>
      <c r="B325" s="75" t="s">
        <v>756</v>
      </c>
    </row>
    <row r="326" spans="1:2" x14ac:dyDescent="0.2">
      <c r="A326" s="75" t="s">
        <v>757</v>
      </c>
      <c r="B326" s="75" t="s">
        <v>758</v>
      </c>
    </row>
    <row r="327" spans="1:2" x14ac:dyDescent="0.2">
      <c r="A327" s="75" t="s">
        <v>759</v>
      </c>
      <c r="B327" s="75" t="s">
        <v>760</v>
      </c>
    </row>
    <row r="328" spans="1:2" x14ac:dyDescent="0.2">
      <c r="A328" s="75" t="s">
        <v>761</v>
      </c>
      <c r="B328" s="75" t="s">
        <v>762</v>
      </c>
    </row>
    <row r="329" spans="1:2" x14ac:dyDescent="0.2">
      <c r="A329" s="75" t="s">
        <v>763</v>
      </c>
      <c r="B329" s="75" t="s">
        <v>764</v>
      </c>
    </row>
    <row r="330" spans="1:2" x14ac:dyDescent="0.2">
      <c r="A330" s="75" t="s">
        <v>765</v>
      </c>
      <c r="B330" s="75" t="s">
        <v>766</v>
      </c>
    </row>
    <row r="331" spans="1:2" x14ac:dyDescent="0.2">
      <c r="A331" s="75" t="s">
        <v>767</v>
      </c>
      <c r="B331" s="75" t="s">
        <v>768</v>
      </c>
    </row>
    <row r="332" spans="1:2" x14ac:dyDescent="0.2">
      <c r="A332" s="75" t="s">
        <v>769</v>
      </c>
      <c r="B332" s="75" t="s">
        <v>770</v>
      </c>
    </row>
    <row r="333" spans="1:2" x14ac:dyDescent="0.2">
      <c r="A333" s="75" t="s">
        <v>771</v>
      </c>
      <c r="B333" s="75" t="s">
        <v>772</v>
      </c>
    </row>
    <row r="334" spans="1:2" x14ac:dyDescent="0.2">
      <c r="A334" s="75" t="s">
        <v>773</v>
      </c>
      <c r="B334" s="75" t="s">
        <v>774</v>
      </c>
    </row>
    <row r="335" spans="1:2" x14ac:dyDescent="0.2">
      <c r="A335" s="75" t="s">
        <v>775</v>
      </c>
      <c r="B335" s="75" t="s">
        <v>776</v>
      </c>
    </row>
    <row r="336" spans="1:2" x14ac:dyDescent="0.2">
      <c r="A336" s="75" t="s">
        <v>777</v>
      </c>
      <c r="B336" s="75" t="s">
        <v>778</v>
      </c>
    </row>
    <row r="337" spans="1:2" x14ac:dyDescent="0.2">
      <c r="A337" s="75" t="s">
        <v>779</v>
      </c>
      <c r="B337" s="75" t="s">
        <v>780</v>
      </c>
    </row>
    <row r="338" spans="1:2" x14ac:dyDescent="0.2">
      <c r="A338" s="75" t="s">
        <v>781</v>
      </c>
      <c r="B338" s="75" t="s">
        <v>782</v>
      </c>
    </row>
    <row r="339" spans="1:2" x14ac:dyDescent="0.2">
      <c r="A339" s="75" t="s">
        <v>783</v>
      </c>
      <c r="B339" s="75" t="s">
        <v>784</v>
      </c>
    </row>
    <row r="340" spans="1:2" x14ac:dyDescent="0.2">
      <c r="A340" s="75" t="s">
        <v>785</v>
      </c>
      <c r="B340" s="75" t="s">
        <v>786</v>
      </c>
    </row>
    <row r="341" spans="1:2" x14ac:dyDescent="0.2">
      <c r="A341" s="75" t="s">
        <v>787</v>
      </c>
      <c r="B341" s="75" t="s">
        <v>788</v>
      </c>
    </row>
    <row r="342" spans="1:2" x14ac:dyDescent="0.2">
      <c r="A342" s="75" t="s">
        <v>789</v>
      </c>
      <c r="B342" s="75" t="s">
        <v>790</v>
      </c>
    </row>
    <row r="343" spans="1:2" x14ac:dyDescent="0.2">
      <c r="A343" s="75" t="s">
        <v>791</v>
      </c>
      <c r="B343" s="75" t="s">
        <v>792</v>
      </c>
    </row>
    <row r="344" spans="1:2" x14ac:dyDescent="0.2">
      <c r="A344" s="75" t="s">
        <v>17</v>
      </c>
      <c r="B344" s="75" t="s">
        <v>18</v>
      </c>
    </row>
    <row r="345" spans="1:2" x14ac:dyDescent="0.2">
      <c r="A345" s="75" t="s">
        <v>793</v>
      </c>
      <c r="B345" s="75" t="s">
        <v>794</v>
      </c>
    </row>
    <row r="346" spans="1:2" x14ac:dyDescent="0.2">
      <c r="A346" s="75" t="s">
        <v>795</v>
      </c>
      <c r="B346" s="75" t="s">
        <v>796</v>
      </c>
    </row>
    <row r="347" spans="1:2" x14ac:dyDescent="0.2">
      <c r="A347" s="75" t="s">
        <v>797</v>
      </c>
      <c r="B347" s="75" t="s">
        <v>798</v>
      </c>
    </row>
    <row r="348" spans="1:2" x14ac:dyDescent="0.2">
      <c r="A348" s="75" t="s">
        <v>799</v>
      </c>
      <c r="B348" s="75" t="s">
        <v>800</v>
      </c>
    </row>
    <row r="349" spans="1:2" x14ac:dyDescent="0.2">
      <c r="A349" s="75" t="s">
        <v>801</v>
      </c>
      <c r="B349" s="75" t="s">
        <v>802</v>
      </c>
    </row>
    <row r="350" spans="1:2" x14ac:dyDescent="0.2">
      <c r="A350" s="75" t="s">
        <v>803</v>
      </c>
      <c r="B350" s="75" t="s">
        <v>804</v>
      </c>
    </row>
    <row r="351" spans="1:2" x14ac:dyDescent="0.2">
      <c r="A351" s="75" t="s">
        <v>805</v>
      </c>
      <c r="B351" s="75" t="s">
        <v>806</v>
      </c>
    </row>
    <row r="352" spans="1:2" x14ac:dyDescent="0.2">
      <c r="A352" s="75" t="s">
        <v>807</v>
      </c>
      <c r="B352" s="75" t="s">
        <v>808</v>
      </c>
    </row>
    <row r="353" spans="1:2" x14ac:dyDescent="0.2">
      <c r="A353" s="75" t="s">
        <v>809</v>
      </c>
      <c r="B353" s="75" t="s">
        <v>810</v>
      </c>
    </row>
    <row r="354" spans="1:2" x14ac:dyDescent="0.2">
      <c r="A354" s="75" t="s">
        <v>811</v>
      </c>
      <c r="B354" s="75" t="s">
        <v>812</v>
      </c>
    </row>
    <row r="355" spans="1:2" x14ac:dyDescent="0.2">
      <c r="A355" s="75" t="s">
        <v>813</v>
      </c>
      <c r="B355" s="75" t="s">
        <v>814</v>
      </c>
    </row>
    <row r="356" spans="1:2" x14ac:dyDescent="0.2">
      <c r="A356" s="75" t="s">
        <v>815</v>
      </c>
      <c r="B356" s="75" t="s">
        <v>816</v>
      </c>
    </row>
    <row r="357" spans="1:2" x14ac:dyDescent="0.2">
      <c r="A357" s="75" t="s">
        <v>817</v>
      </c>
      <c r="B357" s="75" t="s">
        <v>818</v>
      </c>
    </row>
    <row r="358" spans="1:2" x14ac:dyDescent="0.2">
      <c r="A358" s="75" t="s">
        <v>819</v>
      </c>
      <c r="B358" s="75" t="s">
        <v>820</v>
      </c>
    </row>
    <row r="359" spans="1:2" x14ac:dyDescent="0.2">
      <c r="A359" s="75" t="s">
        <v>821</v>
      </c>
      <c r="B359" s="75" t="s">
        <v>822</v>
      </c>
    </row>
    <row r="360" spans="1:2" x14ac:dyDescent="0.2">
      <c r="A360" s="75" t="s">
        <v>823</v>
      </c>
      <c r="B360" s="75" t="s">
        <v>824</v>
      </c>
    </row>
    <row r="361" spans="1:2" x14ac:dyDescent="0.2">
      <c r="A361" s="75" t="s">
        <v>825</v>
      </c>
      <c r="B361" s="75" t="s">
        <v>826</v>
      </c>
    </row>
    <row r="362" spans="1:2" x14ac:dyDescent="0.2">
      <c r="A362" s="75" t="s">
        <v>827</v>
      </c>
      <c r="B362" s="75" t="s">
        <v>828</v>
      </c>
    </row>
    <row r="363" spans="1:2" x14ac:dyDescent="0.2">
      <c r="A363" s="75" t="s">
        <v>829</v>
      </c>
      <c r="B363" s="75" t="s">
        <v>830</v>
      </c>
    </row>
    <row r="364" spans="1:2" x14ac:dyDescent="0.2">
      <c r="A364" s="75" t="s">
        <v>831</v>
      </c>
      <c r="B364" s="75" t="s">
        <v>832</v>
      </c>
    </row>
    <row r="365" spans="1:2" x14ac:dyDescent="0.2">
      <c r="A365" s="75" t="s">
        <v>833</v>
      </c>
      <c r="B365" s="75" t="s">
        <v>834</v>
      </c>
    </row>
    <row r="366" spans="1:2" x14ac:dyDescent="0.2">
      <c r="A366" s="75" t="s">
        <v>835</v>
      </c>
      <c r="B366" s="75" t="s">
        <v>836</v>
      </c>
    </row>
    <row r="367" spans="1:2" x14ac:dyDescent="0.2">
      <c r="A367" s="75" t="s">
        <v>837</v>
      </c>
      <c r="B367" s="75" t="s">
        <v>838</v>
      </c>
    </row>
    <row r="368" spans="1:2" x14ac:dyDescent="0.2">
      <c r="A368" s="75" t="s">
        <v>839</v>
      </c>
      <c r="B368" s="75" t="s">
        <v>840</v>
      </c>
    </row>
    <row r="369" spans="1:2" x14ac:dyDescent="0.2">
      <c r="A369" s="75" t="s">
        <v>841</v>
      </c>
      <c r="B369" s="75" t="s">
        <v>842</v>
      </c>
    </row>
    <row r="370" spans="1:2" x14ac:dyDescent="0.2">
      <c r="A370" s="75" t="s">
        <v>843</v>
      </c>
      <c r="B370" s="75" t="s">
        <v>844</v>
      </c>
    </row>
    <row r="371" spans="1:2" x14ac:dyDescent="0.2">
      <c r="A371" s="75" t="s">
        <v>845</v>
      </c>
      <c r="B371" s="75" t="s">
        <v>846</v>
      </c>
    </row>
    <row r="372" spans="1:2" x14ac:dyDescent="0.2">
      <c r="A372" s="75" t="s">
        <v>847</v>
      </c>
      <c r="B372" s="75" t="s">
        <v>848</v>
      </c>
    </row>
    <row r="373" spans="1:2" x14ac:dyDescent="0.2">
      <c r="A373" s="75" t="s">
        <v>849</v>
      </c>
      <c r="B373" s="75" t="s">
        <v>850</v>
      </c>
    </row>
    <row r="374" spans="1:2" x14ac:dyDescent="0.2">
      <c r="A374" s="75" t="s">
        <v>851</v>
      </c>
      <c r="B374" s="75" t="s">
        <v>852</v>
      </c>
    </row>
    <row r="375" spans="1:2" x14ac:dyDescent="0.2">
      <c r="A375" s="75" t="s">
        <v>853</v>
      </c>
      <c r="B375" s="75" t="s">
        <v>854</v>
      </c>
    </row>
    <row r="376" spans="1:2" x14ac:dyDescent="0.2">
      <c r="A376" s="75" t="s">
        <v>855</v>
      </c>
      <c r="B376" s="75" t="s">
        <v>856</v>
      </c>
    </row>
    <row r="377" spans="1:2" x14ac:dyDescent="0.2">
      <c r="A377" s="75" t="s">
        <v>857</v>
      </c>
      <c r="B377" s="75" t="s">
        <v>858</v>
      </c>
    </row>
    <row r="378" spans="1:2" x14ac:dyDescent="0.2">
      <c r="A378" s="75" t="s">
        <v>859</v>
      </c>
      <c r="B378" s="75" t="s">
        <v>860</v>
      </c>
    </row>
    <row r="379" spans="1:2" x14ac:dyDescent="0.2">
      <c r="A379" s="75" t="s">
        <v>861</v>
      </c>
      <c r="B379" s="75" t="s">
        <v>862</v>
      </c>
    </row>
    <row r="380" spans="1:2" x14ac:dyDescent="0.2">
      <c r="A380" s="75" t="s">
        <v>863</v>
      </c>
      <c r="B380" s="75" t="s">
        <v>864</v>
      </c>
    </row>
    <row r="381" spans="1:2" x14ac:dyDescent="0.2">
      <c r="A381" s="75" t="s">
        <v>865</v>
      </c>
      <c r="B381" s="75" t="s">
        <v>866</v>
      </c>
    </row>
    <row r="382" spans="1:2" x14ac:dyDescent="0.2">
      <c r="A382" s="75" t="s">
        <v>867</v>
      </c>
      <c r="B382" s="75" t="s">
        <v>868</v>
      </c>
    </row>
    <row r="383" spans="1:2" x14ac:dyDescent="0.2">
      <c r="A383" s="75" t="s">
        <v>869</v>
      </c>
      <c r="B383" s="75" t="s">
        <v>870</v>
      </c>
    </row>
    <row r="384" spans="1:2" x14ac:dyDescent="0.2">
      <c r="A384" s="75" t="s">
        <v>871</v>
      </c>
      <c r="B384" s="75" t="s">
        <v>872</v>
      </c>
    </row>
    <row r="385" spans="1:2" x14ac:dyDescent="0.2">
      <c r="A385" s="75" t="s">
        <v>873</v>
      </c>
      <c r="B385" s="75" t="s">
        <v>874</v>
      </c>
    </row>
    <row r="386" spans="1:2" x14ac:dyDescent="0.2">
      <c r="A386" s="75" t="s">
        <v>875</v>
      </c>
      <c r="B386" s="75" t="s">
        <v>876</v>
      </c>
    </row>
    <row r="387" spans="1:2" x14ac:dyDescent="0.2">
      <c r="A387" s="75" t="s">
        <v>19</v>
      </c>
      <c r="B387" s="75" t="s">
        <v>20</v>
      </c>
    </row>
    <row r="388" spans="1:2" x14ac:dyDescent="0.2">
      <c r="A388" s="75" t="s">
        <v>877</v>
      </c>
      <c r="B388" s="75" t="s">
        <v>878</v>
      </c>
    </row>
    <row r="389" spans="1:2" x14ac:dyDescent="0.2">
      <c r="A389" s="75" t="s">
        <v>879</v>
      </c>
      <c r="B389" s="75" t="s">
        <v>880</v>
      </c>
    </row>
    <row r="390" spans="1:2" x14ac:dyDescent="0.2">
      <c r="A390" s="75" t="s">
        <v>881</v>
      </c>
      <c r="B390" s="75" t="s">
        <v>882</v>
      </c>
    </row>
    <row r="391" spans="1:2" x14ac:dyDescent="0.2">
      <c r="A391" s="75" t="s">
        <v>883</v>
      </c>
      <c r="B391" s="75" t="s">
        <v>884</v>
      </c>
    </row>
    <row r="392" spans="1:2" x14ac:dyDescent="0.2">
      <c r="A392" s="75" t="s">
        <v>885</v>
      </c>
      <c r="B392" s="75" t="s">
        <v>886</v>
      </c>
    </row>
    <row r="393" spans="1:2" x14ac:dyDescent="0.2">
      <c r="A393" s="75" t="s">
        <v>887</v>
      </c>
      <c r="B393" s="75" t="s">
        <v>888</v>
      </c>
    </row>
    <row r="394" spans="1:2" x14ac:dyDescent="0.2">
      <c r="A394" s="75" t="s">
        <v>21</v>
      </c>
      <c r="B394" s="75" t="s">
        <v>22</v>
      </c>
    </row>
    <row r="395" spans="1:2" x14ac:dyDescent="0.2">
      <c r="A395" s="75" t="s">
        <v>889</v>
      </c>
      <c r="B395" s="75" t="s">
        <v>890</v>
      </c>
    </row>
    <row r="396" spans="1:2" x14ac:dyDescent="0.2">
      <c r="A396" s="75" t="s">
        <v>891</v>
      </c>
      <c r="B396" s="75" t="s">
        <v>892</v>
      </c>
    </row>
    <row r="397" spans="1:2" x14ac:dyDescent="0.2">
      <c r="A397" s="75" t="s">
        <v>893</v>
      </c>
      <c r="B397" s="75" t="s">
        <v>894</v>
      </c>
    </row>
    <row r="398" spans="1:2" x14ac:dyDescent="0.2">
      <c r="A398" s="75" t="s">
        <v>895</v>
      </c>
      <c r="B398" s="75" t="s">
        <v>896</v>
      </c>
    </row>
    <row r="399" spans="1:2" x14ac:dyDescent="0.2">
      <c r="A399" s="75" t="s">
        <v>897</v>
      </c>
      <c r="B399" s="75" t="s">
        <v>898</v>
      </c>
    </row>
    <row r="400" spans="1:2" x14ac:dyDescent="0.2">
      <c r="A400" s="75" t="s">
        <v>899</v>
      </c>
      <c r="B400" s="75" t="s">
        <v>900</v>
      </c>
    </row>
    <row r="401" spans="1:2" x14ac:dyDescent="0.2">
      <c r="A401" s="75" t="s">
        <v>901</v>
      </c>
      <c r="B401" s="75" t="s">
        <v>902</v>
      </c>
    </row>
    <row r="402" spans="1:2" x14ac:dyDescent="0.2">
      <c r="A402" s="75" t="s">
        <v>903</v>
      </c>
      <c r="B402" s="75" t="s">
        <v>904</v>
      </c>
    </row>
    <row r="403" spans="1:2" x14ac:dyDescent="0.2">
      <c r="A403" s="75" t="s">
        <v>905</v>
      </c>
      <c r="B403" s="75" t="s">
        <v>906</v>
      </c>
    </row>
    <row r="404" spans="1:2" x14ac:dyDescent="0.2">
      <c r="A404" s="75" t="s">
        <v>907</v>
      </c>
      <c r="B404" s="75" t="s">
        <v>908</v>
      </c>
    </row>
    <row r="405" spans="1:2" x14ac:dyDescent="0.2">
      <c r="A405" s="75" t="s">
        <v>909</v>
      </c>
      <c r="B405" s="75" t="s">
        <v>910</v>
      </c>
    </row>
    <row r="406" spans="1:2" x14ac:dyDescent="0.2">
      <c r="A406" s="75" t="s">
        <v>911</v>
      </c>
      <c r="B406" s="75" t="s">
        <v>912</v>
      </c>
    </row>
    <row r="407" spans="1:2" x14ac:dyDescent="0.2">
      <c r="A407" s="75" t="s">
        <v>913</v>
      </c>
      <c r="B407" s="75" t="s">
        <v>914</v>
      </c>
    </row>
    <row r="408" spans="1:2" x14ac:dyDescent="0.2">
      <c r="A408" s="75" t="s">
        <v>915</v>
      </c>
      <c r="B408" s="75" t="s">
        <v>916</v>
      </c>
    </row>
    <row r="409" spans="1:2" x14ac:dyDescent="0.2">
      <c r="A409" s="75" t="s">
        <v>917</v>
      </c>
      <c r="B409" s="75" t="s">
        <v>918</v>
      </c>
    </row>
    <row r="410" spans="1:2" x14ac:dyDescent="0.2">
      <c r="A410" s="75" t="s">
        <v>919</v>
      </c>
      <c r="B410" s="75" t="s">
        <v>920</v>
      </c>
    </row>
    <row r="411" spans="1:2" x14ac:dyDescent="0.2">
      <c r="A411" s="75" t="s">
        <v>921</v>
      </c>
      <c r="B411" s="75" t="s">
        <v>922</v>
      </c>
    </row>
    <row r="412" spans="1:2" x14ac:dyDescent="0.2">
      <c r="A412" s="75" t="s">
        <v>923</v>
      </c>
      <c r="B412" s="75" t="s">
        <v>924</v>
      </c>
    </row>
    <row r="413" spans="1:2" x14ac:dyDescent="0.2">
      <c r="A413" s="75" t="s">
        <v>925</v>
      </c>
      <c r="B413" s="75" t="s">
        <v>926</v>
      </c>
    </row>
    <row r="414" spans="1:2" x14ac:dyDescent="0.2">
      <c r="A414" s="75" t="s">
        <v>927</v>
      </c>
      <c r="B414" s="75" t="s">
        <v>928</v>
      </c>
    </row>
    <row r="415" spans="1:2" x14ac:dyDescent="0.2">
      <c r="A415" s="75" t="s">
        <v>929</v>
      </c>
      <c r="B415" s="75" t="s">
        <v>930</v>
      </c>
    </row>
    <row r="416" spans="1:2" x14ac:dyDescent="0.2">
      <c r="A416" s="75" t="s">
        <v>931</v>
      </c>
      <c r="B416" s="75" t="s">
        <v>932</v>
      </c>
    </row>
    <row r="417" spans="1:2" x14ac:dyDescent="0.2">
      <c r="A417" s="75" t="s">
        <v>23</v>
      </c>
      <c r="B417" s="75" t="s">
        <v>24</v>
      </c>
    </row>
    <row r="418" spans="1:2" x14ac:dyDescent="0.2">
      <c r="A418" s="75" t="s">
        <v>933</v>
      </c>
      <c r="B418" s="75" t="s">
        <v>934</v>
      </c>
    </row>
    <row r="419" spans="1:2" x14ac:dyDescent="0.2">
      <c r="A419" s="75" t="s">
        <v>935</v>
      </c>
      <c r="B419" s="75" t="s">
        <v>936</v>
      </c>
    </row>
    <row r="420" spans="1:2" x14ac:dyDescent="0.2">
      <c r="A420" s="75" t="s">
        <v>937</v>
      </c>
      <c r="B420" s="75" t="s">
        <v>938</v>
      </c>
    </row>
    <row r="421" spans="1:2" x14ac:dyDescent="0.2">
      <c r="A421" s="75" t="s">
        <v>939</v>
      </c>
      <c r="B421" s="75" t="s">
        <v>940</v>
      </c>
    </row>
    <row r="422" spans="1:2" x14ac:dyDescent="0.2">
      <c r="A422" s="75" t="s">
        <v>941</v>
      </c>
      <c r="B422" s="75" t="s">
        <v>942</v>
      </c>
    </row>
    <row r="423" spans="1:2" x14ac:dyDescent="0.2">
      <c r="A423" s="75" t="s">
        <v>943</v>
      </c>
      <c r="B423" s="75" t="s">
        <v>944</v>
      </c>
    </row>
    <row r="424" spans="1:2" x14ac:dyDescent="0.2">
      <c r="A424" s="75" t="s">
        <v>945</v>
      </c>
      <c r="B424" s="75" t="s">
        <v>946</v>
      </c>
    </row>
    <row r="425" spans="1:2" x14ac:dyDescent="0.2">
      <c r="A425" s="75" t="s">
        <v>947</v>
      </c>
      <c r="B425" s="75" t="s">
        <v>948</v>
      </c>
    </row>
    <row r="426" spans="1:2" x14ac:dyDescent="0.2">
      <c r="A426" s="75" t="s">
        <v>949</v>
      </c>
      <c r="B426" s="75" t="s">
        <v>950</v>
      </c>
    </row>
    <row r="427" spans="1:2" x14ac:dyDescent="0.2">
      <c r="A427" s="75" t="s">
        <v>951</v>
      </c>
      <c r="B427" s="75" t="s">
        <v>952</v>
      </c>
    </row>
    <row r="428" spans="1:2" x14ac:dyDescent="0.2">
      <c r="A428" s="75" t="s">
        <v>953</v>
      </c>
      <c r="B428" s="75" t="s">
        <v>954</v>
      </c>
    </row>
    <row r="429" spans="1:2" x14ac:dyDescent="0.2">
      <c r="A429" s="75" t="s">
        <v>955</v>
      </c>
      <c r="B429" s="75" t="s">
        <v>956</v>
      </c>
    </row>
    <row r="430" spans="1:2" x14ac:dyDescent="0.2">
      <c r="A430" s="75" t="s">
        <v>957</v>
      </c>
      <c r="B430" s="75" t="s">
        <v>958</v>
      </c>
    </row>
    <row r="431" spans="1:2" x14ac:dyDescent="0.2">
      <c r="A431" s="75" t="s">
        <v>959</v>
      </c>
      <c r="B431" s="75" t="s">
        <v>960</v>
      </c>
    </row>
    <row r="432" spans="1:2" x14ac:dyDescent="0.2">
      <c r="A432" s="75" t="s">
        <v>961</v>
      </c>
      <c r="B432" s="75" t="s">
        <v>962</v>
      </c>
    </row>
    <row r="433" spans="1:2" x14ac:dyDescent="0.2">
      <c r="A433" s="75" t="s">
        <v>25</v>
      </c>
      <c r="B433" s="75" t="s">
        <v>26</v>
      </c>
    </row>
    <row r="434" spans="1:2" x14ac:dyDescent="0.2">
      <c r="A434" s="75" t="s">
        <v>963</v>
      </c>
      <c r="B434" s="75" t="s">
        <v>964</v>
      </c>
    </row>
    <row r="435" spans="1:2" x14ac:dyDescent="0.2">
      <c r="A435" s="75" t="s">
        <v>965</v>
      </c>
      <c r="B435" s="75" t="s">
        <v>966</v>
      </c>
    </row>
    <row r="436" spans="1:2" x14ac:dyDescent="0.2">
      <c r="A436" s="75" t="s">
        <v>967</v>
      </c>
      <c r="B436" s="75" t="s">
        <v>968</v>
      </c>
    </row>
    <row r="437" spans="1:2" x14ac:dyDescent="0.2">
      <c r="A437" s="75" t="s">
        <v>969</v>
      </c>
      <c r="B437" s="75" t="s">
        <v>970</v>
      </c>
    </row>
    <row r="438" spans="1:2" x14ac:dyDescent="0.2">
      <c r="A438" s="75" t="s">
        <v>971</v>
      </c>
      <c r="B438" s="75" t="s">
        <v>972</v>
      </c>
    </row>
    <row r="439" spans="1:2" x14ac:dyDescent="0.2">
      <c r="A439" s="75" t="s">
        <v>973</v>
      </c>
      <c r="B439" s="75" t="s">
        <v>974</v>
      </c>
    </row>
    <row r="440" spans="1:2" x14ac:dyDescent="0.2">
      <c r="A440" s="75" t="s">
        <v>975</v>
      </c>
      <c r="B440" s="75" t="s">
        <v>976</v>
      </c>
    </row>
    <row r="441" spans="1:2" x14ac:dyDescent="0.2">
      <c r="A441" s="75" t="s">
        <v>977</v>
      </c>
      <c r="B441" s="75" t="s">
        <v>978</v>
      </c>
    </row>
    <row r="442" spans="1:2" x14ac:dyDescent="0.2">
      <c r="A442" s="75" t="s">
        <v>979</v>
      </c>
      <c r="B442" s="75" t="s">
        <v>980</v>
      </c>
    </row>
    <row r="443" spans="1:2" x14ac:dyDescent="0.2">
      <c r="A443" s="75" t="s">
        <v>981</v>
      </c>
      <c r="B443" s="75" t="s">
        <v>982</v>
      </c>
    </row>
    <row r="444" spans="1:2" x14ac:dyDescent="0.2">
      <c r="A444" s="75" t="s">
        <v>983</v>
      </c>
      <c r="B444" s="75" t="s">
        <v>984</v>
      </c>
    </row>
    <row r="445" spans="1:2" x14ac:dyDescent="0.2">
      <c r="A445" s="75" t="s">
        <v>985</v>
      </c>
      <c r="B445" s="75" t="s">
        <v>986</v>
      </c>
    </row>
    <row r="446" spans="1:2" x14ac:dyDescent="0.2">
      <c r="A446" s="75" t="s">
        <v>987</v>
      </c>
      <c r="B446" s="75" t="s">
        <v>988</v>
      </c>
    </row>
    <row r="447" spans="1:2" x14ac:dyDescent="0.2">
      <c r="A447" s="75" t="s">
        <v>989</v>
      </c>
      <c r="B447" s="75" t="s">
        <v>990</v>
      </c>
    </row>
    <row r="448" spans="1:2" x14ac:dyDescent="0.2">
      <c r="A448" s="75" t="s">
        <v>991</v>
      </c>
      <c r="B448" s="75" t="s">
        <v>992</v>
      </c>
    </row>
    <row r="449" spans="1:2" x14ac:dyDescent="0.2">
      <c r="A449" s="75" t="s">
        <v>993</v>
      </c>
      <c r="B449" s="75" t="s">
        <v>994</v>
      </c>
    </row>
    <row r="450" spans="1:2" x14ac:dyDescent="0.2">
      <c r="A450" s="75" t="s">
        <v>995</v>
      </c>
      <c r="B450" s="75" t="s">
        <v>996</v>
      </c>
    </row>
    <row r="451" spans="1:2" x14ac:dyDescent="0.2">
      <c r="A451" s="75" t="s">
        <v>997</v>
      </c>
      <c r="B451" s="75" t="s">
        <v>998</v>
      </c>
    </row>
    <row r="452" spans="1:2" x14ac:dyDescent="0.2">
      <c r="A452" s="75" t="s">
        <v>999</v>
      </c>
      <c r="B452" s="75" t="s">
        <v>1000</v>
      </c>
    </row>
    <row r="453" spans="1:2" x14ac:dyDescent="0.2">
      <c r="A453" s="75" t="s">
        <v>1001</v>
      </c>
      <c r="B453" s="75" t="s">
        <v>1002</v>
      </c>
    </row>
    <row r="454" spans="1:2" x14ac:dyDescent="0.2">
      <c r="A454" s="75" t="s">
        <v>1003</v>
      </c>
      <c r="B454" s="75" t="s">
        <v>1004</v>
      </c>
    </row>
    <row r="455" spans="1:2" x14ac:dyDescent="0.2">
      <c r="A455" s="75" t="s">
        <v>1005</v>
      </c>
      <c r="B455" s="75" t="s">
        <v>1006</v>
      </c>
    </row>
    <row r="456" spans="1:2" x14ac:dyDescent="0.2">
      <c r="A456" s="75" t="s">
        <v>1007</v>
      </c>
      <c r="B456" s="75" t="s">
        <v>1008</v>
      </c>
    </row>
    <row r="457" spans="1:2" x14ac:dyDescent="0.2">
      <c r="A457" s="75" t="s">
        <v>1009</v>
      </c>
      <c r="B457" s="75" t="s">
        <v>1010</v>
      </c>
    </row>
    <row r="458" spans="1:2" x14ac:dyDescent="0.2">
      <c r="A458" s="75" t="s">
        <v>1011</v>
      </c>
      <c r="B458" s="75" t="s">
        <v>1012</v>
      </c>
    </row>
    <row r="459" spans="1:2" x14ac:dyDescent="0.2">
      <c r="A459" s="75" t="s">
        <v>1013</v>
      </c>
      <c r="B459" s="75" t="s">
        <v>1014</v>
      </c>
    </row>
    <row r="460" spans="1:2" x14ac:dyDescent="0.2">
      <c r="A460" s="75" t="s">
        <v>1015</v>
      </c>
      <c r="B460" s="75" t="s">
        <v>1016</v>
      </c>
    </row>
    <row r="461" spans="1:2" x14ac:dyDescent="0.2">
      <c r="A461" s="75" t="s">
        <v>1017</v>
      </c>
      <c r="B461" s="75" t="s">
        <v>1018</v>
      </c>
    </row>
    <row r="462" spans="1:2" x14ac:dyDescent="0.2">
      <c r="A462" s="75" t="s">
        <v>1019</v>
      </c>
      <c r="B462" s="75" t="s">
        <v>1020</v>
      </c>
    </row>
    <row r="463" spans="1:2" x14ac:dyDescent="0.2">
      <c r="A463" s="75" t="s">
        <v>1021</v>
      </c>
      <c r="B463" s="75" t="s">
        <v>1022</v>
      </c>
    </row>
    <row r="464" spans="1:2" x14ac:dyDescent="0.2">
      <c r="A464" s="75" t="s">
        <v>1023</v>
      </c>
      <c r="B464" s="75" t="s">
        <v>1024</v>
      </c>
    </row>
    <row r="465" spans="1:2" x14ac:dyDescent="0.2">
      <c r="A465" s="75" t="s">
        <v>1025</v>
      </c>
      <c r="B465" s="75" t="s">
        <v>1026</v>
      </c>
    </row>
    <row r="466" spans="1:2" x14ac:dyDescent="0.2">
      <c r="A466" s="75" t="s">
        <v>1027</v>
      </c>
      <c r="B466" s="75" t="s">
        <v>1028</v>
      </c>
    </row>
    <row r="467" spans="1:2" x14ac:dyDescent="0.2">
      <c r="A467" s="75" t="s">
        <v>1029</v>
      </c>
      <c r="B467" s="75" t="s">
        <v>1030</v>
      </c>
    </row>
    <row r="468" spans="1:2" x14ac:dyDescent="0.2">
      <c r="A468" s="75" t="s">
        <v>1031</v>
      </c>
      <c r="B468" s="75" t="s">
        <v>1032</v>
      </c>
    </row>
    <row r="469" spans="1:2" x14ac:dyDescent="0.2">
      <c r="A469" s="75" t="s">
        <v>1033</v>
      </c>
      <c r="B469" s="75" t="s">
        <v>1034</v>
      </c>
    </row>
    <row r="470" spans="1:2" x14ac:dyDescent="0.2">
      <c r="A470" s="75" t="s">
        <v>1035</v>
      </c>
      <c r="B470" s="75" t="s">
        <v>1036</v>
      </c>
    </row>
    <row r="471" spans="1:2" x14ac:dyDescent="0.2">
      <c r="A471" s="75" t="s">
        <v>1037</v>
      </c>
      <c r="B471" s="75" t="s">
        <v>1038</v>
      </c>
    </row>
    <row r="472" spans="1:2" x14ac:dyDescent="0.2">
      <c r="A472" s="75" t="s">
        <v>1039</v>
      </c>
      <c r="B472" s="75" t="s">
        <v>1040</v>
      </c>
    </row>
    <row r="473" spans="1:2" x14ac:dyDescent="0.2">
      <c r="A473" s="75" t="s">
        <v>1041</v>
      </c>
      <c r="B473" s="75" t="s">
        <v>1042</v>
      </c>
    </row>
    <row r="474" spans="1:2" x14ac:dyDescent="0.2">
      <c r="A474" s="75" t="s">
        <v>1043</v>
      </c>
      <c r="B474" s="75" t="s">
        <v>1044</v>
      </c>
    </row>
    <row r="475" spans="1:2" x14ac:dyDescent="0.2">
      <c r="A475" s="75" t="s">
        <v>1045</v>
      </c>
      <c r="B475" s="75" t="s">
        <v>1046</v>
      </c>
    </row>
    <row r="476" spans="1:2" x14ac:dyDescent="0.2">
      <c r="A476" s="75" t="s">
        <v>1047</v>
      </c>
      <c r="B476" s="75" t="s">
        <v>1048</v>
      </c>
    </row>
    <row r="477" spans="1:2" x14ac:dyDescent="0.2">
      <c r="A477" s="75" t="s">
        <v>1049</v>
      </c>
      <c r="B477" s="75" t="s">
        <v>1050</v>
      </c>
    </row>
    <row r="478" spans="1:2" x14ac:dyDescent="0.2">
      <c r="A478" s="75" t="s">
        <v>1051</v>
      </c>
      <c r="B478" s="75" t="s">
        <v>1052</v>
      </c>
    </row>
    <row r="479" spans="1:2" x14ac:dyDescent="0.2">
      <c r="A479" s="75" t="s">
        <v>1053</v>
      </c>
      <c r="B479" s="75" t="s">
        <v>1054</v>
      </c>
    </row>
    <row r="480" spans="1:2" x14ac:dyDescent="0.2">
      <c r="A480" s="75" t="s">
        <v>1055</v>
      </c>
      <c r="B480" s="75" t="s">
        <v>1056</v>
      </c>
    </row>
    <row r="481" spans="1:2" x14ac:dyDescent="0.2">
      <c r="A481" s="75" t="s">
        <v>1057</v>
      </c>
      <c r="B481" s="75" t="s">
        <v>1058</v>
      </c>
    </row>
    <row r="482" spans="1:2" x14ac:dyDescent="0.2">
      <c r="A482" s="75" t="s">
        <v>1059</v>
      </c>
      <c r="B482" s="75" t="s">
        <v>1060</v>
      </c>
    </row>
    <row r="483" spans="1:2" x14ac:dyDescent="0.2">
      <c r="A483" s="75" t="s">
        <v>1061</v>
      </c>
      <c r="B483" s="75" t="s">
        <v>1062</v>
      </c>
    </row>
    <row r="484" spans="1:2" x14ac:dyDescent="0.2">
      <c r="A484" s="75" t="s">
        <v>1063</v>
      </c>
      <c r="B484" s="75" t="s">
        <v>1064</v>
      </c>
    </row>
    <row r="485" spans="1:2" x14ac:dyDescent="0.2">
      <c r="A485" s="75" t="s">
        <v>1065</v>
      </c>
      <c r="B485" s="75" t="s">
        <v>1066</v>
      </c>
    </row>
    <row r="486" spans="1:2" x14ac:dyDescent="0.2">
      <c r="A486" s="75" t="s">
        <v>1067</v>
      </c>
      <c r="B486" s="75" t="s">
        <v>1068</v>
      </c>
    </row>
    <row r="487" spans="1:2" x14ac:dyDescent="0.2">
      <c r="A487" s="75" t="s">
        <v>1069</v>
      </c>
      <c r="B487" s="75" t="s">
        <v>1070</v>
      </c>
    </row>
    <row r="488" spans="1:2" x14ac:dyDescent="0.2">
      <c r="A488" s="75" t="s">
        <v>1071</v>
      </c>
      <c r="B488" s="75" t="s">
        <v>1072</v>
      </c>
    </row>
    <row r="489" spans="1:2" x14ac:dyDescent="0.2">
      <c r="A489" s="75" t="s">
        <v>1073</v>
      </c>
      <c r="B489" s="75" t="s">
        <v>1074</v>
      </c>
    </row>
    <row r="490" spans="1:2" x14ac:dyDescent="0.2">
      <c r="A490" s="75" t="s">
        <v>1075</v>
      </c>
      <c r="B490" s="75" t="s">
        <v>1076</v>
      </c>
    </row>
    <row r="491" spans="1:2" x14ac:dyDescent="0.2">
      <c r="A491" s="75" t="s">
        <v>1077</v>
      </c>
      <c r="B491" s="75" t="s">
        <v>1078</v>
      </c>
    </row>
    <row r="492" spans="1:2" x14ac:dyDescent="0.2">
      <c r="A492" s="75" t="s">
        <v>1079</v>
      </c>
      <c r="B492" s="75" t="s">
        <v>1080</v>
      </c>
    </row>
    <row r="493" spans="1:2" x14ac:dyDescent="0.2">
      <c r="A493" s="75" t="s">
        <v>1081</v>
      </c>
      <c r="B493" s="75" t="s">
        <v>1082</v>
      </c>
    </row>
    <row r="494" spans="1:2" x14ac:dyDescent="0.2">
      <c r="A494" s="75" t="s">
        <v>1083</v>
      </c>
      <c r="B494" s="75" t="s">
        <v>1084</v>
      </c>
    </row>
    <row r="495" spans="1:2" x14ac:dyDescent="0.2">
      <c r="A495" s="75" t="s">
        <v>1085</v>
      </c>
      <c r="B495" s="75" t="s">
        <v>1086</v>
      </c>
    </row>
    <row r="496" spans="1:2" x14ac:dyDescent="0.2">
      <c r="A496" s="75" t="s">
        <v>1087</v>
      </c>
      <c r="B496" s="75" t="s">
        <v>1088</v>
      </c>
    </row>
    <row r="497" spans="1:2" x14ac:dyDescent="0.2">
      <c r="A497" s="75" t="s">
        <v>1089</v>
      </c>
      <c r="B497" s="75" t="s">
        <v>1090</v>
      </c>
    </row>
    <row r="498" spans="1:2" x14ac:dyDescent="0.2">
      <c r="A498" s="75" t="s">
        <v>1091</v>
      </c>
      <c r="B498" s="75" t="s">
        <v>1092</v>
      </c>
    </row>
    <row r="499" spans="1:2" x14ac:dyDescent="0.2">
      <c r="A499" s="75" t="s">
        <v>1093</v>
      </c>
      <c r="B499" s="75" t="s">
        <v>1094</v>
      </c>
    </row>
    <row r="500" spans="1:2" x14ac:dyDescent="0.2">
      <c r="A500" s="75" t="s">
        <v>1095</v>
      </c>
      <c r="B500" s="75" t="s">
        <v>1096</v>
      </c>
    </row>
    <row r="501" spans="1:2" x14ac:dyDescent="0.2">
      <c r="A501" s="75" t="s">
        <v>1097</v>
      </c>
      <c r="B501" s="75" t="s">
        <v>1098</v>
      </c>
    </row>
    <row r="502" spans="1:2" x14ac:dyDescent="0.2">
      <c r="A502" s="75" t="s">
        <v>1099</v>
      </c>
      <c r="B502" s="75" t="s">
        <v>1100</v>
      </c>
    </row>
    <row r="503" spans="1:2" x14ac:dyDescent="0.2">
      <c r="A503" s="75" t="s">
        <v>1101</v>
      </c>
      <c r="B503" s="75" t="s">
        <v>1102</v>
      </c>
    </row>
    <row r="504" spans="1:2" x14ac:dyDescent="0.2">
      <c r="A504" s="75" t="s">
        <v>1103</v>
      </c>
      <c r="B504" s="75" t="s">
        <v>1104</v>
      </c>
    </row>
    <row r="505" spans="1:2" x14ac:dyDescent="0.2">
      <c r="A505" s="75" t="s">
        <v>1105</v>
      </c>
      <c r="B505" s="75" t="s">
        <v>1106</v>
      </c>
    </row>
    <row r="506" spans="1:2" x14ac:dyDescent="0.2">
      <c r="A506" s="75" t="s">
        <v>1107</v>
      </c>
      <c r="B506" s="75" t="s">
        <v>1108</v>
      </c>
    </row>
    <row r="507" spans="1:2" x14ac:dyDescent="0.2">
      <c r="A507" s="75" t="s">
        <v>1109</v>
      </c>
      <c r="B507" s="75" t="s">
        <v>1110</v>
      </c>
    </row>
    <row r="508" spans="1:2" x14ac:dyDescent="0.2">
      <c r="A508" s="75" t="s">
        <v>1111</v>
      </c>
      <c r="B508" s="75" t="s">
        <v>1112</v>
      </c>
    </row>
    <row r="509" spans="1:2" x14ac:dyDescent="0.2">
      <c r="A509" s="75" t="s">
        <v>1113</v>
      </c>
      <c r="B509" s="75" t="s">
        <v>1114</v>
      </c>
    </row>
    <row r="510" spans="1:2" x14ac:dyDescent="0.2">
      <c r="A510" s="75" t="s">
        <v>1115</v>
      </c>
      <c r="B510" s="75" t="s">
        <v>1116</v>
      </c>
    </row>
    <row r="511" spans="1:2" x14ac:dyDescent="0.2">
      <c r="A511" s="75" t="s">
        <v>1117</v>
      </c>
      <c r="B511" s="75" t="s">
        <v>1118</v>
      </c>
    </row>
    <row r="512" spans="1:2" x14ac:dyDescent="0.2">
      <c r="A512" s="75" t="s">
        <v>1119</v>
      </c>
      <c r="B512" s="75" t="s">
        <v>1120</v>
      </c>
    </row>
    <row r="513" spans="1:2" x14ac:dyDescent="0.2">
      <c r="A513" s="75" t="s">
        <v>1121</v>
      </c>
      <c r="B513" s="75" t="s">
        <v>1122</v>
      </c>
    </row>
    <row r="514" spans="1:2" x14ac:dyDescent="0.2">
      <c r="A514" s="75" t="s">
        <v>1123</v>
      </c>
      <c r="B514" s="75" t="s">
        <v>1124</v>
      </c>
    </row>
    <row r="515" spans="1:2" x14ac:dyDescent="0.2">
      <c r="A515" s="75" t="s">
        <v>1125</v>
      </c>
      <c r="B515" s="75" t="s">
        <v>1126</v>
      </c>
    </row>
    <row r="516" spans="1:2" x14ac:dyDescent="0.2">
      <c r="A516" s="75" t="s">
        <v>1127</v>
      </c>
      <c r="B516" s="75" t="s">
        <v>1128</v>
      </c>
    </row>
    <row r="517" spans="1:2" x14ac:dyDescent="0.2">
      <c r="A517" s="75" t="s">
        <v>1129</v>
      </c>
      <c r="B517" s="75" t="s">
        <v>1130</v>
      </c>
    </row>
    <row r="518" spans="1:2" x14ac:dyDescent="0.2">
      <c r="A518" s="75" t="s">
        <v>1131</v>
      </c>
      <c r="B518" s="75" t="s">
        <v>1132</v>
      </c>
    </row>
    <row r="519" spans="1:2" x14ac:dyDescent="0.2">
      <c r="A519" s="75" t="s">
        <v>1133</v>
      </c>
      <c r="B519" s="75" t="s">
        <v>1134</v>
      </c>
    </row>
    <row r="520" spans="1:2" x14ac:dyDescent="0.2">
      <c r="A520" s="75" t="s">
        <v>1135</v>
      </c>
      <c r="B520" s="75" t="s">
        <v>1136</v>
      </c>
    </row>
    <row r="521" spans="1:2" x14ac:dyDescent="0.2">
      <c r="A521" s="75" t="s">
        <v>1137</v>
      </c>
      <c r="B521" s="75" t="s">
        <v>1138</v>
      </c>
    </row>
    <row r="522" spans="1:2" x14ac:dyDescent="0.2">
      <c r="A522" s="75" t="s">
        <v>1139</v>
      </c>
      <c r="B522" s="75" t="s">
        <v>1140</v>
      </c>
    </row>
    <row r="523" spans="1:2" x14ac:dyDescent="0.2">
      <c r="A523" s="75" t="s">
        <v>1141</v>
      </c>
      <c r="B523" s="75" t="s">
        <v>1142</v>
      </c>
    </row>
    <row r="524" spans="1:2" x14ac:dyDescent="0.2">
      <c r="A524" s="75" t="s">
        <v>1143</v>
      </c>
      <c r="B524" s="75" t="s">
        <v>1144</v>
      </c>
    </row>
    <row r="525" spans="1:2" x14ac:dyDescent="0.2">
      <c r="A525" s="75" t="s">
        <v>1145</v>
      </c>
      <c r="B525" s="75" t="s">
        <v>1146</v>
      </c>
    </row>
    <row r="526" spans="1:2" x14ac:dyDescent="0.2">
      <c r="A526" s="75" t="s">
        <v>1147</v>
      </c>
      <c r="B526" s="75" t="s">
        <v>1148</v>
      </c>
    </row>
    <row r="527" spans="1:2" x14ac:dyDescent="0.2">
      <c r="A527" s="75" t="s">
        <v>1149</v>
      </c>
      <c r="B527" s="75" t="s">
        <v>1150</v>
      </c>
    </row>
    <row r="528" spans="1:2" x14ac:dyDescent="0.2">
      <c r="A528" s="75" t="s">
        <v>1151</v>
      </c>
      <c r="B528" s="75" t="s">
        <v>1152</v>
      </c>
    </row>
    <row r="529" spans="1:2" x14ac:dyDescent="0.2">
      <c r="A529" s="75" t="s">
        <v>1153</v>
      </c>
      <c r="B529" s="75" t="s">
        <v>1154</v>
      </c>
    </row>
    <row r="530" spans="1:2" x14ac:dyDescent="0.2">
      <c r="A530" s="75" t="s">
        <v>1155</v>
      </c>
      <c r="B530" s="75" t="s">
        <v>1156</v>
      </c>
    </row>
    <row r="531" spans="1:2" x14ac:dyDescent="0.2">
      <c r="A531" s="75" t="s">
        <v>1157</v>
      </c>
      <c r="B531" s="75" t="s">
        <v>1158</v>
      </c>
    </row>
    <row r="532" spans="1:2" x14ac:dyDescent="0.2">
      <c r="A532" s="75" t="s">
        <v>1159</v>
      </c>
      <c r="B532" s="75" t="s">
        <v>1160</v>
      </c>
    </row>
    <row r="533" spans="1:2" x14ac:dyDescent="0.2">
      <c r="A533" s="75" t="s">
        <v>1161</v>
      </c>
      <c r="B533" s="75" t="s">
        <v>1162</v>
      </c>
    </row>
    <row r="534" spans="1:2" x14ac:dyDescent="0.2">
      <c r="A534" s="75" t="s">
        <v>1163</v>
      </c>
      <c r="B534" s="75" t="s">
        <v>1164</v>
      </c>
    </row>
    <row r="535" spans="1:2" x14ac:dyDescent="0.2">
      <c r="A535" s="75" t="s">
        <v>1165</v>
      </c>
      <c r="B535" s="75" t="s">
        <v>1166</v>
      </c>
    </row>
    <row r="536" spans="1:2" x14ac:dyDescent="0.2">
      <c r="A536" s="75" t="s">
        <v>1167</v>
      </c>
      <c r="B536" s="75" t="s">
        <v>1168</v>
      </c>
    </row>
    <row r="537" spans="1:2" x14ac:dyDescent="0.2">
      <c r="A537" s="75" t="s">
        <v>1169</v>
      </c>
      <c r="B537" s="75" t="s">
        <v>1170</v>
      </c>
    </row>
    <row r="538" spans="1:2" x14ac:dyDescent="0.2">
      <c r="A538" s="75" t="s">
        <v>1171</v>
      </c>
      <c r="B538" s="75" t="s">
        <v>1172</v>
      </c>
    </row>
    <row r="539" spans="1:2" x14ac:dyDescent="0.2">
      <c r="A539" s="75" t="s">
        <v>1173</v>
      </c>
      <c r="B539" s="75" t="s">
        <v>1174</v>
      </c>
    </row>
    <row r="540" spans="1:2" x14ac:dyDescent="0.2">
      <c r="A540" s="75" t="s">
        <v>1175</v>
      </c>
      <c r="B540" s="75" t="s">
        <v>1176</v>
      </c>
    </row>
    <row r="541" spans="1:2" x14ac:dyDescent="0.2">
      <c r="A541" s="75" t="s">
        <v>1177</v>
      </c>
      <c r="B541" s="75" t="s">
        <v>1178</v>
      </c>
    </row>
    <row r="542" spans="1:2" x14ac:dyDescent="0.2">
      <c r="A542" s="75" t="s">
        <v>1179</v>
      </c>
      <c r="B542" s="75" t="s">
        <v>1180</v>
      </c>
    </row>
    <row r="543" spans="1:2" x14ac:dyDescent="0.2">
      <c r="A543" s="75" t="s">
        <v>1181</v>
      </c>
      <c r="B543" s="75" t="s">
        <v>1182</v>
      </c>
    </row>
    <row r="544" spans="1:2" x14ac:dyDescent="0.2">
      <c r="A544" s="75" t="s">
        <v>27</v>
      </c>
      <c r="B544" s="75" t="s">
        <v>28</v>
      </c>
    </row>
    <row r="545" spans="1:2" x14ac:dyDescent="0.2">
      <c r="A545" s="75" t="s">
        <v>1183</v>
      </c>
      <c r="B545" s="75" t="s">
        <v>1184</v>
      </c>
    </row>
    <row r="546" spans="1:2" x14ac:dyDescent="0.2">
      <c r="A546" s="75" t="s">
        <v>1185</v>
      </c>
      <c r="B546" s="75" t="s">
        <v>1186</v>
      </c>
    </row>
    <row r="547" spans="1:2" x14ac:dyDescent="0.2">
      <c r="A547" s="75" t="s">
        <v>1187</v>
      </c>
      <c r="B547" s="75" t="s">
        <v>1188</v>
      </c>
    </row>
    <row r="548" spans="1:2" x14ac:dyDescent="0.2">
      <c r="A548" s="75" t="s">
        <v>1189</v>
      </c>
      <c r="B548" s="75" t="s">
        <v>1190</v>
      </c>
    </row>
    <row r="549" spans="1:2" x14ac:dyDescent="0.2">
      <c r="A549" s="75" t="s">
        <v>1191</v>
      </c>
      <c r="B549" s="75" t="s">
        <v>1192</v>
      </c>
    </row>
    <row r="550" spans="1:2" x14ac:dyDescent="0.2">
      <c r="A550" s="75" t="s">
        <v>1193</v>
      </c>
      <c r="B550" s="75" t="s">
        <v>1194</v>
      </c>
    </row>
    <row r="551" spans="1:2" x14ac:dyDescent="0.2">
      <c r="A551" s="75" t="s">
        <v>1195</v>
      </c>
      <c r="B551" s="75" t="s">
        <v>1196</v>
      </c>
    </row>
    <row r="552" spans="1:2" x14ac:dyDescent="0.2">
      <c r="A552" s="75" t="s">
        <v>1197</v>
      </c>
      <c r="B552" s="75" t="s">
        <v>1198</v>
      </c>
    </row>
    <row r="553" spans="1:2" x14ac:dyDescent="0.2">
      <c r="A553" s="75" t="s">
        <v>1199</v>
      </c>
      <c r="B553" s="75" t="s">
        <v>1200</v>
      </c>
    </row>
    <row r="554" spans="1:2" x14ac:dyDescent="0.2">
      <c r="A554" s="75" t="s">
        <v>1201</v>
      </c>
      <c r="B554" s="75" t="s">
        <v>1202</v>
      </c>
    </row>
    <row r="555" spans="1:2" x14ac:dyDescent="0.2">
      <c r="A555" s="75" t="s">
        <v>1203</v>
      </c>
      <c r="B555" s="75" t="s">
        <v>1204</v>
      </c>
    </row>
    <row r="556" spans="1:2" x14ac:dyDescent="0.2">
      <c r="A556" s="75" t="s">
        <v>1205</v>
      </c>
      <c r="B556" s="75" t="s">
        <v>1206</v>
      </c>
    </row>
    <row r="557" spans="1:2" x14ac:dyDescent="0.2">
      <c r="A557" s="75" t="s">
        <v>1207</v>
      </c>
      <c r="B557" s="75" t="s">
        <v>1208</v>
      </c>
    </row>
    <row r="558" spans="1:2" x14ac:dyDescent="0.2">
      <c r="A558" s="75" t="s">
        <v>1209</v>
      </c>
      <c r="B558" s="75" t="s">
        <v>1210</v>
      </c>
    </row>
    <row r="559" spans="1:2" x14ac:dyDescent="0.2">
      <c r="A559" s="75" t="s">
        <v>1211</v>
      </c>
      <c r="B559" s="75" t="s">
        <v>1212</v>
      </c>
    </row>
    <row r="560" spans="1:2" x14ac:dyDescent="0.2">
      <c r="A560" s="75" t="s">
        <v>1213</v>
      </c>
      <c r="B560" s="75" t="s">
        <v>1214</v>
      </c>
    </row>
    <row r="561" spans="1:2" x14ac:dyDescent="0.2">
      <c r="A561" s="75" t="s">
        <v>1215</v>
      </c>
      <c r="B561" s="75" t="s">
        <v>1216</v>
      </c>
    </row>
    <row r="562" spans="1:2" x14ac:dyDescent="0.2">
      <c r="A562" s="75" t="s">
        <v>1217</v>
      </c>
      <c r="B562" s="75" t="s">
        <v>1218</v>
      </c>
    </row>
    <row r="563" spans="1:2" x14ac:dyDescent="0.2">
      <c r="A563" s="75" t="s">
        <v>1219</v>
      </c>
      <c r="B563" s="75" t="s">
        <v>1220</v>
      </c>
    </row>
    <row r="564" spans="1:2" x14ac:dyDescent="0.2">
      <c r="A564" s="75" t="s">
        <v>1221</v>
      </c>
      <c r="B564" s="75" t="s">
        <v>1222</v>
      </c>
    </row>
    <row r="565" spans="1:2" x14ac:dyDescent="0.2">
      <c r="A565" s="75" t="s">
        <v>1223</v>
      </c>
      <c r="B565" s="75" t="s">
        <v>1224</v>
      </c>
    </row>
    <row r="566" spans="1:2" x14ac:dyDescent="0.2">
      <c r="A566" s="75" t="s">
        <v>1225</v>
      </c>
      <c r="B566" s="75" t="s">
        <v>1226</v>
      </c>
    </row>
    <row r="567" spans="1:2" x14ac:dyDescent="0.2">
      <c r="A567" s="75" t="s">
        <v>1227</v>
      </c>
      <c r="B567" s="75" t="s">
        <v>1228</v>
      </c>
    </row>
    <row r="568" spans="1:2" x14ac:dyDescent="0.2">
      <c r="A568" s="75" t="s">
        <v>1229</v>
      </c>
      <c r="B568" s="75" t="s">
        <v>1230</v>
      </c>
    </row>
    <row r="569" spans="1:2" x14ac:dyDescent="0.2">
      <c r="A569" s="75" t="s">
        <v>1231</v>
      </c>
      <c r="B569" s="75" t="s">
        <v>1232</v>
      </c>
    </row>
    <row r="570" spans="1:2" x14ac:dyDescent="0.2">
      <c r="A570" s="75" t="s">
        <v>1233</v>
      </c>
      <c r="B570" s="75" t="s">
        <v>1234</v>
      </c>
    </row>
    <row r="571" spans="1:2" x14ac:dyDescent="0.2">
      <c r="A571" s="75" t="s">
        <v>1235</v>
      </c>
      <c r="B571" s="75" t="s">
        <v>1236</v>
      </c>
    </row>
    <row r="572" spans="1:2" x14ac:dyDescent="0.2">
      <c r="A572" s="75" t="s">
        <v>1237</v>
      </c>
      <c r="B572" s="75" t="s">
        <v>1238</v>
      </c>
    </row>
    <row r="573" spans="1:2" x14ac:dyDescent="0.2">
      <c r="A573" s="75" t="s">
        <v>1239</v>
      </c>
      <c r="B573" s="75" t="s">
        <v>1240</v>
      </c>
    </row>
    <row r="574" spans="1:2" x14ac:dyDescent="0.2">
      <c r="A574" s="75" t="s">
        <v>1241</v>
      </c>
      <c r="B574" s="75" t="s">
        <v>1242</v>
      </c>
    </row>
    <row r="575" spans="1:2" x14ac:dyDescent="0.2">
      <c r="A575" s="75" t="s">
        <v>1243</v>
      </c>
      <c r="B575" s="75" t="s">
        <v>1244</v>
      </c>
    </row>
    <row r="576" spans="1:2" x14ac:dyDescent="0.2">
      <c r="A576" s="75" t="s">
        <v>1245</v>
      </c>
      <c r="B576" s="75" t="s">
        <v>1246</v>
      </c>
    </row>
    <row r="577" spans="1:2" x14ac:dyDescent="0.2">
      <c r="A577" s="75" t="s">
        <v>1247</v>
      </c>
      <c r="B577" s="75" t="s">
        <v>1248</v>
      </c>
    </row>
    <row r="578" spans="1:2" x14ac:dyDescent="0.2">
      <c r="A578" s="75" t="s">
        <v>1249</v>
      </c>
      <c r="B578" s="75" t="s">
        <v>1250</v>
      </c>
    </row>
    <row r="579" spans="1:2" x14ac:dyDescent="0.2">
      <c r="A579" s="75" t="s">
        <v>29</v>
      </c>
      <c r="B579" s="75" t="s">
        <v>30</v>
      </c>
    </row>
    <row r="580" spans="1:2" x14ac:dyDescent="0.2">
      <c r="A580" s="75" t="s">
        <v>1251</v>
      </c>
      <c r="B580" s="75" t="s">
        <v>1252</v>
      </c>
    </row>
    <row r="581" spans="1:2" x14ac:dyDescent="0.2">
      <c r="A581" s="75" t="s">
        <v>1253</v>
      </c>
      <c r="B581" s="75" t="s">
        <v>1254</v>
      </c>
    </row>
    <row r="582" spans="1:2" x14ac:dyDescent="0.2">
      <c r="A582" s="75" t="s">
        <v>1255</v>
      </c>
      <c r="B582" s="75" t="s">
        <v>1256</v>
      </c>
    </row>
    <row r="583" spans="1:2" x14ac:dyDescent="0.2">
      <c r="A583" s="75" t="s">
        <v>1257</v>
      </c>
      <c r="B583" s="75" t="s">
        <v>1258</v>
      </c>
    </row>
    <row r="584" spans="1:2" x14ac:dyDescent="0.2">
      <c r="A584" s="75" t="s">
        <v>1259</v>
      </c>
      <c r="B584" s="75" t="s">
        <v>1260</v>
      </c>
    </row>
    <row r="585" spans="1:2" x14ac:dyDescent="0.2">
      <c r="A585" s="75" t="s">
        <v>1261</v>
      </c>
      <c r="B585" s="75" t="s">
        <v>1262</v>
      </c>
    </row>
    <row r="586" spans="1:2" x14ac:dyDescent="0.2">
      <c r="A586" s="75" t="s">
        <v>1263</v>
      </c>
      <c r="B586" s="75" t="s">
        <v>1264</v>
      </c>
    </row>
    <row r="587" spans="1:2" x14ac:dyDescent="0.2">
      <c r="A587" s="75" t="s">
        <v>1265</v>
      </c>
      <c r="B587" s="75" t="s">
        <v>1266</v>
      </c>
    </row>
    <row r="588" spans="1:2" x14ac:dyDescent="0.2">
      <c r="A588" s="75" t="s">
        <v>1267</v>
      </c>
      <c r="B588" s="75" t="s">
        <v>1268</v>
      </c>
    </row>
    <row r="589" spans="1:2" x14ac:dyDescent="0.2">
      <c r="A589" s="75" t="s">
        <v>1269</v>
      </c>
      <c r="B589" s="75" t="s">
        <v>1270</v>
      </c>
    </row>
    <row r="590" spans="1:2" x14ac:dyDescent="0.2">
      <c r="A590" s="75" t="s">
        <v>1271</v>
      </c>
      <c r="B590" s="75" t="s">
        <v>1272</v>
      </c>
    </row>
    <row r="591" spans="1:2" x14ac:dyDescent="0.2">
      <c r="A591" s="75" t="s">
        <v>1273</v>
      </c>
      <c r="B591" s="75" t="s">
        <v>1274</v>
      </c>
    </row>
    <row r="592" spans="1:2" x14ac:dyDescent="0.2">
      <c r="A592" s="75" t="s">
        <v>1275</v>
      </c>
      <c r="B592" s="75" t="s">
        <v>1276</v>
      </c>
    </row>
    <row r="593" spans="1:2" x14ac:dyDescent="0.2">
      <c r="A593" s="75" t="s">
        <v>1277</v>
      </c>
      <c r="B593" s="75" t="s">
        <v>1278</v>
      </c>
    </row>
    <row r="594" spans="1:2" x14ac:dyDescent="0.2">
      <c r="A594" s="75" t="s">
        <v>1279</v>
      </c>
      <c r="B594" s="75" t="s">
        <v>1280</v>
      </c>
    </row>
    <row r="595" spans="1:2" x14ac:dyDescent="0.2">
      <c r="A595" s="75" t="s">
        <v>1281</v>
      </c>
      <c r="B595" s="75" t="s">
        <v>1282</v>
      </c>
    </row>
    <row r="596" spans="1:2" x14ac:dyDescent="0.2">
      <c r="A596" s="75" t="s">
        <v>1283</v>
      </c>
      <c r="B596" s="75" t="s">
        <v>1284</v>
      </c>
    </row>
    <row r="597" spans="1:2" x14ac:dyDescent="0.2">
      <c r="A597" s="75" t="s">
        <v>1285</v>
      </c>
      <c r="B597" s="75" t="s">
        <v>1286</v>
      </c>
    </row>
    <row r="598" spans="1:2" x14ac:dyDescent="0.2">
      <c r="A598" s="75" t="s">
        <v>1287</v>
      </c>
      <c r="B598" s="75" t="s">
        <v>1288</v>
      </c>
    </row>
    <row r="599" spans="1:2" x14ac:dyDescent="0.2">
      <c r="A599" s="75" t="s">
        <v>1289</v>
      </c>
      <c r="B599" s="75" t="s">
        <v>1290</v>
      </c>
    </row>
    <row r="600" spans="1:2" x14ac:dyDescent="0.2">
      <c r="A600" s="75" t="s">
        <v>1291</v>
      </c>
      <c r="B600" s="75" t="s">
        <v>1292</v>
      </c>
    </row>
    <row r="601" spans="1:2" x14ac:dyDescent="0.2">
      <c r="A601" s="75" t="s">
        <v>1293</v>
      </c>
      <c r="B601" s="75" t="s">
        <v>1294</v>
      </c>
    </row>
    <row r="602" spans="1:2" x14ac:dyDescent="0.2">
      <c r="A602" s="75" t="s">
        <v>1295</v>
      </c>
      <c r="B602" s="75" t="s">
        <v>1296</v>
      </c>
    </row>
    <row r="603" spans="1:2" x14ac:dyDescent="0.2">
      <c r="A603" s="75" t="s">
        <v>1297</v>
      </c>
      <c r="B603" s="75" t="s">
        <v>1298</v>
      </c>
    </row>
    <row r="604" spans="1:2" x14ac:dyDescent="0.2">
      <c r="A604" s="75" t="s">
        <v>1299</v>
      </c>
      <c r="B604" s="75" t="s">
        <v>1300</v>
      </c>
    </row>
    <row r="605" spans="1:2" x14ac:dyDescent="0.2">
      <c r="A605" s="75" t="s">
        <v>1301</v>
      </c>
      <c r="B605" s="75" t="s">
        <v>1302</v>
      </c>
    </row>
    <row r="606" spans="1:2" x14ac:dyDescent="0.2">
      <c r="A606" s="75" t="s">
        <v>1303</v>
      </c>
      <c r="B606" s="75" t="s">
        <v>1304</v>
      </c>
    </row>
    <row r="607" spans="1:2" x14ac:dyDescent="0.2">
      <c r="A607" s="75" t="s">
        <v>1305</v>
      </c>
      <c r="B607" s="75" t="s">
        <v>1306</v>
      </c>
    </row>
    <row r="608" spans="1:2" x14ac:dyDescent="0.2">
      <c r="A608" s="75" t="s">
        <v>1307</v>
      </c>
      <c r="B608" s="75" t="s">
        <v>1308</v>
      </c>
    </row>
    <row r="609" spans="1:2" x14ac:dyDescent="0.2">
      <c r="A609" s="75" t="s">
        <v>1309</v>
      </c>
      <c r="B609" s="75" t="s">
        <v>1310</v>
      </c>
    </row>
    <row r="610" spans="1:2" x14ac:dyDescent="0.2">
      <c r="A610" s="75" t="s">
        <v>1311</v>
      </c>
      <c r="B610" s="75" t="s">
        <v>1312</v>
      </c>
    </row>
    <row r="611" spans="1:2" x14ac:dyDescent="0.2">
      <c r="A611" s="75" t="s">
        <v>1313</v>
      </c>
      <c r="B611" s="75" t="s">
        <v>1314</v>
      </c>
    </row>
    <row r="612" spans="1:2" x14ac:dyDescent="0.2">
      <c r="A612" s="75" t="s">
        <v>1315</v>
      </c>
      <c r="B612" s="75" t="s">
        <v>1316</v>
      </c>
    </row>
    <row r="613" spans="1:2" x14ac:dyDescent="0.2">
      <c r="A613" s="75" t="s">
        <v>1317</v>
      </c>
      <c r="B613" s="75" t="s">
        <v>1318</v>
      </c>
    </row>
    <row r="614" spans="1:2" x14ac:dyDescent="0.2">
      <c r="A614" s="75" t="s">
        <v>1319</v>
      </c>
      <c r="B614" s="75" t="s">
        <v>1320</v>
      </c>
    </row>
    <row r="615" spans="1:2" x14ac:dyDescent="0.2">
      <c r="A615" s="75" t="s">
        <v>1321</v>
      </c>
      <c r="B615" s="75" t="s">
        <v>1322</v>
      </c>
    </row>
    <row r="616" spans="1:2" x14ac:dyDescent="0.2">
      <c r="A616" s="75" t="s">
        <v>1323</v>
      </c>
      <c r="B616" s="75" t="s">
        <v>1324</v>
      </c>
    </row>
    <row r="617" spans="1:2" x14ac:dyDescent="0.2">
      <c r="A617" s="75" t="s">
        <v>1325</v>
      </c>
      <c r="B617" s="75" t="s">
        <v>1326</v>
      </c>
    </row>
    <row r="618" spans="1:2" x14ac:dyDescent="0.2">
      <c r="A618" s="75" t="s">
        <v>1327</v>
      </c>
      <c r="B618" s="75" t="s">
        <v>1328</v>
      </c>
    </row>
    <row r="619" spans="1:2" x14ac:dyDescent="0.2">
      <c r="A619" s="75" t="s">
        <v>1329</v>
      </c>
      <c r="B619" s="75" t="s">
        <v>1330</v>
      </c>
    </row>
    <row r="620" spans="1:2" x14ac:dyDescent="0.2">
      <c r="A620" s="75" t="s">
        <v>1331</v>
      </c>
      <c r="B620" s="75" t="s">
        <v>1332</v>
      </c>
    </row>
    <row r="621" spans="1:2" x14ac:dyDescent="0.2">
      <c r="A621" s="75" t="s">
        <v>1333</v>
      </c>
      <c r="B621" s="75" t="s">
        <v>1334</v>
      </c>
    </row>
    <row r="622" spans="1:2" x14ac:dyDescent="0.2">
      <c r="A622" s="75" t="s">
        <v>1335</v>
      </c>
      <c r="B622" s="75" t="s">
        <v>1336</v>
      </c>
    </row>
    <row r="623" spans="1:2" x14ac:dyDescent="0.2">
      <c r="A623" s="75" t="s">
        <v>1337</v>
      </c>
      <c r="B623" s="75" t="s">
        <v>1338</v>
      </c>
    </row>
    <row r="624" spans="1:2" x14ac:dyDescent="0.2">
      <c r="A624" s="75" t="s">
        <v>1339</v>
      </c>
      <c r="B624" s="75" t="s">
        <v>1340</v>
      </c>
    </row>
    <row r="625" spans="1:2" x14ac:dyDescent="0.2">
      <c r="A625" s="75" t="s">
        <v>1341</v>
      </c>
      <c r="B625" s="75" t="s">
        <v>1342</v>
      </c>
    </row>
    <row r="626" spans="1:2" x14ac:dyDescent="0.2">
      <c r="A626" s="75" t="s">
        <v>1343</v>
      </c>
      <c r="B626" s="75" t="s">
        <v>1344</v>
      </c>
    </row>
    <row r="627" spans="1:2" x14ac:dyDescent="0.2">
      <c r="A627" s="75" t="s">
        <v>1345</v>
      </c>
      <c r="B627" s="75" t="s">
        <v>1346</v>
      </c>
    </row>
    <row r="628" spans="1:2" x14ac:dyDescent="0.2">
      <c r="A628" s="75" t="s">
        <v>1347</v>
      </c>
      <c r="B628" s="75" t="s">
        <v>1348</v>
      </c>
    </row>
    <row r="629" spans="1:2" x14ac:dyDescent="0.2">
      <c r="A629" s="75" t="s">
        <v>1349</v>
      </c>
      <c r="B629" s="75" t="s">
        <v>1350</v>
      </c>
    </row>
    <row r="630" spans="1:2" x14ac:dyDescent="0.2">
      <c r="A630" s="75" t="s">
        <v>1351</v>
      </c>
      <c r="B630" s="75" t="s">
        <v>1352</v>
      </c>
    </row>
    <row r="631" spans="1:2" x14ac:dyDescent="0.2">
      <c r="A631" s="75" t="s">
        <v>1353</v>
      </c>
      <c r="B631" s="75" t="s">
        <v>1354</v>
      </c>
    </row>
    <row r="632" spans="1:2" x14ac:dyDescent="0.2">
      <c r="A632" s="75" t="s">
        <v>1355</v>
      </c>
      <c r="B632" s="75" t="s">
        <v>1356</v>
      </c>
    </row>
    <row r="633" spans="1:2" x14ac:dyDescent="0.2">
      <c r="A633" s="75" t="s">
        <v>1357</v>
      </c>
      <c r="B633" s="75" t="s">
        <v>1358</v>
      </c>
    </row>
    <row r="634" spans="1:2" x14ac:dyDescent="0.2">
      <c r="A634" s="75" t="s">
        <v>1359</v>
      </c>
      <c r="B634" s="75" t="s">
        <v>1360</v>
      </c>
    </row>
    <row r="635" spans="1:2" x14ac:dyDescent="0.2">
      <c r="A635" s="75" t="s">
        <v>1361</v>
      </c>
      <c r="B635" s="75" t="s">
        <v>1362</v>
      </c>
    </row>
    <row r="636" spans="1:2" x14ac:dyDescent="0.2">
      <c r="A636" s="75" t="s">
        <v>1363</v>
      </c>
      <c r="B636" s="75" t="s">
        <v>1364</v>
      </c>
    </row>
    <row r="637" spans="1:2" x14ac:dyDescent="0.2">
      <c r="A637" s="75" t="s">
        <v>1365</v>
      </c>
      <c r="B637" s="75" t="s">
        <v>1366</v>
      </c>
    </row>
    <row r="638" spans="1:2" x14ac:dyDescent="0.2">
      <c r="A638" s="75" t="s">
        <v>1367</v>
      </c>
      <c r="B638" s="75" t="s">
        <v>1368</v>
      </c>
    </row>
    <row r="639" spans="1:2" x14ac:dyDescent="0.2">
      <c r="A639" s="75" t="s">
        <v>1369</v>
      </c>
      <c r="B639" s="75" t="s">
        <v>1370</v>
      </c>
    </row>
    <row r="640" spans="1:2" x14ac:dyDescent="0.2">
      <c r="A640" s="75" t="s">
        <v>1371</v>
      </c>
      <c r="B640" s="75" t="s">
        <v>1372</v>
      </c>
    </row>
    <row r="641" spans="1:2" x14ac:dyDescent="0.2">
      <c r="A641" s="75" t="s">
        <v>1373</v>
      </c>
      <c r="B641" s="75" t="s">
        <v>1374</v>
      </c>
    </row>
    <row r="642" spans="1:2" x14ac:dyDescent="0.2">
      <c r="A642" s="75" t="s">
        <v>1375</v>
      </c>
      <c r="B642" s="75" t="s">
        <v>1376</v>
      </c>
    </row>
    <row r="643" spans="1:2" x14ac:dyDescent="0.2">
      <c r="A643" s="75" t="s">
        <v>1377</v>
      </c>
      <c r="B643" s="75" t="s">
        <v>1378</v>
      </c>
    </row>
    <row r="644" spans="1:2" x14ac:dyDescent="0.2">
      <c r="A644" s="75" t="s">
        <v>1379</v>
      </c>
      <c r="B644" s="75" t="s">
        <v>1380</v>
      </c>
    </row>
    <row r="645" spans="1:2" x14ac:dyDescent="0.2">
      <c r="A645" s="75" t="s">
        <v>1381</v>
      </c>
      <c r="B645" s="75" t="s">
        <v>1382</v>
      </c>
    </row>
    <row r="646" spans="1:2" x14ac:dyDescent="0.2">
      <c r="A646" s="75" t="s">
        <v>1383</v>
      </c>
      <c r="B646" s="75" t="s">
        <v>1384</v>
      </c>
    </row>
    <row r="647" spans="1:2" x14ac:dyDescent="0.2">
      <c r="A647" s="75" t="s">
        <v>1385</v>
      </c>
      <c r="B647" s="75" t="s">
        <v>1386</v>
      </c>
    </row>
    <row r="648" spans="1:2" x14ac:dyDescent="0.2">
      <c r="A648" s="75" t="s">
        <v>1387</v>
      </c>
      <c r="B648" s="75" t="s">
        <v>1388</v>
      </c>
    </row>
    <row r="649" spans="1:2" x14ac:dyDescent="0.2">
      <c r="A649" s="75" t="s">
        <v>1389</v>
      </c>
      <c r="B649" s="75" t="s">
        <v>1390</v>
      </c>
    </row>
    <row r="650" spans="1:2" x14ac:dyDescent="0.2">
      <c r="A650" s="75" t="s">
        <v>1391</v>
      </c>
      <c r="B650" s="75" t="s">
        <v>1392</v>
      </c>
    </row>
    <row r="651" spans="1:2" x14ac:dyDescent="0.2">
      <c r="A651" s="75" t="s">
        <v>1393</v>
      </c>
      <c r="B651" s="75" t="s">
        <v>1394</v>
      </c>
    </row>
    <row r="652" spans="1:2" x14ac:dyDescent="0.2">
      <c r="A652" s="75" t="s">
        <v>1395</v>
      </c>
      <c r="B652" s="75" t="s">
        <v>1396</v>
      </c>
    </row>
    <row r="653" spans="1:2" x14ac:dyDescent="0.2">
      <c r="A653" s="75" t="s">
        <v>1397</v>
      </c>
      <c r="B653" s="75" t="s">
        <v>1398</v>
      </c>
    </row>
    <row r="654" spans="1:2" x14ac:dyDescent="0.2">
      <c r="A654" s="75" t="s">
        <v>1399</v>
      </c>
      <c r="B654" s="75" t="s">
        <v>1400</v>
      </c>
    </row>
    <row r="655" spans="1:2" x14ac:dyDescent="0.2">
      <c r="A655" s="75" t="s">
        <v>1401</v>
      </c>
      <c r="B655" s="75" t="s">
        <v>1402</v>
      </c>
    </row>
    <row r="656" spans="1:2" x14ac:dyDescent="0.2">
      <c r="A656" s="75" t="s">
        <v>1403</v>
      </c>
      <c r="B656" s="75" t="s">
        <v>1404</v>
      </c>
    </row>
    <row r="657" spans="1:2" x14ac:dyDescent="0.2">
      <c r="A657" s="75" t="s">
        <v>1405</v>
      </c>
      <c r="B657" s="75" t="s">
        <v>1406</v>
      </c>
    </row>
    <row r="658" spans="1:2" x14ac:dyDescent="0.2">
      <c r="A658" s="75" t="s">
        <v>1407</v>
      </c>
      <c r="B658" s="75" t="s">
        <v>1408</v>
      </c>
    </row>
    <row r="659" spans="1:2" x14ac:dyDescent="0.2">
      <c r="A659" s="75" t="s">
        <v>1409</v>
      </c>
      <c r="B659" s="75" t="s">
        <v>1410</v>
      </c>
    </row>
    <row r="660" spans="1:2" x14ac:dyDescent="0.2">
      <c r="A660" s="75" t="s">
        <v>1411</v>
      </c>
      <c r="B660" s="75" t="s">
        <v>1412</v>
      </c>
    </row>
    <row r="661" spans="1:2" x14ac:dyDescent="0.2">
      <c r="A661" s="75" t="s">
        <v>1413</v>
      </c>
      <c r="B661" s="75" t="s">
        <v>1414</v>
      </c>
    </row>
    <row r="662" spans="1:2" x14ac:dyDescent="0.2">
      <c r="A662" s="75" t="s">
        <v>1415</v>
      </c>
      <c r="B662" s="75" t="s">
        <v>1416</v>
      </c>
    </row>
    <row r="663" spans="1:2" x14ac:dyDescent="0.2">
      <c r="A663" s="75" t="s">
        <v>1417</v>
      </c>
      <c r="B663" s="75" t="s">
        <v>1418</v>
      </c>
    </row>
    <row r="664" spans="1:2" x14ac:dyDescent="0.2">
      <c r="A664" s="75" t="s">
        <v>1419</v>
      </c>
      <c r="B664" s="75" t="s">
        <v>1420</v>
      </c>
    </row>
    <row r="665" spans="1:2" x14ac:dyDescent="0.2">
      <c r="A665" s="75" t="s">
        <v>1421</v>
      </c>
      <c r="B665" s="75" t="s">
        <v>1422</v>
      </c>
    </row>
    <row r="666" spans="1:2" x14ac:dyDescent="0.2">
      <c r="A666" s="75" t="s">
        <v>1423</v>
      </c>
      <c r="B666" s="75" t="s">
        <v>1424</v>
      </c>
    </row>
    <row r="667" spans="1:2" x14ac:dyDescent="0.2">
      <c r="A667" s="75" t="s">
        <v>1425</v>
      </c>
      <c r="B667" s="75" t="s">
        <v>1426</v>
      </c>
    </row>
    <row r="668" spans="1:2" x14ac:dyDescent="0.2">
      <c r="A668" s="75" t="s">
        <v>1427</v>
      </c>
      <c r="B668" s="75" t="s">
        <v>1428</v>
      </c>
    </row>
    <row r="669" spans="1:2" x14ac:dyDescent="0.2">
      <c r="A669" s="75" t="s">
        <v>1429</v>
      </c>
      <c r="B669" s="75" t="s">
        <v>1430</v>
      </c>
    </row>
    <row r="670" spans="1:2" x14ac:dyDescent="0.2">
      <c r="A670" s="75" t="s">
        <v>1431</v>
      </c>
      <c r="B670" s="75" t="s">
        <v>1432</v>
      </c>
    </row>
    <row r="671" spans="1:2" x14ac:dyDescent="0.2">
      <c r="A671" s="75" t="s">
        <v>1433</v>
      </c>
      <c r="B671" s="75" t="s">
        <v>1434</v>
      </c>
    </row>
    <row r="672" spans="1:2" x14ac:dyDescent="0.2">
      <c r="A672" s="75" t="s">
        <v>1435</v>
      </c>
      <c r="B672" s="75" t="s">
        <v>1436</v>
      </c>
    </row>
    <row r="673" spans="1:2" x14ac:dyDescent="0.2">
      <c r="A673" s="75" t="s">
        <v>1437</v>
      </c>
      <c r="B673" s="75" t="s">
        <v>1438</v>
      </c>
    </row>
    <row r="674" spans="1:2" x14ac:dyDescent="0.2">
      <c r="A674" s="75" t="s">
        <v>1439</v>
      </c>
      <c r="B674" s="75" t="s">
        <v>1440</v>
      </c>
    </row>
    <row r="675" spans="1:2" x14ac:dyDescent="0.2">
      <c r="A675" s="75" t="s">
        <v>1441</v>
      </c>
      <c r="B675" s="75" t="s">
        <v>1442</v>
      </c>
    </row>
    <row r="676" spans="1:2" x14ac:dyDescent="0.2">
      <c r="A676" s="75" t="s">
        <v>1443</v>
      </c>
      <c r="B676" s="75" t="s">
        <v>1444</v>
      </c>
    </row>
    <row r="677" spans="1:2" x14ac:dyDescent="0.2">
      <c r="A677" s="75" t="s">
        <v>1445</v>
      </c>
      <c r="B677" s="75" t="s">
        <v>1446</v>
      </c>
    </row>
    <row r="678" spans="1:2" x14ac:dyDescent="0.2">
      <c r="A678" s="75" t="s">
        <v>1447</v>
      </c>
      <c r="B678" s="75" t="s">
        <v>1448</v>
      </c>
    </row>
    <row r="679" spans="1:2" x14ac:dyDescent="0.2">
      <c r="A679" s="75" t="s">
        <v>1449</v>
      </c>
      <c r="B679" s="75" t="s">
        <v>1450</v>
      </c>
    </row>
    <row r="680" spans="1:2" x14ac:dyDescent="0.2">
      <c r="A680" s="75" t="s">
        <v>1451</v>
      </c>
      <c r="B680" s="75" t="s">
        <v>1452</v>
      </c>
    </row>
    <row r="681" spans="1:2" x14ac:dyDescent="0.2">
      <c r="A681" s="75" t="s">
        <v>1453</v>
      </c>
      <c r="B681" s="75" t="s">
        <v>1454</v>
      </c>
    </row>
    <row r="682" spans="1:2" x14ac:dyDescent="0.2">
      <c r="A682" s="75" t="s">
        <v>1455</v>
      </c>
      <c r="B682" s="75" t="s">
        <v>1456</v>
      </c>
    </row>
    <row r="683" spans="1:2" x14ac:dyDescent="0.2">
      <c r="A683" s="75" t="s">
        <v>1457</v>
      </c>
      <c r="B683" s="75" t="s">
        <v>1458</v>
      </c>
    </row>
    <row r="684" spans="1:2" x14ac:dyDescent="0.2">
      <c r="A684" s="75" t="s">
        <v>1459</v>
      </c>
      <c r="B684" s="75" t="s">
        <v>1460</v>
      </c>
    </row>
    <row r="685" spans="1:2" x14ac:dyDescent="0.2">
      <c r="A685" s="75" t="s">
        <v>1461</v>
      </c>
      <c r="B685" s="75" t="s">
        <v>1462</v>
      </c>
    </row>
    <row r="686" spans="1:2" x14ac:dyDescent="0.2">
      <c r="A686" s="75" t="s">
        <v>1463</v>
      </c>
      <c r="B686" s="75" t="s">
        <v>1464</v>
      </c>
    </row>
    <row r="687" spans="1:2" x14ac:dyDescent="0.2">
      <c r="A687" s="75" t="s">
        <v>1465</v>
      </c>
      <c r="B687" s="75" t="s">
        <v>1466</v>
      </c>
    </row>
    <row r="688" spans="1:2" x14ac:dyDescent="0.2">
      <c r="A688" s="75" t="s">
        <v>1467</v>
      </c>
      <c r="B688" s="75" t="s">
        <v>1468</v>
      </c>
    </row>
    <row r="689" spans="1:2" x14ac:dyDescent="0.2">
      <c r="A689" s="75" t="s">
        <v>1469</v>
      </c>
      <c r="B689" s="75" t="s">
        <v>1470</v>
      </c>
    </row>
    <row r="690" spans="1:2" x14ac:dyDescent="0.2">
      <c r="A690" s="75" t="s">
        <v>1471</v>
      </c>
      <c r="B690" s="75" t="s">
        <v>1472</v>
      </c>
    </row>
    <row r="691" spans="1:2" x14ac:dyDescent="0.2">
      <c r="A691" s="75" t="s">
        <v>1473</v>
      </c>
      <c r="B691" s="75" t="s">
        <v>1474</v>
      </c>
    </row>
    <row r="692" spans="1:2" x14ac:dyDescent="0.2">
      <c r="A692" s="75" t="s">
        <v>1475</v>
      </c>
      <c r="B692" s="75" t="s">
        <v>1476</v>
      </c>
    </row>
    <row r="693" spans="1:2" x14ac:dyDescent="0.2">
      <c r="A693" s="75" t="s">
        <v>1477</v>
      </c>
      <c r="B693" s="75" t="s">
        <v>1478</v>
      </c>
    </row>
    <row r="694" spans="1:2" x14ac:dyDescent="0.2">
      <c r="A694" s="75" t="s">
        <v>1479</v>
      </c>
      <c r="B694" s="75" t="s">
        <v>1480</v>
      </c>
    </row>
    <row r="695" spans="1:2" x14ac:dyDescent="0.2">
      <c r="A695" s="75" t="s">
        <v>1481</v>
      </c>
      <c r="B695" s="75" t="s">
        <v>1482</v>
      </c>
    </row>
    <row r="696" spans="1:2" x14ac:dyDescent="0.2">
      <c r="A696" s="75" t="s">
        <v>1483</v>
      </c>
      <c r="B696" s="75" t="s">
        <v>1484</v>
      </c>
    </row>
    <row r="697" spans="1:2" x14ac:dyDescent="0.2">
      <c r="A697" s="75" t="s">
        <v>1485</v>
      </c>
      <c r="B697" s="75" t="s">
        <v>1486</v>
      </c>
    </row>
    <row r="698" spans="1:2" x14ac:dyDescent="0.2">
      <c r="A698" s="75" t="s">
        <v>1487</v>
      </c>
      <c r="B698" s="75" t="s">
        <v>1488</v>
      </c>
    </row>
    <row r="699" spans="1:2" x14ac:dyDescent="0.2">
      <c r="A699" s="75" t="s">
        <v>1489</v>
      </c>
      <c r="B699" s="75" t="s">
        <v>1490</v>
      </c>
    </row>
    <row r="700" spans="1:2" x14ac:dyDescent="0.2">
      <c r="A700" s="75" t="s">
        <v>1491</v>
      </c>
      <c r="B700" s="75" t="s">
        <v>1492</v>
      </c>
    </row>
    <row r="701" spans="1:2" x14ac:dyDescent="0.2">
      <c r="A701" s="75" t="s">
        <v>1493</v>
      </c>
      <c r="B701" s="75" t="s">
        <v>1494</v>
      </c>
    </row>
    <row r="702" spans="1:2" x14ac:dyDescent="0.2">
      <c r="A702" s="75" t="s">
        <v>1495</v>
      </c>
      <c r="B702" s="75" t="s">
        <v>1496</v>
      </c>
    </row>
    <row r="703" spans="1:2" x14ac:dyDescent="0.2">
      <c r="A703" s="75" t="s">
        <v>1497</v>
      </c>
      <c r="B703" s="75" t="s">
        <v>1498</v>
      </c>
    </row>
    <row r="704" spans="1:2" x14ac:dyDescent="0.2">
      <c r="A704" s="75" t="s">
        <v>1499</v>
      </c>
      <c r="B704" s="75" t="s">
        <v>1500</v>
      </c>
    </row>
    <row r="705" spans="1:2" x14ac:dyDescent="0.2">
      <c r="A705" s="75" t="s">
        <v>1501</v>
      </c>
      <c r="B705" s="75" t="s">
        <v>1502</v>
      </c>
    </row>
    <row r="706" spans="1:2" x14ac:dyDescent="0.2">
      <c r="A706" s="75" t="s">
        <v>1503</v>
      </c>
      <c r="B706" s="75" t="s">
        <v>1504</v>
      </c>
    </row>
    <row r="707" spans="1:2" x14ac:dyDescent="0.2">
      <c r="A707" s="75" t="s">
        <v>1505</v>
      </c>
      <c r="B707" s="75" t="s">
        <v>1506</v>
      </c>
    </row>
    <row r="708" spans="1:2" x14ac:dyDescent="0.2">
      <c r="A708" s="75" t="s">
        <v>1507</v>
      </c>
      <c r="B708" s="75" t="s">
        <v>1508</v>
      </c>
    </row>
    <row r="709" spans="1:2" x14ac:dyDescent="0.2">
      <c r="A709" s="75" t="s">
        <v>1509</v>
      </c>
      <c r="B709" s="75" t="s">
        <v>1510</v>
      </c>
    </row>
    <row r="710" spans="1:2" x14ac:dyDescent="0.2">
      <c r="A710" s="75" t="s">
        <v>1511</v>
      </c>
      <c r="B710" s="75" t="s">
        <v>1512</v>
      </c>
    </row>
    <row r="711" spans="1:2" x14ac:dyDescent="0.2">
      <c r="A711" s="75" t="s">
        <v>1513</v>
      </c>
      <c r="B711" s="75" t="s">
        <v>1514</v>
      </c>
    </row>
    <row r="712" spans="1:2" x14ac:dyDescent="0.2">
      <c r="A712" s="75" t="s">
        <v>1515</v>
      </c>
      <c r="B712" s="75" t="s">
        <v>1516</v>
      </c>
    </row>
    <row r="713" spans="1:2" x14ac:dyDescent="0.2">
      <c r="A713" s="75" t="s">
        <v>1517</v>
      </c>
      <c r="B713" s="75" t="s">
        <v>1518</v>
      </c>
    </row>
    <row r="714" spans="1:2" x14ac:dyDescent="0.2">
      <c r="A714" s="75" t="s">
        <v>1519</v>
      </c>
      <c r="B714" s="75" t="s">
        <v>1520</v>
      </c>
    </row>
    <row r="715" spans="1:2" x14ac:dyDescent="0.2">
      <c r="A715" s="75" t="s">
        <v>1521</v>
      </c>
      <c r="B715" s="75" t="s">
        <v>1522</v>
      </c>
    </row>
    <row r="716" spans="1:2" x14ac:dyDescent="0.2">
      <c r="A716" s="75" t="s">
        <v>1523</v>
      </c>
      <c r="B716" s="75" t="s">
        <v>1524</v>
      </c>
    </row>
    <row r="717" spans="1:2" x14ac:dyDescent="0.2">
      <c r="A717" s="75" t="s">
        <v>1525</v>
      </c>
      <c r="B717" s="75" t="s">
        <v>1526</v>
      </c>
    </row>
    <row r="718" spans="1:2" x14ac:dyDescent="0.2">
      <c r="A718" s="75" t="s">
        <v>1527</v>
      </c>
      <c r="B718" s="75" t="s">
        <v>1528</v>
      </c>
    </row>
    <row r="719" spans="1:2" x14ac:dyDescent="0.2">
      <c r="A719" s="75" t="s">
        <v>1529</v>
      </c>
      <c r="B719" s="75" t="s">
        <v>1530</v>
      </c>
    </row>
    <row r="720" spans="1:2" x14ac:dyDescent="0.2">
      <c r="A720" s="75" t="s">
        <v>1531</v>
      </c>
      <c r="B720" s="75" t="s">
        <v>1532</v>
      </c>
    </row>
    <row r="721" spans="1:2" x14ac:dyDescent="0.2">
      <c r="A721" s="75" t="s">
        <v>1533</v>
      </c>
      <c r="B721" s="75" t="s">
        <v>1534</v>
      </c>
    </row>
    <row r="722" spans="1:2" x14ac:dyDescent="0.2">
      <c r="A722" s="75" t="s">
        <v>1535</v>
      </c>
      <c r="B722" s="75" t="s">
        <v>1536</v>
      </c>
    </row>
    <row r="723" spans="1:2" x14ac:dyDescent="0.2">
      <c r="A723" s="75" t="s">
        <v>1537</v>
      </c>
      <c r="B723" s="75" t="s">
        <v>1538</v>
      </c>
    </row>
    <row r="724" spans="1:2" x14ac:dyDescent="0.2">
      <c r="A724" s="75" t="s">
        <v>1539</v>
      </c>
      <c r="B724" s="75" t="s">
        <v>1540</v>
      </c>
    </row>
    <row r="725" spans="1:2" x14ac:dyDescent="0.2">
      <c r="A725" s="75" t="s">
        <v>1541</v>
      </c>
      <c r="B725" s="75" t="s">
        <v>1542</v>
      </c>
    </row>
    <row r="726" spans="1:2" x14ac:dyDescent="0.2">
      <c r="A726" s="75" t="s">
        <v>1543</v>
      </c>
      <c r="B726" s="75" t="s">
        <v>1544</v>
      </c>
    </row>
    <row r="727" spans="1:2" x14ac:dyDescent="0.2">
      <c r="A727" s="75" t="s">
        <v>1545</v>
      </c>
      <c r="B727" s="75" t="s">
        <v>1546</v>
      </c>
    </row>
    <row r="728" spans="1:2" x14ac:dyDescent="0.2">
      <c r="A728" s="75" t="s">
        <v>1547</v>
      </c>
      <c r="B728" s="75" t="s">
        <v>1548</v>
      </c>
    </row>
    <row r="729" spans="1:2" x14ac:dyDescent="0.2">
      <c r="A729" s="75" t="s">
        <v>1549</v>
      </c>
      <c r="B729" s="75" t="s">
        <v>1550</v>
      </c>
    </row>
    <row r="730" spans="1:2" x14ac:dyDescent="0.2">
      <c r="A730" s="75" t="s">
        <v>1551</v>
      </c>
      <c r="B730" s="75" t="s">
        <v>1552</v>
      </c>
    </row>
    <row r="731" spans="1:2" x14ac:dyDescent="0.2">
      <c r="A731" s="75" t="s">
        <v>1553</v>
      </c>
      <c r="B731" s="75" t="s">
        <v>1554</v>
      </c>
    </row>
    <row r="732" spans="1:2" x14ac:dyDescent="0.2">
      <c r="A732" s="75" t="s">
        <v>1555</v>
      </c>
      <c r="B732" s="75" t="s">
        <v>1556</v>
      </c>
    </row>
    <row r="733" spans="1:2" x14ac:dyDescent="0.2">
      <c r="A733" s="75" t="s">
        <v>1557</v>
      </c>
      <c r="B733" s="75" t="s">
        <v>1558</v>
      </c>
    </row>
    <row r="734" spans="1:2" x14ac:dyDescent="0.2">
      <c r="A734" s="75" t="s">
        <v>1559</v>
      </c>
      <c r="B734" s="75" t="s">
        <v>1560</v>
      </c>
    </row>
    <row r="735" spans="1:2" x14ac:dyDescent="0.2">
      <c r="A735" s="75" t="s">
        <v>1561</v>
      </c>
      <c r="B735" s="75" t="s">
        <v>1562</v>
      </c>
    </row>
    <row r="736" spans="1:2" x14ac:dyDescent="0.2">
      <c r="A736" s="75" t="s">
        <v>1563</v>
      </c>
      <c r="B736" s="75" t="s">
        <v>1564</v>
      </c>
    </row>
    <row r="737" spans="1:2" x14ac:dyDescent="0.2">
      <c r="A737" s="75" t="s">
        <v>1565</v>
      </c>
      <c r="B737" s="75" t="s">
        <v>1566</v>
      </c>
    </row>
    <row r="738" spans="1:2" x14ac:dyDescent="0.2">
      <c r="A738" s="75" t="s">
        <v>1567</v>
      </c>
      <c r="B738" s="75" t="s">
        <v>1568</v>
      </c>
    </row>
    <row r="739" spans="1:2" x14ac:dyDescent="0.2">
      <c r="A739" s="75" t="s">
        <v>1569</v>
      </c>
      <c r="B739" s="75" t="s">
        <v>1570</v>
      </c>
    </row>
    <row r="740" spans="1:2" x14ac:dyDescent="0.2">
      <c r="A740" s="75" t="s">
        <v>1571</v>
      </c>
      <c r="B740" s="75" t="s">
        <v>1572</v>
      </c>
    </row>
    <row r="741" spans="1:2" x14ac:dyDescent="0.2">
      <c r="A741" s="75" t="s">
        <v>1573</v>
      </c>
      <c r="B741" s="75" t="s">
        <v>1574</v>
      </c>
    </row>
    <row r="742" spans="1:2" x14ac:dyDescent="0.2">
      <c r="A742" s="75" t="s">
        <v>1575</v>
      </c>
      <c r="B742" s="75" t="s">
        <v>1576</v>
      </c>
    </row>
    <row r="743" spans="1:2" x14ac:dyDescent="0.2">
      <c r="A743" s="75" t="s">
        <v>1577</v>
      </c>
      <c r="B743" s="75" t="s">
        <v>1578</v>
      </c>
    </row>
    <row r="744" spans="1:2" x14ac:dyDescent="0.2">
      <c r="A744" s="75" t="s">
        <v>1579</v>
      </c>
      <c r="B744" s="75" t="s">
        <v>1580</v>
      </c>
    </row>
    <row r="745" spans="1:2" x14ac:dyDescent="0.2">
      <c r="A745" s="75" t="s">
        <v>1581</v>
      </c>
      <c r="B745" s="75" t="s">
        <v>1582</v>
      </c>
    </row>
    <row r="746" spans="1:2" x14ac:dyDescent="0.2">
      <c r="A746" s="75" t="s">
        <v>1583</v>
      </c>
      <c r="B746" s="75" t="s">
        <v>1584</v>
      </c>
    </row>
    <row r="747" spans="1:2" x14ac:dyDescent="0.2">
      <c r="A747" s="75" t="s">
        <v>1585</v>
      </c>
      <c r="B747" s="75" t="s">
        <v>1586</v>
      </c>
    </row>
    <row r="748" spans="1:2" x14ac:dyDescent="0.2">
      <c r="A748" s="75" t="s">
        <v>1587</v>
      </c>
      <c r="B748" s="75" t="s">
        <v>1588</v>
      </c>
    </row>
    <row r="749" spans="1:2" x14ac:dyDescent="0.2">
      <c r="A749" s="75" t="s">
        <v>1589</v>
      </c>
      <c r="B749" s="75" t="s">
        <v>1590</v>
      </c>
    </row>
    <row r="750" spans="1:2" x14ac:dyDescent="0.2">
      <c r="A750" s="75" t="s">
        <v>1591</v>
      </c>
      <c r="B750" s="75" t="s">
        <v>1592</v>
      </c>
    </row>
    <row r="751" spans="1:2" x14ac:dyDescent="0.2">
      <c r="A751" s="75" t="s">
        <v>1593</v>
      </c>
      <c r="B751" s="75" t="s">
        <v>1594</v>
      </c>
    </row>
    <row r="752" spans="1:2" x14ac:dyDescent="0.2">
      <c r="A752" s="75" t="s">
        <v>1595</v>
      </c>
      <c r="B752" s="75" t="s">
        <v>1596</v>
      </c>
    </row>
    <row r="753" spans="1:2" x14ac:dyDescent="0.2">
      <c r="A753" s="75" t="s">
        <v>1597</v>
      </c>
      <c r="B753" s="75" t="s">
        <v>1598</v>
      </c>
    </row>
    <row r="754" spans="1:2" x14ac:dyDescent="0.2">
      <c r="A754" s="75" t="s">
        <v>1599</v>
      </c>
      <c r="B754" s="75" t="s">
        <v>1600</v>
      </c>
    </row>
    <row r="755" spans="1:2" x14ac:dyDescent="0.2">
      <c r="A755" s="75" t="s">
        <v>1601</v>
      </c>
      <c r="B755" s="75" t="s">
        <v>1602</v>
      </c>
    </row>
    <row r="756" spans="1:2" x14ac:dyDescent="0.2">
      <c r="A756" s="75" t="s">
        <v>1603</v>
      </c>
      <c r="B756" s="75" t="s">
        <v>1604</v>
      </c>
    </row>
    <row r="757" spans="1:2" x14ac:dyDescent="0.2">
      <c r="A757" s="75" t="s">
        <v>1605</v>
      </c>
      <c r="B757" s="75" t="s">
        <v>1606</v>
      </c>
    </row>
    <row r="758" spans="1:2" x14ac:dyDescent="0.2">
      <c r="A758" s="75" t="s">
        <v>1607</v>
      </c>
      <c r="B758" s="75" t="s">
        <v>1608</v>
      </c>
    </row>
    <row r="759" spans="1:2" x14ac:dyDescent="0.2">
      <c r="A759" s="75" t="s">
        <v>1609</v>
      </c>
      <c r="B759" s="75" t="s">
        <v>1610</v>
      </c>
    </row>
    <row r="760" spans="1:2" x14ac:dyDescent="0.2">
      <c r="A760" s="75" t="s">
        <v>1611</v>
      </c>
      <c r="B760" s="75" t="s">
        <v>1612</v>
      </c>
    </row>
    <row r="761" spans="1:2" x14ac:dyDescent="0.2">
      <c r="A761" s="75" t="s">
        <v>1613</v>
      </c>
      <c r="B761" s="75" t="s">
        <v>1614</v>
      </c>
    </row>
    <row r="762" spans="1:2" x14ac:dyDescent="0.2">
      <c r="A762" s="75" t="s">
        <v>1615</v>
      </c>
      <c r="B762" s="75" t="s">
        <v>1616</v>
      </c>
    </row>
    <row r="763" spans="1:2" x14ac:dyDescent="0.2">
      <c r="A763" s="75" t="s">
        <v>1617</v>
      </c>
      <c r="B763" s="75" t="s">
        <v>1618</v>
      </c>
    </row>
    <row r="764" spans="1:2" x14ac:dyDescent="0.2">
      <c r="A764" s="75" t="s">
        <v>1619</v>
      </c>
      <c r="B764" s="75" t="s">
        <v>1620</v>
      </c>
    </row>
    <row r="765" spans="1:2" x14ac:dyDescent="0.2">
      <c r="A765" s="75" t="s">
        <v>1621</v>
      </c>
      <c r="B765" s="75" t="s">
        <v>1622</v>
      </c>
    </row>
    <row r="766" spans="1:2" x14ac:dyDescent="0.2">
      <c r="A766" s="75" t="s">
        <v>1623</v>
      </c>
      <c r="B766" s="75" t="s">
        <v>1624</v>
      </c>
    </row>
    <row r="767" spans="1:2" x14ac:dyDescent="0.2">
      <c r="A767" s="75" t="s">
        <v>1625</v>
      </c>
      <c r="B767" s="75" t="s">
        <v>1626</v>
      </c>
    </row>
    <row r="768" spans="1:2" x14ac:dyDescent="0.2">
      <c r="A768" s="75" t="s">
        <v>1627</v>
      </c>
      <c r="B768" s="75" t="s">
        <v>1628</v>
      </c>
    </row>
    <row r="769" spans="1:2" x14ac:dyDescent="0.2">
      <c r="A769" s="75" t="s">
        <v>1629</v>
      </c>
      <c r="B769" s="75" t="s">
        <v>1630</v>
      </c>
    </row>
    <row r="770" spans="1:2" x14ac:dyDescent="0.2">
      <c r="A770" s="75" t="s">
        <v>1631</v>
      </c>
      <c r="B770" s="75" t="s">
        <v>1632</v>
      </c>
    </row>
    <row r="771" spans="1:2" x14ac:dyDescent="0.2">
      <c r="A771" s="75" t="s">
        <v>1633</v>
      </c>
      <c r="B771" s="75" t="s">
        <v>1634</v>
      </c>
    </row>
    <row r="772" spans="1:2" x14ac:dyDescent="0.2">
      <c r="A772" s="75" t="s">
        <v>1635</v>
      </c>
      <c r="B772" s="75" t="s">
        <v>1636</v>
      </c>
    </row>
    <row r="773" spans="1:2" x14ac:dyDescent="0.2">
      <c r="A773" s="75" t="s">
        <v>1637</v>
      </c>
      <c r="B773" s="75" t="s">
        <v>1638</v>
      </c>
    </row>
    <row r="774" spans="1:2" x14ac:dyDescent="0.2">
      <c r="A774" s="75" t="s">
        <v>1639</v>
      </c>
      <c r="B774" s="75" t="s">
        <v>1640</v>
      </c>
    </row>
    <row r="775" spans="1:2" x14ac:dyDescent="0.2">
      <c r="A775" s="75" t="s">
        <v>1641</v>
      </c>
      <c r="B775" s="75" t="s">
        <v>1642</v>
      </c>
    </row>
    <row r="776" spans="1:2" x14ac:dyDescent="0.2">
      <c r="A776" s="75" t="s">
        <v>1643</v>
      </c>
      <c r="B776" s="75" t="s">
        <v>1644</v>
      </c>
    </row>
    <row r="777" spans="1:2" x14ac:dyDescent="0.2">
      <c r="A777" s="75" t="s">
        <v>1645</v>
      </c>
      <c r="B777" s="75" t="s">
        <v>1646</v>
      </c>
    </row>
    <row r="778" spans="1:2" x14ac:dyDescent="0.2">
      <c r="A778" s="75" t="s">
        <v>1647</v>
      </c>
      <c r="B778" s="75" t="s">
        <v>1648</v>
      </c>
    </row>
    <row r="779" spans="1:2" x14ac:dyDescent="0.2">
      <c r="A779" s="75" t="s">
        <v>1649</v>
      </c>
      <c r="B779" s="75" t="s">
        <v>1650</v>
      </c>
    </row>
    <row r="780" spans="1:2" x14ac:dyDescent="0.2">
      <c r="A780" s="75" t="s">
        <v>1651</v>
      </c>
      <c r="B780" s="75" t="s">
        <v>1652</v>
      </c>
    </row>
    <row r="781" spans="1:2" x14ac:dyDescent="0.2">
      <c r="A781" s="75" t="s">
        <v>1653</v>
      </c>
      <c r="B781" s="75" t="s">
        <v>1654</v>
      </c>
    </row>
    <row r="782" spans="1:2" x14ac:dyDescent="0.2">
      <c r="A782" s="75" t="s">
        <v>1655</v>
      </c>
      <c r="B782" s="75" t="s">
        <v>1656</v>
      </c>
    </row>
    <row r="783" spans="1:2" x14ac:dyDescent="0.2">
      <c r="A783" s="75" t="s">
        <v>1657</v>
      </c>
      <c r="B783" s="75" t="s">
        <v>1658</v>
      </c>
    </row>
    <row r="784" spans="1:2" x14ac:dyDescent="0.2">
      <c r="A784" s="75" t="s">
        <v>1659</v>
      </c>
      <c r="B784" s="75" t="s">
        <v>1660</v>
      </c>
    </row>
    <row r="785" spans="1:2" x14ac:dyDescent="0.2">
      <c r="A785" s="75" t="s">
        <v>1661</v>
      </c>
      <c r="B785" s="75" t="s">
        <v>1662</v>
      </c>
    </row>
    <row r="786" spans="1:2" x14ac:dyDescent="0.2">
      <c r="A786" s="75" t="s">
        <v>31</v>
      </c>
      <c r="B786" s="75" t="s">
        <v>32</v>
      </c>
    </row>
    <row r="787" spans="1:2" x14ac:dyDescent="0.2">
      <c r="A787" s="75" t="s">
        <v>1663</v>
      </c>
      <c r="B787" s="75" t="s">
        <v>1664</v>
      </c>
    </row>
    <row r="788" spans="1:2" x14ac:dyDescent="0.2">
      <c r="A788" s="75" t="s">
        <v>1665</v>
      </c>
      <c r="B788" s="75" t="s">
        <v>1666</v>
      </c>
    </row>
    <row r="789" spans="1:2" x14ac:dyDescent="0.2">
      <c r="A789" s="75" t="s">
        <v>1667</v>
      </c>
      <c r="B789" s="75" t="s">
        <v>1668</v>
      </c>
    </row>
    <row r="790" spans="1:2" x14ac:dyDescent="0.2">
      <c r="A790" s="75" t="s">
        <v>1669</v>
      </c>
      <c r="B790" s="75" t="s">
        <v>1670</v>
      </c>
    </row>
    <row r="791" spans="1:2" x14ac:dyDescent="0.2">
      <c r="A791" s="75" t="s">
        <v>1671</v>
      </c>
      <c r="B791" s="75" t="s">
        <v>1672</v>
      </c>
    </row>
    <row r="792" spans="1:2" x14ac:dyDescent="0.2">
      <c r="A792" s="75" t="s">
        <v>1673</v>
      </c>
      <c r="B792" s="75" t="s">
        <v>1674</v>
      </c>
    </row>
    <row r="793" spans="1:2" x14ac:dyDescent="0.2">
      <c r="A793" s="75" t="s">
        <v>1675</v>
      </c>
      <c r="B793" s="75" t="s">
        <v>1676</v>
      </c>
    </row>
    <row r="794" spans="1:2" x14ac:dyDescent="0.2">
      <c r="A794" s="75" t="s">
        <v>1677</v>
      </c>
      <c r="B794" s="75" t="s">
        <v>1678</v>
      </c>
    </row>
    <row r="795" spans="1:2" x14ac:dyDescent="0.2">
      <c r="A795" s="75" t="s">
        <v>1679</v>
      </c>
      <c r="B795" s="75" t="s">
        <v>1680</v>
      </c>
    </row>
    <row r="796" spans="1:2" x14ac:dyDescent="0.2">
      <c r="A796" s="75" t="s">
        <v>1681</v>
      </c>
      <c r="B796" s="75" t="s">
        <v>1682</v>
      </c>
    </row>
    <row r="797" spans="1:2" x14ac:dyDescent="0.2">
      <c r="A797" s="75" t="s">
        <v>1683</v>
      </c>
      <c r="B797" s="75" t="s">
        <v>1684</v>
      </c>
    </row>
    <row r="798" spans="1:2" x14ac:dyDescent="0.2">
      <c r="A798" s="75" t="s">
        <v>1685</v>
      </c>
      <c r="B798" s="75" t="s">
        <v>1686</v>
      </c>
    </row>
    <row r="799" spans="1:2" x14ac:dyDescent="0.2">
      <c r="A799" s="75" t="s">
        <v>1687</v>
      </c>
      <c r="B799" s="75" t="s">
        <v>1688</v>
      </c>
    </row>
    <row r="800" spans="1:2" x14ac:dyDescent="0.2">
      <c r="A800" s="75" t="s">
        <v>1689</v>
      </c>
      <c r="B800" s="75" t="s">
        <v>1690</v>
      </c>
    </row>
    <row r="801" spans="1:2" x14ac:dyDescent="0.2">
      <c r="A801" s="75" t="s">
        <v>1691</v>
      </c>
      <c r="B801" s="75" t="s">
        <v>1692</v>
      </c>
    </row>
    <row r="802" spans="1:2" x14ac:dyDescent="0.2">
      <c r="A802" s="75" t="s">
        <v>1693</v>
      </c>
      <c r="B802" s="75" t="s">
        <v>1694</v>
      </c>
    </row>
    <row r="803" spans="1:2" x14ac:dyDescent="0.2">
      <c r="A803" s="75" t="s">
        <v>1695</v>
      </c>
      <c r="B803" s="75" t="s">
        <v>1696</v>
      </c>
    </row>
    <row r="804" spans="1:2" x14ac:dyDescent="0.2">
      <c r="A804" s="75" t="s">
        <v>1697</v>
      </c>
      <c r="B804" s="75" t="s">
        <v>1698</v>
      </c>
    </row>
    <row r="805" spans="1:2" x14ac:dyDescent="0.2">
      <c r="A805" s="75" t="s">
        <v>1699</v>
      </c>
      <c r="B805" s="75" t="s">
        <v>1700</v>
      </c>
    </row>
    <row r="806" spans="1:2" x14ac:dyDescent="0.2">
      <c r="A806" s="75" t="s">
        <v>1701</v>
      </c>
      <c r="B806" s="75" t="s">
        <v>1702</v>
      </c>
    </row>
    <row r="807" spans="1:2" x14ac:dyDescent="0.2">
      <c r="A807" s="75" t="s">
        <v>1703</v>
      </c>
      <c r="B807" s="75" t="s">
        <v>1704</v>
      </c>
    </row>
    <row r="808" spans="1:2" x14ac:dyDescent="0.2">
      <c r="A808" s="75" t="s">
        <v>1705</v>
      </c>
      <c r="B808" s="75" t="s">
        <v>1706</v>
      </c>
    </row>
    <row r="809" spans="1:2" x14ac:dyDescent="0.2">
      <c r="A809" s="75" t="s">
        <v>1707</v>
      </c>
      <c r="B809" s="75" t="s">
        <v>1708</v>
      </c>
    </row>
    <row r="810" spans="1:2" x14ac:dyDescent="0.2">
      <c r="A810" s="75" t="s">
        <v>1709</v>
      </c>
      <c r="B810" s="75" t="s">
        <v>1710</v>
      </c>
    </row>
    <row r="811" spans="1:2" x14ac:dyDescent="0.2">
      <c r="A811" s="75" t="s">
        <v>1711</v>
      </c>
      <c r="B811" s="75" t="s">
        <v>1712</v>
      </c>
    </row>
    <row r="812" spans="1:2" x14ac:dyDescent="0.2">
      <c r="A812" s="75" t="s">
        <v>1713</v>
      </c>
      <c r="B812" s="75" t="s">
        <v>1714</v>
      </c>
    </row>
    <row r="813" spans="1:2" x14ac:dyDescent="0.2">
      <c r="A813" s="75" t="s">
        <v>1715</v>
      </c>
      <c r="B813" s="75" t="s">
        <v>1716</v>
      </c>
    </row>
    <row r="814" spans="1:2" x14ac:dyDescent="0.2">
      <c r="A814" s="75" t="s">
        <v>1717</v>
      </c>
      <c r="B814" s="75" t="s">
        <v>1718</v>
      </c>
    </row>
    <row r="815" spans="1:2" x14ac:dyDescent="0.2">
      <c r="A815" s="75" t="s">
        <v>1719</v>
      </c>
      <c r="B815" s="75" t="s">
        <v>1720</v>
      </c>
    </row>
    <row r="816" spans="1:2" x14ac:dyDescent="0.2">
      <c r="A816" s="75" t="s">
        <v>1721</v>
      </c>
      <c r="B816" s="75" t="s">
        <v>1722</v>
      </c>
    </row>
    <row r="817" spans="1:2" x14ac:dyDescent="0.2">
      <c r="A817" s="75" t="s">
        <v>1723</v>
      </c>
      <c r="B817" s="75" t="s">
        <v>1724</v>
      </c>
    </row>
    <row r="818" spans="1:2" x14ac:dyDescent="0.2">
      <c r="A818" s="75" t="s">
        <v>1725</v>
      </c>
      <c r="B818" s="75" t="s">
        <v>1726</v>
      </c>
    </row>
    <row r="819" spans="1:2" x14ac:dyDescent="0.2">
      <c r="A819" s="75" t="s">
        <v>1727</v>
      </c>
      <c r="B819" s="75" t="s">
        <v>1728</v>
      </c>
    </row>
    <row r="820" spans="1:2" x14ac:dyDescent="0.2">
      <c r="A820" s="75" t="s">
        <v>1729</v>
      </c>
      <c r="B820" s="75" t="s">
        <v>1730</v>
      </c>
    </row>
    <row r="821" spans="1:2" x14ac:dyDescent="0.2">
      <c r="A821" s="75" t="s">
        <v>1731</v>
      </c>
      <c r="B821" s="75" t="s">
        <v>1732</v>
      </c>
    </row>
    <row r="822" spans="1:2" x14ac:dyDescent="0.2">
      <c r="A822" s="75" t="s">
        <v>1733</v>
      </c>
      <c r="B822" s="75" t="s">
        <v>1734</v>
      </c>
    </row>
    <row r="823" spans="1:2" x14ac:dyDescent="0.2">
      <c r="A823" s="75" t="s">
        <v>1735</v>
      </c>
      <c r="B823" s="75" t="s">
        <v>1736</v>
      </c>
    </row>
    <row r="824" spans="1:2" x14ac:dyDescent="0.2">
      <c r="A824" s="75" t="s">
        <v>1737</v>
      </c>
      <c r="B824" s="75" t="s">
        <v>1738</v>
      </c>
    </row>
    <row r="825" spans="1:2" x14ac:dyDescent="0.2">
      <c r="A825" s="75" t="s">
        <v>1739</v>
      </c>
      <c r="B825" s="75" t="s">
        <v>1740</v>
      </c>
    </row>
    <row r="826" spans="1:2" x14ac:dyDescent="0.2">
      <c r="A826" s="75" t="s">
        <v>1741</v>
      </c>
      <c r="B826" s="75" t="s">
        <v>1742</v>
      </c>
    </row>
    <row r="827" spans="1:2" x14ac:dyDescent="0.2">
      <c r="A827" s="75" t="s">
        <v>1743</v>
      </c>
      <c r="B827" s="75" t="s">
        <v>1744</v>
      </c>
    </row>
    <row r="828" spans="1:2" x14ac:dyDescent="0.2">
      <c r="A828" s="75" t="s">
        <v>1745</v>
      </c>
      <c r="B828" s="75" t="s">
        <v>1746</v>
      </c>
    </row>
    <row r="829" spans="1:2" x14ac:dyDescent="0.2">
      <c r="A829" s="75" t="s">
        <v>1747</v>
      </c>
      <c r="B829" s="75" t="s">
        <v>1748</v>
      </c>
    </row>
    <row r="830" spans="1:2" x14ac:dyDescent="0.2">
      <c r="A830" s="75" t="s">
        <v>1749</v>
      </c>
      <c r="B830" s="75" t="s">
        <v>1750</v>
      </c>
    </row>
    <row r="831" spans="1:2" x14ac:dyDescent="0.2">
      <c r="A831" s="75" t="s">
        <v>1751</v>
      </c>
      <c r="B831" s="75" t="s">
        <v>1752</v>
      </c>
    </row>
    <row r="832" spans="1:2" x14ac:dyDescent="0.2">
      <c r="A832" s="75" t="s">
        <v>1753</v>
      </c>
      <c r="B832" s="75" t="s">
        <v>1754</v>
      </c>
    </row>
    <row r="833" spans="1:2" x14ac:dyDescent="0.2">
      <c r="A833" s="75" t="s">
        <v>1755</v>
      </c>
      <c r="B833" s="75" t="s">
        <v>1756</v>
      </c>
    </row>
    <row r="834" spans="1:2" x14ac:dyDescent="0.2">
      <c r="A834" s="75" t="s">
        <v>1757</v>
      </c>
      <c r="B834" s="75" t="s">
        <v>1758</v>
      </c>
    </row>
    <row r="835" spans="1:2" x14ac:dyDescent="0.2">
      <c r="A835" s="75" t="s">
        <v>1759</v>
      </c>
      <c r="B835" s="75" t="s">
        <v>1760</v>
      </c>
    </row>
    <row r="836" spans="1:2" x14ac:dyDescent="0.2">
      <c r="A836" s="75" t="s">
        <v>1761</v>
      </c>
      <c r="B836" s="75" t="s">
        <v>1762</v>
      </c>
    </row>
    <row r="837" spans="1:2" x14ac:dyDescent="0.2">
      <c r="A837" s="75" t="s">
        <v>1763</v>
      </c>
      <c r="B837" s="75" t="s">
        <v>1764</v>
      </c>
    </row>
    <row r="838" spans="1:2" x14ac:dyDescent="0.2">
      <c r="A838" s="75" t="s">
        <v>1765</v>
      </c>
      <c r="B838" s="75" t="s">
        <v>1766</v>
      </c>
    </row>
    <row r="839" spans="1:2" x14ac:dyDescent="0.2">
      <c r="A839" s="75" t="s">
        <v>1767</v>
      </c>
      <c r="B839" s="75" t="s">
        <v>1768</v>
      </c>
    </row>
    <row r="840" spans="1:2" x14ac:dyDescent="0.2">
      <c r="A840" s="75" t="s">
        <v>1769</v>
      </c>
      <c r="B840" s="75" t="s">
        <v>1770</v>
      </c>
    </row>
    <row r="841" spans="1:2" x14ac:dyDescent="0.2">
      <c r="A841" s="75" t="s">
        <v>1771</v>
      </c>
      <c r="B841" s="75" t="s">
        <v>1772</v>
      </c>
    </row>
    <row r="842" spans="1:2" x14ac:dyDescent="0.2">
      <c r="A842" s="75" t="s">
        <v>1773</v>
      </c>
      <c r="B842" s="75" t="s">
        <v>1774</v>
      </c>
    </row>
    <row r="843" spans="1:2" x14ac:dyDescent="0.2">
      <c r="A843" s="75" t="s">
        <v>1775</v>
      </c>
      <c r="B843" s="75" t="s">
        <v>1776</v>
      </c>
    </row>
    <row r="844" spans="1:2" x14ac:dyDescent="0.2">
      <c r="A844" s="75" t="s">
        <v>1777</v>
      </c>
      <c r="B844" s="75" t="s">
        <v>1778</v>
      </c>
    </row>
    <row r="845" spans="1:2" x14ac:dyDescent="0.2">
      <c r="A845" s="75" t="s">
        <v>1779</v>
      </c>
      <c r="B845" s="75" t="s">
        <v>1780</v>
      </c>
    </row>
    <row r="846" spans="1:2" x14ac:dyDescent="0.2">
      <c r="A846" s="75" t="s">
        <v>1781</v>
      </c>
      <c r="B846" s="75" t="s">
        <v>1782</v>
      </c>
    </row>
    <row r="847" spans="1:2" x14ac:dyDescent="0.2">
      <c r="A847" s="75" t="s">
        <v>1783</v>
      </c>
      <c r="B847" s="75" t="s">
        <v>1784</v>
      </c>
    </row>
    <row r="848" spans="1:2" x14ac:dyDescent="0.2">
      <c r="A848" s="75" t="s">
        <v>1785</v>
      </c>
      <c r="B848" s="75" t="s">
        <v>1786</v>
      </c>
    </row>
    <row r="849" spans="1:2" x14ac:dyDescent="0.2">
      <c r="A849" s="75" t="s">
        <v>1787</v>
      </c>
      <c r="B849" s="75" t="s">
        <v>1788</v>
      </c>
    </row>
    <row r="850" spans="1:2" x14ac:dyDescent="0.2">
      <c r="A850" s="75" t="s">
        <v>1789</v>
      </c>
      <c r="B850" s="75" t="s">
        <v>1790</v>
      </c>
    </row>
    <row r="851" spans="1:2" x14ac:dyDescent="0.2">
      <c r="A851" s="75" t="s">
        <v>1791</v>
      </c>
      <c r="B851" s="75" t="s">
        <v>1792</v>
      </c>
    </row>
    <row r="852" spans="1:2" x14ac:dyDescent="0.2">
      <c r="A852" s="75" t="s">
        <v>1793</v>
      </c>
      <c r="B852" s="75" t="s">
        <v>1794</v>
      </c>
    </row>
    <row r="853" spans="1:2" x14ac:dyDescent="0.2">
      <c r="A853" s="75" t="s">
        <v>1795</v>
      </c>
      <c r="B853" s="75" t="s">
        <v>1796</v>
      </c>
    </row>
    <row r="854" spans="1:2" x14ac:dyDescent="0.2">
      <c r="A854" s="75" t="s">
        <v>1797</v>
      </c>
      <c r="B854" s="75" t="s">
        <v>1798</v>
      </c>
    </row>
    <row r="855" spans="1:2" x14ac:dyDescent="0.2">
      <c r="A855" s="75" t="s">
        <v>1799</v>
      </c>
      <c r="B855" s="75" t="s">
        <v>1800</v>
      </c>
    </row>
    <row r="856" spans="1:2" x14ac:dyDescent="0.2">
      <c r="A856" s="75" t="s">
        <v>1801</v>
      </c>
      <c r="B856" s="75" t="s">
        <v>1802</v>
      </c>
    </row>
    <row r="857" spans="1:2" x14ac:dyDescent="0.2">
      <c r="A857" s="75" t="s">
        <v>1803</v>
      </c>
      <c r="B857" s="75" t="s">
        <v>1804</v>
      </c>
    </row>
    <row r="858" spans="1:2" x14ac:dyDescent="0.2">
      <c r="A858" s="75" t="s">
        <v>1805</v>
      </c>
      <c r="B858" s="75" t="s">
        <v>1806</v>
      </c>
    </row>
    <row r="859" spans="1:2" x14ac:dyDescent="0.2">
      <c r="A859" s="75" t="s">
        <v>1807</v>
      </c>
      <c r="B859" s="75" t="s">
        <v>1808</v>
      </c>
    </row>
    <row r="860" spans="1:2" x14ac:dyDescent="0.2">
      <c r="A860" s="75" t="s">
        <v>1809</v>
      </c>
      <c r="B860" s="75" t="s">
        <v>1810</v>
      </c>
    </row>
    <row r="861" spans="1:2" x14ac:dyDescent="0.2">
      <c r="A861" s="75" t="s">
        <v>1811</v>
      </c>
      <c r="B861" s="75" t="s">
        <v>1812</v>
      </c>
    </row>
    <row r="862" spans="1:2" x14ac:dyDescent="0.2">
      <c r="A862" s="75" t="s">
        <v>1813</v>
      </c>
      <c r="B862" s="75" t="s">
        <v>1814</v>
      </c>
    </row>
    <row r="863" spans="1:2" x14ac:dyDescent="0.2">
      <c r="A863" s="75" t="s">
        <v>1815</v>
      </c>
      <c r="B863" s="75" t="s">
        <v>1816</v>
      </c>
    </row>
    <row r="864" spans="1:2" x14ac:dyDescent="0.2">
      <c r="A864" s="75" t="s">
        <v>1817</v>
      </c>
      <c r="B864" s="75" t="s">
        <v>1818</v>
      </c>
    </row>
    <row r="865" spans="1:2" x14ac:dyDescent="0.2">
      <c r="A865" s="75" t="s">
        <v>1819</v>
      </c>
      <c r="B865" s="75" t="s">
        <v>1820</v>
      </c>
    </row>
    <row r="866" spans="1:2" x14ac:dyDescent="0.2">
      <c r="A866" s="75" t="s">
        <v>1821</v>
      </c>
      <c r="B866" s="75" t="s">
        <v>1822</v>
      </c>
    </row>
    <row r="867" spans="1:2" x14ac:dyDescent="0.2">
      <c r="A867" s="75" t="s">
        <v>1823</v>
      </c>
      <c r="B867" s="75" t="s">
        <v>1824</v>
      </c>
    </row>
    <row r="868" spans="1:2" x14ac:dyDescent="0.2">
      <c r="A868" s="75" t="s">
        <v>1825</v>
      </c>
      <c r="B868" s="75" t="s">
        <v>1826</v>
      </c>
    </row>
    <row r="869" spans="1:2" x14ac:dyDescent="0.2">
      <c r="A869" s="75" t="s">
        <v>1827</v>
      </c>
      <c r="B869" s="75" t="s">
        <v>1828</v>
      </c>
    </row>
    <row r="870" spans="1:2" x14ac:dyDescent="0.2">
      <c r="A870" s="75" t="s">
        <v>1829</v>
      </c>
      <c r="B870" s="75" t="s">
        <v>1830</v>
      </c>
    </row>
    <row r="871" spans="1:2" x14ac:dyDescent="0.2">
      <c r="A871" s="75" t="s">
        <v>1831</v>
      </c>
      <c r="B871" s="75" t="s">
        <v>1832</v>
      </c>
    </row>
    <row r="872" spans="1:2" x14ac:dyDescent="0.2">
      <c r="A872" s="75" t="s">
        <v>1833</v>
      </c>
      <c r="B872" s="75" t="s">
        <v>1834</v>
      </c>
    </row>
    <row r="873" spans="1:2" x14ac:dyDescent="0.2">
      <c r="A873" s="75" t="s">
        <v>1835</v>
      </c>
      <c r="B873" s="75" t="s">
        <v>1836</v>
      </c>
    </row>
    <row r="874" spans="1:2" x14ac:dyDescent="0.2">
      <c r="A874" s="75" t="s">
        <v>1837</v>
      </c>
      <c r="B874" s="75" t="s">
        <v>1838</v>
      </c>
    </row>
    <row r="875" spans="1:2" x14ac:dyDescent="0.2">
      <c r="A875" s="75" t="s">
        <v>1839</v>
      </c>
      <c r="B875" s="75" t="s">
        <v>1840</v>
      </c>
    </row>
    <row r="876" spans="1:2" x14ac:dyDescent="0.2">
      <c r="A876" s="75" t="s">
        <v>1841</v>
      </c>
      <c r="B876" s="75" t="s">
        <v>1842</v>
      </c>
    </row>
    <row r="877" spans="1:2" x14ac:dyDescent="0.2">
      <c r="A877" s="75" t="s">
        <v>1843</v>
      </c>
      <c r="B877" s="75" t="s">
        <v>1844</v>
      </c>
    </row>
    <row r="878" spans="1:2" x14ac:dyDescent="0.2">
      <c r="A878" s="75" t="s">
        <v>1845</v>
      </c>
      <c r="B878" s="75" t="s">
        <v>1846</v>
      </c>
    </row>
    <row r="879" spans="1:2" x14ac:dyDescent="0.2">
      <c r="A879" s="75" t="s">
        <v>1847</v>
      </c>
      <c r="B879" s="75" t="s">
        <v>1848</v>
      </c>
    </row>
    <row r="880" spans="1:2" x14ac:dyDescent="0.2">
      <c r="A880" s="75" t="s">
        <v>1849</v>
      </c>
      <c r="B880" s="75" t="s">
        <v>1850</v>
      </c>
    </row>
    <row r="881" spans="1:2" x14ac:dyDescent="0.2">
      <c r="A881" s="75" t="s">
        <v>1851</v>
      </c>
      <c r="B881" s="75" t="s">
        <v>1852</v>
      </c>
    </row>
    <row r="882" spans="1:2" x14ac:dyDescent="0.2">
      <c r="A882" s="75" t="s">
        <v>1853</v>
      </c>
      <c r="B882" s="75" t="s">
        <v>1854</v>
      </c>
    </row>
    <row r="883" spans="1:2" x14ac:dyDescent="0.2">
      <c r="A883" s="75" t="s">
        <v>1855</v>
      </c>
      <c r="B883" s="75" t="s">
        <v>1856</v>
      </c>
    </row>
    <row r="884" spans="1:2" x14ac:dyDescent="0.2">
      <c r="A884" s="75" t="s">
        <v>1857</v>
      </c>
      <c r="B884" s="75" t="s">
        <v>1858</v>
      </c>
    </row>
    <row r="885" spans="1:2" x14ac:dyDescent="0.2">
      <c r="A885" s="75" t="s">
        <v>1859</v>
      </c>
      <c r="B885" s="75" t="s">
        <v>1860</v>
      </c>
    </row>
    <row r="886" spans="1:2" x14ac:dyDescent="0.2">
      <c r="A886" s="75" t="s">
        <v>1861</v>
      </c>
      <c r="B886" s="75" t="s">
        <v>1862</v>
      </c>
    </row>
    <row r="887" spans="1:2" x14ac:dyDescent="0.2">
      <c r="A887" s="75" t="s">
        <v>1863</v>
      </c>
      <c r="B887" s="75" t="s">
        <v>1864</v>
      </c>
    </row>
    <row r="888" spans="1:2" x14ac:dyDescent="0.2">
      <c r="A888" s="75" t="s">
        <v>1865</v>
      </c>
      <c r="B888" s="75" t="s">
        <v>1866</v>
      </c>
    </row>
    <row r="889" spans="1:2" x14ac:dyDescent="0.2">
      <c r="A889" s="75" t="s">
        <v>1867</v>
      </c>
      <c r="B889" s="75" t="s">
        <v>1868</v>
      </c>
    </row>
    <row r="890" spans="1:2" x14ac:dyDescent="0.2">
      <c r="A890" s="75" t="s">
        <v>1869</v>
      </c>
      <c r="B890" s="75" t="s">
        <v>1870</v>
      </c>
    </row>
    <row r="891" spans="1:2" x14ac:dyDescent="0.2">
      <c r="A891" s="75" t="s">
        <v>1871</v>
      </c>
      <c r="B891" s="75" t="s">
        <v>1872</v>
      </c>
    </row>
    <row r="892" spans="1:2" x14ac:dyDescent="0.2">
      <c r="A892" s="75" t="s">
        <v>1873</v>
      </c>
      <c r="B892" s="75" t="s">
        <v>1874</v>
      </c>
    </row>
    <row r="893" spans="1:2" x14ac:dyDescent="0.2">
      <c r="A893" s="75" t="s">
        <v>1875</v>
      </c>
      <c r="B893" s="75" t="s">
        <v>1876</v>
      </c>
    </row>
    <row r="894" spans="1:2" x14ac:dyDescent="0.2">
      <c r="A894" s="75" t="s">
        <v>1877</v>
      </c>
      <c r="B894" s="75" t="s">
        <v>1878</v>
      </c>
    </row>
    <row r="895" spans="1:2" x14ac:dyDescent="0.2">
      <c r="A895" s="75" t="s">
        <v>1879</v>
      </c>
      <c r="B895" s="75" t="s">
        <v>1880</v>
      </c>
    </row>
    <row r="896" spans="1:2" x14ac:dyDescent="0.2">
      <c r="A896" s="75" t="s">
        <v>1881</v>
      </c>
      <c r="B896" s="75" t="s">
        <v>1882</v>
      </c>
    </row>
    <row r="897" spans="1:2" x14ac:dyDescent="0.2">
      <c r="A897" s="75" t="s">
        <v>1883</v>
      </c>
      <c r="B897" s="75" t="s">
        <v>1884</v>
      </c>
    </row>
    <row r="898" spans="1:2" x14ac:dyDescent="0.2">
      <c r="A898" s="75" t="s">
        <v>1885</v>
      </c>
      <c r="B898" s="75" t="s">
        <v>1886</v>
      </c>
    </row>
    <row r="899" spans="1:2" x14ac:dyDescent="0.2">
      <c r="A899" s="75" t="s">
        <v>1887</v>
      </c>
      <c r="B899" s="75" t="s">
        <v>1888</v>
      </c>
    </row>
    <row r="900" spans="1:2" x14ac:dyDescent="0.2">
      <c r="A900" s="75" t="s">
        <v>1889</v>
      </c>
      <c r="B900" s="75" t="s">
        <v>1890</v>
      </c>
    </row>
    <row r="901" spans="1:2" x14ac:dyDescent="0.2">
      <c r="A901" s="75" t="s">
        <v>1891</v>
      </c>
      <c r="B901" s="75" t="s">
        <v>1892</v>
      </c>
    </row>
    <row r="902" spans="1:2" x14ac:dyDescent="0.2">
      <c r="A902" s="75" t="s">
        <v>1893</v>
      </c>
      <c r="B902" s="75" t="s">
        <v>1894</v>
      </c>
    </row>
    <row r="903" spans="1:2" x14ac:dyDescent="0.2">
      <c r="A903" s="75" t="s">
        <v>1895</v>
      </c>
      <c r="B903" s="75" t="s">
        <v>1896</v>
      </c>
    </row>
    <row r="904" spans="1:2" x14ac:dyDescent="0.2">
      <c r="A904" s="75" t="s">
        <v>1897</v>
      </c>
      <c r="B904" s="75" t="s">
        <v>1898</v>
      </c>
    </row>
    <row r="905" spans="1:2" x14ac:dyDescent="0.2">
      <c r="A905" s="75" t="s">
        <v>1899</v>
      </c>
      <c r="B905" s="75" t="s">
        <v>1900</v>
      </c>
    </row>
    <row r="906" spans="1:2" x14ac:dyDescent="0.2">
      <c r="A906" s="75" t="s">
        <v>1901</v>
      </c>
      <c r="B906" s="75" t="s">
        <v>1902</v>
      </c>
    </row>
    <row r="907" spans="1:2" x14ac:dyDescent="0.2">
      <c r="A907" s="75" t="s">
        <v>1903</v>
      </c>
      <c r="B907" s="75" t="s">
        <v>1904</v>
      </c>
    </row>
    <row r="908" spans="1:2" x14ac:dyDescent="0.2">
      <c r="A908" s="75" t="s">
        <v>1905</v>
      </c>
      <c r="B908" s="75" t="s">
        <v>1906</v>
      </c>
    </row>
    <row r="909" spans="1:2" x14ac:dyDescent="0.2">
      <c r="A909" s="75" t="s">
        <v>1907</v>
      </c>
      <c r="B909" s="75" t="s">
        <v>1908</v>
      </c>
    </row>
    <row r="910" spans="1:2" x14ac:dyDescent="0.2">
      <c r="A910" s="75" t="s">
        <v>1909</v>
      </c>
      <c r="B910" s="75" t="s">
        <v>1910</v>
      </c>
    </row>
    <row r="911" spans="1:2" x14ac:dyDescent="0.2">
      <c r="A911" s="75" t="s">
        <v>33</v>
      </c>
      <c r="B911" s="75" t="s">
        <v>34</v>
      </c>
    </row>
    <row r="912" spans="1:2" x14ac:dyDescent="0.2">
      <c r="A912" s="75" t="s">
        <v>1911</v>
      </c>
      <c r="B912" s="75" t="s">
        <v>1912</v>
      </c>
    </row>
    <row r="913" spans="1:2" x14ac:dyDescent="0.2">
      <c r="A913" s="75" t="s">
        <v>1913</v>
      </c>
      <c r="B913" s="75" t="s">
        <v>1914</v>
      </c>
    </row>
    <row r="914" spans="1:2" x14ac:dyDescent="0.2">
      <c r="A914" s="75" t="s">
        <v>1915</v>
      </c>
      <c r="B914" s="75" t="s">
        <v>1916</v>
      </c>
    </row>
    <row r="915" spans="1:2" x14ac:dyDescent="0.2">
      <c r="A915" s="75" t="s">
        <v>1917</v>
      </c>
      <c r="B915" s="75" t="s">
        <v>1918</v>
      </c>
    </row>
    <row r="916" spans="1:2" x14ac:dyDescent="0.2">
      <c r="A916" s="75" t="s">
        <v>1919</v>
      </c>
      <c r="B916" s="75" t="s">
        <v>1920</v>
      </c>
    </row>
    <row r="917" spans="1:2" x14ac:dyDescent="0.2">
      <c r="A917" s="75" t="s">
        <v>1921</v>
      </c>
      <c r="B917" s="75" t="s">
        <v>1922</v>
      </c>
    </row>
    <row r="918" spans="1:2" x14ac:dyDescent="0.2">
      <c r="A918" s="75" t="s">
        <v>1923</v>
      </c>
      <c r="B918" s="75" t="s">
        <v>1924</v>
      </c>
    </row>
    <row r="919" spans="1:2" x14ac:dyDescent="0.2">
      <c r="A919" s="75" t="s">
        <v>1925</v>
      </c>
      <c r="B919" s="75" t="s">
        <v>1926</v>
      </c>
    </row>
    <row r="920" spans="1:2" x14ac:dyDescent="0.2">
      <c r="A920" s="75" t="s">
        <v>1927</v>
      </c>
      <c r="B920" s="75" t="s">
        <v>1928</v>
      </c>
    </row>
    <row r="921" spans="1:2" x14ac:dyDescent="0.2">
      <c r="A921" s="75" t="s">
        <v>1929</v>
      </c>
      <c r="B921" s="75" t="s">
        <v>1930</v>
      </c>
    </row>
    <row r="922" spans="1:2" x14ac:dyDescent="0.2">
      <c r="A922" s="75" t="s">
        <v>1931</v>
      </c>
      <c r="B922" s="75" t="s">
        <v>1932</v>
      </c>
    </row>
    <row r="923" spans="1:2" x14ac:dyDescent="0.2">
      <c r="A923" s="75" t="s">
        <v>1933</v>
      </c>
      <c r="B923" s="75" t="s">
        <v>1934</v>
      </c>
    </row>
    <row r="924" spans="1:2" x14ac:dyDescent="0.2">
      <c r="A924" s="75" t="s">
        <v>1935</v>
      </c>
      <c r="B924" s="75" t="s">
        <v>1936</v>
      </c>
    </row>
    <row r="925" spans="1:2" x14ac:dyDescent="0.2">
      <c r="A925" s="75" t="s">
        <v>1937</v>
      </c>
      <c r="B925" s="75" t="s">
        <v>1938</v>
      </c>
    </row>
    <row r="926" spans="1:2" x14ac:dyDescent="0.2">
      <c r="A926" s="75" t="s">
        <v>1939</v>
      </c>
      <c r="B926" s="75" t="s">
        <v>1940</v>
      </c>
    </row>
    <row r="927" spans="1:2" x14ac:dyDescent="0.2">
      <c r="A927" s="75" t="s">
        <v>1941</v>
      </c>
      <c r="B927" s="75" t="s">
        <v>1942</v>
      </c>
    </row>
    <row r="928" spans="1:2" x14ac:dyDescent="0.2">
      <c r="A928" s="75" t="s">
        <v>1943</v>
      </c>
      <c r="B928" s="75" t="s">
        <v>1944</v>
      </c>
    </row>
    <row r="929" spans="1:2" x14ac:dyDescent="0.2">
      <c r="A929" s="75" t="s">
        <v>1945</v>
      </c>
      <c r="B929" s="75" t="s">
        <v>1946</v>
      </c>
    </row>
    <row r="930" spans="1:2" x14ac:dyDescent="0.2">
      <c r="A930" s="75" t="s">
        <v>1947</v>
      </c>
      <c r="B930" s="75" t="s">
        <v>1948</v>
      </c>
    </row>
    <row r="931" spans="1:2" x14ac:dyDescent="0.2">
      <c r="A931" s="75" t="s">
        <v>1949</v>
      </c>
      <c r="B931" s="75" t="s">
        <v>1950</v>
      </c>
    </row>
    <row r="932" spans="1:2" x14ac:dyDescent="0.2">
      <c r="A932" s="75" t="s">
        <v>1951</v>
      </c>
      <c r="B932" s="75" t="s">
        <v>1952</v>
      </c>
    </row>
    <row r="933" spans="1:2" x14ac:dyDescent="0.2">
      <c r="A933" s="75" t="s">
        <v>1953</v>
      </c>
      <c r="B933" s="75" t="s">
        <v>1954</v>
      </c>
    </row>
    <row r="934" spans="1:2" x14ac:dyDescent="0.2">
      <c r="A934" s="75" t="s">
        <v>1955</v>
      </c>
      <c r="B934" s="75" t="s">
        <v>1956</v>
      </c>
    </row>
    <row r="935" spans="1:2" x14ac:dyDescent="0.2">
      <c r="A935" s="75" t="s">
        <v>1957</v>
      </c>
      <c r="B935" s="75" t="s">
        <v>1958</v>
      </c>
    </row>
    <row r="936" spans="1:2" x14ac:dyDescent="0.2">
      <c r="A936" s="75" t="s">
        <v>1959</v>
      </c>
      <c r="B936" s="75" t="s">
        <v>1960</v>
      </c>
    </row>
    <row r="937" spans="1:2" x14ac:dyDescent="0.2">
      <c r="A937" s="75" t="s">
        <v>1961</v>
      </c>
      <c r="B937" s="75" t="s">
        <v>1962</v>
      </c>
    </row>
    <row r="938" spans="1:2" x14ac:dyDescent="0.2">
      <c r="A938" s="75" t="s">
        <v>1963</v>
      </c>
      <c r="B938" s="75" t="s">
        <v>1964</v>
      </c>
    </row>
    <row r="939" spans="1:2" x14ac:dyDescent="0.2">
      <c r="A939" s="75" t="s">
        <v>1965</v>
      </c>
      <c r="B939" s="75" t="s">
        <v>1966</v>
      </c>
    </row>
    <row r="940" spans="1:2" x14ac:dyDescent="0.2">
      <c r="A940" s="75" t="s">
        <v>1967</v>
      </c>
      <c r="B940" s="75" t="s">
        <v>1968</v>
      </c>
    </row>
    <row r="941" spans="1:2" x14ac:dyDescent="0.2">
      <c r="A941" s="75" t="s">
        <v>1969</v>
      </c>
      <c r="B941" s="75" t="s">
        <v>1970</v>
      </c>
    </row>
    <row r="942" spans="1:2" x14ac:dyDescent="0.2">
      <c r="A942" s="75" t="s">
        <v>1971</v>
      </c>
      <c r="B942" s="75" t="s">
        <v>1972</v>
      </c>
    </row>
    <row r="943" spans="1:2" x14ac:dyDescent="0.2">
      <c r="A943" s="75" t="s">
        <v>1973</v>
      </c>
      <c r="B943" s="75" t="s">
        <v>1974</v>
      </c>
    </row>
    <row r="944" spans="1:2" x14ac:dyDescent="0.2">
      <c r="A944" s="75" t="s">
        <v>1975</v>
      </c>
      <c r="B944" s="75" t="s">
        <v>1976</v>
      </c>
    </row>
    <row r="945" spans="1:2" x14ac:dyDescent="0.2">
      <c r="A945" s="75" t="s">
        <v>1977</v>
      </c>
      <c r="B945" s="75" t="s">
        <v>1978</v>
      </c>
    </row>
    <row r="946" spans="1:2" x14ac:dyDescent="0.2">
      <c r="A946" s="75" t="s">
        <v>35</v>
      </c>
      <c r="B946" s="75" t="s">
        <v>36</v>
      </c>
    </row>
    <row r="947" spans="1:2" x14ac:dyDescent="0.2">
      <c r="A947" s="75" t="s">
        <v>1979</v>
      </c>
      <c r="B947" s="75" t="s">
        <v>1980</v>
      </c>
    </row>
    <row r="948" spans="1:2" x14ac:dyDescent="0.2">
      <c r="A948" s="75" t="s">
        <v>1981</v>
      </c>
      <c r="B948" s="75" t="s">
        <v>1982</v>
      </c>
    </row>
    <row r="949" spans="1:2" x14ac:dyDescent="0.2">
      <c r="A949" s="75" t="s">
        <v>1983</v>
      </c>
      <c r="B949" s="75" t="s">
        <v>1984</v>
      </c>
    </row>
    <row r="950" spans="1:2" x14ac:dyDescent="0.2">
      <c r="A950" s="75" t="s">
        <v>1985</v>
      </c>
      <c r="B950" s="75" t="s">
        <v>1986</v>
      </c>
    </row>
    <row r="951" spans="1:2" x14ac:dyDescent="0.2">
      <c r="A951" s="75" t="s">
        <v>1987</v>
      </c>
      <c r="B951" s="75" t="s">
        <v>1988</v>
      </c>
    </row>
    <row r="952" spans="1:2" x14ac:dyDescent="0.2">
      <c r="A952" s="75" t="s">
        <v>1989</v>
      </c>
      <c r="B952" s="75" t="s">
        <v>1990</v>
      </c>
    </row>
    <row r="953" spans="1:2" x14ac:dyDescent="0.2">
      <c r="A953" s="75" t="s">
        <v>1991</v>
      </c>
      <c r="B953" s="75" t="s">
        <v>1992</v>
      </c>
    </row>
    <row r="954" spans="1:2" x14ac:dyDescent="0.2">
      <c r="A954" s="75" t="s">
        <v>1993</v>
      </c>
      <c r="B954" s="75" t="s">
        <v>1994</v>
      </c>
    </row>
    <row r="955" spans="1:2" x14ac:dyDescent="0.2">
      <c r="A955" s="75" t="s">
        <v>1995</v>
      </c>
      <c r="B955" s="75" t="s">
        <v>1996</v>
      </c>
    </row>
    <row r="956" spans="1:2" x14ac:dyDescent="0.2">
      <c r="A956" s="75" t="s">
        <v>1997</v>
      </c>
      <c r="B956" s="75" t="s">
        <v>1998</v>
      </c>
    </row>
    <row r="957" spans="1:2" x14ac:dyDescent="0.2">
      <c r="A957" s="75" t="s">
        <v>1999</v>
      </c>
      <c r="B957" s="75" t="s">
        <v>2000</v>
      </c>
    </row>
    <row r="958" spans="1:2" x14ac:dyDescent="0.2">
      <c r="A958" s="75" t="s">
        <v>2001</v>
      </c>
      <c r="B958" s="75" t="s">
        <v>2002</v>
      </c>
    </row>
    <row r="959" spans="1:2" x14ac:dyDescent="0.2">
      <c r="A959" s="75" t="s">
        <v>2003</v>
      </c>
      <c r="B959" s="75" t="s">
        <v>2004</v>
      </c>
    </row>
    <row r="960" spans="1:2" x14ac:dyDescent="0.2">
      <c r="A960" s="75" t="s">
        <v>2005</v>
      </c>
      <c r="B960" s="75" t="s">
        <v>2006</v>
      </c>
    </row>
    <row r="961" spans="1:2" x14ac:dyDescent="0.2">
      <c r="A961" s="75" t="s">
        <v>2007</v>
      </c>
      <c r="B961" s="75" t="s">
        <v>2008</v>
      </c>
    </row>
    <row r="962" spans="1:2" x14ac:dyDescent="0.2">
      <c r="A962" s="75" t="s">
        <v>2009</v>
      </c>
      <c r="B962" s="75" t="s">
        <v>2010</v>
      </c>
    </row>
    <row r="963" spans="1:2" x14ac:dyDescent="0.2">
      <c r="A963" s="75" t="s">
        <v>2011</v>
      </c>
      <c r="B963" s="75" t="s">
        <v>2012</v>
      </c>
    </row>
    <row r="964" spans="1:2" x14ac:dyDescent="0.2">
      <c r="A964" s="75" t="s">
        <v>2013</v>
      </c>
      <c r="B964" s="75" t="s">
        <v>2014</v>
      </c>
    </row>
    <row r="965" spans="1:2" x14ac:dyDescent="0.2">
      <c r="A965" s="75" t="s">
        <v>2015</v>
      </c>
      <c r="B965" s="75" t="s">
        <v>2016</v>
      </c>
    </row>
    <row r="966" spans="1:2" x14ac:dyDescent="0.2">
      <c r="A966" s="75" t="s">
        <v>2017</v>
      </c>
      <c r="B966" s="75" t="s">
        <v>2018</v>
      </c>
    </row>
    <row r="967" spans="1:2" x14ac:dyDescent="0.2">
      <c r="A967" s="75" t="s">
        <v>2019</v>
      </c>
      <c r="B967" s="75" t="s">
        <v>2020</v>
      </c>
    </row>
    <row r="968" spans="1:2" x14ac:dyDescent="0.2">
      <c r="A968" s="75" t="s">
        <v>2021</v>
      </c>
      <c r="B968" s="75" t="s">
        <v>2022</v>
      </c>
    </row>
    <row r="969" spans="1:2" x14ac:dyDescent="0.2">
      <c r="A969" s="75" t="s">
        <v>2023</v>
      </c>
      <c r="B969" s="75" t="s">
        <v>2024</v>
      </c>
    </row>
    <row r="970" spans="1:2" x14ac:dyDescent="0.2">
      <c r="A970" s="75" t="s">
        <v>2025</v>
      </c>
      <c r="B970" s="75" t="s">
        <v>2026</v>
      </c>
    </row>
    <row r="971" spans="1:2" x14ac:dyDescent="0.2">
      <c r="A971" s="75" t="s">
        <v>2027</v>
      </c>
      <c r="B971" s="75" t="s">
        <v>2028</v>
      </c>
    </row>
    <row r="972" spans="1:2" x14ac:dyDescent="0.2">
      <c r="A972" s="75" t="s">
        <v>2029</v>
      </c>
      <c r="B972" s="75" t="s">
        <v>2030</v>
      </c>
    </row>
    <row r="973" spans="1:2" x14ac:dyDescent="0.2">
      <c r="A973" s="75" t="s">
        <v>2031</v>
      </c>
      <c r="B973" s="75" t="s">
        <v>2032</v>
      </c>
    </row>
    <row r="974" spans="1:2" x14ac:dyDescent="0.2">
      <c r="A974" s="75" t="s">
        <v>2033</v>
      </c>
      <c r="B974" s="75" t="s">
        <v>2034</v>
      </c>
    </row>
    <row r="975" spans="1:2" x14ac:dyDescent="0.2">
      <c r="A975" s="75" t="s">
        <v>2035</v>
      </c>
      <c r="B975" s="75" t="s">
        <v>2036</v>
      </c>
    </row>
    <row r="976" spans="1:2" x14ac:dyDescent="0.2">
      <c r="A976" s="75" t="s">
        <v>2037</v>
      </c>
      <c r="B976" s="75" t="s">
        <v>2038</v>
      </c>
    </row>
    <row r="977" spans="1:2" x14ac:dyDescent="0.2">
      <c r="A977" s="75" t="s">
        <v>2039</v>
      </c>
      <c r="B977" s="75" t="s">
        <v>2040</v>
      </c>
    </row>
    <row r="978" spans="1:2" x14ac:dyDescent="0.2">
      <c r="A978" s="75" t="s">
        <v>2041</v>
      </c>
      <c r="B978" s="75" t="s">
        <v>2042</v>
      </c>
    </row>
    <row r="979" spans="1:2" x14ac:dyDescent="0.2">
      <c r="A979" s="75" t="s">
        <v>2043</v>
      </c>
      <c r="B979" s="75" t="s">
        <v>2044</v>
      </c>
    </row>
    <row r="980" spans="1:2" x14ac:dyDescent="0.2">
      <c r="A980" s="75" t="s">
        <v>2045</v>
      </c>
      <c r="B980" s="75" t="s">
        <v>2046</v>
      </c>
    </row>
    <row r="981" spans="1:2" x14ac:dyDescent="0.2">
      <c r="A981" s="75" t="s">
        <v>2047</v>
      </c>
      <c r="B981" s="75" t="s">
        <v>2048</v>
      </c>
    </row>
    <row r="982" spans="1:2" x14ac:dyDescent="0.2">
      <c r="A982" s="75" t="s">
        <v>2049</v>
      </c>
      <c r="B982" s="75" t="s">
        <v>2050</v>
      </c>
    </row>
    <row r="983" spans="1:2" x14ac:dyDescent="0.2">
      <c r="A983" s="75" t="s">
        <v>2051</v>
      </c>
      <c r="B983" s="75" t="s">
        <v>2052</v>
      </c>
    </row>
    <row r="984" spans="1:2" x14ac:dyDescent="0.2">
      <c r="A984" s="75" t="s">
        <v>2053</v>
      </c>
      <c r="B984" s="75" t="s">
        <v>2054</v>
      </c>
    </row>
    <row r="985" spans="1:2" x14ac:dyDescent="0.2">
      <c r="A985" s="75" t="s">
        <v>2055</v>
      </c>
      <c r="B985" s="75" t="s">
        <v>2056</v>
      </c>
    </row>
    <row r="986" spans="1:2" x14ac:dyDescent="0.2">
      <c r="A986" s="75" t="s">
        <v>2057</v>
      </c>
      <c r="B986" s="75" t="s">
        <v>2058</v>
      </c>
    </row>
    <row r="987" spans="1:2" x14ac:dyDescent="0.2">
      <c r="A987" s="75" t="s">
        <v>2059</v>
      </c>
      <c r="B987" s="75" t="s">
        <v>2060</v>
      </c>
    </row>
    <row r="988" spans="1:2" x14ac:dyDescent="0.2">
      <c r="A988" s="75" t="s">
        <v>2061</v>
      </c>
      <c r="B988" s="75" t="s">
        <v>2062</v>
      </c>
    </row>
    <row r="989" spans="1:2" x14ac:dyDescent="0.2">
      <c r="A989" s="75" t="s">
        <v>2063</v>
      </c>
      <c r="B989" s="75" t="s">
        <v>2064</v>
      </c>
    </row>
    <row r="990" spans="1:2" x14ac:dyDescent="0.2">
      <c r="A990" s="75" t="s">
        <v>2065</v>
      </c>
      <c r="B990" s="75" t="s">
        <v>2066</v>
      </c>
    </row>
    <row r="991" spans="1:2" x14ac:dyDescent="0.2">
      <c r="A991" s="75" t="s">
        <v>2067</v>
      </c>
      <c r="B991" s="75" t="s">
        <v>2068</v>
      </c>
    </row>
    <row r="992" spans="1:2" x14ac:dyDescent="0.2">
      <c r="A992" s="75" t="s">
        <v>2069</v>
      </c>
      <c r="B992" s="75" t="s">
        <v>2070</v>
      </c>
    </row>
    <row r="993" spans="1:2" x14ac:dyDescent="0.2">
      <c r="A993" s="75" t="s">
        <v>2071</v>
      </c>
      <c r="B993" s="75" t="s">
        <v>2072</v>
      </c>
    </row>
    <row r="994" spans="1:2" x14ac:dyDescent="0.2">
      <c r="A994" s="75" t="s">
        <v>2073</v>
      </c>
      <c r="B994" s="75" t="s">
        <v>2074</v>
      </c>
    </row>
    <row r="995" spans="1:2" x14ac:dyDescent="0.2">
      <c r="A995" s="75" t="s">
        <v>2075</v>
      </c>
      <c r="B995" s="75" t="s">
        <v>2076</v>
      </c>
    </row>
    <row r="996" spans="1:2" x14ac:dyDescent="0.2">
      <c r="A996" s="75" t="s">
        <v>2077</v>
      </c>
      <c r="B996" s="75" t="s">
        <v>2078</v>
      </c>
    </row>
    <row r="997" spans="1:2" x14ac:dyDescent="0.2">
      <c r="A997" s="75" t="s">
        <v>2079</v>
      </c>
      <c r="B997" s="75" t="s">
        <v>2080</v>
      </c>
    </row>
    <row r="998" spans="1:2" x14ac:dyDescent="0.2">
      <c r="A998" s="75" t="s">
        <v>2081</v>
      </c>
      <c r="B998" s="75" t="s">
        <v>2082</v>
      </c>
    </row>
    <row r="999" spans="1:2" x14ac:dyDescent="0.2">
      <c r="A999" s="75" t="s">
        <v>2083</v>
      </c>
      <c r="B999" s="75" t="s">
        <v>2084</v>
      </c>
    </row>
    <row r="1000" spans="1:2" x14ac:dyDescent="0.2">
      <c r="A1000" s="75" t="s">
        <v>2085</v>
      </c>
      <c r="B1000" s="75" t="s">
        <v>2086</v>
      </c>
    </row>
    <row r="1001" spans="1:2" x14ac:dyDescent="0.2">
      <c r="A1001" s="75" t="s">
        <v>2087</v>
      </c>
      <c r="B1001" s="75" t="s">
        <v>2088</v>
      </c>
    </row>
    <row r="1002" spans="1:2" x14ac:dyDescent="0.2">
      <c r="A1002" s="75" t="s">
        <v>2089</v>
      </c>
      <c r="B1002" s="75" t="s">
        <v>2090</v>
      </c>
    </row>
    <row r="1003" spans="1:2" x14ac:dyDescent="0.2">
      <c r="A1003" s="75" t="s">
        <v>2091</v>
      </c>
      <c r="B1003" s="75" t="s">
        <v>2092</v>
      </c>
    </row>
    <row r="1004" spans="1:2" x14ac:dyDescent="0.2">
      <c r="A1004" s="75" t="s">
        <v>2093</v>
      </c>
      <c r="B1004" s="75" t="s">
        <v>2094</v>
      </c>
    </row>
    <row r="1005" spans="1:2" x14ac:dyDescent="0.2">
      <c r="A1005" s="75" t="s">
        <v>2095</v>
      </c>
      <c r="B1005" s="75" t="s">
        <v>2096</v>
      </c>
    </row>
    <row r="1006" spans="1:2" x14ac:dyDescent="0.2">
      <c r="A1006" s="75" t="s">
        <v>2097</v>
      </c>
      <c r="B1006" s="75" t="s">
        <v>2098</v>
      </c>
    </row>
    <row r="1007" spans="1:2" x14ac:dyDescent="0.2">
      <c r="A1007" s="75" t="s">
        <v>2099</v>
      </c>
      <c r="B1007" s="75" t="s">
        <v>2100</v>
      </c>
    </row>
    <row r="1008" spans="1:2" x14ac:dyDescent="0.2">
      <c r="A1008" s="75" t="s">
        <v>2101</v>
      </c>
      <c r="B1008" s="75" t="s">
        <v>2102</v>
      </c>
    </row>
    <row r="1009" spans="1:2" x14ac:dyDescent="0.2">
      <c r="A1009" s="75" t="s">
        <v>2103</v>
      </c>
      <c r="B1009" s="75" t="s">
        <v>2104</v>
      </c>
    </row>
    <row r="1010" spans="1:2" x14ac:dyDescent="0.2">
      <c r="A1010" s="75" t="s">
        <v>2105</v>
      </c>
      <c r="B1010" s="75" t="s">
        <v>2106</v>
      </c>
    </row>
    <row r="1011" spans="1:2" x14ac:dyDescent="0.2">
      <c r="A1011" s="75" t="s">
        <v>2107</v>
      </c>
      <c r="B1011" s="75" t="s">
        <v>2108</v>
      </c>
    </row>
    <row r="1012" spans="1:2" x14ac:dyDescent="0.2">
      <c r="A1012" s="75" t="s">
        <v>2109</v>
      </c>
      <c r="B1012" s="75" t="s">
        <v>2110</v>
      </c>
    </row>
    <row r="1013" spans="1:2" x14ac:dyDescent="0.2">
      <c r="A1013" s="75" t="s">
        <v>2111</v>
      </c>
      <c r="B1013" s="75" t="s">
        <v>2112</v>
      </c>
    </row>
    <row r="1014" spans="1:2" x14ac:dyDescent="0.2">
      <c r="A1014" s="75" t="s">
        <v>2113</v>
      </c>
      <c r="B1014" s="75" t="s">
        <v>2114</v>
      </c>
    </row>
    <row r="1015" spans="1:2" x14ac:dyDescent="0.2">
      <c r="A1015" s="75" t="s">
        <v>2115</v>
      </c>
      <c r="B1015" s="75" t="s">
        <v>2116</v>
      </c>
    </row>
    <row r="1016" spans="1:2" x14ac:dyDescent="0.2">
      <c r="A1016" s="75" t="s">
        <v>2117</v>
      </c>
      <c r="B1016" s="75" t="s">
        <v>2118</v>
      </c>
    </row>
    <row r="1017" spans="1:2" x14ac:dyDescent="0.2">
      <c r="A1017" s="75" t="s">
        <v>2119</v>
      </c>
      <c r="B1017" s="75" t="s">
        <v>2120</v>
      </c>
    </row>
    <row r="1018" spans="1:2" x14ac:dyDescent="0.2">
      <c r="A1018" s="75" t="s">
        <v>2121</v>
      </c>
      <c r="B1018" s="75" t="s">
        <v>2122</v>
      </c>
    </row>
    <row r="1019" spans="1:2" x14ac:dyDescent="0.2">
      <c r="A1019" s="75" t="s">
        <v>2123</v>
      </c>
      <c r="B1019" s="75" t="s">
        <v>2124</v>
      </c>
    </row>
    <row r="1020" spans="1:2" x14ac:dyDescent="0.2">
      <c r="A1020" s="75" t="s">
        <v>2125</v>
      </c>
      <c r="B1020" s="75" t="s">
        <v>2126</v>
      </c>
    </row>
    <row r="1021" spans="1:2" x14ac:dyDescent="0.2">
      <c r="A1021" s="75" t="s">
        <v>2127</v>
      </c>
      <c r="B1021" s="75" t="s">
        <v>2128</v>
      </c>
    </row>
    <row r="1022" spans="1:2" x14ac:dyDescent="0.2">
      <c r="A1022" s="75" t="s">
        <v>2129</v>
      </c>
      <c r="B1022" s="75" t="s">
        <v>2130</v>
      </c>
    </row>
    <row r="1023" spans="1:2" x14ac:dyDescent="0.2">
      <c r="A1023" s="75" t="s">
        <v>2131</v>
      </c>
      <c r="B1023" s="75" t="s">
        <v>2132</v>
      </c>
    </row>
    <row r="1024" spans="1:2" x14ac:dyDescent="0.2">
      <c r="A1024" s="75" t="s">
        <v>2133</v>
      </c>
      <c r="B1024" s="75" t="s">
        <v>2134</v>
      </c>
    </row>
    <row r="1025" spans="1:2" x14ac:dyDescent="0.2">
      <c r="A1025" s="75" t="s">
        <v>2135</v>
      </c>
      <c r="B1025" s="75" t="s">
        <v>2136</v>
      </c>
    </row>
    <row r="1026" spans="1:2" x14ac:dyDescent="0.2">
      <c r="A1026" s="75" t="s">
        <v>2137</v>
      </c>
      <c r="B1026" s="75" t="s">
        <v>2138</v>
      </c>
    </row>
    <row r="1027" spans="1:2" x14ac:dyDescent="0.2">
      <c r="A1027" s="75" t="s">
        <v>2139</v>
      </c>
      <c r="B1027" s="75" t="s">
        <v>2140</v>
      </c>
    </row>
    <row r="1028" spans="1:2" x14ac:dyDescent="0.2">
      <c r="A1028" s="75" t="s">
        <v>2141</v>
      </c>
      <c r="B1028" s="75" t="s">
        <v>2142</v>
      </c>
    </row>
    <row r="1029" spans="1:2" x14ac:dyDescent="0.2">
      <c r="A1029" s="75" t="s">
        <v>2143</v>
      </c>
      <c r="B1029" s="75" t="s">
        <v>2144</v>
      </c>
    </row>
    <row r="1030" spans="1:2" x14ac:dyDescent="0.2">
      <c r="A1030" s="75" t="s">
        <v>2145</v>
      </c>
      <c r="B1030" s="75" t="s">
        <v>2146</v>
      </c>
    </row>
    <row r="1031" spans="1:2" x14ac:dyDescent="0.2">
      <c r="A1031" s="75" t="s">
        <v>2147</v>
      </c>
      <c r="B1031" s="75" t="s">
        <v>2148</v>
      </c>
    </row>
    <row r="1032" spans="1:2" x14ac:dyDescent="0.2">
      <c r="A1032" s="75" t="s">
        <v>2149</v>
      </c>
      <c r="B1032" s="75" t="s">
        <v>2150</v>
      </c>
    </row>
    <row r="1033" spans="1:2" x14ac:dyDescent="0.2">
      <c r="A1033" s="75" t="s">
        <v>2151</v>
      </c>
      <c r="B1033" s="75" t="s">
        <v>2152</v>
      </c>
    </row>
    <row r="1034" spans="1:2" x14ac:dyDescent="0.2">
      <c r="A1034" s="75" t="s">
        <v>2153</v>
      </c>
      <c r="B1034" s="75" t="s">
        <v>2154</v>
      </c>
    </row>
    <row r="1035" spans="1:2" x14ac:dyDescent="0.2">
      <c r="A1035" s="75" t="s">
        <v>2155</v>
      </c>
      <c r="B1035" s="75" t="s">
        <v>2156</v>
      </c>
    </row>
    <row r="1036" spans="1:2" x14ac:dyDescent="0.2">
      <c r="A1036" s="75" t="s">
        <v>2157</v>
      </c>
      <c r="B1036" s="75" t="s">
        <v>2158</v>
      </c>
    </row>
    <row r="1037" spans="1:2" x14ac:dyDescent="0.2">
      <c r="A1037" s="75" t="s">
        <v>2159</v>
      </c>
      <c r="B1037" s="75" t="s">
        <v>2160</v>
      </c>
    </row>
    <row r="1038" spans="1:2" x14ac:dyDescent="0.2">
      <c r="A1038" s="75" t="s">
        <v>2161</v>
      </c>
      <c r="B1038" s="75" t="s">
        <v>2162</v>
      </c>
    </row>
    <row r="1039" spans="1:2" x14ac:dyDescent="0.2">
      <c r="A1039" s="75" t="s">
        <v>2163</v>
      </c>
      <c r="B1039" s="75" t="s">
        <v>2164</v>
      </c>
    </row>
    <row r="1040" spans="1:2" x14ac:dyDescent="0.2">
      <c r="A1040" s="75" t="s">
        <v>2165</v>
      </c>
      <c r="B1040" s="75" t="s">
        <v>2166</v>
      </c>
    </row>
    <row r="1041" spans="1:2" x14ac:dyDescent="0.2">
      <c r="A1041" s="75" t="s">
        <v>2167</v>
      </c>
      <c r="B1041" s="75" t="s">
        <v>2168</v>
      </c>
    </row>
    <row r="1042" spans="1:2" x14ac:dyDescent="0.2">
      <c r="A1042" s="75" t="s">
        <v>2169</v>
      </c>
      <c r="B1042" s="75" t="s">
        <v>2170</v>
      </c>
    </row>
    <row r="1043" spans="1:2" x14ac:dyDescent="0.2">
      <c r="A1043" s="75" t="s">
        <v>2171</v>
      </c>
      <c r="B1043" s="75" t="s">
        <v>2172</v>
      </c>
    </row>
    <row r="1044" spans="1:2" x14ac:dyDescent="0.2">
      <c r="A1044" s="75" t="s">
        <v>2173</v>
      </c>
      <c r="B1044" s="75" t="s">
        <v>2174</v>
      </c>
    </row>
    <row r="1045" spans="1:2" x14ac:dyDescent="0.2">
      <c r="A1045" s="75" t="s">
        <v>2175</v>
      </c>
      <c r="B1045" s="75" t="s">
        <v>2176</v>
      </c>
    </row>
    <row r="1046" spans="1:2" x14ac:dyDescent="0.2">
      <c r="A1046" s="75" t="s">
        <v>2177</v>
      </c>
      <c r="B1046" s="75" t="s">
        <v>2178</v>
      </c>
    </row>
    <row r="1047" spans="1:2" x14ac:dyDescent="0.2">
      <c r="A1047" s="75" t="s">
        <v>2179</v>
      </c>
      <c r="B1047" s="75" t="s">
        <v>2180</v>
      </c>
    </row>
    <row r="1048" spans="1:2" x14ac:dyDescent="0.2">
      <c r="A1048" s="75" t="s">
        <v>2181</v>
      </c>
      <c r="B1048" s="75" t="s">
        <v>2182</v>
      </c>
    </row>
    <row r="1049" spans="1:2" x14ac:dyDescent="0.2">
      <c r="A1049" s="75" t="s">
        <v>2183</v>
      </c>
      <c r="B1049" s="75" t="s">
        <v>2184</v>
      </c>
    </row>
    <row r="1050" spans="1:2" x14ac:dyDescent="0.2">
      <c r="A1050" s="75" t="s">
        <v>2185</v>
      </c>
      <c r="B1050" s="75" t="s">
        <v>2186</v>
      </c>
    </row>
    <row r="1051" spans="1:2" x14ac:dyDescent="0.2">
      <c r="A1051" s="75" t="s">
        <v>2187</v>
      </c>
      <c r="B1051" s="75" t="s">
        <v>2188</v>
      </c>
    </row>
    <row r="1052" spans="1:2" x14ac:dyDescent="0.2">
      <c r="A1052" s="75" t="s">
        <v>2189</v>
      </c>
      <c r="B1052" s="75" t="s">
        <v>2190</v>
      </c>
    </row>
    <row r="1053" spans="1:2" x14ac:dyDescent="0.2">
      <c r="A1053" s="75" t="s">
        <v>2191</v>
      </c>
      <c r="B1053" s="75" t="s">
        <v>2192</v>
      </c>
    </row>
    <row r="1054" spans="1:2" x14ac:dyDescent="0.2">
      <c r="A1054" s="75" t="s">
        <v>2193</v>
      </c>
      <c r="B1054" s="75" t="s">
        <v>2194</v>
      </c>
    </row>
    <row r="1055" spans="1:2" x14ac:dyDescent="0.2">
      <c r="A1055" s="75" t="s">
        <v>2195</v>
      </c>
      <c r="B1055" s="75" t="s">
        <v>2196</v>
      </c>
    </row>
    <row r="1056" spans="1:2" x14ac:dyDescent="0.2">
      <c r="A1056" s="75" t="s">
        <v>2197</v>
      </c>
      <c r="B1056" s="75" t="s">
        <v>2198</v>
      </c>
    </row>
    <row r="1057" spans="1:2" x14ac:dyDescent="0.2">
      <c r="A1057" s="75" t="s">
        <v>2199</v>
      </c>
      <c r="B1057" s="75" t="s">
        <v>2200</v>
      </c>
    </row>
    <row r="1058" spans="1:2" x14ac:dyDescent="0.2">
      <c r="A1058" s="75" t="s">
        <v>2201</v>
      </c>
      <c r="B1058" s="75" t="s">
        <v>2202</v>
      </c>
    </row>
    <row r="1059" spans="1:2" x14ac:dyDescent="0.2">
      <c r="A1059" s="75" t="s">
        <v>2203</v>
      </c>
      <c r="B1059" s="75" t="s">
        <v>2204</v>
      </c>
    </row>
    <row r="1060" spans="1:2" x14ac:dyDescent="0.2">
      <c r="A1060" s="75" t="s">
        <v>2205</v>
      </c>
      <c r="B1060" s="75" t="s">
        <v>2206</v>
      </c>
    </row>
    <row r="1061" spans="1:2" x14ac:dyDescent="0.2">
      <c r="A1061" s="75" t="s">
        <v>2207</v>
      </c>
      <c r="B1061" s="75" t="s">
        <v>2208</v>
      </c>
    </row>
    <row r="1062" spans="1:2" x14ac:dyDescent="0.2">
      <c r="A1062" s="75" t="s">
        <v>2209</v>
      </c>
      <c r="B1062" s="75" t="s">
        <v>2210</v>
      </c>
    </row>
    <row r="1063" spans="1:2" x14ac:dyDescent="0.2">
      <c r="A1063" s="75" t="s">
        <v>2211</v>
      </c>
      <c r="B1063" s="75" t="s">
        <v>2212</v>
      </c>
    </row>
    <row r="1064" spans="1:2" x14ac:dyDescent="0.2">
      <c r="A1064" s="75" t="s">
        <v>2213</v>
      </c>
      <c r="B1064" s="75" t="s">
        <v>2214</v>
      </c>
    </row>
    <row r="1065" spans="1:2" x14ac:dyDescent="0.2">
      <c r="A1065" s="75" t="s">
        <v>2215</v>
      </c>
      <c r="B1065" s="75" t="s">
        <v>2216</v>
      </c>
    </row>
    <row r="1066" spans="1:2" x14ac:dyDescent="0.2">
      <c r="A1066" s="75" t="s">
        <v>2217</v>
      </c>
      <c r="B1066" s="75" t="s">
        <v>2218</v>
      </c>
    </row>
    <row r="1067" spans="1:2" x14ac:dyDescent="0.2">
      <c r="A1067" s="75" t="s">
        <v>2219</v>
      </c>
      <c r="B1067" s="75" t="s">
        <v>2220</v>
      </c>
    </row>
    <row r="1068" spans="1:2" x14ac:dyDescent="0.2">
      <c r="A1068" s="75" t="s">
        <v>2221</v>
      </c>
      <c r="B1068" s="75" t="s">
        <v>2222</v>
      </c>
    </row>
    <row r="1069" spans="1:2" x14ac:dyDescent="0.2">
      <c r="A1069" s="75" t="s">
        <v>2223</v>
      </c>
      <c r="B1069" s="75" t="s">
        <v>2224</v>
      </c>
    </row>
    <row r="1070" spans="1:2" x14ac:dyDescent="0.2">
      <c r="A1070" s="75" t="s">
        <v>2225</v>
      </c>
      <c r="B1070" s="75" t="s">
        <v>2226</v>
      </c>
    </row>
    <row r="1071" spans="1:2" x14ac:dyDescent="0.2">
      <c r="A1071" s="75" t="s">
        <v>2227</v>
      </c>
      <c r="B1071" s="75" t="s">
        <v>2228</v>
      </c>
    </row>
    <row r="1072" spans="1:2" x14ac:dyDescent="0.2">
      <c r="A1072" s="75" t="s">
        <v>2229</v>
      </c>
      <c r="B1072" s="75" t="s">
        <v>2230</v>
      </c>
    </row>
    <row r="1073" spans="1:2" x14ac:dyDescent="0.2">
      <c r="A1073" s="75" t="s">
        <v>2231</v>
      </c>
      <c r="B1073" s="75" t="s">
        <v>2232</v>
      </c>
    </row>
    <row r="1074" spans="1:2" x14ac:dyDescent="0.2">
      <c r="A1074" s="75" t="s">
        <v>2233</v>
      </c>
      <c r="B1074" s="75" t="s">
        <v>2234</v>
      </c>
    </row>
    <row r="1075" spans="1:2" x14ac:dyDescent="0.2">
      <c r="A1075" s="75" t="s">
        <v>2235</v>
      </c>
      <c r="B1075" s="75" t="s">
        <v>2236</v>
      </c>
    </row>
    <row r="1076" spans="1:2" x14ac:dyDescent="0.2">
      <c r="A1076" s="75" t="s">
        <v>2237</v>
      </c>
      <c r="B1076" s="75" t="s">
        <v>2238</v>
      </c>
    </row>
    <row r="1077" spans="1:2" x14ac:dyDescent="0.2">
      <c r="A1077" s="75" t="s">
        <v>2239</v>
      </c>
      <c r="B1077" s="75" t="s">
        <v>2240</v>
      </c>
    </row>
    <row r="1078" spans="1:2" x14ac:dyDescent="0.2">
      <c r="A1078" s="75" t="s">
        <v>2241</v>
      </c>
      <c r="B1078" s="75" t="s">
        <v>2242</v>
      </c>
    </row>
    <row r="1079" spans="1:2" x14ac:dyDescent="0.2">
      <c r="A1079" s="75" t="s">
        <v>2243</v>
      </c>
      <c r="B1079" s="75" t="s">
        <v>2244</v>
      </c>
    </row>
    <row r="1080" spans="1:2" x14ac:dyDescent="0.2">
      <c r="A1080" s="75" t="s">
        <v>2245</v>
      </c>
      <c r="B1080" s="75" t="s">
        <v>2246</v>
      </c>
    </row>
    <row r="1081" spans="1:2" x14ac:dyDescent="0.2">
      <c r="A1081" s="75" t="s">
        <v>2247</v>
      </c>
      <c r="B1081" s="75" t="s">
        <v>2248</v>
      </c>
    </row>
    <row r="1082" spans="1:2" x14ac:dyDescent="0.2">
      <c r="A1082" s="75" t="s">
        <v>2249</v>
      </c>
      <c r="B1082" s="75" t="s">
        <v>2250</v>
      </c>
    </row>
    <row r="1083" spans="1:2" x14ac:dyDescent="0.2">
      <c r="A1083" s="75" t="s">
        <v>2251</v>
      </c>
      <c r="B1083" s="75" t="s">
        <v>2252</v>
      </c>
    </row>
    <row r="1084" spans="1:2" x14ac:dyDescent="0.2">
      <c r="A1084" s="75" t="s">
        <v>2253</v>
      </c>
      <c r="B1084" s="75" t="s">
        <v>2254</v>
      </c>
    </row>
    <row r="1085" spans="1:2" x14ac:dyDescent="0.2">
      <c r="A1085" s="75" t="s">
        <v>2255</v>
      </c>
      <c r="B1085" s="75" t="s">
        <v>2256</v>
      </c>
    </row>
    <row r="1086" spans="1:2" x14ac:dyDescent="0.2">
      <c r="A1086" s="75" t="s">
        <v>2257</v>
      </c>
      <c r="B1086" s="75" t="s">
        <v>2258</v>
      </c>
    </row>
    <row r="1087" spans="1:2" x14ac:dyDescent="0.2">
      <c r="A1087" s="75" t="s">
        <v>2259</v>
      </c>
      <c r="B1087" s="75" t="s">
        <v>2260</v>
      </c>
    </row>
    <row r="1088" spans="1:2" x14ac:dyDescent="0.2">
      <c r="A1088" s="75" t="s">
        <v>2261</v>
      </c>
      <c r="B1088" s="75" t="s">
        <v>2262</v>
      </c>
    </row>
    <row r="1089" spans="1:2" x14ac:dyDescent="0.2">
      <c r="A1089" s="75" t="s">
        <v>2263</v>
      </c>
      <c r="B1089" s="75" t="s">
        <v>2264</v>
      </c>
    </row>
    <row r="1090" spans="1:2" x14ac:dyDescent="0.2">
      <c r="A1090" s="75" t="s">
        <v>2265</v>
      </c>
      <c r="B1090" s="75" t="s">
        <v>2266</v>
      </c>
    </row>
    <row r="1091" spans="1:2" x14ac:dyDescent="0.2">
      <c r="A1091" s="75" t="s">
        <v>2267</v>
      </c>
      <c r="B1091" s="75" t="s">
        <v>2268</v>
      </c>
    </row>
    <row r="1092" spans="1:2" x14ac:dyDescent="0.2">
      <c r="A1092" s="75" t="s">
        <v>2269</v>
      </c>
      <c r="B1092" s="75" t="s">
        <v>2270</v>
      </c>
    </row>
    <row r="1093" spans="1:2" x14ac:dyDescent="0.2">
      <c r="A1093" s="75" t="s">
        <v>2271</v>
      </c>
      <c r="B1093" s="75" t="s">
        <v>2272</v>
      </c>
    </row>
    <row r="1094" spans="1:2" x14ac:dyDescent="0.2">
      <c r="A1094" s="75" t="s">
        <v>2273</v>
      </c>
      <c r="B1094" s="75" t="s">
        <v>2274</v>
      </c>
    </row>
    <row r="1095" spans="1:2" x14ac:dyDescent="0.2">
      <c r="A1095" s="75" t="s">
        <v>2275</v>
      </c>
      <c r="B1095" s="75" t="s">
        <v>2276</v>
      </c>
    </row>
    <row r="1096" spans="1:2" x14ac:dyDescent="0.2">
      <c r="A1096" s="75" t="s">
        <v>2277</v>
      </c>
      <c r="B1096" s="75" t="s">
        <v>2278</v>
      </c>
    </row>
    <row r="1097" spans="1:2" x14ac:dyDescent="0.2">
      <c r="A1097" s="75" t="s">
        <v>2279</v>
      </c>
      <c r="B1097" s="75" t="s">
        <v>2280</v>
      </c>
    </row>
    <row r="1098" spans="1:2" x14ac:dyDescent="0.2">
      <c r="A1098" s="75" t="s">
        <v>2281</v>
      </c>
      <c r="B1098" s="75" t="s">
        <v>2282</v>
      </c>
    </row>
    <row r="1099" spans="1:2" x14ac:dyDescent="0.2">
      <c r="A1099" s="75" t="s">
        <v>2283</v>
      </c>
      <c r="B1099" s="75" t="s">
        <v>2284</v>
      </c>
    </row>
    <row r="1100" spans="1:2" x14ac:dyDescent="0.2">
      <c r="A1100" s="75" t="s">
        <v>2285</v>
      </c>
      <c r="B1100" s="75" t="s">
        <v>2286</v>
      </c>
    </row>
    <row r="1101" spans="1:2" x14ac:dyDescent="0.2">
      <c r="A1101" s="75" t="s">
        <v>2287</v>
      </c>
      <c r="B1101" s="75" t="s">
        <v>2288</v>
      </c>
    </row>
    <row r="1102" spans="1:2" x14ac:dyDescent="0.2">
      <c r="A1102" s="75" t="s">
        <v>2289</v>
      </c>
      <c r="B1102" s="75" t="s">
        <v>2290</v>
      </c>
    </row>
    <row r="1103" spans="1:2" x14ac:dyDescent="0.2">
      <c r="A1103" s="75" t="s">
        <v>2291</v>
      </c>
      <c r="B1103" s="75" t="s">
        <v>2292</v>
      </c>
    </row>
    <row r="1104" spans="1:2" x14ac:dyDescent="0.2">
      <c r="A1104" s="75" t="s">
        <v>2293</v>
      </c>
      <c r="B1104" s="75" t="s">
        <v>2294</v>
      </c>
    </row>
    <row r="1105" spans="1:2" x14ac:dyDescent="0.2">
      <c r="A1105" s="75" t="s">
        <v>2295</v>
      </c>
      <c r="B1105" s="75" t="s">
        <v>2296</v>
      </c>
    </row>
    <row r="1106" spans="1:2" x14ac:dyDescent="0.2">
      <c r="A1106" s="75" t="s">
        <v>2297</v>
      </c>
      <c r="B1106" s="75" t="s">
        <v>2298</v>
      </c>
    </row>
    <row r="1107" spans="1:2" x14ac:dyDescent="0.2">
      <c r="A1107" s="75" t="s">
        <v>2299</v>
      </c>
      <c r="B1107" s="75" t="s">
        <v>2300</v>
      </c>
    </row>
    <row r="1108" spans="1:2" x14ac:dyDescent="0.2">
      <c r="A1108" s="75" t="s">
        <v>2301</v>
      </c>
      <c r="B1108" s="75" t="s">
        <v>2302</v>
      </c>
    </row>
    <row r="1109" spans="1:2" x14ac:dyDescent="0.2">
      <c r="A1109" s="75" t="s">
        <v>2303</v>
      </c>
      <c r="B1109" s="75" t="s">
        <v>2304</v>
      </c>
    </row>
    <row r="1110" spans="1:2" x14ac:dyDescent="0.2">
      <c r="A1110" s="75" t="s">
        <v>2305</v>
      </c>
      <c r="B1110" s="75" t="s">
        <v>2306</v>
      </c>
    </row>
    <row r="1111" spans="1:2" x14ac:dyDescent="0.2">
      <c r="A1111" s="75" t="s">
        <v>2307</v>
      </c>
      <c r="B1111" s="75" t="s">
        <v>2308</v>
      </c>
    </row>
    <row r="1112" spans="1:2" x14ac:dyDescent="0.2">
      <c r="A1112" s="75" t="s">
        <v>2309</v>
      </c>
      <c r="B1112" s="75" t="s">
        <v>2310</v>
      </c>
    </row>
    <row r="1113" spans="1:2" x14ac:dyDescent="0.2">
      <c r="A1113" s="75" t="s">
        <v>2311</v>
      </c>
      <c r="B1113" s="75" t="s">
        <v>2312</v>
      </c>
    </row>
    <row r="1114" spans="1:2" x14ac:dyDescent="0.2">
      <c r="A1114" s="75" t="s">
        <v>2313</v>
      </c>
      <c r="B1114" s="75" t="s">
        <v>2314</v>
      </c>
    </row>
    <row r="1115" spans="1:2" x14ac:dyDescent="0.2">
      <c r="A1115" s="75" t="s">
        <v>2315</v>
      </c>
      <c r="B1115" s="75" t="s">
        <v>2316</v>
      </c>
    </row>
    <row r="1116" spans="1:2" x14ac:dyDescent="0.2">
      <c r="A1116" s="75" t="s">
        <v>2317</v>
      </c>
      <c r="B1116" s="75" t="s">
        <v>2318</v>
      </c>
    </row>
    <row r="1117" spans="1:2" x14ac:dyDescent="0.2">
      <c r="A1117" s="75" t="s">
        <v>2319</v>
      </c>
      <c r="B1117" s="75" t="s">
        <v>2320</v>
      </c>
    </row>
    <row r="1118" spans="1:2" x14ac:dyDescent="0.2">
      <c r="A1118" s="75" t="s">
        <v>2321</v>
      </c>
      <c r="B1118" s="75" t="s">
        <v>2322</v>
      </c>
    </row>
    <row r="1119" spans="1:2" x14ac:dyDescent="0.2">
      <c r="A1119" s="75" t="s">
        <v>2323</v>
      </c>
      <c r="B1119" s="75" t="s">
        <v>2324</v>
      </c>
    </row>
    <row r="1120" spans="1:2" x14ac:dyDescent="0.2">
      <c r="A1120" s="75" t="s">
        <v>2325</v>
      </c>
      <c r="B1120" s="75" t="s">
        <v>2326</v>
      </c>
    </row>
    <row r="1121" spans="1:2" x14ac:dyDescent="0.2">
      <c r="A1121" s="75" t="s">
        <v>2327</v>
      </c>
      <c r="B1121" s="75" t="s">
        <v>2328</v>
      </c>
    </row>
    <row r="1122" spans="1:2" x14ac:dyDescent="0.2">
      <c r="A1122" s="75" t="s">
        <v>2329</v>
      </c>
      <c r="B1122" s="75" t="s">
        <v>2330</v>
      </c>
    </row>
    <row r="1123" spans="1:2" x14ac:dyDescent="0.2">
      <c r="A1123" s="75" t="s">
        <v>2331</v>
      </c>
      <c r="B1123" s="75" t="s">
        <v>2332</v>
      </c>
    </row>
    <row r="1124" spans="1:2" x14ac:dyDescent="0.2">
      <c r="A1124" s="75" t="s">
        <v>2333</v>
      </c>
      <c r="B1124" s="75" t="s">
        <v>2334</v>
      </c>
    </row>
    <row r="1125" spans="1:2" x14ac:dyDescent="0.2">
      <c r="A1125" s="75" t="s">
        <v>2335</v>
      </c>
      <c r="B1125" s="75" t="s">
        <v>2336</v>
      </c>
    </row>
    <row r="1126" spans="1:2" x14ac:dyDescent="0.2">
      <c r="A1126" s="75" t="s">
        <v>2337</v>
      </c>
      <c r="B1126" s="75" t="s">
        <v>2338</v>
      </c>
    </row>
    <row r="1127" spans="1:2" x14ac:dyDescent="0.2">
      <c r="A1127" s="75" t="s">
        <v>2339</v>
      </c>
      <c r="B1127" s="75" t="s">
        <v>2340</v>
      </c>
    </row>
    <row r="1128" spans="1:2" x14ac:dyDescent="0.2">
      <c r="A1128" s="75" t="s">
        <v>2341</v>
      </c>
      <c r="B1128" s="75" t="s">
        <v>2342</v>
      </c>
    </row>
    <row r="1129" spans="1:2" x14ac:dyDescent="0.2">
      <c r="A1129" s="75" t="s">
        <v>2343</v>
      </c>
      <c r="B1129" s="75" t="s">
        <v>2344</v>
      </c>
    </row>
    <row r="1130" spans="1:2" x14ac:dyDescent="0.2">
      <c r="A1130" s="75" t="s">
        <v>2345</v>
      </c>
      <c r="B1130" s="75" t="s">
        <v>2346</v>
      </c>
    </row>
    <row r="1131" spans="1:2" x14ac:dyDescent="0.2">
      <c r="A1131" s="75" t="s">
        <v>2347</v>
      </c>
      <c r="B1131" s="75" t="s">
        <v>2348</v>
      </c>
    </row>
    <row r="1132" spans="1:2" x14ac:dyDescent="0.2">
      <c r="A1132" s="75" t="s">
        <v>2349</v>
      </c>
      <c r="B1132" s="75" t="s">
        <v>2350</v>
      </c>
    </row>
    <row r="1133" spans="1:2" x14ac:dyDescent="0.2">
      <c r="A1133" s="75" t="s">
        <v>2351</v>
      </c>
      <c r="B1133" s="75" t="s">
        <v>2352</v>
      </c>
    </row>
    <row r="1134" spans="1:2" x14ac:dyDescent="0.2">
      <c r="A1134" s="75" t="s">
        <v>2353</v>
      </c>
      <c r="B1134" s="75" t="s">
        <v>2354</v>
      </c>
    </row>
    <row r="1135" spans="1:2" x14ac:dyDescent="0.2">
      <c r="A1135" s="75" t="s">
        <v>2355</v>
      </c>
      <c r="B1135" s="75" t="s">
        <v>2356</v>
      </c>
    </row>
    <row r="1136" spans="1:2" x14ac:dyDescent="0.2">
      <c r="A1136" s="75" t="s">
        <v>2357</v>
      </c>
      <c r="B1136" s="75" t="s">
        <v>2358</v>
      </c>
    </row>
    <row r="1137" spans="1:2" x14ac:dyDescent="0.2">
      <c r="A1137" s="75" t="s">
        <v>2359</v>
      </c>
      <c r="B1137" s="75" t="s">
        <v>2360</v>
      </c>
    </row>
    <row r="1138" spans="1:2" x14ac:dyDescent="0.2">
      <c r="A1138" s="75" t="s">
        <v>2361</v>
      </c>
      <c r="B1138" s="75" t="s">
        <v>2362</v>
      </c>
    </row>
    <row r="1139" spans="1:2" x14ac:dyDescent="0.2">
      <c r="A1139" s="75" t="s">
        <v>2363</v>
      </c>
      <c r="B1139" s="75" t="s">
        <v>2364</v>
      </c>
    </row>
    <row r="1140" spans="1:2" x14ac:dyDescent="0.2">
      <c r="A1140" s="75" t="s">
        <v>2365</v>
      </c>
      <c r="B1140" s="75" t="s">
        <v>2366</v>
      </c>
    </row>
    <row r="1141" spans="1:2" x14ac:dyDescent="0.2">
      <c r="A1141" s="75" t="s">
        <v>2367</v>
      </c>
      <c r="B1141" s="75" t="s">
        <v>2368</v>
      </c>
    </row>
    <row r="1142" spans="1:2" x14ac:dyDescent="0.2">
      <c r="A1142" s="75" t="s">
        <v>2369</v>
      </c>
      <c r="B1142" s="75" t="s">
        <v>2370</v>
      </c>
    </row>
    <row r="1143" spans="1:2" x14ac:dyDescent="0.2">
      <c r="A1143" s="75" t="s">
        <v>2371</v>
      </c>
      <c r="B1143" s="75" t="s">
        <v>2372</v>
      </c>
    </row>
    <row r="1144" spans="1:2" x14ac:dyDescent="0.2">
      <c r="A1144" s="75" t="s">
        <v>2373</v>
      </c>
      <c r="B1144" s="75" t="s">
        <v>2374</v>
      </c>
    </row>
    <row r="1145" spans="1:2" x14ac:dyDescent="0.2">
      <c r="A1145" s="75" t="s">
        <v>2375</v>
      </c>
      <c r="B1145" s="75" t="s">
        <v>2376</v>
      </c>
    </row>
    <row r="1146" spans="1:2" x14ac:dyDescent="0.2">
      <c r="A1146" s="75" t="s">
        <v>2377</v>
      </c>
      <c r="B1146" s="75" t="s">
        <v>2378</v>
      </c>
    </row>
    <row r="1147" spans="1:2" x14ac:dyDescent="0.2">
      <c r="A1147" s="75" t="s">
        <v>2379</v>
      </c>
      <c r="B1147" s="75" t="s">
        <v>2380</v>
      </c>
    </row>
    <row r="1148" spans="1:2" x14ac:dyDescent="0.2">
      <c r="A1148" s="75" t="s">
        <v>2381</v>
      </c>
      <c r="B1148" s="75" t="s">
        <v>2382</v>
      </c>
    </row>
    <row r="1149" spans="1:2" x14ac:dyDescent="0.2">
      <c r="A1149" s="75" t="s">
        <v>2383</v>
      </c>
      <c r="B1149" s="75" t="s">
        <v>2384</v>
      </c>
    </row>
    <row r="1150" spans="1:2" x14ac:dyDescent="0.2">
      <c r="A1150" s="75" t="s">
        <v>2385</v>
      </c>
      <c r="B1150" s="75" t="s">
        <v>2386</v>
      </c>
    </row>
    <row r="1151" spans="1:2" x14ac:dyDescent="0.2">
      <c r="A1151" s="75" t="s">
        <v>2387</v>
      </c>
      <c r="B1151" s="75" t="s">
        <v>2388</v>
      </c>
    </row>
    <row r="1152" spans="1:2" x14ac:dyDescent="0.2">
      <c r="A1152" s="75" t="s">
        <v>2389</v>
      </c>
      <c r="B1152" s="75" t="s">
        <v>2390</v>
      </c>
    </row>
    <row r="1153" spans="1:2" x14ac:dyDescent="0.2">
      <c r="A1153" s="75" t="s">
        <v>2391</v>
      </c>
      <c r="B1153" s="75" t="s">
        <v>2392</v>
      </c>
    </row>
    <row r="1154" spans="1:2" x14ac:dyDescent="0.2">
      <c r="A1154" s="75" t="s">
        <v>2393</v>
      </c>
      <c r="B1154" s="75" t="s">
        <v>2394</v>
      </c>
    </row>
    <row r="1155" spans="1:2" x14ac:dyDescent="0.2">
      <c r="A1155" s="75" t="s">
        <v>2395</v>
      </c>
      <c r="B1155" s="75" t="s">
        <v>2396</v>
      </c>
    </row>
    <row r="1156" spans="1:2" x14ac:dyDescent="0.2">
      <c r="A1156" s="75" t="s">
        <v>2397</v>
      </c>
      <c r="B1156" s="75" t="s">
        <v>2398</v>
      </c>
    </row>
    <row r="1157" spans="1:2" x14ac:dyDescent="0.2">
      <c r="A1157" s="75" t="s">
        <v>2399</v>
      </c>
      <c r="B1157" s="75" t="s">
        <v>2400</v>
      </c>
    </row>
    <row r="1158" spans="1:2" x14ac:dyDescent="0.2">
      <c r="A1158" s="75" t="s">
        <v>2401</v>
      </c>
      <c r="B1158" s="75" t="s">
        <v>2402</v>
      </c>
    </row>
    <row r="1159" spans="1:2" x14ac:dyDescent="0.2">
      <c r="A1159" s="75" t="s">
        <v>2403</v>
      </c>
      <c r="B1159" s="75" t="s">
        <v>2404</v>
      </c>
    </row>
    <row r="1160" spans="1:2" x14ac:dyDescent="0.2">
      <c r="A1160" s="75" t="s">
        <v>2405</v>
      </c>
      <c r="B1160" s="75" t="s">
        <v>2406</v>
      </c>
    </row>
    <row r="1161" spans="1:2" x14ac:dyDescent="0.2">
      <c r="A1161" s="75" t="s">
        <v>2407</v>
      </c>
      <c r="B1161" s="75" t="s">
        <v>2408</v>
      </c>
    </row>
    <row r="1162" spans="1:2" x14ac:dyDescent="0.2">
      <c r="A1162" s="75" t="s">
        <v>2409</v>
      </c>
      <c r="B1162" s="75" t="s">
        <v>2410</v>
      </c>
    </row>
    <row r="1163" spans="1:2" x14ac:dyDescent="0.2">
      <c r="A1163" s="75" t="s">
        <v>2411</v>
      </c>
      <c r="B1163" s="75" t="s">
        <v>2412</v>
      </c>
    </row>
    <row r="1164" spans="1:2" x14ac:dyDescent="0.2">
      <c r="A1164" s="75" t="s">
        <v>2413</v>
      </c>
      <c r="B1164" s="75" t="s">
        <v>2414</v>
      </c>
    </row>
    <row r="1165" spans="1:2" x14ac:dyDescent="0.2">
      <c r="A1165" s="75" t="s">
        <v>2415</v>
      </c>
      <c r="B1165" s="75" t="s">
        <v>2416</v>
      </c>
    </row>
    <row r="1166" spans="1:2" x14ac:dyDescent="0.2">
      <c r="A1166" s="75" t="s">
        <v>2417</v>
      </c>
      <c r="B1166" s="75" t="s">
        <v>2418</v>
      </c>
    </row>
    <row r="1167" spans="1:2" x14ac:dyDescent="0.2">
      <c r="A1167" s="75" t="s">
        <v>2419</v>
      </c>
      <c r="B1167" s="75" t="s">
        <v>2420</v>
      </c>
    </row>
    <row r="1168" spans="1:2" x14ac:dyDescent="0.2">
      <c r="A1168" s="75" t="s">
        <v>2421</v>
      </c>
      <c r="B1168" s="75" t="s">
        <v>2422</v>
      </c>
    </row>
    <row r="1169" spans="1:2" x14ac:dyDescent="0.2">
      <c r="A1169" s="75" t="s">
        <v>2423</v>
      </c>
      <c r="B1169" s="75" t="s">
        <v>2424</v>
      </c>
    </row>
    <row r="1170" spans="1:2" x14ac:dyDescent="0.2">
      <c r="A1170" s="75" t="s">
        <v>2425</v>
      </c>
      <c r="B1170" s="75" t="s">
        <v>2426</v>
      </c>
    </row>
    <row r="1171" spans="1:2" x14ac:dyDescent="0.2">
      <c r="A1171" s="75" t="s">
        <v>2427</v>
      </c>
      <c r="B1171" s="75" t="s">
        <v>2428</v>
      </c>
    </row>
    <row r="1172" spans="1:2" x14ac:dyDescent="0.2">
      <c r="A1172" s="75" t="s">
        <v>2429</v>
      </c>
      <c r="B1172" s="75" t="s">
        <v>2430</v>
      </c>
    </row>
    <row r="1173" spans="1:2" x14ac:dyDescent="0.2">
      <c r="A1173" s="75" t="s">
        <v>2431</v>
      </c>
      <c r="B1173" s="75" t="s">
        <v>2432</v>
      </c>
    </row>
    <row r="1174" spans="1:2" x14ac:dyDescent="0.2">
      <c r="A1174" s="75" t="s">
        <v>2433</v>
      </c>
      <c r="B1174" s="75" t="s">
        <v>2434</v>
      </c>
    </row>
    <row r="1175" spans="1:2" x14ac:dyDescent="0.2">
      <c r="A1175" s="75" t="s">
        <v>2435</v>
      </c>
      <c r="B1175" s="75" t="s">
        <v>2436</v>
      </c>
    </row>
    <row r="1176" spans="1:2" x14ac:dyDescent="0.2">
      <c r="A1176" s="75" t="s">
        <v>2437</v>
      </c>
      <c r="B1176" s="75" t="s">
        <v>2438</v>
      </c>
    </row>
    <row r="1177" spans="1:2" x14ac:dyDescent="0.2">
      <c r="A1177" s="75" t="s">
        <v>2439</v>
      </c>
      <c r="B1177" s="75" t="s">
        <v>2440</v>
      </c>
    </row>
    <row r="1178" spans="1:2" x14ac:dyDescent="0.2">
      <c r="A1178" s="75" t="s">
        <v>2441</v>
      </c>
      <c r="B1178" s="75" t="s">
        <v>2442</v>
      </c>
    </row>
    <row r="1179" spans="1:2" x14ac:dyDescent="0.2">
      <c r="A1179" s="75" t="s">
        <v>2443</v>
      </c>
      <c r="B1179" s="75" t="s">
        <v>2444</v>
      </c>
    </row>
    <row r="1180" spans="1:2" x14ac:dyDescent="0.2">
      <c r="A1180" s="75" t="s">
        <v>2445</v>
      </c>
      <c r="B1180" s="75" t="s">
        <v>2446</v>
      </c>
    </row>
    <row r="1181" spans="1:2" x14ac:dyDescent="0.2">
      <c r="A1181" s="75" t="s">
        <v>2447</v>
      </c>
      <c r="B1181" s="75" t="s">
        <v>2448</v>
      </c>
    </row>
    <row r="1182" spans="1:2" x14ac:dyDescent="0.2">
      <c r="A1182" s="75" t="s">
        <v>2449</v>
      </c>
      <c r="B1182" s="75" t="s">
        <v>2450</v>
      </c>
    </row>
    <row r="1183" spans="1:2" x14ac:dyDescent="0.2">
      <c r="A1183" s="75" t="s">
        <v>2451</v>
      </c>
      <c r="B1183" s="75" t="s">
        <v>2452</v>
      </c>
    </row>
    <row r="1184" spans="1:2" x14ac:dyDescent="0.2">
      <c r="A1184" s="75" t="s">
        <v>2453</v>
      </c>
      <c r="B1184" s="75" t="s">
        <v>2454</v>
      </c>
    </row>
    <row r="1185" spans="1:2" x14ac:dyDescent="0.2">
      <c r="A1185" s="75" t="s">
        <v>2455</v>
      </c>
      <c r="B1185" s="75" t="s">
        <v>2456</v>
      </c>
    </row>
    <row r="1186" spans="1:2" x14ac:dyDescent="0.2">
      <c r="A1186" s="75" t="s">
        <v>2457</v>
      </c>
      <c r="B1186" s="75" t="s">
        <v>2458</v>
      </c>
    </row>
    <row r="1187" spans="1:2" x14ac:dyDescent="0.2">
      <c r="A1187" s="75" t="s">
        <v>2459</v>
      </c>
      <c r="B1187" s="75" t="s">
        <v>2460</v>
      </c>
    </row>
    <row r="1188" spans="1:2" x14ac:dyDescent="0.2">
      <c r="A1188" s="75" t="s">
        <v>2461</v>
      </c>
      <c r="B1188" s="75" t="s">
        <v>2462</v>
      </c>
    </row>
    <row r="1189" spans="1:2" x14ac:dyDescent="0.2">
      <c r="A1189" s="75" t="s">
        <v>2463</v>
      </c>
      <c r="B1189" s="75" t="s">
        <v>2464</v>
      </c>
    </row>
    <row r="1190" spans="1:2" x14ac:dyDescent="0.2">
      <c r="A1190" s="75" t="s">
        <v>2465</v>
      </c>
      <c r="B1190" s="75" t="s">
        <v>2466</v>
      </c>
    </row>
    <row r="1191" spans="1:2" x14ac:dyDescent="0.2">
      <c r="A1191" s="75" t="s">
        <v>2467</v>
      </c>
      <c r="B1191" s="75" t="s">
        <v>2468</v>
      </c>
    </row>
    <row r="1192" spans="1:2" x14ac:dyDescent="0.2">
      <c r="A1192" s="75" t="s">
        <v>2469</v>
      </c>
      <c r="B1192" s="75" t="s">
        <v>2470</v>
      </c>
    </row>
    <row r="1193" spans="1:2" x14ac:dyDescent="0.2">
      <c r="A1193" s="75" t="s">
        <v>2471</v>
      </c>
      <c r="B1193" s="75" t="s">
        <v>2472</v>
      </c>
    </row>
    <row r="1194" spans="1:2" x14ac:dyDescent="0.2">
      <c r="A1194" s="75" t="s">
        <v>2473</v>
      </c>
      <c r="B1194" s="75" t="s">
        <v>2474</v>
      </c>
    </row>
    <row r="1195" spans="1:2" x14ac:dyDescent="0.2">
      <c r="A1195" s="75" t="s">
        <v>2475</v>
      </c>
      <c r="B1195" s="75" t="s">
        <v>2476</v>
      </c>
    </row>
    <row r="1196" spans="1:2" x14ac:dyDescent="0.2">
      <c r="A1196" s="75" t="s">
        <v>2477</v>
      </c>
      <c r="B1196" s="75" t="s">
        <v>2478</v>
      </c>
    </row>
    <row r="1197" spans="1:2" x14ac:dyDescent="0.2">
      <c r="A1197" s="75" t="s">
        <v>2479</v>
      </c>
      <c r="B1197" s="75" t="s">
        <v>2480</v>
      </c>
    </row>
    <row r="1198" spans="1:2" x14ac:dyDescent="0.2">
      <c r="A1198" s="75" t="s">
        <v>2481</v>
      </c>
      <c r="B1198" s="75" t="s">
        <v>2482</v>
      </c>
    </row>
    <row r="1199" spans="1:2" x14ac:dyDescent="0.2">
      <c r="A1199" s="75" t="s">
        <v>2483</v>
      </c>
      <c r="B1199" s="75" t="s">
        <v>2484</v>
      </c>
    </row>
    <row r="1200" spans="1:2" x14ac:dyDescent="0.2">
      <c r="A1200" s="75" t="s">
        <v>2485</v>
      </c>
      <c r="B1200" s="75" t="s">
        <v>2486</v>
      </c>
    </row>
    <row r="1201" spans="1:2" x14ac:dyDescent="0.2">
      <c r="A1201" s="75" t="s">
        <v>2487</v>
      </c>
      <c r="B1201" s="75" t="s">
        <v>2488</v>
      </c>
    </row>
    <row r="1202" spans="1:2" x14ac:dyDescent="0.2">
      <c r="A1202" s="75" t="s">
        <v>2489</v>
      </c>
      <c r="B1202" s="75" t="s">
        <v>2490</v>
      </c>
    </row>
    <row r="1203" spans="1:2" x14ac:dyDescent="0.2">
      <c r="A1203" s="75" t="s">
        <v>2491</v>
      </c>
      <c r="B1203" s="75" t="s">
        <v>2492</v>
      </c>
    </row>
    <row r="1204" spans="1:2" x14ac:dyDescent="0.2">
      <c r="A1204" s="75" t="s">
        <v>2493</v>
      </c>
      <c r="B1204" s="75" t="s">
        <v>2494</v>
      </c>
    </row>
    <row r="1205" spans="1:2" x14ac:dyDescent="0.2">
      <c r="A1205" s="75" t="s">
        <v>2495</v>
      </c>
      <c r="B1205" s="75" t="s">
        <v>2496</v>
      </c>
    </row>
    <row r="1206" spans="1:2" x14ac:dyDescent="0.2">
      <c r="A1206" s="75" t="s">
        <v>2497</v>
      </c>
      <c r="B1206" s="75" t="s">
        <v>2498</v>
      </c>
    </row>
    <row r="1207" spans="1:2" x14ac:dyDescent="0.2">
      <c r="A1207" s="75" t="s">
        <v>2499</v>
      </c>
      <c r="B1207" s="75" t="s">
        <v>2500</v>
      </c>
    </row>
    <row r="1208" spans="1:2" x14ac:dyDescent="0.2">
      <c r="A1208" s="75" t="s">
        <v>2501</v>
      </c>
      <c r="B1208" s="75" t="s">
        <v>2502</v>
      </c>
    </row>
    <row r="1209" spans="1:2" x14ac:dyDescent="0.2">
      <c r="A1209" s="75" t="s">
        <v>2503</v>
      </c>
      <c r="B1209" s="75" t="s">
        <v>2504</v>
      </c>
    </row>
    <row r="1210" spans="1:2" x14ac:dyDescent="0.2">
      <c r="A1210" s="75" t="s">
        <v>2505</v>
      </c>
      <c r="B1210" s="75" t="s">
        <v>2506</v>
      </c>
    </row>
    <row r="1211" spans="1:2" x14ac:dyDescent="0.2">
      <c r="A1211" s="75" t="s">
        <v>2507</v>
      </c>
      <c r="B1211" s="75" t="s">
        <v>2508</v>
      </c>
    </row>
    <row r="1212" spans="1:2" x14ac:dyDescent="0.2">
      <c r="A1212" s="75" t="s">
        <v>2509</v>
      </c>
      <c r="B1212" s="75" t="s">
        <v>2510</v>
      </c>
    </row>
    <row r="1213" spans="1:2" x14ac:dyDescent="0.2">
      <c r="A1213" s="75" t="s">
        <v>2511</v>
      </c>
      <c r="B1213" s="75" t="s">
        <v>2512</v>
      </c>
    </row>
    <row r="1214" spans="1:2" x14ac:dyDescent="0.2">
      <c r="A1214" s="75" t="s">
        <v>2513</v>
      </c>
      <c r="B1214" s="75" t="s">
        <v>2514</v>
      </c>
    </row>
    <row r="1215" spans="1:2" x14ac:dyDescent="0.2">
      <c r="A1215" s="75" t="s">
        <v>2515</v>
      </c>
      <c r="B1215" s="75" t="s">
        <v>2516</v>
      </c>
    </row>
    <row r="1216" spans="1:2" x14ac:dyDescent="0.2">
      <c r="A1216" s="75" t="s">
        <v>2517</v>
      </c>
      <c r="B1216" s="75" t="s">
        <v>2518</v>
      </c>
    </row>
    <row r="1217" spans="1:2" x14ac:dyDescent="0.2">
      <c r="A1217" s="75" t="s">
        <v>2519</v>
      </c>
      <c r="B1217" s="75" t="s">
        <v>2520</v>
      </c>
    </row>
    <row r="1218" spans="1:2" x14ac:dyDescent="0.2">
      <c r="A1218" s="75" t="s">
        <v>37</v>
      </c>
      <c r="B1218" s="75" t="s">
        <v>38</v>
      </c>
    </row>
    <row r="1219" spans="1:2" x14ac:dyDescent="0.2">
      <c r="A1219" s="75" t="s">
        <v>2521</v>
      </c>
      <c r="B1219" s="75" t="s">
        <v>2522</v>
      </c>
    </row>
    <row r="1220" spans="1:2" x14ac:dyDescent="0.2">
      <c r="A1220" s="75" t="s">
        <v>2523</v>
      </c>
      <c r="B1220" s="75" t="s">
        <v>2524</v>
      </c>
    </row>
    <row r="1221" spans="1:2" x14ac:dyDescent="0.2">
      <c r="A1221" s="75" t="s">
        <v>2525</v>
      </c>
      <c r="B1221" s="75" t="s">
        <v>2526</v>
      </c>
    </row>
    <row r="1222" spans="1:2" x14ac:dyDescent="0.2">
      <c r="A1222" s="75" t="s">
        <v>2527</v>
      </c>
      <c r="B1222" s="75" t="s">
        <v>2528</v>
      </c>
    </row>
    <row r="1223" spans="1:2" x14ac:dyDescent="0.2">
      <c r="A1223" s="75" t="s">
        <v>2529</v>
      </c>
      <c r="B1223" s="75" t="s">
        <v>2530</v>
      </c>
    </row>
    <row r="1224" spans="1:2" x14ac:dyDescent="0.2">
      <c r="A1224" s="75" t="s">
        <v>2531</v>
      </c>
      <c r="B1224" s="75" t="s">
        <v>2532</v>
      </c>
    </row>
    <row r="1225" spans="1:2" x14ac:dyDescent="0.2">
      <c r="A1225" s="75" t="s">
        <v>2533</v>
      </c>
      <c r="B1225" s="75" t="s">
        <v>2534</v>
      </c>
    </row>
    <row r="1226" spans="1:2" x14ac:dyDescent="0.2">
      <c r="A1226" s="75" t="s">
        <v>2535</v>
      </c>
      <c r="B1226" s="75" t="s">
        <v>2536</v>
      </c>
    </row>
    <row r="1227" spans="1:2" x14ac:dyDescent="0.2">
      <c r="A1227" s="75" t="s">
        <v>2537</v>
      </c>
      <c r="B1227" s="75" t="s">
        <v>2538</v>
      </c>
    </row>
    <row r="1228" spans="1:2" x14ac:dyDescent="0.2">
      <c r="A1228" s="75" t="s">
        <v>2539</v>
      </c>
      <c r="B1228" s="75" t="s">
        <v>2540</v>
      </c>
    </row>
    <row r="1229" spans="1:2" x14ac:dyDescent="0.2">
      <c r="A1229" s="75" t="s">
        <v>2541</v>
      </c>
      <c r="B1229" s="75" t="s">
        <v>2542</v>
      </c>
    </row>
    <row r="1230" spans="1:2" x14ac:dyDescent="0.2">
      <c r="A1230" s="75" t="s">
        <v>2543</v>
      </c>
      <c r="B1230" s="75" t="s">
        <v>2544</v>
      </c>
    </row>
    <row r="1231" spans="1:2" x14ac:dyDescent="0.2">
      <c r="A1231" s="75" t="s">
        <v>2545</v>
      </c>
      <c r="B1231" s="75" t="s">
        <v>2546</v>
      </c>
    </row>
    <row r="1232" spans="1:2" x14ac:dyDescent="0.2">
      <c r="A1232" s="75" t="s">
        <v>2547</v>
      </c>
      <c r="B1232" s="75" t="s">
        <v>2548</v>
      </c>
    </row>
    <row r="1233" spans="1:2" x14ac:dyDescent="0.2">
      <c r="A1233" s="75" t="s">
        <v>2549</v>
      </c>
      <c r="B1233" s="75" t="s">
        <v>2550</v>
      </c>
    </row>
    <row r="1234" spans="1:2" x14ac:dyDescent="0.2">
      <c r="A1234" s="75" t="s">
        <v>2551</v>
      </c>
      <c r="B1234" s="75" t="s">
        <v>2552</v>
      </c>
    </row>
    <row r="1235" spans="1:2" x14ac:dyDescent="0.2">
      <c r="A1235" s="75" t="s">
        <v>2553</v>
      </c>
      <c r="B1235" s="75" t="s">
        <v>2554</v>
      </c>
    </row>
    <row r="1236" spans="1:2" x14ac:dyDescent="0.2">
      <c r="A1236" s="75" t="s">
        <v>2555</v>
      </c>
      <c r="B1236" s="75" t="s">
        <v>2556</v>
      </c>
    </row>
    <row r="1237" spans="1:2" x14ac:dyDescent="0.2">
      <c r="A1237" s="75" t="s">
        <v>2557</v>
      </c>
      <c r="B1237" s="75" t="s">
        <v>2558</v>
      </c>
    </row>
    <row r="1238" spans="1:2" x14ac:dyDescent="0.2">
      <c r="A1238" s="75" t="s">
        <v>2559</v>
      </c>
      <c r="B1238" s="75" t="s">
        <v>2560</v>
      </c>
    </row>
    <row r="1239" spans="1:2" x14ac:dyDescent="0.2">
      <c r="A1239" s="75" t="s">
        <v>2561</v>
      </c>
      <c r="B1239" s="75" t="s">
        <v>2562</v>
      </c>
    </row>
    <row r="1240" spans="1:2" x14ac:dyDescent="0.2">
      <c r="A1240" s="75" t="s">
        <v>2563</v>
      </c>
      <c r="B1240" s="75" t="s">
        <v>2564</v>
      </c>
    </row>
    <row r="1241" spans="1:2" x14ac:dyDescent="0.2">
      <c r="A1241" s="75" t="s">
        <v>2565</v>
      </c>
      <c r="B1241" s="75" t="s">
        <v>2566</v>
      </c>
    </row>
    <row r="1242" spans="1:2" x14ac:dyDescent="0.2">
      <c r="A1242" s="75" t="s">
        <v>2567</v>
      </c>
      <c r="B1242" s="75" t="s">
        <v>2568</v>
      </c>
    </row>
    <row r="1243" spans="1:2" x14ac:dyDescent="0.2">
      <c r="A1243" s="75" t="s">
        <v>2569</v>
      </c>
      <c r="B1243" s="75" t="s">
        <v>2570</v>
      </c>
    </row>
    <row r="1244" spans="1:2" x14ac:dyDescent="0.2">
      <c r="A1244" s="75" t="s">
        <v>2571</v>
      </c>
      <c r="B1244" s="75" t="s">
        <v>2572</v>
      </c>
    </row>
    <row r="1245" spans="1:2" x14ac:dyDescent="0.2">
      <c r="A1245" s="75" t="s">
        <v>2573</v>
      </c>
      <c r="B1245" s="75" t="s">
        <v>2574</v>
      </c>
    </row>
    <row r="1246" spans="1:2" x14ac:dyDescent="0.2">
      <c r="A1246" s="75" t="s">
        <v>2575</v>
      </c>
      <c r="B1246" s="75" t="s">
        <v>2576</v>
      </c>
    </row>
    <row r="1247" spans="1:2" x14ac:dyDescent="0.2">
      <c r="A1247" s="75" t="s">
        <v>2577</v>
      </c>
      <c r="B1247" s="75" t="s">
        <v>2578</v>
      </c>
    </row>
    <row r="1248" spans="1:2" x14ac:dyDescent="0.2">
      <c r="A1248" s="75" t="s">
        <v>2579</v>
      </c>
      <c r="B1248" s="75" t="s">
        <v>2580</v>
      </c>
    </row>
    <row r="1249" spans="1:2" x14ac:dyDescent="0.2">
      <c r="A1249" s="75" t="s">
        <v>2581</v>
      </c>
      <c r="B1249" s="75" t="s">
        <v>2582</v>
      </c>
    </row>
    <row r="1250" spans="1:2" x14ac:dyDescent="0.2">
      <c r="A1250" s="75" t="s">
        <v>2583</v>
      </c>
      <c r="B1250" s="75" t="s">
        <v>2584</v>
      </c>
    </row>
    <row r="1251" spans="1:2" x14ac:dyDescent="0.2">
      <c r="A1251" s="75" t="s">
        <v>2585</v>
      </c>
      <c r="B1251" s="75" t="s">
        <v>2586</v>
      </c>
    </row>
    <row r="1252" spans="1:2" x14ac:dyDescent="0.2">
      <c r="A1252" s="75" t="s">
        <v>2587</v>
      </c>
      <c r="B1252" s="75" t="s">
        <v>2588</v>
      </c>
    </row>
    <row r="1253" spans="1:2" x14ac:dyDescent="0.2">
      <c r="A1253" s="75" t="s">
        <v>2589</v>
      </c>
      <c r="B1253" s="75" t="s">
        <v>2590</v>
      </c>
    </row>
    <row r="1254" spans="1:2" x14ac:dyDescent="0.2">
      <c r="A1254" s="75" t="s">
        <v>2591</v>
      </c>
      <c r="B1254" s="75" t="s">
        <v>2592</v>
      </c>
    </row>
    <row r="1255" spans="1:2" x14ac:dyDescent="0.2">
      <c r="A1255" s="75" t="s">
        <v>2593</v>
      </c>
      <c r="B1255" s="75" t="s">
        <v>2594</v>
      </c>
    </row>
    <row r="1256" spans="1:2" x14ac:dyDescent="0.2">
      <c r="A1256" s="75" t="s">
        <v>2595</v>
      </c>
      <c r="B1256" s="75" t="s">
        <v>2596</v>
      </c>
    </row>
    <row r="1257" spans="1:2" x14ac:dyDescent="0.2">
      <c r="A1257" s="75" t="s">
        <v>2597</v>
      </c>
      <c r="B1257" s="75" t="s">
        <v>2598</v>
      </c>
    </row>
    <row r="1258" spans="1:2" x14ac:dyDescent="0.2">
      <c r="A1258" s="75" t="s">
        <v>2599</v>
      </c>
      <c r="B1258" s="75" t="s">
        <v>2600</v>
      </c>
    </row>
    <row r="1259" spans="1:2" x14ac:dyDescent="0.2">
      <c r="A1259" s="75" t="s">
        <v>2601</v>
      </c>
      <c r="B1259" s="75" t="s">
        <v>2602</v>
      </c>
    </row>
    <row r="1260" spans="1:2" x14ac:dyDescent="0.2">
      <c r="A1260" s="75" t="s">
        <v>2603</v>
      </c>
      <c r="B1260" s="75" t="s">
        <v>2604</v>
      </c>
    </row>
    <row r="1261" spans="1:2" x14ac:dyDescent="0.2">
      <c r="A1261" s="75" t="s">
        <v>2605</v>
      </c>
      <c r="B1261" s="75" t="s">
        <v>2606</v>
      </c>
    </row>
    <row r="1262" spans="1:2" x14ac:dyDescent="0.2">
      <c r="A1262" s="75" t="s">
        <v>2607</v>
      </c>
      <c r="B1262" s="75" t="s">
        <v>2608</v>
      </c>
    </row>
    <row r="1263" spans="1:2" x14ac:dyDescent="0.2">
      <c r="A1263" s="75" t="s">
        <v>2609</v>
      </c>
      <c r="B1263" s="75" t="s">
        <v>2610</v>
      </c>
    </row>
    <row r="1264" spans="1:2" x14ac:dyDescent="0.2">
      <c r="A1264" s="75" t="s">
        <v>2611</v>
      </c>
      <c r="B1264" s="75" t="s">
        <v>2612</v>
      </c>
    </row>
    <row r="1265" spans="1:2" x14ac:dyDescent="0.2">
      <c r="A1265" s="75" t="s">
        <v>2613</v>
      </c>
      <c r="B1265" s="75" t="s">
        <v>2614</v>
      </c>
    </row>
    <row r="1266" spans="1:2" x14ac:dyDescent="0.2">
      <c r="A1266" s="75" t="s">
        <v>2615</v>
      </c>
      <c r="B1266" s="75" t="s">
        <v>2616</v>
      </c>
    </row>
    <row r="1267" spans="1:2" x14ac:dyDescent="0.2">
      <c r="A1267" s="75" t="s">
        <v>2617</v>
      </c>
      <c r="B1267" s="75" t="s">
        <v>2618</v>
      </c>
    </row>
    <row r="1268" spans="1:2" x14ac:dyDescent="0.2">
      <c r="A1268" s="75" t="s">
        <v>2619</v>
      </c>
      <c r="B1268" s="75" t="s">
        <v>2620</v>
      </c>
    </row>
    <row r="1269" spans="1:2" x14ac:dyDescent="0.2">
      <c r="A1269" s="75" t="s">
        <v>2621</v>
      </c>
      <c r="B1269" s="75" t="s">
        <v>2622</v>
      </c>
    </row>
    <row r="1270" spans="1:2" x14ac:dyDescent="0.2">
      <c r="A1270" s="75" t="s">
        <v>2623</v>
      </c>
      <c r="B1270" s="75" t="s">
        <v>2624</v>
      </c>
    </row>
    <row r="1271" spans="1:2" x14ac:dyDescent="0.2">
      <c r="A1271" s="75" t="s">
        <v>2625</v>
      </c>
      <c r="B1271" s="75" t="s">
        <v>2626</v>
      </c>
    </row>
    <row r="1272" spans="1:2" x14ac:dyDescent="0.2">
      <c r="A1272" s="75" t="s">
        <v>2627</v>
      </c>
      <c r="B1272" s="75" t="s">
        <v>2628</v>
      </c>
    </row>
    <row r="1273" spans="1:2" x14ac:dyDescent="0.2">
      <c r="A1273" s="75" t="s">
        <v>2629</v>
      </c>
      <c r="B1273" s="75" t="s">
        <v>2630</v>
      </c>
    </row>
    <row r="1274" spans="1:2" x14ac:dyDescent="0.2">
      <c r="A1274" s="75" t="s">
        <v>2631</v>
      </c>
      <c r="B1274" s="75" t="s">
        <v>2632</v>
      </c>
    </row>
    <row r="1275" spans="1:2" x14ac:dyDescent="0.2">
      <c r="A1275" s="75" t="s">
        <v>2633</v>
      </c>
      <c r="B1275" s="75" t="s">
        <v>2634</v>
      </c>
    </row>
    <row r="1276" spans="1:2" x14ac:dyDescent="0.2">
      <c r="A1276" s="75" t="s">
        <v>2635</v>
      </c>
      <c r="B1276" s="75" t="s">
        <v>2636</v>
      </c>
    </row>
    <row r="1277" spans="1:2" x14ac:dyDescent="0.2">
      <c r="A1277" s="75" t="s">
        <v>2637</v>
      </c>
      <c r="B1277" s="75" t="s">
        <v>2638</v>
      </c>
    </row>
    <row r="1278" spans="1:2" x14ac:dyDescent="0.2">
      <c r="A1278" s="75" t="s">
        <v>2639</v>
      </c>
      <c r="B1278" s="75" t="s">
        <v>2640</v>
      </c>
    </row>
    <row r="1279" spans="1:2" x14ac:dyDescent="0.2">
      <c r="A1279" s="75" t="s">
        <v>2641</v>
      </c>
      <c r="B1279" s="75" t="s">
        <v>2642</v>
      </c>
    </row>
    <row r="1280" spans="1:2" x14ac:dyDescent="0.2">
      <c r="A1280" s="75" t="s">
        <v>2643</v>
      </c>
      <c r="B1280" s="75" t="s">
        <v>2644</v>
      </c>
    </row>
    <row r="1281" spans="1:2" x14ac:dyDescent="0.2">
      <c r="A1281" s="75" t="s">
        <v>2645</v>
      </c>
      <c r="B1281" s="75" t="s">
        <v>2646</v>
      </c>
    </row>
    <row r="1282" spans="1:2" x14ac:dyDescent="0.2">
      <c r="A1282" s="75" t="s">
        <v>2647</v>
      </c>
      <c r="B1282" s="75" t="s">
        <v>2648</v>
      </c>
    </row>
    <row r="1283" spans="1:2" x14ac:dyDescent="0.2">
      <c r="A1283" s="75" t="s">
        <v>2649</v>
      </c>
      <c r="B1283" s="75" t="s">
        <v>2650</v>
      </c>
    </row>
    <row r="1284" spans="1:2" x14ac:dyDescent="0.2">
      <c r="A1284" s="75" t="s">
        <v>2651</v>
      </c>
      <c r="B1284" s="75" t="s">
        <v>2652</v>
      </c>
    </row>
    <row r="1285" spans="1:2" x14ac:dyDescent="0.2">
      <c r="A1285" s="75" t="s">
        <v>2653</v>
      </c>
      <c r="B1285" s="75" t="s">
        <v>2654</v>
      </c>
    </row>
    <row r="1286" spans="1:2" x14ac:dyDescent="0.2">
      <c r="A1286" s="75" t="s">
        <v>2655</v>
      </c>
      <c r="B1286" s="75" t="s">
        <v>2656</v>
      </c>
    </row>
    <row r="1287" spans="1:2" x14ac:dyDescent="0.2">
      <c r="A1287" s="75" t="s">
        <v>2657</v>
      </c>
      <c r="B1287" s="75" t="s">
        <v>2658</v>
      </c>
    </row>
    <row r="1288" spans="1:2" x14ac:dyDescent="0.2">
      <c r="A1288" s="75" t="s">
        <v>2659</v>
      </c>
      <c r="B1288" s="75" t="s">
        <v>2660</v>
      </c>
    </row>
    <row r="1289" spans="1:2" x14ac:dyDescent="0.2">
      <c r="A1289" s="75" t="s">
        <v>2661</v>
      </c>
      <c r="B1289" s="75" t="s">
        <v>2662</v>
      </c>
    </row>
    <row r="1290" spans="1:2" x14ac:dyDescent="0.2">
      <c r="A1290" s="75" t="s">
        <v>2663</v>
      </c>
      <c r="B1290" s="75" t="s">
        <v>2664</v>
      </c>
    </row>
    <row r="1291" spans="1:2" x14ac:dyDescent="0.2">
      <c r="A1291" s="75" t="s">
        <v>2665</v>
      </c>
      <c r="B1291" s="75" t="s">
        <v>2666</v>
      </c>
    </row>
    <row r="1292" spans="1:2" x14ac:dyDescent="0.2">
      <c r="A1292" s="75" t="s">
        <v>2667</v>
      </c>
      <c r="B1292" s="75" t="s">
        <v>2668</v>
      </c>
    </row>
    <row r="1293" spans="1:2" x14ac:dyDescent="0.2">
      <c r="A1293" s="75" t="s">
        <v>2669</v>
      </c>
      <c r="B1293" s="75" t="s">
        <v>2670</v>
      </c>
    </row>
    <row r="1294" spans="1:2" x14ac:dyDescent="0.2">
      <c r="A1294" s="75" t="s">
        <v>2671</v>
      </c>
      <c r="B1294" s="75" t="s">
        <v>2672</v>
      </c>
    </row>
    <row r="1295" spans="1:2" x14ac:dyDescent="0.2">
      <c r="A1295" s="75" t="s">
        <v>2673</v>
      </c>
      <c r="B1295" s="75" t="s">
        <v>2674</v>
      </c>
    </row>
    <row r="1296" spans="1:2" x14ac:dyDescent="0.2">
      <c r="A1296" s="75" t="s">
        <v>2675</v>
      </c>
      <c r="B1296" s="75" t="s">
        <v>2676</v>
      </c>
    </row>
    <row r="1297" spans="1:2" x14ac:dyDescent="0.2">
      <c r="A1297" s="75" t="s">
        <v>2677</v>
      </c>
      <c r="B1297" s="75" t="s">
        <v>2678</v>
      </c>
    </row>
    <row r="1298" spans="1:2" x14ac:dyDescent="0.2">
      <c r="A1298" s="75" t="s">
        <v>2679</v>
      </c>
      <c r="B1298" s="75" t="s">
        <v>2680</v>
      </c>
    </row>
    <row r="1299" spans="1:2" x14ac:dyDescent="0.2">
      <c r="A1299" s="75" t="s">
        <v>2681</v>
      </c>
      <c r="B1299" s="75" t="s">
        <v>2682</v>
      </c>
    </row>
    <row r="1300" spans="1:2" x14ac:dyDescent="0.2">
      <c r="A1300" s="75" t="s">
        <v>2683</v>
      </c>
      <c r="B1300" s="75" t="s">
        <v>2684</v>
      </c>
    </row>
    <row r="1301" spans="1:2" x14ac:dyDescent="0.2">
      <c r="A1301" s="75" t="s">
        <v>2685</v>
      </c>
      <c r="B1301" s="75" t="s">
        <v>2686</v>
      </c>
    </row>
    <row r="1302" spans="1:2" x14ac:dyDescent="0.2">
      <c r="A1302" s="75" t="s">
        <v>2687</v>
      </c>
      <c r="B1302" s="75" t="s">
        <v>2688</v>
      </c>
    </row>
    <row r="1303" spans="1:2" x14ac:dyDescent="0.2">
      <c r="A1303" s="75" t="s">
        <v>2689</v>
      </c>
      <c r="B1303" s="75" t="s">
        <v>2690</v>
      </c>
    </row>
    <row r="1304" spans="1:2" x14ac:dyDescent="0.2">
      <c r="A1304" s="75" t="s">
        <v>2691</v>
      </c>
      <c r="B1304" s="75" t="s">
        <v>2692</v>
      </c>
    </row>
    <row r="1305" spans="1:2" x14ac:dyDescent="0.2">
      <c r="A1305" s="75" t="s">
        <v>2693</v>
      </c>
      <c r="B1305" s="75" t="s">
        <v>2694</v>
      </c>
    </row>
    <row r="1306" spans="1:2" x14ac:dyDescent="0.2">
      <c r="A1306" s="75" t="s">
        <v>2695</v>
      </c>
      <c r="B1306" s="75" t="s">
        <v>2696</v>
      </c>
    </row>
    <row r="1307" spans="1:2" x14ac:dyDescent="0.2">
      <c r="A1307" s="75" t="s">
        <v>2697</v>
      </c>
      <c r="B1307" s="75" t="s">
        <v>2698</v>
      </c>
    </row>
    <row r="1308" spans="1:2" x14ac:dyDescent="0.2">
      <c r="A1308" s="75" t="s">
        <v>2699</v>
      </c>
      <c r="B1308" s="75" t="s">
        <v>2700</v>
      </c>
    </row>
    <row r="1309" spans="1:2" x14ac:dyDescent="0.2">
      <c r="A1309" s="75" t="s">
        <v>2701</v>
      </c>
      <c r="B1309" s="75" t="s">
        <v>2702</v>
      </c>
    </row>
    <row r="1310" spans="1:2" x14ac:dyDescent="0.2">
      <c r="A1310" s="75" t="s">
        <v>2703</v>
      </c>
      <c r="B1310" s="75" t="s">
        <v>2704</v>
      </c>
    </row>
    <row r="1311" spans="1:2" x14ac:dyDescent="0.2">
      <c r="A1311" s="75" t="s">
        <v>2705</v>
      </c>
      <c r="B1311" s="75" t="s">
        <v>2706</v>
      </c>
    </row>
    <row r="1312" spans="1:2" x14ac:dyDescent="0.2">
      <c r="A1312" s="75" t="s">
        <v>2707</v>
      </c>
      <c r="B1312" s="75" t="s">
        <v>2708</v>
      </c>
    </row>
    <row r="1313" spans="1:2" x14ac:dyDescent="0.2">
      <c r="A1313" s="75" t="s">
        <v>2709</v>
      </c>
      <c r="B1313" s="75" t="s">
        <v>2710</v>
      </c>
    </row>
    <row r="1314" spans="1:2" x14ac:dyDescent="0.2">
      <c r="A1314" s="75" t="s">
        <v>2711</v>
      </c>
      <c r="B1314" s="75" t="s">
        <v>2712</v>
      </c>
    </row>
    <row r="1315" spans="1:2" x14ac:dyDescent="0.2">
      <c r="A1315" s="75" t="s">
        <v>2713</v>
      </c>
      <c r="B1315" s="75" t="s">
        <v>2714</v>
      </c>
    </row>
    <row r="1316" spans="1:2" x14ac:dyDescent="0.2">
      <c r="A1316" s="75" t="s">
        <v>2715</v>
      </c>
      <c r="B1316" s="75" t="s">
        <v>2716</v>
      </c>
    </row>
    <row r="1317" spans="1:2" x14ac:dyDescent="0.2">
      <c r="A1317" s="75" t="s">
        <v>2717</v>
      </c>
      <c r="B1317" s="75" t="s">
        <v>2718</v>
      </c>
    </row>
    <row r="1318" spans="1:2" x14ac:dyDescent="0.2">
      <c r="A1318" s="75" t="s">
        <v>2719</v>
      </c>
      <c r="B1318" s="75" t="s">
        <v>2720</v>
      </c>
    </row>
    <row r="1319" spans="1:2" x14ac:dyDescent="0.2">
      <c r="A1319" s="75" t="s">
        <v>2721</v>
      </c>
      <c r="B1319" s="75" t="s">
        <v>2722</v>
      </c>
    </row>
    <row r="1320" spans="1:2" x14ac:dyDescent="0.2">
      <c r="A1320" s="75" t="s">
        <v>2723</v>
      </c>
      <c r="B1320" s="75" t="s">
        <v>2724</v>
      </c>
    </row>
    <row r="1321" spans="1:2" x14ac:dyDescent="0.2">
      <c r="A1321" s="75" t="s">
        <v>2725</v>
      </c>
      <c r="B1321" s="75" t="s">
        <v>2726</v>
      </c>
    </row>
    <row r="1322" spans="1:2" x14ac:dyDescent="0.2">
      <c r="A1322" s="75" t="s">
        <v>2727</v>
      </c>
      <c r="B1322" s="75" t="s">
        <v>2728</v>
      </c>
    </row>
    <row r="1323" spans="1:2" x14ac:dyDescent="0.2">
      <c r="A1323" s="75" t="s">
        <v>2729</v>
      </c>
      <c r="B1323" s="75" t="s">
        <v>2730</v>
      </c>
    </row>
    <row r="1324" spans="1:2" x14ac:dyDescent="0.2">
      <c r="A1324" s="75" t="s">
        <v>2731</v>
      </c>
      <c r="B1324" s="75" t="s">
        <v>2732</v>
      </c>
    </row>
    <row r="1325" spans="1:2" x14ac:dyDescent="0.2">
      <c r="A1325" s="75" t="s">
        <v>2733</v>
      </c>
      <c r="B1325" s="75" t="s">
        <v>2734</v>
      </c>
    </row>
    <row r="1326" spans="1:2" x14ac:dyDescent="0.2">
      <c r="A1326" s="75" t="s">
        <v>2735</v>
      </c>
      <c r="B1326" s="75" t="s">
        <v>2736</v>
      </c>
    </row>
    <row r="1327" spans="1:2" x14ac:dyDescent="0.2">
      <c r="A1327" s="75" t="s">
        <v>2737</v>
      </c>
      <c r="B1327" s="75" t="s">
        <v>2738</v>
      </c>
    </row>
    <row r="1328" spans="1:2" x14ac:dyDescent="0.2">
      <c r="A1328" s="75" t="s">
        <v>2739</v>
      </c>
      <c r="B1328" s="75" t="s">
        <v>2740</v>
      </c>
    </row>
    <row r="1329" spans="1:2" x14ac:dyDescent="0.2">
      <c r="A1329" s="75" t="s">
        <v>2741</v>
      </c>
      <c r="B1329" s="75" t="s">
        <v>2742</v>
      </c>
    </row>
    <row r="1330" spans="1:2" x14ac:dyDescent="0.2">
      <c r="A1330" s="75" t="s">
        <v>2743</v>
      </c>
      <c r="B1330" s="75" t="s">
        <v>2744</v>
      </c>
    </row>
    <row r="1331" spans="1:2" x14ac:dyDescent="0.2">
      <c r="A1331" s="75" t="s">
        <v>2745</v>
      </c>
      <c r="B1331" s="75" t="s">
        <v>2746</v>
      </c>
    </row>
    <row r="1332" spans="1:2" x14ac:dyDescent="0.2">
      <c r="A1332" s="75" t="s">
        <v>2747</v>
      </c>
      <c r="B1332" s="75" t="s">
        <v>2748</v>
      </c>
    </row>
    <row r="1333" spans="1:2" x14ac:dyDescent="0.2">
      <c r="A1333" s="75" t="s">
        <v>2749</v>
      </c>
      <c r="B1333" s="75" t="s">
        <v>2750</v>
      </c>
    </row>
    <row r="1334" spans="1:2" x14ac:dyDescent="0.2">
      <c r="A1334" s="75" t="s">
        <v>2751</v>
      </c>
      <c r="B1334" s="75" t="s">
        <v>2752</v>
      </c>
    </row>
    <row r="1335" spans="1:2" x14ac:dyDescent="0.2">
      <c r="A1335" s="75" t="s">
        <v>2753</v>
      </c>
      <c r="B1335" s="75" t="s">
        <v>2754</v>
      </c>
    </row>
    <row r="1336" spans="1:2" x14ac:dyDescent="0.2">
      <c r="A1336" s="75" t="s">
        <v>2755</v>
      </c>
      <c r="B1336" s="75" t="s">
        <v>2756</v>
      </c>
    </row>
    <row r="1337" spans="1:2" x14ac:dyDescent="0.2">
      <c r="A1337" s="75" t="s">
        <v>2757</v>
      </c>
      <c r="B1337" s="75" t="s">
        <v>2758</v>
      </c>
    </row>
    <row r="1338" spans="1:2" x14ac:dyDescent="0.2">
      <c r="A1338" s="75" t="s">
        <v>2759</v>
      </c>
      <c r="B1338" s="75" t="s">
        <v>2760</v>
      </c>
    </row>
    <row r="1339" spans="1:2" x14ac:dyDescent="0.2">
      <c r="A1339" s="75" t="s">
        <v>2761</v>
      </c>
      <c r="B1339" s="75" t="s">
        <v>2762</v>
      </c>
    </row>
    <row r="1340" spans="1:2" x14ac:dyDescent="0.2">
      <c r="A1340" s="75" t="s">
        <v>2763</v>
      </c>
      <c r="B1340" s="75" t="s">
        <v>2764</v>
      </c>
    </row>
    <row r="1341" spans="1:2" x14ac:dyDescent="0.2">
      <c r="A1341" s="75" t="s">
        <v>2765</v>
      </c>
      <c r="B1341" s="75" t="s">
        <v>2766</v>
      </c>
    </row>
    <row r="1342" spans="1:2" x14ac:dyDescent="0.2">
      <c r="A1342" s="75" t="s">
        <v>2767</v>
      </c>
      <c r="B1342" s="75" t="s">
        <v>2768</v>
      </c>
    </row>
    <row r="1343" spans="1:2" x14ac:dyDescent="0.2">
      <c r="A1343" s="75" t="s">
        <v>2769</v>
      </c>
      <c r="B1343" s="75" t="s">
        <v>2770</v>
      </c>
    </row>
    <row r="1344" spans="1:2" x14ac:dyDescent="0.2">
      <c r="A1344" s="75" t="s">
        <v>2771</v>
      </c>
      <c r="B1344" s="75" t="s">
        <v>2772</v>
      </c>
    </row>
    <row r="1345" spans="1:2" x14ac:dyDescent="0.2">
      <c r="A1345" s="75" t="s">
        <v>2773</v>
      </c>
      <c r="B1345" s="75" t="s">
        <v>2774</v>
      </c>
    </row>
    <row r="1346" spans="1:2" x14ac:dyDescent="0.2">
      <c r="A1346" s="75" t="s">
        <v>2775</v>
      </c>
      <c r="B1346" s="75" t="s">
        <v>2776</v>
      </c>
    </row>
    <row r="1347" spans="1:2" x14ac:dyDescent="0.2">
      <c r="A1347" s="75" t="s">
        <v>2777</v>
      </c>
      <c r="B1347" s="75" t="s">
        <v>2778</v>
      </c>
    </row>
    <row r="1348" spans="1:2" x14ac:dyDescent="0.2">
      <c r="A1348" s="75" t="s">
        <v>2779</v>
      </c>
      <c r="B1348" s="75" t="s">
        <v>2780</v>
      </c>
    </row>
    <row r="1349" spans="1:2" x14ac:dyDescent="0.2">
      <c r="A1349" s="75" t="s">
        <v>2781</v>
      </c>
      <c r="B1349" s="75" t="s">
        <v>2782</v>
      </c>
    </row>
    <row r="1350" spans="1:2" x14ac:dyDescent="0.2">
      <c r="A1350" s="75" t="s">
        <v>2783</v>
      </c>
      <c r="B1350" s="75" t="s">
        <v>2784</v>
      </c>
    </row>
    <row r="1351" spans="1:2" x14ac:dyDescent="0.2">
      <c r="A1351" s="75" t="s">
        <v>2785</v>
      </c>
      <c r="B1351" s="75" t="s">
        <v>2786</v>
      </c>
    </row>
    <row r="1352" spans="1:2" x14ac:dyDescent="0.2">
      <c r="A1352" s="75" t="s">
        <v>2787</v>
      </c>
      <c r="B1352" s="75" t="s">
        <v>2788</v>
      </c>
    </row>
    <row r="1353" spans="1:2" x14ac:dyDescent="0.2">
      <c r="A1353" s="75" t="s">
        <v>2789</v>
      </c>
      <c r="B1353" s="75" t="s">
        <v>2790</v>
      </c>
    </row>
    <row r="1354" spans="1:2" x14ac:dyDescent="0.2">
      <c r="A1354" s="75" t="s">
        <v>2791</v>
      </c>
      <c r="B1354" s="75" t="s">
        <v>2792</v>
      </c>
    </row>
    <row r="1355" spans="1:2" x14ac:dyDescent="0.2">
      <c r="A1355" s="75" t="s">
        <v>2793</v>
      </c>
      <c r="B1355" s="75" t="s">
        <v>2794</v>
      </c>
    </row>
    <row r="1356" spans="1:2" x14ac:dyDescent="0.2">
      <c r="A1356" s="75" t="s">
        <v>2795</v>
      </c>
      <c r="B1356" s="75" t="s">
        <v>2796</v>
      </c>
    </row>
    <row r="1357" spans="1:2" x14ac:dyDescent="0.2">
      <c r="A1357" s="75" t="s">
        <v>2797</v>
      </c>
      <c r="B1357" s="75" t="s">
        <v>2798</v>
      </c>
    </row>
    <row r="1358" spans="1:2" x14ac:dyDescent="0.2">
      <c r="A1358" s="75" t="s">
        <v>2799</v>
      </c>
      <c r="B1358" s="75" t="s">
        <v>2800</v>
      </c>
    </row>
    <row r="1359" spans="1:2" x14ac:dyDescent="0.2">
      <c r="A1359" s="75" t="s">
        <v>2801</v>
      </c>
      <c r="B1359" s="75" t="s">
        <v>2802</v>
      </c>
    </row>
    <row r="1360" spans="1:2" x14ac:dyDescent="0.2">
      <c r="A1360" s="75" t="s">
        <v>2803</v>
      </c>
      <c r="B1360" s="75" t="s">
        <v>2804</v>
      </c>
    </row>
    <row r="1361" spans="1:2" x14ac:dyDescent="0.2">
      <c r="A1361" s="75" t="s">
        <v>2805</v>
      </c>
      <c r="B1361" s="75" t="s">
        <v>2806</v>
      </c>
    </row>
    <row r="1362" spans="1:2" x14ac:dyDescent="0.2">
      <c r="A1362" s="75" t="s">
        <v>2807</v>
      </c>
      <c r="B1362" s="75" t="s">
        <v>2808</v>
      </c>
    </row>
    <row r="1363" spans="1:2" x14ac:dyDescent="0.2">
      <c r="A1363" s="75" t="s">
        <v>2809</v>
      </c>
      <c r="B1363" s="75" t="s">
        <v>2810</v>
      </c>
    </row>
    <row r="1364" spans="1:2" x14ac:dyDescent="0.2">
      <c r="A1364" s="75" t="s">
        <v>2811</v>
      </c>
      <c r="B1364" s="75" t="s">
        <v>2812</v>
      </c>
    </row>
    <row r="1365" spans="1:2" x14ac:dyDescent="0.2">
      <c r="A1365" s="75" t="s">
        <v>2813</v>
      </c>
      <c r="B1365" s="75" t="s">
        <v>2814</v>
      </c>
    </row>
    <row r="1366" spans="1:2" x14ac:dyDescent="0.2">
      <c r="A1366" s="75" t="s">
        <v>2815</v>
      </c>
      <c r="B1366" s="75" t="s">
        <v>2816</v>
      </c>
    </row>
    <row r="1367" spans="1:2" x14ac:dyDescent="0.2">
      <c r="A1367" s="75" t="s">
        <v>2817</v>
      </c>
      <c r="B1367" s="75" t="s">
        <v>2818</v>
      </c>
    </row>
    <row r="1368" spans="1:2" x14ac:dyDescent="0.2">
      <c r="A1368" s="75" t="s">
        <v>2819</v>
      </c>
      <c r="B1368" s="75" t="s">
        <v>2820</v>
      </c>
    </row>
    <row r="1369" spans="1:2" x14ac:dyDescent="0.2">
      <c r="A1369" s="75" t="s">
        <v>2821</v>
      </c>
      <c r="B1369" s="75" t="s">
        <v>2822</v>
      </c>
    </row>
    <row r="1370" spans="1:2" x14ac:dyDescent="0.2">
      <c r="A1370" s="75" t="s">
        <v>2823</v>
      </c>
      <c r="B1370" s="75" t="s">
        <v>2824</v>
      </c>
    </row>
    <row r="1371" spans="1:2" x14ac:dyDescent="0.2">
      <c r="A1371" s="75" t="s">
        <v>2825</v>
      </c>
      <c r="B1371" s="75" t="s">
        <v>2826</v>
      </c>
    </row>
    <row r="1372" spans="1:2" x14ac:dyDescent="0.2">
      <c r="A1372" s="75" t="s">
        <v>2827</v>
      </c>
      <c r="B1372" s="75" t="s">
        <v>2828</v>
      </c>
    </row>
    <row r="1373" spans="1:2" x14ac:dyDescent="0.2">
      <c r="A1373" s="75" t="s">
        <v>2829</v>
      </c>
      <c r="B1373" s="75" t="s">
        <v>2830</v>
      </c>
    </row>
    <row r="1374" spans="1:2" x14ac:dyDescent="0.2">
      <c r="A1374" s="75" t="s">
        <v>2831</v>
      </c>
      <c r="B1374" s="75" t="s">
        <v>2832</v>
      </c>
    </row>
    <row r="1375" spans="1:2" x14ac:dyDescent="0.2">
      <c r="A1375" s="75" t="s">
        <v>2833</v>
      </c>
      <c r="B1375" s="75" t="s">
        <v>2834</v>
      </c>
    </row>
    <row r="1376" spans="1:2" x14ac:dyDescent="0.2">
      <c r="A1376" s="75" t="s">
        <v>2835</v>
      </c>
      <c r="B1376" s="75" t="s">
        <v>2836</v>
      </c>
    </row>
    <row r="1377" spans="1:2" x14ac:dyDescent="0.2">
      <c r="A1377" s="75" t="s">
        <v>2837</v>
      </c>
      <c r="B1377" s="75" t="s">
        <v>2838</v>
      </c>
    </row>
    <row r="1378" spans="1:2" x14ac:dyDescent="0.2">
      <c r="A1378" s="75" t="s">
        <v>2839</v>
      </c>
      <c r="B1378" s="75" t="s">
        <v>2840</v>
      </c>
    </row>
    <row r="1379" spans="1:2" x14ac:dyDescent="0.2">
      <c r="A1379" s="75" t="s">
        <v>2841</v>
      </c>
      <c r="B1379" s="75" t="s">
        <v>2842</v>
      </c>
    </row>
    <row r="1380" spans="1:2" x14ac:dyDescent="0.2">
      <c r="A1380" s="75" t="s">
        <v>2843</v>
      </c>
      <c r="B1380" s="75" t="s">
        <v>2844</v>
      </c>
    </row>
    <row r="1381" spans="1:2" x14ac:dyDescent="0.2">
      <c r="A1381" s="75" t="s">
        <v>2845</v>
      </c>
      <c r="B1381" s="75" t="s">
        <v>2846</v>
      </c>
    </row>
    <row r="1382" spans="1:2" x14ac:dyDescent="0.2">
      <c r="A1382" s="75" t="s">
        <v>2847</v>
      </c>
      <c r="B1382" s="75" t="s">
        <v>2848</v>
      </c>
    </row>
    <row r="1383" spans="1:2" x14ac:dyDescent="0.2">
      <c r="A1383" s="75" t="s">
        <v>2849</v>
      </c>
      <c r="B1383" s="75" t="s">
        <v>2850</v>
      </c>
    </row>
    <row r="1384" spans="1:2" x14ac:dyDescent="0.2">
      <c r="A1384" s="75" t="s">
        <v>2851</v>
      </c>
      <c r="B1384" s="75" t="s">
        <v>2852</v>
      </c>
    </row>
    <row r="1385" spans="1:2" x14ac:dyDescent="0.2">
      <c r="A1385" s="75" t="s">
        <v>2853</v>
      </c>
      <c r="B1385" s="75" t="s">
        <v>2854</v>
      </c>
    </row>
    <row r="1386" spans="1:2" x14ac:dyDescent="0.2">
      <c r="A1386" s="75" t="s">
        <v>2855</v>
      </c>
      <c r="B1386" s="75" t="s">
        <v>2856</v>
      </c>
    </row>
    <row r="1387" spans="1:2" x14ac:dyDescent="0.2">
      <c r="A1387" s="75" t="s">
        <v>2857</v>
      </c>
      <c r="B1387" s="75" t="s">
        <v>2858</v>
      </c>
    </row>
    <row r="1388" spans="1:2" x14ac:dyDescent="0.2">
      <c r="A1388" s="75" t="s">
        <v>2859</v>
      </c>
      <c r="B1388" s="75" t="s">
        <v>2860</v>
      </c>
    </row>
    <row r="1389" spans="1:2" x14ac:dyDescent="0.2">
      <c r="A1389" s="75" t="s">
        <v>2861</v>
      </c>
      <c r="B1389" s="75" t="s">
        <v>2862</v>
      </c>
    </row>
    <row r="1390" spans="1:2" x14ac:dyDescent="0.2">
      <c r="A1390" s="75" t="s">
        <v>2863</v>
      </c>
      <c r="B1390" s="75" t="s">
        <v>2864</v>
      </c>
    </row>
    <row r="1391" spans="1:2" x14ac:dyDescent="0.2">
      <c r="A1391" s="75" t="s">
        <v>2865</v>
      </c>
      <c r="B1391" s="75" t="s">
        <v>2866</v>
      </c>
    </row>
    <row r="1392" spans="1:2" x14ac:dyDescent="0.2">
      <c r="A1392" s="75" t="s">
        <v>2867</v>
      </c>
      <c r="B1392" s="75" t="s">
        <v>2868</v>
      </c>
    </row>
    <row r="1393" spans="1:2" x14ac:dyDescent="0.2">
      <c r="A1393" s="75" t="s">
        <v>2869</v>
      </c>
      <c r="B1393" s="75" t="s">
        <v>2870</v>
      </c>
    </row>
    <row r="1394" spans="1:2" x14ac:dyDescent="0.2">
      <c r="A1394" s="75" t="s">
        <v>2871</v>
      </c>
      <c r="B1394" s="75" t="s">
        <v>2872</v>
      </c>
    </row>
    <row r="1395" spans="1:2" x14ac:dyDescent="0.2">
      <c r="A1395" s="75" t="s">
        <v>2873</v>
      </c>
      <c r="B1395" s="75" t="s">
        <v>2874</v>
      </c>
    </row>
    <row r="1396" spans="1:2" x14ac:dyDescent="0.2">
      <c r="A1396" s="75" t="s">
        <v>2875</v>
      </c>
      <c r="B1396" s="75" t="s">
        <v>2876</v>
      </c>
    </row>
    <row r="1397" spans="1:2" x14ac:dyDescent="0.2">
      <c r="A1397" s="75" t="s">
        <v>2877</v>
      </c>
      <c r="B1397" s="75" t="s">
        <v>2878</v>
      </c>
    </row>
    <row r="1398" spans="1:2" x14ac:dyDescent="0.2">
      <c r="A1398" s="75" t="s">
        <v>2879</v>
      </c>
      <c r="B1398" s="75" t="s">
        <v>2880</v>
      </c>
    </row>
    <row r="1399" spans="1:2" x14ac:dyDescent="0.2">
      <c r="A1399" s="75" t="s">
        <v>2881</v>
      </c>
      <c r="B1399" s="75" t="s">
        <v>2882</v>
      </c>
    </row>
    <row r="1400" spans="1:2" x14ac:dyDescent="0.2">
      <c r="A1400" s="75" t="s">
        <v>2883</v>
      </c>
      <c r="B1400" s="75" t="s">
        <v>2884</v>
      </c>
    </row>
    <row r="1401" spans="1:2" x14ac:dyDescent="0.2">
      <c r="A1401" s="75" t="s">
        <v>2885</v>
      </c>
      <c r="B1401" s="75" t="s">
        <v>2886</v>
      </c>
    </row>
    <row r="1402" spans="1:2" x14ac:dyDescent="0.2">
      <c r="A1402" s="75" t="s">
        <v>2887</v>
      </c>
      <c r="B1402" s="75" t="s">
        <v>2888</v>
      </c>
    </row>
    <row r="1403" spans="1:2" x14ac:dyDescent="0.2">
      <c r="A1403" s="75" t="s">
        <v>2889</v>
      </c>
      <c r="B1403" s="75" t="s">
        <v>2890</v>
      </c>
    </row>
    <row r="1404" spans="1:2" x14ac:dyDescent="0.2">
      <c r="A1404" s="75" t="s">
        <v>2891</v>
      </c>
      <c r="B1404" s="75" t="s">
        <v>2892</v>
      </c>
    </row>
    <row r="1405" spans="1:2" x14ac:dyDescent="0.2">
      <c r="A1405" s="75" t="s">
        <v>2893</v>
      </c>
      <c r="B1405" s="75" t="s">
        <v>2894</v>
      </c>
    </row>
    <row r="1406" spans="1:2" x14ac:dyDescent="0.2">
      <c r="A1406" s="75" t="s">
        <v>2895</v>
      </c>
      <c r="B1406" s="75" t="s">
        <v>2896</v>
      </c>
    </row>
    <row r="1407" spans="1:2" x14ac:dyDescent="0.2">
      <c r="A1407" s="75" t="s">
        <v>2897</v>
      </c>
      <c r="B1407" s="75" t="s">
        <v>2898</v>
      </c>
    </row>
    <row r="1408" spans="1:2" x14ac:dyDescent="0.2">
      <c r="A1408" s="75" t="s">
        <v>2899</v>
      </c>
      <c r="B1408" s="75" t="s">
        <v>2900</v>
      </c>
    </row>
    <row r="1409" spans="1:2" x14ac:dyDescent="0.2">
      <c r="A1409" s="75" t="s">
        <v>2901</v>
      </c>
      <c r="B1409" s="75" t="s">
        <v>2902</v>
      </c>
    </row>
    <row r="1410" spans="1:2" x14ac:dyDescent="0.2">
      <c r="A1410" s="75" t="s">
        <v>2903</v>
      </c>
      <c r="B1410" s="75" t="s">
        <v>2904</v>
      </c>
    </row>
    <row r="1411" spans="1:2" x14ac:dyDescent="0.2">
      <c r="A1411" s="75" t="s">
        <v>2905</v>
      </c>
      <c r="B1411" s="75" t="s">
        <v>2906</v>
      </c>
    </row>
    <row r="1412" spans="1:2" x14ac:dyDescent="0.2">
      <c r="A1412" s="75" t="s">
        <v>2907</v>
      </c>
      <c r="B1412" s="75" t="s">
        <v>2908</v>
      </c>
    </row>
    <row r="1413" spans="1:2" x14ac:dyDescent="0.2">
      <c r="A1413" s="75" t="s">
        <v>2909</v>
      </c>
      <c r="B1413" s="75" t="s">
        <v>2910</v>
      </c>
    </row>
    <row r="1414" spans="1:2" x14ac:dyDescent="0.2">
      <c r="A1414" s="75" t="s">
        <v>2911</v>
      </c>
      <c r="B1414" s="75" t="s">
        <v>2912</v>
      </c>
    </row>
    <row r="1415" spans="1:2" x14ac:dyDescent="0.2">
      <c r="A1415" s="75" t="s">
        <v>2913</v>
      </c>
      <c r="B1415" s="75" t="s">
        <v>2914</v>
      </c>
    </row>
    <row r="1416" spans="1:2" x14ac:dyDescent="0.2">
      <c r="A1416" s="75" t="s">
        <v>2915</v>
      </c>
      <c r="B1416" s="75" t="s">
        <v>2916</v>
      </c>
    </row>
    <row r="1417" spans="1:2" x14ac:dyDescent="0.2">
      <c r="A1417" s="75" t="s">
        <v>2917</v>
      </c>
      <c r="B1417" s="75" t="s">
        <v>2918</v>
      </c>
    </row>
    <row r="1418" spans="1:2" x14ac:dyDescent="0.2">
      <c r="A1418" s="75" t="s">
        <v>2919</v>
      </c>
      <c r="B1418" s="75" t="s">
        <v>2920</v>
      </c>
    </row>
    <row r="1419" spans="1:2" x14ac:dyDescent="0.2">
      <c r="A1419" s="75" t="s">
        <v>2921</v>
      </c>
      <c r="B1419" s="75" t="s">
        <v>2922</v>
      </c>
    </row>
    <row r="1420" spans="1:2" x14ac:dyDescent="0.2">
      <c r="A1420" s="75" t="s">
        <v>2923</v>
      </c>
      <c r="B1420" s="75" t="s">
        <v>2924</v>
      </c>
    </row>
    <row r="1421" spans="1:2" x14ac:dyDescent="0.2">
      <c r="A1421" s="75" t="s">
        <v>2925</v>
      </c>
      <c r="B1421" s="75" t="s">
        <v>2926</v>
      </c>
    </row>
    <row r="1422" spans="1:2" x14ac:dyDescent="0.2">
      <c r="A1422" s="75" t="s">
        <v>2927</v>
      </c>
      <c r="B1422" s="75" t="s">
        <v>2928</v>
      </c>
    </row>
    <row r="1423" spans="1:2" x14ac:dyDescent="0.2">
      <c r="A1423" s="75" t="s">
        <v>2929</v>
      </c>
      <c r="B1423" s="75" t="s">
        <v>2930</v>
      </c>
    </row>
    <row r="1424" spans="1:2" x14ac:dyDescent="0.2">
      <c r="A1424" s="75" t="s">
        <v>2931</v>
      </c>
      <c r="B1424" s="75" t="s">
        <v>2932</v>
      </c>
    </row>
    <row r="1425" spans="1:2" x14ac:dyDescent="0.2">
      <c r="A1425" s="75" t="s">
        <v>2933</v>
      </c>
      <c r="B1425" s="75" t="s">
        <v>2934</v>
      </c>
    </row>
    <row r="1426" spans="1:2" x14ac:dyDescent="0.2">
      <c r="A1426" s="75" t="s">
        <v>2935</v>
      </c>
      <c r="B1426" s="75" t="s">
        <v>2936</v>
      </c>
    </row>
    <row r="1427" spans="1:2" x14ac:dyDescent="0.2">
      <c r="A1427" s="75" t="s">
        <v>2937</v>
      </c>
      <c r="B1427" s="75" t="s">
        <v>2938</v>
      </c>
    </row>
    <row r="1428" spans="1:2" x14ac:dyDescent="0.2">
      <c r="A1428" s="75" t="s">
        <v>2939</v>
      </c>
      <c r="B1428" s="75" t="s">
        <v>2940</v>
      </c>
    </row>
    <row r="1429" spans="1:2" x14ac:dyDescent="0.2">
      <c r="A1429" s="75" t="s">
        <v>2941</v>
      </c>
      <c r="B1429" s="75" t="s">
        <v>2942</v>
      </c>
    </row>
    <row r="1430" spans="1:2" x14ac:dyDescent="0.2">
      <c r="A1430" s="75" t="s">
        <v>2943</v>
      </c>
      <c r="B1430" s="75" t="s">
        <v>2944</v>
      </c>
    </row>
    <row r="1431" spans="1:2" x14ac:dyDescent="0.2">
      <c r="A1431" s="75" t="s">
        <v>2945</v>
      </c>
      <c r="B1431" s="75" t="s">
        <v>2946</v>
      </c>
    </row>
    <row r="1432" spans="1:2" x14ac:dyDescent="0.2">
      <c r="A1432" s="75" t="s">
        <v>2947</v>
      </c>
      <c r="B1432" s="75" t="s">
        <v>2948</v>
      </c>
    </row>
    <row r="1433" spans="1:2" x14ac:dyDescent="0.2">
      <c r="A1433" s="75" t="s">
        <v>2949</v>
      </c>
      <c r="B1433" s="75" t="s">
        <v>2950</v>
      </c>
    </row>
    <row r="1434" spans="1:2" x14ac:dyDescent="0.2">
      <c r="A1434" s="75" t="s">
        <v>2951</v>
      </c>
      <c r="B1434" s="75" t="s">
        <v>2952</v>
      </c>
    </row>
    <row r="1435" spans="1:2" x14ac:dyDescent="0.2">
      <c r="A1435" s="75" t="s">
        <v>2953</v>
      </c>
      <c r="B1435" s="75" t="s">
        <v>2954</v>
      </c>
    </row>
    <row r="1436" spans="1:2" x14ac:dyDescent="0.2">
      <c r="A1436" s="75" t="s">
        <v>2955</v>
      </c>
      <c r="B1436" s="75" t="s">
        <v>2956</v>
      </c>
    </row>
    <row r="1437" spans="1:2" x14ac:dyDescent="0.2">
      <c r="A1437" s="75" t="s">
        <v>2957</v>
      </c>
      <c r="B1437" s="75" t="s">
        <v>2958</v>
      </c>
    </row>
    <row r="1438" spans="1:2" x14ac:dyDescent="0.2">
      <c r="A1438" s="75" t="s">
        <v>2959</v>
      </c>
      <c r="B1438" s="75" t="s">
        <v>2960</v>
      </c>
    </row>
    <row r="1439" spans="1:2" x14ac:dyDescent="0.2">
      <c r="A1439" s="75" t="s">
        <v>2961</v>
      </c>
      <c r="B1439" s="75" t="s">
        <v>2962</v>
      </c>
    </row>
    <row r="1440" spans="1:2" x14ac:dyDescent="0.2">
      <c r="A1440" s="75" t="s">
        <v>2963</v>
      </c>
      <c r="B1440" s="75" t="s">
        <v>2964</v>
      </c>
    </row>
    <row r="1441" spans="1:2" x14ac:dyDescent="0.2">
      <c r="A1441" s="75" t="s">
        <v>2965</v>
      </c>
      <c r="B1441" s="75" t="s">
        <v>2966</v>
      </c>
    </row>
    <row r="1442" spans="1:2" x14ac:dyDescent="0.2">
      <c r="A1442" s="75" t="s">
        <v>2967</v>
      </c>
      <c r="B1442" s="75" t="s">
        <v>2968</v>
      </c>
    </row>
    <row r="1443" spans="1:2" x14ac:dyDescent="0.2">
      <c r="A1443" s="75" t="s">
        <v>2969</v>
      </c>
      <c r="B1443" s="75" t="s">
        <v>2970</v>
      </c>
    </row>
    <row r="1444" spans="1:2" x14ac:dyDescent="0.2">
      <c r="A1444" s="75" t="s">
        <v>2971</v>
      </c>
      <c r="B1444" s="75" t="s">
        <v>2972</v>
      </c>
    </row>
    <row r="1445" spans="1:2" x14ac:dyDescent="0.2">
      <c r="A1445" s="75" t="s">
        <v>2973</v>
      </c>
      <c r="B1445" s="75" t="s">
        <v>2974</v>
      </c>
    </row>
    <row r="1446" spans="1:2" x14ac:dyDescent="0.2">
      <c r="A1446" s="75" t="s">
        <v>2975</v>
      </c>
      <c r="B1446" s="75" t="s">
        <v>2976</v>
      </c>
    </row>
    <row r="1447" spans="1:2" x14ac:dyDescent="0.2">
      <c r="A1447" s="75" t="s">
        <v>2977</v>
      </c>
      <c r="B1447" s="75" t="s">
        <v>2978</v>
      </c>
    </row>
    <row r="1448" spans="1:2" x14ac:dyDescent="0.2">
      <c r="A1448" s="75" t="s">
        <v>2979</v>
      </c>
      <c r="B1448" s="75" t="s">
        <v>2980</v>
      </c>
    </row>
    <row r="1449" spans="1:2" x14ac:dyDescent="0.2">
      <c r="A1449" s="75" t="s">
        <v>2981</v>
      </c>
      <c r="B1449" s="75" t="s">
        <v>2982</v>
      </c>
    </row>
    <row r="1450" spans="1:2" x14ac:dyDescent="0.2">
      <c r="A1450" s="75" t="s">
        <v>2983</v>
      </c>
      <c r="B1450" s="75" t="s">
        <v>2984</v>
      </c>
    </row>
    <row r="1451" spans="1:2" x14ac:dyDescent="0.2">
      <c r="A1451" s="75" t="s">
        <v>2985</v>
      </c>
      <c r="B1451" s="75" t="s">
        <v>2986</v>
      </c>
    </row>
    <row r="1452" spans="1:2" x14ac:dyDescent="0.2">
      <c r="A1452" s="75" t="s">
        <v>2987</v>
      </c>
      <c r="B1452" s="75" t="s">
        <v>2988</v>
      </c>
    </row>
    <row r="1453" spans="1:2" x14ac:dyDescent="0.2">
      <c r="A1453" s="75" t="s">
        <v>2989</v>
      </c>
      <c r="B1453" s="75" t="s">
        <v>2990</v>
      </c>
    </row>
    <row r="1454" spans="1:2" x14ac:dyDescent="0.2">
      <c r="A1454" s="75" t="s">
        <v>2991</v>
      </c>
      <c r="B1454" s="75" t="s">
        <v>2992</v>
      </c>
    </row>
    <row r="1455" spans="1:2" x14ac:dyDescent="0.2">
      <c r="A1455" s="75" t="s">
        <v>2993</v>
      </c>
      <c r="B1455" s="75" t="s">
        <v>2994</v>
      </c>
    </row>
    <row r="1456" spans="1:2" x14ac:dyDescent="0.2">
      <c r="A1456" s="75" t="s">
        <v>2995</v>
      </c>
      <c r="B1456" s="75" t="s">
        <v>2996</v>
      </c>
    </row>
    <row r="1457" spans="1:2" x14ac:dyDescent="0.2">
      <c r="A1457" s="75" t="s">
        <v>2997</v>
      </c>
      <c r="B1457" s="75" t="s">
        <v>2998</v>
      </c>
    </row>
    <row r="1458" spans="1:2" x14ac:dyDescent="0.2">
      <c r="A1458" s="75" t="s">
        <v>2999</v>
      </c>
      <c r="B1458" s="75" t="s">
        <v>3000</v>
      </c>
    </row>
    <row r="1459" spans="1:2" x14ac:dyDescent="0.2">
      <c r="A1459" s="75" t="s">
        <v>3001</v>
      </c>
      <c r="B1459" s="75" t="s">
        <v>3002</v>
      </c>
    </row>
    <row r="1460" spans="1:2" x14ac:dyDescent="0.2">
      <c r="A1460" s="75" t="s">
        <v>3003</v>
      </c>
      <c r="B1460" s="75" t="s">
        <v>3004</v>
      </c>
    </row>
    <row r="1461" spans="1:2" x14ac:dyDescent="0.2">
      <c r="A1461" s="75" t="s">
        <v>3005</v>
      </c>
      <c r="B1461" s="75" t="s">
        <v>3006</v>
      </c>
    </row>
    <row r="1462" spans="1:2" x14ac:dyDescent="0.2">
      <c r="A1462" s="75" t="s">
        <v>3007</v>
      </c>
      <c r="B1462" s="75" t="s">
        <v>3008</v>
      </c>
    </row>
    <row r="1463" spans="1:2" x14ac:dyDescent="0.2">
      <c r="A1463" s="75" t="s">
        <v>3009</v>
      </c>
      <c r="B1463" s="75" t="s">
        <v>3010</v>
      </c>
    </row>
    <row r="1464" spans="1:2" x14ac:dyDescent="0.2">
      <c r="A1464" s="75" t="s">
        <v>3011</v>
      </c>
      <c r="B1464" s="75" t="s">
        <v>3012</v>
      </c>
    </row>
    <row r="1465" spans="1:2" x14ac:dyDescent="0.2">
      <c r="A1465" s="75" t="s">
        <v>3013</v>
      </c>
      <c r="B1465" s="75" t="s">
        <v>3014</v>
      </c>
    </row>
    <row r="1466" spans="1:2" x14ac:dyDescent="0.2">
      <c r="A1466" s="75" t="s">
        <v>3015</v>
      </c>
      <c r="B1466" s="75" t="s">
        <v>3016</v>
      </c>
    </row>
    <row r="1467" spans="1:2" x14ac:dyDescent="0.2">
      <c r="A1467" s="75" t="s">
        <v>3017</v>
      </c>
      <c r="B1467" s="75" t="s">
        <v>3018</v>
      </c>
    </row>
    <row r="1468" spans="1:2" x14ac:dyDescent="0.2">
      <c r="A1468" s="75" t="s">
        <v>3019</v>
      </c>
      <c r="B1468" s="75" t="s">
        <v>3020</v>
      </c>
    </row>
    <row r="1469" spans="1:2" x14ac:dyDescent="0.2">
      <c r="A1469" s="75" t="s">
        <v>3021</v>
      </c>
      <c r="B1469" s="75" t="s">
        <v>3022</v>
      </c>
    </row>
    <row r="1470" spans="1:2" x14ac:dyDescent="0.2">
      <c r="A1470" s="75" t="s">
        <v>3023</v>
      </c>
      <c r="B1470" s="75" t="s">
        <v>3024</v>
      </c>
    </row>
    <row r="1471" spans="1:2" x14ac:dyDescent="0.2">
      <c r="A1471" s="75" t="s">
        <v>3025</v>
      </c>
      <c r="B1471" s="75" t="s">
        <v>3026</v>
      </c>
    </row>
    <row r="1472" spans="1:2" x14ac:dyDescent="0.2">
      <c r="A1472" s="75" t="s">
        <v>3027</v>
      </c>
      <c r="B1472" s="75" t="s">
        <v>3028</v>
      </c>
    </row>
    <row r="1473" spans="1:2" x14ac:dyDescent="0.2">
      <c r="A1473" s="75" t="s">
        <v>3029</v>
      </c>
      <c r="B1473" s="75" t="s">
        <v>3030</v>
      </c>
    </row>
    <row r="1474" spans="1:2" x14ac:dyDescent="0.2">
      <c r="A1474" s="75" t="s">
        <v>3031</v>
      </c>
      <c r="B1474" s="75" t="s">
        <v>3032</v>
      </c>
    </row>
    <row r="1475" spans="1:2" x14ac:dyDescent="0.2">
      <c r="A1475" s="75" t="s">
        <v>3033</v>
      </c>
      <c r="B1475" s="75" t="s">
        <v>3034</v>
      </c>
    </row>
    <row r="1476" spans="1:2" x14ac:dyDescent="0.2">
      <c r="A1476" s="75" t="s">
        <v>3035</v>
      </c>
      <c r="B1476" s="75" t="s">
        <v>3036</v>
      </c>
    </row>
    <row r="1477" spans="1:2" x14ac:dyDescent="0.2">
      <c r="A1477" s="75" t="s">
        <v>3037</v>
      </c>
      <c r="B1477" s="75" t="s">
        <v>3038</v>
      </c>
    </row>
    <row r="1478" spans="1:2" x14ac:dyDescent="0.2">
      <c r="A1478" s="75" t="s">
        <v>3039</v>
      </c>
      <c r="B1478" s="75" t="s">
        <v>3040</v>
      </c>
    </row>
    <row r="1479" spans="1:2" x14ac:dyDescent="0.2">
      <c r="A1479" s="75" t="s">
        <v>3041</v>
      </c>
      <c r="B1479" s="75" t="s">
        <v>3042</v>
      </c>
    </row>
    <row r="1480" spans="1:2" x14ac:dyDescent="0.2">
      <c r="A1480" s="75" t="s">
        <v>3043</v>
      </c>
      <c r="B1480" s="75" t="s">
        <v>3044</v>
      </c>
    </row>
    <row r="1481" spans="1:2" x14ac:dyDescent="0.2">
      <c r="A1481" s="75" t="s">
        <v>3045</v>
      </c>
      <c r="B1481" s="75" t="s">
        <v>3046</v>
      </c>
    </row>
    <row r="1482" spans="1:2" x14ac:dyDescent="0.2">
      <c r="A1482" s="75" t="s">
        <v>3047</v>
      </c>
      <c r="B1482" s="75" t="s">
        <v>3048</v>
      </c>
    </row>
    <row r="1483" spans="1:2" x14ac:dyDescent="0.2">
      <c r="A1483" s="75" t="s">
        <v>3049</v>
      </c>
      <c r="B1483" s="75" t="s">
        <v>3050</v>
      </c>
    </row>
    <row r="1484" spans="1:2" x14ac:dyDescent="0.2">
      <c r="A1484" s="75" t="s">
        <v>3051</v>
      </c>
      <c r="B1484" s="75" t="s">
        <v>3052</v>
      </c>
    </row>
    <row r="1485" spans="1:2" x14ac:dyDescent="0.2">
      <c r="A1485" s="75" t="s">
        <v>3053</v>
      </c>
      <c r="B1485" s="75" t="s">
        <v>3054</v>
      </c>
    </row>
    <row r="1486" spans="1:2" x14ac:dyDescent="0.2">
      <c r="A1486" s="75" t="s">
        <v>3055</v>
      </c>
      <c r="B1486" s="75" t="s">
        <v>3056</v>
      </c>
    </row>
    <row r="1487" spans="1:2" x14ac:dyDescent="0.2">
      <c r="A1487" s="75" t="s">
        <v>3057</v>
      </c>
      <c r="B1487" s="75" t="s">
        <v>3058</v>
      </c>
    </row>
    <row r="1488" spans="1:2" x14ac:dyDescent="0.2">
      <c r="A1488" s="75" t="s">
        <v>3059</v>
      </c>
      <c r="B1488" s="75" t="s">
        <v>3060</v>
      </c>
    </row>
    <row r="1489" spans="1:2" x14ac:dyDescent="0.2">
      <c r="A1489" s="75" t="s">
        <v>3061</v>
      </c>
      <c r="B1489" s="75" t="s">
        <v>3062</v>
      </c>
    </row>
    <row r="1490" spans="1:2" x14ac:dyDescent="0.2">
      <c r="A1490" s="75" t="s">
        <v>3063</v>
      </c>
      <c r="B1490" s="75" t="s">
        <v>3064</v>
      </c>
    </row>
    <row r="1491" spans="1:2" x14ac:dyDescent="0.2">
      <c r="A1491" s="75" t="s">
        <v>3065</v>
      </c>
      <c r="B1491" s="75" t="s">
        <v>3066</v>
      </c>
    </row>
    <row r="1492" spans="1:2" x14ac:dyDescent="0.2">
      <c r="A1492" s="75" t="s">
        <v>3067</v>
      </c>
      <c r="B1492" s="75" t="s">
        <v>3068</v>
      </c>
    </row>
    <row r="1493" spans="1:2" x14ac:dyDescent="0.2">
      <c r="A1493" s="75" t="s">
        <v>3069</v>
      </c>
      <c r="B1493" s="75" t="s">
        <v>3070</v>
      </c>
    </row>
    <row r="1494" spans="1:2" x14ac:dyDescent="0.2">
      <c r="A1494" s="75" t="s">
        <v>3071</v>
      </c>
      <c r="B1494" s="75" t="s">
        <v>3072</v>
      </c>
    </row>
    <row r="1495" spans="1:2" x14ac:dyDescent="0.2">
      <c r="A1495" s="75" t="s">
        <v>3073</v>
      </c>
      <c r="B1495" s="75" t="s">
        <v>3074</v>
      </c>
    </row>
    <row r="1496" spans="1:2" x14ac:dyDescent="0.2">
      <c r="A1496" s="75" t="s">
        <v>3075</v>
      </c>
      <c r="B1496" s="75" t="s">
        <v>3076</v>
      </c>
    </row>
    <row r="1497" spans="1:2" x14ac:dyDescent="0.2">
      <c r="A1497" s="75" t="s">
        <v>3077</v>
      </c>
      <c r="B1497" s="75" t="s">
        <v>3078</v>
      </c>
    </row>
    <row r="1498" spans="1:2" x14ac:dyDescent="0.2">
      <c r="A1498" s="75" t="s">
        <v>3079</v>
      </c>
      <c r="B1498" s="75" t="s">
        <v>3080</v>
      </c>
    </row>
    <row r="1499" spans="1:2" x14ac:dyDescent="0.2">
      <c r="A1499" s="75" t="s">
        <v>3081</v>
      </c>
      <c r="B1499" s="75" t="s">
        <v>3082</v>
      </c>
    </row>
    <row r="1500" spans="1:2" x14ac:dyDescent="0.2">
      <c r="A1500" s="75" t="s">
        <v>3083</v>
      </c>
      <c r="B1500" s="75" t="s">
        <v>3084</v>
      </c>
    </row>
    <row r="1501" spans="1:2" x14ac:dyDescent="0.2">
      <c r="A1501" s="75" t="s">
        <v>3085</v>
      </c>
      <c r="B1501" s="75" t="s">
        <v>3086</v>
      </c>
    </row>
    <row r="1502" spans="1:2" x14ac:dyDescent="0.2">
      <c r="A1502" s="75" t="s">
        <v>3087</v>
      </c>
      <c r="B1502" s="75" t="s">
        <v>3088</v>
      </c>
    </row>
    <row r="1503" spans="1:2" x14ac:dyDescent="0.2">
      <c r="A1503" s="75" t="s">
        <v>3089</v>
      </c>
      <c r="B1503" s="75" t="s">
        <v>3090</v>
      </c>
    </row>
    <row r="1504" spans="1:2" x14ac:dyDescent="0.2">
      <c r="A1504" s="75" t="s">
        <v>3091</v>
      </c>
      <c r="B1504" s="75" t="s">
        <v>3092</v>
      </c>
    </row>
    <row r="1505" spans="1:2" x14ac:dyDescent="0.2">
      <c r="A1505" s="75" t="s">
        <v>3093</v>
      </c>
      <c r="B1505" s="75" t="s">
        <v>3094</v>
      </c>
    </row>
    <row r="1506" spans="1:2" x14ac:dyDescent="0.2">
      <c r="A1506" s="75" t="s">
        <v>3095</v>
      </c>
      <c r="B1506" s="75" t="s">
        <v>3096</v>
      </c>
    </row>
    <row r="1507" spans="1:2" x14ac:dyDescent="0.2">
      <c r="A1507" s="75" t="s">
        <v>3097</v>
      </c>
      <c r="B1507" s="75" t="s">
        <v>3098</v>
      </c>
    </row>
    <row r="1508" spans="1:2" x14ac:dyDescent="0.2">
      <c r="A1508" s="75" t="s">
        <v>3099</v>
      </c>
      <c r="B1508" s="75" t="s">
        <v>3100</v>
      </c>
    </row>
    <row r="1509" spans="1:2" x14ac:dyDescent="0.2">
      <c r="A1509" s="75" t="s">
        <v>3101</v>
      </c>
      <c r="B1509" s="75" t="s">
        <v>3102</v>
      </c>
    </row>
    <row r="1510" spans="1:2" x14ac:dyDescent="0.2">
      <c r="A1510" s="75" t="s">
        <v>3103</v>
      </c>
      <c r="B1510" s="75" t="s">
        <v>3104</v>
      </c>
    </row>
    <row r="1511" spans="1:2" x14ac:dyDescent="0.2">
      <c r="A1511" s="75" t="s">
        <v>3105</v>
      </c>
      <c r="B1511" s="75" t="s">
        <v>3106</v>
      </c>
    </row>
    <row r="1512" spans="1:2" x14ac:dyDescent="0.2">
      <c r="A1512" s="75" t="s">
        <v>3107</v>
      </c>
      <c r="B1512" s="75" t="s">
        <v>3108</v>
      </c>
    </row>
    <row r="1513" spans="1:2" x14ac:dyDescent="0.2">
      <c r="A1513" s="75" t="s">
        <v>3109</v>
      </c>
      <c r="B1513" s="75" t="s">
        <v>3110</v>
      </c>
    </row>
    <row r="1514" spans="1:2" x14ac:dyDescent="0.2">
      <c r="A1514" s="75" t="s">
        <v>3111</v>
      </c>
      <c r="B1514" s="75" t="s">
        <v>3112</v>
      </c>
    </row>
    <row r="1515" spans="1:2" x14ac:dyDescent="0.2">
      <c r="A1515" s="75" t="s">
        <v>3113</v>
      </c>
      <c r="B1515" s="75" t="s">
        <v>3114</v>
      </c>
    </row>
    <row r="1516" spans="1:2" x14ac:dyDescent="0.2">
      <c r="A1516" s="75" t="s">
        <v>3115</v>
      </c>
      <c r="B1516" s="75" t="s">
        <v>3116</v>
      </c>
    </row>
    <row r="1517" spans="1:2" x14ac:dyDescent="0.2">
      <c r="A1517" s="75" t="s">
        <v>3117</v>
      </c>
      <c r="B1517" s="75" t="s">
        <v>3118</v>
      </c>
    </row>
    <row r="1518" spans="1:2" x14ac:dyDescent="0.2">
      <c r="A1518" s="75" t="s">
        <v>3119</v>
      </c>
      <c r="B1518" s="75" t="s">
        <v>3120</v>
      </c>
    </row>
    <row r="1519" spans="1:2" x14ac:dyDescent="0.2">
      <c r="A1519" s="75" t="s">
        <v>3121</v>
      </c>
      <c r="B1519" s="75" t="s">
        <v>3122</v>
      </c>
    </row>
    <row r="1520" spans="1:2" x14ac:dyDescent="0.2">
      <c r="A1520" s="75" t="s">
        <v>3123</v>
      </c>
      <c r="B1520" s="75" t="s">
        <v>3124</v>
      </c>
    </row>
    <row r="1521" spans="1:2" x14ac:dyDescent="0.2">
      <c r="A1521" s="75" t="s">
        <v>3125</v>
      </c>
      <c r="B1521" s="75" t="s">
        <v>3126</v>
      </c>
    </row>
    <row r="1522" spans="1:2" x14ac:dyDescent="0.2">
      <c r="A1522" s="75" t="s">
        <v>3127</v>
      </c>
      <c r="B1522" s="75" t="s">
        <v>3128</v>
      </c>
    </row>
    <row r="1523" spans="1:2" x14ac:dyDescent="0.2">
      <c r="A1523" s="75" t="s">
        <v>3129</v>
      </c>
      <c r="B1523" s="75" t="s">
        <v>3130</v>
      </c>
    </row>
    <row r="1524" spans="1:2" x14ac:dyDescent="0.2">
      <c r="A1524" s="75" t="s">
        <v>3131</v>
      </c>
      <c r="B1524" s="75" t="s">
        <v>3132</v>
      </c>
    </row>
    <row r="1525" spans="1:2" x14ac:dyDescent="0.2">
      <c r="A1525" s="75" t="s">
        <v>3133</v>
      </c>
      <c r="B1525" s="75" t="s">
        <v>3134</v>
      </c>
    </row>
    <row r="1526" spans="1:2" x14ac:dyDescent="0.2">
      <c r="A1526" s="75" t="s">
        <v>3135</v>
      </c>
      <c r="B1526" s="75" t="s">
        <v>3136</v>
      </c>
    </row>
    <row r="1527" spans="1:2" x14ac:dyDescent="0.2">
      <c r="A1527" s="75" t="s">
        <v>3137</v>
      </c>
      <c r="B1527" s="75" t="s">
        <v>3138</v>
      </c>
    </row>
    <row r="1528" spans="1:2" x14ac:dyDescent="0.2">
      <c r="A1528" s="75" t="s">
        <v>3139</v>
      </c>
      <c r="B1528" s="75" t="s">
        <v>3140</v>
      </c>
    </row>
    <row r="1529" spans="1:2" x14ac:dyDescent="0.2">
      <c r="A1529" s="75" t="s">
        <v>3141</v>
      </c>
      <c r="B1529" s="75" t="s">
        <v>3142</v>
      </c>
    </row>
    <row r="1530" spans="1:2" x14ac:dyDescent="0.2">
      <c r="A1530" s="75" t="s">
        <v>3143</v>
      </c>
      <c r="B1530" s="75" t="s">
        <v>3144</v>
      </c>
    </row>
    <row r="1531" spans="1:2" x14ac:dyDescent="0.2">
      <c r="A1531" s="75" t="s">
        <v>3145</v>
      </c>
      <c r="B1531" s="75" t="s">
        <v>3146</v>
      </c>
    </row>
    <row r="1532" spans="1:2" x14ac:dyDescent="0.2">
      <c r="A1532" s="75" t="s">
        <v>3147</v>
      </c>
      <c r="B1532" s="75" t="s">
        <v>3148</v>
      </c>
    </row>
    <row r="1533" spans="1:2" x14ac:dyDescent="0.2">
      <c r="A1533" s="75" t="s">
        <v>3149</v>
      </c>
      <c r="B1533" s="75" t="s">
        <v>3150</v>
      </c>
    </row>
    <row r="1534" spans="1:2" x14ac:dyDescent="0.2">
      <c r="A1534" s="75" t="s">
        <v>3151</v>
      </c>
      <c r="B1534" s="75" t="s">
        <v>3152</v>
      </c>
    </row>
    <row r="1535" spans="1:2" x14ac:dyDescent="0.2">
      <c r="A1535" s="75" t="s">
        <v>3153</v>
      </c>
      <c r="B1535" s="75" t="s">
        <v>3154</v>
      </c>
    </row>
    <row r="1536" spans="1:2" x14ac:dyDescent="0.2">
      <c r="A1536" s="75" t="s">
        <v>3155</v>
      </c>
      <c r="B1536" s="75" t="s">
        <v>3156</v>
      </c>
    </row>
    <row r="1537" spans="1:2" x14ac:dyDescent="0.2">
      <c r="A1537" s="75" t="s">
        <v>3157</v>
      </c>
      <c r="B1537" s="75" t="s">
        <v>3158</v>
      </c>
    </row>
    <row r="1538" spans="1:2" x14ac:dyDescent="0.2">
      <c r="A1538" s="75" t="s">
        <v>3159</v>
      </c>
      <c r="B1538" s="75" t="s">
        <v>3160</v>
      </c>
    </row>
    <row r="1539" spans="1:2" x14ac:dyDescent="0.2">
      <c r="A1539" s="75" t="s">
        <v>3161</v>
      </c>
      <c r="B1539" s="75" t="s">
        <v>3162</v>
      </c>
    </row>
    <row r="1540" spans="1:2" x14ac:dyDescent="0.2">
      <c r="A1540" s="75" t="s">
        <v>3163</v>
      </c>
      <c r="B1540" s="75" t="s">
        <v>3164</v>
      </c>
    </row>
    <row r="1541" spans="1:2" x14ac:dyDescent="0.2">
      <c r="A1541" s="75" t="s">
        <v>3165</v>
      </c>
      <c r="B1541" s="75" t="s">
        <v>3166</v>
      </c>
    </row>
    <row r="1542" spans="1:2" x14ac:dyDescent="0.2">
      <c r="A1542" s="75" t="s">
        <v>3167</v>
      </c>
      <c r="B1542" s="75" t="s">
        <v>3168</v>
      </c>
    </row>
    <row r="1543" spans="1:2" x14ac:dyDescent="0.2">
      <c r="A1543" s="75" t="s">
        <v>3169</v>
      </c>
      <c r="B1543" s="75" t="s">
        <v>3170</v>
      </c>
    </row>
    <row r="1544" spans="1:2" x14ac:dyDescent="0.2">
      <c r="A1544" s="75" t="s">
        <v>3171</v>
      </c>
      <c r="B1544" s="75" t="s">
        <v>3172</v>
      </c>
    </row>
    <row r="1545" spans="1:2" x14ac:dyDescent="0.2">
      <c r="A1545" s="75" t="s">
        <v>3173</v>
      </c>
      <c r="B1545" s="75" t="s">
        <v>3174</v>
      </c>
    </row>
    <row r="1546" spans="1:2" x14ac:dyDescent="0.2">
      <c r="A1546" s="75" t="s">
        <v>3175</v>
      </c>
      <c r="B1546" s="75" t="s">
        <v>3176</v>
      </c>
    </row>
    <row r="1547" spans="1:2" x14ac:dyDescent="0.2">
      <c r="A1547" s="75" t="s">
        <v>3177</v>
      </c>
      <c r="B1547" s="75" t="s">
        <v>3178</v>
      </c>
    </row>
    <row r="1548" spans="1:2" x14ac:dyDescent="0.2">
      <c r="A1548" s="75" t="s">
        <v>3179</v>
      </c>
      <c r="B1548" s="75" t="s">
        <v>3180</v>
      </c>
    </row>
    <row r="1549" spans="1:2" x14ac:dyDescent="0.2">
      <c r="A1549" s="75" t="s">
        <v>3181</v>
      </c>
      <c r="B1549" s="75" t="s">
        <v>3182</v>
      </c>
    </row>
    <row r="1550" spans="1:2" x14ac:dyDescent="0.2">
      <c r="A1550" s="75" t="s">
        <v>3183</v>
      </c>
      <c r="B1550" s="75" t="s">
        <v>3184</v>
      </c>
    </row>
    <row r="1551" spans="1:2" x14ac:dyDescent="0.2">
      <c r="A1551" s="75" t="s">
        <v>3185</v>
      </c>
      <c r="B1551" s="75" t="s">
        <v>3186</v>
      </c>
    </row>
    <row r="1552" spans="1:2" x14ac:dyDescent="0.2">
      <c r="A1552" s="75" t="s">
        <v>3187</v>
      </c>
      <c r="B1552" s="75" t="s">
        <v>3188</v>
      </c>
    </row>
    <row r="1553" spans="1:2" x14ac:dyDescent="0.2">
      <c r="A1553" s="75" t="s">
        <v>3189</v>
      </c>
      <c r="B1553" s="75" t="s">
        <v>3190</v>
      </c>
    </row>
    <row r="1554" spans="1:2" x14ac:dyDescent="0.2">
      <c r="A1554" s="75" t="s">
        <v>3191</v>
      </c>
      <c r="B1554" s="75" t="s">
        <v>3192</v>
      </c>
    </row>
    <row r="1555" spans="1:2" x14ac:dyDescent="0.2">
      <c r="A1555" s="75" t="s">
        <v>3193</v>
      </c>
      <c r="B1555" s="75" t="s">
        <v>3194</v>
      </c>
    </row>
    <row r="1556" spans="1:2" x14ac:dyDescent="0.2">
      <c r="A1556" s="75" t="s">
        <v>3195</v>
      </c>
      <c r="B1556" s="75" t="s">
        <v>3196</v>
      </c>
    </row>
    <row r="1557" spans="1:2" x14ac:dyDescent="0.2">
      <c r="A1557" s="75" t="s">
        <v>3197</v>
      </c>
      <c r="B1557" s="75" t="s">
        <v>3198</v>
      </c>
    </row>
    <row r="1558" spans="1:2" x14ac:dyDescent="0.2">
      <c r="A1558" s="75" t="s">
        <v>3199</v>
      </c>
      <c r="B1558" s="75" t="s">
        <v>3200</v>
      </c>
    </row>
    <row r="1559" spans="1:2" x14ac:dyDescent="0.2">
      <c r="A1559" s="75" t="s">
        <v>3201</v>
      </c>
      <c r="B1559" s="75" t="s">
        <v>3202</v>
      </c>
    </row>
    <row r="1560" spans="1:2" x14ac:dyDescent="0.2">
      <c r="A1560" s="75" t="s">
        <v>3203</v>
      </c>
      <c r="B1560" s="75" t="s">
        <v>3204</v>
      </c>
    </row>
    <row r="1561" spans="1:2" x14ac:dyDescent="0.2">
      <c r="A1561" s="75" t="s">
        <v>3205</v>
      </c>
      <c r="B1561" s="75" t="s">
        <v>3206</v>
      </c>
    </row>
    <row r="1562" spans="1:2" x14ac:dyDescent="0.2">
      <c r="A1562" s="75" t="s">
        <v>3207</v>
      </c>
      <c r="B1562" s="75" t="s">
        <v>3208</v>
      </c>
    </row>
    <row r="1563" spans="1:2" x14ac:dyDescent="0.2">
      <c r="A1563" s="75" t="s">
        <v>3209</v>
      </c>
      <c r="B1563" s="75" t="s">
        <v>3210</v>
      </c>
    </row>
    <row r="1564" spans="1:2" x14ac:dyDescent="0.2">
      <c r="A1564" s="75" t="s">
        <v>3211</v>
      </c>
      <c r="B1564" s="75" t="s">
        <v>3212</v>
      </c>
    </row>
    <row r="1565" spans="1:2" x14ac:dyDescent="0.2">
      <c r="A1565" s="75" t="s">
        <v>3213</v>
      </c>
      <c r="B1565" s="75" t="s">
        <v>3214</v>
      </c>
    </row>
    <row r="1566" spans="1:2" x14ac:dyDescent="0.2">
      <c r="A1566" s="75" t="s">
        <v>3215</v>
      </c>
      <c r="B1566" s="75" t="s">
        <v>3216</v>
      </c>
    </row>
    <row r="1567" spans="1:2" x14ac:dyDescent="0.2">
      <c r="A1567" s="75" t="s">
        <v>3217</v>
      </c>
      <c r="B1567" s="75" t="s">
        <v>3218</v>
      </c>
    </row>
    <row r="1568" spans="1:2" x14ac:dyDescent="0.2">
      <c r="A1568" s="75" t="s">
        <v>3219</v>
      </c>
      <c r="B1568" s="75" t="s">
        <v>3220</v>
      </c>
    </row>
    <row r="1569" spans="1:2" x14ac:dyDescent="0.2">
      <c r="A1569" s="75" t="s">
        <v>3221</v>
      </c>
      <c r="B1569" s="75" t="s">
        <v>3222</v>
      </c>
    </row>
    <row r="1570" spans="1:2" x14ac:dyDescent="0.2">
      <c r="A1570" s="75" t="s">
        <v>3223</v>
      </c>
      <c r="B1570" s="75" t="s">
        <v>3224</v>
      </c>
    </row>
    <row r="1571" spans="1:2" x14ac:dyDescent="0.2">
      <c r="A1571" s="75" t="s">
        <v>3225</v>
      </c>
      <c r="B1571" s="75" t="s">
        <v>3226</v>
      </c>
    </row>
    <row r="1572" spans="1:2" x14ac:dyDescent="0.2">
      <c r="A1572" s="75" t="s">
        <v>3227</v>
      </c>
      <c r="B1572" s="75" t="s">
        <v>3228</v>
      </c>
    </row>
    <row r="1573" spans="1:2" x14ac:dyDescent="0.2">
      <c r="A1573" s="75" t="s">
        <v>3229</v>
      </c>
      <c r="B1573" s="75" t="s">
        <v>3230</v>
      </c>
    </row>
    <row r="1574" spans="1:2" x14ac:dyDescent="0.2">
      <c r="A1574" s="75" t="s">
        <v>3231</v>
      </c>
      <c r="B1574" s="75" t="s">
        <v>3232</v>
      </c>
    </row>
    <row r="1575" spans="1:2" x14ac:dyDescent="0.2">
      <c r="A1575" s="75" t="s">
        <v>3233</v>
      </c>
      <c r="B1575" s="75" t="s">
        <v>3234</v>
      </c>
    </row>
    <row r="1576" spans="1:2" x14ac:dyDescent="0.2">
      <c r="A1576" s="75" t="s">
        <v>3235</v>
      </c>
      <c r="B1576" s="75" t="s">
        <v>3236</v>
      </c>
    </row>
    <row r="1577" spans="1:2" x14ac:dyDescent="0.2">
      <c r="A1577" s="75" t="s">
        <v>3237</v>
      </c>
      <c r="B1577" s="75" t="s">
        <v>3238</v>
      </c>
    </row>
    <row r="1578" spans="1:2" x14ac:dyDescent="0.2">
      <c r="A1578" s="75" t="s">
        <v>3239</v>
      </c>
      <c r="B1578" s="75" t="s">
        <v>3240</v>
      </c>
    </row>
    <row r="1579" spans="1:2" x14ac:dyDescent="0.2">
      <c r="A1579" s="75" t="s">
        <v>3241</v>
      </c>
      <c r="B1579" s="75" t="s">
        <v>3242</v>
      </c>
    </row>
    <row r="1580" spans="1:2" x14ac:dyDescent="0.2">
      <c r="A1580" s="75" t="s">
        <v>3243</v>
      </c>
      <c r="B1580" s="75" t="s">
        <v>3244</v>
      </c>
    </row>
    <row r="1581" spans="1:2" x14ac:dyDescent="0.2">
      <c r="A1581" s="75" t="s">
        <v>3245</v>
      </c>
      <c r="B1581" s="75" t="s">
        <v>3246</v>
      </c>
    </row>
    <row r="1582" spans="1:2" x14ac:dyDescent="0.2">
      <c r="A1582" s="75" t="s">
        <v>3247</v>
      </c>
      <c r="B1582" s="75" t="s">
        <v>3248</v>
      </c>
    </row>
    <row r="1583" spans="1:2" x14ac:dyDescent="0.2">
      <c r="A1583" s="75" t="s">
        <v>3249</v>
      </c>
      <c r="B1583" s="75" t="s">
        <v>3250</v>
      </c>
    </row>
    <row r="1584" spans="1:2" x14ac:dyDescent="0.2">
      <c r="A1584" s="75" t="s">
        <v>3251</v>
      </c>
      <c r="B1584" s="75" t="s">
        <v>3252</v>
      </c>
    </row>
    <row r="1585" spans="1:2" x14ac:dyDescent="0.2">
      <c r="A1585" s="75" t="s">
        <v>3253</v>
      </c>
      <c r="B1585" s="75" t="s">
        <v>3254</v>
      </c>
    </row>
    <row r="1586" spans="1:2" x14ac:dyDescent="0.2">
      <c r="A1586" s="75" t="s">
        <v>3255</v>
      </c>
      <c r="B1586" s="75" t="s">
        <v>3256</v>
      </c>
    </row>
    <row r="1587" spans="1:2" x14ac:dyDescent="0.2">
      <c r="A1587" s="75" t="s">
        <v>3257</v>
      </c>
      <c r="B1587" s="75" t="s">
        <v>3258</v>
      </c>
    </row>
    <row r="1588" spans="1:2" x14ac:dyDescent="0.2">
      <c r="A1588" s="75" t="s">
        <v>3259</v>
      </c>
      <c r="B1588" s="75" t="s">
        <v>3260</v>
      </c>
    </row>
    <row r="1589" spans="1:2" x14ac:dyDescent="0.2">
      <c r="A1589" s="75" t="s">
        <v>3261</v>
      </c>
      <c r="B1589" s="75" t="s">
        <v>3262</v>
      </c>
    </row>
    <row r="1590" spans="1:2" x14ac:dyDescent="0.2">
      <c r="A1590" s="75" t="s">
        <v>3263</v>
      </c>
      <c r="B1590" s="75" t="s">
        <v>3264</v>
      </c>
    </row>
    <row r="1591" spans="1:2" x14ac:dyDescent="0.2">
      <c r="A1591" s="75" t="s">
        <v>3265</v>
      </c>
      <c r="B1591" s="75" t="s">
        <v>3266</v>
      </c>
    </row>
    <row r="1592" spans="1:2" x14ac:dyDescent="0.2">
      <c r="A1592" s="75" t="s">
        <v>3267</v>
      </c>
      <c r="B1592" s="75" t="s">
        <v>3268</v>
      </c>
    </row>
    <row r="1593" spans="1:2" x14ac:dyDescent="0.2">
      <c r="A1593" s="75" t="s">
        <v>3269</v>
      </c>
      <c r="B1593" s="75" t="s">
        <v>3270</v>
      </c>
    </row>
    <row r="1594" spans="1:2" x14ac:dyDescent="0.2">
      <c r="A1594" s="75" t="s">
        <v>3271</v>
      </c>
      <c r="B1594" s="75" t="s">
        <v>3272</v>
      </c>
    </row>
    <row r="1595" spans="1:2" x14ac:dyDescent="0.2">
      <c r="A1595" s="75" t="s">
        <v>3273</v>
      </c>
      <c r="B1595" s="75" t="s">
        <v>3274</v>
      </c>
    </row>
    <row r="1596" spans="1:2" x14ac:dyDescent="0.2">
      <c r="A1596" s="75" t="s">
        <v>3275</v>
      </c>
      <c r="B1596" s="75" t="s">
        <v>3276</v>
      </c>
    </row>
    <row r="1597" spans="1:2" x14ac:dyDescent="0.2">
      <c r="A1597" s="75" t="s">
        <v>3277</v>
      </c>
      <c r="B1597" s="75" t="s">
        <v>3278</v>
      </c>
    </row>
    <row r="1598" spans="1:2" x14ac:dyDescent="0.2">
      <c r="A1598" s="75" t="s">
        <v>3279</v>
      </c>
      <c r="B1598" s="75" t="s">
        <v>3280</v>
      </c>
    </row>
    <row r="1599" spans="1:2" x14ac:dyDescent="0.2">
      <c r="A1599" s="75" t="s">
        <v>3281</v>
      </c>
      <c r="B1599" s="75" t="s">
        <v>3282</v>
      </c>
    </row>
    <row r="1600" spans="1:2" x14ac:dyDescent="0.2">
      <c r="A1600" s="75" t="s">
        <v>3283</v>
      </c>
      <c r="B1600" s="75" t="s">
        <v>3284</v>
      </c>
    </row>
    <row r="1601" spans="1:2" x14ac:dyDescent="0.2">
      <c r="A1601" s="75" t="s">
        <v>3285</v>
      </c>
      <c r="B1601" s="75" t="s">
        <v>3286</v>
      </c>
    </row>
    <row r="1602" spans="1:2" x14ac:dyDescent="0.2">
      <c r="A1602" s="75" t="s">
        <v>3287</v>
      </c>
      <c r="B1602" s="75" t="s">
        <v>3288</v>
      </c>
    </row>
    <row r="1603" spans="1:2" x14ac:dyDescent="0.2">
      <c r="A1603" s="75" t="s">
        <v>3289</v>
      </c>
      <c r="B1603" s="75" t="s">
        <v>3290</v>
      </c>
    </row>
    <row r="1604" spans="1:2" x14ac:dyDescent="0.2">
      <c r="A1604" s="75" t="s">
        <v>3291</v>
      </c>
      <c r="B1604" s="75" t="s">
        <v>3292</v>
      </c>
    </row>
    <row r="1605" spans="1:2" x14ac:dyDescent="0.2">
      <c r="A1605" s="75" t="s">
        <v>3293</v>
      </c>
      <c r="B1605" s="75" t="s">
        <v>3294</v>
      </c>
    </row>
    <row r="1606" spans="1:2" x14ac:dyDescent="0.2">
      <c r="A1606" s="75" t="s">
        <v>3295</v>
      </c>
      <c r="B1606" s="75" t="s">
        <v>3296</v>
      </c>
    </row>
    <row r="1607" spans="1:2" x14ac:dyDescent="0.2">
      <c r="A1607" s="75" t="s">
        <v>3297</v>
      </c>
      <c r="B1607" s="75" t="s">
        <v>3298</v>
      </c>
    </row>
    <row r="1608" spans="1:2" x14ac:dyDescent="0.2">
      <c r="A1608" s="75" t="s">
        <v>3299</v>
      </c>
      <c r="B1608" s="75" t="s">
        <v>3300</v>
      </c>
    </row>
    <row r="1609" spans="1:2" x14ac:dyDescent="0.2">
      <c r="A1609" s="75" t="s">
        <v>3301</v>
      </c>
      <c r="B1609" s="75" t="s">
        <v>3302</v>
      </c>
    </row>
    <row r="1610" spans="1:2" x14ac:dyDescent="0.2">
      <c r="A1610" s="75" t="s">
        <v>3303</v>
      </c>
      <c r="B1610" s="75" t="s">
        <v>3304</v>
      </c>
    </row>
    <row r="1611" spans="1:2" x14ac:dyDescent="0.2">
      <c r="A1611" s="75" t="s">
        <v>3305</v>
      </c>
      <c r="B1611" s="75" t="s">
        <v>3306</v>
      </c>
    </row>
    <row r="1612" spans="1:2" x14ac:dyDescent="0.2">
      <c r="A1612" s="75" t="s">
        <v>3307</v>
      </c>
      <c r="B1612" s="75" t="s">
        <v>3308</v>
      </c>
    </row>
    <row r="1613" spans="1:2" x14ac:dyDescent="0.2">
      <c r="A1613" s="75" t="s">
        <v>3309</v>
      </c>
      <c r="B1613" s="75" t="s">
        <v>3310</v>
      </c>
    </row>
    <row r="1614" spans="1:2" x14ac:dyDescent="0.2">
      <c r="A1614" s="75" t="s">
        <v>3311</v>
      </c>
      <c r="B1614" s="75" t="s">
        <v>3312</v>
      </c>
    </row>
    <row r="1615" spans="1:2" x14ac:dyDescent="0.2">
      <c r="A1615" s="75" t="s">
        <v>3313</v>
      </c>
      <c r="B1615" s="75" t="s">
        <v>3314</v>
      </c>
    </row>
    <row r="1616" spans="1:2" x14ac:dyDescent="0.2">
      <c r="A1616" s="75" t="s">
        <v>3315</v>
      </c>
      <c r="B1616" s="75" t="s">
        <v>3316</v>
      </c>
    </row>
    <row r="1617" spans="1:2" x14ac:dyDescent="0.2">
      <c r="A1617" s="75" t="s">
        <v>3317</v>
      </c>
      <c r="B1617" s="75" t="s">
        <v>3318</v>
      </c>
    </row>
    <row r="1618" spans="1:2" x14ac:dyDescent="0.2">
      <c r="A1618" s="75" t="s">
        <v>3319</v>
      </c>
      <c r="B1618" s="75" t="s">
        <v>3320</v>
      </c>
    </row>
    <row r="1619" spans="1:2" x14ac:dyDescent="0.2">
      <c r="A1619" s="75" t="s">
        <v>3321</v>
      </c>
      <c r="B1619" s="75" t="s">
        <v>3322</v>
      </c>
    </row>
    <row r="1620" spans="1:2" x14ac:dyDescent="0.2">
      <c r="A1620" s="75" t="s">
        <v>3323</v>
      </c>
      <c r="B1620" s="75" t="s">
        <v>3324</v>
      </c>
    </row>
    <row r="1621" spans="1:2" x14ac:dyDescent="0.2">
      <c r="A1621" s="75" t="s">
        <v>3325</v>
      </c>
      <c r="B1621" s="75" t="s">
        <v>3326</v>
      </c>
    </row>
    <row r="1622" spans="1:2" x14ac:dyDescent="0.2">
      <c r="A1622" s="75" t="s">
        <v>3327</v>
      </c>
      <c r="B1622" s="75" t="s">
        <v>3328</v>
      </c>
    </row>
    <row r="1623" spans="1:2" x14ac:dyDescent="0.2">
      <c r="A1623" s="75" t="s">
        <v>3329</v>
      </c>
      <c r="B1623" s="75" t="s">
        <v>3330</v>
      </c>
    </row>
    <row r="1624" spans="1:2" x14ac:dyDescent="0.2">
      <c r="A1624" s="75" t="s">
        <v>3331</v>
      </c>
      <c r="B1624" s="75" t="s">
        <v>3332</v>
      </c>
    </row>
    <row r="1625" spans="1:2" x14ac:dyDescent="0.2">
      <c r="A1625" s="75" t="s">
        <v>3333</v>
      </c>
      <c r="B1625" s="75" t="s">
        <v>3334</v>
      </c>
    </row>
    <row r="1626" spans="1:2" x14ac:dyDescent="0.2">
      <c r="A1626" s="75" t="s">
        <v>3335</v>
      </c>
      <c r="B1626" s="75" t="s">
        <v>3336</v>
      </c>
    </row>
    <row r="1627" spans="1:2" x14ac:dyDescent="0.2">
      <c r="A1627" s="75" t="s">
        <v>3337</v>
      </c>
      <c r="B1627" s="75" t="s">
        <v>3338</v>
      </c>
    </row>
    <row r="1628" spans="1:2" x14ac:dyDescent="0.2">
      <c r="A1628" s="75" t="s">
        <v>3339</v>
      </c>
      <c r="B1628" s="75" t="s">
        <v>3340</v>
      </c>
    </row>
    <row r="1629" spans="1:2" x14ac:dyDescent="0.2">
      <c r="A1629" s="75" t="s">
        <v>3341</v>
      </c>
      <c r="B1629" s="75" t="s">
        <v>3342</v>
      </c>
    </row>
    <row r="1630" spans="1:2" x14ac:dyDescent="0.2">
      <c r="A1630" s="75" t="s">
        <v>3343</v>
      </c>
      <c r="B1630" s="75" t="s">
        <v>3344</v>
      </c>
    </row>
    <row r="1631" spans="1:2" x14ac:dyDescent="0.2">
      <c r="A1631" s="75" t="s">
        <v>3345</v>
      </c>
      <c r="B1631" s="75" t="s">
        <v>3346</v>
      </c>
    </row>
    <row r="1632" spans="1:2" x14ac:dyDescent="0.2">
      <c r="A1632" s="75" t="s">
        <v>3347</v>
      </c>
      <c r="B1632" s="75" t="s">
        <v>3348</v>
      </c>
    </row>
    <row r="1633" spans="1:2" x14ac:dyDescent="0.2">
      <c r="A1633" s="75" t="s">
        <v>3349</v>
      </c>
      <c r="B1633" s="75" t="s">
        <v>3350</v>
      </c>
    </row>
    <row r="1634" spans="1:2" x14ac:dyDescent="0.2">
      <c r="A1634" s="75" t="s">
        <v>3351</v>
      </c>
      <c r="B1634" s="75" t="s">
        <v>3352</v>
      </c>
    </row>
    <row r="1635" spans="1:2" x14ac:dyDescent="0.2">
      <c r="A1635" s="75" t="s">
        <v>3353</v>
      </c>
      <c r="B1635" s="75" t="s">
        <v>3354</v>
      </c>
    </row>
    <row r="1636" spans="1:2" x14ac:dyDescent="0.2">
      <c r="A1636" s="75" t="s">
        <v>3355</v>
      </c>
      <c r="B1636" s="75" t="s">
        <v>3356</v>
      </c>
    </row>
    <row r="1637" spans="1:2" x14ac:dyDescent="0.2">
      <c r="A1637" s="75" t="s">
        <v>3357</v>
      </c>
      <c r="B1637" s="75" t="s">
        <v>3358</v>
      </c>
    </row>
    <row r="1638" spans="1:2" x14ac:dyDescent="0.2">
      <c r="A1638" s="75" t="s">
        <v>3359</v>
      </c>
      <c r="B1638" s="75" t="s">
        <v>3360</v>
      </c>
    </row>
    <row r="1639" spans="1:2" x14ac:dyDescent="0.2">
      <c r="A1639" s="75" t="s">
        <v>3361</v>
      </c>
      <c r="B1639" s="75" t="s">
        <v>3362</v>
      </c>
    </row>
    <row r="1640" spans="1:2" x14ac:dyDescent="0.2">
      <c r="A1640" s="75" t="s">
        <v>3363</v>
      </c>
      <c r="B1640" s="75" t="s">
        <v>3364</v>
      </c>
    </row>
    <row r="1641" spans="1:2" x14ac:dyDescent="0.2">
      <c r="A1641" s="75" t="s">
        <v>3365</v>
      </c>
      <c r="B1641" s="75" t="s">
        <v>3366</v>
      </c>
    </row>
    <row r="1642" spans="1:2" x14ac:dyDescent="0.2">
      <c r="A1642" s="75" t="s">
        <v>3367</v>
      </c>
      <c r="B1642" s="75" t="s">
        <v>3368</v>
      </c>
    </row>
    <row r="1643" spans="1:2" x14ac:dyDescent="0.2">
      <c r="A1643" s="75" t="s">
        <v>3369</v>
      </c>
      <c r="B1643" s="75" t="s">
        <v>3370</v>
      </c>
    </row>
    <row r="1644" spans="1:2" x14ac:dyDescent="0.2">
      <c r="A1644" s="75" t="s">
        <v>3371</v>
      </c>
      <c r="B1644" s="75" t="s">
        <v>3372</v>
      </c>
    </row>
    <row r="1645" spans="1:2" x14ac:dyDescent="0.2">
      <c r="A1645" s="75" t="s">
        <v>3373</v>
      </c>
      <c r="B1645" s="75" t="s">
        <v>3374</v>
      </c>
    </row>
    <row r="1646" spans="1:2" x14ac:dyDescent="0.2">
      <c r="A1646" s="75" t="s">
        <v>3375</v>
      </c>
      <c r="B1646" s="75" t="s">
        <v>3376</v>
      </c>
    </row>
    <row r="1647" spans="1:2" x14ac:dyDescent="0.2">
      <c r="A1647" s="75" t="s">
        <v>3377</v>
      </c>
      <c r="B1647" s="75" t="s">
        <v>3378</v>
      </c>
    </row>
    <row r="1648" spans="1:2" x14ac:dyDescent="0.2">
      <c r="A1648" s="75" t="s">
        <v>3379</v>
      </c>
      <c r="B1648" s="75" t="s">
        <v>3380</v>
      </c>
    </row>
    <row r="1649" spans="1:2" x14ac:dyDescent="0.2">
      <c r="A1649" s="75" t="s">
        <v>3381</v>
      </c>
      <c r="B1649" s="75" t="s">
        <v>3382</v>
      </c>
    </row>
    <row r="1650" spans="1:2" x14ac:dyDescent="0.2">
      <c r="A1650" s="75" t="s">
        <v>3383</v>
      </c>
      <c r="B1650" s="75" t="s">
        <v>3384</v>
      </c>
    </row>
    <row r="1651" spans="1:2" x14ac:dyDescent="0.2">
      <c r="A1651" s="75" t="s">
        <v>3385</v>
      </c>
      <c r="B1651" s="75" t="s">
        <v>3386</v>
      </c>
    </row>
    <row r="1652" spans="1:2" x14ac:dyDescent="0.2">
      <c r="A1652" s="75" t="s">
        <v>3387</v>
      </c>
      <c r="B1652" s="75" t="s">
        <v>3388</v>
      </c>
    </row>
    <row r="1653" spans="1:2" x14ac:dyDescent="0.2">
      <c r="A1653" s="75" t="s">
        <v>3389</v>
      </c>
      <c r="B1653" s="75" t="s">
        <v>3390</v>
      </c>
    </row>
    <row r="1654" spans="1:2" x14ac:dyDescent="0.2">
      <c r="A1654" s="75" t="s">
        <v>3391</v>
      </c>
      <c r="B1654" s="75" t="s">
        <v>3392</v>
      </c>
    </row>
    <row r="1655" spans="1:2" x14ac:dyDescent="0.2">
      <c r="A1655" s="75" t="s">
        <v>3393</v>
      </c>
      <c r="B1655" s="75" t="s">
        <v>3394</v>
      </c>
    </row>
    <row r="1656" spans="1:2" x14ac:dyDescent="0.2">
      <c r="A1656" s="75" t="s">
        <v>3395</v>
      </c>
      <c r="B1656" s="75" t="s">
        <v>3396</v>
      </c>
    </row>
    <row r="1657" spans="1:2" x14ac:dyDescent="0.2">
      <c r="A1657" s="75" t="s">
        <v>3397</v>
      </c>
      <c r="B1657" s="75" t="s">
        <v>3398</v>
      </c>
    </row>
    <row r="1658" spans="1:2" x14ac:dyDescent="0.2">
      <c r="A1658" s="75" t="s">
        <v>3399</v>
      </c>
      <c r="B1658" s="75" t="s">
        <v>3400</v>
      </c>
    </row>
    <row r="1659" spans="1:2" x14ac:dyDescent="0.2">
      <c r="A1659" s="75" t="s">
        <v>3401</v>
      </c>
      <c r="B1659" s="75" t="s">
        <v>3402</v>
      </c>
    </row>
    <row r="1660" spans="1:2" x14ac:dyDescent="0.2">
      <c r="A1660" s="75" t="s">
        <v>3403</v>
      </c>
      <c r="B1660" s="75" t="s">
        <v>3404</v>
      </c>
    </row>
    <row r="1661" spans="1:2" x14ac:dyDescent="0.2">
      <c r="A1661" s="75" t="s">
        <v>3405</v>
      </c>
      <c r="B1661" s="75" t="s">
        <v>3406</v>
      </c>
    </row>
    <row r="1662" spans="1:2" x14ac:dyDescent="0.2">
      <c r="A1662" s="75" t="s">
        <v>3407</v>
      </c>
      <c r="B1662" s="75" t="s">
        <v>3408</v>
      </c>
    </row>
    <row r="1663" spans="1:2" x14ac:dyDescent="0.2">
      <c r="A1663" s="75" t="s">
        <v>3409</v>
      </c>
      <c r="B1663" s="75" t="s">
        <v>3410</v>
      </c>
    </row>
    <row r="1664" spans="1:2" x14ac:dyDescent="0.2">
      <c r="A1664" s="75" t="s">
        <v>3411</v>
      </c>
      <c r="B1664" s="75" t="s">
        <v>3412</v>
      </c>
    </row>
    <row r="1665" spans="1:2" x14ac:dyDescent="0.2">
      <c r="A1665" s="75" t="s">
        <v>3413</v>
      </c>
      <c r="B1665" s="75" t="s">
        <v>3414</v>
      </c>
    </row>
    <row r="1666" spans="1:2" x14ac:dyDescent="0.2">
      <c r="A1666" s="75" t="s">
        <v>3415</v>
      </c>
      <c r="B1666" s="75" t="s">
        <v>3416</v>
      </c>
    </row>
    <row r="1667" spans="1:2" x14ac:dyDescent="0.2">
      <c r="A1667" s="75" t="s">
        <v>3417</v>
      </c>
      <c r="B1667" s="75" t="s">
        <v>3418</v>
      </c>
    </row>
    <row r="1668" spans="1:2" x14ac:dyDescent="0.2">
      <c r="A1668" s="75" t="s">
        <v>3419</v>
      </c>
      <c r="B1668" s="75" t="s">
        <v>3420</v>
      </c>
    </row>
    <row r="1669" spans="1:2" x14ac:dyDescent="0.2">
      <c r="A1669" s="75" t="s">
        <v>3421</v>
      </c>
      <c r="B1669" s="75" t="s">
        <v>3422</v>
      </c>
    </row>
    <row r="1670" spans="1:2" x14ac:dyDescent="0.2">
      <c r="A1670" s="75" t="s">
        <v>3423</v>
      </c>
      <c r="B1670" s="75" t="s">
        <v>3424</v>
      </c>
    </row>
    <row r="1671" spans="1:2" x14ac:dyDescent="0.2">
      <c r="A1671" s="75" t="s">
        <v>3425</v>
      </c>
      <c r="B1671" s="75" t="s">
        <v>3426</v>
      </c>
    </row>
    <row r="1672" spans="1:2" x14ac:dyDescent="0.2">
      <c r="A1672" s="75" t="s">
        <v>3427</v>
      </c>
      <c r="B1672" s="75" t="s">
        <v>3428</v>
      </c>
    </row>
    <row r="1673" spans="1:2" x14ac:dyDescent="0.2">
      <c r="A1673" s="75" t="s">
        <v>3429</v>
      </c>
      <c r="B1673" s="75" t="s">
        <v>3430</v>
      </c>
    </row>
    <row r="1674" spans="1:2" x14ac:dyDescent="0.2">
      <c r="A1674" s="75" t="s">
        <v>3431</v>
      </c>
      <c r="B1674" s="75" t="s">
        <v>3432</v>
      </c>
    </row>
    <row r="1675" spans="1:2" x14ac:dyDescent="0.2">
      <c r="A1675" s="75" t="s">
        <v>3433</v>
      </c>
      <c r="B1675" s="75" t="s">
        <v>3434</v>
      </c>
    </row>
    <row r="1676" spans="1:2" x14ac:dyDescent="0.2">
      <c r="A1676" s="75" t="s">
        <v>3435</v>
      </c>
      <c r="B1676" s="75" t="s">
        <v>3436</v>
      </c>
    </row>
    <row r="1677" spans="1:2" x14ac:dyDescent="0.2">
      <c r="A1677" s="75" t="s">
        <v>3437</v>
      </c>
      <c r="B1677" s="75" t="s">
        <v>3438</v>
      </c>
    </row>
    <row r="1678" spans="1:2" x14ac:dyDescent="0.2">
      <c r="A1678" s="75" t="s">
        <v>3439</v>
      </c>
      <c r="B1678" s="75" t="s">
        <v>3440</v>
      </c>
    </row>
    <row r="1679" spans="1:2" x14ac:dyDescent="0.2">
      <c r="A1679" s="75" t="s">
        <v>3441</v>
      </c>
      <c r="B1679" s="75" t="s">
        <v>3442</v>
      </c>
    </row>
    <row r="1680" spans="1:2" x14ac:dyDescent="0.2">
      <c r="A1680" s="75" t="s">
        <v>3443</v>
      </c>
      <c r="B1680" s="75" t="s">
        <v>3444</v>
      </c>
    </row>
    <row r="1681" spans="1:2" x14ac:dyDescent="0.2">
      <c r="A1681" s="75" t="s">
        <v>3445</v>
      </c>
      <c r="B1681" s="75" t="s">
        <v>3446</v>
      </c>
    </row>
    <row r="1682" spans="1:2" x14ac:dyDescent="0.2">
      <c r="A1682" s="75" t="s">
        <v>3447</v>
      </c>
      <c r="B1682" s="75" t="s">
        <v>3448</v>
      </c>
    </row>
    <row r="1683" spans="1:2" x14ac:dyDescent="0.2">
      <c r="A1683" s="75" t="s">
        <v>3449</v>
      </c>
      <c r="B1683" s="75" t="s">
        <v>3450</v>
      </c>
    </row>
    <row r="1684" spans="1:2" x14ac:dyDescent="0.2">
      <c r="A1684" s="75" t="s">
        <v>3451</v>
      </c>
      <c r="B1684" s="75" t="s">
        <v>3452</v>
      </c>
    </row>
    <row r="1685" spans="1:2" x14ac:dyDescent="0.2">
      <c r="A1685" s="75" t="s">
        <v>3453</v>
      </c>
      <c r="B1685" s="75" t="s">
        <v>3454</v>
      </c>
    </row>
    <row r="1686" spans="1:2" x14ac:dyDescent="0.2">
      <c r="A1686" s="75" t="s">
        <v>3455</v>
      </c>
      <c r="B1686" s="75" t="s">
        <v>3456</v>
      </c>
    </row>
    <row r="1687" spans="1:2" x14ac:dyDescent="0.2">
      <c r="A1687" s="75" t="s">
        <v>3457</v>
      </c>
      <c r="B1687" s="75" t="s">
        <v>3458</v>
      </c>
    </row>
    <row r="1688" spans="1:2" x14ac:dyDescent="0.2">
      <c r="A1688" s="75" t="s">
        <v>3459</v>
      </c>
      <c r="B1688" s="75" t="s">
        <v>3460</v>
      </c>
    </row>
    <row r="1689" spans="1:2" x14ac:dyDescent="0.2">
      <c r="A1689" s="75" t="s">
        <v>3461</v>
      </c>
      <c r="B1689" s="75" t="s">
        <v>3462</v>
      </c>
    </row>
    <row r="1690" spans="1:2" x14ac:dyDescent="0.2">
      <c r="A1690" s="75" t="s">
        <v>3463</v>
      </c>
      <c r="B1690" s="75" t="s">
        <v>3464</v>
      </c>
    </row>
    <row r="1691" spans="1:2" x14ac:dyDescent="0.2">
      <c r="A1691" s="75" t="s">
        <v>3465</v>
      </c>
      <c r="B1691" s="75" t="s">
        <v>3466</v>
      </c>
    </row>
    <row r="1692" spans="1:2" x14ac:dyDescent="0.2">
      <c r="A1692" s="75" t="s">
        <v>3467</v>
      </c>
      <c r="B1692" s="75" t="s">
        <v>3468</v>
      </c>
    </row>
    <row r="1693" spans="1:2" x14ac:dyDescent="0.2">
      <c r="A1693" s="75" t="s">
        <v>3469</v>
      </c>
      <c r="B1693" s="75" t="s">
        <v>3470</v>
      </c>
    </row>
    <row r="1694" spans="1:2" x14ac:dyDescent="0.2">
      <c r="A1694" s="75" t="s">
        <v>3471</v>
      </c>
      <c r="B1694" s="75" t="s">
        <v>3472</v>
      </c>
    </row>
    <row r="1695" spans="1:2" x14ac:dyDescent="0.2">
      <c r="A1695" s="75" t="s">
        <v>3473</v>
      </c>
      <c r="B1695" s="75" t="s">
        <v>3474</v>
      </c>
    </row>
    <row r="1696" spans="1:2" x14ac:dyDescent="0.2">
      <c r="A1696" s="75" t="s">
        <v>3475</v>
      </c>
      <c r="B1696" s="75" t="s">
        <v>3476</v>
      </c>
    </row>
    <row r="1697" spans="1:2" x14ac:dyDescent="0.2">
      <c r="A1697" s="75" t="s">
        <v>3477</v>
      </c>
      <c r="B1697" s="75" t="s">
        <v>3478</v>
      </c>
    </row>
    <row r="1698" spans="1:2" x14ac:dyDescent="0.2">
      <c r="A1698" s="75" t="s">
        <v>3479</v>
      </c>
      <c r="B1698" s="75" t="s">
        <v>3480</v>
      </c>
    </row>
    <row r="1699" spans="1:2" x14ac:dyDescent="0.2">
      <c r="A1699" s="75" t="s">
        <v>3481</v>
      </c>
      <c r="B1699" s="75" t="s">
        <v>3482</v>
      </c>
    </row>
    <row r="1700" spans="1:2" x14ac:dyDescent="0.2">
      <c r="A1700" s="75" t="s">
        <v>3483</v>
      </c>
      <c r="B1700" s="75" t="s">
        <v>3484</v>
      </c>
    </row>
    <row r="1701" spans="1:2" x14ac:dyDescent="0.2">
      <c r="A1701" s="75" t="s">
        <v>3485</v>
      </c>
      <c r="B1701" s="75" t="s">
        <v>3486</v>
      </c>
    </row>
    <row r="1702" spans="1:2" x14ac:dyDescent="0.2">
      <c r="A1702" s="75" t="s">
        <v>3487</v>
      </c>
      <c r="B1702" s="75" t="s">
        <v>3488</v>
      </c>
    </row>
    <row r="1703" spans="1:2" x14ac:dyDescent="0.2">
      <c r="A1703" s="75" t="s">
        <v>3489</v>
      </c>
      <c r="B1703" s="75" t="s">
        <v>3490</v>
      </c>
    </row>
    <row r="1704" spans="1:2" x14ac:dyDescent="0.2">
      <c r="A1704" s="75" t="s">
        <v>3491</v>
      </c>
      <c r="B1704" s="75" t="s">
        <v>3492</v>
      </c>
    </row>
    <row r="1705" spans="1:2" x14ac:dyDescent="0.2">
      <c r="A1705" s="75" t="s">
        <v>3493</v>
      </c>
      <c r="B1705" s="75" t="s">
        <v>3494</v>
      </c>
    </row>
    <row r="1706" spans="1:2" x14ac:dyDescent="0.2">
      <c r="A1706" s="75" t="s">
        <v>3495</v>
      </c>
      <c r="B1706" s="75" t="s">
        <v>3496</v>
      </c>
    </row>
    <row r="1707" spans="1:2" x14ac:dyDescent="0.2">
      <c r="A1707" s="75" t="s">
        <v>3497</v>
      </c>
      <c r="B1707" s="75" t="s">
        <v>3498</v>
      </c>
    </row>
    <row r="1708" spans="1:2" x14ac:dyDescent="0.2">
      <c r="A1708" s="75" t="s">
        <v>3499</v>
      </c>
      <c r="B1708" s="75" t="s">
        <v>3500</v>
      </c>
    </row>
    <row r="1709" spans="1:2" x14ac:dyDescent="0.2">
      <c r="A1709" s="75" t="s">
        <v>3501</v>
      </c>
      <c r="B1709" s="75" t="s">
        <v>3502</v>
      </c>
    </row>
    <row r="1710" spans="1:2" x14ac:dyDescent="0.2">
      <c r="A1710" s="75" t="s">
        <v>3503</v>
      </c>
      <c r="B1710" s="75" t="s">
        <v>3504</v>
      </c>
    </row>
    <row r="1711" spans="1:2" x14ac:dyDescent="0.2">
      <c r="A1711" s="75" t="s">
        <v>3505</v>
      </c>
      <c r="B1711" s="75" t="s">
        <v>3506</v>
      </c>
    </row>
    <row r="1712" spans="1:2" x14ac:dyDescent="0.2">
      <c r="A1712" s="75" t="s">
        <v>3507</v>
      </c>
      <c r="B1712" s="75" t="s">
        <v>3508</v>
      </c>
    </row>
    <row r="1713" spans="1:2" x14ac:dyDescent="0.2">
      <c r="A1713" s="75" t="s">
        <v>3509</v>
      </c>
      <c r="B1713" s="75" t="s">
        <v>3510</v>
      </c>
    </row>
    <row r="1714" spans="1:2" x14ac:dyDescent="0.2">
      <c r="A1714" s="75" t="s">
        <v>3511</v>
      </c>
      <c r="B1714" s="75" t="s">
        <v>3512</v>
      </c>
    </row>
    <row r="1715" spans="1:2" x14ac:dyDescent="0.2">
      <c r="A1715" s="75" t="s">
        <v>3513</v>
      </c>
      <c r="B1715" s="75" t="s">
        <v>3514</v>
      </c>
    </row>
    <row r="1716" spans="1:2" x14ac:dyDescent="0.2">
      <c r="A1716" s="75" t="s">
        <v>3515</v>
      </c>
      <c r="B1716" s="75" t="s">
        <v>3516</v>
      </c>
    </row>
    <row r="1717" spans="1:2" x14ac:dyDescent="0.2">
      <c r="A1717" s="75" t="s">
        <v>3517</v>
      </c>
      <c r="B1717" s="75" t="s">
        <v>3518</v>
      </c>
    </row>
    <row r="1718" spans="1:2" x14ac:dyDescent="0.2">
      <c r="A1718" s="75" t="s">
        <v>3519</v>
      </c>
      <c r="B1718" s="75" t="s">
        <v>3520</v>
      </c>
    </row>
    <row r="1719" spans="1:2" x14ac:dyDescent="0.2">
      <c r="A1719" s="75" t="s">
        <v>3521</v>
      </c>
      <c r="B1719" s="75" t="s">
        <v>3522</v>
      </c>
    </row>
    <row r="1720" spans="1:2" x14ac:dyDescent="0.2">
      <c r="A1720" s="75" t="s">
        <v>3523</v>
      </c>
      <c r="B1720" s="75" t="s">
        <v>3524</v>
      </c>
    </row>
    <row r="1721" spans="1:2" x14ac:dyDescent="0.2">
      <c r="A1721" s="75" t="s">
        <v>3525</v>
      </c>
      <c r="B1721" s="75" t="s">
        <v>3526</v>
      </c>
    </row>
    <row r="1722" spans="1:2" x14ac:dyDescent="0.2">
      <c r="A1722" s="75" t="s">
        <v>3527</v>
      </c>
      <c r="B1722" s="75" t="s">
        <v>3528</v>
      </c>
    </row>
    <row r="1723" spans="1:2" x14ac:dyDescent="0.2">
      <c r="A1723" s="75" t="s">
        <v>3529</v>
      </c>
      <c r="B1723" s="75" t="s">
        <v>3530</v>
      </c>
    </row>
    <row r="1724" spans="1:2" x14ac:dyDescent="0.2">
      <c r="A1724" s="75" t="s">
        <v>3531</v>
      </c>
      <c r="B1724" s="75" t="s">
        <v>3532</v>
      </c>
    </row>
    <row r="1725" spans="1:2" x14ac:dyDescent="0.2">
      <c r="A1725" s="75" t="s">
        <v>3533</v>
      </c>
      <c r="B1725" s="75" t="s">
        <v>3534</v>
      </c>
    </row>
    <row r="1726" spans="1:2" x14ac:dyDescent="0.2">
      <c r="A1726" s="75" t="s">
        <v>3535</v>
      </c>
      <c r="B1726" s="75" t="s">
        <v>3536</v>
      </c>
    </row>
    <row r="1727" spans="1:2" x14ac:dyDescent="0.2">
      <c r="A1727" s="75" t="s">
        <v>3537</v>
      </c>
      <c r="B1727" s="75" t="s">
        <v>3538</v>
      </c>
    </row>
    <row r="1728" spans="1:2" x14ac:dyDescent="0.2">
      <c r="A1728" s="75" t="s">
        <v>3539</v>
      </c>
      <c r="B1728" s="75" t="s">
        <v>3540</v>
      </c>
    </row>
    <row r="1729" spans="1:2" x14ac:dyDescent="0.2">
      <c r="A1729" s="75" t="s">
        <v>3541</v>
      </c>
      <c r="B1729" s="75" t="s">
        <v>3542</v>
      </c>
    </row>
    <row r="1730" spans="1:2" x14ac:dyDescent="0.2">
      <c r="A1730" s="75" t="s">
        <v>3543</v>
      </c>
      <c r="B1730" s="75" t="s">
        <v>3544</v>
      </c>
    </row>
    <row r="1731" spans="1:2" x14ac:dyDescent="0.2">
      <c r="A1731" s="75" t="s">
        <v>3545</v>
      </c>
      <c r="B1731" s="75" t="s">
        <v>3546</v>
      </c>
    </row>
    <row r="1732" spans="1:2" x14ac:dyDescent="0.2">
      <c r="A1732" s="75" t="s">
        <v>3547</v>
      </c>
      <c r="B1732" s="75" t="s">
        <v>3548</v>
      </c>
    </row>
    <row r="1733" spans="1:2" x14ac:dyDescent="0.2">
      <c r="A1733" s="75" t="s">
        <v>3549</v>
      </c>
      <c r="B1733" s="75" t="s">
        <v>3550</v>
      </c>
    </row>
    <row r="1734" spans="1:2" x14ac:dyDescent="0.2">
      <c r="A1734" s="75" t="s">
        <v>3551</v>
      </c>
      <c r="B1734" s="75" t="s">
        <v>3552</v>
      </c>
    </row>
    <row r="1735" spans="1:2" x14ac:dyDescent="0.2">
      <c r="A1735" s="75" t="s">
        <v>3553</v>
      </c>
      <c r="B1735" s="75" t="s">
        <v>3554</v>
      </c>
    </row>
    <row r="1736" spans="1:2" x14ac:dyDescent="0.2">
      <c r="A1736" s="75" t="s">
        <v>3555</v>
      </c>
      <c r="B1736" s="75" t="s">
        <v>3556</v>
      </c>
    </row>
    <row r="1737" spans="1:2" x14ac:dyDescent="0.2">
      <c r="A1737" s="75" t="s">
        <v>3557</v>
      </c>
      <c r="B1737" s="75" t="s">
        <v>3558</v>
      </c>
    </row>
    <row r="1738" spans="1:2" x14ac:dyDescent="0.2">
      <c r="A1738" s="75" t="s">
        <v>3559</v>
      </c>
      <c r="B1738" s="75" t="s">
        <v>3560</v>
      </c>
    </row>
    <row r="1739" spans="1:2" x14ac:dyDescent="0.2">
      <c r="A1739" s="75" t="s">
        <v>3561</v>
      </c>
      <c r="B1739" s="75" t="s">
        <v>3562</v>
      </c>
    </row>
    <row r="1740" spans="1:2" x14ac:dyDescent="0.2">
      <c r="A1740" s="75" t="s">
        <v>3563</v>
      </c>
      <c r="B1740" s="75" t="s">
        <v>3564</v>
      </c>
    </row>
    <row r="1741" spans="1:2" x14ac:dyDescent="0.2">
      <c r="A1741" s="75" t="s">
        <v>3565</v>
      </c>
      <c r="B1741" s="75" t="s">
        <v>3566</v>
      </c>
    </row>
    <row r="1742" spans="1:2" x14ac:dyDescent="0.2">
      <c r="A1742" s="75" t="s">
        <v>3567</v>
      </c>
      <c r="B1742" s="75" t="s">
        <v>3568</v>
      </c>
    </row>
    <row r="1743" spans="1:2" x14ac:dyDescent="0.2">
      <c r="A1743" s="75" t="s">
        <v>3569</v>
      </c>
      <c r="B1743" s="75" t="s">
        <v>3570</v>
      </c>
    </row>
    <row r="1744" spans="1:2" x14ac:dyDescent="0.2">
      <c r="A1744" s="75" t="s">
        <v>3571</v>
      </c>
      <c r="B1744" s="75" t="s">
        <v>3572</v>
      </c>
    </row>
    <row r="1745" spans="1:2" x14ac:dyDescent="0.2">
      <c r="A1745" s="75" t="s">
        <v>3573</v>
      </c>
      <c r="B1745" s="75" t="s">
        <v>3574</v>
      </c>
    </row>
    <row r="1746" spans="1:2" x14ac:dyDescent="0.2">
      <c r="A1746" s="75" t="s">
        <v>3575</v>
      </c>
      <c r="B1746" s="75" t="s">
        <v>3576</v>
      </c>
    </row>
    <row r="1747" spans="1:2" x14ac:dyDescent="0.2">
      <c r="A1747" s="75" t="s">
        <v>3577</v>
      </c>
      <c r="B1747" s="75" t="s">
        <v>3578</v>
      </c>
    </row>
    <row r="1748" spans="1:2" x14ac:dyDescent="0.2">
      <c r="A1748" s="75" t="s">
        <v>3579</v>
      </c>
      <c r="B1748" s="75" t="s">
        <v>3580</v>
      </c>
    </row>
    <row r="1749" spans="1:2" x14ac:dyDescent="0.2">
      <c r="A1749" s="75" t="s">
        <v>3581</v>
      </c>
      <c r="B1749" s="75" t="s">
        <v>3582</v>
      </c>
    </row>
    <row r="1750" spans="1:2" x14ac:dyDescent="0.2">
      <c r="A1750" s="75" t="s">
        <v>3583</v>
      </c>
      <c r="B1750" s="75" t="s">
        <v>3584</v>
      </c>
    </row>
    <row r="1751" spans="1:2" x14ac:dyDescent="0.2">
      <c r="A1751" s="75" t="s">
        <v>3585</v>
      </c>
      <c r="B1751" s="75" t="s">
        <v>3586</v>
      </c>
    </row>
    <row r="1752" spans="1:2" x14ac:dyDescent="0.2">
      <c r="A1752" s="75" t="s">
        <v>3587</v>
      </c>
      <c r="B1752" s="75" t="s">
        <v>3588</v>
      </c>
    </row>
    <row r="1753" spans="1:2" x14ac:dyDescent="0.2">
      <c r="A1753" s="75" t="s">
        <v>3589</v>
      </c>
      <c r="B1753" s="75" t="s">
        <v>3590</v>
      </c>
    </row>
    <row r="1754" spans="1:2" x14ac:dyDescent="0.2">
      <c r="A1754" s="75" t="s">
        <v>3591</v>
      </c>
      <c r="B1754" s="75" t="s">
        <v>3592</v>
      </c>
    </row>
    <row r="1755" spans="1:2" x14ac:dyDescent="0.2">
      <c r="A1755" s="75" t="s">
        <v>3593</v>
      </c>
      <c r="B1755" s="75" t="s">
        <v>3594</v>
      </c>
    </row>
    <row r="1756" spans="1:2" x14ac:dyDescent="0.2">
      <c r="A1756" s="75" t="s">
        <v>3595</v>
      </c>
      <c r="B1756" s="75" t="s">
        <v>3596</v>
      </c>
    </row>
    <row r="1757" spans="1:2" x14ac:dyDescent="0.2">
      <c r="A1757" s="75" t="s">
        <v>3597</v>
      </c>
      <c r="B1757" s="75" t="s">
        <v>3598</v>
      </c>
    </row>
    <row r="1758" spans="1:2" x14ac:dyDescent="0.2">
      <c r="A1758" s="75" t="s">
        <v>3599</v>
      </c>
      <c r="B1758" s="75" t="s">
        <v>3600</v>
      </c>
    </row>
    <row r="1759" spans="1:2" x14ac:dyDescent="0.2">
      <c r="A1759" s="75" t="s">
        <v>3601</v>
      </c>
      <c r="B1759" s="75" t="s">
        <v>3602</v>
      </c>
    </row>
    <row r="1760" spans="1:2" x14ac:dyDescent="0.2">
      <c r="A1760" s="75" t="s">
        <v>3603</v>
      </c>
      <c r="B1760" s="75" t="s">
        <v>3604</v>
      </c>
    </row>
    <row r="1761" spans="1:2" x14ac:dyDescent="0.2">
      <c r="A1761" s="75" t="s">
        <v>3605</v>
      </c>
      <c r="B1761" s="75" t="s">
        <v>3606</v>
      </c>
    </row>
    <row r="1762" spans="1:2" x14ac:dyDescent="0.2">
      <c r="A1762" s="75" t="s">
        <v>3607</v>
      </c>
      <c r="B1762" s="75" t="s">
        <v>3608</v>
      </c>
    </row>
    <row r="1763" spans="1:2" x14ac:dyDescent="0.2">
      <c r="A1763" s="75" t="s">
        <v>3609</v>
      </c>
      <c r="B1763" s="75" t="s">
        <v>3610</v>
      </c>
    </row>
    <row r="1764" spans="1:2" x14ac:dyDescent="0.2">
      <c r="A1764" s="75" t="s">
        <v>3611</v>
      </c>
      <c r="B1764" s="75" t="s">
        <v>3612</v>
      </c>
    </row>
    <row r="1765" spans="1:2" x14ac:dyDescent="0.2">
      <c r="A1765" s="75" t="s">
        <v>3613</v>
      </c>
      <c r="B1765" s="75" t="s">
        <v>3614</v>
      </c>
    </row>
    <row r="1766" spans="1:2" x14ac:dyDescent="0.2">
      <c r="A1766" s="75" t="s">
        <v>3615</v>
      </c>
      <c r="B1766" s="75" t="s">
        <v>3616</v>
      </c>
    </row>
    <row r="1767" spans="1:2" x14ac:dyDescent="0.2">
      <c r="A1767" s="75" t="s">
        <v>3617</v>
      </c>
      <c r="B1767" s="75" t="s">
        <v>3618</v>
      </c>
    </row>
    <row r="1768" spans="1:2" x14ac:dyDescent="0.2">
      <c r="A1768" s="75" t="s">
        <v>3619</v>
      </c>
      <c r="B1768" s="75" t="s">
        <v>3620</v>
      </c>
    </row>
    <row r="1769" spans="1:2" x14ac:dyDescent="0.2">
      <c r="A1769" s="75" t="s">
        <v>3621</v>
      </c>
      <c r="B1769" s="75" t="s">
        <v>3622</v>
      </c>
    </row>
    <row r="1770" spans="1:2" x14ac:dyDescent="0.2">
      <c r="A1770" s="75" t="s">
        <v>3623</v>
      </c>
      <c r="B1770" s="75" t="s">
        <v>3624</v>
      </c>
    </row>
    <row r="1771" spans="1:2" x14ac:dyDescent="0.2">
      <c r="A1771" s="75" t="s">
        <v>3625</v>
      </c>
      <c r="B1771" s="75" t="s">
        <v>3626</v>
      </c>
    </row>
    <row r="1772" spans="1:2" x14ac:dyDescent="0.2">
      <c r="A1772" s="75" t="s">
        <v>3627</v>
      </c>
      <c r="B1772" s="75" t="s">
        <v>3628</v>
      </c>
    </row>
    <row r="1773" spans="1:2" x14ac:dyDescent="0.2">
      <c r="A1773" s="75" t="s">
        <v>3629</v>
      </c>
      <c r="B1773" s="75" t="s">
        <v>3630</v>
      </c>
    </row>
    <row r="1774" spans="1:2" x14ac:dyDescent="0.2">
      <c r="A1774" s="75" t="s">
        <v>3631</v>
      </c>
      <c r="B1774" s="75" t="s">
        <v>3632</v>
      </c>
    </row>
    <row r="1775" spans="1:2" x14ac:dyDescent="0.2">
      <c r="A1775" s="75" t="s">
        <v>3633</v>
      </c>
      <c r="B1775" s="75" t="s">
        <v>3634</v>
      </c>
    </row>
    <row r="1776" spans="1:2" x14ac:dyDescent="0.2">
      <c r="A1776" s="75" t="s">
        <v>3635</v>
      </c>
      <c r="B1776" s="75" t="s">
        <v>3636</v>
      </c>
    </row>
    <row r="1777" spans="1:2" x14ac:dyDescent="0.2">
      <c r="A1777" s="75" t="s">
        <v>3637</v>
      </c>
      <c r="B1777" s="75" t="s">
        <v>3638</v>
      </c>
    </row>
    <row r="1778" spans="1:2" x14ac:dyDescent="0.2">
      <c r="A1778" s="75" t="s">
        <v>3639</v>
      </c>
      <c r="B1778" s="75" t="s">
        <v>3640</v>
      </c>
    </row>
    <row r="1779" spans="1:2" x14ac:dyDescent="0.2">
      <c r="A1779" s="75" t="s">
        <v>3641</v>
      </c>
      <c r="B1779" s="75" t="s">
        <v>3642</v>
      </c>
    </row>
    <row r="1780" spans="1:2" x14ac:dyDescent="0.2">
      <c r="A1780" s="75" t="s">
        <v>41</v>
      </c>
      <c r="B1780" s="75" t="s">
        <v>42</v>
      </c>
    </row>
    <row r="1781" spans="1:2" x14ac:dyDescent="0.2">
      <c r="A1781" s="75" t="s">
        <v>3643</v>
      </c>
      <c r="B1781" s="75" t="s">
        <v>3644</v>
      </c>
    </row>
    <row r="1782" spans="1:2" x14ac:dyDescent="0.2">
      <c r="A1782" s="75" t="s">
        <v>3645</v>
      </c>
      <c r="B1782" s="75" t="s">
        <v>3646</v>
      </c>
    </row>
    <row r="1783" spans="1:2" x14ac:dyDescent="0.2">
      <c r="A1783" s="75" t="s">
        <v>3647</v>
      </c>
      <c r="B1783" s="75" t="s">
        <v>3648</v>
      </c>
    </row>
    <row r="1784" spans="1:2" x14ac:dyDescent="0.2">
      <c r="A1784" s="75" t="s">
        <v>3649</v>
      </c>
      <c r="B1784" s="75" t="s">
        <v>3650</v>
      </c>
    </row>
    <row r="1785" spans="1:2" x14ac:dyDescent="0.2">
      <c r="A1785" s="75" t="s">
        <v>43</v>
      </c>
      <c r="B1785" s="75" t="s">
        <v>44</v>
      </c>
    </row>
    <row r="1786" spans="1:2" x14ac:dyDescent="0.2">
      <c r="A1786" s="75" t="s">
        <v>3651</v>
      </c>
      <c r="B1786" s="75" t="s">
        <v>3652</v>
      </c>
    </row>
    <row r="1787" spans="1:2" x14ac:dyDescent="0.2">
      <c r="A1787" s="75" t="s">
        <v>3653</v>
      </c>
      <c r="B1787" s="75" t="s">
        <v>3654</v>
      </c>
    </row>
    <row r="1788" spans="1:2" x14ac:dyDescent="0.2">
      <c r="A1788" s="75" t="s">
        <v>3655</v>
      </c>
      <c r="B1788" s="75" t="s">
        <v>3656</v>
      </c>
    </row>
    <row r="1789" spans="1:2" x14ac:dyDescent="0.2">
      <c r="A1789" s="75" t="s">
        <v>3657</v>
      </c>
      <c r="B1789" s="75" t="s">
        <v>3658</v>
      </c>
    </row>
    <row r="1790" spans="1:2" x14ac:dyDescent="0.2">
      <c r="A1790" s="75" t="s">
        <v>3659</v>
      </c>
      <c r="B1790" s="75" t="s">
        <v>3660</v>
      </c>
    </row>
    <row r="1791" spans="1:2" x14ac:dyDescent="0.2">
      <c r="A1791" s="75" t="s">
        <v>3661</v>
      </c>
      <c r="B1791" s="75" t="s">
        <v>3662</v>
      </c>
    </row>
    <row r="1792" spans="1:2" x14ac:dyDescent="0.2">
      <c r="A1792" s="75" t="s">
        <v>45</v>
      </c>
      <c r="B1792" s="75" t="s">
        <v>46</v>
      </c>
    </row>
    <row r="1793" spans="1:2" x14ac:dyDescent="0.2">
      <c r="A1793" s="75" t="s">
        <v>3663</v>
      </c>
      <c r="B1793" s="75" t="s">
        <v>3664</v>
      </c>
    </row>
    <row r="1794" spans="1:2" x14ac:dyDescent="0.2">
      <c r="A1794" s="75" t="s">
        <v>3665</v>
      </c>
      <c r="B1794" s="75" t="s">
        <v>3666</v>
      </c>
    </row>
    <row r="1795" spans="1:2" x14ac:dyDescent="0.2">
      <c r="A1795" s="75" t="s">
        <v>47</v>
      </c>
      <c r="B1795" s="75" t="s">
        <v>48</v>
      </c>
    </row>
    <row r="1796" spans="1:2" x14ac:dyDescent="0.2">
      <c r="A1796" s="75" t="s">
        <v>3667</v>
      </c>
      <c r="B1796" s="75" t="s">
        <v>3668</v>
      </c>
    </row>
    <row r="1797" spans="1:2" x14ac:dyDescent="0.2">
      <c r="A1797" s="75" t="s">
        <v>3669</v>
      </c>
      <c r="B1797" s="75" t="s">
        <v>3670</v>
      </c>
    </row>
    <row r="1798" spans="1:2" x14ac:dyDescent="0.2">
      <c r="A1798" s="75" t="s">
        <v>3671</v>
      </c>
      <c r="B1798" s="75" t="s">
        <v>3672</v>
      </c>
    </row>
    <row r="1799" spans="1:2" x14ac:dyDescent="0.2">
      <c r="A1799" s="75" t="s">
        <v>3673</v>
      </c>
      <c r="B1799" s="75" t="s">
        <v>3674</v>
      </c>
    </row>
    <row r="1800" spans="1:2" x14ac:dyDescent="0.2">
      <c r="A1800" s="75" t="s">
        <v>3675</v>
      </c>
      <c r="B1800" s="75" t="s">
        <v>3676</v>
      </c>
    </row>
    <row r="1801" spans="1:2" x14ac:dyDescent="0.2">
      <c r="A1801" s="75" t="s">
        <v>3677</v>
      </c>
      <c r="B1801" s="75" t="s">
        <v>3678</v>
      </c>
    </row>
    <row r="1802" spans="1:2" x14ac:dyDescent="0.2">
      <c r="A1802" s="75" t="s">
        <v>3679</v>
      </c>
      <c r="B1802" s="75" t="s">
        <v>3680</v>
      </c>
    </row>
    <row r="1803" spans="1:2" x14ac:dyDescent="0.2">
      <c r="A1803" s="75" t="s">
        <v>3681</v>
      </c>
      <c r="B1803" s="75" t="s">
        <v>3682</v>
      </c>
    </row>
    <row r="1804" spans="1:2" x14ac:dyDescent="0.2">
      <c r="A1804" s="75" t="s">
        <v>3683</v>
      </c>
      <c r="B1804" s="75" t="s">
        <v>3684</v>
      </c>
    </row>
    <row r="1805" spans="1:2" x14ac:dyDescent="0.2">
      <c r="A1805" s="75" t="s">
        <v>3685</v>
      </c>
      <c r="B1805" s="75" t="s">
        <v>3686</v>
      </c>
    </row>
    <row r="1806" spans="1:2" x14ac:dyDescent="0.2">
      <c r="A1806" s="75" t="s">
        <v>3687</v>
      </c>
      <c r="B1806" s="75" t="s">
        <v>3688</v>
      </c>
    </row>
    <row r="1807" spans="1:2" x14ac:dyDescent="0.2">
      <c r="A1807" s="75" t="s">
        <v>3689</v>
      </c>
      <c r="B1807" s="75" t="s">
        <v>3690</v>
      </c>
    </row>
    <row r="1808" spans="1:2" x14ac:dyDescent="0.2">
      <c r="A1808" s="75" t="s">
        <v>3691</v>
      </c>
      <c r="B1808" s="75" t="s">
        <v>3692</v>
      </c>
    </row>
    <row r="1809" spans="1:2" x14ac:dyDescent="0.2">
      <c r="A1809" s="75" t="s">
        <v>3693</v>
      </c>
      <c r="B1809" s="75" t="s">
        <v>3694</v>
      </c>
    </row>
    <row r="1810" spans="1:2" x14ac:dyDescent="0.2">
      <c r="A1810" s="75" t="s">
        <v>3695</v>
      </c>
      <c r="B1810" s="75" t="s">
        <v>3696</v>
      </c>
    </row>
    <row r="1811" spans="1:2" x14ac:dyDescent="0.2">
      <c r="A1811" s="75" t="s">
        <v>3697</v>
      </c>
      <c r="B1811" s="75" t="s">
        <v>3698</v>
      </c>
    </row>
    <row r="1812" spans="1:2" x14ac:dyDescent="0.2">
      <c r="A1812" s="75" t="s">
        <v>3699</v>
      </c>
      <c r="B1812" s="75" t="s">
        <v>3700</v>
      </c>
    </row>
    <row r="1813" spans="1:2" x14ac:dyDescent="0.2">
      <c r="A1813" s="75" t="s">
        <v>3701</v>
      </c>
      <c r="B1813" s="75" t="s">
        <v>3702</v>
      </c>
    </row>
    <row r="1814" spans="1:2" x14ac:dyDescent="0.2">
      <c r="A1814" s="75" t="s">
        <v>3703</v>
      </c>
      <c r="B1814" s="75" t="s">
        <v>3704</v>
      </c>
    </row>
    <row r="1815" spans="1:2" x14ac:dyDescent="0.2">
      <c r="A1815" s="75" t="s">
        <v>3705</v>
      </c>
      <c r="B1815" s="75" t="s">
        <v>3706</v>
      </c>
    </row>
    <row r="1816" spans="1:2" x14ac:dyDescent="0.2">
      <c r="A1816" s="75" t="s">
        <v>3707</v>
      </c>
      <c r="B1816" s="75" t="s">
        <v>3708</v>
      </c>
    </row>
    <row r="1817" spans="1:2" x14ac:dyDescent="0.2">
      <c r="A1817" s="75" t="s">
        <v>3709</v>
      </c>
      <c r="B1817" s="75" t="s">
        <v>3710</v>
      </c>
    </row>
    <row r="1818" spans="1:2" x14ac:dyDescent="0.2">
      <c r="A1818" s="75" t="s">
        <v>3711</v>
      </c>
      <c r="B1818" s="75" t="s">
        <v>3712</v>
      </c>
    </row>
    <row r="1819" spans="1:2" x14ac:dyDescent="0.2">
      <c r="A1819" s="75" t="s">
        <v>3713</v>
      </c>
      <c r="B1819" s="75" t="s">
        <v>3714</v>
      </c>
    </row>
    <row r="1820" spans="1:2" x14ac:dyDescent="0.2">
      <c r="A1820" s="75" t="s">
        <v>3715</v>
      </c>
      <c r="B1820" s="75" t="s">
        <v>3716</v>
      </c>
    </row>
    <row r="1821" spans="1:2" x14ac:dyDescent="0.2">
      <c r="A1821" s="75" t="s">
        <v>3717</v>
      </c>
      <c r="B1821" s="75" t="s">
        <v>3718</v>
      </c>
    </row>
    <row r="1822" spans="1:2" x14ac:dyDescent="0.2">
      <c r="A1822" s="75" t="s">
        <v>3719</v>
      </c>
      <c r="B1822" s="75" t="s">
        <v>3720</v>
      </c>
    </row>
    <row r="1823" spans="1:2" x14ac:dyDescent="0.2">
      <c r="A1823" s="75" t="s">
        <v>3721</v>
      </c>
      <c r="B1823" s="75" t="s">
        <v>3722</v>
      </c>
    </row>
    <row r="1824" spans="1:2" x14ac:dyDescent="0.2">
      <c r="A1824" s="75" t="s">
        <v>3723</v>
      </c>
      <c r="B1824" s="75" t="s">
        <v>3724</v>
      </c>
    </row>
    <row r="1825" spans="1:2" x14ac:dyDescent="0.2">
      <c r="A1825" s="75" t="s">
        <v>3725</v>
      </c>
      <c r="B1825" s="75" t="s">
        <v>3726</v>
      </c>
    </row>
    <row r="1826" spans="1:2" x14ac:dyDescent="0.2">
      <c r="A1826" s="75" t="s">
        <v>3727</v>
      </c>
      <c r="B1826" s="75" t="s">
        <v>3728</v>
      </c>
    </row>
    <row r="1827" spans="1:2" x14ac:dyDescent="0.2">
      <c r="A1827" s="75" t="s">
        <v>3729</v>
      </c>
      <c r="B1827" s="75" t="s">
        <v>3730</v>
      </c>
    </row>
    <row r="1828" spans="1:2" x14ac:dyDescent="0.2">
      <c r="A1828" s="75" t="s">
        <v>3731</v>
      </c>
      <c r="B1828" s="75" t="s">
        <v>3732</v>
      </c>
    </row>
    <row r="1829" spans="1:2" x14ac:dyDescent="0.2">
      <c r="A1829" s="75" t="s">
        <v>3733</v>
      </c>
      <c r="B1829" s="75" t="s">
        <v>3734</v>
      </c>
    </row>
    <row r="1830" spans="1:2" x14ac:dyDescent="0.2">
      <c r="A1830" s="75" t="s">
        <v>3735</v>
      </c>
      <c r="B1830" s="75" t="s">
        <v>3736</v>
      </c>
    </row>
    <row r="1831" spans="1:2" x14ac:dyDescent="0.2">
      <c r="A1831" s="75" t="s">
        <v>3737</v>
      </c>
      <c r="B1831" s="75" t="s">
        <v>3738</v>
      </c>
    </row>
    <row r="1832" spans="1:2" x14ac:dyDescent="0.2">
      <c r="A1832" s="75" t="s">
        <v>3739</v>
      </c>
      <c r="B1832" s="75" t="s">
        <v>3740</v>
      </c>
    </row>
    <row r="1833" spans="1:2" x14ac:dyDescent="0.2">
      <c r="A1833" s="75" t="s">
        <v>3741</v>
      </c>
      <c r="B1833" s="75" t="s">
        <v>3742</v>
      </c>
    </row>
    <row r="1834" spans="1:2" x14ac:dyDescent="0.2">
      <c r="A1834" s="75" t="s">
        <v>3743</v>
      </c>
      <c r="B1834" s="75" t="s">
        <v>3744</v>
      </c>
    </row>
    <row r="1835" spans="1:2" x14ac:dyDescent="0.2">
      <c r="A1835" s="75" t="s">
        <v>3745</v>
      </c>
      <c r="B1835" s="75" t="s">
        <v>3746</v>
      </c>
    </row>
    <row r="1836" spans="1:2" x14ac:dyDescent="0.2">
      <c r="A1836" s="75" t="s">
        <v>3747</v>
      </c>
      <c r="B1836" s="75" t="s">
        <v>3748</v>
      </c>
    </row>
    <row r="1837" spans="1:2" x14ac:dyDescent="0.2">
      <c r="A1837" s="75" t="s">
        <v>3749</v>
      </c>
      <c r="B1837" s="75" t="s">
        <v>3750</v>
      </c>
    </row>
    <row r="1838" spans="1:2" x14ac:dyDescent="0.2">
      <c r="A1838" s="75" t="s">
        <v>3751</v>
      </c>
      <c r="B1838" s="75" t="s">
        <v>3752</v>
      </c>
    </row>
    <row r="1839" spans="1:2" x14ac:dyDescent="0.2">
      <c r="A1839" s="75" t="s">
        <v>3753</v>
      </c>
      <c r="B1839" s="75" t="s">
        <v>3754</v>
      </c>
    </row>
    <row r="1840" spans="1:2" x14ac:dyDescent="0.2">
      <c r="A1840" s="75" t="s">
        <v>3755</v>
      </c>
      <c r="B1840" s="75" t="s">
        <v>3756</v>
      </c>
    </row>
    <row r="1841" spans="1:2" x14ac:dyDescent="0.2">
      <c r="A1841" s="75" t="s">
        <v>3757</v>
      </c>
      <c r="B1841" s="75" t="s">
        <v>3758</v>
      </c>
    </row>
    <row r="1842" spans="1:2" x14ac:dyDescent="0.2">
      <c r="A1842" s="75" t="s">
        <v>3759</v>
      </c>
      <c r="B1842" s="75" t="s">
        <v>3760</v>
      </c>
    </row>
    <row r="1843" spans="1:2" x14ac:dyDescent="0.2">
      <c r="A1843" s="75" t="s">
        <v>3761</v>
      </c>
      <c r="B1843" s="75" t="s">
        <v>3762</v>
      </c>
    </row>
    <row r="1844" spans="1:2" x14ac:dyDescent="0.2">
      <c r="A1844" s="75" t="s">
        <v>3763</v>
      </c>
      <c r="B1844" s="75" t="s">
        <v>3764</v>
      </c>
    </row>
    <row r="1845" spans="1:2" x14ac:dyDescent="0.2">
      <c r="A1845" s="75" t="s">
        <v>3765</v>
      </c>
      <c r="B1845" s="75" t="s">
        <v>3766</v>
      </c>
    </row>
    <row r="1846" spans="1:2" x14ac:dyDescent="0.2">
      <c r="A1846" s="75" t="s">
        <v>3767</v>
      </c>
      <c r="B1846" s="75" t="s">
        <v>3768</v>
      </c>
    </row>
    <row r="1847" spans="1:2" x14ac:dyDescent="0.2">
      <c r="A1847" s="75" t="s">
        <v>3769</v>
      </c>
      <c r="B1847" s="75" t="s">
        <v>3770</v>
      </c>
    </row>
    <row r="1848" spans="1:2" x14ac:dyDescent="0.2">
      <c r="A1848" s="75" t="s">
        <v>3771</v>
      </c>
      <c r="B1848" s="75" t="s">
        <v>3772</v>
      </c>
    </row>
    <row r="1849" spans="1:2" x14ac:dyDescent="0.2">
      <c r="A1849" s="75" t="s">
        <v>3773</v>
      </c>
      <c r="B1849" s="75" t="s">
        <v>3774</v>
      </c>
    </row>
    <row r="1850" spans="1:2" x14ac:dyDescent="0.2">
      <c r="A1850" s="75" t="s">
        <v>3775</v>
      </c>
      <c r="B1850" s="75" t="s">
        <v>3776</v>
      </c>
    </row>
    <row r="1851" spans="1:2" x14ac:dyDescent="0.2">
      <c r="A1851" s="75" t="s">
        <v>3777</v>
      </c>
      <c r="B1851" s="75" t="s">
        <v>3778</v>
      </c>
    </row>
    <row r="1852" spans="1:2" x14ac:dyDescent="0.2">
      <c r="A1852" s="75" t="s">
        <v>3779</v>
      </c>
      <c r="B1852" s="75" t="s">
        <v>3780</v>
      </c>
    </row>
    <row r="1853" spans="1:2" x14ac:dyDescent="0.2">
      <c r="A1853" s="75" t="s">
        <v>3781</v>
      </c>
      <c r="B1853" s="75" t="s">
        <v>3782</v>
      </c>
    </row>
    <row r="1854" spans="1:2" x14ac:dyDescent="0.2">
      <c r="A1854" s="75" t="s">
        <v>3783</v>
      </c>
      <c r="B1854" s="75" t="s">
        <v>3784</v>
      </c>
    </row>
    <row r="1855" spans="1:2" x14ac:dyDescent="0.2">
      <c r="A1855" s="75" t="s">
        <v>3785</v>
      </c>
      <c r="B1855" s="75" t="s">
        <v>3786</v>
      </c>
    </row>
    <row r="1856" spans="1:2" x14ac:dyDescent="0.2">
      <c r="A1856" s="75" t="s">
        <v>3787</v>
      </c>
      <c r="B1856" s="75" t="s">
        <v>3788</v>
      </c>
    </row>
    <row r="1857" spans="1:2" x14ac:dyDescent="0.2">
      <c r="A1857" s="75" t="s">
        <v>3789</v>
      </c>
      <c r="B1857" s="75" t="s">
        <v>3790</v>
      </c>
    </row>
    <row r="1858" spans="1:2" x14ac:dyDescent="0.2">
      <c r="A1858" s="75" t="s">
        <v>3791</v>
      </c>
      <c r="B1858" s="75" t="s">
        <v>3792</v>
      </c>
    </row>
    <row r="1859" spans="1:2" x14ac:dyDescent="0.2">
      <c r="A1859" s="75" t="s">
        <v>3793</v>
      </c>
      <c r="B1859" s="75" t="s">
        <v>3794</v>
      </c>
    </row>
    <row r="1860" spans="1:2" x14ac:dyDescent="0.2">
      <c r="A1860" s="75" t="s">
        <v>3795</v>
      </c>
      <c r="B1860" s="75" t="s">
        <v>3796</v>
      </c>
    </row>
    <row r="1861" spans="1:2" x14ac:dyDescent="0.2">
      <c r="A1861" s="75" t="s">
        <v>3797</v>
      </c>
      <c r="B1861" s="75" t="s">
        <v>3798</v>
      </c>
    </row>
    <row r="1862" spans="1:2" x14ac:dyDescent="0.2">
      <c r="A1862" s="75" t="s">
        <v>3799</v>
      </c>
      <c r="B1862" s="75" t="s">
        <v>3800</v>
      </c>
    </row>
    <row r="1863" spans="1:2" x14ac:dyDescent="0.2">
      <c r="A1863" s="75" t="s">
        <v>3801</v>
      </c>
      <c r="B1863" s="75" t="s">
        <v>3802</v>
      </c>
    </row>
    <row r="1864" spans="1:2" x14ac:dyDescent="0.2">
      <c r="A1864" s="75" t="s">
        <v>3803</v>
      </c>
      <c r="B1864" s="75" t="s">
        <v>3804</v>
      </c>
    </row>
    <row r="1865" spans="1:2" x14ac:dyDescent="0.2">
      <c r="A1865" s="75" t="s">
        <v>3805</v>
      </c>
      <c r="B1865" s="75" t="s">
        <v>3806</v>
      </c>
    </row>
    <row r="1866" spans="1:2" x14ac:dyDescent="0.2">
      <c r="A1866" s="75" t="s">
        <v>3807</v>
      </c>
      <c r="B1866" s="75" t="s">
        <v>3808</v>
      </c>
    </row>
    <row r="1867" spans="1:2" x14ac:dyDescent="0.2">
      <c r="A1867" s="75" t="s">
        <v>3809</v>
      </c>
      <c r="B1867" s="75" t="s">
        <v>3810</v>
      </c>
    </row>
    <row r="1868" spans="1:2" x14ac:dyDescent="0.2">
      <c r="A1868" s="75" t="s">
        <v>3811</v>
      </c>
      <c r="B1868" s="75" t="s">
        <v>3812</v>
      </c>
    </row>
    <row r="1869" spans="1:2" x14ac:dyDescent="0.2">
      <c r="A1869" s="75" t="s">
        <v>3813</v>
      </c>
      <c r="B1869" s="75" t="s">
        <v>3814</v>
      </c>
    </row>
    <row r="1870" spans="1:2" x14ac:dyDescent="0.2">
      <c r="A1870" s="75" t="s">
        <v>3815</v>
      </c>
      <c r="B1870" s="75" t="s">
        <v>3816</v>
      </c>
    </row>
    <row r="1871" spans="1:2" x14ac:dyDescent="0.2">
      <c r="A1871" s="75" t="s">
        <v>3817</v>
      </c>
      <c r="B1871" s="75" t="s">
        <v>3818</v>
      </c>
    </row>
    <row r="1872" spans="1:2" x14ac:dyDescent="0.2">
      <c r="A1872" s="75" t="s">
        <v>3819</v>
      </c>
      <c r="B1872" s="75" t="s">
        <v>3820</v>
      </c>
    </row>
    <row r="1873" spans="1:2" x14ac:dyDescent="0.2">
      <c r="A1873" s="75" t="s">
        <v>49</v>
      </c>
      <c r="B1873" s="75" t="s">
        <v>50</v>
      </c>
    </row>
    <row r="1874" spans="1:2" x14ac:dyDescent="0.2">
      <c r="A1874" s="75" t="s">
        <v>3821</v>
      </c>
      <c r="B1874" s="75" t="s">
        <v>3822</v>
      </c>
    </row>
    <row r="1875" spans="1:2" x14ac:dyDescent="0.2">
      <c r="A1875" s="75" t="s">
        <v>3823</v>
      </c>
      <c r="B1875" s="75" t="s">
        <v>3824</v>
      </c>
    </row>
    <row r="1876" spans="1:2" x14ac:dyDescent="0.2">
      <c r="A1876" s="75" t="s">
        <v>3825</v>
      </c>
      <c r="B1876" s="75" t="s">
        <v>3826</v>
      </c>
    </row>
    <row r="1877" spans="1:2" x14ac:dyDescent="0.2">
      <c r="A1877" s="75" t="s">
        <v>3827</v>
      </c>
      <c r="B1877" s="75" t="s">
        <v>3828</v>
      </c>
    </row>
    <row r="1878" spans="1:2" x14ac:dyDescent="0.2">
      <c r="A1878" s="75" t="s">
        <v>3829</v>
      </c>
      <c r="B1878" s="75" t="s">
        <v>3830</v>
      </c>
    </row>
    <row r="1879" spans="1:2" x14ac:dyDescent="0.2">
      <c r="A1879" s="75" t="s">
        <v>3831</v>
      </c>
      <c r="B1879" s="75" t="s">
        <v>3832</v>
      </c>
    </row>
    <row r="1880" spans="1:2" x14ac:dyDescent="0.2">
      <c r="A1880" s="75" t="s">
        <v>3833</v>
      </c>
      <c r="B1880" s="75" t="s">
        <v>3834</v>
      </c>
    </row>
    <row r="1881" spans="1:2" x14ac:dyDescent="0.2">
      <c r="A1881" s="75" t="s">
        <v>51</v>
      </c>
      <c r="B1881" s="75" t="s">
        <v>52</v>
      </c>
    </row>
    <row r="1882" spans="1:2" x14ac:dyDescent="0.2">
      <c r="A1882" s="75" t="s">
        <v>3835</v>
      </c>
      <c r="B1882" s="75" t="s">
        <v>3836</v>
      </c>
    </row>
    <row r="1883" spans="1:2" x14ac:dyDescent="0.2">
      <c r="A1883" s="75" t="s">
        <v>3837</v>
      </c>
      <c r="B1883" s="75" t="s">
        <v>3838</v>
      </c>
    </row>
    <row r="1884" spans="1:2" x14ac:dyDescent="0.2">
      <c r="A1884" s="75" t="s">
        <v>3839</v>
      </c>
      <c r="B1884" s="75" t="s">
        <v>3840</v>
      </c>
    </row>
    <row r="1885" spans="1:2" x14ac:dyDescent="0.2">
      <c r="A1885" s="75" t="s">
        <v>3841</v>
      </c>
      <c r="B1885" s="75" t="s">
        <v>3842</v>
      </c>
    </row>
    <row r="1886" spans="1:2" x14ac:dyDescent="0.2">
      <c r="A1886" s="75" t="s">
        <v>3843</v>
      </c>
      <c r="B1886" s="75" t="s">
        <v>3844</v>
      </c>
    </row>
    <row r="1887" spans="1:2" x14ac:dyDescent="0.2">
      <c r="A1887" s="75" t="s">
        <v>3845</v>
      </c>
      <c r="B1887" s="75" t="s">
        <v>3846</v>
      </c>
    </row>
    <row r="1888" spans="1:2" x14ac:dyDescent="0.2">
      <c r="A1888" s="75" t="s">
        <v>3847</v>
      </c>
      <c r="B1888" s="75" t="s">
        <v>3848</v>
      </c>
    </row>
    <row r="1889" spans="1:2" x14ac:dyDescent="0.2">
      <c r="A1889" s="75" t="s">
        <v>3849</v>
      </c>
      <c r="B1889" s="75" t="s">
        <v>3850</v>
      </c>
    </row>
    <row r="1890" spans="1:2" x14ac:dyDescent="0.2">
      <c r="A1890" s="75" t="s">
        <v>3851</v>
      </c>
      <c r="B1890" s="75" t="s">
        <v>3852</v>
      </c>
    </row>
    <row r="1891" spans="1:2" x14ac:dyDescent="0.2">
      <c r="A1891" s="75" t="s">
        <v>3853</v>
      </c>
      <c r="B1891" s="75" t="s">
        <v>3854</v>
      </c>
    </row>
    <row r="1892" spans="1:2" x14ac:dyDescent="0.2">
      <c r="A1892" s="75" t="s">
        <v>3855</v>
      </c>
      <c r="B1892" s="75" t="s">
        <v>3856</v>
      </c>
    </row>
    <row r="1893" spans="1:2" x14ac:dyDescent="0.2">
      <c r="A1893" s="75" t="s">
        <v>3857</v>
      </c>
      <c r="B1893" s="75" t="s">
        <v>3858</v>
      </c>
    </row>
    <row r="1894" spans="1:2" x14ac:dyDescent="0.2">
      <c r="A1894" s="75" t="s">
        <v>3859</v>
      </c>
      <c r="B1894" s="75" t="s">
        <v>3860</v>
      </c>
    </row>
    <row r="1895" spans="1:2" x14ac:dyDescent="0.2">
      <c r="A1895" s="75" t="s">
        <v>3861</v>
      </c>
      <c r="B1895" s="75" t="s">
        <v>3862</v>
      </c>
    </row>
    <row r="1896" spans="1:2" x14ac:dyDescent="0.2">
      <c r="A1896" s="75" t="s">
        <v>3863</v>
      </c>
      <c r="B1896" s="75" t="s">
        <v>3864</v>
      </c>
    </row>
    <row r="1897" spans="1:2" x14ac:dyDescent="0.2">
      <c r="A1897" s="75" t="s">
        <v>3865</v>
      </c>
      <c r="B1897" s="75" t="s">
        <v>3866</v>
      </c>
    </row>
    <row r="1898" spans="1:2" x14ac:dyDescent="0.2">
      <c r="A1898" s="75" t="s">
        <v>3867</v>
      </c>
      <c r="B1898" s="75" t="s">
        <v>3868</v>
      </c>
    </row>
    <row r="1899" spans="1:2" x14ac:dyDescent="0.2">
      <c r="A1899" s="75" t="s">
        <v>3869</v>
      </c>
      <c r="B1899" s="75" t="s">
        <v>3870</v>
      </c>
    </row>
    <row r="1900" spans="1:2" x14ac:dyDescent="0.2">
      <c r="A1900" s="75" t="s">
        <v>3871</v>
      </c>
      <c r="B1900" s="75" t="s">
        <v>3872</v>
      </c>
    </row>
    <row r="1901" spans="1:2" x14ac:dyDescent="0.2">
      <c r="A1901" s="75" t="s">
        <v>3873</v>
      </c>
      <c r="B1901" s="75" t="s">
        <v>3874</v>
      </c>
    </row>
    <row r="1902" spans="1:2" x14ac:dyDescent="0.2">
      <c r="A1902" s="75" t="s">
        <v>3875</v>
      </c>
      <c r="B1902" s="75" t="s">
        <v>3876</v>
      </c>
    </row>
    <row r="1903" spans="1:2" x14ac:dyDescent="0.2">
      <c r="A1903" s="75" t="s">
        <v>3877</v>
      </c>
      <c r="B1903" s="75" t="s">
        <v>3878</v>
      </c>
    </row>
    <row r="1904" spans="1:2" x14ac:dyDescent="0.2">
      <c r="A1904" s="75" t="s">
        <v>3879</v>
      </c>
      <c r="B1904" s="75" t="s">
        <v>3880</v>
      </c>
    </row>
    <row r="1905" spans="1:2" x14ac:dyDescent="0.2">
      <c r="A1905" s="75" t="s">
        <v>3881</v>
      </c>
      <c r="B1905" s="75" t="s">
        <v>3882</v>
      </c>
    </row>
    <row r="1906" spans="1:2" x14ac:dyDescent="0.2">
      <c r="A1906" s="75" t="s">
        <v>3883</v>
      </c>
      <c r="B1906" s="75" t="s">
        <v>3884</v>
      </c>
    </row>
    <row r="1907" spans="1:2" x14ac:dyDescent="0.2">
      <c r="A1907" s="75" t="s">
        <v>3885</v>
      </c>
      <c r="B1907" s="75" t="s">
        <v>3886</v>
      </c>
    </row>
    <row r="1908" spans="1:2" x14ac:dyDescent="0.2">
      <c r="A1908" s="75" t="s">
        <v>3887</v>
      </c>
      <c r="B1908" s="75" t="s">
        <v>3888</v>
      </c>
    </row>
    <row r="1909" spans="1:2" x14ac:dyDescent="0.2">
      <c r="A1909" s="75" t="s">
        <v>3889</v>
      </c>
      <c r="B1909" s="75" t="s">
        <v>3890</v>
      </c>
    </row>
    <row r="1910" spans="1:2" x14ac:dyDescent="0.2">
      <c r="A1910" s="75" t="s">
        <v>3891</v>
      </c>
      <c r="B1910" s="75" t="s">
        <v>3892</v>
      </c>
    </row>
    <row r="1911" spans="1:2" x14ac:dyDescent="0.2">
      <c r="A1911" s="75" t="s">
        <v>3893</v>
      </c>
      <c r="B1911" s="75" t="s">
        <v>3894</v>
      </c>
    </row>
    <row r="1912" spans="1:2" x14ac:dyDescent="0.2">
      <c r="A1912" s="75" t="s">
        <v>3895</v>
      </c>
      <c r="B1912" s="75" t="s">
        <v>3896</v>
      </c>
    </row>
    <row r="1913" spans="1:2" x14ac:dyDescent="0.2">
      <c r="A1913" s="75" t="s">
        <v>3897</v>
      </c>
      <c r="B1913" s="75" t="s">
        <v>3898</v>
      </c>
    </row>
    <row r="1914" spans="1:2" x14ac:dyDescent="0.2">
      <c r="A1914" s="75" t="s">
        <v>3899</v>
      </c>
      <c r="B1914" s="75" t="s">
        <v>3900</v>
      </c>
    </row>
    <row r="1915" spans="1:2" x14ac:dyDescent="0.2">
      <c r="A1915" s="75" t="s">
        <v>3901</v>
      </c>
      <c r="B1915" s="75" t="s">
        <v>3902</v>
      </c>
    </row>
    <row r="1916" spans="1:2" x14ac:dyDescent="0.2">
      <c r="A1916" s="75" t="s">
        <v>3903</v>
      </c>
      <c r="B1916" s="75" t="s">
        <v>3904</v>
      </c>
    </row>
    <row r="1917" spans="1:2" x14ac:dyDescent="0.2">
      <c r="A1917" s="75" t="s">
        <v>3905</v>
      </c>
      <c r="B1917" s="75" t="s">
        <v>3906</v>
      </c>
    </row>
    <row r="1918" spans="1:2" x14ac:dyDescent="0.2">
      <c r="A1918" s="75" t="s">
        <v>3907</v>
      </c>
      <c r="B1918" s="75" t="s">
        <v>3908</v>
      </c>
    </row>
    <row r="1919" spans="1:2" x14ac:dyDescent="0.2">
      <c r="A1919" s="75" t="s">
        <v>3909</v>
      </c>
      <c r="B1919" s="75" t="s">
        <v>3910</v>
      </c>
    </row>
    <row r="1920" spans="1:2" x14ac:dyDescent="0.2">
      <c r="A1920" s="75" t="s">
        <v>3911</v>
      </c>
      <c r="B1920" s="75" t="s">
        <v>3912</v>
      </c>
    </row>
    <row r="1921" spans="1:2" x14ac:dyDescent="0.2">
      <c r="A1921" s="75" t="s">
        <v>3913</v>
      </c>
      <c r="B1921" s="75" t="s">
        <v>3914</v>
      </c>
    </row>
    <row r="1922" spans="1:2" x14ac:dyDescent="0.2">
      <c r="A1922" s="75" t="s">
        <v>3915</v>
      </c>
      <c r="B1922" s="75" t="s">
        <v>3916</v>
      </c>
    </row>
    <row r="1923" spans="1:2" x14ac:dyDescent="0.2">
      <c r="A1923" s="75" t="s">
        <v>3917</v>
      </c>
      <c r="B1923" s="75" t="s">
        <v>3918</v>
      </c>
    </row>
    <row r="1924" spans="1:2" x14ac:dyDescent="0.2">
      <c r="A1924" s="75" t="s">
        <v>3919</v>
      </c>
      <c r="B1924" s="75" t="s">
        <v>3920</v>
      </c>
    </row>
    <row r="1925" spans="1:2" x14ac:dyDescent="0.2">
      <c r="A1925" s="75" t="s">
        <v>3921</v>
      </c>
      <c r="B1925" s="75" t="s">
        <v>3922</v>
      </c>
    </row>
    <row r="1926" spans="1:2" x14ac:dyDescent="0.2">
      <c r="A1926" s="75" t="s">
        <v>3923</v>
      </c>
      <c r="B1926" s="75" t="s">
        <v>3924</v>
      </c>
    </row>
    <row r="1927" spans="1:2" x14ac:dyDescent="0.2">
      <c r="A1927" s="75" t="s">
        <v>3925</v>
      </c>
      <c r="B1927" s="75" t="s">
        <v>3926</v>
      </c>
    </row>
    <row r="1928" spans="1:2" x14ac:dyDescent="0.2">
      <c r="A1928" s="75" t="s">
        <v>3927</v>
      </c>
      <c r="B1928" s="75" t="s">
        <v>3928</v>
      </c>
    </row>
    <row r="1929" spans="1:2" x14ac:dyDescent="0.2">
      <c r="A1929" s="75" t="s">
        <v>3929</v>
      </c>
      <c r="B1929" s="75" t="s">
        <v>3930</v>
      </c>
    </row>
    <row r="1930" spans="1:2" x14ac:dyDescent="0.2">
      <c r="A1930" s="75" t="s">
        <v>3931</v>
      </c>
      <c r="B1930" s="75" t="s">
        <v>3932</v>
      </c>
    </row>
    <row r="1931" spans="1:2" x14ac:dyDescent="0.2">
      <c r="A1931" s="75" t="s">
        <v>3933</v>
      </c>
      <c r="B1931" s="75" t="s">
        <v>3934</v>
      </c>
    </row>
    <row r="1932" spans="1:2" x14ac:dyDescent="0.2">
      <c r="A1932" s="75" t="s">
        <v>3935</v>
      </c>
      <c r="B1932" s="75" t="s">
        <v>3936</v>
      </c>
    </row>
    <row r="1933" spans="1:2" x14ac:dyDescent="0.2">
      <c r="A1933" s="75" t="s">
        <v>3937</v>
      </c>
      <c r="B1933" s="75" t="s">
        <v>3938</v>
      </c>
    </row>
    <row r="1934" spans="1:2" x14ac:dyDescent="0.2">
      <c r="A1934" s="75" t="s">
        <v>3939</v>
      </c>
      <c r="B1934" s="75" t="s">
        <v>3940</v>
      </c>
    </row>
    <row r="1935" spans="1:2" x14ac:dyDescent="0.2">
      <c r="A1935" s="75" t="s">
        <v>3941</v>
      </c>
      <c r="B1935" s="75" t="s">
        <v>3942</v>
      </c>
    </row>
    <row r="1936" spans="1:2" x14ac:dyDescent="0.2">
      <c r="A1936" s="75" t="s">
        <v>3943</v>
      </c>
      <c r="B1936" s="75" t="s">
        <v>3944</v>
      </c>
    </row>
    <row r="1937" spans="1:2" x14ac:dyDescent="0.2">
      <c r="A1937" s="75" t="s">
        <v>3945</v>
      </c>
      <c r="B1937" s="75" t="s">
        <v>3946</v>
      </c>
    </row>
    <row r="1938" spans="1:2" x14ac:dyDescent="0.2">
      <c r="A1938" s="75" t="s">
        <v>3947</v>
      </c>
      <c r="B1938" s="75" t="s">
        <v>3948</v>
      </c>
    </row>
    <row r="1939" spans="1:2" x14ac:dyDescent="0.2">
      <c r="A1939" s="75" t="s">
        <v>3949</v>
      </c>
      <c r="B1939" s="75" t="s">
        <v>3950</v>
      </c>
    </row>
    <row r="1940" spans="1:2" x14ac:dyDescent="0.2">
      <c r="A1940" s="75" t="s">
        <v>3951</v>
      </c>
      <c r="B1940" s="75" t="s">
        <v>3952</v>
      </c>
    </row>
    <row r="1941" spans="1:2" x14ac:dyDescent="0.2">
      <c r="A1941" s="75" t="s">
        <v>3953</v>
      </c>
      <c r="B1941" s="75" t="s">
        <v>3954</v>
      </c>
    </row>
    <row r="1942" spans="1:2" x14ac:dyDescent="0.2">
      <c r="A1942" s="75" t="s">
        <v>3955</v>
      </c>
      <c r="B1942" s="75" t="s">
        <v>3956</v>
      </c>
    </row>
    <row r="1943" spans="1:2" x14ac:dyDescent="0.2">
      <c r="A1943" s="75" t="s">
        <v>3957</v>
      </c>
      <c r="B1943" s="75" t="s">
        <v>3958</v>
      </c>
    </row>
    <row r="1944" spans="1:2" x14ac:dyDescent="0.2">
      <c r="A1944" s="75" t="s">
        <v>3959</v>
      </c>
      <c r="B1944" s="75" t="s">
        <v>3960</v>
      </c>
    </row>
    <row r="1945" spans="1:2" x14ac:dyDescent="0.2">
      <c r="A1945" s="75" t="s">
        <v>3961</v>
      </c>
      <c r="B1945" s="75" t="s">
        <v>3962</v>
      </c>
    </row>
    <row r="1946" spans="1:2" x14ac:dyDescent="0.2">
      <c r="A1946" s="75" t="s">
        <v>3963</v>
      </c>
      <c r="B1946" s="75" t="s">
        <v>3964</v>
      </c>
    </row>
    <row r="1947" spans="1:2" x14ac:dyDescent="0.2">
      <c r="A1947" s="75" t="s">
        <v>3965</v>
      </c>
      <c r="B1947" s="75" t="s">
        <v>3966</v>
      </c>
    </row>
    <row r="1948" spans="1:2" x14ac:dyDescent="0.2">
      <c r="A1948" s="75" t="s">
        <v>3967</v>
      </c>
      <c r="B1948" s="75" t="s">
        <v>3968</v>
      </c>
    </row>
    <row r="1949" spans="1:2" x14ac:dyDescent="0.2">
      <c r="A1949" s="75" t="s">
        <v>3969</v>
      </c>
      <c r="B1949" s="75" t="s">
        <v>3970</v>
      </c>
    </row>
    <row r="1950" spans="1:2" x14ac:dyDescent="0.2">
      <c r="A1950" s="75" t="s">
        <v>3971</v>
      </c>
      <c r="B1950" s="75" t="s">
        <v>3972</v>
      </c>
    </row>
    <row r="1951" spans="1:2" x14ac:dyDescent="0.2">
      <c r="A1951" s="75" t="s">
        <v>3973</v>
      </c>
      <c r="B1951" s="75" t="s">
        <v>3974</v>
      </c>
    </row>
    <row r="1952" spans="1:2" x14ac:dyDescent="0.2">
      <c r="A1952" s="75" t="s">
        <v>3975</v>
      </c>
      <c r="B1952" s="75" t="s">
        <v>3976</v>
      </c>
    </row>
    <row r="1953" spans="1:2" x14ac:dyDescent="0.2">
      <c r="A1953" s="75" t="s">
        <v>3977</v>
      </c>
      <c r="B1953" s="75" t="s">
        <v>3978</v>
      </c>
    </row>
    <row r="1954" spans="1:2" x14ac:dyDescent="0.2">
      <c r="A1954" s="75" t="s">
        <v>3979</v>
      </c>
      <c r="B1954" s="75" t="s">
        <v>3980</v>
      </c>
    </row>
    <row r="1955" spans="1:2" x14ac:dyDescent="0.2">
      <c r="A1955" s="75" t="s">
        <v>3981</v>
      </c>
      <c r="B1955" s="75" t="s">
        <v>3982</v>
      </c>
    </row>
    <row r="1956" spans="1:2" x14ac:dyDescent="0.2">
      <c r="A1956" s="75" t="s">
        <v>3983</v>
      </c>
      <c r="B1956" s="75" t="s">
        <v>3984</v>
      </c>
    </row>
    <row r="1957" spans="1:2" x14ac:dyDescent="0.2">
      <c r="A1957" s="75" t="s">
        <v>3985</v>
      </c>
      <c r="B1957" s="75" t="s">
        <v>3986</v>
      </c>
    </row>
    <row r="1958" spans="1:2" x14ac:dyDescent="0.2">
      <c r="A1958" s="75" t="s">
        <v>3987</v>
      </c>
      <c r="B1958" s="75" t="s">
        <v>3988</v>
      </c>
    </row>
    <row r="1959" spans="1:2" x14ac:dyDescent="0.2">
      <c r="A1959" s="75" t="s">
        <v>3989</v>
      </c>
      <c r="B1959" s="75" t="s">
        <v>3990</v>
      </c>
    </row>
    <row r="1960" spans="1:2" x14ac:dyDescent="0.2">
      <c r="A1960" s="75" t="s">
        <v>3991</v>
      </c>
      <c r="B1960" s="75" t="s">
        <v>3992</v>
      </c>
    </row>
    <row r="1961" spans="1:2" x14ac:dyDescent="0.2">
      <c r="A1961" s="75" t="s">
        <v>3993</v>
      </c>
      <c r="B1961" s="75" t="s">
        <v>3994</v>
      </c>
    </row>
    <row r="1962" spans="1:2" x14ac:dyDescent="0.2">
      <c r="A1962" s="75" t="s">
        <v>3995</v>
      </c>
      <c r="B1962" s="75" t="s">
        <v>3996</v>
      </c>
    </row>
    <row r="1963" spans="1:2" x14ac:dyDescent="0.2">
      <c r="A1963" s="75" t="s">
        <v>3997</v>
      </c>
      <c r="B1963" s="75" t="s">
        <v>3998</v>
      </c>
    </row>
    <row r="1964" spans="1:2" x14ac:dyDescent="0.2">
      <c r="A1964" s="75" t="s">
        <v>3999</v>
      </c>
      <c r="B1964" s="75" t="s">
        <v>4000</v>
      </c>
    </row>
    <row r="1965" spans="1:2" x14ac:dyDescent="0.2">
      <c r="A1965" s="75" t="s">
        <v>4001</v>
      </c>
      <c r="B1965" s="75" t="s">
        <v>4002</v>
      </c>
    </row>
    <row r="1966" spans="1:2" x14ac:dyDescent="0.2">
      <c r="A1966" s="75" t="s">
        <v>4003</v>
      </c>
      <c r="B1966" s="75" t="s">
        <v>4004</v>
      </c>
    </row>
    <row r="1967" spans="1:2" x14ac:dyDescent="0.2">
      <c r="A1967" s="75" t="s">
        <v>4005</v>
      </c>
      <c r="B1967" s="75" t="s">
        <v>4006</v>
      </c>
    </row>
    <row r="1968" spans="1:2" x14ac:dyDescent="0.2">
      <c r="A1968" s="75" t="s">
        <v>4007</v>
      </c>
      <c r="B1968" s="75" t="s">
        <v>4008</v>
      </c>
    </row>
    <row r="1969" spans="1:2" x14ac:dyDescent="0.2">
      <c r="A1969" s="75" t="s">
        <v>4009</v>
      </c>
      <c r="B1969" s="75" t="s">
        <v>4010</v>
      </c>
    </row>
    <row r="1970" spans="1:2" x14ac:dyDescent="0.2">
      <c r="A1970" s="75" t="s">
        <v>4011</v>
      </c>
      <c r="B1970" s="75" t="s">
        <v>4012</v>
      </c>
    </row>
    <row r="1971" spans="1:2" x14ac:dyDescent="0.2">
      <c r="A1971" s="75" t="s">
        <v>4013</v>
      </c>
      <c r="B1971" s="75" t="s">
        <v>4014</v>
      </c>
    </row>
    <row r="1972" spans="1:2" x14ac:dyDescent="0.2">
      <c r="A1972" s="75" t="s">
        <v>53</v>
      </c>
      <c r="B1972" s="75" t="s">
        <v>54</v>
      </c>
    </row>
    <row r="1973" spans="1:2" x14ac:dyDescent="0.2">
      <c r="A1973" s="75" t="s">
        <v>4015</v>
      </c>
      <c r="B1973" s="75" t="s">
        <v>4016</v>
      </c>
    </row>
    <row r="1974" spans="1:2" x14ac:dyDescent="0.2">
      <c r="A1974" s="75" t="s">
        <v>4017</v>
      </c>
      <c r="B1974" s="75" t="s">
        <v>4018</v>
      </c>
    </row>
    <row r="1975" spans="1:2" x14ac:dyDescent="0.2">
      <c r="A1975" s="75" t="s">
        <v>4019</v>
      </c>
      <c r="B1975" s="75" t="s">
        <v>4020</v>
      </c>
    </row>
    <row r="1976" spans="1:2" x14ac:dyDescent="0.2">
      <c r="A1976" s="75" t="s">
        <v>4021</v>
      </c>
      <c r="B1976" s="75" t="s">
        <v>4022</v>
      </c>
    </row>
    <row r="1977" spans="1:2" x14ac:dyDescent="0.2">
      <c r="A1977" s="75" t="s">
        <v>4023</v>
      </c>
      <c r="B1977" s="75" t="s">
        <v>4024</v>
      </c>
    </row>
    <row r="1978" spans="1:2" x14ac:dyDescent="0.2">
      <c r="A1978" s="75" t="s">
        <v>4025</v>
      </c>
      <c r="B1978" s="75" t="s">
        <v>4026</v>
      </c>
    </row>
    <row r="1979" spans="1:2" x14ac:dyDescent="0.2">
      <c r="A1979" s="75" t="s">
        <v>4027</v>
      </c>
      <c r="B1979" s="75" t="s">
        <v>4028</v>
      </c>
    </row>
    <row r="1980" spans="1:2" x14ac:dyDescent="0.2">
      <c r="A1980" s="75" t="s">
        <v>4029</v>
      </c>
      <c r="B1980" s="75" t="s">
        <v>4030</v>
      </c>
    </row>
    <row r="1981" spans="1:2" x14ac:dyDescent="0.2">
      <c r="A1981" s="75" t="s">
        <v>4031</v>
      </c>
      <c r="B1981" s="75" t="s">
        <v>4032</v>
      </c>
    </row>
    <row r="1982" spans="1:2" x14ac:dyDescent="0.2">
      <c r="A1982" s="75" t="s">
        <v>4033</v>
      </c>
      <c r="B1982" s="75" t="s">
        <v>4034</v>
      </c>
    </row>
    <row r="1983" spans="1:2" x14ac:dyDescent="0.2">
      <c r="A1983" s="75" t="s">
        <v>4035</v>
      </c>
      <c r="B1983" s="75" t="s">
        <v>4036</v>
      </c>
    </row>
    <row r="1984" spans="1:2" x14ac:dyDescent="0.2">
      <c r="A1984" s="75" t="s">
        <v>4037</v>
      </c>
      <c r="B1984" s="75" t="s">
        <v>4038</v>
      </c>
    </row>
    <row r="1985" spans="1:2" x14ac:dyDescent="0.2">
      <c r="A1985" s="75" t="s">
        <v>4039</v>
      </c>
      <c r="B1985" s="75" t="s">
        <v>4040</v>
      </c>
    </row>
    <row r="1986" spans="1:2" x14ac:dyDescent="0.2">
      <c r="A1986" s="75" t="s">
        <v>4041</v>
      </c>
      <c r="B1986" s="75" t="s">
        <v>4042</v>
      </c>
    </row>
    <row r="1987" spans="1:2" x14ac:dyDescent="0.2">
      <c r="A1987" s="75" t="s">
        <v>4043</v>
      </c>
      <c r="B1987" s="75" t="s">
        <v>4044</v>
      </c>
    </row>
    <row r="1988" spans="1:2" x14ac:dyDescent="0.2">
      <c r="A1988" s="75" t="s">
        <v>4045</v>
      </c>
      <c r="B1988" s="75" t="s">
        <v>4046</v>
      </c>
    </row>
    <row r="1989" spans="1:2" x14ac:dyDescent="0.2">
      <c r="A1989" s="75" t="s">
        <v>4047</v>
      </c>
      <c r="B1989" s="75" t="s">
        <v>4048</v>
      </c>
    </row>
    <row r="1990" spans="1:2" x14ac:dyDescent="0.2">
      <c r="A1990" s="75" t="s">
        <v>4049</v>
      </c>
      <c r="B1990" s="75" t="s">
        <v>4050</v>
      </c>
    </row>
    <row r="1991" spans="1:2" x14ac:dyDescent="0.2">
      <c r="A1991" s="75" t="s">
        <v>4051</v>
      </c>
      <c r="B1991" s="75" t="s">
        <v>4052</v>
      </c>
    </row>
    <row r="1992" spans="1:2" x14ac:dyDescent="0.2">
      <c r="A1992" s="75" t="s">
        <v>4053</v>
      </c>
      <c r="B1992" s="75" t="s">
        <v>4054</v>
      </c>
    </row>
    <row r="1993" spans="1:2" x14ac:dyDescent="0.2">
      <c r="A1993" s="75" t="s">
        <v>4055</v>
      </c>
      <c r="B1993" s="75" t="s">
        <v>4056</v>
      </c>
    </row>
    <row r="1994" spans="1:2" x14ac:dyDescent="0.2">
      <c r="A1994" s="75" t="s">
        <v>4057</v>
      </c>
      <c r="B1994" s="75" t="s">
        <v>4058</v>
      </c>
    </row>
    <row r="1995" spans="1:2" x14ac:dyDescent="0.2">
      <c r="A1995" s="75" t="s">
        <v>4059</v>
      </c>
      <c r="B1995" s="75" t="s">
        <v>4060</v>
      </c>
    </row>
    <row r="1996" spans="1:2" x14ac:dyDescent="0.2">
      <c r="A1996" s="75" t="s">
        <v>4061</v>
      </c>
      <c r="B1996" s="75" t="s">
        <v>4062</v>
      </c>
    </row>
    <row r="1997" spans="1:2" x14ac:dyDescent="0.2">
      <c r="A1997" s="75" t="s">
        <v>4063</v>
      </c>
      <c r="B1997" s="75" t="s">
        <v>4064</v>
      </c>
    </row>
    <row r="1998" spans="1:2" x14ac:dyDescent="0.2">
      <c r="A1998" s="75" t="s">
        <v>4065</v>
      </c>
      <c r="B1998" s="75" t="s">
        <v>4066</v>
      </c>
    </row>
    <row r="1999" spans="1:2" x14ac:dyDescent="0.2">
      <c r="A1999" s="75" t="s">
        <v>4067</v>
      </c>
      <c r="B1999" s="75" t="s">
        <v>4068</v>
      </c>
    </row>
    <row r="2000" spans="1:2" x14ac:dyDescent="0.2">
      <c r="A2000" s="75" t="s">
        <v>4069</v>
      </c>
      <c r="B2000" s="75" t="s">
        <v>4070</v>
      </c>
    </row>
    <row r="2001" spans="1:2" x14ac:dyDescent="0.2">
      <c r="A2001" s="75" t="s">
        <v>4071</v>
      </c>
      <c r="B2001" s="75" t="s">
        <v>4072</v>
      </c>
    </row>
    <row r="2002" spans="1:2" x14ac:dyDescent="0.2">
      <c r="A2002" s="75" t="s">
        <v>4073</v>
      </c>
      <c r="B2002" s="75" t="s">
        <v>4074</v>
      </c>
    </row>
    <row r="2003" spans="1:2" x14ac:dyDescent="0.2">
      <c r="A2003" s="75" t="s">
        <v>4075</v>
      </c>
      <c r="B2003" s="75" t="s">
        <v>4076</v>
      </c>
    </row>
    <row r="2004" spans="1:2" x14ac:dyDescent="0.2">
      <c r="A2004" s="75" t="s">
        <v>4077</v>
      </c>
      <c r="B2004" s="75" t="s">
        <v>4078</v>
      </c>
    </row>
    <row r="2005" spans="1:2" x14ac:dyDescent="0.2">
      <c r="A2005" s="75" t="s">
        <v>4079</v>
      </c>
      <c r="B2005" s="75" t="s">
        <v>4080</v>
      </c>
    </row>
    <row r="2006" spans="1:2" x14ac:dyDescent="0.2">
      <c r="A2006" s="75" t="s">
        <v>4081</v>
      </c>
      <c r="B2006" s="75" t="s">
        <v>4082</v>
      </c>
    </row>
    <row r="2007" spans="1:2" x14ac:dyDescent="0.2">
      <c r="A2007" s="75" t="s">
        <v>4083</v>
      </c>
      <c r="B2007" s="75" t="s">
        <v>4084</v>
      </c>
    </row>
    <row r="2008" spans="1:2" x14ac:dyDescent="0.2">
      <c r="A2008" s="75" t="s">
        <v>4085</v>
      </c>
      <c r="B2008" s="75" t="s">
        <v>4086</v>
      </c>
    </row>
    <row r="2009" spans="1:2" x14ac:dyDescent="0.2">
      <c r="A2009" s="75" t="s">
        <v>4087</v>
      </c>
      <c r="B2009" s="75" t="s">
        <v>4088</v>
      </c>
    </row>
    <row r="2010" spans="1:2" x14ac:dyDescent="0.2">
      <c r="A2010" s="75" t="s">
        <v>4089</v>
      </c>
      <c r="B2010" s="75" t="s">
        <v>4090</v>
      </c>
    </row>
    <row r="2011" spans="1:2" x14ac:dyDescent="0.2">
      <c r="A2011" s="75" t="s">
        <v>4091</v>
      </c>
      <c r="B2011" s="75" t="s">
        <v>4092</v>
      </c>
    </row>
    <row r="2012" spans="1:2" x14ac:dyDescent="0.2">
      <c r="A2012" s="75" t="s">
        <v>4093</v>
      </c>
      <c r="B2012" s="75" t="s">
        <v>4094</v>
      </c>
    </row>
    <row r="2013" spans="1:2" x14ac:dyDescent="0.2">
      <c r="A2013" s="75" t="s">
        <v>4095</v>
      </c>
      <c r="B2013" s="75" t="s">
        <v>4096</v>
      </c>
    </row>
    <row r="2014" spans="1:2" x14ac:dyDescent="0.2">
      <c r="A2014" s="75" t="s">
        <v>4097</v>
      </c>
      <c r="B2014" s="75" t="s">
        <v>4098</v>
      </c>
    </row>
    <row r="2015" spans="1:2" x14ac:dyDescent="0.2">
      <c r="A2015" s="75" t="s">
        <v>4099</v>
      </c>
      <c r="B2015" s="75" t="s">
        <v>4100</v>
      </c>
    </row>
    <row r="2016" spans="1:2" x14ac:dyDescent="0.2">
      <c r="A2016" s="75" t="s">
        <v>55</v>
      </c>
      <c r="B2016" s="75" t="s">
        <v>56</v>
      </c>
    </row>
    <row r="2017" spans="1:2" x14ac:dyDescent="0.2">
      <c r="A2017" s="75" t="s">
        <v>4101</v>
      </c>
      <c r="B2017" s="75" t="s">
        <v>4102</v>
      </c>
    </row>
    <row r="2018" spans="1:2" x14ac:dyDescent="0.2">
      <c r="A2018" s="75" t="s">
        <v>4103</v>
      </c>
      <c r="B2018" s="75" t="s">
        <v>4104</v>
      </c>
    </row>
    <row r="2019" spans="1:2" x14ac:dyDescent="0.2">
      <c r="A2019" s="75" t="s">
        <v>4105</v>
      </c>
      <c r="B2019" s="75" t="s">
        <v>4106</v>
      </c>
    </row>
    <row r="2020" spans="1:2" x14ac:dyDescent="0.2">
      <c r="A2020" s="75" t="s">
        <v>4107</v>
      </c>
      <c r="B2020" s="75" t="s">
        <v>4108</v>
      </c>
    </row>
    <row r="2021" spans="1:2" x14ac:dyDescent="0.2">
      <c r="A2021" s="75" t="s">
        <v>4109</v>
      </c>
      <c r="B2021" s="75" t="s">
        <v>4110</v>
      </c>
    </row>
    <row r="2022" spans="1:2" x14ac:dyDescent="0.2">
      <c r="A2022" s="75" t="s">
        <v>4111</v>
      </c>
      <c r="B2022" s="75" t="s">
        <v>4112</v>
      </c>
    </row>
    <row r="2023" spans="1:2" x14ac:dyDescent="0.2">
      <c r="A2023" s="75" t="s">
        <v>4113</v>
      </c>
      <c r="B2023" s="75" t="s">
        <v>4114</v>
      </c>
    </row>
    <row r="2024" spans="1:2" x14ac:dyDescent="0.2">
      <c r="A2024" s="75" t="s">
        <v>4115</v>
      </c>
      <c r="B2024" s="75" t="s">
        <v>4116</v>
      </c>
    </row>
    <row r="2025" spans="1:2" x14ac:dyDescent="0.2">
      <c r="A2025" s="75" t="s">
        <v>4117</v>
      </c>
      <c r="B2025" s="75" t="s">
        <v>4118</v>
      </c>
    </row>
    <row r="2026" spans="1:2" x14ac:dyDescent="0.2">
      <c r="A2026" s="75" t="s">
        <v>4119</v>
      </c>
      <c r="B2026" s="75" t="s">
        <v>4120</v>
      </c>
    </row>
    <row r="2027" spans="1:2" x14ac:dyDescent="0.2">
      <c r="A2027" s="75" t="s">
        <v>4121</v>
      </c>
      <c r="B2027" s="75" t="s">
        <v>4122</v>
      </c>
    </row>
    <row r="2028" spans="1:2" x14ac:dyDescent="0.2">
      <c r="A2028" s="75" t="s">
        <v>4123</v>
      </c>
      <c r="B2028" s="75" t="s">
        <v>4124</v>
      </c>
    </row>
    <row r="2029" spans="1:2" x14ac:dyDescent="0.2">
      <c r="A2029" s="75" t="s">
        <v>4125</v>
      </c>
      <c r="B2029" s="75" t="s">
        <v>4126</v>
      </c>
    </row>
    <row r="2030" spans="1:2" x14ac:dyDescent="0.2">
      <c r="A2030" s="75" t="s">
        <v>4127</v>
      </c>
      <c r="B2030" s="75" t="s">
        <v>4128</v>
      </c>
    </row>
    <row r="2031" spans="1:2" x14ac:dyDescent="0.2">
      <c r="A2031" s="75" t="s">
        <v>4129</v>
      </c>
      <c r="B2031" s="75" t="s">
        <v>4130</v>
      </c>
    </row>
    <row r="2032" spans="1:2" x14ac:dyDescent="0.2">
      <c r="A2032" s="75" t="s">
        <v>4131</v>
      </c>
      <c r="B2032" s="75" t="s">
        <v>4132</v>
      </c>
    </row>
    <row r="2033" spans="1:2" x14ac:dyDescent="0.2">
      <c r="A2033" s="75" t="s">
        <v>4133</v>
      </c>
      <c r="B2033" s="75" t="s">
        <v>4134</v>
      </c>
    </row>
    <row r="2034" spans="1:2" x14ac:dyDescent="0.2">
      <c r="A2034" s="75" t="s">
        <v>4135</v>
      </c>
      <c r="B2034" s="75" t="s">
        <v>4136</v>
      </c>
    </row>
    <row r="2035" spans="1:2" x14ac:dyDescent="0.2">
      <c r="A2035" s="75" t="s">
        <v>4137</v>
      </c>
      <c r="B2035" s="75" t="s">
        <v>4138</v>
      </c>
    </row>
    <row r="2036" spans="1:2" x14ac:dyDescent="0.2">
      <c r="A2036" s="75" t="s">
        <v>4139</v>
      </c>
      <c r="B2036" s="75" t="s">
        <v>4140</v>
      </c>
    </row>
    <row r="2037" spans="1:2" x14ac:dyDescent="0.2">
      <c r="A2037" s="75" t="s">
        <v>57</v>
      </c>
      <c r="B2037" s="75" t="s">
        <v>58</v>
      </c>
    </row>
    <row r="2038" spans="1:2" x14ac:dyDescent="0.2">
      <c r="A2038" s="75" t="s">
        <v>4141</v>
      </c>
      <c r="B2038" s="75" t="s">
        <v>4142</v>
      </c>
    </row>
    <row r="2039" spans="1:2" x14ac:dyDescent="0.2">
      <c r="A2039" s="75" t="s">
        <v>4143</v>
      </c>
      <c r="B2039" s="75" t="s">
        <v>4144</v>
      </c>
    </row>
    <row r="2040" spans="1:2" x14ac:dyDescent="0.2">
      <c r="A2040" s="75" t="s">
        <v>4145</v>
      </c>
      <c r="B2040" s="75" t="s">
        <v>4146</v>
      </c>
    </row>
    <row r="2041" spans="1:2" x14ac:dyDescent="0.2">
      <c r="A2041" s="75" t="s">
        <v>4147</v>
      </c>
      <c r="B2041" s="75" t="s">
        <v>4148</v>
      </c>
    </row>
    <row r="2042" spans="1:2" x14ac:dyDescent="0.2">
      <c r="A2042" s="75" t="s">
        <v>4149</v>
      </c>
      <c r="B2042" s="75" t="s">
        <v>4150</v>
      </c>
    </row>
    <row r="2043" spans="1:2" x14ac:dyDescent="0.2">
      <c r="A2043" s="75" t="s">
        <v>4151</v>
      </c>
      <c r="B2043" s="75" t="s">
        <v>4152</v>
      </c>
    </row>
    <row r="2044" spans="1:2" x14ac:dyDescent="0.2">
      <c r="A2044" s="75" t="s">
        <v>4153</v>
      </c>
      <c r="B2044" s="75" t="s">
        <v>4154</v>
      </c>
    </row>
    <row r="2045" spans="1:2" x14ac:dyDescent="0.2">
      <c r="A2045" s="75" t="s">
        <v>4155</v>
      </c>
      <c r="B2045" s="75" t="s">
        <v>4156</v>
      </c>
    </row>
    <row r="2046" spans="1:2" x14ac:dyDescent="0.2">
      <c r="A2046" s="75" t="s">
        <v>4157</v>
      </c>
      <c r="B2046" s="75" t="s">
        <v>4158</v>
      </c>
    </row>
    <row r="2047" spans="1:2" x14ac:dyDescent="0.2">
      <c r="A2047" s="75" t="s">
        <v>4159</v>
      </c>
      <c r="B2047" s="75" t="s">
        <v>4160</v>
      </c>
    </row>
    <row r="2048" spans="1:2" x14ac:dyDescent="0.2">
      <c r="A2048" s="75" t="s">
        <v>4161</v>
      </c>
      <c r="B2048" s="75" t="s">
        <v>4162</v>
      </c>
    </row>
    <row r="2049" spans="1:2" x14ac:dyDescent="0.2">
      <c r="A2049" s="75" t="s">
        <v>4163</v>
      </c>
      <c r="B2049" s="75" t="s">
        <v>4164</v>
      </c>
    </row>
    <row r="2050" spans="1:2" x14ac:dyDescent="0.2">
      <c r="A2050" s="75" t="s">
        <v>4165</v>
      </c>
      <c r="B2050" s="75" t="s">
        <v>4166</v>
      </c>
    </row>
    <row r="2051" spans="1:2" x14ac:dyDescent="0.2">
      <c r="A2051" s="75" t="s">
        <v>4167</v>
      </c>
      <c r="B2051" s="75" t="s">
        <v>4168</v>
      </c>
    </row>
    <row r="2052" spans="1:2" x14ac:dyDescent="0.2">
      <c r="A2052" s="75" t="s">
        <v>4169</v>
      </c>
      <c r="B2052" s="75" t="s">
        <v>4170</v>
      </c>
    </row>
    <row r="2053" spans="1:2" x14ac:dyDescent="0.2">
      <c r="A2053" s="75" t="s">
        <v>4171</v>
      </c>
      <c r="B2053" s="75" t="s">
        <v>4172</v>
      </c>
    </row>
    <row r="2054" spans="1:2" x14ac:dyDescent="0.2">
      <c r="A2054" s="75" t="s">
        <v>4173</v>
      </c>
      <c r="B2054" s="75" t="s">
        <v>4174</v>
      </c>
    </row>
    <row r="2055" spans="1:2" x14ac:dyDescent="0.2">
      <c r="A2055" s="75" t="s">
        <v>4175</v>
      </c>
      <c r="B2055" s="75" t="s">
        <v>4176</v>
      </c>
    </row>
    <row r="2056" spans="1:2" x14ac:dyDescent="0.2">
      <c r="A2056" s="75" t="s">
        <v>4177</v>
      </c>
      <c r="B2056" s="75" t="s">
        <v>4178</v>
      </c>
    </row>
    <row r="2057" spans="1:2" x14ac:dyDescent="0.2">
      <c r="A2057" s="75" t="s">
        <v>4179</v>
      </c>
      <c r="B2057" s="75" t="s">
        <v>4180</v>
      </c>
    </row>
    <row r="2058" spans="1:2" x14ac:dyDescent="0.2">
      <c r="A2058" s="75" t="s">
        <v>4181</v>
      </c>
      <c r="B2058" s="75" t="s">
        <v>4182</v>
      </c>
    </row>
    <row r="2059" spans="1:2" x14ac:dyDescent="0.2">
      <c r="A2059" s="75" t="s">
        <v>4183</v>
      </c>
      <c r="B2059" s="75" t="s">
        <v>4184</v>
      </c>
    </row>
    <row r="2060" spans="1:2" x14ac:dyDescent="0.2">
      <c r="A2060" s="75" t="s">
        <v>4185</v>
      </c>
      <c r="B2060" s="75" t="s">
        <v>4186</v>
      </c>
    </row>
    <row r="2061" spans="1:2" x14ac:dyDescent="0.2">
      <c r="A2061" s="75" t="s">
        <v>4187</v>
      </c>
      <c r="B2061" s="75" t="s">
        <v>4188</v>
      </c>
    </row>
    <row r="2062" spans="1:2" x14ac:dyDescent="0.2">
      <c r="A2062" s="75" t="s">
        <v>4189</v>
      </c>
      <c r="B2062" s="75" t="s">
        <v>4190</v>
      </c>
    </row>
    <row r="2063" spans="1:2" x14ac:dyDescent="0.2">
      <c r="A2063" s="75" t="s">
        <v>4191</v>
      </c>
      <c r="B2063" s="75" t="s">
        <v>4192</v>
      </c>
    </row>
    <row r="2064" spans="1:2" x14ac:dyDescent="0.2">
      <c r="A2064" s="75" t="s">
        <v>4193</v>
      </c>
      <c r="B2064" s="75" t="s">
        <v>4194</v>
      </c>
    </row>
    <row r="2065" spans="1:2" x14ac:dyDescent="0.2">
      <c r="A2065" s="75" t="s">
        <v>4195</v>
      </c>
      <c r="B2065" s="75" t="s">
        <v>4196</v>
      </c>
    </row>
    <row r="2066" spans="1:2" x14ac:dyDescent="0.2">
      <c r="A2066" s="75" t="s">
        <v>4197</v>
      </c>
      <c r="B2066" s="75" t="s">
        <v>4198</v>
      </c>
    </row>
    <row r="2067" spans="1:2" x14ac:dyDescent="0.2">
      <c r="A2067" s="75" t="s">
        <v>4199</v>
      </c>
      <c r="B2067" s="75" t="s">
        <v>4200</v>
      </c>
    </row>
    <row r="2068" spans="1:2" x14ac:dyDescent="0.2">
      <c r="A2068" s="75" t="s">
        <v>4201</v>
      </c>
      <c r="B2068" s="75" t="s">
        <v>4202</v>
      </c>
    </row>
    <row r="2069" spans="1:2" x14ac:dyDescent="0.2">
      <c r="A2069" s="75" t="s">
        <v>4203</v>
      </c>
      <c r="B2069" s="75" t="s">
        <v>4204</v>
      </c>
    </row>
    <row r="2070" spans="1:2" x14ac:dyDescent="0.2">
      <c r="A2070" s="75" t="s">
        <v>4205</v>
      </c>
      <c r="B2070" s="75" t="s">
        <v>4206</v>
      </c>
    </row>
    <row r="2071" spans="1:2" x14ac:dyDescent="0.2">
      <c r="A2071" s="75" t="s">
        <v>4207</v>
      </c>
      <c r="B2071" s="75" t="s">
        <v>4208</v>
      </c>
    </row>
    <row r="2072" spans="1:2" x14ac:dyDescent="0.2">
      <c r="A2072" s="75" t="s">
        <v>4209</v>
      </c>
      <c r="B2072" s="75" t="s">
        <v>4210</v>
      </c>
    </row>
    <row r="2073" spans="1:2" x14ac:dyDescent="0.2">
      <c r="A2073" s="75" t="s">
        <v>4211</v>
      </c>
      <c r="B2073" s="75" t="s">
        <v>4212</v>
      </c>
    </row>
    <row r="2074" spans="1:2" x14ac:dyDescent="0.2">
      <c r="A2074" s="75" t="s">
        <v>4213</v>
      </c>
      <c r="B2074" s="75" t="s">
        <v>4214</v>
      </c>
    </row>
    <row r="2075" spans="1:2" x14ac:dyDescent="0.2">
      <c r="A2075" s="75" t="s">
        <v>4215</v>
      </c>
      <c r="B2075" s="75" t="s">
        <v>4216</v>
      </c>
    </row>
    <row r="2076" spans="1:2" x14ac:dyDescent="0.2">
      <c r="A2076" s="75" t="s">
        <v>4217</v>
      </c>
      <c r="B2076" s="75" t="s">
        <v>4218</v>
      </c>
    </row>
    <row r="2077" spans="1:2" x14ac:dyDescent="0.2">
      <c r="A2077" s="75" t="s">
        <v>4219</v>
      </c>
      <c r="B2077" s="75" t="s">
        <v>4220</v>
      </c>
    </row>
    <row r="2078" spans="1:2" x14ac:dyDescent="0.2">
      <c r="A2078" s="75" t="s">
        <v>4221</v>
      </c>
      <c r="B2078" s="75" t="s">
        <v>4222</v>
      </c>
    </row>
    <row r="2079" spans="1:2" x14ac:dyDescent="0.2">
      <c r="A2079" s="75" t="s">
        <v>4223</v>
      </c>
      <c r="B2079" s="75" t="s">
        <v>4224</v>
      </c>
    </row>
    <row r="2080" spans="1:2" x14ac:dyDescent="0.2">
      <c r="A2080" s="75" t="s">
        <v>4225</v>
      </c>
      <c r="B2080" s="75" t="s">
        <v>4226</v>
      </c>
    </row>
    <row r="2081" spans="1:2" x14ac:dyDescent="0.2">
      <c r="A2081" s="75" t="s">
        <v>4227</v>
      </c>
      <c r="B2081" s="75" t="s">
        <v>4228</v>
      </c>
    </row>
    <row r="2082" spans="1:2" x14ac:dyDescent="0.2">
      <c r="A2082" s="75" t="s">
        <v>4229</v>
      </c>
      <c r="B2082" s="75" t="s">
        <v>4230</v>
      </c>
    </row>
    <row r="2083" spans="1:2" x14ac:dyDescent="0.2">
      <c r="A2083" s="75" t="s">
        <v>4231</v>
      </c>
      <c r="B2083" s="75" t="s">
        <v>4232</v>
      </c>
    </row>
    <row r="2084" spans="1:2" x14ac:dyDescent="0.2">
      <c r="A2084" s="75" t="s">
        <v>4233</v>
      </c>
      <c r="B2084" s="75" t="s">
        <v>4234</v>
      </c>
    </row>
    <row r="2085" spans="1:2" x14ac:dyDescent="0.2">
      <c r="A2085" s="75" t="s">
        <v>4235</v>
      </c>
      <c r="B2085" s="75" t="s">
        <v>4236</v>
      </c>
    </row>
    <row r="2086" spans="1:2" x14ac:dyDescent="0.2">
      <c r="A2086" s="75" t="s">
        <v>4237</v>
      </c>
      <c r="B2086" s="75" t="s">
        <v>4238</v>
      </c>
    </row>
    <row r="2087" spans="1:2" x14ac:dyDescent="0.2">
      <c r="A2087" s="75" t="s">
        <v>4239</v>
      </c>
      <c r="B2087" s="75" t="s">
        <v>4240</v>
      </c>
    </row>
    <row r="2088" spans="1:2" x14ac:dyDescent="0.2">
      <c r="A2088" s="75" t="s">
        <v>4241</v>
      </c>
      <c r="B2088" s="75" t="s">
        <v>4242</v>
      </c>
    </row>
    <row r="2089" spans="1:2" x14ac:dyDescent="0.2">
      <c r="A2089" s="75" t="s">
        <v>4243</v>
      </c>
      <c r="B2089" s="75" t="s">
        <v>4244</v>
      </c>
    </row>
    <row r="2090" spans="1:2" x14ac:dyDescent="0.2">
      <c r="A2090" s="75" t="s">
        <v>4245</v>
      </c>
      <c r="B2090" s="75" t="s">
        <v>4246</v>
      </c>
    </row>
    <row r="2091" spans="1:2" x14ac:dyDescent="0.2">
      <c r="A2091" s="75" t="s">
        <v>4247</v>
      </c>
      <c r="B2091" s="75" t="s">
        <v>4248</v>
      </c>
    </row>
    <row r="2092" spans="1:2" x14ac:dyDescent="0.2">
      <c r="A2092" s="75" t="s">
        <v>4249</v>
      </c>
      <c r="B2092" s="75" t="s">
        <v>4250</v>
      </c>
    </row>
    <row r="2093" spans="1:2" x14ac:dyDescent="0.2">
      <c r="A2093" s="75" t="s">
        <v>4251</v>
      </c>
      <c r="B2093" s="75" t="s">
        <v>4252</v>
      </c>
    </row>
    <row r="2094" spans="1:2" x14ac:dyDescent="0.2">
      <c r="A2094" s="75" t="s">
        <v>4253</v>
      </c>
      <c r="B2094" s="75" t="s">
        <v>4254</v>
      </c>
    </row>
    <row r="2095" spans="1:2" x14ac:dyDescent="0.2">
      <c r="A2095" s="75" t="s">
        <v>4255</v>
      </c>
      <c r="B2095" s="75" t="s">
        <v>4256</v>
      </c>
    </row>
    <row r="2096" spans="1:2" x14ac:dyDescent="0.2">
      <c r="A2096" s="75" t="s">
        <v>4257</v>
      </c>
      <c r="B2096" s="75" t="s">
        <v>4258</v>
      </c>
    </row>
    <row r="2097" spans="1:2" x14ac:dyDescent="0.2">
      <c r="A2097" s="75" t="s">
        <v>4259</v>
      </c>
      <c r="B2097" s="75" t="s">
        <v>4260</v>
      </c>
    </row>
    <row r="2098" spans="1:2" x14ac:dyDescent="0.2">
      <c r="A2098" s="75" t="s">
        <v>4261</v>
      </c>
      <c r="B2098" s="75" t="s">
        <v>4262</v>
      </c>
    </row>
    <row r="2099" spans="1:2" x14ac:dyDescent="0.2">
      <c r="A2099" s="75" t="s">
        <v>4263</v>
      </c>
      <c r="B2099" s="75" t="s">
        <v>4264</v>
      </c>
    </row>
    <row r="2100" spans="1:2" x14ac:dyDescent="0.2">
      <c r="A2100" s="75" t="s">
        <v>4265</v>
      </c>
      <c r="B2100" s="75" t="s">
        <v>4266</v>
      </c>
    </row>
    <row r="2101" spans="1:2" x14ac:dyDescent="0.2">
      <c r="A2101" s="75" t="s">
        <v>4267</v>
      </c>
      <c r="B2101" s="75" t="s">
        <v>4268</v>
      </c>
    </row>
    <row r="2102" spans="1:2" x14ac:dyDescent="0.2">
      <c r="A2102" s="75" t="s">
        <v>4269</v>
      </c>
      <c r="B2102" s="75" t="s">
        <v>4270</v>
      </c>
    </row>
    <row r="2103" spans="1:2" x14ac:dyDescent="0.2">
      <c r="A2103" s="75" t="s">
        <v>4271</v>
      </c>
      <c r="B2103" s="75" t="s">
        <v>4272</v>
      </c>
    </row>
    <row r="2104" spans="1:2" x14ac:dyDescent="0.2">
      <c r="A2104" s="75" t="s">
        <v>4273</v>
      </c>
      <c r="B2104" s="75" t="s">
        <v>4274</v>
      </c>
    </row>
    <row r="2105" spans="1:2" x14ac:dyDescent="0.2">
      <c r="A2105" s="75" t="s">
        <v>4275</v>
      </c>
      <c r="B2105" s="75" t="s">
        <v>4276</v>
      </c>
    </row>
    <row r="2106" spans="1:2" x14ac:dyDescent="0.2">
      <c r="A2106" s="75" t="s">
        <v>4277</v>
      </c>
      <c r="B2106" s="75" t="s">
        <v>4278</v>
      </c>
    </row>
    <row r="2107" spans="1:2" x14ac:dyDescent="0.2">
      <c r="A2107" s="75" t="s">
        <v>4279</v>
      </c>
      <c r="B2107" s="75" t="s">
        <v>4280</v>
      </c>
    </row>
    <row r="2108" spans="1:2" x14ac:dyDescent="0.2">
      <c r="A2108" s="75" t="s">
        <v>4281</v>
      </c>
      <c r="B2108" s="75" t="s">
        <v>4282</v>
      </c>
    </row>
    <row r="2109" spans="1:2" x14ac:dyDescent="0.2">
      <c r="A2109" s="75" t="s">
        <v>4283</v>
      </c>
      <c r="B2109" s="75" t="s">
        <v>4284</v>
      </c>
    </row>
    <row r="2110" spans="1:2" x14ac:dyDescent="0.2">
      <c r="A2110" s="75" t="s">
        <v>4285</v>
      </c>
      <c r="B2110" s="75" t="s">
        <v>4286</v>
      </c>
    </row>
    <row r="2111" spans="1:2" x14ac:dyDescent="0.2">
      <c r="A2111" s="75" t="s">
        <v>4287</v>
      </c>
      <c r="B2111" s="75" t="s">
        <v>4288</v>
      </c>
    </row>
    <row r="2112" spans="1:2" x14ac:dyDescent="0.2">
      <c r="A2112" s="75" t="s">
        <v>4289</v>
      </c>
      <c r="B2112" s="75" t="s">
        <v>4290</v>
      </c>
    </row>
    <row r="2113" spans="1:2" x14ac:dyDescent="0.2">
      <c r="A2113" s="75" t="s">
        <v>4291</v>
      </c>
      <c r="B2113" s="75" t="s">
        <v>4292</v>
      </c>
    </row>
    <row r="2114" spans="1:2" x14ac:dyDescent="0.2">
      <c r="A2114" s="75" t="s">
        <v>4293</v>
      </c>
      <c r="B2114" s="75" t="s">
        <v>4294</v>
      </c>
    </row>
    <row r="2115" spans="1:2" x14ac:dyDescent="0.2">
      <c r="A2115" s="75" t="s">
        <v>4295</v>
      </c>
      <c r="B2115" s="75" t="s">
        <v>4296</v>
      </c>
    </row>
    <row r="2116" spans="1:2" x14ac:dyDescent="0.2">
      <c r="A2116" s="75" t="s">
        <v>59</v>
      </c>
      <c r="B2116" s="75" t="s">
        <v>60</v>
      </c>
    </row>
    <row r="2117" spans="1:2" x14ac:dyDescent="0.2">
      <c r="A2117" s="75" t="s">
        <v>4297</v>
      </c>
      <c r="B2117" s="75" t="s">
        <v>4298</v>
      </c>
    </row>
    <row r="2118" spans="1:2" x14ac:dyDescent="0.2">
      <c r="A2118" s="75" t="s">
        <v>4299</v>
      </c>
      <c r="B2118" s="75" t="s">
        <v>4300</v>
      </c>
    </row>
    <row r="2119" spans="1:2" x14ac:dyDescent="0.2">
      <c r="A2119" s="75" t="s">
        <v>4301</v>
      </c>
      <c r="B2119" s="75" t="s">
        <v>4302</v>
      </c>
    </row>
    <row r="2120" spans="1:2" x14ac:dyDescent="0.2">
      <c r="A2120" s="75" t="s">
        <v>4303</v>
      </c>
      <c r="B2120" s="75" t="s">
        <v>4304</v>
      </c>
    </row>
    <row r="2121" spans="1:2" x14ac:dyDescent="0.2">
      <c r="A2121" s="75" t="s">
        <v>4305</v>
      </c>
      <c r="B2121" s="75" t="s">
        <v>4306</v>
      </c>
    </row>
    <row r="2122" spans="1:2" x14ac:dyDescent="0.2">
      <c r="A2122" s="75" t="s">
        <v>4307</v>
      </c>
      <c r="B2122" s="75" t="s">
        <v>4308</v>
      </c>
    </row>
    <row r="2123" spans="1:2" x14ac:dyDescent="0.2">
      <c r="A2123" s="75" t="s">
        <v>4309</v>
      </c>
      <c r="B2123" s="75" t="s">
        <v>4310</v>
      </c>
    </row>
    <row r="2124" spans="1:2" x14ac:dyDescent="0.2">
      <c r="A2124" s="75" t="s">
        <v>4311</v>
      </c>
      <c r="B2124" s="75" t="s">
        <v>4312</v>
      </c>
    </row>
    <row r="2125" spans="1:2" x14ac:dyDescent="0.2">
      <c r="A2125" s="75" t="s">
        <v>4313</v>
      </c>
      <c r="B2125" s="75" t="s">
        <v>4314</v>
      </c>
    </row>
    <row r="2126" spans="1:2" x14ac:dyDescent="0.2">
      <c r="A2126" s="75" t="s">
        <v>4315</v>
      </c>
      <c r="B2126" s="75" t="s">
        <v>4316</v>
      </c>
    </row>
    <row r="2127" spans="1:2" x14ac:dyDescent="0.2">
      <c r="A2127" s="75" t="s">
        <v>4317</v>
      </c>
      <c r="B2127" s="75" t="s">
        <v>4318</v>
      </c>
    </row>
    <row r="2128" spans="1:2" x14ac:dyDescent="0.2">
      <c r="A2128" s="75" t="s">
        <v>4319</v>
      </c>
      <c r="B2128" s="75" t="s">
        <v>4320</v>
      </c>
    </row>
    <row r="2129" spans="1:2" x14ac:dyDescent="0.2">
      <c r="A2129" s="75" t="s">
        <v>4321</v>
      </c>
      <c r="B2129" s="75" t="s">
        <v>4322</v>
      </c>
    </row>
    <row r="2130" spans="1:2" x14ac:dyDescent="0.2">
      <c r="A2130" s="75" t="s">
        <v>4323</v>
      </c>
      <c r="B2130" s="75" t="s">
        <v>4324</v>
      </c>
    </row>
    <row r="2131" spans="1:2" x14ac:dyDescent="0.2">
      <c r="A2131" s="75" t="s">
        <v>4325</v>
      </c>
      <c r="B2131" s="75" t="s">
        <v>4326</v>
      </c>
    </row>
    <row r="2132" spans="1:2" x14ac:dyDescent="0.2">
      <c r="A2132" s="75" t="s">
        <v>4327</v>
      </c>
      <c r="B2132" s="75" t="s">
        <v>4328</v>
      </c>
    </row>
    <row r="2133" spans="1:2" x14ac:dyDescent="0.2">
      <c r="A2133" s="75" t="s">
        <v>4329</v>
      </c>
      <c r="B2133" s="75" t="s">
        <v>4330</v>
      </c>
    </row>
    <row r="2134" spans="1:2" x14ac:dyDescent="0.2">
      <c r="A2134" s="75" t="s">
        <v>4331</v>
      </c>
      <c r="B2134" s="75" t="s">
        <v>4332</v>
      </c>
    </row>
    <row r="2135" spans="1:2" x14ac:dyDescent="0.2">
      <c r="A2135" s="75" t="s">
        <v>4333</v>
      </c>
      <c r="B2135" s="75" t="s">
        <v>4334</v>
      </c>
    </row>
    <row r="2136" spans="1:2" x14ac:dyDescent="0.2">
      <c r="A2136" s="75" t="s">
        <v>4335</v>
      </c>
      <c r="B2136" s="75" t="s">
        <v>4336</v>
      </c>
    </row>
    <row r="2137" spans="1:2" x14ac:dyDescent="0.2">
      <c r="A2137" s="75" t="s">
        <v>4337</v>
      </c>
      <c r="B2137" s="75" t="s">
        <v>4338</v>
      </c>
    </row>
    <row r="2138" spans="1:2" x14ac:dyDescent="0.2">
      <c r="A2138" s="75" t="s">
        <v>4339</v>
      </c>
      <c r="B2138" s="75" t="s">
        <v>4340</v>
      </c>
    </row>
    <row r="2139" spans="1:2" x14ac:dyDescent="0.2">
      <c r="A2139" s="75" t="s">
        <v>4341</v>
      </c>
      <c r="B2139" s="75" t="s">
        <v>4342</v>
      </c>
    </row>
    <row r="2140" spans="1:2" x14ac:dyDescent="0.2">
      <c r="A2140" s="75" t="s">
        <v>4343</v>
      </c>
      <c r="B2140" s="75" t="s">
        <v>4344</v>
      </c>
    </row>
    <row r="2141" spans="1:2" x14ac:dyDescent="0.2">
      <c r="A2141" s="75" t="s">
        <v>4345</v>
      </c>
      <c r="B2141" s="75" t="s">
        <v>4346</v>
      </c>
    </row>
    <row r="2142" spans="1:2" x14ac:dyDescent="0.2">
      <c r="A2142" s="75" t="s">
        <v>4347</v>
      </c>
      <c r="B2142" s="75" t="s">
        <v>4348</v>
      </c>
    </row>
    <row r="2143" spans="1:2" x14ac:dyDescent="0.2">
      <c r="A2143" s="75" t="s">
        <v>4349</v>
      </c>
      <c r="B2143" s="75" t="s">
        <v>4350</v>
      </c>
    </row>
    <row r="2144" spans="1:2" x14ac:dyDescent="0.2">
      <c r="A2144" s="75" t="s">
        <v>4351</v>
      </c>
      <c r="B2144" s="75" t="s">
        <v>4352</v>
      </c>
    </row>
    <row r="2145" spans="1:2" x14ac:dyDescent="0.2">
      <c r="A2145" s="75" t="s">
        <v>4353</v>
      </c>
      <c r="B2145" s="75" t="s">
        <v>4354</v>
      </c>
    </row>
    <row r="2146" spans="1:2" x14ac:dyDescent="0.2">
      <c r="A2146" s="75" t="s">
        <v>4355</v>
      </c>
      <c r="B2146" s="75" t="s">
        <v>4356</v>
      </c>
    </row>
    <row r="2147" spans="1:2" x14ac:dyDescent="0.2">
      <c r="A2147" s="75" t="s">
        <v>4357</v>
      </c>
      <c r="B2147" s="75" t="s">
        <v>4358</v>
      </c>
    </row>
    <row r="2148" spans="1:2" x14ac:dyDescent="0.2">
      <c r="A2148" s="75" t="s">
        <v>4359</v>
      </c>
      <c r="B2148" s="75" t="s">
        <v>4360</v>
      </c>
    </row>
    <row r="2149" spans="1:2" x14ac:dyDescent="0.2">
      <c r="A2149" s="75" t="s">
        <v>4361</v>
      </c>
      <c r="B2149" s="75" t="s">
        <v>4362</v>
      </c>
    </row>
    <row r="2150" spans="1:2" x14ac:dyDescent="0.2">
      <c r="A2150" s="75" t="s">
        <v>4363</v>
      </c>
      <c r="B2150" s="75" t="s">
        <v>4364</v>
      </c>
    </row>
    <row r="2151" spans="1:2" x14ac:dyDescent="0.2">
      <c r="A2151" s="75" t="s">
        <v>4365</v>
      </c>
      <c r="B2151" s="75" t="s">
        <v>4366</v>
      </c>
    </row>
    <row r="2152" spans="1:2" x14ac:dyDescent="0.2">
      <c r="A2152" s="75" t="s">
        <v>4367</v>
      </c>
      <c r="B2152" s="75" t="s">
        <v>4368</v>
      </c>
    </row>
    <row r="2153" spans="1:2" x14ac:dyDescent="0.2">
      <c r="A2153" s="75" t="s">
        <v>4369</v>
      </c>
      <c r="B2153" s="75" t="s">
        <v>4370</v>
      </c>
    </row>
    <row r="2154" spans="1:2" x14ac:dyDescent="0.2">
      <c r="A2154" s="75" t="s">
        <v>4371</v>
      </c>
      <c r="B2154" s="75" t="s">
        <v>4372</v>
      </c>
    </row>
    <row r="2155" spans="1:2" x14ac:dyDescent="0.2">
      <c r="A2155" s="75" t="s">
        <v>4373</v>
      </c>
      <c r="B2155" s="75" t="s">
        <v>4374</v>
      </c>
    </row>
    <row r="2156" spans="1:2" x14ac:dyDescent="0.2">
      <c r="A2156" s="75" t="s">
        <v>4375</v>
      </c>
      <c r="B2156" s="75" t="s">
        <v>4376</v>
      </c>
    </row>
    <row r="2157" spans="1:2" x14ac:dyDescent="0.2">
      <c r="A2157" s="75" t="s">
        <v>4377</v>
      </c>
      <c r="B2157" s="75" t="s">
        <v>4378</v>
      </c>
    </row>
    <row r="2158" spans="1:2" x14ac:dyDescent="0.2">
      <c r="A2158" s="75" t="s">
        <v>4379</v>
      </c>
      <c r="B2158" s="75" t="s">
        <v>4380</v>
      </c>
    </row>
    <row r="2159" spans="1:2" x14ac:dyDescent="0.2">
      <c r="A2159" s="75" t="s">
        <v>4381</v>
      </c>
      <c r="B2159" s="75" t="s">
        <v>4382</v>
      </c>
    </row>
    <row r="2160" spans="1:2" x14ac:dyDescent="0.2">
      <c r="A2160" s="75" t="s">
        <v>4383</v>
      </c>
      <c r="B2160" s="75" t="s">
        <v>4384</v>
      </c>
    </row>
    <row r="2161" spans="1:2" x14ac:dyDescent="0.2">
      <c r="A2161" s="75" t="s">
        <v>4385</v>
      </c>
      <c r="B2161" s="75" t="s">
        <v>4386</v>
      </c>
    </row>
    <row r="2162" spans="1:2" x14ac:dyDescent="0.2">
      <c r="A2162" s="75" t="s">
        <v>4387</v>
      </c>
      <c r="B2162" s="75" t="s">
        <v>4388</v>
      </c>
    </row>
    <row r="2163" spans="1:2" x14ac:dyDescent="0.2">
      <c r="A2163" s="75" t="s">
        <v>4389</v>
      </c>
      <c r="B2163" s="75" t="s">
        <v>4390</v>
      </c>
    </row>
    <row r="2164" spans="1:2" x14ac:dyDescent="0.2">
      <c r="A2164" s="75" t="s">
        <v>4391</v>
      </c>
      <c r="B2164" s="75" t="s">
        <v>4392</v>
      </c>
    </row>
    <row r="2165" spans="1:2" x14ac:dyDescent="0.2">
      <c r="A2165" s="75" t="s">
        <v>4393</v>
      </c>
      <c r="B2165" s="75" t="s">
        <v>4394</v>
      </c>
    </row>
    <row r="2166" spans="1:2" x14ac:dyDescent="0.2">
      <c r="A2166" s="75" t="s">
        <v>4395</v>
      </c>
      <c r="B2166" s="75" t="s">
        <v>4396</v>
      </c>
    </row>
    <row r="2167" spans="1:2" x14ac:dyDescent="0.2">
      <c r="A2167" s="75" t="s">
        <v>4397</v>
      </c>
      <c r="B2167" s="75" t="s">
        <v>4398</v>
      </c>
    </row>
    <row r="2168" spans="1:2" x14ac:dyDescent="0.2">
      <c r="A2168" s="75" t="s">
        <v>4399</v>
      </c>
      <c r="B2168" s="75" t="s">
        <v>4400</v>
      </c>
    </row>
    <row r="2169" spans="1:2" x14ac:dyDescent="0.2">
      <c r="A2169" s="75" t="s">
        <v>4401</v>
      </c>
      <c r="B2169" s="75" t="s">
        <v>4402</v>
      </c>
    </row>
    <row r="2170" spans="1:2" x14ac:dyDescent="0.2">
      <c r="A2170" s="75" t="s">
        <v>4403</v>
      </c>
      <c r="B2170" s="75" t="s">
        <v>4404</v>
      </c>
    </row>
    <row r="2171" spans="1:2" x14ac:dyDescent="0.2">
      <c r="A2171" s="75" t="s">
        <v>4405</v>
      </c>
      <c r="B2171" s="75" t="s">
        <v>4406</v>
      </c>
    </row>
    <row r="2172" spans="1:2" x14ac:dyDescent="0.2">
      <c r="A2172" s="75" t="s">
        <v>4407</v>
      </c>
      <c r="B2172" s="75" t="s">
        <v>4408</v>
      </c>
    </row>
    <row r="2173" spans="1:2" x14ac:dyDescent="0.2">
      <c r="A2173" s="75" t="s">
        <v>4409</v>
      </c>
      <c r="B2173" s="75" t="s">
        <v>4410</v>
      </c>
    </row>
    <row r="2174" spans="1:2" x14ac:dyDescent="0.2">
      <c r="A2174" s="75" t="s">
        <v>4411</v>
      </c>
      <c r="B2174" s="75" t="s">
        <v>4412</v>
      </c>
    </row>
    <row r="2175" spans="1:2" x14ac:dyDescent="0.2">
      <c r="A2175" s="75" t="s">
        <v>4413</v>
      </c>
      <c r="B2175" s="75" t="s">
        <v>4414</v>
      </c>
    </row>
    <row r="2176" spans="1:2" x14ac:dyDescent="0.2">
      <c r="A2176" s="75" t="s">
        <v>4415</v>
      </c>
      <c r="B2176" s="75" t="s">
        <v>4416</v>
      </c>
    </row>
    <row r="2177" spans="1:2" x14ac:dyDescent="0.2">
      <c r="A2177" s="75" t="s">
        <v>4417</v>
      </c>
      <c r="B2177" s="75" t="s">
        <v>4418</v>
      </c>
    </row>
    <row r="2178" spans="1:2" x14ac:dyDescent="0.2">
      <c r="A2178" s="75" t="s">
        <v>4419</v>
      </c>
      <c r="B2178" s="75" t="s">
        <v>4420</v>
      </c>
    </row>
    <row r="2179" spans="1:2" x14ac:dyDescent="0.2">
      <c r="A2179" s="75" t="s">
        <v>4421</v>
      </c>
      <c r="B2179" s="75" t="s">
        <v>4422</v>
      </c>
    </row>
    <row r="2180" spans="1:2" x14ac:dyDescent="0.2">
      <c r="A2180" s="75" t="s">
        <v>4423</v>
      </c>
      <c r="B2180" s="75" t="s">
        <v>4424</v>
      </c>
    </row>
    <row r="2181" spans="1:2" x14ac:dyDescent="0.2">
      <c r="A2181" s="75" t="s">
        <v>4425</v>
      </c>
      <c r="B2181" s="75" t="s">
        <v>4426</v>
      </c>
    </row>
    <row r="2182" spans="1:2" x14ac:dyDescent="0.2">
      <c r="A2182" s="75" t="s">
        <v>4427</v>
      </c>
      <c r="B2182" s="75" t="s">
        <v>4428</v>
      </c>
    </row>
    <row r="2183" spans="1:2" x14ac:dyDescent="0.2">
      <c r="A2183" s="75" t="s">
        <v>4429</v>
      </c>
      <c r="B2183" s="75" t="s">
        <v>4430</v>
      </c>
    </row>
    <row r="2184" spans="1:2" x14ac:dyDescent="0.2">
      <c r="A2184" s="75" t="s">
        <v>4431</v>
      </c>
      <c r="B2184" s="75" t="s">
        <v>4432</v>
      </c>
    </row>
    <row r="2185" spans="1:2" x14ac:dyDescent="0.2">
      <c r="A2185" s="75" t="s">
        <v>4433</v>
      </c>
      <c r="B2185" s="75" t="s">
        <v>4434</v>
      </c>
    </row>
    <row r="2186" spans="1:2" x14ac:dyDescent="0.2">
      <c r="A2186" s="75" t="s">
        <v>4435</v>
      </c>
      <c r="B2186" s="75" t="s">
        <v>4436</v>
      </c>
    </row>
    <row r="2187" spans="1:2" x14ac:dyDescent="0.2">
      <c r="A2187" s="75" t="s">
        <v>4437</v>
      </c>
      <c r="B2187" s="75" t="s">
        <v>4438</v>
      </c>
    </row>
    <row r="2188" spans="1:2" x14ac:dyDescent="0.2">
      <c r="A2188" s="75" t="s">
        <v>4439</v>
      </c>
      <c r="B2188" s="75" t="s">
        <v>4440</v>
      </c>
    </row>
    <row r="2189" spans="1:2" x14ac:dyDescent="0.2">
      <c r="A2189" s="75" t="s">
        <v>61</v>
      </c>
      <c r="B2189" s="75" t="s">
        <v>62</v>
      </c>
    </row>
    <row r="2190" spans="1:2" x14ac:dyDescent="0.2">
      <c r="A2190" s="75" t="s">
        <v>4441</v>
      </c>
      <c r="B2190" s="75" t="s">
        <v>4442</v>
      </c>
    </row>
    <row r="2191" spans="1:2" x14ac:dyDescent="0.2">
      <c r="A2191" s="75" t="s">
        <v>4443</v>
      </c>
      <c r="B2191" s="75" t="s">
        <v>4444</v>
      </c>
    </row>
    <row r="2192" spans="1:2" x14ac:dyDescent="0.2">
      <c r="A2192" s="75" t="s">
        <v>4445</v>
      </c>
      <c r="B2192" s="75" t="s">
        <v>4446</v>
      </c>
    </row>
    <row r="2193" spans="1:2" x14ac:dyDescent="0.2">
      <c r="A2193" s="75" t="s">
        <v>4447</v>
      </c>
      <c r="B2193" s="75" t="s">
        <v>4448</v>
      </c>
    </row>
    <row r="2194" spans="1:2" x14ac:dyDescent="0.2">
      <c r="A2194" s="75" t="s">
        <v>4449</v>
      </c>
      <c r="B2194" s="75" t="s">
        <v>4450</v>
      </c>
    </row>
    <row r="2195" spans="1:2" x14ac:dyDescent="0.2">
      <c r="A2195" s="75" t="s">
        <v>4451</v>
      </c>
      <c r="B2195" s="75" t="s">
        <v>4452</v>
      </c>
    </row>
    <row r="2196" spans="1:2" x14ac:dyDescent="0.2">
      <c r="A2196" s="75" t="s">
        <v>4453</v>
      </c>
      <c r="B2196" s="75" t="s">
        <v>4454</v>
      </c>
    </row>
    <row r="2197" spans="1:2" x14ac:dyDescent="0.2">
      <c r="A2197" s="75" t="s">
        <v>4455</v>
      </c>
      <c r="B2197" s="75" t="s">
        <v>4456</v>
      </c>
    </row>
    <row r="2198" spans="1:2" x14ac:dyDescent="0.2">
      <c r="A2198" s="75" t="s">
        <v>4457</v>
      </c>
      <c r="B2198" s="75" t="s">
        <v>4458</v>
      </c>
    </row>
    <row r="2199" spans="1:2" x14ac:dyDescent="0.2">
      <c r="A2199" s="75" t="s">
        <v>4459</v>
      </c>
      <c r="B2199" s="75" t="s">
        <v>4460</v>
      </c>
    </row>
    <row r="2200" spans="1:2" x14ac:dyDescent="0.2">
      <c r="A2200" s="75" t="s">
        <v>4461</v>
      </c>
      <c r="B2200" s="75" t="s">
        <v>4462</v>
      </c>
    </row>
    <row r="2201" spans="1:2" x14ac:dyDescent="0.2">
      <c r="A2201" s="75" t="s">
        <v>4463</v>
      </c>
      <c r="B2201" s="75" t="s">
        <v>4464</v>
      </c>
    </row>
    <row r="2202" spans="1:2" x14ac:dyDescent="0.2">
      <c r="A2202" s="75" t="s">
        <v>4465</v>
      </c>
      <c r="B2202" s="75" t="s">
        <v>4466</v>
      </c>
    </row>
    <row r="2203" spans="1:2" x14ac:dyDescent="0.2">
      <c r="A2203" s="75" t="s">
        <v>4467</v>
      </c>
      <c r="B2203" s="75" t="s">
        <v>4468</v>
      </c>
    </row>
    <row r="2204" spans="1:2" x14ac:dyDescent="0.2">
      <c r="A2204" s="75" t="s">
        <v>4469</v>
      </c>
      <c r="B2204" s="75" t="s">
        <v>4470</v>
      </c>
    </row>
    <row r="2205" spans="1:2" x14ac:dyDescent="0.2">
      <c r="A2205" s="75" t="s">
        <v>4471</v>
      </c>
      <c r="B2205" s="75" t="s">
        <v>4472</v>
      </c>
    </row>
    <row r="2206" spans="1:2" x14ac:dyDescent="0.2">
      <c r="A2206" s="75" t="s">
        <v>4473</v>
      </c>
      <c r="B2206" s="75" t="s">
        <v>4474</v>
      </c>
    </row>
    <row r="2207" spans="1:2" x14ac:dyDescent="0.2">
      <c r="A2207" s="75" t="s">
        <v>4475</v>
      </c>
      <c r="B2207" s="75" t="s">
        <v>4476</v>
      </c>
    </row>
    <row r="2208" spans="1:2" x14ac:dyDescent="0.2">
      <c r="A2208" s="75" t="s">
        <v>4477</v>
      </c>
      <c r="B2208" s="75" t="s">
        <v>4478</v>
      </c>
    </row>
    <row r="2209" spans="1:2" x14ac:dyDescent="0.2">
      <c r="A2209" s="75" t="s">
        <v>4479</v>
      </c>
      <c r="B2209" s="75" t="s">
        <v>4480</v>
      </c>
    </row>
    <row r="2210" spans="1:2" x14ac:dyDescent="0.2">
      <c r="A2210" s="75" t="s">
        <v>4481</v>
      </c>
      <c r="B2210" s="75" t="s">
        <v>4482</v>
      </c>
    </row>
    <row r="2211" spans="1:2" x14ac:dyDescent="0.2">
      <c r="A2211" s="75" t="s">
        <v>4483</v>
      </c>
      <c r="B2211" s="75" t="s">
        <v>4484</v>
      </c>
    </row>
    <row r="2212" spans="1:2" x14ac:dyDescent="0.2">
      <c r="A2212" s="75" t="s">
        <v>4485</v>
      </c>
      <c r="B2212" s="75" t="s">
        <v>4486</v>
      </c>
    </row>
    <row r="2213" spans="1:2" x14ac:dyDescent="0.2">
      <c r="A2213" s="75" t="s">
        <v>4487</v>
      </c>
      <c r="B2213" s="75" t="s">
        <v>4488</v>
      </c>
    </row>
    <row r="2214" spans="1:2" x14ac:dyDescent="0.2">
      <c r="A2214" s="75" t="s">
        <v>4489</v>
      </c>
      <c r="B2214" s="75" t="s">
        <v>4490</v>
      </c>
    </row>
    <row r="2215" spans="1:2" x14ac:dyDescent="0.2">
      <c r="A2215" s="75" t="s">
        <v>4491</v>
      </c>
      <c r="B2215" s="75" t="s">
        <v>4492</v>
      </c>
    </row>
    <row r="2216" spans="1:2" x14ac:dyDescent="0.2">
      <c r="A2216" s="75" t="s">
        <v>4493</v>
      </c>
      <c r="B2216" s="75" t="s">
        <v>4494</v>
      </c>
    </row>
    <row r="2217" spans="1:2" x14ac:dyDescent="0.2">
      <c r="A2217" s="75" t="s">
        <v>4495</v>
      </c>
      <c r="B2217" s="75" t="s">
        <v>4496</v>
      </c>
    </row>
    <row r="2218" spans="1:2" x14ac:dyDescent="0.2">
      <c r="A2218" s="75" t="s">
        <v>4497</v>
      </c>
      <c r="B2218" s="75" t="s">
        <v>4498</v>
      </c>
    </row>
    <row r="2219" spans="1:2" x14ac:dyDescent="0.2">
      <c r="A2219" s="75" t="s">
        <v>4499</v>
      </c>
      <c r="B2219" s="75" t="s">
        <v>4500</v>
      </c>
    </row>
    <row r="2220" spans="1:2" x14ac:dyDescent="0.2">
      <c r="A2220" s="75" t="s">
        <v>4501</v>
      </c>
      <c r="B2220" s="75" t="s">
        <v>4502</v>
      </c>
    </row>
    <row r="2221" spans="1:2" x14ac:dyDescent="0.2">
      <c r="A2221" s="75" t="s">
        <v>4503</v>
      </c>
      <c r="B2221" s="75" t="s">
        <v>4504</v>
      </c>
    </row>
    <row r="2222" spans="1:2" x14ac:dyDescent="0.2">
      <c r="A2222" s="75" t="s">
        <v>4505</v>
      </c>
      <c r="B2222" s="75" t="s">
        <v>4506</v>
      </c>
    </row>
    <row r="2223" spans="1:2" x14ac:dyDescent="0.2">
      <c r="A2223" s="75" t="s">
        <v>4507</v>
      </c>
      <c r="B2223" s="75" t="s">
        <v>4508</v>
      </c>
    </row>
    <row r="2224" spans="1:2" x14ac:dyDescent="0.2">
      <c r="A2224" s="75" t="s">
        <v>4509</v>
      </c>
      <c r="B2224" s="75" t="s">
        <v>4510</v>
      </c>
    </row>
    <row r="2225" spans="1:2" x14ac:dyDescent="0.2">
      <c r="A2225" s="75" t="s">
        <v>4511</v>
      </c>
      <c r="B2225" s="75" t="s">
        <v>4512</v>
      </c>
    </row>
    <row r="2226" spans="1:2" x14ac:dyDescent="0.2">
      <c r="A2226" s="75" t="s">
        <v>4513</v>
      </c>
      <c r="B2226" s="75" t="s">
        <v>4514</v>
      </c>
    </row>
    <row r="2227" spans="1:2" x14ac:dyDescent="0.2">
      <c r="A2227" s="75" t="s">
        <v>4515</v>
      </c>
      <c r="B2227" s="75" t="s">
        <v>4516</v>
      </c>
    </row>
    <row r="2228" spans="1:2" x14ac:dyDescent="0.2">
      <c r="A2228" s="75" t="s">
        <v>4517</v>
      </c>
      <c r="B2228" s="75" t="s">
        <v>4518</v>
      </c>
    </row>
    <row r="2229" spans="1:2" x14ac:dyDescent="0.2">
      <c r="A2229" s="75" t="s">
        <v>4519</v>
      </c>
      <c r="B2229" s="75" t="s">
        <v>4520</v>
      </c>
    </row>
    <row r="2230" spans="1:2" x14ac:dyDescent="0.2">
      <c r="A2230" s="75" t="s">
        <v>4521</v>
      </c>
      <c r="B2230" s="75" t="s">
        <v>4522</v>
      </c>
    </row>
    <row r="2231" spans="1:2" x14ac:dyDescent="0.2">
      <c r="A2231" s="75" t="s">
        <v>4523</v>
      </c>
      <c r="B2231" s="75" t="s">
        <v>4524</v>
      </c>
    </row>
    <row r="2232" spans="1:2" x14ac:dyDescent="0.2">
      <c r="A2232" s="75" t="s">
        <v>4525</v>
      </c>
      <c r="B2232" s="75" t="s">
        <v>4526</v>
      </c>
    </row>
    <row r="2233" spans="1:2" x14ac:dyDescent="0.2">
      <c r="A2233" s="75" t="s">
        <v>4527</v>
      </c>
      <c r="B2233" s="75" t="s">
        <v>4528</v>
      </c>
    </row>
    <row r="2234" spans="1:2" x14ac:dyDescent="0.2">
      <c r="A2234" s="75" t="s">
        <v>4529</v>
      </c>
      <c r="B2234" s="75" t="s">
        <v>4530</v>
      </c>
    </row>
    <row r="2235" spans="1:2" x14ac:dyDescent="0.2">
      <c r="A2235" s="75" t="s">
        <v>4531</v>
      </c>
      <c r="B2235" s="75" t="s">
        <v>4532</v>
      </c>
    </row>
    <row r="2236" spans="1:2" x14ac:dyDescent="0.2">
      <c r="A2236" s="75" t="s">
        <v>4533</v>
      </c>
      <c r="B2236" s="75" t="s">
        <v>4534</v>
      </c>
    </row>
    <row r="2237" spans="1:2" x14ac:dyDescent="0.2">
      <c r="A2237" s="75" t="s">
        <v>4535</v>
      </c>
      <c r="B2237" s="75" t="s">
        <v>4536</v>
      </c>
    </row>
    <row r="2238" spans="1:2" x14ac:dyDescent="0.2">
      <c r="A2238" s="75" t="s">
        <v>4537</v>
      </c>
      <c r="B2238" s="75" t="s">
        <v>4538</v>
      </c>
    </row>
    <row r="2239" spans="1:2" x14ac:dyDescent="0.2">
      <c r="A2239" s="75" t="s">
        <v>4539</v>
      </c>
      <c r="B2239" s="75" t="s">
        <v>4540</v>
      </c>
    </row>
    <row r="2240" spans="1:2" x14ac:dyDescent="0.2">
      <c r="A2240" s="75" t="s">
        <v>4541</v>
      </c>
      <c r="B2240" s="75" t="s">
        <v>4542</v>
      </c>
    </row>
    <row r="2241" spans="1:2" x14ac:dyDescent="0.2">
      <c r="A2241" s="75" t="s">
        <v>4543</v>
      </c>
      <c r="B2241" s="75" t="s">
        <v>4544</v>
      </c>
    </row>
    <row r="2242" spans="1:2" x14ac:dyDescent="0.2">
      <c r="A2242" s="75" t="s">
        <v>63</v>
      </c>
      <c r="B2242" s="75" t="s">
        <v>64</v>
      </c>
    </row>
    <row r="2243" spans="1:2" x14ac:dyDescent="0.2">
      <c r="A2243" s="75" t="s">
        <v>4545</v>
      </c>
      <c r="B2243" s="75" t="s">
        <v>4546</v>
      </c>
    </row>
    <row r="2244" spans="1:2" x14ac:dyDescent="0.2">
      <c r="A2244" s="75" t="s">
        <v>4547</v>
      </c>
      <c r="B2244" s="75" t="s">
        <v>4548</v>
      </c>
    </row>
    <row r="2245" spans="1:2" x14ac:dyDescent="0.2">
      <c r="A2245" s="75" t="s">
        <v>4549</v>
      </c>
      <c r="B2245" s="75" t="s">
        <v>4550</v>
      </c>
    </row>
    <row r="2246" spans="1:2" x14ac:dyDescent="0.2">
      <c r="A2246" s="75" t="s">
        <v>4551</v>
      </c>
      <c r="B2246" s="75" t="s">
        <v>4552</v>
      </c>
    </row>
    <row r="2247" spans="1:2" x14ac:dyDescent="0.2">
      <c r="A2247" s="75" t="s">
        <v>4553</v>
      </c>
      <c r="B2247" s="75" t="s">
        <v>4554</v>
      </c>
    </row>
    <row r="2248" spans="1:2" x14ac:dyDescent="0.2">
      <c r="A2248" s="75" t="s">
        <v>4555</v>
      </c>
      <c r="B2248" s="75" t="s">
        <v>4556</v>
      </c>
    </row>
    <row r="2249" spans="1:2" x14ac:dyDescent="0.2">
      <c r="A2249" s="75" t="s">
        <v>4557</v>
      </c>
      <c r="B2249" s="75" t="s">
        <v>4558</v>
      </c>
    </row>
    <row r="2250" spans="1:2" x14ac:dyDescent="0.2">
      <c r="A2250" s="75" t="s">
        <v>4559</v>
      </c>
      <c r="B2250" s="75" t="s">
        <v>4560</v>
      </c>
    </row>
    <row r="2251" spans="1:2" x14ac:dyDescent="0.2">
      <c r="A2251" s="75" t="s">
        <v>4561</v>
      </c>
      <c r="B2251" s="75" t="s">
        <v>4562</v>
      </c>
    </row>
    <row r="2252" spans="1:2" x14ac:dyDescent="0.2">
      <c r="A2252" s="75" t="s">
        <v>4563</v>
      </c>
      <c r="B2252" s="75" t="s">
        <v>4564</v>
      </c>
    </row>
    <row r="2253" spans="1:2" x14ac:dyDescent="0.2">
      <c r="A2253" s="75" t="s">
        <v>65</v>
      </c>
      <c r="B2253" s="75" t="s">
        <v>66</v>
      </c>
    </row>
    <row r="2254" spans="1:2" x14ac:dyDescent="0.2">
      <c r="A2254" s="75" t="s">
        <v>4565</v>
      </c>
      <c r="B2254" s="75" t="s">
        <v>4566</v>
      </c>
    </row>
    <row r="2255" spans="1:2" x14ac:dyDescent="0.2">
      <c r="A2255" s="75" t="s">
        <v>4567</v>
      </c>
      <c r="B2255" s="75" t="s">
        <v>4568</v>
      </c>
    </row>
    <row r="2256" spans="1:2" x14ac:dyDescent="0.2">
      <c r="A2256" s="75" t="s">
        <v>4569</v>
      </c>
      <c r="B2256" s="75" t="s">
        <v>4570</v>
      </c>
    </row>
    <row r="2257" spans="1:2" x14ac:dyDescent="0.2">
      <c r="A2257" s="75" t="s">
        <v>4571</v>
      </c>
      <c r="B2257" s="75" t="s">
        <v>4572</v>
      </c>
    </row>
    <row r="2258" spans="1:2" x14ac:dyDescent="0.2">
      <c r="A2258" s="75" t="s">
        <v>4573</v>
      </c>
      <c r="B2258" s="75" t="s">
        <v>4574</v>
      </c>
    </row>
    <row r="2259" spans="1:2" x14ac:dyDescent="0.2">
      <c r="A2259" s="75" t="s">
        <v>4575</v>
      </c>
      <c r="B2259" s="75" t="s">
        <v>4576</v>
      </c>
    </row>
    <row r="2260" spans="1:2" x14ac:dyDescent="0.2">
      <c r="A2260" s="75" t="s">
        <v>4577</v>
      </c>
      <c r="B2260" s="75" t="s">
        <v>4578</v>
      </c>
    </row>
    <row r="2261" spans="1:2" x14ac:dyDescent="0.2">
      <c r="A2261" s="75" t="s">
        <v>4579</v>
      </c>
      <c r="B2261" s="75" t="s">
        <v>4580</v>
      </c>
    </row>
    <row r="2262" spans="1:2" x14ac:dyDescent="0.2">
      <c r="A2262" s="75" t="s">
        <v>4581</v>
      </c>
      <c r="B2262" s="75" t="s">
        <v>4582</v>
      </c>
    </row>
    <row r="2263" spans="1:2" x14ac:dyDescent="0.2">
      <c r="A2263" s="75" t="s">
        <v>4583</v>
      </c>
      <c r="B2263" s="75" t="s">
        <v>4584</v>
      </c>
    </row>
    <row r="2264" spans="1:2" x14ac:dyDescent="0.2">
      <c r="A2264" s="75" t="s">
        <v>4585</v>
      </c>
      <c r="B2264" s="75" t="s">
        <v>4586</v>
      </c>
    </row>
    <row r="2265" spans="1:2" x14ac:dyDescent="0.2">
      <c r="A2265" s="75" t="s">
        <v>4587</v>
      </c>
      <c r="B2265" s="75" t="s">
        <v>4588</v>
      </c>
    </row>
    <row r="2266" spans="1:2" x14ac:dyDescent="0.2">
      <c r="A2266" s="75" t="s">
        <v>4589</v>
      </c>
      <c r="B2266" s="75" t="s">
        <v>4590</v>
      </c>
    </row>
    <row r="2267" spans="1:2" x14ac:dyDescent="0.2">
      <c r="A2267" s="75" t="s">
        <v>4591</v>
      </c>
      <c r="B2267" s="75" t="s">
        <v>4592</v>
      </c>
    </row>
    <row r="2268" spans="1:2" x14ac:dyDescent="0.2">
      <c r="A2268" s="75" t="s">
        <v>4593</v>
      </c>
      <c r="B2268" s="75" t="s">
        <v>4594</v>
      </c>
    </row>
    <row r="2269" spans="1:2" x14ac:dyDescent="0.2">
      <c r="A2269" s="75" t="s">
        <v>4595</v>
      </c>
      <c r="B2269" s="75" t="s">
        <v>4596</v>
      </c>
    </row>
    <row r="2270" spans="1:2" x14ac:dyDescent="0.2">
      <c r="A2270" s="75" t="s">
        <v>4597</v>
      </c>
      <c r="B2270" s="75" t="s">
        <v>4598</v>
      </c>
    </row>
    <row r="2271" spans="1:2" x14ac:dyDescent="0.2">
      <c r="A2271" s="75" t="s">
        <v>4599</v>
      </c>
      <c r="B2271" s="75" t="s">
        <v>4600</v>
      </c>
    </row>
    <row r="2272" spans="1:2" x14ac:dyDescent="0.2">
      <c r="A2272" s="75" t="s">
        <v>4601</v>
      </c>
      <c r="B2272" s="75" t="s">
        <v>4602</v>
      </c>
    </row>
    <row r="2273" spans="1:2" x14ac:dyDescent="0.2">
      <c r="A2273" s="75" t="s">
        <v>4603</v>
      </c>
      <c r="B2273" s="75" t="s">
        <v>4604</v>
      </c>
    </row>
    <row r="2274" spans="1:2" x14ac:dyDescent="0.2">
      <c r="A2274" s="75" t="s">
        <v>4605</v>
      </c>
      <c r="B2274" s="75" t="s">
        <v>4606</v>
      </c>
    </row>
    <row r="2275" spans="1:2" x14ac:dyDescent="0.2">
      <c r="A2275" s="75" t="s">
        <v>4607</v>
      </c>
      <c r="B2275" s="75" t="s">
        <v>4608</v>
      </c>
    </row>
    <row r="2276" spans="1:2" x14ac:dyDescent="0.2">
      <c r="A2276" s="75" t="s">
        <v>4609</v>
      </c>
      <c r="B2276" s="75" t="s">
        <v>4610</v>
      </c>
    </row>
    <row r="2277" spans="1:2" x14ac:dyDescent="0.2">
      <c r="A2277" s="75" t="s">
        <v>4611</v>
      </c>
      <c r="B2277" s="75" t="s">
        <v>4612</v>
      </c>
    </row>
    <row r="2278" spans="1:2" x14ac:dyDescent="0.2">
      <c r="A2278" s="75" t="s">
        <v>4613</v>
      </c>
      <c r="B2278" s="75" t="s">
        <v>4614</v>
      </c>
    </row>
    <row r="2279" spans="1:2" x14ac:dyDescent="0.2">
      <c r="A2279" s="75" t="s">
        <v>4615</v>
      </c>
      <c r="B2279" s="75" t="s">
        <v>4616</v>
      </c>
    </row>
    <row r="2280" spans="1:2" x14ac:dyDescent="0.2">
      <c r="A2280" s="75" t="s">
        <v>4617</v>
      </c>
      <c r="B2280" s="75" t="s">
        <v>4618</v>
      </c>
    </row>
    <row r="2281" spans="1:2" x14ac:dyDescent="0.2">
      <c r="A2281" s="75" t="s">
        <v>4619</v>
      </c>
      <c r="B2281" s="75" t="s">
        <v>4620</v>
      </c>
    </row>
    <row r="2282" spans="1:2" x14ac:dyDescent="0.2">
      <c r="A2282" s="75" t="s">
        <v>4621</v>
      </c>
      <c r="B2282" s="75" t="s">
        <v>4622</v>
      </c>
    </row>
    <row r="2283" spans="1:2" x14ac:dyDescent="0.2">
      <c r="A2283" s="75" t="s">
        <v>4623</v>
      </c>
      <c r="B2283" s="75" t="s">
        <v>4624</v>
      </c>
    </row>
    <row r="2284" spans="1:2" x14ac:dyDescent="0.2">
      <c r="A2284" s="75" t="s">
        <v>4625</v>
      </c>
      <c r="B2284" s="75" t="s">
        <v>4626</v>
      </c>
    </row>
    <row r="2285" spans="1:2" x14ac:dyDescent="0.2">
      <c r="A2285" s="75" t="s">
        <v>4627</v>
      </c>
      <c r="B2285" s="75" t="s">
        <v>4628</v>
      </c>
    </row>
    <row r="2286" spans="1:2" x14ac:dyDescent="0.2">
      <c r="A2286" s="75" t="s">
        <v>4629</v>
      </c>
      <c r="B2286" s="75" t="s">
        <v>4630</v>
      </c>
    </row>
    <row r="2287" spans="1:2" x14ac:dyDescent="0.2">
      <c r="A2287" s="75" t="s">
        <v>4631</v>
      </c>
      <c r="B2287" s="75" t="s">
        <v>4632</v>
      </c>
    </row>
    <row r="2288" spans="1:2" x14ac:dyDescent="0.2">
      <c r="A2288" s="75" t="s">
        <v>4633</v>
      </c>
      <c r="B2288" s="75" t="s">
        <v>4634</v>
      </c>
    </row>
    <row r="2289" spans="1:2" x14ac:dyDescent="0.2">
      <c r="A2289" s="75" t="s">
        <v>4635</v>
      </c>
      <c r="B2289" s="75" t="s">
        <v>4636</v>
      </c>
    </row>
    <row r="2290" spans="1:2" x14ac:dyDescent="0.2">
      <c r="A2290" s="75" t="s">
        <v>4637</v>
      </c>
      <c r="B2290" s="75" t="s">
        <v>4638</v>
      </c>
    </row>
    <row r="2291" spans="1:2" x14ac:dyDescent="0.2">
      <c r="A2291" s="75" t="s">
        <v>4639</v>
      </c>
      <c r="B2291" s="75" t="s">
        <v>4640</v>
      </c>
    </row>
    <row r="2292" spans="1:2" x14ac:dyDescent="0.2">
      <c r="A2292" s="75" t="s">
        <v>4641</v>
      </c>
      <c r="B2292" s="75" t="s">
        <v>4642</v>
      </c>
    </row>
    <row r="2293" spans="1:2" x14ac:dyDescent="0.2">
      <c r="A2293" s="75" t="s">
        <v>4643</v>
      </c>
      <c r="B2293" s="75" t="s">
        <v>4644</v>
      </c>
    </row>
    <row r="2294" spans="1:2" x14ac:dyDescent="0.2">
      <c r="A2294" s="75" t="s">
        <v>4645</v>
      </c>
      <c r="B2294" s="75" t="s">
        <v>4646</v>
      </c>
    </row>
    <row r="2295" spans="1:2" x14ac:dyDescent="0.2">
      <c r="A2295" s="75" t="s">
        <v>4647</v>
      </c>
      <c r="B2295" s="75" t="s">
        <v>4648</v>
      </c>
    </row>
    <row r="2296" spans="1:2" x14ac:dyDescent="0.2">
      <c r="A2296" s="75" t="s">
        <v>4649</v>
      </c>
      <c r="B2296" s="75" t="s">
        <v>4650</v>
      </c>
    </row>
    <row r="2297" spans="1:2" x14ac:dyDescent="0.2">
      <c r="A2297" s="75" t="s">
        <v>4651</v>
      </c>
      <c r="B2297" s="75" t="s">
        <v>4652</v>
      </c>
    </row>
    <row r="2298" spans="1:2" x14ac:dyDescent="0.2">
      <c r="A2298" s="75" t="s">
        <v>4653</v>
      </c>
      <c r="B2298" s="75" t="s">
        <v>4654</v>
      </c>
    </row>
    <row r="2299" spans="1:2" x14ac:dyDescent="0.2">
      <c r="A2299" s="75" t="s">
        <v>4655</v>
      </c>
      <c r="B2299" s="75" t="s">
        <v>4656</v>
      </c>
    </row>
    <row r="2300" spans="1:2" x14ac:dyDescent="0.2">
      <c r="A2300" s="75" t="s">
        <v>4657</v>
      </c>
      <c r="B2300" s="75" t="s">
        <v>4658</v>
      </c>
    </row>
    <row r="2301" spans="1:2" x14ac:dyDescent="0.2">
      <c r="A2301" s="75" t="s">
        <v>4659</v>
      </c>
      <c r="B2301" s="75" t="s">
        <v>4660</v>
      </c>
    </row>
    <row r="2302" spans="1:2" x14ac:dyDescent="0.2">
      <c r="A2302" s="75" t="s">
        <v>4661</v>
      </c>
      <c r="B2302" s="75" t="s">
        <v>4662</v>
      </c>
    </row>
    <row r="2303" spans="1:2" x14ac:dyDescent="0.2">
      <c r="A2303" s="75" t="s">
        <v>4663</v>
      </c>
      <c r="B2303" s="75" t="s">
        <v>4664</v>
      </c>
    </row>
    <row r="2304" spans="1:2" x14ac:dyDescent="0.2">
      <c r="A2304" s="75" t="s">
        <v>4665</v>
      </c>
      <c r="B2304" s="75" t="s">
        <v>4666</v>
      </c>
    </row>
    <row r="2305" spans="1:2" x14ac:dyDescent="0.2">
      <c r="A2305" s="75" t="s">
        <v>4667</v>
      </c>
      <c r="B2305" s="75" t="s">
        <v>4668</v>
      </c>
    </row>
    <row r="2306" spans="1:2" x14ac:dyDescent="0.2">
      <c r="A2306" s="75" t="s">
        <v>4669</v>
      </c>
      <c r="B2306" s="75" t="s">
        <v>4670</v>
      </c>
    </row>
    <row r="2307" spans="1:2" x14ac:dyDescent="0.2">
      <c r="A2307" s="75" t="s">
        <v>4671</v>
      </c>
      <c r="B2307" s="75" t="s">
        <v>4672</v>
      </c>
    </row>
    <row r="2308" spans="1:2" x14ac:dyDescent="0.2">
      <c r="A2308" s="75" t="s">
        <v>4673</v>
      </c>
      <c r="B2308" s="75" t="s">
        <v>4674</v>
      </c>
    </row>
    <row r="2309" spans="1:2" x14ac:dyDescent="0.2">
      <c r="A2309" s="75" t="s">
        <v>4675</v>
      </c>
      <c r="B2309" s="75" t="s">
        <v>4676</v>
      </c>
    </row>
    <row r="2310" spans="1:2" x14ac:dyDescent="0.2">
      <c r="A2310" s="75" t="s">
        <v>4677</v>
      </c>
      <c r="B2310" s="75" t="s">
        <v>4678</v>
      </c>
    </row>
    <row r="2311" spans="1:2" x14ac:dyDescent="0.2">
      <c r="A2311" s="75" t="s">
        <v>4679</v>
      </c>
      <c r="B2311" s="75" t="s">
        <v>4680</v>
      </c>
    </row>
    <row r="2312" spans="1:2" x14ac:dyDescent="0.2">
      <c r="A2312" s="75" t="s">
        <v>4681</v>
      </c>
      <c r="B2312" s="75" t="s">
        <v>4682</v>
      </c>
    </row>
    <row r="2313" spans="1:2" x14ac:dyDescent="0.2">
      <c r="A2313" s="75" t="s">
        <v>4683</v>
      </c>
      <c r="B2313" s="75" t="s">
        <v>4684</v>
      </c>
    </row>
    <row r="2314" spans="1:2" x14ac:dyDescent="0.2">
      <c r="A2314" s="75" t="s">
        <v>4685</v>
      </c>
      <c r="B2314" s="75" t="s">
        <v>4686</v>
      </c>
    </row>
    <row r="2315" spans="1:2" x14ac:dyDescent="0.2">
      <c r="A2315" s="75" t="s">
        <v>4687</v>
      </c>
      <c r="B2315" s="75" t="s">
        <v>4688</v>
      </c>
    </row>
    <row r="2316" spans="1:2" x14ac:dyDescent="0.2">
      <c r="A2316" s="75" t="s">
        <v>4689</v>
      </c>
      <c r="B2316" s="75" t="s">
        <v>4690</v>
      </c>
    </row>
    <row r="2317" spans="1:2" x14ac:dyDescent="0.2">
      <c r="A2317" s="75" t="s">
        <v>4691</v>
      </c>
      <c r="B2317" s="75" t="s">
        <v>4692</v>
      </c>
    </row>
    <row r="2318" spans="1:2" x14ac:dyDescent="0.2">
      <c r="A2318" s="75" t="s">
        <v>4693</v>
      </c>
      <c r="B2318" s="75" t="s">
        <v>4694</v>
      </c>
    </row>
    <row r="2319" spans="1:2" x14ac:dyDescent="0.2">
      <c r="A2319" s="75" t="s">
        <v>4695</v>
      </c>
      <c r="B2319" s="75" t="s">
        <v>4696</v>
      </c>
    </row>
    <row r="2320" spans="1:2" x14ac:dyDescent="0.2">
      <c r="A2320" s="75" t="s">
        <v>4697</v>
      </c>
      <c r="B2320" s="75" t="s">
        <v>4698</v>
      </c>
    </row>
    <row r="2321" spans="1:2" x14ac:dyDescent="0.2">
      <c r="A2321" s="75" t="s">
        <v>4699</v>
      </c>
      <c r="B2321" s="75" t="s">
        <v>4700</v>
      </c>
    </row>
    <row r="2322" spans="1:2" x14ac:dyDescent="0.2">
      <c r="A2322" s="75" t="s">
        <v>4701</v>
      </c>
      <c r="B2322" s="75" t="s">
        <v>4702</v>
      </c>
    </row>
    <row r="2323" spans="1:2" x14ac:dyDescent="0.2">
      <c r="A2323" s="75" t="s">
        <v>4703</v>
      </c>
      <c r="B2323" s="75" t="s">
        <v>4704</v>
      </c>
    </row>
    <row r="2324" spans="1:2" x14ac:dyDescent="0.2">
      <c r="A2324" s="75" t="s">
        <v>4705</v>
      </c>
      <c r="B2324" s="75" t="s">
        <v>4706</v>
      </c>
    </row>
    <row r="2325" spans="1:2" x14ac:dyDescent="0.2">
      <c r="A2325" s="75" t="s">
        <v>4707</v>
      </c>
      <c r="B2325" s="75" t="s">
        <v>4708</v>
      </c>
    </row>
    <row r="2326" spans="1:2" x14ac:dyDescent="0.2">
      <c r="A2326" s="75" t="s">
        <v>4709</v>
      </c>
      <c r="B2326" s="75" t="s">
        <v>4710</v>
      </c>
    </row>
    <row r="2327" spans="1:2" x14ac:dyDescent="0.2">
      <c r="A2327" s="75" t="s">
        <v>4711</v>
      </c>
      <c r="B2327" s="75" t="s">
        <v>4712</v>
      </c>
    </row>
    <row r="2328" spans="1:2" x14ac:dyDescent="0.2">
      <c r="A2328" s="75" t="s">
        <v>4713</v>
      </c>
      <c r="B2328" s="75" t="s">
        <v>4714</v>
      </c>
    </row>
    <row r="2329" spans="1:2" x14ac:dyDescent="0.2">
      <c r="A2329" s="75" t="s">
        <v>4715</v>
      </c>
      <c r="B2329" s="75" t="s">
        <v>4716</v>
      </c>
    </row>
    <row r="2330" spans="1:2" x14ac:dyDescent="0.2">
      <c r="A2330" s="75" t="s">
        <v>4717</v>
      </c>
      <c r="B2330" s="75" t="s">
        <v>4718</v>
      </c>
    </row>
    <row r="2331" spans="1:2" x14ac:dyDescent="0.2">
      <c r="A2331" s="75" t="s">
        <v>4719</v>
      </c>
      <c r="B2331" s="75" t="s">
        <v>4720</v>
      </c>
    </row>
    <row r="2332" spans="1:2" x14ac:dyDescent="0.2">
      <c r="A2332" s="75" t="s">
        <v>4721</v>
      </c>
      <c r="B2332" s="75" t="s">
        <v>4722</v>
      </c>
    </row>
    <row r="2333" spans="1:2" x14ac:dyDescent="0.2">
      <c r="A2333" s="75" t="s">
        <v>4723</v>
      </c>
      <c r="B2333" s="75" t="s">
        <v>4724</v>
      </c>
    </row>
    <row r="2334" spans="1:2" x14ac:dyDescent="0.2">
      <c r="A2334" s="75" t="s">
        <v>4725</v>
      </c>
      <c r="B2334" s="75" t="s">
        <v>4726</v>
      </c>
    </row>
    <row r="2335" spans="1:2" x14ac:dyDescent="0.2">
      <c r="A2335" s="75" t="s">
        <v>4727</v>
      </c>
      <c r="B2335" s="75" t="s">
        <v>4728</v>
      </c>
    </row>
    <row r="2336" spans="1:2" x14ac:dyDescent="0.2">
      <c r="A2336" s="75" t="s">
        <v>4729</v>
      </c>
      <c r="B2336" s="75" t="s">
        <v>4730</v>
      </c>
    </row>
    <row r="2337" spans="1:2" x14ac:dyDescent="0.2">
      <c r="A2337" s="75" t="s">
        <v>4731</v>
      </c>
      <c r="B2337" s="75" t="s">
        <v>4732</v>
      </c>
    </row>
    <row r="2338" spans="1:2" x14ac:dyDescent="0.2">
      <c r="A2338" s="75" t="s">
        <v>4733</v>
      </c>
      <c r="B2338" s="75" t="s">
        <v>4734</v>
      </c>
    </row>
    <row r="2339" spans="1:2" x14ac:dyDescent="0.2">
      <c r="A2339" s="75" t="s">
        <v>4735</v>
      </c>
      <c r="B2339" s="75" t="s">
        <v>4736</v>
      </c>
    </row>
    <row r="2340" spans="1:2" x14ac:dyDescent="0.2">
      <c r="A2340" s="75" t="s">
        <v>4737</v>
      </c>
      <c r="B2340" s="75" t="s">
        <v>4738</v>
      </c>
    </row>
    <row r="2341" spans="1:2" x14ac:dyDescent="0.2">
      <c r="A2341" s="75" t="s">
        <v>4739</v>
      </c>
      <c r="B2341" s="75" t="s">
        <v>4740</v>
      </c>
    </row>
    <row r="2342" spans="1:2" x14ac:dyDescent="0.2">
      <c r="A2342" s="75" t="s">
        <v>4741</v>
      </c>
      <c r="B2342" s="75" t="s">
        <v>4742</v>
      </c>
    </row>
    <row r="2343" spans="1:2" x14ac:dyDescent="0.2">
      <c r="A2343" s="75" t="s">
        <v>4743</v>
      </c>
      <c r="B2343" s="75" t="s">
        <v>4744</v>
      </c>
    </row>
    <row r="2344" spans="1:2" x14ac:dyDescent="0.2">
      <c r="A2344" s="75" t="s">
        <v>4745</v>
      </c>
      <c r="B2344" s="75" t="s">
        <v>4746</v>
      </c>
    </row>
    <row r="2345" spans="1:2" x14ac:dyDescent="0.2">
      <c r="A2345" s="75" t="s">
        <v>4747</v>
      </c>
      <c r="B2345" s="75" t="s">
        <v>4748</v>
      </c>
    </row>
    <row r="2346" spans="1:2" x14ac:dyDescent="0.2">
      <c r="A2346" s="75" t="s">
        <v>4749</v>
      </c>
      <c r="B2346" s="75" t="s">
        <v>4750</v>
      </c>
    </row>
    <row r="2347" spans="1:2" x14ac:dyDescent="0.2">
      <c r="A2347" s="75" t="s">
        <v>4751</v>
      </c>
      <c r="B2347" s="75" t="s">
        <v>4752</v>
      </c>
    </row>
    <row r="2348" spans="1:2" x14ac:dyDescent="0.2">
      <c r="A2348" s="75" t="s">
        <v>4753</v>
      </c>
      <c r="B2348" s="75" t="s">
        <v>4754</v>
      </c>
    </row>
    <row r="2349" spans="1:2" x14ac:dyDescent="0.2">
      <c r="A2349" s="75" t="s">
        <v>4755</v>
      </c>
      <c r="B2349" s="75" t="s">
        <v>4756</v>
      </c>
    </row>
    <row r="2350" spans="1:2" x14ac:dyDescent="0.2">
      <c r="A2350" s="75" t="s">
        <v>4757</v>
      </c>
      <c r="B2350" s="75" t="s">
        <v>4758</v>
      </c>
    </row>
    <row r="2351" spans="1:2" x14ac:dyDescent="0.2">
      <c r="A2351" s="75" t="s">
        <v>4759</v>
      </c>
      <c r="B2351" s="75" t="s">
        <v>4760</v>
      </c>
    </row>
    <row r="2352" spans="1:2" x14ac:dyDescent="0.2">
      <c r="A2352" s="75" t="s">
        <v>4761</v>
      </c>
      <c r="B2352" s="75" t="s">
        <v>4762</v>
      </c>
    </row>
    <row r="2353" spans="1:2" x14ac:dyDescent="0.2">
      <c r="A2353" s="75" t="s">
        <v>4763</v>
      </c>
      <c r="B2353" s="75" t="s">
        <v>4764</v>
      </c>
    </row>
    <row r="2354" spans="1:2" x14ac:dyDescent="0.2">
      <c r="A2354" s="75" t="s">
        <v>4765</v>
      </c>
      <c r="B2354" s="75" t="s">
        <v>4766</v>
      </c>
    </row>
    <row r="2355" spans="1:2" x14ac:dyDescent="0.2">
      <c r="A2355" s="75" t="s">
        <v>4767</v>
      </c>
      <c r="B2355" s="75" t="s">
        <v>4768</v>
      </c>
    </row>
    <row r="2356" spans="1:2" x14ac:dyDescent="0.2">
      <c r="A2356" s="75" t="s">
        <v>4769</v>
      </c>
      <c r="B2356" s="75" t="s">
        <v>4770</v>
      </c>
    </row>
    <row r="2357" spans="1:2" x14ac:dyDescent="0.2">
      <c r="A2357" s="75" t="s">
        <v>4771</v>
      </c>
      <c r="B2357" s="75" t="s">
        <v>4772</v>
      </c>
    </row>
    <row r="2358" spans="1:2" x14ac:dyDescent="0.2">
      <c r="A2358" s="75" t="s">
        <v>4773</v>
      </c>
      <c r="B2358" s="75" t="s">
        <v>4774</v>
      </c>
    </row>
    <row r="2359" spans="1:2" x14ac:dyDescent="0.2">
      <c r="A2359" s="75" t="s">
        <v>4775</v>
      </c>
      <c r="B2359" s="75" t="s">
        <v>4776</v>
      </c>
    </row>
    <row r="2360" spans="1:2" x14ac:dyDescent="0.2">
      <c r="A2360" s="75" t="s">
        <v>4777</v>
      </c>
      <c r="B2360" s="75" t="s">
        <v>4778</v>
      </c>
    </row>
    <row r="2361" spans="1:2" x14ac:dyDescent="0.2">
      <c r="A2361" s="75" t="s">
        <v>4779</v>
      </c>
      <c r="B2361" s="75" t="s">
        <v>4780</v>
      </c>
    </row>
    <row r="2362" spans="1:2" x14ac:dyDescent="0.2">
      <c r="A2362" s="75" t="s">
        <v>4781</v>
      </c>
      <c r="B2362" s="75" t="s">
        <v>4782</v>
      </c>
    </row>
    <row r="2363" spans="1:2" x14ac:dyDescent="0.2">
      <c r="A2363" s="75" t="s">
        <v>4783</v>
      </c>
      <c r="B2363" s="75" t="s">
        <v>4784</v>
      </c>
    </row>
    <row r="2364" spans="1:2" x14ac:dyDescent="0.2">
      <c r="A2364" s="75" t="s">
        <v>4785</v>
      </c>
      <c r="B2364" s="75" t="s">
        <v>4786</v>
      </c>
    </row>
    <row r="2365" spans="1:2" x14ac:dyDescent="0.2">
      <c r="A2365" s="75" t="s">
        <v>4787</v>
      </c>
      <c r="B2365" s="75" t="s">
        <v>4788</v>
      </c>
    </row>
    <row r="2366" spans="1:2" x14ac:dyDescent="0.2">
      <c r="A2366" s="75" t="s">
        <v>4789</v>
      </c>
      <c r="B2366" s="75" t="s">
        <v>4790</v>
      </c>
    </row>
    <row r="2367" spans="1:2" x14ac:dyDescent="0.2">
      <c r="A2367" s="75" t="s">
        <v>4791</v>
      </c>
      <c r="B2367" s="75" t="s">
        <v>4792</v>
      </c>
    </row>
    <row r="2368" spans="1:2" x14ac:dyDescent="0.2">
      <c r="A2368" s="75" t="s">
        <v>4793</v>
      </c>
      <c r="B2368" s="75" t="s">
        <v>4794</v>
      </c>
    </row>
    <row r="2369" spans="1:2" x14ac:dyDescent="0.2">
      <c r="A2369" s="75" t="s">
        <v>4795</v>
      </c>
      <c r="B2369" s="75" t="s">
        <v>4796</v>
      </c>
    </row>
    <row r="2370" spans="1:2" x14ac:dyDescent="0.2">
      <c r="A2370" s="75" t="s">
        <v>4797</v>
      </c>
      <c r="B2370" s="75" t="s">
        <v>4798</v>
      </c>
    </row>
    <row r="2371" spans="1:2" x14ac:dyDescent="0.2">
      <c r="A2371" s="75" t="s">
        <v>4799</v>
      </c>
      <c r="B2371" s="75" t="s">
        <v>4800</v>
      </c>
    </row>
    <row r="2372" spans="1:2" x14ac:dyDescent="0.2">
      <c r="A2372" s="75" t="s">
        <v>4801</v>
      </c>
      <c r="B2372" s="75" t="s">
        <v>4802</v>
      </c>
    </row>
    <row r="2373" spans="1:2" x14ac:dyDescent="0.2">
      <c r="A2373" s="75" t="s">
        <v>4803</v>
      </c>
      <c r="B2373" s="75" t="s">
        <v>4804</v>
      </c>
    </row>
    <row r="2374" spans="1:2" x14ac:dyDescent="0.2">
      <c r="A2374" s="75" t="s">
        <v>4805</v>
      </c>
      <c r="B2374" s="75" t="s">
        <v>4806</v>
      </c>
    </row>
    <row r="2375" spans="1:2" x14ac:dyDescent="0.2">
      <c r="A2375" s="75" t="s">
        <v>4807</v>
      </c>
      <c r="B2375" s="75" t="s">
        <v>4808</v>
      </c>
    </row>
    <row r="2376" spans="1:2" x14ac:dyDescent="0.2">
      <c r="A2376" s="75" t="s">
        <v>4809</v>
      </c>
      <c r="B2376" s="75" t="s">
        <v>4810</v>
      </c>
    </row>
    <row r="2377" spans="1:2" x14ac:dyDescent="0.2">
      <c r="A2377" s="75" t="s">
        <v>4811</v>
      </c>
      <c r="B2377" s="75" t="s">
        <v>4812</v>
      </c>
    </row>
    <row r="2378" spans="1:2" x14ac:dyDescent="0.2">
      <c r="A2378" s="75" t="s">
        <v>4813</v>
      </c>
      <c r="B2378" s="75" t="s">
        <v>4814</v>
      </c>
    </row>
    <row r="2379" spans="1:2" x14ac:dyDescent="0.2">
      <c r="A2379" s="75" t="s">
        <v>4815</v>
      </c>
      <c r="B2379" s="75" t="s">
        <v>4816</v>
      </c>
    </row>
    <row r="2380" spans="1:2" x14ac:dyDescent="0.2">
      <c r="A2380" s="75" t="s">
        <v>4817</v>
      </c>
      <c r="B2380" s="75" t="s">
        <v>4818</v>
      </c>
    </row>
    <row r="2381" spans="1:2" x14ac:dyDescent="0.2">
      <c r="A2381" s="75" t="s">
        <v>4819</v>
      </c>
      <c r="B2381" s="75" t="s">
        <v>4820</v>
      </c>
    </row>
    <row r="2382" spans="1:2" x14ac:dyDescent="0.2">
      <c r="A2382" s="75" t="s">
        <v>4821</v>
      </c>
      <c r="B2382" s="75" t="s">
        <v>4822</v>
      </c>
    </row>
    <row r="2383" spans="1:2" x14ac:dyDescent="0.2">
      <c r="A2383" s="75" t="s">
        <v>4823</v>
      </c>
      <c r="B2383" s="75" t="s">
        <v>4824</v>
      </c>
    </row>
    <row r="2384" spans="1:2" x14ac:dyDescent="0.2">
      <c r="A2384" s="75" t="s">
        <v>4825</v>
      </c>
      <c r="B2384" s="75" t="s">
        <v>4826</v>
      </c>
    </row>
    <row r="2385" spans="1:2" x14ac:dyDescent="0.2">
      <c r="A2385" s="75" t="s">
        <v>4827</v>
      </c>
      <c r="B2385" s="75" t="s">
        <v>4828</v>
      </c>
    </row>
    <row r="2386" spans="1:2" x14ac:dyDescent="0.2">
      <c r="A2386" s="75" t="s">
        <v>4829</v>
      </c>
      <c r="B2386" s="75" t="s">
        <v>4830</v>
      </c>
    </row>
    <row r="2387" spans="1:2" x14ac:dyDescent="0.2">
      <c r="A2387" s="75" t="s">
        <v>4831</v>
      </c>
      <c r="B2387" s="75" t="s">
        <v>4832</v>
      </c>
    </row>
    <row r="2388" spans="1:2" x14ac:dyDescent="0.2">
      <c r="A2388" s="75" t="s">
        <v>4833</v>
      </c>
      <c r="B2388" s="75" t="s">
        <v>4834</v>
      </c>
    </row>
    <row r="2389" spans="1:2" x14ac:dyDescent="0.2">
      <c r="A2389" s="75" t="s">
        <v>4835</v>
      </c>
      <c r="B2389" s="75" t="s">
        <v>4836</v>
      </c>
    </row>
    <row r="2390" spans="1:2" x14ac:dyDescent="0.2">
      <c r="A2390" s="75" t="s">
        <v>4837</v>
      </c>
      <c r="B2390" s="75" t="s">
        <v>4838</v>
      </c>
    </row>
    <row r="2391" spans="1:2" x14ac:dyDescent="0.2">
      <c r="A2391" s="75" t="s">
        <v>4839</v>
      </c>
      <c r="B2391" s="75" t="s">
        <v>4840</v>
      </c>
    </row>
    <row r="2392" spans="1:2" x14ac:dyDescent="0.2">
      <c r="A2392" s="75" t="s">
        <v>4841</v>
      </c>
      <c r="B2392" s="75" t="s">
        <v>4842</v>
      </c>
    </row>
    <row r="2393" spans="1:2" x14ac:dyDescent="0.2">
      <c r="A2393" s="75" t="s">
        <v>4843</v>
      </c>
      <c r="B2393" s="75" t="s">
        <v>4844</v>
      </c>
    </row>
    <row r="2394" spans="1:2" x14ac:dyDescent="0.2">
      <c r="A2394" s="75" t="s">
        <v>4845</v>
      </c>
      <c r="B2394" s="75" t="s">
        <v>4846</v>
      </c>
    </row>
    <row r="2395" spans="1:2" x14ac:dyDescent="0.2">
      <c r="A2395" s="75" t="s">
        <v>4847</v>
      </c>
      <c r="B2395" s="75" t="s">
        <v>4848</v>
      </c>
    </row>
    <row r="2396" spans="1:2" x14ac:dyDescent="0.2">
      <c r="A2396" s="75" t="s">
        <v>4849</v>
      </c>
      <c r="B2396" s="75" t="s">
        <v>4850</v>
      </c>
    </row>
    <row r="2397" spans="1:2" x14ac:dyDescent="0.2">
      <c r="A2397" s="75" t="s">
        <v>4851</v>
      </c>
      <c r="B2397" s="75" t="s">
        <v>4852</v>
      </c>
    </row>
    <row r="2398" spans="1:2" x14ac:dyDescent="0.2">
      <c r="A2398" s="75" t="s">
        <v>4853</v>
      </c>
      <c r="B2398" s="75" t="s">
        <v>4854</v>
      </c>
    </row>
    <row r="2399" spans="1:2" x14ac:dyDescent="0.2">
      <c r="A2399" s="75" t="s">
        <v>4855</v>
      </c>
      <c r="B2399" s="75" t="s">
        <v>4856</v>
      </c>
    </row>
    <row r="2400" spans="1:2" x14ac:dyDescent="0.2">
      <c r="A2400" s="75" t="s">
        <v>4857</v>
      </c>
      <c r="B2400" s="75" t="s">
        <v>4858</v>
      </c>
    </row>
    <row r="2401" spans="1:2" x14ac:dyDescent="0.2">
      <c r="A2401" s="75" t="s">
        <v>4859</v>
      </c>
      <c r="B2401" s="75" t="s">
        <v>4860</v>
      </c>
    </row>
    <row r="2402" spans="1:2" x14ac:dyDescent="0.2">
      <c r="A2402" s="75" t="s">
        <v>4861</v>
      </c>
      <c r="B2402" s="75" t="s">
        <v>4862</v>
      </c>
    </row>
    <row r="2403" spans="1:2" x14ac:dyDescent="0.2">
      <c r="A2403" s="75" t="s">
        <v>4863</v>
      </c>
      <c r="B2403" s="75" t="s">
        <v>4864</v>
      </c>
    </row>
    <row r="2404" spans="1:2" x14ac:dyDescent="0.2">
      <c r="A2404" s="75" t="s">
        <v>4865</v>
      </c>
      <c r="B2404" s="75" t="s">
        <v>4866</v>
      </c>
    </row>
    <row r="2405" spans="1:2" x14ac:dyDescent="0.2">
      <c r="A2405" s="75" t="s">
        <v>4867</v>
      </c>
      <c r="B2405" s="75" t="s">
        <v>4868</v>
      </c>
    </row>
    <row r="2406" spans="1:2" x14ac:dyDescent="0.2">
      <c r="A2406" s="75" t="s">
        <v>4869</v>
      </c>
      <c r="B2406" s="75" t="s">
        <v>4870</v>
      </c>
    </row>
    <row r="2407" spans="1:2" x14ac:dyDescent="0.2">
      <c r="A2407" s="75" t="s">
        <v>4871</v>
      </c>
      <c r="B2407" s="75" t="s">
        <v>4872</v>
      </c>
    </row>
    <row r="2408" spans="1:2" x14ac:dyDescent="0.2">
      <c r="A2408" s="75" t="s">
        <v>4873</v>
      </c>
      <c r="B2408" s="75" t="s">
        <v>4874</v>
      </c>
    </row>
    <row r="2409" spans="1:2" x14ac:dyDescent="0.2">
      <c r="A2409" s="75" t="s">
        <v>4875</v>
      </c>
      <c r="B2409" s="75" t="s">
        <v>4876</v>
      </c>
    </row>
    <row r="2410" spans="1:2" x14ac:dyDescent="0.2">
      <c r="A2410" s="75" t="s">
        <v>4877</v>
      </c>
      <c r="B2410" s="75" t="s">
        <v>4878</v>
      </c>
    </row>
    <row r="2411" spans="1:2" x14ac:dyDescent="0.2">
      <c r="A2411" s="75" t="s">
        <v>4879</v>
      </c>
      <c r="B2411" s="75" t="s">
        <v>4880</v>
      </c>
    </row>
    <row r="2412" spans="1:2" x14ac:dyDescent="0.2">
      <c r="A2412" s="75" t="s">
        <v>4881</v>
      </c>
      <c r="B2412" s="75" t="s">
        <v>4882</v>
      </c>
    </row>
    <row r="2413" spans="1:2" x14ac:dyDescent="0.2">
      <c r="A2413" s="75" t="s">
        <v>4883</v>
      </c>
      <c r="B2413" s="75" t="s">
        <v>4884</v>
      </c>
    </row>
    <row r="2414" spans="1:2" x14ac:dyDescent="0.2">
      <c r="A2414" s="75" t="s">
        <v>4885</v>
      </c>
      <c r="B2414" s="75" t="s">
        <v>4886</v>
      </c>
    </row>
    <row r="2415" spans="1:2" x14ac:dyDescent="0.2">
      <c r="A2415" s="75" t="s">
        <v>4887</v>
      </c>
      <c r="B2415" s="75" t="s">
        <v>4888</v>
      </c>
    </row>
    <row r="2416" spans="1:2" x14ac:dyDescent="0.2">
      <c r="A2416" s="75" t="s">
        <v>4889</v>
      </c>
      <c r="B2416" s="75" t="s">
        <v>4890</v>
      </c>
    </row>
    <row r="2417" spans="1:2" x14ac:dyDescent="0.2">
      <c r="A2417" s="75" t="s">
        <v>4891</v>
      </c>
      <c r="B2417" s="75" t="s">
        <v>4892</v>
      </c>
    </row>
    <row r="2418" spans="1:2" x14ac:dyDescent="0.2">
      <c r="A2418" s="75" t="s">
        <v>4893</v>
      </c>
      <c r="B2418" s="75" t="s">
        <v>4894</v>
      </c>
    </row>
    <row r="2419" spans="1:2" x14ac:dyDescent="0.2">
      <c r="A2419" s="75" t="s">
        <v>4895</v>
      </c>
      <c r="B2419" s="75" t="s">
        <v>4896</v>
      </c>
    </row>
    <row r="2420" spans="1:2" x14ac:dyDescent="0.2">
      <c r="A2420" s="75" t="s">
        <v>4897</v>
      </c>
      <c r="B2420" s="75" t="s">
        <v>4898</v>
      </c>
    </row>
    <row r="2421" spans="1:2" x14ac:dyDescent="0.2">
      <c r="A2421" s="75" t="s">
        <v>4899</v>
      </c>
      <c r="B2421" s="75" t="s">
        <v>4900</v>
      </c>
    </row>
    <row r="2422" spans="1:2" x14ac:dyDescent="0.2">
      <c r="A2422" s="75" t="s">
        <v>4901</v>
      </c>
      <c r="B2422" s="75" t="s">
        <v>4902</v>
      </c>
    </row>
    <row r="2423" spans="1:2" x14ac:dyDescent="0.2">
      <c r="A2423" s="75" t="s">
        <v>4903</v>
      </c>
      <c r="B2423" s="75" t="s">
        <v>4904</v>
      </c>
    </row>
    <row r="2424" spans="1:2" x14ac:dyDescent="0.2">
      <c r="A2424" s="75" t="s">
        <v>4905</v>
      </c>
      <c r="B2424" s="75" t="s">
        <v>4906</v>
      </c>
    </row>
    <row r="2425" spans="1:2" x14ac:dyDescent="0.2">
      <c r="A2425" s="75" t="s">
        <v>4907</v>
      </c>
      <c r="B2425" s="75" t="s">
        <v>4908</v>
      </c>
    </row>
    <row r="2426" spans="1:2" x14ac:dyDescent="0.2">
      <c r="A2426" s="75" t="s">
        <v>4909</v>
      </c>
      <c r="B2426" s="75" t="s">
        <v>4910</v>
      </c>
    </row>
    <row r="2427" spans="1:2" x14ac:dyDescent="0.2">
      <c r="A2427" s="75" t="s">
        <v>4911</v>
      </c>
      <c r="B2427" s="75" t="s">
        <v>4912</v>
      </c>
    </row>
    <row r="2428" spans="1:2" x14ac:dyDescent="0.2">
      <c r="A2428" s="75" t="s">
        <v>4913</v>
      </c>
      <c r="B2428" s="75" t="s">
        <v>4914</v>
      </c>
    </row>
    <row r="2429" spans="1:2" x14ac:dyDescent="0.2">
      <c r="A2429" s="75" t="s">
        <v>4915</v>
      </c>
      <c r="B2429" s="75" t="s">
        <v>4916</v>
      </c>
    </row>
    <row r="2430" spans="1:2" x14ac:dyDescent="0.2">
      <c r="A2430" s="75" t="s">
        <v>4917</v>
      </c>
      <c r="B2430" s="75" t="s">
        <v>4918</v>
      </c>
    </row>
    <row r="2431" spans="1:2" x14ac:dyDescent="0.2">
      <c r="A2431" s="75" t="s">
        <v>4919</v>
      </c>
      <c r="B2431" s="75" t="s">
        <v>4920</v>
      </c>
    </row>
    <row r="2432" spans="1:2" x14ac:dyDescent="0.2">
      <c r="A2432" s="75" t="s">
        <v>4921</v>
      </c>
      <c r="B2432" s="75" t="s">
        <v>4922</v>
      </c>
    </row>
    <row r="2433" spans="1:2" x14ac:dyDescent="0.2">
      <c r="A2433" s="75" t="s">
        <v>4923</v>
      </c>
      <c r="B2433" s="75" t="s">
        <v>4924</v>
      </c>
    </row>
    <row r="2434" spans="1:2" x14ac:dyDescent="0.2">
      <c r="A2434" s="75" t="s">
        <v>4925</v>
      </c>
      <c r="B2434" s="75" t="s">
        <v>4926</v>
      </c>
    </row>
    <row r="2435" spans="1:2" x14ac:dyDescent="0.2">
      <c r="A2435" s="75" t="s">
        <v>4927</v>
      </c>
      <c r="B2435" s="75" t="s">
        <v>4928</v>
      </c>
    </row>
    <row r="2436" spans="1:2" x14ac:dyDescent="0.2">
      <c r="A2436" s="75" t="s">
        <v>4929</v>
      </c>
      <c r="B2436" s="75" t="s">
        <v>4930</v>
      </c>
    </row>
    <row r="2437" spans="1:2" x14ac:dyDescent="0.2">
      <c r="A2437" s="75" t="s">
        <v>67</v>
      </c>
      <c r="B2437" s="75" t="s">
        <v>68</v>
      </c>
    </row>
    <row r="2438" spans="1:2" x14ac:dyDescent="0.2">
      <c r="A2438" s="75" t="s">
        <v>4931</v>
      </c>
      <c r="B2438" s="75" t="s">
        <v>4932</v>
      </c>
    </row>
    <row r="2439" spans="1:2" x14ac:dyDescent="0.2">
      <c r="A2439" s="75" t="s">
        <v>69</v>
      </c>
      <c r="B2439" s="75" t="s">
        <v>70</v>
      </c>
    </row>
    <row r="2440" spans="1:2" x14ac:dyDescent="0.2">
      <c r="A2440" s="75" t="s">
        <v>4933</v>
      </c>
      <c r="B2440" s="75" t="s">
        <v>4934</v>
      </c>
    </row>
    <row r="2441" spans="1:2" x14ac:dyDescent="0.2">
      <c r="A2441" s="75" t="s">
        <v>4935</v>
      </c>
      <c r="B2441" s="75" t="s">
        <v>4936</v>
      </c>
    </row>
    <row r="2442" spans="1:2" x14ac:dyDescent="0.2">
      <c r="A2442" s="75" t="s">
        <v>4937</v>
      </c>
      <c r="B2442" s="75" t="s">
        <v>4938</v>
      </c>
    </row>
    <row r="2443" spans="1:2" x14ac:dyDescent="0.2">
      <c r="A2443" s="75" t="s">
        <v>4939</v>
      </c>
      <c r="B2443" s="75" t="s">
        <v>4940</v>
      </c>
    </row>
    <row r="2444" spans="1:2" x14ac:dyDescent="0.2">
      <c r="A2444" s="75" t="s">
        <v>4941</v>
      </c>
      <c r="B2444" s="75" t="s">
        <v>4942</v>
      </c>
    </row>
    <row r="2445" spans="1:2" x14ac:dyDescent="0.2">
      <c r="A2445" s="75" t="s">
        <v>4943</v>
      </c>
      <c r="B2445" s="75" t="s">
        <v>4944</v>
      </c>
    </row>
    <row r="2446" spans="1:2" x14ac:dyDescent="0.2">
      <c r="A2446" s="75" t="s">
        <v>4945</v>
      </c>
      <c r="B2446" s="75" t="s">
        <v>4946</v>
      </c>
    </row>
    <row r="2447" spans="1:2" x14ac:dyDescent="0.2">
      <c r="A2447" s="75" t="s">
        <v>4947</v>
      </c>
      <c r="B2447" s="75" t="s">
        <v>4948</v>
      </c>
    </row>
    <row r="2448" spans="1:2" x14ac:dyDescent="0.2">
      <c r="A2448" s="75" t="s">
        <v>4949</v>
      </c>
      <c r="B2448" s="75" t="s">
        <v>4950</v>
      </c>
    </row>
    <row r="2449" spans="1:2" x14ac:dyDescent="0.2">
      <c r="A2449" s="75" t="s">
        <v>4951</v>
      </c>
      <c r="B2449" s="75" t="s">
        <v>4952</v>
      </c>
    </row>
    <row r="2450" spans="1:2" x14ac:dyDescent="0.2">
      <c r="A2450" s="75" t="s">
        <v>4953</v>
      </c>
      <c r="B2450" s="75" t="s">
        <v>4954</v>
      </c>
    </row>
    <row r="2451" spans="1:2" x14ac:dyDescent="0.2">
      <c r="A2451" s="75" t="s">
        <v>4955</v>
      </c>
      <c r="B2451" s="75" t="s">
        <v>4956</v>
      </c>
    </row>
    <row r="2452" spans="1:2" x14ac:dyDescent="0.2">
      <c r="A2452" s="75" t="s">
        <v>4957</v>
      </c>
      <c r="B2452" s="75" t="s">
        <v>4958</v>
      </c>
    </row>
    <row r="2453" spans="1:2" x14ac:dyDescent="0.2">
      <c r="A2453" s="75" t="s">
        <v>4959</v>
      </c>
      <c r="B2453" s="75" t="s">
        <v>4960</v>
      </c>
    </row>
    <row r="2454" spans="1:2" x14ac:dyDescent="0.2">
      <c r="A2454" s="75" t="s">
        <v>4961</v>
      </c>
      <c r="B2454" s="75" t="s">
        <v>4962</v>
      </c>
    </row>
    <row r="2455" spans="1:2" x14ac:dyDescent="0.2">
      <c r="A2455" s="75" t="s">
        <v>4963</v>
      </c>
      <c r="B2455" s="75" t="s">
        <v>4964</v>
      </c>
    </row>
    <row r="2456" spans="1:2" x14ac:dyDescent="0.2">
      <c r="A2456" s="75" t="s">
        <v>4965</v>
      </c>
      <c r="B2456" s="75" t="s">
        <v>4966</v>
      </c>
    </row>
    <row r="2457" spans="1:2" x14ac:dyDescent="0.2">
      <c r="A2457" s="75" t="s">
        <v>4967</v>
      </c>
      <c r="B2457" s="75" t="s">
        <v>4968</v>
      </c>
    </row>
    <row r="2458" spans="1:2" x14ac:dyDescent="0.2">
      <c r="A2458" s="75" t="s">
        <v>4969</v>
      </c>
      <c r="B2458" s="75" t="s">
        <v>4970</v>
      </c>
    </row>
    <row r="2459" spans="1:2" x14ac:dyDescent="0.2">
      <c r="A2459" s="75" t="s">
        <v>4971</v>
      </c>
      <c r="B2459" s="75" t="s">
        <v>4972</v>
      </c>
    </row>
    <row r="2460" spans="1:2" x14ac:dyDescent="0.2">
      <c r="A2460" s="75" t="s">
        <v>71</v>
      </c>
      <c r="B2460" s="75" t="s">
        <v>72</v>
      </c>
    </row>
    <row r="2461" spans="1:2" x14ac:dyDescent="0.2">
      <c r="A2461" s="75" t="s">
        <v>4973</v>
      </c>
      <c r="B2461" s="75" t="s">
        <v>4974</v>
      </c>
    </row>
    <row r="2462" spans="1:2" x14ac:dyDescent="0.2">
      <c r="A2462" s="75" t="s">
        <v>4975</v>
      </c>
      <c r="B2462" s="75" t="s">
        <v>4976</v>
      </c>
    </row>
    <row r="2463" spans="1:2" x14ac:dyDescent="0.2">
      <c r="A2463" s="75" t="s">
        <v>4977</v>
      </c>
      <c r="B2463" s="75" t="s">
        <v>4978</v>
      </c>
    </row>
    <row r="2464" spans="1:2" x14ac:dyDescent="0.2">
      <c r="A2464" s="75" t="s">
        <v>4979</v>
      </c>
      <c r="B2464" s="75" t="s">
        <v>4980</v>
      </c>
    </row>
    <row r="2465" spans="1:2" x14ac:dyDescent="0.2">
      <c r="A2465" s="75" t="s">
        <v>4981</v>
      </c>
      <c r="B2465" s="75" t="s">
        <v>4982</v>
      </c>
    </row>
    <row r="2466" spans="1:2" x14ac:dyDescent="0.2">
      <c r="A2466" s="75" t="s">
        <v>4983</v>
      </c>
      <c r="B2466" s="75" t="s">
        <v>4984</v>
      </c>
    </row>
    <row r="2467" spans="1:2" x14ac:dyDescent="0.2">
      <c r="A2467" s="75" t="s">
        <v>4985</v>
      </c>
      <c r="B2467" s="75" t="s">
        <v>4986</v>
      </c>
    </row>
    <row r="2468" spans="1:2" x14ac:dyDescent="0.2">
      <c r="A2468" s="75" t="s">
        <v>4987</v>
      </c>
      <c r="B2468" s="75" t="s">
        <v>4988</v>
      </c>
    </row>
    <row r="2469" spans="1:2" x14ac:dyDescent="0.2">
      <c r="A2469" s="75" t="s">
        <v>4989</v>
      </c>
      <c r="B2469" s="75" t="s">
        <v>4990</v>
      </c>
    </row>
    <row r="2470" spans="1:2" x14ac:dyDescent="0.2">
      <c r="A2470" s="75" t="s">
        <v>4991</v>
      </c>
      <c r="B2470" s="75" t="s">
        <v>4992</v>
      </c>
    </row>
    <row r="2471" spans="1:2" x14ac:dyDescent="0.2">
      <c r="A2471" s="75" t="s">
        <v>4993</v>
      </c>
      <c r="B2471" s="75" t="s">
        <v>4994</v>
      </c>
    </row>
    <row r="2472" spans="1:2" x14ac:dyDescent="0.2">
      <c r="A2472" s="75" t="s">
        <v>4995</v>
      </c>
      <c r="B2472" s="75" t="s">
        <v>4996</v>
      </c>
    </row>
    <row r="2473" spans="1:2" x14ac:dyDescent="0.2">
      <c r="A2473" s="75" t="s">
        <v>4997</v>
      </c>
      <c r="B2473" s="75" t="s">
        <v>4998</v>
      </c>
    </row>
    <row r="2474" spans="1:2" x14ac:dyDescent="0.2">
      <c r="A2474" s="75" t="s">
        <v>4999</v>
      </c>
      <c r="B2474" s="75" t="s">
        <v>5000</v>
      </c>
    </row>
    <row r="2475" spans="1:2" x14ac:dyDescent="0.2">
      <c r="A2475" s="75" t="s">
        <v>5001</v>
      </c>
      <c r="B2475" s="75" t="s">
        <v>5002</v>
      </c>
    </row>
    <row r="2476" spans="1:2" x14ac:dyDescent="0.2">
      <c r="A2476" s="75" t="s">
        <v>5003</v>
      </c>
      <c r="B2476" s="75" t="s">
        <v>5004</v>
      </c>
    </row>
    <row r="2477" spans="1:2" x14ac:dyDescent="0.2">
      <c r="A2477" s="75" t="s">
        <v>5005</v>
      </c>
      <c r="B2477" s="75" t="s">
        <v>5006</v>
      </c>
    </row>
    <row r="2478" spans="1:2" x14ac:dyDescent="0.2">
      <c r="A2478" s="75" t="s">
        <v>5007</v>
      </c>
      <c r="B2478" s="75" t="s">
        <v>5008</v>
      </c>
    </row>
    <row r="2479" spans="1:2" x14ac:dyDescent="0.2">
      <c r="A2479" s="75" t="s">
        <v>5009</v>
      </c>
      <c r="B2479" s="75" t="s">
        <v>5010</v>
      </c>
    </row>
    <row r="2480" spans="1:2" x14ac:dyDescent="0.2">
      <c r="A2480" s="75" t="s">
        <v>5011</v>
      </c>
      <c r="B2480" s="75" t="s">
        <v>5012</v>
      </c>
    </row>
    <row r="2481" spans="1:2" x14ac:dyDescent="0.2">
      <c r="A2481" s="75" t="s">
        <v>5013</v>
      </c>
      <c r="B2481" s="75" t="s">
        <v>5014</v>
      </c>
    </row>
    <row r="2482" spans="1:2" x14ac:dyDescent="0.2">
      <c r="A2482" s="75" t="s">
        <v>5015</v>
      </c>
      <c r="B2482" s="75" t="s">
        <v>5016</v>
      </c>
    </row>
    <row r="2483" spans="1:2" x14ac:dyDescent="0.2">
      <c r="A2483" s="75" t="s">
        <v>5017</v>
      </c>
      <c r="B2483" s="75" t="s">
        <v>5018</v>
      </c>
    </row>
    <row r="2484" spans="1:2" x14ac:dyDescent="0.2">
      <c r="A2484" s="75" t="s">
        <v>5019</v>
      </c>
      <c r="B2484" s="75" t="s">
        <v>5020</v>
      </c>
    </row>
    <row r="2485" spans="1:2" x14ac:dyDescent="0.2">
      <c r="A2485" s="75" t="s">
        <v>5021</v>
      </c>
      <c r="B2485" s="75" t="s">
        <v>5022</v>
      </c>
    </row>
    <row r="2486" spans="1:2" x14ac:dyDescent="0.2">
      <c r="A2486" s="75" t="s">
        <v>5023</v>
      </c>
      <c r="B2486" s="75" t="s">
        <v>5024</v>
      </c>
    </row>
    <row r="2487" spans="1:2" x14ac:dyDescent="0.2">
      <c r="A2487" s="75" t="s">
        <v>5025</v>
      </c>
      <c r="B2487" s="75" t="s">
        <v>5026</v>
      </c>
    </row>
    <row r="2488" spans="1:2" x14ac:dyDescent="0.2">
      <c r="A2488" s="75" t="s">
        <v>5027</v>
      </c>
      <c r="B2488" s="75" t="s">
        <v>5028</v>
      </c>
    </row>
    <row r="2489" spans="1:2" x14ac:dyDescent="0.2">
      <c r="A2489" s="75" t="s">
        <v>5029</v>
      </c>
      <c r="B2489" s="75" t="s">
        <v>5030</v>
      </c>
    </row>
    <row r="2490" spans="1:2" x14ac:dyDescent="0.2">
      <c r="A2490" s="75" t="s">
        <v>5031</v>
      </c>
      <c r="B2490" s="75" t="s">
        <v>5032</v>
      </c>
    </row>
    <row r="2491" spans="1:2" x14ac:dyDescent="0.2">
      <c r="A2491" s="75" t="s">
        <v>5033</v>
      </c>
      <c r="B2491" s="75" t="s">
        <v>5034</v>
      </c>
    </row>
    <row r="2492" spans="1:2" x14ac:dyDescent="0.2">
      <c r="A2492" s="75" t="s">
        <v>5035</v>
      </c>
      <c r="B2492" s="75" t="s">
        <v>5036</v>
      </c>
    </row>
    <row r="2493" spans="1:2" x14ac:dyDescent="0.2">
      <c r="A2493" s="75" t="s">
        <v>5037</v>
      </c>
      <c r="B2493" s="75" t="s">
        <v>5038</v>
      </c>
    </row>
    <row r="2494" spans="1:2" x14ac:dyDescent="0.2">
      <c r="A2494" s="75" t="s">
        <v>5039</v>
      </c>
      <c r="B2494" s="75" t="s">
        <v>5040</v>
      </c>
    </row>
    <row r="2495" spans="1:2" x14ac:dyDescent="0.2">
      <c r="A2495" s="75" t="s">
        <v>5041</v>
      </c>
      <c r="B2495" s="75" t="s">
        <v>5042</v>
      </c>
    </row>
    <row r="2496" spans="1:2" x14ac:dyDescent="0.2">
      <c r="A2496" s="75" t="s">
        <v>5043</v>
      </c>
      <c r="B2496" s="75" t="s">
        <v>5044</v>
      </c>
    </row>
    <row r="2497" spans="1:2" x14ac:dyDescent="0.2">
      <c r="A2497" s="75" t="s">
        <v>5045</v>
      </c>
      <c r="B2497" s="75" t="s">
        <v>5046</v>
      </c>
    </row>
    <row r="2498" spans="1:2" x14ac:dyDescent="0.2">
      <c r="A2498" s="75" t="s">
        <v>5047</v>
      </c>
      <c r="B2498" s="75" t="s">
        <v>5048</v>
      </c>
    </row>
    <row r="2499" spans="1:2" x14ac:dyDescent="0.2">
      <c r="A2499" s="75" t="s">
        <v>5049</v>
      </c>
      <c r="B2499" s="75" t="s">
        <v>5050</v>
      </c>
    </row>
    <row r="2500" spans="1:2" x14ac:dyDescent="0.2">
      <c r="A2500" s="75" t="s">
        <v>5051</v>
      </c>
      <c r="B2500" s="75" t="s">
        <v>5052</v>
      </c>
    </row>
    <row r="2501" spans="1:2" x14ac:dyDescent="0.2">
      <c r="A2501" s="75" t="s">
        <v>5053</v>
      </c>
      <c r="B2501" s="75" t="s">
        <v>5054</v>
      </c>
    </row>
    <row r="2502" spans="1:2" x14ac:dyDescent="0.2">
      <c r="A2502" s="75" t="s">
        <v>5055</v>
      </c>
      <c r="B2502" s="75" t="s">
        <v>5056</v>
      </c>
    </row>
    <row r="2503" spans="1:2" x14ac:dyDescent="0.2">
      <c r="A2503" s="75" t="s">
        <v>5057</v>
      </c>
      <c r="B2503" s="75" t="s">
        <v>5058</v>
      </c>
    </row>
    <row r="2504" spans="1:2" x14ac:dyDescent="0.2">
      <c r="A2504" s="75" t="s">
        <v>5059</v>
      </c>
      <c r="B2504" s="75" t="s">
        <v>5060</v>
      </c>
    </row>
    <row r="2505" spans="1:2" x14ac:dyDescent="0.2">
      <c r="A2505" s="75" t="s">
        <v>5061</v>
      </c>
      <c r="B2505" s="75" t="s">
        <v>5062</v>
      </c>
    </row>
    <row r="2506" spans="1:2" x14ac:dyDescent="0.2">
      <c r="A2506" s="75" t="s">
        <v>5063</v>
      </c>
      <c r="B2506" s="75" t="s">
        <v>5064</v>
      </c>
    </row>
    <row r="2507" spans="1:2" x14ac:dyDescent="0.2">
      <c r="A2507" s="75" t="s">
        <v>5065</v>
      </c>
      <c r="B2507" s="75" t="s">
        <v>5066</v>
      </c>
    </row>
    <row r="2508" spans="1:2" x14ac:dyDescent="0.2">
      <c r="A2508" s="75" t="s">
        <v>5067</v>
      </c>
      <c r="B2508" s="75" t="s">
        <v>5068</v>
      </c>
    </row>
    <row r="2509" spans="1:2" x14ac:dyDescent="0.2">
      <c r="A2509" s="75" t="s">
        <v>5069</v>
      </c>
      <c r="B2509" s="75" t="s">
        <v>5070</v>
      </c>
    </row>
    <row r="2510" spans="1:2" x14ac:dyDescent="0.2">
      <c r="A2510" s="75" t="s">
        <v>5071</v>
      </c>
      <c r="B2510" s="75" t="s">
        <v>5072</v>
      </c>
    </row>
    <row r="2511" spans="1:2" x14ac:dyDescent="0.2">
      <c r="A2511" s="75" t="s">
        <v>5073</v>
      </c>
      <c r="B2511" s="75" t="s">
        <v>5074</v>
      </c>
    </row>
    <row r="2512" spans="1:2" x14ac:dyDescent="0.2">
      <c r="A2512" s="75" t="s">
        <v>5075</v>
      </c>
      <c r="B2512" s="75" t="s">
        <v>5076</v>
      </c>
    </row>
    <row r="2513" spans="1:2" x14ac:dyDescent="0.2">
      <c r="A2513" s="75" t="s">
        <v>5077</v>
      </c>
      <c r="B2513" s="75" t="s">
        <v>5078</v>
      </c>
    </row>
    <row r="2514" spans="1:2" x14ac:dyDescent="0.2">
      <c r="A2514" s="75" t="s">
        <v>5079</v>
      </c>
      <c r="B2514" s="75" t="s">
        <v>5080</v>
      </c>
    </row>
    <row r="2515" spans="1:2" x14ac:dyDescent="0.2">
      <c r="A2515" s="75" t="s">
        <v>5081</v>
      </c>
      <c r="B2515" s="75" t="s">
        <v>5082</v>
      </c>
    </row>
    <row r="2516" spans="1:2" x14ac:dyDescent="0.2">
      <c r="A2516" s="75" t="s">
        <v>5083</v>
      </c>
      <c r="B2516" s="75" t="s">
        <v>5084</v>
      </c>
    </row>
    <row r="2517" spans="1:2" x14ac:dyDescent="0.2">
      <c r="A2517" s="75" t="s">
        <v>5085</v>
      </c>
      <c r="B2517" s="75" t="s">
        <v>5086</v>
      </c>
    </row>
    <row r="2518" spans="1:2" x14ac:dyDescent="0.2">
      <c r="A2518" s="75" t="s">
        <v>5087</v>
      </c>
      <c r="B2518" s="75" t="s">
        <v>5088</v>
      </c>
    </row>
    <row r="2519" spans="1:2" x14ac:dyDescent="0.2">
      <c r="A2519" s="75" t="s">
        <v>5089</v>
      </c>
      <c r="B2519" s="75" t="s">
        <v>5090</v>
      </c>
    </row>
    <row r="2520" spans="1:2" x14ac:dyDescent="0.2">
      <c r="A2520" s="75" t="s">
        <v>5091</v>
      </c>
      <c r="B2520" s="75" t="s">
        <v>5092</v>
      </c>
    </row>
    <row r="2521" spans="1:2" x14ac:dyDescent="0.2">
      <c r="A2521" s="75" t="s">
        <v>5093</v>
      </c>
      <c r="B2521" s="75" t="s">
        <v>5094</v>
      </c>
    </row>
    <row r="2522" spans="1:2" x14ac:dyDescent="0.2">
      <c r="A2522" s="75" t="s">
        <v>5095</v>
      </c>
      <c r="B2522" s="75" t="s">
        <v>5096</v>
      </c>
    </row>
    <row r="2523" spans="1:2" x14ac:dyDescent="0.2">
      <c r="A2523" s="75" t="s">
        <v>5097</v>
      </c>
      <c r="B2523" s="75" t="s">
        <v>5098</v>
      </c>
    </row>
    <row r="2524" spans="1:2" x14ac:dyDescent="0.2">
      <c r="A2524" s="75" t="s">
        <v>5099</v>
      </c>
      <c r="B2524" s="75" t="s">
        <v>5100</v>
      </c>
    </row>
    <row r="2525" spans="1:2" x14ac:dyDescent="0.2">
      <c r="A2525" s="75" t="s">
        <v>5101</v>
      </c>
      <c r="B2525" s="75" t="s">
        <v>5102</v>
      </c>
    </row>
    <row r="2526" spans="1:2" x14ac:dyDescent="0.2">
      <c r="A2526" s="75" t="s">
        <v>5103</v>
      </c>
      <c r="B2526" s="75" t="s">
        <v>5104</v>
      </c>
    </row>
    <row r="2527" spans="1:2" x14ac:dyDescent="0.2">
      <c r="A2527" s="75" t="s">
        <v>5105</v>
      </c>
      <c r="B2527" s="75" t="s">
        <v>5106</v>
      </c>
    </row>
    <row r="2528" spans="1:2" x14ac:dyDescent="0.2">
      <c r="A2528" s="75" t="s">
        <v>5107</v>
      </c>
      <c r="B2528" s="75" t="s">
        <v>5108</v>
      </c>
    </row>
    <row r="2529" spans="1:2" x14ac:dyDescent="0.2">
      <c r="A2529" s="75" t="s">
        <v>5109</v>
      </c>
      <c r="B2529" s="75" t="s">
        <v>5110</v>
      </c>
    </row>
    <row r="2530" spans="1:2" x14ac:dyDescent="0.2">
      <c r="A2530" s="75" t="s">
        <v>5111</v>
      </c>
      <c r="B2530" s="75" t="s">
        <v>5112</v>
      </c>
    </row>
    <row r="2531" spans="1:2" x14ac:dyDescent="0.2">
      <c r="A2531" s="75" t="s">
        <v>5113</v>
      </c>
      <c r="B2531" s="75" t="s">
        <v>5114</v>
      </c>
    </row>
    <row r="2532" spans="1:2" x14ac:dyDescent="0.2">
      <c r="A2532" s="75" t="s">
        <v>5115</v>
      </c>
      <c r="B2532" s="75" t="s">
        <v>5116</v>
      </c>
    </row>
    <row r="2533" spans="1:2" x14ac:dyDescent="0.2">
      <c r="A2533" s="75" t="s">
        <v>5117</v>
      </c>
      <c r="B2533" s="75" t="s">
        <v>5118</v>
      </c>
    </row>
    <row r="2534" spans="1:2" x14ac:dyDescent="0.2">
      <c r="A2534" s="75" t="s">
        <v>5119</v>
      </c>
      <c r="B2534" s="75" t="s">
        <v>5120</v>
      </c>
    </row>
    <row r="2535" spans="1:2" x14ac:dyDescent="0.2">
      <c r="A2535" s="75" t="s">
        <v>5121</v>
      </c>
      <c r="B2535" s="75" t="s">
        <v>5122</v>
      </c>
    </row>
    <row r="2536" spans="1:2" x14ac:dyDescent="0.2">
      <c r="A2536" s="75" t="s">
        <v>5123</v>
      </c>
      <c r="B2536" s="75" t="s">
        <v>5124</v>
      </c>
    </row>
    <row r="2537" spans="1:2" x14ac:dyDescent="0.2">
      <c r="A2537" s="75" t="s">
        <v>5125</v>
      </c>
      <c r="B2537" s="75" t="s">
        <v>5126</v>
      </c>
    </row>
    <row r="2538" spans="1:2" x14ac:dyDescent="0.2">
      <c r="A2538" s="75" t="s">
        <v>5127</v>
      </c>
      <c r="B2538" s="75" t="s">
        <v>5128</v>
      </c>
    </row>
    <row r="2539" spans="1:2" x14ac:dyDescent="0.2">
      <c r="A2539" s="75" t="s">
        <v>5129</v>
      </c>
      <c r="B2539" s="75" t="s">
        <v>5130</v>
      </c>
    </row>
    <row r="2540" spans="1:2" x14ac:dyDescent="0.2">
      <c r="A2540" s="75" t="s">
        <v>5131</v>
      </c>
      <c r="B2540" s="75" t="s">
        <v>5132</v>
      </c>
    </row>
    <row r="2541" spans="1:2" x14ac:dyDescent="0.2">
      <c r="A2541" s="75" t="s">
        <v>5133</v>
      </c>
      <c r="B2541" s="75" t="s">
        <v>5134</v>
      </c>
    </row>
    <row r="2542" spans="1:2" x14ac:dyDescent="0.2">
      <c r="A2542" s="75" t="s">
        <v>5135</v>
      </c>
      <c r="B2542" s="75" t="s">
        <v>5136</v>
      </c>
    </row>
    <row r="2543" spans="1:2" x14ac:dyDescent="0.2">
      <c r="A2543" s="75" t="s">
        <v>5137</v>
      </c>
      <c r="B2543" s="75" t="s">
        <v>5138</v>
      </c>
    </row>
    <row r="2544" spans="1:2" x14ac:dyDescent="0.2">
      <c r="A2544" s="75" t="s">
        <v>5139</v>
      </c>
      <c r="B2544" s="75" t="s">
        <v>5140</v>
      </c>
    </row>
    <row r="2545" spans="1:2" x14ac:dyDescent="0.2">
      <c r="A2545" s="75" t="s">
        <v>5141</v>
      </c>
      <c r="B2545" s="75" t="s">
        <v>5142</v>
      </c>
    </row>
    <row r="2546" spans="1:2" x14ac:dyDescent="0.2">
      <c r="A2546" s="75" t="s">
        <v>5143</v>
      </c>
      <c r="B2546" s="75" t="s">
        <v>5144</v>
      </c>
    </row>
    <row r="2547" spans="1:2" x14ac:dyDescent="0.2">
      <c r="A2547" s="75" t="s">
        <v>5145</v>
      </c>
      <c r="B2547" s="75" t="s">
        <v>5146</v>
      </c>
    </row>
    <row r="2548" spans="1:2" x14ac:dyDescent="0.2">
      <c r="A2548" s="75" t="s">
        <v>5147</v>
      </c>
      <c r="B2548" s="75" t="s">
        <v>5148</v>
      </c>
    </row>
    <row r="2549" spans="1:2" x14ac:dyDescent="0.2">
      <c r="A2549" s="75" t="s">
        <v>5149</v>
      </c>
      <c r="B2549" s="75" t="s">
        <v>5150</v>
      </c>
    </row>
    <row r="2550" spans="1:2" x14ac:dyDescent="0.2">
      <c r="A2550" s="75" t="s">
        <v>5151</v>
      </c>
      <c r="B2550" s="75" t="s">
        <v>5152</v>
      </c>
    </row>
    <row r="2551" spans="1:2" x14ac:dyDescent="0.2">
      <c r="A2551" s="75" t="s">
        <v>5153</v>
      </c>
      <c r="B2551" s="75" t="s">
        <v>5154</v>
      </c>
    </row>
    <row r="2552" spans="1:2" x14ac:dyDescent="0.2">
      <c r="A2552" s="75" t="s">
        <v>5155</v>
      </c>
      <c r="B2552" s="75" t="s">
        <v>5156</v>
      </c>
    </row>
    <row r="2553" spans="1:2" x14ac:dyDescent="0.2">
      <c r="A2553" s="75" t="s">
        <v>5157</v>
      </c>
      <c r="B2553" s="75" t="s">
        <v>5158</v>
      </c>
    </row>
    <row r="2554" spans="1:2" x14ac:dyDescent="0.2">
      <c r="A2554" s="75" t="s">
        <v>5159</v>
      </c>
      <c r="B2554" s="75" t="s">
        <v>5160</v>
      </c>
    </row>
    <row r="2555" spans="1:2" x14ac:dyDescent="0.2">
      <c r="A2555" s="75" t="s">
        <v>5161</v>
      </c>
      <c r="B2555" s="75" t="s">
        <v>5162</v>
      </c>
    </row>
    <row r="2556" spans="1:2" x14ac:dyDescent="0.2">
      <c r="A2556" s="75" t="s">
        <v>5163</v>
      </c>
      <c r="B2556" s="75" t="s">
        <v>5164</v>
      </c>
    </row>
    <row r="2557" spans="1:2" x14ac:dyDescent="0.2">
      <c r="A2557" s="75" t="s">
        <v>5165</v>
      </c>
      <c r="B2557" s="75" t="s">
        <v>5166</v>
      </c>
    </row>
    <row r="2558" spans="1:2" x14ac:dyDescent="0.2">
      <c r="A2558" s="75" t="s">
        <v>5167</v>
      </c>
      <c r="B2558" s="75" t="s">
        <v>5168</v>
      </c>
    </row>
    <row r="2559" spans="1:2" x14ac:dyDescent="0.2">
      <c r="A2559" s="75" t="s">
        <v>5169</v>
      </c>
      <c r="B2559" s="75" t="s">
        <v>5170</v>
      </c>
    </row>
    <row r="2560" spans="1:2" x14ac:dyDescent="0.2">
      <c r="A2560" s="75" t="s">
        <v>5171</v>
      </c>
      <c r="B2560" s="75" t="s">
        <v>5172</v>
      </c>
    </row>
    <row r="2561" spans="1:2" x14ac:dyDescent="0.2">
      <c r="A2561" s="75" t="s">
        <v>5173</v>
      </c>
      <c r="B2561" s="75" t="s">
        <v>5174</v>
      </c>
    </row>
    <row r="2562" spans="1:2" x14ac:dyDescent="0.2">
      <c r="A2562" s="75" t="s">
        <v>5175</v>
      </c>
      <c r="B2562" s="75" t="s">
        <v>5176</v>
      </c>
    </row>
    <row r="2563" spans="1:2" x14ac:dyDescent="0.2">
      <c r="A2563" s="75" t="s">
        <v>5177</v>
      </c>
      <c r="B2563" s="75" t="s">
        <v>5178</v>
      </c>
    </row>
    <row r="2564" spans="1:2" x14ac:dyDescent="0.2">
      <c r="A2564" s="75" t="s">
        <v>5179</v>
      </c>
      <c r="B2564" s="75" t="s">
        <v>5180</v>
      </c>
    </row>
    <row r="2565" spans="1:2" x14ac:dyDescent="0.2">
      <c r="A2565" s="75" t="s">
        <v>5181</v>
      </c>
      <c r="B2565" s="75" t="s">
        <v>5182</v>
      </c>
    </row>
    <row r="2566" spans="1:2" x14ac:dyDescent="0.2">
      <c r="A2566" s="75" t="s">
        <v>5183</v>
      </c>
      <c r="B2566" s="75" t="s">
        <v>5184</v>
      </c>
    </row>
    <row r="2567" spans="1:2" x14ac:dyDescent="0.2">
      <c r="A2567" s="75" t="s">
        <v>5185</v>
      </c>
      <c r="B2567" s="75" t="s">
        <v>5186</v>
      </c>
    </row>
    <row r="2568" spans="1:2" x14ac:dyDescent="0.2">
      <c r="A2568" s="75" t="s">
        <v>5187</v>
      </c>
      <c r="B2568" s="75" t="s">
        <v>5188</v>
      </c>
    </row>
    <row r="2569" spans="1:2" x14ac:dyDescent="0.2">
      <c r="A2569" s="75" t="s">
        <v>5189</v>
      </c>
      <c r="B2569" s="75" t="s">
        <v>5190</v>
      </c>
    </row>
    <row r="2570" spans="1:2" x14ac:dyDescent="0.2">
      <c r="A2570" s="75" t="s">
        <v>5191</v>
      </c>
      <c r="B2570" s="75" t="s">
        <v>5192</v>
      </c>
    </row>
    <row r="2571" spans="1:2" x14ac:dyDescent="0.2">
      <c r="A2571" s="75" t="s">
        <v>5193</v>
      </c>
      <c r="B2571" s="75" t="s">
        <v>5194</v>
      </c>
    </row>
    <row r="2572" spans="1:2" x14ac:dyDescent="0.2">
      <c r="A2572" s="75" t="s">
        <v>5195</v>
      </c>
      <c r="B2572" s="75" t="s">
        <v>5196</v>
      </c>
    </row>
    <row r="2573" spans="1:2" x14ac:dyDescent="0.2">
      <c r="A2573" s="75" t="s">
        <v>5197</v>
      </c>
      <c r="B2573" s="75" t="s">
        <v>5198</v>
      </c>
    </row>
    <row r="2574" spans="1:2" x14ac:dyDescent="0.2">
      <c r="A2574" s="75" t="s">
        <v>5199</v>
      </c>
      <c r="B2574" s="75" t="s">
        <v>5200</v>
      </c>
    </row>
    <row r="2575" spans="1:2" x14ac:dyDescent="0.2">
      <c r="A2575" s="75" t="s">
        <v>5201</v>
      </c>
      <c r="B2575" s="75" t="s">
        <v>5202</v>
      </c>
    </row>
    <row r="2576" spans="1:2" x14ac:dyDescent="0.2">
      <c r="A2576" s="75" t="s">
        <v>5203</v>
      </c>
      <c r="B2576" s="75" t="s">
        <v>5204</v>
      </c>
    </row>
    <row r="2577" spans="1:2" x14ac:dyDescent="0.2">
      <c r="A2577" s="75" t="s">
        <v>5205</v>
      </c>
      <c r="B2577" s="75" t="s">
        <v>5206</v>
      </c>
    </row>
    <row r="2578" spans="1:2" x14ac:dyDescent="0.2">
      <c r="A2578" s="75" t="s">
        <v>5207</v>
      </c>
      <c r="B2578" s="75" t="s">
        <v>5208</v>
      </c>
    </row>
    <row r="2579" spans="1:2" x14ac:dyDescent="0.2">
      <c r="A2579" s="75" t="s">
        <v>5209</v>
      </c>
      <c r="B2579" s="75" t="s">
        <v>5210</v>
      </c>
    </row>
    <row r="2580" spans="1:2" x14ac:dyDescent="0.2">
      <c r="A2580" s="75" t="s">
        <v>5211</v>
      </c>
      <c r="B2580" s="75" t="s">
        <v>5212</v>
      </c>
    </row>
    <row r="2581" spans="1:2" x14ac:dyDescent="0.2">
      <c r="A2581" s="75" t="s">
        <v>5213</v>
      </c>
      <c r="B2581" s="75" t="s">
        <v>5214</v>
      </c>
    </row>
    <row r="2582" spans="1:2" x14ac:dyDescent="0.2">
      <c r="A2582" s="75" t="s">
        <v>73</v>
      </c>
      <c r="B2582" s="75" t="s">
        <v>74</v>
      </c>
    </row>
    <row r="2583" spans="1:2" x14ac:dyDescent="0.2">
      <c r="A2583" s="75" t="s">
        <v>75</v>
      </c>
      <c r="B2583" s="75" t="s">
        <v>76</v>
      </c>
    </row>
    <row r="2584" spans="1:2" x14ac:dyDescent="0.2">
      <c r="A2584" s="75" t="s">
        <v>5215</v>
      </c>
      <c r="B2584" s="75" t="s">
        <v>5216</v>
      </c>
    </row>
    <row r="2585" spans="1:2" x14ac:dyDescent="0.2">
      <c r="A2585" s="75" t="s">
        <v>5217</v>
      </c>
      <c r="B2585" s="75" t="s">
        <v>5218</v>
      </c>
    </row>
    <row r="2586" spans="1:2" x14ac:dyDescent="0.2">
      <c r="A2586" s="75" t="s">
        <v>5219</v>
      </c>
      <c r="B2586" s="75" t="s">
        <v>5220</v>
      </c>
    </row>
    <row r="2587" spans="1:2" x14ac:dyDescent="0.2">
      <c r="A2587" s="75" t="s">
        <v>5221</v>
      </c>
      <c r="B2587" s="75" t="s">
        <v>5222</v>
      </c>
    </row>
    <row r="2588" spans="1:2" x14ac:dyDescent="0.2">
      <c r="A2588" s="75" t="s">
        <v>5223</v>
      </c>
      <c r="B2588" s="75" t="s">
        <v>5224</v>
      </c>
    </row>
    <row r="2589" spans="1:2" x14ac:dyDescent="0.2">
      <c r="A2589" s="75" t="s">
        <v>5225</v>
      </c>
      <c r="B2589" s="75" t="s">
        <v>5226</v>
      </c>
    </row>
    <row r="2590" spans="1:2" x14ac:dyDescent="0.2">
      <c r="A2590" s="75" t="s">
        <v>5227</v>
      </c>
      <c r="B2590" s="75" t="s">
        <v>5228</v>
      </c>
    </row>
    <row r="2591" spans="1:2" x14ac:dyDescent="0.2">
      <c r="A2591" s="75" t="s">
        <v>5229</v>
      </c>
      <c r="B2591" s="75" t="s">
        <v>5230</v>
      </c>
    </row>
    <row r="2592" spans="1:2" x14ac:dyDescent="0.2">
      <c r="A2592" s="75" t="s">
        <v>5231</v>
      </c>
      <c r="B2592" s="75" t="s">
        <v>5232</v>
      </c>
    </row>
    <row r="2593" spans="1:2" x14ac:dyDescent="0.2">
      <c r="A2593" s="75" t="s">
        <v>5233</v>
      </c>
      <c r="B2593" s="75" t="s">
        <v>5234</v>
      </c>
    </row>
    <row r="2594" spans="1:2" x14ac:dyDescent="0.2">
      <c r="A2594" s="75" t="s">
        <v>5235</v>
      </c>
      <c r="B2594" s="75" t="s">
        <v>5236</v>
      </c>
    </row>
    <row r="2595" spans="1:2" x14ac:dyDescent="0.2">
      <c r="A2595" s="75" t="s">
        <v>5237</v>
      </c>
      <c r="B2595" s="75" t="s">
        <v>5238</v>
      </c>
    </row>
    <row r="2596" spans="1:2" x14ac:dyDescent="0.2">
      <c r="A2596" s="75" t="s">
        <v>5239</v>
      </c>
      <c r="B2596" s="75" t="s">
        <v>5240</v>
      </c>
    </row>
    <row r="2597" spans="1:2" x14ac:dyDescent="0.2">
      <c r="A2597" s="75" t="s">
        <v>5241</v>
      </c>
      <c r="B2597" s="75" t="s">
        <v>5242</v>
      </c>
    </row>
    <row r="2598" spans="1:2" x14ac:dyDescent="0.2">
      <c r="A2598" s="75" t="s">
        <v>5243</v>
      </c>
      <c r="B2598" s="75" t="s">
        <v>5244</v>
      </c>
    </row>
    <row r="2599" spans="1:2" x14ac:dyDescent="0.2">
      <c r="A2599" s="75" t="s">
        <v>5245</v>
      </c>
      <c r="B2599" s="75" t="s">
        <v>5246</v>
      </c>
    </row>
    <row r="2600" spans="1:2" x14ac:dyDescent="0.2">
      <c r="A2600" s="75" t="s">
        <v>5247</v>
      </c>
      <c r="B2600" s="75" t="s">
        <v>5248</v>
      </c>
    </row>
    <row r="2601" spans="1:2" x14ac:dyDescent="0.2">
      <c r="A2601" s="75" t="s">
        <v>5249</v>
      </c>
      <c r="B2601" s="75" t="s">
        <v>5250</v>
      </c>
    </row>
    <row r="2602" spans="1:2" x14ac:dyDescent="0.2">
      <c r="A2602" s="75" t="s">
        <v>5251</v>
      </c>
      <c r="B2602" s="75" t="s">
        <v>5252</v>
      </c>
    </row>
    <row r="2603" spans="1:2" x14ac:dyDescent="0.2">
      <c r="A2603" s="75" t="s">
        <v>5253</v>
      </c>
      <c r="B2603" s="75" t="s">
        <v>5254</v>
      </c>
    </row>
    <row r="2604" spans="1:2" x14ac:dyDescent="0.2">
      <c r="A2604" s="75" t="s">
        <v>5255</v>
      </c>
      <c r="B2604" s="75" t="s">
        <v>5256</v>
      </c>
    </row>
    <row r="2605" spans="1:2" x14ac:dyDescent="0.2">
      <c r="A2605" s="75" t="s">
        <v>5257</v>
      </c>
      <c r="B2605" s="75" t="s">
        <v>5258</v>
      </c>
    </row>
    <row r="2606" spans="1:2" x14ac:dyDescent="0.2">
      <c r="A2606" s="75" t="s">
        <v>5259</v>
      </c>
      <c r="B2606" s="75" t="s">
        <v>5260</v>
      </c>
    </row>
    <row r="2607" spans="1:2" x14ac:dyDescent="0.2">
      <c r="A2607" s="75" t="s">
        <v>5261</v>
      </c>
      <c r="B2607" s="75" t="s">
        <v>5262</v>
      </c>
    </row>
    <row r="2608" spans="1:2" x14ac:dyDescent="0.2">
      <c r="A2608" s="75" t="s">
        <v>5263</v>
      </c>
      <c r="B2608" s="75" t="s">
        <v>5264</v>
      </c>
    </row>
    <row r="2609" spans="1:2" x14ac:dyDescent="0.2">
      <c r="A2609" s="75" t="s">
        <v>5265</v>
      </c>
      <c r="B2609" s="75" t="s">
        <v>5266</v>
      </c>
    </row>
    <row r="2610" spans="1:2" x14ac:dyDescent="0.2">
      <c r="A2610" s="75" t="s">
        <v>5267</v>
      </c>
      <c r="B2610" s="75" t="s">
        <v>5268</v>
      </c>
    </row>
    <row r="2611" spans="1:2" x14ac:dyDescent="0.2">
      <c r="A2611" s="75" t="s">
        <v>5269</v>
      </c>
      <c r="B2611" s="75" t="s">
        <v>5270</v>
      </c>
    </row>
    <row r="2612" spans="1:2" x14ac:dyDescent="0.2">
      <c r="A2612" s="75" t="s">
        <v>5271</v>
      </c>
      <c r="B2612" s="75" t="s">
        <v>5272</v>
      </c>
    </row>
    <row r="2613" spans="1:2" x14ac:dyDescent="0.2">
      <c r="A2613" s="75" t="s">
        <v>5273</v>
      </c>
      <c r="B2613" s="75" t="s">
        <v>5274</v>
      </c>
    </row>
    <row r="2614" spans="1:2" x14ac:dyDescent="0.2">
      <c r="A2614" s="75" t="s">
        <v>5275</v>
      </c>
      <c r="B2614" s="75" t="s">
        <v>5276</v>
      </c>
    </row>
    <row r="2615" spans="1:2" x14ac:dyDescent="0.2">
      <c r="A2615" s="75" t="s">
        <v>5277</v>
      </c>
      <c r="B2615" s="75" t="s">
        <v>5278</v>
      </c>
    </row>
    <row r="2616" spans="1:2" x14ac:dyDescent="0.2">
      <c r="A2616" s="75" t="s">
        <v>5279</v>
      </c>
      <c r="B2616" s="75" t="s">
        <v>5280</v>
      </c>
    </row>
    <row r="2617" spans="1:2" x14ac:dyDescent="0.2">
      <c r="A2617" s="75" t="s">
        <v>5281</v>
      </c>
      <c r="B2617" s="75" t="s">
        <v>5282</v>
      </c>
    </row>
    <row r="2618" spans="1:2" x14ac:dyDescent="0.2">
      <c r="A2618" s="75" t="s">
        <v>5283</v>
      </c>
      <c r="B2618" s="75" t="s">
        <v>5284</v>
      </c>
    </row>
    <row r="2619" spans="1:2" x14ac:dyDescent="0.2">
      <c r="A2619" s="75" t="s">
        <v>5285</v>
      </c>
      <c r="B2619" s="75" t="s">
        <v>5286</v>
      </c>
    </row>
    <row r="2620" spans="1:2" x14ac:dyDescent="0.2">
      <c r="A2620" s="75" t="s">
        <v>5287</v>
      </c>
      <c r="B2620" s="75" t="s">
        <v>5288</v>
      </c>
    </row>
    <row r="2621" spans="1:2" x14ac:dyDescent="0.2">
      <c r="A2621" s="75" t="s">
        <v>5289</v>
      </c>
      <c r="B2621" s="75" t="s">
        <v>5290</v>
      </c>
    </row>
    <row r="2622" spans="1:2" x14ac:dyDescent="0.2">
      <c r="A2622" s="75" t="s">
        <v>5291</v>
      </c>
      <c r="B2622" s="75" t="s">
        <v>5292</v>
      </c>
    </row>
    <row r="2623" spans="1:2" x14ac:dyDescent="0.2">
      <c r="A2623" s="75" t="s">
        <v>5293</v>
      </c>
      <c r="B2623" s="75" t="s">
        <v>5294</v>
      </c>
    </row>
    <row r="2624" spans="1:2" x14ac:dyDescent="0.2">
      <c r="A2624" s="75" t="s">
        <v>5295</v>
      </c>
      <c r="B2624" s="75" t="s">
        <v>5296</v>
      </c>
    </row>
    <row r="2625" spans="1:2" x14ac:dyDescent="0.2">
      <c r="A2625" s="75" t="s">
        <v>5297</v>
      </c>
      <c r="B2625" s="75" t="s">
        <v>5298</v>
      </c>
    </row>
    <row r="2626" spans="1:2" x14ac:dyDescent="0.2">
      <c r="A2626" s="75" t="s">
        <v>5299</v>
      </c>
      <c r="B2626" s="75" t="s">
        <v>5300</v>
      </c>
    </row>
    <row r="2627" spans="1:2" x14ac:dyDescent="0.2">
      <c r="A2627" s="75" t="s">
        <v>5301</v>
      </c>
      <c r="B2627" s="75" t="s">
        <v>5302</v>
      </c>
    </row>
    <row r="2628" spans="1:2" x14ac:dyDescent="0.2">
      <c r="A2628" s="75" t="s">
        <v>5303</v>
      </c>
      <c r="B2628" s="75" t="s">
        <v>5304</v>
      </c>
    </row>
    <row r="2629" spans="1:2" x14ac:dyDescent="0.2">
      <c r="A2629" s="75" t="s">
        <v>5305</v>
      </c>
      <c r="B2629" s="75" t="s">
        <v>5306</v>
      </c>
    </row>
    <row r="2630" spans="1:2" x14ac:dyDescent="0.2">
      <c r="A2630" s="75" t="s">
        <v>5307</v>
      </c>
      <c r="B2630" s="75" t="s">
        <v>5308</v>
      </c>
    </row>
    <row r="2631" spans="1:2" x14ac:dyDescent="0.2">
      <c r="A2631" s="75" t="s">
        <v>5309</v>
      </c>
      <c r="B2631" s="75" t="s">
        <v>5310</v>
      </c>
    </row>
    <row r="2632" spans="1:2" x14ac:dyDescent="0.2">
      <c r="A2632" s="75" t="s">
        <v>5311</v>
      </c>
      <c r="B2632" s="75" t="s">
        <v>5312</v>
      </c>
    </row>
    <row r="2633" spans="1:2" x14ac:dyDescent="0.2">
      <c r="A2633" s="75" t="s">
        <v>5313</v>
      </c>
      <c r="B2633" s="75" t="s">
        <v>5314</v>
      </c>
    </row>
    <row r="2634" spans="1:2" x14ac:dyDescent="0.2">
      <c r="A2634" s="75" t="s">
        <v>5315</v>
      </c>
      <c r="B2634" s="75" t="s">
        <v>5316</v>
      </c>
    </row>
    <row r="2635" spans="1:2" x14ac:dyDescent="0.2">
      <c r="A2635" s="75" t="s">
        <v>5317</v>
      </c>
      <c r="B2635" s="75" t="s">
        <v>5318</v>
      </c>
    </row>
    <row r="2636" spans="1:2" x14ac:dyDescent="0.2">
      <c r="A2636" s="75" t="s">
        <v>5319</v>
      </c>
      <c r="B2636" s="75" t="s">
        <v>5320</v>
      </c>
    </row>
    <row r="2637" spans="1:2" x14ac:dyDescent="0.2">
      <c r="A2637" s="75" t="s">
        <v>5321</v>
      </c>
      <c r="B2637" s="75" t="s">
        <v>5322</v>
      </c>
    </row>
    <row r="2638" spans="1:2" x14ac:dyDescent="0.2">
      <c r="A2638" s="75" t="s">
        <v>5323</v>
      </c>
      <c r="B2638" s="75" t="s">
        <v>5324</v>
      </c>
    </row>
    <row r="2639" spans="1:2" x14ac:dyDescent="0.2">
      <c r="A2639" s="75" t="s">
        <v>5325</v>
      </c>
      <c r="B2639" s="75" t="s">
        <v>5326</v>
      </c>
    </row>
    <row r="2640" spans="1:2" x14ac:dyDescent="0.2">
      <c r="A2640" s="75" t="s">
        <v>5327</v>
      </c>
      <c r="B2640" s="75" t="s">
        <v>5328</v>
      </c>
    </row>
    <row r="2641" spans="1:2" x14ac:dyDescent="0.2">
      <c r="A2641" s="75" t="s">
        <v>5329</v>
      </c>
      <c r="B2641" s="75" t="s">
        <v>5330</v>
      </c>
    </row>
    <row r="2642" spans="1:2" x14ac:dyDescent="0.2">
      <c r="A2642" s="75" t="s">
        <v>5331</v>
      </c>
      <c r="B2642" s="75" t="s">
        <v>5332</v>
      </c>
    </row>
    <row r="2643" spans="1:2" x14ac:dyDescent="0.2">
      <c r="A2643" s="75" t="s">
        <v>5333</v>
      </c>
      <c r="B2643" s="75" t="s">
        <v>5334</v>
      </c>
    </row>
    <row r="2644" spans="1:2" x14ac:dyDescent="0.2">
      <c r="A2644" s="75" t="s">
        <v>5335</v>
      </c>
      <c r="B2644" s="75" t="s">
        <v>5336</v>
      </c>
    </row>
    <row r="2645" spans="1:2" x14ac:dyDescent="0.2">
      <c r="A2645" s="75" t="s">
        <v>5337</v>
      </c>
      <c r="B2645" s="75" t="s">
        <v>5338</v>
      </c>
    </row>
    <row r="2646" spans="1:2" x14ac:dyDescent="0.2">
      <c r="A2646" s="75" t="s">
        <v>5339</v>
      </c>
      <c r="B2646" s="75" t="s">
        <v>5340</v>
      </c>
    </row>
    <row r="2647" spans="1:2" x14ac:dyDescent="0.2">
      <c r="A2647" s="75" t="s">
        <v>5341</v>
      </c>
      <c r="B2647" s="75" t="s">
        <v>5342</v>
      </c>
    </row>
    <row r="2648" spans="1:2" x14ac:dyDescent="0.2">
      <c r="A2648" s="75" t="s">
        <v>5343</v>
      </c>
      <c r="B2648" s="75" t="s">
        <v>5344</v>
      </c>
    </row>
    <row r="2649" spans="1:2" x14ac:dyDescent="0.2">
      <c r="A2649" s="75" t="s">
        <v>5345</v>
      </c>
      <c r="B2649" s="75" t="s">
        <v>5346</v>
      </c>
    </row>
    <row r="2650" spans="1:2" x14ac:dyDescent="0.2">
      <c r="A2650" s="75" t="s">
        <v>5347</v>
      </c>
      <c r="B2650" s="75" t="s">
        <v>5348</v>
      </c>
    </row>
    <row r="2651" spans="1:2" x14ac:dyDescent="0.2">
      <c r="A2651" s="75" t="s">
        <v>5349</v>
      </c>
      <c r="B2651" s="75" t="s">
        <v>5350</v>
      </c>
    </row>
    <row r="2652" spans="1:2" x14ac:dyDescent="0.2">
      <c r="A2652" s="75" t="s">
        <v>5351</v>
      </c>
      <c r="B2652" s="75" t="s">
        <v>5352</v>
      </c>
    </row>
    <row r="2653" spans="1:2" x14ac:dyDescent="0.2">
      <c r="A2653" s="75" t="s">
        <v>5353</v>
      </c>
      <c r="B2653" s="75" t="s">
        <v>5354</v>
      </c>
    </row>
    <row r="2654" spans="1:2" x14ac:dyDescent="0.2">
      <c r="A2654" s="75" t="s">
        <v>5355</v>
      </c>
      <c r="B2654" s="75" t="s">
        <v>5356</v>
      </c>
    </row>
    <row r="2655" spans="1:2" x14ac:dyDescent="0.2">
      <c r="A2655" s="75" t="s">
        <v>5357</v>
      </c>
      <c r="B2655" s="75" t="s">
        <v>5358</v>
      </c>
    </row>
    <row r="2656" spans="1:2" x14ac:dyDescent="0.2">
      <c r="A2656" s="75" t="s">
        <v>5359</v>
      </c>
      <c r="B2656" s="75" t="s">
        <v>5360</v>
      </c>
    </row>
    <row r="2657" spans="1:2" x14ac:dyDescent="0.2">
      <c r="A2657" s="75" t="s">
        <v>5361</v>
      </c>
      <c r="B2657" s="75" t="s">
        <v>5362</v>
      </c>
    </row>
    <row r="2658" spans="1:2" x14ac:dyDescent="0.2">
      <c r="A2658" s="75" t="s">
        <v>5363</v>
      </c>
      <c r="B2658" s="75" t="s">
        <v>5364</v>
      </c>
    </row>
    <row r="2659" spans="1:2" x14ac:dyDescent="0.2">
      <c r="A2659" s="75" t="s">
        <v>5365</v>
      </c>
      <c r="B2659" s="75" t="s">
        <v>5366</v>
      </c>
    </row>
    <row r="2660" spans="1:2" x14ac:dyDescent="0.2">
      <c r="A2660" s="75" t="s">
        <v>5367</v>
      </c>
      <c r="B2660" s="75" t="s">
        <v>5368</v>
      </c>
    </row>
    <row r="2661" spans="1:2" x14ac:dyDescent="0.2">
      <c r="A2661" s="75" t="s">
        <v>5369</v>
      </c>
      <c r="B2661" s="75" t="s">
        <v>5370</v>
      </c>
    </row>
    <row r="2662" spans="1:2" x14ac:dyDescent="0.2">
      <c r="A2662" s="75" t="s">
        <v>5371</v>
      </c>
      <c r="B2662" s="75" t="s">
        <v>5372</v>
      </c>
    </row>
    <row r="2663" spans="1:2" x14ac:dyDescent="0.2">
      <c r="A2663" s="75" t="s">
        <v>5373</v>
      </c>
      <c r="B2663" s="75" t="s">
        <v>5374</v>
      </c>
    </row>
    <row r="2664" spans="1:2" x14ac:dyDescent="0.2">
      <c r="A2664" s="75" t="s">
        <v>5375</v>
      </c>
      <c r="B2664" s="75" t="s">
        <v>5376</v>
      </c>
    </row>
    <row r="2665" spans="1:2" x14ac:dyDescent="0.2">
      <c r="A2665" s="75" t="s">
        <v>5377</v>
      </c>
      <c r="B2665" s="75" t="s">
        <v>5378</v>
      </c>
    </row>
    <row r="2666" spans="1:2" x14ac:dyDescent="0.2">
      <c r="A2666" s="75" t="s">
        <v>5379</v>
      </c>
      <c r="B2666" s="75" t="s">
        <v>5380</v>
      </c>
    </row>
    <row r="2667" spans="1:2" x14ac:dyDescent="0.2">
      <c r="A2667" s="75" t="s">
        <v>5381</v>
      </c>
      <c r="B2667" s="75" t="s">
        <v>5382</v>
      </c>
    </row>
    <row r="2668" spans="1:2" x14ac:dyDescent="0.2">
      <c r="A2668" s="75" t="s">
        <v>5383</v>
      </c>
      <c r="B2668" s="75" t="s">
        <v>5384</v>
      </c>
    </row>
    <row r="2669" spans="1:2" x14ac:dyDescent="0.2">
      <c r="A2669" s="75" t="s">
        <v>5385</v>
      </c>
      <c r="B2669" s="75" t="s">
        <v>5386</v>
      </c>
    </row>
    <row r="2670" spans="1:2" x14ac:dyDescent="0.2">
      <c r="A2670" s="75" t="s">
        <v>5387</v>
      </c>
      <c r="B2670" s="75" t="s">
        <v>5388</v>
      </c>
    </row>
    <row r="2671" spans="1:2" x14ac:dyDescent="0.2">
      <c r="A2671" s="75" t="s">
        <v>5389</v>
      </c>
      <c r="B2671" s="75" t="s">
        <v>5390</v>
      </c>
    </row>
    <row r="2672" spans="1:2" x14ac:dyDescent="0.2">
      <c r="A2672" s="75" t="s">
        <v>5391</v>
      </c>
      <c r="B2672" s="75" t="s">
        <v>5392</v>
      </c>
    </row>
    <row r="2673" spans="1:2" x14ac:dyDescent="0.2">
      <c r="A2673" s="75" t="s">
        <v>5393</v>
      </c>
      <c r="B2673" s="75" t="s">
        <v>5394</v>
      </c>
    </row>
    <row r="2674" spans="1:2" x14ac:dyDescent="0.2">
      <c r="A2674" s="75" t="s">
        <v>5395</v>
      </c>
      <c r="B2674" s="75" t="s">
        <v>5396</v>
      </c>
    </row>
    <row r="2675" spans="1:2" x14ac:dyDescent="0.2">
      <c r="A2675" s="75" t="s">
        <v>5397</v>
      </c>
      <c r="B2675" s="75" t="s">
        <v>5398</v>
      </c>
    </row>
    <row r="2676" spans="1:2" x14ac:dyDescent="0.2">
      <c r="A2676" s="75" t="s">
        <v>5399</v>
      </c>
      <c r="B2676" s="75" t="s">
        <v>5400</v>
      </c>
    </row>
    <row r="2677" spans="1:2" x14ac:dyDescent="0.2">
      <c r="A2677" s="75" t="s">
        <v>5401</v>
      </c>
      <c r="B2677" s="75" t="s">
        <v>5402</v>
      </c>
    </row>
    <row r="2678" spans="1:2" x14ac:dyDescent="0.2">
      <c r="A2678" s="75" t="s">
        <v>5403</v>
      </c>
      <c r="B2678" s="75" t="s">
        <v>5404</v>
      </c>
    </row>
    <row r="2679" spans="1:2" x14ac:dyDescent="0.2">
      <c r="A2679" s="75" t="s">
        <v>5405</v>
      </c>
      <c r="B2679" s="75" t="s">
        <v>5406</v>
      </c>
    </row>
    <row r="2680" spans="1:2" x14ac:dyDescent="0.2">
      <c r="A2680" s="75" t="s">
        <v>5407</v>
      </c>
      <c r="B2680" s="75" t="s">
        <v>5408</v>
      </c>
    </row>
    <row r="2681" spans="1:2" x14ac:dyDescent="0.2">
      <c r="A2681" s="75" t="s">
        <v>5409</v>
      </c>
      <c r="B2681" s="75" t="s">
        <v>5410</v>
      </c>
    </row>
    <row r="2682" spans="1:2" x14ac:dyDescent="0.2">
      <c r="A2682" s="75" t="s">
        <v>5411</v>
      </c>
      <c r="B2682" s="75" t="s">
        <v>5412</v>
      </c>
    </row>
    <row r="2683" spans="1:2" x14ac:dyDescent="0.2">
      <c r="A2683" s="75" t="s">
        <v>5413</v>
      </c>
      <c r="B2683" s="75" t="s">
        <v>5414</v>
      </c>
    </row>
    <row r="2684" spans="1:2" x14ac:dyDescent="0.2">
      <c r="A2684" s="75" t="s">
        <v>5415</v>
      </c>
      <c r="B2684" s="75" t="s">
        <v>5416</v>
      </c>
    </row>
    <row r="2685" spans="1:2" x14ac:dyDescent="0.2">
      <c r="A2685" s="75" t="s">
        <v>5417</v>
      </c>
      <c r="B2685" s="75" t="s">
        <v>5418</v>
      </c>
    </row>
    <row r="2686" spans="1:2" x14ac:dyDescent="0.2">
      <c r="A2686" s="75" t="s">
        <v>5419</v>
      </c>
      <c r="B2686" s="75" t="s">
        <v>5420</v>
      </c>
    </row>
    <row r="2687" spans="1:2" x14ac:dyDescent="0.2">
      <c r="A2687" s="75" t="s">
        <v>5421</v>
      </c>
      <c r="B2687" s="75" t="s">
        <v>5422</v>
      </c>
    </row>
    <row r="2688" spans="1:2" x14ac:dyDescent="0.2">
      <c r="A2688" s="75" t="s">
        <v>5423</v>
      </c>
      <c r="B2688" s="75" t="s">
        <v>5424</v>
      </c>
    </row>
    <row r="2689" spans="1:2" x14ac:dyDescent="0.2">
      <c r="A2689" s="75" t="s">
        <v>5425</v>
      </c>
      <c r="B2689" s="75" t="s">
        <v>5426</v>
      </c>
    </row>
    <row r="2690" spans="1:2" x14ac:dyDescent="0.2">
      <c r="A2690" s="75" t="s">
        <v>5427</v>
      </c>
      <c r="B2690" s="75" t="s">
        <v>5428</v>
      </c>
    </row>
    <row r="2691" spans="1:2" x14ac:dyDescent="0.2">
      <c r="A2691" s="75" t="s">
        <v>5429</v>
      </c>
      <c r="B2691" s="75" t="s">
        <v>5430</v>
      </c>
    </row>
    <row r="2692" spans="1:2" x14ac:dyDescent="0.2">
      <c r="A2692" s="75" t="s">
        <v>5431</v>
      </c>
      <c r="B2692" s="75" t="s">
        <v>5432</v>
      </c>
    </row>
    <row r="2693" spans="1:2" x14ac:dyDescent="0.2">
      <c r="A2693" s="75" t="s">
        <v>5433</v>
      </c>
      <c r="B2693" s="75" t="s">
        <v>5434</v>
      </c>
    </row>
    <row r="2694" spans="1:2" x14ac:dyDescent="0.2">
      <c r="A2694" s="75" t="s">
        <v>5435</v>
      </c>
      <c r="B2694" s="75" t="s">
        <v>5436</v>
      </c>
    </row>
    <row r="2695" spans="1:2" x14ac:dyDescent="0.2">
      <c r="A2695" s="75" t="s">
        <v>5437</v>
      </c>
      <c r="B2695" s="75" t="s">
        <v>5438</v>
      </c>
    </row>
    <row r="2696" spans="1:2" x14ac:dyDescent="0.2">
      <c r="A2696" s="75" t="s">
        <v>5439</v>
      </c>
      <c r="B2696" s="75" t="s">
        <v>5440</v>
      </c>
    </row>
    <row r="2697" spans="1:2" x14ac:dyDescent="0.2">
      <c r="A2697" s="75" t="s">
        <v>5441</v>
      </c>
      <c r="B2697" s="75" t="s">
        <v>5442</v>
      </c>
    </row>
    <row r="2698" spans="1:2" x14ac:dyDescent="0.2">
      <c r="A2698" s="75" t="s">
        <v>5443</v>
      </c>
      <c r="B2698" s="75" t="s">
        <v>5444</v>
      </c>
    </row>
    <row r="2699" spans="1:2" x14ac:dyDescent="0.2">
      <c r="A2699" s="75" t="s">
        <v>5445</v>
      </c>
      <c r="B2699" s="75" t="s">
        <v>5446</v>
      </c>
    </row>
    <row r="2700" spans="1:2" x14ac:dyDescent="0.2">
      <c r="A2700" s="75" t="s">
        <v>5447</v>
      </c>
      <c r="B2700" s="75" t="s">
        <v>5448</v>
      </c>
    </row>
    <row r="2701" spans="1:2" x14ac:dyDescent="0.2">
      <c r="A2701" s="75" t="s">
        <v>5449</v>
      </c>
      <c r="B2701" s="75" t="s">
        <v>5450</v>
      </c>
    </row>
    <row r="2702" spans="1:2" x14ac:dyDescent="0.2">
      <c r="A2702" s="75" t="s">
        <v>5451</v>
      </c>
      <c r="B2702" s="75" t="s">
        <v>5452</v>
      </c>
    </row>
    <row r="2703" spans="1:2" x14ac:dyDescent="0.2">
      <c r="A2703" s="75" t="s">
        <v>5453</v>
      </c>
      <c r="B2703" s="75" t="s">
        <v>5454</v>
      </c>
    </row>
    <row r="2704" spans="1:2" x14ac:dyDescent="0.2">
      <c r="A2704" s="75" t="s">
        <v>5455</v>
      </c>
      <c r="B2704" s="75" t="s">
        <v>5456</v>
      </c>
    </row>
    <row r="2705" spans="1:2" x14ac:dyDescent="0.2">
      <c r="A2705" s="75" t="s">
        <v>5457</v>
      </c>
      <c r="B2705" s="75" t="s">
        <v>5458</v>
      </c>
    </row>
    <row r="2706" spans="1:2" x14ac:dyDescent="0.2">
      <c r="A2706" s="75" t="s">
        <v>5459</v>
      </c>
      <c r="B2706" s="75" t="s">
        <v>5460</v>
      </c>
    </row>
    <row r="2707" spans="1:2" x14ac:dyDescent="0.2">
      <c r="A2707" s="75" t="s">
        <v>5461</v>
      </c>
      <c r="B2707" s="75" t="s">
        <v>5462</v>
      </c>
    </row>
    <row r="2708" spans="1:2" x14ac:dyDescent="0.2">
      <c r="A2708" s="75" t="s">
        <v>5463</v>
      </c>
      <c r="B2708" s="75" t="s">
        <v>5464</v>
      </c>
    </row>
    <row r="2709" spans="1:2" x14ac:dyDescent="0.2">
      <c r="A2709" s="75" t="s">
        <v>5465</v>
      </c>
      <c r="B2709" s="75" t="s">
        <v>5466</v>
      </c>
    </row>
    <row r="2710" spans="1:2" x14ac:dyDescent="0.2">
      <c r="A2710" s="75" t="s">
        <v>5467</v>
      </c>
      <c r="B2710" s="75" t="s">
        <v>5468</v>
      </c>
    </row>
    <row r="2711" spans="1:2" x14ac:dyDescent="0.2">
      <c r="A2711" s="75" t="s">
        <v>5469</v>
      </c>
      <c r="B2711" s="75" t="s">
        <v>5470</v>
      </c>
    </row>
    <row r="2712" spans="1:2" x14ac:dyDescent="0.2">
      <c r="A2712" s="75" t="s">
        <v>5471</v>
      </c>
      <c r="B2712" s="75" t="s">
        <v>5472</v>
      </c>
    </row>
    <row r="2713" spans="1:2" x14ac:dyDescent="0.2">
      <c r="A2713" s="75" t="s">
        <v>5473</v>
      </c>
      <c r="B2713" s="75" t="s">
        <v>5474</v>
      </c>
    </row>
    <row r="2714" spans="1:2" x14ac:dyDescent="0.2">
      <c r="A2714" s="75" t="s">
        <v>5475</v>
      </c>
      <c r="B2714" s="75" t="s">
        <v>5476</v>
      </c>
    </row>
    <row r="2715" spans="1:2" x14ac:dyDescent="0.2">
      <c r="A2715" s="75" t="s">
        <v>5477</v>
      </c>
      <c r="B2715" s="75" t="s">
        <v>5478</v>
      </c>
    </row>
    <row r="2716" spans="1:2" x14ac:dyDescent="0.2">
      <c r="A2716" s="75" t="s">
        <v>5479</v>
      </c>
      <c r="B2716" s="75" t="s">
        <v>5480</v>
      </c>
    </row>
    <row r="2717" spans="1:2" x14ac:dyDescent="0.2">
      <c r="A2717" s="75" t="s">
        <v>5481</v>
      </c>
      <c r="B2717" s="75" t="s">
        <v>5482</v>
      </c>
    </row>
    <row r="2718" spans="1:2" x14ac:dyDescent="0.2">
      <c r="A2718" s="75" t="s">
        <v>5483</v>
      </c>
      <c r="B2718" s="75" t="s">
        <v>5484</v>
      </c>
    </row>
    <row r="2719" spans="1:2" x14ac:dyDescent="0.2">
      <c r="A2719" s="75" t="s">
        <v>5485</v>
      </c>
      <c r="B2719" s="75" t="s">
        <v>5486</v>
      </c>
    </row>
    <row r="2720" spans="1:2" x14ac:dyDescent="0.2">
      <c r="A2720" s="75" t="s">
        <v>5487</v>
      </c>
      <c r="B2720" s="75" t="s">
        <v>5488</v>
      </c>
    </row>
    <row r="2721" spans="1:2" x14ac:dyDescent="0.2">
      <c r="A2721" s="75" t="s">
        <v>5489</v>
      </c>
      <c r="B2721" s="75" t="s">
        <v>5490</v>
      </c>
    </row>
    <row r="2722" spans="1:2" x14ac:dyDescent="0.2">
      <c r="A2722" s="75" t="s">
        <v>5491</v>
      </c>
      <c r="B2722" s="75" t="s">
        <v>5492</v>
      </c>
    </row>
    <row r="2723" spans="1:2" x14ac:dyDescent="0.2">
      <c r="A2723" s="75" t="s">
        <v>5493</v>
      </c>
      <c r="B2723" s="75" t="s">
        <v>5494</v>
      </c>
    </row>
    <row r="2724" spans="1:2" x14ac:dyDescent="0.2">
      <c r="A2724" s="75" t="s">
        <v>5495</v>
      </c>
      <c r="B2724" s="75" t="s">
        <v>5496</v>
      </c>
    </row>
    <row r="2725" spans="1:2" x14ac:dyDescent="0.2">
      <c r="A2725" s="75" t="s">
        <v>5497</v>
      </c>
      <c r="B2725" s="75" t="s">
        <v>5498</v>
      </c>
    </row>
    <row r="2726" spans="1:2" x14ac:dyDescent="0.2">
      <c r="A2726" s="75" t="s">
        <v>5499</v>
      </c>
      <c r="B2726" s="75" t="s">
        <v>5500</v>
      </c>
    </row>
    <row r="2727" spans="1:2" x14ac:dyDescent="0.2">
      <c r="A2727" s="75" t="s">
        <v>5501</v>
      </c>
      <c r="B2727" s="75" t="s">
        <v>5502</v>
      </c>
    </row>
    <row r="2728" spans="1:2" x14ac:dyDescent="0.2">
      <c r="A2728" s="75" t="s">
        <v>5503</v>
      </c>
      <c r="B2728" s="75" t="s">
        <v>5504</v>
      </c>
    </row>
    <row r="2729" spans="1:2" x14ac:dyDescent="0.2">
      <c r="A2729" s="75" t="s">
        <v>5505</v>
      </c>
      <c r="B2729" s="75" t="s">
        <v>5506</v>
      </c>
    </row>
    <row r="2730" spans="1:2" x14ac:dyDescent="0.2">
      <c r="A2730" s="75" t="s">
        <v>5507</v>
      </c>
      <c r="B2730" s="75" t="s">
        <v>5508</v>
      </c>
    </row>
    <row r="2731" spans="1:2" x14ac:dyDescent="0.2">
      <c r="A2731" s="75" t="s">
        <v>5509</v>
      </c>
      <c r="B2731" s="75" t="s">
        <v>5510</v>
      </c>
    </row>
    <row r="2732" spans="1:2" x14ac:dyDescent="0.2">
      <c r="A2732" s="75" t="s">
        <v>5511</v>
      </c>
      <c r="B2732" s="75" t="s">
        <v>5512</v>
      </c>
    </row>
    <row r="2733" spans="1:2" x14ac:dyDescent="0.2">
      <c r="A2733" s="75" t="s">
        <v>5513</v>
      </c>
      <c r="B2733" s="75" t="s">
        <v>5514</v>
      </c>
    </row>
    <row r="2734" spans="1:2" x14ac:dyDescent="0.2">
      <c r="A2734" s="75" t="s">
        <v>5515</v>
      </c>
      <c r="B2734" s="75" t="s">
        <v>5516</v>
      </c>
    </row>
    <row r="2735" spans="1:2" x14ac:dyDescent="0.2">
      <c r="A2735" s="75" t="s">
        <v>5517</v>
      </c>
      <c r="B2735" s="75" t="s">
        <v>5518</v>
      </c>
    </row>
    <row r="2736" spans="1:2" x14ac:dyDescent="0.2">
      <c r="A2736" s="75" t="s">
        <v>5519</v>
      </c>
      <c r="B2736" s="75" t="s">
        <v>5520</v>
      </c>
    </row>
    <row r="2737" spans="1:2" x14ac:dyDescent="0.2">
      <c r="A2737" s="75" t="s">
        <v>5521</v>
      </c>
      <c r="B2737" s="75" t="s">
        <v>5522</v>
      </c>
    </row>
    <row r="2738" spans="1:2" x14ac:dyDescent="0.2">
      <c r="A2738" s="75" t="s">
        <v>5523</v>
      </c>
      <c r="B2738" s="75" t="s">
        <v>5524</v>
      </c>
    </row>
    <row r="2739" spans="1:2" x14ac:dyDescent="0.2">
      <c r="A2739" s="75" t="s">
        <v>5525</v>
      </c>
      <c r="B2739" s="75" t="s">
        <v>5526</v>
      </c>
    </row>
    <row r="2740" spans="1:2" x14ac:dyDescent="0.2">
      <c r="A2740" s="75" t="s">
        <v>5527</v>
      </c>
      <c r="B2740" s="75" t="s">
        <v>5528</v>
      </c>
    </row>
    <row r="2741" spans="1:2" x14ac:dyDescent="0.2">
      <c r="A2741" s="75" t="s">
        <v>5529</v>
      </c>
      <c r="B2741" s="75" t="s">
        <v>5530</v>
      </c>
    </row>
    <row r="2742" spans="1:2" x14ac:dyDescent="0.2">
      <c r="A2742" s="75" t="s">
        <v>5531</v>
      </c>
      <c r="B2742" s="75" t="s">
        <v>5532</v>
      </c>
    </row>
    <row r="2743" spans="1:2" x14ac:dyDescent="0.2">
      <c r="A2743" s="75" t="s">
        <v>5533</v>
      </c>
      <c r="B2743" s="75" t="s">
        <v>5534</v>
      </c>
    </row>
    <row r="2744" spans="1:2" x14ac:dyDescent="0.2">
      <c r="A2744" s="75" t="s">
        <v>5535</v>
      </c>
      <c r="B2744" s="75" t="s">
        <v>5536</v>
      </c>
    </row>
    <row r="2745" spans="1:2" x14ac:dyDescent="0.2">
      <c r="A2745" s="75" t="s">
        <v>5537</v>
      </c>
      <c r="B2745" s="75" t="s">
        <v>5538</v>
      </c>
    </row>
    <row r="2746" spans="1:2" x14ac:dyDescent="0.2">
      <c r="A2746" s="75" t="s">
        <v>5539</v>
      </c>
      <c r="B2746" s="75" t="s">
        <v>5540</v>
      </c>
    </row>
    <row r="2747" spans="1:2" x14ac:dyDescent="0.2">
      <c r="A2747" s="75" t="s">
        <v>5541</v>
      </c>
      <c r="B2747" s="75" t="s">
        <v>5542</v>
      </c>
    </row>
    <row r="2748" spans="1:2" x14ac:dyDescent="0.2">
      <c r="A2748" s="75" t="s">
        <v>5543</v>
      </c>
      <c r="B2748" s="75" t="s">
        <v>5544</v>
      </c>
    </row>
    <row r="2749" spans="1:2" x14ac:dyDescent="0.2">
      <c r="A2749" s="75" t="s">
        <v>5545</v>
      </c>
      <c r="B2749" s="75" t="s">
        <v>5546</v>
      </c>
    </row>
    <row r="2750" spans="1:2" x14ac:dyDescent="0.2">
      <c r="A2750" s="75" t="s">
        <v>5547</v>
      </c>
      <c r="B2750" s="75" t="s">
        <v>5548</v>
      </c>
    </row>
    <row r="2751" spans="1:2" x14ac:dyDescent="0.2">
      <c r="A2751" s="75" t="s">
        <v>5549</v>
      </c>
      <c r="B2751" s="75" t="s">
        <v>5550</v>
      </c>
    </row>
    <row r="2752" spans="1:2" x14ac:dyDescent="0.2">
      <c r="A2752" s="75" t="s">
        <v>5551</v>
      </c>
      <c r="B2752" s="75" t="s">
        <v>5552</v>
      </c>
    </row>
    <row r="2753" spans="1:2" x14ac:dyDescent="0.2">
      <c r="A2753" s="75" t="s">
        <v>5553</v>
      </c>
      <c r="B2753" s="75" t="s">
        <v>5554</v>
      </c>
    </row>
    <row r="2754" spans="1:2" x14ac:dyDescent="0.2">
      <c r="A2754" s="75" t="s">
        <v>5555</v>
      </c>
      <c r="B2754" s="75" t="s">
        <v>5556</v>
      </c>
    </row>
    <row r="2755" spans="1:2" x14ac:dyDescent="0.2">
      <c r="A2755" s="75" t="s">
        <v>5557</v>
      </c>
      <c r="B2755" s="75" t="s">
        <v>5558</v>
      </c>
    </row>
    <row r="2756" spans="1:2" x14ac:dyDescent="0.2">
      <c r="A2756" s="75" t="s">
        <v>5559</v>
      </c>
      <c r="B2756" s="75" t="s">
        <v>5560</v>
      </c>
    </row>
    <row r="2757" spans="1:2" x14ac:dyDescent="0.2">
      <c r="A2757" s="75" t="s">
        <v>5561</v>
      </c>
      <c r="B2757" s="75" t="s">
        <v>5562</v>
      </c>
    </row>
    <row r="2758" spans="1:2" x14ac:dyDescent="0.2">
      <c r="A2758" s="75" t="s">
        <v>5563</v>
      </c>
      <c r="B2758" s="75" t="s">
        <v>5564</v>
      </c>
    </row>
    <row r="2759" spans="1:2" x14ac:dyDescent="0.2">
      <c r="A2759" s="75" t="s">
        <v>5565</v>
      </c>
      <c r="B2759" s="75" t="s">
        <v>5566</v>
      </c>
    </row>
    <row r="2760" spans="1:2" x14ac:dyDescent="0.2">
      <c r="A2760" s="75" t="s">
        <v>5567</v>
      </c>
      <c r="B2760" s="75" t="s">
        <v>5568</v>
      </c>
    </row>
    <row r="2761" spans="1:2" x14ac:dyDescent="0.2">
      <c r="A2761" s="75" t="s">
        <v>5569</v>
      </c>
      <c r="B2761" s="75" t="s">
        <v>5570</v>
      </c>
    </row>
    <row r="2762" spans="1:2" x14ac:dyDescent="0.2">
      <c r="A2762" s="75" t="s">
        <v>5571</v>
      </c>
      <c r="B2762" s="75" t="s">
        <v>5572</v>
      </c>
    </row>
    <row r="2763" spans="1:2" x14ac:dyDescent="0.2">
      <c r="A2763" s="75" t="s">
        <v>5573</v>
      </c>
      <c r="B2763" s="75" t="s">
        <v>5574</v>
      </c>
    </row>
    <row r="2764" spans="1:2" x14ac:dyDescent="0.2">
      <c r="A2764" s="75" t="s">
        <v>5575</v>
      </c>
      <c r="B2764" s="75" t="s">
        <v>5576</v>
      </c>
    </row>
    <row r="2765" spans="1:2" x14ac:dyDescent="0.2">
      <c r="A2765" s="75" t="s">
        <v>5577</v>
      </c>
      <c r="B2765" s="75" t="s">
        <v>5578</v>
      </c>
    </row>
    <row r="2766" spans="1:2" x14ac:dyDescent="0.2">
      <c r="A2766" s="75" t="s">
        <v>5579</v>
      </c>
      <c r="B2766" s="75" t="s">
        <v>5580</v>
      </c>
    </row>
    <row r="2767" spans="1:2" x14ac:dyDescent="0.2">
      <c r="A2767" s="75" t="s">
        <v>5581</v>
      </c>
      <c r="B2767" s="75" t="s">
        <v>5582</v>
      </c>
    </row>
    <row r="2768" spans="1:2" x14ac:dyDescent="0.2">
      <c r="A2768" s="75" t="s">
        <v>5583</v>
      </c>
      <c r="B2768" s="75" t="s">
        <v>5584</v>
      </c>
    </row>
    <row r="2769" spans="1:2" x14ac:dyDescent="0.2">
      <c r="A2769" s="75" t="s">
        <v>5585</v>
      </c>
      <c r="B2769" s="75" t="s">
        <v>5586</v>
      </c>
    </row>
    <row r="2770" spans="1:2" x14ac:dyDescent="0.2">
      <c r="A2770" s="75" t="s">
        <v>5587</v>
      </c>
      <c r="B2770" s="75" t="s">
        <v>5588</v>
      </c>
    </row>
    <row r="2771" spans="1:2" x14ac:dyDescent="0.2">
      <c r="A2771" s="75" t="s">
        <v>5589</v>
      </c>
      <c r="B2771" s="75" t="s">
        <v>5590</v>
      </c>
    </row>
    <row r="2772" spans="1:2" x14ac:dyDescent="0.2">
      <c r="A2772" s="75" t="s">
        <v>5591</v>
      </c>
      <c r="B2772" s="75" t="s">
        <v>5592</v>
      </c>
    </row>
    <row r="2773" spans="1:2" x14ac:dyDescent="0.2">
      <c r="A2773" s="75" t="s">
        <v>5593</v>
      </c>
      <c r="B2773" s="75" t="s">
        <v>5594</v>
      </c>
    </row>
    <row r="2774" spans="1:2" x14ac:dyDescent="0.2">
      <c r="A2774" s="75" t="s">
        <v>5595</v>
      </c>
      <c r="B2774" s="75" t="s">
        <v>5596</v>
      </c>
    </row>
    <row r="2775" spans="1:2" x14ac:dyDescent="0.2">
      <c r="A2775" s="75" t="s">
        <v>5597</v>
      </c>
      <c r="B2775" s="75" t="s">
        <v>5598</v>
      </c>
    </row>
    <row r="2776" spans="1:2" x14ac:dyDescent="0.2">
      <c r="A2776" s="75" t="s">
        <v>5599</v>
      </c>
      <c r="B2776" s="75" t="s">
        <v>5600</v>
      </c>
    </row>
    <row r="2777" spans="1:2" x14ac:dyDescent="0.2">
      <c r="A2777" s="75" t="s">
        <v>5601</v>
      </c>
      <c r="B2777" s="75" t="s">
        <v>5602</v>
      </c>
    </row>
    <row r="2778" spans="1:2" x14ac:dyDescent="0.2">
      <c r="A2778" s="75" t="s">
        <v>5603</v>
      </c>
      <c r="B2778" s="75" t="s">
        <v>5604</v>
      </c>
    </row>
    <row r="2779" spans="1:2" x14ac:dyDescent="0.2">
      <c r="A2779" s="75" t="s">
        <v>5605</v>
      </c>
      <c r="B2779" s="75" t="s">
        <v>5606</v>
      </c>
    </row>
    <row r="2780" spans="1:2" x14ac:dyDescent="0.2">
      <c r="A2780" s="75" t="s">
        <v>5607</v>
      </c>
      <c r="B2780" s="75" t="s">
        <v>5608</v>
      </c>
    </row>
    <row r="2781" spans="1:2" x14ac:dyDescent="0.2">
      <c r="A2781" s="75" t="s">
        <v>5609</v>
      </c>
      <c r="B2781" s="75" t="s">
        <v>5610</v>
      </c>
    </row>
    <row r="2782" spans="1:2" x14ac:dyDescent="0.2">
      <c r="A2782" s="75" t="s">
        <v>5611</v>
      </c>
      <c r="B2782" s="75" t="s">
        <v>5612</v>
      </c>
    </row>
    <row r="2783" spans="1:2" x14ac:dyDescent="0.2">
      <c r="A2783" s="75" t="s">
        <v>5613</v>
      </c>
      <c r="B2783" s="75" t="s">
        <v>5614</v>
      </c>
    </row>
    <row r="2784" spans="1:2" x14ac:dyDescent="0.2">
      <c r="A2784" s="75" t="s">
        <v>5615</v>
      </c>
      <c r="B2784" s="75" t="s">
        <v>5616</v>
      </c>
    </row>
    <row r="2785" spans="1:2" x14ac:dyDescent="0.2">
      <c r="A2785" s="75" t="s">
        <v>5617</v>
      </c>
      <c r="B2785" s="75" t="s">
        <v>5618</v>
      </c>
    </row>
    <row r="2786" spans="1:2" x14ac:dyDescent="0.2">
      <c r="A2786" s="75" t="s">
        <v>5619</v>
      </c>
      <c r="B2786" s="75" t="s">
        <v>5620</v>
      </c>
    </row>
    <row r="2787" spans="1:2" x14ac:dyDescent="0.2">
      <c r="A2787" s="75" t="s">
        <v>5621</v>
      </c>
      <c r="B2787" s="75" t="s">
        <v>5622</v>
      </c>
    </row>
    <row r="2788" spans="1:2" x14ac:dyDescent="0.2">
      <c r="A2788" s="75" t="s">
        <v>5623</v>
      </c>
      <c r="B2788" s="75" t="s">
        <v>5624</v>
      </c>
    </row>
    <row r="2789" spans="1:2" x14ac:dyDescent="0.2">
      <c r="A2789" s="75" t="s">
        <v>5625</v>
      </c>
      <c r="B2789" s="75" t="s">
        <v>5626</v>
      </c>
    </row>
    <row r="2790" spans="1:2" x14ac:dyDescent="0.2">
      <c r="A2790" s="75" t="s">
        <v>5627</v>
      </c>
      <c r="B2790" s="75" t="s">
        <v>5628</v>
      </c>
    </row>
    <row r="2791" spans="1:2" x14ac:dyDescent="0.2">
      <c r="A2791" s="75" t="s">
        <v>5629</v>
      </c>
      <c r="B2791" s="75" t="s">
        <v>5630</v>
      </c>
    </row>
    <row r="2792" spans="1:2" x14ac:dyDescent="0.2">
      <c r="A2792" s="75" t="s">
        <v>5631</v>
      </c>
      <c r="B2792" s="75" t="s">
        <v>5632</v>
      </c>
    </row>
    <row r="2793" spans="1:2" x14ac:dyDescent="0.2">
      <c r="A2793" s="75" t="s">
        <v>5633</v>
      </c>
      <c r="B2793" s="75" t="s">
        <v>5634</v>
      </c>
    </row>
    <row r="2794" spans="1:2" x14ac:dyDescent="0.2">
      <c r="A2794" s="75" t="s">
        <v>5635</v>
      </c>
      <c r="B2794" s="75" t="s">
        <v>5636</v>
      </c>
    </row>
    <row r="2795" spans="1:2" x14ac:dyDescent="0.2">
      <c r="A2795" s="75" t="s">
        <v>5637</v>
      </c>
      <c r="B2795" s="75" t="s">
        <v>5638</v>
      </c>
    </row>
    <row r="2796" spans="1:2" x14ac:dyDescent="0.2">
      <c r="A2796" s="75" t="s">
        <v>5639</v>
      </c>
      <c r="B2796" s="75" t="s">
        <v>5640</v>
      </c>
    </row>
    <row r="2797" spans="1:2" x14ac:dyDescent="0.2">
      <c r="A2797" s="75" t="s">
        <v>5641</v>
      </c>
      <c r="B2797" s="75" t="s">
        <v>5642</v>
      </c>
    </row>
    <row r="2798" spans="1:2" x14ac:dyDescent="0.2">
      <c r="A2798" s="75" t="s">
        <v>5643</v>
      </c>
      <c r="B2798" s="75" t="s">
        <v>5644</v>
      </c>
    </row>
    <row r="2799" spans="1:2" x14ac:dyDescent="0.2">
      <c r="A2799" s="75" t="s">
        <v>5645</v>
      </c>
      <c r="B2799" s="75" t="s">
        <v>5646</v>
      </c>
    </row>
    <row r="2800" spans="1:2" x14ac:dyDescent="0.2">
      <c r="A2800" s="75" t="s">
        <v>5647</v>
      </c>
      <c r="B2800" s="75" t="s">
        <v>5648</v>
      </c>
    </row>
    <row r="2801" spans="1:2" x14ac:dyDescent="0.2">
      <c r="A2801" s="75" t="s">
        <v>5649</v>
      </c>
      <c r="B2801" s="75" t="s">
        <v>5650</v>
      </c>
    </row>
    <row r="2802" spans="1:2" x14ac:dyDescent="0.2">
      <c r="A2802" s="75" t="s">
        <v>5651</v>
      </c>
      <c r="B2802" s="75" t="s">
        <v>5652</v>
      </c>
    </row>
    <row r="2803" spans="1:2" x14ac:dyDescent="0.2">
      <c r="A2803" s="75" t="s">
        <v>5653</v>
      </c>
      <c r="B2803" s="75" t="s">
        <v>5654</v>
      </c>
    </row>
    <row r="2804" spans="1:2" x14ac:dyDescent="0.2">
      <c r="A2804" s="75" t="s">
        <v>5655</v>
      </c>
      <c r="B2804" s="75" t="s">
        <v>5656</v>
      </c>
    </row>
    <row r="2805" spans="1:2" x14ac:dyDescent="0.2">
      <c r="A2805" s="75" t="s">
        <v>5657</v>
      </c>
      <c r="B2805" s="75" t="s">
        <v>5658</v>
      </c>
    </row>
    <row r="2806" spans="1:2" x14ac:dyDescent="0.2">
      <c r="A2806" s="75" t="s">
        <v>5659</v>
      </c>
      <c r="B2806" s="75" t="s">
        <v>5660</v>
      </c>
    </row>
    <row r="2807" spans="1:2" x14ac:dyDescent="0.2">
      <c r="A2807" s="75" t="s">
        <v>5661</v>
      </c>
      <c r="B2807" s="75" t="s">
        <v>5662</v>
      </c>
    </row>
    <row r="2808" spans="1:2" x14ac:dyDescent="0.2">
      <c r="A2808" s="75" t="s">
        <v>5663</v>
      </c>
      <c r="B2808" s="75" t="s">
        <v>5664</v>
      </c>
    </row>
    <row r="2809" spans="1:2" x14ac:dyDescent="0.2">
      <c r="A2809" s="75" t="s">
        <v>5665</v>
      </c>
      <c r="B2809" s="75" t="s">
        <v>5666</v>
      </c>
    </row>
    <row r="2810" spans="1:2" x14ac:dyDescent="0.2">
      <c r="A2810" s="75" t="s">
        <v>5667</v>
      </c>
      <c r="B2810" s="75" t="s">
        <v>5668</v>
      </c>
    </row>
    <row r="2811" spans="1:2" x14ac:dyDescent="0.2">
      <c r="A2811" s="75" t="s">
        <v>5669</v>
      </c>
      <c r="B2811" s="75" t="s">
        <v>5670</v>
      </c>
    </row>
    <row r="2812" spans="1:2" x14ac:dyDescent="0.2">
      <c r="A2812" s="75" t="s">
        <v>5671</v>
      </c>
      <c r="B2812" s="75" t="s">
        <v>5672</v>
      </c>
    </row>
    <row r="2813" spans="1:2" x14ac:dyDescent="0.2">
      <c r="A2813" s="75" t="s">
        <v>5673</v>
      </c>
      <c r="B2813" s="75" t="s">
        <v>5674</v>
      </c>
    </row>
    <row r="2814" spans="1:2" x14ac:dyDescent="0.2">
      <c r="A2814" s="75" t="s">
        <v>5675</v>
      </c>
      <c r="B2814" s="75" t="s">
        <v>5676</v>
      </c>
    </row>
    <row r="2815" spans="1:2" x14ac:dyDescent="0.2">
      <c r="A2815" s="75" t="s">
        <v>5677</v>
      </c>
      <c r="B2815" s="75" t="s">
        <v>5678</v>
      </c>
    </row>
    <row r="2816" spans="1:2" x14ac:dyDescent="0.2">
      <c r="A2816" s="75" t="s">
        <v>5679</v>
      </c>
      <c r="B2816" s="75" t="s">
        <v>5680</v>
      </c>
    </row>
    <row r="2817" spans="1:2" x14ac:dyDescent="0.2">
      <c r="A2817" s="75" t="s">
        <v>5681</v>
      </c>
      <c r="B2817" s="75" t="s">
        <v>5682</v>
      </c>
    </row>
    <row r="2818" spans="1:2" x14ac:dyDescent="0.2">
      <c r="A2818" s="75" t="s">
        <v>5683</v>
      </c>
      <c r="B2818" s="75" t="s">
        <v>5684</v>
      </c>
    </row>
    <row r="2819" spans="1:2" x14ac:dyDescent="0.2">
      <c r="A2819" s="75" t="s">
        <v>5685</v>
      </c>
      <c r="B2819" s="75" t="s">
        <v>5686</v>
      </c>
    </row>
    <row r="2820" spans="1:2" x14ac:dyDescent="0.2">
      <c r="A2820" s="75" t="s">
        <v>5687</v>
      </c>
      <c r="B2820" s="75" t="s">
        <v>5688</v>
      </c>
    </row>
    <row r="2821" spans="1:2" x14ac:dyDescent="0.2">
      <c r="A2821" s="75" t="s">
        <v>5689</v>
      </c>
      <c r="B2821" s="75" t="s">
        <v>5690</v>
      </c>
    </row>
    <row r="2822" spans="1:2" x14ac:dyDescent="0.2">
      <c r="A2822" s="75" t="s">
        <v>5691</v>
      </c>
      <c r="B2822" s="75" t="s">
        <v>5692</v>
      </c>
    </row>
    <row r="2823" spans="1:2" x14ac:dyDescent="0.2">
      <c r="A2823" s="75" t="s">
        <v>5693</v>
      </c>
      <c r="B2823" s="75" t="s">
        <v>5694</v>
      </c>
    </row>
    <row r="2824" spans="1:2" x14ac:dyDescent="0.2">
      <c r="A2824" s="75" t="s">
        <v>5695</v>
      </c>
      <c r="B2824" s="75" t="s">
        <v>5696</v>
      </c>
    </row>
    <row r="2825" spans="1:2" x14ac:dyDescent="0.2">
      <c r="A2825" s="75" t="s">
        <v>5697</v>
      </c>
      <c r="B2825" s="75" t="s">
        <v>5698</v>
      </c>
    </row>
    <row r="2826" spans="1:2" x14ac:dyDescent="0.2">
      <c r="A2826" s="75" t="s">
        <v>5699</v>
      </c>
      <c r="B2826" s="75" t="s">
        <v>5700</v>
      </c>
    </row>
    <row r="2827" spans="1:2" x14ac:dyDescent="0.2">
      <c r="A2827" s="75" t="s">
        <v>5701</v>
      </c>
      <c r="B2827" s="75" t="s">
        <v>5702</v>
      </c>
    </row>
    <row r="2828" spans="1:2" x14ac:dyDescent="0.2">
      <c r="A2828" s="75" t="s">
        <v>5703</v>
      </c>
      <c r="B2828" s="75" t="s">
        <v>5704</v>
      </c>
    </row>
    <row r="2829" spans="1:2" x14ac:dyDescent="0.2">
      <c r="A2829" s="75" t="s">
        <v>5705</v>
      </c>
      <c r="B2829" s="75" t="s">
        <v>5706</v>
      </c>
    </row>
    <row r="2830" spans="1:2" x14ac:dyDescent="0.2">
      <c r="A2830" s="75" t="s">
        <v>5707</v>
      </c>
      <c r="B2830" s="75" t="s">
        <v>5708</v>
      </c>
    </row>
    <row r="2831" spans="1:2" x14ac:dyDescent="0.2">
      <c r="A2831" s="75" t="s">
        <v>5709</v>
      </c>
      <c r="B2831" s="75" t="s">
        <v>5710</v>
      </c>
    </row>
    <row r="2832" spans="1:2" x14ac:dyDescent="0.2">
      <c r="A2832" s="75" t="s">
        <v>5711</v>
      </c>
      <c r="B2832" s="75" t="s">
        <v>5712</v>
      </c>
    </row>
    <row r="2833" spans="1:2" x14ac:dyDescent="0.2">
      <c r="A2833" s="75" t="s">
        <v>5713</v>
      </c>
      <c r="B2833" s="75" t="s">
        <v>5714</v>
      </c>
    </row>
    <row r="2834" spans="1:2" x14ac:dyDescent="0.2">
      <c r="A2834" s="75" t="s">
        <v>5715</v>
      </c>
      <c r="B2834" s="75" t="s">
        <v>5716</v>
      </c>
    </row>
    <row r="2835" spans="1:2" x14ac:dyDescent="0.2">
      <c r="A2835" s="75" t="s">
        <v>5717</v>
      </c>
      <c r="B2835" s="75" t="s">
        <v>5718</v>
      </c>
    </row>
    <row r="2836" spans="1:2" x14ac:dyDescent="0.2">
      <c r="A2836" s="75" t="s">
        <v>5719</v>
      </c>
      <c r="B2836" s="75" t="s">
        <v>5720</v>
      </c>
    </row>
    <row r="2837" spans="1:2" x14ac:dyDescent="0.2">
      <c r="A2837" s="75" t="s">
        <v>5721</v>
      </c>
      <c r="B2837" s="75" t="s">
        <v>5722</v>
      </c>
    </row>
    <row r="2838" spans="1:2" x14ac:dyDescent="0.2">
      <c r="A2838" s="75" t="s">
        <v>5723</v>
      </c>
      <c r="B2838" s="75" t="s">
        <v>5724</v>
      </c>
    </row>
    <row r="2839" spans="1:2" x14ac:dyDescent="0.2">
      <c r="A2839" s="75" t="s">
        <v>5725</v>
      </c>
      <c r="B2839" s="75" t="s">
        <v>5726</v>
      </c>
    </row>
    <row r="2840" spans="1:2" x14ac:dyDescent="0.2">
      <c r="A2840" s="75" t="s">
        <v>5727</v>
      </c>
      <c r="B2840" s="75" t="s">
        <v>5728</v>
      </c>
    </row>
    <row r="2841" spans="1:2" x14ac:dyDescent="0.2">
      <c r="A2841" s="75" t="s">
        <v>5729</v>
      </c>
      <c r="B2841" s="75" t="s">
        <v>5730</v>
      </c>
    </row>
    <row r="2842" spans="1:2" x14ac:dyDescent="0.2">
      <c r="A2842" s="75" t="s">
        <v>5731</v>
      </c>
      <c r="B2842" s="75" t="s">
        <v>5732</v>
      </c>
    </row>
    <row r="2843" spans="1:2" x14ac:dyDescent="0.2">
      <c r="A2843" s="75" t="s">
        <v>5733</v>
      </c>
      <c r="B2843" s="75" t="s">
        <v>5734</v>
      </c>
    </row>
    <row r="2844" spans="1:2" x14ac:dyDescent="0.2">
      <c r="A2844" s="75" t="s">
        <v>5735</v>
      </c>
      <c r="B2844" s="75" t="s">
        <v>5736</v>
      </c>
    </row>
    <row r="2845" spans="1:2" x14ac:dyDescent="0.2">
      <c r="A2845" s="75" t="s">
        <v>5737</v>
      </c>
      <c r="B2845" s="75" t="s">
        <v>5738</v>
      </c>
    </row>
    <row r="2846" spans="1:2" x14ac:dyDescent="0.2">
      <c r="A2846" s="75" t="s">
        <v>5739</v>
      </c>
      <c r="B2846" s="75" t="s">
        <v>5740</v>
      </c>
    </row>
    <row r="2847" spans="1:2" x14ac:dyDescent="0.2">
      <c r="A2847" s="75" t="s">
        <v>5741</v>
      </c>
      <c r="B2847" s="75" t="s">
        <v>5742</v>
      </c>
    </row>
    <row r="2848" spans="1:2" x14ac:dyDescent="0.2">
      <c r="A2848" s="75" t="s">
        <v>5743</v>
      </c>
      <c r="B2848" s="75" t="s">
        <v>5744</v>
      </c>
    </row>
    <row r="2849" spans="1:2" x14ac:dyDescent="0.2">
      <c r="A2849" s="75" t="s">
        <v>5745</v>
      </c>
      <c r="B2849" s="75" t="s">
        <v>5746</v>
      </c>
    </row>
    <row r="2850" spans="1:2" x14ac:dyDescent="0.2">
      <c r="A2850" s="75" t="s">
        <v>5747</v>
      </c>
      <c r="B2850" s="75" t="s">
        <v>5748</v>
      </c>
    </row>
    <row r="2851" spans="1:2" x14ac:dyDescent="0.2">
      <c r="A2851" s="75" t="s">
        <v>5749</v>
      </c>
      <c r="B2851" s="75" t="s">
        <v>5750</v>
      </c>
    </row>
    <row r="2852" spans="1:2" x14ac:dyDescent="0.2">
      <c r="A2852" s="75" t="s">
        <v>5751</v>
      </c>
      <c r="B2852" s="75" t="s">
        <v>5752</v>
      </c>
    </row>
    <row r="2853" spans="1:2" x14ac:dyDescent="0.2">
      <c r="A2853" s="75" t="s">
        <v>5753</v>
      </c>
      <c r="B2853" s="75" t="s">
        <v>5754</v>
      </c>
    </row>
    <row r="2854" spans="1:2" x14ac:dyDescent="0.2">
      <c r="A2854" s="75" t="s">
        <v>5755</v>
      </c>
      <c r="B2854" s="75" t="s">
        <v>5756</v>
      </c>
    </row>
    <row r="2855" spans="1:2" x14ac:dyDescent="0.2">
      <c r="A2855" s="75" t="s">
        <v>5757</v>
      </c>
      <c r="B2855" s="75" t="s">
        <v>5758</v>
      </c>
    </row>
    <row r="2856" spans="1:2" x14ac:dyDescent="0.2">
      <c r="A2856" s="75" t="s">
        <v>5759</v>
      </c>
      <c r="B2856" s="75" t="s">
        <v>5760</v>
      </c>
    </row>
    <row r="2857" spans="1:2" x14ac:dyDescent="0.2">
      <c r="A2857" s="75" t="s">
        <v>5761</v>
      </c>
      <c r="B2857" s="75" t="s">
        <v>5762</v>
      </c>
    </row>
    <row r="2858" spans="1:2" x14ac:dyDescent="0.2">
      <c r="A2858" s="75" t="s">
        <v>5763</v>
      </c>
      <c r="B2858" s="75" t="s">
        <v>5764</v>
      </c>
    </row>
    <row r="2859" spans="1:2" x14ac:dyDescent="0.2">
      <c r="A2859" s="75" t="s">
        <v>5765</v>
      </c>
      <c r="B2859" s="75" t="s">
        <v>5766</v>
      </c>
    </row>
    <row r="2860" spans="1:2" x14ac:dyDescent="0.2">
      <c r="A2860" s="75" t="s">
        <v>5767</v>
      </c>
      <c r="B2860" s="75" t="s">
        <v>5768</v>
      </c>
    </row>
    <row r="2861" spans="1:2" x14ac:dyDescent="0.2">
      <c r="A2861" s="75" t="s">
        <v>5769</v>
      </c>
      <c r="B2861" s="75" t="s">
        <v>5770</v>
      </c>
    </row>
    <row r="2862" spans="1:2" x14ac:dyDescent="0.2">
      <c r="A2862" s="75" t="s">
        <v>5771</v>
      </c>
      <c r="B2862" s="75" t="s">
        <v>5772</v>
      </c>
    </row>
    <row r="2863" spans="1:2" x14ac:dyDescent="0.2">
      <c r="A2863" s="75" t="s">
        <v>5773</v>
      </c>
      <c r="B2863" s="75" t="s">
        <v>5774</v>
      </c>
    </row>
    <row r="2864" spans="1:2" x14ac:dyDescent="0.2">
      <c r="A2864" s="75" t="s">
        <v>5775</v>
      </c>
      <c r="B2864" s="75" t="s">
        <v>5776</v>
      </c>
    </row>
    <row r="2865" spans="1:2" x14ac:dyDescent="0.2">
      <c r="A2865" s="75" t="s">
        <v>5777</v>
      </c>
      <c r="B2865" s="75" t="s">
        <v>5778</v>
      </c>
    </row>
    <row r="2866" spans="1:2" x14ac:dyDescent="0.2">
      <c r="A2866" s="75" t="s">
        <v>5779</v>
      </c>
      <c r="B2866" s="75" t="s">
        <v>5780</v>
      </c>
    </row>
    <row r="2867" spans="1:2" x14ac:dyDescent="0.2">
      <c r="A2867" s="75" t="s">
        <v>5781</v>
      </c>
      <c r="B2867" s="75" t="s">
        <v>5782</v>
      </c>
    </row>
    <row r="2868" spans="1:2" x14ac:dyDescent="0.2">
      <c r="A2868" s="75" t="s">
        <v>5783</v>
      </c>
      <c r="B2868" s="75" t="s">
        <v>5784</v>
      </c>
    </row>
    <row r="2869" spans="1:2" x14ac:dyDescent="0.2">
      <c r="A2869" s="75" t="s">
        <v>5785</v>
      </c>
      <c r="B2869" s="75" t="s">
        <v>5786</v>
      </c>
    </row>
    <row r="2870" spans="1:2" x14ac:dyDescent="0.2">
      <c r="A2870" s="75" t="s">
        <v>5787</v>
      </c>
      <c r="B2870" s="75" t="s">
        <v>5788</v>
      </c>
    </row>
    <row r="2871" spans="1:2" x14ac:dyDescent="0.2">
      <c r="A2871" s="75" t="s">
        <v>5789</v>
      </c>
      <c r="B2871" s="75" t="s">
        <v>5790</v>
      </c>
    </row>
    <row r="2872" spans="1:2" x14ac:dyDescent="0.2">
      <c r="A2872" s="75" t="s">
        <v>5791</v>
      </c>
      <c r="B2872" s="75" t="s">
        <v>5792</v>
      </c>
    </row>
    <row r="2873" spans="1:2" x14ac:dyDescent="0.2">
      <c r="A2873" s="75" t="s">
        <v>5793</v>
      </c>
      <c r="B2873" s="75" t="s">
        <v>5794</v>
      </c>
    </row>
    <row r="2874" spans="1:2" x14ac:dyDescent="0.2">
      <c r="A2874" s="75" t="s">
        <v>5795</v>
      </c>
      <c r="B2874" s="75" t="s">
        <v>5796</v>
      </c>
    </row>
    <row r="2875" spans="1:2" x14ac:dyDescent="0.2">
      <c r="A2875" s="75" t="s">
        <v>5797</v>
      </c>
      <c r="B2875" s="75" t="s">
        <v>5798</v>
      </c>
    </row>
    <row r="2876" spans="1:2" x14ac:dyDescent="0.2">
      <c r="A2876" s="75" t="s">
        <v>5799</v>
      </c>
      <c r="B2876" s="75" t="s">
        <v>5800</v>
      </c>
    </row>
    <row r="2877" spans="1:2" x14ac:dyDescent="0.2">
      <c r="A2877" s="75" t="s">
        <v>5801</v>
      </c>
      <c r="B2877" s="75" t="s">
        <v>5802</v>
      </c>
    </row>
    <row r="2878" spans="1:2" x14ac:dyDescent="0.2">
      <c r="A2878" s="75" t="s">
        <v>5803</v>
      </c>
      <c r="B2878" s="75" t="s">
        <v>5804</v>
      </c>
    </row>
  </sheetData>
  <phoneticPr fontId="1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49"/>
  <sheetViews>
    <sheetView showGridLines="0" workbookViewId="0">
      <pane xSplit="3" ySplit="2" topLeftCell="D3" activePane="bottomRight" state="frozen"/>
      <selection pane="topRight" activeCell="D1" sqref="D1"/>
      <selection pane="bottomLeft" activeCell="A3" sqref="A3"/>
      <selection pane="bottomRight"/>
    </sheetView>
  </sheetViews>
  <sheetFormatPr defaultColWidth="9.125" defaultRowHeight="12.75" x14ac:dyDescent="0.2"/>
  <cols>
    <col min="1" max="1" width="9.125" style="13"/>
    <col min="2" max="3" width="11.875" style="21" customWidth="1"/>
    <col min="4" max="4" width="9.125" style="1"/>
    <col min="5" max="43" width="10.375" style="1" customWidth="1"/>
    <col min="44" max="45" width="9.125" style="1"/>
    <col min="46" max="46" width="12.125" style="1" bestFit="1" customWidth="1"/>
    <col min="47" max="16384" width="9.125" style="1"/>
  </cols>
  <sheetData>
    <row r="1" spans="1:82" x14ac:dyDescent="0.2">
      <c r="E1" s="124" t="s">
        <v>5846</v>
      </c>
    </row>
    <row r="2" spans="1:82" x14ac:dyDescent="0.2">
      <c r="A2" s="22"/>
      <c r="B2" s="23" t="s">
        <v>5</v>
      </c>
      <c r="C2" s="23" t="s">
        <v>6</v>
      </c>
      <c r="D2" s="26"/>
      <c r="E2" s="159">
        <v>42643</v>
      </c>
      <c r="F2" s="27">
        <f>IF(MONTH(E2)&lt;=3,DATE(YEAR(E2)-1,12,31),IF(MONTH(E2)&lt;=6,DATE(YEAR(E2),3,31),IF(MONTH(E2)&lt;=9,DATE(YEAR(E2),6,30),DATE(YEAR(E2),9,30))))</f>
        <v>42551</v>
      </c>
      <c r="G2" s="27">
        <f t="shared" ref="G2:AQ2" si="0">IF(MONTH(F2)&lt;=3,DATE(YEAR(F2)-1,12,31),IF(MONTH(F2)&lt;=6,DATE(YEAR(F2),3,31),IF(MONTH(F2)&lt;=9,DATE(YEAR(F2),6,30),DATE(YEAR(F2),9,30))))</f>
        <v>42460</v>
      </c>
      <c r="H2" s="27">
        <f t="shared" si="0"/>
        <v>42369</v>
      </c>
      <c r="I2" s="27">
        <f t="shared" si="0"/>
        <v>42277</v>
      </c>
      <c r="J2" s="27">
        <f t="shared" si="0"/>
        <v>42185</v>
      </c>
      <c r="K2" s="27">
        <f t="shared" si="0"/>
        <v>42094</v>
      </c>
      <c r="L2" s="27">
        <f t="shared" si="0"/>
        <v>42004</v>
      </c>
      <c r="M2" s="27">
        <f t="shared" si="0"/>
        <v>41912</v>
      </c>
      <c r="N2" s="27">
        <f t="shared" si="0"/>
        <v>41820</v>
      </c>
      <c r="O2" s="27">
        <f t="shared" si="0"/>
        <v>41729</v>
      </c>
      <c r="P2" s="27">
        <f t="shared" si="0"/>
        <v>41639</v>
      </c>
      <c r="Q2" s="27">
        <f t="shared" si="0"/>
        <v>41547</v>
      </c>
      <c r="R2" s="27">
        <f t="shared" si="0"/>
        <v>41455</v>
      </c>
      <c r="S2" s="27">
        <f t="shared" si="0"/>
        <v>41364</v>
      </c>
      <c r="T2" s="27">
        <f t="shared" si="0"/>
        <v>41274</v>
      </c>
      <c r="U2" s="27">
        <f t="shared" si="0"/>
        <v>41182</v>
      </c>
      <c r="V2" s="27">
        <f t="shared" si="0"/>
        <v>41090</v>
      </c>
      <c r="W2" s="27">
        <f t="shared" si="0"/>
        <v>40999</v>
      </c>
      <c r="X2" s="27">
        <f t="shared" si="0"/>
        <v>40908</v>
      </c>
      <c r="Y2" s="27">
        <f t="shared" si="0"/>
        <v>40816</v>
      </c>
      <c r="Z2" s="27">
        <f t="shared" si="0"/>
        <v>40724</v>
      </c>
      <c r="AA2" s="27">
        <f t="shared" si="0"/>
        <v>40633</v>
      </c>
      <c r="AB2" s="27">
        <f t="shared" si="0"/>
        <v>40543</v>
      </c>
      <c r="AC2" s="27">
        <f t="shared" si="0"/>
        <v>40451</v>
      </c>
      <c r="AD2" s="27">
        <f t="shared" si="0"/>
        <v>40359</v>
      </c>
      <c r="AE2" s="27">
        <f t="shared" si="0"/>
        <v>40268</v>
      </c>
      <c r="AF2" s="27">
        <f t="shared" si="0"/>
        <v>40178</v>
      </c>
      <c r="AG2" s="27">
        <f t="shared" si="0"/>
        <v>40086</v>
      </c>
      <c r="AH2" s="27">
        <f t="shared" si="0"/>
        <v>39994</v>
      </c>
      <c r="AI2" s="27">
        <f t="shared" si="0"/>
        <v>39903</v>
      </c>
      <c r="AJ2" s="27">
        <f t="shared" si="0"/>
        <v>39813</v>
      </c>
      <c r="AK2" s="27">
        <f t="shared" si="0"/>
        <v>39721</v>
      </c>
      <c r="AL2" s="27">
        <f t="shared" si="0"/>
        <v>39629</v>
      </c>
      <c r="AM2" s="27">
        <f t="shared" si="0"/>
        <v>39538</v>
      </c>
      <c r="AN2" s="27">
        <f t="shared" si="0"/>
        <v>39447</v>
      </c>
      <c r="AO2" s="27">
        <f t="shared" si="0"/>
        <v>39355</v>
      </c>
      <c r="AP2" s="27">
        <f t="shared" si="0"/>
        <v>39263</v>
      </c>
      <c r="AQ2" s="158">
        <f t="shared" si="0"/>
        <v>39172</v>
      </c>
    </row>
    <row r="3" spans="1:82" x14ac:dyDescent="0.2">
      <c r="A3" s="200" t="s">
        <v>78</v>
      </c>
      <c r="B3" s="75" t="s">
        <v>7</v>
      </c>
      <c r="C3" s="75" t="s">
        <v>8</v>
      </c>
      <c r="D3" s="29"/>
      <c r="E3" s="160">
        <f>IFERROR([1]!EM_S_QSTM07_IS($B3,"9",E$2,"1")/1000000,"")</f>
        <v>1789.2569794400001</v>
      </c>
      <c r="F3" s="160">
        <f>IFERROR([1]!EM_S_QSTM07_IS($B3,"9",F$2,"1")/1000000,"")</f>
        <v>1848.1184038699998</v>
      </c>
      <c r="G3" s="160">
        <f>IFERROR([1]!EM_S_QSTM07_IS($B3,"9",G$2,"1")/1000000,"")</f>
        <v>1439.04867446</v>
      </c>
      <c r="H3" s="160">
        <f>IFERROR([1]!EM_S_QSTM07_IS($B3,"9",H$2,"1")/1000000,"")</f>
        <v>1799.96119101</v>
      </c>
      <c r="I3" s="160">
        <f>IFERROR([1]!EM_S_QSTM07_IS($B3,"9",I$2,"1")/1000000,"")</f>
        <v>1352.3753200000001</v>
      </c>
      <c r="J3" s="160">
        <f>IFERROR([1]!EM_S_QSTM07_IS($B3,"9",J$2,"1")/1000000,"")</f>
        <v>1493.8192980899998</v>
      </c>
      <c r="K3" s="160">
        <f>IFERROR([1]!EM_S_QSTM07_IS($B3,"9",K$2,"1")/1000000,"")</f>
        <v>1551.0262767500001</v>
      </c>
      <c r="L3" s="160">
        <f>IFERROR([1]!EM_S_QSTM07_IS($B3,"9",L$2,"1")/1000000,"")</f>
        <v>1704.6696612200001</v>
      </c>
      <c r="M3" s="160">
        <f>IFERROR([1]!EM_S_QSTM07_IS($B3,"9",M$2,"1")/1000000,"")</f>
        <v>1840.6345799999999</v>
      </c>
      <c r="N3" s="160">
        <f>IFERROR([1]!EM_S_QSTM07_IS($B3,"9",N$2,"1")/1000000,"")</f>
        <v>1986.13294</v>
      </c>
      <c r="O3" s="160">
        <f>IFERROR([1]!EM_S_QSTM07_IS($B3,"9",O$2,"1")/1000000,"")</f>
        <v>1821.106419</v>
      </c>
      <c r="P3" s="160">
        <f>IFERROR([1]!EM_S_QSTM07_IS($B3,"9",P$2,"1")/1000000,"")</f>
        <v>1944.600342</v>
      </c>
      <c r="Q3" s="160">
        <f>IFERROR([1]!EM_S_QSTM07_IS($B3,"9",Q$2,"1")/1000000,"")</f>
        <v>1735.924364</v>
      </c>
      <c r="R3" s="160">
        <f>IFERROR([1]!EM_S_QSTM07_IS($B3,"9",R$2,"1")/1000000,"")</f>
        <v>1869.0390319999999</v>
      </c>
      <c r="S3" s="160">
        <f>IFERROR([1]!EM_S_QSTM07_IS($B3,"9",S$2,"1")/1000000,"")</f>
        <v>1888.1465800000001</v>
      </c>
      <c r="T3" s="160">
        <f>IFERROR([1]!EM_S_QSTM07_IS($B3,"9",T$2,"1")/1000000,"")</f>
        <v>1713.3546550000001</v>
      </c>
      <c r="U3" s="160">
        <f>IFERROR([1]!EM_S_QSTM07_IS($B3,"9",U$2,"1")/1000000,"")</f>
        <v>1572.3099970000001</v>
      </c>
      <c r="V3" s="160">
        <f>IFERROR([1]!EM_S_QSTM07_IS($B3,"9",V$2,"1")/1000000,"")</f>
        <v>2426.8664250000002</v>
      </c>
      <c r="W3" s="160">
        <f>IFERROR([1]!EM_S_QSTM07_IS($B3,"9",W$2,"1")/1000000,"")</f>
        <v>2410.203387</v>
      </c>
      <c r="X3" s="160">
        <f>IFERROR([1]!EM_S_QSTM07_IS($B3,"9",X$2,"1")/1000000,"")</f>
        <v>2400.6038509999998</v>
      </c>
      <c r="Y3" s="160">
        <f>IFERROR([1]!EM_S_QSTM07_IS($B3,"9",Y$2,"1")/1000000,"")</f>
        <v>2322.568933</v>
      </c>
      <c r="Z3" s="160">
        <f>IFERROR([1]!EM_S_QSTM07_IS($B3,"9",Z$2,"1")/1000000,"")</f>
        <v>2274.4364559999999</v>
      </c>
      <c r="AA3" s="160">
        <f>IFERROR([1]!EM_S_QSTM07_IS($B3,"9",AA$2,"1")/1000000,"")</f>
        <v>2264.219008</v>
      </c>
      <c r="AB3" s="160">
        <f>IFERROR([1]!EM_S_QSTM07_IS($B3,"9",AB$2,"1")/1000000,"")</f>
        <v>2024.58962</v>
      </c>
      <c r="AC3" s="160">
        <f>IFERROR([1]!EM_S_QSTM07_IS($B3,"9",AC$2,"1")/1000000,"")</f>
        <v>2013.6585379999999</v>
      </c>
      <c r="AD3" s="160">
        <f>IFERROR([1]!EM_S_QSTM07_IS($B3,"9",AD$2,"1")/1000000,"")</f>
        <v>2043.864853</v>
      </c>
      <c r="AE3" s="160">
        <f>IFERROR([1]!EM_S_QSTM07_IS($B3,"9",AE$2,"1")/1000000,"")</f>
        <v>1810.910464</v>
      </c>
      <c r="AF3" s="160">
        <f>IFERROR([1]!EM_S_QSTM07_IS($B3,"9",AF$2,"1")/1000000,"")</f>
        <v>1507.1004680000001</v>
      </c>
      <c r="AG3" s="160">
        <f>IFERROR([1]!EM_S_QSTM07_IS($B3,"9",AG$2,"1")/1000000,"")</f>
        <v>1588.898441</v>
      </c>
      <c r="AH3" s="160">
        <f>IFERROR([1]!EM_S_QSTM07_IS($B3,"9",AH$2,"1")/1000000,"")</f>
        <v>1325.712669</v>
      </c>
      <c r="AI3" s="160">
        <f>IFERROR([1]!EM_S_QSTM07_IS($B3,"9",AI$2,"1")/1000000,"")</f>
        <v>1139.4731019999999</v>
      </c>
      <c r="AJ3" s="160">
        <f>IFERROR([1]!EM_S_QSTM07_IS($B3,"9",AJ$2,"1")/1000000,"")</f>
        <v>1127.0398150000001</v>
      </c>
      <c r="AK3" s="160">
        <f>IFERROR([1]!EM_S_QSTM07_IS($B3,"9",AK$2,"1")/1000000,"")</f>
        <v>2101.8421560000002</v>
      </c>
      <c r="AL3" s="160">
        <f>IFERROR([1]!EM_S_QSTM07_IS($B3,"9",AL$2,"1")/1000000,"")</f>
        <v>2272.4328500000001</v>
      </c>
      <c r="AM3" s="160">
        <f>IFERROR([1]!EM_S_QSTM07_IS($B3,"9",AM$2,"1")/1000000,"")</f>
        <v>2000.4562249999999</v>
      </c>
      <c r="AN3" s="160">
        <f>IFERROR([1]!EM_S_QSTM07_IS($B3,"9",AN$2,"1")/1000000,"")</f>
        <v>1551.532915</v>
      </c>
      <c r="AO3" s="160">
        <f>IFERROR([1]!EM_S_QSTM07_IS($B3,"9",AO$2,"1")/1000000,"")</f>
        <v>1547.946432</v>
      </c>
      <c r="AP3" s="160">
        <f>IFERROR([1]!EM_S_QSTM07_IS($B3,"9",AP$2,"1")/1000000,"")</f>
        <v>1535.023684</v>
      </c>
      <c r="AQ3" s="160">
        <f>IFERROR([1]!EM_S_QSTM07_IS($B3,"9",AQ$2,"1")/1000000,"")</f>
        <v>1273.538822</v>
      </c>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row>
    <row r="4" spans="1:82" x14ac:dyDescent="0.2">
      <c r="A4" s="201"/>
      <c r="B4" s="75" t="s">
        <v>9</v>
      </c>
      <c r="C4" s="75" t="s">
        <v>10</v>
      </c>
      <c r="D4" s="2"/>
      <c r="E4" s="161">
        <v>21200.784842860001</v>
      </c>
      <c r="F4" s="161">
        <v>20081.118349189997</v>
      </c>
      <c r="G4" s="161">
        <v>17830.039768750001</v>
      </c>
      <c r="H4" s="161">
        <v>11910.27040691</v>
      </c>
      <c r="I4" s="161">
        <v>18761.73671411</v>
      </c>
      <c r="J4" s="161">
        <v>20473.555478490001</v>
      </c>
      <c r="K4" s="161">
        <v>21957.87178071</v>
      </c>
      <c r="L4" s="161">
        <v>22602.105242040001</v>
      </c>
      <c r="M4" s="161">
        <v>24979.19030346</v>
      </c>
      <c r="N4" s="161">
        <v>24871.993432359999</v>
      </c>
      <c r="O4" s="161">
        <v>25804.158092490001</v>
      </c>
      <c r="P4" s="161">
        <v>27513.4615763</v>
      </c>
      <c r="Q4" s="161">
        <v>27932.00872754</v>
      </c>
      <c r="R4" s="161">
        <v>27948.088342990002</v>
      </c>
      <c r="S4" s="161">
        <v>26861.433518669997</v>
      </c>
      <c r="T4" s="161">
        <v>24971.094735750001</v>
      </c>
      <c r="U4" s="161">
        <v>26971.138655499999</v>
      </c>
      <c r="V4" s="161">
        <v>30543.34096111</v>
      </c>
      <c r="W4" s="161">
        <v>29144.221367669998</v>
      </c>
      <c r="X4" s="161">
        <v>28520.648253259998</v>
      </c>
      <c r="Y4" s="161">
        <v>36228.793522699998</v>
      </c>
      <c r="Z4" s="161">
        <v>36322.324086820001</v>
      </c>
      <c r="AA4" s="161">
        <v>32271.961239869997</v>
      </c>
      <c r="AB4" s="161">
        <v>28543.379673979998</v>
      </c>
      <c r="AC4" s="161">
        <v>29690.28859575</v>
      </c>
      <c r="AD4" s="161">
        <v>31042.839316169997</v>
      </c>
      <c r="AE4" s="161">
        <v>27642.512196220003</v>
      </c>
      <c r="AF4" s="161">
        <v>59606.277371960001</v>
      </c>
      <c r="AG4" s="161">
        <v>9211.6632494599999</v>
      </c>
      <c r="AH4" s="161">
        <v>8343.6077082899992</v>
      </c>
      <c r="AI4" s="161">
        <v>10024.398436920001</v>
      </c>
      <c r="AJ4" s="161">
        <v>10447.55308958</v>
      </c>
      <c r="AK4" s="161">
        <v>16735.2964025</v>
      </c>
      <c r="AL4" s="161">
        <v>16727.824162910001</v>
      </c>
      <c r="AM4" s="161">
        <v>13786.64667697</v>
      </c>
      <c r="AN4" s="161">
        <v>11472.33447358</v>
      </c>
      <c r="AO4" s="161">
        <v>10806.38473424</v>
      </c>
      <c r="AP4" s="161">
        <v>9944.2418038099986</v>
      </c>
      <c r="AQ4" s="161">
        <v>9569.3741570499988</v>
      </c>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row>
    <row r="5" spans="1:82" x14ac:dyDescent="0.2">
      <c r="A5" s="201"/>
      <c r="B5" s="75" t="s">
        <v>11</v>
      </c>
      <c r="C5" s="75" t="s">
        <v>12</v>
      </c>
      <c r="D5" s="2"/>
      <c r="E5" s="161">
        <v>3643.7597020300004</v>
      </c>
      <c r="F5" s="161">
        <v>3468.6127092900001</v>
      </c>
      <c r="G5" s="161">
        <v>2314.7832992800004</v>
      </c>
      <c r="H5" s="161">
        <v>2631.8516844699998</v>
      </c>
      <c r="I5" s="161">
        <v>2983.1748126399998</v>
      </c>
      <c r="J5" s="161">
        <v>2969.9597858699999</v>
      </c>
      <c r="K5" s="161">
        <v>2559.6012560200002</v>
      </c>
      <c r="L5" s="161">
        <v>4616.4644568800004</v>
      </c>
      <c r="M5" s="161">
        <v>4744.04289522</v>
      </c>
      <c r="N5" s="161">
        <v>5200.9834212700007</v>
      </c>
      <c r="O5" s="161">
        <v>4935.1260485800003</v>
      </c>
      <c r="P5" s="161">
        <v>5144.8015970299994</v>
      </c>
      <c r="Q5" s="161">
        <v>5016.5728258199997</v>
      </c>
      <c r="R5" s="161">
        <v>4607.8124849899996</v>
      </c>
      <c r="S5" s="161">
        <v>4401.8470895699993</v>
      </c>
      <c r="T5" s="161">
        <v>5032.2658934199999</v>
      </c>
      <c r="U5" s="161">
        <v>4670.8422592799998</v>
      </c>
      <c r="V5" s="161">
        <v>4892.05615218</v>
      </c>
      <c r="W5" s="161">
        <v>4664.6802582199998</v>
      </c>
      <c r="X5" s="161">
        <v>5838.9425746099996</v>
      </c>
      <c r="Y5" s="161">
        <v>5885.7380553100002</v>
      </c>
      <c r="Z5" s="161">
        <v>5792.4518737299995</v>
      </c>
      <c r="AA5" s="161">
        <v>5357.1968635900002</v>
      </c>
      <c r="AB5" s="161">
        <v>5171.7247558299996</v>
      </c>
      <c r="AC5" s="161">
        <v>4459.1560403500007</v>
      </c>
      <c r="AD5" s="161">
        <v>4985.0792638100002</v>
      </c>
      <c r="AE5" s="161">
        <v>4219.9960132199994</v>
      </c>
      <c r="AF5" s="161">
        <v>4201.96318617</v>
      </c>
      <c r="AG5" s="161">
        <v>3387.3883434699997</v>
      </c>
      <c r="AH5" s="161">
        <v>3230.1799246599999</v>
      </c>
      <c r="AI5" s="161">
        <v>2530.1480630999999</v>
      </c>
      <c r="AJ5" s="161">
        <v>3487.3067967299999</v>
      </c>
      <c r="AK5" s="161">
        <v>4777.1898385499999</v>
      </c>
      <c r="AL5" s="161">
        <v>6451.4732609799994</v>
      </c>
      <c r="AM5" s="161">
        <v>4392.4635769899996</v>
      </c>
      <c r="AN5" s="161">
        <v>4553.2063987299998</v>
      </c>
      <c r="AO5" s="161">
        <v>3770.6523712199996</v>
      </c>
      <c r="AP5" s="161">
        <v>3421.7848780599998</v>
      </c>
      <c r="AQ5" s="161">
        <v>3215.6041250799999</v>
      </c>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row>
    <row r="6" spans="1:82" x14ac:dyDescent="0.2">
      <c r="A6" s="201"/>
      <c r="B6" s="75" t="s">
        <v>13</v>
      </c>
      <c r="C6" s="75" t="s">
        <v>14</v>
      </c>
      <c r="D6" s="2"/>
      <c r="E6" s="161">
        <v>7352.4136677400002</v>
      </c>
      <c r="F6" s="161">
        <v>6465.7873671400002</v>
      </c>
      <c r="G6" s="161">
        <v>6163.7972022100003</v>
      </c>
      <c r="H6" s="161">
        <v>7890.2745443800004</v>
      </c>
      <c r="I6" s="161">
        <v>5018.4489002399996</v>
      </c>
      <c r="J6" s="161">
        <v>6773.0230616899998</v>
      </c>
      <c r="K6" s="161">
        <v>9571.89209949</v>
      </c>
      <c r="L6" s="161">
        <v>11225.509767920001</v>
      </c>
      <c r="M6" s="161">
        <v>10383.901975969999</v>
      </c>
      <c r="N6" s="161">
        <v>10107.384748879998</v>
      </c>
      <c r="O6" s="161">
        <v>9705.2915329299994</v>
      </c>
      <c r="P6" s="161">
        <v>6900.1325383500007</v>
      </c>
      <c r="Q6" s="161">
        <v>10915.311595180001</v>
      </c>
      <c r="R6" s="161">
        <v>11348.93159968</v>
      </c>
      <c r="S6" s="161">
        <v>11164.968781080001</v>
      </c>
      <c r="T6" s="161">
        <v>11122.127628850001</v>
      </c>
      <c r="U6" s="161">
        <v>10628.033843040001</v>
      </c>
      <c r="V6" s="161">
        <v>12160.44637826</v>
      </c>
      <c r="W6" s="161">
        <v>10681.1234558</v>
      </c>
      <c r="X6" s="161">
        <v>12845.326295219998</v>
      </c>
      <c r="Y6" s="161">
        <v>13536.2671701</v>
      </c>
      <c r="Z6" s="161">
        <v>13344.27441684</v>
      </c>
      <c r="AA6" s="161">
        <v>10705.9822403</v>
      </c>
      <c r="AB6" s="161">
        <v>11887.032810930001</v>
      </c>
      <c r="AC6" s="161">
        <v>11971.53516901</v>
      </c>
      <c r="AD6" s="161">
        <v>11860.198004260001</v>
      </c>
      <c r="AE6" s="161">
        <v>10494.18740628</v>
      </c>
      <c r="AF6" s="161">
        <v>9831.2211148899987</v>
      </c>
      <c r="AG6" s="161">
        <v>9304.9270310400007</v>
      </c>
      <c r="AH6" s="161">
        <v>8012.5178907299996</v>
      </c>
      <c r="AI6" s="161">
        <v>8449.1099270499999</v>
      </c>
      <c r="AJ6" s="161">
        <v>8297.0185733599992</v>
      </c>
      <c r="AK6" s="161">
        <v>11635.453346120001</v>
      </c>
      <c r="AL6" s="161">
        <v>9804.0797116600006</v>
      </c>
      <c r="AM6" s="161">
        <v>8965.7774463799997</v>
      </c>
      <c r="AN6" s="161">
        <v>5613.7770406300006</v>
      </c>
      <c r="AO6" s="161">
        <v>9673.2031344299994</v>
      </c>
      <c r="AP6" s="161">
        <v>8361.8977847400001</v>
      </c>
      <c r="AQ6" s="161">
        <v>7702.7185350399996</v>
      </c>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row>
    <row r="7" spans="1:82" x14ac:dyDescent="0.2">
      <c r="A7" s="201"/>
      <c r="B7" s="75" t="s">
        <v>15</v>
      </c>
      <c r="C7" s="75" t="s">
        <v>16</v>
      </c>
      <c r="D7" s="2"/>
      <c r="E7" s="161">
        <v>13730.85916697</v>
      </c>
      <c r="F7" s="161">
        <v>15709.34199334</v>
      </c>
      <c r="G7" s="161">
        <v>11221.36744733</v>
      </c>
      <c r="H7" s="161">
        <v>12423.663696719999</v>
      </c>
      <c r="I7" s="161">
        <v>10774.218823180001</v>
      </c>
      <c r="J7" s="161">
        <v>13669.250276969999</v>
      </c>
      <c r="K7" s="161">
        <v>13163.5069546</v>
      </c>
      <c r="L7" s="161">
        <v>12374.280844520001</v>
      </c>
      <c r="M7" s="161">
        <v>14631.111035370001</v>
      </c>
      <c r="N7" s="161">
        <v>17414.860189299998</v>
      </c>
      <c r="O7" s="161">
        <v>16373.021312360001</v>
      </c>
      <c r="P7" s="161">
        <v>14981.29066047</v>
      </c>
      <c r="Q7" s="161">
        <v>14878.390547659999</v>
      </c>
      <c r="R7" s="161">
        <v>17773.420238750001</v>
      </c>
      <c r="S7" s="161">
        <v>15381.342544379999</v>
      </c>
      <c r="T7" s="161">
        <v>13751.6933904</v>
      </c>
      <c r="U7" s="161">
        <v>14214.599798379999</v>
      </c>
      <c r="V7" s="161">
        <v>16316.225276589999</v>
      </c>
      <c r="W7" s="161">
        <v>14533.80638815</v>
      </c>
      <c r="X7" s="161">
        <v>13113.37299009</v>
      </c>
      <c r="Y7" s="161">
        <v>12423.081992290001</v>
      </c>
      <c r="Z7" s="161">
        <v>13587.035524280001</v>
      </c>
      <c r="AA7" s="161">
        <v>13404.17267885</v>
      </c>
      <c r="AB7" s="161">
        <v>9227.5285471100015</v>
      </c>
      <c r="AC7" s="161">
        <v>10071.444507820001</v>
      </c>
      <c r="AD7" s="161">
        <v>9879.9461521499998</v>
      </c>
      <c r="AE7" s="161">
        <v>8441.8256941599993</v>
      </c>
      <c r="AF7" s="161">
        <v>5251.89883715</v>
      </c>
      <c r="AG7" s="161">
        <v>7525.1342823000005</v>
      </c>
      <c r="AH7" s="161">
        <v>6716.7417763200001</v>
      </c>
      <c r="AI7" s="161">
        <v>5694.4185439299999</v>
      </c>
      <c r="AJ7" s="161">
        <v>4622.5428545000004</v>
      </c>
      <c r="AK7" s="161">
        <v>5321.3760465799996</v>
      </c>
      <c r="AL7" s="161">
        <v>5742.9480809899997</v>
      </c>
      <c r="AM7" s="161">
        <v>4863.9298028100002</v>
      </c>
      <c r="AN7" s="161">
        <v>4422.9530250600001</v>
      </c>
      <c r="AO7" s="161">
        <v>3615.9208195400001</v>
      </c>
      <c r="AP7" s="161">
        <v>3091.8323229899997</v>
      </c>
      <c r="AQ7" s="161">
        <v>3127.3978765799998</v>
      </c>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row>
    <row r="8" spans="1:82" x14ac:dyDescent="0.2">
      <c r="A8" s="201"/>
      <c r="B8" s="75" t="s">
        <v>17</v>
      </c>
      <c r="C8" s="75" t="s">
        <v>18</v>
      </c>
      <c r="D8" s="2"/>
      <c r="E8" s="161">
        <v>14866.798348959999</v>
      </c>
      <c r="F8" s="161">
        <v>13740.258588340001</v>
      </c>
      <c r="G8" s="161">
        <v>11378.61146502</v>
      </c>
      <c r="H8" s="161">
        <v>15910.725280139999</v>
      </c>
      <c r="I8" s="161">
        <v>16560.717329359999</v>
      </c>
      <c r="J8" s="161">
        <v>18377.552778279998</v>
      </c>
      <c r="K8" s="161">
        <v>17063.7171781</v>
      </c>
      <c r="L8" s="161">
        <v>18298.660828400003</v>
      </c>
      <c r="M8" s="161">
        <v>21751.781688200001</v>
      </c>
      <c r="N8" s="161">
        <v>26577.809177970001</v>
      </c>
      <c r="O8" s="161">
        <v>20138.18980788</v>
      </c>
      <c r="P8" s="161">
        <v>22019.788123349997</v>
      </c>
      <c r="Q8" s="161">
        <v>28621.871254470003</v>
      </c>
      <c r="R8" s="161">
        <v>29254.375519330002</v>
      </c>
      <c r="S8" s="161">
        <v>25124.289856380001</v>
      </c>
      <c r="T8" s="161">
        <v>26077.354541869998</v>
      </c>
      <c r="U8" s="161">
        <v>27295.90984556</v>
      </c>
      <c r="V8" s="161">
        <v>27500.482123770002</v>
      </c>
      <c r="W8" s="161">
        <v>22641.537901650001</v>
      </c>
      <c r="X8" s="161">
        <v>25423.918303049999</v>
      </c>
      <c r="Y8" s="161">
        <v>24959.82010261</v>
      </c>
      <c r="Z8" s="161">
        <v>24288.398441360001</v>
      </c>
      <c r="AA8" s="161">
        <v>21548.122703790003</v>
      </c>
      <c r="AB8" s="161">
        <v>20593.696200759998</v>
      </c>
      <c r="AC8" s="161">
        <v>23184.888127619997</v>
      </c>
      <c r="AD8" s="161">
        <v>22842.856785990003</v>
      </c>
      <c r="AE8" s="161">
        <v>20576.358852580001</v>
      </c>
      <c r="AF8" s="161">
        <v>22342.855965310002</v>
      </c>
      <c r="AG8" s="161">
        <v>20526.968270019999</v>
      </c>
      <c r="AH8" s="161">
        <v>16524.168896759998</v>
      </c>
      <c r="AI8" s="161">
        <v>12434.36683042</v>
      </c>
      <c r="AJ8" s="161">
        <v>15543.308189580001</v>
      </c>
      <c r="AK8" s="161">
        <v>24613.68885291</v>
      </c>
      <c r="AL8" s="161">
        <v>22231.62188576</v>
      </c>
      <c r="AM8" s="161">
        <v>20571.930337590002</v>
      </c>
      <c r="AN8" s="161">
        <v>20670.777228810002</v>
      </c>
      <c r="AO8" s="161">
        <v>20257.903969790001</v>
      </c>
      <c r="AP8" s="161">
        <v>22262.208604490002</v>
      </c>
      <c r="AQ8" s="161">
        <v>17864.520925740002</v>
      </c>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row>
    <row r="9" spans="1:82" x14ac:dyDescent="0.2">
      <c r="A9" s="201"/>
      <c r="B9" s="75" t="s">
        <v>19</v>
      </c>
      <c r="C9" s="75" t="s">
        <v>20</v>
      </c>
      <c r="D9" s="2"/>
      <c r="E9" s="161">
        <v>15609</v>
      </c>
      <c r="F9" s="161">
        <v>14156</v>
      </c>
      <c r="G9" s="161">
        <v>11274</v>
      </c>
      <c r="H9" s="161">
        <v>11196</v>
      </c>
      <c r="I9" s="161">
        <v>12571</v>
      </c>
      <c r="J9" s="161">
        <v>14031</v>
      </c>
      <c r="K9" s="161">
        <v>14961</v>
      </c>
      <c r="L9" s="161">
        <v>16860</v>
      </c>
      <c r="M9" s="161">
        <v>19009</v>
      </c>
      <c r="N9" s="161">
        <v>19778</v>
      </c>
      <c r="O9" s="161">
        <v>18399</v>
      </c>
      <c r="P9" s="161">
        <v>19169</v>
      </c>
      <c r="Q9" s="161">
        <v>19238</v>
      </c>
      <c r="R9" s="161">
        <v>17754</v>
      </c>
      <c r="S9" s="161">
        <v>19168</v>
      </c>
      <c r="T9" s="161">
        <v>19372</v>
      </c>
      <c r="U9" s="161">
        <v>18998</v>
      </c>
      <c r="V9" s="161">
        <v>20488</v>
      </c>
      <c r="W9" s="161">
        <v>18890</v>
      </c>
      <c r="X9" s="161">
        <v>20707</v>
      </c>
      <c r="Y9" s="161">
        <v>23382</v>
      </c>
      <c r="Z9" s="161">
        <v>23739</v>
      </c>
      <c r="AA9" s="161">
        <v>22595</v>
      </c>
      <c r="AB9" s="161">
        <v>24494</v>
      </c>
      <c r="AC9" s="161">
        <v>23897</v>
      </c>
      <c r="AD9" s="161">
        <v>22367</v>
      </c>
      <c r="AE9" s="161">
        <v>21673</v>
      </c>
      <c r="AF9" s="161">
        <v>20931</v>
      </c>
      <c r="AG9" s="161">
        <v>19153</v>
      </c>
      <c r="AH9" s="161">
        <v>14409</v>
      </c>
      <c r="AI9" s="161">
        <v>15633</v>
      </c>
      <c r="AJ9" s="161">
        <v>16601</v>
      </c>
      <c r="AK9" s="161">
        <v>22847</v>
      </c>
      <c r="AL9" s="161">
        <v>21582</v>
      </c>
      <c r="AM9" s="161">
        <v>18586</v>
      </c>
      <c r="AN9" s="161">
        <v>16069</v>
      </c>
      <c r="AO9" s="161">
        <v>16394</v>
      </c>
      <c r="AP9" s="161">
        <v>17019</v>
      </c>
      <c r="AQ9" s="161">
        <v>16017</v>
      </c>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row>
    <row r="10" spans="1:82" x14ac:dyDescent="0.2">
      <c r="A10" s="201"/>
      <c r="B10" s="75" t="s">
        <v>21</v>
      </c>
      <c r="C10" s="75" t="s">
        <v>22</v>
      </c>
      <c r="D10" s="2"/>
      <c r="E10" s="161">
        <v>8360.0953583199989</v>
      </c>
      <c r="F10" s="161">
        <v>7701.8315251099993</v>
      </c>
      <c r="G10" s="161">
        <v>5946.1126684600004</v>
      </c>
      <c r="H10" s="161">
        <v>6719.0587068500008</v>
      </c>
      <c r="I10" s="161">
        <v>4806.0547218000002</v>
      </c>
      <c r="J10" s="161">
        <v>5163.8727991000005</v>
      </c>
      <c r="K10" s="161">
        <v>4334.59232591</v>
      </c>
      <c r="L10" s="161">
        <v>7075.4786562299996</v>
      </c>
      <c r="M10" s="161">
        <v>5076.8114787900004</v>
      </c>
      <c r="N10" s="161">
        <v>5321.0855165699995</v>
      </c>
      <c r="O10" s="161">
        <v>4618.08572972</v>
      </c>
      <c r="P10" s="161">
        <v>6610.3803786099998</v>
      </c>
      <c r="Q10" s="161">
        <v>5999.9539266299998</v>
      </c>
      <c r="R10" s="161">
        <v>7216.87136035</v>
      </c>
      <c r="S10" s="161">
        <v>3910.48330532</v>
      </c>
      <c r="T10" s="161">
        <v>7889.4795185000003</v>
      </c>
      <c r="U10" s="161">
        <v>5933.2617054799994</v>
      </c>
      <c r="V10" s="161">
        <v>6111.7684872500004</v>
      </c>
      <c r="W10" s="161">
        <v>4879.16136465</v>
      </c>
      <c r="X10" s="161">
        <v>6393.0421479500001</v>
      </c>
      <c r="Y10" s="161">
        <v>6361.2951721999998</v>
      </c>
      <c r="Z10" s="161">
        <v>6390.85272807</v>
      </c>
      <c r="AA10" s="161">
        <v>4716.3012179799998</v>
      </c>
      <c r="AB10" s="161">
        <v>5388.5595588300002</v>
      </c>
      <c r="AC10" s="161">
        <v>4019.89978664</v>
      </c>
      <c r="AD10" s="161">
        <v>3531.3728398099997</v>
      </c>
      <c r="AE10" s="161">
        <v>1971.38915793</v>
      </c>
      <c r="AF10" s="161">
        <v>2984.2327608600003</v>
      </c>
      <c r="AG10" s="161">
        <v>2293.4418326700002</v>
      </c>
      <c r="AH10" s="161">
        <v>2096.10405644</v>
      </c>
      <c r="AI10" s="161">
        <v>1333.7398684500001</v>
      </c>
      <c r="AJ10" s="161">
        <v>1110.31597855</v>
      </c>
      <c r="AK10" s="161">
        <v>557.67273279999995</v>
      </c>
      <c r="AL10" s="161">
        <v>656.75314059000004</v>
      </c>
      <c r="AM10" s="161">
        <v>390.75492894000001</v>
      </c>
      <c r="AN10" s="161">
        <v>675.28191753999999</v>
      </c>
      <c r="AO10" s="161">
        <v>439.37639607</v>
      </c>
      <c r="AP10" s="161">
        <v>431.99645486999998</v>
      </c>
      <c r="AQ10" s="161">
        <v>460.51763739999996</v>
      </c>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row>
    <row r="11" spans="1:82" x14ac:dyDescent="0.2">
      <c r="A11" s="201"/>
      <c r="B11" s="75" t="s">
        <v>23</v>
      </c>
      <c r="C11" s="75" t="s">
        <v>24</v>
      </c>
      <c r="D11" s="2"/>
      <c r="E11" s="161">
        <v>12523.91548999</v>
      </c>
      <c r="F11" s="161">
        <v>12135.61482411</v>
      </c>
      <c r="G11" s="161">
        <v>9796.8990532199987</v>
      </c>
      <c r="H11" s="161">
        <v>9434.0878780900002</v>
      </c>
      <c r="I11" s="161">
        <v>10501.363158440001</v>
      </c>
      <c r="J11" s="161">
        <v>10775.757490149999</v>
      </c>
      <c r="K11" s="161">
        <v>10694.319302420001</v>
      </c>
      <c r="L11" s="161">
        <v>12601.10452502</v>
      </c>
      <c r="M11" s="161">
        <v>13912.652743629998</v>
      </c>
      <c r="N11" s="161">
        <v>15009.238890340001</v>
      </c>
      <c r="O11" s="161">
        <v>14076.740617429999</v>
      </c>
      <c r="P11" s="161">
        <v>16053.765638629999</v>
      </c>
      <c r="Q11" s="161">
        <v>15304.42320685</v>
      </c>
      <c r="R11" s="161">
        <v>15185.1311799</v>
      </c>
      <c r="S11" s="161">
        <v>13108.74679737</v>
      </c>
      <c r="T11" s="161">
        <v>13007.748525839999</v>
      </c>
      <c r="U11" s="161">
        <v>13986.05668582</v>
      </c>
      <c r="V11" s="161">
        <v>16310.89439017</v>
      </c>
      <c r="W11" s="161">
        <v>15951.4345479</v>
      </c>
      <c r="X11" s="161">
        <v>17154.446887689999</v>
      </c>
      <c r="Y11" s="161">
        <v>18738.256934669997</v>
      </c>
      <c r="Z11" s="161">
        <v>19974.112884450002</v>
      </c>
      <c r="AA11" s="161">
        <v>17921.87209198</v>
      </c>
      <c r="AB11" s="161">
        <v>17025.779306790002</v>
      </c>
      <c r="AC11" s="161">
        <v>15679.22758339</v>
      </c>
      <c r="AD11" s="161">
        <v>15314.36874984</v>
      </c>
      <c r="AE11" s="161">
        <v>12544.04856576</v>
      </c>
      <c r="AF11" s="161">
        <v>10735.283044100001</v>
      </c>
      <c r="AG11" s="161">
        <v>10780.610884940001</v>
      </c>
      <c r="AH11" s="161">
        <v>9667.8433308799995</v>
      </c>
      <c r="AI11" s="161">
        <v>10272.148860290001</v>
      </c>
      <c r="AJ11" s="161">
        <v>12183.132799620002</v>
      </c>
      <c r="AK11" s="161">
        <v>16781.33073071</v>
      </c>
      <c r="AL11" s="161">
        <v>16152.27399835</v>
      </c>
      <c r="AM11" s="161">
        <v>11201.63012243</v>
      </c>
      <c r="AN11" s="161">
        <v>12464.846086379999</v>
      </c>
      <c r="AO11" s="161">
        <v>11240.196365309999</v>
      </c>
      <c r="AP11" s="161">
        <v>10875.671492610001</v>
      </c>
      <c r="AQ11" s="161">
        <v>9263.2536871100001</v>
      </c>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row>
    <row r="12" spans="1:82" x14ac:dyDescent="0.2">
      <c r="A12" s="201"/>
      <c r="B12" s="75" t="s">
        <v>25</v>
      </c>
      <c r="C12" s="75" t="s">
        <v>26</v>
      </c>
      <c r="D12" s="2"/>
      <c r="E12" s="161">
        <v>11092.664100219999</v>
      </c>
      <c r="F12" s="161">
        <v>14868.481964959999</v>
      </c>
      <c r="G12" s="161">
        <v>3433.9718558699997</v>
      </c>
      <c r="H12" s="161">
        <v>4036.3064114699996</v>
      </c>
      <c r="I12" s="161">
        <v>3884.8790940599997</v>
      </c>
      <c r="J12" s="161">
        <v>4784.9129879499997</v>
      </c>
      <c r="K12" s="161">
        <v>5137.1343559500001</v>
      </c>
      <c r="L12" s="161">
        <v>5497.86131664</v>
      </c>
      <c r="M12" s="161">
        <v>5824.5840887799995</v>
      </c>
      <c r="N12" s="161">
        <v>6101.5665817999998</v>
      </c>
      <c r="O12" s="161">
        <v>6561.2387335499998</v>
      </c>
      <c r="P12" s="161">
        <v>2248.7425842800003</v>
      </c>
      <c r="Q12" s="161">
        <v>1903.46508683</v>
      </c>
      <c r="R12" s="161">
        <v>2248.5595873299999</v>
      </c>
      <c r="S12" s="161">
        <v>2849.42353417</v>
      </c>
      <c r="T12" s="161">
        <v>2231.79146571</v>
      </c>
      <c r="U12" s="161">
        <v>2266.7386274299997</v>
      </c>
      <c r="V12" s="161">
        <v>2683.2969498400003</v>
      </c>
      <c r="W12" s="161">
        <v>2921.5551236799997</v>
      </c>
      <c r="X12" s="161">
        <v>3013.9107015599998</v>
      </c>
      <c r="Y12" s="161">
        <v>2993.5249134299997</v>
      </c>
      <c r="Z12" s="161">
        <v>2946.0977703000003</v>
      </c>
      <c r="AA12" s="161">
        <v>3562.9528514899998</v>
      </c>
      <c r="AB12" s="161">
        <v>6466.4222067399996</v>
      </c>
      <c r="AC12" s="161">
        <v>7176.3348810400003</v>
      </c>
      <c r="AD12" s="161">
        <v>7658.40302385</v>
      </c>
      <c r="AE12" s="161">
        <v>6604.8207695900001</v>
      </c>
      <c r="AF12" s="161">
        <v>6022.4500870100001</v>
      </c>
      <c r="AG12" s="161">
        <v>5900.4980614799997</v>
      </c>
      <c r="AH12" s="161">
        <v>5283.0654031800004</v>
      </c>
      <c r="AI12" s="161">
        <v>5582.1645770499999</v>
      </c>
      <c r="AJ12" s="161">
        <v>4370.6582810600003</v>
      </c>
      <c r="AK12" s="161">
        <v>5664.3462833399999</v>
      </c>
      <c r="AL12" s="161">
        <v>8120.0639776799999</v>
      </c>
      <c r="AM12" s="161">
        <v>6357.7887138900005</v>
      </c>
      <c r="AN12" s="161">
        <v>7505.3499006499997</v>
      </c>
      <c r="AO12" s="161">
        <v>6955.8942177299996</v>
      </c>
      <c r="AP12" s="161">
        <v>6592.7062390999999</v>
      </c>
      <c r="AQ12" s="161">
        <v>6267.1349268699996</v>
      </c>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row>
    <row r="13" spans="1:82" x14ac:dyDescent="0.2">
      <c r="A13" s="201"/>
      <c r="B13" s="75" t="s">
        <v>27</v>
      </c>
      <c r="C13" s="75" t="s">
        <v>28</v>
      </c>
      <c r="D13" s="2"/>
      <c r="E13" s="161">
        <v>1902.3009798599999</v>
      </c>
      <c r="F13" s="161">
        <v>1901.07477438</v>
      </c>
      <c r="G13" s="161">
        <v>1429.0295627799999</v>
      </c>
      <c r="H13" s="161">
        <v>550.06576012000005</v>
      </c>
      <c r="I13" s="161">
        <v>2744.6269301900002</v>
      </c>
      <c r="J13" s="161">
        <v>2257.1566366500001</v>
      </c>
      <c r="K13" s="161">
        <v>1805.4948714300001</v>
      </c>
      <c r="L13" s="161">
        <v>2654.97628975</v>
      </c>
      <c r="M13" s="161">
        <v>2350.9655133800002</v>
      </c>
      <c r="N13" s="161">
        <v>2832.85309431</v>
      </c>
      <c r="O13" s="161">
        <v>2469.2720218300001</v>
      </c>
      <c r="P13" s="161">
        <v>2825.66326639</v>
      </c>
      <c r="Q13" s="161">
        <v>2801.2108481499999</v>
      </c>
      <c r="R13" s="161">
        <v>2793.59304131</v>
      </c>
      <c r="S13" s="161">
        <v>2366.3925658499998</v>
      </c>
      <c r="T13" s="161">
        <v>3123.37846752</v>
      </c>
      <c r="U13" s="161">
        <v>2648.1623484699999</v>
      </c>
      <c r="V13" s="161">
        <v>3281.93452136</v>
      </c>
      <c r="W13" s="161">
        <v>3094.5237365600001</v>
      </c>
      <c r="X13" s="161">
        <v>3148.56714534</v>
      </c>
      <c r="Y13" s="161">
        <v>3695.8107530000002</v>
      </c>
      <c r="Z13" s="161">
        <v>4292.98033304</v>
      </c>
      <c r="AA13" s="161">
        <v>3863.2291445100004</v>
      </c>
      <c r="AB13" s="161">
        <v>12518.443694399999</v>
      </c>
      <c r="AC13" s="161">
        <v>2.56340652</v>
      </c>
      <c r="AD13" s="161">
        <v>10.626616369999999</v>
      </c>
      <c r="AE13" s="161">
        <v>5.8058893600000001</v>
      </c>
      <c r="AF13" s="161">
        <v>10.511792949999998</v>
      </c>
      <c r="AG13" s="161">
        <v>12.338722449999999</v>
      </c>
      <c r="AH13" s="161">
        <v>10.29120123</v>
      </c>
      <c r="AI13" s="161">
        <v>2.01639517</v>
      </c>
      <c r="AJ13" s="161">
        <v>13.144610879999901</v>
      </c>
      <c r="AK13" s="161">
        <v>142.81710088</v>
      </c>
      <c r="AL13" s="161">
        <v>583.81879612</v>
      </c>
      <c r="AM13" s="161">
        <v>668.5047909299999</v>
      </c>
      <c r="AN13" s="161">
        <v>578.84281839999994</v>
      </c>
      <c r="AO13" s="161">
        <v>730.62988694000001</v>
      </c>
      <c r="AP13" s="161">
        <v>1164.9207412400001</v>
      </c>
      <c r="AQ13" s="161">
        <v>652.77400096999997</v>
      </c>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row>
    <row r="14" spans="1:82" x14ac:dyDescent="0.2">
      <c r="A14" s="201"/>
      <c r="B14" s="75" t="s">
        <v>29</v>
      </c>
      <c r="C14" s="75" t="s">
        <v>30</v>
      </c>
      <c r="D14" s="2"/>
      <c r="E14" s="161">
        <v>3563.6750237199999</v>
      </c>
      <c r="F14" s="161">
        <v>3422.6345531799998</v>
      </c>
      <c r="G14" s="161">
        <v>2717.8875075800001</v>
      </c>
      <c r="H14" s="161">
        <v>2929.78976513</v>
      </c>
      <c r="I14" s="161">
        <v>3041.6653879899995</v>
      </c>
      <c r="J14" s="161">
        <v>3169.14291813</v>
      </c>
      <c r="K14" s="161">
        <v>3401.34744056</v>
      </c>
      <c r="L14" s="161">
        <v>4704.82562495</v>
      </c>
      <c r="M14" s="161">
        <v>4157.1382590900002</v>
      </c>
      <c r="N14" s="161">
        <v>4693.7248597500002</v>
      </c>
      <c r="O14" s="161">
        <v>4466.6298995200004</v>
      </c>
      <c r="P14" s="161">
        <v>5303.1140772899998</v>
      </c>
      <c r="Q14" s="161">
        <v>4719.0406908300001</v>
      </c>
      <c r="R14" s="161">
        <v>4449.7083771800008</v>
      </c>
      <c r="S14" s="161">
        <v>4826.6625482099998</v>
      </c>
      <c r="T14" s="161">
        <v>5074.4817373699998</v>
      </c>
      <c r="U14" s="161">
        <v>4251.5408355099999</v>
      </c>
      <c r="V14" s="161">
        <v>4834.5274239799992</v>
      </c>
      <c r="W14" s="161">
        <v>4121.0561316900003</v>
      </c>
      <c r="X14" s="161">
        <v>4794.2897249799998</v>
      </c>
      <c r="Y14" s="161">
        <v>5016.8633893900005</v>
      </c>
      <c r="Z14" s="161">
        <v>5003.6740701099998</v>
      </c>
      <c r="AA14" s="161">
        <v>4467.0417492299994</v>
      </c>
      <c r="AB14" s="161">
        <v>4359.5992148100004</v>
      </c>
      <c r="AC14" s="161">
        <v>4043.24362638</v>
      </c>
      <c r="AD14" s="161">
        <v>4162.6356693600001</v>
      </c>
      <c r="AE14" s="161">
        <v>3414.5273744000001</v>
      </c>
      <c r="AF14" s="161">
        <v>3392.6614557500002</v>
      </c>
      <c r="AG14" s="161">
        <v>3613.11599497</v>
      </c>
      <c r="AH14" s="161">
        <v>3170.17898681</v>
      </c>
      <c r="AI14" s="161">
        <v>3251.8574117600001</v>
      </c>
      <c r="AJ14" s="161">
        <v>2873.0342781899999</v>
      </c>
      <c r="AK14" s="161">
        <v>4604.82067947</v>
      </c>
      <c r="AL14" s="161">
        <v>5445.6817717700005</v>
      </c>
      <c r="AM14" s="161">
        <v>4544.4342466799999</v>
      </c>
      <c r="AN14" s="161">
        <v>3702.2595406700002</v>
      </c>
      <c r="AO14" s="161">
        <v>2941.3780160000001</v>
      </c>
      <c r="AP14" s="161">
        <v>2517.0263246700001</v>
      </c>
      <c r="AQ14" s="161">
        <v>2189.1175793000002</v>
      </c>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row>
    <row r="15" spans="1:82" x14ac:dyDescent="0.2">
      <c r="A15" s="201"/>
      <c r="B15" s="75" t="s">
        <v>31</v>
      </c>
      <c r="C15" s="75" t="s">
        <v>32</v>
      </c>
      <c r="D15" s="2"/>
      <c r="E15" s="161">
        <v>714.37316914999997</v>
      </c>
      <c r="F15" s="161">
        <v>715.61574057000007</v>
      </c>
      <c r="G15" s="161">
        <v>600.39774063000004</v>
      </c>
      <c r="H15" s="161">
        <v>765.41251878999992</v>
      </c>
      <c r="I15" s="161">
        <v>654.83437312000001</v>
      </c>
      <c r="J15" s="161">
        <v>740.12939627999992</v>
      </c>
      <c r="K15" s="161">
        <v>560.94853229</v>
      </c>
      <c r="L15" s="161">
        <v>806.10804332999999</v>
      </c>
      <c r="M15" s="161">
        <v>738.34227124999995</v>
      </c>
      <c r="N15" s="161">
        <v>742.39156964999995</v>
      </c>
      <c r="O15" s="161">
        <v>614.98105201999999</v>
      </c>
      <c r="P15" s="161">
        <v>684.71250765999991</v>
      </c>
      <c r="Q15" s="161">
        <v>781.35696958000005</v>
      </c>
      <c r="R15" s="161">
        <v>716.86342103999993</v>
      </c>
      <c r="S15" s="161">
        <v>665.64866084000005</v>
      </c>
      <c r="T15" s="161">
        <v>622.97506850000002</v>
      </c>
      <c r="U15" s="161">
        <v>748.85301427000002</v>
      </c>
      <c r="V15" s="161">
        <v>689.10707682000009</v>
      </c>
      <c r="W15" s="161">
        <v>599.04883000999996</v>
      </c>
      <c r="X15" s="161">
        <v>516.51045654999996</v>
      </c>
      <c r="Y15" s="161">
        <v>578.02526712999997</v>
      </c>
      <c r="Z15" s="161">
        <v>624.54154503999996</v>
      </c>
      <c r="AA15" s="161">
        <v>442.49843582</v>
      </c>
      <c r="AB15" s="161">
        <v>489.26494614000001</v>
      </c>
      <c r="AC15" s="161">
        <v>444.44429947000003</v>
      </c>
      <c r="AD15" s="161">
        <v>465.53581928</v>
      </c>
      <c r="AE15" s="161">
        <v>385.05422319999997</v>
      </c>
      <c r="AF15" s="161">
        <v>336.78342326999996</v>
      </c>
      <c r="AG15" s="161">
        <v>454.64257098000002</v>
      </c>
      <c r="AH15" s="161">
        <v>452.38285638999997</v>
      </c>
      <c r="AI15" s="161">
        <v>339.28717410000002</v>
      </c>
      <c r="AJ15" s="161">
        <v>439.19478647000005</v>
      </c>
      <c r="AK15" s="161">
        <v>508.61369461999999</v>
      </c>
      <c r="AL15" s="161" t="s">
        <v>82</v>
      </c>
      <c r="AM15" s="161" t="s">
        <v>82</v>
      </c>
      <c r="AN15" s="161" t="s">
        <v>82</v>
      </c>
      <c r="AO15" s="161" t="s">
        <v>82</v>
      </c>
      <c r="AP15" s="161" t="s">
        <v>82</v>
      </c>
      <c r="AQ15" s="161" t="s">
        <v>82</v>
      </c>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row>
    <row r="16" spans="1:82" x14ac:dyDescent="0.2">
      <c r="A16" s="201"/>
      <c r="B16" s="75" t="s">
        <v>33</v>
      </c>
      <c r="C16" s="75" t="s">
        <v>34</v>
      </c>
      <c r="D16" s="2"/>
      <c r="E16" s="161">
        <v>624.84911875</v>
      </c>
      <c r="F16" s="161">
        <v>701.53447839</v>
      </c>
      <c r="G16" s="161">
        <v>447.39592114999999</v>
      </c>
      <c r="H16" s="161">
        <v>645.87242153</v>
      </c>
      <c r="I16" s="161">
        <v>647.79900373999999</v>
      </c>
      <c r="J16" s="161">
        <v>785.83752614000002</v>
      </c>
      <c r="K16" s="161">
        <v>562.06302227999993</v>
      </c>
      <c r="L16" s="161">
        <v>901.28758594999999</v>
      </c>
      <c r="M16" s="161">
        <v>778.28287108000006</v>
      </c>
      <c r="N16" s="161">
        <v>826.43302965999999</v>
      </c>
      <c r="O16" s="161">
        <v>536.71395272000007</v>
      </c>
      <c r="P16" s="161">
        <v>971.80822383000009</v>
      </c>
      <c r="Q16" s="161">
        <v>839.16157820000001</v>
      </c>
      <c r="R16" s="161">
        <v>1007.05153713</v>
      </c>
      <c r="S16" s="161">
        <v>681.32322735000002</v>
      </c>
      <c r="T16" s="161">
        <v>993.63569374999997</v>
      </c>
      <c r="U16" s="161">
        <v>870.74630179999997</v>
      </c>
      <c r="V16" s="161">
        <v>904.68116388999999</v>
      </c>
      <c r="W16" s="161">
        <v>638.48016129999996</v>
      </c>
      <c r="X16" s="161">
        <v>977.26465367999992</v>
      </c>
      <c r="Y16" s="161">
        <v>874.60006171999999</v>
      </c>
      <c r="Z16" s="161">
        <v>769.31349609000006</v>
      </c>
      <c r="AA16" s="161">
        <v>541.19387734000009</v>
      </c>
      <c r="AB16" s="161">
        <v>745.62829664999992</v>
      </c>
      <c r="AC16" s="161">
        <v>704.68769859999998</v>
      </c>
      <c r="AD16" s="161">
        <v>621.69658528999992</v>
      </c>
      <c r="AE16" s="161">
        <v>483.48192692999999</v>
      </c>
      <c r="AF16" s="161">
        <v>596.21765191999998</v>
      </c>
      <c r="AG16" s="161">
        <v>653.82659939999996</v>
      </c>
      <c r="AH16" s="161">
        <v>632.62619400000005</v>
      </c>
      <c r="AI16" s="161">
        <v>425.69737407999997</v>
      </c>
      <c r="AJ16" s="161" t="s">
        <v>82</v>
      </c>
      <c r="AK16" s="161" t="s">
        <v>82</v>
      </c>
      <c r="AL16" s="161" t="s">
        <v>82</v>
      </c>
      <c r="AM16" s="161" t="s">
        <v>82</v>
      </c>
      <c r="AN16" s="161" t="s">
        <v>82</v>
      </c>
      <c r="AO16" s="161" t="s">
        <v>82</v>
      </c>
      <c r="AP16" s="161" t="s">
        <v>82</v>
      </c>
      <c r="AQ16" s="161" t="s">
        <v>82</v>
      </c>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row>
    <row r="17" spans="1:82" x14ac:dyDescent="0.2">
      <c r="A17" s="201"/>
      <c r="B17" s="75" t="s">
        <v>35</v>
      </c>
      <c r="C17" s="75" t="s">
        <v>36</v>
      </c>
      <c r="D17" s="2"/>
      <c r="E17" s="161">
        <v>519.80360269999994</v>
      </c>
      <c r="F17" s="161">
        <v>488.85491672000001</v>
      </c>
      <c r="G17" s="161">
        <v>561.40609080999991</v>
      </c>
      <c r="H17" s="161">
        <v>784.91015313000003</v>
      </c>
      <c r="I17" s="161">
        <v>753.61959035000007</v>
      </c>
      <c r="J17" s="161">
        <v>694.81999627999994</v>
      </c>
      <c r="K17" s="161">
        <v>689.73081333000005</v>
      </c>
      <c r="L17" s="161">
        <v>838.72894385999996</v>
      </c>
      <c r="M17" s="161">
        <v>921.41221833999998</v>
      </c>
      <c r="N17" s="161">
        <v>1031.6016014700001</v>
      </c>
      <c r="O17" s="161">
        <v>984.82910978999996</v>
      </c>
      <c r="P17" s="161">
        <v>1061.7018272799999</v>
      </c>
      <c r="Q17" s="161">
        <v>1057.6835587600001</v>
      </c>
      <c r="R17" s="161">
        <v>984.60863819000008</v>
      </c>
      <c r="S17" s="161">
        <v>884.02386363000005</v>
      </c>
      <c r="T17" s="161">
        <v>818.37939878999998</v>
      </c>
      <c r="U17" s="161">
        <v>941.13370365999992</v>
      </c>
      <c r="V17" s="161">
        <v>800.83507852000002</v>
      </c>
      <c r="W17" s="161">
        <v>874.56343219000007</v>
      </c>
      <c r="X17" s="161">
        <v>1038.0976989400001</v>
      </c>
      <c r="Y17" s="161">
        <v>1050.2513578600001</v>
      </c>
      <c r="Z17" s="161">
        <v>941.42423596000003</v>
      </c>
      <c r="AA17" s="161">
        <v>689.34071653000001</v>
      </c>
      <c r="AB17" s="161">
        <v>844.45889517000001</v>
      </c>
      <c r="AC17" s="161">
        <v>816.16360829999996</v>
      </c>
      <c r="AD17" s="161">
        <v>728.93629669000006</v>
      </c>
      <c r="AE17" s="161">
        <v>489.04734972000006</v>
      </c>
      <c r="AF17" s="161">
        <v>596.57234149999999</v>
      </c>
      <c r="AG17" s="161">
        <v>474.03624918000003</v>
      </c>
      <c r="AH17" s="161" t="s">
        <v>82</v>
      </c>
      <c r="AI17" s="161" t="s">
        <v>82</v>
      </c>
      <c r="AJ17" s="161" t="s">
        <v>82</v>
      </c>
      <c r="AK17" s="161" t="s">
        <v>82</v>
      </c>
      <c r="AL17" s="161" t="s">
        <v>82</v>
      </c>
      <c r="AM17" s="161" t="s">
        <v>82</v>
      </c>
      <c r="AN17" s="161" t="s">
        <v>82</v>
      </c>
      <c r="AO17" s="161" t="s">
        <v>82</v>
      </c>
      <c r="AP17" s="161" t="s">
        <v>82</v>
      </c>
      <c r="AQ17" s="161" t="s">
        <v>82</v>
      </c>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row>
    <row r="18" spans="1:82" x14ac:dyDescent="0.2">
      <c r="A18" s="201"/>
      <c r="B18" s="75" t="s">
        <v>37</v>
      </c>
      <c r="C18" s="75" t="s">
        <v>38</v>
      </c>
      <c r="D18" s="2"/>
      <c r="E18" s="161">
        <v>819.04283410000005</v>
      </c>
      <c r="F18" s="161">
        <v>832.35673414999997</v>
      </c>
      <c r="G18" s="161">
        <v>663.06858487</v>
      </c>
      <c r="H18" s="161">
        <v>753.23009608000007</v>
      </c>
      <c r="I18" s="161">
        <v>804.97285138999996</v>
      </c>
      <c r="J18" s="161">
        <v>949.83039539000004</v>
      </c>
      <c r="K18" s="161">
        <v>852.05026507000002</v>
      </c>
      <c r="L18" s="161">
        <v>929.13008375000004</v>
      </c>
      <c r="M18" s="161">
        <v>978.98220610999999</v>
      </c>
      <c r="N18" s="161">
        <v>1102.74371038</v>
      </c>
      <c r="O18" s="161">
        <v>1007.96597829</v>
      </c>
      <c r="P18" s="161" t="s">
        <v>82</v>
      </c>
      <c r="Q18" s="161" t="s">
        <v>82</v>
      </c>
      <c r="R18" s="161" t="s">
        <v>82</v>
      </c>
      <c r="S18" s="161" t="s">
        <v>82</v>
      </c>
      <c r="T18" s="161" t="s">
        <v>82</v>
      </c>
      <c r="U18" s="161" t="s">
        <v>82</v>
      </c>
      <c r="V18" s="161" t="s">
        <v>82</v>
      </c>
      <c r="W18" s="161" t="s">
        <v>82</v>
      </c>
      <c r="X18" s="161" t="s">
        <v>82</v>
      </c>
      <c r="Y18" s="161" t="s">
        <v>82</v>
      </c>
      <c r="Z18" s="161" t="s">
        <v>82</v>
      </c>
      <c r="AA18" s="161" t="s">
        <v>82</v>
      </c>
      <c r="AB18" s="161" t="s">
        <v>82</v>
      </c>
      <c r="AC18" s="161" t="s">
        <v>82</v>
      </c>
      <c r="AD18" s="161" t="s">
        <v>82</v>
      </c>
      <c r="AE18" s="161" t="s">
        <v>82</v>
      </c>
      <c r="AF18" s="161" t="s">
        <v>82</v>
      </c>
      <c r="AG18" s="161" t="s">
        <v>82</v>
      </c>
      <c r="AH18" s="161" t="s">
        <v>82</v>
      </c>
      <c r="AI18" s="161" t="s">
        <v>82</v>
      </c>
      <c r="AJ18" s="161" t="s">
        <v>82</v>
      </c>
      <c r="AK18" s="161" t="s">
        <v>82</v>
      </c>
      <c r="AL18" s="161" t="s">
        <v>82</v>
      </c>
      <c r="AM18" s="161" t="s">
        <v>82</v>
      </c>
      <c r="AN18" s="161" t="s">
        <v>82</v>
      </c>
      <c r="AO18" s="161" t="s">
        <v>82</v>
      </c>
      <c r="AP18" s="161" t="s">
        <v>82</v>
      </c>
      <c r="AQ18" s="161" t="s">
        <v>82</v>
      </c>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row>
    <row r="19" spans="1:82" x14ac:dyDescent="0.2">
      <c r="A19" s="201"/>
      <c r="B19" s="75" t="s">
        <v>39</v>
      </c>
      <c r="C19" s="75" t="s">
        <v>40</v>
      </c>
      <c r="D19" s="2"/>
      <c r="E19" s="161">
        <v>7352.4136677400002</v>
      </c>
      <c r="F19" s="161">
        <v>6465.7873671400002</v>
      </c>
      <c r="G19" s="161">
        <v>6163.7972022100003</v>
      </c>
      <c r="H19" s="161">
        <v>7890.2745443800004</v>
      </c>
      <c r="I19" s="161">
        <v>5018.4489002399996</v>
      </c>
      <c r="J19" s="161">
        <v>6773.0230616899998</v>
      </c>
      <c r="K19" s="161">
        <v>9571.89209949</v>
      </c>
      <c r="L19" s="161">
        <v>11225.509767920001</v>
      </c>
      <c r="M19" s="161">
        <v>10383.901975969999</v>
      </c>
      <c r="N19" s="161">
        <v>10107.384748879998</v>
      </c>
      <c r="O19" s="161">
        <v>9705.2915329299994</v>
      </c>
      <c r="P19" s="161">
        <v>6900.1325383500007</v>
      </c>
      <c r="Q19" s="161">
        <v>10915.311595180001</v>
      </c>
      <c r="R19" s="161">
        <v>11348.93159968</v>
      </c>
      <c r="S19" s="161">
        <v>11164.968781080001</v>
      </c>
      <c r="T19" s="161">
        <v>11122.127628850001</v>
      </c>
      <c r="U19" s="161">
        <v>10628.033843040001</v>
      </c>
      <c r="V19" s="161">
        <v>12160.44637826</v>
      </c>
      <c r="W19" s="161">
        <v>10681.1234558</v>
      </c>
      <c r="X19" s="161">
        <v>12845.326295219998</v>
      </c>
      <c r="Y19" s="161">
        <v>13536.2671701</v>
      </c>
      <c r="Z19" s="161">
        <v>13344.27441684</v>
      </c>
      <c r="AA19" s="161">
        <v>10705.9822403</v>
      </c>
      <c r="AB19" s="161">
        <v>11887.032810930001</v>
      </c>
      <c r="AC19" s="161">
        <v>11971.53516901</v>
      </c>
      <c r="AD19" s="161">
        <v>11860.198004260001</v>
      </c>
      <c r="AE19" s="161">
        <v>10494.18740628</v>
      </c>
      <c r="AF19" s="161">
        <v>9831.2211148899987</v>
      </c>
      <c r="AG19" s="161">
        <v>9304.9270310400007</v>
      </c>
      <c r="AH19" s="161">
        <v>8012.5178907299996</v>
      </c>
      <c r="AI19" s="161">
        <v>8449.1099270499999</v>
      </c>
      <c r="AJ19" s="161">
        <v>8297.0185733599992</v>
      </c>
      <c r="AK19" s="161">
        <v>11635.453346120001</v>
      </c>
      <c r="AL19" s="161">
        <v>9804.0797116600006</v>
      </c>
      <c r="AM19" s="161">
        <v>8965.7774463799997</v>
      </c>
      <c r="AN19" s="161">
        <v>5613.7770406300006</v>
      </c>
      <c r="AO19" s="161">
        <v>9673.2031344299994</v>
      </c>
      <c r="AP19" s="161">
        <v>8361.8977847400001</v>
      </c>
      <c r="AQ19" s="161">
        <v>7702.7185350399996</v>
      </c>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row>
    <row r="20" spans="1:82" x14ac:dyDescent="0.2">
      <c r="A20" s="201"/>
      <c r="B20" s="75" t="s">
        <v>41</v>
      </c>
      <c r="C20" s="75" t="s">
        <v>42</v>
      </c>
      <c r="D20" s="2"/>
      <c r="E20" s="161">
        <v>14062.450029790001</v>
      </c>
      <c r="F20" s="161">
        <v>15959.930386049999</v>
      </c>
      <c r="G20" s="161">
        <v>12889.619214620001</v>
      </c>
      <c r="H20" s="161">
        <v>9385.9870586599991</v>
      </c>
      <c r="I20" s="161">
        <v>14433.71292374</v>
      </c>
      <c r="J20" s="161">
        <v>16962.988971769999</v>
      </c>
      <c r="K20" s="161">
        <v>17555.35091569</v>
      </c>
      <c r="L20" s="161">
        <v>38271.693735889996</v>
      </c>
      <c r="M20" s="161">
        <v>20159.75558049</v>
      </c>
      <c r="N20" s="161">
        <v>21088.083384549998</v>
      </c>
      <c r="O20" s="161">
        <v>19853.55667387</v>
      </c>
      <c r="P20" s="161">
        <v>22922.002267119999</v>
      </c>
      <c r="Q20" s="161">
        <v>22261.31235964</v>
      </c>
      <c r="R20" s="161">
        <v>21011.24045506</v>
      </c>
      <c r="S20" s="161">
        <v>23386.747486790002</v>
      </c>
      <c r="T20" s="161">
        <v>24358.031609229998</v>
      </c>
      <c r="U20" s="161">
        <v>21913.018632209998</v>
      </c>
      <c r="V20" s="161">
        <v>23037.883214669997</v>
      </c>
      <c r="W20" s="161">
        <v>22270.459707169997</v>
      </c>
      <c r="X20" s="161">
        <v>24268.469694630003</v>
      </c>
      <c r="Y20" s="161">
        <v>25968.0749402</v>
      </c>
      <c r="Z20" s="161">
        <v>29834.11128605</v>
      </c>
      <c r="AA20" s="161">
        <v>20987.65462401</v>
      </c>
      <c r="AB20" s="161">
        <v>21161.302093570001</v>
      </c>
      <c r="AC20" s="161">
        <v>18486.98796513</v>
      </c>
      <c r="AD20" s="161">
        <v>19222.990794849997</v>
      </c>
      <c r="AE20" s="161">
        <v>16725.322232009999</v>
      </c>
      <c r="AF20" s="161">
        <v>16318.16163518</v>
      </c>
      <c r="AG20" s="161">
        <v>13870.181325309999</v>
      </c>
      <c r="AH20" s="161">
        <v>12612.72850949</v>
      </c>
      <c r="AI20" s="161">
        <v>10913.095060200001</v>
      </c>
      <c r="AJ20" s="161">
        <v>15209.665417870001</v>
      </c>
      <c r="AK20" s="161">
        <v>20829.294226919999</v>
      </c>
      <c r="AL20" s="161">
        <v>21534.18087059</v>
      </c>
      <c r="AM20" s="161">
        <v>15765.56565353</v>
      </c>
      <c r="AN20" s="161">
        <v>15019.9070467</v>
      </c>
      <c r="AO20" s="161">
        <v>13100.195138030002</v>
      </c>
      <c r="AP20" s="161">
        <v>13629.453392969999</v>
      </c>
      <c r="AQ20" s="161">
        <v>12410.083539809999</v>
      </c>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row>
    <row r="21" spans="1:82" x14ac:dyDescent="0.2">
      <c r="A21" s="201"/>
      <c r="B21" s="75" t="s">
        <v>43</v>
      </c>
      <c r="C21" s="75" t="s">
        <v>44</v>
      </c>
      <c r="D21" s="2"/>
      <c r="E21" s="161">
        <v>7965.5486241799999</v>
      </c>
      <c r="F21" s="161">
        <v>6611.6099335700001</v>
      </c>
      <c r="G21" s="161">
        <v>5425.5174356999996</v>
      </c>
      <c r="H21" s="161">
        <v>5021.8343475800002</v>
      </c>
      <c r="I21" s="161">
        <v>5982.57465512</v>
      </c>
      <c r="J21" s="161">
        <v>4927.1174795900006</v>
      </c>
      <c r="K21" s="161">
        <v>6569.4899727900001</v>
      </c>
      <c r="L21" s="161">
        <v>8128.0336651899997</v>
      </c>
      <c r="M21" s="161">
        <v>6992.2062521600001</v>
      </c>
      <c r="N21" s="161">
        <v>8447.6598760399993</v>
      </c>
      <c r="O21" s="161">
        <v>6223.9938015400003</v>
      </c>
      <c r="P21" s="161">
        <v>9505.6137227199997</v>
      </c>
      <c r="Q21" s="161">
        <v>9048.5103677499992</v>
      </c>
      <c r="R21" s="161">
        <v>10193.62147969</v>
      </c>
      <c r="S21" s="161">
        <v>9022.6746633900002</v>
      </c>
      <c r="T21" s="161">
        <v>9350.7903892099985</v>
      </c>
      <c r="U21" s="161">
        <v>8880.2792878799992</v>
      </c>
      <c r="V21" s="161">
        <v>10147.66547896</v>
      </c>
      <c r="W21" s="161">
        <v>8554.8708828599993</v>
      </c>
      <c r="X21" s="161">
        <v>9712.2098511299992</v>
      </c>
      <c r="Y21" s="161">
        <v>11165.514847259999</v>
      </c>
      <c r="Z21" s="161">
        <v>13762.606742850001</v>
      </c>
      <c r="AA21" s="161">
        <v>8174.5913928999998</v>
      </c>
      <c r="AB21" s="161">
        <v>11160.8539231</v>
      </c>
      <c r="AC21" s="161">
        <v>10489.610012990001</v>
      </c>
      <c r="AD21" s="161">
        <v>9906.3957308600002</v>
      </c>
      <c r="AE21" s="161">
        <v>8989.5209891299983</v>
      </c>
      <c r="AF21" s="161">
        <v>9209.1185474100002</v>
      </c>
      <c r="AG21" s="161">
        <v>7511.5666777299994</v>
      </c>
      <c r="AH21" s="161">
        <v>8795.6845282300001</v>
      </c>
      <c r="AI21" s="161">
        <v>8499.8605180800005</v>
      </c>
      <c r="AJ21" s="161">
        <v>12624.889145319999</v>
      </c>
      <c r="AK21" s="161">
        <v>11738.375251709998</v>
      </c>
      <c r="AL21" s="161">
        <v>12014.190298989999</v>
      </c>
      <c r="AM21" s="161">
        <v>7746.2793859799995</v>
      </c>
      <c r="AN21" s="161">
        <v>8808.6227871499996</v>
      </c>
      <c r="AO21" s="161">
        <v>8802.6764916800003</v>
      </c>
      <c r="AP21" s="161">
        <v>4330.8979947200005</v>
      </c>
      <c r="AQ21" s="161">
        <v>4830.76175719</v>
      </c>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row>
    <row r="22" spans="1:82" x14ac:dyDescent="0.2">
      <c r="A22" s="201"/>
      <c r="B22" s="75" t="s">
        <v>45</v>
      </c>
      <c r="C22" s="75" t="s">
        <v>46</v>
      </c>
      <c r="D22" s="2"/>
      <c r="E22" s="161">
        <v>55442.527102469998</v>
      </c>
      <c r="F22" s="161">
        <v>42719.348420739996</v>
      </c>
      <c r="G22" s="161">
        <v>35273.451418639997</v>
      </c>
      <c r="H22" s="161">
        <v>41597.810321830002</v>
      </c>
      <c r="I22" s="161">
        <v>41421.130947140002</v>
      </c>
      <c r="J22" s="161">
        <v>39384.658697320003</v>
      </c>
      <c r="K22" s="161">
        <v>41385.948528949993</v>
      </c>
      <c r="L22" s="161">
        <v>43821.953279490001</v>
      </c>
      <c r="M22" s="161">
        <v>45993.28496035</v>
      </c>
      <c r="N22" s="161">
        <v>50850.640437709997</v>
      </c>
      <c r="O22" s="161">
        <v>46747.761426780002</v>
      </c>
      <c r="P22" s="161">
        <v>47424.806904449993</v>
      </c>
      <c r="Q22" s="161">
        <v>46163.983520180002</v>
      </c>
      <c r="R22" s="161">
        <v>49744.922037099997</v>
      </c>
      <c r="S22" s="161">
        <v>46354.667221489995</v>
      </c>
      <c r="T22" s="161">
        <v>45344.537622210002</v>
      </c>
      <c r="U22" s="161">
        <v>47889.269104019993</v>
      </c>
      <c r="V22" s="161">
        <v>50590.501985360002</v>
      </c>
      <c r="W22" s="161">
        <v>47311.228116509999</v>
      </c>
      <c r="X22" s="161">
        <v>55437.583602190003</v>
      </c>
      <c r="Y22" s="161">
        <v>56078.004726019994</v>
      </c>
      <c r="Z22" s="161">
        <v>57049.057912470002</v>
      </c>
      <c r="AA22" s="161">
        <v>53940.038453050001</v>
      </c>
      <c r="AB22" s="161">
        <v>53197.507723739996</v>
      </c>
      <c r="AC22" s="161">
        <v>51139.731317029997</v>
      </c>
      <c r="AD22" s="161">
        <v>53534.251545389998</v>
      </c>
      <c r="AE22" s="161">
        <v>44277.661778610003</v>
      </c>
      <c r="AF22" s="161">
        <v>41958.407219339999</v>
      </c>
      <c r="AG22" s="161">
        <v>40985.586847239996</v>
      </c>
      <c r="AH22" s="161">
        <v>33103.566869249997</v>
      </c>
      <c r="AI22" s="161">
        <v>32278.80297411</v>
      </c>
      <c r="AJ22" s="161">
        <v>40575.269342419997</v>
      </c>
      <c r="AK22" s="161">
        <v>56283.058716199994</v>
      </c>
      <c r="AL22" s="161">
        <v>56517.395573510003</v>
      </c>
      <c r="AM22" s="161">
        <v>46956.050187460001</v>
      </c>
      <c r="AN22" s="161">
        <v>47252.972607360003</v>
      </c>
      <c r="AO22" s="161">
        <v>50044.50736037</v>
      </c>
      <c r="AP22" s="161">
        <v>51066.794468</v>
      </c>
      <c r="AQ22" s="161">
        <v>42909.219080880001</v>
      </c>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row>
    <row r="23" spans="1:82" x14ac:dyDescent="0.2">
      <c r="A23" s="201"/>
      <c r="B23" s="75" t="s">
        <v>47</v>
      </c>
      <c r="C23" s="75" t="s">
        <v>48</v>
      </c>
      <c r="D23" s="2"/>
      <c r="E23" s="161">
        <v>12759.071610229999</v>
      </c>
      <c r="F23" s="161">
        <v>11584.342453959998</v>
      </c>
      <c r="G23" s="161">
        <v>10375.40214418</v>
      </c>
      <c r="H23" s="161">
        <v>6983.2499929099995</v>
      </c>
      <c r="I23" s="161">
        <v>8985.1433710300007</v>
      </c>
      <c r="J23" s="161">
        <v>10731.54856202</v>
      </c>
      <c r="K23" s="161">
        <v>12272.37444405</v>
      </c>
      <c r="L23" s="161">
        <v>11607.004719299999</v>
      </c>
      <c r="M23" s="161">
        <v>13093.28743952</v>
      </c>
      <c r="N23" s="161">
        <v>13093.694743760001</v>
      </c>
      <c r="O23" s="161">
        <v>14071.230463700002</v>
      </c>
      <c r="P23" s="161">
        <v>17935.18243465</v>
      </c>
      <c r="Q23" s="161">
        <v>15820.831003950001</v>
      </c>
      <c r="R23" s="161">
        <v>19130.050680430002</v>
      </c>
      <c r="S23" s="161">
        <v>17583.733290619999</v>
      </c>
      <c r="T23" s="161">
        <v>15456.619512430001</v>
      </c>
      <c r="U23" s="161">
        <v>17603.206502230001</v>
      </c>
      <c r="V23" s="161">
        <v>18079.069079680001</v>
      </c>
      <c r="W23" s="161">
        <v>22164.788881640001</v>
      </c>
      <c r="X23" s="161">
        <v>6365.5596215300002</v>
      </c>
      <c r="Y23" s="161">
        <v>9194.1479759100002</v>
      </c>
      <c r="Z23" s="161">
        <v>8593.0718451399989</v>
      </c>
      <c r="AA23" s="161">
        <v>8032.4007640099999</v>
      </c>
      <c r="AB23" s="161">
        <v>6938.0020075600005</v>
      </c>
      <c r="AC23" s="161">
        <v>7847.3239471000006</v>
      </c>
      <c r="AD23" s="161">
        <v>8514.9335336200002</v>
      </c>
      <c r="AE23" s="161">
        <v>7440.4024210400003</v>
      </c>
      <c r="AF23" s="161">
        <v>6630.53246055</v>
      </c>
      <c r="AG23" s="161">
        <v>6697.1418618600001</v>
      </c>
      <c r="AH23" s="161">
        <v>6008.6581630699993</v>
      </c>
      <c r="AI23" s="161">
        <v>6070.66632433</v>
      </c>
      <c r="AJ23" s="161">
        <v>8990.957054049999</v>
      </c>
      <c r="AK23" s="161">
        <v>11983.89351652</v>
      </c>
      <c r="AL23" s="161">
        <v>11980.552038639999</v>
      </c>
      <c r="AM23" s="161">
        <v>10227.83754246</v>
      </c>
      <c r="AN23" s="161">
        <v>8918.5695247299991</v>
      </c>
      <c r="AO23" s="161">
        <v>9092.2420393499997</v>
      </c>
      <c r="AP23" s="161">
        <v>7909.2893576400002</v>
      </c>
      <c r="AQ23" s="161">
        <v>7692.6317007399994</v>
      </c>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row>
    <row r="24" spans="1:82" x14ac:dyDescent="0.2">
      <c r="A24" s="201"/>
      <c r="B24" s="75" t="s">
        <v>49</v>
      </c>
      <c r="C24" s="75" t="s">
        <v>50</v>
      </c>
      <c r="D24" s="2"/>
      <c r="E24" s="161">
        <v>1440.88774506</v>
      </c>
      <c r="F24" s="161">
        <v>1821.57309444</v>
      </c>
      <c r="G24" s="161">
        <v>1750.60119304</v>
      </c>
      <c r="H24" s="161">
        <v>2293.3041178099998</v>
      </c>
      <c r="I24" s="161">
        <v>1388.8747422199999</v>
      </c>
      <c r="J24" s="161">
        <v>1202.07806415</v>
      </c>
      <c r="K24" s="161">
        <v>1169.0907149000002</v>
      </c>
      <c r="L24" s="161">
        <v>2964.6510632600002</v>
      </c>
      <c r="M24" s="161">
        <v>1496.63801681</v>
      </c>
      <c r="N24" s="161">
        <v>1524.9160150299999</v>
      </c>
      <c r="O24" s="161">
        <v>1328.1824521999999</v>
      </c>
      <c r="P24" s="161">
        <v>2253.4444357299999</v>
      </c>
      <c r="Q24" s="161">
        <v>1488.0649836300001</v>
      </c>
      <c r="R24" s="161">
        <v>1599.8346122</v>
      </c>
      <c r="S24" s="161">
        <v>1690.99398526</v>
      </c>
      <c r="T24" s="161">
        <v>1669.9454353699998</v>
      </c>
      <c r="U24" s="161">
        <v>1466.81186684</v>
      </c>
      <c r="V24" s="161">
        <v>2024.9220979300001</v>
      </c>
      <c r="W24" s="161">
        <v>1709.6156903499998</v>
      </c>
      <c r="X24" s="161">
        <v>1987.4324103399999</v>
      </c>
      <c r="Y24" s="161">
        <v>1894.4567960899999</v>
      </c>
      <c r="Z24" s="161">
        <v>2273.3065501000001</v>
      </c>
      <c r="AA24" s="161">
        <v>2052.79875158</v>
      </c>
      <c r="AB24" s="161">
        <v>1887.1840428800001</v>
      </c>
      <c r="AC24" s="161">
        <v>1726.8624579100001</v>
      </c>
      <c r="AD24" s="161">
        <v>1793.45652333</v>
      </c>
      <c r="AE24" s="161">
        <v>1644.43387938</v>
      </c>
      <c r="AF24" s="161">
        <v>1394.32604851</v>
      </c>
      <c r="AG24" s="161">
        <v>1370.7719554100001</v>
      </c>
      <c r="AH24" s="161">
        <v>1273.5198380100001</v>
      </c>
      <c r="AI24" s="161">
        <v>1147.6372682000001</v>
      </c>
      <c r="AJ24" s="161">
        <v>1261.1369076400001</v>
      </c>
      <c r="AK24" s="161">
        <v>1992.2098593399999</v>
      </c>
      <c r="AL24" s="161">
        <v>2033.8416511400001</v>
      </c>
      <c r="AM24" s="161">
        <v>1685.486787</v>
      </c>
      <c r="AN24" s="161">
        <v>1818.8043883299999</v>
      </c>
      <c r="AO24" s="161">
        <v>1351.4811685299999</v>
      </c>
      <c r="AP24" s="161">
        <v>1534.38009401</v>
      </c>
      <c r="AQ24" s="161">
        <v>1061.9860334299999</v>
      </c>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row>
    <row r="25" spans="1:82" x14ac:dyDescent="0.2">
      <c r="A25" s="201"/>
      <c r="B25" s="75" t="s">
        <v>51</v>
      </c>
      <c r="C25" s="75" t="s">
        <v>52</v>
      </c>
      <c r="D25" s="2"/>
      <c r="E25" s="161">
        <v>4665.5882717799996</v>
      </c>
      <c r="F25" s="161">
        <v>4999.6144832099999</v>
      </c>
      <c r="G25" s="161">
        <v>4353.4136781099996</v>
      </c>
      <c r="H25" s="161">
        <v>1059.6879011599999</v>
      </c>
      <c r="I25" s="161">
        <v>1855.5346975299999</v>
      </c>
      <c r="J25" s="161">
        <v>2479.39695084</v>
      </c>
      <c r="K25" s="161">
        <v>2955.6743709499997</v>
      </c>
      <c r="L25" s="161">
        <v>2950.9154674400002</v>
      </c>
      <c r="M25" s="161">
        <v>3655.5671352899999</v>
      </c>
      <c r="N25" s="161">
        <v>3810.8778119099998</v>
      </c>
      <c r="O25" s="161">
        <v>4031.6923821799996</v>
      </c>
      <c r="P25" s="161">
        <v>4475.0265655499998</v>
      </c>
      <c r="Q25" s="161">
        <v>4570.0986708</v>
      </c>
      <c r="R25" s="161">
        <v>3823.4983738699998</v>
      </c>
      <c r="S25" s="161">
        <v>4314.8421898400002</v>
      </c>
      <c r="T25" s="161">
        <v>3832.06309956</v>
      </c>
      <c r="U25" s="161">
        <v>4207.3784941499998</v>
      </c>
      <c r="V25" s="161">
        <v>4118.5219037699999</v>
      </c>
      <c r="W25" s="161">
        <v>4975.4940560200002</v>
      </c>
      <c r="X25" s="161">
        <v>5048.3376860500002</v>
      </c>
      <c r="Y25" s="161">
        <v>5348.2493366199997</v>
      </c>
      <c r="Z25" s="161">
        <v>5902.6555254200002</v>
      </c>
      <c r="AA25" s="161">
        <v>6027.2004488800003</v>
      </c>
      <c r="AB25" s="161">
        <v>5193.3594055900003</v>
      </c>
      <c r="AC25" s="161">
        <v>4507.6614351300004</v>
      </c>
      <c r="AD25" s="161">
        <v>4981.5188444399992</v>
      </c>
      <c r="AE25" s="161">
        <v>4727.8572801</v>
      </c>
      <c r="AF25" s="161">
        <v>4072.3800933499997</v>
      </c>
      <c r="AG25" s="161">
        <v>4237.8092037599999</v>
      </c>
      <c r="AH25" s="161">
        <v>3972.14968572</v>
      </c>
      <c r="AI25" s="161">
        <v>3428.90279689</v>
      </c>
      <c r="AJ25" s="161">
        <v>3146.0124650399998</v>
      </c>
      <c r="AK25" s="161">
        <v>6157.84960004</v>
      </c>
      <c r="AL25" s="161">
        <v>6981.6717434299999</v>
      </c>
      <c r="AM25" s="161">
        <v>5775.8490937200004</v>
      </c>
      <c r="AN25" s="161">
        <v>4590.2542635600003</v>
      </c>
      <c r="AO25" s="161">
        <v>4330.4220981999997</v>
      </c>
      <c r="AP25" s="161">
        <v>4160.7286059299995</v>
      </c>
      <c r="AQ25" s="161">
        <v>3199.6135875300001</v>
      </c>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row>
    <row r="26" spans="1:82" x14ac:dyDescent="0.2">
      <c r="A26" s="201"/>
      <c r="B26" s="75" t="s">
        <v>53</v>
      </c>
      <c r="C26" s="75" t="s">
        <v>54</v>
      </c>
      <c r="D26" s="2"/>
      <c r="E26" s="161">
        <v>4031.1004556299999</v>
      </c>
      <c r="F26" s="161">
        <v>3703.2111844899996</v>
      </c>
      <c r="G26" s="161">
        <v>2400.4339283499999</v>
      </c>
      <c r="H26" s="161">
        <v>2706.2811786500001</v>
      </c>
      <c r="I26" s="161">
        <v>3562.0655043500001</v>
      </c>
      <c r="J26" s="161">
        <v>3856.1058549699997</v>
      </c>
      <c r="K26" s="161">
        <v>2328.3885617399997</v>
      </c>
      <c r="L26" s="161">
        <v>3391.5782518999999</v>
      </c>
      <c r="M26" s="161">
        <v>3736.2414907299999</v>
      </c>
      <c r="N26" s="161">
        <v>4195.0855010799996</v>
      </c>
      <c r="O26" s="161">
        <v>3050.0591051700003</v>
      </c>
      <c r="P26" s="161">
        <v>3819.5252484299999</v>
      </c>
      <c r="Q26" s="161">
        <v>4501.41852681</v>
      </c>
      <c r="R26" s="161">
        <v>4361.0328165500005</v>
      </c>
      <c r="S26" s="161">
        <v>2968.78236539</v>
      </c>
      <c r="T26" s="161">
        <v>3354.8342971799998</v>
      </c>
      <c r="U26" s="161">
        <v>3175.2718809099997</v>
      </c>
      <c r="V26" s="161">
        <v>3796.6242070600001</v>
      </c>
      <c r="W26" s="161">
        <v>2809.4208849800002</v>
      </c>
      <c r="X26" s="161">
        <v>2872.14464873</v>
      </c>
      <c r="Y26" s="161">
        <v>3817.3502924499999</v>
      </c>
      <c r="Z26" s="161">
        <v>4418.5327934699999</v>
      </c>
      <c r="AA26" s="161">
        <v>3200.0456787600001</v>
      </c>
      <c r="AB26" s="161">
        <v>3363.8113719200001</v>
      </c>
      <c r="AC26" s="161">
        <v>3985.0875242699999</v>
      </c>
      <c r="AD26" s="161">
        <v>3378.1126645500003</v>
      </c>
      <c r="AE26" s="161">
        <v>2130.7323163400001</v>
      </c>
      <c r="AF26" s="161">
        <v>2648.4531018000002</v>
      </c>
      <c r="AG26" s="161">
        <v>2434.7788733299999</v>
      </c>
      <c r="AH26" s="161">
        <v>2565.8367925799998</v>
      </c>
      <c r="AI26" s="161">
        <v>1859.12070378</v>
      </c>
      <c r="AJ26" s="161">
        <v>1469.65594158</v>
      </c>
      <c r="AK26" s="161">
        <v>2459.3276216300001</v>
      </c>
      <c r="AL26" s="161">
        <v>2809.58480766</v>
      </c>
      <c r="AM26" s="161">
        <v>2436.0287491999998</v>
      </c>
      <c r="AN26" s="161">
        <v>2230.4358051300001</v>
      </c>
      <c r="AO26" s="161">
        <v>1828.50561926</v>
      </c>
      <c r="AP26" s="161">
        <v>1593.2877928</v>
      </c>
      <c r="AQ26" s="161">
        <v>1601.30386845</v>
      </c>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row>
    <row r="27" spans="1:82" x14ac:dyDescent="0.2">
      <c r="A27" s="201"/>
      <c r="B27" s="75" t="s">
        <v>55</v>
      </c>
      <c r="C27" s="75" t="s">
        <v>56</v>
      </c>
      <c r="D27" s="2"/>
      <c r="E27" s="161">
        <v>6803.21802475</v>
      </c>
      <c r="F27" s="161">
        <v>6074.3577667600002</v>
      </c>
      <c r="G27" s="161">
        <v>4800.9329599799994</v>
      </c>
      <c r="H27" s="161">
        <v>4927.4341555999999</v>
      </c>
      <c r="I27" s="161">
        <v>5457.1940496800007</v>
      </c>
      <c r="J27" s="161">
        <v>5610.7158008500001</v>
      </c>
      <c r="K27" s="161">
        <v>6256.5448030500002</v>
      </c>
      <c r="L27" s="161">
        <v>7298.0718306400004</v>
      </c>
      <c r="M27" s="161">
        <v>7272.4397092600002</v>
      </c>
      <c r="N27" s="161">
        <v>6829.1632114200002</v>
      </c>
      <c r="O27" s="161">
        <v>6485.8060478199995</v>
      </c>
      <c r="P27" s="161">
        <v>5888.6249887399999</v>
      </c>
      <c r="Q27" s="161">
        <v>6434.8185263300002</v>
      </c>
      <c r="R27" s="161">
        <v>7084.2217800500002</v>
      </c>
      <c r="S27" s="161">
        <v>7414.8483010899999</v>
      </c>
      <c r="T27" s="161">
        <v>6987.73623219</v>
      </c>
      <c r="U27" s="161">
        <v>7194.6053285100006</v>
      </c>
      <c r="V27" s="161">
        <v>8767.1199607500002</v>
      </c>
      <c r="W27" s="161">
        <v>9082.5907251600001</v>
      </c>
      <c r="X27" s="161">
        <v>8525.9708742900002</v>
      </c>
      <c r="Y27" s="161">
        <v>10866.386243139999</v>
      </c>
      <c r="Z27" s="161">
        <v>9801.723664520001</v>
      </c>
      <c r="AA27" s="161">
        <v>9371.0701952600011</v>
      </c>
      <c r="AB27" s="161">
        <v>10215.548547299999</v>
      </c>
      <c r="AC27" s="161">
        <v>6702.9677705499998</v>
      </c>
      <c r="AD27" s="161">
        <v>6859.7046449999998</v>
      </c>
      <c r="AE27" s="161">
        <v>6276.7719397499995</v>
      </c>
      <c r="AF27" s="161">
        <v>6053.7771366999996</v>
      </c>
      <c r="AG27" s="161">
        <v>6151.9551750000001</v>
      </c>
      <c r="AH27" s="161">
        <v>5634.7482659699999</v>
      </c>
      <c r="AI27" s="161">
        <v>5463.24996422</v>
      </c>
      <c r="AJ27" s="161">
        <v>5173.61670331</v>
      </c>
      <c r="AK27" s="161">
        <v>8267.5740083599994</v>
      </c>
      <c r="AL27" s="161">
        <v>8251.4320165200006</v>
      </c>
      <c r="AM27" s="161">
        <v>6661.7437229799998</v>
      </c>
      <c r="AN27" s="161">
        <v>5913.7594269600004</v>
      </c>
      <c r="AO27" s="161">
        <v>5832.0575071000003</v>
      </c>
      <c r="AP27" s="161">
        <v>5181.9107255700001</v>
      </c>
      <c r="AQ27" s="161">
        <v>5076.9233522200002</v>
      </c>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row>
    <row r="28" spans="1:82" x14ac:dyDescent="0.2">
      <c r="A28" s="201"/>
      <c r="B28" s="75" t="s">
        <v>57</v>
      </c>
      <c r="C28" s="75" t="s">
        <v>58</v>
      </c>
      <c r="D28" s="2"/>
      <c r="E28" s="161">
        <v>9238.8047906000011</v>
      </c>
      <c r="F28" s="161">
        <v>9927.2206302999984</v>
      </c>
      <c r="G28" s="161">
        <v>8503.0181879100001</v>
      </c>
      <c r="H28" s="161">
        <v>11481.70640132</v>
      </c>
      <c r="I28" s="161">
        <v>9508.221830030001</v>
      </c>
      <c r="J28" s="161">
        <v>14766.131808709999</v>
      </c>
      <c r="K28" s="161">
        <v>19020.736160470002</v>
      </c>
      <c r="L28" s="161">
        <v>14285.229326620001</v>
      </c>
      <c r="M28" s="161">
        <v>26979.417469169999</v>
      </c>
      <c r="N28" s="161">
        <v>28265.104453219999</v>
      </c>
      <c r="O28" s="161">
        <v>26223.44484751</v>
      </c>
      <c r="P28" s="161">
        <v>28760.64217639</v>
      </c>
      <c r="Q28" s="161">
        <v>21112.166758840001</v>
      </c>
      <c r="R28" s="161">
        <v>23432.747227419997</v>
      </c>
      <c r="S28" s="161">
        <v>21264.203798099999</v>
      </c>
      <c r="T28" s="161">
        <v>15607.66096275</v>
      </c>
      <c r="U28" s="161">
        <v>13487.94459151</v>
      </c>
      <c r="V28" s="161">
        <v>18675.614690540002</v>
      </c>
      <c r="W28" s="161">
        <v>15929.228214229999</v>
      </c>
      <c r="X28" s="161">
        <v>11480.342485469999</v>
      </c>
      <c r="Y28" s="161">
        <v>15713.196206639999</v>
      </c>
      <c r="Z28" s="161">
        <v>16881.628542549999</v>
      </c>
      <c r="AA28" s="161">
        <v>11078.27078728</v>
      </c>
      <c r="AB28" s="161">
        <v>10342.60125399</v>
      </c>
      <c r="AC28" s="161">
        <v>9435.3960065499996</v>
      </c>
      <c r="AD28" s="161">
        <v>10997.317679200001</v>
      </c>
      <c r="AE28" s="161">
        <v>8749.1924199599998</v>
      </c>
      <c r="AF28" s="161">
        <v>11026.74917227</v>
      </c>
      <c r="AG28" s="161">
        <v>13287.176527700001</v>
      </c>
      <c r="AH28" s="161">
        <v>6741.8959767899996</v>
      </c>
      <c r="AI28" s="161">
        <v>5388.53957042</v>
      </c>
      <c r="AJ28" s="161">
        <v>6853.9528244399999</v>
      </c>
      <c r="AK28" s="161">
        <v>9006.5958621000009</v>
      </c>
      <c r="AL28" s="161">
        <v>9477.8007635599988</v>
      </c>
      <c r="AM28" s="161">
        <v>7142.7798731299999</v>
      </c>
      <c r="AN28" s="161">
        <v>8424.1689091899989</v>
      </c>
      <c r="AO28" s="161">
        <v>5175.4353070100005</v>
      </c>
      <c r="AP28" s="161">
        <v>4655.6478664899996</v>
      </c>
      <c r="AQ28" s="161">
        <v>4064.05941355</v>
      </c>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row>
    <row r="29" spans="1:82" x14ac:dyDescent="0.2">
      <c r="A29" s="201"/>
      <c r="B29" s="75" t="s">
        <v>59</v>
      </c>
      <c r="C29" s="75" t="s">
        <v>60</v>
      </c>
      <c r="D29" s="2"/>
      <c r="E29" s="161">
        <v>1081.6557732900001</v>
      </c>
      <c r="F29" s="161">
        <v>1238.6086131500001</v>
      </c>
      <c r="G29" s="161">
        <v>1154.79859932</v>
      </c>
      <c r="H29" s="161">
        <v>919.99610655999993</v>
      </c>
      <c r="I29" s="161">
        <v>1057.0604594199999</v>
      </c>
      <c r="J29" s="161">
        <v>1291.7090685399999</v>
      </c>
      <c r="K29" s="161">
        <v>1288.9276024100002</v>
      </c>
      <c r="L29" s="161">
        <v>1209.7284313900002</v>
      </c>
      <c r="M29" s="161">
        <v>1369.15746119</v>
      </c>
      <c r="N29" s="161">
        <v>1346.3441150799999</v>
      </c>
      <c r="O29" s="161">
        <v>1527.3588687000001</v>
      </c>
      <c r="P29" s="161">
        <v>1282.8766005799998</v>
      </c>
      <c r="Q29" s="161">
        <v>1343.15018444</v>
      </c>
      <c r="R29" s="161">
        <v>1368.6784334700001</v>
      </c>
      <c r="S29" s="161">
        <v>1464.83411748</v>
      </c>
      <c r="T29" s="161">
        <v>1134.2998063699999</v>
      </c>
      <c r="U29" s="161">
        <v>1055.5101043099999</v>
      </c>
      <c r="V29" s="161">
        <v>1421.1692707100001</v>
      </c>
      <c r="W29" s="161">
        <v>1300.7286369799999</v>
      </c>
      <c r="X29" s="161">
        <v>1152.72045121</v>
      </c>
      <c r="Y29" s="161">
        <v>1292.76972359</v>
      </c>
      <c r="Z29" s="161">
        <v>1501.4653342899999</v>
      </c>
      <c r="AA29" s="161">
        <v>1470.5836768199999</v>
      </c>
      <c r="AB29" s="161">
        <v>1388.33052185</v>
      </c>
      <c r="AC29" s="161">
        <v>1305.6471137599999</v>
      </c>
      <c r="AD29" s="161">
        <v>1358.1759627399999</v>
      </c>
      <c r="AE29" s="161">
        <v>1229.4397676600001</v>
      </c>
      <c r="AF29" s="161">
        <v>1069.9081381799999</v>
      </c>
      <c r="AG29" s="161">
        <v>1188.3688242999999</v>
      </c>
      <c r="AH29" s="161">
        <v>1038.15059195</v>
      </c>
      <c r="AI29" s="161">
        <v>880.71791022000002</v>
      </c>
      <c r="AJ29" s="161">
        <v>808.61988564000001</v>
      </c>
      <c r="AK29" s="161">
        <v>1520.7499249100001</v>
      </c>
      <c r="AL29" s="161">
        <v>1552.68710605</v>
      </c>
      <c r="AM29" s="161">
        <v>1477.6470451199998</v>
      </c>
      <c r="AN29" s="161">
        <v>1241.32938051</v>
      </c>
      <c r="AO29" s="161">
        <v>1284.2442953699999</v>
      </c>
      <c r="AP29" s="161">
        <v>1234.87008098</v>
      </c>
      <c r="AQ29" s="161">
        <v>1077.7405315199999</v>
      </c>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row>
    <row r="30" spans="1:82" x14ac:dyDescent="0.2">
      <c r="A30" s="201"/>
      <c r="B30" s="75" t="s">
        <v>61</v>
      </c>
      <c r="C30" s="75" t="s">
        <v>62</v>
      </c>
      <c r="D30" s="2"/>
      <c r="E30" s="161">
        <v>2242.6336754899999</v>
      </c>
      <c r="F30" s="161">
        <v>2095.6751594699999</v>
      </c>
      <c r="G30" s="161">
        <v>1696.8626498599999</v>
      </c>
      <c r="H30" s="161">
        <v>1833.9974926500001</v>
      </c>
      <c r="I30" s="161">
        <v>2050.1440502999999</v>
      </c>
      <c r="J30" s="161">
        <v>2228.13664681</v>
      </c>
      <c r="K30" s="161">
        <v>2036.0124606300001</v>
      </c>
      <c r="L30" s="161">
        <v>2811.85800333</v>
      </c>
      <c r="M30" s="161">
        <v>2896.7915924200001</v>
      </c>
      <c r="N30" s="161">
        <v>2977.9040084799999</v>
      </c>
      <c r="O30" s="161">
        <v>2822.7498435300004</v>
      </c>
      <c r="P30" s="161">
        <v>3573.1916673200003</v>
      </c>
      <c r="Q30" s="161">
        <v>3280.0619543299999</v>
      </c>
      <c r="R30" s="161">
        <v>3316.9291872100002</v>
      </c>
      <c r="S30" s="161">
        <v>3044.4747358699997</v>
      </c>
      <c r="T30" s="161">
        <v>3373.1212025</v>
      </c>
      <c r="U30" s="161">
        <v>3278.9079872699999</v>
      </c>
      <c r="V30" s="161">
        <v>3557.7494507399997</v>
      </c>
      <c r="W30" s="161">
        <v>3145.3229503100001</v>
      </c>
      <c r="X30" s="161">
        <v>3254.5083819499996</v>
      </c>
      <c r="Y30" s="161">
        <v>3295.2331259099997</v>
      </c>
      <c r="Z30" s="161">
        <v>3865.91715114</v>
      </c>
      <c r="AA30" s="161">
        <v>2918.3203027199997</v>
      </c>
      <c r="AB30" s="161">
        <v>2951.8444726799999</v>
      </c>
      <c r="AC30" s="161">
        <v>2945.3758439600001</v>
      </c>
      <c r="AD30" s="161">
        <v>3394.6164788200003</v>
      </c>
      <c r="AE30" s="161">
        <v>2868.4056931</v>
      </c>
      <c r="AF30" s="161">
        <v>2772.69793454</v>
      </c>
      <c r="AG30" s="161">
        <v>3071.8451907600002</v>
      </c>
      <c r="AH30" s="161">
        <v>2994.6242880599998</v>
      </c>
      <c r="AI30" s="161">
        <v>2119.3797064400001</v>
      </c>
      <c r="AJ30" s="161">
        <v>2396.6189485999998</v>
      </c>
      <c r="AK30" s="161">
        <v>3388.3785874800001</v>
      </c>
      <c r="AL30" s="161">
        <v>4381.7249468800001</v>
      </c>
      <c r="AM30" s="161">
        <v>3265.64560704</v>
      </c>
      <c r="AN30" s="161">
        <v>3787.0695200599998</v>
      </c>
      <c r="AO30" s="161">
        <v>3318.9837200500001</v>
      </c>
      <c r="AP30" s="161">
        <v>3223.03844501</v>
      </c>
      <c r="AQ30" s="161">
        <v>2870.9829248699998</v>
      </c>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row>
    <row r="31" spans="1:82" x14ac:dyDescent="0.2">
      <c r="A31" s="201"/>
      <c r="B31" s="75" t="s">
        <v>63</v>
      </c>
      <c r="C31" s="75" t="s">
        <v>64</v>
      </c>
      <c r="D31" s="2"/>
      <c r="E31" s="161">
        <v>5465.9776326000001</v>
      </c>
      <c r="F31" s="161">
        <v>6550.1977314300002</v>
      </c>
      <c r="G31" s="161">
        <v>4929.8894539499997</v>
      </c>
      <c r="H31" s="161">
        <v>3688.0634546700003</v>
      </c>
      <c r="I31" s="161">
        <v>5502.1781984099998</v>
      </c>
      <c r="J31" s="161">
        <v>5447.03654026</v>
      </c>
      <c r="K31" s="161">
        <v>5726.1755713599996</v>
      </c>
      <c r="L31" s="161">
        <v>6072.1253554599998</v>
      </c>
      <c r="M31" s="161">
        <v>7020.5915062499998</v>
      </c>
      <c r="N31" s="161">
        <v>7314.8527759899998</v>
      </c>
      <c r="O31" s="161">
        <v>6444.1900178000005</v>
      </c>
      <c r="P31" s="161">
        <v>6754.2943556299997</v>
      </c>
      <c r="Q31" s="161">
        <v>7262.9353467600004</v>
      </c>
      <c r="R31" s="161">
        <v>7213.44588389</v>
      </c>
      <c r="S31" s="161">
        <v>4907.0543877999999</v>
      </c>
      <c r="T31" s="161">
        <v>5051.6783140699999</v>
      </c>
      <c r="U31" s="161">
        <v>4678.3324542199998</v>
      </c>
      <c r="V31" s="161">
        <v>5167.1496607299996</v>
      </c>
      <c r="W31" s="161">
        <v>6053.8291115699994</v>
      </c>
      <c r="X31" s="161">
        <v>3931.8768468499998</v>
      </c>
      <c r="Y31" s="161">
        <v>8599.8083816599992</v>
      </c>
      <c r="Z31" s="161">
        <v>8657.0880265300002</v>
      </c>
      <c r="AA31" s="161">
        <v>8579.3634112799991</v>
      </c>
      <c r="AB31" s="161">
        <v>7463.9345666199997</v>
      </c>
      <c r="AC31" s="161">
        <v>7340.9705913799999</v>
      </c>
      <c r="AD31" s="161">
        <v>7587.4090346200001</v>
      </c>
      <c r="AE31" s="161">
        <v>5904.4200256599997</v>
      </c>
      <c r="AF31" s="161">
        <v>6176.0029654</v>
      </c>
      <c r="AG31" s="161">
        <v>6235.1469804099997</v>
      </c>
      <c r="AH31" s="161">
        <v>5648.3463543799999</v>
      </c>
      <c r="AI31" s="161">
        <v>4853.4768347999998</v>
      </c>
      <c r="AJ31" s="161">
        <v>6148.7293085399997</v>
      </c>
      <c r="AK31" s="161">
        <v>10896.96317426</v>
      </c>
      <c r="AL31" s="161">
        <v>11251.49539453</v>
      </c>
      <c r="AM31" s="161">
        <v>8816.7425589100003</v>
      </c>
      <c r="AN31" s="161">
        <v>8359.7063521700002</v>
      </c>
      <c r="AO31" s="161">
        <v>6856.0583021800003</v>
      </c>
      <c r="AP31" s="161">
        <v>5522.4442571199997</v>
      </c>
      <c r="AQ31" s="161">
        <v>4933.3858377299994</v>
      </c>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row>
    <row r="32" spans="1:82" x14ac:dyDescent="0.2">
      <c r="A32" s="201"/>
      <c r="B32" s="75" t="s">
        <v>65</v>
      </c>
      <c r="C32" s="75" t="s">
        <v>66</v>
      </c>
      <c r="D32" s="2"/>
      <c r="E32" s="161">
        <v>3216.9030018499998</v>
      </c>
      <c r="F32" s="161">
        <v>2680.3749532699999</v>
      </c>
      <c r="G32" s="161">
        <v>992.23830239999995</v>
      </c>
      <c r="H32" s="161">
        <v>1353.7362852700001</v>
      </c>
      <c r="I32" s="161">
        <v>3147.8851711399998</v>
      </c>
      <c r="J32" s="161">
        <v>3651.4999454499998</v>
      </c>
      <c r="K32" s="161">
        <v>2402.3285381999999</v>
      </c>
      <c r="L32" s="161">
        <v>3975.0508228099998</v>
      </c>
      <c r="M32" s="161">
        <v>5848.5145090799997</v>
      </c>
      <c r="N32" s="161">
        <v>6160.4053525399995</v>
      </c>
      <c r="O32" s="161">
        <v>4652.3698308599996</v>
      </c>
      <c r="P32" s="161">
        <v>4800.9596056999999</v>
      </c>
      <c r="Q32" s="161">
        <v>6369.4663076899997</v>
      </c>
      <c r="R32" s="161">
        <v>6846.2004057900003</v>
      </c>
      <c r="S32" s="161">
        <v>5179.2691796000008</v>
      </c>
      <c r="T32" s="161">
        <v>5081.3245862299991</v>
      </c>
      <c r="U32" s="161">
        <v>7363.3201797399997</v>
      </c>
      <c r="V32" s="161">
        <v>8319.7268473799995</v>
      </c>
      <c r="W32" s="161">
        <v>5821.8720515600007</v>
      </c>
      <c r="X32" s="161">
        <v>5846.8319125600001</v>
      </c>
      <c r="Y32" s="161">
        <v>8079.83136268</v>
      </c>
      <c r="Z32" s="161">
        <v>7329.6641105799999</v>
      </c>
      <c r="AA32" s="161">
        <v>6694.8696331199999</v>
      </c>
      <c r="AB32" s="161">
        <v>5591.6595522500002</v>
      </c>
      <c r="AC32" s="161">
        <v>6686.2870492900001</v>
      </c>
      <c r="AD32" s="161">
        <v>6236.8180696400004</v>
      </c>
      <c r="AE32" s="161">
        <v>5151.2379743500005</v>
      </c>
      <c r="AF32" s="161">
        <v>4305.1756787700006</v>
      </c>
      <c r="AG32" s="161">
        <v>4628.9225477099999</v>
      </c>
      <c r="AH32" s="161">
        <v>4251.3270824499996</v>
      </c>
      <c r="AI32" s="161">
        <v>3267.1474585800001</v>
      </c>
      <c r="AJ32" s="161">
        <v>3250.46370957</v>
      </c>
      <c r="AK32" s="161">
        <v>6368.7212825100005</v>
      </c>
      <c r="AL32" s="161">
        <v>5982.7860054100001</v>
      </c>
      <c r="AM32" s="161">
        <v>4433.5615186899995</v>
      </c>
      <c r="AN32" s="161">
        <v>3419.45505486</v>
      </c>
      <c r="AO32" s="161">
        <v>3403.4452753099999</v>
      </c>
      <c r="AP32" s="161">
        <v>3299.98920894</v>
      </c>
      <c r="AQ32" s="161">
        <v>2667.8664575799999</v>
      </c>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row>
    <row r="33" spans="1:82" x14ac:dyDescent="0.2">
      <c r="A33" s="201"/>
      <c r="B33" s="75" t="s">
        <v>4613</v>
      </c>
      <c r="C33" s="75" t="s">
        <v>5889</v>
      </c>
      <c r="D33" s="2"/>
      <c r="E33" s="161">
        <v>39.774374739999999</v>
      </c>
      <c r="F33" s="161">
        <v>20.260381379999998</v>
      </c>
      <c r="G33" s="161">
        <v>19.34359538</v>
      </c>
      <c r="H33" s="161">
        <v>66.787385860000001</v>
      </c>
      <c r="I33" s="161">
        <v>34.082424709999998</v>
      </c>
      <c r="J33" s="161">
        <v>50.480699880000003</v>
      </c>
      <c r="K33" s="161">
        <v>38.821121349999999</v>
      </c>
      <c r="L33" s="161">
        <v>400.22134992000002</v>
      </c>
      <c r="M33" s="161">
        <v>83.100442489999992</v>
      </c>
      <c r="N33" s="161">
        <v>52.331289159999997</v>
      </c>
      <c r="O33" s="161">
        <v>61.350939509999996</v>
      </c>
      <c r="P33" s="161">
        <v>57.848770219999999</v>
      </c>
      <c r="Q33" s="161">
        <v>53.305238880000005</v>
      </c>
      <c r="R33" s="161">
        <v>53.772452439999995</v>
      </c>
      <c r="S33" s="161">
        <v>57.488500619999996</v>
      </c>
      <c r="T33" s="161">
        <v>53.72212202</v>
      </c>
      <c r="U33" s="161">
        <v>58.295211119999998</v>
      </c>
      <c r="V33" s="161">
        <v>41.130391439999997</v>
      </c>
      <c r="W33" s="161">
        <v>64.712518180000004</v>
      </c>
      <c r="X33" s="161">
        <v>69.750245969999995</v>
      </c>
      <c r="Y33" s="161">
        <v>85.74714668</v>
      </c>
      <c r="Z33" s="161">
        <v>80.354840590000009</v>
      </c>
      <c r="AA33" s="161">
        <v>73.384591439999994</v>
      </c>
      <c r="AB33" s="161">
        <v>106.25510502</v>
      </c>
      <c r="AC33" s="161">
        <v>55.665413799999996</v>
      </c>
      <c r="AD33" s="161">
        <v>88.108130529999997</v>
      </c>
      <c r="AE33" s="161">
        <v>73.347386279999995</v>
      </c>
      <c r="AF33" s="161">
        <v>80.526299980000005</v>
      </c>
      <c r="AG33" s="161">
        <v>79.849533390000005</v>
      </c>
      <c r="AH33" s="161">
        <v>70.448031290000003</v>
      </c>
      <c r="AI33" s="161">
        <v>71.751183639999994</v>
      </c>
      <c r="AJ33" s="161">
        <v>109.45580581</v>
      </c>
      <c r="AK33" s="161">
        <v>173.81060017999999</v>
      </c>
      <c r="AL33" s="161">
        <v>158.74840581999999</v>
      </c>
      <c r="AM33" s="161">
        <v>126.82083781999999</v>
      </c>
      <c r="AN33" s="161">
        <v>113.52777904000001</v>
      </c>
      <c r="AO33" s="161">
        <v>136.70547988999999</v>
      </c>
      <c r="AP33" s="161">
        <v>133.71645573999999</v>
      </c>
      <c r="AQ33" s="161">
        <v>106.83447853</v>
      </c>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row>
    <row r="34" spans="1:82" x14ac:dyDescent="0.2">
      <c r="A34" s="201"/>
      <c r="B34" s="75" t="s">
        <v>67</v>
      </c>
      <c r="C34" s="75" t="s">
        <v>68</v>
      </c>
      <c r="D34" s="2"/>
      <c r="E34" s="161">
        <v>9131.2427122900008</v>
      </c>
      <c r="F34" s="161">
        <v>6645.7560866499998</v>
      </c>
      <c r="G34" s="161">
        <v>5665.27503824</v>
      </c>
      <c r="H34" s="161">
        <v>7291.6048429299999</v>
      </c>
      <c r="I34" s="161">
        <v>5794.4769103299996</v>
      </c>
      <c r="J34" s="161">
        <v>6389.4964709200003</v>
      </c>
      <c r="K34" s="161">
        <v>5895.4353571899992</v>
      </c>
      <c r="L34" s="161">
        <v>5672.4095696699997</v>
      </c>
      <c r="M34" s="161">
        <v>10372.275714110001</v>
      </c>
      <c r="N34" s="161">
        <v>7793.61211998</v>
      </c>
      <c r="O34" s="161">
        <v>8531.996625239999</v>
      </c>
      <c r="P34" s="161">
        <v>8427.7327472899997</v>
      </c>
      <c r="Q34" s="161">
        <v>8291.1239384700002</v>
      </c>
      <c r="R34" s="161">
        <v>8331.6149877200005</v>
      </c>
      <c r="S34" s="161">
        <v>8660.3020802600004</v>
      </c>
      <c r="T34" s="161">
        <v>8624.0496051499995</v>
      </c>
      <c r="U34" s="161">
        <v>9095.295417719999</v>
      </c>
      <c r="V34" s="161">
        <v>9233.9008081000011</v>
      </c>
      <c r="W34" s="161">
        <v>8663.3813084500016</v>
      </c>
      <c r="X34" s="161">
        <v>10183.69399967</v>
      </c>
      <c r="Y34" s="161">
        <v>10095.20743511</v>
      </c>
      <c r="Z34" s="161">
        <v>10489.437327799998</v>
      </c>
      <c r="AA34" s="161">
        <v>9459.670267219999</v>
      </c>
      <c r="AB34" s="161">
        <v>9813.0811047799998</v>
      </c>
      <c r="AC34" s="161">
        <v>8805.3750696400002</v>
      </c>
      <c r="AD34" s="161">
        <v>9212.9396397700002</v>
      </c>
      <c r="AE34" s="161">
        <v>7381.1619293800004</v>
      </c>
      <c r="AF34" s="161">
        <v>6551.2125029700001</v>
      </c>
      <c r="AG34" s="161">
        <v>6042.8657014199998</v>
      </c>
      <c r="AH34" s="161">
        <v>4529.6509873699997</v>
      </c>
      <c r="AI34" s="161">
        <v>4720.25140345</v>
      </c>
      <c r="AJ34" s="161">
        <v>6472.0543634399992</v>
      </c>
      <c r="AK34" s="161">
        <v>7083.6573675600002</v>
      </c>
      <c r="AL34" s="161">
        <v>8016.5898161699997</v>
      </c>
      <c r="AM34" s="161">
        <v>5839.2298813300004</v>
      </c>
      <c r="AN34" s="161">
        <v>6815.9544868599996</v>
      </c>
      <c r="AO34" s="161">
        <v>275.39047035999999</v>
      </c>
      <c r="AP34" s="161">
        <v>285.98812432</v>
      </c>
      <c r="AQ34" s="161">
        <v>225.92502809999999</v>
      </c>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row>
    <row r="35" spans="1:82" x14ac:dyDescent="0.2">
      <c r="A35" s="201"/>
      <c r="B35" s="75" t="s">
        <v>69</v>
      </c>
      <c r="C35" s="75" t="s">
        <v>70</v>
      </c>
      <c r="D35" s="2"/>
      <c r="E35" s="161">
        <v>834.03349208999998</v>
      </c>
      <c r="F35" s="161">
        <v>1022.95034063</v>
      </c>
      <c r="G35" s="161">
        <v>511.07936237000001</v>
      </c>
      <c r="H35" s="161">
        <v>670.04708432000007</v>
      </c>
      <c r="I35" s="161">
        <v>496.24550066</v>
      </c>
      <c r="J35" s="161">
        <v>674.00850886000001</v>
      </c>
      <c r="K35" s="161">
        <v>502.02306518</v>
      </c>
      <c r="L35" s="161">
        <v>708.43843959000003</v>
      </c>
      <c r="M35" s="161">
        <v>655.50783238999998</v>
      </c>
      <c r="N35" s="161">
        <v>895.04670186999999</v>
      </c>
      <c r="O35" s="161">
        <v>1178.00194545</v>
      </c>
      <c r="P35" s="161">
        <v>1692.0849961400002</v>
      </c>
      <c r="Q35" s="161">
        <v>1441.1650754699999</v>
      </c>
      <c r="R35" s="161">
        <v>1323.01920838</v>
      </c>
      <c r="S35" s="161">
        <v>1367.6620111700001</v>
      </c>
      <c r="T35" s="161">
        <v>1243.90665603</v>
      </c>
      <c r="U35" s="161">
        <v>1129.98950722</v>
      </c>
      <c r="V35" s="161">
        <v>1075.0283538699998</v>
      </c>
      <c r="W35" s="161">
        <v>1131.3666538299999</v>
      </c>
      <c r="X35" s="161">
        <v>1094.1256145099999</v>
      </c>
      <c r="Y35" s="161">
        <v>1272.5427138900002</v>
      </c>
      <c r="Z35" s="161">
        <v>1362.8579228800002</v>
      </c>
      <c r="AA35" s="161">
        <v>1962.3427858299999</v>
      </c>
      <c r="AB35" s="161">
        <v>1251.3941610499999</v>
      </c>
      <c r="AC35" s="161">
        <v>1021.7409930900001</v>
      </c>
      <c r="AD35" s="161">
        <v>1053.11488876</v>
      </c>
      <c r="AE35" s="161">
        <v>968.21301198000003</v>
      </c>
      <c r="AF35" s="161">
        <v>963.55855542999996</v>
      </c>
      <c r="AG35" s="161">
        <v>956.31985159999999</v>
      </c>
      <c r="AH35" s="161">
        <v>884.21227422000004</v>
      </c>
      <c r="AI35" s="161">
        <v>768.30888301999994</v>
      </c>
      <c r="AJ35" s="161">
        <v>623.41505840000002</v>
      </c>
      <c r="AK35" s="161">
        <v>1222.5550928800001</v>
      </c>
      <c r="AL35" s="161">
        <v>1409.0214976700001</v>
      </c>
      <c r="AM35" s="161">
        <v>1320.3214305199999</v>
      </c>
      <c r="AN35" s="161">
        <v>1209.7043268599998</v>
      </c>
      <c r="AO35" s="161">
        <v>1062.4151746699999</v>
      </c>
      <c r="AP35" s="161">
        <v>1001.84976189</v>
      </c>
      <c r="AQ35" s="161">
        <v>843.88395911999999</v>
      </c>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row>
    <row r="36" spans="1:82" x14ac:dyDescent="0.2">
      <c r="A36" s="201"/>
      <c r="B36" s="75" t="s">
        <v>71</v>
      </c>
      <c r="C36" s="75" t="s">
        <v>72</v>
      </c>
      <c r="D36" s="2"/>
      <c r="E36" s="161">
        <v>11990.240146</v>
      </c>
      <c r="F36" s="161">
        <v>11775.392655</v>
      </c>
      <c r="G36" s="161">
        <v>9225.7699049999992</v>
      </c>
      <c r="H36" s="161">
        <v>10382.546691</v>
      </c>
      <c r="I36" s="161">
        <v>11278.859355000001</v>
      </c>
      <c r="J36" s="161">
        <v>11699.839926000001</v>
      </c>
      <c r="K36" s="161">
        <v>11747.680767</v>
      </c>
      <c r="L36" s="161">
        <v>15387.537775999999</v>
      </c>
      <c r="M36" s="161">
        <v>15569.048511999999</v>
      </c>
      <c r="N36" s="161">
        <v>15220.742225</v>
      </c>
      <c r="O36" s="161">
        <v>13643.609773</v>
      </c>
      <c r="P36" s="161">
        <v>17456.798284</v>
      </c>
      <c r="Q36" s="161">
        <v>19439.52276</v>
      </c>
      <c r="R36" s="161">
        <v>19160.843969000001</v>
      </c>
      <c r="S36" s="161">
        <v>17791.718369999999</v>
      </c>
      <c r="T36" s="161">
        <v>14448.941478999999</v>
      </c>
      <c r="U36" s="161">
        <v>19368.539202</v>
      </c>
      <c r="V36" s="161">
        <v>21091.300133000001</v>
      </c>
      <c r="W36" s="161">
        <v>19495.583224000002</v>
      </c>
      <c r="X36" s="161">
        <v>20495.700844999999</v>
      </c>
      <c r="Y36" s="161">
        <v>23195.267745000001</v>
      </c>
      <c r="Z36" s="161">
        <v>22643.881416</v>
      </c>
      <c r="AA36" s="161">
        <v>20507.352243000001</v>
      </c>
      <c r="AB36" s="161">
        <v>16307.592746</v>
      </c>
      <c r="AC36" s="161">
        <v>16997.048782000002</v>
      </c>
      <c r="AD36" s="161">
        <v>17395.284789000001</v>
      </c>
      <c r="AE36" s="161">
        <v>14281.186177</v>
      </c>
      <c r="AF36" s="161">
        <v>14030.836754</v>
      </c>
      <c r="AG36" s="161">
        <v>14405.375787999999</v>
      </c>
      <c r="AH36" s="161">
        <v>11892.673397</v>
      </c>
      <c r="AI36" s="161">
        <v>11531.083575000001</v>
      </c>
      <c r="AJ36" s="161">
        <v>13663.993348</v>
      </c>
      <c r="AK36" s="161">
        <v>19870.914650999999</v>
      </c>
      <c r="AL36" s="161">
        <v>20106.611958000001</v>
      </c>
      <c r="AM36" s="161">
        <v>17618.219420000001</v>
      </c>
      <c r="AN36" s="161">
        <v>15884.509827</v>
      </c>
      <c r="AO36" s="161">
        <v>13734.17282</v>
      </c>
      <c r="AP36" s="161">
        <v>11083.436293000001</v>
      </c>
      <c r="AQ36" s="161">
        <v>9943.2756609999997</v>
      </c>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row>
    <row r="37" spans="1:82" x14ac:dyDescent="0.2">
      <c r="A37" s="201"/>
      <c r="B37" s="75" t="s">
        <v>73</v>
      </c>
      <c r="C37" s="75" t="s">
        <v>74</v>
      </c>
      <c r="D37" s="2"/>
      <c r="E37" s="161">
        <v>6341.4682632799995</v>
      </c>
      <c r="F37" s="161">
        <v>6136.5727665300001</v>
      </c>
      <c r="G37" s="161">
        <v>6146.5942192600005</v>
      </c>
      <c r="H37" s="161">
        <v>6438.5895821200002</v>
      </c>
      <c r="I37" s="161">
        <v>6221.8546299799991</v>
      </c>
      <c r="J37" s="161">
        <v>6661.2659455699995</v>
      </c>
      <c r="K37" s="161">
        <v>6587.7484275100005</v>
      </c>
      <c r="L37" s="161">
        <v>8390.2273973600004</v>
      </c>
      <c r="M37" s="161">
        <v>8759.209433850001</v>
      </c>
      <c r="N37" s="161">
        <v>9189.4755856200009</v>
      </c>
      <c r="O37" s="161">
        <v>9279.6683521299983</v>
      </c>
      <c r="P37" s="161">
        <v>9232.8705237199993</v>
      </c>
      <c r="Q37" s="161">
        <v>9461.6686573700008</v>
      </c>
      <c r="R37" s="161">
        <v>8774.8995870199997</v>
      </c>
      <c r="S37" s="161">
        <v>9379.4399254400014</v>
      </c>
      <c r="T37" s="161">
        <v>10419.297290840001</v>
      </c>
      <c r="U37" s="161">
        <v>8020.6101581099992</v>
      </c>
      <c r="V37" s="161">
        <v>9088.4325793999997</v>
      </c>
      <c r="W37" s="161">
        <v>9748.0215558799991</v>
      </c>
      <c r="X37" s="161">
        <v>9249.2392717500006</v>
      </c>
      <c r="Y37" s="161">
        <v>11001.77892294</v>
      </c>
      <c r="Z37" s="161">
        <v>11524.35628358</v>
      </c>
      <c r="AA37" s="161">
        <v>10615.622558450001</v>
      </c>
      <c r="AB37" s="161">
        <v>11122.355761430001</v>
      </c>
      <c r="AC37" s="161">
        <v>9737.0189352300004</v>
      </c>
      <c r="AD37" s="161">
        <v>9171.2077426399992</v>
      </c>
      <c r="AE37" s="161">
        <v>7084.4246113999998</v>
      </c>
      <c r="AF37" s="161">
        <v>7500.93443587</v>
      </c>
      <c r="AG37" s="161">
        <v>6993.0544156699998</v>
      </c>
      <c r="AH37" s="161">
        <v>6175.0160530399999</v>
      </c>
      <c r="AI37" s="161">
        <v>5896.5095401600001</v>
      </c>
      <c r="AJ37" s="161">
        <v>6234.6907148500004</v>
      </c>
      <c r="AK37" s="161">
        <v>8408.9626697200001</v>
      </c>
      <c r="AL37" s="161">
        <v>8025.7158017199999</v>
      </c>
      <c r="AM37" s="161">
        <v>6547.2856142399996</v>
      </c>
      <c r="AN37" s="161">
        <v>5865.0162766200001</v>
      </c>
      <c r="AO37" s="161">
        <v>5634.8879807700005</v>
      </c>
      <c r="AP37" s="161">
        <v>4528.0608092399998</v>
      </c>
      <c r="AQ37" s="161">
        <v>4678.4093850500003</v>
      </c>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row>
    <row r="38" spans="1:82" x14ac:dyDescent="0.2">
      <c r="A38" s="150"/>
      <c r="B38" s="75" t="s">
        <v>75</v>
      </c>
      <c r="C38" s="75" t="s">
        <v>76</v>
      </c>
      <c r="D38" s="24"/>
      <c r="E38" s="162">
        <v>895.75300000000004</v>
      </c>
      <c r="F38" s="162">
        <v>1380.9690000000001</v>
      </c>
      <c r="G38" s="162">
        <v>1408.443</v>
      </c>
      <c r="H38" s="162">
        <v>1628.171</v>
      </c>
      <c r="I38" s="162">
        <v>2207.038</v>
      </c>
      <c r="J38" s="162">
        <v>2231.569</v>
      </c>
      <c r="K38" s="162">
        <v>2274.0500000000002</v>
      </c>
      <c r="L38" s="162">
        <v>2888.8539999999998</v>
      </c>
      <c r="M38" s="162">
        <v>3331.3470000000002</v>
      </c>
      <c r="N38" s="162">
        <v>3098.4549999999999</v>
      </c>
      <c r="O38" s="162">
        <v>2926.4009999999998</v>
      </c>
      <c r="P38" s="162">
        <v>3552.038</v>
      </c>
      <c r="Q38" s="162">
        <v>4716.71</v>
      </c>
      <c r="R38" s="162">
        <v>4301.6869999999999</v>
      </c>
      <c r="S38" s="162">
        <v>4993.0110000000004</v>
      </c>
      <c r="T38" s="162">
        <v>4191.7259999999997</v>
      </c>
      <c r="U38" s="162">
        <v>3985.0079999999998</v>
      </c>
      <c r="V38" s="162">
        <v>4982.0619999999999</v>
      </c>
      <c r="W38" s="162">
        <v>5299.98</v>
      </c>
      <c r="X38" s="162">
        <v>4156.1859999999997</v>
      </c>
      <c r="Y38" s="162">
        <v>6337.4690000000001</v>
      </c>
      <c r="Z38" s="162">
        <v>6328.826</v>
      </c>
      <c r="AA38" s="162">
        <v>6710.4639999999999</v>
      </c>
      <c r="AB38" s="162">
        <v>5423.2290000000003</v>
      </c>
      <c r="AC38" s="162">
        <v>4229.3710000000001</v>
      </c>
      <c r="AD38" s="162">
        <v>4230.9210000000003</v>
      </c>
      <c r="AE38" s="162">
        <v>2734.319</v>
      </c>
      <c r="AF38" s="162">
        <v>2689.607</v>
      </c>
      <c r="AG38" s="162">
        <v>2710.6660000000002</v>
      </c>
      <c r="AH38" s="162">
        <v>2792.6289999999999</v>
      </c>
      <c r="AI38" s="162">
        <v>2461.2130000000002</v>
      </c>
      <c r="AJ38" s="162">
        <v>3079.0790000000002</v>
      </c>
      <c r="AK38" s="162">
        <v>4591.7569999999996</v>
      </c>
      <c r="AL38" s="162">
        <v>4756.732</v>
      </c>
      <c r="AM38" s="162">
        <v>4089.875</v>
      </c>
      <c r="AN38" s="162">
        <v>3017.0610000000001</v>
      </c>
      <c r="AO38" s="162">
        <v>3299.54</v>
      </c>
      <c r="AP38" s="162">
        <v>2976.6173259799998</v>
      </c>
      <c r="AQ38" s="162">
        <v>2765.2348849299997</v>
      </c>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row>
    <row r="39" spans="1:82" x14ac:dyDescent="0.2">
      <c r="B39" s="156"/>
      <c r="C39" s="156"/>
      <c r="G39" s="108"/>
      <c r="H39" s="108"/>
      <c r="I39" s="108"/>
      <c r="J39" s="108"/>
      <c r="K39" s="108"/>
      <c r="L39" s="108"/>
      <c r="M39" s="108"/>
      <c r="N39" s="108"/>
      <c r="O39" s="108"/>
      <c r="P39" s="108"/>
      <c r="Q39" s="108"/>
      <c r="R39" s="108"/>
      <c r="S39" s="108"/>
      <c r="T39" s="108"/>
      <c r="U39" s="108"/>
      <c r="V39" s="108"/>
      <c r="W39" s="108"/>
      <c r="X39" s="108"/>
      <c r="Y39" s="108"/>
      <c r="Z39" s="108"/>
      <c r="AA39" s="108"/>
      <c r="AB39" s="108"/>
      <c r="AC39" s="108"/>
      <c r="AD39" s="108"/>
      <c r="AE39" s="108"/>
      <c r="AF39" s="108"/>
      <c r="AG39" s="108"/>
      <c r="AH39" s="108"/>
      <c r="AI39" s="108"/>
      <c r="AJ39" s="108"/>
      <c r="AK39" s="108"/>
      <c r="AL39" s="108"/>
      <c r="AM39" s="108"/>
      <c r="AN39" s="108"/>
      <c r="AO39" s="108"/>
      <c r="AP39" s="108"/>
      <c r="AQ39" s="108"/>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row>
    <row r="40" spans="1:82" x14ac:dyDescent="0.2">
      <c r="A40" s="200" t="s">
        <v>79</v>
      </c>
      <c r="B40" s="75" t="s">
        <v>7</v>
      </c>
      <c r="C40" s="75" t="s">
        <v>8</v>
      </c>
      <c r="D40" s="29"/>
      <c r="E40" s="160">
        <f>IFERROR([1]!EM_S_QSTM07_IS($B40,"61",E$2,"1")/1000000,"")</f>
        <v>68.336575879999998</v>
      </c>
      <c r="F40" s="160">
        <f>IFERROR([1]!EM_S_QSTM07_IS($B40,"61",F$2,"1")/1000000,"")</f>
        <v>88.818529980000008</v>
      </c>
      <c r="G40" s="160">
        <f>IFERROR([1]!EM_S_QSTM07_IS($B40,"61",G$2,"1")/1000000,"")</f>
        <v>56.81867742</v>
      </c>
      <c r="H40" s="160">
        <f>IFERROR([1]!EM_S_QSTM07_IS($B40,"61",H$2,"1")/1000000,"")</f>
        <v>64.685815640000001</v>
      </c>
      <c r="I40" s="160">
        <f>IFERROR([1]!EM_S_QSTM07_IS($B40,"61",I$2,"1")/1000000,"")</f>
        <v>66.93419265</v>
      </c>
      <c r="J40" s="160">
        <f>IFERROR([1]!EM_S_QSTM07_IS($B40,"61",J$2,"1")/1000000,"")</f>
        <v>78.904045199999999</v>
      </c>
      <c r="K40" s="160">
        <f>IFERROR([1]!EM_S_QSTM07_IS($B40,"61",K$2,"1")/1000000,"")</f>
        <v>59.86886878</v>
      </c>
      <c r="L40" s="160">
        <f>IFERROR([1]!EM_S_QSTM07_IS($B40,"61",L$2,"1")/1000000,"")</f>
        <v>42.267827650000001</v>
      </c>
      <c r="M40" s="160">
        <f>IFERROR([1]!EM_S_QSTM07_IS($B40,"61",M$2,"1")/1000000,"")</f>
        <v>94.152666999999994</v>
      </c>
      <c r="N40" s="160">
        <f>IFERROR([1]!EM_S_QSTM07_IS($B40,"61",N$2,"1")/1000000,"")</f>
        <v>86.306293999999994</v>
      </c>
      <c r="O40" s="160">
        <f>IFERROR([1]!EM_S_QSTM07_IS($B40,"61",O$2,"1")/1000000,"")</f>
        <v>45.330240000000003</v>
      </c>
      <c r="P40" s="160">
        <f>IFERROR([1]!EM_S_QSTM07_IS($B40,"61",P$2,"1")/1000000,"")</f>
        <v>34.359085999999998</v>
      </c>
      <c r="Q40" s="160">
        <f>IFERROR([1]!EM_S_QSTM07_IS($B40,"61",Q$2,"1")/1000000,"")</f>
        <v>56.392901999999999</v>
      </c>
      <c r="R40" s="160">
        <f>IFERROR([1]!EM_S_QSTM07_IS($B40,"61",R$2,"1")/1000000,"")</f>
        <v>55.071426000000002</v>
      </c>
      <c r="S40" s="160">
        <f>IFERROR([1]!EM_S_QSTM07_IS($B40,"61",S$2,"1")/1000000,"")</f>
        <v>55.838076000000001</v>
      </c>
      <c r="T40" s="160">
        <f>IFERROR([1]!EM_S_QSTM07_IS($B40,"61",T$2,"1")/1000000,"")</f>
        <v>11.421042999999999</v>
      </c>
      <c r="U40" s="160">
        <f>IFERROR([1]!EM_S_QSTM07_IS($B40,"61",U$2,"1")/1000000,"")</f>
        <v>18.048774000000002</v>
      </c>
      <c r="V40" s="160">
        <f>IFERROR([1]!EM_S_QSTM07_IS($B40,"61",V$2,"1")/1000000,"")</f>
        <v>106.754223</v>
      </c>
      <c r="W40" s="160">
        <f>IFERROR([1]!EM_S_QSTM07_IS($B40,"61",W$2,"1")/1000000,"")</f>
        <v>81.996844999999993</v>
      </c>
      <c r="X40" s="160">
        <f>IFERROR([1]!EM_S_QSTM07_IS($B40,"61",X$2,"1")/1000000,"")</f>
        <v>136.247615</v>
      </c>
      <c r="Y40" s="160">
        <f>IFERROR([1]!EM_S_QSTM07_IS($B40,"61",Y$2,"1")/1000000,"")</f>
        <v>130.95190400000001</v>
      </c>
      <c r="Z40" s="160">
        <f>IFERROR([1]!EM_S_QSTM07_IS($B40,"61",Z$2,"1")/1000000,"")</f>
        <v>158.17791399999999</v>
      </c>
      <c r="AA40" s="160">
        <f>IFERROR([1]!EM_S_QSTM07_IS($B40,"61",AA$2,"1")/1000000,"")</f>
        <v>159.55400900000001</v>
      </c>
      <c r="AB40" s="160">
        <f>IFERROR([1]!EM_S_QSTM07_IS($B40,"61",AB$2,"1")/1000000,"")</f>
        <v>146.966374</v>
      </c>
      <c r="AC40" s="160">
        <f>IFERROR([1]!EM_S_QSTM07_IS($B40,"61",AC$2,"1")/1000000,"")</f>
        <v>121.69838799999999</v>
      </c>
      <c r="AD40" s="160">
        <f>IFERROR([1]!EM_S_QSTM07_IS($B40,"61",AD$2,"1")/1000000,"")</f>
        <v>149.04431700000001</v>
      </c>
      <c r="AE40" s="160">
        <f>IFERROR([1]!EM_S_QSTM07_IS($B40,"61",AE$2,"1")/1000000,"")</f>
        <v>144.17422400000001</v>
      </c>
      <c r="AF40" s="160">
        <f>IFERROR([1]!EM_S_QSTM07_IS($B40,"61",AF$2,"1")/1000000,"")</f>
        <v>128.619146</v>
      </c>
      <c r="AG40" s="160">
        <f>IFERROR([1]!EM_S_QSTM07_IS($B40,"61",AG$2,"1")/1000000,"")</f>
        <v>92.143613999999999</v>
      </c>
      <c r="AH40" s="160">
        <f>IFERROR([1]!EM_S_QSTM07_IS($B40,"61",AH$2,"1")/1000000,"")</f>
        <v>81.645439999999994</v>
      </c>
      <c r="AI40" s="160">
        <f>IFERROR([1]!EM_S_QSTM07_IS($B40,"61",AI$2,"1")/1000000,"")</f>
        <v>30.382757999999999</v>
      </c>
      <c r="AJ40" s="160">
        <f>IFERROR([1]!EM_S_QSTM07_IS($B40,"61",AJ$2,"1")/1000000,"")</f>
        <v>-92.687056999999996</v>
      </c>
      <c r="AK40" s="160">
        <f>IFERROR([1]!EM_S_QSTM07_IS($B40,"61",AK$2,"1")/1000000,"")</f>
        <v>84.110843000000003</v>
      </c>
      <c r="AL40" s="160">
        <f>IFERROR([1]!EM_S_QSTM07_IS($B40,"61",AL$2,"1")/1000000,"")</f>
        <v>124.862044</v>
      </c>
      <c r="AM40" s="160">
        <f>IFERROR([1]!EM_S_QSTM07_IS($B40,"61",AM$2,"1")/1000000,"")</f>
        <v>84.595005999999998</v>
      </c>
      <c r="AN40" s="160">
        <f>IFERROR([1]!EM_S_QSTM07_IS($B40,"61",AN$2,"1")/1000000,"")</f>
        <v>76.850641999999993</v>
      </c>
      <c r="AO40" s="160">
        <f>IFERROR([1]!EM_S_QSTM07_IS($B40,"61",AO$2,"1")/1000000,"")</f>
        <v>75.706924000000001</v>
      </c>
      <c r="AP40" s="160">
        <f>IFERROR([1]!EM_S_QSTM07_IS($B40,"61",AP$2,"1")/1000000,"")</f>
        <v>93.102715000000003</v>
      </c>
      <c r="AQ40" s="160">
        <f>IFERROR([1]!EM_S_QSTM07_IS($B40,"61",AQ$2,"1")/1000000,"")</f>
        <v>77.966570000000004</v>
      </c>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row>
    <row r="41" spans="1:82" x14ac:dyDescent="0.2">
      <c r="A41" s="201"/>
      <c r="B41" s="75" t="s">
        <v>9</v>
      </c>
      <c r="C41" s="75" t="s">
        <v>10</v>
      </c>
      <c r="D41" s="2"/>
      <c r="E41" s="161">
        <v>524.34204414999999</v>
      </c>
      <c r="F41" s="161">
        <v>292.16017492999998</v>
      </c>
      <c r="G41" s="161">
        <v>116.84468235</v>
      </c>
      <c r="H41" s="161">
        <v>65.935353730000003</v>
      </c>
      <c r="I41" s="161">
        <v>150.52174253999999</v>
      </c>
      <c r="J41" s="161">
        <v>167.27039216</v>
      </c>
      <c r="K41" s="161">
        <v>189.72508674000002</v>
      </c>
      <c r="L41" s="161">
        <v>196.75048340000001</v>
      </c>
      <c r="M41" s="161">
        <v>167.49040219999998</v>
      </c>
      <c r="N41" s="161">
        <v>170.40617394999998</v>
      </c>
      <c r="O41" s="161">
        <v>162.52425011000003</v>
      </c>
      <c r="P41" s="161">
        <v>-0.745291170000002</v>
      </c>
      <c r="Q41" s="161">
        <v>40.315701409999996</v>
      </c>
      <c r="R41" s="161">
        <v>32.801903979999999</v>
      </c>
      <c r="S41" s="161">
        <v>43.803623880000004</v>
      </c>
      <c r="T41" s="161">
        <v>-257.92203374000002</v>
      </c>
      <c r="U41" s="161">
        <v>-26.082435710000002</v>
      </c>
      <c r="V41" s="161">
        <v>33.853993709999997</v>
      </c>
      <c r="W41" s="161">
        <v>359.57699030000003</v>
      </c>
      <c r="X41" s="161">
        <v>359.63423208999995</v>
      </c>
      <c r="Y41" s="161">
        <v>220.03625016999999</v>
      </c>
      <c r="Z41" s="161">
        <v>411.55982989999995</v>
      </c>
      <c r="AA41" s="161">
        <v>391.78622120999995</v>
      </c>
      <c r="AB41" s="161">
        <v>381.06469547</v>
      </c>
      <c r="AC41" s="161">
        <v>310.16438726000001</v>
      </c>
      <c r="AD41" s="161">
        <v>314.23083144999998</v>
      </c>
      <c r="AE41" s="161">
        <v>405.37111801999998</v>
      </c>
      <c r="AF41" s="161">
        <v>622.51500464000003</v>
      </c>
      <c r="AG41" s="161">
        <v>226.06783071999999</v>
      </c>
      <c r="AH41" s="161">
        <v>11.95472382</v>
      </c>
      <c r="AI41" s="161">
        <v>83.664328080000004</v>
      </c>
      <c r="AJ41" s="161">
        <v>-534.76130613999999</v>
      </c>
      <c r="AK41" s="161">
        <v>558.35689416999992</v>
      </c>
      <c r="AL41" s="161">
        <v>970.81044530999998</v>
      </c>
      <c r="AM41" s="161">
        <v>729.82757936999997</v>
      </c>
      <c r="AN41" s="161">
        <v>438.89477889</v>
      </c>
      <c r="AO41" s="161">
        <v>550.39500926999995</v>
      </c>
      <c r="AP41" s="161">
        <v>690.95367375000001</v>
      </c>
      <c r="AQ41" s="161">
        <v>464.70034189</v>
      </c>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row>
    <row r="42" spans="1:82" x14ac:dyDescent="0.2">
      <c r="A42" s="201"/>
      <c r="B42" s="75" t="s">
        <v>11</v>
      </c>
      <c r="C42" s="75" t="s">
        <v>12</v>
      </c>
      <c r="D42" s="2"/>
      <c r="E42" s="161">
        <v>116.11028381</v>
      </c>
      <c r="F42" s="161">
        <v>2.2698147700000098</v>
      </c>
      <c r="G42" s="161">
        <v>-231.09338209000001</v>
      </c>
      <c r="H42" s="161">
        <v>-812.18055804999995</v>
      </c>
      <c r="I42" s="161">
        <v>-903.29089829999998</v>
      </c>
      <c r="J42" s="161">
        <v>-449.07056412999998</v>
      </c>
      <c r="K42" s="161">
        <v>-430.95849650999997</v>
      </c>
      <c r="L42" s="161">
        <v>-524.95081077999998</v>
      </c>
      <c r="M42" s="161">
        <v>-127.36167084</v>
      </c>
      <c r="N42" s="161">
        <v>-421.57986233999998</v>
      </c>
      <c r="O42" s="161">
        <v>-314.37941172000001</v>
      </c>
      <c r="P42" s="161">
        <v>-6.6797663700000003</v>
      </c>
      <c r="Q42" s="161">
        <v>97.174772590000003</v>
      </c>
      <c r="R42" s="161">
        <v>-23.57497163</v>
      </c>
      <c r="S42" s="161">
        <v>34.550277479999998</v>
      </c>
      <c r="T42" s="161">
        <v>-450.85874891000003</v>
      </c>
      <c r="U42" s="161">
        <v>-717.66077111000004</v>
      </c>
      <c r="V42" s="161">
        <v>-451.10591017000002</v>
      </c>
      <c r="W42" s="161">
        <v>-331.96918369000002</v>
      </c>
      <c r="X42" s="161">
        <v>-1159.05869244</v>
      </c>
      <c r="Y42" s="161">
        <v>-41.155371070000001</v>
      </c>
      <c r="Z42" s="161">
        <v>35.423604920000002</v>
      </c>
      <c r="AA42" s="161">
        <v>26.574836770000001</v>
      </c>
      <c r="AB42" s="161">
        <v>75.323566880000001</v>
      </c>
      <c r="AC42" s="161">
        <v>-170.9709307</v>
      </c>
      <c r="AD42" s="161">
        <v>66.197868670000005</v>
      </c>
      <c r="AE42" s="161">
        <v>50.394447219999996</v>
      </c>
      <c r="AF42" s="161">
        <v>53.244052289999999</v>
      </c>
      <c r="AG42" s="161">
        <v>257.01098084</v>
      </c>
      <c r="AH42" s="161">
        <v>-48.73658021</v>
      </c>
      <c r="AI42" s="161">
        <v>-168.82241980000001</v>
      </c>
      <c r="AJ42" s="161">
        <v>-2096.0280570899999</v>
      </c>
      <c r="AK42" s="161">
        <v>41.689601909999993</v>
      </c>
      <c r="AL42" s="161">
        <v>290.17994479999999</v>
      </c>
      <c r="AM42" s="161">
        <v>152.66191105999999</v>
      </c>
      <c r="AN42" s="161">
        <v>190.95936109000002</v>
      </c>
      <c r="AO42" s="161">
        <v>175.67806905</v>
      </c>
      <c r="AP42" s="161">
        <v>364.81480719999996</v>
      </c>
      <c r="AQ42" s="161">
        <v>95.926034659999999</v>
      </c>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row>
    <row r="43" spans="1:82" x14ac:dyDescent="0.2">
      <c r="A43" s="201"/>
      <c r="B43" s="75" t="s">
        <v>13</v>
      </c>
      <c r="C43" s="75" t="s">
        <v>14</v>
      </c>
      <c r="D43" s="2"/>
      <c r="E43" s="161">
        <v>392.07739720000001</v>
      </c>
      <c r="F43" s="161">
        <v>141.43208595999999</v>
      </c>
      <c r="G43" s="161">
        <v>41.106090359999996</v>
      </c>
      <c r="H43" s="161">
        <v>-3456.7365960799998</v>
      </c>
      <c r="I43" s="161">
        <v>35.104914649999998</v>
      </c>
      <c r="J43" s="161">
        <v>56.299254270000006</v>
      </c>
      <c r="K43" s="161">
        <v>71.70788198999999</v>
      </c>
      <c r="L43" s="161">
        <v>30.9930442</v>
      </c>
      <c r="M43" s="161">
        <v>27.917466350000002</v>
      </c>
      <c r="N43" s="161">
        <v>57.93061411</v>
      </c>
      <c r="O43" s="161">
        <v>115.96369553</v>
      </c>
      <c r="P43" s="161">
        <v>-3.60028594</v>
      </c>
      <c r="Q43" s="161">
        <v>111.70928296</v>
      </c>
      <c r="R43" s="161">
        <v>64.622118389999997</v>
      </c>
      <c r="S43" s="161">
        <v>102.86188434</v>
      </c>
      <c r="T43" s="161">
        <v>-60.416620549999998</v>
      </c>
      <c r="U43" s="161">
        <v>-15.384898679999999</v>
      </c>
      <c r="V43" s="161">
        <v>57.086508139999999</v>
      </c>
      <c r="W43" s="161">
        <v>88.094799549999991</v>
      </c>
      <c r="X43" s="161">
        <v>16.094534890000002</v>
      </c>
      <c r="Y43" s="161">
        <v>184.27454405</v>
      </c>
      <c r="Z43" s="161">
        <v>290.52284914999996</v>
      </c>
      <c r="AA43" s="161">
        <v>304.93326112</v>
      </c>
      <c r="AB43" s="161">
        <v>65.244930010000004</v>
      </c>
      <c r="AC43" s="161">
        <v>171.51506467999999</v>
      </c>
      <c r="AD43" s="161">
        <v>316.34048849999999</v>
      </c>
      <c r="AE43" s="161">
        <v>372.26627654000004</v>
      </c>
      <c r="AF43" s="161">
        <v>-111.94814119</v>
      </c>
      <c r="AG43" s="161">
        <v>-523.35649079000007</v>
      </c>
      <c r="AH43" s="161">
        <v>-953.72093628999994</v>
      </c>
      <c r="AI43" s="161">
        <v>43.834535899999999</v>
      </c>
      <c r="AJ43" s="161">
        <v>-1251.2456343199999</v>
      </c>
      <c r="AK43" s="161">
        <v>400.89369119999998</v>
      </c>
      <c r="AL43" s="161">
        <v>613.15490979999993</v>
      </c>
      <c r="AM43" s="161">
        <v>402.28689867000003</v>
      </c>
      <c r="AN43" s="161">
        <v>466.41123125000001</v>
      </c>
      <c r="AO43" s="161">
        <v>327.7607347</v>
      </c>
      <c r="AP43" s="161">
        <v>590.20866048000005</v>
      </c>
      <c r="AQ43" s="161">
        <v>314.56907535000005</v>
      </c>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row>
    <row r="44" spans="1:82" x14ac:dyDescent="0.2">
      <c r="A44" s="201"/>
      <c r="B44" s="75" t="s">
        <v>15</v>
      </c>
      <c r="C44" s="75" t="s">
        <v>16</v>
      </c>
      <c r="D44" s="2"/>
      <c r="E44" s="161">
        <v>38.353997799999995</v>
      </c>
      <c r="F44" s="161">
        <v>149.51953978</v>
      </c>
      <c r="G44" s="161">
        <v>39.099549939999996</v>
      </c>
      <c r="H44" s="161">
        <v>306.39730069999996</v>
      </c>
      <c r="I44" s="161">
        <v>-55.727540040000001</v>
      </c>
      <c r="J44" s="161">
        <v>302.85252343999997</v>
      </c>
      <c r="K44" s="161">
        <v>46.100536659999996</v>
      </c>
      <c r="L44" s="161">
        <v>164.51779031999999</v>
      </c>
      <c r="M44" s="161">
        <v>163.20153209</v>
      </c>
      <c r="N44" s="161">
        <v>253.31435532</v>
      </c>
      <c r="O44" s="161">
        <v>254.16554707</v>
      </c>
      <c r="P44" s="161">
        <v>569.92508942999996</v>
      </c>
      <c r="Q44" s="161">
        <v>51.497371319999999</v>
      </c>
      <c r="R44" s="161">
        <v>82.896957479999998</v>
      </c>
      <c r="S44" s="161">
        <v>326.97837169000002</v>
      </c>
      <c r="T44" s="161">
        <v>462.99897433000001</v>
      </c>
      <c r="U44" s="161">
        <v>120.42853586</v>
      </c>
      <c r="V44" s="161">
        <v>322.28364632</v>
      </c>
      <c r="W44" s="161">
        <v>360.15545808999997</v>
      </c>
      <c r="X44" s="161">
        <v>306.66895241000003</v>
      </c>
      <c r="Y44" s="161">
        <v>349.68719822000003</v>
      </c>
      <c r="Z44" s="161">
        <v>416.66078573000004</v>
      </c>
      <c r="AA44" s="161">
        <v>391.93179880000002</v>
      </c>
      <c r="AB44" s="161">
        <v>319.76311047000002</v>
      </c>
      <c r="AC44" s="161">
        <v>327.48049483</v>
      </c>
      <c r="AD44" s="161">
        <v>386.30842331999997</v>
      </c>
      <c r="AE44" s="161">
        <v>317.12869118999998</v>
      </c>
      <c r="AF44" s="161">
        <v>67.140285239999997</v>
      </c>
      <c r="AG44" s="161">
        <v>337.75222522000001</v>
      </c>
      <c r="AH44" s="161">
        <v>336.85779349000001</v>
      </c>
      <c r="AI44" s="161">
        <v>135.32514202999999</v>
      </c>
      <c r="AJ44" s="161">
        <v>9.1724224999999997</v>
      </c>
      <c r="AK44" s="161">
        <v>105.20096168000001</v>
      </c>
      <c r="AL44" s="161">
        <v>190.82920881999999</v>
      </c>
      <c r="AM44" s="161">
        <v>165.10984794000001</v>
      </c>
      <c r="AN44" s="161">
        <v>146.93561468999999</v>
      </c>
      <c r="AO44" s="161">
        <v>123.57654314</v>
      </c>
      <c r="AP44" s="161">
        <v>164.67696953999999</v>
      </c>
      <c r="AQ44" s="161">
        <v>152.22295590000002</v>
      </c>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row>
    <row r="45" spans="1:82" x14ac:dyDescent="0.2">
      <c r="A45" s="201"/>
      <c r="B45" s="75" t="s">
        <v>17</v>
      </c>
      <c r="C45" s="75" t="s">
        <v>18</v>
      </c>
      <c r="D45" s="2"/>
      <c r="E45" s="161">
        <v>540.71434970000007</v>
      </c>
      <c r="F45" s="161">
        <v>845.44368037000004</v>
      </c>
      <c r="G45" s="161">
        <v>-543.89096252000002</v>
      </c>
      <c r="H45" s="161">
        <v>-2944.8584891199998</v>
      </c>
      <c r="I45" s="161">
        <v>-830.46128067999996</v>
      </c>
      <c r="J45" s="161">
        <v>46.022365749999999</v>
      </c>
      <c r="K45" s="161">
        <v>17.899795019999999</v>
      </c>
      <c r="L45" s="161">
        <v>-109.99897834999999</v>
      </c>
      <c r="M45" s="161">
        <v>167.24096361000002</v>
      </c>
      <c r="N45" s="161">
        <v>224.87592183000001</v>
      </c>
      <c r="O45" s="161">
        <v>159.83948484000001</v>
      </c>
      <c r="P45" s="161">
        <v>184.32596068999999</v>
      </c>
      <c r="Q45" s="161">
        <v>112.08287631</v>
      </c>
      <c r="R45" s="161">
        <v>78.458908260000001</v>
      </c>
      <c r="S45" s="161">
        <v>254.86863724</v>
      </c>
      <c r="T45" s="161">
        <v>423.18893202999999</v>
      </c>
      <c r="U45" s="161">
        <v>316.92789156999999</v>
      </c>
      <c r="V45" s="161">
        <v>180.73994802999999</v>
      </c>
      <c r="W45" s="161">
        <v>184.86129747000001</v>
      </c>
      <c r="X45" s="161">
        <v>558.82430537000005</v>
      </c>
      <c r="Y45" s="161">
        <v>407.85060049000003</v>
      </c>
      <c r="Z45" s="161">
        <v>387.55936058999998</v>
      </c>
      <c r="AA45" s="161">
        <v>450.85818351</v>
      </c>
      <c r="AB45" s="161">
        <v>381.24461661000004</v>
      </c>
      <c r="AC45" s="161">
        <v>180.87167878</v>
      </c>
      <c r="AD45" s="161">
        <v>366.92484942000004</v>
      </c>
      <c r="AE45" s="161">
        <v>443.27008060000003</v>
      </c>
      <c r="AF45" s="161">
        <v>870.57175126000004</v>
      </c>
      <c r="AG45" s="161">
        <v>716.08383139</v>
      </c>
      <c r="AH45" s="161">
        <v>33.5379460300001</v>
      </c>
      <c r="AI45" s="161">
        <v>-714.43973546000007</v>
      </c>
      <c r="AJ45" s="161">
        <v>-1330.68603678</v>
      </c>
      <c r="AK45" s="161">
        <v>414.74393304</v>
      </c>
      <c r="AL45" s="161">
        <v>1211.8603904200002</v>
      </c>
      <c r="AM45" s="161">
        <v>933.31696383000008</v>
      </c>
      <c r="AN45" s="161">
        <v>666.33610553999995</v>
      </c>
      <c r="AO45" s="161">
        <v>841.74040763000005</v>
      </c>
      <c r="AP45" s="161">
        <v>1515.4313803</v>
      </c>
      <c r="AQ45" s="161">
        <v>1225.09798725</v>
      </c>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row>
    <row r="46" spans="1:82" x14ac:dyDescent="0.2">
      <c r="A46" s="201"/>
      <c r="B46" s="75" t="s">
        <v>19</v>
      </c>
      <c r="C46" s="75" t="s">
        <v>20</v>
      </c>
      <c r="D46" s="2"/>
      <c r="E46" s="161">
        <v>677</v>
      </c>
      <c r="F46" s="161">
        <v>915</v>
      </c>
      <c r="G46" s="161">
        <v>-615</v>
      </c>
      <c r="H46" s="161">
        <v>-3705</v>
      </c>
      <c r="I46" s="161">
        <v>-1043</v>
      </c>
      <c r="J46" s="161">
        <v>136</v>
      </c>
      <c r="K46" s="161">
        <v>19</v>
      </c>
      <c r="L46" s="161">
        <v>5</v>
      </c>
      <c r="M46" s="161">
        <v>346</v>
      </c>
      <c r="N46" s="161">
        <v>291</v>
      </c>
      <c r="O46" s="161">
        <v>286</v>
      </c>
      <c r="P46" s="161">
        <v>5</v>
      </c>
      <c r="Q46" s="161">
        <v>63</v>
      </c>
      <c r="R46" s="161">
        <v>162</v>
      </c>
      <c r="S46" s="161">
        <v>540</v>
      </c>
      <c r="T46" s="161">
        <v>-987</v>
      </c>
      <c r="U46" s="161">
        <v>-1194</v>
      </c>
      <c r="V46" s="161">
        <v>-88</v>
      </c>
      <c r="W46" s="161">
        <v>-1888</v>
      </c>
      <c r="X46" s="161">
        <v>-2385</v>
      </c>
      <c r="Y46" s="161">
        <v>19</v>
      </c>
      <c r="Z46" s="161">
        <v>149</v>
      </c>
      <c r="AA46" s="161">
        <v>71</v>
      </c>
      <c r="AB46" s="161">
        <v>-533</v>
      </c>
      <c r="AC46" s="161">
        <v>-178</v>
      </c>
      <c r="AD46" s="161">
        <v>1602</v>
      </c>
      <c r="AE46" s="161">
        <v>1148</v>
      </c>
      <c r="AF46" s="161">
        <v>397</v>
      </c>
      <c r="AG46" s="161">
        <v>1893</v>
      </c>
      <c r="AH46" s="161">
        <v>-1571</v>
      </c>
      <c r="AI46" s="161">
        <v>8</v>
      </c>
      <c r="AJ46" s="161">
        <v>-5264</v>
      </c>
      <c r="AK46" s="161">
        <v>2273</v>
      </c>
      <c r="AL46" s="161">
        <v>3537</v>
      </c>
      <c r="AM46" s="161">
        <v>2443</v>
      </c>
      <c r="AN46" s="161">
        <v>958</v>
      </c>
      <c r="AO46" s="161">
        <v>1763</v>
      </c>
      <c r="AP46" s="161">
        <v>2410</v>
      </c>
      <c r="AQ46" s="161">
        <v>2394</v>
      </c>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row>
    <row r="47" spans="1:82" x14ac:dyDescent="0.2">
      <c r="A47" s="201"/>
      <c r="B47" s="75" t="s">
        <v>21</v>
      </c>
      <c r="C47" s="75" t="s">
        <v>22</v>
      </c>
      <c r="D47" s="2"/>
      <c r="E47" s="161">
        <v>25.874284170000003</v>
      </c>
      <c r="F47" s="161">
        <v>39.268417929999998</v>
      </c>
      <c r="G47" s="161">
        <v>30.91558294</v>
      </c>
      <c r="H47" s="161">
        <v>18.259103100000001</v>
      </c>
      <c r="I47" s="161">
        <v>11.111304449999999</v>
      </c>
      <c r="J47" s="161">
        <v>35.010217070000003</v>
      </c>
      <c r="K47" s="161">
        <v>21.76933447</v>
      </c>
      <c r="L47" s="161">
        <v>2.6579716999999898</v>
      </c>
      <c r="M47" s="161">
        <v>20.314861059999998</v>
      </c>
      <c r="N47" s="161">
        <v>30.803438800000002</v>
      </c>
      <c r="O47" s="161">
        <v>20.123015179999999</v>
      </c>
      <c r="P47" s="161">
        <v>16.43977675</v>
      </c>
      <c r="Q47" s="161">
        <v>18.076510410000001</v>
      </c>
      <c r="R47" s="161">
        <v>19.310686260000001</v>
      </c>
      <c r="S47" s="161">
        <v>16.184213240000002</v>
      </c>
      <c r="T47" s="161">
        <v>12.68354055</v>
      </c>
      <c r="U47" s="161">
        <v>-19.98564902</v>
      </c>
      <c r="V47" s="161">
        <v>14.834714310000001</v>
      </c>
      <c r="W47" s="161">
        <v>12.36858745</v>
      </c>
      <c r="X47" s="161">
        <v>19.483640000000001</v>
      </c>
      <c r="Y47" s="161">
        <v>18.782254010000003</v>
      </c>
      <c r="Z47" s="161">
        <v>20.406753559999999</v>
      </c>
      <c r="AA47" s="161">
        <v>15.52119072</v>
      </c>
      <c r="AB47" s="161">
        <v>32.221577660000001</v>
      </c>
      <c r="AC47" s="161">
        <v>10.43501837</v>
      </c>
      <c r="AD47" s="161">
        <v>10.79982712</v>
      </c>
      <c r="AE47" s="161">
        <v>13.634897089999999</v>
      </c>
      <c r="AF47" s="161">
        <v>10.416180650000001</v>
      </c>
      <c r="AG47" s="161">
        <v>15.11985093</v>
      </c>
      <c r="AH47" s="161">
        <v>-6.1240407800000005</v>
      </c>
      <c r="AI47" s="161">
        <v>-4.7325213399999999</v>
      </c>
      <c r="AJ47" s="161">
        <v>5.2927696299999996</v>
      </c>
      <c r="AK47" s="161">
        <v>4.6544787699999999</v>
      </c>
      <c r="AL47" s="161">
        <v>4.7114103600000004</v>
      </c>
      <c r="AM47" s="161">
        <v>-2.5499347000000001</v>
      </c>
      <c r="AN47" s="161">
        <v>-46.985437520000005</v>
      </c>
      <c r="AO47" s="161">
        <v>-10.467062890000001</v>
      </c>
      <c r="AP47" s="161">
        <v>-8.4761868000000007</v>
      </c>
      <c r="AQ47" s="161">
        <v>-11.49734533</v>
      </c>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row>
    <row r="48" spans="1:82" x14ac:dyDescent="0.2">
      <c r="A48" s="201"/>
      <c r="B48" s="75" t="s">
        <v>23</v>
      </c>
      <c r="C48" s="75" t="s">
        <v>24</v>
      </c>
      <c r="D48" s="2"/>
      <c r="E48" s="161">
        <v>-150.61793019000001</v>
      </c>
      <c r="F48" s="161">
        <v>-130.30316540999999</v>
      </c>
      <c r="G48" s="161">
        <v>-815.31596096999999</v>
      </c>
      <c r="H48" s="161">
        <v>-1862.5078262</v>
      </c>
      <c r="I48" s="161">
        <v>-942.14969255999995</v>
      </c>
      <c r="J48" s="161">
        <v>15.718065390000001</v>
      </c>
      <c r="K48" s="161">
        <v>-170.01432840999999</v>
      </c>
      <c r="L48" s="161">
        <v>31.574754300000002</v>
      </c>
      <c r="M48" s="161">
        <v>24.047440309999999</v>
      </c>
      <c r="N48" s="161">
        <v>148.37629378</v>
      </c>
      <c r="O48" s="161">
        <v>-129.36416656</v>
      </c>
      <c r="P48" s="161">
        <v>380.66475417000004</v>
      </c>
      <c r="Q48" s="161">
        <v>108.58992259</v>
      </c>
      <c r="R48" s="161">
        <v>-14.883692880000002</v>
      </c>
      <c r="S48" s="161">
        <v>-368.59050189999999</v>
      </c>
      <c r="T48" s="161">
        <v>-704.47908005999989</v>
      </c>
      <c r="U48" s="161">
        <v>-1245.3449548800002</v>
      </c>
      <c r="V48" s="161">
        <v>-591.40449254999999</v>
      </c>
      <c r="W48" s="161">
        <v>-713.23900385000002</v>
      </c>
      <c r="X48" s="161">
        <v>243.69853709999998</v>
      </c>
      <c r="Y48" s="161">
        <v>44.868923039999999</v>
      </c>
      <c r="Z48" s="161">
        <v>-19.45464948</v>
      </c>
      <c r="AA48" s="161">
        <v>-198.97661982</v>
      </c>
      <c r="AB48" s="161">
        <v>-1198.4030765099999</v>
      </c>
      <c r="AC48" s="161">
        <v>-1043.97501975</v>
      </c>
      <c r="AD48" s="161">
        <v>-126.55898054000001</v>
      </c>
      <c r="AE48" s="161">
        <v>-274.68900671</v>
      </c>
      <c r="AF48" s="161">
        <v>344.56512019999997</v>
      </c>
      <c r="AG48" s="161">
        <v>298.05095166000001</v>
      </c>
      <c r="AH48" s="161">
        <v>-136.40510240999998</v>
      </c>
      <c r="AI48" s="161">
        <v>-386.17291704000002</v>
      </c>
      <c r="AJ48" s="161">
        <v>-288.03506569000001</v>
      </c>
      <c r="AK48" s="161">
        <v>438.81610822000005</v>
      </c>
      <c r="AL48" s="161">
        <v>1065.68730854</v>
      </c>
      <c r="AM48" s="161">
        <v>-263.49489797999996</v>
      </c>
      <c r="AN48" s="161">
        <v>589.75321078999991</v>
      </c>
      <c r="AO48" s="161">
        <v>372.61203262999999</v>
      </c>
      <c r="AP48" s="161">
        <v>377.29769601999999</v>
      </c>
      <c r="AQ48" s="161">
        <v>272.75888837000002</v>
      </c>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row>
    <row r="49" spans="1:82" x14ac:dyDescent="0.2">
      <c r="A49" s="201"/>
      <c r="B49" s="75" t="s">
        <v>25</v>
      </c>
      <c r="C49" s="75" t="s">
        <v>26</v>
      </c>
      <c r="D49" s="2"/>
      <c r="E49" s="161">
        <v>120.37132189</v>
      </c>
      <c r="F49" s="161">
        <v>498.77209489999996</v>
      </c>
      <c r="G49" s="161">
        <v>-482.32044731999997</v>
      </c>
      <c r="H49" s="161">
        <v>-569.42133974000001</v>
      </c>
      <c r="I49" s="161">
        <v>-344.32911867000001</v>
      </c>
      <c r="J49" s="161">
        <v>93.783707620000001</v>
      </c>
      <c r="K49" s="161">
        <v>-316.65430308999998</v>
      </c>
      <c r="L49" s="161">
        <v>51.85144983</v>
      </c>
      <c r="M49" s="161">
        <v>1.4321667199999999</v>
      </c>
      <c r="N49" s="161">
        <v>4.5605440799999997</v>
      </c>
      <c r="O49" s="161">
        <v>4.7996368</v>
      </c>
      <c r="P49" s="161">
        <v>161.75593602000001</v>
      </c>
      <c r="Q49" s="161">
        <v>-121.90562047</v>
      </c>
      <c r="R49" s="161">
        <v>-108.69507248000001</v>
      </c>
      <c r="S49" s="161">
        <v>-160.24923086000001</v>
      </c>
      <c r="T49" s="161">
        <v>-48.99063185</v>
      </c>
      <c r="U49" s="161">
        <v>41.322131290000002</v>
      </c>
      <c r="V49" s="161">
        <v>-198.73364315999999</v>
      </c>
      <c r="W49" s="161">
        <v>-150.69292475</v>
      </c>
      <c r="X49" s="161">
        <v>-150.97498266999997</v>
      </c>
      <c r="Y49" s="161">
        <v>-143.00583488999999</v>
      </c>
      <c r="Z49" s="161">
        <v>273.87156579000003</v>
      </c>
      <c r="AA49" s="161">
        <v>31.892019179999998</v>
      </c>
      <c r="AB49" s="161">
        <v>54.371667619999997</v>
      </c>
      <c r="AC49" s="161">
        <v>239.45715988000001</v>
      </c>
      <c r="AD49" s="161">
        <v>7.6279156500000003</v>
      </c>
      <c r="AE49" s="161">
        <v>48.214047000000001</v>
      </c>
      <c r="AF49" s="161">
        <v>-45.851503310000005</v>
      </c>
      <c r="AG49" s="161">
        <v>318.60403657999996</v>
      </c>
      <c r="AH49" s="161">
        <v>21.306712510000001</v>
      </c>
      <c r="AI49" s="161">
        <v>73.558891549999998</v>
      </c>
      <c r="AJ49" s="161">
        <v>-161.32931709000002</v>
      </c>
      <c r="AK49" s="161">
        <v>21.076776149999997</v>
      </c>
      <c r="AL49" s="161">
        <v>352.41974601999999</v>
      </c>
      <c r="AM49" s="161">
        <v>198.29887097</v>
      </c>
      <c r="AN49" s="161">
        <v>91.180564329999996</v>
      </c>
      <c r="AO49" s="161">
        <v>159.28950377000001</v>
      </c>
      <c r="AP49" s="161">
        <v>245.85642615</v>
      </c>
      <c r="AQ49" s="161">
        <v>141.27520844999998</v>
      </c>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row>
    <row r="50" spans="1:82" x14ac:dyDescent="0.2">
      <c r="A50" s="201"/>
      <c r="B50" s="75" t="s">
        <v>27</v>
      </c>
      <c r="C50" s="75" t="s">
        <v>28</v>
      </c>
      <c r="D50" s="2"/>
      <c r="E50" s="161">
        <v>65.688181049999997</v>
      </c>
      <c r="F50" s="161">
        <v>61.72107724</v>
      </c>
      <c r="G50" s="161">
        <v>4.0135572399999999</v>
      </c>
      <c r="H50" s="161">
        <v>-7.7538915499999996</v>
      </c>
      <c r="I50" s="161">
        <v>-9.9503577399999994</v>
      </c>
      <c r="J50" s="161">
        <v>-64.3243863</v>
      </c>
      <c r="K50" s="161">
        <v>1.4067913799999998</v>
      </c>
      <c r="L50" s="161">
        <v>-17.114411309999998</v>
      </c>
      <c r="M50" s="161">
        <v>17.367232550000001</v>
      </c>
      <c r="N50" s="161">
        <v>31.201795260000001</v>
      </c>
      <c r="O50" s="161">
        <v>3.76182836</v>
      </c>
      <c r="P50" s="161">
        <v>13.336331550000001</v>
      </c>
      <c r="Q50" s="161">
        <v>6.1014587100000002</v>
      </c>
      <c r="R50" s="161">
        <v>4.12125845</v>
      </c>
      <c r="S50" s="161">
        <v>4.6847326799999998</v>
      </c>
      <c r="T50" s="161">
        <v>32.537509550000003</v>
      </c>
      <c r="U50" s="161">
        <v>-44.006654810000001</v>
      </c>
      <c r="V50" s="161">
        <v>16.25763297</v>
      </c>
      <c r="W50" s="161">
        <v>17.91548452</v>
      </c>
      <c r="X50" s="161">
        <v>27.946522379999998</v>
      </c>
      <c r="Y50" s="161">
        <v>79.280343360000003</v>
      </c>
      <c r="Z50" s="161">
        <v>70.627438790000014</v>
      </c>
      <c r="AA50" s="161">
        <v>99.80597843000001</v>
      </c>
      <c r="AB50" s="161">
        <v>429.49116595999999</v>
      </c>
      <c r="AC50" s="161">
        <v>-50.584786350000002</v>
      </c>
      <c r="AD50" s="161">
        <v>20.959174640000001</v>
      </c>
      <c r="AE50" s="161">
        <v>-41.97327945</v>
      </c>
      <c r="AF50" s="161">
        <v>-22.511976409999999</v>
      </c>
      <c r="AG50" s="161">
        <v>-72.688750220000003</v>
      </c>
      <c r="AH50" s="161">
        <v>-50.3289878</v>
      </c>
      <c r="AI50" s="161">
        <v>-35.100438250000003</v>
      </c>
      <c r="AJ50" s="161">
        <v>-365.08957936000002</v>
      </c>
      <c r="AK50" s="161">
        <v>-51.751149390000002</v>
      </c>
      <c r="AL50" s="161">
        <v>-33.117962349999999</v>
      </c>
      <c r="AM50" s="161">
        <v>-62.055777749999997</v>
      </c>
      <c r="AN50" s="161">
        <v>-216.16955734999999</v>
      </c>
      <c r="AO50" s="161">
        <v>6.4440603300000001</v>
      </c>
      <c r="AP50" s="161">
        <v>16.95468954</v>
      </c>
      <c r="AQ50" s="161">
        <v>14.02012686</v>
      </c>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row>
    <row r="51" spans="1:82" x14ac:dyDescent="0.2">
      <c r="A51" s="201"/>
      <c r="B51" s="75" t="s">
        <v>29</v>
      </c>
      <c r="C51" s="75" t="s">
        <v>30</v>
      </c>
      <c r="D51" s="2"/>
      <c r="E51" s="161">
        <v>163.17671744999998</v>
      </c>
      <c r="F51" s="161">
        <v>317.14757745999998</v>
      </c>
      <c r="G51" s="161">
        <v>43.187546560000001</v>
      </c>
      <c r="H51" s="161">
        <v>-280.44713782999997</v>
      </c>
      <c r="I51" s="161">
        <v>-379.04449179</v>
      </c>
      <c r="J51" s="161">
        <v>-93.50801912</v>
      </c>
      <c r="K51" s="161">
        <v>-175.63677365999999</v>
      </c>
      <c r="L51" s="161">
        <v>50.901141950000003</v>
      </c>
      <c r="M51" s="161">
        <v>24.29625381</v>
      </c>
      <c r="N51" s="161">
        <v>3.4313512400000001</v>
      </c>
      <c r="O51" s="161">
        <v>-46.559788609999998</v>
      </c>
      <c r="P51" s="161">
        <v>67.325964569999996</v>
      </c>
      <c r="Q51" s="161">
        <v>17.567210940000002</v>
      </c>
      <c r="R51" s="161">
        <v>-56.27897239</v>
      </c>
      <c r="S51" s="161">
        <v>25.284108449999998</v>
      </c>
      <c r="T51" s="161">
        <v>50.698672850000001</v>
      </c>
      <c r="U51" s="161">
        <v>-281.46145330000002</v>
      </c>
      <c r="V51" s="161">
        <v>11.9467765</v>
      </c>
      <c r="W51" s="161">
        <v>3.3795568</v>
      </c>
      <c r="X51" s="161">
        <v>5.5794081599999998</v>
      </c>
      <c r="Y51" s="161">
        <v>96.259425350000001</v>
      </c>
      <c r="Z51" s="161">
        <v>93.61590769</v>
      </c>
      <c r="AA51" s="161">
        <v>57.803853429999997</v>
      </c>
      <c r="AB51" s="161">
        <v>30.746434910000001</v>
      </c>
      <c r="AC51" s="161">
        <v>6.4318029000000001</v>
      </c>
      <c r="AD51" s="161">
        <v>29.713611910000001</v>
      </c>
      <c r="AE51" s="161">
        <v>43.051592110000001</v>
      </c>
      <c r="AF51" s="161">
        <v>38.098269639999998</v>
      </c>
      <c r="AG51" s="161">
        <v>287.70664202</v>
      </c>
      <c r="AH51" s="161">
        <v>-132.32742862999999</v>
      </c>
      <c r="AI51" s="161">
        <v>-151.20697099</v>
      </c>
      <c r="AJ51" s="161">
        <v>-527.95335812999997</v>
      </c>
      <c r="AK51" s="161">
        <v>31.757212899999999</v>
      </c>
      <c r="AL51" s="161">
        <v>337.07980697000005</v>
      </c>
      <c r="AM51" s="161">
        <v>193.95715512999999</v>
      </c>
      <c r="AN51" s="161">
        <v>192.52077815999999</v>
      </c>
      <c r="AO51" s="161">
        <v>95.725478480000007</v>
      </c>
      <c r="AP51" s="161">
        <v>107.89754223</v>
      </c>
      <c r="AQ51" s="161">
        <v>100.29636995999999</v>
      </c>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row>
    <row r="52" spans="1:82" x14ac:dyDescent="0.2">
      <c r="A52" s="201"/>
      <c r="B52" s="75" t="s">
        <v>31</v>
      </c>
      <c r="C52" s="75" t="s">
        <v>32</v>
      </c>
      <c r="D52" s="2"/>
      <c r="E52" s="161">
        <v>44.415691969999997</v>
      </c>
      <c r="F52" s="161">
        <v>38.997757180000001</v>
      </c>
      <c r="G52" s="161">
        <v>23.62610218</v>
      </c>
      <c r="H52" s="161">
        <v>5.9401633899999995</v>
      </c>
      <c r="I52" s="161">
        <v>43.16301524</v>
      </c>
      <c r="J52" s="161">
        <v>42.431822500000003</v>
      </c>
      <c r="K52" s="161">
        <v>31.264127510000002</v>
      </c>
      <c r="L52" s="161">
        <v>26.188276379999998</v>
      </c>
      <c r="M52" s="161">
        <v>58.695701450000001</v>
      </c>
      <c r="N52" s="161">
        <v>56.273723439999998</v>
      </c>
      <c r="O52" s="161">
        <v>48.786599450000004</v>
      </c>
      <c r="P52" s="161">
        <v>45.883431340000001</v>
      </c>
      <c r="Q52" s="161">
        <v>69.827126480000004</v>
      </c>
      <c r="R52" s="161">
        <v>58.458848950000004</v>
      </c>
      <c r="S52" s="161">
        <v>43.025169549999994</v>
      </c>
      <c r="T52" s="161">
        <v>30.21923761</v>
      </c>
      <c r="U52" s="161">
        <v>51.110447310000005</v>
      </c>
      <c r="V52" s="161">
        <v>43.782930219999997</v>
      </c>
      <c r="W52" s="161">
        <v>29.783361809999999</v>
      </c>
      <c r="X52" s="161">
        <v>19.520172760000001</v>
      </c>
      <c r="Y52" s="161">
        <v>32.661461699999997</v>
      </c>
      <c r="Z52" s="161">
        <v>39.290789920000002</v>
      </c>
      <c r="AA52" s="161">
        <v>20.50451498</v>
      </c>
      <c r="AB52" s="161">
        <v>17.723470460000001</v>
      </c>
      <c r="AC52" s="161">
        <v>17.29106599</v>
      </c>
      <c r="AD52" s="161">
        <v>22.145165170000002</v>
      </c>
      <c r="AE52" s="161">
        <v>16.05674994</v>
      </c>
      <c r="AF52" s="161">
        <v>17.877908739999999</v>
      </c>
      <c r="AG52" s="161">
        <v>23.64718839</v>
      </c>
      <c r="AH52" s="161">
        <v>36.262291099999999</v>
      </c>
      <c r="AI52" s="161">
        <v>17.638352780000002</v>
      </c>
      <c r="AJ52" s="161">
        <v>9.8084468100000013</v>
      </c>
      <c r="AK52" s="161">
        <v>16.49274071</v>
      </c>
      <c r="AL52" s="161" t="s">
        <v>82</v>
      </c>
      <c r="AM52" s="161" t="s">
        <v>82</v>
      </c>
      <c r="AN52" s="161" t="s">
        <v>82</v>
      </c>
      <c r="AO52" s="161" t="s">
        <v>82</v>
      </c>
      <c r="AP52" s="161" t="s">
        <v>82</v>
      </c>
      <c r="AQ52" s="161" t="s">
        <v>82</v>
      </c>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row>
    <row r="53" spans="1:82" x14ac:dyDescent="0.2">
      <c r="A53" s="201"/>
      <c r="B53" s="75" t="s">
        <v>33</v>
      </c>
      <c r="C53" s="75" t="s">
        <v>34</v>
      </c>
      <c r="D53" s="2"/>
      <c r="E53" s="161">
        <v>-10.01353359</v>
      </c>
      <c r="F53" s="161">
        <v>40.141789869999997</v>
      </c>
      <c r="G53" s="161">
        <v>12.402687650000001</v>
      </c>
      <c r="H53" s="161">
        <v>17.057672960000001</v>
      </c>
      <c r="I53" s="161">
        <v>23.83891225</v>
      </c>
      <c r="J53" s="161">
        <v>42.34533072</v>
      </c>
      <c r="K53" s="161">
        <v>12.12230909</v>
      </c>
      <c r="L53" s="161">
        <v>21.456854159999999</v>
      </c>
      <c r="M53" s="161">
        <v>15.465480619999999</v>
      </c>
      <c r="N53" s="161">
        <v>29.035595280000003</v>
      </c>
      <c r="O53" s="161">
        <v>12.478390839999999</v>
      </c>
      <c r="P53" s="161">
        <v>19.021001739999999</v>
      </c>
      <c r="Q53" s="161">
        <v>29.019746739999999</v>
      </c>
      <c r="R53" s="161">
        <v>39.804948630000005</v>
      </c>
      <c r="S53" s="161">
        <v>22.884428190000001</v>
      </c>
      <c r="T53" s="161">
        <v>26.036359219999998</v>
      </c>
      <c r="U53" s="161">
        <v>26.392356070000002</v>
      </c>
      <c r="V53" s="161">
        <v>32.534545819999998</v>
      </c>
      <c r="W53" s="161">
        <v>16.376582840000001</v>
      </c>
      <c r="X53" s="161">
        <v>12.54560659</v>
      </c>
      <c r="Y53" s="161">
        <v>20.405016760000002</v>
      </c>
      <c r="Z53" s="161">
        <v>16.34807966</v>
      </c>
      <c r="AA53" s="161">
        <v>12.72218668</v>
      </c>
      <c r="AB53" s="161">
        <v>16.26435729</v>
      </c>
      <c r="AC53" s="161">
        <v>12.70407803</v>
      </c>
      <c r="AD53" s="161">
        <v>23.469578579999997</v>
      </c>
      <c r="AE53" s="161">
        <v>20.623784370000003</v>
      </c>
      <c r="AF53" s="161">
        <v>31.820883930000001</v>
      </c>
      <c r="AG53" s="161">
        <v>21.753558269999999</v>
      </c>
      <c r="AH53" s="161">
        <v>27.50006926</v>
      </c>
      <c r="AI53" s="161">
        <v>20.897946519999998</v>
      </c>
      <c r="AJ53" s="161" t="s">
        <v>82</v>
      </c>
      <c r="AK53" s="161" t="s">
        <v>82</v>
      </c>
      <c r="AL53" s="161" t="s">
        <v>82</v>
      </c>
      <c r="AM53" s="161" t="s">
        <v>82</v>
      </c>
      <c r="AN53" s="161" t="s">
        <v>82</v>
      </c>
      <c r="AO53" s="161" t="s">
        <v>82</v>
      </c>
      <c r="AP53" s="161" t="s">
        <v>82</v>
      </c>
      <c r="AQ53" s="161" t="s">
        <v>82</v>
      </c>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row>
    <row r="54" spans="1:82" x14ac:dyDescent="0.2">
      <c r="A54" s="201"/>
      <c r="B54" s="75" t="s">
        <v>35</v>
      </c>
      <c r="C54" s="75" t="s">
        <v>36</v>
      </c>
      <c r="D54" s="2"/>
      <c r="E54" s="161">
        <v>28.930008109999999</v>
      </c>
      <c r="F54" s="161">
        <v>27.885480129999998</v>
      </c>
      <c r="G54" s="161">
        <v>28.353151109999999</v>
      </c>
      <c r="H54" s="161">
        <v>45.756596990000006</v>
      </c>
      <c r="I54" s="161">
        <v>69.237349370000004</v>
      </c>
      <c r="J54" s="161">
        <v>44.924464840000006</v>
      </c>
      <c r="K54" s="161">
        <v>46.143458609999996</v>
      </c>
      <c r="L54" s="161">
        <v>58.309611329999996</v>
      </c>
      <c r="M54" s="161">
        <v>76.980230280000001</v>
      </c>
      <c r="N54" s="161">
        <v>57.445013530000004</v>
      </c>
      <c r="O54" s="161">
        <v>53.167395509999999</v>
      </c>
      <c r="P54" s="161">
        <v>45.086810299999996</v>
      </c>
      <c r="Q54" s="161">
        <v>81.330966619999998</v>
      </c>
      <c r="R54" s="161">
        <v>53.936025189999995</v>
      </c>
      <c r="S54" s="161">
        <v>46.649890549999995</v>
      </c>
      <c r="T54" s="161">
        <v>50.43106032</v>
      </c>
      <c r="U54" s="161">
        <v>63.857116009999999</v>
      </c>
      <c r="V54" s="161">
        <v>46.528115549999995</v>
      </c>
      <c r="W54" s="161">
        <v>45.291193419999999</v>
      </c>
      <c r="X54" s="161">
        <v>69.566065530000003</v>
      </c>
      <c r="Y54" s="161">
        <v>70.417335409999993</v>
      </c>
      <c r="Z54" s="161">
        <v>51.345571020000001</v>
      </c>
      <c r="AA54" s="161">
        <v>38.357850390000003</v>
      </c>
      <c r="AB54" s="161">
        <v>45.669649649999997</v>
      </c>
      <c r="AC54" s="161">
        <v>53.871272470000001</v>
      </c>
      <c r="AD54" s="161">
        <v>52.563253549999999</v>
      </c>
      <c r="AE54" s="161">
        <v>30.92770694</v>
      </c>
      <c r="AF54" s="161">
        <v>34.285892500000003</v>
      </c>
      <c r="AG54" s="161">
        <v>39.327604139999998</v>
      </c>
      <c r="AH54" s="161" t="s">
        <v>82</v>
      </c>
      <c r="AI54" s="161" t="s">
        <v>82</v>
      </c>
      <c r="AJ54" s="161" t="s">
        <v>82</v>
      </c>
      <c r="AK54" s="161" t="s">
        <v>82</v>
      </c>
      <c r="AL54" s="161" t="s">
        <v>82</v>
      </c>
      <c r="AM54" s="161" t="s">
        <v>82</v>
      </c>
      <c r="AN54" s="161" t="s">
        <v>82</v>
      </c>
      <c r="AO54" s="161" t="s">
        <v>82</v>
      </c>
      <c r="AP54" s="161" t="s">
        <v>82</v>
      </c>
      <c r="AQ54" s="161" t="s">
        <v>82</v>
      </c>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row>
    <row r="55" spans="1:82" x14ac:dyDescent="0.2">
      <c r="A55" s="201"/>
      <c r="B55" s="75" t="s">
        <v>37</v>
      </c>
      <c r="C55" s="75" t="s">
        <v>38</v>
      </c>
      <c r="D55" s="2"/>
      <c r="E55" s="161">
        <v>73.262955989999995</v>
      </c>
      <c r="F55" s="161">
        <v>78.68267637000001</v>
      </c>
      <c r="G55" s="161">
        <v>53.691658750000002</v>
      </c>
      <c r="H55" s="161">
        <v>32.508215849999999</v>
      </c>
      <c r="I55" s="161">
        <v>66.923655460000006</v>
      </c>
      <c r="J55" s="161">
        <v>70.598895849999991</v>
      </c>
      <c r="K55" s="161">
        <v>51.564461890000004</v>
      </c>
      <c r="L55" s="161">
        <v>44.520181600000001</v>
      </c>
      <c r="M55" s="161">
        <v>66.098231069999997</v>
      </c>
      <c r="N55" s="161">
        <v>98.497119990000002</v>
      </c>
      <c r="O55" s="161">
        <v>55.01993221</v>
      </c>
      <c r="P55" s="161" t="s">
        <v>82</v>
      </c>
      <c r="Q55" s="161" t="s">
        <v>82</v>
      </c>
      <c r="R55" s="161" t="s">
        <v>82</v>
      </c>
      <c r="S55" s="161" t="s">
        <v>82</v>
      </c>
      <c r="T55" s="161" t="s">
        <v>82</v>
      </c>
      <c r="U55" s="161" t="s">
        <v>82</v>
      </c>
      <c r="V55" s="161" t="s">
        <v>82</v>
      </c>
      <c r="W55" s="161" t="s">
        <v>82</v>
      </c>
      <c r="X55" s="161" t="s">
        <v>82</v>
      </c>
      <c r="Y55" s="161" t="s">
        <v>82</v>
      </c>
      <c r="Z55" s="161" t="s">
        <v>82</v>
      </c>
      <c r="AA55" s="161" t="s">
        <v>82</v>
      </c>
      <c r="AB55" s="161" t="s">
        <v>82</v>
      </c>
      <c r="AC55" s="161" t="s">
        <v>82</v>
      </c>
      <c r="AD55" s="161" t="s">
        <v>82</v>
      </c>
      <c r="AE55" s="161" t="s">
        <v>82</v>
      </c>
      <c r="AF55" s="161" t="s">
        <v>82</v>
      </c>
      <c r="AG55" s="161" t="s">
        <v>82</v>
      </c>
      <c r="AH55" s="161" t="s">
        <v>82</v>
      </c>
      <c r="AI55" s="161" t="s">
        <v>82</v>
      </c>
      <c r="AJ55" s="161" t="s">
        <v>82</v>
      </c>
      <c r="AK55" s="161" t="s">
        <v>82</v>
      </c>
      <c r="AL55" s="161" t="s">
        <v>82</v>
      </c>
      <c r="AM55" s="161" t="s">
        <v>82</v>
      </c>
      <c r="AN55" s="161" t="s">
        <v>82</v>
      </c>
      <c r="AO55" s="161" t="s">
        <v>82</v>
      </c>
      <c r="AP55" s="161" t="s">
        <v>82</v>
      </c>
      <c r="AQ55" s="161" t="s">
        <v>82</v>
      </c>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row>
    <row r="56" spans="1:82" x14ac:dyDescent="0.2">
      <c r="A56" s="201"/>
      <c r="B56" s="75" t="s">
        <v>39</v>
      </c>
      <c r="C56" s="75" t="s">
        <v>40</v>
      </c>
      <c r="D56" s="2"/>
      <c r="E56" s="161">
        <v>392.07739720000001</v>
      </c>
      <c r="F56" s="161">
        <v>141.43208595999999</v>
      </c>
      <c r="G56" s="161">
        <v>41.106090359999996</v>
      </c>
      <c r="H56" s="161">
        <v>-3456.7365960799998</v>
      </c>
      <c r="I56" s="161">
        <v>35.104914649999998</v>
      </c>
      <c r="J56" s="161">
        <v>56.299254270000006</v>
      </c>
      <c r="K56" s="161">
        <v>71.70788198999999</v>
      </c>
      <c r="L56" s="161">
        <v>30.9930442</v>
      </c>
      <c r="M56" s="161">
        <v>27.917466350000002</v>
      </c>
      <c r="N56" s="161">
        <v>57.93061411</v>
      </c>
      <c r="O56" s="161">
        <v>115.96369553</v>
      </c>
      <c r="P56" s="161">
        <v>-3.60028594</v>
      </c>
      <c r="Q56" s="161">
        <v>111.70928296</v>
      </c>
      <c r="R56" s="161">
        <v>64.622118389999997</v>
      </c>
      <c r="S56" s="161">
        <v>102.86188434</v>
      </c>
      <c r="T56" s="161">
        <v>-60.416620549999998</v>
      </c>
      <c r="U56" s="161">
        <v>-15.384898679999999</v>
      </c>
      <c r="V56" s="161">
        <v>57.086508139999999</v>
      </c>
      <c r="W56" s="161">
        <v>88.094799549999991</v>
      </c>
      <c r="X56" s="161">
        <v>16.094534890000002</v>
      </c>
      <c r="Y56" s="161">
        <v>184.27454405</v>
      </c>
      <c r="Z56" s="161">
        <v>290.52284914999996</v>
      </c>
      <c r="AA56" s="161">
        <v>304.93326112</v>
      </c>
      <c r="AB56" s="161">
        <v>65.244930010000004</v>
      </c>
      <c r="AC56" s="161">
        <v>171.51506467999999</v>
      </c>
      <c r="AD56" s="161">
        <v>316.34048849999999</v>
      </c>
      <c r="AE56" s="161">
        <v>372.26627654000004</v>
      </c>
      <c r="AF56" s="161">
        <v>-111.94814119</v>
      </c>
      <c r="AG56" s="161">
        <v>-523.35649079000007</v>
      </c>
      <c r="AH56" s="161">
        <v>-953.72093628999994</v>
      </c>
      <c r="AI56" s="161">
        <v>43.834535899999999</v>
      </c>
      <c r="AJ56" s="161">
        <v>-1251.2456343199999</v>
      </c>
      <c r="AK56" s="161">
        <v>400.89369119999998</v>
      </c>
      <c r="AL56" s="161">
        <v>613.15490979999993</v>
      </c>
      <c r="AM56" s="161">
        <v>402.28689867000003</v>
      </c>
      <c r="AN56" s="161">
        <v>466.41123125000001</v>
      </c>
      <c r="AO56" s="161">
        <v>327.7607347</v>
      </c>
      <c r="AP56" s="161">
        <v>590.20866048000005</v>
      </c>
      <c r="AQ56" s="161">
        <v>314.56907535000005</v>
      </c>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row>
    <row r="57" spans="1:82" x14ac:dyDescent="0.2">
      <c r="A57" s="201"/>
      <c r="B57" s="75" t="s">
        <v>41</v>
      </c>
      <c r="C57" s="75" t="s">
        <v>42</v>
      </c>
      <c r="D57" s="2"/>
      <c r="E57" s="161">
        <v>97.51568073</v>
      </c>
      <c r="F57" s="161">
        <v>242.50436668999998</v>
      </c>
      <c r="G57" s="161">
        <v>30.257813210000002</v>
      </c>
      <c r="H57" s="161">
        <v>-6513.4255153199992</v>
      </c>
      <c r="I57" s="161">
        <v>-1522.9920013399999</v>
      </c>
      <c r="J57" s="161">
        <v>62.512505570000002</v>
      </c>
      <c r="K57" s="161">
        <v>459.10323720999997</v>
      </c>
      <c r="L57" s="161">
        <v>487.03732801000001</v>
      </c>
      <c r="M57" s="161">
        <v>342.38431200000002</v>
      </c>
      <c r="N57" s="161">
        <v>241.27327416</v>
      </c>
      <c r="O57" s="161">
        <v>186.74094971</v>
      </c>
      <c r="P57" s="161">
        <v>-223.65996318000001</v>
      </c>
      <c r="Q57" s="161">
        <v>190.16718119999999</v>
      </c>
      <c r="R57" s="161">
        <v>222.72343965000002</v>
      </c>
      <c r="S57" s="161">
        <v>237.99797530000001</v>
      </c>
      <c r="T57" s="161">
        <v>-118.00847318000001</v>
      </c>
      <c r="U57" s="161">
        <v>193.0296932</v>
      </c>
      <c r="V57" s="161">
        <v>91.922042709999999</v>
      </c>
      <c r="W57" s="161">
        <v>43.058467530000001</v>
      </c>
      <c r="X57" s="161">
        <v>-555.64547404999996</v>
      </c>
      <c r="Y57" s="161">
        <v>413.42976792000002</v>
      </c>
      <c r="Z57" s="161">
        <v>617.80353517999993</v>
      </c>
      <c r="AA57" s="161">
        <v>608.00523102</v>
      </c>
      <c r="AB57" s="161">
        <v>464.44652572000001</v>
      </c>
      <c r="AC57" s="161">
        <v>276.28886529000005</v>
      </c>
      <c r="AD57" s="161">
        <v>675.56806891999997</v>
      </c>
      <c r="AE57" s="161">
        <v>287.96200049999999</v>
      </c>
      <c r="AF57" s="161">
        <v>462.83797655000001</v>
      </c>
      <c r="AG57" s="161">
        <v>546.55787744000008</v>
      </c>
      <c r="AH57" s="161">
        <v>243.47421691</v>
      </c>
      <c r="AI57" s="161">
        <v>262.50670265999997</v>
      </c>
      <c r="AJ57" s="161">
        <v>-1980.4975107</v>
      </c>
      <c r="AK57" s="161">
        <v>2257.8680442899999</v>
      </c>
      <c r="AL57" s="161">
        <v>2865.8770279999999</v>
      </c>
      <c r="AM57" s="161">
        <v>2045.3244213399998</v>
      </c>
      <c r="AN57" s="161">
        <v>1522.7985567200001</v>
      </c>
      <c r="AO57" s="161">
        <v>1572.74224129</v>
      </c>
      <c r="AP57" s="161">
        <v>2011.0283278900001</v>
      </c>
      <c r="AQ57" s="161">
        <v>1412.1485062000002</v>
      </c>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row>
    <row r="58" spans="1:82" x14ac:dyDescent="0.2">
      <c r="A58" s="201"/>
      <c r="B58" s="75" t="s">
        <v>43</v>
      </c>
      <c r="C58" s="75" t="s">
        <v>44</v>
      </c>
      <c r="D58" s="2"/>
      <c r="E58" s="161">
        <v>207.76961745</v>
      </c>
      <c r="F58" s="161">
        <v>577.96203767999998</v>
      </c>
      <c r="G58" s="161">
        <v>-550.44406127000002</v>
      </c>
      <c r="H58" s="161">
        <v>-1981.4760486800001</v>
      </c>
      <c r="I58" s="161">
        <v>-870.31133530999989</v>
      </c>
      <c r="J58" s="161">
        <v>-464.43456794999997</v>
      </c>
      <c r="K58" s="161">
        <v>9.8928365899999999</v>
      </c>
      <c r="L58" s="161">
        <v>144.08978794999999</v>
      </c>
      <c r="M58" s="161">
        <v>19.65330513</v>
      </c>
      <c r="N58" s="161">
        <v>47.012464770000001</v>
      </c>
      <c r="O58" s="161">
        <v>-10.4280335</v>
      </c>
      <c r="P58" s="161">
        <v>83.170062989999991</v>
      </c>
      <c r="Q58" s="161">
        <v>52.467103600000002</v>
      </c>
      <c r="R58" s="161">
        <v>18.319176550000002</v>
      </c>
      <c r="S58" s="161">
        <v>96.736346569999995</v>
      </c>
      <c r="T58" s="161">
        <v>175.85900998</v>
      </c>
      <c r="U58" s="161">
        <v>10.169561369999998</v>
      </c>
      <c r="V58" s="161">
        <v>59.347654409999997</v>
      </c>
      <c r="W58" s="161">
        <v>10.765029929999999</v>
      </c>
      <c r="X58" s="161">
        <v>-141.95928065000001</v>
      </c>
      <c r="Y58" s="161">
        <v>271.26935836000001</v>
      </c>
      <c r="Z58" s="161">
        <v>266.57551525999997</v>
      </c>
      <c r="AA58" s="161">
        <v>100.40771543000001</v>
      </c>
      <c r="AB58" s="161">
        <v>-310.31511523</v>
      </c>
      <c r="AC58" s="161">
        <v>129.92978599</v>
      </c>
      <c r="AD58" s="161">
        <v>324.16923981000002</v>
      </c>
      <c r="AE58" s="161">
        <v>50.314581439999998</v>
      </c>
      <c r="AF58" s="161">
        <v>-1302.3344713699998</v>
      </c>
      <c r="AG58" s="161">
        <v>418.63300564999997</v>
      </c>
      <c r="AH58" s="161">
        <v>-634.12614885000005</v>
      </c>
      <c r="AI58" s="161">
        <v>-113.39090091</v>
      </c>
      <c r="AJ58" s="161">
        <v>-333.61615662999998</v>
      </c>
      <c r="AK58" s="161">
        <v>148.77516338000001</v>
      </c>
      <c r="AL58" s="161">
        <v>590.57452252999997</v>
      </c>
      <c r="AM58" s="161">
        <v>514.60953899000003</v>
      </c>
      <c r="AN58" s="161">
        <v>706.40101258000004</v>
      </c>
      <c r="AO58" s="161">
        <v>586.31956489000004</v>
      </c>
      <c r="AP58" s="161">
        <v>255.71950943000002</v>
      </c>
      <c r="AQ58" s="161">
        <v>198.01164965000001</v>
      </c>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row>
    <row r="59" spans="1:82" x14ac:dyDescent="0.2">
      <c r="A59" s="201"/>
      <c r="B59" s="75" t="s">
        <v>45</v>
      </c>
      <c r="C59" s="75" t="s">
        <v>46</v>
      </c>
      <c r="D59" s="2"/>
      <c r="E59" s="161">
        <v>2129.0352713500001</v>
      </c>
      <c r="F59" s="161">
        <v>1939.9570717399999</v>
      </c>
      <c r="G59" s="161">
        <v>1528.5257250100001</v>
      </c>
      <c r="H59" s="161">
        <v>-1241.1544505899999</v>
      </c>
      <c r="I59" s="161">
        <v>-920.45606930999998</v>
      </c>
      <c r="J59" s="161">
        <v>1627.33198539</v>
      </c>
      <c r="K59" s="161">
        <v>1547.15024971</v>
      </c>
      <c r="L59" s="161">
        <v>782.38127760999998</v>
      </c>
      <c r="M59" s="161">
        <v>1855.95241422</v>
      </c>
      <c r="N59" s="161">
        <v>1643.96698494</v>
      </c>
      <c r="O59" s="161">
        <v>1510.0483841300002</v>
      </c>
      <c r="P59" s="161">
        <v>1176.94963633</v>
      </c>
      <c r="Q59" s="161">
        <v>938.71804430999998</v>
      </c>
      <c r="R59" s="161">
        <v>2075.0534930099998</v>
      </c>
      <c r="S59" s="161">
        <v>1627.7500293199998</v>
      </c>
      <c r="T59" s="161">
        <v>-404.77466943000002</v>
      </c>
      <c r="U59" s="161">
        <v>1181.1353570000001</v>
      </c>
      <c r="V59" s="161">
        <v>8388.7764731000007</v>
      </c>
      <c r="W59" s="161">
        <v>1221.2353613800001</v>
      </c>
      <c r="X59" s="161">
        <v>1040.7352555800001</v>
      </c>
      <c r="Y59" s="161">
        <v>1241.7340770200001</v>
      </c>
      <c r="Z59" s="161">
        <v>2009.4570891800001</v>
      </c>
      <c r="AA59" s="161">
        <v>3070.0352146300002</v>
      </c>
      <c r="AB59" s="161">
        <v>2287.2560828999999</v>
      </c>
      <c r="AC59" s="161">
        <v>2550.9497311599998</v>
      </c>
      <c r="AD59" s="161">
        <v>4120.7827432499998</v>
      </c>
      <c r="AE59" s="161">
        <v>3930.0947618099999</v>
      </c>
      <c r="AF59" s="161">
        <v>2111.6429592</v>
      </c>
      <c r="AG59" s="161">
        <v>3035.5655179400001</v>
      </c>
      <c r="AH59" s="161">
        <v>580.03520314000002</v>
      </c>
      <c r="AI59" s="161">
        <v>88.983712819999994</v>
      </c>
      <c r="AJ59" s="161">
        <v>-6031.4877376699997</v>
      </c>
      <c r="AK59" s="161">
        <v>2845.9842383499999</v>
      </c>
      <c r="AL59" s="161">
        <v>5385.2730495400001</v>
      </c>
      <c r="AM59" s="161">
        <v>4259.4379099899998</v>
      </c>
      <c r="AN59" s="161">
        <v>2170.0982286599997</v>
      </c>
      <c r="AO59" s="161">
        <v>2388.5137123300001</v>
      </c>
      <c r="AP59" s="161">
        <v>4483.9396837200002</v>
      </c>
      <c r="AQ59" s="161">
        <v>3675.7828963299999</v>
      </c>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row>
    <row r="60" spans="1:82" x14ac:dyDescent="0.2">
      <c r="A60" s="201"/>
      <c r="B60" s="75" t="s">
        <v>47</v>
      </c>
      <c r="C60" s="75" t="s">
        <v>48</v>
      </c>
      <c r="D60" s="2"/>
      <c r="E60" s="161">
        <v>1.2880446000000001</v>
      </c>
      <c r="F60" s="161">
        <v>356.06888062000002</v>
      </c>
      <c r="G60" s="161">
        <v>-332.91756233999996</v>
      </c>
      <c r="H60" s="161">
        <v>851.33164969000006</v>
      </c>
      <c r="I60" s="161">
        <v>-782.85618198999998</v>
      </c>
      <c r="J60" s="161">
        <v>197.42285537000001</v>
      </c>
      <c r="K60" s="161">
        <v>-189.96842093000001</v>
      </c>
      <c r="L60" s="161">
        <v>-407.39510785000004</v>
      </c>
      <c r="M60" s="161">
        <v>-193.73497061</v>
      </c>
      <c r="N60" s="161">
        <v>-426.74806247000004</v>
      </c>
      <c r="O60" s="161">
        <v>-370.53617383999995</v>
      </c>
      <c r="P60" s="161">
        <v>286.55237624</v>
      </c>
      <c r="Q60" s="161">
        <v>62.978114900000001</v>
      </c>
      <c r="R60" s="161">
        <v>-193.82910771000002</v>
      </c>
      <c r="S60" s="161">
        <v>2.5934439399999998</v>
      </c>
      <c r="T60" s="161">
        <v>-1879.37624181</v>
      </c>
      <c r="U60" s="161">
        <v>-960.85355092999998</v>
      </c>
      <c r="V60" s="161">
        <v>-597.92562383000006</v>
      </c>
      <c r="W60" s="161">
        <v>-398.35546877999997</v>
      </c>
      <c r="X60" s="161">
        <v>-9.5735773399999999</v>
      </c>
      <c r="Y60" s="161">
        <v>44.950088560000005</v>
      </c>
      <c r="Z60" s="161">
        <v>-5.1003576399999995</v>
      </c>
      <c r="AA60" s="161">
        <v>22.548263440000003</v>
      </c>
      <c r="AB60" s="161">
        <v>68.017827510000004</v>
      </c>
      <c r="AC60" s="161">
        <v>-189.01571150999999</v>
      </c>
      <c r="AD60" s="161">
        <v>120.25630731999999</v>
      </c>
      <c r="AE60" s="161">
        <v>85.095097150000001</v>
      </c>
      <c r="AF60" s="161">
        <v>674.89927096999998</v>
      </c>
      <c r="AG60" s="161">
        <v>283.14161760000002</v>
      </c>
      <c r="AH60" s="161">
        <v>-80.128385599999902</v>
      </c>
      <c r="AI60" s="161">
        <v>-795.29294120000009</v>
      </c>
      <c r="AJ60" s="161">
        <v>-656.54005730999995</v>
      </c>
      <c r="AK60" s="161">
        <v>379.14505704999999</v>
      </c>
      <c r="AL60" s="161">
        <v>665.46850228999995</v>
      </c>
      <c r="AM60" s="161">
        <v>392.54844744000002</v>
      </c>
      <c r="AN60" s="161">
        <v>402.91825742000003</v>
      </c>
      <c r="AO60" s="161">
        <v>312.15740595</v>
      </c>
      <c r="AP60" s="161">
        <v>374.07231468000003</v>
      </c>
      <c r="AQ60" s="161">
        <v>296.16577612000003</v>
      </c>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row>
    <row r="61" spans="1:82" x14ac:dyDescent="0.2">
      <c r="A61" s="201"/>
      <c r="B61" s="75" t="s">
        <v>49</v>
      </c>
      <c r="C61" s="75" t="s">
        <v>50</v>
      </c>
      <c r="D61" s="2"/>
      <c r="E61" s="161">
        <v>10.30876458</v>
      </c>
      <c r="F61" s="161">
        <v>-105.58324186</v>
      </c>
      <c r="G61" s="161">
        <v>-254.64341809000001</v>
      </c>
      <c r="H61" s="161">
        <v>-1111.62276621</v>
      </c>
      <c r="I61" s="161">
        <v>-271.72768855999999</v>
      </c>
      <c r="J61" s="161">
        <v>-156.87925043000001</v>
      </c>
      <c r="K61" s="161">
        <v>-78.711299519999997</v>
      </c>
      <c r="L61" s="161">
        <v>203.10239569000001</v>
      </c>
      <c r="M61" s="161">
        <v>-36.651575880000003</v>
      </c>
      <c r="N61" s="161">
        <v>-37.867910259999995</v>
      </c>
      <c r="O61" s="161">
        <v>-87.001458470000003</v>
      </c>
      <c r="P61" s="161">
        <v>-94.869625299999996</v>
      </c>
      <c r="Q61" s="161">
        <v>-45.369643409999995</v>
      </c>
      <c r="R61" s="161">
        <v>25.095346230000001</v>
      </c>
      <c r="S61" s="161">
        <v>43.917594270000002</v>
      </c>
      <c r="T61" s="161">
        <v>19.536278410000001</v>
      </c>
      <c r="U61" s="161">
        <v>-46.385033679999999</v>
      </c>
      <c r="V61" s="161">
        <v>75.212891020000001</v>
      </c>
      <c r="W61" s="161">
        <v>-16.874004360000001</v>
      </c>
      <c r="X61" s="161">
        <v>2.5514108099999402</v>
      </c>
      <c r="Y61" s="161">
        <v>89.359852959999998</v>
      </c>
      <c r="Z61" s="161">
        <v>124.86119237999999</v>
      </c>
      <c r="AA61" s="161">
        <v>107.25428737999999</v>
      </c>
      <c r="AB61" s="161">
        <v>100.34687826000001</v>
      </c>
      <c r="AC61" s="161">
        <v>55.574324750000002</v>
      </c>
      <c r="AD61" s="161">
        <v>46.967452100000003</v>
      </c>
      <c r="AE61" s="161">
        <v>30.234786700000001</v>
      </c>
      <c r="AF61" s="161">
        <v>16.929494890000001</v>
      </c>
      <c r="AG61" s="161">
        <v>12.41127354</v>
      </c>
      <c r="AH61" s="161">
        <v>2.4979317700000001</v>
      </c>
      <c r="AI61" s="161">
        <v>2.9294636000000001</v>
      </c>
      <c r="AJ61" s="161">
        <v>-270.24747802999997</v>
      </c>
      <c r="AK61" s="161">
        <v>35.830571469999995</v>
      </c>
      <c r="AL61" s="161">
        <v>151.18458346</v>
      </c>
      <c r="AM61" s="161">
        <v>100.82889306999999</v>
      </c>
      <c r="AN61" s="161">
        <v>93.118902829999996</v>
      </c>
      <c r="AO61" s="161">
        <v>80.649314919999995</v>
      </c>
      <c r="AP61" s="161">
        <v>84.74690631</v>
      </c>
      <c r="AQ61" s="161">
        <v>41.626222290000001</v>
      </c>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row>
    <row r="62" spans="1:82" x14ac:dyDescent="0.2">
      <c r="A62" s="201"/>
      <c r="B62" s="75" t="s">
        <v>51</v>
      </c>
      <c r="C62" s="75" t="s">
        <v>52</v>
      </c>
      <c r="D62" s="2"/>
      <c r="E62" s="161">
        <v>190.02097426</v>
      </c>
      <c r="F62" s="161">
        <v>227.24663074</v>
      </c>
      <c r="G62" s="161">
        <v>111.40044773999999</v>
      </c>
      <c r="H62" s="161">
        <v>-679.68493316999991</v>
      </c>
      <c r="I62" s="161">
        <v>-112.98260965999999</v>
      </c>
      <c r="J62" s="161">
        <v>-235.12551188999998</v>
      </c>
      <c r="K62" s="161">
        <v>-61.115813129999999</v>
      </c>
      <c r="L62" s="161">
        <v>5.6758623400000001</v>
      </c>
      <c r="M62" s="161">
        <v>-3.8908454400000001</v>
      </c>
      <c r="N62" s="161">
        <v>24.876456229999999</v>
      </c>
      <c r="O62" s="161">
        <v>-15.92785917</v>
      </c>
      <c r="P62" s="161">
        <v>51.944615280000001</v>
      </c>
      <c r="Q62" s="161">
        <v>40.198761759999996</v>
      </c>
      <c r="R62" s="161">
        <v>-98.939949400000003</v>
      </c>
      <c r="S62" s="161">
        <v>27.44769286</v>
      </c>
      <c r="T62" s="161">
        <v>-59.040476950000006</v>
      </c>
      <c r="U62" s="161">
        <v>-213.29255459999999</v>
      </c>
      <c r="V62" s="161">
        <v>-117.82091152</v>
      </c>
      <c r="W62" s="161">
        <v>10.80323052</v>
      </c>
      <c r="X62" s="161">
        <v>-2.1981644899999497</v>
      </c>
      <c r="Y62" s="161">
        <v>89.046033349999988</v>
      </c>
      <c r="Z62" s="161">
        <v>88.870391099999992</v>
      </c>
      <c r="AA62" s="161">
        <v>124.13723788999999</v>
      </c>
      <c r="AB62" s="161">
        <v>147.54493708000001</v>
      </c>
      <c r="AC62" s="161">
        <v>35.124076330000001</v>
      </c>
      <c r="AD62" s="161">
        <v>61.659508649999999</v>
      </c>
      <c r="AE62" s="161">
        <v>103.86841154000001</v>
      </c>
      <c r="AF62" s="161">
        <v>33.937338390000001</v>
      </c>
      <c r="AG62" s="161">
        <v>88.850602249999994</v>
      </c>
      <c r="AH62" s="161">
        <v>7.8271136700000001</v>
      </c>
      <c r="AI62" s="161">
        <v>15.944309179999999</v>
      </c>
      <c r="AJ62" s="161">
        <v>-364.68185456999998</v>
      </c>
      <c r="AK62" s="161">
        <v>95.254647989999995</v>
      </c>
      <c r="AL62" s="161">
        <v>184.47225027000002</v>
      </c>
      <c r="AM62" s="161">
        <v>121.67269687000001</v>
      </c>
      <c r="AN62" s="161">
        <v>61.002142929999998</v>
      </c>
      <c r="AO62" s="161">
        <v>108.98036259</v>
      </c>
      <c r="AP62" s="161">
        <v>116.35381731</v>
      </c>
      <c r="AQ62" s="161">
        <v>69.815852579999998</v>
      </c>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row>
    <row r="63" spans="1:82" x14ac:dyDescent="0.2">
      <c r="A63" s="201"/>
      <c r="B63" s="75" t="s">
        <v>53</v>
      </c>
      <c r="C63" s="75" t="s">
        <v>54</v>
      </c>
      <c r="D63" s="2"/>
      <c r="E63" s="161">
        <v>93.525354790000009</v>
      </c>
      <c r="F63" s="161">
        <v>51.104580810000002</v>
      </c>
      <c r="G63" s="161">
        <v>-130.83606518000002</v>
      </c>
      <c r="H63" s="161">
        <v>222.14404525</v>
      </c>
      <c r="I63" s="161">
        <v>-32.481792810000002</v>
      </c>
      <c r="J63" s="161">
        <v>9.38825106</v>
      </c>
      <c r="K63" s="161">
        <v>-151.42819549000001</v>
      </c>
      <c r="L63" s="161">
        <v>-454.00891578</v>
      </c>
      <c r="M63" s="161">
        <v>11.18307175</v>
      </c>
      <c r="N63" s="161">
        <v>-77.302868910000001</v>
      </c>
      <c r="O63" s="161">
        <v>-192.45397713999998</v>
      </c>
      <c r="P63" s="161">
        <v>25.927525190000001</v>
      </c>
      <c r="Q63" s="161">
        <v>13.54993253</v>
      </c>
      <c r="R63" s="161">
        <v>71.964195920000009</v>
      </c>
      <c r="S63" s="161">
        <v>-35.036941069999997</v>
      </c>
      <c r="T63" s="161">
        <v>-78.231001450000008</v>
      </c>
      <c r="U63" s="161">
        <v>353.80369852999996</v>
      </c>
      <c r="V63" s="161">
        <v>-45.874760380000005</v>
      </c>
      <c r="W63" s="161">
        <v>-186.11394659999999</v>
      </c>
      <c r="X63" s="161">
        <v>-249.18645833000002</v>
      </c>
      <c r="Y63" s="161">
        <v>142.75777859999999</v>
      </c>
      <c r="Z63" s="161">
        <v>191.63941930999999</v>
      </c>
      <c r="AA63" s="161">
        <v>70.732996689999993</v>
      </c>
      <c r="AB63" s="161">
        <v>140.52232144999999</v>
      </c>
      <c r="AC63" s="161">
        <v>181.81603330000002</v>
      </c>
      <c r="AD63" s="161">
        <v>221.69970169999999</v>
      </c>
      <c r="AE63" s="161">
        <v>52.22453943</v>
      </c>
      <c r="AF63" s="161">
        <v>87.802376930000008</v>
      </c>
      <c r="AG63" s="161">
        <v>236.02281143000002</v>
      </c>
      <c r="AH63" s="161">
        <v>37.462274770000001</v>
      </c>
      <c r="AI63" s="161">
        <v>-63.022647720000002</v>
      </c>
      <c r="AJ63" s="161">
        <v>47.117039429999906</v>
      </c>
      <c r="AK63" s="161">
        <v>33.918315030000002</v>
      </c>
      <c r="AL63" s="161">
        <v>180.55579069000001</v>
      </c>
      <c r="AM63" s="161">
        <v>94.716496250000006</v>
      </c>
      <c r="AN63" s="161">
        <v>141.86946065999999</v>
      </c>
      <c r="AO63" s="161">
        <v>80.545629810000008</v>
      </c>
      <c r="AP63" s="161">
        <v>109.59734008</v>
      </c>
      <c r="AQ63" s="161">
        <v>86.987494170000005</v>
      </c>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row>
    <row r="64" spans="1:82" x14ac:dyDescent="0.2">
      <c r="A64" s="201"/>
      <c r="B64" s="75" t="s">
        <v>55</v>
      </c>
      <c r="C64" s="75" t="s">
        <v>56</v>
      </c>
      <c r="D64" s="2"/>
      <c r="E64" s="161">
        <v>82.063586900000004</v>
      </c>
      <c r="F64" s="161">
        <v>134.42426778000001</v>
      </c>
      <c r="G64" s="161">
        <v>11.13280542</v>
      </c>
      <c r="H64" s="161">
        <v>-1958.1178528</v>
      </c>
      <c r="I64" s="161">
        <v>-509.14555063</v>
      </c>
      <c r="J64" s="161">
        <v>-39.769983979999999</v>
      </c>
      <c r="K64" s="161">
        <v>74.607448500000004</v>
      </c>
      <c r="L64" s="161">
        <v>89.524342310000009</v>
      </c>
      <c r="M64" s="161">
        <v>85.802419999999998</v>
      </c>
      <c r="N64" s="161">
        <v>100.01849053000001</v>
      </c>
      <c r="O64" s="161">
        <v>16.581924690000001</v>
      </c>
      <c r="P64" s="161">
        <v>-590.92991814000004</v>
      </c>
      <c r="Q64" s="161">
        <v>49.835007390000001</v>
      </c>
      <c r="R64" s="161">
        <v>-92.030496420000006</v>
      </c>
      <c r="S64" s="161">
        <v>14.675107929999999</v>
      </c>
      <c r="T64" s="161">
        <v>-52.721073799999999</v>
      </c>
      <c r="U64" s="161">
        <v>-583.55634120000002</v>
      </c>
      <c r="V64" s="161">
        <v>-5.9262479500000005</v>
      </c>
      <c r="W64" s="161">
        <v>80.877869269999991</v>
      </c>
      <c r="X64" s="161">
        <v>-410.52634281999997</v>
      </c>
      <c r="Y64" s="161">
        <v>149.75044061000003</v>
      </c>
      <c r="Z64" s="161">
        <v>315.13734323</v>
      </c>
      <c r="AA64" s="161">
        <v>270.98937144000001</v>
      </c>
      <c r="AB64" s="161">
        <v>804.66146265999998</v>
      </c>
      <c r="AC64" s="161">
        <v>14.10932259</v>
      </c>
      <c r="AD64" s="161">
        <v>52.085793630000005</v>
      </c>
      <c r="AE64" s="161">
        <v>47.84700728</v>
      </c>
      <c r="AF64" s="161">
        <v>29.338958940000001</v>
      </c>
      <c r="AG64" s="161">
        <v>53.372920210000004</v>
      </c>
      <c r="AH64" s="161">
        <v>43.191215630000002</v>
      </c>
      <c r="AI64" s="161">
        <v>12.372958349999999</v>
      </c>
      <c r="AJ64" s="161">
        <v>-523.25848072999997</v>
      </c>
      <c r="AK64" s="161">
        <v>118.20748085</v>
      </c>
      <c r="AL64" s="161">
        <v>323.62801439999998</v>
      </c>
      <c r="AM64" s="161">
        <v>204.62646821000001</v>
      </c>
      <c r="AN64" s="161">
        <v>291.54168723999999</v>
      </c>
      <c r="AO64" s="161">
        <v>260.31230930999999</v>
      </c>
      <c r="AP64" s="161">
        <v>243.58326777000002</v>
      </c>
      <c r="AQ64" s="161">
        <v>235.41564336000002</v>
      </c>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row>
    <row r="65" spans="1:82" x14ac:dyDescent="0.2">
      <c r="A65" s="201"/>
      <c r="B65" s="75" t="s">
        <v>57</v>
      </c>
      <c r="C65" s="75" t="s">
        <v>58</v>
      </c>
      <c r="D65" s="2"/>
      <c r="E65" s="161">
        <v>224.13578233999999</v>
      </c>
      <c r="F65" s="161">
        <v>494.09300760000002</v>
      </c>
      <c r="G65" s="161">
        <v>-266.75339966999996</v>
      </c>
      <c r="H65" s="161">
        <v>-3837.2455579099997</v>
      </c>
      <c r="I65" s="161">
        <v>-1992.37169073</v>
      </c>
      <c r="J65" s="161">
        <v>-1167.8540303699999</v>
      </c>
      <c r="K65" s="161">
        <v>-366.40227558999999</v>
      </c>
      <c r="L65" s="161">
        <v>175.24889575999998</v>
      </c>
      <c r="M65" s="161">
        <v>185.74172569000001</v>
      </c>
      <c r="N65" s="161">
        <v>106.45788793000001</v>
      </c>
      <c r="O65" s="161">
        <v>-428.31479398000005</v>
      </c>
      <c r="P65" s="161">
        <v>-2588.8785946399998</v>
      </c>
      <c r="Q65" s="161">
        <v>10.472803109999999</v>
      </c>
      <c r="R65" s="161">
        <v>57.207956430000003</v>
      </c>
      <c r="S65" s="161">
        <v>182.72028841999997</v>
      </c>
      <c r="T65" s="161">
        <v>72.419569240000001</v>
      </c>
      <c r="U65" s="161">
        <v>32.798470080000001</v>
      </c>
      <c r="V65" s="161">
        <v>210.43298709999999</v>
      </c>
      <c r="W65" s="161">
        <v>168.83931238</v>
      </c>
      <c r="X65" s="161">
        <v>174.31046653999999</v>
      </c>
      <c r="Y65" s="161">
        <v>441.93463247000005</v>
      </c>
      <c r="Z65" s="161">
        <v>526.42601880999996</v>
      </c>
      <c r="AA65" s="161">
        <v>376.03972157999999</v>
      </c>
      <c r="AB65" s="161">
        <v>104.25516500000001</v>
      </c>
      <c r="AC65" s="161">
        <v>427.64025943000001</v>
      </c>
      <c r="AD65" s="161">
        <v>267.28205961999998</v>
      </c>
      <c r="AE65" s="161">
        <v>167.7756468</v>
      </c>
      <c r="AF65" s="161">
        <v>46.590206270000003</v>
      </c>
      <c r="AG65" s="161">
        <v>147.05531658000001</v>
      </c>
      <c r="AH65" s="161">
        <v>34.174412659999994</v>
      </c>
      <c r="AI65" s="161">
        <v>8.1496031900000006</v>
      </c>
      <c r="AJ65" s="161">
        <v>-347.14779586000003</v>
      </c>
      <c r="AK65" s="161">
        <v>58.520810229999995</v>
      </c>
      <c r="AL65" s="161">
        <v>236.32723544000001</v>
      </c>
      <c r="AM65" s="161">
        <v>96.593210299999996</v>
      </c>
      <c r="AN65" s="161">
        <v>265.94216786000004</v>
      </c>
      <c r="AO65" s="161">
        <v>184.88924738999998</v>
      </c>
      <c r="AP65" s="161">
        <v>248.00123740000001</v>
      </c>
      <c r="AQ65" s="161">
        <v>72.452024319999992</v>
      </c>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row>
    <row r="66" spans="1:82" x14ac:dyDescent="0.2">
      <c r="A66" s="201"/>
      <c r="B66" s="75" t="s">
        <v>59</v>
      </c>
      <c r="C66" s="75" t="s">
        <v>60</v>
      </c>
      <c r="D66" s="2"/>
      <c r="E66" s="161">
        <v>28.01982843</v>
      </c>
      <c r="F66" s="161">
        <v>54.996768830000001</v>
      </c>
      <c r="G66" s="161">
        <v>49.000853469999996</v>
      </c>
      <c r="H66" s="161">
        <v>12.525096490000001</v>
      </c>
      <c r="I66" s="161">
        <v>53.372800700000006</v>
      </c>
      <c r="J66" s="161">
        <v>70.080830629999994</v>
      </c>
      <c r="K66" s="161">
        <v>60.75404726</v>
      </c>
      <c r="L66" s="161">
        <v>24.33533808</v>
      </c>
      <c r="M66" s="161">
        <v>8.1411027100000002</v>
      </c>
      <c r="N66" s="161">
        <v>8.5249326700000001</v>
      </c>
      <c r="O66" s="161">
        <v>5.9588097800000002</v>
      </c>
      <c r="P66" s="161">
        <v>7.32970349</v>
      </c>
      <c r="Q66" s="161">
        <v>4.61273044</v>
      </c>
      <c r="R66" s="161">
        <v>6.1381677300000002</v>
      </c>
      <c r="S66" s="161">
        <v>5.1087670100000002</v>
      </c>
      <c r="T66" s="161">
        <v>5.7609680499999998</v>
      </c>
      <c r="U66" s="161">
        <v>3.9650062000000004</v>
      </c>
      <c r="V66" s="161">
        <v>6.0887903899999998</v>
      </c>
      <c r="W66" s="161">
        <v>4.6784924500000002</v>
      </c>
      <c r="X66" s="161">
        <v>6.2198196299999999</v>
      </c>
      <c r="Y66" s="161">
        <v>6.5085569400000001</v>
      </c>
      <c r="Z66" s="161">
        <v>7.4274070199999995</v>
      </c>
      <c r="AA66" s="161">
        <v>5.4716639200000001</v>
      </c>
      <c r="AB66" s="161">
        <v>13.47703928</v>
      </c>
      <c r="AC66" s="161">
        <v>5.9794233099999996</v>
      </c>
      <c r="AD66" s="161">
        <v>6.8103078500000001</v>
      </c>
      <c r="AE66" s="161">
        <v>4.88351135</v>
      </c>
      <c r="AF66" s="161">
        <v>12.53550431</v>
      </c>
      <c r="AG66" s="161">
        <v>4.9916584500000001</v>
      </c>
      <c r="AH66" s="161">
        <v>5.1163929900000005</v>
      </c>
      <c r="AI66" s="161">
        <v>3.9655532999999998</v>
      </c>
      <c r="AJ66" s="161">
        <v>8.3620360900000001</v>
      </c>
      <c r="AK66" s="161">
        <v>11.26106753</v>
      </c>
      <c r="AL66" s="161">
        <v>10.962255560000001</v>
      </c>
      <c r="AM66" s="161">
        <v>6.4915603800000001</v>
      </c>
      <c r="AN66" s="161">
        <v>4.4089955700000001</v>
      </c>
      <c r="AO66" s="161">
        <v>6.7999958600000001</v>
      </c>
      <c r="AP66" s="161">
        <v>6.34957321</v>
      </c>
      <c r="AQ66" s="161">
        <v>6.17154867</v>
      </c>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row>
    <row r="67" spans="1:82" x14ac:dyDescent="0.2">
      <c r="A67" s="201"/>
      <c r="B67" s="75" t="s">
        <v>61</v>
      </c>
      <c r="C67" s="75" t="s">
        <v>62</v>
      </c>
      <c r="D67" s="2"/>
      <c r="E67" s="161">
        <v>204.06988536</v>
      </c>
      <c r="F67" s="161">
        <v>197.03102052</v>
      </c>
      <c r="G67" s="161">
        <v>61.82287066</v>
      </c>
      <c r="H67" s="161">
        <v>-54.107387039999999</v>
      </c>
      <c r="I67" s="161">
        <v>13.365424800000001</v>
      </c>
      <c r="J67" s="161">
        <v>79.107936549999991</v>
      </c>
      <c r="K67" s="161">
        <v>67.557304119999998</v>
      </c>
      <c r="L67" s="161">
        <v>127.20545281</v>
      </c>
      <c r="M67" s="161">
        <v>140.40514708000001</v>
      </c>
      <c r="N67" s="161">
        <v>141.16762822000001</v>
      </c>
      <c r="O67" s="161">
        <v>160.51294272000001</v>
      </c>
      <c r="P67" s="161">
        <v>80.707876170000006</v>
      </c>
      <c r="Q67" s="161">
        <v>207.85013884</v>
      </c>
      <c r="R67" s="161">
        <v>139.59361638999999</v>
      </c>
      <c r="S67" s="161">
        <v>134.61862722999999</v>
      </c>
      <c r="T67" s="161">
        <v>206.28162952000002</v>
      </c>
      <c r="U67" s="161">
        <v>105.29924566</v>
      </c>
      <c r="V67" s="161">
        <v>117.93637845000001</v>
      </c>
      <c r="W67" s="161">
        <v>93.939468260000012</v>
      </c>
      <c r="X67" s="161">
        <v>270.60095037000002</v>
      </c>
      <c r="Y67" s="161">
        <v>102.55781187000001</v>
      </c>
      <c r="Z67" s="161">
        <v>251.11044931000001</v>
      </c>
      <c r="AA67" s="161">
        <v>98.817656249999999</v>
      </c>
      <c r="AB67" s="161">
        <v>123.29891162999999</v>
      </c>
      <c r="AC67" s="161">
        <v>60.78190386</v>
      </c>
      <c r="AD67" s="161">
        <v>53.697708540000001</v>
      </c>
      <c r="AE67" s="161">
        <v>62.981297140000002</v>
      </c>
      <c r="AF67" s="161">
        <v>-8.0688889100000001</v>
      </c>
      <c r="AG67" s="161">
        <v>59.317271079999998</v>
      </c>
      <c r="AH67" s="161">
        <v>19.614194859999998</v>
      </c>
      <c r="AI67" s="161">
        <v>-38.106432479999995</v>
      </c>
      <c r="AJ67" s="161">
        <v>9.1846329999999998</v>
      </c>
      <c r="AK67" s="161">
        <v>-7.0256017300000009</v>
      </c>
      <c r="AL67" s="161">
        <v>73.975649969999992</v>
      </c>
      <c r="AM67" s="161">
        <v>-65.950014699999997</v>
      </c>
      <c r="AN67" s="161">
        <v>130.56970393</v>
      </c>
      <c r="AO67" s="161">
        <v>27.787638260000001</v>
      </c>
      <c r="AP67" s="161">
        <v>82.77721004</v>
      </c>
      <c r="AQ67" s="161">
        <v>41.150621729999997</v>
      </c>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row>
    <row r="68" spans="1:82" x14ac:dyDescent="0.2">
      <c r="A68" s="201"/>
      <c r="B68" s="75" t="s">
        <v>63</v>
      </c>
      <c r="C68" s="75" t="s">
        <v>64</v>
      </c>
      <c r="D68" s="2"/>
      <c r="E68" s="161">
        <v>45.988212850000004</v>
      </c>
      <c r="F68" s="161">
        <v>268.27706666</v>
      </c>
      <c r="G68" s="161">
        <v>-173.86888165000002</v>
      </c>
      <c r="H68" s="161">
        <v>-1275.37899928</v>
      </c>
      <c r="I68" s="161">
        <v>-881.92907223999998</v>
      </c>
      <c r="J68" s="161">
        <v>-289.88632429</v>
      </c>
      <c r="K68" s="161">
        <v>-103.42816424999999</v>
      </c>
      <c r="L68" s="161">
        <v>-24.59866559</v>
      </c>
      <c r="M68" s="161">
        <v>5.8728897999999994</v>
      </c>
      <c r="N68" s="161">
        <v>10.49261119</v>
      </c>
      <c r="O68" s="161">
        <v>36.762821670000001</v>
      </c>
      <c r="P68" s="161">
        <v>424.67894318000003</v>
      </c>
      <c r="Q68" s="161">
        <v>226.57438003999999</v>
      </c>
      <c r="R68" s="161">
        <v>-206.9723213</v>
      </c>
      <c r="S68" s="161">
        <v>-392.23060710000004</v>
      </c>
      <c r="T68" s="161">
        <v>-1037.58408517</v>
      </c>
      <c r="U68" s="161">
        <v>-1011.6266383200001</v>
      </c>
      <c r="V68" s="161">
        <v>-1096.1311601700002</v>
      </c>
      <c r="W68" s="161">
        <v>-352.49900094999998</v>
      </c>
      <c r="X68" s="161">
        <v>-62.715367100000002</v>
      </c>
      <c r="Y68" s="161">
        <v>29.084721210000001</v>
      </c>
      <c r="Z68" s="161">
        <v>50.64241372</v>
      </c>
      <c r="AA68" s="161">
        <v>20.848956010000002</v>
      </c>
      <c r="AB68" s="161">
        <v>5.2514995999999998</v>
      </c>
      <c r="AC68" s="161">
        <v>13.818798359999999</v>
      </c>
      <c r="AD68" s="161">
        <v>35.683066889999999</v>
      </c>
      <c r="AE68" s="161">
        <v>14.6878061</v>
      </c>
      <c r="AF68" s="161">
        <v>384.05474843000002</v>
      </c>
      <c r="AG68" s="161">
        <v>125.21447101000001</v>
      </c>
      <c r="AH68" s="161">
        <v>-59.877216299999994</v>
      </c>
      <c r="AI68" s="161">
        <v>-321.98607676999995</v>
      </c>
      <c r="AJ68" s="161">
        <v>-576.75681479999992</v>
      </c>
      <c r="AK68" s="161">
        <v>120.78436293</v>
      </c>
      <c r="AL68" s="161">
        <v>344.52877402999997</v>
      </c>
      <c r="AM68" s="161">
        <v>235.14022672999999</v>
      </c>
      <c r="AN68" s="161">
        <v>438.40783505000002</v>
      </c>
      <c r="AO68" s="161">
        <v>221.09746066</v>
      </c>
      <c r="AP68" s="161">
        <v>230.76341994999999</v>
      </c>
      <c r="AQ68" s="161">
        <v>200.25917683</v>
      </c>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row>
    <row r="69" spans="1:82" x14ac:dyDescent="0.2">
      <c r="A69" s="201"/>
      <c r="B69" s="75" t="s">
        <v>65</v>
      </c>
      <c r="C69" s="75" t="s">
        <v>66</v>
      </c>
      <c r="D69" s="2"/>
      <c r="E69" s="161">
        <v>-238.04007712999999</v>
      </c>
      <c r="F69" s="161">
        <v>133.60995782999998</v>
      </c>
      <c r="G69" s="161">
        <v>-447.40907622000003</v>
      </c>
      <c r="H69" s="161">
        <v>-779.48749015999999</v>
      </c>
      <c r="I69" s="161">
        <v>-918.03449964999993</v>
      </c>
      <c r="J69" s="161">
        <v>-390.22508782</v>
      </c>
      <c r="K69" s="161">
        <v>-420.87792461000004</v>
      </c>
      <c r="L69" s="161">
        <v>-793.84642890999999</v>
      </c>
      <c r="M69" s="161">
        <v>-521.06859900999996</v>
      </c>
      <c r="N69" s="161">
        <v>-534.14470578999999</v>
      </c>
      <c r="O69" s="161">
        <v>-185.60294412000002</v>
      </c>
      <c r="P69" s="161">
        <v>-75.613086809999999</v>
      </c>
      <c r="Q69" s="161">
        <v>48.730961899999997</v>
      </c>
      <c r="R69" s="161">
        <v>3.1136271699999902</v>
      </c>
      <c r="S69" s="161">
        <v>57.148852130000002</v>
      </c>
      <c r="T69" s="161">
        <v>84.738236810000004</v>
      </c>
      <c r="U69" s="161">
        <v>-120.70754731999999</v>
      </c>
      <c r="V69" s="161">
        <v>173.36844403000001</v>
      </c>
      <c r="W69" s="161">
        <v>16.87915696</v>
      </c>
      <c r="X69" s="161">
        <v>-71.009353279999999</v>
      </c>
      <c r="Y69" s="161">
        <v>163.30748994999999</v>
      </c>
      <c r="Z69" s="161">
        <v>220.18830498</v>
      </c>
      <c r="AA69" s="161">
        <v>169.06861943000001</v>
      </c>
      <c r="AB69" s="161">
        <v>41.140827649999999</v>
      </c>
      <c r="AC69" s="161">
        <v>156.20942434</v>
      </c>
      <c r="AD69" s="161">
        <v>178.09955019</v>
      </c>
      <c r="AE69" s="161">
        <v>149.75152281999999</v>
      </c>
      <c r="AF69" s="161">
        <v>162.00351522999998</v>
      </c>
      <c r="AG69" s="161">
        <v>130.02708865</v>
      </c>
      <c r="AH69" s="161">
        <v>-81.417649540000014</v>
      </c>
      <c r="AI69" s="161">
        <v>-100.44464338</v>
      </c>
      <c r="AJ69" s="161">
        <v>-409.16538667999998</v>
      </c>
      <c r="AK69" s="161">
        <v>104.37553658</v>
      </c>
      <c r="AL69" s="161">
        <v>292.80212879000004</v>
      </c>
      <c r="AM69" s="161">
        <v>118.17516237999999</v>
      </c>
      <c r="AN69" s="161">
        <v>143.44585534999999</v>
      </c>
      <c r="AO69" s="161">
        <v>120.94338691999999</v>
      </c>
      <c r="AP69" s="161">
        <v>94.928299060000001</v>
      </c>
      <c r="AQ69" s="161">
        <v>39.605380429999997</v>
      </c>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row>
    <row r="70" spans="1:82" x14ac:dyDescent="0.2">
      <c r="A70" s="201"/>
      <c r="B70" s="75" t="s">
        <v>4613</v>
      </c>
      <c r="C70" s="75" t="s">
        <v>5889</v>
      </c>
      <c r="D70" s="2"/>
      <c r="E70" s="161">
        <v>-6.0584045</v>
      </c>
      <c r="F70" s="161">
        <v>-7.9608019800000003</v>
      </c>
      <c r="G70" s="161">
        <v>-7.4421009099999997</v>
      </c>
      <c r="H70" s="161">
        <v>52.668807340000001</v>
      </c>
      <c r="I70" s="161">
        <v>-5.6998505700000006</v>
      </c>
      <c r="J70" s="161">
        <v>-5.7755346200000002</v>
      </c>
      <c r="K70" s="161">
        <v>-6.2018455999999995</v>
      </c>
      <c r="L70" s="161">
        <v>-8.4681265999999997</v>
      </c>
      <c r="M70" s="161">
        <v>8.7774643100000009</v>
      </c>
      <c r="N70" s="161">
        <v>-5.4620001799999995</v>
      </c>
      <c r="O70" s="161">
        <v>-7.4124187800000003</v>
      </c>
      <c r="P70" s="161">
        <v>18.848677760000001</v>
      </c>
      <c r="Q70" s="161">
        <v>2.3966585299999998</v>
      </c>
      <c r="R70" s="161">
        <v>-18.390578909999999</v>
      </c>
      <c r="S70" s="161">
        <v>-5.99439309</v>
      </c>
      <c r="T70" s="161">
        <v>64.717670439999992</v>
      </c>
      <c r="U70" s="161">
        <v>-11.82431659</v>
      </c>
      <c r="V70" s="161">
        <v>-15.756565380000001</v>
      </c>
      <c r="W70" s="161">
        <v>-10.89172263</v>
      </c>
      <c r="X70" s="161">
        <v>-11.160565740000001</v>
      </c>
      <c r="Y70" s="161">
        <v>-4.1692080100000002</v>
      </c>
      <c r="Z70" s="161">
        <v>-10.492058400000001</v>
      </c>
      <c r="AA70" s="161">
        <v>42.288989319999999</v>
      </c>
      <c r="AB70" s="161">
        <v>36.218929500000002</v>
      </c>
      <c r="AC70" s="161">
        <v>1.88493423</v>
      </c>
      <c r="AD70" s="161">
        <v>-9.6691476899999991</v>
      </c>
      <c r="AE70" s="161">
        <v>-7.2633415000000001</v>
      </c>
      <c r="AF70" s="161">
        <v>-152.9169632</v>
      </c>
      <c r="AG70" s="161">
        <v>-7.9873674000000001</v>
      </c>
      <c r="AH70" s="161">
        <v>-33.693162530000002</v>
      </c>
      <c r="AI70" s="161">
        <v>-13.13710936</v>
      </c>
      <c r="AJ70" s="161">
        <v>-70.534885510000009</v>
      </c>
      <c r="AK70" s="161">
        <v>-3.04546509</v>
      </c>
      <c r="AL70" s="161">
        <v>-5.3538739900000003</v>
      </c>
      <c r="AM70" s="161">
        <v>-11.2544398</v>
      </c>
      <c r="AN70" s="161">
        <v>-88.620982089999998</v>
      </c>
      <c r="AO70" s="161">
        <v>20.112683499999999</v>
      </c>
      <c r="AP70" s="161">
        <v>-8.9415837299999996</v>
      </c>
      <c r="AQ70" s="161">
        <v>102.92200562000001</v>
      </c>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row>
    <row r="71" spans="1:82" x14ac:dyDescent="0.2">
      <c r="A71" s="201"/>
      <c r="B71" s="75" t="s">
        <v>67</v>
      </c>
      <c r="C71" s="75" t="s">
        <v>68</v>
      </c>
      <c r="D71" s="2"/>
      <c r="E71" s="161">
        <v>165.13998587</v>
      </c>
      <c r="F71" s="161">
        <v>202.63665174000002</v>
      </c>
      <c r="G71" s="161">
        <v>-91.824470310000009</v>
      </c>
      <c r="H71" s="161">
        <v>305.42962835000003</v>
      </c>
      <c r="I71" s="161">
        <v>-107.51158154000001</v>
      </c>
      <c r="J71" s="161">
        <v>-19.445242359999998</v>
      </c>
      <c r="K71" s="161">
        <v>-117.91322472</v>
      </c>
      <c r="L71" s="161">
        <v>270.83437000999999</v>
      </c>
      <c r="M71" s="161">
        <v>154.57914574</v>
      </c>
      <c r="N71" s="161">
        <v>3.2232215200000001</v>
      </c>
      <c r="O71" s="161">
        <v>-22.207358489999997</v>
      </c>
      <c r="P71" s="161">
        <v>284.25644748000002</v>
      </c>
      <c r="Q71" s="161">
        <v>51.918502289999999</v>
      </c>
      <c r="R71" s="161">
        <v>-110.43718462999999</v>
      </c>
      <c r="S71" s="161">
        <v>-116.1387632</v>
      </c>
      <c r="T71" s="161">
        <v>-274.06227407</v>
      </c>
      <c r="U71" s="161">
        <v>-383.21183744999996</v>
      </c>
      <c r="V71" s="161">
        <v>-126.86519134000001</v>
      </c>
      <c r="W71" s="161">
        <v>-260.29902541000001</v>
      </c>
      <c r="X71" s="161">
        <v>-136.09342908000002</v>
      </c>
      <c r="Y71" s="161">
        <v>85.48883764</v>
      </c>
      <c r="Z71" s="161">
        <v>84.334273640000006</v>
      </c>
      <c r="AA71" s="161">
        <v>136.68019908000002</v>
      </c>
      <c r="AB71" s="161">
        <v>66.961243789999997</v>
      </c>
      <c r="AC71" s="161">
        <v>25.7386874</v>
      </c>
      <c r="AD71" s="161">
        <v>133.85130634000001</v>
      </c>
      <c r="AE71" s="161">
        <v>139.52549034</v>
      </c>
      <c r="AF71" s="161">
        <v>32.978538300000004</v>
      </c>
      <c r="AG71" s="161">
        <v>105.27126701</v>
      </c>
      <c r="AH71" s="161">
        <v>15.97379688</v>
      </c>
      <c r="AI71" s="161">
        <v>26.06079531</v>
      </c>
      <c r="AJ71" s="161">
        <v>14.07215499</v>
      </c>
      <c r="AK71" s="161">
        <v>212.02467552000002</v>
      </c>
      <c r="AL71" s="161">
        <v>279.21555570999999</v>
      </c>
      <c r="AM71" s="161">
        <v>192.4353151</v>
      </c>
      <c r="AN71" s="161">
        <v>213.25968466999998</v>
      </c>
      <c r="AO71" s="161">
        <v>16.309219930000001</v>
      </c>
      <c r="AP71" s="161">
        <v>15.168670279999999</v>
      </c>
      <c r="AQ71" s="161">
        <v>7.1771932699999992</v>
      </c>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row>
    <row r="72" spans="1:82" x14ac:dyDescent="0.2">
      <c r="A72" s="201"/>
      <c r="B72" s="75" t="s">
        <v>69</v>
      </c>
      <c r="C72" s="75" t="s">
        <v>70</v>
      </c>
      <c r="D72" s="2"/>
      <c r="E72" s="161">
        <v>-2.5025595099999998</v>
      </c>
      <c r="F72" s="161">
        <v>-4.8397130499999994</v>
      </c>
      <c r="G72" s="161">
        <v>71.598707410000003</v>
      </c>
      <c r="H72" s="161">
        <v>-70.709922200000008</v>
      </c>
      <c r="I72" s="161">
        <v>5.05620008</v>
      </c>
      <c r="J72" s="161">
        <v>8.7346614799999998</v>
      </c>
      <c r="K72" s="161">
        <v>-7.93073826</v>
      </c>
      <c r="L72" s="161">
        <v>6.9910300199999993</v>
      </c>
      <c r="M72" s="161">
        <v>0.59717145999999999</v>
      </c>
      <c r="N72" s="161">
        <v>10.312073980000001</v>
      </c>
      <c r="O72" s="161">
        <v>18.129241140000001</v>
      </c>
      <c r="P72" s="161">
        <v>48.053161609999997</v>
      </c>
      <c r="Q72" s="161">
        <v>25.244314629999998</v>
      </c>
      <c r="R72" s="161">
        <v>4.1153710299999995</v>
      </c>
      <c r="S72" s="161">
        <v>18.07292868</v>
      </c>
      <c r="T72" s="161">
        <v>47.985475890000004</v>
      </c>
      <c r="U72" s="161">
        <v>8.5959914700000013</v>
      </c>
      <c r="V72" s="161">
        <v>38.6504172</v>
      </c>
      <c r="W72" s="161">
        <v>12.245642050000001</v>
      </c>
      <c r="X72" s="161">
        <v>146.21983302999999</v>
      </c>
      <c r="Y72" s="161">
        <v>-10.307275710000001</v>
      </c>
      <c r="Z72" s="161">
        <v>13.042047759999999</v>
      </c>
      <c r="AA72" s="161">
        <v>146.18924215000001</v>
      </c>
      <c r="AB72" s="161">
        <v>58.234040049999997</v>
      </c>
      <c r="AC72" s="161">
        <v>10.45759374</v>
      </c>
      <c r="AD72" s="161">
        <v>20.978846699999998</v>
      </c>
      <c r="AE72" s="161">
        <v>15.86984726</v>
      </c>
      <c r="AF72" s="161">
        <v>17.959632719999998</v>
      </c>
      <c r="AG72" s="161">
        <v>9.3188927899999996</v>
      </c>
      <c r="AH72" s="161">
        <v>10.578475210000001</v>
      </c>
      <c r="AI72" s="161">
        <v>3.4452724900000002</v>
      </c>
      <c r="AJ72" s="161">
        <v>3.7301619100000001</v>
      </c>
      <c r="AK72" s="161">
        <v>8.9874664499999994</v>
      </c>
      <c r="AL72" s="161">
        <v>10.818265009999999</v>
      </c>
      <c r="AM72" s="161">
        <v>6.9808138399999997</v>
      </c>
      <c r="AN72" s="161">
        <v>7.9459554500000005</v>
      </c>
      <c r="AO72" s="161">
        <v>6.7845598499999999</v>
      </c>
      <c r="AP72" s="161">
        <v>5.2655815400000003</v>
      </c>
      <c r="AQ72" s="161">
        <v>7.4667834600000003</v>
      </c>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row>
    <row r="73" spans="1:82" x14ac:dyDescent="0.2">
      <c r="A73" s="201"/>
      <c r="B73" s="75" t="s">
        <v>71</v>
      </c>
      <c r="C73" s="75" t="s">
        <v>72</v>
      </c>
      <c r="D73" s="2"/>
      <c r="E73" s="161">
        <v>306.67559199999999</v>
      </c>
      <c r="F73" s="161">
        <v>800.91577900000004</v>
      </c>
      <c r="G73" s="161">
        <v>-348.16280799999998</v>
      </c>
      <c r="H73" s="161">
        <v>-2228.9176269999998</v>
      </c>
      <c r="I73" s="161">
        <v>-1338.78962</v>
      </c>
      <c r="J73" s="161">
        <v>-641.17331300000001</v>
      </c>
      <c r="K73" s="161">
        <v>-595.41911400000004</v>
      </c>
      <c r="L73" s="161">
        <v>546.93436299999996</v>
      </c>
      <c r="M73" s="161">
        <v>403.94783999999999</v>
      </c>
      <c r="N73" s="161">
        <v>-284.28183100000001</v>
      </c>
      <c r="O73" s="161">
        <v>-445.98434700000001</v>
      </c>
      <c r="P73" s="161">
        <v>486.59438799999998</v>
      </c>
      <c r="Q73" s="161">
        <v>3.4488880000000002</v>
      </c>
      <c r="R73" s="161">
        <v>52.602041999999997</v>
      </c>
      <c r="S73" s="161">
        <v>-385.42511999999999</v>
      </c>
      <c r="T73" s="161">
        <v>-725.684031</v>
      </c>
      <c r="U73" s="161">
        <v>-1244.869504</v>
      </c>
      <c r="V73" s="161">
        <v>-1424.7522039999999</v>
      </c>
      <c r="W73" s="161">
        <v>-467.926806</v>
      </c>
      <c r="X73" s="161">
        <v>-255.079239</v>
      </c>
      <c r="Y73" s="161">
        <v>14.604952000000001</v>
      </c>
      <c r="Z73" s="161">
        <v>203.96356299999999</v>
      </c>
      <c r="AA73" s="161">
        <v>106.088853</v>
      </c>
      <c r="AB73" s="161">
        <v>57.162669000000001</v>
      </c>
      <c r="AC73" s="161">
        <v>3.0363519999999999</v>
      </c>
      <c r="AD73" s="161">
        <v>521.06171900000004</v>
      </c>
      <c r="AE73" s="161">
        <v>520.57777599999997</v>
      </c>
      <c r="AF73" s="161">
        <v>385.56043799999998</v>
      </c>
      <c r="AG73" s="161">
        <v>802.33558800000003</v>
      </c>
      <c r="AH73" s="161">
        <v>103.199473</v>
      </c>
      <c r="AI73" s="161">
        <v>-898.620183</v>
      </c>
      <c r="AJ73" s="161">
        <v>-2337.7391579999999</v>
      </c>
      <c r="AK73" s="161">
        <v>786.69512699999996</v>
      </c>
      <c r="AL73" s="161">
        <v>1494.366671</v>
      </c>
      <c r="AM73" s="161">
        <v>766.91170999999997</v>
      </c>
      <c r="AN73" s="161">
        <v>899.03982199999996</v>
      </c>
      <c r="AO73" s="161">
        <v>490.25956000000002</v>
      </c>
      <c r="AP73" s="161">
        <v>549.87327400000004</v>
      </c>
      <c r="AQ73" s="161">
        <v>536.20957299999998</v>
      </c>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row>
    <row r="74" spans="1:82" x14ac:dyDescent="0.2">
      <c r="A74" s="201"/>
      <c r="B74" s="75" t="s">
        <v>73</v>
      </c>
      <c r="C74" s="75" t="s">
        <v>74</v>
      </c>
      <c r="D74" s="2"/>
      <c r="E74" s="161">
        <v>44.612906009999996</v>
      </c>
      <c r="F74" s="161">
        <v>63.577307900000001</v>
      </c>
      <c r="G74" s="161">
        <v>15.416353800000001</v>
      </c>
      <c r="H74" s="161">
        <v>-204.07197066000001</v>
      </c>
      <c r="I74" s="161">
        <v>-353.86604531</v>
      </c>
      <c r="J74" s="161">
        <v>-284.51438726999999</v>
      </c>
      <c r="K74" s="161">
        <v>-346.98701355000003</v>
      </c>
      <c r="L74" s="161">
        <v>-35.331037639999998</v>
      </c>
      <c r="M74" s="161">
        <v>4.0696572299999998</v>
      </c>
      <c r="N74" s="161">
        <v>81.896552450000001</v>
      </c>
      <c r="O74" s="161">
        <v>118.09061912999999</v>
      </c>
      <c r="P74" s="161">
        <v>219.27870953999999</v>
      </c>
      <c r="Q74" s="161">
        <v>81.323266790000005</v>
      </c>
      <c r="R74" s="161">
        <v>-166.39288500999999</v>
      </c>
      <c r="S74" s="161">
        <v>82.497195540000007</v>
      </c>
      <c r="T74" s="161">
        <v>299.93708398000001</v>
      </c>
      <c r="U74" s="161">
        <v>-179.14133508</v>
      </c>
      <c r="V74" s="161">
        <v>-8.49169266</v>
      </c>
      <c r="W74" s="161">
        <v>10.28384717</v>
      </c>
      <c r="X74" s="161">
        <v>81.896590549999999</v>
      </c>
      <c r="Y74" s="161">
        <v>52.962802379999999</v>
      </c>
      <c r="Z74" s="161">
        <v>125.79484503</v>
      </c>
      <c r="AA74" s="161">
        <v>101.60695870999999</v>
      </c>
      <c r="AB74" s="161">
        <v>161.34280896000001</v>
      </c>
      <c r="AC74" s="161">
        <v>93.092139410000001</v>
      </c>
      <c r="AD74" s="161">
        <v>329.42119761999999</v>
      </c>
      <c r="AE74" s="161">
        <v>47.305027100000004</v>
      </c>
      <c r="AF74" s="161">
        <v>182.83589382</v>
      </c>
      <c r="AG74" s="161">
        <v>507.59950235000002</v>
      </c>
      <c r="AH74" s="161">
        <v>94.480076489999988</v>
      </c>
      <c r="AI74" s="161">
        <v>-514.69751552999992</v>
      </c>
      <c r="AJ74" s="161">
        <v>-205.18645352999999</v>
      </c>
      <c r="AK74" s="161">
        <v>-61.042074240000005</v>
      </c>
      <c r="AL74" s="161">
        <v>214.57472721000002</v>
      </c>
      <c r="AM74" s="161">
        <v>67.172460270000002</v>
      </c>
      <c r="AN74" s="161">
        <v>265.58523546999999</v>
      </c>
      <c r="AO74" s="161">
        <v>267.18614113999996</v>
      </c>
      <c r="AP74" s="161">
        <v>250.28891213999998</v>
      </c>
      <c r="AQ74" s="161">
        <v>215.75993568999999</v>
      </c>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row>
    <row r="75" spans="1:82" x14ac:dyDescent="0.2">
      <c r="A75" s="14"/>
      <c r="B75" s="75" t="s">
        <v>75</v>
      </c>
      <c r="C75" s="75" t="s">
        <v>76</v>
      </c>
      <c r="D75" s="2"/>
      <c r="E75" s="162">
        <v>-1300.921</v>
      </c>
      <c r="F75" s="162">
        <v>-797.85500000000002</v>
      </c>
      <c r="G75" s="162">
        <v>-992.48800000000006</v>
      </c>
      <c r="H75" s="162">
        <v>-2787.154</v>
      </c>
      <c r="I75" s="162">
        <v>-996.29700000000003</v>
      </c>
      <c r="J75" s="162">
        <v>-1398.462</v>
      </c>
      <c r="K75" s="162">
        <v>-829.11599999999999</v>
      </c>
      <c r="L75" s="162">
        <v>1633.6969999999999</v>
      </c>
      <c r="M75" s="162">
        <v>-637.029</v>
      </c>
      <c r="N75" s="162">
        <v>-548.38199999999995</v>
      </c>
      <c r="O75" s="162">
        <v>-396.85500000000002</v>
      </c>
      <c r="P75" s="162">
        <v>-800.06200000000001</v>
      </c>
      <c r="Q75" s="162">
        <v>-582.97799999999995</v>
      </c>
      <c r="R75" s="162">
        <v>-656.98800000000006</v>
      </c>
      <c r="S75" s="162">
        <v>-458.99</v>
      </c>
      <c r="T75" s="162">
        <v>1268.6189999999999</v>
      </c>
      <c r="U75" s="162">
        <v>-521.76099999999997</v>
      </c>
      <c r="V75" s="162">
        <v>-464.42700000000002</v>
      </c>
      <c r="W75" s="162">
        <v>-183.619</v>
      </c>
      <c r="X75" s="162">
        <v>-1490.998</v>
      </c>
      <c r="Y75" s="162">
        <v>5.7960000000000003</v>
      </c>
      <c r="Z75" s="162">
        <v>9.3629999999999995</v>
      </c>
      <c r="AA75" s="162">
        <v>4.7569999999999997</v>
      </c>
      <c r="AB75" s="162">
        <v>3.2730000000000001</v>
      </c>
      <c r="AC75" s="162">
        <v>5.7679999999999998</v>
      </c>
      <c r="AD75" s="162">
        <v>-30.143999999999998</v>
      </c>
      <c r="AE75" s="162">
        <v>30.190999999999999</v>
      </c>
      <c r="AF75" s="162">
        <v>48.697000000000003</v>
      </c>
      <c r="AG75" s="162">
        <v>3.71</v>
      </c>
      <c r="AH75" s="162">
        <v>11.784000000000001</v>
      </c>
      <c r="AI75" s="162">
        <v>19.838000000000001</v>
      </c>
      <c r="AJ75" s="162">
        <v>-197.714</v>
      </c>
      <c r="AK75" s="162">
        <v>312.077</v>
      </c>
      <c r="AL75" s="162">
        <v>297.52300000000002</v>
      </c>
      <c r="AM75" s="162">
        <v>186.41200000000001</v>
      </c>
      <c r="AN75" s="162">
        <v>44.215000000000003</v>
      </c>
      <c r="AO75" s="162">
        <v>143.52600000000001</v>
      </c>
      <c r="AP75" s="162">
        <v>140.998593</v>
      </c>
      <c r="AQ75" s="162">
        <v>122.92717868999999</v>
      </c>
    </row>
    <row r="76" spans="1:82" x14ac:dyDescent="0.2">
      <c r="A76" s="157"/>
      <c r="B76" s="28"/>
      <c r="C76" s="28"/>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row>
    <row r="77" spans="1:82" x14ac:dyDescent="0.2">
      <c r="A77" s="202" t="s">
        <v>80</v>
      </c>
      <c r="B77" s="154" t="s">
        <v>7</v>
      </c>
      <c r="C77" s="154" t="s">
        <v>8</v>
      </c>
      <c r="D77" s="29"/>
      <c r="E77" s="33">
        <f>IFERROR((E3-I3)/I3,"")</f>
        <v>0.32304764289842258</v>
      </c>
      <c r="F77" s="33">
        <f>IFERROR((F3-J3)/J3,"")</f>
        <v>0.237176682770806</v>
      </c>
      <c r="G77" s="33">
        <f>IFERROR((G3-K3)/K3,"")</f>
        <v>-7.219581252010536E-2</v>
      </c>
      <c r="H77" s="33">
        <f t="shared" ref="H77:AM77" si="1">IFERROR((H3-L3)/L3,"")</f>
        <v>5.5900290805786707E-2</v>
      </c>
      <c r="I77" s="33">
        <f t="shared" si="1"/>
        <v>-0.26526680814613396</v>
      </c>
      <c r="J77" s="33">
        <f t="shared" si="1"/>
        <v>-0.24787547298319323</v>
      </c>
      <c r="K77" s="33">
        <f t="shared" si="1"/>
        <v>-0.14830552428578303</v>
      </c>
      <c r="L77" s="33">
        <f t="shared" si="1"/>
        <v>-0.12338302920035168</v>
      </c>
      <c r="M77" s="33">
        <f t="shared" si="1"/>
        <v>6.031957277143208E-2</v>
      </c>
      <c r="N77" s="33">
        <f t="shared" si="1"/>
        <v>6.2649257717588461E-2</v>
      </c>
      <c r="O77" s="33">
        <f t="shared" si="1"/>
        <v>-3.550580326237178E-2</v>
      </c>
      <c r="P77" s="33">
        <f t="shared" si="1"/>
        <v>0.13496662020625255</v>
      </c>
      <c r="Q77" s="33">
        <f t="shared" si="1"/>
        <v>0.10405986561948947</v>
      </c>
      <c r="R77" s="33">
        <f t="shared" si="1"/>
        <v>-0.22985500448381713</v>
      </c>
      <c r="S77" s="33">
        <f t="shared" si="1"/>
        <v>-0.21660280199415383</v>
      </c>
      <c r="T77" s="33">
        <f t="shared" si="1"/>
        <v>-0.28628180185319541</v>
      </c>
      <c r="U77" s="33">
        <f t="shared" si="1"/>
        <v>-0.32302978195394638</v>
      </c>
      <c r="V77" s="33">
        <f t="shared" si="1"/>
        <v>6.7018785509653414E-2</v>
      </c>
      <c r="W77" s="33">
        <f t="shared" si="1"/>
        <v>6.4474495834636145E-2</v>
      </c>
      <c r="X77" s="33">
        <f t="shared" si="1"/>
        <v>0.18572367816446667</v>
      </c>
      <c r="Y77" s="33">
        <f t="shared" si="1"/>
        <v>0.15340753616887559</v>
      </c>
      <c r="Z77" s="33">
        <f t="shared" si="1"/>
        <v>0.11281157003192513</v>
      </c>
      <c r="AA77" s="33">
        <f t="shared" si="1"/>
        <v>0.25032079333106111</v>
      </c>
      <c r="AB77" s="33">
        <f t="shared" si="1"/>
        <v>0.3433673885635074</v>
      </c>
      <c r="AC77" s="33">
        <f t="shared" si="1"/>
        <v>0.2673299224415312</v>
      </c>
      <c r="AD77" s="33">
        <f t="shared" si="1"/>
        <v>0.54171028216974826</v>
      </c>
      <c r="AE77" s="33">
        <f t="shared" si="1"/>
        <v>0.58925248943699959</v>
      </c>
      <c r="AF77" s="33">
        <f t="shared" si="1"/>
        <v>0.33722025428178859</v>
      </c>
      <c r="AG77" s="33">
        <f t="shared" si="1"/>
        <v>-0.24404483159486123</v>
      </c>
      <c r="AH77" s="33">
        <f t="shared" si="1"/>
        <v>-0.41661084990916236</v>
      </c>
      <c r="AI77" s="33">
        <f t="shared" si="1"/>
        <v>-0.43039338338933159</v>
      </c>
      <c r="AJ77" s="33">
        <f t="shared" si="1"/>
        <v>-0.27359593592637377</v>
      </c>
      <c r="AK77" s="33">
        <f t="shared" si="1"/>
        <v>0.35782615764316072</v>
      </c>
      <c r="AL77" s="33">
        <f t="shared" si="1"/>
        <v>0.48038943873389783</v>
      </c>
      <c r="AM77" s="33">
        <f t="shared" si="1"/>
        <v>0.57078542910724073</v>
      </c>
      <c r="AN77" s="29"/>
      <c r="AO77" s="29"/>
      <c r="AP77" s="29"/>
      <c r="AQ77" s="29"/>
    </row>
    <row r="78" spans="1:82" x14ac:dyDescent="0.2">
      <c r="A78" s="203"/>
      <c r="B78" s="75" t="s">
        <v>9</v>
      </c>
      <c r="C78" s="75" t="s">
        <v>10</v>
      </c>
      <c r="D78" s="2"/>
      <c r="E78" s="35">
        <f t="shared" ref="E78:G78" si="2">IFERROR((E4-I4)/I4,"")</f>
        <v>0.13000119156963139</v>
      </c>
      <c r="F78" s="35">
        <f t="shared" si="2"/>
        <v>-1.9168000873727463E-2</v>
      </c>
      <c r="G78" s="35">
        <f t="shared" si="2"/>
        <v>-0.1879887109818312</v>
      </c>
      <c r="H78" s="35">
        <f t="shared" ref="H78:H112" si="3">IFERROR((H4-L4)/L4,"")</f>
        <v>-0.47304597163113582</v>
      </c>
      <c r="I78" s="35">
        <f t="shared" ref="I78:I112" si="4">IFERROR((I4-M4)/M4,"")</f>
        <v>-0.24890532934883752</v>
      </c>
      <c r="J78" s="35">
        <f t="shared" ref="J78:J112" si="5">IFERROR((J4-N4)/N4,"")</f>
        <v>-0.17684300077642182</v>
      </c>
      <c r="K78" s="35">
        <f t="shared" ref="K78:K112" si="6">IFERROR((K4-O4)/O4,"")</f>
        <v>-0.14905684184671839</v>
      </c>
      <c r="L78" s="35">
        <f t="shared" ref="L78:L112" si="7">IFERROR((L4-P4)/P4,"")</f>
        <v>-0.17850739430368967</v>
      </c>
      <c r="M78" s="35">
        <f t="shared" ref="M78:M112" si="8">IFERROR((M4-Q4)/Q4,"")</f>
        <v>-0.10571450313090525</v>
      </c>
      <c r="N78" s="35">
        <f t="shared" ref="N78:N112" si="9">IFERROR((N4-R4)/R4,"")</f>
        <v>-0.11006459092582466</v>
      </c>
      <c r="O78" s="35">
        <f t="shared" ref="O78:O112" si="10">IFERROR((O4-S4)/S4,"")</f>
        <v>-3.9360350051501861E-2</v>
      </c>
      <c r="P78" s="35">
        <f t="shared" ref="P78:P112" si="11">IFERROR((P4-T4)/T4,"")</f>
        <v>0.10181239018368732</v>
      </c>
      <c r="Q78" s="35">
        <f t="shared" ref="Q78:Q112" si="12">IFERROR((Q4-U4)/U4,"")</f>
        <v>3.5625862308340431E-2</v>
      </c>
      <c r="R78" s="35">
        <f t="shared" ref="R78:R112" si="13">IFERROR((R4-V4)/V4,"")</f>
        <v>-8.496950682063438E-2</v>
      </c>
      <c r="S78" s="35">
        <f t="shared" ref="S78:S112" si="14">IFERROR((S4-W4)/W4,"")</f>
        <v>-7.8327288974421594E-2</v>
      </c>
      <c r="T78" s="35">
        <f t="shared" ref="T78:T112" si="15">IFERROR((T4-X4)/X4,"")</f>
        <v>-0.12445556938223774</v>
      </c>
      <c r="U78" s="35">
        <f t="shared" ref="U78:U112" si="16">IFERROR((U4-Y4)/Y4,"")</f>
        <v>-0.25553307099225919</v>
      </c>
      <c r="V78" s="35">
        <f t="shared" ref="V78:V112" si="17">IFERROR((V4-Z4)/Z4,"")</f>
        <v>-0.1591027906666076</v>
      </c>
      <c r="W78" s="35">
        <f t="shared" ref="W78:W112" si="18">IFERROR((W4-AA4)/AA4,"")</f>
        <v>-9.691818383618632E-2</v>
      </c>
      <c r="X78" s="35">
        <f t="shared" ref="X78:X112" si="19">IFERROR((X4-AB4)/AB4,"")</f>
        <v>-7.9638154204708916E-4</v>
      </c>
      <c r="Y78" s="35">
        <f t="shared" ref="Y78:Y112" si="20">IFERROR((Y4-AC4)/AC4,"")</f>
        <v>0.22022369051292914</v>
      </c>
      <c r="Z78" s="35">
        <f t="shared" ref="Z78:Z112" si="21">IFERROR((Z4-AD4)/AD4,"")</f>
        <v>0.17007093703248843</v>
      </c>
      <c r="AA78" s="35">
        <f t="shared" ref="AA78:AA112" si="22">IFERROR((AA4-AE4)/AE4,"")</f>
        <v>0.16747569869149057</v>
      </c>
      <c r="AB78" s="35">
        <f t="shared" ref="AB78:AB112" si="23">IFERROR((AB4-AF4)/AF4,"")</f>
        <v>-0.52113467016466652</v>
      </c>
      <c r="AC78" s="35">
        <f t="shared" ref="AC78:AC112" si="24">IFERROR((AC4-AG4)/AG4,"")</f>
        <v>2.2231191904991188</v>
      </c>
      <c r="AD78" s="35">
        <f t="shared" ref="AD78:AD112" si="25">IFERROR((AD4-AH4)/AH4,"")</f>
        <v>2.7205535544686037</v>
      </c>
      <c r="AE78" s="35">
        <f t="shared" ref="AE78:AE112" si="26">IFERROR((AE4-AI4)/AI4,"")</f>
        <v>1.7575232938080594</v>
      </c>
      <c r="AF78" s="35">
        <f t="shared" ref="AF78:AF112" si="27">IFERROR((AF4-AJ4)/AJ4,"")</f>
        <v>4.7052859038743797</v>
      </c>
      <c r="AG78" s="35">
        <f t="shared" ref="AG78:AG112" si="28">IFERROR((AG4-AK4)/AK4,"")</f>
        <v>-0.4495667702614507</v>
      </c>
      <c r="AH78" s="35">
        <f t="shared" ref="AH78:AH112" si="29">IFERROR((AH4-AL4)/AL4,"")</f>
        <v>-0.50121380838100993</v>
      </c>
      <c r="AI78" s="35">
        <f t="shared" ref="AI78:AI112" si="30">IFERROR((AI4-AM4)/AM4,"")</f>
        <v>-0.27289074190424223</v>
      </c>
      <c r="AJ78" s="35">
        <f t="shared" ref="AJ78:AJ112" si="31">IFERROR((AJ4-AN4)/AN4,"")</f>
        <v>-8.932631683289928E-2</v>
      </c>
      <c r="AK78" s="35">
        <f t="shared" ref="AK78:AK112" si="32">IFERROR((AK4-AO4)/AO4,"")</f>
        <v>0.54864895282455184</v>
      </c>
      <c r="AL78" s="35">
        <f t="shared" ref="AL78:AL112" si="33">IFERROR((AL4-AP4)/AP4,"")</f>
        <v>0.68216184732162954</v>
      </c>
      <c r="AM78" s="35">
        <f t="shared" ref="AM78:AM112" si="34">IFERROR((AM4-AQ4)/AQ4,"")</f>
        <v>0.44070515487295797</v>
      </c>
      <c r="AN78" s="2"/>
      <c r="AO78" s="2"/>
      <c r="AP78" s="2"/>
      <c r="AQ78" s="2"/>
    </row>
    <row r="79" spans="1:82" x14ac:dyDescent="0.2">
      <c r="A79" s="203"/>
      <c r="B79" s="75" t="s">
        <v>11</v>
      </c>
      <c r="C79" s="75" t="s">
        <v>12</v>
      </c>
      <c r="D79" s="2"/>
      <c r="E79" s="35">
        <f t="shared" ref="E79:G79" si="35">IFERROR((E5-I5)/I5,"")</f>
        <v>0.22143686873160723</v>
      </c>
      <c r="F79" s="35">
        <f t="shared" si="35"/>
        <v>0.16789888058161978</v>
      </c>
      <c r="G79" s="35">
        <f t="shared" si="35"/>
        <v>-9.5646912254088542E-2</v>
      </c>
      <c r="H79" s="35">
        <f t="shared" si="3"/>
        <v>-0.42989885245456538</v>
      </c>
      <c r="I79" s="35">
        <f t="shared" si="4"/>
        <v>-0.37117457018658384</v>
      </c>
      <c r="J79" s="35">
        <f t="shared" si="5"/>
        <v>-0.4289618817618186</v>
      </c>
      <c r="K79" s="35">
        <f t="shared" si="6"/>
        <v>-0.4813503787291345</v>
      </c>
      <c r="L79" s="35">
        <f t="shared" si="7"/>
        <v>-0.10269339452370688</v>
      </c>
      <c r="M79" s="35">
        <f t="shared" si="8"/>
        <v>-5.4325919320318543E-2</v>
      </c>
      <c r="N79" s="35">
        <f t="shared" si="9"/>
        <v>0.12873157017831391</v>
      </c>
      <c r="O79" s="35">
        <f t="shared" si="10"/>
        <v>0.12114890593850572</v>
      </c>
      <c r="P79" s="35">
        <f t="shared" si="11"/>
        <v>2.2362829388078816E-2</v>
      </c>
      <c r="Q79" s="35">
        <f t="shared" si="12"/>
        <v>7.4018891529274974E-2</v>
      </c>
      <c r="R79" s="35">
        <f t="shared" si="13"/>
        <v>-5.8103108048613808E-2</v>
      </c>
      <c r="S79" s="35">
        <f t="shared" si="14"/>
        <v>-5.6345377196398733E-2</v>
      </c>
      <c r="T79" s="35">
        <f t="shared" si="15"/>
        <v>-0.13815458379360412</v>
      </c>
      <c r="U79" s="35">
        <f t="shared" si="16"/>
        <v>-0.2064135006711596</v>
      </c>
      <c r="V79" s="35">
        <f t="shared" si="17"/>
        <v>-0.15544293525052585</v>
      </c>
      <c r="W79" s="35">
        <f t="shared" si="18"/>
        <v>-0.12926846315405452</v>
      </c>
      <c r="X79" s="35">
        <f t="shared" si="19"/>
        <v>0.12901263123638906</v>
      </c>
      <c r="Y79" s="35">
        <f t="shared" si="20"/>
        <v>0.31992197672634631</v>
      </c>
      <c r="Z79" s="35">
        <f t="shared" si="21"/>
        <v>0.16195782798906591</v>
      </c>
      <c r="AA79" s="35">
        <f t="shared" si="22"/>
        <v>0.26947912908151733</v>
      </c>
      <c r="AB79" s="35">
        <f t="shared" si="23"/>
        <v>0.23078773580211126</v>
      </c>
      <c r="AC79" s="35">
        <f t="shared" si="24"/>
        <v>0.31639941695675056</v>
      </c>
      <c r="AD79" s="35">
        <f t="shared" si="25"/>
        <v>0.54328222578335672</v>
      </c>
      <c r="AE79" s="35">
        <f t="shared" si="26"/>
        <v>0.66788500434617093</v>
      </c>
      <c r="AF79" s="35">
        <f t="shared" si="27"/>
        <v>0.20493074773636885</v>
      </c>
      <c r="AG79" s="35">
        <f t="shared" si="28"/>
        <v>-0.29092448532500453</v>
      </c>
      <c r="AH79" s="35">
        <f t="shared" si="29"/>
        <v>-0.4993112744964977</v>
      </c>
      <c r="AI79" s="35">
        <f t="shared" si="30"/>
        <v>-0.42397972828864727</v>
      </c>
      <c r="AJ79" s="35">
        <f t="shared" si="31"/>
        <v>-0.2340986787458845</v>
      </c>
      <c r="AK79" s="35">
        <f t="shared" si="32"/>
        <v>0.26693987359124643</v>
      </c>
      <c r="AL79" s="35">
        <f t="shared" si="33"/>
        <v>0.88541170496892796</v>
      </c>
      <c r="AM79" s="35">
        <f t="shared" si="34"/>
        <v>0.3659839352522043</v>
      </c>
      <c r="AN79" s="2"/>
      <c r="AO79" s="2"/>
      <c r="AP79" s="2"/>
      <c r="AQ79" s="2"/>
    </row>
    <row r="80" spans="1:82" x14ac:dyDescent="0.2">
      <c r="A80" s="203"/>
      <c r="B80" s="75" t="s">
        <v>13</v>
      </c>
      <c r="C80" s="75" t="s">
        <v>14</v>
      </c>
      <c r="D80" s="2"/>
      <c r="E80" s="35">
        <f t="shared" ref="E80:G80" si="36">IFERROR((E6-I6)/I6,"")</f>
        <v>0.4650769219525942</v>
      </c>
      <c r="F80" s="35">
        <f t="shared" si="36"/>
        <v>-4.5361678492991636E-2</v>
      </c>
      <c r="G80" s="35">
        <f t="shared" si="36"/>
        <v>-0.35605237312083643</v>
      </c>
      <c r="H80" s="35">
        <f t="shared" si="3"/>
        <v>-0.29711213944789905</v>
      </c>
      <c r="I80" s="35">
        <f t="shared" si="4"/>
        <v>-0.51670875631785729</v>
      </c>
      <c r="J80" s="35">
        <f t="shared" si="5"/>
        <v>-0.32989361442478776</v>
      </c>
      <c r="K80" s="35">
        <f t="shared" si="6"/>
        <v>-1.374502074331059E-2</v>
      </c>
      <c r="L80" s="35">
        <f t="shared" si="7"/>
        <v>0.62685422425296033</v>
      </c>
      <c r="M80" s="35">
        <f t="shared" si="8"/>
        <v>-4.868478692304698E-2</v>
      </c>
      <c r="N80" s="35">
        <f t="shared" si="9"/>
        <v>-0.10939768557905562</v>
      </c>
      <c r="O80" s="35">
        <f t="shared" si="10"/>
        <v>-0.13073724403274192</v>
      </c>
      <c r="P80" s="35">
        <f t="shared" si="11"/>
        <v>-0.37960318667342463</v>
      </c>
      <c r="Q80" s="35">
        <f t="shared" si="12"/>
        <v>2.7030187933408813E-2</v>
      </c>
      <c r="R80" s="35">
        <f t="shared" si="13"/>
        <v>-6.6733962992575363E-2</v>
      </c>
      <c r="S80" s="35">
        <f t="shared" si="14"/>
        <v>4.5299104282636685E-2</v>
      </c>
      <c r="T80" s="35">
        <f t="shared" si="15"/>
        <v>-0.13414985550123656</v>
      </c>
      <c r="U80" s="35">
        <f t="shared" si="16"/>
        <v>-0.21484751228048601</v>
      </c>
      <c r="V80" s="35">
        <f t="shared" si="17"/>
        <v>-8.8714305596567455E-2</v>
      </c>
      <c r="W80" s="35">
        <f t="shared" si="18"/>
        <v>-2.3219527122346133E-3</v>
      </c>
      <c r="X80" s="35">
        <f t="shared" si="19"/>
        <v>8.0616710623433036E-2</v>
      </c>
      <c r="Y80" s="35">
        <f t="shared" si="20"/>
        <v>0.1307043732486815</v>
      </c>
      <c r="Z80" s="35">
        <f t="shared" si="21"/>
        <v>0.12513082935436173</v>
      </c>
      <c r="AA80" s="35">
        <f t="shared" si="22"/>
        <v>2.0182108992379572E-2</v>
      </c>
      <c r="AB80" s="35">
        <f t="shared" si="23"/>
        <v>0.20911051353797208</v>
      </c>
      <c r="AC80" s="35">
        <f t="shared" si="24"/>
        <v>0.28658023099746494</v>
      </c>
      <c r="AD80" s="35">
        <f t="shared" si="25"/>
        <v>0.48020861432104073</v>
      </c>
      <c r="AE80" s="35">
        <f t="shared" si="26"/>
        <v>0.24204649920373766</v>
      </c>
      <c r="AF80" s="35">
        <f t="shared" si="27"/>
        <v>0.18491010089527879</v>
      </c>
      <c r="AG80" s="35">
        <f t="shared" si="28"/>
        <v>-0.20029527391445781</v>
      </c>
      <c r="AH80" s="35">
        <f t="shared" si="29"/>
        <v>-0.18273635808971392</v>
      </c>
      <c r="AI80" s="35">
        <f t="shared" si="30"/>
        <v>-5.7626627743097528E-2</v>
      </c>
      <c r="AJ80" s="35">
        <f t="shared" si="31"/>
        <v>0.47797436793622189</v>
      </c>
      <c r="AK80" s="35">
        <f t="shared" si="32"/>
        <v>0.2028542339512886</v>
      </c>
      <c r="AL80" s="35">
        <f t="shared" si="33"/>
        <v>0.17247064769816997</v>
      </c>
      <c r="AM80" s="35">
        <f t="shared" si="34"/>
        <v>0.16397573215148528</v>
      </c>
      <c r="AN80" s="2"/>
      <c r="AO80" s="2"/>
      <c r="AP80" s="2"/>
      <c r="AQ80" s="2"/>
    </row>
    <row r="81" spans="1:43" x14ac:dyDescent="0.2">
      <c r="A81" s="203"/>
      <c r="B81" s="75" t="s">
        <v>15</v>
      </c>
      <c r="C81" s="75" t="s">
        <v>16</v>
      </c>
      <c r="D81" s="2"/>
      <c r="E81" s="35">
        <f t="shared" ref="E81:G81" si="37">IFERROR((E7-I7)/I7,"")</f>
        <v>0.27441807079590658</v>
      </c>
      <c r="F81" s="35">
        <f t="shared" si="37"/>
        <v>0.14924678932883065</v>
      </c>
      <c r="G81" s="35">
        <f t="shared" si="37"/>
        <v>-0.14753967266992762</v>
      </c>
      <c r="H81" s="35">
        <f t="shared" si="3"/>
        <v>3.9907654287536162E-3</v>
      </c>
      <c r="I81" s="35">
        <f t="shared" si="4"/>
        <v>-0.26360897698514829</v>
      </c>
      <c r="J81" s="35">
        <f t="shared" si="5"/>
        <v>-0.2150812508176993</v>
      </c>
      <c r="K81" s="35">
        <f t="shared" si="6"/>
        <v>-0.19602456361167364</v>
      </c>
      <c r="L81" s="35">
        <f t="shared" si="7"/>
        <v>-0.17401770481824502</v>
      </c>
      <c r="M81" s="35">
        <f t="shared" si="8"/>
        <v>-1.6620044452918984E-2</v>
      </c>
      <c r="N81" s="35">
        <f t="shared" si="9"/>
        <v>-2.017394764955046E-2</v>
      </c>
      <c r="O81" s="35">
        <f t="shared" si="10"/>
        <v>6.4472835522562319E-2</v>
      </c>
      <c r="P81" s="35">
        <f t="shared" si="11"/>
        <v>8.9414244134353463E-2</v>
      </c>
      <c r="Q81" s="35">
        <f t="shared" si="12"/>
        <v>4.6697814830893164E-2</v>
      </c>
      <c r="R81" s="35">
        <f t="shared" si="13"/>
        <v>8.9309563790513385E-2</v>
      </c>
      <c r="S81" s="35">
        <f t="shared" si="14"/>
        <v>5.8314809871213714E-2</v>
      </c>
      <c r="T81" s="35">
        <f t="shared" si="15"/>
        <v>4.8677056680412403E-2</v>
      </c>
      <c r="U81" s="35">
        <f t="shared" si="16"/>
        <v>0.14420880480398082</v>
      </c>
      <c r="V81" s="35">
        <f t="shared" si="17"/>
        <v>0.20086719781021711</v>
      </c>
      <c r="W81" s="35">
        <f t="shared" si="18"/>
        <v>8.4274780425830517E-2</v>
      </c>
      <c r="X81" s="35">
        <f t="shared" si="19"/>
        <v>0.42111432363945578</v>
      </c>
      <c r="Y81" s="35">
        <f t="shared" si="20"/>
        <v>0.23349555097524144</v>
      </c>
      <c r="Z81" s="35">
        <f t="shared" si="21"/>
        <v>0.37521351989588453</v>
      </c>
      <c r="AA81" s="35">
        <f t="shared" si="22"/>
        <v>0.58782864802846146</v>
      </c>
      <c r="AB81" s="35">
        <f t="shared" si="23"/>
        <v>0.7569890116385829</v>
      </c>
      <c r="AC81" s="35">
        <f t="shared" si="24"/>
        <v>0.33837405818913036</v>
      </c>
      <c r="AD81" s="35">
        <f t="shared" si="25"/>
        <v>0.47094327594696828</v>
      </c>
      <c r="AE81" s="35">
        <f t="shared" si="26"/>
        <v>0.48247369402774487</v>
      </c>
      <c r="AF81" s="35">
        <f t="shared" si="27"/>
        <v>0.13614930190151242</v>
      </c>
      <c r="AG81" s="35">
        <f t="shared" si="28"/>
        <v>0.41413315210759</v>
      </c>
      <c r="AH81" s="35">
        <f t="shared" si="29"/>
        <v>0.16956338131514725</v>
      </c>
      <c r="AI81" s="35">
        <f t="shared" si="30"/>
        <v>0.17074439286525228</v>
      </c>
      <c r="AJ81" s="35">
        <f t="shared" si="31"/>
        <v>4.51259211457017E-2</v>
      </c>
      <c r="AK81" s="35">
        <f t="shared" si="32"/>
        <v>0.47165170703515552</v>
      </c>
      <c r="AL81" s="35">
        <f t="shared" si="33"/>
        <v>0.8574578052913947</v>
      </c>
      <c r="AM81" s="35">
        <f t="shared" si="34"/>
        <v>0.55526415082464786</v>
      </c>
      <c r="AN81" s="2"/>
      <c r="AO81" s="2"/>
      <c r="AP81" s="2"/>
      <c r="AQ81" s="2"/>
    </row>
    <row r="82" spans="1:43" x14ac:dyDescent="0.2">
      <c r="A82" s="203"/>
      <c r="B82" s="75" t="s">
        <v>17</v>
      </c>
      <c r="C82" s="75" t="s">
        <v>18</v>
      </c>
      <c r="D82" s="2"/>
      <c r="E82" s="35">
        <f t="shared" ref="E82:G82" si="38">IFERROR((E8-I8)/I8,"")</f>
        <v>-0.10228536280834295</v>
      </c>
      <c r="F82" s="35">
        <f t="shared" si="38"/>
        <v>-0.25233469580458545</v>
      </c>
      <c r="G82" s="35">
        <f t="shared" si="38"/>
        <v>-0.33316924171577378</v>
      </c>
      <c r="H82" s="35">
        <f t="shared" si="3"/>
        <v>-0.13049783099722059</v>
      </c>
      <c r="I82" s="35">
        <f t="shared" si="4"/>
        <v>-0.23865007626736492</v>
      </c>
      <c r="J82" s="35">
        <f t="shared" si="5"/>
        <v>-0.30853771071872577</v>
      </c>
      <c r="K82" s="35">
        <f t="shared" si="6"/>
        <v>-0.15266876810233315</v>
      </c>
      <c r="L82" s="35">
        <f t="shared" si="7"/>
        <v>-0.16899014986452457</v>
      </c>
      <c r="M82" s="35">
        <f t="shared" si="8"/>
        <v>-0.24002936443916364</v>
      </c>
      <c r="N82" s="35">
        <f t="shared" si="9"/>
        <v>-9.1492855131754369E-2</v>
      </c>
      <c r="O82" s="35">
        <f t="shared" si="10"/>
        <v>-0.19845735250637711</v>
      </c>
      <c r="P82" s="35">
        <f t="shared" si="11"/>
        <v>-0.15559731766522333</v>
      </c>
      <c r="Q82" s="35">
        <f t="shared" si="12"/>
        <v>4.857729295019951E-2</v>
      </c>
      <c r="R82" s="35">
        <f t="shared" si="13"/>
        <v>6.37768235359054E-2</v>
      </c>
      <c r="S82" s="35">
        <f t="shared" si="14"/>
        <v>0.10965474012916188</v>
      </c>
      <c r="T82" s="35">
        <f t="shared" si="15"/>
        <v>2.5701633832799442E-2</v>
      </c>
      <c r="U82" s="35">
        <f t="shared" si="16"/>
        <v>9.3594013632562992E-2</v>
      </c>
      <c r="V82" s="35">
        <f t="shared" si="17"/>
        <v>0.13224765272872985</v>
      </c>
      <c r="W82" s="35">
        <f t="shared" si="18"/>
        <v>5.0742944658825548E-2</v>
      </c>
      <c r="X82" s="35">
        <f t="shared" si="19"/>
        <v>0.23454857521457195</v>
      </c>
      <c r="Y82" s="35">
        <f t="shared" si="20"/>
        <v>7.655555486056187E-2</v>
      </c>
      <c r="Z82" s="35">
        <f t="shared" si="21"/>
        <v>6.3281999660242963E-2</v>
      </c>
      <c r="AA82" s="35">
        <f t="shared" si="22"/>
        <v>4.7227201769381846E-2</v>
      </c>
      <c r="AB82" s="35">
        <f t="shared" si="23"/>
        <v>-7.8287205864182585E-2</v>
      </c>
      <c r="AC82" s="35">
        <f t="shared" si="24"/>
        <v>0.12948428733540437</v>
      </c>
      <c r="AD82" s="35">
        <f t="shared" si="25"/>
        <v>0.38239066235088842</v>
      </c>
      <c r="AE82" s="35">
        <f t="shared" si="26"/>
        <v>0.65479747647793862</v>
      </c>
      <c r="AF82" s="35">
        <f t="shared" si="27"/>
        <v>0.43745820984803707</v>
      </c>
      <c r="AG82" s="35">
        <f t="shared" si="28"/>
        <v>-0.16603446185218354</v>
      </c>
      <c r="AH82" s="35">
        <f t="shared" si="29"/>
        <v>-0.2567267929586276</v>
      </c>
      <c r="AI82" s="35">
        <f t="shared" si="30"/>
        <v>-0.39556635539935997</v>
      </c>
      <c r="AJ82" s="35">
        <f t="shared" si="31"/>
        <v>-0.24805400312106143</v>
      </c>
      <c r="AK82" s="35">
        <f t="shared" si="32"/>
        <v>0.21501656289888871</v>
      </c>
      <c r="AL82" s="35">
        <f t="shared" si="33"/>
        <v>-1.3739301105926125E-3</v>
      </c>
      <c r="AM82" s="35">
        <f t="shared" si="34"/>
        <v>0.15155230991663723</v>
      </c>
      <c r="AN82" s="2"/>
      <c r="AO82" s="2"/>
      <c r="AP82" s="2"/>
      <c r="AQ82" s="2"/>
    </row>
    <row r="83" spans="1:43" x14ac:dyDescent="0.2">
      <c r="A83" s="203"/>
      <c r="B83" s="75" t="s">
        <v>19</v>
      </c>
      <c r="C83" s="75" t="s">
        <v>20</v>
      </c>
      <c r="D83" s="2"/>
      <c r="E83" s="35">
        <f t="shared" ref="E83:G83" si="39">IFERROR((E9-I9)/I9,"")</f>
        <v>0.24166732956805345</v>
      </c>
      <c r="F83" s="35">
        <f t="shared" si="39"/>
        <v>8.9088447010191724E-3</v>
      </c>
      <c r="G83" s="35">
        <f t="shared" si="39"/>
        <v>-0.24644074593944254</v>
      </c>
      <c r="H83" s="35">
        <f t="shared" si="3"/>
        <v>-0.33594306049822065</v>
      </c>
      <c r="I83" s="35">
        <f t="shared" si="4"/>
        <v>-0.33868167710032088</v>
      </c>
      <c r="J83" s="35">
        <f t="shared" si="5"/>
        <v>-0.29057538679340683</v>
      </c>
      <c r="K83" s="35">
        <f t="shared" si="6"/>
        <v>-0.18685798141203327</v>
      </c>
      <c r="L83" s="35">
        <f t="shared" si="7"/>
        <v>-0.12045490114246961</v>
      </c>
      <c r="M83" s="35">
        <f t="shared" si="8"/>
        <v>-1.1903524274872648E-2</v>
      </c>
      <c r="N83" s="35">
        <f t="shared" si="9"/>
        <v>0.11400247831474597</v>
      </c>
      <c r="O83" s="35">
        <f t="shared" si="10"/>
        <v>-4.0118948247078463E-2</v>
      </c>
      <c r="P83" s="35">
        <f t="shared" si="11"/>
        <v>-1.0479041916167664E-2</v>
      </c>
      <c r="Q83" s="35">
        <f t="shared" si="12"/>
        <v>1.2632908727234446E-2</v>
      </c>
      <c r="R83" s="35">
        <f t="shared" si="13"/>
        <v>-0.13344396720031237</v>
      </c>
      <c r="S83" s="35">
        <f t="shared" si="14"/>
        <v>1.4716781365802012E-2</v>
      </c>
      <c r="T83" s="35">
        <f t="shared" si="15"/>
        <v>-6.4470951852030708E-2</v>
      </c>
      <c r="U83" s="35">
        <f t="shared" si="16"/>
        <v>-0.1874946540073561</v>
      </c>
      <c r="V83" s="35">
        <f t="shared" si="17"/>
        <v>-0.13694763890644088</v>
      </c>
      <c r="W83" s="35">
        <f t="shared" si="18"/>
        <v>-0.16397433060411595</v>
      </c>
      <c r="X83" s="35">
        <f t="shared" si="19"/>
        <v>-0.15460929207152771</v>
      </c>
      <c r="Y83" s="35">
        <f t="shared" si="20"/>
        <v>-2.1550822278947147E-2</v>
      </c>
      <c r="Z83" s="35">
        <f t="shared" si="21"/>
        <v>6.1340367505700363E-2</v>
      </c>
      <c r="AA83" s="35">
        <f t="shared" si="22"/>
        <v>4.2541410972177361E-2</v>
      </c>
      <c r="AB83" s="35">
        <f t="shared" si="23"/>
        <v>0.17022598060293345</v>
      </c>
      <c r="AC83" s="35">
        <f t="shared" si="24"/>
        <v>0.24768965697279799</v>
      </c>
      <c r="AD83" s="35">
        <f t="shared" si="25"/>
        <v>0.55229370532306199</v>
      </c>
      <c r="AE83" s="35">
        <f t="shared" si="26"/>
        <v>0.38636218256252797</v>
      </c>
      <c r="AF83" s="35">
        <f t="shared" si="27"/>
        <v>0.26082766098427806</v>
      </c>
      <c r="AG83" s="35">
        <f t="shared" si="28"/>
        <v>-0.16168424738477699</v>
      </c>
      <c r="AH83" s="35">
        <f t="shared" si="29"/>
        <v>-0.33236030025020852</v>
      </c>
      <c r="AI83" s="35">
        <f t="shared" si="30"/>
        <v>-0.15888303023781342</v>
      </c>
      <c r="AJ83" s="35">
        <f t="shared" si="31"/>
        <v>3.3107225091791648E-2</v>
      </c>
      <c r="AK83" s="35">
        <f t="shared" si="32"/>
        <v>0.39361961693302427</v>
      </c>
      <c r="AL83" s="35">
        <f t="shared" si="33"/>
        <v>0.2681121099947118</v>
      </c>
      <c r="AM83" s="35">
        <f t="shared" si="34"/>
        <v>0.16039208341137542</v>
      </c>
      <c r="AN83" s="2"/>
      <c r="AO83" s="2"/>
      <c r="AP83" s="2"/>
      <c r="AQ83" s="2"/>
    </row>
    <row r="84" spans="1:43" x14ac:dyDescent="0.2">
      <c r="A84" s="203"/>
      <c r="B84" s="75" t="s">
        <v>21</v>
      </c>
      <c r="C84" s="75" t="s">
        <v>22</v>
      </c>
      <c r="D84" s="2"/>
      <c r="E84" s="35">
        <f t="shared" ref="E84:G84" si="40">IFERROR((E10-I10)/I10,"")</f>
        <v>0.73949233669751313</v>
      </c>
      <c r="F84" s="35">
        <f t="shared" si="40"/>
        <v>0.49148358697997629</v>
      </c>
      <c r="G84" s="35">
        <f t="shared" si="40"/>
        <v>0.37178129369102303</v>
      </c>
      <c r="H84" s="35">
        <f t="shared" si="3"/>
        <v>-5.0373969973913919E-2</v>
      </c>
      <c r="I84" s="35">
        <f t="shared" si="4"/>
        <v>-5.3332048692604196E-2</v>
      </c>
      <c r="J84" s="35">
        <f t="shared" si="5"/>
        <v>-2.9545234140747126E-2</v>
      </c>
      <c r="K84" s="35">
        <f t="shared" si="6"/>
        <v>-6.1387644232232252E-2</v>
      </c>
      <c r="L84" s="35">
        <f t="shared" si="7"/>
        <v>7.0358776799739717E-2</v>
      </c>
      <c r="M84" s="35">
        <f t="shared" si="8"/>
        <v>-0.15385825610139339</v>
      </c>
      <c r="N84" s="35">
        <f t="shared" si="9"/>
        <v>-0.26268804709414406</v>
      </c>
      <c r="O84" s="35">
        <f t="shared" si="10"/>
        <v>0.18095012026706403</v>
      </c>
      <c r="P84" s="35">
        <f t="shared" si="11"/>
        <v>-0.16212718936536274</v>
      </c>
      <c r="Q84" s="35">
        <f t="shared" si="12"/>
        <v>1.1240397686891699E-2</v>
      </c>
      <c r="R84" s="35">
        <f t="shared" si="13"/>
        <v>0.18081556515195202</v>
      </c>
      <c r="S84" s="35">
        <f t="shared" si="14"/>
        <v>-0.19853372064063449</v>
      </c>
      <c r="T84" s="35">
        <f t="shared" si="15"/>
        <v>0.23407281477564629</v>
      </c>
      <c r="U84" s="35">
        <f t="shared" si="16"/>
        <v>-6.7287156959888197E-2</v>
      </c>
      <c r="V84" s="35">
        <f t="shared" si="17"/>
        <v>-4.3669327505264144E-2</v>
      </c>
      <c r="W84" s="35">
        <f t="shared" si="18"/>
        <v>3.4531328501480545E-2</v>
      </c>
      <c r="X84" s="35">
        <f t="shared" si="19"/>
        <v>0.18641022302036125</v>
      </c>
      <c r="Y84" s="35">
        <f t="shared" si="20"/>
        <v>0.58245118282339958</v>
      </c>
      <c r="Z84" s="35">
        <f t="shared" si="21"/>
        <v>0.80973604826553813</v>
      </c>
      <c r="AA84" s="35">
        <f t="shared" si="22"/>
        <v>1.3923745339718796</v>
      </c>
      <c r="AB84" s="35">
        <f t="shared" si="23"/>
        <v>0.80567669838096601</v>
      </c>
      <c r="AC84" s="35">
        <f t="shared" si="24"/>
        <v>0.75278035369228269</v>
      </c>
      <c r="AD84" s="35">
        <f t="shared" si="25"/>
        <v>0.6847316472482976</v>
      </c>
      <c r="AE84" s="35">
        <f t="shared" si="26"/>
        <v>0.47809119646475079</v>
      </c>
      <c r="AF84" s="35">
        <f t="shared" si="27"/>
        <v>1.6877328783084011</v>
      </c>
      <c r="AG84" s="35">
        <f t="shared" si="28"/>
        <v>3.1125228073370854</v>
      </c>
      <c r="AH84" s="35">
        <f t="shared" si="29"/>
        <v>2.191616342415883</v>
      </c>
      <c r="AI84" s="35">
        <f t="shared" si="30"/>
        <v>2.4132387582877923</v>
      </c>
      <c r="AJ84" s="35">
        <f t="shared" si="31"/>
        <v>0.64422584066043931</v>
      </c>
      <c r="AK84" s="35">
        <f t="shared" si="32"/>
        <v>0.26923689526360756</v>
      </c>
      <c r="AL84" s="35">
        <f t="shared" si="33"/>
        <v>0.52027437537105659</v>
      </c>
      <c r="AM84" s="35">
        <f t="shared" si="34"/>
        <v>-0.15148759307866619</v>
      </c>
      <c r="AN84" s="2"/>
      <c r="AO84" s="2"/>
      <c r="AP84" s="2"/>
      <c r="AQ84" s="2"/>
    </row>
    <row r="85" spans="1:43" x14ac:dyDescent="0.2">
      <c r="A85" s="203"/>
      <c r="B85" s="75" t="s">
        <v>23</v>
      </c>
      <c r="C85" s="75" t="s">
        <v>24</v>
      </c>
      <c r="D85" s="2"/>
      <c r="E85" s="35">
        <f t="shared" ref="E85:G85" si="41">IFERROR((E11-I11)/I11,"")</f>
        <v>0.1925990274819192</v>
      </c>
      <c r="F85" s="35">
        <f t="shared" si="41"/>
        <v>0.12619598531268278</v>
      </c>
      <c r="G85" s="35">
        <f t="shared" si="41"/>
        <v>-8.3915602650551716E-2</v>
      </c>
      <c r="H85" s="35">
        <f t="shared" si="3"/>
        <v>-0.25132849589825729</v>
      </c>
      <c r="I85" s="35">
        <f t="shared" si="4"/>
        <v>-0.24519332495751964</v>
      </c>
      <c r="J85" s="35">
        <f t="shared" si="5"/>
        <v>-0.28205836625831071</v>
      </c>
      <c r="K85" s="35">
        <f t="shared" si="6"/>
        <v>-0.24028441007301374</v>
      </c>
      <c r="L85" s="35">
        <f t="shared" si="7"/>
        <v>-0.21506861326677762</v>
      </c>
      <c r="M85" s="35">
        <f t="shared" si="8"/>
        <v>-9.0939099396903061E-2</v>
      </c>
      <c r="N85" s="35">
        <f t="shared" si="9"/>
        <v>-1.1583191970894604E-2</v>
      </c>
      <c r="O85" s="35">
        <f t="shared" si="10"/>
        <v>7.3843353222308561E-2</v>
      </c>
      <c r="P85" s="35">
        <f t="shared" si="11"/>
        <v>0.23416943422138439</v>
      </c>
      <c r="Q85" s="35">
        <f t="shared" si="12"/>
        <v>9.4262918465549239E-2</v>
      </c>
      <c r="R85" s="35">
        <f t="shared" si="13"/>
        <v>-6.901909750261509E-2</v>
      </c>
      <c r="S85" s="35">
        <f t="shared" si="14"/>
        <v>-0.17820890917326546</v>
      </c>
      <c r="T85" s="35">
        <f t="shared" si="15"/>
        <v>-0.24172731356472141</v>
      </c>
      <c r="U85" s="35">
        <f t="shared" si="16"/>
        <v>-0.2536095147706805</v>
      </c>
      <c r="V85" s="35">
        <f t="shared" si="17"/>
        <v>-0.18339830737273166</v>
      </c>
      <c r="W85" s="35">
        <f t="shared" si="18"/>
        <v>-0.10994596624544409</v>
      </c>
      <c r="X85" s="35">
        <f t="shared" si="19"/>
        <v>7.5572212338429392E-3</v>
      </c>
      <c r="Y85" s="35">
        <f t="shared" si="20"/>
        <v>0.1951007685174887</v>
      </c>
      <c r="Z85" s="35">
        <f t="shared" si="21"/>
        <v>0.30427268735178431</v>
      </c>
      <c r="AA85" s="35">
        <f t="shared" si="22"/>
        <v>0.42871513913771075</v>
      </c>
      <c r="AB85" s="35">
        <f t="shared" si="23"/>
        <v>0.58596463985616032</v>
      </c>
      <c r="AC85" s="35">
        <f t="shared" si="24"/>
        <v>0.45439138382159155</v>
      </c>
      <c r="AD85" s="35">
        <f t="shared" si="25"/>
        <v>0.58405222609725871</v>
      </c>
      <c r="AE85" s="35">
        <f t="shared" si="26"/>
        <v>0.22117083157280684</v>
      </c>
      <c r="AF85" s="35">
        <f t="shared" si="27"/>
        <v>-0.11884051330091061</v>
      </c>
      <c r="AG85" s="35">
        <f t="shared" si="28"/>
        <v>-0.35758307502924208</v>
      </c>
      <c r="AH85" s="35">
        <f t="shared" si="29"/>
        <v>-0.40145620784617714</v>
      </c>
      <c r="AI85" s="35">
        <f t="shared" si="30"/>
        <v>-8.2977321334581328E-2</v>
      </c>
      <c r="AJ85" s="35">
        <f t="shared" si="31"/>
        <v>-2.2600622968607535E-2</v>
      </c>
      <c r="AK85" s="35">
        <f t="shared" si="32"/>
        <v>0.49297487208509094</v>
      </c>
      <c r="AL85" s="35">
        <f t="shared" si="33"/>
        <v>0.48517487028965889</v>
      </c>
      <c r="AM85" s="35">
        <f t="shared" si="34"/>
        <v>0.20925438304872179</v>
      </c>
      <c r="AN85" s="2"/>
      <c r="AO85" s="2"/>
      <c r="AP85" s="2"/>
      <c r="AQ85" s="2"/>
    </row>
    <row r="86" spans="1:43" x14ac:dyDescent="0.2">
      <c r="A86" s="203"/>
      <c r="B86" s="75" t="s">
        <v>25</v>
      </c>
      <c r="C86" s="75" t="s">
        <v>26</v>
      </c>
      <c r="D86" s="2"/>
      <c r="E86" s="35">
        <f t="shared" ref="E86:G86" si="42">IFERROR((E12-I12)/I12,"")</f>
        <v>1.8553434564233262</v>
      </c>
      <c r="F86" s="35">
        <f t="shared" si="42"/>
        <v>2.1073672608893363</v>
      </c>
      <c r="G86" s="35">
        <f t="shared" si="42"/>
        <v>-0.33153941128819042</v>
      </c>
      <c r="H86" s="35">
        <f t="shared" si="3"/>
        <v>-0.26584062801773706</v>
      </c>
      <c r="I86" s="35">
        <f t="shared" si="4"/>
        <v>-0.33302034362530508</v>
      </c>
      <c r="J86" s="35">
        <f t="shared" si="5"/>
        <v>-0.21578943312318641</v>
      </c>
      <c r="K86" s="35">
        <f t="shared" si="6"/>
        <v>-0.21704809646965537</v>
      </c>
      <c r="L86" s="35">
        <f t="shared" si="7"/>
        <v>1.444860232146268</v>
      </c>
      <c r="M86" s="35">
        <f t="shared" si="8"/>
        <v>2.0599899777936921</v>
      </c>
      <c r="N86" s="35">
        <f t="shared" si="9"/>
        <v>1.7135445358800405</v>
      </c>
      <c r="O86" s="35">
        <f t="shared" si="10"/>
        <v>1.3026547843338436</v>
      </c>
      <c r="P86" s="35">
        <f t="shared" si="11"/>
        <v>7.5952967965166179E-3</v>
      </c>
      <c r="Q86" s="35">
        <f t="shared" si="12"/>
        <v>-0.16026265057823397</v>
      </c>
      <c r="R86" s="35">
        <f t="shared" si="13"/>
        <v>-0.16201612070401783</v>
      </c>
      <c r="S86" s="35">
        <f t="shared" si="14"/>
        <v>-2.468945012378973E-2</v>
      </c>
      <c r="T86" s="35">
        <f t="shared" si="15"/>
        <v>-0.25950312178963197</v>
      </c>
      <c r="U86" s="35">
        <f t="shared" si="16"/>
        <v>-0.24278611570572958</v>
      </c>
      <c r="V86" s="35">
        <f t="shared" si="17"/>
        <v>-8.9203020724339069E-2</v>
      </c>
      <c r="W86" s="35">
        <f t="shared" si="18"/>
        <v>-0.18001858417569921</v>
      </c>
      <c r="X86" s="35">
        <f t="shared" si="19"/>
        <v>-0.53391371531252962</v>
      </c>
      <c r="Y86" s="35">
        <f t="shared" si="20"/>
        <v>-0.58286159118090441</v>
      </c>
      <c r="Z86" s="35">
        <f t="shared" si="21"/>
        <v>-0.61531173521095905</v>
      </c>
      <c r="AA86" s="35">
        <f t="shared" si="22"/>
        <v>-0.46055268177834702</v>
      </c>
      <c r="AB86" s="35">
        <f t="shared" si="23"/>
        <v>7.3719518354766631E-2</v>
      </c>
      <c r="AC86" s="35">
        <f t="shared" si="24"/>
        <v>0.21622527560664723</v>
      </c>
      <c r="AD86" s="35">
        <f t="shared" si="25"/>
        <v>0.44961351779598041</v>
      </c>
      <c r="AE86" s="35">
        <f t="shared" si="26"/>
        <v>0.18320065243945963</v>
      </c>
      <c r="AF86" s="35">
        <f t="shared" si="27"/>
        <v>0.37792746532208793</v>
      </c>
      <c r="AG86" s="35">
        <f t="shared" si="28"/>
        <v>4.1690914772384319E-2</v>
      </c>
      <c r="AH86" s="35">
        <f t="shared" si="29"/>
        <v>-0.34938130811508261</v>
      </c>
      <c r="AI86" s="35">
        <f t="shared" si="30"/>
        <v>-0.12199589696107351</v>
      </c>
      <c r="AJ86" s="35">
        <f t="shared" si="31"/>
        <v>-0.41766095666219638</v>
      </c>
      <c r="AK86" s="35">
        <f t="shared" si="32"/>
        <v>-0.18567676476418385</v>
      </c>
      <c r="AL86" s="35">
        <f t="shared" si="33"/>
        <v>0.23167386550936425</v>
      </c>
      <c r="AM86" s="35">
        <f t="shared" si="34"/>
        <v>1.4464948988305281E-2</v>
      </c>
      <c r="AN86" s="2"/>
      <c r="AO86" s="2"/>
      <c r="AP86" s="2"/>
      <c r="AQ86" s="2"/>
    </row>
    <row r="87" spans="1:43" x14ac:dyDescent="0.2">
      <c r="A87" s="203"/>
      <c r="B87" s="75" t="s">
        <v>27</v>
      </c>
      <c r="C87" s="75" t="s">
        <v>28</v>
      </c>
      <c r="D87" s="2"/>
      <c r="E87" s="35">
        <f t="shared" ref="E87:G87" si="43">IFERROR((E13-I13)/I13,"")</f>
        <v>-0.30689998012651187</v>
      </c>
      <c r="F87" s="35">
        <f t="shared" si="43"/>
        <v>-0.15775682400069738</v>
      </c>
      <c r="G87" s="35">
        <f t="shared" si="43"/>
        <v>-0.20851087123378514</v>
      </c>
      <c r="H87" s="35">
        <f t="shared" si="3"/>
        <v>-0.79281707251261524</v>
      </c>
      <c r="I87" s="35">
        <f t="shared" si="4"/>
        <v>0.16744669990672476</v>
      </c>
      <c r="J87" s="35">
        <f t="shared" si="5"/>
        <v>-0.20322143030160292</v>
      </c>
      <c r="K87" s="35">
        <f t="shared" si="6"/>
        <v>-0.26881491570461674</v>
      </c>
      <c r="L87" s="35">
        <f t="shared" si="7"/>
        <v>-6.0405986329031207E-2</v>
      </c>
      <c r="M87" s="35">
        <f t="shared" si="8"/>
        <v>-0.16073239723006025</v>
      </c>
      <c r="N87" s="35">
        <f t="shared" si="9"/>
        <v>1.405360495227671E-2</v>
      </c>
      <c r="O87" s="35">
        <f t="shared" si="10"/>
        <v>4.3475227848785263E-2</v>
      </c>
      <c r="P87" s="35">
        <f t="shared" si="11"/>
        <v>-9.531832412432216E-2</v>
      </c>
      <c r="Q87" s="35">
        <f t="shared" si="12"/>
        <v>5.7794228427280998E-2</v>
      </c>
      <c r="R87" s="35">
        <f t="shared" si="13"/>
        <v>-0.14879683822809367</v>
      </c>
      <c r="S87" s="35">
        <f t="shared" si="14"/>
        <v>-0.23529668301055623</v>
      </c>
      <c r="T87" s="35">
        <f t="shared" si="15"/>
        <v>-8.000044673425584E-3</v>
      </c>
      <c r="U87" s="35">
        <f t="shared" si="16"/>
        <v>-0.28346916943179323</v>
      </c>
      <c r="V87" s="35">
        <f t="shared" si="17"/>
        <v>-0.23551140076247343</v>
      </c>
      <c r="W87" s="35">
        <f t="shared" si="18"/>
        <v>-0.19898001883797148</v>
      </c>
      <c r="X87" s="35">
        <f t="shared" si="19"/>
        <v>-0.74848573654978523</v>
      </c>
      <c r="Y87" s="35">
        <f t="shared" si="20"/>
        <v>1440.7575691427983</v>
      </c>
      <c r="Z87" s="35">
        <f t="shared" si="21"/>
        <v>402.98375019535973</v>
      </c>
      <c r="AA87" s="35">
        <f t="shared" si="22"/>
        <v>664.3983403689939</v>
      </c>
      <c r="AB87" s="35">
        <f t="shared" si="23"/>
        <v>1189.8951930412595</v>
      </c>
      <c r="AC87" s="35">
        <f t="shared" si="24"/>
        <v>-0.79224700690143157</v>
      </c>
      <c r="AD87" s="35">
        <f t="shared" si="25"/>
        <v>3.2592418756930523E-2</v>
      </c>
      <c r="AE87" s="35">
        <f t="shared" si="26"/>
        <v>1.8793410371043491</v>
      </c>
      <c r="AF87" s="35">
        <f t="shared" si="27"/>
        <v>-0.20029637651775981</v>
      </c>
      <c r="AG87" s="35">
        <f t="shared" si="28"/>
        <v>-0.91360472678711324</v>
      </c>
      <c r="AH87" s="35">
        <f t="shared" si="29"/>
        <v>-0.98237261064838233</v>
      </c>
      <c r="AI87" s="35">
        <f t="shared" si="30"/>
        <v>-0.99698372368103017</v>
      </c>
      <c r="AJ87" s="35">
        <f t="shared" si="31"/>
        <v>-0.97729157128297228</v>
      </c>
      <c r="AK87" s="35">
        <f t="shared" si="32"/>
        <v>-0.80452879983031922</v>
      </c>
      <c r="AL87" s="35">
        <f t="shared" si="33"/>
        <v>-0.49883389019363328</v>
      </c>
      <c r="AM87" s="35">
        <f t="shared" si="34"/>
        <v>2.4098370855188022E-2</v>
      </c>
      <c r="AN87" s="2"/>
      <c r="AO87" s="2"/>
      <c r="AP87" s="2"/>
      <c r="AQ87" s="2"/>
    </row>
    <row r="88" spans="1:43" x14ac:dyDescent="0.2">
      <c r="A88" s="203"/>
      <c r="B88" s="75" t="s">
        <v>29</v>
      </c>
      <c r="C88" s="75" t="s">
        <v>30</v>
      </c>
      <c r="D88" s="2"/>
      <c r="E88" s="35">
        <f t="shared" ref="E88:G88" si="44">IFERROR((E14-I14)/I14,"")</f>
        <v>0.17161967841405329</v>
      </c>
      <c r="F88" s="35">
        <f t="shared" si="44"/>
        <v>7.9987441904190396E-2</v>
      </c>
      <c r="G88" s="35">
        <f t="shared" si="44"/>
        <v>-0.20093799440479229</v>
      </c>
      <c r="H88" s="35">
        <f t="shared" si="3"/>
        <v>-0.37727984017236854</v>
      </c>
      <c r="I88" s="35">
        <f t="shared" si="4"/>
        <v>-0.26832710426719808</v>
      </c>
      <c r="J88" s="35">
        <f t="shared" si="5"/>
        <v>-0.32481280585782002</v>
      </c>
      <c r="K88" s="35">
        <f t="shared" si="6"/>
        <v>-0.23849803608632975</v>
      </c>
      <c r="L88" s="35">
        <f t="shared" si="7"/>
        <v>-0.11281832591573016</v>
      </c>
      <c r="M88" s="35">
        <f t="shared" si="8"/>
        <v>-0.11907132583787293</v>
      </c>
      <c r="N88" s="35">
        <f t="shared" si="9"/>
        <v>5.4838758382778484E-2</v>
      </c>
      <c r="O88" s="35">
        <f t="shared" si="10"/>
        <v>-7.4592463238085688E-2</v>
      </c>
      <c r="P88" s="35">
        <f t="shared" si="11"/>
        <v>4.5055308453725074E-2</v>
      </c>
      <c r="Q88" s="35">
        <f t="shared" si="12"/>
        <v>0.10996009997488843</v>
      </c>
      <c r="R88" s="35">
        <f t="shared" si="13"/>
        <v>-7.9598068860099291E-2</v>
      </c>
      <c r="S88" s="35">
        <f t="shared" si="14"/>
        <v>0.17121980239338261</v>
      </c>
      <c r="T88" s="35">
        <f t="shared" si="15"/>
        <v>5.8442861917605282E-2</v>
      </c>
      <c r="U88" s="35">
        <f t="shared" si="16"/>
        <v>-0.15255000873624666</v>
      </c>
      <c r="V88" s="35">
        <f t="shared" si="17"/>
        <v>-3.3804489213319626E-2</v>
      </c>
      <c r="W88" s="35">
        <f t="shared" si="18"/>
        <v>-7.7452962600951275E-2</v>
      </c>
      <c r="X88" s="35">
        <f t="shared" si="19"/>
        <v>9.9708823850897063E-2</v>
      </c>
      <c r="Y88" s="35">
        <f t="shared" si="20"/>
        <v>0.24080165653577063</v>
      </c>
      <c r="Z88" s="35">
        <f t="shared" si="21"/>
        <v>0.20204468215670393</v>
      </c>
      <c r="AA88" s="35">
        <f t="shared" si="22"/>
        <v>0.30824599114978446</v>
      </c>
      <c r="AB88" s="35">
        <f t="shared" si="23"/>
        <v>0.28500861983184339</v>
      </c>
      <c r="AC88" s="35">
        <f t="shared" si="24"/>
        <v>0.11904617289032578</v>
      </c>
      <c r="AD88" s="35">
        <f t="shared" si="25"/>
        <v>0.31306014161322226</v>
      </c>
      <c r="AE88" s="35">
        <f t="shared" si="26"/>
        <v>5.0023707082518805E-2</v>
      </c>
      <c r="AF88" s="35">
        <f t="shared" si="27"/>
        <v>0.18086354955965347</v>
      </c>
      <c r="AG88" s="35">
        <f t="shared" si="28"/>
        <v>-0.2153622808639189</v>
      </c>
      <c r="AH88" s="35">
        <f t="shared" si="29"/>
        <v>-0.41785452773903053</v>
      </c>
      <c r="AI88" s="35">
        <f t="shared" si="30"/>
        <v>-0.28443074863814122</v>
      </c>
      <c r="AJ88" s="35">
        <f t="shared" si="31"/>
        <v>-0.22397815533211776</v>
      </c>
      <c r="AK88" s="35">
        <f t="shared" si="32"/>
        <v>0.56553175226764185</v>
      </c>
      <c r="AL88" s="35">
        <f t="shared" si="33"/>
        <v>1.1635378694277136</v>
      </c>
      <c r="AM88" s="35">
        <f t="shared" si="34"/>
        <v>1.0759205853772111</v>
      </c>
      <c r="AN88" s="2"/>
      <c r="AO88" s="2"/>
      <c r="AP88" s="2"/>
      <c r="AQ88" s="2"/>
    </row>
    <row r="89" spans="1:43" x14ac:dyDescent="0.2">
      <c r="A89" s="203"/>
      <c r="B89" s="75" t="s">
        <v>31</v>
      </c>
      <c r="C89" s="75" t="s">
        <v>32</v>
      </c>
      <c r="D89" s="2"/>
      <c r="E89" s="35">
        <f t="shared" ref="E89:G89" si="45">IFERROR((E15-I15)/I15,"")</f>
        <v>9.0921916249331228E-2</v>
      </c>
      <c r="F89" s="35">
        <f t="shared" si="45"/>
        <v>-3.312077027775024E-2</v>
      </c>
      <c r="G89" s="35">
        <f t="shared" si="45"/>
        <v>7.0325896350871511E-2</v>
      </c>
      <c r="H89" s="35">
        <f t="shared" si="3"/>
        <v>-5.0483957921928786E-2</v>
      </c>
      <c r="I89" s="35">
        <f t="shared" si="4"/>
        <v>-0.11310187887336126</v>
      </c>
      <c r="J89" s="35">
        <f t="shared" si="5"/>
        <v>-3.0471431283446929E-3</v>
      </c>
      <c r="K89" s="35">
        <f t="shared" si="6"/>
        <v>-8.7860462615103108E-2</v>
      </c>
      <c r="L89" s="35">
        <f t="shared" si="7"/>
        <v>0.17729416990624056</v>
      </c>
      <c r="M89" s="35">
        <f t="shared" si="8"/>
        <v>-5.5051276183178649E-2</v>
      </c>
      <c r="N89" s="35">
        <f t="shared" si="9"/>
        <v>3.5610895828615007E-2</v>
      </c>
      <c r="O89" s="35">
        <f t="shared" si="10"/>
        <v>-7.6117645540007897E-2</v>
      </c>
      <c r="P89" s="35">
        <f t="shared" si="11"/>
        <v>9.9100978966383618E-2</v>
      </c>
      <c r="Q89" s="35">
        <f t="shared" si="12"/>
        <v>4.3404986947519569E-2</v>
      </c>
      <c r="R89" s="35">
        <f t="shared" si="13"/>
        <v>4.0278710165169311E-2</v>
      </c>
      <c r="S89" s="35">
        <f t="shared" si="14"/>
        <v>0.1111759634500719</v>
      </c>
      <c r="T89" s="35">
        <f t="shared" si="15"/>
        <v>0.2061228588887124</v>
      </c>
      <c r="U89" s="35">
        <f t="shared" si="16"/>
        <v>0.2955368162159947</v>
      </c>
      <c r="V89" s="35">
        <f t="shared" si="17"/>
        <v>0.1033806834673663</v>
      </c>
      <c r="W89" s="35">
        <f t="shared" si="18"/>
        <v>0.35378745215199292</v>
      </c>
      <c r="X89" s="35">
        <f t="shared" si="19"/>
        <v>5.5686618518147067E-2</v>
      </c>
      <c r="Y89" s="35">
        <f t="shared" si="20"/>
        <v>0.30055727527452886</v>
      </c>
      <c r="Z89" s="35">
        <f t="shared" si="21"/>
        <v>0.34155422456196605</v>
      </c>
      <c r="AA89" s="35">
        <f t="shared" si="22"/>
        <v>0.14918473596422052</v>
      </c>
      <c r="AB89" s="35">
        <f t="shared" si="23"/>
        <v>0.45275839704187371</v>
      </c>
      <c r="AC89" s="35">
        <f t="shared" si="24"/>
        <v>-2.2431404714295028E-2</v>
      </c>
      <c r="AD89" s="35">
        <f t="shared" si="25"/>
        <v>2.9074848226920511E-2</v>
      </c>
      <c r="AE89" s="35">
        <f t="shared" si="26"/>
        <v>0.13489177485533471</v>
      </c>
      <c r="AF89" s="35">
        <f t="shared" si="27"/>
        <v>-0.23317982443080634</v>
      </c>
      <c r="AG89" s="35">
        <f t="shared" si="28"/>
        <v>-0.10611417704810988</v>
      </c>
      <c r="AH89" s="35" t="str">
        <f t="shared" si="29"/>
        <v/>
      </c>
      <c r="AI89" s="35" t="str">
        <f t="shared" si="30"/>
        <v/>
      </c>
      <c r="AJ89" s="35" t="str">
        <f t="shared" si="31"/>
        <v/>
      </c>
      <c r="AK89" s="35" t="str">
        <f t="shared" si="32"/>
        <v/>
      </c>
      <c r="AL89" s="35" t="str">
        <f t="shared" si="33"/>
        <v/>
      </c>
      <c r="AM89" s="35" t="str">
        <f t="shared" si="34"/>
        <v/>
      </c>
      <c r="AN89" s="2"/>
      <c r="AO89" s="2"/>
      <c r="AP89" s="2"/>
      <c r="AQ89" s="2"/>
    </row>
    <row r="90" spans="1:43" x14ac:dyDescent="0.2">
      <c r="A90" s="203"/>
      <c r="B90" s="75" t="s">
        <v>33</v>
      </c>
      <c r="C90" s="75" t="s">
        <v>34</v>
      </c>
      <c r="D90" s="2"/>
      <c r="E90" s="35">
        <f t="shared" ref="E90:G90" si="46">IFERROR((E16-I16)/I16,"")</f>
        <v>-3.5427478056466927E-2</v>
      </c>
      <c r="F90" s="35">
        <f t="shared" si="46"/>
        <v>-0.10727796134156757</v>
      </c>
      <c r="G90" s="35">
        <f t="shared" si="46"/>
        <v>-0.20401111011511594</v>
      </c>
      <c r="H90" s="35">
        <f t="shared" si="3"/>
        <v>-0.28338919608082724</v>
      </c>
      <c r="I90" s="35">
        <f t="shared" si="4"/>
        <v>-0.16765609547455604</v>
      </c>
      <c r="J90" s="35">
        <f t="shared" si="5"/>
        <v>-4.9121346876347893E-2</v>
      </c>
      <c r="K90" s="35">
        <f t="shared" si="6"/>
        <v>4.7230129627772684E-2</v>
      </c>
      <c r="L90" s="35">
        <f t="shared" si="7"/>
        <v>-7.2566413980394942E-2</v>
      </c>
      <c r="M90" s="35">
        <f t="shared" si="8"/>
        <v>-7.2547062093315393E-2</v>
      </c>
      <c r="N90" s="35">
        <f t="shared" si="9"/>
        <v>-0.17935378757749124</v>
      </c>
      <c r="O90" s="35">
        <f t="shared" si="10"/>
        <v>-0.21224768043276068</v>
      </c>
      <c r="P90" s="35">
        <f t="shared" si="11"/>
        <v>-2.1967276394452579E-2</v>
      </c>
      <c r="Q90" s="35">
        <f t="shared" si="12"/>
        <v>-3.6273164220977185E-2</v>
      </c>
      <c r="R90" s="35">
        <f t="shared" si="13"/>
        <v>0.11315630006025774</v>
      </c>
      <c r="S90" s="35">
        <f t="shared" si="14"/>
        <v>6.710164018685863E-2</v>
      </c>
      <c r="T90" s="35">
        <f t="shared" si="15"/>
        <v>1.6751900325416517E-2</v>
      </c>
      <c r="U90" s="35">
        <f t="shared" si="16"/>
        <v>-4.4063110542447948E-3</v>
      </c>
      <c r="V90" s="35">
        <f t="shared" si="17"/>
        <v>0.1759590446391488</v>
      </c>
      <c r="W90" s="35">
        <f t="shared" si="18"/>
        <v>0.17976235141123126</v>
      </c>
      <c r="X90" s="35">
        <f t="shared" si="19"/>
        <v>0.31065928971675116</v>
      </c>
      <c r="Y90" s="35">
        <f t="shared" si="20"/>
        <v>0.24111725443421841</v>
      </c>
      <c r="Z90" s="35">
        <f t="shared" si="21"/>
        <v>0.23744204856962817</v>
      </c>
      <c r="AA90" s="35">
        <f t="shared" si="22"/>
        <v>0.11936733763029743</v>
      </c>
      <c r="AB90" s="35">
        <f t="shared" si="23"/>
        <v>0.2505974860839037</v>
      </c>
      <c r="AC90" s="35">
        <f t="shared" si="24"/>
        <v>7.7789889929033088E-2</v>
      </c>
      <c r="AD90" s="35">
        <f t="shared" si="25"/>
        <v>-1.727656681569549E-2</v>
      </c>
      <c r="AE90" s="35">
        <f t="shared" si="26"/>
        <v>0.13574091917969111</v>
      </c>
      <c r="AF90" s="35" t="str">
        <f t="shared" si="27"/>
        <v/>
      </c>
      <c r="AG90" s="35" t="str">
        <f t="shared" si="28"/>
        <v/>
      </c>
      <c r="AH90" s="35" t="str">
        <f t="shared" si="29"/>
        <v/>
      </c>
      <c r="AI90" s="35" t="str">
        <f t="shared" si="30"/>
        <v/>
      </c>
      <c r="AJ90" s="35" t="str">
        <f t="shared" si="31"/>
        <v/>
      </c>
      <c r="AK90" s="35" t="str">
        <f t="shared" si="32"/>
        <v/>
      </c>
      <c r="AL90" s="35" t="str">
        <f t="shared" si="33"/>
        <v/>
      </c>
      <c r="AM90" s="35" t="str">
        <f t="shared" si="34"/>
        <v/>
      </c>
      <c r="AN90" s="2"/>
      <c r="AO90" s="2"/>
      <c r="AP90" s="2"/>
      <c r="AQ90" s="2"/>
    </row>
    <row r="91" spans="1:43" x14ac:dyDescent="0.2">
      <c r="A91" s="203"/>
      <c r="B91" s="75" t="s">
        <v>35</v>
      </c>
      <c r="C91" s="75" t="s">
        <v>36</v>
      </c>
      <c r="D91" s="2"/>
      <c r="E91" s="35">
        <f t="shared" ref="E91:G91" si="47">IFERROR((E17-I17)/I17,"")</f>
        <v>-0.31025731104125098</v>
      </c>
      <c r="F91" s="35">
        <f t="shared" si="47"/>
        <v>-0.29642940713093657</v>
      </c>
      <c r="G91" s="35">
        <f t="shared" si="47"/>
        <v>-0.18605044176648011</v>
      </c>
      <c r="H91" s="35">
        <f t="shared" si="3"/>
        <v>-6.4167084162274152E-2</v>
      </c>
      <c r="I91" s="35">
        <f t="shared" si="4"/>
        <v>-0.18210375839414433</v>
      </c>
      <c r="J91" s="35">
        <f t="shared" si="5"/>
        <v>-0.32646479484919072</v>
      </c>
      <c r="K91" s="35">
        <f t="shared" si="6"/>
        <v>-0.29964416519219789</v>
      </c>
      <c r="L91" s="35">
        <f t="shared" si="7"/>
        <v>-0.21001459891167337</v>
      </c>
      <c r="M91" s="35">
        <f t="shared" si="8"/>
        <v>-0.12883942393863151</v>
      </c>
      <c r="N91" s="35">
        <f t="shared" si="9"/>
        <v>4.7727555352740862E-2</v>
      </c>
      <c r="O91" s="35">
        <f t="shared" si="10"/>
        <v>0.11403000564495056</v>
      </c>
      <c r="P91" s="35">
        <f t="shared" si="11"/>
        <v>0.2973222796783006</v>
      </c>
      <c r="Q91" s="35">
        <f t="shared" si="12"/>
        <v>0.12383984830927459</v>
      </c>
      <c r="R91" s="35">
        <f t="shared" si="13"/>
        <v>0.22947741001758643</v>
      </c>
      <c r="S91" s="35">
        <f t="shared" si="14"/>
        <v>1.0817318780765908E-2</v>
      </c>
      <c r="T91" s="35">
        <f t="shared" si="15"/>
        <v>-0.21165474152804126</v>
      </c>
      <c r="U91" s="35">
        <f t="shared" si="16"/>
        <v>-0.10389670375893549</v>
      </c>
      <c r="V91" s="35">
        <f t="shared" si="17"/>
        <v>-0.14933666679681004</v>
      </c>
      <c r="W91" s="35">
        <f t="shared" si="18"/>
        <v>0.26869545236261871</v>
      </c>
      <c r="X91" s="35">
        <f t="shared" si="19"/>
        <v>0.2293051856964787</v>
      </c>
      <c r="Y91" s="35">
        <f t="shared" si="20"/>
        <v>0.28681473564789933</v>
      </c>
      <c r="Z91" s="35">
        <f t="shared" si="21"/>
        <v>0.29150412763759825</v>
      </c>
      <c r="AA91" s="35">
        <f t="shared" si="22"/>
        <v>0.40955822973925987</v>
      </c>
      <c r="AB91" s="35">
        <f t="shared" si="23"/>
        <v>0.41551801252924836</v>
      </c>
      <c r="AC91" s="35">
        <f t="shared" si="24"/>
        <v>0.72173248293104286</v>
      </c>
      <c r="AD91" s="35" t="str">
        <f t="shared" si="25"/>
        <v/>
      </c>
      <c r="AE91" s="35" t="str">
        <f t="shared" si="26"/>
        <v/>
      </c>
      <c r="AF91" s="35" t="str">
        <f t="shared" si="27"/>
        <v/>
      </c>
      <c r="AG91" s="35" t="str">
        <f t="shared" si="28"/>
        <v/>
      </c>
      <c r="AH91" s="35" t="str">
        <f t="shared" si="29"/>
        <v/>
      </c>
      <c r="AI91" s="35" t="str">
        <f t="shared" si="30"/>
        <v/>
      </c>
      <c r="AJ91" s="35" t="str">
        <f t="shared" si="31"/>
        <v/>
      </c>
      <c r="AK91" s="35" t="str">
        <f t="shared" si="32"/>
        <v/>
      </c>
      <c r="AL91" s="35" t="str">
        <f t="shared" si="33"/>
        <v/>
      </c>
      <c r="AM91" s="35" t="str">
        <f t="shared" si="34"/>
        <v/>
      </c>
      <c r="AN91" s="2"/>
      <c r="AO91" s="2"/>
      <c r="AP91" s="2"/>
      <c r="AQ91" s="2"/>
    </row>
    <row r="92" spans="1:43" x14ac:dyDescent="0.2">
      <c r="A92" s="203"/>
      <c r="B92" s="75" t="s">
        <v>37</v>
      </c>
      <c r="C92" s="75" t="s">
        <v>38</v>
      </c>
      <c r="D92" s="2"/>
      <c r="E92" s="35">
        <f t="shared" ref="E92:G92" si="48">IFERROR((E18-I18)/I18,"")</f>
        <v>1.7478828864482224E-2</v>
      </c>
      <c r="F92" s="35">
        <f t="shared" si="48"/>
        <v>-0.12367856599468521</v>
      </c>
      <c r="G92" s="35">
        <f t="shared" si="48"/>
        <v>-0.22179639857805136</v>
      </c>
      <c r="H92" s="35">
        <f t="shared" si="3"/>
        <v>-0.18931685750617583</v>
      </c>
      <c r="I92" s="35">
        <f t="shared" si="4"/>
        <v>-0.17774516598358689</v>
      </c>
      <c r="J92" s="35">
        <f t="shared" si="5"/>
        <v>-0.13866623182761734</v>
      </c>
      <c r="K92" s="35">
        <f t="shared" si="6"/>
        <v>-0.15468350775539938</v>
      </c>
      <c r="L92" s="35" t="str">
        <f t="shared" si="7"/>
        <v/>
      </c>
      <c r="M92" s="35" t="str">
        <f t="shared" si="8"/>
        <v/>
      </c>
      <c r="N92" s="35" t="str">
        <f t="shared" si="9"/>
        <v/>
      </c>
      <c r="O92" s="35" t="str">
        <f t="shared" si="10"/>
        <v/>
      </c>
      <c r="P92" s="35" t="str">
        <f t="shared" si="11"/>
        <v/>
      </c>
      <c r="Q92" s="35" t="str">
        <f t="shared" si="12"/>
        <v/>
      </c>
      <c r="R92" s="35" t="str">
        <f t="shared" si="13"/>
        <v/>
      </c>
      <c r="S92" s="35" t="str">
        <f t="shared" si="14"/>
        <v/>
      </c>
      <c r="T92" s="35" t="str">
        <f t="shared" si="15"/>
        <v/>
      </c>
      <c r="U92" s="35" t="str">
        <f t="shared" si="16"/>
        <v/>
      </c>
      <c r="V92" s="35" t="str">
        <f t="shared" si="17"/>
        <v/>
      </c>
      <c r="W92" s="35" t="str">
        <f t="shared" si="18"/>
        <v/>
      </c>
      <c r="X92" s="35" t="str">
        <f t="shared" si="19"/>
        <v/>
      </c>
      <c r="Y92" s="35" t="str">
        <f t="shared" si="20"/>
        <v/>
      </c>
      <c r="Z92" s="35" t="str">
        <f t="shared" si="21"/>
        <v/>
      </c>
      <c r="AA92" s="35" t="str">
        <f t="shared" si="22"/>
        <v/>
      </c>
      <c r="AB92" s="35" t="str">
        <f t="shared" si="23"/>
        <v/>
      </c>
      <c r="AC92" s="35" t="str">
        <f t="shared" si="24"/>
        <v/>
      </c>
      <c r="AD92" s="35" t="str">
        <f t="shared" si="25"/>
        <v/>
      </c>
      <c r="AE92" s="35" t="str">
        <f t="shared" si="26"/>
        <v/>
      </c>
      <c r="AF92" s="35" t="str">
        <f t="shared" si="27"/>
        <v/>
      </c>
      <c r="AG92" s="35" t="str">
        <f t="shared" si="28"/>
        <v/>
      </c>
      <c r="AH92" s="35" t="str">
        <f t="shared" si="29"/>
        <v/>
      </c>
      <c r="AI92" s="35" t="str">
        <f t="shared" si="30"/>
        <v/>
      </c>
      <c r="AJ92" s="35" t="str">
        <f t="shared" si="31"/>
        <v/>
      </c>
      <c r="AK92" s="35" t="str">
        <f t="shared" si="32"/>
        <v/>
      </c>
      <c r="AL92" s="35" t="str">
        <f t="shared" si="33"/>
        <v/>
      </c>
      <c r="AM92" s="35" t="str">
        <f t="shared" si="34"/>
        <v/>
      </c>
      <c r="AN92" s="2"/>
      <c r="AO92" s="2"/>
      <c r="AP92" s="2"/>
      <c r="AQ92" s="2"/>
    </row>
    <row r="93" spans="1:43" x14ac:dyDescent="0.2">
      <c r="A93" s="203"/>
      <c r="B93" s="75" t="s">
        <v>39</v>
      </c>
      <c r="C93" s="75" t="s">
        <v>40</v>
      </c>
      <c r="D93" s="2"/>
      <c r="E93" s="35">
        <f t="shared" ref="E93:G93" si="49">IFERROR((E19-I19)/I19,"")</f>
        <v>0.4650769219525942</v>
      </c>
      <c r="F93" s="35">
        <f t="shared" si="49"/>
        <v>-4.5361678492991636E-2</v>
      </c>
      <c r="G93" s="35">
        <f t="shared" si="49"/>
        <v>-0.35605237312083643</v>
      </c>
      <c r="H93" s="35">
        <f t="shared" si="3"/>
        <v>-0.29711213944789905</v>
      </c>
      <c r="I93" s="35">
        <f t="shared" si="4"/>
        <v>-0.51670875631785729</v>
      </c>
      <c r="J93" s="35">
        <f t="shared" si="5"/>
        <v>-0.32989361442478776</v>
      </c>
      <c r="K93" s="35">
        <f t="shared" si="6"/>
        <v>-1.374502074331059E-2</v>
      </c>
      <c r="L93" s="35">
        <f t="shared" si="7"/>
        <v>0.62685422425296033</v>
      </c>
      <c r="M93" s="35">
        <f t="shared" si="8"/>
        <v>-4.868478692304698E-2</v>
      </c>
      <c r="N93" s="35">
        <f t="shared" si="9"/>
        <v>-0.10939768557905562</v>
      </c>
      <c r="O93" s="35">
        <f t="shared" si="10"/>
        <v>-0.13073724403274192</v>
      </c>
      <c r="P93" s="35">
        <f t="shared" si="11"/>
        <v>-0.37960318667342463</v>
      </c>
      <c r="Q93" s="35">
        <f t="shared" si="12"/>
        <v>2.7030187933408813E-2</v>
      </c>
      <c r="R93" s="35">
        <f t="shared" si="13"/>
        <v>-6.6733962992575363E-2</v>
      </c>
      <c r="S93" s="35">
        <f t="shared" si="14"/>
        <v>4.5299104282636685E-2</v>
      </c>
      <c r="T93" s="35">
        <f t="shared" si="15"/>
        <v>-0.13414985550123656</v>
      </c>
      <c r="U93" s="35">
        <f t="shared" si="16"/>
        <v>-0.21484751228048601</v>
      </c>
      <c r="V93" s="35">
        <f t="shared" si="17"/>
        <v>-8.8714305596567455E-2</v>
      </c>
      <c r="W93" s="35">
        <f t="shared" si="18"/>
        <v>-2.3219527122346133E-3</v>
      </c>
      <c r="X93" s="35">
        <f t="shared" si="19"/>
        <v>8.0616710623433036E-2</v>
      </c>
      <c r="Y93" s="35">
        <f t="shared" si="20"/>
        <v>0.1307043732486815</v>
      </c>
      <c r="Z93" s="35">
        <f t="shared" si="21"/>
        <v>0.12513082935436173</v>
      </c>
      <c r="AA93" s="35">
        <f t="shared" si="22"/>
        <v>2.0182108992379572E-2</v>
      </c>
      <c r="AB93" s="35">
        <f t="shared" si="23"/>
        <v>0.20911051353797208</v>
      </c>
      <c r="AC93" s="35">
        <f t="shared" si="24"/>
        <v>0.28658023099746494</v>
      </c>
      <c r="AD93" s="35">
        <f t="shared" si="25"/>
        <v>0.48020861432104073</v>
      </c>
      <c r="AE93" s="35">
        <f t="shared" si="26"/>
        <v>0.24204649920373766</v>
      </c>
      <c r="AF93" s="35">
        <f t="shared" si="27"/>
        <v>0.18491010089527879</v>
      </c>
      <c r="AG93" s="35">
        <f t="shared" si="28"/>
        <v>-0.20029527391445781</v>
      </c>
      <c r="AH93" s="35">
        <f t="shared" si="29"/>
        <v>-0.18273635808971392</v>
      </c>
      <c r="AI93" s="35">
        <f t="shared" si="30"/>
        <v>-5.7626627743097528E-2</v>
      </c>
      <c r="AJ93" s="35">
        <f t="shared" si="31"/>
        <v>0.47797436793622189</v>
      </c>
      <c r="AK93" s="35">
        <f t="shared" si="32"/>
        <v>0.2028542339512886</v>
      </c>
      <c r="AL93" s="35">
        <f t="shared" si="33"/>
        <v>0.17247064769816997</v>
      </c>
      <c r="AM93" s="35">
        <f t="shared" si="34"/>
        <v>0.16397573215148528</v>
      </c>
      <c r="AN93" s="2"/>
      <c r="AO93" s="2"/>
      <c r="AP93" s="2"/>
      <c r="AQ93" s="2"/>
    </row>
    <row r="94" spans="1:43" x14ac:dyDescent="0.2">
      <c r="A94" s="203"/>
      <c r="B94" s="75" t="s">
        <v>41</v>
      </c>
      <c r="C94" s="75" t="s">
        <v>42</v>
      </c>
      <c r="D94" s="2"/>
      <c r="E94" s="35">
        <f t="shared" ref="E94:G94" si="50">IFERROR((E20-I20)/I20,"")</f>
        <v>-2.5721925876699445E-2</v>
      </c>
      <c r="F94" s="35">
        <f t="shared" si="50"/>
        <v>-5.9132184038396887E-2</v>
      </c>
      <c r="G94" s="35">
        <f t="shared" si="50"/>
        <v>-0.26577262530822021</v>
      </c>
      <c r="H94" s="35">
        <f t="shared" si="3"/>
        <v>-0.75475381038968448</v>
      </c>
      <c r="I94" s="35">
        <f t="shared" si="4"/>
        <v>-0.28403333730352814</v>
      </c>
      <c r="J94" s="35">
        <f t="shared" si="5"/>
        <v>-0.19561258069579782</v>
      </c>
      <c r="K94" s="35">
        <f t="shared" si="6"/>
        <v>-0.115757886404543</v>
      </c>
      <c r="L94" s="35">
        <f t="shared" si="7"/>
        <v>0.66964880684913164</v>
      </c>
      <c r="M94" s="35">
        <f t="shared" si="8"/>
        <v>-9.4403993133852476E-2</v>
      </c>
      <c r="N94" s="35">
        <f t="shared" si="9"/>
        <v>3.6572295507423186E-3</v>
      </c>
      <c r="O94" s="35">
        <f t="shared" si="10"/>
        <v>-0.15107662213036352</v>
      </c>
      <c r="P94" s="35">
        <f t="shared" si="11"/>
        <v>-5.8955065218235632E-2</v>
      </c>
      <c r="Q94" s="35">
        <f t="shared" si="12"/>
        <v>1.5894374630706708E-2</v>
      </c>
      <c r="R94" s="35">
        <f t="shared" si="13"/>
        <v>-8.7970007518723636E-2</v>
      </c>
      <c r="S94" s="35">
        <f t="shared" si="14"/>
        <v>5.0124146259118964E-2</v>
      </c>
      <c r="T94" s="35">
        <f t="shared" si="15"/>
        <v>3.69046403530805E-3</v>
      </c>
      <c r="U94" s="35">
        <f t="shared" si="16"/>
        <v>-0.15615544538161175</v>
      </c>
      <c r="V94" s="35">
        <f t="shared" si="17"/>
        <v>-0.22780058726126093</v>
      </c>
      <c r="W94" s="35">
        <f t="shared" si="18"/>
        <v>6.1121888373961569E-2</v>
      </c>
      <c r="X94" s="35">
        <f t="shared" si="19"/>
        <v>0.14683253361824722</v>
      </c>
      <c r="Y94" s="35">
        <f t="shared" si="20"/>
        <v>0.40466770407276531</v>
      </c>
      <c r="Z94" s="35">
        <f t="shared" si="21"/>
        <v>0.55200153838927146</v>
      </c>
      <c r="AA94" s="35">
        <f t="shared" si="22"/>
        <v>0.2548430656745419</v>
      </c>
      <c r="AB94" s="35">
        <f t="shared" si="23"/>
        <v>0.29679448988596668</v>
      </c>
      <c r="AC94" s="35">
        <f t="shared" si="24"/>
        <v>0.33285841991087417</v>
      </c>
      <c r="AD94" s="35">
        <f t="shared" si="25"/>
        <v>0.52409455102330471</v>
      </c>
      <c r="AE94" s="35">
        <f t="shared" si="26"/>
        <v>0.53259200435329834</v>
      </c>
      <c r="AF94" s="35">
        <f t="shared" si="27"/>
        <v>7.2881038921974908E-2</v>
      </c>
      <c r="AG94" s="35">
        <f t="shared" si="28"/>
        <v>-0.33410219404438435</v>
      </c>
      <c r="AH94" s="35">
        <f t="shared" si="29"/>
        <v>-0.41429262690387941</v>
      </c>
      <c r="AI94" s="35">
        <f t="shared" si="30"/>
        <v>-0.30778918435086428</v>
      </c>
      <c r="AJ94" s="35">
        <f t="shared" si="31"/>
        <v>1.2633791313088874E-2</v>
      </c>
      <c r="AK94" s="35">
        <f t="shared" si="32"/>
        <v>0.58999877539627965</v>
      </c>
      <c r="AL94" s="35">
        <f t="shared" si="33"/>
        <v>0.57997391749380189</v>
      </c>
      <c r="AM94" s="35">
        <f t="shared" si="34"/>
        <v>0.27038352344333816</v>
      </c>
      <c r="AN94" s="2"/>
      <c r="AO94" s="2"/>
      <c r="AP94" s="2"/>
      <c r="AQ94" s="2"/>
    </row>
    <row r="95" spans="1:43" x14ac:dyDescent="0.2">
      <c r="A95" s="203"/>
      <c r="B95" s="75" t="s">
        <v>43</v>
      </c>
      <c r="C95" s="75" t="s">
        <v>44</v>
      </c>
      <c r="D95" s="2"/>
      <c r="E95" s="35">
        <f t="shared" ref="E95:G95" si="51">IFERROR((E21-I21)/I21,"")</f>
        <v>0.33145829068140981</v>
      </c>
      <c r="F95" s="35">
        <f t="shared" si="51"/>
        <v>0.3418819342055085</v>
      </c>
      <c r="G95" s="35">
        <f t="shared" si="51"/>
        <v>-0.17413414767785484</v>
      </c>
      <c r="H95" s="35">
        <f t="shared" si="3"/>
        <v>-0.38215876626015299</v>
      </c>
      <c r="I95" s="35">
        <f t="shared" si="4"/>
        <v>-0.14439385233067309</v>
      </c>
      <c r="J95" s="35">
        <f t="shared" si="5"/>
        <v>-0.4167476494212643</v>
      </c>
      <c r="K95" s="35">
        <f t="shared" si="6"/>
        <v>5.5510365573390175E-2</v>
      </c>
      <c r="L95" s="35">
        <f t="shared" si="7"/>
        <v>-0.1449227895971992</v>
      </c>
      <c r="M95" s="35">
        <f t="shared" si="8"/>
        <v>-0.22725333032925721</v>
      </c>
      <c r="N95" s="35">
        <f t="shared" si="9"/>
        <v>-0.17127981523825406</v>
      </c>
      <c r="O95" s="35">
        <f t="shared" si="10"/>
        <v>-0.31018306281238334</v>
      </c>
      <c r="P95" s="35">
        <f t="shared" si="11"/>
        <v>1.6557245651517755E-2</v>
      </c>
      <c r="Q95" s="35">
        <f t="shared" si="12"/>
        <v>1.8944345601788169E-2</v>
      </c>
      <c r="R95" s="35">
        <f t="shared" si="13"/>
        <v>4.5287264174489195E-3</v>
      </c>
      <c r="S95" s="35">
        <f t="shared" si="14"/>
        <v>5.4682740036119441E-2</v>
      </c>
      <c r="T95" s="35">
        <f t="shared" si="15"/>
        <v>-3.7212896700121255E-2</v>
      </c>
      <c r="U95" s="35">
        <f t="shared" si="16"/>
        <v>-0.20466907174824936</v>
      </c>
      <c r="V95" s="35">
        <f t="shared" si="17"/>
        <v>-0.26266399465116219</v>
      </c>
      <c r="W95" s="35">
        <f t="shared" si="18"/>
        <v>4.6519693973975172E-2</v>
      </c>
      <c r="X95" s="35">
        <f t="shared" si="19"/>
        <v>-0.12979688489351987</v>
      </c>
      <c r="Y95" s="35">
        <f t="shared" si="20"/>
        <v>6.4435649507749077E-2</v>
      </c>
      <c r="Z95" s="35">
        <f t="shared" si="21"/>
        <v>0.38926478577645446</v>
      </c>
      <c r="AA95" s="35">
        <f t="shared" si="22"/>
        <v>-9.0653283663879286E-2</v>
      </c>
      <c r="AB95" s="35">
        <f t="shared" si="23"/>
        <v>0.21193509081701539</v>
      </c>
      <c r="AC95" s="35">
        <f t="shared" si="24"/>
        <v>0.39646101313181287</v>
      </c>
      <c r="AD95" s="35">
        <f t="shared" si="25"/>
        <v>0.12627910869985626</v>
      </c>
      <c r="AE95" s="35">
        <f t="shared" si="26"/>
        <v>5.7608059568559279E-2</v>
      </c>
      <c r="AF95" s="35">
        <f t="shared" si="27"/>
        <v>-0.27055846262034017</v>
      </c>
      <c r="AG95" s="35">
        <f t="shared" si="28"/>
        <v>-0.36008463550901176</v>
      </c>
      <c r="AH95" s="35">
        <f t="shared" si="29"/>
        <v>-0.26789202523540601</v>
      </c>
      <c r="AI95" s="35">
        <f t="shared" si="30"/>
        <v>9.7282978647001611E-2</v>
      </c>
      <c r="AJ95" s="35">
        <f t="shared" si="31"/>
        <v>0.43324211404956076</v>
      </c>
      <c r="AK95" s="35">
        <f t="shared" si="32"/>
        <v>0.33350069865735993</v>
      </c>
      <c r="AL95" s="35">
        <f t="shared" si="33"/>
        <v>1.7740644812316195</v>
      </c>
      <c r="AM95" s="35">
        <f t="shared" si="34"/>
        <v>0.60353165304635581</v>
      </c>
      <c r="AN95" s="2"/>
      <c r="AO95" s="2"/>
      <c r="AP95" s="2"/>
      <c r="AQ95" s="2"/>
    </row>
    <row r="96" spans="1:43" x14ac:dyDescent="0.2">
      <c r="A96" s="203"/>
      <c r="B96" s="75" t="s">
        <v>45</v>
      </c>
      <c r="C96" s="75" t="s">
        <v>46</v>
      </c>
      <c r="D96" s="2"/>
      <c r="E96" s="35">
        <f t="shared" ref="E96:G96" si="52">IFERROR((E22-I22)/I22,"")</f>
        <v>0.3385082887578213</v>
      </c>
      <c r="F96" s="35">
        <f t="shared" si="52"/>
        <v>8.4669763144269883E-2</v>
      </c>
      <c r="G96" s="35">
        <f t="shared" si="52"/>
        <v>-0.14769498652505758</v>
      </c>
      <c r="H96" s="35">
        <f t="shared" si="3"/>
        <v>-5.0754080802257726E-2</v>
      </c>
      <c r="I96" s="35">
        <f t="shared" si="4"/>
        <v>-9.9409164123666557E-2</v>
      </c>
      <c r="J96" s="35">
        <f t="shared" si="5"/>
        <v>-0.22548352669098365</v>
      </c>
      <c r="K96" s="35">
        <f t="shared" si="6"/>
        <v>-0.11469667710673374</v>
      </c>
      <c r="L96" s="35">
        <f t="shared" si="7"/>
        <v>-7.5969811162729856E-2</v>
      </c>
      <c r="M96" s="35">
        <f t="shared" si="8"/>
        <v>-3.6976566321531351E-3</v>
      </c>
      <c r="N96" s="35">
        <f t="shared" si="9"/>
        <v>2.2227764268790081E-2</v>
      </c>
      <c r="O96" s="35">
        <f t="shared" si="10"/>
        <v>8.4801429683820078E-3</v>
      </c>
      <c r="P96" s="35">
        <f t="shared" si="11"/>
        <v>4.5876954343913388E-2</v>
      </c>
      <c r="Q96" s="35">
        <f t="shared" si="12"/>
        <v>-3.6026559104347773E-2</v>
      </c>
      <c r="R96" s="35">
        <f t="shared" si="13"/>
        <v>-1.6714203557511662E-2</v>
      </c>
      <c r="S96" s="35">
        <f t="shared" si="14"/>
        <v>-2.0218475256324978E-2</v>
      </c>
      <c r="T96" s="35">
        <f t="shared" si="15"/>
        <v>-0.18206143421412194</v>
      </c>
      <c r="U96" s="35">
        <f t="shared" si="16"/>
        <v>-0.14602401890023836</v>
      </c>
      <c r="V96" s="35">
        <f t="shared" si="17"/>
        <v>-0.11321056233775709</v>
      </c>
      <c r="W96" s="35">
        <f t="shared" si="18"/>
        <v>-0.1228922063581729</v>
      </c>
      <c r="X96" s="35">
        <f t="shared" si="19"/>
        <v>4.2108662121596856E-2</v>
      </c>
      <c r="Y96" s="35">
        <f t="shared" si="20"/>
        <v>9.6564320574470966E-2</v>
      </c>
      <c r="Z96" s="35">
        <f t="shared" si="21"/>
        <v>6.5655281723700026E-2</v>
      </c>
      <c r="AA96" s="35">
        <f t="shared" si="22"/>
        <v>0.21822237865116387</v>
      </c>
      <c r="AB96" s="35">
        <f t="shared" si="23"/>
        <v>0.26786289683607267</v>
      </c>
      <c r="AC96" s="35">
        <f t="shared" si="24"/>
        <v>0.24774915405350087</v>
      </c>
      <c r="AD96" s="35">
        <f t="shared" si="25"/>
        <v>0.61717472189131761</v>
      </c>
      <c r="AE96" s="35">
        <f t="shared" si="26"/>
        <v>0.37172564342376574</v>
      </c>
      <c r="AF96" s="35">
        <f t="shared" si="27"/>
        <v>3.4088199519947009E-2</v>
      </c>
      <c r="AG96" s="35">
        <f t="shared" si="28"/>
        <v>-0.27179531848287619</v>
      </c>
      <c r="AH96" s="35">
        <f t="shared" si="29"/>
        <v>-0.41427649782280818</v>
      </c>
      <c r="AI96" s="35">
        <f t="shared" si="30"/>
        <v>-0.31257414443410064</v>
      </c>
      <c r="AJ96" s="35">
        <f t="shared" si="31"/>
        <v>-0.14131816257206015</v>
      </c>
      <c r="AK96" s="35">
        <f t="shared" si="32"/>
        <v>0.12466006131114944</v>
      </c>
      <c r="AL96" s="35">
        <f t="shared" si="33"/>
        <v>0.10673474147521662</v>
      </c>
      <c r="AM96" s="35">
        <f t="shared" si="34"/>
        <v>9.4311460177172873E-2</v>
      </c>
      <c r="AN96" s="2"/>
      <c r="AO96" s="2"/>
      <c r="AP96" s="2"/>
      <c r="AQ96" s="2"/>
    </row>
    <row r="97" spans="1:43" x14ac:dyDescent="0.2">
      <c r="A97" s="203"/>
      <c r="B97" s="75" t="s">
        <v>47</v>
      </c>
      <c r="C97" s="75" t="s">
        <v>48</v>
      </c>
      <c r="D97" s="2"/>
      <c r="E97" s="35">
        <f t="shared" ref="E97:G97" si="53">IFERROR((E23-I23)/I23,"")</f>
        <v>0.42001870013203574</v>
      </c>
      <c r="F97" s="35">
        <f t="shared" si="53"/>
        <v>7.9466060933472318E-2</v>
      </c>
      <c r="G97" s="35">
        <f t="shared" si="53"/>
        <v>-0.15457255712970092</v>
      </c>
      <c r="H97" s="35">
        <f t="shared" si="3"/>
        <v>-0.39835899426332372</v>
      </c>
      <c r="I97" s="35">
        <f t="shared" si="4"/>
        <v>-0.31375955713690523</v>
      </c>
      <c r="J97" s="35">
        <f t="shared" si="5"/>
        <v>-0.18040333366299974</v>
      </c>
      <c r="K97" s="35">
        <f t="shared" si="6"/>
        <v>-0.12783928344365958</v>
      </c>
      <c r="L97" s="35">
        <f t="shared" si="7"/>
        <v>-0.3528359824834697</v>
      </c>
      <c r="M97" s="35">
        <f t="shared" si="8"/>
        <v>-0.17240204157095246</v>
      </c>
      <c r="N97" s="35">
        <f t="shared" si="9"/>
        <v>-0.31554312309507782</v>
      </c>
      <c r="O97" s="35">
        <f t="shared" si="10"/>
        <v>-0.19975865016069902</v>
      </c>
      <c r="P97" s="35">
        <f t="shared" si="11"/>
        <v>0.16035608046292221</v>
      </c>
      <c r="Q97" s="35">
        <f t="shared" si="12"/>
        <v>-0.10125288810616441</v>
      </c>
      <c r="R97" s="35">
        <f t="shared" si="13"/>
        <v>5.8132506497873486E-2</v>
      </c>
      <c r="S97" s="35">
        <f t="shared" si="14"/>
        <v>-0.20668167044057331</v>
      </c>
      <c r="T97" s="35">
        <f t="shared" si="15"/>
        <v>1.4281634972283725</v>
      </c>
      <c r="U97" s="35">
        <f t="shared" si="16"/>
        <v>0.91460987449331388</v>
      </c>
      <c r="V97" s="35">
        <f t="shared" si="17"/>
        <v>1.1039122452938661</v>
      </c>
      <c r="W97" s="35">
        <f t="shared" si="18"/>
        <v>1.7594226848032315</v>
      </c>
      <c r="X97" s="35">
        <f t="shared" si="19"/>
        <v>-8.2508247389700654E-2</v>
      </c>
      <c r="Y97" s="35">
        <f t="shared" si="20"/>
        <v>0.17162844784911957</v>
      </c>
      <c r="Z97" s="35">
        <f t="shared" si="21"/>
        <v>9.1766202532856857E-3</v>
      </c>
      <c r="AA97" s="35">
        <f t="shared" si="22"/>
        <v>7.9565366154919825E-2</v>
      </c>
      <c r="AB97" s="35">
        <f t="shared" si="23"/>
        <v>4.6371773132756221E-2</v>
      </c>
      <c r="AC97" s="35">
        <f t="shared" si="24"/>
        <v>0.17174223108371786</v>
      </c>
      <c r="AD97" s="35">
        <f t="shared" si="25"/>
        <v>0.4171106597399562</v>
      </c>
      <c r="AE97" s="35">
        <f t="shared" si="26"/>
        <v>0.22563191971536564</v>
      </c>
      <c r="AF97" s="35">
        <f t="shared" si="27"/>
        <v>-0.26253318521154984</v>
      </c>
      <c r="AG97" s="35">
        <f t="shared" si="28"/>
        <v>-0.44115475887466149</v>
      </c>
      <c r="AH97" s="35">
        <f t="shared" si="29"/>
        <v>-0.49846566805179648</v>
      </c>
      <c r="AI97" s="35">
        <f t="shared" si="30"/>
        <v>-0.40645651643095193</v>
      </c>
      <c r="AJ97" s="35">
        <f t="shared" si="31"/>
        <v>8.1164954894704759E-3</v>
      </c>
      <c r="AK97" s="35">
        <f t="shared" si="32"/>
        <v>0.3180350308158672</v>
      </c>
      <c r="AL97" s="35">
        <f t="shared" si="33"/>
        <v>0.51474443491782873</v>
      </c>
      <c r="AM97" s="35">
        <f t="shared" si="34"/>
        <v>0.32956287787391725</v>
      </c>
      <c r="AN97" s="2"/>
      <c r="AO97" s="2"/>
      <c r="AP97" s="2"/>
      <c r="AQ97" s="2"/>
    </row>
    <row r="98" spans="1:43" x14ac:dyDescent="0.2">
      <c r="A98" s="203"/>
      <c r="B98" s="75" t="s">
        <v>49</v>
      </c>
      <c r="C98" s="75" t="s">
        <v>50</v>
      </c>
      <c r="D98" s="2"/>
      <c r="E98" s="35">
        <f t="shared" ref="E98:G98" si="54">IFERROR((E24-I24)/I24,"")</f>
        <v>3.7449743492967334E-2</v>
      </c>
      <c r="F98" s="35">
        <f t="shared" si="54"/>
        <v>0.51535341070219953</v>
      </c>
      <c r="G98" s="35">
        <f t="shared" si="54"/>
        <v>0.49740406858824476</v>
      </c>
      <c r="H98" s="35">
        <f t="shared" si="3"/>
        <v>-0.22645057752994768</v>
      </c>
      <c r="I98" s="35">
        <f t="shared" si="4"/>
        <v>-7.20035662462266E-2</v>
      </c>
      <c r="J98" s="35">
        <f t="shared" si="5"/>
        <v>-0.21170867621430853</v>
      </c>
      <c r="K98" s="35">
        <f t="shared" si="6"/>
        <v>-0.11978153832440744</v>
      </c>
      <c r="L98" s="35">
        <f t="shared" si="7"/>
        <v>0.31560868164899131</v>
      </c>
      <c r="M98" s="35">
        <f t="shared" si="8"/>
        <v>5.7611954278278029E-3</v>
      </c>
      <c r="N98" s="35">
        <f t="shared" si="9"/>
        <v>-4.6828963818313939E-2</v>
      </c>
      <c r="O98" s="35">
        <f t="shared" si="10"/>
        <v>-0.2145551883818296</v>
      </c>
      <c r="P98" s="35">
        <f t="shared" si="11"/>
        <v>0.34941201550739154</v>
      </c>
      <c r="Q98" s="35">
        <f t="shared" si="12"/>
        <v>1.4489327002641737E-2</v>
      </c>
      <c r="R98" s="35">
        <f t="shared" si="13"/>
        <v>-0.20992782199599214</v>
      </c>
      <c r="S98" s="35">
        <f t="shared" si="14"/>
        <v>-1.0892333987755713E-2</v>
      </c>
      <c r="T98" s="35">
        <f t="shared" si="15"/>
        <v>-0.15974730678548513</v>
      </c>
      <c r="U98" s="35">
        <f t="shared" si="16"/>
        <v>-0.22573485451482619</v>
      </c>
      <c r="V98" s="35">
        <f t="shared" si="17"/>
        <v>-0.10926131020872389</v>
      </c>
      <c r="W98" s="35">
        <f t="shared" si="18"/>
        <v>-0.16717813227714542</v>
      </c>
      <c r="X98" s="35">
        <f t="shared" si="19"/>
        <v>5.3120609957581277E-2</v>
      </c>
      <c r="Y98" s="35">
        <f t="shared" si="20"/>
        <v>9.7051353112880295E-2</v>
      </c>
      <c r="Z98" s="35">
        <f t="shared" si="21"/>
        <v>0.26755598506454936</v>
      </c>
      <c r="AA98" s="35">
        <f t="shared" si="22"/>
        <v>0.24833158530762309</v>
      </c>
      <c r="AB98" s="35">
        <f t="shared" si="23"/>
        <v>0.35347399189499212</v>
      </c>
      <c r="AC98" s="35">
        <f t="shared" si="24"/>
        <v>0.25977369984454685</v>
      </c>
      <c r="AD98" s="35">
        <f t="shared" si="25"/>
        <v>0.40826744099444268</v>
      </c>
      <c r="AE98" s="35">
        <f t="shared" si="26"/>
        <v>0.43288643977133595</v>
      </c>
      <c r="AF98" s="35">
        <f t="shared" si="27"/>
        <v>0.10561037430840108</v>
      </c>
      <c r="AG98" s="35">
        <f t="shared" si="28"/>
        <v>-0.31193395666452339</v>
      </c>
      <c r="AH98" s="35">
        <f t="shared" si="29"/>
        <v>-0.37383530458422254</v>
      </c>
      <c r="AI98" s="35">
        <f t="shared" si="30"/>
        <v>-0.31910633945539196</v>
      </c>
      <c r="AJ98" s="35">
        <f t="shared" si="31"/>
        <v>-0.30661212622322848</v>
      </c>
      <c r="AK98" s="35">
        <f t="shared" si="32"/>
        <v>0.47409368752575204</v>
      </c>
      <c r="AL98" s="35">
        <f t="shared" si="33"/>
        <v>0.325513579770636</v>
      </c>
      <c r="AM98" s="35">
        <f t="shared" si="34"/>
        <v>0.58710824242783954</v>
      </c>
      <c r="AN98" s="2"/>
      <c r="AO98" s="2"/>
      <c r="AP98" s="2"/>
      <c r="AQ98" s="2"/>
    </row>
    <row r="99" spans="1:43" x14ac:dyDescent="0.2">
      <c r="A99" s="203"/>
      <c r="B99" s="75" t="s">
        <v>51</v>
      </c>
      <c r="C99" s="75" t="s">
        <v>52</v>
      </c>
      <c r="D99" s="2"/>
      <c r="E99" s="35">
        <f t="shared" ref="E99:G99" si="55">IFERROR((E25-I25)/I25,"")</f>
        <v>1.5144171531745594</v>
      </c>
      <c r="F99" s="35">
        <f t="shared" si="55"/>
        <v>1.0164639153549697</v>
      </c>
      <c r="G99" s="35">
        <f t="shared" si="55"/>
        <v>0.47290030353064394</v>
      </c>
      <c r="H99" s="35">
        <f t="shared" si="3"/>
        <v>-0.64089520257274324</v>
      </c>
      <c r="I99" s="35">
        <f t="shared" si="4"/>
        <v>-0.49240852955014913</v>
      </c>
      <c r="J99" s="35">
        <f t="shared" si="5"/>
        <v>-0.349389544033338</v>
      </c>
      <c r="K99" s="35">
        <f t="shared" si="6"/>
        <v>-0.26688990856196726</v>
      </c>
      <c r="L99" s="35">
        <f t="shared" si="7"/>
        <v>-0.34058146377119436</v>
      </c>
      <c r="M99" s="35">
        <f t="shared" si="8"/>
        <v>-0.20011198912471415</v>
      </c>
      <c r="N99" s="35">
        <f t="shared" si="9"/>
        <v>-3.300789153265934E-3</v>
      </c>
      <c r="O99" s="35">
        <f t="shared" si="10"/>
        <v>-6.5622285868698269E-2</v>
      </c>
      <c r="P99" s="35">
        <f t="shared" si="11"/>
        <v>0.16778519802135441</v>
      </c>
      <c r="Q99" s="35">
        <f t="shared" si="12"/>
        <v>8.6210493577968228E-2</v>
      </c>
      <c r="R99" s="35">
        <f t="shared" si="13"/>
        <v>-7.1633352157224744E-2</v>
      </c>
      <c r="S99" s="35">
        <f t="shared" si="14"/>
        <v>-0.13278115876365232</v>
      </c>
      <c r="T99" s="35">
        <f t="shared" si="15"/>
        <v>-0.24092575856225198</v>
      </c>
      <c r="U99" s="35">
        <f t="shared" si="16"/>
        <v>-0.21331668938064327</v>
      </c>
      <c r="V99" s="35">
        <f t="shared" si="17"/>
        <v>-0.30225948540729919</v>
      </c>
      <c r="W99" s="35">
        <f t="shared" si="18"/>
        <v>-0.17449334923902068</v>
      </c>
      <c r="X99" s="35">
        <f t="shared" si="19"/>
        <v>-2.7924452789441521E-2</v>
      </c>
      <c r="Y99" s="35">
        <f t="shared" si="20"/>
        <v>0.18647982187370218</v>
      </c>
      <c r="Z99" s="35">
        <f t="shared" si="21"/>
        <v>0.18491080928221426</v>
      </c>
      <c r="AA99" s="35">
        <f t="shared" si="22"/>
        <v>0.27482707108123988</v>
      </c>
      <c r="AB99" s="35">
        <f t="shared" si="23"/>
        <v>0.27526392098579056</v>
      </c>
      <c r="AC99" s="35">
        <f t="shared" si="24"/>
        <v>6.3677296073304537E-2</v>
      </c>
      <c r="AD99" s="35">
        <f t="shared" si="25"/>
        <v>0.25411156139173513</v>
      </c>
      <c r="AE99" s="35">
        <f t="shared" si="26"/>
        <v>0.37882511116621509</v>
      </c>
      <c r="AF99" s="35">
        <f t="shared" si="27"/>
        <v>0.29445771070656634</v>
      </c>
      <c r="AG99" s="35">
        <f t="shared" si="28"/>
        <v>-0.31180371736710294</v>
      </c>
      <c r="AH99" s="35">
        <f t="shared" si="29"/>
        <v>-0.43106037755814952</v>
      </c>
      <c r="AI99" s="35">
        <f t="shared" si="30"/>
        <v>-0.40633788361641965</v>
      </c>
      <c r="AJ99" s="35">
        <f t="shared" si="31"/>
        <v>-0.31463220022149924</v>
      </c>
      <c r="AK99" s="35">
        <f t="shared" si="32"/>
        <v>0.42199754675175799</v>
      </c>
      <c r="AL99" s="35">
        <f t="shared" si="33"/>
        <v>0.67799258367380766</v>
      </c>
      <c r="AM99" s="35">
        <f t="shared" si="34"/>
        <v>0.80517082319892641</v>
      </c>
      <c r="AN99" s="2"/>
      <c r="AO99" s="2"/>
      <c r="AP99" s="2"/>
      <c r="AQ99" s="2"/>
    </row>
    <row r="100" spans="1:43" x14ac:dyDescent="0.2">
      <c r="A100" s="203"/>
      <c r="B100" s="75" t="s">
        <v>53</v>
      </c>
      <c r="C100" s="75" t="s">
        <v>54</v>
      </c>
      <c r="D100" s="2"/>
      <c r="E100" s="35">
        <f t="shared" ref="E100:G100" si="56">IFERROR((E26-I26)/I26,"")</f>
        <v>0.13167499326085205</v>
      </c>
      <c r="F100" s="35">
        <f t="shared" si="56"/>
        <v>-3.965001901670813E-2</v>
      </c>
      <c r="G100" s="35">
        <f t="shared" si="56"/>
        <v>3.0942157934395993E-2</v>
      </c>
      <c r="H100" s="35">
        <f t="shared" si="3"/>
        <v>-0.20205845843777562</v>
      </c>
      <c r="I100" s="35">
        <f t="shared" si="4"/>
        <v>-4.6617968033422996E-2</v>
      </c>
      <c r="J100" s="35">
        <f t="shared" si="5"/>
        <v>-8.0803989816830124E-2</v>
      </c>
      <c r="K100" s="35">
        <f t="shared" si="6"/>
        <v>-0.23660870774823134</v>
      </c>
      <c r="L100" s="35">
        <f t="shared" si="7"/>
        <v>-0.11204193419218941</v>
      </c>
      <c r="M100" s="35">
        <f t="shared" si="8"/>
        <v>-0.16998575705029026</v>
      </c>
      <c r="N100" s="35">
        <f t="shared" si="9"/>
        <v>-3.8052296887158311E-2</v>
      </c>
      <c r="O100" s="35">
        <f t="shared" si="10"/>
        <v>2.7377129670238802E-2</v>
      </c>
      <c r="P100" s="35">
        <f t="shared" si="11"/>
        <v>0.13851383111249613</v>
      </c>
      <c r="Q100" s="35">
        <f t="shared" si="12"/>
        <v>0.4176482189991052</v>
      </c>
      <c r="R100" s="35">
        <f t="shared" si="13"/>
        <v>0.14866064659242706</v>
      </c>
      <c r="S100" s="35">
        <f t="shared" si="14"/>
        <v>5.6723960892436469E-2</v>
      </c>
      <c r="T100" s="35">
        <f t="shared" si="15"/>
        <v>0.16805896202457446</v>
      </c>
      <c r="U100" s="35">
        <f t="shared" si="16"/>
        <v>-0.16820002419214983</v>
      </c>
      <c r="V100" s="35">
        <f t="shared" si="17"/>
        <v>-0.14075002166535855</v>
      </c>
      <c r="W100" s="35">
        <f t="shared" si="18"/>
        <v>-0.12206850557563441</v>
      </c>
      <c r="X100" s="35">
        <f t="shared" si="19"/>
        <v>-0.1461635831587566</v>
      </c>
      <c r="Y100" s="35">
        <f t="shared" si="20"/>
        <v>-4.2091229062961831E-2</v>
      </c>
      <c r="Z100" s="35">
        <f t="shared" si="21"/>
        <v>0.30798858186057398</v>
      </c>
      <c r="AA100" s="35">
        <f t="shared" si="22"/>
        <v>0.50185251062262959</v>
      </c>
      <c r="AB100" s="35">
        <f t="shared" si="23"/>
        <v>0.27010418633949462</v>
      </c>
      <c r="AC100" s="35">
        <f t="shared" si="24"/>
        <v>0.63673488706581094</v>
      </c>
      <c r="AD100" s="35">
        <f t="shared" si="25"/>
        <v>0.31657347588084156</v>
      </c>
      <c r="AE100" s="35">
        <f t="shared" si="26"/>
        <v>0.14609681448211198</v>
      </c>
      <c r="AF100" s="35">
        <f t="shared" si="27"/>
        <v>0.8020905620622315</v>
      </c>
      <c r="AG100" s="35">
        <f t="shared" si="28"/>
        <v>-9.981894272276616E-3</v>
      </c>
      <c r="AH100" s="35">
        <f t="shared" si="29"/>
        <v>-8.6755884504874217E-2</v>
      </c>
      <c r="AI100" s="35">
        <f t="shared" si="30"/>
        <v>-0.23682316787495156</v>
      </c>
      <c r="AJ100" s="35">
        <f t="shared" si="31"/>
        <v>-0.34109023079714162</v>
      </c>
      <c r="AK100" s="35">
        <f t="shared" si="32"/>
        <v>0.34499319866749711</v>
      </c>
      <c r="AL100" s="35">
        <f t="shared" si="33"/>
        <v>0.7633881464204989</v>
      </c>
      <c r="AM100" s="35">
        <f t="shared" si="34"/>
        <v>0.52127825155258078</v>
      </c>
      <c r="AN100" s="2"/>
      <c r="AO100" s="2"/>
      <c r="AP100" s="2"/>
      <c r="AQ100" s="2"/>
    </row>
    <row r="101" spans="1:43" x14ac:dyDescent="0.2">
      <c r="A101" s="203"/>
      <c r="B101" s="75" t="s">
        <v>55</v>
      </c>
      <c r="C101" s="75" t="s">
        <v>56</v>
      </c>
      <c r="D101" s="2"/>
      <c r="E101" s="35">
        <f t="shared" ref="E101:G101" si="57">IFERROR((E27-I27)/I27,"")</f>
        <v>0.2466512942029114</v>
      </c>
      <c r="F101" s="35">
        <f t="shared" si="57"/>
        <v>8.2635083003092108E-2</v>
      </c>
      <c r="G101" s="35">
        <f t="shared" si="57"/>
        <v>-0.23265426667453978</v>
      </c>
      <c r="H101" s="35">
        <f t="shared" si="3"/>
        <v>-0.32483068542668875</v>
      </c>
      <c r="I101" s="35">
        <f t="shared" si="4"/>
        <v>-0.2496061476135232</v>
      </c>
      <c r="J101" s="35">
        <f t="shared" si="5"/>
        <v>-0.1784182589943763</v>
      </c>
      <c r="K101" s="35">
        <f t="shared" si="6"/>
        <v>-3.5348149956944575E-2</v>
      </c>
      <c r="L101" s="35">
        <f t="shared" si="7"/>
        <v>0.23935075583775328</v>
      </c>
      <c r="M101" s="35">
        <f t="shared" si="8"/>
        <v>0.13017013292645635</v>
      </c>
      <c r="N101" s="35">
        <f t="shared" si="9"/>
        <v>-3.6003752642001542E-2</v>
      </c>
      <c r="O101" s="35">
        <f t="shared" si="10"/>
        <v>-0.12529484293474069</v>
      </c>
      <c r="P101" s="35">
        <f t="shared" si="11"/>
        <v>-0.1572914613443461</v>
      </c>
      <c r="Q101" s="35">
        <f t="shared" si="12"/>
        <v>-0.10560507039478591</v>
      </c>
      <c r="R101" s="35">
        <f t="shared" si="13"/>
        <v>-0.19195564657883765</v>
      </c>
      <c r="S101" s="35">
        <f t="shared" si="14"/>
        <v>-0.18361968237213738</v>
      </c>
      <c r="T101" s="35">
        <f t="shared" si="15"/>
        <v>-0.18041753423513737</v>
      </c>
      <c r="U101" s="35">
        <f t="shared" si="16"/>
        <v>-0.33790266906332467</v>
      </c>
      <c r="V101" s="35">
        <f t="shared" si="17"/>
        <v>-0.10555324136662102</v>
      </c>
      <c r="W101" s="35">
        <f t="shared" si="18"/>
        <v>-3.0784047508887226E-2</v>
      </c>
      <c r="X101" s="35">
        <f t="shared" si="19"/>
        <v>-0.16539275058866607</v>
      </c>
      <c r="Y101" s="35">
        <f t="shared" si="20"/>
        <v>0.62113061185857044</v>
      </c>
      <c r="Z101" s="35">
        <f t="shared" si="21"/>
        <v>0.42888421175165642</v>
      </c>
      <c r="AA101" s="35">
        <f t="shared" si="22"/>
        <v>0.49297605285197693</v>
      </c>
      <c r="AB101" s="35">
        <f t="shared" si="23"/>
        <v>0.68746690151012735</v>
      </c>
      <c r="AC101" s="35">
        <f t="shared" si="24"/>
        <v>8.95670693097987E-2</v>
      </c>
      <c r="AD101" s="35">
        <f t="shared" si="25"/>
        <v>0.21739327494502159</v>
      </c>
      <c r="AE101" s="35">
        <f t="shared" si="26"/>
        <v>0.14890806403842585</v>
      </c>
      <c r="AF101" s="35">
        <f t="shared" si="27"/>
        <v>0.17012478578609941</v>
      </c>
      <c r="AG101" s="35">
        <f t="shared" si="28"/>
        <v>-0.25589354642858103</v>
      </c>
      <c r="AH101" s="35">
        <f t="shared" si="29"/>
        <v>-0.31711874318435868</v>
      </c>
      <c r="AI101" s="35">
        <f t="shared" si="30"/>
        <v>-0.17990691455537969</v>
      </c>
      <c r="AJ101" s="35">
        <f t="shared" si="31"/>
        <v>-0.12515604207296518</v>
      </c>
      <c r="AK101" s="35">
        <f t="shared" si="32"/>
        <v>0.41760845092747784</v>
      </c>
      <c r="AL101" s="35">
        <f t="shared" si="33"/>
        <v>0.59235317887734529</v>
      </c>
      <c r="AM101" s="35">
        <f t="shared" si="34"/>
        <v>0.31216157125299143</v>
      </c>
      <c r="AN101" s="2"/>
      <c r="AO101" s="2"/>
      <c r="AP101" s="2"/>
      <c r="AQ101" s="2"/>
    </row>
    <row r="102" spans="1:43" x14ac:dyDescent="0.2">
      <c r="A102" s="203"/>
      <c r="B102" s="75" t="s">
        <v>57</v>
      </c>
      <c r="C102" s="75" t="s">
        <v>58</v>
      </c>
      <c r="D102" s="2"/>
      <c r="E102" s="35">
        <f t="shared" ref="E102:G102" si="58">IFERROR((E28-I28)/I28,"")</f>
        <v>-2.8335165527911314E-2</v>
      </c>
      <c r="F102" s="35">
        <f t="shared" si="58"/>
        <v>-0.32770337154620988</v>
      </c>
      <c r="G102" s="35">
        <f t="shared" si="58"/>
        <v>-0.5529606153950305</v>
      </c>
      <c r="H102" s="35">
        <f t="shared" si="3"/>
        <v>-0.1962532670074634</v>
      </c>
      <c r="I102" s="35">
        <f t="shared" si="4"/>
        <v>-0.64757497670602915</v>
      </c>
      <c r="J102" s="35">
        <f t="shared" si="5"/>
        <v>-0.47758438914851342</v>
      </c>
      <c r="K102" s="35">
        <f t="shared" si="6"/>
        <v>-0.2746667620872823</v>
      </c>
      <c r="L102" s="35">
        <f t="shared" si="7"/>
        <v>-0.5033063156584543</v>
      </c>
      <c r="M102" s="35">
        <f t="shared" si="8"/>
        <v>0.27790850542961376</v>
      </c>
      <c r="N102" s="35">
        <f t="shared" si="9"/>
        <v>0.20622239376804205</v>
      </c>
      <c r="O102" s="35">
        <f t="shared" si="10"/>
        <v>0.23322016175621488</v>
      </c>
      <c r="P102" s="35">
        <f t="shared" si="11"/>
        <v>0.84272596931926835</v>
      </c>
      <c r="Q102" s="35">
        <f t="shared" si="12"/>
        <v>0.56526197268997347</v>
      </c>
      <c r="R102" s="35">
        <f t="shared" si="13"/>
        <v>0.2547242816746314</v>
      </c>
      <c r="S102" s="35">
        <f t="shared" si="14"/>
        <v>0.33491739286553296</v>
      </c>
      <c r="T102" s="35">
        <f t="shared" si="15"/>
        <v>0.35951179004491446</v>
      </c>
      <c r="U102" s="35">
        <f t="shared" si="16"/>
        <v>-0.141616739577761</v>
      </c>
      <c r="V102" s="35">
        <f t="shared" si="17"/>
        <v>0.10626854769776957</v>
      </c>
      <c r="W102" s="35">
        <f t="shared" si="18"/>
        <v>0.4378803804398641</v>
      </c>
      <c r="X102" s="35">
        <f t="shared" si="19"/>
        <v>0.11000532685537666</v>
      </c>
      <c r="Y102" s="35">
        <f t="shared" si="20"/>
        <v>0.66534570416885375</v>
      </c>
      <c r="Z102" s="35">
        <f t="shared" si="21"/>
        <v>0.53506782608266446</v>
      </c>
      <c r="AA102" s="35">
        <f t="shared" si="22"/>
        <v>0.2662049541860057</v>
      </c>
      <c r="AB102" s="35">
        <f t="shared" si="23"/>
        <v>-6.204438929294686E-2</v>
      </c>
      <c r="AC102" s="35">
        <f t="shared" si="24"/>
        <v>-0.28988705863282016</v>
      </c>
      <c r="AD102" s="35">
        <f t="shared" si="25"/>
        <v>0.63119064979049466</v>
      </c>
      <c r="AE102" s="35">
        <f t="shared" si="26"/>
        <v>0.62366672929119082</v>
      </c>
      <c r="AF102" s="35">
        <f t="shared" si="27"/>
        <v>0.60881602991933881</v>
      </c>
      <c r="AG102" s="35">
        <f t="shared" si="28"/>
        <v>0.47527175984578146</v>
      </c>
      <c r="AH102" s="35">
        <f t="shared" si="29"/>
        <v>-0.28866451775278235</v>
      </c>
      <c r="AI102" s="35">
        <f t="shared" si="30"/>
        <v>-0.24559629918166351</v>
      </c>
      <c r="AJ102" s="35">
        <f t="shared" si="31"/>
        <v>-0.18639418341161662</v>
      </c>
      <c r="AK102" s="35">
        <f t="shared" si="32"/>
        <v>0.74025861165741691</v>
      </c>
      <c r="AL102" s="35">
        <f t="shared" si="33"/>
        <v>1.0357640945696203</v>
      </c>
      <c r="AM102" s="35">
        <f t="shared" si="34"/>
        <v>0.75754809324765848</v>
      </c>
      <c r="AN102" s="2"/>
      <c r="AO102" s="2"/>
      <c r="AP102" s="2"/>
      <c r="AQ102" s="2"/>
    </row>
    <row r="103" spans="1:43" x14ac:dyDescent="0.2">
      <c r="A103" s="203"/>
      <c r="B103" s="75" t="s">
        <v>59</v>
      </c>
      <c r="C103" s="75" t="s">
        <v>60</v>
      </c>
      <c r="D103" s="2"/>
      <c r="E103" s="35">
        <f t="shared" ref="E103:G103" si="59">IFERROR((E29-I29)/I29,"")</f>
        <v>2.3267651013543156E-2</v>
      </c>
      <c r="F103" s="35">
        <f t="shared" si="59"/>
        <v>-4.1108680494144421E-2</v>
      </c>
      <c r="G103" s="35">
        <f t="shared" si="59"/>
        <v>-0.10406248018834385</v>
      </c>
      <c r="H103" s="35">
        <f t="shared" si="3"/>
        <v>-0.23950195540753927</v>
      </c>
      <c r="I103" s="35">
        <f t="shared" si="4"/>
        <v>-0.2279482167805168</v>
      </c>
      <c r="J103" s="35">
        <f t="shared" si="5"/>
        <v>-4.0580298846371571E-2</v>
      </c>
      <c r="K103" s="35">
        <f t="shared" si="6"/>
        <v>-0.15610690530964663</v>
      </c>
      <c r="L103" s="35">
        <f t="shared" si="7"/>
        <v>-5.7018866161350754E-2</v>
      </c>
      <c r="M103" s="35">
        <f t="shared" si="8"/>
        <v>1.9362895565430232E-2</v>
      </c>
      <c r="N103" s="35">
        <f t="shared" si="9"/>
        <v>-1.6318163451568463E-2</v>
      </c>
      <c r="O103" s="35">
        <f t="shared" si="10"/>
        <v>4.2683844179956285E-2</v>
      </c>
      <c r="P103" s="35">
        <f t="shared" si="11"/>
        <v>0.13098547083903431</v>
      </c>
      <c r="Q103" s="35">
        <f t="shared" si="12"/>
        <v>0.27251286269593222</v>
      </c>
      <c r="R103" s="35">
        <f t="shared" si="13"/>
        <v>-3.6934964976956045E-2</v>
      </c>
      <c r="S103" s="35">
        <f t="shared" si="14"/>
        <v>0.12616427118958204</v>
      </c>
      <c r="T103" s="35">
        <f t="shared" si="15"/>
        <v>-1.5980149237973564E-2</v>
      </c>
      <c r="U103" s="35">
        <f t="shared" si="16"/>
        <v>-0.18352813726263184</v>
      </c>
      <c r="V103" s="35">
        <f t="shared" si="17"/>
        <v>-5.3478466499507632E-2</v>
      </c>
      <c r="W103" s="35">
        <f t="shared" si="18"/>
        <v>-0.11550178511929066</v>
      </c>
      <c r="X103" s="35">
        <f t="shared" si="19"/>
        <v>-0.16970747738516992</v>
      </c>
      <c r="Y103" s="35">
        <f t="shared" si="20"/>
        <v>-9.8628412181876752E-3</v>
      </c>
      <c r="Z103" s="35">
        <f t="shared" si="21"/>
        <v>0.10550133081498976</v>
      </c>
      <c r="AA103" s="35">
        <f t="shared" si="22"/>
        <v>0.19614129581880241</v>
      </c>
      <c r="AB103" s="35">
        <f t="shared" si="23"/>
        <v>0.29761656380300294</v>
      </c>
      <c r="AC103" s="35">
        <f t="shared" si="24"/>
        <v>9.8688460233784678E-2</v>
      </c>
      <c r="AD103" s="35">
        <f t="shared" si="25"/>
        <v>0.30826488302519134</v>
      </c>
      <c r="AE103" s="35">
        <f t="shared" si="26"/>
        <v>0.39595181770845411</v>
      </c>
      <c r="AF103" s="35">
        <f t="shared" si="27"/>
        <v>0.32312865065542828</v>
      </c>
      <c r="AG103" s="35">
        <f t="shared" si="28"/>
        <v>-0.21856394346340074</v>
      </c>
      <c r="AH103" s="35">
        <f t="shared" si="29"/>
        <v>-0.33138454753383567</v>
      </c>
      <c r="AI103" s="35">
        <f t="shared" si="30"/>
        <v>-0.40397274631407198</v>
      </c>
      <c r="AJ103" s="35">
        <f t="shared" si="31"/>
        <v>-0.34858555808307812</v>
      </c>
      <c r="AK103" s="35">
        <f t="shared" si="32"/>
        <v>0.18415937714705694</v>
      </c>
      <c r="AL103" s="35">
        <f t="shared" si="33"/>
        <v>0.2573687952806975</v>
      </c>
      <c r="AM103" s="35">
        <f t="shared" si="34"/>
        <v>0.3710601038971677</v>
      </c>
      <c r="AN103" s="2"/>
      <c r="AO103" s="2"/>
      <c r="AP103" s="2"/>
      <c r="AQ103" s="2"/>
    </row>
    <row r="104" spans="1:43" x14ac:dyDescent="0.2">
      <c r="A104" s="203"/>
      <c r="B104" s="75" t="s">
        <v>61</v>
      </c>
      <c r="C104" s="75" t="s">
        <v>62</v>
      </c>
      <c r="D104" s="2"/>
      <c r="E104" s="35">
        <f t="shared" ref="E104:G104" si="60">IFERROR((E30-I30)/I30,"")</f>
        <v>9.3890780582873062E-2</v>
      </c>
      <c r="F104" s="35">
        <f t="shared" si="60"/>
        <v>-5.944944513598114E-2</v>
      </c>
      <c r="G104" s="35">
        <f t="shared" si="60"/>
        <v>-0.16657550841563001</v>
      </c>
      <c r="H104" s="35">
        <f t="shared" si="3"/>
        <v>-0.34776311944698085</v>
      </c>
      <c r="I104" s="35">
        <f t="shared" si="4"/>
        <v>-0.29227078134837614</v>
      </c>
      <c r="J104" s="35">
        <f t="shared" si="5"/>
        <v>-0.25177687377931995</v>
      </c>
      <c r="K104" s="35">
        <f t="shared" si="6"/>
        <v>-0.27871310831998591</v>
      </c>
      <c r="L104" s="35">
        <f t="shared" si="7"/>
        <v>-0.21306824118982209</v>
      </c>
      <c r="M104" s="35">
        <f t="shared" si="8"/>
        <v>-0.11684851299959312</v>
      </c>
      <c r="N104" s="35">
        <f t="shared" si="9"/>
        <v>-0.10221055669119297</v>
      </c>
      <c r="O104" s="35">
        <f t="shared" si="10"/>
        <v>-7.2828619573562806E-2</v>
      </c>
      <c r="P104" s="35">
        <f t="shared" si="11"/>
        <v>5.931315621618264E-2</v>
      </c>
      <c r="Q104" s="35">
        <f t="shared" si="12"/>
        <v>3.5193639604409879E-4</v>
      </c>
      <c r="R104" s="35">
        <f t="shared" si="13"/>
        <v>-6.7688932811137012E-2</v>
      </c>
      <c r="S104" s="35">
        <f t="shared" si="14"/>
        <v>-3.2062912468196925E-2</v>
      </c>
      <c r="T104" s="35">
        <f t="shared" si="15"/>
        <v>3.6445695210940363E-2</v>
      </c>
      <c r="U104" s="35">
        <f t="shared" si="16"/>
        <v>-4.9541680409914725E-3</v>
      </c>
      <c r="V104" s="35">
        <f t="shared" si="17"/>
        <v>-7.9713994985414094E-2</v>
      </c>
      <c r="W104" s="35">
        <f t="shared" si="18"/>
        <v>7.7785377903317937E-2</v>
      </c>
      <c r="X104" s="35">
        <f t="shared" si="19"/>
        <v>0.10253382658579201</v>
      </c>
      <c r="Y104" s="35">
        <f t="shared" si="20"/>
        <v>0.118781880644347</v>
      </c>
      <c r="Z104" s="35">
        <f t="shared" si="21"/>
        <v>0.1388376787954049</v>
      </c>
      <c r="AA104" s="35">
        <f t="shared" si="22"/>
        <v>1.7401516717133216E-2</v>
      </c>
      <c r="AB104" s="35">
        <f t="shared" si="23"/>
        <v>6.4610910517275966E-2</v>
      </c>
      <c r="AC104" s="35">
        <f t="shared" si="24"/>
        <v>-4.1170481891605507E-2</v>
      </c>
      <c r="AD104" s="35">
        <f t="shared" si="25"/>
        <v>0.13357007500233911</v>
      </c>
      <c r="AE104" s="35">
        <f t="shared" si="26"/>
        <v>0.35341755155246174</v>
      </c>
      <c r="AF104" s="35">
        <f t="shared" si="27"/>
        <v>0.15692064279124934</v>
      </c>
      <c r="AG104" s="35">
        <f t="shared" si="28"/>
        <v>-9.3417364248961229E-2</v>
      </c>
      <c r="AH104" s="35">
        <f t="shared" si="29"/>
        <v>-0.31656497740865341</v>
      </c>
      <c r="AI104" s="35">
        <f t="shared" si="30"/>
        <v>-0.35100743881360169</v>
      </c>
      <c r="AJ104" s="35">
        <f t="shared" si="31"/>
        <v>-0.36715739283232662</v>
      </c>
      <c r="AK104" s="35">
        <f t="shared" si="32"/>
        <v>2.0908468761321478E-2</v>
      </c>
      <c r="AL104" s="35">
        <f t="shared" si="33"/>
        <v>0.35950129718865487</v>
      </c>
      <c r="AM104" s="35">
        <f t="shared" si="34"/>
        <v>0.13746604995495429</v>
      </c>
      <c r="AN104" s="2"/>
      <c r="AO104" s="2"/>
      <c r="AP104" s="2"/>
      <c r="AQ104" s="2"/>
    </row>
    <row r="105" spans="1:43" x14ac:dyDescent="0.2">
      <c r="A105" s="203"/>
      <c r="B105" s="75" t="s">
        <v>63</v>
      </c>
      <c r="C105" s="75" t="s">
        <v>64</v>
      </c>
      <c r="D105" s="2"/>
      <c r="E105" s="35">
        <f t="shared" ref="E105:G105" si="61">IFERROR((E31-I31)/I31,"")</f>
        <v>-6.5793154101153667E-3</v>
      </c>
      <c r="F105" s="35">
        <f t="shared" si="61"/>
        <v>0.20252502126915117</v>
      </c>
      <c r="G105" s="35">
        <f t="shared" si="61"/>
        <v>-0.13906072342467091</v>
      </c>
      <c r="H105" s="35">
        <f t="shared" si="3"/>
        <v>-0.39262395968921704</v>
      </c>
      <c r="I105" s="35">
        <f t="shared" si="4"/>
        <v>-0.21627996821752843</v>
      </c>
      <c r="J105" s="35">
        <f t="shared" si="5"/>
        <v>-0.25534570454525757</v>
      </c>
      <c r="K105" s="35">
        <f t="shared" si="6"/>
        <v>-0.11142043367075104</v>
      </c>
      <c r="L105" s="35">
        <f t="shared" si="7"/>
        <v>-0.100997819202443</v>
      </c>
      <c r="M105" s="35">
        <f t="shared" si="8"/>
        <v>-3.3367203333031219E-2</v>
      </c>
      <c r="N105" s="35">
        <f t="shared" si="9"/>
        <v>1.4058037411284224E-2</v>
      </c>
      <c r="O105" s="35">
        <f t="shared" si="10"/>
        <v>0.31325017179790238</v>
      </c>
      <c r="P105" s="35">
        <f t="shared" si="11"/>
        <v>0.337039679826376</v>
      </c>
      <c r="Q105" s="35">
        <f t="shared" si="12"/>
        <v>0.55246242498405795</v>
      </c>
      <c r="R105" s="35">
        <f t="shared" si="13"/>
        <v>0.3960203124580885</v>
      </c>
      <c r="S105" s="35">
        <f t="shared" si="14"/>
        <v>-0.18942964900979756</v>
      </c>
      <c r="T105" s="35">
        <f t="shared" si="15"/>
        <v>0.28480074804914673</v>
      </c>
      <c r="U105" s="35">
        <f t="shared" si="16"/>
        <v>-0.45599573309132813</v>
      </c>
      <c r="V105" s="35">
        <f t="shared" si="17"/>
        <v>-0.40313074732576842</v>
      </c>
      <c r="W105" s="35">
        <f t="shared" si="18"/>
        <v>-0.29437315784868967</v>
      </c>
      <c r="X105" s="35">
        <f t="shared" si="19"/>
        <v>-0.47321659752564954</v>
      </c>
      <c r="Y105" s="35">
        <f t="shared" si="20"/>
        <v>0.17148111065288377</v>
      </c>
      <c r="Z105" s="35">
        <f t="shared" si="21"/>
        <v>0.14098079950998357</v>
      </c>
      <c r="AA105" s="35">
        <f t="shared" si="22"/>
        <v>0.453040836186276</v>
      </c>
      <c r="AB105" s="35">
        <f t="shared" si="23"/>
        <v>0.20853804773660509</v>
      </c>
      <c r="AC105" s="35">
        <f t="shared" si="24"/>
        <v>0.17735325477400138</v>
      </c>
      <c r="AD105" s="35">
        <f t="shared" si="25"/>
        <v>0.34329741106197526</v>
      </c>
      <c r="AE105" s="35">
        <f t="shared" si="26"/>
        <v>0.21653409022674502</v>
      </c>
      <c r="AF105" s="35">
        <f t="shared" si="27"/>
        <v>4.4356574328487334E-3</v>
      </c>
      <c r="AG105" s="35">
        <f t="shared" si="28"/>
        <v>-0.42780874995171109</v>
      </c>
      <c r="AH105" s="35">
        <f t="shared" si="29"/>
        <v>-0.49799149745677485</v>
      </c>
      <c r="AI105" s="35">
        <f t="shared" si="30"/>
        <v>-0.44951587251516312</v>
      </c>
      <c r="AJ105" s="35">
        <f t="shared" si="31"/>
        <v>-0.2644802281907998</v>
      </c>
      <c r="AK105" s="35">
        <f t="shared" si="32"/>
        <v>0.58939184790699994</v>
      </c>
      <c r="AL105" s="35">
        <f t="shared" si="33"/>
        <v>1.0374122165241642</v>
      </c>
      <c r="AM105" s="35">
        <f t="shared" si="34"/>
        <v>0.78715852538443487</v>
      </c>
      <c r="AN105" s="2"/>
      <c r="AO105" s="2"/>
      <c r="AP105" s="2"/>
      <c r="AQ105" s="2"/>
    </row>
    <row r="106" spans="1:43" x14ac:dyDescent="0.2">
      <c r="A106" s="203"/>
      <c r="B106" s="75" t="s">
        <v>65</v>
      </c>
      <c r="C106" s="75" t="s">
        <v>66</v>
      </c>
      <c r="D106" s="2"/>
      <c r="E106" s="35">
        <f t="shared" ref="E106:G106" si="62">IFERROR((E32-I32)/I32,"")</f>
        <v>2.1925142423478344E-2</v>
      </c>
      <c r="F106" s="35">
        <f t="shared" si="62"/>
        <v>-0.26595235018148727</v>
      </c>
      <c r="G106" s="35">
        <f t="shared" si="62"/>
        <v>-0.5869681075580705</v>
      </c>
      <c r="H106" s="35">
        <f t="shared" si="3"/>
        <v>-0.6594417667563226</v>
      </c>
      <c r="I106" s="35">
        <f t="shared" si="4"/>
        <v>-0.46176329626047596</v>
      </c>
      <c r="J106" s="35">
        <f t="shared" si="5"/>
        <v>-0.4072630392828861</v>
      </c>
      <c r="K106" s="35">
        <f t="shared" si="6"/>
        <v>-0.48363336846848981</v>
      </c>
      <c r="L106" s="35">
        <f t="shared" si="7"/>
        <v>-0.1720299379127101</v>
      </c>
      <c r="M106" s="35">
        <f t="shared" si="8"/>
        <v>-8.1788924447412995E-2</v>
      </c>
      <c r="N106" s="35">
        <f t="shared" si="9"/>
        <v>-0.10017162989707504</v>
      </c>
      <c r="O106" s="35">
        <f t="shared" si="10"/>
        <v>-0.10173237390621472</v>
      </c>
      <c r="P106" s="35">
        <f t="shared" si="11"/>
        <v>-5.5175570025533673E-2</v>
      </c>
      <c r="Q106" s="35">
        <f t="shared" si="12"/>
        <v>-0.13497360535598674</v>
      </c>
      <c r="R106" s="35">
        <f t="shared" si="13"/>
        <v>-0.177112358208495</v>
      </c>
      <c r="S106" s="35">
        <f t="shared" si="14"/>
        <v>-0.11037736079888789</v>
      </c>
      <c r="T106" s="35">
        <f t="shared" si="15"/>
        <v>-0.13092685710453889</v>
      </c>
      <c r="U106" s="35">
        <f t="shared" si="16"/>
        <v>-8.8678977416471794E-2</v>
      </c>
      <c r="V106" s="35">
        <f t="shared" si="17"/>
        <v>0.1350761401700378</v>
      </c>
      <c r="W106" s="35">
        <f t="shared" si="18"/>
        <v>-0.1303979956892988</v>
      </c>
      <c r="X106" s="35">
        <f t="shared" si="19"/>
        <v>4.5634459309548341E-2</v>
      </c>
      <c r="Y106" s="35">
        <f t="shared" si="20"/>
        <v>0.20841826010715123</v>
      </c>
      <c r="Z106" s="35">
        <f t="shared" si="21"/>
        <v>0.17522493501290801</v>
      </c>
      <c r="AA106" s="35">
        <f t="shared" si="22"/>
        <v>0.29966226884805874</v>
      </c>
      <c r="AB106" s="35">
        <f t="shared" si="23"/>
        <v>0.29882261944013194</v>
      </c>
      <c r="AC106" s="35">
        <f t="shared" si="24"/>
        <v>0.44445861436973289</v>
      </c>
      <c r="AD106" s="35">
        <f t="shared" si="25"/>
        <v>0.46702851808000179</v>
      </c>
      <c r="AE106" s="35">
        <f t="shared" si="26"/>
        <v>0.57667752669751926</v>
      </c>
      <c r="AF106" s="35">
        <f t="shared" si="27"/>
        <v>0.32448046292432753</v>
      </c>
      <c r="AG106" s="35">
        <f t="shared" si="28"/>
        <v>-0.27317865826188614</v>
      </c>
      <c r="AH106" s="35">
        <f t="shared" si="29"/>
        <v>-0.2894067949938891</v>
      </c>
      <c r="AI106" s="35">
        <f t="shared" si="30"/>
        <v>-0.26308737460682491</v>
      </c>
      <c r="AJ106" s="35">
        <f t="shared" si="31"/>
        <v>-4.9420548765457865E-2</v>
      </c>
      <c r="AK106" s="35">
        <f t="shared" si="32"/>
        <v>0.87125714308125934</v>
      </c>
      <c r="AL106" s="35">
        <f t="shared" si="33"/>
        <v>0.81297138463423935</v>
      </c>
      <c r="AM106" s="35">
        <f t="shared" si="34"/>
        <v>0.66183787276655792</v>
      </c>
      <c r="AN106" s="2"/>
      <c r="AO106" s="2"/>
      <c r="AP106" s="2"/>
      <c r="AQ106" s="2"/>
    </row>
    <row r="107" spans="1:43" x14ac:dyDescent="0.2">
      <c r="A107" s="203"/>
      <c r="B107" s="75" t="s">
        <v>4613</v>
      </c>
      <c r="C107" s="75" t="s">
        <v>5889</v>
      </c>
      <c r="D107" s="2"/>
      <c r="E107" s="35">
        <f t="shared" ref="E107:G107" si="63">IFERROR((E33-I33)/I33,"")</f>
        <v>0.16700543105226745</v>
      </c>
      <c r="F107" s="35">
        <f t="shared" si="63"/>
        <v>-0.59865094128722696</v>
      </c>
      <c r="G107" s="35">
        <f t="shared" si="63"/>
        <v>-0.50172497065183308</v>
      </c>
      <c r="H107" s="35">
        <f t="shared" si="3"/>
        <v>-0.83312388038931429</v>
      </c>
      <c r="I107" s="35">
        <f t="shared" si="4"/>
        <v>-0.58986470241597866</v>
      </c>
      <c r="J107" s="35">
        <f t="shared" si="5"/>
        <v>-3.5362959898463817E-2</v>
      </c>
      <c r="K107" s="35">
        <f t="shared" si="6"/>
        <v>-0.36722857612193066</v>
      </c>
      <c r="L107" s="35">
        <f t="shared" si="7"/>
        <v>5.9184072262547751</v>
      </c>
      <c r="M107" s="35">
        <f t="shared" si="8"/>
        <v>0.558954508713009</v>
      </c>
      <c r="N107" s="35">
        <f t="shared" si="9"/>
        <v>-2.6801144723835438E-2</v>
      </c>
      <c r="O107" s="35">
        <f t="shared" si="10"/>
        <v>6.7186286793784883E-2</v>
      </c>
      <c r="P107" s="35">
        <f t="shared" si="11"/>
        <v>7.6814690947310388E-2</v>
      </c>
      <c r="Q107" s="35">
        <f t="shared" si="12"/>
        <v>-8.5598321785441259E-2</v>
      </c>
      <c r="R107" s="35">
        <f t="shared" si="13"/>
        <v>0.30736544334721261</v>
      </c>
      <c r="S107" s="35">
        <f t="shared" si="14"/>
        <v>-0.11163245942471539</v>
      </c>
      <c r="T107" s="35">
        <f t="shared" si="15"/>
        <v>-0.22979308140208979</v>
      </c>
      <c r="U107" s="35">
        <f t="shared" si="16"/>
        <v>-0.32014984314811024</v>
      </c>
      <c r="V107" s="35">
        <f t="shared" si="17"/>
        <v>-0.4881404637480099</v>
      </c>
      <c r="W107" s="35">
        <f t="shared" si="18"/>
        <v>-0.11817294461726843</v>
      </c>
      <c r="X107" s="35">
        <f t="shared" si="19"/>
        <v>-0.3435586369532912</v>
      </c>
      <c r="Y107" s="35">
        <f t="shared" si="20"/>
        <v>0.54040257363540889</v>
      </c>
      <c r="Z107" s="35">
        <f t="shared" si="21"/>
        <v>-8.7997440115473391E-2</v>
      </c>
      <c r="AA107" s="35">
        <f t="shared" si="22"/>
        <v>5.0724588682642807E-4</v>
      </c>
      <c r="AB107" s="35">
        <f t="shared" si="23"/>
        <v>0.31950809917244627</v>
      </c>
      <c r="AC107" s="35">
        <f t="shared" si="24"/>
        <v>-0.30287114480532101</v>
      </c>
      <c r="AD107" s="35">
        <f t="shared" si="25"/>
        <v>0.25068265097859194</v>
      </c>
      <c r="AE107" s="35">
        <f t="shared" si="26"/>
        <v>2.2246359697823119E-2</v>
      </c>
      <c r="AF107" s="35">
        <f t="shared" si="27"/>
        <v>-0.26430307297008604</v>
      </c>
      <c r="AG107" s="35">
        <f t="shared" si="28"/>
        <v>-0.54059457071486416</v>
      </c>
      <c r="AH107" s="35">
        <f t="shared" si="29"/>
        <v>-0.55622841737460416</v>
      </c>
      <c r="AI107" s="35">
        <f t="shared" si="30"/>
        <v>-0.43423190641715953</v>
      </c>
      <c r="AJ107" s="35">
        <f t="shared" si="31"/>
        <v>-3.5867637545919977E-2</v>
      </c>
      <c r="AK107" s="35">
        <f t="shared" si="32"/>
        <v>0.27142379603112193</v>
      </c>
      <c r="AL107" s="35">
        <f t="shared" si="33"/>
        <v>0.18720171680793313</v>
      </c>
      <c r="AM107" s="35">
        <f t="shared" si="34"/>
        <v>0.1870778007718516</v>
      </c>
      <c r="AN107" s="2"/>
      <c r="AO107" s="2"/>
      <c r="AP107" s="2"/>
      <c r="AQ107" s="2"/>
    </row>
    <row r="108" spans="1:43" x14ac:dyDescent="0.2">
      <c r="A108" s="203"/>
      <c r="B108" s="75" t="s">
        <v>67</v>
      </c>
      <c r="C108" s="75" t="s">
        <v>68</v>
      </c>
      <c r="D108" s="2"/>
      <c r="E108" s="35">
        <f t="shared" ref="E108:G108" si="64">IFERROR((E34-I34)/I34,"")</f>
        <v>0.5758528083892166</v>
      </c>
      <c r="F108" s="35">
        <f t="shared" si="64"/>
        <v>4.01063866137642E-2</v>
      </c>
      <c r="G108" s="35">
        <f t="shared" si="64"/>
        <v>-3.9040427891266521E-2</v>
      </c>
      <c r="H108" s="35">
        <f t="shared" si="3"/>
        <v>0.28545105098153184</v>
      </c>
      <c r="I108" s="35">
        <f t="shared" si="4"/>
        <v>-0.4413495099780812</v>
      </c>
      <c r="J108" s="35">
        <f t="shared" si="5"/>
        <v>-0.18016237239474048</v>
      </c>
      <c r="K108" s="35">
        <f t="shared" si="6"/>
        <v>-0.30902043025313963</v>
      </c>
      <c r="L108" s="35">
        <f t="shared" si="7"/>
        <v>-0.32693528143805872</v>
      </c>
      <c r="M108" s="35">
        <f t="shared" si="8"/>
        <v>0.25100960871947181</v>
      </c>
      <c r="N108" s="35">
        <f t="shared" si="9"/>
        <v>-6.457365931250604E-2</v>
      </c>
      <c r="O108" s="35">
        <f t="shared" si="10"/>
        <v>-1.4815355611261695E-2</v>
      </c>
      <c r="P108" s="35">
        <f t="shared" si="11"/>
        <v>-2.2763883192736485E-2</v>
      </c>
      <c r="Q108" s="35">
        <f t="shared" si="12"/>
        <v>-8.841620225806672E-2</v>
      </c>
      <c r="R108" s="35">
        <f t="shared" si="13"/>
        <v>-9.7714480492200342E-2</v>
      </c>
      <c r="S108" s="35">
        <f t="shared" si="14"/>
        <v>-3.5543029682854254E-4</v>
      </c>
      <c r="T108" s="35">
        <f t="shared" si="15"/>
        <v>-0.15315114481744449</v>
      </c>
      <c r="U108" s="35">
        <f t="shared" si="16"/>
        <v>-9.9048189333130393E-2</v>
      </c>
      <c r="V108" s="35">
        <f t="shared" si="17"/>
        <v>-0.11969531638960917</v>
      </c>
      <c r="W108" s="35">
        <f t="shared" si="18"/>
        <v>-8.4177242575708744E-2</v>
      </c>
      <c r="X108" s="35">
        <f t="shared" si="19"/>
        <v>3.7767230386944739E-2</v>
      </c>
      <c r="Y108" s="35">
        <f t="shared" si="20"/>
        <v>0.14648238777666667</v>
      </c>
      <c r="Z108" s="35">
        <f t="shared" si="21"/>
        <v>0.13855487368219269</v>
      </c>
      <c r="AA108" s="35">
        <f t="shared" si="22"/>
        <v>0.28159636080692085</v>
      </c>
      <c r="AB108" s="35">
        <f t="shared" si="23"/>
        <v>0.4979030370837807</v>
      </c>
      <c r="AC108" s="35">
        <f t="shared" si="24"/>
        <v>0.4571522030633321</v>
      </c>
      <c r="AD108" s="35">
        <f t="shared" si="25"/>
        <v>1.0339182125639232</v>
      </c>
      <c r="AE108" s="35">
        <f t="shared" si="26"/>
        <v>0.56372220428453423</v>
      </c>
      <c r="AF108" s="35">
        <f t="shared" si="27"/>
        <v>1.2230759367096397E-2</v>
      </c>
      <c r="AG108" s="35">
        <f t="shared" si="28"/>
        <v>-0.14692857264756526</v>
      </c>
      <c r="AH108" s="35">
        <f t="shared" si="29"/>
        <v>-0.43496535419170512</v>
      </c>
      <c r="AI108" s="35">
        <f t="shared" si="30"/>
        <v>-0.19163117407960839</v>
      </c>
      <c r="AJ108" s="35">
        <f t="shared" si="31"/>
        <v>-5.0455167223164614E-2</v>
      </c>
      <c r="AK108" s="35">
        <f t="shared" si="32"/>
        <v>24.722231267843064</v>
      </c>
      <c r="AL108" s="35">
        <f t="shared" si="33"/>
        <v>27.031198271715706</v>
      </c>
      <c r="AM108" s="35">
        <f t="shared" si="34"/>
        <v>24.84587431696772</v>
      </c>
      <c r="AN108" s="2"/>
      <c r="AO108" s="2"/>
      <c r="AP108" s="2"/>
      <c r="AQ108" s="2"/>
    </row>
    <row r="109" spans="1:43" x14ac:dyDescent="0.2">
      <c r="A109" s="203"/>
      <c r="B109" s="75" t="s">
        <v>69</v>
      </c>
      <c r="C109" s="75" t="s">
        <v>70</v>
      </c>
      <c r="D109" s="2"/>
      <c r="E109" s="35">
        <f t="shared" ref="E109:G109" si="65">IFERROR((E35-I35)/I35,"")</f>
        <v>0.68068726261647994</v>
      </c>
      <c r="F109" s="35">
        <f t="shared" si="65"/>
        <v>0.51771131548500915</v>
      </c>
      <c r="G109" s="35">
        <f t="shared" si="65"/>
        <v>1.8039603791417193E-2</v>
      </c>
      <c r="H109" s="35">
        <f t="shared" si="3"/>
        <v>-5.4191519156157712E-2</v>
      </c>
      <c r="I109" s="35">
        <f t="shared" si="4"/>
        <v>-0.24296022695766278</v>
      </c>
      <c r="J109" s="35">
        <f t="shared" si="5"/>
        <v>-0.24695716161870671</v>
      </c>
      <c r="K109" s="35">
        <f t="shared" si="6"/>
        <v>-0.57383511366933626</v>
      </c>
      <c r="L109" s="35">
        <f t="shared" si="7"/>
        <v>-0.58132219054829026</v>
      </c>
      <c r="M109" s="35">
        <f t="shared" si="8"/>
        <v>-0.54515423420441789</v>
      </c>
      <c r="N109" s="35">
        <f t="shared" si="9"/>
        <v>-0.32348170291045159</v>
      </c>
      <c r="O109" s="35">
        <f t="shared" si="10"/>
        <v>-0.13867466096959932</v>
      </c>
      <c r="P109" s="35">
        <f t="shared" si="11"/>
        <v>0.36029901274134768</v>
      </c>
      <c r="Q109" s="35">
        <f t="shared" si="12"/>
        <v>0.2753791661442539</v>
      </c>
      <c r="R109" s="35">
        <f t="shared" si="13"/>
        <v>0.23068308255987546</v>
      </c>
      <c r="S109" s="35">
        <f t="shared" si="14"/>
        <v>0.20885833654374808</v>
      </c>
      <c r="T109" s="35">
        <f t="shared" si="15"/>
        <v>0.13689565396664169</v>
      </c>
      <c r="U109" s="35">
        <f t="shared" si="16"/>
        <v>-0.11202233537154389</v>
      </c>
      <c r="V109" s="35">
        <f t="shared" si="17"/>
        <v>-0.21119557965496288</v>
      </c>
      <c r="W109" s="35">
        <f t="shared" si="18"/>
        <v>-0.42346125152060382</v>
      </c>
      <c r="X109" s="35">
        <f t="shared" si="19"/>
        <v>-0.12567466864959767</v>
      </c>
      <c r="Y109" s="35">
        <f t="shared" si="20"/>
        <v>0.24546506648569813</v>
      </c>
      <c r="Z109" s="35">
        <f t="shared" si="21"/>
        <v>0.29412083850102055</v>
      </c>
      <c r="AA109" s="35">
        <f t="shared" si="22"/>
        <v>1.0267676240138521</v>
      </c>
      <c r="AB109" s="35">
        <f t="shared" si="23"/>
        <v>0.298721446660343</v>
      </c>
      <c r="AC109" s="35">
        <f t="shared" si="24"/>
        <v>6.8409268489559485E-2</v>
      </c>
      <c r="AD109" s="35">
        <f t="shared" si="25"/>
        <v>0.19102043645457861</v>
      </c>
      <c r="AE109" s="35">
        <f t="shared" si="26"/>
        <v>0.26018718952491449</v>
      </c>
      <c r="AF109" s="35">
        <f t="shared" si="27"/>
        <v>0.54561321939027441</v>
      </c>
      <c r="AG109" s="35">
        <f t="shared" si="28"/>
        <v>-0.21776952452328657</v>
      </c>
      <c r="AH109" s="35">
        <f t="shared" si="29"/>
        <v>-0.37246360280367635</v>
      </c>
      <c r="AI109" s="35">
        <f t="shared" si="30"/>
        <v>-0.41808951573450825</v>
      </c>
      <c r="AJ109" s="35">
        <f t="shared" si="31"/>
        <v>-0.48465501481822143</v>
      </c>
      <c r="AK109" s="35">
        <f t="shared" si="32"/>
        <v>0.15073195679809609</v>
      </c>
      <c r="AL109" s="35">
        <f t="shared" si="33"/>
        <v>0.40641995563473154</v>
      </c>
      <c r="AM109" s="35">
        <f t="shared" si="34"/>
        <v>0.56457699693311825</v>
      </c>
      <c r="AN109" s="2"/>
      <c r="AO109" s="2"/>
      <c r="AP109" s="2"/>
      <c r="AQ109" s="2"/>
    </row>
    <row r="110" spans="1:43" x14ac:dyDescent="0.2">
      <c r="A110" s="203"/>
      <c r="B110" s="75" t="s">
        <v>71</v>
      </c>
      <c r="C110" s="75" t="s">
        <v>72</v>
      </c>
      <c r="D110" s="2"/>
      <c r="E110" s="35">
        <f t="shared" ref="E110:G110" si="66">IFERROR((E36-I36)/I36,"")</f>
        <v>6.3072050870519925E-2</v>
      </c>
      <c r="F110" s="35">
        <f t="shared" si="66"/>
        <v>6.4575865548469457E-3</v>
      </c>
      <c r="G110" s="35">
        <f t="shared" si="66"/>
        <v>-0.21467308416178726</v>
      </c>
      <c r="H110" s="35">
        <f t="shared" si="3"/>
        <v>-0.32526263511803061</v>
      </c>
      <c r="I110" s="35">
        <f t="shared" si="4"/>
        <v>-0.27555885343239139</v>
      </c>
      <c r="J110" s="35">
        <f t="shared" si="5"/>
        <v>-0.23132264162630212</v>
      </c>
      <c r="K110" s="35">
        <f t="shared" si="6"/>
        <v>-0.1389609522365515</v>
      </c>
      <c r="L110" s="35">
        <f t="shared" si="7"/>
        <v>-0.1185360840135604</v>
      </c>
      <c r="M110" s="35">
        <f t="shared" si="8"/>
        <v>-0.19910335741184629</v>
      </c>
      <c r="N110" s="35">
        <f t="shared" si="9"/>
        <v>-0.20563299562245921</v>
      </c>
      <c r="O110" s="35">
        <f t="shared" si="10"/>
        <v>-0.23314828341676358</v>
      </c>
      <c r="P110" s="35">
        <f t="shared" si="11"/>
        <v>0.20817142967681068</v>
      </c>
      <c r="Q110" s="35">
        <f t="shared" si="12"/>
        <v>3.6648896057514821E-3</v>
      </c>
      <c r="R110" s="35">
        <f t="shared" si="13"/>
        <v>-9.1528552143618547E-2</v>
      </c>
      <c r="S110" s="35">
        <f t="shared" si="14"/>
        <v>-8.7397480466368582E-2</v>
      </c>
      <c r="T110" s="35">
        <f t="shared" si="15"/>
        <v>-0.29502574279986765</v>
      </c>
      <c r="U110" s="35">
        <f t="shared" si="16"/>
        <v>-0.16497884762830103</v>
      </c>
      <c r="V110" s="35">
        <f t="shared" si="17"/>
        <v>-6.8565156939170202E-2</v>
      </c>
      <c r="W110" s="35">
        <f t="shared" si="18"/>
        <v>-4.9336891813781446E-2</v>
      </c>
      <c r="X110" s="35">
        <f t="shared" si="19"/>
        <v>0.25681951740101416</v>
      </c>
      <c r="Y110" s="35">
        <f t="shared" si="20"/>
        <v>0.36466442160029322</v>
      </c>
      <c r="Z110" s="35">
        <f t="shared" si="21"/>
        <v>0.30172524857534821</v>
      </c>
      <c r="AA110" s="35">
        <f t="shared" si="22"/>
        <v>0.4359698129296366</v>
      </c>
      <c r="AB110" s="35">
        <f t="shared" si="23"/>
        <v>0.16226801237288491</v>
      </c>
      <c r="AC110" s="35">
        <f t="shared" si="24"/>
        <v>0.1799101274510953</v>
      </c>
      <c r="AD110" s="35">
        <f t="shared" si="25"/>
        <v>0.46268918756215638</v>
      </c>
      <c r="AE110" s="35">
        <f t="shared" si="26"/>
        <v>0.23849472463822627</v>
      </c>
      <c r="AF110" s="35">
        <f t="shared" si="27"/>
        <v>2.6847452033756651E-2</v>
      </c>
      <c r="AG110" s="35">
        <f t="shared" si="28"/>
        <v>-0.27505220363497196</v>
      </c>
      <c r="AH110" s="35">
        <f t="shared" si="29"/>
        <v>-0.40851927605495197</v>
      </c>
      <c r="AI110" s="35">
        <f t="shared" si="30"/>
        <v>-0.34550232914513218</v>
      </c>
      <c r="AJ110" s="35">
        <f t="shared" si="31"/>
        <v>-0.1397913126173799</v>
      </c>
      <c r="AK110" s="35">
        <f t="shared" si="32"/>
        <v>0.44682282008739127</v>
      </c>
      <c r="AL110" s="35">
        <f t="shared" si="33"/>
        <v>0.81411354984724327</v>
      </c>
      <c r="AM110" s="35">
        <f t="shared" si="34"/>
        <v>0.77187277318510239</v>
      </c>
      <c r="AN110" s="2"/>
      <c r="AO110" s="2"/>
      <c r="AP110" s="2"/>
      <c r="AQ110" s="2"/>
    </row>
    <row r="111" spans="1:43" x14ac:dyDescent="0.2">
      <c r="A111" s="203"/>
      <c r="B111" s="75" t="s">
        <v>73</v>
      </c>
      <c r="C111" s="75" t="s">
        <v>74</v>
      </c>
      <c r="D111" s="2"/>
      <c r="E111" s="35">
        <f t="shared" ref="E111:G111" si="67">IFERROR((E37-I37)/I37,"")</f>
        <v>1.9224755384615103E-2</v>
      </c>
      <c r="F111" s="35">
        <f t="shared" si="67"/>
        <v>-7.8767787283577945E-2</v>
      </c>
      <c r="G111" s="35">
        <f t="shared" si="67"/>
        <v>-6.6965855345624506E-2</v>
      </c>
      <c r="H111" s="35">
        <f t="shared" si="3"/>
        <v>-0.2326084530026071</v>
      </c>
      <c r="I111" s="35">
        <f t="shared" si="4"/>
        <v>-0.2896785175685358</v>
      </c>
      <c r="J111" s="35">
        <f t="shared" si="5"/>
        <v>-0.27512012154493654</v>
      </c>
      <c r="K111" s="35">
        <f t="shared" si="6"/>
        <v>-0.2900879452229681</v>
      </c>
      <c r="L111" s="35">
        <f t="shared" si="7"/>
        <v>-9.1265562989882698E-2</v>
      </c>
      <c r="M111" s="35">
        <f t="shared" si="8"/>
        <v>-7.4242636152010197E-2</v>
      </c>
      <c r="N111" s="35">
        <f t="shared" si="9"/>
        <v>4.7245668681297502E-2</v>
      </c>
      <c r="O111" s="35">
        <f t="shared" si="10"/>
        <v>-1.063726342970555E-2</v>
      </c>
      <c r="P111" s="35">
        <f t="shared" si="11"/>
        <v>-0.11386821337395125</v>
      </c>
      <c r="Q111" s="35">
        <f t="shared" si="12"/>
        <v>0.17966943547342001</v>
      </c>
      <c r="R111" s="35">
        <f t="shared" si="13"/>
        <v>-3.4498026985495756E-2</v>
      </c>
      <c r="S111" s="35">
        <f t="shared" si="14"/>
        <v>-3.7810916638532623E-2</v>
      </c>
      <c r="T111" s="35">
        <f t="shared" si="15"/>
        <v>0.12650316255345606</v>
      </c>
      <c r="U111" s="35">
        <f t="shared" si="16"/>
        <v>-0.27097152067052671</v>
      </c>
      <c r="V111" s="35">
        <f t="shared" si="17"/>
        <v>-0.21137178027468009</v>
      </c>
      <c r="W111" s="35">
        <f t="shared" si="18"/>
        <v>-8.1728697284870408E-2</v>
      </c>
      <c r="X111" s="35">
        <f t="shared" si="19"/>
        <v>-0.16841004998020073</v>
      </c>
      <c r="Y111" s="35">
        <f t="shared" si="20"/>
        <v>0.12989191005204972</v>
      </c>
      <c r="Z111" s="35">
        <f t="shared" si="21"/>
        <v>0.25658000636049599</v>
      </c>
      <c r="AA111" s="35">
        <f t="shared" si="22"/>
        <v>0.49844527124584331</v>
      </c>
      <c r="AB111" s="35">
        <f t="shared" si="23"/>
        <v>0.48279602448491049</v>
      </c>
      <c r="AC111" s="35">
        <f t="shared" si="24"/>
        <v>0.39238426536640975</v>
      </c>
      <c r="AD111" s="35">
        <f t="shared" si="25"/>
        <v>0.48521196768791475</v>
      </c>
      <c r="AE111" s="35">
        <f t="shared" si="26"/>
        <v>0.20146072233909518</v>
      </c>
      <c r="AF111" s="35">
        <f t="shared" si="27"/>
        <v>0.20309647726454447</v>
      </c>
      <c r="AG111" s="35">
        <f t="shared" si="28"/>
        <v>-0.16838084668262024</v>
      </c>
      <c r="AH111" s="35">
        <f t="shared" si="29"/>
        <v>-0.23059622274232219</v>
      </c>
      <c r="AI111" s="35">
        <f t="shared" si="30"/>
        <v>-9.9396316645266852E-2</v>
      </c>
      <c r="AJ111" s="35">
        <f t="shared" si="31"/>
        <v>6.3030419830828355E-2</v>
      </c>
      <c r="AK111" s="35">
        <f t="shared" si="32"/>
        <v>0.49230343148204442</v>
      </c>
      <c r="AL111" s="35">
        <f t="shared" si="33"/>
        <v>0.77243993396525401</v>
      </c>
      <c r="AM111" s="35">
        <f t="shared" si="34"/>
        <v>0.39946829688783764</v>
      </c>
      <c r="AN111" s="2"/>
      <c r="AO111" s="2"/>
      <c r="AP111" s="2"/>
      <c r="AQ111" s="2"/>
    </row>
    <row r="112" spans="1:43" x14ac:dyDescent="0.2">
      <c r="A112" s="151"/>
      <c r="B112" s="75" t="s">
        <v>75</v>
      </c>
      <c r="C112" s="75" t="s">
        <v>76</v>
      </c>
      <c r="D112" s="24"/>
      <c r="E112" s="34">
        <f t="shared" ref="E112:G112" si="68">IFERROR((E38-I38)/I38,"")</f>
        <v>-0.5941379350967223</v>
      </c>
      <c r="F112" s="34">
        <f t="shared" si="68"/>
        <v>-0.38116679340858378</v>
      </c>
      <c r="G112" s="34">
        <f t="shared" si="68"/>
        <v>-0.38064554429322139</v>
      </c>
      <c r="H112" s="34">
        <f t="shared" si="3"/>
        <v>-0.43639553954613136</v>
      </c>
      <c r="I112" s="34">
        <f t="shared" si="4"/>
        <v>-0.33749381256290628</v>
      </c>
      <c r="J112" s="34">
        <f t="shared" si="5"/>
        <v>-0.27978008394506293</v>
      </c>
      <c r="K112" s="34">
        <f t="shared" si="6"/>
        <v>-0.22291921032011666</v>
      </c>
      <c r="L112" s="34">
        <f t="shared" si="7"/>
        <v>-0.1867052097978682</v>
      </c>
      <c r="M112" s="34">
        <f t="shared" si="8"/>
        <v>-0.29371383867144679</v>
      </c>
      <c r="N112" s="34">
        <f t="shared" si="9"/>
        <v>-0.27971165731025993</v>
      </c>
      <c r="O112" s="34">
        <f t="shared" si="10"/>
        <v>-0.41390055018905436</v>
      </c>
      <c r="P112" s="34">
        <f t="shared" si="11"/>
        <v>-0.15260730305368234</v>
      </c>
      <c r="Q112" s="34">
        <f t="shared" si="12"/>
        <v>0.18361368408796175</v>
      </c>
      <c r="R112" s="34">
        <f t="shared" si="13"/>
        <v>-0.13656494038010766</v>
      </c>
      <c r="S112" s="34">
        <f t="shared" si="14"/>
        <v>-5.7918897807161376E-2</v>
      </c>
      <c r="T112" s="34">
        <f t="shared" si="15"/>
        <v>8.551109117830618E-3</v>
      </c>
      <c r="U112" s="34">
        <f t="shared" si="16"/>
        <v>-0.37119881769835877</v>
      </c>
      <c r="V112" s="34">
        <f t="shared" si="17"/>
        <v>-0.21279839262447728</v>
      </c>
      <c r="W112" s="34">
        <f t="shared" si="18"/>
        <v>-0.21019172444707257</v>
      </c>
      <c r="X112" s="34">
        <f t="shared" si="19"/>
        <v>-0.23363258309763435</v>
      </c>
      <c r="Y112" s="34">
        <f t="shared" si="20"/>
        <v>0.49844243978596342</v>
      </c>
      <c r="Z112" s="34">
        <f t="shared" si="21"/>
        <v>0.49585066702970809</v>
      </c>
      <c r="AA112" s="34">
        <f t="shared" si="22"/>
        <v>1.4541628098257737</v>
      </c>
      <c r="AB112" s="34">
        <f t="shared" si="23"/>
        <v>1.0163648443806104</v>
      </c>
      <c r="AC112" s="34">
        <f t="shared" si="24"/>
        <v>0.56027005909248861</v>
      </c>
      <c r="AD112" s="34">
        <f t="shared" si="25"/>
        <v>0.51503153480107833</v>
      </c>
      <c r="AE112" s="34">
        <f t="shared" si="26"/>
        <v>0.11096398401926194</v>
      </c>
      <c r="AF112" s="34">
        <f t="shared" si="27"/>
        <v>-0.12648977177915871</v>
      </c>
      <c r="AG112" s="34">
        <f t="shared" si="28"/>
        <v>-0.409666931416449</v>
      </c>
      <c r="AH112" s="34">
        <f t="shared" si="29"/>
        <v>-0.41291016605518244</v>
      </c>
      <c r="AI112" s="34">
        <f t="shared" si="30"/>
        <v>-0.39821803844860781</v>
      </c>
      <c r="AJ112" s="34">
        <f t="shared" si="31"/>
        <v>2.0555766025280902E-2</v>
      </c>
      <c r="AK112" s="34">
        <f t="shared" si="32"/>
        <v>0.39163550070615893</v>
      </c>
      <c r="AL112" s="34">
        <f t="shared" si="33"/>
        <v>0.5980327596977647</v>
      </c>
      <c r="AM112" s="34">
        <f t="shared" si="34"/>
        <v>0.47903348908587662</v>
      </c>
      <c r="AN112" s="24"/>
      <c r="AO112" s="24"/>
      <c r="AP112" s="24"/>
      <c r="AQ112" s="24"/>
    </row>
    <row r="113" spans="1:43" x14ac:dyDescent="0.2">
      <c r="B113" s="28"/>
      <c r="C113" s="28"/>
      <c r="G113" s="35" t="str">
        <f t="shared" ref="G113" si="69">IFERROR(G39/ABS(K39)-1,"")</f>
        <v/>
      </c>
      <c r="H113" s="35" t="str">
        <f t="shared" ref="H113" si="70">IFERROR(H39/ABS(L39)-1,"")</f>
        <v/>
      </c>
      <c r="I113" s="35" t="str">
        <f t="shared" ref="I113" si="71">IFERROR(I39/ABS(M39)-1,"")</f>
        <v/>
      </c>
      <c r="J113" s="35" t="str">
        <f t="shared" ref="J113" si="72">IFERROR(J39/ABS(N39)-1,"")</f>
        <v/>
      </c>
      <c r="K113" s="35" t="str">
        <f t="shared" ref="K113" si="73">IFERROR(K39/ABS(O39)-1,"")</f>
        <v/>
      </c>
      <c r="L113" s="35" t="str">
        <f t="shared" ref="L113" si="74">IFERROR(L39/ABS(P39)-1,"")</f>
        <v/>
      </c>
      <c r="M113" s="35" t="str">
        <f t="shared" ref="M113" si="75">IFERROR(M39/ABS(Q39)-1,"")</f>
        <v/>
      </c>
      <c r="N113" s="35" t="str">
        <f t="shared" ref="N113" si="76">IFERROR(N39/ABS(R39)-1,"")</f>
        <v/>
      </c>
      <c r="O113" s="35" t="str">
        <f t="shared" ref="O113" si="77">IFERROR(O39/ABS(S39)-1,"")</f>
        <v/>
      </c>
      <c r="P113" s="35" t="str">
        <f t="shared" ref="P113" si="78">IFERROR(P39/ABS(T39)-1,"")</f>
        <v/>
      </c>
      <c r="Q113" s="35" t="str">
        <f t="shared" ref="Q113" si="79">IFERROR(Q39/ABS(U39)-1,"")</f>
        <v/>
      </c>
      <c r="R113" s="35" t="str">
        <f t="shared" ref="R113" si="80">IFERROR(R39/ABS(V39)-1,"")</f>
        <v/>
      </c>
      <c r="S113" s="35" t="str">
        <f t="shared" ref="S113" si="81">IFERROR(S39/ABS(W39)-1,"")</f>
        <v/>
      </c>
      <c r="T113" s="35" t="str">
        <f t="shared" ref="T113" si="82">IFERROR(T39/ABS(X39)-1,"")</f>
        <v/>
      </c>
      <c r="U113" s="35" t="str">
        <f t="shared" ref="U113" si="83">IFERROR(U39/ABS(Y39)-1,"")</f>
        <v/>
      </c>
      <c r="V113" s="35" t="str">
        <f t="shared" ref="V113" si="84">IFERROR(V39/ABS(Z39)-1,"")</f>
        <v/>
      </c>
      <c r="W113" s="35" t="str">
        <f t="shared" ref="W113" si="85">IFERROR(W39/ABS(AA39)-1,"")</f>
        <v/>
      </c>
      <c r="X113" s="35" t="str">
        <f t="shared" ref="X113" si="86">IFERROR(X39/ABS(AB39)-1,"")</f>
        <v/>
      </c>
      <c r="Y113" s="35" t="str">
        <f t="shared" ref="Y113" si="87">IFERROR(Y39/ABS(AC39)-1,"")</f>
        <v/>
      </c>
      <c r="Z113" s="35" t="str">
        <f t="shared" ref="Z113" si="88">IFERROR(Z39/ABS(AD39)-1,"")</f>
        <v/>
      </c>
      <c r="AA113" s="35" t="str">
        <f t="shared" ref="AA113" si="89">IFERROR(AA39/ABS(AE39)-1,"")</f>
        <v/>
      </c>
      <c r="AB113" s="35" t="str">
        <f t="shared" ref="AB113" si="90">IFERROR(AB39/ABS(AF39)-1,"")</f>
        <v/>
      </c>
      <c r="AC113" s="35" t="str">
        <f t="shared" ref="AC113" si="91">IFERROR(AC39/ABS(AG39)-1,"")</f>
        <v/>
      </c>
      <c r="AD113" s="35" t="str">
        <f t="shared" ref="AD113" si="92">IFERROR(AD39/ABS(AH39)-1,"")</f>
        <v/>
      </c>
      <c r="AE113" s="35" t="str">
        <f t="shared" ref="AE113" si="93">IFERROR(AE39/ABS(AI39)-1,"")</f>
        <v/>
      </c>
      <c r="AF113" s="35" t="str">
        <f t="shared" ref="AF113" si="94">IFERROR(AF39/ABS(AJ39)-1,"")</f>
        <v/>
      </c>
      <c r="AG113" s="35" t="str">
        <f t="shared" ref="AG113" si="95">IFERROR(AG39/ABS(AK39)-1,"")</f>
        <v/>
      </c>
      <c r="AH113" s="35" t="str">
        <f t="shared" ref="AH113" si="96">IFERROR(AH39/ABS(AL39)-1,"")</f>
        <v/>
      </c>
      <c r="AI113" s="35" t="str">
        <f t="shared" ref="AI113" si="97">IFERROR(AI39/ABS(AM39)-1,"")</f>
        <v/>
      </c>
      <c r="AJ113" s="35" t="str">
        <f t="shared" ref="AJ113" si="98">IFERROR(AJ39/ABS(AN39)-1,"")</f>
        <v/>
      </c>
      <c r="AK113" s="35" t="str">
        <f t="shared" ref="AK113" si="99">IFERROR(AK39/ABS(AO39)-1,"")</f>
        <v/>
      </c>
      <c r="AL113" s="35" t="str">
        <f t="shared" ref="AL113" si="100">IFERROR(AL39/ABS(AP39)-1,"")</f>
        <v/>
      </c>
      <c r="AM113" s="35" t="str">
        <f t="shared" ref="AM113" si="101">IFERROR(AM39/ABS(AQ39)-1,"")</f>
        <v/>
      </c>
    </row>
    <row r="114" spans="1:43" x14ac:dyDescent="0.2">
      <c r="A114" s="202" t="s">
        <v>81</v>
      </c>
      <c r="B114" s="154" t="s">
        <v>7</v>
      </c>
      <c r="C114" s="154" t="s">
        <v>8</v>
      </c>
      <c r="D114" s="29"/>
      <c r="E114" s="33">
        <f>IFERROR((E40-I40)/ABS(I40),"")</f>
        <v>2.0951671701384122E-2</v>
      </c>
      <c r="F114" s="33">
        <f t="shared" ref="F114:AO114" si="102">IFERROR((F40-J40)/ABS(J40),"")</f>
        <v>0.12565242700636609</v>
      </c>
      <c r="G114" s="33">
        <f t="shared" si="102"/>
        <v>-5.0947870273088523E-2</v>
      </c>
      <c r="H114" s="33">
        <f t="shared" si="102"/>
        <v>0.53037946912324929</v>
      </c>
      <c r="I114" s="33">
        <f t="shared" si="102"/>
        <v>-0.28908872384889528</v>
      </c>
      <c r="J114" s="33">
        <f t="shared" si="102"/>
        <v>-8.5767195611481079E-2</v>
      </c>
      <c r="K114" s="33">
        <f t="shared" si="102"/>
        <v>0.32072693151415027</v>
      </c>
      <c r="L114" s="33">
        <f t="shared" si="102"/>
        <v>0.23017904638091954</v>
      </c>
      <c r="M114" s="33">
        <f t="shared" si="102"/>
        <v>0.66958364724695307</v>
      </c>
      <c r="N114" s="33">
        <f t="shared" si="102"/>
        <v>0.56717013283803452</v>
      </c>
      <c r="O114" s="33">
        <f t="shared" si="102"/>
        <v>-0.18818406278898286</v>
      </c>
      <c r="P114" s="33">
        <f t="shared" si="102"/>
        <v>2.008401772062324</v>
      </c>
      <c r="Q114" s="33">
        <f t="shared" si="102"/>
        <v>2.1244727204185723</v>
      </c>
      <c r="R114" s="33">
        <f t="shared" si="102"/>
        <v>-0.4841288292642062</v>
      </c>
      <c r="S114" s="33">
        <f t="shared" si="102"/>
        <v>-0.31902165260138965</v>
      </c>
      <c r="T114" s="33">
        <f t="shared" si="102"/>
        <v>-0.91617436385950679</v>
      </c>
      <c r="U114" s="33">
        <f t="shared" si="102"/>
        <v>-0.8621724965526274</v>
      </c>
      <c r="V114" s="33">
        <f t="shared" si="102"/>
        <v>-0.32510032342441941</v>
      </c>
      <c r="W114" s="33">
        <f t="shared" si="102"/>
        <v>-0.48608721577155739</v>
      </c>
      <c r="X114" s="33">
        <f t="shared" si="102"/>
        <v>-7.2933411284951524E-2</v>
      </c>
      <c r="Y114" s="33">
        <f t="shared" si="102"/>
        <v>7.6036471411601761E-2</v>
      </c>
      <c r="Z114" s="33">
        <f t="shared" si="102"/>
        <v>6.1281081921425964E-2</v>
      </c>
      <c r="AA114" s="33">
        <f t="shared" si="102"/>
        <v>0.10667499760567463</v>
      </c>
      <c r="AB114" s="33">
        <f t="shared" si="102"/>
        <v>0.1426477205811956</v>
      </c>
      <c r="AC114" s="33">
        <f t="shared" si="102"/>
        <v>0.3207468506716048</v>
      </c>
      <c r="AD114" s="33">
        <f t="shared" si="102"/>
        <v>0.82550693584356971</v>
      </c>
      <c r="AE114" s="33">
        <f t="shared" si="102"/>
        <v>3.7452645345758282</v>
      </c>
      <c r="AF114" s="33">
        <f t="shared" si="102"/>
        <v>2.3876710531439143</v>
      </c>
      <c r="AG114" s="33">
        <f t="shared" si="102"/>
        <v>9.5502205345867203E-2</v>
      </c>
      <c r="AH114" s="33">
        <f t="shared" si="102"/>
        <v>-0.34611482092988965</v>
      </c>
      <c r="AI114" s="33">
        <f t="shared" si="102"/>
        <v>-0.64084454347104136</v>
      </c>
      <c r="AJ114" s="33">
        <f t="shared" si="102"/>
        <v>-2.206067439228419</v>
      </c>
      <c r="AK114" s="33">
        <f t="shared" si="102"/>
        <v>0.11100594973321069</v>
      </c>
      <c r="AL114" s="33">
        <f t="shared" si="102"/>
        <v>0.34112140553581055</v>
      </c>
      <c r="AM114" s="33">
        <f t="shared" si="102"/>
        <v>8.5016385868969133E-2</v>
      </c>
      <c r="AN114" s="33" t="str">
        <f t="shared" si="102"/>
        <v/>
      </c>
      <c r="AO114" s="33" t="str">
        <f t="shared" si="102"/>
        <v/>
      </c>
      <c r="AP114" s="33"/>
      <c r="AQ114" s="33"/>
    </row>
    <row r="115" spans="1:43" x14ac:dyDescent="0.2">
      <c r="A115" s="203"/>
      <c r="B115" s="75" t="s">
        <v>9</v>
      </c>
      <c r="C115" s="75" t="s">
        <v>10</v>
      </c>
      <c r="D115" s="2"/>
      <c r="E115" s="35">
        <f t="shared" ref="E115:E149" si="103">IFERROR((E41-I41)/ABS(I41),"")</f>
        <v>2.4834970370520399</v>
      </c>
      <c r="F115" s="35">
        <f t="shared" ref="F115:F149" si="104">IFERROR((F41-J41)/ABS(J41),"")</f>
        <v>0.74663412428984155</v>
      </c>
      <c r="G115" s="35">
        <f t="shared" ref="G115:G149" si="105">IFERROR((G41-K41)/ABS(K41),"")</f>
        <v>-0.38413688796925211</v>
      </c>
      <c r="H115" s="35">
        <f t="shared" ref="H115:H149" si="106">IFERROR((H41-L41)/ABS(L41),"")</f>
        <v>-0.66487831394065078</v>
      </c>
      <c r="I115" s="35">
        <f t="shared" ref="I115:I149" si="107">IFERROR((I41-M41)/ABS(M41),"")</f>
        <v>-0.10131123597003332</v>
      </c>
      <c r="J115" s="35">
        <f t="shared" ref="J115:J149" si="108">IFERROR((J41-N41)/ABS(N41),"")</f>
        <v>-1.8401808557242019E-2</v>
      </c>
      <c r="K115" s="35">
        <f t="shared" ref="K115:K149" si="109">IFERROR((K41-O41)/ABS(O41),"")</f>
        <v>0.16736478778760627</v>
      </c>
      <c r="L115" s="35">
        <f t="shared" ref="L115:L149" si="110">IFERROR((L41-P41)/ABS(P41),"")</f>
        <v>264.99143223446413</v>
      </c>
      <c r="M115" s="35">
        <f t="shared" ref="M115:M149" si="111">IFERROR((M41-Q41)/ABS(Q41),"")</f>
        <v>3.1544707481749352</v>
      </c>
      <c r="N115" s="35">
        <f t="shared" ref="N115:N149" si="112">IFERROR((N41-R41)/ABS(R41),"")</f>
        <v>4.1950086206550745</v>
      </c>
      <c r="O115" s="35">
        <f t="shared" ref="O115:O149" si="113">IFERROR((O41-S41)/ABS(S41),"")</f>
        <v>2.7102923391734688</v>
      </c>
      <c r="P115" s="35">
        <f t="shared" ref="P115:P149" si="114">IFERROR((P41-T41)/ABS(T41),"")</f>
        <v>0.99711040131316842</v>
      </c>
      <c r="Q115" s="35">
        <f t="shared" ref="Q115:Q149" si="115">IFERROR((Q41-U41)/ABS(U41),"")</f>
        <v>2.5457030876354452</v>
      </c>
      <c r="R115" s="35">
        <f t="shared" ref="R115:R149" si="116">IFERROR((R41-V41)/ABS(V41),"")</f>
        <v>-3.1077270794471323E-2</v>
      </c>
      <c r="S115" s="35">
        <f t="shared" ref="S115:S149" si="117">IFERROR((S41-W41)/ABS(W41),"")</f>
        <v>-0.87818012536493484</v>
      </c>
      <c r="T115" s="35">
        <f t="shared" ref="T115:T149" si="118">IFERROR((T41-X41)/ABS(X41),"")</f>
        <v>-1.7171787631035469</v>
      </c>
      <c r="U115" s="35">
        <f t="shared" ref="U115:U149" si="119">IFERROR((U41-Y41)/ABS(Y41),"")</f>
        <v>-1.1185369941991319</v>
      </c>
      <c r="V115" s="35">
        <f t="shared" ref="V115:V149" si="120">IFERROR((V41-Z41)/ABS(Z41),"")</f>
        <v>-0.9177422302895164</v>
      </c>
      <c r="W115" s="35">
        <f t="shared" ref="W115:W149" si="121">IFERROR((W41-AA41)/ABS(AA41),"")</f>
        <v>-8.2211239615636103E-2</v>
      </c>
      <c r="X115" s="35">
        <f t="shared" ref="X115:X149" si="122">IFERROR((X41-AB41)/ABS(AB41),"")</f>
        <v>-5.6238385856154968E-2</v>
      </c>
      <c r="Y115" s="35">
        <f t="shared" ref="Y115:Y149" si="123">IFERROR((Y41-AC41)/ABS(AC41),"")</f>
        <v>-0.29058183592963155</v>
      </c>
      <c r="Z115" s="35">
        <f t="shared" ref="Z115:Z149" si="124">IFERROR((Z41-AD41)/ABS(AD41),"")</f>
        <v>0.30973726543917074</v>
      </c>
      <c r="AA115" s="35">
        <f t="shared" ref="AA115:AA149" si="125">IFERROR((AA41-AE41)/ABS(AE41),"")</f>
        <v>-3.351224644803083E-2</v>
      </c>
      <c r="AB115" s="35">
        <f t="shared" ref="AB115:AB149" si="126">IFERROR((AB41-AF41)/ABS(AF41),"")</f>
        <v>-0.38786263362379603</v>
      </c>
      <c r="AC115" s="35">
        <f t="shared" ref="AC115:AC149" si="127">IFERROR((AC41-AG41)/ABS(AG41),"")</f>
        <v>0.37199700758910359</v>
      </c>
      <c r="AD115" s="35">
        <f t="shared" ref="AD115:AD149" si="128">IFERROR((AD41-AH41)/ABS(AH41),"")</f>
        <v>25.285076609155823</v>
      </c>
      <c r="AE115" s="35">
        <f t="shared" ref="AE115:AE149" si="129">IFERROR((AE41-AI41)/ABS(AI41),"")</f>
        <v>3.8452085533082063</v>
      </c>
      <c r="AF115" s="35">
        <f t="shared" ref="AF115:AF149" si="130">IFERROR((AF41-AJ41)/ABS(AJ41),"")</f>
        <v>2.1640988184680405</v>
      </c>
      <c r="AG115" s="35">
        <f t="shared" ref="AG115:AG149" si="131">IFERROR((AG41-AK41)/ABS(AK41),"")</f>
        <v>-0.59511947809644072</v>
      </c>
      <c r="AH115" s="35">
        <f t="shared" ref="AH115:AH149" si="132">IFERROR((AH41-AL41)/ABS(AL41),"")</f>
        <v>-0.98768583107263264</v>
      </c>
      <c r="AI115" s="35">
        <f t="shared" ref="AI115:AI149" si="133">IFERROR((AI41-AM41)/ABS(AM41),"")</f>
        <v>-0.88536425527763618</v>
      </c>
      <c r="AJ115" s="35">
        <f t="shared" ref="AJ115:AJ149" si="134">IFERROR((AJ41-AN41)/ABS(AN41),"")</f>
        <v>-2.218427130740662</v>
      </c>
      <c r="AK115" s="35">
        <f t="shared" ref="AK115:AK149" si="135">IFERROR((AK41-AO41)/ABS(AO41),"")</f>
        <v>1.4465765070362796E-2</v>
      </c>
      <c r="AL115" s="35">
        <f t="shared" ref="AL115:AL149" si="136">IFERROR((AL41-AP41)/ABS(AP41),"")</f>
        <v>0.40502971789865233</v>
      </c>
      <c r="AM115" s="35">
        <f t="shared" ref="AM115:AM149" si="137">IFERROR((AM41-AQ41)/ABS(AQ41),"")</f>
        <v>0.57053376892664021</v>
      </c>
      <c r="AN115" s="2"/>
      <c r="AO115" s="2"/>
      <c r="AP115" s="2"/>
      <c r="AQ115" s="2"/>
    </row>
    <row r="116" spans="1:43" x14ac:dyDescent="0.2">
      <c r="A116" s="203"/>
      <c r="B116" s="75" t="s">
        <v>11</v>
      </c>
      <c r="C116" s="75" t="s">
        <v>12</v>
      </c>
      <c r="D116" s="2"/>
      <c r="E116" s="35">
        <f t="shared" si="103"/>
        <v>1.1285414078991833</v>
      </c>
      <c r="F116" s="35">
        <f t="shared" si="104"/>
        <v>1.0050544723954404</v>
      </c>
      <c r="G116" s="35">
        <f t="shared" si="105"/>
        <v>0.46376882237745204</v>
      </c>
      <c r="H116" s="35">
        <f t="shared" si="106"/>
        <v>-0.54715554557048618</v>
      </c>
      <c r="I116" s="35">
        <f t="shared" si="107"/>
        <v>-6.0923292097413881</v>
      </c>
      <c r="J116" s="35">
        <f t="shared" si="108"/>
        <v>-6.5208764093738963E-2</v>
      </c>
      <c r="K116" s="35">
        <f t="shared" si="109"/>
        <v>-0.37082289884119501</v>
      </c>
      <c r="L116" s="35">
        <f t="shared" si="110"/>
        <v>-77.588199302545362</v>
      </c>
      <c r="M116" s="35">
        <f t="shared" si="111"/>
        <v>-2.3106454221134598</v>
      </c>
      <c r="N116" s="35">
        <f t="shared" si="112"/>
        <v>-16.882518331581974</v>
      </c>
      <c r="O116" s="35">
        <f t="shared" si="113"/>
        <v>-10.099186306158719</v>
      </c>
      <c r="P116" s="35">
        <f t="shared" si="114"/>
        <v>0.98518434790020371</v>
      </c>
      <c r="Q116" s="35">
        <f t="shared" si="115"/>
        <v>1.1354048827828509</v>
      </c>
      <c r="R116" s="35">
        <f t="shared" si="116"/>
        <v>0.94773960815295966</v>
      </c>
      <c r="S116" s="35">
        <f t="shared" si="117"/>
        <v>1.1040767612702984</v>
      </c>
      <c r="T116" s="35">
        <f t="shared" si="118"/>
        <v>0.61101301267076324</v>
      </c>
      <c r="U116" s="35">
        <f t="shared" si="119"/>
        <v>-16.437839884600997</v>
      </c>
      <c r="V116" s="35">
        <f t="shared" si="120"/>
        <v>-13.734613294970092</v>
      </c>
      <c r="W116" s="35">
        <f t="shared" si="121"/>
        <v>-13.491861626964191</v>
      </c>
      <c r="X116" s="35">
        <f t="shared" si="122"/>
        <v>-16.387729769708432</v>
      </c>
      <c r="Y116" s="35">
        <f t="shared" si="123"/>
        <v>0.75928439471260356</v>
      </c>
      <c r="Z116" s="35">
        <f t="shared" si="124"/>
        <v>-0.46488299953298179</v>
      </c>
      <c r="AA116" s="35">
        <f t="shared" si="125"/>
        <v>-0.47266339376665945</v>
      </c>
      <c r="AB116" s="35">
        <f t="shared" si="126"/>
        <v>0.41468508951462457</v>
      </c>
      <c r="AC116" s="35">
        <f t="shared" si="127"/>
        <v>-1.6652281164843945</v>
      </c>
      <c r="AD116" s="35">
        <f t="shared" si="128"/>
        <v>2.3582789023103681</v>
      </c>
      <c r="AE116" s="35">
        <f t="shared" si="129"/>
        <v>1.2985056562967237</v>
      </c>
      <c r="AF116" s="35">
        <f t="shared" si="130"/>
        <v>1.025402356666886</v>
      </c>
      <c r="AG116" s="35">
        <f t="shared" si="131"/>
        <v>5.1648701130521308</v>
      </c>
      <c r="AH116" s="35">
        <f t="shared" si="132"/>
        <v>-1.1679529584430468</v>
      </c>
      <c r="AI116" s="35">
        <f t="shared" si="133"/>
        <v>-2.1058581582517233</v>
      </c>
      <c r="AJ116" s="35">
        <f t="shared" si="134"/>
        <v>-11.976304304359987</v>
      </c>
      <c r="AK116" s="35">
        <f t="shared" si="135"/>
        <v>-0.76269319138443714</v>
      </c>
      <c r="AL116" s="35">
        <f t="shared" si="136"/>
        <v>-0.20458287582357754</v>
      </c>
      <c r="AM116" s="35">
        <f t="shared" si="137"/>
        <v>0.59145441173602653</v>
      </c>
      <c r="AN116" s="2"/>
      <c r="AO116" s="2"/>
      <c r="AP116" s="2"/>
      <c r="AQ116" s="2"/>
    </row>
    <row r="117" spans="1:43" x14ac:dyDescent="0.2">
      <c r="A117" s="203"/>
      <c r="B117" s="75" t="s">
        <v>13</v>
      </c>
      <c r="C117" s="75" t="s">
        <v>14</v>
      </c>
      <c r="D117" s="2"/>
      <c r="E117" s="35">
        <f t="shared" si="103"/>
        <v>10.168732387161636</v>
      </c>
      <c r="F117" s="35">
        <f t="shared" si="104"/>
        <v>1.512148478587654</v>
      </c>
      <c r="G117" s="35">
        <f t="shared" si="105"/>
        <v>-0.42675631716841894</v>
      </c>
      <c r="H117" s="35">
        <f t="shared" si="106"/>
        <v>-112.53265790134935</v>
      </c>
      <c r="I117" s="35">
        <f t="shared" si="107"/>
        <v>0.25745345977644551</v>
      </c>
      <c r="J117" s="35">
        <f t="shared" si="108"/>
        <v>-2.8160582535899422E-2</v>
      </c>
      <c r="K117" s="35">
        <f t="shared" si="109"/>
        <v>-0.38163507413016995</v>
      </c>
      <c r="L117" s="35">
        <f t="shared" si="110"/>
        <v>9.6084951908014276</v>
      </c>
      <c r="M117" s="35">
        <f t="shared" si="111"/>
        <v>-0.75008821460257269</v>
      </c>
      <c r="N117" s="35">
        <f t="shared" si="112"/>
        <v>-0.10354820372207853</v>
      </c>
      <c r="O117" s="35">
        <f t="shared" si="113"/>
        <v>0.12737284830105994</v>
      </c>
      <c r="P117" s="35">
        <f t="shared" si="114"/>
        <v>0.94040901481703287</v>
      </c>
      <c r="Q117" s="35">
        <f t="shared" si="115"/>
        <v>8.2609696874519809</v>
      </c>
      <c r="R117" s="35">
        <f t="shared" si="116"/>
        <v>0.13200334887394985</v>
      </c>
      <c r="S117" s="35">
        <f t="shared" si="117"/>
        <v>0.16762720234829134</v>
      </c>
      <c r="T117" s="35">
        <f t="shared" si="118"/>
        <v>-4.7538593667306648</v>
      </c>
      <c r="U117" s="35">
        <f t="shared" si="119"/>
        <v>-1.0834890069017105</v>
      </c>
      <c r="V117" s="35">
        <f t="shared" si="120"/>
        <v>-0.80350423965956064</v>
      </c>
      <c r="W117" s="35">
        <f t="shared" si="121"/>
        <v>-0.71110137599803458</v>
      </c>
      <c r="X117" s="35">
        <f t="shared" si="122"/>
        <v>-0.75332129427477024</v>
      </c>
      <c r="Y117" s="35">
        <f t="shared" si="123"/>
        <v>7.4392761905816798E-2</v>
      </c>
      <c r="Z117" s="35">
        <f t="shared" si="124"/>
        <v>-8.1613452240717629E-2</v>
      </c>
      <c r="AA117" s="35">
        <f t="shared" si="125"/>
        <v>-0.18087326105878168</v>
      </c>
      <c r="AB117" s="35">
        <f t="shared" si="126"/>
        <v>1.5828138753931196</v>
      </c>
      <c r="AC117" s="35">
        <f t="shared" si="127"/>
        <v>1.3277212907421865</v>
      </c>
      <c r="AD117" s="35">
        <f t="shared" si="128"/>
        <v>1.331690829531931</v>
      </c>
      <c r="AE117" s="35">
        <f t="shared" si="129"/>
        <v>7.492533772668506</v>
      </c>
      <c r="AF117" s="35">
        <f t="shared" si="130"/>
        <v>0.91053064392840899</v>
      </c>
      <c r="AG117" s="35">
        <f t="shared" si="131"/>
        <v>-2.3054744992953888</v>
      </c>
      <c r="AH117" s="35">
        <f t="shared" si="132"/>
        <v>-2.5554322750201681</v>
      </c>
      <c r="AI117" s="35">
        <f t="shared" si="133"/>
        <v>-0.89103663071076566</v>
      </c>
      <c r="AJ117" s="35">
        <f t="shared" si="134"/>
        <v>-3.6827090569123162</v>
      </c>
      <c r="AK117" s="35">
        <f t="shared" si="135"/>
        <v>0.22312909618944657</v>
      </c>
      <c r="AL117" s="35">
        <f t="shared" si="136"/>
        <v>3.8878198265234434E-2</v>
      </c>
      <c r="AM117" s="35">
        <f t="shared" si="137"/>
        <v>0.27885075232650319</v>
      </c>
      <c r="AN117" s="2"/>
      <c r="AO117" s="2"/>
      <c r="AP117" s="2"/>
      <c r="AQ117" s="2"/>
    </row>
    <row r="118" spans="1:43" x14ac:dyDescent="0.2">
      <c r="A118" s="203"/>
      <c r="B118" s="75" t="s">
        <v>15</v>
      </c>
      <c r="C118" s="75" t="s">
        <v>16</v>
      </c>
      <c r="D118" s="2"/>
      <c r="E118" s="35">
        <f t="shared" si="103"/>
        <v>1.6882413573696298</v>
      </c>
      <c r="F118" s="35">
        <f t="shared" si="104"/>
        <v>-0.50629587602025627</v>
      </c>
      <c r="G118" s="35">
        <f t="shared" si="105"/>
        <v>-0.15186345381689534</v>
      </c>
      <c r="H118" s="35">
        <f t="shared" si="106"/>
        <v>0.86239615851898577</v>
      </c>
      <c r="I118" s="35">
        <f t="shared" si="107"/>
        <v>-1.3414645642497289</v>
      </c>
      <c r="J118" s="35">
        <f t="shared" si="108"/>
        <v>0.19556005050491809</v>
      </c>
      <c r="K118" s="35">
        <f t="shared" si="109"/>
        <v>-0.818620040397122</v>
      </c>
      <c r="L118" s="35">
        <f t="shared" si="110"/>
        <v>-0.71133436065336331</v>
      </c>
      <c r="M118" s="35">
        <f t="shared" si="111"/>
        <v>2.169123547605575</v>
      </c>
      <c r="N118" s="35">
        <f t="shared" si="112"/>
        <v>2.0557738549224256</v>
      </c>
      <c r="O118" s="35">
        <f t="shared" si="113"/>
        <v>-0.22268391711557003</v>
      </c>
      <c r="P118" s="35">
        <f t="shared" si="114"/>
        <v>0.23094244486120383</v>
      </c>
      <c r="Q118" s="35">
        <f t="shared" si="115"/>
        <v>-0.57238231825830321</v>
      </c>
      <c r="R118" s="35">
        <f t="shared" si="116"/>
        <v>-0.74278261268742618</v>
      </c>
      <c r="S118" s="35">
        <f t="shared" si="117"/>
        <v>-9.2118793856260983E-2</v>
      </c>
      <c r="T118" s="35">
        <f t="shared" si="118"/>
        <v>0.5097680110472842</v>
      </c>
      <c r="U118" s="35">
        <f t="shared" si="119"/>
        <v>-0.65561068156623126</v>
      </c>
      <c r="V118" s="35">
        <f t="shared" si="120"/>
        <v>-0.22650833157876604</v>
      </c>
      <c r="W118" s="35">
        <f t="shared" si="121"/>
        <v>-8.1076199500248497E-2</v>
      </c>
      <c r="X118" s="35">
        <f t="shared" si="122"/>
        <v>-4.0949558067388356E-2</v>
      </c>
      <c r="Y118" s="35">
        <f t="shared" si="123"/>
        <v>6.781076656650302E-2</v>
      </c>
      <c r="Z118" s="35">
        <f t="shared" si="124"/>
        <v>7.8570283684592554E-2</v>
      </c>
      <c r="AA118" s="35">
        <f t="shared" si="125"/>
        <v>0.23587619060674508</v>
      </c>
      <c r="AB118" s="35">
        <f t="shared" si="126"/>
        <v>3.7626117364109075</v>
      </c>
      <c r="AC118" s="35">
        <f t="shared" si="127"/>
        <v>-3.0412028768454061E-2</v>
      </c>
      <c r="AD118" s="35">
        <f t="shared" si="128"/>
        <v>0.14679972019548351</v>
      </c>
      <c r="AE118" s="35">
        <f t="shared" si="129"/>
        <v>1.3434572942823608</v>
      </c>
      <c r="AF118" s="35">
        <f t="shared" si="130"/>
        <v>6.3197985853791625</v>
      </c>
      <c r="AG118" s="35">
        <f t="shared" si="131"/>
        <v>2.2105431340767949</v>
      </c>
      <c r="AH118" s="35">
        <f t="shared" si="132"/>
        <v>0.76523182993302541</v>
      </c>
      <c r="AI118" s="35">
        <f t="shared" si="133"/>
        <v>-0.18039327321543902</v>
      </c>
      <c r="AJ118" s="35">
        <f t="shared" si="134"/>
        <v>-0.93757522626933099</v>
      </c>
      <c r="AK118" s="35">
        <f t="shared" si="135"/>
        <v>-0.14869797287647282</v>
      </c>
      <c r="AL118" s="35">
        <f t="shared" si="136"/>
        <v>0.15880933049139961</v>
      </c>
      <c r="AM118" s="35">
        <f t="shared" si="137"/>
        <v>8.465800682825915E-2</v>
      </c>
      <c r="AN118" s="2"/>
      <c r="AO118" s="2"/>
      <c r="AP118" s="2"/>
      <c r="AQ118" s="2"/>
    </row>
    <row r="119" spans="1:43" x14ac:dyDescent="0.2">
      <c r="A119" s="203"/>
      <c r="B119" s="75" t="s">
        <v>17</v>
      </c>
      <c r="C119" s="75" t="s">
        <v>18</v>
      </c>
      <c r="D119" s="2"/>
      <c r="E119" s="35">
        <f t="shared" si="103"/>
        <v>1.6511012160100362</v>
      </c>
      <c r="F119" s="35">
        <f t="shared" si="104"/>
        <v>17.370278593729182</v>
      </c>
      <c r="G119" s="35">
        <f t="shared" si="105"/>
        <v>-31.385317927512222</v>
      </c>
      <c r="H119" s="35">
        <f t="shared" si="106"/>
        <v>-25.771689458332137</v>
      </c>
      <c r="I119" s="35">
        <f t="shared" si="107"/>
        <v>-5.965657113867187</v>
      </c>
      <c r="J119" s="35">
        <f t="shared" si="108"/>
        <v>-0.79534329253448643</v>
      </c>
      <c r="K119" s="35">
        <f t="shared" si="109"/>
        <v>-0.88801393449235799</v>
      </c>
      <c r="L119" s="35">
        <f t="shared" si="110"/>
        <v>-1.5967633530200158</v>
      </c>
      <c r="M119" s="35">
        <f t="shared" si="111"/>
        <v>0.49211877064470755</v>
      </c>
      <c r="N119" s="35">
        <f t="shared" si="112"/>
        <v>1.8661617503623418</v>
      </c>
      <c r="O119" s="35">
        <f t="shared" si="113"/>
        <v>-0.37285541849746967</v>
      </c>
      <c r="P119" s="35">
        <f t="shared" si="114"/>
        <v>-0.56443577149854884</v>
      </c>
      <c r="Q119" s="35">
        <f t="shared" si="115"/>
        <v>-0.6463458114880235</v>
      </c>
      <c r="R119" s="35">
        <f t="shared" si="116"/>
        <v>-0.56590167743670561</v>
      </c>
      <c r="S119" s="35">
        <f t="shared" si="117"/>
        <v>0.37870198212452255</v>
      </c>
      <c r="T119" s="35">
        <f t="shared" si="118"/>
        <v>-0.24271559421560104</v>
      </c>
      <c r="U119" s="35">
        <f t="shared" si="119"/>
        <v>-0.222931408733403</v>
      </c>
      <c r="V119" s="35">
        <f t="shared" si="120"/>
        <v>-0.53364576782547324</v>
      </c>
      <c r="W119" s="35">
        <f t="shared" si="121"/>
        <v>-0.5899790572041379</v>
      </c>
      <c r="X119" s="35">
        <f t="shared" si="122"/>
        <v>0.46578936730707426</v>
      </c>
      <c r="Y119" s="35">
        <f t="shared" si="123"/>
        <v>1.2549168738909189</v>
      </c>
      <c r="Z119" s="35">
        <f t="shared" si="124"/>
        <v>5.6236341590429249E-2</v>
      </c>
      <c r="AA119" s="35">
        <f t="shared" si="125"/>
        <v>1.7118463984144603E-2</v>
      </c>
      <c r="AB119" s="35">
        <f t="shared" si="126"/>
        <v>-0.56207559450646627</v>
      </c>
      <c r="AC119" s="35">
        <f t="shared" si="127"/>
        <v>-0.7474154968295994</v>
      </c>
      <c r="AD119" s="35">
        <f t="shared" si="128"/>
        <v>9.9405879862702768</v>
      </c>
      <c r="AE119" s="35">
        <f t="shared" si="129"/>
        <v>1.6204443266507225</v>
      </c>
      <c r="AF119" s="35">
        <f t="shared" si="130"/>
        <v>1.6542277646247896</v>
      </c>
      <c r="AG119" s="35">
        <f t="shared" si="131"/>
        <v>0.72656855072292825</v>
      </c>
      <c r="AH119" s="35">
        <f t="shared" si="132"/>
        <v>-0.97232523952831185</v>
      </c>
      <c r="AI119" s="35">
        <f t="shared" si="133"/>
        <v>-1.7654845707809639</v>
      </c>
      <c r="AJ119" s="35">
        <f t="shared" si="134"/>
        <v>-2.9970192605751262</v>
      </c>
      <c r="AK119" s="35">
        <f t="shared" si="135"/>
        <v>-0.5072780998981018</v>
      </c>
      <c r="AL119" s="35">
        <f t="shared" si="136"/>
        <v>-0.20031985204101019</v>
      </c>
      <c r="AM119" s="35">
        <f t="shared" si="137"/>
        <v>-0.23816953946268912</v>
      </c>
      <c r="AN119" s="2"/>
      <c r="AO119" s="2"/>
      <c r="AP119" s="2"/>
      <c r="AQ119" s="2"/>
    </row>
    <row r="120" spans="1:43" x14ac:dyDescent="0.2">
      <c r="A120" s="203"/>
      <c r="B120" s="75" t="s">
        <v>19</v>
      </c>
      <c r="C120" s="75" t="s">
        <v>20</v>
      </c>
      <c r="D120" s="2"/>
      <c r="E120" s="35">
        <f t="shared" si="103"/>
        <v>1.6490891658676894</v>
      </c>
      <c r="F120" s="35">
        <f t="shared" si="104"/>
        <v>5.7279411764705879</v>
      </c>
      <c r="G120" s="35">
        <f t="shared" si="105"/>
        <v>-33.368421052631582</v>
      </c>
      <c r="H120" s="35">
        <f t="shared" si="106"/>
        <v>-742</v>
      </c>
      <c r="I120" s="35">
        <f t="shared" si="107"/>
        <v>-4.0144508670520231</v>
      </c>
      <c r="J120" s="35">
        <f t="shared" si="108"/>
        <v>-0.53264604810996563</v>
      </c>
      <c r="K120" s="35">
        <f t="shared" si="109"/>
        <v>-0.93356643356643354</v>
      </c>
      <c r="L120" s="35">
        <f t="shared" si="110"/>
        <v>0</v>
      </c>
      <c r="M120" s="35">
        <f t="shared" si="111"/>
        <v>4.4920634920634921</v>
      </c>
      <c r="N120" s="35">
        <f t="shared" si="112"/>
        <v>0.79629629629629628</v>
      </c>
      <c r="O120" s="35">
        <f t="shared" si="113"/>
        <v>-0.47037037037037038</v>
      </c>
      <c r="P120" s="35">
        <f t="shared" si="114"/>
        <v>1.0050658561296859</v>
      </c>
      <c r="Q120" s="35">
        <f t="shared" si="115"/>
        <v>1.0527638190954773</v>
      </c>
      <c r="R120" s="35">
        <f t="shared" si="116"/>
        <v>2.8409090909090908</v>
      </c>
      <c r="S120" s="35">
        <f t="shared" si="117"/>
        <v>1.2860169491525424</v>
      </c>
      <c r="T120" s="35">
        <f t="shared" si="118"/>
        <v>0.5861635220125786</v>
      </c>
      <c r="U120" s="35">
        <f t="shared" si="119"/>
        <v>-63.842105263157897</v>
      </c>
      <c r="V120" s="35">
        <f t="shared" si="120"/>
        <v>-1.5906040268456376</v>
      </c>
      <c r="W120" s="35">
        <f t="shared" si="121"/>
        <v>-27.591549295774648</v>
      </c>
      <c r="X120" s="35">
        <f t="shared" si="122"/>
        <v>-3.4746716697936209</v>
      </c>
      <c r="Y120" s="35">
        <f t="shared" si="123"/>
        <v>1.1067415730337078</v>
      </c>
      <c r="Z120" s="35">
        <f t="shared" si="124"/>
        <v>-0.90699126092384519</v>
      </c>
      <c r="AA120" s="35">
        <f t="shared" si="125"/>
        <v>-0.93815331010452963</v>
      </c>
      <c r="AB120" s="35">
        <f t="shared" si="126"/>
        <v>-2.3425692695214106</v>
      </c>
      <c r="AC120" s="35">
        <f t="shared" si="127"/>
        <v>-1.0940306391970418</v>
      </c>
      <c r="AD120" s="35">
        <f t="shared" si="128"/>
        <v>2.01973265436028</v>
      </c>
      <c r="AE120" s="35">
        <f t="shared" si="129"/>
        <v>142.5</v>
      </c>
      <c r="AF120" s="35">
        <f t="shared" si="130"/>
        <v>1.075417933130699</v>
      </c>
      <c r="AG120" s="35">
        <f t="shared" si="131"/>
        <v>-0.16717993840739112</v>
      </c>
      <c r="AH120" s="35">
        <f t="shared" si="132"/>
        <v>-1.4441617189708793</v>
      </c>
      <c r="AI120" s="35">
        <f t="shared" si="133"/>
        <v>-0.99672533769954974</v>
      </c>
      <c r="AJ120" s="35">
        <f t="shared" si="134"/>
        <v>-6.494780793319415</v>
      </c>
      <c r="AK120" s="35">
        <f t="shared" si="135"/>
        <v>0.28927963698241632</v>
      </c>
      <c r="AL120" s="35">
        <f t="shared" si="136"/>
        <v>0.46763485477178424</v>
      </c>
      <c r="AM120" s="35">
        <f t="shared" si="137"/>
        <v>2.046783625730994E-2</v>
      </c>
      <c r="AN120" s="2"/>
      <c r="AO120" s="2"/>
      <c r="AP120" s="2"/>
      <c r="AQ120" s="2"/>
    </row>
    <row r="121" spans="1:43" x14ac:dyDescent="0.2">
      <c r="A121" s="203"/>
      <c r="B121" s="75" t="s">
        <v>21</v>
      </c>
      <c r="C121" s="75" t="s">
        <v>22</v>
      </c>
      <c r="D121" s="2"/>
      <c r="E121" s="35">
        <f t="shared" si="103"/>
        <v>1.3286450557117087</v>
      </c>
      <c r="F121" s="35">
        <f t="shared" si="104"/>
        <v>0.12162737670223747</v>
      </c>
      <c r="G121" s="35">
        <f t="shared" si="105"/>
        <v>0.42014368802152913</v>
      </c>
      <c r="H121" s="35">
        <f t="shared" si="106"/>
        <v>5.8695626443276545</v>
      </c>
      <c r="I121" s="35">
        <f t="shared" si="107"/>
        <v>-0.45304551100877677</v>
      </c>
      <c r="J121" s="35">
        <f t="shared" si="108"/>
        <v>0.13656846228480179</v>
      </c>
      <c r="K121" s="35">
        <f t="shared" si="109"/>
        <v>8.1812753967221374E-2</v>
      </c>
      <c r="L121" s="35">
        <f t="shared" si="110"/>
        <v>-0.83832069374056495</v>
      </c>
      <c r="M121" s="35">
        <f t="shared" si="111"/>
        <v>0.1238264797370256</v>
      </c>
      <c r="N121" s="35">
        <f t="shared" si="112"/>
        <v>0.59514987635659511</v>
      </c>
      <c r="O121" s="35">
        <f t="shared" si="113"/>
        <v>0.24337308719246689</v>
      </c>
      <c r="P121" s="35">
        <f t="shared" si="114"/>
        <v>0.29615044672995505</v>
      </c>
      <c r="Q121" s="35">
        <f t="shared" si="115"/>
        <v>1.9044745252911481</v>
      </c>
      <c r="R121" s="35">
        <f t="shared" si="116"/>
        <v>0.30172282771787329</v>
      </c>
      <c r="S121" s="35">
        <f t="shared" si="117"/>
        <v>0.30849325401341626</v>
      </c>
      <c r="T121" s="35">
        <f t="shared" si="118"/>
        <v>-0.34901586407878615</v>
      </c>
      <c r="U121" s="35">
        <f t="shared" si="119"/>
        <v>-2.0640708516325721</v>
      </c>
      <c r="V121" s="35">
        <f t="shared" si="120"/>
        <v>-0.27304878424767914</v>
      </c>
      <c r="W121" s="35">
        <f t="shared" si="121"/>
        <v>-0.20311607059487252</v>
      </c>
      <c r="X121" s="35">
        <f t="shared" si="122"/>
        <v>-0.39532321459892167</v>
      </c>
      <c r="Y121" s="35">
        <f t="shared" si="123"/>
        <v>0.79992534215347078</v>
      </c>
      <c r="Z121" s="35">
        <f t="shared" si="124"/>
        <v>0.8895444652265877</v>
      </c>
      <c r="AA121" s="35">
        <f t="shared" si="125"/>
        <v>0.13834307787943861</v>
      </c>
      <c r="AB121" s="35">
        <f t="shared" si="126"/>
        <v>2.09341578671641</v>
      </c>
      <c r="AC121" s="35">
        <f t="shared" si="127"/>
        <v>-0.30984647809619642</v>
      </c>
      <c r="AD121" s="35">
        <f t="shared" si="128"/>
        <v>2.7635132599492587</v>
      </c>
      <c r="AE121" s="35">
        <f t="shared" si="129"/>
        <v>3.8811063089680649</v>
      </c>
      <c r="AF121" s="35">
        <f t="shared" si="130"/>
        <v>0.96800189280106685</v>
      </c>
      <c r="AG121" s="35">
        <f t="shared" si="131"/>
        <v>2.2484520130274439</v>
      </c>
      <c r="AH121" s="35">
        <f t="shared" si="132"/>
        <v>-2.2998317514418334</v>
      </c>
      <c r="AI121" s="35">
        <f t="shared" si="133"/>
        <v>-0.8559382481441582</v>
      </c>
      <c r="AJ121" s="35">
        <f t="shared" si="134"/>
        <v>1.1126470223406362</v>
      </c>
      <c r="AK121" s="35">
        <f t="shared" si="135"/>
        <v>1.4446785902515964</v>
      </c>
      <c r="AL121" s="35">
        <f t="shared" si="136"/>
        <v>1.5558407891624098</v>
      </c>
      <c r="AM121" s="35">
        <f t="shared" si="137"/>
        <v>0.77821535086482441</v>
      </c>
      <c r="AN121" s="2"/>
      <c r="AO121" s="2"/>
      <c r="AP121" s="2"/>
      <c r="AQ121" s="2"/>
    </row>
    <row r="122" spans="1:43" x14ac:dyDescent="0.2">
      <c r="A122" s="203"/>
      <c r="B122" s="75" t="s">
        <v>23</v>
      </c>
      <c r="C122" s="75" t="s">
        <v>24</v>
      </c>
      <c r="D122" s="2"/>
      <c r="E122" s="35">
        <f t="shared" si="103"/>
        <v>0.84013375859547068</v>
      </c>
      <c r="F122" s="35">
        <f t="shared" si="104"/>
        <v>-9.2900256600853837</v>
      </c>
      <c r="G122" s="35">
        <f t="shared" si="105"/>
        <v>-3.7955720473383603</v>
      </c>
      <c r="H122" s="35">
        <f t="shared" si="106"/>
        <v>-59.987246852464018</v>
      </c>
      <c r="I122" s="35">
        <f t="shared" si="107"/>
        <v>-40.178793269245041</v>
      </c>
      <c r="J122" s="35">
        <f t="shared" si="108"/>
        <v>-0.89406619487810213</v>
      </c>
      <c r="K122" s="35">
        <f t="shared" si="109"/>
        <v>-0.31423046219793921</v>
      </c>
      <c r="L122" s="35">
        <f t="shared" si="110"/>
        <v>-0.91705364377943144</v>
      </c>
      <c r="M122" s="35">
        <f t="shared" si="111"/>
        <v>-0.77854814022848817</v>
      </c>
      <c r="N122" s="35">
        <f t="shared" si="112"/>
        <v>10.969051026266539</v>
      </c>
      <c r="O122" s="35">
        <f t="shared" si="113"/>
        <v>0.64903011365415764</v>
      </c>
      <c r="P122" s="35">
        <f t="shared" si="114"/>
        <v>1.5403492664928802</v>
      </c>
      <c r="Q122" s="35">
        <f t="shared" si="115"/>
        <v>1.0871966615872015</v>
      </c>
      <c r="R122" s="35">
        <f t="shared" si="116"/>
        <v>0.97483331109673355</v>
      </c>
      <c r="S122" s="35">
        <f t="shared" si="117"/>
        <v>0.48321600485898614</v>
      </c>
      <c r="T122" s="35">
        <f t="shared" si="118"/>
        <v>-3.8907809149913848</v>
      </c>
      <c r="U122" s="35">
        <f t="shared" si="119"/>
        <v>-28.755178205855156</v>
      </c>
      <c r="V122" s="35">
        <f t="shared" si="120"/>
        <v>-29.399133798734471</v>
      </c>
      <c r="W122" s="35">
        <f t="shared" si="121"/>
        <v>-2.5845367385133824</v>
      </c>
      <c r="X122" s="35">
        <f t="shared" si="122"/>
        <v>1.2033527298759121</v>
      </c>
      <c r="Y122" s="35">
        <f t="shared" si="123"/>
        <v>1.0429789240079181</v>
      </c>
      <c r="Z122" s="35">
        <f t="shared" si="124"/>
        <v>0.84627997636365915</v>
      </c>
      <c r="AA122" s="35">
        <f t="shared" si="125"/>
        <v>0.27562947566348206</v>
      </c>
      <c r="AB122" s="35">
        <f t="shared" si="126"/>
        <v>-4.4780162188627699</v>
      </c>
      <c r="AC122" s="35">
        <f t="shared" si="127"/>
        <v>-4.5026729957933798</v>
      </c>
      <c r="AD122" s="35">
        <f t="shared" si="128"/>
        <v>7.2182944010444491E-2</v>
      </c>
      <c r="AE122" s="35">
        <f t="shared" si="129"/>
        <v>0.28868909602599718</v>
      </c>
      <c r="AF122" s="35">
        <f t="shared" si="130"/>
        <v>2.1962610155627398</v>
      </c>
      <c r="AG122" s="35">
        <f t="shared" si="131"/>
        <v>-0.32078393186384024</v>
      </c>
      <c r="AH122" s="35">
        <f t="shared" si="132"/>
        <v>-1.1279973040092557</v>
      </c>
      <c r="AI122" s="35">
        <f t="shared" si="133"/>
        <v>-0.46558024462891756</v>
      </c>
      <c r="AJ122" s="35">
        <f t="shared" si="134"/>
        <v>-1.4883993175792372</v>
      </c>
      <c r="AK122" s="35">
        <f t="shared" si="135"/>
        <v>0.17767562448993707</v>
      </c>
      <c r="AL122" s="35">
        <f t="shared" si="136"/>
        <v>1.8245264145040248</v>
      </c>
      <c r="AM122" s="35">
        <f t="shared" si="137"/>
        <v>-1.9660359724833845</v>
      </c>
      <c r="AN122" s="2"/>
      <c r="AO122" s="2"/>
      <c r="AP122" s="2"/>
      <c r="AQ122" s="2"/>
    </row>
    <row r="123" spans="1:43" x14ac:dyDescent="0.2">
      <c r="A123" s="203"/>
      <c r="B123" s="75" t="s">
        <v>25</v>
      </c>
      <c r="C123" s="75" t="s">
        <v>26</v>
      </c>
      <c r="D123" s="2"/>
      <c r="E123" s="35">
        <f t="shared" si="103"/>
        <v>1.3495821740401865</v>
      </c>
      <c r="F123" s="35">
        <f t="shared" si="104"/>
        <v>4.318323486644001</v>
      </c>
      <c r="G123" s="35">
        <f t="shared" si="105"/>
        <v>-0.52317667125753253</v>
      </c>
      <c r="H123" s="35">
        <f t="shared" si="106"/>
        <v>-11.98178241123253</v>
      </c>
      <c r="I123" s="35">
        <f t="shared" si="107"/>
        <v>-241.42530374536287</v>
      </c>
      <c r="J123" s="35">
        <f t="shared" si="108"/>
        <v>19.564148920582301</v>
      </c>
      <c r="K123" s="35">
        <f t="shared" si="109"/>
        <v>-66.974638558067554</v>
      </c>
      <c r="L123" s="35">
        <f t="shared" si="110"/>
        <v>-0.67944638629157372</v>
      </c>
      <c r="M123" s="35">
        <f t="shared" si="111"/>
        <v>1.0117481598836737</v>
      </c>
      <c r="N123" s="35">
        <f t="shared" si="112"/>
        <v>1.0419572293016239</v>
      </c>
      <c r="O123" s="35">
        <f t="shared" si="113"/>
        <v>1.0299510754232146</v>
      </c>
      <c r="P123" s="35">
        <f t="shared" si="114"/>
        <v>4.301772806590165</v>
      </c>
      <c r="Q123" s="35">
        <f t="shared" si="115"/>
        <v>-3.9501290631517176</v>
      </c>
      <c r="R123" s="35">
        <f t="shared" si="116"/>
        <v>0.45306154130888721</v>
      </c>
      <c r="S123" s="35">
        <f t="shared" si="117"/>
        <v>-6.3415758409719289E-2</v>
      </c>
      <c r="T123" s="35">
        <f t="shared" si="118"/>
        <v>0.67550496788541869</v>
      </c>
      <c r="U123" s="35">
        <f t="shared" si="119"/>
        <v>1.2889541627569598</v>
      </c>
      <c r="V123" s="35">
        <f t="shared" si="120"/>
        <v>-1.7256454045776535</v>
      </c>
      <c r="W123" s="35">
        <f t="shared" si="121"/>
        <v>-5.725098273003109</v>
      </c>
      <c r="X123" s="35">
        <f t="shared" si="122"/>
        <v>-3.7767215772220593</v>
      </c>
      <c r="Y123" s="35">
        <f t="shared" si="123"/>
        <v>-1.5972084316111701</v>
      </c>
      <c r="Z123" s="35">
        <f t="shared" si="124"/>
        <v>34.903853471426373</v>
      </c>
      <c r="AA123" s="35">
        <f t="shared" si="125"/>
        <v>-0.33853262349041147</v>
      </c>
      <c r="AB123" s="35">
        <f t="shared" si="126"/>
        <v>2.1858208279976239</v>
      </c>
      <c r="AC123" s="35">
        <f t="shared" si="127"/>
        <v>-0.24841768343423529</v>
      </c>
      <c r="AD123" s="35">
        <f t="shared" si="128"/>
        <v>-0.64199471662181828</v>
      </c>
      <c r="AE123" s="35">
        <f t="shared" si="129"/>
        <v>-0.34455174644349296</v>
      </c>
      <c r="AF123" s="35">
        <f t="shared" si="130"/>
        <v>0.71578939192793434</v>
      </c>
      <c r="AG123" s="35">
        <f t="shared" si="131"/>
        <v>14.116355286621953</v>
      </c>
      <c r="AH123" s="35">
        <f t="shared" si="132"/>
        <v>-0.93954166090117197</v>
      </c>
      <c r="AI123" s="35">
        <f t="shared" si="133"/>
        <v>-0.62905037638298766</v>
      </c>
      <c r="AJ123" s="35">
        <f t="shared" si="134"/>
        <v>-2.7693388747421892</v>
      </c>
      <c r="AK123" s="35">
        <f t="shared" si="135"/>
        <v>-0.86768258013765298</v>
      </c>
      <c r="AL123" s="35">
        <f t="shared" si="136"/>
        <v>0.43343719559717508</v>
      </c>
      <c r="AM123" s="35">
        <f t="shared" si="137"/>
        <v>0.40363530973080664</v>
      </c>
      <c r="AN123" s="2"/>
      <c r="AO123" s="2"/>
      <c r="AP123" s="2"/>
      <c r="AQ123" s="2"/>
    </row>
    <row r="124" spans="1:43" x14ac:dyDescent="0.2">
      <c r="A124" s="203"/>
      <c r="B124" s="75" t="s">
        <v>27</v>
      </c>
      <c r="C124" s="75" t="s">
        <v>28</v>
      </c>
      <c r="D124" s="2"/>
      <c r="E124" s="35">
        <f t="shared" si="103"/>
        <v>7.6015898891691513</v>
      </c>
      <c r="F124" s="35">
        <f t="shared" si="104"/>
        <v>1.9595284275568752</v>
      </c>
      <c r="G124" s="35">
        <f t="shared" si="105"/>
        <v>1.8529868017815128</v>
      </c>
      <c r="H124" s="35">
        <f t="shared" si="106"/>
        <v>0.5469378753641746</v>
      </c>
      <c r="I124" s="35">
        <f t="shared" si="107"/>
        <v>-1.5729385906103961</v>
      </c>
      <c r="J124" s="35">
        <f t="shared" si="108"/>
        <v>-3.0615604250971549</v>
      </c>
      <c r="K124" s="35">
        <f t="shared" si="109"/>
        <v>-0.62603520273317315</v>
      </c>
      <c r="L124" s="35">
        <f t="shared" si="110"/>
        <v>-2.2832922791275383</v>
      </c>
      <c r="M124" s="35">
        <f t="shared" si="111"/>
        <v>1.846406634127661</v>
      </c>
      <c r="N124" s="35">
        <f t="shared" si="112"/>
        <v>6.5709387408110747</v>
      </c>
      <c r="O124" s="35">
        <f t="shared" si="113"/>
        <v>-0.19700255767848845</v>
      </c>
      <c r="P124" s="35">
        <f t="shared" si="114"/>
        <v>-0.59012439075872669</v>
      </c>
      <c r="Q124" s="35">
        <f t="shared" si="115"/>
        <v>1.1386485461424694</v>
      </c>
      <c r="R124" s="35">
        <f t="shared" si="116"/>
        <v>-0.74650316822843132</v>
      </c>
      <c r="S124" s="35">
        <f t="shared" si="117"/>
        <v>-0.73850929486332417</v>
      </c>
      <c r="T124" s="35">
        <f t="shared" si="118"/>
        <v>0.16427758372131329</v>
      </c>
      <c r="U124" s="35">
        <f t="shared" si="119"/>
        <v>-1.555076491157114</v>
      </c>
      <c r="V124" s="35">
        <f t="shared" si="120"/>
        <v>-0.7698113757410967</v>
      </c>
      <c r="W124" s="35">
        <f t="shared" si="121"/>
        <v>-0.82049688002843213</v>
      </c>
      <c r="X124" s="35">
        <f t="shared" si="122"/>
        <v>-0.93493108917028867</v>
      </c>
      <c r="Y124" s="35">
        <f t="shared" si="123"/>
        <v>2.5672764299418658</v>
      </c>
      <c r="Z124" s="35">
        <f t="shared" si="124"/>
        <v>2.3697624073044135</v>
      </c>
      <c r="AA124" s="35">
        <f t="shared" si="125"/>
        <v>3.3778456136336046</v>
      </c>
      <c r="AB124" s="35">
        <f t="shared" si="126"/>
        <v>20.078341152188511</v>
      </c>
      <c r="AC124" s="35">
        <f t="shared" si="127"/>
        <v>0.3040905752692139</v>
      </c>
      <c r="AD124" s="35">
        <f t="shared" si="128"/>
        <v>1.4164433968608445</v>
      </c>
      <c r="AE124" s="35">
        <f t="shared" si="129"/>
        <v>-0.19580499682222616</v>
      </c>
      <c r="AF124" s="35">
        <f t="shared" si="130"/>
        <v>0.93833848544934273</v>
      </c>
      <c r="AG124" s="35">
        <f t="shared" si="131"/>
        <v>-0.40458233443692021</v>
      </c>
      <c r="AH124" s="35">
        <f t="shared" si="132"/>
        <v>-0.51968853844656904</v>
      </c>
      <c r="AI124" s="35">
        <f t="shared" si="133"/>
        <v>0.43437276072170405</v>
      </c>
      <c r="AJ124" s="35">
        <f t="shared" si="134"/>
        <v>-0.68890376533863051</v>
      </c>
      <c r="AK124" s="35">
        <f t="shared" si="135"/>
        <v>-9.0308294366946136</v>
      </c>
      <c r="AL124" s="35">
        <f t="shared" si="136"/>
        <v>-2.9533216619429767</v>
      </c>
      <c r="AM124" s="35">
        <f t="shared" si="137"/>
        <v>-5.4261923140686896</v>
      </c>
      <c r="AN124" s="2"/>
      <c r="AO124" s="2"/>
      <c r="AP124" s="2"/>
      <c r="AQ124" s="2"/>
    </row>
    <row r="125" spans="1:43" x14ac:dyDescent="0.2">
      <c r="A125" s="203"/>
      <c r="B125" s="75" t="s">
        <v>29</v>
      </c>
      <c r="C125" s="75" t="s">
        <v>30</v>
      </c>
      <c r="D125" s="2"/>
      <c r="E125" s="35">
        <f t="shared" si="103"/>
        <v>1.4304948917194764</v>
      </c>
      <c r="F125" s="35">
        <f t="shared" si="104"/>
        <v>4.3916618108763545</v>
      </c>
      <c r="G125" s="35">
        <f t="shared" si="105"/>
        <v>1.2458912542062692</v>
      </c>
      <c r="H125" s="35">
        <f t="shared" si="106"/>
        <v>-6.5096433417050275</v>
      </c>
      <c r="I125" s="35">
        <f t="shared" si="107"/>
        <v>-16.600943863781609</v>
      </c>
      <c r="J125" s="35">
        <f t="shared" si="108"/>
        <v>-28.251077660006615</v>
      </c>
      <c r="K125" s="35">
        <f t="shared" si="109"/>
        <v>-2.772284602303309</v>
      </c>
      <c r="L125" s="35">
        <f t="shared" si="110"/>
        <v>-0.24395970744574799</v>
      </c>
      <c r="M125" s="35">
        <f t="shared" si="111"/>
        <v>0.3830456008630358</v>
      </c>
      <c r="N125" s="35">
        <f t="shared" si="112"/>
        <v>1.0609703961227568</v>
      </c>
      <c r="O125" s="35">
        <f t="shared" si="113"/>
        <v>-2.8414645191889294</v>
      </c>
      <c r="P125" s="35">
        <f t="shared" si="114"/>
        <v>0.32796305672920578</v>
      </c>
      <c r="Q125" s="35">
        <f t="shared" si="115"/>
        <v>1.0624142692863727</v>
      </c>
      <c r="R125" s="35">
        <f t="shared" si="116"/>
        <v>-5.7108081740710563</v>
      </c>
      <c r="S125" s="35">
        <f t="shared" si="117"/>
        <v>6.481486462958693</v>
      </c>
      <c r="T125" s="35">
        <f t="shared" si="118"/>
        <v>8.086747446345635</v>
      </c>
      <c r="U125" s="35">
        <f t="shared" si="119"/>
        <v>-3.9239885058175243</v>
      </c>
      <c r="V125" s="35">
        <f t="shared" si="120"/>
        <v>-0.87238518757345607</v>
      </c>
      <c r="W125" s="35">
        <f t="shared" si="121"/>
        <v>-0.9415340569968641</v>
      </c>
      <c r="X125" s="35">
        <f t="shared" si="122"/>
        <v>-0.81853479350266567</v>
      </c>
      <c r="Y125" s="35">
        <f t="shared" si="123"/>
        <v>13.966165295581431</v>
      </c>
      <c r="Z125" s="35">
        <f t="shared" si="124"/>
        <v>2.150606798444922</v>
      </c>
      <c r="AA125" s="35">
        <f t="shared" si="125"/>
        <v>0.34266470987430331</v>
      </c>
      <c r="AB125" s="35">
        <f t="shared" si="126"/>
        <v>-0.19297030546188337</v>
      </c>
      <c r="AC125" s="35">
        <f t="shared" si="127"/>
        <v>-0.97764457971897334</v>
      </c>
      <c r="AD125" s="35">
        <f t="shared" si="128"/>
        <v>1.2245461293824584</v>
      </c>
      <c r="AE125" s="35">
        <f t="shared" si="129"/>
        <v>1.2847196252138877</v>
      </c>
      <c r="AF125" s="35">
        <f t="shared" si="130"/>
        <v>1.0721621882943284</v>
      </c>
      <c r="AG125" s="35">
        <f t="shared" si="131"/>
        <v>8.0595683861161511</v>
      </c>
      <c r="AH125" s="35">
        <f t="shared" si="132"/>
        <v>-1.3925700261296787</v>
      </c>
      <c r="AI125" s="35">
        <f t="shared" si="133"/>
        <v>-1.7795895484683375</v>
      </c>
      <c r="AJ125" s="35">
        <f t="shared" si="134"/>
        <v>-3.742318845663656</v>
      </c>
      <c r="AK125" s="35">
        <f t="shared" si="135"/>
        <v>-0.66824701840863554</v>
      </c>
      <c r="AL125" s="35">
        <f t="shared" si="136"/>
        <v>2.1240730789906523</v>
      </c>
      <c r="AM125" s="35">
        <f t="shared" si="137"/>
        <v>0.93384022978452375</v>
      </c>
      <c r="AN125" s="2"/>
      <c r="AO125" s="2"/>
      <c r="AP125" s="2"/>
      <c r="AQ125" s="2"/>
    </row>
    <row r="126" spans="1:43" x14ac:dyDescent="0.2">
      <c r="A126" s="203"/>
      <c r="B126" s="75" t="s">
        <v>31</v>
      </c>
      <c r="C126" s="75" t="s">
        <v>32</v>
      </c>
      <c r="D126" s="2"/>
      <c r="E126" s="35">
        <f t="shared" si="103"/>
        <v>2.9021993089099987E-2</v>
      </c>
      <c r="F126" s="35">
        <f t="shared" si="104"/>
        <v>-8.0931365132855218E-2</v>
      </c>
      <c r="G126" s="35">
        <f t="shared" si="105"/>
        <v>-0.24430636446057666</v>
      </c>
      <c r="H126" s="35">
        <f t="shared" si="106"/>
        <v>-0.7731747097897399</v>
      </c>
      <c r="I126" s="35">
        <f t="shared" si="107"/>
        <v>-0.26463072808204768</v>
      </c>
      <c r="J126" s="35">
        <f t="shared" si="108"/>
        <v>-0.24597449917737299</v>
      </c>
      <c r="K126" s="35">
        <f t="shared" si="109"/>
        <v>-0.35916567536047034</v>
      </c>
      <c r="L126" s="35">
        <f t="shared" si="110"/>
        <v>-0.42924328858618449</v>
      </c>
      <c r="M126" s="35">
        <f t="shared" si="111"/>
        <v>-0.15941404997079872</v>
      </c>
      <c r="N126" s="35">
        <f t="shared" si="112"/>
        <v>-3.7378866488954464E-2</v>
      </c>
      <c r="O126" s="35">
        <f t="shared" si="113"/>
        <v>0.1339083601589203</v>
      </c>
      <c r="P126" s="35">
        <f t="shared" si="114"/>
        <v>0.51835171794064339</v>
      </c>
      <c r="Q126" s="35">
        <f t="shared" si="115"/>
        <v>0.36620065280348252</v>
      </c>
      <c r="R126" s="35">
        <f t="shared" si="116"/>
        <v>0.33519727108844949</v>
      </c>
      <c r="S126" s="35">
        <f t="shared" si="117"/>
        <v>0.44460419963585018</v>
      </c>
      <c r="T126" s="35">
        <f t="shared" si="118"/>
        <v>0.54810297949432685</v>
      </c>
      <c r="U126" s="35">
        <f t="shared" si="119"/>
        <v>0.56485486716597288</v>
      </c>
      <c r="V126" s="35">
        <f t="shared" si="120"/>
        <v>0.1143306181714963</v>
      </c>
      <c r="W126" s="35">
        <f t="shared" si="121"/>
        <v>0.45252700876126745</v>
      </c>
      <c r="X126" s="35">
        <f t="shared" si="122"/>
        <v>0.10137418086683231</v>
      </c>
      <c r="Y126" s="35">
        <f t="shared" si="123"/>
        <v>0.88892123359480613</v>
      </c>
      <c r="Z126" s="35">
        <f t="shared" si="124"/>
        <v>0.77423783558982584</v>
      </c>
      <c r="AA126" s="35">
        <f t="shared" si="125"/>
        <v>0.27700282165570056</v>
      </c>
      <c r="AB126" s="35">
        <f t="shared" si="126"/>
        <v>-8.6384980618262885E-3</v>
      </c>
      <c r="AC126" s="35">
        <f t="shared" si="127"/>
        <v>-0.26878977302383644</v>
      </c>
      <c r="AD126" s="35">
        <f t="shared" si="128"/>
        <v>-0.3893059567325573</v>
      </c>
      <c r="AE126" s="35">
        <f t="shared" si="129"/>
        <v>-8.9668398162064775E-2</v>
      </c>
      <c r="AF126" s="35">
        <f t="shared" si="130"/>
        <v>0.8227053769382674</v>
      </c>
      <c r="AG126" s="35">
        <f t="shared" si="131"/>
        <v>0.43379374027641526</v>
      </c>
      <c r="AH126" s="35" t="str">
        <f t="shared" si="132"/>
        <v/>
      </c>
      <c r="AI126" s="35" t="str">
        <f t="shared" si="133"/>
        <v/>
      </c>
      <c r="AJ126" s="35" t="str">
        <f t="shared" si="134"/>
        <v/>
      </c>
      <c r="AK126" s="35" t="str">
        <f t="shared" si="135"/>
        <v/>
      </c>
      <c r="AL126" s="35" t="str">
        <f t="shared" si="136"/>
        <v/>
      </c>
      <c r="AM126" s="35" t="str">
        <f t="shared" si="137"/>
        <v/>
      </c>
      <c r="AN126" s="2"/>
      <c r="AO126" s="2"/>
      <c r="AP126" s="2"/>
      <c r="AQ126" s="2"/>
    </row>
    <row r="127" spans="1:43" x14ac:dyDescent="0.2">
      <c r="A127" s="203"/>
      <c r="B127" s="75" t="s">
        <v>33</v>
      </c>
      <c r="C127" s="75" t="s">
        <v>34</v>
      </c>
      <c r="D127" s="2"/>
      <c r="E127" s="35">
        <f t="shared" si="103"/>
        <v>-1.4200499370519728</v>
      </c>
      <c r="F127" s="35">
        <f t="shared" si="104"/>
        <v>-5.2037398516744965E-2</v>
      </c>
      <c r="G127" s="35">
        <f t="shared" si="105"/>
        <v>2.3129138014744421E-2</v>
      </c>
      <c r="H127" s="35">
        <f t="shared" si="106"/>
        <v>-0.20502451884120917</v>
      </c>
      <c r="I127" s="35">
        <f t="shared" si="107"/>
        <v>0.54142718456298455</v>
      </c>
      <c r="J127" s="35">
        <f t="shared" si="108"/>
        <v>0.45839375124393855</v>
      </c>
      <c r="K127" s="35">
        <f t="shared" si="109"/>
        <v>-2.8535870895994436E-2</v>
      </c>
      <c r="L127" s="35">
        <f t="shared" si="110"/>
        <v>0.1280612058868357</v>
      </c>
      <c r="M127" s="35">
        <f t="shared" si="111"/>
        <v>-0.46707044832052869</v>
      </c>
      <c r="N127" s="35">
        <f t="shared" si="112"/>
        <v>-0.27055312770541823</v>
      </c>
      <c r="O127" s="35">
        <f t="shared" si="113"/>
        <v>-0.45472131807720739</v>
      </c>
      <c r="P127" s="35">
        <f t="shared" si="114"/>
        <v>-0.26944464165370352</v>
      </c>
      <c r="Q127" s="35">
        <f t="shared" si="115"/>
        <v>9.9551198196607113E-2</v>
      </c>
      <c r="R127" s="35">
        <f t="shared" si="116"/>
        <v>0.22346716779831807</v>
      </c>
      <c r="S127" s="35">
        <f t="shared" si="117"/>
        <v>0.39738725798794294</v>
      </c>
      <c r="T127" s="35">
        <f t="shared" si="118"/>
        <v>1.0753368147821059</v>
      </c>
      <c r="U127" s="35">
        <f t="shared" si="119"/>
        <v>0.29342486607200408</v>
      </c>
      <c r="V127" s="35">
        <f t="shared" si="120"/>
        <v>0.99011422115862135</v>
      </c>
      <c r="W127" s="35">
        <f t="shared" si="121"/>
        <v>0.28724591549540135</v>
      </c>
      <c r="X127" s="35">
        <f t="shared" si="122"/>
        <v>-0.22864418394733871</v>
      </c>
      <c r="Y127" s="35">
        <f t="shared" si="123"/>
        <v>0.60617848157218868</v>
      </c>
      <c r="Z127" s="35">
        <f t="shared" si="124"/>
        <v>-0.30343531289772302</v>
      </c>
      <c r="AA127" s="35">
        <f t="shared" si="125"/>
        <v>-0.38313034835129056</v>
      </c>
      <c r="AB127" s="35">
        <f t="shared" si="126"/>
        <v>-0.48887789145711519</v>
      </c>
      <c r="AC127" s="35">
        <f t="shared" si="127"/>
        <v>-0.41599999998528975</v>
      </c>
      <c r="AD127" s="35">
        <f t="shared" si="128"/>
        <v>-0.14656292832914863</v>
      </c>
      <c r="AE127" s="35">
        <f t="shared" si="129"/>
        <v>-1.3119095205723358E-2</v>
      </c>
      <c r="AF127" s="35" t="str">
        <f t="shared" si="130"/>
        <v/>
      </c>
      <c r="AG127" s="35" t="str">
        <f t="shared" si="131"/>
        <v/>
      </c>
      <c r="AH127" s="35" t="str">
        <f t="shared" si="132"/>
        <v/>
      </c>
      <c r="AI127" s="35" t="str">
        <f t="shared" si="133"/>
        <v/>
      </c>
      <c r="AJ127" s="35" t="str">
        <f t="shared" si="134"/>
        <v/>
      </c>
      <c r="AK127" s="35" t="str">
        <f t="shared" si="135"/>
        <v/>
      </c>
      <c r="AL127" s="35" t="str">
        <f t="shared" si="136"/>
        <v/>
      </c>
      <c r="AM127" s="35" t="str">
        <f t="shared" si="137"/>
        <v/>
      </c>
      <c r="AN127" s="2"/>
      <c r="AO127" s="2"/>
      <c r="AP127" s="2"/>
      <c r="AQ127" s="2"/>
    </row>
    <row r="128" spans="1:43" x14ac:dyDescent="0.2">
      <c r="A128" s="203"/>
      <c r="B128" s="75" t="s">
        <v>35</v>
      </c>
      <c r="C128" s="75" t="s">
        <v>36</v>
      </c>
      <c r="D128" s="2"/>
      <c r="E128" s="35">
        <f t="shared" si="103"/>
        <v>-0.58216181911586662</v>
      </c>
      <c r="F128" s="35">
        <f t="shared" si="104"/>
        <v>-0.37928074982495452</v>
      </c>
      <c r="G128" s="35">
        <f t="shared" si="105"/>
        <v>-0.38554343423543386</v>
      </c>
      <c r="H128" s="35">
        <f t="shared" si="106"/>
        <v>-0.21528207878040731</v>
      </c>
      <c r="I128" s="35">
        <f t="shared" si="107"/>
        <v>-0.10058271950911078</v>
      </c>
      <c r="J128" s="35">
        <f t="shared" si="108"/>
        <v>-0.21795710228984949</v>
      </c>
      <c r="K128" s="35">
        <f t="shared" si="109"/>
        <v>-0.13210985478269111</v>
      </c>
      <c r="L128" s="35">
        <f t="shared" si="110"/>
        <v>0.29327426229572956</v>
      </c>
      <c r="M128" s="35">
        <f t="shared" si="111"/>
        <v>-5.3494216542732113E-2</v>
      </c>
      <c r="N128" s="35">
        <f t="shared" si="112"/>
        <v>6.5058341389431729E-2</v>
      </c>
      <c r="O128" s="35">
        <f t="shared" si="113"/>
        <v>0.13971104504552806</v>
      </c>
      <c r="P128" s="35">
        <f t="shared" si="114"/>
        <v>-0.10597139909589758</v>
      </c>
      <c r="Q128" s="35">
        <f t="shared" si="115"/>
        <v>0.27363983376987461</v>
      </c>
      <c r="R128" s="35">
        <f t="shared" si="116"/>
        <v>0.15921361852790533</v>
      </c>
      <c r="S128" s="35">
        <f t="shared" si="117"/>
        <v>2.9999146134224254E-2</v>
      </c>
      <c r="T128" s="35">
        <f t="shared" si="118"/>
        <v>-0.27506234633534266</v>
      </c>
      <c r="U128" s="35">
        <f t="shared" si="119"/>
        <v>-9.3161994298755796E-2</v>
      </c>
      <c r="V128" s="35">
        <f t="shared" si="120"/>
        <v>-9.3824167777265974E-2</v>
      </c>
      <c r="W128" s="35">
        <f t="shared" si="121"/>
        <v>0.18075421222789737</v>
      </c>
      <c r="X128" s="35">
        <f t="shared" si="122"/>
        <v>0.52324500107042116</v>
      </c>
      <c r="Y128" s="35">
        <f t="shared" si="123"/>
        <v>0.30714074833138966</v>
      </c>
      <c r="Z128" s="35">
        <f t="shared" si="124"/>
        <v>-2.3166041821244866E-2</v>
      </c>
      <c r="AA128" s="35">
        <f t="shared" si="125"/>
        <v>0.24024230003260638</v>
      </c>
      <c r="AB128" s="35">
        <f t="shared" si="126"/>
        <v>0.33202452437252417</v>
      </c>
      <c r="AC128" s="35">
        <f t="shared" si="127"/>
        <v>0.36980814489046582</v>
      </c>
      <c r="AD128" s="35" t="str">
        <f t="shared" si="128"/>
        <v/>
      </c>
      <c r="AE128" s="35" t="str">
        <f t="shared" si="129"/>
        <v/>
      </c>
      <c r="AF128" s="35" t="str">
        <f t="shared" si="130"/>
        <v/>
      </c>
      <c r="AG128" s="35" t="str">
        <f t="shared" si="131"/>
        <v/>
      </c>
      <c r="AH128" s="35" t="str">
        <f t="shared" si="132"/>
        <v/>
      </c>
      <c r="AI128" s="35" t="str">
        <f t="shared" si="133"/>
        <v/>
      </c>
      <c r="AJ128" s="35" t="str">
        <f t="shared" si="134"/>
        <v/>
      </c>
      <c r="AK128" s="35" t="str">
        <f t="shared" si="135"/>
        <v/>
      </c>
      <c r="AL128" s="35" t="str">
        <f t="shared" si="136"/>
        <v/>
      </c>
      <c r="AM128" s="35" t="str">
        <f t="shared" si="137"/>
        <v/>
      </c>
      <c r="AN128" s="2"/>
      <c r="AO128" s="2"/>
      <c r="AP128" s="2"/>
      <c r="AQ128" s="2"/>
    </row>
    <row r="129" spans="1:43" x14ac:dyDescent="0.2">
      <c r="A129" s="203"/>
      <c r="B129" s="75" t="s">
        <v>37</v>
      </c>
      <c r="C129" s="75" t="s">
        <v>38</v>
      </c>
      <c r="D129" s="2"/>
      <c r="E129" s="35">
        <f t="shared" si="103"/>
        <v>9.4724361459737685E-2</v>
      </c>
      <c r="F129" s="35">
        <f t="shared" si="104"/>
        <v>0.11450293128061748</v>
      </c>
      <c r="G129" s="35">
        <f t="shared" si="105"/>
        <v>4.1253157349684849E-2</v>
      </c>
      <c r="H129" s="35">
        <f t="shared" si="106"/>
        <v>-0.26980945086710972</v>
      </c>
      <c r="I129" s="35">
        <f t="shared" si="107"/>
        <v>1.2487843874760584E-2</v>
      </c>
      <c r="J129" s="35">
        <f t="shared" si="108"/>
        <v>-0.28323898346299264</v>
      </c>
      <c r="K129" s="35">
        <f t="shared" si="109"/>
        <v>-6.2803972691408666E-2</v>
      </c>
      <c r="L129" s="35" t="str">
        <f t="shared" si="110"/>
        <v/>
      </c>
      <c r="M129" s="35" t="str">
        <f t="shared" si="111"/>
        <v/>
      </c>
      <c r="N129" s="35" t="str">
        <f t="shared" si="112"/>
        <v/>
      </c>
      <c r="O129" s="35" t="str">
        <f t="shared" si="113"/>
        <v/>
      </c>
      <c r="P129" s="35" t="str">
        <f t="shared" si="114"/>
        <v/>
      </c>
      <c r="Q129" s="35" t="str">
        <f t="shared" si="115"/>
        <v/>
      </c>
      <c r="R129" s="35" t="str">
        <f t="shared" si="116"/>
        <v/>
      </c>
      <c r="S129" s="35" t="str">
        <f t="shared" si="117"/>
        <v/>
      </c>
      <c r="T129" s="35" t="str">
        <f t="shared" si="118"/>
        <v/>
      </c>
      <c r="U129" s="35" t="str">
        <f t="shared" si="119"/>
        <v/>
      </c>
      <c r="V129" s="35" t="str">
        <f t="shared" si="120"/>
        <v/>
      </c>
      <c r="W129" s="35" t="str">
        <f t="shared" si="121"/>
        <v/>
      </c>
      <c r="X129" s="35" t="str">
        <f t="shared" si="122"/>
        <v/>
      </c>
      <c r="Y129" s="35" t="str">
        <f t="shared" si="123"/>
        <v/>
      </c>
      <c r="Z129" s="35" t="str">
        <f t="shared" si="124"/>
        <v/>
      </c>
      <c r="AA129" s="35" t="str">
        <f t="shared" si="125"/>
        <v/>
      </c>
      <c r="AB129" s="35" t="str">
        <f t="shared" si="126"/>
        <v/>
      </c>
      <c r="AC129" s="35" t="str">
        <f t="shared" si="127"/>
        <v/>
      </c>
      <c r="AD129" s="35" t="str">
        <f t="shared" si="128"/>
        <v/>
      </c>
      <c r="AE129" s="35" t="str">
        <f t="shared" si="129"/>
        <v/>
      </c>
      <c r="AF129" s="35" t="str">
        <f t="shared" si="130"/>
        <v/>
      </c>
      <c r="AG129" s="35" t="str">
        <f t="shared" si="131"/>
        <v/>
      </c>
      <c r="AH129" s="35" t="str">
        <f t="shared" si="132"/>
        <v/>
      </c>
      <c r="AI129" s="35" t="str">
        <f t="shared" si="133"/>
        <v/>
      </c>
      <c r="AJ129" s="35" t="str">
        <f t="shared" si="134"/>
        <v/>
      </c>
      <c r="AK129" s="35" t="str">
        <f t="shared" si="135"/>
        <v/>
      </c>
      <c r="AL129" s="35" t="str">
        <f t="shared" si="136"/>
        <v/>
      </c>
      <c r="AM129" s="35" t="str">
        <f t="shared" si="137"/>
        <v/>
      </c>
      <c r="AN129" s="2"/>
      <c r="AO129" s="2"/>
      <c r="AP129" s="2"/>
      <c r="AQ129" s="2"/>
    </row>
    <row r="130" spans="1:43" x14ac:dyDescent="0.2">
      <c r="A130" s="203"/>
      <c r="B130" s="75" t="s">
        <v>39</v>
      </c>
      <c r="C130" s="75" t="s">
        <v>40</v>
      </c>
      <c r="D130" s="2"/>
      <c r="E130" s="35">
        <f t="shared" si="103"/>
        <v>10.168732387161636</v>
      </c>
      <c r="F130" s="35">
        <f t="shared" si="104"/>
        <v>1.512148478587654</v>
      </c>
      <c r="G130" s="35">
        <f t="shared" si="105"/>
        <v>-0.42675631716841894</v>
      </c>
      <c r="H130" s="35">
        <f t="shared" si="106"/>
        <v>-112.53265790134935</v>
      </c>
      <c r="I130" s="35">
        <f t="shared" si="107"/>
        <v>0.25745345977644551</v>
      </c>
      <c r="J130" s="35">
        <f t="shared" si="108"/>
        <v>-2.8160582535899422E-2</v>
      </c>
      <c r="K130" s="35">
        <f t="shared" si="109"/>
        <v>-0.38163507413016995</v>
      </c>
      <c r="L130" s="35">
        <f t="shared" si="110"/>
        <v>9.6084951908014276</v>
      </c>
      <c r="M130" s="35">
        <f t="shared" si="111"/>
        <v>-0.75008821460257269</v>
      </c>
      <c r="N130" s="35">
        <f t="shared" si="112"/>
        <v>-0.10354820372207853</v>
      </c>
      <c r="O130" s="35">
        <f t="shared" si="113"/>
        <v>0.12737284830105994</v>
      </c>
      <c r="P130" s="35">
        <f t="shared" si="114"/>
        <v>0.94040901481703287</v>
      </c>
      <c r="Q130" s="35">
        <f t="shared" si="115"/>
        <v>8.2609696874519809</v>
      </c>
      <c r="R130" s="35">
        <f t="shared" si="116"/>
        <v>0.13200334887394985</v>
      </c>
      <c r="S130" s="35">
        <f t="shared" si="117"/>
        <v>0.16762720234829134</v>
      </c>
      <c r="T130" s="35">
        <f t="shared" si="118"/>
        <v>-4.7538593667306648</v>
      </c>
      <c r="U130" s="35">
        <f t="shared" si="119"/>
        <v>-1.0834890069017105</v>
      </c>
      <c r="V130" s="35">
        <f t="shared" si="120"/>
        <v>-0.80350423965956064</v>
      </c>
      <c r="W130" s="35">
        <f t="shared" si="121"/>
        <v>-0.71110137599803458</v>
      </c>
      <c r="X130" s="35">
        <f t="shared" si="122"/>
        <v>-0.75332129427477024</v>
      </c>
      <c r="Y130" s="35">
        <f t="shared" si="123"/>
        <v>7.4392761905816798E-2</v>
      </c>
      <c r="Z130" s="35">
        <f t="shared" si="124"/>
        <v>-8.1613452240717629E-2</v>
      </c>
      <c r="AA130" s="35">
        <f t="shared" si="125"/>
        <v>-0.18087326105878168</v>
      </c>
      <c r="AB130" s="35">
        <f t="shared" si="126"/>
        <v>1.5828138753931196</v>
      </c>
      <c r="AC130" s="35">
        <f t="shared" si="127"/>
        <v>1.3277212907421865</v>
      </c>
      <c r="AD130" s="35">
        <f t="shared" si="128"/>
        <v>1.331690829531931</v>
      </c>
      <c r="AE130" s="35">
        <f t="shared" si="129"/>
        <v>7.492533772668506</v>
      </c>
      <c r="AF130" s="35">
        <f t="shared" si="130"/>
        <v>0.91053064392840899</v>
      </c>
      <c r="AG130" s="35">
        <f t="shared" si="131"/>
        <v>-2.3054744992953888</v>
      </c>
      <c r="AH130" s="35">
        <f t="shared" si="132"/>
        <v>-2.5554322750201681</v>
      </c>
      <c r="AI130" s="35">
        <f t="shared" si="133"/>
        <v>-0.89103663071076566</v>
      </c>
      <c r="AJ130" s="35">
        <f t="shared" si="134"/>
        <v>-3.6827090569123162</v>
      </c>
      <c r="AK130" s="35">
        <f t="shared" si="135"/>
        <v>0.22312909618944657</v>
      </c>
      <c r="AL130" s="35">
        <f t="shared" si="136"/>
        <v>3.8878198265234434E-2</v>
      </c>
      <c r="AM130" s="35">
        <f t="shared" si="137"/>
        <v>0.27885075232650319</v>
      </c>
      <c r="AN130" s="2"/>
      <c r="AO130" s="2"/>
      <c r="AP130" s="2"/>
      <c r="AQ130" s="2"/>
    </row>
    <row r="131" spans="1:43" x14ac:dyDescent="0.2">
      <c r="A131" s="203"/>
      <c r="B131" s="75" t="s">
        <v>41</v>
      </c>
      <c r="C131" s="75" t="s">
        <v>42</v>
      </c>
      <c r="D131" s="2"/>
      <c r="E131" s="35">
        <f t="shared" si="103"/>
        <v>1.0640290169903723</v>
      </c>
      <c r="F131" s="35">
        <f t="shared" si="104"/>
        <v>2.8792936625848315</v>
      </c>
      <c r="G131" s="35">
        <f t="shared" si="105"/>
        <v>-0.93409366182238518</v>
      </c>
      <c r="H131" s="35">
        <f t="shared" si="106"/>
        <v>-14.373565311581752</v>
      </c>
      <c r="I131" s="35">
        <f t="shared" si="107"/>
        <v>-5.4481944644122589</v>
      </c>
      <c r="J131" s="35">
        <f t="shared" si="108"/>
        <v>-0.74090580157442165</v>
      </c>
      <c r="K131" s="35">
        <f t="shared" si="109"/>
        <v>1.4585032791306134</v>
      </c>
      <c r="L131" s="35">
        <f t="shared" si="110"/>
        <v>3.1775793981421505</v>
      </c>
      <c r="M131" s="35">
        <f t="shared" si="111"/>
        <v>0.80043848701691778</v>
      </c>
      <c r="N131" s="35">
        <f t="shared" si="112"/>
        <v>8.3286404606314549E-2</v>
      </c>
      <c r="O131" s="35">
        <f t="shared" si="113"/>
        <v>-0.21536748590146518</v>
      </c>
      <c r="P131" s="35">
        <f t="shared" si="114"/>
        <v>-0.89528732262172628</v>
      </c>
      <c r="Q131" s="35">
        <f t="shared" si="115"/>
        <v>-1.4829386881085347E-2</v>
      </c>
      <c r="R131" s="35">
        <f t="shared" si="116"/>
        <v>1.4229600766451465</v>
      </c>
      <c r="S131" s="35">
        <f t="shared" si="117"/>
        <v>4.5273210811364892</v>
      </c>
      <c r="T131" s="35">
        <f t="shared" si="118"/>
        <v>0.7876191228197047</v>
      </c>
      <c r="U131" s="35">
        <f t="shared" si="119"/>
        <v>-0.5331016095644282</v>
      </c>
      <c r="V131" s="35">
        <f t="shared" si="120"/>
        <v>-0.85121153008096961</v>
      </c>
      <c r="W131" s="35">
        <f t="shared" si="121"/>
        <v>-0.92918076139285122</v>
      </c>
      <c r="X131" s="35">
        <f t="shared" si="122"/>
        <v>-2.1963604920687487</v>
      </c>
      <c r="Y131" s="35">
        <f t="shared" si="123"/>
        <v>0.49636782316961375</v>
      </c>
      <c r="Z131" s="35">
        <f t="shared" si="124"/>
        <v>-8.5505127310628495E-2</v>
      </c>
      <c r="AA131" s="35">
        <f t="shared" si="125"/>
        <v>1.1114078592463452</v>
      </c>
      <c r="AB131" s="35">
        <f t="shared" si="126"/>
        <v>3.4754044644092277E-3</v>
      </c>
      <c r="AC131" s="35">
        <f t="shared" si="127"/>
        <v>-0.49449294083163148</v>
      </c>
      <c r="AD131" s="35">
        <f t="shared" si="128"/>
        <v>1.7747006541137087</v>
      </c>
      <c r="AE131" s="35">
        <f t="shared" si="129"/>
        <v>9.6970087171335373E-2</v>
      </c>
      <c r="AF131" s="35">
        <f t="shared" si="130"/>
        <v>1.2336978330189425</v>
      </c>
      <c r="AG131" s="35">
        <f t="shared" si="131"/>
        <v>-0.75793187789596073</v>
      </c>
      <c r="AH131" s="35">
        <f t="shared" si="132"/>
        <v>-0.91504373197760247</v>
      </c>
      <c r="AI131" s="35">
        <f t="shared" si="133"/>
        <v>-0.87165522499945602</v>
      </c>
      <c r="AJ131" s="35">
        <f t="shared" si="134"/>
        <v>-2.3005643471096078</v>
      </c>
      <c r="AK131" s="35">
        <f t="shared" si="135"/>
        <v>0.43562497719781701</v>
      </c>
      <c r="AL131" s="35">
        <f t="shared" si="136"/>
        <v>0.42508038711066759</v>
      </c>
      <c r="AM131" s="35">
        <f t="shared" si="137"/>
        <v>0.4483777112393334</v>
      </c>
      <c r="AN131" s="2"/>
      <c r="AO131" s="2"/>
      <c r="AP131" s="2"/>
      <c r="AQ131" s="2"/>
    </row>
    <row r="132" spans="1:43" x14ac:dyDescent="0.2">
      <c r="A132" s="203"/>
      <c r="B132" s="75" t="s">
        <v>43</v>
      </c>
      <c r="C132" s="75" t="s">
        <v>44</v>
      </c>
      <c r="D132" s="2"/>
      <c r="E132" s="35">
        <f t="shared" si="103"/>
        <v>1.2387302210375024</v>
      </c>
      <c r="F132" s="35">
        <f t="shared" si="104"/>
        <v>2.2444423338923865</v>
      </c>
      <c r="G132" s="35">
        <f t="shared" si="105"/>
        <v>-56.640670525823374</v>
      </c>
      <c r="H132" s="35">
        <f t="shared" si="106"/>
        <v>-14.751675790983771</v>
      </c>
      <c r="I132" s="35">
        <f t="shared" si="107"/>
        <v>-45.283204761396789</v>
      </c>
      <c r="J132" s="35">
        <f t="shared" si="108"/>
        <v>-10.878966572422065</v>
      </c>
      <c r="K132" s="35">
        <f t="shared" si="109"/>
        <v>1.948677101008546</v>
      </c>
      <c r="L132" s="35">
        <f t="shared" si="110"/>
        <v>0.73247179056873768</v>
      </c>
      <c r="M132" s="35">
        <f t="shared" si="111"/>
        <v>-0.62541661762323775</v>
      </c>
      <c r="N132" s="35">
        <f t="shared" si="112"/>
        <v>1.5662979251106131</v>
      </c>
      <c r="O132" s="35">
        <f t="shared" si="113"/>
        <v>-1.107798504592626</v>
      </c>
      <c r="P132" s="35">
        <f t="shared" si="114"/>
        <v>-0.52706396448235027</v>
      </c>
      <c r="Q132" s="35">
        <f t="shared" si="115"/>
        <v>4.1592297534854259</v>
      </c>
      <c r="R132" s="35">
        <f t="shared" si="116"/>
        <v>-0.69132433737914933</v>
      </c>
      <c r="S132" s="35">
        <f t="shared" si="117"/>
        <v>7.986166057970264</v>
      </c>
      <c r="T132" s="35">
        <f t="shared" si="118"/>
        <v>2.2387989652721587</v>
      </c>
      <c r="U132" s="35">
        <f t="shared" si="119"/>
        <v>-0.96251120498281995</v>
      </c>
      <c r="V132" s="35">
        <f t="shared" si="120"/>
        <v>-0.77737019713863731</v>
      </c>
      <c r="W132" s="35">
        <f t="shared" si="121"/>
        <v>-0.89278682535601639</v>
      </c>
      <c r="X132" s="35">
        <f t="shared" si="122"/>
        <v>0.54253185332341181</v>
      </c>
      <c r="Y132" s="35">
        <f t="shared" si="123"/>
        <v>1.0878150171114587</v>
      </c>
      <c r="Z132" s="35">
        <f t="shared" si="124"/>
        <v>-0.17766560634734038</v>
      </c>
      <c r="AA132" s="35">
        <f t="shared" si="125"/>
        <v>0.99559874208107924</v>
      </c>
      <c r="AB132" s="35">
        <f t="shared" si="126"/>
        <v>0.76172394876136407</v>
      </c>
      <c r="AC132" s="35">
        <f t="shared" si="127"/>
        <v>-0.68963320083121105</v>
      </c>
      <c r="AD132" s="35">
        <f t="shared" si="128"/>
        <v>1.5112062330151299</v>
      </c>
      <c r="AE132" s="35">
        <f t="shared" si="129"/>
        <v>1.4437267985015432</v>
      </c>
      <c r="AF132" s="35">
        <f t="shared" si="130"/>
        <v>-2.9036912496248366</v>
      </c>
      <c r="AG132" s="35">
        <f t="shared" si="131"/>
        <v>1.8138635249267503</v>
      </c>
      <c r="AH132" s="35">
        <f t="shared" si="132"/>
        <v>-2.0737445058304016</v>
      </c>
      <c r="AI132" s="35">
        <f t="shared" si="133"/>
        <v>-1.2203435659831472</v>
      </c>
      <c r="AJ132" s="35">
        <f t="shared" si="134"/>
        <v>-1.4722758754429417</v>
      </c>
      <c r="AK132" s="35">
        <f t="shared" si="135"/>
        <v>-0.7462558435894735</v>
      </c>
      <c r="AL132" s="35">
        <f t="shared" si="136"/>
        <v>1.3094621284328025</v>
      </c>
      <c r="AM132" s="35">
        <f t="shared" si="137"/>
        <v>1.5988851660981052</v>
      </c>
      <c r="AN132" s="2"/>
      <c r="AO132" s="2"/>
      <c r="AP132" s="2"/>
      <c r="AQ132" s="2"/>
    </row>
    <row r="133" spans="1:43" x14ac:dyDescent="0.2">
      <c r="A133" s="203"/>
      <c r="B133" s="75" t="s">
        <v>45</v>
      </c>
      <c r="C133" s="75" t="s">
        <v>46</v>
      </c>
      <c r="D133" s="2"/>
      <c r="E133" s="35">
        <f t="shared" si="103"/>
        <v>3.3130221444962444</v>
      </c>
      <c r="F133" s="35">
        <f t="shared" si="104"/>
        <v>0.19210897908767979</v>
      </c>
      <c r="G133" s="35">
        <f t="shared" si="105"/>
        <v>-1.2037954751641572E-2</v>
      </c>
      <c r="H133" s="35">
        <f t="shared" si="106"/>
        <v>-2.58638056163799</v>
      </c>
      <c r="I133" s="35">
        <f t="shared" si="107"/>
        <v>-1.4959480977301023</v>
      </c>
      <c r="J133" s="35">
        <f t="shared" si="108"/>
        <v>-1.0118816072578918E-2</v>
      </c>
      <c r="K133" s="35">
        <f t="shared" si="109"/>
        <v>2.4569984624284572E-2</v>
      </c>
      <c r="L133" s="35">
        <f t="shared" si="110"/>
        <v>-0.33524659555557113</v>
      </c>
      <c r="M133" s="35">
        <f t="shared" si="111"/>
        <v>0.97711381545265663</v>
      </c>
      <c r="N133" s="35">
        <f t="shared" si="112"/>
        <v>-0.20774717833643935</v>
      </c>
      <c r="O133" s="35">
        <f t="shared" si="113"/>
        <v>-7.2309410578951169E-2</v>
      </c>
      <c r="P133" s="35">
        <f t="shared" si="114"/>
        <v>3.9076662281939964</v>
      </c>
      <c r="Q133" s="35">
        <f t="shared" si="115"/>
        <v>-0.20524092455052984</v>
      </c>
      <c r="R133" s="35">
        <f t="shared" si="116"/>
        <v>-0.7526393152012093</v>
      </c>
      <c r="S133" s="35">
        <f t="shared" si="117"/>
        <v>0.33287168124630523</v>
      </c>
      <c r="T133" s="35">
        <f t="shared" si="118"/>
        <v>-1.3889314475124799</v>
      </c>
      <c r="U133" s="35">
        <f t="shared" si="119"/>
        <v>-4.8801688816843138E-2</v>
      </c>
      <c r="V133" s="35">
        <f t="shared" si="120"/>
        <v>3.1746482262645435</v>
      </c>
      <c r="W133" s="35">
        <f t="shared" si="121"/>
        <v>-0.60220802824661313</v>
      </c>
      <c r="X133" s="35">
        <f t="shared" si="122"/>
        <v>-0.54498524963568695</v>
      </c>
      <c r="Y133" s="35">
        <f t="shared" si="123"/>
        <v>-0.513226755567879</v>
      </c>
      <c r="Z133" s="35">
        <f t="shared" si="124"/>
        <v>-0.51236034161918187</v>
      </c>
      <c r="AA133" s="35">
        <f t="shared" si="125"/>
        <v>-0.2188393917463457</v>
      </c>
      <c r="AB133" s="35">
        <f t="shared" si="126"/>
        <v>8.3164212460676276E-2</v>
      </c>
      <c r="AC133" s="35">
        <f t="shared" si="127"/>
        <v>-0.15964596511455661</v>
      </c>
      <c r="AD133" s="35">
        <f t="shared" si="128"/>
        <v>6.1043666331668982</v>
      </c>
      <c r="AE133" s="35">
        <f t="shared" si="129"/>
        <v>43.166450660020907</v>
      </c>
      <c r="AF133" s="35">
        <f t="shared" si="130"/>
        <v>1.3501031670862254</v>
      </c>
      <c r="AG133" s="35">
        <f t="shared" si="131"/>
        <v>6.6613608408426242E-2</v>
      </c>
      <c r="AH133" s="35">
        <f t="shared" si="132"/>
        <v>-0.89229233173431288</v>
      </c>
      <c r="AI133" s="35">
        <f t="shared" si="133"/>
        <v>-0.9791090480245529</v>
      </c>
      <c r="AJ133" s="35">
        <f t="shared" si="134"/>
        <v>-3.7793616242866324</v>
      </c>
      <c r="AK133" s="35">
        <f t="shared" si="135"/>
        <v>0.19152936977436752</v>
      </c>
      <c r="AL133" s="35">
        <f t="shared" si="136"/>
        <v>0.20101371325143003</v>
      </c>
      <c r="AM133" s="35">
        <f t="shared" si="137"/>
        <v>0.15878386458643592</v>
      </c>
      <c r="AN133" s="2"/>
      <c r="AO133" s="2"/>
      <c r="AP133" s="2"/>
      <c r="AQ133" s="2"/>
    </row>
    <row r="134" spans="1:43" x14ac:dyDescent="0.2">
      <c r="A134" s="203"/>
      <c r="B134" s="75" t="s">
        <v>47</v>
      </c>
      <c r="C134" s="75" t="s">
        <v>48</v>
      </c>
      <c r="D134" s="2"/>
      <c r="E134" s="35">
        <f t="shared" si="103"/>
        <v>1.00164531446469</v>
      </c>
      <c r="F134" s="35">
        <f t="shared" si="104"/>
        <v>0.80358489878324169</v>
      </c>
      <c r="G134" s="35">
        <f t="shared" si="105"/>
        <v>-0.75248897006241988</v>
      </c>
      <c r="H134" s="35">
        <f t="shared" si="106"/>
        <v>3.089695318588495</v>
      </c>
      <c r="I134" s="35">
        <f t="shared" si="107"/>
        <v>-3.0408614899265447</v>
      </c>
      <c r="J134" s="35">
        <f t="shared" si="108"/>
        <v>1.462621562303821</v>
      </c>
      <c r="K134" s="35">
        <f t="shared" si="109"/>
        <v>0.48731477695878173</v>
      </c>
      <c r="L134" s="35">
        <f t="shared" si="110"/>
        <v>-2.4217125441276712</v>
      </c>
      <c r="M134" s="35">
        <f t="shared" si="111"/>
        <v>-4.0762268911608848</v>
      </c>
      <c r="N134" s="35">
        <f t="shared" si="112"/>
        <v>-1.2016717071642553</v>
      </c>
      <c r="O134" s="35">
        <f t="shared" si="113"/>
        <v>-143.87417905011665</v>
      </c>
      <c r="P134" s="35">
        <f t="shared" si="114"/>
        <v>1.1524720648612783</v>
      </c>
      <c r="Q134" s="35">
        <f t="shared" si="115"/>
        <v>1.0655439268960853</v>
      </c>
      <c r="R134" s="35">
        <f t="shared" si="116"/>
        <v>0.67583073883264655</v>
      </c>
      <c r="S134" s="35">
        <f t="shared" si="117"/>
        <v>1.0065103761420489</v>
      </c>
      <c r="T134" s="35">
        <f t="shared" si="118"/>
        <v>-195.30867073665905</v>
      </c>
      <c r="U134" s="35">
        <f t="shared" si="119"/>
        <v>-22.37601018621886</v>
      </c>
      <c r="V134" s="35">
        <f t="shared" si="120"/>
        <v>-116.23209743973958</v>
      </c>
      <c r="W134" s="35">
        <f t="shared" si="121"/>
        <v>-18.666791495496202</v>
      </c>
      <c r="X134" s="35">
        <f t="shared" si="122"/>
        <v>-1.1407510014722608</v>
      </c>
      <c r="Y134" s="35">
        <f t="shared" si="123"/>
        <v>1.2378113872169929</v>
      </c>
      <c r="Z134" s="35">
        <f t="shared" si="124"/>
        <v>-1.0424123919457133</v>
      </c>
      <c r="AA134" s="35">
        <f t="shared" si="125"/>
        <v>-0.73502276634982378</v>
      </c>
      <c r="AB134" s="35">
        <f t="shared" si="126"/>
        <v>-0.89921780858906364</v>
      </c>
      <c r="AC134" s="35">
        <f t="shared" si="127"/>
        <v>-1.6675659802757301</v>
      </c>
      <c r="AD134" s="35">
        <f t="shared" si="128"/>
        <v>2.5007953351302783</v>
      </c>
      <c r="AE134" s="35">
        <f t="shared" si="129"/>
        <v>1.1069984313221766</v>
      </c>
      <c r="AF134" s="35">
        <f t="shared" si="130"/>
        <v>2.0279635849413697</v>
      </c>
      <c r="AG134" s="35">
        <f t="shared" si="131"/>
        <v>-0.25321031532619837</v>
      </c>
      <c r="AH134" s="35">
        <f t="shared" si="132"/>
        <v>-1.1204089830311477</v>
      </c>
      <c r="AI134" s="35">
        <f t="shared" si="133"/>
        <v>-3.0259739820307363</v>
      </c>
      <c r="AJ134" s="35">
        <f t="shared" si="134"/>
        <v>-2.6294621681181991</v>
      </c>
      <c r="AK134" s="35">
        <f t="shared" si="135"/>
        <v>0.21459574504130066</v>
      </c>
      <c r="AL134" s="35">
        <f t="shared" si="136"/>
        <v>0.77898357128961715</v>
      </c>
      <c r="AM134" s="35">
        <f t="shared" si="137"/>
        <v>0.325434871586742</v>
      </c>
      <c r="AN134" s="2"/>
      <c r="AO134" s="2"/>
      <c r="AP134" s="2"/>
      <c r="AQ134" s="2"/>
    </row>
    <row r="135" spans="1:43" x14ac:dyDescent="0.2">
      <c r="A135" s="203"/>
      <c r="B135" s="75" t="s">
        <v>49</v>
      </c>
      <c r="C135" s="75" t="s">
        <v>50</v>
      </c>
      <c r="D135" s="2"/>
      <c r="E135" s="35">
        <f t="shared" si="103"/>
        <v>1.0379378510693205</v>
      </c>
      <c r="F135" s="35">
        <f t="shared" si="104"/>
        <v>0.32697764955785813</v>
      </c>
      <c r="G135" s="35">
        <f t="shared" si="105"/>
        <v>-2.2351570821835671</v>
      </c>
      <c r="H135" s="35">
        <f t="shared" si="106"/>
        <v>-6.4732134617786397</v>
      </c>
      <c r="I135" s="35">
        <f t="shared" si="107"/>
        <v>-6.4138064199383065</v>
      </c>
      <c r="J135" s="35">
        <f t="shared" si="108"/>
        <v>-3.1428018961931499</v>
      </c>
      <c r="K135" s="35">
        <f t="shared" si="109"/>
        <v>9.5287585930052349E-2</v>
      </c>
      <c r="L135" s="35">
        <f t="shared" si="110"/>
        <v>3.1408579937755912</v>
      </c>
      <c r="M135" s="35">
        <f t="shared" si="111"/>
        <v>0.19215640403465081</v>
      </c>
      <c r="N135" s="35">
        <f t="shared" si="112"/>
        <v>-2.5089614589469638</v>
      </c>
      <c r="O135" s="35">
        <f t="shared" si="113"/>
        <v>-2.9810160350570589</v>
      </c>
      <c r="P135" s="35">
        <f t="shared" si="114"/>
        <v>-5.8560745966559953</v>
      </c>
      <c r="Q135" s="35">
        <f t="shared" si="115"/>
        <v>2.1890471763046579E-2</v>
      </c>
      <c r="R135" s="35">
        <f t="shared" si="116"/>
        <v>-0.66634248611282798</v>
      </c>
      <c r="S135" s="35">
        <f t="shared" si="117"/>
        <v>3.602677665184626</v>
      </c>
      <c r="T135" s="35">
        <f t="shared" si="118"/>
        <v>6.6570493208815948</v>
      </c>
      <c r="U135" s="35">
        <f t="shared" si="119"/>
        <v>-1.5190813563755892</v>
      </c>
      <c r="V135" s="35">
        <f t="shared" si="120"/>
        <v>-0.3976279612075253</v>
      </c>
      <c r="W135" s="35">
        <f t="shared" si="121"/>
        <v>-1.1573270847459525</v>
      </c>
      <c r="X135" s="35">
        <f t="shared" si="122"/>
        <v>-0.97457408885815866</v>
      </c>
      <c r="Y135" s="35">
        <f t="shared" si="123"/>
        <v>0.60793411997327051</v>
      </c>
      <c r="Z135" s="35">
        <f t="shared" si="124"/>
        <v>1.6584621221128575</v>
      </c>
      <c r="AA135" s="35">
        <f t="shared" si="125"/>
        <v>2.5473803220182796</v>
      </c>
      <c r="AB135" s="35">
        <f t="shared" si="126"/>
        <v>4.9273403555160646</v>
      </c>
      <c r="AC135" s="35">
        <f t="shared" si="127"/>
        <v>3.4777294264678664</v>
      </c>
      <c r="AD135" s="35">
        <f t="shared" si="128"/>
        <v>17.802536027635373</v>
      </c>
      <c r="AE135" s="35">
        <f t="shared" si="129"/>
        <v>9.3209292991385873</v>
      </c>
      <c r="AF135" s="35">
        <f t="shared" si="130"/>
        <v>1.0626444139771793</v>
      </c>
      <c r="AG135" s="35">
        <f t="shared" si="131"/>
        <v>-0.65361218002365284</v>
      </c>
      <c r="AH135" s="35">
        <f t="shared" si="132"/>
        <v>-0.98347760259126615</v>
      </c>
      <c r="AI135" s="35">
        <f t="shared" si="133"/>
        <v>-0.97094618902573648</v>
      </c>
      <c r="AJ135" s="35">
        <f t="shared" si="134"/>
        <v>-3.9021763553568705</v>
      </c>
      <c r="AK135" s="35">
        <f t="shared" si="135"/>
        <v>-0.55572379622142987</v>
      </c>
      <c r="AL135" s="35">
        <f t="shared" si="136"/>
        <v>0.78395401133552012</v>
      </c>
      <c r="AM135" s="35">
        <f t="shared" si="137"/>
        <v>1.4222446218527602</v>
      </c>
      <c r="AN135" s="2"/>
      <c r="AO135" s="2"/>
      <c r="AP135" s="2"/>
      <c r="AQ135" s="2"/>
    </row>
    <row r="136" spans="1:43" x14ac:dyDescent="0.2">
      <c r="A136" s="203"/>
      <c r="B136" s="75" t="s">
        <v>51</v>
      </c>
      <c r="C136" s="75" t="s">
        <v>52</v>
      </c>
      <c r="D136" s="2"/>
      <c r="E136" s="35">
        <f t="shared" si="103"/>
        <v>2.6818603750774788</v>
      </c>
      <c r="F136" s="35">
        <f t="shared" si="104"/>
        <v>1.9664907432346772</v>
      </c>
      <c r="G136" s="35">
        <f t="shared" si="105"/>
        <v>2.8227761692876294</v>
      </c>
      <c r="H136" s="35">
        <f t="shared" si="106"/>
        <v>-120.75007363726864</v>
      </c>
      <c r="I136" s="35">
        <f t="shared" si="107"/>
        <v>-28.038061624981943</v>
      </c>
      <c r="J136" s="35">
        <f t="shared" si="108"/>
        <v>-10.451728562786531</v>
      </c>
      <c r="K136" s="35">
        <f t="shared" si="109"/>
        <v>-2.8370387682175875</v>
      </c>
      <c r="L136" s="35">
        <f t="shared" si="110"/>
        <v>-0.89073242126435859</v>
      </c>
      <c r="M136" s="35">
        <f t="shared" si="111"/>
        <v>-1.0967901813302023</v>
      </c>
      <c r="N136" s="35">
        <f t="shared" si="112"/>
        <v>1.2514298458899353</v>
      </c>
      <c r="O136" s="35">
        <f t="shared" si="113"/>
        <v>-1.5802986521031772</v>
      </c>
      <c r="P136" s="35">
        <f t="shared" si="114"/>
        <v>1.8798136120070756</v>
      </c>
      <c r="Q136" s="35">
        <f t="shared" si="115"/>
        <v>1.1884677214138444</v>
      </c>
      <c r="R136" s="35">
        <f t="shared" si="116"/>
        <v>0.16025136689589237</v>
      </c>
      <c r="S136" s="35">
        <f t="shared" si="117"/>
        <v>1.540693064837054</v>
      </c>
      <c r="T136" s="35">
        <f t="shared" si="118"/>
        <v>-25.858989497187881</v>
      </c>
      <c r="U136" s="35">
        <f t="shared" si="119"/>
        <v>-3.3953066360816173</v>
      </c>
      <c r="V136" s="35">
        <f t="shared" si="120"/>
        <v>-2.3257611456601319</v>
      </c>
      <c r="W136" s="35">
        <f t="shared" si="121"/>
        <v>-0.91297349043988785</v>
      </c>
      <c r="X136" s="35">
        <f t="shared" si="122"/>
        <v>-1.0148982712216557</v>
      </c>
      <c r="Y136" s="35">
        <f t="shared" si="123"/>
        <v>1.5351850540748435</v>
      </c>
      <c r="Z136" s="35">
        <f t="shared" si="124"/>
        <v>0.44130877857717071</v>
      </c>
      <c r="AA136" s="35">
        <f t="shared" si="125"/>
        <v>0.19513946588269912</v>
      </c>
      <c r="AB136" s="35">
        <f t="shared" si="126"/>
        <v>3.3475694936487916</v>
      </c>
      <c r="AC136" s="35">
        <f t="shared" si="127"/>
        <v>-0.60468386887045544</v>
      </c>
      <c r="AD136" s="35">
        <f t="shared" si="128"/>
        <v>6.8776815119384862</v>
      </c>
      <c r="AE136" s="35">
        <f t="shared" si="129"/>
        <v>5.5144504140881194</v>
      </c>
      <c r="AF136" s="35">
        <f t="shared" si="130"/>
        <v>1.0930601234054156</v>
      </c>
      <c r="AG136" s="35">
        <f t="shared" si="131"/>
        <v>-6.7230795295913637E-2</v>
      </c>
      <c r="AH136" s="35">
        <f t="shared" si="132"/>
        <v>-0.95757023802472219</v>
      </c>
      <c r="AI136" s="35">
        <f t="shared" si="133"/>
        <v>-0.8689573783587986</v>
      </c>
      <c r="AJ136" s="35">
        <f t="shared" si="134"/>
        <v>-6.9781810450244786</v>
      </c>
      <c r="AK136" s="35">
        <f t="shared" si="135"/>
        <v>-0.12594667767474899</v>
      </c>
      <c r="AL136" s="35">
        <f t="shared" si="136"/>
        <v>0.58544218432054485</v>
      </c>
      <c r="AM136" s="35">
        <f t="shared" si="137"/>
        <v>0.74276603913958839</v>
      </c>
      <c r="AN136" s="2"/>
      <c r="AO136" s="2"/>
      <c r="AP136" s="2"/>
      <c r="AQ136" s="2"/>
    </row>
    <row r="137" spans="1:43" x14ac:dyDescent="0.2">
      <c r="A137" s="203"/>
      <c r="B137" s="75" t="s">
        <v>53</v>
      </c>
      <c r="C137" s="75" t="s">
        <v>54</v>
      </c>
      <c r="D137" s="2"/>
      <c r="E137" s="35">
        <f t="shared" si="103"/>
        <v>3.8793162784169613</v>
      </c>
      <c r="F137" s="35">
        <f t="shared" si="104"/>
        <v>4.4434612456987272</v>
      </c>
      <c r="G137" s="35">
        <f t="shared" si="105"/>
        <v>0.13598610379901047</v>
      </c>
      <c r="H137" s="35">
        <f t="shared" si="106"/>
        <v>1.4892944555248444</v>
      </c>
      <c r="I137" s="35">
        <f t="shared" si="107"/>
        <v>-3.9045501572499521</v>
      </c>
      <c r="J137" s="35">
        <f t="shared" si="108"/>
        <v>1.1214476408492715</v>
      </c>
      <c r="K137" s="35">
        <f t="shared" si="109"/>
        <v>0.2131719087320077</v>
      </c>
      <c r="L137" s="35">
        <f t="shared" si="110"/>
        <v>-18.510692302985667</v>
      </c>
      <c r="M137" s="35">
        <f t="shared" si="111"/>
        <v>-0.17467694209987331</v>
      </c>
      <c r="N137" s="35">
        <f t="shared" si="112"/>
        <v>-2.0741851266695845</v>
      </c>
      <c r="O137" s="35">
        <f t="shared" si="113"/>
        <v>-4.4928875427651596</v>
      </c>
      <c r="P137" s="35">
        <f t="shared" si="114"/>
        <v>1.3314226420400757</v>
      </c>
      <c r="Q137" s="35">
        <f t="shared" si="115"/>
        <v>-0.96170211734275857</v>
      </c>
      <c r="R137" s="35">
        <f t="shared" si="116"/>
        <v>2.5687100123006679</v>
      </c>
      <c r="S137" s="35">
        <f t="shared" si="117"/>
        <v>0.81174467733306355</v>
      </c>
      <c r="T137" s="35">
        <f t="shared" si="118"/>
        <v>0.68605436276798826</v>
      </c>
      <c r="U137" s="35">
        <f t="shared" si="119"/>
        <v>1.4783497053518875</v>
      </c>
      <c r="V137" s="35">
        <f t="shared" si="120"/>
        <v>-1.2393806062717818</v>
      </c>
      <c r="W137" s="35">
        <f t="shared" si="121"/>
        <v>-3.6312181769376699</v>
      </c>
      <c r="X137" s="35">
        <f t="shared" si="122"/>
        <v>-2.7732873735555557</v>
      </c>
      <c r="Y137" s="35">
        <f t="shared" si="123"/>
        <v>-0.2148229393804513</v>
      </c>
      <c r="Z137" s="35">
        <f t="shared" si="124"/>
        <v>-0.13559008947462195</v>
      </c>
      <c r="AA137" s="35">
        <f t="shared" si="125"/>
        <v>0.35440154115304551</v>
      </c>
      <c r="AB137" s="35">
        <f t="shared" si="126"/>
        <v>0.60043869384117798</v>
      </c>
      <c r="AC137" s="35">
        <f t="shared" si="127"/>
        <v>-0.22966753849585733</v>
      </c>
      <c r="AD137" s="35">
        <f t="shared" si="128"/>
        <v>4.9179455348381129</v>
      </c>
      <c r="AE137" s="35">
        <f t="shared" si="129"/>
        <v>1.8286630492267741</v>
      </c>
      <c r="AF137" s="35">
        <f t="shared" si="130"/>
        <v>0.86349520241917677</v>
      </c>
      <c r="AG137" s="35">
        <f t="shared" si="131"/>
        <v>5.9585653420944711</v>
      </c>
      <c r="AH137" s="35">
        <f t="shared" si="132"/>
        <v>-0.79251690224480398</v>
      </c>
      <c r="AI137" s="35">
        <f t="shared" si="133"/>
        <v>-1.6653819578973288</v>
      </c>
      <c r="AJ137" s="35">
        <f t="shared" si="134"/>
        <v>-0.66788455238496214</v>
      </c>
      <c r="AK137" s="35">
        <f t="shared" si="135"/>
        <v>-0.57889316763665144</v>
      </c>
      <c r="AL137" s="35">
        <f t="shared" si="136"/>
        <v>0.64744683181365781</v>
      </c>
      <c r="AM137" s="35">
        <f t="shared" si="137"/>
        <v>8.8851876396107948E-2</v>
      </c>
      <c r="AN137" s="2"/>
      <c r="AO137" s="2"/>
      <c r="AP137" s="2"/>
      <c r="AQ137" s="2"/>
    </row>
    <row r="138" spans="1:43" x14ac:dyDescent="0.2">
      <c r="A138" s="203"/>
      <c r="B138" s="75" t="s">
        <v>55</v>
      </c>
      <c r="C138" s="75" t="s">
        <v>56</v>
      </c>
      <c r="D138" s="2"/>
      <c r="E138" s="35">
        <f t="shared" si="103"/>
        <v>1.1611790318082074</v>
      </c>
      <c r="F138" s="35">
        <f t="shared" si="104"/>
        <v>4.3800432971660461</v>
      </c>
      <c r="G138" s="35">
        <f t="shared" si="105"/>
        <v>-0.85078158221695521</v>
      </c>
      <c r="H138" s="35">
        <f t="shared" si="106"/>
        <v>-22.872462866239626</v>
      </c>
      <c r="I138" s="35">
        <f t="shared" si="107"/>
        <v>-6.9339299594347104</v>
      </c>
      <c r="J138" s="35">
        <f t="shared" si="108"/>
        <v>-1.3976263165866436</v>
      </c>
      <c r="K138" s="35">
        <f t="shared" si="109"/>
        <v>3.4993238055768785</v>
      </c>
      <c r="L138" s="35">
        <f t="shared" si="110"/>
        <v>1.1514973934502843</v>
      </c>
      <c r="M138" s="35">
        <f t="shared" si="111"/>
        <v>0.72172985404668155</v>
      </c>
      <c r="N138" s="35">
        <f t="shared" si="112"/>
        <v>2.0867972511366792</v>
      </c>
      <c r="O138" s="35">
        <f t="shared" si="113"/>
        <v>0.12993545049859145</v>
      </c>
      <c r="P138" s="35">
        <f t="shared" si="114"/>
        <v>-10.208609300746073</v>
      </c>
      <c r="Q138" s="35">
        <f t="shared" si="115"/>
        <v>1.0853987933496214</v>
      </c>
      <c r="R138" s="35">
        <f t="shared" si="116"/>
        <v>-14.5293023843189</v>
      </c>
      <c r="S138" s="35">
        <f t="shared" si="117"/>
        <v>-0.81855224349433464</v>
      </c>
      <c r="T138" s="35">
        <f t="shared" si="118"/>
        <v>0.87157687996865973</v>
      </c>
      <c r="U138" s="35">
        <f t="shared" si="119"/>
        <v>-4.8968589262436621</v>
      </c>
      <c r="V138" s="35">
        <f t="shared" si="120"/>
        <v>-1.0188052862579182</v>
      </c>
      <c r="W138" s="35">
        <f t="shared" si="121"/>
        <v>-0.70154597266960628</v>
      </c>
      <c r="X138" s="35">
        <f t="shared" si="122"/>
        <v>-1.5101851671421016</v>
      </c>
      <c r="Y138" s="35">
        <f t="shared" si="123"/>
        <v>9.6135811733538397</v>
      </c>
      <c r="Z138" s="35">
        <f t="shared" si="124"/>
        <v>5.0503511853660115</v>
      </c>
      <c r="AA138" s="35">
        <f t="shared" si="125"/>
        <v>4.6636639749310564</v>
      </c>
      <c r="AB138" s="35">
        <f t="shared" si="126"/>
        <v>26.426380885074444</v>
      </c>
      <c r="AC138" s="35">
        <f t="shared" si="127"/>
        <v>-0.735646418923946</v>
      </c>
      <c r="AD138" s="35">
        <f t="shared" si="128"/>
        <v>0.20593488444955821</v>
      </c>
      <c r="AE138" s="35">
        <f t="shared" si="129"/>
        <v>2.8670628257630888</v>
      </c>
      <c r="AF138" s="35">
        <f t="shared" si="130"/>
        <v>1.0560697246589661</v>
      </c>
      <c r="AG138" s="35">
        <f t="shared" si="131"/>
        <v>-0.54848102822081246</v>
      </c>
      <c r="AH138" s="35">
        <f t="shared" si="132"/>
        <v>-0.86654055363508731</v>
      </c>
      <c r="AI138" s="35">
        <f t="shared" si="133"/>
        <v>-0.93953393000312091</v>
      </c>
      <c r="AJ138" s="35">
        <f t="shared" si="134"/>
        <v>-2.7947981493955218</v>
      </c>
      <c r="AK138" s="35">
        <f t="shared" si="135"/>
        <v>-0.54590130154302685</v>
      </c>
      <c r="AL138" s="35">
        <f t="shared" si="136"/>
        <v>0.32861348549433639</v>
      </c>
      <c r="AM138" s="35">
        <f t="shared" si="137"/>
        <v>-0.13078644524449415</v>
      </c>
      <c r="AN138" s="2"/>
      <c r="AO138" s="2"/>
      <c r="AP138" s="2"/>
      <c r="AQ138" s="2"/>
    </row>
    <row r="139" spans="1:43" x14ac:dyDescent="0.2">
      <c r="A139" s="203"/>
      <c r="B139" s="75" t="s">
        <v>57</v>
      </c>
      <c r="C139" s="75" t="s">
        <v>58</v>
      </c>
      <c r="D139" s="2"/>
      <c r="E139" s="35">
        <f t="shared" si="103"/>
        <v>1.1124969720172431</v>
      </c>
      <c r="F139" s="35">
        <f t="shared" si="104"/>
        <v>1.4230777089868512</v>
      </c>
      <c r="G139" s="35">
        <f t="shared" si="105"/>
        <v>0.27196576702352687</v>
      </c>
      <c r="H139" s="35">
        <f t="shared" si="106"/>
        <v>-22.895975670882596</v>
      </c>
      <c r="I139" s="35">
        <f t="shared" si="107"/>
        <v>-11.72657036715184</v>
      </c>
      <c r="J139" s="35">
        <f t="shared" si="108"/>
        <v>-11.970103325156206</v>
      </c>
      <c r="K139" s="35">
        <f t="shared" si="109"/>
        <v>0.14454910094207726</v>
      </c>
      <c r="L139" s="35">
        <f t="shared" si="110"/>
        <v>1.0676929756856248</v>
      </c>
      <c r="M139" s="35">
        <f t="shared" si="111"/>
        <v>16.735626626327363</v>
      </c>
      <c r="N139" s="35">
        <f t="shared" si="112"/>
        <v>0.86089303959428298</v>
      </c>
      <c r="O139" s="35">
        <f t="shared" si="113"/>
        <v>-3.3441009079160255</v>
      </c>
      <c r="P139" s="35">
        <f t="shared" si="114"/>
        <v>-36.748329102323169</v>
      </c>
      <c r="Q139" s="35">
        <f t="shared" si="115"/>
        <v>-0.6806923285002201</v>
      </c>
      <c r="R139" s="35">
        <f t="shared" si="116"/>
        <v>-0.72814168910307697</v>
      </c>
      <c r="S139" s="35">
        <f t="shared" si="117"/>
        <v>8.221412326507592E-2</v>
      </c>
      <c r="T139" s="35">
        <f t="shared" si="118"/>
        <v>-0.58453688595124331</v>
      </c>
      <c r="U139" s="35">
        <f t="shared" si="119"/>
        <v>-0.92578434078205785</v>
      </c>
      <c r="V139" s="35">
        <f t="shared" si="120"/>
        <v>-0.60026104413362891</v>
      </c>
      <c r="W139" s="35">
        <f t="shared" si="121"/>
        <v>-0.55100670835891863</v>
      </c>
      <c r="X139" s="35">
        <f t="shared" si="122"/>
        <v>0.67196000831229785</v>
      </c>
      <c r="Y139" s="35">
        <f t="shared" si="123"/>
        <v>3.3426163053621172E-2</v>
      </c>
      <c r="Z139" s="35">
        <f t="shared" si="124"/>
        <v>0.96955238805937782</v>
      </c>
      <c r="AA139" s="35">
        <f t="shared" si="125"/>
        <v>1.2413248212850876</v>
      </c>
      <c r="AB139" s="35">
        <f t="shared" si="126"/>
        <v>1.2377055897932603</v>
      </c>
      <c r="AC139" s="35">
        <f t="shared" si="127"/>
        <v>1.9080231124956175</v>
      </c>
      <c r="AD139" s="35">
        <f t="shared" si="128"/>
        <v>6.8211164089103624</v>
      </c>
      <c r="AE139" s="35">
        <f t="shared" si="129"/>
        <v>19.586971278045748</v>
      </c>
      <c r="AF139" s="35">
        <f t="shared" si="130"/>
        <v>1.1342085613840083</v>
      </c>
      <c r="AG139" s="35">
        <f t="shared" si="131"/>
        <v>1.5128721902864881</v>
      </c>
      <c r="AH139" s="35">
        <f t="shared" si="132"/>
        <v>-0.85539367649956544</v>
      </c>
      <c r="AI139" s="35">
        <f t="shared" si="133"/>
        <v>-0.91562964762545007</v>
      </c>
      <c r="AJ139" s="35">
        <f t="shared" si="134"/>
        <v>-2.3053507033256531</v>
      </c>
      <c r="AK139" s="35">
        <f t="shared" si="135"/>
        <v>-0.68348180840090766</v>
      </c>
      <c r="AL139" s="35">
        <f t="shared" si="136"/>
        <v>-4.7072353680119167E-2</v>
      </c>
      <c r="AM139" s="35">
        <f t="shared" si="137"/>
        <v>0.33320236676031645</v>
      </c>
      <c r="AN139" s="2"/>
      <c r="AO139" s="2"/>
      <c r="AP139" s="2"/>
      <c r="AQ139" s="2"/>
    </row>
    <row r="140" spans="1:43" x14ac:dyDescent="0.2">
      <c r="A140" s="203"/>
      <c r="B140" s="75" t="s">
        <v>59</v>
      </c>
      <c r="C140" s="75" t="s">
        <v>60</v>
      </c>
      <c r="D140" s="2"/>
      <c r="E140" s="35">
        <f t="shared" si="103"/>
        <v>-0.47501671146142427</v>
      </c>
      <c r="F140" s="35">
        <f t="shared" si="104"/>
        <v>-0.21523805674675969</v>
      </c>
      <c r="G140" s="35">
        <f t="shared" si="105"/>
        <v>-0.19345532223888923</v>
      </c>
      <c r="H140" s="35">
        <f t="shared" si="106"/>
        <v>-0.48531241074913389</v>
      </c>
      <c r="I140" s="35">
        <f t="shared" si="107"/>
        <v>5.5559669987261477</v>
      </c>
      <c r="J140" s="35">
        <f t="shared" si="108"/>
        <v>7.2206902204190655</v>
      </c>
      <c r="K140" s="35">
        <f t="shared" si="109"/>
        <v>9.195668179224878</v>
      </c>
      <c r="L140" s="35">
        <f t="shared" si="110"/>
        <v>2.3200985705903365</v>
      </c>
      <c r="M140" s="35">
        <f t="shared" si="111"/>
        <v>0.76492054237619833</v>
      </c>
      <c r="N140" s="35">
        <f t="shared" si="112"/>
        <v>0.38883996739528653</v>
      </c>
      <c r="O140" s="35">
        <f t="shared" si="113"/>
        <v>0.16638902661564123</v>
      </c>
      <c r="P140" s="35">
        <f t="shared" si="114"/>
        <v>0.2723041381908029</v>
      </c>
      <c r="Q140" s="35">
        <f t="shared" si="115"/>
        <v>0.16336020861707595</v>
      </c>
      <c r="R140" s="35">
        <f t="shared" si="116"/>
        <v>8.1095483400275802E-3</v>
      </c>
      <c r="S140" s="35">
        <f t="shared" si="117"/>
        <v>9.196863404150625E-2</v>
      </c>
      <c r="T140" s="35">
        <f t="shared" si="118"/>
        <v>-7.3772489765913066E-2</v>
      </c>
      <c r="U140" s="35">
        <f t="shared" si="119"/>
        <v>-0.39080102754697565</v>
      </c>
      <c r="V140" s="35">
        <f t="shared" si="120"/>
        <v>-0.18022664254099272</v>
      </c>
      <c r="W140" s="35">
        <f t="shared" si="121"/>
        <v>-0.1449598296965578</v>
      </c>
      <c r="X140" s="35">
        <f t="shared" si="122"/>
        <v>-0.53848768258542912</v>
      </c>
      <c r="Y140" s="35">
        <f t="shared" si="123"/>
        <v>8.8492418510506904E-2</v>
      </c>
      <c r="Z140" s="35">
        <f t="shared" si="124"/>
        <v>9.0612522016901106E-2</v>
      </c>
      <c r="AA140" s="35">
        <f t="shared" si="125"/>
        <v>0.12043640893759776</v>
      </c>
      <c r="AB140" s="35">
        <f t="shared" si="126"/>
        <v>7.5109460833490738E-2</v>
      </c>
      <c r="AC140" s="35">
        <f t="shared" si="127"/>
        <v>0.1978831023584956</v>
      </c>
      <c r="AD140" s="35">
        <f t="shared" si="128"/>
        <v>0.33107598718682463</v>
      </c>
      <c r="AE140" s="35">
        <f t="shared" si="129"/>
        <v>0.23148296859356302</v>
      </c>
      <c r="AF140" s="35">
        <f t="shared" si="130"/>
        <v>0.49909713078026191</v>
      </c>
      <c r="AG140" s="35">
        <f t="shared" si="131"/>
        <v>-0.5567331039706499</v>
      </c>
      <c r="AH140" s="35">
        <f t="shared" si="132"/>
        <v>-0.5332718743878655</v>
      </c>
      <c r="AI140" s="35">
        <f t="shared" si="133"/>
        <v>-0.38912171067258872</v>
      </c>
      <c r="AJ140" s="35">
        <f t="shared" si="134"/>
        <v>0.89658527826554379</v>
      </c>
      <c r="AK140" s="35">
        <f t="shared" si="135"/>
        <v>0.65604035088339008</v>
      </c>
      <c r="AL140" s="35">
        <f t="shared" si="136"/>
        <v>0.72645549510878082</v>
      </c>
      <c r="AM140" s="35">
        <f t="shared" si="137"/>
        <v>5.1852740229625403E-2</v>
      </c>
      <c r="AN140" s="2"/>
      <c r="AO140" s="2"/>
      <c r="AP140" s="2"/>
      <c r="AQ140" s="2"/>
    </row>
    <row r="141" spans="1:43" x14ac:dyDescent="0.2">
      <c r="A141" s="203"/>
      <c r="B141" s="75" t="s">
        <v>61</v>
      </c>
      <c r="C141" s="75" t="s">
        <v>62</v>
      </c>
      <c r="D141" s="2"/>
      <c r="E141" s="35">
        <f t="shared" si="103"/>
        <v>14.268492278674149</v>
      </c>
      <c r="F141" s="35">
        <f t="shared" si="104"/>
        <v>1.4906605975680707</v>
      </c>
      <c r="G141" s="35">
        <f t="shared" si="105"/>
        <v>-8.4882508778238067E-2</v>
      </c>
      <c r="H141" s="35">
        <f t="shared" si="106"/>
        <v>-1.4253543055329343</v>
      </c>
      <c r="I141" s="35">
        <f t="shared" si="107"/>
        <v>-0.90480815641050072</v>
      </c>
      <c r="J141" s="35">
        <f t="shared" si="108"/>
        <v>-0.43961701738931441</v>
      </c>
      <c r="K141" s="35">
        <f t="shared" si="109"/>
        <v>-0.57911615739394007</v>
      </c>
      <c r="L141" s="35">
        <f t="shared" si="110"/>
        <v>0.57612192076593938</v>
      </c>
      <c r="M141" s="35">
        <f t="shared" si="111"/>
        <v>-0.32448855765219459</v>
      </c>
      <c r="N141" s="35">
        <f t="shared" si="112"/>
        <v>1.127567198776845E-2</v>
      </c>
      <c r="O141" s="35">
        <f t="shared" si="113"/>
        <v>0.19235313881012028</v>
      </c>
      <c r="P141" s="35">
        <f t="shared" si="114"/>
        <v>-0.60874908561755869</v>
      </c>
      <c r="Q141" s="35">
        <f t="shared" si="115"/>
        <v>0.97389959953868876</v>
      </c>
      <c r="R141" s="35">
        <f t="shared" si="116"/>
        <v>0.1836349243942719</v>
      </c>
      <c r="S141" s="35">
        <f t="shared" si="117"/>
        <v>0.43303586579190168</v>
      </c>
      <c r="T141" s="35">
        <f t="shared" si="118"/>
        <v>-0.2376906687210612</v>
      </c>
      <c r="U141" s="35">
        <f t="shared" si="119"/>
        <v>2.6730618955433334E-2</v>
      </c>
      <c r="V141" s="35">
        <f t="shared" si="120"/>
        <v>-0.53034061794694332</v>
      </c>
      <c r="W141" s="35">
        <f t="shared" si="121"/>
        <v>-4.9365550399805058E-2</v>
      </c>
      <c r="X141" s="35">
        <f t="shared" si="122"/>
        <v>1.1946742821382683</v>
      </c>
      <c r="Y141" s="35">
        <f t="shared" si="123"/>
        <v>0.68730831640652745</v>
      </c>
      <c r="Z141" s="35">
        <f t="shared" si="124"/>
        <v>3.676371788247633</v>
      </c>
      <c r="AA141" s="35">
        <f t="shared" si="125"/>
        <v>0.56900001647060383</v>
      </c>
      <c r="AB141" s="35">
        <f t="shared" si="126"/>
        <v>16.280779423941777</v>
      </c>
      <c r="AC141" s="35">
        <f t="shared" si="127"/>
        <v>2.4691506425248085E-2</v>
      </c>
      <c r="AD141" s="35">
        <f t="shared" si="128"/>
        <v>1.73769629206182</v>
      </c>
      <c r="AE141" s="35">
        <f t="shared" si="129"/>
        <v>2.6527733781706142</v>
      </c>
      <c r="AF141" s="35">
        <f t="shared" si="130"/>
        <v>-1.8785205581975895</v>
      </c>
      <c r="AG141" s="35">
        <f t="shared" si="131"/>
        <v>9.4430164645840229</v>
      </c>
      <c r="AH141" s="35">
        <f t="shared" si="132"/>
        <v>-0.73485606590879138</v>
      </c>
      <c r="AI141" s="35">
        <f t="shared" si="133"/>
        <v>0.42219220642569477</v>
      </c>
      <c r="AJ141" s="35">
        <f t="shared" si="134"/>
        <v>-0.92965724265619842</v>
      </c>
      <c r="AK141" s="35">
        <f t="shared" si="135"/>
        <v>-1.2528319126751148</v>
      </c>
      <c r="AL141" s="35">
        <f t="shared" si="136"/>
        <v>-0.10632830057629239</v>
      </c>
      <c r="AM141" s="35">
        <f t="shared" si="137"/>
        <v>-2.6026492900329745</v>
      </c>
      <c r="AN141" s="2"/>
      <c r="AO141" s="2"/>
      <c r="AP141" s="2"/>
      <c r="AQ141" s="2"/>
    </row>
    <row r="142" spans="1:43" x14ac:dyDescent="0.2">
      <c r="A142" s="203"/>
      <c r="B142" s="75" t="s">
        <v>63</v>
      </c>
      <c r="C142" s="75" t="s">
        <v>64</v>
      </c>
      <c r="D142" s="2"/>
      <c r="E142" s="35">
        <f t="shared" si="103"/>
        <v>1.0521450242400958</v>
      </c>
      <c r="F142" s="35">
        <f t="shared" si="104"/>
        <v>1.925456098410554</v>
      </c>
      <c r="G142" s="35">
        <f t="shared" si="105"/>
        <v>-0.68105934114556255</v>
      </c>
      <c r="H142" s="35">
        <f t="shared" si="106"/>
        <v>-50.847487198593193</v>
      </c>
      <c r="I142" s="35">
        <f t="shared" si="107"/>
        <v>-151.16952510159481</v>
      </c>
      <c r="J142" s="35">
        <f t="shared" si="108"/>
        <v>-28.627662842046089</v>
      </c>
      <c r="K142" s="35">
        <f t="shared" si="109"/>
        <v>-3.8133902554711057</v>
      </c>
      <c r="L142" s="35">
        <f t="shared" si="110"/>
        <v>-1.0579229697752495</v>
      </c>
      <c r="M142" s="35">
        <f t="shared" si="111"/>
        <v>-0.9740796386645163</v>
      </c>
      <c r="N142" s="35">
        <f t="shared" si="112"/>
        <v>1.0506957216505837</v>
      </c>
      <c r="O142" s="35">
        <f t="shared" si="113"/>
        <v>1.0937275699665816</v>
      </c>
      <c r="P142" s="35">
        <f t="shared" si="114"/>
        <v>1.4092959300839891</v>
      </c>
      <c r="Q142" s="35">
        <f t="shared" si="115"/>
        <v>1.2239703576966598</v>
      </c>
      <c r="R142" s="35">
        <f t="shared" si="116"/>
        <v>0.81117923764898681</v>
      </c>
      <c r="S142" s="35">
        <f t="shared" si="117"/>
        <v>-0.11271409576458848</v>
      </c>
      <c r="T142" s="35">
        <f t="shared" si="118"/>
        <v>-15.544335673194201</v>
      </c>
      <c r="U142" s="35">
        <f t="shared" si="119"/>
        <v>-35.782064129677117</v>
      </c>
      <c r="V142" s="35">
        <f t="shared" si="120"/>
        <v>-22.644528363724287</v>
      </c>
      <c r="W142" s="35">
        <f t="shared" si="121"/>
        <v>-17.907273475992142</v>
      </c>
      <c r="X142" s="35">
        <f t="shared" si="122"/>
        <v>-12.942373012843797</v>
      </c>
      <c r="Y142" s="35">
        <f t="shared" si="123"/>
        <v>1.1047214419300639</v>
      </c>
      <c r="Z142" s="35">
        <f t="shared" si="124"/>
        <v>0.41922816993603995</v>
      </c>
      <c r="AA142" s="35">
        <f t="shared" si="125"/>
        <v>0.41947380487273744</v>
      </c>
      <c r="AB142" s="35">
        <f t="shared" si="126"/>
        <v>-0.98632616932489992</v>
      </c>
      <c r="AC142" s="35">
        <f t="shared" si="127"/>
        <v>-0.88963896705759837</v>
      </c>
      <c r="AD142" s="35">
        <f t="shared" si="128"/>
        <v>1.595937304620489</v>
      </c>
      <c r="AE142" s="35">
        <f t="shared" si="129"/>
        <v>1.0456162770991235</v>
      </c>
      <c r="AF142" s="35">
        <f t="shared" si="130"/>
        <v>1.6658867976500242</v>
      </c>
      <c r="AG142" s="35">
        <f t="shared" si="131"/>
        <v>3.6677827928499808E-2</v>
      </c>
      <c r="AH142" s="35">
        <f t="shared" si="132"/>
        <v>-1.173794529843206</v>
      </c>
      <c r="AI142" s="35">
        <f t="shared" si="133"/>
        <v>-2.3693364221329971</v>
      </c>
      <c r="AJ142" s="35">
        <f t="shared" si="134"/>
        <v>-2.3155714124822184</v>
      </c>
      <c r="AK142" s="35">
        <f t="shared" si="135"/>
        <v>-0.45370533623748766</v>
      </c>
      <c r="AL142" s="35">
        <f t="shared" si="136"/>
        <v>0.49299561474972842</v>
      </c>
      <c r="AM142" s="35">
        <f t="shared" si="137"/>
        <v>0.17417953300392577</v>
      </c>
      <c r="AN142" s="2"/>
      <c r="AO142" s="2"/>
      <c r="AP142" s="2"/>
      <c r="AQ142" s="2"/>
    </row>
    <row r="143" spans="1:43" x14ac:dyDescent="0.2">
      <c r="A143" s="203"/>
      <c r="B143" s="75" t="s">
        <v>65</v>
      </c>
      <c r="C143" s="75" t="s">
        <v>66</v>
      </c>
      <c r="D143" s="2"/>
      <c r="E143" s="35">
        <f t="shared" si="103"/>
        <v>0.74070682831554524</v>
      </c>
      <c r="F143" s="35">
        <f t="shared" si="104"/>
        <v>1.3423920245015886</v>
      </c>
      <c r="G143" s="35">
        <f t="shared" si="105"/>
        <v>-6.3037641222415439E-2</v>
      </c>
      <c r="H143" s="35">
        <f t="shared" si="106"/>
        <v>1.8087804173554954E-2</v>
      </c>
      <c r="I143" s="35">
        <f t="shared" si="107"/>
        <v>-0.76183040274200386</v>
      </c>
      <c r="J143" s="35">
        <f t="shared" si="108"/>
        <v>0.26943937927296852</v>
      </c>
      <c r="K143" s="35">
        <f t="shared" si="109"/>
        <v>-1.2676252610404981</v>
      </c>
      <c r="L143" s="35">
        <f t="shared" si="110"/>
        <v>-9.4987967348135296</v>
      </c>
      <c r="M143" s="35">
        <f t="shared" si="111"/>
        <v>-11.692762438781246</v>
      </c>
      <c r="N143" s="35">
        <f t="shared" si="112"/>
        <v>-172.55063102497326</v>
      </c>
      <c r="O143" s="35">
        <f t="shared" si="113"/>
        <v>-4.2477107973717061</v>
      </c>
      <c r="P143" s="35">
        <f t="shared" si="114"/>
        <v>-1.8923136668460498</v>
      </c>
      <c r="Q143" s="35">
        <f t="shared" si="115"/>
        <v>1.4037109773327801</v>
      </c>
      <c r="R143" s="35">
        <f t="shared" si="116"/>
        <v>-0.98204040425337602</v>
      </c>
      <c r="S143" s="35">
        <f t="shared" si="117"/>
        <v>2.3857646010064717</v>
      </c>
      <c r="T143" s="35">
        <f t="shared" si="118"/>
        <v>2.1933390869772476</v>
      </c>
      <c r="U143" s="35">
        <f t="shared" si="119"/>
        <v>-1.7391427506292403</v>
      </c>
      <c r="V143" s="35">
        <f t="shared" si="120"/>
        <v>-0.21263554826062495</v>
      </c>
      <c r="W143" s="35">
        <f t="shared" si="121"/>
        <v>-0.90016386827486627</v>
      </c>
      <c r="X143" s="35">
        <f t="shared" si="122"/>
        <v>-2.7260069214966318</v>
      </c>
      <c r="Y143" s="35">
        <f t="shared" si="123"/>
        <v>4.5439419804470881E-2</v>
      </c>
      <c r="Z143" s="35">
        <f t="shared" si="124"/>
        <v>0.23632151089151493</v>
      </c>
      <c r="AA143" s="35">
        <f t="shared" si="125"/>
        <v>0.12899432504081446</v>
      </c>
      <c r="AB143" s="35">
        <f t="shared" si="126"/>
        <v>-0.74604978421862356</v>
      </c>
      <c r="AC143" s="35">
        <f t="shared" si="127"/>
        <v>0.20136062386566403</v>
      </c>
      <c r="AD143" s="35">
        <f t="shared" si="128"/>
        <v>3.1874808619045276</v>
      </c>
      <c r="AE143" s="35">
        <f t="shared" si="129"/>
        <v>2.490886101844807</v>
      </c>
      <c r="AF143" s="35">
        <f t="shared" si="130"/>
        <v>1.3959365100369538</v>
      </c>
      <c r="AG143" s="35">
        <f t="shared" si="131"/>
        <v>0.24576210969070347</v>
      </c>
      <c r="AH143" s="35">
        <f t="shared" si="132"/>
        <v>-1.2780637213139709</v>
      </c>
      <c r="AI143" s="35">
        <f t="shared" si="133"/>
        <v>-1.8499640817671454</v>
      </c>
      <c r="AJ143" s="35">
        <f t="shared" si="134"/>
        <v>-3.8524029898365413</v>
      </c>
      <c r="AK143" s="35">
        <f t="shared" si="135"/>
        <v>-0.1369884766908262</v>
      </c>
      <c r="AL143" s="35">
        <f t="shared" si="136"/>
        <v>2.0844556543137123</v>
      </c>
      <c r="AM143" s="35">
        <f t="shared" si="137"/>
        <v>1.9838158628186164</v>
      </c>
      <c r="AN143" s="2"/>
      <c r="AO143" s="2"/>
      <c r="AP143" s="2"/>
      <c r="AQ143" s="2"/>
    </row>
    <row r="144" spans="1:43" x14ac:dyDescent="0.2">
      <c r="A144" s="203"/>
      <c r="B144" s="75" t="s">
        <v>4613</v>
      </c>
      <c r="C144" s="75" t="s">
        <v>5889</v>
      </c>
      <c r="D144" s="2"/>
      <c r="E144" s="35">
        <f t="shared" si="103"/>
        <v>-6.2905847372065282E-2</v>
      </c>
      <c r="F144" s="35">
        <f t="shared" si="104"/>
        <v>-0.37836624724448453</v>
      </c>
      <c r="G144" s="35">
        <f t="shared" si="105"/>
        <v>-0.19998164901106219</v>
      </c>
      <c r="H144" s="35">
        <f t="shared" si="106"/>
        <v>7.2196528025454887</v>
      </c>
      <c r="I144" s="35">
        <f t="shared" si="107"/>
        <v>-1.6493732550420361</v>
      </c>
      <c r="J144" s="35">
        <f t="shared" si="108"/>
        <v>-5.7402861528283701E-2</v>
      </c>
      <c r="K144" s="35">
        <f t="shared" si="109"/>
        <v>0.16331688965905955</v>
      </c>
      <c r="L144" s="35">
        <f t="shared" si="110"/>
        <v>-1.4492689995459924</v>
      </c>
      <c r="M144" s="35">
        <f t="shared" si="111"/>
        <v>2.6623758454234201</v>
      </c>
      <c r="N144" s="35">
        <f t="shared" si="112"/>
        <v>0.70300009549835318</v>
      </c>
      <c r="O144" s="35">
        <f t="shared" si="113"/>
        <v>-0.23655867553390636</v>
      </c>
      <c r="P144" s="35">
        <f t="shared" si="114"/>
        <v>-0.70875531161964977</v>
      </c>
      <c r="Q144" s="35">
        <f t="shared" si="115"/>
        <v>1.2026889682594333</v>
      </c>
      <c r="R144" s="35">
        <f t="shared" si="116"/>
        <v>-0.16716926985517938</v>
      </c>
      <c r="S144" s="35">
        <f t="shared" si="117"/>
        <v>0.44963773925998335</v>
      </c>
      <c r="T144" s="35">
        <f t="shared" si="118"/>
        <v>6.7987804514289776</v>
      </c>
      <c r="U144" s="35">
        <f t="shared" si="119"/>
        <v>-1.8361061769139218</v>
      </c>
      <c r="V144" s="35">
        <f t="shared" si="120"/>
        <v>-0.50176112058240163</v>
      </c>
      <c r="W144" s="35">
        <f t="shared" si="121"/>
        <v>-1.257554574018843</v>
      </c>
      <c r="X144" s="35">
        <f t="shared" si="122"/>
        <v>-1.3081417892265426</v>
      </c>
      <c r="Y144" s="35">
        <f t="shared" si="123"/>
        <v>-3.2118586121702504</v>
      </c>
      <c r="Z144" s="35">
        <f t="shared" si="124"/>
        <v>-8.5106850819030383E-2</v>
      </c>
      <c r="AA144" s="35">
        <f t="shared" si="125"/>
        <v>6.8222498997190204</v>
      </c>
      <c r="AB144" s="35">
        <f t="shared" si="126"/>
        <v>1.2368535755750609</v>
      </c>
      <c r="AC144" s="35">
        <f t="shared" si="127"/>
        <v>1.235989423749307</v>
      </c>
      <c r="AD144" s="35">
        <f t="shared" si="128"/>
        <v>0.71302344559105424</v>
      </c>
      <c r="AE144" s="35">
        <f t="shared" si="129"/>
        <v>0.44711265614371043</v>
      </c>
      <c r="AF144" s="35">
        <f t="shared" si="130"/>
        <v>-1.1679621664420277</v>
      </c>
      <c r="AG144" s="35">
        <f t="shared" si="131"/>
        <v>-1.6227085728964963</v>
      </c>
      <c r="AH144" s="35">
        <f t="shared" si="132"/>
        <v>-5.293230395958572</v>
      </c>
      <c r="AI144" s="35">
        <f t="shared" si="133"/>
        <v>-0.16728238752496594</v>
      </c>
      <c r="AJ144" s="35">
        <f t="shared" si="134"/>
        <v>0.20408368485052961</v>
      </c>
      <c r="AK144" s="35">
        <f t="shared" si="135"/>
        <v>-1.1514201270059263</v>
      </c>
      <c r="AL144" s="35">
        <f t="shared" si="136"/>
        <v>0.40123873447192998</v>
      </c>
      <c r="AM144" s="35">
        <f t="shared" si="137"/>
        <v>-1.109349207996905</v>
      </c>
      <c r="AN144" s="2"/>
      <c r="AO144" s="2"/>
      <c r="AP144" s="2"/>
      <c r="AQ144" s="2"/>
    </row>
    <row r="145" spans="1:43" x14ac:dyDescent="0.2">
      <c r="A145" s="203"/>
      <c r="B145" s="75" t="s">
        <v>67</v>
      </c>
      <c r="C145" s="75" t="s">
        <v>68</v>
      </c>
      <c r="D145" s="2"/>
      <c r="E145" s="35">
        <f t="shared" si="103"/>
        <v>2.5360204315156425</v>
      </c>
      <c r="F145" s="35">
        <f t="shared" si="104"/>
        <v>11.420885890156631</v>
      </c>
      <c r="G145" s="35">
        <f t="shared" si="105"/>
        <v>0.22125384554574831</v>
      </c>
      <c r="H145" s="35">
        <f t="shared" si="106"/>
        <v>0.12773584954790887</v>
      </c>
      <c r="I145" s="35">
        <f t="shared" si="107"/>
        <v>-1.6955115518676305</v>
      </c>
      <c r="J145" s="35">
        <f t="shared" si="108"/>
        <v>-7.0328594356121066</v>
      </c>
      <c r="K145" s="35">
        <f t="shared" si="109"/>
        <v>-4.3096465648130318</v>
      </c>
      <c r="L145" s="35">
        <f t="shared" si="110"/>
        <v>-4.7218198879884321E-2</v>
      </c>
      <c r="M145" s="35">
        <f t="shared" si="111"/>
        <v>1.9773421597674521</v>
      </c>
      <c r="N145" s="35">
        <f t="shared" si="112"/>
        <v>1.02918601674607</v>
      </c>
      <c r="O145" s="35">
        <f t="shared" si="113"/>
        <v>0.80878599118747985</v>
      </c>
      <c r="P145" s="35">
        <f t="shared" si="114"/>
        <v>2.0371965584996796</v>
      </c>
      <c r="Q145" s="35">
        <f t="shared" si="115"/>
        <v>1.1354825118020373</v>
      </c>
      <c r="R145" s="35">
        <f t="shared" si="116"/>
        <v>0.12949183725244851</v>
      </c>
      <c r="S145" s="35">
        <f t="shared" si="117"/>
        <v>0.55382559340332338</v>
      </c>
      <c r="T145" s="35">
        <f t="shared" si="118"/>
        <v>-1.0137803560589067</v>
      </c>
      <c r="U145" s="35">
        <f t="shared" si="119"/>
        <v>-5.4825950150794442</v>
      </c>
      <c r="V145" s="35">
        <f t="shared" si="120"/>
        <v>-2.5043135591770538</v>
      </c>
      <c r="W145" s="35">
        <f t="shared" si="121"/>
        <v>-2.9044384421597522</v>
      </c>
      <c r="X145" s="35">
        <f t="shared" si="122"/>
        <v>-3.0324208658191658</v>
      </c>
      <c r="Y145" s="35">
        <f t="shared" si="123"/>
        <v>2.3214140376093924</v>
      </c>
      <c r="Z145" s="35">
        <f t="shared" si="124"/>
        <v>-0.36994060090993952</v>
      </c>
      <c r="AA145" s="35">
        <f t="shared" si="125"/>
        <v>-2.0392626845936818E-2</v>
      </c>
      <c r="AB145" s="35">
        <f t="shared" si="126"/>
        <v>1.0304491115059515</v>
      </c>
      <c r="AC145" s="35">
        <f t="shared" si="127"/>
        <v>-0.75550130504694113</v>
      </c>
      <c r="AD145" s="35">
        <f t="shared" si="128"/>
        <v>7.379429596202554</v>
      </c>
      <c r="AE145" s="35">
        <f t="shared" si="129"/>
        <v>4.3538462153709308</v>
      </c>
      <c r="AF145" s="35">
        <f t="shared" si="130"/>
        <v>1.3435314863597876</v>
      </c>
      <c r="AG145" s="35">
        <f t="shared" si="131"/>
        <v>-0.50349520992395103</v>
      </c>
      <c r="AH145" s="35">
        <f t="shared" si="132"/>
        <v>-0.94279044790544986</v>
      </c>
      <c r="AI145" s="35">
        <f t="shared" si="133"/>
        <v>-0.86457373847176966</v>
      </c>
      <c r="AJ145" s="35">
        <f t="shared" si="134"/>
        <v>-0.93401399326002299</v>
      </c>
      <c r="AK145" s="35">
        <f t="shared" si="135"/>
        <v>12.000295319458605</v>
      </c>
      <c r="AL145" s="35">
        <f t="shared" si="136"/>
        <v>17.407385127102913</v>
      </c>
      <c r="AM145" s="35">
        <f t="shared" si="137"/>
        <v>25.812057006234138</v>
      </c>
      <c r="AN145" s="2"/>
      <c r="AO145" s="2"/>
      <c r="AP145" s="2"/>
      <c r="AQ145" s="2"/>
    </row>
    <row r="146" spans="1:43" x14ac:dyDescent="0.2">
      <c r="A146" s="203"/>
      <c r="B146" s="75" t="s">
        <v>69</v>
      </c>
      <c r="C146" s="75" t="s">
        <v>70</v>
      </c>
      <c r="D146" s="2"/>
      <c r="E146" s="35">
        <f t="shared" si="103"/>
        <v>-1.4949486710185724</v>
      </c>
      <c r="F146" s="35">
        <f t="shared" si="104"/>
        <v>-1.5540813529043602</v>
      </c>
      <c r="G146" s="35">
        <f t="shared" si="105"/>
        <v>10.028000302458601</v>
      </c>
      <c r="H146" s="35">
        <f t="shared" si="106"/>
        <v>-11.114378281556858</v>
      </c>
      <c r="I146" s="35">
        <f t="shared" si="107"/>
        <v>7.4669151469495878</v>
      </c>
      <c r="J146" s="35">
        <f t="shared" si="108"/>
        <v>-0.15296753136753594</v>
      </c>
      <c r="K146" s="35">
        <f t="shared" si="109"/>
        <v>-1.4374556110074446</v>
      </c>
      <c r="L146" s="35">
        <f t="shared" si="110"/>
        <v>-0.85451467113154234</v>
      </c>
      <c r="M146" s="35">
        <f t="shared" si="111"/>
        <v>-0.9763443187603783</v>
      </c>
      <c r="N146" s="35">
        <f t="shared" si="112"/>
        <v>1.5057458743883907</v>
      </c>
      <c r="O146" s="35">
        <f t="shared" si="113"/>
        <v>3.1158458596872466E-3</v>
      </c>
      <c r="P146" s="35">
        <f t="shared" si="114"/>
        <v>1.410545977602744E-3</v>
      </c>
      <c r="Q146" s="35">
        <f t="shared" si="115"/>
        <v>1.93675426716076</v>
      </c>
      <c r="R146" s="35">
        <f t="shared" si="116"/>
        <v>-0.89352324429760621</v>
      </c>
      <c r="S146" s="35">
        <f t="shared" si="117"/>
        <v>0.47586615762625523</v>
      </c>
      <c r="T146" s="35">
        <f t="shared" si="118"/>
        <v>-0.67182648963800418</v>
      </c>
      <c r="U146" s="35">
        <f t="shared" si="119"/>
        <v>1.8339731769918861</v>
      </c>
      <c r="V146" s="35">
        <f t="shared" si="120"/>
        <v>1.9635236667773099</v>
      </c>
      <c r="W146" s="35">
        <f t="shared" si="121"/>
        <v>-0.91623431471492867</v>
      </c>
      <c r="X146" s="35">
        <f t="shared" si="122"/>
        <v>1.5108996886435322</v>
      </c>
      <c r="Y146" s="35">
        <f t="shared" si="123"/>
        <v>-1.9856259447692026</v>
      </c>
      <c r="Z146" s="35">
        <f t="shared" si="124"/>
        <v>-0.37832389232340402</v>
      </c>
      <c r="AA146" s="35">
        <f t="shared" si="125"/>
        <v>8.2117611313418539</v>
      </c>
      <c r="AB146" s="35">
        <f t="shared" si="126"/>
        <v>2.2424961555672618</v>
      </c>
      <c r="AC146" s="35">
        <f t="shared" si="127"/>
        <v>0.12219272993696503</v>
      </c>
      <c r="AD146" s="35">
        <f t="shared" si="128"/>
        <v>0.98316357353358086</v>
      </c>
      <c r="AE146" s="35">
        <f t="shared" si="129"/>
        <v>3.6062676627357271</v>
      </c>
      <c r="AF146" s="35">
        <f t="shared" si="130"/>
        <v>3.8147059439572688</v>
      </c>
      <c r="AG146" s="35">
        <f t="shared" si="131"/>
        <v>3.6876503722581368E-2</v>
      </c>
      <c r="AH146" s="35">
        <f t="shared" si="132"/>
        <v>-2.216527324652761E-2</v>
      </c>
      <c r="AI146" s="35">
        <f t="shared" si="133"/>
        <v>-0.50646549686533393</v>
      </c>
      <c r="AJ146" s="35">
        <f t="shared" si="134"/>
        <v>-0.53055841635759482</v>
      </c>
      <c r="AK146" s="35">
        <f t="shared" si="135"/>
        <v>0.3246941067223395</v>
      </c>
      <c r="AL146" s="35">
        <f t="shared" si="136"/>
        <v>1.054524258682356</v>
      </c>
      <c r="AM146" s="35">
        <f t="shared" si="137"/>
        <v>-6.5084198919570721E-2</v>
      </c>
      <c r="AN146" s="2"/>
      <c r="AO146" s="2"/>
      <c r="AP146" s="2"/>
      <c r="AQ146" s="2"/>
    </row>
    <row r="147" spans="1:43" x14ac:dyDescent="0.2">
      <c r="A147" s="203"/>
      <c r="B147" s="75" t="s">
        <v>71</v>
      </c>
      <c r="C147" s="75" t="s">
        <v>72</v>
      </c>
      <c r="D147" s="2"/>
      <c r="E147" s="35">
        <f t="shared" si="103"/>
        <v>1.2290692932023182</v>
      </c>
      <c r="F147" s="35">
        <f t="shared" si="104"/>
        <v>2.2491408528102608</v>
      </c>
      <c r="G147" s="35">
        <f t="shared" si="105"/>
        <v>0.41526430742026876</v>
      </c>
      <c r="H147" s="35">
        <f t="shared" si="106"/>
        <v>-5.0752927184427064</v>
      </c>
      <c r="I147" s="35">
        <f t="shared" si="107"/>
        <v>-4.3142635940323384</v>
      </c>
      <c r="J147" s="35">
        <f t="shared" si="108"/>
        <v>-1.2554143215716096</v>
      </c>
      <c r="K147" s="35">
        <f t="shared" si="109"/>
        <v>-0.33506729105001531</v>
      </c>
      <c r="L147" s="35">
        <f t="shared" si="110"/>
        <v>0.1240046669013371</v>
      </c>
      <c r="M147" s="35">
        <f t="shared" si="111"/>
        <v>116.12408173301074</v>
      </c>
      <c r="N147" s="35">
        <f t="shared" si="112"/>
        <v>-6.4043877422097042</v>
      </c>
      <c r="O147" s="35">
        <f t="shared" si="113"/>
        <v>-0.1571231968481972</v>
      </c>
      <c r="P147" s="35">
        <f t="shared" si="114"/>
        <v>1.6705320321427881</v>
      </c>
      <c r="Q147" s="35">
        <f t="shared" si="115"/>
        <v>1.0027704815556313</v>
      </c>
      <c r="R147" s="35">
        <f t="shared" si="116"/>
        <v>1.036920133797526</v>
      </c>
      <c r="S147" s="35">
        <f t="shared" si="117"/>
        <v>0.17631322878305034</v>
      </c>
      <c r="T147" s="35">
        <f t="shared" si="118"/>
        <v>-1.8449356907482384</v>
      </c>
      <c r="U147" s="35">
        <f t="shared" si="119"/>
        <v>-86.236124295375973</v>
      </c>
      <c r="V147" s="35">
        <f t="shared" si="120"/>
        <v>-7.985327099821256</v>
      </c>
      <c r="W147" s="35">
        <f t="shared" si="121"/>
        <v>-5.4107066177819831</v>
      </c>
      <c r="X147" s="35">
        <f t="shared" si="122"/>
        <v>-5.4623395559084198</v>
      </c>
      <c r="Y147" s="35">
        <f t="shared" si="123"/>
        <v>3.8100325653942626</v>
      </c>
      <c r="Z147" s="35">
        <f t="shared" si="124"/>
        <v>-0.6085616049641136</v>
      </c>
      <c r="AA147" s="35">
        <f t="shared" si="125"/>
        <v>-0.79620940829406439</v>
      </c>
      <c r="AB147" s="35">
        <f t="shared" si="126"/>
        <v>-0.85174135267477835</v>
      </c>
      <c r="AC147" s="35">
        <f t="shared" si="127"/>
        <v>-0.99621560847429347</v>
      </c>
      <c r="AD147" s="35">
        <f t="shared" si="128"/>
        <v>4.0490734482723569</v>
      </c>
      <c r="AE147" s="35">
        <f t="shared" si="129"/>
        <v>1.5793079054401786</v>
      </c>
      <c r="AF147" s="35">
        <f t="shared" si="130"/>
        <v>1.1649287674720123</v>
      </c>
      <c r="AG147" s="35">
        <f t="shared" si="131"/>
        <v>1.9881222678528265E-2</v>
      </c>
      <c r="AH147" s="35">
        <f t="shared" si="132"/>
        <v>-0.93094099660899099</v>
      </c>
      <c r="AI147" s="35">
        <f t="shared" si="133"/>
        <v>-2.1717387689907617</v>
      </c>
      <c r="AJ147" s="35">
        <f t="shared" si="134"/>
        <v>-3.6002620804932488</v>
      </c>
      <c r="AK147" s="35">
        <f t="shared" si="135"/>
        <v>0.604650253021073</v>
      </c>
      <c r="AL147" s="35">
        <f t="shared" si="136"/>
        <v>1.7176564886112284</v>
      </c>
      <c r="AM147" s="35">
        <f t="shared" si="137"/>
        <v>0.43024621084114811</v>
      </c>
      <c r="AN147" s="2"/>
      <c r="AO147" s="2"/>
      <c r="AP147" s="2"/>
      <c r="AQ147" s="2"/>
    </row>
    <row r="148" spans="1:43" x14ac:dyDescent="0.2">
      <c r="A148" s="203"/>
      <c r="B148" s="75" t="s">
        <v>73</v>
      </c>
      <c r="C148" s="75" t="s">
        <v>74</v>
      </c>
      <c r="D148" s="2"/>
      <c r="E148" s="35">
        <f t="shared" si="103"/>
        <v>1.1260728645804867</v>
      </c>
      <c r="F148" s="35">
        <f t="shared" si="104"/>
        <v>1.2234590261323623</v>
      </c>
      <c r="G148" s="35">
        <f t="shared" si="105"/>
        <v>1.0444291953242757</v>
      </c>
      <c r="H148" s="35">
        <f t="shared" si="106"/>
        <v>-4.7759970918306722</v>
      </c>
      <c r="I148" s="35">
        <f t="shared" si="107"/>
        <v>-87.952297284751921</v>
      </c>
      <c r="J148" s="35">
        <f t="shared" si="108"/>
        <v>-4.4740703821898178</v>
      </c>
      <c r="K148" s="35">
        <f t="shared" si="109"/>
        <v>-3.9383114095457454</v>
      </c>
      <c r="L148" s="35">
        <f t="shared" si="110"/>
        <v>-1.1611238852787715</v>
      </c>
      <c r="M148" s="35">
        <f t="shared" si="111"/>
        <v>-0.94995703701243306</v>
      </c>
      <c r="N148" s="35">
        <f t="shared" si="112"/>
        <v>1.4921878266914967</v>
      </c>
      <c r="O148" s="35">
        <f t="shared" si="113"/>
        <v>0.43145010393404198</v>
      </c>
      <c r="P148" s="35">
        <f t="shared" si="114"/>
        <v>-0.26891764555988806</v>
      </c>
      <c r="Q148" s="35">
        <f t="shared" si="115"/>
        <v>1.4539614866311179</v>
      </c>
      <c r="R148" s="35">
        <f t="shared" si="116"/>
        <v>-18.594784181696937</v>
      </c>
      <c r="S148" s="35">
        <f t="shared" si="117"/>
        <v>7.0220168752274459</v>
      </c>
      <c r="T148" s="35">
        <f t="shared" si="118"/>
        <v>2.6623879207386616</v>
      </c>
      <c r="U148" s="35">
        <f t="shared" si="119"/>
        <v>-4.3823990995545961</v>
      </c>
      <c r="V148" s="35">
        <f t="shared" si="120"/>
        <v>-1.0675042976361622</v>
      </c>
      <c r="W148" s="35">
        <f t="shared" si="121"/>
        <v>-0.8987879639292079</v>
      </c>
      <c r="X148" s="35">
        <f t="shared" si="122"/>
        <v>-0.49240631746839281</v>
      </c>
      <c r="Y148" s="35">
        <f t="shared" si="123"/>
        <v>-0.43107116545319496</v>
      </c>
      <c r="Z148" s="35">
        <f t="shared" si="124"/>
        <v>-0.61813372685533974</v>
      </c>
      <c r="AA148" s="35">
        <f t="shared" si="125"/>
        <v>1.1479103794869188</v>
      </c>
      <c r="AB148" s="35">
        <f t="shared" si="126"/>
        <v>-0.11755396826598882</v>
      </c>
      <c r="AC148" s="35">
        <f t="shared" si="127"/>
        <v>-0.81660317045423125</v>
      </c>
      <c r="AD148" s="35">
        <f t="shared" si="128"/>
        <v>2.4866736973362502</v>
      </c>
      <c r="AE148" s="35">
        <f t="shared" si="129"/>
        <v>1.0919084038151778</v>
      </c>
      <c r="AF148" s="35">
        <f t="shared" si="130"/>
        <v>1.8910719527264888</v>
      </c>
      <c r="AG148" s="35">
        <f t="shared" si="131"/>
        <v>9.3155677238991537</v>
      </c>
      <c r="AH148" s="35">
        <f t="shared" si="132"/>
        <v>-0.55968683862040181</v>
      </c>
      <c r="AI148" s="35">
        <f t="shared" si="133"/>
        <v>-8.6623293751810042</v>
      </c>
      <c r="AJ148" s="35">
        <f t="shared" si="134"/>
        <v>-1.7725823055144099</v>
      </c>
      <c r="AK148" s="35">
        <f t="shared" si="135"/>
        <v>-1.2284627263208805</v>
      </c>
      <c r="AL148" s="35">
        <f t="shared" si="136"/>
        <v>-0.14269183810277264</v>
      </c>
      <c r="AM148" s="35">
        <f t="shared" si="137"/>
        <v>-0.688670373138634</v>
      </c>
      <c r="AN148" s="2"/>
      <c r="AO148" s="2"/>
      <c r="AP148" s="2"/>
      <c r="AQ148" s="2"/>
    </row>
    <row r="149" spans="1:43" s="24" customFormat="1" x14ac:dyDescent="0.2">
      <c r="A149" s="25"/>
      <c r="B149" s="155" t="s">
        <v>75</v>
      </c>
      <c r="C149" s="155" t="s">
        <v>76</v>
      </c>
      <c r="E149" s="34">
        <f t="shared" si="103"/>
        <v>-0.30575621526512681</v>
      </c>
      <c r="F149" s="34">
        <f t="shared" si="104"/>
        <v>0.42947681095374773</v>
      </c>
      <c r="G149" s="34">
        <f t="shared" si="105"/>
        <v>-0.19704359824198311</v>
      </c>
      <c r="H149" s="34">
        <f t="shared" si="106"/>
        <v>-2.7060409610839709</v>
      </c>
      <c r="I149" s="34">
        <f t="shared" si="107"/>
        <v>-0.56397432455979246</v>
      </c>
      <c r="J149" s="34">
        <f t="shared" si="108"/>
        <v>-1.5501602897250459</v>
      </c>
      <c r="K149" s="34">
        <f t="shared" si="109"/>
        <v>-1.0892164644517517</v>
      </c>
      <c r="L149" s="34">
        <f t="shared" si="110"/>
        <v>3.0419629978676652</v>
      </c>
      <c r="M149" s="34">
        <f t="shared" si="111"/>
        <v>-9.2715334026326979E-2</v>
      </c>
      <c r="N149" s="34">
        <f t="shared" si="112"/>
        <v>0.16530895541471091</v>
      </c>
      <c r="O149" s="34">
        <f t="shared" si="113"/>
        <v>0.1353733196801673</v>
      </c>
      <c r="P149" s="34">
        <f t="shared" si="114"/>
        <v>-1.6306558549099455</v>
      </c>
      <c r="Q149" s="34">
        <f t="shared" si="115"/>
        <v>-0.11732766534869411</v>
      </c>
      <c r="R149" s="34">
        <f t="shared" si="116"/>
        <v>-0.4146205969937149</v>
      </c>
      <c r="S149" s="34">
        <f t="shared" si="117"/>
        <v>-1.4996868515785402</v>
      </c>
      <c r="T149" s="34">
        <f t="shared" si="118"/>
        <v>1.8508522479574085</v>
      </c>
      <c r="U149" s="34">
        <f t="shared" si="119"/>
        <v>-91.020876466528634</v>
      </c>
      <c r="V149" s="34">
        <f t="shared" si="120"/>
        <v>-50.602371034924708</v>
      </c>
      <c r="W149" s="34">
        <f t="shared" si="121"/>
        <v>-39.599747740172383</v>
      </c>
      <c r="X149" s="34">
        <f t="shared" si="122"/>
        <v>-456.54476015887559</v>
      </c>
      <c r="Y149" s="34">
        <f t="shared" si="123"/>
        <v>4.8543689320389161E-3</v>
      </c>
      <c r="Z149" s="34">
        <f t="shared" si="124"/>
        <v>1.3106090764331211</v>
      </c>
      <c r="AA149" s="34">
        <f t="shared" si="125"/>
        <v>-0.84243648769500834</v>
      </c>
      <c r="AB149" s="34">
        <f t="shared" si="126"/>
        <v>-0.93278846746206123</v>
      </c>
      <c r="AC149" s="34">
        <f t="shared" si="127"/>
        <v>0.55471698113207546</v>
      </c>
      <c r="AD149" s="34">
        <f t="shared" si="128"/>
        <v>-3.5580448065173114</v>
      </c>
      <c r="AE149" s="34">
        <f t="shared" si="129"/>
        <v>0.52187720536344373</v>
      </c>
      <c r="AF149" s="34">
        <f t="shared" si="130"/>
        <v>1.2463002114164905</v>
      </c>
      <c r="AG149" s="34">
        <f t="shared" si="131"/>
        <v>-0.9881119082790466</v>
      </c>
      <c r="AH149" s="34">
        <f t="shared" si="132"/>
        <v>-0.96039297802186729</v>
      </c>
      <c r="AI149" s="34">
        <f t="shared" si="133"/>
        <v>-0.89357981245842544</v>
      </c>
      <c r="AJ149" s="34">
        <f t="shared" si="134"/>
        <v>-5.4716498925703947</v>
      </c>
      <c r="AK149" s="34">
        <f t="shared" si="135"/>
        <v>1.1743586527876479</v>
      </c>
      <c r="AL149" s="34">
        <f t="shared" si="136"/>
        <v>1.1101132548180819</v>
      </c>
      <c r="AM149" s="34">
        <f t="shared" si="137"/>
        <v>0.51644251488189763</v>
      </c>
    </row>
  </sheetData>
  <mergeCells count="4">
    <mergeCell ref="A3:A37"/>
    <mergeCell ref="A40:A74"/>
    <mergeCell ref="A77:A111"/>
    <mergeCell ref="A114:A148"/>
  </mergeCells>
  <phoneticPr fontId="15" type="noConversion"/>
  <conditionalFormatting sqref="G77:AM113">
    <cfRule type="cellIs" dxfId="9" priority="5" operator="lessThan">
      <formula>0</formula>
    </cfRule>
    <cfRule type="cellIs" dxfId="8" priority="6" operator="greaterThan">
      <formula>0</formula>
    </cfRule>
  </conditionalFormatting>
  <conditionalFormatting sqref="E77:F112">
    <cfRule type="cellIs" dxfId="7" priority="3" operator="lessThan">
      <formula>0</formula>
    </cfRule>
    <cfRule type="cellIs" dxfId="6" priority="4" operator="greaterThan">
      <formula>0</formula>
    </cfRule>
  </conditionalFormatting>
  <conditionalFormatting sqref="E114:AQ114 E115:AM149">
    <cfRule type="cellIs" dxfId="5" priority="1" operator="lessThan">
      <formula>0</formula>
    </cfRule>
    <cfRule type="cellIs" dxfId="4" priority="2" operator="greaterThan">
      <formula>0</formula>
    </cfRule>
  </conditionalFormatting>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9"/>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9.125" defaultRowHeight="12.75" x14ac:dyDescent="0.2"/>
  <cols>
    <col min="1" max="1" width="7.625" style="13" customWidth="1"/>
    <col min="2" max="3" width="10.75" style="13" customWidth="1"/>
    <col min="4" max="4" width="15.875" style="37" customWidth="1"/>
    <col min="5" max="6" width="15.875" style="46" customWidth="1"/>
    <col min="7" max="9" width="15.875" style="37" customWidth="1"/>
    <col min="10" max="10" width="9.75" style="63" customWidth="1"/>
    <col min="11" max="12" width="9.75" style="64" customWidth="1"/>
    <col min="13" max="16384" width="9.125" style="1"/>
  </cols>
  <sheetData>
    <row r="1" spans="1:36" x14ac:dyDescent="0.2">
      <c r="D1" s="41">
        <v>42369</v>
      </c>
    </row>
    <row r="2" spans="1:36" ht="14.25" customHeight="1" x14ac:dyDescent="0.2">
      <c r="D2" s="204" t="s">
        <v>83</v>
      </c>
      <c r="E2" s="204"/>
      <c r="F2" s="204"/>
      <c r="G2" s="204" t="s">
        <v>87</v>
      </c>
      <c r="H2" s="204"/>
      <c r="I2" s="204"/>
      <c r="J2" s="204" t="s">
        <v>91</v>
      </c>
      <c r="K2" s="204"/>
      <c r="L2" s="204"/>
    </row>
    <row r="3" spans="1:36" ht="14.25" customHeight="1" x14ac:dyDescent="0.2">
      <c r="A3" s="22" t="s">
        <v>77</v>
      </c>
      <c r="B3" s="22" t="s">
        <v>5</v>
      </c>
      <c r="C3" s="22" t="s">
        <v>6</v>
      </c>
      <c r="D3" s="40" t="s">
        <v>84</v>
      </c>
      <c r="E3" s="47" t="s">
        <v>85</v>
      </c>
      <c r="F3" s="48" t="s">
        <v>86</v>
      </c>
      <c r="G3" s="40" t="s">
        <v>88</v>
      </c>
      <c r="H3" s="40" t="s">
        <v>89</v>
      </c>
      <c r="I3" s="40" t="s">
        <v>90</v>
      </c>
      <c r="J3" s="65" t="s">
        <v>94</v>
      </c>
      <c r="K3" s="66" t="s">
        <v>78</v>
      </c>
      <c r="L3" s="66" t="s">
        <v>92</v>
      </c>
      <c r="M3" s="21"/>
      <c r="N3" s="21"/>
      <c r="O3" s="21"/>
      <c r="P3" s="21"/>
      <c r="Q3" s="21"/>
      <c r="R3" s="21"/>
      <c r="S3" s="21"/>
      <c r="T3" s="21"/>
      <c r="U3" s="21"/>
      <c r="V3" s="21"/>
      <c r="W3" s="21"/>
      <c r="X3" s="21"/>
      <c r="Y3" s="21"/>
      <c r="Z3" s="21"/>
      <c r="AA3" s="21"/>
      <c r="AB3" s="21"/>
      <c r="AC3" s="21"/>
      <c r="AD3" s="21"/>
      <c r="AE3" s="21"/>
      <c r="AF3" s="21"/>
      <c r="AG3" s="21"/>
      <c r="AH3" s="21"/>
      <c r="AI3" s="21"/>
      <c r="AJ3" s="21"/>
    </row>
    <row r="4" spans="1:36" x14ac:dyDescent="0.2">
      <c r="A4" s="13">
        <v>1</v>
      </c>
      <c r="B4" s="75" t="s">
        <v>7</v>
      </c>
      <c r="C4" s="75" t="s">
        <v>8</v>
      </c>
      <c r="D4" s="38" t="str">
        <f>[1]!EM_S_STM_ISSUINGDATE(B4,$D$1)</f>
        <v>2016-03-19</v>
      </c>
      <c r="E4" s="46">
        <f>[1]!EM_S_STM07_IS(B4,"9",$D$1,"1")</f>
        <v>6197182085.8500004</v>
      </c>
      <c r="F4" s="46">
        <f>[1]!EM_S_STM07_IS(B4,"61",$D$1,"1")</f>
        <v>270392922.26999998</v>
      </c>
      <c r="G4" s="38" t="str">
        <f>[1]!EM_S_PERFORMANCEEXPRESS_DATE(B4,$D$1)</f>
        <v/>
      </c>
      <c r="H4" s="42" t="str">
        <f>[1]!EM_S_PERFORMANCEEXPRESS_PERFEXINCOME(B4,$D$1)</f>
        <v/>
      </c>
      <c r="I4" s="43" t="str">
        <f>[1]!EM_S_PERFORMANCEEXPRESS_PERFEXNETPROFITTOSHAREHOLDER(B4,$D$1)</f>
        <v/>
      </c>
      <c r="J4" s="67" t="str">
        <f>IFERROR(D4-G4,"")</f>
        <v/>
      </c>
      <c r="K4" s="68" t="str">
        <f>IFERROR((E4-H4)/H4,"")</f>
        <v/>
      </c>
      <c r="L4" s="61" t="str">
        <f>IFERROR((F4-I4)/ABS(I4),"")</f>
        <v/>
      </c>
      <c r="M4" s="21"/>
      <c r="N4" s="21"/>
      <c r="O4" s="21"/>
      <c r="P4" s="21"/>
      <c r="Q4" s="21"/>
      <c r="R4" s="21"/>
      <c r="S4" s="21"/>
      <c r="T4" s="21"/>
      <c r="U4" s="21"/>
      <c r="V4" s="21"/>
      <c r="W4" s="21"/>
      <c r="X4" s="21"/>
      <c r="Y4" s="21"/>
      <c r="Z4" s="21"/>
      <c r="AA4" s="21"/>
      <c r="AB4" s="21"/>
      <c r="AC4" s="21"/>
      <c r="AD4" s="21"/>
      <c r="AE4" s="21"/>
      <c r="AF4" s="21"/>
      <c r="AG4" s="21"/>
      <c r="AH4" s="21"/>
      <c r="AI4" s="21"/>
      <c r="AJ4" s="21"/>
    </row>
    <row r="5" spans="1:36" x14ac:dyDescent="0.2">
      <c r="A5" s="13">
        <v>2</v>
      </c>
      <c r="B5" s="75" t="s">
        <v>9</v>
      </c>
      <c r="C5" s="75" t="s">
        <v>10</v>
      </c>
      <c r="D5" s="38" t="s">
        <v>5835</v>
      </c>
      <c r="E5" s="42">
        <v>73103434380.220001</v>
      </c>
      <c r="F5" s="42">
        <v>573452575.16999996</v>
      </c>
      <c r="G5" s="38" t="s">
        <v>82</v>
      </c>
      <c r="H5" s="42" t="s">
        <v>82</v>
      </c>
      <c r="I5" s="43" t="s">
        <v>82</v>
      </c>
      <c r="J5" s="67" t="str">
        <f t="shared" ref="J5:J38" si="0">IFERROR(D5-G5,"")</f>
        <v/>
      </c>
      <c r="K5" s="5" t="str">
        <f t="shared" ref="K5:K38" si="1">IFERROR((E5-H5)/H5,"")</f>
        <v/>
      </c>
      <c r="L5" s="62" t="str">
        <f t="shared" ref="L5:L38" si="2">IFERROR((F5-I5)/ABS(I5),"")</f>
        <v/>
      </c>
    </row>
    <row r="6" spans="1:36" x14ac:dyDescent="0.2">
      <c r="A6" s="13">
        <v>3</v>
      </c>
      <c r="B6" s="75" t="s">
        <v>11</v>
      </c>
      <c r="C6" s="75" t="s">
        <v>12</v>
      </c>
      <c r="D6" s="38" t="s">
        <v>5836</v>
      </c>
      <c r="E6" s="42">
        <v>11144587539</v>
      </c>
      <c r="F6" s="42">
        <v>-2595500516.9899998</v>
      </c>
      <c r="G6" s="38" t="s">
        <v>95</v>
      </c>
      <c r="H6" s="42">
        <v>11144587500</v>
      </c>
      <c r="I6" s="43">
        <v>-2595500500</v>
      </c>
      <c r="J6" s="67">
        <f t="shared" si="0"/>
        <v>6</v>
      </c>
      <c r="K6" s="5">
        <f t="shared" si="1"/>
        <v>3.4994565747722829E-9</v>
      </c>
      <c r="L6" s="62">
        <f t="shared" si="2"/>
        <v>-6.545943555440719E-9</v>
      </c>
    </row>
    <row r="7" spans="1:36" x14ac:dyDescent="0.2">
      <c r="A7" s="13">
        <v>4</v>
      </c>
      <c r="B7" s="75" t="s">
        <v>13</v>
      </c>
      <c r="C7" s="75" t="s">
        <v>14</v>
      </c>
      <c r="D7" s="38" t="s">
        <v>5835</v>
      </c>
      <c r="E7" s="42">
        <v>29253638605.799999</v>
      </c>
      <c r="F7" s="42">
        <v>-3293624545.1700001</v>
      </c>
      <c r="G7" s="38" t="s">
        <v>82</v>
      </c>
      <c r="H7" s="42" t="s">
        <v>82</v>
      </c>
      <c r="I7" s="43" t="s">
        <v>82</v>
      </c>
      <c r="J7" s="67" t="str">
        <f t="shared" si="0"/>
        <v/>
      </c>
      <c r="K7" s="5" t="str">
        <f t="shared" si="1"/>
        <v/>
      </c>
      <c r="L7" s="62" t="str">
        <f t="shared" si="2"/>
        <v/>
      </c>
    </row>
    <row r="8" spans="1:36" x14ac:dyDescent="0.2">
      <c r="A8" s="13">
        <v>5</v>
      </c>
      <c r="B8" s="75" t="s">
        <v>15</v>
      </c>
      <c r="C8" s="75" t="s">
        <v>16</v>
      </c>
      <c r="D8" s="38" t="s">
        <v>5837</v>
      </c>
      <c r="E8" s="42">
        <v>50030639751.470001</v>
      </c>
      <c r="F8" s="42">
        <v>599622820.75999999</v>
      </c>
      <c r="G8" s="38" t="s">
        <v>82</v>
      </c>
      <c r="H8" s="42" t="s">
        <v>82</v>
      </c>
      <c r="I8" s="43" t="s">
        <v>82</v>
      </c>
      <c r="J8" s="67" t="str">
        <f t="shared" si="0"/>
        <v/>
      </c>
      <c r="K8" s="5" t="str">
        <f t="shared" si="1"/>
        <v/>
      </c>
      <c r="L8" s="62" t="str">
        <f t="shared" si="2"/>
        <v/>
      </c>
    </row>
    <row r="9" spans="1:36" x14ac:dyDescent="0.2">
      <c r="A9" s="13">
        <v>6</v>
      </c>
      <c r="B9" s="75" t="s">
        <v>17</v>
      </c>
      <c r="C9" s="75" t="s">
        <v>18</v>
      </c>
      <c r="D9" s="38" t="s">
        <v>5838</v>
      </c>
      <c r="E9" s="42">
        <v>67912712565.879997</v>
      </c>
      <c r="F9" s="42">
        <v>-3711397609.0300002</v>
      </c>
      <c r="G9" s="38" t="s">
        <v>96</v>
      </c>
      <c r="H9" s="42">
        <v>67912712600</v>
      </c>
      <c r="I9" s="43">
        <v>-3711397600</v>
      </c>
      <c r="J9" s="67">
        <f t="shared" si="0"/>
        <v>13</v>
      </c>
      <c r="K9" s="5">
        <f t="shared" si="1"/>
        <v>-5.024096585207234E-10</v>
      </c>
      <c r="L9" s="62">
        <f t="shared" si="2"/>
        <v>-2.4330457641639769E-9</v>
      </c>
    </row>
    <row r="10" spans="1:36" x14ac:dyDescent="0.2">
      <c r="A10" s="13">
        <v>7</v>
      </c>
      <c r="B10" s="75" t="s">
        <v>19</v>
      </c>
      <c r="C10" s="75" t="s">
        <v>20</v>
      </c>
      <c r="D10" s="38" t="s">
        <v>5839</v>
      </c>
      <c r="E10" s="42">
        <v>52759000000</v>
      </c>
      <c r="F10" s="42">
        <v>-4593000000</v>
      </c>
      <c r="G10" s="38" t="s">
        <v>82</v>
      </c>
      <c r="H10" s="42" t="s">
        <v>82</v>
      </c>
      <c r="I10" s="43" t="s">
        <v>82</v>
      </c>
      <c r="J10" s="67" t="str">
        <f t="shared" si="0"/>
        <v/>
      </c>
      <c r="K10" s="5" t="str">
        <f t="shared" si="1"/>
        <v/>
      </c>
      <c r="L10" s="62" t="str">
        <f t="shared" si="2"/>
        <v/>
      </c>
    </row>
    <row r="11" spans="1:36" x14ac:dyDescent="0.2">
      <c r="A11" s="13">
        <v>8</v>
      </c>
      <c r="B11" s="75" t="s">
        <v>21</v>
      </c>
      <c r="C11" s="75" t="s">
        <v>22</v>
      </c>
      <c r="D11" s="38" t="s">
        <v>5840</v>
      </c>
      <c r="E11" s="42">
        <v>21023578553.66</v>
      </c>
      <c r="F11" s="42">
        <v>86149959.090000004</v>
      </c>
      <c r="G11" s="38" t="s">
        <v>82</v>
      </c>
      <c r="H11" s="42" t="s">
        <v>82</v>
      </c>
      <c r="I11" s="43" t="s">
        <v>82</v>
      </c>
      <c r="J11" s="67" t="str">
        <f t="shared" si="0"/>
        <v/>
      </c>
      <c r="K11" s="5" t="str">
        <f t="shared" si="1"/>
        <v/>
      </c>
      <c r="L11" s="62" t="str">
        <f t="shared" si="2"/>
        <v/>
      </c>
    </row>
    <row r="12" spans="1:36" x14ac:dyDescent="0.2">
      <c r="A12" s="13">
        <v>9</v>
      </c>
      <c r="B12" s="75" t="s">
        <v>23</v>
      </c>
      <c r="C12" s="75" t="s">
        <v>24</v>
      </c>
      <c r="D12" s="38" t="s">
        <v>5839</v>
      </c>
      <c r="E12" s="42">
        <v>41405527829.099998</v>
      </c>
      <c r="F12" s="42">
        <v>-2958953781.7800002</v>
      </c>
      <c r="G12" s="38" t="s">
        <v>82</v>
      </c>
      <c r="H12" s="42" t="s">
        <v>82</v>
      </c>
      <c r="I12" s="43" t="s">
        <v>82</v>
      </c>
      <c r="J12" s="67" t="str">
        <f t="shared" si="0"/>
        <v/>
      </c>
      <c r="K12" s="5" t="str">
        <f t="shared" si="1"/>
        <v/>
      </c>
      <c r="L12" s="62" t="str">
        <f t="shared" si="2"/>
        <v/>
      </c>
    </row>
    <row r="13" spans="1:36" x14ac:dyDescent="0.2">
      <c r="A13" s="13">
        <v>10</v>
      </c>
      <c r="B13" s="75" t="s">
        <v>25</v>
      </c>
      <c r="C13" s="75" t="s">
        <v>26</v>
      </c>
      <c r="D13" s="38" t="s">
        <v>5841</v>
      </c>
      <c r="E13" s="42">
        <v>17843232849.43</v>
      </c>
      <c r="F13" s="42">
        <v>-1136621053.8800001</v>
      </c>
      <c r="G13" s="38" t="s">
        <v>96</v>
      </c>
      <c r="H13" s="42">
        <v>17843230000</v>
      </c>
      <c r="I13" s="43">
        <v>-1147440000</v>
      </c>
      <c r="J13" s="67">
        <f t="shared" si="0"/>
        <v>12</v>
      </c>
      <c r="K13" s="5">
        <f t="shared" si="1"/>
        <v>1.5969249963740734E-7</v>
      </c>
      <c r="L13" s="62">
        <f t="shared" si="2"/>
        <v>9.4287684933416008E-3</v>
      </c>
    </row>
    <row r="14" spans="1:36" x14ac:dyDescent="0.2">
      <c r="A14" s="13">
        <v>11</v>
      </c>
      <c r="B14" s="75" t="s">
        <v>27</v>
      </c>
      <c r="C14" s="75" t="s">
        <v>28</v>
      </c>
      <c r="D14" s="38" t="s">
        <v>5839</v>
      </c>
      <c r="E14" s="42">
        <v>7357344198.3900003</v>
      </c>
      <c r="F14" s="42">
        <v>-80621844.209999993</v>
      </c>
      <c r="G14" s="38" t="s">
        <v>97</v>
      </c>
      <c r="H14" s="42">
        <v>7485709527.8000002</v>
      </c>
      <c r="I14" s="43">
        <v>-80039061.219999999</v>
      </c>
      <c r="J14" s="67">
        <f t="shared" si="0"/>
        <v>33</v>
      </c>
      <c r="K14" s="5">
        <f t="shared" si="1"/>
        <v>-1.7148051087646939E-2</v>
      </c>
      <c r="L14" s="62">
        <f t="shared" si="2"/>
        <v>-7.2812322023383504E-3</v>
      </c>
    </row>
    <row r="15" spans="1:36" x14ac:dyDescent="0.2">
      <c r="A15" s="13">
        <v>12</v>
      </c>
      <c r="B15" s="75" t="s">
        <v>29</v>
      </c>
      <c r="C15" s="75" t="s">
        <v>30</v>
      </c>
      <c r="D15" s="38" t="s">
        <v>5839</v>
      </c>
      <c r="E15" s="42">
        <v>12541945511.809999</v>
      </c>
      <c r="F15" s="42">
        <v>-928636422.39999998</v>
      </c>
      <c r="G15" s="38" t="s">
        <v>97</v>
      </c>
      <c r="H15" s="42">
        <v>12541945511.809999</v>
      </c>
      <c r="I15" s="43">
        <v>-928636422.39999998</v>
      </c>
      <c r="J15" s="67">
        <f t="shared" si="0"/>
        <v>33</v>
      </c>
      <c r="K15" s="5">
        <f t="shared" si="1"/>
        <v>0</v>
      </c>
      <c r="L15" s="62">
        <f t="shared" si="2"/>
        <v>0</v>
      </c>
    </row>
    <row r="16" spans="1:36" x14ac:dyDescent="0.2">
      <c r="A16" s="13">
        <v>13</v>
      </c>
      <c r="B16" s="75" t="s">
        <v>31</v>
      </c>
      <c r="C16" s="75" t="s">
        <v>32</v>
      </c>
      <c r="D16" s="38" t="s">
        <v>5842</v>
      </c>
      <c r="E16" s="42">
        <v>2721324820.48</v>
      </c>
      <c r="F16" s="42">
        <v>122799128.64</v>
      </c>
      <c r="G16" s="38" t="s">
        <v>98</v>
      </c>
      <c r="H16" s="42">
        <v>2638989864.1599998</v>
      </c>
      <c r="I16" s="43">
        <v>126576049.92</v>
      </c>
      <c r="J16" s="67">
        <f t="shared" si="0"/>
        <v>57</v>
      </c>
      <c r="K16" s="5">
        <f t="shared" si="1"/>
        <v>3.1199421202099877E-2</v>
      </c>
      <c r="L16" s="62">
        <f t="shared" si="2"/>
        <v>-2.9839146366055291E-2</v>
      </c>
    </row>
    <row r="17" spans="1:12" x14ac:dyDescent="0.2">
      <c r="A17" s="13">
        <v>14</v>
      </c>
      <c r="B17" s="75" t="s">
        <v>33</v>
      </c>
      <c r="C17" s="75" t="s">
        <v>34</v>
      </c>
      <c r="D17" s="38" t="s">
        <v>5840</v>
      </c>
      <c r="E17" s="42">
        <v>2641571973.6900001</v>
      </c>
      <c r="F17" s="42">
        <v>95364225.019999996</v>
      </c>
      <c r="G17" s="38" t="s">
        <v>99</v>
      </c>
      <c r="H17" s="42">
        <v>2641824785.1500001</v>
      </c>
      <c r="I17" s="43">
        <v>94279778.609999999</v>
      </c>
      <c r="J17" s="67">
        <f t="shared" si="0"/>
        <v>43</v>
      </c>
      <c r="K17" s="5">
        <f t="shared" si="1"/>
        <v>-9.5695771128017395E-5</v>
      </c>
      <c r="L17" s="62">
        <f t="shared" si="2"/>
        <v>1.1502428473935471E-2</v>
      </c>
    </row>
    <row r="18" spans="1:12" x14ac:dyDescent="0.2">
      <c r="A18" s="13">
        <v>15</v>
      </c>
      <c r="B18" s="75" t="s">
        <v>35</v>
      </c>
      <c r="C18" s="75" t="s">
        <v>36</v>
      </c>
      <c r="D18" s="38" t="s">
        <v>5839</v>
      </c>
      <c r="E18" s="42">
        <v>2923080553.0900002</v>
      </c>
      <c r="F18" s="42">
        <v>206061869.81</v>
      </c>
      <c r="G18" s="38" t="s">
        <v>100</v>
      </c>
      <c r="H18" s="42">
        <v>2923080553.0900002</v>
      </c>
      <c r="I18" s="43">
        <v>206064105.47</v>
      </c>
      <c r="J18" s="67">
        <f t="shared" si="0"/>
        <v>37</v>
      </c>
      <c r="K18" s="5">
        <f t="shared" si="1"/>
        <v>0</v>
      </c>
      <c r="L18" s="62">
        <f t="shared" si="2"/>
        <v>-1.084934222239838E-5</v>
      </c>
    </row>
    <row r="19" spans="1:12" x14ac:dyDescent="0.2">
      <c r="A19" s="13">
        <v>16</v>
      </c>
      <c r="B19" s="75" t="s">
        <v>37</v>
      </c>
      <c r="C19" s="75" t="s">
        <v>38</v>
      </c>
      <c r="D19" s="38" t="s">
        <v>5837</v>
      </c>
      <c r="E19" s="42">
        <v>3360083607.9299998</v>
      </c>
      <c r="F19" s="42">
        <v>221595229.05000001</v>
      </c>
      <c r="G19" s="38" t="s">
        <v>101</v>
      </c>
      <c r="H19" s="42">
        <v>3360104212.4299998</v>
      </c>
      <c r="I19" s="43">
        <v>221668235.65000001</v>
      </c>
      <c r="J19" s="67">
        <f t="shared" si="0"/>
        <v>90</v>
      </c>
      <c r="K19" s="5">
        <f t="shared" si="1"/>
        <v>-6.1321014758345829E-6</v>
      </c>
      <c r="L19" s="62">
        <f t="shared" si="2"/>
        <v>-3.2935075152249962E-4</v>
      </c>
    </row>
    <row r="20" spans="1:12" x14ac:dyDescent="0.2">
      <c r="A20" s="13">
        <v>17</v>
      </c>
      <c r="B20" s="75" t="s">
        <v>39</v>
      </c>
      <c r="C20" s="75" t="s">
        <v>40</v>
      </c>
      <c r="D20" s="38" t="s">
        <v>5835</v>
      </c>
      <c r="E20" s="42">
        <v>29253638605.799999</v>
      </c>
      <c r="F20" s="42">
        <v>-3293624545.1700001</v>
      </c>
      <c r="G20" s="38" t="s">
        <v>82</v>
      </c>
      <c r="H20" s="42" t="s">
        <v>82</v>
      </c>
      <c r="I20" s="43" t="s">
        <v>82</v>
      </c>
      <c r="J20" s="67" t="str">
        <f t="shared" si="0"/>
        <v/>
      </c>
      <c r="K20" s="5" t="str">
        <f t="shared" si="1"/>
        <v/>
      </c>
      <c r="L20" s="62" t="str">
        <f t="shared" si="2"/>
        <v/>
      </c>
    </row>
    <row r="21" spans="1:12" x14ac:dyDescent="0.2">
      <c r="A21" s="13">
        <v>18</v>
      </c>
      <c r="B21" s="75" t="s">
        <v>41</v>
      </c>
      <c r="C21" s="75" t="s">
        <v>42</v>
      </c>
      <c r="D21" s="38" t="s">
        <v>5843</v>
      </c>
      <c r="E21" s="42">
        <v>58338039869.860001</v>
      </c>
      <c r="F21" s="42">
        <v>-7514801773.8800001</v>
      </c>
      <c r="G21" s="38" t="s">
        <v>82</v>
      </c>
      <c r="H21" s="42" t="s">
        <v>82</v>
      </c>
      <c r="I21" s="43" t="s">
        <v>82</v>
      </c>
      <c r="J21" s="67" t="str">
        <f t="shared" si="0"/>
        <v/>
      </c>
      <c r="K21" s="5" t="str">
        <f t="shared" si="1"/>
        <v/>
      </c>
      <c r="L21" s="62" t="str">
        <f t="shared" si="2"/>
        <v/>
      </c>
    </row>
    <row r="22" spans="1:12" x14ac:dyDescent="0.2">
      <c r="A22" s="13">
        <v>19</v>
      </c>
      <c r="B22" s="75" t="s">
        <v>43</v>
      </c>
      <c r="C22" s="75" t="s">
        <v>44</v>
      </c>
      <c r="D22" s="38" t="s">
        <v>5836</v>
      </c>
      <c r="E22" s="42">
        <v>22501016455.080002</v>
      </c>
      <c r="F22" s="42">
        <v>-3306329115.3499999</v>
      </c>
      <c r="G22" s="38" t="s">
        <v>82</v>
      </c>
      <c r="H22" s="42" t="s">
        <v>82</v>
      </c>
      <c r="I22" s="43" t="s">
        <v>82</v>
      </c>
      <c r="J22" s="67" t="str">
        <f t="shared" si="0"/>
        <v/>
      </c>
      <c r="K22" s="5" t="str">
        <f t="shared" si="1"/>
        <v/>
      </c>
      <c r="L22" s="62" t="str">
        <f t="shared" si="2"/>
        <v/>
      </c>
    </row>
    <row r="23" spans="1:12" x14ac:dyDescent="0.2">
      <c r="A23" s="13">
        <v>20</v>
      </c>
      <c r="B23" s="75" t="s">
        <v>45</v>
      </c>
      <c r="C23" s="75" t="s">
        <v>46</v>
      </c>
      <c r="D23" s="38" t="s">
        <v>5839</v>
      </c>
      <c r="E23" s="42">
        <v>163789548495.23999</v>
      </c>
      <c r="F23" s="42">
        <v>1012871715.2</v>
      </c>
      <c r="G23" s="38" t="s">
        <v>101</v>
      </c>
      <c r="H23" s="42">
        <v>164129000000</v>
      </c>
      <c r="I23" s="43">
        <v>961000000</v>
      </c>
      <c r="J23" s="67">
        <f t="shared" si="0"/>
        <v>71</v>
      </c>
      <c r="K23" s="5">
        <f t="shared" si="1"/>
        <v>-2.0681994331288788E-3</v>
      </c>
      <c r="L23" s="62">
        <f t="shared" si="2"/>
        <v>5.3976810822060406E-2</v>
      </c>
    </row>
    <row r="24" spans="1:12" x14ac:dyDescent="0.2">
      <c r="A24" s="13">
        <v>21</v>
      </c>
      <c r="B24" s="75" t="s">
        <v>47</v>
      </c>
      <c r="C24" s="75" t="s">
        <v>48</v>
      </c>
      <c r="D24" s="38" t="s">
        <v>5835</v>
      </c>
      <c r="E24" s="42">
        <v>38972316370.010002</v>
      </c>
      <c r="F24" s="42">
        <v>75929902.140000001</v>
      </c>
      <c r="G24" s="38" t="s">
        <v>82</v>
      </c>
      <c r="H24" s="42" t="s">
        <v>82</v>
      </c>
      <c r="I24" s="43" t="s">
        <v>82</v>
      </c>
      <c r="J24" s="67" t="str">
        <f t="shared" si="0"/>
        <v/>
      </c>
      <c r="K24" s="5" t="str">
        <f t="shared" si="1"/>
        <v/>
      </c>
      <c r="L24" s="62" t="str">
        <f t="shared" si="2"/>
        <v/>
      </c>
    </row>
    <row r="25" spans="1:12" x14ac:dyDescent="0.2">
      <c r="A25" s="13">
        <v>22</v>
      </c>
      <c r="B25" s="75" t="s">
        <v>49</v>
      </c>
      <c r="C25" s="75" t="s">
        <v>50</v>
      </c>
      <c r="D25" s="38" t="s">
        <v>5835</v>
      </c>
      <c r="E25" s="42">
        <v>6053347639.0799999</v>
      </c>
      <c r="F25" s="42">
        <v>-1618941004.72</v>
      </c>
      <c r="G25" s="38" t="s">
        <v>82</v>
      </c>
      <c r="H25" s="42" t="s">
        <v>82</v>
      </c>
      <c r="I25" s="43" t="s">
        <v>82</v>
      </c>
      <c r="J25" s="67" t="str">
        <f t="shared" si="0"/>
        <v/>
      </c>
      <c r="K25" s="5" t="str">
        <f t="shared" si="1"/>
        <v/>
      </c>
      <c r="L25" s="62" t="str">
        <f t="shared" si="2"/>
        <v/>
      </c>
    </row>
    <row r="26" spans="1:12" x14ac:dyDescent="0.2">
      <c r="A26" s="13">
        <v>23</v>
      </c>
      <c r="B26" s="75" t="s">
        <v>51</v>
      </c>
      <c r="C26" s="75" t="s">
        <v>52</v>
      </c>
      <c r="D26" s="38" t="s">
        <v>5844</v>
      </c>
      <c r="E26" s="42">
        <v>8350293920.4799995</v>
      </c>
      <c r="F26" s="42">
        <v>-1088908867.8499999</v>
      </c>
      <c r="G26" s="38" t="s">
        <v>82</v>
      </c>
      <c r="H26" s="42" t="s">
        <v>82</v>
      </c>
      <c r="I26" s="43" t="s">
        <v>82</v>
      </c>
      <c r="J26" s="67" t="str">
        <f t="shared" si="0"/>
        <v/>
      </c>
      <c r="K26" s="5" t="str">
        <f t="shared" si="1"/>
        <v/>
      </c>
      <c r="L26" s="62" t="str">
        <f t="shared" si="2"/>
        <v/>
      </c>
    </row>
    <row r="27" spans="1:12" x14ac:dyDescent="0.2">
      <c r="A27" s="13">
        <v>24</v>
      </c>
      <c r="B27" s="75" t="s">
        <v>53</v>
      </c>
      <c r="C27" s="75" t="s">
        <v>54</v>
      </c>
      <c r="D27" s="38" t="s">
        <v>5839</v>
      </c>
      <c r="E27" s="42">
        <v>12452841099.709999</v>
      </c>
      <c r="F27" s="42">
        <v>47622308.009999998</v>
      </c>
      <c r="G27" s="38" t="s">
        <v>82</v>
      </c>
      <c r="H27" s="42" t="s">
        <v>82</v>
      </c>
      <c r="I27" s="43" t="s">
        <v>82</v>
      </c>
      <c r="J27" s="67" t="str">
        <f t="shared" si="0"/>
        <v/>
      </c>
      <c r="K27" s="5" t="str">
        <f t="shared" si="1"/>
        <v/>
      </c>
      <c r="L27" s="62" t="str">
        <f t="shared" si="2"/>
        <v/>
      </c>
    </row>
    <row r="28" spans="1:12" x14ac:dyDescent="0.2">
      <c r="A28" s="13">
        <v>25</v>
      </c>
      <c r="B28" s="75" t="s">
        <v>55</v>
      </c>
      <c r="C28" s="75" t="s">
        <v>56</v>
      </c>
      <c r="D28" s="38" t="s">
        <v>5844</v>
      </c>
      <c r="E28" s="42">
        <v>22251888809.18</v>
      </c>
      <c r="F28" s="42">
        <v>-2432425938.9099998</v>
      </c>
      <c r="G28" s="38" t="s">
        <v>82</v>
      </c>
      <c r="H28" s="42" t="s">
        <v>82</v>
      </c>
      <c r="I28" s="43" t="s">
        <v>82</v>
      </c>
      <c r="J28" s="67" t="str">
        <f t="shared" si="0"/>
        <v/>
      </c>
      <c r="K28" s="5" t="str">
        <f t="shared" si="1"/>
        <v/>
      </c>
      <c r="L28" s="62" t="str">
        <f t="shared" si="2"/>
        <v/>
      </c>
    </row>
    <row r="29" spans="1:12" x14ac:dyDescent="0.2">
      <c r="A29" s="13">
        <v>26</v>
      </c>
      <c r="B29" s="75" t="s">
        <v>57</v>
      </c>
      <c r="C29" s="75" t="s">
        <v>58</v>
      </c>
      <c r="D29" s="38" t="s">
        <v>5835</v>
      </c>
      <c r="E29" s="42">
        <v>54776796200.529999</v>
      </c>
      <c r="F29" s="42">
        <v>-7363873554.6000004</v>
      </c>
      <c r="G29" s="38" t="s">
        <v>82</v>
      </c>
      <c r="H29" s="42" t="s">
        <v>82</v>
      </c>
      <c r="I29" s="43" t="s">
        <v>82</v>
      </c>
      <c r="J29" s="67" t="str">
        <f t="shared" si="0"/>
        <v/>
      </c>
      <c r="K29" s="5" t="str">
        <f t="shared" si="1"/>
        <v/>
      </c>
      <c r="L29" s="62" t="str">
        <f t="shared" si="2"/>
        <v/>
      </c>
    </row>
    <row r="30" spans="1:12" x14ac:dyDescent="0.2">
      <c r="A30" s="13">
        <v>27</v>
      </c>
      <c r="B30" s="75" t="s">
        <v>59</v>
      </c>
      <c r="C30" s="75" t="s">
        <v>60</v>
      </c>
      <c r="D30" s="38" t="s">
        <v>5845</v>
      </c>
      <c r="E30" s="42">
        <v>4557693236.9300003</v>
      </c>
      <c r="F30" s="42">
        <v>196732775.08000001</v>
      </c>
      <c r="G30" s="38" t="s">
        <v>82</v>
      </c>
      <c r="H30" s="42" t="s">
        <v>82</v>
      </c>
      <c r="I30" s="43" t="s">
        <v>82</v>
      </c>
      <c r="J30" s="67" t="str">
        <f t="shared" si="0"/>
        <v/>
      </c>
      <c r="K30" s="5" t="str">
        <f t="shared" si="1"/>
        <v/>
      </c>
      <c r="L30" s="62" t="str">
        <f t="shared" si="2"/>
        <v/>
      </c>
    </row>
    <row r="31" spans="1:12" x14ac:dyDescent="0.2">
      <c r="A31" s="13">
        <v>28</v>
      </c>
      <c r="B31" s="75" t="s">
        <v>61</v>
      </c>
      <c r="C31" s="75" t="s">
        <v>62</v>
      </c>
      <c r="D31" s="38" t="s">
        <v>96</v>
      </c>
      <c r="E31" s="42">
        <v>8148290650.3900003</v>
      </c>
      <c r="F31" s="42">
        <v>105923278.43000001</v>
      </c>
      <c r="G31" s="38" t="s">
        <v>82</v>
      </c>
      <c r="H31" s="42" t="s">
        <v>82</v>
      </c>
      <c r="I31" s="43" t="s">
        <v>82</v>
      </c>
      <c r="J31" s="67" t="str">
        <f t="shared" si="0"/>
        <v/>
      </c>
      <c r="K31" s="5" t="str">
        <f t="shared" si="1"/>
        <v/>
      </c>
      <c r="L31" s="62" t="str">
        <f t="shared" si="2"/>
        <v/>
      </c>
    </row>
    <row r="32" spans="1:12" x14ac:dyDescent="0.2">
      <c r="A32" s="13">
        <v>29</v>
      </c>
      <c r="B32" s="75" t="s">
        <v>63</v>
      </c>
      <c r="C32" s="75" t="s">
        <v>64</v>
      </c>
      <c r="D32" s="38" t="s">
        <v>5838</v>
      </c>
      <c r="E32" s="42">
        <v>20363453764.700001</v>
      </c>
      <c r="F32" s="42">
        <v>-2550622560.0599999</v>
      </c>
      <c r="G32" s="38" t="s">
        <v>82</v>
      </c>
      <c r="H32" s="42" t="s">
        <v>82</v>
      </c>
      <c r="I32" s="43" t="s">
        <v>82</v>
      </c>
      <c r="J32" s="67" t="str">
        <f t="shared" si="0"/>
        <v/>
      </c>
      <c r="K32" s="5" t="str">
        <f t="shared" si="1"/>
        <v/>
      </c>
      <c r="L32" s="62" t="str">
        <f t="shared" si="2"/>
        <v/>
      </c>
    </row>
    <row r="33" spans="1:12" x14ac:dyDescent="0.2">
      <c r="A33" s="13">
        <v>30</v>
      </c>
      <c r="B33" s="75" t="s">
        <v>65</v>
      </c>
      <c r="C33" s="75" t="s">
        <v>66</v>
      </c>
      <c r="D33" s="38" t="s">
        <v>5842</v>
      </c>
      <c r="E33" s="42">
        <v>10555449940.059999</v>
      </c>
      <c r="F33" s="42">
        <v>-2508625002.2399998</v>
      </c>
      <c r="G33" s="38" t="s">
        <v>82</v>
      </c>
      <c r="H33" s="42" t="s">
        <v>82</v>
      </c>
      <c r="I33" s="43" t="s">
        <v>82</v>
      </c>
      <c r="J33" s="67" t="str">
        <f t="shared" si="0"/>
        <v/>
      </c>
      <c r="K33" s="5" t="str">
        <f t="shared" si="1"/>
        <v/>
      </c>
      <c r="L33" s="62" t="str">
        <f t="shared" si="2"/>
        <v/>
      </c>
    </row>
    <row r="34" spans="1:12" x14ac:dyDescent="0.2">
      <c r="A34" s="13">
        <v>31</v>
      </c>
      <c r="B34" s="75" t="s">
        <v>4613</v>
      </c>
      <c r="C34" s="75" t="s">
        <v>5889</v>
      </c>
      <c r="D34" s="38" t="s">
        <v>5843</v>
      </c>
      <c r="E34" s="42">
        <v>190171631.80000001</v>
      </c>
      <c r="F34" s="42">
        <v>34991576.549999997</v>
      </c>
      <c r="G34" s="38" t="s">
        <v>82</v>
      </c>
      <c r="H34" s="42" t="s">
        <v>82</v>
      </c>
      <c r="I34" s="43" t="s">
        <v>82</v>
      </c>
      <c r="J34" s="67" t="str">
        <f t="shared" si="0"/>
        <v/>
      </c>
      <c r="K34" s="5" t="str">
        <f t="shared" si="1"/>
        <v/>
      </c>
      <c r="L34" s="62" t="str">
        <f t="shared" si="2"/>
        <v/>
      </c>
    </row>
    <row r="35" spans="1:12" x14ac:dyDescent="0.2">
      <c r="A35" s="13">
        <v>32</v>
      </c>
      <c r="B35" s="75" t="s">
        <v>67</v>
      </c>
      <c r="C35" s="75" t="s">
        <v>68</v>
      </c>
      <c r="D35" s="38" t="s">
        <v>5837</v>
      </c>
      <c r="E35" s="42">
        <v>25371013581.369999</v>
      </c>
      <c r="F35" s="42">
        <v>60559579.729999997</v>
      </c>
      <c r="G35" s="38" t="s">
        <v>82</v>
      </c>
      <c r="H35" s="42" t="s">
        <v>82</v>
      </c>
      <c r="I35" s="43" t="s">
        <v>82</v>
      </c>
      <c r="J35" s="67" t="str">
        <f t="shared" si="0"/>
        <v/>
      </c>
      <c r="K35" s="5" t="str">
        <f t="shared" si="1"/>
        <v/>
      </c>
      <c r="L35" s="62" t="str">
        <f t="shared" si="2"/>
        <v/>
      </c>
    </row>
    <row r="36" spans="1:12" x14ac:dyDescent="0.2">
      <c r="A36" s="13">
        <v>33</v>
      </c>
      <c r="B36" s="75" t="s">
        <v>69</v>
      </c>
      <c r="C36" s="75" t="s">
        <v>70</v>
      </c>
      <c r="D36" s="38" t="s">
        <v>5835</v>
      </c>
      <c r="E36" s="42">
        <v>2342324159.02</v>
      </c>
      <c r="F36" s="42">
        <v>-64849798.899999999</v>
      </c>
      <c r="G36" s="38" t="s">
        <v>95</v>
      </c>
      <c r="H36" s="42">
        <v>2342324200</v>
      </c>
      <c r="I36" s="43">
        <v>-64849800</v>
      </c>
      <c r="J36" s="67">
        <f t="shared" si="0"/>
        <v>15</v>
      </c>
      <c r="K36" s="5">
        <f t="shared" si="1"/>
        <v>-1.7495443209387277E-8</v>
      </c>
      <c r="L36" s="62">
        <f t="shared" si="2"/>
        <v>1.6962272844174016E-8</v>
      </c>
    </row>
    <row r="37" spans="1:12" x14ac:dyDescent="0.2">
      <c r="A37" s="13">
        <v>34</v>
      </c>
      <c r="B37" s="75" t="s">
        <v>71</v>
      </c>
      <c r="C37" s="75" t="s">
        <v>72</v>
      </c>
      <c r="D37" s="38" t="s">
        <v>5839</v>
      </c>
      <c r="E37" s="42">
        <v>45108926739</v>
      </c>
      <c r="F37" s="42">
        <v>-4804299674</v>
      </c>
      <c r="G37" s="38" t="s">
        <v>82</v>
      </c>
      <c r="H37" s="42" t="s">
        <v>82</v>
      </c>
      <c r="I37" s="43" t="s">
        <v>82</v>
      </c>
      <c r="J37" s="67" t="str">
        <f t="shared" si="0"/>
        <v/>
      </c>
      <c r="K37" s="5" t="str">
        <f t="shared" si="1"/>
        <v/>
      </c>
      <c r="L37" s="62" t="str">
        <f t="shared" si="2"/>
        <v/>
      </c>
    </row>
    <row r="38" spans="1:12" x14ac:dyDescent="0.2">
      <c r="A38" s="14">
        <v>35</v>
      </c>
      <c r="B38" s="75" t="s">
        <v>73</v>
      </c>
      <c r="C38" s="75" t="s">
        <v>74</v>
      </c>
      <c r="D38" s="38" t="s">
        <v>5841</v>
      </c>
      <c r="E38" s="42">
        <v>25909458585.18</v>
      </c>
      <c r="F38" s="42">
        <v>-1189439416.79</v>
      </c>
      <c r="G38" s="38" t="s">
        <v>102</v>
      </c>
      <c r="H38" s="42">
        <v>25909458600</v>
      </c>
      <c r="I38" s="43">
        <v>-1132091000</v>
      </c>
      <c r="J38" s="67">
        <f t="shared" si="0"/>
        <v>89</v>
      </c>
      <c r="K38" s="5">
        <f t="shared" si="1"/>
        <v>-5.719918707534946E-10</v>
      </c>
      <c r="L38" s="62">
        <f t="shared" si="2"/>
        <v>-5.0657073318310951E-2</v>
      </c>
    </row>
    <row r="39" spans="1:12" x14ac:dyDescent="0.2">
      <c r="A39" s="25">
        <v>36</v>
      </c>
      <c r="B39" s="155" t="s">
        <v>75</v>
      </c>
      <c r="C39" s="155" t="s">
        <v>76</v>
      </c>
      <c r="D39" s="39" t="s">
        <v>5839</v>
      </c>
      <c r="E39" s="44">
        <v>8350022000</v>
      </c>
      <c r="F39" s="44">
        <v>-5987248000</v>
      </c>
      <c r="G39" s="39" t="s">
        <v>82</v>
      </c>
      <c r="H39" s="44" t="s">
        <v>82</v>
      </c>
      <c r="I39" s="45" t="s">
        <v>82</v>
      </c>
      <c r="J39" s="163"/>
      <c r="K39" s="164"/>
      <c r="L39" s="164"/>
    </row>
  </sheetData>
  <mergeCells count="3">
    <mergeCell ref="D2:F2"/>
    <mergeCell ref="G2:I2"/>
    <mergeCell ref="J2:L2"/>
  </mergeCells>
  <phoneticPr fontId="15" type="noConversion"/>
  <conditionalFormatting sqref="K4:L38">
    <cfRule type="cellIs" dxfId="3" priority="1" operator="lessThan">
      <formula>0</formula>
    </cfRule>
    <cfRule type="cellIs" dxfId="2" priority="2" operator="greaterThan">
      <formula>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
  <sheetViews>
    <sheetView showZeros="0" workbookViewId="0">
      <pane xSplit="3" ySplit="3" topLeftCell="D4" activePane="bottomRight" state="frozen"/>
      <selection pane="topRight" activeCell="D1" sqref="D1"/>
      <selection pane="bottomLeft" activeCell="A4" sqref="A4"/>
      <selection pane="bottomRight" activeCell="K7" sqref="K7"/>
    </sheetView>
  </sheetViews>
  <sheetFormatPr defaultColWidth="9.125" defaultRowHeight="12.75" x14ac:dyDescent="0.2"/>
  <cols>
    <col min="1" max="3" width="9.125" style="1"/>
    <col min="4" max="4" width="10.5" style="52" customWidth="1"/>
    <col min="5" max="5" width="79.375" style="106" customWidth="1"/>
    <col min="6" max="7" width="12.125" style="57" customWidth="1"/>
    <col min="8" max="8" width="12.125" style="52" customWidth="1"/>
    <col min="9" max="11" width="15.375" style="52" customWidth="1"/>
    <col min="12" max="12" width="10.875" style="53" customWidth="1"/>
    <col min="13" max="16384" width="9.125" style="1"/>
  </cols>
  <sheetData>
    <row r="1" spans="1:12" x14ac:dyDescent="0.2">
      <c r="A1" s="13"/>
      <c r="B1" s="13"/>
      <c r="C1" s="13"/>
      <c r="D1" s="50">
        <v>42735</v>
      </c>
      <c r="E1" s="50"/>
      <c r="F1" s="51">
        <v>42643</v>
      </c>
      <c r="G1" s="51">
        <v>42369</v>
      </c>
    </row>
    <row r="2" spans="1:12" x14ac:dyDescent="0.2">
      <c r="A2" s="13"/>
      <c r="B2" s="13"/>
      <c r="C2" s="13"/>
      <c r="D2" s="205" t="s">
        <v>103</v>
      </c>
      <c r="E2" s="205"/>
      <c r="F2" s="205"/>
      <c r="G2" s="205"/>
    </row>
    <row r="3" spans="1:12" s="49" customFormat="1" x14ac:dyDescent="0.2">
      <c r="A3" s="22" t="s">
        <v>77</v>
      </c>
      <c r="B3" s="22" t="s">
        <v>5</v>
      </c>
      <c r="C3" s="22" t="s">
        <v>6</v>
      </c>
      <c r="D3" s="54" t="s">
        <v>104</v>
      </c>
      <c r="E3" s="54" t="s">
        <v>5847</v>
      </c>
      <c r="F3" s="55" t="s">
        <v>105</v>
      </c>
      <c r="G3" s="55" t="s">
        <v>106</v>
      </c>
      <c r="H3" s="54" t="s">
        <v>107</v>
      </c>
      <c r="I3" s="54" t="s">
        <v>5890</v>
      </c>
      <c r="J3" s="54" t="s">
        <v>5891</v>
      </c>
      <c r="K3" s="54" t="s">
        <v>5892</v>
      </c>
      <c r="L3" s="56" t="s">
        <v>108</v>
      </c>
    </row>
    <row r="4" spans="1:12" x14ac:dyDescent="0.2">
      <c r="A4" s="13">
        <v>1</v>
      </c>
      <c r="B4" s="75" t="s">
        <v>7</v>
      </c>
      <c r="C4" s="75" t="s">
        <v>8</v>
      </c>
      <c r="D4" s="166" t="str">
        <f>[1]!EM_S_PROFITNOTICE_DATE(B4,$D$1)</f>
        <v/>
      </c>
      <c r="E4" s="166" t="str">
        <f>[1]!EM_S_PROFITNOTICE_ABSTRACT(B4,$D$1)</f>
        <v/>
      </c>
      <c r="F4" s="167" t="str">
        <f>[1]!EM_S_PROFITNOTICE_FORECASTT(B4,$D$1)</f>
        <v/>
      </c>
      <c r="G4" s="167" t="str">
        <f>[1]!EM_S_PROFITNOTICE_FORECASTL(B4,$D$1)</f>
        <v/>
      </c>
      <c r="H4" s="57" t="str">
        <f>IFERROR(AVERAGE(F4:G4),"")</f>
        <v/>
      </c>
      <c r="I4" s="57">
        <f>[1]!EM_S_STM07_IS(B4,"61",$F$1,"1")</f>
        <v>213973783.28</v>
      </c>
      <c r="J4" s="57" t="str">
        <f>IFERROR(H4-I4,"")</f>
        <v/>
      </c>
      <c r="K4" s="57">
        <f>[1]!EM_S_QSTM07_IS(B4,"61",$G$1,"1")</f>
        <v>64685815.640000001</v>
      </c>
      <c r="L4" s="61" t="str">
        <f>IFERROR((J4-K4)/ABS(K4),"")</f>
        <v/>
      </c>
    </row>
    <row r="5" spans="1:12" x14ac:dyDescent="0.2">
      <c r="A5" s="13">
        <v>2</v>
      </c>
      <c r="B5" s="75" t="s">
        <v>9</v>
      </c>
      <c r="C5" s="75" t="s">
        <v>10</v>
      </c>
      <c r="D5" s="7" t="s">
        <v>82</v>
      </c>
      <c r="E5" s="7" t="s">
        <v>82</v>
      </c>
      <c r="F5" s="165" t="s">
        <v>82</v>
      </c>
      <c r="G5" s="165" t="s">
        <v>82</v>
      </c>
      <c r="H5" s="57" t="str">
        <f t="shared" ref="H5:H38" si="0">IFERROR(AVERAGE(F5:G5),"")</f>
        <v/>
      </c>
      <c r="I5" s="57">
        <v>933346901.42999995</v>
      </c>
      <c r="J5" s="57" t="str">
        <f t="shared" ref="J5:J38" si="1">IFERROR(H5-I5,"")</f>
        <v/>
      </c>
      <c r="K5" s="57">
        <v>65935353.729999997</v>
      </c>
      <c r="L5" s="62" t="str">
        <f t="shared" ref="L5:L38" si="2">IFERROR((J5-K5)/ABS(K5),"")</f>
        <v/>
      </c>
    </row>
    <row r="6" spans="1:12" x14ac:dyDescent="0.2">
      <c r="A6" s="13">
        <v>3</v>
      </c>
      <c r="B6" s="75" t="s">
        <v>11</v>
      </c>
      <c r="C6" s="75" t="s">
        <v>12</v>
      </c>
      <c r="D6" s="7" t="s">
        <v>82</v>
      </c>
      <c r="E6" s="7" t="s">
        <v>82</v>
      </c>
      <c r="F6" s="165" t="s">
        <v>82</v>
      </c>
      <c r="G6" s="165" t="s">
        <v>82</v>
      </c>
      <c r="H6" s="57" t="str">
        <f t="shared" si="0"/>
        <v/>
      </c>
      <c r="I6" s="57">
        <v>-112713283.51000001</v>
      </c>
      <c r="J6" s="57" t="str">
        <f t="shared" si="1"/>
        <v/>
      </c>
      <c r="K6" s="57">
        <v>-812180558.04999995</v>
      </c>
      <c r="L6" s="62" t="str">
        <f t="shared" si="2"/>
        <v/>
      </c>
    </row>
    <row r="7" spans="1:12" x14ac:dyDescent="0.2">
      <c r="A7" s="13">
        <v>4</v>
      </c>
      <c r="B7" s="75" t="s">
        <v>13</v>
      </c>
      <c r="C7" s="75" t="s">
        <v>14</v>
      </c>
      <c r="D7" s="7" t="s">
        <v>82</v>
      </c>
      <c r="E7" s="7" t="s">
        <v>82</v>
      </c>
      <c r="F7" s="165" t="s">
        <v>82</v>
      </c>
      <c r="G7" s="165" t="s">
        <v>82</v>
      </c>
      <c r="H7" s="57" t="str">
        <f t="shared" si="0"/>
        <v/>
      </c>
      <c r="I7" s="57">
        <v>574615573.51999998</v>
      </c>
      <c r="J7" s="57" t="str">
        <f t="shared" si="1"/>
        <v/>
      </c>
      <c r="K7" s="57">
        <v>-3456736596.0799999</v>
      </c>
      <c r="L7" s="62" t="str">
        <f t="shared" si="2"/>
        <v/>
      </c>
    </row>
    <row r="8" spans="1:12" x14ac:dyDescent="0.2">
      <c r="A8" s="13">
        <v>5</v>
      </c>
      <c r="B8" s="75" t="s">
        <v>15</v>
      </c>
      <c r="C8" s="75" t="s">
        <v>16</v>
      </c>
      <c r="D8" s="7" t="s">
        <v>82</v>
      </c>
      <c r="E8" s="7" t="s">
        <v>82</v>
      </c>
      <c r="F8" s="165" t="s">
        <v>82</v>
      </c>
      <c r="G8" s="165" t="s">
        <v>82</v>
      </c>
      <c r="H8" s="57" t="str">
        <f t="shared" si="0"/>
        <v/>
      </c>
      <c r="I8" s="57">
        <v>226973087.52000001</v>
      </c>
      <c r="J8" s="57" t="str">
        <f t="shared" si="1"/>
        <v/>
      </c>
      <c r="K8" s="57">
        <v>306397300.69999999</v>
      </c>
      <c r="L8" s="62" t="str">
        <f t="shared" si="2"/>
        <v/>
      </c>
    </row>
    <row r="9" spans="1:12" x14ac:dyDescent="0.2">
      <c r="A9" s="13">
        <v>6</v>
      </c>
      <c r="B9" s="75" t="s">
        <v>17</v>
      </c>
      <c r="C9" s="75" t="s">
        <v>18</v>
      </c>
      <c r="D9" s="7" t="s">
        <v>82</v>
      </c>
      <c r="E9" s="7" t="s">
        <v>82</v>
      </c>
      <c r="F9" s="165" t="s">
        <v>82</v>
      </c>
      <c r="G9" s="165" t="s">
        <v>82</v>
      </c>
      <c r="H9" s="57" t="str">
        <f t="shared" si="0"/>
        <v/>
      </c>
      <c r="I9" s="57">
        <v>842267067.54999995</v>
      </c>
      <c r="J9" s="57" t="str">
        <f t="shared" si="1"/>
        <v/>
      </c>
      <c r="K9" s="57">
        <v>-2944858489.1199999</v>
      </c>
      <c r="L9" s="62" t="str">
        <f t="shared" si="2"/>
        <v/>
      </c>
    </row>
    <row r="10" spans="1:12" x14ac:dyDescent="0.2">
      <c r="A10" s="13">
        <v>7</v>
      </c>
      <c r="B10" s="75" t="s">
        <v>19</v>
      </c>
      <c r="C10" s="75" t="s">
        <v>20</v>
      </c>
      <c r="D10" s="7" t="s">
        <v>82</v>
      </c>
      <c r="E10" s="7" t="s">
        <v>82</v>
      </c>
      <c r="F10" s="165" t="s">
        <v>82</v>
      </c>
      <c r="G10" s="165" t="s">
        <v>82</v>
      </c>
      <c r="H10" s="57" t="str">
        <f t="shared" si="0"/>
        <v/>
      </c>
      <c r="I10" s="57">
        <v>977000000</v>
      </c>
      <c r="J10" s="57" t="str">
        <f t="shared" si="1"/>
        <v/>
      </c>
      <c r="K10" s="57">
        <v>-3705000000</v>
      </c>
      <c r="L10" s="62" t="str">
        <f t="shared" si="2"/>
        <v/>
      </c>
    </row>
    <row r="11" spans="1:12" x14ac:dyDescent="0.2">
      <c r="A11" s="13">
        <v>8</v>
      </c>
      <c r="B11" s="75" t="s">
        <v>21</v>
      </c>
      <c r="C11" s="75" t="s">
        <v>22</v>
      </c>
      <c r="D11" s="7" t="s">
        <v>82</v>
      </c>
      <c r="E11" s="7" t="s">
        <v>82</v>
      </c>
      <c r="F11" s="165" t="s">
        <v>82</v>
      </c>
      <c r="G11" s="165" t="s">
        <v>82</v>
      </c>
      <c r="H11" s="57" t="str">
        <f t="shared" si="0"/>
        <v/>
      </c>
      <c r="I11" s="57">
        <v>96058285.040000007</v>
      </c>
      <c r="J11" s="57" t="str">
        <f t="shared" si="1"/>
        <v/>
      </c>
      <c r="K11" s="57">
        <v>18259103.100000001</v>
      </c>
      <c r="L11" s="62" t="str">
        <f t="shared" si="2"/>
        <v/>
      </c>
    </row>
    <row r="12" spans="1:12" x14ac:dyDescent="0.2">
      <c r="A12" s="13">
        <v>9</v>
      </c>
      <c r="B12" s="75" t="s">
        <v>23</v>
      </c>
      <c r="C12" s="75" t="s">
        <v>24</v>
      </c>
      <c r="D12" s="7" t="s">
        <v>82</v>
      </c>
      <c r="E12" s="7" t="s">
        <v>82</v>
      </c>
      <c r="F12" s="165" t="s">
        <v>82</v>
      </c>
      <c r="G12" s="165" t="s">
        <v>82</v>
      </c>
      <c r="H12" s="57" t="str">
        <f t="shared" si="0"/>
        <v/>
      </c>
      <c r="I12" s="57">
        <v>-1096237056.5699999</v>
      </c>
      <c r="J12" s="57" t="str">
        <f t="shared" si="1"/>
        <v/>
      </c>
      <c r="K12" s="57">
        <v>-1862507826.2</v>
      </c>
      <c r="L12" s="62" t="str">
        <f t="shared" si="2"/>
        <v/>
      </c>
    </row>
    <row r="13" spans="1:12" x14ac:dyDescent="0.2">
      <c r="A13" s="13">
        <v>10</v>
      </c>
      <c r="B13" s="75" t="s">
        <v>25</v>
      </c>
      <c r="C13" s="75" t="s">
        <v>26</v>
      </c>
      <c r="D13" s="7" t="s">
        <v>82</v>
      </c>
      <c r="E13" s="7" t="s">
        <v>82</v>
      </c>
      <c r="F13" s="165" t="s">
        <v>82</v>
      </c>
      <c r="G13" s="165" t="s">
        <v>82</v>
      </c>
      <c r="H13" s="57" t="str">
        <f t="shared" si="0"/>
        <v/>
      </c>
      <c r="I13" s="57">
        <v>136822969.47</v>
      </c>
      <c r="J13" s="57" t="str">
        <f t="shared" si="1"/>
        <v/>
      </c>
      <c r="K13" s="57">
        <v>-569421339.74000001</v>
      </c>
      <c r="L13" s="62" t="str">
        <f t="shared" si="2"/>
        <v/>
      </c>
    </row>
    <row r="14" spans="1:12" x14ac:dyDescent="0.2">
      <c r="A14" s="13">
        <v>11</v>
      </c>
      <c r="B14" s="75" t="s">
        <v>27</v>
      </c>
      <c r="C14" s="75" t="s">
        <v>28</v>
      </c>
      <c r="D14" s="7" t="s">
        <v>5957</v>
      </c>
      <c r="E14" s="7" t="s">
        <v>5958</v>
      </c>
      <c r="F14" s="165">
        <v>200000000</v>
      </c>
      <c r="G14" s="165">
        <v>140000000</v>
      </c>
      <c r="H14" s="57">
        <f t="shared" si="0"/>
        <v>170000000</v>
      </c>
      <c r="I14" s="57">
        <v>131422815.53</v>
      </c>
      <c r="J14" s="57">
        <f t="shared" si="1"/>
        <v>38577184.469999999</v>
      </c>
      <c r="K14" s="57">
        <v>-7753891.5499999998</v>
      </c>
      <c r="L14" s="62">
        <f t="shared" si="2"/>
        <v>5.9752029959717445</v>
      </c>
    </row>
    <row r="15" spans="1:12" x14ac:dyDescent="0.2">
      <c r="A15" s="13">
        <v>12</v>
      </c>
      <c r="B15" s="75" t="s">
        <v>29</v>
      </c>
      <c r="C15" s="75" t="s">
        <v>30</v>
      </c>
      <c r="D15" s="7" t="s">
        <v>5959</v>
      </c>
      <c r="E15" s="7" t="s">
        <v>5960</v>
      </c>
      <c r="F15" s="165">
        <v>742910000</v>
      </c>
      <c r="G15" s="165">
        <v>538610000</v>
      </c>
      <c r="H15" s="57">
        <f t="shared" si="0"/>
        <v>640760000</v>
      </c>
      <c r="I15" s="57">
        <v>523511841.47000003</v>
      </c>
      <c r="J15" s="57">
        <f t="shared" si="1"/>
        <v>117248158.52999997</v>
      </c>
      <c r="K15" s="57">
        <v>-280447137.82999998</v>
      </c>
      <c r="L15" s="62">
        <f t="shared" si="2"/>
        <v>1.4180757893884191</v>
      </c>
    </row>
    <row r="16" spans="1:12" x14ac:dyDescent="0.2">
      <c r="A16" s="13">
        <v>13</v>
      </c>
      <c r="B16" s="75" t="s">
        <v>31</v>
      </c>
      <c r="C16" s="75" t="s">
        <v>32</v>
      </c>
      <c r="D16" s="7" t="s">
        <v>5959</v>
      </c>
      <c r="E16" s="7" t="s">
        <v>5961</v>
      </c>
      <c r="F16" s="165">
        <v>147358900</v>
      </c>
      <c r="G16" s="165">
        <v>110519200</v>
      </c>
      <c r="H16" s="57">
        <f t="shared" si="0"/>
        <v>128939050</v>
      </c>
      <c r="I16" s="57">
        <v>107039551.33</v>
      </c>
      <c r="J16" s="57">
        <f t="shared" si="1"/>
        <v>21899498.670000002</v>
      </c>
      <c r="K16" s="57">
        <v>5940163.3899999997</v>
      </c>
      <c r="L16" s="62">
        <f t="shared" si="2"/>
        <v>2.6866828792734609</v>
      </c>
    </row>
    <row r="17" spans="1:12" x14ac:dyDescent="0.2">
      <c r="A17" s="13">
        <v>14</v>
      </c>
      <c r="B17" s="75" t="s">
        <v>33</v>
      </c>
      <c r="C17" s="75" t="s">
        <v>34</v>
      </c>
      <c r="D17" s="7" t="s">
        <v>5962</v>
      </c>
      <c r="E17" s="7" t="s">
        <v>5963</v>
      </c>
      <c r="F17" s="165">
        <v>114437000</v>
      </c>
      <c r="G17" s="165">
        <v>66755000</v>
      </c>
      <c r="H17" s="57">
        <f t="shared" si="0"/>
        <v>90596000</v>
      </c>
      <c r="I17" s="57">
        <v>42530943.93</v>
      </c>
      <c r="J17" s="57">
        <f t="shared" si="1"/>
        <v>48065056.07</v>
      </c>
      <c r="K17" s="57">
        <v>17057672.960000001</v>
      </c>
      <c r="L17" s="62">
        <f t="shared" si="2"/>
        <v>1.8177967875636887</v>
      </c>
    </row>
    <row r="18" spans="1:12" x14ac:dyDescent="0.2">
      <c r="A18" s="13">
        <v>15</v>
      </c>
      <c r="B18" s="75" t="s">
        <v>35</v>
      </c>
      <c r="C18" s="75" t="s">
        <v>36</v>
      </c>
      <c r="D18" s="7" t="s">
        <v>5964</v>
      </c>
      <c r="E18" s="7" t="s">
        <v>5965</v>
      </c>
      <c r="F18" s="165">
        <v>206060000</v>
      </c>
      <c r="G18" s="165">
        <v>103030000</v>
      </c>
      <c r="H18" s="57">
        <f t="shared" si="0"/>
        <v>154545000</v>
      </c>
      <c r="I18" s="57">
        <v>85168639.349999994</v>
      </c>
      <c r="J18" s="57">
        <f t="shared" si="1"/>
        <v>69376360.650000006</v>
      </c>
      <c r="K18" s="57">
        <v>45756596.990000002</v>
      </c>
      <c r="L18" s="62">
        <f t="shared" si="2"/>
        <v>0.51620455221270167</v>
      </c>
    </row>
    <row r="19" spans="1:12" x14ac:dyDescent="0.2">
      <c r="A19" s="13">
        <v>16</v>
      </c>
      <c r="B19" s="75" t="s">
        <v>37</v>
      </c>
      <c r="C19" s="75" t="s">
        <v>38</v>
      </c>
      <c r="D19" s="7" t="s">
        <v>5966</v>
      </c>
      <c r="E19" s="7" t="s">
        <v>5967</v>
      </c>
      <c r="F19" s="165">
        <v>265914200</v>
      </c>
      <c r="G19" s="165">
        <v>221595200</v>
      </c>
      <c r="H19" s="57">
        <f t="shared" si="0"/>
        <v>243754700</v>
      </c>
      <c r="I19" s="57">
        <v>205637291.11000001</v>
      </c>
      <c r="J19" s="57">
        <f t="shared" si="1"/>
        <v>38117408.889999986</v>
      </c>
      <c r="K19" s="57">
        <v>32508215.850000001</v>
      </c>
      <c r="L19" s="62">
        <f t="shared" si="2"/>
        <v>0.17254693600787027</v>
      </c>
    </row>
    <row r="20" spans="1:12" x14ac:dyDescent="0.2">
      <c r="A20" s="13">
        <v>17</v>
      </c>
      <c r="B20" s="75" t="s">
        <v>39</v>
      </c>
      <c r="C20" s="75" t="s">
        <v>40</v>
      </c>
      <c r="D20" s="7" t="s">
        <v>82</v>
      </c>
      <c r="E20" s="7" t="s">
        <v>82</v>
      </c>
      <c r="F20" s="165" t="s">
        <v>82</v>
      </c>
      <c r="G20" s="165" t="s">
        <v>82</v>
      </c>
      <c r="H20" s="57" t="str">
        <f t="shared" si="0"/>
        <v/>
      </c>
      <c r="I20" s="57">
        <v>574615573.51999998</v>
      </c>
      <c r="J20" s="57" t="str">
        <f t="shared" si="1"/>
        <v/>
      </c>
      <c r="K20" s="57">
        <v>-3456736596.0799999</v>
      </c>
      <c r="L20" s="62" t="str">
        <f t="shared" si="2"/>
        <v/>
      </c>
    </row>
    <row r="21" spans="1:12" x14ac:dyDescent="0.2">
      <c r="A21" s="13">
        <v>18</v>
      </c>
      <c r="B21" s="75" t="s">
        <v>41</v>
      </c>
      <c r="C21" s="75" t="s">
        <v>42</v>
      </c>
      <c r="D21" s="7" t="s">
        <v>82</v>
      </c>
      <c r="E21" s="7" t="s">
        <v>82</v>
      </c>
      <c r="F21" s="165" t="s">
        <v>82</v>
      </c>
      <c r="G21" s="165" t="s">
        <v>82</v>
      </c>
      <c r="H21" s="57" t="str">
        <f t="shared" si="0"/>
        <v/>
      </c>
      <c r="I21" s="57">
        <v>370277860.63</v>
      </c>
      <c r="J21" s="57" t="str">
        <f t="shared" si="1"/>
        <v/>
      </c>
      <c r="K21" s="57">
        <v>-6513425515.3199997</v>
      </c>
      <c r="L21" s="62" t="str">
        <f t="shared" si="2"/>
        <v/>
      </c>
    </row>
    <row r="22" spans="1:12" x14ac:dyDescent="0.2">
      <c r="A22" s="13">
        <v>19</v>
      </c>
      <c r="B22" s="75" t="s">
        <v>43</v>
      </c>
      <c r="C22" s="75" t="s">
        <v>44</v>
      </c>
      <c r="D22" s="7" t="s">
        <v>5968</v>
      </c>
      <c r="E22" s="7" t="s">
        <v>5969</v>
      </c>
      <c r="F22" s="165" t="s">
        <v>82</v>
      </c>
      <c r="G22" s="165" t="s">
        <v>82</v>
      </c>
      <c r="H22" s="57" t="str">
        <f t="shared" si="0"/>
        <v/>
      </c>
      <c r="I22" s="57">
        <v>235287593.86000001</v>
      </c>
      <c r="J22" s="57" t="str">
        <f t="shared" si="1"/>
        <v/>
      </c>
      <c r="K22" s="57">
        <v>-1981476048.6800001</v>
      </c>
      <c r="L22" s="62" t="str">
        <f t="shared" si="2"/>
        <v/>
      </c>
    </row>
    <row r="23" spans="1:12" x14ac:dyDescent="0.2">
      <c r="A23" s="13">
        <v>20</v>
      </c>
      <c r="B23" s="75" t="s">
        <v>45</v>
      </c>
      <c r="C23" s="75" t="s">
        <v>46</v>
      </c>
      <c r="D23" s="7" t="s">
        <v>5970</v>
      </c>
      <c r="E23" s="7" t="s">
        <v>5971</v>
      </c>
      <c r="F23" s="165" t="s">
        <v>82</v>
      </c>
      <c r="G23" s="165" t="s">
        <v>82</v>
      </c>
      <c r="H23" s="57" t="str">
        <f t="shared" si="0"/>
        <v/>
      </c>
      <c r="I23" s="57">
        <v>5597518068.1000004</v>
      </c>
      <c r="J23" s="57" t="str">
        <f t="shared" si="1"/>
        <v/>
      </c>
      <c r="K23" s="57">
        <v>-1241154450.5899999</v>
      </c>
      <c r="L23" s="62" t="str">
        <f t="shared" si="2"/>
        <v/>
      </c>
    </row>
    <row r="24" spans="1:12" x14ac:dyDescent="0.2">
      <c r="A24" s="13">
        <v>21</v>
      </c>
      <c r="B24" s="75" t="s">
        <v>47</v>
      </c>
      <c r="C24" s="75" t="s">
        <v>48</v>
      </c>
      <c r="D24" s="7" t="s">
        <v>82</v>
      </c>
      <c r="E24" s="7" t="s">
        <v>82</v>
      </c>
      <c r="F24" s="165" t="s">
        <v>82</v>
      </c>
      <c r="G24" s="165" t="s">
        <v>82</v>
      </c>
      <c r="H24" s="57" t="str">
        <f t="shared" si="0"/>
        <v/>
      </c>
      <c r="I24" s="57">
        <v>24439362.879999999</v>
      </c>
      <c r="J24" s="57" t="str">
        <f t="shared" si="1"/>
        <v/>
      </c>
      <c r="K24" s="57">
        <v>851331649.69000006</v>
      </c>
      <c r="L24" s="62" t="str">
        <f t="shared" si="2"/>
        <v/>
      </c>
    </row>
    <row r="25" spans="1:12" x14ac:dyDescent="0.2">
      <c r="A25" s="13">
        <v>22</v>
      </c>
      <c r="B25" s="75" t="s">
        <v>49</v>
      </c>
      <c r="C25" s="75" t="s">
        <v>50</v>
      </c>
      <c r="D25" s="7" t="s">
        <v>82</v>
      </c>
      <c r="E25" s="7" t="s">
        <v>82</v>
      </c>
      <c r="F25" s="165" t="s">
        <v>82</v>
      </c>
      <c r="G25" s="165" t="s">
        <v>82</v>
      </c>
      <c r="H25" s="57" t="str">
        <f t="shared" si="0"/>
        <v/>
      </c>
      <c r="I25" s="57">
        <v>-349917895.37</v>
      </c>
      <c r="J25" s="57" t="str">
        <f t="shared" si="1"/>
        <v/>
      </c>
      <c r="K25" s="57">
        <v>-1111622766.21</v>
      </c>
      <c r="L25" s="62" t="str">
        <f t="shared" si="2"/>
        <v/>
      </c>
    </row>
    <row r="26" spans="1:12" x14ac:dyDescent="0.2">
      <c r="A26" s="13">
        <v>23</v>
      </c>
      <c r="B26" s="75" t="s">
        <v>51</v>
      </c>
      <c r="C26" s="75" t="s">
        <v>52</v>
      </c>
      <c r="D26" s="7" t="s">
        <v>82</v>
      </c>
      <c r="E26" s="7" t="s">
        <v>82</v>
      </c>
      <c r="F26" s="165" t="s">
        <v>82</v>
      </c>
      <c r="G26" s="165" t="s">
        <v>82</v>
      </c>
      <c r="H26" s="57" t="str">
        <f t="shared" si="0"/>
        <v/>
      </c>
      <c r="I26" s="57">
        <v>528668052.74000001</v>
      </c>
      <c r="J26" s="57" t="str">
        <f t="shared" si="1"/>
        <v/>
      </c>
      <c r="K26" s="57">
        <v>-679684933.16999996</v>
      </c>
      <c r="L26" s="62" t="str">
        <f t="shared" si="2"/>
        <v/>
      </c>
    </row>
    <row r="27" spans="1:12" x14ac:dyDescent="0.2">
      <c r="A27" s="13">
        <v>24</v>
      </c>
      <c r="B27" s="75" t="s">
        <v>53</v>
      </c>
      <c r="C27" s="75" t="s">
        <v>54</v>
      </c>
      <c r="D27" s="7" t="s">
        <v>82</v>
      </c>
      <c r="E27" s="7" t="s">
        <v>82</v>
      </c>
      <c r="F27" s="165" t="s">
        <v>82</v>
      </c>
      <c r="G27" s="165" t="s">
        <v>82</v>
      </c>
      <c r="H27" s="57" t="str">
        <f t="shared" si="0"/>
        <v/>
      </c>
      <c r="I27" s="57">
        <v>13793870.42</v>
      </c>
      <c r="J27" s="57" t="str">
        <f t="shared" si="1"/>
        <v/>
      </c>
      <c r="K27" s="57">
        <v>222144045.25</v>
      </c>
      <c r="L27" s="62" t="str">
        <f t="shared" si="2"/>
        <v/>
      </c>
    </row>
    <row r="28" spans="1:12" x14ac:dyDescent="0.2">
      <c r="A28" s="13">
        <v>25</v>
      </c>
      <c r="B28" s="75" t="s">
        <v>55</v>
      </c>
      <c r="C28" s="75" t="s">
        <v>56</v>
      </c>
      <c r="D28" s="7" t="s">
        <v>82</v>
      </c>
      <c r="E28" s="7" t="s">
        <v>82</v>
      </c>
      <c r="F28" s="165" t="s">
        <v>82</v>
      </c>
      <c r="G28" s="165" t="s">
        <v>82</v>
      </c>
      <c r="H28" s="57" t="str">
        <f t="shared" si="0"/>
        <v/>
      </c>
      <c r="I28" s="57">
        <v>227620660.09999999</v>
      </c>
      <c r="J28" s="57" t="str">
        <f t="shared" si="1"/>
        <v/>
      </c>
      <c r="K28" s="57">
        <v>-1958117852.8</v>
      </c>
      <c r="L28" s="62" t="str">
        <f t="shared" si="2"/>
        <v/>
      </c>
    </row>
    <row r="29" spans="1:12" x14ac:dyDescent="0.2">
      <c r="A29" s="13">
        <v>26</v>
      </c>
      <c r="B29" s="75" t="s">
        <v>57</v>
      </c>
      <c r="C29" s="75" t="s">
        <v>58</v>
      </c>
      <c r="D29" s="7" t="s">
        <v>82</v>
      </c>
      <c r="E29" s="7" t="s">
        <v>82</v>
      </c>
      <c r="F29" s="165" t="s">
        <v>82</v>
      </c>
      <c r="G29" s="165" t="s">
        <v>82</v>
      </c>
      <c r="H29" s="57" t="str">
        <f t="shared" si="0"/>
        <v/>
      </c>
      <c r="I29" s="57">
        <v>451475390.26999998</v>
      </c>
      <c r="J29" s="57" t="str">
        <f t="shared" si="1"/>
        <v/>
      </c>
      <c r="K29" s="57">
        <v>-3837245557.9099998</v>
      </c>
      <c r="L29" s="62" t="str">
        <f t="shared" si="2"/>
        <v/>
      </c>
    </row>
    <row r="30" spans="1:12" x14ac:dyDescent="0.2">
      <c r="A30" s="13">
        <v>27</v>
      </c>
      <c r="B30" s="75" t="s">
        <v>59</v>
      </c>
      <c r="C30" s="75" t="s">
        <v>60</v>
      </c>
      <c r="D30" s="7" t="s">
        <v>82</v>
      </c>
      <c r="E30" s="7" t="s">
        <v>82</v>
      </c>
      <c r="F30" s="165" t="s">
        <v>82</v>
      </c>
      <c r="G30" s="165" t="s">
        <v>82</v>
      </c>
      <c r="H30" s="57" t="str">
        <f t="shared" si="0"/>
        <v/>
      </c>
      <c r="I30" s="57">
        <v>132017450.73</v>
      </c>
      <c r="J30" s="57" t="str">
        <f t="shared" si="1"/>
        <v/>
      </c>
      <c r="K30" s="57">
        <v>12525096.49</v>
      </c>
      <c r="L30" s="62" t="str">
        <f t="shared" si="2"/>
        <v/>
      </c>
    </row>
    <row r="31" spans="1:12" x14ac:dyDescent="0.2">
      <c r="A31" s="13">
        <v>28</v>
      </c>
      <c r="B31" s="75" t="s">
        <v>61</v>
      </c>
      <c r="C31" s="75" t="s">
        <v>62</v>
      </c>
      <c r="D31" s="7" t="s">
        <v>82</v>
      </c>
      <c r="E31" s="7" t="s">
        <v>82</v>
      </c>
      <c r="F31" s="165" t="s">
        <v>82</v>
      </c>
      <c r="G31" s="165" t="s">
        <v>82</v>
      </c>
      <c r="H31" s="57" t="str">
        <f t="shared" si="0"/>
        <v/>
      </c>
      <c r="I31" s="57">
        <v>462923776.54000002</v>
      </c>
      <c r="J31" s="57" t="str">
        <f t="shared" si="1"/>
        <v/>
      </c>
      <c r="K31" s="57">
        <v>-54107387.039999999</v>
      </c>
      <c r="L31" s="62" t="str">
        <f t="shared" si="2"/>
        <v/>
      </c>
    </row>
    <row r="32" spans="1:12" x14ac:dyDescent="0.2">
      <c r="A32" s="13">
        <v>29</v>
      </c>
      <c r="B32" s="75" t="s">
        <v>63</v>
      </c>
      <c r="C32" s="75" t="s">
        <v>64</v>
      </c>
      <c r="D32" s="7" t="s">
        <v>5959</v>
      </c>
      <c r="E32" s="7" t="s">
        <v>5972</v>
      </c>
      <c r="F32" s="165" t="s">
        <v>82</v>
      </c>
      <c r="G32" s="165" t="s">
        <v>82</v>
      </c>
      <c r="H32" s="57" t="str">
        <f t="shared" si="0"/>
        <v/>
      </c>
      <c r="I32" s="57">
        <v>140396397.86000001</v>
      </c>
      <c r="J32" s="57" t="str">
        <f t="shared" si="1"/>
        <v/>
      </c>
      <c r="K32" s="57">
        <v>-1275378999.28</v>
      </c>
      <c r="L32" s="62" t="str">
        <f t="shared" si="2"/>
        <v/>
      </c>
    </row>
    <row r="33" spans="1:12" x14ac:dyDescent="0.2">
      <c r="A33" s="13">
        <v>30</v>
      </c>
      <c r="B33" s="75" t="s">
        <v>65</v>
      </c>
      <c r="C33" s="75" t="s">
        <v>66</v>
      </c>
      <c r="D33" s="7" t="s">
        <v>82</v>
      </c>
      <c r="E33" s="7" t="s">
        <v>82</v>
      </c>
      <c r="F33" s="165" t="s">
        <v>82</v>
      </c>
      <c r="G33" s="165" t="s">
        <v>82</v>
      </c>
      <c r="H33" s="57" t="str">
        <f t="shared" si="0"/>
        <v/>
      </c>
      <c r="I33" s="57">
        <v>-551839195.51999998</v>
      </c>
      <c r="J33" s="57" t="str">
        <f t="shared" si="1"/>
        <v/>
      </c>
      <c r="K33" s="57">
        <v>-779487490.15999997</v>
      </c>
      <c r="L33" s="62" t="str">
        <f t="shared" si="2"/>
        <v/>
      </c>
    </row>
    <row r="34" spans="1:12" x14ac:dyDescent="0.2">
      <c r="A34" s="13">
        <v>31</v>
      </c>
      <c r="B34" s="75" t="s">
        <v>4613</v>
      </c>
      <c r="C34" s="75" t="s">
        <v>5889</v>
      </c>
      <c r="D34" s="7" t="s">
        <v>5973</v>
      </c>
      <c r="E34" s="7" t="s">
        <v>5974</v>
      </c>
      <c r="F34" s="165" t="s">
        <v>82</v>
      </c>
      <c r="G34" s="165" t="s">
        <v>82</v>
      </c>
      <c r="H34" s="57" t="str">
        <f t="shared" si="0"/>
        <v/>
      </c>
      <c r="I34" s="57">
        <v>-21461307.390000001</v>
      </c>
      <c r="J34" s="57" t="str">
        <f t="shared" si="1"/>
        <v/>
      </c>
      <c r="K34" s="57">
        <v>52668807.340000004</v>
      </c>
      <c r="L34" s="62" t="str">
        <f t="shared" si="2"/>
        <v/>
      </c>
    </row>
    <row r="35" spans="1:12" x14ac:dyDescent="0.2">
      <c r="A35" s="13">
        <v>32</v>
      </c>
      <c r="B35" s="75" t="s">
        <v>67</v>
      </c>
      <c r="C35" s="75" t="s">
        <v>68</v>
      </c>
      <c r="D35" s="7" t="s">
        <v>82</v>
      </c>
      <c r="E35" s="7" t="s">
        <v>82</v>
      </c>
      <c r="F35" s="165" t="s">
        <v>82</v>
      </c>
      <c r="G35" s="165" t="s">
        <v>82</v>
      </c>
      <c r="H35" s="57" t="str">
        <f t="shared" si="0"/>
        <v/>
      </c>
      <c r="I35" s="57">
        <v>275952167.30000001</v>
      </c>
      <c r="J35" s="57" t="str">
        <f t="shared" si="1"/>
        <v/>
      </c>
      <c r="K35" s="57">
        <v>305429628.35000002</v>
      </c>
      <c r="L35" s="62" t="str">
        <f t="shared" si="2"/>
        <v/>
      </c>
    </row>
    <row r="36" spans="1:12" x14ac:dyDescent="0.2">
      <c r="A36" s="13">
        <v>33</v>
      </c>
      <c r="B36" s="75" t="s">
        <v>69</v>
      </c>
      <c r="C36" s="75" t="s">
        <v>70</v>
      </c>
      <c r="D36" s="7" t="s">
        <v>5959</v>
      </c>
      <c r="E36" s="7" t="s">
        <v>5975</v>
      </c>
      <c r="F36" s="165" t="s">
        <v>82</v>
      </c>
      <c r="G36" s="165" t="s">
        <v>82</v>
      </c>
      <c r="H36" s="57" t="str">
        <f t="shared" si="0"/>
        <v/>
      </c>
      <c r="I36" s="57">
        <v>64256434.850000001</v>
      </c>
      <c r="J36" s="57" t="str">
        <f t="shared" si="1"/>
        <v/>
      </c>
      <c r="K36" s="57">
        <v>-70709922.200000003</v>
      </c>
      <c r="L36" s="62" t="str">
        <f t="shared" si="2"/>
        <v/>
      </c>
    </row>
    <row r="37" spans="1:12" x14ac:dyDescent="0.2">
      <c r="A37" s="13">
        <v>34</v>
      </c>
      <c r="B37" s="75" t="s">
        <v>71</v>
      </c>
      <c r="C37" s="75" t="s">
        <v>72</v>
      </c>
      <c r="D37" s="7" t="s">
        <v>5959</v>
      </c>
      <c r="E37" s="7" t="s">
        <v>5976</v>
      </c>
      <c r="F37" s="165" t="s">
        <v>82</v>
      </c>
      <c r="G37" s="165" t="s">
        <v>82</v>
      </c>
      <c r="H37" s="57" t="str">
        <f t="shared" si="0"/>
        <v/>
      </c>
      <c r="I37" s="57">
        <v>759428563</v>
      </c>
      <c r="J37" s="57" t="str">
        <f t="shared" si="1"/>
        <v/>
      </c>
      <c r="K37" s="57">
        <v>-2228917627</v>
      </c>
      <c r="L37" s="62" t="str">
        <f t="shared" si="2"/>
        <v/>
      </c>
    </row>
    <row r="38" spans="1:12" x14ac:dyDescent="0.2">
      <c r="A38" s="14">
        <v>35</v>
      </c>
      <c r="B38" s="75" t="s">
        <v>73</v>
      </c>
      <c r="C38" s="75" t="s">
        <v>74</v>
      </c>
      <c r="D38" s="7" t="s">
        <v>82</v>
      </c>
      <c r="E38" s="7" t="s">
        <v>82</v>
      </c>
      <c r="F38" s="165" t="s">
        <v>82</v>
      </c>
      <c r="G38" s="165" t="s">
        <v>82</v>
      </c>
      <c r="H38" s="165" t="str">
        <f t="shared" si="0"/>
        <v/>
      </c>
      <c r="I38" s="57">
        <v>123606567.70999999</v>
      </c>
      <c r="J38" s="165" t="str">
        <f t="shared" si="1"/>
        <v/>
      </c>
      <c r="K38" s="57">
        <v>-204071970.66</v>
      </c>
      <c r="L38" s="62" t="str">
        <f t="shared" si="2"/>
        <v/>
      </c>
    </row>
    <row r="39" spans="1:12" x14ac:dyDescent="0.2">
      <c r="A39" s="25">
        <v>36</v>
      </c>
      <c r="B39" s="155" t="s">
        <v>75</v>
      </c>
      <c r="C39" s="155" t="s">
        <v>76</v>
      </c>
      <c r="D39" s="58" t="s">
        <v>5977</v>
      </c>
      <c r="E39" s="58" t="s">
        <v>5978</v>
      </c>
      <c r="F39" s="59" t="s">
        <v>82</v>
      </c>
      <c r="G39" s="59" t="s">
        <v>82</v>
      </c>
      <c r="H39" s="58"/>
      <c r="I39" s="59">
        <v>-3091264000</v>
      </c>
      <c r="J39" s="58"/>
      <c r="K39" s="59">
        <v>-2787154000</v>
      </c>
      <c r="L39" s="60"/>
    </row>
  </sheetData>
  <mergeCells count="1">
    <mergeCell ref="D2:G2"/>
  </mergeCells>
  <phoneticPr fontId="15" type="noConversion"/>
  <conditionalFormatting sqref="L1:L2 L4:L1048576">
    <cfRule type="cellIs" dxfId="1" priority="1" operator="lessThan">
      <formula>0</formula>
    </cfRule>
    <cfRule type="cellIs" dxfId="0" priority="2" operator="greaterThan">
      <formula>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03"/>
  <sheetViews>
    <sheetView workbookViewId="0">
      <pane xSplit="1" ySplit="2" topLeftCell="B3" activePane="bottomRight" state="frozen"/>
      <selection pane="topRight" activeCell="B1" sqref="B1"/>
      <selection pane="bottomLeft" activeCell="A3" sqref="A3"/>
      <selection pane="bottomRight" activeCell="F20" sqref="F20"/>
    </sheetView>
  </sheetViews>
  <sheetFormatPr defaultColWidth="9.125" defaultRowHeight="12.75" x14ac:dyDescent="0.2"/>
  <cols>
    <col min="1" max="1" width="9.125" style="1"/>
    <col min="2" max="2" width="11" style="13" customWidth="1"/>
    <col min="3" max="4" width="11" style="1" customWidth="1"/>
    <col min="5" max="5" width="12.625" style="107" customWidth="1"/>
    <col min="6" max="6" width="15" style="170" customWidth="1"/>
    <col min="7" max="7" width="16.375" style="170" customWidth="1"/>
    <col min="8" max="11" width="9.125" style="1"/>
    <col min="12" max="13" width="10.75" style="1" customWidth="1"/>
    <col min="14" max="14" width="14.25" style="1" bestFit="1" customWidth="1"/>
    <col min="15" max="16384" width="9.125" style="1"/>
  </cols>
  <sheetData>
    <row r="1" spans="2:14" x14ac:dyDescent="0.2">
      <c r="E1" s="50">
        <v>42727</v>
      </c>
      <c r="K1" s="1" t="s">
        <v>5872</v>
      </c>
    </row>
    <row r="2" spans="2:14" ht="13.5" thickBot="1" x14ac:dyDescent="0.25">
      <c r="B2" s="15" t="s">
        <v>5854</v>
      </c>
      <c r="C2" s="112" t="s">
        <v>5</v>
      </c>
      <c r="D2" s="112" t="s">
        <v>6</v>
      </c>
      <c r="E2" s="113" t="s">
        <v>5955</v>
      </c>
      <c r="F2" s="171" t="s">
        <v>5896</v>
      </c>
      <c r="G2" s="171" t="s">
        <v>5852</v>
      </c>
      <c r="K2" s="115" t="s">
        <v>5853</v>
      </c>
      <c r="L2" s="116" t="s">
        <v>5873</v>
      </c>
      <c r="M2" s="116" t="s">
        <v>5874</v>
      </c>
      <c r="N2" s="116" t="s">
        <v>5852</v>
      </c>
    </row>
    <row r="3" spans="2:14" ht="13.5" thickTop="1" x14ac:dyDescent="0.2">
      <c r="B3" s="13">
        <f t="shared" ref="B3:B66" si="0">IFERROR(RANK(G3,G:G,1),"")</f>
        <v>798</v>
      </c>
      <c r="C3" s="75" t="s">
        <v>3639</v>
      </c>
      <c r="D3" s="75" t="s">
        <v>3640</v>
      </c>
      <c r="E3" s="120">
        <f>[1]!EM_S_DQ_CLOSE(C3,$E$1,"1")</f>
        <v>16.190000000000001</v>
      </c>
      <c r="F3" s="172">
        <f>[1]!EM_S_SHARE_TOTAL(C3,$E$1)</f>
        <v>21618279922</v>
      </c>
      <c r="G3" s="170">
        <f>E3*F3</f>
        <v>349999951937.18005</v>
      </c>
      <c r="K3" s="13">
        <v>1</v>
      </c>
      <c r="L3" s="1" t="str">
        <f>VLOOKUP(K3,B:G,2,)</f>
        <v>600145.SH</v>
      </c>
      <c r="M3" s="1" t="str">
        <f>VLOOKUP(K3,B:G,3,)</f>
        <v>*ST新亿</v>
      </c>
      <c r="N3" s="114">
        <f>VLOOKUP(K3,B:G,6,)</f>
        <v>2788357710.6000004</v>
      </c>
    </row>
    <row r="4" spans="2:14" x14ac:dyDescent="0.2">
      <c r="B4" s="13">
        <f t="shared" si="0"/>
        <v>584</v>
      </c>
      <c r="C4" s="75" t="s">
        <v>3641</v>
      </c>
      <c r="D4" s="75" t="s">
        <v>3642</v>
      </c>
      <c r="E4" s="152">
        <v>14.14</v>
      </c>
      <c r="F4" s="172">
        <v>1150026103</v>
      </c>
      <c r="G4" s="170">
        <v>16261369096.42</v>
      </c>
      <c r="K4" s="13">
        <v>2</v>
      </c>
      <c r="L4" s="1" t="str">
        <f t="shared" ref="L4:L12" si="1">VLOOKUP(K4,B:G,2,)</f>
        <v>600603.SH</v>
      </c>
      <c r="M4" s="1" t="str">
        <f t="shared" ref="M4:M12" si="2">VLOOKUP(K4,B:G,3,)</f>
        <v>*ST兴业</v>
      </c>
      <c r="N4" s="114">
        <f t="shared" ref="N4:N12" si="3">VLOOKUP(K4,B:G,6,)</f>
        <v>3020842598.4000001</v>
      </c>
    </row>
    <row r="5" spans="2:14" x14ac:dyDescent="0.2">
      <c r="B5" s="13">
        <f t="shared" si="0"/>
        <v>717</v>
      </c>
      <c r="C5" s="75" t="s">
        <v>41</v>
      </c>
      <c r="D5" s="75" t="s">
        <v>42</v>
      </c>
      <c r="E5" s="152">
        <v>3.44</v>
      </c>
      <c r="F5" s="172">
        <v>10093779823</v>
      </c>
      <c r="G5" s="170">
        <v>34722602591.120003</v>
      </c>
      <c r="K5" s="13">
        <v>3</v>
      </c>
      <c r="L5" s="1" t="str">
        <f t="shared" si="1"/>
        <v>600301.SH</v>
      </c>
      <c r="M5" s="1" t="str">
        <f t="shared" si="2"/>
        <v>*ST南化</v>
      </c>
      <c r="N5" s="114">
        <f t="shared" si="3"/>
        <v>3052222857.2000003</v>
      </c>
    </row>
    <row r="6" spans="2:14" x14ac:dyDescent="0.2">
      <c r="B6" s="13">
        <f t="shared" si="0"/>
        <v>546</v>
      </c>
      <c r="C6" s="75" t="s">
        <v>3643</v>
      </c>
      <c r="D6" s="75" t="s">
        <v>3644</v>
      </c>
      <c r="E6" s="152">
        <v>7.12</v>
      </c>
      <c r="F6" s="172">
        <v>2000000000</v>
      </c>
      <c r="G6" s="170">
        <v>14240000000</v>
      </c>
      <c r="K6" s="13">
        <v>4</v>
      </c>
      <c r="L6" s="1" t="str">
        <f t="shared" si="1"/>
        <v>600319.SH</v>
      </c>
      <c r="M6" s="1" t="str">
        <f t="shared" si="2"/>
        <v>*ST亚星</v>
      </c>
      <c r="N6" s="114">
        <f t="shared" si="3"/>
        <v>3073885560</v>
      </c>
    </row>
    <row r="7" spans="2:14" x14ac:dyDescent="0.2">
      <c r="B7" s="13">
        <f t="shared" si="0"/>
        <v>596</v>
      </c>
      <c r="C7" s="75" t="s">
        <v>3645</v>
      </c>
      <c r="D7" s="75" t="s">
        <v>3646</v>
      </c>
      <c r="E7" s="152">
        <v>16.89</v>
      </c>
      <c r="F7" s="172">
        <v>1007282534</v>
      </c>
      <c r="G7" s="170">
        <v>17013001999.26</v>
      </c>
      <c r="K7" s="13">
        <v>5</v>
      </c>
      <c r="L7" s="1" t="str">
        <f t="shared" si="1"/>
        <v>600306.SH</v>
      </c>
      <c r="M7" s="1" t="str">
        <f t="shared" si="2"/>
        <v>*ST商城</v>
      </c>
      <c r="N7" s="114">
        <f t="shared" si="3"/>
        <v>3074677724.6800003</v>
      </c>
    </row>
    <row r="8" spans="2:14" x14ac:dyDescent="0.2">
      <c r="B8" s="13">
        <f t="shared" si="0"/>
        <v>626</v>
      </c>
      <c r="C8" s="75" t="s">
        <v>3647</v>
      </c>
      <c r="D8" s="75" t="s">
        <v>3648</v>
      </c>
      <c r="E8" s="152">
        <v>4.13</v>
      </c>
      <c r="F8" s="172">
        <v>4820614124</v>
      </c>
      <c r="G8" s="170">
        <v>19909136332.119999</v>
      </c>
      <c r="K8" s="13">
        <v>6</v>
      </c>
      <c r="L8" s="1" t="str">
        <f t="shared" si="1"/>
        <v>600817.SH</v>
      </c>
      <c r="M8" s="1" t="str">
        <f t="shared" si="2"/>
        <v>*ST宏盛</v>
      </c>
      <c r="N8" s="114">
        <f t="shared" si="3"/>
        <v>3142573901.46</v>
      </c>
    </row>
    <row r="9" spans="2:14" x14ac:dyDescent="0.2">
      <c r="B9" s="13">
        <f t="shared" si="0"/>
        <v>755</v>
      </c>
      <c r="C9" s="75" t="s">
        <v>3649</v>
      </c>
      <c r="D9" s="75" t="s">
        <v>3650</v>
      </c>
      <c r="E9" s="152">
        <v>26.91</v>
      </c>
      <c r="F9" s="172">
        <v>1926958448</v>
      </c>
      <c r="G9" s="170">
        <v>51854451835.68</v>
      </c>
      <c r="K9" s="13">
        <v>7</v>
      </c>
      <c r="L9" s="1" t="str">
        <f t="shared" si="1"/>
        <v>600448.SH</v>
      </c>
      <c r="M9" s="1" t="str">
        <f t="shared" si="2"/>
        <v>华纺股份</v>
      </c>
      <c r="N9" s="114">
        <f t="shared" si="3"/>
        <v>3146612552.4500003</v>
      </c>
    </row>
    <row r="10" spans="2:14" x14ac:dyDescent="0.2">
      <c r="B10" s="13">
        <f t="shared" si="0"/>
        <v>780</v>
      </c>
      <c r="C10" s="75" t="s">
        <v>43</v>
      </c>
      <c r="D10" s="75" t="s">
        <v>44</v>
      </c>
      <c r="E10" s="152">
        <v>2.81</v>
      </c>
      <c r="F10" s="172">
        <v>32560737606</v>
      </c>
      <c r="G10" s="170">
        <v>91495672672.860001</v>
      </c>
      <c r="K10" s="13">
        <v>8</v>
      </c>
      <c r="L10" s="1" t="str">
        <f t="shared" si="1"/>
        <v>600719.SH</v>
      </c>
      <c r="M10" s="1" t="str">
        <f t="shared" si="2"/>
        <v>大连热电</v>
      </c>
      <c r="N10" s="114">
        <f t="shared" si="3"/>
        <v>3155876880</v>
      </c>
    </row>
    <row r="11" spans="2:14" x14ac:dyDescent="0.2">
      <c r="B11" s="13">
        <f t="shared" si="0"/>
        <v>785</v>
      </c>
      <c r="C11" s="75" t="s">
        <v>3651</v>
      </c>
      <c r="D11" s="75" t="s">
        <v>3652</v>
      </c>
      <c r="E11" s="152">
        <v>7.09</v>
      </c>
      <c r="F11" s="172">
        <v>15200383440</v>
      </c>
      <c r="G11" s="170">
        <v>107770718589.59999</v>
      </c>
      <c r="K11" s="13">
        <v>9</v>
      </c>
      <c r="L11" s="1" t="str">
        <f t="shared" si="1"/>
        <v>600561.SH</v>
      </c>
      <c r="M11" s="1" t="str">
        <f t="shared" si="2"/>
        <v>江西长运</v>
      </c>
      <c r="N11" s="114">
        <f t="shared" si="3"/>
        <v>3164804400</v>
      </c>
    </row>
    <row r="12" spans="2:14" x14ac:dyDescent="0.2">
      <c r="B12" s="13">
        <f t="shared" si="0"/>
        <v>695</v>
      </c>
      <c r="C12" s="75" t="s">
        <v>3653</v>
      </c>
      <c r="D12" s="75" t="s">
        <v>5855</v>
      </c>
      <c r="E12" s="152">
        <v>17.2</v>
      </c>
      <c r="F12" s="172">
        <v>1658610000</v>
      </c>
      <c r="G12" s="170">
        <v>28528092000</v>
      </c>
      <c r="K12" s="13">
        <v>10</v>
      </c>
      <c r="L12" s="1" t="str">
        <f t="shared" si="1"/>
        <v>600793.SH</v>
      </c>
      <c r="M12" s="1" t="str">
        <f t="shared" si="2"/>
        <v>ST宜纸</v>
      </c>
      <c r="N12" s="114">
        <f t="shared" si="3"/>
        <v>3169530000</v>
      </c>
    </row>
    <row r="13" spans="2:14" x14ac:dyDescent="0.2">
      <c r="B13" s="13">
        <f t="shared" si="0"/>
        <v>790</v>
      </c>
      <c r="C13" s="75" t="s">
        <v>3655</v>
      </c>
      <c r="D13" s="75" t="s">
        <v>3656</v>
      </c>
      <c r="E13" s="152">
        <v>10.62</v>
      </c>
      <c r="F13" s="172">
        <v>10685572211</v>
      </c>
      <c r="G13" s="170">
        <v>113480776880.81999</v>
      </c>
    </row>
    <row r="14" spans="2:14" x14ac:dyDescent="0.2">
      <c r="B14" s="13">
        <f t="shared" si="0"/>
        <v>797</v>
      </c>
      <c r="C14" s="75" t="s">
        <v>3657</v>
      </c>
      <c r="D14" s="75" t="s">
        <v>3658</v>
      </c>
      <c r="E14" s="152">
        <v>9.16</v>
      </c>
      <c r="F14" s="172">
        <v>36485348752</v>
      </c>
      <c r="G14" s="170">
        <v>334205794568.32001</v>
      </c>
    </row>
    <row r="15" spans="2:14" x14ac:dyDescent="0.2">
      <c r="B15" s="13">
        <f t="shared" si="0"/>
        <v>499</v>
      </c>
      <c r="C15" s="75" t="s">
        <v>3659</v>
      </c>
      <c r="D15" s="75" t="s">
        <v>3660</v>
      </c>
      <c r="E15" s="152">
        <v>4.04</v>
      </c>
      <c r="F15" s="172">
        <v>3075653888</v>
      </c>
      <c r="G15" s="170">
        <v>12425641707.52</v>
      </c>
    </row>
    <row r="16" spans="2:14" x14ac:dyDescent="0.2">
      <c r="B16" s="13">
        <f t="shared" si="0"/>
        <v>791</v>
      </c>
      <c r="C16" s="75" t="s">
        <v>3661</v>
      </c>
      <c r="D16" s="75" t="s">
        <v>5856</v>
      </c>
      <c r="E16" s="152">
        <v>5.12</v>
      </c>
      <c r="F16" s="172">
        <v>23173674650</v>
      </c>
      <c r="G16" s="170">
        <v>118649214208</v>
      </c>
    </row>
    <row r="17" spans="2:7" x14ac:dyDescent="0.2">
      <c r="B17" s="13">
        <f t="shared" si="0"/>
        <v>782</v>
      </c>
      <c r="C17" s="75" t="s">
        <v>45</v>
      </c>
      <c r="D17" s="75" t="s">
        <v>46</v>
      </c>
      <c r="E17" s="152">
        <v>6.32</v>
      </c>
      <c r="F17" s="172">
        <v>16450393624</v>
      </c>
      <c r="G17" s="170">
        <v>103966487703.68001</v>
      </c>
    </row>
    <row r="18" spans="2:7" x14ac:dyDescent="0.2">
      <c r="B18" s="13">
        <f t="shared" si="0"/>
        <v>410</v>
      </c>
      <c r="C18" s="75" t="s">
        <v>3663</v>
      </c>
      <c r="D18" s="75" t="s">
        <v>5857</v>
      </c>
      <c r="E18" s="152">
        <v>4.51</v>
      </c>
      <c r="F18" s="172">
        <v>2247371832</v>
      </c>
      <c r="G18" s="170">
        <v>10135646962.32</v>
      </c>
    </row>
    <row r="19" spans="2:7" x14ac:dyDescent="0.2">
      <c r="B19" s="13">
        <f t="shared" si="0"/>
        <v>686</v>
      </c>
      <c r="C19" s="75" t="s">
        <v>3665</v>
      </c>
      <c r="D19" s="75" t="s">
        <v>3666</v>
      </c>
      <c r="E19" s="152">
        <v>12.76</v>
      </c>
      <c r="F19" s="172">
        <v>2139739257</v>
      </c>
      <c r="G19" s="170">
        <v>27303072919.32</v>
      </c>
    </row>
    <row r="20" spans="2:7" x14ac:dyDescent="0.2">
      <c r="B20" s="13">
        <f t="shared" si="0"/>
        <v>644</v>
      </c>
      <c r="C20" s="75" t="s">
        <v>47</v>
      </c>
      <c r="D20" s="75" t="s">
        <v>48</v>
      </c>
      <c r="E20" s="152">
        <v>2.5299999999999998</v>
      </c>
      <c r="F20" s="172">
        <v>8420422781</v>
      </c>
      <c r="G20" s="170">
        <v>21303669635.929996</v>
      </c>
    </row>
    <row r="21" spans="2:7" x14ac:dyDescent="0.2">
      <c r="B21" s="13">
        <f t="shared" si="0"/>
        <v>776</v>
      </c>
      <c r="C21" s="75" t="s">
        <v>3667</v>
      </c>
      <c r="D21" s="75" t="s">
        <v>3668</v>
      </c>
      <c r="E21" s="152">
        <v>5.44</v>
      </c>
      <c r="F21" s="172">
        <v>13600689988</v>
      </c>
      <c r="G21" s="170">
        <v>73987753534.720001</v>
      </c>
    </row>
    <row r="22" spans="2:7" x14ac:dyDescent="0.2">
      <c r="B22" s="13">
        <f t="shared" si="0"/>
        <v>691</v>
      </c>
      <c r="C22" s="75" t="s">
        <v>3669</v>
      </c>
      <c r="D22" s="75" t="s">
        <v>3670</v>
      </c>
      <c r="E22" s="152">
        <v>6.9</v>
      </c>
      <c r="F22" s="172">
        <v>4032032861</v>
      </c>
      <c r="G22" s="170">
        <v>27821026740.900002</v>
      </c>
    </row>
    <row r="23" spans="2:7" x14ac:dyDescent="0.2">
      <c r="B23" s="13">
        <f t="shared" si="0"/>
        <v>752</v>
      </c>
      <c r="C23" s="75" t="s">
        <v>3671</v>
      </c>
      <c r="D23" s="75" t="s">
        <v>3672</v>
      </c>
      <c r="E23" s="152">
        <v>5.0199999999999996</v>
      </c>
      <c r="F23" s="172">
        <v>9862976653</v>
      </c>
      <c r="G23" s="170">
        <v>49512142798.059998</v>
      </c>
    </row>
    <row r="24" spans="2:7" x14ac:dyDescent="0.2">
      <c r="B24" s="13">
        <f t="shared" si="0"/>
        <v>801</v>
      </c>
      <c r="C24" s="75" t="s">
        <v>3673</v>
      </c>
      <c r="D24" s="75" t="s">
        <v>3674</v>
      </c>
      <c r="E24" s="152">
        <v>5.64</v>
      </c>
      <c r="F24" s="172">
        <v>121071209646</v>
      </c>
      <c r="G24" s="170">
        <v>682841622403.43994</v>
      </c>
    </row>
    <row r="25" spans="2:7" x14ac:dyDescent="0.2">
      <c r="B25" s="13">
        <f t="shared" si="0"/>
        <v>773</v>
      </c>
      <c r="C25" s="75" t="s">
        <v>3675</v>
      </c>
      <c r="D25" s="75" t="s">
        <v>3676</v>
      </c>
      <c r="E25" s="152">
        <v>7.13</v>
      </c>
      <c r="F25" s="172">
        <v>9817567000</v>
      </c>
      <c r="G25" s="170">
        <v>69999252710</v>
      </c>
    </row>
    <row r="26" spans="2:7" x14ac:dyDescent="0.2">
      <c r="B26" s="13">
        <f t="shared" si="0"/>
        <v>794</v>
      </c>
      <c r="C26" s="75" t="s">
        <v>3677</v>
      </c>
      <c r="D26" s="75" t="s">
        <v>3678</v>
      </c>
      <c r="E26" s="152">
        <v>15.99</v>
      </c>
      <c r="F26" s="172">
        <v>12116908400</v>
      </c>
      <c r="G26" s="170">
        <v>193749365316</v>
      </c>
    </row>
    <row r="27" spans="2:7" x14ac:dyDescent="0.2">
      <c r="B27" s="13">
        <f t="shared" si="0"/>
        <v>747</v>
      </c>
      <c r="C27" s="75" t="s">
        <v>3679</v>
      </c>
      <c r="D27" s="75" t="s">
        <v>3680</v>
      </c>
      <c r="E27" s="152">
        <v>6.12</v>
      </c>
      <c r="F27" s="172">
        <v>7610861047</v>
      </c>
      <c r="G27" s="170">
        <v>46578469607.639999</v>
      </c>
    </row>
    <row r="28" spans="2:7" x14ac:dyDescent="0.2">
      <c r="B28" s="13">
        <f t="shared" si="0"/>
        <v>391</v>
      </c>
      <c r="C28" s="75" t="s">
        <v>3681</v>
      </c>
      <c r="D28" s="75" t="s">
        <v>3682</v>
      </c>
      <c r="E28" s="152">
        <v>3.46</v>
      </c>
      <c r="F28" s="172">
        <v>2744400000</v>
      </c>
      <c r="G28" s="170">
        <v>9495624000</v>
      </c>
    </row>
    <row r="29" spans="2:7" x14ac:dyDescent="0.2">
      <c r="B29" s="13">
        <f t="shared" si="0"/>
        <v>354</v>
      </c>
      <c r="C29" s="75" t="s">
        <v>3683</v>
      </c>
      <c r="D29" s="75" t="s">
        <v>3684</v>
      </c>
      <c r="E29" s="152">
        <v>5.92</v>
      </c>
      <c r="F29" s="172">
        <v>1453377893</v>
      </c>
      <c r="G29" s="170">
        <v>8603997126.5599995</v>
      </c>
    </row>
    <row r="30" spans="2:7" x14ac:dyDescent="0.2">
      <c r="B30" s="13">
        <f t="shared" si="0"/>
        <v>800</v>
      </c>
      <c r="C30" s="75" t="s">
        <v>3685</v>
      </c>
      <c r="D30" s="75" t="s">
        <v>3686</v>
      </c>
      <c r="E30" s="152">
        <v>17.600000000000001</v>
      </c>
      <c r="F30" s="172">
        <v>25219845601</v>
      </c>
      <c r="G30" s="170">
        <v>443869282577.60004</v>
      </c>
    </row>
    <row r="31" spans="2:7" x14ac:dyDescent="0.2">
      <c r="B31" s="13">
        <f t="shared" si="0"/>
        <v>640</v>
      </c>
      <c r="C31" s="75" t="s">
        <v>3687</v>
      </c>
      <c r="D31" s="75" t="s">
        <v>3688</v>
      </c>
      <c r="E31" s="152">
        <v>14.95</v>
      </c>
      <c r="F31" s="172">
        <v>1391777884</v>
      </c>
      <c r="G31" s="170">
        <v>20807079365.799999</v>
      </c>
    </row>
    <row r="32" spans="2:7" x14ac:dyDescent="0.2">
      <c r="B32" s="13">
        <f t="shared" si="0"/>
        <v>689</v>
      </c>
      <c r="C32" s="75" t="s">
        <v>3689</v>
      </c>
      <c r="D32" s="75" t="s">
        <v>3690</v>
      </c>
      <c r="E32" s="152">
        <v>46.74</v>
      </c>
      <c r="F32" s="172">
        <v>589476716</v>
      </c>
      <c r="G32" s="170">
        <v>27552141705.84</v>
      </c>
    </row>
    <row r="33" spans="2:7" x14ac:dyDescent="0.2">
      <c r="B33" s="13">
        <f t="shared" si="0"/>
        <v>552</v>
      </c>
      <c r="C33" s="75" t="s">
        <v>3691</v>
      </c>
      <c r="D33" s="75" t="s">
        <v>3692</v>
      </c>
      <c r="E33" s="152">
        <v>4.8</v>
      </c>
      <c r="F33" s="172">
        <v>3019732672</v>
      </c>
      <c r="G33" s="170">
        <v>14494716825.6</v>
      </c>
    </row>
    <row r="34" spans="2:7" x14ac:dyDescent="0.2">
      <c r="B34" s="13">
        <f t="shared" si="0"/>
        <v>787</v>
      </c>
      <c r="C34" s="75" t="s">
        <v>3693</v>
      </c>
      <c r="D34" s="75" t="s">
        <v>3694</v>
      </c>
      <c r="E34" s="152">
        <v>9.1300000000000008</v>
      </c>
      <c r="F34" s="172">
        <v>11857812078</v>
      </c>
      <c r="G34" s="170">
        <v>108261824272.14001</v>
      </c>
    </row>
    <row r="35" spans="2:7" x14ac:dyDescent="0.2">
      <c r="B35" s="13">
        <f t="shared" si="0"/>
        <v>792</v>
      </c>
      <c r="C35" s="75" t="s">
        <v>3695</v>
      </c>
      <c r="D35" s="75" t="s">
        <v>3696</v>
      </c>
      <c r="E35" s="152">
        <v>7.81</v>
      </c>
      <c r="F35" s="172">
        <v>21196596395</v>
      </c>
      <c r="G35" s="170">
        <v>165545417844.94998</v>
      </c>
    </row>
    <row r="36" spans="2:7" x14ac:dyDescent="0.2">
      <c r="B36" s="13">
        <f t="shared" si="0"/>
        <v>82</v>
      </c>
      <c r="C36" s="75" t="s">
        <v>3697</v>
      </c>
      <c r="D36" s="75" t="s">
        <v>3698</v>
      </c>
      <c r="E36" s="152">
        <v>13.77</v>
      </c>
      <c r="F36" s="172">
        <v>310880000</v>
      </c>
      <c r="G36" s="170">
        <v>4280817600</v>
      </c>
    </row>
    <row r="37" spans="2:7" x14ac:dyDescent="0.2">
      <c r="B37" s="13">
        <f t="shared" si="0"/>
        <v>205</v>
      </c>
      <c r="C37" s="75" t="s">
        <v>3699</v>
      </c>
      <c r="D37" s="75" t="s">
        <v>3700</v>
      </c>
      <c r="E37" s="152">
        <v>6.76</v>
      </c>
      <c r="F37" s="172">
        <v>871789092</v>
      </c>
      <c r="G37" s="170">
        <v>5893294261.9200001</v>
      </c>
    </row>
    <row r="38" spans="2:7" x14ac:dyDescent="0.2">
      <c r="B38" s="13">
        <f t="shared" si="0"/>
        <v>638</v>
      </c>
      <c r="C38" s="75" t="s">
        <v>3701</v>
      </c>
      <c r="D38" s="75" t="s">
        <v>3702</v>
      </c>
      <c r="E38" s="152">
        <v>47.74</v>
      </c>
      <c r="F38" s="172">
        <v>433540800</v>
      </c>
      <c r="G38" s="170">
        <v>20697237792</v>
      </c>
    </row>
    <row r="39" spans="2:7" x14ac:dyDescent="0.2">
      <c r="B39" s="13">
        <f t="shared" si="0"/>
        <v>464</v>
      </c>
      <c r="C39" s="75" t="s">
        <v>3703</v>
      </c>
      <c r="D39" s="75" t="s">
        <v>3704</v>
      </c>
      <c r="E39" s="152">
        <v>15.4</v>
      </c>
      <c r="F39" s="172">
        <v>747300000</v>
      </c>
      <c r="G39" s="170">
        <v>11508420000</v>
      </c>
    </row>
    <row r="40" spans="2:7" x14ac:dyDescent="0.2">
      <c r="B40" s="13">
        <f t="shared" si="0"/>
        <v>261</v>
      </c>
      <c r="C40" s="75" t="s">
        <v>3705</v>
      </c>
      <c r="D40" s="75" t="s">
        <v>3706</v>
      </c>
      <c r="E40" s="152">
        <v>17.59</v>
      </c>
      <c r="F40" s="172">
        <v>386297285</v>
      </c>
      <c r="G40" s="170">
        <v>6794969243.1499996</v>
      </c>
    </row>
    <row r="41" spans="2:7" x14ac:dyDescent="0.2">
      <c r="B41" s="13">
        <f t="shared" si="0"/>
        <v>631</v>
      </c>
      <c r="C41" s="75" t="s">
        <v>3707</v>
      </c>
      <c r="D41" s="75" t="s">
        <v>3708</v>
      </c>
      <c r="E41" s="152">
        <v>19</v>
      </c>
      <c r="F41" s="172">
        <v>1068485534</v>
      </c>
      <c r="G41" s="170">
        <v>20301225146</v>
      </c>
    </row>
    <row r="42" spans="2:7" x14ac:dyDescent="0.2">
      <c r="B42" s="13">
        <f t="shared" si="0"/>
        <v>537</v>
      </c>
      <c r="C42" s="75" t="s">
        <v>3709</v>
      </c>
      <c r="D42" s="75" t="s">
        <v>3710</v>
      </c>
      <c r="E42" s="152">
        <v>11.82</v>
      </c>
      <c r="F42" s="172">
        <v>1170779403</v>
      </c>
      <c r="G42" s="170">
        <v>13838612543.460001</v>
      </c>
    </row>
    <row r="43" spans="2:7" x14ac:dyDescent="0.2">
      <c r="B43" s="13">
        <f t="shared" si="0"/>
        <v>593</v>
      </c>
      <c r="C43" s="75" t="s">
        <v>3711</v>
      </c>
      <c r="D43" s="75" t="s">
        <v>3712</v>
      </c>
      <c r="E43" s="152">
        <v>15.72</v>
      </c>
      <c r="F43" s="172">
        <v>1071910711</v>
      </c>
      <c r="G43" s="170">
        <v>16850436376.92</v>
      </c>
    </row>
    <row r="44" spans="2:7" x14ac:dyDescent="0.2">
      <c r="B44" s="13">
        <f t="shared" si="0"/>
        <v>330</v>
      </c>
      <c r="C44" s="75" t="s">
        <v>3713</v>
      </c>
      <c r="D44" s="75" t="s">
        <v>3714</v>
      </c>
      <c r="E44" s="152">
        <v>10.02</v>
      </c>
      <c r="F44" s="172">
        <v>808524165</v>
      </c>
      <c r="G44" s="170">
        <v>8101412133.2999992</v>
      </c>
    </row>
    <row r="45" spans="2:7" x14ac:dyDescent="0.2">
      <c r="B45" s="13">
        <f t="shared" si="0"/>
        <v>654</v>
      </c>
      <c r="C45" s="75" t="s">
        <v>3715</v>
      </c>
      <c r="D45" s="75" t="s">
        <v>3716</v>
      </c>
      <c r="E45" s="152">
        <v>16.8</v>
      </c>
      <c r="F45" s="172">
        <v>1308481222</v>
      </c>
      <c r="G45" s="170">
        <v>21982484529.600002</v>
      </c>
    </row>
    <row r="46" spans="2:7" x14ac:dyDescent="0.2">
      <c r="B46" s="13">
        <f t="shared" si="0"/>
        <v>762</v>
      </c>
      <c r="C46" s="75" t="s">
        <v>3717</v>
      </c>
      <c r="D46" s="75" t="s">
        <v>3718</v>
      </c>
      <c r="E46" s="152">
        <v>15.35</v>
      </c>
      <c r="F46" s="172">
        <v>3694151713</v>
      </c>
      <c r="G46" s="170">
        <v>56705228794.549995</v>
      </c>
    </row>
    <row r="47" spans="2:7" x14ac:dyDescent="0.2">
      <c r="B47" s="13">
        <f t="shared" si="0"/>
        <v>586</v>
      </c>
      <c r="C47" s="75" t="s">
        <v>3719</v>
      </c>
      <c r="D47" s="75" t="s">
        <v>3720</v>
      </c>
      <c r="E47" s="152">
        <v>22.52</v>
      </c>
      <c r="F47" s="172">
        <v>724470631</v>
      </c>
      <c r="G47" s="170">
        <v>16315078610.119999</v>
      </c>
    </row>
    <row r="48" spans="2:7" x14ac:dyDescent="0.2">
      <c r="B48" s="13">
        <f t="shared" si="0"/>
        <v>310</v>
      </c>
      <c r="C48" s="75" t="s">
        <v>3721</v>
      </c>
      <c r="D48" s="75" t="s">
        <v>3722</v>
      </c>
      <c r="E48" s="152">
        <v>4.6500000000000004</v>
      </c>
      <c r="F48" s="172">
        <v>1645894692</v>
      </c>
      <c r="G48" s="170">
        <v>7653410317.8000002</v>
      </c>
    </row>
    <row r="49" spans="2:7" x14ac:dyDescent="0.2">
      <c r="B49" s="13">
        <f t="shared" si="0"/>
        <v>506</v>
      </c>
      <c r="C49" s="75" t="s">
        <v>3723</v>
      </c>
      <c r="D49" s="75" t="s">
        <v>3724</v>
      </c>
      <c r="E49" s="152">
        <v>16.649999999999999</v>
      </c>
      <c r="F49" s="172">
        <v>772473055</v>
      </c>
      <c r="G49" s="170">
        <v>12861676365.749998</v>
      </c>
    </row>
    <row r="50" spans="2:7" x14ac:dyDescent="0.2">
      <c r="B50" s="13">
        <f t="shared" si="0"/>
        <v>738</v>
      </c>
      <c r="C50" s="75" t="s">
        <v>3725</v>
      </c>
      <c r="D50" s="75" t="s">
        <v>3726</v>
      </c>
      <c r="E50" s="152">
        <v>19.489999999999998</v>
      </c>
      <c r="F50" s="172">
        <v>2213939223</v>
      </c>
      <c r="G50" s="170">
        <v>43149675456.269997</v>
      </c>
    </row>
    <row r="51" spans="2:7" x14ac:dyDescent="0.2">
      <c r="B51" s="13">
        <f t="shared" si="0"/>
        <v>433</v>
      </c>
      <c r="C51" s="75" t="s">
        <v>3727</v>
      </c>
      <c r="D51" s="75" t="s">
        <v>3728</v>
      </c>
      <c r="E51" s="152">
        <v>7.11</v>
      </c>
      <c r="F51" s="172">
        <v>1492110725</v>
      </c>
      <c r="G51" s="170">
        <v>10608907254.75</v>
      </c>
    </row>
    <row r="52" spans="2:7" x14ac:dyDescent="0.2">
      <c r="B52" s="13">
        <f t="shared" si="0"/>
        <v>729</v>
      </c>
      <c r="C52" s="75" t="s">
        <v>3729</v>
      </c>
      <c r="D52" s="75" t="s">
        <v>3730</v>
      </c>
      <c r="E52" s="152">
        <v>8.65</v>
      </c>
      <c r="F52" s="172">
        <v>4604777412</v>
      </c>
      <c r="G52" s="170">
        <v>39831324613.800003</v>
      </c>
    </row>
    <row r="53" spans="2:7" x14ac:dyDescent="0.2">
      <c r="B53" s="13">
        <f t="shared" si="0"/>
        <v>575</v>
      </c>
      <c r="C53" s="75" t="s">
        <v>3731</v>
      </c>
      <c r="D53" s="75" t="s">
        <v>3732</v>
      </c>
      <c r="E53" s="152">
        <v>12.7</v>
      </c>
      <c r="F53" s="172">
        <v>1249102957</v>
      </c>
      <c r="G53" s="170">
        <v>15863607553.9</v>
      </c>
    </row>
    <row r="54" spans="2:7" x14ac:dyDescent="0.2">
      <c r="B54" s="13">
        <f t="shared" si="0"/>
        <v>147</v>
      </c>
      <c r="C54" s="75" t="s">
        <v>3733</v>
      </c>
      <c r="D54" s="75" t="s">
        <v>3734</v>
      </c>
      <c r="E54" s="152">
        <v>14.03</v>
      </c>
      <c r="F54" s="172">
        <v>356613052</v>
      </c>
      <c r="G54" s="170">
        <v>5003281119.5599995</v>
      </c>
    </row>
    <row r="55" spans="2:7" x14ac:dyDescent="0.2">
      <c r="B55" s="13">
        <f t="shared" si="0"/>
        <v>283</v>
      </c>
      <c r="C55" s="75" t="s">
        <v>3735</v>
      </c>
      <c r="D55" s="75" t="s">
        <v>3736</v>
      </c>
      <c r="E55" s="152">
        <v>30.29</v>
      </c>
      <c r="F55" s="172">
        <v>237472456</v>
      </c>
      <c r="G55" s="170">
        <v>7193040692.2399998</v>
      </c>
    </row>
    <row r="56" spans="2:7" x14ac:dyDescent="0.2">
      <c r="B56" s="13">
        <f t="shared" si="0"/>
        <v>540</v>
      </c>
      <c r="C56" s="75" t="s">
        <v>3737</v>
      </c>
      <c r="D56" s="75" t="s">
        <v>3738</v>
      </c>
      <c r="E56" s="152">
        <v>18.940000000000001</v>
      </c>
      <c r="F56" s="172">
        <v>736249883</v>
      </c>
      <c r="G56" s="170">
        <v>13944572784.02</v>
      </c>
    </row>
    <row r="57" spans="2:7" x14ac:dyDescent="0.2">
      <c r="B57" s="13">
        <f t="shared" si="0"/>
        <v>435</v>
      </c>
      <c r="C57" s="75" t="s">
        <v>3739</v>
      </c>
      <c r="D57" s="75" t="s">
        <v>3740</v>
      </c>
      <c r="E57" s="152">
        <v>11.33</v>
      </c>
      <c r="F57" s="172">
        <v>937729472</v>
      </c>
      <c r="G57" s="170">
        <v>10624474917.76</v>
      </c>
    </row>
    <row r="58" spans="2:7" x14ac:dyDescent="0.2">
      <c r="B58" s="13">
        <f t="shared" si="0"/>
        <v>716</v>
      </c>
      <c r="C58" s="75" t="s">
        <v>3741</v>
      </c>
      <c r="D58" s="75" t="s">
        <v>3742</v>
      </c>
      <c r="E58" s="152">
        <v>14.21</v>
      </c>
      <c r="F58" s="172">
        <v>2437886049</v>
      </c>
      <c r="G58" s="170">
        <v>34642360756.290001</v>
      </c>
    </row>
    <row r="59" spans="2:7" x14ac:dyDescent="0.2">
      <c r="B59" s="13">
        <f t="shared" si="0"/>
        <v>351</v>
      </c>
      <c r="C59" s="75" t="s">
        <v>3743</v>
      </c>
      <c r="D59" s="75" t="s">
        <v>3744</v>
      </c>
      <c r="E59" s="152">
        <v>12.31</v>
      </c>
      <c r="F59" s="172">
        <v>694658823</v>
      </c>
      <c r="G59" s="170">
        <v>8551250111.1300001</v>
      </c>
    </row>
    <row r="60" spans="2:7" x14ac:dyDescent="0.2">
      <c r="B60" s="13">
        <f t="shared" si="0"/>
        <v>402</v>
      </c>
      <c r="C60" s="75" t="s">
        <v>3745</v>
      </c>
      <c r="D60" s="75" t="s">
        <v>3746</v>
      </c>
      <c r="E60" s="152">
        <v>9.48</v>
      </c>
      <c r="F60" s="172">
        <v>1034264129</v>
      </c>
      <c r="G60" s="170">
        <v>9804823942.9200001</v>
      </c>
    </row>
    <row r="61" spans="2:7" x14ac:dyDescent="0.2">
      <c r="B61" s="13">
        <f t="shared" si="0"/>
        <v>292</v>
      </c>
      <c r="C61" s="75" t="s">
        <v>3747</v>
      </c>
      <c r="D61" s="75" t="s">
        <v>3748</v>
      </c>
      <c r="E61" s="152">
        <v>5.49</v>
      </c>
      <c r="F61" s="172">
        <v>1340122326</v>
      </c>
      <c r="G61" s="170">
        <v>7357271569.7400007</v>
      </c>
    </row>
    <row r="62" spans="2:7" x14ac:dyDescent="0.2">
      <c r="B62" s="13">
        <f t="shared" si="0"/>
        <v>106</v>
      </c>
      <c r="C62" s="75" t="s">
        <v>3749</v>
      </c>
      <c r="D62" s="75" t="s">
        <v>3750</v>
      </c>
      <c r="E62" s="152">
        <v>6.97</v>
      </c>
      <c r="F62" s="172">
        <v>662572861</v>
      </c>
      <c r="G62" s="170">
        <v>4618132841.1700001</v>
      </c>
    </row>
    <row r="63" spans="2:7" x14ac:dyDescent="0.2">
      <c r="B63" s="13">
        <f t="shared" si="0"/>
        <v>680</v>
      </c>
      <c r="C63" s="75" t="s">
        <v>3751</v>
      </c>
      <c r="D63" s="75" t="s">
        <v>3752</v>
      </c>
      <c r="E63" s="152">
        <v>19.690000000000001</v>
      </c>
      <c r="F63" s="172">
        <v>1286049062</v>
      </c>
      <c r="G63" s="170">
        <v>25322306030.780003</v>
      </c>
    </row>
    <row r="64" spans="2:7" x14ac:dyDescent="0.2">
      <c r="B64" s="13">
        <f t="shared" si="0"/>
        <v>40</v>
      </c>
      <c r="C64" s="75" t="s">
        <v>3753</v>
      </c>
      <c r="D64" s="75" t="s">
        <v>3754</v>
      </c>
      <c r="E64" s="152">
        <v>12.1</v>
      </c>
      <c r="F64" s="172">
        <v>305295872</v>
      </c>
      <c r="G64" s="170">
        <v>3694080051.1999998</v>
      </c>
    </row>
    <row r="65" spans="2:7" x14ac:dyDescent="0.2">
      <c r="B65" s="13">
        <f t="shared" si="0"/>
        <v>112</v>
      </c>
      <c r="C65" s="75" t="s">
        <v>3755</v>
      </c>
      <c r="D65" s="75" t="s">
        <v>3756</v>
      </c>
      <c r="E65" s="152">
        <v>14.87</v>
      </c>
      <c r="F65" s="172">
        <v>313560000</v>
      </c>
      <c r="G65" s="170">
        <v>4662637200</v>
      </c>
    </row>
    <row r="66" spans="2:7" x14ac:dyDescent="0.2">
      <c r="B66" s="13">
        <f t="shared" si="0"/>
        <v>113</v>
      </c>
      <c r="C66" s="75" t="s">
        <v>3757</v>
      </c>
      <c r="D66" s="75" t="s">
        <v>3758</v>
      </c>
      <c r="E66" s="152">
        <v>7.22</v>
      </c>
      <c r="F66" s="172">
        <v>646115826</v>
      </c>
      <c r="G66" s="170">
        <v>4664956263.7200003</v>
      </c>
    </row>
    <row r="67" spans="2:7" x14ac:dyDescent="0.2">
      <c r="B67" s="13">
        <f t="shared" ref="B67:B130" si="4">IFERROR(RANK(G67,G:G,1),"")</f>
        <v>187</v>
      </c>
      <c r="C67" s="75" t="s">
        <v>3759</v>
      </c>
      <c r="D67" s="75" t="s">
        <v>3760</v>
      </c>
      <c r="E67" s="152">
        <v>24.24</v>
      </c>
      <c r="F67" s="172">
        <v>230000000</v>
      </c>
      <c r="G67" s="170">
        <v>5575200000</v>
      </c>
    </row>
    <row r="68" spans="2:7" x14ac:dyDescent="0.2">
      <c r="B68" s="13">
        <f t="shared" si="4"/>
        <v>520</v>
      </c>
      <c r="C68" s="75" t="s">
        <v>3761</v>
      </c>
      <c r="D68" s="75" t="s">
        <v>3762</v>
      </c>
      <c r="E68" s="152">
        <v>11.89</v>
      </c>
      <c r="F68" s="172">
        <v>1123726830</v>
      </c>
      <c r="G68" s="170">
        <v>13361112008.700001</v>
      </c>
    </row>
    <row r="69" spans="2:7" x14ac:dyDescent="0.2">
      <c r="B69" s="13">
        <f t="shared" si="4"/>
        <v>739</v>
      </c>
      <c r="C69" s="75" t="s">
        <v>3763</v>
      </c>
      <c r="D69" s="75" t="s">
        <v>3764</v>
      </c>
      <c r="E69" s="152">
        <v>31.51</v>
      </c>
      <c r="F69" s="172">
        <v>1371470262</v>
      </c>
      <c r="G69" s="170">
        <v>43215027955.620003</v>
      </c>
    </row>
    <row r="70" spans="2:7" x14ac:dyDescent="0.2">
      <c r="B70" s="13">
        <f t="shared" si="4"/>
        <v>555</v>
      </c>
      <c r="C70" s="75" t="s">
        <v>3765</v>
      </c>
      <c r="D70" s="75" t="s">
        <v>3766</v>
      </c>
      <c r="E70" s="152">
        <v>10.89</v>
      </c>
      <c r="F70" s="172">
        <v>1350000000</v>
      </c>
      <c r="G70" s="170">
        <v>14701500000</v>
      </c>
    </row>
    <row r="71" spans="2:7" x14ac:dyDescent="0.2">
      <c r="B71" s="13">
        <f t="shared" si="4"/>
        <v>276</v>
      </c>
      <c r="C71" s="75" t="s">
        <v>3767</v>
      </c>
      <c r="D71" s="75" t="s">
        <v>3768</v>
      </c>
      <c r="E71" s="152">
        <v>21.37</v>
      </c>
      <c r="F71" s="172">
        <v>331422000</v>
      </c>
      <c r="G71" s="170">
        <v>7082488140</v>
      </c>
    </row>
    <row r="72" spans="2:7" x14ac:dyDescent="0.2">
      <c r="B72" s="13">
        <f t="shared" si="4"/>
        <v>700</v>
      </c>
      <c r="C72" s="75" t="s">
        <v>3769</v>
      </c>
      <c r="D72" s="75" t="s">
        <v>3770</v>
      </c>
      <c r="E72" s="152">
        <v>9.1300000000000008</v>
      </c>
      <c r="F72" s="172">
        <v>3243448886</v>
      </c>
      <c r="G72" s="170">
        <v>29612688329.180004</v>
      </c>
    </row>
    <row r="73" spans="2:7" x14ac:dyDescent="0.2">
      <c r="B73" s="13">
        <f t="shared" si="4"/>
        <v>595</v>
      </c>
      <c r="C73" s="75" t="s">
        <v>3771</v>
      </c>
      <c r="D73" s="75" t="s">
        <v>3772</v>
      </c>
      <c r="E73" s="152">
        <v>11.75</v>
      </c>
      <c r="F73" s="172">
        <v>1439662945</v>
      </c>
      <c r="G73" s="170">
        <v>16916039603.75</v>
      </c>
    </row>
    <row r="74" spans="2:7" x14ac:dyDescent="0.2">
      <c r="B74" s="13">
        <f t="shared" si="4"/>
        <v>162</v>
      </c>
      <c r="C74" s="75" t="s">
        <v>3773</v>
      </c>
      <c r="D74" s="75" t="s">
        <v>3774</v>
      </c>
      <c r="E74" s="152">
        <v>11.98</v>
      </c>
      <c r="F74" s="172">
        <v>437412524</v>
      </c>
      <c r="G74" s="170">
        <v>5240202037.5200005</v>
      </c>
    </row>
    <row r="75" spans="2:7" x14ac:dyDescent="0.2">
      <c r="B75" s="13">
        <f t="shared" si="4"/>
        <v>565</v>
      </c>
      <c r="C75" s="75" t="s">
        <v>3775</v>
      </c>
      <c r="D75" s="75" t="s">
        <v>3776</v>
      </c>
      <c r="E75" s="152">
        <v>13.68</v>
      </c>
      <c r="F75" s="172">
        <v>1122447500</v>
      </c>
      <c r="G75" s="170">
        <v>15355081800</v>
      </c>
    </row>
    <row r="76" spans="2:7" x14ac:dyDescent="0.2">
      <c r="B76" s="13">
        <f t="shared" si="4"/>
        <v>653</v>
      </c>
      <c r="C76" s="75" t="s">
        <v>3777</v>
      </c>
      <c r="D76" s="75" t="s">
        <v>3778</v>
      </c>
      <c r="E76" s="152">
        <v>8.8699999999999992</v>
      </c>
      <c r="F76" s="172">
        <v>2475325057</v>
      </c>
      <c r="G76" s="170">
        <v>21956133255.589996</v>
      </c>
    </row>
    <row r="77" spans="2:7" x14ac:dyDescent="0.2">
      <c r="B77" s="13">
        <f t="shared" si="4"/>
        <v>119</v>
      </c>
      <c r="C77" s="75" t="s">
        <v>3779</v>
      </c>
      <c r="D77" s="75" t="s">
        <v>3780</v>
      </c>
      <c r="E77" s="152">
        <v>13.17</v>
      </c>
      <c r="F77" s="172">
        <v>361263565</v>
      </c>
      <c r="G77" s="170">
        <v>4757841151.0500002</v>
      </c>
    </row>
    <row r="78" spans="2:7" x14ac:dyDescent="0.2">
      <c r="B78" s="13">
        <f t="shared" si="4"/>
        <v>502</v>
      </c>
      <c r="C78" s="75" t="s">
        <v>3781</v>
      </c>
      <c r="D78" s="75" t="s">
        <v>3782</v>
      </c>
      <c r="E78" s="152">
        <v>9.5399999999999991</v>
      </c>
      <c r="F78" s="172">
        <v>1321379138</v>
      </c>
      <c r="G78" s="170">
        <v>12605956976.519999</v>
      </c>
    </row>
    <row r="79" spans="2:7" x14ac:dyDescent="0.2">
      <c r="B79" s="13">
        <f t="shared" si="4"/>
        <v>79</v>
      </c>
      <c r="C79" s="75" t="s">
        <v>3783</v>
      </c>
      <c r="D79" s="75" t="s">
        <v>3784</v>
      </c>
      <c r="E79" s="152">
        <v>21.06</v>
      </c>
      <c r="F79" s="172">
        <v>202597901</v>
      </c>
      <c r="G79" s="170">
        <v>4266711795.0599999</v>
      </c>
    </row>
    <row r="80" spans="2:7" x14ac:dyDescent="0.2">
      <c r="B80" s="13">
        <f t="shared" si="4"/>
        <v>701</v>
      </c>
      <c r="C80" s="75" t="s">
        <v>3785</v>
      </c>
      <c r="D80" s="75" t="s">
        <v>3786</v>
      </c>
      <c r="E80" s="152">
        <v>11.01</v>
      </c>
      <c r="F80" s="172">
        <v>2726196558</v>
      </c>
      <c r="G80" s="170">
        <v>30015424103.579998</v>
      </c>
    </row>
    <row r="81" spans="2:7" x14ac:dyDescent="0.2">
      <c r="B81" s="13">
        <f t="shared" si="4"/>
        <v>29</v>
      </c>
      <c r="C81" s="75" t="s">
        <v>3787</v>
      </c>
      <c r="D81" s="75" t="s">
        <v>3788</v>
      </c>
      <c r="E81" s="152">
        <v>16.21</v>
      </c>
      <c r="F81" s="172">
        <v>219120000</v>
      </c>
      <c r="G81" s="170">
        <v>3551935200</v>
      </c>
    </row>
    <row r="82" spans="2:7" x14ac:dyDescent="0.2">
      <c r="B82" s="13">
        <f t="shared" si="4"/>
        <v>734</v>
      </c>
      <c r="C82" s="75" t="s">
        <v>3789</v>
      </c>
      <c r="D82" s="75" t="s">
        <v>3790</v>
      </c>
      <c r="E82" s="152">
        <v>13.92</v>
      </c>
      <c r="F82" s="172">
        <v>2963898951</v>
      </c>
      <c r="G82" s="170">
        <v>41257473397.919998</v>
      </c>
    </row>
    <row r="83" spans="2:7" x14ac:dyDescent="0.2">
      <c r="B83" s="13">
        <f t="shared" si="4"/>
        <v>58</v>
      </c>
      <c r="C83" s="75" t="s">
        <v>3791</v>
      </c>
      <c r="D83" s="75" t="s">
        <v>3792</v>
      </c>
      <c r="E83" s="152">
        <v>11.78</v>
      </c>
      <c r="F83" s="172">
        <v>324178977</v>
      </c>
      <c r="G83" s="170">
        <v>3818828349.0599999</v>
      </c>
    </row>
    <row r="84" spans="2:7" x14ac:dyDescent="0.2">
      <c r="B84" s="13">
        <f t="shared" si="4"/>
        <v>407</v>
      </c>
      <c r="C84" s="75" t="s">
        <v>3793</v>
      </c>
      <c r="D84" s="75" t="s">
        <v>3794</v>
      </c>
      <c r="E84" s="152">
        <v>5.69</v>
      </c>
      <c r="F84" s="172">
        <v>1773706005</v>
      </c>
      <c r="G84" s="170">
        <v>10092387168.450001</v>
      </c>
    </row>
    <row r="85" spans="2:7" x14ac:dyDescent="0.2">
      <c r="B85" s="13">
        <f t="shared" si="4"/>
        <v>795</v>
      </c>
      <c r="C85" s="75" t="s">
        <v>3795</v>
      </c>
      <c r="D85" s="75" t="s">
        <v>3796</v>
      </c>
      <c r="E85" s="152">
        <v>23.17</v>
      </c>
      <c r="F85" s="172">
        <v>11025566629</v>
      </c>
      <c r="G85" s="170">
        <v>255462378793.93002</v>
      </c>
    </row>
    <row r="86" spans="2:7" x14ac:dyDescent="0.2">
      <c r="B86" s="13">
        <f t="shared" si="4"/>
        <v>388</v>
      </c>
      <c r="C86" s="75" t="s">
        <v>3797</v>
      </c>
      <c r="D86" s="75" t="s">
        <v>3798</v>
      </c>
      <c r="E86" s="152">
        <v>10.01</v>
      </c>
      <c r="F86" s="172">
        <v>944993092</v>
      </c>
      <c r="G86" s="170">
        <v>9459380850.9200001</v>
      </c>
    </row>
    <row r="87" spans="2:7" x14ac:dyDescent="0.2">
      <c r="B87" s="13">
        <f t="shared" si="4"/>
        <v>234</v>
      </c>
      <c r="C87" s="75" t="s">
        <v>3799</v>
      </c>
      <c r="D87" s="75" t="s">
        <v>3800</v>
      </c>
      <c r="E87" s="152">
        <v>6.96</v>
      </c>
      <c r="F87" s="172">
        <v>907742000</v>
      </c>
      <c r="G87" s="170">
        <v>6317884320</v>
      </c>
    </row>
    <row r="88" spans="2:7" x14ac:dyDescent="0.2">
      <c r="B88" s="13">
        <f t="shared" si="4"/>
        <v>248</v>
      </c>
      <c r="C88" s="75" t="s">
        <v>3801</v>
      </c>
      <c r="D88" s="75" t="s">
        <v>3802</v>
      </c>
      <c r="E88" s="152">
        <v>18.43</v>
      </c>
      <c r="F88" s="172">
        <v>360000000</v>
      </c>
      <c r="G88" s="170">
        <v>6634800000</v>
      </c>
    </row>
    <row r="89" spans="2:7" x14ac:dyDescent="0.2">
      <c r="B89" s="13">
        <f t="shared" si="4"/>
        <v>452</v>
      </c>
      <c r="C89" s="75" t="s">
        <v>3803</v>
      </c>
      <c r="D89" s="75" t="s">
        <v>3804</v>
      </c>
      <c r="E89" s="152">
        <v>5.72</v>
      </c>
      <c r="F89" s="172">
        <v>1946915121</v>
      </c>
      <c r="G89" s="170">
        <v>11136354492.119999</v>
      </c>
    </row>
    <row r="90" spans="2:7" x14ac:dyDescent="0.2">
      <c r="B90" s="13">
        <f t="shared" si="4"/>
        <v>727</v>
      </c>
      <c r="C90" s="75" t="s">
        <v>3805</v>
      </c>
      <c r="D90" s="75" t="s">
        <v>3806</v>
      </c>
      <c r="E90" s="152">
        <v>12.85</v>
      </c>
      <c r="F90" s="172">
        <v>3024359310</v>
      </c>
      <c r="G90" s="170">
        <v>38863017133.5</v>
      </c>
    </row>
    <row r="91" spans="2:7" x14ac:dyDescent="0.2">
      <c r="B91" s="13">
        <f t="shared" si="4"/>
        <v>504</v>
      </c>
      <c r="C91" s="75" t="s">
        <v>3807</v>
      </c>
      <c r="D91" s="75" t="s">
        <v>3808</v>
      </c>
      <c r="E91" s="152">
        <v>11.05</v>
      </c>
      <c r="F91" s="172">
        <v>1150312097</v>
      </c>
      <c r="G91" s="170">
        <v>12710948671.85</v>
      </c>
    </row>
    <row r="92" spans="2:7" x14ac:dyDescent="0.2">
      <c r="B92" s="13">
        <f t="shared" si="4"/>
        <v>744</v>
      </c>
      <c r="C92" s="75" t="s">
        <v>3809</v>
      </c>
      <c r="D92" s="75" t="s">
        <v>3810</v>
      </c>
      <c r="E92" s="152">
        <v>12.53</v>
      </c>
      <c r="F92" s="172">
        <v>3633066000</v>
      </c>
      <c r="G92" s="170">
        <v>45522316980</v>
      </c>
    </row>
    <row r="93" spans="2:7" x14ac:dyDescent="0.2">
      <c r="B93" s="13">
        <f t="shared" si="4"/>
        <v>190</v>
      </c>
      <c r="C93" s="75" t="s">
        <v>3811</v>
      </c>
      <c r="D93" s="75" t="s">
        <v>3812</v>
      </c>
      <c r="E93" s="152">
        <v>11.01</v>
      </c>
      <c r="F93" s="172">
        <v>509204846</v>
      </c>
      <c r="G93" s="170">
        <v>5606345354.46</v>
      </c>
    </row>
    <row r="94" spans="2:7" x14ac:dyDescent="0.2">
      <c r="B94" s="13">
        <f t="shared" si="4"/>
        <v>214</v>
      </c>
      <c r="C94" s="75" t="s">
        <v>3813</v>
      </c>
      <c r="D94" s="75" t="s">
        <v>3814</v>
      </c>
      <c r="E94" s="152">
        <v>19.04</v>
      </c>
      <c r="F94" s="172">
        <v>318600000</v>
      </c>
      <c r="G94" s="170">
        <v>6066144000</v>
      </c>
    </row>
    <row r="95" spans="2:7" x14ac:dyDescent="0.2">
      <c r="B95" s="13">
        <f t="shared" si="4"/>
        <v>288</v>
      </c>
      <c r="C95" s="75" t="s">
        <v>3815</v>
      </c>
      <c r="D95" s="75" t="s">
        <v>3816</v>
      </c>
      <c r="E95" s="152">
        <v>17.059999999999999</v>
      </c>
      <c r="F95" s="172">
        <v>425347649</v>
      </c>
      <c r="G95" s="170">
        <v>7256430891.9399996</v>
      </c>
    </row>
    <row r="96" spans="2:7" x14ac:dyDescent="0.2">
      <c r="B96" s="13">
        <f t="shared" si="4"/>
        <v>788</v>
      </c>
      <c r="C96" s="75" t="s">
        <v>3817</v>
      </c>
      <c r="D96" s="75" t="s">
        <v>3818</v>
      </c>
      <c r="E96" s="152">
        <v>7.49</v>
      </c>
      <c r="F96" s="172">
        <v>14467585682</v>
      </c>
      <c r="G96" s="170">
        <v>108362216758.18001</v>
      </c>
    </row>
    <row r="97" spans="2:7" x14ac:dyDescent="0.2">
      <c r="B97" s="13">
        <f t="shared" si="4"/>
        <v>375</v>
      </c>
      <c r="C97" s="75" t="s">
        <v>3819</v>
      </c>
      <c r="D97" s="75" t="s">
        <v>3820</v>
      </c>
      <c r="E97" s="152">
        <v>9.23</v>
      </c>
      <c r="F97" s="172">
        <v>993005502</v>
      </c>
      <c r="G97" s="170">
        <v>9165440783.460001</v>
      </c>
    </row>
    <row r="98" spans="2:7" x14ac:dyDescent="0.2">
      <c r="B98" s="13">
        <f t="shared" si="4"/>
        <v>193</v>
      </c>
      <c r="C98" s="75" t="s">
        <v>49</v>
      </c>
      <c r="D98" s="75" t="s">
        <v>50</v>
      </c>
      <c r="E98" s="152">
        <v>5.43</v>
      </c>
      <c r="F98" s="172">
        <v>1045118252</v>
      </c>
      <c r="G98" s="170">
        <v>5674992108.3599997</v>
      </c>
    </row>
    <row r="99" spans="2:7" x14ac:dyDescent="0.2">
      <c r="B99" s="13">
        <f t="shared" si="4"/>
        <v>722</v>
      </c>
      <c r="C99" s="75" t="s">
        <v>3821</v>
      </c>
      <c r="D99" s="75" t="s">
        <v>3822</v>
      </c>
      <c r="E99" s="152">
        <v>31.56</v>
      </c>
      <c r="F99" s="172">
        <v>1182489135</v>
      </c>
      <c r="G99" s="170">
        <v>37319357100.599998</v>
      </c>
    </row>
    <row r="100" spans="2:7" x14ac:dyDescent="0.2">
      <c r="B100" s="13">
        <f t="shared" si="4"/>
        <v>219</v>
      </c>
      <c r="C100" s="75" t="s">
        <v>3823</v>
      </c>
      <c r="D100" s="75" t="s">
        <v>3824</v>
      </c>
      <c r="E100" s="152">
        <v>20.02</v>
      </c>
      <c r="F100" s="172">
        <v>307400000</v>
      </c>
      <c r="G100" s="170">
        <v>6154148000</v>
      </c>
    </row>
    <row r="101" spans="2:7" x14ac:dyDescent="0.2">
      <c r="B101" s="13">
        <f t="shared" si="4"/>
        <v>570</v>
      </c>
      <c r="C101" s="75" t="s">
        <v>3825</v>
      </c>
      <c r="D101" s="75" t="s">
        <v>3826</v>
      </c>
      <c r="E101" s="152">
        <v>31.04</v>
      </c>
      <c r="F101" s="172">
        <v>505473454</v>
      </c>
      <c r="G101" s="170">
        <v>15689896012.16</v>
      </c>
    </row>
    <row r="102" spans="2:7" x14ac:dyDescent="0.2">
      <c r="B102" s="13">
        <f t="shared" si="4"/>
        <v>172</v>
      </c>
      <c r="C102" s="75" t="s">
        <v>3827</v>
      </c>
      <c r="D102" s="75" t="s">
        <v>3828</v>
      </c>
      <c r="E102" s="152">
        <v>5.32</v>
      </c>
      <c r="F102" s="172">
        <v>1015343365</v>
      </c>
      <c r="G102" s="170">
        <v>5401626701.8000002</v>
      </c>
    </row>
    <row r="103" spans="2:7" x14ac:dyDescent="0.2">
      <c r="B103" s="13">
        <f t="shared" si="4"/>
        <v>539</v>
      </c>
      <c r="C103" s="75" t="s">
        <v>3829</v>
      </c>
      <c r="D103" s="75" t="s">
        <v>3830</v>
      </c>
      <c r="E103" s="152">
        <v>12.12</v>
      </c>
      <c r="F103" s="172">
        <v>1149973350</v>
      </c>
      <c r="G103" s="170">
        <v>13937677002</v>
      </c>
    </row>
    <row r="104" spans="2:7" x14ac:dyDescent="0.2">
      <c r="B104" s="13">
        <f t="shared" si="4"/>
        <v>378</v>
      </c>
      <c r="C104" s="75" t="s">
        <v>3831</v>
      </c>
      <c r="D104" s="75" t="s">
        <v>3832</v>
      </c>
      <c r="E104" s="152">
        <v>8.06</v>
      </c>
      <c r="F104" s="172">
        <v>1142400000</v>
      </c>
      <c r="G104" s="170">
        <v>9207744000</v>
      </c>
    </row>
    <row r="105" spans="2:7" x14ac:dyDescent="0.2">
      <c r="B105" s="13">
        <f t="shared" si="4"/>
        <v>448</v>
      </c>
      <c r="C105" s="75" t="s">
        <v>3833</v>
      </c>
      <c r="D105" s="75" t="s">
        <v>3834</v>
      </c>
      <c r="E105" s="152">
        <v>8.4</v>
      </c>
      <c r="F105" s="172">
        <v>1305521874</v>
      </c>
      <c r="G105" s="170">
        <v>10966383741.6</v>
      </c>
    </row>
    <row r="106" spans="2:7" x14ac:dyDescent="0.2">
      <c r="B106" s="13">
        <f t="shared" si="4"/>
        <v>668</v>
      </c>
      <c r="C106" s="75" t="s">
        <v>51</v>
      </c>
      <c r="D106" s="75" t="s">
        <v>52</v>
      </c>
      <c r="E106" s="152">
        <v>8.98</v>
      </c>
      <c r="F106" s="172">
        <v>2597837756</v>
      </c>
      <c r="G106" s="170">
        <v>23328583048.880001</v>
      </c>
    </row>
    <row r="107" spans="2:7" x14ac:dyDescent="0.2">
      <c r="B107" s="13">
        <f t="shared" si="4"/>
        <v>81</v>
      </c>
      <c r="C107" s="75" t="s">
        <v>3835</v>
      </c>
      <c r="D107" s="75" t="s">
        <v>3836</v>
      </c>
      <c r="E107" s="152">
        <v>6.66</v>
      </c>
      <c r="F107" s="172">
        <v>641783218</v>
      </c>
      <c r="G107" s="170">
        <v>4274276231.8800001</v>
      </c>
    </row>
    <row r="108" spans="2:7" x14ac:dyDescent="0.2">
      <c r="B108" s="13">
        <f t="shared" si="4"/>
        <v>51</v>
      </c>
      <c r="C108" s="75" t="s">
        <v>3837</v>
      </c>
      <c r="D108" s="75" t="s">
        <v>3838</v>
      </c>
      <c r="E108" s="152">
        <v>15.26</v>
      </c>
      <c r="F108" s="172">
        <v>246767500</v>
      </c>
      <c r="G108" s="170">
        <v>3765672050</v>
      </c>
    </row>
    <row r="109" spans="2:7" x14ac:dyDescent="0.2">
      <c r="B109" s="13">
        <f t="shared" si="4"/>
        <v>294</v>
      </c>
      <c r="C109" s="75" t="s">
        <v>3839</v>
      </c>
      <c r="D109" s="75" t="s">
        <v>3840</v>
      </c>
      <c r="E109" s="152">
        <v>17.28</v>
      </c>
      <c r="F109" s="172">
        <v>426894000</v>
      </c>
      <c r="G109" s="170">
        <v>7376728320.000001</v>
      </c>
    </row>
    <row r="110" spans="2:7" x14ac:dyDescent="0.2">
      <c r="B110" s="13">
        <f t="shared" si="4"/>
        <v>268</v>
      </c>
      <c r="C110" s="75" t="s">
        <v>3841</v>
      </c>
      <c r="D110" s="75" t="s">
        <v>3842</v>
      </c>
      <c r="E110" s="152">
        <v>9.0500000000000007</v>
      </c>
      <c r="F110" s="172">
        <v>768000000</v>
      </c>
      <c r="G110" s="170">
        <v>6950400000.000001</v>
      </c>
    </row>
    <row r="111" spans="2:7" x14ac:dyDescent="0.2">
      <c r="B111" s="13">
        <f t="shared" si="4"/>
        <v>184</v>
      </c>
      <c r="C111" s="75" t="s">
        <v>3843</v>
      </c>
      <c r="D111" s="75" t="s">
        <v>3844</v>
      </c>
      <c r="E111" s="152">
        <v>10.99</v>
      </c>
      <c r="F111" s="172">
        <v>504125155</v>
      </c>
      <c r="G111" s="170">
        <v>5540335453.4499998</v>
      </c>
    </row>
    <row r="112" spans="2:7" x14ac:dyDescent="0.2">
      <c r="B112" s="13">
        <f t="shared" si="4"/>
        <v>353</v>
      </c>
      <c r="C112" s="75" t="s">
        <v>3845</v>
      </c>
      <c r="D112" s="75" t="s">
        <v>3846</v>
      </c>
      <c r="E112" s="152">
        <v>17.72</v>
      </c>
      <c r="F112" s="172">
        <v>483971198</v>
      </c>
      <c r="G112" s="170">
        <v>8575969628.5599995</v>
      </c>
    </row>
    <row r="113" spans="2:7" x14ac:dyDescent="0.2">
      <c r="B113" s="13">
        <f t="shared" si="4"/>
        <v>156</v>
      </c>
      <c r="C113" s="75" t="s">
        <v>3847</v>
      </c>
      <c r="D113" s="75" t="s">
        <v>3848</v>
      </c>
      <c r="E113" s="152">
        <v>8.06</v>
      </c>
      <c r="F113" s="172">
        <v>634257784</v>
      </c>
      <c r="G113" s="170">
        <v>5112117739.04</v>
      </c>
    </row>
    <row r="114" spans="2:7" x14ac:dyDescent="0.2">
      <c r="B114" s="13">
        <f t="shared" si="4"/>
        <v>143</v>
      </c>
      <c r="C114" s="75" t="s">
        <v>3849</v>
      </c>
      <c r="D114" s="75" t="s">
        <v>3850</v>
      </c>
      <c r="E114" s="152">
        <v>13.38</v>
      </c>
      <c r="F114" s="172">
        <v>372991735</v>
      </c>
      <c r="G114" s="170">
        <v>4990629414.3000002</v>
      </c>
    </row>
    <row r="115" spans="2:7" x14ac:dyDescent="0.2">
      <c r="B115" s="13">
        <f t="shared" si="4"/>
        <v>355</v>
      </c>
      <c r="C115" s="75" t="s">
        <v>3851</v>
      </c>
      <c r="D115" s="75" t="s">
        <v>3852</v>
      </c>
      <c r="E115" s="152">
        <v>17.670000000000002</v>
      </c>
      <c r="F115" s="172">
        <v>487182186</v>
      </c>
      <c r="G115" s="170">
        <v>8608509226.6200008</v>
      </c>
    </row>
    <row r="116" spans="2:7" x14ac:dyDescent="0.2">
      <c r="B116" s="13">
        <f t="shared" si="4"/>
        <v>114</v>
      </c>
      <c r="C116" s="75" t="s">
        <v>3853</v>
      </c>
      <c r="D116" s="75" t="s">
        <v>3854</v>
      </c>
      <c r="E116" s="152">
        <v>48.1</v>
      </c>
      <c r="F116" s="172">
        <v>97217588</v>
      </c>
      <c r="G116" s="170">
        <v>4676165982.8000002</v>
      </c>
    </row>
    <row r="117" spans="2:7" x14ac:dyDescent="0.2">
      <c r="B117" s="13">
        <f t="shared" si="4"/>
        <v>561</v>
      </c>
      <c r="C117" s="75" t="s">
        <v>3855</v>
      </c>
      <c r="D117" s="75" t="s">
        <v>3856</v>
      </c>
      <c r="E117" s="152">
        <v>20.87</v>
      </c>
      <c r="F117" s="172">
        <v>723840000</v>
      </c>
      <c r="G117" s="170">
        <v>15106540800</v>
      </c>
    </row>
    <row r="118" spans="2:7" x14ac:dyDescent="0.2">
      <c r="B118" s="13">
        <f t="shared" si="4"/>
        <v>318</v>
      </c>
      <c r="C118" s="75" t="s">
        <v>3857</v>
      </c>
      <c r="D118" s="75" t="s">
        <v>3858</v>
      </c>
      <c r="E118" s="152">
        <v>11.81</v>
      </c>
      <c r="F118" s="172">
        <v>661890508</v>
      </c>
      <c r="G118" s="170">
        <v>7816926899.4800005</v>
      </c>
    </row>
    <row r="119" spans="2:7" x14ac:dyDescent="0.2">
      <c r="B119" s="13">
        <f t="shared" si="4"/>
        <v>340</v>
      </c>
      <c r="C119" s="75" t="s">
        <v>3859</v>
      </c>
      <c r="D119" s="75" t="s">
        <v>3860</v>
      </c>
      <c r="E119" s="152">
        <v>16.23</v>
      </c>
      <c r="F119" s="172">
        <v>512237274</v>
      </c>
      <c r="G119" s="170">
        <v>8313610957.0200005</v>
      </c>
    </row>
    <row r="120" spans="2:7" x14ac:dyDescent="0.2">
      <c r="B120" s="13">
        <f t="shared" si="4"/>
        <v>642</v>
      </c>
      <c r="C120" s="75" t="s">
        <v>3861</v>
      </c>
      <c r="D120" s="75" t="s">
        <v>3862</v>
      </c>
      <c r="E120" s="152">
        <v>7.81</v>
      </c>
      <c r="F120" s="172">
        <v>2716784786</v>
      </c>
      <c r="G120" s="170">
        <v>21218089178.66</v>
      </c>
    </row>
    <row r="121" spans="2:7" x14ac:dyDescent="0.2">
      <c r="B121" s="13">
        <f t="shared" si="4"/>
        <v>1</v>
      </c>
      <c r="C121" s="75" t="s">
        <v>3863</v>
      </c>
      <c r="D121" s="75" t="s">
        <v>3864</v>
      </c>
      <c r="E121" s="152">
        <v>1.87</v>
      </c>
      <c r="F121" s="172">
        <v>1491100380</v>
      </c>
      <c r="G121" s="170">
        <v>2788357710.6000004</v>
      </c>
    </row>
    <row r="122" spans="2:7" x14ac:dyDescent="0.2">
      <c r="B122" s="13">
        <f t="shared" si="4"/>
        <v>579</v>
      </c>
      <c r="C122" s="75" t="s">
        <v>3865</v>
      </c>
      <c r="D122" s="75" t="s">
        <v>3866</v>
      </c>
      <c r="E122" s="152">
        <v>34.06</v>
      </c>
      <c r="F122" s="172">
        <v>469970000</v>
      </c>
      <c r="G122" s="170">
        <v>16007178200.000002</v>
      </c>
    </row>
    <row r="123" spans="2:7" x14ac:dyDescent="0.2">
      <c r="B123" s="13">
        <f t="shared" si="4"/>
        <v>71</v>
      </c>
      <c r="C123" s="75" t="s">
        <v>3867</v>
      </c>
      <c r="D123" s="75" t="s">
        <v>3868</v>
      </c>
      <c r="E123" s="152">
        <v>28.95</v>
      </c>
      <c r="F123" s="172">
        <v>141516450</v>
      </c>
      <c r="G123" s="170">
        <v>4096901227.5</v>
      </c>
    </row>
    <row r="124" spans="2:7" x14ac:dyDescent="0.2">
      <c r="B124" s="13">
        <f t="shared" si="4"/>
        <v>371</v>
      </c>
      <c r="C124" s="75" t="s">
        <v>3869</v>
      </c>
      <c r="D124" s="75" t="s">
        <v>3870</v>
      </c>
      <c r="E124" s="152">
        <v>23.78</v>
      </c>
      <c r="F124" s="172">
        <v>380160000</v>
      </c>
      <c r="G124" s="170">
        <v>9040204800</v>
      </c>
    </row>
    <row r="125" spans="2:7" x14ac:dyDescent="0.2">
      <c r="B125" s="13">
        <f t="shared" si="4"/>
        <v>732</v>
      </c>
      <c r="C125" s="75" t="s">
        <v>3871</v>
      </c>
      <c r="D125" s="75" t="s">
        <v>3872</v>
      </c>
      <c r="E125" s="152">
        <v>29.78</v>
      </c>
      <c r="F125" s="172">
        <v>1378117598</v>
      </c>
      <c r="G125" s="170">
        <v>41040342068.440002</v>
      </c>
    </row>
    <row r="126" spans="2:7" x14ac:dyDescent="0.2">
      <c r="B126" s="13">
        <f t="shared" si="4"/>
        <v>571</v>
      </c>
      <c r="C126" s="75" t="s">
        <v>3873</v>
      </c>
      <c r="D126" s="75" t="s">
        <v>3874</v>
      </c>
      <c r="E126" s="152">
        <v>10.97</v>
      </c>
      <c r="F126" s="172">
        <v>1434252287</v>
      </c>
      <c r="G126" s="170">
        <v>15733747588.390001</v>
      </c>
    </row>
    <row r="127" spans="2:7" x14ac:dyDescent="0.2">
      <c r="B127" s="13">
        <f t="shared" si="4"/>
        <v>38</v>
      </c>
      <c r="C127" s="75" t="s">
        <v>3875</v>
      </c>
      <c r="D127" s="75" t="s">
        <v>3876</v>
      </c>
      <c r="E127" s="152">
        <v>12.5</v>
      </c>
      <c r="F127" s="172">
        <v>293494200</v>
      </c>
      <c r="G127" s="170">
        <v>3668677500</v>
      </c>
    </row>
    <row r="128" spans="2:7" x14ac:dyDescent="0.2">
      <c r="B128" s="13">
        <f t="shared" si="4"/>
        <v>706</v>
      </c>
      <c r="C128" s="75" t="s">
        <v>3877</v>
      </c>
      <c r="D128" s="75" t="s">
        <v>3878</v>
      </c>
      <c r="E128" s="152">
        <v>10.84</v>
      </c>
      <c r="F128" s="172">
        <v>2835200530</v>
      </c>
      <c r="G128" s="170">
        <v>30733573745.200001</v>
      </c>
    </row>
    <row r="129" spans="2:7" x14ac:dyDescent="0.2">
      <c r="B129" s="13">
        <f t="shared" si="4"/>
        <v>600</v>
      </c>
      <c r="C129" s="75" t="s">
        <v>3879</v>
      </c>
      <c r="D129" s="75" t="s">
        <v>3880</v>
      </c>
      <c r="E129" s="152">
        <v>14.4</v>
      </c>
      <c r="F129" s="172">
        <v>1192344757</v>
      </c>
      <c r="G129" s="170">
        <v>17169764500.800001</v>
      </c>
    </row>
    <row r="130" spans="2:7" x14ac:dyDescent="0.2">
      <c r="B130" s="13">
        <f t="shared" si="4"/>
        <v>141</v>
      </c>
      <c r="C130" s="75" t="s">
        <v>3881</v>
      </c>
      <c r="D130" s="75" t="s">
        <v>3882</v>
      </c>
      <c r="E130" s="152">
        <v>12.4</v>
      </c>
      <c r="F130" s="172">
        <v>402110702</v>
      </c>
      <c r="G130" s="170">
        <v>4986172704.8000002</v>
      </c>
    </row>
    <row r="131" spans="2:7" x14ac:dyDescent="0.2">
      <c r="B131" s="13">
        <f t="shared" ref="B131:B194" si="5">IFERROR(RANK(G131,G:G,1),"")</f>
        <v>754</v>
      </c>
      <c r="C131" s="75" t="s">
        <v>3883</v>
      </c>
      <c r="D131" s="75" t="s">
        <v>3884</v>
      </c>
      <c r="E131" s="152">
        <v>4.09</v>
      </c>
      <c r="F131" s="172">
        <v>12425795326</v>
      </c>
      <c r="G131" s="170">
        <v>50821502883.339996</v>
      </c>
    </row>
    <row r="132" spans="2:7" x14ac:dyDescent="0.2">
      <c r="B132" s="13">
        <f t="shared" si="5"/>
        <v>662</v>
      </c>
      <c r="C132" s="75" t="s">
        <v>3885</v>
      </c>
      <c r="D132" s="75" t="s">
        <v>3886</v>
      </c>
      <c r="E132" s="152">
        <v>26.57</v>
      </c>
      <c r="F132" s="172">
        <v>843735373</v>
      </c>
      <c r="G132" s="170">
        <v>22418048860.610001</v>
      </c>
    </row>
    <row r="133" spans="2:7" x14ac:dyDescent="0.2">
      <c r="B133" s="13">
        <f t="shared" si="5"/>
        <v>84</v>
      </c>
      <c r="C133" s="75" t="s">
        <v>3887</v>
      </c>
      <c r="D133" s="75" t="s">
        <v>3888</v>
      </c>
      <c r="E133" s="152">
        <v>5.21</v>
      </c>
      <c r="F133" s="172">
        <v>830003232</v>
      </c>
      <c r="G133" s="170">
        <v>4324316838.7200003</v>
      </c>
    </row>
    <row r="134" spans="2:7" x14ac:dyDescent="0.2">
      <c r="B134" s="13">
        <f t="shared" si="5"/>
        <v>651</v>
      </c>
      <c r="C134" s="75" t="s">
        <v>3889</v>
      </c>
      <c r="D134" s="75" t="s">
        <v>3890</v>
      </c>
      <c r="E134" s="152">
        <v>10.39</v>
      </c>
      <c r="F134" s="172">
        <v>2111666233</v>
      </c>
      <c r="G134" s="170">
        <v>21940212160.870003</v>
      </c>
    </row>
    <row r="135" spans="2:7" x14ac:dyDescent="0.2">
      <c r="B135" s="13">
        <f t="shared" si="5"/>
        <v>632</v>
      </c>
      <c r="C135" s="75" t="s">
        <v>3891</v>
      </c>
      <c r="D135" s="75" t="s">
        <v>3892</v>
      </c>
      <c r="E135" s="152">
        <v>39.4</v>
      </c>
      <c r="F135" s="172">
        <v>515466868</v>
      </c>
      <c r="G135" s="170">
        <v>20309394599.200001</v>
      </c>
    </row>
    <row r="136" spans="2:7" x14ac:dyDescent="0.2">
      <c r="B136" s="13">
        <f t="shared" si="5"/>
        <v>453</v>
      </c>
      <c r="C136" s="75" t="s">
        <v>3893</v>
      </c>
      <c r="D136" s="75" t="s">
        <v>3894</v>
      </c>
      <c r="E136" s="152">
        <v>3.99</v>
      </c>
      <c r="F136" s="172">
        <v>2809259224</v>
      </c>
      <c r="G136" s="170">
        <v>11208944303.76</v>
      </c>
    </row>
    <row r="137" spans="2:7" x14ac:dyDescent="0.2">
      <c r="B137" s="13">
        <f t="shared" si="5"/>
        <v>182</v>
      </c>
      <c r="C137" s="75" t="s">
        <v>3895</v>
      </c>
      <c r="D137" s="75" t="s">
        <v>3896</v>
      </c>
      <c r="E137" s="152">
        <v>5.53</v>
      </c>
      <c r="F137" s="172">
        <v>999465230</v>
      </c>
      <c r="G137" s="170">
        <v>5527042721.9000006</v>
      </c>
    </row>
    <row r="138" spans="2:7" x14ac:dyDescent="0.2">
      <c r="B138" s="13">
        <f t="shared" si="5"/>
        <v>346</v>
      </c>
      <c r="C138" s="75" t="s">
        <v>3897</v>
      </c>
      <c r="D138" s="75" t="s">
        <v>3898</v>
      </c>
      <c r="E138" s="152">
        <v>12.3</v>
      </c>
      <c r="F138" s="172">
        <v>684883775</v>
      </c>
      <c r="G138" s="170">
        <v>8424070432.500001</v>
      </c>
    </row>
    <row r="139" spans="2:7" x14ac:dyDescent="0.2">
      <c r="B139" s="13">
        <f t="shared" si="5"/>
        <v>636</v>
      </c>
      <c r="C139" s="75" t="s">
        <v>3899</v>
      </c>
      <c r="D139" s="75" t="s">
        <v>3900</v>
      </c>
      <c r="E139" s="152">
        <v>3.1</v>
      </c>
      <c r="F139" s="172">
        <v>6670131290</v>
      </c>
      <c r="G139" s="170">
        <v>20677406999</v>
      </c>
    </row>
    <row r="140" spans="2:7" x14ac:dyDescent="0.2">
      <c r="B140" s="13">
        <f t="shared" si="5"/>
        <v>444</v>
      </c>
      <c r="C140" s="75" t="s">
        <v>3901</v>
      </c>
      <c r="D140" s="75" t="s">
        <v>3902</v>
      </c>
      <c r="E140" s="152">
        <v>15.96</v>
      </c>
      <c r="F140" s="172">
        <v>680149258</v>
      </c>
      <c r="G140" s="170">
        <v>10855182157.68</v>
      </c>
    </row>
    <row r="141" spans="2:7" x14ac:dyDescent="0.2">
      <c r="B141" s="13">
        <f t="shared" si="5"/>
        <v>295</v>
      </c>
      <c r="C141" s="75" t="s">
        <v>3903</v>
      </c>
      <c r="D141" s="75" t="s">
        <v>3904</v>
      </c>
      <c r="E141" s="152">
        <v>10.42</v>
      </c>
      <c r="F141" s="172">
        <v>709569692</v>
      </c>
      <c r="G141" s="170">
        <v>7393716190.6400003</v>
      </c>
    </row>
    <row r="142" spans="2:7" x14ac:dyDescent="0.2">
      <c r="B142" s="13">
        <f t="shared" si="5"/>
        <v>424</v>
      </c>
      <c r="C142" s="75" t="s">
        <v>3905</v>
      </c>
      <c r="D142" s="75" t="s">
        <v>3906</v>
      </c>
      <c r="E142" s="152">
        <v>4.0599999999999996</v>
      </c>
      <c r="F142" s="172">
        <v>2563955000</v>
      </c>
      <c r="G142" s="170">
        <v>10409657299.999998</v>
      </c>
    </row>
    <row r="143" spans="2:7" x14ac:dyDescent="0.2">
      <c r="B143" s="13">
        <f t="shared" si="5"/>
        <v>713</v>
      </c>
      <c r="C143" s="75" t="s">
        <v>3907</v>
      </c>
      <c r="D143" s="75" t="s">
        <v>3908</v>
      </c>
      <c r="E143" s="152">
        <v>4.7300000000000004</v>
      </c>
      <c r="F143" s="172">
        <v>7131857084</v>
      </c>
      <c r="G143" s="170">
        <v>33733684007.320004</v>
      </c>
    </row>
    <row r="144" spans="2:7" x14ac:dyDescent="0.2">
      <c r="B144" s="13">
        <f t="shared" si="5"/>
        <v>389</v>
      </c>
      <c r="C144" s="75" t="s">
        <v>3909</v>
      </c>
      <c r="D144" s="75" t="s">
        <v>3910</v>
      </c>
      <c r="E144" s="152">
        <v>14.05</v>
      </c>
      <c r="F144" s="172">
        <v>673807773</v>
      </c>
      <c r="G144" s="170">
        <v>9466999210.6499996</v>
      </c>
    </row>
    <row r="145" spans="2:7" x14ac:dyDescent="0.2">
      <c r="B145" s="13">
        <f t="shared" si="5"/>
        <v>529</v>
      </c>
      <c r="C145" s="75" t="s">
        <v>3911</v>
      </c>
      <c r="D145" s="75" t="s">
        <v>3912</v>
      </c>
      <c r="E145" s="152">
        <v>17.170000000000002</v>
      </c>
      <c r="F145" s="172">
        <v>792398882</v>
      </c>
      <c r="G145" s="170">
        <v>13605488803.940001</v>
      </c>
    </row>
    <row r="146" spans="2:7" x14ac:dyDescent="0.2">
      <c r="B146" s="13">
        <f t="shared" si="5"/>
        <v>342</v>
      </c>
      <c r="C146" s="75" t="s">
        <v>3913</v>
      </c>
      <c r="D146" s="75" t="s">
        <v>3914</v>
      </c>
      <c r="E146" s="152">
        <v>11.48</v>
      </c>
      <c r="F146" s="172">
        <v>725147460</v>
      </c>
      <c r="G146" s="170">
        <v>8324692840.8000002</v>
      </c>
    </row>
    <row r="147" spans="2:7" x14ac:dyDescent="0.2">
      <c r="B147" s="13">
        <f t="shared" si="5"/>
        <v>614</v>
      </c>
      <c r="C147" s="75" t="s">
        <v>3915</v>
      </c>
      <c r="D147" s="75" t="s">
        <v>3916</v>
      </c>
      <c r="E147" s="152">
        <v>5.23</v>
      </c>
      <c r="F147" s="172">
        <v>3576488773</v>
      </c>
      <c r="G147" s="170">
        <v>18705036282.790001</v>
      </c>
    </row>
    <row r="148" spans="2:7" x14ac:dyDescent="0.2">
      <c r="B148" s="13">
        <f t="shared" si="5"/>
        <v>675</v>
      </c>
      <c r="C148" s="75" t="s">
        <v>3917</v>
      </c>
      <c r="D148" s="75" t="s">
        <v>3918</v>
      </c>
      <c r="E148" s="152">
        <v>10.130000000000001</v>
      </c>
      <c r="F148" s="172">
        <v>2432157534</v>
      </c>
      <c r="G148" s="170">
        <v>24637755819.420002</v>
      </c>
    </row>
    <row r="149" spans="2:7" x14ac:dyDescent="0.2">
      <c r="B149" s="13">
        <f t="shared" si="5"/>
        <v>718</v>
      </c>
      <c r="C149" s="75" t="s">
        <v>3919</v>
      </c>
      <c r="D149" s="75" t="s">
        <v>3920</v>
      </c>
      <c r="E149" s="152">
        <v>13.77</v>
      </c>
      <c r="F149" s="172">
        <v>2558176681</v>
      </c>
      <c r="G149" s="170">
        <v>35226092897.369995</v>
      </c>
    </row>
    <row r="150" spans="2:7" x14ac:dyDescent="0.2">
      <c r="B150" s="13">
        <f t="shared" si="5"/>
        <v>134</v>
      </c>
      <c r="C150" s="75" t="s">
        <v>3921</v>
      </c>
      <c r="D150" s="75" t="s">
        <v>3922</v>
      </c>
      <c r="E150" s="152">
        <v>10.59</v>
      </c>
      <c r="F150" s="172">
        <v>462080000</v>
      </c>
      <c r="G150" s="170">
        <v>4893427200</v>
      </c>
    </row>
    <row r="151" spans="2:7" x14ac:dyDescent="0.2">
      <c r="B151" s="13">
        <f t="shared" si="5"/>
        <v>569</v>
      </c>
      <c r="C151" s="75" t="s">
        <v>3923</v>
      </c>
      <c r="D151" s="75" t="s">
        <v>3924</v>
      </c>
      <c r="E151" s="152">
        <v>14.7</v>
      </c>
      <c r="F151" s="172">
        <v>1062128511</v>
      </c>
      <c r="G151" s="170">
        <v>15613289111.699999</v>
      </c>
    </row>
    <row r="152" spans="2:7" x14ac:dyDescent="0.2">
      <c r="B152" s="13">
        <f t="shared" si="5"/>
        <v>536</v>
      </c>
      <c r="C152" s="75" t="s">
        <v>3925</v>
      </c>
      <c r="D152" s="75" t="s">
        <v>3926</v>
      </c>
      <c r="E152" s="152">
        <v>13.59</v>
      </c>
      <c r="F152" s="172">
        <v>1016477464</v>
      </c>
      <c r="G152" s="170">
        <v>13813928735.76</v>
      </c>
    </row>
    <row r="153" spans="2:7" x14ac:dyDescent="0.2">
      <c r="B153" s="13">
        <f t="shared" si="5"/>
        <v>436</v>
      </c>
      <c r="C153" s="75" t="s">
        <v>3927</v>
      </c>
      <c r="D153" s="75" t="s">
        <v>3928</v>
      </c>
      <c r="E153" s="152">
        <v>31.32</v>
      </c>
      <c r="F153" s="172">
        <v>340000000</v>
      </c>
      <c r="G153" s="170">
        <v>10648800000</v>
      </c>
    </row>
    <row r="154" spans="2:7" x14ac:dyDescent="0.2">
      <c r="B154" s="13">
        <f t="shared" si="5"/>
        <v>580</v>
      </c>
      <c r="C154" s="75" t="s">
        <v>3929</v>
      </c>
      <c r="D154" s="75" t="s">
        <v>3930</v>
      </c>
      <c r="E154" s="152">
        <v>11.18</v>
      </c>
      <c r="F154" s="172">
        <v>1437553885</v>
      </c>
      <c r="G154" s="170">
        <v>16071852434.299999</v>
      </c>
    </row>
    <row r="155" spans="2:7" x14ac:dyDescent="0.2">
      <c r="B155" s="13">
        <f t="shared" si="5"/>
        <v>446</v>
      </c>
      <c r="C155" s="75" t="s">
        <v>3931</v>
      </c>
      <c r="D155" s="75" t="s">
        <v>3932</v>
      </c>
      <c r="E155" s="152">
        <v>21.45</v>
      </c>
      <c r="F155" s="172">
        <v>508760826</v>
      </c>
      <c r="G155" s="170">
        <v>10912919717.699999</v>
      </c>
    </row>
    <row r="156" spans="2:7" x14ac:dyDescent="0.2">
      <c r="B156" s="13">
        <f t="shared" si="5"/>
        <v>482</v>
      </c>
      <c r="C156" s="75" t="s">
        <v>3933</v>
      </c>
      <c r="D156" s="75" t="s">
        <v>3934</v>
      </c>
      <c r="E156" s="152">
        <v>5.74</v>
      </c>
      <c r="F156" s="172">
        <v>2059999999</v>
      </c>
      <c r="G156" s="170">
        <v>11824399994.26</v>
      </c>
    </row>
    <row r="157" spans="2:7" x14ac:dyDescent="0.2">
      <c r="B157" s="13">
        <f t="shared" si="5"/>
        <v>177</v>
      </c>
      <c r="C157" s="75" t="s">
        <v>3935</v>
      </c>
      <c r="D157" s="75" t="s">
        <v>3936</v>
      </c>
      <c r="E157" s="152">
        <v>5.15</v>
      </c>
      <c r="F157" s="172">
        <v>1062024311</v>
      </c>
      <c r="G157" s="170">
        <v>5469425201.6500006</v>
      </c>
    </row>
    <row r="158" spans="2:7" x14ac:dyDescent="0.2">
      <c r="B158" s="13">
        <f t="shared" si="5"/>
        <v>323</v>
      </c>
      <c r="C158" s="75" t="s">
        <v>3937</v>
      </c>
      <c r="D158" s="75" t="s">
        <v>3938</v>
      </c>
      <c r="E158" s="152">
        <v>5.45</v>
      </c>
      <c r="F158" s="172">
        <v>1455624228</v>
      </c>
      <c r="G158" s="170">
        <v>7933152042.6000004</v>
      </c>
    </row>
    <row r="159" spans="2:7" x14ac:dyDescent="0.2">
      <c r="B159" s="13">
        <f t="shared" si="5"/>
        <v>756</v>
      </c>
      <c r="C159" s="75" t="s">
        <v>3939</v>
      </c>
      <c r="D159" s="75" t="s">
        <v>3940</v>
      </c>
      <c r="E159" s="152">
        <v>10.7</v>
      </c>
      <c r="F159" s="172">
        <v>4912016000</v>
      </c>
      <c r="G159" s="170">
        <v>52558571200</v>
      </c>
    </row>
    <row r="160" spans="2:7" x14ac:dyDescent="0.2">
      <c r="B160" s="13">
        <f t="shared" si="5"/>
        <v>47</v>
      </c>
      <c r="C160" s="75" t="s">
        <v>3941</v>
      </c>
      <c r="D160" s="75" t="s">
        <v>5858</v>
      </c>
      <c r="E160" s="152">
        <v>12.05</v>
      </c>
      <c r="F160" s="172">
        <v>310500000</v>
      </c>
      <c r="G160" s="170">
        <v>3741525000</v>
      </c>
    </row>
    <row r="161" spans="2:7" x14ac:dyDescent="0.2">
      <c r="B161" s="13">
        <f t="shared" si="5"/>
        <v>344</v>
      </c>
      <c r="C161" s="75" t="s">
        <v>3943</v>
      </c>
      <c r="D161" s="75" t="s">
        <v>3944</v>
      </c>
      <c r="E161" s="152">
        <v>4.18</v>
      </c>
      <c r="F161" s="172">
        <v>2002291500</v>
      </c>
      <c r="G161" s="170">
        <v>8369578469.999999</v>
      </c>
    </row>
    <row r="162" spans="2:7" x14ac:dyDescent="0.2">
      <c r="B162" s="13">
        <f t="shared" si="5"/>
        <v>244</v>
      </c>
      <c r="C162" s="75" t="s">
        <v>3945</v>
      </c>
      <c r="D162" s="75" t="s">
        <v>3946</v>
      </c>
      <c r="E162" s="152">
        <v>13.54</v>
      </c>
      <c r="F162" s="172">
        <v>484932000</v>
      </c>
      <c r="G162" s="170">
        <v>6565979280</v>
      </c>
    </row>
    <row r="163" spans="2:7" x14ac:dyDescent="0.2">
      <c r="B163" s="13">
        <f t="shared" si="5"/>
        <v>70</v>
      </c>
      <c r="C163" s="75" t="s">
        <v>3947</v>
      </c>
      <c r="D163" s="75" t="s">
        <v>3948</v>
      </c>
      <c r="E163" s="152">
        <v>9.25</v>
      </c>
      <c r="F163" s="172">
        <v>441748000</v>
      </c>
      <c r="G163" s="170">
        <v>4086169000</v>
      </c>
    </row>
    <row r="164" spans="2:7" x14ac:dyDescent="0.2">
      <c r="B164" s="13">
        <f t="shared" si="5"/>
        <v>99</v>
      </c>
      <c r="C164" s="75" t="s">
        <v>3949</v>
      </c>
      <c r="D164" s="75" t="s">
        <v>3950</v>
      </c>
      <c r="E164" s="152">
        <v>10.62</v>
      </c>
      <c r="F164" s="172">
        <v>425373000</v>
      </c>
      <c r="G164" s="170">
        <v>4517461260</v>
      </c>
    </row>
    <row r="165" spans="2:7" x14ac:dyDescent="0.2">
      <c r="B165" s="13">
        <f t="shared" si="5"/>
        <v>365</v>
      </c>
      <c r="C165" s="75" t="s">
        <v>3951</v>
      </c>
      <c r="D165" s="75" t="s">
        <v>3952</v>
      </c>
      <c r="E165" s="152">
        <v>20.75</v>
      </c>
      <c r="F165" s="172">
        <v>429800000</v>
      </c>
      <c r="G165" s="170">
        <v>8918350000</v>
      </c>
    </row>
    <row r="166" spans="2:7" x14ac:dyDescent="0.2">
      <c r="B166" s="13">
        <f t="shared" si="5"/>
        <v>759</v>
      </c>
      <c r="C166" s="75" t="s">
        <v>3953</v>
      </c>
      <c r="D166" s="75" t="s">
        <v>3954</v>
      </c>
      <c r="E166" s="152">
        <v>22.5</v>
      </c>
      <c r="F166" s="172">
        <v>2414512045</v>
      </c>
      <c r="G166" s="170">
        <v>54326521012.5</v>
      </c>
    </row>
    <row r="167" spans="2:7" x14ac:dyDescent="0.2">
      <c r="B167" s="13">
        <f t="shared" si="5"/>
        <v>223</v>
      </c>
      <c r="C167" s="75" t="s">
        <v>3955</v>
      </c>
      <c r="D167" s="75" t="s">
        <v>3956</v>
      </c>
      <c r="E167" s="152">
        <v>14.08</v>
      </c>
      <c r="F167" s="172">
        <v>441000000</v>
      </c>
      <c r="G167" s="170">
        <v>6209280000</v>
      </c>
    </row>
    <row r="168" spans="2:7" x14ac:dyDescent="0.2">
      <c r="B168" s="13">
        <f t="shared" si="5"/>
        <v>544</v>
      </c>
      <c r="C168" s="75" t="s">
        <v>3957</v>
      </c>
      <c r="D168" s="75" t="s">
        <v>3958</v>
      </c>
      <c r="E168" s="152">
        <v>16.05</v>
      </c>
      <c r="F168" s="172">
        <v>882108472</v>
      </c>
      <c r="G168" s="170">
        <v>14157840975.6</v>
      </c>
    </row>
    <row r="169" spans="2:7" x14ac:dyDescent="0.2">
      <c r="B169" s="13">
        <f t="shared" si="5"/>
        <v>151</v>
      </c>
      <c r="C169" s="75" t="s">
        <v>3959</v>
      </c>
      <c r="D169" s="75" t="s">
        <v>3960</v>
      </c>
      <c r="E169" s="152">
        <v>9.14</v>
      </c>
      <c r="F169" s="172">
        <v>555775002</v>
      </c>
      <c r="G169" s="170">
        <v>5079783518.2800007</v>
      </c>
    </row>
    <row r="170" spans="2:7" x14ac:dyDescent="0.2">
      <c r="B170" s="13">
        <f t="shared" si="5"/>
        <v>531</v>
      </c>
      <c r="C170" s="75" t="s">
        <v>3961</v>
      </c>
      <c r="D170" s="75" t="s">
        <v>3962</v>
      </c>
      <c r="E170" s="152">
        <v>18.899999999999999</v>
      </c>
      <c r="F170" s="172">
        <v>721891958</v>
      </c>
      <c r="G170" s="170">
        <v>13643758006.199999</v>
      </c>
    </row>
    <row r="171" spans="2:7" x14ac:dyDescent="0.2">
      <c r="B171" s="13">
        <f t="shared" si="5"/>
        <v>621</v>
      </c>
      <c r="C171" s="75" t="s">
        <v>3963</v>
      </c>
      <c r="D171" s="75" t="s">
        <v>3964</v>
      </c>
      <c r="E171" s="152">
        <v>31.84</v>
      </c>
      <c r="F171" s="172">
        <v>613152440</v>
      </c>
      <c r="G171" s="170">
        <v>19522773689.599998</v>
      </c>
    </row>
    <row r="172" spans="2:7" x14ac:dyDescent="0.2">
      <c r="B172" s="13">
        <f t="shared" si="5"/>
        <v>83</v>
      </c>
      <c r="C172" s="75" t="s">
        <v>3965</v>
      </c>
      <c r="D172" s="75" t="s">
        <v>3966</v>
      </c>
      <c r="E172" s="152">
        <v>11.23</v>
      </c>
      <c r="F172" s="172">
        <v>383340672</v>
      </c>
      <c r="G172" s="170">
        <v>4304915746.5600004</v>
      </c>
    </row>
    <row r="173" spans="2:7" x14ac:dyDescent="0.2">
      <c r="B173" s="13">
        <f t="shared" si="5"/>
        <v>159</v>
      </c>
      <c r="C173" s="75" t="s">
        <v>3967</v>
      </c>
      <c r="D173" s="75" t="s">
        <v>3968</v>
      </c>
      <c r="E173" s="152">
        <v>11.35</v>
      </c>
      <c r="F173" s="172">
        <v>456447120</v>
      </c>
      <c r="G173" s="170">
        <v>5180674812</v>
      </c>
    </row>
    <row r="174" spans="2:7" x14ac:dyDescent="0.2">
      <c r="B174" s="13">
        <f t="shared" si="5"/>
        <v>339</v>
      </c>
      <c r="C174" s="75" t="s">
        <v>3969</v>
      </c>
      <c r="D174" s="75" t="s">
        <v>3970</v>
      </c>
      <c r="E174" s="152">
        <v>9.8699999999999992</v>
      </c>
      <c r="F174" s="172">
        <v>838778332</v>
      </c>
      <c r="G174" s="170">
        <v>8278742136.8399992</v>
      </c>
    </row>
    <row r="175" spans="2:7" x14ac:dyDescent="0.2">
      <c r="B175" s="13">
        <f t="shared" si="5"/>
        <v>320</v>
      </c>
      <c r="C175" s="75" t="s">
        <v>3971</v>
      </c>
      <c r="D175" s="75" t="s">
        <v>3972</v>
      </c>
      <c r="E175" s="152">
        <v>9.11</v>
      </c>
      <c r="F175" s="172">
        <v>862955974</v>
      </c>
      <c r="G175" s="170">
        <v>7861528923.1399994</v>
      </c>
    </row>
    <row r="176" spans="2:7" x14ac:dyDescent="0.2">
      <c r="B176" s="13">
        <f t="shared" si="5"/>
        <v>720</v>
      </c>
      <c r="C176" s="75" t="s">
        <v>3973</v>
      </c>
      <c r="D176" s="75" t="s">
        <v>3974</v>
      </c>
      <c r="E176" s="152">
        <v>4.25</v>
      </c>
      <c r="F176" s="172">
        <v>8599343536</v>
      </c>
      <c r="G176" s="170">
        <v>36547210028</v>
      </c>
    </row>
    <row r="177" spans="2:7" x14ac:dyDescent="0.2">
      <c r="B177" s="13">
        <f t="shared" si="5"/>
        <v>132</v>
      </c>
      <c r="C177" s="75" t="s">
        <v>3975</v>
      </c>
      <c r="D177" s="75" t="s">
        <v>3976</v>
      </c>
      <c r="E177" s="152">
        <v>11.13</v>
      </c>
      <c r="F177" s="172">
        <v>439011169</v>
      </c>
      <c r="G177" s="170">
        <v>4886194310.9700003</v>
      </c>
    </row>
    <row r="178" spans="2:7" x14ac:dyDescent="0.2">
      <c r="B178" s="13">
        <f t="shared" si="5"/>
        <v>335</v>
      </c>
      <c r="C178" s="75" t="s">
        <v>3977</v>
      </c>
      <c r="D178" s="75" t="s">
        <v>5859</v>
      </c>
      <c r="E178" s="152">
        <v>5.4</v>
      </c>
      <c r="F178" s="172">
        <v>1516736158</v>
      </c>
      <c r="G178" s="170">
        <v>8190375253.2000008</v>
      </c>
    </row>
    <row r="179" spans="2:7" x14ac:dyDescent="0.2">
      <c r="B179" s="13">
        <f t="shared" si="5"/>
        <v>322</v>
      </c>
      <c r="C179" s="75" t="s">
        <v>3979</v>
      </c>
      <c r="D179" s="75" t="s">
        <v>3980</v>
      </c>
      <c r="E179" s="152">
        <v>54.16</v>
      </c>
      <c r="F179" s="172">
        <v>145589000</v>
      </c>
      <c r="G179" s="170">
        <v>7885100239.999999</v>
      </c>
    </row>
    <row r="180" spans="2:7" x14ac:dyDescent="0.2">
      <c r="B180" s="13">
        <f t="shared" si="5"/>
        <v>154</v>
      </c>
      <c r="C180" s="75" t="s">
        <v>3981</v>
      </c>
      <c r="D180" s="75" t="s">
        <v>3982</v>
      </c>
      <c r="E180" s="152">
        <v>9.9600000000000009</v>
      </c>
      <c r="F180" s="172">
        <v>511697213</v>
      </c>
      <c r="G180" s="170">
        <v>5096504241.4800005</v>
      </c>
    </row>
    <row r="181" spans="2:7" x14ac:dyDescent="0.2">
      <c r="B181" s="13">
        <f t="shared" si="5"/>
        <v>14</v>
      </c>
      <c r="C181" s="75" t="s">
        <v>3983</v>
      </c>
      <c r="D181" s="75" t="s">
        <v>3984</v>
      </c>
      <c r="E181" s="152">
        <v>14.89</v>
      </c>
      <c r="F181" s="172">
        <v>220000000</v>
      </c>
      <c r="G181" s="170">
        <v>3275800000</v>
      </c>
    </row>
    <row r="182" spans="2:7" x14ac:dyDescent="0.2">
      <c r="B182" s="13">
        <f t="shared" si="5"/>
        <v>161</v>
      </c>
      <c r="C182" s="75" t="s">
        <v>3985</v>
      </c>
      <c r="D182" s="75" t="s">
        <v>3986</v>
      </c>
      <c r="E182" s="152">
        <v>11.22</v>
      </c>
      <c r="F182" s="172">
        <v>465032880</v>
      </c>
      <c r="G182" s="170">
        <v>5217668913.6000004</v>
      </c>
    </row>
    <row r="183" spans="2:7" x14ac:dyDescent="0.2">
      <c r="B183" s="13">
        <f t="shared" si="5"/>
        <v>491</v>
      </c>
      <c r="C183" s="75" t="s">
        <v>3987</v>
      </c>
      <c r="D183" s="75" t="s">
        <v>5860</v>
      </c>
      <c r="E183" s="152">
        <v>12.63</v>
      </c>
      <c r="F183" s="172">
        <v>962848000</v>
      </c>
      <c r="G183" s="170">
        <v>12160770240</v>
      </c>
    </row>
    <row r="184" spans="2:7" x14ac:dyDescent="0.2">
      <c r="B184" s="13">
        <f t="shared" si="5"/>
        <v>432</v>
      </c>
      <c r="C184" s="75" t="s">
        <v>3989</v>
      </c>
      <c r="D184" s="75" t="s">
        <v>3990</v>
      </c>
      <c r="E184" s="152">
        <v>7.88</v>
      </c>
      <c r="F184" s="172">
        <v>1341587523</v>
      </c>
      <c r="G184" s="170">
        <v>10571709681.24</v>
      </c>
    </row>
    <row r="185" spans="2:7" x14ac:dyDescent="0.2">
      <c r="B185" s="13">
        <f t="shared" si="5"/>
        <v>63</v>
      </c>
      <c r="C185" s="75" t="s">
        <v>3991</v>
      </c>
      <c r="D185" s="75" t="s">
        <v>3992</v>
      </c>
      <c r="E185" s="152">
        <v>10.54</v>
      </c>
      <c r="F185" s="172">
        <v>368755000</v>
      </c>
      <c r="G185" s="170">
        <v>3886677699.9999995</v>
      </c>
    </row>
    <row r="186" spans="2:7" x14ac:dyDescent="0.2">
      <c r="B186" s="13">
        <f t="shared" si="5"/>
        <v>697</v>
      </c>
      <c r="C186" s="75" t="s">
        <v>3993</v>
      </c>
      <c r="D186" s="75" t="s">
        <v>3994</v>
      </c>
      <c r="E186" s="152">
        <v>3.17</v>
      </c>
      <c r="F186" s="172">
        <v>9251102895</v>
      </c>
      <c r="G186" s="170">
        <v>29325996177.149998</v>
      </c>
    </row>
    <row r="187" spans="2:7" x14ac:dyDescent="0.2">
      <c r="B187" s="13">
        <f t="shared" si="5"/>
        <v>315</v>
      </c>
      <c r="C187" s="75" t="s">
        <v>3995</v>
      </c>
      <c r="D187" s="75" t="s">
        <v>3996</v>
      </c>
      <c r="E187" s="152">
        <v>4.33</v>
      </c>
      <c r="F187" s="172">
        <v>1783340326</v>
      </c>
      <c r="G187" s="170">
        <v>7721863611.5799999</v>
      </c>
    </row>
    <row r="188" spans="2:7" x14ac:dyDescent="0.2">
      <c r="B188" s="13">
        <f t="shared" si="5"/>
        <v>761</v>
      </c>
      <c r="C188" s="75" t="s">
        <v>3997</v>
      </c>
      <c r="D188" s="75" t="s">
        <v>3998</v>
      </c>
      <c r="E188" s="152">
        <v>3.28</v>
      </c>
      <c r="F188" s="172">
        <v>16806120330</v>
      </c>
      <c r="G188" s="170">
        <v>55124074682.399994</v>
      </c>
    </row>
    <row r="189" spans="2:7" x14ac:dyDescent="0.2">
      <c r="B189" s="13">
        <f t="shared" si="5"/>
        <v>120</v>
      </c>
      <c r="C189" s="75" t="s">
        <v>3999</v>
      </c>
      <c r="D189" s="75" t="s">
        <v>4000</v>
      </c>
      <c r="E189" s="152">
        <v>8.31</v>
      </c>
      <c r="F189" s="172">
        <v>573886283</v>
      </c>
      <c r="G189" s="170">
        <v>4768995011.7300005</v>
      </c>
    </row>
    <row r="190" spans="2:7" x14ac:dyDescent="0.2">
      <c r="B190" s="13">
        <f t="shared" si="5"/>
        <v>179</v>
      </c>
      <c r="C190" s="75" t="s">
        <v>4001</v>
      </c>
      <c r="D190" s="75" t="s">
        <v>4002</v>
      </c>
      <c r="E190" s="152">
        <v>5.49</v>
      </c>
      <c r="F190" s="172">
        <v>1000968000</v>
      </c>
      <c r="G190" s="170">
        <v>5495314320</v>
      </c>
    </row>
    <row r="191" spans="2:7" x14ac:dyDescent="0.2">
      <c r="B191" s="13">
        <f t="shared" si="5"/>
        <v>224</v>
      </c>
      <c r="C191" s="75" t="s">
        <v>4003</v>
      </c>
      <c r="D191" s="75" t="s">
        <v>4004</v>
      </c>
      <c r="E191" s="152">
        <v>6.64</v>
      </c>
      <c r="F191" s="172">
        <v>935492615</v>
      </c>
      <c r="G191" s="170">
        <v>6211670963.5999994</v>
      </c>
    </row>
    <row r="192" spans="2:7" x14ac:dyDescent="0.2">
      <c r="B192" s="13">
        <f t="shared" si="5"/>
        <v>484</v>
      </c>
      <c r="C192" s="75" t="s">
        <v>4005</v>
      </c>
      <c r="D192" s="75" t="s">
        <v>4006</v>
      </c>
      <c r="E192" s="152">
        <v>10.91</v>
      </c>
      <c r="F192" s="172">
        <v>1094982970</v>
      </c>
      <c r="G192" s="170">
        <v>11946264202.700001</v>
      </c>
    </row>
    <row r="193" spans="2:7" x14ac:dyDescent="0.2">
      <c r="B193" s="13">
        <f t="shared" si="5"/>
        <v>496</v>
      </c>
      <c r="C193" s="75" t="s">
        <v>4007</v>
      </c>
      <c r="D193" s="75" t="s">
        <v>4008</v>
      </c>
      <c r="E193" s="152">
        <v>7.1</v>
      </c>
      <c r="F193" s="172">
        <v>1736319081</v>
      </c>
      <c r="G193" s="170">
        <v>12327865475.099998</v>
      </c>
    </row>
    <row r="194" spans="2:7" x14ac:dyDescent="0.2">
      <c r="B194" s="13">
        <f t="shared" si="5"/>
        <v>78</v>
      </c>
      <c r="C194" s="75" t="s">
        <v>4009</v>
      </c>
      <c r="D194" s="75" t="s">
        <v>4010</v>
      </c>
      <c r="E194" s="152">
        <v>17.41</v>
      </c>
      <c r="F194" s="172">
        <v>241320000</v>
      </c>
      <c r="G194" s="170">
        <v>4201381200</v>
      </c>
    </row>
    <row r="195" spans="2:7" x14ac:dyDescent="0.2">
      <c r="B195" s="13">
        <f t="shared" ref="B195:B258" si="6">IFERROR(RANK(G195,G:G,1),"")</f>
        <v>328</v>
      </c>
      <c r="C195" s="75" t="s">
        <v>4011</v>
      </c>
      <c r="D195" s="75" t="s">
        <v>4012</v>
      </c>
      <c r="E195" s="152">
        <v>11.49</v>
      </c>
      <c r="F195" s="172">
        <v>702096010</v>
      </c>
      <c r="G195" s="170">
        <v>8067083154.9000006</v>
      </c>
    </row>
    <row r="196" spans="2:7" x14ac:dyDescent="0.2">
      <c r="B196" s="13">
        <f t="shared" si="6"/>
        <v>212</v>
      </c>
      <c r="C196" s="75" t="s">
        <v>4013</v>
      </c>
      <c r="D196" s="75" t="s">
        <v>4014</v>
      </c>
      <c r="E196" s="152">
        <v>20.49</v>
      </c>
      <c r="F196" s="172">
        <v>294188216</v>
      </c>
      <c r="G196" s="170">
        <v>6027916545.8399992</v>
      </c>
    </row>
    <row r="197" spans="2:7" x14ac:dyDescent="0.2">
      <c r="B197" s="13">
        <f t="shared" si="6"/>
        <v>272</v>
      </c>
      <c r="C197" s="75" t="s">
        <v>53</v>
      </c>
      <c r="D197" s="75" t="s">
        <v>54</v>
      </c>
      <c r="E197" s="152">
        <v>2.79</v>
      </c>
      <c r="F197" s="172">
        <v>2519166130</v>
      </c>
      <c r="G197" s="170">
        <v>7028473502.6999998</v>
      </c>
    </row>
    <row r="198" spans="2:7" x14ac:dyDescent="0.2">
      <c r="B198" s="13">
        <f t="shared" si="6"/>
        <v>105</v>
      </c>
      <c r="C198" s="75" t="s">
        <v>4015</v>
      </c>
      <c r="D198" s="75" t="s">
        <v>4016</v>
      </c>
      <c r="E198" s="152">
        <v>12.61</v>
      </c>
      <c r="F198" s="172">
        <v>364718544</v>
      </c>
      <c r="G198" s="170">
        <v>4599100839.8400002</v>
      </c>
    </row>
    <row r="199" spans="2:7" x14ac:dyDescent="0.2">
      <c r="B199" s="13">
        <f t="shared" si="6"/>
        <v>772</v>
      </c>
      <c r="C199" s="75" t="s">
        <v>4017</v>
      </c>
      <c r="D199" s="75" t="s">
        <v>4018</v>
      </c>
      <c r="E199" s="152">
        <v>23.89</v>
      </c>
      <c r="F199" s="172">
        <v>2821229621</v>
      </c>
      <c r="G199" s="170">
        <v>67399175645.690002</v>
      </c>
    </row>
    <row r="200" spans="2:7" x14ac:dyDescent="0.2">
      <c r="B200" s="13">
        <f t="shared" si="6"/>
        <v>11</v>
      </c>
      <c r="C200" s="75" t="s">
        <v>4019</v>
      </c>
      <c r="D200" s="75" t="s">
        <v>4020</v>
      </c>
      <c r="E200" s="152">
        <v>15.99</v>
      </c>
      <c r="F200" s="172">
        <v>202445880</v>
      </c>
      <c r="G200" s="170">
        <v>3237109621.1999998</v>
      </c>
    </row>
    <row r="201" spans="2:7" x14ac:dyDescent="0.2">
      <c r="B201" s="13">
        <f t="shared" si="6"/>
        <v>44</v>
      </c>
      <c r="C201" s="75" t="s">
        <v>4021</v>
      </c>
      <c r="D201" s="75" t="s">
        <v>4022</v>
      </c>
      <c r="E201" s="152">
        <v>10.58</v>
      </c>
      <c r="F201" s="172">
        <v>351300000</v>
      </c>
      <c r="G201" s="170">
        <v>3716754000</v>
      </c>
    </row>
    <row r="202" spans="2:7" x14ac:dyDescent="0.2">
      <c r="B202" s="13">
        <f t="shared" si="6"/>
        <v>721</v>
      </c>
      <c r="C202" s="75" t="s">
        <v>4023</v>
      </c>
      <c r="D202" s="75" t="s">
        <v>4024</v>
      </c>
      <c r="E202" s="152">
        <v>6.15</v>
      </c>
      <c r="F202" s="172">
        <v>6063367540</v>
      </c>
      <c r="G202" s="170">
        <v>37289710371</v>
      </c>
    </row>
    <row r="203" spans="2:7" x14ac:dyDescent="0.2">
      <c r="B203" s="13">
        <f t="shared" si="6"/>
        <v>109</v>
      </c>
      <c r="C203" s="75" t="s">
        <v>4025</v>
      </c>
      <c r="D203" s="75" t="s">
        <v>4026</v>
      </c>
      <c r="E203" s="152">
        <v>8.2200000000000006</v>
      </c>
      <c r="F203" s="172">
        <v>564369565</v>
      </c>
      <c r="G203" s="170">
        <v>4639117824.3000002</v>
      </c>
    </row>
    <row r="204" spans="2:7" x14ac:dyDescent="0.2">
      <c r="B204" s="13">
        <f t="shared" si="6"/>
        <v>175</v>
      </c>
      <c r="C204" s="75" t="s">
        <v>4027</v>
      </c>
      <c r="D204" s="75" t="s">
        <v>4028</v>
      </c>
      <c r="E204" s="152">
        <v>12.17</v>
      </c>
      <c r="F204" s="172">
        <v>448200000</v>
      </c>
      <c r="G204" s="170">
        <v>5454594000</v>
      </c>
    </row>
    <row r="205" spans="2:7" x14ac:dyDescent="0.2">
      <c r="B205" s="13">
        <f t="shared" si="6"/>
        <v>230</v>
      </c>
      <c r="C205" s="75" t="s">
        <v>4029</v>
      </c>
      <c r="D205" s="75" t="s">
        <v>4030</v>
      </c>
      <c r="E205" s="152">
        <v>5.88</v>
      </c>
      <c r="F205" s="172">
        <v>1070457939</v>
      </c>
      <c r="G205" s="170">
        <v>6294292681.3199997</v>
      </c>
    </row>
    <row r="206" spans="2:7" x14ac:dyDescent="0.2">
      <c r="B206" s="13">
        <f t="shared" si="6"/>
        <v>568</v>
      </c>
      <c r="C206" s="75" t="s">
        <v>4031</v>
      </c>
      <c r="D206" s="75" t="s">
        <v>4032</v>
      </c>
      <c r="E206" s="152">
        <v>10.94</v>
      </c>
      <c r="F206" s="172">
        <v>1424253600</v>
      </c>
      <c r="G206" s="170">
        <v>15581334384</v>
      </c>
    </row>
    <row r="207" spans="2:7" x14ac:dyDescent="0.2">
      <c r="B207" s="13">
        <f t="shared" si="6"/>
        <v>23</v>
      </c>
      <c r="C207" s="75" t="s">
        <v>4033</v>
      </c>
      <c r="D207" s="75" t="s">
        <v>4034</v>
      </c>
      <c r="E207" s="152">
        <v>15.37</v>
      </c>
      <c r="F207" s="172">
        <v>226192115</v>
      </c>
      <c r="G207" s="170">
        <v>3476572807.5499997</v>
      </c>
    </row>
    <row r="208" spans="2:7" x14ac:dyDescent="0.2">
      <c r="B208" s="13">
        <f t="shared" si="6"/>
        <v>278</v>
      </c>
      <c r="C208" s="75" t="s">
        <v>4035</v>
      </c>
      <c r="D208" s="75" t="s">
        <v>4036</v>
      </c>
      <c r="E208" s="152">
        <v>16.97</v>
      </c>
      <c r="F208" s="172">
        <v>418011276</v>
      </c>
      <c r="G208" s="170">
        <v>7093651353.7199993</v>
      </c>
    </row>
    <row r="209" spans="2:7" x14ac:dyDescent="0.2">
      <c r="B209" s="13">
        <f t="shared" si="6"/>
        <v>102</v>
      </c>
      <c r="C209" s="75" t="s">
        <v>4037</v>
      </c>
      <c r="D209" s="75" t="s">
        <v>4038</v>
      </c>
      <c r="E209" s="152">
        <v>10.44</v>
      </c>
      <c r="F209" s="172">
        <v>438850000</v>
      </c>
      <c r="G209" s="170">
        <v>4581594000</v>
      </c>
    </row>
    <row r="210" spans="2:7" x14ac:dyDescent="0.2">
      <c r="B210" s="13">
        <f t="shared" si="6"/>
        <v>485</v>
      </c>
      <c r="C210" s="75" t="s">
        <v>4039</v>
      </c>
      <c r="D210" s="75" t="s">
        <v>4040</v>
      </c>
      <c r="E210" s="152">
        <v>5.83</v>
      </c>
      <c r="F210" s="172">
        <v>2054009302</v>
      </c>
      <c r="G210" s="170">
        <v>11974874230.66</v>
      </c>
    </row>
    <row r="211" spans="2:7" x14ac:dyDescent="0.2">
      <c r="B211" s="13">
        <f t="shared" si="6"/>
        <v>146</v>
      </c>
      <c r="C211" s="75" t="s">
        <v>4041</v>
      </c>
      <c r="D211" s="75" t="s">
        <v>4042</v>
      </c>
      <c r="E211" s="152">
        <v>14.87</v>
      </c>
      <c r="F211" s="172">
        <v>336441600</v>
      </c>
      <c r="G211" s="170">
        <v>5002886592</v>
      </c>
    </row>
    <row r="212" spans="2:7" x14ac:dyDescent="0.2">
      <c r="B212" s="13">
        <f t="shared" si="6"/>
        <v>85</v>
      </c>
      <c r="C212" s="75" t="s">
        <v>4043</v>
      </c>
      <c r="D212" s="75" t="s">
        <v>4044</v>
      </c>
      <c r="E212" s="152">
        <v>7.03</v>
      </c>
      <c r="F212" s="172">
        <v>615795960</v>
      </c>
      <c r="G212" s="170">
        <v>4329045598.8000002</v>
      </c>
    </row>
    <row r="213" spans="2:7" x14ac:dyDescent="0.2">
      <c r="B213" s="13">
        <f t="shared" si="6"/>
        <v>111</v>
      </c>
      <c r="C213" s="75" t="s">
        <v>4045</v>
      </c>
      <c r="D213" s="75" t="s">
        <v>4046</v>
      </c>
      <c r="E213" s="152">
        <v>8.4700000000000006</v>
      </c>
      <c r="F213" s="172">
        <v>550000000</v>
      </c>
      <c r="G213" s="170">
        <v>4658500000</v>
      </c>
    </row>
    <row r="214" spans="2:7" x14ac:dyDescent="0.2">
      <c r="B214" s="13">
        <f t="shared" si="6"/>
        <v>74</v>
      </c>
      <c r="C214" s="75" t="s">
        <v>4047</v>
      </c>
      <c r="D214" s="75" t="s">
        <v>4048</v>
      </c>
      <c r="E214" s="152">
        <v>16</v>
      </c>
      <c r="F214" s="172">
        <v>258692460</v>
      </c>
      <c r="G214" s="170">
        <v>4139079360</v>
      </c>
    </row>
    <row r="215" spans="2:7" x14ac:dyDescent="0.2">
      <c r="B215" s="13">
        <f t="shared" si="6"/>
        <v>235</v>
      </c>
      <c r="C215" s="75" t="s">
        <v>4049</v>
      </c>
      <c r="D215" s="75" t="s">
        <v>4050</v>
      </c>
      <c r="E215" s="152">
        <v>8.1300000000000008</v>
      </c>
      <c r="F215" s="172">
        <v>784842008</v>
      </c>
      <c r="G215" s="170">
        <v>6380765525.0400009</v>
      </c>
    </row>
    <row r="216" spans="2:7" x14ac:dyDescent="0.2">
      <c r="B216" s="13">
        <f t="shared" si="6"/>
        <v>573</v>
      </c>
      <c r="C216" s="75" t="s">
        <v>4051</v>
      </c>
      <c r="D216" s="75" t="s">
        <v>4052</v>
      </c>
      <c r="E216" s="152">
        <v>4.55</v>
      </c>
      <c r="F216" s="172">
        <v>3475107147</v>
      </c>
      <c r="G216" s="170">
        <v>15811737518.849998</v>
      </c>
    </row>
    <row r="217" spans="2:7" x14ac:dyDescent="0.2">
      <c r="B217" s="13">
        <f t="shared" si="6"/>
        <v>316</v>
      </c>
      <c r="C217" s="75" t="s">
        <v>4053</v>
      </c>
      <c r="D217" s="75" t="s">
        <v>4054</v>
      </c>
      <c r="E217" s="152">
        <v>4.4000000000000004</v>
      </c>
      <c r="F217" s="172">
        <v>1769593555</v>
      </c>
      <c r="G217" s="170">
        <v>7786211642.000001</v>
      </c>
    </row>
    <row r="218" spans="2:7" x14ac:dyDescent="0.2">
      <c r="B218" s="13">
        <f t="shared" si="6"/>
        <v>681</v>
      </c>
      <c r="C218" s="75" t="s">
        <v>4055</v>
      </c>
      <c r="D218" s="75" t="s">
        <v>4056</v>
      </c>
      <c r="E218" s="152">
        <v>4.88</v>
      </c>
      <c r="F218" s="172">
        <v>5221424684</v>
      </c>
      <c r="G218" s="170">
        <v>25480552457.919998</v>
      </c>
    </row>
    <row r="219" spans="2:7" x14ac:dyDescent="0.2">
      <c r="B219" s="13">
        <f t="shared" si="6"/>
        <v>158</v>
      </c>
      <c r="C219" s="75" t="s">
        <v>4057</v>
      </c>
      <c r="D219" s="75" t="s">
        <v>4058</v>
      </c>
      <c r="E219" s="152">
        <v>10.73</v>
      </c>
      <c r="F219" s="172">
        <v>481237188</v>
      </c>
      <c r="G219" s="170">
        <v>5163675027.2399998</v>
      </c>
    </row>
    <row r="220" spans="2:7" x14ac:dyDescent="0.2">
      <c r="B220" s="13">
        <f t="shared" si="6"/>
        <v>426</v>
      </c>
      <c r="C220" s="75" t="s">
        <v>4059</v>
      </c>
      <c r="D220" s="75" t="s">
        <v>4060</v>
      </c>
      <c r="E220" s="152">
        <v>21.81</v>
      </c>
      <c r="F220" s="172">
        <v>478262552</v>
      </c>
      <c r="G220" s="170">
        <v>10430906259.119999</v>
      </c>
    </row>
    <row r="221" spans="2:7" x14ac:dyDescent="0.2">
      <c r="B221" s="13">
        <f t="shared" si="6"/>
        <v>507</v>
      </c>
      <c r="C221" s="75" t="s">
        <v>4061</v>
      </c>
      <c r="D221" s="75" t="s">
        <v>4062</v>
      </c>
      <c r="E221" s="152">
        <v>42.66</v>
      </c>
      <c r="F221" s="172">
        <v>301802291</v>
      </c>
      <c r="G221" s="170">
        <v>12874885734.059999</v>
      </c>
    </row>
    <row r="222" spans="2:7" x14ac:dyDescent="0.2">
      <c r="B222" s="13">
        <f t="shared" si="6"/>
        <v>423</v>
      </c>
      <c r="C222" s="75" t="s">
        <v>4063</v>
      </c>
      <c r="D222" s="75" t="s">
        <v>4064</v>
      </c>
      <c r="E222" s="152">
        <v>15.58</v>
      </c>
      <c r="F222" s="172">
        <v>666747648</v>
      </c>
      <c r="G222" s="170">
        <v>10387928355.84</v>
      </c>
    </row>
    <row r="223" spans="2:7" x14ac:dyDescent="0.2">
      <c r="B223" s="13">
        <f t="shared" si="6"/>
        <v>429</v>
      </c>
      <c r="C223" s="75" t="s">
        <v>4065</v>
      </c>
      <c r="D223" s="75" t="s">
        <v>4066</v>
      </c>
      <c r="E223" s="152">
        <v>7.23</v>
      </c>
      <c r="F223" s="172">
        <v>1452102930</v>
      </c>
      <c r="G223" s="170">
        <v>10498704183.900002</v>
      </c>
    </row>
    <row r="224" spans="2:7" x14ac:dyDescent="0.2">
      <c r="B224" s="13">
        <f t="shared" si="6"/>
        <v>155</v>
      </c>
      <c r="C224" s="75" t="s">
        <v>4067</v>
      </c>
      <c r="D224" s="75" t="s">
        <v>4068</v>
      </c>
      <c r="E224" s="152">
        <v>29.99</v>
      </c>
      <c r="F224" s="172">
        <v>170000000</v>
      </c>
      <c r="G224" s="170">
        <v>5098300000</v>
      </c>
    </row>
    <row r="225" spans="2:7" x14ac:dyDescent="0.2">
      <c r="B225" s="13">
        <f t="shared" si="6"/>
        <v>41</v>
      </c>
      <c r="C225" s="75" t="s">
        <v>4069</v>
      </c>
      <c r="D225" s="75" t="s">
        <v>4070</v>
      </c>
      <c r="E225" s="152">
        <v>28.47</v>
      </c>
      <c r="F225" s="172">
        <v>129800000</v>
      </c>
      <c r="G225" s="170">
        <v>3695406000</v>
      </c>
    </row>
    <row r="226" spans="2:7" x14ac:dyDescent="0.2">
      <c r="B226" s="13">
        <f t="shared" si="6"/>
        <v>639</v>
      </c>
      <c r="C226" s="75" t="s">
        <v>4071</v>
      </c>
      <c r="D226" s="75" t="s">
        <v>4072</v>
      </c>
      <c r="E226" s="152">
        <v>13.26</v>
      </c>
      <c r="F226" s="172">
        <v>1567040000</v>
      </c>
      <c r="G226" s="170">
        <v>20778950400</v>
      </c>
    </row>
    <row r="227" spans="2:7" x14ac:dyDescent="0.2">
      <c r="B227" s="13">
        <f t="shared" si="6"/>
        <v>510</v>
      </c>
      <c r="C227" s="75" t="s">
        <v>4073</v>
      </c>
      <c r="D227" s="75" t="s">
        <v>4074</v>
      </c>
      <c r="E227" s="152">
        <v>13.45</v>
      </c>
      <c r="F227" s="172">
        <v>965531842</v>
      </c>
      <c r="G227" s="170">
        <v>12986403274.9</v>
      </c>
    </row>
    <row r="228" spans="2:7" x14ac:dyDescent="0.2">
      <c r="B228" s="13">
        <f t="shared" si="6"/>
        <v>211</v>
      </c>
      <c r="C228" s="75" t="s">
        <v>4075</v>
      </c>
      <c r="D228" s="75" t="s">
        <v>4076</v>
      </c>
      <c r="E228" s="152">
        <v>9.41</v>
      </c>
      <c r="F228" s="172">
        <v>635246434</v>
      </c>
      <c r="G228" s="170">
        <v>5977668943.9400005</v>
      </c>
    </row>
    <row r="229" spans="2:7" x14ac:dyDescent="0.2">
      <c r="B229" s="13">
        <f t="shared" si="6"/>
        <v>475</v>
      </c>
      <c r="C229" s="75" t="s">
        <v>4077</v>
      </c>
      <c r="D229" s="75" t="s">
        <v>4078</v>
      </c>
      <c r="E229" s="152">
        <v>5.01</v>
      </c>
      <c r="F229" s="172">
        <v>2335407014</v>
      </c>
      <c r="G229" s="170">
        <v>11700389140.139999</v>
      </c>
    </row>
    <row r="230" spans="2:7" x14ac:dyDescent="0.2">
      <c r="B230" s="13">
        <f t="shared" si="6"/>
        <v>572</v>
      </c>
      <c r="C230" s="75" t="s">
        <v>4079</v>
      </c>
      <c r="D230" s="75" t="s">
        <v>4080</v>
      </c>
      <c r="E230" s="152">
        <v>17.399999999999999</v>
      </c>
      <c r="F230" s="172">
        <v>905481720</v>
      </c>
      <c r="G230" s="170">
        <v>15755381927.999998</v>
      </c>
    </row>
    <row r="231" spans="2:7" x14ac:dyDescent="0.2">
      <c r="B231" s="13">
        <f t="shared" si="6"/>
        <v>723</v>
      </c>
      <c r="C231" s="75" t="s">
        <v>4081</v>
      </c>
      <c r="D231" s="75" t="s">
        <v>4082</v>
      </c>
      <c r="E231" s="152">
        <v>20.28</v>
      </c>
      <c r="F231" s="172">
        <v>1846810979</v>
      </c>
      <c r="G231" s="170">
        <v>37453326654.120003</v>
      </c>
    </row>
    <row r="232" spans="2:7" x14ac:dyDescent="0.2">
      <c r="B232" s="13">
        <f t="shared" si="6"/>
        <v>104</v>
      </c>
      <c r="C232" s="75" t="s">
        <v>4083</v>
      </c>
      <c r="D232" s="75" t="s">
        <v>4084</v>
      </c>
      <c r="E232" s="152">
        <v>18.91</v>
      </c>
      <c r="F232" s="172">
        <v>243000000</v>
      </c>
      <c r="G232" s="170">
        <v>4595130000</v>
      </c>
    </row>
    <row r="233" spans="2:7" x14ac:dyDescent="0.2">
      <c r="B233" s="13">
        <f t="shared" si="6"/>
        <v>489</v>
      </c>
      <c r="C233" s="75" t="s">
        <v>4085</v>
      </c>
      <c r="D233" s="75" t="s">
        <v>4086</v>
      </c>
      <c r="E233" s="152">
        <v>9.2799999999999994</v>
      </c>
      <c r="F233" s="172">
        <v>1306285261</v>
      </c>
      <c r="G233" s="170">
        <v>12122327222.08</v>
      </c>
    </row>
    <row r="234" spans="2:7" x14ac:dyDescent="0.2">
      <c r="B234" s="13">
        <f t="shared" si="6"/>
        <v>347</v>
      </c>
      <c r="C234" s="75" t="s">
        <v>4087</v>
      </c>
      <c r="D234" s="75" t="s">
        <v>4088</v>
      </c>
      <c r="E234" s="152">
        <v>16.57</v>
      </c>
      <c r="F234" s="172">
        <v>508837238</v>
      </c>
      <c r="G234" s="170">
        <v>8431433033.6599998</v>
      </c>
    </row>
    <row r="235" spans="2:7" x14ac:dyDescent="0.2">
      <c r="B235" s="13">
        <f t="shared" si="6"/>
        <v>784</v>
      </c>
      <c r="C235" s="75" t="s">
        <v>4089</v>
      </c>
      <c r="D235" s="75" t="s">
        <v>4090</v>
      </c>
      <c r="E235" s="152">
        <v>45.33</v>
      </c>
      <c r="F235" s="172">
        <v>2347459674</v>
      </c>
      <c r="G235" s="170">
        <v>106410347022.42</v>
      </c>
    </row>
    <row r="236" spans="2:7" x14ac:dyDescent="0.2">
      <c r="B236" s="13">
        <f t="shared" si="6"/>
        <v>559</v>
      </c>
      <c r="C236" s="75" t="s">
        <v>4091</v>
      </c>
      <c r="D236" s="75" t="s">
        <v>4092</v>
      </c>
      <c r="E236" s="152">
        <v>7.13</v>
      </c>
      <c r="F236" s="172">
        <v>2089589500</v>
      </c>
      <c r="G236" s="170">
        <v>14898773135</v>
      </c>
    </row>
    <row r="237" spans="2:7" x14ac:dyDescent="0.2">
      <c r="B237" s="13">
        <f t="shared" si="6"/>
        <v>349</v>
      </c>
      <c r="C237" s="75" t="s">
        <v>4093</v>
      </c>
      <c r="D237" s="75" t="s">
        <v>4094</v>
      </c>
      <c r="E237" s="152">
        <v>16.32</v>
      </c>
      <c r="F237" s="172">
        <v>522241739</v>
      </c>
      <c r="G237" s="170">
        <v>8522985180.4800005</v>
      </c>
    </row>
    <row r="238" spans="2:7" x14ac:dyDescent="0.2">
      <c r="B238" s="13">
        <f t="shared" si="6"/>
        <v>144</v>
      </c>
      <c r="C238" s="75" t="s">
        <v>4095</v>
      </c>
      <c r="D238" s="75" t="s">
        <v>4096</v>
      </c>
      <c r="E238" s="152">
        <v>7.21</v>
      </c>
      <c r="F238" s="172">
        <v>692958572</v>
      </c>
      <c r="G238" s="170">
        <v>4996231304.1199999</v>
      </c>
    </row>
    <row r="239" spans="2:7" x14ac:dyDescent="0.2">
      <c r="B239" s="13">
        <f t="shared" si="6"/>
        <v>385</v>
      </c>
      <c r="C239" s="75" t="s">
        <v>4097</v>
      </c>
      <c r="D239" s="75" t="s">
        <v>4098</v>
      </c>
      <c r="E239" s="152">
        <v>8.14</v>
      </c>
      <c r="F239" s="172">
        <v>1148334872</v>
      </c>
      <c r="G239" s="170">
        <v>9347445858.0799999</v>
      </c>
    </row>
    <row r="240" spans="2:7" x14ac:dyDescent="0.2">
      <c r="B240" s="13">
        <f t="shared" si="6"/>
        <v>39</v>
      </c>
      <c r="C240" s="75" t="s">
        <v>4099</v>
      </c>
      <c r="D240" s="75" t="s">
        <v>4100</v>
      </c>
      <c r="E240" s="152">
        <v>7.14</v>
      </c>
      <c r="F240" s="172">
        <v>514402025</v>
      </c>
      <c r="G240" s="170">
        <v>3672830458.5</v>
      </c>
    </row>
    <row r="241" spans="2:7" x14ac:dyDescent="0.2">
      <c r="B241" s="13">
        <f t="shared" si="6"/>
        <v>492</v>
      </c>
      <c r="C241" s="75" t="s">
        <v>55</v>
      </c>
      <c r="D241" s="75" t="s">
        <v>56</v>
      </c>
      <c r="E241" s="152">
        <v>3.08</v>
      </c>
      <c r="F241" s="172">
        <v>3962072457</v>
      </c>
      <c r="G241" s="170">
        <v>12203183167.559999</v>
      </c>
    </row>
    <row r="242" spans="2:7" x14ac:dyDescent="0.2">
      <c r="B242" s="13">
        <f t="shared" si="6"/>
        <v>89</v>
      </c>
      <c r="C242" s="75" t="s">
        <v>4101</v>
      </c>
      <c r="D242" s="75" t="s">
        <v>4102</v>
      </c>
      <c r="E242" s="152">
        <v>12.39</v>
      </c>
      <c r="F242" s="172">
        <v>352995758</v>
      </c>
      <c r="G242" s="170">
        <v>4373617441.6199999</v>
      </c>
    </row>
    <row r="243" spans="2:7" x14ac:dyDescent="0.2">
      <c r="B243" s="13">
        <f t="shared" si="6"/>
        <v>327</v>
      </c>
      <c r="C243" s="75" t="s">
        <v>4103</v>
      </c>
      <c r="D243" s="75" t="s">
        <v>4104</v>
      </c>
      <c r="E243" s="152">
        <v>11.62</v>
      </c>
      <c r="F243" s="172">
        <v>693040000</v>
      </c>
      <c r="G243" s="170">
        <v>8053124799.999999</v>
      </c>
    </row>
    <row r="244" spans="2:7" x14ac:dyDescent="0.2">
      <c r="B244" s="13">
        <f t="shared" si="6"/>
        <v>284</v>
      </c>
      <c r="C244" s="75" t="s">
        <v>4105</v>
      </c>
      <c r="D244" s="75" t="s">
        <v>4106</v>
      </c>
      <c r="E244" s="152">
        <v>12.16</v>
      </c>
      <c r="F244" s="172">
        <v>592320838</v>
      </c>
      <c r="G244" s="170">
        <v>7202621390.0799999</v>
      </c>
    </row>
    <row r="245" spans="2:7" x14ac:dyDescent="0.2">
      <c r="B245" s="13">
        <f t="shared" si="6"/>
        <v>100</v>
      </c>
      <c r="C245" s="75" t="s">
        <v>4107</v>
      </c>
      <c r="D245" s="75" t="s">
        <v>4108</v>
      </c>
      <c r="E245" s="152">
        <v>10.45</v>
      </c>
      <c r="F245" s="172">
        <v>436796074</v>
      </c>
      <c r="G245" s="170">
        <v>4564518973.2999992</v>
      </c>
    </row>
    <row r="246" spans="2:7" x14ac:dyDescent="0.2">
      <c r="B246" s="13">
        <f t="shared" si="6"/>
        <v>239</v>
      </c>
      <c r="C246" s="75" t="s">
        <v>4109</v>
      </c>
      <c r="D246" s="75" t="s">
        <v>4110</v>
      </c>
      <c r="E246" s="152">
        <v>14.86</v>
      </c>
      <c r="F246" s="172">
        <v>436800000</v>
      </c>
      <c r="G246" s="170">
        <v>6490848000</v>
      </c>
    </row>
    <row r="247" spans="2:7" x14ac:dyDescent="0.2">
      <c r="B247" s="13">
        <f t="shared" si="6"/>
        <v>329</v>
      </c>
      <c r="C247" s="75" t="s">
        <v>4111</v>
      </c>
      <c r="D247" s="75" t="s">
        <v>4112</v>
      </c>
      <c r="E247" s="152">
        <v>12.83</v>
      </c>
      <c r="F247" s="172">
        <v>631052069</v>
      </c>
      <c r="G247" s="170">
        <v>8096398045.2700005</v>
      </c>
    </row>
    <row r="248" spans="2:7" x14ac:dyDescent="0.2">
      <c r="B248" s="13">
        <f t="shared" si="6"/>
        <v>413</v>
      </c>
      <c r="C248" s="75" t="s">
        <v>4113</v>
      </c>
      <c r="D248" s="75" t="s">
        <v>4114</v>
      </c>
      <c r="E248" s="152">
        <v>13.37</v>
      </c>
      <c r="F248" s="172">
        <v>759903511</v>
      </c>
      <c r="G248" s="170">
        <v>10159909942.07</v>
      </c>
    </row>
    <row r="249" spans="2:7" x14ac:dyDescent="0.2">
      <c r="B249" s="13">
        <f t="shared" si="6"/>
        <v>641</v>
      </c>
      <c r="C249" s="75" t="s">
        <v>4115</v>
      </c>
      <c r="D249" s="75" t="s">
        <v>4116</v>
      </c>
      <c r="E249" s="152">
        <v>19.18</v>
      </c>
      <c r="F249" s="172">
        <v>1093064378</v>
      </c>
      <c r="G249" s="170">
        <v>20964974770.040001</v>
      </c>
    </row>
    <row r="250" spans="2:7" x14ac:dyDescent="0.2">
      <c r="B250" s="13">
        <f t="shared" si="6"/>
        <v>395</v>
      </c>
      <c r="C250" s="75" t="s">
        <v>4117</v>
      </c>
      <c r="D250" s="75" t="s">
        <v>4118</v>
      </c>
      <c r="E250" s="152">
        <v>12.37</v>
      </c>
      <c r="F250" s="172">
        <v>780816890</v>
      </c>
      <c r="G250" s="170">
        <v>9658704929.2999992</v>
      </c>
    </row>
    <row r="251" spans="2:7" x14ac:dyDescent="0.2">
      <c r="B251" s="13">
        <f t="shared" si="6"/>
        <v>508</v>
      </c>
      <c r="C251" s="75" t="s">
        <v>4119</v>
      </c>
      <c r="D251" s="75" t="s">
        <v>4120</v>
      </c>
      <c r="E251" s="152">
        <v>16.68</v>
      </c>
      <c r="F251" s="172">
        <v>774754697</v>
      </c>
      <c r="G251" s="170">
        <v>12922908345.959999</v>
      </c>
    </row>
    <row r="252" spans="2:7" x14ac:dyDescent="0.2">
      <c r="B252" s="13">
        <f t="shared" si="6"/>
        <v>412</v>
      </c>
      <c r="C252" s="75" t="s">
        <v>4121</v>
      </c>
      <c r="D252" s="75" t="s">
        <v>4122</v>
      </c>
      <c r="E252" s="152">
        <v>9.83</v>
      </c>
      <c r="F252" s="172">
        <v>1032000000</v>
      </c>
      <c r="G252" s="170">
        <v>10144560000</v>
      </c>
    </row>
    <row r="253" spans="2:7" x14ac:dyDescent="0.2">
      <c r="B253" s="13">
        <f t="shared" si="6"/>
        <v>750</v>
      </c>
      <c r="C253" s="75" t="s">
        <v>4123</v>
      </c>
      <c r="D253" s="75" t="s">
        <v>4124</v>
      </c>
      <c r="E253" s="152">
        <v>8.58</v>
      </c>
      <c r="F253" s="172">
        <v>5500400678</v>
      </c>
      <c r="G253" s="170">
        <v>47193437817.239998</v>
      </c>
    </row>
    <row r="254" spans="2:7" x14ac:dyDescent="0.2">
      <c r="B254" s="13">
        <f t="shared" si="6"/>
        <v>549</v>
      </c>
      <c r="C254" s="75" t="s">
        <v>4125</v>
      </c>
      <c r="D254" s="75" t="s">
        <v>4126</v>
      </c>
      <c r="E254" s="152">
        <v>17.399999999999999</v>
      </c>
      <c r="F254" s="172">
        <v>824080943</v>
      </c>
      <c r="G254" s="170">
        <v>14339008408.199999</v>
      </c>
    </row>
    <row r="255" spans="2:7" x14ac:dyDescent="0.2">
      <c r="B255" s="13">
        <f t="shared" si="6"/>
        <v>724</v>
      </c>
      <c r="C255" s="75" t="s">
        <v>4127</v>
      </c>
      <c r="D255" s="75" t="s">
        <v>4128</v>
      </c>
      <c r="E255" s="152">
        <v>14.26</v>
      </c>
      <c r="F255" s="172">
        <v>2681901273</v>
      </c>
      <c r="G255" s="170">
        <v>38243912152.979996</v>
      </c>
    </row>
    <row r="256" spans="2:7" x14ac:dyDescent="0.2">
      <c r="B256" s="13">
        <f t="shared" si="6"/>
        <v>483</v>
      </c>
      <c r="C256" s="75" t="s">
        <v>4129</v>
      </c>
      <c r="D256" s="75" t="s">
        <v>4130</v>
      </c>
      <c r="E256" s="152">
        <v>7.13</v>
      </c>
      <c r="F256" s="172">
        <v>1672000000</v>
      </c>
      <c r="G256" s="170">
        <v>11921360000</v>
      </c>
    </row>
    <row r="257" spans="2:7" x14ac:dyDescent="0.2">
      <c r="B257" s="13">
        <f t="shared" si="6"/>
        <v>3</v>
      </c>
      <c r="C257" s="75" t="s">
        <v>4131</v>
      </c>
      <c r="D257" s="75" t="s">
        <v>4132</v>
      </c>
      <c r="E257" s="152">
        <v>12.98</v>
      </c>
      <c r="F257" s="172">
        <v>235148140</v>
      </c>
      <c r="G257" s="170">
        <v>3052222857.2000003</v>
      </c>
    </row>
    <row r="258" spans="2:7" x14ac:dyDescent="0.2">
      <c r="B258" s="13">
        <f t="shared" si="6"/>
        <v>27</v>
      </c>
      <c r="C258" s="75" t="s">
        <v>4133</v>
      </c>
      <c r="D258" s="75" t="s">
        <v>4134</v>
      </c>
      <c r="E258" s="152">
        <v>10.24</v>
      </c>
      <c r="F258" s="172">
        <v>346009804</v>
      </c>
      <c r="G258" s="170">
        <v>3543140392.96</v>
      </c>
    </row>
    <row r="259" spans="2:7" x14ac:dyDescent="0.2">
      <c r="B259" s="13">
        <f t="shared" ref="B259:B322" si="7">IFERROR(RANK(G259,G:G,1),"")</f>
        <v>216</v>
      </c>
      <c r="C259" s="75" t="s">
        <v>4135</v>
      </c>
      <c r="D259" s="75" t="s">
        <v>4136</v>
      </c>
      <c r="E259" s="152">
        <v>9.02</v>
      </c>
      <c r="F259" s="172">
        <v>675604211</v>
      </c>
      <c r="G259" s="170">
        <v>6093949983.2199993</v>
      </c>
    </row>
    <row r="260" spans="2:7" x14ac:dyDescent="0.2">
      <c r="B260" s="13">
        <f t="shared" si="7"/>
        <v>266</v>
      </c>
      <c r="C260" s="75" t="s">
        <v>4137</v>
      </c>
      <c r="D260" s="75" t="s">
        <v>4138</v>
      </c>
      <c r="E260" s="152">
        <v>11.43</v>
      </c>
      <c r="F260" s="172">
        <v>602738000</v>
      </c>
      <c r="G260" s="170">
        <v>6889295340</v>
      </c>
    </row>
    <row r="261" spans="2:7" x14ac:dyDescent="0.2">
      <c r="B261" s="13">
        <f t="shared" si="7"/>
        <v>5</v>
      </c>
      <c r="C261" s="75" t="s">
        <v>4139</v>
      </c>
      <c r="D261" s="75" t="s">
        <v>4140</v>
      </c>
      <c r="E261" s="152">
        <v>17.260000000000002</v>
      </c>
      <c r="F261" s="172">
        <v>178138918</v>
      </c>
      <c r="G261" s="170">
        <v>3074677724.6800003</v>
      </c>
    </row>
    <row r="262" spans="2:7" x14ac:dyDescent="0.2">
      <c r="B262" s="13">
        <f t="shared" si="7"/>
        <v>603</v>
      </c>
      <c r="C262" s="75" t="s">
        <v>57</v>
      </c>
      <c r="D262" s="75" t="s">
        <v>58</v>
      </c>
      <c r="E262" s="152">
        <v>2.78</v>
      </c>
      <c r="F262" s="172">
        <v>6263357424</v>
      </c>
      <c r="G262" s="170">
        <v>17412133638.719997</v>
      </c>
    </row>
    <row r="263" spans="2:7" x14ac:dyDescent="0.2">
      <c r="B263" s="13">
        <f t="shared" si="7"/>
        <v>233</v>
      </c>
      <c r="C263" s="75" t="s">
        <v>4141</v>
      </c>
      <c r="D263" s="75" t="s">
        <v>4142</v>
      </c>
      <c r="E263" s="152">
        <v>5.41</v>
      </c>
      <c r="F263" s="172">
        <v>1167561419</v>
      </c>
      <c r="G263" s="170">
        <v>6316507276.79</v>
      </c>
    </row>
    <row r="264" spans="2:7" x14ac:dyDescent="0.2">
      <c r="B264" s="13">
        <f t="shared" si="7"/>
        <v>749</v>
      </c>
      <c r="C264" s="75" t="s">
        <v>4143</v>
      </c>
      <c r="D264" s="75" t="s">
        <v>4144</v>
      </c>
      <c r="E264" s="152">
        <v>21.62</v>
      </c>
      <c r="F264" s="172">
        <v>2162334720</v>
      </c>
      <c r="G264" s="170">
        <v>46749676646.400002</v>
      </c>
    </row>
    <row r="265" spans="2:7" x14ac:dyDescent="0.2">
      <c r="B265" s="13">
        <f t="shared" si="7"/>
        <v>352</v>
      </c>
      <c r="C265" s="75" t="s">
        <v>4145</v>
      </c>
      <c r="D265" s="75" t="s">
        <v>4146</v>
      </c>
      <c r="E265" s="152">
        <v>10.34</v>
      </c>
      <c r="F265" s="172">
        <v>827775000</v>
      </c>
      <c r="G265" s="170">
        <v>8559193500</v>
      </c>
    </row>
    <row r="266" spans="2:7" x14ac:dyDescent="0.2">
      <c r="B266" s="13">
        <f t="shared" si="7"/>
        <v>121</v>
      </c>
      <c r="C266" s="75" t="s">
        <v>4147</v>
      </c>
      <c r="D266" s="75" t="s">
        <v>4148</v>
      </c>
      <c r="E266" s="152">
        <v>7.17</v>
      </c>
      <c r="F266" s="172">
        <v>665600000</v>
      </c>
      <c r="G266" s="170">
        <v>4772352000</v>
      </c>
    </row>
    <row r="267" spans="2:7" x14ac:dyDescent="0.2">
      <c r="B267" s="13">
        <f t="shared" si="7"/>
        <v>647</v>
      </c>
      <c r="C267" s="75" t="s">
        <v>4149</v>
      </c>
      <c r="D267" s="75" t="s">
        <v>4150</v>
      </c>
      <c r="E267" s="152">
        <v>15.92</v>
      </c>
      <c r="F267" s="172">
        <v>1356921309</v>
      </c>
      <c r="G267" s="170">
        <v>21602187239.279999</v>
      </c>
    </row>
    <row r="268" spans="2:7" x14ac:dyDescent="0.2">
      <c r="B268" s="13">
        <f t="shared" si="7"/>
        <v>286</v>
      </c>
      <c r="C268" s="75" t="s">
        <v>4151</v>
      </c>
      <c r="D268" s="75" t="s">
        <v>4152</v>
      </c>
      <c r="E268" s="152">
        <v>6.69</v>
      </c>
      <c r="F268" s="172">
        <v>1082198663</v>
      </c>
      <c r="G268" s="170">
        <v>7239909055.4700003</v>
      </c>
    </row>
    <row r="269" spans="2:7" x14ac:dyDescent="0.2">
      <c r="B269" s="13">
        <f t="shared" si="7"/>
        <v>607</v>
      </c>
      <c r="C269" s="75" t="s">
        <v>4153</v>
      </c>
      <c r="D269" s="75" t="s">
        <v>4154</v>
      </c>
      <c r="E269" s="152">
        <v>26.69</v>
      </c>
      <c r="F269" s="172">
        <v>673416467</v>
      </c>
      <c r="G269" s="170">
        <v>17973485504.23</v>
      </c>
    </row>
    <row r="270" spans="2:7" x14ac:dyDescent="0.2">
      <c r="B270" s="13">
        <f t="shared" si="7"/>
        <v>541</v>
      </c>
      <c r="C270" s="75" t="s">
        <v>4155</v>
      </c>
      <c r="D270" s="75" t="s">
        <v>4156</v>
      </c>
      <c r="E270" s="152">
        <v>19.45</v>
      </c>
      <c r="F270" s="172">
        <v>717114512</v>
      </c>
      <c r="G270" s="170">
        <v>13947877258.4</v>
      </c>
    </row>
    <row r="271" spans="2:7" x14ac:dyDescent="0.2">
      <c r="B271" s="13">
        <f t="shared" si="7"/>
        <v>663</v>
      </c>
      <c r="C271" s="75" t="s">
        <v>4157</v>
      </c>
      <c r="D271" s="75" t="s">
        <v>4158</v>
      </c>
      <c r="E271" s="152">
        <v>3.48</v>
      </c>
      <c r="F271" s="172">
        <v>6472983003</v>
      </c>
      <c r="G271" s="170">
        <v>22525980850.439999</v>
      </c>
    </row>
    <row r="272" spans="2:7" x14ac:dyDescent="0.2">
      <c r="B272" s="13">
        <f t="shared" si="7"/>
        <v>269</v>
      </c>
      <c r="C272" s="75" t="s">
        <v>4159</v>
      </c>
      <c r="D272" s="75" t="s">
        <v>5861</v>
      </c>
      <c r="E272" s="152">
        <v>28.85</v>
      </c>
      <c r="F272" s="172">
        <v>242000000</v>
      </c>
      <c r="G272" s="170">
        <v>6981700000</v>
      </c>
    </row>
    <row r="273" spans="2:7" x14ac:dyDescent="0.2">
      <c r="B273" s="13">
        <f t="shared" si="7"/>
        <v>4</v>
      </c>
      <c r="C273" s="75" t="s">
        <v>4161</v>
      </c>
      <c r="D273" s="75" t="s">
        <v>4162</v>
      </c>
      <c r="E273" s="152">
        <v>9.74</v>
      </c>
      <c r="F273" s="172">
        <v>315594000</v>
      </c>
      <c r="G273" s="170">
        <v>3073885560</v>
      </c>
    </row>
    <row r="274" spans="2:7" x14ac:dyDescent="0.2">
      <c r="B274" s="13">
        <f t="shared" si="7"/>
        <v>646</v>
      </c>
      <c r="C274" s="75" t="s">
        <v>4163</v>
      </c>
      <c r="D274" s="75" t="s">
        <v>4164</v>
      </c>
      <c r="E274" s="152">
        <v>4.91</v>
      </c>
      <c r="F274" s="172">
        <v>4390294584</v>
      </c>
      <c r="G274" s="170">
        <v>21556346407.440002</v>
      </c>
    </row>
    <row r="275" spans="2:7" x14ac:dyDescent="0.2">
      <c r="B275" s="13">
        <f t="shared" si="7"/>
        <v>438</v>
      </c>
      <c r="C275" s="75" t="s">
        <v>4165</v>
      </c>
      <c r="D275" s="75" t="s">
        <v>4166</v>
      </c>
      <c r="E275" s="152">
        <v>7.06</v>
      </c>
      <c r="F275" s="172">
        <v>1510550000</v>
      </c>
      <c r="G275" s="170">
        <v>10664483000</v>
      </c>
    </row>
    <row r="276" spans="2:7" x14ac:dyDescent="0.2">
      <c r="B276" s="13">
        <f t="shared" si="7"/>
        <v>264</v>
      </c>
      <c r="C276" s="75" t="s">
        <v>4167</v>
      </c>
      <c r="D276" s="75" t="s">
        <v>4168</v>
      </c>
      <c r="E276" s="152">
        <v>6.21</v>
      </c>
      <c r="F276" s="172">
        <v>1105700000</v>
      </c>
      <c r="G276" s="170">
        <v>6866397000</v>
      </c>
    </row>
    <row r="277" spans="2:7" x14ac:dyDescent="0.2">
      <c r="B277" s="13">
        <f t="shared" si="7"/>
        <v>441</v>
      </c>
      <c r="C277" s="75" t="s">
        <v>4169</v>
      </c>
      <c r="D277" s="75" t="s">
        <v>4170</v>
      </c>
      <c r="E277" s="152">
        <v>14.03</v>
      </c>
      <c r="F277" s="172">
        <v>766264018</v>
      </c>
      <c r="G277" s="170">
        <v>10750684172.539999</v>
      </c>
    </row>
    <row r="278" spans="2:7" x14ac:dyDescent="0.2">
      <c r="B278" s="13">
        <f t="shared" si="7"/>
        <v>558</v>
      </c>
      <c r="C278" s="75" t="s">
        <v>4171</v>
      </c>
      <c r="D278" s="75" t="s">
        <v>4172</v>
      </c>
      <c r="E278" s="152">
        <v>12.72</v>
      </c>
      <c r="F278" s="172">
        <v>1169045620</v>
      </c>
      <c r="G278" s="170">
        <v>14870260286.400002</v>
      </c>
    </row>
    <row r="279" spans="2:7" x14ac:dyDescent="0.2">
      <c r="B279" s="13">
        <f t="shared" si="7"/>
        <v>185</v>
      </c>
      <c r="C279" s="75" t="s">
        <v>4173</v>
      </c>
      <c r="D279" s="75" t="s">
        <v>4174</v>
      </c>
      <c r="E279" s="152">
        <v>8.33</v>
      </c>
      <c r="F279" s="172">
        <v>665680392</v>
      </c>
      <c r="G279" s="170">
        <v>5545117665.3599997</v>
      </c>
    </row>
    <row r="280" spans="2:7" x14ac:dyDescent="0.2">
      <c r="B280" s="13">
        <f t="shared" si="7"/>
        <v>157</v>
      </c>
      <c r="C280" s="75" t="s">
        <v>4175</v>
      </c>
      <c r="D280" s="75" t="s">
        <v>4176</v>
      </c>
      <c r="E280" s="152">
        <v>9.09</v>
      </c>
      <c r="F280" s="172">
        <v>567166357</v>
      </c>
      <c r="G280" s="170">
        <v>5155542185.1300001</v>
      </c>
    </row>
    <row r="281" spans="2:7" x14ac:dyDescent="0.2">
      <c r="B281" s="13">
        <f t="shared" si="7"/>
        <v>195</v>
      </c>
      <c r="C281" s="75" t="s">
        <v>4177</v>
      </c>
      <c r="D281" s="75" t="s">
        <v>4178</v>
      </c>
      <c r="E281" s="152">
        <v>13.04</v>
      </c>
      <c r="F281" s="172">
        <v>438031073</v>
      </c>
      <c r="G281" s="170">
        <v>5711925191.9200001</v>
      </c>
    </row>
    <row r="282" spans="2:7" x14ac:dyDescent="0.2">
      <c r="B282" s="13">
        <f t="shared" si="7"/>
        <v>526</v>
      </c>
      <c r="C282" s="75" t="s">
        <v>4179</v>
      </c>
      <c r="D282" s="75" t="s">
        <v>4180</v>
      </c>
      <c r="E282" s="152">
        <v>17.579999999999998</v>
      </c>
      <c r="F282" s="172">
        <v>768873076</v>
      </c>
      <c r="G282" s="170">
        <v>13516788676.079998</v>
      </c>
    </row>
    <row r="283" spans="2:7" x14ac:dyDescent="0.2">
      <c r="B283" s="13">
        <f t="shared" si="7"/>
        <v>366</v>
      </c>
      <c r="C283" s="75" t="s">
        <v>4181</v>
      </c>
      <c r="D283" s="75" t="s">
        <v>4182</v>
      </c>
      <c r="E283" s="152">
        <v>10.74</v>
      </c>
      <c r="F283" s="172">
        <v>830471442</v>
      </c>
      <c r="G283" s="170">
        <v>8919263287.0799999</v>
      </c>
    </row>
    <row r="284" spans="2:7" x14ac:dyDescent="0.2">
      <c r="B284" s="13">
        <f t="shared" si="7"/>
        <v>509</v>
      </c>
      <c r="C284" s="75" t="s">
        <v>4183</v>
      </c>
      <c r="D284" s="75" t="s">
        <v>4184</v>
      </c>
      <c r="E284" s="152">
        <v>6.36</v>
      </c>
      <c r="F284" s="172">
        <v>2032000000</v>
      </c>
      <c r="G284" s="170">
        <v>12923520000</v>
      </c>
    </row>
    <row r="285" spans="2:7" x14ac:dyDescent="0.2">
      <c r="B285" s="13">
        <f t="shared" si="7"/>
        <v>726</v>
      </c>
      <c r="C285" s="75" t="s">
        <v>4185</v>
      </c>
      <c r="D285" s="75" t="s">
        <v>4186</v>
      </c>
      <c r="E285" s="152">
        <v>23.6</v>
      </c>
      <c r="F285" s="172">
        <v>1625790949</v>
      </c>
      <c r="G285" s="170">
        <v>38368666396.400002</v>
      </c>
    </row>
    <row r="286" spans="2:7" x14ac:dyDescent="0.2">
      <c r="B286" s="13">
        <f t="shared" si="7"/>
        <v>76</v>
      </c>
      <c r="C286" s="75" t="s">
        <v>4187</v>
      </c>
      <c r="D286" s="75" t="s">
        <v>4188</v>
      </c>
      <c r="E286" s="152">
        <v>7.84</v>
      </c>
      <c r="F286" s="172">
        <v>529619808</v>
      </c>
      <c r="G286" s="170">
        <v>4152219294.7199998</v>
      </c>
    </row>
    <row r="287" spans="2:7" x14ac:dyDescent="0.2">
      <c r="B287" s="13">
        <f t="shared" si="7"/>
        <v>501</v>
      </c>
      <c r="C287" s="75" t="s">
        <v>4189</v>
      </c>
      <c r="D287" s="75" t="s">
        <v>4190</v>
      </c>
      <c r="E287" s="152">
        <v>12.2</v>
      </c>
      <c r="F287" s="172">
        <v>1029736837</v>
      </c>
      <c r="G287" s="170">
        <v>12562789411.4</v>
      </c>
    </row>
    <row r="288" spans="2:7" x14ac:dyDescent="0.2">
      <c r="B288" s="13">
        <f t="shared" si="7"/>
        <v>176</v>
      </c>
      <c r="C288" s="75" t="s">
        <v>4191</v>
      </c>
      <c r="D288" s="75" t="s">
        <v>4192</v>
      </c>
      <c r="E288" s="152">
        <v>8.01</v>
      </c>
      <c r="F288" s="172">
        <v>682072000</v>
      </c>
      <c r="G288" s="170">
        <v>5463396720</v>
      </c>
    </row>
    <row r="289" spans="2:7" x14ac:dyDescent="0.2">
      <c r="B289" s="13">
        <f t="shared" si="7"/>
        <v>384</v>
      </c>
      <c r="C289" s="75" t="s">
        <v>4193</v>
      </c>
      <c r="D289" s="75" t="s">
        <v>4194</v>
      </c>
      <c r="E289" s="152">
        <v>14.47</v>
      </c>
      <c r="F289" s="172">
        <v>644960198</v>
      </c>
      <c r="G289" s="170">
        <v>9332574065.0599995</v>
      </c>
    </row>
    <row r="290" spans="2:7" x14ac:dyDescent="0.2">
      <c r="B290" s="13">
        <f t="shared" si="7"/>
        <v>617</v>
      </c>
      <c r="C290" s="75" t="s">
        <v>4195</v>
      </c>
      <c r="D290" s="75" t="s">
        <v>4196</v>
      </c>
      <c r="E290" s="152">
        <v>29.07</v>
      </c>
      <c r="F290" s="172">
        <v>653007263</v>
      </c>
      <c r="G290" s="170">
        <v>18982921135.41</v>
      </c>
    </row>
    <row r="291" spans="2:7" x14ac:dyDescent="0.2">
      <c r="B291" s="13">
        <f t="shared" si="7"/>
        <v>69</v>
      </c>
      <c r="C291" s="75" t="s">
        <v>4197</v>
      </c>
      <c r="D291" s="75" t="s">
        <v>4198</v>
      </c>
      <c r="E291" s="152">
        <v>7.06</v>
      </c>
      <c r="F291" s="172">
        <v>578154688</v>
      </c>
      <c r="G291" s="170">
        <v>4081772097.2799997</v>
      </c>
    </row>
    <row r="292" spans="2:7" x14ac:dyDescent="0.2">
      <c r="B292" s="13">
        <f t="shared" si="7"/>
        <v>774</v>
      </c>
      <c r="C292" s="75" t="s">
        <v>4199</v>
      </c>
      <c r="D292" s="75" t="s">
        <v>4200</v>
      </c>
      <c r="E292" s="152">
        <v>24.1</v>
      </c>
      <c r="F292" s="172">
        <v>2954946709</v>
      </c>
      <c r="G292" s="170">
        <v>71214215686.900009</v>
      </c>
    </row>
    <row r="293" spans="2:7" x14ac:dyDescent="0.2">
      <c r="B293" s="13">
        <f t="shared" si="7"/>
        <v>538</v>
      </c>
      <c r="C293" s="75" t="s">
        <v>4201</v>
      </c>
      <c r="D293" s="75" t="s">
        <v>4202</v>
      </c>
      <c r="E293" s="152">
        <v>21.82</v>
      </c>
      <c r="F293" s="172">
        <v>638206348</v>
      </c>
      <c r="G293" s="170">
        <v>13925662513.360001</v>
      </c>
    </row>
    <row r="294" spans="2:7" x14ac:dyDescent="0.2">
      <c r="B294" s="13">
        <f t="shared" si="7"/>
        <v>93</v>
      </c>
      <c r="C294" s="75" t="s">
        <v>4203</v>
      </c>
      <c r="D294" s="75" t="s">
        <v>4204</v>
      </c>
      <c r="E294" s="152">
        <v>22.26</v>
      </c>
      <c r="F294" s="172">
        <v>198000000</v>
      </c>
      <c r="G294" s="170">
        <v>4407480000</v>
      </c>
    </row>
    <row r="295" spans="2:7" x14ac:dyDescent="0.2">
      <c r="B295" s="13">
        <f t="shared" si="7"/>
        <v>671</v>
      </c>
      <c r="C295" s="75" t="s">
        <v>4205</v>
      </c>
      <c r="D295" s="75" t="s">
        <v>4206</v>
      </c>
      <c r="E295" s="152">
        <v>8.33</v>
      </c>
      <c r="F295" s="172">
        <v>2825686942</v>
      </c>
      <c r="G295" s="170">
        <v>23537972226.860001</v>
      </c>
    </row>
    <row r="296" spans="2:7" x14ac:dyDescent="0.2">
      <c r="B296" s="13">
        <f t="shared" si="7"/>
        <v>583</v>
      </c>
      <c r="C296" s="75" t="s">
        <v>4207</v>
      </c>
      <c r="D296" s="75" t="s">
        <v>4208</v>
      </c>
      <c r="E296" s="152">
        <v>6.71</v>
      </c>
      <c r="F296" s="172">
        <v>2405000000</v>
      </c>
      <c r="G296" s="170">
        <v>16137550000</v>
      </c>
    </row>
    <row r="297" spans="2:7" x14ac:dyDescent="0.2">
      <c r="B297" s="13">
        <f t="shared" si="7"/>
        <v>702</v>
      </c>
      <c r="C297" s="75" t="s">
        <v>4209</v>
      </c>
      <c r="D297" s="75" t="s">
        <v>4210</v>
      </c>
      <c r="E297" s="152">
        <v>6.26</v>
      </c>
      <c r="F297" s="172">
        <v>4811165857</v>
      </c>
      <c r="G297" s="170">
        <v>30117898264.82</v>
      </c>
    </row>
    <row r="298" spans="2:7" x14ac:dyDescent="0.2">
      <c r="B298" s="13">
        <f t="shared" si="7"/>
        <v>300</v>
      </c>
      <c r="C298" s="75" t="s">
        <v>4211</v>
      </c>
      <c r="D298" s="75" t="s">
        <v>4212</v>
      </c>
      <c r="E298" s="152">
        <v>9.57</v>
      </c>
      <c r="F298" s="172">
        <v>787041461</v>
      </c>
      <c r="G298" s="170">
        <v>7531986781.7700005</v>
      </c>
    </row>
    <row r="299" spans="2:7" x14ac:dyDescent="0.2">
      <c r="B299" s="13">
        <f t="shared" si="7"/>
        <v>703</v>
      </c>
      <c r="C299" s="75" t="s">
        <v>4213</v>
      </c>
      <c r="D299" s="75" t="s">
        <v>4214</v>
      </c>
      <c r="E299" s="152">
        <v>9.3000000000000007</v>
      </c>
      <c r="F299" s="172">
        <v>3253331860</v>
      </c>
      <c r="G299" s="170">
        <v>30255986298.000004</v>
      </c>
    </row>
    <row r="300" spans="2:7" x14ac:dyDescent="0.2">
      <c r="B300" s="13">
        <f t="shared" si="7"/>
        <v>138</v>
      </c>
      <c r="C300" s="75" t="s">
        <v>4215</v>
      </c>
      <c r="D300" s="75" t="s">
        <v>4216</v>
      </c>
      <c r="E300" s="152">
        <v>9.08</v>
      </c>
      <c r="F300" s="172">
        <v>543720000</v>
      </c>
      <c r="G300" s="170">
        <v>4936977600</v>
      </c>
    </row>
    <row r="301" spans="2:7" x14ac:dyDescent="0.2">
      <c r="B301" s="13">
        <f t="shared" si="7"/>
        <v>137</v>
      </c>
      <c r="C301" s="75" t="s">
        <v>4217</v>
      </c>
      <c r="D301" s="75" t="s">
        <v>4218</v>
      </c>
      <c r="E301" s="152">
        <v>9.33</v>
      </c>
      <c r="F301" s="172">
        <v>527802080</v>
      </c>
      <c r="G301" s="170">
        <v>4924393406.3999996</v>
      </c>
    </row>
    <row r="302" spans="2:7" x14ac:dyDescent="0.2">
      <c r="B302" s="13">
        <f t="shared" si="7"/>
        <v>127</v>
      </c>
      <c r="C302" s="75" t="s">
        <v>4219</v>
      </c>
      <c r="D302" s="75" t="s">
        <v>4220</v>
      </c>
      <c r="E302" s="152">
        <v>9.83</v>
      </c>
      <c r="F302" s="172">
        <v>492089200</v>
      </c>
      <c r="G302" s="170">
        <v>4837236836</v>
      </c>
    </row>
    <row r="303" spans="2:7" x14ac:dyDescent="0.2">
      <c r="B303" s="13">
        <f t="shared" si="7"/>
        <v>28</v>
      </c>
      <c r="C303" s="75" t="s">
        <v>4221</v>
      </c>
      <c r="D303" s="75" t="s">
        <v>4222</v>
      </c>
      <c r="E303" s="152">
        <v>11.87</v>
      </c>
      <c r="F303" s="172">
        <v>298731378</v>
      </c>
      <c r="G303" s="170">
        <v>3545941456.8599997</v>
      </c>
    </row>
    <row r="304" spans="2:7" x14ac:dyDescent="0.2">
      <c r="B304" s="13">
        <f t="shared" si="7"/>
        <v>148</v>
      </c>
      <c r="C304" s="75" t="s">
        <v>4223</v>
      </c>
      <c r="D304" s="75" t="s">
        <v>4224</v>
      </c>
      <c r="E304" s="152">
        <v>9.93</v>
      </c>
      <c r="F304" s="172">
        <v>504936660</v>
      </c>
      <c r="G304" s="170">
        <v>5014021033.8000002</v>
      </c>
    </row>
    <row r="305" spans="2:7" x14ac:dyDescent="0.2">
      <c r="B305" s="13">
        <f t="shared" si="7"/>
        <v>33</v>
      </c>
      <c r="C305" s="75" t="s">
        <v>4225</v>
      </c>
      <c r="D305" s="75" t="s">
        <v>4226</v>
      </c>
      <c r="E305" s="152">
        <v>9.39</v>
      </c>
      <c r="F305" s="172">
        <v>381512820</v>
      </c>
      <c r="G305" s="170">
        <v>3582405379.8000002</v>
      </c>
    </row>
    <row r="306" spans="2:7" x14ac:dyDescent="0.2">
      <c r="B306" s="13">
        <f t="shared" si="7"/>
        <v>250</v>
      </c>
      <c r="C306" s="75" t="s">
        <v>4227</v>
      </c>
      <c r="D306" s="75" t="s">
        <v>4228</v>
      </c>
      <c r="E306" s="152">
        <v>9.01</v>
      </c>
      <c r="F306" s="172">
        <v>738080000</v>
      </c>
      <c r="G306" s="170">
        <v>6650100800</v>
      </c>
    </row>
    <row r="307" spans="2:7" x14ac:dyDescent="0.2">
      <c r="B307" s="13">
        <f t="shared" si="7"/>
        <v>116</v>
      </c>
      <c r="C307" s="75" t="s">
        <v>4229</v>
      </c>
      <c r="D307" s="75" t="s">
        <v>4230</v>
      </c>
      <c r="E307" s="152">
        <v>7.09</v>
      </c>
      <c r="F307" s="172">
        <v>665807918</v>
      </c>
      <c r="G307" s="170">
        <v>4720578138.6199999</v>
      </c>
    </row>
    <row r="308" spans="2:7" x14ac:dyDescent="0.2">
      <c r="B308" s="13">
        <f t="shared" si="7"/>
        <v>764</v>
      </c>
      <c r="C308" s="75" t="s">
        <v>4231</v>
      </c>
      <c r="D308" s="75" t="s">
        <v>4232</v>
      </c>
      <c r="E308" s="152">
        <v>17.11</v>
      </c>
      <c r="F308" s="172">
        <v>3462729405</v>
      </c>
      <c r="G308" s="170">
        <v>59247300119.549995</v>
      </c>
    </row>
    <row r="309" spans="2:7" x14ac:dyDescent="0.2">
      <c r="B309" s="13">
        <f t="shared" si="7"/>
        <v>289</v>
      </c>
      <c r="C309" s="75" t="s">
        <v>4233</v>
      </c>
      <c r="D309" s="75" t="s">
        <v>4234</v>
      </c>
      <c r="E309" s="152">
        <v>16.39</v>
      </c>
      <c r="F309" s="172">
        <v>443476750</v>
      </c>
      <c r="G309" s="170">
        <v>7268583932.5</v>
      </c>
    </row>
    <row r="310" spans="2:7" x14ac:dyDescent="0.2">
      <c r="B310" s="13">
        <f t="shared" si="7"/>
        <v>94</v>
      </c>
      <c r="C310" s="75" t="s">
        <v>4235</v>
      </c>
      <c r="D310" s="75" t="s">
        <v>4236</v>
      </c>
      <c r="E310" s="152">
        <v>11.07</v>
      </c>
      <c r="F310" s="172">
        <v>400000000</v>
      </c>
      <c r="G310" s="170">
        <v>4428000000</v>
      </c>
    </row>
    <row r="311" spans="2:7" x14ac:dyDescent="0.2">
      <c r="B311" s="13">
        <f t="shared" si="7"/>
        <v>454</v>
      </c>
      <c r="C311" s="75" t="s">
        <v>4237</v>
      </c>
      <c r="D311" s="75" t="s">
        <v>4238</v>
      </c>
      <c r="E311" s="152">
        <v>20.14</v>
      </c>
      <c r="F311" s="172">
        <v>557486925</v>
      </c>
      <c r="G311" s="170">
        <v>11227786669.5</v>
      </c>
    </row>
    <row r="312" spans="2:7" x14ac:dyDescent="0.2">
      <c r="B312" s="13">
        <f t="shared" si="7"/>
        <v>45</v>
      </c>
      <c r="C312" s="75" t="s">
        <v>4239</v>
      </c>
      <c r="D312" s="75" t="s">
        <v>4240</v>
      </c>
      <c r="E312" s="152">
        <v>12.8</v>
      </c>
      <c r="F312" s="172">
        <v>291200000</v>
      </c>
      <c r="G312" s="170">
        <v>3727360000</v>
      </c>
    </row>
    <row r="313" spans="2:7" x14ac:dyDescent="0.2">
      <c r="B313" s="13">
        <f t="shared" si="7"/>
        <v>115</v>
      </c>
      <c r="C313" s="75" t="s">
        <v>4241</v>
      </c>
      <c r="D313" s="75" t="s">
        <v>4242</v>
      </c>
      <c r="E313" s="152">
        <v>5.63</v>
      </c>
      <c r="F313" s="172">
        <v>833801532</v>
      </c>
      <c r="G313" s="170">
        <v>4694302625.1599998</v>
      </c>
    </row>
    <row r="314" spans="2:7" x14ac:dyDescent="0.2">
      <c r="B314" s="13">
        <f t="shared" si="7"/>
        <v>730</v>
      </c>
      <c r="C314" s="75" t="s">
        <v>4243</v>
      </c>
      <c r="D314" s="75" t="s">
        <v>4244</v>
      </c>
      <c r="E314" s="152">
        <v>7.06</v>
      </c>
      <c r="F314" s="172">
        <v>5645109124</v>
      </c>
      <c r="G314" s="170">
        <v>39854470415.439995</v>
      </c>
    </row>
    <row r="315" spans="2:7" x14ac:dyDescent="0.2">
      <c r="B315" s="13">
        <f t="shared" si="7"/>
        <v>189</v>
      </c>
      <c r="C315" s="75" t="s">
        <v>4245</v>
      </c>
      <c r="D315" s="75" t="s">
        <v>4246</v>
      </c>
      <c r="E315" s="152">
        <v>7.03</v>
      </c>
      <c r="F315" s="172">
        <v>797244230</v>
      </c>
      <c r="G315" s="170">
        <v>5604626936.9000006</v>
      </c>
    </row>
    <row r="316" spans="2:7" x14ac:dyDescent="0.2">
      <c r="B316" s="13">
        <f t="shared" si="7"/>
        <v>57</v>
      </c>
      <c r="C316" s="75" t="s">
        <v>4247</v>
      </c>
      <c r="D316" s="75" t="s">
        <v>4248</v>
      </c>
      <c r="E316" s="152">
        <v>16.96</v>
      </c>
      <c r="F316" s="172">
        <v>225060000</v>
      </c>
      <c r="G316" s="170">
        <v>3817017600</v>
      </c>
    </row>
    <row r="317" spans="2:7" x14ac:dyDescent="0.2">
      <c r="B317" s="13">
        <f t="shared" si="7"/>
        <v>712</v>
      </c>
      <c r="C317" s="75" t="s">
        <v>4249</v>
      </c>
      <c r="D317" s="75" t="s">
        <v>5862</v>
      </c>
      <c r="E317" s="152">
        <v>18.899999999999999</v>
      </c>
      <c r="F317" s="172">
        <v>1759162938</v>
      </c>
      <c r="G317" s="170">
        <v>33248179528.199997</v>
      </c>
    </row>
    <row r="318" spans="2:7" x14ac:dyDescent="0.2">
      <c r="B318" s="13">
        <f t="shared" si="7"/>
        <v>693</v>
      </c>
      <c r="C318" s="75" t="s">
        <v>4251</v>
      </c>
      <c r="D318" s="75" t="s">
        <v>4252</v>
      </c>
      <c r="E318" s="152">
        <v>20.399999999999999</v>
      </c>
      <c r="F318" s="172">
        <v>1377940025</v>
      </c>
      <c r="G318" s="170">
        <v>28109976509.999996</v>
      </c>
    </row>
    <row r="319" spans="2:7" x14ac:dyDescent="0.2">
      <c r="B319" s="13">
        <f t="shared" si="7"/>
        <v>56</v>
      </c>
      <c r="C319" s="75" t="s">
        <v>4253</v>
      </c>
      <c r="D319" s="75" t="s">
        <v>4254</v>
      </c>
      <c r="E319" s="152">
        <v>6.86</v>
      </c>
      <c r="F319" s="172">
        <v>555740597</v>
      </c>
      <c r="G319" s="170">
        <v>3812380495.4200001</v>
      </c>
    </row>
    <row r="320" spans="2:7" x14ac:dyDescent="0.2">
      <c r="B320" s="13">
        <f t="shared" si="7"/>
        <v>704</v>
      </c>
      <c r="C320" s="75" t="s">
        <v>4255</v>
      </c>
      <c r="D320" s="75" t="s">
        <v>4256</v>
      </c>
      <c r="E320" s="152">
        <v>11.75</v>
      </c>
      <c r="F320" s="172">
        <v>2579565242</v>
      </c>
      <c r="G320" s="170">
        <v>30309891593.5</v>
      </c>
    </row>
    <row r="321" spans="2:7" x14ac:dyDescent="0.2">
      <c r="B321" s="13">
        <f t="shared" si="7"/>
        <v>740</v>
      </c>
      <c r="C321" s="75" t="s">
        <v>4257</v>
      </c>
      <c r="D321" s="75" t="s">
        <v>4258</v>
      </c>
      <c r="E321" s="152">
        <v>8.6300000000000008</v>
      </c>
      <c r="F321" s="172">
        <v>5037747500</v>
      </c>
      <c r="G321" s="170">
        <v>43475760925.000008</v>
      </c>
    </row>
    <row r="322" spans="2:7" x14ac:dyDescent="0.2">
      <c r="B322" s="13">
        <f t="shared" si="7"/>
        <v>90</v>
      </c>
      <c r="C322" s="75" t="s">
        <v>4259</v>
      </c>
      <c r="D322" s="75" t="s">
        <v>4260</v>
      </c>
      <c r="E322" s="152">
        <v>14.72</v>
      </c>
      <c r="F322" s="172">
        <v>297193292</v>
      </c>
      <c r="G322" s="170">
        <v>4374685258.2399998</v>
      </c>
    </row>
    <row r="323" spans="2:7" x14ac:dyDescent="0.2">
      <c r="B323" s="13">
        <f t="shared" ref="B323:B386" si="8">IFERROR(RANK(G323,G:G,1),"")</f>
        <v>125</v>
      </c>
      <c r="C323" s="75" t="s">
        <v>4261</v>
      </c>
      <c r="D323" s="75" t="s">
        <v>4262</v>
      </c>
      <c r="E323" s="152">
        <v>20.399999999999999</v>
      </c>
      <c r="F323" s="172">
        <v>235858260</v>
      </c>
      <c r="G323" s="170">
        <v>4811508504</v>
      </c>
    </row>
    <row r="324" spans="2:7" x14ac:dyDescent="0.2">
      <c r="B324" s="13">
        <f t="shared" si="8"/>
        <v>574</v>
      </c>
      <c r="C324" s="75" t="s">
        <v>4263</v>
      </c>
      <c r="D324" s="75" t="s">
        <v>4264</v>
      </c>
      <c r="E324" s="152">
        <v>9.99</v>
      </c>
      <c r="F324" s="172">
        <v>1587139292</v>
      </c>
      <c r="G324" s="170">
        <v>15855521527.08</v>
      </c>
    </row>
    <row r="325" spans="2:7" x14ac:dyDescent="0.2">
      <c r="B325" s="13">
        <f t="shared" si="8"/>
        <v>449</v>
      </c>
      <c r="C325" s="75" t="s">
        <v>4265</v>
      </c>
      <c r="D325" s="75" t="s">
        <v>4266</v>
      </c>
      <c r="E325" s="152">
        <v>16.12</v>
      </c>
      <c r="F325" s="172">
        <v>685611450</v>
      </c>
      <c r="G325" s="170">
        <v>11052056574</v>
      </c>
    </row>
    <row r="326" spans="2:7" x14ac:dyDescent="0.2">
      <c r="B326" s="13">
        <f t="shared" si="8"/>
        <v>345</v>
      </c>
      <c r="C326" s="75" t="s">
        <v>4267</v>
      </c>
      <c r="D326" s="75" t="s">
        <v>4268</v>
      </c>
      <c r="E326" s="152">
        <v>17.97</v>
      </c>
      <c r="F326" s="172">
        <v>466824742</v>
      </c>
      <c r="G326" s="170">
        <v>8388840613.7399998</v>
      </c>
    </row>
    <row r="327" spans="2:7" x14ac:dyDescent="0.2">
      <c r="B327" s="13">
        <f t="shared" si="8"/>
        <v>763</v>
      </c>
      <c r="C327" s="75" t="s">
        <v>4269</v>
      </c>
      <c r="D327" s="75" t="s">
        <v>4270</v>
      </c>
      <c r="E327" s="152">
        <v>12.71</v>
      </c>
      <c r="F327" s="172">
        <v>4500849372</v>
      </c>
      <c r="G327" s="170">
        <v>57205795518.120003</v>
      </c>
    </row>
    <row r="328" spans="2:7" x14ac:dyDescent="0.2">
      <c r="B328" s="13">
        <f t="shared" si="8"/>
        <v>26</v>
      </c>
      <c r="C328" s="75" t="s">
        <v>4271</v>
      </c>
      <c r="D328" s="75" t="s">
        <v>4272</v>
      </c>
      <c r="E328" s="152">
        <v>23.75</v>
      </c>
      <c r="F328" s="172">
        <v>148107148</v>
      </c>
      <c r="G328" s="170">
        <v>3517544765</v>
      </c>
    </row>
    <row r="329" spans="2:7" x14ac:dyDescent="0.2">
      <c r="B329" s="13">
        <f t="shared" si="8"/>
        <v>183</v>
      </c>
      <c r="C329" s="75" t="s">
        <v>4273</v>
      </c>
      <c r="D329" s="75" t="s">
        <v>4274</v>
      </c>
      <c r="E329" s="152">
        <v>13.72</v>
      </c>
      <c r="F329" s="172">
        <v>403200000</v>
      </c>
      <c r="G329" s="170">
        <v>5531904000</v>
      </c>
    </row>
    <row r="330" spans="2:7" x14ac:dyDescent="0.2">
      <c r="B330" s="13">
        <f t="shared" si="8"/>
        <v>191</v>
      </c>
      <c r="C330" s="75" t="s">
        <v>4275</v>
      </c>
      <c r="D330" s="75" t="s">
        <v>4276</v>
      </c>
      <c r="E330" s="152">
        <v>14.6</v>
      </c>
      <c r="F330" s="172">
        <v>386100000</v>
      </c>
      <c r="G330" s="170">
        <v>5637060000</v>
      </c>
    </row>
    <row r="331" spans="2:7" x14ac:dyDescent="0.2">
      <c r="B331" s="13">
        <f t="shared" si="8"/>
        <v>517</v>
      </c>
      <c r="C331" s="75" t="s">
        <v>4277</v>
      </c>
      <c r="D331" s="75" t="s">
        <v>4278</v>
      </c>
      <c r="E331" s="152">
        <v>12.38</v>
      </c>
      <c r="F331" s="172">
        <v>1069050000</v>
      </c>
      <c r="G331" s="170">
        <v>13234839000</v>
      </c>
    </row>
    <row r="332" spans="2:7" x14ac:dyDescent="0.2">
      <c r="B332" s="13">
        <f t="shared" si="8"/>
        <v>215</v>
      </c>
      <c r="C332" s="75" t="s">
        <v>4279</v>
      </c>
      <c r="D332" s="75" t="s">
        <v>4280</v>
      </c>
      <c r="E332" s="152">
        <v>20.49</v>
      </c>
      <c r="F332" s="172">
        <v>297000000</v>
      </c>
      <c r="G332" s="170">
        <v>6085530000</v>
      </c>
    </row>
    <row r="333" spans="2:7" x14ac:dyDescent="0.2">
      <c r="B333" s="13">
        <f t="shared" si="8"/>
        <v>228</v>
      </c>
      <c r="C333" s="75" t="s">
        <v>4281</v>
      </c>
      <c r="D333" s="75" t="s">
        <v>4282</v>
      </c>
      <c r="E333" s="152">
        <v>13.89</v>
      </c>
      <c r="F333" s="172">
        <v>451256401</v>
      </c>
      <c r="G333" s="170">
        <v>6267951409.8900003</v>
      </c>
    </row>
    <row r="334" spans="2:7" x14ac:dyDescent="0.2">
      <c r="B334" s="13">
        <f t="shared" si="8"/>
        <v>487</v>
      </c>
      <c r="C334" s="75" t="s">
        <v>4283</v>
      </c>
      <c r="D334" s="75" t="s">
        <v>4284</v>
      </c>
      <c r="E334" s="152">
        <v>36.39</v>
      </c>
      <c r="F334" s="172">
        <v>330129367</v>
      </c>
      <c r="G334" s="170">
        <v>12013407665.130001</v>
      </c>
    </row>
    <row r="335" spans="2:7" x14ac:dyDescent="0.2">
      <c r="B335" s="13">
        <f t="shared" si="8"/>
        <v>516</v>
      </c>
      <c r="C335" s="75" t="s">
        <v>4285</v>
      </c>
      <c r="D335" s="75" t="s">
        <v>4286</v>
      </c>
      <c r="E335" s="152">
        <v>14.06</v>
      </c>
      <c r="F335" s="172">
        <v>941039383</v>
      </c>
      <c r="G335" s="170">
        <v>13231013724.98</v>
      </c>
    </row>
    <row r="336" spans="2:7" x14ac:dyDescent="0.2">
      <c r="B336" s="13">
        <f t="shared" si="8"/>
        <v>629</v>
      </c>
      <c r="C336" s="75" t="s">
        <v>4287</v>
      </c>
      <c r="D336" s="75" t="s">
        <v>4288</v>
      </c>
      <c r="E336" s="152">
        <v>15.85</v>
      </c>
      <c r="F336" s="172">
        <v>1268123935</v>
      </c>
      <c r="G336" s="170">
        <v>20099764369.75</v>
      </c>
    </row>
    <row r="337" spans="2:7" x14ac:dyDescent="0.2">
      <c r="B337" s="13">
        <f t="shared" si="8"/>
        <v>527</v>
      </c>
      <c r="C337" s="75" t="s">
        <v>4289</v>
      </c>
      <c r="D337" s="75" t="s">
        <v>4290</v>
      </c>
      <c r="E337" s="152">
        <v>8.1999999999999993</v>
      </c>
      <c r="F337" s="172">
        <v>1655051861</v>
      </c>
      <c r="G337" s="170">
        <v>13571425260.199999</v>
      </c>
    </row>
    <row r="338" spans="2:7" x14ac:dyDescent="0.2">
      <c r="B338" s="13">
        <f t="shared" si="8"/>
        <v>301</v>
      </c>
      <c r="C338" s="75" t="s">
        <v>4291</v>
      </c>
      <c r="D338" s="75" t="s">
        <v>4292</v>
      </c>
      <c r="E338" s="152">
        <v>5.12</v>
      </c>
      <c r="F338" s="172">
        <v>1472706817</v>
      </c>
      <c r="G338" s="170">
        <v>7540258903.04</v>
      </c>
    </row>
    <row r="339" spans="2:7" x14ac:dyDescent="0.2">
      <c r="B339" s="13">
        <f t="shared" si="8"/>
        <v>152</v>
      </c>
      <c r="C339" s="75" t="s">
        <v>4293</v>
      </c>
      <c r="D339" s="75" t="s">
        <v>4294</v>
      </c>
      <c r="E339" s="152">
        <v>5.14</v>
      </c>
      <c r="F339" s="172">
        <v>989959882</v>
      </c>
      <c r="G339" s="170">
        <v>5088393793.4799995</v>
      </c>
    </row>
    <row r="340" spans="2:7" x14ac:dyDescent="0.2">
      <c r="B340" s="13">
        <f t="shared" si="8"/>
        <v>751</v>
      </c>
      <c r="C340" s="75" t="s">
        <v>4295</v>
      </c>
      <c r="D340" s="75" t="s">
        <v>4296</v>
      </c>
      <c r="E340" s="152">
        <v>10.65</v>
      </c>
      <c r="F340" s="172">
        <v>4492757924</v>
      </c>
      <c r="G340" s="170">
        <v>47847871890.599998</v>
      </c>
    </row>
    <row r="341" spans="2:7" x14ac:dyDescent="0.2">
      <c r="B341" s="13">
        <f t="shared" si="8"/>
        <v>370</v>
      </c>
      <c r="C341" s="75" t="s">
        <v>59</v>
      </c>
      <c r="D341" s="75" t="s">
        <v>60</v>
      </c>
      <c r="E341" s="152">
        <v>6.92</v>
      </c>
      <c r="F341" s="172">
        <v>1300000000</v>
      </c>
      <c r="G341" s="170">
        <v>8996000000</v>
      </c>
    </row>
    <row r="342" spans="2:7" x14ac:dyDescent="0.2">
      <c r="B342" s="13">
        <f t="shared" si="8"/>
        <v>547</v>
      </c>
      <c r="C342" s="75" t="s">
        <v>4297</v>
      </c>
      <c r="D342" s="75" t="s">
        <v>4298</v>
      </c>
      <c r="E342" s="152">
        <v>8.6999999999999993</v>
      </c>
      <c r="F342" s="172">
        <v>1644972021</v>
      </c>
      <c r="G342" s="170">
        <v>14311256582.699999</v>
      </c>
    </row>
    <row r="343" spans="2:7" x14ac:dyDescent="0.2">
      <c r="B343" s="13">
        <f t="shared" si="8"/>
        <v>451</v>
      </c>
      <c r="C343" s="75" t="s">
        <v>4299</v>
      </c>
      <c r="D343" s="75" t="s">
        <v>4300</v>
      </c>
      <c r="E343" s="152">
        <v>2.35</v>
      </c>
      <c r="F343" s="172">
        <v>4724935152</v>
      </c>
      <c r="G343" s="170">
        <v>11103597607.200001</v>
      </c>
    </row>
    <row r="344" spans="2:7" x14ac:dyDescent="0.2">
      <c r="B344" s="13">
        <f t="shared" si="8"/>
        <v>521</v>
      </c>
      <c r="C344" s="75" t="s">
        <v>4301</v>
      </c>
      <c r="D344" s="75" t="s">
        <v>4302</v>
      </c>
      <c r="E344" s="152">
        <v>5.59</v>
      </c>
      <c r="F344" s="172">
        <v>2390812402</v>
      </c>
      <c r="G344" s="170">
        <v>13364641327.18</v>
      </c>
    </row>
    <row r="345" spans="2:7" x14ac:dyDescent="0.2">
      <c r="B345" s="13">
        <f t="shared" si="8"/>
        <v>135</v>
      </c>
      <c r="C345" s="75" t="s">
        <v>4303</v>
      </c>
      <c r="D345" s="75" t="s">
        <v>5863</v>
      </c>
      <c r="E345" s="152">
        <v>11.19</v>
      </c>
      <c r="F345" s="172">
        <v>438767802</v>
      </c>
      <c r="G345" s="170">
        <v>4909811704.3800001</v>
      </c>
    </row>
    <row r="346" spans="2:7" x14ac:dyDescent="0.2">
      <c r="B346" s="13">
        <f t="shared" si="8"/>
        <v>731</v>
      </c>
      <c r="C346" s="75" t="s">
        <v>4305</v>
      </c>
      <c r="D346" s="75" t="s">
        <v>4306</v>
      </c>
      <c r="E346" s="152">
        <v>16.850000000000001</v>
      </c>
      <c r="F346" s="172">
        <v>2428953351</v>
      </c>
      <c r="G346" s="170">
        <v>40927863964.350006</v>
      </c>
    </row>
    <row r="347" spans="2:7" x14ac:dyDescent="0.2">
      <c r="B347" s="13">
        <f t="shared" si="8"/>
        <v>139</v>
      </c>
      <c r="C347" s="75" t="s">
        <v>4307</v>
      </c>
      <c r="D347" s="75" t="s">
        <v>4308</v>
      </c>
      <c r="E347" s="152">
        <v>4.95</v>
      </c>
      <c r="F347" s="172">
        <v>1006800000</v>
      </c>
      <c r="G347" s="170">
        <v>4983660000</v>
      </c>
    </row>
    <row r="348" spans="2:7" x14ac:dyDescent="0.2">
      <c r="B348" s="13">
        <f t="shared" si="8"/>
        <v>594</v>
      </c>
      <c r="C348" s="75" t="s">
        <v>4309</v>
      </c>
      <c r="D348" s="75" t="s">
        <v>4310</v>
      </c>
      <c r="E348" s="152">
        <v>9.1199999999999992</v>
      </c>
      <c r="F348" s="172">
        <v>1850385487</v>
      </c>
      <c r="G348" s="170">
        <v>16875515641.439999</v>
      </c>
    </row>
    <row r="349" spans="2:7" x14ac:dyDescent="0.2">
      <c r="B349" s="13">
        <f t="shared" si="8"/>
        <v>497</v>
      </c>
      <c r="C349" s="75" t="s">
        <v>4311</v>
      </c>
      <c r="D349" s="75" t="s">
        <v>4312</v>
      </c>
      <c r="E349" s="152">
        <v>11.23</v>
      </c>
      <c r="F349" s="172">
        <v>1104484183</v>
      </c>
      <c r="G349" s="170">
        <v>12403357375.09</v>
      </c>
    </row>
    <row r="350" spans="2:7" x14ac:dyDescent="0.2">
      <c r="B350" s="13">
        <f t="shared" si="8"/>
        <v>746</v>
      </c>
      <c r="C350" s="75" t="s">
        <v>4313</v>
      </c>
      <c r="D350" s="75" t="s">
        <v>4314</v>
      </c>
      <c r="E350" s="152">
        <v>8.3800000000000008</v>
      </c>
      <c r="F350" s="172">
        <v>5443214176</v>
      </c>
      <c r="G350" s="170">
        <v>45614134794.880005</v>
      </c>
    </row>
    <row r="351" spans="2:7" x14ac:dyDescent="0.2">
      <c r="B351" s="13">
        <f t="shared" si="8"/>
        <v>542</v>
      </c>
      <c r="C351" s="75" t="s">
        <v>4315</v>
      </c>
      <c r="D351" s="75" t="s">
        <v>4316</v>
      </c>
      <c r="E351" s="152">
        <v>14.81</v>
      </c>
      <c r="F351" s="172">
        <v>945834325</v>
      </c>
      <c r="G351" s="170">
        <v>14007806353.25</v>
      </c>
    </row>
    <row r="352" spans="2:7" x14ac:dyDescent="0.2">
      <c r="B352" s="13">
        <f t="shared" si="8"/>
        <v>657</v>
      </c>
      <c r="C352" s="75" t="s">
        <v>4317</v>
      </c>
      <c r="D352" s="75" t="s">
        <v>4318</v>
      </c>
      <c r="E352" s="152">
        <v>11.74</v>
      </c>
      <c r="F352" s="172">
        <v>1893312117</v>
      </c>
      <c r="G352" s="170">
        <v>22227484253.580002</v>
      </c>
    </row>
    <row r="353" spans="2:7" x14ac:dyDescent="0.2">
      <c r="B353" s="13">
        <f t="shared" si="8"/>
        <v>188</v>
      </c>
      <c r="C353" s="75" t="s">
        <v>4319</v>
      </c>
      <c r="D353" s="75" t="s">
        <v>4320</v>
      </c>
      <c r="E353" s="152">
        <v>53.96</v>
      </c>
      <c r="F353" s="172">
        <v>103557209</v>
      </c>
      <c r="G353" s="170">
        <v>5587946997.6400003</v>
      </c>
    </row>
    <row r="354" spans="2:7" x14ac:dyDescent="0.2">
      <c r="B354" s="13">
        <f t="shared" si="8"/>
        <v>368</v>
      </c>
      <c r="C354" s="75" t="s">
        <v>4321</v>
      </c>
      <c r="D354" s="75" t="s">
        <v>4322</v>
      </c>
      <c r="E354" s="152">
        <v>31.1</v>
      </c>
      <c r="F354" s="172">
        <v>287733402</v>
      </c>
      <c r="G354" s="170">
        <v>8948508802.2000008</v>
      </c>
    </row>
    <row r="355" spans="2:7" x14ac:dyDescent="0.2">
      <c r="B355" s="13">
        <f t="shared" si="8"/>
        <v>140</v>
      </c>
      <c r="C355" s="75" t="s">
        <v>4323</v>
      </c>
      <c r="D355" s="75" t="s">
        <v>4324</v>
      </c>
      <c r="E355" s="152">
        <v>25.48</v>
      </c>
      <c r="F355" s="172">
        <v>195600000</v>
      </c>
      <c r="G355" s="170">
        <v>4983888000</v>
      </c>
    </row>
    <row r="356" spans="2:7" x14ac:dyDescent="0.2">
      <c r="B356" s="13">
        <f t="shared" si="8"/>
        <v>421</v>
      </c>
      <c r="C356" s="75" t="s">
        <v>4325</v>
      </c>
      <c r="D356" s="75" t="s">
        <v>4326</v>
      </c>
      <c r="E356" s="152">
        <v>13.11</v>
      </c>
      <c r="F356" s="172">
        <v>788688620</v>
      </c>
      <c r="G356" s="170">
        <v>10339707808.199999</v>
      </c>
    </row>
    <row r="357" spans="2:7" x14ac:dyDescent="0.2">
      <c r="B357" s="13">
        <f t="shared" si="8"/>
        <v>53</v>
      </c>
      <c r="C357" s="75" t="s">
        <v>4327</v>
      </c>
      <c r="D357" s="75" t="s">
        <v>4328</v>
      </c>
      <c r="E357" s="152">
        <v>9.48</v>
      </c>
      <c r="F357" s="172">
        <v>399347513</v>
      </c>
      <c r="G357" s="170">
        <v>3785814423.2400002</v>
      </c>
    </row>
    <row r="358" spans="2:7" x14ac:dyDescent="0.2">
      <c r="B358" s="13">
        <f t="shared" si="8"/>
        <v>238</v>
      </c>
      <c r="C358" s="75" t="s">
        <v>4329</v>
      </c>
      <c r="D358" s="75" t="s">
        <v>4330</v>
      </c>
      <c r="E358" s="152">
        <v>4.7</v>
      </c>
      <c r="F358" s="172">
        <v>1378790086</v>
      </c>
      <c r="G358" s="170">
        <v>6480313404.1999998</v>
      </c>
    </row>
    <row r="359" spans="2:7" x14ac:dyDescent="0.2">
      <c r="B359" s="13">
        <f t="shared" si="8"/>
        <v>592</v>
      </c>
      <c r="C359" s="75" t="s">
        <v>4331</v>
      </c>
      <c r="D359" s="75" t="s">
        <v>4332</v>
      </c>
      <c r="E359" s="152">
        <v>13.51</v>
      </c>
      <c r="F359" s="172">
        <v>1246524500</v>
      </c>
      <c r="G359" s="170">
        <v>16840545995</v>
      </c>
    </row>
    <row r="360" spans="2:7" x14ac:dyDescent="0.2">
      <c r="B360" s="13">
        <f t="shared" si="8"/>
        <v>518</v>
      </c>
      <c r="C360" s="75" t="s">
        <v>4333</v>
      </c>
      <c r="D360" s="75" t="s">
        <v>4334</v>
      </c>
      <c r="E360" s="152">
        <v>6.17</v>
      </c>
      <c r="F360" s="172">
        <v>2146650771</v>
      </c>
      <c r="G360" s="170">
        <v>13244835257.07</v>
      </c>
    </row>
    <row r="361" spans="2:7" x14ac:dyDescent="0.2">
      <c r="B361" s="13">
        <f t="shared" si="8"/>
        <v>470</v>
      </c>
      <c r="C361" s="75" t="s">
        <v>4335</v>
      </c>
      <c r="D361" s="75" t="s">
        <v>4336</v>
      </c>
      <c r="E361" s="152">
        <v>7.73</v>
      </c>
      <c r="F361" s="172">
        <v>1497557426</v>
      </c>
      <c r="G361" s="170">
        <v>11576118902.980001</v>
      </c>
    </row>
    <row r="362" spans="2:7" x14ac:dyDescent="0.2">
      <c r="B362" s="13">
        <f t="shared" si="8"/>
        <v>466</v>
      </c>
      <c r="C362" s="75" t="s">
        <v>4337</v>
      </c>
      <c r="D362" s="75" t="s">
        <v>4338</v>
      </c>
      <c r="E362" s="152">
        <v>7.19</v>
      </c>
      <c r="F362" s="172">
        <v>1603723916</v>
      </c>
      <c r="G362" s="170">
        <v>11530774956.040001</v>
      </c>
    </row>
    <row r="363" spans="2:7" x14ac:dyDescent="0.2">
      <c r="B363" s="13">
        <f t="shared" si="8"/>
        <v>417</v>
      </c>
      <c r="C363" s="75" t="s">
        <v>4339</v>
      </c>
      <c r="D363" s="75" t="s">
        <v>4340</v>
      </c>
      <c r="E363" s="152">
        <v>8.06</v>
      </c>
      <c r="F363" s="172">
        <v>1271315443</v>
      </c>
      <c r="G363" s="170">
        <v>10246802470.58</v>
      </c>
    </row>
    <row r="364" spans="2:7" x14ac:dyDescent="0.2">
      <c r="B364" s="13">
        <f t="shared" si="8"/>
        <v>622</v>
      </c>
      <c r="C364" s="75" t="s">
        <v>4341</v>
      </c>
      <c r="D364" s="75" t="s">
        <v>4342</v>
      </c>
      <c r="E364" s="152">
        <v>13.24</v>
      </c>
      <c r="F364" s="172">
        <v>1489320000</v>
      </c>
      <c r="G364" s="170">
        <v>19718596800</v>
      </c>
    </row>
    <row r="365" spans="2:7" x14ac:dyDescent="0.2">
      <c r="B365" s="13">
        <f t="shared" si="8"/>
        <v>688</v>
      </c>
      <c r="C365" s="75" t="s">
        <v>4343</v>
      </c>
      <c r="D365" s="75" t="s">
        <v>4344</v>
      </c>
      <c r="E365" s="152">
        <v>45.61</v>
      </c>
      <c r="F365" s="172">
        <v>603317210</v>
      </c>
      <c r="G365" s="170">
        <v>27517297948.099998</v>
      </c>
    </row>
    <row r="366" spans="2:7" x14ac:dyDescent="0.2">
      <c r="B366" s="13">
        <f t="shared" si="8"/>
        <v>658</v>
      </c>
      <c r="C366" s="75" t="s">
        <v>4345</v>
      </c>
      <c r="D366" s="75" t="s">
        <v>4346</v>
      </c>
      <c r="E366" s="152">
        <v>6.58</v>
      </c>
      <c r="F366" s="172">
        <v>3384033350</v>
      </c>
      <c r="G366" s="170">
        <v>22266939443</v>
      </c>
    </row>
    <row r="367" spans="2:7" x14ac:dyDescent="0.2">
      <c r="B367" s="13">
        <f t="shared" si="8"/>
        <v>314</v>
      </c>
      <c r="C367" s="75" t="s">
        <v>4347</v>
      </c>
      <c r="D367" s="75" t="s">
        <v>4348</v>
      </c>
      <c r="E367" s="152">
        <v>8.18</v>
      </c>
      <c r="F367" s="172">
        <v>943321200</v>
      </c>
      <c r="G367" s="170">
        <v>7716367416</v>
      </c>
    </row>
    <row r="368" spans="2:7" x14ac:dyDescent="0.2">
      <c r="B368" s="13">
        <f t="shared" si="8"/>
        <v>13</v>
      </c>
      <c r="C368" s="75" t="s">
        <v>4349</v>
      </c>
      <c r="D368" s="75" t="s">
        <v>4350</v>
      </c>
      <c r="E368" s="152">
        <v>22.36</v>
      </c>
      <c r="F368" s="172">
        <v>146421932</v>
      </c>
      <c r="G368" s="170">
        <v>3273994399.52</v>
      </c>
    </row>
    <row r="369" spans="2:7" x14ac:dyDescent="0.2">
      <c r="B369" s="13">
        <f t="shared" si="8"/>
        <v>643</v>
      </c>
      <c r="C369" s="75" t="s">
        <v>4351</v>
      </c>
      <c r="D369" s="75" t="s">
        <v>4352</v>
      </c>
      <c r="E369" s="152">
        <v>25.51</v>
      </c>
      <c r="F369" s="172">
        <v>835009500</v>
      </c>
      <c r="G369" s="170">
        <v>21301092345</v>
      </c>
    </row>
    <row r="370" spans="2:7" x14ac:dyDescent="0.2">
      <c r="B370" s="13">
        <f t="shared" si="8"/>
        <v>7</v>
      </c>
      <c r="C370" s="75" t="s">
        <v>4353</v>
      </c>
      <c r="D370" s="75" t="s">
        <v>4354</v>
      </c>
      <c r="E370" s="152">
        <v>7.45</v>
      </c>
      <c r="F370" s="172">
        <v>422364101</v>
      </c>
      <c r="G370" s="170">
        <v>3146612552.4500003</v>
      </c>
    </row>
    <row r="371" spans="2:7" x14ac:dyDescent="0.2">
      <c r="B371" s="13">
        <f t="shared" si="8"/>
        <v>198</v>
      </c>
      <c r="C371" s="75" t="s">
        <v>4355</v>
      </c>
      <c r="D371" s="75" t="s">
        <v>4356</v>
      </c>
      <c r="E371" s="152">
        <v>12.07</v>
      </c>
      <c r="F371" s="172">
        <v>478181042</v>
      </c>
      <c r="G371" s="170">
        <v>5771645176.9400005</v>
      </c>
    </row>
    <row r="372" spans="2:7" x14ac:dyDescent="0.2">
      <c r="B372" s="13">
        <f t="shared" si="8"/>
        <v>245</v>
      </c>
      <c r="C372" s="75" t="s">
        <v>4357</v>
      </c>
      <c r="D372" s="75" t="s">
        <v>4358</v>
      </c>
      <c r="E372" s="152">
        <v>41.05</v>
      </c>
      <c r="F372" s="172">
        <v>160000000</v>
      </c>
      <c r="G372" s="170">
        <v>6568000000</v>
      </c>
    </row>
    <row r="373" spans="2:7" x14ac:dyDescent="0.2">
      <c r="B373" s="13">
        <f t="shared" si="8"/>
        <v>49</v>
      </c>
      <c r="C373" s="75" t="s">
        <v>4359</v>
      </c>
      <c r="D373" s="75" t="s">
        <v>4360</v>
      </c>
      <c r="E373" s="152">
        <v>60.11</v>
      </c>
      <c r="F373" s="172">
        <v>62458000</v>
      </c>
      <c r="G373" s="170">
        <v>3754350380</v>
      </c>
    </row>
    <row r="374" spans="2:7" x14ac:dyDescent="0.2">
      <c r="B374" s="13">
        <f t="shared" si="8"/>
        <v>280</v>
      </c>
      <c r="C374" s="75" t="s">
        <v>4361</v>
      </c>
      <c r="D374" s="75" t="s">
        <v>4362</v>
      </c>
      <c r="E374" s="152">
        <v>16.53</v>
      </c>
      <c r="F374" s="172">
        <v>430265700</v>
      </c>
      <c r="G374" s="170">
        <v>7112292021.000001</v>
      </c>
    </row>
    <row r="375" spans="2:7" x14ac:dyDescent="0.2">
      <c r="B375" s="13">
        <f t="shared" si="8"/>
        <v>463</v>
      </c>
      <c r="C375" s="75" t="s">
        <v>4363</v>
      </c>
      <c r="D375" s="75" t="s">
        <v>4364</v>
      </c>
      <c r="E375" s="152">
        <v>14.28</v>
      </c>
      <c r="F375" s="172">
        <v>802798152</v>
      </c>
      <c r="G375" s="170">
        <v>11463957610.559999</v>
      </c>
    </row>
    <row r="376" spans="2:7" x14ac:dyDescent="0.2">
      <c r="B376" s="13">
        <f t="shared" si="8"/>
        <v>210</v>
      </c>
      <c r="C376" s="75" t="s">
        <v>4365</v>
      </c>
      <c r="D376" s="75" t="s">
        <v>4366</v>
      </c>
      <c r="E376" s="152">
        <v>22.76</v>
      </c>
      <c r="F376" s="172">
        <v>260977742</v>
      </c>
      <c r="G376" s="170">
        <v>5939853407.9200001</v>
      </c>
    </row>
    <row r="377" spans="2:7" x14ac:dyDescent="0.2">
      <c r="B377" s="13">
        <f t="shared" si="8"/>
        <v>324</v>
      </c>
      <c r="C377" s="75" t="s">
        <v>4367</v>
      </c>
      <c r="D377" s="75" t="s">
        <v>4368</v>
      </c>
      <c r="E377" s="152">
        <v>6.41</v>
      </c>
      <c r="F377" s="172">
        <v>1247168000</v>
      </c>
      <c r="G377" s="170">
        <v>7994346880</v>
      </c>
    </row>
    <row r="378" spans="2:7" x14ac:dyDescent="0.2">
      <c r="B378" s="13">
        <f t="shared" si="8"/>
        <v>208</v>
      </c>
      <c r="C378" s="75" t="s">
        <v>4369</v>
      </c>
      <c r="D378" s="75" t="s">
        <v>4370</v>
      </c>
      <c r="E378" s="152">
        <v>7.51</v>
      </c>
      <c r="F378" s="172">
        <v>789593625</v>
      </c>
      <c r="G378" s="170">
        <v>5929848123.75</v>
      </c>
    </row>
    <row r="379" spans="2:7" x14ac:dyDescent="0.2">
      <c r="B379" s="13">
        <f t="shared" si="8"/>
        <v>92</v>
      </c>
      <c r="C379" s="75" t="s">
        <v>4371</v>
      </c>
      <c r="D379" s="75" t="s">
        <v>4372</v>
      </c>
      <c r="E379" s="152">
        <v>8.25</v>
      </c>
      <c r="F379" s="172">
        <v>533780000</v>
      </c>
      <c r="G379" s="170">
        <v>4403685000</v>
      </c>
    </row>
    <row r="380" spans="2:7" x14ac:dyDescent="0.2">
      <c r="B380" s="13">
        <f t="shared" si="8"/>
        <v>98</v>
      </c>
      <c r="C380" s="75" t="s">
        <v>4373</v>
      </c>
      <c r="D380" s="75" t="s">
        <v>4374</v>
      </c>
      <c r="E380" s="152">
        <v>14.81</v>
      </c>
      <c r="F380" s="172">
        <v>300000000</v>
      </c>
      <c r="G380" s="170">
        <v>4443000000</v>
      </c>
    </row>
    <row r="381" spans="2:7" x14ac:dyDescent="0.2">
      <c r="B381" s="13">
        <f t="shared" si="8"/>
        <v>650</v>
      </c>
      <c r="C381" s="75" t="s">
        <v>4375</v>
      </c>
      <c r="D381" s="75" t="s">
        <v>4376</v>
      </c>
      <c r="E381" s="152">
        <v>10.17</v>
      </c>
      <c r="F381" s="172">
        <v>2137730139</v>
      </c>
      <c r="G381" s="170">
        <v>21740715513.630001</v>
      </c>
    </row>
    <row r="382" spans="2:7" x14ac:dyDescent="0.2">
      <c r="B382" s="13">
        <f t="shared" si="8"/>
        <v>246</v>
      </c>
      <c r="C382" s="75" t="s">
        <v>4377</v>
      </c>
      <c r="D382" s="75" t="s">
        <v>4378</v>
      </c>
      <c r="E382" s="152">
        <v>4.5</v>
      </c>
      <c r="F382" s="172">
        <v>1460994304</v>
      </c>
      <c r="G382" s="170">
        <v>6574474368</v>
      </c>
    </row>
    <row r="383" spans="2:7" x14ac:dyDescent="0.2">
      <c r="B383" s="13">
        <f t="shared" si="8"/>
        <v>273</v>
      </c>
      <c r="C383" s="75" t="s">
        <v>4379</v>
      </c>
      <c r="D383" s="75" t="s">
        <v>4380</v>
      </c>
      <c r="E383" s="152">
        <v>13</v>
      </c>
      <c r="F383" s="172">
        <v>540742345</v>
      </c>
      <c r="G383" s="170">
        <v>7029650485</v>
      </c>
    </row>
    <row r="384" spans="2:7" x14ac:dyDescent="0.2">
      <c r="B384" s="13">
        <f t="shared" si="8"/>
        <v>247</v>
      </c>
      <c r="C384" s="75" t="s">
        <v>4381</v>
      </c>
      <c r="D384" s="75" t="s">
        <v>4382</v>
      </c>
      <c r="E384" s="152">
        <v>11.71</v>
      </c>
      <c r="F384" s="172">
        <v>562413222</v>
      </c>
      <c r="G384" s="170">
        <v>6585858829.6200008</v>
      </c>
    </row>
    <row r="385" spans="2:7" x14ac:dyDescent="0.2">
      <c r="B385" s="13">
        <f t="shared" si="8"/>
        <v>80</v>
      </c>
      <c r="C385" s="75" t="s">
        <v>4383</v>
      </c>
      <c r="D385" s="75" t="s">
        <v>4384</v>
      </c>
      <c r="E385" s="152">
        <v>8.19</v>
      </c>
      <c r="F385" s="172">
        <v>521600000</v>
      </c>
      <c r="G385" s="170">
        <v>4271903999.9999995</v>
      </c>
    </row>
    <row r="386" spans="2:7" x14ac:dyDescent="0.2">
      <c r="B386" s="13">
        <f t="shared" si="8"/>
        <v>167</v>
      </c>
      <c r="C386" s="75" t="s">
        <v>4385</v>
      </c>
      <c r="D386" s="75" t="s">
        <v>4386</v>
      </c>
      <c r="E386" s="152">
        <v>20.72</v>
      </c>
      <c r="F386" s="172">
        <v>256000000</v>
      </c>
      <c r="G386" s="170">
        <v>5304320000</v>
      </c>
    </row>
    <row r="387" spans="2:7" x14ac:dyDescent="0.2">
      <c r="B387" s="13">
        <f t="shared" ref="B387:B450" si="9">IFERROR(RANK(G387,G:G,1),"")</f>
        <v>130</v>
      </c>
      <c r="C387" s="75" t="s">
        <v>4387</v>
      </c>
      <c r="D387" s="75" t="s">
        <v>4388</v>
      </c>
      <c r="E387" s="152">
        <v>30.32</v>
      </c>
      <c r="F387" s="172">
        <v>161070000</v>
      </c>
      <c r="G387" s="170">
        <v>4883642400</v>
      </c>
    </row>
    <row r="388" spans="2:7" x14ac:dyDescent="0.2">
      <c r="B388" s="13">
        <f t="shared" si="9"/>
        <v>450</v>
      </c>
      <c r="C388" s="75" t="s">
        <v>4389</v>
      </c>
      <c r="D388" s="75" t="s">
        <v>4390</v>
      </c>
      <c r="E388" s="152">
        <v>10.47</v>
      </c>
      <c r="F388" s="172">
        <v>1057149350</v>
      </c>
      <c r="G388" s="170">
        <v>11068353694.5</v>
      </c>
    </row>
    <row r="389" spans="2:7" x14ac:dyDescent="0.2">
      <c r="B389" s="13">
        <f t="shared" si="9"/>
        <v>543</v>
      </c>
      <c r="C389" s="75" t="s">
        <v>4391</v>
      </c>
      <c r="D389" s="75" t="s">
        <v>4392</v>
      </c>
      <c r="E389" s="152">
        <v>10.09</v>
      </c>
      <c r="F389" s="172">
        <v>1391070330</v>
      </c>
      <c r="G389" s="170">
        <v>14035899629.699999</v>
      </c>
    </row>
    <row r="390" spans="2:7" x14ac:dyDescent="0.2">
      <c r="B390" s="13">
        <f t="shared" si="9"/>
        <v>168</v>
      </c>
      <c r="C390" s="75" t="s">
        <v>4393</v>
      </c>
      <c r="D390" s="75" t="s">
        <v>4394</v>
      </c>
      <c r="E390" s="152">
        <v>15.22</v>
      </c>
      <c r="F390" s="172">
        <v>348755931</v>
      </c>
      <c r="G390" s="170">
        <v>5308065269.8200006</v>
      </c>
    </row>
    <row r="391" spans="2:7" x14ac:dyDescent="0.2">
      <c r="B391" s="13">
        <f t="shared" si="9"/>
        <v>260</v>
      </c>
      <c r="C391" s="75" t="s">
        <v>4395</v>
      </c>
      <c r="D391" s="75" t="s">
        <v>4396</v>
      </c>
      <c r="E391" s="152">
        <v>15.01</v>
      </c>
      <c r="F391" s="172">
        <v>450934166</v>
      </c>
      <c r="G391" s="170">
        <v>6768521831.6599998</v>
      </c>
    </row>
    <row r="392" spans="2:7" x14ac:dyDescent="0.2">
      <c r="B392" s="13">
        <f t="shared" si="9"/>
        <v>472</v>
      </c>
      <c r="C392" s="75" t="s">
        <v>4397</v>
      </c>
      <c r="D392" s="75" t="s">
        <v>4398</v>
      </c>
      <c r="E392" s="152">
        <v>7.19</v>
      </c>
      <c r="F392" s="172">
        <v>1620495808</v>
      </c>
      <c r="G392" s="170">
        <v>11651364859.52</v>
      </c>
    </row>
    <row r="393" spans="2:7" x14ac:dyDescent="0.2">
      <c r="B393" s="13">
        <f t="shared" si="9"/>
        <v>757</v>
      </c>
      <c r="C393" s="75" t="s">
        <v>4399</v>
      </c>
      <c r="D393" s="75" t="s">
        <v>4400</v>
      </c>
      <c r="E393" s="152">
        <v>30.87</v>
      </c>
      <c r="F393" s="172">
        <v>1739190872</v>
      </c>
      <c r="G393" s="170">
        <v>53688822218.639999</v>
      </c>
    </row>
    <row r="394" spans="2:7" x14ac:dyDescent="0.2">
      <c r="B394" s="13">
        <f t="shared" si="9"/>
        <v>602</v>
      </c>
      <c r="C394" s="75" t="s">
        <v>4401</v>
      </c>
      <c r="D394" s="75" t="s">
        <v>4402</v>
      </c>
      <c r="E394" s="152">
        <v>11.22</v>
      </c>
      <c r="F394" s="172">
        <v>1551825574</v>
      </c>
      <c r="G394" s="170">
        <v>17411482940.280003</v>
      </c>
    </row>
    <row r="395" spans="2:7" x14ac:dyDescent="0.2">
      <c r="B395" s="13">
        <f t="shared" si="9"/>
        <v>736</v>
      </c>
      <c r="C395" s="75" t="s">
        <v>4403</v>
      </c>
      <c r="D395" s="75" t="s">
        <v>4404</v>
      </c>
      <c r="E395" s="152">
        <v>14.6</v>
      </c>
      <c r="F395" s="172">
        <v>2923742782</v>
      </c>
      <c r="G395" s="170">
        <v>42686644617.199997</v>
      </c>
    </row>
    <row r="396" spans="2:7" x14ac:dyDescent="0.2">
      <c r="B396" s="13">
        <f t="shared" si="9"/>
        <v>458</v>
      </c>
      <c r="C396" s="75" t="s">
        <v>4405</v>
      </c>
      <c r="D396" s="75" t="s">
        <v>4406</v>
      </c>
      <c r="E396" s="152">
        <v>36.44</v>
      </c>
      <c r="F396" s="172">
        <v>309898907</v>
      </c>
      <c r="G396" s="170">
        <v>11292716171.08</v>
      </c>
    </row>
    <row r="397" spans="2:7" x14ac:dyDescent="0.2">
      <c r="B397" s="13">
        <f t="shared" si="9"/>
        <v>665</v>
      </c>
      <c r="C397" s="75" t="s">
        <v>4407</v>
      </c>
      <c r="D397" s="75" t="s">
        <v>4408</v>
      </c>
      <c r="E397" s="152">
        <v>18.41</v>
      </c>
      <c r="F397" s="172">
        <v>1241269065</v>
      </c>
      <c r="G397" s="170">
        <v>22851763486.650002</v>
      </c>
    </row>
    <row r="398" spans="2:7" x14ac:dyDescent="0.2">
      <c r="B398" s="13">
        <f t="shared" si="9"/>
        <v>207</v>
      </c>
      <c r="C398" s="75" t="s">
        <v>4409</v>
      </c>
      <c r="D398" s="75" t="s">
        <v>4410</v>
      </c>
      <c r="E398" s="152">
        <v>6.16</v>
      </c>
      <c r="F398" s="172">
        <v>960854960</v>
      </c>
      <c r="G398" s="170">
        <v>5918866553.6000004</v>
      </c>
    </row>
    <row r="399" spans="2:7" x14ac:dyDescent="0.2">
      <c r="B399" s="13">
        <f t="shared" si="9"/>
        <v>733</v>
      </c>
      <c r="C399" s="75" t="s">
        <v>4411</v>
      </c>
      <c r="D399" s="75" t="s">
        <v>4412</v>
      </c>
      <c r="E399" s="152">
        <v>11.9</v>
      </c>
      <c r="F399" s="172">
        <v>3451137189</v>
      </c>
      <c r="G399" s="170">
        <v>41068532549.099998</v>
      </c>
    </row>
    <row r="400" spans="2:7" x14ac:dyDescent="0.2">
      <c r="B400" s="13">
        <f t="shared" si="9"/>
        <v>462</v>
      </c>
      <c r="C400" s="75" t="s">
        <v>4413</v>
      </c>
      <c r="D400" s="75" t="s">
        <v>4414</v>
      </c>
      <c r="E400" s="152">
        <v>7.74</v>
      </c>
      <c r="F400" s="172">
        <v>1479000000</v>
      </c>
      <c r="G400" s="170">
        <v>11447460000</v>
      </c>
    </row>
    <row r="401" spans="2:7" x14ac:dyDescent="0.2">
      <c r="B401" s="13">
        <f t="shared" si="9"/>
        <v>513</v>
      </c>
      <c r="C401" s="75" t="s">
        <v>4415</v>
      </c>
      <c r="D401" s="75" t="s">
        <v>4416</v>
      </c>
      <c r="E401" s="152">
        <v>10.42</v>
      </c>
      <c r="F401" s="172">
        <v>1262100000</v>
      </c>
      <c r="G401" s="170">
        <v>13151082000</v>
      </c>
    </row>
    <row r="402" spans="2:7" x14ac:dyDescent="0.2">
      <c r="B402" s="13">
        <f t="shared" si="9"/>
        <v>122</v>
      </c>
      <c r="C402" s="75" t="s">
        <v>4417</v>
      </c>
      <c r="D402" s="75" t="s">
        <v>4418</v>
      </c>
      <c r="E402" s="152">
        <v>17.59</v>
      </c>
      <c r="F402" s="172">
        <v>272000000</v>
      </c>
      <c r="G402" s="170">
        <v>4784480000</v>
      </c>
    </row>
    <row r="403" spans="2:7" x14ac:dyDescent="0.2">
      <c r="B403" s="13">
        <f t="shared" si="9"/>
        <v>361</v>
      </c>
      <c r="C403" s="75" t="s">
        <v>4419</v>
      </c>
      <c r="D403" s="75" t="s">
        <v>4420</v>
      </c>
      <c r="E403" s="152">
        <v>7.29</v>
      </c>
      <c r="F403" s="172">
        <v>1208190886</v>
      </c>
      <c r="G403" s="170">
        <v>8807711558.9400005</v>
      </c>
    </row>
    <row r="404" spans="2:7" x14ac:dyDescent="0.2">
      <c r="B404" s="13">
        <f t="shared" si="9"/>
        <v>241</v>
      </c>
      <c r="C404" s="75" t="s">
        <v>4421</v>
      </c>
      <c r="D404" s="75" t="s">
        <v>4422</v>
      </c>
      <c r="E404" s="152">
        <v>4.3</v>
      </c>
      <c r="F404" s="172">
        <v>1510445200</v>
      </c>
      <c r="G404" s="170">
        <v>6494914360</v>
      </c>
    </row>
    <row r="405" spans="2:7" x14ac:dyDescent="0.2">
      <c r="B405" s="13">
        <f t="shared" si="9"/>
        <v>709</v>
      </c>
      <c r="C405" s="75" t="s">
        <v>4423</v>
      </c>
      <c r="D405" s="75" t="s">
        <v>4424</v>
      </c>
      <c r="E405" s="152">
        <v>7.3</v>
      </c>
      <c r="F405" s="172">
        <v>4309898186</v>
      </c>
      <c r="G405" s="170">
        <v>31462256757.799999</v>
      </c>
    </row>
    <row r="406" spans="2:7" x14ac:dyDescent="0.2">
      <c r="B406" s="13">
        <f t="shared" si="9"/>
        <v>683</v>
      </c>
      <c r="C406" s="75" t="s">
        <v>4425</v>
      </c>
      <c r="D406" s="75" t="s">
        <v>4426</v>
      </c>
      <c r="E406" s="152">
        <v>24.91</v>
      </c>
      <c r="F406" s="172">
        <v>1046272966</v>
      </c>
      <c r="G406" s="170">
        <v>26062659583.060001</v>
      </c>
    </row>
    <row r="407" spans="2:7" x14ac:dyDescent="0.2">
      <c r="B407" s="13">
        <f t="shared" si="9"/>
        <v>461</v>
      </c>
      <c r="C407" s="75" t="s">
        <v>4427</v>
      </c>
      <c r="D407" s="75" t="s">
        <v>4428</v>
      </c>
      <c r="E407" s="152">
        <v>8.1</v>
      </c>
      <c r="F407" s="172">
        <v>1411464322</v>
      </c>
      <c r="G407" s="170">
        <v>11432861008.199999</v>
      </c>
    </row>
    <row r="408" spans="2:7" x14ac:dyDescent="0.2">
      <c r="B408" s="13">
        <f t="shared" si="9"/>
        <v>679</v>
      </c>
      <c r="C408" s="75" t="s">
        <v>4429</v>
      </c>
      <c r="D408" s="75" t="s">
        <v>4430</v>
      </c>
      <c r="E408" s="152">
        <v>12.13</v>
      </c>
      <c r="F408" s="172">
        <v>2083012671</v>
      </c>
      <c r="G408" s="170">
        <v>25266943699.230003</v>
      </c>
    </row>
    <row r="409" spans="2:7" x14ac:dyDescent="0.2">
      <c r="B409" s="13">
        <f t="shared" si="9"/>
        <v>311</v>
      </c>
      <c r="C409" s="75" t="s">
        <v>4431</v>
      </c>
      <c r="D409" s="75" t="s">
        <v>4432</v>
      </c>
      <c r="E409" s="152">
        <v>18.190000000000001</v>
      </c>
      <c r="F409" s="172">
        <v>421283600</v>
      </c>
      <c r="G409" s="170">
        <v>7663148684.000001</v>
      </c>
    </row>
    <row r="410" spans="2:7" x14ac:dyDescent="0.2">
      <c r="B410" s="13">
        <f t="shared" si="9"/>
        <v>359</v>
      </c>
      <c r="C410" s="75" t="s">
        <v>4433</v>
      </c>
      <c r="D410" s="75" t="s">
        <v>4434</v>
      </c>
      <c r="E410" s="152">
        <v>9.5399999999999991</v>
      </c>
      <c r="F410" s="172">
        <v>904247168</v>
      </c>
      <c r="G410" s="170">
        <v>8626517982.7199993</v>
      </c>
    </row>
    <row r="411" spans="2:7" x14ac:dyDescent="0.2">
      <c r="B411" s="13">
        <f t="shared" si="9"/>
        <v>519</v>
      </c>
      <c r="C411" s="75" t="s">
        <v>4435</v>
      </c>
      <c r="D411" s="75" t="s">
        <v>4436</v>
      </c>
      <c r="E411" s="152">
        <v>8.3000000000000007</v>
      </c>
      <c r="F411" s="172">
        <v>1602290000</v>
      </c>
      <c r="G411" s="170">
        <v>13299007000.000002</v>
      </c>
    </row>
    <row r="412" spans="2:7" x14ac:dyDescent="0.2">
      <c r="B412" s="13">
        <f t="shared" si="9"/>
        <v>46</v>
      </c>
      <c r="C412" s="75" t="s">
        <v>4437</v>
      </c>
      <c r="D412" s="75" t="s">
        <v>4438</v>
      </c>
      <c r="E412" s="152">
        <v>10.26</v>
      </c>
      <c r="F412" s="172">
        <v>364567500</v>
      </c>
      <c r="G412" s="170">
        <v>3740462550</v>
      </c>
    </row>
    <row r="413" spans="2:7" x14ac:dyDescent="0.2">
      <c r="B413" s="13">
        <f t="shared" si="9"/>
        <v>196</v>
      </c>
      <c r="C413" s="75" t="s">
        <v>4439</v>
      </c>
      <c r="D413" s="75" t="s">
        <v>4440</v>
      </c>
      <c r="E413" s="152">
        <v>38.82</v>
      </c>
      <c r="F413" s="172">
        <v>147706873</v>
      </c>
      <c r="G413" s="170">
        <v>5733980809.8599997</v>
      </c>
    </row>
    <row r="414" spans="2:7" x14ac:dyDescent="0.2">
      <c r="B414" s="13">
        <f t="shared" si="9"/>
        <v>386</v>
      </c>
      <c r="C414" s="75" t="s">
        <v>61</v>
      </c>
      <c r="D414" s="75" t="s">
        <v>62</v>
      </c>
      <c r="E414" s="152">
        <v>7.05</v>
      </c>
      <c r="F414" s="172">
        <v>1326092985</v>
      </c>
      <c r="G414" s="170">
        <v>9348955544.25</v>
      </c>
    </row>
    <row r="415" spans="2:7" x14ac:dyDescent="0.2">
      <c r="B415" s="13">
        <f t="shared" si="9"/>
        <v>312</v>
      </c>
      <c r="C415" s="75" t="s">
        <v>4441</v>
      </c>
      <c r="D415" s="75" t="s">
        <v>4442</v>
      </c>
      <c r="E415" s="152">
        <v>10.66</v>
      </c>
      <c r="F415" s="172">
        <v>722718000</v>
      </c>
      <c r="G415" s="170">
        <v>7704173880</v>
      </c>
    </row>
    <row r="416" spans="2:7" x14ac:dyDescent="0.2">
      <c r="B416" s="13">
        <f t="shared" si="9"/>
        <v>259</v>
      </c>
      <c r="C416" s="75" t="s">
        <v>4443</v>
      </c>
      <c r="D416" s="75" t="s">
        <v>4444</v>
      </c>
      <c r="E416" s="152">
        <v>7.43</v>
      </c>
      <c r="F416" s="172">
        <v>905696586</v>
      </c>
      <c r="G416" s="170">
        <v>6729325633.9799995</v>
      </c>
    </row>
    <row r="417" spans="2:7" x14ac:dyDescent="0.2">
      <c r="B417" s="13">
        <f t="shared" si="9"/>
        <v>372</v>
      </c>
      <c r="C417" s="75" t="s">
        <v>4445</v>
      </c>
      <c r="D417" s="75" t="s">
        <v>4446</v>
      </c>
      <c r="E417" s="152">
        <v>8.67</v>
      </c>
      <c r="F417" s="172">
        <v>1047095025</v>
      </c>
      <c r="G417" s="170">
        <v>9078313866.75</v>
      </c>
    </row>
    <row r="418" spans="2:7" x14ac:dyDescent="0.2">
      <c r="B418" s="13">
        <f t="shared" si="9"/>
        <v>554</v>
      </c>
      <c r="C418" s="75" t="s">
        <v>4447</v>
      </c>
      <c r="D418" s="75" t="s">
        <v>4448</v>
      </c>
      <c r="E418" s="152">
        <v>30.49</v>
      </c>
      <c r="F418" s="172">
        <v>478800000</v>
      </c>
      <c r="G418" s="170">
        <v>14598612000</v>
      </c>
    </row>
    <row r="419" spans="2:7" x14ac:dyDescent="0.2">
      <c r="B419" s="13">
        <f t="shared" si="9"/>
        <v>326</v>
      </c>
      <c r="C419" s="75" t="s">
        <v>4449</v>
      </c>
      <c r="D419" s="75" t="s">
        <v>4450</v>
      </c>
      <c r="E419" s="152">
        <v>5.03</v>
      </c>
      <c r="F419" s="172">
        <v>1598902832</v>
      </c>
      <c r="G419" s="170">
        <v>8042481244.96</v>
      </c>
    </row>
    <row r="420" spans="2:7" x14ac:dyDescent="0.2">
      <c r="B420" s="13">
        <f t="shared" si="9"/>
        <v>36</v>
      </c>
      <c r="C420" s="75" t="s">
        <v>4451</v>
      </c>
      <c r="D420" s="75" t="s">
        <v>4452</v>
      </c>
      <c r="E420" s="152">
        <v>16.61</v>
      </c>
      <c r="F420" s="172">
        <v>219581746</v>
      </c>
      <c r="G420" s="170">
        <v>3647252801.0599999</v>
      </c>
    </row>
    <row r="421" spans="2:7" x14ac:dyDescent="0.2">
      <c r="B421" s="13">
        <f t="shared" si="9"/>
        <v>748</v>
      </c>
      <c r="C421" s="75" t="s">
        <v>4453</v>
      </c>
      <c r="D421" s="75" t="s">
        <v>4454</v>
      </c>
      <c r="E421" s="152">
        <v>11.94</v>
      </c>
      <c r="F421" s="172">
        <v>3907592460</v>
      </c>
      <c r="G421" s="170">
        <v>46656653972.400002</v>
      </c>
    </row>
    <row r="422" spans="2:7" x14ac:dyDescent="0.2">
      <c r="B422" s="13">
        <f t="shared" si="9"/>
        <v>576</v>
      </c>
      <c r="C422" s="75" t="s">
        <v>4455</v>
      </c>
      <c r="D422" s="75" t="s">
        <v>4456</v>
      </c>
      <c r="E422" s="152">
        <v>9.23</v>
      </c>
      <c r="F422" s="172">
        <v>1719160378</v>
      </c>
      <c r="G422" s="170">
        <v>15867850288.940001</v>
      </c>
    </row>
    <row r="423" spans="2:7" x14ac:dyDescent="0.2">
      <c r="B423" s="13">
        <f t="shared" si="9"/>
        <v>534</v>
      </c>
      <c r="C423" s="75" t="s">
        <v>4457</v>
      </c>
      <c r="D423" s="75" t="s">
        <v>4458</v>
      </c>
      <c r="E423" s="152">
        <v>10.07</v>
      </c>
      <c r="F423" s="172">
        <v>1356167823</v>
      </c>
      <c r="G423" s="170">
        <v>13656609977.610001</v>
      </c>
    </row>
    <row r="424" spans="2:7" x14ac:dyDescent="0.2">
      <c r="B424" s="13">
        <f t="shared" si="9"/>
        <v>778</v>
      </c>
      <c r="C424" s="75" t="s">
        <v>4459</v>
      </c>
      <c r="D424" s="75" t="s">
        <v>4460</v>
      </c>
      <c r="E424" s="152">
        <v>17.25</v>
      </c>
      <c r="F424" s="172">
        <v>4947223675</v>
      </c>
      <c r="G424" s="170">
        <v>85339608393.75</v>
      </c>
    </row>
    <row r="425" spans="2:7" x14ac:dyDescent="0.2">
      <c r="B425" s="13">
        <f t="shared" si="9"/>
        <v>799</v>
      </c>
      <c r="C425" s="75" t="s">
        <v>4461</v>
      </c>
      <c r="D425" s="75" t="s">
        <v>4462</v>
      </c>
      <c r="E425" s="152">
        <v>320.02999999999997</v>
      </c>
      <c r="F425" s="172">
        <v>1256197800</v>
      </c>
      <c r="G425" s="170">
        <v>402020981933.99994</v>
      </c>
    </row>
    <row r="426" spans="2:7" x14ac:dyDescent="0.2">
      <c r="B426" s="13">
        <f t="shared" si="9"/>
        <v>34</v>
      </c>
      <c r="C426" s="75" t="s">
        <v>4463</v>
      </c>
      <c r="D426" s="75" t="s">
        <v>4464</v>
      </c>
      <c r="E426" s="152">
        <v>22.84</v>
      </c>
      <c r="F426" s="172">
        <v>158430000</v>
      </c>
      <c r="G426" s="170">
        <v>3618541200</v>
      </c>
    </row>
    <row r="427" spans="2:7" x14ac:dyDescent="0.2">
      <c r="B427" s="13">
        <f t="shared" si="9"/>
        <v>667</v>
      </c>
      <c r="C427" s="75" t="s">
        <v>4465</v>
      </c>
      <c r="D427" s="75" t="s">
        <v>4466</v>
      </c>
      <c r="E427" s="152">
        <v>22.34</v>
      </c>
      <c r="F427" s="172">
        <v>1043049722</v>
      </c>
      <c r="G427" s="170">
        <v>23301730789.48</v>
      </c>
    </row>
    <row r="428" spans="2:7" x14ac:dyDescent="0.2">
      <c r="B428" s="13">
        <f t="shared" si="9"/>
        <v>692</v>
      </c>
      <c r="C428" s="75" t="s">
        <v>4467</v>
      </c>
      <c r="D428" s="75" t="s">
        <v>4468</v>
      </c>
      <c r="E428" s="152">
        <v>10.68</v>
      </c>
      <c r="F428" s="172">
        <v>2610771066</v>
      </c>
      <c r="G428" s="170">
        <v>27883034984.880001</v>
      </c>
    </row>
    <row r="429" spans="2:7" x14ac:dyDescent="0.2">
      <c r="B429" s="13">
        <f t="shared" si="9"/>
        <v>265</v>
      </c>
      <c r="C429" s="75" t="s">
        <v>4469</v>
      </c>
      <c r="D429" s="75" t="s">
        <v>4470</v>
      </c>
      <c r="E429" s="152">
        <v>23.83</v>
      </c>
      <c r="F429" s="172">
        <v>288793800</v>
      </c>
      <c r="G429" s="170">
        <v>6881956253.999999</v>
      </c>
    </row>
    <row r="430" spans="2:7" x14ac:dyDescent="0.2">
      <c r="B430" s="13">
        <f t="shared" si="9"/>
        <v>612</v>
      </c>
      <c r="C430" s="75" t="s">
        <v>4471</v>
      </c>
      <c r="D430" s="75" t="s">
        <v>4472</v>
      </c>
      <c r="E430" s="152">
        <v>13.9</v>
      </c>
      <c r="F430" s="172">
        <v>1317311352</v>
      </c>
      <c r="G430" s="170">
        <v>18310627792.799999</v>
      </c>
    </row>
    <row r="431" spans="2:7" x14ac:dyDescent="0.2">
      <c r="B431" s="13">
        <f t="shared" si="9"/>
        <v>252</v>
      </c>
      <c r="C431" s="75" t="s">
        <v>4473</v>
      </c>
      <c r="D431" s="75" t="s">
        <v>5864</v>
      </c>
      <c r="E431" s="152">
        <v>12.17</v>
      </c>
      <c r="F431" s="172">
        <v>547404672</v>
      </c>
      <c r="G431" s="170">
        <v>6661914858.2399998</v>
      </c>
    </row>
    <row r="432" spans="2:7" x14ac:dyDescent="0.2">
      <c r="B432" s="13">
        <f t="shared" si="9"/>
        <v>173</v>
      </c>
      <c r="C432" s="75" t="s">
        <v>4475</v>
      </c>
      <c r="D432" s="75" t="s">
        <v>4476</v>
      </c>
      <c r="E432" s="152">
        <v>6.75</v>
      </c>
      <c r="F432" s="172">
        <v>802089390</v>
      </c>
      <c r="G432" s="170">
        <v>5414103382.5</v>
      </c>
    </row>
    <row r="433" spans="2:7" x14ac:dyDescent="0.2">
      <c r="B433" s="13">
        <f t="shared" si="9"/>
        <v>633</v>
      </c>
      <c r="C433" s="75" t="s">
        <v>4477</v>
      </c>
      <c r="D433" s="75" t="s">
        <v>4478</v>
      </c>
      <c r="E433" s="152">
        <v>13.94</v>
      </c>
      <c r="F433" s="172">
        <v>1459200000</v>
      </c>
      <c r="G433" s="170">
        <v>20341248000</v>
      </c>
    </row>
    <row r="434" spans="2:7" x14ac:dyDescent="0.2">
      <c r="B434" s="13">
        <f t="shared" si="9"/>
        <v>251</v>
      </c>
      <c r="C434" s="75" t="s">
        <v>4479</v>
      </c>
      <c r="D434" s="75" t="s">
        <v>4480</v>
      </c>
      <c r="E434" s="152">
        <v>21.93</v>
      </c>
      <c r="F434" s="172">
        <v>303554973</v>
      </c>
      <c r="G434" s="170">
        <v>6656960557.8900003</v>
      </c>
    </row>
    <row r="435" spans="2:7" x14ac:dyDescent="0.2">
      <c r="B435" s="13">
        <f t="shared" si="9"/>
        <v>225</v>
      </c>
      <c r="C435" s="75" t="s">
        <v>4481</v>
      </c>
      <c r="D435" s="75" t="s">
        <v>4482</v>
      </c>
      <c r="E435" s="152">
        <v>7.99</v>
      </c>
      <c r="F435" s="172">
        <v>780000000</v>
      </c>
      <c r="G435" s="170">
        <v>6232200000</v>
      </c>
    </row>
    <row r="436" spans="2:7" x14ac:dyDescent="0.2">
      <c r="B436" s="13">
        <f t="shared" si="9"/>
        <v>383</v>
      </c>
      <c r="C436" s="75" t="s">
        <v>4483</v>
      </c>
      <c r="D436" s="75" t="s">
        <v>4484</v>
      </c>
      <c r="E436" s="152">
        <v>8.5299999999999994</v>
      </c>
      <c r="F436" s="172">
        <v>1090242634</v>
      </c>
      <c r="G436" s="170">
        <v>9299769668.0199986</v>
      </c>
    </row>
    <row r="437" spans="2:7" x14ac:dyDescent="0.2">
      <c r="B437" s="13">
        <f t="shared" si="9"/>
        <v>325</v>
      </c>
      <c r="C437" s="75" t="s">
        <v>4485</v>
      </c>
      <c r="D437" s="75" t="s">
        <v>4486</v>
      </c>
      <c r="E437" s="152">
        <v>15.54</v>
      </c>
      <c r="F437" s="172">
        <v>516065720</v>
      </c>
      <c r="G437" s="170">
        <v>8019661288.7999992</v>
      </c>
    </row>
    <row r="438" spans="2:7" x14ac:dyDescent="0.2">
      <c r="B438" s="13">
        <f t="shared" si="9"/>
        <v>204</v>
      </c>
      <c r="C438" s="75" t="s">
        <v>4487</v>
      </c>
      <c r="D438" s="75" t="s">
        <v>4488</v>
      </c>
      <c r="E438" s="152">
        <v>5.6</v>
      </c>
      <c r="F438" s="172">
        <v>1050000000</v>
      </c>
      <c r="G438" s="170">
        <v>5880000000</v>
      </c>
    </row>
    <row r="439" spans="2:7" x14ac:dyDescent="0.2">
      <c r="B439" s="13">
        <f t="shared" si="9"/>
        <v>742</v>
      </c>
      <c r="C439" s="75" t="s">
        <v>4489</v>
      </c>
      <c r="D439" s="75" t="s">
        <v>4490</v>
      </c>
      <c r="E439" s="152">
        <v>42.04</v>
      </c>
      <c r="F439" s="172">
        <v>1080475878</v>
      </c>
      <c r="G439" s="170">
        <v>45423205911.120003</v>
      </c>
    </row>
    <row r="440" spans="2:7" x14ac:dyDescent="0.2">
      <c r="B440" s="13">
        <f t="shared" si="9"/>
        <v>495</v>
      </c>
      <c r="C440" s="75" t="s">
        <v>4491</v>
      </c>
      <c r="D440" s="75" t="s">
        <v>4492</v>
      </c>
      <c r="E440" s="152">
        <v>24.85</v>
      </c>
      <c r="F440" s="172">
        <v>494562782</v>
      </c>
      <c r="G440" s="170">
        <v>12289885132.700001</v>
      </c>
    </row>
    <row r="441" spans="2:7" x14ac:dyDescent="0.2">
      <c r="B441" s="13">
        <f t="shared" si="9"/>
        <v>356</v>
      </c>
      <c r="C441" s="75" t="s">
        <v>4493</v>
      </c>
      <c r="D441" s="75" t="s">
        <v>4494</v>
      </c>
      <c r="E441" s="152">
        <v>7.32</v>
      </c>
      <c r="F441" s="172">
        <v>1176359268</v>
      </c>
      <c r="G441" s="170">
        <v>8610949841.7600002</v>
      </c>
    </row>
    <row r="442" spans="2:7" x14ac:dyDescent="0.2">
      <c r="B442" s="13">
        <f t="shared" si="9"/>
        <v>236</v>
      </c>
      <c r="C442" s="75" t="s">
        <v>4495</v>
      </c>
      <c r="D442" s="75" t="s">
        <v>4496</v>
      </c>
      <c r="E442" s="152">
        <v>13.74</v>
      </c>
      <c r="F442" s="172">
        <v>464401185</v>
      </c>
      <c r="G442" s="170">
        <v>6380872281.9000006</v>
      </c>
    </row>
    <row r="443" spans="2:7" x14ac:dyDescent="0.2">
      <c r="B443" s="13">
        <f t="shared" si="9"/>
        <v>64</v>
      </c>
      <c r="C443" s="75" t="s">
        <v>4497</v>
      </c>
      <c r="D443" s="75" t="s">
        <v>4498</v>
      </c>
      <c r="E443" s="152">
        <v>17.02</v>
      </c>
      <c r="F443" s="172">
        <v>230000000</v>
      </c>
      <c r="G443" s="170">
        <v>3914600000</v>
      </c>
    </row>
    <row r="444" spans="2:7" x14ac:dyDescent="0.2">
      <c r="B444" s="13">
        <f t="shared" si="9"/>
        <v>35</v>
      </c>
      <c r="C444" s="75" t="s">
        <v>4499</v>
      </c>
      <c r="D444" s="75" t="s">
        <v>4500</v>
      </c>
      <c r="E444" s="152">
        <v>7.74</v>
      </c>
      <c r="F444" s="172">
        <v>470923313</v>
      </c>
      <c r="G444" s="170">
        <v>3644946442.6199999</v>
      </c>
    </row>
    <row r="445" spans="2:7" x14ac:dyDescent="0.2">
      <c r="B445" s="13">
        <f t="shared" si="9"/>
        <v>118</v>
      </c>
      <c r="C445" s="75" t="s">
        <v>4501</v>
      </c>
      <c r="D445" s="75" t="s">
        <v>4502</v>
      </c>
      <c r="E445" s="152">
        <v>14.79</v>
      </c>
      <c r="F445" s="172">
        <v>321120000</v>
      </c>
      <c r="G445" s="170">
        <v>4749364800</v>
      </c>
    </row>
    <row r="446" spans="2:7" x14ac:dyDescent="0.2">
      <c r="B446" s="13">
        <f t="shared" si="9"/>
        <v>333</v>
      </c>
      <c r="C446" s="75" t="s">
        <v>4503</v>
      </c>
      <c r="D446" s="75" t="s">
        <v>4504</v>
      </c>
      <c r="E446" s="152">
        <v>12.09</v>
      </c>
      <c r="F446" s="172">
        <v>675785778</v>
      </c>
      <c r="G446" s="170">
        <v>8170250056.0199995</v>
      </c>
    </row>
    <row r="447" spans="2:7" x14ac:dyDescent="0.2">
      <c r="B447" s="13">
        <f t="shared" si="9"/>
        <v>343</v>
      </c>
      <c r="C447" s="75" t="s">
        <v>4505</v>
      </c>
      <c r="D447" s="75" t="s">
        <v>4506</v>
      </c>
      <c r="E447" s="152">
        <v>4.22</v>
      </c>
      <c r="F447" s="172">
        <v>1982456140</v>
      </c>
      <c r="G447" s="170">
        <v>8365964910.7999992</v>
      </c>
    </row>
    <row r="448" spans="2:7" x14ac:dyDescent="0.2">
      <c r="B448" s="13">
        <f t="shared" si="9"/>
        <v>771</v>
      </c>
      <c r="C448" s="75" t="s">
        <v>4507</v>
      </c>
      <c r="D448" s="75" t="s">
        <v>4508</v>
      </c>
      <c r="E448" s="152">
        <v>35.409999999999997</v>
      </c>
      <c r="F448" s="172">
        <v>1857118809</v>
      </c>
      <c r="G448" s="170">
        <v>65760577026.689995</v>
      </c>
    </row>
    <row r="449" spans="2:7" x14ac:dyDescent="0.2">
      <c r="B449" s="13">
        <f t="shared" si="9"/>
        <v>613</v>
      </c>
      <c r="C449" s="75" t="s">
        <v>4509</v>
      </c>
      <c r="D449" s="75" t="s">
        <v>4510</v>
      </c>
      <c r="E449" s="152">
        <v>8.57</v>
      </c>
      <c r="F449" s="172">
        <v>2180770326</v>
      </c>
      <c r="G449" s="170">
        <v>18689201693.82</v>
      </c>
    </row>
    <row r="450" spans="2:7" x14ac:dyDescent="0.2">
      <c r="B450" s="13">
        <f t="shared" si="9"/>
        <v>677</v>
      </c>
      <c r="C450" s="75" t="s">
        <v>4511</v>
      </c>
      <c r="D450" s="75" t="s">
        <v>4512</v>
      </c>
      <c r="E450" s="152">
        <v>22.95</v>
      </c>
      <c r="F450" s="172">
        <v>1081574000</v>
      </c>
      <c r="G450" s="170">
        <v>24822123300</v>
      </c>
    </row>
    <row r="451" spans="2:7" x14ac:dyDescent="0.2">
      <c r="B451" s="13">
        <f t="shared" ref="B451:B514" si="10">IFERROR(RANK(G451,G:G,1),"")</f>
        <v>390</v>
      </c>
      <c r="C451" s="75" t="s">
        <v>4513</v>
      </c>
      <c r="D451" s="75" t="s">
        <v>4514</v>
      </c>
      <c r="E451" s="152">
        <v>6.18</v>
      </c>
      <c r="F451" s="172">
        <v>1534607067</v>
      </c>
      <c r="G451" s="170">
        <v>9483871674.0599995</v>
      </c>
    </row>
    <row r="452" spans="2:7" x14ac:dyDescent="0.2">
      <c r="B452" s="13">
        <f t="shared" si="10"/>
        <v>418</v>
      </c>
      <c r="C452" s="75" t="s">
        <v>4515</v>
      </c>
      <c r="D452" s="75" t="s">
        <v>4516</v>
      </c>
      <c r="E452" s="152">
        <v>20.32</v>
      </c>
      <c r="F452" s="172">
        <v>505825296</v>
      </c>
      <c r="G452" s="170">
        <v>10278370014.719999</v>
      </c>
    </row>
    <row r="453" spans="2:7" x14ac:dyDescent="0.2">
      <c r="B453" s="13">
        <f t="shared" si="10"/>
        <v>275</v>
      </c>
      <c r="C453" s="75" t="s">
        <v>4517</v>
      </c>
      <c r="D453" s="75" t="s">
        <v>4518</v>
      </c>
      <c r="E453" s="152">
        <v>18.43</v>
      </c>
      <c r="F453" s="172">
        <v>383524786</v>
      </c>
      <c r="G453" s="170">
        <v>7068361805.9799995</v>
      </c>
    </row>
    <row r="454" spans="2:7" x14ac:dyDescent="0.2">
      <c r="B454" s="13">
        <f t="shared" si="10"/>
        <v>337</v>
      </c>
      <c r="C454" s="75" t="s">
        <v>4519</v>
      </c>
      <c r="D454" s="75" t="s">
        <v>4520</v>
      </c>
      <c r="E454" s="152">
        <v>6.31</v>
      </c>
      <c r="F454" s="172">
        <v>1303500000</v>
      </c>
      <c r="G454" s="170">
        <v>8225084999.999999</v>
      </c>
    </row>
    <row r="455" spans="2:7" x14ac:dyDescent="0.2">
      <c r="B455" s="13">
        <f t="shared" si="10"/>
        <v>117</v>
      </c>
      <c r="C455" s="75" t="s">
        <v>4521</v>
      </c>
      <c r="D455" s="75" t="s">
        <v>4522</v>
      </c>
      <c r="E455" s="152">
        <v>12.01</v>
      </c>
      <c r="F455" s="172">
        <v>394793708</v>
      </c>
      <c r="G455" s="170">
        <v>4741472433.0799999</v>
      </c>
    </row>
    <row r="456" spans="2:7" x14ac:dyDescent="0.2">
      <c r="B456" s="13">
        <f t="shared" si="10"/>
        <v>437</v>
      </c>
      <c r="C456" s="75" t="s">
        <v>4523</v>
      </c>
      <c r="D456" s="75" t="s">
        <v>4524</v>
      </c>
      <c r="E456" s="152">
        <v>17.28</v>
      </c>
      <c r="F456" s="172">
        <v>616449121</v>
      </c>
      <c r="G456" s="170">
        <v>10652240810.880001</v>
      </c>
    </row>
    <row r="457" spans="2:7" x14ac:dyDescent="0.2">
      <c r="B457" s="13">
        <f t="shared" si="10"/>
        <v>163</v>
      </c>
      <c r="C457" s="75" t="s">
        <v>4525</v>
      </c>
      <c r="D457" s="75" t="s">
        <v>4526</v>
      </c>
      <c r="E457" s="152">
        <v>5.86</v>
      </c>
      <c r="F457" s="172">
        <v>897604831</v>
      </c>
      <c r="G457" s="170">
        <v>5259964309.6599998</v>
      </c>
    </row>
    <row r="458" spans="2:7" x14ac:dyDescent="0.2">
      <c r="B458" s="13">
        <f t="shared" si="10"/>
        <v>416</v>
      </c>
      <c r="C458" s="75" t="s">
        <v>4527</v>
      </c>
      <c r="D458" s="75" t="s">
        <v>4528</v>
      </c>
      <c r="E458" s="152">
        <v>23.38</v>
      </c>
      <c r="F458" s="172">
        <v>438060173</v>
      </c>
      <c r="G458" s="170">
        <v>10241846844.74</v>
      </c>
    </row>
    <row r="459" spans="2:7" x14ac:dyDescent="0.2">
      <c r="B459" s="13">
        <f t="shared" si="10"/>
        <v>32</v>
      </c>
      <c r="C459" s="75" t="s">
        <v>4529</v>
      </c>
      <c r="D459" s="75" t="s">
        <v>4530</v>
      </c>
      <c r="E459" s="152">
        <v>15.99</v>
      </c>
      <c r="F459" s="172">
        <v>223645500</v>
      </c>
      <c r="G459" s="170">
        <v>3576091545</v>
      </c>
    </row>
    <row r="460" spans="2:7" x14ac:dyDescent="0.2">
      <c r="B460" s="13">
        <f t="shared" si="10"/>
        <v>9</v>
      </c>
      <c r="C460" s="75" t="s">
        <v>4531</v>
      </c>
      <c r="D460" s="75" t="s">
        <v>4532</v>
      </c>
      <c r="E460" s="152">
        <v>13.35</v>
      </c>
      <c r="F460" s="172">
        <v>237064000</v>
      </c>
      <c r="G460" s="170">
        <v>3164804400</v>
      </c>
    </row>
    <row r="461" spans="2:7" x14ac:dyDescent="0.2">
      <c r="B461" s="13">
        <f t="shared" si="10"/>
        <v>553</v>
      </c>
      <c r="C461" s="75" t="s">
        <v>4533</v>
      </c>
      <c r="D461" s="75" t="s">
        <v>4534</v>
      </c>
      <c r="E461" s="152">
        <v>30.4</v>
      </c>
      <c r="F461" s="172">
        <v>478731322</v>
      </c>
      <c r="G461" s="170">
        <v>14553432188.799999</v>
      </c>
    </row>
    <row r="462" spans="2:7" x14ac:dyDescent="0.2">
      <c r="B462" s="13">
        <f t="shared" si="10"/>
        <v>336</v>
      </c>
      <c r="C462" s="75" t="s">
        <v>4535</v>
      </c>
      <c r="D462" s="75" t="s">
        <v>4536</v>
      </c>
      <c r="E462" s="152">
        <v>36.409999999999997</v>
      </c>
      <c r="F462" s="172">
        <v>225000000</v>
      </c>
      <c r="G462" s="170">
        <v>8192249999.999999</v>
      </c>
    </row>
    <row r="463" spans="2:7" x14ac:dyDescent="0.2">
      <c r="B463" s="13">
        <f t="shared" si="10"/>
        <v>610</v>
      </c>
      <c r="C463" s="75" t="s">
        <v>4537</v>
      </c>
      <c r="D463" s="75" t="s">
        <v>4538</v>
      </c>
      <c r="E463" s="152">
        <v>7.48</v>
      </c>
      <c r="F463" s="172">
        <v>2418859984</v>
      </c>
      <c r="G463" s="170">
        <v>18093072680.32</v>
      </c>
    </row>
    <row r="464" spans="2:7" x14ac:dyDescent="0.2">
      <c r="B464" s="13">
        <f t="shared" si="10"/>
        <v>676</v>
      </c>
      <c r="C464" s="75" t="s">
        <v>4539</v>
      </c>
      <c r="D464" s="75" t="s">
        <v>4540</v>
      </c>
      <c r="E464" s="152">
        <v>30.44</v>
      </c>
      <c r="F464" s="172">
        <v>809623999</v>
      </c>
      <c r="G464" s="170">
        <v>24644954529.560001</v>
      </c>
    </row>
    <row r="465" spans="2:7" x14ac:dyDescent="0.2">
      <c r="B465" s="13">
        <f t="shared" si="10"/>
        <v>578</v>
      </c>
      <c r="C465" s="75" t="s">
        <v>4541</v>
      </c>
      <c r="D465" s="75" t="s">
        <v>4542</v>
      </c>
      <c r="E465" s="152">
        <v>3.51</v>
      </c>
      <c r="F465" s="172">
        <v>4551253337</v>
      </c>
      <c r="G465" s="170">
        <v>15974899212.869999</v>
      </c>
    </row>
    <row r="466" spans="2:7" x14ac:dyDescent="0.2">
      <c r="B466" s="13">
        <f t="shared" si="10"/>
        <v>589</v>
      </c>
      <c r="C466" s="75" t="s">
        <v>4543</v>
      </c>
      <c r="D466" s="75" t="s">
        <v>4544</v>
      </c>
      <c r="E466" s="152">
        <v>23.26</v>
      </c>
      <c r="F466" s="172">
        <v>711739172</v>
      </c>
      <c r="G466" s="170">
        <v>16555053140.720001</v>
      </c>
    </row>
    <row r="467" spans="2:7" x14ac:dyDescent="0.2">
      <c r="B467" s="13">
        <f t="shared" si="10"/>
        <v>285</v>
      </c>
      <c r="C467" s="75" t="s">
        <v>63</v>
      </c>
      <c r="D467" s="75" t="s">
        <v>64</v>
      </c>
      <c r="E467" s="152">
        <v>3.02</v>
      </c>
      <c r="F467" s="172">
        <v>2393684489</v>
      </c>
      <c r="G467" s="170">
        <v>7228927156.7799997</v>
      </c>
    </row>
    <row r="468" spans="2:7" x14ac:dyDescent="0.2">
      <c r="B468" s="13">
        <f t="shared" si="10"/>
        <v>698</v>
      </c>
      <c r="C468" s="75" t="s">
        <v>4545</v>
      </c>
      <c r="D468" s="75" t="s">
        <v>4546</v>
      </c>
      <c r="E468" s="152">
        <v>47.52</v>
      </c>
      <c r="F468" s="172">
        <v>617805180</v>
      </c>
      <c r="G468" s="170">
        <v>29358102153.600002</v>
      </c>
    </row>
    <row r="469" spans="2:7" x14ac:dyDescent="0.2">
      <c r="B469" s="13">
        <f t="shared" si="10"/>
        <v>358</v>
      </c>
      <c r="C469" s="75" t="s">
        <v>4547</v>
      </c>
      <c r="D469" s="75" t="s">
        <v>4548</v>
      </c>
      <c r="E469" s="152">
        <v>19.61</v>
      </c>
      <c r="F469" s="172">
        <v>439679218</v>
      </c>
      <c r="G469" s="170">
        <v>8622109464.9799995</v>
      </c>
    </row>
    <row r="470" spans="2:7" x14ac:dyDescent="0.2">
      <c r="B470" s="13">
        <f t="shared" si="10"/>
        <v>609</v>
      </c>
      <c r="C470" s="75" t="s">
        <v>4549</v>
      </c>
      <c r="D470" s="75" t="s">
        <v>4550</v>
      </c>
      <c r="E470" s="152">
        <v>7.19</v>
      </c>
      <c r="F470" s="172">
        <v>2510730000</v>
      </c>
      <c r="G470" s="170">
        <v>18052148700</v>
      </c>
    </row>
    <row r="471" spans="2:7" x14ac:dyDescent="0.2">
      <c r="B471" s="13">
        <f t="shared" si="10"/>
        <v>61</v>
      </c>
      <c r="C471" s="75" t="s">
        <v>4551</v>
      </c>
      <c r="D471" s="75" t="s">
        <v>4552</v>
      </c>
      <c r="E471" s="152">
        <v>15.4</v>
      </c>
      <c r="F471" s="172">
        <v>250000000</v>
      </c>
      <c r="G471" s="170">
        <v>3850000000</v>
      </c>
    </row>
    <row r="472" spans="2:7" x14ac:dyDescent="0.2">
      <c r="B472" s="13">
        <f t="shared" si="10"/>
        <v>666</v>
      </c>
      <c r="C472" s="75" t="s">
        <v>4553</v>
      </c>
      <c r="D472" s="75" t="s">
        <v>4554</v>
      </c>
      <c r="E472" s="152">
        <v>5.88</v>
      </c>
      <c r="F472" s="172">
        <v>3908110209</v>
      </c>
      <c r="G472" s="170">
        <v>22979688028.919998</v>
      </c>
    </row>
    <row r="473" spans="2:7" x14ac:dyDescent="0.2">
      <c r="B473" s="13">
        <f t="shared" si="10"/>
        <v>473</v>
      </c>
      <c r="C473" s="75" t="s">
        <v>4555</v>
      </c>
      <c r="D473" s="75" t="s">
        <v>4556</v>
      </c>
      <c r="E473" s="152">
        <v>18.38</v>
      </c>
      <c r="F473" s="172">
        <v>634968627</v>
      </c>
      <c r="G473" s="170">
        <v>11670723364.26</v>
      </c>
    </row>
    <row r="474" spans="2:7" x14ac:dyDescent="0.2">
      <c r="B474" s="13">
        <f t="shared" si="10"/>
        <v>334</v>
      </c>
      <c r="C474" s="75" t="s">
        <v>4557</v>
      </c>
      <c r="D474" s="75" t="s">
        <v>4558</v>
      </c>
      <c r="E474" s="152">
        <v>4.18</v>
      </c>
      <c r="F474" s="172">
        <v>1955324246</v>
      </c>
      <c r="G474" s="170">
        <v>8173255348.2799997</v>
      </c>
    </row>
    <row r="475" spans="2:7" x14ac:dyDescent="0.2">
      <c r="B475" s="13">
        <f t="shared" si="10"/>
        <v>619</v>
      </c>
      <c r="C475" s="75" t="s">
        <v>4559</v>
      </c>
      <c r="D475" s="75" t="s">
        <v>4560</v>
      </c>
      <c r="E475" s="152">
        <v>4.1900000000000004</v>
      </c>
      <c r="F475" s="172">
        <v>4617320954</v>
      </c>
      <c r="G475" s="170">
        <v>19346574797.260002</v>
      </c>
    </row>
    <row r="476" spans="2:7" x14ac:dyDescent="0.2">
      <c r="B476" s="13">
        <f t="shared" si="10"/>
        <v>201</v>
      </c>
      <c r="C476" s="75" t="s">
        <v>4561</v>
      </c>
      <c r="D476" s="75" t="s">
        <v>4562</v>
      </c>
      <c r="E476" s="152">
        <v>14.15</v>
      </c>
      <c r="F476" s="172">
        <v>410636024</v>
      </c>
      <c r="G476" s="170">
        <v>5810499739.6000004</v>
      </c>
    </row>
    <row r="477" spans="2:7" x14ac:dyDescent="0.2">
      <c r="B477" s="13">
        <f t="shared" si="10"/>
        <v>479</v>
      </c>
      <c r="C477" s="75" t="s">
        <v>4563</v>
      </c>
      <c r="D477" s="75" t="s">
        <v>4564</v>
      </c>
      <c r="E477" s="152">
        <v>9.17</v>
      </c>
      <c r="F477" s="172">
        <v>1288899586</v>
      </c>
      <c r="G477" s="170">
        <v>11819209203.620001</v>
      </c>
    </row>
    <row r="478" spans="2:7" x14ac:dyDescent="0.2">
      <c r="B478" s="13">
        <f t="shared" si="10"/>
        <v>142</v>
      </c>
      <c r="C478" s="75" t="s">
        <v>65</v>
      </c>
      <c r="D478" s="75" t="s">
        <v>66</v>
      </c>
      <c r="E478" s="152">
        <v>6.51</v>
      </c>
      <c r="F478" s="172">
        <v>766448935</v>
      </c>
      <c r="G478" s="170">
        <v>4989582566.8499994</v>
      </c>
    </row>
    <row r="479" spans="2:7" x14ac:dyDescent="0.2">
      <c r="B479" s="13">
        <f t="shared" si="10"/>
        <v>649</v>
      </c>
      <c r="C479" s="75" t="s">
        <v>4565</v>
      </c>
      <c r="D479" s="75" t="s">
        <v>4566</v>
      </c>
      <c r="E479" s="152">
        <v>5.25</v>
      </c>
      <c r="F479" s="172">
        <v>4138588892</v>
      </c>
      <c r="G479" s="170">
        <v>21727591683</v>
      </c>
    </row>
    <row r="480" spans="2:7" x14ac:dyDescent="0.2">
      <c r="B480" s="13">
        <f t="shared" si="10"/>
        <v>715</v>
      </c>
      <c r="C480" s="75" t="s">
        <v>4567</v>
      </c>
      <c r="D480" s="75" t="s">
        <v>4568</v>
      </c>
      <c r="E480" s="152">
        <v>7.74</v>
      </c>
      <c r="F480" s="172">
        <v>4421354800</v>
      </c>
      <c r="G480" s="170">
        <v>34221286152</v>
      </c>
    </row>
    <row r="481" spans="2:7" x14ac:dyDescent="0.2">
      <c r="B481" s="13">
        <f t="shared" si="10"/>
        <v>611</v>
      </c>
      <c r="C481" s="75" t="s">
        <v>4569</v>
      </c>
      <c r="D481" s="75" t="s">
        <v>4570</v>
      </c>
      <c r="E481" s="152">
        <v>17.64</v>
      </c>
      <c r="F481" s="172">
        <v>1035914811</v>
      </c>
      <c r="G481" s="170">
        <v>18273537266.040001</v>
      </c>
    </row>
    <row r="482" spans="2:7" x14ac:dyDescent="0.2">
      <c r="B482" s="13">
        <f t="shared" si="10"/>
        <v>779</v>
      </c>
      <c r="C482" s="75" t="s">
        <v>4571</v>
      </c>
      <c r="D482" s="75" t="s">
        <v>4572</v>
      </c>
      <c r="E482" s="152">
        <v>17.13</v>
      </c>
      <c r="F482" s="172">
        <v>5299302579</v>
      </c>
      <c r="G482" s="170">
        <v>90777053178.269989</v>
      </c>
    </row>
    <row r="483" spans="2:7" x14ac:dyDescent="0.2">
      <c r="B483" s="13">
        <f t="shared" si="10"/>
        <v>240</v>
      </c>
      <c r="C483" s="75" t="s">
        <v>4573</v>
      </c>
      <c r="D483" s="75" t="s">
        <v>4574</v>
      </c>
      <c r="E483" s="152">
        <v>4.45</v>
      </c>
      <c r="F483" s="172">
        <v>1458892400</v>
      </c>
      <c r="G483" s="170">
        <v>6492071180</v>
      </c>
    </row>
    <row r="484" spans="2:7" x14ac:dyDescent="0.2">
      <c r="B484" s="13">
        <f t="shared" si="10"/>
        <v>405</v>
      </c>
      <c r="C484" s="75" t="s">
        <v>4575</v>
      </c>
      <c r="D484" s="75" t="s">
        <v>4576</v>
      </c>
      <c r="E484" s="152">
        <v>24.49</v>
      </c>
      <c r="F484" s="172">
        <v>406428091</v>
      </c>
      <c r="G484" s="170">
        <v>9953423948.5900002</v>
      </c>
    </row>
    <row r="485" spans="2:7" x14ac:dyDescent="0.2">
      <c r="B485" s="13">
        <f t="shared" si="10"/>
        <v>710</v>
      </c>
      <c r="C485" s="75" t="s">
        <v>4577</v>
      </c>
      <c r="D485" s="75" t="s">
        <v>4578</v>
      </c>
      <c r="E485" s="152">
        <v>21.88</v>
      </c>
      <c r="F485" s="172">
        <v>1464293443</v>
      </c>
      <c r="G485" s="170">
        <v>32038740532.84</v>
      </c>
    </row>
    <row r="486" spans="2:7" x14ac:dyDescent="0.2">
      <c r="B486" s="13">
        <f t="shared" si="10"/>
        <v>226</v>
      </c>
      <c r="C486" s="75" t="s">
        <v>4579</v>
      </c>
      <c r="D486" s="75" t="s">
        <v>4580</v>
      </c>
      <c r="E486" s="152">
        <v>8.86</v>
      </c>
      <c r="F486" s="172">
        <v>705305831</v>
      </c>
      <c r="G486" s="170">
        <v>6249009662.6599998</v>
      </c>
    </row>
    <row r="487" spans="2:7" x14ac:dyDescent="0.2">
      <c r="B487" s="13">
        <f t="shared" si="10"/>
        <v>498</v>
      </c>
      <c r="C487" s="75" t="s">
        <v>4581</v>
      </c>
      <c r="D487" s="75" t="s">
        <v>4582</v>
      </c>
      <c r="E487" s="152">
        <v>18.600000000000001</v>
      </c>
      <c r="F487" s="172">
        <v>666960584</v>
      </c>
      <c r="G487" s="170">
        <v>12405466862.400002</v>
      </c>
    </row>
    <row r="488" spans="2:7" x14ac:dyDescent="0.2">
      <c r="B488" s="13">
        <f t="shared" si="10"/>
        <v>169</v>
      </c>
      <c r="C488" s="75" t="s">
        <v>4583</v>
      </c>
      <c r="D488" s="75" t="s">
        <v>4584</v>
      </c>
      <c r="E488" s="152">
        <v>13.32</v>
      </c>
      <c r="F488" s="172">
        <v>399553571</v>
      </c>
      <c r="G488" s="170">
        <v>5322053565.7200003</v>
      </c>
    </row>
    <row r="489" spans="2:7" x14ac:dyDescent="0.2">
      <c r="B489" s="13">
        <f t="shared" si="10"/>
        <v>22</v>
      </c>
      <c r="C489" s="75" t="s">
        <v>4585</v>
      </c>
      <c r="D489" s="75" t="s">
        <v>4586</v>
      </c>
      <c r="E489" s="152">
        <v>37.72</v>
      </c>
      <c r="F489" s="172">
        <v>92000000</v>
      </c>
      <c r="G489" s="170">
        <v>3470240000</v>
      </c>
    </row>
    <row r="490" spans="2:7" x14ac:dyDescent="0.2">
      <c r="B490" s="13">
        <f t="shared" si="10"/>
        <v>525</v>
      </c>
      <c r="C490" s="75" t="s">
        <v>4587</v>
      </c>
      <c r="D490" s="75" t="s">
        <v>4588</v>
      </c>
      <c r="E490" s="152">
        <v>17.059999999999999</v>
      </c>
      <c r="F490" s="172">
        <v>791927400</v>
      </c>
      <c r="G490" s="170">
        <v>13510281443.999998</v>
      </c>
    </row>
    <row r="491" spans="2:7" x14ac:dyDescent="0.2">
      <c r="B491" s="13">
        <f t="shared" si="10"/>
        <v>397</v>
      </c>
      <c r="C491" s="75" t="s">
        <v>4589</v>
      </c>
      <c r="D491" s="75" t="s">
        <v>4590</v>
      </c>
      <c r="E491" s="152">
        <v>5.59</v>
      </c>
      <c r="F491" s="172">
        <v>1741540403</v>
      </c>
      <c r="G491" s="170">
        <v>9735210852.7700005</v>
      </c>
    </row>
    <row r="492" spans="2:7" x14ac:dyDescent="0.2">
      <c r="B492" s="13">
        <f t="shared" si="10"/>
        <v>287</v>
      </c>
      <c r="C492" s="75" t="s">
        <v>4591</v>
      </c>
      <c r="D492" s="75" t="s">
        <v>4592</v>
      </c>
      <c r="E492" s="152">
        <v>10.68</v>
      </c>
      <c r="F492" s="172">
        <v>679184633</v>
      </c>
      <c r="G492" s="170">
        <v>7253691880.4399996</v>
      </c>
    </row>
    <row r="493" spans="2:7" x14ac:dyDescent="0.2">
      <c r="B493" s="13">
        <f t="shared" si="10"/>
        <v>577</v>
      </c>
      <c r="C493" s="75" t="s">
        <v>4593</v>
      </c>
      <c r="D493" s="75" t="s">
        <v>4594</v>
      </c>
      <c r="E493" s="152">
        <v>12.91</v>
      </c>
      <c r="F493" s="172">
        <v>1230636739</v>
      </c>
      <c r="G493" s="170">
        <v>15887520300.49</v>
      </c>
    </row>
    <row r="494" spans="2:7" x14ac:dyDescent="0.2">
      <c r="B494" s="13">
        <f t="shared" si="10"/>
        <v>655</v>
      </c>
      <c r="C494" s="75" t="s">
        <v>4595</v>
      </c>
      <c r="D494" s="75" t="s">
        <v>4596</v>
      </c>
      <c r="E494" s="152">
        <v>12.46</v>
      </c>
      <c r="F494" s="172">
        <v>1777679909</v>
      </c>
      <c r="G494" s="170">
        <v>22149891666.140003</v>
      </c>
    </row>
    <row r="495" spans="2:7" x14ac:dyDescent="0.2">
      <c r="B495" s="13">
        <f t="shared" si="10"/>
        <v>153</v>
      </c>
      <c r="C495" s="75" t="s">
        <v>4597</v>
      </c>
      <c r="D495" s="75" t="s">
        <v>4598</v>
      </c>
      <c r="E495" s="152">
        <v>30.7</v>
      </c>
      <c r="F495" s="172">
        <v>166000000</v>
      </c>
      <c r="G495" s="170">
        <v>5096200000</v>
      </c>
    </row>
    <row r="496" spans="2:7" x14ac:dyDescent="0.2">
      <c r="B496" s="13">
        <f t="shared" si="10"/>
        <v>728</v>
      </c>
      <c r="C496" s="75" t="s">
        <v>4599</v>
      </c>
      <c r="D496" s="75" t="s">
        <v>4600</v>
      </c>
      <c r="E496" s="152">
        <v>28.97</v>
      </c>
      <c r="F496" s="172">
        <v>1350982795</v>
      </c>
      <c r="G496" s="170">
        <v>39137971571.150002</v>
      </c>
    </row>
    <row r="497" spans="2:7" x14ac:dyDescent="0.2">
      <c r="B497" s="13">
        <f t="shared" si="10"/>
        <v>425</v>
      </c>
      <c r="C497" s="75" t="s">
        <v>4601</v>
      </c>
      <c r="D497" s="75" t="s">
        <v>4602</v>
      </c>
      <c r="E497" s="152">
        <v>4.75</v>
      </c>
      <c r="F497" s="172">
        <v>2194891204</v>
      </c>
      <c r="G497" s="170">
        <v>10425733219</v>
      </c>
    </row>
    <row r="498" spans="2:7" x14ac:dyDescent="0.2">
      <c r="B498" s="13">
        <f t="shared" si="10"/>
        <v>500</v>
      </c>
      <c r="C498" s="75" t="s">
        <v>4603</v>
      </c>
      <c r="D498" s="75" t="s">
        <v>4604</v>
      </c>
      <c r="E498" s="152">
        <v>9.43</v>
      </c>
      <c r="F498" s="172">
        <v>1326835136</v>
      </c>
      <c r="G498" s="170">
        <v>12512055332.48</v>
      </c>
    </row>
    <row r="499" spans="2:7" x14ac:dyDescent="0.2">
      <c r="B499" s="13">
        <f t="shared" si="10"/>
        <v>2</v>
      </c>
      <c r="C499" s="75" t="s">
        <v>4605</v>
      </c>
      <c r="D499" s="75" t="s">
        <v>4606</v>
      </c>
      <c r="E499" s="152">
        <v>15.52</v>
      </c>
      <c r="F499" s="172">
        <v>194641920</v>
      </c>
      <c r="G499" s="170">
        <v>3020842598.4000001</v>
      </c>
    </row>
    <row r="500" spans="2:7" x14ac:dyDescent="0.2">
      <c r="B500" s="13">
        <f t="shared" si="10"/>
        <v>627</v>
      </c>
      <c r="C500" s="75" t="s">
        <v>4607</v>
      </c>
      <c r="D500" s="75" t="s">
        <v>4608</v>
      </c>
      <c r="E500" s="152">
        <v>21.27</v>
      </c>
      <c r="F500" s="172">
        <v>936652402</v>
      </c>
      <c r="G500" s="170">
        <v>19922596590.540001</v>
      </c>
    </row>
    <row r="501" spans="2:7" x14ac:dyDescent="0.2">
      <c r="B501" s="13">
        <f t="shared" si="10"/>
        <v>17</v>
      </c>
      <c r="C501" s="75" t="s">
        <v>4609</v>
      </c>
      <c r="D501" s="75" t="s">
        <v>4610</v>
      </c>
      <c r="E501" s="152">
        <v>23.16</v>
      </c>
      <c r="F501" s="172">
        <v>147344592</v>
      </c>
      <c r="G501" s="170">
        <v>3412500750.7199998</v>
      </c>
    </row>
    <row r="502" spans="2:7" x14ac:dyDescent="0.2">
      <c r="B502" s="13">
        <f t="shared" si="10"/>
        <v>786</v>
      </c>
      <c r="C502" s="75" t="s">
        <v>4611</v>
      </c>
      <c r="D502" s="75" t="s">
        <v>4612</v>
      </c>
      <c r="E502" s="152">
        <v>8.8699999999999992</v>
      </c>
      <c r="F502" s="172">
        <v>12168154385</v>
      </c>
      <c r="G502" s="170">
        <v>107931529394.95</v>
      </c>
    </row>
    <row r="503" spans="2:7" x14ac:dyDescent="0.2">
      <c r="B503" s="13">
        <f t="shared" si="10"/>
        <v>170</v>
      </c>
      <c r="C503" s="75" t="s">
        <v>4613</v>
      </c>
      <c r="D503" s="75" t="s">
        <v>4614</v>
      </c>
      <c r="E503" s="152">
        <v>16.23</v>
      </c>
      <c r="F503" s="172">
        <v>328861441</v>
      </c>
      <c r="G503" s="170">
        <v>5337421187.4300003</v>
      </c>
    </row>
    <row r="504" spans="2:7" x14ac:dyDescent="0.2">
      <c r="B504" s="13">
        <f t="shared" si="10"/>
        <v>357</v>
      </c>
      <c r="C504" s="75" t="s">
        <v>4615</v>
      </c>
      <c r="D504" s="75" t="s">
        <v>4616</v>
      </c>
      <c r="E504" s="152">
        <v>7.89</v>
      </c>
      <c r="F504" s="172">
        <v>1092667132</v>
      </c>
      <c r="G504" s="170">
        <v>8621143671.4799995</v>
      </c>
    </row>
    <row r="505" spans="2:7" x14ac:dyDescent="0.2">
      <c r="B505" s="13">
        <f t="shared" si="10"/>
        <v>459</v>
      </c>
      <c r="C505" s="75" t="s">
        <v>4617</v>
      </c>
      <c r="D505" s="75" t="s">
        <v>4618</v>
      </c>
      <c r="E505" s="152">
        <v>10.63</v>
      </c>
      <c r="F505" s="172">
        <v>1071274605</v>
      </c>
      <c r="G505" s="170">
        <v>11387649051.150002</v>
      </c>
    </row>
    <row r="506" spans="2:7" x14ac:dyDescent="0.2">
      <c r="B506" s="13">
        <f t="shared" si="10"/>
        <v>564</v>
      </c>
      <c r="C506" s="75" t="s">
        <v>4619</v>
      </c>
      <c r="D506" s="75" t="s">
        <v>4620</v>
      </c>
      <c r="E506" s="152">
        <v>6.48</v>
      </c>
      <c r="F506" s="172">
        <v>2364122864</v>
      </c>
      <c r="G506" s="170">
        <v>15319516158.720001</v>
      </c>
    </row>
    <row r="507" spans="2:7" x14ac:dyDescent="0.2">
      <c r="B507" s="13">
        <f t="shared" si="10"/>
        <v>618</v>
      </c>
      <c r="C507" s="75" t="s">
        <v>4621</v>
      </c>
      <c r="D507" s="75" t="s">
        <v>5865</v>
      </c>
      <c r="E507" s="152">
        <v>36.69</v>
      </c>
      <c r="F507" s="172">
        <v>523117764</v>
      </c>
      <c r="G507" s="170">
        <v>19193190761.16</v>
      </c>
    </row>
    <row r="508" spans="2:7" x14ac:dyDescent="0.2">
      <c r="B508" s="13">
        <f t="shared" si="10"/>
        <v>307</v>
      </c>
      <c r="C508" s="75" t="s">
        <v>4623</v>
      </c>
      <c r="D508" s="75" t="s">
        <v>4624</v>
      </c>
      <c r="E508" s="152">
        <v>14.27</v>
      </c>
      <c r="F508" s="172">
        <v>534071628</v>
      </c>
      <c r="G508" s="170">
        <v>7621202131.5599995</v>
      </c>
    </row>
    <row r="509" spans="2:7" x14ac:dyDescent="0.2">
      <c r="B509" s="13">
        <f t="shared" si="10"/>
        <v>628</v>
      </c>
      <c r="C509" s="75" t="s">
        <v>4625</v>
      </c>
      <c r="D509" s="75" t="s">
        <v>4626</v>
      </c>
      <c r="E509" s="152">
        <v>11.37</v>
      </c>
      <c r="F509" s="172">
        <v>1752773758</v>
      </c>
      <c r="G509" s="170">
        <v>19929037628.459999</v>
      </c>
    </row>
    <row r="510" spans="2:7" x14ac:dyDescent="0.2">
      <c r="B510" s="13">
        <f t="shared" si="10"/>
        <v>66</v>
      </c>
      <c r="C510" s="75" t="s">
        <v>4627</v>
      </c>
      <c r="D510" s="75" t="s">
        <v>4628</v>
      </c>
      <c r="E510" s="152">
        <v>21.14</v>
      </c>
      <c r="F510" s="172">
        <v>188020508</v>
      </c>
      <c r="G510" s="170">
        <v>3974753539.1199999</v>
      </c>
    </row>
    <row r="511" spans="2:7" x14ac:dyDescent="0.2">
      <c r="B511" s="13">
        <f t="shared" si="10"/>
        <v>227</v>
      </c>
      <c r="C511" s="75" t="s">
        <v>4629</v>
      </c>
      <c r="D511" s="75" t="s">
        <v>4630</v>
      </c>
      <c r="E511" s="152">
        <v>12.17</v>
      </c>
      <c r="F511" s="172">
        <v>514619192</v>
      </c>
      <c r="G511" s="170">
        <v>6262915566.6400003</v>
      </c>
    </row>
    <row r="512" spans="2:7" x14ac:dyDescent="0.2">
      <c r="B512" s="13">
        <f t="shared" si="10"/>
        <v>476</v>
      </c>
      <c r="C512" s="75" t="s">
        <v>4631</v>
      </c>
      <c r="D512" s="75" t="s">
        <v>4632</v>
      </c>
      <c r="E512" s="152">
        <v>10.8</v>
      </c>
      <c r="F512" s="172">
        <v>1084663692</v>
      </c>
      <c r="G512" s="170">
        <v>11714367873.6</v>
      </c>
    </row>
    <row r="513" spans="2:7" x14ac:dyDescent="0.2">
      <c r="B513" s="13">
        <f t="shared" si="10"/>
        <v>585</v>
      </c>
      <c r="C513" s="75" t="s">
        <v>4633</v>
      </c>
      <c r="D513" s="75" t="s">
        <v>4634</v>
      </c>
      <c r="E513" s="152">
        <v>14.07</v>
      </c>
      <c r="F513" s="172">
        <v>1156399976</v>
      </c>
      <c r="G513" s="170">
        <v>16270547662.32</v>
      </c>
    </row>
    <row r="514" spans="2:7" x14ac:dyDescent="0.2">
      <c r="B514" s="13">
        <f t="shared" si="10"/>
        <v>505</v>
      </c>
      <c r="C514" s="75" t="s">
        <v>4635</v>
      </c>
      <c r="D514" s="75" t="s">
        <v>4636</v>
      </c>
      <c r="E514" s="152">
        <v>14.79</v>
      </c>
      <c r="F514" s="172">
        <v>866310655</v>
      </c>
      <c r="G514" s="170">
        <v>12812734587.449999</v>
      </c>
    </row>
    <row r="515" spans="2:7" x14ac:dyDescent="0.2">
      <c r="B515" s="13">
        <f t="shared" ref="B515:B578" si="11">IFERROR(RANK(G515,G:G,1),"")</f>
        <v>478</v>
      </c>
      <c r="C515" s="75" t="s">
        <v>4637</v>
      </c>
      <c r="D515" s="75" t="s">
        <v>4638</v>
      </c>
      <c r="E515" s="152">
        <v>17.170000000000002</v>
      </c>
      <c r="F515" s="172">
        <v>686677113</v>
      </c>
      <c r="G515" s="170">
        <v>11790246030.210001</v>
      </c>
    </row>
    <row r="516" spans="2:7" x14ac:dyDescent="0.2">
      <c r="B516" s="13">
        <f t="shared" si="11"/>
        <v>293</v>
      </c>
      <c r="C516" s="75" t="s">
        <v>4639</v>
      </c>
      <c r="D516" s="75" t="s">
        <v>4640</v>
      </c>
      <c r="E516" s="152">
        <v>14.06</v>
      </c>
      <c r="F516" s="172">
        <v>524082351</v>
      </c>
      <c r="G516" s="170">
        <v>7368597855.0600004</v>
      </c>
    </row>
    <row r="517" spans="2:7" x14ac:dyDescent="0.2">
      <c r="B517" s="13">
        <f t="shared" si="11"/>
        <v>415</v>
      </c>
      <c r="C517" s="75" t="s">
        <v>4641</v>
      </c>
      <c r="D517" s="75" t="s">
        <v>4642</v>
      </c>
      <c r="E517" s="152">
        <v>14.93</v>
      </c>
      <c r="F517" s="172">
        <v>682606009</v>
      </c>
      <c r="G517" s="170">
        <v>10191307714.369999</v>
      </c>
    </row>
    <row r="518" spans="2:7" x14ac:dyDescent="0.2">
      <c r="B518" s="13">
        <f t="shared" si="11"/>
        <v>694</v>
      </c>
      <c r="C518" s="75" t="s">
        <v>4643</v>
      </c>
      <c r="D518" s="75" t="s">
        <v>4644</v>
      </c>
      <c r="E518" s="152">
        <v>13.46</v>
      </c>
      <c r="F518" s="172">
        <v>2117430913</v>
      </c>
      <c r="G518" s="170">
        <v>28500620088.980003</v>
      </c>
    </row>
    <row r="519" spans="2:7" x14ac:dyDescent="0.2">
      <c r="B519" s="13">
        <f t="shared" si="11"/>
        <v>209</v>
      </c>
      <c r="C519" s="75" t="s">
        <v>4645</v>
      </c>
      <c r="D519" s="75" t="s">
        <v>5866</v>
      </c>
      <c r="E519" s="152">
        <v>8.67</v>
      </c>
      <c r="F519" s="172">
        <v>684712010</v>
      </c>
      <c r="G519" s="170">
        <v>5936453126.6999998</v>
      </c>
    </row>
    <row r="520" spans="2:7" x14ac:dyDescent="0.2">
      <c r="B520" s="13">
        <f t="shared" si="11"/>
        <v>396</v>
      </c>
      <c r="C520" s="75" t="s">
        <v>4647</v>
      </c>
      <c r="D520" s="75" t="s">
        <v>4648</v>
      </c>
      <c r="E520" s="152">
        <v>13.69</v>
      </c>
      <c r="F520" s="172">
        <v>710242816</v>
      </c>
      <c r="G520" s="170">
        <v>9723224151.039999</v>
      </c>
    </row>
    <row r="521" spans="2:7" x14ac:dyDescent="0.2">
      <c r="B521" s="13">
        <f t="shared" si="11"/>
        <v>377</v>
      </c>
      <c r="C521" s="75" t="s">
        <v>4649</v>
      </c>
      <c r="D521" s="75" t="s">
        <v>4650</v>
      </c>
      <c r="E521" s="152">
        <v>14.21</v>
      </c>
      <c r="F521" s="172">
        <v>646875384</v>
      </c>
      <c r="G521" s="170">
        <v>9192099206.6400013</v>
      </c>
    </row>
    <row r="522" spans="2:7" x14ac:dyDescent="0.2">
      <c r="B522" s="13">
        <f t="shared" si="11"/>
        <v>277</v>
      </c>
      <c r="C522" s="75" t="s">
        <v>4651</v>
      </c>
      <c r="D522" s="75" t="s">
        <v>4652</v>
      </c>
      <c r="E522" s="152">
        <v>19.73</v>
      </c>
      <c r="F522" s="172">
        <v>359060190</v>
      </c>
      <c r="G522" s="170">
        <v>7084257548.6999998</v>
      </c>
    </row>
    <row r="523" spans="2:7" x14ac:dyDescent="0.2">
      <c r="B523" s="13">
        <f t="shared" si="11"/>
        <v>254</v>
      </c>
      <c r="C523" s="75" t="s">
        <v>4653</v>
      </c>
      <c r="D523" s="75" t="s">
        <v>4654</v>
      </c>
      <c r="E523" s="152">
        <v>15.69</v>
      </c>
      <c r="F523" s="172">
        <v>424861597</v>
      </c>
      <c r="G523" s="170">
        <v>6666078456.9299994</v>
      </c>
    </row>
    <row r="524" spans="2:7" x14ac:dyDescent="0.2">
      <c r="B524" s="13">
        <f t="shared" si="11"/>
        <v>674</v>
      </c>
      <c r="C524" s="75" t="s">
        <v>4655</v>
      </c>
      <c r="D524" s="75" t="s">
        <v>4656</v>
      </c>
      <c r="E524" s="152">
        <v>18.829999999999998</v>
      </c>
      <c r="F524" s="172">
        <v>1301923953</v>
      </c>
      <c r="G524" s="170">
        <v>24515228034.989998</v>
      </c>
    </row>
    <row r="525" spans="2:7" x14ac:dyDescent="0.2">
      <c r="B525" s="13">
        <f t="shared" si="11"/>
        <v>398</v>
      </c>
      <c r="C525" s="75" t="s">
        <v>4657</v>
      </c>
      <c r="D525" s="75" t="s">
        <v>4658</v>
      </c>
      <c r="E525" s="152">
        <v>16.95</v>
      </c>
      <c r="F525" s="172">
        <v>575732081</v>
      </c>
      <c r="G525" s="170">
        <v>9758658772.9499989</v>
      </c>
    </row>
    <row r="526" spans="2:7" x14ac:dyDescent="0.2">
      <c r="B526" s="13">
        <f t="shared" si="11"/>
        <v>601</v>
      </c>
      <c r="C526" s="75" t="s">
        <v>4659</v>
      </c>
      <c r="D526" s="75" t="s">
        <v>4660</v>
      </c>
      <c r="E526" s="152">
        <v>5.97</v>
      </c>
      <c r="F526" s="172">
        <v>2902704675</v>
      </c>
      <c r="G526" s="170">
        <v>17329146909.75</v>
      </c>
    </row>
    <row r="527" spans="2:7" x14ac:dyDescent="0.2">
      <c r="B527" s="13">
        <f t="shared" si="11"/>
        <v>222</v>
      </c>
      <c r="C527" s="75" t="s">
        <v>4661</v>
      </c>
      <c r="D527" s="75" t="s">
        <v>4662</v>
      </c>
      <c r="E527" s="152">
        <v>13.86</v>
      </c>
      <c r="F527" s="172">
        <v>446941905</v>
      </c>
      <c r="G527" s="170">
        <v>6194614803.3000002</v>
      </c>
    </row>
    <row r="528" spans="2:7" x14ac:dyDescent="0.2">
      <c r="B528" s="13">
        <f t="shared" si="11"/>
        <v>767</v>
      </c>
      <c r="C528" s="75" t="s">
        <v>4663</v>
      </c>
      <c r="D528" s="75" t="s">
        <v>4664</v>
      </c>
      <c r="E528" s="152">
        <v>23.03</v>
      </c>
      <c r="F528" s="172">
        <v>2626538616</v>
      </c>
      <c r="G528" s="170">
        <v>60489184326.480003</v>
      </c>
    </row>
    <row r="529" spans="2:7" x14ac:dyDescent="0.2">
      <c r="B529" s="13">
        <f t="shared" si="11"/>
        <v>403</v>
      </c>
      <c r="C529" s="75" t="s">
        <v>4665</v>
      </c>
      <c r="D529" s="75" t="s">
        <v>4666</v>
      </c>
      <c r="E529" s="152">
        <v>17.649999999999999</v>
      </c>
      <c r="F529" s="172">
        <v>561163988</v>
      </c>
      <c r="G529" s="170">
        <v>9904544388.1999989</v>
      </c>
    </row>
    <row r="530" spans="2:7" x14ac:dyDescent="0.2">
      <c r="B530" s="13">
        <f t="shared" si="11"/>
        <v>634</v>
      </c>
      <c r="C530" s="75" t="s">
        <v>4667</v>
      </c>
      <c r="D530" s="75" t="s">
        <v>4668</v>
      </c>
      <c r="E530" s="152">
        <v>18.2</v>
      </c>
      <c r="F530" s="172">
        <v>1122412893</v>
      </c>
      <c r="G530" s="170">
        <v>20427914652.599998</v>
      </c>
    </row>
    <row r="531" spans="2:7" x14ac:dyDescent="0.2">
      <c r="B531" s="13">
        <f t="shared" si="11"/>
        <v>419</v>
      </c>
      <c r="C531" s="75" t="s">
        <v>4669</v>
      </c>
      <c r="D531" s="75" t="s">
        <v>4670</v>
      </c>
      <c r="E531" s="152">
        <v>19.28</v>
      </c>
      <c r="F531" s="172">
        <v>535364544</v>
      </c>
      <c r="G531" s="170">
        <v>10321828408.32</v>
      </c>
    </row>
    <row r="532" spans="2:7" x14ac:dyDescent="0.2">
      <c r="B532" s="13">
        <f t="shared" si="11"/>
        <v>414</v>
      </c>
      <c r="C532" s="75" t="s">
        <v>4671</v>
      </c>
      <c r="D532" s="75" t="s">
        <v>4672</v>
      </c>
      <c r="E532" s="152">
        <v>12.62</v>
      </c>
      <c r="F532" s="172">
        <v>806158748</v>
      </c>
      <c r="G532" s="170">
        <v>10173723399.76</v>
      </c>
    </row>
    <row r="533" spans="2:7" x14ac:dyDescent="0.2">
      <c r="B533" s="13">
        <f t="shared" si="11"/>
        <v>684</v>
      </c>
      <c r="C533" s="75" t="s">
        <v>4673</v>
      </c>
      <c r="D533" s="75" t="s">
        <v>4674</v>
      </c>
      <c r="E533" s="152">
        <v>5.89</v>
      </c>
      <c r="F533" s="172">
        <v>4552038316</v>
      </c>
      <c r="G533" s="170">
        <v>26811505681.239998</v>
      </c>
    </row>
    <row r="534" spans="2:7" x14ac:dyDescent="0.2">
      <c r="B534" s="13">
        <f t="shared" si="11"/>
        <v>597</v>
      </c>
      <c r="C534" s="75" t="s">
        <v>4675</v>
      </c>
      <c r="D534" s="75" t="s">
        <v>4676</v>
      </c>
      <c r="E534" s="152">
        <v>11.87</v>
      </c>
      <c r="F534" s="172">
        <v>1437139844</v>
      </c>
      <c r="G534" s="170">
        <v>17058849948.279999</v>
      </c>
    </row>
    <row r="535" spans="2:7" x14ac:dyDescent="0.2">
      <c r="B535" s="13">
        <f t="shared" si="11"/>
        <v>124</v>
      </c>
      <c r="C535" s="75" t="s">
        <v>4677</v>
      </c>
      <c r="D535" s="75" t="s">
        <v>4678</v>
      </c>
      <c r="E535" s="152">
        <v>8.92</v>
      </c>
      <c r="F535" s="172">
        <v>538400659</v>
      </c>
      <c r="G535" s="170">
        <v>4802533878.2799997</v>
      </c>
    </row>
    <row r="536" spans="2:7" x14ac:dyDescent="0.2">
      <c r="B536" s="13">
        <f t="shared" si="11"/>
        <v>422</v>
      </c>
      <c r="C536" s="75" t="s">
        <v>4679</v>
      </c>
      <c r="D536" s="75" t="s">
        <v>4680</v>
      </c>
      <c r="E536" s="152">
        <v>26.8</v>
      </c>
      <c r="F536" s="172">
        <v>386091314</v>
      </c>
      <c r="G536" s="170">
        <v>10347247215.200001</v>
      </c>
    </row>
    <row r="537" spans="2:7" x14ac:dyDescent="0.2">
      <c r="B537" s="13">
        <f t="shared" si="11"/>
        <v>270</v>
      </c>
      <c r="C537" s="75" t="s">
        <v>4681</v>
      </c>
      <c r="D537" s="75" t="s">
        <v>4682</v>
      </c>
      <c r="E537" s="152">
        <v>50.23</v>
      </c>
      <c r="F537" s="172">
        <v>139143550</v>
      </c>
      <c r="G537" s="170">
        <v>6989180516.5</v>
      </c>
    </row>
    <row r="538" spans="2:7" x14ac:dyDescent="0.2">
      <c r="B538" s="13">
        <f t="shared" si="11"/>
        <v>659</v>
      </c>
      <c r="C538" s="75" t="s">
        <v>4683</v>
      </c>
      <c r="D538" s="75" t="s">
        <v>4684</v>
      </c>
      <c r="E538" s="152">
        <v>19.64</v>
      </c>
      <c r="F538" s="172">
        <v>1135349124</v>
      </c>
      <c r="G538" s="170">
        <v>22298256795.360001</v>
      </c>
    </row>
    <row r="539" spans="2:7" x14ac:dyDescent="0.2">
      <c r="B539" s="13">
        <f t="shared" si="11"/>
        <v>770</v>
      </c>
      <c r="C539" s="75" t="s">
        <v>4685</v>
      </c>
      <c r="D539" s="75" t="s">
        <v>4686</v>
      </c>
      <c r="E539" s="152">
        <v>20.34</v>
      </c>
      <c r="F539" s="172">
        <v>3232119518</v>
      </c>
      <c r="G539" s="170">
        <v>65741310996.120003</v>
      </c>
    </row>
    <row r="540" spans="2:7" x14ac:dyDescent="0.2">
      <c r="B540" s="13">
        <f t="shared" si="11"/>
        <v>512</v>
      </c>
      <c r="C540" s="75" t="s">
        <v>4687</v>
      </c>
      <c r="D540" s="75" t="s">
        <v>4688</v>
      </c>
      <c r="E540" s="152">
        <v>23.63</v>
      </c>
      <c r="F540" s="172">
        <v>551610107</v>
      </c>
      <c r="G540" s="170">
        <v>13034546828.41</v>
      </c>
    </row>
    <row r="541" spans="2:7" x14ac:dyDescent="0.2">
      <c r="B541" s="13">
        <f t="shared" si="11"/>
        <v>431</v>
      </c>
      <c r="C541" s="75" t="s">
        <v>4689</v>
      </c>
      <c r="D541" s="75" t="s">
        <v>4690</v>
      </c>
      <c r="E541" s="152">
        <v>10.63</v>
      </c>
      <c r="F541" s="172">
        <v>991936920</v>
      </c>
      <c r="G541" s="170">
        <v>10544289459.6</v>
      </c>
    </row>
    <row r="542" spans="2:7" x14ac:dyDescent="0.2">
      <c r="B542" s="13">
        <f t="shared" si="11"/>
        <v>439</v>
      </c>
      <c r="C542" s="75" t="s">
        <v>4691</v>
      </c>
      <c r="D542" s="75" t="s">
        <v>4692</v>
      </c>
      <c r="E542" s="152">
        <v>12.83</v>
      </c>
      <c r="F542" s="172">
        <v>832703498</v>
      </c>
      <c r="G542" s="170">
        <v>10683585879.34</v>
      </c>
    </row>
    <row r="543" spans="2:7" x14ac:dyDescent="0.2">
      <c r="B543" s="13">
        <f t="shared" si="11"/>
        <v>321</v>
      </c>
      <c r="C543" s="75" t="s">
        <v>4693</v>
      </c>
      <c r="D543" s="75" t="s">
        <v>4694</v>
      </c>
      <c r="E543" s="152">
        <v>4.04</v>
      </c>
      <c r="F543" s="172">
        <v>1946380317</v>
      </c>
      <c r="G543" s="170">
        <v>7863376480.6800003</v>
      </c>
    </row>
    <row r="544" spans="2:7" x14ac:dyDescent="0.2">
      <c r="B544" s="13">
        <f t="shared" si="11"/>
        <v>661</v>
      </c>
      <c r="C544" s="75" t="s">
        <v>4695</v>
      </c>
      <c r="D544" s="75" t="s">
        <v>4696</v>
      </c>
      <c r="E544" s="152">
        <v>17.43</v>
      </c>
      <c r="F544" s="172">
        <v>1283020992</v>
      </c>
      <c r="G544" s="170">
        <v>22363055890.560001</v>
      </c>
    </row>
    <row r="545" spans="2:7" x14ac:dyDescent="0.2">
      <c r="B545" s="13">
        <f t="shared" si="11"/>
        <v>587</v>
      </c>
      <c r="C545" s="75" t="s">
        <v>4697</v>
      </c>
      <c r="D545" s="75" t="s">
        <v>4698</v>
      </c>
      <c r="E545" s="152">
        <v>11.42</v>
      </c>
      <c r="F545" s="172">
        <v>1437321976</v>
      </c>
      <c r="G545" s="170">
        <v>16414216965.92</v>
      </c>
    </row>
    <row r="546" spans="2:7" x14ac:dyDescent="0.2">
      <c r="B546" s="13">
        <f t="shared" si="11"/>
        <v>374</v>
      </c>
      <c r="C546" s="75" t="s">
        <v>4699</v>
      </c>
      <c r="D546" s="75" t="s">
        <v>4700</v>
      </c>
      <c r="E546" s="152">
        <v>6.01</v>
      </c>
      <c r="F546" s="172">
        <v>1524260442</v>
      </c>
      <c r="G546" s="170">
        <v>9160805256.4200001</v>
      </c>
    </row>
    <row r="547" spans="2:7" x14ac:dyDescent="0.2">
      <c r="B547" s="13">
        <f t="shared" si="11"/>
        <v>468</v>
      </c>
      <c r="C547" s="75" t="s">
        <v>4701</v>
      </c>
      <c r="D547" s="75" t="s">
        <v>4702</v>
      </c>
      <c r="E547" s="152">
        <v>14.45</v>
      </c>
      <c r="F547" s="172">
        <v>798989318</v>
      </c>
      <c r="G547" s="170">
        <v>11545395645.1</v>
      </c>
    </row>
    <row r="548" spans="2:7" x14ac:dyDescent="0.2">
      <c r="B548" s="13">
        <f t="shared" si="11"/>
        <v>745</v>
      </c>
      <c r="C548" s="75" t="s">
        <v>4703</v>
      </c>
      <c r="D548" s="75" t="s">
        <v>4704</v>
      </c>
      <c r="E548" s="152">
        <v>18.16</v>
      </c>
      <c r="F548" s="172">
        <v>2508617532</v>
      </c>
      <c r="G548" s="170">
        <v>45556494381.120003</v>
      </c>
    </row>
    <row r="549" spans="2:7" x14ac:dyDescent="0.2">
      <c r="B549" s="13">
        <f t="shared" si="11"/>
        <v>296</v>
      </c>
      <c r="C549" s="75" t="s">
        <v>4705</v>
      </c>
      <c r="D549" s="75" t="s">
        <v>4706</v>
      </c>
      <c r="E549" s="152">
        <v>28.6</v>
      </c>
      <c r="F549" s="172">
        <v>259076526</v>
      </c>
      <c r="G549" s="170">
        <v>7409588643.6000004</v>
      </c>
    </row>
    <row r="550" spans="2:7" x14ac:dyDescent="0.2">
      <c r="B550" s="13">
        <f t="shared" si="11"/>
        <v>486</v>
      </c>
      <c r="C550" s="75" t="s">
        <v>4707</v>
      </c>
      <c r="D550" s="75" t="s">
        <v>5867</v>
      </c>
      <c r="E550" s="152">
        <v>11.37</v>
      </c>
      <c r="F550" s="172">
        <v>1053362191</v>
      </c>
      <c r="G550" s="170">
        <v>11976728111.67</v>
      </c>
    </row>
    <row r="551" spans="2:7" x14ac:dyDescent="0.2">
      <c r="B551" s="13">
        <f t="shared" si="11"/>
        <v>777</v>
      </c>
      <c r="C551" s="75" t="s">
        <v>4709</v>
      </c>
      <c r="D551" s="75" t="s">
        <v>4710</v>
      </c>
      <c r="E551" s="152">
        <v>22.93</v>
      </c>
      <c r="F551" s="172">
        <v>3361831200</v>
      </c>
      <c r="G551" s="170">
        <v>77086789416</v>
      </c>
    </row>
    <row r="552" spans="2:7" x14ac:dyDescent="0.2">
      <c r="B552" s="13">
        <f t="shared" si="11"/>
        <v>656</v>
      </c>
      <c r="C552" s="75" t="s">
        <v>4711</v>
      </c>
      <c r="D552" s="75" t="s">
        <v>4712</v>
      </c>
      <c r="E552" s="152">
        <v>8.7200000000000006</v>
      </c>
      <c r="F552" s="172">
        <v>2541243276</v>
      </c>
      <c r="G552" s="170">
        <v>22159641366.720001</v>
      </c>
    </row>
    <row r="553" spans="2:7" x14ac:dyDescent="0.2">
      <c r="B553" s="13">
        <f t="shared" si="11"/>
        <v>103</v>
      </c>
      <c r="C553" s="75" t="s">
        <v>4713</v>
      </c>
      <c r="D553" s="75" t="s">
        <v>4714</v>
      </c>
      <c r="E553" s="152">
        <v>5.31</v>
      </c>
      <c r="F553" s="172">
        <v>864122521</v>
      </c>
      <c r="G553" s="170">
        <v>4588490586.5099993</v>
      </c>
    </row>
    <row r="554" spans="2:7" x14ac:dyDescent="0.2">
      <c r="B554" s="13">
        <f t="shared" si="11"/>
        <v>645</v>
      </c>
      <c r="C554" s="75" t="s">
        <v>4715</v>
      </c>
      <c r="D554" s="75" t="s">
        <v>4716</v>
      </c>
      <c r="E554" s="152">
        <v>27.98</v>
      </c>
      <c r="F554" s="172">
        <v>767078900</v>
      </c>
      <c r="G554" s="170">
        <v>21462867622</v>
      </c>
    </row>
    <row r="555" spans="2:7" x14ac:dyDescent="0.2">
      <c r="B555" s="13">
        <f t="shared" si="11"/>
        <v>532</v>
      </c>
      <c r="C555" s="75" t="s">
        <v>4717</v>
      </c>
      <c r="D555" s="75" t="s">
        <v>4718</v>
      </c>
      <c r="E555" s="152">
        <v>8.07</v>
      </c>
      <c r="F555" s="172">
        <v>1691330742</v>
      </c>
      <c r="G555" s="170">
        <v>13649039087.940001</v>
      </c>
    </row>
    <row r="556" spans="2:7" x14ac:dyDescent="0.2">
      <c r="B556" s="13">
        <f t="shared" si="11"/>
        <v>200</v>
      </c>
      <c r="C556" s="75" t="s">
        <v>4719</v>
      </c>
      <c r="D556" s="75" t="s">
        <v>4720</v>
      </c>
      <c r="E556" s="152">
        <v>16.88</v>
      </c>
      <c r="F556" s="172">
        <v>344083828</v>
      </c>
      <c r="G556" s="170">
        <v>5808135016.6399994</v>
      </c>
    </row>
    <row r="557" spans="2:7" x14ac:dyDescent="0.2">
      <c r="B557" s="13">
        <f t="shared" si="11"/>
        <v>54</v>
      </c>
      <c r="C557" s="75" t="s">
        <v>4721</v>
      </c>
      <c r="D557" s="75" t="s">
        <v>4722</v>
      </c>
      <c r="E557" s="152">
        <v>31.1</v>
      </c>
      <c r="F557" s="172">
        <v>121778885</v>
      </c>
      <c r="G557" s="170">
        <v>3787323323.5</v>
      </c>
    </row>
    <row r="558" spans="2:7" x14ac:dyDescent="0.2">
      <c r="B558" s="13">
        <f t="shared" si="11"/>
        <v>608</v>
      </c>
      <c r="C558" s="75" t="s">
        <v>4723</v>
      </c>
      <c r="D558" s="75" t="s">
        <v>4724</v>
      </c>
      <c r="E558" s="152">
        <v>7.29</v>
      </c>
      <c r="F558" s="172">
        <v>2468873909</v>
      </c>
      <c r="G558" s="170">
        <v>17998090796.610001</v>
      </c>
    </row>
    <row r="559" spans="2:7" x14ac:dyDescent="0.2">
      <c r="B559" s="13">
        <f t="shared" si="11"/>
        <v>725</v>
      </c>
      <c r="C559" s="75" t="s">
        <v>4725</v>
      </c>
      <c r="D559" s="75" t="s">
        <v>4726</v>
      </c>
      <c r="E559" s="152">
        <v>8.7100000000000009</v>
      </c>
      <c r="F559" s="172">
        <v>4402140480</v>
      </c>
      <c r="G559" s="170">
        <v>38342643580.800003</v>
      </c>
    </row>
    <row r="560" spans="2:7" x14ac:dyDescent="0.2">
      <c r="B560" s="13">
        <f t="shared" si="11"/>
        <v>474</v>
      </c>
      <c r="C560" s="75" t="s">
        <v>4727</v>
      </c>
      <c r="D560" s="75" t="s">
        <v>4728</v>
      </c>
      <c r="E560" s="152">
        <v>6.26</v>
      </c>
      <c r="F560" s="172">
        <v>1867059398</v>
      </c>
      <c r="G560" s="170">
        <v>11687791831.48</v>
      </c>
    </row>
    <row r="561" spans="2:7" x14ac:dyDescent="0.2">
      <c r="B561" s="13">
        <f t="shared" si="11"/>
        <v>382</v>
      </c>
      <c r="C561" s="75" t="s">
        <v>4729</v>
      </c>
      <c r="D561" s="75" t="s">
        <v>4730</v>
      </c>
      <c r="E561" s="152">
        <v>9.0399999999999991</v>
      </c>
      <c r="F561" s="172">
        <v>1028492944</v>
      </c>
      <c r="G561" s="170">
        <v>9297576213.7599983</v>
      </c>
    </row>
    <row r="562" spans="2:7" x14ac:dyDescent="0.2">
      <c r="B562" s="13">
        <f t="shared" si="11"/>
        <v>373</v>
      </c>
      <c r="C562" s="75" t="s">
        <v>4731</v>
      </c>
      <c r="D562" s="75" t="s">
        <v>4732</v>
      </c>
      <c r="E562" s="152">
        <v>17.45</v>
      </c>
      <c r="F562" s="172">
        <v>521791700</v>
      </c>
      <c r="G562" s="170">
        <v>9105265165</v>
      </c>
    </row>
    <row r="563" spans="2:7" x14ac:dyDescent="0.2">
      <c r="B563" s="13">
        <f t="shared" si="11"/>
        <v>166</v>
      </c>
      <c r="C563" s="75" t="s">
        <v>4733</v>
      </c>
      <c r="D563" s="75" t="s">
        <v>4734</v>
      </c>
      <c r="E563" s="152">
        <v>15.17</v>
      </c>
      <c r="F563" s="172">
        <v>348990000</v>
      </c>
      <c r="G563" s="170">
        <v>5294178300</v>
      </c>
    </row>
    <row r="564" spans="2:7" x14ac:dyDescent="0.2">
      <c r="B564" s="13">
        <f t="shared" si="11"/>
        <v>557</v>
      </c>
      <c r="C564" s="75" t="s">
        <v>4735</v>
      </c>
      <c r="D564" s="75" t="s">
        <v>4736</v>
      </c>
      <c r="E564" s="152">
        <v>36.74</v>
      </c>
      <c r="F564" s="172">
        <v>402198947</v>
      </c>
      <c r="G564" s="170">
        <v>14776789312.780001</v>
      </c>
    </row>
    <row r="565" spans="2:7" x14ac:dyDescent="0.2">
      <c r="B565" s="13">
        <f t="shared" si="11"/>
        <v>493</v>
      </c>
      <c r="C565" s="75" t="s">
        <v>4737</v>
      </c>
      <c r="D565" s="75" t="s">
        <v>4738</v>
      </c>
      <c r="E565" s="152">
        <v>31.99</v>
      </c>
      <c r="F565" s="172">
        <v>382225337</v>
      </c>
      <c r="G565" s="170">
        <v>12227388530.629999</v>
      </c>
    </row>
    <row r="566" spans="2:7" x14ac:dyDescent="0.2">
      <c r="B566" s="13">
        <f t="shared" si="11"/>
        <v>560</v>
      </c>
      <c r="C566" s="75" t="s">
        <v>4739</v>
      </c>
      <c r="D566" s="75" t="s">
        <v>4740</v>
      </c>
      <c r="E566" s="152">
        <v>15.56</v>
      </c>
      <c r="F566" s="172">
        <v>964157472</v>
      </c>
      <c r="G566" s="170">
        <v>15002290264.32</v>
      </c>
    </row>
    <row r="567" spans="2:7" x14ac:dyDescent="0.2">
      <c r="B567" s="13">
        <f t="shared" si="11"/>
        <v>708</v>
      </c>
      <c r="C567" s="75" t="s">
        <v>4741</v>
      </c>
      <c r="D567" s="75" t="s">
        <v>4742</v>
      </c>
      <c r="E567" s="152">
        <v>37.6</v>
      </c>
      <c r="F567" s="172">
        <v>828016327</v>
      </c>
      <c r="G567" s="170">
        <v>31133413895.200001</v>
      </c>
    </row>
    <row r="568" spans="2:7" x14ac:dyDescent="0.2">
      <c r="B568" s="13">
        <f t="shared" si="11"/>
        <v>262</v>
      </c>
      <c r="C568" s="75" t="s">
        <v>4743</v>
      </c>
      <c r="D568" s="75" t="s">
        <v>4744</v>
      </c>
      <c r="E568" s="152">
        <v>9.19</v>
      </c>
      <c r="F568" s="172">
        <v>740777597</v>
      </c>
      <c r="G568" s="170">
        <v>6807746116.4299994</v>
      </c>
    </row>
    <row r="569" spans="2:7" x14ac:dyDescent="0.2">
      <c r="B569" s="13">
        <f t="shared" si="11"/>
        <v>192</v>
      </c>
      <c r="C569" s="75" t="s">
        <v>4745</v>
      </c>
      <c r="D569" s="75" t="s">
        <v>4746</v>
      </c>
      <c r="E569" s="152">
        <v>7.95</v>
      </c>
      <c r="F569" s="172">
        <v>711217269</v>
      </c>
      <c r="G569" s="170">
        <v>5654177288.5500002</v>
      </c>
    </row>
    <row r="570" spans="2:7" x14ac:dyDescent="0.2">
      <c r="B570" s="13">
        <f t="shared" si="11"/>
        <v>743</v>
      </c>
      <c r="C570" s="75" t="s">
        <v>4747</v>
      </c>
      <c r="D570" s="75" t="s">
        <v>4748</v>
      </c>
      <c r="E570" s="152">
        <v>32.14</v>
      </c>
      <c r="F570" s="172">
        <v>1413506378</v>
      </c>
      <c r="G570" s="170">
        <v>45430094988.919998</v>
      </c>
    </row>
    <row r="571" spans="2:7" x14ac:dyDescent="0.2">
      <c r="B571" s="13">
        <f t="shared" si="11"/>
        <v>348</v>
      </c>
      <c r="C571" s="75" t="s">
        <v>4749</v>
      </c>
      <c r="D571" s="75" t="s">
        <v>4750</v>
      </c>
      <c r="E571" s="152">
        <v>14</v>
      </c>
      <c r="F571" s="172">
        <v>606738511</v>
      </c>
      <c r="G571" s="170">
        <v>8494339154</v>
      </c>
    </row>
    <row r="572" spans="2:7" x14ac:dyDescent="0.2">
      <c r="B572" s="13">
        <f t="shared" si="11"/>
        <v>673</v>
      </c>
      <c r="C572" s="75" t="s">
        <v>4751</v>
      </c>
      <c r="D572" s="75" t="s">
        <v>4752</v>
      </c>
      <c r="E572" s="152">
        <v>16.420000000000002</v>
      </c>
      <c r="F572" s="172">
        <v>1488715304</v>
      </c>
      <c r="G572" s="170">
        <v>24444705291.680004</v>
      </c>
    </row>
    <row r="573" spans="2:7" x14ac:dyDescent="0.2">
      <c r="B573" s="13">
        <f t="shared" si="11"/>
        <v>775</v>
      </c>
      <c r="C573" s="75" t="s">
        <v>4753</v>
      </c>
      <c r="D573" s="75" t="s">
        <v>4754</v>
      </c>
      <c r="E573" s="152">
        <v>6.63</v>
      </c>
      <c r="F573" s="172">
        <v>10800000000</v>
      </c>
      <c r="G573" s="170">
        <v>71604000000</v>
      </c>
    </row>
    <row r="574" spans="2:7" x14ac:dyDescent="0.2">
      <c r="B574" s="13">
        <f t="shared" si="11"/>
        <v>68</v>
      </c>
      <c r="C574" s="75" t="s">
        <v>4755</v>
      </c>
      <c r="D574" s="75" t="s">
        <v>4756</v>
      </c>
      <c r="E574" s="152">
        <v>20.29</v>
      </c>
      <c r="F574" s="172">
        <v>200991343</v>
      </c>
      <c r="G574" s="170">
        <v>4078114349.4699998</v>
      </c>
    </row>
    <row r="575" spans="2:7" x14ac:dyDescent="0.2">
      <c r="B575" s="13">
        <f t="shared" si="11"/>
        <v>766</v>
      </c>
      <c r="C575" s="75" t="s">
        <v>4757</v>
      </c>
      <c r="D575" s="75" t="s">
        <v>4758</v>
      </c>
      <c r="E575" s="152">
        <v>9.9</v>
      </c>
      <c r="F575" s="172">
        <v>6097630727</v>
      </c>
      <c r="G575" s="170">
        <v>60366544197.300003</v>
      </c>
    </row>
    <row r="576" spans="2:7" x14ac:dyDescent="0.2">
      <c r="B576" s="13">
        <f t="shared" si="11"/>
        <v>258</v>
      </c>
      <c r="C576" s="75" t="s">
        <v>4759</v>
      </c>
      <c r="D576" s="75" t="s">
        <v>4760</v>
      </c>
      <c r="E576" s="152">
        <v>3.82</v>
      </c>
      <c r="F576" s="172">
        <v>1756786906</v>
      </c>
      <c r="G576" s="170">
        <v>6710925980.9200001</v>
      </c>
    </row>
    <row r="577" spans="2:7" x14ac:dyDescent="0.2">
      <c r="B577" s="13">
        <f t="shared" si="11"/>
        <v>202</v>
      </c>
      <c r="C577" s="75" t="s">
        <v>4761</v>
      </c>
      <c r="D577" s="75" t="s">
        <v>4762</v>
      </c>
      <c r="E577" s="152">
        <v>16.53</v>
      </c>
      <c r="F577" s="172">
        <v>351764064</v>
      </c>
      <c r="G577" s="170">
        <v>5814659977.9200001</v>
      </c>
    </row>
    <row r="578" spans="2:7" x14ac:dyDescent="0.2">
      <c r="B578" s="13">
        <f t="shared" si="11"/>
        <v>367</v>
      </c>
      <c r="C578" s="75" t="s">
        <v>4763</v>
      </c>
      <c r="D578" s="75" t="s">
        <v>4764</v>
      </c>
      <c r="E578" s="152">
        <v>9.9499999999999993</v>
      </c>
      <c r="F578" s="172">
        <v>898229148</v>
      </c>
      <c r="G578" s="170">
        <v>8937380022.5999985</v>
      </c>
    </row>
    <row r="579" spans="2:7" x14ac:dyDescent="0.2">
      <c r="B579" s="13">
        <f t="shared" ref="B579:B642" si="12">IFERROR(RANK(G579,G:G,1),"")</f>
        <v>480</v>
      </c>
      <c r="C579" s="75" t="s">
        <v>4765</v>
      </c>
      <c r="D579" s="75" t="s">
        <v>4766</v>
      </c>
      <c r="E579" s="152">
        <v>40.25</v>
      </c>
      <c r="F579" s="172">
        <v>293718653</v>
      </c>
      <c r="G579" s="170">
        <v>11822175783.25</v>
      </c>
    </row>
    <row r="580" spans="2:7" x14ac:dyDescent="0.2">
      <c r="B580" s="13">
        <f t="shared" si="12"/>
        <v>257</v>
      </c>
      <c r="C580" s="75" t="s">
        <v>4767</v>
      </c>
      <c r="D580" s="75" t="s">
        <v>4768</v>
      </c>
      <c r="E580" s="152">
        <v>9.43</v>
      </c>
      <c r="F580" s="172">
        <v>711132100</v>
      </c>
      <c r="G580" s="170">
        <v>6705975703</v>
      </c>
    </row>
    <row r="581" spans="2:7" x14ac:dyDescent="0.2">
      <c r="B581" s="13">
        <f t="shared" si="12"/>
        <v>60</v>
      </c>
      <c r="C581" s="75" t="s">
        <v>4769</v>
      </c>
      <c r="D581" s="75" t="s">
        <v>4770</v>
      </c>
      <c r="E581" s="152">
        <v>11.3</v>
      </c>
      <c r="F581" s="172">
        <v>340565550</v>
      </c>
      <c r="G581" s="170">
        <v>3848390715.0000005</v>
      </c>
    </row>
    <row r="582" spans="2:7" x14ac:dyDescent="0.2">
      <c r="B582" s="13">
        <f t="shared" si="12"/>
        <v>150</v>
      </c>
      <c r="C582" s="75" t="s">
        <v>4771</v>
      </c>
      <c r="D582" s="75" t="s">
        <v>4772</v>
      </c>
      <c r="E582" s="152">
        <v>31.72</v>
      </c>
      <c r="F582" s="172">
        <v>159088075</v>
      </c>
      <c r="G582" s="170">
        <v>5046273739</v>
      </c>
    </row>
    <row r="583" spans="2:7" x14ac:dyDescent="0.2">
      <c r="B583" s="13">
        <f t="shared" si="12"/>
        <v>249</v>
      </c>
      <c r="C583" s="75" t="s">
        <v>4773</v>
      </c>
      <c r="D583" s="75" t="s">
        <v>4774</v>
      </c>
      <c r="E583" s="152">
        <v>6.83</v>
      </c>
      <c r="F583" s="172">
        <v>971817440</v>
      </c>
      <c r="G583" s="170">
        <v>6637513115.1999998</v>
      </c>
    </row>
    <row r="584" spans="2:7" x14ac:dyDescent="0.2">
      <c r="B584" s="13">
        <f t="shared" si="12"/>
        <v>670</v>
      </c>
      <c r="C584" s="75" t="s">
        <v>4775</v>
      </c>
      <c r="D584" s="75" t="s">
        <v>4776</v>
      </c>
      <c r="E584" s="152">
        <v>34.020000000000003</v>
      </c>
      <c r="F584" s="172">
        <v>689369800</v>
      </c>
      <c r="G584" s="170">
        <v>23452360596.000004</v>
      </c>
    </row>
    <row r="585" spans="2:7" x14ac:dyDescent="0.2">
      <c r="B585" s="13">
        <f t="shared" si="12"/>
        <v>515</v>
      </c>
      <c r="C585" s="75" t="s">
        <v>4777</v>
      </c>
      <c r="D585" s="75" t="s">
        <v>4778</v>
      </c>
      <c r="E585" s="152">
        <v>12.74</v>
      </c>
      <c r="F585" s="172">
        <v>1034735218</v>
      </c>
      <c r="G585" s="170">
        <v>13182526677.32</v>
      </c>
    </row>
    <row r="586" spans="2:7" x14ac:dyDescent="0.2">
      <c r="B586" s="13">
        <f t="shared" si="12"/>
        <v>297</v>
      </c>
      <c r="C586" s="75" t="s">
        <v>4779</v>
      </c>
      <c r="D586" s="75" t="s">
        <v>4780</v>
      </c>
      <c r="E586" s="152">
        <v>22.16</v>
      </c>
      <c r="F586" s="172">
        <v>337300000</v>
      </c>
      <c r="G586" s="170">
        <v>7474568000</v>
      </c>
    </row>
    <row r="587" spans="2:7" x14ac:dyDescent="0.2">
      <c r="B587" s="13">
        <f t="shared" si="12"/>
        <v>758</v>
      </c>
      <c r="C587" s="75" t="s">
        <v>4781</v>
      </c>
      <c r="D587" s="75" t="s">
        <v>4782</v>
      </c>
      <c r="E587" s="152">
        <v>13.3</v>
      </c>
      <c r="F587" s="172">
        <v>4078424928</v>
      </c>
      <c r="G587" s="170">
        <v>54243051542.400002</v>
      </c>
    </row>
    <row r="588" spans="2:7" x14ac:dyDescent="0.2">
      <c r="B588" s="13">
        <f t="shared" si="12"/>
        <v>696</v>
      </c>
      <c r="C588" s="75" t="s">
        <v>4783</v>
      </c>
      <c r="D588" s="75" t="s">
        <v>4784</v>
      </c>
      <c r="E588" s="152">
        <v>10.039999999999999</v>
      </c>
      <c r="F588" s="172">
        <v>2871121611</v>
      </c>
      <c r="G588" s="170">
        <v>28826060974.439999</v>
      </c>
    </row>
    <row r="589" spans="2:7" x14ac:dyDescent="0.2">
      <c r="B589" s="13">
        <f t="shared" si="12"/>
        <v>760</v>
      </c>
      <c r="C589" s="75" t="s">
        <v>4785</v>
      </c>
      <c r="D589" s="75" t="s">
        <v>4786</v>
      </c>
      <c r="E589" s="152">
        <v>6.09</v>
      </c>
      <c r="F589" s="172">
        <v>8976325766</v>
      </c>
      <c r="G589" s="170">
        <v>54665823914.940002</v>
      </c>
    </row>
    <row r="590" spans="2:7" x14ac:dyDescent="0.2">
      <c r="B590" s="13">
        <f t="shared" si="12"/>
        <v>19</v>
      </c>
      <c r="C590" s="75" t="s">
        <v>4787</v>
      </c>
      <c r="D590" s="75" t="s">
        <v>4788</v>
      </c>
      <c r="E590" s="152">
        <v>19.16</v>
      </c>
      <c r="F590" s="172">
        <v>179509675</v>
      </c>
      <c r="G590" s="170">
        <v>3439405373</v>
      </c>
    </row>
    <row r="591" spans="2:7" x14ac:dyDescent="0.2">
      <c r="B591" s="13">
        <f t="shared" si="12"/>
        <v>255</v>
      </c>
      <c r="C591" s="75" t="s">
        <v>4789</v>
      </c>
      <c r="D591" s="75" t="s">
        <v>4790</v>
      </c>
      <c r="E591" s="152">
        <v>9.0500000000000007</v>
      </c>
      <c r="F591" s="172">
        <v>736757688</v>
      </c>
      <c r="G591" s="170">
        <v>6667657076.4000006</v>
      </c>
    </row>
    <row r="592" spans="2:7" x14ac:dyDescent="0.2">
      <c r="B592" s="13">
        <f t="shared" si="12"/>
        <v>465</v>
      </c>
      <c r="C592" s="75" t="s">
        <v>4791</v>
      </c>
      <c r="D592" s="75" t="s">
        <v>4792</v>
      </c>
      <c r="E592" s="152">
        <v>8.73</v>
      </c>
      <c r="F592" s="172">
        <v>1318719966</v>
      </c>
      <c r="G592" s="170">
        <v>11512425303.18</v>
      </c>
    </row>
    <row r="593" spans="2:7" x14ac:dyDescent="0.2">
      <c r="B593" s="13">
        <f t="shared" si="12"/>
        <v>494</v>
      </c>
      <c r="C593" s="75" t="s">
        <v>4793</v>
      </c>
      <c r="D593" s="75" t="s">
        <v>4794</v>
      </c>
      <c r="E593" s="152">
        <v>9.36</v>
      </c>
      <c r="F593" s="172">
        <v>1306749434</v>
      </c>
      <c r="G593" s="170">
        <v>12231174702.24</v>
      </c>
    </row>
    <row r="594" spans="2:7" x14ac:dyDescent="0.2">
      <c r="B594" s="13">
        <f t="shared" si="12"/>
        <v>430</v>
      </c>
      <c r="C594" s="75" t="s">
        <v>4795</v>
      </c>
      <c r="D594" s="75" t="s">
        <v>4796</v>
      </c>
      <c r="E594" s="152">
        <v>7.02</v>
      </c>
      <c r="F594" s="172">
        <v>1497052305</v>
      </c>
      <c r="G594" s="170">
        <v>10509307181.099998</v>
      </c>
    </row>
    <row r="595" spans="2:7" x14ac:dyDescent="0.2">
      <c r="B595" s="13">
        <f t="shared" si="12"/>
        <v>186</v>
      </c>
      <c r="C595" s="75" t="s">
        <v>4797</v>
      </c>
      <c r="D595" s="75" t="s">
        <v>4798</v>
      </c>
      <c r="E595" s="152">
        <v>10.23</v>
      </c>
      <c r="F595" s="172">
        <v>544655360</v>
      </c>
      <c r="G595" s="170">
        <v>5571824332.8000002</v>
      </c>
    </row>
    <row r="596" spans="2:7" x14ac:dyDescent="0.2">
      <c r="B596" s="13">
        <f t="shared" si="12"/>
        <v>279</v>
      </c>
      <c r="C596" s="75" t="s">
        <v>4799</v>
      </c>
      <c r="D596" s="75" t="s">
        <v>4800</v>
      </c>
      <c r="E596" s="152">
        <v>7.91</v>
      </c>
      <c r="F596" s="172">
        <v>897425598</v>
      </c>
      <c r="G596" s="170">
        <v>7098636480.1800003</v>
      </c>
    </row>
    <row r="597" spans="2:7" x14ac:dyDescent="0.2">
      <c r="B597" s="13">
        <f t="shared" si="12"/>
        <v>96</v>
      </c>
      <c r="C597" s="75" t="s">
        <v>4801</v>
      </c>
      <c r="D597" s="75" t="s">
        <v>4802</v>
      </c>
      <c r="E597" s="152">
        <v>15.4</v>
      </c>
      <c r="F597" s="172">
        <v>288176273</v>
      </c>
      <c r="G597" s="170">
        <v>4437914604.1999998</v>
      </c>
    </row>
    <row r="598" spans="2:7" x14ac:dyDescent="0.2">
      <c r="B598" s="13">
        <f t="shared" si="12"/>
        <v>719</v>
      </c>
      <c r="C598" s="75" t="s">
        <v>4803</v>
      </c>
      <c r="D598" s="75" t="s">
        <v>4804</v>
      </c>
      <c r="E598" s="152">
        <v>22.04</v>
      </c>
      <c r="F598" s="172">
        <v>1649129000</v>
      </c>
      <c r="G598" s="170">
        <v>36346803160</v>
      </c>
    </row>
    <row r="599" spans="2:7" x14ac:dyDescent="0.2">
      <c r="B599" s="13">
        <f t="shared" si="12"/>
        <v>282</v>
      </c>
      <c r="C599" s="75" t="s">
        <v>4805</v>
      </c>
      <c r="D599" s="75" t="s">
        <v>4806</v>
      </c>
      <c r="E599" s="152">
        <v>7.68</v>
      </c>
      <c r="F599" s="172">
        <v>936060590</v>
      </c>
      <c r="G599" s="170">
        <v>7188945331.1999998</v>
      </c>
    </row>
    <row r="600" spans="2:7" x14ac:dyDescent="0.2">
      <c r="B600" s="13">
        <f t="shared" si="12"/>
        <v>604</v>
      </c>
      <c r="C600" s="75" t="s">
        <v>4807</v>
      </c>
      <c r="D600" s="75" t="s">
        <v>4808</v>
      </c>
      <c r="E600" s="152">
        <v>10.53</v>
      </c>
      <c r="F600" s="172">
        <v>1674769120</v>
      </c>
      <c r="G600" s="170">
        <v>17635318833.599998</v>
      </c>
    </row>
    <row r="601" spans="2:7" x14ac:dyDescent="0.2">
      <c r="B601" s="13">
        <f t="shared" si="12"/>
        <v>669</v>
      </c>
      <c r="C601" s="75" t="s">
        <v>4809</v>
      </c>
      <c r="D601" s="75" t="s">
        <v>4810</v>
      </c>
      <c r="E601" s="152">
        <v>18.82</v>
      </c>
      <c r="F601" s="172">
        <v>1243197745</v>
      </c>
      <c r="G601" s="170">
        <v>23396981560.900002</v>
      </c>
    </row>
    <row r="602" spans="2:7" x14ac:dyDescent="0.2">
      <c r="B602" s="13">
        <f t="shared" si="12"/>
        <v>8</v>
      </c>
      <c r="C602" s="75" t="s">
        <v>4811</v>
      </c>
      <c r="D602" s="75" t="s">
        <v>4812</v>
      </c>
      <c r="E602" s="152">
        <v>7.8</v>
      </c>
      <c r="F602" s="172">
        <v>404599600</v>
      </c>
      <c r="G602" s="170">
        <v>3155876880</v>
      </c>
    </row>
    <row r="603" spans="2:7" x14ac:dyDescent="0.2">
      <c r="B603" s="13">
        <f t="shared" si="12"/>
        <v>229</v>
      </c>
      <c r="C603" s="75" t="s">
        <v>4813</v>
      </c>
      <c r="D603" s="75" t="s">
        <v>4814</v>
      </c>
      <c r="E603" s="152">
        <v>8.09</v>
      </c>
      <c r="F603" s="172">
        <v>776290282</v>
      </c>
      <c r="G603" s="170">
        <v>6280188381.3800001</v>
      </c>
    </row>
    <row r="604" spans="2:7" x14ac:dyDescent="0.2">
      <c r="B604" s="13">
        <f t="shared" si="12"/>
        <v>243</v>
      </c>
      <c r="C604" s="75" t="s">
        <v>4815</v>
      </c>
      <c r="D604" s="75" t="s">
        <v>4816</v>
      </c>
      <c r="E604" s="152">
        <v>18.8</v>
      </c>
      <c r="F604" s="172">
        <v>348983123</v>
      </c>
      <c r="G604" s="170">
        <v>6560882712.4000006</v>
      </c>
    </row>
    <row r="605" spans="2:7" x14ac:dyDescent="0.2">
      <c r="B605" s="13">
        <f t="shared" si="12"/>
        <v>304</v>
      </c>
      <c r="C605" s="75" t="s">
        <v>4817</v>
      </c>
      <c r="D605" s="75" t="s">
        <v>4818</v>
      </c>
      <c r="E605" s="152">
        <v>11.15</v>
      </c>
      <c r="F605" s="172">
        <v>680319676</v>
      </c>
      <c r="G605" s="170">
        <v>7585564387.4000006</v>
      </c>
    </row>
    <row r="606" spans="2:7" x14ac:dyDescent="0.2">
      <c r="B606" s="13">
        <f t="shared" si="12"/>
        <v>221</v>
      </c>
      <c r="C606" s="75" t="s">
        <v>4819</v>
      </c>
      <c r="D606" s="75" t="s">
        <v>4820</v>
      </c>
      <c r="E606" s="152">
        <v>9.4</v>
      </c>
      <c r="F606" s="172">
        <v>658407554</v>
      </c>
      <c r="G606" s="170">
        <v>6189031007.6000004</v>
      </c>
    </row>
    <row r="607" spans="2:7" x14ac:dyDescent="0.2">
      <c r="B607" s="13">
        <f t="shared" si="12"/>
        <v>341</v>
      </c>
      <c r="C607" s="75" t="s">
        <v>4821</v>
      </c>
      <c r="D607" s="75" t="s">
        <v>4822</v>
      </c>
      <c r="E607" s="152">
        <v>5.76</v>
      </c>
      <c r="F607" s="172">
        <v>1445241071</v>
      </c>
      <c r="G607" s="170">
        <v>8324588568.96</v>
      </c>
    </row>
    <row r="608" spans="2:7" x14ac:dyDescent="0.2">
      <c r="B608" s="13">
        <f t="shared" si="12"/>
        <v>25</v>
      </c>
      <c r="C608" s="75" t="s">
        <v>4823</v>
      </c>
      <c r="D608" s="75" t="s">
        <v>4824</v>
      </c>
      <c r="E608" s="152">
        <v>5.7</v>
      </c>
      <c r="F608" s="172">
        <v>616235000</v>
      </c>
      <c r="G608" s="170">
        <v>3512539500</v>
      </c>
    </row>
    <row r="609" spans="2:7" x14ac:dyDescent="0.2">
      <c r="B609" s="13">
        <f t="shared" si="12"/>
        <v>401</v>
      </c>
      <c r="C609" s="75" t="s">
        <v>4825</v>
      </c>
      <c r="D609" s="75" t="s">
        <v>4826</v>
      </c>
      <c r="E609" s="152">
        <v>4.9800000000000004</v>
      </c>
      <c r="F609" s="172">
        <v>1966675153</v>
      </c>
      <c r="G609" s="170">
        <v>9794042261.9400005</v>
      </c>
    </row>
    <row r="610" spans="2:7" x14ac:dyDescent="0.2">
      <c r="B610" s="13">
        <f t="shared" si="12"/>
        <v>30</v>
      </c>
      <c r="C610" s="75" t="s">
        <v>4827</v>
      </c>
      <c r="D610" s="75" t="s">
        <v>4828</v>
      </c>
      <c r="E610" s="152">
        <v>10.16</v>
      </c>
      <c r="F610" s="172">
        <v>350986607</v>
      </c>
      <c r="G610" s="170">
        <v>3566023927.1199999</v>
      </c>
    </row>
    <row r="611" spans="2:7" x14ac:dyDescent="0.2">
      <c r="B611" s="13">
        <f t="shared" si="12"/>
        <v>522</v>
      </c>
      <c r="C611" s="75" t="s">
        <v>4829</v>
      </c>
      <c r="D611" s="75" t="s">
        <v>4830</v>
      </c>
      <c r="E611" s="152">
        <v>8.64</v>
      </c>
      <c r="F611" s="172">
        <v>1554174516</v>
      </c>
      <c r="G611" s="170">
        <v>13428067818.240002</v>
      </c>
    </row>
    <row r="612" spans="2:7" x14ac:dyDescent="0.2">
      <c r="B612" s="13">
        <f t="shared" si="12"/>
        <v>387</v>
      </c>
      <c r="C612" s="75" t="s">
        <v>4831</v>
      </c>
      <c r="D612" s="75" t="s">
        <v>4832</v>
      </c>
      <c r="E612" s="152">
        <v>23.1</v>
      </c>
      <c r="F612" s="172">
        <v>406528465</v>
      </c>
      <c r="G612" s="170">
        <v>9390807541.5</v>
      </c>
    </row>
    <row r="613" spans="2:7" x14ac:dyDescent="0.2">
      <c r="B613" s="13">
        <f t="shared" si="12"/>
        <v>290</v>
      </c>
      <c r="C613" s="75" t="s">
        <v>4833</v>
      </c>
      <c r="D613" s="75" t="s">
        <v>4834</v>
      </c>
      <c r="E613" s="152">
        <v>12.4</v>
      </c>
      <c r="F613" s="172">
        <v>586656002</v>
      </c>
      <c r="G613" s="170">
        <v>7274534424.8000002</v>
      </c>
    </row>
    <row r="614" spans="2:7" x14ac:dyDescent="0.2">
      <c r="B614" s="13">
        <f t="shared" si="12"/>
        <v>16</v>
      </c>
      <c r="C614" s="75" t="s">
        <v>4835</v>
      </c>
      <c r="D614" s="75" t="s">
        <v>4836</v>
      </c>
      <c r="E614" s="152">
        <v>10.19</v>
      </c>
      <c r="F614" s="172">
        <v>327314098</v>
      </c>
      <c r="G614" s="170">
        <v>3335330658.6199999</v>
      </c>
    </row>
    <row r="615" spans="2:7" x14ac:dyDescent="0.2">
      <c r="B615" s="13">
        <f t="shared" si="12"/>
        <v>18</v>
      </c>
      <c r="C615" s="75" t="s">
        <v>4837</v>
      </c>
      <c r="D615" s="75" t="s">
        <v>4838</v>
      </c>
      <c r="E615" s="152">
        <v>7.67</v>
      </c>
      <c r="F615" s="172">
        <v>446383080</v>
      </c>
      <c r="G615" s="170">
        <v>3423758223.5999999</v>
      </c>
    </row>
    <row r="616" spans="2:7" x14ac:dyDescent="0.2">
      <c r="B616" s="13">
        <f t="shared" si="12"/>
        <v>404</v>
      </c>
      <c r="C616" s="75" t="s">
        <v>4839</v>
      </c>
      <c r="D616" s="75" t="s">
        <v>4840</v>
      </c>
      <c r="E616" s="152">
        <v>50.18</v>
      </c>
      <c r="F616" s="172">
        <v>197586000</v>
      </c>
      <c r="G616" s="170">
        <v>9914865480</v>
      </c>
    </row>
    <row r="617" spans="2:7" x14ac:dyDescent="0.2">
      <c r="B617" s="13">
        <f t="shared" si="12"/>
        <v>420</v>
      </c>
      <c r="C617" s="75" t="s">
        <v>4841</v>
      </c>
      <c r="D617" s="75" t="s">
        <v>4842</v>
      </c>
      <c r="E617" s="152">
        <v>17.489999999999998</v>
      </c>
      <c r="F617" s="172">
        <v>590243598</v>
      </c>
      <c r="G617" s="170">
        <v>10323360529.019999</v>
      </c>
    </row>
    <row r="618" spans="2:7" x14ac:dyDescent="0.2">
      <c r="B618" s="13">
        <f t="shared" si="12"/>
        <v>317</v>
      </c>
      <c r="C618" s="75" t="s">
        <v>4843</v>
      </c>
      <c r="D618" s="75" t="s">
        <v>4844</v>
      </c>
      <c r="E618" s="152">
        <v>20.74</v>
      </c>
      <c r="F618" s="172">
        <v>375992296</v>
      </c>
      <c r="G618" s="170">
        <v>7798080219.039999</v>
      </c>
    </row>
    <row r="619" spans="2:7" x14ac:dyDescent="0.2">
      <c r="B619" s="13">
        <f t="shared" si="12"/>
        <v>427</v>
      </c>
      <c r="C619" s="75" t="s">
        <v>4845</v>
      </c>
      <c r="D619" s="75" t="s">
        <v>4846</v>
      </c>
      <c r="E619" s="152">
        <v>8.77</v>
      </c>
      <c r="F619" s="172">
        <v>1194292932</v>
      </c>
      <c r="G619" s="170">
        <v>10473949013.639999</v>
      </c>
    </row>
    <row r="620" spans="2:7" x14ac:dyDescent="0.2">
      <c r="B620" s="13">
        <f t="shared" si="12"/>
        <v>685</v>
      </c>
      <c r="C620" s="75" t="s">
        <v>4847</v>
      </c>
      <c r="D620" s="75" t="s">
        <v>4848</v>
      </c>
      <c r="E620" s="152">
        <v>13.16</v>
      </c>
      <c r="F620" s="172">
        <v>2051876155</v>
      </c>
      <c r="G620" s="170">
        <v>27002690199.799999</v>
      </c>
    </row>
    <row r="621" spans="2:7" x14ac:dyDescent="0.2">
      <c r="B621" s="13">
        <f t="shared" si="12"/>
        <v>21</v>
      </c>
      <c r="C621" s="75" t="s">
        <v>4849</v>
      </c>
      <c r="D621" s="75" t="s">
        <v>4850</v>
      </c>
      <c r="E621" s="152">
        <v>9.39</v>
      </c>
      <c r="F621" s="172">
        <v>368867627</v>
      </c>
      <c r="G621" s="170">
        <v>3463667017.5300002</v>
      </c>
    </row>
    <row r="622" spans="2:7" x14ac:dyDescent="0.2">
      <c r="B622" s="13">
        <f t="shared" si="12"/>
        <v>687</v>
      </c>
      <c r="C622" s="75" t="s">
        <v>4851</v>
      </c>
      <c r="D622" s="75" t="s">
        <v>4852</v>
      </c>
      <c r="E622" s="152">
        <v>17.86</v>
      </c>
      <c r="F622" s="172">
        <v>1529709816</v>
      </c>
      <c r="G622" s="170">
        <v>27320617313.759998</v>
      </c>
    </row>
    <row r="623" spans="2:7" x14ac:dyDescent="0.2">
      <c r="B623" s="13">
        <f t="shared" si="12"/>
        <v>237</v>
      </c>
      <c r="C623" s="75" t="s">
        <v>4853</v>
      </c>
      <c r="D623" s="75" t="s">
        <v>4854</v>
      </c>
      <c r="E623" s="152">
        <v>8.35</v>
      </c>
      <c r="F623" s="172">
        <v>765700000</v>
      </c>
      <c r="G623" s="170">
        <v>6393595000</v>
      </c>
    </row>
    <row r="624" spans="2:7" x14ac:dyDescent="0.2">
      <c r="B624" s="13">
        <f t="shared" si="12"/>
        <v>753</v>
      </c>
      <c r="C624" s="75" t="s">
        <v>4855</v>
      </c>
      <c r="D624" s="75" t="s">
        <v>4856</v>
      </c>
      <c r="E624" s="152">
        <v>15.87</v>
      </c>
      <c r="F624" s="172">
        <v>3152723984</v>
      </c>
      <c r="G624" s="170">
        <v>50033729626.079994</v>
      </c>
    </row>
    <row r="625" spans="2:7" x14ac:dyDescent="0.2">
      <c r="B625" s="13">
        <f t="shared" si="12"/>
        <v>263</v>
      </c>
      <c r="C625" s="75" t="s">
        <v>4857</v>
      </c>
      <c r="D625" s="75" t="s">
        <v>4858</v>
      </c>
      <c r="E625" s="152">
        <v>16.16</v>
      </c>
      <c r="F625" s="172">
        <v>423046800</v>
      </c>
      <c r="G625" s="170">
        <v>6836436288</v>
      </c>
    </row>
    <row r="626" spans="2:7" x14ac:dyDescent="0.2">
      <c r="B626" s="13">
        <f t="shared" si="12"/>
        <v>428</v>
      </c>
      <c r="C626" s="75" t="s">
        <v>4859</v>
      </c>
      <c r="D626" s="75" t="s">
        <v>4860</v>
      </c>
      <c r="E626" s="152">
        <v>4.47</v>
      </c>
      <c r="F626" s="172">
        <v>2346100874</v>
      </c>
      <c r="G626" s="170">
        <v>10487070906.779999</v>
      </c>
    </row>
    <row r="627" spans="2:7" x14ac:dyDescent="0.2">
      <c r="B627" s="13">
        <f t="shared" si="12"/>
        <v>381</v>
      </c>
      <c r="C627" s="75" t="s">
        <v>4861</v>
      </c>
      <c r="D627" s="75" t="s">
        <v>4862</v>
      </c>
      <c r="E627" s="152">
        <v>5.22</v>
      </c>
      <c r="F627" s="172">
        <v>1781124274</v>
      </c>
      <c r="G627" s="170">
        <v>9297468710.2799988</v>
      </c>
    </row>
    <row r="628" spans="2:7" x14ac:dyDescent="0.2">
      <c r="B628" s="13">
        <f t="shared" si="12"/>
        <v>551</v>
      </c>
      <c r="C628" s="75" t="s">
        <v>4863</v>
      </c>
      <c r="D628" s="75" t="s">
        <v>4864</v>
      </c>
      <c r="E628" s="152">
        <v>22.69</v>
      </c>
      <c r="F628" s="172">
        <v>637266387</v>
      </c>
      <c r="G628" s="170">
        <v>14459574321.030001</v>
      </c>
    </row>
    <row r="629" spans="2:7" x14ac:dyDescent="0.2">
      <c r="B629" s="13">
        <f t="shared" si="12"/>
        <v>62</v>
      </c>
      <c r="C629" s="75" t="s">
        <v>4865</v>
      </c>
      <c r="D629" s="75" t="s">
        <v>4866</v>
      </c>
      <c r="E629" s="152">
        <v>12.62</v>
      </c>
      <c r="F629" s="172">
        <v>306421452</v>
      </c>
      <c r="G629" s="170">
        <v>3867038724.2399998</v>
      </c>
    </row>
    <row r="630" spans="2:7" x14ac:dyDescent="0.2">
      <c r="B630" s="13">
        <f t="shared" si="12"/>
        <v>306</v>
      </c>
      <c r="C630" s="75" t="s">
        <v>4867</v>
      </c>
      <c r="D630" s="75" t="s">
        <v>4868</v>
      </c>
      <c r="E630" s="152">
        <v>5.2</v>
      </c>
      <c r="F630" s="172">
        <v>1464328399</v>
      </c>
      <c r="G630" s="170">
        <v>7614507674.8000002</v>
      </c>
    </row>
    <row r="631" spans="2:7" x14ac:dyDescent="0.2">
      <c r="B631" s="13">
        <f t="shared" si="12"/>
        <v>563</v>
      </c>
      <c r="C631" s="75" t="s">
        <v>4869</v>
      </c>
      <c r="D631" s="75" t="s">
        <v>4870</v>
      </c>
      <c r="E631" s="152">
        <v>8.2899999999999991</v>
      </c>
      <c r="F631" s="172">
        <v>1844562892</v>
      </c>
      <c r="G631" s="170">
        <v>15291426374.679998</v>
      </c>
    </row>
    <row r="632" spans="2:7" x14ac:dyDescent="0.2">
      <c r="B632" s="13">
        <f t="shared" si="12"/>
        <v>108</v>
      </c>
      <c r="C632" s="75" t="s">
        <v>4871</v>
      </c>
      <c r="D632" s="75" t="s">
        <v>4872</v>
      </c>
      <c r="E632" s="152">
        <v>24.46</v>
      </c>
      <c r="F632" s="172">
        <v>189137931</v>
      </c>
      <c r="G632" s="170">
        <v>4626313792.2600002</v>
      </c>
    </row>
    <row r="633" spans="2:7" x14ac:dyDescent="0.2">
      <c r="B633" s="13">
        <f t="shared" si="12"/>
        <v>379</v>
      </c>
      <c r="C633" s="75" t="s">
        <v>4873</v>
      </c>
      <c r="D633" s="75" t="s">
        <v>4874</v>
      </c>
      <c r="E633" s="152">
        <v>30.82</v>
      </c>
      <c r="F633" s="172">
        <v>300000000</v>
      </c>
      <c r="G633" s="170">
        <v>9246000000</v>
      </c>
    </row>
    <row r="634" spans="2:7" x14ac:dyDescent="0.2">
      <c r="B634" s="13">
        <f t="shared" si="12"/>
        <v>682</v>
      </c>
      <c r="C634" s="75" t="s">
        <v>4875</v>
      </c>
      <c r="D634" s="75" t="s">
        <v>4876</v>
      </c>
      <c r="E634" s="152">
        <v>8.89</v>
      </c>
      <c r="F634" s="172">
        <v>2899337783</v>
      </c>
      <c r="G634" s="170">
        <v>25775112890.870003</v>
      </c>
    </row>
    <row r="635" spans="2:7" x14ac:dyDescent="0.2">
      <c r="B635" s="13">
        <f t="shared" si="12"/>
        <v>128</v>
      </c>
      <c r="C635" s="75" t="s">
        <v>4877</v>
      </c>
      <c r="D635" s="75" t="s">
        <v>4878</v>
      </c>
      <c r="E635" s="152">
        <v>37.950000000000003</v>
      </c>
      <c r="F635" s="172">
        <v>128000000</v>
      </c>
      <c r="G635" s="170">
        <v>4857600000</v>
      </c>
    </row>
    <row r="636" spans="2:7" x14ac:dyDescent="0.2">
      <c r="B636" s="13">
        <f t="shared" si="12"/>
        <v>699</v>
      </c>
      <c r="C636" s="75" t="s">
        <v>4879</v>
      </c>
      <c r="D636" s="75" t="s">
        <v>4880</v>
      </c>
      <c r="E636" s="152">
        <v>30.8</v>
      </c>
      <c r="F636" s="172">
        <v>957936440</v>
      </c>
      <c r="G636" s="170">
        <v>29504442352</v>
      </c>
    </row>
    <row r="637" spans="2:7" x14ac:dyDescent="0.2">
      <c r="B637" s="13">
        <f t="shared" si="12"/>
        <v>535</v>
      </c>
      <c r="C637" s="75" t="s">
        <v>4881</v>
      </c>
      <c r="D637" s="75" t="s">
        <v>4882</v>
      </c>
      <c r="E637" s="152">
        <v>8.23</v>
      </c>
      <c r="F637" s="172">
        <v>1664497530</v>
      </c>
      <c r="G637" s="170">
        <v>13698814671.900002</v>
      </c>
    </row>
    <row r="638" spans="2:7" x14ac:dyDescent="0.2">
      <c r="B638" s="13">
        <f t="shared" si="12"/>
        <v>308</v>
      </c>
      <c r="C638" s="75" t="s">
        <v>4883</v>
      </c>
      <c r="D638" s="75" t="s">
        <v>4884</v>
      </c>
      <c r="E638" s="152">
        <v>23.52</v>
      </c>
      <c r="F638" s="172">
        <v>324098753</v>
      </c>
      <c r="G638" s="170">
        <v>7622802670.5599995</v>
      </c>
    </row>
    <row r="639" spans="2:7" x14ac:dyDescent="0.2">
      <c r="B639" s="13">
        <f t="shared" si="12"/>
        <v>406</v>
      </c>
      <c r="C639" s="75" t="s">
        <v>4885</v>
      </c>
      <c r="D639" s="75" t="s">
        <v>4886</v>
      </c>
      <c r="E639" s="152">
        <v>8.24</v>
      </c>
      <c r="F639" s="172">
        <v>1213650273</v>
      </c>
      <c r="G639" s="170">
        <v>10000478249.52</v>
      </c>
    </row>
    <row r="640" spans="2:7" x14ac:dyDescent="0.2">
      <c r="B640" s="13">
        <f t="shared" si="12"/>
        <v>556</v>
      </c>
      <c r="C640" s="75" t="s">
        <v>4887</v>
      </c>
      <c r="D640" s="75" t="s">
        <v>4888</v>
      </c>
      <c r="E640" s="152">
        <v>11.08</v>
      </c>
      <c r="F640" s="172">
        <v>1332962077</v>
      </c>
      <c r="G640" s="170">
        <v>14769219813.16</v>
      </c>
    </row>
    <row r="641" spans="2:7" x14ac:dyDescent="0.2">
      <c r="B641" s="13">
        <f t="shared" si="12"/>
        <v>652</v>
      </c>
      <c r="C641" s="75" t="s">
        <v>4889</v>
      </c>
      <c r="D641" s="75" t="s">
        <v>4890</v>
      </c>
      <c r="E641" s="152">
        <v>9.6999999999999993</v>
      </c>
      <c r="F641" s="172">
        <v>2263507518</v>
      </c>
      <c r="G641" s="170">
        <v>21956022924.599998</v>
      </c>
    </row>
    <row r="642" spans="2:7" x14ac:dyDescent="0.2">
      <c r="B642" s="13">
        <f t="shared" si="12"/>
        <v>160</v>
      </c>
      <c r="C642" s="75" t="s">
        <v>4891</v>
      </c>
      <c r="D642" s="75" t="s">
        <v>4892</v>
      </c>
      <c r="E642" s="152">
        <v>15.11</v>
      </c>
      <c r="F642" s="172">
        <v>344940390</v>
      </c>
      <c r="G642" s="170">
        <v>5212049292.8999996</v>
      </c>
    </row>
    <row r="643" spans="2:7" x14ac:dyDescent="0.2">
      <c r="B643" s="13">
        <f t="shared" ref="B643:B706" si="13">IFERROR(RANK(G643,G:G,1),"")</f>
        <v>303</v>
      </c>
      <c r="C643" s="75" t="s">
        <v>4893</v>
      </c>
      <c r="D643" s="75" t="s">
        <v>4894</v>
      </c>
      <c r="E643" s="152">
        <v>12.26</v>
      </c>
      <c r="F643" s="172">
        <v>616817335</v>
      </c>
      <c r="G643" s="170">
        <v>7562180527.0999994</v>
      </c>
    </row>
    <row r="644" spans="2:7" x14ac:dyDescent="0.2">
      <c r="B644" s="13">
        <f t="shared" si="13"/>
        <v>442</v>
      </c>
      <c r="C644" s="75" t="s">
        <v>4895</v>
      </c>
      <c r="D644" s="75" t="s">
        <v>4896</v>
      </c>
      <c r="E644" s="152">
        <v>33.54</v>
      </c>
      <c r="F644" s="172">
        <v>320640000</v>
      </c>
      <c r="G644" s="170">
        <v>10754265600</v>
      </c>
    </row>
    <row r="645" spans="2:7" x14ac:dyDescent="0.2">
      <c r="B645" s="13">
        <f t="shared" si="13"/>
        <v>393</v>
      </c>
      <c r="C645" s="75" t="s">
        <v>4897</v>
      </c>
      <c r="D645" s="75" t="s">
        <v>4898</v>
      </c>
      <c r="E645" s="152">
        <v>28.94</v>
      </c>
      <c r="F645" s="172">
        <v>329726984</v>
      </c>
      <c r="G645" s="170">
        <v>9542298916.960001</v>
      </c>
    </row>
    <row r="646" spans="2:7" x14ac:dyDescent="0.2">
      <c r="B646" s="13">
        <f t="shared" si="13"/>
        <v>456</v>
      </c>
      <c r="C646" s="75" t="s">
        <v>4899</v>
      </c>
      <c r="D646" s="75" t="s">
        <v>4900</v>
      </c>
      <c r="E646" s="152">
        <v>14.46</v>
      </c>
      <c r="F646" s="172">
        <v>778003200</v>
      </c>
      <c r="G646" s="170">
        <v>11249926272</v>
      </c>
    </row>
    <row r="647" spans="2:7" x14ac:dyDescent="0.2">
      <c r="B647" s="13">
        <f t="shared" si="13"/>
        <v>59</v>
      </c>
      <c r="C647" s="75" t="s">
        <v>4901</v>
      </c>
      <c r="D647" s="75" t="s">
        <v>4902</v>
      </c>
      <c r="E647" s="152">
        <v>17.12</v>
      </c>
      <c r="F647" s="172">
        <v>224226822</v>
      </c>
      <c r="G647" s="170">
        <v>3838763192.6400003</v>
      </c>
    </row>
    <row r="648" spans="2:7" x14ac:dyDescent="0.2">
      <c r="B648" s="13">
        <f t="shared" si="13"/>
        <v>171</v>
      </c>
      <c r="C648" s="75" t="s">
        <v>4903</v>
      </c>
      <c r="D648" s="75" t="s">
        <v>4904</v>
      </c>
      <c r="E648" s="152">
        <v>15.69</v>
      </c>
      <c r="F648" s="172">
        <v>341010182</v>
      </c>
      <c r="G648" s="170">
        <v>5350449755.5799999</v>
      </c>
    </row>
    <row r="649" spans="2:7" x14ac:dyDescent="0.2">
      <c r="B649" s="13">
        <f t="shared" si="13"/>
        <v>12</v>
      </c>
      <c r="C649" s="75" t="s">
        <v>4905</v>
      </c>
      <c r="D649" s="75" t="s">
        <v>4906</v>
      </c>
      <c r="E649" s="152">
        <v>24.42</v>
      </c>
      <c r="F649" s="172">
        <v>133747200</v>
      </c>
      <c r="G649" s="170">
        <v>3266106624</v>
      </c>
    </row>
    <row r="650" spans="2:7" x14ac:dyDescent="0.2">
      <c r="B650" s="13">
        <f t="shared" si="13"/>
        <v>87</v>
      </c>
      <c r="C650" s="75" t="s">
        <v>4907</v>
      </c>
      <c r="D650" s="75" t="s">
        <v>4908</v>
      </c>
      <c r="E650" s="152">
        <v>11.62</v>
      </c>
      <c r="F650" s="172">
        <v>374977200</v>
      </c>
      <c r="G650" s="170">
        <v>4357235064</v>
      </c>
    </row>
    <row r="651" spans="2:7" x14ac:dyDescent="0.2">
      <c r="B651" s="13">
        <f t="shared" si="13"/>
        <v>524</v>
      </c>
      <c r="C651" s="75" t="s">
        <v>4909</v>
      </c>
      <c r="D651" s="75" t="s">
        <v>4910</v>
      </c>
      <c r="E651" s="152">
        <v>10.38</v>
      </c>
      <c r="F651" s="172">
        <v>1300000000</v>
      </c>
      <c r="G651" s="170">
        <v>13494000000.000002</v>
      </c>
    </row>
    <row r="652" spans="2:7" x14ac:dyDescent="0.2">
      <c r="B652" s="13">
        <f t="shared" si="13"/>
        <v>469</v>
      </c>
      <c r="C652" s="75" t="s">
        <v>4911</v>
      </c>
      <c r="D652" s="75" t="s">
        <v>4912</v>
      </c>
      <c r="E652" s="152">
        <v>32.72</v>
      </c>
      <c r="F652" s="172">
        <v>353111304</v>
      </c>
      <c r="G652" s="170">
        <v>11553801866.879999</v>
      </c>
    </row>
    <row r="653" spans="2:7" x14ac:dyDescent="0.2">
      <c r="B653" s="13">
        <f t="shared" si="13"/>
        <v>380</v>
      </c>
      <c r="C653" s="75" t="s">
        <v>4913</v>
      </c>
      <c r="D653" s="75" t="s">
        <v>4914</v>
      </c>
      <c r="E653" s="152">
        <v>12.74</v>
      </c>
      <c r="F653" s="172">
        <v>729213663</v>
      </c>
      <c r="G653" s="170">
        <v>9290182066.6200008</v>
      </c>
    </row>
    <row r="654" spans="2:7" x14ac:dyDescent="0.2">
      <c r="B654" s="13">
        <f t="shared" si="13"/>
        <v>37</v>
      </c>
      <c r="C654" s="75" t="s">
        <v>4915</v>
      </c>
      <c r="D654" s="75" t="s">
        <v>4916</v>
      </c>
      <c r="E654" s="152">
        <v>20.93</v>
      </c>
      <c r="F654" s="172">
        <v>174575386</v>
      </c>
      <c r="G654" s="170">
        <v>3653862828.98</v>
      </c>
    </row>
    <row r="655" spans="2:7" x14ac:dyDescent="0.2">
      <c r="B655" s="13">
        <f t="shared" si="13"/>
        <v>511</v>
      </c>
      <c r="C655" s="75" t="s">
        <v>4917</v>
      </c>
      <c r="D655" s="75" t="s">
        <v>4918</v>
      </c>
      <c r="E655" s="152">
        <v>14.25</v>
      </c>
      <c r="F655" s="172">
        <v>913838529</v>
      </c>
      <c r="G655" s="170">
        <v>13022199038.25</v>
      </c>
    </row>
    <row r="656" spans="2:7" x14ac:dyDescent="0.2">
      <c r="B656" s="13">
        <f t="shared" si="13"/>
        <v>440</v>
      </c>
      <c r="C656" s="75" t="s">
        <v>4919</v>
      </c>
      <c r="D656" s="75" t="s">
        <v>4920</v>
      </c>
      <c r="E656" s="152">
        <v>8.5299999999999994</v>
      </c>
      <c r="F656" s="172">
        <v>1256000064</v>
      </c>
      <c r="G656" s="170">
        <v>10713680545.92</v>
      </c>
    </row>
    <row r="657" spans="2:7" x14ac:dyDescent="0.2">
      <c r="B657" s="13">
        <f t="shared" si="13"/>
        <v>566</v>
      </c>
      <c r="C657" s="75" t="s">
        <v>4921</v>
      </c>
      <c r="D657" s="75" t="s">
        <v>4922</v>
      </c>
      <c r="E657" s="152">
        <v>3.81</v>
      </c>
      <c r="F657" s="172">
        <v>4051236570</v>
      </c>
      <c r="G657" s="170">
        <v>15435211331.700001</v>
      </c>
    </row>
    <row r="658" spans="2:7" x14ac:dyDescent="0.2">
      <c r="B658" s="13">
        <f t="shared" si="13"/>
        <v>24</v>
      </c>
      <c r="C658" s="75" t="s">
        <v>4923</v>
      </c>
      <c r="D658" s="75" t="s">
        <v>4924</v>
      </c>
      <c r="E658" s="152">
        <v>11.18</v>
      </c>
      <c r="F658" s="172">
        <v>311491352</v>
      </c>
      <c r="G658" s="170">
        <v>3482473315.3600001</v>
      </c>
    </row>
    <row r="659" spans="2:7" x14ac:dyDescent="0.2">
      <c r="B659" s="13">
        <f t="shared" si="13"/>
        <v>376</v>
      </c>
      <c r="C659" s="75" t="s">
        <v>4925</v>
      </c>
      <c r="D659" s="75" t="s">
        <v>4926</v>
      </c>
      <c r="E659" s="152">
        <v>18.78</v>
      </c>
      <c r="F659" s="172">
        <v>488545698</v>
      </c>
      <c r="G659" s="170">
        <v>9174888208.4400005</v>
      </c>
    </row>
    <row r="660" spans="2:7" x14ac:dyDescent="0.2">
      <c r="B660" s="13">
        <f t="shared" si="13"/>
        <v>231</v>
      </c>
      <c r="C660" s="75" t="s">
        <v>4927</v>
      </c>
      <c r="D660" s="75" t="s">
        <v>4928</v>
      </c>
      <c r="E660" s="152">
        <v>5.49</v>
      </c>
      <c r="F660" s="172">
        <v>1146502523</v>
      </c>
      <c r="G660" s="170">
        <v>6294298851.2700005</v>
      </c>
    </row>
    <row r="661" spans="2:7" x14ac:dyDescent="0.2">
      <c r="B661" s="13">
        <f t="shared" si="13"/>
        <v>15</v>
      </c>
      <c r="C661" s="75" t="s">
        <v>4929</v>
      </c>
      <c r="D661" s="75" t="s">
        <v>4930</v>
      </c>
      <c r="E661" s="152">
        <v>18.46</v>
      </c>
      <c r="F661" s="172">
        <v>177592864</v>
      </c>
      <c r="G661" s="170">
        <v>3278364269.4400001</v>
      </c>
    </row>
    <row r="662" spans="2:7" x14ac:dyDescent="0.2">
      <c r="B662" s="13">
        <f t="shared" si="13"/>
        <v>392</v>
      </c>
      <c r="C662" s="75" t="s">
        <v>67</v>
      </c>
      <c r="D662" s="75" t="s">
        <v>68</v>
      </c>
      <c r="E662" s="152">
        <v>3.41</v>
      </c>
      <c r="F662" s="172">
        <v>2786896212</v>
      </c>
      <c r="G662" s="170">
        <v>9503316082.9200001</v>
      </c>
    </row>
    <row r="663" spans="2:7" x14ac:dyDescent="0.2">
      <c r="B663" s="13">
        <f t="shared" si="13"/>
        <v>590</v>
      </c>
      <c r="C663" s="75" t="s">
        <v>4931</v>
      </c>
      <c r="D663" s="75" t="s">
        <v>4932</v>
      </c>
      <c r="E663" s="152">
        <v>22.27</v>
      </c>
      <c r="F663" s="172">
        <v>744359294</v>
      </c>
      <c r="G663" s="170">
        <v>16576881477.379999</v>
      </c>
    </row>
    <row r="664" spans="2:7" x14ac:dyDescent="0.2">
      <c r="B664" s="13">
        <f t="shared" si="13"/>
        <v>165</v>
      </c>
      <c r="C664" s="75" t="s">
        <v>69</v>
      </c>
      <c r="D664" s="75" t="s">
        <v>70</v>
      </c>
      <c r="E664" s="152">
        <v>9.31</v>
      </c>
      <c r="F664" s="172">
        <v>568177846</v>
      </c>
      <c r="G664" s="170">
        <v>5289735746.2600002</v>
      </c>
    </row>
    <row r="665" spans="2:7" x14ac:dyDescent="0.2">
      <c r="B665" s="13">
        <f t="shared" si="13"/>
        <v>217</v>
      </c>
      <c r="C665" s="75" t="s">
        <v>4933</v>
      </c>
      <c r="D665" s="75" t="s">
        <v>4934</v>
      </c>
      <c r="E665" s="152">
        <v>27.11</v>
      </c>
      <c r="F665" s="172">
        <v>225631280</v>
      </c>
      <c r="G665" s="170">
        <v>6116864000.8000002</v>
      </c>
    </row>
    <row r="666" spans="2:7" x14ac:dyDescent="0.2">
      <c r="B666" s="13">
        <f t="shared" si="13"/>
        <v>637</v>
      </c>
      <c r="C666" s="75" t="s">
        <v>4935</v>
      </c>
      <c r="D666" s="75" t="s">
        <v>4936</v>
      </c>
      <c r="E666" s="152">
        <v>9.4</v>
      </c>
      <c r="F666" s="172">
        <v>2199801033</v>
      </c>
      <c r="G666" s="170">
        <v>20678129710.200001</v>
      </c>
    </row>
    <row r="667" spans="2:7" x14ac:dyDescent="0.2">
      <c r="B667" s="13">
        <f t="shared" si="13"/>
        <v>180</v>
      </c>
      <c r="C667" s="75" t="s">
        <v>4937</v>
      </c>
      <c r="D667" s="75" t="s">
        <v>4938</v>
      </c>
      <c r="E667" s="152">
        <v>9.4499999999999993</v>
      </c>
      <c r="F667" s="172">
        <v>581575475</v>
      </c>
      <c r="G667" s="170">
        <v>5495888238.75</v>
      </c>
    </row>
    <row r="668" spans="2:7" x14ac:dyDescent="0.2">
      <c r="B668" s="13">
        <f t="shared" si="13"/>
        <v>302</v>
      </c>
      <c r="C668" s="75" t="s">
        <v>4939</v>
      </c>
      <c r="D668" s="75" t="s">
        <v>4940</v>
      </c>
      <c r="E668" s="152">
        <v>7.22</v>
      </c>
      <c r="F668" s="172">
        <v>1046993520</v>
      </c>
      <c r="G668" s="170">
        <v>7559293214.3999996</v>
      </c>
    </row>
    <row r="669" spans="2:7" x14ac:dyDescent="0.2">
      <c r="B669" s="13">
        <f t="shared" si="13"/>
        <v>43</v>
      </c>
      <c r="C669" s="75" t="s">
        <v>4941</v>
      </c>
      <c r="D669" s="75" t="s">
        <v>4942</v>
      </c>
      <c r="E669" s="152">
        <v>8.18</v>
      </c>
      <c r="F669" s="172">
        <v>452880000</v>
      </c>
      <c r="G669" s="170">
        <v>3704558400</v>
      </c>
    </row>
    <row r="670" spans="2:7" x14ac:dyDescent="0.2">
      <c r="B670" s="13">
        <f t="shared" si="13"/>
        <v>181</v>
      </c>
      <c r="C670" s="75" t="s">
        <v>4943</v>
      </c>
      <c r="D670" s="75" t="s">
        <v>4944</v>
      </c>
      <c r="E670" s="152">
        <v>5.58</v>
      </c>
      <c r="F670" s="172">
        <v>989923600</v>
      </c>
      <c r="G670" s="170">
        <v>5523773688</v>
      </c>
    </row>
    <row r="671" spans="2:7" x14ac:dyDescent="0.2">
      <c r="B671" s="13">
        <f t="shared" si="13"/>
        <v>10</v>
      </c>
      <c r="C671" s="75" t="s">
        <v>4945</v>
      </c>
      <c r="D671" s="75" t="s">
        <v>4946</v>
      </c>
      <c r="E671" s="152">
        <v>30.1</v>
      </c>
      <c r="F671" s="172">
        <v>105300000</v>
      </c>
      <c r="G671" s="170">
        <v>3169530000</v>
      </c>
    </row>
    <row r="672" spans="2:7" x14ac:dyDescent="0.2">
      <c r="B672" s="13">
        <f t="shared" si="13"/>
        <v>299</v>
      </c>
      <c r="C672" s="75" t="s">
        <v>4947</v>
      </c>
      <c r="D672" s="75" t="s">
        <v>4948</v>
      </c>
      <c r="E672" s="152">
        <v>6.2</v>
      </c>
      <c r="F672" s="172">
        <v>1212152157</v>
      </c>
      <c r="G672" s="170">
        <v>7515343373.4000006</v>
      </c>
    </row>
    <row r="673" spans="2:7" x14ac:dyDescent="0.2">
      <c r="B673" s="13">
        <f t="shared" si="13"/>
        <v>768</v>
      </c>
      <c r="C673" s="75" t="s">
        <v>4949</v>
      </c>
      <c r="D673" s="75" t="s">
        <v>4950</v>
      </c>
      <c r="E673" s="152">
        <v>3.2</v>
      </c>
      <c r="F673" s="172">
        <v>19650397845</v>
      </c>
      <c r="G673" s="170">
        <v>62881273104</v>
      </c>
    </row>
    <row r="674" spans="2:7" x14ac:dyDescent="0.2">
      <c r="B674" s="13">
        <f t="shared" si="13"/>
        <v>31</v>
      </c>
      <c r="C674" s="75" t="s">
        <v>4951</v>
      </c>
      <c r="D674" s="75" t="s">
        <v>4952</v>
      </c>
      <c r="E674" s="152">
        <v>11.86</v>
      </c>
      <c r="F674" s="172">
        <v>301402144</v>
      </c>
      <c r="G674" s="170">
        <v>3574629427.8399997</v>
      </c>
    </row>
    <row r="675" spans="2:7" x14ac:dyDescent="0.2">
      <c r="B675" s="13">
        <f t="shared" si="13"/>
        <v>588</v>
      </c>
      <c r="C675" s="75" t="s">
        <v>4953</v>
      </c>
      <c r="D675" s="75" t="s">
        <v>4954</v>
      </c>
      <c r="E675" s="152">
        <v>18</v>
      </c>
      <c r="F675" s="172">
        <v>914043256</v>
      </c>
      <c r="G675" s="170">
        <v>16452778608</v>
      </c>
    </row>
    <row r="676" spans="2:7" x14ac:dyDescent="0.2">
      <c r="B676" s="13">
        <f t="shared" si="13"/>
        <v>178</v>
      </c>
      <c r="C676" s="75" t="s">
        <v>4955</v>
      </c>
      <c r="D676" s="75" t="s">
        <v>4956</v>
      </c>
      <c r="E676" s="152">
        <v>5.33</v>
      </c>
      <c r="F676" s="172">
        <v>1030850948</v>
      </c>
      <c r="G676" s="170">
        <v>5494435552.8400002</v>
      </c>
    </row>
    <row r="677" spans="2:7" x14ac:dyDescent="0.2">
      <c r="B677" s="13">
        <f t="shared" si="13"/>
        <v>218</v>
      </c>
      <c r="C677" s="75" t="s">
        <v>4957</v>
      </c>
      <c r="D677" s="75" t="s">
        <v>4958</v>
      </c>
      <c r="E677" s="152">
        <v>10.029999999999999</v>
      </c>
      <c r="F677" s="172">
        <v>611271047</v>
      </c>
      <c r="G677" s="170">
        <v>6131048601.4099998</v>
      </c>
    </row>
    <row r="678" spans="2:7" x14ac:dyDescent="0.2">
      <c r="B678" s="13">
        <f t="shared" si="13"/>
        <v>457</v>
      </c>
      <c r="C678" s="75" t="s">
        <v>4959</v>
      </c>
      <c r="D678" s="75" t="s">
        <v>4960</v>
      </c>
      <c r="E678" s="152">
        <v>7.52</v>
      </c>
      <c r="F678" s="172">
        <v>1497571325</v>
      </c>
      <c r="G678" s="170">
        <v>11261736364</v>
      </c>
    </row>
    <row r="679" spans="2:7" x14ac:dyDescent="0.2">
      <c r="B679" s="13">
        <f t="shared" si="13"/>
        <v>48</v>
      </c>
      <c r="C679" s="75" t="s">
        <v>4961</v>
      </c>
      <c r="D679" s="75" t="s">
        <v>4962</v>
      </c>
      <c r="E679" s="152">
        <v>9.83</v>
      </c>
      <c r="F679" s="172">
        <v>381873666</v>
      </c>
      <c r="G679" s="170">
        <v>3753818136.7800002</v>
      </c>
    </row>
    <row r="680" spans="2:7" x14ac:dyDescent="0.2">
      <c r="B680" s="13">
        <f t="shared" si="13"/>
        <v>533</v>
      </c>
      <c r="C680" s="75" t="s">
        <v>4963</v>
      </c>
      <c r="D680" s="75" t="s">
        <v>4964</v>
      </c>
      <c r="E680" s="152">
        <v>13.85</v>
      </c>
      <c r="F680" s="172">
        <v>985785043</v>
      </c>
      <c r="G680" s="170">
        <v>13653122845.549999</v>
      </c>
    </row>
    <row r="681" spans="2:7" x14ac:dyDescent="0.2">
      <c r="B681" s="13">
        <f t="shared" si="13"/>
        <v>707</v>
      </c>
      <c r="C681" s="75" t="s">
        <v>4965</v>
      </c>
      <c r="D681" s="75" t="s">
        <v>4966</v>
      </c>
      <c r="E681" s="152">
        <v>21.85</v>
      </c>
      <c r="F681" s="172">
        <v>1414061819</v>
      </c>
      <c r="G681" s="170">
        <v>30897250745.150002</v>
      </c>
    </row>
    <row r="682" spans="2:7" x14ac:dyDescent="0.2">
      <c r="B682" s="13">
        <f t="shared" si="13"/>
        <v>281</v>
      </c>
      <c r="C682" s="75" t="s">
        <v>4967</v>
      </c>
      <c r="D682" s="75" t="s">
        <v>4968</v>
      </c>
      <c r="E682" s="152">
        <v>8.39</v>
      </c>
      <c r="F682" s="172">
        <v>850894494</v>
      </c>
      <c r="G682" s="170">
        <v>7139004804.6600008</v>
      </c>
    </row>
    <row r="683" spans="2:7" x14ac:dyDescent="0.2">
      <c r="B683" s="13">
        <f t="shared" si="13"/>
        <v>72</v>
      </c>
      <c r="C683" s="75" t="s">
        <v>4969</v>
      </c>
      <c r="D683" s="75" t="s">
        <v>4970</v>
      </c>
      <c r="E683" s="152">
        <v>7.74</v>
      </c>
      <c r="F683" s="172">
        <v>531081103</v>
      </c>
      <c r="G683" s="170">
        <v>4110567737.2200003</v>
      </c>
    </row>
    <row r="684" spans="2:7" x14ac:dyDescent="0.2">
      <c r="B684" s="13">
        <f t="shared" si="13"/>
        <v>490</v>
      </c>
      <c r="C684" s="75" t="s">
        <v>4971</v>
      </c>
      <c r="D684" s="75" t="s">
        <v>4972</v>
      </c>
      <c r="E684" s="152">
        <v>13.73</v>
      </c>
      <c r="F684" s="172">
        <v>884634731</v>
      </c>
      <c r="G684" s="170">
        <v>12146034856.630001</v>
      </c>
    </row>
    <row r="685" spans="2:7" x14ac:dyDescent="0.2">
      <c r="B685" s="13">
        <f t="shared" si="13"/>
        <v>660</v>
      </c>
      <c r="C685" s="75" t="s">
        <v>71</v>
      </c>
      <c r="D685" s="75" t="s">
        <v>72</v>
      </c>
      <c r="E685" s="152">
        <v>2.9</v>
      </c>
      <c r="F685" s="172">
        <v>7700681186</v>
      </c>
      <c r="G685" s="170">
        <v>22331975439.399998</v>
      </c>
    </row>
    <row r="686" spans="2:7" x14ac:dyDescent="0.2">
      <c r="B686" s="13">
        <f t="shared" si="13"/>
        <v>625</v>
      </c>
      <c r="C686" s="75" t="s">
        <v>4973</v>
      </c>
      <c r="D686" s="75" t="s">
        <v>4974</v>
      </c>
      <c r="E686" s="152">
        <v>22.99</v>
      </c>
      <c r="F686" s="172">
        <v>865848266</v>
      </c>
      <c r="G686" s="170">
        <v>19905851635.34</v>
      </c>
    </row>
    <row r="687" spans="2:7" x14ac:dyDescent="0.2">
      <c r="B687" s="13">
        <f t="shared" si="13"/>
        <v>88</v>
      </c>
      <c r="C687" s="75" t="s">
        <v>4975</v>
      </c>
      <c r="D687" s="75" t="s">
        <v>4976</v>
      </c>
      <c r="E687" s="152">
        <v>9.86</v>
      </c>
      <c r="F687" s="172">
        <v>442280000</v>
      </c>
      <c r="G687" s="170">
        <v>4360880800</v>
      </c>
    </row>
    <row r="688" spans="2:7" x14ac:dyDescent="0.2">
      <c r="B688" s="13">
        <f t="shared" si="13"/>
        <v>635</v>
      </c>
      <c r="C688" s="75" t="s">
        <v>4977</v>
      </c>
      <c r="D688" s="75" t="s">
        <v>4978</v>
      </c>
      <c r="E688" s="152">
        <v>7.16</v>
      </c>
      <c r="F688" s="172">
        <v>2857366249</v>
      </c>
      <c r="G688" s="170">
        <v>20458742342.84</v>
      </c>
    </row>
    <row r="689" spans="2:7" x14ac:dyDescent="0.2">
      <c r="B689" s="13">
        <f t="shared" si="13"/>
        <v>408</v>
      </c>
      <c r="C689" s="75" t="s">
        <v>4979</v>
      </c>
      <c r="D689" s="75" t="s">
        <v>4980</v>
      </c>
      <c r="E689" s="152">
        <v>6.19</v>
      </c>
      <c r="F689" s="172">
        <v>1630804729</v>
      </c>
      <c r="G689" s="170">
        <v>10094681272.51</v>
      </c>
    </row>
    <row r="690" spans="2:7" x14ac:dyDescent="0.2">
      <c r="B690" s="13">
        <f t="shared" si="13"/>
        <v>331</v>
      </c>
      <c r="C690" s="75" t="s">
        <v>4981</v>
      </c>
      <c r="D690" s="75" t="s">
        <v>4982</v>
      </c>
      <c r="E690" s="152">
        <v>11.37</v>
      </c>
      <c r="F690" s="172">
        <v>715026758</v>
      </c>
      <c r="G690" s="170">
        <v>8129854238.4599991</v>
      </c>
    </row>
    <row r="691" spans="2:7" x14ac:dyDescent="0.2">
      <c r="B691" s="13">
        <f t="shared" si="13"/>
        <v>220</v>
      </c>
      <c r="C691" s="75" t="s">
        <v>4983</v>
      </c>
      <c r="D691" s="75" t="s">
        <v>4984</v>
      </c>
      <c r="E691" s="152">
        <v>6.45</v>
      </c>
      <c r="F691" s="172">
        <v>958969989</v>
      </c>
      <c r="G691" s="170">
        <v>6185356429.0500002</v>
      </c>
    </row>
    <row r="692" spans="2:7" x14ac:dyDescent="0.2">
      <c r="B692" s="13">
        <f t="shared" si="13"/>
        <v>735</v>
      </c>
      <c r="C692" s="75" t="s">
        <v>4985</v>
      </c>
      <c r="D692" s="75" t="s">
        <v>4986</v>
      </c>
      <c r="E692" s="152">
        <v>23.8</v>
      </c>
      <c r="F692" s="172">
        <v>1769889828</v>
      </c>
      <c r="G692" s="170">
        <v>42123377906.400002</v>
      </c>
    </row>
    <row r="693" spans="2:7" x14ac:dyDescent="0.2">
      <c r="B693" s="13">
        <f t="shared" si="13"/>
        <v>6</v>
      </c>
      <c r="C693" s="75" t="s">
        <v>4987</v>
      </c>
      <c r="D693" s="75" t="s">
        <v>4988</v>
      </c>
      <c r="E693" s="152">
        <v>19.53</v>
      </c>
      <c r="F693" s="172">
        <v>160910082</v>
      </c>
      <c r="G693" s="170">
        <v>3142573901.46</v>
      </c>
    </row>
    <row r="694" spans="2:7" x14ac:dyDescent="0.2">
      <c r="B694" s="13">
        <f t="shared" si="13"/>
        <v>477</v>
      </c>
      <c r="C694" s="75" t="s">
        <v>4989</v>
      </c>
      <c r="D694" s="75" t="s">
        <v>4990</v>
      </c>
      <c r="E694" s="152">
        <v>36.49</v>
      </c>
      <c r="F694" s="172">
        <v>321447910</v>
      </c>
      <c r="G694" s="170">
        <v>11729634235.900002</v>
      </c>
    </row>
    <row r="695" spans="2:7" x14ac:dyDescent="0.2">
      <c r="B695" s="13">
        <f t="shared" si="13"/>
        <v>309</v>
      </c>
      <c r="C695" s="75" t="s">
        <v>4991</v>
      </c>
      <c r="D695" s="75" t="s">
        <v>4992</v>
      </c>
      <c r="E695" s="152">
        <v>8.16</v>
      </c>
      <c r="F695" s="172">
        <v>934916069</v>
      </c>
      <c r="G695" s="170">
        <v>7628915123.04</v>
      </c>
    </row>
    <row r="696" spans="2:7" x14ac:dyDescent="0.2">
      <c r="B696" s="13">
        <f t="shared" si="13"/>
        <v>714</v>
      </c>
      <c r="C696" s="75" t="s">
        <v>4993</v>
      </c>
      <c r="D696" s="75" t="s">
        <v>4994</v>
      </c>
      <c r="E696" s="152">
        <v>10.86</v>
      </c>
      <c r="F696" s="172">
        <v>3144096094</v>
      </c>
      <c r="G696" s="170">
        <v>34144883580.839996</v>
      </c>
    </row>
    <row r="697" spans="2:7" x14ac:dyDescent="0.2">
      <c r="B697" s="13">
        <f t="shared" si="13"/>
        <v>110</v>
      </c>
      <c r="C697" s="75" t="s">
        <v>4995</v>
      </c>
      <c r="D697" s="75" t="s">
        <v>4996</v>
      </c>
      <c r="E697" s="152">
        <v>11.18</v>
      </c>
      <c r="F697" s="172">
        <v>416268225</v>
      </c>
      <c r="G697" s="170">
        <v>4653878755.5</v>
      </c>
    </row>
    <row r="698" spans="2:7" x14ac:dyDescent="0.2">
      <c r="B698" s="13">
        <f t="shared" si="13"/>
        <v>363</v>
      </c>
      <c r="C698" s="75" t="s">
        <v>4997</v>
      </c>
      <c r="D698" s="75" t="s">
        <v>4998</v>
      </c>
      <c r="E698" s="152">
        <v>17.91</v>
      </c>
      <c r="F698" s="172">
        <v>495972914</v>
      </c>
      <c r="G698" s="170">
        <v>8882874889.7399998</v>
      </c>
    </row>
    <row r="699" spans="2:7" x14ac:dyDescent="0.2">
      <c r="B699" s="13">
        <f t="shared" si="13"/>
        <v>624</v>
      </c>
      <c r="C699" s="75" t="s">
        <v>4999</v>
      </c>
      <c r="D699" s="75" t="s">
        <v>5000</v>
      </c>
      <c r="E699" s="152">
        <v>7.37</v>
      </c>
      <c r="F699" s="172">
        <v>2679405901</v>
      </c>
      <c r="G699" s="170">
        <v>19747221490.369999</v>
      </c>
    </row>
    <row r="700" spans="2:7" x14ac:dyDescent="0.2">
      <c r="B700" s="13">
        <f t="shared" si="13"/>
        <v>313</v>
      </c>
      <c r="C700" s="75" t="s">
        <v>5001</v>
      </c>
      <c r="D700" s="75" t="s">
        <v>5868</v>
      </c>
      <c r="E700" s="152">
        <v>7.31</v>
      </c>
      <c r="F700" s="172">
        <v>1054027073</v>
      </c>
      <c r="G700" s="170">
        <v>7704937903.6299992</v>
      </c>
    </row>
    <row r="701" spans="2:7" x14ac:dyDescent="0.2">
      <c r="B701" s="13">
        <f t="shared" si="13"/>
        <v>369</v>
      </c>
      <c r="C701" s="75" t="s">
        <v>5003</v>
      </c>
      <c r="D701" s="75" t="s">
        <v>5004</v>
      </c>
      <c r="E701" s="152">
        <v>8.59</v>
      </c>
      <c r="F701" s="172">
        <v>1044887850</v>
      </c>
      <c r="G701" s="170">
        <v>8975586631.5</v>
      </c>
    </row>
    <row r="702" spans="2:7" x14ac:dyDescent="0.2">
      <c r="B702" s="13">
        <f t="shared" si="13"/>
        <v>481</v>
      </c>
      <c r="C702" s="75" t="s">
        <v>5005</v>
      </c>
      <c r="D702" s="75" t="s">
        <v>5006</v>
      </c>
      <c r="E702" s="152">
        <v>28.11</v>
      </c>
      <c r="F702" s="172">
        <v>420642288</v>
      </c>
      <c r="G702" s="170">
        <v>11824254715.68</v>
      </c>
    </row>
    <row r="703" spans="2:7" x14ac:dyDescent="0.2">
      <c r="B703" s="13">
        <f t="shared" si="13"/>
        <v>672</v>
      </c>
      <c r="C703" s="75" t="s">
        <v>5007</v>
      </c>
      <c r="D703" s="75" t="s">
        <v>5008</v>
      </c>
      <c r="E703" s="152">
        <v>13.54</v>
      </c>
      <c r="F703" s="172">
        <v>1784168117</v>
      </c>
      <c r="G703" s="170">
        <v>24157636304.18</v>
      </c>
    </row>
    <row r="704" spans="2:7" x14ac:dyDescent="0.2">
      <c r="B704" s="13">
        <f t="shared" si="13"/>
        <v>550</v>
      </c>
      <c r="C704" s="75" t="s">
        <v>5009</v>
      </c>
      <c r="D704" s="75" t="s">
        <v>5010</v>
      </c>
      <c r="E704" s="152">
        <v>8.31</v>
      </c>
      <c r="F704" s="172">
        <v>1731982546</v>
      </c>
      <c r="G704" s="170">
        <v>14392774957.26</v>
      </c>
    </row>
    <row r="705" spans="2:7" x14ac:dyDescent="0.2">
      <c r="B705" s="13">
        <f t="shared" si="13"/>
        <v>360</v>
      </c>
      <c r="C705" s="75" t="s">
        <v>5011</v>
      </c>
      <c r="D705" s="75" t="s">
        <v>5012</v>
      </c>
      <c r="E705" s="152">
        <v>14.94</v>
      </c>
      <c r="F705" s="172">
        <v>579888597</v>
      </c>
      <c r="G705" s="170">
        <v>8663535639.1800003</v>
      </c>
    </row>
    <row r="706" spans="2:7" x14ac:dyDescent="0.2">
      <c r="B706" s="13">
        <f t="shared" si="13"/>
        <v>149</v>
      </c>
      <c r="C706" s="75" t="s">
        <v>5013</v>
      </c>
      <c r="D706" s="75" t="s">
        <v>5014</v>
      </c>
      <c r="E706" s="152">
        <v>11.04</v>
      </c>
      <c r="F706" s="172">
        <v>454322747</v>
      </c>
      <c r="G706" s="170">
        <v>5015723126.8799992</v>
      </c>
    </row>
    <row r="707" spans="2:7" x14ac:dyDescent="0.2">
      <c r="B707" s="13">
        <f t="shared" ref="B707:B770" si="14">IFERROR(RANK(G707,G:G,1),"")</f>
        <v>319</v>
      </c>
      <c r="C707" s="75" t="s">
        <v>5015</v>
      </c>
      <c r="D707" s="75" t="s">
        <v>5016</v>
      </c>
      <c r="E707" s="152">
        <v>12.97</v>
      </c>
      <c r="F707" s="172">
        <v>604967689</v>
      </c>
      <c r="G707" s="170">
        <v>7846430926.3299999</v>
      </c>
    </row>
    <row r="708" spans="2:7" x14ac:dyDescent="0.2">
      <c r="B708" s="13">
        <f t="shared" si="14"/>
        <v>86</v>
      </c>
      <c r="C708" s="75" t="s">
        <v>5017</v>
      </c>
      <c r="D708" s="75" t="s">
        <v>5018</v>
      </c>
      <c r="E708" s="152">
        <v>19.41</v>
      </c>
      <c r="F708" s="172">
        <v>223086347</v>
      </c>
      <c r="G708" s="170">
        <v>4330105995.2700005</v>
      </c>
    </row>
    <row r="709" spans="2:7" x14ac:dyDescent="0.2">
      <c r="B709" s="13">
        <f t="shared" si="14"/>
        <v>274</v>
      </c>
      <c r="C709" s="75" t="s">
        <v>5019</v>
      </c>
      <c r="D709" s="75" t="s">
        <v>5020</v>
      </c>
      <c r="E709" s="152">
        <v>14.76</v>
      </c>
      <c r="F709" s="172">
        <v>477381905</v>
      </c>
      <c r="G709" s="170">
        <v>7046156917.8000002</v>
      </c>
    </row>
    <row r="710" spans="2:7" x14ac:dyDescent="0.2">
      <c r="B710" s="13">
        <f t="shared" si="14"/>
        <v>630</v>
      </c>
      <c r="C710" s="75" t="s">
        <v>5021</v>
      </c>
      <c r="D710" s="75" t="s">
        <v>5022</v>
      </c>
      <c r="E710" s="152">
        <v>19.77</v>
      </c>
      <c r="F710" s="172">
        <v>1022739308</v>
      </c>
      <c r="G710" s="170">
        <v>20219556119.16</v>
      </c>
    </row>
    <row r="711" spans="2:7" x14ac:dyDescent="0.2">
      <c r="B711" s="13">
        <f t="shared" si="14"/>
        <v>206</v>
      </c>
      <c r="C711" s="75" t="s">
        <v>5023</v>
      </c>
      <c r="D711" s="75" t="s">
        <v>5024</v>
      </c>
      <c r="E711" s="152">
        <v>8.91</v>
      </c>
      <c r="F711" s="172">
        <v>662753072</v>
      </c>
      <c r="G711" s="170">
        <v>5905129871.5200005</v>
      </c>
    </row>
    <row r="712" spans="2:7" x14ac:dyDescent="0.2">
      <c r="B712" s="13">
        <f t="shared" si="14"/>
        <v>793</v>
      </c>
      <c r="C712" s="75" t="s">
        <v>5025</v>
      </c>
      <c r="D712" s="75" t="s">
        <v>5026</v>
      </c>
      <c r="E712" s="152">
        <v>15.44</v>
      </c>
      <c r="F712" s="172">
        <v>11501700000</v>
      </c>
      <c r="G712" s="170">
        <v>177586248000</v>
      </c>
    </row>
    <row r="713" spans="2:7" x14ac:dyDescent="0.2">
      <c r="B713" s="13">
        <f t="shared" si="14"/>
        <v>271</v>
      </c>
      <c r="C713" s="75" t="s">
        <v>5027</v>
      </c>
      <c r="D713" s="75" t="s">
        <v>5028</v>
      </c>
      <c r="E713" s="152">
        <v>17.46</v>
      </c>
      <c r="F713" s="172">
        <v>400881981</v>
      </c>
      <c r="G713" s="170">
        <v>6999399388.2600002</v>
      </c>
    </row>
    <row r="714" spans="2:7" x14ac:dyDescent="0.2">
      <c r="B714" s="13">
        <f t="shared" si="14"/>
        <v>620</v>
      </c>
      <c r="C714" s="75" t="s">
        <v>5029</v>
      </c>
      <c r="D714" s="75" t="s">
        <v>5030</v>
      </c>
      <c r="E714" s="152">
        <v>4.22</v>
      </c>
      <c r="F714" s="172">
        <v>4616244222</v>
      </c>
      <c r="G714" s="170">
        <v>19480550616.84</v>
      </c>
    </row>
    <row r="715" spans="2:7" x14ac:dyDescent="0.2">
      <c r="B715" s="13">
        <f t="shared" si="14"/>
        <v>530</v>
      </c>
      <c r="C715" s="75" t="s">
        <v>5031</v>
      </c>
      <c r="D715" s="75" t="s">
        <v>5032</v>
      </c>
      <c r="E715" s="152">
        <v>15.72</v>
      </c>
      <c r="F715" s="172">
        <v>866689830</v>
      </c>
      <c r="G715" s="170">
        <v>13624364127.6</v>
      </c>
    </row>
    <row r="716" spans="2:7" x14ac:dyDescent="0.2">
      <c r="B716" s="13">
        <f t="shared" si="14"/>
        <v>409</v>
      </c>
      <c r="C716" s="75" t="s">
        <v>5033</v>
      </c>
      <c r="D716" s="75" t="s">
        <v>5034</v>
      </c>
      <c r="E716" s="152">
        <v>18.45</v>
      </c>
      <c r="F716" s="172">
        <v>548589600</v>
      </c>
      <c r="G716" s="170">
        <v>10121478120</v>
      </c>
    </row>
    <row r="717" spans="2:7" x14ac:dyDescent="0.2">
      <c r="B717" s="13">
        <f t="shared" si="14"/>
        <v>338</v>
      </c>
      <c r="C717" s="75" t="s">
        <v>5035</v>
      </c>
      <c r="D717" s="75" t="s">
        <v>5036</v>
      </c>
      <c r="E717" s="152">
        <v>8.1</v>
      </c>
      <c r="F717" s="172">
        <v>1016524240</v>
      </c>
      <c r="G717" s="170">
        <v>8233846344</v>
      </c>
    </row>
    <row r="718" spans="2:7" x14ac:dyDescent="0.2">
      <c r="B718" s="13">
        <f t="shared" si="14"/>
        <v>545</v>
      </c>
      <c r="C718" s="75" t="s">
        <v>5037</v>
      </c>
      <c r="D718" s="75" t="s">
        <v>5038</v>
      </c>
      <c r="E718" s="152">
        <v>18.149999999999999</v>
      </c>
      <c r="F718" s="172">
        <v>783249172</v>
      </c>
      <c r="G718" s="170">
        <v>14215972471.799999</v>
      </c>
    </row>
    <row r="719" spans="2:7" x14ac:dyDescent="0.2">
      <c r="B719" s="13">
        <f t="shared" si="14"/>
        <v>194</v>
      </c>
      <c r="C719" s="75" t="s">
        <v>5039</v>
      </c>
      <c r="D719" s="75" t="s">
        <v>5040</v>
      </c>
      <c r="E719" s="152">
        <v>9.09</v>
      </c>
      <c r="F719" s="172">
        <v>624761516</v>
      </c>
      <c r="G719" s="170">
        <v>5679082180.4399996</v>
      </c>
    </row>
    <row r="720" spans="2:7" x14ac:dyDescent="0.2">
      <c r="B720" s="13">
        <f t="shared" si="14"/>
        <v>67</v>
      </c>
      <c r="C720" s="75" t="s">
        <v>5041</v>
      </c>
      <c r="D720" s="75" t="s">
        <v>5042</v>
      </c>
      <c r="E720" s="152">
        <v>26.34</v>
      </c>
      <c r="F720" s="172">
        <v>153287400</v>
      </c>
      <c r="G720" s="170">
        <v>4037590116</v>
      </c>
    </row>
    <row r="721" spans="2:7" x14ac:dyDescent="0.2">
      <c r="B721" s="13">
        <f t="shared" si="14"/>
        <v>605</v>
      </c>
      <c r="C721" s="75" t="s">
        <v>5043</v>
      </c>
      <c r="D721" s="75" t="s">
        <v>5044</v>
      </c>
      <c r="E721" s="152">
        <v>19.84</v>
      </c>
      <c r="F721" s="172">
        <v>895172085</v>
      </c>
      <c r="G721" s="170">
        <v>17760214166.400002</v>
      </c>
    </row>
    <row r="722" spans="2:7" x14ac:dyDescent="0.2">
      <c r="B722" s="13">
        <f t="shared" si="14"/>
        <v>411</v>
      </c>
      <c r="C722" s="75" t="s">
        <v>5045</v>
      </c>
      <c r="D722" s="75" t="s">
        <v>5046</v>
      </c>
      <c r="E722" s="152">
        <v>24.25</v>
      </c>
      <c r="F722" s="172">
        <v>418268353</v>
      </c>
      <c r="G722" s="170">
        <v>10143007560.25</v>
      </c>
    </row>
    <row r="723" spans="2:7" x14ac:dyDescent="0.2">
      <c r="B723" s="13">
        <f t="shared" si="14"/>
        <v>567</v>
      </c>
      <c r="C723" s="75" t="s">
        <v>5047</v>
      </c>
      <c r="D723" s="75" t="s">
        <v>5048</v>
      </c>
      <c r="E723" s="152">
        <v>12.84</v>
      </c>
      <c r="F723" s="172">
        <v>1207056692</v>
      </c>
      <c r="G723" s="170">
        <v>15498607925.280001</v>
      </c>
    </row>
    <row r="724" spans="2:7" x14ac:dyDescent="0.2">
      <c r="B724" s="13">
        <f t="shared" si="14"/>
        <v>20</v>
      </c>
      <c r="C724" s="75" t="s">
        <v>5049</v>
      </c>
      <c r="D724" s="75" t="s">
        <v>5869</v>
      </c>
      <c r="E724" s="152">
        <v>6.41</v>
      </c>
      <c r="F724" s="172">
        <v>536807658</v>
      </c>
      <c r="G724" s="170">
        <v>3440937087.7800002</v>
      </c>
    </row>
    <row r="725" spans="2:7" x14ac:dyDescent="0.2">
      <c r="B725" s="13">
        <f t="shared" si="14"/>
        <v>52</v>
      </c>
      <c r="C725" s="75" t="s">
        <v>5051</v>
      </c>
      <c r="D725" s="75" t="s">
        <v>5052</v>
      </c>
      <c r="E725" s="152">
        <v>7.27</v>
      </c>
      <c r="F725" s="172">
        <v>519458538</v>
      </c>
      <c r="G725" s="170">
        <v>3776463571.2599998</v>
      </c>
    </row>
    <row r="726" spans="2:7" x14ac:dyDescent="0.2">
      <c r="B726" s="13">
        <f t="shared" si="14"/>
        <v>394</v>
      </c>
      <c r="C726" s="75" t="s">
        <v>5053</v>
      </c>
      <c r="D726" s="75" t="s">
        <v>5054</v>
      </c>
      <c r="E726" s="152">
        <v>28.89</v>
      </c>
      <c r="F726" s="172">
        <v>331617425</v>
      </c>
      <c r="G726" s="170">
        <v>9580427408.25</v>
      </c>
    </row>
    <row r="727" spans="2:7" x14ac:dyDescent="0.2">
      <c r="B727" s="13">
        <f t="shared" si="14"/>
        <v>562</v>
      </c>
      <c r="C727" s="75" t="s">
        <v>5055</v>
      </c>
      <c r="D727" s="75" t="s">
        <v>5056</v>
      </c>
      <c r="E727" s="152">
        <v>13.48</v>
      </c>
      <c r="F727" s="172">
        <v>1134331150</v>
      </c>
      <c r="G727" s="170">
        <v>15290783902</v>
      </c>
    </row>
    <row r="728" spans="2:7" x14ac:dyDescent="0.2">
      <c r="B728" s="13">
        <f t="shared" si="14"/>
        <v>101</v>
      </c>
      <c r="C728" s="75" t="s">
        <v>5057</v>
      </c>
      <c r="D728" s="75" t="s">
        <v>5058</v>
      </c>
      <c r="E728" s="152">
        <v>20.420000000000002</v>
      </c>
      <c r="F728" s="172">
        <v>224319919</v>
      </c>
      <c r="G728" s="170">
        <v>4580612745.9800005</v>
      </c>
    </row>
    <row r="729" spans="2:7" x14ac:dyDescent="0.2">
      <c r="B729" s="13">
        <f t="shared" si="14"/>
        <v>126</v>
      </c>
      <c r="C729" s="75" t="s">
        <v>5059</v>
      </c>
      <c r="D729" s="75" t="s">
        <v>5060</v>
      </c>
      <c r="E729" s="152">
        <v>9.26</v>
      </c>
      <c r="F729" s="172">
        <v>520066589</v>
      </c>
      <c r="G729" s="170">
        <v>4815816614.1400003</v>
      </c>
    </row>
    <row r="730" spans="2:7" x14ac:dyDescent="0.2">
      <c r="B730" s="13">
        <f t="shared" si="14"/>
        <v>503</v>
      </c>
      <c r="C730" s="75" t="s">
        <v>5061</v>
      </c>
      <c r="D730" s="75" t="s">
        <v>5062</v>
      </c>
      <c r="E730" s="152">
        <v>16.28</v>
      </c>
      <c r="F730" s="172">
        <v>776250350</v>
      </c>
      <c r="G730" s="170">
        <v>12637355698</v>
      </c>
    </row>
    <row r="731" spans="2:7" x14ac:dyDescent="0.2">
      <c r="B731" s="13">
        <f t="shared" si="14"/>
        <v>97</v>
      </c>
      <c r="C731" s="75" t="s">
        <v>5063</v>
      </c>
      <c r="D731" s="75" t="s">
        <v>5064</v>
      </c>
      <c r="E731" s="152">
        <v>10.52</v>
      </c>
      <c r="F731" s="172">
        <v>422000000</v>
      </c>
      <c r="G731" s="170">
        <v>4439440000</v>
      </c>
    </row>
    <row r="732" spans="2:7" x14ac:dyDescent="0.2">
      <c r="B732" s="13">
        <f t="shared" si="14"/>
        <v>123</v>
      </c>
      <c r="C732" s="75" t="s">
        <v>5065</v>
      </c>
      <c r="D732" s="75" t="s">
        <v>5066</v>
      </c>
      <c r="E732" s="152">
        <v>15.13</v>
      </c>
      <c r="F732" s="172">
        <v>316804949</v>
      </c>
      <c r="G732" s="170">
        <v>4793258878.3699999</v>
      </c>
    </row>
    <row r="733" spans="2:7" x14ac:dyDescent="0.2">
      <c r="B733" s="13">
        <f t="shared" si="14"/>
        <v>599</v>
      </c>
      <c r="C733" s="75" t="s">
        <v>5067</v>
      </c>
      <c r="D733" s="75" t="s">
        <v>5068</v>
      </c>
      <c r="E733" s="152">
        <v>12.28</v>
      </c>
      <c r="F733" s="172">
        <v>1393049107</v>
      </c>
      <c r="G733" s="170">
        <v>17106643033.959999</v>
      </c>
    </row>
    <row r="734" spans="2:7" x14ac:dyDescent="0.2">
      <c r="B734" s="13">
        <f t="shared" si="14"/>
        <v>606</v>
      </c>
      <c r="C734" s="75" t="s">
        <v>5069</v>
      </c>
      <c r="D734" s="75" t="s">
        <v>5070</v>
      </c>
      <c r="E734" s="152">
        <v>3.07</v>
      </c>
      <c r="F734" s="172">
        <v>5807745000</v>
      </c>
      <c r="G734" s="170">
        <v>17829777150</v>
      </c>
    </row>
    <row r="735" spans="2:7" x14ac:dyDescent="0.2">
      <c r="B735" s="13">
        <f t="shared" si="14"/>
        <v>664</v>
      </c>
      <c r="C735" s="75" t="s">
        <v>5071</v>
      </c>
      <c r="D735" s="75" t="s">
        <v>5072</v>
      </c>
      <c r="E735" s="152">
        <v>10.76</v>
      </c>
      <c r="F735" s="172">
        <v>2108513762</v>
      </c>
      <c r="G735" s="170">
        <v>22687608079.119999</v>
      </c>
    </row>
    <row r="736" spans="2:7" x14ac:dyDescent="0.2">
      <c r="B736" s="13">
        <f t="shared" si="14"/>
        <v>164</v>
      </c>
      <c r="C736" s="75" t="s">
        <v>5073</v>
      </c>
      <c r="D736" s="75" t="s">
        <v>5074</v>
      </c>
      <c r="E736" s="152">
        <v>13.99</v>
      </c>
      <c r="F736" s="172">
        <v>376240316</v>
      </c>
      <c r="G736" s="170">
        <v>5263602020.8400002</v>
      </c>
    </row>
    <row r="737" spans="2:7" x14ac:dyDescent="0.2">
      <c r="B737" s="13">
        <f t="shared" si="14"/>
        <v>91</v>
      </c>
      <c r="C737" s="75" t="s">
        <v>5075</v>
      </c>
      <c r="D737" s="75" t="s">
        <v>5076</v>
      </c>
      <c r="E737" s="152">
        <v>6.79</v>
      </c>
      <c r="F737" s="172">
        <v>645393465</v>
      </c>
      <c r="G737" s="170">
        <v>4382221627.3500004</v>
      </c>
    </row>
    <row r="738" spans="2:7" x14ac:dyDescent="0.2">
      <c r="B738" s="13">
        <f t="shared" si="14"/>
        <v>705</v>
      </c>
      <c r="C738" s="75" t="s">
        <v>5077</v>
      </c>
      <c r="D738" s="75" t="s">
        <v>5078</v>
      </c>
      <c r="E738" s="152">
        <v>21.5</v>
      </c>
      <c r="F738" s="172">
        <v>1421933481</v>
      </c>
      <c r="G738" s="170">
        <v>30571569841.5</v>
      </c>
    </row>
    <row r="739" spans="2:7" x14ac:dyDescent="0.2">
      <c r="B739" s="13">
        <f t="shared" si="14"/>
        <v>443</v>
      </c>
      <c r="C739" s="75" t="s">
        <v>5079</v>
      </c>
      <c r="D739" s="75" t="s">
        <v>5080</v>
      </c>
      <c r="E739" s="152">
        <v>5.71</v>
      </c>
      <c r="F739" s="172">
        <v>1898148679</v>
      </c>
      <c r="G739" s="170">
        <v>10838428957.09</v>
      </c>
    </row>
    <row r="740" spans="2:7" x14ac:dyDescent="0.2">
      <c r="B740" s="13">
        <f t="shared" si="14"/>
        <v>598</v>
      </c>
      <c r="C740" s="75" t="s">
        <v>5081</v>
      </c>
      <c r="D740" s="75" t="s">
        <v>5082</v>
      </c>
      <c r="E740" s="152">
        <v>7.7</v>
      </c>
      <c r="F740" s="172">
        <v>2219352746</v>
      </c>
      <c r="G740" s="170">
        <v>17089016144.200001</v>
      </c>
    </row>
    <row r="741" spans="2:7" x14ac:dyDescent="0.2">
      <c r="B741" s="13">
        <f t="shared" si="14"/>
        <v>129</v>
      </c>
      <c r="C741" s="75" t="s">
        <v>5083</v>
      </c>
      <c r="D741" s="75" t="s">
        <v>5084</v>
      </c>
      <c r="E741" s="152">
        <v>9.3000000000000007</v>
      </c>
      <c r="F741" s="172">
        <v>523199665</v>
      </c>
      <c r="G741" s="170">
        <v>4865756884.5</v>
      </c>
    </row>
    <row r="742" spans="2:7" x14ac:dyDescent="0.2">
      <c r="B742" s="13">
        <f t="shared" si="14"/>
        <v>765</v>
      </c>
      <c r="C742" s="75" t="s">
        <v>5085</v>
      </c>
      <c r="D742" s="75" t="s">
        <v>5086</v>
      </c>
      <c r="E742" s="152">
        <v>4.25</v>
      </c>
      <c r="F742" s="172">
        <v>14142660995</v>
      </c>
      <c r="G742" s="170">
        <v>60106309228.75</v>
      </c>
    </row>
    <row r="743" spans="2:7" x14ac:dyDescent="0.2">
      <c r="B743" s="13">
        <f t="shared" si="14"/>
        <v>460</v>
      </c>
      <c r="C743" s="75" t="s">
        <v>5087</v>
      </c>
      <c r="D743" s="75" t="s">
        <v>5088</v>
      </c>
      <c r="E743" s="152">
        <v>14.31</v>
      </c>
      <c r="F743" s="172">
        <v>796637194</v>
      </c>
      <c r="G743" s="170">
        <v>11399878246.140001</v>
      </c>
    </row>
    <row r="744" spans="2:7" x14ac:dyDescent="0.2">
      <c r="B744" s="13">
        <f t="shared" si="14"/>
        <v>623</v>
      </c>
      <c r="C744" s="75" t="s">
        <v>5089</v>
      </c>
      <c r="D744" s="75" t="s">
        <v>5090</v>
      </c>
      <c r="E744" s="152">
        <v>6.35</v>
      </c>
      <c r="F744" s="172">
        <v>3108226603</v>
      </c>
      <c r="G744" s="170">
        <v>19737238929.049999</v>
      </c>
    </row>
    <row r="745" spans="2:7" x14ac:dyDescent="0.2">
      <c r="B745" s="13">
        <f t="shared" si="14"/>
        <v>471</v>
      </c>
      <c r="C745" s="75" t="s">
        <v>5091</v>
      </c>
      <c r="D745" s="75" t="s">
        <v>5092</v>
      </c>
      <c r="E745" s="152">
        <v>8.1199999999999992</v>
      </c>
      <c r="F745" s="172">
        <v>1427228430</v>
      </c>
      <c r="G745" s="170">
        <v>11589094851.599998</v>
      </c>
    </row>
    <row r="746" spans="2:7" x14ac:dyDescent="0.2">
      <c r="B746" s="13">
        <f t="shared" si="14"/>
        <v>678</v>
      </c>
      <c r="C746" s="75" t="s">
        <v>5093</v>
      </c>
      <c r="D746" s="75" t="s">
        <v>5094</v>
      </c>
      <c r="E746" s="152">
        <v>10.79</v>
      </c>
      <c r="F746" s="172">
        <v>2336900368</v>
      </c>
      <c r="G746" s="170">
        <v>25215154970.719997</v>
      </c>
    </row>
    <row r="747" spans="2:7" x14ac:dyDescent="0.2">
      <c r="B747" s="13">
        <f t="shared" si="14"/>
        <v>523</v>
      </c>
      <c r="C747" s="75" t="s">
        <v>5095</v>
      </c>
      <c r="D747" s="75" t="s">
        <v>5096</v>
      </c>
      <c r="E747" s="152">
        <v>25.61</v>
      </c>
      <c r="F747" s="172">
        <v>526766875</v>
      </c>
      <c r="G747" s="170">
        <v>13490499668.75</v>
      </c>
    </row>
    <row r="748" spans="2:7" x14ac:dyDescent="0.2">
      <c r="B748" s="13">
        <f t="shared" si="14"/>
        <v>213</v>
      </c>
      <c r="C748" s="75" t="s">
        <v>5097</v>
      </c>
      <c r="D748" s="75" t="s">
        <v>5098</v>
      </c>
      <c r="E748" s="152">
        <v>8.81</v>
      </c>
      <c r="F748" s="172">
        <v>687282040</v>
      </c>
      <c r="G748" s="170">
        <v>6054954772.4000006</v>
      </c>
    </row>
    <row r="749" spans="2:7" x14ac:dyDescent="0.2">
      <c r="B749" s="13">
        <f t="shared" si="14"/>
        <v>615</v>
      </c>
      <c r="C749" s="75" t="s">
        <v>5099</v>
      </c>
      <c r="D749" s="75" t="s">
        <v>5100</v>
      </c>
      <c r="E749" s="152">
        <v>15.37</v>
      </c>
      <c r="F749" s="172">
        <v>1222542177</v>
      </c>
      <c r="G749" s="170">
        <v>18790473260.489998</v>
      </c>
    </row>
    <row r="750" spans="2:7" x14ac:dyDescent="0.2">
      <c r="B750" s="13">
        <f t="shared" si="14"/>
        <v>399</v>
      </c>
      <c r="C750" s="75" t="s">
        <v>5101</v>
      </c>
      <c r="D750" s="75" t="s">
        <v>5102</v>
      </c>
      <c r="E750" s="152">
        <v>8.94</v>
      </c>
      <c r="F750" s="172">
        <v>1093332092</v>
      </c>
      <c r="G750" s="170">
        <v>9774388902.4799995</v>
      </c>
    </row>
    <row r="751" spans="2:7" x14ac:dyDescent="0.2">
      <c r="B751" s="13">
        <f t="shared" si="14"/>
        <v>548</v>
      </c>
      <c r="C751" s="75" t="s">
        <v>5103</v>
      </c>
      <c r="D751" s="75" t="s">
        <v>5104</v>
      </c>
      <c r="E751" s="152">
        <v>5.51</v>
      </c>
      <c r="F751" s="172">
        <v>2599945737</v>
      </c>
      <c r="G751" s="170">
        <v>14325701010.869999</v>
      </c>
    </row>
    <row r="752" spans="2:7" x14ac:dyDescent="0.2">
      <c r="B752" s="13">
        <f t="shared" si="14"/>
        <v>77</v>
      </c>
      <c r="C752" s="75" t="s">
        <v>5105</v>
      </c>
      <c r="D752" s="75" t="s">
        <v>5106</v>
      </c>
      <c r="E752" s="152">
        <v>10.49</v>
      </c>
      <c r="F752" s="172">
        <v>399238045</v>
      </c>
      <c r="G752" s="170">
        <v>4188007092.0500002</v>
      </c>
    </row>
    <row r="753" spans="2:7" x14ac:dyDescent="0.2">
      <c r="B753" s="13">
        <f t="shared" si="14"/>
        <v>65</v>
      </c>
      <c r="C753" s="75" t="s">
        <v>5107</v>
      </c>
      <c r="D753" s="75" t="s">
        <v>5108</v>
      </c>
      <c r="E753" s="152">
        <v>16.64</v>
      </c>
      <c r="F753" s="172">
        <v>236088000</v>
      </c>
      <c r="G753" s="170">
        <v>3928504320</v>
      </c>
    </row>
    <row r="754" spans="2:7" x14ac:dyDescent="0.2">
      <c r="B754" s="13">
        <f t="shared" si="14"/>
        <v>582</v>
      </c>
      <c r="C754" s="75" t="s">
        <v>5109</v>
      </c>
      <c r="D754" s="75" t="s">
        <v>5110</v>
      </c>
      <c r="E754" s="152">
        <v>14.37</v>
      </c>
      <c r="F754" s="172">
        <v>1122764986</v>
      </c>
      <c r="G754" s="170">
        <v>16134132848.82</v>
      </c>
    </row>
    <row r="755" spans="2:7" x14ac:dyDescent="0.2">
      <c r="B755" s="13">
        <f t="shared" si="14"/>
        <v>591</v>
      </c>
      <c r="C755" s="75" t="s">
        <v>5111</v>
      </c>
      <c r="D755" s="75" t="s">
        <v>5112</v>
      </c>
      <c r="E755" s="152">
        <v>31.5</v>
      </c>
      <c r="F755" s="172">
        <v>531972537</v>
      </c>
      <c r="G755" s="170">
        <v>16757134915.5</v>
      </c>
    </row>
    <row r="756" spans="2:7" x14ac:dyDescent="0.2">
      <c r="B756" s="13">
        <f t="shared" si="14"/>
        <v>741</v>
      </c>
      <c r="C756" s="75" t="s">
        <v>5113</v>
      </c>
      <c r="D756" s="75" t="s">
        <v>5114</v>
      </c>
      <c r="E756" s="152">
        <v>6.69</v>
      </c>
      <c r="F756" s="172">
        <v>6786023347</v>
      </c>
      <c r="G756" s="170">
        <v>45398496191.43</v>
      </c>
    </row>
    <row r="757" spans="2:7" x14ac:dyDescent="0.2">
      <c r="B757" s="13">
        <f t="shared" si="14"/>
        <v>783</v>
      </c>
      <c r="C757" s="75" t="s">
        <v>5115</v>
      </c>
      <c r="D757" s="75" t="s">
        <v>5116</v>
      </c>
      <c r="E757" s="152">
        <v>17.46</v>
      </c>
      <c r="F757" s="172">
        <v>6064800108</v>
      </c>
      <c r="G757" s="170">
        <v>105891409885.68001</v>
      </c>
    </row>
    <row r="758" spans="2:7" x14ac:dyDescent="0.2">
      <c r="B758" s="13">
        <f t="shared" si="14"/>
        <v>131</v>
      </c>
      <c r="C758" s="75" t="s">
        <v>5117</v>
      </c>
      <c r="D758" s="75" t="s">
        <v>5118</v>
      </c>
      <c r="E758" s="152">
        <v>7.62</v>
      </c>
      <c r="F758" s="172">
        <v>641225872</v>
      </c>
      <c r="G758" s="170">
        <v>4886141144.6400003</v>
      </c>
    </row>
    <row r="759" spans="2:7" x14ac:dyDescent="0.2">
      <c r="B759" s="13">
        <f t="shared" si="14"/>
        <v>42</v>
      </c>
      <c r="C759" s="75" t="s">
        <v>5119</v>
      </c>
      <c r="D759" s="75" t="s">
        <v>5120</v>
      </c>
      <c r="E759" s="152">
        <v>12.05</v>
      </c>
      <c r="F759" s="172">
        <v>307069284</v>
      </c>
      <c r="G759" s="170">
        <v>3700184872.2000003</v>
      </c>
    </row>
    <row r="760" spans="2:7" x14ac:dyDescent="0.2">
      <c r="B760" s="13">
        <f t="shared" si="14"/>
        <v>242</v>
      </c>
      <c r="C760" s="75" t="s">
        <v>5121</v>
      </c>
      <c r="D760" s="75" t="s">
        <v>5122</v>
      </c>
      <c r="E760" s="152">
        <v>11.27</v>
      </c>
      <c r="F760" s="172">
        <v>579194925</v>
      </c>
      <c r="G760" s="170">
        <v>6527526804.75</v>
      </c>
    </row>
    <row r="761" spans="2:7" x14ac:dyDescent="0.2">
      <c r="B761" s="13">
        <f t="shared" si="14"/>
        <v>197</v>
      </c>
      <c r="C761" s="75" t="s">
        <v>5123</v>
      </c>
      <c r="D761" s="75" t="s">
        <v>5124</v>
      </c>
      <c r="E761" s="152">
        <v>9.3000000000000007</v>
      </c>
      <c r="F761" s="172">
        <v>617585803</v>
      </c>
      <c r="G761" s="170">
        <v>5743547967.9000006</v>
      </c>
    </row>
    <row r="762" spans="2:7" x14ac:dyDescent="0.2">
      <c r="B762" s="13">
        <f t="shared" si="14"/>
        <v>447</v>
      </c>
      <c r="C762" s="75" t="s">
        <v>5125</v>
      </c>
      <c r="D762" s="75" t="s">
        <v>5126</v>
      </c>
      <c r="E762" s="152">
        <v>78.31</v>
      </c>
      <c r="F762" s="172">
        <v>139866047</v>
      </c>
      <c r="G762" s="170">
        <v>10952910140.57</v>
      </c>
    </row>
    <row r="763" spans="2:7" x14ac:dyDescent="0.2">
      <c r="B763" s="13">
        <f t="shared" si="14"/>
        <v>769</v>
      </c>
      <c r="C763" s="75" t="s">
        <v>5127</v>
      </c>
      <c r="D763" s="75" t="s">
        <v>5128</v>
      </c>
      <c r="E763" s="152">
        <v>33.06</v>
      </c>
      <c r="F763" s="172">
        <v>1948718750</v>
      </c>
      <c r="G763" s="170">
        <v>64424641875.000008</v>
      </c>
    </row>
    <row r="764" spans="2:7" x14ac:dyDescent="0.2">
      <c r="B764" s="13">
        <f t="shared" si="14"/>
        <v>467</v>
      </c>
      <c r="C764" s="75" t="s">
        <v>5129</v>
      </c>
      <c r="D764" s="75" t="s">
        <v>5130</v>
      </c>
      <c r="E764" s="152">
        <v>13.42</v>
      </c>
      <c r="F764" s="172">
        <v>859946895</v>
      </c>
      <c r="G764" s="170">
        <v>11540487330.9</v>
      </c>
    </row>
    <row r="765" spans="2:7" x14ac:dyDescent="0.2">
      <c r="B765" s="13">
        <f t="shared" si="14"/>
        <v>690</v>
      </c>
      <c r="C765" s="75" t="s">
        <v>5131</v>
      </c>
      <c r="D765" s="75" t="s">
        <v>5132</v>
      </c>
      <c r="E765" s="152">
        <v>17.8</v>
      </c>
      <c r="F765" s="172">
        <v>1548689550</v>
      </c>
      <c r="G765" s="170">
        <v>27566673990</v>
      </c>
    </row>
    <row r="766" spans="2:7" x14ac:dyDescent="0.2">
      <c r="B766" s="13">
        <f t="shared" si="14"/>
        <v>434</v>
      </c>
      <c r="C766" s="75" t="s">
        <v>5133</v>
      </c>
      <c r="D766" s="75" t="s">
        <v>5134</v>
      </c>
      <c r="E766" s="152">
        <v>12.15</v>
      </c>
      <c r="F766" s="172">
        <v>873286575</v>
      </c>
      <c r="G766" s="170">
        <v>10610431886.25</v>
      </c>
    </row>
    <row r="767" spans="2:7" x14ac:dyDescent="0.2">
      <c r="B767" s="13">
        <f t="shared" si="14"/>
        <v>256</v>
      </c>
      <c r="C767" s="75" t="s">
        <v>5135</v>
      </c>
      <c r="D767" s="75" t="s">
        <v>5136</v>
      </c>
      <c r="E767" s="152">
        <v>22.4</v>
      </c>
      <c r="F767" s="172">
        <v>297810000</v>
      </c>
      <c r="G767" s="170">
        <v>6670944000</v>
      </c>
    </row>
    <row r="768" spans="2:7" x14ac:dyDescent="0.2">
      <c r="B768" s="13">
        <f t="shared" si="14"/>
        <v>107</v>
      </c>
      <c r="C768" s="75" t="s">
        <v>5137</v>
      </c>
      <c r="D768" s="75" t="s">
        <v>5138</v>
      </c>
      <c r="E768" s="152">
        <v>18.29</v>
      </c>
      <c r="F768" s="172">
        <v>252523820</v>
      </c>
      <c r="G768" s="170">
        <v>4618660667.8000002</v>
      </c>
    </row>
    <row r="769" spans="2:7" x14ac:dyDescent="0.2">
      <c r="B769" s="13">
        <f t="shared" si="14"/>
        <v>796</v>
      </c>
      <c r="C769" s="75" t="s">
        <v>5139</v>
      </c>
      <c r="D769" s="75" t="s">
        <v>5870</v>
      </c>
      <c r="E769" s="152">
        <v>12.78</v>
      </c>
      <c r="F769" s="172">
        <v>22000000000</v>
      </c>
      <c r="G769" s="170">
        <v>281160000000</v>
      </c>
    </row>
    <row r="770" spans="2:7" x14ac:dyDescent="0.2">
      <c r="B770" s="13">
        <f t="shared" si="14"/>
        <v>648</v>
      </c>
      <c r="C770" s="75" t="s">
        <v>5141</v>
      </c>
      <c r="D770" s="75" t="s">
        <v>5142</v>
      </c>
      <c r="E770" s="152">
        <v>13.9</v>
      </c>
      <c r="F770" s="172">
        <v>1556000000</v>
      </c>
      <c r="G770" s="170">
        <v>21628400000</v>
      </c>
    </row>
    <row r="771" spans="2:7" x14ac:dyDescent="0.2">
      <c r="B771" s="13">
        <f t="shared" ref="B771:B803" si="15">IFERROR(RANK(G771,G:G,1),"")</f>
        <v>781</v>
      </c>
      <c r="C771" s="75" t="s">
        <v>5143</v>
      </c>
      <c r="D771" s="75" t="s">
        <v>5144</v>
      </c>
      <c r="E771" s="152">
        <v>15.45</v>
      </c>
      <c r="F771" s="172">
        <v>6215452011</v>
      </c>
      <c r="G771" s="170">
        <v>96028733569.949997</v>
      </c>
    </row>
    <row r="772" spans="2:7" x14ac:dyDescent="0.2">
      <c r="B772" s="13">
        <f t="shared" si="15"/>
        <v>737</v>
      </c>
      <c r="C772" s="75" t="s">
        <v>5145</v>
      </c>
      <c r="D772" s="75" t="s">
        <v>5146</v>
      </c>
      <c r="E772" s="152">
        <v>11.08</v>
      </c>
      <c r="F772" s="172">
        <v>3884529799</v>
      </c>
      <c r="G772" s="170">
        <v>43040590172.919998</v>
      </c>
    </row>
    <row r="773" spans="2:7" x14ac:dyDescent="0.2">
      <c r="B773" s="13">
        <f t="shared" si="15"/>
        <v>267</v>
      </c>
      <c r="C773" s="75" t="s">
        <v>5147</v>
      </c>
      <c r="D773" s="75" t="s">
        <v>5148</v>
      </c>
      <c r="E773" s="152">
        <v>9.07</v>
      </c>
      <c r="F773" s="172">
        <v>761624202</v>
      </c>
      <c r="G773" s="170">
        <v>6907931512.1400003</v>
      </c>
    </row>
    <row r="774" spans="2:7" x14ac:dyDescent="0.2">
      <c r="B774" s="13">
        <f t="shared" si="15"/>
        <v>199</v>
      </c>
      <c r="C774" s="75" t="s">
        <v>5149</v>
      </c>
      <c r="D774" s="75" t="s">
        <v>5150</v>
      </c>
      <c r="E774" s="152">
        <v>10.96</v>
      </c>
      <c r="F774" s="172">
        <v>527457914</v>
      </c>
      <c r="G774" s="170">
        <v>5780938737.4400005</v>
      </c>
    </row>
    <row r="775" spans="2:7" x14ac:dyDescent="0.2">
      <c r="B775" s="13">
        <f t="shared" si="15"/>
        <v>95</v>
      </c>
      <c r="C775" s="75" t="s">
        <v>5151</v>
      </c>
      <c r="D775" s="75" t="s">
        <v>5152</v>
      </c>
      <c r="E775" s="152">
        <v>16.89</v>
      </c>
      <c r="F775" s="172">
        <v>262210000</v>
      </c>
      <c r="G775" s="170">
        <v>4428726900</v>
      </c>
    </row>
    <row r="776" spans="2:7" x14ac:dyDescent="0.2">
      <c r="B776" s="13">
        <f t="shared" si="15"/>
        <v>332</v>
      </c>
      <c r="C776" s="75" t="s">
        <v>5153</v>
      </c>
      <c r="D776" s="75" t="s">
        <v>5154</v>
      </c>
      <c r="E776" s="152">
        <v>7.83</v>
      </c>
      <c r="F776" s="172">
        <v>1043159148</v>
      </c>
      <c r="G776" s="170">
        <v>8167936128.8400002</v>
      </c>
    </row>
    <row r="777" spans="2:7" x14ac:dyDescent="0.2">
      <c r="B777" s="13">
        <f t="shared" si="15"/>
        <v>488</v>
      </c>
      <c r="C777" s="75" t="s">
        <v>5155</v>
      </c>
      <c r="D777" s="75" t="s">
        <v>5156</v>
      </c>
      <c r="E777" s="152">
        <v>14.76</v>
      </c>
      <c r="F777" s="172">
        <v>818700955</v>
      </c>
      <c r="G777" s="170">
        <v>12084026095.799999</v>
      </c>
    </row>
    <row r="778" spans="2:7" x14ac:dyDescent="0.2">
      <c r="B778" s="13">
        <f t="shared" si="15"/>
        <v>133</v>
      </c>
      <c r="C778" s="75" t="s">
        <v>5157</v>
      </c>
      <c r="D778" s="75" t="s">
        <v>5158</v>
      </c>
      <c r="E778" s="152">
        <v>3.66</v>
      </c>
      <c r="F778" s="172">
        <v>1336844288</v>
      </c>
      <c r="G778" s="170">
        <v>4892850094.0799999</v>
      </c>
    </row>
    <row r="779" spans="2:7" x14ac:dyDescent="0.2">
      <c r="B779" s="13">
        <f t="shared" si="15"/>
        <v>455</v>
      </c>
      <c r="C779" s="75" t="s">
        <v>5159</v>
      </c>
      <c r="D779" s="75" t="s">
        <v>5160</v>
      </c>
      <c r="E779" s="152">
        <v>13.66</v>
      </c>
      <c r="F779" s="172">
        <v>822827999</v>
      </c>
      <c r="G779" s="170">
        <v>11239830466.34</v>
      </c>
    </row>
    <row r="780" spans="2:7" x14ac:dyDescent="0.2">
      <c r="B780" s="13">
        <f t="shared" si="15"/>
        <v>136</v>
      </c>
      <c r="C780" s="75" t="s">
        <v>5161</v>
      </c>
      <c r="D780" s="75" t="s">
        <v>5162</v>
      </c>
      <c r="E780" s="152">
        <v>18.62</v>
      </c>
      <c r="F780" s="172">
        <v>264321774</v>
      </c>
      <c r="G780" s="170">
        <v>4921671431.8800001</v>
      </c>
    </row>
    <row r="781" spans="2:7" x14ac:dyDescent="0.2">
      <c r="B781" s="13">
        <f t="shared" si="15"/>
        <v>514</v>
      </c>
      <c r="C781" s="75" t="s">
        <v>5163</v>
      </c>
      <c r="D781" s="75" t="s">
        <v>5164</v>
      </c>
      <c r="E781" s="152">
        <v>7.5</v>
      </c>
      <c r="F781" s="172">
        <v>1754257928</v>
      </c>
      <c r="G781" s="170">
        <v>13156934460</v>
      </c>
    </row>
    <row r="782" spans="2:7" x14ac:dyDescent="0.2">
      <c r="B782" s="13">
        <f t="shared" si="15"/>
        <v>232</v>
      </c>
      <c r="C782" s="75" t="s">
        <v>5165</v>
      </c>
      <c r="D782" s="75" t="s">
        <v>5166</v>
      </c>
      <c r="E782" s="152">
        <v>6.31</v>
      </c>
      <c r="F782" s="172">
        <v>1000004070</v>
      </c>
      <c r="G782" s="170">
        <v>6310025681.6999998</v>
      </c>
    </row>
    <row r="783" spans="2:7" x14ac:dyDescent="0.2">
      <c r="B783" s="13">
        <f t="shared" si="15"/>
        <v>291</v>
      </c>
      <c r="C783" s="75" t="s">
        <v>5167</v>
      </c>
      <c r="D783" s="75" t="s">
        <v>5168</v>
      </c>
      <c r="E783" s="152">
        <v>8.0500000000000007</v>
      </c>
      <c r="F783" s="172">
        <v>905268531</v>
      </c>
      <c r="G783" s="170">
        <v>7287411674.5500002</v>
      </c>
    </row>
    <row r="784" spans="2:7" x14ac:dyDescent="0.2">
      <c r="B784" s="13">
        <f t="shared" si="15"/>
        <v>203</v>
      </c>
      <c r="C784" s="75" t="s">
        <v>5169</v>
      </c>
      <c r="D784" s="75" t="s">
        <v>5170</v>
      </c>
      <c r="E784" s="152">
        <v>8.92</v>
      </c>
      <c r="F784" s="172">
        <v>652675584</v>
      </c>
      <c r="G784" s="170">
        <v>5821866209.2799997</v>
      </c>
    </row>
    <row r="785" spans="2:7" x14ac:dyDescent="0.2">
      <c r="B785" s="13">
        <f t="shared" si="15"/>
        <v>145</v>
      </c>
      <c r="C785" s="75" t="s">
        <v>5171</v>
      </c>
      <c r="D785" s="75" t="s">
        <v>5172</v>
      </c>
      <c r="E785" s="152">
        <v>32.6</v>
      </c>
      <c r="F785" s="172">
        <v>153398600</v>
      </c>
      <c r="G785" s="170">
        <v>5000794360</v>
      </c>
    </row>
    <row r="786" spans="2:7" x14ac:dyDescent="0.2">
      <c r="B786" s="13">
        <f t="shared" si="15"/>
        <v>581</v>
      </c>
      <c r="C786" s="75" t="s">
        <v>5173</v>
      </c>
      <c r="D786" s="75" t="s">
        <v>5174</v>
      </c>
      <c r="E786" s="152">
        <v>10.88</v>
      </c>
      <c r="F786" s="172">
        <v>1482870004</v>
      </c>
      <c r="G786" s="170">
        <v>16133625643.52</v>
      </c>
    </row>
    <row r="787" spans="2:7" x14ac:dyDescent="0.2">
      <c r="B787" s="13">
        <f t="shared" si="15"/>
        <v>298</v>
      </c>
      <c r="C787" s="75" t="s">
        <v>5175</v>
      </c>
      <c r="D787" s="75" t="s">
        <v>5176</v>
      </c>
      <c r="E787" s="152">
        <v>7.92</v>
      </c>
      <c r="F787" s="172">
        <v>947892146</v>
      </c>
      <c r="G787" s="170">
        <v>7507305796.3199997</v>
      </c>
    </row>
    <row r="788" spans="2:7" x14ac:dyDescent="0.2">
      <c r="B788" s="13">
        <f t="shared" si="15"/>
        <v>50</v>
      </c>
      <c r="C788" s="75" t="s">
        <v>5177</v>
      </c>
      <c r="D788" s="75" t="s">
        <v>5178</v>
      </c>
      <c r="E788" s="152">
        <v>24.68</v>
      </c>
      <c r="F788" s="172">
        <v>152209880</v>
      </c>
      <c r="G788" s="170">
        <v>3756539838.4000001</v>
      </c>
    </row>
    <row r="789" spans="2:7" x14ac:dyDescent="0.2">
      <c r="B789" s="13">
        <f t="shared" si="15"/>
        <v>616</v>
      </c>
      <c r="C789" s="75" t="s">
        <v>5179</v>
      </c>
      <c r="D789" s="75" t="s">
        <v>5180</v>
      </c>
      <c r="E789" s="152">
        <v>8.42</v>
      </c>
      <c r="F789" s="172">
        <v>2242433192</v>
      </c>
      <c r="G789" s="170">
        <v>18881287476.639999</v>
      </c>
    </row>
    <row r="790" spans="2:7" x14ac:dyDescent="0.2">
      <c r="B790" s="13">
        <f t="shared" si="15"/>
        <v>73</v>
      </c>
      <c r="C790" s="75" t="s">
        <v>5181</v>
      </c>
      <c r="D790" s="75" t="s">
        <v>5182</v>
      </c>
      <c r="E790" s="152">
        <v>5.54</v>
      </c>
      <c r="F790" s="172">
        <v>746930000</v>
      </c>
      <c r="G790" s="170">
        <v>4137992200</v>
      </c>
    </row>
    <row r="791" spans="2:7" x14ac:dyDescent="0.2">
      <c r="B791" s="13">
        <f t="shared" si="15"/>
        <v>364</v>
      </c>
      <c r="C791" s="75" t="s">
        <v>5183</v>
      </c>
      <c r="D791" s="75" t="s">
        <v>5871</v>
      </c>
      <c r="E791" s="152">
        <v>11.59</v>
      </c>
      <c r="F791" s="172">
        <v>766439000</v>
      </c>
      <c r="G791" s="170">
        <v>8883028010</v>
      </c>
    </row>
    <row r="792" spans="2:7" x14ac:dyDescent="0.2">
      <c r="B792" s="13">
        <f t="shared" si="15"/>
        <v>174</v>
      </c>
      <c r="C792" s="75" t="s">
        <v>5185</v>
      </c>
      <c r="D792" s="75" t="s">
        <v>5186</v>
      </c>
      <c r="E792" s="152">
        <v>8.5500000000000007</v>
      </c>
      <c r="F792" s="172">
        <v>636764203</v>
      </c>
      <c r="G792" s="170">
        <v>5444333935.6500006</v>
      </c>
    </row>
    <row r="793" spans="2:7" x14ac:dyDescent="0.2">
      <c r="B793" s="13">
        <f t="shared" si="15"/>
        <v>55</v>
      </c>
      <c r="C793" s="75" t="s">
        <v>5187</v>
      </c>
      <c r="D793" s="75" t="s">
        <v>5188</v>
      </c>
      <c r="E793" s="152">
        <v>14.41</v>
      </c>
      <c r="F793" s="172">
        <v>262854744</v>
      </c>
      <c r="G793" s="170">
        <v>3787736861.04</v>
      </c>
    </row>
    <row r="794" spans="2:7" x14ac:dyDescent="0.2">
      <c r="B794" s="13">
        <f t="shared" si="15"/>
        <v>528</v>
      </c>
      <c r="C794" s="75" t="s">
        <v>5189</v>
      </c>
      <c r="D794" s="75" t="s">
        <v>5190</v>
      </c>
      <c r="E794" s="152">
        <v>15.65</v>
      </c>
      <c r="F794" s="172">
        <v>868886423</v>
      </c>
      <c r="G794" s="170">
        <v>13598072519.950001</v>
      </c>
    </row>
    <row r="795" spans="2:7" x14ac:dyDescent="0.2">
      <c r="B795" s="13">
        <f t="shared" si="15"/>
        <v>305</v>
      </c>
      <c r="C795" s="75" t="s">
        <v>5191</v>
      </c>
      <c r="D795" s="75" t="s">
        <v>5192</v>
      </c>
      <c r="E795" s="152">
        <v>11.94</v>
      </c>
      <c r="F795" s="172">
        <v>635310000</v>
      </c>
      <c r="G795" s="170">
        <v>7585601400</v>
      </c>
    </row>
    <row r="796" spans="2:7" x14ac:dyDescent="0.2">
      <c r="B796" s="13">
        <f t="shared" si="15"/>
        <v>445</v>
      </c>
      <c r="C796" s="75" t="s">
        <v>5193</v>
      </c>
      <c r="D796" s="75" t="s">
        <v>5194</v>
      </c>
      <c r="E796" s="152">
        <v>15.27</v>
      </c>
      <c r="F796" s="172">
        <v>713190748</v>
      </c>
      <c r="G796" s="170">
        <v>10890422721.959999</v>
      </c>
    </row>
    <row r="797" spans="2:7" x14ac:dyDescent="0.2">
      <c r="B797" s="13">
        <f t="shared" si="15"/>
        <v>400</v>
      </c>
      <c r="C797" s="75" t="s">
        <v>5195</v>
      </c>
      <c r="D797" s="75" t="s">
        <v>5196</v>
      </c>
      <c r="E797" s="152">
        <v>71.58</v>
      </c>
      <c r="F797" s="172">
        <v>136702040</v>
      </c>
      <c r="G797" s="170">
        <v>9785132023.1999989</v>
      </c>
    </row>
    <row r="798" spans="2:7" x14ac:dyDescent="0.2">
      <c r="B798" s="13">
        <f t="shared" si="15"/>
        <v>75</v>
      </c>
      <c r="C798" s="75" t="s">
        <v>5197</v>
      </c>
      <c r="D798" s="75" t="s">
        <v>5198</v>
      </c>
      <c r="E798" s="152">
        <v>16.940000000000001</v>
      </c>
      <c r="F798" s="172">
        <v>245090000</v>
      </c>
      <c r="G798" s="170">
        <v>4151824600.0000005</v>
      </c>
    </row>
    <row r="799" spans="2:7" x14ac:dyDescent="0.2">
      <c r="B799" s="13">
        <f t="shared" si="15"/>
        <v>350</v>
      </c>
      <c r="C799" s="75" t="s">
        <v>5199</v>
      </c>
      <c r="D799" s="75" t="s">
        <v>5200</v>
      </c>
      <c r="E799" s="152">
        <v>19.829999999999998</v>
      </c>
      <c r="F799" s="172">
        <v>431053891</v>
      </c>
      <c r="G799" s="170">
        <v>8547798658.5299997</v>
      </c>
    </row>
    <row r="800" spans="2:7" x14ac:dyDescent="0.2">
      <c r="B800" s="13">
        <f t="shared" si="15"/>
        <v>253</v>
      </c>
      <c r="C800" s="75" t="s">
        <v>5201</v>
      </c>
      <c r="D800" s="75" t="s">
        <v>5202</v>
      </c>
      <c r="E800" s="152">
        <v>13.93</v>
      </c>
      <c r="F800" s="172">
        <v>478526400</v>
      </c>
      <c r="G800" s="170">
        <v>6665872752</v>
      </c>
    </row>
    <row r="801" spans="2:7" x14ac:dyDescent="0.2">
      <c r="B801" s="13">
        <f t="shared" si="15"/>
        <v>362</v>
      </c>
      <c r="C801" s="75" t="s">
        <v>5203</v>
      </c>
      <c r="D801" s="75" t="s">
        <v>5204</v>
      </c>
      <c r="E801" s="152">
        <v>7.14</v>
      </c>
      <c r="F801" s="172">
        <v>1234640000</v>
      </c>
      <c r="G801" s="170">
        <v>8815329600</v>
      </c>
    </row>
    <row r="802" spans="2:7" x14ac:dyDescent="0.2">
      <c r="B802" s="13">
        <f t="shared" si="15"/>
        <v>711</v>
      </c>
      <c r="C802" s="75" t="s">
        <v>5205</v>
      </c>
      <c r="D802" s="75" t="s">
        <v>5206</v>
      </c>
      <c r="E802" s="152">
        <v>19.78</v>
      </c>
      <c r="F802" s="172">
        <v>1647024760</v>
      </c>
      <c r="G802" s="170">
        <v>32578149752.800003</v>
      </c>
    </row>
    <row r="803" spans="2:7" x14ac:dyDescent="0.2">
      <c r="B803" s="13">
        <f t="shared" si="15"/>
        <v>789</v>
      </c>
      <c r="C803" s="75" t="s">
        <v>5207</v>
      </c>
      <c r="D803" s="75" t="s">
        <v>5208</v>
      </c>
      <c r="E803" s="152">
        <v>16.54</v>
      </c>
      <c r="F803" s="172">
        <v>6699422311</v>
      </c>
      <c r="G803" s="170">
        <v>110808445023.93999</v>
      </c>
    </row>
  </sheetData>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175"/>
  <sheetViews>
    <sheetView workbookViewId="0">
      <pane xSplit="5" ySplit="4" topLeftCell="F5" activePane="bottomRight" state="frozen"/>
      <selection pane="topRight" activeCell="F1" sqref="F1"/>
      <selection pane="bottomLeft" activeCell="A5" sqref="A5"/>
      <selection pane="bottomRight" activeCell="E23" sqref="E23"/>
    </sheetView>
  </sheetViews>
  <sheetFormatPr defaultColWidth="9.125" defaultRowHeight="12.75" x14ac:dyDescent="0.15"/>
  <cols>
    <col min="1" max="1" width="12.875" style="153" bestFit="1" customWidth="1"/>
    <col min="2" max="2" width="12.875" style="41" customWidth="1"/>
    <col min="3" max="4" width="12.875" style="153" customWidth="1"/>
    <col min="5" max="5" width="14" style="37" customWidth="1"/>
    <col min="6" max="6" width="10.25" style="63" customWidth="1"/>
    <col min="7" max="7" width="10.125" style="63" customWidth="1"/>
    <col min="8" max="8" width="12.375" style="63" customWidth="1"/>
    <col min="9" max="9" width="9.125" style="63"/>
    <col min="10" max="10" width="10.375" style="81" customWidth="1"/>
    <col min="11" max="11" width="15.875" style="81" customWidth="1"/>
    <col min="12" max="12" width="12" style="81" customWidth="1"/>
    <col min="13" max="14" width="11" style="81" customWidth="1"/>
    <col min="15" max="15" width="12" style="37" customWidth="1"/>
    <col min="16" max="16" width="13" style="37" customWidth="1"/>
    <col min="17" max="17" width="20.875" style="37" customWidth="1"/>
    <col min="18" max="18" width="9.125" style="82"/>
    <col min="19" max="19" width="9.125" style="86"/>
    <col min="20" max="27" width="9.125" style="82"/>
    <col min="28" max="28" width="9.625" style="82" bestFit="1" customWidth="1"/>
    <col min="29" max="35" width="9.125" style="82"/>
    <col min="36" max="36" width="9.625" style="82" bestFit="1" customWidth="1"/>
    <col min="37" max="40" width="9.125" style="82"/>
    <col min="41" max="41" width="13" style="82" customWidth="1"/>
    <col min="42" max="16384" width="9.125" style="82"/>
  </cols>
  <sheetData>
    <row r="1" spans="1:46" x14ac:dyDescent="0.15">
      <c r="E1" s="37" t="s">
        <v>5</v>
      </c>
      <c r="F1" s="80"/>
      <c r="H1" s="81" t="s">
        <v>5809</v>
      </c>
      <c r="O1" s="81" t="s">
        <v>5850</v>
      </c>
      <c r="P1" s="81" t="s">
        <v>5851</v>
      </c>
      <c r="S1" s="86" t="s">
        <v>5897</v>
      </c>
    </row>
    <row r="2" spans="1:46" ht="12.75" customHeight="1" x14ac:dyDescent="0.15">
      <c r="E2" s="109" t="s">
        <v>5899</v>
      </c>
      <c r="F2" s="84"/>
      <c r="G2" s="84"/>
      <c r="H2" s="110" t="s">
        <v>5811</v>
      </c>
      <c r="I2" s="84"/>
      <c r="J2" s="85"/>
      <c r="M2" s="85"/>
      <c r="N2" s="85"/>
      <c r="O2" s="111">
        <v>0.35</v>
      </c>
      <c r="P2" s="111">
        <v>0.1</v>
      </c>
      <c r="AO2" s="128" t="s">
        <v>5876</v>
      </c>
    </row>
    <row r="3" spans="1:46" ht="12.75" customHeight="1" x14ac:dyDescent="0.15">
      <c r="A3" s="209" t="s">
        <v>5812</v>
      </c>
      <c r="B3" s="209"/>
      <c r="C3" s="209"/>
      <c r="E3" s="83"/>
      <c r="F3" s="84"/>
      <c r="G3" s="84"/>
      <c r="H3" s="84"/>
      <c r="I3" s="84"/>
      <c r="J3" s="208" t="s">
        <v>5813</v>
      </c>
      <c r="K3" s="208"/>
      <c r="L3" s="208"/>
      <c r="M3" s="208"/>
      <c r="N3" s="208" t="s">
        <v>5814</v>
      </c>
      <c r="O3" s="208"/>
      <c r="P3" s="208"/>
      <c r="Q3" s="208"/>
    </row>
    <row r="4" spans="1:46" ht="12.75" customHeight="1" thickBot="1" x14ac:dyDescent="0.3">
      <c r="A4" s="153" t="s">
        <v>5815</v>
      </c>
      <c r="B4" s="41" t="s">
        <v>5816</v>
      </c>
      <c r="C4" s="153" t="s">
        <v>5817</v>
      </c>
      <c r="E4" s="87"/>
      <c r="F4" s="88" t="s">
        <v>5818</v>
      </c>
      <c r="G4" s="88" t="s">
        <v>5819</v>
      </c>
      <c r="H4" s="88" t="s">
        <v>5820</v>
      </c>
      <c r="I4" s="88" t="s">
        <v>5821</v>
      </c>
      <c r="J4" s="89" t="s">
        <v>5822</v>
      </c>
      <c r="K4" s="89" t="s">
        <v>5823</v>
      </c>
      <c r="L4" s="89" t="s">
        <v>5824</v>
      </c>
      <c r="M4" s="89" t="s">
        <v>5825</v>
      </c>
      <c r="N4" s="90" t="s">
        <v>5822</v>
      </c>
      <c r="O4" s="91" t="s">
        <v>5823</v>
      </c>
      <c r="P4" s="92" t="s">
        <v>5824</v>
      </c>
      <c r="Q4" s="92" t="s">
        <v>5826</v>
      </c>
      <c r="V4" s="93" t="s">
        <v>5827</v>
      </c>
      <c r="W4" s="93"/>
      <c r="X4" s="93"/>
      <c r="Y4" s="206" t="s">
        <v>5813</v>
      </c>
      <c r="Z4" s="206"/>
      <c r="AA4" s="94" t="s">
        <v>5810</v>
      </c>
      <c r="AB4" s="95">
        <f>INDEX(AB6:AB106,MAX(K64:K5000))</f>
        <v>2.1396121884240111</v>
      </c>
      <c r="AD4" s="96" t="s">
        <v>5827</v>
      </c>
      <c r="AE4" s="96"/>
      <c r="AF4" s="96"/>
      <c r="AG4" s="207" t="s">
        <v>5814</v>
      </c>
      <c r="AH4" s="207"/>
      <c r="AI4" s="97" t="s">
        <v>5810</v>
      </c>
      <c r="AJ4" s="98">
        <f>INDEX(AJ6:AJ106,MAX(O64:O5000))</f>
        <v>3.4144716109006188</v>
      </c>
      <c r="AO4" s="174">
        <f>$AJ$4</f>
        <v>3.4144716109006188</v>
      </c>
      <c r="AP4" s="175">
        <v>0.35</v>
      </c>
      <c r="AQ4" s="175">
        <v>0.3</v>
      </c>
      <c r="AR4" s="175">
        <v>0.25</v>
      </c>
      <c r="AS4" s="175">
        <v>0.2</v>
      </c>
      <c r="AT4" s="175">
        <v>0.15</v>
      </c>
    </row>
    <row r="5" spans="1:46" ht="15" x14ac:dyDescent="0.25">
      <c r="A5" s="13">
        <f>HLOOKUP($E$2,历史数据!$V$3:$AE$5000,ROW(A3),)</f>
        <v>265609</v>
      </c>
      <c r="B5" s="41">
        <v>36441</v>
      </c>
      <c r="C5" s="100">
        <f>IFERROR(IF(A5&lt;&gt;0,MAX($C$4:C4)+1,""),"")</f>
        <v>1</v>
      </c>
      <c r="D5" s="100"/>
      <c r="E5" s="99">
        <f>IFERROR(INDEX(B:B,MATCH(ROW(A1),C:C,0)),"")</f>
        <v>36441</v>
      </c>
      <c r="F5" s="101">
        <f>IFERROR(VLOOKUP(E5,历史数据!AH:AJ,3,),"")</f>
        <v>15.801827411167499</v>
      </c>
      <c r="V5" s="37" t="s">
        <v>5828</v>
      </c>
      <c r="W5" s="37" t="s">
        <v>5829</v>
      </c>
      <c r="X5" s="37" t="s">
        <v>5830</v>
      </c>
      <c r="Y5" s="63" t="s">
        <v>5831</v>
      </c>
      <c r="Z5" s="63" t="s">
        <v>5832</v>
      </c>
      <c r="AA5" s="63" t="s">
        <v>5810</v>
      </c>
      <c r="AB5" s="63" t="s">
        <v>5833</v>
      </c>
      <c r="AD5" s="37" t="s">
        <v>5828</v>
      </c>
      <c r="AE5" s="37" t="s">
        <v>5829</v>
      </c>
      <c r="AF5" s="37" t="s">
        <v>5830</v>
      </c>
      <c r="AG5" s="63" t="s">
        <v>5831</v>
      </c>
      <c r="AH5" s="63" t="s">
        <v>5832</v>
      </c>
      <c r="AI5" s="63" t="s">
        <v>5810</v>
      </c>
      <c r="AJ5" s="63" t="s">
        <v>5833</v>
      </c>
      <c r="AO5" s="175">
        <v>0.12</v>
      </c>
      <c r="AP5" s="174">
        <f t="dataTable" ref="AP5:AT9" dt2D="1" dtr="1" r1="O2" r2="P2"/>
        <v>3.7863464397086757</v>
      </c>
      <c r="AQ5" s="174">
        <v>2.9456160457117799</v>
      </c>
      <c r="AR5" s="174">
        <v>3.9228789158153061</v>
      </c>
      <c r="AS5" s="174">
        <v>2.8611903111828112</v>
      </c>
      <c r="AT5" s="174">
        <v>2.2343945195613131</v>
      </c>
    </row>
    <row r="6" spans="1:46" ht="15" x14ac:dyDescent="0.25">
      <c r="A6" s="13">
        <f>HLOOKUP($E$2,历史数据!$V$3:$AE$5000,ROW(A4),)</f>
        <v>358586</v>
      </c>
      <c r="B6" s="41">
        <v>36444</v>
      </c>
      <c r="C6" s="100">
        <f>IFERROR(IF(A6&lt;&gt;0,MAX($C$4:C5)+1,""),"")</f>
        <v>2</v>
      </c>
      <c r="D6" s="100"/>
      <c r="E6" s="99">
        <f>IFERROR(INDEX(B:B,MATCH(ROW(A2),C:C,0)),"")</f>
        <v>36444</v>
      </c>
      <c r="F6" s="101">
        <f>IFERROR(VLOOKUP(E6,历史数据!AH:AJ,3,),"")</f>
        <v>16.412588832487302</v>
      </c>
      <c r="V6" s="37">
        <v>1</v>
      </c>
      <c r="W6" s="41">
        <f t="shared" ref="W6:W37" si="0">IFERROR(INDEX($E$64:$E$5000,MATCH(V6,$K$64:$K$5000,0)),"")</f>
        <v>36619</v>
      </c>
      <c r="X6" s="41">
        <f>IFERROR(INDEX($E$64:$E$5000,MATCH(V6,$L$64:$L$5000,0)),"")</f>
        <v>36907</v>
      </c>
      <c r="Y6" s="101">
        <f t="shared" ref="Y6:Y37" si="1">IFERROR(INDEX($I$64:$I$5000,MATCH(V6,$K$64:$K$5000,0)),"")</f>
        <v>16.308629441624401</v>
      </c>
      <c r="Z6" s="101">
        <f t="shared" ref="Z6:Z37" si="2">IFERROR(IF(AND(Y6&lt;&gt;"",ISERROR(INDEX($I$64:$I$5000,MATCH(V6,$L$64:$L$5000,0)))),INDEX($F$5:$F$5000,MAX($C$5:$C$5000)),INDEX($I$64:$I$5000,MATCH(V6,$L$64:$L$5000,0))),"")</f>
        <v>19.206497461928901</v>
      </c>
      <c r="AA6" s="102">
        <f>IFERROR(Z6/Y6-1,"")</f>
        <v>0.1776892430278838</v>
      </c>
      <c r="AB6" s="102">
        <f>AA6</f>
        <v>0.1776892430278838</v>
      </c>
      <c r="AD6" s="37">
        <v>1</v>
      </c>
      <c r="AE6" s="41">
        <f t="shared" ref="AE6:AE37" si="3">IFERROR(INDEX($E$64:$E$5000,MATCH(AD6,$O$64:$O$5000,0)),"")</f>
        <v>36619</v>
      </c>
      <c r="AF6" s="41">
        <f t="shared" ref="AF6:AF37" si="4">IFERROR(INDEX($E$64:$E$5000,MATCH(V6,$P$64:$P$5000,0)),"")</f>
        <v>37539</v>
      </c>
      <c r="AG6" s="101">
        <f t="shared" ref="AG6:AG37" si="5">IFERROR(INDEX($I$64:$I$5000,MATCH(AD6,$O$64:$O$5000,0)),"")</f>
        <v>16.308629441624401</v>
      </c>
      <c r="AH6" s="101">
        <f t="shared" ref="AH6:AH37" si="6">IFERROR(IF(AND(AG6&lt;&gt;"",ISERROR(INDEX($I$64:$I$5000,MATCH(AD6,$P$64:$P$5000,0)))),INDEX($F$5:$F$5000,MAX($C$5:$C$5000)),INDEX($I$64:$I$5000,MATCH(AD6,$P$64:$P$5000,0))),"")</f>
        <v>14.270027595912399</v>
      </c>
      <c r="AI6" s="102">
        <f>IFERROR(AH6/AG6-1,"")</f>
        <v>-0.1250014204448654</v>
      </c>
      <c r="AJ6" s="102">
        <f>AI6</f>
        <v>-0.1250014204448654</v>
      </c>
      <c r="AO6" s="175">
        <v>0.1</v>
      </c>
      <c r="AP6" s="174">
        <v>3.4144716109006188</v>
      </c>
      <c r="AQ6" s="174">
        <v>1.9819557383319664</v>
      </c>
      <c r="AR6" s="174">
        <v>2.7896782865190861</v>
      </c>
      <c r="AS6" s="174">
        <v>2.0210042429442532</v>
      </c>
      <c r="AT6" s="174">
        <v>2.9537391052226978</v>
      </c>
    </row>
    <row r="7" spans="1:46" ht="15" x14ac:dyDescent="0.25">
      <c r="A7" s="13">
        <f>HLOOKUP($E$2,历史数据!$V$3:$AE$5000,ROW(A5),)</f>
        <v>468739</v>
      </c>
      <c r="B7" s="41">
        <v>36445</v>
      </c>
      <c r="C7" s="100">
        <f>IFERROR(IF(A7&lt;&gt;0,MAX($C$4:C6)+1,""),"")</f>
        <v>3</v>
      </c>
      <c r="D7" s="100"/>
      <c r="E7" s="99">
        <f t="shared" ref="E7:E69" si="7">IFERROR(INDEX(B:B,MATCH(ROW(A3),C:C,0)),"")</f>
        <v>36445</v>
      </c>
      <c r="F7" s="101">
        <f>IFERROR(VLOOKUP(E7,历史数据!AH:AJ,3,),"")</f>
        <v>16.906395939086298</v>
      </c>
      <c r="V7" s="37">
        <v>2</v>
      </c>
      <c r="W7" s="41">
        <f t="shared" si="0"/>
        <v>36993</v>
      </c>
      <c r="X7" s="41">
        <f t="shared" ref="X7:X32" si="8">IFERROR(INDEX($E$64:$E$5000,MATCH(V7,$L$64:$L$5000,0)),"")</f>
        <v>37159</v>
      </c>
      <c r="Y7" s="101">
        <f t="shared" si="1"/>
        <v>21.961421319797001</v>
      </c>
      <c r="Z7" s="101">
        <f t="shared" si="2"/>
        <v>19.6783028948199</v>
      </c>
      <c r="AA7" s="102">
        <f t="shared" ref="AA7:AA70" si="9">IFERROR(Z7/Y7-1,"")</f>
        <v>-0.10396041274974299</v>
      </c>
      <c r="AB7" s="102">
        <f>IFERROR((1+AB6)*(1+AA7)-1,"")</f>
        <v>5.5256183231772615E-2</v>
      </c>
      <c r="AD7" s="37">
        <v>2</v>
      </c>
      <c r="AE7" s="41">
        <f t="shared" si="3"/>
        <v>37648</v>
      </c>
      <c r="AF7" s="41">
        <f t="shared" si="4"/>
        <v>37699</v>
      </c>
      <c r="AG7" s="101">
        <f t="shared" si="5"/>
        <v>13.6835881056695</v>
      </c>
      <c r="AH7" s="101">
        <f t="shared" si="6"/>
        <v>12.0676215103333</v>
      </c>
      <c r="AI7" s="102">
        <f t="shared" ref="AI7:AI70" si="10">IFERROR(AH7/AG7-1,"")</f>
        <v>-0.11809523809523759</v>
      </c>
      <c r="AJ7" s="102">
        <f>IFERROR((1+AJ6)*(1+AI7)-1,"")</f>
        <v>-0.22833458603042367</v>
      </c>
      <c r="AO7" s="175">
        <v>0.08</v>
      </c>
      <c r="AP7" s="174">
        <v>2.6982731769519623</v>
      </c>
      <c r="AQ7" s="174">
        <v>2.1139449903314103</v>
      </c>
      <c r="AR7" s="174">
        <v>2.7666407543029168</v>
      </c>
      <c r="AS7" s="174">
        <v>2.0938629679717247</v>
      </c>
      <c r="AT7" s="174">
        <v>3.7751325165005953</v>
      </c>
    </row>
    <row r="8" spans="1:46" ht="15" x14ac:dyDescent="0.25">
      <c r="A8" s="13">
        <f>HLOOKUP($E$2,历史数据!$V$3:$AE$5000,ROW(A6),)</f>
        <v>396627</v>
      </c>
      <c r="B8" s="41">
        <v>36446</v>
      </c>
      <c r="C8" s="100">
        <f>IFERROR(IF(A8&lt;&gt;0,MAX($C$4:C7)+1,""),"")</f>
        <v>4</v>
      </c>
      <c r="D8" s="100"/>
      <c r="E8" s="99">
        <f t="shared" si="7"/>
        <v>36446</v>
      </c>
      <c r="F8" s="101">
        <f>IFERROR(VLOOKUP(E8,历史数据!AH:AJ,3,),"")</f>
        <v>16.9843654822335</v>
      </c>
      <c r="V8" s="37">
        <v>3</v>
      </c>
      <c r="W8" s="41">
        <f t="shared" si="0"/>
        <v>37292</v>
      </c>
      <c r="X8" s="41">
        <f t="shared" si="8"/>
        <v>37393</v>
      </c>
      <c r="Y8" s="101">
        <f t="shared" si="1"/>
        <v>18.244784140892602</v>
      </c>
      <c r="Z8" s="101">
        <f t="shared" si="2"/>
        <v>16.3030178287548</v>
      </c>
      <c r="AA8" s="102">
        <f t="shared" si="9"/>
        <v>-0.10642857142856843</v>
      </c>
      <c r="AB8" s="102">
        <f t="shared" ref="AB8:AB71" si="11">IFERROR((1+AB7)*(1+AA8)-1,"")</f>
        <v>-5.7053224840748595E-2</v>
      </c>
      <c r="AD8" s="37">
        <v>3</v>
      </c>
      <c r="AE8" s="41">
        <f t="shared" si="3"/>
        <v>38022</v>
      </c>
      <c r="AF8" s="41">
        <f t="shared" si="4"/>
        <v>38223</v>
      </c>
      <c r="AG8" s="101">
        <f t="shared" si="5"/>
        <v>8.0798329766810202</v>
      </c>
      <c r="AH8" s="101">
        <f t="shared" si="6"/>
        <v>7.2066897356525903</v>
      </c>
      <c r="AI8" s="102">
        <f t="shared" si="10"/>
        <v>-0.1080645161290319</v>
      </c>
      <c r="AJ8" s="102">
        <f t="shared" ref="AJ8:AJ71" si="12">IFERROR((1+AJ7)*(1+AI8)-1,"")</f>
        <v>-0.31172423560455498</v>
      </c>
      <c r="AO8" s="175">
        <v>0.06</v>
      </c>
      <c r="AP8" s="174">
        <v>3.4977561967078694</v>
      </c>
      <c r="AQ8" s="174">
        <v>1.4858156806220117</v>
      </c>
      <c r="AR8" s="174">
        <v>1.5876377497622425</v>
      </c>
      <c r="AS8" s="174">
        <v>1.928706335824967</v>
      </c>
      <c r="AT8" s="174">
        <v>0.81185319218577212</v>
      </c>
    </row>
    <row r="9" spans="1:46" ht="15" x14ac:dyDescent="0.25">
      <c r="A9" s="13">
        <f>HLOOKUP($E$2,历史数据!$V$3:$AE$5000,ROW(A7),)</f>
        <v>369450</v>
      </c>
      <c r="B9" s="41">
        <v>36447</v>
      </c>
      <c r="C9" s="100">
        <f>IFERROR(IF(A9&lt;&gt;0,MAX($C$4:C8)+1,""),"")</f>
        <v>5</v>
      </c>
      <c r="D9" s="100"/>
      <c r="E9" s="99">
        <f t="shared" si="7"/>
        <v>36447</v>
      </c>
      <c r="F9" s="101">
        <f>IFERROR(VLOOKUP(E9,历史数据!AH:AJ,3,),"")</f>
        <v>16.893401015228399</v>
      </c>
      <c r="V9" s="37">
        <v>4</v>
      </c>
      <c r="W9" s="41">
        <f t="shared" si="0"/>
        <v>37497</v>
      </c>
      <c r="X9" s="41">
        <f t="shared" si="8"/>
        <v>37539</v>
      </c>
      <c r="Y9" s="101">
        <f t="shared" si="1"/>
        <v>16.420305726803399</v>
      </c>
      <c r="Z9" s="101">
        <f t="shared" si="2"/>
        <v>14.270027595912399</v>
      </c>
      <c r="AA9" s="102">
        <f t="shared" si="9"/>
        <v>-0.13095238095238571</v>
      </c>
      <c r="AB9" s="102">
        <f t="shared" si="11"/>
        <v>-0.18053435015922648</v>
      </c>
      <c r="AD9" s="37">
        <v>4</v>
      </c>
      <c r="AE9" s="41">
        <f t="shared" si="3"/>
        <v>38254</v>
      </c>
      <c r="AF9" s="41">
        <f t="shared" si="4"/>
        <v>38275</v>
      </c>
      <c r="AG9" s="101">
        <f t="shared" si="5"/>
        <v>8.18408888605755</v>
      </c>
      <c r="AH9" s="101">
        <f t="shared" si="6"/>
        <v>7.2327537129967201</v>
      </c>
      <c r="AI9" s="102">
        <f t="shared" si="10"/>
        <v>-0.11624203821656054</v>
      </c>
      <c r="AJ9" s="102">
        <f t="shared" si="12"/>
        <v>-0.39173081331294268</v>
      </c>
      <c r="AO9" s="175">
        <v>0.04</v>
      </c>
      <c r="AP9" s="174">
        <v>1.0402036081229005</v>
      </c>
      <c r="AQ9" s="174">
        <v>1.4473110563512912</v>
      </c>
      <c r="AR9" s="174">
        <v>2.9162325571761527</v>
      </c>
      <c r="AS9" s="174">
        <v>1.632994129763143</v>
      </c>
      <c r="AT9" s="174">
        <v>2.7976746828699466</v>
      </c>
    </row>
    <row r="10" spans="1:46" x14ac:dyDescent="0.2">
      <c r="A10" s="13">
        <f>HLOOKUP($E$2,历史数据!$V$3:$AE$5000,ROW(A8),)</f>
        <v>509353</v>
      </c>
      <c r="B10" s="41">
        <v>36448</v>
      </c>
      <c r="C10" s="100">
        <f>IFERROR(IF(A10&lt;&gt;0,MAX($C$4:C9)+1,""),"")</f>
        <v>6</v>
      </c>
      <c r="D10" s="100"/>
      <c r="E10" s="99">
        <f t="shared" si="7"/>
        <v>36448</v>
      </c>
      <c r="F10" s="101">
        <f>IFERROR(VLOOKUP(E10,历史数据!AH:AJ,3,),"")</f>
        <v>17.231269035533</v>
      </c>
      <c r="V10" s="37">
        <v>5</v>
      </c>
      <c r="W10" s="41">
        <f t="shared" si="0"/>
        <v>37648</v>
      </c>
      <c r="X10" s="41">
        <f t="shared" si="8"/>
        <v>37699</v>
      </c>
      <c r="Y10" s="101">
        <f t="shared" si="1"/>
        <v>13.6835881056695</v>
      </c>
      <c r="Z10" s="101">
        <f t="shared" si="2"/>
        <v>12.0676215103333</v>
      </c>
      <c r="AA10" s="102">
        <f t="shared" si="9"/>
        <v>-0.11809523809523759</v>
      </c>
      <c r="AB10" s="102">
        <f t="shared" si="11"/>
        <v>-0.27730934118804118</v>
      </c>
      <c r="AD10" s="37">
        <v>5</v>
      </c>
      <c r="AE10" s="41">
        <f t="shared" si="3"/>
        <v>38314</v>
      </c>
      <c r="AF10" s="41">
        <f t="shared" si="4"/>
        <v>38362</v>
      </c>
      <c r="AG10" s="101">
        <f t="shared" si="5"/>
        <v>8.14499292004135</v>
      </c>
      <c r="AH10" s="101">
        <f t="shared" si="6"/>
        <v>7.1675937696363903</v>
      </c>
      <c r="AI10" s="102">
        <f t="shared" si="10"/>
        <v>-0.11999999999999977</v>
      </c>
      <c r="AJ10" s="102">
        <f t="shared" si="12"/>
        <v>-0.46472311571538938</v>
      </c>
    </row>
    <row r="11" spans="1:46" x14ac:dyDescent="0.2">
      <c r="A11" s="13">
        <f>HLOOKUP($E$2,历史数据!$V$3:$AE$5000,ROW(A9),)</f>
        <v>1919647</v>
      </c>
      <c r="B11" s="41">
        <v>36451</v>
      </c>
      <c r="C11" s="100">
        <f>IFERROR(IF(A11&lt;&gt;0,MAX($C$4:C10)+1,""),"")</f>
        <v>7</v>
      </c>
      <c r="D11" s="100"/>
      <c r="E11" s="99">
        <f t="shared" si="7"/>
        <v>36451</v>
      </c>
      <c r="F11" s="101">
        <f>IFERROR(VLOOKUP(E11,历史数据!AH:AJ,3,),"")</f>
        <v>15.502944162436499</v>
      </c>
      <c r="V11" s="37">
        <v>6</v>
      </c>
      <c r="W11" s="41">
        <f t="shared" si="0"/>
        <v>38022</v>
      </c>
      <c r="X11" s="41">
        <f t="shared" si="8"/>
        <v>38096</v>
      </c>
      <c r="Y11" s="101">
        <f t="shared" si="1"/>
        <v>8.0798329766810202</v>
      </c>
      <c r="Z11" s="101">
        <f t="shared" si="2"/>
        <v>9.5133517306082904</v>
      </c>
      <c r="AA11" s="102">
        <f t="shared" si="9"/>
        <v>0.17741935483870885</v>
      </c>
      <c r="AB11" s="102">
        <f t="shared" si="11"/>
        <v>-0.14909003075366201</v>
      </c>
      <c r="AD11" s="37">
        <v>6</v>
      </c>
      <c r="AE11" s="41">
        <f t="shared" si="3"/>
        <v>38579</v>
      </c>
      <c r="AF11" s="41">
        <f t="shared" si="4"/>
        <v>38931</v>
      </c>
      <c r="AG11" s="101">
        <f t="shared" si="5"/>
        <v>5.6689150723487796</v>
      </c>
      <c r="AH11" s="101">
        <f t="shared" si="6"/>
        <v>9.5003197419362309</v>
      </c>
      <c r="AI11" s="102">
        <f t="shared" si="10"/>
        <v>0.67586206896551726</v>
      </c>
      <c r="AJ11" s="102">
        <f t="shared" si="12"/>
        <v>-0.10294977323337662</v>
      </c>
    </row>
    <row r="12" spans="1:46" x14ac:dyDescent="0.2">
      <c r="A12" s="13">
        <f>HLOOKUP($E$2,历史数据!$V$3:$AE$5000,ROW(A10),)</f>
        <v>1527500</v>
      </c>
      <c r="B12" s="41">
        <v>36452</v>
      </c>
      <c r="C12" s="100">
        <f>IFERROR(IF(A12&lt;&gt;0,MAX($C$4:C11)+1,""),"")</f>
        <v>8</v>
      </c>
      <c r="D12" s="100"/>
      <c r="E12" s="99">
        <f t="shared" si="7"/>
        <v>36452</v>
      </c>
      <c r="F12" s="101">
        <f>IFERROR(VLOOKUP(E12,历史数据!AH:AJ,3,),"")</f>
        <v>13.9565482233503</v>
      </c>
      <c r="V12" s="37">
        <v>7</v>
      </c>
      <c r="W12" s="41">
        <f t="shared" si="0"/>
        <v>38104</v>
      </c>
      <c r="X12" s="41">
        <f t="shared" si="8"/>
        <v>38126</v>
      </c>
      <c r="Y12" s="101">
        <f t="shared" si="1"/>
        <v>9.4221278099038308</v>
      </c>
      <c r="Z12" s="101">
        <f t="shared" si="2"/>
        <v>8.7314324102843308</v>
      </c>
      <c r="AA12" s="102">
        <f t="shared" si="9"/>
        <v>-7.3305670816043556E-2</v>
      </c>
      <c r="AB12" s="102">
        <f t="shared" si="11"/>
        <v>-0.21146655685332383</v>
      </c>
      <c r="AD12" s="37">
        <v>7</v>
      </c>
      <c r="AE12" s="41">
        <f t="shared" si="3"/>
        <v>39107</v>
      </c>
      <c r="AF12" s="41">
        <f t="shared" si="4"/>
        <v>39111</v>
      </c>
      <c r="AG12" s="101">
        <f t="shared" si="5"/>
        <v>8.0798329766810202</v>
      </c>
      <c r="AH12" s="101">
        <f t="shared" si="6"/>
        <v>7.11546581494812</v>
      </c>
      <c r="AI12" s="102">
        <f t="shared" si="10"/>
        <v>-0.11935483870967789</v>
      </c>
      <c r="AJ12" s="102">
        <f t="shared" si="12"/>
        <v>-0.21001705836358697</v>
      </c>
    </row>
    <row r="13" spans="1:46" x14ac:dyDescent="0.2">
      <c r="A13" s="13">
        <f>HLOOKUP($E$2,历史数据!$V$3:$AE$5000,ROW(A11),)</f>
        <v>974660</v>
      </c>
      <c r="B13" s="41">
        <v>36453</v>
      </c>
      <c r="C13" s="100">
        <f>IFERROR(IF(A13&lt;&gt;0,MAX($C$4:C12)+1,""),"")</f>
        <v>9</v>
      </c>
      <c r="D13" s="100"/>
      <c r="E13" s="99">
        <f t="shared" si="7"/>
        <v>36453</v>
      </c>
      <c r="F13" s="101">
        <f>IFERROR(VLOOKUP(E13,历史数据!AH:AJ,3,),"")</f>
        <v>14.294416243654799</v>
      </c>
      <c r="V13" s="37">
        <v>8</v>
      </c>
      <c r="W13" s="41">
        <f t="shared" si="0"/>
        <v>38254</v>
      </c>
      <c r="X13" s="41">
        <f t="shared" si="8"/>
        <v>38275</v>
      </c>
      <c r="Y13" s="101">
        <f t="shared" si="1"/>
        <v>8.18408888605755</v>
      </c>
      <c r="Z13" s="101">
        <f t="shared" si="2"/>
        <v>7.2327537129967201</v>
      </c>
      <c r="AA13" s="102">
        <f t="shared" si="9"/>
        <v>-0.11624203821656054</v>
      </c>
      <c r="AB13" s="102">
        <f t="shared" si="11"/>
        <v>-0.30312729148661588</v>
      </c>
      <c r="AD13" s="37">
        <v>8</v>
      </c>
      <c r="AE13" s="41">
        <f t="shared" si="3"/>
        <v>39121</v>
      </c>
      <c r="AF13" s="41">
        <f t="shared" si="4"/>
        <v>39234</v>
      </c>
      <c r="AG13" s="101">
        <f t="shared" si="5"/>
        <v>6.9460499622112604</v>
      </c>
      <c r="AH13" s="101">
        <f t="shared" si="6"/>
        <v>14.921627029515699</v>
      </c>
      <c r="AI13" s="102">
        <f t="shared" si="10"/>
        <v>1.1482176360225074</v>
      </c>
      <c r="AJ13" s="102">
        <f t="shared" si="12"/>
        <v>0.69705528738028155</v>
      </c>
      <c r="AO13" s="82" t="s">
        <v>5877</v>
      </c>
      <c r="AP13" s="126">
        <f>MAX(AP5:AT9)</f>
        <v>3.9228789158153061</v>
      </c>
      <c r="AQ13" s="126">
        <f>MIN(AP5:AT9)</f>
        <v>0.81185319218577212</v>
      </c>
    </row>
    <row r="14" spans="1:46" x14ac:dyDescent="0.2">
      <c r="A14" s="13">
        <f>HLOOKUP($E$2,历史数据!$V$3:$AE$5000,ROW(A12),)</f>
        <v>243801</v>
      </c>
      <c r="B14" s="41">
        <v>36454</v>
      </c>
      <c r="C14" s="100">
        <f>IFERROR(IF(A14&lt;&gt;0,MAX($C$4:C13)+1,""),"")</f>
        <v>10</v>
      </c>
      <c r="D14" s="100"/>
      <c r="E14" s="99">
        <f t="shared" si="7"/>
        <v>36454</v>
      </c>
      <c r="F14" s="101">
        <f>IFERROR(VLOOKUP(E14,历史数据!AH:AJ,3,),"")</f>
        <v>14.1514720812183</v>
      </c>
      <c r="V14" s="37">
        <v>9</v>
      </c>
      <c r="W14" s="41">
        <f t="shared" si="0"/>
        <v>38314</v>
      </c>
      <c r="X14" s="41">
        <f t="shared" si="8"/>
        <v>38362</v>
      </c>
      <c r="Y14" s="101">
        <f t="shared" si="1"/>
        <v>8.14499292004135</v>
      </c>
      <c r="Z14" s="101">
        <f t="shared" si="2"/>
        <v>7.1675937696363903</v>
      </c>
      <c r="AA14" s="102">
        <f t="shared" si="9"/>
        <v>-0.11999999999999977</v>
      </c>
      <c r="AB14" s="102">
        <f t="shared" si="11"/>
        <v>-0.38675201650822177</v>
      </c>
      <c r="AD14" s="37">
        <v>9</v>
      </c>
      <c r="AE14" s="41">
        <f t="shared" si="3"/>
        <v>39325</v>
      </c>
      <c r="AF14" s="41">
        <f t="shared" si="4"/>
        <v>39371</v>
      </c>
      <c r="AG14" s="101">
        <f t="shared" si="5"/>
        <v>14.9867869728761</v>
      </c>
      <c r="AH14" s="101">
        <f t="shared" si="6"/>
        <v>13.0189566833941</v>
      </c>
      <c r="AI14" s="102">
        <f t="shared" si="10"/>
        <v>-0.13130434782608746</v>
      </c>
      <c r="AJ14" s="102">
        <f t="shared" si="12"/>
        <v>0.47422454964600025</v>
      </c>
      <c r="AO14" s="82" t="s">
        <v>5851</v>
      </c>
      <c r="AP14" s="127"/>
    </row>
    <row r="15" spans="1:46" x14ac:dyDescent="0.2">
      <c r="A15" s="13">
        <f>HLOOKUP($E$2,历史数据!$V$3:$AE$5000,ROW(A13),)</f>
        <v>483870</v>
      </c>
      <c r="B15" s="41">
        <v>36455</v>
      </c>
      <c r="C15" s="100">
        <f>IFERROR(IF(A15&lt;&gt;0,MAX($C$4:C14)+1,""),"")</f>
        <v>11</v>
      </c>
      <c r="D15" s="100"/>
      <c r="E15" s="99">
        <f t="shared" si="7"/>
        <v>36455</v>
      </c>
      <c r="F15" s="101">
        <f>IFERROR(VLOOKUP(E15,历史数据!AH:AJ,3,),"")</f>
        <v>14.1514720812183</v>
      </c>
      <c r="V15" s="37">
        <v>10</v>
      </c>
      <c r="W15" s="41">
        <f t="shared" si="0"/>
        <v>38579</v>
      </c>
      <c r="X15" s="41">
        <f t="shared" si="8"/>
        <v>38931</v>
      </c>
      <c r="Y15" s="101">
        <f t="shared" si="1"/>
        <v>5.6689150723487796</v>
      </c>
      <c r="Z15" s="101">
        <f t="shared" si="2"/>
        <v>9.5003197419362309</v>
      </c>
      <c r="AA15" s="102">
        <f t="shared" si="9"/>
        <v>0.67586206896551726</v>
      </c>
      <c r="AB15" s="102">
        <f t="shared" si="11"/>
        <v>2.7719034403462794E-2</v>
      </c>
      <c r="AD15" s="37">
        <v>10</v>
      </c>
      <c r="AE15" s="41">
        <f t="shared" si="3"/>
        <v>39461</v>
      </c>
      <c r="AF15" s="41">
        <f t="shared" si="4"/>
        <v>39470</v>
      </c>
      <c r="AG15" s="101">
        <f t="shared" si="5"/>
        <v>15.0649789049085</v>
      </c>
      <c r="AH15" s="101">
        <f t="shared" si="6"/>
        <v>12.9147007740176</v>
      </c>
      <c r="AI15" s="102">
        <f t="shared" si="10"/>
        <v>-0.14273356401383952</v>
      </c>
      <c r="AJ15" s="102">
        <f t="shared" si="12"/>
        <v>0.26380322551832913</v>
      </c>
      <c r="AO15" s="82" t="s">
        <v>5850</v>
      </c>
      <c r="AP15" s="127"/>
    </row>
    <row r="16" spans="1:46" x14ac:dyDescent="0.2">
      <c r="A16" s="13">
        <f>HLOOKUP($E$2,历史数据!$V$3:$AE$5000,ROW(A14),)</f>
        <v>208503</v>
      </c>
      <c r="B16" s="41">
        <v>36458</v>
      </c>
      <c r="C16" s="100">
        <f>IFERROR(IF(A16&lt;&gt;0,MAX($C$4:C15)+1,""),"")</f>
        <v>12</v>
      </c>
      <c r="D16" s="100"/>
      <c r="E16" s="99">
        <f t="shared" si="7"/>
        <v>36458</v>
      </c>
      <c r="F16" s="101">
        <f>IFERROR(VLOOKUP(E16,历史数据!AH:AJ,3,),"")</f>
        <v>13.9045685279188</v>
      </c>
      <c r="V16" s="37">
        <v>11</v>
      </c>
      <c r="W16" s="41">
        <f t="shared" si="0"/>
        <v>39107</v>
      </c>
      <c r="X16" s="41">
        <f t="shared" si="8"/>
        <v>39111</v>
      </c>
      <c r="Y16" s="101">
        <f t="shared" si="1"/>
        <v>8.0798329766810202</v>
      </c>
      <c r="Z16" s="101">
        <f t="shared" si="2"/>
        <v>7.11546581494812</v>
      </c>
      <c r="AA16" s="102">
        <f t="shared" si="9"/>
        <v>-0.11935483870967789</v>
      </c>
      <c r="AB16" s="102">
        <f t="shared" si="11"/>
        <v>-9.4944205186628383E-2</v>
      </c>
      <c r="AD16" s="37">
        <v>11</v>
      </c>
      <c r="AE16" s="41">
        <f t="shared" si="3"/>
        <v>39805</v>
      </c>
      <c r="AF16" s="41">
        <f t="shared" si="4"/>
        <v>40030</v>
      </c>
      <c r="AG16" s="101">
        <f t="shared" si="5"/>
        <v>5.1997634801543997</v>
      </c>
      <c r="AH16" s="101">
        <f t="shared" si="6"/>
        <v>12.1327814536936</v>
      </c>
      <c r="AI16" s="102">
        <f t="shared" si="10"/>
        <v>1.3333333333333335</v>
      </c>
      <c r="AJ16" s="102">
        <f t="shared" si="12"/>
        <v>1.9488741928761013</v>
      </c>
    </row>
    <row r="17" spans="1:38" x14ac:dyDescent="0.2">
      <c r="A17" s="13">
        <f>HLOOKUP($E$2,历史数据!$V$3:$AE$5000,ROW(A15),)</f>
        <v>264127</v>
      </c>
      <c r="B17" s="41">
        <v>36459</v>
      </c>
      <c r="C17" s="100">
        <f>IFERROR(IF(A17&lt;&gt;0,MAX($C$4:C16)+1,""),"")</f>
        <v>13</v>
      </c>
      <c r="D17" s="100"/>
      <c r="E17" s="99">
        <f t="shared" si="7"/>
        <v>36459</v>
      </c>
      <c r="F17" s="101">
        <f>IFERROR(VLOOKUP(E17,历史数据!AH:AJ,3,),"")</f>
        <v>13.9695431472081</v>
      </c>
      <c r="V17" s="37">
        <v>12</v>
      </c>
      <c r="W17" s="41">
        <f t="shared" si="0"/>
        <v>39121</v>
      </c>
      <c r="X17" s="41">
        <f t="shared" si="8"/>
        <v>39234</v>
      </c>
      <c r="Y17" s="101">
        <f t="shared" si="1"/>
        <v>6.9460499622112604</v>
      </c>
      <c r="Z17" s="101">
        <f t="shared" si="2"/>
        <v>14.921627029515699</v>
      </c>
      <c r="AA17" s="102">
        <f t="shared" si="9"/>
        <v>1.1482176360225074</v>
      </c>
      <c r="AB17" s="102">
        <f t="shared" si="11"/>
        <v>0.94425682000245259</v>
      </c>
      <c r="AD17" s="37">
        <v>12</v>
      </c>
      <c r="AE17" s="41">
        <f t="shared" si="3"/>
        <v>40038</v>
      </c>
      <c r="AF17" s="41">
        <f t="shared" si="4"/>
        <v>40080</v>
      </c>
      <c r="AG17" s="101">
        <f t="shared" si="5"/>
        <v>10.4907508810133</v>
      </c>
      <c r="AH17" s="101">
        <f t="shared" si="6"/>
        <v>9.5133517306082904</v>
      </c>
      <c r="AI17" s="102">
        <f t="shared" si="10"/>
        <v>-9.316770186335821E-2</v>
      </c>
      <c r="AJ17" s="102">
        <f t="shared" si="12"/>
        <v>1.6741343612416695</v>
      </c>
    </row>
    <row r="18" spans="1:38" x14ac:dyDescent="0.2">
      <c r="A18" s="13">
        <f>HLOOKUP($E$2,历史数据!$V$3:$AE$5000,ROW(A16),)</f>
        <v>901960</v>
      </c>
      <c r="B18" s="41">
        <v>36460</v>
      </c>
      <c r="C18" s="100">
        <f>IFERROR(IF(A18&lt;&gt;0,MAX($C$4:C17)+1,""),"")</f>
        <v>14</v>
      </c>
      <c r="D18" s="100"/>
      <c r="E18" s="99">
        <f t="shared" si="7"/>
        <v>36460</v>
      </c>
      <c r="F18" s="101">
        <f>IFERROR(VLOOKUP(E18,历史数据!AH:AJ,3,),"")</f>
        <v>14.0735025380711</v>
      </c>
      <c r="V18" s="37">
        <v>13</v>
      </c>
      <c r="W18" s="41">
        <f t="shared" si="0"/>
        <v>39325</v>
      </c>
      <c r="X18" s="41">
        <f t="shared" si="8"/>
        <v>39371</v>
      </c>
      <c r="Y18" s="101">
        <f t="shared" si="1"/>
        <v>14.9867869728761</v>
      </c>
      <c r="Z18" s="101">
        <f t="shared" si="2"/>
        <v>13.0189566833941</v>
      </c>
      <c r="AA18" s="102">
        <f t="shared" si="9"/>
        <v>-0.13130434782608746</v>
      </c>
      <c r="AB18" s="102">
        <f t="shared" si="11"/>
        <v>0.68896744624560791</v>
      </c>
      <c r="AD18" s="37">
        <v>13</v>
      </c>
      <c r="AE18" s="41">
        <f t="shared" si="3"/>
        <v>40137</v>
      </c>
      <c r="AF18" s="41">
        <f t="shared" si="4"/>
        <v>40322</v>
      </c>
      <c r="AG18" s="101">
        <f t="shared" si="5"/>
        <v>12.8234768533131</v>
      </c>
      <c r="AH18" s="101">
        <f t="shared" si="6"/>
        <v>11.2857021900093</v>
      </c>
      <c r="AI18" s="102">
        <f t="shared" si="10"/>
        <v>-0.11991869918699138</v>
      </c>
      <c r="AJ18" s="102">
        <f t="shared" si="12"/>
        <v>1.3534556471903323</v>
      </c>
    </row>
    <row r="19" spans="1:38" x14ac:dyDescent="0.2">
      <c r="A19" s="13">
        <f>HLOOKUP($E$2,历史数据!$V$3:$AE$5000,ROW(A17),)</f>
        <v>1025658</v>
      </c>
      <c r="B19" s="41">
        <v>36461</v>
      </c>
      <c r="C19" s="100">
        <f>IFERROR(IF(A19&lt;&gt;0,MAX($C$4:C18)+1,""),"")</f>
        <v>15</v>
      </c>
      <c r="D19" s="100"/>
      <c r="E19" s="99">
        <f t="shared" si="7"/>
        <v>36461</v>
      </c>
      <c r="F19" s="101">
        <f>IFERROR(VLOOKUP(E19,历史数据!AH:AJ,3,),"")</f>
        <v>13.241827411167501</v>
      </c>
      <c r="V19" s="37">
        <v>14</v>
      </c>
      <c r="W19" s="41">
        <f t="shared" si="0"/>
        <v>39461</v>
      </c>
      <c r="X19" s="41">
        <f t="shared" si="8"/>
        <v>39470</v>
      </c>
      <c r="Y19" s="101">
        <f t="shared" si="1"/>
        <v>15.0649789049085</v>
      </c>
      <c r="Z19" s="101">
        <f t="shared" si="2"/>
        <v>12.9147007740176</v>
      </c>
      <c r="AA19" s="102">
        <f t="shared" si="9"/>
        <v>-0.14273356401383952</v>
      </c>
      <c r="AB19" s="102">
        <f t="shared" si="11"/>
        <v>0.44789510313961944</v>
      </c>
      <c r="AD19" s="37">
        <v>14</v>
      </c>
      <c r="AE19" s="41">
        <f t="shared" si="3"/>
        <v>40414</v>
      </c>
      <c r="AF19" s="41">
        <f t="shared" si="4"/>
        <v>40694</v>
      </c>
      <c r="AG19" s="101">
        <f t="shared" si="5"/>
        <v>13.3708203775399</v>
      </c>
      <c r="AH19" s="101">
        <f t="shared" si="6"/>
        <v>11.702725827515399</v>
      </c>
      <c r="AI19" s="102">
        <f t="shared" si="10"/>
        <v>-0.12475633528265329</v>
      </c>
      <c r="AJ19" s="102">
        <f t="shared" si="12"/>
        <v>1.0598471453966014</v>
      </c>
      <c r="AL19" s="82" t="s">
        <v>5879</v>
      </c>
    </row>
    <row r="20" spans="1:38" x14ac:dyDescent="0.2">
      <c r="A20" s="13">
        <f>HLOOKUP($E$2,历史数据!$V$3:$AE$5000,ROW(A18),)</f>
        <v>1046075</v>
      </c>
      <c r="B20" s="41">
        <v>36462</v>
      </c>
      <c r="C20" s="100">
        <f>IFERROR(IF(A20&lt;&gt;0,MAX($C$4:C19)+1,""),"")</f>
        <v>16</v>
      </c>
      <c r="D20" s="100"/>
      <c r="E20" s="99">
        <f t="shared" si="7"/>
        <v>36462</v>
      </c>
      <c r="F20" s="101">
        <f>IFERROR(VLOOKUP(E20,历史数据!AH:AJ,3,),"")</f>
        <v>12.864974619289301</v>
      </c>
      <c r="V20" s="37">
        <v>15</v>
      </c>
      <c r="W20" s="41">
        <f t="shared" si="0"/>
        <v>39805</v>
      </c>
      <c r="X20" s="41">
        <f t="shared" si="8"/>
        <v>39871</v>
      </c>
      <c r="Y20" s="101">
        <f t="shared" si="1"/>
        <v>5.1997634801543997</v>
      </c>
      <c r="Z20" s="101">
        <f t="shared" si="2"/>
        <v>6.2032266079034901</v>
      </c>
      <c r="AA20" s="102">
        <f t="shared" si="9"/>
        <v>0.19298245614035014</v>
      </c>
      <c r="AB20" s="102">
        <f t="shared" si="11"/>
        <v>0.72731345637708888</v>
      </c>
      <c r="AD20" s="37">
        <v>15</v>
      </c>
      <c r="AE20" s="41">
        <f t="shared" si="3"/>
        <v>40724</v>
      </c>
      <c r="AF20" s="41">
        <f t="shared" si="4"/>
        <v>40998</v>
      </c>
      <c r="AG20" s="101">
        <f t="shared" si="5"/>
        <v>14.4394434486493</v>
      </c>
      <c r="AH20" s="101">
        <f t="shared" si="6"/>
        <v>12.380389238462801</v>
      </c>
      <c r="AI20" s="102">
        <f t="shared" si="10"/>
        <v>-0.1425992779783426</v>
      </c>
      <c r="AJ20" s="102">
        <f t="shared" si="12"/>
        <v>0.76611442971729593</v>
      </c>
    </row>
    <row r="21" spans="1:38" x14ac:dyDescent="0.2">
      <c r="A21" s="13">
        <f>HLOOKUP($E$2,历史数据!$V$3:$AE$5000,ROW(A19),)</f>
        <v>566686</v>
      </c>
      <c r="B21" s="41">
        <v>36465</v>
      </c>
      <c r="C21" s="100">
        <f>IFERROR(IF(A21&lt;&gt;0,MAX($C$4:C20)+1,""),"")</f>
        <v>17</v>
      </c>
      <c r="D21" s="100"/>
      <c r="E21" s="99">
        <f t="shared" si="7"/>
        <v>36465</v>
      </c>
      <c r="F21" s="101">
        <f>IFERROR(VLOOKUP(E21,历史数据!AH:AJ,3,),"")</f>
        <v>12.9299492385787</v>
      </c>
      <c r="V21" s="37">
        <v>16</v>
      </c>
      <c r="W21" s="41">
        <f t="shared" si="0"/>
        <v>39881</v>
      </c>
      <c r="X21" s="41">
        <f t="shared" si="8"/>
        <v>40038</v>
      </c>
      <c r="Y21" s="101">
        <f t="shared" si="1"/>
        <v>6.5420583133772103</v>
      </c>
      <c r="Z21" s="101">
        <f t="shared" si="2"/>
        <v>10.4907508810133</v>
      </c>
      <c r="AA21" s="102">
        <f t="shared" si="9"/>
        <v>0.60358565737052472</v>
      </c>
      <c r="AB21" s="102">
        <f t="shared" si="11"/>
        <v>1.7698950844294075</v>
      </c>
      <c r="AD21" s="37">
        <v>16</v>
      </c>
      <c r="AE21" s="41">
        <f t="shared" si="3"/>
        <v>41201</v>
      </c>
      <c r="AF21" s="41">
        <f t="shared" si="4"/>
        <v>41243</v>
      </c>
      <c r="AG21" s="101">
        <f t="shared" si="5"/>
        <v>11.885173668924301</v>
      </c>
      <c r="AH21" s="101">
        <f t="shared" si="6"/>
        <v>10.464686903669101</v>
      </c>
      <c r="AI21" s="102">
        <f t="shared" si="10"/>
        <v>-0.11951754385964852</v>
      </c>
      <c r="AJ21" s="102">
        <f t="shared" si="12"/>
        <v>0.55503277090240077</v>
      </c>
    </row>
    <row r="22" spans="1:38" x14ac:dyDescent="0.2">
      <c r="A22" s="13">
        <f>HLOOKUP($E$2,历史数据!$V$3:$AE$5000,ROW(A20),)</f>
        <v>233667</v>
      </c>
      <c r="B22" s="41">
        <v>36466</v>
      </c>
      <c r="C22" s="100">
        <f>IFERROR(IF(A22&lt;&gt;0,MAX($C$4:C21)+1,""),"")</f>
        <v>18</v>
      </c>
      <c r="D22" s="100"/>
      <c r="E22" s="99">
        <f t="shared" si="7"/>
        <v>36466</v>
      </c>
      <c r="F22" s="101">
        <f>IFERROR(VLOOKUP(E22,历史数据!AH:AJ,3,),"")</f>
        <v>13.0728934010152</v>
      </c>
      <c r="V22" s="37">
        <v>17</v>
      </c>
      <c r="W22" s="41">
        <f t="shared" si="0"/>
        <v>40137</v>
      </c>
      <c r="X22" s="41">
        <f t="shared" si="8"/>
        <v>40322</v>
      </c>
      <c r="Y22" s="101">
        <f t="shared" si="1"/>
        <v>12.8234768533131</v>
      </c>
      <c r="Z22" s="101">
        <f t="shared" si="2"/>
        <v>11.2857021900093</v>
      </c>
      <c r="AA22" s="102">
        <f t="shared" si="9"/>
        <v>-0.11991869918699138</v>
      </c>
      <c r="AB22" s="102">
        <f t="shared" si="11"/>
        <v>1.4377328690201914</v>
      </c>
      <c r="AD22" s="37">
        <v>17</v>
      </c>
      <c r="AE22" s="41">
        <f t="shared" si="3"/>
        <v>41298</v>
      </c>
      <c r="AF22" s="41">
        <f t="shared" si="4"/>
        <v>42501</v>
      </c>
      <c r="AG22" s="101">
        <f t="shared" si="5"/>
        <v>12.080653499005299</v>
      </c>
      <c r="AH22" s="101">
        <f t="shared" si="6"/>
        <v>37.923087035712499</v>
      </c>
      <c r="AI22" s="102">
        <f t="shared" si="10"/>
        <v>2.1391585760517859</v>
      </c>
      <c r="AJ22" s="102">
        <f t="shared" si="12"/>
        <v>3.8814944588198435</v>
      </c>
    </row>
    <row r="23" spans="1:38" x14ac:dyDescent="0.2">
      <c r="A23" s="13">
        <f>HLOOKUP($E$2,历史数据!$V$3:$AE$5000,ROW(A21),)</f>
        <v>1898096</v>
      </c>
      <c r="B23" s="41">
        <v>36467</v>
      </c>
      <c r="C23" s="100">
        <f>IFERROR(IF(A23&lt;&gt;0,MAX($C$4:C22)+1,""),"")</f>
        <v>19</v>
      </c>
      <c r="D23" s="100"/>
      <c r="E23" s="99">
        <f t="shared" si="7"/>
        <v>36467</v>
      </c>
      <c r="F23" s="101">
        <f>IFERROR(VLOOKUP(E23,历史数据!AH:AJ,3,),"")</f>
        <v>13.9565482233503</v>
      </c>
      <c r="V23" s="37">
        <v>18</v>
      </c>
      <c r="W23" s="41">
        <f t="shared" si="0"/>
        <v>40414</v>
      </c>
      <c r="X23" s="41">
        <f t="shared" si="8"/>
        <v>40694</v>
      </c>
      <c r="Y23" s="101">
        <f t="shared" si="1"/>
        <v>13.3708203775399</v>
      </c>
      <c r="Z23" s="101">
        <f t="shared" si="2"/>
        <v>11.702725827515399</v>
      </c>
      <c r="AA23" s="102">
        <f t="shared" si="9"/>
        <v>-0.12475633528265329</v>
      </c>
      <c r="AB23" s="102">
        <f t="shared" si="11"/>
        <v>1.1336102498831639</v>
      </c>
      <c r="AD23" s="37">
        <v>18</v>
      </c>
      <c r="AE23" s="41">
        <f t="shared" si="3"/>
        <v>42509</v>
      </c>
      <c r="AF23" s="41">
        <f t="shared" si="4"/>
        <v>42555</v>
      </c>
      <c r="AG23" s="101">
        <f t="shared" si="5"/>
        <v>36.489568281785203</v>
      </c>
      <c r="AH23" s="101">
        <f t="shared" si="6"/>
        <v>29.999637923096302</v>
      </c>
      <c r="AI23" s="102">
        <f t="shared" si="10"/>
        <v>-0.17785714285714183</v>
      </c>
      <c r="AJ23" s="102">
        <f t="shared" si="12"/>
        <v>3.0132858015011763</v>
      </c>
    </row>
    <row r="24" spans="1:38" x14ac:dyDescent="0.2">
      <c r="A24" s="13">
        <f>HLOOKUP($E$2,历史数据!$V$3:$AE$5000,ROW(A22),)</f>
        <v>599175</v>
      </c>
      <c r="B24" s="41">
        <v>36468</v>
      </c>
      <c r="C24" s="100">
        <f>IFERROR(IF(A24&lt;&gt;0,MAX($C$4:C23)+1,""),"")</f>
        <v>20</v>
      </c>
      <c r="D24" s="100"/>
      <c r="E24" s="99">
        <f t="shared" si="7"/>
        <v>36468</v>
      </c>
      <c r="F24" s="101">
        <f>IFERROR(VLOOKUP(E24,历史数据!AH:AJ,3,),"")</f>
        <v>13.813604060913701</v>
      </c>
      <c r="V24" s="37">
        <v>19</v>
      </c>
      <c r="W24" s="41">
        <f t="shared" si="0"/>
        <v>40724</v>
      </c>
      <c r="X24" s="41">
        <f t="shared" si="8"/>
        <v>40764</v>
      </c>
      <c r="Y24" s="101">
        <f t="shared" si="1"/>
        <v>14.4394434486493</v>
      </c>
      <c r="Z24" s="101">
        <f t="shared" si="2"/>
        <v>16.941585273686002</v>
      </c>
      <c r="AA24" s="102">
        <f t="shared" si="9"/>
        <v>0.1732851985559567</v>
      </c>
      <c r="AB24" s="102">
        <f t="shared" si="11"/>
        <v>1.5033333256751922</v>
      </c>
      <c r="AD24" s="37">
        <v>19</v>
      </c>
      <c r="AE24" s="41">
        <f t="shared" si="3"/>
        <v>42636</v>
      </c>
      <c r="AF24" s="41" t="str">
        <f t="shared" si="4"/>
        <v/>
      </c>
      <c r="AG24" s="101">
        <f t="shared" si="5"/>
        <v>36.632920157177999</v>
      </c>
      <c r="AH24" s="101">
        <f t="shared" si="6"/>
        <v>40.294908974028601</v>
      </c>
      <c r="AI24" s="102">
        <f t="shared" si="10"/>
        <v>9.996442547136275E-2</v>
      </c>
      <c r="AJ24" s="102">
        <f t="shared" si="12"/>
        <v>3.4144716109006188</v>
      </c>
    </row>
    <row r="25" spans="1:38" x14ac:dyDescent="0.2">
      <c r="A25" s="13">
        <f>HLOOKUP($E$2,历史数据!$V$3:$AE$5000,ROW(A23),)</f>
        <v>1166274</v>
      </c>
      <c r="B25" s="41">
        <v>36469</v>
      </c>
      <c r="C25" s="100">
        <f>IFERROR(IF(A25&lt;&gt;0,MAX($C$4:C24)+1,""),"")</f>
        <v>21</v>
      </c>
      <c r="D25" s="100"/>
      <c r="E25" s="99">
        <f t="shared" si="7"/>
        <v>36469</v>
      </c>
      <c r="F25" s="101">
        <f>IFERROR(VLOOKUP(E25,历史数据!AH:AJ,3,),"")</f>
        <v>14.1644670050761</v>
      </c>
      <c r="V25" s="37">
        <v>20</v>
      </c>
      <c r="W25" s="41">
        <f t="shared" si="0"/>
        <v>40773</v>
      </c>
      <c r="X25" s="41">
        <f t="shared" si="8"/>
        <v>40816</v>
      </c>
      <c r="Y25" s="101">
        <f t="shared" si="1"/>
        <v>19.170055336609298</v>
      </c>
      <c r="Z25" s="101">
        <f t="shared" si="2"/>
        <v>16.941585273686002</v>
      </c>
      <c r="AA25" s="102">
        <f t="shared" si="9"/>
        <v>-0.11624745071379938</v>
      </c>
      <c r="AB25" s="102">
        <f t="shared" si="11"/>
        <v>1.2123272082785537</v>
      </c>
      <c r="AD25" s="37">
        <v>20</v>
      </c>
      <c r="AE25" s="41" t="str">
        <f t="shared" si="3"/>
        <v/>
      </c>
      <c r="AF25" s="41" t="str">
        <f t="shared" si="4"/>
        <v/>
      </c>
      <c r="AG25" s="101" t="str">
        <f t="shared" si="5"/>
        <v/>
      </c>
      <c r="AH25" s="101" t="str">
        <f t="shared" si="6"/>
        <v/>
      </c>
      <c r="AI25" s="102" t="str">
        <f t="shared" si="10"/>
        <v/>
      </c>
      <c r="AJ25" s="102" t="str">
        <f t="shared" si="12"/>
        <v/>
      </c>
    </row>
    <row r="26" spans="1:38" x14ac:dyDescent="0.2">
      <c r="A26" s="13">
        <f>HLOOKUP($E$2,历史数据!$V$3:$AE$5000,ROW(A24),)</f>
        <v>742174</v>
      </c>
      <c r="B26" s="41">
        <v>36472</v>
      </c>
      <c r="C26" s="100">
        <f>IFERROR(IF(A26&lt;&gt;0,MAX($C$4:C25)+1,""),"")</f>
        <v>22</v>
      </c>
      <c r="D26" s="100"/>
      <c r="E26" s="99">
        <f t="shared" si="7"/>
        <v>36472</v>
      </c>
      <c r="F26" s="101">
        <f>IFERROR(VLOOKUP(E26,历史数据!AH:AJ,3,),"")</f>
        <v>14.2684263959391</v>
      </c>
      <c r="V26" s="37">
        <v>21</v>
      </c>
      <c r="W26" s="41">
        <f t="shared" si="0"/>
        <v>40907</v>
      </c>
      <c r="X26" s="41">
        <f t="shared" si="8"/>
        <v>40914</v>
      </c>
      <c r="Y26" s="101">
        <f t="shared" si="1"/>
        <v>20.851181875305901</v>
      </c>
      <c r="Z26" s="101">
        <f t="shared" si="2"/>
        <v>17.345576922520099</v>
      </c>
      <c r="AA26" s="102">
        <f t="shared" si="9"/>
        <v>-0.16812499999999986</v>
      </c>
      <c r="AB26" s="102">
        <f t="shared" si="11"/>
        <v>0.84037969638672205</v>
      </c>
      <c r="AD26" s="37">
        <v>21</v>
      </c>
      <c r="AE26" s="41" t="str">
        <f t="shared" si="3"/>
        <v/>
      </c>
      <c r="AF26" s="41" t="str">
        <f t="shared" si="4"/>
        <v/>
      </c>
      <c r="AG26" s="101" t="str">
        <f t="shared" si="5"/>
        <v/>
      </c>
      <c r="AH26" s="101" t="str">
        <f t="shared" si="6"/>
        <v/>
      </c>
      <c r="AI26" s="102" t="str">
        <f t="shared" si="10"/>
        <v/>
      </c>
      <c r="AJ26" s="102" t="str">
        <f t="shared" si="12"/>
        <v/>
      </c>
    </row>
    <row r="27" spans="1:38" x14ac:dyDescent="0.2">
      <c r="A27" s="13">
        <f>HLOOKUP($E$2,历史数据!$V$3:$AE$5000,ROW(A25),)</f>
        <v>237280</v>
      </c>
      <c r="B27" s="41">
        <v>36473</v>
      </c>
      <c r="C27" s="100">
        <f>IFERROR(IF(A27&lt;&gt;0,MAX($C$4:C26)+1,""),"")</f>
        <v>23</v>
      </c>
      <c r="D27" s="100"/>
      <c r="E27" s="99">
        <f t="shared" si="7"/>
        <v>36473</v>
      </c>
      <c r="F27" s="101">
        <f>IFERROR(VLOOKUP(E27,历史数据!AH:AJ,3,),"")</f>
        <v>14.034517766497499</v>
      </c>
      <c r="V27" s="37">
        <v>22</v>
      </c>
      <c r="W27" s="41">
        <f t="shared" si="0"/>
        <v>41201</v>
      </c>
      <c r="X27" s="41">
        <f t="shared" si="8"/>
        <v>41243</v>
      </c>
      <c r="Y27" s="101">
        <f t="shared" si="1"/>
        <v>11.885173668924301</v>
      </c>
      <c r="Z27" s="101">
        <f t="shared" si="2"/>
        <v>10.464686903669101</v>
      </c>
      <c r="AA27" s="102">
        <f t="shared" si="9"/>
        <v>-0.11951754385964852</v>
      </c>
      <c r="AB27" s="102">
        <f t="shared" si="11"/>
        <v>0.62042203530541529</v>
      </c>
      <c r="AD27" s="37">
        <v>22</v>
      </c>
      <c r="AE27" s="41" t="str">
        <f t="shared" si="3"/>
        <v/>
      </c>
      <c r="AF27" s="41" t="str">
        <f t="shared" si="4"/>
        <v/>
      </c>
      <c r="AG27" s="101" t="str">
        <f t="shared" si="5"/>
        <v/>
      </c>
      <c r="AH27" s="101" t="str">
        <f t="shared" si="6"/>
        <v/>
      </c>
      <c r="AI27" s="102" t="str">
        <f t="shared" si="10"/>
        <v/>
      </c>
      <c r="AJ27" s="102" t="str">
        <f>IFERROR((1+AJ26)*(1+AI27)-1,"")</f>
        <v/>
      </c>
    </row>
    <row r="28" spans="1:38" x14ac:dyDescent="0.2">
      <c r="A28" s="13">
        <f>HLOOKUP($E$2,历史数据!$V$3:$AE$5000,ROW(A26),)</f>
        <v>247000</v>
      </c>
      <c r="B28" s="41">
        <v>36474</v>
      </c>
      <c r="C28" s="100">
        <f>IFERROR(IF(A28&lt;&gt;0,MAX($C$4:C27)+1,""),"")</f>
        <v>24</v>
      </c>
      <c r="D28" s="100"/>
      <c r="E28" s="99">
        <f t="shared" si="7"/>
        <v>36474</v>
      </c>
      <c r="F28" s="101">
        <f>IFERROR(VLOOKUP(E28,历史数据!AH:AJ,3,),"")</f>
        <v>13.618680203045701</v>
      </c>
      <c r="V28" s="37">
        <v>23</v>
      </c>
      <c r="W28" s="41">
        <f t="shared" si="0"/>
        <v>41298</v>
      </c>
      <c r="X28" s="41">
        <f t="shared" si="8"/>
        <v>41997</v>
      </c>
      <c r="Y28" s="101">
        <f t="shared" si="1"/>
        <v>12.080653499005299</v>
      </c>
      <c r="Z28" s="101">
        <f t="shared" si="2"/>
        <v>14.543699358025799</v>
      </c>
      <c r="AA28" s="102">
        <f t="shared" si="9"/>
        <v>0.2038834951456312</v>
      </c>
      <c r="AB28" s="102">
        <f t="shared" si="11"/>
        <v>0.95079934347448081</v>
      </c>
      <c r="AD28" s="37">
        <v>23</v>
      </c>
      <c r="AE28" s="41" t="str">
        <f t="shared" si="3"/>
        <v/>
      </c>
      <c r="AF28" s="41" t="str">
        <f t="shared" si="4"/>
        <v/>
      </c>
      <c r="AG28" s="101" t="str">
        <f t="shared" si="5"/>
        <v/>
      </c>
      <c r="AH28" s="101" t="str">
        <f t="shared" si="6"/>
        <v/>
      </c>
      <c r="AI28" s="102" t="str">
        <f t="shared" si="10"/>
        <v/>
      </c>
      <c r="AJ28" s="102" t="str">
        <f t="shared" si="12"/>
        <v/>
      </c>
    </row>
    <row r="29" spans="1:38" x14ac:dyDescent="0.2">
      <c r="A29" s="13">
        <f>HLOOKUP($E$2,历史数据!$V$3:$AE$5000,ROW(A27),)</f>
        <v>134910</v>
      </c>
      <c r="B29" s="41">
        <v>36475</v>
      </c>
      <c r="C29" s="100">
        <f>IFERROR(IF(A29&lt;&gt;0,MAX($C$4:C28)+1,""),"")</f>
        <v>25</v>
      </c>
      <c r="D29" s="100"/>
      <c r="E29" s="99">
        <f t="shared" si="7"/>
        <v>36475</v>
      </c>
      <c r="F29" s="101">
        <f>IFERROR(VLOOKUP(E29,历史数据!AH:AJ,3,),"")</f>
        <v>13.6446700507614</v>
      </c>
      <c r="V29" s="37">
        <v>24</v>
      </c>
      <c r="W29" s="41">
        <f t="shared" si="0"/>
        <v>42073</v>
      </c>
      <c r="X29" s="41">
        <f t="shared" si="8"/>
        <v>42130</v>
      </c>
      <c r="Y29" s="101">
        <f t="shared" si="1"/>
        <v>17.8147285147144</v>
      </c>
      <c r="Z29" s="101">
        <f t="shared" si="2"/>
        <v>21.620069206957801</v>
      </c>
      <c r="AA29" s="102">
        <f t="shared" si="9"/>
        <v>0.21360643745428454</v>
      </c>
      <c r="AB29" s="102">
        <f t="shared" si="11"/>
        <v>1.367502641422222</v>
      </c>
      <c r="AD29" s="37">
        <v>24</v>
      </c>
      <c r="AE29" s="41" t="str">
        <f t="shared" si="3"/>
        <v/>
      </c>
      <c r="AF29" s="41" t="str">
        <f t="shared" si="4"/>
        <v/>
      </c>
      <c r="AG29" s="101" t="str">
        <f t="shared" si="5"/>
        <v/>
      </c>
      <c r="AH29" s="101" t="str">
        <f t="shared" si="6"/>
        <v/>
      </c>
      <c r="AI29" s="102" t="str">
        <f t="shared" si="10"/>
        <v/>
      </c>
      <c r="AJ29" s="102" t="str">
        <f t="shared" si="12"/>
        <v/>
      </c>
    </row>
    <row r="30" spans="1:38" x14ac:dyDescent="0.2">
      <c r="A30" s="13">
        <f>HLOOKUP($E$2,历史数据!$V$3:$AE$5000,ROW(A28),)</f>
        <v>2324187</v>
      </c>
      <c r="B30" s="41">
        <v>36476</v>
      </c>
      <c r="C30" s="100">
        <f>IFERROR(IF(A30&lt;&gt;0,MAX($C$4:C29)+1,""),"")</f>
        <v>26</v>
      </c>
      <c r="D30" s="100"/>
      <c r="E30" s="99">
        <f t="shared" si="7"/>
        <v>36476</v>
      </c>
      <c r="F30" s="101">
        <f>IFERROR(VLOOKUP(E30,历史数据!AH:AJ,3,),"")</f>
        <v>15.0091370558376</v>
      </c>
      <c r="V30" s="37">
        <v>25</v>
      </c>
      <c r="W30" s="41">
        <f t="shared" si="0"/>
        <v>42138</v>
      </c>
      <c r="X30" s="41">
        <f t="shared" si="8"/>
        <v>42426</v>
      </c>
      <c r="Y30" s="101">
        <f t="shared" si="1"/>
        <v>24.382850805435801</v>
      </c>
      <c r="Z30" s="101">
        <f t="shared" si="2"/>
        <v>29.452294398869501</v>
      </c>
      <c r="AA30" s="102">
        <f t="shared" si="9"/>
        <v>0.20791020844468044</v>
      </c>
      <c r="AB30" s="102">
        <f t="shared" si="11"/>
        <v>1.8597306090936478</v>
      </c>
      <c r="AD30" s="37">
        <v>25</v>
      </c>
      <c r="AE30" s="41" t="str">
        <f t="shared" si="3"/>
        <v/>
      </c>
      <c r="AF30" s="41" t="str">
        <f t="shared" si="4"/>
        <v/>
      </c>
      <c r="AG30" s="101" t="str">
        <f t="shared" si="5"/>
        <v/>
      </c>
      <c r="AH30" s="101" t="str">
        <f t="shared" si="6"/>
        <v/>
      </c>
      <c r="AI30" s="102" t="str">
        <f t="shared" si="10"/>
        <v/>
      </c>
      <c r="AJ30" s="102" t="str">
        <f t="shared" si="12"/>
        <v/>
      </c>
    </row>
    <row r="31" spans="1:38" x14ac:dyDescent="0.2">
      <c r="A31" s="13">
        <f>HLOOKUP($E$2,历史数据!$V$3:$AE$5000,ROW(A29),)</f>
        <v>3670475</v>
      </c>
      <c r="B31" s="41">
        <v>36479</v>
      </c>
      <c r="C31" s="100">
        <f>IFERROR(IF(A31&lt;&gt;0,MAX($C$4:C30)+1,""),"")</f>
        <v>27</v>
      </c>
      <c r="D31" s="100"/>
      <c r="E31" s="99">
        <f t="shared" si="7"/>
        <v>36479</v>
      </c>
      <c r="F31" s="101">
        <f>IFERROR(VLOOKUP(E31,历史数据!AH:AJ,3,),"")</f>
        <v>16.438578680203001</v>
      </c>
      <c r="V31" s="37">
        <v>26</v>
      </c>
      <c r="W31" s="41">
        <f t="shared" si="0"/>
        <v>42436</v>
      </c>
      <c r="X31" s="41">
        <f t="shared" si="8"/>
        <v>42501</v>
      </c>
      <c r="Y31" s="101">
        <f t="shared" si="1"/>
        <v>31.237676846942598</v>
      </c>
      <c r="Z31" s="101">
        <f t="shared" si="2"/>
        <v>37.923087035712499</v>
      </c>
      <c r="AA31" s="102">
        <f t="shared" si="9"/>
        <v>0.21401752190237655</v>
      </c>
      <c r="AB31" s="102">
        <f t="shared" si="11"/>
        <v>2.4717630673602442</v>
      </c>
      <c r="AD31" s="37">
        <v>26</v>
      </c>
      <c r="AE31" s="41" t="str">
        <f t="shared" si="3"/>
        <v/>
      </c>
      <c r="AF31" s="41" t="str">
        <f t="shared" si="4"/>
        <v/>
      </c>
      <c r="AG31" s="101" t="str">
        <f t="shared" si="5"/>
        <v/>
      </c>
      <c r="AH31" s="101" t="str">
        <f t="shared" si="6"/>
        <v/>
      </c>
      <c r="AI31" s="102" t="str">
        <f t="shared" si="10"/>
        <v/>
      </c>
      <c r="AJ31" s="102" t="str">
        <f t="shared" si="12"/>
        <v/>
      </c>
    </row>
    <row r="32" spans="1:38" x14ac:dyDescent="0.2">
      <c r="A32" s="13">
        <f>HLOOKUP($E$2,历史数据!$V$3:$AE$5000,ROW(A30),)</f>
        <v>1671621</v>
      </c>
      <c r="B32" s="41">
        <v>36480</v>
      </c>
      <c r="C32" s="100">
        <f>IFERROR(IF(A32&lt;&gt;0,MAX($C$4:C31)+1,""),"")</f>
        <v>28</v>
      </c>
      <c r="D32" s="100"/>
      <c r="E32" s="99">
        <f t="shared" si="7"/>
        <v>36480</v>
      </c>
      <c r="F32" s="101">
        <f>IFERROR(VLOOKUP(E32,历史数据!AH:AJ,3,),"")</f>
        <v>16.1137055837563</v>
      </c>
      <c r="V32" s="37">
        <v>27</v>
      </c>
      <c r="W32" s="41">
        <f t="shared" si="0"/>
        <v>42509</v>
      </c>
      <c r="X32" s="41">
        <f t="shared" si="8"/>
        <v>42555</v>
      </c>
      <c r="Y32" s="101">
        <f t="shared" si="1"/>
        <v>36.489568281785203</v>
      </c>
      <c r="Z32" s="101">
        <f t="shared" si="2"/>
        <v>29.999637923096302</v>
      </c>
      <c r="AA32" s="102">
        <f t="shared" si="9"/>
        <v>-0.17785714285714183</v>
      </c>
      <c r="AB32" s="102">
        <f t="shared" si="11"/>
        <v>1.8542852075226044</v>
      </c>
      <c r="AD32" s="37">
        <v>27</v>
      </c>
      <c r="AE32" s="41" t="str">
        <f t="shared" si="3"/>
        <v/>
      </c>
      <c r="AF32" s="41" t="str">
        <f t="shared" si="4"/>
        <v/>
      </c>
      <c r="AG32" s="101" t="str">
        <f t="shared" si="5"/>
        <v/>
      </c>
      <c r="AH32" s="101" t="str">
        <f t="shared" si="6"/>
        <v/>
      </c>
      <c r="AI32" s="102" t="str">
        <f t="shared" si="10"/>
        <v/>
      </c>
      <c r="AJ32" s="102" t="str">
        <f t="shared" si="12"/>
        <v/>
      </c>
    </row>
    <row r="33" spans="1:36" x14ac:dyDescent="0.2">
      <c r="A33" s="13">
        <f>HLOOKUP($E$2,历史数据!$V$3:$AE$5000,ROW(A31),)</f>
        <v>1324505</v>
      </c>
      <c r="B33" s="41">
        <v>36481</v>
      </c>
      <c r="C33" s="100">
        <f>IFERROR(IF(A33&lt;&gt;0,MAX($C$4:C32)+1,""),"")</f>
        <v>29</v>
      </c>
      <c r="D33" s="100"/>
      <c r="E33" s="99">
        <f t="shared" si="7"/>
        <v>36481</v>
      </c>
      <c r="F33" s="101">
        <f>IFERROR(VLOOKUP(E33,历史数据!AH:AJ,3,),"")</f>
        <v>16.178680203045701</v>
      </c>
      <c r="V33" s="37">
        <v>28</v>
      </c>
      <c r="W33" s="41">
        <f t="shared" si="0"/>
        <v>42636</v>
      </c>
      <c r="X33" s="41" t="str">
        <f>IFERROR(INDEX($E$64:$E$5000,MATCH(V33,$L$64:$L$5000,0)),"")</f>
        <v/>
      </c>
      <c r="Y33" s="101">
        <f t="shared" si="1"/>
        <v>36.632920157177999</v>
      </c>
      <c r="Z33" s="101">
        <f t="shared" si="2"/>
        <v>40.294908974028601</v>
      </c>
      <c r="AA33" s="102">
        <f t="shared" si="9"/>
        <v>9.996442547136275E-2</v>
      </c>
      <c r="AB33" s="102">
        <f t="shared" si="11"/>
        <v>2.1396121884240111</v>
      </c>
      <c r="AD33" s="37">
        <v>28</v>
      </c>
      <c r="AE33" s="41" t="str">
        <f t="shared" si="3"/>
        <v/>
      </c>
      <c r="AF33" s="41" t="str">
        <f t="shared" si="4"/>
        <v/>
      </c>
      <c r="AG33" s="101" t="str">
        <f t="shared" si="5"/>
        <v/>
      </c>
      <c r="AH33" s="101" t="str">
        <f t="shared" si="6"/>
        <v/>
      </c>
      <c r="AI33" s="102" t="str">
        <f t="shared" si="10"/>
        <v/>
      </c>
      <c r="AJ33" s="102" t="str">
        <f t="shared" si="12"/>
        <v/>
      </c>
    </row>
    <row r="34" spans="1:36" x14ac:dyDescent="0.2">
      <c r="A34" s="13">
        <f>HLOOKUP($E$2,历史数据!$V$3:$AE$5000,ROW(A32),)</f>
        <v>3154587</v>
      </c>
      <c r="B34" s="41">
        <v>36482</v>
      </c>
      <c r="C34" s="100">
        <f>IFERROR(IF(A34&lt;&gt;0,MAX($C$4:C33)+1,""),"")</f>
        <v>30</v>
      </c>
      <c r="D34" s="100"/>
      <c r="E34" s="99">
        <f t="shared" si="7"/>
        <v>36482</v>
      </c>
      <c r="F34" s="101">
        <f>IFERROR(VLOOKUP(E34,历史数据!AH:AJ,3,),"")</f>
        <v>17.803045685279201</v>
      </c>
      <c r="V34" s="37">
        <v>29</v>
      </c>
      <c r="W34" s="41" t="str">
        <f t="shared" si="0"/>
        <v/>
      </c>
      <c r="X34" s="41" t="str">
        <f t="shared" ref="X34:X97" si="13">IFERROR(INDEX($E$64:$E$5000,MATCH(V34,$L$64:$L$5000,0)),"")</f>
        <v/>
      </c>
      <c r="Y34" s="101" t="str">
        <f t="shared" si="1"/>
        <v/>
      </c>
      <c r="Z34" s="101" t="str">
        <f t="shared" si="2"/>
        <v/>
      </c>
      <c r="AA34" s="102" t="str">
        <f t="shared" si="9"/>
        <v/>
      </c>
      <c r="AB34" s="102" t="str">
        <f t="shared" si="11"/>
        <v/>
      </c>
      <c r="AD34" s="37">
        <v>29</v>
      </c>
      <c r="AE34" s="41" t="str">
        <f t="shared" si="3"/>
        <v/>
      </c>
      <c r="AF34" s="41" t="str">
        <f t="shared" si="4"/>
        <v/>
      </c>
      <c r="AG34" s="101" t="str">
        <f t="shared" si="5"/>
        <v/>
      </c>
      <c r="AH34" s="101" t="str">
        <f t="shared" si="6"/>
        <v/>
      </c>
      <c r="AI34" s="102" t="str">
        <f t="shared" si="10"/>
        <v/>
      </c>
      <c r="AJ34" s="102" t="str">
        <f t="shared" si="12"/>
        <v/>
      </c>
    </row>
    <row r="35" spans="1:36" x14ac:dyDescent="0.2">
      <c r="A35" s="13">
        <f>HLOOKUP($E$2,历史数据!$V$3:$AE$5000,ROW(A33),)</f>
        <v>2903900</v>
      </c>
      <c r="B35" s="41">
        <v>36483</v>
      </c>
      <c r="C35" s="100">
        <f>IFERROR(IF(A35&lt;&gt;0,MAX($C$4:C34)+1,""),"")</f>
        <v>31</v>
      </c>
      <c r="D35" s="100"/>
      <c r="E35" s="99">
        <f t="shared" si="7"/>
        <v>36483</v>
      </c>
      <c r="F35" s="101">
        <f>IFERROR(VLOOKUP(E35,历史数据!AH:AJ,3,),"")</f>
        <v>17.803045685279201</v>
      </c>
      <c r="V35" s="37">
        <v>30</v>
      </c>
      <c r="W35" s="41" t="str">
        <f t="shared" si="0"/>
        <v/>
      </c>
      <c r="X35" s="41" t="str">
        <f t="shared" si="13"/>
        <v/>
      </c>
      <c r="Y35" s="101" t="str">
        <f t="shared" si="1"/>
        <v/>
      </c>
      <c r="Z35" s="101" t="str">
        <f t="shared" si="2"/>
        <v/>
      </c>
      <c r="AA35" s="102" t="str">
        <f t="shared" si="9"/>
        <v/>
      </c>
      <c r="AB35" s="102" t="str">
        <f t="shared" si="11"/>
        <v/>
      </c>
      <c r="AD35" s="37">
        <v>30</v>
      </c>
      <c r="AE35" s="41" t="str">
        <f t="shared" si="3"/>
        <v/>
      </c>
      <c r="AF35" s="41" t="str">
        <f t="shared" si="4"/>
        <v/>
      </c>
      <c r="AG35" s="101" t="str">
        <f t="shared" si="5"/>
        <v/>
      </c>
      <c r="AH35" s="101" t="str">
        <f t="shared" si="6"/>
        <v/>
      </c>
      <c r="AI35" s="102" t="str">
        <f t="shared" si="10"/>
        <v/>
      </c>
      <c r="AJ35" s="102" t="str">
        <f t="shared" si="12"/>
        <v/>
      </c>
    </row>
    <row r="36" spans="1:36" x14ac:dyDescent="0.2">
      <c r="A36" s="13">
        <f>HLOOKUP($E$2,历史数据!$V$3:$AE$5000,ROW(A34),)</f>
        <v>2074516</v>
      </c>
      <c r="B36" s="41">
        <v>36486</v>
      </c>
      <c r="C36" s="100">
        <f>IFERROR(IF(A36&lt;&gt;0,MAX($C$4:C35)+1,""),"")</f>
        <v>32</v>
      </c>
      <c r="D36" s="100"/>
      <c r="E36" s="99">
        <f t="shared" si="7"/>
        <v>36486</v>
      </c>
      <c r="F36" s="101">
        <f>IFERROR(VLOOKUP(E36,历史数据!AH:AJ,3,),"")</f>
        <v>17.491167512690399</v>
      </c>
      <c r="V36" s="37">
        <v>31</v>
      </c>
      <c r="W36" s="41" t="str">
        <f t="shared" si="0"/>
        <v/>
      </c>
      <c r="X36" s="41" t="str">
        <f t="shared" si="13"/>
        <v/>
      </c>
      <c r="Y36" s="101" t="str">
        <f t="shared" si="1"/>
        <v/>
      </c>
      <c r="Z36" s="101" t="str">
        <f t="shared" si="2"/>
        <v/>
      </c>
      <c r="AA36" s="102" t="str">
        <f t="shared" si="9"/>
        <v/>
      </c>
      <c r="AB36" s="103" t="str">
        <f t="shared" si="11"/>
        <v/>
      </c>
      <c r="AD36" s="37">
        <v>31</v>
      </c>
      <c r="AE36" s="41" t="str">
        <f t="shared" si="3"/>
        <v/>
      </c>
      <c r="AF36" s="41" t="str">
        <f t="shared" si="4"/>
        <v/>
      </c>
      <c r="AG36" s="101" t="str">
        <f t="shared" si="5"/>
        <v/>
      </c>
      <c r="AH36" s="101" t="str">
        <f t="shared" si="6"/>
        <v/>
      </c>
      <c r="AI36" s="102" t="str">
        <f t="shared" si="10"/>
        <v/>
      </c>
      <c r="AJ36" s="103" t="str">
        <f t="shared" si="12"/>
        <v/>
      </c>
    </row>
    <row r="37" spans="1:36" x14ac:dyDescent="0.2">
      <c r="A37" s="13">
        <f>HLOOKUP($E$2,历史数据!$V$3:$AE$5000,ROW(A35),)</f>
        <v>1723780</v>
      </c>
      <c r="B37" s="41">
        <v>36487</v>
      </c>
      <c r="C37" s="100">
        <f>IFERROR(IF(A37&lt;&gt;0,MAX($C$4:C36)+1,""),"")</f>
        <v>33</v>
      </c>
      <c r="D37" s="100"/>
      <c r="E37" s="99">
        <f t="shared" si="7"/>
        <v>36487</v>
      </c>
      <c r="F37" s="101">
        <f>IFERROR(VLOOKUP(E37,历史数据!AH:AJ,3,),"")</f>
        <v>17.712081218274101</v>
      </c>
      <c r="V37" s="37">
        <v>32</v>
      </c>
      <c r="W37" s="41" t="str">
        <f t="shared" si="0"/>
        <v/>
      </c>
      <c r="X37" s="41" t="str">
        <f t="shared" si="13"/>
        <v/>
      </c>
      <c r="Y37" s="101" t="str">
        <f t="shared" si="1"/>
        <v/>
      </c>
      <c r="Z37" s="101" t="str">
        <f t="shared" si="2"/>
        <v/>
      </c>
      <c r="AA37" s="102" t="str">
        <f t="shared" si="9"/>
        <v/>
      </c>
      <c r="AB37" s="102" t="str">
        <f t="shared" si="11"/>
        <v/>
      </c>
      <c r="AD37" s="37">
        <v>32</v>
      </c>
      <c r="AE37" s="41" t="str">
        <f t="shared" si="3"/>
        <v/>
      </c>
      <c r="AF37" s="41" t="str">
        <f t="shared" si="4"/>
        <v/>
      </c>
      <c r="AG37" s="101" t="str">
        <f t="shared" si="5"/>
        <v/>
      </c>
      <c r="AH37" s="101" t="str">
        <f t="shared" si="6"/>
        <v/>
      </c>
      <c r="AI37" s="102" t="str">
        <f t="shared" si="10"/>
        <v/>
      </c>
      <c r="AJ37" s="102" t="str">
        <f t="shared" si="12"/>
        <v/>
      </c>
    </row>
    <row r="38" spans="1:36" x14ac:dyDescent="0.2">
      <c r="A38" s="13">
        <f>HLOOKUP($E$2,历史数据!$V$3:$AE$5000,ROW(A36),)</f>
        <v>1125457</v>
      </c>
      <c r="B38" s="41">
        <v>36488</v>
      </c>
      <c r="C38" s="100">
        <f>IFERROR(IF(A38&lt;&gt;0,MAX($C$4:C37)+1,""),"")</f>
        <v>34</v>
      </c>
      <c r="D38" s="100"/>
      <c r="E38" s="99">
        <f t="shared" si="7"/>
        <v>36488</v>
      </c>
      <c r="F38" s="101">
        <f>IFERROR(VLOOKUP(E38,历史数据!AH:AJ,3,),"")</f>
        <v>17.8420304568528</v>
      </c>
      <c r="V38" s="37">
        <v>33</v>
      </c>
      <c r="W38" s="41" t="str">
        <f t="shared" ref="W38:W69" si="14">IFERROR(INDEX($E$64:$E$5000,MATCH(V38,$K$64:$K$5000,0)),"")</f>
        <v/>
      </c>
      <c r="X38" s="41" t="str">
        <f t="shared" si="13"/>
        <v/>
      </c>
      <c r="Y38" s="101" t="str">
        <f t="shared" ref="Y38:Y69" si="15">IFERROR(INDEX($I$64:$I$5000,MATCH(V38,$K$64:$K$5000,0)),"")</f>
        <v/>
      </c>
      <c r="Z38" s="101" t="str">
        <f t="shared" ref="Z38:Z69" si="16">IFERROR(IF(AND(Y38&lt;&gt;"",ISERROR(INDEX($I$64:$I$5000,MATCH(V38,$L$64:$L$5000,0)))),INDEX($F$5:$F$5000,MAX($C$5:$C$5000)),INDEX($I$64:$I$5000,MATCH(V38,$L$64:$L$5000,0))),"")</f>
        <v/>
      </c>
      <c r="AA38" s="102" t="str">
        <f t="shared" si="9"/>
        <v/>
      </c>
      <c r="AB38" s="102" t="str">
        <f t="shared" si="11"/>
        <v/>
      </c>
      <c r="AD38" s="37">
        <v>33</v>
      </c>
      <c r="AE38" s="41" t="str">
        <f t="shared" ref="AE38:AE69" si="17">IFERROR(INDEX($E$64:$E$5000,MATCH(AD38,$O$64:$O$5000,0)),"")</f>
        <v/>
      </c>
      <c r="AF38" s="41" t="str">
        <f t="shared" ref="AF38:AF69" si="18">IFERROR(INDEX($E$64:$E$5000,MATCH(V38,$P$64:$P$5000,0)),"")</f>
        <v/>
      </c>
      <c r="AG38" s="101" t="str">
        <f t="shared" ref="AG38:AG69" si="19">IFERROR(INDEX($I$64:$I$5000,MATCH(AD38,$O$64:$O$5000,0)),"")</f>
        <v/>
      </c>
      <c r="AH38" s="101" t="str">
        <f t="shared" ref="AH38:AH69" si="20">IFERROR(IF(AND(AG38&lt;&gt;"",ISERROR(INDEX($I$64:$I$5000,MATCH(AD38,$P$64:$P$5000,0)))),INDEX($F$5:$F$5000,MAX($C$5:$C$5000)),INDEX($I$64:$I$5000,MATCH(AD38,$P$64:$P$5000,0))),"")</f>
        <v/>
      </c>
      <c r="AI38" s="102" t="str">
        <f t="shared" si="10"/>
        <v/>
      </c>
      <c r="AJ38" s="102" t="str">
        <f t="shared" si="12"/>
        <v/>
      </c>
    </row>
    <row r="39" spans="1:36" x14ac:dyDescent="0.2">
      <c r="A39" s="13">
        <f>HLOOKUP($E$2,历史数据!$V$3:$AE$5000,ROW(A37),)</f>
        <v>947526</v>
      </c>
      <c r="B39" s="41">
        <v>36489</v>
      </c>
      <c r="C39" s="100">
        <f>IFERROR(IF(A39&lt;&gt;0,MAX($C$4:C38)+1,""),"")</f>
        <v>35</v>
      </c>
      <c r="D39" s="100"/>
      <c r="E39" s="99">
        <f t="shared" si="7"/>
        <v>36489</v>
      </c>
      <c r="F39" s="101">
        <f>IFERROR(VLOOKUP(E39,历史数据!AH:AJ,3,),"")</f>
        <v>17.413197969543099</v>
      </c>
      <c r="V39" s="37">
        <v>34</v>
      </c>
      <c r="W39" s="41" t="str">
        <f t="shared" si="14"/>
        <v/>
      </c>
      <c r="X39" s="41" t="str">
        <f t="shared" si="13"/>
        <v/>
      </c>
      <c r="Y39" s="101" t="str">
        <f t="shared" si="15"/>
        <v/>
      </c>
      <c r="Z39" s="101" t="str">
        <f t="shared" si="16"/>
        <v/>
      </c>
      <c r="AA39" s="102" t="str">
        <f t="shared" si="9"/>
        <v/>
      </c>
      <c r="AB39" s="102" t="str">
        <f t="shared" si="11"/>
        <v/>
      </c>
      <c r="AD39" s="37">
        <v>34</v>
      </c>
      <c r="AE39" s="41" t="str">
        <f t="shared" si="17"/>
        <v/>
      </c>
      <c r="AF39" s="41" t="str">
        <f t="shared" si="18"/>
        <v/>
      </c>
      <c r="AG39" s="101" t="str">
        <f t="shared" si="19"/>
        <v/>
      </c>
      <c r="AH39" s="101" t="str">
        <f t="shared" si="20"/>
        <v/>
      </c>
      <c r="AI39" s="102" t="str">
        <f t="shared" si="10"/>
        <v/>
      </c>
      <c r="AJ39" s="102" t="str">
        <f t="shared" si="12"/>
        <v/>
      </c>
    </row>
    <row r="40" spans="1:36" x14ac:dyDescent="0.2">
      <c r="A40" s="13">
        <f>HLOOKUP($E$2,历史数据!$V$3:$AE$5000,ROW(A38),)</f>
        <v>4033733</v>
      </c>
      <c r="B40" s="41">
        <v>36490</v>
      </c>
      <c r="C40" s="100">
        <f>IFERROR(IF(A40&lt;&gt;0,MAX($C$4:C39)+1,""),"")</f>
        <v>36</v>
      </c>
      <c r="D40" s="100"/>
      <c r="E40" s="99">
        <f t="shared" si="7"/>
        <v>36490</v>
      </c>
      <c r="F40" s="101">
        <f>IFERROR(VLOOKUP(E40,历史数据!AH:AJ,3,),"")</f>
        <v>19.154517766497499</v>
      </c>
      <c r="V40" s="37">
        <v>35</v>
      </c>
      <c r="W40" s="41" t="str">
        <f t="shared" si="14"/>
        <v/>
      </c>
      <c r="X40" s="41" t="str">
        <f t="shared" si="13"/>
        <v/>
      </c>
      <c r="Y40" s="101" t="str">
        <f t="shared" si="15"/>
        <v/>
      </c>
      <c r="Z40" s="101" t="str">
        <f t="shared" si="16"/>
        <v/>
      </c>
      <c r="AA40" s="102" t="str">
        <f t="shared" si="9"/>
        <v/>
      </c>
      <c r="AB40" s="102" t="str">
        <f t="shared" si="11"/>
        <v/>
      </c>
      <c r="AD40" s="37">
        <v>35</v>
      </c>
      <c r="AE40" s="41" t="str">
        <f t="shared" si="17"/>
        <v/>
      </c>
      <c r="AF40" s="41" t="str">
        <f t="shared" si="18"/>
        <v/>
      </c>
      <c r="AG40" s="101" t="str">
        <f t="shared" si="19"/>
        <v/>
      </c>
      <c r="AH40" s="101" t="str">
        <f t="shared" si="20"/>
        <v/>
      </c>
      <c r="AI40" s="102" t="str">
        <f t="shared" si="10"/>
        <v/>
      </c>
      <c r="AJ40" s="102" t="str">
        <f t="shared" si="12"/>
        <v/>
      </c>
    </row>
    <row r="41" spans="1:36" x14ac:dyDescent="0.2">
      <c r="A41" s="13">
        <f>HLOOKUP($E$2,历史数据!$V$3:$AE$5000,ROW(A39),)</f>
        <v>2527156</v>
      </c>
      <c r="B41" s="41">
        <v>36493</v>
      </c>
      <c r="C41" s="100">
        <f>IFERROR(IF(A41&lt;&gt;0,MAX($C$4:C40)+1,""),"")</f>
        <v>37</v>
      </c>
      <c r="D41" s="100"/>
      <c r="E41" s="99">
        <f t="shared" si="7"/>
        <v>36493</v>
      </c>
      <c r="F41" s="101">
        <f>IFERROR(VLOOKUP(E41,历史数据!AH:AJ,3,),"")</f>
        <v>18.127918781725899</v>
      </c>
      <c r="V41" s="37">
        <v>36</v>
      </c>
      <c r="W41" s="41" t="str">
        <f t="shared" si="14"/>
        <v/>
      </c>
      <c r="X41" s="41" t="str">
        <f t="shared" si="13"/>
        <v/>
      </c>
      <c r="Y41" s="101" t="str">
        <f t="shared" si="15"/>
        <v/>
      </c>
      <c r="Z41" s="101" t="str">
        <f t="shared" si="16"/>
        <v/>
      </c>
      <c r="AA41" s="102" t="str">
        <f t="shared" si="9"/>
        <v/>
      </c>
      <c r="AB41" s="102" t="str">
        <f t="shared" si="11"/>
        <v/>
      </c>
      <c r="AD41" s="37">
        <v>36</v>
      </c>
      <c r="AE41" s="41" t="str">
        <f t="shared" si="17"/>
        <v/>
      </c>
      <c r="AF41" s="41" t="str">
        <f t="shared" si="18"/>
        <v/>
      </c>
      <c r="AG41" s="101" t="str">
        <f t="shared" si="19"/>
        <v/>
      </c>
      <c r="AH41" s="101" t="str">
        <f t="shared" si="20"/>
        <v/>
      </c>
      <c r="AI41" s="102" t="str">
        <f t="shared" si="10"/>
        <v/>
      </c>
      <c r="AJ41" s="102" t="str">
        <f t="shared" si="12"/>
        <v/>
      </c>
    </row>
    <row r="42" spans="1:36" x14ac:dyDescent="0.2">
      <c r="A42" s="13">
        <f>HLOOKUP($E$2,历史数据!$V$3:$AE$5000,ROW(A40),)</f>
        <v>1674374</v>
      </c>
      <c r="B42" s="41">
        <v>36494</v>
      </c>
      <c r="C42" s="100">
        <f>IFERROR(IF(A42&lt;&gt;0,MAX($C$4:C41)+1,""),"")</f>
        <v>38</v>
      </c>
      <c r="D42" s="100"/>
      <c r="E42" s="99">
        <f t="shared" si="7"/>
        <v>36494</v>
      </c>
      <c r="F42" s="101">
        <f>IFERROR(VLOOKUP(E42,历史数据!AH:AJ,3,),"")</f>
        <v>17.9849746192893</v>
      </c>
      <c r="V42" s="37">
        <v>37</v>
      </c>
      <c r="W42" s="41" t="str">
        <f t="shared" si="14"/>
        <v/>
      </c>
      <c r="X42" s="41" t="str">
        <f t="shared" si="13"/>
        <v/>
      </c>
      <c r="Y42" s="101" t="str">
        <f t="shared" si="15"/>
        <v/>
      </c>
      <c r="Z42" s="101" t="str">
        <f t="shared" si="16"/>
        <v/>
      </c>
      <c r="AA42" s="102" t="str">
        <f t="shared" si="9"/>
        <v/>
      </c>
      <c r="AB42" s="102" t="str">
        <f t="shared" si="11"/>
        <v/>
      </c>
      <c r="AD42" s="37">
        <v>37</v>
      </c>
      <c r="AE42" s="41" t="str">
        <f t="shared" si="17"/>
        <v/>
      </c>
      <c r="AF42" s="41" t="str">
        <f t="shared" si="18"/>
        <v/>
      </c>
      <c r="AG42" s="101" t="str">
        <f t="shared" si="19"/>
        <v/>
      </c>
      <c r="AH42" s="101" t="str">
        <f t="shared" si="20"/>
        <v/>
      </c>
      <c r="AI42" s="102" t="str">
        <f t="shared" si="10"/>
        <v/>
      </c>
      <c r="AJ42" s="102" t="str">
        <f t="shared" si="12"/>
        <v/>
      </c>
    </row>
    <row r="43" spans="1:36" x14ac:dyDescent="0.2">
      <c r="A43" s="13">
        <f>HLOOKUP($E$2,历史数据!$V$3:$AE$5000,ROW(A41),)</f>
        <v>1017767</v>
      </c>
      <c r="B43" s="41">
        <v>36495</v>
      </c>
      <c r="C43" s="100">
        <f>IFERROR(IF(A43&lt;&gt;0,MAX($C$4:C42)+1,""),"")</f>
        <v>39</v>
      </c>
      <c r="D43" s="100"/>
      <c r="E43" s="99">
        <f t="shared" si="7"/>
        <v>36495</v>
      </c>
      <c r="F43" s="101">
        <f>IFERROR(VLOOKUP(E43,历史数据!AH:AJ,3,),"")</f>
        <v>17.9979695431472</v>
      </c>
      <c r="V43" s="37">
        <v>38</v>
      </c>
      <c r="W43" s="41" t="str">
        <f t="shared" si="14"/>
        <v/>
      </c>
      <c r="X43" s="41" t="str">
        <f t="shared" si="13"/>
        <v/>
      </c>
      <c r="Y43" s="101" t="str">
        <f t="shared" si="15"/>
        <v/>
      </c>
      <c r="Z43" s="101" t="str">
        <f t="shared" si="16"/>
        <v/>
      </c>
      <c r="AA43" s="102" t="str">
        <f t="shared" si="9"/>
        <v/>
      </c>
      <c r="AB43" s="102" t="str">
        <f t="shared" si="11"/>
        <v/>
      </c>
      <c r="AD43" s="37">
        <v>38</v>
      </c>
      <c r="AE43" s="41" t="str">
        <f t="shared" si="17"/>
        <v/>
      </c>
      <c r="AF43" s="41" t="str">
        <f t="shared" si="18"/>
        <v/>
      </c>
      <c r="AG43" s="101" t="str">
        <f t="shared" si="19"/>
        <v/>
      </c>
      <c r="AH43" s="101" t="str">
        <f t="shared" si="20"/>
        <v/>
      </c>
      <c r="AI43" s="102" t="str">
        <f t="shared" si="10"/>
        <v/>
      </c>
      <c r="AJ43" s="102" t="str">
        <f t="shared" si="12"/>
        <v/>
      </c>
    </row>
    <row r="44" spans="1:36" x14ac:dyDescent="0.2">
      <c r="A44" s="13">
        <f>HLOOKUP($E$2,历史数据!$V$3:$AE$5000,ROW(A42),)</f>
        <v>830430</v>
      </c>
      <c r="B44" s="41">
        <v>36496</v>
      </c>
      <c r="C44" s="100">
        <f>IFERROR(IF(A44&lt;&gt;0,MAX($C$4:C43)+1,""),"")</f>
        <v>40</v>
      </c>
      <c r="D44" s="100"/>
      <c r="E44" s="99">
        <f t="shared" si="7"/>
        <v>36496</v>
      </c>
      <c r="F44" s="101">
        <f>IFERROR(VLOOKUP(E44,历史数据!AH:AJ,3,),"")</f>
        <v>18.296852791878202</v>
      </c>
      <c r="V44" s="37">
        <v>39</v>
      </c>
      <c r="W44" s="41" t="str">
        <f t="shared" si="14"/>
        <v/>
      </c>
      <c r="X44" s="41" t="str">
        <f t="shared" si="13"/>
        <v/>
      </c>
      <c r="Y44" s="101" t="str">
        <f t="shared" si="15"/>
        <v/>
      </c>
      <c r="Z44" s="101" t="str">
        <f t="shared" si="16"/>
        <v/>
      </c>
      <c r="AA44" s="102" t="str">
        <f t="shared" si="9"/>
        <v/>
      </c>
      <c r="AB44" s="102" t="str">
        <f t="shared" si="11"/>
        <v/>
      </c>
      <c r="AD44" s="37">
        <v>39</v>
      </c>
      <c r="AE44" s="41" t="str">
        <f t="shared" si="17"/>
        <v/>
      </c>
      <c r="AF44" s="41" t="str">
        <f t="shared" si="18"/>
        <v/>
      </c>
      <c r="AG44" s="101" t="str">
        <f t="shared" si="19"/>
        <v/>
      </c>
      <c r="AH44" s="101" t="str">
        <f t="shared" si="20"/>
        <v/>
      </c>
      <c r="AI44" s="102" t="str">
        <f t="shared" si="10"/>
        <v/>
      </c>
      <c r="AJ44" s="102" t="str">
        <f t="shared" si="12"/>
        <v/>
      </c>
    </row>
    <row r="45" spans="1:36" x14ac:dyDescent="0.2">
      <c r="A45" s="13">
        <f>HLOOKUP($E$2,历史数据!$V$3:$AE$5000,ROW(A43),)</f>
        <v>656140</v>
      </c>
      <c r="B45" s="41">
        <v>36497</v>
      </c>
      <c r="C45" s="100">
        <f>IFERROR(IF(A45&lt;&gt;0,MAX($C$4:C44)+1,""),"")</f>
        <v>41</v>
      </c>
      <c r="D45" s="100"/>
      <c r="E45" s="99">
        <f t="shared" si="7"/>
        <v>36497</v>
      </c>
      <c r="F45" s="101">
        <f>IFERROR(VLOOKUP(E45,历史数据!AH:AJ,3,),"")</f>
        <v>17.829035532994901</v>
      </c>
      <c r="V45" s="37">
        <v>40</v>
      </c>
      <c r="W45" s="41" t="str">
        <f t="shared" si="14"/>
        <v/>
      </c>
      <c r="X45" s="41" t="str">
        <f t="shared" si="13"/>
        <v/>
      </c>
      <c r="Y45" s="101" t="str">
        <f t="shared" si="15"/>
        <v/>
      </c>
      <c r="Z45" s="101" t="str">
        <f t="shared" si="16"/>
        <v/>
      </c>
      <c r="AA45" s="102" t="str">
        <f t="shared" si="9"/>
        <v/>
      </c>
      <c r="AB45" s="102" t="str">
        <f t="shared" si="11"/>
        <v/>
      </c>
      <c r="AD45" s="37">
        <v>40</v>
      </c>
      <c r="AE45" s="41" t="str">
        <f t="shared" si="17"/>
        <v/>
      </c>
      <c r="AF45" s="41" t="str">
        <f t="shared" si="18"/>
        <v/>
      </c>
      <c r="AG45" s="101" t="str">
        <f t="shared" si="19"/>
        <v/>
      </c>
      <c r="AH45" s="101" t="str">
        <f t="shared" si="20"/>
        <v/>
      </c>
      <c r="AI45" s="102" t="str">
        <f t="shared" si="10"/>
        <v/>
      </c>
      <c r="AJ45" s="102" t="str">
        <f t="shared" si="12"/>
        <v/>
      </c>
    </row>
    <row r="46" spans="1:36" x14ac:dyDescent="0.2">
      <c r="A46" s="13">
        <f>HLOOKUP($E$2,历史数据!$V$3:$AE$5000,ROW(A44),)</f>
        <v>1810110</v>
      </c>
      <c r="B46" s="41">
        <v>36500</v>
      </c>
      <c r="C46" s="100">
        <f>IFERROR(IF(A46&lt;&gt;0,MAX($C$4:C45)+1,""),"")</f>
        <v>42</v>
      </c>
      <c r="D46" s="100"/>
      <c r="E46" s="99">
        <f t="shared" si="7"/>
        <v>36500</v>
      </c>
      <c r="F46" s="101">
        <f>IFERROR(VLOOKUP(E46,历史数据!AH:AJ,3,),"")</f>
        <v>16.048730964467001</v>
      </c>
      <c r="V46" s="37">
        <v>41</v>
      </c>
      <c r="W46" s="41" t="str">
        <f t="shared" si="14"/>
        <v/>
      </c>
      <c r="X46" s="41" t="str">
        <f t="shared" si="13"/>
        <v/>
      </c>
      <c r="Y46" s="101" t="str">
        <f t="shared" si="15"/>
        <v/>
      </c>
      <c r="Z46" s="101" t="str">
        <f t="shared" si="16"/>
        <v/>
      </c>
      <c r="AA46" s="102" t="str">
        <f t="shared" si="9"/>
        <v/>
      </c>
      <c r="AB46" s="102" t="str">
        <f t="shared" si="11"/>
        <v/>
      </c>
      <c r="AD46" s="37">
        <v>41</v>
      </c>
      <c r="AE46" s="41" t="str">
        <f t="shared" si="17"/>
        <v/>
      </c>
      <c r="AF46" s="41" t="str">
        <f t="shared" si="18"/>
        <v/>
      </c>
      <c r="AG46" s="101" t="str">
        <f t="shared" si="19"/>
        <v/>
      </c>
      <c r="AH46" s="101" t="str">
        <f t="shared" si="20"/>
        <v/>
      </c>
      <c r="AI46" s="102" t="str">
        <f t="shared" si="10"/>
        <v/>
      </c>
      <c r="AJ46" s="102" t="str">
        <f t="shared" si="12"/>
        <v/>
      </c>
    </row>
    <row r="47" spans="1:36" x14ac:dyDescent="0.2">
      <c r="A47" s="13">
        <f>HLOOKUP($E$2,历史数据!$V$3:$AE$5000,ROW(A45),)</f>
        <v>4991532</v>
      </c>
      <c r="B47" s="41">
        <v>36501</v>
      </c>
      <c r="C47" s="100">
        <f>IFERROR(IF(A47&lt;&gt;0,MAX($C$4:C46)+1,""),"")</f>
        <v>43</v>
      </c>
      <c r="D47" s="100"/>
      <c r="E47" s="99">
        <f t="shared" si="7"/>
        <v>36501</v>
      </c>
      <c r="F47" s="101">
        <f>IFERROR(VLOOKUP(E47,历史数据!AH:AJ,3,),"")</f>
        <v>14.6582741116751</v>
      </c>
      <c r="V47" s="37">
        <v>42</v>
      </c>
      <c r="W47" s="41" t="str">
        <f t="shared" si="14"/>
        <v/>
      </c>
      <c r="X47" s="41" t="str">
        <f t="shared" si="13"/>
        <v/>
      </c>
      <c r="Y47" s="101" t="str">
        <f t="shared" si="15"/>
        <v/>
      </c>
      <c r="Z47" s="101" t="str">
        <f t="shared" si="16"/>
        <v/>
      </c>
      <c r="AA47" s="102" t="str">
        <f t="shared" si="9"/>
        <v/>
      </c>
      <c r="AB47" s="102" t="str">
        <f t="shared" si="11"/>
        <v/>
      </c>
      <c r="AD47" s="37">
        <v>42</v>
      </c>
      <c r="AE47" s="41" t="str">
        <f t="shared" si="17"/>
        <v/>
      </c>
      <c r="AF47" s="41" t="str">
        <f t="shared" si="18"/>
        <v/>
      </c>
      <c r="AG47" s="101" t="str">
        <f t="shared" si="19"/>
        <v/>
      </c>
      <c r="AH47" s="101" t="str">
        <f t="shared" si="20"/>
        <v/>
      </c>
      <c r="AI47" s="102" t="str">
        <f t="shared" si="10"/>
        <v/>
      </c>
      <c r="AJ47" s="102" t="str">
        <f t="shared" si="12"/>
        <v/>
      </c>
    </row>
    <row r="48" spans="1:36" x14ac:dyDescent="0.2">
      <c r="A48" s="13">
        <f>HLOOKUP($E$2,历史数据!$V$3:$AE$5000,ROW(A46),)</f>
        <v>3752415</v>
      </c>
      <c r="B48" s="41">
        <v>36502</v>
      </c>
      <c r="C48" s="100">
        <f>IFERROR(IF(A48&lt;&gt;0,MAX($C$4:C47)+1,""),"")</f>
        <v>44</v>
      </c>
      <c r="D48" s="100"/>
      <c r="E48" s="99">
        <f t="shared" si="7"/>
        <v>36502</v>
      </c>
      <c r="F48" s="101">
        <f>IFERROR(VLOOKUP(E48,历史数据!AH:AJ,3,),"")</f>
        <v>16.126700507614199</v>
      </c>
      <c r="V48" s="37">
        <v>43</v>
      </c>
      <c r="W48" s="41" t="str">
        <f t="shared" si="14"/>
        <v/>
      </c>
      <c r="X48" s="41" t="str">
        <f t="shared" si="13"/>
        <v/>
      </c>
      <c r="Y48" s="101" t="str">
        <f t="shared" si="15"/>
        <v/>
      </c>
      <c r="Z48" s="101" t="str">
        <f t="shared" si="16"/>
        <v/>
      </c>
      <c r="AA48" s="102" t="str">
        <f t="shared" si="9"/>
        <v/>
      </c>
      <c r="AB48" s="102" t="str">
        <f t="shared" si="11"/>
        <v/>
      </c>
      <c r="AD48" s="37">
        <v>43</v>
      </c>
      <c r="AE48" s="41" t="str">
        <f t="shared" si="17"/>
        <v/>
      </c>
      <c r="AF48" s="41" t="str">
        <f t="shared" si="18"/>
        <v/>
      </c>
      <c r="AG48" s="101" t="str">
        <f t="shared" si="19"/>
        <v/>
      </c>
      <c r="AH48" s="101" t="str">
        <f t="shared" si="20"/>
        <v/>
      </c>
      <c r="AI48" s="102" t="str">
        <f t="shared" si="10"/>
        <v/>
      </c>
      <c r="AJ48" s="102" t="str">
        <f t="shared" si="12"/>
        <v/>
      </c>
    </row>
    <row r="49" spans="1:36" x14ac:dyDescent="0.2">
      <c r="A49" s="13">
        <f>HLOOKUP($E$2,历史数据!$V$3:$AE$5000,ROW(A47),)</f>
        <v>3223667</v>
      </c>
      <c r="B49" s="41">
        <v>36503</v>
      </c>
      <c r="C49" s="100">
        <f>IFERROR(IF(A49&lt;&gt;0,MAX($C$4:C48)+1,""),"")</f>
        <v>45</v>
      </c>
      <c r="D49" s="100"/>
      <c r="E49" s="99">
        <f t="shared" si="7"/>
        <v>36503</v>
      </c>
      <c r="F49" s="101">
        <f>IFERROR(VLOOKUP(E49,历史数据!AH:AJ,3,),"")</f>
        <v>16.308629441624401</v>
      </c>
      <c r="V49" s="37">
        <v>44</v>
      </c>
      <c r="W49" s="41" t="str">
        <f t="shared" si="14"/>
        <v/>
      </c>
      <c r="X49" s="41" t="str">
        <f t="shared" si="13"/>
        <v/>
      </c>
      <c r="Y49" s="101" t="str">
        <f t="shared" si="15"/>
        <v/>
      </c>
      <c r="Z49" s="101" t="str">
        <f t="shared" si="16"/>
        <v/>
      </c>
      <c r="AA49" s="102" t="str">
        <f t="shared" si="9"/>
        <v/>
      </c>
      <c r="AB49" s="102" t="str">
        <f t="shared" si="11"/>
        <v/>
      </c>
      <c r="AD49" s="37">
        <v>44</v>
      </c>
      <c r="AE49" s="41" t="str">
        <f t="shared" si="17"/>
        <v/>
      </c>
      <c r="AF49" s="41" t="str">
        <f t="shared" si="18"/>
        <v/>
      </c>
      <c r="AG49" s="101" t="str">
        <f t="shared" si="19"/>
        <v/>
      </c>
      <c r="AH49" s="101" t="str">
        <f t="shared" si="20"/>
        <v/>
      </c>
      <c r="AI49" s="102" t="str">
        <f t="shared" si="10"/>
        <v/>
      </c>
      <c r="AJ49" s="102" t="str">
        <f t="shared" si="12"/>
        <v/>
      </c>
    </row>
    <row r="50" spans="1:36" x14ac:dyDescent="0.2">
      <c r="A50" s="13">
        <f>HLOOKUP($E$2,历史数据!$V$3:$AE$5000,ROW(A48),)</f>
        <v>1501839</v>
      </c>
      <c r="B50" s="41">
        <v>36504</v>
      </c>
      <c r="C50" s="100">
        <f>IFERROR(IF(A50&lt;&gt;0,MAX($C$4:C49)+1,""),"")</f>
        <v>46</v>
      </c>
      <c r="D50" s="100"/>
      <c r="E50" s="99">
        <f t="shared" si="7"/>
        <v>36504</v>
      </c>
      <c r="F50" s="101">
        <f>IFERROR(VLOOKUP(E50,历史数据!AH:AJ,3,),"")</f>
        <v>15.749847715735999</v>
      </c>
      <c r="V50" s="37">
        <v>45</v>
      </c>
      <c r="W50" s="41" t="str">
        <f t="shared" si="14"/>
        <v/>
      </c>
      <c r="X50" s="41" t="str">
        <f t="shared" si="13"/>
        <v/>
      </c>
      <c r="Y50" s="101" t="str">
        <f t="shared" si="15"/>
        <v/>
      </c>
      <c r="Z50" s="101" t="str">
        <f t="shared" si="16"/>
        <v/>
      </c>
      <c r="AA50" s="102" t="str">
        <f t="shared" si="9"/>
        <v/>
      </c>
      <c r="AB50" s="102" t="str">
        <f t="shared" si="11"/>
        <v/>
      </c>
      <c r="AD50" s="37">
        <v>45</v>
      </c>
      <c r="AE50" s="41" t="str">
        <f t="shared" si="17"/>
        <v/>
      </c>
      <c r="AF50" s="41" t="str">
        <f t="shared" si="18"/>
        <v/>
      </c>
      <c r="AG50" s="101" t="str">
        <f t="shared" si="19"/>
        <v/>
      </c>
      <c r="AH50" s="101" t="str">
        <f t="shared" si="20"/>
        <v/>
      </c>
      <c r="AI50" s="102" t="str">
        <f t="shared" si="10"/>
        <v/>
      </c>
      <c r="AJ50" s="102" t="str">
        <f t="shared" si="12"/>
        <v/>
      </c>
    </row>
    <row r="51" spans="1:36" x14ac:dyDescent="0.2">
      <c r="A51" s="13">
        <f>HLOOKUP($E$2,历史数据!$V$3:$AE$5000,ROW(A49),)</f>
        <v>1710371</v>
      </c>
      <c r="B51" s="41">
        <v>36507</v>
      </c>
      <c r="C51" s="100">
        <f>IFERROR(IF(A51&lt;&gt;0,MAX($C$4:C50)+1,""),"")</f>
        <v>47</v>
      </c>
      <c r="D51" s="100"/>
      <c r="E51" s="99">
        <f t="shared" si="7"/>
        <v>36507</v>
      </c>
      <c r="F51" s="101">
        <f>IFERROR(VLOOKUP(E51,历史数据!AH:AJ,3,),"")</f>
        <v>15.308020304568499</v>
      </c>
      <c r="V51" s="37">
        <v>46</v>
      </c>
      <c r="W51" s="41" t="str">
        <f t="shared" si="14"/>
        <v/>
      </c>
      <c r="X51" s="41" t="str">
        <f t="shared" si="13"/>
        <v/>
      </c>
      <c r="Y51" s="101" t="str">
        <f t="shared" si="15"/>
        <v/>
      </c>
      <c r="Z51" s="101" t="str">
        <f t="shared" si="16"/>
        <v/>
      </c>
      <c r="AA51" s="102" t="str">
        <f t="shared" si="9"/>
        <v/>
      </c>
      <c r="AB51" s="102" t="str">
        <f t="shared" si="11"/>
        <v/>
      </c>
      <c r="AD51" s="37">
        <v>46</v>
      </c>
      <c r="AE51" s="41" t="str">
        <f t="shared" si="17"/>
        <v/>
      </c>
      <c r="AF51" s="41" t="str">
        <f t="shared" si="18"/>
        <v/>
      </c>
      <c r="AG51" s="101" t="str">
        <f t="shared" si="19"/>
        <v/>
      </c>
      <c r="AH51" s="101" t="str">
        <f t="shared" si="20"/>
        <v/>
      </c>
      <c r="AI51" s="102" t="str">
        <f t="shared" si="10"/>
        <v/>
      </c>
      <c r="AJ51" s="102" t="str">
        <f t="shared" si="12"/>
        <v/>
      </c>
    </row>
    <row r="52" spans="1:36" x14ac:dyDescent="0.2">
      <c r="A52" s="13">
        <f>HLOOKUP($E$2,历史数据!$V$3:$AE$5000,ROW(A50),)</f>
        <v>923532</v>
      </c>
      <c r="B52" s="41">
        <v>36508</v>
      </c>
      <c r="C52" s="100">
        <f>IFERROR(IF(A52&lt;&gt;0,MAX($C$4:C51)+1,""),"")</f>
        <v>48</v>
      </c>
      <c r="D52" s="100"/>
      <c r="E52" s="99">
        <f t="shared" si="7"/>
        <v>36508</v>
      </c>
      <c r="F52" s="101">
        <f>IFERROR(VLOOKUP(E52,历史数据!AH:AJ,3,),"")</f>
        <v>15.3989847715736</v>
      </c>
      <c r="V52" s="37">
        <v>47</v>
      </c>
      <c r="W52" s="41" t="str">
        <f t="shared" si="14"/>
        <v/>
      </c>
      <c r="X52" s="41" t="str">
        <f t="shared" si="13"/>
        <v/>
      </c>
      <c r="Y52" s="101" t="str">
        <f t="shared" si="15"/>
        <v/>
      </c>
      <c r="Z52" s="101" t="str">
        <f t="shared" si="16"/>
        <v/>
      </c>
      <c r="AA52" s="102" t="str">
        <f t="shared" si="9"/>
        <v/>
      </c>
      <c r="AB52" s="102" t="str">
        <f t="shared" si="11"/>
        <v/>
      </c>
      <c r="AD52" s="37">
        <v>47</v>
      </c>
      <c r="AE52" s="41" t="str">
        <f t="shared" si="17"/>
        <v/>
      </c>
      <c r="AF52" s="41" t="str">
        <f t="shared" si="18"/>
        <v/>
      </c>
      <c r="AG52" s="101" t="str">
        <f t="shared" si="19"/>
        <v/>
      </c>
      <c r="AH52" s="101" t="str">
        <f t="shared" si="20"/>
        <v/>
      </c>
      <c r="AI52" s="102" t="str">
        <f t="shared" si="10"/>
        <v/>
      </c>
      <c r="AJ52" s="102" t="str">
        <f t="shared" si="12"/>
        <v/>
      </c>
    </row>
    <row r="53" spans="1:36" x14ac:dyDescent="0.2">
      <c r="A53" s="13">
        <f>HLOOKUP($E$2,历史数据!$V$3:$AE$5000,ROW(A51),)</f>
        <v>2397389</v>
      </c>
      <c r="B53" s="41">
        <v>36509</v>
      </c>
      <c r="C53" s="100">
        <f>IFERROR(IF(A53&lt;&gt;0,MAX($C$4:C52)+1,""),"")</f>
        <v>49</v>
      </c>
      <c r="D53" s="100"/>
      <c r="E53" s="99">
        <f t="shared" si="7"/>
        <v>36509</v>
      </c>
      <c r="F53" s="101">
        <f>IFERROR(VLOOKUP(E53,历史数据!AH:AJ,3,),"")</f>
        <v>15.5809137055838</v>
      </c>
      <c r="V53" s="37">
        <v>48</v>
      </c>
      <c r="W53" s="41" t="str">
        <f t="shared" si="14"/>
        <v/>
      </c>
      <c r="X53" s="41" t="str">
        <f t="shared" si="13"/>
        <v/>
      </c>
      <c r="Y53" s="101" t="str">
        <f t="shared" si="15"/>
        <v/>
      </c>
      <c r="Z53" s="101" t="str">
        <f t="shared" si="16"/>
        <v/>
      </c>
      <c r="AA53" s="102" t="str">
        <f t="shared" si="9"/>
        <v/>
      </c>
      <c r="AB53" s="102" t="str">
        <f t="shared" si="11"/>
        <v/>
      </c>
      <c r="AD53" s="37">
        <v>48</v>
      </c>
      <c r="AE53" s="41" t="str">
        <f t="shared" si="17"/>
        <v/>
      </c>
      <c r="AF53" s="41" t="str">
        <f t="shared" si="18"/>
        <v/>
      </c>
      <c r="AG53" s="101" t="str">
        <f t="shared" si="19"/>
        <v/>
      </c>
      <c r="AH53" s="101" t="str">
        <f t="shared" si="20"/>
        <v/>
      </c>
      <c r="AI53" s="102" t="str">
        <f t="shared" si="10"/>
        <v/>
      </c>
      <c r="AJ53" s="102" t="str">
        <f t="shared" si="12"/>
        <v/>
      </c>
    </row>
    <row r="54" spans="1:36" x14ac:dyDescent="0.2">
      <c r="A54" s="13">
        <f>HLOOKUP($E$2,历史数据!$V$3:$AE$5000,ROW(A52),)</f>
        <v>1367692</v>
      </c>
      <c r="B54" s="41">
        <v>36510</v>
      </c>
      <c r="C54" s="100">
        <f>IFERROR(IF(A54&lt;&gt;0,MAX($C$4:C53)+1,""),"")</f>
        <v>50</v>
      </c>
      <c r="D54" s="100"/>
      <c r="E54" s="99">
        <f t="shared" si="7"/>
        <v>36510</v>
      </c>
      <c r="F54" s="101">
        <f>IFERROR(VLOOKUP(E54,历史数据!AH:AJ,3,),"")</f>
        <v>15.4639593908629</v>
      </c>
      <c r="V54" s="37">
        <v>49</v>
      </c>
      <c r="W54" s="41" t="str">
        <f t="shared" si="14"/>
        <v/>
      </c>
      <c r="X54" s="41" t="str">
        <f t="shared" si="13"/>
        <v/>
      </c>
      <c r="Y54" s="101" t="str">
        <f t="shared" si="15"/>
        <v/>
      </c>
      <c r="Z54" s="101" t="str">
        <f t="shared" si="16"/>
        <v/>
      </c>
      <c r="AA54" s="102" t="str">
        <f t="shared" si="9"/>
        <v/>
      </c>
      <c r="AB54" s="102" t="str">
        <f t="shared" si="11"/>
        <v/>
      </c>
      <c r="AD54" s="37">
        <v>49</v>
      </c>
      <c r="AE54" s="41" t="str">
        <f t="shared" si="17"/>
        <v/>
      </c>
      <c r="AF54" s="41" t="str">
        <f t="shared" si="18"/>
        <v/>
      </c>
      <c r="AG54" s="101" t="str">
        <f t="shared" si="19"/>
        <v/>
      </c>
      <c r="AH54" s="101" t="str">
        <f t="shared" si="20"/>
        <v/>
      </c>
      <c r="AI54" s="102" t="str">
        <f t="shared" si="10"/>
        <v/>
      </c>
      <c r="AJ54" s="102" t="str">
        <f t="shared" si="12"/>
        <v/>
      </c>
    </row>
    <row r="55" spans="1:36" x14ac:dyDescent="0.2">
      <c r="A55" s="13">
        <f>HLOOKUP($E$2,历史数据!$V$3:$AE$5000,ROW(A53),)</f>
        <v>677646</v>
      </c>
      <c r="B55" s="41">
        <v>36511</v>
      </c>
      <c r="C55" s="100">
        <f>IFERROR(IF(A55&lt;&gt;0,MAX($C$4:C54)+1,""),"")</f>
        <v>51</v>
      </c>
      <c r="D55" s="100"/>
      <c r="E55" s="99">
        <f t="shared" si="7"/>
        <v>36511</v>
      </c>
      <c r="F55" s="101">
        <f>IFERROR(VLOOKUP(E55,历史数据!AH:AJ,3,),"")</f>
        <v>15.541928934010199</v>
      </c>
      <c r="V55" s="37">
        <v>50</v>
      </c>
      <c r="W55" s="41" t="str">
        <f t="shared" si="14"/>
        <v/>
      </c>
      <c r="X55" s="41" t="str">
        <f t="shared" si="13"/>
        <v/>
      </c>
      <c r="Y55" s="101" t="str">
        <f t="shared" si="15"/>
        <v/>
      </c>
      <c r="Z55" s="101" t="str">
        <f t="shared" si="16"/>
        <v/>
      </c>
      <c r="AA55" s="102" t="str">
        <f t="shared" si="9"/>
        <v/>
      </c>
      <c r="AB55" s="102" t="str">
        <f t="shared" si="11"/>
        <v/>
      </c>
      <c r="AD55" s="37">
        <v>50</v>
      </c>
      <c r="AE55" s="41" t="str">
        <f t="shared" si="17"/>
        <v/>
      </c>
      <c r="AF55" s="41" t="str">
        <f t="shared" si="18"/>
        <v/>
      </c>
      <c r="AG55" s="101" t="str">
        <f t="shared" si="19"/>
        <v/>
      </c>
      <c r="AH55" s="101" t="str">
        <f t="shared" si="20"/>
        <v/>
      </c>
      <c r="AI55" s="102" t="str">
        <f t="shared" si="10"/>
        <v/>
      </c>
      <c r="AJ55" s="102" t="str">
        <f t="shared" si="12"/>
        <v/>
      </c>
    </row>
    <row r="56" spans="1:36" x14ac:dyDescent="0.2">
      <c r="A56" s="13">
        <f>HLOOKUP($E$2,历史数据!$V$3:$AE$5000,ROW(A54),)</f>
        <v>1187184</v>
      </c>
      <c r="B56" s="41">
        <v>36515</v>
      </c>
      <c r="C56" s="100">
        <f>IFERROR(IF(A56&lt;&gt;0,MAX($C$4:C55)+1,""),"")</f>
        <v>52</v>
      </c>
      <c r="D56" s="100"/>
      <c r="E56" s="99">
        <f t="shared" si="7"/>
        <v>36515</v>
      </c>
      <c r="F56" s="101">
        <f>IFERROR(VLOOKUP(E56,历史数据!AH:AJ,3,),"")</f>
        <v>15.6978680203046</v>
      </c>
      <c r="V56" s="37">
        <v>51</v>
      </c>
      <c r="W56" s="41" t="str">
        <f t="shared" si="14"/>
        <v/>
      </c>
      <c r="X56" s="41" t="str">
        <f t="shared" si="13"/>
        <v/>
      </c>
      <c r="Y56" s="101" t="str">
        <f t="shared" si="15"/>
        <v/>
      </c>
      <c r="Z56" s="101" t="str">
        <f t="shared" si="16"/>
        <v/>
      </c>
      <c r="AA56" s="102" t="str">
        <f t="shared" si="9"/>
        <v/>
      </c>
      <c r="AB56" s="102" t="str">
        <f t="shared" si="11"/>
        <v/>
      </c>
      <c r="AD56" s="37">
        <v>51</v>
      </c>
      <c r="AE56" s="41" t="str">
        <f t="shared" si="17"/>
        <v/>
      </c>
      <c r="AF56" s="41" t="str">
        <f t="shared" si="18"/>
        <v/>
      </c>
      <c r="AG56" s="101" t="str">
        <f t="shared" si="19"/>
        <v/>
      </c>
      <c r="AH56" s="101" t="str">
        <f t="shared" si="20"/>
        <v/>
      </c>
      <c r="AI56" s="102" t="str">
        <f t="shared" si="10"/>
        <v/>
      </c>
      <c r="AJ56" s="102" t="str">
        <f t="shared" si="12"/>
        <v/>
      </c>
    </row>
    <row r="57" spans="1:36" x14ac:dyDescent="0.2">
      <c r="A57" s="13">
        <f>HLOOKUP($E$2,历史数据!$V$3:$AE$5000,ROW(A55),)</f>
        <v>851980</v>
      </c>
      <c r="B57" s="41">
        <v>36516</v>
      </c>
      <c r="C57" s="100">
        <f>IFERROR(IF(A57&lt;&gt;0,MAX($C$4:C56)+1,""),"")</f>
        <v>53</v>
      </c>
      <c r="D57" s="100"/>
      <c r="E57" s="99">
        <f t="shared" si="7"/>
        <v>36516</v>
      </c>
      <c r="F57" s="101">
        <f>IFERROR(VLOOKUP(E57,历史数据!AH:AJ,3,),"")</f>
        <v>15.2170558375635</v>
      </c>
      <c r="V57" s="37">
        <v>52</v>
      </c>
      <c r="W57" s="41" t="str">
        <f t="shared" si="14"/>
        <v/>
      </c>
      <c r="X57" s="41" t="str">
        <f t="shared" si="13"/>
        <v/>
      </c>
      <c r="Y57" s="101" t="str">
        <f t="shared" si="15"/>
        <v/>
      </c>
      <c r="Z57" s="101" t="str">
        <f t="shared" si="16"/>
        <v/>
      </c>
      <c r="AA57" s="102" t="str">
        <f t="shared" si="9"/>
        <v/>
      </c>
      <c r="AB57" s="102" t="str">
        <f t="shared" si="11"/>
        <v/>
      </c>
      <c r="AD57" s="37">
        <v>52</v>
      </c>
      <c r="AE57" s="41" t="str">
        <f t="shared" si="17"/>
        <v/>
      </c>
      <c r="AF57" s="41" t="str">
        <f t="shared" si="18"/>
        <v/>
      </c>
      <c r="AG57" s="101" t="str">
        <f t="shared" si="19"/>
        <v/>
      </c>
      <c r="AH57" s="101" t="str">
        <f t="shared" si="20"/>
        <v/>
      </c>
      <c r="AI57" s="102" t="str">
        <f t="shared" si="10"/>
        <v/>
      </c>
      <c r="AJ57" s="102" t="str">
        <f t="shared" si="12"/>
        <v/>
      </c>
    </row>
    <row r="58" spans="1:36" x14ac:dyDescent="0.2">
      <c r="A58" s="13">
        <f>HLOOKUP($E$2,历史数据!$V$3:$AE$5000,ROW(A56),)</f>
        <v>803349</v>
      </c>
      <c r="B58" s="41">
        <v>36517</v>
      </c>
      <c r="C58" s="100">
        <f>IFERROR(IF(A58&lt;&gt;0,MAX($C$4:C57)+1,""),"")</f>
        <v>54</v>
      </c>
      <c r="D58" s="100"/>
      <c r="E58" s="99">
        <f t="shared" si="7"/>
        <v>36517</v>
      </c>
      <c r="F58" s="101">
        <f>IFERROR(VLOOKUP(E58,历史数据!AH:AJ,3,),"")</f>
        <v>14.619289340101499</v>
      </c>
      <c r="V58" s="37">
        <v>53</v>
      </c>
      <c r="W58" s="41" t="str">
        <f t="shared" si="14"/>
        <v/>
      </c>
      <c r="X58" s="41" t="str">
        <f t="shared" si="13"/>
        <v/>
      </c>
      <c r="Y58" s="101" t="str">
        <f t="shared" si="15"/>
        <v/>
      </c>
      <c r="Z58" s="101" t="str">
        <f t="shared" si="16"/>
        <v/>
      </c>
      <c r="AA58" s="102" t="str">
        <f t="shared" si="9"/>
        <v/>
      </c>
      <c r="AB58" s="102" t="str">
        <f t="shared" si="11"/>
        <v/>
      </c>
      <c r="AD58" s="37">
        <v>53</v>
      </c>
      <c r="AE58" s="41" t="str">
        <f t="shared" si="17"/>
        <v/>
      </c>
      <c r="AF58" s="41" t="str">
        <f t="shared" si="18"/>
        <v/>
      </c>
      <c r="AG58" s="101" t="str">
        <f t="shared" si="19"/>
        <v/>
      </c>
      <c r="AH58" s="101" t="str">
        <f t="shared" si="20"/>
        <v/>
      </c>
      <c r="AI58" s="102" t="str">
        <f t="shared" si="10"/>
        <v/>
      </c>
      <c r="AJ58" s="102" t="str">
        <f t="shared" si="12"/>
        <v/>
      </c>
    </row>
    <row r="59" spans="1:36" x14ac:dyDescent="0.2">
      <c r="A59" s="13">
        <f>HLOOKUP($E$2,历史数据!$V$3:$AE$5000,ROW(A57),)</f>
        <v>688139</v>
      </c>
      <c r="B59" s="41">
        <v>36518</v>
      </c>
      <c r="C59" s="100">
        <f>IFERROR(IF(A59&lt;&gt;0,MAX($C$4:C58)+1,""),"")</f>
        <v>55</v>
      </c>
      <c r="D59" s="100"/>
      <c r="E59" s="99">
        <f t="shared" si="7"/>
        <v>36518</v>
      </c>
      <c r="F59" s="101">
        <f>IFERROR(VLOOKUP(E59,历史数据!AH:AJ,3,),"")</f>
        <v>14.047512690355299</v>
      </c>
      <c r="V59" s="37">
        <v>54</v>
      </c>
      <c r="W59" s="41" t="str">
        <f t="shared" si="14"/>
        <v/>
      </c>
      <c r="X59" s="41" t="str">
        <f t="shared" si="13"/>
        <v/>
      </c>
      <c r="Y59" s="101" t="str">
        <f t="shared" si="15"/>
        <v/>
      </c>
      <c r="Z59" s="101" t="str">
        <f t="shared" si="16"/>
        <v/>
      </c>
      <c r="AA59" s="102" t="str">
        <f t="shared" si="9"/>
        <v/>
      </c>
      <c r="AB59" s="102" t="str">
        <f t="shared" si="11"/>
        <v/>
      </c>
      <c r="AD59" s="37">
        <v>54</v>
      </c>
      <c r="AE59" s="41" t="str">
        <f t="shared" si="17"/>
        <v/>
      </c>
      <c r="AF59" s="41" t="str">
        <f t="shared" si="18"/>
        <v/>
      </c>
      <c r="AG59" s="101" t="str">
        <f t="shared" si="19"/>
        <v/>
      </c>
      <c r="AH59" s="101" t="str">
        <f t="shared" si="20"/>
        <v/>
      </c>
      <c r="AI59" s="102" t="str">
        <f t="shared" si="10"/>
        <v/>
      </c>
      <c r="AJ59" s="102" t="str">
        <f t="shared" si="12"/>
        <v/>
      </c>
    </row>
    <row r="60" spans="1:36" x14ac:dyDescent="0.2">
      <c r="A60" s="13">
        <f>HLOOKUP($E$2,历史数据!$V$3:$AE$5000,ROW(A58),)</f>
        <v>681627</v>
      </c>
      <c r="B60" s="41">
        <v>36521</v>
      </c>
      <c r="C60" s="100">
        <f>IFERROR(IF(A60&lt;&gt;0,MAX($C$4:C59)+1,""),"")</f>
        <v>56</v>
      </c>
      <c r="D60" s="100"/>
      <c r="E60" s="99">
        <f t="shared" si="7"/>
        <v>36521</v>
      </c>
      <c r="F60" s="101">
        <f>IFERROR(VLOOKUP(E60,历史数据!AH:AJ,3,),"")</f>
        <v>13.3197969543147</v>
      </c>
      <c r="V60" s="37">
        <v>55</v>
      </c>
      <c r="W60" s="41" t="str">
        <f t="shared" si="14"/>
        <v/>
      </c>
      <c r="X60" s="41" t="str">
        <f t="shared" si="13"/>
        <v/>
      </c>
      <c r="Y60" s="101" t="str">
        <f t="shared" si="15"/>
        <v/>
      </c>
      <c r="Z60" s="101" t="str">
        <f t="shared" si="16"/>
        <v/>
      </c>
      <c r="AA60" s="102" t="str">
        <f t="shared" si="9"/>
        <v/>
      </c>
      <c r="AB60" s="102" t="str">
        <f t="shared" si="11"/>
        <v/>
      </c>
      <c r="AD60" s="37">
        <v>55</v>
      </c>
      <c r="AE60" s="41" t="str">
        <f t="shared" si="17"/>
        <v/>
      </c>
      <c r="AF60" s="41" t="str">
        <f t="shared" si="18"/>
        <v/>
      </c>
      <c r="AG60" s="101" t="str">
        <f t="shared" si="19"/>
        <v/>
      </c>
      <c r="AH60" s="101" t="str">
        <f t="shared" si="20"/>
        <v/>
      </c>
      <c r="AI60" s="102" t="str">
        <f t="shared" si="10"/>
        <v/>
      </c>
      <c r="AJ60" s="102" t="str">
        <f t="shared" si="12"/>
        <v/>
      </c>
    </row>
    <row r="61" spans="1:36" x14ac:dyDescent="0.2">
      <c r="A61" s="13">
        <f>HLOOKUP($E$2,历史数据!$V$3:$AE$5000,ROW(A59),)</f>
        <v>615034</v>
      </c>
      <c r="B61" s="41">
        <v>36522</v>
      </c>
      <c r="C61" s="100">
        <f>IFERROR(IF(A61&lt;&gt;0,MAX($C$4:C60)+1,""),"")</f>
        <v>57</v>
      </c>
      <c r="D61" s="100"/>
      <c r="E61" s="99">
        <f t="shared" si="7"/>
        <v>36522</v>
      </c>
      <c r="F61" s="101">
        <f>IFERROR(VLOOKUP(E61,历史数据!AH:AJ,3,),"")</f>
        <v>13.618680203045701</v>
      </c>
      <c r="V61" s="37">
        <v>56</v>
      </c>
      <c r="W61" s="41" t="str">
        <f t="shared" si="14"/>
        <v/>
      </c>
      <c r="X61" s="41" t="str">
        <f t="shared" si="13"/>
        <v/>
      </c>
      <c r="Y61" s="101" t="str">
        <f t="shared" si="15"/>
        <v/>
      </c>
      <c r="Z61" s="101" t="str">
        <f t="shared" si="16"/>
        <v/>
      </c>
      <c r="AA61" s="102" t="str">
        <f t="shared" si="9"/>
        <v/>
      </c>
      <c r="AB61" s="102" t="str">
        <f t="shared" si="11"/>
        <v/>
      </c>
      <c r="AD61" s="37">
        <v>56</v>
      </c>
      <c r="AE61" s="41" t="str">
        <f t="shared" si="17"/>
        <v/>
      </c>
      <c r="AF61" s="41" t="str">
        <f t="shared" si="18"/>
        <v/>
      </c>
      <c r="AG61" s="101" t="str">
        <f t="shared" si="19"/>
        <v/>
      </c>
      <c r="AH61" s="101" t="str">
        <f t="shared" si="20"/>
        <v/>
      </c>
      <c r="AI61" s="102" t="str">
        <f t="shared" si="10"/>
        <v/>
      </c>
      <c r="AJ61" s="102" t="str">
        <f t="shared" si="12"/>
        <v/>
      </c>
    </row>
    <row r="62" spans="1:36" x14ac:dyDescent="0.2">
      <c r="A62" s="13">
        <f>HLOOKUP($E$2,历史数据!$V$3:$AE$5000,ROW(A60),)</f>
        <v>414893</v>
      </c>
      <c r="B62" s="41">
        <v>36523</v>
      </c>
      <c r="C62" s="100">
        <f>IFERROR(IF(A62&lt;&gt;0,MAX($C$4:C61)+1,""),"")</f>
        <v>58</v>
      </c>
      <c r="D62" s="100"/>
      <c r="E62" s="99">
        <f t="shared" si="7"/>
        <v>36523</v>
      </c>
      <c r="F62" s="101">
        <f>IFERROR(VLOOKUP(E62,历史数据!AH:AJ,3,),"")</f>
        <v>13.5796954314721</v>
      </c>
      <c r="V62" s="37">
        <v>57</v>
      </c>
      <c r="W62" s="41" t="str">
        <f t="shared" si="14"/>
        <v/>
      </c>
      <c r="X62" s="41" t="str">
        <f t="shared" si="13"/>
        <v/>
      </c>
      <c r="Y62" s="101" t="str">
        <f t="shared" si="15"/>
        <v/>
      </c>
      <c r="Z62" s="101" t="str">
        <f t="shared" si="16"/>
        <v/>
      </c>
      <c r="AA62" s="102" t="str">
        <f t="shared" si="9"/>
        <v/>
      </c>
      <c r="AB62" s="102" t="str">
        <f t="shared" si="11"/>
        <v/>
      </c>
      <c r="AD62" s="37">
        <v>57</v>
      </c>
      <c r="AE62" s="41" t="str">
        <f t="shared" si="17"/>
        <v/>
      </c>
      <c r="AF62" s="41" t="str">
        <f t="shared" si="18"/>
        <v/>
      </c>
      <c r="AG62" s="101" t="str">
        <f t="shared" si="19"/>
        <v/>
      </c>
      <c r="AH62" s="101" t="str">
        <f t="shared" si="20"/>
        <v/>
      </c>
      <c r="AI62" s="102" t="str">
        <f t="shared" si="10"/>
        <v/>
      </c>
      <c r="AJ62" s="102" t="str">
        <f t="shared" si="12"/>
        <v/>
      </c>
    </row>
    <row r="63" spans="1:36" x14ac:dyDescent="0.2">
      <c r="A63" s="13">
        <f>HLOOKUP($E$2,历史数据!$V$3:$AE$5000,ROW(A61),)</f>
        <v>302310</v>
      </c>
      <c r="B63" s="41">
        <v>36524</v>
      </c>
      <c r="C63" s="100">
        <f>IFERROR(IF(A63&lt;&gt;0,MAX($C$4:C62)+1,""),"")</f>
        <v>59</v>
      </c>
      <c r="D63" s="100"/>
      <c r="E63" s="99">
        <f t="shared" si="7"/>
        <v>36524</v>
      </c>
      <c r="F63" s="101">
        <f>IFERROR(VLOOKUP(E63,历史数据!AH:AJ,3,),"")</f>
        <v>13.7746192893401</v>
      </c>
      <c r="G63" s="101"/>
      <c r="V63" s="37">
        <v>58</v>
      </c>
      <c r="W63" s="41" t="str">
        <f t="shared" si="14"/>
        <v/>
      </c>
      <c r="X63" s="41" t="str">
        <f t="shared" si="13"/>
        <v/>
      </c>
      <c r="Y63" s="101" t="str">
        <f t="shared" si="15"/>
        <v/>
      </c>
      <c r="Z63" s="101" t="str">
        <f t="shared" si="16"/>
        <v/>
      </c>
      <c r="AA63" s="102" t="str">
        <f t="shared" si="9"/>
        <v/>
      </c>
      <c r="AB63" s="102" t="str">
        <f t="shared" si="11"/>
        <v/>
      </c>
      <c r="AD63" s="37">
        <v>58</v>
      </c>
      <c r="AE63" s="41" t="str">
        <f t="shared" si="17"/>
        <v/>
      </c>
      <c r="AF63" s="41" t="str">
        <f t="shared" si="18"/>
        <v/>
      </c>
      <c r="AG63" s="101" t="str">
        <f t="shared" si="19"/>
        <v/>
      </c>
      <c r="AH63" s="101" t="str">
        <f t="shared" si="20"/>
        <v/>
      </c>
      <c r="AI63" s="102" t="str">
        <f t="shared" si="10"/>
        <v/>
      </c>
      <c r="AJ63" s="102" t="str">
        <f t="shared" si="12"/>
        <v/>
      </c>
    </row>
    <row r="64" spans="1:36" x14ac:dyDescent="0.2">
      <c r="A64" s="13">
        <f>HLOOKUP($E$2,历史数据!$V$3:$AE$5000,ROW(A62),)</f>
        <v>728974</v>
      </c>
      <c r="B64" s="41">
        <v>36529</v>
      </c>
      <c r="C64" s="100">
        <f>IFERROR(IF(A64&lt;&gt;0,MAX($C$4:C63)+1,""),"")</f>
        <v>60</v>
      </c>
      <c r="D64" s="100"/>
      <c r="E64" s="99">
        <f t="shared" si="7"/>
        <v>36529</v>
      </c>
      <c r="F64" s="101">
        <f>IFERROR(VLOOKUP(E64,历史数据!AH:AJ,3,),"")</f>
        <v>14.3334010152284</v>
      </c>
      <c r="G64" s="101">
        <f>IFERROR(IF(E64="","",AVERAGE(F5:F64)),"")</f>
        <v>15.457245346869719</v>
      </c>
      <c r="H64" s="63" t="s">
        <v>5834</v>
      </c>
      <c r="I64" s="101">
        <f>IFERROR(VLOOKUP(E64,历史数据!AH:AJ,2,),"")</f>
        <v>13.6316751269036</v>
      </c>
      <c r="J64" s="104"/>
      <c r="K64" s="104"/>
      <c r="L64" s="104"/>
      <c r="M64" s="104"/>
      <c r="N64" s="91"/>
      <c r="O64" s="91"/>
      <c r="P64" s="91"/>
      <c r="Q64" s="91"/>
      <c r="V64" s="37">
        <v>59</v>
      </c>
      <c r="W64" s="41" t="str">
        <f t="shared" si="14"/>
        <v/>
      </c>
      <c r="X64" s="41" t="str">
        <f t="shared" si="13"/>
        <v/>
      </c>
      <c r="Y64" s="101" t="str">
        <f t="shared" si="15"/>
        <v/>
      </c>
      <c r="Z64" s="101" t="str">
        <f t="shared" si="16"/>
        <v/>
      </c>
      <c r="AA64" s="102" t="str">
        <f t="shared" si="9"/>
        <v/>
      </c>
      <c r="AB64" s="102" t="str">
        <f t="shared" si="11"/>
        <v/>
      </c>
      <c r="AD64" s="37">
        <v>59</v>
      </c>
      <c r="AE64" s="41" t="str">
        <f t="shared" si="17"/>
        <v/>
      </c>
      <c r="AF64" s="41" t="str">
        <f t="shared" si="18"/>
        <v/>
      </c>
      <c r="AG64" s="101" t="str">
        <f t="shared" si="19"/>
        <v/>
      </c>
      <c r="AH64" s="101" t="str">
        <f t="shared" si="20"/>
        <v/>
      </c>
      <c r="AI64" s="102" t="str">
        <f t="shared" si="10"/>
        <v/>
      </c>
      <c r="AJ64" s="102" t="str">
        <f t="shared" si="12"/>
        <v/>
      </c>
    </row>
    <row r="65" spans="1:36" x14ac:dyDescent="0.2">
      <c r="A65" s="13">
        <f>HLOOKUP($E$2,历史数据!$V$3:$AE$5000,ROW(A63),)</f>
        <v>1457381</v>
      </c>
      <c r="B65" s="41">
        <v>36530</v>
      </c>
      <c r="C65" s="100">
        <f>IFERROR(IF(A65&lt;&gt;0,MAX($C$4:C64)+1,""),"")</f>
        <v>61</v>
      </c>
      <c r="D65" s="100"/>
      <c r="E65" s="99">
        <f t="shared" si="7"/>
        <v>36530</v>
      </c>
      <c r="F65" s="101">
        <f>IFERROR(VLOOKUP(E65,历史数据!AH:AJ,3,),"")</f>
        <v>14.489340101522799</v>
      </c>
      <c r="G65" s="101">
        <f t="shared" ref="G65:G128" si="21">IFERROR(IF(E65="","",AVERAGE(F6:F65)),"")</f>
        <v>15.43537055837564</v>
      </c>
      <c r="H65" s="105">
        <f>IFERROR(G65/G64-1,"")</f>
        <v>-1.4151802603372676E-3</v>
      </c>
      <c r="I65" s="101">
        <f>IFERROR(VLOOKUP(E65,历史数据!AH:AJ,2,),"")</f>
        <v>14.294416243654799</v>
      </c>
      <c r="J65" s="104">
        <f>IFERROR(IF(L65&lt;&gt;"","0",IF(AND($H65&gt;0,$F65&gt;$G65),J64+1,0)),"")</f>
        <v>0</v>
      </c>
      <c r="K65" s="104" t="str">
        <f>IFERROR(IF(AND(J64=$H$2*1,MAX(K$64:K64)=MAX(L$64:L64)),MAX(K$64:K64)+1,""),"")</f>
        <v/>
      </c>
      <c r="L65" s="104" t="str">
        <f>IFERROR(IF(AND($F64/INDEX($F$64:$F65,MATCH(MAX(M$64:M65),M$64:M65,0)-1)&lt;(1-$P$2),MAX(K$64:K65)&gt;MAX(L$64:L64)),MAX(K$64:K65),""),"")</f>
        <v/>
      </c>
      <c r="M65" s="104" t="str">
        <f>IFERROR(IF(E65="","",IF(K65&lt;&gt;"",MAX(M$64:M64)+1,IF(AND($F64/INDEX($F$64:$F65,MATCH(MAX(M$64:M64),M$64:M64,0)-1)&gt;(1+$O$2),MAX(K$64:K65)&gt;MAX(L$64:L64)),MAX(M$64:M64)+1,""))),"")</f>
        <v/>
      </c>
      <c r="N65" s="91">
        <f>IFERROR(IF(P65&lt;&gt;"","0",IF(AND($H65&gt;0,$F65&gt;$G65),N64+1,0)),"")</f>
        <v>0</v>
      </c>
      <c r="O65" s="91" t="str">
        <f>IFERROR(IF(AND(N64=$H$2*1,MAX(O$64:O64)=MAX(P$64:P64)),MAX(O$64:O64)+1,""),"")</f>
        <v/>
      </c>
      <c r="P65" s="91" t="str">
        <f>IFERROR(IF(MOD(MAX(Q$64:Q65),10*MAX(O$64:O65))&lt;=2,IF(AND(F64/INDEX($F$64:$F65,MATCH(MAX(O$64:O65),O$64:O65,0)-1)&lt;(1-$P$2),MAX(O$64:O65)&gt;MAX(P$64:P64)),MAX(O$64:O65),""),IF(AND($F64/INDEX($F$64:$F65,MATCH(MAX(Q$64:Q65),Q$64:Q65,0)-1)&lt;(1-$P$2),MAX(O$64:O65)&gt;MAX(P$64:P64)),MAX(O$64:O65),"")),"")</f>
        <v/>
      </c>
      <c r="Q65" s="91" t="str">
        <f>IFERROR(IF(E65="","",IF(O65&lt;&gt;"",MAX(O$64:O65)*10+1,IF(AND($F64/INDEX($F$64:$F65,MATCH(MAX(Q$64:Q64),Q$64:Q64,0)-1)&gt;(1+$O$2),MAX(O$64:O65)&gt;MAX(P$64:P64)),MAX(Q$64:Q64)+1,""))),"")</f>
        <v/>
      </c>
      <c r="V65" s="37">
        <v>60</v>
      </c>
      <c r="W65" s="41" t="str">
        <f t="shared" si="14"/>
        <v/>
      </c>
      <c r="X65" s="41" t="str">
        <f t="shared" si="13"/>
        <v/>
      </c>
      <c r="Y65" s="101" t="str">
        <f t="shared" si="15"/>
        <v/>
      </c>
      <c r="Z65" s="101" t="str">
        <f t="shared" si="16"/>
        <v/>
      </c>
      <c r="AA65" s="102" t="str">
        <f t="shared" si="9"/>
        <v/>
      </c>
      <c r="AB65" s="102" t="str">
        <f t="shared" si="11"/>
        <v/>
      </c>
      <c r="AD65" s="37">
        <v>60</v>
      </c>
      <c r="AE65" s="41" t="str">
        <f t="shared" si="17"/>
        <v/>
      </c>
      <c r="AF65" s="41" t="str">
        <f t="shared" si="18"/>
        <v/>
      </c>
      <c r="AG65" s="101" t="str">
        <f t="shared" si="19"/>
        <v/>
      </c>
      <c r="AH65" s="101" t="str">
        <f t="shared" si="20"/>
        <v/>
      </c>
      <c r="AI65" s="102" t="str">
        <f t="shared" si="10"/>
        <v/>
      </c>
      <c r="AJ65" s="102" t="str">
        <f t="shared" si="12"/>
        <v/>
      </c>
    </row>
    <row r="66" spans="1:36" x14ac:dyDescent="0.2">
      <c r="A66" s="13">
        <f>HLOOKUP($E$2,历史数据!$V$3:$AE$5000,ROW(A64),)</f>
        <v>1795534</v>
      </c>
      <c r="B66" s="41">
        <v>36531</v>
      </c>
      <c r="C66" s="100">
        <f>IFERROR(IF(A66&lt;&gt;0,MAX($C$4:C65)+1,""),"")</f>
        <v>62</v>
      </c>
      <c r="D66" s="100"/>
      <c r="E66" s="99">
        <f t="shared" si="7"/>
        <v>36531</v>
      </c>
      <c r="F66" s="101">
        <f>IFERROR(VLOOKUP(E66,历史数据!AH:AJ,3,),"")</f>
        <v>14.7882233502538</v>
      </c>
      <c r="G66" s="101">
        <f t="shared" si="21"/>
        <v>15.408297800338413</v>
      </c>
      <c r="H66" s="105">
        <f t="shared" ref="H66:H129" si="22">IFERROR(G66/G65-1,"")</f>
        <v>-1.7539428635573451E-3</v>
      </c>
      <c r="I66" s="101">
        <f>IFERROR(VLOOKUP(E66,历史数据!AH:AJ,2,),"")</f>
        <v>14.684263959390901</v>
      </c>
      <c r="J66" s="104">
        <f t="shared" ref="J66:J129" si="23">IFERROR(IF(L66&lt;&gt;"","0",IF(AND($H66&gt;0,$F66&gt;$G66),J65+1,0)),"")</f>
        <v>0</v>
      </c>
      <c r="K66" s="104" t="str">
        <f>IFERROR(IF(AND(J65=$H$2*1,MAX(K$64:K65)=MAX(L$64:L65)),MAX(K$64:K65)+1,""),"")</f>
        <v/>
      </c>
      <c r="L66" s="104" t="str">
        <f>IFERROR(IF(AND($F65/INDEX($F$64:$F66,MATCH(MAX(M$64:M66),M$64:M66,0)-1)&lt;(1-$P$2),MAX(K$64:K66)&gt;MAX(L$64:L65)),MAX(K$64:K66),""),"")</f>
        <v/>
      </c>
      <c r="M66" s="104" t="str">
        <f>IFERROR(IF(E66="","",IF(K66&lt;&gt;"",MAX(M$64:M65)+1,IF(AND($F65/INDEX($F$64:$F66,MATCH(MAX(M$64:M65),M$64:M65,0)-1)&gt;(1+$O$2),MAX(K$64:K66)&gt;MAX(L$64:L65)),MAX(M$64:M65)+1,""))),"")</f>
        <v/>
      </c>
      <c r="N66" s="91">
        <f t="shared" ref="N66:N129" si="24">IFERROR(IF(P66&lt;&gt;"","0",IF(AND($H66&gt;0,$F66&gt;$G66),N65+1,0)),"")</f>
        <v>0</v>
      </c>
      <c r="O66" s="91" t="str">
        <f>IFERROR(IF(AND(N65=$H$2*1,MAX(O$64:O65)=MAX(P$64:P65)),MAX(O$64:O65)+1,""),"")</f>
        <v/>
      </c>
      <c r="P66" s="91" t="str">
        <f>IFERROR(IF(MOD(MAX(Q$64:Q66),10*MAX(O$64:O66))&lt;=2,IF(AND(F65/INDEX($F$64:$F66,MATCH(MAX(O$64:O66),O$64:O66,0)-1)&lt;(1-$P$2),MAX(O$64:O66)&gt;MAX(P$64:P65)),MAX(O$64:O66),""),IF(AND($F65/INDEX($F$64:$F66,MATCH(MAX(Q$64:Q66),Q$64:Q66,0)-1)&lt;(1-$P$2),MAX(O$64:O66)&gt;MAX(P$64:P65)),MAX(O$64:O66),"")),"")</f>
        <v/>
      </c>
      <c r="Q66" s="91" t="str">
        <f>IFERROR(IF(E66="","",IF(O66&lt;&gt;"",MAX(O$64:O66)*10+1,IF(AND($F65/INDEX($F$64:$F66,MATCH(MAX(Q$64:Q65),Q$64:Q65,0)-1)&gt;(1+$O$2),MAX(O$64:O66)&gt;MAX(P$64:P65)),MAX(Q$64:Q65)+1,""))),"")</f>
        <v/>
      </c>
      <c r="V66" s="37">
        <v>61</v>
      </c>
      <c r="W66" s="41" t="str">
        <f t="shared" si="14"/>
        <v/>
      </c>
      <c r="X66" s="41" t="str">
        <f t="shared" si="13"/>
        <v/>
      </c>
      <c r="Y66" s="101" t="str">
        <f t="shared" si="15"/>
        <v/>
      </c>
      <c r="Z66" s="101" t="str">
        <f t="shared" si="16"/>
        <v/>
      </c>
      <c r="AA66" s="102" t="str">
        <f t="shared" si="9"/>
        <v/>
      </c>
      <c r="AB66" s="102" t="str">
        <f t="shared" si="11"/>
        <v/>
      </c>
      <c r="AD66" s="37">
        <v>61</v>
      </c>
      <c r="AE66" s="41" t="str">
        <f t="shared" si="17"/>
        <v/>
      </c>
      <c r="AF66" s="41" t="str">
        <f t="shared" si="18"/>
        <v/>
      </c>
      <c r="AG66" s="101" t="str">
        <f t="shared" si="19"/>
        <v/>
      </c>
      <c r="AH66" s="101" t="str">
        <f t="shared" si="20"/>
        <v/>
      </c>
      <c r="AI66" s="102" t="str">
        <f t="shared" si="10"/>
        <v/>
      </c>
      <c r="AJ66" s="102" t="str">
        <f t="shared" si="12"/>
        <v/>
      </c>
    </row>
    <row r="67" spans="1:36" x14ac:dyDescent="0.2">
      <c r="A67" s="13">
        <f>HLOOKUP($E$2,历史数据!$V$3:$AE$5000,ROW(A65),)</f>
        <v>2604964</v>
      </c>
      <c r="B67" s="41">
        <v>36532</v>
      </c>
      <c r="C67" s="100">
        <f>IFERROR(IF(A67&lt;&gt;0,MAX($C$4:C66)+1,""),"")</f>
        <v>63</v>
      </c>
      <c r="D67" s="100"/>
      <c r="E67" s="99">
        <f t="shared" si="7"/>
        <v>36532</v>
      </c>
      <c r="F67" s="101">
        <f>IFERROR(VLOOKUP(E67,历史数据!AH:AJ,3,),"")</f>
        <v>15.0091370558376</v>
      </c>
      <c r="G67" s="101">
        <f t="shared" si="21"/>
        <v>15.376676818950935</v>
      </c>
      <c r="H67" s="105">
        <f t="shared" si="22"/>
        <v>-2.0522047144483357E-3</v>
      </c>
      <c r="I67" s="101">
        <f>IFERROR(VLOOKUP(E67,历史数据!AH:AJ,2,),"")</f>
        <v>14.8791878172589</v>
      </c>
      <c r="J67" s="104">
        <f t="shared" si="23"/>
        <v>0</v>
      </c>
      <c r="K67" s="104" t="str">
        <f>IFERROR(IF(AND(J66=$H$2*1,MAX(K$64:K66)=MAX(L$64:L66)),MAX(K$64:K66)+1,""),"")</f>
        <v/>
      </c>
      <c r="L67" s="104" t="str">
        <f>IFERROR(IF(AND($F66/INDEX($F$64:$F67,MATCH(MAX(M$64:M67),M$64:M67,0)-1)&lt;(1-$P$2),MAX(K$64:K67)&gt;MAX(L$64:L66)),MAX(K$64:K67),""),"")</f>
        <v/>
      </c>
      <c r="M67" s="104" t="str">
        <f>IFERROR(IF(E67="","",IF(K67&lt;&gt;"",MAX(M$64:M66)+1,IF(AND($F66/INDEX($F$64:$F67,MATCH(MAX(M$64:M66),M$64:M66,0)-1)&gt;(1+$O$2),MAX(K$64:K67)&gt;MAX(L$64:L66)),MAX(M$64:M66)+1,""))),"")</f>
        <v/>
      </c>
      <c r="N67" s="91">
        <f t="shared" si="24"/>
        <v>0</v>
      </c>
      <c r="O67" s="91" t="str">
        <f>IFERROR(IF(AND(N66=$H$2*1,MAX(O$64:O66)=MAX(P$64:P66)),MAX(O$64:O66)+1,""),"")</f>
        <v/>
      </c>
      <c r="P67" s="91" t="str">
        <f>IFERROR(IF(MOD(MAX(Q$64:Q67),10*MAX(O$64:O67))&lt;=2,IF(AND(F66/INDEX($F$64:$F67,MATCH(MAX(O$64:O67),O$64:O67,0)-1)&lt;(1-$P$2),MAX(O$64:O67)&gt;MAX(P$64:P66)),MAX(O$64:O67),""),IF(AND($F66/INDEX($F$64:$F67,MATCH(MAX(Q$64:Q67),Q$64:Q67,0)-1)&lt;(1-$P$2),MAX(O$64:O67)&gt;MAX(P$64:P66)),MAX(O$64:O67),"")),"")</f>
        <v/>
      </c>
      <c r="Q67" s="91" t="str">
        <f>IFERROR(IF(E67="","",IF(O67&lt;&gt;"",MAX(O$64:O67)*10+1,IF(AND($F66/INDEX($F$64:$F67,MATCH(MAX(Q$64:Q66),Q$64:Q66,0)-1)&gt;(1+$O$2),MAX(O$64:O67)&gt;MAX(P$64:P66)),MAX(Q$64:Q66)+1,""))),"")</f>
        <v/>
      </c>
      <c r="V67" s="37">
        <v>62</v>
      </c>
      <c r="W67" s="41" t="str">
        <f t="shared" si="14"/>
        <v/>
      </c>
      <c r="X67" s="41" t="str">
        <f t="shared" si="13"/>
        <v/>
      </c>
      <c r="Y67" s="101" t="str">
        <f t="shared" si="15"/>
        <v/>
      </c>
      <c r="Z67" s="101" t="str">
        <f t="shared" si="16"/>
        <v/>
      </c>
      <c r="AA67" s="102" t="str">
        <f t="shared" si="9"/>
        <v/>
      </c>
      <c r="AB67" s="102" t="str">
        <f t="shared" si="11"/>
        <v/>
      </c>
      <c r="AD67" s="37">
        <v>62</v>
      </c>
      <c r="AE67" s="41" t="str">
        <f t="shared" si="17"/>
        <v/>
      </c>
      <c r="AF67" s="41" t="str">
        <f t="shared" si="18"/>
        <v/>
      </c>
      <c r="AG67" s="101" t="str">
        <f t="shared" si="19"/>
        <v/>
      </c>
      <c r="AH67" s="101" t="str">
        <f t="shared" si="20"/>
        <v/>
      </c>
      <c r="AI67" s="102" t="str">
        <f t="shared" si="10"/>
        <v/>
      </c>
      <c r="AJ67" s="102" t="str">
        <f t="shared" si="12"/>
        <v/>
      </c>
    </row>
    <row r="68" spans="1:36" x14ac:dyDescent="0.2">
      <c r="A68" s="13">
        <f>HLOOKUP($E$2,历史数据!$V$3:$AE$5000,ROW(A66),)</f>
        <v>3379048</v>
      </c>
      <c r="B68" s="41">
        <v>36535</v>
      </c>
      <c r="C68" s="100">
        <f>IFERROR(IF(A68&lt;&gt;0,MAX($C$4:C67)+1,""),"")</f>
        <v>64</v>
      </c>
      <c r="D68" s="100"/>
      <c r="E68" s="99">
        <f t="shared" si="7"/>
        <v>36535</v>
      </c>
      <c r="F68" s="101">
        <f>IFERROR(VLOOKUP(E68,历史数据!AH:AJ,3,),"")</f>
        <v>16.516548223350298</v>
      </c>
      <c r="G68" s="101">
        <f t="shared" si="21"/>
        <v>15.368879864636215</v>
      </c>
      <c r="H68" s="105">
        <f t="shared" si="22"/>
        <v>-5.0706367874697733E-4</v>
      </c>
      <c r="I68" s="101">
        <f>IFERROR(VLOOKUP(E68,历史数据!AH:AJ,2,),"")</f>
        <v>15.0221319796954</v>
      </c>
      <c r="J68" s="104">
        <f t="shared" si="23"/>
        <v>0</v>
      </c>
      <c r="K68" s="104" t="str">
        <f>IFERROR(IF(AND(J67=$H$2*1,MAX(K$64:K67)=MAX(L$64:L67)),MAX(K$64:K67)+1,""),"")</f>
        <v/>
      </c>
      <c r="L68" s="104" t="str">
        <f>IFERROR(IF(AND($F67/INDEX($F$64:$F68,MATCH(MAX(M$64:M68),M$64:M68,0)-1)&lt;(1-$P$2),MAX(K$64:K68)&gt;MAX(L$64:L67)),MAX(K$64:K68),""),"")</f>
        <v/>
      </c>
      <c r="M68" s="104" t="str">
        <f>IFERROR(IF(E68="","",IF(K68&lt;&gt;"",MAX(M$64:M67)+1,IF(AND($F67/INDEX($F$64:$F68,MATCH(MAX(M$64:M67),M$64:M67,0)-1)&gt;(1+$O$2),MAX(K$64:K68)&gt;MAX(L$64:L67)),MAX(M$64:M67)+1,""))),"")</f>
        <v/>
      </c>
      <c r="N68" s="91">
        <f t="shared" si="24"/>
        <v>0</v>
      </c>
      <c r="O68" s="91" t="str">
        <f>IFERROR(IF(AND(N67=$H$2*1,MAX(O$64:O67)=MAX(P$64:P67)),MAX(O$64:O67)+1,""),"")</f>
        <v/>
      </c>
      <c r="P68" s="91" t="str">
        <f>IFERROR(IF(MOD(MAX(Q$64:Q68),10*MAX(O$64:O68))&lt;=2,IF(AND(F67/INDEX($F$64:$F68,MATCH(MAX(O$64:O68),O$64:O68,0)-1)&lt;(1-$P$2),MAX(O$64:O68)&gt;MAX(P$64:P67)),MAX(O$64:O68),""),IF(AND($F67/INDEX($F$64:$F68,MATCH(MAX(Q$64:Q68),Q$64:Q68,0)-1)&lt;(1-$P$2),MAX(O$64:O68)&gt;MAX(P$64:P67)),MAX(O$64:O68),"")),"")</f>
        <v/>
      </c>
      <c r="Q68" s="91" t="str">
        <f>IFERROR(IF(E68="","",IF(O68&lt;&gt;"",MAX(O$64:O68)*10+1,IF(AND($F67/INDEX($F$64:$F68,MATCH(MAX(Q$64:Q67),Q$64:Q67,0)-1)&gt;(1+$O$2),MAX(O$64:O68)&gt;MAX(P$64:P67)),MAX(Q$64:Q67)+1,""))),"")</f>
        <v/>
      </c>
      <c r="V68" s="37">
        <v>63</v>
      </c>
      <c r="W68" s="41" t="str">
        <f t="shared" si="14"/>
        <v/>
      </c>
      <c r="X68" s="41" t="str">
        <f t="shared" si="13"/>
        <v/>
      </c>
      <c r="Y68" s="101" t="str">
        <f t="shared" si="15"/>
        <v/>
      </c>
      <c r="Z68" s="101" t="str">
        <f t="shared" si="16"/>
        <v/>
      </c>
      <c r="AA68" s="102" t="str">
        <f t="shared" si="9"/>
        <v/>
      </c>
      <c r="AB68" s="102" t="str">
        <f t="shared" si="11"/>
        <v/>
      </c>
      <c r="AD68" s="37">
        <v>63</v>
      </c>
      <c r="AE68" s="41" t="str">
        <f t="shared" si="17"/>
        <v/>
      </c>
      <c r="AF68" s="41" t="str">
        <f t="shared" si="18"/>
        <v/>
      </c>
      <c r="AG68" s="101" t="str">
        <f t="shared" si="19"/>
        <v/>
      </c>
      <c r="AH68" s="101" t="str">
        <f t="shared" si="20"/>
        <v/>
      </c>
      <c r="AI68" s="102" t="str">
        <f t="shared" si="10"/>
        <v/>
      </c>
      <c r="AJ68" s="102" t="str">
        <f t="shared" si="12"/>
        <v/>
      </c>
    </row>
    <row r="69" spans="1:36" x14ac:dyDescent="0.2">
      <c r="A69" s="13">
        <f>HLOOKUP($E$2,历史数据!$V$3:$AE$5000,ROW(A67),)</f>
        <v>3523098</v>
      </c>
      <c r="B69" s="41">
        <v>36536</v>
      </c>
      <c r="C69" s="100">
        <f>IFERROR(IF(A69&lt;&gt;0,MAX($C$4:C68)+1,""),"")</f>
        <v>65</v>
      </c>
      <c r="D69" s="100"/>
      <c r="E69" s="99">
        <f t="shared" si="7"/>
        <v>36536</v>
      </c>
      <c r="F69" s="101">
        <f>IFERROR(VLOOKUP(E69,历史数据!AH:AJ,3,),"")</f>
        <v>15.7888324873096</v>
      </c>
      <c r="G69" s="101">
        <f t="shared" si="21"/>
        <v>15.350470389170901</v>
      </c>
      <c r="H69" s="105">
        <f t="shared" si="22"/>
        <v>-1.1978410676287687E-3</v>
      </c>
      <c r="I69" s="101">
        <f>IFERROR(VLOOKUP(E69,历史数据!AH:AJ,2,),"")</f>
        <v>16.867411167512699</v>
      </c>
      <c r="J69" s="104">
        <f t="shared" si="23"/>
        <v>0</v>
      </c>
      <c r="K69" s="104" t="str">
        <f>IFERROR(IF(AND(J68=$H$2*1,MAX(K$64:K68)=MAX(L$64:L68)),MAX(K$64:K68)+1,""),"")</f>
        <v/>
      </c>
      <c r="L69" s="104" t="str">
        <f>IFERROR(IF(AND($F68/INDEX($F$64:$F69,MATCH(MAX(M$64:M69),M$64:M69,0)-1)&lt;(1-$P$2),MAX(K$64:K69)&gt;MAX(L$64:L68)),MAX(K$64:K69),""),"")</f>
        <v/>
      </c>
      <c r="M69" s="104" t="str">
        <f>IFERROR(IF(E69="","",IF(K69&lt;&gt;"",MAX(M$64:M68)+1,IF(AND($F68/INDEX($F$64:$F69,MATCH(MAX(M$64:M68),M$64:M68,0)-1)&gt;(1+$O$2),MAX(K$64:K69)&gt;MAX(L$64:L68)),MAX(M$64:M68)+1,""))),"")</f>
        <v/>
      </c>
      <c r="N69" s="91">
        <f t="shared" si="24"/>
        <v>0</v>
      </c>
      <c r="O69" s="91" t="str">
        <f>IFERROR(IF(AND(N68=$H$2*1,MAX(O$64:O68)=MAX(P$64:P68)),MAX(O$64:O68)+1,""),"")</f>
        <v/>
      </c>
      <c r="P69" s="91" t="str">
        <f>IFERROR(IF(MOD(MAX(Q$64:Q69),10*MAX(O$64:O69))&lt;=2,IF(AND(F68/INDEX($F$64:$F69,MATCH(MAX(O$64:O69),O$64:O69,0)-1)&lt;(1-$P$2),MAX(O$64:O69)&gt;MAX(P$64:P68)),MAX(O$64:O69),""),IF(AND($F68/INDEX($F$64:$F69,MATCH(MAX(Q$64:Q69),Q$64:Q69,0)-1)&lt;(1-$P$2),MAX(O$64:O69)&gt;MAX(P$64:P68)),MAX(O$64:O69),"")),"")</f>
        <v/>
      </c>
      <c r="Q69" s="91" t="str">
        <f>IFERROR(IF(E69="","",IF(O69&lt;&gt;"",MAX(O$64:O69)*10+1,IF(AND($F68/INDEX($F$64:$F69,MATCH(MAX(Q$64:Q68),Q$64:Q68,0)-1)&gt;(1+$O$2),MAX(O$64:O69)&gt;MAX(P$64:P68)),MAX(Q$64:Q68)+1,""))),"")</f>
        <v/>
      </c>
      <c r="V69" s="37">
        <v>64</v>
      </c>
      <c r="W69" s="41" t="str">
        <f t="shared" si="14"/>
        <v/>
      </c>
      <c r="X69" s="41" t="str">
        <f t="shared" si="13"/>
        <v/>
      </c>
      <c r="Y69" s="101" t="str">
        <f t="shared" si="15"/>
        <v/>
      </c>
      <c r="Z69" s="101" t="str">
        <f t="shared" si="16"/>
        <v/>
      </c>
      <c r="AA69" s="102" t="str">
        <f t="shared" si="9"/>
        <v/>
      </c>
      <c r="AB69" s="102" t="str">
        <f t="shared" si="11"/>
        <v/>
      </c>
      <c r="AD69" s="37">
        <v>64</v>
      </c>
      <c r="AE69" s="41" t="str">
        <f t="shared" si="17"/>
        <v/>
      </c>
      <c r="AF69" s="41" t="str">
        <f t="shared" si="18"/>
        <v/>
      </c>
      <c r="AG69" s="101" t="str">
        <f t="shared" si="19"/>
        <v/>
      </c>
      <c r="AH69" s="101" t="str">
        <f t="shared" si="20"/>
        <v/>
      </c>
      <c r="AI69" s="102" t="str">
        <f t="shared" si="10"/>
        <v/>
      </c>
      <c r="AJ69" s="102" t="str">
        <f t="shared" si="12"/>
        <v/>
      </c>
    </row>
    <row r="70" spans="1:36" x14ac:dyDescent="0.2">
      <c r="A70" s="13">
        <f>HLOOKUP($E$2,历史数据!$V$3:$AE$5000,ROW(A68),)</f>
        <v>1398424</v>
      </c>
      <c r="B70" s="41">
        <v>36537</v>
      </c>
      <c r="C70" s="100">
        <f>IFERROR(IF(A70&lt;&gt;0,MAX($C$4:C69)+1,""),"")</f>
        <v>66</v>
      </c>
      <c r="D70" s="100"/>
      <c r="E70" s="99">
        <f t="shared" ref="E70:E133" si="25">IFERROR(INDEX(B:B,MATCH(ROW(A66),C:C,0)),"")</f>
        <v>36537</v>
      </c>
      <c r="F70" s="101">
        <f>IFERROR(VLOOKUP(E70,历史数据!AH:AJ,3,),"")</f>
        <v>14.8531979695431</v>
      </c>
      <c r="G70" s="101">
        <f t="shared" si="21"/>
        <v>15.310835871404404</v>
      </c>
      <c r="H70" s="105">
        <f t="shared" si="22"/>
        <v>-2.5819741520402006E-3</v>
      </c>
      <c r="I70" s="101">
        <f>IFERROR(VLOOKUP(E70,历史数据!AH:AJ,2,),"")</f>
        <v>15.5939086294416</v>
      </c>
      <c r="J70" s="104">
        <f t="shared" si="23"/>
        <v>0</v>
      </c>
      <c r="K70" s="104" t="str">
        <f>IFERROR(IF(AND(J69=$H$2*1,MAX(K$64:K69)=MAX(L$64:L69)),MAX(K$64:K69)+1,""),"")</f>
        <v/>
      </c>
      <c r="L70" s="104" t="str">
        <f>IFERROR(IF(AND($F69/INDEX($F$64:$F70,MATCH(MAX(M$64:M70),M$64:M70,0)-1)&lt;(1-$P$2),MAX(K$64:K70)&gt;MAX(L$64:L69)),MAX(K$64:K70),""),"")</f>
        <v/>
      </c>
      <c r="M70" s="104" t="str">
        <f>IFERROR(IF(E70="","",IF(K70&lt;&gt;"",MAX(M$64:M69)+1,IF(AND($F69/INDEX($F$64:$F70,MATCH(MAX(M$64:M69),M$64:M69,0)-1)&gt;(1+$O$2),MAX(K$64:K70)&gt;MAX(L$64:L69)),MAX(M$64:M69)+1,""))),"")</f>
        <v/>
      </c>
      <c r="N70" s="91">
        <f t="shared" si="24"/>
        <v>0</v>
      </c>
      <c r="O70" s="91" t="str">
        <f>IFERROR(IF(AND(N69=$H$2*1,MAX(O$64:O69)=MAX(P$64:P69)),MAX(O$64:O69)+1,""),"")</f>
        <v/>
      </c>
      <c r="P70" s="91" t="str">
        <f>IFERROR(IF(MOD(MAX(Q$64:Q70),10*MAX(O$64:O70))&lt;=2,IF(AND(F69/INDEX($F$64:$F70,MATCH(MAX(O$64:O70),O$64:O70,0)-1)&lt;(1-$P$2),MAX(O$64:O70)&gt;MAX(P$64:P69)),MAX(O$64:O70),""),IF(AND($F69/INDEX($F$64:$F70,MATCH(MAX(Q$64:Q70),Q$64:Q70,0)-1)&lt;(1-$P$2),MAX(O$64:O70)&gt;MAX(P$64:P69)),MAX(O$64:O70),"")),"")</f>
        <v/>
      </c>
      <c r="Q70" s="91" t="str">
        <f>IFERROR(IF(E70="","",IF(O70&lt;&gt;"",MAX(O$64:O70)*10+1,IF(AND($F69/INDEX($F$64:$F70,MATCH(MAX(Q$64:Q69),Q$64:Q69,0)-1)&gt;(1+$O$2),MAX(O$64:O70)&gt;MAX(P$64:P69)),MAX(Q$64:Q69)+1,""))),"")</f>
        <v/>
      </c>
      <c r="V70" s="37">
        <v>65</v>
      </c>
      <c r="W70" s="41" t="str">
        <f t="shared" ref="W70:W101" si="26">IFERROR(INDEX($E$64:$E$5000,MATCH(V70,$K$64:$K$5000,0)),"")</f>
        <v/>
      </c>
      <c r="X70" s="41" t="str">
        <f t="shared" si="13"/>
        <v/>
      </c>
      <c r="Y70" s="101" t="str">
        <f t="shared" ref="Y70:Y105" si="27">IFERROR(INDEX($I$64:$I$5000,MATCH(V70,$K$64:$K$5000,0)),"")</f>
        <v/>
      </c>
      <c r="Z70" s="101" t="str">
        <f t="shared" ref="Z70:Z101" si="28">IFERROR(IF(AND(Y70&lt;&gt;"",ISERROR(INDEX($I$64:$I$5000,MATCH(V70,$L$64:$L$5000,0)))),INDEX($F$5:$F$5000,MAX($C$5:$C$5000)),INDEX($I$64:$I$5000,MATCH(V70,$L$64:$L$5000,0))),"")</f>
        <v/>
      </c>
      <c r="AA70" s="102" t="str">
        <f t="shared" si="9"/>
        <v/>
      </c>
      <c r="AB70" s="102" t="str">
        <f t="shared" si="11"/>
        <v/>
      </c>
      <c r="AD70" s="37">
        <v>65</v>
      </c>
      <c r="AE70" s="41" t="str">
        <f t="shared" ref="AE70:AE101" si="29">IFERROR(INDEX($E$64:$E$5000,MATCH(AD70,$O$64:$O$5000,0)),"")</f>
        <v/>
      </c>
      <c r="AF70" s="41" t="str">
        <f t="shared" ref="AF70:AF105" si="30">IFERROR(INDEX($E$64:$E$5000,MATCH(V70,$P$64:$P$5000,0)),"")</f>
        <v/>
      </c>
      <c r="AG70" s="101" t="str">
        <f t="shared" ref="AG70:AG105" si="31">IFERROR(INDEX($I$64:$I$5000,MATCH(AD70,$O$64:$O$5000,0)),"")</f>
        <v/>
      </c>
      <c r="AH70" s="101" t="str">
        <f t="shared" ref="AH70:AH101" si="32">IFERROR(IF(AND(AG70&lt;&gt;"",ISERROR(INDEX($I$64:$I$5000,MATCH(AD70,$P$64:$P$5000,0)))),INDEX($F$5:$F$5000,MAX($C$5:$C$5000)),INDEX($I$64:$I$5000,MATCH(AD70,$P$64:$P$5000,0))),"")</f>
        <v/>
      </c>
      <c r="AI70" s="102" t="str">
        <f t="shared" si="10"/>
        <v/>
      </c>
      <c r="AJ70" s="102" t="str">
        <f t="shared" si="12"/>
        <v/>
      </c>
    </row>
    <row r="71" spans="1:36" x14ac:dyDescent="0.2">
      <c r="A71" s="13">
        <f>HLOOKUP($E$2,历史数据!$V$3:$AE$5000,ROW(A69),)</f>
        <v>647968</v>
      </c>
      <c r="B71" s="41">
        <v>36538</v>
      </c>
      <c r="C71" s="100">
        <f>IFERROR(IF(A71&lt;&gt;0,MAX($C$4:C70)+1,""),"")</f>
        <v>67</v>
      </c>
      <c r="D71" s="100"/>
      <c r="E71" s="99">
        <f t="shared" si="25"/>
        <v>36538</v>
      </c>
      <c r="F71" s="101">
        <f>IFERROR(VLOOKUP(E71,历史数据!AH:AJ,3,),"")</f>
        <v>14.619289340101499</v>
      </c>
      <c r="G71" s="101">
        <f t="shared" si="21"/>
        <v>15.296108291032153</v>
      </c>
      <c r="H71" s="105">
        <f t="shared" si="22"/>
        <v>-9.6190570494958383E-4</v>
      </c>
      <c r="I71" s="101">
        <f>IFERROR(VLOOKUP(E71,历史数据!AH:AJ,2,),"")</f>
        <v>14.814213197969501</v>
      </c>
      <c r="J71" s="104">
        <f t="shared" si="23"/>
        <v>0</v>
      </c>
      <c r="K71" s="104" t="str">
        <f>IFERROR(IF(AND(J70=$H$2*1,MAX(K$64:K70)=MAX(L$64:L70)),MAX(K$64:K70)+1,""),"")</f>
        <v/>
      </c>
      <c r="L71" s="104" t="str">
        <f>IFERROR(IF(AND($F70/INDEX($F$64:$F71,MATCH(MAX(M$64:M71),M$64:M71,0)-1)&lt;(1-$P$2),MAX(K$64:K71)&gt;MAX(L$64:L70)),MAX(K$64:K71),""),"")</f>
        <v/>
      </c>
      <c r="M71" s="104" t="str">
        <f>IFERROR(IF(E71="","",IF(K71&lt;&gt;"",MAX(M$64:M70)+1,IF(AND($F70/INDEX($F$64:$F71,MATCH(MAX(M$64:M70),M$64:M70,0)-1)&gt;(1+$O$2),MAX(K$64:K71)&gt;MAX(L$64:L70)),MAX(M$64:M70)+1,""))),"")</f>
        <v/>
      </c>
      <c r="N71" s="91">
        <f t="shared" si="24"/>
        <v>0</v>
      </c>
      <c r="O71" s="91" t="str">
        <f>IFERROR(IF(AND(N70=$H$2*1,MAX(O$64:O70)=MAX(P$64:P70)),MAX(O$64:O70)+1,""),"")</f>
        <v/>
      </c>
      <c r="P71" s="91" t="str">
        <f>IFERROR(IF(MOD(MAX(Q$64:Q71),10*MAX(O$64:O71))&lt;=2,IF(AND(F70/INDEX($F$64:$F71,MATCH(MAX(O$64:O71),O$64:O71,0)-1)&lt;(1-$P$2),MAX(O$64:O71)&gt;MAX(P$64:P70)),MAX(O$64:O71),""),IF(AND($F70/INDEX($F$64:$F71,MATCH(MAX(Q$64:Q71),Q$64:Q71,0)-1)&lt;(1-$P$2),MAX(O$64:O71)&gt;MAX(P$64:P70)),MAX(O$64:O71),"")),"")</f>
        <v/>
      </c>
      <c r="Q71" s="91" t="str">
        <f>IFERROR(IF(E71="","",IF(O71&lt;&gt;"",MAX(O$64:O71)*10+1,IF(AND($F70/INDEX($F$64:$F71,MATCH(MAX(Q$64:Q70),Q$64:Q70,0)-1)&gt;(1+$O$2),MAX(O$64:O71)&gt;MAX(P$64:P70)),MAX(Q$64:Q70)+1,""))),"")</f>
        <v/>
      </c>
      <c r="V71" s="37">
        <v>66</v>
      </c>
      <c r="W71" s="41" t="str">
        <f t="shared" si="26"/>
        <v/>
      </c>
      <c r="X71" s="41" t="str">
        <f t="shared" si="13"/>
        <v/>
      </c>
      <c r="Y71" s="101" t="str">
        <f t="shared" si="27"/>
        <v/>
      </c>
      <c r="Z71" s="101" t="str">
        <f t="shared" si="28"/>
        <v/>
      </c>
      <c r="AA71" s="102" t="str">
        <f t="shared" ref="AA71:AA105" si="33">IFERROR(Z71/Y71-1,"")</f>
        <v/>
      </c>
      <c r="AB71" s="102" t="str">
        <f t="shared" si="11"/>
        <v/>
      </c>
      <c r="AD71" s="37">
        <v>66</v>
      </c>
      <c r="AE71" s="41" t="str">
        <f t="shared" si="29"/>
        <v/>
      </c>
      <c r="AF71" s="41" t="str">
        <f t="shared" si="30"/>
        <v/>
      </c>
      <c r="AG71" s="101" t="str">
        <f t="shared" si="31"/>
        <v/>
      </c>
      <c r="AH71" s="101" t="str">
        <f t="shared" si="32"/>
        <v/>
      </c>
      <c r="AI71" s="102" t="str">
        <f t="shared" ref="AI71:AI105" si="34">IFERROR(AH71/AG71-1,"")</f>
        <v/>
      </c>
      <c r="AJ71" s="102" t="str">
        <f t="shared" si="12"/>
        <v/>
      </c>
    </row>
    <row r="72" spans="1:36" x14ac:dyDescent="0.2">
      <c r="A72" s="13">
        <f>HLOOKUP($E$2,历史数据!$V$3:$AE$5000,ROW(A70),)</f>
        <v>803470</v>
      </c>
      <c r="B72" s="41">
        <v>36539</v>
      </c>
      <c r="C72" s="100">
        <f>IFERROR(IF(A72&lt;&gt;0,MAX($C$4:C71)+1,""),"")</f>
        <v>68</v>
      </c>
      <c r="D72" s="100"/>
      <c r="E72" s="99">
        <f t="shared" si="25"/>
        <v>36539</v>
      </c>
      <c r="F72" s="101">
        <f>IFERROR(VLOOKUP(E72,历史数据!AH:AJ,3,),"")</f>
        <v>14.125482233502501</v>
      </c>
      <c r="G72" s="101">
        <f t="shared" si="21"/>
        <v>15.298923857868022</v>
      </c>
      <c r="H72" s="105">
        <f t="shared" si="22"/>
        <v>1.8407079645998969E-4</v>
      </c>
      <c r="I72" s="101">
        <f>IFERROR(VLOOKUP(E72,历史数据!AH:AJ,2,),"")</f>
        <v>14.5932994923858</v>
      </c>
      <c r="J72" s="104">
        <f t="shared" si="23"/>
        <v>0</v>
      </c>
      <c r="K72" s="104" t="str">
        <f>IFERROR(IF(AND(J71=$H$2*1,MAX(K$64:K71)=MAX(L$64:L71)),MAX(K$64:K71)+1,""),"")</f>
        <v/>
      </c>
      <c r="L72" s="104" t="str">
        <f>IFERROR(IF(AND($F71/INDEX($F$64:$F72,MATCH(MAX(M$64:M72),M$64:M72,0)-1)&lt;(1-$P$2),MAX(K$64:K72)&gt;MAX(L$64:L71)),MAX(K$64:K72),""),"")</f>
        <v/>
      </c>
      <c r="M72" s="104" t="str">
        <f>IFERROR(IF(E72="","",IF(K72&lt;&gt;"",MAX(M$64:M71)+1,IF(AND($F71/INDEX($F$64:$F72,MATCH(MAX(M$64:M71),M$64:M71,0)-1)&gt;(1+$O$2),MAX(K$64:K72)&gt;MAX(L$64:L71)),MAX(M$64:M71)+1,""))),"")</f>
        <v/>
      </c>
      <c r="N72" s="91">
        <f t="shared" si="24"/>
        <v>0</v>
      </c>
      <c r="O72" s="91" t="str">
        <f>IFERROR(IF(AND(N71=$H$2*1,MAX(O$64:O71)=MAX(P$64:P71)),MAX(O$64:O71)+1,""),"")</f>
        <v/>
      </c>
      <c r="P72" s="91" t="str">
        <f>IFERROR(IF(MOD(MAX(Q$64:Q72),10*MAX(O$64:O72))&lt;=2,IF(AND(F71/INDEX($F$64:$F72,MATCH(MAX(O$64:O72),O$64:O72,0)-1)&lt;(1-$P$2),MAX(O$64:O72)&gt;MAX(P$64:P71)),MAX(O$64:O72),""),IF(AND($F71/INDEX($F$64:$F72,MATCH(MAX(Q$64:Q72),Q$64:Q72,0)-1)&lt;(1-$P$2),MAX(O$64:O72)&gt;MAX(P$64:P71)),MAX(O$64:O72),"")),"")</f>
        <v/>
      </c>
      <c r="Q72" s="91" t="str">
        <f>IFERROR(IF(E72="","",IF(O72&lt;&gt;"",MAX(O$64:O72)*10+1,IF(AND($F71/INDEX($F$64:$F72,MATCH(MAX(Q$64:Q71),Q$64:Q71,0)-1)&gt;(1+$O$2),MAX(O$64:O72)&gt;MAX(P$64:P71)),MAX(Q$64:Q71)+1,""))),"")</f>
        <v/>
      </c>
      <c r="V72" s="37">
        <v>67</v>
      </c>
      <c r="W72" s="41" t="str">
        <f t="shared" si="26"/>
        <v/>
      </c>
      <c r="X72" s="41" t="str">
        <f t="shared" si="13"/>
        <v/>
      </c>
      <c r="Y72" s="101" t="str">
        <f t="shared" si="27"/>
        <v/>
      </c>
      <c r="Z72" s="101" t="str">
        <f t="shared" si="28"/>
        <v/>
      </c>
      <c r="AA72" s="102" t="str">
        <f t="shared" si="33"/>
        <v/>
      </c>
      <c r="AB72" s="102" t="str">
        <f t="shared" ref="AB72:AB105" si="35">IFERROR((1+AB71)*(1+AA72)-1,"")</f>
        <v/>
      </c>
      <c r="AD72" s="37">
        <v>67</v>
      </c>
      <c r="AE72" s="41" t="str">
        <f t="shared" si="29"/>
        <v/>
      </c>
      <c r="AF72" s="41" t="str">
        <f t="shared" si="30"/>
        <v/>
      </c>
      <c r="AG72" s="101" t="str">
        <f t="shared" si="31"/>
        <v/>
      </c>
      <c r="AH72" s="101" t="str">
        <f t="shared" si="32"/>
        <v/>
      </c>
      <c r="AI72" s="102" t="str">
        <f t="shared" si="34"/>
        <v/>
      </c>
      <c r="AJ72" s="102" t="str">
        <f t="shared" ref="AJ72:AJ105" si="36">IFERROR((1+AJ71)*(1+AI72)-1,"")</f>
        <v/>
      </c>
    </row>
    <row r="73" spans="1:36" x14ac:dyDescent="0.2">
      <c r="A73" s="13">
        <f>HLOOKUP($E$2,历史数据!$V$3:$AE$5000,ROW(A71),)</f>
        <v>621394</v>
      </c>
      <c r="B73" s="41">
        <v>36542</v>
      </c>
      <c r="C73" s="100">
        <f>IFERROR(IF(A73&lt;&gt;0,MAX($C$4:C72)+1,""),"")</f>
        <v>69</v>
      </c>
      <c r="D73" s="100"/>
      <c r="E73" s="99">
        <f t="shared" si="25"/>
        <v>36542</v>
      </c>
      <c r="F73" s="101">
        <f>IFERROR(VLOOKUP(E73,历史数据!AH:AJ,3,),"")</f>
        <v>14.7752284263959</v>
      </c>
      <c r="G73" s="101">
        <f t="shared" si="21"/>
        <v>15.30693739424704</v>
      </c>
      <c r="H73" s="105">
        <f t="shared" si="22"/>
        <v>5.2379738950691923E-4</v>
      </c>
      <c r="I73" s="101">
        <f>IFERROR(VLOOKUP(E73,历史数据!AH:AJ,2,),"")</f>
        <v>14.229441624365499</v>
      </c>
      <c r="J73" s="104">
        <f t="shared" si="23"/>
        <v>0</v>
      </c>
      <c r="K73" s="104" t="str">
        <f>IFERROR(IF(AND(J72=$H$2*1,MAX(K$64:K72)=MAX(L$64:L72)),MAX(K$64:K72)+1,""),"")</f>
        <v/>
      </c>
      <c r="L73" s="104" t="str">
        <f>IFERROR(IF(AND($F72/INDEX($F$64:$F73,MATCH(MAX(M$64:M73),M$64:M73,0)-1)&lt;(1-$P$2),MAX(K$64:K73)&gt;MAX(L$64:L72)),MAX(K$64:K73),""),"")</f>
        <v/>
      </c>
      <c r="M73" s="104" t="str">
        <f>IFERROR(IF(E73="","",IF(K73&lt;&gt;"",MAX(M$64:M72)+1,IF(AND($F72/INDEX($F$64:$F73,MATCH(MAX(M$64:M72),M$64:M72,0)-1)&gt;(1+$O$2),MAX(K$64:K73)&gt;MAX(L$64:L72)),MAX(M$64:M72)+1,""))),"")</f>
        <v/>
      </c>
      <c r="N73" s="91">
        <f t="shared" si="24"/>
        <v>0</v>
      </c>
      <c r="O73" s="91" t="str">
        <f>IFERROR(IF(AND(N72=$H$2*1,MAX(O$64:O72)=MAX(P$64:P72)),MAX(O$64:O72)+1,""),"")</f>
        <v/>
      </c>
      <c r="P73" s="91" t="str">
        <f>IFERROR(IF(MOD(MAX(Q$64:Q73),10*MAX(O$64:O73))&lt;=2,IF(AND(F72/INDEX($F$64:$F73,MATCH(MAX(O$64:O73),O$64:O73,0)-1)&lt;(1-$P$2),MAX(O$64:O73)&gt;MAX(P$64:P72)),MAX(O$64:O73),""),IF(AND($F72/INDEX($F$64:$F73,MATCH(MAX(Q$64:Q73),Q$64:Q73,0)-1)&lt;(1-$P$2),MAX(O$64:O73)&gt;MAX(P$64:P72)),MAX(O$64:O73),"")),"")</f>
        <v/>
      </c>
      <c r="Q73" s="91" t="str">
        <f>IFERROR(IF(E73="","",IF(O73&lt;&gt;"",MAX(O$64:O73)*10+1,IF(AND($F72/INDEX($F$64:$F73,MATCH(MAX(Q$64:Q72),Q$64:Q72,0)-1)&gt;(1+$O$2),MAX(O$64:O73)&gt;MAX(P$64:P72)),MAX(Q$64:Q72)+1,""))),"")</f>
        <v/>
      </c>
      <c r="V73" s="37">
        <v>68</v>
      </c>
      <c r="W73" s="41" t="str">
        <f t="shared" si="26"/>
        <v/>
      </c>
      <c r="X73" s="41" t="str">
        <f t="shared" si="13"/>
        <v/>
      </c>
      <c r="Y73" s="101" t="str">
        <f t="shared" si="27"/>
        <v/>
      </c>
      <c r="Z73" s="101" t="str">
        <f t="shared" si="28"/>
        <v/>
      </c>
      <c r="AA73" s="102" t="str">
        <f t="shared" si="33"/>
        <v/>
      </c>
      <c r="AB73" s="102" t="str">
        <f t="shared" si="35"/>
        <v/>
      </c>
      <c r="AD73" s="37">
        <v>68</v>
      </c>
      <c r="AE73" s="41" t="str">
        <f t="shared" si="29"/>
        <v/>
      </c>
      <c r="AF73" s="41" t="str">
        <f t="shared" si="30"/>
        <v/>
      </c>
      <c r="AG73" s="101" t="str">
        <f t="shared" si="31"/>
        <v/>
      </c>
      <c r="AH73" s="101" t="str">
        <f t="shared" si="32"/>
        <v/>
      </c>
      <c r="AI73" s="102" t="str">
        <f t="shared" si="34"/>
        <v/>
      </c>
      <c r="AJ73" s="102" t="str">
        <f t="shared" si="36"/>
        <v/>
      </c>
    </row>
    <row r="74" spans="1:36" x14ac:dyDescent="0.2">
      <c r="A74" s="13">
        <f>HLOOKUP($E$2,历史数据!$V$3:$AE$5000,ROW(A72),)</f>
        <v>545012</v>
      </c>
      <c r="B74" s="41">
        <v>36543</v>
      </c>
      <c r="C74" s="100">
        <f>IFERROR(IF(A74&lt;&gt;0,MAX($C$4:C73)+1,""),"")</f>
        <v>70</v>
      </c>
      <c r="D74" s="100"/>
      <c r="E74" s="99">
        <f t="shared" si="25"/>
        <v>36543</v>
      </c>
      <c r="F74" s="101">
        <f>IFERROR(VLOOKUP(E74,历史数据!AH:AJ,3,),"")</f>
        <v>14.229441624365499</v>
      </c>
      <c r="G74" s="101">
        <f t="shared" si="21"/>
        <v>15.308236886632825</v>
      </c>
      <c r="H74" s="105">
        <f t="shared" si="22"/>
        <v>8.4895649097971315E-5</v>
      </c>
      <c r="I74" s="101">
        <f>IFERROR(VLOOKUP(E74,历史数据!AH:AJ,2,),"")</f>
        <v>14.7752284263959</v>
      </c>
      <c r="J74" s="104">
        <f t="shared" si="23"/>
        <v>0</v>
      </c>
      <c r="K74" s="104" t="str">
        <f>IFERROR(IF(AND(J73=$H$2*1,MAX(K$64:K73)=MAX(L$64:L73)),MAX(K$64:K73)+1,""),"")</f>
        <v/>
      </c>
      <c r="L74" s="104" t="str">
        <f>IFERROR(IF(AND($F73/INDEX($F$64:$F74,MATCH(MAX(M$64:M74),M$64:M74,0)-1)&lt;(1-$P$2),MAX(K$64:K74)&gt;MAX(L$64:L73)),MAX(K$64:K74),""),"")</f>
        <v/>
      </c>
      <c r="M74" s="104" t="str">
        <f>IFERROR(IF(E74="","",IF(K74&lt;&gt;"",MAX(M$64:M73)+1,IF(AND($F73/INDEX($F$64:$F74,MATCH(MAX(M$64:M73),M$64:M73,0)-1)&gt;(1+$O$2),MAX(K$64:K74)&gt;MAX(L$64:L73)),MAX(M$64:M73)+1,""))),"")</f>
        <v/>
      </c>
      <c r="N74" s="91">
        <f t="shared" si="24"/>
        <v>0</v>
      </c>
      <c r="O74" s="91" t="str">
        <f>IFERROR(IF(AND(N73=$H$2*1,MAX(O$64:O73)=MAX(P$64:P73)),MAX(O$64:O73)+1,""),"")</f>
        <v/>
      </c>
      <c r="P74" s="91" t="str">
        <f>IFERROR(IF(MOD(MAX(Q$64:Q74),10*MAX(O$64:O74))&lt;=2,IF(AND(F73/INDEX($F$64:$F74,MATCH(MAX(O$64:O74),O$64:O74,0)-1)&lt;(1-$P$2),MAX(O$64:O74)&gt;MAX(P$64:P73)),MAX(O$64:O74),""),IF(AND($F73/INDEX($F$64:$F74,MATCH(MAX(Q$64:Q74),Q$64:Q74,0)-1)&lt;(1-$P$2),MAX(O$64:O74)&gt;MAX(P$64:P73)),MAX(O$64:O74),"")),"")</f>
        <v/>
      </c>
      <c r="Q74" s="91" t="str">
        <f>IFERROR(IF(E74="","",IF(O74&lt;&gt;"",MAX(O$64:O74)*10+1,IF(AND($F73/INDEX($F$64:$F74,MATCH(MAX(Q$64:Q73),Q$64:Q73,0)-1)&gt;(1+$O$2),MAX(O$64:O74)&gt;MAX(P$64:P73)),MAX(Q$64:Q73)+1,""))),"")</f>
        <v/>
      </c>
      <c r="V74" s="37">
        <v>69</v>
      </c>
      <c r="W74" s="41" t="str">
        <f t="shared" si="26"/>
        <v/>
      </c>
      <c r="X74" s="41" t="str">
        <f t="shared" si="13"/>
        <v/>
      </c>
      <c r="Y74" s="101" t="str">
        <f t="shared" si="27"/>
        <v/>
      </c>
      <c r="Z74" s="101" t="str">
        <f t="shared" si="28"/>
        <v/>
      </c>
      <c r="AA74" s="102" t="str">
        <f t="shared" si="33"/>
        <v/>
      </c>
      <c r="AB74" s="102" t="str">
        <f t="shared" si="35"/>
        <v/>
      </c>
      <c r="AD74" s="37">
        <v>69</v>
      </c>
      <c r="AE74" s="41" t="str">
        <f t="shared" si="29"/>
        <v/>
      </c>
      <c r="AF74" s="41" t="str">
        <f t="shared" si="30"/>
        <v/>
      </c>
      <c r="AG74" s="101" t="str">
        <f t="shared" si="31"/>
        <v/>
      </c>
      <c r="AH74" s="101" t="str">
        <f t="shared" si="32"/>
        <v/>
      </c>
      <c r="AI74" s="102" t="str">
        <f t="shared" si="34"/>
        <v/>
      </c>
      <c r="AJ74" s="102" t="str">
        <f t="shared" si="36"/>
        <v/>
      </c>
    </row>
    <row r="75" spans="1:36" x14ac:dyDescent="0.2">
      <c r="A75" s="13">
        <f>HLOOKUP($E$2,历史数据!$V$3:$AE$5000,ROW(A73),)</f>
        <v>460902</v>
      </c>
      <c r="B75" s="41">
        <v>36544</v>
      </c>
      <c r="C75" s="100">
        <f>IFERROR(IF(A75&lt;&gt;0,MAX($C$4:C74)+1,""),"")</f>
        <v>71</v>
      </c>
      <c r="D75" s="100"/>
      <c r="E75" s="99">
        <f t="shared" si="25"/>
        <v>36544</v>
      </c>
      <c r="F75" s="101">
        <f>IFERROR(VLOOKUP(E75,历史数据!AH:AJ,3,),"")</f>
        <v>14.2164467005076</v>
      </c>
      <c r="G75" s="101">
        <f t="shared" si="21"/>
        <v>15.309319796954314</v>
      </c>
      <c r="H75" s="105">
        <f t="shared" si="22"/>
        <v>7.0740368698807288E-5</v>
      </c>
      <c r="I75" s="101">
        <f>IFERROR(VLOOKUP(E75,历史数据!AH:AJ,2,),"")</f>
        <v>14.2684263959391</v>
      </c>
      <c r="J75" s="104">
        <f t="shared" si="23"/>
        <v>0</v>
      </c>
      <c r="K75" s="104" t="str">
        <f>IFERROR(IF(AND(J74=$H$2*1,MAX(K$64:K74)=MAX(L$64:L74)),MAX(K$64:K74)+1,""),"")</f>
        <v/>
      </c>
      <c r="L75" s="104" t="str">
        <f>IFERROR(IF(AND($F74/INDEX($F$64:$F75,MATCH(MAX(M$64:M75),M$64:M75,0)-1)&lt;(1-$P$2),MAX(K$64:K75)&gt;MAX(L$64:L74)),MAX(K$64:K75),""),"")</f>
        <v/>
      </c>
      <c r="M75" s="104" t="str">
        <f>IFERROR(IF(E75="","",IF(K75&lt;&gt;"",MAX(M$64:M74)+1,IF(AND($F74/INDEX($F$64:$F75,MATCH(MAX(M$64:M74),M$64:M74,0)-1)&gt;(1+$O$2),MAX(K$64:K75)&gt;MAX(L$64:L74)),MAX(M$64:M74)+1,""))),"")</f>
        <v/>
      </c>
      <c r="N75" s="91">
        <f t="shared" si="24"/>
        <v>0</v>
      </c>
      <c r="O75" s="91" t="str">
        <f>IFERROR(IF(AND(N74=$H$2*1,MAX(O$64:O74)=MAX(P$64:P74)),MAX(O$64:O74)+1,""),"")</f>
        <v/>
      </c>
      <c r="P75" s="91" t="str">
        <f>IFERROR(IF(MOD(MAX(Q$64:Q75),10*MAX(O$64:O75))&lt;=2,IF(AND(F74/INDEX($F$64:$F75,MATCH(MAX(O$64:O75),O$64:O75,0)-1)&lt;(1-$P$2),MAX(O$64:O75)&gt;MAX(P$64:P74)),MAX(O$64:O75),""),IF(AND($F74/INDEX($F$64:$F75,MATCH(MAX(Q$64:Q75),Q$64:Q75,0)-1)&lt;(1-$P$2),MAX(O$64:O75)&gt;MAX(P$64:P74)),MAX(O$64:O75),"")),"")</f>
        <v/>
      </c>
      <c r="Q75" s="91" t="str">
        <f>IFERROR(IF(E75="","",IF(O75&lt;&gt;"",MAX(O$64:O75)*10+1,IF(AND($F74/INDEX($F$64:$F75,MATCH(MAX(Q$64:Q74),Q$64:Q74,0)-1)&gt;(1+$O$2),MAX(O$64:O75)&gt;MAX(P$64:P74)),MAX(Q$64:Q74)+1,""))),"")</f>
        <v/>
      </c>
      <c r="V75" s="37">
        <v>70</v>
      </c>
      <c r="W75" s="41" t="str">
        <f t="shared" si="26"/>
        <v/>
      </c>
      <c r="X75" s="41" t="str">
        <f t="shared" si="13"/>
        <v/>
      </c>
      <c r="Y75" s="101" t="str">
        <f t="shared" si="27"/>
        <v/>
      </c>
      <c r="Z75" s="101" t="str">
        <f t="shared" si="28"/>
        <v/>
      </c>
      <c r="AA75" s="102" t="str">
        <f t="shared" si="33"/>
        <v/>
      </c>
      <c r="AB75" s="102" t="str">
        <f t="shared" si="35"/>
        <v/>
      </c>
      <c r="AD75" s="37">
        <v>70</v>
      </c>
      <c r="AE75" s="41" t="str">
        <f t="shared" si="29"/>
        <v/>
      </c>
      <c r="AF75" s="41" t="str">
        <f t="shared" si="30"/>
        <v/>
      </c>
      <c r="AG75" s="101" t="str">
        <f t="shared" si="31"/>
        <v/>
      </c>
      <c r="AH75" s="101" t="str">
        <f t="shared" si="32"/>
        <v/>
      </c>
      <c r="AI75" s="102" t="str">
        <f t="shared" si="34"/>
        <v/>
      </c>
      <c r="AJ75" s="102" t="str">
        <f t="shared" si="36"/>
        <v/>
      </c>
    </row>
    <row r="76" spans="1:36" x14ac:dyDescent="0.2">
      <c r="A76" s="13">
        <f>HLOOKUP($E$2,历史数据!$V$3:$AE$5000,ROW(A74),)</f>
        <v>770573</v>
      </c>
      <c r="B76" s="41">
        <v>36545</v>
      </c>
      <c r="C76" s="100">
        <f>IFERROR(IF(A76&lt;&gt;0,MAX($C$4:C75)+1,""),"")</f>
        <v>72</v>
      </c>
      <c r="D76" s="100"/>
      <c r="E76" s="99">
        <f t="shared" si="25"/>
        <v>36545</v>
      </c>
      <c r="F76" s="101">
        <f>IFERROR(VLOOKUP(E76,历史数据!AH:AJ,3,),"")</f>
        <v>14.697258883248701</v>
      </c>
      <c r="G76" s="101">
        <f t="shared" si="21"/>
        <v>15.322531302876477</v>
      </c>
      <c r="H76" s="105">
        <f t="shared" si="22"/>
        <v>8.6297145120650676E-4</v>
      </c>
      <c r="I76" s="101">
        <f>IFERROR(VLOOKUP(E76,历史数据!AH:AJ,2,),"")</f>
        <v>14.060507614213201</v>
      </c>
      <c r="J76" s="104">
        <f t="shared" si="23"/>
        <v>0</v>
      </c>
      <c r="K76" s="104" t="str">
        <f>IFERROR(IF(AND(J75=$H$2*1,MAX(K$64:K75)=MAX(L$64:L75)),MAX(K$64:K75)+1,""),"")</f>
        <v/>
      </c>
      <c r="L76" s="104" t="str">
        <f>IFERROR(IF(AND($F75/INDEX($F$64:$F76,MATCH(MAX(M$64:M76),M$64:M76,0)-1)&lt;(1-$P$2),MAX(K$64:K76)&gt;MAX(L$64:L75)),MAX(K$64:K76),""),"")</f>
        <v/>
      </c>
      <c r="M76" s="104" t="str">
        <f>IFERROR(IF(E76="","",IF(K76&lt;&gt;"",MAX(M$64:M75)+1,IF(AND($F75/INDEX($F$64:$F76,MATCH(MAX(M$64:M75),M$64:M75,0)-1)&gt;(1+$O$2),MAX(K$64:K76)&gt;MAX(L$64:L75)),MAX(M$64:M75)+1,""))),"")</f>
        <v/>
      </c>
      <c r="N76" s="91">
        <f t="shared" si="24"/>
        <v>0</v>
      </c>
      <c r="O76" s="91" t="str">
        <f>IFERROR(IF(AND(N75=$H$2*1,MAX(O$64:O75)=MAX(P$64:P75)),MAX(O$64:O75)+1,""),"")</f>
        <v/>
      </c>
      <c r="P76" s="91" t="str">
        <f>IFERROR(IF(MOD(MAX(Q$64:Q76),10*MAX(O$64:O76))&lt;=2,IF(AND(F75/INDEX($F$64:$F76,MATCH(MAX(O$64:O76),O$64:O76,0)-1)&lt;(1-$P$2),MAX(O$64:O76)&gt;MAX(P$64:P75)),MAX(O$64:O76),""),IF(AND($F75/INDEX($F$64:$F76,MATCH(MAX(Q$64:Q76),Q$64:Q76,0)-1)&lt;(1-$P$2),MAX(O$64:O76)&gt;MAX(P$64:P75)),MAX(O$64:O76),"")),"")</f>
        <v/>
      </c>
      <c r="Q76" s="91" t="str">
        <f>IFERROR(IF(E76="","",IF(O76&lt;&gt;"",MAX(O$64:O76)*10+1,IF(AND($F75/INDEX($F$64:$F76,MATCH(MAX(Q$64:Q75),Q$64:Q75,0)-1)&gt;(1+$O$2),MAX(O$64:O76)&gt;MAX(P$64:P75)),MAX(Q$64:Q75)+1,""))),"")</f>
        <v/>
      </c>
      <c r="V76" s="37">
        <v>71</v>
      </c>
      <c r="W76" s="41" t="str">
        <f t="shared" si="26"/>
        <v/>
      </c>
      <c r="X76" s="41" t="str">
        <f t="shared" si="13"/>
        <v/>
      </c>
      <c r="Y76" s="101" t="str">
        <f t="shared" si="27"/>
        <v/>
      </c>
      <c r="Z76" s="101" t="str">
        <f t="shared" si="28"/>
        <v/>
      </c>
      <c r="AA76" s="102" t="str">
        <f t="shared" si="33"/>
        <v/>
      </c>
      <c r="AB76" s="102" t="str">
        <f t="shared" si="35"/>
        <v/>
      </c>
      <c r="AD76" s="37">
        <v>71</v>
      </c>
      <c r="AE76" s="41" t="str">
        <f t="shared" si="29"/>
        <v/>
      </c>
      <c r="AF76" s="41" t="str">
        <f t="shared" si="30"/>
        <v/>
      </c>
      <c r="AG76" s="101" t="str">
        <f t="shared" si="31"/>
        <v/>
      </c>
      <c r="AH76" s="101" t="str">
        <f t="shared" si="32"/>
        <v/>
      </c>
      <c r="AI76" s="102" t="str">
        <f t="shared" si="34"/>
        <v/>
      </c>
      <c r="AJ76" s="102" t="str">
        <f t="shared" si="36"/>
        <v/>
      </c>
    </row>
    <row r="77" spans="1:36" x14ac:dyDescent="0.2">
      <c r="A77" s="13">
        <f>HLOOKUP($E$2,历史数据!$V$3:$AE$5000,ROW(A75),)</f>
        <v>1048810</v>
      </c>
      <c r="B77" s="41">
        <v>36546</v>
      </c>
      <c r="C77" s="100">
        <f>IFERROR(IF(A77&lt;&gt;0,MAX($C$4:C76)+1,""),"")</f>
        <v>73</v>
      </c>
      <c r="D77" s="100"/>
      <c r="E77" s="99">
        <f t="shared" si="25"/>
        <v>36546</v>
      </c>
      <c r="F77" s="101">
        <f>IFERROR(VLOOKUP(E77,历史数据!AH:AJ,3,),"")</f>
        <v>14.3204060913706</v>
      </c>
      <c r="G77" s="101">
        <f t="shared" si="21"/>
        <v>15.32837901861252</v>
      </c>
      <c r="H77" s="105">
        <f t="shared" si="22"/>
        <v>3.8164162438003579E-4</v>
      </c>
      <c r="I77" s="101">
        <f>IFERROR(VLOOKUP(E77,历史数据!AH:AJ,2,),"")</f>
        <v>14.684263959390901</v>
      </c>
      <c r="J77" s="104">
        <f t="shared" si="23"/>
        <v>0</v>
      </c>
      <c r="K77" s="104" t="str">
        <f>IFERROR(IF(AND(J76=$H$2*1,MAX(K$64:K76)=MAX(L$64:L76)),MAX(K$64:K76)+1,""),"")</f>
        <v/>
      </c>
      <c r="L77" s="104" t="str">
        <f>IFERROR(IF(AND($F76/INDEX($F$64:$F77,MATCH(MAX(M$64:M77),M$64:M77,0)-1)&lt;(1-$P$2),MAX(K$64:K77)&gt;MAX(L$64:L76)),MAX(K$64:K77),""),"")</f>
        <v/>
      </c>
      <c r="M77" s="104" t="str">
        <f>IFERROR(IF(E77="","",IF(K77&lt;&gt;"",MAX(M$64:M76)+1,IF(AND($F76/INDEX($F$64:$F77,MATCH(MAX(M$64:M76),M$64:M76,0)-1)&gt;(1+$O$2),MAX(K$64:K77)&gt;MAX(L$64:L76)),MAX(M$64:M76)+1,""))),"")</f>
        <v/>
      </c>
      <c r="N77" s="91">
        <f t="shared" si="24"/>
        <v>0</v>
      </c>
      <c r="O77" s="91" t="str">
        <f>IFERROR(IF(AND(N76=$H$2*1,MAX(O$64:O76)=MAX(P$64:P76)),MAX(O$64:O76)+1,""),"")</f>
        <v/>
      </c>
      <c r="P77" s="91" t="str">
        <f>IFERROR(IF(MOD(MAX(Q$64:Q77),10*MAX(O$64:O77))&lt;=2,IF(AND(F76/INDEX($F$64:$F77,MATCH(MAX(O$64:O77),O$64:O77,0)-1)&lt;(1-$P$2),MAX(O$64:O77)&gt;MAX(P$64:P76)),MAX(O$64:O77),""),IF(AND($F76/INDEX($F$64:$F77,MATCH(MAX(Q$64:Q77),Q$64:Q77,0)-1)&lt;(1-$P$2),MAX(O$64:O77)&gt;MAX(P$64:P76)),MAX(O$64:O77),"")),"")</f>
        <v/>
      </c>
      <c r="Q77" s="91" t="str">
        <f>IFERROR(IF(E77="","",IF(O77&lt;&gt;"",MAX(O$64:O77)*10+1,IF(AND($F76/INDEX($F$64:$F77,MATCH(MAX(Q$64:Q76),Q$64:Q76,0)-1)&gt;(1+$O$2),MAX(O$64:O77)&gt;MAX(P$64:P76)),MAX(Q$64:Q76)+1,""))),"")</f>
        <v/>
      </c>
      <c r="V77" s="37">
        <v>72</v>
      </c>
      <c r="W77" s="41" t="str">
        <f t="shared" si="26"/>
        <v/>
      </c>
      <c r="X77" s="41" t="str">
        <f t="shared" si="13"/>
        <v/>
      </c>
      <c r="Y77" s="101" t="str">
        <f t="shared" si="27"/>
        <v/>
      </c>
      <c r="Z77" s="101" t="str">
        <f t="shared" si="28"/>
        <v/>
      </c>
      <c r="AA77" s="102" t="str">
        <f t="shared" si="33"/>
        <v/>
      </c>
      <c r="AB77" s="102" t="str">
        <f t="shared" si="35"/>
        <v/>
      </c>
      <c r="AD77" s="37">
        <v>72</v>
      </c>
      <c r="AE77" s="41" t="str">
        <f t="shared" si="29"/>
        <v/>
      </c>
      <c r="AF77" s="41" t="str">
        <f t="shared" si="30"/>
        <v/>
      </c>
      <c r="AG77" s="101" t="str">
        <f t="shared" si="31"/>
        <v/>
      </c>
      <c r="AH77" s="101" t="str">
        <f t="shared" si="32"/>
        <v/>
      </c>
      <c r="AI77" s="102" t="str">
        <f t="shared" si="34"/>
        <v/>
      </c>
      <c r="AJ77" s="102" t="str">
        <f t="shared" si="36"/>
        <v/>
      </c>
    </row>
    <row r="78" spans="1:36" x14ac:dyDescent="0.2">
      <c r="A78" s="13">
        <f>HLOOKUP($E$2,历史数据!$V$3:$AE$5000,ROW(A76),)</f>
        <v>1872866</v>
      </c>
      <c r="B78" s="41">
        <v>36549</v>
      </c>
      <c r="C78" s="100">
        <f>IFERROR(IF(A78&lt;&gt;0,MAX($C$4:C77)+1,""),"")</f>
        <v>74</v>
      </c>
      <c r="D78" s="100"/>
      <c r="E78" s="99">
        <f t="shared" si="25"/>
        <v>36549</v>
      </c>
      <c r="F78" s="101">
        <f>IFERROR(VLOOKUP(E78,历史数据!AH:AJ,3,),"")</f>
        <v>14.5673096446701</v>
      </c>
      <c r="G78" s="101">
        <f t="shared" si="21"/>
        <v>15.33660913705584</v>
      </c>
      <c r="H78" s="105">
        <f t="shared" si="22"/>
        <v>5.3692033797747563E-4</v>
      </c>
      <c r="I78" s="101">
        <f>IFERROR(VLOOKUP(E78,历史数据!AH:AJ,2,),"")</f>
        <v>14.424365482233499</v>
      </c>
      <c r="J78" s="104">
        <f t="shared" si="23"/>
        <v>0</v>
      </c>
      <c r="K78" s="104" t="str">
        <f>IFERROR(IF(AND(J77=$H$2*1,MAX(K$64:K77)=MAX(L$64:L77)),MAX(K$64:K77)+1,""),"")</f>
        <v/>
      </c>
      <c r="L78" s="104" t="str">
        <f>IFERROR(IF(AND($F77/INDEX($F$64:$F78,MATCH(MAX(M$64:M78),M$64:M78,0)-1)&lt;(1-$P$2),MAX(K$64:K78)&gt;MAX(L$64:L77)),MAX(K$64:K78),""),"")</f>
        <v/>
      </c>
      <c r="M78" s="104" t="str">
        <f>IFERROR(IF(E78="","",IF(K78&lt;&gt;"",MAX(M$64:M77)+1,IF(AND($F77/INDEX($F$64:$F78,MATCH(MAX(M$64:M77),M$64:M77,0)-1)&gt;(1+$O$2),MAX(K$64:K78)&gt;MAX(L$64:L77)),MAX(M$64:M77)+1,""))),"")</f>
        <v/>
      </c>
      <c r="N78" s="91">
        <f t="shared" si="24"/>
        <v>0</v>
      </c>
      <c r="O78" s="91" t="str">
        <f>IFERROR(IF(AND(N77=$H$2*1,MAX(O$64:O77)=MAX(P$64:P77)),MAX(O$64:O77)+1,""),"")</f>
        <v/>
      </c>
      <c r="P78" s="91" t="str">
        <f>IFERROR(IF(MOD(MAX(Q$64:Q78),10*MAX(O$64:O78))&lt;=2,IF(AND(F77/INDEX($F$64:$F78,MATCH(MAX(O$64:O78),O$64:O78,0)-1)&lt;(1-$P$2),MAX(O$64:O78)&gt;MAX(P$64:P77)),MAX(O$64:O78),""),IF(AND($F77/INDEX($F$64:$F78,MATCH(MAX(Q$64:Q78),Q$64:Q78,0)-1)&lt;(1-$P$2),MAX(O$64:O78)&gt;MAX(P$64:P77)),MAX(O$64:O78),"")),"")</f>
        <v/>
      </c>
      <c r="Q78" s="91" t="str">
        <f>IFERROR(IF(E78="","",IF(O78&lt;&gt;"",MAX(O$64:O78)*10+1,IF(AND($F77/INDEX($F$64:$F78,MATCH(MAX(Q$64:Q77),Q$64:Q77,0)-1)&gt;(1+$O$2),MAX(O$64:O78)&gt;MAX(P$64:P77)),MAX(Q$64:Q77)+1,""))),"")</f>
        <v/>
      </c>
      <c r="V78" s="37">
        <v>73</v>
      </c>
      <c r="W78" s="41" t="str">
        <f t="shared" si="26"/>
        <v/>
      </c>
      <c r="X78" s="41" t="str">
        <f t="shared" si="13"/>
        <v/>
      </c>
      <c r="Y78" s="101" t="str">
        <f t="shared" si="27"/>
        <v/>
      </c>
      <c r="Z78" s="101" t="str">
        <f t="shared" si="28"/>
        <v/>
      </c>
      <c r="AA78" s="102" t="str">
        <f t="shared" si="33"/>
        <v/>
      </c>
      <c r="AB78" s="102" t="str">
        <f t="shared" si="35"/>
        <v/>
      </c>
      <c r="AD78" s="37">
        <v>73</v>
      </c>
      <c r="AE78" s="41" t="str">
        <f t="shared" si="29"/>
        <v/>
      </c>
      <c r="AF78" s="41" t="str">
        <f t="shared" si="30"/>
        <v/>
      </c>
      <c r="AG78" s="101" t="str">
        <f t="shared" si="31"/>
        <v/>
      </c>
      <c r="AH78" s="101" t="str">
        <f t="shared" si="32"/>
        <v/>
      </c>
      <c r="AI78" s="102" t="str">
        <f t="shared" si="34"/>
        <v/>
      </c>
      <c r="AJ78" s="102" t="str">
        <f t="shared" si="36"/>
        <v/>
      </c>
    </row>
    <row r="79" spans="1:36" x14ac:dyDescent="0.2">
      <c r="A79" s="13">
        <f>HLOOKUP($E$2,历史数据!$V$3:$AE$5000,ROW(A77),)</f>
        <v>1423612</v>
      </c>
      <c r="B79" s="41">
        <v>36550</v>
      </c>
      <c r="C79" s="100">
        <f>IFERROR(IF(A79&lt;&gt;0,MAX($C$4:C78)+1,""),"")</f>
        <v>75</v>
      </c>
      <c r="D79" s="100"/>
      <c r="E79" s="99">
        <f t="shared" si="25"/>
        <v>36550</v>
      </c>
      <c r="F79" s="101">
        <f>IFERROR(VLOOKUP(E79,历史数据!AH:AJ,3,),"")</f>
        <v>14.619289340101499</v>
      </c>
      <c r="G79" s="101">
        <f t="shared" si="21"/>
        <v>15.359566835871407</v>
      </c>
      <c r="H79" s="105">
        <f t="shared" si="22"/>
        <v>1.4969214257469776E-3</v>
      </c>
      <c r="I79" s="101">
        <f>IFERROR(VLOOKUP(E79,历史数据!AH:AJ,2,),"")</f>
        <v>14.554314720812201</v>
      </c>
      <c r="J79" s="104">
        <f t="shared" si="23"/>
        <v>0</v>
      </c>
      <c r="K79" s="104" t="str">
        <f>IFERROR(IF(AND(J78=$H$2*1,MAX(K$64:K78)=MAX(L$64:L78)),MAX(K$64:K78)+1,""),"")</f>
        <v/>
      </c>
      <c r="L79" s="104" t="str">
        <f>IFERROR(IF(AND($F78/INDEX($F$64:$F79,MATCH(MAX(M$64:M79),M$64:M79,0)-1)&lt;(1-$P$2),MAX(K$64:K79)&gt;MAX(L$64:L78)),MAX(K$64:K79),""),"")</f>
        <v/>
      </c>
      <c r="M79" s="104" t="str">
        <f>IFERROR(IF(E79="","",IF(K79&lt;&gt;"",MAX(M$64:M78)+1,IF(AND($F78/INDEX($F$64:$F79,MATCH(MAX(M$64:M78),M$64:M78,0)-1)&gt;(1+$O$2),MAX(K$64:K79)&gt;MAX(L$64:L78)),MAX(M$64:M78)+1,""))),"")</f>
        <v/>
      </c>
      <c r="N79" s="91">
        <f t="shared" si="24"/>
        <v>0</v>
      </c>
      <c r="O79" s="91" t="str">
        <f>IFERROR(IF(AND(N78=$H$2*1,MAX(O$64:O78)=MAX(P$64:P78)),MAX(O$64:O78)+1,""),"")</f>
        <v/>
      </c>
      <c r="P79" s="91" t="str">
        <f>IFERROR(IF(MOD(MAX(Q$64:Q79),10*MAX(O$64:O79))&lt;=2,IF(AND(F78/INDEX($F$64:$F79,MATCH(MAX(O$64:O79),O$64:O79,0)-1)&lt;(1-$P$2),MAX(O$64:O79)&gt;MAX(P$64:P78)),MAX(O$64:O79),""),IF(AND($F78/INDEX($F$64:$F79,MATCH(MAX(Q$64:Q79),Q$64:Q79,0)-1)&lt;(1-$P$2),MAX(O$64:O79)&gt;MAX(P$64:P78)),MAX(O$64:O79),"")),"")</f>
        <v/>
      </c>
      <c r="Q79" s="91" t="str">
        <f>IFERROR(IF(E79="","",IF(O79&lt;&gt;"",MAX(O$64:O79)*10+1,IF(AND($F78/INDEX($F$64:$F79,MATCH(MAX(Q$64:Q78),Q$64:Q78,0)-1)&gt;(1+$O$2),MAX(O$64:O79)&gt;MAX(P$64:P78)),MAX(Q$64:Q78)+1,""))),"")</f>
        <v/>
      </c>
      <c r="V79" s="37">
        <v>74</v>
      </c>
      <c r="W79" s="41" t="str">
        <f t="shared" si="26"/>
        <v/>
      </c>
      <c r="X79" s="41" t="str">
        <f t="shared" si="13"/>
        <v/>
      </c>
      <c r="Y79" s="101" t="str">
        <f t="shared" si="27"/>
        <v/>
      </c>
      <c r="Z79" s="101" t="str">
        <f t="shared" si="28"/>
        <v/>
      </c>
      <c r="AA79" s="102" t="str">
        <f t="shared" si="33"/>
        <v/>
      </c>
      <c r="AB79" s="102" t="str">
        <f t="shared" si="35"/>
        <v/>
      </c>
      <c r="AD79" s="37">
        <v>74</v>
      </c>
      <c r="AE79" s="41" t="str">
        <f t="shared" si="29"/>
        <v/>
      </c>
      <c r="AF79" s="41" t="str">
        <f t="shared" si="30"/>
        <v/>
      </c>
      <c r="AG79" s="101" t="str">
        <f t="shared" si="31"/>
        <v/>
      </c>
      <c r="AH79" s="101" t="str">
        <f t="shared" si="32"/>
        <v/>
      </c>
      <c r="AI79" s="102" t="str">
        <f t="shared" si="34"/>
        <v/>
      </c>
      <c r="AJ79" s="102" t="str">
        <f t="shared" si="36"/>
        <v/>
      </c>
    </row>
    <row r="80" spans="1:36" x14ac:dyDescent="0.2">
      <c r="A80" s="13">
        <f>HLOOKUP($E$2,历史数据!$V$3:$AE$5000,ROW(A78),)</f>
        <v>2175343</v>
      </c>
      <c r="B80" s="41">
        <v>36551</v>
      </c>
      <c r="C80" s="100">
        <f>IFERROR(IF(A80&lt;&gt;0,MAX($C$4:C79)+1,""),"")</f>
        <v>76</v>
      </c>
      <c r="D80" s="100"/>
      <c r="E80" s="99">
        <f t="shared" si="25"/>
        <v>36551</v>
      </c>
      <c r="F80" s="101">
        <f>IFERROR(VLOOKUP(E80,历史数据!AH:AJ,3,),"")</f>
        <v>15.191065989847701</v>
      </c>
      <c r="G80" s="101">
        <f t="shared" si="21"/>
        <v>15.398335025380712</v>
      </c>
      <c r="H80" s="105">
        <f t="shared" si="22"/>
        <v>2.5240418511520701E-3</v>
      </c>
      <c r="I80" s="101">
        <f>IFERROR(VLOOKUP(E80,历史数据!AH:AJ,2,),"")</f>
        <v>14.723248730964499</v>
      </c>
      <c r="J80" s="104">
        <f t="shared" si="23"/>
        <v>0</v>
      </c>
      <c r="K80" s="104" t="str">
        <f>IFERROR(IF(AND(J79=$H$2*1,MAX(K$64:K79)=MAX(L$64:L79)),MAX(K$64:K79)+1,""),"")</f>
        <v/>
      </c>
      <c r="L80" s="104" t="str">
        <f>IFERROR(IF(AND($F79/INDEX($F$64:$F80,MATCH(MAX(M$64:M80),M$64:M80,0)-1)&lt;(1-$P$2),MAX(K$64:K80)&gt;MAX(L$64:L79)),MAX(K$64:K80),""),"")</f>
        <v/>
      </c>
      <c r="M80" s="104" t="str">
        <f>IFERROR(IF(E80="","",IF(K80&lt;&gt;"",MAX(M$64:M79)+1,IF(AND($F79/INDEX($F$64:$F80,MATCH(MAX(M$64:M79),M$64:M79,0)-1)&gt;(1+$O$2),MAX(K$64:K80)&gt;MAX(L$64:L79)),MAX(M$64:M79)+1,""))),"")</f>
        <v/>
      </c>
      <c r="N80" s="91">
        <f t="shared" si="24"/>
        <v>0</v>
      </c>
      <c r="O80" s="91" t="str">
        <f>IFERROR(IF(AND(N79=$H$2*1,MAX(O$64:O79)=MAX(P$64:P79)),MAX(O$64:O79)+1,""),"")</f>
        <v/>
      </c>
      <c r="P80" s="91" t="str">
        <f>IFERROR(IF(MOD(MAX(Q$64:Q80),10*MAX(O$64:O80))&lt;=2,IF(AND(F79/INDEX($F$64:$F80,MATCH(MAX(O$64:O80),O$64:O80,0)-1)&lt;(1-$P$2),MAX(O$64:O80)&gt;MAX(P$64:P79)),MAX(O$64:O80),""),IF(AND($F79/INDEX($F$64:$F80,MATCH(MAX(Q$64:Q80),Q$64:Q80,0)-1)&lt;(1-$P$2),MAX(O$64:O80)&gt;MAX(P$64:P79)),MAX(O$64:O80),"")),"")</f>
        <v/>
      </c>
      <c r="Q80" s="91" t="str">
        <f>IFERROR(IF(E80="","",IF(O80&lt;&gt;"",MAX(O$64:O80)*10+1,IF(AND($F79/INDEX($F$64:$F80,MATCH(MAX(Q$64:Q79),Q$64:Q79,0)-1)&gt;(1+$O$2),MAX(O$64:O80)&gt;MAX(P$64:P79)),MAX(Q$64:Q79)+1,""))),"")</f>
        <v/>
      </c>
      <c r="V80" s="37">
        <v>75</v>
      </c>
      <c r="W80" s="41" t="str">
        <f t="shared" si="26"/>
        <v/>
      </c>
      <c r="X80" s="41" t="str">
        <f t="shared" si="13"/>
        <v/>
      </c>
      <c r="Y80" s="101" t="str">
        <f t="shared" si="27"/>
        <v/>
      </c>
      <c r="Z80" s="101" t="str">
        <f t="shared" si="28"/>
        <v/>
      </c>
      <c r="AA80" s="102" t="str">
        <f t="shared" si="33"/>
        <v/>
      </c>
      <c r="AB80" s="102" t="str">
        <f t="shared" si="35"/>
        <v/>
      </c>
      <c r="AD80" s="37">
        <v>75</v>
      </c>
      <c r="AE80" s="41" t="str">
        <f t="shared" si="29"/>
        <v/>
      </c>
      <c r="AF80" s="41" t="str">
        <f t="shared" si="30"/>
        <v/>
      </c>
      <c r="AG80" s="101" t="str">
        <f t="shared" si="31"/>
        <v/>
      </c>
      <c r="AH80" s="101" t="str">
        <f t="shared" si="32"/>
        <v/>
      </c>
      <c r="AI80" s="102" t="str">
        <f t="shared" si="34"/>
        <v/>
      </c>
      <c r="AJ80" s="102" t="str">
        <f t="shared" si="36"/>
        <v/>
      </c>
    </row>
    <row r="81" spans="1:36" x14ac:dyDescent="0.2">
      <c r="A81" s="13">
        <f>HLOOKUP($E$2,历史数据!$V$3:$AE$5000,ROW(A79),)</f>
        <v>2256476</v>
      </c>
      <c r="B81" s="41">
        <v>36552</v>
      </c>
      <c r="C81" s="100">
        <f>IFERROR(IF(A81&lt;&gt;0,MAX($C$4:C80)+1,""),"")</f>
        <v>77</v>
      </c>
      <c r="D81" s="100"/>
      <c r="E81" s="99">
        <f t="shared" si="25"/>
        <v>36552</v>
      </c>
      <c r="F81" s="101">
        <f>IFERROR(VLOOKUP(E81,历史数据!AH:AJ,3,),"")</f>
        <v>14.5283248730964</v>
      </c>
      <c r="G81" s="101">
        <f t="shared" si="21"/>
        <v>15.42497461928934</v>
      </c>
      <c r="H81" s="105">
        <f t="shared" si="22"/>
        <v>1.7300308029875033E-3</v>
      </c>
      <c r="I81" s="101">
        <f>IFERROR(VLOOKUP(E81,历史数据!AH:AJ,2,),"")</f>
        <v>15.2690355329949</v>
      </c>
      <c r="J81" s="104">
        <f t="shared" si="23"/>
        <v>0</v>
      </c>
      <c r="K81" s="104" t="str">
        <f>IFERROR(IF(AND(J80=$H$2*1,MAX(K$64:K80)=MAX(L$64:L80)),MAX(K$64:K80)+1,""),"")</f>
        <v/>
      </c>
      <c r="L81" s="104" t="str">
        <f>IFERROR(IF(AND($F80/INDEX($F$64:$F81,MATCH(MAX(M$64:M81),M$64:M81,0)-1)&lt;(1-$P$2),MAX(K$64:K81)&gt;MAX(L$64:L80)),MAX(K$64:K81),""),"")</f>
        <v/>
      </c>
      <c r="M81" s="104" t="str">
        <f>IFERROR(IF(E81="","",IF(K81&lt;&gt;"",MAX(M$64:M80)+1,IF(AND($F80/INDEX($F$64:$F81,MATCH(MAX(M$64:M80),M$64:M80,0)-1)&gt;(1+$O$2),MAX(K$64:K81)&gt;MAX(L$64:L80)),MAX(M$64:M80)+1,""))),"")</f>
        <v/>
      </c>
      <c r="N81" s="91">
        <f t="shared" si="24"/>
        <v>0</v>
      </c>
      <c r="O81" s="91" t="str">
        <f>IFERROR(IF(AND(N80=$H$2*1,MAX(O$64:O80)=MAX(P$64:P80)),MAX(O$64:O80)+1,""),"")</f>
        <v/>
      </c>
      <c r="P81" s="91" t="str">
        <f>IFERROR(IF(MOD(MAX(Q$64:Q81),10*MAX(O$64:O81))&lt;=2,IF(AND(F80/INDEX($F$64:$F81,MATCH(MAX(O$64:O81),O$64:O81,0)-1)&lt;(1-$P$2),MAX(O$64:O81)&gt;MAX(P$64:P80)),MAX(O$64:O81),""),IF(AND($F80/INDEX($F$64:$F81,MATCH(MAX(Q$64:Q81),Q$64:Q81,0)-1)&lt;(1-$P$2),MAX(O$64:O81)&gt;MAX(P$64:P80)),MAX(O$64:O81),"")),"")</f>
        <v/>
      </c>
      <c r="Q81" s="91" t="str">
        <f>IFERROR(IF(E81="","",IF(O81&lt;&gt;"",MAX(O$64:O81)*10+1,IF(AND($F80/INDEX($F$64:$F81,MATCH(MAX(Q$64:Q80),Q$64:Q80,0)-1)&gt;(1+$O$2),MAX(O$64:O81)&gt;MAX(P$64:P80)),MAX(Q$64:Q80)+1,""))),"")</f>
        <v/>
      </c>
      <c r="V81" s="37">
        <v>76</v>
      </c>
      <c r="W81" s="41" t="str">
        <f t="shared" si="26"/>
        <v/>
      </c>
      <c r="X81" s="41" t="str">
        <f t="shared" si="13"/>
        <v/>
      </c>
      <c r="Y81" s="101" t="str">
        <f t="shared" si="27"/>
        <v/>
      </c>
      <c r="Z81" s="101" t="str">
        <f t="shared" si="28"/>
        <v/>
      </c>
      <c r="AA81" s="102" t="str">
        <f t="shared" si="33"/>
        <v/>
      </c>
      <c r="AB81" s="102" t="str">
        <f t="shared" si="35"/>
        <v/>
      </c>
      <c r="AD81" s="37">
        <v>76</v>
      </c>
      <c r="AE81" s="41" t="str">
        <f t="shared" si="29"/>
        <v/>
      </c>
      <c r="AF81" s="41" t="str">
        <f t="shared" si="30"/>
        <v/>
      </c>
      <c r="AG81" s="101" t="str">
        <f t="shared" si="31"/>
        <v/>
      </c>
      <c r="AH81" s="101" t="str">
        <f t="shared" si="32"/>
        <v/>
      </c>
      <c r="AI81" s="102" t="str">
        <f t="shared" si="34"/>
        <v/>
      </c>
      <c r="AJ81" s="102" t="str">
        <f t="shared" si="36"/>
        <v/>
      </c>
    </row>
    <row r="82" spans="1:36" x14ac:dyDescent="0.2">
      <c r="A82" s="13">
        <f>HLOOKUP($E$2,历史数据!$V$3:$AE$5000,ROW(A80),)</f>
        <v>1780920</v>
      </c>
      <c r="B82" s="41">
        <v>36553</v>
      </c>
      <c r="C82" s="100">
        <f>IFERROR(IF(A82&lt;&gt;0,MAX($C$4:C81)+1,""),"")</f>
        <v>78</v>
      </c>
      <c r="D82" s="100"/>
      <c r="E82" s="99">
        <f t="shared" si="25"/>
        <v>36553</v>
      </c>
      <c r="F82" s="101">
        <f>IFERROR(VLOOKUP(E82,历史数据!AH:AJ,3,),"")</f>
        <v>14.489340101522799</v>
      </c>
      <c r="G82" s="101">
        <f t="shared" si="21"/>
        <v>15.448582064297801</v>
      </c>
      <c r="H82" s="105">
        <f t="shared" si="22"/>
        <v>1.5304689693906859E-3</v>
      </c>
      <c r="I82" s="101">
        <f>IFERROR(VLOOKUP(E82,历史数据!AH:AJ,2,),"")</f>
        <v>14.5153299492386</v>
      </c>
      <c r="J82" s="104">
        <f t="shared" si="23"/>
        <v>0</v>
      </c>
      <c r="K82" s="104" t="str">
        <f>IFERROR(IF(AND(J81=$H$2*1,MAX(K$64:K81)=MAX(L$64:L81)),MAX(K$64:K81)+1,""),"")</f>
        <v/>
      </c>
      <c r="L82" s="104" t="str">
        <f>IFERROR(IF(AND($F81/INDEX($F$64:$F82,MATCH(MAX(M$64:M82),M$64:M82,0)-1)&lt;(1-$P$2),MAX(K$64:K82)&gt;MAX(L$64:L81)),MAX(K$64:K82),""),"")</f>
        <v/>
      </c>
      <c r="M82" s="104" t="str">
        <f>IFERROR(IF(E82="","",IF(K82&lt;&gt;"",MAX(M$64:M81)+1,IF(AND($F81/INDEX($F$64:$F82,MATCH(MAX(M$64:M81),M$64:M81,0)-1)&gt;(1+$O$2),MAX(K$64:K82)&gt;MAX(L$64:L81)),MAX(M$64:M81)+1,""))),"")</f>
        <v/>
      </c>
      <c r="N82" s="91">
        <f t="shared" si="24"/>
        <v>0</v>
      </c>
      <c r="O82" s="91" t="str">
        <f>IFERROR(IF(AND(N81=$H$2*1,MAX(O$64:O81)=MAX(P$64:P81)),MAX(O$64:O81)+1,""),"")</f>
        <v/>
      </c>
      <c r="P82" s="91" t="str">
        <f>IFERROR(IF(MOD(MAX(Q$64:Q82),10*MAX(O$64:O82))&lt;=2,IF(AND(F81/INDEX($F$64:$F82,MATCH(MAX(O$64:O82),O$64:O82,0)-1)&lt;(1-$P$2),MAX(O$64:O82)&gt;MAX(P$64:P81)),MAX(O$64:O82),""),IF(AND($F81/INDEX($F$64:$F82,MATCH(MAX(Q$64:Q82),Q$64:Q82,0)-1)&lt;(1-$P$2),MAX(O$64:O82)&gt;MAX(P$64:P81)),MAX(O$64:O82),"")),"")</f>
        <v/>
      </c>
      <c r="Q82" s="91" t="str">
        <f>IFERROR(IF(E82="","",IF(O82&lt;&gt;"",MAX(O$64:O82)*10+1,IF(AND($F81/INDEX($F$64:$F82,MATCH(MAX(Q$64:Q81),Q$64:Q81,0)-1)&gt;(1+$O$2),MAX(O$64:O82)&gt;MAX(P$64:P81)),MAX(Q$64:Q81)+1,""))),"")</f>
        <v/>
      </c>
      <c r="V82" s="37">
        <v>77</v>
      </c>
      <c r="W82" s="41" t="str">
        <f t="shared" si="26"/>
        <v/>
      </c>
      <c r="X82" s="41" t="str">
        <f t="shared" si="13"/>
        <v/>
      </c>
      <c r="Y82" s="101" t="str">
        <f t="shared" si="27"/>
        <v/>
      </c>
      <c r="Z82" s="101" t="str">
        <f t="shared" si="28"/>
        <v/>
      </c>
      <c r="AA82" s="102" t="str">
        <f t="shared" si="33"/>
        <v/>
      </c>
      <c r="AB82" s="102" t="str">
        <f t="shared" si="35"/>
        <v/>
      </c>
      <c r="AD82" s="37">
        <v>77</v>
      </c>
      <c r="AE82" s="41" t="str">
        <f t="shared" si="29"/>
        <v/>
      </c>
      <c r="AF82" s="41" t="str">
        <f t="shared" si="30"/>
        <v/>
      </c>
      <c r="AG82" s="101" t="str">
        <f t="shared" si="31"/>
        <v/>
      </c>
      <c r="AH82" s="101" t="str">
        <f t="shared" si="32"/>
        <v/>
      </c>
      <c r="AI82" s="102" t="str">
        <f t="shared" si="34"/>
        <v/>
      </c>
      <c r="AJ82" s="102" t="str">
        <f t="shared" si="36"/>
        <v/>
      </c>
    </row>
    <row r="83" spans="1:36" x14ac:dyDescent="0.2">
      <c r="A83" s="13">
        <f>HLOOKUP($E$2,历史数据!$V$3:$AE$5000,ROW(A81),)</f>
        <v>2418779</v>
      </c>
      <c r="B83" s="41">
        <v>36570</v>
      </c>
      <c r="C83" s="100">
        <f>IFERROR(IF(A83&lt;&gt;0,MAX($C$4:C82)+1,""),"")</f>
        <v>79</v>
      </c>
      <c r="D83" s="100"/>
      <c r="E83" s="99">
        <f t="shared" si="25"/>
        <v>36570</v>
      </c>
      <c r="F83" s="101">
        <f>IFERROR(VLOOKUP(E83,历史数据!AH:AJ,3,),"")</f>
        <v>15.541928934010199</v>
      </c>
      <c r="G83" s="101">
        <f t="shared" si="21"/>
        <v>15.475005076142132</v>
      </c>
      <c r="H83" s="105">
        <f t="shared" si="22"/>
        <v>1.7103842756802656E-3</v>
      </c>
      <c r="I83" s="101">
        <f>IFERROR(VLOOKUP(E83,历史数据!AH:AJ,2,),"")</f>
        <v>14.554314720812201</v>
      </c>
      <c r="J83" s="104">
        <f t="shared" si="23"/>
        <v>1</v>
      </c>
      <c r="K83" s="104" t="str">
        <f>IFERROR(IF(AND(J82=$H$2*1,MAX(K$64:K82)=MAX(L$64:L82)),MAX(K$64:K82)+1,""),"")</f>
        <v/>
      </c>
      <c r="L83" s="104" t="str">
        <f>IFERROR(IF(AND($F82/INDEX($F$64:$F83,MATCH(MAX(M$64:M83),M$64:M83,0)-1)&lt;(1-$P$2),MAX(K$64:K83)&gt;MAX(L$64:L82)),MAX(K$64:K83),""),"")</f>
        <v/>
      </c>
      <c r="M83" s="104" t="str">
        <f>IFERROR(IF(E83="","",IF(K83&lt;&gt;"",MAX(M$64:M82)+1,IF(AND($F82/INDEX($F$64:$F83,MATCH(MAX(M$64:M82),M$64:M82,0)-1)&gt;(1+$O$2),MAX(K$64:K83)&gt;MAX(L$64:L82)),MAX(M$64:M82)+1,""))),"")</f>
        <v/>
      </c>
      <c r="N83" s="91">
        <f t="shared" si="24"/>
        <v>1</v>
      </c>
      <c r="O83" s="91" t="str">
        <f>IFERROR(IF(AND(N82=$H$2*1,MAX(O$64:O82)=MAX(P$64:P82)),MAX(O$64:O82)+1,""),"")</f>
        <v/>
      </c>
      <c r="P83" s="91" t="str">
        <f>IFERROR(IF(MOD(MAX(Q$64:Q83),10*MAX(O$64:O83))&lt;=2,IF(AND(F82/INDEX($F$64:$F83,MATCH(MAX(O$64:O83),O$64:O83,0)-1)&lt;(1-$P$2),MAX(O$64:O83)&gt;MAX(P$64:P82)),MAX(O$64:O83),""),IF(AND($F82/INDEX($F$64:$F83,MATCH(MAX(Q$64:Q83),Q$64:Q83,0)-1)&lt;(1-$P$2),MAX(O$64:O83)&gt;MAX(P$64:P82)),MAX(O$64:O83),"")),"")</f>
        <v/>
      </c>
      <c r="Q83" s="91" t="str">
        <f>IFERROR(IF(E83="","",IF(O83&lt;&gt;"",MAX(O$64:O83)*10+1,IF(AND($F82/INDEX($F$64:$F83,MATCH(MAX(Q$64:Q82),Q$64:Q82,0)-1)&gt;(1+$O$2),MAX(O$64:O83)&gt;MAX(P$64:P82)),MAX(Q$64:Q82)+1,""))),"")</f>
        <v/>
      </c>
      <c r="V83" s="37">
        <v>78</v>
      </c>
      <c r="W83" s="41" t="str">
        <f t="shared" si="26"/>
        <v/>
      </c>
      <c r="X83" s="41" t="str">
        <f t="shared" si="13"/>
        <v/>
      </c>
      <c r="Y83" s="101" t="str">
        <f t="shared" si="27"/>
        <v/>
      </c>
      <c r="Z83" s="101" t="str">
        <f t="shared" si="28"/>
        <v/>
      </c>
      <c r="AA83" s="102" t="str">
        <f t="shared" si="33"/>
        <v/>
      </c>
      <c r="AB83" s="102" t="str">
        <f t="shared" si="35"/>
        <v/>
      </c>
      <c r="AD83" s="37">
        <v>78</v>
      </c>
      <c r="AE83" s="41" t="str">
        <f t="shared" si="29"/>
        <v/>
      </c>
      <c r="AF83" s="41" t="str">
        <f t="shared" si="30"/>
        <v/>
      </c>
      <c r="AG83" s="101" t="str">
        <f t="shared" si="31"/>
        <v/>
      </c>
      <c r="AH83" s="101" t="str">
        <f t="shared" si="32"/>
        <v/>
      </c>
      <c r="AI83" s="102" t="str">
        <f t="shared" si="34"/>
        <v/>
      </c>
      <c r="AJ83" s="102" t="str">
        <f t="shared" si="36"/>
        <v/>
      </c>
    </row>
    <row r="84" spans="1:36" x14ac:dyDescent="0.2">
      <c r="A84" s="13">
        <f>HLOOKUP($E$2,历史数据!$V$3:$AE$5000,ROW(A82),)</f>
        <v>4611714</v>
      </c>
      <c r="B84" s="41">
        <v>36571</v>
      </c>
      <c r="C84" s="100">
        <f>IFERROR(IF(A84&lt;&gt;0,MAX($C$4:C83)+1,""),"")</f>
        <v>80</v>
      </c>
      <c r="D84" s="100"/>
      <c r="E84" s="99">
        <f t="shared" si="25"/>
        <v>36571</v>
      </c>
      <c r="F84" s="101">
        <f>IFERROR(VLOOKUP(E84,历史数据!AH:AJ,3,),"")</f>
        <v>15.2820304568528</v>
      </c>
      <c r="G84" s="101">
        <f t="shared" si="21"/>
        <v>15.499478849407781</v>
      </c>
      <c r="H84" s="105">
        <f t="shared" si="22"/>
        <v>1.5815034079298407E-3</v>
      </c>
      <c r="I84" s="101">
        <f>IFERROR(VLOOKUP(E84,历史数据!AH:AJ,2,),"")</f>
        <v>15.5939086294416</v>
      </c>
      <c r="J84" s="104">
        <f t="shared" si="23"/>
        <v>0</v>
      </c>
      <c r="K84" s="104" t="str">
        <f>IFERROR(IF(AND(J83=$H$2*1,MAX(K$64:K83)=MAX(L$64:L83)),MAX(K$64:K83)+1,""),"")</f>
        <v/>
      </c>
      <c r="L84" s="104" t="str">
        <f>IFERROR(IF(AND($F83/INDEX($F$64:$F84,MATCH(MAX(M$64:M84),M$64:M84,0)-1)&lt;(1-$P$2),MAX(K$64:K84)&gt;MAX(L$64:L83)),MAX(K$64:K84),""),"")</f>
        <v/>
      </c>
      <c r="M84" s="104" t="str">
        <f>IFERROR(IF(E84="","",IF(K84&lt;&gt;"",MAX(M$64:M83)+1,IF(AND($F83/INDEX($F$64:$F84,MATCH(MAX(M$64:M83),M$64:M83,0)-1)&gt;(1+$O$2),MAX(K$64:K84)&gt;MAX(L$64:L83)),MAX(M$64:M83)+1,""))),"")</f>
        <v/>
      </c>
      <c r="N84" s="91">
        <f t="shared" si="24"/>
        <v>0</v>
      </c>
      <c r="O84" s="91" t="str">
        <f>IFERROR(IF(AND(N83=$H$2*1,MAX(O$64:O83)=MAX(P$64:P83)),MAX(O$64:O83)+1,""),"")</f>
        <v/>
      </c>
      <c r="P84" s="91" t="str">
        <f>IFERROR(IF(MOD(MAX(Q$64:Q84),10*MAX(O$64:O84))&lt;=2,IF(AND(F83/INDEX($F$64:$F84,MATCH(MAX(O$64:O84),O$64:O84,0)-1)&lt;(1-$P$2),MAX(O$64:O84)&gt;MAX(P$64:P83)),MAX(O$64:O84),""),IF(AND($F83/INDEX($F$64:$F84,MATCH(MAX(Q$64:Q84),Q$64:Q84,0)-1)&lt;(1-$P$2),MAX(O$64:O84)&gt;MAX(P$64:P83)),MAX(O$64:O84),"")),"")</f>
        <v/>
      </c>
      <c r="Q84" s="91" t="str">
        <f>IFERROR(IF(E84="","",IF(O84&lt;&gt;"",MAX(O$64:O84)*10+1,IF(AND($F83/INDEX($F$64:$F84,MATCH(MAX(Q$64:Q83),Q$64:Q83,0)-1)&gt;(1+$O$2),MAX(O$64:O84)&gt;MAX(P$64:P83)),MAX(Q$64:Q83)+1,""))),"")</f>
        <v/>
      </c>
      <c r="V84" s="37">
        <v>79</v>
      </c>
      <c r="W84" s="41" t="str">
        <f t="shared" si="26"/>
        <v/>
      </c>
      <c r="X84" s="41" t="str">
        <f t="shared" si="13"/>
        <v/>
      </c>
      <c r="Y84" s="101" t="str">
        <f t="shared" si="27"/>
        <v/>
      </c>
      <c r="Z84" s="101" t="str">
        <f t="shared" si="28"/>
        <v/>
      </c>
      <c r="AA84" s="102" t="str">
        <f t="shared" si="33"/>
        <v/>
      </c>
      <c r="AB84" s="102" t="str">
        <f t="shared" si="35"/>
        <v/>
      </c>
      <c r="AD84" s="37">
        <v>79</v>
      </c>
      <c r="AE84" s="41" t="str">
        <f t="shared" si="29"/>
        <v/>
      </c>
      <c r="AF84" s="41" t="str">
        <f t="shared" si="30"/>
        <v/>
      </c>
      <c r="AG84" s="101" t="str">
        <f t="shared" si="31"/>
        <v/>
      </c>
      <c r="AH84" s="101" t="str">
        <f t="shared" si="32"/>
        <v/>
      </c>
      <c r="AI84" s="102" t="str">
        <f t="shared" si="34"/>
        <v/>
      </c>
      <c r="AJ84" s="102" t="str">
        <f t="shared" si="36"/>
        <v/>
      </c>
    </row>
    <row r="85" spans="1:36" x14ac:dyDescent="0.2">
      <c r="A85" s="13">
        <f>HLOOKUP($E$2,历史数据!$V$3:$AE$5000,ROW(A83),)</f>
        <v>4084259</v>
      </c>
      <c r="B85" s="41">
        <v>36572</v>
      </c>
      <c r="C85" s="100">
        <f>IFERROR(IF(A85&lt;&gt;0,MAX($C$4:C84)+1,""),"")</f>
        <v>81</v>
      </c>
      <c r="D85" s="100"/>
      <c r="E85" s="99">
        <f t="shared" si="25"/>
        <v>36572</v>
      </c>
      <c r="F85" s="101">
        <f>IFERROR(VLOOKUP(E85,历史数据!AH:AJ,3,),"")</f>
        <v>16.1137055837563</v>
      </c>
      <c r="G85" s="101">
        <f t="shared" si="21"/>
        <v>15.531966159052454</v>
      </c>
      <c r="H85" s="105">
        <f t="shared" si="22"/>
        <v>2.0960259348277166E-3</v>
      </c>
      <c r="I85" s="101">
        <f>IFERROR(VLOOKUP(E85,历史数据!AH:AJ,2,),"")</f>
        <v>15.061116751268999</v>
      </c>
      <c r="J85" s="104">
        <f t="shared" si="23"/>
        <v>1</v>
      </c>
      <c r="K85" s="104" t="str">
        <f>IFERROR(IF(AND(J84=$H$2*1,MAX(K$64:K84)=MAX(L$64:L84)),MAX(K$64:K84)+1,""),"")</f>
        <v/>
      </c>
      <c r="L85" s="104" t="str">
        <f>IFERROR(IF(AND($F84/INDEX($F$64:$F85,MATCH(MAX(M$64:M85),M$64:M85,0)-1)&lt;(1-$P$2),MAX(K$64:K85)&gt;MAX(L$64:L84)),MAX(K$64:K85),""),"")</f>
        <v/>
      </c>
      <c r="M85" s="104" t="str">
        <f>IFERROR(IF(E85="","",IF(K85&lt;&gt;"",MAX(M$64:M84)+1,IF(AND($F84/INDEX($F$64:$F85,MATCH(MAX(M$64:M84),M$64:M84,0)-1)&gt;(1+$O$2),MAX(K$64:K85)&gt;MAX(L$64:L84)),MAX(M$64:M84)+1,""))),"")</f>
        <v/>
      </c>
      <c r="N85" s="91">
        <f t="shared" si="24"/>
        <v>1</v>
      </c>
      <c r="O85" s="91" t="str">
        <f>IFERROR(IF(AND(N84=$H$2*1,MAX(O$64:O84)=MAX(P$64:P84)),MAX(O$64:O84)+1,""),"")</f>
        <v/>
      </c>
      <c r="P85" s="91" t="str">
        <f>IFERROR(IF(MOD(MAX(Q$64:Q85),10*MAX(O$64:O85))&lt;=2,IF(AND(F84/INDEX($F$64:$F85,MATCH(MAX(O$64:O85),O$64:O85,0)-1)&lt;(1-$P$2),MAX(O$64:O85)&gt;MAX(P$64:P84)),MAX(O$64:O85),""),IF(AND($F84/INDEX($F$64:$F85,MATCH(MAX(Q$64:Q85),Q$64:Q85,0)-1)&lt;(1-$P$2),MAX(O$64:O85)&gt;MAX(P$64:P84)),MAX(O$64:O85),"")),"")</f>
        <v/>
      </c>
      <c r="Q85" s="91" t="str">
        <f>IFERROR(IF(E85="","",IF(O85&lt;&gt;"",MAX(O$64:O85)*10+1,IF(AND($F84/INDEX($F$64:$F85,MATCH(MAX(Q$64:Q84),Q$64:Q84,0)-1)&gt;(1+$O$2),MAX(O$64:O85)&gt;MAX(P$64:P84)),MAX(Q$64:Q84)+1,""))),"")</f>
        <v/>
      </c>
      <c r="V85" s="37">
        <v>80</v>
      </c>
      <c r="W85" s="41" t="str">
        <f t="shared" si="26"/>
        <v/>
      </c>
      <c r="X85" s="41" t="str">
        <f t="shared" si="13"/>
        <v/>
      </c>
      <c r="Y85" s="101" t="str">
        <f t="shared" si="27"/>
        <v/>
      </c>
      <c r="Z85" s="101" t="str">
        <f t="shared" si="28"/>
        <v/>
      </c>
      <c r="AA85" s="102" t="str">
        <f t="shared" si="33"/>
        <v/>
      </c>
      <c r="AB85" s="102" t="str">
        <f t="shared" si="35"/>
        <v/>
      </c>
      <c r="AD85" s="37">
        <v>80</v>
      </c>
      <c r="AE85" s="41" t="str">
        <f t="shared" si="29"/>
        <v/>
      </c>
      <c r="AF85" s="41" t="str">
        <f t="shared" si="30"/>
        <v/>
      </c>
      <c r="AG85" s="101" t="str">
        <f t="shared" si="31"/>
        <v/>
      </c>
      <c r="AH85" s="101" t="str">
        <f t="shared" si="32"/>
        <v/>
      </c>
      <c r="AI85" s="102" t="str">
        <f t="shared" si="34"/>
        <v/>
      </c>
      <c r="AJ85" s="102" t="str">
        <f t="shared" si="36"/>
        <v/>
      </c>
    </row>
    <row r="86" spans="1:36" x14ac:dyDescent="0.2">
      <c r="A86" s="13">
        <f>HLOOKUP($E$2,历史数据!$V$3:$AE$5000,ROW(A84),)</f>
        <v>3911646</v>
      </c>
      <c r="B86" s="41">
        <v>36573</v>
      </c>
      <c r="C86" s="100">
        <f>IFERROR(IF(A86&lt;&gt;0,MAX($C$4:C85)+1,""),"")</f>
        <v>82</v>
      </c>
      <c r="D86" s="100"/>
      <c r="E86" s="99">
        <f t="shared" si="25"/>
        <v>36573</v>
      </c>
      <c r="F86" s="101">
        <f>IFERROR(VLOOKUP(E86,历史数据!AH:AJ,3,),"")</f>
        <v>15.3340101522843</v>
      </c>
      <c r="G86" s="101">
        <f t="shared" si="21"/>
        <v>15.549725888324875</v>
      </c>
      <c r="H86" s="105">
        <f t="shared" si="22"/>
        <v>1.1434308503222024E-3</v>
      </c>
      <c r="I86" s="101">
        <f>IFERROR(VLOOKUP(E86,历史数据!AH:AJ,2,),"")</f>
        <v>16.373604060913699</v>
      </c>
      <c r="J86" s="104">
        <f t="shared" si="23"/>
        <v>0</v>
      </c>
      <c r="K86" s="104" t="str">
        <f>IFERROR(IF(AND(J85=$H$2*1,MAX(K$64:K85)=MAX(L$64:L85)),MAX(K$64:K85)+1,""),"")</f>
        <v/>
      </c>
      <c r="L86" s="104" t="str">
        <f>IFERROR(IF(AND($F85/INDEX($F$64:$F86,MATCH(MAX(M$64:M86),M$64:M86,0)-1)&lt;(1-$P$2),MAX(K$64:K86)&gt;MAX(L$64:L85)),MAX(K$64:K86),""),"")</f>
        <v/>
      </c>
      <c r="M86" s="104" t="str">
        <f>IFERROR(IF(E86="","",IF(K86&lt;&gt;"",MAX(M$64:M85)+1,IF(AND($F85/INDEX($F$64:$F86,MATCH(MAX(M$64:M85),M$64:M85,0)-1)&gt;(1+$O$2),MAX(K$64:K86)&gt;MAX(L$64:L85)),MAX(M$64:M85)+1,""))),"")</f>
        <v/>
      </c>
      <c r="N86" s="91">
        <f t="shared" si="24"/>
        <v>0</v>
      </c>
      <c r="O86" s="91" t="str">
        <f>IFERROR(IF(AND(N85=$H$2*1,MAX(O$64:O85)=MAX(P$64:P85)),MAX(O$64:O85)+1,""),"")</f>
        <v/>
      </c>
      <c r="P86" s="91" t="str">
        <f>IFERROR(IF(MOD(MAX(Q$64:Q86),10*MAX(O$64:O86))&lt;=2,IF(AND(F85/INDEX($F$64:$F86,MATCH(MAX(O$64:O86),O$64:O86,0)-1)&lt;(1-$P$2),MAX(O$64:O86)&gt;MAX(P$64:P85)),MAX(O$64:O86),""),IF(AND($F85/INDEX($F$64:$F86,MATCH(MAX(Q$64:Q86),Q$64:Q86,0)-1)&lt;(1-$P$2),MAX(O$64:O86)&gt;MAX(P$64:P85)),MAX(O$64:O86),"")),"")</f>
        <v/>
      </c>
      <c r="Q86" s="91" t="str">
        <f>IFERROR(IF(E86="","",IF(O86&lt;&gt;"",MAX(O$64:O86)*10+1,IF(AND($F85/INDEX($F$64:$F86,MATCH(MAX(Q$64:Q85),Q$64:Q85,0)-1)&gt;(1+$O$2),MAX(O$64:O86)&gt;MAX(P$64:P85)),MAX(Q$64:Q85)+1,""))),"")</f>
        <v/>
      </c>
      <c r="V86" s="37">
        <v>81</v>
      </c>
      <c r="W86" s="41" t="str">
        <f t="shared" si="26"/>
        <v/>
      </c>
      <c r="X86" s="41" t="str">
        <f t="shared" si="13"/>
        <v/>
      </c>
      <c r="Y86" s="101" t="str">
        <f t="shared" si="27"/>
        <v/>
      </c>
      <c r="Z86" s="101" t="str">
        <f t="shared" si="28"/>
        <v/>
      </c>
      <c r="AA86" s="102" t="str">
        <f t="shared" si="33"/>
        <v/>
      </c>
      <c r="AB86" s="102" t="str">
        <f t="shared" si="35"/>
        <v/>
      </c>
      <c r="AD86" s="37">
        <v>81</v>
      </c>
      <c r="AE86" s="41" t="str">
        <f t="shared" si="29"/>
        <v/>
      </c>
      <c r="AF86" s="41" t="str">
        <f t="shared" si="30"/>
        <v/>
      </c>
      <c r="AG86" s="101" t="str">
        <f t="shared" si="31"/>
        <v/>
      </c>
      <c r="AH86" s="101" t="str">
        <f t="shared" si="32"/>
        <v/>
      </c>
      <c r="AI86" s="102" t="str">
        <f t="shared" si="34"/>
        <v/>
      </c>
      <c r="AJ86" s="102" t="str">
        <f t="shared" si="36"/>
        <v/>
      </c>
    </row>
    <row r="87" spans="1:36" x14ac:dyDescent="0.2">
      <c r="A87" s="13">
        <f>HLOOKUP($E$2,历史数据!$V$3:$AE$5000,ROW(A85),)</f>
        <v>2479769</v>
      </c>
      <c r="B87" s="41">
        <v>36574</v>
      </c>
      <c r="C87" s="100">
        <f>IFERROR(IF(A87&lt;&gt;0,MAX($C$4:C86)+1,""),"")</f>
        <v>83</v>
      </c>
      <c r="D87" s="100"/>
      <c r="E87" s="99">
        <f t="shared" si="25"/>
        <v>36574</v>
      </c>
      <c r="F87" s="101">
        <f>IFERROR(VLOOKUP(E87,历史数据!AH:AJ,3,),"")</f>
        <v>15.658883248731</v>
      </c>
      <c r="G87" s="101">
        <f t="shared" si="21"/>
        <v>15.576798646362098</v>
      </c>
      <c r="H87" s="105">
        <f t="shared" si="22"/>
        <v>1.741044069307307E-3</v>
      </c>
      <c r="I87" s="101">
        <f>IFERROR(VLOOKUP(E87,历史数据!AH:AJ,2,),"")</f>
        <v>15.3340101522843</v>
      </c>
      <c r="J87" s="104">
        <f t="shared" si="23"/>
        <v>1</v>
      </c>
      <c r="K87" s="104" t="str">
        <f>IFERROR(IF(AND(J86=$H$2*1,MAX(K$64:K86)=MAX(L$64:L86)),MAX(K$64:K86)+1,""),"")</f>
        <v/>
      </c>
      <c r="L87" s="104" t="str">
        <f>IFERROR(IF(AND($F86/INDEX($F$64:$F87,MATCH(MAX(M$64:M87),M$64:M87,0)-1)&lt;(1-$P$2),MAX(K$64:K87)&gt;MAX(L$64:L86)),MAX(K$64:K87),""),"")</f>
        <v/>
      </c>
      <c r="M87" s="104" t="str">
        <f>IFERROR(IF(E87="","",IF(K87&lt;&gt;"",MAX(M$64:M86)+1,IF(AND($F86/INDEX($F$64:$F87,MATCH(MAX(M$64:M86),M$64:M86,0)-1)&gt;(1+$O$2),MAX(K$64:K87)&gt;MAX(L$64:L86)),MAX(M$64:M86)+1,""))),"")</f>
        <v/>
      </c>
      <c r="N87" s="91">
        <f t="shared" si="24"/>
        <v>1</v>
      </c>
      <c r="O87" s="91" t="str">
        <f>IFERROR(IF(AND(N86=$H$2*1,MAX(O$64:O86)=MAX(P$64:P86)),MAX(O$64:O86)+1,""),"")</f>
        <v/>
      </c>
      <c r="P87" s="91" t="str">
        <f>IFERROR(IF(MOD(MAX(Q$64:Q87),10*MAX(O$64:O87))&lt;=2,IF(AND(F86/INDEX($F$64:$F87,MATCH(MAX(O$64:O87),O$64:O87,0)-1)&lt;(1-$P$2),MAX(O$64:O87)&gt;MAX(P$64:P86)),MAX(O$64:O87),""),IF(AND($F86/INDEX($F$64:$F87,MATCH(MAX(Q$64:Q87),Q$64:Q87,0)-1)&lt;(1-$P$2),MAX(O$64:O87)&gt;MAX(P$64:P86)),MAX(O$64:O87),"")),"")</f>
        <v/>
      </c>
      <c r="Q87" s="91" t="str">
        <f>IFERROR(IF(E87="","",IF(O87&lt;&gt;"",MAX(O$64:O87)*10+1,IF(AND($F86/INDEX($F$64:$F87,MATCH(MAX(Q$64:Q86),Q$64:Q86,0)-1)&gt;(1+$O$2),MAX(O$64:O87)&gt;MAX(P$64:P86)),MAX(Q$64:Q86)+1,""))),"")</f>
        <v/>
      </c>
      <c r="V87" s="37">
        <v>82</v>
      </c>
      <c r="W87" s="41" t="str">
        <f t="shared" si="26"/>
        <v/>
      </c>
      <c r="X87" s="41" t="str">
        <f t="shared" si="13"/>
        <v/>
      </c>
      <c r="Y87" s="101" t="str">
        <f t="shared" si="27"/>
        <v/>
      </c>
      <c r="Z87" s="101" t="str">
        <f t="shared" si="28"/>
        <v/>
      </c>
      <c r="AA87" s="102" t="str">
        <f t="shared" si="33"/>
        <v/>
      </c>
      <c r="AB87" s="102" t="str">
        <f t="shared" si="35"/>
        <v/>
      </c>
      <c r="AD87" s="37">
        <v>82</v>
      </c>
      <c r="AE87" s="41" t="str">
        <f t="shared" si="29"/>
        <v/>
      </c>
      <c r="AF87" s="41" t="str">
        <f t="shared" si="30"/>
        <v/>
      </c>
      <c r="AG87" s="101" t="str">
        <f t="shared" si="31"/>
        <v/>
      </c>
      <c r="AH87" s="101" t="str">
        <f t="shared" si="32"/>
        <v/>
      </c>
      <c r="AI87" s="102" t="str">
        <f t="shared" si="34"/>
        <v/>
      </c>
      <c r="AJ87" s="102" t="str">
        <f t="shared" si="36"/>
        <v/>
      </c>
    </row>
    <row r="88" spans="1:36" x14ac:dyDescent="0.2">
      <c r="A88" s="13">
        <f>HLOOKUP($E$2,历史数据!$V$3:$AE$5000,ROW(A86),)</f>
        <v>5770627</v>
      </c>
      <c r="B88" s="41">
        <v>36577</v>
      </c>
      <c r="C88" s="100">
        <f>IFERROR(IF(A88&lt;&gt;0,MAX($C$4:C87)+1,""),"")</f>
        <v>84</v>
      </c>
      <c r="D88" s="100"/>
      <c r="E88" s="99">
        <f t="shared" si="25"/>
        <v>36577</v>
      </c>
      <c r="F88" s="101">
        <f>IFERROR(VLOOKUP(E88,历史数据!AH:AJ,3,),"")</f>
        <v>17.153299492385798</v>
      </c>
      <c r="G88" s="101">
        <f t="shared" si="21"/>
        <v>15.6357089678511</v>
      </c>
      <c r="H88" s="105">
        <f t="shared" si="22"/>
        <v>3.7819273925556729E-3</v>
      </c>
      <c r="I88" s="101">
        <f>IFERROR(VLOOKUP(E88,历史数据!AH:AJ,2,),"")</f>
        <v>15.983756345177699</v>
      </c>
      <c r="J88" s="104">
        <f t="shared" si="23"/>
        <v>2</v>
      </c>
      <c r="K88" s="104" t="str">
        <f>IFERROR(IF(AND(J87=$H$2*1,MAX(K$64:K87)=MAX(L$64:L87)),MAX(K$64:K87)+1,""),"")</f>
        <v/>
      </c>
      <c r="L88" s="104" t="str">
        <f>IFERROR(IF(AND($F87/INDEX($F$64:$F88,MATCH(MAX(M$64:M88),M$64:M88,0)-1)&lt;(1-$P$2),MAX(K$64:K88)&gt;MAX(L$64:L87)),MAX(K$64:K88),""),"")</f>
        <v/>
      </c>
      <c r="M88" s="104" t="str">
        <f>IFERROR(IF(E88="","",IF(K88&lt;&gt;"",MAX(M$64:M87)+1,IF(AND($F87/INDEX($F$64:$F88,MATCH(MAX(M$64:M87),M$64:M87,0)-1)&gt;(1+$O$2),MAX(K$64:K88)&gt;MAX(L$64:L87)),MAX(M$64:M87)+1,""))),"")</f>
        <v/>
      </c>
      <c r="N88" s="91">
        <f t="shared" si="24"/>
        <v>2</v>
      </c>
      <c r="O88" s="91" t="str">
        <f>IFERROR(IF(AND(N87=$H$2*1,MAX(O$64:O87)=MAX(P$64:P87)),MAX(O$64:O87)+1,""),"")</f>
        <v/>
      </c>
      <c r="P88" s="91" t="str">
        <f>IFERROR(IF(MOD(MAX(Q$64:Q88),10*MAX(O$64:O88))&lt;=2,IF(AND(F87/INDEX($F$64:$F88,MATCH(MAX(O$64:O88),O$64:O88,0)-1)&lt;(1-$P$2),MAX(O$64:O88)&gt;MAX(P$64:P87)),MAX(O$64:O88),""),IF(AND($F87/INDEX($F$64:$F88,MATCH(MAX(Q$64:Q88),Q$64:Q88,0)-1)&lt;(1-$P$2),MAX(O$64:O88)&gt;MAX(P$64:P87)),MAX(O$64:O88),"")),"")</f>
        <v/>
      </c>
      <c r="Q88" s="91" t="str">
        <f>IFERROR(IF(E88="","",IF(O88&lt;&gt;"",MAX(O$64:O88)*10+1,IF(AND($F87/INDEX($F$64:$F88,MATCH(MAX(Q$64:Q87),Q$64:Q87,0)-1)&gt;(1+$O$2),MAX(O$64:O88)&gt;MAX(P$64:P87)),MAX(Q$64:Q87)+1,""))),"")</f>
        <v/>
      </c>
      <c r="V88" s="37">
        <v>83</v>
      </c>
      <c r="W88" s="41" t="str">
        <f t="shared" si="26"/>
        <v/>
      </c>
      <c r="X88" s="41" t="str">
        <f t="shared" si="13"/>
        <v/>
      </c>
      <c r="Y88" s="101" t="str">
        <f t="shared" si="27"/>
        <v/>
      </c>
      <c r="Z88" s="101" t="str">
        <f t="shared" si="28"/>
        <v/>
      </c>
      <c r="AA88" s="102" t="str">
        <f t="shared" si="33"/>
        <v/>
      </c>
      <c r="AB88" s="102" t="str">
        <f t="shared" si="35"/>
        <v/>
      </c>
      <c r="AD88" s="37">
        <v>83</v>
      </c>
      <c r="AE88" s="41" t="str">
        <f t="shared" si="29"/>
        <v/>
      </c>
      <c r="AF88" s="41" t="str">
        <f t="shared" si="30"/>
        <v/>
      </c>
      <c r="AG88" s="101" t="str">
        <f t="shared" si="31"/>
        <v/>
      </c>
      <c r="AH88" s="101" t="str">
        <f t="shared" si="32"/>
        <v/>
      </c>
      <c r="AI88" s="102" t="str">
        <f t="shared" si="34"/>
        <v/>
      </c>
      <c r="AJ88" s="102" t="str">
        <f t="shared" si="36"/>
        <v/>
      </c>
    </row>
    <row r="89" spans="1:36" x14ac:dyDescent="0.2">
      <c r="A89" s="13">
        <f>HLOOKUP($E$2,历史数据!$V$3:$AE$5000,ROW(A87),)</f>
        <v>3173527</v>
      </c>
      <c r="B89" s="41">
        <v>36578</v>
      </c>
      <c r="C89" s="100">
        <f>IFERROR(IF(A89&lt;&gt;0,MAX($C$4:C88)+1,""),"")</f>
        <v>85</v>
      </c>
      <c r="D89" s="100"/>
      <c r="E89" s="99">
        <f t="shared" si="25"/>
        <v>36578</v>
      </c>
      <c r="F89" s="101">
        <f>IFERROR(VLOOKUP(E89,历史数据!AH:AJ,3,),"")</f>
        <v>15.5809137055838</v>
      </c>
      <c r="G89" s="101">
        <f t="shared" si="21"/>
        <v>15.667979695431473</v>
      </c>
      <c r="H89" s="105">
        <f t="shared" si="22"/>
        <v>2.0639120136300981E-3</v>
      </c>
      <c r="I89" s="101">
        <f>IFERROR(VLOOKUP(E89,历史数据!AH:AJ,2,),"")</f>
        <v>17.673096446700502</v>
      </c>
      <c r="J89" s="104">
        <f t="shared" si="23"/>
        <v>0</v>
      </c>
      <c r="K89" s="104" t="str">
        <f>IFERROR(IF(AND(J88=$H$2*1,MAX(K$64:K88)=MAX(L$64:L88)),MAX(K$64:K88)+1,""),"")</f>
        <v/>
      </c>
      <c r="L89" s="104" t="str">
        <f>IFERROR(IF(AND($F88/INDEX($F$64:$F89,MATCH(MAX(M$64:M89),M$64:M89,0)-1)&lt;(1-$P$2),MAX(K$64:K89)&gt;MAX(L$64:L88)),MAX(K$64:K89),""),"")</f>
        <v/>
      </c>
      <c r="M89" s="104" t="str">
        <f>IFERROR(IF(E89="","",IF(K89&lt;&gt;"",MAX(M$64:M88)+1,IF(AND($F88/INDEX($F$64:$F89,MATCH(MAX(M$64:M88),M$64:M88,0)-1)&gt;(1+$O$2),MAX(K$64:K89)&gt;MAX(L$64:L88)),MAX(M$64:M88)+1,""))),"")</f>
        <v/>
      </c>
      <c r="N89" s="91">
        <f t="shared" si="24"/>
        <v>0</v>
      </c>
      <c r="O89" s="91" t="str">
        <f>IFERROR(IF(AND(N88=$H$2*1,MAX(O$64:O88)=MAX(P$64:P88)),MAX(O$64:O88)+1,""),"")</f>
        <v/>
      </c>
      <c r="P89" s="91" t="str">
        <f>IFERROR(IF(MOD(MAX(Q$64:Q89),10*MAX(O$64:O89))&lt;=2,IF(AND(F88/INDEX($F$64:$F89,MATCH(MAX(O$64:O89),O$64:O89,0)-1)&lt;(1-$P$2),MAX(O$64:O89)&gt;MAX(P$64:P88)),MAX(O$64:O89),""),IF(AND($F88/INDEX($F$64:$F89,MATCH(MAX(Q$64:Q89),Q$64:Q89,0)-1)&lt;(1-$P$2),MAX(O$64:O89)&gt;MAX(P$64:P88)),MAX(O$64:O89),"")),"")</f>
        <v/>
      </c>
      <c r="Q89" s="91" t="str">
        <f>IFERROR(IF(E89="","",IF(O89&lt;&gt;"",MAX(O$64:O89)*10+1,IF(AND($F88/INDEX($F$64:$F89,MATCH(MAX(Q$64:Q88),Q$64:Q88,0)-1)&gt;(1+$O$2),MAX(O$64:O89)&gt;MAX(P$64:P88)),MAX(Q$64:Q88)+1,""))),"")</f>
        <v/>
      </c>
      <c r="V89" s="37">
        <v>84</v>
      </c>
      <c r="W89" s="41" t="str">
        <f t="shared" si="26"/>
        <v/>
      </c>
      <c r="X89" s="41" t="str">
        <f t="shared" si="13"/>
        <v/>
      </c>
      <c r="Y89" s="101" t="str">
        <f t="shared" si="27"/>
        <v/>
      </c>
      <c r="Z89" s="101" t="str">
        <f t="shared" si="28"/>
        <v/>
      </c>
      <c r="AA89" s="102" t="str">
        <f t="shared" si="33"/>
        <v/>
      </c>
      <c r="AB89" s="102" t="str">
        <f t="shared" si="35"/>
        <v/>
      </c>
      <c r="AD89" s="37">
        <v>84</v>
      </c>
      <c r="AE89" s="41" t="str">
        <f t="shared" si="29"/>
        <v/>
      </c>
      <c r="AF89" s="41" t="str">
        <f t="shared" si="30"/>
        <v/>
      </c>
      <c r="AG89" s="101" t="str">
        <f t="shared" si="31"/>
        <v/>
      </c>
      <c r="AH89" s="101" t="str">
        <f t="shared" si="32"/>
        <v/>
      </c>
      <c r="AI89" s="102" t="str">
        <f t="shared" si="34"/>
        <v/>
      </c>
      <c r="AJ89" s="102" t="str">
        <f t="shared" si="36"/>
        <v/>
      </c>
    </row>
    <row r="90" spans="1:36" x14ac:dyDescent="0.2">
      <c r="A90" s="13">
        <f>HLOOKUP($E$2,历史数据!$V$3:$AE$5000,ROW(A88),)</f>
        <v>2040498</v>
      </c>
      <c r="B90" s="41">
        <v>36579</v>
      </c>
      <c r="C90" s="100">
        <f>IFERROR(IF(A90&lt;&gt;0,MAX($C$4:C89)+1,""),"")</f>
        <v>86</v>
      </c>
      <c r="D90" s="100"/>
      <c r="E90" s="99">
        <f t="shared" si="25"/>
        <v>36579</v>
      </c>
      <c r="F90" s="101">
        <f>IFERROR(VLOOKUP(E90,历史数据!AH:AJ,3,),"")</f>
        <v>14.6582741116751</v>
      </c>
      <c r="G90" s="101">
        <f t="shared" si="21"/>
        <v>15.662131979695429</v>
      </c>
      <c r="H90" s="105">
        <f t="shared" si="22"/>
        <v>-3.7322717093823954E-4</v>
      </c>
      <c r="I90" s="101">
        <f>IFERROR(VLOOKUP(E90,历史数据!AH:AJ,2,),"")</f>
        <v>15.3340101522843</v>
      </c>
      <c r="J90" s="104">
        <f t="shared" si="23"/>
        <v>0</v>
      </c>
      <c r="K90" s="104" t="str">
        <f>IFERROR(IF(AND(J89=$H$2*1,MAX(K$64:K89)=MAX(L$64:L89)),MAX(K$64:K89)+1,""),"")</f>
        <v/>
      </c>
      <c r="L90" s="104" t="str">
        <f>IFERROR(IF(AND($F89/INDEX($F$64:$F90,MATCH(MAX(M$64:M90),M$64:M90,0)-1)&lt;(1-$P$2),MAX(K$64:K90)&gt;MAX(L$64:L89)),MAX(K$64:K90),""),"")</f>
        <v/>
      </c>
      <c r="M90" s="104" t="str">
        <f>IFERROR(IF(E90="","",IF(K90&lt;&gt;"",MAX(M$64:M89)+1,IF(AND($F89/INDEX($F$64:$F90,MATCH(MAX(M$64:M89),M$64:M89,0)-1)&gt;(1+$O$2),MAX(K$64:K90)&gt;MAX(L$64:L89)),MAX(M$64:M89)+1,""))),"")</f>
        <v/>
      </c>
      <c r="N90" s="91">
        <f t="shared" si="24"/>
        <v>0</v>
      </c>
      <c r="O90" s="91" t="str">
        <f>IFERROR(IF(AND(N89=$H$2*1,MAX(O$64:O89)=MAX(P$64:P89)),MAX(O$64:O89)+1,""),"")</f>
        <v/>
      </c>
      <c r="P90" s="91" t="str">
        <f>IFERROR(IF(MOD(MAX(Q$64:Q90),10*MAX(O$64:O90))&lt;=2,IF(AND(F89/INDEX($F$64:$F90,MATCH(MAX(O$64:O90),O$64:O90,0)-1)&lt;(1-$P$2),MAX(O$64:O90)&gt;MAX(P$64:P89)),MAX(O$64:O90),""),IF(AND($F89/INDEX($F$64:$F90,MATCH(MAX(Q$64:Q90),Q$64:Q90,0)-1)&lt;(1-$P$2),MAX(O$64:O90)&gt;MAX(P$64:P89)),MAX(O$64:O90),"")),"")</f>
        <v/>
      </c>
      <c r="Q90" s="91" t="str">
        <f>IFERROR(IF(E90="","",IF(O90&lt;&gt;"",MAX(O$64:O90)*10+1,IF(AND($F89/INDEX($F$64:$F90,MATCH(MAX(Q$64:Q89),Q$64:Q89,0)-1)&gt;(1+$O$2),MAX(O$64:O90)&gt;MAX(P$64:P89)),MAX(Q$64:Q89)+1,""))),"")</f>
        <v/>
      </c>
      <c r="V90" s="37">
        <v>85</v>
      </c>
      <c r="W90" s="41" t="str">
        <f t="shared" si="26"/>
        <v/>
      </c>
      <c r="X90" s="41" t="str">
        <f t="shared" si="13"/>
        <v/>
      </c>
      <c r="Y90" s="101" t="str">
        <f t="shared" si="27"/>
        <v/>
      </c>
      <c r="Z90" s="101" t="str">
        <f t="shared" si="28"/>
        <v/>
      </c>
      <c r="AA90" s="102" t="str">
        <f t="shared" si="33"/>
        <v/>
      </c>
      <c r="AB90" s="102" t="str">
        <f t="shared" si="35"/>
        <v/>
      </c>
      <c r="AD90" s="37">
        <v>85</v>
      </c>
      <c r="AE90" s="41" t="str">
        <f t="shared" si="29"/>
        <v/>
      </c>
      <c r="AF90" s="41" t="str">
        <f t="shared" si="30"/>
        <v/>
      </c>
      <c r="AG90" s="101" t="str">
        <f t="shared" si="31"/>
        <v/>
      </c>
      <c r="AH90" s="101" t="str">
        <f t="shared" si="32"/>
        <v/>
      </c>
      <c r="AI90" s="102" t="str">
        <f t="shared" si="34"/>
        <v/>
      </c>
      <c r="AJ90" s="102" t="str">
        <f t="shared" si="36"/>
        <v/>
      </c>
    </row>
    <row r="91" spans="1:36" x14ac:dyDescent="0.2">
      <c r="A91" s="13">
        <f>HLOOKUP($E$2,历史数据!$V$3:$AE$5000,ROW(A89),)</f>
        <v>1145670</v>
      </c>
      <c r="B91" s="41">
        <v>36580</v>
      </c>
      <c r="C91" s="100">
        <f>IFERROR(IF(A91&lt;&gt;0,MAX($C$4:C90)+1,""),"")</f>
        <v>87</v>
      </c>
      <c r="D91" s="100"/>
      <c r="E91" s="99">
        <f t="shared" si="25"/>
        <v>36580</v>
      </c>
      <c r="F91" s="101">
        <f>IFERROR(VLOOKUP(E91,历史数据!AH:AJ,3,),"")</f>
        <v>14.970152284264</v>
      </c>
      <c r="G91" s="101">
        <f t="shared" si="21"/>
        <v>15.637658206429782</v>
      </c>
      <c r="H91" s="105">
        <f t="shared" si="22"/>
        <v>-1.5626080342941995E-3</v>
      </c>
      <c r="I91" s="101">
        <f>IFERROR(VLOOKUP(E91,历史数据!AH:AJ,2,),"")</f>
        <v>14.5413197969543</v>
      </c>
      <c r="J91" s="104">
        <f t="shared" si="23"/>
        <v>0</v>
      </c>
      <c r="K91" s="104" t="str">
        <f>IFERROR(IF(AND(J90=$H$2*1,MAX(K$64:K90)=MAX(L$64:L90)),MAX(K$64:K90)+1,""),"")</f>
        <v/>
      </c>
      <c r="L91" s="104" t="str">
        <f>IFERROR(IF(AND($F90/INDEX($F$64:$F91,MATCH(MAX(M$64:M91),M$64:M91,0)-1)&lt;(1-$P$2),MAX(K$64:K91)&gt;MAX(L$64:L90)),MAX(K$64:K91),""),"")</f>
        <v/>
      </c>
      <c r="M91" s="104" t="str">
        <f>IFERROR(IF(E91="","",IF(K91&lt;&gt;"",MAX(M$64:M90)+1,IF(AND($F90/INDEX($F$64:$F91,MATCH(MAX(M$64:M90),M$64:M90,0)-1)&gt;(1+$O$2),MAX(K$64:K91)&gt;MAX(L$64:L90)),MAX(M$64:M90)+1,""))),"")</f>
        <v/>
      </c>
      <c r="N91" s="91">
        <f t="shared" si="24"/>
        <v>0</v>
      </c>
      <c r="O91" s="91" t="str">
        <f>IFERROR(IF(AND(N90=$H$2*1,MAX(O$64:O90)=MAX(P$64:P90)),MAX(O$64:O90)+1,""),"")</f>
        <v/>
      </c>
      <c r="P91" s="91" t="str">
        <f>IFERROR(IF(MOD(MAX(Q$64:Q91),10*MAX(O$64:O91))&lt;=2,IF(AND(F90/INDEX($F$64:$F91,MATCH(MAX(O$64:O91),O$64:O91,0)-1)&lt;(1-$P$2),MAX(O$64:O91)&gt;MAX(P$64:P90)),MAX(O$64:O91),""),IF(AND($F90/INDEX($F$64:$F91,MATCH(MAX(Q$64:Q91),Q$64:Q91,0)-1)&lt;(1-$P$2),MAX(O$64:O91)&gt;MAX(P$64:P90)),MAX(O$64:O91),"")),"")</f>
        <v/>
      </c>
      <c r="Q91" s="91" t="str">
        <f>IFERROR(IF(E91="","",IF(O91&lt;&gt;"",MAX(O$64:O91)*10+1,IF(AND($F90/INDEX($F$64:$F91,MATCH(MAX(Q$64:Q90),Q$64:Q90,0)-1)&gt;(1+$O$2),MAX(O$64:O91)&gt;MAX(P$64:P90)),MAX(Q$64:Q90)+1,""))),"")</f>
        <v/>
      </c>
      <c r="V91" s="37">
        <v>86</v>
      </c>
      <c r="W91" s="41" t="str">
        <f t="shared" si="26"/>
        <v/>
      </c>
      <c r="X91" s="41" t="str">
        <f t="shared" si="13"/>
        <v/>
      </c>
      <c r="Y91" s="101" t="str">
        <f t="shared" si="27"/>
        <v/>
      </c>
      <c r="Z91" s="101" t="str">
        <f t="shared" si="28"/>
        <v/>
      </c>
      <c r="AA91" s="102" t="str">
        <f t="shared" si="33"/>
        <v/>
      </c>
      <c r="AB91" s="102" t="str">
        <f t="shared" si="35"/>
        <v/>
      </c>
      <c r="AD91" s="37">
        <v>86</v>
      </c>
      <c r="AE91" s="41" t="str">
        <f t="shared" si="29"/>
        <v/>
      </c>
      <c r="AF91" s="41" t="str">
        <f t="shared" si="30"/>
        <v/>
      </c>
      <c r="AG91" s="101" t="str">
        <f t="shared" si="31"/>
        <v/>
      </c>
      <c r="AH91" s="101" t="str">
        <f t="shared" si="32"/>
        <v/>
      </c>
      <c r="AI91" s="102" t="str">
        <f t="shared" si="34"/>
        <v/>
      </c>
      <c r="AJ91" s="102" t="str">
        <f t="shared" si="36"/>
        <v/>
      </c>
    </row>
    <row r="92" spans="1:36" x14ac:dyDescent="0.2">
      <c r="A92" s="13">
        <f>HLOOKUP($E$2,历史数据!$V$3:$AE$5000,ROW(A90),)</f>
        <v>1218302</v>
      </c>
      <c r="B92" s="41">
        <v>36581</v>
      </c>
      <c r="C92" s="100">
        <f>IFERROR(IF(A92&lt;&gt;0,MAX($C$4:C91)+1,""),"")</f>
        <v>88</v>
      </c>
      <c r="D92" s="100"/>
      <c r="E92" s="99">
        <f t="shared" si="25"/>
        <v>36581</v>
      </c>
      <c r="F92" s="101">
        <f>IFERROR(VLOOKUP(E92,历史数据!AH:AJ,3,),"")</f>
        <v>14.6452791878173</v>
      </c>
      <c r="G92" s="101">
        <f t="shared" si="21"/>
        <v>15.613184433164133</v>
      </c>
      <c r="H92" s="105">
        <f t="shared" si="22"/>
        <v>-1.5650535996231119E-3</v>
      </c>
      <c r="I92" s="101">
        <f>IFERROR(VLOOKUP(E92,历史数据!AH:AJ,2,),"")</f>
        <v>14.9831472081218</v>
      </c>
      <c r="J92" s="104">
        <f t="shared" si="23"/>
        <v>0</v>
      </c>
      <c r="K92" s="104" t="str">
        <f>IFERROR(IF(AND(J91=$H$2*1,MAX(K$64:K91)=MAX(L$64:L91)),MAX(K$64:K91)+1,""),"")</f>
        <v/>
      </c>
      <c r="L92" s="104" t="str">
        <f>IFERROR(IF(AND($F91/INDEX($F$64:$F92,MATCH(MAX(M$64:M92),M$64:M92,0)-1)&lt;(1-$P$2),MAX(K$64:K92)&gt;MAX(L$64:L91)),MAX(K$64:K92),""),"")</f>
        <v/>
      </c>
      <c r="M92" s="104" t="str">
        <f>IFERROR(IF(E92="","",IF(K92&lt;&gt;"",MAX(M$64:M91)+1,IF(AND($F91/INDEX($F$64:$F92,MATCH(MAX(M$64:M91),M$64:M91,0)-1)&gt;(1+$O$2),MAX(K$64:K92)&gt;MAX(L$64:L91)),MAX(M$64:M91)+1,""))),"")</f>
        <v/>
      </c>
      <c r="N92" s="91">
        <f t="shared" si="24"/>
        <v>0</v>
      </c>
      <c r="O92" s="91" t="str">
        <f>IFERROR(IF(AND(N91=$H$2*1,MAX(O$64:O91)=MAX(P$64:P91)),MAX(O$64:O91)+1,""),"")</f>
        <v/>
      </c>
      <c r="P92" s="91" t="str">
        <f>IFERROR(IF(MOD(MAX(Q$64:Q92),10*MAX(O$64:O92))&lt;=2,IF(AND(F91/INDEX($F$64:$F92,MATCH(MAX(O$64:O92),O$64:O92,0)-1)&lt;(1-$P$2),MAX(O$64:O92)&gt;MAX(P$64:P91)),MAX(O$64:O92),""),IF(AND($F91/INDEX($F$64:$F92,MATCH(MAX(Q$64:Q92),Q$64:Q92,0)-1)&lt;(1-$P$2),MAX(O$64:O92)&gt;MAX(P$64:P91)),MAX(O$64:O92),"")),"")</f>
        <v/>
      </c>
      <c r="Q92" s="91" t="str">
        <f>IFERROR(IF(E92="","",IF(O92&lt;&gt;"",MAX(O$64:O92)*10+1,IF(AND($F91/INDEX($F$64:$F92,MATCH(MAX(Q$64:Q91),Q$64:Q91,0)-1)&gt;(1+$O$2),MAX(O$64:O92)&gt;MAX(P$64:P91)),MAX(Q$64:Q91)+1,""))),"")</f>
        <v/>
      </c>
      <c r="V92" s="37">
        <v>87</v>
      </c>
      <c r="W92" s="41" t="str">
        <f t="shared" si="26"/>
        <v/>
      </c>
      <c r="X92" s="41" t="str">
        <f t="shared" si="13"/>
        <v/>
      </c>
      <c r="Y92" s="101" t="str">
        <f t="shared" si="27"/>
        <v/>
      </c>
      <c r="Z92" s="101" t="str">
        <f t="shared" si="28"/>
        <v/>
      </c>
      <c r="AA92" s="102" t="str">
        <f t="shared" si="33"/>
        <v/>
      </c>
      <c r="AB92" s="102" t="str">
        <f t="shared" si="35"/>
        <v/>
      </c>
      <c r="AD92" s="37">
        <v>87</v>
      </c>
      <c r="AE92" s="41" t="str">
        <f t="shared" si="29"/>
        <v/>
      </c>
      <c r="AF92" s="41" t="str">
        <f t="shared" si="30"/>
        <v/>
      </c>
      <c r="AG92" s="101" t="str">
        <f t="shared" si="31"/>
        <v/>
      </c>
      <c r="AH92" s="101" t="str">
        <f t="shared" si="32"/>
        <v/>
      </c>
      <c r="AI92" s="102" t="str">
        <f t="shared" si="34"/>
        <v/>
      </c>
      <c r="AJ92" s="102" t="str">
        <f t="shared" si="36"/>
        <v/>
      </c>
    </row>
    <row r="93" spans="1:36" x14ac:dyDescent="0.2">
      <c r="A93" s="13">
        <f>HLOOKUP($E$2,历史数据!$V$3:$AE$5000,ROW(A91),)</f>
        <v>1779307</v>
      </c>
      <c r="B93" s="41">
        <v>36584</v>
      </c>
      <c r="C93" s="100">
        <f>IFERROR(IF(A93&lt;&gt;0,MAX($C$4:C92)+1,""),"")</f>
        <v>89</v>
      </c>
      <c r="D93" s="100"/>
      <c r="E93" s="99">
        <f t="shared" si="25"/>
        <v>36584</v>
      </c>
      <c r="F93" s="101">
        <f>IFERROR(VLOOKUP(E93,历史数据!AH:AJ,3,),"")</f>
        <v>14.7882233502538</v>
      </c>
      <c r="G93" s="101">
        <f t="shared" si="21"/>
        <v>15.590010152284266</v>
      </c>
      <c r="H93" s="105">
        <f t="shared" si="22"/>
        <v>-1.4842763805852366E-3</v>
      </c>
      <c r="I93" s="101">
        <f>IFERROR(VLOOKUP(E93,历史数据!AH:AJ,2,),"")</f>
        <v>14.5283248730964</v>
      </c>
      <c r="J93" s="104">
        <f t="shared" si="23"/>
        <v>0</v>
      </c>
      <c r="K93" s="104" t="str">
        <f>IFERROR(IF(AND(J92=$H$2*1,MAX(K$64:K92)=MAX(L$64:L92)),MAX(K$64:K92)+1,""),"")</f>
        <v/>
      </c>
      <c r="L93" s="104" t="str">
        <f>IFERROR(IF(AND($F92/INDEX($F$64:$F93,MATCH(MAX(M$64:M93),M$64:M93,0)-1)&lt;(1-$P$2),MAX(K$64:K93)&gt;MAX(L$64:L92)),MAX(K$64:K93),""),"")</f>
        <v/>
      </c>
      <c r="M93" s="104" t="str">
        <f>IFERROR(IF(E93="","",IF(K93&lt;&gt;"",MAX(M$64:M92)+1,IF(AND($F92/INDEX($F$64:$F93,MATCH(MAX(M$64:M92),M$64:M92,0)-1)&gt;(1+$O$2),MAX(K$64:K93)&gt;MAX(L$64:L92)),MAX(M$64:M92)+1,""))),"")</f>
        <v/>
      </c>
      <c r="N93" s="91">
        <f t="shared" si="24"/>
        <v>0</v>
      </c>
      <c r="O93" s="91" t="str">
        <f>IFERROR(IF(AND(N92=$H$2*1,MAX(O$64:O92)=MAX(P$64:P92)),MAX(O$64:O92)+1,""),"")</f>
        <v/>
      </c>
      <c r="P93" s="91" t="str">
        <f>IFERROR(IF(MOD(MAX(Q$64:Q93),10*MAX(O$64:O93))&lt;=2,IF(AND(F92/INDEX($F$64:$F93,MATCH(MAX(O$64:O93),O$64:O93,0)-1)&lt;(1-$P$2),MAX(O$64:O93)&gt;MAX(P$64:P92)),MAX(O$64:O93),""),IF(AND($F92/INDEX($F$64:$F93,MATCH(MAX(Q$64:Q93),Q$64:Q93,0)-1)&lt;(1-$P$2),MAX(O$64:O93)&gt;MAX(P$64:P92)),MAX(O$64:O93),"")),"")</f>
        <v/>
      </c>
      <c r="Q93" s="91" t="str">
        <f>IFERROR(IF(E93="","",IF(O93&lt;&gt;"",MAX(O$64:O93)*10+1,IF(AND($F92/INDEX($F$64:$F93,MATCH(MAX(Q$64:Q92),Q$64:Q92,0)-1)&gt;(1+$O$2),MAX(O$64:O93)&gt;MAX(P$64:P92)),MAX(Q$64:Q92)+1,""))),"")</f>
        <v/>
      </c>
      <c r="V93" s="37">
        <v>88</v>
      </c>
      <c r="W93" s="41" t="str">
        <f t="shared" si="26"/>
        <v/>
      </c>
      <c r="X93" s="41" t="str">
        <f t="shared" si="13"/>
        <v/>
      </c>
      <c r="Y93" s="101" t="str">
        <f t="shared" si="27"/>
        <v/>
      </c>
      <c r="Z93" s="101" t="str">
        <f t="shared" si="28"/>
        <v/>
      </c>
      <c r="AA93" s="102" t="str">
        <f t="shared" si="33"/>
        <v/>
      </c>
      <c r="AB93" s="102" t="str">
        <f t="shared" si="35"/>
        <v/>
      </c>
      <c r="AD93" s="37">
        <v>88</v>
      </c>
      <c r="AE93" s="41" t="str">
        <f t="shared" si="29"/>
        <v/>
      </c>
      <c r="AF93" s="41" t="str">
        <f t="shared" si="30"/>
        <v/>
      </c>
      <c r="AG93" s="101" t="str">
        <f t="shared" si="31"/>
        <v/>
      </c>
      <c r="AH93" s="101" t="str">
        <f t="shared" si="32"/>
        <v/>
      </c>
      <c r="AI93" s="102" t="str">
        <f t="shared" si="34"/>
        <v/>
      </c>
      <c r="AJ93" s="102" t="str">
        <f t="shared" si="36"/>
        <v/>
      </c>
    </row>
    <row r="94" spans="1:36" x14ac:dyDescent="0.2">
      <c r="A94" s="13">
        <f>HLOOKUP($E$2,历史数据!$V$3:$AE$5000,ROW(A92),)</f>
        <v>1851704</v>
      </c>
      <c r="B94" s="41">
        <v>36585</v>
      </c>
      <c r="C94" s="100">
        <f>IFERROR(IF(A94&lt;&gt;0,MAX($C$4:C93)+1,""),"")</f>
        <v>90</v>
      </c>
      <c r="D94" s="100"/>
      <c r="E94" s="99">
        <f t="shared" si="25"/>
        <v>36585</v>
      </c>
      <c r="F94" s="101">
        <f>IFERROR(VLOOKUP(E94,历史数据!AH:AJ,3,),"")</f>
        <v>14.6452791878173</v>
      </c>
      <c r="G94" s="101">
        <f t="shared" si="21"/>
        <v>15.537380710659903</v>
      </c>
      <c r="H94" s="105">
        <f t="shared" si="22"/>
        <v>-3.3758439609901103E-3</v>
      </c>
      <c r="I94" s="101">
        <f>IFERROR(VLOOKUP(E94,历史数据!AH:AJ,2,),"")</f>
        <v>14.8272081218274</v>
      </c>
      <c r="J94" s="104">
        <f t="shared" si="23"/>
        <v>0</v>
      </c>
      <c r="K94" s="104" t="str">
        <f>IFERROR(IF(AND(J93=$H$2*1,MAX(K$64:K93)=MAX(L$64:L93)),MAX(K$64:K93)+1,""),"")</f>
        <v/>
      </c>
      <c r="L94" s="104" t="str">
        <f>IFERROR(IF(AND($F93/INDEX($F$64:$F94,MATCH(MAX(M$64:M94),M$64:M94,0)-1)&lt;(1-$P$2),MAX(K$64:K94)&gt;MAX(L$64:L93)),MAX(K$64:K94),""),"")</f>
        <v/>
      </c>
      <c r="M94" s="104" t="str">
        <f>IFERROR(IF(E94="","",IF(K94&lt;&gt;"",MAX(M$64:M93)+1,IF(AND($F93/INDEX($F$64:$F94,MATCH(MAX(M$64:M93),M$64:M93,0)-1)&gt;(1+$O$2),MAX(K$64:K94)&gt;MAX(L$64:L93)),MAX(M$64:M93)+1,""))),"")</f>
        <v/>
      </c>
      <c r="N94" s="91">
        <f t="shared" si="24"/>
        <v>0</v>
      </c>
      <c r="O94" s="91" t="str">
        <f>IFERROR(IF(AND(N93=$H$2*1,MAX(O$64:O93)=MAX(P$64:P93)),MAX(O$64:O93)+1,""),"")</f>
        <v/>
      </c>
      <c r="P94" s="91" t="str">
        <f>IFERROR(IF(MOD(MAX(Q$64:Q94),10*MAX(O$64:O94))&lt;=2,IF(AND(F93/INDEX($F$64:$F94,MATCH(MAX(O$64:O94),O$64:O94,0)-1)&lt;(1-$P$2),MAX(O$64:O94)&gt;MAX(P$64:P93)),MAX(O$64:O94),""),IF(AND($F93/INDEX($F$64:$F94,MATCH(MAX(Q$64:Q94),Q$64:Q94,0)-1)&lt;(1-$P$2),MAX(O$64:O94)&gt;MAX(P$64:P93)),MAX(O$64:O94),"")),"")</f>
        <v/>
      </c>
      <c r="Q94" s="91" t="str">
        <f>IFERROR(IF(E94="","",IF(O94&lt;&gt;"",MAX(O$64:O94)*10+1,IF(AND($F93/INDEX($F$64:$F94,MATCH(MAX(Q$64:Q93),Q$64:Q93,0)-1)&gt;(1+$O$2),MAX(O$64:O94)&gt;MAX(P$64:P93)),MAX(Q$64:Q93)+1,""))),"")</f>
        <v/>
      </c>
      <c r="V94" s="37">
        <v>89</v>
      </c>
      <c r="W94" s="41" t="str">
        <f t="shared" si="26"/>
        <v/>
      </c>
      <c r="X94" s="41" t="str">
        <f t="shared" si="13"/>
        <v/>
      </c>
      <c r="Y94" s="101" t="str">
        <f t="shared" si="27"/>
        <v/>
      </c>
      <c r="Z94" s="101" t="str">
        <f t="shared" si="28"/>
        <v/>
      </c>
      <c r="AA94" s="102" t="str">
        <f t="shared" si="33"/>
        <v/>
      </c>
      <c r="AB94" s="102" t="str">
        <f t="shared" si="35"/>
        <v/>
      </c>
      <c r="AD94" s="37">
        <v>89</v>
      </c>
      <c r="AE94" s="41" t="str">
        <f t="shared" si="29"/>
        <v/>
      </c>
      <c r="AF94" s="41" t="str">
        <f t="shared" si="30"/>
        <v/>
      </c>
      <c r="AG94" s="101" t="str">
        <f t="shared" si="31"/>
        <v/>
      </c>
      <c r="AH94" s="101" t="str">
        <f t="shared" si="32"/>
        <v/>
      </c>
      <c r="AI94" s="102" t="str">
        <f t="shared" si="34"/>
        <v/>
      </c>
      <c r="AJ94" s="102" t="str">
        <f t="shared" si="36"/>
        <v/>
      </c>
    </row>
    <row r="95" spans="1:36" x14ac:dyDescent="0.2">
      <c r="A95" s="13">
        <f>HLOOKUP($E$2,历史数据!$V$3:$AE$5000,ROW(A93),)</f>
        <v>1425474</v>
      </c>
      <c r="B95" s="41">
        <v>36586</v>
      </c>
      <c r="C95" s="100">
        <f>IFERROR(IF(A95&lt;&gt;0,MAX($C$4:C94)+1,""),"")</f>
        <v>91</v>
      </c>
      <c r="D95" s="100"/>
      <c r="E95" s="99">
        <f t="shared" si="25"/>
        <v>36586</v>
      </c>
      <c r="F95" s="101">
        <f>IFERROR(VLOOKUP(E95,历史数据!AH:AJ,3,),"")</f>
        <v>14.944162436548201</v>
      </c>
      <c r="G95" s="101">
        <f t="shared" si="21"/>
        <v>15.489732656514384</v>
      </c>
      <c r="H95" s="105">
        <f t="shared" si="22"/>
        <v>-3.0666722424345094E-3</v>
      </c>
      <c r="I95" s="101">
        <f>IFERROR(VLOOKUP(E95,历史数据!AH:AJ,2,),"")</f>
        <v>14.619289340101499</v>
      </c>
      <c r="J95" s="104">
        <f t="shared" si="23"/>
        <v>0</v>
      </c>
      <c r="K95" s="104" t="str">
        <f>IFERROR(IF(AND(J94=$H$2*1,MAX(K$64:K94)=MAX(L$64:L94)),MAX(K$64:K94)+1,""),"")</f>
        <v/>
      </c>
      <c r="L95" s="104" t="str">
        <f>IFERROR(IF(AND($F94/INDEX($F$64:$F95,MATCH(MAX(M$64:M95),M$64:M95,0)-1)&lt;(1-$P$2),MAX(K$64:K95)&gt;MAX(L$64:L94)),MAX(K$64:K95),""),"")</f>
        <v/>
      </c>
      <c r="M95" s="104" t="str">
        <f>IFERROR(IF(E95="","",IF(K95&lt;&gt;"",MAX(M$64:M94)+1,IF(AND($F94/INDEX($F$64:$F95,MATCH(MAX(M$64:M94),M$64:M94,0)-1)&gt;(1+$O$2),MAX(K$64:K95)&gt;MAX(L$64:L94)),MAX(M$64:M94)+1,""))),"")</f>
        <v/>
      </c>
      <c r="N95" s="91">
        <f t="shared" si="24"/>
        <v>0</v>
      </c>
      <c r="O95" s="91" t="str">
        <f>IFERROR(IF(AND(N94=$H$2*1,MAX(O$64:O94)=MAX(P$64:P94)),MAX(O$64:O94)+1,""),"")</f>
        <v/>
      </c>
      <c r="P95" s="91" t="str">
        <f>IFERROR(IF(MOD(MAX(Q$64:Q95),10*MAX(O$64:O95))&lt;=2,IF(AND(F94/INDEX($F$64:$F95,MATCH(MAX(O$64:O95),O$64:O95,0)-1)&lt;(1-$P$2),MAX(O$64:O95)&gt;MAX(P$64:P94)),MAX(O$64:O95),""),IF(AND($F94/INDEX($F$64:$F95,MATCH(MAX(Q$64:Q95),Q$64:Q95,0)-1)&lt;(1-$P$2),MAX(O$64:O95)&gt;MAX(P$64:P94)),MAX(O$64:O95),"")),"")</f>
        <v/>
      </c>
      <c r="Q95" s="91" t="str">
        <f>IFERROR(IF(E95="","",IF(O95&lt;&gt;"",MAX(O$64:O95)*10+1,IF(AND($F94/INDEX($F$64:$F95,MATCH(MAX(Q$64:Q94),Q$64:Q94,0)-1)&gt;(1+$O$2),MAX(O$64:O95)&gt;MAX(P$64:P94)),MAX(Q$64:Q94)+1,""))),"")</f>
        <v/>
      </c>
      <c r="V95" s="37">
        <v>90</v>
      </c>
      <c r="W95" s="41" t="str">
        <f t="shared" si="26"/>
        <v/>
      </c>
      <c r="X95" s="41" t="str">
        <f t="shared" si="13"/>
        <v/>
      </c>
      <c r="Y95" s="101" t="str">
        <f t="shared" si="27"/>
        <v/>
      </c>
      <c r="Z95" s="101" t="str">
        <f t="shared" si="28"/>
        <v/>
      </c>
      <c r="AA95" s="102" t="str">
        <f t="shared" si="33"/>
        <v/>
      </c>
      <c r="AB95" s="102" t="str">
        <f t="shared" si="35"/>
        <v/>
      </c>
      <c r="AD95" s="37">
        <v>90</v>
      </c>
      <c r="AE95" s="41" t="str">
        <f t="shared" si="29"/>
        <v/>
      </c>
      <c r="AF95" s="41" t="str">
        <f t="shared" si="30"/>
        <v/>
      </c>
      <c r="AG95" s="101" t="str">
        <f t="shared" si="31"/>
        <v/>
      </c>
      <c r="AH95" s="101" t="str">
        <f t="shared" si="32"/>
        <v/>
      </c>
      <c r="AI95" s="102" t="str">
        <f t="shared" si="34"/>
        <v/>
      </c>
      <c r="AJ95" s="102" t="str">
        <f t="shared" si="36"/>
        <v/>
      </c>
    </row>
    <row r="96" spans="1:36" x14ac:dyDescent="0.2">
      <c r="A96" s="13">
        <f>HLOOKUP($E$2,历史数据!$V$3:$AE$5000,ROW(A94),)</f>
        <v>1420751</v>
      </c>
      <c r="B96" s="41">
        <v>36587</v>
      </c>
      <c r="C96" s="100">
        <f>IFERROR(IF(A96&lt;&gt;0,MAX($C$4:C95)+1,""),"")</f>
        <v>92</v>
      </c>
      <c r="D96" s="100"/>
      <c r="E96" s="99">
        <f t="shared" si="25"/>
        <v>36587</v>
      </c>
      <c r="F96" s="101">
        <f>IFERROR(VLOOKUP(E96,历史数据!AH:AJ,3,),"")</f>
        <v>15.139086294416201</v>
      </c>
      <c r="G96" s="101">
        <f t="shared" si="21"/>
        <v>15.450531302876481</v>
      </c>
      <c r="H96" s="105">
        <f t="shared" si="22"/>
        <v>-2.5307960122485929E-3</v>
      </c>
      <c r="I96" s="101">
        <f>IFERROR(VLOOKUP(E96,历史数据!AH:AJ,2,),"")</f>
        <v>14.944162436548201</v>
      </c>
      <c r="J96" s="104">
        <f t="shared" si="23"/>
        <v>0</v>
      </c>
      <c r="K96" s="104" t="str">
        <f>IFERROR(IF(AND(J95=$H$2*1,MAX(K$64:K95)=MAX(L$64:L95)),MAX(K$64:K95)+1,""),"")</f>
        <v/>
      </c>
      <c r="L96" s="104" t="str">
        <f>IFERROR(IF(AND($F95/INDEX($F$64:$F96,MATCH(MAX(M$64:M96),M$64:M96,0)-1)&lt;(1-$P$2),MAX(K$64:K96)&gt;MAX(L$64:L95)),MAX(K$64:K96),""),"")</f>
        <v/>
      </c>
      <c r="M96" s="104" t="str">
        <f>IFERROR(IF(E96="","",IF(K96&lt;&gt;"",MAX(M$64:M95)+1,IF(AND($F95/INDEX($F$64:$F96,MATCH(MAX(M$64:M95),M$64:M95,0)-1)&gt;(1+$O$2),MAX(K$64:K96)&gt;MAX(L$64:L95)),MAX(M$64:M95)+1,""))),"")</f>
        <v/>
      </c>
      <c r="N96" s="91">
        <f t="shared" si="24"/>
        <v>0</v>
      </c>
      <c r="O96" s="91" t="str">
        <f>IFERROR(IF(AND(N95=$H$2*1,MAX(O$64:O95)=MAX(P$64:P95)),MAX(O$64:O95)+1,""),"")</f>
        <v/>
      </c>
      <c r="P96" s="91" t="str">
        <f>IFERROR(IF(MOD(MAX(Q$64:Q96),10*MAX(O$64:O96))&lt;=2,IF(AND(F95/INDEX($F$64:$F96,MATCH(MAX(O$64:O96),O$64:O96,0)-1)&lt;(1-$P$2),MAX(O$64:O96)&gt;MAX(P$64:P95)),MAX(O$64:O96),""),IF(AND($F95/INDEX($F$64:$F96,MATCH(MAX(Q$64:Q96),Q$64:Q96,0)-1)&lt;(1-$P$2),MAX(O$64:O96)&gt;MAX(P$64:P95)),MAX(O$64:O96),"")),"")</f>
        <v/>
      </c>
      <c r="Q96" s="91" t="str">
        <f>IFERROR(IF(E96="","",IF(O96&lt;&gt;"",MAX(O$64:O96)*10+1,IF(AND($F95/INDEX($F$64:$F96,MATCH(MAX(Q$64:Q95),Q$64:Q95,0)-1)&gt;(1+$O$2),MAX(O$64:O96)&gt;MAX(P$64:P95)),MAX(Q$64:Q95)+1,""))),"")</f>
        <v/>
      </c>
      <c r="V96" s="37">
        <v>91</v>
      </c>
      <c r="W96" s="41" t="str">
        <f t="shared" si="26"/>
        <v/>
      </c>
      <c r="X96" s="41" t="str">
        <f t="shared" si="13"/>
        <v/>
      </c>
      <c r="Y96" s="101" t="str">
        <f t="shared" si="27"/>
        <v/>
      </c>
      <c r="Z96" s="101" t="str">
        <f t="shared" si="28"/>
        <v/>
      </c>
      <c r="AA96" s="102" t="str">
        <f t="shared" si="33"/>
        <v/>
      </c>
      <c r="AB96" s="102" t="str">
        <f t="shared" si="35"/>
        <v/>
      </c>
      <c r="AD96" s="37">
        <v>91</v>
      </c>
      <c r="AE96" s="41" t="str">
        <f t="shared" si="29"/>
        <v/>
      </c>
      <c r="AF96" s="41" t="str">
        <f t="shared" si="30"/>
        <v/>
      </c>
      <c r="AG96" s="101" t="str">
        <f t="shared" si="31"/>
        <v/>
      </c>
      <c r="AH96" s="101" t="str">
        <f t="shared" si="32"/>
        <v/>
      </c>
      <c r="AI96" s="102" t="str">
        <f t="shared" si="34"/>
        <v/>
      </c>
      <c r="AJ96" s="102" t="str">
        <f t="shared" si="36"/>
        <v/>
      </c>
    </row>
    <row r="97" spans="1:36" x14ac:dyDescent="0.2">
      <c r="A97" s="13">
        <f>HLOOKUP($E$2,历史数据!$V$3:$AE$5000,ROW(A95),)</f>
        <v>2659141</v>
      </c>
      <c r="B97" s="41">
        <v>36588</v>
      </c>
      <c r="C97" s="100">
        <f>IFERROR(IF(A97&lt;&gt;0,MAX($C$4:C96)+1,""),"")</f>
        <v>93</v>
      </c>
      <c r="D97" s="100"/>
      <c r="E97" s="99">
        <f t="shared" si="25"/>
        <v>36588</v>
      </c>
      <c r="F97" s="101">
        <f>IFERROR(VLOOKUP(E97,历史数据!AH:AJ,3,),"")</f>
        <v>15.684873096446699</v>
      </c>
      <c r="G97" s="101">
        <f t="shared" si="21"/>
        <v>15.416744500846024</v>
      </c>
      <c r="H97" s="105">
        <f t="shared" si="22"/>
        <v>-2.186772827945882E-3</v>
      </c>
      <c r="I97" s="101">
        <f>IFERROR(VLOOKUP(E97,历史数据!AH:AJ,2,),"")</f>
        <v>15.3989847715736</v>
      </c>
      <c r="J97" s="104">
        <f t="shared" si="23"/>
        <v>0</v>
      </c>
      <c r="K97" s="104" t="str">
        <f>IFERROR(IF(AND(J96=$H$2*1,MAX(K$64:K96)=MAX(L$64:L96)),MAX(K$64:K96)+1,""),"")</f>
        <v/>
      </c>
      <c r="L97" s="104" t="str">
        <f>IFERROR(IF(AND($F96/INDEX($F$64:$F97,MATCH(MAX(M$64:M97),M$64:M97,0)-1)&lt;(1-$P$2),MAX(K$64:K97)&gt;MAX(L$64:L96)),MAX(K$64:K97),""),"")</f>
        <v/>
      </c>
      <c r="M97" s="104" t="str">
        <f>IFERROR(IF(E97="","",IF(K97&lt;&gt;"",MAX(M$64:M96)+1,IF(AND($F96/INDEX($F$64:$F97,MATCH(MAX(M$64:M96),M$64:M96,0)-1)&gt;(1+$O$2),MAX(K$64:K97)&gt;MAX(L$64:L96)),MAX(M$64:M96)+1,""))),"")</f>
        <v/>
      </c>
      <c r="N97" s="91">
        <f t="shared" si="24"/>
        <v>0</v>
      </c>
      <c r="O97" s="91" t="str">
        <f>IFERROR(IF(AND(N96=$H$2*1,MAX(O$64:O96)=MAX(P$64:P96)),MAX(O$64:O96)+1,""),"")</f>
        <v/>
      </c>
      <c r="P97" s="91" t="str">
        <f>IFERROR(IF(MOD(MAX(Q$64:Q97),10*MAX(O$64:O97))&lt;=2,IF(AND(F96/INDEX($F$64:$F97,MATCH(MAX(O$64:O97),O$64:O97,0)-1)&lt;(1-$P$2),MAX(O$64:O97)&gt;MAX(P$64:P96)),MAX(O$64:O97),""),IF(AND($F96/INDEX($F$64:$F97,MATCH(MAX(Q$64:Q97),Q$64:Q97,0)-1)&lt;(1-$P$2),MAX(O$64:O97)&gt;MAX(P$64:P96)),MAX(O$64:O97),"")),"")</f>
        <v/>
      </c>
      <c r="Q97" s="91" t="str">
        <f>IFERROR(IF(E97="","",IF(O97&lt;&gt;"",MAX(O$64:O97)*10+1,IF(AND($F96/INDEX($F$64:$F97,MATCH(MAX(Q$64:Q96),Q$64:Q96,0)-1)&gt;(1+$O$2),MAX(O$64:O97)&gt;MAX(P$64:P96)),MAX(Q$64:Q96)+1,""))),"")</f>
        <v/>
      </c>
      <c r="V97" s="37">
        <v>92</v>
      </c>
      <c r="W97" s="41" t="str">
        <f t="shared" si="26"/>
        <v/>
      </c>
      <c r="X97" s="41" t="str">
        <f t="shared" si="13"/>
        <v/>
      </c>
      <c r="Y97" s="101" t="str">
        <f t="shared" si="27"/>
        <v/>
      </c>
      <c r="Z97" s="101" t="str">
        <f t="shared" si="28"/>
        <v/>
      </c>
      <c r="AA97" s="102" t="str">
        <f t="shared" si="33"/>
        <v/>
      </c>
      <c r="AB97" s="102" t="str">
        <f t="shared" si="35"/>
        <v/>
      </c>
      <c r="AD97" s="37">
        <v>92</v>
      </c>
      <c r="AE97" s="41" t="str">
        <f t="shared" si="29"/>
        <v/>
      </c>
      <c r="AF97" s="41" t="str">
        <f t="shared" si="30"/>
        <v/>
      </c>
      <c r="AG97" s="101" t="str">
        <f t="shared" si="31"/>
        <v/>
      </c>
      <c r="AH97" s="101" t="str">
        <f t="shared" si="32"/>
        <v/>
      </c>
      <c r="AI97" s="102" t="str">
        <f t="shared" si="34"/>
        <v/>
      </c>
      <c r="AJ97" s="102" t="str">
        <f t="shared" si="36"/>
        <v/>
      </c>
    </row>
    <row r="98" spans="1:36" x14ac:dyDescent="0.2">
      <c r="A98" s="13">
        <f>HLOOKUP($E$2,历史数据!$V$3:$AE$5000,ROW(A96),)</f>
        <v>2019030</v>
      </c>
      <c r="B98" s="41">
        <v>36591</v>
      </c>
      <c r="C98" s="100">
        <f>IFERROR(IF(A98&lt;&gt;0,MAX($C$4:C97)+1,""),"")</f>
        <v>94</v>
      </c>
      <c r="D98" s="100"/>
      <c r="E98" s="99">
        <f t="shared" si="25"/>
        <v>36591</v>
      </c>
      <c r="F98" s="101">
        <f>IFERROR(VLOOKUP(E98,历史数据!AH:AJ,3,),"")</f>
        <v>14.684263959390901</v>
      </c>
      <c r="G98" s="101">
        <f t="shared" si="21"/>
        <v>15.36411505922166</v>
      </c>
      <c r="H98" s="105">
        <f t="shared" si="22"/>
        <v>-3.4137843836923309E-3</v>
      </c>
      <c r="I98" s="101">
        <f>IFERROR(VLOOKUP(E98,历史数据!AH:AJ,2,),"")</f>
        <v>15.853807106599</v>
      </c>
      <c r="J98" s="104">
        <f t="shared" si="23"/>
        <v>0</v>
      </c>
      <c r="K98" s="104" t="str">
        <f>IFERROR(IF(AND(J97=$H$2*1,MAX(K$64:K97)=MAX(L$64:L97)),MAX(K$64:K97)+1,""),"")</f>
        <v/>
      </c>
      <c r="L98" s="104" t="str">
        <f>IFERROR(IF(AND($F97/INDEX($F$64:$F98,MATCH(MAX(M$64:M98),M$64:M98,0)-1)&lt;(1-$P$2),MAX(K$64:K98)&gt;MAX(L$64:L97)),MAX(K$64:K98),""),"")</f>
        <v/>
      </c>
      <c r="M98" s="104" t="str">
        <f>IFERROR(IF(E98="","",IF(K98&lt;&gt;"",MAX(M$64:M97)+1,IF(AND($F97/INDEX($F$64:$F98,MATCH(MAX(M$64:M97),M$64:M97,0)-1)&gt;(1+$O$2),MAX(K$64:K98)&gt;MAX(L$64:L97)),MAX(M$64:M97)+1,""))),"")</f>
        <v/>
      </c>
      <c r="N98" s="91">
        <f t="shared" si="24"/>
        <v>0</v>
      </c>
      <c r="O98" s="91" t="str">
        <f>IFERROR(IF(AND(N97=$H$2*1,MAX(O$64:O97)=MAX(P$64:P97)),MAX(O$64:O97)+1,""),"")</f>
        <v/>
      </c>
      <c r="P98" s="91" t="str">
        <f>IFERROR(IF(MOD(MAX(Q$64:Q98),10*MAX(O$64:O98))&lt;=2,IF(AND(F97/INDEX($F$64:$F98,MATCH(MAX(O$64:O98),O$64:O98,0)-1)&lt;(1-$P$2),MAX(O$64:O98)&gt;MAX(P$64:P97)),MAX(O$64:O98),""),IF(AND($F97/INDEX($F$64:$F98,MATCH(MAX(Q$64:Q98),Q$64:Q98,0)-1)&lt;(1-$P$2),MAX(O$64:O98)&gt;MAX(P$64:P97)),MAX(O$64:O98),"")),"")</f>
        <v/>
      </c>
      <c r="Q98" s="91" t="str">
        <f>IFERROR(IF(E98="","",IF(O98&lt;&gt;"",MAX(O$64:O98)*10+1,IF(AND($F97/INDEX($F$64:$F98,MATCH(MAX(Q$64:Q97),Q$64:Q97,0)-1)&gt;(1+$O$2),MAX(O$64:O98)&gt;MAX(P$64:P97)),MAX(Q$64:Q97)+1,""))),"")</f>
        <v/>
      </c>
      <c r="V98" s="37">
        <v>93</v>
      </c>
      <c r="W98" s="41" t="str">
        <f t="shared" si="26"/>
        <v/>
      </c>
      <c r="X98" s="41" t="str">
        <f t="shared" ref="X98:X105" si="37">IFERROR(INDEX($E$64:$E$5000,MATCH(V98,$L$64:$L$5000,0)),"")</f>
        <v/>
      </c>
      <c r="Y98" s="101" t="str">
        <f t="shared" si="27"/>
        <v/>
      </c>
      <c r="Z98" s="101" t="str">
        <f t="shared" si="28"/>
        <v/>
      </c>
      <c r="AA98" s="102" t="str">
        <f t="shared" si="33"/>
        <v/>
      </c>
      <c r="AB98" s="102" t="str">
        <f t="shared" si="35"/>
        <v/>
      </c>
      <c r="AD98" s="37">
        <v>93</v>
      </c>
      <c r="AE98" s="41" t="str">
        <f t="shared" si="29"/>
        <v/>
      </c>
      <c r="AF98" s="41" t="str">
        <f t="shared" si="30"/>
        <v/>
      </c>
      <c r="AG98" s="101" t="str">
        <f t="shared" si="31"/>
        <v/>
      </c>
      <c r="AH98" s="101" t="str">
        <f t="shared" si="32"/>
        <v/>
      </c>
      <c r="AI98" s="102" t="str">
        <f>IFERROR(AH98/AG98-1,"")</f>
        <v/>
      </c>
      <c r="AJ98" s="102" t="str">
        <f t="shared" si="36"/>
        <v/>
      </c>
    </row>
    <row r="99" spans="1:36" x14ac:dyDescent="0.2">
      <c r="A99" s="13">
        <f>HLOOKUP($E$2,历史数据!$V$3:$AE$5000,ROW(A97),)</f>
        <v>830921</v>
      </c>
      <c r="B99" s="41">
        <v>36592</v>
      </c>
      <c r="C99" s="100">
        <f>IFERROR(IF(A99&lt;&gt;0,MAX($C$4:C98)+1,""),"")</f>
        <v>95</v>
      </c>
      <c r="D99" s="100"/>
      <c r="E99" s="99">
        <f t="shared" si="25"/>
        <v>36592</v>
      </c>
      <c r="F99" s="101">
        <f>IFERROR(VLOOKUP(E99,历史数据!AH:AJ,3,),"")</f>
        <v>15.0741116751269</v>
      </c>
      <c r="G99" s="101">
        <f t="shared" si="21"/>
        <v>15.325130287648058</v>
      </c>
      <c r="H99" s="105">
        <f t="shared" si="22"/>
        <v>-2.5373912798318798E-3</v>
      </c>
      <c r="I99" s="101">
        <f>IFERROR(VLOOKUP(E99,历史数据!AH:AJ,2,),"")</f>
        <v>14.684263959390901</v>
      </c>
      <c r="J99" s="104">
        <f t="shared" si="23"/>
        <v>0</v>
      </c>
      <c r="K99" s="104" t="str">
        <f>IFERROR(IF(AND(J98=$H$2*1,MAX(K$64:K98)=MAX(L$64:L98)),MAX(K$64:K98)+1,""),"")</f>
        <v/>
      </c>
      <c r="L99" s="104" t="str">
        <f>IFERROR(IF(AND($F98/INDEX($F$64:$F99,MATCH(MAX(M$64:M99),M$64:M99,0)-1)&lt;(1-$P$2),MAX(K$64:K99)&gt;MAX(L$64:L98)),MAX(K$64:K99),""),"")</f>
        <v/>
      </c>
      <c r="M99" s="104" t="str">
        <f>IFERROR(IF(E99="","",IF(K99&lt;&gt;"",MAX(M$64:M98)+1,IF(AND($F98/INDEX($F$64:$F99,MATCH(MAX(M$64:M98),M$64:M98,0)-1)&gt;(1+$O$2),MAX(K$64:K99)&gt;MAX(L$64:L98)),MAX(M$64:M98)+1,""))),"")</f>
        <v/>
      </c>
      <c r="N99" s="91">
        <f t="shared" si="24"/>
        <v>0</v>
      </c>
      <c r="O99" s="91" t="str">
        <f>IFERROR(IF(AND(N98=$H$2*1,MAX(O$64:O98)=MAX(P$64:P98)),MAX(O$64:O98)+1,""),"")</f>
        <v/>
      </c>
      <c r="P99" s="91" t="str">
        <f>IFERROR(IF(MOD(MAX(Q$64:Q99),10*MAX(O$64:O99))&lt;=2,IF(AND(F98/INDEX($F$64:$F99,MATCH(MAX(O$64:O99),O$64:O99,0)-1)&lt;(1-$P$2),MAX(O$64:O99)&gt;MAX(P$64:P98)),MAX(O$64:O99),""),IF(AND($F98/INDEX($F$64:$F99,MATCH(MAX(Q$64:Q99),Q$64:Q99,0)-1)&lt;(1-$P$2),MAX(O$64:O99)&gt;MAX(P$64:P98)),MAX(O$64:O99),"")),"")</f>
        <v/>
      </c>
      <c r="Q99" s="91" t="str">
        <f>IFERROR(IF(E99="","",IF(O99&lt;&gt;"",MAX(O$64:O99)*10+1,IF(AND($F98/INDEX($F$64:$F99,MATCH(MAX(Q$64:Q98),Q$64:Q98,0)-1)&gt;(1+$O$2),MAX(O$64:O99)&gt;MAX(P$64:P98)),MAX(Q$64:Q98)+1,""))),"")</f>
        <v/>
      </c>
      <c r="V99" s="37">
        <v>94</v>
      </c>
      <c r="W99" s="41" t="str">
        <f t="shared" si="26"/>
        <v/>
      </c>
      <c r="X99" s="41" t="str">
        <f t="shared" si="37"/>
        <v/>
      </c>
      <c r="Y99" s="101" t="str">
        <f t="shared" si="27"/>
        <v/>
      </c>
      <c r="Z99" s="101" t="str">
        <f t="shared" si="28"/>
        <v/>
      </c>
      <c r="AA99" s="102" t="str">
        <f t="shared" si="33"/>
        <v/>
      </c>
      <c r="AB99" s="102" t="str">
        <f t="shared" si="35"/>
        <v/>
      </c>
      <c r="AD99" s="37">
        <v>94</v>
      </c>
      <c r="AE99" s="41" t="str">
        <f t="shared" si="29"/>
        <v/>
      </c>
      <c r="AF99" s="41" t="str">
        <f t="shared" si="30"/>
        <v/>
      </c>
      <c r="AG99" s="101" t="str">
        <f t="shared" si="31"/>
        <v/>
      </c>
      <c r="AH99" s="101" t="str">
        <f t="shared" si="32"/>
        <v/>
      </c>
      <c r="AI99" s="102" t="str">
        <f t="shared" si="34"/>
        <v/>
      </c>
      <c r="AJ99" s="102" t="str">
        <f t="shared" si="36"/>
        <v/>
      </c>
    </row>
    <row r="100" spans="1:36" x14ac:dyDescent="0.2">
      <c r="A100" s="13">
        <f>HLOOKUP($E$2,历史数据!$V$3:$AE$5000,ROW(A98),)</f>
        <v>690059</v>
      </c>
      <c r="B100" s="41">
        <v>36593</v>
      </c>
      <c r="C100" s="100">
        <f>IFERROR(IF(A100&lt;&gt;0,MAX($C$4:C99)+1,""),"")</f>
        <v>96</v>
      </c>
      <c r="D100" s="100"/>
      <c r="E100" s="99">
        <f t="shared" si="25"/>
        <v>36593</v>
      </c>
      <c r="F100" s="101">
        <f>IFERROR(VLOOKUP(E100,历史数据!AH:AJ,3,),"")</f>
        <v>14.9051776649746</v>
      </c>
      <c r="G100" s="101">
        <f t="shared" si="21"/>
        <v>15.254307952622677</v>
      </c>
      <c r="H100" s="105">
        <f t="shared" si="22"/>
        <v>-4.62132025608053E-3</v>
      </c>
      <c r="I100" s="101">
        <f>IFERROR(VLOOKUP(E100,历史数据!AH:AJ,2,),"")</f>
        <v>15.0741116751269</v>
      </c>
      <c r="J100" s="104">
        <f t="shared" si="23"/>
        <v>0</v>
      </c>
      <c r="K100" s="104" t="str">
        <f>IFERROR(IF(AND(J99=$H$2*1,MAX(K$64:K99)=MAX(L$64:L99)),MAX(K$64:K99)+1,""),"")</f>
        <v/>
      </c>
      <c r="L100" s="104" t="str">
        <f>IFERROR(IF(AND($F99/INDEX($F$64:$F100,MATCH(MAX(M$64:M100),M$64:M100,0)-1)&lt;(1-$P$2),MAX(K$64:K100)&gt;MAX(L$64:L99)),MAX(K$64:K100),""),"")</f>
        <v/>
      </c>
      <c r="M100" s="104" t="str">
        <f>IFERROR(IF(E100="","",IF(K100&lt;&gt;"",MAX(M$64:M99)+1,IF(AND($F99/INDEX($F$64:$F100,MATCH(MAX(M$64:M99),M$64:M99,0)-1)&gt;(1+$O$2),MAX(K$64:K100)&gt;MAX(L$64:L99)),MAX(M$64:M99)+1,""))),"")</f>
        <v/>
      </c>
      <c r="N100" s="91">
        <f t="shared" si="24"/>
        <v>0</v>
      </c>
      <c r="O100" s="91" t="str">
        <f>IFERROR(IF(AND(N99=$H$2*1,MAX(O$64:O99)=MAX(P$64:P99)),MAX(O$64:O99)+1,""),"")</f>
        <v/>
      </c>
      <c r="P100" s="91" t="str">
        <f>IFERROR(IF(MOD(MAX(Q$64:Q100),10*MAX(O$64:O100))&lt;=2,IF(AND(F99/INDEX($F$64:$F100,MATCH(MAX(O$64:O100),O$64:O100,0)-1)&lt;(1-$P$2),MAX(O$64:O100)&gt;MAX(P$64:P99)),MAX(O$64:O100),""),IF(AND($F99/INDEX($F$64:$F100,MATCH(MAX(Q$64:Q100),Q$64:Q100,0)-1)&lt;(1-$P$2),MAX(O$64:O100)&gt;MAX(P$64:P99)),MAX(O$64:O100),"")),"")</f>
        <v/>
      </c>
      <c r="Q100" s="91" t="str">
        <f>IFERROR(IF(E100="","",IF(O100&lt;&gt;"",MAX(O$64:O100)*10+1,IF(AND($F99/INDEX($F$64:$F100,MATCH(MAX(Q$64:Q99),Q$64:Q99,0)-1)&gt;(1+$O$2),MAX(O$64:O100)&gt;MAX(P$64:P99)),MAX(Q$64:Q99)+1,""))),"")</f>
        <v/>
      </c>
      <c r="V100" s="37">
        <v>95</v>
      </c>
      <c r="W100" s="41" t="str">
        <f t="shared" si="26"/>
        <v/>
      </c>
      <c r="X100" s="41" t="str">
        <f t="shared" si="37"/>
        <v/>
      </c>
      <c r="Y100" s="101" t="str">
        <f t="shared" si="27"/>
        <v/>
      </c>
      <c r="Z100" s="101" t="str">
        <f t="shared" si="28"/>
        <v/>
      </c>
      <c r="AA100" s="102" t="str">
        <f t="shared" si="33"/>
        <v/>
      </c>
      <c r="AB100" s="102" t="str">
        <f t="shared" si="35"/>
        <v/>
      </c>
      <c r="AD100" s="37">
        <v>95</v>
      </c>
      <c r="AE100" s="41" t="str">
        <f t="shared" si="29"/>
        <v/>
      </c>
      <c r="AF100" s="41" t="str">
        <f t="shared" si="30"/>
        <v/>
      </c>
      <c r="AG100" s="101" t="str">
        <f t="shared" si="31"/>
        <v/>
      </c>
      <c r="AH100" s="101" t="str">
        <f t="shared" si="32"/>
        <v/>
      </c>
      <c r="AI100" s="102" t="str">
        <f t="shared" si="34"/>
        <v/>
      </c>
      <c r="AJ100" s="102" t="str">
        <f t="shared" si="36"/>
        <v/>
      </c>
    </row>
    <row r="101" spans="1:36" x14ac:dyDescent="0.2">
      <c r="A101" s="13">
        <f>HLOOKUP($E$2,历史数据!$V$3:$AE$5000,ROW(A99),)</f>
        <v>1011078</v>
      </c>
      <c r="B101" s="41">
        <v>36594</v>
      </c>
      <c r="C101" s="100">
        <f>IFERROR(IF(A101&lt;&gt;0,MAX($C$4:C100)+1,""),"")</f>
        <v>97</v>
      </c>
      <c r="D101" s="100"/>
      <c r="E101" s="99">
        <f t="shared" si="25"/>
        <v>36594</v>
      </c>
      <c r="F101" s="101">
        <f>IFERROR(VLOOKUP(E101,历史数据!AH:AJ,3,),"")</f>
        <v>14.671269035532999</v>
      </c>
      <c r="G101" s="101">
        <f t="shared" si="21"/>
        <v>15.196697123519463</v>
      </c>
      <c r="H101" s="105">
        <f t="shared" si="22"/>
        <v>-3.7766924125396395E-3</v>
      </c>
      <c r="I101" s="101">
        <f>IFERROR(VLOOKUP(E101,历史数据!AH:AJ,2,),"")</f>
        <v>14.8791878172589</v>
      </c>
      <c r="J101" s="104">
        <f t="shared" si="23"/>
        <v>0</v>
      </c>
      <c r="K101" s="104" t="str">
        <f>IFERROR(IF(AND(J100=$H$2*1,MAX(K$64:K100)=MAX(L$64:L100)),MAX(K$64:K100)+1,""),"")</f>
        <v/>
      </c>
      <c r="L101" s="104" t="str">
        <f>IFERROR(IF(AND($F100/INDEX($F$64:$F101,MATCH(MAX(M$64:M101),M$64:M101,0)-1)&lt;(1-$P$2),MAX(K$64:K101)&gt;MAX(L$64:L100)),MAX(K$64:K101),""),"")</f>
        <v/>
      </c>
      <c r="M101" s="104" t="str">
        <f>IFERROR(IF(E101="","",IF(K101&lt;&gt;"",MAX(M$64:M100)+1,IF(AND($F100/INDEX($F$64:$F101,MATCH(MAX(M$64:M100),M$64:M100,0)-1)&gt;(1+$O$2),MAX(K$64:K101)&gt;MAX(L$64:L100)),MAX(M$64:M100)+1,""))),"")</f>
        <v/>
      </c>
      <c r="N101" s="91">
        <f t="shared" si="24"/>
        <v>0</v>
      </c>
      <c r="O101" s="91" t="str">
        <f>IFERROR(IF(AND(N100=$H$2*1,MAX(O$64:O100)=MAX(P$64:P100)),MAX(O$64:O100)+1,""),"")</f>
        <v/>
      </c>
      <c r="P101" s="91" t="str">
        <f>IFERROR(IF(MOD(MAX(Q$64:Q101),10*MAX(O$64:O101))&lt;=2,IF(AND(F100/INDEX($F$64:$F101,MATCH(MAX(O$64:O101),O$64:O101,0)-1)&lt;(1-$P$2),MAX(O$64:O101)&gt;MAX(P$64:P100)),MAX(O$64:O101),""),IF(AND($F100/INDEX($F$64:$F101,MATCH(MAX(Q$64:Q101),Q$64:Q101,0)-1)&lt;(1-$P$2),MAX(O$64:O101)&gt;MAX(P$64:P100)),MAX(O$64:O101),"")),"")</f>
        <v/>
      </c>
      <c r="Q101" s="91" t="str">
        <f>IFERROR(IF(E101="","",IF(O101&lt;&gt;"",MAX(O$64:O101)*10+1,IF(AND($F100/INDEX($F$64:$F101,MATCH(MAX(Q$64:Q100),Q$64:Q100,0)-1)&gt;(1+$O$2),MAX(O$64:O101)&gt;MAX(P$64:P100)),MAX(Q$64:Q100)+1,""))),"")</f>
        <v/>
      </c>
      <c r="V101" s="37">
        <v>96</v>
      </c>
      <c r="W101" s="41" t="str">
        <f t="shared" si="26"/>
        <v/>
      </c>
      <c r="X101" s="41" t="str">
        <f t="shared" si="37"/>
        <v/>
      </c>
      <c r="Y101" s="101" t="str">
        <f t="shared" si="27"/>
        <v/>
      </c>
      <c r="Z101" s="101" t="str">
        <f t="shared" si="28"/>
        <v/>
      </c>
      <c r="AA101" s="102" t="str">
        <f t="shared" si="33"/>
        <v/>
      </c>
      <c r="AB101" s="102" t="str">
        <f t="shared" si="35"/>
        <v/>
      </c>
      <c r="AD101" s="37">
        <v>96</v>
      </c>
      <c r="AE101" s="41" t="str">
        <f t="shared" si="29"/>
        <v/>
      </c>
      <c r="AF101" s="41" t="str">
        <f t="shared" si="30"/>
        <v/>
      </c>
      <c r="AG101" s="101" t="str">
        <f t="shared" si="31"/>
        <v/>
      </c>
      <c r="AH101" s="101" t="str">
        <f t="shared" si="32"/>
        <v/>
      </c>
      <c r="AI101" s="102" t="str">
        <f t="shared" si="34"/>
        <v/>
      </c>
      <c r="AJ101" s="102" t="str">
        <f t="shared" si="36"/>
        <v/>
      </c>
    </row>
    <row r="102" spans="1:36" x14ac:dyDescent="0.2">
      <c r="A102" s="13">
        <f>HLOOKUP($E$2,历史数据!$V$3:$AE$5000,ROW(A100),)</f>
        <v>1071533</v>
      </c>
      <c r="B102" s="41">
        <v>36595</v>
      </c>
      <c r="C102" s="100">
        <f>IFERROR(IF(A102&lt;&gt;0,MAX($C$4:C101)+1,""),"")</f>
        <v>98</v>
      </c>
      <c r="D102" s="100"/>
      <c r="E102" s="99">
        <f t="shared" si="25"/>
        <v>36595</v>
      </c>
      <c r="F102" s="101">
        <f>IFERROR(VLOOKUP(E102,历史数据!AH:AJ,3,),"")</f>
        <v>14.3463959390863</v>
      </c>
      <c r="G102" s="101">
        <f t="shared" si="21"/>
        <v>15.136054145516081</v>
      </c>
      <c r="H102" s="105">
        <f t="shared" si="22"/>
        <v>-3.9905367271897418E-3</v>
      </c>
      <c r="I102" s="101">
        <f>IFERROR(VLOOKUP(E102,历史数据!AH:AJ,2,),"")</f>
        <v>14.671269035532999</v>
      </c>
      <c r="J102" s="104">
        <f t="shared" si="23"/>
        <v>0</v>
      </c>
      <c r="K102" s="104" t="str">
        <f>IFERROR(IF(AND(J101=$H$2*1,MAX(K$64:K101)=MAX(L$64:L101)),MAX(K$64:K101)+1,""),"")</f>
        <v/>
      </c>
      <c r="L102" s="104" t="str">
        <f>IFERROR(IF(AND($F101/INDEX($F$64:$F102,MATCH(MAX(M$64:M102),M$64:M102,0)-1)&lt;(1-$P$2),MAX(K$64:K102)&gt;MAX(L$64:L101)),MAX(K$64:K102),""),"")</f>
        <v/>
      </c>
      <c r="M102" s="104" t="str">
        <f>IFERROR(IF(E102="","",IF(K102&lt;&gt;"",MAX(M$64:M101)+1,IF(AND($F101/INDEX($F$64:$F102,MATCH(MAX(M$64:M101),M$64:M101,0)-1)&gt;(1+$O$2),MAX(K$64:K102)&gt;MAX(L$64:L101)),MAX(M$64:M101)+1,""))),"")</f>
        <v/>
      </c>
      <c r="N102" s="91">
        <f t="shared" si="24"/>
        <v>0</v>
      </c>
      <c r="O102" s="91" t="str">
        <f>IFERROR(IF(AND(N101=$H$2*1,MAX(O$64:O101)=MAX(P$64:P101)),MAX(O$64:O101)+1,""),"")</f>
        <v/>
      </c>
      <c r="P102" s="91" t="str">
        <f>IFERROR(IF(MOD(MAX(Q$64:Q102),10*MAX(O$64:O102))&lt;=2,IF(AND(F101/INDEX($F$64:$F102,MATCH(MAX(O$64:O102),O$64:O102,0)-1)&lt;(1-$P$2),MAX(O$64:O102)&gt;MAX(P$64:P101)),MAX(O$64:O102),""),IF(AND($F101/INDEX($F$64:$F102,MATCH(MAX(Q$64:Q102),Q$64:Q102,0)-1)&lt;(1-$P$2),MAX(O$64:O102)&gt;MAX(P$64:P101)),MAX(O$64:O102),"")),"")</f>
        <v/>
      </c>
      <c r="Q102" s="91" t="str">
        <f>IFERROR(IF(E102="","",IF(O102&lt;&gt;"",MAX(O$64:O102)*10+1,IF(AND($F101/INDEX($F$64:$F102,MATCH(MAX(Q$64:Q101),Q$64:Q101,0)-1)&gt;(1+$O$2),MAX(O$64:O102)&gt;MAX(P$64:P101)),MAX(Q$64:Q101)+1,""))),"")</f>
        <v/>
      </c>
      <c r="V102" s="37">
        <v>97</v>
      </c>
      <c r="W102" s="41" t="str">
        <f t="shared" ref="W102:W105" si="38">IFERROR(INDEX($E$64:$E$5000,MATCH(V102,$K$64:$K$5000,0)),"")</f>
        <v/>
      </c>
      <c r="X102" s="41" t="str">
        <f t="shared" si="37"/>
        <v/>
      </c>
      <c r="Y102" s="101" t="str">
        <f t="shared" si="27"/>
        <v/>
      </c>
      <c r="Z102" s="101" t="str">
        <f t="shared" ref="Z102:Z105" si="39">IFERROR(IF(AND(Y102&lt;&gt;"",ISERROR(INDEX($I$64:$I$5000,MATCH(V102,$L$64:$L$5000,0)))),INDEX($F$5:$F$5000,MAX($C$5:$C$5000)),INDEX($I$64:$I$5000,MATCH(V102,$L$64:$L$5000,0))),"")</f>
        <v/>
      </c>
      <c r="AA102" s="102" t="str">
        <f t="shared" si="33"/>
        <v/>
      </c>
      <c r="AB102" s="102" t="str">
        <f t="shared" si="35"/>
        <v/>
      </c>
      <c r="AD102" s="37">
        <v>97</v>
      </c>
      <c r="AE102" s="41" t="str">
        <f t="shared" ref="AE102:AE105" si="40">IFERROR(INDEX($E$64:$E$5000,MATCH(AD102,$O$64:$O$5000,0)),"")</f>
        <v/>
      </c>
      <c r="AF102" s="41" t="str">
        <f t="shared" si="30"/>
        <v/>
      </c>
      <c r="AG102" s="101" t="str">
        <f t="shared" si="31"/>
        <v/>
      </c>
      <c r="AH102" s="101" t="str">
        <f t="shared" ref="AH102:AH105" si="41">IFERROR(IF(AND(AG102&lt;&gt;"",ISERROR(INDEX($I$64:$I$5000,MATCH(AD102,$P$64:$P$5000,0)))),INDEX($F$5:$F$5000,MAX($C$5:$C$5000)),INDEX($I$64:$I$5000,MATCH(AD102,$P$64:$P$5000,0))),"")</f>
        <v/>
      </c>
      <c r="AI102" s="102" t="str">
        <f t="shared" si="34"/>
        <v/>
      </c>
      <c r="AJ102" s="102" t="str">
        <f t="shared" si="36"/>
        <v/>
      </c>
    </row>
    <row r="103" spans="1:36" x14ac:dyDescent="0.2">
      <c r="A103" s="13">
        <f>HLOOKUP($E$2,历史数据!$V$3:$AE$5000,ROW(A101),)</f>
        <v>506554</v>
      </c>
      <c r="B103" s="41">
        <v>36598</v>
      </c>
      <c r="C103" s="100">
        <f>IFERROR(IF(A103&lt;&gt;0,MAX($C$4:C102)+1,""),"")</f>
        <v>99</v>
      </c>
      <c r="D103" s="100"/>
      <c r="E103" s="99">
        <f t="shared" si="25"/>
        <v>36598</v>
      </c>
      <c r="F103" s="101">
        <f>IFERROR(VLOOKUP(E103,历史数据!AH:AJ,3,),"")</f>
        <v>14.619289340101499</v>
      </c>
      <c r="G103" s="101">
        <f t="shared" si="21"/>
        <v>15.079742808798651</v>
      </c>
      <c r="H103" s="105">
        <f t="shared" si="22"/>
        <v>-3.7203445611425634E-3</v>
      </c>
      <c r="I103" s="101">
        <f>IFERROR(VLOOKUP(E103,历史数据!AH:AJ,2,),"")</f>
        <v>14.3463959390863</v>
      </c>
      <c r="J103" s="104">
        <f t="shared" si="23"/>
        <v>0</v>
      </c>
      <c r="K103" s="104" t="str">
        <f>IFERROR(IF(AND(J102=$H$2*1,MAX(K$64:K102)=MAX(L$64:L102)),MAX(K$64:K102)+1,""),"")</f>
        <v/>
      </c>
      <c r="L103" s="104" t="str">
        <f>IFERROR(IF(AND($F102/INDEX($F$64:$F103,MATCH(MAX(M$64:M103),M$64:M103,0)-1)&lt;(1-$P$2),MAX(K$64:K103)&gt;MAX(L$64:L102)),MAX(K$64:K103),""),"")</f>
        <v/>
      </c>
      <c r="M103" s="104" t="str">
        <f>IFERROR(IF(E103="","",IF(K103&lt;&gt;"",MAX(M$64:M102)+1,IF(AND($F102/INDEX($F$64:$F103,MATCH(MAX(M$64:M102),M$64:M102,0)-1)&gt;(1+$O$2),MAX(K$64:K103)&gt;MAX(L$64:L102)),MAX(M$64:M102)+1,""))),"")</f>
        <v/>
      </c>
      <c r="N103" s="91">
        <f t="shared" si="24"/>
        <v>0</v>
      </c>
      <c r="O103" s="91" t="str">
        <f>IFERROR(IF(AND(N102=$H$2*1,MAX(O$64:O102)=MAX(P$64:P102)),MAX(O$64:O102)+1,""),"")</f>
        <v/>
      </c>
      <c r="P103" s="91" t="str">
        <f>IFERROR(IF(MOD(MAX(Q$64:Q103),10*MAX(O$64:O103))&lt;=2,IF(AND(F102/INDEX($F$64:$F103,MATCH(MAX(O$64:O103),O$64:O103,0)-1)&lt;(1-$P$2),MAX(O$64:O103)&gt;MAX(P$64:P102)),MAX(O$64:O103),""),IF(AND($F102/INDEX($F$64:$F103,MATCH(MAX(Q$64:Q103),Q$64:Q103,0)-1)&lt;(1-$P$2),MAX(O$64:O103)&gt;MAX(P$64:P102)),MAX(O$64:O103),"")),"")</f>
        <v/>
      </c>
      <c r="Q103" s="91" t="str">
        <f>IFERROR(IF(E103="","",IF(O103&lt;&gt;"",MAX(O$64:O103)*10+1,IF(AND($F102/INDEX($F$64:$F103,MATCH(MAX(Q$64:Q102),Q$64:Q102,0)-1)&gt;(1+$O$2),MAX(O$64:O103)&gt;MAX(P$64:P102)),MAX(Q$64:Q102)+1,""))),"")</f>
        <v/>
      </c>
      <c r="V103" s="37">
        <v>98</v>
      </c>
      <c r="W103" s="41" t="str">
        <f t="shared" si="38"/>
        <v/>
      </c>
      <c r="X103" s="41" t="str">
        <f t="shared" si="37"/>
        <v/>
      </c>
      <c r="Y103" s="101" t="str">
        <f t="shared" si="27"/>
        <v/>
      </c>
      <c r="Z103" s="101" t="str">
        <f t="shared" si="39"/>
        <v/>
      </c>
      <c r="AA103" s="102" t="str">
        <f t="shared" si="33"/>
        <v/>
      </c>
      <c r="AB103" s="102" t="str">
        <f t="shared" si="35"/>
        <v/>
      </c>
      <c r="AD103" s="37">
        <v>98</v>
      </c>
      <c r="AE103" s="41" t="str">
        <f t="shared" si="40"/>
        <v/>
      </c>
      <c r="AF103" s="41" t="str">
        <f t="shared" si="30"/>
        <v/>
      </c>
      <c r="AG103" s="101" t="str">
        <f t="shared" si="31"/>
        <v/>
      </c>
      <c r="AH103" s="101" t="str">
        <f t="shared" si="41"/>
        <v/>
      </c>
      <c r="AI103" s="102" t="str">
        <f t="shared" si="34"/>
        <v/>
      </c>
      <c r="AJ103" s="102" t="str">
        <f t="shared" si="36"/>
        <v/>
      </c>
    </row>
    <row r="104" spans="1:36" x14ac:dyDescent="0.2">
      <c r="A104" s="13">
        <f>HLOOKUP($E$2,历史数据!$V$3:$AE$5000,ROW(A102),)</f>
        <v>1075076</v>
      </c>
      <c r="B104" s="41">
        <v>36599</v>
      </c>
      <c r="C104" s="100">
        <f>IFERROR(IF(A104&lt;&gt;0,MAX($C$4:C103)+1,""),"")</f>
        <v>100</v>
      </c>
      <c r="D104" s="100"/>
      <c r="E104" s="99">
        <f t="shared" si="25"/>
        <v>36599</v>
      </c>
      <c r="F104" s="101">
        <f>IFERROR(VLOOKUP(E104,历史数据!AH:AJ,3,),"")</f>
        <v>14.2164467005076</v>
      </c>
      <c r="G104" s="101">
        <f t="shared" si="21"/>
        <v>15.011736040609144</v>
      </c>
      <c r="H104" s="105">
        <f t="shared" si="22"/>
        <v>-4.5098095539021221E-3</v>
      </c>
      <c r="I104" s="101">
        <f>IFERROR(VLOOKUP(E104,历史数据!AH:AJ,2,),"")</f>
        <v>14.489340101522799</v>
      </c>
      <c r="J104" s="104">
        <f t="shared" si="23"/>
        <v>0</v>
      </c>
      <c r="K104" s="104" t="str">
        <f>IFERROR(IF(AND(J103=$H$2*1,MAX(K$64:K103)=MAX(L$64:L103)),MAX(K$64:K103)+1,""),"")</f>
        <v/>
      </c>
      <c r="L104" s="104" t="str">
        <f>IFERROR(IF(AND($F103/INDEX($F$64:$F104,MATCH(MAX(M$64:M104),M$64:M104,0)-1)&lt;(1-$P$2),MAX(K$64:K104)&gt;MAX(L$64:L103)),MAX(K$64:K104),""),"")</f>
        <v/>
      </c>
      <c r="M104" s="104" t="str">
        <f>IFERROR(IF(E104="","",IF(K104&lt;&gt;"",MAX(M$64:M103)+1,IF(AND($F103/INDEX($F$64:$F104,MATCH(MAX(M$64:M103),M$64:M103,0)-1)&gt;(1+$O$2),MAX(K$64:K104)&gt;MAX(L$64:L103)),MAX(M$64:M103)+1,""))),"")</f>
        <v/>
      </c>
      <c r="N104" s="91">
        <f t="shared" si="24"/>
        <v>0</v>
      </c>
      <c r="O104" s="91" t="str">
        <f>IFERROR(IF(AND(N103=$H$2*1,MAX(O$64:O103)=MAX(P$64:P103)),MAX(O$64:O103)+1,""),"")</f>
        <v/>
      </c>
      <c r="P104" s="91" t="str">
        <f>IFERROR(IF(MOD(MAX(Q$64:Q104),10*MAX(O$64:O104))&lt;=2,IF(AND(F103/INDEX($F$64:$F104,MATCH(MAX(O$64:O104),O$64:O104,0)-1)&lt;(1-$P$2),MAX(O$64:O104)&gt;MAX(P$64:P103)),MAX(O$64:O104),""),IF(AND($F103/INDEX($F$64:$F104,MATCH(MAX(Q$64:Q104),Q$64:Q104,0)-1)&lt;(1-$P$2),MAX(O$64:O104)&gt;MAX(P$64:P103)),MAX(O$64:O104),"")),"")</f>
        <v/>
      </c>
      <c r="Q104" s="91" t="str">
        <f>IFERROR(IF(E104="","",IF(O104&lt;&gt;"",MAX(O$64:O104)*10+1,IF(AND($F103/INDEX($F$64:$F104,MATCH(MAX(Q$64:Q103),Q$64:Q103,0)-1)&gt;(1+$O$2),MAX(O$64:O104)&gt;MAX(P$64:P103)),MAX(Q$64:Q103)+1,""))),"")</f>
        <v/>
      </c>
      <c r="V104" s="37">
        <v>99</v>
      </c>
      <c r="W104" s="41" t="str">
        <f t="shared" si="38"/>
        <v/>
      </c>
      <c r="X104" s="41" t="str">
        <f t="shared" si="37"/>
        <v/>
      </c>
      <c r="Y104" s="101" t="str">
        <f t="shared" si="27"/>
        <v/>
      </c>
      <c r="Z104" s="101" t="str">
        <f t="shared" si="39"/>
        <v/>
      </c>
      <c r="AA104" s="102" t="str">
        <f t="shared" si="33"/>
        <v/>
      </c>
      <c r="AB104" s="102" t="str">
        <f t="shared" si="35"/>
        <v/>
      </c>
      <c r="AD104" s="37">
        <v>99</v>
      </c>
      <c r="AE104" s="41" t="str">
        <f t="shared" si="40"/>
        <v/>
      </c>
      <c r="AF104" s="41" t="str">
        <f t="shared" si="30"/>
        <v/>
      </c>
      <c r="AG104" s="101" t="str">
        <f t="shared" si="31"/>
        <v/>
      </c>
      <c r="AH104" s="101" t="str">
        <f t="shared" si="41"/>
        <v/>
      </c>
      <c r="AI104" s="102" t="str">
        <f t="shared" si="34"/>
        <v/>
      </c>
      <c r="AJ104" s="102" t="str">
        <f t="shared" si="36"/>
        <v/>
      </c>
    </row>
    <row r="105" spans="1:36" x14ac:dyDescent="0.2">
      <c r="A105" s="13">
        <f>HLOOKUP($E$2,历史数据!$V$3:$AE$5000,ROW(A103),)</f>
        <v>502277</v>
      </c>
      <c r="B105" s="41">
        <v>36600</v>
      </c>
      <c r="C105" s="100">
        <f>IFERROR(IF(A105&lt;&gt;0,MAX($C$4:C104)+1,""),"")</f>
        <v>101</v>
      </c>
      <c r="D105" s="100"/>
      <c r="E105" s="99">
        <f t="shared" si="25"/>
        <v>36600</v>
      </c>
      <c r="F105" s="101">
        <f>IFERROR(VLOOKUP(E105,历史数据!AH:AJ,3,),"")</f>
        <v>14.3983756345178</v>
      </c>
      <c r="G105" s="101">
        <f t="shared" si="21"/>
        <v>14.954558375634525</v>
      </c>
      <c r="H105" s="105">
        <f t="shared" si="22"/>
        <v>-3.8088642659279692E-3</v>
      </c>
      <c r="I105" s="101">
        <f>IFERROR(VLOOKUP(E105,历史数据!AH:AJ,2,),"")</f>
        <v>14.2164467005076</v>
      </c>
      <c r="J105" s="104">
        <f t="shared" si="23"/>
        <v>0</v>
      </c>
      <c r="K105" s="104" t="str">
        <f>IFERROR(IF(AND(J104=$H$2*1,MAX(K$64:K104)=MAX(L$64:L104)),MAX(K$64:K104)+1,""),"")</f>
        <v/>
      </c>
      <c r="L105" s="104" t="str">
        <f>IFERROR(IF(AND($F104/INDEX($F$64:$F105,MATCH(MAX(M$64:M105),M$64:M105,0)-1)&lt;(1-$P$2),MAX(K$64:K105)&gt;MAX(L$64:L104)),MAX(K$64:K105),""),"")</f>
        <v/>
      </c>
      <c r="M105" s="104" t="str">
        <f>IFERROR(IF(E105="","",IF(K105&lt;&gt;"",MAX(M$64:M104)+1,IF(AND($F104/INDEX($F$64:$F105,MATCH(MAX(M$64:M104),M$64:M104,0)-1)&gt;(1+$O$2),MAX(K$64:K105)&gt;MAX(L$64:L104)),MAX(M$64:M104)+1,""))),"")</f>
        <v/>
      </c>
      <c r="N105" s="91">
        <f t="shared" si="24"/>
        <v>0</v>
      </c>
      <c r="O105" s="91" t="str">
        <f>IFERROR(IF(AND(N104=$H$2*1,MAX(O$64:O104)=MAX(P$64:P104)),MAX(O$64:O104)+1,""),"")</f>
        <v/>
      </c>
      <c r="P105" s="91" t="str">
        <f>IFERROR(IF(MOD(MAX(Q$64:Q105),10*MAX(O$64:O105))&lt;=2,IF(AND(F104/INDEX($F$64:$F105,MATCH(MAX(O$64:O105),O$64:O105,0)-1)&lt;(1-$P$2),MAX(O$64:O105)&gt;MAX(P$64:P104)),MAX(O$64:O105),""),IF(AND($F104/INDEX($F$64:$F105,MATCH(MAX(Q$64:Q105),Q$64:Q105,0)-1)&lt;(1-$P$2),MAX(O$64:O105)&gt;MAX(P$64:P104)),MAX(O$64:O105),"")),"")</f>
        <v/>
      </c>
      <c r="Q105" s="91" t="str">
        <f>IFERROR(IF(E105="","",IF(O105&lt;&gt;"",MAX(O$64:O105)*10+1,IF(AND($F104/INDEX($F$64:$F105,MATCH(MAX(Q$64:Q104),Q$64:Q104,0)-1)&gt;(1+$O$2),MAX(O$64:O105)&gt;MAX(P$64:P104)),MAX(Q$64:Q104)+1,""))),"")</f>
        <v/>
      </c>
      <c r="V105" s="37">
        <v>100</v>
      </c>
      <c r="W105" s="41" t="str">
        <f t="shared" si="38"/>
        <v/>
      </c>
      <c r="X105" s="41" t="str">
        <f t="shared" si="37"/>
        <v/>
      </c>
      <c r="Y105" s="101" t="str">
        <f t="shared" si="27"/>
        <v/>
      </c>
      <c r="Z105" s="101" t="str">
        <f t="shared" si="39"/>
        <v/>
      </c>
      <c r="AA105" s="102" t="str">
        <f t="shared" si="33"/>
        <v/>
      </c>
      <c r="AB105" s="102" t="str">
        <f t="shared" si="35"/>
        <v/>
      </c>
      <c r="AD105" s="37">
        <v>100</v>
      </c>
      <c r="AE105" s="41" t="str">
        <f t="shared" si="40"/>
        <v/>
      </c>
      <c r="AF105" s="41" t="str">
        <f t="shared" si="30"/>
        <v/>
      </c>
      <c r="AG105" s="101" t="str">
        <f t="shared" si="31"/>
        <v/>
      </c>
      <c r="AH105" s="101" t="str">
        <f t="shared" si="41"/>
        <v/>
      </c>
      <c r="AI105" s="102" t="str">
        <f t="shared" si="34"/>
        <v/>
      </c>
      <c r="AJ105" s="102" t="str">
        <f t="shared" si="36"/>
        <v/>
      </c>
    </row>
    <row r="106" spans="1:36" x14ac:dyDescent="0.2">
      <c r="A106" s="13">
        <f>HLOOKUP($E$2,历史数据!$V$3:$AE$5000,ROW(A104),)</f>
        <v>697628</v>
      </c>
      <c r="B106" s="41">
        <v>36601</v>
      </c>
      <c r="C106" s="100">
        <f>IFERROR(IF(A106&lt;&gt;0,MAX($C$4:C105)+1,""),"")</f>
        <v>102</v>
      </c>
      <c r="D106" s="100"/>
      <c r="E106" s="99">
        <f t="shared" si="25"/>
        <v>36601</v>
      </c>
      <c r="F106" s="101">
        <f>IFERROR(VLOOKUP(E106,历史数据!AH:AJ,3,),"")</f>
        <v>14.034517766497499</v>
      </c>
      <c r="G106" s="101">
        <f t="shared" si="21"/>
        <v>14.920988155668367</v>
      </c>
      <c r="H106" s="105">
        <f t="shared" si="22"/>
        <v>-2.2448152010194899E-3</v>
      </c>
      <c r="I106" s="101">
        <f>IFERROR(VLOOKUP(E106,历史数据!AH:AJ,2,),"")</f>
        <v>14.359390862944201</v>
      </c>
      <c r="J106" s="104">
        <f t="shared" si="23"/>
        <v>0</v>
      </c>
      <c r="K106" s="104" t="str">
        <f>IFERROR(IF(AND(J105=$H$2*1,MAX(K$64:K105)=MAX(L$64:L105)),MAX(K$64:K105)+1,""),"")</f>
        <v/>
      </c>
      <c r="L106" s="104" t="str">
        <f>IFERROR(IF(AND($F105/INDEX($F$64:$F106,MATCH(MAX(M$64:M106),M$64:M106,0)-1)&lt;(1-$P$2),MAX(K$64:K106)&gt;MAX(L$64:L105)),MAX(K$64:K106),""),"")</f>
        <v/>
      </c>
      <c r="M106" s="104" t="str">
        <f>IFERROR(IF(E106="","",IF(K106&lt;&gt;"",MAX(M$64:M105)+1,IF(AND($F105/INDEX($F$64:$F106,MATCH(MAX(M$64:M105),M$64:M105,0)-1)&gt;(1+$O$2),MAX(K$64:K106)&gt;MAX(L$64:L105)),MAX(M$64:M105)+1,""))),"")</f>
        <v/>
      </c>
      <c r="N106" s="91">
        <f t="shared" si="24"/>
        <v>0</v>
      </c>
      <c r="O106" s="91" t="str">
        <f>IFERROR(IF(AND(N105=$H$2*1,MAX(O$64:O105)=MAX(P$64:P105)),MAX(O$64:O105)+1,""),"")</f>
        <v/>
      </c>
      <c r="P106" s="91" t="str">
        <f>IFERROR(IF(MOD(MAX(Q$64:Q106),10*MAX(O$64:O106))&lt;=2,IF(AND(F105/INDEX($F$64:$F106,MATCH(MAX(O$64:O106),O$64:O106,0)-1)&lt;(1-$P$2),MAX(O$64:O106)&gt;MAX(P$64:P105)),MAX(O$64:O106),""),IF(AND($F105/INDEX($F$64:$F106,MATCH(MAX(Q$64:Q106),Q$64:Q106,0)-1)&lt;(1-$P$2),MAX(O$64:O106)&gt;MAX(P$64:P105)),MAX(O$64:O106),"")),"")</f>
        <v/>
      </c>
      <c r="Q106" s="91" t="str">
        <f>IFERROR(IF(E106="","",IF(O106&lt;&gt;"",MAX(O$64:O106)*10+1,IF(AND($F105/INDEX($F$64:$F106,MATCH(MAX(Q$64:Q105),Q$64:Q105,0)-1)&gt;(1+$O$2),MAX(O$64:O106)&gt;MAX(P$64:P105)),MAX(Q$64:Q105)+1,""))),"")</f>
        <v/>
      </c>
    </row>
    <row r="107" spans="1:36" x14ac:dyDescent="0.2">
      <c r="A107" s="13">
        <f>HLOOKUP($E$2,历史数据!$V$3:$AE$5000,ROW(A105),)</f>
        <v>539790</v>
      </c>
      <c r="B107" s="41">
        <v>36602</v>
      </c>
      <c r="C107" s="100">
        <f>IFERROR(IF(A107&lt;&gt;0,MAX($C$4:C106)+1,""),"")</f>
        <v>103</v>
      </c>
      <c r="D107" s="100"/>
      <c r="E107" s="99">
        <f t="shared" si="25"/>
        <v>36602</v>
      </c>
      <c r="F107" s="101">
        <f>IFERROR(VLOOKUP(E107,历史数据!AH:AJ,3,),"")</f>
        <v>14.2034517766497</v>
      </c>
      <c r="G107" s="101">
        <f t="shared" si="21"/>
        <v>14.913407783417941</v>
      </c>
      <c r="H107" s="105">
        <f t="shared" si="22"/>
        <v>-5.0803419795930616E-4</v>
      </c>
      <c r="I107" s="101">
        <f>IFERROR(VLOOKUP(E107,历史数据!AH:AJ,2,),"")</f>
        <v>14.034517766497499</v>
      </c>
      <c r="J107" s="104">
        <f t="shared" si="23"/>
        <v>0</v>
      </c>
      <c r="K107" s="104" t="str">
        <f>IFERROR(IF(AND(J106=$H$2*1,MAX(K$64:K106)=MAX(L$64:L106)),MAX(K$64:K106)+1,""),"")</f>
        <v/>
      </c>
      <c r="L107" s="104" t="str">
        <f>IFERROR(IF(AND($F106/INDEX($F$64:$F107,MATCH(MAX(M$64:M107),M$64:M107,0)-1)&lt;(1-$P$2),MAX(K$64:K107)&gt;MAX(L$64:L106)),MAX(K$64:K107),""),"")</f>
        <v/>
      </c>
      <c r="M107" s="104" t="str">
        <f>IFERROR(IF(E107="","",IF(K107&lt;&gt;"",MAX(M$64:M106)+1,IF(AND($F106/INDEX($F$64:$F107,MATCH(MAX(M$64:M106),M$64:M106,0)-1)&gt;(1+$O$2),MAX(K$64:K107)&gt;MAX(L$64:L106)),MAX(M$64:M106)+1,""))),"")</f>
        <v/>
      </c>
      <c r="N107" s="91">
        <f t="shared" si="24"/>
        <v>0</v>
      </c>
      <c r="O107" s="91" t="str">
        <f>IFERROR(IF(AND(N106=$H$2*1,MAX(O$64:O106)=MAX(P$64:P106)),MAX(O$64:O106)+1,""),"")</f>
        <v/>
      </c>
      <c r="P107" s="91" t="str">
        <f>IFERROR(IF(MOD(MAX(Q$64:Q107),10*MAX(O$64:O107))&lt;=2,IF(AND(F106/INDEX($F$64:$F107,MATCH(MAX(O$64:O107),O$64:O107,0)-1)&lt;(1-$P$2),MAX(O$64:O107)&gt;MAX(P$64:P106)),MAX(O$64:O107),""),IF(AND($F106/INDEX($F$64:$F107,MATCH(MAX(Q$64:Q107),Q$64:Q107,0)-1)&lt;(1-$P$2),MAX(O$64:O107)&gt;MAX(P$64:P106)),MAX(O$64:O107),"")),"")</f>
        <v/>
      </c>
      <c r="Q107" s="91" t="str">
        <f>IFERROR(IF(E107="","",IF(O107&lt;&gt;"",MAX(O$64:O107)*10+1,IF(AND($F106/INDEX($F$64:$F107,MATCH(MAX(Q$64:Q106),Q$64:Q106,0)-1)&gt;(1+$O$2),MAX(O$64:O107)&gt;MAX(P$64:P106)),MAX(Q$64:Q106)+1,""))),"")</f>
        <v/>
      </c>
    </row>
    <row r="108" spans="1:36" x14ac:dyDescent="0.2">
      <c r="A108" s="13">
        <f>HLOOKUP($E$2,历史数据!$V$3:$AE$5000,ROW(A106),)</f>
        <v>682899</v>
      </c>
      <c r="B108" s="41">
        <v>36605</v>
      </c>
      <c r="C108" s="100">
        <f>IFERROR(IF(A108&lt;&gt;0,MAX($C$4:C107)+1,""),"")</f>
        <v>104</v>
      </c>
      <c r="D108" s="100"/>
      <c r="E108" s="99">
        <f t="shared" si="25"/>
        <v>36605</v>
      </c>
      <c r="F108" s="101">
        <f>IFERROR(VLOOKUP(E108,历史数据!AH:AJ,3,),"")</f>
        <v>14.424365482233499</v>
      </c>
      <c r="G108" s="101">
        <f t="shared" si="21"/>
        <v>14.88503553299493</v>
      </c>
      <c r="H108" s="105">
        <f t="shared" si="22"/>
        <v>-1.9024659444072389E-3</v>
      </c>
      <c r="I108" s="101">
        <f>IFERROR(VLOOKUP(E108,历史数据!AH:AJ,2,),"")</f>
        <v>14.034517766497499</v>
      </c>
      <c r="J108" s="104">
        <f t="shared" si="23"/>
        <v>0</v>
      </c>
      <c r="K108" s="104" t="str">
        <f>IFERROR(IF(AND(J107=$H$2*1,MAX(K$64:K107)=MAX(L$64:L107)),MAX(K$64:K107)+1,""),"")</f>
        <v/>
      </c>
      <c r="L108" s="104" t="str">
        <f>IFERROR(IF(AND($F107/INDEX($F$64:$F108,MATCH(MAX(M$64:M108),M$64:M108,0)-1)&lt;(1-$P$2),MAX(K$64:K108)&gt;MAX(L$64:L107)),MAX(K$64:K108),""),"")</f>
        <v/>
      </c>
      <c r="M108" s="104" t="str">
        <f>IFERROR(IF(E108="","",IF(K108&lt;&gt;"",MAX(M$64:M107)+1,IF(AND($F107/INDEX($F$64:$F108,MATCH(MAX(M$64:M107),M$64:M107,0)-1)&gt;(1+$O$2),MAX(K$64:K108)&gt;MAX(L$64:L107)),MAX(M$64:M107)+1,""))),"")</f>
        <v/>
      </c>
      <c r="N108" s="91">
        <f t="shared" si="24"/>
        <v>0</v>
      </c>
      <c r="O108" s="91" t="str">
        <f>IFERROR(IF(AND(N107=$H$2*1,MAX(O$64:O107)=MAX(P$64:P107)),MAX(O$64:O107)+1,""),"")</f>
        <v/>
      </c>
      <c r="P108" s="91" t="str">
        <f>IFERROR(IF(MOD(MAX(Q$64:Q108),10*MAX(O$64:O108))&lt;=2,IF(AND(F107/INDEX($F$64:$F108,MATCH(MAX(O$64:O108),O$64:O108,0)-1)&lt;(1-$P$2),MAX(O$64:O108)&gt;MAX(P$64:P107)),MAX(O$64:O108),""),IF(AND($F107/INDEX($F$64:$F108,MATCH(MAX(Q$64:Q108),Q$64:Q108,0)-1)&lt;(1-$P$2),MAX(O$64:O108)&gt;MAX(P$64:P107)),MAX(O$64:O108),"")),"")</f>
        <v/>
      </c>
      <c r="Q108" s="91" t="str">
        <f>IFERROR(IF(E108="","",IF(O108&lt;&gt;"",MAX(O$64:O108)*10+1,IF(AND($F107/INDEX($F$64:$F108,MATCH(MAX(Q$64:Q107),Q$64:Q107,0)-1)&gt;(1+$O$2),MAX(O$64:O108)&gt;MAX(P$64:P107)),MAX(Q$64:Q107)+1,""))),"")</f>
        <v/>
      </c>
    </row>
    <row r="109" spans="1:36" x14ac:dyDescent="0.2">
      <c r="A109" s="13">
        <f>HLOOKUP($E$2,历史数据!$V$3:$AE$5000,ROW(A107),)</f>
        <v>794883</v>
      </c>
      <c r="B109" s="41">
        <v>36606</v>
      </c>
      <c r="C109" s="100">
        <f>IFERROR(IF(A109&lt;&gt;0,MAX($C$4:C108)+1,""),"")</f>
        <v>105</v>
      </c>
      <c r="D109" s="100"/>
      <c r="E109" s="99">
        <f t="shared" si="25"/>
        <v>36606</v>
      </c>
      <c r="F109" s="101">
        <f>IFERROR(VLOOKUP(E109,历史数据!AH:AJ,3,),"")</f>
        <v>14.684263959390901</v>
      </c>
      <c r="G109" s="101">
        <f t="shared" si="21"/>
        <v>14.857962774957706</v>
      </c>
      <c r="H109" s="105">
        <f t="shared" si="22"/>
        <v>-1.8187902862047967E-3</v>
      </c>
      <c r="I109" s="101">
        <f>IFERROR(VLOOKUP(E109,历史数据!AH:AJ,2,),"")</f>
        <v>14.489340101522799</v>
      </c>
      <c r="J109" s="104">
        <f t="shared" si="23"/>
        <v>0</v>
      </c>
      <c r="K109" s="104" t="str">
        <f>IFERROR(IF(AND(J108=$H$2*1,MAX(K$64:K108)=MAX(L$64:L108)),MAX(K$64:K108)+1,""),"")</f>
        <v/>
      </c>
      <c r="L109" s="104" t="str">
        <f>IFERROR(IF(AND($F108/INDEX($F$64:$F109,MATCH(MAX(M$64:M109),M$64:M109,0)-1)&lt;(1-$P$2),MAX(K$64:K109)&gt;MAX(L$64:L108)),MAX(K$64:K109),""),"")</f>
        <v/>
      </c>
      <c r="M109" s="104" t="str">
        <f>IFERROR(IF(E109="","",IF(K109&lt;&gt;"",MAX(M$64:M108)+1,IF(AND($F108/INDEX($F$64:$F109,MATCH(MAX(M$64:M108),M$64:M108,0)-1)&gt;(1+$O$2),MAX(K$64:K109)&gt;MAX(L$64:L108)),MAX(M$64:M108)+1,""))),"")</f>
        <v/>
      </c>
      <c r="N109" s="91">
        <f t="shared" si="24"/>
        <v>0</v>
      </c>
      <c r="O109" s="91" t="str">
        <f>IFERROR(IF(AND(N108=$H$2*1,MAX(O$64:O108)=MAX(P$64:P108)),MAX(O$64:O108)+1,""),"")</f>
        <v/>
      </c>
      <c r="P109" s="91" t="str">
        <f>IFERROR(IF(MOD(MAX(Q$64:Q109),10*MAX(O$64:O109))&lt;=2,IF(AND(F108/INDEX($F$64:$F109,MATCH(MAX(O$64:O109),O$64:O109,0)-1)&lt;(1-$P$2),MAX(O$64:O109)&gt;MAX(P$64:P108)),MAX(O$64:O109),""),IF(AND($F108/INDEX($F$64:$F109,MATCH(MAX(Q$64:Q109),Q$64:Q109,0)-1)&lt;(1-$P$2),MAX(O$64:O109)&gt;MAX(P$64:P108)),MAX(O$64:O109),"")),"")</f>
        <v/>
      </c>
      <c r="Q109" s="91" t="str">
        <f>IFERROR(IF(E109="","",IF(O109&lt;&gt;"",MAX(O$64:O109)*10+1,IF(AND($F108/INDEX($F$64:$F109,MATCH(MAX(Q$64:Q108),Q$64:Q108,0)-1)&gt;(1+$O$2),MAX(O$64:O109)&gt;MAX(P$64:P108)),MAX(Q$64:Q108)+1,""))),"")</f>
        <v/>
      </c>
    </row>
    <row r="110" spans="1:36" x14ac:dyDescent="0.2">
      <c r="A110" s="13">
        <f>HLOOKUP($E$2,历史数据!$V$3:$AE$5000,ROW(A108),)</f>
        <v>664623</v>
      </c>
      <c r="B110" s="41">
        <v>36607</v>
      </c>
      <c r="C110" s="100">
        <f>IFERROR(IF(A110&lt;&gt;0,MAX($C$4:C109)+1,""),"")</f>
        <v>106</v>
      </c>
      <c r="D110" s="100"/>
      <c r="E110" s="99">
        <f t="shared" si="25"/>
        <v>36607</v>
      </c>
      <c r="F110" s="101">
        <f>IFERROR(VLOOKUP(E110,历史数据!AH:AJ,3,),"")</f>
        <v>14.723248730964499</v>
      </c>
      <c r="G110" s="101">
        <f t="shared" si="21"/>
        <v>14.840852791878181</v>
      </c>
      <c r="H110" s="105">
        <f t="shared" si="22"/>
        <v>-1.1515699250750355E-3</v>
      </c>
      <c r="I110" s="101">
        <f>IFERROR(VLOOKUP(E110,历史数据!AH:AJ,2,),"")</f>
        <v>14.684263959390901</v>
      </c>
      <c r="J110" s="104">
        <f t="shared" si="23"/>
        <v>0</v>
      </c>
      <c r="K110" s="104" t="str">
        <f>IFERROR(IF(AND(J109=$H$2*1,MAX(K$64:K109)=MAX(L$64:L109)),MAX(K$64:K109)+1,""),"")</f>
        <v/>
      </c>
      <c r="L110" s="104" t="str">
        <f>IFERROR(IF(AND($F109/INDEX($F$64:$F110,MATCH(MAX(M$64:M110),M$64:M110,0)-1)&lt;(1-$P$2),MAX(K$64:K110)&gt;MAX(L$64:L109)),MAX(K$64:K110),""),"")</f>
        <v/>
      </c>
      <c r="M110" s="104" t="str">
        <f>IFERROR(IF(E110="","",IF(K110&lt;&gt;"",MAX(M$64:M109)+1,IF(AND($F109/INDEX($F$64:$F110,MATCH(MAX(M$64:M109),M$64:M109,0)-1)&gt;(1+$O$2),MAX(K$64:K110)&gt;MAX(L$64:L109)),MAX(M$64:M109)+1,""))),"")</f>
        <v/>
      </c>
      <c r="N110" s="91">
        <f t="shared" si="24"/>
        <v>0</v>
      </c>
      <c r="O110" s="91" t="str">
        <f>IFERROR(IF(AND(N109=$H$2*1,MAX(O$64:O109)=MAX(P$64:P109)),MAX(O$64:O109)+1,""),"")</f>
        <v/>
      </c>
      <c r="P110" s="91" t="str">
        <f>IFERROR(IF(MOD(MAX(Q$64:Q110),10*MAX(O$64:O110))&lt;=2,IF(AND(F109/INDEX($F$64:$F110,MATCH(MAX(O$64:O110),O$64:O110,0)-1)&lt;(1-$P$2),MAX(O$64:O110)&gt;MAX(P$64:P109)),MAX(O$64:O110),""),IF(AND($F109/INDEX($F$64:$F110,MATCH(MAX(Q$64:Q110),Q$64:Q110,0)-1)&lt;(1-$P$2),MAX(O$64:O110)&gt;MAX(P$64:P109)),MAX(O$64:O110),"")),"")</f>
        <v/>
      </c>
      <c r="Q110" s="91" t="str">
        <f>IFERROR(IF(E110="","",IF(O110&lt;&gt;"",MAX(O$64:O110)*10+1,IF(AND($F109/INDEX($F$64:$F110,MATCH(MAX(Q$64:Q109),Q$64:Q109,0)-1)&gt;(1+$O$2),MAX(O$64:O110)&gt;MAX(P$64:P109)),MAX(Q$64:Q109)+1,""))),"")</f>
        <v/>
      </c>
    </row>
    <row r="111" spans="1:36" x14ac:dyDescent="0.2">
      <c r="A111" s="13">
        <f>HLOOKUP($E$2,历史数据!$V$3:$AE$5000,ROW(A109),)</f>
        <v>3036499</v>
      </c>
      <c r="B111" s="41">
        <v>36608</v>
      </c>
      <c r="C111" s="100">
        <f>IFERROR(IF(A111&lt;&gt;0,MAX($C$4:C110)+1,""),"")</f>
        <v>107</v>
      </c>
      <c r="D111" s="100"/>
      <c r="E111" s="99">
        <f t="shared" si="25"/>
        <v>36608</v>
      </c>
      <c r="F111" s="101">
        <f>IFERROR(VLOOKUP(E111,历史数据!AH:AJ,3,),"")</f>
        <v>15.3470050761421</v>
      </c>
      <c r="G111" s="101">
        <f t="shared" si="21"/>
        <v>14.841502538071072</v>
      </c>
      <c r="H111" s="105">
        <f t="shared" si="22"/>
        <v>4.37809202749051E-5</v>
      </c>
      <c r="I111" s="101">
        <f>IFERROR(VLOOKUP(E111,历史数据!AH:AJ,2,),"")</f>
        <v>14.749238578680201</v>
      </c>
      <c r="J111" s="104">
        <f t="shared" si="23"/>
        <v>1</v>
      </c>
      <c r="K111" s="104" t="str">
        <f>IFERROR(IF(AND(J110=$H$2*1,MAX(K$64:K110)=MAX(L$64:L110)),MAX(K$64:K110)+1,""),"")</f>
        <v/>
      </c>
      <c r="L111" s="104" t="str">
        <f>IFERROR(IF(AND($F110/INDEX($F$64:$F111,MATCH(MAX(M$64:M111),M$64:M111,0)-1)&lt;(1-$P$2),MAX(K$64:K111)&gt;MAX(L$64:L110)),MAX(K$64:K111),""),"")</f>
        <v/>
      </c>
      <c r="M111" s="104" t="str">
        <f>IFERROR(IF(E111="","",IF(K111&lt;&gt;"",MAX(M$64:M110)+1,IF(AND($F110/INDEX($F$64:$F111,MATCH(MAX(M$64:M110),M$64:M110,0)-1)&gt;(1+$O$2),MAX(K$64:K111)&gt;MAX(L$64:L110)),MAX(M$64:M110)+1,""))),"")</f>
        <v/>
      </c>
      <c r="N111" s="91">
        <f t="shared" si="24"/>
        <v>1</v>
      </c>
      <c r="O111" s="91" t="str">
        <f>IFERROR(IF(AND(N110=$H$2*1,MAX(O$64:O110)=MAX(P$64:P110)),MAX(O$64:O110)+1,""),"")</f>
        <v/>
      </c>
      <c r="P111" s="91" t="str">
        <f>IFERROR(IF(MOD(MAX(Q$64:Q111),10*MAX(O$64:O111))&lt;=2,IF(AND(F110/INDEX($F$64:$F111,MATCH(MAX(O$64:O111),O$64:O111,0)-1)&lt;(1-$P$2),MAX(O$64:O111)&gt;MAX(P$64:P110)),MAX(O$64:O111),""),IF(AND($F110/INDEX($F$64:$F111,MATCH(MAX(Q$64:Q111),Q$64:Q111,0)-1)&lt;(1-$P$2),MAX(O$64:O111)&gt;MAX(P$64:P110)),MAX(O$64:O111),"")),"")</f>
        <v/>
      </c>
      <c r="Q111" s="91" t="str">
        <f>IFERROR(IF(E111="","",IF(O111&lt;&gt;"",MAX(O$64:O111)*10+1,IF(AND($F110/INDEX($F$64:$F111,MATCH(MAX(Q$64:Q110),Q$64:Q110,0)-1)&gt;(1+$O$2),MAX(O$64:O111)&gt;MAX(P$64:P110)),MAX(Q$64:Q110)+1,""))),"")</f>
        <v/>
      </c>
    </row>
    <row r="112" spans="1:36" x14ac:dyDescent="0.2">
      <c r="A112" s="13">
        <f>HLOOKUP($E$2,历史数据!$V$3:$AE$5000,ROW(A110),)</f>
        <v>1518090</v>
      </c>
      <c r="B112" s="41">
        <v>36609</v>
      </c>
      <c r="C112" s="100">
        <f>IFERROR(IF(A112&lt;&gt;0,MAX($C$4:C111)+1,""),"")</f>
        <v>108</v>
      </c>
      <c r="D112" s="100"/>
      <c r="E112" s="99">
        <f t="shared" si="25"/>
        <v>36609</v>
      </c>
      <c r="F112" s="101">
        <f>IFERROR(VLOOKUP(E112,历史数据!AH:AJ,3,),"")</f>
        <v>15.0221319796954</v>
      </c>
      <c r="G112" s="101">
        <f t="shared" si="21"/>
        <v>14.835221658206438</v>
      </c>
      <c r="H112" s="105">
        <f t="shared" si="22"/>
        <v>-4.2319703470206083E-4</v>
      </c>
      <c r="I112" s="101">
        <f>IFERROR(VLOOKUP(E112,历史数据!AH:AJ,2,),"")</f>
        <v>15.567918781725901</v>
      </c>
      <c r="J112" s="104">
        <f t="shared" si="23"/>
        <v>0</v>
      </c>
      <c r="K112" s="104" t="str">
        <f>IFERROR(IF(AND(J111=$H$2*1,MAX(K$64:K111)=MAX(L$64:L111)),MAX(K$64:K111)+1,""),"")</f>
        <v/>
      </c>
      <c r="L112" s="104" t="str">
        <f>IFERROR(IF(AND($F111/INDEX($F$64:$F112,MATCH(MAX(M$64:M112),M$64:M112,0)-1)&lt;(1-$P$2),MAX(K$64:K112)&gt;MAX(L$64:L111)),MAX(K$64:K112),""),"")</f>
        <v/>
      </c>
      <c r="M112" s="104" t="str">
        <f>IFERROR(IF(E112="","",IF(K112&lt;&gt;"",MAX(M$64:M111)+1,IF(AND($F111/INDEX($F$64:$F112,MATCH(MAX(M$64:M111),M$64:M111,0)-1)&gt;(1+$O$2),MAX(K$64:K112)&gt;MAX(L$64:L111)),MAX(M$64:M111)+1,""))),"")</f>
        <v/>
      </c>
      <c r="N112" s="91">
        <f t="shared" si="24"/>
        <v>0</v>
      </c>
      <c r="O112" s="91" t="str">
        <f>IFERROR(IF(AND(N111=$H$2*1,MAX(O$64:O111)=MAX(P$64:P111)),MAX(O$64:O111)+1,""),"")</f>
        <v/>
      </c>
      <c r="P112" s="91" t="str">
        <f>IFERROR(IF(MOD(MAX(Q$64:Q112),10*MAX(O$64:O112))&lt;=2,IF(AND(F111/INDEX($F$64:$F112,MATCH(MAX(O$64:O112),O$64:O112,0)-1)&lt;(1-$P$2),MAX(O$64:O112)&gt;MAX(P$64:P111)),MAX(O$64:O112),""),IF(AND($F111/INDEX($F$64:$F112,MATCH(MAX(Q$64:Q112),Q$64:Q112,0)-1)&lt;(1-$P$2),MAX(O$64:O112)&gt;MAX(P$64:P111)),MAX(O$64:O112),"")),"")</f>
        <v/>
      </c>
      <c r="Q112" s="91" t="str">
        <f>IFERROR(IF(E112="","",IF(O112&lt;&gt;"",MAX(O$64:O112)*10+1,IF(AND($F111/INDEX($F$64:$F112,MATCH(MAX(Q$64:Q111),Q$64:Q111,0)-1)&gt;(1+$O$2),MAX(O$64:O112)&gt;MAX(P$64:P111)),MAX(Q$64:Q111)+1,""))),"")</f>
        <v/>
      </c>
    </row>
    <row r="113" spans="1:17" x14ac:dyDescent="0.2">
      <c r="A113" s="13">
        <f>HLOOKUP($E$2,历史数据!$V$3:$AE$5000,ROW(A111),)</f>
        <v>3265485</v>
      </c>
      <c r="B113" s="41">
        <v>36612</v>
      </c>
      <c r="C113" s="100">
        <f>IFERROR(IF(A113&lt;&gt;0,MAX($C$4:C112)+1,""),"")</f>
        <v>109</v>
      </c>
      <c r="D113" s="100"/>
      <c r="E113" s="99">
        <f t="shared" si="25"/>
        <v>36612</v>
      </c>
      <c r="F113" s="101">
        <f>IFERROR(VLOOKUP(E113,历史数据!AH:AJ,3,),"")</f>
        <v>16.139695431472099</v>
      </c>
      <c r="G113" s="101">
        <f t="shared" si="21"/>
        <v>14.84453468697124</v>
      </c>
      <c r="H113" s="105">
        <f t="shared" si="22"/>
        <v>6.2776471962266989E-4</v>
      </c>
      <c r="I113" s="101">
        <f>IFERROR(VLOOKUP(E113,历史数据!AH:AJ,2,),"")</f>
        <v>15.0741116751269</v>
      </c>
      <c r="J113" s="104">
        <f t="shared" si="23"/>
        <v>1</v>
      </c>
      <c r="K113" s="104" t="str">
        <f>IFERROR(IF(AND(J112=$H$2*1,MAX(K$64:K112)=MAX(L$64:L112)),MAX(K$64:K112)+1,""),"")</f>
        <v/>
      </c>
      <c r="L113" s="104" t="str">
        <f>IFERROR(IF(AND($F112/INDEX($F$64:$F113,MATCH(MAX(M$64:M113),M$64:M113,0)-1)&lt;(1-$P$2),MAX(K$64:K113)&gt;MAX(L$64:L112)),MAX(K$64:K113),""),"")</f>
        <v/>
      </c>
      <c r="M113" s="104" t="str">
        <f>IFERROR(IF(E113="","",IF(K113&lt;&gt;"",MAX(M$64:M112)+1,IF(AND($F112/INDEX($F$64:$F113,MATCH(MAX(M$64:M112),M$64:M112,0)-1)&gt;(1+$O$2),MAX(K$64:K113)&gt;MAX(L$64:L112)),MAX(M$64:M112)+1,""))),"")</f>
        <v/>
      </c>
      <c r="N113" s="91">
        <f t="shared" si="24"/>
        <v>1</v>
      </c>
      <c r="O113" s="91" t="str">
        <f>IFERROR(IF(AND(N112=$H$2*1,MAX(O$64:O112)=MAX(P$64:P112)),MAX(O$64:O112)+1,""),"")</f>
        <v/>
      </c>
      <c r="P113" s="91" t="str">
        <f>IFERROR(IF(MOD(MAX(Q$64:Q113),10*MAX(O$64:O113))&lt;=2,IF(AND(F112/INDEX($F$64:$F113,MATCH(MAX(O$64:O113),O$64:O113,0)-1)&lt;(1-$P$2),MAX(O$64:O113)&gt;MAX(P$64:P112)),MAX(O$64:O113),""),IF(AND($F112/INDEX($F$64:$F113,MATCH(MAX(Q$64:Q113),Q$64:Q113,0)-1)&lt;(1-$P$2),MAX(O$64:O113)&gt;MAX(P$64:P112)),MAX(O$64:O113),"")),"")</f>
        <v/>
      </c>
      <c r="Q113" s="91" t="str">
        <f>IFERROR(IF(E113="","",IF(O113&lt;&gt;"",MAX(O$64:O113)*10+1,IF(AND($F112/INDEX($F$64:$F113,MATCH(MAX(Q$64:Q112),Q$64:Q112,0)-1)&gt;(1+$O$2),MAX(O$64:O113)&gt;MAX(P$64:P112)),MAX(Q$64:Q112)+1,""))),"")</f>
        <v/>
      </c>
    </row>
    <row r="114" spans="1:17" x14ac:dyDescent="0.2">
      <c r="A114" s="13">
        <f>HLOOKUP($E$2,历史数据!$V$3:$AE$5000,ROW(A112),)</f>
        <v>1865500</v>
      </c>
      <c r="B114" s="41">
        <v>36613</v>
      </c>
      <c r="C114" s="100">
        <f>IFERROR(IF(A114&lt;&gt;0,MAX($C$4:C113)+1,""),"")</f>
        <v>110</v>
      </c>
      <c r="D114" s="100"/>
      <c r="E114" s="99">
        <f t="shared" si="25"/>
        <v>36613</v>
      </c>
      <c r="F114" s="101">
        <f>IFERROR(VLOOKUP(E114,历史数据!AH:AJ,3,),"")</f>
        <v>15.983756345177699</v>
      </c>
      <c r="G114" s="101">
        <f t="shared" si="21"/>
        <v>14.853197969543153</v>
      </c>
      <c r="H114" s="105">
        <f t="shared" si="22"/>
        <v>5.836008170412299E-4</v>
      </c>
      <c r="I114" s="101">
        <f>IFERROR(VLOOKUP(E114,历史数据!AH:AJ,2,),"")</f>
        <v>16.243654822334999</v>
      </c>
      <c r="J114" s="104">
        <f t="shared" si="23"/>
        <v>2</v>
      </c>
      <c r="K114" s="104" t="str">
        <f>IFERROR(IF(AND(J113=$H$2*1,MAX(K$64:K113)=MAX(L$64:L113)),MAX(K$64:K113)+1,""),"")</f>
        <v/>
      </c>
      <c r="L114" s="104" t="str">
        <f>IFERROR(IF(AND($F113/INDEX($F$64:$F114,MATCH(MAX(M$64:M114),M$64:M114,0)-1)&lt;(1-$P$2),MAX(K$64:K114)&gt;MAX(L$64:L113)),MAX(K$64:K114),""),"")</f>
        <v/>
      </c>
      <c r="M114" s="104" t="str">
        <f>IFERROR(IF(E114="","",IF(K114&lt;&gt;"",MAX(M$64:M113)+1,IF(AND($F113/INDEX($F$64:$F114,MATCH(MAX(M$64:M113),M$64:M113,0)-1)&gt;(1+$O$2),MAX(K$64:K114)&gt;MAX(L$64:L113)),MAX(M$64:M113)+1,""))),"")</f>
        <v/>
      </c>
      <c r="N114" s="91">
        <f t="shared" si="24"/>
        <v>2</v>
      </c>
      <c r="O114" s="91" t="str">
        <f>IFERROR(IF(AND(N113=$H$2*1,MAX(O$64:O113)=MAX(P$64:P113)),MAX(O$64:O113)+1,""),"")</f>
        <v/>
      </c>
      <c r="P114" s="91" t="str">
        <f>IFERROR(IF(MOD(MAX(Q$64:Q114),10*MAX(O$64:O114))&lt;=2,IF(AND(F113/INDEX($F$64:$F114,MATCH(MAX(O$64:O114),O$64:O114,0)-1)&lt;(1-$P$2),MAX(O$64:O114)&gt;MAX(P$64:P113)),MAX(O$64:O114),""),IF(AND($F113/INDEX($F$64:$F114,MATCH(MAX(Q$64:Q114),Q$64:Q114,0)-1)&lt;(1-$P$2),MAX(O$64:O114)&gt;MAX(P$64:P113)),MAX(O$64:O114),"")),"")</f>
        <v/>
      </c>
      <c r="Q114" s="91" t="str">
        <f>IFERROR(IF(E114="","",IF(O114&lt;&gt;"",MAX(O$64:O114)*10+1,IF(AND($F113/INDEX($F$64:$F114,MATCH(MAX(Q$64:Q113),Q$64:Q113,0)-1)&gt;(1+$O$2),MAX(O$64:O114)&gt;MAX(P$64:P113)),MAX(Q$64:Q113)+1,""))),"")</f>
        <v/>
      </c>
    </row>
    <row r="115" spans="1:17" x14ac:dyDescent="0.2">
      <c r="A115" s="13">
        <f>HLOOKUP($E$2,历史数据!$V$3:$AE$5000,ROW(A113),)</f>
        <v>1280838</v>
      </c>
      <c r="B115" s="41">
        <v>36614</v>
      </c>
      <c r="C115" s="100">
        <f>IFERROR(IF(A115&lt;&gt;0,MAX($C$4:C114)+1,""),"")</f>
        <v>111</v>
      </c>
      <c r="D115" s="100"/>
      <c r="E115" s="99">
        <f t="shared" si="25"/>
        <v>36614</v>
      </c>
      <c r="F115" s="101">
        <f>IFERROR(VLOOKUP(E115,历史数据!AH:AJ,3,),"")</f>
        <v>15.6978680203046</v>
      </c>
      <c r="G115" s="101">
        <f t="shared" si="21"/>
        <v>14.855796954314723</v>
      </c>
      <c r="H115" s="105">
        <f t="shared" si="22"/>
        <v>1.7497812773381582E-4</v>
      </c>
      <c r="I115" s="101">
        <f>IFERROR(VLOOKUP(E115,历史数据!AH:AJ,2,),"")</f>
        <v>16.048730964467001</v>
      </c>
      <c r="J115" s="104">
        <f t="shared" si="23"/>
        <v>3</v>
      </c>
      <c r="K115" s="104" t="str">
        <f>IFERROR(IF(AND(J114=$H$2*1,MAX(K$64:K114)=MAX(L$64:L114)),MAX(K$64:K114)+1,""),"")</f>
        <v/>
      </c>
      <c r="L115" s="104" t="str">
        <f>IFERROR(IF(AND($F114/INDEX($F$64:$F115,MATCH(MAX(M$64:M115),M$64:M115,0)-1)&lt;(1-$P$2),MAX(K$64:K115)&gt;MAX(L$64:L114)),MAX(K$64:K115),""),"")</f>
        <v/>
      </c>
      <c r="M115" s="104" t="str">
        <f>IFERROR(IF(E115="","",IF(K115&lt;&gt;"",MAX(M$64:M114)+1,IF(AND($F114/INDEX($F$64:$F115,MATCH(MAX(M$64:M114),M$64:M114,0)-1)&gt;(1+$O$2),MAX(K$64:K115)&gt;MAX(L$64:L114)),MAX(M$64:M114)+1,""))),"")</f>
        <v/>
      </c>
      <c r="N115" s="91">
        <f t="shared" si="24"/>
        <v>3</v>
      </c>
      <c r="O115" s="91" t="str">
        <f>IFERROR(IF(AND(N114=$H$2*1,MAX(O$64:O114)=MAX(P$64:P114)),MAX(O$64:O114)+1,""),"")</f>
        <v/>
      </c>
      <c r="P115" s="91" t="str">
        <f>IFERROR(IF(MOD(MAX(Q$64:Q115),10*MAX(O$64:O115))&lt;=2,IF(AND(F114/INDEX($F$64:$F115,MATCH(MAX(O$64:O115),O$64:O115,0)-1)&lt;(1-$P$2),MAX(O$64:O115)&gt;MAX(P$64:P114)),MAX(O$64:O115),""),IF(AND($F114/INDEX($F$64:$F115,MATCH(MAX(Q$64:Q115),Q$64:Q115,0)-1)&lt;(1-$P$2),MAX(O$64:O115)&gt;MAX(P$64:P114)),MAX(O$64:O115),"")),"")</f>
        <v/>
      </c>
      <c r="Q115" s="91" t="str">
        <f>IFERROR(IF(E115="","",IF(O115&lt;&gt;"",MAX(O$64:O115)*10+1,IF(AND($F114/INDEX($F$64:$F115,MATCH(MAX(Q$64:Q114),Q$64:Q114,0)-1)&gt;(1+$O$2),MAX(O$64:O115)&gt;MAX(P$64:P114)),MAX(Q$64:Q114)+1,""))),"")</f>
        <v/>
      </c>
    </row>
    <row r="116" spans="1:17" x14ac:dyDescent="0.2">
      <c r="A116" s="13">
        <f>HLOOKUP($E$2,历史数据!$V$3:$AE$5000,ROW(A114),)</f>
        <v>1148997</v>
      </c>
      <c r="B116" s="41">
        <v>36615</v>
      </c>
      <c r="C116" s="100">
        <f>IFERROR(IF(A116&lt;&gt;0,MAX($C$4:C115)+1,""),"")</f>
        <v>112</v>
      </c>
      <c r="D116" s="100"/>
      <c r="E116" s="99">
        <f t="shared" si="25"/>
        <v>36615</v>
      </c>
      <c r="F116" s="101">
        <f>IFERROR(VLOOKUP(E116,历史数据!AH:AJ,3,),"")</f>
        <v>15.853807106599</v>
      </c>
      <c r="G116" s="101">
        <f t="shared" si="21"/>
        <v>14.858395939086297</v>
      </c>
      <c r="H116" s="105">
        <f t="shared" si="22"/>
        <v>1.749475157453162E-4</v>
      </c>
      <c r="I116" s="101">
        <f>IFERROR(VLOOKUP(E116,历史数据!AH:AJ,2,),"")</f>
        <v>15.7238578680203</v>
      </c>
      <c r="J116" s="104">
        <f t="shared" si="23"/>
        <v>4</v>
      </c>
      <c r="K116" s="104" t="str">
        <f>IFERROR(IF(AND(J115=$H$2*1,MAX(K$64:K115)=MAX(L$64:L115)),MAX(K$64:K115)+1,""),"")</f>
        <v/>
      </c>
      <c r="L116" s="104" t="str">
        <f>IFERROR(IF(AND($F115/INDEX($F$64:$F116,MATCH(MAX(M$64:M116),M$64:M116,0)-1)&lt;(1-$P$2),MAX(K$64:K116)&gt;MAX(L$64:L115)),MAX(K$64:K116),""),"")</f>
        <v/>
      </c>
      <c r="M116" s="104" t="str">
        <f>IFERROR(IF(E116="","",IF(K116&lt;&gt;"",MAX(M$64:M115)+1,IF(AND($F115/INDEX($F$64:$F116,MATCH(MAX(M$64:M115),M$64:M115,0)-1)&gt;(1+$O$2),MAX(K$64:K116)&gt;MAX(L$64:L115)),MAX(M$64:M115)+1,""))),"")</f>
        <v/>
      </c>
      <c r="N116" s="91">
        <f t="shared" si="24"/>
        <v>4</v>
      </c>
      <c r="O116" s="91" t="str">
        <f>IFERROR(IF(AND(N115=$H$2*1,MAX(O$64:O115)=MAX(P$64:P115)),MAX(O$64:O115)+1,""),"")</f>
        <v/>
      </c>
      <c r="P116" s="91" t="str">
        <f>IFERROR(IF(MOD(MAX(Q$64:Q116),10*MAX(O$64:O116))&lt;=2,IF(AND(F115/INDEX($F$64:$F116,MATCH(MAX(O$64:O116),O$64:O116,0)-1)&lt;(1-$P$2),MAX(O$64:O116)&gt;MAX(P$64:P115)),MAX(O$64:O116),""),IF(AND($F115/INDEX($F$64:$F116,MATCH(MAX(Q$64:Q116),Q$64:Q116,0)-1)&lt;(1-$P$2),MAX(O$64:O116)&gt;MAX(P$64:P115)),MAX(O$64:O116),"")),"")</f>
        <v/>
      </c>
      <c r="Q116" s="91" t="str">
        <f>IFERROR(IF(E116="","",IF(O116&lt;&gt;"",MAX(O$64:O116)*10+1,IF(AND($F115/INDEX($F$64:$F116,MATCH(MAX(Q$64:Q115),Q$64:Q115,0)-1)&gt;(1+$O$2),MAX(O$64:O116)&gt;MAX(P$64:P115)),MAX(Q$64:Q115)+1,""))),"")</f>
        <v/>
      </c>
    </row>
    <row r="117" spans="1:17" x14ac:dyDescent="0.2">
      <c r="A117" s="13">
        <f>HLOOKUP($E$2,历史数据!$V$3:$AE$5000,ROW(A115),)</f>
        <v>2762634</v>
      </c>
      <c r="B117" s="41">
        <v>36616</v>
      </c>
      <c r="C117" s="100">
        <f>IFERROR(IF(A117&lt;&gt;0,MAX($C$4:C116)+1,""),"")</f>
        <v>113</v>
      </c>
      <c r="D117" s="100"/>
      <c r="E117" s="99">
        <f t="shared" si="25"/>
        <v>36616</v>
      </c>
      <c r="F117" s="101">
        <f>IFERROR(VLOOKUP(E117,历史数据!AH:AJ,3,),"")</f>
        <v>16.256649746192899</v>
      </c>
      <c r="G117" s="101">
        <f t="shared" si="21"/>
        <v>14.875722504230119</v>
      </c>
      <c r="H117" s="105">
        <f t="shared" si="22"/>
        <v>1.1661127631039658E-3</v>
      </c>
      <c r="I117" s="101">
        <f>IFERROR(VLOOKUP(E117,历史数据!AH:AJ,2,),"")</f>
        <v>16.0877157360406</v>
      </c>
      <c r="J117" s="104">
        <f t="shared" si="23"/>
        <v>5</v>
      </c>
      <c r="K117" s="104" t="str">
        <f>IFERROR(IF(AND(J116=$H$2*1,MAX(K$64:K116)=MAX(L$64:L116)),MAX(K$64:K116)+1,""),"")</f>
        <v/>
      </c>
      <c r="L117" s="104" t="str">
        <f>IFERROR(IF(AND($F116/INDEX($F$64:$F117,MATCH(MAX(M$64:M117),M$64:M117,0)-1)&lt;(1-$P$2),MAX(K$64:K117)&gt;MAX(L$64:L116)),MAX(K$64:K117),""),"")</f>
        <v/>
      </c>
      <c r="M117" s="104" t="str">
        <f>IFERROR(IF(E117="","",IF(K117&lt;&gt;"",MAX(M$64:M116)+1,IF(AND($F116/INDEX($F$64:$F117,MATCH(MAX(M$64:M116),M$64:M116,0)-1)&gt;(1+$O$2),MAX(K$64:K117)&gt;MAX(L$64:L116)),MAX(M$64:M116)+1,""))),"")</f>
        <v/>
      </c>
      <c r="N117" s="91">
        <f t="shared" si="24"/>
        <v>5</v>
      </c>
      <c r="O117" s="91" t="str">
        <f>IFERROR(IF(AND(N116=$H$2*1,MAX(O$64:O116)=MAX(P$64:P116)),MAX(O$64:O116)+1,""),"")</f>
        <v/>
      </c>
      <c r="P117" s="91" t="str">
        <f>IFERROR(IF(MOD(MAX(Q$64:Q117),10*MAX(O$64:O117))&lt;=2,IF(AND(F116/INDEX($F$64:$F117,MATCH(MAX(O$64:O117),O$64:O117,0)-1)&lt;(1-$P$2),MAX(O$64:O117)&gt;MAX(P$64:P116)),MAX(O$64:O117),""),IF(AND($F116/INDEX($F$64:$F117,MATCH(MAX(Q$64:Q117),Q$64:Q117,0)-1)&lt;(1-$P$2),MAX(O$64:O117)&gt;MAX(P$64:P116)),MAX(O$64:O117),"")),"")</f>
        <v/>
      </c>
      <c r="Q117" s="91" t="str">
        <f>IFERROR(IF(E117="","",IF(O117&lt;&gt;"",MAX(O$64:O117)*10+1,IF(AND($F116/INDEX($F$64:$F117,MATCH(MAX(Q$64:Q116),Q$64:Q116,0)-1)&gt;(1+$O$2),MAX(O$64:O117)&gt;MAX(P$64:P116)),MAX(Q$64:Q116)+1,""))),"")</f>
        <v/>
      </c>
    </row>
    <row r="118" spans="1:17" x14ac:dyDescent="0.2">
      <c r="A118" s="13">
        <f>HLOOKUP($E$2,历史数据!$V$3:$AE$5000,ROW(A116),)</f>
        <v>1562267</v>
      </c>
      <c r="B118" s="41">
        <v>36619</v>
      </c>
      <c r="C118" s="100">
        <f>IFERROR(IF(A118&lt;&gt;0,MAX($C$4:C117)+1,""),"")</f>
        <v>114</v>
      </c>
      <c r="D118" s="100"/>
      <c r="E118" s="99">
        <f t="shared" si="25"/>
        <v>36619</v>
      </c>
      <c r="F118" s="101">
        <f>IFERROR(VLOOKUP(E118,历史数据!AH:AJ,3,),"")</f>
        <v>16.178680203045701</v>
      </c>
      <c r="G118" s="101">
        <f t="shared" si="21"/>
        <v>14.901712351945855</v>
      </c>
      <c r="H118" s="105">
        <f t="shared" si="22"/>
        <v>1.7471317919748319E-3</v>
      </c>
      <c r="I118" s="101">
        <f>IFERROR(VLOOKUP(E118,历史数据!AH:AJ,2,),"")</f>
        <v>16.308629441624401</v>
      </c>
      <c r="J118" s="104">
        <f t="shared" si="23"/>
        <v>6</v>
      </c>
      <c r="K118" s="104">
        <f>IFERROR(IF(AND(J117=$H$2*1,MAX(K$64:K117)=MAX(L$64:L117)),MAX(K$64:K117)+1,""),"")</f>
        <v>1</v>
      </c>
      <c r="L118" s="104" t="str">
        <f>IFERROR(IF(AND($F117/INDEX($F$64:$F118,MATCH(MAX(M$64:M118),M$64:M118,0)-1)&lt;(1-$P$2),MAX(K$64:K118)&gt;MAX(L$64:L117)),MAX(K$64:K118),""),"")</f>
        <v/>
      </c>
      <c r="M118" s="104">
        <f>IFERROR(IF(E118="","",IF(K118&lt;&gt;"",MAX(M$64:M117)+1,IF(AND($F117/INDEX($F$64:$F118,MATCH(MAX(M$64:M117),M$64:M117,0)-1)&gt;(1+$O$2),MAX(K$64:K118)&gt;MAX(L$64:L117)),MAX(M$64:M117)+1,""))),"")</f>
        <v>1</v>
      </c>
      <c r="N118" s="91">
        <f t="shared" si="24"/>
        <v>6</v>
      </c>
      <c r="O118" s="91">
        <f>IFERROR(IF(AND(N117=$H$2*1,MAX(O$64:O117)=MAX(P$64:P117)),MAX(O$64:O117)+1,""),"")</f>
        <v>1</v>
      </c>
      <c r="P118" s="91" t="str">
        <f>IFERROR(IF(MOD(MAX(Q$64:Q118),10*MAX(O$64:O118))&lt;=2,IF(AND(F117/INDEX($F$64:$F118,MATCH(MAX(O$64:O118),O$64:O118,0)-1)&lt;(1-$P$2),MAX(O$64:O118)&gt;MAX(P$64:P117)),MAX(O$64:O118),""),IF(AND($F117/INDEX($F$64:$F118,MATCH(MAX(Q$64:Q118),Q$64:Q118,0)-1)&lt;(1-$P$2),MAX(O$64:O118)&gt;MAX(P$64:P117)),MAX(O$64:O118),"")),"")</f>
        <v/>
      </c>
      <c r="Q118" s="91">
        <f>IFERROR(IF(E118="","",IF(O118&lt;&gt;"",MAX(O$64:O118)*10+1,IF(AND($F117/INDEX($F$64:$F118,MATCH(MAX(Q$64:Q117),Q$64:Q117,0)-1)&gt;(1+$O$2),MAX(O$64:O118)&gt;MAX(P$64:P117)),MAX(Q$64:Q117)+1,""))),"")</f>
        <v>11</v>
      </c>
    </row>
    <row r="119" spans="1:17" x14ac:dyDescent="0.2">
      <c r="A119" s="13">
        <f>HLOOKUP($E$2,历史数据!$V$3:$AE$5000,ROW(A117),)</f>
        <v>1241100</v>
      </c>
      <c r="B119" s="41">
        <v>36620</v>
      </c>
      <c r="C119" s="100">
        <f>IFERROR(IF(A119&lt;&gt;0,MAX($C$4:C118)+1,""),"")</f>
        <v>115</v>
      </c>
      <c r="D119" s="100"/>
      <c r="E119" s="99">
        <f t="shared" si="25"/>
        <v>36620</v>
      </c>
      <c r="F119" s="101">
        <f>IFERROR(VLOOKUP(E119,历史数据!AH:AJ,3,),"")</f>
        <v>15.658883248731</v>
      </c>
      <c r="G119" s="101">
        <f t="shared" si="21"/>
        <v>14.928568527918781</v>
      </c>
      <c r="H119" s="105">
        <f t="shared" si="22"/>
        <v>1.8022208011161389E-3</v>
      </c>
      <c r="I119" s="101">
        <f>IFERROR(VLOOKUP(E119,历史数据!AH:AJ,2,),"")</f>
        <v>16.1137055837563</v>
      </c>
      <c r="J119" s="104">
        <f t="shared" si="23"/>
        <v>7</v>
      </c>
      <c r="K119" s="104" t="str">
        <f>IFERROR(IF(AND(J118=$H$2*1,MAX(K$64:K118)=MAX(L$64:L118)),MAX(K$64:K118)+1,""),"")</f>
        <v/>
      </c>
      <c r="L119" s="104" t="str">
        <f>IFERROR(IF(AND($F118/INDEX($F$64:$F119,MATCH(MAX(M$64:M119),M$64:M119,0)-1)&lt;(1-$P$2),MAX(K$64:K119)&gt;MAX(L$64:L118)),MAX(K$64:K119),""),"")</f>
        <v/>
      </c>
      <c r="M119" s="104" t="str">
        <f>IFERROR(IF(E119="","",IF(K119&lt;&gt;"",MAX(M$64:M118)+1,IF(AND($F118/INDEX($F$64:$F119,MATCH(MAX(M$64:M118),M$64:M118,0)-1)&gt;(1+$O$2),MAX(K$64:K119)&gt;MAX(L$64:L118)),MAX(M$64:M118)+1,""))),"")</f>
        <v/>
      </c>
      <c r="N119" s="91">
        <f t="shared" si="24"/>
        <v>7</v>
      </c>
      <c r="O119" s="91" t="str">
        <f>IFERROR(IF(AND(N118=$H$2*1,MAX(O$64:O118)=MAX(P$64:P118)),MAX(O$64:O118)+1,""),"")</f>
        <v/>
      </c>
      <c r="P119" s="91" t="str">
        <f>IFERROR(IF(MOD(MAX(Q$64:Q119),10*MAX(O$64:O119))&lt;=2,IF(AND(F118/INDEX($F$64:$F119,MATCH(MAX(O$64:O119),O$64:O119,0)-1)&lt;(1-$P$2),MAX(O$64:O119)&gt;MAX(P$64:P118)),MAX(O$64:O119),""),IF(AND($F118/INDEX($F$64:$F119,MATCH(MAX(Q$64:Q119),Q$64:Q119,0)-1)&lt;(1-$P$2),MAX(O$64:O119)&gt;MAX(P$64:P118)),MAX(O$64:O119),"")),"")</f>
        <v/>
      </c>
      <c r="Q119" s="91" t="str">
        <f>IFERROR(IF(E119="","",IF(O119&lt;&gt;"",MAX(O$64:O119)*10+1,IF(AND($F118/INDEX($F$64:$F119,MATCH(MAX(Q$64:Q118),Q$64:Q118,0)-1)&gt;(1+$O$2),MAX(O$64:O119)&gt;MAX(P$64:P118)),MAX(Q$64:Q118)+1,""))),"")</f>
        <v/>
      </c>
    </row>
    <row r="120" spans="1:17" x14ac:dyDescent="0.2">
      <c r="A120" s="13">
        <f>HLOOKUP($E$2,历史数据!$V$3:$AE$5000,ROW(A118),)</f>
        <v>772120</v>
      </c>
      <c r="B120" s="41">
        <v>36621</v>
      </c>
      <c r="C120" s="100">
        <f>IFERROR(IF(A120&lt;&gt;0,MAX($C$4:C119)+1,""),"")</f>
        <v>116</v>
      </c>
      <c r="D120" s="100"/>
      <c r="E120" s="99">
        <f t="shared" si="25"/>
        <v>36621</v>
      </c>
      <c r="F120" s="101">
        <f>IFERROR(VLOOKUP(E120,历史数据!AH:AJ,3,),"")</f>
        <v>15.749847715735999</v>
      </c>
      <c r="G120" s="101">
        <f t="shared" si="21"/>
        <v>14.969069373942469</v>
      </c>
      <c r="H120" s="105">
        <f t="shared" si="22"/>
        <v>2.7129758588670949E-3</v>
      </c>
      <c r="I120" s="101">
        <f>IFERROR(VLOOKUP(E120,历史数据!AH:AJ,2,),"")</f>
        <v>15.658883248731</v>
      </c>
      <c r="J120" s="104">
        <f t="shared" si="23"/>
        <v>8</v>
      </c>
      <c r="K120" s="104" t="str">
        <f>IFERROR(IF(AND(J119=$H$2*1,MAX(K$64:K119)=MAX(L$64:L119)),MAX(K$64:K119)+1,""),"")</f>
        <v/>
      </c>
      <c r="L120" s="104" t="str">
        <f>IFERROR(IF(AND($F119/INDEX($F$64:$F120,MATCH(MAX(M$64:M120),M$64:M120,0)-1)&lt;(1-$P$2),MAX(K$64:K120)&gt;MAX(L$64:L119)),MAX(K$64:K120),""),"")</f>
        <v/>
      </c>
      <c r="M120" s="104" t="str">
        <f>IFERROR(IF(E120="","",IF(K120&lt;&gt;"",MAX(M$64:M119)+1,IF(AND($F119/INDEX($F$64:$F120,MATCH(MAX(M$64:M119),M$64:M119,0)-1)&gt;(1+$O$2),MAX(K$64:K120)&gt;MAX(L$64:L119)),MAX(M$64:M119)+1,""))),"")</f>
        <v/>
      </c>
      <c r="N120" s="91">
        <f t="shared" si="24"/>
        <v>8</v>
      </c>
      <c r="O120" s="91" t="str">
        <f>IFERROR(IF(AND(N119=$H$2*1,MAX(O$64:O119)=MAX(P$64:P119)),MAX(O$64:O119)+1,""),"")</f>
        <v/>
      </c>
      <c r="P120" s="91" t="str">
        <f>IFERROR(IF(MOD(MAX(Q$64:Q120),10*MAX(O$64:O120))&lt;=2,IF(AND(F119/INDEX($F$64:$F120,MATCH(MAX(O$64:O120),O$64:O120,0)-1)&lt;(1-$P$2),MAX(O$64:O120)&gt;MAX(P$64:P119)),MAX(O$64:O120),""),IF(AND($F119/INDEX($F$64:$F120,MATCH(MAX(Q$64:Q120),Q$64:Q120,0)-1)&lt;(1-$P$2),MAX(O$64:O120)&gt;MAX(P$64:P119)),MAX(O$64:O120),"")),"")</f>
        <v/>
      </c>
      <c r="Q120" s="91" t="str">
        <f>IFERROR(IF(E120="","",IF(O120&lt;&gt;"",MAX(O$64:O120)*10+1,IF(AND($F119/INDEX($F$64:$F120,MATCH(MAX(Q$64:Q119),Q$64:Q119,0)-1)&gt;(1+$O$2),MAX(O$64:O120)&gt;MAX(P$64:P119)),MAX(Q$64:Q119)+1,""))),"")</f>
        <v/>
      </c>
    </row>
    <row r="121" spans="1:17" x14ac:dyDescent="0.2">
      <c r="A121" s="13">
        <f>HLOOKUP($E$2,历史数据!$V$3:$AE$5000,ROW(A119),)</f>
        <v>1846051</v>
      </c>
      <c r="B121" s="41">
        <v>36622</v>
      </c>
      <c r="C121" s="100">
        <f>IFERROR(IF(A121&lt;&gt;0,MAX($C$4:C120)+1,""),"")</f>
        <v>117</v>
      </c>
      <c r="D121" s="100"/>
      <c r="E121" s="99">
        <f t="shared" si="25"/>
        <v>36622</v>
      </c>
      <c r="F121" s="101">
        <f>IFERROR(VLOOKUP(E121,历史数据!AH:AJ,3,),"")</f>
        <v>16.4645685279188</v>
      </c>
      <c r="G121" s="101">
        <f t="shared" si="21"/>
        <v>15.016500846023689</v>
      </c>
      <c r="H121" s="105">
        <f t="shared" si="22"/>
        <v>3.1686319901613746E-3</v>
      </c>
      <c r="I121" s="101">
        <f>IFERROR(VLOOKUP(E121,历史数据!AH:AJ,2,),"")</f>
        <v>15.853807106599</v>
      </c>
      <c r="J121" s="104">
        <f t="shared" si="23"/>
        <v>9</v>
      </c>
      <c r="K121" s="104" t="str">
        <f>IFERROR(IF(AND(J120=$H$2*1,MAX(K$64:K120)=MAX(L$64:L120)),MAX(K$64:K120)+1,""),"")</f>
        <v/>
      </c>
      <c r="L121" s="104" t="str">
        <f>IFERROR(IF(AND($F120/INDEX($F$64:$F121,MATCH(MAX(M$64:M121),M$64:M121,0)-1)&lt;(1-$P$2),MAX(K$64:K121)&gt;MAX(L$64:L120)),MAX(K$64:K121),""),"")</f>
        <v/>
      </c>
      <c r="M121" s="104" t="str">
        <f>IFERROR(IF(E121="","",IF(K121&lt;&gt;"",MAX(M$64:M120)+1,IF(AND($F120/INDEX($F$64:$F121,MATCH(MAX(M$64:M120),M$64:M120,0)-1)&gt;(1+$O$2),MAX(K$64:K121)&gt;MAX(L$64:L120)),MAX(M$64:M120)+1,""))),"")</f>
        <v/>
      </c>
      <c r="N121" s="91">
        <f t="shared" si="24"/>
        <v>9</v>
      </c>
      <c r="O121" s="91" t="str">
        <f>IFERROR(IF(AND(N120=$H$2*1,MAX(O$64:O120)=MAX(P$64:P120)),MAX(O$64:O120)+1,""),"")</f>
        <v/>
      </c>
      <c r="P121" s="91" t="str">
        <f>IFERROR(IF(MOD(MAX(Q$64:Q121),10*MAX(O$64:O121))&lt;=2,IF(AND(F120/INDEX($F$64:$F121,MATCH(MAX(O$64:O121),O$64:O121,0)-1)&lt;(1-$P$2),MAX(O$64:O121)&gt;MAX(P$64:P120)),MAX(O$64:O121),""),IF(AND($F120/INDEX($F$64:$F121,MATCH(MAX(Q$64:Q121),Q$64:Q121,0)-1)&lt;(1-$P$2),MAX(O$64:O121)&gt;MAX(P$64:P120)),MAX(O$64:O121),"")),"")</f>
        <v/>
      </c>
      <c r="Q121" s="91" t="str">
        <f>IFERROR(IF(E121="","",IF(O121&lt;&gt;"",MAX(O$64:O121)*10+1,IF(AND($F120/INDEX($F$64:$F121,MATCH(MAX(Q$64:Q120),Q$64:Q120,0)-1)&gt;(1+$O$2),MAX(O$64:O121)&gt;MAX(P$64:P120)),MAX(Q$64:Q120)+1,""))),"")</f>
        <v/>
      </c>
    </row>
    <row r="122" spans="1:17" x14ac:dyDescent="0.2">
      <c r="A122" s="13">
        <f>HLOOKUP($E$2,历史数据!$V$3:$AE$5000,ROW(A120),)</f>
        <v>2129359</v>
      </c>
      <c r="B122" s="41">
        <v>36623</v>
      </c>
      <c r="C122" s="100">
        <f>IFERROR(IF(A122&lt;&gt;0,MAX($C$4:C121)+1,""),"")</f>
        <v>118</v>
      </c>
      <c r="D122" s="100"/>
      <c r="E122" s="99">
        <f t="shared" si="25"/>
        <v>36623</v>
      </c>
      <c r="F122" s="101">
        <f>IFERROR(VLOOKUP(E122,历史数据!AH:AJ,3,),"")</f>
        <v>16.893401015228399</v>
      </c>
      <c r="G122" s="101">
        <f t="shared" si="21"/>
        <v>15.071729272419626</v>
      </c>
      <c r="H122" s="105">
        <f t="shared" si="22"/>
        <v>3.6778492514493166E-3</v>
      </c>
      <c r="I122" s="101">
        <f>IFERROR(VLOOKUP(E122,历史数据!AH:AJ,2,),"")</f>
        <v>16.568527918781701</v>
      </c>
      <c r="J122" s="104">
        <f t="shared" si="23"/>
        <v>10</v>
      </c>
      <c r="K122" s="104" t="str">
        <f>IFERROR(IF(AND(J121=$H$2*1,MAX(K$64:K121)=MAX(L$64:L121)),MAX(K$64:K121)+1,""),"")</f>
        <v/>
      </c>
      <c r="L122" s="104" t="str">
        <f>IFERROR(IF(AND($F121/INDEX($F$64:$F122,MATCH(MAX(M$64:M122),M$64:M122,0)-1)&lt;(1-$P$2),MAX(K$64:K122)&gt;MAX(L$64:L121)),MAX(K$64:K122),""),"")</f>
        <v/>
      </c>
      <c r="M122" s="104" t="str">
        <f>IFERROR(IF(E122="","",IF(K122&lt;&gt;"",MAX(M$64:M121)+1,IF(AND($F121/INDEX($F$64:$F122,MATCH(MAX(M$64:M121),M$64:M121,0)-1)&gt;(1+$O$2),MAX(K$64:K122)&gt;MAX(L$64:L121)),MAX(M$64:M121)+1,""))),"")</f>
        <v/>
      </c>
      <c r="N122" s="91">
        <f t="shared" si="24"/>
        <v>10</v>
      </c>
      <c r="O122" s="91" t="str">
        <f>IFERROR(IF(AND(N121=$H$2*1,MAX(O$64:O121)=MAX(P$64:P121)),MAX(O$64:O121)+1,""),"")</f>
        <v/>
      </c>
      <c r="P122" s="91" t="str">
        <f>IFERROR(IF(MOD(MAX(Q$64:Q122),10*MAX(O$64:O122))&lt;=2,IF(AND(F121/INDEX($F$64:$F122,MATCH(MAX(O$64:O122),O$64:O122,0)-1)&lt;(1-$P$2),MAX(O$64:O122)&gt;MAX(P$64:P121)),MAX(O$64:O122),""),IF(AND($F121/INDEX($F$64:$F122,MATCH(MAX(Q$64:Q122),Q$64:Q122,0)-1)&lt;(1-$P$2),MAX(O$64:O122)&gt;MAX(P$64:P121)),MAX(O$64:O122),"")),"")</f>
        <v/>
      </c>
      <c r="Q122" s="91" t="str">
        <f>IFERROR(IF(E122="","",IF(O122&lt;&gt;"",MAX(O$64:O122)*10+1,IF(AND($F121/INDEX($F$64:$F122,MATCH(MAX(Q$64:Q121),Q$64:Q121,0)-1)&gt;(1+$O$2),MAX(O$64:O122)&gt;MAX(P$64:P121)),MAX(Q$64:Q121)+1,""))),"")</f>
        <v/>
      </c>
    </row>
    <row r="123" spans="1:17" x14ac:dyDescent="0.2">
      <c r="A123" s="13">
        <f>HLOOKUP($E$2,历史数据!$V$3:$AE$5000,ROW(A121),)</f>
        <v>2213371</v>
      </c>
      <c r="B123" s="41">
        <v>36626</v>
      </c>
      <c r="C123" s="100">
        <f>IFERROR(IF(A123&lt;&gt;0,MAX($C$4:C122)+1,""),"")</f>
        <v>119</v>
      </c>
      <c r="D123" s="100"/>
      <c r="E123" s="99">
        <f t="shared" si="25"/>
        <v>36626</v>
      </c>
      <c r="F123" s="101">
        <f>IFERROR(VLOOKUP(E123,历史数据!AH:AJ,3,),"")</f>
        <v>16.880406091370599</v>
      </c>
      <c r="G123" s="101">
        <f t="shared" si="21"/>
        <v>15.1234923857868</v>
      </c>
      <c r="H123" s="105">
        <f t="shared" si="22"/>
        <v>3.4344508471166879E-3</v>
      </c>
      <c r="I123" s="101">
        <f>IFERROR(VLOOKUP(E123,历史数据!AH:AJ,2,),"")</f>
        <v>16.932385786802001</v>
      </c>
      <c r="J123" s="104">
        <f t="shared" si="23"/>
        <v>11</v>
      </c>
      <c r="K123" s="104" t="str">
        <f>IFERROR(IF(AND(J122=$H$2*1,MAX(K$64:K122)=MAX(L$64:L122)),MAX(K$64:K122)+1,""),"")</f>
        <v/>
      </c>
      <c r="L123" s="104" t="str">
        <f>IFERROR(IF(AND($F122/INDEX($F$64:$F123,MATCH(MAX(M$64:M123),M$64:M123,0)-1)&lt;(1-$P$2),MAX(K$64:K123)&gt;MAX(L$64:L122)),MAX(K$64:K123),""),"")</f>
        <v/>
      </c>
      <c r="M123" s="104" t="str">
        <f>IFERROR(IF(E123="","",IF(K123&lt;&gt;"",MAX(M$64:M122)+1,IF(AND($F122/INDEX($F$64:$F123,MATCH(MAX(M$64:M122),M$64:M122,0)-1)&gt;(1+$O$2),MAX(K$64:K123)&gt;MAX(L$64:L122)),MAX(M$64:M122)+1,""))),"")</f>
        <v/>
      </c>
      <c r="N123" s="91">
        <f t="shared" si="24"/>
        <v>11</v>
      </c>
      <c r="O123" s="91" t="str">
        <f>IFERROR(IF(AND(N122=$H$2*1,MAX(O$64:O122)=MAX(P$64:P122)),MAX(O$64:O122)+1,""),"")</f>
        <v/>
      </c>
      <c r="P123" s="91" t="str">
        <f>IFERROR(IF(MOD(MAX(Q$64:Q123),10*MAX(O$64:O123))&lt;=2,IF(AND(F122/INDEX($F$64:$F123,MATCH(MAX(O$64:O123),O$64:O123,0)-1)&lt;(1-$P$2),MAX(O$64:O123)&gt;MAX(P$64:P122)),MAX(O$64:O123),""),IF(AND($F122/INDEX($F$64:$F123,MATCH(MAX(Q$64:Q123),Q$64:Q123,0)-1)&lt;(1-$P$2),MAX(O$64:O123)&gt;MAX(P$64:P122)),MAX(O$64:O123),"")),"")</f>
        <v/>
      </c>
      <c r="Q123" s="91" t="str">
        <f>IFERROR(IF(E123="","",IF(O123&lt;&gt;"",MAX(O$64:O123)*10+1,IF(AND($F122/INDEX($F$64:$F123,MATCH(MAX(Q$64:Q122),Q$64:Q122,0)-1)&gt;(1+$O$2),MAX(O$64:O123)&gt;MAX(P$64:P122)),MAX(Q$64:Q122)+1,""))),"")</f>
        <v/>
      </c>
    </row>
    <row r="124" spans="1:17" x14ac:dyDescent="0.2">
      <c r="A124" s="13">
        <f>HLOOKUP($E$2,历史数据!$V$3:$AE$5000,ROW(A122),)</f>
        <v>1421839</v>
      </c>
      <c r="B124" s="41">
        <v>36627</v>
      </c>
      <c r="C124" s="100">
        <f>IFERROR(IF(A124&lt;&gt;0,MAX($C$4:C123)+1,""),"")</f>
        <v>120</v>
      </c>
      <c r="D124" s="100"/>
      <c r="E124" s="99">
        <f t="shared" si="25"/>
        <v>36627</v>
      </c>
      <c r="F124" s="101">
        <f>IFERROR(VLOOKUP(E124,历史数据!AH:AJ,3,),"")</f>
        <v>16.243654822334999</v>
      </c>
      <c r="G124" s="101">
        <f t="shared" si="21"/>
        <v>15.155329949238576</v>
      </c>
      <c r="H124" s="105">
        <f t="shared" si="22"/>
        <v>2.1051727100875883E-3</v>
      </c>
      <c r="I124" s="101">
        <f>IFERROR(VLOOKUP(E124,历史数据!AH:AJ,2,),"")</f>
        <v>16.880406091370599</v>
      </c>
      <c r="J124" s="104">
        <f t="shared" si="23"/>
        <v>12</v>
      </c>
      <c r="K124" s="104" t="str">
        <f>IFERROR(IF(AND(J123=$H$2*1,MAX(K$64:K123)=MAX(L$64:L123)),MAX(K$64:K123)+1,""),"")</f>
        <v/>
      </c>
      <c r="L124" s="104" t="str">
        <f>IFERROR(IF(AND($F123/INDEX($F$64:$F124,MATCH(MAX(M$64:M124),M$64:M124,0)-1)&lt;(1-$P$2),MAX(K$64:K124)&gt;MAX(L$64:L123)),MAX(K$64:K124),""),"")</f>
        <v/>
      </c>
      <c r="M124" s="104" t="str">
        <f>IFERROR(IF(E124="","",IF(K124&lt;&gt;"",MAX(M$64:M123)+1,IF(AND($F123/INDEX($F$64:$F124,MATCH(MAX(M$64:M123),M$64:M123,0)-1)&gt;(1+$O$2),MAX(K$64:K124)&gt;MAX(L$64:L123)),MAX(M$64:M123)+1,""))),"")</f>
        <v/>
      </c>
      <c r="N124" s="91">
        <f t="shared" si="24"/>
        <v>12</v>
      </c>
      <c r="O124" s="91" t="str">
        <f>IFERROR(IF(AND(N123=$H$2*1,MAX(O$64:O123)=MAX(P$64:P123)),MAX(O$64:O123)+1,""),"")</f>
        <v/>
      </c>
      <c r="P124" s="91" t="str">
        <f>IFERROR(IF(MOD(MAX(Q$64:Q124),10*MAX(O$64:O124))&lt;=2,IF(AND(F123/INDEX($F$64:$F124,MATCH(MAX(O$64:O124),O$64:O124,0)-1)&lt;(1-$P$2),MAX(O$64:O124)&gt;MAX(P$64:P123)),MAX(O$64:O124),""),IF(AND($F123/INDEX($F$64:$F124,MATCH(MAX(Q$64:Q124),Q$64:Q124,0)-1)&lt;(1-$P$2),MAX(O$64:O124)&gt;MAX(P$64:P123)),MAX(O$64:O124),"")),"")</f>
        <v/>
      </c>
      <c r="Q124" s="91" t="str">
        <f>IFERROR(IF(E124="","",IF(O124&lt;&gt;"",MAX(O$64:O124)*10+1,IF(AND($F123/INDEX($F$64:$F124,MATCH(MAX(Q$64:Q123),Q$64:Q123,0)-1)&gt;(1+$O$2),MAX(O$64:O124)&gt;MAX(P$64:P123)),MAX(Q$64:Q123)+1,""))),"")</f>
        <v/>
      </c>
    </row>
    <row r="125" spans="1:17" x14ac:dyDescent="0.2">
      <c r="A125" s="13">
        <f>HLOOKUP($E$2,历史数据!$V$3:$AE$5000,ROW(A123),)</f>
        <v>1300382</v>
      </c>
      <c r="B125" s="41">
        <v>36628</v>
      </c>
      <c r="C125" s="100">
        <f>IFERROR(IF(A125&lt;&gt;0,MAX($C$4:C124)+1,""),"")</f>
        <v>121</v>
      </c>
      <c r="D125" s="100"/>
      <c r="E125" s="99">
        <f t="shared" si="25"/>
        <v>36628</v>
      </c>
      <c r="F125" s="101">
        <f>IFERROR(VLOOKUP(E125,历史数据!AH:AJ,3,),"")</f>
        <v>16.568527918781701</v>
      </c>
      <c r="G125" s="101">
        <f t="shared" si="21"/>
        <v>15.189983079526225</v>
      </c>
      <c r="H125" s="105">
        <f t="shared" si="22"/>
        <v>2.2865309038944126E-3</v>
      </c>
      <c r="I125" s="101">
        <f>IFERROR(VLOOKUP(E125,历史数据!AH:AJ,2,),"")</f>
        <v>16.243654822334999</v>
      </c>
      <c r="J125" s="104">
        <f t="shared" si="23"/>
        <v>13</v>
      </c>
      <c r="K125" s="104" t="str">
        <f>IFERROR(IF(AND(J124=$H$2*1,MAX(K$64:K124)=MAX(L$64:L124)),MAX(K$64:K124)+1,""),"")</f>
        <v/>
      </c>
      <c r="L125" s="104" t="str">
        <f>IFERROR(IF(AND($F124/INDEX($F$64:$F125,MATCH(MAX(M$64:M125),M$64:M125,0)-1)&lt;(1-$P$2),MAX(K$64:K125)&gt;MAX(L$64:L124)),MAX(K$64:K125),""),"")</f>
        <v/>
      </c>
      <c r="M125" s="104" t="str">
        <f>IFERROR(IF(E125="","",IF(K125&lt;&gt;"",MAX(M$64:M124)+1,IF(AND($F124/INDEX($F$64:$F125,MATCH(MAX(M$64:M124),M$64:M124,0)-1)&gt;(1+$O$2),MAX(K$64:K125)&gt;MAX(L$64:L124)),MAX(M$64:M124)+1,""))),"")</f>
        <v/>
      </c>
      <c r="N125" s="91">
        <f t="shared" si="24"/>
        <v>13</v>
      </c>
      <c r="O125" s="91" t="str">
        <f>IFERROR(IF(AND(N124=$H$2*1,MAX(O$64:O124)=MAX(P$64:P124)),MAX(O$64:O124)+1,""),"")</f>
        <v/>
      </c>
      <c r="P125" s="91" t="str">
        <f>IFERROR(IF(MOD(MAX(Q$64:Q125),10*MAX(O$64:O125))&lt;=2,IF(AND(F124/INDEX($F$64:$F125,MATCH(MAX(O$64:O125),O$64:O125,0)-1)&lt;(1-$P$2),MAX(O$64:O125)&gt;MAX(P$64:P124)),MAX(O$64:O125),""),IF(AND($F124/INDEX($F$64:$F125,MATCH(MAX(Q$64:Q125),Q$64:Q125,0)-1)&lt;(1-$P$2),MAX(O$64:O125)&gt;MAX(P$64:P124)),MAX(O$64:O125),"")),"")</f>
        <v/>
      </c>
      <c r="Q125" s="91" t="str">
        <f>IFERROR(IF(E125="","",IF(O125&lt;&gt;"",MAX(O$64:O125)*10+1,IF(AND($F124/INDEX($F$64:$F125,MATCH(MAX(Q$64:Q124),Q$64:Q124,0)-1)&gt;(1+$O$2),MAX(O$64:O125)&gt;MAX(P$64:P124)),MAX(Q$64:Q124)+1,""))),"")</f>
        <v/>
      </c>
    </row>
    <row r="126" spans="1:17" x14ac:dyDescent="0.2">
      <c r="A126" s="13">
        <f>HLOOKUP($E$2,历史数据!$V$3:$AE$5000,ROW(A124),)</f>
        <v>1004466</v>
      </c>
      <c r="B126" s="41">
        <v>36629</v>
      </c>
      <c r="C126" s="100">
        <f>IFERROR(IF(A126&lt;&gt;0,MAX($C$4:C125)+1,""),"")</f>
        <v>122</v>
      </c>
      <c r="D126" s="100"/>
      <c r="E126" s="99">
        <f t="shared" si="25"/>
        <v>36629</v>
      </c>
      <c r="F126" s="101">
        <f>IFERROR(VLOOKUP(E126,历史数据!AH:AJ,3,),"")</f>
        <v>16.6075126903553</v>
      </c>
      <c r="G126" s="101">
        <f t="shared" si="21"/>
        <v>15.220304568527917</v>
      </c>
      <c r="H126" s="105">
        <f t="shared" si="22"/>
        <v>1.9961502815997179E-3</v>
      </c>
      <c r="I126" s="101">
        <f>IFERROR(VLOOKUP(E126,历史数据!AH:AJ,2,),"")</f>
        <v>16.633502538071099</v>
      </c>
      <c r="J126" s="104">
        <f t="shared" si="23"/>
        <v>14</v>
      </c>
      <c r="K126" s="104" t="str">
        <f>IFERROR(IF(AND(J125=$H$2*1,MAX(K$64:K125)=MAX(L$64:L125)),MAX(K$64:K125)+1,""),"")</f>
        <v/>
      </c>
      <c r="L126" s="104" t="str">
        <f>IFERROR(IF(AND($F125/INDEX($F$64:$F126,MATCH(MAX(M$64:M126),M$64:M126,0)-1)&lt;(1-$P$2),MAX(K$64:K126)&gt;MAX(L$64:L125)),MAX(K$64:K126),""),"")</f>
        <v/>
      </c>
      <c r="M126" s="104" t="str">
        <f>IFERROR(IF(E126="","",IF(K126&lt;&gt;"",MAX(M$64:M125)+1,IF(AND($F125/INDEX($F$64:$F126,MATCH(MAX(M$64:M125),M$64:M125,0)-1)&gt;(1+$O$2),MAX(K$64:K126)&gt;MAX(L$64:L125)),MAX(M$64:M125)+1,""))),"")</f>
        <v/>
      </c>
      <c r="N126" s="91">
        <f t="shared" si="24"/>
        <v>14</v>
      </c>
      <c r="O126" s="91" t="str">
        <f>IFERROR(IF(AND(N125=$H$2*1,MAX(O$64:O125)=MAX(P$64:P125)),MAX(O$64:O125)+1,""),"")</f>
        <v/>
      </c>
      <c r="P126" s="91" t="str">
        <f>IFERROR(IF(MOD(MAX(Q$64:Q126),10*MAX(O$64:O126))&lt;=2,IF(AND(F125/INDEX($F$64:$F126,MATCH(MAX(O$64:O126),O$64:O126,0)-1)&lt;(1-$P$2),MAX(O$64:O126)&gt;MAX(P$64:P125)),MAX(O$64:O126),""),IF(AND($F125/INDEX($F$64:$F126,MATCH(MAX(Q$64:Q126),Q$64:Q126,0)-1)&lt;(1-$P$2),MAX(O$64:O126)&gt;MAX(P$64:P125)),MAX(O$64:O126),"")),"")</f>
        <v/>
      </c>
      <c r="Q126" s="91" t="str">
        <f>IFERROR(IF(E126="","",IF(O126&lt;&gt;"",MAX(O$64:O126)*10+1,IF(AND($F125/INDEX($F$64:$F126,MATCH(MAX(Q$64:Q125),Q$64:Q125,0)-1)&gt;(1+$O$2),MAX(O$64:O126)&gt;MAX(P$64:P125)),MAX(Q$64:Q125)+1,""))),"")</f>
        <v/>
      </c>
    </row>
    <row r="127" spans="1:17" x14ac:dyDescent="0.2">
      <c r="A127" s="13">
        <f>HLOOKUP($E$2,历史数据!$V$3:$AE$5000,ROW(A125),)</f>
        <v>1329633</v>
      </c>
      <c r="B127" s="41">
        <v>36630</v>
      </c>
      <c r="C127" s="100">
        <f>IFERROR(IF(A127&lt;&gt;0,MAX($C$4:C126)+1,""),"")</f>
        <v>123</v>
      </c>
      <c r="D127" s="100"/>
      <c r="E127" s="99">
        <f t="shared" si="25"/>
        <v>36630</v>
      </c>
      <c r="F127" s="101">
        <f>IFERROR(VLOOKUP(E127,历史数据!AH:AJ,3,),"")</f>
        <v>16.776446700507599</v>
      </c>
      <c r="G127" s="101">
        <f t="shared" si="21"/>
        <v>15.249759729272416</v>
      </c>
      <c r="H127" s="105">
        <f t="shared" si="22"/>
        <v>1.9352543578796677E-3</v>
      </c>
      <c r="I127" s="101">
        <f>IFERROR(VLOOKUP(E127,历史数据!AH:AJ,2,),"")</f>
        <v>16.7114720812183</v>
      </c>
      <c r="J127" s="104">
        <f t="shared" si="23"/>
        <v>15</v>
      </c>
      <c r="K127" s="104" t="str">
        <f>IFERROR(IF(AND(J126=$H$2*1,MAX(K$64:K126)=MAX(L$64:L126)),MAX(K$64:K126)+1,""),"")</f>
        <v/>
      </c>
      <c r="L127" s="104" t="str">
        <f>IFERROR(IF(AND($F126/INDEX($F$64:$F127,MATCH(MAX(M$64:M127),M$64:M127,0)-1)&lt;(1-$P$2),MAX(K$64:K127)&gt;MAX(L$64:L126)),MAX(K$64:K127),""),"")</f>
        <v/>
      </c>
      <c r="M127" s="104" t="str">
        <f>IFERROR(IF(E127="","",IF(K127&lt;&gt;"",MAX(M$64:M126)+1,IF(AND($F126/INDEX($F$64:$F127,MATCH(MAX(M$64:M126),M$64:M126,0)-1)&gt;(1+$O$2),MAX(K$64:K127)&gt;MAX(L$64:L126)),MAX(M$64:M126)+1,""))),"")</f>
        <v/>
      </c>
      <c r="N127" s="91">
        <f t="shared" si="24"/>
        <v>15</v>
      </c>
      <c r="O127" s="91" t="str">
        <f>IFERROR(IF(AND(N126=$H$2*1,MAX(O$64:O126)=MAX(P$64:P126)),MAX(O$64:O126)+1,""),"")</f>
        <v/>
      </c>
      <c r="P127" s="91" t="str">
        <f>IFERROR(IF(MOD(MAX(Q$64:Q127),10*MAX(O$64:O127))&lt;=2,IF(AND(F126/INDEX($F$64:$F127,MATCH(MAX(O$64:O127),O$64:O127,0)-1)&lt;(1-$P$2),MAX(O$64:O127)&gt;MAX(P$64:P126)),MAX(O$64:O127),""),IF(AND($F126/INDEX($F$64:$F127,MATCH(MAX(Q$64:Q127),Q$64:Q127,0)-1)&lt;(1-$P$2),MAX(O$64:O127)&gt;MAX(P$64:P126)),MAX(O$64:O127),"")),"")</f>
        <v/>
      </c>
      <c r="Q127" s="91" t="str">
        <f>IFERROR(IF(E127="","",IF(O127&lt;&gt;"",MAX(O$64:O127)*10+1,IF(AND($F126/INDEX($F$64:$F127,MATCH(MAX(Q$64:Q126),Q$64:Q126,0)-1)&gt;(1+$O$2),MAX(O$64:O127)&gt;MAX(P$64:P126)),MAX(Q$64:Q126)+1,""))),"")</f>
        <v/>
      </c>
    </row>
    <row r="128" spans="1:17" x14ac:dyDescent="0.2">
      <c r="A128" s="13">
        <f>HLOOKUP($E$2,历史数据!$V$3:$AE$5000,ROW(A126),)</f>
        <v>4806160</v>
      </c>
      <c r="B128" s="41">
        <v>36633</v>
      </c>
      <c r="C128" s="100">
        <f>IFERROR(IF(A128&lt;&gt;0,MAX($C$4:C127)+1,""),"")</f>
        <v>124</v>
      </c>
      <c r="D128" s="100"/>
      <c r="E128" s="99">
        <f t="shared" si="25"/>
        <v>36633</v>
      </c>
      <c r="F128" s="101">
        <f>IFERROR(VLOOKUP(E128,历史数据!AH:AJ,3,),"")</f>
        <v>17.517157360406099</v>
      </c>
      <c r="G128" s="101">
        <f t="shared" si="21"/>
        <v>15.266436548223346</v>
      </c>
      <c r="H128" s="105">
        <f t="shared" si="22"/>
        <v>1.0935791282611351E-3</v>
      </c>
      <c r="I128" s="101">
        <f>IFERROR(VLOOKUP(E128,历史数据!AH:AJ,2,),"")</f>
        <v>16.503553299492399</v>
      </c>
      <c r="J128" s="104">
        <f t="shared" si="23"/>
        <v>16</v>
      </c>
      <c r="K128" s="104" t="str">
        <f>IFERROR(IF(AND(J127=$H$2*1,MAX(K$64:K127)=MAX(L$64:L127)),MAX(K$64:K127)+1,""),"")</f>
        <v/>
      </c>
      <c r="L128" s="104" t="str">
        <f>IFERROR(IF(AND($F127/INDEX($F$64:$F128,MATCH(MAX(M$64:M128),M$64:M128,0)-1)&lt;(1-$P$2),MAX(K$64:K128)&gt;MAX(L$64:L127)),MAX(K$64:K128),""),"")</f>
        <v/>
      </c>
      <c r="M128" s="104" t="str">
        <f>IFERROR(IF(E128="","",IF(K128&lt;&gt;"",MAX(M$64:M127)+1,IF(AND($F127/INDEX($F$64:$F128,MATCH(MAX(M$64:M127),M$64:M127,0)-1)&gt;(1+$O$2),MAX(K$64:K128)&gt;MAX(L$64:L127)),MAX(M$64:M127)+1,""))),"")</f>
        <v/>
      </c>
      <c r="N128" s="91">
        <f t="shared" si="24"/>
        <v>16</v>
      </c>
      <c r="O128" s="91" t="str">
        <f>IFERROR(IF(AND(N127=$H$2*1,MAX(O$64:O127)=MAX(P$64:P127)),MAX(O$64:O127)+1,""),"")</f>
        <v/>
      </c>
      <c r="P128" s="91" t="str">
        <f>IFERROR(IF(MOD(MAX(Q$64:Q128),10*MAX(O$64:O128))&lt;=2,IF(AND(F127/INDEX($F$64:$F128,MATCH(MAX(O$64:O128),O$64:O128,0)-1)&lt;(1-$P$2),MAX(O$64:O128)&gt;MAX(P$64:P127)),MAX(O$64:O128),""),IF(AND($F127/INDEX($F$64:$F128,MATCH(MAX(Q$64:Q128),Q$64:Q128,0)-1)&lt;(1-$P$2),MAX(O$64:O128)&gt;MAX(P$64:P127)),MAX(O$64:O128),"")),"")</f>
        <v/>
      </c>
      <c r="Q128" s="91" t="str">
        <f>IFERROR(IF(E128="","",IF(O128&lt;&gt;"",MAX(O$64:O128)*10+1,IF(AND($F127/INDEX($F$64:$F128,MATCH(MAX(Q$64:Q127),Q$64:Q127,0)-1)&gt;(1+$O$2),MAX(O$64:O128)&gt;MAX(P$64:P127)),MAX(Q$64:Q127)+1,""))),"")</f>
        <v/>
      </c>
    </row>
    <row r="129" spans="1:17" x14ac:dyDescent="0.2">
      <c r="A129" s="13">
        <f>HLOOKUP($E$2,历史数据!$V$3:$AE$5000,ROW(A127),)</f>
        <v>2146146</v>
      </c>
      <c r="B129" s="41">
        <v>36634</v>
      </c>
      <c r="C129" s="100">
        <f>IFERROR(IF(A129&lt;&gt;0,MAX($C$4:C128)+1,""),"")</f>
        <v>125</v>
      </c>
      <c r="D129" s="100"/>
      <c r="E129" s="99">
        <f t="shared" si="25"/>
        <v>36634</v>
      </c>
      <c r="F129" s="101">
        <f>IFERROR(VLOOKUP(E129,历史数据!AH:AJ,3,),"")</f>
        <v>17.543147208121798</v>
      </c>
      <c r="G129" s="101">
        <f t="shared" ref="G129:G192" si="42">IFERROR(IF(E129="","",AVERAGE(F70:F129)),"")</f>
        <v>15.295675126903548</v>
      </c>
      <c r="H129" s="105">
        <f t="shared" si="22"/>
        <v>1.9152196118488174E-3</v>
      </c>
      <c r="I129" s="101">
        <f>IFERROR(VLOOKUP(E129,历史数据!AH:AJ,2,),"")</f>
        <v>17.4781725888325</v>
      </c>
      <c r="J129" s="104">
        <f t="shared" si="23"/>
        <v>17</v>
      </c>
      <c r="K129" s="104" t="str">
        <f>IFERROR(IF(AND(J128=$H$2*1,MAX(K$64:K128)=MAX(L$64:L128)),MAX(K$64:K128)+1,""),"")</f>
        <v/>
      </c>
      <c r="L129" s="104" t="str">
        <f>IFERROR(IF(AND($F128/INDEX($F$64:$F129,MATCH(MAX(M$64:M129),M$64:M129,0)-1)&lt;(1-$P$2),MAX(K$64:K129)&gt;MAX(L$64:L128)),MAX(K$64:K129),""),"")</f>
        <v/>
      </c>
      <c r="M129" s="104" t="str">
        <f>IFERROR(IF(E129="","",IF(K129&lt;&gt;"",MAX(M$64:M128)+1,IF(AND($F128/INDEX($F$64:$F129,MATCH(MAX(M$64:M128),M$64:M128,0)-1)&gt;(1+$O$2),MAX(K$64:K129)&gt;MAX(L$64:L128)),MAX(M$64:M128)+1,""))),"")</f>
        <v/>
      </c>
      <c r="N129" s="91">
        <f t="shared" si="24"/>
        <v>17</v>
      </c>
      <c r="O129" s="91" t="str">
        <f>IFERROR(IF(AND(N128=$H$2*1,MAX(O$64:O128)=MAX(P$64:P128)),MAX(O$64:O128)+1,""),"")</f>
        <v/>
      </c>
      <c r="P129" s="91" t="str">
        <f>IFERROR(IF(MOD(MAX(Q$64:Q129),10*MAX(O$64:O129))&lt;=2,IF(AND(F128/INDEX($F$64:$F129,MATCH(MAX(O$64:O129),O$64:O129,0)-1)&lt;(1-$P$2),MAX(O$64:O129)&gt;MAX(P$64:P128)),MAX(O$64:O129),""),IF(AND($F128/INDEX($F$64:$F129,MATCH(MAX(Q$64:Q129),Q$64:Q129,0)-1)&lt;(1-$P$2),MAX(O$64:O129)&gt;MAX(P$64:P128)),MAX(O$64:O129),"")),"")</f>
        <v/>
      </c>
      <c r="Q129" s="91" t="str">
        <f>IFERROR(IF(E129="","",IF(O129&lt;&gt;"",MAX(O$64:O129)*10+1,IF(AND($F128/INDEX($F$64:$F129,MATCH(MAX(Q$64:Q128),Q$64:Q128,0)-1)&gt;(1+$O$2),MAX(O$64:O129)&gt;MAX(P$64:P128)),MAX(Q$64:Q128)+1,""))),"")</f>
        <v/>
      </c>
    </row>
    <row r="130" spans="1:17" x14ac:dyDescent="0.2">
      <c r="A130" s="13">
        <f>HLOOKUP($E$2,历史数据!$V$3:$AE$5000,ROW(A128),)</f>
        <v>1603000</v>
      </c>
      <c r="B130" s="41">
        <v>36635</v>
      </c>
      <c r="C130" s="100">
        <f>IFERROR(IF(A130&lt;&gt;0,MAX($C$4:C129)+1,""),"")</f>
        <v>126</v>
      </c>
      <c r="D130" s="100"/>
      <c r="E130" s="99">
        <f t="shared" si="25"/>
        <v>36635</v>
      </c>
      <c r="F130" s="101">
        <f>IFERROR(VLOOKUP(E130,历史数据!AH:AJ,3,),"")</f>
        <v>17.140304568527899</v>
      </c>
      <c r="G130" s="101">
        <f t="shared" si="42"/>
        <v>15.333793570219962</v>
      </c>
      <c r="H130" s="105">
        <f t="shared" ref="H130:H193" si="43">IFERROR(G130/G129-1,"")</f>
        <v>2.4921059711426885E-3</v>
      </c>
      <c r="I130" s="101">
        <f>IFERROR(VLOOKUP(E130,历史数据!AH:AJ,2,),"")</f>
        <v>17.4781725888325</v>
      </c>
      <c r="J130" s="104">
        <f t="shared" ref="J130:J193" si="44">IFERROR(IF(L130&lt;&gt;"","0",IF(AND($H130&gt;0,$F130&gt;$G130),J129+1,0)),"")</f>
        <v>18</v>
      </c>
      <c r="K130" s="104" t="str">
        <f>IFERROR(IF(AND(J129=$H$2*1,MAX(K$64:K129)=MAX(L$64:L129)),MAX(K$64:K129)+1,""),"")</f>
        <v/>
      </c>
      <c r="L130" s="104" t="str">
        <f>IFERROR(IF(AND($F129/INDEX($F$64:$F130,MATCH(MAX(M$64:M130),M$64:M130,0)-1)&lt;(1-$P$2),MAX(K$64:K130)&gt;MAX(L$64:L129)),MAX(K$64:K130),""),"")</f>
        <v/>
      </c>
      <c r="M130" s="104" t="str">
        <f>IFERROR(IF(E130="","",IF(K130&lt;&gt;"",MAX(M$64:M129)+1,IF(AND($F129/INDEX($F$64:$F130,MATCH(MAX(M$64:M129),M$64:M129,0)-1)&gt;(1+$O$2),MAX(K$64:K130)&gt;MAX(L$64:L129)),MAX(M$64:M129)+1,""))),"")</f>
        <v/>
      </c>
      <c r="N130" s="91">
        <f t="shared" ref="N130:N193" si="45">IFERROR(IF(P130&lt;&gt;"","0",IF(AND($H130&gt;0,$F130&gt;$G130),N129+1,0)),"")</f>
        <v>18</v>
      </c>
      <c r="O130" s="91" t="str">
        <f>IFERROR(IF(AND(N129=$H$2*1,MAX(O$64:O129)=MAX(P$64:P129)),MAX(O$64:O129)+1,""),"")</f>
        <v/>
      </c>
      <c r="P130" s="91" t="str">
        <f>IFERROR(IF(MOD(MAX(Q$64:Q130),10*MAX(O$64:O130))&lt;=2,IF(AND(F129/INDEX($F$64:$F130,MATCH(MAX(O$64:O130),O$64:O130,0)-1)&lt;(1-$P$2),MAX(O$64:O130)&gt;MAX(P$64:P129)),MAX(O$64:O130),""),IF(AND($F129/INDEX($F$64:$F130,MATCH(MAX(Q$64:Q130),Q$64:Q130,0)-1)&lt;(1-$P$2),MAX(O$64:O130)&gt;MAX(P$64:P129)),MAX(O$64:O130),"")),"")</f>
        <v/>
      </c>
      <c r="Q130" s="91" t="str">
        <f>IFERROR(IF(E130="","",IF(O130&lt;&gt;"",MAX(O$64:O130)*10+1,IF(AND($F129/INDEX($F$64:$F130,MATCH(MAX(Q$64:Q129),Q$64:Q129,0)-1)&gt;(1+$O$2),MAX(O$64:O130)&gt;MAX(P$64:P129)),MAX(Q$64:Q129)+1,""))),"")</f>
        <v/>
      </c>
    </row>
    <row r="131" spans="1:17" x14ac:dyDescent="0.2">
      <c r="A131" s="13">
        <f>HLOOKUP($E$2,历史数据!$V$3:$AE$5000,ROW(A129),)</f>
        <v>1266228</v>
      </c>
      <c r="B131" s="41">
        <v>36636</v>
      </c>
      <c r="C131" s="100">
        <f>IFERROR(IF(A131&lt;&gt;0,MAX($C$4:C130)+1,""),"")</f>
        <v>127</v>
      </c>
      <c r="D131" s="100"/>
      <c r="E131" s="99">
        <f t="shared" si="25"/>
        <v>36636</v>
      </c>
      <c r="F131" s="101">
        <f>IFERROR(VLOOKUP(E131,历史数据!AH:AJ,3,),"")</f>
        <v>17.413197969543099</v>
      </c>
      <c r="G131" s="101">
        <f t="shared" si="42"/>
        <v>15.380358714043988</v>
      </c>
      <c r="H131" s="105">
        <f t="shared" si="43"/>
        <v>3.036766056017548E-3</v>
      </c>
      <c r="I131" s="101">
        <f>IFERROR(VLOOKUP(E131,历史数据!AH:AJ,2,),"")</f>
        <v>17.127309644669999</v>
      </c>
      <c r="J131" s="104">
        <f t="shared" si="44"/>
        <v>19</v>
      </c>
      <c r="K131" s="104" t="str">
        <f>IFERROR(IF(AND(J130=$H$2*1,MAX(K$64:K130)=MAX(L$64:L130)),MAX(K$64:K130)+1,""),"")</f>
        <v/>
      </c>
      <c r="L131" s="104" t="str">
        <f>IFERROR(IF(AND($F130/INDEX($F$64:$F131,MATCH(MAX(M$64:M131),M$64:M131,0)-1)&lt;(1-$P$2),MAX(K$64:K131)&gt;MAX(L$64:L130)),MAX(K$64:K131),""),"")</f>
        <v/>
      </c>
      <c r="M131" s="104" t="str">
        <f>IFERROR(IF(E131="","",IF(K131&lt;&gt;"",MAX(M$64:M130)+1,IF(AND($F130/INDEX($F$64:$F131,MATCH(MAX(M$64:M130),M$64:M130,0)-1)&gt;(1+$O$2),MAX(K$64:K131)&gt;MAX(L$64:L130)),MAX(M$64:M130)+1,""))),"")</f>
        <v/>
      </c>
      <c r="N131" s="91">
        <f t="shared" si="45"/>
        <v>19</v>
      </c>
      <c r="O131" s="91" t="str">
        <f>IFERROR(IF(AND(N130=$H$2*1,MAX(O$64:O130)=MAX(P$64:P130)),MAX(O$64:O130)+1,""),"")</f>
        <v/>
      </c>
      <c r="P131" s="91" t="str">
        <f>IFERROR(IF(MOD(MAX(Q$64:Q131),10*MAX(O$64:O131))&lt;=2,IF(AND(F130/INDEX($F$64:$F131,MATCH(MAX(O$64:O131),O$64:O131,0)-1)&lt;(1-$P$2),MAX(O$64:O131)&gt;MAX(P$64:P130)),MAX(O$64:O131),""),IF(AND($F130/INDEX($F$64:$F131,MATCH(MAX(Q$64:Q131),Q$64:Q131,0)-1)&lt;(1-$P$2),MAX(O$64:O131)&gt;MAX(P$64:P130)),MAX(O$64:O131),"")),"")</f>
        <v/>
      </c>
      <c r="Q131" s="91" t="str">
        <f>IFERROR(IF(E131="","",IF(O131&lt;&gt;"",MAX(O$64:O131)*10+1,IF(AND($F130/INDEX($F$64:$F131,MATCH(MAX(Q$64:Q130),Q$64:Q130,0)-1)&gt;(1+$O$2),MAX(O$64:O131)&gt;MAX(P$64:P130)),MAX(Q$64:Q130)+1,""))),"")</f>
        <v/>
      </c>
    </row>
    <row r="132" spans="1:17" x14ac:dyDescent="0.2">
      <c r="A132" s="13">
        <f>HLOOKUP($E$2,历史数据!$V$3:$AE$5000,ROW(A130),)</f>
        <v>1289465</v>
      </c>
      <c r="B132" s="41">
        <v>36637</v>
      </c>
      <c r="C132" s="100">
        <f>IFERROR(IF(A132&lt;&gt;0,MAX($C$4:C131)+1,""),"")</f>
        <v>128</v>
      </c>
      <c r="D132" s="100"/>
      <c r="E132" s="99">
        <f t="shared" si="25"/>
        <v>36637</v>
      </c>
      <c r="F132" s="101">
        <f>IFERROR(VLOOKUP(E132,历史数据!AH:AJ,3,),"")</f>
        <v>17.439187817258901</v>
      </c>
      <c r="G132" s="101">
        <f t="shared" si="42"/>
        <v>15.43558714043993</v>
      </c>
      <c r="H132" s="105">
        <f t="shared" si="43"/>
        <v>3.5908412425720293E-3</v>
      </c>
      <c r="I132" s="101">
        <f>IFERROR(VLOOKUP(E132,历史数据!AH:AJ,2,),"")</f>
        <v>17.582131979695401</v>
      </c>
      <c r="J132" s="104">
        <f t="shared" si="44"/>
        <v>20</v>
      </c>
      <c r="K132" s="104" t="str">
        <f>IFERROR(IF(AND(J131=$H$2*1,MAX(K$64:K131)=MAX(L$64:L131)),MAX(K$64:K131)+1,""),"")</f>
        <v/>
      </c>
      <c r="L132" s="104" t="str">
        <f>IFERROR(IF(AND($F131/INDEX($F$64:$F132,MATCH(MAX(M$64:M132),M$64:M132,0)-1)&lt;(1-$P$2),MAX(K$64:K132)&gt;MAX(L$64:L131)),MAX(K$64:K132),""),"")</f>
        <v/>
      </c>
      <c r="M132" s="104" t="str">
        <f>IFERROR(IF(E132="","",IF(K132&lt;&gt;"",MAX(M$64:M131)+1,IF(AND($F131/INDEX($F$64:$F132,MATCH(MAX(M$64:M131),M$64:M131,0)-1)&gt;(1+$O$2),MAX(K$64:K132)&gt;MAX(L$64:L131)),MAX(M$64:M131)+1,""))),"")</f>
        <v/>
      </c>
      <c r="N132" s="91">
        <f t="shared" si="45"/>
        <v>20</v>
      </c>
      <c r="O132" s="91" t="str">
        <f>IFERROR(IF(AND(N131=$H$2*1,MAX(O$64:O131)=MAX(P$64:P131)),MAX(O$64:O131)+1,""),"")</f>
        <v/>
      </c>
      <c r="P132" s="91" t="str">
        <f>IFERROR(IF(MOD(MAX(Q$64:Q132),10*MAX(O$64:O132))&lt;=2,IF(AND(F131/INDEX($F$64:$F132,MATCH(MAX(O$64:O132),O$64:O132,0)-1)&lt;(1-$P$2),MAX(O$64:O132)&gt;MAX(P$64:P131)),MAX(O$64:O132),""),IF(AND($F131/INDEX($F$64:$F132,MATCH(MAX(Q$64:Q132),Q$64:Q132,0)-1)&lt;(1-$P$2),MAX(O$64:O132)&gt;MAX(P$64:P131)),MAX(O$64:O132),"")),"")</f>
        <v/>
      </c>
      <c r="Q132" s="91" t="str">
        <f>IFERROR(IF(E132="","",IF(O132&lt;&gt;"",MAX(O$64:O132)*10+1,IF(AND($F131/INDEX($F$64:$F132,MATCH(MAX(Q$64:Q131),Q$64:Q131,0)-1)&gt;(1+$O$2),MAX(O$64:O132)&gt;MAX(P$64:P131)),MAX(Q$64:Q131)+1,""))),"")</f>
        <v/>
      </c>
    </row>
    <row r="133" spans="1:17" x14ac:dyDescent="0.2">
      <c r="A133" s="13">
        <f>HLOOKUP($E$2,历史数据!$V$3:$AE$5000,ROW(A131),)</f>
        <v>1257557</v>
      </c>
      <c r="B133" s="41">
        <v>36640</v>
      </c>
      <c r="C133" s="100">
        <f>IFERROR(IF(A133&lt;&gt;0,MAX($C$4:C132)+1,""),"")</f>
        <v>129</v>
      </c>
      <c r="D133" s="100"/>
      <c r="E133" s="99">
        <f t="shared" si="25"/>
        <v>36640</v>
      </c>
      <c r="F133" s="101">
        <f>IFERROR(VLOOKUP(E133,历史数据!AH:AJ,3,),"")</f>
        <v>16.750456852791899</v>
      </c>
      <c r="G133" s="101">
        <f t="shared" si="42"/>
        <v>15.468507614213197</v>
      </c>
      <c r="H133" s="105">
        <f t="shared" si="43"/>
        <v>2.1327645961077835E-3</v>
      </c>
      <c r="I133" s="101">
        <f>IFERROR(VLOOKUP(E133,历史数据!AH:AJ,2,),"")</f>
        <v>17.439187817258901</v>
      </c>
      <c r="J133" s="104">
        <f t="shared" si="44"/>
        <v>21</v>
      </c>
      <c r="K133" s="104" t="str">
        <f>IFERROR(IF(AND(J132=$H$2*1,MAX(K$64:K132)=MAX(L$64:L132)),MAX(K$64:K132)+1,""),"")</f>
        <v/>
      </c>
      <c r="L133" s="104" t="str">
        <f>IFERROR(IF(AND($F132/INDEX($F$64:$F133,MATCH(MAX(M$64:M133),M$64:M133,0)-1)&lt;(1-$P$2),MAX(K$64:K133)&gt;MAX(L$64:L132)),MAX(K$64:K133),""),"")</f>
        <v/>
      </c>
      <c r="M133" s="104" t="str">
        <f>IFERROR(IF(E133="","",IF(K133&lt;&gt;"",MAX(M$64:M132)+1,IF(AND($F132/INDEX($F$64:$F133,MATCH(MAX(M$64:M132),M$64:M132,0)-1)&gt;(1+$O$2),MAX(K$64:K133)&gt;MAX(L$64:L132)),MAX(M$64:M132)+1,""))),"")</f>
        <v/>
      </c>
      <c r="N133" s="91">
        <f t="shared" si="45"/>
        <v>21</v>
      </c>
      <c r="O133" s="91" t="str">
        <f>IFERROR(IF(AND(N132=$H$2*1,MAX(O$64:O132)=MAX(P$64:P132)),MAX(O$64:O132)+1,""),"")</f>
        <v/>
      </c>
      <c r="P133" s="91" t="str">
        <f>IFERROR(IF(MOD(MAX(Q$64:Q133),10*MAX(O$64:O133))&lt;=2,IF(AND(F132/INDEX($F$64:$F133,MATCH(MAX(O$64:O133),O$64:O133,0)-1)&lt;(1-$P$2),MAX(O$64:O133)&gt;MAX(P$64:P132)),MAX(O$64:O133),""),IF(AND($F132/INDEX($F$64:$F133,MATCH(MAX(Q$64:Q133),Q$64:Q133,0)-1)&lt;(1-$P$2),MAX(O$64:O133)&gt;MAX(P$64:P132)),MAX(O$64:O133),"")),"")</f>
        <v/>
      </c>
      <c r="Q133" s="91" t="str">
        <f>IFERROR(IF(E133="","",IF(O133&lt;&gt;"",MAX(O$64:O133)*10+1,IF(AND($F132/INDEX($F$64:$F133,MATCH(MAX(Q$64:Q132),Q$64:Q132,0)-1)&gt;(1+$O$2),MAX(O$64:O133)&gt;MAX(P$64:P132)),MAX(Q$64:Q132)+1,""))),"")</f>
        <v/>
      </c>
    </row>
    <row r="134" spans="1:17" x14ac:dyDescent="0.2">
      <c r="A134" s="13">
        <f>HLOOKUP($E$2,历史数据!$V$3:$AE$5000,ROW(A132),)</f>
        <v>1137402</v>
      </c>
      <c r="B134" s="41">
        <v>36641</v>
      </c>
      <c r="C134" s="100">
        <f>IFERROR(IF(A134&lt;&gt;0,MAX($C$4:C133)+1,""),"")</f>
        <v>130</v>
      </c>
      <c r="D134" s="100"/>
      <c r="E134" s="99">
        <f t="shared" ref="E134:E197" si="46">IFERROR(INDEX(B:B,MATCH(ROW(A130),C:C,0)),"")</f>
        <v>36641</v>
      </c>
      <c r="F134" s="101">
        <f>IFERROR(VLOOKUP(E134,历史数据!AH:AJ,3,),"")</f>
        <v>16.867411167512699</v>
      </c>
      <c r="G134" s="101">
        <f t="shared" si="42"/>
        <v>15.512473773265651</v>
      </c>
      <c r="H134" s="105">
        <f t="shared" si="43"/>
        <v>2.8423012839360329E-3</v>
      </c>
      <c r="I134" s="101">
        <f>IFERROR(VLOOKUP(E134,历史数据!AH:AJ,2,),"")</f>
        <v>16.685482233502501</v>
      </c>
      <c r="J134" s="104">
        <f t="shared" si="44"/>
        <v>22</v>
      </c>
      <c r="K134" s="104" t="str">
        <f>IFERROR(IF(AND(J133=$H$2*1,MAX(K$64:K133)=MAX(L$64:L133)),MAX(K$64:K133)+1,""),"")</f>
        <v/>
      </c>
      <c r="L134" s="104" t="str">
        <f>IFERROR(IF(AND($F133/INDEX($F$64:$F134,MATCH(MAX(M$64:M134),M$64:M134,0)-1)&lt;(1-$P$2),MAX(K$64:K134)&gt;MAX(L$64:L133)),MAX(K$64:K134),""),"")</f>
        <v/>
      </c>
      <c r="M134" s="104" t="str">
        <f>IFERROR(IF(E134="","",IF(K134&lt;&gt;"",MAX(M$64:M133)+1,IF(AND($F133/INDEX($F$64:$F134,MATCH(MAX(M$64:M133),M$64:M133,0)-1)&gt;(1+$O$2),MAX(K$64:K134)&gt;MAX(L$64:L133)),MAX(M$64:M133)+1,""))),"")</f>
        <v/>
      </c>
      <c r="N134" s="91">
        <f t="shared" si="45"/>
        <v>22</v>
      </c>
      <c r="O134" s="91" t="str">
        <f>IFERROR(IF(AND(N133=$H$2*1,MAX(O$64:O133)=MAX(P$64:P133)),MAX(O$64:O133)+1,""),"")</f>
        <v/>
      </c>
      <c r="P134" s="91" t="str">
        <f>IFERROR(IF(MOD(MAX(Q$64:Q134),10*MAX(O$64:O134))&lt;=2,IF(AND(F133/INDEX($F$64:$F134,MATCH(MAX(O$64:O134),O$64:O134,0)-1)&lt;(1-$P$2),MAX(O$64:O134)&gt;MAX(P$64:P133)),MAX(O$64:O134),""),IF(AND($F133/INDEX($F$64:$F134,MATCH(MAX(Q$64:Q134),Q$64:Q134,0)-1)&lt;(1-$P$2),MAX(O$64:O134)&gt;MAX(P$64:P133)),MAX(O$64:O134),"")),"")</f>
        <v/>
      </c>
      <c r="Q134" s="91" t="str">
        <f>IFERROR(IF(E134="","",IF(O134&lt;&gt;"",MAX(O$64:O134)*10+1,IF(AND($F133/INDEX($F$64:$F134,MATCH(MAX(Q$64:Q133),Q$64:Q133,0)-1)&gt;(1+$O$2),MAX(O$64:O134)&gt;MAX(P$64:P133)),MAX(Q$64:Q133)+1,""))),"")</f>
        <v/>
      </c>
    </row>
    <row r="135" spans="1:17" x14ac:dyDescent="0.2">
      <c r="A135" s="13">
        <f>HLOOKUP($E$2,历史数据!$V$3:$AE$5000,ROW(A133),)</f>
        <v>700580</v>
      </c>
      <c r="B135" s="41">
        <v>36642</v>
      </c>
      <c r="C135" s="100">
        <f>IFERROR(IF(A135&lt;&gt;0,MAX($C$4:C134)+1,""),"")</f>
        <v>131</v>
      </c>
      <c r="D135" s="100"/>
      <c r="E135" s="99">
        <f t="shared" si="46"/>
        <v>36642</v>
      </c>
      <c r="F135" s="101">
        <f>IFERROR(VLOOKUP(E135,历史数据!AH:AJ,3,),"")</f>
        <v>16.529543147208098</v>
      </c>
      <c r="G135" s="101">
        <f t="shared" si="42"/>
        <v>15.551025380710657</v>
      </c>
      <c r="H135" s="105">
        <f t="shared" si="43"/>
        <v>2.4852004914552861E-3</v>
      </c>
      <c r="I135" s="101">
        <f>IFERROR(VLOOKUP(E135,历史数据!AH:AJ,2,),"")</f>
        <v>16.893401015228399</v>
      </c>
      <c r="J135" s="104">
        <f t="shared" si="44"/>
        <v>23</v>
      </c>
      <c r="K135" s="104" t="str">
        <f>IFERROR(IF(AND(J134=$H$2*1,MAX(K$64:K134)=MAX(L$64:L134)),MAX(K$64:K134)+1,""),"")</f>
        <v/>
      </c>
      <c r="L135" s="104" t="str">
        <f>IFERROR(IF(AND($F134/INDEX($F$64:$F135,MATCH(MAX(M$64:M135),M$64:M135,0)-1)&lt;(1-$P$2),MAX(K$64:K135)&gt;MAX(L$64:L134)),MAX(K$64:K135),""),"")</f>
        <v/>
      </c>
      <c r="M135" s="104" t="str">
        <f>IFERROR(IF(E135="","",IF(K135&lt;&gt;"",MAX(M$64:M134)+1,IF(AND($F134/INDEX($F$64:$F135,MATCH(MAX(M$64:M134),M$64:M134,0)-1)&gt;(1+$O$2),MAX(K$64:K135)&gt;MAX(L$64:L134)),MAX(M$64:M134)+1,""))),"")</f>
        <v/>
      </c>
      <c r="N135" s="91">
        <f t="shared" si="45"/>
        <v>23</v>
      </c>
      <c r="O135" s="91" t="str">
        <f>IFERROR(IF(AND(N134=$H$2*1,MAX(O$64:O134)=MAX(P$64:P134)),MAX(O$64:O134)+1,""),"")</f>
        <v/>
      </c>
      <c r="P135" s="91" t="str">
        <f>IFERROR(IF(MOD(MAX(Q$64:Q135),10*MAX(O$64:O135))&lt;=2,IF(AND(F134/INDEX($F$64:$F135,MATCH(MAX(O$64:O135),O$64:O135,0)-1)&lt;(1-$P$2),MAX(O$64:O135)&gt;MAX(P$64:P134)),MAX(O$64:O135),""),IF(AND($F134/INDEX($F$64:$F135,MATCH(MAX(Q$64:Q135),Q$64:Q135,0)-1)&lt;(1-$P$2),MAX(O$64:O135)&gt;MAX(P$64:P134)),MAX(O$64:O135),"")),"")</f>
        <v/>
      </c>
      <c r="Q135" s="91" t="str">
        <f>IFERROR(IF(E135="","",IF(O135&lt;&gt;"",MAX(O$64:O135)*10+1,IF(AND($F134/INDEX($F$64:$F135,MATCH(MAX(Q$64:Q134),Q$64:Q134,0)-1)&gt;(1+$O$2),MAX(O$64:O135)&gt;MAX(P$64:P134)),MAX(Q$64:Q134)+1,""))),"")</f>
        <v/>
      </c>
    </row>
    <row r="136" spans="1:17" x14ac:dyDescent="0.2">
      <c r="A136" s="13">
        <f>HLOOKUP($E$2,历史数据!$V$3:$AE$5000,ROW(A134),)</f>
        <v>742948</v>
      </c>
      <c r="B136" s="41">
        <v>36643</v>
      </c>
      <c r="C136" s="100">
        <f>IFERROR(IF(A136&lt;&gt;0,MAX($C$4:C135)+1,""),"")</f>
        <v>132</v>
      </c>
      <c r="D136" s="100"/>
      <c r="E136" s="99">
        <f t="shared" si="46"/>
        <v>36643</v>
      </c>
      <c r="F136" s="101">
        <f>IFERROR(VLOOKUP(E136,历史数据!AH:AJ,3,),"")</f>
        <v>16.230659898477199</v>
      </c>
      <c r="G136" s="101">
        <f t="shared" si="42"/>
        <v>15.576582064297797</v>
      </c>
      <c r="H136" s="105">
        <f t="shared" si="43"/>
        <v>1.643408261608359E-3</v>
      </c>
      <c r="I136" s="101">
        <f>IFERROR(VLOOKUP(E136,历史数据!AH:AJ,2,),"")</f>
        <v>16.7114720812183</v>
      </c>
      <c r="J136" s="104">
        <f t="shared" si="44"/>
        <v>24</v>
      </c>
      <c r="K136" s="104" t="str">
        <f>IFERROR(IF(AND(J135=$H$2*1,MAX(K$64:K135)=MAX(L$64:L135)),MAX(K$64:K135)+1,""),"")</f>
        <v/>
      </c>
      <c r="L136" s="104" t="str">
        <f>IFERROR(IF(AND($F135/INDEX($F$64:$F136,MATCH(MAX(M$64:M136),M$64:M136,0)-1)&lt;(1-$P$2),MAX(K$64:K136)&gt;MAX(L$64:L135)),MAX(K$64:K136),""),"")</f>
        <v/>
      </c>
      <c r="M136" s="104" t="str">
        <f>IFERROR(IF(E136="","",IF(K136&lt;&gt;"",MAX(M$64:M135)+1,IF(AND($F135/INDEX($F$64:$F136,MATCH(MAX(M$64:M135),M$64:M135,0)-1)&gt;(1+$O$2),MAX(K$64:K136)&gt;MAX(L$64:L135)),MAX(M$64:M135)+1,""))),"")</f>
        <v/>
      </c>
      <c r="N136" s="91">
        <f t="shared" si="45"/>
        <v>24</v>
      </c>
      <c r="O136" s="91" t="str">
        <f>IFERROR(IF(AND(N135=$H$2*1,MAX(O$64:O135)=MAX(P$64:P135)),MAX(O$64:O135)+1,""),"")</f>
        <v/>
      </c>
      <c r="P136" s="91" t="str">
        <f>IFERROR(IF(MOD(MAX(Q$64:Q136),10*MAX(O$64:O136))&lt;=2,IF(AND(F135/INDEX($F$64:$F136,MATCH(MAX(O$64:O136),O$64:O136,0)-1)&lt;(1-$P$2),MAX(O$64:O136)&gt;MAX(P$64:P135)),MAX(O$64:O136),""),IF(AND($F135/INDEX($F$64:$F136,MATCH(MAX(Q$64:Q136),Q$64:Q136,0)-1)&lt;(1-$P$2),MAX(O$64:O136)&gt;MAX(P$64:P135)),MAX(O$64:O136),"")),"")</f>
        <v/>
      </c>
      <c r="Q136" s="91" t="str">
        <f>IFERROR(IF(E136="","",IF(O136&lt;&gt;"",MAX(O$64:O136)*10+1,IF(AND($F135/INDEX($F$64:$F136,MATCH(MAX(Q$64:Q135),Q$64:Q135,0)-1)&gt;(1+$O$2),MAX(O$64:O136)&gt;MAX(P$64:P135)),MAX(Q$64:Q135)+1,""))),"")</f>
        <v/>
      </c>
    </row>
    <row r="137" spans="1:17" x14ac:dyDescent="0.2">
      <c r="A137" s="13">
        <f>HLOOKUP($E$2,历史数据!$V$3:$AE$5000,ROW(A135),)</f>
        <v>658532</v>
      </c>
      <c r="B137" s="41">
        <v>36644</v>
      </c>
      <c r="C137" s="100">
        <f>IFERROR(IF(A137&lt;&gt;0,MAX($C$4:C136)+1,""),"")</f>
        <v>133</v>
      </c>
      <c r="D137" s="100"/>
      <c r="E137" s="99">
        <f t="shared" si="46"/>
        <v>36644</v>
      </c>
      <c r="F137" s="101">
        <f>IFERROR(VLOOKUP(E137,历史数据!AH:AJ,3,),"")</f>
        <v>16.282639593908598</v>
      </c>
      <c r="G137" s="101">
        <f t="shared" si="42"/>
        <v>15.609285956006767</v>
      </c>
      <c r="H137" s="105">
        <f t="shared" si="43"/>
        <v>2.0995550611790925E-3</v>
      </c>
      <c r="I137" s="101">
        <f>IFERROR(VLOOKUP(E137,历史数据!AH:AJ,2,),"")</f>
        <v>16.1137055837563</v>
      </c>
      <c r="J137" s="104">
        <f t="shared" si="44"/>
        <v>25</v>
      </c>
      <c r="K137" s="104" t="str">
        <f>IFERROR(IF(AND(J136=$H$2*1,MAX(K$64:K136)=MAX(L$64:L136)),MAX(K$64:K136)+1,""),"")</f>
        <v/>
      </c>
      <c r="L137" s="104" t="str">
        <f>IFERROR(IF(AND($F136/INDEX($F$64:$F137,MATCH(MAX(M$64:M137),M$64:M137,0)-1)&lt;(1-$P$2),MAX(K$64:K137)&gt;MAX(L$64:L136)),MAX(K$64:K137),""),"")</f>
        <v/>
      </c>
      <c r="M137" s="104" t="str">
        <f>IFERROR(IF(E137="","",IF(K137&lt;&gt;"",MAX(M$64:M136)+1,IF(AND($F136/INDEX($F$64:$F137,MATCH(MAX(M$64:M136),M$64:M136,0)-1)&gt;(1+$O$2),MAX(K$64:K137)&gt;MAX(L$64:L136)),MAX(M$64:M136)+1,""))),"")</f>
        <v/>
      </c>
      <c r="N137" s="91">
        <f t="shared" si="45"/>
        <v>25</v>
      </c>
      <c r="O137" s="91" t="str">
        <f>IFERROR(IF(AND(N136=$H$2*1,MAX(O$64:O136)=MAX(P$64:P136)),MAX(O$64:O136)+1,""),"")</f>
        <v/>
      </c>
      <c r="P137" s="91" t="str">
        <f>IFERROR(IF(MOD(MAX(Q$64:Q137),10*MAX(O$64:O137))&lt;=2,IF(AND(F136/INDEX($F$64:$F137,MATCH(MAX(O$64:O137),O$64:O137,0)-1)&lt;(1-$P$2),MAX(O$64:O137)&gt;MAX(P$64:P136)),MAX(O$64:O137),""),IF(AND($F136/INDEX($F$64:$F137,MATCH(MAX(Q$64:Q137),Q$64:Q137,0)-1)&lt;(1-$P$2),MAX(O$64:O137)&gt;MAX(P$64:P136)),MAX(O$64:O137),"")),"")</f>
        <v/>
      </c>
      <c r="Q137" s="91" t="str">
        <f>IFERROR(IF(E137="","",IF(O137&lt;&gt;"",MAX(O$64:O137)*10+1,IF(AND($F136/INDEX($F$64:$F137,MATCH(MAX(Q$64:Q136),Q$64:Q136,0)-1)&gt;(1+$O$2),MAX(O$64:O137)&gt;MAX(P$64:P136)),MAX(Q$64:Q136)+1,""))),"")</f>
        <v/>
      </c>
    </row>
    <row r="138" spans="1:17" x14ac:dyDescent="0.2">
      <c r="A138" s="13">
        <f>HLOOKUP($E$2,历史数据!$V$3:$AE$5000,ROW(A136),)</f>
        <v>513851</v>
      </c>
      <c r="B138" s="41">
        <v>36654</v>
      </c>
      <c r="C138" s="100">
        <f>IFERROR(IF(A138&lt;&gt;0,MAX($C$4:C137)+1,""),"")</f>
        <v>134</v>
      </c>
      <c r="D138" s="100"/>
      <c r="E138" s="99">
        <f t="shared" si="46"/>
        <v>36654</v>
      </c>
      <c r="F138" s="101">
        <f>IFERROR(VLOOKUP(E138,历史数据!AH:AJ,3,),"")</f>
        <v>16.373604060913699</v>
      </c>
      <c r="G138" s="101">
        <f t="shared" si="42"/>
        <v>15.639390862944161</v>
      </c>
      <c r="H138" s="105">
        <f t="shared" si="43"/>
        <v>1.9286536887235251E-3</v>
      </c>
      <c r="I138" s="101">
        <f>IFERROR(VLOOKUP(E138,历史数据!AH:AJ,2,),"")</f>
        <v>16.347614213198</v>
      </c>
      <c r="J138" s="104">
        <f t="shared" si="44"/>
        <v>26</v>
      </c>
      <c r="K138" s="104" t="str">
        <f>IFERROR(IF(AND(J137=$H$2*1,MAX(K$64:K137)=MAX(L$64:L137)),MAX(K$64:K137)+1,""),"")</f>
        <v/>
      </c>
      <c r="L138" s="104" t="str">
        <f>IFERROR(IF(AND($F137/INDEX($F$64:$F138,MATCH(MAX(M$64:M138),M$64:M138,0)-1)&lt;(1-$P$2),MAX(K$64:K138)&gt;MAX(L$64:L137)),MAX(K$64:K138),""),"")</f>
        <v/>
      </c>
      <c r="M138" s="104" t="str">
        <f>IFERROR(IF(E138="","",IF(K138&lt;&gt;"",MAX(M$64:M137)+1,IF(AND($F137/INDEX($F$64:$F138,MATCH(MAX(M$64:M137),M$64:M137,0)-1)&gt;(1+$O$2),MAX(K$64:K138)&gt;MAX(L$64:L137)),MAX(M$64:M137)+1,""))),"")</f>
        <v/>
      </c>
      <c r="N138" s="91">
        <f t="shared" si="45"/>
        <v>26</v>
      </c>
      <c r="O138" s="91" t="str">
        <f>IFERROR(IF(AND(N137=$H$2*1,MAX(O$64:O137)=MAX(P$64:P137)),MAX(O$64:O137)+1,""),"")</f>
        <v/>
      </c>
      <c r="P138" s="91" t="str">
        <f>IFERROR(IF(MOD(MAX(Q$64:Q138),10*MAX(O$64:O138))&lt;=2,IF(AND(F137/INDEX($F$64:$F138,MATCH(MAX(O$64:O138),O$64:O138,0)-1)&lt;(1-$P$2),MAX(O$64:O138)&gt;MAX(P$64:P137)),MAX(O$64:O138),""),IF(AND($F137/INDEX($F$64:$F138,MATCH(MAX(Q$64:Q138),Q$64:Q138,0)-1)&lt;(1-$P$2),MAX(O$64:O138)&gt;MAX(P$64:P137)),MAX(O$64:O138),"")),"")</f>
        <v/>
      </c>
      <c r="Q138" s="91" t="str">
        <f>IFERROR(IF(E138="","",IF(O138&lt;&gt;"",MAX(O$64:O138)*10+1,IF(AND($F137/INDEX($F$64:$F138,MATCH(MAX(Q$64:Q137),Q$64:Q137,0)-1)&gt;(1+$O$2),MAX(O$64:O138)&gt;MAX(P$64:P137)),MAX(Q$64:Q137)+1,""))),"")</f>
        <v/>
      </c>
    </row>
    <row r="139" spans="1:17" x14ac:dyDescent="0.2">
      <c r="A139" s="13">
        <f>HLOOKUP($E$2,历史数据!$V$3:$AE$5000,ROW(A137),)</f>
        <v>875221</v>
      </c>
      <c r="B139" s="41">
        <v>36655</v>
      </c>
      <c r="C139" s="100">
        <f>IFERROR(IF(A139&lt;&gt;0,MAX($C$4:C138)+1,""),"")</f>
        <v>135</v>
      </c>
      <c r="D139" s="100"/>
      <c r="E139" s="99">
        <f t="shared" si="46"/>
        <v>36655</v>
      </c>
      <c r="F139" s="101">
        <f>IFERROR(VLOOKUP(E139,历史数据!AH:AJ,3,),"")</f>
        <v>16.789441624365502</v>
      </c>
      <c r="G139" s="101">
        <f t="shared" si="42"/>
        <v>15.675560067681895</v>
      </c>
      <c r="H139" s="105">
        <f t="shared" si="43"/>
        <v>2.3126990721507035E-3</v>
      </c>
      <c r="I139" s="101">
        <f>IFERROR(VLOOKUP(E139,历史数据!AH:AJ,2,),"")</f>
        <v>16.503553299492399</v>
      </c>
      <c r="J139" s="104">
        <f t="shared" si="44"/>
        <v>27</v>
      </c>
      <c r="K139" s="104" t="str">
        <f>IFERROR(IF(AND(J138=$H$2*1,MAX(K$64:K138)=MAX(L$64:L138)),MAX(K$64:K138)+1,""),"")</f>
        <v/>
      </c>
      <c r="L139" s="104" t="str">
        <f>IFERROR(IF(AND($F138/INDEX($F$64:$F139,MATCH(MAX(M$64:M139),M$64:M139,0)-1)&lt;(1-$P$2),MAX(K$64:K139)&gt;MAX(L$64:L138)),MAX(K$64:K139),""),"")</f>
        <v/>
      </c>
      <c r="M139" s="104" t="str">
        <f>IFERROR(IF(E139="","",IF(K139&lt;&gt;"",MAX(M$64:M138)+1,IF(AND($F138/INDEX($F$64:$F139,MATCH(MAX(M$64:M138),M$64:M138,0)-1)&gt;(1+$O$2),MAX(K$64:K139)&gt;MAX(L$64:L138)),MAX(M$64:M138)+1,""))),"")</f>
        <v/>
      </c>
      <c r="N139" s="91">
        <f t="shared" si="45"/>
        <v>27</v>
      </c>
      <c r="O139" s="91" t="str">
        <f>IFERROR(IF(AND(N138=$H$2*1,MAX(O$64:O138)=MAX(P$64:P138)),MAX(O$64:O138)+1,""),"")</f>
        <v/>
      </c>
      <c r="P139" s="91" t="str">
        <f>IFERROR(IF(MOD(MAX(Q$64:Q139),10*MAX(O$64:O139))&lt;=2,IF(AND(F138/INDEX($F$64:$F139,MATCH(MAX(O$64:O139),O$64:O139,0)-1)&lt;(1-$P$2),MAX(O$64:O139)&gt;MAX(P$64:P138)),MAX(O$64:O139),""),IF(AND($F138/INDEX($F$64:$F139,MATCH(MAX(Q$64:Q139),Q$64:Q139,0)-1)&lt;(1-$P$2),MAX(O$64:O139)&gt;MAX(P$64:P138)),MAX(O$64:O139),"")),"")</f>
        <v/>
      </c>
      <c r="Q139" s="91" t="str">
        <f>IFERROR(IF(E139="","",IF(O139&lt;&gt;"",MAX(O$64:O139)*10+1,IF(AND($F138/INDEX($F$64:$F139,MATCH(MAX(Q$64:Q138),Q$64:Q138,0)-1)&gt;(1+$O$2),MAX(O$64:O139)&gt;MAX(P$64:P138)),MAX(Q$64:Q138)+1,""))),"")</f>
        <v/>
      </c>
    </row>
    <row r="140" spans="1:17" x14ac:dyDescent="0.2">
      <c r="A140" s="13">
        <f>HLOOKUP($E$2,历史数据!$V$3:$AE$5000,ROW(A138),)</f>
        <v>572200</v>
      </c>
      <c r="B140" s="41">
        <v>36656</v>
      </c>
      <c r="C140" s="100">
        <f>IFERROR(IF(A140&lt;&gt;0,MAX($C$4:C139)+1,""),"")</f>
        <v>136</v>
      </c>
      <c r="D140" s="100"/>
      <c r="E140" s="99">
        <f t="shared" si="46"/>
        <v>36656</v>
      </c>
      <c r="F140" s="101">
        <f>IFERROR(VLOOKUP(E140,历史数据!AH:AJ,3,),"")</f>
        <v>16.048730964467001</v>
      </c>
      <c r="G140" s="101">
        <f t="shared" si="42"/>
        <v>15.689854483925552</v>
      </c>
      <c r="H140" s="105">
        <f t="shared" si="43"/>
        <v>9.1189189936047299E-4</v>
      </c>
      <c r="I140" s="101">
        <f>IFERROR(VLOOKUP(E140,历史数据!AH:AJ,2,),"")</f>
        <v>16.763451776649699</v>
      </c>
      <c r="J140" s="104">
        <f t="shared" si="44"/>
        <v>28</v>
      </c>
      <c r="K140" s="104" t="str">
        <f>IFERROR(IF(AND(J139=$H$2*1,MAX(K$64:K139)=MAX(L$64:L139)),MAX(K$64:K139)+1,""),"")</f>
        <v/>
      </c>
      <c r="L140" s="104" t="str">
        <f>IFERROR(IF(AND($F139/INDEX($F$64:$F140,MATCH(MAX(M$64:M140),M$64:M140,0)-1)&lt;(1-$P$2),MAX(K$64:K140)&gt;MAX(L$64:L139)),MAX(K$64:K140),""),"")</f>
        <v/>
      </c>
      <c r="M140" s="104" t="str">
        <f>IFERROR(IF(E140="","",IF(K140&lt;&gt;"",MAX(M$64:M139)+1,IF(AND($F139/INDEX($F$64:$F140,MATCH(MAX(M$64:M139),M$64:M139,0)-1)&gt;(1+$O$2),MAX(K$64:K140)&gt;MAX(L$64:L139)),MAX(M$64:M139)+1,""))),"")</f>
        <v/>
      </c>
      <c r="N140" s="91">
        <f t="shared" si="45"/>
        <v>28</v>
      </c>
      <c r="O140" s="91" t="str">
        <f>IFERROR(IF(AND(N139=$H$2*1,MAX(O$64:O139)=MAX(P$64:P139)),MAX(O$64:O139)+1,""),"")</f>
        <v/>
      </c>
      <c r="P140" s="91" t="str">
        <f>IFERROR(IF(MOD(MAX(Q$64:Q140),10*MAX(O$64:O140))&lt;=2,IF(AND(F139/INDEX($F$64:$F140,MATCH(MAX(O$64:O140),O$64:O140,0)-1)&lt;(1-$P$2),MAX(O$64:O140)&gt;MAX(P$64:P139)),MAX(O$64:O140),""),IF(AND($F139/INDEX($F$64:$F140,MATCH(MAX(Q$64:Q140),Q$64:Q140,0)-1)&lt;(1-$P$2),MAX(O$64:O140)&gt;MAX(P$64:P139)),MAX(O$64:O140),"")),"")</f>
        <v/>
      </c>
      <c r="Q140" s="91" t="str">
        <f>IFERROR(IF(E140="","",IF(O140&lt;&gt;"",MAX(O$64:O140)*10+1,IF(AND($F139/INDEX($F$64:$F140,MATCH(MAX(Q$64:Q139),Q$64:Q139,0)-1)&gt;(1+$O$2),MAX(O$64:O140)&gt;MAX(P$64:P139)),MAX(Q$64:Q139)+1,""))),"")</f>
        <v/>
      </c>
    </row>
    <row r="141" spans="1:17" x14ac:dyDescent="0.2">
      <c r="A141" s="13">
        <f>HLOOKUP($E$2,历史数据!$V$3:$AE$5000,ROW(A139),)</f>
        <v>507010</v>
      </c>
      <c r="B141" s="41">
        <v>36657</v>
      </c>
      <c r="C141" s="100">
        <f>IFERROR(IF(A141&lt;&gt;0,MAX($C$4:C140)+1,""),"")</f>
        <v>137</v>
      </c>
      <c r="D141" s="100"/>
      <c r="E141" s="99">
        <f t="shared" si="46"/>
        <v>36657</v>
      </c>
      <c r="F141" s="101">
        <f>IFERROR(VLOOKUP(E141,历史数据!AH:AJ,3,),"")</f>
        <v>15.437969543147201</v>
      </c>
      <c r="G141" s="101">
        <f t="shared" si="42"/>
        <v>15.705015228426399</v>
      </c>
      <c r="H141" s="105">
        <f t="shared" si="43"/>
        <v>9.662769349696454E-4</v>
      </c>
      <c r="I141" s="101">
        <f>IFERROR(VLOOKUP(E141,历史数据!AH:AJ,2,),"")</f>
        <v>15.9577664974619</v>
      </c>
      <c r="J141" s="104">
        <f t="shared" si="44"/>
        <v>0</v>
      </c>
      <c r="K141" s="104" t="str">
        <f>IFERROR(IF(AND(J140=$H$2*1,MAX(K$64:K140)=MAX(L$64:L140)),MAX(K$64:K140)+1,""),"")</f>
        <v/>
      </c>
      <c r="L141" s="104" t="str">
        <f>IFERROR(IF(AND($F140/INDEX($F$64:$F141,MATCH(MAX(M$64:M141),M$64:M141,0)-1)&lt;(1-$P$2),MAX(K$64:K141)&gt;MAX(L$64:L140)),MAX(K$64:K141),""),"")</f>
        <v/>
      </c>
      <c r="M141" s="104" t="str">
        <f>IFERROR(IF(E141="","",IF(K141&lt;&gt;"",MAX(M$64:M140)+1,IF(AND($F140/INDEX($F$64:$F141,MATCH(MAX(M$64:M140),M$64:M140,0)-1)&gt;(1+$O$2),MAX(K$64:K141)&gt;MAX(L$64:L140)),MAX(M$64:M140)+1,""))),"")</f>
        <v/>
      </c>
      <c r="N141" s="91">
        <f t="shared" si="45"/>
        <v>0</v>
      </c>
      <c r="O141" s="91" t="str">
        <f>IFERROR(IF(AND(N140=$H$2*1,MAX(O$64:O140)=MAX(P$64:P140)),MAX(O$64:O140)+1,""),"")</f>
        <v/>
      </c>
      <c r="P141" s="91" t="str">
        <f>IFERROR(IF(MOD(MAX(Q$64:Q141),10*MAX(O$64:O141))&lt;=2,IF(AND(F140/INDEX($F$64:$F141,MATCH(MAX(O$64:O141),O$64:O141,0)-1)&lt;(1-$P$2),MAX(O$64:O141)&gt;MAX(P$64:P140)),MAX(O$64:O141),""),IF(AND($F140/INDEX($F$64:$F141,MATCH(MAX(Q$64:Q141),Q$64:Q141,0)-1)&lt;(1-$P$2),MAX(O$64:O141)&gt;MAX(P$64:P140)),MAX(O$64:O141),"")),"")</f>
        <v/>
      </c>
      <c r="Q141" s="91" t="str">
        <f>IFERROR(IF(E141="","",IF(O141&lt;&gt;"",MAX(O$64:O141)*10+1,IF(AND($F140/INDEX($F$64:$F141,MATCH(MAX(Q$64:Q140),Q$64:Q140,0)-1)&gt;(1+$O$2),MAX(O$64:O141)&gt;MAX(P$64:P140)),MAX(Q$64:Q140)+1,""))),"")</f>
        <v/>
      </c>
    </row>
    <row r="142" spans="1:17" x14ac:dyDescent="0.2">
      <c r="A142" s="13">
        <f>HLOOKUP($E$2,历史数据!$V$3:$AE$5000,ROW(A140),)</f>
        <v>348968</v>
      </c>
      <c r="B142" s="41">
        <v>36658</v>
      </c>
      <c r="C142" s="100">
        <f>IFERROR(IF(A142&lt;&gt;0,MAX($C$4:C141)+1,""),"")</f>
        <v>138</v>
      </c>
      <c r="D142" s="100"/>
      <c r="E142" s="99">
        <f t="shared" si="46"/>
        <v>36658</v>
      </c>
      <c r="F142" s="101">
        <f>IFERROR(VLOOKUP(E142,历史数据!AH:AJ,3,),"")</f>
        <v>15.1001015228426</v>
      </c>
      <c r="G142" s="101">
        <f t="shared" si="42"/>
        <v>15.715194585448394</v>
      </c>
      <c r="H142" s="105">
        <f t="shared" si="43"/>
        <v>6.481596403402623E-4</v>
      </c>
      <c r="I142" s="101">
        <f>IFERROR(VLOOKUP(E142,历史数据!AH:AJ,2,),"")</f>
        <v>15.4249746192893</v>
      </c>
      <c r="J142" s="104">
        <f t="shared" si="44"/>
        <v>0</v>
      </c>
      <c r="K142" s="104" t="str">
        <f>IFERROR(IF(AND(J141=$H$2*1,MAX(K$64:K141)=MAX(L$64:L141)),MAX(K$64:K141)+1,""),"")</f>
        <v/>
      </c>
      <c r="L142" s="104" t="str">
        <f>IFERROR(IF(AND($F141/INDEX($F$64:$F142,MATCH(MAX(M$64:M142),M$64:M142,0)-1)&lt;(1-$P$2),MAX(K$64:K142)&gt;MAX(L$64:L141)),MAX(K$64:K142),""),"")</f>
        <v/>
      </c>
      <c r="M142" s="104" t="str">
        <f>IFERROR(IF(E142="","",IF(K142&lt;&gt;"",MAX(M$64:M141)+1,IF(AND($F141/INDEX($F$64:$F142,MATCH(MAX(M$64:M141),M$64:M141,0)-1)&gt;(1+$O$2),MAX(K$64:K142)&gt;MAX(L$64:L141)),MAX(M$64:M141)+1,""))),"")</f>
        <v/>
      </c>
      <c r="N142" s="91">
        <f t="shared" si="45"/>
        <v>0</v>
      </c>
      <c r="O142" s="91" t="str">
        <f>IFERROR(IF(AND(N141=$H$2*1,MAX(O$64:O141)=MAX(P$64:P141)),MAX(O$64:O141)+1,""),"")</f>
        <v/>
      </c>
      <c r="P142" s="91" t="str">
        <f>IFERROR(IF(MOD(MAX(Q$64:Q142),10*MAX(O$64:O142))&lt;=2,IF(AND(F141/INDEX($F$64:$F142,MATCH(MAX(O$64:O142),O$64:O142,0)-1)&lt;(1-$P$2),MAX(O$64:O142)&gt;MAX(P$64:P141)),MAX(O$64:O142),""),IF(AND($F141/INDEX($F$64:$F142,MATCH(MAX(Q$64:Q142),Q$64:Q142,0)-1)&lt;(1-$P$2),MAX(O$64:O142)&gt;MAX(P$64:P141)),MAX(O$64:O142),"")),"")</f>
        <v/>
      </c>
      <c r="Q142" s="91" t="str">
        <f>IFERROR(IF(E142="","",IF(O142&lt;&gt;"",MAX(O$64:O142)*10+1,IF(AND($F141/INDEX($F$64:$F142,MATCH(MAX(Q$64:Q141),Q$64:Q141,0)-1)&gt;(1+$O$2),MAX(O$64:O142)&gt;MAX(P$64:P141)),MAX(Q$64:Q141)+1,""))),"")</f>
        <v/>
      </c>
    </row>
    <row r="143" spans="1:17" x14ac:dyDescent="0.2">
      <c r="A143" s="13">
        <f>HLOOKUP($E$2,历史数据!$V$3:$AE$5000,ROW(A141),)</f>
        <v>238837</v>
      </c>
      <c r="B143" s="41">
        <v>36661</v>
      </c>
      <c r="C143" s="100">
        <f>IFERROR(IF(A143&lt;&gt;0,MAX($C$4:C142)+1,""),"")</f>
        <v>139</v>
      </c>
      <c r="D143" s="100"/>
      <c r="E143" s="99">
        <f t="shared" si="46"/>
        <v>36661</v>
      </c>
      <c r="F143" s="101">
        <f>IFERROR(VLOOKUP(E143,历史数据!AH:AJ,3,),"")</f>
        <v>15.4249746192893</v>
      </c>
      <c r="G143" s="101">
        <f t="shared" si="42"/>
        <v>15.713245346869712</v>
      </c>
      <c r="H143" s="105">
        <f t="shared" si="43"/>
        <v>-1.2403528114679485E-4</v>
      </c>
      <c r="I143" s="101">
        <f>IFERROR(VLOOKUP(E143,历史数据!AH:AJ,2,),"")</f>
        <v>14.944162436548201</v>
      </c>
      <c r="J143" s="104">
        <f t="shared" si="44"/>
        <v>0</v>
      </c>
      <c r="K143" s="104" t="str">
        <f>IFERROR(IF(AND(J142=$H$2*1,MAX(K$64:K142)=MAX(L$64:L142)),MAX(K$64:K142)+1,""),"")</f>
        <v/>
      </c>
      <c r="L143" s="104" t="str">
        <f>IFERROR(IF(AND($F142/INDEX($F$64:$F143,MATCH(MAX(M$64:M143),M$64:M143,0)-1)&lt;(1-$P$2),MAX(K$64:K143)&gt;MAX(L$64:L142)),MAX(K$64:K143),""),"")</f>
        <v/>
      </c>
      <c r="M143" s="104" t="str">
        <f>IFERROR(IF(E143="","",IF(K143&lt;&gt;"",MAX(M$64:M142)+1,IF(AND($F142/INDEX($F$64:$F143,MATCH(MAX(M$64:M142),M$64:M142,0)-1)&gt;(1+$O$2),MAX(K$64:K143)&gt;MAX(L$64:L142)),MAX(M$64:M142)+1,""))),"")</f>
        <v/>
      </c>
      <c r="N143" s="91">
        <f t="shared" si="45"/>
        <v>0</v>
      </c>
      <c r="O143" s="91" t="str">
        <f>IFERROR(IF(AND(N142=$H$2*1,MAX(O$64:O142)=MAX(P$64:P142)),MAX(O$64:O142)+1,""),"")</f>
        <v/>
      </c>
      <c r="P143" s="91" t="str">
        <f>IFERROR(IF(MOD(MAX(Q$64:Q143),10*MAX(O$64:O143))&lt;=2,IF(AND(F142/INDEX($F$64:$F143,MATCH(MAX(O$64:O143),O$64:O143,0)-1)&lt;(1-$P$2),MAX(O$64:O143)&gt;MAX(P$64:P142)),MAX(O$64:O143),""),IF(AND($F142/INDEX($F$64:$F143,MATCH(MAX(Q$64:Q143),Q$64:Q143,0)-1)&lt;(1-$P$2),MAX(O$64:O143)&gt;MAX(P$64:P142)),MAX(O$64:O143),"")),"")</f>
        <v/>
      </c>
      <c r="Q143" s="91" t="str">
        <f>IFERROR(IF(E143="","",IF(O143&lt;&gt;"",MAX(O$64:O143)*10+1,IF(AND($F142/INDEX($F$64:$F143,MATCH(MAX(Q$64:Q142),Q$64:Q142,0)-1)&gt;(1+$O$2),MAX(O$64:O143)&gt;MAX(P$64:P142)),MAX(Q$64:Q142)+1,""))),"")</f>
        <v/>
      </c>
    </row>
    <row r="144" spans="1:17" x14ac:dyDescent="0.2">
      <c r="A144" s="13">
        <f>HLOOKUP($E$2,历史数据!$V$3:$AE$5000,ROW(A142),)</f>
        <v>362114</v>
      </c>
      <c r="B144" s="41">
        <v>36662</v>
      </c>
      <c r="C144" s="100">
        <f>IFERROR(IF(A144&lt;&gt;0,MAX($C$4:C143)+1,""),"")</f>
        <v>140</v>
      </c>
      <c r="D144" s="100"/>
      <c r="E144" s="99">
        <f t="shared" si="46"/>
        <v>36662</v>
      </c>
      <c r="F144" s="101">
        <f>IFERROR(VLOOKUP(E144,历史数据!AH:AJ,3,),"")</f>
        <v>15.983756345177699</v>
      </c>
      <c r="G144" s="101">
        <f t="shared" si="42"/>
        <v>15.724940778341795</v>
      </c>
      <c r="H144" s="105">
        <f t="shared" si="43"/>
        <v>7.4430400683667131E-4</v>
      </c>
      <c r="I144" s="101">
        <f>IFERROR(VLOOKUP(E144,历史数据!AH:AJ,2,),"")</f>
        <v>15.437969543147201</v>
      </c>
      <c r="J144" s="104">
        <f t="shared" si="44"/>
        <v>1</v>
      </c>
      <c r="K144" s="104" t="str">
        <f>IFERROR(IF(AND(J143=$H$2*1,MAX(K$64:K143)=MAX(L$64:L143)),MAX(K$64:K143)+1,""),"")</f>
        <v/>
      </c>
      <c r="L144" s="104" t="str">
        <f>IFERROR(IF(AND($F143/INDEX($F$64:$F144,MATCH(MAX(M$64:M144),M$64:M144,0)-1)&lt;(1-$P$2),MAX(K$64:K144)&gt;MAX(L$64:L143)),MAX(K$64:K144),""),"")</f>
        <v/>
      </c>
      <c r="M144" s="104" t="str">
        <f>IFERROR(IF(E144="","",IF(K144&lt;&gt;"",MAX(M$64:M143)+1,IF(AND($F143/INDEX($F$64:$F144,MATCH(MAX(M$64:M143),M$64:M143,0)-1)&gt;(1+$O$2),MAX(K$64:K144)&gt;MAX(L$64:L143)),MAX(M$64:M143)+1,""))),"")</f>
        <v/>
      </c>
      <c r="N144" s="91">
        <f t="shared" si="45"/>
        <v>1</v>
      </c>
      <c r="O144" s="91" t="str">
        <f>IFERROR(IF(AND(N143=$H$2*1,MAX(O$64:O143)=MAX(P$64:P143)),MAX(O$64:O143)+1,""),"")</f>
        <v/>
      </c>
      <c r="P144" s="91" t="str">
        <f>IFERROR(IF(MOD(MAX(Q$64:Q144),10*MAX(O$64:O144))&lt;=2,IF(AND(F143/INDEX($F$64:$F144,MATCH(MAX(O$64:O144),O$64:O144,0)-1)&lt;(1-$P$2),MAX(O$64:O144)&gt;MAX(P$64:P143)),MAX(O$64:O144),""),IF(AND($F143/INDEX($F$64:$F144,MATCH(MAX(Q$64:Q144),Q$64:Q144,0)-1)&lt;(1-$P$2),MAX(O$64:O144)&gt;MAX(P$64:P143)),MAX(O$64:O144),"")),"")</f>
        <v/>
      </c>
      <c r="Q144" s="91" t="str">
        <f>IFERROR(IF(E144="","",IF(O144&lt;&gt;"",MAX(O$64:O144)*10+1,IF(AND($F143/INDEX($F$64:$F144,MATCH(MAX(Q$64:Q143),Q$64:Q143,0)-1)&gt;(1+$O$2),MAX(O$64:O144)&gt;MAX(P$64:P143)),MAX(Q$64:Q143)+1,""))),"")</f>
        <v/>
      </c>
    </row>
    <row r="145" spans="1:17" x14ac:dyDescent="0.2">
      <c r="A145" s="13">
        <f>HLOOKUP($E$2,历史数据!$V$3:$AE$5000,ROW(A143),)</f>
        <v>1815551</v>
      </c>
      <c r="B145" s="41">
        <v>36663</v>
      </c>
      <c r="C145" s="100">
        <f>IFERROR(IF(A145&lt;&gt;0,MAX($C$4:C144)+1,""),"")</f>
        <v>141</v>
      </c>
      <c r="D145" s="100"/>
      <c r="E145" s="99">
        <f t="shared" si="46"/>
        <v>36663</v>
      </c>
      <c r="F145" s="101">
        <f>IFERROR(VLOOKUP(E145,历史数据!AH:AJ,3,),"")</f>
        <v>16.295634517766501</v>
      </c>
      <c r="G145" s="101">
        <f t="shared" si="42"/>
        <v>15.727972927241963</v>
      </c>
      <c r="H145" s="105">
        <f t="shared" si="43"/>
        <v>1.9282418566213266E-4</v>
      </c>
      <c r="I145" s="101">
        <f>IFERROR(VLOOKUP(E145,历史数据!AH:AJ,2,),"")</f>
        <v>15.6978680203046</v>
      </c>
      <c r="J145" s="104">
        <f t="shared" si="44"/>
        <v>2</v>
      </c>
      <c r="K145" s="104" t="str">
        <f>IFERROR(IF(AND(J144=$H$2*1,MAX(K$64:K144)=MAX(L$64:L144)),MAX(K$64:K144)+1,""),"")</f>
        <v/>
      </c>
      <c r="L145" s="104" t="str">
        <f>IFERROR(IF(AND($F144/INDEX($F$64:$F145,MATCH(MAX(M$64:M145),M$64:M145,0)-1)&lt;(1-$P$2),MAX(K$64:K145)&gt;MAX(L$64:L144)),MAX(K$64:K145),""),"")</f>
        <v/>
      </c>
      <c r="M145" s="104" t="str">
        <f>IFERROR(IF(E145="","",IF(K145&lt;&gt;"",MAX(M$64:M144)+1,IF(AND($F144/INDEX($F$64:$F145,MATCH(MAX(M$64:M144),M$64:M144,0)-1)&gt;(1+$O$2),MAX(K$64:K145)&gt;MAX(L$64:L144)),MAX(M$64:M144)+1,""))),"")</f>
        <v/>
      </c>
      <c r="N145" s="91">
        <f t="shared" si="45"/>
        <v>2</v>
      </c>
      <c r="O145" s="91" t="str">
        <f>IFERROR(IF(AND(N144=$H$2*1,MAX(O$64:O144)=MAX(P$64:P144)),MAX(O$64:O144)+1,""),"")</f>
        <v/>
      </c>
      <c r="P145" s="91" t="str">
        <f>IFERROR(IF(MOD(MAX(Q$64:Q145),10*MAX(O$64:O145))&lt;=2,IF(AND(F144/INDEX($F$64:$F145,MATCH(MAX(O$64:O145),O$64:O145,0)-1)&lt;(1-$P$2),MAX(O$64:O145)&gt;MAX(P$64:P144)),MAX(O$64:O145),""),IF(AND($F144/INDEX($F$64:$F145,MATCH(MAX(Q$64:Q145),Q$64:Q145,0)-1)&lt;(1-$P$2),MAX(O$64:O145)&gt;MAX(P$64:P144)),MAX(O$64:O145),"")),"")</f>
        <v/>
      </c>
      <c r="Q145" s="91" t="str">
        <f>IFERROR(IF(E145="","",IF(O145&lt;&gt;"",MAX(O$64:O145)*10+1,IF(AND($F144/INDEX($F$64:$F145,MATCH(MAX(Q$64:Q144),Q$64:Q144,0)-1)&gt;(1+$O$2),MAX(O$64:O145)&gt;MAX(P$64:P144)),MAX(Q$64:Q144)+1,""))),"")</f>
        <v/>
      </c>
    </row>
    <row r="146" spans="1:17" x14ac:dyDescent="0.2">
      <c r="A146" s="13">
        <f>HLOOKUP($E$2,历史数据!$V$3:$AE$5000,ROW(A144),)</f>
        <v>0</v>
      </c>
      <c r="B146" s="41">
        <v>36664</v>
      </c>
      <c r="C146" s="100" t="str">
        <f>IFERROR(IF(A146&lt;&gt;0,MAX($C$4:C145)+1,""),"")</f>
        <v/>
      </c>
      <c r="D146" s="100"/>
      <c r="E146" s="99">
        <f t="shared" si="46"/>
        <v>36665</v>
      </c>
      <c r="F146" s="101">
        <f>IFERROR(VLOOKUP(E146,历史数据!AH:AJ,3,),"")</f>
        <v>16.672487309644701</v>
      </c>
      <c r="G146" s="101">
        <f t="shared" si="42"/>
        <v>15.750280879864642</v>
      </c>
      <c r="H146" s="105">
        <f t="shared" si="43"/>
        <v>1.418361585811212E-3</v>
      </c>
      <c r="I146" s="101">
        <f>IFERROR(VLOOKUP(E146,历史数据!AH:AJ,2,),"")</f>
        <v>16.6075126903553</v>
      </c>
      <c r="J146" s="104">
        <f t="shared" si="44"/>
        <v>3</v>
      </c>
      <c r="K146" s="104" t="str">
        <f>IFERROR(IF(AND(J145=$H$2*1,MAX(K$64:K145)=MAX(L$64:L145)),MAX(K$64:K145)+1,""),"")</f>
        <v/>
      </c>
      <c r="L146" s="104" t="str">
        <f>IFERROR(IF(AND($F145/INDEX($F$64:$F146,MATCH(MAX(M$64:M146),M$64:M146,0)-1)&lt;(1-$P$2),MAX(K$64:K146)&gt;MAX(L$64:L145)),MAX(K$64:K146),""),"")</f>
        <v/>
      </c>
      <c r="M146" s="104" t="str">
        <f>IFERROR(IF(E146="","",IF(K146&lt;&gt;"",MAX(M$64:M145)+1,IF(AND($F145/INDEX($F$64:$F146,MATCH(MAX(M$64:M145),M$64:M145,0)-1)&gt;(1+$O$2),MAX(K$64:K146)&gt;MAX(L$64:L145)),MAX(M$64:M145)+1,""))),"")</f>
        <v/>
      </c>
      <c r="N146" s="91">
        <f t="shared" si="45"/>
        <v>3</v>
      </c>
      <c r="O146" s="91" t="str">
        <f>IFERROR(IF(AND(N145=$H$2*1,MAX(O$64:O145)=MAX(P$64:P145)),MAX(O$64:O145)+1,""),"")</f>
        <v/>
      </c>
      <c r="P146" s="91" t="str">
        <f>IFERROR(IF(MOD(MAX(Q$64:Q146),10*MAX(O$64:O146))&lt;=2,IF(AND(F145/INDEX($F$64:$F146,MATCH(MAX(O$64:O146),O$64:O146,0)-1)&lt;(1-$P$2),MAX(O$64:O146)&gt;MAX(P$64:P145)),MAX(O$64:O146),""),IF(AND($F145/INDEX($F$64:$F146,MATCH(MAX(Q$64:Q146),Q$64:Q146,0)-1)&lt;(1-$P$2),MAX(O$64:O146)&gt;MAX(P$64:P145)),MAX(O$64:O146),"")),"")</f>
        <v/>
      </c>
      <c r="Q146" s="91" t="str">
        <f>IFERROR(IF(E146="","",IF(O146&lt;&gt;"",MAX(O$64:O146)*10+1,IF(AND($F145/INDEX($F$64:$F146,MATCH(MAX(Q$64:Q145),Q$64:Q145,0)-1)&gt;(1+$O$2),MAX(O$64:O146)&gt;MAX(P$64:P145)),MAX(Q$64:Q145)+1,""))),"")</f>
        <v/>
      </c>
    </row>
    <row r="147" spans="1:17" x14ac:dyDescent="0.2">
      <c r="A147" s="13">
        <f>HLOOKUP($E$2,历史数据!$V$3:$AE$5000,ROW(A145),)</f>
        <v>1451550</v>
      </c>
      <c r="B147" s="41">
        <v>36665</v>
      </c>
      <c r="C147" s="100">
        <f>IFERROR(IF(A147&lt;&gt;0,MAX($C$4:C146)+1,""),"")</f>
        <v>142</v>
      </c>
      <c r="D147" s="100"/>
      <c r="E147" s="99">
        <f t="shared" si="46"/>
        <v>36668</v>
      </c>
      <c r="F147" s="101">
        <f>IFERROR(VLOOKUP(E147,历史数据!AH:AJ,3,),"")</f>
        <v>16.9583756345178</v>
      </c>
      <c r="G147" s="101">
        <f t="shared" si="42"/>
        <v>15.771939086294418</v>
      </c>
      <c r="H147" s="105">
        <f t="shared" si="43"/>
        <v>1.3750996947277105E-3</v>
      </c>
      <c r="I147" s="101">
        <f>IFERROR(VLOOKUP(E147,历史数据!AH:AJ,2,),"")</f>
        <v>16.633502538071099</v>
      </c>
      <c r="J147" s="104">
        <f t="shared" si="44"/>
        <v>4</v>
      </c>
      <c r="K147" s="104" t="str">
        <f>IFERROR(IF(AND(J146=$H$2*1,MAX(K$64:K146)=MAX(L$64:L146)),MAX(K$64:K146)+1,""),"")</f>
        <v/>
      </c>
      <c r="L147" s="104" t="str">
        <f>IFERROR(IF(AND($F146/INDEX($F$64:$F147,MATCH(MAX(M$64:M147),M$64:M147,0)-1)&lt;(1-$P$2),MAX(K$64:K147)&gt;MAX(L$64:L146)),MAX(K$64:K147),""),"")</f>
        <v/>
      </c>
      <c r="M147" s="104" t="str">
        <f>IFERROR(IF(E147="","",IF(K147&lt;&gt;"",MAX(M$64:M146)+1,IF(AND($F146/INDEX($F$64:$F147,MATCH(MAX(M$64:M146),M$64:M146,0)-1)&gt;(1+$O$2),MAX(K$64:K147)&gt;MAX(L$64:L146)),MAX(M$64:M146)+1,""))),"")</f>
        <v/>
      </c>
      <c r="N147" s="91">
        <f t="shared" si="45"/>
        <v>4</v>
      </c>
      <c r="O147" s="91" t="str">
        <f>IFERROR(IF(AND(N146=$H$2*1,MAX(O$64:O146)=MAX(P$64:P146)),MAX(O$64:O146)+1,""),"")</f>
        <v/>
      </c>
      <c r="P147" s="91" t="str">
        <f>IFERROR(IF(MOD(MAX(Q$64:Q147),10*MAX(O$64:O147))&lt;=2,IF(AND(F146/INDEX($F$64:$F147,MATCH(MAX(O$64:O147),O$64:O147,0)-1)&lt;(1-$P$2),MAX(O$64:O147)&gt;MAX(P$64:P146)),MAX(O$64:O147),""),IF(AND($F146/INDEX($F$64:$F147,MATCH(MAX(Q$64:Q147),Q$64:Q147,0)-1)&lt;(1-$P$2),MAX(O$64:O147)&gt;MAX(P$64:P146)),MAX(O$64:O147),"")),"")</f>
        <v/>
      </c>
      <c r="Q147" s="91" t="str">
        <f>IFERROR(IF(E147="","",IF(O147&lt;&gt;"",MAX(O$64:O147)*10+1,IF(AND($F146/INDEX($F$64:$F147,MATCH(MAX(Q$64:Q146),Q$64:Q146,0)-1)&gt;(1+$O$2),MAX(O$64:O147)&gt;MAX(P$64:P146)),MAX(Q$64:Q146)+1,""))),"")</f>
        <v/>
      </c>
    </row>
    <row r="148" spans="1:17" x14ac:dyDescent="0.2">
      <c r="A148" s="13">
        <f>HLOOKUP($E$2,历史数据!$V$3:$AE$5000,ROW(A146),)</f>
        <v>1281839</v>
      </c>
      <c r="B148" s="41">
        <v>36668</v>
      </c>
      <c r="C148" s="100">
        <f>IFERROR(IF(A148&lt;&gt;0,MAX($C$4:C147)+1,""),"")</f>
        <v>143</v>
      </c>
      <c r="D148" s="100"/>
      <c r="E148" s="99">
        <f t="shared" si="46"/>
        <v>36669</v>
      </c>
      <c r="F148" s="101">
        <f>IFERROR(VLOOKUP(E148,历史数据!AH:AJ,3,),"")</f>
        <v>17.426192893401002</v>
      </c>
      <c r="G148" s="101">
        <f t="shared" si="42"/>
        <v>15.776487309644672</v>
      </c>
      <c r="H148" s="105">
        <f t="shared" si="43"/>
        <v>2.8837439235385176E-4</v>
      </c>
      <c r="I148" s="101">
        <f>IFERROR(VLOOKUP(E148,历史数据!AH:AJ,2,),"")</f>
        <v>17.140304568527899</v>
      </c>
      <c r="J148" s="104">
        <f t="shared" si="44"/>
        <v>5</v>
      </c>
      <c r="K148" s="104" t="str">
        <f>IFERROR(IF(AND(J147=$H$2*1,MAX(K$64:K147)=MAX(L$64:L147)),MAX(K$64:K147)+1,""),"")</f>
        <v/>
      </c>
      <c r="L148" s="104" t="str">
        <f>IFERROR(IF(AND($F147/INDEX($F$64:$F148,MATCH(MAX(M$64:M148),M$64:M148,0)-1)&lt;(1-$P$2),MAX(K$64:K148)&gt;MAX(L$64:L147)),MAX(K$64:K148),""),"")</f>
        <v/>
      </c>
      <c r="M148" s="104" t="str">
        <f>IFERROR(IF(E148="","",IF(K148&lt;&gt;"",MAX(M$64:M147)+1,IF(AND($F147/INDEX($F$64:$F148,MATCH(MAX(M$64:M147),M$64:M147,0)-1)&gt;(1+$O$2),MAX(K$64:K148)&gt;MAX(L$64:L147)),MAX(M$64:M147)+1,""))),"")</f>
        <v/>
      </c>
      <c r="N148" s="91">
        <f t="shared" si="45"/>
        <v>5</v>
      </c>
      <c r="O148" s="91" t="str">
        <f>IFERROR(IF(AND(N147=$H$2*1,MAX(O$64:O147)=MAX(P$64:P147)),MAX(O$64:O147)+1,""),"")</f>
        <v/>
      </c>
      <c r="P148" s="91" t="str">
        <f>IFERROR(IF(MOD(MAX(Q$64:Q148),10*MAX(O$64:O148))&lt;=2,IF(AND(F147/INDEX($F$64:$F148,MATCH(MAX(O$64:O148),O$64:O148,0)-1)&lt;(1-$P$2),MAX(O$64:O148)&gt;MAX(P$64:P147)),MAX(O$64:O148),""),IF(AND($F147/INDEX($F$64:$F148,MATCH(MAX(Q$64:Q148),Q$64:Q148,0)-1)&lt;(1-$P$2),MAX(O$64:O148)&gt;MAX(P$64:P147)),MAX(O$64:O148),"")),"")</f>
        <v/>
      </c>
      <c r="Q148" s="91" t="str">
        <f>IFERROR(IF(E148="","",IF(O148&lt;&gt;"",MAX(O$64:O148)*10+1,IF(AND($F147/INDEX($F$64:$F148,MATCH(MAX(Q$64:Q147),Q$64:Q147,0)-1)&gt;(1+$O$2),MAX(O$64:O148)&gt;MAX(P$64:P147)),MAX(Q$64:Q147)+1,""))),"")</f>
        <v/>
      </c>
    </row>
    <row r="149" spans="1:17" x14ac:dyDescent="0.2">
      <c r="A149" s="13">
        <f>HLOOKUP($E$2,历史数据!$V$3:$AE$5000,ROW(A147),)</f>
        <v>1431973</v>
      </c>
      <c r="B149" s="41">
        <v>36669</v>
      </c>
      <c r="C149" s="100">
        <f>IFERROR(IF(A149&lt;&gt;0,MAX($C$4:C148)+1,""),"")</f>
        <v>144</v>
      </c>
      <c r="D149" s="100"/>
      <c r="E149" s="99">
        <f t="shared" si="46"/>
        <v>36670</v>
      </c>
      <c r="F149" s="101">
        <f>IFERROR(VLOOKUP(E149,历史数据!AH:AJ,3,),"")</f>
        <v>17.413197969543099</v>
      </c>
      <c r="G149" s="101">
        <f t="shared" si="42"/>
        <v>15.807025380710659</v>
      </c>
      <c r="H149" s="105">
        <f t="shared" si="43"/>
        <v>1.9356698653265614E-3</v>
      </c>
      <c r="I149" s="101">
        <f>IFERROR(VLOOKUP(E149,历史数据!AH:AJ,2,),"")</f>
        <v>17.439187817258901</v>
      </c>
      <c r="J149" s="104">
        <f t="shared" si="44"/>
        <v>6</v>
      </c>
      <c r="K149" s="104" t="str">
        <f>IFERROR(IF(AND(J148=$H$2*1,MAX(K$64:K148)=MAX(L$64:L148)),MAX(K$64:K148)+1,""),"")</f>
        <v/>
      </c>
      <c r="L149" s="104" t="str">
        <f>IFERROR(IF(AND($F148/INDEX($F$64:$F149,MATCH(MAX(M$64:M149),M$64:M149,0)-1)&lt;(1-$P$2),MAX(K$64:K149)&gt;MAX(L$64:L148)),MAX(K$64:K149),""),"")</f>
        <v/>
      </c>
      <c r="M149" s="104" t="str">
        <f>IFERROR(IF(E149="","",IF(K149&lt;&gt;"",MAX(M$64:M148)+1,IF(AND($F148/INDEX($F$64:$F149,MATCH(MAX(M$64:M148),M$64:M148,0)-1)&gt;(1+$O$2),MAX(K$64:K149)&gt;MAX(L$64:L148)),MAX(M$64:M148)+1,""))),"")</f>
        <v/>
      </c>
      <c r="N149" s="91">
        <f t="shared" si="45"/>
        <v>6</v>
      </c>
      <c r="O149" s="91" t="str">
        <f>IFERROR(IF(AND(N148=$H$2*1,MAX(O$64:O148)=MAX(P$64:P148)),MAX(O$64:O148)+1,""),"")</f>
        <v/>
      </c>
      <c r="P149" s="91" t="str">
        <f>IFERROR(IF(MOD(MAX(Q$64:Q149),10*MAX(O$64:O149))&lt;=2,IF(AND(F148/INDEX($F$64:$F149,MATCH(MAX(O$64:O149),O$64:O149,0)-1)&lt;(1-$P$2),MAX(O$64:O149)&gt;MAX(P$64:P148)),MAX(O$64:O149),""),IF(AND($F148/INDEX($F$64:$F149,MATCH(MAX(Q$64:Q149),Q$64:Q149,0)-1)&lt;(1-$P$2),MAX(O$64:O149)&gt;MAX(P$64:P148)),MAX(O$64:O149),"")),"")</f>
        <v/>
      </c>
      <c r="Q149" s="91" t="str">
        <f>IFERROR(IF(E149="","",IF(O149&lt;&gt;"",MAX(O$64:O149)*10+1,IF(AND($F148/INDEX($F$64:$F149,MATCH(MAX(Q$64:Q148),Q$64:Q148,0)-1)&gt;(1+$O$2),MAX(O$64:O149)&gt;MAX(P$64:P148)),MAX(Q$64:Q148)+1,""))),"")</f>
        <v/>
      </c>
    </row>
    <row r="150" spans="1:17" x14ac:dyDescent="0.2">
      <c r="A150" s="13">
        <f>HLOOKUP($E$2,历史数据!$V$3:$AE$5000,ROW(A148),)</f>
        <v>2008780</v>
      </c>
      <c r="B150" s="41">
        <v>36670</v>
      </c>
      <c r="C150" s="100">
        <f>IFERROR(IF(A150&lt;&gt;0,MAX($C$4:C149)+1,""),"")</f>
        <v>145</v>
      </c>
      <c r="D150" s="100"/>
      <c r="E150" s="99">
        <f t="shared" si="46"/>
        <v>36671</v>
      </c>
      <c r="F150" s="101">
        <f>IFERROR(VLOOKUP(E150,历史数据!AH:AJ,3,),"")</f>
        <v>17.543147208121798</v>
      </c>
      <c r="G150" s="101">
        <f t="shared" si="42"/>
        <v>15.855106598984774</v>
      </c>
      <c r="H150" s="105">
        <f t="shared" si="43"/>
        <v>3.0417625780996271E-3</v>
      </c>
      <c r="I150" s="101">
        <f>IFERROR(VLOOKUP(E150,历史数据!AH:AJ,2,),"")</f>
        <v>17.413197969543099</v>
      </c>
      <c r="J150" s="104">
        <f t="shared" si="44"/>
        <v>7</v>
      </c>
      <c r="K150" s="104" t="str">
        <f>IFERROR(IF(AND(J149=$H$2*1,MAX(K$64:K149)=MAX(L$64:L149)),MAX(K$64:K149)+1,""),"")</f>
        <v/>
      </c>
      <c r="L150" s="104" t="str">
        <f>IFERROR(IF(AND($F149/INDEX($F$64:$F150,MATCH(MAX(M$64:M150),M$64:M150,0)-1)&lt;(1-$P$2),MAX(K$64:K150)&gt;MAX(L$64:L149)),MAX(K$64:K150),""),"")</f>
        <v/>
      </c>
      <c r="M150" s="104" t="str">
        <f>IFERROR(IF(E150="","",IF(K150&lt;&gt;"",MAX(M$64:M149)+1,IF(AND($F149/INDEX($F$64:$F150,MATCH(MAX(M$64:M149),M$64:M149,0)-1)&gt;(1+$O$2),MAX(K$64:K150)&gt;MAX(L$64:L149)),MAX(M$64:M149)+1,""))),"")</f>
        <v/>
      </c>
      <c r="N150" s="91">
        <f t="shared" si="45"/>
        <v>7</v>
      </c>
      <c r="O150" s="91" t="str">
        <f>IFERROR(IF(AND(N149=$H$2*1,MAX(O$64:O149)=MAX(P$64:P149)),MAX(O$64:O149)+1,""),"")</f>
        <v/>
      </c>
      <c r="P150" s="91" t="str">
        <f>IFERROR(IF(MOD(MAX(Q$64:Q150),10*MAX(O$64:O150))&lt;=2,IF(AND(F149/INDEX($F$64:$F150,MATCH(MAX(O$64:O150),O$64:O150,0)-1)&lt;(1-$P$2),MAX(O$64:O150)&gt;MAX(P$64:P149)),MAX(O$64:O150),""),IF(AND($F149/INDEX($F$64:$F150,MATCH(MAX(Q$64:Q150),Q$64:Q150,0)-1)&lt;(1-$P$2),MAX(O$64:O150)&gt;MAX(P$64:P149)),MAX(O$64:O150),"")),"")</f>
        <v/>
      </c>
      <c r="Q150" s="91" t="str">
        <f>IFERROR(IF(E150="","",IF(O150&lt;&gt;"",MAX(O$64:O150)*10+1,IF(AND($F149/INDEX($F$64:$F150,MATCH(MAX(Q$64:Q149),Q$64:Q149,0)-1)&gt;(1+$O$2),MAX(O$64:O150)&gt;MAX(P$64:P149)),MAX(Q$64:Q149)+1,""))),"")</f>
        <v/>
      </c>
    </row>
    <row r="151" spans="1:17" x14ac:dyDescent="0.2">
      <c r="A151" s="13">
        <f>HLOOKUP($E$2,历史数据!$V$3:$AE$5000,ROW(A149),)</f>
        <v>1496323</v>
      </c>
      <c r="B151" s="41">
        <v>36671</v>
      </c>
      <c r="C151" s="100">
        <f>IFERROR(IF(A151&lt;&gt;0,MAX($C$4:C150)+1,""),"")</f>
        <v>146</v>
      </c>
      <c r="D151" s="100"/>
      <c r="E151" s="99">
        <f t="shared" si="46"/>
        <v>36672</v>
      </c>
      <c r="F151" s="101">
        <f>IFERROR(VLOOKUP(E151,历史数据!AH:AJ,3,),"")</f>
        <v>18.400812182741099</v>
      </c>
      <c r="G151" s="101">
        <f t="shared" si="42"/>
        <v>15.912284263959391</v>
      </c>
      <c r="H151" s="105">
        <f t="shared" si="43"/>
        <v>3.6062617818211073E-3</v>
      </c>
      <c r="I151" s="101">
        <f>IFERROR(VLOOKUP(E151,历史数据!AH:AJ,2,),"")</f>
        <v>17.543147208121798</v>
      </c>
      <c r="J151" s="104">
        <f t="shared" si="44"/>
        <v>8</v>
      </c>
      <c r="K151" s="104" t="str">
        <f>IFERROR(IF(AND(J150=$H$2*1,MAX(K$64:K150)=MAX(L$64:L150)),MAX(K$64:K150)+1,""),"")</f>
        <v/>
      </c>
      <c r="L151" s="104" t="str">
        <f>IFERROR(IF(AND($F150/INDEX($F$64:$F151,MATCH(MAX(M$64:M151),M$64:M151,0)-1)&lt;(1-$P$2),MAX(K$64:K151)&gt;MAX(L$64:L150)),MAX(K$64:K151),""),"")</f>
        <v/>
      </c>
      <c r="M151" s="104" t="str">
        <f>IFERROR(IF(E151="","",IF(K151&lt;&gt;"",MAX(M$64:M150)+1,IF(AND($F150/INDEX($F$64:$F151,MATCH(MAX(M$64:M150),M$64:M150,0)-1)&gt;(1+$O$2),MAX(K$64:K151)&gt;MAX(L$64:L150)),MAX(M$64:M150)+1,""))),"")</f>
        <v/>
      </c>
      <c r="N151" s="91">
        <f t="shared" si="45"/>
        <v>8</v>
      </c>
      <c r="O151" s="91" t="str">
        <f>IFERROR(IF(AND(N150=$H$2*1,MAX(O$64:O150)=MAX(P$64:P150)),MAX(O$64:O150)+1,""),"")</f>
        <v/>
      </c>
      <c r="P151" s="91" t="str">
        <f>IFERROR(IF(MOD(MAX(Q$64:Q151),10*MAX(O$64:O151))&lt;=2,IF(AND(F150/INDEX($F$64:$F151,MATCH(MAX(O$64:O151),O$64:O151,0)-1)&lt;(1-$P$2),MAX(O$64:O151)&gt;MAX(P$64:P150)),MAX(O$64:O151),""),IF(AND($F150/INDEX($F$64:$F151,MATCH(MAX(Q$64:Q151),Q$64:Q151,0)-1)&lt;(1-$P$2),MAX(O$64:O151)&gt;MAX(P$64:P150)),MAX(O$64:O151),"")),"")</f>
        <v/>
      </c>
      <c r="Q151" s="91" t="str">
        <f>IFERROR(IF(E151="","",IF(O151&lt;&gt;"",MAX(O$64:O151)*10+1,IF(AND($F150/INDEX($F$64:$F151,MATCH(MAX(Q$64:Q150),Q$64:Q150,0)-1)&gt;(1+$O$2),MAX(O$64:O151)&gt;MAX(P$64:P150)),MAX(Q$64:Q150)+1,""))),"")</f>
        <v/>
      </c>
    </row>
    <row r="152" spans="1:17" x14ac:dyDescent="0.2">
      <c r="A152" s="13">
        <f>HLOOKUP($E$2,历史数据!$V$3:$AE$5000,ROW(A150),)</f>
        <v>3490366</v>
      </c>
      <c r="B152" s="41">
        <v>36672</v>
      </c>
      <c r="C152" s="100">
        <f>IFERROR(IF(A152&lt;&gt;0,MAX($C$4:C151)+1,""),"")</f>
        <v>147</v>
      </c>
      <c r="D152" s="100"/>
      <c r="E152" s="99">
        <f t="shared" si="46"/>
        <v>36675</v>
      </c>
      <c r="F152" s="101">
        <f>IFERROR(VLOOKUP(E152,历史数据!AH:AJ,3,),"")</f>
        <v>18.647715736040599</v>
      </c>
      <c r="G152" s="101">
        <f t="shared" si="42"/>
        <v>15.978991539763113</v>
      </c>
      <c r="H152" s="105">
        <f t="shared" si="43"/>
        <v>4.1921872873280641E-3</v>
      </c>
      <c r="I152" s="101">
        <f>IFERROR(VLOOKUP(E152,历史数据!AH:AJ,2,),"")</f>
        <v>18.842639593908601</v>
      </c>
      <c r="J152" s="104">
        <f t="shared" si="44"/>
        <v>9</v>
      </c>
      <c r="K152" s="104" t="str">
        <f>IFERROR(IF(AND(J151=$H$2*1,MAX(K$64:K151)=MAX(L$64:L151)),MAX(K$64:K151)+1,""),"")</f>
        <v/>
      </c>
      <c r="L152" s="104" t="str">
        <f>IFERROR(IF(AND($F151/INDEX($F$64:$F152,MATCH(MAX(M$64:M152),M$64:M152,0)-1)&lt;(1-$P$2),MAX(K$64:K152)&gt;MAX(L$64:L151)),MAX(K$64:K152),""),"")</f>
        <v/>
      </c>
      <c r="M152" s="104" t="str">
        <f>IFERROR(IF(E152="","",IF(K152&lt;&gt;"",MAX(M$64:M151)+1,IF(AND($F151/INDEX($F$64:$F152,MATCH(MAX(M$64:M151),M$64:M151,0)-1)&gt;(1+$O$2),MAX(K$64:K152)&gt;MAX(L$64:L151)),MAX(M$64:M151)+1,""))),"")</f>
        <v/>
      </c>
      <c r="N152" s="91">
        <f t="shared" si="45"/>
        <v>9</v>
      </c>
      <c r="O152" s="91" t="str">
        <f>IFERROR(IF(AND(N151=$H$2*1,MAX(O$64:O151)=MAX(P$64:P151)),MAX(O$64:O151)+1,""),"")</f>
        <v/>
      </c>
      <c r="P152" s="91" t="str">
        <f>IFERROR(IF(MOD(MAX(Q$64:Q152),10*MAX(O$64:O152))&lt;=2,IF(AND(F151/INDEX($F$64:$F152,MATCH(MAX(O$64:O152),O$64:O152,0)-1)&lt;(1-$P$2),MAX(O$64:O152)&gt;MAX(P$64:P151)),MAX(O$64:O152),""),IF(AND($F151/INDEX($F$64:$F152,MATCH(MAX(Q$64:Q152),Q$64:Q152,0)-1)&lt;(1-$P$2),MAX(O$64:O152)&gt;MAX(P$64:P151)),MAX(O$64:O152),"")),"")</f>
        <v/>
      </c>
      <c r="Q152" s="91" t="str">
        <f>IFERROR(IF(E152="","",IF(O152&lt;&gt;"",MAX(O$64:O152)*10+1,IF(AND($F151/INDEX($F$64:$F152,MATCH(MAX(Q$64:Q151),Q$64:Q151,0)-1)&gt;(1+$O$2),MAX(O$64:O152)&gt;MAX(P$64:P151)),MAX(Q$64:Q151)+1,""))),"")</f>
        <v/>
      </c>
    </row>
    <row r="153" spans="1:17" x14ac:dyDescent="0.2">
      <c r="A153" s="13">
        <f>HLOOKUP($E$2,历史数据!$V$3:$AE$5000,ROW(A151),)</f>
        <v>3347035</v>
      </c>
      <c r="B153" s="41">
        <v>36675</v>
      </c>
      <c r="C153" s="100">
        <f>IFERROR(IF(A153&lt;&gt;0,MAX($C$4:C152)+1,""),"")</f>
        <v>148</v>
      </c>
      <c r="D153" s="100"/>
      <c r="E153" s="99">
        <f t="shared" si="46"/>
        <v>36676</v>
      </c>
      <c r="F153" s="101">
        <f>IFERROR(VLOOKUP(E153,历史数据!AH:AJ,3,),"")</f>
        <v>17.920000000000002</v>
      </c>
      <c r="G153" s="101">
        <f t="shared" si="42"/>
        <v>16.031187817258886</v>
      </c>
      <c r="H153" s="105">
        <f t="shared" si="43"/>
        <v>3.2665564260350166E-3</v>
      </c>
      <c r="I153" s="101">
        <f>IFERROR(VLOOKUP(E153,历史数据!AH:AJ,2,),"")</f>
        <v>18.777664974619299</v>
      </c>
      <c r="J153" s="104">
        <f t="shared" si="44"/>
        <v>10</v>
      </c>
      <c r="K153" s="104" t="str">
        <f>IFERROR(IF(AND(J152=$H$2*1,MAX(K$64:K152)=MAX(L$64:L152)),MAX(K$64:K152)+1,""),"")</f>
        <v/>
      </c>
      <c r="L153" s="104" t="str">
        <f>IFERROR(IF(AND($F152/INDEX($F$64:$F153,MATCH(MAX(M$64:M153),M$64:M153,0)-1)&lt;(1-$P$2),MAX(K$64:K153)&gt;MAX(L$64:L152)),MAX(K$64:K153),""),"")</f>
        <v/>
      </c>
      <c r="M153" s="104" t="str">
        <f>IFERROR(IF(E153="","",IF(K153&lt;&gt;"",MAX(M$64:M152)+1,IF(AND($F152/INDEX($F$64:$F153,MATCH(MAX(M$64:M152),M$64:M152,0)-1)&gt;(1+$O$2),MAX(K$64:K153)&gt;MAX(L$64:L152)),MAX(M$64:M152)+1,""))),"")</f>
        <v/>
      </c>
      <c r="N153" s="91">
        <f t="shared" si="45"/>
        <v>10</v>
      </c>
      <c r="O153" s="91" t="str">
        <f>IFERROR(IF(AND(N152=$H$2*1,MAX(O$64:O152)=MAX(P$64:P152)),MAX(O$64:O152)+1,""),"")</f>
        <v/>
      </c>
      <c r="P153" s="91" t="str">
        <f>IFERROR(IF(MOD(MAX(Q$64:Q153),10*MAX(O$64:O153))&lt;=2,IF(AND(F152/INDEX($F$64:$F153,MATCH(MAX(O$64:O153),O$64:O153,0)-1)&lt;(1-$P$2),MAX(O$64:O153)&gt;MAX(P$64:P152)),MAX(O$64:O153),""),IF(AND($F152/INDEX($F$64:$F153,MATCH(MAX(Q$64:Q153),Q$64:Q153,0)-1)&lt;(1-$P$2),MAX(O$64:O153)&gt;MAX(P$64:P152)),MAX(O$64:O153),"")),"")</f>
        <v/>
      </c>
      <c r="Q153" s="91" t="str">
        <f>IFERROR(IF(E153="","",IF(O153&lt;&gt;"",MAX(O$64:O153)*10+1,IF(AND($F152/INDEX($F$64:$F153,MATCH(MAX(Q$64:Q152),Q$64:Q152,0)-1)&gt;(1+$O$2),MAX(O$64:O153)&gt;MAX(P$64:P152)),MAX(Q$64:Q152)+1,""))),"")</f>
        <v/>
      </c>
    </row>
    <row r="154" spans="1:17" x14ac:dyDescent="0.2">
      <c r="A154" s="13">
        <f>HLOOKUP($E$2,历史数据!$V$3:$AE$5000,ROW(A152),)</f>
        <v>1920254</v>
      </c>
      <c r="B154" s="41">
        <v>36676</v>
      </c>
      <c r="C154" s="100">
        <f>IFERROR(IF(A154&lt;&gt;0,MAX($C$4:C153)+1,""),"")</f>
        <v>149</v>
      </c>
      <c r="D154" s="100"/>
      <c r="E154" s="99">
        <f t="shared" si="46"/>
        <v>36677</v>
      </c>
      <c r="F154" s="101">
        <f>IFERROR(VLOOKUP(E154,历史数据!AH:AJ,3,),"")</f>
        <v>18.166903553299498</v>
      </c>
      <c r="G154" s="101">
        <f t="shared" si="42"/>
        <v>16.089881556683586</v>
      </c>
      <c r="H154" s="105">
        <f t="shared" si="43"/>
        <v>3.6612221186449467E-3</v>
      </c>
      <c r="I154" s="101">
        <f>IFERROR(VLOOKUP(E154,历史数据!AH:AJ,2,),"")</f>
        <v>17.920000000000002</v>
      </c>
      <c r="J154" s="104">
        <f t="shared" si="44"/>
        <v>11</v>
      </c>
      <c r="K154" s="104" t="str">
        <f>IFERROR(IF(AND(J153=$H$2*1,MAX(K$64:K153)=MAX(L$64:L153)),MAX(K$64:K153)+1,""),"")</f>
        <v/>
      </c>
      <c r="L154" s="104" t="str">
        <f>IFERROR(IF(AND($F153/INDEX($F$64:$F154,MATCH(MAX(M$64:M154),M$64:M154,0)-1)&lt;(1-$P$2),MAX(K$64:K154)&gt;MAX(L$64:L153)),MAX(K$64:K154),""),"")</f>
        <v/>
      </c>
      <c r="M154" s="104" t="str">
        <f>IFERROR(IF(E154="","",IF(K154&lt;&gt;"",MAX(M$64:M153)+1,IF(AND($F153/INDEX($F$64:$F154,MATCH(MAX(M$64:M153),M$64:M153,0)-1)&gt;(1+$O$2),MAX(K$64:K154)&gt;MAX(L$64:L153)),MAX(M$64:M153)+1,""))),"")</f>
        <v/>
      </c>
      <c r="N154" s="91">
        <f t="shared" si="45"/>
        <v>11</v>
      </c>
      <c r="O154" s="91" t="str">
        <f>IFERROR(IF(AND(N153=$H$2*1,MAX(O$64:O153)=MAX(P$64:P153)),MAX(O$64:O153)+1,""),"")</f>
        <v/>
      </c>
      <c r="P154" s="91" t="str">
        <f>IFERROR(IF(MOD(MAX(Q$64:Q154),10*MAX(O$64:O154))&lt;=2,IF(AND(F153/INDEX($F$64:$F154,MATCH(MAX(O$64:O154),O$64:O154,0)-1)&lt;(1-$P$2),MAX(O$64:O154)&gt;MAX(P$64:P153)),MAX(O$64:O154),""),IF(AND($F153/INDEX($F$64:$F154,MATCH(MAX(Q$64:Q154),Q$64:Q154,0)-1)&lt;(1-$P$2),MAX(O$64:O154)&gt;MAX(P$64:P153)),MAX(O$64:O154),"")),"")</f>
        <v/>
      </c>
      <c r="Q154" s="91" t="str">
        <f>IFERROR(IF(E154="","",IF(O154&lt;&gt;"",MAX(O$64:O154)*10+1,IF(AND($F153/INDEX($F$64:$F154,MATCH(MAX(Q$64:Q153),Q$64:Q153,0)-1)&gt;(1+$O$2),MAX(O$64:O154)&gt;MAX(P$64:P153)),MAX(Q$64:Q153)+1,""))),"")</f>
        <v/>
      </c>
    </row>
    <row r="155" spans="1:17" x14ac:dyDescent="0.2">
      <c r="A155" s="13">
        <f>HLOOKUP($E$2,历史数据!$V$3:$AE$5000,ROW(A153),)</f>
        <v>1214351</v>
      </c>
      <c r="B155" s="41">
        <v>36677</v>
      </c>
      <c r="C155" s="100">
        <f>IFERROR(IF(A155&lt;&gt;0,MAX($C$4:C154)+1,""),"")</f>
        <v>150</v>
      </c>
      <c r="D155" s="100"/>
      <c r="E155" s="99">
        <f t="shared" si="46"/>
        <v>36678</v>
      </c>
      <c r="F155" s="101">
        <f>IFERROR(VLOOKUP(E155,历史数据!AH:AJ,3,),"")</f>
        <v>17.8680203045685</v>
      </c>
      <c r="G155" s="101">
        <f t="shared" si="42"/>
        <v>16.138612521150588</v>
      </c>
      <c r="H155" s="105">
        <f t="shared" si="43"/>
        <v>3.028671422802276E-3</v>
      </c>
      <c r="I155" s="101">
        <f>IFERROR(VLOOKUP(E155,历史数据!AH:AJ,2,),"")</f>
        <v>18.166903553299498</v>
      </c>
      <c r="J155" s="104">
        <f t="shared" si="44"/>
        <v>12</v>
      </c>
      <c r="K155" s="104" t="str">
        <f>IFERROR(IF(AND(J154=$H$2*1,MAX(K$64:K154)=MAX(L$64:L154)),MAX(K$64:K154)+1,""),"")</f>
        <v/>
      </c>
      <c r="L155" s="104" t="str">
        <f>IFERROR(IF(AND($F154/INDEX($F$64:$F155,MATCH(MAX(M$64:M155),M$64:M155,0)-1)&lt;(1-$P$2),MAX(K$64:K155)&gt;MAX(L$64:L154)),MAX(K$64:K155),""),"")</f>
        <v/>
      </c>
      <c r="M155" s="104" t="str">
        <f>IFERROR(IF(E155="","",IF(K155&lt;&gt;"",MAX(M$64:M154)+1,IF(AND($F154/INDEX($F$64:$F155,MATCH(MAX(M$64:M154),M$64:M154,0)-1)&gt;(1+$O$2),MAX(K$64:K155)&gt;MAX(L$64:L154)),MAX(M$64:M154)+1,""))),"")</f>
        <v/>
      </c>
      <c r="N155" s="91">
        <f t="shared" si="45"/>
        <v>12</v>
      </c>
      <c r="O155" s="91" t="str">
        <f>IFERROR(IF(AND(N154=$H$2*1,MAX(O$64:O154)=MAX(P$64:P154)),MAX(O$64:O154)+1,""),"")</f>
        <v/>
      </c>
      <c r="P155" s="91" t="str">
        <f>IFERROR(IF(MOD(MAX(Q$64:Q155),10*MAX(O$64:O155))&lt;=2,IF(AND(F154/INDEX($F$64:$F155,MATCH(MAX(O$64:O155),O$64:O155,0)-1)&lt;(1-$P$2),MAX(O$64:O155)&gt;MAX(P$64:P154)),MAX(O$64:O155),""),IF(AND($F154/INDEX($F$64:$F155,MATCH(MAX(Q$64:Q155),Q$64:Q155,0)-1)&lt;(1-$P$2),MAX(O$64:O155)&gt;MAX(P$64:P154)),MAX(O$64:O155),"")),"")</f>
        <v/>
      </c>
      <c r="Q155" s="91" t="str">
        <f>IFERROR(IF(E155="","",IF(O155&lt;&gt;"",MAX(O$64:O155)*10+1,IF(AND($F154/INDEX($F$64:$F155,MATCH(MAX(Q$64:Q154),Q$64:Q154,0)-1)&gt;(1+$O$2),MAX(O$64:O155)&gt;MAX(P$64:P154)),MAX(Q$64:Q154)+1,""))),"")</f>
        <v/>
      </c>
    </row>
    <row r="156" spans="1:17" x14ac:dyDescent="0.2">
      <c r="A156" s="13">
        <f>HLOOKUP($E$2,历史数据!$V$3:$AE$5000,ROW(A154),)</f>
        <v>798058</v>
      </c>
      <c r="B156" s="41">
        <v>36678</v>
      </c>
      <c r="C156" s="100">
        <f>IFERROR(IF(A156&lt;&gt;0,MAX($C$4:C155)+1,""),"")</f>
        <v>151</v>
      </c>
      <c r="D156" s="100"/>
      <c r="E156" s="99">
        <f t="shared" si="46"/>
        <v>36679</v>
      </c>
      <c r="F156" s="101">
        <f>IFERROR(VLOOKUP(E156,历史数据!AH:AJ,3,),"")</f>
        <v>17.439187817258901</v>
      </c>
      <c r="G156" s="101">
        <f t="shared" si="42"/>
        <v>16.176947546531302</v>
      </c>
      <c r="H156" s="105">
        <f t="shared" si="43"/>
        <v>2.3753606656380377E-3</v>
      </c>
      <c r="I156" s="101">
        <f>IFERROR(VLOOKUP(E156,历史数据!AH:AJ,2,),"")</f>
        <v>17.8680203045685</v>
      </c>
      <c r="J156" s="104">
        <f t="shared" si="44"/>
        <v>13</v>
      </c>
      <c r="K156" s="104" t="str">
        <f>IFERROR(IF(AND(J155=$H$2*1,MAX(K$64:K155)=MAX(L$64:L155)),MAX(K$64:K155)+1,""),"")</f>
        <v/>
      </c>
      <c r="L156" s="104" t="str">
        <f>IFERROR(IF(AND($F155/INDEX($F$64:$F156,MATCH(MAX(M$64:M156),M$64:M156,0)-1)&lt;(1-$P$2),MAX(K$64:K156)&gt;MAX(L$64:L155)),MAX(K$64:K156),""),"")</f>
        <v/>
      </c>
      <c r="M156" s="104" t="str">
        <f>IFERROR(IF(E156="","",IF(K156&lt;&gt;"",MAX(M$64:M155)+1,IF(AND($F155/INDEX($F$64:$F156,MATCH(MAX(M$64:M155),M$64:M155,0)-1)&gt;(1+$O$2),MAX(K$64:K156)&gt;MAX(L$64:L155)),MAX(M$64:M155)+1,""))),"")</f>
        <v/>
      </c>
      <c r="N156" s="91">
        <f t="shared" si="45"/>
        <v>13</v>
      </c>
      <c r="O156" s="91" t="str">
        <f>IFERROR(IF(AND(N155=$H$2*1,MAX(O$64:O155)=MAX(P$64:P155)),MAX(O$64:O155)+1,""),"")</f>
        <v/>
      </c>
      <c r="P156" s="91" t="str">
        <f>IFERROR(IF(MOD(MAX(Q$64:Q156),10*MAX(O$64:O156))&lt;=2,IF(AND(F155/INDEX($F$64:$F156,MATCH(MAX(O$64:O156),O$64:O156,0)-1)&lt;(1-$P$2),MAX(O$64:O156)&gt;MAX(P$64:P155)),MAX(O$64:O156),""),IF(AND($F155/INDEX($F$64:$F156,MATCH(MAX(Q$64:Q156),Q$64:Q156,0)-1)&lt;(1-$P$2),MAX(O$64:O156)&gt;MAX(P$64:P155)),MAX(O$64:O156),"")),"")</f>
        <v/>
      </c>
      <c r="Q156" s="91" t="str">
        <f>IFERROR(IF(E156="","",IF(O156&lt;&gt;"",MAX(O$64:O156)*10+1,IF(AND($F155/INDEX($F$64:$F156,MATCH(MAX(Q$64:Q155),Q$64:Q155,0)-1)&gt;(1+$O$2),MAX(O$64:O156)&gt;MAX(P$64:P155)),MAX(Q$64:Q155)+1,""))),"")</f>
        <v/>
      </c>
    </row>
    <row r="157" spans="1:17" x14ac:dyDescent="0.2">
      <c r="A157" s="13">
        <f>HLOOKUP($E$2,历史数据!$V$3:$AE$5000,ROW(A155),)</f>
        <v>909433</v>
      </c>
      <c r="B157" s="41">
        <v>36679</v>
      </c>
      <c r="C157" s="100">
        <f>IFERROR(IF(A157&lt;&gt;0,MAX($C$4:C156)+1,""),"")</f>
        <v>152</v>
      </c>
      <c r="D157" s="100"/>
      <c r="E157" s="99">
        <f t="shared" si="46"/>
        <v>36682</v>
      </c>
      <c r="F157" s="101">
        <f>IFERROR(VLOOKUP(E157,历史数据!AH:AJ,3,),"")</f>
        <v>17.140304568527899</v>
      </c>
      <c r="G157" s="101">
        <f t="shared" si="42"/>
        <v>16.201204737732656</v>
      </c>
      <c r="H157" s="105">
        <f t="shared" si="43"/>
        <v>1.4994912440422503E-3</v>
      </c>
      <c r="I157" s="101">
        <f>IFERROR(VLOOKUP(E157,历史数据!AH:AJ,2,),"")</f>
        <v>17.413197969543099</v>
      </c>
      <c r="J157" s="104">
        <f t="shared" si="44"/>
        <v>14</v>
      </c>
      <c r="K157" s="104" t="str">
        <f>IFERROR(IF(AND(J156=$H$2*1,MAX(K$64:K156)=MAX(L$64:L156)),MAX(K$64:K156)+1,""),"")</f>
        <v/>
      </c>
      <c r="L157" s="104" t="str">
        <f>IFERROR(IF(AND($F156/INDEX($F$64:$F157,MATCH(MAX(M$64:M157),M$64:M157,0)-1)&lt;(1-$P$2),MAX(K$64:K157)&gt;MAX(L$64:L156)),MAX(K$64:K157),""),"")</f>
        <v/>
      </c>
      <c r="M157" s="104" t="str">
        <f>IFERROR(IF(E157="","",IF(K157&lt;&gt;"",MAX(M$64:M156)+1,IF(AND($F156/INDEX($F$64:$F157,MATCH(MAX(M$64:M156),M$64:M156,0)-1)&gt;(1+$O$2),MAX(K$64:K157)&gt;MAX(L$64:L156)),MAX(M$64:M156)+1,""))),"")</f>
        <v/>
      </c>
      <c r="N157" s="91">
        <f t="shared" si="45"/>
        <v>14</v>
      </c>
      <c r="O157" s="91" t="str">
        <f>IFERROR(IF(AND(N156=$H$2*1,MAX(O$64:O156)=MAX(P$64:P156)),MAX(O$64:O156)+1,""),"")</f>
        <v/>
      </c>
      <c r="P157" s="91" t="str">
        <f>IFERROR(IF(MOD(MAX(Q$64:Q157),10*MAX(O$64:O157))&lt;=2,IF(AND(F156/INDEX($F$64:$F157,MATCH(MAX(O$64:O157),O$64:O157,0)-1)&lt;(1-$P$2),MAX(O$64:O157)&gt;MAX(P$64:P156)),MAX(O$64:O157),""),IF(AND($F156/INDEX($F$64:$F157,MATCH(MAX(Q$64:Q157),Q$64:Q157,0)-1)&lt;(1-$P$2),MAX(O$64:O157)&gt;MAX(P$64:P156)),MAX(O$64:O157),"")),"")</f>
        <v/>
      </c>
      <c r="Q157" s="91" t="str">
        <f>IFERROR(IF(E157="","",IF(O157&lt;&gt;"",MAX(O$64:O157)*10+1,IF(AND($F156/INDEX($F$64:$F157,MATCH(MAX(Q$64:Q156),Q$64:Q156,0)-1)&gt;(1+$O$2),MAX(O$64:O157)&gt;MAX(P$64:P156)),MAX(Q$64:Q156)+1,""))),"")</f>
        <v/>
      </c>
    </row>
    <row r="158" spans="1:17" x14ac:dyDescent="0.2">
      <c r="A158" s="13">
        <f>HLOOKUP($E$2,历史数据!$V$3:$AE$5000,ROW(A156),)</f>
        <v>1096615</v>
      </c>
      <c r="B158" s="41">
        <v>36682</v>
      </c>
      <c r="C158" s="100">
        <f>IFERROR(IF(A158&lt;&gt;0,MAX($C$4:C157)+1,""),"")</f>
        <v>153</v>
      </c>
      <c r="D158" s="100"/>
      <c r="E158" s="99">
        <f t="shared" si="46"/>
        <v>36683</v>
      </c>
      <c r="F158" s="101">
        <f>IFERROR(VLOOKUP(E158,历史数据!AH:AJ,3,),"")</f>
        <v>17.5951269035533</v>
      </c>
      <c r="G158" s="101">
        <f t="shared" si="42"/>
        <v>16.24971912013536</v>
      </c>
      <c r="H158" s="105">
        <f t="shared" si="43"/>
        <v>2.9944922731401924E-3</v>
      </c>
      <c r="I158" s="101">
        <f>IFERROR(VLOOKUP(E158,历史数据!AH:AJ,2,),"")</f>
        <v>17.2182741116751</v>
      </c>
      <c r="J158" s="104">
        <f t="shared" si="44"/>
        <v>15</v>
      </c>
      <c r="K158" s="104" t="str">
        <f>IFERROR(IF(AND(J157=$H$2*1,MAX(K$64:K157)=MAX(L$64:L157)),MAX(K$64:K157)+1,""),"")</f>
        <v/>
      </c>
      <c r="L158" s="104" t="str">
        <f>IFERROR(IF(AND($F157/INDEX($F$64:$F158,MATCH(MAX(M$64:M158),M$64:M158,0)-1)&lt;(1-$P$2),MAX(K$64:K158)&gt;MAX(L$64:L157)),MAX(K$64:K158),""),"")</f>
        <v/>
      </c>
      <c r="M158" s="104" t="str">
        <f>IFERROR(IF(E158="","",IF(K158&lt;&gt;"",MAX(M$64:M157)+1,IF(AND($F157/INDEX($F$64:$F158,MATCH(MAX(M$64:M157),M$64:M157,0)-1)&gt;(1+$O$2),MAX(K$64:K158)&gt;MAX(L$64:L157)),MAX(M$64:M157)+1,""))),"")</f>
        <v/>
      </c>
      <c r="N158" s="91">
        <f t="shared" si="45"/>
        <v>15</v>
      </c>
      <c r="O158" s="91" t="str">
        <f>IFERROR(IF(AND(N157=$H$2*1,MAX(O$64:O157)=MAX(P$64:P157)),MAX(O$64:O157)+1,""),"")</f>
        <v/>
      </c>
      <c r="P158" s="91" t="str">
        <f>IFERROR(IF(MOD(MAX(Q$64:Q158),10*MAX(O$64:O158))&lt;=2,IF(AND(F157/INDEX($F$64:$F158,MATCH(MAX(O$64:O158),O$64:O158,0)-1)&lt;(1-$P$2),MAX(O$64:O158)&gt;MAX(P$64:P157)),MAX(O$64:O158),""),IF(AND($F157/INDEX($F$64:$F158,MATCH(MAX(Q$64:Q158),Q$64:Q158,0)-1)&lt;(1-$P$2),MAX(O$64:O158)&gt;MAX(P$64:P157)),MAX(O$64:O158),"")),"")</f>
        <v/>
      </c>
      <c r="Q158" s="91" t="str">
        <f>IFERROR(IF(E158="","",IF(O158&lt;&gt;"",MAX(O$64:O158)*10+1,IF(AND($F157/INDEX($F$64:$F158,MATCH(MAX(Q$64:Q157),Q$64:Q157,0)-1)&gt;(1+$O$2),MAX(O$64:O158)&gt;MAX(P$64:P157)),MAX(Q$64:Q157)+1,""))),"")</f>
        <v/>
      </c>
    </row>
    <row r="159" spans="1:17" x14ac:dyDescent="0.2">
      <c r="A159" s="13">
        <f>HLOOKUP($E$2,历史数据!$V$3:$AE$5000,ROW(A157),)</f>
        <v>530116</v>
      </c>
      <c r="B159" s="41">
        <v>36683</v>
      </c>
      <c r="C159" s="100">
        <f>IFERROR(IF(A159&lt;&gt;0,MAX($C$4:C158)+1,""),"")</f>
        <v>154</v>
      </c>
      <c r="D159" s="100"/>
      <c r="E159" s="99">
        <f t="shared" si="46"/>
        <v>36684</v>
      </c>
      <c r="F159" s="101">
        <f>IFERROR(VLOOKUP(E159,历史数据!AH:AJ,3,),"")</f>
        <v>17.621116751269</v>
      </c>
      <c r="G159" s="101">
        <f t="shared" si="42"/>
        <v>16.292169204737728</v>
      </c>
      <c r="H159" s="105">
        <f t="shared" si="43"/>
        <v>2.6123580529935353E-3</v>
      </c>
      <c r="I159" s="101">
        <f>IFERROR(VLOOKUP(E159,历史数据!AH:AJ,2,),"")</f>
        <v>17.5951269035533</v>
      </c>
      <c r="J159" s="104">
        <f t="shared" si="44"/>
        <v>16</v>
      </c>
      <c r="K159" s="104" t="str">
        <f>IFERROR(IF(AND(J158=$H$2*1,MAX(K$64:K158)=MAX(L$64:L158)),MAX(K$64:K158)+1,""),"")</f>
        <v/>
      </c>
      <c r="L159" s="104" t="str">
        <f>IFERROR(IF(AND($F158/INDEX($F$64:$F159,MATCH(MAX(M$64:M159),M$64:M159,0)-1)&lt;(1-$P$2),MAX(K$64:K159)&gt;MAX(L$64:L158)),MAX(K$64:K159),""),"")</f>
        <v/>
      </c>
      <c r="M159" s="104" t="str">
        <f>IFERROR(IF(E159="","",IF(K159&lt;&gt;"",MAX(M$64:M158)+1,IF(AND($F158/INDEX($F$64:$F159,MATCH(MAX(M$64:M158),M$64:M158,0)-1)&gt;(1+$O$2),MAX(K$64:K159)&gt;MAX(L$64:L158)),MAX(M$64:M158)+1,""))),"")</f>
        <v/>
      </c>
      <c r="N159" s="91">
        <f t="shared" si="45"/>
        <v>16</v>
      </c>
      <c r="O159" s="91" t="str">
        <f>IFERROR(IF(AND(N158=$H$2*1,MAX(O$64:O158)=MAX(P$64:P158)),MAX(O$64:O158)+1,""),"")</f>
        <v/>
      </c>
      <c r="P159" s="91" t="str">
        <f>IFERROR(IF(MOD(MAX(Q$64:Q159),10*MAX(O$64:O159))&lt;=2,IF(AND(F158/INDEX($F$64:$F159,MATCH(MAX(O$64:O159),O$64:O159,0)-1)&lt;(1-$P$2),MAX(O$64:O159)&gt;MAX(P$64:P158)),MAX(O$64:O159),""),IF(AND($F158/INDEX($F$64:$F159,MATCH(MAX(Q$64:Q159),Q$64:Q159,0)-1)&lt;(1-$P$2),MAX(O$64:O159)&gt;MAX(P$64:P158)),MAX(O$64:O159),"")),"")</f>
        <v/>
      </c>
      <c r="Q159" s="91" t="str">
        <f>IFERROR(IF(E159="","",IF(O159&lt;&gt;"",MAX(O$64:O159)*10+1,IF(AND($F158/INDEX($F$64:$F159,MATCH(MAX(Q$64:Q158),Q$64:Q158,0)-1)&gt;(1+$O$2),MAX(O$64:O159)&gt;MAX(P$64:P158)),MAX(Q$64:Q158)+1,""))),"")</f>
        <v/>
      </c>
    </row>
    <row r="160" spans="1:17" x14ac:dyDescent="0.2">
      <c r="A160" s="13">
        <f>HLOOKUP($E$2,历史数据!$V$3:$AE$5000,ROW(A158),)</f>
        <v>552721</v>
      </c>
      <c r="B160" s="41">
        <v>36684</v>
      </c>
      <c r="C160" s="100">
        <f>IFERROR(IF(A160&lt;&gt;0,MAX($C$4:C159)+1,""),"")</f>
        <v>155</v>
      </c>
      <c r="D160" s="100"/>
      <c r="E160" s="99">
        <f t="shared" si="46"/>
        <v>36685</v>
      </c>
      <c r="F160" s="101">
        <f>IFERROR(VLOOKUP(E160,历史数据!AH:AJ,3,),"")</f>
        <v>17.4781725888325</v>
      </c>
      <c r="G160" s="101">
        <f t="shared" si="42"/>
        <v>16.335052453468695</v>
      </c>
      <c r="H160" s="105">
        <f t="shared" si="43"/>
        <v>2.6321386791450241E-3</v>
      </c>
      <c r="I160" s="101">
        <f>IFERROR(VLOOKUP(E160,历史数据!AH:AJ,2,),"")</f>
        <v>17.543147208121798</v>
      </c>
      <c r="J160" s="104">
        <f t="shared" si="44"/>
        <v>17</v>
      </c>
      <c r="K160" s="104" t="str">
        <f>IFERROR(IF(AND(J159=$H$2*1,MAX(K$64:K159)=MAX(L$64:L159)),MAX(K$64:K159)+1,""),"")</f>
        <v/>
      </c>
      <c r="L160" s="104" t="str">
        <f>IFERROR(IF(AND($F159/INDEX($F$64:$F160,MATCH(MAX(M$64:M160),M$64:M160,0)-1)&lt;(1-$P$2),MAX(K$64:K160)&gt;MAX(L$64:L159)),MAX(K$64:K160),""),"")</f>
        <v/>
      </c>
      <c r="M160" s="104" t="str">
        <f>IFERROR(IF(E160="","",IF(K160&lt;&gt;"",MAX(M$64:M159)+1,IF(AND($F159/INDEX($F$64:$F160,MATCH(MAX(M$64:M159),M$64:M159,0)-1)&gt;(1+$O$2),MAX(K$64:K160)&gt;MAX(L$64:L159)),MAX(M$64:M159)+1,""))),"")</f>
        <v/>
      </c>
      <c r="N160" s="91">
        <f t="shared" si="45"/>
        <v>17</v>
      </c>
      <c r="O160" s="91" t="str">
        <f>IFERROR(IF(AND(N159=$H$2*1,MAX(O$64:O159)=MAX(P$64:P159)),MAX(O$64:O159)+1,""),"")</f>
        <v/>
      </c>
      <c r="P160" s="91" t="str">
        <f>IFERROR(IF(MOD(MAX(Q$64:Q160),10*MAX(O$64:O160))&lt;=2,IF(AND(F159/INDEX($F$64:$F160,MATCH(MAX(O$64:O160),O$64:O160,0)-1)&lt;(1-$P$2),MAX(O$64:O160)&gt;MAX(P$64:P159)),MAX(O$64:O160),""),IF(AND($F159/INDEX($F$64:$F160,MATCH(MAX(Q$64:Q160),Q$64:Q160,0)-1)&lt;(1-$P$2),MAX(O$64:O160)&gt;MAX(P$64:P159)),MAX(O$64:O160),"")),"")</f>
        <v/>
      </c>
      <c r="Q160" s="91" t="str">
        <f>IFERROR(IF(E160="","",IF(O160&lt;&gt;"",MAX(O$64:O160)*10+1,IF(AND($F159/INDEX($F$64:$F160,MATCH(MAX(Q$64:Q159),Q$64:Q159,0)-1)&gt;(1+$O$2),MAX(O$64:O160)&gt;MAX(P$64:P159)),MAX(Q$64:Q159)+1,""))),"")</f>
        <v/>
      </c>
    </row>
    <row r="161" spans="1:17" x14ac:dyDescent="0.2">
      <c r="A161" s="13">
        <f>HLOOKUP($E$2,历史数据!$V$3:$AE$5000,ROW(A159),)</f>
        <v>557075</v>
      </c>
      <c r="B161" s="41">
        <v>36685</v>
      </c>
      <c r="C161" s="100">
        <f>IFERROR(IF(A161&lt;&gt;0,MAX($C$4:C160)+1,""),"")</f>
        <v>156</v>
      </c>
      <c r="D161" s="100"/>
      <c r="E161" s="99">
        <f t="shared" si="46"/>
        <v>36686</v>
      </c>
      <c r="F161" s="101">
        <f>IFERROR(VLOOKUP(E161,历史数据!AH:AJ,3,),"")</f>
        <v>16.737461928934</v>
      </c>
      <c r="G161" s="101">
        <f t="shared" si="42"/>
        <v>16.369489001692042</v>
      </c>
      <c r="H161" s="105">
        <f t="shared" si="43"/>
        <v>2.1081382090104572E-3</v>
      </c>
      <c r="I161" s="101">
        <f>IFERROR(VLOOKUP(E161,历史数据!AH:AJ,2,),"")</f>
        <v>17.4781725888325</v>
      </c>
      <c r="J161" s="104">
        <f t="shared" si="44"/>
        <v>18</v>
      </c>
      <c r="K161" s="104" t="str">
        <f>IFERROR(IF(AND(J160=$H$2*1,MAX(K$64:K160)=MAX(L$64:L160)),MAX(K$64:K160)+1,""),"")</f>
        <v/>
      </c>
      <c r="L161" s="104" t="str">
        <f>IFERROR(IF(AND($F160/INDEX($F$64:$F161,MATCH(MAX(M$64:M161),M$64:M161,0)-1)&lt;(1-$P$2),MAX(K$64:K161)&gt;MAX(L$64:L160)),MAX(K$64:K161),""),"")</f>
        <v/>
      </c>
      <c r="M161" s="104" t="str">
        <f>IFERROR(IF(E161="","",IF(K161&lt;&gt;"",MAX(M$64:M160)+1,IF(AND($F160/INDEX($F$64:$F161,MATCH(MAX(M$64:M160),M$64:M160,0)-1)&gt;(1+$O$2),MAX(K$64:K161)&gt;MAX(L$64:L160)),MAX(M$64:M160)+1,""))),"")</f>
        <v/>
      </c>
      <c r="N161" s="91">
        <f t="shared" si="45"/>
        <v>18</v>
      </c>
      <c r="O161" s="91" t="str">
        <f>IFERROR(IF(AND(N160=$H$2*1,MAX(O$64:O160)=MAX(P$64:P160)),MAX(O$64:O160)+1,""),"")</f>
        <v/>
      </c>
      <c r="P161" s="91" t="str">
        <f>IFERROR(IF(MOD(MAX(Q$64:Q161),10*MAX(O$64:O161))&lt;=2,IF(AND(F160/INDEX($F$64:$F161,MATCH(MAX(O$64:O161),O$64:O161,0)-1)&lt;(1-$P$2),MAX(O$64:O161)&gt;MAX(P$64:P160)),MAX(O$64:O161),""),IF(AND($F160/INDEX($F$64:$F161,MATCH(MAX(Q$64:Q161),Q$64:Q161,0)-1)&lt;(1-$P$2),MAX(O$64:O161)&gt;MAX(P$64:P160)),MAX(O$64:O161),"")),"")</f>
        <v/>
      </c>
      <c r="Q161" s="91" t="str">
        <f>IFERROR(IF(E161="","",IF(O161&lt;&gt;"",MAX(O$64:O161)*10+1,IF(AND($F160/INDEX($F$64:$F161,MATCH(MAX(Q$64:Q160),Q$64:Q160,0)-1)&gt;(1+$O$2),MAX(O$64:O161)&gt;MAX(P$64:P160)),MAX(Q$64:Q160)+1,""))),"")</f>
        <v/>
      </c>
    </row>
    <row r="162" spans="1:17" x14ac:dyDescent="0.2">
      <c r="A162" s="13">
        <f>HLOOKUP($E$2,历史数据!$V$3:$AE$5000,ROW(A160),)</f>
        <v>995934</v>
      </c>
      <c r="B162" s="41">
        <v>36686</v>
      </c>
      <c r="C162" s="100">
        <f>IFERROR(IF(A162&lt;&gt;0,MAX($C$4:C161)+1,""),"")</f>
        <v>157</v>
      </c>
      <c r="D162" s="100"/>
      <c r="E162" s="99">
        <f t="shared" si="46"/>
        <v>36689</v>
      </c>
      <c r="F162" s="101">
        <f>IFERROR(VLOOKUP(E162,历史数据!AH:AJ,3,),"")</f>
        <v>17.569137055837601</v>
      </c>
      <c r="G162" s="101">
        <f t="shared" si="42"/>
        <v>16.4232013536379</v>
      </c>
      <c r="H162" s="105">
        <f t="shared" si="43"/>
        <v>3.2812479326818078E-3</v>
      </c>
      <c r="I162" s="101">
        <f>IFERROR(VLOOKUP(E162,历史数据!AH:AJ,2,),"")</f>
        <v>16.347614213198</v>
      </c>
      <c r="J162" s="104">
        <f t="shared" si="44"/>
        <v>19</v>
      </c>
      <c r="K162" s="104" t="str">
        <f>IFERROR(IF(AND(J161=$H$2*1,MAX(K$64:K161)=MAX(L$64:L161)),MAX(K$64:K161)+1,""),"")</f>
        <v/>
      </c>
      <c r="L162" s="104" t="str">
        <f>IFERROR(IF(AND($F161/INDEX($F$64:$F162,MATCH(MAX(M$64:M162),M$64:M162,0)-1)&lt;(1-$P$2),MAX(K$64:K162)&gt;MAX(L$64:L161)),MAX(K$64:K162),""),"")</f>
        <v/>
      </c>
      <c r="M162" s="104" t="str">
        <f>IFERROR(IF(E162="","",IF(K162&lt;&gt;"",MAX(M$64:M161)+1,IF(AND($F161/INDEX($F$64:$F162,MATCH(MAX(M$64:M161),M$64:M161,0)-1)&gt;(1+$O$2),MAX(K$64:K162)&gt;MAX(L$64:L161)),MAX(M$64:M161)+1,""))),"")</f>
        <v/>
      </c>
      <c r="N162" s="91">
        <f t="shared" si="45"/>
        <v>19</v>
      </c>
      <c r="O162" s="91" t="str">
        <f>IFERROR(IF(AND(N161=$H$2*1,MAX(O$64:O161)=MAX(P$64:P161)),MAX(O$64:O161)+1,""),"")</f>
        <v/>
      </c>
      <c r="P162" s="91" t="str">
        <f>IFERROR(IF(MOD(MAX(Q$64:Q162),10*MAX(O$64:O162))&lt;=2,IF(AND(F161/INDEX($F$64:$F162,MATCH(MAX(O$64:O162),O$64:O162,0)-1)&lt;(1-$P$2),MAX(O$64:O162)&gt;MAX(P$64:P161)),MAX(O$64:O162),""),IF(AND($F161/INDEX($F$64:$F162,MATCH(MAX(Q$64:Q162),Q$64:Q162,0)-1)&lt;(1-$P$2),MAX(O$64:O162)&gt;MAX(P$64:P161)),MAX(O$64:O162),"")),"")</f>
        <v/>
      </c>
      <c r="Q162" s="91" t="str">
        <f>IFERROR(IF(E162="","",IF(O162&lt;&gt;"",MAX(O$64:O162)*10+1,IF(AND($F161/INDEX($F$64:$F162,MATCH(MAX(Q$64:Q161),Q$64:Q161,0)-1)&gt;(1+$O$2),MAX(O$64:O162)&gt;MAX(P$64:P161)),MAX(Q$64:Q161)+1,""))),"")</f>
        <v/>
      </c>
    </row>
    <row r="163" spans="1:17" x14ac:dyDescent="0.2">
      <c r="A163" s="13">
        <f>HLOOKUP($E$2,历史数据!$V$3:$AE$5000,ROW(A161),)</f>
        <v>614059</v>
      </c>
      <c r="B163" s="41">
        <v>36689</v>
      </c>
      <c r="C163" s="100">
        <f>IFERROR(IF(A163&lt;&gt;0,MAX($C$4:C162)+1,""),"")</f>
        <v>158</v>
      </c>
      <c r="D163" s="100"/>
      <c r="E163" s="99">
        <f t="shared" si="46"/>
        <v>36690</v>
      </c>
      <c r="F163" s="101">
        <f>IFERROR(VLOOKUP(E163,历史数据!AH:AJ,3,),"")</f>
        <v>17.673096446700502</v>
      </c>
      <c r="G163" s="101">
        <f t="shared" si="42"/>
        <v>16.474098138747884</v>
      </c>
      <c r="H163" s="105">
        <f t="shared" si="43"/>
        <v>3.0990781890833929E-3</v>
      </c>
      <c r="I163" s="101">
        <f>IFERROR(VLOOKUP(E163,历史数据!AH:AJ,2,),"")</f>
        <v>17.673096446700502</v>
      </c>
      <c r="J163" s="104">
        <f t="shared" si="44"/>
        <v>20</v>
      </c>
      <c r="K163" s="104" t="str">
        <f>IFERROR(IF(AND(J162=$H$2*1,MAX(K$64:K162)=MAX(L$64:L162)),MAX(K$64:K162)+1,""),"")</f>
        <v/>
      </c>
      <c r="L163" s="104" t="str">
        <f>IFERROR(IF(AND($F162/INDEX($F$64:$F163,MATCH(MAX(M$64:M163),M$64:M163,0)-1)&lt;(1-$P$2),MAX(K$64:K163)&gt;MAX(L$64:L162)),MAX(K$64:K163),""),"")</f>
        <v/>
      </c>
      <c r="M163" s="104" t="str">
        <f>IFERROR(IF(E163="","",IF(K163&lt;&gt;"",MAX(M$64:M162)+1,IF(AND($F162/INDEX($F$64:$F163,MATCH(MAX(M$64:M162),M$64:M162,0)-1)&gt;(1+$O$2),MAX(K$64:K163)&gt;MAX(L$64:L162)),MAX(M$64:M162)+1,""))),"")</f>
        <v/>
      </c>
      <c r="N163" s="91">
        <f t="shared" si="45"/>
        <v>20</v>
      </c>
      <c r="O163" s="91" t="str">
        <f>IFERROR(IF(AND(N162=$H$2*1,MAX(O$64:O162)=MAX(P$64:P162)),MAX(O$64:O162)+1,""),"")</f>
        <v/>
      </c>
      <c r="P163" s="91" t="str">
        <f>IFERROR(IF(MOD(MAX(Q$64:Q163),10*MAX(O$64:O163))&lt;=2,IF(AND(F162/INDEX($F$64:$F163,MATCH(MAX(O$64:O163),O$64:O163,0)-1)&lt;(1-$P$2),MAX(O$64:O163)&gt;MAX(P$64:P162)),MAX(O$64:O163),""),IF(AND($F162/INDEX($F$64:$F163,MATCH(MAX(Q$64:Q163),Q$64:Q163,0)-1)&lt;(1-$P$2),MAX(O$64:O163)&gt;MAX(P$64:P162)),MAX(O$64:O163),"")),"")</f>
        <v/>
      </c>
      <c r="Q163" s="91" t="str">
        <f>IFERROR(IF(E163="","",IF(O163&lt;&gt;"",MAX(O$64:O163)*10+1,IF(AND($F162/INDEX($F$64:$F163,MATCH(MAX(Q$64:Q162),Q$64:Q162,0)-1)&gt;(1+$O$2),MAX(O$64:O163)&gt;MAX(P$64:P162)),MAX(Q$64:Q162)+1,""))),"")</f>
        <v/>
      </c>
    </row>
    <row r="164" spans="1:17" x14ac:dyDescent="0.2">
      <c r="A164" s="13">
        <f>HLOOKUP($E$2,历史数据!$V$3:$AE$5000,ROW(A162),)</f>
        <v>525677</v>
      </c>
      <c r="B164" s="41">
        <v>36690</v>
      </c>
      <c r="C164" s="100">
        <f>IFERROR(IF(A164&lt;&gt;0,MAX($C$4:C163)+1,""),"")</f>
        <v>159</v>
      </c>
      <c r="D164" s="100"/>
      <c r="E164" s="99">
        <f t="shared" si="46"/>
        <v>36691</v>
      </c>
      <c r="F164" s="101">
        <f>IFERROR(VLOOKUP(E164,历史数据!AH:AJ,3,),"")</f>
        <v>17.673096446700502</v>
      </c>
      <c r="G164" s="101">
        <f t="shared" si="42"/>
        <v>16.531708967851095</v>
      </c>
      <c r="H164" s="105">
        <f t="shared" si="43"/>
        <v>3.4970551114847925E-3</v>
      </c>
      <c r="I164" s="101">
        <f>IFERROR(VLOOKUP(E164,历史数据!AH:AJ,2,),"")</f>
        <v>17.543147208121798</v>
      </c>
      <c r="J164" s="104">
        <f t="shared" si="44"/>
        <v>21</v>
      </c>
      <c r="K164" s="104" t="str">
        <f>IFERROR(IF(AND(J163=$H$2*1,MAX(K$64:K163)=MAX(L$64:L163)),MAX(K$64:K163)+1,""),"")</f>
        <v/>
      </c>
      <c r="L164" s="104" t="str">
        <f>IFERROR(IF(AND($F163/INDEX($F$64:$F164,MATCH(MAX(M$64:M164),M$64:M164,0)-1)&lt;(1-$P$2),MAX(K$64:K164)&gt;MAX(L$64:L163)),MAX(K$64:K164),""),"")</f>
        <v/>
      </c>
      <c r="M164" s="104" t="str">
        <f>IFERROR(IF(E164="","",IF(K164&lt;&gt;"",MAX(M$64:M163)+1,IF(AND($F163/INDEX($F$64:$F164,MATCH(MAX(M$64:M163),M$64:M163,0)-1)&gt;(1+$O$2),MAX(K$64:K164)&gt;MAX(L$64:L163)),MAX(M$64:M163)+1,""))),"")</f>
        <v/>
      </c>
      <c r="N164" s="91">
        <f t="shared" si="45"/>
        <v>21</v>
      </c>
      <c r="O164" s="91" t="str">
        <f>IFERROR(IF(AND(N163=$H$2*1,MAX(O$64:O163)=MAX(P$64:P163)),MAX(O$64:O163)+1,""),"")</f>
        <v/>
      </c>
      <c r="P164" s="91" t="str">
        <f>IFERROR(IF(MOD(MAX(Q$64:Q164),10*MAX(O$64:O164))&lt;=2,IF(AND(F163/INDEX($F$64:$F164,MATCH(MAX(O$64:O164),O$64:O164,0)-1)&lt;(1-$P$2),MAX(O$64:O164)&gt;MAX(P$64:P163)),MAX(O$64:O164),""),IF(AND($F163/INDEX($F$64:$F164,MATCH(MAX(Q$64:Q164),Q$64:Q164,0)-1)&lt;(1-$P$2),MAX(O$64:O164)&gt;MAX(P$64:P163)),MAX(O$64:O164),"")),"")</f>
        <v/>
      </c>
      <c r="Q164" s="91" t="str">
        <f>IFERROR(IF(E164="","",IF(O164&lt;&gt;"",MAX(O$64:O164)*10+1,IF(AND($F163/INDEX($F$64:$F164,MATCH(MAX(Q$64:Q163),Q$64:Q163,0)-1)&gt;(1+$O$2),MAX(O$64:O164)&gt;MAX(P$64:P163)),MAX(Q$64:Q163)+1,""))),"")</f>
        <v/>
      </c>
    </row>
    <row r="165" spans="1:17" x14ac:dyDescent="0.2">
      <c r="A165" s="13">
        <f>HLOOKUP($E$2,历史数据!$V$3:$AE$5000,ROW(A163),)</f>
        <v>527518</v>
      </c>
      <c r="B165" s="41">
        <v>36691</v>
      </c>
      <c r="C165" s="100">
        <f>IFERROR(IF(A165&lt;&gt;0,MAX($C$4:C164)+1,""),"")</f>
        <v>160</v>
      </c>
      <c r="D165" s="100"/>
      <c r="E165" s="99">
        <f t="shared" si="46"/>
        <v>36692</v>
      </c>
      <c r="F165" s="101">
        <f>IFERROR(VLOOKUP(E165,历史数据!AH:AJ,3,),"")</f>
        <v>17.932994923857901</v>
      </c>
      <c r="G165" s="101">
        <f t="shared" si="42"/>
        <v>16.590619289340097</v>
      </c>
      <c r="H165" s="105">
        <f t="shared" si="43"/>
        <v>3.5634743875279096E-3</v>
      </c>
      <c r="I165" s="101">
        <f>IFERROR(VLOOKUP(E165,历史数据!AH:AJ,2,),"")</f>
        <v>17.660101522842599</v>
      </c>
      <c r="J165" s="104">
        <f t="shared" si="44"/>
        <v>22</v>
      </c>
      <c r="K165" s="104" t="str">
        <f>IFERROR(IF(AND(J164=$H$2*1,MAX(K$64:K164)=MAX(L$64:L164)),MAX(K$64:K164)+1,""),"")</f>
        <v/>
      </c>
      <c r="L165" s="104" t="str">
        <f>IFERROR(IF(AND($F164/INDEX($F$64:$F165,MATCH(MAX(M$64:M165),M$64:M165,0)-1)&lt;(1-$P$2),MAX(K$64:K165)&gt;MAX(L$64:L164)),MAX(K$64:K165),""),"")</f>
        <v/>
      </c>
      <c r="M165" s="104" t="str">
        <f>IFERROR(IF(E165="","",IF(K165&lt;&gt;"",MAX(M$64:M164)+1,IF(AND($F164/INDEX($F$64:$F165,MATCH(MAX(M$64:M164),M$64:M164,0)-1)&gt;(1+$O$2),MAX(K$64:K165)&gt;MAX(L$64:L164)),MAX(M$64:M164)+1,""))),"")</f>
        <v/>
      </c>
      <c r="N165" s="91">
        <f t="shared" si="45"/>
        <v>22</v>
      </c>
      <c r="O165" s="91" t="str">
        <f>IFERROR(IF(AND(N164=$H$2*1,MAX(O$64:O164)=MAX(P$64:P164)),MAX(O$64:O164)+1,""),"")</f>
        <v/>
      </c>
      <c r="P165" s="91" t="str">
        <f>IFERROR(IF(MOD(MAX(Q$64:Q165),10*MAX(O$64:O165))&lt;=2,IF(AND(F164/INDEX($F$64:$F165,MATCH(MAX(O$64:O165),O$64:O165,0)-1)&lt;(1-$P$2),MAX(O$64:O165)&gt;MAX(P$64:P164)),MAX(O$64:O165),""),IF(AND($F164/INDEX($F$64:$F165,MATCH(MAX(Q$64:Q165),Q$64:Q165,0)-1)&lt;(1-$P$2),MAX(O$64:O165)&gt;MAX(P$64:P164)),MAX(O$64:O165),"")),"")</f>
        <v/>
      </c>
      <c r="Q165" s="91" t="str">
        <f>IFERROR(IF(E165="","",IF(O165&lt;&gt;"",MAX(O$64:O165)*10+1,IF(AND($F164/INDEX($F$64:$F165,MATCH(MAX(Q$64:Q164),Q$64:Q164,0)-1)&gt;(1+$O$2),MAX(O$64:O165)&gt;MAX(P$64:P164)),MAX(Q$64:Q164)+1,""))),"")</f>
        <v/>
      </c>
    </row>
    <row r="166" spans="1:17" x14ac:dyDescent="0.2">
      <c r="A166" s="13">
        <f>HLOOKUP($E$2,历史数据!$V$3:$AE$5000,ROW(A164),)</f>
        <v>727590</v>
      </c>
      <c r="B166" s="41">
        <v>36692</v>
      </c>
      <c r="C166" s="100">
        <f>IFERROR(IF(A166&lt;&gt;0,MAX($C$4:C165)+1,""),"")</f>
        <v>161</v>
      </c>
      <c r="D166" s="100"/>
      <c r="E166" s="99">
        <f t="shared" si="46"/>
        <v>36693</v>
      </c>
      <c r="F166" s="101">
        <f>IFERROR(VLOOKUP(E166,历史数据!AH:AJ,3,),"")</f>
        <v>18.270862944162399</v>
      </c>
      <c r="G166" s="101">
        <f t="shared" si="42"/>
        <v>16.661225042301179</v>
      </c>
      <c r="H166" s="105">
        <f t="shared" si="43"/>
        <v>4.2557635570872332E-3</v>
      </c>
      <c r="I166" s="101">
        <f>IFERROR(VLOOKUP(E166,历史数据!AH:AJ,2,),"")</f>
        <v>17.932994923857901</v>
      </c>
      <c r="J166" s="104">
        <f t="shared" si="44"/>
        <v>23</v>
      </c>
      <c r="K166" s="104" t="str">
        <f>IFERROR(IF(AND(J165=$H$2*1,MAX(K$64:K165)=MAX(L$64:L165)),MAX(K$64:K165)+1,""),"")</f>
        <v/>
      </c>
      <c r="L166" s="104" t="str">
        <f>IFERROR(IF(AND($F165/INDEX($F$64:$F166,MATCH(MAX(M$64:M166),M$64:M166,0)-1)&lt;(1-$P$2),MAX(K$64:K166)&gt;MAX(L$64:L165)),MAX(K$64:K166),""),"")</f>
        <v/>
      </c>
      <c r="M166" s="104" t="str">
        <f>IFERROR(IF(E166="","",IF(K166&lt;&gt;"",MAX(M$64:M165)+1,IF(AND($F165/INDEX($F$64:$F166,MATCH(MAX(M$64:M165),M$64:M165,0)-1)&gt;(1+$O$2),MAX(K$64:K166)&gt;MAX(L$64:L165)),MAX(M$64:M165)+1,""))),"")</f>
        <v/>
      </c>
      <c r="N166" s="91">
        <f t="shared" si="45"/>
        <v>23</v>
      </c>
      <c r="O166" s="91" t="str">
        <f>IFERROR(IF(AND(N165=$H$2*1,MAX(O$64:O165)=MAX(P$64:P165)),MAX(O$64:O165)+1,""),"")</f>
        <v/>
      </c>
      <c r="P166" s="91" t="str">
        <f>IFERROR(IF(MOD(MAX(Q$64:Q166),10*MAX(O$64:O166))&lt;=2,IF(AND(F165/INDEX($F$64:$F166,MATCH(MAX(O$64:O166),O$64:O166,0)-1)&lt;(1-$P$2),MAX(O$64:O166)&gt;MAX(P$64:P165)),MAX(O$64:O166),""),IF(AND($F165/INDEX($F$64:$F166,MATCH(MAX(Q$64:Q166),Q$64:Q166,0)-1)&lt;(1-$P$2),MAX(O$64:O166)&gt;MAX(P$64:P165)),MAX(O$64:O166),"")),"")</f>
        <v/>
      </c>
      <c r="Q166" s="91" t="str">
        <f>IFERROR(IF(E166="","",IF(O166&lt;&gt;"",MAX(O$64:O166)*10+1,IF(AND($F165/INDEX($F$64:$F166,MATCH(MAX(Q$64:Q165),Q$64:Q165,0)-1)&gt;(1+$O$2),MAX(O$64:O166)&gt;MAX(P$64:P165)),MAX(Q$64:Q165)+1,""))),"")</f>
        <v/>
      </c>
    </row>
    <row r="167" spans="1:17" x14ac:dyDescent="0.2">
      <c r="A167" s="13">
        <f>HLOOKUP($E$2,历史数据!$V$3:$AE$5000,ROW(A165),)</f>
        <v>1394229</v>
      </c>
      <c r="B167" s="41">
        <v>36693</v>
      </c>
      <c r="C167" s="100">
        <f>IFERROR(IF(A167&lt;&gt;0,MAX($C$4:C166)+1,""),"")</f>
        <v>162</v>
      </c>
      <c r="D167" s="100"/>
      <c r="E167" s="99">
        <f t="shared" si="46"/>
        <v>36696</v>
      </c>
      <c r="F167" s="101">
        <f>IFERROR(VLOOKUP(E167,历史数据!AH:AJ,3,),"")</f>
        <v>17.7380710659898</v>
      </c>
      <c r="G167" s="101">
        <f t="shared" si="42"/>
        <v>16.720135363790181</v>
      </c>
      <c r="H167" s="105">
        <f t="shared" si="43"/>
        <v>3.535773710482637E-3</v>
      </c>
      <c r="I167" s="101">
        <f>IFERROR(VLOOKUP(E167,历史数据!AH:AJ,2,),"")</f>
        <v>18.270862944162399</v>
      </c>
      <c r="J167" s="104">
        <f t="shared" si="44"/>
        <v>24</v>
      </c>
      <c r="K167" s="104" t="str">
        <f>IFERROR(IF(AND(J166=$H$2*1,MAX(K$64:K166)=MAX(L$64:L166)),MAX(K$64:K166)+1,""),"")</f>
        <v/>
      </c>
      <c r="L167" s="104" t="str">
        <f>IFERROR(IF(AND($F166/INDEX($F$64:$F167,MATCH(MAX(M$64:M167),M$64:M167,0)-1)&lt;(1-$P$2),MAX(K$64:K167)&gt;MAX(L$64:L166)),MAX(K$64:K167),""),"")</f>
        <v/>
      </c>
      <c r="M167" s="104" t="str">
        <f>IFERROR(IF(E167="","",IF(K167&lt;&gt;"",MAX(M$64:M166)+1,IF(AND($F166/INDEX($F$64:$F167,MATCH(MAX(M$64:M166),M$64:M166,0)-1)&gt;(1+$O$2),MAX(K$64:K167)&gt;MAX(L$64:L166)),MAX(M$64:M166)+1,""))),"")</f>
        <v/>
      </c>
      <c r="N167" s="91">
        <f t="shared" si="45"/>
        <v>24</v>
      </c>
      <c r="O167" s="91" t="str">
        <f>IFERROR(IF(AND(N166=$H$2*1,MAX(O$64:O166)=MAX(P$64:P166)),MAX(O$64:O166)+1,""),"")</f>
        <v/>
      </c>
      <c r="P167" s="91" t="str">
        <f>IFERROR(IF(MOD(MAX(Q$64:Q167),10*MAX(O$64:O167))&lt;=2,IF(AND(F166/INDEX($F$64:$F167,MATCH(MAX(O$64:O167),O$64:O167,0)-1)&lt;(1-$P$2),MAX(O$64:O167)&gt;MAX(P$64:P166)),MAX(O$64:O167),""),IF(AND($F166/INDEX($F$64:$F167,MATCH(MAX(Q$64:Q167),Q$64:Q167,0)-1)&lt;(1-$P$2),MAX(O$64:O167)&gt;MAX(P$64:P166)),MAX(O$64:O167),"")),"")</f>
        <v/>
      </c>
      <c r="Q167" s="91" t="str">
        <f>IFERROR(IF(E167="","",IF(O167&lt;&gt;"",MAX(O$64:O167)*10+1,IF(AND($F166/INDEX($F$64:$F167,MATCH(MAX(Q$64:Q166),Q$64:Q166,0)-1)&gt;(1+$O$2),MAX(O$64:O167)&gt;MAX(P$64:P166)),MAX(Q$64:Q166)+1,""))),"")</f>
        <v/>
      </c>
    </row>
    <row r="168" spans="1:17" x14ac:dyDescent="0.2">
      <c r="A168" s="13">
        <f>HLOOKUP($E$2,历史数据!$V$3:$AE$5000,ROW(A166),)</f>
        <v>902900</v>
      </c>
      <c r="B168" s="41">
        <v>36696</v>
      </c>
      <c r="C168" s="100">
        <f>IFERROR(IF(A168&lt;&gt;0,MAX($C$4:C167)+1,""),"")</f>
        <v>163</v>
      </c>
      <c r="D168" s="100"/>
      <c r="E168" s="99">
        <f t="shared" si="46"/>
        <v>36697</v>
      </c>
      <c r="F168" s="101">
        <f>IFERROR(VLOOKUP(E168,历史数据!AH:AJ,3,),"")</f>
        <v>17.322233502538101</v>
      </c>
      <c r="G168" s="101">
        <f t="shared" si="42"/>
        <v>16.768433164128592</v>
      </c>
      <c r="H168" s="105">
        <f t="shared" si="43"/>
        <v>2.8886010362694226E-3</v>
      </c>
      <c r="I168" s="101">
        <f>IFERROR(VLOOKUP(E168,历史数据!AH:AJ,2,),"")</f>
        <v>17.673096446700502</v>
      </c>
      <c r="J168" s="104">
        <f t="shared" si="44"/>
        <v>25</v>
      </c>
      <c r="K168" s="104" t="str">
        <f>IFERROR(IF(AND(J167=$H$2*1,MAX(K$64:K167)=MAX(L$64:L167)),MAX(K$64:K167)+1,""),"")</f>
        <v/>
      </c>
      <c r="L168" s="104" t="str">
        <f>IFERROR(IF(AND($F167/INDEX($F$64:$F168,MATCH(MAX(M$64:M168),M$64:M168,0)-1)&lt;(1-$P$2),MAX(K$64:K168)&gt;MAX(L$64:L167)),MAX(K$64:K168),""),"")</f>
        <v/>
      </c>
      <c r="M168" s="104" t="str">
        <f>IFERROR(IF(E168="","",IF(K168&lt;&gt;"",MAX(M$64:M167)+1,IF(AND($F167/INDEX($F$64:$F168,MATCH(MAX(M$64:M167),M$64:M167,0)-1)&gt;(1+$O$2),MAX(K$64:K168)&gt;MAX(L$64:L167)),MAX(M$64:M167)+1,""))),"")</f>
        <v/>
      </c>
      <c r="N168" s="91">
        <f t="shared" si="45"/>
        <v>25</v>
      </c>
      <c r="O168" s="91" t="str">
        <f>IFERROR(IF(AND(N167=$H$2*1,MAX(O$64:O167)=MAX(P$64:P167)),MAX(O$64:O167)+1,""),"")</f>
        <v/>
      </c>
      <c r="P168" s="91" t="str">
        <f>IFERROR(IF(MOD(MAX(Q$64:Q168),10*MAX(O$64:O168))&lt;=2,IF(AND(F167/INDEX($F$64:$F168,MATCH(MAX(O$64:O168),O$64:O168,0)-1)&lt;(1-$P$2),MAX(O$64:O168)&gt;MAX(P$64:P167)),MAX(O$64:O168),""),IF(AND($F167/INDEX($F$64:$F168,MATCH(MAX(Q$64:Q168),Q$64:Q168,0)-1)&lt;(1-$P$2),MAX(O$64:O168)&gt;MAX(P$64:P167)),MAX(O$64:O168),"")),"")</f>
        <v/>
      </c>
      <c r="Q168" s="91" t="str">
        <f>IFERROR(IF(E168="","",IF(O168&lt;&gt;"",MAX(O$64:O168)*10+1,IF(AND($F167/INDEX($F$64:$F168,MATCH(MAX(Q$64:Q167),Q$64:Q167,0)-1)&gt;(1+$O$2),MAX(O$64:O168)&gt;MAX(P$64:P167)),MAX(Q$64:Q167)+1,""))),"")</f>
        <v/>
      </c>
    </row>
    <row r="169" spans="1:17" x14ac:dyDescent="0.2">
      <c r="A169" s="13">
        <f>HLOOKUP($E$2,历史数据!$V$3:$AE$5000,ROW(A167),)</f>
        <v>601659</v>
      </c>
      <c r="B169" s="41">
        <v>36697</v>
      </c>
      <c r="C169" s="100">
        <f>IFERROR(IF(A169&lt;&gt;0,MAX($C$4:C168)+1,""),"")</f>
        <v>164</v>
      </c>
      <c r="D169" s="100"/>
      <c r="E169" s="99">
        <f t="shared" si="46"/>
        <v>36698</v>
      </c>
      <c r="F169" s="101">
        <f>IFERROR(VLOOKUP(E169,历史数据!AH:AJ,3,),"")</f>
        <v>17.3482233502538</v>
      </c>
      <c r="G169" s="101">
        <f t="shared" si="42"/>
        <v>16.812832487309638</v>
      </c>
      <c r="H169" s="105">
        <f t="shared" si="43"/>
        <v>2.6477919997931476E-3</v>
      </c>
      <c r="I169" s="101">
        <f>IFERROR(VLOOKUP(E169,历史数据!AH:AJ,2,),"")</f>
        <v>17.166294416243701</v>
      </c>
      <c r="J169" s="104">
        <f t="shared" si="44"/>
        <v>26</v>
      </c>
      <c r="K169" s="104" t="str">
        <f>IFERROR(IF(AND(J168=$H$2*1,MAX(K$64:K168)=MAX(L$64:L168)),MAX(K$64:K168)+1,""),"")</f>
        <v/>
      </c>
      <c r="L169" s="104" t="str">
        <f>IFERROR(IF(AND($F168/INDEX($F$64:$F169,MATCH(MAX(M$64:M169),M$64:M169,0)-1)&lt;(1-$P$2),MAX(K$64:K169)&gt;MAX(L$64:L168)),MAX(K$64:K169),""),"")</f>
        <v/>
      </c>
      <c r="M169" s="104" t="str">
        <f>IFERROR(IF(E169="","",IF(K169&lt;&gt;"",MAX(M$64:M168)+1,IF(AND($F168/INDEX($F$64:$F169,MATCH(MAX(M$64:M168),M$64:M168,0)-1)&gt;(1+$O$2),MAX(K$64:K169)&gt;MAX(L$64:L168)),MAX(M$64:M168)+1,""))),"")</f>
        <v/>
      </c>
      <c r="N169" s="91">
        <f t="shared" si="45"/>
        <v>26</v>
      </c>
      <c r="O169" s="91" t="str">
        <f>IFERROR(IF(AND(N168=$H$2*1,MAX(O$64:O168)=MAX(P$64:P168)),MAX(O$64:O168)+1,""),"")</f>
        <v/>
      </c>
      <c r="P169" s="91" t="str">
        <f>IFERROR(IF(MOD(MAX(Q$64:Q169),10*MAX(O$64:O169))&lt;=2,IF(AND(F168/INDEX($F$64:$F169,MATCH(MAX(O$64:O169),O$64:O169,0)-1)&lt;(1-$P$2),MAX(O$64:O169)&gt;MAX(P$64:P168)),MAX(O$64:O169),""),IF(AND($F168/INDEX($F$64:$F169,MATCH(MAX(Q$64:Q169),Q$64:Q169,0)-1)&lt;(1-$P$2),MAX(O$64:O169)&gt;MAX(P$64:P168)),MAX(O$64:O169),"")),"")</f>
        <v/>
      </c>
      <c r="Q169" s="91" t="str">
        <f>IFERROR(IF(E169="","",IF(O169&lt;&gt;"",MAX(O$64:O169)*10+1,IF(AND($F168/INDEX($F$64:$F169,MATCH(MAX(Q$64:Q168),Q$64:Q168,0)-1)&gt;(1+$O$2),MAX(O$64:O169)&gt;MAX(P$64:P168)),MAX(Q$64:Q168)+1,""))),"")</f>
        <v/>
      </c>
    </row>
    <row r="170" spans="1:17" x14ac:dyDescent="0.2">
      <c r="A170" s="13">
        <f>HLOOKUP($E$2,历史数据!$V$3:$AE$5000,ROW(A168),)</f>
        <v>355930</v>
      </c>
      <c r="B170" s="41">
        <v>36698</v>
      </c>
      <c r="C170" s="100">
        <f>IFERROR(IF(A170&lt;&gt;0,MAX($C$4:C169)+1,""),"")</f>
        <v>165</v>
      </c>
      <c r="D170" s="100"/>
      <c r="E170" s="99">
        <f t="shared" si="46"/>
        <v>36699</v>
      </c>
      <c r="F170" s="101">
        <f>IFERROR(VLOOKUP(E170,历史数据!AH:AJ,3,),"")</f>
        <v>17.3612182741117</v>
      </c>
      <c r="G170" s="101">
        <f t="shared" si="42"/>
        <v>16.85679864636209</v>
      </c>
      <c r="H170" s="105">
        <f t="shared" si="43"/>
        <v>2.615035811820432E-3</v>
      </c>
      <c r="I170" s="101">
        <f>IFERROR(VLOOKUP(E170,历史数据!AH:AJ,2,),"")</f>
        <v>17.3482233502538</v>
      </c>
      <c r="J170" s="104">
        <f t="shared" si="44"/>
        <v>27</v>
      </c>
      <c r="K170" s="104" t="str">
        <f>IFERROR(IF(AND(J169=$H$2*1,MAX(K$64:K169)=MAX(L$64:L169)),MAX(K$64:K169)+1,""),"")</f>
        <v/>
      </c>
      <c r="L170" s="104" t="str">
        <f>IFERROR(IF(AND($F169/INDEX($F$64:$F170,MATCH(MAX(M$64:M170),M$64:M170,0)-1)&lt;(1-$P$2),MAX(K$64:K170)&gt;MAX(L$64:L169)),MAX(K$64:K170),""),"")</f>
        <v/>
      </c>
      <c r="M170" s="104" t="str">
        <f>IFERROR(IF(E170="","",IF(K170&lt;&gt;"",MAX(M$64:M169)+1,IF(AND($F169/INDEX($F$64:$F170,MATCH(MAX(M$64:M169),M$64:M169,0)-1)&gt;(1+$O$2),MAX(K$64:K170)&gt;MAX(L$64:L169)),MAX(M$64:M169)+1,""))),"")</f>
        <v/>
      </c>
      <c r="N170" s="91">
        <f t="shared" si="45"/>
        <v>27</v>
      </c>
      <c r="O170" s="91" t="str">
        <f>IFERROR(IF(AND(N169=$H$2*1,MAX(O$64:O169)=MAX(P$64:P169)),MAX(O$64:O169)+1,""),"")</f>
        <v/>
      </c>
      <c r="P170" s="91" t="str">
        <f>IFERROR(IF(MOD(MAX(Q$64:Q170),10*MAX(O$64:O170))&lt;=2,IF(AND(F169/INDEX($F$64:$F170,MATCH(MAX(O$64:O170),O$64:O170,0)-1)&lt;(1-$P$2),MAX(O$64:O170)&gt;MAX(P$64:P169)),MAX(O$64:O170),""),IF(AND($F169/INDEX($F$64:$F170,MATCH(MAX(Q$64:Q170),Q$64:Q170,0)-1)&lt;(1-$P$2),MAX(O$64:O170)&gt;MAX(P$64:P169)),MAX(O$64:O170),"")),"")</f>
        <v/>
      </c>
      <c r="Q170" s="91" t="str">
        <f>IFERROR(IF(E170="","",IF(O170&lt;&gt;"",MAX(O$64:O170)*10+1,IF(AND($F169/INDEX($F$64:$F170,MATCH(MAX(Q$64:Q169),Q$64:Q169,0)-1)&gt;(1+$O$2),MAX(O$64:O170)&gt;MAX(P$64:P169)),MAX(Q$64:Q169)+1,""))),"")</f>
        <v/>
      </c>
    </row>
    <row r="171" spans="1:17" x14ac:dyDescent="0.2">
      <c r="A171" s="13">
        <f>HLOOKUP($E$2,历史数据!$V$3:$AE$5000,ROW(A169),)</f>
        <v>298639</v>
      </c>
      <c r="B171" s="41">
        <v>36699</v>
      </c>
      <c r="C171" s="100">
        <f>IFERROR(IF(A171&lt;&gt;0,MAX($C$4:C170)+1,""),"")</f>
        <v>166</v>
      </c>
      <c r="D171" s="100"/>
      <c r="E171" s="99">
        <f t="shared" si="46"/>
        <v>36700</v>
      </c>
      <c r="F171" s="101">
        <f>IFERROR(VLOOKUP(E171,历史数据!AH:AJ,3,),"")</f>
        <v>17.517157360406099</v>
      </c>
      <c r="G171" s="101">
        <f t="shared" si="42"/>
        <v>16.892967851099822</v>
      </c>
      <c r="H171" s="105">
        <f t="shared" si="43"/>
        <v>2.1456746026646822E-3</v>
      </c>
      <c r="I171" s="101">
        <f>IFERROR(VLOOKUP(E171,历史数据!AH:AJ,2,),"")</f>
        <v>17.543147208121798</v>
      </c>
      <c r="J171" s="104">
        <f t="shared" si="44"/>
        <v>28</v>
      </c>
      <c r="K171" s="104" t="str">
        <f>IFERROR(IF(AND(J170=$H$2*1,MAX(K$64:K170)=MAX(L$64:L170)),MAX(K$64:K170)+1,""),"")</f>
        <v/>
      </c>
      <c r="L171" s="104" t="str">
        <f>IFERROR(IF(AND($F170/INDEX($F$64:$F171,MATCH(MAX(M$64:M171),M$64:M171,0)-1)&lt;(1-$P$2),MAX(K$64:K171)&gt;MAX(L$64:L170)),MAX(K$64:K171),""),"")</f>
        <v/>
      </c>
      <c r="M171" s="104" t="str">
        <f>IFERROR(IF(E171="","",IF(K171&lt;&gt;"",MAX(M$64:M170)+1,IF(AND($F170/INDEX($F$64:$F171,MATCH(MAX(M$64:M170),M$64:M170,0)-1)&gt;(1+$O$2),MAX(K$64:K171)&gt;MAX(L$64:L170)),MAX(M$64:M170)+1,""))),"")</f>
        <v/>
      </c>
      <c r="N171" s="91">
        <f t="shared" si="45"/>
        <v>28</v>
      </c>
      <c r="O171" s="91" t="str">
        <f>IFERROR(IF(AND(N170=$H$2*1,MAX(O$64:O170)=MAX(P$64:P170)),MAX(O$64:O170)+1,""),"")</f>
        <v/>
      </c>
      <c r="P171" s="91" t="str">
        <f>IFERROR(IF(MOD(MAX(Q$64:Q171),10*MAX(O$64:O171))&lt;=2,IF(AND(F170/INDEX($F$64:$F171,MATCH(MAX(O$64:O171),O$64:O171,0)-1)&lt;(1-$P$2),MAX(O$64:O171)&gt;MAX(P$64:P170)),MAX(O$64:O171),""),IF(AND($F170/INDEX($F$64:$F171,MATCH(MAX(Q$64:Q171),Q$64:Q171,0)-1)&lt;(1-$P$2),MAX(O$64:O171)&gt;MAX(P$64:P170)),MAX(O$64:O171),"")),"")</f>
        <v/>
      </c>
      <c r="Q171" s="91" t="str">
        <f>IFERROR(IF(E171="","",IF(O171&lt;&gt;"",MAX(O$64:O171)*10+1,IF(AND($F170/INDEX($F$64:$F171,MATCH(MAX(Q$64:Q170),Q$64:Q170,0)-1)&gt;(1+$O$2),MAX(O$64:O171)&gt;MAX(P$64:P170)),MAX(Q$64:Q170)+1,""))),"")</f>
        <v/>
      </c>
    </row>
    <row r="172" spans="1:17" x14ac:dyDescent="0.2">
      <c r="A172" s="13">
        <f>HLOOKUP($E$2,历史数据!$V$3:$AE$5000,ROW(A170),)</f>
        <v>463876</v>
      </c>
      <c r="B172" s="41">
        <v>36700</v>
      </c>
      <c r="C172" s="100">
        <f>IFERROR(IF(A172&lt;&gt;0,MAX($C$4:C171)+1,""),"")</f>
        <v>167</v>
      </c>
      <c r="D172" s="100"/>
      <c r="E172" s="99">
        <f t="shared" si="46"/>
        <v>36703</v>
      </c>
      <c r="F172" s="101">
        <f>IFERROR(VLOOKUP(E172,历史数据!AH:AJ,3,),"")</f>
        <v>17.803045685279201</v>
      </c>
      <c r="G172" s="101">
        <f t="shared" si="42"/>
        <v>16.939316412859554</v>
      </c>
      <c r="H172" s="105">
        <f t="shared" si="43"/>
        <v>2.7436600938486322E-3</v>
      </c>
      <c r="I172" s="101">
        <f>IFERROR(VLOOKUP(E172,历史数据!AH:AJ,2,),"")</f>
        <v>17.673096446700502</v>
      </c>
      <c r="J172" s="104">
        <f t="shared" si="44"/>
        <v>29</v>
      </c>
      <c r="K172" s="104" t="str">
        <f>IFERROR(IF(AND(J171=$H$2*1,MAX(K$64:K171)=MAX(L$64:L171)),MAX(K$64:K171)+1,""),"")</f>
        <v/>
      </c>
      <c r="L172" s="104" t="str">
        <f>IFERROR(IF(AND($F171/INDEX($F$64:$F172,MATCH(MAX(M$64:M172),M$64:M172,0)-1)&lt;(1-$P$2),MAX(K$64:K172)&gt;MAX(L$64:L171)),MAX(K$64:K172),""),"")</f>
        <v/>
      </c>
      <c r="M172" s="104" t="str">
        <f>IFERROR(IF(E172="","",IF(K172&lt;&gt;"",MAX(M$64:M171)+1,IF(AND($F171/INDEX($F$64:$F172,MATCH(MAX(M$64:M171),M$64:M171,0)-1)&gt;(1+$O$2),MAX(K$64:K172)&gt;MAX(L$64:L171)),MAX(M$64:M171)+1,""))),"")</f>
        <v/>
      </c>
      <c r="N172" s="91">
        <f t="shared" si="45"/>
        <v>29</v>
      </c>
      <c r="O172" s="91" t="str">
        <f>IFERROR(IF(AND(N171=$H$2*1,MAX(O$64:O171)=MAX(P$64:P171)),MAX(O$64:O171)+1,""),"")</f>
        <v/>
      </c>
      <c r="P172" s="91" t="str">
        <f>IFERROR(IF(MOD(MAX(Q$64:Q172),10*MAX(O$64:O172))&lt;=2,IF(AND(F171/INDEX($F$64:$F172,MATCH(MAX(O$64:O172),O$64:O172,0)-1)&lt;(1-$P$2),MAX(O$64:O172)&gt;MAX(P$64:P171)),MAX(O$64:O172),""),IF(AND($F171/INDEX($F$64:$F172,MATCH(MAX(Q$64:Q172),Q$64:Q172,0)-1)&lt;(1-$P$2),MAX(O$64:O172)&gt;MAX(P$64:P171)),MAX(O$64:O172),"")),"")</f>
        <v/>
      </c>
      <c r="Q172" s="91" t="str">
        <f>IFERROR(IF(E172="","",IF(O172&lt;&gt;"",MAX(O$64:O172)*10+1,IF(AND($F171/INDEX($F$64:$F172,MATCH(MAX(Q$64:Q171),Q$64:Q171,0)-1)&gt;(1+$O$2),MAX(O$64:O172)&gt;MAX(P$64:P171)),MAX(Q$64:Q171)+1,""))),"")</f>
        <v/>
      </c>
    </row>
    <row r="173" spans="1:17" x14ac:dyDescent="0.2">
      <c r="A173" s="13">
        <f>HLOOKUP($E$2,历史数据!$V$3:$AE$5000,ROW(A171),)</f>
        <v>649165</v>
      </c>
      <c r="B173" s="41">
        <v>36703</v>
      </c>
      <c r="C173" s="100">
        <f>IFERROR(IF(A173&lt;&gt;0,MAX($C$4:C172)+1,""),"")</f>
        <v>168</v>
      </c>
      <c r="D173" s="100"/>
      <c r="E173" s="99">
        <f t="shared" si="46"/>
        <v>36704</v>
      </c>
      <c r="F173" s="101">
        <f>IFERROR(VLOOKUP(E173,历史数据!AH:AJ,3,),"")</f>
        <v>18.062944162436501</v>
      </c>
      <c r="G173" s="101">
        <f t="shared" si="42"/>
        <v>16.971370558375629</v>
      </c>
      <c r="H173" s="105">
        <f t="shared" si="43"/>
        <v>1.8922927428015601E-3</v>
      </c>
      <c r="I173" s="101">
        <f>IFERROR(VLOOKUP(E173,历史数据!AH:AJ,2,),"")</f>
        <v>17.945989847715701</v>
      </c>
      <c r="J173" s="104">
        <f t="shared" si="44"/>
        <v>30</v>
      </c>
      <c r="K173" s="104" t="str">
        <f>IFERROR(IF(AND(J172=$H$2*1,MAX(K$64:K172)=MAX(L$64:L172)),MAX(K$64:K172)+1,""),"")</f>
        <v/>
      </c>
      <c r="L173" s="104" t="str">
        <f>IFERROR(IF(AND($F172/INDEX($F$64:$F173,MATCH(MAX(M$64:M173),M$64:M173,0)-1)&lt;(1-$P$2),MAX(K$64:K173)&gt;MAX(L$64:L172)),MAX(K$64:K173),""),"")</f>
        <v/>
      </c>
      <c r="M173" s="104" t="str">
        <f>IFERROR(IF(E173="","",IF(K173&lt;&gt;"",MAX(M$64:M172)+1,IF(AND($F172/INDEX($F$64:$F173,MATCH(MAX(M$64:M172),M$64:M172,0)-1)&gt;(1+$O$2),MAX(K$64:K173)&gt;MAX(L$64:L172)),MAX(M$64:M172)+1,""))),"")</f>
        <v/>
      </c>
      <c r="N173" s="91">
        <f t="shared" si="45"/>
        <v>30</v>
      </c>
      <c r="O173" s="91" t="str">
        <f>IFERROR(IF(AND(N172=$H$2*1,MAX(O$64:O172)=MAX(P$64:P172)),MAX(O$64:O172)+1,""),"")</f>
        <v/>
      </c>
      <c r="P173" s="91" t="str">
        <f>IFERROR(IF(MOD(MAX(Q$64:Q173),10*MAX(O$64:O173))&lt;=2,IF(AND(F172/INDEX($F$64:$F173,MATCH(MAX(O$64:O173),O$64:O173,0)-1)&lt;(1-$P$2),MAX(O$64:O173)&gt;MAX(P$64:P172)),MAX(O$64:O173),""),IF(AND($F172/INDEX($F$64:$F173,MATCH(MAX(Q$64:Q173),Q$64:Q173,0)-1)&lt;(1-$P$2),MAX(O$64:O173)&gt;MAX(P$64:P172)),MAX(O$64:O173),"")),"")</f>
        <v/>
      </c>
      <c r="Q173" s="91" t="str">
        <f>IFERROR(IF(E173="","",IF(O173&lt;&gt;"",MAX(O$64:O173)*10+1,IF(AND($F172/INDEX($F$64:$F173,MATCH(MAX(Q$64:Q172),Q$64:Q172,0)-1)&gt;(1+$O$2),MAX(O$64:O173)&gt;MAX(P$64:P172)),MAX(Q$64:Q172)+1,""))),"")</f>
        <v/>
      </c>
    </row>
    <row r="174" spans="1:17" x14ac:dyDescent="0.2">
      <c r="A174" s="13">
        <f>HLOOKUP($E$2,历史数据!$V$3:$AE$5000,ROW(A172),)</f>
        <v>751600</v>
      </c>
      <c r="B174" s="41">
        <v>36704</v>
      </c>
      <c r="C174" s="100">
        <f>IFERROR(IF(A174&lt;&gt;0,MAX($C$4:C173)+1,""),"")</f>
        <v>169</v>
      </c>
      <c r="D174" s="100"/>
      <c r="E174" s="99">
        <f t="shared" si="46"/>
        <v>36705</v>
      </c>
      <c r="F174" s="101">
        <f>IFERROR(VLOOKUP(E174,历史数据!AH:AJ,3,),"")</f>
        <v>17.6081218274112</v>
      </c>
      <c r="G174" s="101">
        <f t="shared" si="42"/>
        <v>16.998443316412853</v>
      </c>
      <c r="H174" s="105">
        <f t="shared" si="43"/>
        <v>1.595201633486365E-3</v>
      </c>
      <c r="I174" s="101">
        <f>IFERROR(VLOOKUP(E174,历史数据!AH:AJ,2,),"")</f>
        <v>18.062944162436501</v>
      </c>
      <c r="J174" s="104">
        <f t="shared" si="44"/>
        <v>31</v>
      </c>
      <c r="K174" s="104" t="str">
        <f>IFERROR(IF(AND(J173=$H$2*1,MAX(K$64:K173)=MAX(L$64:L173)),MAX(K$64:K173)+1,""),"")</f>
        <v/>
      </c>
      <c r="L174" s="104" t="str">
        <f>IFERROR(IF(AND($F173/INDEX($F$64:$F174,MATCH(MAX(M$64:M174),M$64:M174,0)-1)&lt;(1-$P$2),MAX(K$64:K174)&gt;MAX(L$64:L173)),MAX(K$64:K174),""),"")</f>
        <v/>
      </c>
      <c r="M174" s="104" t="str">
        <f>IFERROR(IF(E174="","",IF(K174&lt;&gt;"",MAX(M$64:M173)+1,IF(AND($F173/INDEX($F$64:$F174,MATCH(MAX(M$64:M173),M$64:M173,0)-1)&gt;(1+$O$2),MAX(K$64:K174)&gt;MAX(L$64:L173)),MAX(M$64:M173)+1,""))),"")</f>
        <v/>
      </c>
      <c r="N174" s="91">
        <f t="shared" si="45"/>
        <v>31</v>
      </c>
      <c r="O174" s="91" t="str">
        <f>IFERROR(IF(AND(N173=$H$2*1,MAX(O$64:O173)=MAX(P$64:P173)),MAX(O$64:O173)+1,""),"")</f>
        <v/>
      </c>
      <c r="P174" s="91" t="str">
        <f>IFERROR(IF(MOD(MAX(Q$64:Q174),10*MAX(O$64:O174))&lt;=2,IF(AND(F173/INDEX($F$64:$F174,MATCH(MAX(O$64:O174),O$64:O174,0)-1)&lt;(1-$P$2),MAX(O$64:O174)&gt;MAX(P$64:P173)),MAX(O$64:O174),""),IF(AND($F173/INDEX($F$64:$F174,MATCH(MAX(Q$64:Q174),Q$64:Q174,0)-1)&lt;(1-$P$2),MAX(O$64:O174)&gt;MAX(P$64:P173)),MAX(O$64:O174),"")),"")</f>
        <v/>
      </c>
      <c r="Q174" s="91" t="str">
        <f>IFERROR(IF(E174="","",IF(O174&lt;&gt;"",MAX(O$64:O174)*10+1,IF(AND($F173/INDEX($F$64:$F174,MATCH(MAX(Q$64:Q173),Q$64:Q173,0)-1)&gt;(1+$O$2),MAX(O$64:O174)&gt;MAX(P$64:P173)),MAX(Q$64:Q173)+1,""))),"")</f>
        <v/>
      </c>
    </row>
    <row r="175" spans="1:17" x14ac:dyDescent="0.2">
      <c r="A175" s="13">
        <f>HLOOKUP($E$2,历史数据!$V$3:$AE$5000,ROW(A173),)</f>
        <v>601333</v>
      </c>
      <c r="B175" s="41">
        <v>36705</v>
      </c>
      <c r="C175" s="100">
        <f>IFERROR(IF(A175&lt;&gt;0,MAX($C$4:C174)+1,""),"")</f>
        <v>170</v>
      </c>
      <c r="D175" s="100"/>
      <c r="E175" s="99">
        <f t="shared" si="46"/>
        <v>36706</v>
      </c>
      <c r="F175" s="101">
        <f>IFERROR(VLOOKUP(E175,历史数据!AH:AJ,3,),"")</f>
        <v>17.712081218274101</v>
      </c>
      <c r="G175" s="101">
        <f t="shared" si="42"/>
        <v>17.032013536379011</v>
      </c>
      <c r="H175" s="105">
        <f t="shared" si="43"/>
        <v>1.9748996623558668E-3</v>
      </c>
      <c r="I175" s="101">
        <f>IFERROR(VLOOKUP(E175,历史数据!AH:AJ,2,),"")</f>
        <v>17.7380710659898</v>
      </c>
      <c r="J175" s="104">
        <f t="shared" si="44"/>
        <v>32</v>
      </c>
      <c r="K175" s="104" t="str">
        <f>IFERROR(IF(AND(J174=$H$2*1,MAX(K$64:K174)=MAX(L$64:L174)),MAX(K$64:K174)+1,""),"")</f>
        <v/>
      </c>
      <c r="L175" s="104" t="str">
        <f>IFERROR(IF(AND($F174/INDEX($F$64:$F175,MATCH(MAX(M$64:M175),M$64:M175,0)-1)&lt;(1-$P$2),MAX(K$64:K175)&gt;MAX(L$64:L174)),MAX(K$64:K175),""),"")</f>
        <v/>
      </c>
      <c r="M175" s="104" t="str">
        <f>IFERROR(IF(E175="","",IF(K175&lt;&gt;"",MAX(M$64:M174)+1,IF(AND($F174/INDEX($F$64:$F175,MATCH(MAX(M$64:M174),M$64:M174,0)-1)&gt;(1+$O$2),MAX(K$64:K175)&gt;MAX(L$64:L174)),MAX(M$64:M174)+1,""))),"")</f>
        <v/>
      </c>
      <c r="N175" s="91">
        <f t="shared" si="45"/>
        <v>32</v>
      </c>
      <c r="O175" s="91" t="str">
        <f>IFERROR(IF(AND(N174=$H$2*1,MAX(O$64:O174)=MAX(P$64:P174)),MAX(O$64:O174)+1,""),"")</f>
        <v/>
      </c>
      <c r="P175" s="91" t="str">
        <f>IFERROR(IF(MOD(MAX(Q$64:Q175),10*MAX(O$64:O175))&lt;=2,IF(AND(F174/INDEX($F$64:$F175,MATCH(MAX(O$64:O175),O$64:O175,0)-1)&lt;(1-$P$2),MAX(O$64:O175)&gt;MAX(P$64:P174)),MAX(O$64:O175),""),IF(AND($F174/INDEX($F$64:$F175,MATCH(MAX(Q$64:Q175),Q$64:Q175,0)-1)&lt;(1-$P$2),MAX(O$64:O175)&gt;MAX(P$64:P174)),MAX(O$64:O175),"")),"")</f>
        <v/>
      </c>
      <c r="Q175" s="91" t="str">
        <f>IFERROR(IF(E175="","",IF(O175&lt;&gt;"",MAX(O$64:O175)*10+1,IF(AND($F174/INDEX($F$64:$F175,MATCH(MAX(Q$64:Q174),Q$64:Q174,0)-1)&gt;(1+$O$2),MAX(O$64:O175)&gt;MAX(P$64:P174)),MAX(Q$64:Q174)+1,""))),"")</f>
        <v/>
      </c>
    </row>
    <row r="176" spans="1:17" x14ac:dyDescent="0.2">
      <c r="A176" s="13">
        <f>HLOOKUP($E$2,历史数据!$V$3:$AE$5000,ROW(A174),)</f>
        <v>485000</v>
      </c>
      <c r="B176" s="41">
        <v>36706</v>
      </c>
      <c r="C176" s="100">
        <f>IFERROR(IF(A176&lt;&gt;0,MAX($C$4:C175)+1,""),"")</f>
        <v>171</v>
      </c>
      <c r="D176" s="100"/>
      <c r="E176" s="99">
        <f t="shared" si="46"/>
        <v>36707</v>
      </c>
      <c r="F176" s="101">
        <f>IFERROR(VLOOKUP(E176,历史数据!AH:AJ,3,),"")</f>
        <v>17.231269035533</v>
      </c>
      <c r="G176" s="101">
        <f t="shared" si="42"/>
        <v>17.054971235194575</v>
      </c>
      <c r="H176" s="105">
        <f t="shared" si="43"/>
        <v>1.3479145473038745E-3</v>
      </c>
      <c r="I176" s="101">
        <f>IFERROR(VLOOKUP(E176,历史数据!AH:AJ,2,),"")</f>
        <v>17.932994923857901</v>
      </c>
      <c r="J176" s="104">
        <f t="shared" si="44"/>
        <v>33</v>
      </c>
      <c r="K176" s="104" t="str">
        <f>IFERROR(IF(AND(J175=$H$2*1,MAX(K$64:K175)=MAX(L$64:L175)),MAX(K$64:K175)+1,""),"")</f>
        <v/>
      </c>
      <c r="L176" s="104" t="str">
        <f>IFERROR(IF(AND($F175/INDEX($F$64:$F176,MATCH(MAX(M$64:M176),M$64:M176,0)-1)&lt;(1-$P$2),MAX(K$64:K176)&gt;MAX(L$64:L175)),MAX(K$64:K176),""),"")</f>
        <v/>
      </c>
      <c r="M176" s="104" t="str">
        <f>IFERROR(IF(E176="","",IF(K176&lt;&gt;"",MAX(M$64:M175)+1,IF(AND($F175/INDEX($F$64:$F176,MATCH(MAX(M$64:M175),M$64:M175,0)-1)&gt;(1+$O$2),MAX(K$64:K176)&gt;MAX(L$64:L175)),MAX(M$64:M175)+1,""))),"")</f>
        <v/>
      </c>
      <c r="N176" s="91">
        <f t="shared" si="45"/>
        <v>33</v>
      </c>
      <c r="O176" s="91" t="str">
        <f>IFERROR(IF(AND(N175=$H$2*1,MAX(O$64:O175)=MAX(P$64:P175)),MAX(O$64:O175)+1,""),"")</f>
        <v/>
      </c>
      <c r="P176" s="91" t="str">
        <f>IFERROR(IF(MOD(MAX(Q$64:Q176),10*MAX(O$64:O176))&lt;=2,IF(AND(F175/INDEX($F$64:$F176,MATCH(MAX(O$64:O176),O$64:O176,0)-1)&lt;(1-$P$2),MAX(O$64:O176)&gt;MAX(P$64:P175)),MAX(O$64:O176),""),IF(AND($F175/INDEX($F$64:$F176,MATCH(MAX(Q$64:Q176),Q$64:Q176,0)-1)&lt;(1-$P$2),MAX(O$64:O176)&gt;MAX(P$64:P175)),MAX(O$64:O176),"")),"")</f>
        <v/>
      </c>
      <c r="Q176" s="91" t="str">
        <f>IFERROR(IF(E176="","",IF(O176&lt;&gt;"",MAX(O$64:O176)*10+1,IF(AND($F175/INDEX($F$64:$F176,MATCH(MAX(Q$64:Q175),Q$64:Q175,0)-1)&gt;(1+$O$2),MAX(O$64:O176)&gt;MAX(P$64:P175)),MAX(Q$64:Q175)+1,""))),"")</f>
        <v/>
      </c>
    </row>
    <row r="177" spans="1:17" x14ac:dyDescent="0.2">
      <c r="A177" s="13">
        <f>HLOOKUP($E$2,历史数据!$V$3:$AE$5000,ROW(A175),)</f>
        <v>596976</v>
      </c>
      <c r="B177" s="41">
        <v>36707</v>
      </c>
      <c r="C177" s="100">
        <f>IFERROR(IF(A177&lt;&gt;0,MAX($C$4:C176)+1,""),"")</f>
        <v>172</v>
      </c>
      <c r="D177" s="100"/>
      <c r="E177" s="99">
        <f t="shared" si="46"/>
        <v>36710</v>
      </c>
      <c r="F177" s="101">
        <f>IFERROR(VLOOKUP(E177,历史数据!AH:AJ,3,),"")</f>
        <v>16.8544162436548</v>
      </c>
      <c r="G177" s="101">
        <f t="shared" si="42"/>
        <v>17.064934010152275</v>
      </c>
      <c r="H177" s="105">
        <f t="shared" si="43"/>
        <v>5.8415665557620677E-4</v>
      </c>
      <c r="I177" s="101">
        <f>IFERROR(VLOOKUP(E177,历史数据!AH:AJ,2,),"")</f>
        <v>17.153299492385798</v>
      </c>
      <c r="J177" s="104">
        <f t="shared" si="44"/>
        <v>0</v>
      </c>
      <c r="K177" s="104" t="str">
        <f>IFERROR(IF(AND(J176=$H$2*1,MAX(K$64:K176)=MAX(L$64:L176)),MAX(K$64:K176)+1,""),"")</f>
        <v/>
      </c>
      <c r="L177" s="104" t="str">
        <f>IFERROR(IF(AND($F176/INDEX($F$64:$F177,MATCH(MAX(M$64:M177),M$64:M177,0)-1)&lt;(1-$P$2),MAX(K$64:K177)&gt;MAX(L$64:L176)),MAX(K$64:K177),""),"")</f>
        <v/>
      </c>
      <c r="M177" s="104" t="str">
        <f>IFERROR(IF(E177="","",IF(K177&lt;&gt;"",MAX(M$64:M176)+1,IF(AND($F176/INDEX($F$64:$F177,MATCH(MAX(M$64:M176),M$64:M176,0)-1)&gt;(1+$O$2),MAX(K$64:K177)&gt;MAX(L$64:L176)),MAX(M$64:M176)+1,""))),"")</f>
        <v/>
      </c>
      <c r="N177" s="91">
        <f t="shared" si="45"/>
        <v>0</v>
      </c>
      <c r="O177" s="91" t="str">
        <f>IFERROR(IF(AND(N176=$H$2*1,MAX(O$64:O176)=MAX(P$64:P176)),MAX(O$64:O176)+1,""),"")</f>
        <v/>
      </c>
      <c r="P177" s="91" t="str">
        <f>IFERROR(IF(MOD(MAX(Q$64:Q177),10*MAX(O$64:O177))&lt;=2,IF(AND(F176/INDEX($F$64:$F177,MATCH(MAX(O$64:O177),O$64:O177,0)-1)&lt;(1-$P$2),MAX(O$64:O177)&gt;MAX(P$64:P176)),MAX(O$64:O177),""),IF(AND($F176/INDEX($F$64:$F177,MATCH(MAX(Q$64:Q177),Q$64:Q177,0)-1)&lt;(1-$P$2),MAX(O$64:O177)&gt;MAX(P$64:P176)),MAX(O$64:O177),"")),"")</f>
        <v/>
      </c>
      <c r="Q177" s="91" t="str">
        <f>IFERROR(IF(E177="","",IF(O177&lt;&gt;"",MAX(O$64:O177)*10+1,IF(AND($F176/INDEX($F$64:$F177,MATCH(MAX(Q$64:Q176),Q$64:Q176,0)-1)&gt;(1+$O$2),MAX(O$64:O177)&gt;MAX(P$64:P176)),MAX(Q$64:Q176)+1,""))),"")</f>
        <v/>
      </c>
    </row>
    <row r="178" spans="1:17" x14ac:dyDescent="0.2">
      <c r="A178" s="13">
        <f>HLOOKUP($E$2,历史数据!$V$3:$AE$5000,ROW(A176),)</f>
        <v>547460</v>
      </c>
      <c r="B178" s="41">
        <v>36710</v>
      </c>
      <c r="C178" s="100">
        <f>IFERROR(IF(A178&lt;&gt;0,MAX($C$4:C177)+1,""),"")</f>
        <v>173</v>
      </c>
      <c r="D178" s="100"/>
      <c r="E178" s="99">
        <f t="shared" si="46"/>
        <v>36711</v>
      </c>
      <c r="F178" s="101">
        <f>IFERROR(VLOOKUP(E178,历史数据!AH:AJ,3,),"")</f>
        <v>17.127309644669999</v>
      </c>
      <c r="G178" s="101">
        <f t="shared" si="42"/>
        <v>17.080744500846013</v>
      </c>
      <c r="H178" s="105">
        <f t="shared" si="43"/>
        <v>9.2648999898470308E-4</v>
      </c>
      <c r="I178" s="101">
        <f>IFERROR(VLOOKUP(E178,历史数据!AH:AJ,2,),"")</f>
        <v>16.763451776649699</v>
      </c>
      <c r="J178" s="104">
        <f t="shared" si="44"/>
        <v>1</v>
      </c>
      <c r="K178" s="104" t="str">
        <f>IFERROR(IF(AND(J177=$H$2*1,MAX(K$64:K177)=MAX(L$64:L177)),MAX(K$64:K177)+1,""),"")</f>
        <v/>
      </c>
      <c r="L178" s="104" t="str">
        <f>IFERROR(IF(AND($F177/INDEX($F$64:$F178,MATCH(MAX(M$64:M178),M$64:M178,0)-1)&lt;(1-$P$2),MAX(K$64:K178)&gt;MAX(L$64:L177)),MAX(K$64:K178),""),"")</f>
        <v/>
      </c>
      <c r="M178" s="104" t="str">
        <f>IFERROR(IF(E178="","",IF(K178&lt;&gt;"",MAX(M$64:M177)+1,IF(AND($F177/INDEX($F$64:$F178,MATCH(MAX(M$64:M177),M$64:M177,0)-1)&gt;(1+$O$2),MAX(K$64:K178)&gt;MAX(L$64:L177)),MAX(M$64:M177)+1,""))),"")</f>
        <v/>
      </c>
      <c r="N178" s="91">
        <f t="shared" si="45"/>
        <v>1</v>
      </c>
      <c r="O178" s="91" t="str">
        <f>IFERROR(IF(AND(N177=$H$2*1,MAX(O$64:O177)=MAX(P$64:P177)),MAX(O$64:O177)+1,""),"")</f>
        <v/>
      </c>
      <c r="P178" s="91" t="str">
        <f>IFERROR(IF(MOD(MAX(Q$64:Q178),10*MAX(O$64:O178))&lt;=2,IF(AND(F177/INDEX($F$64:$F178,MATCH(MAX(O$64:O178),O$64:O178,0)-1)&lt;(1-$P$2),MAX(O$64:O178)&gt;MAX(P$64:P177)),MAX(O$64:O178),""),IF(AND($F177/INDEX($F$64:$F178,MATCH(MAX(Q$64:Q178),Q$64:Q178,0)-1)&lt;(1-$P$2),MAX(O$64:O178)&gt;MAX(P$64:P177)),MAX(O$64:O178),"")),"")</f>
        <v/>
      </c>
      <c r="Q178" s="91" t="str">
        <f>IFERROR(IF(E178="","",IF(O178&lt;&gt;"",MAX(O$64:O178)*10+1,IF(AND($F177/INDEX($F$64:$F178,MATCH(MAX(Q$64:Q177),Q$64:Q177,0)-1)&gt;(1+$O$2),MAX(O$64:O178)&gt;MAX(P$64:P177)),MAX(Q$64:Q177)+1,""))),"")</f>
        <v/>
      </c>
    </row>
    <row r="179" spans="1:17" x14ac:dyDescent="0.2">
      <c r="A179" s="13">
        <f>HLOOKUP($E$2,历史数据!$V$3:$AE$5000,ROW(A177),)</f>
        <v>207419</v>
      </c>
      <c r="B179" s="41">
        <v>36711</v>
      </c>
      <c r="C179" s="100">
        <f>IFERROR(IF(A179&lt;&gt;0,MAX($C$4:C178)+1,""),"")</f>
        <v>174</v>
      </c>
      <c r="D179" s="100"/>
      <c r="E179" s="99">
        <f t="shared" si="46"/>
        <v>36712</v>
      </c>
      <c r="F179" s="101">
        <f>IFERROR(VLOOKUP(E179,历史数据!AH:AJ,3,),"")</f>
        <v>16.997360406091399</v>
      </c>
      <c r="G179" s="101">
        <f t="shared" si="42"/>
        <v>17.103052453468688</v>
      </c>
      <c r="H179" s="105">
        <f t="shared" si="43"/>
        <v>1.3060292905600068E-3</v>
      </c>
      <c r="I179" s="101">
        <f>IFERROR(VLOOKUP(E179,历史数据!AH:AJ,2,),"")</f>
        <v>17.153299492385798</v>
      </c>
      <c r="J179" s="104">
        <f t="shared" si="44"/>
        <v>0</v>
      </c>
      <c r="K179" s="104" t="str">
        <f>IFERROR(IF(AND(J178=$H$2*1,MAX(K$64:K178)=MAX(L$64:L178)),MAX(K$64:K178)+1,""),"")</f>
        <v/>
      </c>
      <c r="L179" s="104" t="str">
        <f>IFERROR(IF(AND($F178/INDEX($F$64:$F179,MATCH(MAX(M$64:M179),M$64:M179,0)-1)&lt;(1-$P$2),MAX(K$64:K179)&gt;MAX(L$64:L178)),MAX(K$64:K179),""),"")</f>
        <v/>
      </c>
      <c r="M179" s="104" t="str">
        <f>IFERROR(IF(E179="","",IF(K179&lt;&gt;"",MAX(M$64:M178)+1,IF(AND($F178/INDEX($F$64:$F179,MATCH(MAX(M$64:M178),M$64:M178,0)-1)&gt;(1+$O$2),MAX(K$64:K179)&gt;MAX(L$64:L178)),MAX(M$64:M178)+1,""))),"")</f>
        <v/>
      </c>
      <c r="N179" s="91">
        <f t="shared" si="45"/>
        <v>0</v>
      </c>
      <c r="O179" s="91" t="str">
        <f>IFERROR(IF(AND(N178=$H$2*1,MAX(O$64:O178)=MAX(P$64:P178)),MAX(O$64:O178)+1,""),"")</f>
        <v/>
      </c>
      <c r="P179" s="91" t="str">
        <f>IFERROR(IF(MOD(MAX(Q$64:Q179),10*MAX(O$64:O179))&lt;=2,IF(AND(F178/INDEX($F$64:$F179,MATCH(MAX(O$64:O179),O$64:O179,0)-1)&lt;(1-$P$2),MAX(O$64:O179)&gt;MAX(P$64:P178)),MAX(O$64:O179),""),IF(AND($F178/INDEX($F$64:$F179,MATCH(MAX(Q$64:Q179),Q$64:Q179,0)-1)&lt;(1-$P$2),MAX(O$64:O179)&gt;MAX(P$64:P178)),MAX(O$64:O179),"")),"")</f>
        <v/>
      </c>
      <c r="Q179" s="91" t="str">
        <f>IFERROR(IF(E179="","",IF(O179&lt;&gt;"",MAX(O$64:O179)*10+1,IF(AND($F178/INDEX($F$64:$F179,MATCH(MAX(Q$64:Q178),Q$64:Q178,0)-1)&gt;(1+$O$2),MAX(O$64:O179)&gt;MAX(P$64:P178)),MAX(Q$64:Q178)+1,""))),"")</f>
        <v/>
      </c>
    </row>
    <row r="180" spans="1:17" x14ac:dyDescent="0.2">
      <c r="A180" s="13">
        <f>HLOOKUP($E$2,历史数据!$V$3:$AE$5000,ROW(A178),)</f>
        <v>251385</v>
      </c>
      <c r="B180" s="41">
        <v>36712</v>
      </c>
      <c r="C180" s="100">
        <f>IFERROR(IF(A180&lt;&gt;0,MAX($C$4:C179)+1,""),"")</f>
        <v>175</v>
      </c>
      <c r="D180" s="100"/>
      <c r="E180" s="99">
        <f t="shared" si="46"/>
        <v>36713</v>
      </c>
      <c r="F180" s="101">
        <f>IFERROR(VLOOKUP(E180,历史数据!AH:AJ,3,),"")</f>
        <v>15.3989847715736</v>
      </c>
      <c r="G180" s="101">
        <f t="shared" si="42"/>
        <v>17.097204737732646</v>
      </c>
      <c r="H180" s="105">
        <f t="shared" si="43"/>
        <v>-3.4191064735089594E-4</v>
      </c>
      <c r="I180" s="101">
        <f>IFERROR(VLOOKUP(E180,历史数据!AH:AJ,2,),"")</f>
        <v>16.243654822334999</v>
      </c>
      <c r="J180" s="104">
        <f t="shared" si="44"/>
        <v>0</v>
      </c>
      <c r="K180" s="104" t="str">
        <f>IFERROR(IF(AND(J179=$H$2*1,MAX(K$64:K179)=MAX(L$64:L179)),MAX(K$64:K179)+1,""),"")</f>
        <v/>
      </c>
      <c r="L180" s="104" t="str">
        <f>IFERROR(IF(AND($F179/INDEX($F$64:$F180,MATCH(MAX(M$64:M180),M$64:M180,0)-1)&lt;(1-$P$2),MAX(K$64:K180)&gt;MAX(L$64:L179)),MAX(K$64:K180),""),"")</f>
        <v/>
      </c>
      <c r="M180" s="104" t="str">
        <f>IFERROR(IF(E180="","",IF(K180&lt;&gt;"",MAX(M$64:M179)+1,IF(AND($F179/INDEX($F$64:$F180,MATCH(MAX(M$64:M179),M$64:M179,0)-1)&gt;(1+$O$2),MAX(K$64:K180)&gt;MAX(L$64:L179)),MAX(M$64:M179)+1,""))),"")</f>
        <v/>
      </c>
      <c r="N180" s="91">
        <f t="shared" si="45"/>
        <v>0</v>
      </c>
      <c r="O180" s="91" t="str">
        <f>IFERROR(IF(AND(N179=$H$2*1,MAX(O$64:O179)=MAX(P$64:P179)),MAX(O$64:O179)+1,""),"")</f>
        <v/>
      </c>
      <c r="P180" s="91" t="str">
        <f>IFERROR(IF(MOD(MAX(Q$64:Q180),10*MAX(O$64:O180))&lt;=2,IF(AND(F179/INDEX($F$64:$F180,MATCH(MAX(O$64:O180),O$64:O180,0)-1)&lt;(1-$P$2),MAX(O$64:O180)&gt;MAX(P$64:P179)),MAX(O$64:O180),""),IF(AND($F179/INDEX($F$64:$F180,MATCH(MAX(Q$64:Q180),Q$64:Q180,0)-1)&lt;(1-$P$2),MAX(O$64:O180)&gt;MAX(P$64:P179)),MAX(O$64:O180),"")),"")</f>
        <v/>
      </c>
      <c r="Q180" s="91" t="str">
        <f>IFERROR(IF(E180="","",IF(O180&lt;&gt;"",MAX(O$64:O180)*10+1,IF(AND($F179/INDEX($F$64:$F180,MATCH(MAX(Q$64:Q179),Q$64:Q179,0)-1)&gt;(1+$O$2),MAX(O$64:O180)&gt;MAX(P$64:P179)),MAX(Q$64:Q179)+1,""))),"")</f>
        <v/>
      </c>
    </row>
    <row r="181" spans="1:17" x14ac:dyDescent="0.2">
      <c r="A181" s="13">
        <f>HLOOKUP($E$2,历史数据!$V$3:$AE$5000,ROW(A179),)</f>
        <v>1621816</v>
      </c>
      <c r="B181" s="41">
        <v>36713</v>
      </c>
      <c r="C181" s="100">
        <f>IFERROR(IF(A181&lt;&gt;0,MAX($C$4:C180)+1,""),"")</f>
        <v>176</v>
      </c>
      <c r="D181" s="100"/>
      <c r="E181" s="99">
        <f t="shared" si="46"/>
        <v>36714</v>
      </c>
      <c r="F181" s="101">
        <f>IFERROR(VLOOKUP(E181,历史数据!AH:AJ,3,),"")</f>
        <v>15.5159390862944</v>
      </c>
      <c r="G181" s="101">
        <f t="shared" si="42"/>
        <v>17.081394247038908</v>
      </c>
      <c r="H181" s="105">
        <f t="shared" si="43"/>
        <v>-9.2474126246178123E-4</v>
      </c>
      <c r="I181" s="101">
        <f>IFERROR(VLOOKUP(E181,历史数据!AH:AJ,2,),"")</f>
        <v>15.3340101522843</v>
      </c>
      <c r="J181" s="104">
        <f t="shared" si="44"/>
        <v>0</v>
      </c>
      <c r="K181" s="104" t="str">
        <f>IFERROR(IF(AND(J180=$H$2*1,MAX(K$64:K180)=MAX(L$64:L180)),MAX(K$64:K180)+1,""),"")</f>
        <v/>
      </c>
      <c r="L181" s="104" t="str">
        <f>IFERROR(IF(AND($F180/INDEX($F$64:$F181,MATCH(MAX(M$64:M181),M$64:M181,0)-1)&lt;(1-$P$2),MAX(K$64:K181)&gt;MAX(L$64:L180)),MAX(K$64:K181),""),"")</f>
        <v/>
      </c>
      <c r="M181" s="104" t="str">
        <f>IFERROR(IF(E181="","",IF(K181&lt;&gt;"",MAX(M$64:M180)+1,IF(AND($F180/INDEX($F$64:$F181,MATCH(MAX(M$64:M180),M$64:M180,0)-1)&gt;(1+$O$2),MAX(K$64:K181)&gt;MAX(L$64:L180)),MAX(M$64:M180)+1,""))),"")</f>
        <v/>
      </c>
      <c r="N181" s="91">
        <f t="shared" si="45"/>
        <v>0</v>
      </c>
      <c r="O181" s="91" t="str">
        <f>IFERROR(IF(AND(N180=$H$2*1,MAX(O$64:O180)=MAX(P$64:P180)),MAX(O$64:O180)+1,""),"")</f>
        <v/>
      </c>
      <c r="P181" s="91" t="str">
        <f>IFERROR(IF(MOD(MAX(Q$64:Q181),10*MAX(O$64:O181))&lt;=2,IF(AND(F180/INDEX($F$64:$F181,MATCH(MAX(O$64:O181),O$64:O181,0)-1)&lt;(1-$P$2),MAX(O$64:O181)&gt;MAX(P$64:P180)),MAX(O$64:O181),""),IF(AND($F180/INDEX($F$64:$F181,MATCH(MAX(Q$64:Q181),Q$64:Q181,0)-1)&lt;(1-$P$2),MAX(O$64:O181)&gt;MAX(P$64:P180)),MAX(O$64:O181),"")),"")</f>
        <v/>
      </c>
      <c r="Q181" s="91" t="str">
        <f>IFERROR(IF(E181="","",IF(O181&lt;&gt;"",MAX(O$64:O181)*10+1,IF(AND($F180/INDEX($F$64:$F181,MATCH(MAX(Q$64:Q180),Q$64:Q180,0)-1)&gt;(1+$O$2),MAX(O$64:O181)&gt;MAX(P$64:P180)),MAX(Q$64:Q180)+1,""))),"")</f>
        <v/>
      </c>
    </row>
    <row r="182" spans="1:17" x14ac:dyDescent="0.2">
      <c r="A182" s="13">
        <f>HLOOKUP($E$2,历史数据!$V$3:$AE$5000,ROW(A180),)</f>
        <v>1044100</v>
      </c>
      <c r="B182" s="41">
        <v>36714</v>
      </c>
      <c r="C182" s="100">
        <f>IFERROR(IF(A182&lt;&gt;0,MAX($C$4:C181)+1,""),"")</f>
        <v>177</v>
      </c>
      <c r="D182" s="100"/>
      <c r="E182" s="99">
        <f t="shared" si="46"/>
        <v>36717</v>
      </c>
      <c r="F182" s="101">
        <f>IFERROR(VLOOKUP(E182,历史数据!AH:AJ,3,),"")</f>
        <v>15.2040609137056</v>
      </c>
      <c r="G182" s="101">
        <f t="shared" si="42"/>
        <v>17.053238578680194</v>
      </c>
      <c r="H182" s="105">
        <f t="shared" si="43"/>
        <v>-1.6483237815083651E-3</v>
      </c>
      <c r="I182" s="101">
        <f>IFERROR(VLOOKUP(E182,历史数据!AH:AJ,2,),"")</f>
        <v>15.437969543147201</v>
      </c>
      <c r="J182" s="104">
        <f t="shared" si="44"/>
        <v>0</v>
      </c>
      <c r="K182" s="104" t="str">
        <f>IFERROR(IF(AND(J181=$H$2*1,MAX(K$64:K181)=MAX(L$64:L181)),MAX(K$64:K181)+1,""),"")</f>
        <v/>
      </c>
      <c r="L182" s="104" t="str">
        <f>IFERROR(IF(AND($F181/INDEX($F$64:$F182,MATCH(MAX(M$64:M182),M$64:M182,0)-1)&lt;(1-$P$2),MAX(K$64:K182)&gt;MAX(L$64:L181)),MAX(K$64:K182),""),"")</f>
        <v/>
      </c>
      <c r="M182" s="104" t="str">
        <f>IFERROR(IF(E182="","",IF(K182&lt;&gt;"",MAX(M$64:M181)+1,IF(AND($F181/INDEX($F$64:$F182,MATCH(MAX(M$64:M181),M$64:M181,0)-1)&gt;(1+$O$2),MAX(K$64:K182)&gt;MAX(L$64:L181)),MAX(M$64:M181)+1,""))),"")</f>
        <v/>
      </c>
      <c r="N182" s="91">
        <f t="shared" si="45"/>
        <v>0</v>
      </c>
      <c r="O182" s="91" t="str">
        <f>IFERROR(IF(AND(N181=$H$2*1,MAX(O$64:O181)=MAX(P$64:P181)),MAX(O$64:O181)+1,""),"")</f>
        <v/>
      </c>
      <c r="P182" s="91" t="str">
        <f>IFERROR(IF(MOD(MAX(Q$64:Q182),10*MAX(O$64:O182))&lt;=2,IF(AND(F181/INDEX($F$64:$F182,MATCH(MAX(O$64:O182),O$64:O182,0)-1)&lt;(1-$P$2),MAX(O$64:O182)&gt;MAX(P$64:P181)),MAX(O$64:O182),""),IF(AND($F181/INDEX($F$64:$F182,MATCH(MAX(Q$64:Q182),Q$64:Q182,0)-1)&lt;(1-$P$2),MAX(O$64:O182)&gt;MAX(P$64:P181)),MAX(O$64:O182),"")),"")</f>
        <v/>
      </c>
      <c r="Q182" s="91" t="str">
        <f>IFERROR(IF(E182="","",IF(O182&lt;&gt;"",MAX(O$64:O182)*10+1,IF(AND($F181/INDEX($F$64:$F182,MATCH(MAX(Q$64:Q181),Q$64:Q181,0)-1)&gt;(1+$O$2),MAX(O$64:O182)&gt;MAX(P$64:P181)),MAX(Q$64:Q181)+1,""))),"")</f>
        <v/>
      </c>
    </row>
    <row r="183" spans="1:17" x14ac:dyDescent="0.2">
      <c r="A183" s="13">
        <f>HLOOKUP($E$2,历史数据!$V$3:$AE$5000,ROW(A181),)</f>
        <v>1022758</v>
      </c>
      <c r="B183" s="41">
        <v>36717</v>
      </c>
      <c r="C183" s="100">
        <f>IFERROR(IF(A183&lt;&gt;0,MAX($C$4:C182)+1,""),"")</f>
        <v>178</v>
      </c>
      <c r="D183" s="100"/>
      <c r="E183" s="99">
        <f t="shared" si="46"/>
        <v>36718</v>
      </c>
      <c r="F183" s="101">
        <f>IFERROR(VLOOKUP(E183,历史数据!AH:AJ,3,),"")</f>
        <v>15.2690355329949</v>
      </c>
      <c r="G183" s="101">
        <f t="shared" si="42"/>
        <v>17.026382402707267</v>
      </c>
      <c r="H183" s="105">
        <f t="shared" si="43"/>
        <v>-1.5748431507023319E-3</v>
      </c>
      <c r="I183" s="101">
        <f>IFERROR(VLOOKUP(E183,历史数据!AH:AJ,2,),"")</f>
        <v>15.0741116751269</v>
      </c>
      <c r="J183" s="104">
        <f t="shared" si="44"/>
        <v>0</v>
      </c>
      <c r="K183" s="104" t="str">
        <f>IFERROR(IF(AND(J182=$H$2*1,MAX(K$64:K182)=MAX(L$64:L182)),MAX(K$64:K182)+1,""),"")</f>
        <v/>
      </c>
      <c r="L183" s="104" t="str">
        <f>IFERROR(IF(AND($F182/INDEX($F$64:$F183,MATCH(MAX(M$64:M183),M$64:M183,0)-1)&lt;(1-$P$2),MAX(K$64:K183)&gt;MAX(L$64:L182)),MAX(K$64:K183),""),"")</f>
        <v/>
      </c>
      <c r="M183" s="104" t="str">
        <f>IFERROR(IF(E183="","",IF(K183&lt;&gt;"",MAX(M$64:M182)+1,IF(AND($F182/INDEX($F$64:$F183,MATCH(MAX(M$64:M182),M$64:M182,0)-1)&gt;(1+$O$2),MAX(K$64:K183)&gt;MAX(L$64:L182)),MAX(M$64:M182)+1,""))),"")</f>
        <v/>
      </c>
      <c r="N183" s="91">
        <f t="shared" si="45"/>
        <v>0</v>
      </c>
      <c r="O183" s="91" t="str">
        <f>IFERROR(IF(AND(N182=$H$2*1,MAX(O$64:O182)=MAX(P$64:P182)),MAX(O$64:O182)+1,""),"")</f>
        <v/>
      </c>
      <c r="P183" s="91" t="str">
        <f>IFERROR(IF(MOD(MAX(Q$64:Q183),10*MAX(O$64:O183))&lt;=2,IF(AND(F182/INDEX($F$64:$F183,MATCH(MAX(O$64:O183),O$64:O183,0)-1)&lt;(1-$P$2),MAX(O$64:O183)&gt;MAX(P$64:P182)),MAX(O$64:O183),""),IF(AND($F182/INDEX($F$64:$F183,MATCH(MAX(Q$64:Q183),Q$64:Q183,0)-1)&lt;(1-$P$2),MAX(O$64:O183)&gt;MAX(P$64:P182)),MAX(O$64:O183),"")),"")</f>
        <v/>
      </c>
      <c r="Q183" s="91" t="str">
        <f>IFERROR(IF(E183="","",IF(O183&lt;&gt;"",MAX(O$64:O183)*10+1,IF(AND($F182/INDEX($F$64:$F183,MATCH(MAX(Q$64:Q182),Q$64:Q182,0)-1)&gt;(1+$O$2),MAX(O$64:O183)&gt;MAX(P$64:P182)),MAX(Q$64:Q182)+1,""))),"")</f>
        <v/>
      </c>
    </row>
    <row r="184" spans="1:17" x14ac:dyDescent="0.2">
      <c r="A184" s="13">
        <f>HLOOKUP($E$2,历史数据!$V$3:$AE$5000,ROW(A182),)</f>
        <v>471120</v>
      </c>
      <c r="B184" s="41">
        <v>36718</v>
      </c>
      <c r="C184" s="100">
        <f>IFERROR(IF(A184&lt;&gt;0,MAX($C$4:C183)+1,""),"")</f>
        <v>179</v>
      </c>
      <c r="D184" s="100"/>
      <c r="E184" s="99">
        <f t="shared" si="46"/>
        <v>36719</v>
      </c>
      <c r="F184" s="101">
        <f>IFERROR(VLOOKUP(E184,历史数据!AH:AJ,3,),"")</f>
        <v>15.3340101522843</v>
      </c>
      <c r="G184" s="101">
        <f t="shared" si="42"/>
        <v>17.011221658206424</v>
      </c>
      <c r="H184" s="105">
        <f t="shared" si="43"/>
        <v>-8.9042664156491202E-4</v>
      </c>
      <c r="I184" s="101">
        <f>IFERROR(VLOOKUP(E184,历史数据!AH:AJ,2,),"")</f>
        <v>15.2690355329949</v>
      </c>
      <c r="J184" s="104">
        <f t="shared" si="44"/>
        <v>0</v>
      </c>
      <c r="K184" s="104" t="str">
        <f>IFERROR(IF(AND(J183=$H$2*1,MAX(K$64:K183)=MAX(L$64:L183)),MAX(K$64:K183)+1,""),"")</f>
        <v/>
      </c>
      <c r="L184" s="104" t="str">
        <f>IFERROR(IF(AND($F183/INDEX($F$64:$F184,MATCH(MAX(M$64:M184),M$64:M184,0)-1)&lt;(1-$P$2),MAX(K$64:K184)&gt;MAX(L$64:L183)),MAX(K$64:K184),""),"")</f>
        <v/>
      </c>
      <c r="M184" s="104" t="str">
        <f>IFERROR(IF(E184="","",IF(K184&lt;&gt;"",MAX(M$64:M183)+1,IF(AND($F183/INDEX($F$64:$F184,MATCH(MAX(M$64:M183),M$64:M183,0)-1)&gt;(1+$O$2),MAX(K$64:K184)&gt;MAX(L$64:L183)),MAX(M$64:M183)+1,""))),"")</f>
        <v/>
      </c>
      <c r="N184" s="91">
        <f t="shared" si="45"/>
        <v>0</v>
      </c>
      <c r="O184" s="91" t="str">
        <f>IFERROR(IF(AND(N183=$H$2*1,MAX(O$64:O183)=MAX(P$64:P183)),MAX(O$64:O183)+1,""),"")</f>
        <v/>
      </c>
      <c r="P184" s="91" t="str">
        <f>IFERROR(IF(MOD(MAX(Q$64:Q184),10*MAX(O$64:O184))&lt;=2,IF(AND(F183/INDEX($F$64:$F184,MATCH(MAX(O$64:O184),O$64:O184,0)-1)&lt;(1-$P$2),MAX(O$64:O184)&gt;MAX(P$64:P183)),MAX(O$64:O184),""),IF(AND($F183/INDEX($F$64:$F184,MATCH(MAX(Q$64:Q184),Q$64:Q184,0)-1)&lt;(1-$P$2),MAX(O$64:O184)&gt;MAX(P$64:P183)),MAX(O$64:O184),"")),"")</f>
        <v/>
      </c>
      <c r="Q184" s="91" t="str">
        <f>IFERROR(IF(E184="","",IF(O184&lt;&gt;"",MAX(O$64:O184)*10+1,IF(AND($F183/INDEX($F$64:$F184,MATCH(MAX(Q$64:Q183),Q$64:Q183,0)-1)&gt;(1+$O$2),MAX(O$64:O184)&gt;MAX(P$64:P183)),MAX(Q$64:Q183)+1,""))),"")</f>
        <v/>
      </c>
    </row>
    <row r="185" spans="1:17" x14ac:dyDescent="0.2">
      <c r="A185" s="13">
        <f>HLOOKUP($E$2,历史数据!$V$3:$AE$5000,ROW(A183),)</f>
        <v>572271</v>
      </c>
      <c r="B185" s="41">
        <v>36719</v>
      </c>
      <c r="C185" s="100">
        <f>IFERROR(IF(A185&lt;&gt;0,MAX($C$4:C184)+1,""),"")</f>
        <v>180</v>
      </c>
      <c r="D185" s="100"/>
      <c r="E185" s="99">
        <f t="shared" si="46"/>
        <v>36720</v>
      </c>
      <c r="F185" s="101">
        <f>IFERROR(VLOOKUP(E185,历史数据!AH:AJ,3,),"")</f>
        <v>15.5809137055838</v>
      </c>
      <c r="G185" s="101">
        <f t="shared" si="42"/>
        <v>16.99476142131979</v>
      </c>
      <c r="H185" s="105">
        <f t="shared" si="43"/>
        <v>-9.6761051130578313E-4</v>
      </c>
      <c r="I185" s="101">
        <f>IFERROR(VLOOKUP(E185,历史数据!AH:AJ,2,),"")</f>
        <v>15.3989847715736</v>
      </c>
      <c r="J185" s="104">
        <f t="shared" si="44"/>
        <v>0</v>
      </c>
      <c r="K185" s="104" t="str">
        <f>IFERROR(IF(AND(J184=$H$2*1,MAX(K$64:K184)=MAX(L$64:L184)),MAX(K$64:K184)+1,""),"")</f>
        <v/>
      </c>
      <c r="L185" s="104" t="str">
        <f>IFERROR(IF(AND($F184/INDEX($F$64:$F185,MATCH(MAX(M$64:M185),M$64:M185,0)-1)&lt;(1-$P$2),MAX(K$64:K185)&gt;MAX(L$64:L184)),MAX(K$64:K185),""),"")</f>
        <v/>
      </c>
      <c r="M185" s="104" t="str">
        <f>IFERROR(IF(E185="","",IF(K185&lt;&gt;"",MAX(M$64:M184)+1,IF(AND($F184/INDEX($F$64:$F185,MATCH(MAX(M$64:M184),M$64:M184,0)-1)&gt;(1+$O$2),MAX(K$64:K185)&gt;MAX(L$64:L184)),MAX(M$64:M184)+1,""))),"")</f>
        <v/>
      </c>
      <c r="N185" s="91">
        <f t="shared" si="45"/>
        <v>0</v>
      </c>
      <c r="O185" s="91" t="str">
        <f>IFERROR(IF(AND(N184=$H$2*1,MAX(O$64:O184)=MAX(P$64:P184)),MAX(O$64:O184)+1,""),"")</f>
        <v/>
      </c>
      <c r="P185" s="91" t="str">
        <f>IFERROR(IF(MOD(MAX(Q$64:Q185),10*MAX(O$64:O185))&lt;=2,IF(AND(F184/INDEX($F$64:$F185,MATCH(MAX(O$64:O185),O$64:O185,0)-1)&lt;(1-$P$2),MAX(O$64:O185)&gt;MAX(P$64:P184)),MAX(O$64:O185),""),IF(AND($F184/INDEX($F$64:$F185,MATCH(MAX(Q$64:Q185),Q$64:Q185,0)-1)&lt;(1-$P$2),MAX(O$64:O185)&gt;MAX(P$64:P184)),MAX(O$64:O185),"")),"")</f>
        <v/>
      </c>
      <c r="Q185" s="91" t="str">
        <f>IFERROR(IF(E185="","",IF(O185&lt;&gt;"",MAX(O$64:O185)*10+1,IF(AND($F184/INDEX($F$64:$F185,MATCH(MAX(Q$64:Q184),Q$64:Q184,0)-1)&gt;(1+$O$2),MAX(O$64:O185)&gt;MAX(P$64:P184)),MAX(Q$64:Q184)+1,""))),"")</f>
        <v/>
      </c>
    </row>
    <row r="186" spans="1:17" x14ac:dyDescent="0.2">
      <c r="A186" s="13">
        <f>HLOOKUP($E$2,历史数据!$V$3:$AE$5000,ROW(A184),)</f>
        <v>774328</v>
      </c>
      <c r="B186" s="41">
        <v>36720</v>
      </c>
      <c r="C186" s="100">
        <f>IFERROR(IF(A186&lt;&gt;0,MAX($C$4:C185)+1,""),"")</f>
        <v>181</v>
      </c>
      <c r="D186" s="100"/>
      <c r="E186" s="99">
        <f t="shared" si="46"/>
        <v>36721</v>
      </c>
      <c r="F186" s="101">
        <f>IFERROR(VLOOKUP(E186,历史数据!AH:AJ,3,),"")</f>
        <v>15.5289340101523</v>
      </c>
      <c r="G186" s="101">
        <f t="shared" si="42"/>
        <v>16.976785109983076</v>
      </c>
      <c r="H186" s="105">
        <f t="shared" si="43"/>
        <v>-1.0577560279347864E-3</v>
      </c>
      <c r="I186" s="101">
        <f>IFERROR(VLOOKUP(E186,历史数据!AH:AJ,2,),"")</f>
        <v>15.658883248731</v>
      </c>
      <c r="J186" s="104">
        <f t="shared" si="44"/>
        <v>0</v>
      </c>
      <c r="K186" s="104" t="str">
        <f>IFERROR(IF(AND(J185=$H$2*1,MAX(K$64:K185)=MAX(L$64:L185)),MAX(K$64:K185)+1,""),"")</f>
        <v/>
      </c>
      <c r="L186" s="104" t="str">
        <f>IFERROR(IF(AND($F185/INDEX($F$64:$F186,MATCH(MAX(M$64:M186),M$64:M186,0)-1)&lt;(1-$P$2),MAX(K$64:K186)&gt;MAX(L$64:L185)),MAX(K$64:K186),""),"")</f>
        <v/>
      </c>
      <c r="M186" s="104" t="str">
        <f>IFERROR(IF(E186="","",IF(K186&lt;&gt;"",MAX(M$64:M185)+1,IF(AND($F185/INDEX($F$64:$F186,MATCH(MAX(M$64:M185),M$64:M185,0)-1)&gt;(1+$O$2),MAX(K$64:K186)&gt;MAX(L$64:L185)),MAX(M$64:M185)+1,""))),"")</f>
        <v/>
      </c>
      <c r="N186" s="91">
        <f t="shared" si="45"/>
        <v>0</v>
      </c>
      <c r="O186" s="91" t="str">
        <f>IFERROR(IF(AND(N185=$H$2*1,MAX(O$64:O185)=MAX(P$64:P185)),MAX(O$64:O185)+1,""),"")</f>
        <v/>
      </c>
      <c r="P186" s="91" t="str">
        <f>IFERROR(IF(MOD(MAX(Q$64:Q186),10*MAX(O$64:O186))&lt;=2,IF(AND(F185/INDEX($F$64:$F186,MATCH(MAX(O$64:O186),O$64:O186,0)-1)&lt;(1-$P$2),MAX(O$64:O186)&gt;MAX(P$64:P185)),MAX(O$64:O186),""),IF(AND($F185/INDEX($F$64:$F186,MATCH(MAX(Q$64:Q186),Q$64:Q186,0)-1)&lt;(1-$P$2),MAX(O$64:O186)&gt;MAX(P$64:P185)),MAX(O$64:O186),"")),"")</f>
        <v/>
      </c>
      <c r="Q186" s="91" t="str">
        <f>IFERROR(IF(E186="","",IF(O186&lt;&gt;"",MAX(O$64:O186)*10+1,IF(AND($F185/INDEX($F$64:$F186,MATCH(MAX(Q$64:Q185),Q$64:Q185,0)-1)&gt;(1+$O$2),MAX(O$64:O186)&gt;MAX(P$64:P185)),MAX(Q$64:Q185)+1,""))),"")</f>
        <v/>
      </c>
    </row>
    <row r="187" spans="1:17" x14ac:dyDescent="0.2">
      <c r="A187" s="13">
        <f>HLOOKUP($E$2,历史数据!$V$3:$AE$5000,ROW(A185),)</f>
        <v>464170</v>
      </c>
      <c r="B187" s="41">
        <v>36721</v>
      </c>
      <c r="C187" s="100">
        <f>IFERROR(IF(A187&lt;&gt;0,MAX($C$4:C186)+1,""),"")</f>
        <v>182</v>
      </c>
      <c r="D187" s="100"/>
      <c r="E187" s="99">
        <f t="shared" si="46"/>
        <v>36724</v>
      </c>
      <c r="F187" s="101">
        <f>IFERROR(VLOOKUP(E187,历史数据!AH:AJ,3,),"")</f>
        <v>15.2690355329949</v>
      </c>
      <c r="G187" s="101">
        <f t="shared" si="42"/>
        <v>16.951661590524534</v>
      </c>
      <c r="H187" s="105">
        <f t="shared" si="43"/>
        <v>-1.4798749760794871E-3</v>
      </c>
      <c r="I187" s="101">
        <f>IFERROR(VLOOKUP(E187,历史数据!AH:AJ,2,),"")</f>
        <v>15.567918781725901</v>
      </c>
      <c r="J187" s="104">
        <f t="shared" si="44"/>
        <v>0</v>
      </c>
      <c r="K187" s="104" t="str">
        <f>IFERROR(IF(AND(J186=$H$2*1,MAX(K$64:K186)=MAX(L$64:L186)),MAX(K$64:K186)+1,""),"")</f>
        <v/>
      </c>
      <c r="L187" s="104" t="str">
        <f>IFERROR(IF(AND($F186/INDEX($F$64:$F187,MATCH(MAX(M$64:M187),M$64:M187,0)-1)&lt;(1-$P$2),MAX(K$64:K187)&gt;MAX(L$64:L186)),MAX(K$64:K187),""),"")</f>
        <v/>
      </c>
      <c r="M187" s="104" t="str">
        <f>IFERROR(IF(E187="","",IF(K187&lt;&gt;"",MAX(M$64:M186)+1,IF(AND($F186/INDEX($F$64:$F187,MATCH(MAX(M$64:M186),M$64:M186,0)-1)&gt;(1+$O$2),MAX(K$64:K187)&gt;MAX(L$64:L186)),MAX(M$64:M186)+1,""))),"")</f>
        <v/>
      </c>
      <c r="N187" s="91">
        <f t="shared" si="45"/>
        <v>0</v>
      </c>
      <c r="O187" s="91" t="str">
        <f>IFERROR(IF(AND(N186=$H$2*1,MAX(O$64:O186)=MAX(P$64:P186)),MAX(O$64:O186)+1,""),"")</f>
        <v/>
      </c>
      <c r="P187" s="91" t="str">
        <f>IFERROR(IF(MOD(MAX(Q$64:Q187),10*MAX(O$64:O187))&lt;=2,IF(AND(F186/INDEX($F$64:$F187,MATCH(MAX(O$64:O187),O$64:O187,0)-1)&lt;(1-$P$2),MAX(O$64:O187)&gt;MAX(P$64:P186)),MAX(O$64:O187),""),IF(AND($F186/INDEX($F$64:$F187,MATCH(MAX(Q$64:Q187),Q$64:Q187,0)-1)&lt;(1-$P$2),MAX(O$64:O187)&gt;MAX(P$64:P186)),MAX(O$64:O187),"")),"")</f>
        <v/>
      </c>
      <c r="Q187" s="91" t="str">
        <f>IFERROR(IF(E187="","",IF(O187&lt;&gt;"",MAX(O$64:O187)*10+1,IF(AND($F186/INDEX($F$64:$F187,MATCH(MAX(Q$64:Q186),Q$64:Q186,0)-1)&gt;(1+$O$2),MAX(O$64:O187)&gt;MAX(P$64:P186)),MAX(Q$64:Q186)+1,""))),"")</f>
        <v/>
      </c>
    </row>
    <row r="188" spans="1:17" x14ac:dyDescent="0.2">
      <c r="A188" s="13">
        <f>HLOOKUP($E$2,历史数据!$V$3:$AE$5000,ROW(A186),)</f>
        <v>433753</v>
      </c>
      <c r="B188" s="41">
        <v>36724</v>
      </c>
      <c r="C188" s="100">
        <f>IFERROR(IF(A188&lt;&gt;0,MAX($C$4:C187)+1,""),"")</f>
        <v>183</v>
      </c>
      <c r="D188" s="100"/>
      <c r="E188" s="99">
        <f t="shared" si="46"/>
        <v>36725</v>
      </c>
      <c r="F188" s="101">
        <f>IFERROR(VLOOKUP(E188,历史数据!AH:AJ,3,),"")</f>
        <v>15.554923857867999</v>
      </c>
      <c r="G188" s="101">
        <f t="shared" si="42"/>
        <v>16.918957698815564</v>
      </c>
      <c r="H188" s="105">
        <f t="shared" si="43"/>
        <v>-1.929244017427223E-3</v>
      </c>
      <c r="I188" s="101">
        <f>IFERROR(VLOOKUP(E188,历史数据!AH:AJ,2,),"")</f>
        <v>15.2690355329949</v>
      </c>
      <c r="J188" s="104">
        <f t="shared" si="44"/>
        <v>0</v>
      </c>
      <c r="K188" s="104" t="str">
        <f>IFERROR(IF(AND(J187=$H$2*1,MAX(K$64:K187)=MAX(L$64:L187)),MAX(K$64:K187)+1,""),"")</f>
        <v/>
      </c>
      <c r="L188" s="104" t="str">
        <f>IFERROR(IF(AND($F187/INDEX($F$64:$F188,MATCH(MAX(M$64:M188),M$64:M188,0)-1)&lt;(1-$P$2),MAX(K$64:K188)&gt;MAX(L$64:L187)),MAX(K$64:K188),""),"")</f>
        <v/>
      </c>
      <c r="M188" s="104" t="str">
        <f>IFERROR(IF(E188="","",IF(K188&lt;&gt;"",MAX(M$64:M187)+1,IF(AND($F187/INDEX($F$64:$F188,MATCH(MAX(M$64:M187),M$64:M187,0)-1)&gt;(1+$O$2),MAX(K$64:K188)&gt;MAX(L$64:L187)),MAX(M$64:M187)+1,""))),"")</f>
        <v/>
      </c>
      <c r="N188" s="91">
        <f t="shared" si="45"/>
        <v>0</v>
      </c>
      <c r="O188" s="91" t="str">
        <f>IFERROR(IF(AND(N187=$H$2*1,MAX(O$64:O187)=MAX(P$64:P187)),MAX(O$64:O187)+1,""),"")</f>
        <v/>
      </c>
      <c r="P188" s="91" t="str">
        <f>IFERROR(IF(MOD(MAX(Q$64:Q188),10*MAX(O$64:O188))&lt;=2,IF(AND(F187/INDEX($F$64:$F188,MATCH(MAX(O$64:O188),O$64:O188,0)-1)&lt;(1-$P$2),MAX(O$64:O188)&gt;MAX(P$64:P187)),MAX(O$64:O188),""),IF(AND($F187/INDEX($F$64:$F188,MATCH(MAX(Q$64:Q188),Q$64:Q188,0)-1)&lt;(1-$P$2),MAX(O$64:O188)&gt;MAX(P$64:P187)),MAX(O$64:O188),"")),"")</f>
        <v/>
      </c>
      <c r="Q188" s="91" t="str">
        <f>IFERROR(IF(E188="","",IF(O188&lt;&gt;"",MAX(O$64:O188)*10+1,IF(AND($F187/INDEX($F$64:$F188,MATCH(MAX(Q$64:Q187),Q$64:Q187,0)-1)&gt;(1+$O$2),MAX(O$64:O188)&gt;MAX(P$64:P187)),MAX(Q$64:Q187)+1,""))),"")</f>
        <v/>
      </c>
    </row>
    <row r="189" spans="1:17" x14ac:dyDescent="0.2">
      <c r="A189" s="13">
        <f>HLOOKUP($E$2,历史数据!$V$3:$AE$5000,ROW(A187),)</f>
        <v>232984</v>
      </c>
      <c r="B189" s="41">
        <v>36725</v>
      </c>
      <c r="C189" s="100">
        <f>IFERROR(IF(A189&lt;&gt;0,MAX($C$4:C188)+1,""),"")</f>
        <v>184</v>
      </c>
      <c r="D189" s="100"/>
      <c r="E189" s="99">
        <f t="shared" si="46"/>
        <v>36726</v>
      </c>
      <c r="F189" s="101">
        <f>IFERROR(VLOOKUP(E189,历史数据!AH:AJ,3,),"")</f>
        <v>15.9187817258883</v>
      </c>
      <c r="G189" s="101">
        <f t="shared" si="42"/>
        <v>16.891884940778336</v>
      </c>
      <c r="H189" s="105">
        <f t="shared" si="43"/>
        <v>-1.6001433728464187E-3</v>
      </c>
      <c r="I189" s="101">
        <f>IFERROR(VLOOKUP(E189,历史数据!AH:AJ,2,),"")</f>
        <v>15.7238578680203</v>
      </c>
      <c r="J189" s="104">
        <f t="shared" si="44"/>
        <v>0</v>
      </c>
      <c r="K189" s="104" t="str">
        <f>IFERROR(IF(AND(J188=$H$2*1,MAX(K$64:K188)=MAX(L$64:L188)),MAX(K$64:K188)+1,""),"")</f>
        <v/>
      </c>
      <c r="L189" s="104" t="str">
        <f>IFERROR(IF(AND($F188/INDEX($F$64:$F189,MATCH(MAX(M$64:M189),M$64:M189,0)-1)&lt;(1-$P$2),MAX(K$64:K189)&gt;MAX(L$64:L188)),MAX(K$64:K189),""),"")</f>
        <v/>
      </c>
      <c r="M189" s="104" t="str">
        <f>IFERROR(IF(E189="","",IF(K189&lt;&gt;"",MAX(M$64:M188)+1,IF(AND($F188/INDEX($F$64:$F189,MATCH(MAX(M$64:M188),M$64:M188,0)-1)&gt;(1+$O$2),MAX(K$64:K189)&gt;MAX(L$64:L188)),MAX(M$64:M188)+1,""))),"")</f>
        <v/>
      </c>
      <c r="N189" s="91">
        <f t="shared" si="45"/>
        <v>0</v>
      </c>
      <c r="O189" s="91" t="str">
        <f>IFERROR(IF(AND(N188=$H$2*1,MAX(O$64:O188)=MAX(P$64:P188)),MAX(O$64:O188)+1,""),"")</f>
        <v/>
      </c>
      <c r="P189" s="91" t="str">
        <f>IFERROR(IF(MOD(MAX(Q$64:Q189),10*MAX(O$64:O189))&lt;=2,IF(AND(F188/INDEX($F$64:$F189,MATCH(MAX(O$64:O189),O$64:O189,0)-1)&lt;(1-$P$2),MAX(O$64:O189)&gt;MAX(P$64:P188)),MAX(O$64:O189),""),IF(AND($F188/INDEX($F$64:$F189,MATCH(MAX(Q$64:Q189),Q$64:Q189,0)-1)&lt;(1-$P$2),MAX(O$64:O189)&gt;MAX(P$64:P188)),MAX(O$64:O189),"")),"")</f>
        <v/>
      </c>
      <c r="Q189" s="91" t="str">
        <f>IFERROR(IF(E189="","",IF(O189&lt;&gt;"",MAX(O$64:O189)*10+1,IF(AND($F188/INDEX($F$64:$F189,MATCH(MAX(Q$64:Q188),Q$64:Q188,0)-1)&gt;(1+$O$2),MAX(O$64:O189)&gt;MAX(P$64:P188)),MAX(Q$64:Q188)+1,""))),"")</f>
        <v/>
      </c>
    </row>
    <row r="190" spans="1:17" x14ac:dyDescent="0.2">
      <c r="A190" s="13">
        <f>HLOOKUP($E$2,历史数据!$V$3:$AE$5000,ROW(A188),)</f>
        <v>565077</v>
      </c>
      <c r="B190" s="41">
        <v>36726</v>
      </c>
      <c r="C190" s="100">
        <f>IFERROR(IF(A190&lt;&gt;0,MAX($C$4:C189)+1,""),"")</f>
        <v>185</v>
      </c>
      <c r="D190" s="100"/>
      <c r="E190" s="99">
        <f t="shared" si="46"/>
        <v>36727</v>
      </c>
      <c r="F190" s="101">
        <f>IFERROR(VLOOKUP(E190,历史数据!AH:AJ,3,),"")</f>
        <v>16.269644670050798</v>
      </c>
      <c r="G190" s="101">
        <f t="shared" si="42"/>
        <v>16.877373942470385</v>
      </c>
      <c r="H190" s="105">
        <f t="shared" si="43"/>
        <v>-8.5905145333553534E-4</v>
      </c>
      <c r="I190" s="101">
        <f>IFERROR(VLOOKUP(E190,历史数据!AH:AJ,2,),"")</f>
        <v>15.9187817258883</v>
      </c>
      <c r="J190" s="104">
        <f t="shared" si="44"/>
        <v>0</v>
      </c>
      <c r="K190" s="104" t="str">
        <f>IFERROR(IF(AND(J189=$H$2*1,MAX(K$64:K189)=MAX(L$64:L189)),MAX(K$64:K189)+1,""),"")</f>
        <v/>
      </c>
      <c r="L190" s="104" t="str">
        <f>IFERROR(IF(AND($F189/INDEX($F$64:$F190,MATCH(MAX(M$64:M190),M$64:M190,0)-1)&lt;(1-$P$2),MAX(K$64:K190)&gt;MAX(L$64:L189)),MAX(K$64:K190),""),"")</f>
        <v/>
      </c>
      <c r="M190" s="104" t="str">
        <f>IFERROR(IF(E190="","",IF(K190&lt;&gt;"",MAX(M$64:M189)+1,IF(AND($F189/INDEX($F$64:$F190,MATCH(MAX(M$64:M189),M$64:M189,0)-1)&gt;(1+$O$2),MAX(K$64:K190)&gt;MAX(L$64:L189)),MAX(M$64:M189)+1,""))),"")</f>
        <v/>
      </c>
      <c r="N190" s="91">
        <f t="shared" si="45"/>
        <v>0</v>
      </c>
      <c r="O190" s="91" t="str">
        <f>IFERROR(IF(AND(N189=$H$2*1,MAX(O$64:O189)=MAX(P$64:P189)),MAX(O$64:O189)+1,""),"")</f>
        <v/>
      </c>
      <c r="P190" s="91" t="str">
        <f>IFERROR(IF(MOD(MAX(Q$64:Q190),10*MAX(O$64:O190))&lt;=2,IF(AND(F189/INDEX($F$64:$F190,MATCH(MAX(O$64:O190),O$64:O190,0)-1)&lt;(1-$P$2),MAX(O$64:O190)&gt;MAX(P$64:P189)),MAX(O$64:O190),""),IF(AND($F189/INDEX($F$64:$F190,MATCH(MAX(Q$64:Q190),Q$64:Q190,0)-1)&lt;(1-$P$2),MAX(O$64:O190)&gt;MAX(P$64:P189)),MAX(O$64:O190),"")),"")</f>
        <v/>
      </c>
      <c r="Q190" s="91" t="str">
        <f>IFERROR(IF(E190="","",IF(O190&lt;&gt;"",MAX(O$64:O190)*10+1,IF(AND($F189/INDEX($F$64:$F190,MATCH(MAX(Q$64:Q189),Q$64:Q189,0)-1)&gt;(1+$O$2),MAX(O$64:O190)&gt;MAX(P$64:P189)),MAX(Q$64:Q189)+1,""))),"")</f>
        <v/>
      </c>
    </row>
    <row r="191" spans="1:17" x14ac:dyDescent="0.2">
      <c r="A191" s="13">
        <f>HLOOKUP($E$2,历史数据!$V$3:$AE$5000,ROW(A189),)</f>
        <v>803937</v>
      </c>
      <c r="B191" s="41">
        <v>36727</v>
      </c>
      <c r="C191" s="100">
        <f>IFERROR(IF(A191&lt;&gt;0,MAX($C$4:C190)+1,""),"")</f>
        <v>186</v>
      </c>
      <c r="D191" s="100"/>
      <c r="E191" s="99">
        <f t="shared" si="46"/>
        <v>36728</v>
      </c>
      <c r="F191" s="101">
        <f>IFERROR(VLOOKUP(E191,历史数据!AH:AJ,3,),"")</f>
        <v>16.061725888324901</v>
      </c>
      <c r="G191" s="101">
        <f t="shared" si="42"/>
        <v>16.854849407783416</v>
      </c>
      <c r="H191" s="105">
        <f t="shared" si="43"/>
        <v>-1.3345994918254611E-3</v>
      </c>
      <c r="I191" s="101">
        <f>IFERROR(VLOOKUP(E191,历史数据!AH:AJ,2,),"")</f>
        <v>16.373604060913699</v>
      </c>
      <c r="J191" s="104">
        <f t="shared" si="44"/>
        <v>0</v>
      </c>
      <c r="K191" s="104" t="str">
        <f>IFERROR(IF(AND(J190=$H$2*1,MAX(K$64:K190)=MAX(L$64:L190)),MAX(K$64:K190)+1,""),"")</f>
        <v/>
      </c>
      <c r="L191" s="104" t="str">
        <f>IFERROR(IF(AND($F190/INDEX($F$64:$F191,MATCH(MAX(M$64:M191),M$64:M191,0)-1)&lt;(1-$P$2),MAX(K$64:K191)&gt;MAX(L$64:L190)),MAX(K$64:K191),""),"")</f>
        <v/>
      </c>
      <c r="M191" s="104" t="str">
        <f>IFERROR(IF(E191="","",IF(K191&lt;&gt;"",MAX(M$64:M190)+1,IF(AND($F190/INDEX($F$64:$F191,MATCH(MAX(M$64:M190),M$64:M190,0)-1)&gt;(1+$O$2),MAX(K$64:K191)&gt;MAX(L$64:L190)),MAX(M$64:M190)+1,""))),"")</f>
        <v/>
      </c>
      <c r="N191" s="91">
        <f t="shared" si="45"/>
        <v>0</v>
      </c>
      <c r="O191" s="91" t="str">
        <f>IFERROR(IF(AND(N190=$H$2*1,MAX(O$64:O190)=MAX(P$64:P190)),MAX(O$64:O190)+1,""),"")</f>
        <v/>
      </c>
      <c r="P191" s="91" t="str">
        <f>IFERROR(IF(MOD(MAX(Q$64:Q191),10*MAX(O$64:O191))&lt;=2,IF(AND(F190/INDEX($F$64:$F191,MATCH(MAX(O$64:O191),O$64:O191,0)-1)&lt;(1-$P$2),MAX(O$64:O191)&gt;MAX(P$64:P190)),MAX(O$64:O191),""),IF(AND($F190/INDEX($F$64:$F191,MATCH(MAX(Q$64:Q191),Q$64:Q191,0)-1)&lt;(1-$P$2),MAX(O$64:O191)&gt;MAX(P$64:P190)),MAX(O$64:O191),"")),"")</f>
        <v/>
      </c>
      <c r="Q191" s="91" t="str">
        <f>IFERROR(IF(E191="","",IF(O191&lt;&gt;"",MAX(O$64:O191)*10+1,IF(AND($F190/INDEX($F$64:$F191,MATCH(MAX(Q$64:Q190),Q$64:Q190,0)-1)&gt;(1+$O$2),MAX(O$64:O191)&gt;MAX(P$64:P190)),MAX(Q$64:Q190)+1,""))),"")</f>
        <v/>
      </c>
    </row>
    <row r="192" spans="1:17" x14ac:dyDescent="0.2">
      <c r="A192" s="13">
        <f>HLOOKUP($E$2,历史数据!$V$3:$AE$5000,ROW(A190),)</f>
        <v>423770</v>
      </c>
      <c r="B192" s="41">
        <v>36728</v>
      </c>
      <c r="C192" s="100">
        <f>IFERROR(IF(A192&lt;&gt;0,MAX($C$4:C191)+1,""),"")</f>
        <v>187</v>
      </c>
      <c r="D192" s="100"/>
      <c r="E192" s="99">
        <f t="shared" si="46"/>
        <v>36731</v>
      </c>
      <c r="F192" s="101">
        <f>IFERROR(VLOOKUP(E192,历史数据!AH:AJ,3,),"")</f>
        <v>15.996751269035499</v>
      </c>
      <c r="G192" s="101">
        <f t="shared" si="42"/>
        <v>16.830808798646359</v>
      </c>
      <c r="H192" s="105">
        <f t="shared" si="43"/>
        <v>-1.4263318855850526E-3</v>
      </c>
      <c r="I192" s="101">
        <f>IFERROR(VLOOKUP(E192,历史数据!AH:AJ,2,),"")</f>
        <v>16.1137055837563</v>
      </c>
      <c r="J192" s="104">
        <f t="shared" si="44"/>
        <v>0</v>
      </c>
      <c r="K192" s="104" t="str">
        <f>IFERROR(IF(AND(J191=$H$2*1,MAX(K$64:K191)=MAX(L$64:L191)),MAX(K$64:K191)+1,""),"")</f>
        <v/>
      </c>
      <c r="L192" s="104" t="str">
        <f>IFERROR(IF(AND($F191/INDEX($F$64:$F192,MATCH(MAX(M$64:M192),M$64:M192,0)-1)&lt;(1-$P$2),MAX(K$64:K192)&gt;MAX(L$64:L191)),MAX(K$64:K192),""),"")</f>
        <v/>
      </c>
      <c r="M192" s="104" t="str">
        <f>IFERROR(IF(E192="","",IF(K192&lt;&gt;"",MAX(M$64:M191)+1,IF(AND($F191/INDEX($F$64:$F192,MATCH(MAX(M$64:M191),M$64:M191,0)-1)&gt;(1+$O$2),MAX(K$64:K192)&gt;MAX(L$64:L191)),MAX(M$64:M191)+1,""))),"")</f>
        <v/>
      </c>
      <c r="N192" s="91">
        <f t="shared" si="45"/>
        <v>0</v>
      </c>
      <c r="O192" s="91" t="str">
        <f>IFERROR(IF(AND(N191=$H$2*1,MAX(O$64:O191)=MAX(P$64:P191)),MAX(O$64:O191)+1,""),"")</f>
        <v/>
      </c>
      <c r="P192" s="91" t="str">
        <f>IFERROR(IF(MOD(MAX(Q$64:Q192),10*MAX(O$64:O192))&lt;=2,IF(AND(F191/INDEX($F$64:$F192,MATCH(MAX(O$64:O192),O$64:O192,0)-1)&lt;(1-$P$2),MAX(O$64:O192)&gt;MAX(P$64:P191)),MAX(O$64:O192),""),IF(AND($F191/INDEX($F$64:$F192,MATCH(MAX(Q$64:Q192),Q$64:Q192,0)-1)&lt;(1-$P$2),MAX(O$64:O192)&gt;MAX(P$64:P191)),MAX(O$64:O192),"")),"")</f>
        <v/>
      </c>
      <c r="Q192" s="91" t="str">
        <f>IFERROR(IF(E192="","",IF(O192&lt;&gt;"",MAX(O$64:O192)*10+1,IF(AND($F191/INDEX($F$64:$F192,MATCH(MAX(Q$64:Q191),Q$64:Q191,0)-1)&gt;(1+$O$2),MAX(O$64:O192)&gt;MAX(P$64:P191)),MAX(Q$64:Q191)+1,""))),"")</f>
        <v/>
      </c>
    </row>
    <row r="193" spans="1:17" x14ac:dyDescent="0.2">
      <c r="A193" s="13">
        <f>HLOOKUP($E$2,历史数据!$V$3:$AE$5000,ROW(A191),)</f>
        <v>351419</v>
      </c>
      <c r="B193" s="41">
        <v>36731</v>
      </c>
      <c r="C193" s="100">
        <f>IFERROR(IF(A193&lt;&gt;0,MAX($C$4:C192)+1,""),"")</f>
        <v>188</v>
      </c>
      <c r="D193" s="100"/>
      <c r="E193" s="99">
        <f t="shared" si="46"/>
        <v>36732</v>
      </c>
      <c r="F193" s="101">
        <f>IFERROR(VLOOKUP(E193,历史数据!AH:AJ,3,),"")</f>
        <v>16.412588832487302</v>
      </c>
      <c r="G193" s="101">
        <f t="shared" ref="G193:G256" si="47">IFERROR(IF(E193="","",AVERAGE(F134:F193)),"")</f>
        <v>16.825177664974618</v>
      </c>
      <c r="H193" s="105">
        <f t="shared" si="43"/>
        <v>-3.3457296907768441E-4</v>
      </c>
      <c r="I193" s="101">
        <f>IFERROR(VLOOKUP(E193,历史数据!AH:AJ,2,),"")</f>
        <v>16.0877157360406</v>
      </c>
      <c r="J193" s="104">
        <f t="shared" si="44"/>
        <v>0</v>
      </c>
      <c r="K193" s="104" t="str">
        <f>IFERROR(IF(AND(J192=$H$2*1,MAX(K$64:K192)=MAX(L$64:L192)),MAX(K$64:K192)+1,""),"")</f>
        <v/>
      </c>
      <c r="L193" s="104" t="str">
        <f>IFERROR(IF(AND($F192/INDEX($F$64:$F193,MATCH(MAX(M$64:M193),M$64:M193,0)-1)&lt;(1-$P$2),MAX(K$64:K193)&gt;MAX(L$64:L192)),MAX(K$64:K193),""),"")</f>
        <v/>
      </c>
      <c r="M193" s="104" t="str">
        <f>IFERROR(IF(E193="","",IF(K193&lt;&gt;"",MAX(M$64:M192)+1,IF(AND($F192/INDEX($F$64:$F193,MATCH(MAX(M$64:M192),M$64:M192,0)-1)&gt;(1+$O$2),MAX(K$64:K193)&gt;MAX(L$64:L192)),MAX(M$64:M192)+1,""))),"")</f>
        <v/>
      </c>
      <c r="N193" s="91">
        <f t="shared" si="45"/>
        <v>0</v>
      </c>
      <c r="O193" s="91" t="str">
        <f>IFERROR(IF(AND(N192=$H$2*1,MAX(O$64:O192)=MAX(P$64:P192)),MAX(O$64:O192)+1,""),"")</f>
        <v/>
      </c>
      <c r="P193" s="91" t="str">
        <f>IFERROR(IF(MOD(MAX(Q$64:Q193),10*MAX(O$64:O193))&lt;=2,IF(AND(F192/INDEX($F$64:$F193,MATCH(MAX(O$64:O193),O$64:O193,0)-1)&lt;(1-$P$2),MAX(O$64:O193)&gt;MAX(P$64:P192)),MAX(O$64:O193),""),IF(AND($F192/INDEX($F$64:$F193,MATCH(MAX(Q$64:Q193),Q$64:Q193,0)-1)&lt;(1-$P$2),MAX(O$64:O193)&gt;MAX(P$64:P192)),MAX(O$64:O193),"")),"")</f>
        <v/>
      </c>
      <c r="Q193" s="91" t="str">
        <f>IFERROR(IF(E193="","",IF(O193&lt;&gt;"",MAX(O$64:O193)*10+1,IF(AND($F192/INDEX($F$64:$F193,MATCH(MAX(Q$64:Q192),Q$64:Q192,0)-1)&gt;(1+$O$2),MAX(O$64:O193)&gt;MAX(P$64:P192)),MAX(Q$64:Q192)+1,""))),"")</f>
        <v/>
      </c>
    </row>
    <row r="194" spans="1:17" x14ac:dyDescent="0.2">
      <c r="A194" s="13">
        <f>HLOOKUP($E$2,历史数据!$V$3:$AE$5000,ROW(A192),)</f>
        <v>505233</v>
      </c>
      <c r="B194" s="41">
        <v>36732</v>
      </c>
      <c r="C194" s="100">
        <f>IFERROR(IF(A194&lt;&gt;0,MAX($C$4:C193)+1,""),"")</f>
        <v>189</v>
      </c>
      <c r="D194" s="100"/>
      <c r="E194" s="99">
        <f t="shared" si="46"/>
        <v>36733</v>
      </c>
      <c r="F194" s="101">
        <f>IFERROR(VLOOKUP(E194,历史数据!AH:AJ,3,),"")</f>
        <v>16.347614213198</v>
      </c>
      <c r="G194" s="101">
        <f t="shared" si="47"/>
        <v>16.816514382402705</v>
      </c>
      <c r="H194" s="105">
        <f t="shared" ref="H194:H257" si="48">IFERROR(G194/G193-1,"")</f>
        <v>-5.1489991632880372E-4</v>
      </c>
      <c r="I194" s="101">
        <f>IFERROR(VLOOKUP(E194,历史数据!AH:AJ,2,),"")</f>
        <v>16.5815228426396</v>
      </c>
      <c r="J194" s="104">
        <f t="shared" ref="J194:J257" si="49">IFERROR(IF(L194&lt;&gt;"","0",IF(AND($H194&gt;0,$F194&gt;$G194),J193+1,0)),"")</f>
        <v>0</v>
      </c>
      <c r="K194" s="104" t="str">
        <f>IFERROR(IF(AND(J193=$H$2*1,MAX(K$64:K193)=MAX(L$64:L193)),MAX(K$64:K193)+1,""),"")</f>
        <v/>
      </c>
      <c r="L194" s="104" t="str">
        <f>IFERROR(IF(AND($F193/INDEX($F$64:$F194,MATCH(MAX(M$64:M194),M$64:M194,0)-1)&lt;(1-$P$2),MAX(K$64:K194)&gt;MAX(L$64:L193)),MAX(K$64:K194),""),"")</f>
        <v/>
      </c>
      <c r="M194" s="104" t="str">
        <f>IFERROR(IF(E194="","",IF(K194&lt;&gt;"",MAX(M$64:M193)+1,IF(AND($F193/INDEX($F$64:$F194,MATCH(MAX(M$64:M193),M$64:M193,0)-1)&gt;(1+$O$2),MAX(K$64:K194)&gt;MAX(L$64:L193)),MAX(M$64:M193)+1,""))),"")</f>
        <v/>
      </c>
      <c r="N194" s="91">
        <f t="shared" ref="N194:N257" si="50">IFERROR(IF(P194&lt;&gt;"","0",IF(AND($H194&gt;0,$F194&gt;$G194),N193+1,0)),"")</f>
        <v>0</v>
      </c>
      <c r="O194" s="91" t="str">
        <f>IFERROR(IF(AND(N193=$H$2*1,MAX(O$64:O193)=MAX(P$64:P193)),MAX(O$64:O193)+1,""),"")</f>
        <v/>
      </c>
      <c r="P194" s="91" t="str">
        <f>IFERROR(IF(MOD(MAX(Q$64:Q194),10*MAX(O$64:O194))&lt;=2,IF(AND(F193/INDEX($F$64:$F194,MATCH(MAX(O$64:O194),O$64:O194,0)-1)&lt;(1-$P$2),MAX(O$64:O194)&gt;MAX(P$64:P193)),MAX(O$64:O194),""),IF(AND($F193/INDEX($F$64:$F194,MATCH(MAX(Q$64:Q194),Q$64:Q194,0)-1)&lt;(1-$P$2),MAX(O$64:O194)&gt;MAX(P$64:P193)),MAX(O$64:O194),"")),"")</f>
        <v/>
      </c>
      <c r="Q194" s="91" t="str">
        <f>IFERROR(IF(E194="","",IF(O194&lt;&gt;"",MAX(O$64:O194)*10+1,IF(AND($F193/INDEX($F$64:$F194,MATCH(MAX(Q$64:Q193),Q$64:Q193,0)-1)&gt;(1+$O$2),MAX(O$64:O194)&gt;MAX(P$64:P193)),MAX(Q$64:Q193)+1,""))),"")</f>
        <v/>
      </c>
    </row>
    <row r="195" spans="1:17" x14ac:dyDescent="0.2">
      <c r="A195" s="13">
        <f>HLOOKUP($E$2,历史数据!$V$3:$AE$5000,ROW(A193),)</f>
        <v>341050</v>
      </c>
      <c r="B195" s="41">
        <v>36733</v>
      </c>
      <c r="C195" s="100">
        <f>IFERROR(IF(A195&lt;&gt;0,MAX($C$4:C194)+1,""),"")</f>
        <v>190</v>
      </c>
      <c r="D195" s="100"/>
      <c r="E195" s="99">
        <f t="shared" si="46"/>
        <v>36734</v>
      </c>
      <c r="F195" s="101">
        <f>IFERROR(VLOOKUP(E195,历史数据!AH:AJ,3,),"")</f>
        <v>16.308629441624401</v>
      </c>
      <c r="G195" s="101">
        <f t="shared" si="47"/>
        <v>16.812832487309642</v>
      </c>
      <c r="H195" s="105">
        <f t="shared" si="48"/>
        <v>-2.1894519930454326E-4</v>
      </c>
      <c r="I195" s="101">
        <f>IFERROR(VLOOKUP(E195,历史数据!AH:AJ,2,),"")</f>
        <v>16.503553299492399</v>
      </c>
      <c r="J195" s="104">
        <f t="shared" si="49"/>
        <v>0</v>
      </c>
      <c r="K195" s="104" t="str">
        <f>IFERROR(IF(AND(J194=$H$2*1,MAX(K$64:K194)=MAX(L$64:L194)),MAX(K$64:K194)+1,""),"")</f>
        <v/>
      </c>
      <c r="L195" s="104" t="str">
        <f>IFERROR(IF(AND($F194/INDEX($F$64:$F195,MATCH(MAX(M$64:M195),M$64:M195,0)-1)&lt;(1-$P$2),MAX(K$64:K195)&gt;MAX(L$64:L194)),MAX(K$64:K195),""),"")</f>
        <v/>
      </c>
      <c r="M195" s="104" t="str">
        <f>IFERROR(IF(E195="","",IF(K195&lt;&gt;"",MAX(M$64:M194)+1,IF(AND($F194/INDEX($F$64:$F195,MATCH(MAX(M$64:M194),M$64:M194,0)-1)&gt;(1+$O$2),MAX(K$64:K195)&gt;MAX(L$64:L194)),MAX(M$64:M194)+1,""))),"")</f>
        <v/>
      </c>
      <c r="N195" s="91">
        <f t="shared" si="50"/>
        <v>0</v>
      </c>
      <c r="O195" s="91" t="str">
        <f>IFERROR(IF(AND(N194=$H$2*1,MAX(O$64:O194)=MAX(P$64:P194)),MAX(O$64:O194)+1,""),"")</f>
        <v/>
      </c>
      <c r="P195" s="91" t="str">
        <f>IFERROR(IF(MOD(MAX(Q$64:Q195),10*MAX(O$64:O195))&lt;=2,IF(AND(F194/INDEX($F$64:$F195,MATCH(MAX(O$64:O195),O$64:O195,0)-1)&lt;(1-$P$2),MAX(O$64:O195)&gt;MAX(P$64:P194)),MAX(O$64:O195),""),IF(AND($F194/INDEX($F$64:$F195,MATCH(MAX(Q$64:Q195),Q$64:Q195,0)-1)&lt;(1-$P$2),MAX(O$64:O195)&gt;MAX(P$64:P194)),MAX(O$64:O195),"")),"")</f>
        <v/>
      </c>
      <c r="Q195" s="91" t="str">
        <f>IFERROR(IF(E195="","",IF(O195&lt;&gt;"",MAX(O$64:O195)*10+1,IF(AND($F194/INDEX($F$64:$F195,MATCH(MAX(Q$64:Q194),Q$64:Q194,0)-1)&gt;(1+$O$2),MAX(O$64:O195)&gt;MAX(P$64:P194)),MAX(Q$64:Q194)+1,""))),"")</f>
        <v/>
      </c>
    </row>
    <row r="196" spans="1:17" x14ac:dyDescent="0.2">
      <c r="A196" s="13">
        <f>HLOOKUP($E$2,历史数据!$V$3:$AE$5000,ROW(A194),)</f>
        <v>474328</v>
      </c>
      <c r="B196" s="41">
        <v>36734</v>
      </c>
      <c r="C196" s="100">
        <f>IFERROR(IF(A196&lt;&gt;0,MAX($C$4:C195)+1,""),"")</f>
        <v>191</v>
      </c>
      <c r="D196" s="100"/>
      <c r="E196" s="99">
        <f t="shared" si="46"/>
        <v>36735</v>
      </c>
      <c r="F196" s="101">
        <f>IFERROR(VLOOKUP(E196,历史数据!AH:AJ,3,),"")</f>
        <v>16.503553299492399</v>
      </c>
      <c r="G196" s="101">
        <f t="shared" si="47"/>
        <v>16.817380710659897</v>
      </c>
      <c r="H196" s="105">
        <f t="shared" si="48"/>
        <v>2.7052094605051202E-4</v>
      </c>
      <c r="I196" s="101">
        <f>IFERROR(VLOOKUP(E196,历史数据!AH:AJ,2,),"")</f>
        <v>16.373604060913699</v>
      </c>
      <c r="J196" s="104">
        <f t="shared" si="49"/>
        <v>0</v>
      </c>
      <c r="K196" s="104" t="str">
        <f>IFERROR(IF(AND(J195=$H$2*1,MAX(K$64:K195)=MAX(L$64:L195)),MAX(K$64:K195)+1,""),"")</f>
        <v/>
      </c>
      <c r="L196" s="104" t="str">
        <f>IFERROR(IF(AND($F195/INDEX($F$64:$F196,MATCH(MAX(M$64:M196),M$64:M196,0)-1)&lt;(1-$P$2),MAX(K$64:K196)&gt;MAX(L$64:L195)),MAX(K$64:K196),""),"")</f>
        <v/>
      </c>
      <c r="M196" s="104" t="str">
        <f>IFERROR(IF(E196="","",IF(K196&lt;&gt;"",MAX(M$64:M195)+1,IF(AND($F195/INDEX($F$64:$F196,MATCH(MAX(M$64:M195),M$64:M195,0)-1)&gt;(1+$O$2),MAX(K$64:K196)&gt;MAX(L$64:L195)),MAX(M$64:M195)+1,""))),"")</f>
        <v/>
      </c>
      <c r="N196" s="91">
        <f t="shared" si="50"/>
        <v>0</v>
      </c>
      <c r="O196" s="91" t="str">
        <f>IFERROR(IF(AND(N195=$H$2*1,MAX(O$64:O195)=MAX(P$64:P195)),MAX(O$64:O195)+1,""),"")</f>
        <v/>
      </c>
      <c r="P196" s="91" t="str">
        <f>IFERROR(IF(MOD(MAX(Q$64:Q196),10*MAX(O$64:O196))&lt;=2,IF(AND(F195/INDEX($F$64:$F196,MATCH(MAX(O$64:O196),O$64:O196,0)-1)&lt;(1-$P$2),MAX(O$64:O196)&gt;MAX(P$64:P195)),MAX(O$64:O196),""),IF(AND($F195/INDEX($F$64:$F196,MATCH(MAX(Q$64:Q196),Q$64:Q196,0)-1)&lt;(1-$P$2),MAX(O$64:O196)&gt;MAX(P$64:P195)),MAX(O$64:O196),"")),"")</f>
        <v/>
      </c>
      <c r="Q196" s="91" t="str">
        <f>IFERROR(IF(E196="","",IF(O196&lt;&gt;"",MAX(O$64:O196)*10+1,IF(AND($F195/INDEX($F$64:$F196,MATCH(MAX(Q$64:Q195),Q$64:Q195,0)-1)&gt;(1+$O$2),MAX(O$64:O196)&gt;MAX(P$64:P195)),MAX(Q$64:Q195)+1,""))),"")</f>
        <v/>
      </c>
    </row>
    <row r="197" spans="1:17" x14ac:dyDescent="0.2">
      <c r="A197" s="13">
        <f>HLOOKUP($E$2,历史数据!$V$3:$AE$5000,ROW(A195),)</f>
        <v>471272</v>
      </c>
      <c r="B197" s="41">
        <v>36735</v>
      </c>
      <c r="C197" s="100">
        <f>IFERROR(IF(A197&lt;&gt;0,MAX($C$4:C196)+1,""),"")</f>
        <v>192</v>
      </c>
      <c r="D197" s="100"/>
      <c r="E197" s="99">
        <f t="shared" si="46"/>
        <v>36738</v>
      </c>
      <c r="F197" s="101">
        <f>IFERROR(VLOOKUP(E197,历史数据!AH:AJ,3,),"")</f>
        <v>16.893401015228399</v>
      </c>
      <c r="G197" s="101">
        <f t="shared" si="47"/>
        <v>16.82756006768189</v>
      </c>
      <c r="H197" s="105">
        <f t="shared" si="48"/>
        <v>6.0528789810532224E-4</v>
      </c>
      <c r="I197" s="101">
        <f>IFERROR(VLOOKUP(E197,历史数据!AH:AJ,2,),"")</f>
        <v>16.451573604060901</v>
      </c>
      <c r="J197" s="104">
        <f t="shared" si="49"/>
        <v>1</v>
      </c>
      <c r="K197" s="104" t="str">
        <f>IFERROR(IF(AND(J196=$H$2*1,MAX(K$64:K196)=MAX(L$64:L196)),MAX(K$64:K196)+1,""),"")</f>
        <v/>
      </c>
      <c r="L197" s="104" t="str">
        <f>IFERROR(IF(AND($F196/INDEX($F$64:$F197,MATCH(MAX(M$64:M197),M$64:M197,0)-1)&lt;(1-$P$2),MAX(K$64:K197)&gt;MAX(L$64:L196)),MAX(K$64:K197),""),"")</f>
        <v/>
      </c>
      <c r="M197" s="104" t="str">
        <f>IFERROR(IF(E197="","",IF(K197&lt;&gt;"",MAX(M$64:M196)+1,IF(AND($F196/INDEX($F$64:$F197,MATCH(MAX(M$64:M196),M$64:M196,0)-1)&gt;(1+$O$2),MAX(K$64:K197)&gt;MAX(L$64:L196)),MAX(M$64:M196)+1,""))),"")</f>
        <v/>
      </c>
      <c r="N197" s="91">
        <f t="shared" si="50"/>
        <v>1</v>
      </c>
      <c r="O197" s="91" t="str">
        <f>IFERROR(IF(AND(N196=$H$2*1,MAX(O$64:O196)=MAX(P$64:P196)),MAX(O$64:O196)+1,""),"")</f>
        <v/>
      </c>
      <c r="P197" s="91" t="str">
        <f>IFERROR(IF(MOD(MAX(Q$64:Q197),10*MAX(O$64:O197))&lt;=2,IF(AND(F196/INDEX($F$64:$F197,MATCH(MAX(O$64:O197),O$64:O197,0)-1)&lt;(1-$P$2),MAX(O$64:O197)&gt;MAX(P$64:P196)),MAX(O$64:O197),""),IF(AND($F196/INDEX($F$64:$F197,MATCH(MAX(Q$64:Q197),Q$64:Q197,0)-1)&lt;(1-$P$2),MAX(O$64:O197)&gt;MAX(P$64:P196)),MAX(O$64:O197),"")),"")</f>
        <v/>
      </c>
      <c r="Q197" s="91" t="str">
        <f>IFERROR(IF(E197="","",IF(O197&lt;&gt;"",MAX(O$64:O197)*10+1,IF(AND($F196/INDEX($F$64:$F197,MATCH(MAX(Q$64:Q196),Q$64:Q196,0)-1)&gt;(1+$O$2),MAX(O$64:O197)&gt;MAX(P$64:P196)),MAX(Q$64:Q196)+1,""))),"")</f>
        <v/>
      </c>
    </row>
    <row r="198" spans="1:17" x14ac:dyDescent="0.2">
      <c r="A198" s="13">
        <f>HLOOKUP($E$2,历史数据!$V$3:$AE$5000,ROW(A196),)</f>
        <v>933573</v>
      </c>
      <c r="B198" s="41">
        <v>36738</v>
      </c>
      <c r="C198" s="100">
        <f>IFERROR(IF(A198&lt;&gt;0,MAX($C$4:C197)+1,""),"")</f>
        <v>193</v>
      </c>
      <c r="D198" s="100"/>
      <c r="E198" s="99">
        <f t="shared" ref="E198:E261" si="51">IFERROR(INDEX(B:B,MATCH(ROW(A194),C:C,0)),"")</f>
        <v>36739</v>
      </c>
      <c r="F198" s="101">
        <f>IFERROR(VLOOKUP(E198,历史数据!AH:AJ,3,),"")</f>
        <v>16.9713705583756</v>
      </c>
      <c r="G198" s="101">
        <f t="shared" si="47"/>
        <v>16.83752284263959</v>
      </c>
      <c r="H198" s="105">
        <f t="shared" si="48"/>
        <v>5.9205107084014941E-4</v>
      </c>
      <c r="I198" s="101">
        <f>IFERROR(VLOOKUP(E198,历史数据!AH:AJ,2,),"")</f>
        <v>16.932385786802001</v>
      </c>
      <c r="J198" s="104">
        <f t="shared" si="49"/>
        <v>2</v>
      </c>
      <c r="K198" s="104" t="str">
        <f>IFERROR(IF(AND(J197=$H$2*1,MAX(K$64:K197)=MAX(L$64:L197)),MAX(K$64:K197)+1,""),"")</f>
        <v/>
      </c>
      <c r="L198" s="104" t="str">
        <f>IFERROR(IF(AND($F197/INDEX($F$64:$F198,MATCH(MAX(M$64:M198),M$64:M198,0)-1)&lt;(1-$P$2),MAX(K$64:K198)&gt;MAX(L$64:L197)),MAX(K$64:K198),""),"")</f>
        <v/>
      </c>
      <c r="M198" s="104" t="str">
        <f>IFERROR(IF(E198="","",IF(K198&lt;&gt;"",MAX(M$64:M197)+1,IF(AND($F197/INDEX($F$64:$F198,MATCH(MAX(M$64:M197),M$64:M197,0)-1)&gt;(1+$O$2),MAX(K$64:K198)&gt;MAX(L$64:L197)),MAX(M$64:M197)+1,""))),"")</f>
        <v/>
      </c>
      <c r="N198" s="91">
        <f t="shared" si="50"/>
        <v>2</v>
      </c>
      <c r="O198" s="91" t="str">
        <f>IFERROR(IF(AND(N197=$H$2*1,MAX(O$64:O197)=MAX(P$64:P197)),MAX(O$64:O197)+1,""),"")</f>
        <v/>
      </c>
      <c r="P198" s="91" t="str">
        <f>IFERROR(IF(MOD(MAX(Q$64:Q198),10*MAX(O$64:O198))&lt;=2,IF(AND(F197/INDEX($F$64:$F198,MATCH(MAX(O$64:O198),O$64:O198,0)-1)&lt;(1-$P$2),MAX(O$64:O198)&gt;MAX(P$64:P197)),MAX(O$64:O198),""),IF(AND($F197/INDEX($F$64:$F198,MATCH(MAX(Q$64:Q198),Q$64:Q198,0)-1)&lt;(1-$P$2),MAX(O$64:O198)&gt;MAX(P$64:P197)),MAX(O$64:O198),"")),"")</f>
        <v/>
      </c>
      <c r="Q198" s="91" t="str">
        <f>IFERROR(IF(E198="","",IF(O198&lt;&gt;"",MAX(O$64:O198)*10+1,IF(AND($F197/INDEX($F$64:$F198,MATCH(MAX(Q$64:Q197),Q$64:Q197,0)-1)&gt;(1+$O$2),MAX(O$64:O198)&gt;MAX(P$64:P197)),MAX(Q$64:Q197)+1,""))),"")</f>
        <v/>
      </c>
    </row>
    <row r="199" spans="1:17" x14ac:dyDescent="0.2">
      <c r="A199" s="13">
        <f>HLOOKUP($E$2,历史数据!$V$3:$AE$5000,ROW(A197),)</f>
        <v>490285</v>
      </c>
      <c r="B199" s="41">
        <v>36739</v>
      </c>
      <c r="C199" s="100">
        <f>IFERROR(IF(A199&lt;&gt;0,MAX($C$4:C198)+1,""),"")</f>
        <v>194</v>
      </c>
      <c r="D199" s="100"/>
      <c r="E199" s="99">
        <f t="shared" si="51"/>
        <v>36740</v>
      </c>
      <c r="F199" s="101">
        <f>IFERROR(VLOOKUP(E199,历史数据!AH:AJ,3,),"")</f>
        <v>17.257258883248699</v>
      </c>
      <c r="G199" s="101">
        <f t="shared" si="47"/>
        <v>16.84531979695431</v>
      </c>
      <c r="H199" s="105">
        <f t="shared" si="48"/>
        <v>4.6307015512847549E-4</v>
      </c>
      <c r="I199" s="101">
        <f>IFERROR(VLOOKUP(E199,历史数据!AH:AJ,2,),"")</f>
        <v>16.997360406091399</v>
      </c>
      <c r="J199" s="104">
        <f t="shared" si="49"/>
        <v>3</v>
      </c>
      <c r="K199" s="104" t="str">
        <f>IFERROR(IF(AND(J198=$H$2*1,MAX(K$64:K198)=MAX(L$64:L198)),MAX(K$64:K198)+1,""),"")</f>
        <v/>
      </c>
      <c r="L199" s="104" t="str">
        <f>IFERROR(IF(AND($F198/INDEX($F$64:$F199,MATCH(MAX(M$64:M199),M$64:M199,0)-1)&lt;(1-$P$2),MAX(K$64:K199)&gt;MAX(L$64:L198)),MAX(K$64:K199),""),"")</f>
        <v/>
      </c>
      <c r="M199" s="104" t="str">
        <f>IFERROR(IF(E199="","",IF(K199&lt;&gt;"",MAX(M$64:M198)+1,IF(AND($F198/INDEX($F$64:$F199,MATCH(MAX(M$64:M198),M$64:M198,0)-1)&gt;(1+$O$2),MAX(K$64:K199)&gt;MAX(L$64:L198)),MAX(M$64:M198)+1,""))),"")</f>
        <v/>
      </c>
      <c r="N199" s="91">
        <f t="shared" si="50"/>
        <v>3</v>
      </c>
      <c r="O199" s="91" t="str">
        <f>IFERROR(IF(AND(N198=$H$2*1,MAX(O$64:O198)=MAX(P$64:P198)),MAX(O$64:O198)+1,""),"")</f>
        <v/>
      </c>
      <c r="P199" s="91" t="str">
        <f>IFERROR(IF(MOD(MAX(Q$64:Q199),10*MAX(O$64:O199))&lt;=2,IF(AND(F198/INDEX($F$64:$F199,MATCH(MAX(O$64:O199),O$64:O199,0)-1)&lt;(1-$P$2),MAX(O$64:O199)&gt;MAX(P$64:P198)),MAX(O$64:O199),""),IF(AND($F198/INDEX($F$64:$F199,MATCH(MAX(Q$64:Q199),Q$64:Q199,0)-1)&lt;(1-$P$2),MAX(O$64:O199)&gt;MAX(P$64:P198)),MAX(O$64:O199),"")),"")</f>
        <v/>
      </c>
      <c r="Q199" s="91" t="str">
        <f>IFERROR(IF(E199="","",IF(O199&lt;&gt;"",MAX(O$64:O199)*10+1,IF(AND($F198/INDEX($F$64:$F199,MATCH(MAX(Q$64:Q198),Q$64:Q198,0)-1)&gt;(1+$O$2),MAX(O$64:O199)&gt;MAX(P$64:P198)),MAX(Q$64:Q198)+1,""))),"")</f>
        <v/>
      </c>
    </row>
    <row r="200" spans="1:17" x14ac:dyDescent="0.2">
      <c r="A200" s="13">
        <f>HLOOKUP($E$2,历史数据!$V$3:$AE$5000,ROW(A198),)</f>
        <v>1467118</v>
      </c>
      <c r="B200" s="41">
        <v>36740</v>
      </c>
      <c r="C200" s="100">
        <f>IFERROR(IF(A200&lt;&gt;0,MAX($C$4:C199)+1,""),"")</f>
        <v>195</v>
      </c>
      <c r="D200" s="100"/>
      <c r="E200" s="99">
        <f t="shared" si="51"/>
        <v>36741</v>
      </c>
      <c r="F200" s="101">
        <f>IFERROR(VLOOKUP(E200,历史数据!AH:AJ,3,),"")</f>
        <v>17.4521827411168</v>
      </c>
      <c r="G200" s="101">
        <f t="shared" si="47"/>
        <v>16.868710659898472</v>
      </c>
      <c r="H200" s="105">
        <f t="shared" si="48"/>
        <v>1.3885674612357235E-3</v>
      </c>
      <c r="I200" s="101">
        <f>IFERROR(VLOOKUP(E200,历史数据!AH:AJ,2,),"")</f>
        <v>17.439187817258901</v>
      </c>
      <c r="J200" s="104">
        <f t="shared" si="49"/>
        <v>4</v>
      </c>
      <c r="K200" s="104" t="str">
        <f>IFERROR(IF(AND(J199=$H$2*1,MAX(K$64:K199)=MAX(L$64:L199)),MAX(K$64:K199)+1,""),"")</f>
        <v/>
      </c>
      <c r="L200" s="104" t="str">
        <f>IFERROR(IF(AND($F199/INDEX($F$64:$F200,MATCH(MAX(M$64:M200),M$64:M200,0)-1)&lt;(1-$P$2),MAX(K$64:K200)&gt;MAX(L$64:L199)),MAX(K$64:K200),""),"")</f>
        <v/>
      </c>
      <c r="M200" s="104" t="str">
        <f>IFERROR(IF(E200="","",IF(K200&lt;&gt;"",MAX(M$64:M199)+1,IF(AND($F199/INDEX($F$64:$F200,MATCH(MAX(M$64:M199),M$64:M199,0)-1)&gt;(1+$O$2),MAX(K$64:K200)&gt;MAX(L$64:L199)),MAX(M$64:M199)+1,""))),"")</f>
        <v/>
      </c>
      <c r="N200" s="91">
        <f t="shared" si="50"/>
        <v>4</v>
      </c>
      <c r="O200" s="91" t="str">
        <f>IFERROR(IF(AND(N199=$H$2*1,MAX(O$64:O199)=MAX(P$64:P199)),MAX(O$64:O199)+1,""),"")</f>
        <v/>
      </c>
      <c r="P200" s="91" t="str">
        <f>IFERROR(IF(MOD(MAX(Q$64:Q200),10*MAX(O$64:O200))&lt;=2,IF(AND(F199/INDEX($F$64:$F200,MATCH(MAX(O$64:O200),O$64:O200,0)-1)&lt;(1-$P$2),MAX(O$64:O200)&gt;MAX(P$64:P199)),MAX(O$64:O200),""),IF(AND($F199/INDEX($F$64:$F200,MATCH(MAX(Q$64:Q200),Q$64:Q200,0)-1)&lt;(1-$P$2),MAX(O$64:O200)&gt;MAX(P$64:P199)),MAX(O$64:O200),"")),"")</f>
        <v/>
      </c>
      <c r="Q200" s="91" t="str">
        <f>IFERROR(IF(E200="","",IF(O200&lt;&gt;"",MAX(O$64:O200)*10+1,IF(AND($F199/INDEX($F$64:$F200,MATCH(MAX(Q$64:Q199),Q$64:Q199,0)-1)&gt;(1+$O$2),MAX(O$64:O200)&gt;MAX(P$64:P199)),MAX(Q$64:Q199)+1,""))),"")</f>
        <v/>
      </c>
    </row>
    <row r="201" spans="1:17" x14ac:dyDescent="0.2">
      <c r="A201" s="13">
        <f>HLOOKUP($E$2,历史数据!$V$3:$AE$5000,ROW(A199),)</f>
        <v>1594579</v>
      </c>
      <c r="B201" s="41">
        <v>36741</v>
      </c>
      <c r="C201" s="100">
        <f>IFERROR(IF(A201&lt;&gt;0,MAX($C$4:C200)+1,""),"")</f>
        <v>196</v>
      </c>
      <c r="D201" s="100"/>
      <c r="E201" s="99">
        <f t="shared" si="51"/>
        <v>36742</v>
      </c>
      <c r="F201" s="101">
        <f>IFERROR(VLOOKUP(E201,历史数据!AH:AJ,3,),"")</f>
        <v>17.036345177665002</v>
      </c>
      <c r="G201" s="101">
        <f t="shared" si="47"/>
        <v>16.895350253807102</v>
      </c>
      <c r="H201" s="105">
        <f t="shared" si="48"/>
        <v>1.5792311840383544E-3</v>
      </c>
      <c r="I201" s="101">
        <f>IFERROR(VLOOKUP(E201,历史数据!AH:AJ,2,),"")</f>
        <v>17.413197969543099</v>
      </c>
      <c r="J201" s="104">
        <f t="shared" si="49"/>
        <v>5</v>
      </c>
      <c r="K201" s="104" t="str">
        <f>IFERROR(IF(AND(J200=$H$2*1,MAX(K$64:K200)=MAX(L$64:L200)),MAX(K$64:K200)+1,""),"")</f>
        <v/>
      </c>
      <c r="L201" s="104" t="str">
        <f>IFERROR(IF(AND($F200/INDEX($F$64:$F201,MATCH(MAX(M$64:M201),M$64:M201,0)-1)&lt;(1-$P$2),MAX(K$64:K201)&gt;MAX(L$64:L200)),MAX(K$64:K201),""),"")</f>
        <v/>
      </c>
      <c r="M201" s="104" t="str">
        <f>IFERROR(IF(E201="","",IF(K201&lt;&gt;"",MAX(M$64:M200)+1,IF(AND($F200/INDEX($F$64:$F201,MATCH(MAX(M$64:M200),M$64:M200,0)-1)&gt;(1+$O$2),MAX(K$64:K201)&gt;MAX(L$64:L200)),MAX(M$64:M200)+1,""))),"")</f>
        <v/>
      </c>
      <c r="N201" s="91">
        <f t="shared" si="50"/>
        <v>5</v>
      </c>
      <c r="O201" s="91" t="str">
        <f>IFERROR(IF(AND(N200=$H$2*1,MAX(O$64:O200)=MAX(P$64:P200)),MAX(O$64:O200)+1,""),"")</f>
        <v/>
      </c>
      <c r="P201" s="91" t="str">
        <f>IFERROR(IF(MOD(MAX(Q$64:Q201),10*MAX(O$64:O201))&lt;=2,IF(AND(F200/INDEX($F$64:$F201,MATCH(MAX(O$64:O201),O$64:O201,0)-1)&lt;(1-$P$2),MAX(O$64:O201)&gt;MAX(P$64:P200)),MAX(O$64:O201),""),IF(AND($F200/INDEX($F$64:$F201,MATCH(MAX(Q$64:Q201),Q$64:Q201,0)-1)&lt;(1-$P$2),MAX(O$64:O201)&gt;MAX(P$64:P200)),MAX(O$64:O201),"")),"")</f>
        <v/>
      </c>
      <c r="Q201" s="91" t="str">
        <f>IFERROR(IF(E201="","",IF(O201&lt;&gt;"",MAX(O$64:O201)*10+1,IF(AND($F200/INDEX($F$64:$F201,MATCH(MAX(Q$64:Q200),Q$64:Q200,0)-1)&gt;(1+$O$2),MAX(O$64:O201)&gt;MAX(P$64:P200)),MAX(Q$64:Q200)+1,""))),"")</f>
        <v/>
      </c>
    </row>
    <row r="202" spans="1:17" x14ac:dyDescent="0.2">
      <c r="A202" s="13">
        <f>HLOOKUP($E$2,历史数据!$V$3:$AE$5000,ROW(A200),)</f>
        <v>639649</v>
      </c>
      <c r="B202" s="41">
        <v>36742</v>
      </c>
      <c r="C202" s="100">
        <f>IFERROR(IF(A202&lt;&gt;0,MAX($C$4:C201)+1,""),"")</f>
        <v>197</v>
      </c>
      <c r="D202" s="100"/>
      <c r="E202" s="99">
        <f t="shared" si="51"/>
        <v>36745</v>
      </c>
      <c r="F202" s="101">
        <f>IFERROR(VLOOKUP(E202,历史数据!AH:AJ,3,),"")</f>
        <v>17.4651776649746</v>
      </c>
      <c r="G202" s="101">
        <f t="shared" si="47"/>
        <v>16.934768189509303</v>
      </c>
      <c r="H202" s="105">
        <f t="shared" si="48"/>
        <v>2.3330641336256619E-3</v>
      </c>
      <c r="I202" s="101">
        <f>IFERROR(VLOOKUP(E202,历史数据!AH:AJ,2,),"")</f>
        <v>17.036345177665002</v>
      </c>
      <c r="J202" s="104">
        <f t="shared" si="49"/>
        <v>6</v>
      </c>
      <c r="K202" s="104" t="str">
        <f>IFERROR(IF(AND(J201=$H$2*1,MAX(K$64:K201)=MAX(L$64:L201)),MAX(K$64:K201)+1,""),"")</f>
        <v/>
      </c>
      <c r="L202" s="104" t="str">
        <f>IFERROR(IF(AND($F201/INDEX($F$64:$F202,MATCH(MAX(M$64:M202),M$64:M202,0)-1)&lt;(1-$P$2),MAX(K$64:K202)&gt;MAX(L$64:L201)),MAX(K$64:K202),""),"")</f>
        <v/>
      </c>
      <c r="M202" s="104" t="str">
        <f>IFERROR(IF(E202="","",IF(K202&lt;&gt;"",MAX(M$64:M201)+1,IF(AND($F201/INDEX($F$64:$F202,MATCH(MAX(M$64:M201),M$64:M201,0)-1)&gt;(1+$O$2),MAX(K$64:K202)&gt;MAX(L$64:L201)),MAX(M$64:M201)+1,""))),"")</f>
        <v/>
      </c>
      <c r="N202" s="91">
        <f t="shared" si="50"/>
        <v>6</v>
      </c>
      <c r="O202" s="91" t="str">
        <f>IFERROR(IF(AND(N201=$H$2*1,MAX(O$64:O201)=MAX(P$64:P201)),MAX(O$64:O201)+1,""),"")</f>
        <v/>
      </c>
      <c r="P202" s="91" t="str">
        <f>IFERROR(IF(MOD(MAX(Q$64:Q202),10*MAX(O$64:O202))&lt;=2,IF(AND(F201/INDEX($F$64:$F202,MATCH(MAX(O$64:O202),O$64:O202,0)-1)&lt;(1-$P$2),MAX(O$64:O202)&gt;MAX(P$64:P201)),MAX(O$64:O202),""),IF(AND($F201/INDEX($F$64:$F202,MATCH(MAX(Q$64:Q202),Q$64:Q202,0)-1)&lt;(1-$P$2),MAX(O$64:O202)&gt;MAX(P$64:P201)),MAX(O$64:O202),"")),"")</f>
        <v/>
      </c>
      <c r="Q202" s="91" t="str">
        <f>IFERROR(IF(E202="","",IF(O202&lt;&gt;"",MAX(O$64:O202)*10+1,IF(AND($F201/INDEX($F$64:$F202,MATCH(MAX(Q$64:Q201),Q$64:Q201,0)-1)&gt;(1+$O$2),MAX(O$64:O202)&gt;MAX(P$64:P201)),MAX(Q$64:Q201)+1,""))),"")</f>
        <v/>
      </c>
    </row>
    <row r="203" spans="1:17" x14ac:dyDescent="0.2">
      <c r="A203" s="13">
        <f>HLOOKUP($E$2,历史数据!$V$3:$AE$5000,ROW(A201),)</f>
        <v>506140</v>
      </c>
      <c r="B203" s="41">
        <v>36745</v>
      </c>
      <c r="C203" s="100">
        <f>IFERROR(IF(A203&lt;&gt;0,MAX($C$4:C202)+1,""),"")</f>
        <v>198</v>
      </c>
      <c r="D203" s="100"/>
      <c r="E203" s="99">
        <f t="shared" si="51"/>
        <v>36746</v>
      </c>
      <c r="F203" s="101">
        <f>IFERROR(VLOOKUP(E203,历史数据!AH:AJ,3,),"")</f>
        <v>17.4521827411168</v>
      </c>
      <c r="G203" s="101">
        <f t="shared" si="47"/>
        <v>16.968554991539762</v>
      </c>
      <c r="H203" s="105">
        <f t="shared" si="48"/>
        <v>1.9951145272474324E-3</v>
      </c>
      <c r="I203" s="101">
        <f>IFERROR(VLOOKUP(E203,历史数据!AH:AJ,2,),"")</f>
        <v>17.7380710659898</v>
      </c>
      <c r="J203" s="104">
        <f t="shared" si="49"/>
        <v>7</v>
      </c>
      <c r="K203" s="104" t="str">
        <f>IFERROR(IF(AND(J202=$H$2*1,MAX(K$64:K202)=MAX(L$64:L202)),MAX(K$64:K202)+1,""),"")</f>
        <v/>
      </c>
      <c r="L203" s="104" t="str">
        <f>IFERROR(IF(AND($F202/INDEX($F$64:$F203,MATCH(MAX(M$64:M203),M$64:M203,0)-1)&lt;(1-$P$2),MAX(K$64:K203)&gt;MAX(L$64:L202)),MAX(K$64:K203),""),"")</f>
        <v/>
      </c>
      <c r="M203" s="104" t="str">
        <f>IFERROR(IF(E203="","",IF(K203&lt;&gt;"",MAX(M$64:M202)+1,IF(AND($F202/INDEX($F$64:$F203,MATCH(MAX(M$64:M202),M$64:M202,0)-1)&gt;(1+$O$2),MAX(K$64:K203)&gt;MAX(L$64:L202)),MAX(M$64:M202)+1,""))),"")</f>
        <v/>
      </c>
      <c r="N203" s="91">
        <f t="shared" si="50"/>
        <v>7</v>
      </c>
      <c r="O203" s="91" t="str">
        <f>IFERROR(IF(AND(N202=$H$2*1,MAX(O$64:O202)=MAX(P$64:P202)),MAX(O$64:O202)+1,""),"")</f>
        <v/>
      </c>
      <c r="P203" s="91" t="str">
        <f>IFERROR(IF(MOD(MAX(Q$64:Q203),10*MAX(O$64:O203))&lt;=2,IF(AND(F202/INDEX($F$64:$F203,MATCH(MAX(O$64:O203),O$64:O203,0)-1)&lt;(1-$P$2),MAX(O$64:O203)&gt;MAX(P$64:P202)),MAX(O$64:O203),""),IF(AND($F202/INDEX($F$64:$F203,MATCH(MAX(Q$64:Q203),Q$64:Q203,0)-1)&lt;(1-$P$2),MAX(O$64:O203)&gt;MAX(P$64:P202)),MAX(O$64:O203),"")),"")</f>
        <v/>
      </c>
      <c r="Q203" s="91" t="str">
        <f>IFERROR(IF(E203="","",IF(O203&lt;&gt;"",MAX(O$64:O203)*10+1,IF(AND($F202/INDEX($F$64:$F203,MATCH(MAX(Q$64:Q202),Q$64:Q202,0)-1)&gt;(1+$O$2),MAX(O$64:O203)&gt;MAX(P$64:P202)),MAX(Q$64:Q202)+1,""))),"")</f>
        <v/>
      </c>
    </row>
    <row r="204" spans="1:17" x14ac:dyDescent="0.2">
      <c r="A204" s="13">
        <f>HLOOKUP($E$2,历史数据!$V$3:$AE$5000,ROW(A202),)</f>
        <v>421700</v>
      </c>
      <c r="B204" s="41">
        <v>36746</v>
      </c>
      <c r="C204" s="100">
        <f>IFERROR(IF(A204&lt;&gt;0,MAX($C$4:C203)+1,""),"")</f>
        <v>199</v>
      </c>
      <c r="D204" s="100"/>
      <c r="E204" s="99">
        <f t="shared" si="51"/>
        <v>36747</v>
      </c>
      <c r="F204" s="101">
        <f>IFERROR(VLOOKUP(E204,历史数据!AH:AJ,3,),"")</f>
        <v>17.3482233502538</v>
      </c>
      <c r="G204" s="101">
        <f t="shared" si="47"/>
        <v>16.991296108291028</v>
      </c>
      <c r="H204" s="105">
        <f t="shared" si="48"/>
        <v>1.3401917112332296E-3</v>
      </c>
      <c r="I204" s="101">
        <f>IFERROR(VLOOKUP(E204,历史数据!AH:AJ,2,),"")</f>
        <v>17.4521827411168</v>
      </c>
      <c r="J204" s="104">
        <f t="shared" si="49"/>
        <v>8</v>
      </c>
      <c r="K204" s="104" t="str">
        <f>IFERROR(IF(AND(J203=$H$2*1,MAX(K$64:K203)=MAX(L$64:L203)),MAX(K$64:K203)+1,""),"")</f>
        <v/>
      </c>
      <c r="L204" s="104" t="str">
        <f>IFERROR(IF(AND($F203/INDEX($F$64:$F204,MATCH(MAX(M$64:M204),M$64:M204,0)-1)&lt;(1-$P$2),MAX(K$64:K204)&gt;MAX(L$64:L203)),MAX(K$64:K204),""),"")</f>
        <v/>
      </c>
      <c r="M204" s="104" t="str">
        <f>IFERROR(IF(E204="","",IF(K204&lt;&gt;"",MAX(M$64:M203)+1,IF(AND($F203/INDEX($F$64:$F204,MATCH(MAX(M$64:M203),M$64:M203,0)-1)&gt;(1+$O$2),MAX(K$64:K204)&gt;MAX(L$64:L203)),MAX(M$64:M203)+1,""))),"")</f>
        <v/>
      </c>
      <c r="N204" s="91">
        <f t="shared" si="50"/>
        <v>8</v>
      </c>
      <c r="O204" s="91" t="str">
        <f>IFERROR(IF(AND(N203=$H$2*1,MAX(O$64:O203)=MAX(P$64:P203)),MAX(O$64:O203)+1,""),"")</f>
        <v/>
      </c>
      <c r="P204" s="91" t="str">
        <f>IFERROR(IF(MOD(MAX(Q$64:Q204),10*MAX(O$64:O204))&lt;=2,IF(AND(F203/INDEX($F$64:$F204,MATCH(MAX(O$64:O204),O$64:O204,0)-1)&lt;(1-$P$2),MAX(O$64:O204)&gt;MAX(P$64:P203)),MAX(O$64:O204),""),IF(AND($F203/INDEX($F$64:$F204,MATCH(MAX(Q$64:Q204),Q$64:Q204,0)-1)&lt;(1-$P$2),MAX(O$64:O204)&gt;MAX(P$64:P203)),MAX(O$64:O204),"")),"")</f>
        <v/>
      </c>
      <c r="Q204" s="91" t="str">
        <f>IFERROR(IF(E204="","",IF(O204&lt;&gt;"",MAX(O$64:O204)*10+1,IF(AND($F203/INDEX($F$64:$F204,MATCH(MAX(Q$64:Q203),Q$64:Q203,0)-1)&gt;(1+$O$2),MAX(O$64:O204)&gt;MAX(P$64:P203)),MAX(Q$64:Q203)+1,""))),"")</f>
        <v/>
      </c>
    </row>
    <row r="205" spans="1:17" x14ac:dyDescent="0.2">
      <c r="A205" s="13">
        <f>HLOOKUP($E$2,历史数据!$V$3:$AE$5000,ROW(A203),)</f>
        <v>465377</v>
      </c>
      <c r="B205" s="41">
        <v>36747</v>
      </c>
      <c r="C205" s="100">
        <f>IFERROR(IF(A205&lt;&gt;0,MAX($C$4:C204)+1,""),"")</f>
        <v>200</v>
      </c>
      <c r="D205" s="100"/>
      <c r="E205" s="99">
        <f t="shared" si="51"/>
        <v>36748</v>
      </c>
      <c r="F205" s="101">
        <f>IFERROR(VLOOKUP(E205,历史数据!AH:AJ,3,),"")</f>
        <v>16.9843654822335</v>
      </c>
      <c r="G205" s="101">
        <f t="shared" si="47"/>
        <v>17.002774957698811</v>
      </c>
      <c r="H205" s="105">
        <f t="shared" si="48"/>
        <v>6.7557232447867932E-4</v>
      </c>
      <c r="I205" s="101">
        <f>IFERROR(VLOOKUP(E205,历史数据!AH:AJ,2,),"")</f>
        <v>17.283248730964502</v>
      </c>
      <c r="J205" s="104">
        <f t="shared" si="49"/>
        <v>0</v>
      </c>
      <c r="K205" s="104" t="str">
        <f>IFERROR(IF(AND(J204=$H$2*1,MAX(K$64:K204)=MAX(L$64:L204)),MAX(K$64:K204)+1,""),"")</f>
        <v/>
      </c>
      <c r="L205" s="104" t="str">
        <f>IFERROR(IF(AND($F204/INDEX($F$64:$F205,MATCH(MAX(M$64:M205),M$64:M205,0)-1)&lt;(1-$P$2),MAX(K$64:K205)&gt;MAX(L$64:L204)),MAX(K$64:K205),""),"")</f>
        <v/>
      </c>
      <c r="M205" s="104" t="str">
        <f>IFERROR(IF(E205="","",IF(K205&lt;&gt;"",MAX(M$64:M204)+1,IF(AND($F204/INDEX($F$64:$F205,MATCH(MAX(M$64:M204),M$64:M204,0)-1)&gt;(1+$O$2),MAX(K$64:K205)&gt;MAX(L$64:L204)),MAX(M$64:M204)+1,""))),"")</f>
        <v/>
      </c>
      <c r="N205" s="91">
        <f t="shared" si="50"/>
        <v>0</v>
      </c>
      <c r="O205" s="91" t="str">
        <f>IFERROR(IF(AND(N204=$H$2*1,MAX(O$64:O204)=MAX(P$64:P204)),MAX(O$64:O204)+1,""),"")</f>
        <v/>
      </c>
      <c r="P205" s="91" t="str">
        <f>IFERROR(IF(MOD(MAX(Q$64:Q205),10*MAX(O$64:O205))&lt;=2,IF(AND(F204/INDEX($F$64:$F205,MATCH(MAX(O$64:O205),O$64:O205,0)-1)&lt;(1-$P$2),MAX(O$64:O205)&gt;MAX(P$64:P204)),MAX(O$64:O205),""),IF(AND($F204/INDEX($F$64:$F205,MATCH(MAX(Q$64:Q205),Q$64:Q205,0)-1)&lt;(1-$P$2),MAX(O$64:O205)&gt;MAX(P$64:P204)),MAX(O$64:O205),"")),"")</f>
        <v/>
      </c>
      <c r="Q205" s="91" t="str">
        <f>IFERROR(IF(E205="","",IF(O205&lt;&gt;"",MAX(O$64:O205)*10+1,IF(AND($F204/INDEX($F$64:$F205,MATCH(MAX(Q$64:Q204),Q$64:Q204,0)-1)&gt;(1+$O$2),MAX(O$64:O205)&gt;MAX(P$64:P204)),MAX(Q$64:Q204)+1,""))),"")</f>
        <v/>
      </c>
    </row>
    <row r="206" spans="1:17" x14ac:dyDescent="0.2">
      <c r="A206" s="13">
        <f>HLOOKUP($E$2,历史数据!$V$3:$AE$5000,ROW(A204),)</f>
        <v>552148</v>
      </c>
      <c r="B206" s="41">
        <v>36748</v>
      </c>
      <c r="C206" s="100">
        <f>IFERROR(IF(A206&lt;&gt;0,MAX($C$4:C205)+1,""),"")</f>
        <v>201</v>
      </c>
      <c r="D206" s="100"/>
      <c r="E206" s="99">
        <f t="shared" si="51"/>
        <v>36749</v>
      </c>
      <c r="F206" s="101">
        <f>IFERROR(VLOOKUP(E206,历史数据!AH:AJ,3,),"")</f>
        <v>17.322233502538101</v>
      </c>
      <c r="G206" s="101">
        <f t="shared" si="47"/>
        <v>17.0136040609137</v>
      </c>
      <c r="H206" s="105">
        <f t="shared" si="48"/>
        <v>6.3690210814582038E-4</v>
      </c>
      <c r="I206" s="101">
        <f>IFERROR(VLOOKUP(E206,历史数据!AH:AJ,2,),"")</f>
        <v>16.9843654822335</v>
      </c>
      <c r="J206" s="104">
        <f t="shared" si="49"/>
        <v>1</v>
      </c>
      <c r="K206" s="104" t="str">
        <f>IFERROR(IF(AND(J205=$H$2*1,MAX(K$64:K205)=MAX(L$64:L205)),MAX(K$64:K205)+1,""),"")</f>
        <v/>
      </c>
      <c r="L206" s="104" t="str">
        <f>IFERROR(IF(AND($F205/INDEX($F$64:$F206,MATCH(MAX(M$64:M206),M$64:M206,0)-1)&lt;(1-$P$2),MAX(K$64:K206)&gt;MAX(L$64:L205)),MAX(K$64:K206),""),"")</f>
        <v/>
      </c>
      <c r="M206" s="104" t="str">
        <f>IFERROR(IF(E206="","",IF(K206&lt;&gt;"",MAX(M$64:M205)+1,IF(AND($F205/INDEX($F$64:$F206,MATCH(MAX(M$64:M205),M$64:M205,0)-1)&gt;(1+$O$2),MAX(K$64:K206)&gt;MAX(L$64:L205)),MAX(M$64:M205)+1,""))),"")</f>
        <v/>
      </c>
      <c r="N206" s="91">
        <f t="shared" si="50"/>
        <v>1</v>
      </c>
      <c r="O206" s="91" t="str">
        <f>IFERROR(IF(AND(N205=$H$2*1,MAX(O$64:O205)=MAX(P$64:P205)),MAX(O$64:O205)+1,""),"")</f>
        <v/>
      </c>
      <c r="P206" s="91" t="str">
        <f>IFERROR(IF(MOD(MAX(Q$64:Q206),10*MAX(O$64:O206))&lt;=2,IF(AND(F205/INDEX($F$64:$F206,MATCH(MAX(O$64:O206),O$64:O206,0)-1)&lt;(1-$P$2),MAX(O$64:O206)&gt;MAX(P$64:P205)),MAX(O$64:O206),""),IF(AND($F205/INDEX($F$64:$F206,MATCH(MAX(Q$64:Q206),Q$64:Q206,0)-1)&lt;(1-$P$2),MAX(O$64:O206)&gt;MAX(P$64:P205)),MAX(O$64:O206),"")),"")</f>
        <v/>
      </c>
      <c r="Q206" s="91" t="str">
        <f>IFERROR(IF(E206="","",IF(O206&lt;&gt;"",MAX(O$64:O206)*10+1,IF(AND($F205/INDEX($F$64:$F206,MATCH(MAX(Q$64:Q205),Q$64:Q205,0)-1)&gt;(1+$O$2),MAX(O$64:O206)&gt;MAX(P$64:P205)),MAX(Q$64:Q205)+1,""))),"")</f>
        <v/>
      </c>
    </row>
    <row r="207" spans="1:17" x14ac:dyDescent="0.2">
      <c r="A207" s="13">
        <f>HLOOKUP($E$2,历史数据!$V$3:$AE$5000,ROW(A205),)</f>
        <v>610799</v>
      </c>
      <c r="B207" s="41">
        <v>36749</v>
      </c>
      <c r="C207" s="100">
        <f>IFERROR(IF(A207&lt;&gt;0,MAX($C$4:C206)+1,""),"")</f>
        <v>202</v>
      </c>
      <c r="D207" s="100"/>
      <c r="E207" s="99">
        <f t="shared" si="51"/>
        <v>36752</v>
      </c>
      <c r="F207" s="101">
        <f>IFERROR(VLOOKUP(E207,历史数据!AH:AJ,3,),"")</f>
        <v>17.530152284263998</v>
      </c>
      <c r="G207" s="101">
        <f t="shared" si="47"/>
        <v>17.023133671742801</v>
      </c>
      <c r="H207" s="105">
        <f t="shared" si="48"/>
        <v>5.6011711539682985E-4</v>
      </c>
      <c r="I207" s="101">
        <f>IFERROR(VLOOKUP(E207,历史数据!AH:AJ,2,),"")</f>
        <v>17.153299492385798</v>
      </c>
      <c r="J207" s="104">
        <f t="shared" si="49"/>
        <v>2</v>
      </c>
      <c r="K207" s="104" t="str">
        <f>IFERROR(IF(AND(J206=$H$2*1,MAX(K$64:K206)=MAX(L$64:L206)),MAX(K$64:K206)+1,""),"")</f>
        <v/>
      </c>
      <c r="L207" s="104" t="str">
        <f>IFERROR(IF(AND($F206/INDEX($F$64:$F207,MATCH(MAX(M$64:M207),M$64:M207,0)-1)&lt;(1-$P$2),MAX(K$64:K207)&gt;MAX(L$64:L206)),MAX(K$64:K207),""),"")</f>
        <v/>
      </c>
      <c r="M207" s="104" t="str">
        <f>IFERROR(IF(E207="","",IF(K207&lt;&gt;"",MAX(M$64:M206)+1,IF(AND($F206/INDEX($F$64:$F207,MATCH(MAX(M$64:M206),M$64:M206,0)-1)&gt;(1+$O$2),MAX(K$64:K207)&gt;MAX(L$64:L206)),MAX(M$64:M206)+1,""))),"")</f>
        <v/>
      </c>
      <c r="N207" s="91">
        <f t="shared" si="50"/>
        <v>2</v>
      </c>
      <c r="O207" s="91" t="str">
        <f>IFERROR(IF(AND(N206=$H$2*1,MAX(O$64:O206)=MAX(P$64:P206)),MAX(O$64:O206)+1,""),"")</f>
        <v/>
      </c>
      <c r="P207" s="91" t="str">
        <f>IFERROR(IF(MOD(MAX(Q$64:Q207),10*MAX(O$64:O207))&lt;=2,IF(AND(F206/INDEX($F$64:$F207,MATCH(MAX(O$64:O207),O$64:O207,0)-1)&lt;(1-$P$2),MAX(O$64:O207)&gt;MAX(P$64:P206)),MAX(O$64:O207),""),IF(AND($F206/INDEX($F$64:$F207,MATCH(MAX(Q$64:Q207),Q$64:Q207,0)-1)&lt;(1-$P$2),MAX(O$64:O207)&gt;MAX(P$64:P206)),MAX(O$64:O207),"")),"")</f>
        <v/>
      </c>
      <c r="Q207" s="91" t="str">
        <f>IFERROR(IF(E207="","",IF(O207&lt;&gt;"",MAX(O$64:O207)*10+1,IF(AND($F206/INDEX($F$64:$F207,MATCH(MAX(Q$64:Q206),Q$64:Q206,0)-1)&gt;(1+$O$2),MAX(O$64:O207)&gt;MAX(P$64:P206)),MAX(Q$64:Q206)+1,""))),"")</f>
        <v/>
      </c>
    </row>
    <row r="208" spans="1:17" x14ac:dyDescent="0.2">
      <c r="A208" s="13">
        <f>HLOOKUP($E$2,历史数据!$V$3:$AE$5000,ROW(A206),)</f>
        <v>794110</v>
      </c>
      <c r="B208" s="41">
        <v>36752</v>
      </c>
      <c r="C208" s="100">
        <f>IFERROR(IF(A208&lt;&gt;0,MAX($C$4:C207)+1,""),"")</f>
        <v>203</v>
      </c>
      <c r="D208" s="100"/>
      <c r="E208" s="99">
        <f t="shared" si="51"/>
        <v>36753</v>
      </c>
      <c r="F208" s="101">
        <f>IFERROR(VLOOKUP(E208,历史数据!AH:AJ,3,),"")</f>
        <v>17.660101522842599</v>
      </c>
      <c r="G208" s="101">
        <f t="shared" si="47"/>
        <v>17.027032148900162</v>
      </c>
      <c r="H208" s="105">
        <f t="shared" si="48"/>
        <v>2.290105472080306E-4</v>
      </c>
      <c r="I208" s="101">
        <f>IFERROR(VLOOKUP(E208,历史数据!AH:AJ,2,),"")</f>
        <v>17.673096446700502</v>
      </c>
      <c r="J208" s="104">
        <f t="shared" si="49"/>
        <v>3</v>
      </c>
      <c r="K208" s="104" t="str">
        <f>IFERROR(IF(AND(J207=$H$2*1,MAX(K$64:K207)=MAX(L$64:L207)),MAX(K$64:K207)+1,""),"")</f>
        <v/>
      </c>
      <c r="L208" s="104" t="str">
        <f>IFERROR(IF(AND($F207/INDEX($F$64:$F208,MATCH(MAX(M$64:M208),M$64:M208,0)-1)&lt;(1-$P$2),MAX(K$64:K208)&gt;MAX(L$64:L207)),MAX(K$64:K208),""),"")</f>
        <v/>
      </c>
      <c r="M208" s="104" t="str">
        <f>IFERROR(IF(E208="","",IF(K208&lt;&gt;"",MAX(M$64:M207)+1,IF(AND($F207/INDEX($F$64:$F208,MATCH(MAX(M$64:M207),M$64:M207,0)-1)&gt;(1+$O$2),MAX(K$64:K208)&gt;MAX(L$64:L207)),MAX(M$64:M207)+1,""))),"")</f>
        <v/>
      </c>
      <c r="N208" s="91">
        <f t="shared" si="50"/>
        <v>3</v>
      </c>
      <c r="O208" s="91" t="str">
        <f>IFERROR(IF(AND(N207=$H$2*1,MAX(O$64:O207)=MAX(P$64:P207)),MAX(O$64:O207)+1,""),"")</f>
        <v/>
      </c>
      <c r="P208" s="91" t="str">
        <f>IFERROR(IF(MOD(MAX(Q$64:Q208),10*MAX(O$64:O208))&lt;=2,IF(AND(F207/INDEX($F$64:$F208,MATCH(MAX(O$64:O208),O$64:O208,0)-1)&lt;(1-$P$2),MAX(O$64:O208)&gt;MAX(P$64:P207)),MAX(O$64:O208),""),IF(AND($F207/INDEX($F$64:$F208,MATCH(MAX(Q$64:Q208),Q$64:Q208,0)-1)&lt;(1-$P$2),MAX(O$64:O208)&gt;MAX(P$64:P207)),MAX(O$64:O208),"")),"")</f>
        <v/>
      </c>
      <c r="Q208" s="91" t="str">
        <f>IFERROR(IF(E208="","",IF(O208&lt;&gt;"",MAX(O$64:O208)*10+1,IF(AND($F207/INDEX($F$64:$F208,MATCH(MAX(Q$64:Q207),Q$64:Q207,0)-1)&gt;(1+$O$2),MAX(O$64:O208)&gt;MAX(P$64:P207)),MAX(Q$64:Q207)+1,""))),"")</f>
        <v/>
      </c>
    </row>
    <row r="209" spans="1:17" x14ac:dyDescent="0.2">
      <c r="A209" s="13">
        <f>HLOOKUP($E$2,历史数据!$V$3:$AE$5000,ROW(A207),)</f>
        <v>569511</v>
      </c>
      <c r="B209" s="41">
        <v>36753</v>
      </c>
      <c r="C209" s="100">
        <f>IFERROR(IF(A209&lt;&gt;0,MAX($C$4:C208)+1,""),"")</f>
        <v>204</v>
      </c>
      <c r="D209" s="100"/>
      <c r="E209" s="99">
        <f t="shared" si="51"/>
        <v>36754</v>
      </c>
      <c r="F209" s="101">
        <f>IFERROR(VLOOKUP(E209,历史数据!AH:AJ,3,),"")</f>
        <v>17.777055837563399</v>
      </c>
      <c r="G209" s="101">
        <f t="shared" si="47"/>
        <v>17.033096446700501</v>
      </c>
      <c r="H209" s="105">
        <f t="shared" si="48"/>
        <v>3.5615706526592739E-4</v>
      </c>
      <c r="I209" s="101">
        <f>IFERROR(VLOOKUP(E209,历史数据!AH:AJ,2,),"")</f>
        <v>17.673096446700502</v>
      </c>
      <c r="J209" s="104">
        <f t="shared" si="49"/>
        <v>4</v>
      </c>
      <c r="K209" s="104" t="str">
        <f>IFERROR(IF(AND(J208=$H$2*1,MAX(K$64:K208)=MAX(L$64:L208)),MAX(K$64:K208)+1,""),"")</f>
        <v/>
      </c>
      <c r="L209" s="104" t="str">
        <f>IFERROR(IF(AND($F208/INDEX($F$64:$F209,MATCH(MAX(M$64:M209),M$64:M209,0)-1)&lt;(1-$P$2),MAX(K$64:K209)&gt;MAX(L$64:L208)),MAX(K$64:K209),""),"")</f>
        <v/>
      </c>
      <c r="M209" s="104" t="str">
        <f>IFERROR(IF(E209="","",IF(K209&lt;&gt;"",MAX(M$64:M208)+1,IF(AND($F208/INDEX($F$64:$F209,MATCH(MAX(M$64:M208),M$64:M208,0)-1)&gt;(1+$O$2),MAX(K$64:K209)&gt;MAX(L$64:L208)),MAX(M$64:M208)+1,""))),"")</f>
        <v/>
      </c>
      <c r="N209" s="91">
        <f t="shared" si="50"/>
        <v>4</v>
      </c>
      <c r="O209" s="91" t="str">
        <f>IFERROR(IF(AND(N208=$H$2*1,MAX(O$64:O208)=MAX(P$64:P208)),MAX(O$64:O208)+1,""),"")</f>
        <v/>
      </c>
      <c r="P209" s="91" t="str">
        <f>IFERROR(IF(MOD(MAX(Q$64:Q209),10*MAX(O$64:O209))&lt;=2,IF(AND(F208/INDEX($F$64:$F209,MATCH(MAX(O$64:O209),O$64:O209,0)-1)&lt;(1-$P$2),MAX(O$64:O209)&gt;MAX(P$64:P208)),MAX(O$64:O209),""),IF(AND($F208/INDEX($F$64:$F209,MATCH(MAX(Q$64:Q209),Q$64:Q209,0)-1)&lt;(1-$P$2),MAX(O$64:O209)&gt;MAX(P$64:P208)),MAX(O$64:O209),"")),"")</f>
        <v/>
      </c>
      <c r="Q209" s="91" t="str">
        <f>IFERROR(IF(E209="","",IF(O209&lt;&gt;"",MAX(O$64:O209)*10+1,IF(AND($F208/INDEX($F$64:$F209,MATCH(MAX(Q$64:Q208),Q$64:Q208,0)-1)&gt;(1+$O$2),MAX(O$64:O209)&gt;MAX(P$64:P208)),MAX(Q$64:Q208)+1,""))),"")</f>
        <v/>
      </c>
    </row>
    <row r="210" spans="1:17" x14ac:dyDescent="0.2">
      <c r="A210" s="13">
        <f>HLOOKUP($E$2,历史数据!$V$3:$AE$5000,ROW(A208),)</f>
        <v>747705</v>
      </c>
      <c r="B210" s="41">
        <v>36754</v>
      </c>
      <c r="C210" s="100">
        <f>IFERROR(IF(A210&lt;&gt;0,MAX($C$4:C209)+1,""),"")</f>
        <v>205</v>
      </c>
      <c r="D210" s="100"/>
      <c r="E210" s="99">
        <f t="shared" si="51"/>
        <v>36755</v>
      </c>
      <c r="F210" s="101">
        <f>IFERROR(VLOOKUP(E210,历史数据!AH:AJ,3,),"")</f>
        <v>17.673096446700502</v>
      </c>
      <c r="G210" s="101">
        <f t="shared" si="47"/>
        <v>17.035262267343473</v>
      </c>
      <c r="H210" s="105">
        <f t="shared" si="48"/>
        <v>1.2715366520410498E-4</v>
      </c>
      <c r="I210" s="101">
        <f>IFERROR(VLOOKUP(E210,历史数据!AH:AJ,2,),"")</f>
        <v>17.673096446700502</v>
      </c>
      <c r="J210" s="104">
        <f t="shared" si="49"/>
        <v>5</v>
      </c>
      <c r="K210" s="104" t="str">
        <f>IFERROR(IF(AND(J209=$H$2*1,MAX(K$64:K209)=MAX(L$64:L209)),MAX(K$64:K209)+1,""),"")</f>
        <v/>
      </c>
      <c r="L210" s="104" t="str">
        <f>IFERROR(IF(AND($F209/INDEX($F$64:$F210,MATCH(MAX(M$64:M210),M$64:M210,0)-1)&lt;(1-$P$2),MAX(K$64:K210)&gt;MAX(L$64:L209)),MAX(K$64:K210),""),"")</f>
        <v/>
      </c>
      <c r="M210" s="104" t="str">
        <f>IFERROR(IF(E210="","",IF(K210&lt;&gt;"",MAX(M$64:M209)+1,IF(AND($F209/INDEX($F$64:$F210,MATCH(MAX(M$64:M209),M$64:M209,0)-1)&gt;(1+$O$2),MAX(K$64:K210)&gt;MAX(L$64:L209)),MAX(M$64:M209)+1,""))),"")</f>
        <v/>
      </c>
      <c r="N210" s="91">
        <f t="shared" si="50"/>
        <v>5</v>
      </c>
      <c r="O210" s="91" t="str">
        <f>IFERROR(IF(AND(N209=$H$2*1,MAX(O$64:O209)=MAX(P$64:P209)),MAX(O$64:O209)+1,""),"")</f>
        <v/>
      </c>
      <c r="P210" s="91" t="str">
        <f>IFERROR(IF(MOD(MAX(Q$64:Q210),10*MAX(O$64:O210))&lt;=2,IF(AND(F209/INDEX($F$64:$F210,MATCH(MAX(O$64:O210),O$64:O210,0)-1)&lt;(1-$P$2),MAX(O$64:O210)&gt;MAX(P$64:P209)),MAX(O$64:O210),""),IF(AND($F209/INDEX($F$64:$F210,MATCH(MAX(Q$64:Q210),Q$64:Q210,0)-1)&lt;(1-$P$2),MAX(O$64:O210)&gt;MAX(P$64:P209)),MAX(O$64:O210),"")),"")</f>
        <v/>
      </c>
      <c r="Q210" s="91" t="str">
        <f>IFERROR(IF(E210="","",IF(O210&lt;&gt;"",MAX(O$64:O210)*10+1,IF(AND($F209/INDEX($F$64:$F210,MATCH(MAX(Q$64:Q209),Q$64:Q209,0)-1)&gt;(1+$O$2),MAX(O$64:O210)&gt;MAX(P$64:P209)),MAX(Q$64:Q209)+1,""))),"")</f>
        <v/>
      </c>
    </row>
    <row r="211" spans="1:17" x14ac:dyDescent="0.2">
      <c r="A211" s="13">
        <f>HLOOKUP($E$2,历史数据!$V$3:$AE$5000,ROW(A209),)</f>
        <v>551201</v>
      </c>
      <c r="B211" s="41">
        <v>36755</v>
      </c>
      <c r="C211" s="100">
        <f>IFERROR(IF(A211&lt;&gt;0,MAX($C$4:C210)+1,""),"")</f>
        <v>206</v>
      </c>
      <c r="D211" s="100"/>
      <c r="E211" s="99">
        <f t="shared" si="51"/>
        <v>36756</v>
      </c>
      <c r="F211" s="101">
        <f>IFERROR(VLOOKUP(E211,历史数据!AH:AJ,3,),"")</f>
        <v>17.712081218274101</v>
      </c>
      <c r="G211" s="101">
        <f t="shared" si="47"/>
        <v>17.023783417935693</v>
      </c>
      <c r="H211" s="105">
        <f t="shared" si="48"/>
        <v>-6.7382874578836294E-4</v>
      </c>
      <c r="I211" s="101">
        <f>IFERROR(VLOOKUP(E211,历史数据!AH:AJ,2,),"")</f>
        <v>17.673096446700502</v>
      </c>
      <c r="J211" s="104">
        <f t="shared" si="49"/>
        <v>0</v>
      </c>
      <c r="K211" s="104" t="str">
        <f>IFERROR(IF(AND(J210=$H$2*1,MAX(K$64:K210)=MAX(L$64:L210)),MAX(K$64:K210)+1,""),"")</f>
        <v/>
      </c>
      <c r="L211" s="104" t="str">
        <f>IFERROR(IF(AND($F210/INDEX($F$64:$F211,MATCH(MAX(M$64:M211),M$64:M211,0)-1)&lt;(1-$P$2),MAX(K$64:K211)&gt;MAX(L$64:L210)),MAX(K$64:K211),""),"")</f>
        <v/>
      </c>
      <c r="M211" s="104" t="str">
        <f>IFERROR(IF(E211="","",IF(K211&lt;&gt;"",MAX(M$64:M210)+1,IF(AND($F210/INDEX($F$64:$F211,MATCH(MAX(M$64:M210),M$64:M210,0)-1)&gt;(1+$O$2),MAX(K$64:K211)&gt;MAX(L$64:L210)),MAX(M$64:M210)+1,""))),"")</f>
        <v/>
      </c>
      <c r="N211" s="91">
        <f t="shared" si="50"/>
        <v>0</v>
      </c>
      <c r="O211" s="91" t="str">
        <f>IFERROR(IF(AND(N210=$H$2*1,MAX(O$64:O210)=MAX(P$64:P210)),MAX(O$64:O210)+1,""),"")</f>
        <v/>
      </c>
      <c r="P211" s="91" t="str">
        <f>IFERROR(IF(MOD(MAX(Q$64:Q211),10*MAX(O$64:O211))&lt;=2,IF(AND(F210/INDEX($F$64:$F211,MATCH(MAX(O$64:O211),O$64:O211,0)-1)&lt;(1-$P$2),MAX(O$64:O211)&gt;MAX(P$64:P210)),MAX(O$64:O211),""),IF(AND($F210/INDEX($F$64:$F211,MATCH(MAX(Q$64:Q211),Q$64:Q211,0)-1)&lt;(1-$P$2),MAX(O$64:O211)&gt;MAX(P$64:P210)),MAX(O$64:O211),"")),"")</f>
        <v/>
      </c>
      <c r="Q211" s="91" t="str">
        <f>IFERROR(IF(E211="","",IF(O211&lt;&gt;"",MAX(O$64:O211)*10+1,IF(AND($F210/INDEX($F$64:$F211,MATCH(MAX(Q$64:Q210),Q$64:Q210,0)-1)&gt;(1+$O$2),MAX(O$64:O211)&gt;MAX(P$64:P210)),MAX(Q$64:Q210)+1,""))),"")</f>
        <v/>
      </c>
    </row>
    <row r="212" spans="1:17" x14ac:dyDescent="0.2">
      <c r="A212" s="13">
        <f>HLOOKUP($E$2,历史数据!$V$3:$AE$5000,ROW(A210),)</f>
        <v>680738</v>
      </c>
      <c r="B212" s="41">
        <v>36756</v>
      </c>
      <c r="C212" s="100">
        <f>IFERROR(IF(A212&lt;&gt;0,MAX($C$4:C211)+1,""),"")</f>
        <v>207</v>
      </c>
      <c r="D212" s="100"/>
      <c r="E212" s="99">
        <f t="shared" si="51"/>
        <v>36759</v>
      </c>
      <c r="F212" s="101">
        <f>IFERROR(VLOOKUP(E212,历史数据!AH:AJ,3,),"")</f>
        <v>18.1019289340102</v>
      </c>
      <c r="G212" s="101">
        <f t="shared" si="47"/>
        <v>17.014686971235182</v>
      </c>
      <c r="H212" s="105">
        <f t="shared" si="48"/>
        <v>-5.3433754866305527E-4</v>
      </c>
      <c r="I212" s="101">
        <f>IFERROR(VLOOKUP(E212,历史数据!AH:AJ,2,),"")</f>
        <v>17.803045685279201</v>
      </c>
      <c r="J212" s="104">
        <f t="shared" si="49"/>
        <v>0</v>
      </c>
      <c r="K212" s="104" t="str">
        <f>IFERROR(IF(AND(J211=$H$2*1,MAX(K$64:K211)=MAX(L$64:L211)),MAX(K$64:K211)+1,""),"")</f>
        <v/>
      </c>
      <c r="L212" s="104" t="str">
        <f>IFERROR(IF(AND($F211/INDEX($F$64:$F212,MATCH(MAX(M$64:M212),M$64:M212,0)-1)&lt;(1-$P$2),MAX(K$64:K212)&gt;MAX(L$64:L211)),MAX(K$64:K212),""),"")</f>
        <v/>
      </c>
      <c r="M212" s="104" t="str">
        <f>IFERROR(IF(E212="","",IF(K212&lt;&gt;"",MAX(M$64:M211)+1,IF(AND($F211/INDEX($F$64:$F212,MATCH(MAX(M$64:M211),M$64:M211,0)-1)&gt;(1+$O$2),MAX(K$64:K212)&gt;MAX(L$64:L211)),MAX(M$64:M211)+1,""))),"")</f>
        <v/>
      </c>
      <c r="N212" s="91">
        <f t="shared" si="50"/>
        <v>0</v>
      </c>
      <c r="O212" s="91" t="str">
        <f>IFERROR(IF(AND(N211=$H$2*1,MAX(O$64:O211)=MAX(P$64:P211)),MAX(O$64:O211)+1,""),"")</f>
        <v/>
      </c>
      <c r="P212" s="91" t="str">
        <f>IFERROR(IF(MOD(MAX(Q$64:Q212),10*MAX(O$64:O212))&lt;=2,IF(AND(F211/INDEX($F$64:$F212,MATCH(MAX(O$64:O212),O$64:O212,0)-1)&lt;(1-$P$2),MAX(O$64:O212)&gt;MAX(P$64:P211)),MAX(O$64:O212),""),IF(AND($F211/INDEX($F$64:$F212,MATCH(MAX(Q$64:Q212),Q$64:Q212,0)-1)&lt;(1-$P$2),MAX(O$64:O212)&gt;MAX(P$64:P211)),MAX(O$64:O212),"")),"")</f>
        <v/>
      </c>
      <c r="Q212" s="91" t="str">
        <f>IFERROR(IF(E212="","",IF(O212&lt;&gt;"",MAX(O$64:O212)*10+1,IF(AND($F211/INDEX($F$64:$F212,MATCH(MAX(Q$64:Q211),Q$64:Q211,0)-1)&gt;(1+$O$2),MAX(O$64:O212)&gt;MAX(P$64:P211)),MAX(Q$64:Q211)+1,""))),"")</f>
        <v/>
      </c>
    </row>
    <row r="213" spans="1:17" x14ac:dyDescent="0.2">
      <c r="A213" s="13">
        <f>HLOOKUP($E$2,历史数据!$V$3:$AE$5000,ROW(A211),)</f>
        <v>1685141</v>
      </c>
      <c r="B213" s="41">
        <v>36759</v>
      </c>
      <c r="C213" s="100">
        <f>IFERROR(IF(A213&lt;&gt;0,MAX($C$4:C212)+1,""),"")</f>
        <v>208</v>
      </c>
      <c r="D213" s="100"/>
      <c r="E213" s="99">
        <f t="shared" si="51"/>
        <v>36760</v>
      </c>
      <c r="F213" s="101">
        <f>IFERROR(VLOOKUP(E213,历史数据!AH:AJ,3,),"")</f>
        <v>17.7380710659898</v>
      </c>
      <c r="G213" s="101">
        <f t="shared" si="47"/>
        <v>17.011654822335014</v>
      </c>
      <c r="H213" s="105">
        <f t="shared" si="48"/>
        <v>-1.7820773930743439E-4</v>
      </c>
      <c r="I213" s="101">
        <f>IFERROR(VLOOKUP(E213,历史数据!AH:AJ,2,),"")</f>
        <v>18.062944162436501</v>
      </c>
      <c r="J213" s="104">
        <f t="shared" si="49"/>
        <v>0</v>
      </c>
      <c r="K213" s="104" t="str">
        <f>IFERROR(IF(AND(J212=$H$2*1,MAX(K$64:K212)=MAX(L$64:L212)),MAX(K$64:K212)+1,""),"")</f>
        <v/>
      </c>
      <c r="L213" s="104" t="str">
        <f>IFERROR(IF(AND($F212/INDEX($F$64:$F213,MATCH(MAX(M$64:M213),M$64:M213,0)-1)&lt;(1-$P$2),MAX(K$64:K213)&gt;MAX(L$64:L212)),MAX(K$64:K213),""),"")</f>
        <v/>
      </c>
      <c r="M213" s="104" t="str">
        <f>IFERROR(IF(E213="","",IF(K213&lt;&gt;"",MAX(M$64:M212)+1,IF(AND($F212/INDEX($F$64:$F213,MATCH(MAX(M$64:M212),M$64:M212,0)-1)&gt;(1+$O$2),MAX(K$64:K213)&gt;MAX(L$64:L212)),MAX(M$64:M212)+1,""))),"")</f>
        <v/>
      </c>
      <c r="N213" s="91">
        <f t="shared" si="50"/>
        <v>0</v>
      </c>
      <c r="O213" s="91" t="str">
        <f>IFERROR(IF(AND(N212=$H$2*1,MAX(O$64:O212)=MAX(P$64:P212)),MAX(O$64:O212)+1,""),"")</f>
        <v/>
      </c>
      <c r="P213" s="91" t="str">
        <f>IFERROR(IF(MOD(MAX(Q$64:Q213),10*MAX(O$64:O213))&lt;=2,IF(AND(F212/INDEX($F$64:$F213,MATCH(MAX(O$64:O213),O$64:O213,0)-1)&lt;(1-$P$2),MAX(O$64:O213)&gt;MAX(P$64:P212)),MAX(O$64:O213),""),IF(AND($F212/INDEX($F$64:$F213,MATCH(MAX(Q$64:Q213),Q$64:Q213,0)-1)&lt;(1-$P$2),MAX(O$64:O213)&gt;MAX(P$64:P212)),MAX(O$64:O213),"")),"")</f>
        <v/>
      </c>
      <c r="Q213" s="91" t="str">
        <f>IFERROR(IF(E213="","",IF(O213&lt;&gt;"",MAX(O$64:O213)*10+1,IF(AND($F212/INDEX($F$64:$F213,MATCH(MAX(Q$64:Q212),Q$64:Q212,0)-1)&gt;(1+$O$2),MAX(O$64:O213)&gt;MAX(P$64:P212)),MAX(Q$64:Q212)+1,""))),"")</f>
        <v/>
      </c>
    </row>
    <row r="214" spans="1:17" x14ac:dyDescent="0.2">
      <c r="A214" s="13">
        <f>HLOOKUP($E$2,历史数据!$V$3:$AE$5000,ROW(A212),)</f>
        <v>801321</v>
      </c>
      <c r="B214" s="41">
        <v>36760</v>
      </c>
      <c r="C214" s="100">
        <f>IFERROR(IF(A214&lt;&gt;0,MAX($C$4:C213)+1,""),"")</f>
        <v>209</v>
      </c>
      <c r="D214" s="100"/>
      <c r="E214" s="99">
        <f t="shared" si="51"/>
        <v>36761</v>
      </c>
      <c r="F214" s="101">
        <f>IFERROR(VLOOKUP(E214,历史数据!AH:AJ,3,),"")</f>
        <v>17.413197969543099</v>
      </c>
      <c r="G214" s="101">
        <f t="shared" si="47"/>
        <v>16.999093062605741</v>
      </c>
      <c r="H214" s="105">
        <f t="shared" si="48"/>
        <v>-7.3842079800379157E-4</v>
      </c>
      <c r="I214" s="101">
        <f>IFERROR(VLOOKUP(E214,历史数据!AH:AJ,2,),"")</f>
        <v>17.543147208121798</v>
      </c>
      <c r="J214" s="104">
        <f t="shared" si="49"/>
        <v>0</v>
      </c>
      <c r="K214" s="104" t="str">
        <f>IFERROR(IF(AND(J213=$H$2*1,MAX(K$64:K213)=MAX(L$64:L213)),MAX(K$64:K213)+1,""),"")</f>
        <v/>
      </c>
      <c r="L214" s="104" t="str">
        <f>IFERROR(IF(AND($F213/INDEX($F$64:$F214,MATCH(MAX(M$64:M214),M$64:M214,0)-1)&lt;(1-$P$2),MAX(K$64:K214)&gt;MAX(L$64:L213)),MAX(K$64:K214),""),"")</f>
        <v/>
      </c>
      <c r="M214" s="104" t="str">
        <f>IFERROR(IF(E214="","",IF(K214&lt;&gt;"",MAX(M$64:M213)+1,IF(AND($F213/INDEX($F$64:$F214,MATCH(MAX(M$64:M213),M$64:M213,0)-1)&gt;(1+$O$2),MAX(K$64:K214)&gt;MAX(L$64:L213)),MAX(M$64:M213)+1,""))),"")</f>
        <v/>
      </c>
      <c r="N214" s="91">
        <f t="shared" si="50"/>
        <v>0</v>
      </c>
      <c r="O214" s="91" t="str">
        <f>IFERROR(IF(AND(N213=$H$2*1,MAX(O$64:O213)=MAX(P$64:P213)),MAX(O$64:O213)+1,""),"")</f>
        <v/>
      </c>
      <c r="P214" s="91" t="str">
        <f>IFERROR(IF(MOD(MAX(Q$64:Q214),10*MAX(O$64:O214))&lt;=2,IF(AND(F213/INDEX($F$64:$F214,MATCH(MAX(O$64:O214),O$64:O214,0)-1)&lt;(1-$P$2),MAX(O$64:O214)&gt;MAX(P$64:P213)),MAX(O$64:O214),""),IF(AND($F213/INDEX($F$64:$F214,MATCH(MAX(Q$64:Q214),Q$64:Q214,0)-1)&lt;(1-$P$2),MAX(O$64:O214)&gt;MAX(P$64:P213)),MAX(O$64:O214),"")),"")</f>
        <v/>
      </c>
      <c r="Q214" s="91" t="str">
        <f>IFERROR(IF(E214="","",IF(O214&lt;&gt;"",MAX(O$64:O214)*10+1,IF(AND($F213/INDEX($F$64:$F214,MATCH(MAX(Q$64:Q213),Q$64:Q213,0)-1)&gt;(1+$O$2),MAX(O$64:O214)&gt;MAX(P$64:P213)),MAX(Q$64:Q213)+1,""))),"")</f>
        <v/>
      </c>
    </row>
    <row r="215" spans="1:17" x14ac:dyDescent="0.2">
      <c r="A215" s="13">
        <f>HLOOKUP($E$2,历史数据!$V$3:$AE$5000,ROW(A213),)</f>
        <v>1133852</v>
      </c>
      <c r="B215" s="41">
        <v>36761</v>
      </c>
      <c r="C215" s="100">
        <f>IFERROR(IF(A215&lt;&gt;0,MAX($C$4:C214)+1,""),"")</f>
        <v>210</v>
      </c>
      <c r="D215" s="100"/>
      <c r="E215" s="99">
        <f t="shared" si="51"/>
        <v>36762</v>
      </c>
      <c r="F215" s="101">
        <f>IFERROR(VLOOKUP(E215,历史数据!AH:AJ,3,),"")</f>
        <v>17.634111675126899</v>
      </c>
      <c r="G215" s="101">
        <f t="shared" si="47"/>
        <v>16.995194585448381</v>
      </c>
      <c r="H215" s="105">
        <f t="shared" si="48"/>
        <v>-2.2933442054839936E-4</v>
      </c>
      <c r="I215" s="101">
        <f>IFERROR(VLOOKUP(E215,历史数据!AH:AJ,2,),"")</f>
        <v>17.153299492385798</v>
      </c>
      <c r="J215" s="104">
        <f t="shared" si="49"/>
        <v>0</v>
      </c>
      <c r="K215" s="104" t="str">
        <f>IFERROR(IF(AND(J214=$H$2*1,MAX(K$64:K214)=MAX(L$64:L214)),MAX(K$64:K214)+1,""),"")</f>
        <v/>
      </c>
      <c r="L215" s="104" t="str">
        <f>IFERROR(IF(AND($F214/INDEX($F$64:$F215,MATCH(MAX(M$64:M215),M$64:M215,0)-1)&lt;(1-$P$2),MAX(K$64:K215)&gt;MAX(L$64:L214)),MAX(K$64:K215),""),"")</f>
        <v/>
      </c>
      <c r="M215" s="104" t="str">
        <f>IFERROR(IF(E215="","",IF(K215&lt;&gt;"",MAX(M$64:M214)+1,IF(AND($F214/INDEX($F$64:$F215,MATCH(MAX(M$64:M214),M$64:M214,0)-1)&gt;(1+$O$2),MAX(K$64:K215)&gt;MAX(L$64:L214)),MAX(M$64:M214)+1,""))),"")</f>
        <v/>
      </c>
      <c r="N215" s="91">
        <f t="shared" si="50"/>
        <v>0</v>
      </c>
      <c r="O215" s="91" t="str">
        <f>IFERROR(IF(AND(N214=$H$2*1,MAX(O$64:O214)=MAX(P$64:P214)),MAX(O$64:O214)+1,""),"")</f>
        <v/>
      </c>
      <c r="P215" s="91" t="str">
        <f>IFERROR(IF(MOD(MAX(Q$64:Q215),10*MAX(O$64:O215))&lt;=2,IF(AND(F214/INDEX($F$64:$F215,MATCH(MAX(O$64:O215),O$64:O215,0)-1)&lt;(1-$P$2),MAX(O$64:O215)&gt;MAX(P$64:P214)),MAX(O$64:O215),""),IF(AND($F214/INDEX($F$64:$F215,MATCH(MAX(Q$64:Q215),Q$64:Q215,0)-1)&lt;(1-$P$2),MAX(O$64:O215)&gt;MAX(P$64:P214)),MAX(O$64:O215),"")),"")</f>
        <v/>
      </c>
      <c r="Q215" s="91" t="str">
        <f>IFERROR(IF(E215="","",IF(O215&lt;&gt;"",MAX(O$64:O215)*10+1,IF(AND($F214/INDEX($F$64:$F215,MATCH(MAX(Q$64:Q214),Q$64:Q214,0)-1)&gt;(1+$O$2),MAX(O$64:O215)&gt;MAX(P$64:P214)),MAX(Q$64:Q214)+1,""))),"")</f>
        <v/>
      </c>
    </row>
    <row r="216" spans="1:17" x14ac:dyDescent="0.2">
      <c r="A216" s="13">
        <f>HLOOKUP($E$2,历史数据!$V$3:$AE$5000,ROW(A214),)</f>
        <v>686958</v>
      </c>
      <c r="B216" s="41">
        <v>36762</v>
      </c>
      <c r="C216" s="100">
        <f>IFERROR(IF(A216&lt;&gt;0,MAX($C$4:C215)+1,""),"")</f>
        <v>211</v>
      </c>
      <c r="D216" s="100"/>
      <c r="E216" s="99">
        <f t="shared" si="51"/>
        <v>36763</v>
      </c>
      <c r="F216" s="101">
        <f>IFERROR(VLOOKUP(E216,历史数据!AH:AJ,3,),"")</f>
        <v>17.920000000000002</v>
      </c>
      <c r="G216" s="101">
        <f t="shared" si="47"/>
        <v>17.003208121827399</v>
      </c>
      <c r="H216" s="105">
        <f t="shared" si="48"/>
        <v>4.715177774945456E-4</v>
      </c>
      <c r="I216" s="101">
        <f>IFERROR(VLOOKUP(E216,历史数据!AH:AJ,2,),"")</f>
        <v>17.673096446700502</v>
      </c>
      <c r="J216" s="104">
        <f t="shared" si="49"/>
        <v>1</v>
      </c>
      <c r="K216" s="104" t="str">
        <f>IFERROR(IF(AND(J215=$H$2*1,MAX(K$64:K215)=MAX(L$64:L215)),MAX(K$64:K215)+1,""),"")</f>
        <v/>
      </c>
      <c r="L216" s="104" t="str">
        <f>IFERROR(IF(AND($F215/INDEX($F$64:$F216,MATCH(MAX(M$64:M216),M$64:M216,0)-1)&lt;(1-$P$2),MAX(K$64:K216)&gt;MAX(L$64:L215)),MAX(K$64:K216),""),"")</f>
        <v/>
      </c>
      <c r="M216" s="104" t="str">
        <f>IFERROR(IF(E216="","",IF(K216&lt;&gt;"",MAX(M$64:M215)+1,IF(AND($F215/INDEX($F$64:$F216,MATCH(MAX(M$64:M215),M$64:M215,0)-1)&gt;(1+$O$2),MAX(K$64:K216)&gt;MAX(L$64:L215)),MAX(M$64:M215)+1,""))),"")</f>
        <v/>
      </c>
      <c r="N216" s="91">
        <f t="shared" si="50"/>
        <v>1</v>
      </c>
      <c r="O216" s="91" t="str">
        <f>IFERROR(IF(AND(N215=$H$2*1,MAX(O$64:O215)=MAX(P$64:P215)),MAX(O$64:O215)+1,""),"")</f>
        <v/>
      </c>
      <c r="P216" s="91" t="str">
        <f>IFERROR(IF(MOD(MAX(Q$64:Q216),10*MAX(O$64:O216))&lt;=2,IF(AND(F215/INDEX($F$64:$F216,MATCH(MAX(O$64:O216),O$64:O216,0)-1)&lt;(1-$P$2),MAX(O$64:O216)&gt;MAX(P$64:P215)),MAX(O$64:O216),""),IF(AND($F215/INDEX($F$64:$F216,MATCH(MAX(Q$64:Q216),Q$64:Q216,0)-1)&lt;(1-$P$2),MAX(O$64:O216)&gt;MAX(P$64:P215)),MAX(O$64:O216),"")),"")</f>
        <v/>
      </c>
      <c r="Q216" s="91" t="str">
        <f>IFERROR(IF(E216="","",IF(O216&lt;&gt;"",MAX(O$64:O216)*10+1,IF(AND($F215/INDEX($F$64:$F216,MATCH(MAX(Q$64:Q215),Q$64:Q215,0)-1)&gt;(1+$O$2),MAX(O$64:O216)&gt;MAX(P$64:P215)),MAX(Q$64:Q215)+1,""))),"")</f>
        <v/>
      </c>
    </row>
    <row r="217" spans="1:17" x14ac:dyDescent="0.2">
      <c r="A217" s="13">
        <f>HLOOKUP($E$2,历史数据!$V$3:$AE$5000,ROW(A215),)</f>
        <v>703341</v>
      </c>
      <c r="B217" s="41">
        <v>36763</v>
      </c>
      <c r="C217" s="100">
        <f>IFERROR(IF(A217&lt;&gt;0,MAX($C$4:C216)+1,""),"")</f>
        <v>212</v>
      </c>
      <c r="D217" s="100"/>
      <c r="E217" s="99">
        <f t="shared" si="51"/>
        <v>36766</v>
      </c>
      <c r="F217" s="101">
        <f>IFERROR(VLOOKUP(E217,历史数据!AH:AJ,3,),"")</f>
        <v>18.504771573604099</v>
      </c>
      <c r="G217" s="101">
        <f t="shared" si="47"/>
        <v>17.025949238578669</v>
      </c>
      <c r="H217" s="105">
        <f t="shared" si="48"/>
        <v>1.3374603538538476E-3</v>
      </c>
      <c r="I217" s="101">
        <f>IFERROR(VLOOKUP(E217,历史数据!AH:AJ,2,),"")</f>
        <v>18.192893401015201</v>
      </c>
      <c r="J217" s="104">
        <f t="shared" si="49"/>
        <v>2</v>
      </c>
      <c r="K217" s="104" t="str">
        <f>IFERROR(IF(AND(J216=$H$2*1,MAX(K$64:K216)=MAX(L$64:L216)),MAX(K$64:K216)+1,""),"")</f>
        <v/>
      </c>
      <c r="L217" s="104" t="str">
        <f>IFERROR(IF(AND($F216/INDEX($F$64:$F217,MATCH(MAX(M$64:M217),M$64:M217,0)-1)&lt;(1-$P$2),MAX(K$64:K217)&gt;MAX(L$64:L216)),MAX(K$64:K217),""),"")</f>
        <v/>
      </c>
      <c r="M217" s="104" t="str">
        <f>IFERROR(IF(E217="","",IF(K217&lt;&gt;"",MAX(M$64:M216)+1,IF(AND($F216/INDEX($F$64:$F217,MATCH(MAX(M$64:M216),M$64:M216,0)-1)&gt;(1+$O$2),MAX(K$64:K217)&gt;MAX(L$64:L216)),MAX(M$64:M216)+1,""))),"")</f>
        <v/>
      </c>
      <c r="N217" s="91">
        <f t="shared" si="50"/>
        <v>2</v>
      </c>
      <c r="O217" s="91" t="str">
        <f>IFERROR(IF(AND(N216=$H$2*1,MAX(O$64:O216)=MAX(P$64:P216)),MAX(O$64:O216)+1,""),"")</f>
        <v/>
      </c>
      <c r="P217" s="91" t="str">
        <f>IFERROR(IF(MOD(MAX(Q$64:Q217),10*MAX(O$64:O217))&lt;=2,IF(AND(F216/INDEX($F$64:$F217,MATCH(MAX(O$64:O217),O$64:O217,0)-1)&lt;(1-$P$2),MAX(O$64:O217)&gt;MAX(P$64:P216)),MAX(O$64:O217),""),IF(AND($F216/INDEX($F$64:$F217,MATCH(MAX(Q$64:Q217),Q$64:Q217,0)-1)&lt;(1-$P$2),MAX(O$64:O217)&gt;MAX(P$64:P216)),MAX(O$64:O217),"")),"")</f>
        <v/>
      </c>
      <c r="Q217" s="91" t="str">
        <f>IFERROR(IF(E217="","",IF(O217&lt;&gt;"",MAX(O$64:O217)*10+1,IF(AND($F216/INDEX($F$64:$F217,MATCH(MAX(Q$64:Q216),Q$64:Q216,0)-1)&gt;(1+$O$2),MAX(O$64:O217)&gt;MAX(P$64:P216)),MAX(Q$64:Q216)+1,""))),"")</f>
        <v/>
      </c>
    </row>
    <row r="218" spans="1:17" x14ac:dyDescent="0.2">
      <c r="A218" s="13">
        <f>HLOOKUP($E$2,历史数据!$V$3:$AE$5000,ROW(A216),)</f>
        <v>1995471</v>
      </c>
      <c r="B218" s="41">
        <v>36766</v>
      </c>
      <c r="C218" s="100">
        <f>IFERROR(IF(A218&lt;&gt;0,MAX($C$4:C217)+1,""),"")</f>
        <v>213</v>
      </c>
      <c r="D218" s="100"/>
      <c r="E218" s="99">
        <f t="shared" si="51"/>
        <v>36767</v>
      </c>
      <c r="F218" s="101">
        <f>IFERROR(VLOOKUP(E218,历史数据!AH:AJ,3,),"")</f>
        <v>18.4787817258883</v>
      </c>
      <c r="G218" s="101">
        <f t="shared" si="47"/>
        <v>17.040676818950921</v>
      </c>
      <c r="H218" s="105">
        <f t="shared" si="48"/>
        <v>8.6500788683663288E-4</v>
      </c>
      <c r="I218" s="101">
        <f>IFERROR(VLOOKUP(E218,历史数据!AH:AJ,2,),"")</f>
        <v>18.504771573604099</v>
      </c>
      <c r="J218" s="104">
        <f t="shared" si="49"/>
        <v>3</v>
      </c>
      <c r="K218" s="104" t="str">
        <f>IFERROR(IF(AND(J217=$H$2*1,MAX(K$64:K217)=MAX(L$64:L217)),MAX(K$64:K217)+1,""),"")</f>
        <v/>
      </c>
      <c r="L218" s="104" t="str">
        <f>IFERROR(IF(AND($F217/INDEX($F$64:$F218,MATCH(MAX(M$64:M218),M$64:M218,0)-1)&lt;(1-$P$2),MAX(K$64:K218)&gt;MAX(L$64:L217)),MAX(K$64:K218),""),"")</f>
        <v/>
      </c>
      <c r="M218" s="104" t="str">
        <f>IFERROR(IF(E218="","",IF(K218&lt;&gt;"",MAX(M$64:M217)+1,IF(AND($F217/INDEX($F$64:$F218,MATCH(MAX(M$64:M217),M$64:M217,0)-1)&gt;(1+$O$2),MAX(K$64:K218)&gt;MAX(L$64:L217)),MAX(M$64:M217)+1,""))),"")</f>
        <v/>
      </c>
      <c r="N218" s="91">
        <f t="shared" si="50"/>
        <v>3</v>
      </c>
      <c r="O218" s="91" t="str">
        <f>IFERROR(IF(AND(N217=$H$2*1,MAX(O$64:O217)=MAX(P$64:P217)),MAX(O$64:O217)+1,""),"")</f>
        <v/>
      </c>
      <c r="P218" s="91" t="str">
        <f>IFERROR(IF(MOD(MAX(Q$64:Q218),10*MAX(O$64:O218))&lt;=2,IF(AND(F217/INDEX($F$64:$F218,MATCH(MAX(O$64:O218),O$64:O218,0)-1)&lt;(1-$P$2),MAX(O$64:O218)&gt;MAX(P$64:P217)),MAX(O$64:O218),""),IF(AND($F217/INDEX($F$64:$F218,MATCH(MAX(Q$64:Q218),Q$64:Q218,0)-1)&lt;(1-$P$2),MAX(O$64:O218)&gt;MAX(P$64:P217)),MAX(O$64:O218),"")),"")</f>
        <v/>
      </c>
      <c r="Q218" s="91" t="str">
        <f>IFERROR(IF(E218="","",IF(O218&lt;&gt;"",MAX(O$64:O218)*10+1,IF(AND($F217/INDEX($F$64:$F218,MATCH(MAX(Q$64:Q217),Q$64:Q217,0)-1)&gt;(1+$O$2),MAX(O$64:O218)&gt;MAX(P$64:P217)),MAX(Q$64:Q217)+1,""))),"")</f>
        <v/>
      </c>
    </row>
    <row r="219" spans="1:17" x14ac:dyDescent="0.2">
      <c r="A219" s="13">
        <f>HLOOKUP($E$2,历史数据!$V$3:$AE$5000,ROW(A217),)</f>
        <v>1199298</v>
      </c>
      <c r="B219" s="41">
        <v>36767</v>
      </c>
      <c r="C219" s="100">
        <f>IFERROR(IF(A219&lt;&gt;0,MAX($C$4:C218)+1,""),"")</f>
        <v>214</v>
      </c>
      <c r="D219" s="100"/>
      <c r="E219" s="99">
        <f t="shared" si="51"/>
        <v>36768</v>
      </c>
      <c r="F219" s="101">
        <f>IFERROR(VLOOKUP(E219,历史数据!AH:AJ,3,),"")</f>
        <v>18.582741116751301</v>
      </c>
      <c r="G219" s="101">
        <f t="shared" si="47"/>
        <v>17.05670389170896</v>
      </c>
      <c r="H219" s="105">
        <f t="shared" si="48"/>
        <v>9.4051855617705016E-4</v>
      </c>
      <c r="I219" s="101">
        <f>IFERROR(VLOOKUP(E219,历史数据!AH:AJ,2,),"")</f>
        <v>18.712690355329901</v>
      </c>
      <c r="J219" s="104">
        <f t="shared" si="49"/>
        <v>4</v>
      </c>
      <c r="K219" s="104" t="str">
        <f>IFERROR(IF(AND(J218=$H$2*1,MAX(K$64:K218)=MAX(L$64:L218)),MAX(K$64:K218)+1,""),"")</f>
        <v/>
      </c>
      <c r="L219" s="104" t="str">
        <f>IFERROR(IF(AND($F218/INDEX($F$64:$F219,MATCH(MAX(M$64:M219),M$64:M219,0)-1)&lt;(1-$P$2),MAX(K$64:K219)&gt;MAX(L$64:L218)),MAX(K$64:K219),""),"")</f>
        <v/>
      </c>
      <c r="M219" s="104" t="str">
        <f>IFERROR(IF(E219="","",IF(K219&lt;&gt;"",MAX(M$64:M218)+1,IF(AND($F218/INDEX($F$64:$F219,MATCH(MAX(M$64:M218),M$64:M218,0)-1)&gt;(1+$O$2),MAX(K$64:K219)&gt;MAX(L$64:L218)),MAX(M$64:M218)+1,""))),"")</f>
        <v/>
      </c>
      <c r="N219" s="91">
        <f t="shared" si="50"/>
        <v>4</v>
      </c>
      <c r="O219" s="91" t="str">
        <f>IFERROR(IF(AND(N218=$H$2*1,MAX(O$64:O218)=MAX(P$64:P218)),MAX(O$64:O218)+1,""),"")</f>
        <v/>
      </c>
      <c r="P219" s="91" t="str">
        <f>IFERROR(IF(MOD(MAX(Q$64:Q219),10*MAX(O$64:O219))&lt;=2,IF(AND(F218/INDEX($F$64:$F219,MATCH(MAX(O$64:O219),O$64:O219,0)-1)&lt;(1-$P$2),MAX(O$64:O219)&gt;MAX(P$64:P218)),MAX(O$64:O219),""),IF(AND($F218/INDEX($F$64:$F219,MATCH(MAX(Q$64:Q219),Q$64:Q219,0)-1)&lt;(1-$P$2),MAX(O$64:O219)&gt;MAX(P$64:P218)),MAX(O$64:O219),"")),"")</f>
        <v/>
      </c>
      <c r="Q219" s="91" t="str">
        <f>IFERROR(IF(E219="","",IF(O219&lt;&gt;"",MAX(O$64:O219)*10+1,IF(AND($F218/INDEX($F$64:$F219,MATCH(MAX(Q$64:Q218),Q$64:Q218,0)-1)&gt;(1+$O$2),MAX(O$64:O219)&gt;MAX(P$64:P218)),MAX(Q$64:Q218)+1,""))),"")</f>
        <v/>
      </c>
    </row>
    <row r="220" spans="1:17" x14ac:dyDescent="0.2">
      <c r="A220" s="13">
        <f>HLOOKUP($E$2,历史数据!$V$3:$AE$5000,ROW(A218),)</f>
        <v>2731475</v>
      </c>
      <c r="B220" s="41">
        <v>36768</v>
      </c>
      <c r="C220" s="100">
        <f>IFERROR(IF(A220&lt;&gt;0,MAX($C$4:C219)+1,""),"")</f>
        <v>215</v>
      </c>
      <c r="D220" s="100"/>
      <c r="E220" s="99">
        <f t="shared" si="51"/>
        <v>36769</v>
      </c>
      <c r="F220" s="101">
        <f>IFERROR(VLOOKUP(E220,历史数据!AH:AJ,3,),"")</f>
        <v>17.6081218274112</v>
      </c>
      <c r="G220" s="101">
        <f t="shared" si="47"/>
        <v>17.058869712351939</v>
      </c>
      <c r="H220" s="105">
        <f t="shared" si="48"/>
        <v>1.2697767732428034E-4</v>
      </c>
      <c r="I220" s="101">
        <f>IFERROR(VLOOKUP(E220,历史数据!AH:AJ,2,),"")</f>
        <v>18.309847715736002</v>
      </c>
      <c r="J220" s="104">
        <f t="shared" si="49"/>
        <v>5</v>
      </c>
      <c r="K220" s="104" t="str">
        <f>IFERROR(IF(AND(J219=$H$2*1,MAX(K$64:K219)=MAX(L$64:L219)),MAX(K$64:K219)+1,""),"")</f>
        <v/>
      </c>
      <c r="L220" s="104" t="str">
        <f>IFERROR(IF(AND($F219/INDEX($F$64:$F220,MATCH(MAX(M$64:M220),M$64:M220,0)-1)&lt;(1-$P$2),MAX(K$64:K220)&gt;MAX(L$64:L219)),MAX(K$64:K220),""),"")</f>
        <v/>
      </c>
      <c r="M220" s="104" t="str">
        <f>IFERROR(IF(E220="","",IF(K220&lt;&gt;"",MAX(M$64:M219)+1,IF(AND($F219/INDEX($F$64:$F220,MATCH(MAX(M$64:M219),M$64:M219,0)-1)&gt;(1+$O$2),MAX(K$64:K220)&gt;MAX(L$64:L219)),MAX(M$64:M219)+1,""))),"")</f>
        <v/>
      </c>
      <c r="N220" s="91">
        <f t="shared" si="50"/>
        <v>5</v>
      </c>
      <c r="O220" s="91" t="str">
        <f>IFERROR(IF(AND(N219=$H$2*1,MAX(O$64:O219)=MAX(P$64:P219)),MAX(O$64:O219)+1,""),"")</f>
        <v/>
      </c>
      <c r="P220" s="91" t="str">
        <f>IFERROR(IF(MOD(MAX(Q$64:Q220),10*MAX(O$64:O220))&lt;=2,IF(AND(F219/INDEX($F$64:$F220,MATCH(MAX(O$64:O220),O$64:O220,0)-1)&lt;(1-$P$2),MAX(O$64:O220)&gt;MAX(P$64:P219)),MAX(O$64:O220),""),IF(AND($F219/INDEX($F$64:$F220,MATCH(MAX(Q$64:Q220),Q$64:Q220,0)-1)&lt;(1-$P$2),MAX(O$64:O220)&gt;MAX(P$64:P219)),MAX(O$64:O220),"")),"")</f>
        <v/>
      </c>
      <c r="Q220" s="91" t="str">
        <f>IFERROR(IF(E220="","",IF(O220&lt;&gt;"",MAX(O$64:O220)*10+1,IF(AND($F219/INDEX($F$64:$F220,MATCH(MAX(Q$64:Q219),Q$64:Q219,0)-1)&gt;(1+$O$2),MAX(O$64:O220)&gt;MAX(P$64:P219)),MAX(Q$64:Q219)+1,""))),"")</f>
        <v/>
      </c>
    </row>
    <row r="221" spans="1:17" x14ac:dyDescent="0.2">
      <c r="A221" s="13">
        <f>HLOOKUP($E$2,历史数据!$V$3:$AE$5000,ROW(A219),)</f>
        <v>1299529</v>
      </c>
      <c r="B221" s="41">
        <v>36769</v>
      </c>
      <c r="C221" s="100">
        <f>IFERROR(IF(A221&lt;&gt;0,MAX($C$4:C220)+1,""),"")</f>
        <v>216</v>
      </c>
      <c r="D221" s="100"/>
      <c r="E221" s="99">
        <f t="shared" si="51"/>
        <v>36770</v>
      </c>
      <c r="F221" s="101">
        <f>IFERROR(VLOOKUP(E221,历史数据!AH:AJ,3,),"")</f>
        <v>17.4781725888325</v>
      </c>
      <c r="G221" s="101">
        <f t="shared" si="47"/>
        <v>17.071214890016915</v>
      </c>
      <c r="H221" s="105">
        <f t="shared" si="48"/>
        <v>7.2368086943286336E-4</v>
      </c>
      <c r="I221" s="101">
        <f>IFERROR(VLOOKUP(E221,历史数据!AH:AJ,2,),"")</f>
        <v>17.4781725888325</v>
      </c>
      <c r="J221" s="104">
        <f t="shared" si="49"/>
        <v>6</v>
      </c>
      <c r="K221" s="104" t="str">
        <f>IFERROR(IF(AND(J220=$H$2*1,MAX(K$64:K220)=MAX(L$64:L220)),MAX(K$64:K220)+1,""),"")</f>
        <v/>
      </c>
      <c r="L221" s="104" t="str">
        <f>IFERROR(IF(AND($F220/INDEX($F$64:$F221,MATCH(MAX(M$64:M221),M$64:M221,0)-1)&lt;(1-$P$2),MAX(K$64:K221)&gt;MAX(L$64:L220)),MAX(K$64:K221),""),"")</f>
        <v/>
      </c>
      <c r="M221" s="104" t="str">
        <f>IFERROR(IF(E221="","",IF(K221&lt;&gt;"",MAX(M$64:M220)+1,IF(AND($F220/INDEX($F$64:$F221,MATCH(MAX(M$64:M220),M$64:M220,0)-1)&gt;(1+$O$2),MAX(K$64:K221)&gt;MAX(L$64:L220)),MAX(M$64:M220)+1,""))),"")</f>
        <v/>
      </c>
      <c r="N221" s="91">
        <f t="shared" si="50"/>
        <v>6</v>
      </c>
      <c r="O221" s="91" t="str">
        <f>IFERROR(IF(AND(N220=$H$2*1,MAX(O$64:O220)=MAX(P$64:P220)),MAX(O$64:O220)+1,""),"")</f>
        <v/>
      </c>
      <c r="P221" s="91" t="str">
        <f>IFERROR(IF(MOD(MAX(Q$64:Q221),10*MAX(O$64:O221))&lt;=2,IF(AND(F220/INDEX($F$64:$F221,MATCH(MAX(O$64:O221),O$64:O221,0)-1)&lt;(1-$P$2),MAX(O$64:O221)&gt;MAX(P$64:P220)),MAX(O$64:O221),""),IF(AND($F220/INDEX($F$64:$F221,MATCH(MAX(Q$64:Q221),Q$64:Q221,0)-1)&lt;(1-$P$2),MAX(O$64:O221)&gt;MAX(P$64:P220)),MAX(O$64:O221),"")),"")</f>
        <v/>
      </c>
      <c r="Q221" s="91" t="str">
        <f>IFERROR(IF(E221="","",IF(O221&lt;&gt;"",MAX(O$64:O221)*10+1,IF(AND($F220/INDEX($F$64:$F221,MATCH(MAX(Q$64:Q220),Q$64:Q220,0)-1)&gt;(1+$O$2),MAX(O$64:O221)&gt;MAX(P$64:P220)),MAX(Q$64:Q220)+1,""))),"")</f>
        <v/>
      </c>
    </row>
    <row r="222" spans="1:17" x14ac:dyDescent="0.2">
      <c r="A222" s="13">
        <f>HLOOKUP($E$2,历史数据!$V$3:$AE$5000,ROW(A220),)</f>
        <v>695468</v>
      </c>
      <c r="B222" s="41">
        <v>36770</v>
      </c>
      <c r="C222" s="100">
        <f>IFERROR(IF(A222&lt;&gt;0,MAX($C$4:C221)+1,""),"")</f>
        <v>217</v>
      </c>
      <c r="D222" s="100"/>
      <c r="E222" s="99">
        <f t="shared" si="51"/>
        <v>36773</v>
      </c>
      <c r="F222" s="101">
        <f>IFERROR(VLOOKUP(E222,历史数据!AH:AJ,3,),"")</f>
        <v>17.517157360406099</v>
      </c>
      <c r="G222" s="101">
        <f t="shared" si="47"/>
        <v>17.070348561759722</v>
      </c>
      <c r="H222" s="105">
        <f t="shared" si="48"/>
        <v>-5.0747897134106879E-5</v>
      </c>
      <c r="I222" s="101">
        <f>IFERROR(VLOOKUP(E222,历史数据!AH:AJ,2,),"")</f>
        <v>17.153299492385798</v>
      </c>
      <c r="J222" s="104">
        <f t="shared" si="49"/>
        <v>0</v>
      </c>
      <c r="K222" s="104" t="str">
        <f>IFERROR(IF(AND(J221=$H$2*1,MAX(K$64:K221)=MAX(L$64:L221)),MAX(K$64:K221)+1,""),"")</f>
        <v/>
      </c>
      <c r="L222" s="104" t="str">
        <f>IFERROR(IF(AND($F221/INDEX($F$64:$F222,MATCH(MAX(M$64:M222),M$64:M222,0)-1)&lt;(1-$P$2),MAX(K$64:K222)&gt;MAX(L$64:L221)),MAX(K$64:K222),""),"")</f>
        <v/>
      </c>
      <c r="M222" s="104" t="str">
        <f>IFERROR(IF(E222="","",IF(K222&lt;&gt;"",MAX(M$64:M221)+1,IF(AND($F221/INDEX($F$64:$F222,MATCH(MAX(M$64:M221),M$64:M221,0)-1)&gt;(1+$O$2),MAX(K$64:K222)&gt;MAX(L$64:L221)),MAX(M$64:M221)+1,""))),"")</f>
        <v/>
      </c>
      <c r="N222" s="91">
        <f t="shared" si="50"/>
        <v>0</v>
      </c>
      <c r="O222" s="91" t="str">
        <f>IFERROR(IF(AND(N221=$H$2*1,MAX(O$64:O221)=MAX(P$64:P221)),MAX(O$64:O221)+1,""),"")</f>
        <v/>
      </c>
      <c r="P222" s="91" t="str">
        <f>IFERROR(IF(MOD(MAX(Q$64:Q222),10*MAX(O$64:O222))&lt;=2,IF(AND(F221/INDEX($F$64:$F222,MATCH(MAX(O$64:O222),O$64:O222,0)-1)&lt;(1-$P$2),MAX(O$64:O222)&gt;MAX(P$64:P221)),MAX(O$64:O222),""),IF(AND($F221/INDEX($F$64:$F222,MATCH(MAX(Q$64:Q222),Q$64:Q222,0)-1)&lt;(1-$P$2),MAX(O$64:O222)&gt;MAX(P$64:P221)),MAX(O$64:O222),"")),"")</f>
        <v/>
      </c>
      <c r="Q222" s="91" t="str">
        <f>IFERROR(IF(E222="","",IF(O222&lt;&gt;"",MAX(O$64:O222)*10+1,IF(AND($F221/INDEX($F$64:$F222,MATCH(MAX(Q$64:Q221),Q$64:Q221,0)-1)&gt;(1+$O$2),MAX(O$64:O222)&gt;MAX(P$64:P221)),MAX(Q$64:Q221)+1,""))),"")</f>
        <v/>
      </c>
    </row>
    <row r="223" spans="1:17" x14ac:dyDescent="0.2">
      <c r="A223" s="13">
        <f>HLOOKUP($E$2,历史数据!$V$3:$AE$5000,ROW(A221),)</f>
        <v>318115</v>
      </c>
      <c r="B223" s="41">
        <v>36773</v>
      </c>
      <c r="C223" s="100">
        <f>IFERROR(IF(A223&lt;&gt;0,MAX($C$4:C222)+1,""),"")</f>
        <v>218</v>
      </c>
      <c r="D223" s="100"/>
      <c r="E223" s="99">
        <f t="shared" si="51"/>
        <v>36774</v>
      </c>
      <c r="F223" s="101">
        <f>IFERROR(VLOOKUP(E223,历史数据!AH:AJ,3,),"")</f>
        <v>16.893401015228399</v>
      </c>
      <c r="G223" s="101">
        <f t="shared" si="47"/>
        <v>17.057353637901858</v>
      </c>
      <c r="H223" s="105">
        <f t="shared" si="48"/>
        <v>-7.6125708920637969E-4</v>
      </c>
      <c r="I223" s="101">
        <f>IFERROR(VLOOKUP(E223,历史数据!AH:AJ,2,),"")</f>
        <v>17.543147208121798</v>
      </c>
      <c r="J223" s="104">
        <f t="shared" si="49"/>
        <v>0</v>
      </c>
      <c r="K223" s="104" t="str">
        <f>IFERROR(IF(AND(J222=$H$2*1,MAX(K$64:K222)=MAX(L$64:L222)),MAX(K$64:K222)+1,""),"")</f>
        <v/>
      </c>
      <c r="L223" s="104" t="str">
        <f>IFERROR(IF(AND($F222/INDEX($F$64:$F223,MATCH(MAX(M$64:M223),M$64:M223,0)-1)&lt;(1-$P$2),MAX(K$64:K223)&gt;MAX(L$64:L222)),MAX(K$64:K223),""),"")</f>
        <v/>
      </c>
      <c r="M223" s="104" t="str">
        <f>IFERROR(IF(E223="","",IF(K223&lt;&gt;"",MAX(M$64:M222)+1,IF(AND($F222/INDEX($F$64:$F223,MATCH(MAX(M$64:M222),M$64:M222,0)-1)&gt;(1+$O$2),MAX(K$64:K223)&gt;MAX(L$64:L222)),MAX(M$64:M222)+1,""))),"")</f>
        <v/>
      </c>
      <c r="N223" s="91">
        <f t="shared" si="50"/>
        <v>0</v>
      </c>
      <c r="O223" s="91" t="str">
        <f>IFERROR(IF(AND(N222=$H$2*1,MAX(O$64:O222)=MAX(P$64:P222)),MAX(O$64:O222)+1,""),"")</f>
        <v/>
      </c>
      <c r="P223" s="91" t="str">
        <f>IFERROR(IF(MOD(MAX(Q$64:Q223),10*MAX(O$64:O223))&lt;=2,IF(AND(F222/INDEX($F$64:$F223,MATCH(MAX(O$64:O223),O$64:O223,0)-1)&lt;(1-$P$2),MAX(O$64:O223)&gt;MAX(P$64:P222)),MAX(O$64:O223),""),IF(AND($F222/INDEX($F$64:$F223,MATCH(MAX(Q$64:Q223),Q$64:Q223,0)-1)&lt;(1-$P$2),MAX(O$64:O223)&gt;MAX(P$64:P222)),MAX(O$64:O223),"")),"")</f>
        <v/>
      </c>
      <c r="Q223" s="91" t="str">
        <f>IFERROR(IF(E223="","",IF(O223&lt;&gt;"",MAX(O$64:O223)*10+1,IF(AND($F222/INDEX($F$64:$F223,MATCH(MAX(Q$64:Q222),Q$64:Q222,0)-1)&gt;(1+$O$2),MAX(O$64:O223)&gt;MAX(P$64:P222)),MAX(Q$64:Q222)+1,""))),"")</f>
        <v/>
      </c>
    </row>
    <row r="224" spans="1:17" x14ac:dyDescent="0.2">
      <c r="A224" s="13">
        <f>HLOOKUP($E$2,历史数据!$V$3:$AE$5000,ROW(A222),)</f>
        <v>322002</v>
      </c>
      <c r="B224" s="41">
        <v>36774</v>
      </c>
      <c r="C224" s="100">
        <f>IFERROR(IF(A224&lt;&gt;0,MAX($C$4:C223)+1,""),"")</f>
        <v>219</v>
      </c>
      <c r="D224" s="100"/>
      <c r="E224" s="99">
        <f t="shared" si="51"/>
        <v>36775</v>
      </c>
      <c r="F224" s="101">
        <f>IFERROR(VLOOKUP(E224,历史数据!AH:AJ,3,),"")</f>
        <v>16.893401015228399</v>
      </c>
      <c r="G224" s="101">
        <f t="shared" si="47"/>
        <v>17.044358714043991</v>
      </c>
      <c r="H224" s="105">
        <f t="shared" si="48"/>
        <v>-7.6183704305643474E-4</v>
      </c>
      <c r="I224" s="101">
        <f>IFERROR(VLOOKUP(E224,历史数据!AH:AJ,2,),"")</f>
        <v>16.893401015228399</v>
      </c>
      <c r="J224" s="104">
        <f t="shared" si="49"/>
        <v>0</v>
      </c>
      <c r="K224" s="104" t="str">
        <f>IFERROR(IF(AND(J223=$H$2*1,MAX(K$64:K223)=MAX(L$64:L223)),MAX(K$64:K223)+1,""),"")</f>
        <v/>
      </c>
      <c r="L224" s="104" t="str">
        <f>IFERROR(IF(AND($F223/INDEX($F$64:$F224,MATCH(MAX(M$64:M224),M$64:M224,0)-1)&lt;(1-$P$2),MAX(K$64:K224)&gt;MAX(L$64:L223)),MAX(K$64:K224),""),"")</f>
        <v/>
      </c>
      <c r="M224" s="104" t="str">
        <f>IFERROR(IF(E224="","",IF(K224&lt;&gt;"",MAX(M$64:M223)+1,IF(AND($F223/INDEX($F$64:$F224,MATCH(MAX(M$64:M223),M$64:M223,0)-1)&gt;(1+$O$2),MAX(K$64:K224)&gt;MAX(L$64:L223)),MAX(M$64:M223)+1,""))),"")</f>
        <v/>
      </c>
      <c r="N224" s="91">
        <f t="shared" si="50"/>
        <v>0</v>
      </c>
      <c r="O224" s="91" t="str">
        <f>IFERROR(IF(AND(N223=$H$2*1,MAX(O$64:O223)=MAX(P$64:P223)),MAX(O$64:O223)+1,""),"")</f>
        <v/>
      </c>
      <c r="P224" s="91" t="str">
        <f>IFERROR(IF(MOD(MAX(Q$64:Q224),10*MAX(O$64:O224))&lt;=2,IF(AND(F223/INDEX($F$64:$F224,MATCH(MAX(O$64:O224),O$64:O224,0)-1)&lt;(1-$P$2),MAX(O$64:O224)&gt;MAX(P$64:P223)),MAX(O$64:O224),""),IF(AND($F223/INDEX($F$64:$F224,MATCH(MAX(Q$64:Q224),Q$64:Q224,0)-1)&lt;(1-$P$2),MAX(O$64:O224)&gt;MAX(P$64:P223)),MAX(O$64:O224),"")),"")</f>
        <v/>
      </c>
      <c r="Q224" s="91" t="str">
        <f>IFERROR(IF(E224="","",IF(O224&lt;&gt;"",MAX(O$64:O224)*10+1,IF(AND($F223/INDEX($F$64:$F224,MATCH(MAX(Q$64:Q223),Q$64:Q223,0)-1)&gt;(1+$O$2),MAX(O$64:O224)&gt;MAX(P$64:P223)),MAX(Q$64:Q223)+1,""))),"")</f>
        <v/>
      </c>
    </row>
    <row r="225" spans="1:17" x14ac:dyDescent="0.2">
      <c r="A225" s="13">
        <f>HLOOKUP($E$2,历史数据!$V$3:$AE$5000,ROW(A223),)</f>
        <v>312115</v>
      </c>
      <c r="B225" s="41">
        <v>36775</v>
      </c>
      <c r="C225" s="100">
        <f>IFERROR(IF(A225&lt;&gt;0,MAX($C$4:C224)+1,""),"")</f>
        <v>220</v>
      </c>
      <c r="D225" s="100"/>
      <c r="E225" s="99">
        <f t="shared" si="51"/>
        <v>36776</v>
      </c>
      <c r="F225" s="101">
        <f>IFERROR(VLOOKUP(E225,历史数据!AH:AJ,3,),"")</f>
        <v>16.945380710659901</v>
      </c>
      <c r="G225" s="101">
        <f t="shared" si="47"/>
        <v>17.027898477157358</v>
      </c>
      <c r="H225" s="105">
        <f t="shared" si="48"/>
        <v>-9.6572931623828406E-4</v>
      </c>
      <c r="I225" s="101">
        <f>IFERROR(VLOOKUP(E225,历史数据!AH:AJ,2,),"")</f>
        <v>17.023350253807099</v>
      </c>
      <c r="J225" s="104">
        <f t="shared" si="49"/>
        <v>0</v>
      </c>
      <c r="K225" s="104" t="str">
        <f>IFERROR(IF(AND(J224=$H$2*1,MAX(K$64:K224)=MAX(L$64:L224)),MAX(K$64:K224)+1,""),"")</f>
        <v/>
      </c>
      <c r="L225" s="104" t="str">
        <f>IFERROR(IF(AND($F224/INDEX($F$64:$F225,MATCH(MAX(M$64:M225),M$64:M225,0)-1)&lt;(1-$P$2),MAX(K$64:K225)&gt;MAX(L$64:L224)),MAX(K$64:K225),""),"")</f>
        <v/>
      </c>
      <c r="M225" s="104" t="str">
        <f>IFERROR(IF(E225="","",IF(K225&lt;&gt;"",MAX(M$64:M224)+1,IF(AND($F224/INDEX($F$64:$F225,MATCH(MAX(M$64:M224),M$64:M224,0)-1)&gt;(1+$O$2),MAX(K$64:K225)&gt;MAX(L$64:L224)),MAX(M$64:M224)+1,""))),"")</f>
        <v/>
      </c>
      <c r="N225" s="91">
        <f t="shared" si="50"/>
        <v>0</v>
      </c>
      <c r="O225" s="91" t="str">
        <f>IFERROR(IF(AND(N224=$H$2*1,MAX(O$64:O224)=MAX(P$64:P224)),MAX(O$64:O224)+1,""),"")</f>
        <v/>
      </c>
      <c r="P225" s="91" t="str">
        <f>IFERROR(IF(MOD(MAX(Q$64:Q225),10*MAX(O$64:O225))&lt;=2,IF(AND(F224/INDEX($F$64:$F225,MATCH(MAX(O$64:O225),O$64:O225,0)-1)&lt;(1-$P$2),MAX(O$64:O225)&gt;MAX(P$64:P224)),MAX(O$64:O225),""),IF(AND($F224/INDEX($F$64:$F225,MATCH(MAX(Q$64:Q225),Q$64:Q225,0)-1)&lt;(1-$P$2),MAX(O$64:O225)&gt;MAX(P$64:P224)),MAX(O$64:O225),"")),"")</f>
        <v/>
      </c>
      <c r="Q225" s="91" t="str">
        <f>IFERROR(IF(E225="","",IF(O225&lt;&gt;"",MAX(O$64:O225)*10+1,IF(AND($F224/INDEX($F$64:$F225,MATCH(MAX(Q$64:Q224),Q$64:Q224,0)-1)&gt;(1+$O$2),MAX(O$64:O225)&gt;MAX(P$64:P224)),MAX(Q$64:Q224)+1,""))),"")</f>
        <v/>
      </c>
    </row>
    <row r="226" spans="1:17" x14ac:dyDescent="0.2">
      <c r="A226" s="13">
        <f>HLOOKUP($E$2,历史数据!$V$3:$AE$5000,ROW(A224),)</f>
        <v>377239</v>
      </c>
      <c r="B226" s="41">
        <v>36776</v>
      </c>
      <c r="C226" s="100">
        <f>IFERROR(IF(A226&lt;&gt;0,MAX($C$4:C225)+1,""),"")</f>
        <v>221</v>
      </c>
      <c r="D226" s="100"/>
      <c r="E226" s="99">
        <f t="shared" si="51"/>
        <v>36777</v>
      </c>
      <c r="F226" s="101">
        <f>IFERROR(VLOOKUP(E226,历史数据!AH:AJ,3,),"")</f>
        <v>17.2182741116751</v>
      </c>
      <c r="G226" s="101">
        <f t="shared" si="47"/>
        <v>17.010355329949235</v>
      </c>
      <c r="H226" s="105">
        <f t="shared" si="48"/>
        <v>-1.0302590910825637E-3</v>
      </c>
      <c r="I226" s="101">
        <f>IFERROR(VLOOKUP(E226,历史数据!AH:AJ,2,),"")</f>
        <v>17.049340101522802</v>
      </c>
      <c r="J226" s="104">
        <f t="shared" si="49"/>
        <v>0</v>
      </c>
      <c r="K226" s="104" t="str">
        <f>IFERROR(IF(AND(J225=$H$2*1,MAX(K$64:K225)=MAX(L$64:L225)),MAX(K$64:K225)+1,""),"")</f>
        <v/>
      </c>
      <c r="L226" s="104" t="str">
        <f>IFERROR(IF(AND($F225/INDEX($F$64:$F226,MATCH(MAX(M$64:M226),M$64:M226,0)-1)&lt;(1-$P$2),MAX(K$64:K226)&gt;MAX(L$64:L225)),MAX(K$64:K226),""),"")</f>
        <v/>
      </c>
      <c r="M226" s="104" t="str">
        <f>IFERROR(IF(E226="","",IF(K226&lt;&gt;"",MAX(M$64:M225)+1,IF(AND($F225/INDEX($F$64:$F226,MATCH(MAX(M$64:M225),M$64:M225,0)-1)&gt;(1+$O$2),MAX(K$64:K226)&gt;MAX(L$64:L225)),MAX(M$64:M225)+1,""))),"")</f>
        <v/>
      </c>
      <c r="N226" s="91">
        <f t="shared" si="50"/>
        <v>0</v>
      </c>
      <c r="O226" s="91" t="str">
        <f>IFERROR(IF(AND(N225=$H$2*1,MAX(O$64:O225)=MAX(P$64:P225)),MAX(O$64:O225)+1,""),"")</f>
        <v/>
      </c>
      <c r="P226" s="91" t="str">
        <f>IFERROR(IF(MOD(MAX(Q$64:Q226),10*MAX(O$64:O226))&lt;=2,IF(AND(F225/INDEX($F$64:$F226,MATCH(MAX(O$64:O226),O$64:O226,0)-1)&lt;(1-$P$2),MAX(O$64:O226)&gt;MAX(P$64:P225)),MAX(O$64:O226),""),IF(AND($F225/INDEX($F$64:$F226,MATCH(MAX(Q$64:Q226),Q$64:Q226,0)-1)&lt;(1-$P$2),MAX(O$64:O226)&gt;MAX(P$64:P225)),MAX(O$64:O226),"")),"")</f>
        <v/>
      </c>
      <c r="Q226" s="91" t="str">
        <f>IFERROR(IF(E226="","",IF(O226&lt;&gt;"",MAX(O$64:O226)*10+1,IF(AND($F225/INDEX($F$64:$F226,MATCH(MAX(Q$64:Q225),Q$64:Q225,0)-1)&gt;(1+$O$2),MAX(O$64:O226)&gt;MAX(P$64:P225)),MAX(Q$64:Q225)+1,""))),"")</f>
        <v/>
      </c>
    </row>
    <row r="227" spans="1:17" x14ac:dyDescent="0.2">
      <c r="A227" s="13">
        <f>HLOOKUP($E$2,历史数据!$V$3:$AE$5000,ROW(A225),)</f>
        <v>224663</v>
      </c>
      <c r="B227" s="41">
        <v>36777</v>
      </c>
      <c r="C227" s="100">
        <f>IFERROR(IF(A227&lt;&gt;0,MAX($C$4:C226)+1,""),"")</f>
        <v>222</v>
      </c>
      <c r="D227" s="100"/>
      <c r="E227" s="99">
        <f t="shared" si="51"/>
        <v>36780</v>
      </c>
      <c r="F227" s="101">
        <f>IFERROR(VLOOKUP(E227,历史数据!AH:AJ,3,),"")</f>
        <v>17.803045685279201</v>
      </c>
      <c r="G227" s="101">
        <f t="shared" si="47"/>
        <v>17.011438240270728</v>
      </c>
      <c r="H227" s="105">
        <f t="shared" si="48"/>
        <v>6.3661828368033468E-5</v>
      </c>
      <c r="I227" s="101">
        <f>IFERROR(VLOOKUP(E227,历史数据!AH:AJ,2,),"")</f>
        <v>17.4651776649746</v>
      </c>
      <c r="J227" s="104">
        <f t="shared" si="49"/>
        <v>1</v>
      </c>
      <c r="K227" s="104" t="str">
        <f>IFERROR(IF(AND(J226=$H$2*1,MAX(K$64:K226)=MAX(L$64:L226)),MAX(K$64:K226)+1,""),"")</f>
        <v/>
      </c>
      <c r="L227" s="104" t="str">
        <f>IFERROR(IF(AND($F226/INDEX($F$64:$F227,MATCH(MAX(M$64:M227),M$64:M227,0)-1)&lt;(1-$P$2),MAX(K$64:K227)&gt;MAX(L$64:L226)),MAX(K$64:K227),""),"")</f>
        <v/>
      </c>
      <c r="M227" s="104" t="str">
        <f>IFERROR(IF(E227="","",IF(K227&lt;&gt;"",MAX(M$64:M226)+1,IF(AND($F226/INDEX($F$64:$F227,MATCH(MAX(M$64:M226),M$64:M226,0)-1)&gt;(1+$O$2),MAX(K$64:K227)&gt;MAX(L$64:L226)),MAX(M$64:M226)+1,""))),"")</f>
        <v/>
      </c>
      <c r="N227" s="91">
        <f t="shared" si="50"/>
        <v>1</v>
      </c>
      <c r="O227" s="91" t="str">
        <f>IFERROR(IF(AND(N226=$H$2*1,MAX(O$64:O226)=MAX(P$64:P226)),MAX(O$64:O226)+1,""),"")</f>
        <v/>
      </c>
      <c r="P227" s="91" t="str">
        <f>IFERROR(IF(MOD(MAX(Q$64:Q227),10*MAX(O$64:O227))&lt;=2,IF(AND(F226/INDEX($F$64:$F227,MATCH(MAX(O$64:O227),O$64:O227,0)-1)&lt;(1-$P$2),MAX(O$64:O227)&gt;MAX(P$64:P226)),MAX(O$64:O227),""),IF(AND($F226/INDEX($F$64:$F227,MATCH(MAX(Q$64:Q227),Q$64:Q227,0)-1)&lt;(1-$P$2),MAX(O$64:O227)&gt;MAX(P$64:P226)),MAX(O$64:O227),"")),"")</f>
        <v/>
      </c>
      <c r="Q227" s="91" t="str">
        <f>IFERROR(IF(E227="","",IF(O227&lt;&gt;"",MAX(O$64:O227)*10+1,IF(AND($F226/INDEX($F$64:$F227,MATCH(MAX(Q$64:Q226),Q$64:Q226,0)-1)&gt;(1+$O$2),MAX(O$64:O227)&gt;MAX(P$64:P226)),MAX(Q$64:Q226)+1,""))),"")</f>
        <v/>
      </c>
    </row>
    <row r="228" spans="1:17" x14ac:dyDescent="0.2">
      <c r="A228" s="13">
        <f>HLOOKUP($E$2,历史数据!$V$3:$AE$5000,ROW(A226),)</f>
        <v>492050</v>
      </c>
      <c r="B228" s="41">
        <v>36780</v>
      </c>
      <c r="C228" s="100">
        <f>IFERROR(IF(A228&lt;&gt;0,MAX($C$4:C227)+1,""),"")</f>
        <v>223</v>
      </c>
      <c r="D228" s="100"/>
      <c r="E228" s="99">
        <f t="shared" si="51"/>
        <v>36781</v>
      </c>
      <c r="F228" s="101">
        <f>IFERROR(VLOOKUP(E228,历史数据!AH:AJ,3,),"")</f>
        <v>17.621116751269</v>
      </c>
      <c r="G228" s="101">
        <f t="shared" si="47"/>
        <v>17.016419627749578</v>
      </c>
      <c r="H228" s="105">
        <f t="shared" si="48"/>
        <v>2.9282576866762611E-4</v>
      </c>
      <c r="I228" s="101">
        <f>IFERROR(VLOOKUP(E228,历史数据!AH:AJ,2,),"")</f>
        <v>17.673096446700502</v>
      </c>
      <c r="J228" s="104">
        <f t="shared" si="49"/>
        <v>2</v>
      </c>
      <c r="K228" s="104" t="str">
        <f>IFERROR(IF(AND(J227=$H$2*1,MAX(K$64:K227)=MAX(L$64:L227)),MAX(K$64:K227)+1,""),"")</f>
        <v/>
      </c>
      <c r="L228" s="104" t="str">
        <f>IFERROR(IF(AND($F227/INDEX($F$64:$F228,MATCH(MAX(M$64:M228),M$64:M228,0)-1)&lt;(1-$P$2),MAX(K$64:K228)&gt;MAX(L$64:L227)),MAX(K$64:K228),""),"")</f>
        <v/>
      </c>
      <c r="M228" s="104" t="str">
        <f>IFERROR(IF(E228="","",IF(K228&lt;&gt;"",MAX(M$64:M227)+1,IF(AND($F227/INDEX($F$64:$F228,MATCH(MAX(M$64:M227),M$64:M227,0)-1)&gt;(1+$O$2),MAX(K$64:K228)&gt;MAX(L$64:L227)),MAX(M$64:M227)+1,""))),"")</f>
        <v/>
      </c>
      <c r="N228" s="91">
        <f t="shared" si="50"/>
        <v>2</v>
      </c>
      <c r="O228" s="91" t="str">
        <f>IFERROR(IF(AND(N227=$H$2*1,MAX(O$64:O227)=MAX(P$64:P227)),MAX(O$64:O227)+1,""),"")</f>
        <v/>
      </c>
      <c r="P228" s="91" t="str">
        <f>IFERROR(IF(MOD(MAX(Q$64:Q228),10*MAX(O$64:O228))&lt;=2,IF(AND(F227/INDEX($F$64:$F228,MATCH(MAX(O$64:O228),O$64:O228,0)-1)&lt;(1-$P$2),MAX(O$64:O228)&gt;MAX(P$64:P227)),MAX(O$64:O228),""),IF(AND($F227/INDEX($F$64:$F228,MATCH(MAX(Q$64:Q228),Q$64:Q228,0)-1)&lt;(1-$P$2),MAX(O$64:O228)&gt;MAX(P$64:P227)),MAX(O$64:O228),"")),"")</f>
        <v/>
      </c>
      <c r="Q228" s="91" t="str">
        <f>IFERROR(IF(E228="","",IF(O228&lt;&gt;"",MAX(O$64:O228)*10+1,IF(AND($F227/INDEX($F$64:$F228,MATCH(MAX(Q$64:Q227),Q$64:Q227,0)-1)&gt;(1+$O$2),MAX(O$64:O228)&gt;MAX(P$64:P227)),MAX(Q$64:Q227)+1,""))),"")</f>
        <v/>
      </c>
    </row>
    <row r="229" spans="1:17" x14ac:dyDescent="0.2">
      <c r="A229" s="13">
        <f>HLOOKUP($E$2,历史数据!$V$3:$AE$5000,ROW(A227),)</f>
        <v>290416</v>
      </c>
      <c r="B229" s="41">
        <v>36781</v>
      </c>
      <c r="C229" s="100">
        <f>IFERROR(IF(A229&lt;&gt;0,MAX($C$4:C228)+1,""),"")</f>
        <v>224</v>
      </c>
      <c r="D229" s="100"/>
      <c r="E229" s="99">
        <f t="shared" si="51"/>
        <v>36782</v>
      </c>
      <c r="F229" s="101">
        <f>IFERROR(VLOOKUP(E229,历史数据!AH:AJ,3,),"")</f>
        <v>18.153908629441599</v>
      </c>
      <c r="G229" s="101">
        <f t="shared" si="47"/>
        <v>17.02984771573604</v>
      </c>
      <c r="H229" s="105">
        <f t="shared" si="48"/>
        <v>7.8912534365116471E-4</v>
      </c>
      <c r="I229" s="101">
        <f>IFERROR(VLOOKUP(E229,历史数据!AH:AJ,2,),"")</f>
        <v>17.907005076142099</v>
      </c>
      <c r="J229" s="104">
        <f t="shared" si="49"/>
        <v>3</v>
      </c>
      <c r="K229" s="104" t="str">
        <f>IFERROR(IF(AND(J228=$H$2*1,MAX(K$64:K228)=MAX(L$64:L228)),MAX(K$64:K228)+1,""),"")</f>
        <v/>
      </c>
      <c r="L229" s="104" t="str">
        <f>IFERROR(IF(AND($F228/INDEX($F$64:$F229,MATCH(MAX(M$64:M229),M$64:M229,0)-1)&lt;(1-$P$2),MAX(K$64:K229)&gt;MAX(L$64:L228)),MAX(K$64:K229),""),"")</f>
        <v/>
      </c>
      <c r="M229" s="104" t="str">
        <f>IFERROR(IF(E229="","",IF(K229&lt;&gt;"",MAX(M$64:M228)+1,IF(AND($F228/INDEX($F$64:$F229,MATCH(MAX(M$64:M228),M$64:M228,0)-1)&gt;(1+$O$2),MAX(K$64:K229)&gt;MAX(L$64:L228)),MAX(M$64:M228)+1,""))),"")</f>
        <v/>
      </c>
      <c r="N229" s="91">
        <f t="shared" si="50"/>
        <v>3</v>
      </c>
      <c r="O229" s="91" t="str">
        <f>IFERROR(IF(AND(N228=$H$2*1,MAX(O$64:O228)=MAX(P$64:P228)),MAX(O$64:O228)+1,""),"")</f>
        <v/>
      </c>
      <c r="P229" s="91" t="str">
        <f>IFERROR(IF(MOD(MAX(Q$64:Q229),10*MAX(O$64:O229))&lt;=2,IF(AND(F228/INDEX($F$64:$F229,MATCH(MAX(O$64:O229),O$64:O229,0)-1)&lt;(1-$P$2),MAX(O$64:O229)&gt;MAX(P$64:P228)),MAX(O$64:O229),""),IF(AND($F228/INDEX($F$64:$F229,MATCH(MAX(Q$64:Q229),Q$64:Q229,0)-1)&lt;(1-$P$2),MAX(O$64:O229)&gt;MAX(P$64:P228)),MAX(O$64:O229),"")),"")</f>
        <v/>
      </c>
      <c r="Q229" s="91" t="str">
        <f>IFERROR(IF(E229="","",IF(O229&lt;&gt;"",MAX(O$64:O229)*10+1,IF(AND($F228/INDEX($F$64:$F229,MATCH(MAX(Q$64:Q228),Q$64:Q228,0)-1)&gt;(1+$O$2),MAX(O$64:O229)&gt;MAX(P$64:P228)),MAX(Q$64:Q228)+1,""))),"")</f>
        <v/>
      </c>
    </row>
    <row r="230" spans="1:17" x14ac:dyDescent="0.2">
      <c r="A230" s="13">
        <f>HLOOKUP($E$2,历史数据!$V$3:$AE$5000,ROW(A228),)</f>
        <v>1415360</v>
      </c>
      <c r="B230" s="41">
        <v>36782</v>
      </c>
      <c r="C230" s="100">
        <f>IFERROR(IF(A230&lt;&gt;0,MAX($C$4:C229)+1,""),"")</f>
        <v>225</v>
      </c>
      <c r="D230" s="100"/>
      <c r="E230" s="99">
        <f t="shared" si="51"/>
        <v>36783</v>
      </c>
      <c r="F230" s="101">
        <f>IFERROR(VLOOKUP(E230,历史数据!AH:AJ,3,),"")</f>
        <v>18.062944162436501</v>
      </c>
      <c r="G230" s="101">
        <f t="shared" si="47"/>
        <v>17.04154314720812</v>
      </c>
      <c r="H230" s="105">
        <f t="shared" si="48"/>
        <v>6.8676077832874327E-4</v>
      </c>
      <c r="I230" s="101">
        <f>IFERROR(VLOOKUP(E230,历史数据!AH:AJ,2,),"")</f>
        <v>18.062944162436501</v>
      </c>
      <c r="J230" s="104">
        <f t="shared" si="49"/>
        <v>4</v>
      </c>
      <c r="K230" s="104" t="str">
        <f>IFERROR(IF(AND(J229=$H$2*1,MAX(K$64:K229)=MAX(L$64:L229)),MAX(K$64:K229)+1,""),"")</f>
        <v/>
      </c>
      <c r="L230" s="104" t="str">
        <f>IFERROR(IF(AND($F229/INDEX($F$64:$F230,MATCH(MAX(M$64:M230),M$64:M230,0)-1)&lt;(1-$P$2),MAX(K$64:K230)&gt;MAX(L$64:L229)),MAX(K$64:K230),""),"")</f>
        <v/>
      </c>
      <c r="M230" s="104" t="str">
        <f>IFERROR(IF(E230="","",IF(K230&lt;&gt;"",MAX(M$64:M229)+1,IF(AND($F229/INDEX($F$64:$F230,MATCH(MAX(M$64:M229),M$64:M229,0)-1)&gt;(1+$O$2),MAX(K$64:K230)&gt;MAX(L$64:L229)),MAX(M$64:M229)+1,""))),"")</f>
        <v/>
      </c>
      <c r="N230" s="91">
        <f t="shared" si="50"/>
        <v>4</v>
      </c>
      <c r="O230" s="91" t="str">
        <f>IFERROR(IF(AND(N229=$H$2*1,MAX(O$64:O229)=MAX(P$64:P229)),MAX(O$64:O229)+1,""),"")</f>
        <v/>
      </c>
      <c r="P230" s="91" t="str">
        <f>IFERROR(IF(MOD(MAX(Q$64:Q230),10*MAX(O$64:O230))&lt;=2,IF(AND(F229/INDEX($F$64:$F230,MATCH(MAX(O$64:O230),O$64:O230,0)-1)&lt;(1-$P$2),MAX(O$64:O230)&gt;MAX(P$64:P229)),MAX(O$64:O230),""),IF(AND($F229/INDEX($F$64:$F230,MATCH(MAX(Q$64:Q230),Q$64:Q230,0)-1)&lt;(1-$P$2),MAX(O$64:O230)&gt;MAX(P$64:P229)),MAX(O$64:O230),"")),"")</f>
        <v/>
      </c>
      <c r="Q230" s="91" t="str">
        <f>IFERROR(IF(E230="","",IF(O230&lt;&gt;"",MAX(O$64:O230)*10+1,IF(AND($F229/INDEX($F$64:$F230,MATCH(MAX(Q$64:Q229),Q$64:Q229,0)-1)&gt;(1+$O$2),MAX(O$64:O230)&gt;MAX(P$64:P229)),MAX(Q$64:Q229)+1,""))),"")</f>
        <v/>
      </c>
    </row>
    <row r="231" spans="1:17" x14ac:dyDescent="0.2">
      <c r="A231" s="13">
        <f>HLOOKUP($E$2,历史数据!$V$3:$AE$5000,ROW(A229),)</f>
        <v>819153</v>
      </c>
      <c r="B231" s="41">
        <v>36783</v>
      </c>
      <c r="C231" s="100">
        <f>IFERROR(IF(A231&lt;&gt;0,MAX($C$4:C230)+1,""),"")</f>
        <v>226</v>
      </c>
      <c r="D231" s="100"/>
      <c r="E231" s="99">
        <f t="shared" si="51"/>
        <v>36784</v>
      </c>
      <c r="F231" s="101">
        <f>IFERROR(VLOOKUP(E231,历史数据!AH:AJ,3,),"")</f>
        <v>18.114923857868</v>
      </c>
      <c r="G231" s="101">
        <f t="shared" si="47"/>
        <v>17.051505922165816</v>
      </c>
      <c r="H231" s="105">
        <f t="shared" si="48"/>
        <v>5.8461694880773685E-4</v>
      </c>
      <c r="I231" s="101">
        <f>IFERROR(VLOOKUP(E231,历史数据!AH:AJ,2,),"")</f>
        <v>18.127918781725899</v>
      </c>
      <c r="J231" s="104">
        <f t="shared" si="49"/>
        <v>5</v>
      </c>
      <c r="K231" s="104" t="str">
        <f>IFERROR(IF(AND(J230=$H$2*1,MAX(K$64:K230)=MAX(L$64:L230)),MAX(K$64:K230)+1,""),"")</f>
        <v/>
      </c>
      <c r="L231" s="104" t="str">
        <f>IFERROR(IF(AND($F230/INDEX($F$64:$F231,MATCH(MAX(M$64:M231),M$64:M231,0)-1)&lt;(1-$P$2),MAX(K$64:K231)&gt;MAX(L$64:L230)),MAX(K$64:K231),""),"")</f>
        <v/>
      </c>
      <c r="M231" s="104" t="str">
        <f>IFERROR(IF(E231="","",IF(K231&lt;&gt;"",MAX(M$64:M230)+1,IF(AND($F230/INDEX($F$64:$F231,MATCH(MAX(M$64:M230),M$64:M230,0)-1)&gt;(1+$O$2),MAX(K$64:K231)&gt;MAX(L$64:L230)),MAX(M$64:M230)+1,""))),"")</f>
        <v/>
      </c>
      <c r="N231" s="91">
        <f t="shared" si="50"/>
        <v>5</v>
      </c>
      <c r="O231" s="91" t="str">
        <f>IFERROR(IF(AND(N230=$H$2*1,MAX(O$64:O230)=MAX(P$64:P230)),MAX(O$64:O230)+1,""),"")</f>
        <v/>
      </c>
      <c r="P231" s="91" t="str">
        <f>IFERROR(IF(MOD(MAX(Q$64:Q231),10*MAX(O$64:O231))&lt;=2,IF(AND(F230/INDEX($F$64:$F231,MATCH(MAX(O$64:O231),O$64:O231,0)-1)&lt;(1-$P$2),MAX(O$64:O231)&gt;MAX(P$64:P230)),MAX(O$64:O231),""),IF(AND($F230/INDEX($F$64:$F231,MATCH(MAX(Q$64:Q231),Q$64:Q231,0)-1)&lt;(1-$P$2),MAX(O$64:O231)&gt;MAX(P$64:P230)),MAX(O$64:O231),"")),"")</f>
        <v/>
      </c>
      <c r="Q231" s="91" t="str">
        <f>IFERROR(IF(E231="","",IF(O231&lt;&gt;"",MAX(O$64:O231)*10+1,IF(AND($F230/INDEX($F$64:$F231,MATCH(MAX(Q$64:Q230),Q$64:Q230,0)-1)&gt;(1+$O$2),MAX(O$64:O231)&gt;MAX(P$64:P230)),MAX(Q$64:Q230)+1,""))),"")</f>
        <v/>
      </c>
    </row>
    <row r="232" spans="1:17" x14ac:dyDescent="0.2">
      <c r="A232" s="13">
        <f>HLOOKUP($E$2,历史数据!$V$3:$AE$5000,ROW(A230),)</f>
        <v>299553</v>
      </c>
      <c r="B232" s="41">
        <v>36784</v>
      </c>
      <c r="C232" s="100">
        <f>IFERROR(IF(A232&lt;&gt;0,MAX($C$4:C231)+1,""),"")</f>
        <v>227</v>
      </c>
      <c r="D232" s="100"/>
      <c r="E232" s="99">
        <f t="shared" si="51"/>
        <v>36787</v>
      </c>
      <c r="F232" s="101">
        <f>IFERROR(VLOOKUP(E232,历史数据!AH:AJ,3,),"")</f>
        <v>18.114923857868</v>
      </c>
      <c r="G232" s="101">
        <f t="shared" si="47"/>
        <v>17.05670389170897</v>
      </c>
      <c r="H232" s="105">
        <f t="shared" si="48"/>
        <v>3.0483932427327609E-4</v>
      </c>
      <c r="I232" s="101">
        <f>IFERROR(VLOOKUP(E232,历史数据!AH:AJ,2,),"")</f>
        <v>18.075939086294401</v>
      </c>
      <c r="J232" s="104">
        <f t="shared" si="49"/>
        <v>6</v>
      </c>
      <c r="K232" s="104" t="str">
        <f>IFERROR(IF(AND(J231=$H$2*1,MAX(K$64:K231)=MAX(L$64:L231)),MAX(K$64:K231)+1,""),"")</f>
        <v/>
      </c>
      <c r="L232" s="104" t="str">
        <f>IFERROR(IF(AND($F231/INDEX($F$64:$F232,MATCH(MAX(M$64:M232),M$64:M232,0)-1)&lt;(1-$P$2),MAX(K$64:K232)&gt;MAX(L$64:L231)),MAX(K$64:K232),""),"")</f>
        <v/>
      </c>
      <c r="M232" s="104" t="str">
        <f>IFERROR(IF(E232="","",IF(K232&lt;&gt;"",MAX(M$64:M231)+1,IF(AND($F231/INDEX($F$64:$F232,MATCH(MAX(M$64:M231),M$64:M231,0)-1)&gt;(1+$O$2),MAX(K$64:K232)&gt;MAX(L$64:L231)),MAX(M$64:M231)+1,""))),"")</f>
        <v/>
      </c>
      <c r="N232" s="91">
        <f t="shared" si="50"/>
        <v>6</v>
      </c>
      <c r="O232" s="91" t="str">
        <f>IFERROR(IF(AND(N231=$H$2*1,MAX(O$64:O231)=MAX(P$64:P231)),MAX(O$64:O231)+1,""),"")</f>
        <v/>
      </c>
      <c r="P232" s="91" t="str">
        <f>IFERROR(IF(MOD(MAX(Q$64:Q232),10*MAX(O$64:O232))&lt;=2,IF(AND(F231/INDEX($F$64:$F232,MATCH(MAX(O$64:O232),O$64:O232,0)-1)&lt;(1-$P$2),MAX(O$64:O232)&gt;MAX(P$64:P231)),MAX(O$64:O232),""),IF(AND($F231/INDEX($F$64:$F232,MATCH(MAX(Q$64:Q232),Q$64:Q232,0)-1)&lt;(1-$P$2),MAX(O$64:O232)&gt;MAX(P$64:P231)),MAX(O$64:O232),"")),"")</f>
        <v/>
      </c>
      <c r="Q232" s="91" t="str">
        <f>IFERROR(IF(E232="","",IF(O232&lt;&gt;"",MAX(O$64:O232)*10+1,IF(AND($F231/INDEX($F$64:$F232,MATCH(MAX(Q$64:Q231),Q$64:Q231,0)-1)&gt;(1+$O$2),MAX(O$64:O232)&gt;MAX(P$64:P231)),MAX(Q$64:Q231)+1,""))),"")</f>
        <v/>
      </c>
    </row>
    <row r="233" spans="1:17" x14ac:dyDescent="0.2">
      <c r="A233" s="13">
        <f>HLOOKUP($E$2,历史数据!$V$3:$AE$5000,ROW(A231),)</f>
        <v>555030</v>
      </c>
      <c r="B233" s="41">
        <v>36787</v>
      </c>
      <c r="C233" s="100">
        <f>IFERROR(IF(A233&lt;&gt;0,MAX($C$4:C232)+1,""),"")</f>
        <v>228</v>
      </c>
      <c r="D233" s="100"/>
      <c r="E233" s="99">
        <f t="shared" si="51"/>
        <v>36788</v>
      </c>
      <c r="F233" s="101">
        <f>IFERROR(VLOOKUP(E233,历史数据!AH:AJ,3,),"")</f>
        <v>17.283248730964502</v>
      </c>
      <c r="G233" s="101">
        <f t="shared" si="47"/>
        <v>17.043708967851099</v>
      </c>
      <c r="H233" s="105">
        <f t="shared" si="48"/>
        <v>-7.618660639461261E-4</v>
      </c>
      <c r="I233" s="101">
        <f>IFERROR(VLOOKUP(E233,历史数据!AH:AJ,2,),"")</f>
        <v>18.062944162436501</v>
      </c>
      <c r="J233" s="104">
        <f t="shared" si="49"/>
        <v>0</v>
      </c>
      <c r="K233" s="104" t="str">
        <f>IFERROR(IF(AND(J232=$H$2*1,MAX(K$64:K232)=MAX(L$64:L232)),MAX(K$64:K232)+1,""),"")</f>
        <v/>
      </c>
      <c r="L233" s="104" t="str">
        <f>IFERROR(IF(AND($F232/INDEX($F$64:$F233,MATCH(MAX(M$64:M233),M$64:M233,0)-1)&lt;(1-$P$2),MAX(K$64:K233)&gt;MAX(L$64:L232)),MAX(K$64:K233),""),"")</f>
        <v/>
      </c>
      <c r="M233" s="104" t="str">
        <f>IFERROR(IF(E233="","",IF(K233&lt;&gt;"",MAX(M$64:M232)+1,IF(AND($F232/INDEX($F$64:$F233,MATCH(MAX(M$64:M232),M$64:M232,0)-1)&gt;(1+$O$2),MAX(K$64:K233)&gt;MAX(L$64:L232)),MAX(M$64:M232)+1,""))),"")</f>
        <v/>
      </c>
      <c r="N233" s="91">
        <f t="shared" si="50"/>
        <v>0</v>
      </c>
      <c r="O233" s="91" t="str">
        <f>IFERROR(IF(AND(N232=$H$2*1,MAX(O$64:O232)=MAX(P$64:P232)),MAX(O$64:O232)+1,""),"")</f>
        <v/>
      </c>
      <c r="P233" s="91" t="str">
        <f>IFERROR(IF(MOD(MAX(Q$64:Q233),10*MAX(O$64:O233))&lt;=2,IF(AND(F232/INDEX($F$64:$F233,MATCH(MAX(O$64:O233),O$64:O233,0)-1)&lt;(1-$P$2),MAX(O$64:O233)&gt;MAX(P$64:P232)),MAX(O$64:O233),""),IF(AND($F232/INDEX($F$64:$F233,MATCH(MAX(Q$64:Q233),Q$64:Q233,0)-1)&lt;(1-$P$2),MAX(O$64:O233)&gt;MAX(P$64:P232)),MAX(O$64:O233),"")),"")</f>
        <v/>
      </c>
      <c r="Q233" s="91" t="str">
        <f>IFERROR(IF(E233="","",IF(O233&lt;&gt;"",MAX(O$64:O233)*10+1,IF(AND($F232/INDEX($F$64:$F233,MATCH(MAX(Q$64:Q232),Q$64:Q232,0)-1)&gt;(1+$O$2),MAX(O$64:O233)&gt;MAX(P$64:P232)),MAX(Q$64:Q232)+1,""))),"")</f>
        <v/>
      </c>
    </row>
    <row r="234" spans="1:17" x14ac:dyDescent="0.2">
      <c r="A234" s="13">
        <f>HLOOKUP($E$2,历史数据!$V$3:$AE$5000,ROW(A232),)</f>
        <v>504259</v>
      </c>
      <c r="B234" s="41">
        <v>36788</v>
      </c>
      <c r="C234" s="100">
        <f>IFERROR(IF(A234&lt;&gt;0,MAX($C$4:C233)+1,""),"")</f>
        <v>229</v>
      </c>
      <c r="D234" s="100"/>
      <c r="E234" s="99">
        <f t="shared" si="51"/>
        <v>36789</v>
      </c>
      <c r="F234" s="101">
        <f>IFERROR(VLOOKUP(E234,历史数据!AH:AJ,3,),"")</f>
        <v>17.6081218274112</v>
      </c>
      <c r="G234" s="101">
        <f t="shared" si="47"/>
        <v>17.043708967851103</v>
      </c>
      <c r="H234" s="105">
        <f t="shared" si="48"/>
        <v>2.2204460492503131E-16</v>
      </c>
      <c r="I234" s="101">
        <f>IFERROR(VLOOKUP(E234,历史数据!AH:AJ,2,),"")</f>
        <v>17.023350253807099</v>
      </c>
      <c r="J234" s="104">
        <f t="shared" si="49"/>
        <v>1</v>
      </c>
      <c r="K234" s="104" t="str">
        <f>IFERROR(IF(AND(J233=$H$2*1,MAX(K$64:K233)=MAX(L$64:L233)),MAX(K$64:K233)+1,""),"")</f>
        <v/>
      </c>
      <c r="L234" s="104" t="str">
        <f>IFERROR(IF(AND($F233/INDEX($F$64:$F234,MATCH(MAX(M$64:M234),M$64:M234,0)-1)&lt;(1-$P$2),MAX(K$64:K234)&gt;MAX(L$64:L233)),MAX(K$64:K234),""),"")</f>
        <v/>
      </c>
      <c r="M234" s="104" t="str">
        <f>IFERROR(IF(E234="","",IF(K234&lt;&gt;"",MAX(M$64:M233)+1,IF(AND($F233/INDEX($F$64:$F234,MATCH(MAX(M$64:M233),M$64:M233,0)-1)&gt;(1+$O$2),MAX(K$64:K234)&gt;MAX(L$64:L233)),MAX(M$64:M233)+1,""))),"")</f>
        <v/>
      </c>
      <c r="N234" s="91">
        <f t="shared" si="50"/>
        <v>1</v>
      </c>
      <c r="O234" s="91" t="str">
        <f>IFERROR(IF(AND(N233=$H$2*1,MAX(O$64:O233)=MAX(P$64:P233)),MAX(O$64:O233)+1,""),"")</f>
        <v/>
      </c>
      <c r="P234" s="91" t="str">
        <f>IFERROR(IF(MOD(MAX(Q$64:Q234),10*MAX(O$64:O234))&lt;=2,IF(AND(F233/INDEX($F$64:$F234,MATCH(MAX(O$64:O234),O$64:O234,0)-1)&lt;(1-$P$2),MAX(O$64:O234)&gt;MAX(P$64:P233)),MAX(O$64:O234),""),IF(AND($F233/INDEX($F$64:$F234,MATCH(MAX(Q$64:Q234),Q$64:Q234,0)-1)&lt;(1-$P$2),MAX(O$64:O234)&gt;MAX(P$64:P233)),MAX(O$64:O234),"")),"")</f>
        <v/>
      </c>
      <c r="Q234" s="91" t="str">
        <f>IFERROR(IF(E234="","",IF(O234&lt;&gt;"",MAX(O$64:O234)*10+1,IF(AND($F233/INDEX($F$64:$F234,MATCH(MAX(Q$64:Q233),Q$64:Q233,0)-1)&gt;(1+$O$2),MAX(O$64:O234)&gt;MAX(P$64:P233)),MAX(Q$64:Q233)+1,""))),"")</f>
        <v/>
      </c>
    </row>
    <row r="235" spans="1:17" x14ac:dyDescent="0.2">
      <c r="A235" s="13">
        <f>HLOOKUP($E$2,历史数据!$V$3:$AE$5000,ROW(A233),)</f>
        <v>255181</v>
      </c>
      <c r="B235" s="41">
        <v>36789</v>
      </c>
      <c r="C235" s="100">
        <f>IFERROR(IF(A235&lt;&gt;0,MAX($C$4:C234)+1,""),"")</f>
        <v>230</v>
      </c>
      <c r="D235" s="100"/>
      <c r="E235" s="99">
        <f t="shared" si="51"/>
        <v>36790</v>
      </c>
      <c r="F235" s="101">
        <f>IFERROR(VLOOKUP(E235,历史数据!AH:AJ,3,),"")</f>
        <v>17.2182741116751</v>
      </c>
      <c r="G235" s="101">
        <f t="shared" si="47"/>
        <v>17.035478849407788</v>
      </c>
      <c r="H235" s="105">
        <f t="shared" si="48"/>
        <v>-4.8288306605326348E-4</v>
      </c>
      <c r="I235" s="101">
        <f>IFERROR(VLOOKUP(E235,历史数据!AH:AJ,2,),"")</f>
        <v>17.517157360406099</v>
      </c>
      <c r="J235" s="104">
        <f t="shared" si="49"/>
        <v>0</v>
      </c>
      <c r="K235" s="104" t="str">
        <f>IFERROR(IF(AND(J234=$H$2*1,MAX(K$64:K234)=MAX(L$64:L234)),MAX(K$64:K234)+1,""),"")</f>
        <v/>
      </c>
      <c r="L235" s="104" t="str">
        <f>IFERROR(IF(AND($F234/INDEX($F$64:$F235,MATCH(MAX(M$64:M235),M$64:M235,0)-1)&lt;(1-$P$2),MAX(K$64:K235)&gt;MAX(L$64:L234)),MAX(K$64:K235),""),"")</f>
        <v/>
      </c>
      <c r="M235" s="104" t="str">
        <f>IFERROR(IF(E235="","",IF(K235&lt;&gt;"",MAX(M$64:M234)+1,IF(AND($F234/INDEX($F$64:$F235,MATCH(MAX(M$64:M234),M$64:M234,0)-1)&gt;(1+$O$2),MAX(K$64:K235)&gt;MAX(L$64:L234)),MAX(M$64:M234)+1,""))),"")</f>
        <v/>
      </c>
      <c r="N235" s="91">
        <f t="shared" si="50"/>
        <v>0</v>
      </c>
      <c r="O235" s="91" t="str">
        <f>IFERROR(IF(AND(N234=$H$2*1,MAX(O$64:O234)=MAX(P$64:P234)),MAX(O$64:O234)+1,""),"")</f>
        <v/>
      </c>
      <c r="P235" s="91" t="str">
        <f>IFERROR(IF(MOD(MAX(Q$64:Q235),10*MAX(O$64:O235))&lt;=2,IF(AND(F234/INDEX($F$64:$F235,MATCH(MAX(O$64:O235),O$64:O235,0)-1)&lt;(1-$P$2),MAX(O$64:O235)&gt;MAX(P$64:P234)),MAX(O$64:O235),""),IF(AND($F234/INDEX($F$64:$F235,MATCH(MAX(Q$64:Q235),Q$64:Q235,0)-1)&lt;(1-$P$2),MAX(O$64:O235)&gt;MAX(P$64:P234)),MAX(O$64:O235),"")),"")</f>
        <v/>
      </c>
      <c r="Q235" s="91" t="str">
        <f>IFERROR(IF(E235="","",IF(O235&lt;&gt;"",MAX(O$64:O235)*10+1,IF(AND($F234/INDEX($F$64:$F235,MATCH(MAX(Q$64:Q234),Q$64:Q234,0)-1)&gt;(1+$O$2),MAX(O$64:O235)&gt;MAX(P$64:P234)),MAX(Q$64:Q234)+1,""))),"")</f>
        <v/>
      </c>
    </row>
    <row r="236" spans="1:17" x14ac:dyDescent="0.2">
      <c r="A236" s="13">
        <f>HLOOKUP($E$2,历史数据!$V$3:$AE$5000,ROW(A234),)</f>
        <v>188711</v>
      </c>
      <c r="B236" s="41">
        <v>36790</v>
      </c>
      <c r="C236" s="100">
        <f>IFERROR(IF(A236&lt;&gt;0,MAX($C$4:C235)+1,""),"")</f>
        <v>231</v>
      </c>
      <c r="D236" s="100"/>
      <c r="E236" s="99">
        <f t="shared" si="51"/>
        <v>36791</v>
      </c>
      <c r="F236" s="101">
        <f>IFERROR(VLOOKUP(E236,历史数据!AH:AJ,3,),"")</f>
        <v>17.257258883248699</v>
      </c>
      <c r="G236" s="101">
        <f t="shared" si="47"/>
        <v>17.035912013536379</v>
      </c>
      <c r="H236" s="105">
        <f t="shared" si="48"/>
        <v>2.542717656606186E-5</v>
      </c>
      <c r="I236" s="101">
        <f>IFERROR(VLOOKUP(E236,历史数据!AH:AJ,2,),"")</f>
        <v>17.153299492385798</v>
      </c>
      <c r="J236" s="104">
        <f t="shared" si="49"/>
        <v>1</v>
      </c>
      <c r="K236" s="104" t="str">
        <f>IFERROR(IF(AND(J235=$H$2*1,MAX(K$64:K235)=MAX(L$64:L235)),MAX(K$64:K235)+1,""),"")</f>
        <v/>
      </c>
      <c r="L236" s="104" t="str">
        <f>IFERROR(IF(AND($F235/INDEX($F$64:$F236,MATCH(MAX(M$64:M236),M$64:M236,0)-1)&lt;(1-$P$2),MAX(K$64:K236)&gt;MAX(L$64:L235)),MAX(K$64:K236),""),"")</f>
        <v/>
      </c>
      <c r="M236" s="104" t="str">
        <f>IFERROR(IF(E236="","",IF(K236&lt;&gt;"",MAX(M$64:M235)+1,IF(AND($F235/INDEX($F$64:$F236,MATCH(MAX(M$64:M235),M$64:M235,0)-1)&gt;(1+$O$2),MAX(K$64:K236)&gt;MAX(L$64:L235)),MAX(M$64:M235)+1,""))),"")</f>
        <v/>
      </c>
      <c r="N236" s="91">
        <f t="shared" si="50"/>
        <v>1</v>
      </c>
      <c r="O236" s="91" t="str">
        <f>IFERROR(IF(AND(N235=$H$2*1,MAX(O$64:O235)=MAX(P$64:P235)),MAX(O$64:O235)+1,""),"")</f>
        <v/>
      </c>
      <c r="P236" s="91" t="str">
        <f>IFERROR(IF(MOD(MAX(Q$64:Q236),10*MAX(O$64:O236))&lt;=2,IF(AND(F235/INDEX($F$64:$F236,MATCH(MAX(O$64:O236),O$64:O236,0)-1)&lt;(1-$P$2),MAX(O$64:O236)&gt;MAX(P$64:P235)),MAX(O$64:O236),""),IF(AND($F235/INDEX($F$64:$F236,MATCH(MAX(Q$64:Q236),Q$64:Q236,0)-1)&lt;(1-$P$2),MAX(O$64:O236)&gt;MAX(P$64:P235)),MAX(O$64:O236),"")),"")</f>
        <v/>
      </c>
      <c r="Q236" s="91" t="str">
        <f>IFERROR(IF(E236="","",IF(O236&lt;&gt;"",MAX(O$64:O236)*10+1,IF(AND($F235/INDEX($F$64:$F236,MATCH(MAX(Q$64:Q235),Q$64:Q235,0)-1)&gt;(1+$O$2),MAX(O$64:O236)&gt;MAX(P$64:P235)),MAX(Q$64:Q235)+1,""))),"")</f>
        <v/>
      </c>
    </row>
    <row r="237" spans="1:17" x14ac:dyDescent="0.2">
      <c r="A237" s="13">
        <f>HLOOKUP($E$2,历史数据!$V$3:$AE$5000,ROW(A235),)</f>
        <v>275580</v>
      </c>
      <c r="B237" s="41">
        <v>36791</v>
      </c>
      <c r="C237" s="100">
        <f>IFERROR(IF(A237&lt;&gt;0,MAX($C$4:C236)+1,""),"")</f>
        <v>232</v>
      </c>
      <c r="D237" s="100"/>
      <c r="E237" s="99">
        <f t="shared" si="51"/>
        <v>36794</v>
      </c>
      <c r="F237" s="101">
        <f>IFERROR(VLOOKUP(E237,历史数据!AH:AJ,3,),"")</f>
        <v>17.777055837563399</v>
      </c>
      <c r="G237" s="101">
        <f t="shared" si="47"/>
        <v>17.051289340101519</v>
      </c>
      <c r="H237" s="105">
        <f t="shared" si="48"/>
        <v>9.0264181647103925E-4</v>
      </c>
      <c r="I237" s="101">
        <f>IFERROR(VLOOKUP(E237,历史数据!AH:AJ,2,),"")</f>
        <v>17.543147208121798</v>
      </c>
      <c r="J237" s="104">
        <f t="shared" si="49"/>
        <v>2</v>
      </c>
      <c r="K237" s="104" t="str">
        <f>IFERROR(IF(AND(J236=$H$2*1,MAX(K$64:K236)=MAX(L$64:L236)),MAX(K$64:K236)+1,""),"")</f>
        <v/>
      </c>
      <c r="L237" s="104" t="str">
        <f>IFERROR(IF(AND($F236/INDEX($F$64:$F237,MATCH(MAX(M$64:M237),M$64:M237,0)-1)&lt;(1-$P$2),MAX(K$64:K237)&gt;MAX(L$64:L236)),MAX(K$64:K237),""),"")</f>
        <v/>
      </c>
      <c r="M237" s="104" t="str">
        <f>IFERROR(IF(E237="","",IF(K237&lt;&gt;"",MAX(M$64:M236)+1,IF(AND($F236/INDEX($F$64:$F237,MATCH(MAX(M$64:M236),M$64:M236,0)-1)&gt;(1+$O$2),MAX(K$64:K237)&gt;MAX(L$64:L236)),MAX(M$64:M236)+1,""))),"")</f>
        <v/>
      </c>
      <c r="N237" s="91">
        <f t="shared" si="50"/>
        <v>2</v>
      </c>
      <c r="O237" s="91" t="str">
        <f>IFERROR(IF(AND(N236=$H$2*1,MAX(O$64:O236)=MAX(P$64:P236)),MAX(O$64:O236)+1,""),"")</f>
        <v/>
      </c>
      <c r="P237" s="91" t="str">
        <f>IFERROR(IF(MOD(MAX(Q$64:Q237),10*MAX(O$64:O237))&lt;=2,IF(AND(F236/INDEX($F$64:$F237,MATCH(MAX(O$64:O237),O$64:O237,0)-1)&lt;(1-$P$2),MAX(O$64:O237)&gt;MAX(P$64:P236)),MAX(O$64:O237),""),IF(AND($F236/INDEX($F$64:$F237,MATCH(MAX(Q$64:Q237),Q$64:Q237,0)-1)&lt;(1-$P$2),MAX(O$64:O237)&gt;MAX(P$64:P236)),MAX(O$64:O237),"")),"")</f>
        <v/>
      </c>
      <c r="Q237" s="91" t="str">
        <f>IFERROR(IF(E237="","",IF(O237&lt;&gt;"",MAX(O$64:O237)*10+1,IF(AND($F236/INDEX($F$64:$F237,MATCH(MAX(Q$64:Q236),Q$64:Q236,0)-1)&gt;(1+$O$2),MAX(O$64:O237)&gt;MAX(P$64:P236)),MAX(Q$64:Q236)+1,""))),"")</f>
        <v/>
      </c>
    </row>
    <row r="238" spans="1:17" x14ac:dyDescent="0.2">
      <c r="A238" s="13">
        <f>HLOOKUP($E$2,历史数据!$V$3:$AE$5000,ROW(A236),)</f>
        <v>612104</v>
      </c>
      <c r="B238" s="41">
        <v>36794</v>
      </c>
      <c r="C238" s="100">
        <f>IFERROR(IF(A238&lt;&gt;0,MAX($C$4:C237)+1,""),"")</f>
        <v>233</v>
      </c>
      <c r="D238" s="100"/>
      <c r="E238" s="99">
        <f t="shared" si="51"/>
        <v>36795</v>
      </c>
      <c r="F238" s="101">
        <f>IFERROR(VLOOKUP(E238,历史数据!AH:AJ,3,),"")</f>
        <v>17.829035532994901</v>
      </c>
      <c r="G238" s="101">
        <f t="shared" si="47"/>
        <v>17.062984771573603</v>
      </c>
      <c r="H238" s="105">
        <f t="shared" si="48"/>
        <v>6.8589719163214546E-4</v>
      </c>
      <c r="I238" s="101">
        <f>IFERROR(VLOOKUP(E238,历史数据!AH:AJ,2,),"")</f>
        <v>17.764060913705599</v>
      </c>
      <c r="J238" s="104">
        <f t="shared" si="49"/>
        <v>3</v>
      </c>
      <c r="K238" s="104" t="str">
        <f>IFERROR(IF(AND(J237=$H$2*1,MAX(K$64:K237)=MAX(L$64:L237)),MAX(K$64:K237)+1,""),"")</f>
        <v/>
      </c>
      <c r="L238" s="104" t="str">
        <f>IFERROR(IF(AND($F237/INDEX($F$64:$F238,MATCH(MAX(M$64:M238),M$64:M238,0)-1)&lt;(1-$P$2),MAX(K$64:K238)&gt;MAX(L$64:L237)),MAX(K$64:K238),""),"")</f>
        <v/>
      </c>
      <c r="M238" s="104" t="str">
        <f>IFERROR(IF(E238="","",IF(K238&lt;&gt;"",MAX(M$64:M237)+1,IF(AND($F237/INDEX($F$64:$F238,MATCH(MAX(M$64:M237),M$64:M237,0)-1)&gt;(1+$O$2),MAX(K$64:K238)&gt;MAX(L$64:L237)),MAX(M$64:M237)+1,""))),"")</f>
        <v/>
      </c>
      <c r="N238" s="91">
        <f t="shared" si="50"/>
        <v>3</v>
      </c>
      <c r="O238" s="91" t="str">
        <f>IFERROR(IF(AND(N237=$H$2*1,MAX(O$64:O237)=MAX(P$64:P237)),MAX(O$64:O237)+1,""),"")</f>
        <v/>
      </c>
      <c r="P238" s="91" t="str">
        <f>IFERROR(IF(MOD(MAX(Q$64:Q238),10*MAX(O$64:O238))&lt;=2,IF(AND(F237/INDEX($F$64:$F238,MATCH(MAX(O$64:O238),O$64:O238,0)-1)&lt;(1-$P$2),MAX(O$64:O238)&gt;MAX(P$64:P237)),MAX(O$64:O238),""),IF(AND($F237/INDEX($F$64:$F238,MATCH(MAX(Q$64:Q238),Q$64:Q238,0)-1)&lt;(1-$P$2),MAX(O$64:O238)&gt;MAX(P$64:P237)),MAX(O$64:O238),"")),"")</f>
        <v/>
      </c>
      <c r="Q238" s="91" t="str">
        <f>IFERROR(IF(E238="","",IF(O238&lt;&gt;"",MAX(O$64:O238)*10+1,IF(AND($F237/INDEX($F$64:$F238,MATCH(MAX(Q$64:Q237),Q$64:Q237,0)-1)&gt;(1+$O$2),MAX(O$64:O238)&gt;MAX(P$64:P237)),MAX(Q$64:Q237)+1,""))),"")</f>
        <v/>
      </c>
    </row>
    <row r="239" spans="1:17" x14ac:dyDescent="0.2">
      <c r="A239" s="13">
        <f>HLOOKUP($E$2,历史数据!$V$3:$AE$5000,ROW(A237),)</f>
        <v>354249</v>
      </c>
      <c r="B239" s="41">
        <v>36795</v>
      </c>
      <c r="C239" s="100">
        <f>IFERROR(IF(A239&lt;&gt;0,MAX($C$4:C238)+1,""),"")</f>
        <v>234</v>
      </c>
      <c r="D239" s="100"/>
      <c r="E239" s="99">
        <f t="shared" si="51"/>
        <v>36796</v>
      </c>
      <c r="F239" s="101">
        <f>IFERROR(VLOOKUP(E239,历史数据!AH:AJ,3,),"")</f>
        <v>17.932994923857901</v>
      </c>
      <c r="G239" s="101">
        <f t="shared" si="47"/>
        <v>17.078578680203044</v>
      </c>
      <c r="H239" s="105">
        <f t="shared" si="48"/>
        <v>9.1390274551605977E-4</v>
      </c>
      <c r="I239" s="101">
        <f>IFERROR(VLOOKUP(E239,历史数据!AH:AJ,2,),"")</f>
        <v>17.803045685279201</v>
      </c>
      <c r="J239" s="104">
        <f t="shared" si="49"/>
        <v>4</v>
      </c>
      <c r="K239" s="104" t="str">
        <f>IFERROR(IF(AND(J238=$H$2*1,MAX(K$64:K238)=MAX(L$64:L238)),MAX(K$64:K238)+1,""),"")</f>
        <v/>
      </c>
      <c r="L239" s="104" t="str">
        <f>IFERROR(IF(AND($F238/INDEX($F$64:$F239,MATCH(MAX(M$64:M239),M$64:M239,0)-1)&lt;(1-$P$2),MAX(K$64:K239)&gt;MAX(L$64:L238)),MAX(K$64:K239),""),"")</f>
        <v/>
      </c>
      <c r="M239" s="104" t="str">
        <f>IFERROR(IF(E239="","",IF(K239&lt;&gt;"",MAX(M$64:M238)+1,IF(AND($F238/INDEX($F$64:$F239,MATCH(MAX(M$64:M238),M$64:M238,0)-1)&gt;(1+$O$2),MAX(K$64:K239)&gt;MAX(L$64:L238)),MAX(M$64:M238)+1,""))),"")</f>
        <v/>
      </c>
      <c r="N239" s="91">
        <f t="shared" si="50"/>
        <v>4</v>
      </c>
      <c r="O239" s="91" t="str">
        <f>IFERROR(IF(AND(N238=$H$2*1,MAX(O$64:O238)=MAX(P$64:P238)),MAX(O$64:O238)+1,""),"")</f>
        <v/>
      </c>
      <c r="P239" s="91" t="str">
        <f>IFERROR(IF(MOD(MAX(Q$64:Q239),10*MAX(O$64:O239))&lt;=2,IF(AND(F238/INDEX($F$64:$F239,MATCH(MAX(O$64:O239),O$64:O239,0)-1)&lt;(1-$P$2),MAX(O$64:O239)&gt;MAX(P$64:P238)),MAX(O$64:O239),""),IF(AND($F238/INDEX($F$64:$F239,MATCH(MAX(Q$64:Q239),Q$64:Q239,0)-1)&lt;(1-$P$2),MAX(O$64:O239)&gt;MAX(P$64:P238)),MAX(O$64:O239),"")),"")</f>
        <v/>
      </c>
      <c r="Q239" s="91" t="str">
        <f>IFERROR(IF(E239="","",IF(O239&lt;&gt;"",MAX(O$64:O239)*10+1,IF(AND($F238/INDEX($F$64:$F239,MATCH(MAX(Q$64:Q238),Q$64:Q238,0)-1)&gt;(1+$O$2),MAX(O$64:O239)&gt;MAX(P$64:P238)),MAX(Q$64:Q238)+1,""))),"")</f>
        <v/>
      </c>
    </row>
    <row r="240" spans="1:17" x14ac:dyDescent="0.2">
      <c r="A240" s="13">
        <f>HLOOKUP($E$2,历史数据!$V$3:$AE$5000,ROW(A238),)</f>
        <v>492350</v>
      </c>
      <c r="B240" s="41">
        <v>36796</v>
      </c>
      <c r="C240" s="100">
        <f>IFERROR(IF(A240&lt;&gt;0,MAX($C$4:C239)+1,""),"")</f>
        <v>235</v>
      </c>
      <c r="D240" s="100"/>
      <c r="E240" s="99">
        <f t="shared" si="51"/>
        <v>36797</v>
      </c>
      <c r="F240" s="101">
        <f>IFERROR(VLOOKUP(E240,历史数据!AH:AJ,3,),"")</f>
        <v>18.608730964467</v>
      </c>
      <c r="G240" s="101">
        <f t="shared" si="47"/>
        <v>17.132074450084602</v>
      </c>
      <c r="H240" s="105">
        <f t="shared" si="48"/>
        <v>3.1323314945153058E-3</v>
      </c>
      <c r="I240" s="101">
        <f>IFERROR(VLOOKUP(E240,历史数据!AH:AJ,2,),"")</f>
        <v>18.1019289340102</v>
      </c>
      <c r="J240" s="104">
        <f t="shared" si="49"/>
        <v>5</v>
      </c>
      <c r="K240" s="104" t="str">
        <f>IFERROR(IF(AND(J239=$H$2*1,MAX(K$64:K239)=MAX(L$64:L239)),MAX(K$64:K239)+1,""),"")</f>
        <v/>
      </c>
      <c r="L240" s="104" t="str">
        <f>IFERROR(IF(AND($F239/INDEX($F$64:$F240,MATCH(MAX(M$64:M240),M$64:M240,0)-1)&lt;(1-$P$2),MAX(K$64:K240)&gt;MAX(L$64:L239)),MAX(K$64:K240),""),"")</f>
        <v/>
      </c>
      <c r="M240" s="104" t="str">
        <f>IFERROR(IF(E240="","",IF(K240&lt;&gt;"",MAX(M$64:M239)+1,IF(AND($F239/INDEX($F$64:$F240,MATCH(MAX(M$64:M239),M$64:M239,0)-1)&gt;(1+$O$2),MAX(K$64:K240)&gt;MAX(L$64:L239)),MAX(M$64:M239)+1,""))),"")</f>
        <v/>
      </c>
      <c r="N240" s="91">
        <f t="shared" si="50"/>
        <v>5</v>
      </c>
      <c r="O240" s="91" t="str">
        <f>IFERROR(IF(AND(N239=$H$2*1,MAX(O$64:O239)=MAX(P$64:P239)),MAX(O$64:O239)+1,""),"")</f>
        <v/>
      </c>
      <c r="P240" s="91" t="str">
        <f>IFERROR(IF(MOD(MAX(Q$64:Q240),10*MAX(O$64:O240))&lt;=2,IF(AND(F239/INDEX($F$64:$F240,MATCH(MAX(O$64:O240),O$64:O240,0)-1)&lt;(1-$P$2),MAX(O$64:O240)&gt;MAX(P$64:P239)),MAX(O$64:O240),""),IF(AND($F239/INDEX($F$64:$F240,MATCH(MAX(Q$64:Q240),Q$64:Q240,0)-1)&lt;(1-$P$2),MAX(O$64:O240)&gt;MAX(P$64:P239)),MAX(O$64:O240),"")),"")</f>
        <v/>
      </c>
      <c r="Q240" s="91" t="str">
        <f>IFERROR(IF(E240="","",IF(O240&lt;&gt;"",MAX(O$64:O240)*10+1,IF(AND($F239/INDEX($F$64:$F240,MATCH(MAX(Q$64:Q239),Q$64:Q239,0)-1)&gt;(1+$O$2),MAX(O$64:O240)&gt;MAX(P$64:P239)),MAX(Q$64:Q239)+1,""))),"")</f>
        <v/>
      </c>
    </row>
    <row r="241" spans="1:17" x14ac:dyDescent="0.2">
      <c r="A241" s="13">
        <f>HLOOKUP($E$2,历史数据!$V$3:$AE$5000,ROW(A239),)</f>
        <v>2876308</v>
      </c>
      <c r="B241" s="41">
        <v>36797</v>
      </c>
      <c r="C241" s="100">
        <f>IFERROR(IF(A241&lt;&gt;0,MAX($C$4:C240)+1,""),"")</f>
        <v>236</v>
      </c>
      <c r="D241" s="100"/>
      <c r="E241" s="99">
        <f t="shared" si="51"/>
        <v>36798</v>
      </c>
      <c r="F241" s="101">
        <f>IFERROR(VLOOKUP(E241,历史数据!AH:AJ,3,),"")</f>
        <v>18.660710659898498</v>
      </c>
      <c r="G241" s="101">
        <f t="shared" si="47"/>
        <v>17.18448730964467</v>
      </c>
      <c r="H241" s="105">
        <f t="shared" si="48"/>
        <v>3.0593411038912777E-3</v>
      </c>
      <c r="I241" s="101">
        <f>IFERROR(VLOOKUP(E241,历史数据!AH:AJ,2,),"")</f>
        <v>18.699695431472101</v>
      </c>
      <c r="J241" s="104">
        <f t="shared" si="49"/>
        <v>6</v>
      </c>
      <c r="K241" s="104" t="str">
        <f>IFERROR(IF(AND(J240=$H$2*1,MAX(K$64:K240)=MAX(L$64:L240)),MAX(K$64:K240)+1,""),"")</f>
        <v/>
      </c>
      <c r="L241" s="104" t="str">
        <f>IFERROR(IF(AND($F240/INDEX($F$64:$F241,MATCH(MAX(M$64:M241),M$64:M241,0)-1)&lt;(1-$P$2),MAX(K$64:K241)&gt;MAX(L$64:L240)),MAX(K$64:K241),""),"")</f>
        <v/>
      </c>
      <c r="M241" s="104" t="str">
        <f>IFERROR(IF(E241="","",IF(K241&lt;&gt;"",MAX(M$64:M240)+1,IF(AND($F240/INDEX($F$64:$F241,MATCH(MAX(M$64:M240),M$64:M240,0)-1)&gt;(1+$O$2),MAX(K$64:K241)&gt;MAX(L$64:L240)),MAX(M$64:M240)+1,""))),"")</f>
        <v/>
      </c>
      <c r="N241" s="91">
        <f t="shared" si="50"/>
        <v>6</v>
      </c>
      <c r="O241" s="91" t="str">
        <f>IFERROR(IF(AND(N240=$H$2*1,MAX(O$64:O240)=MAX(P$64:P240)),MAX(O$64:O240)+1,""),"")</f>
        <v/>
      </c>
      <c r="P241" s="91" t="str">
        <f>IFERROR(IF(MOD(MAX(Q$64:Q241),10*MAX(O$64:O241))&lt;=2,IF(AND(F240/INDEX($F$64:$F241,MATCH(MAX(O$64:O241),O$64:O241,0)-1)&lt;(1-$P$2),MAX(O$64:O241)&gt;MAX(P$64:P240)),MAX(O$64:O241),""),IF(AND($F240/INDEX($F$64:$F241,MATCH(MAX(Q$64:Q241),Q$64:Q241,0)-1)&lt;(1-$P$2),MAX(O$64:O241)&gt;MAX(P$64:P240)),MAX(O$64:O241),"")),"")</f>
        <v/>
      </c>
      <c r="Q241" s="91" t="str">
        <f>IFERROR(IF(E241="","",IF(O241&lt;&gt;"",MAX(O$64:O241)*10+1,IF(AND($F240/INDEX($F$64:$F241,MATCH(MAX(Q$64:Q240),Q$64:Q240,0)-1)&gt;(1+$O$2),MAX(O$64:O241)&gt;MAX(P$64:P240)),MAX(Q$64:Q240)+1,""))),"")</f>
        <v/>
      </c>
    </row>
    <row r="242" spans="1:17" x14ac:dyDescent="0.2">
      <c r="A242" s="13">
        <f>HLOOKUP($E$2,历史数据!$V$3:$AE$5000,ROW(A240),)</f>
        <v>1552546</v>
      </c>
      <c r="B242" s="41">
        <v>36798</v>
      </c>
      <c r="C242" s="100">
        <f>IFERROR(IF(A242&lt;&gt;0,MAX($C$4:C241)+1,""),"")</f>
        <v>237</v>
      </c>
      <c r="D242" s="100"/>
      <c r="E242" s="99">
        <f t="shared" si="51"/>
        <v>36808</v>
      </c>
      <c r="F242" s="101">
        <f>IFERROR(VLOOKUP(E242,历史数据!AH:AJ,3,),"")</f>
        <v>20.531979695431499</v>
      </c>
      <c r="G242" s="101">
        <f t="shared" si="47"/>
        <v>17.273285956006767</v>
      </c>
      <c r="H242" s="105">
        <f t="shared" si="48"/>
        <v>5.1673724541236865E-3</v>
      </c>
      <c r="I242" s="101">
        <f>IFERROR(VLOOKUP(E242,历史数据!AH:AJ,2,),"")</f>
        <v>18.907614213197999</v>
      </c>
      <c r="J242" s="104">
        <f t="shared" si="49"/>
        <v>7</v>
      </c>
      <c r="K242" s="104" t="str">
        <f>IFERROR(IF(AND(J241=$H$2*1,MAX(K$64:K241)=MAX(L$64:L241)),MAX(K$64:K241)+1,""),"")</f>
        <v/>
      </c>
      <c r="L242" s="104" t="str">
        <f>IFERROR(IF(AND($F241/INDEX($F$64:$F242,MATCH(MAX(M$64:M242),M$64:M242,0)-1)&lt;(1-$P$2),MAX(K$64:K242)&gt;MAX(L$64:L241)),MAX(K$64:K242),""),"")</f>
        <v/>
      </c>
      <c r="M242" s="104" t="str">
        <f>IFERROR(IF(E242="","",IF(K242&lt;&gt;"",MAX(M$64:M241)+1,IF(AND($F241/INDEX($F$64:$F242,MATCH(MAX(M$64:M241),M$64:M241,0)-1)&gt;(1+$O$2),MAX(K$64:K242)&gt;MAX(L$64:L241)),MAX(M$64:M241)+1,""))),"")</f>
        <v/>
      </c>
      <c r="N242" s="91">
        <f t="shared" si="50"/>
        <v>7</v>
      </c>
      <c r="O242" s="91" t="str">
        <f>IFERROR(IF(AND(N241=$H$2*1,MAX(O$64:O241)=MAX(P$64:P241)),MAX(O$64:O241)+1,""),"")</f>
        <v/>
      </c>
      <c r="P242" s="91" t="str">
        <f>IFERROR(IF(MOD(MAX(Q$64:Q242),10*MAX(O$64:O242))&lt;=2,IF(AND(F241/INDEX($F$64:$F242,MATCH(MAX(O$64:O242),O$64:O242,0)-1)&lt;(1-$P$2),MAX(O$64:O242)&gt;MAX(P$64:P241)),MAX(O$64:O242),""),IF(AND($F241/INDEX($F$64:$F242,MATCH(MAX(Q$64:Q242),Q$64:Q242,0)-1)&lt;(1-$P$2),MAX(O$64:O242)&gt;MAX(P$64:P241)),MAX(O$64:O242),"")),"")</f>
        <v/>
      </c>
      <c r="Q242" s="91" t="str">
        <f>IFERROR(IF(E242="","",IF(O242&lt;&gt;"",MAX(O$64:O242)*10+1,IF(AND($F241/INDEX($F$64:$F242,MATCH(MAX(Q$64:Q241),Q$64:Q241,0)-1)&gt;(1+$O$2),MAX(O$64:O242)&gt;MAX(P$64:P241)),MAX(Q$64:Q241)+1,""))),"")</f>
        <v/>
      </c>
    </row>
    <row r="243" spans="1:17" x14ac:dyDescent="0.2">
      <c r="A243" s="13">
        <f>HLOOKUP($E$2,历史数据!$V$3:$AE$5000,ROW(A241),)</f>
        <v>4822952</v>
      </c>
      <c r="B243" s="41">
        <v>36808</v>
      </c>
      <c r="C243" s="100">
        <f>IFERROR(IF(A243&lt;&gt;0,MAX($C$4:C242)+1,""),"")</f>
        <v>238</v>
      </c>
      <c r="D243" s="100"/>
      <c r="E243" s="99">
        <f t="shared" si="51"/>
        <v>36809</v>
      </c>
      <c r="F243" s="101">
        <f>IFERROR(VLOOKUP(E243,历史数据!AH:AJ,3,),"")</f>
        <v>21.701522842639601</v>
      </c>
      <c r="G243" s="101">
        <f t="shared" si="47"/>
        <v>17.380494077834179</v>
      </c>
      <c r="H243" s="105">
        <f t="shared" si="48"/>
        <v>6.2065852496426821E-3</v>
      </c>
      <c r="I243" s="101">
        <f>IFERROR(VLOOKUP(E243,历史数据!AH:AJ,2,),"")</f>
        <v>21.051776649746198</v>
      </c>
      <c r="J243" s="104">
        <f t="shared" si="49"/>
        <v>8</v>
      </c>
      <c r="K243" s="104" t="str">
        <f>IFERROR(IF(AND(J242=$H$2*1,MAX(K$64:K242)=MAX(L$64:L242)),MAX(K$64:K242)+1,""),"")</f>
        <v/>
      </c>
      <c r="L243" s="104" t="str">
        <f>IFERROR(IF(AND($F242/INDEX($F$64:$F243,MATCH(MAX(M$64:M243),M$64:M243,0)-1)&lt;(1-$P$2),MAX(K$64:K243)&gt;MAX(L$64:L242)),MAX(K$64:K243),""),"")</f>
        <v/>
      </c>
      <c r="M243" s="104" t="str">
        <f>IFERROR(IF(E243="","",IF(K243&lt;&gt;"",MAX(M$64:M242)+1,IF(AND($F242/INDEX($F$64:$F243,MATCH(MAX(M$64:M242),M$64:M242,0)-1)&gt;(1+$O$2),MAX(K$64:K243)&gt;MAX(L$64:L242)),MAX(M$64:M242)+1,""))),"")</f>
        <v/>
      </c>
      <c r="N243" s="91">
        <f t="shared" si="50"/>
        <v>8</v>
      </c>
      <c r="O243" s="91" t="str">
        <f>IFERROR(IF(AND(N242=$H$2*1,MAX(O$64:O242)=MAX(P$64:P242)),MAX(O$64:O242)+1,""),"")</f>
        <v/>
      </c>
      <c r="P243" s="91" t="str">
        <f>IFERROR(IF(MOD(MAX(Q$64:Q243),10*MAX(O$64:O243))&lt;=2,IF(AND(F242/INDEX($F$64:$F243,MATCH(MAX(O$64:O243),O$64:O243,0)-1)&lt;(1-$P$2),MAX(O$64:O243)&gt;MAX(P$64:P242)),MAX(O$64:O243),""),IF(AND($F242/INDEX($F$64:$F243,MATCH(MAX(Q$64:Q243),Q$64:Q243,0)-1)&lt;(1-$P$2),MAX(O$64:O243)&gt;MAX(P$64:P242)),MAX(O$64:O243),"")),"")</f>
        <v/>
      </c>
      <c r="Q243" s="91" t="str">
        <f>IFERROR(IF(E243="","",IF(O243&lt;&gt;"",MAX(O$64:O243)*10+1,IF(AND($F242/INDEX($F$64:$F243,MATCH(MAX(Q$64:Q242),Q$64:Q242,0)-1)&gt;(1+$O$2),MAX(O$64:O243)&gt;MAX(P$64:P242)),MAX(Q$64:Q242)+1,""))),"")</f>
        <v/>
      </c>
    </row>
    <row r="244" spans="1:17" x14ac:dyDescent="0.2">
      <c r="A244" s="13">
        <f>HLOOKUP($E$2,历史数据!$V$3:$AE$5000,ROW(A242),)</f>
        <v>7377544</v>
      </c>
      <c r="B244" s="41">
        <v>36809</v>
      </c>
      <c r="C244" s="100">
        <f>IFERROR(IF(A244&lt;&gt;0,MAX($C$4:C243)+1,""),"")</f>
        <v>239</v>
      </c>
      <c r="D244" s="100"/>
      <c r="E244" s="99">
        <f t="shared" si="51"/>
        <v>36810</v>
      </c>
      <c r="F244" s="101">
        <f>IFERROR(VLOOKUP(E244,历史数据!AH:AJ,3,),"")</f>
        <v>21.2596954314721</v>
      </c>
      <c r="G244" s="101">
        <f t="shared" si="47"/>
        <v>17.479255499153975</v>
      </c>
      <c r="H244" s="105">
        <f t="shared" si="48"/>
        <v>5.6823137983028627E-3</v>
      </c>
      <c r="I244" s="101">
        <f>IFERROR(VLOOKUP(E244,历史数据!AH:AJ,2,),"")</f>
        <v>21.571573604060902</v>
      </c>
      <c r="J244" s="104">
        <f t="shared" si="49"/>
        <v>9</v>
      </c>
      <c r="K244" s="104" t="str">
        <f>IFERROR(IF(AND(J243=$H$2*1,MAX(K$64:K243)=MAX(L$64:L243)),MAX(K$64:K243)+1,""),"")</f>
        <v/>
      </c>
      <c r="L244" s="104" t="str">
        <f>IFERROR(IF(AND($F243/INDEX($F$64:$F244,MATCH(MAX(M$64:M244),M$64:M244,0)-1)&lt;(1-$P$2),MAX(K$64:K244)&gt;MAX(L$64:L243)),MAX(K$64:K244),""),"")</f>
        <v/>
      </c>
      <c r="M244" s="104" t="str">
        <f>IFERROR(IF(E244="","",IF(K244&lt;&gt;"",MAX(M$64:M243)+1,IF(AND($F243/INDEX($F$64:$F244,MATCH(MAX(M$64:M243),M$64:M243,0)-1)&gt;(1+$O$2),MAX(K$64:K244)&gt;MAX(L$64:L243)),MAX(M$64:M243)+1,""))),"")</f>
        <v/>
      </c>
      <c r="N244" s="91">
        <f t="shared" si="50"/>
        <v>9</v>
      </c>
      <c r="O244" s="91" t="str">
        <f>IFERROR(IF(AND(N243=$H$2*1,MAX(O$64:O243)=MAX(P$64:P243)),MAX(O$64:O243)+1,""),"")</f>
        <v/>
      </c>
      <c r="P244" s="91" t="str">
        <f>IFERROR(IF(MOD(MAX(Q$64:Q244),10*MAX(O$64:O244))&lt;=2,IF(AND(F243/INDEX($F$64:$F244,MATCH(MAX(O$64:O244),O$64:O244,0)-1)&lt;(1-$P$2),MAX(O$64:O244)&gt;MAX(P$64:P243)),MAX(O$64:O244),""),IF(AND($F243/INDEX($F$64:$F244,MATCH(MAX(Q$64:Q244),Q$64:Q244,0)-1)&lt;(1-$P$2),MAX(O$64:O244)&gt;MAX(P$64:P243)),MAX(O$64:O244),"")),"")</f>
        <v/>
      </c>
      <c r="Q244" s="91" t="str">
        <f>IFERROR(IF(E244="","",IF(O244&lt;&gt;"",MAX(O$64:O244)*10+1,IF(AND($F243/INDEX($F$64:$F244,MATCH(MAX(Q$64:Q243),Q$64:Q243,0)-1)&gt;(1+$O$2),MAX(O$64:O244)&gt;MAX(P$64:P243)),MAX(Q$64:Q243)+1,""))),"")</f>
        <v/>
      </c>
    </row>
    <row r="245" spans="1:17" x14ac:dyDescent="0.2">
      <c r="A245" s="13">
        <f>HLOOKUP($E$2,历史数据!$V$3:$AE$5000,ROW(A243),)</f>
        <v>3313324</v>
      </c>
      <c r="B245" s="41">
        <v>36810</v>
      </c>
      <c r="C245" s="100">
        <f>IFERROR(IF(A245&lt;&gt;0,MAX($C$4:C244)+1,""),"")</f>
        <v>240</v>
      </c>
      <c r="D245" s="100"/>
      <c r="E245" s="99">
        <f t="shared" si="51"/>
        <v>36811</v>
      </c>
      <c r="F245" s="101">
        <f>IFERROR(VLOOKUP(E245,历史数据!AH:AJ,3,),"")</f>
        <v>21.051776649746198</v>
      </c>
      <c r="G245" s="101">
        <f t="shared" si="47"/>
        <v>17.570436548223352</v>
      </c>
      <c r="H245" s="105">
        <f t="shared" si="48"/>
        <v>5.2165293352333109E-3</v>
      </c>
      <c r="I245" s="101">
        <f>IFERROR(VLOOKUP(E245,历史数据!AH:AJ,2,),"")</f>
        <v>21.2596954314721</v>
      </c>
      <c r="J245" s="104">
        <f t="shared" si="49"/>
        <v>10</v>
      </c>
      <c r="K245" s="104" t="str">
        <f>IFERROR(IF(AND(J244=$H$2*1,MAX(K$64:K244)=MAX(L$64:L244)),MAX(K$64:K244)+1,""),"")</f>
        <v/>
      </c>
      <c r="L245" s="104" t="str">
        <f>IFERROR(IF(AND($F244/INDEX($F$64:$F245,MATCH(MAX(M$64:M245),M$64:M245,0)-1)&lt;(1-$P$2),MAX(K$64:K245)&gt;MAX(L$64:L244)),MAX(K$64:K245),""),"")</f>
        <v/>
      </c>
      <c r="M245" s="104" t="str">
        <f>IFERROR(IF(E245="","",IF(K245&lt;&gt;"",MAX(M$64:M244)+1,IF(AND($F244/INDEX($F$64:$F245,MATCH(MAX(M$64:M244),M$64:M244,0)-1)&gt;(1+$O$2),MAX(K$64:K245)&gt;MAX(L$64:L244)),MAX(M$64:M244)+1,""))),"")</f>
        <v/>
      </c>
      <c r="N245" s="91">
        <f t="shared" si="50"/>
        <v>10</v>
      </c>
      <c r="O245" s="91" t="str">
        <f>IFERROR(IF(AND(N244=$H$2*1,MAX(O$64:O244)=MAX(P$64:P244)),MAX(O$64:O244)+1,""),"")</f>
        <v/>
      </c>
      <c r="P245" s="91" t="str">
        <f>IFERROR(IF(MOD(MAX(Q$64:Q245),10*MAX(O$64:O245))&lt;=2,IF(AND(F244/INDEX($F$64:$F245,MATCH(MAX(O$64:O245),O$64:O245,0)-1)&lt;(1-$P$2),MAX(O$64:O245)&gt;MAX(P$64:P244)),MAX(O$64:O245),""),IF(AND($F244/INDEX($F$64:$F245,MATCH(MAX(Q$64:Q245),Q$64:Q245,0)-1)&lt;(1-$P$2),MAX(O$64:O245)&gt;MAX(P$64:P244)),MAX(O$64:O245),"")),"")</f>
        <v/>
      </c>
      <c r="Q245" s="91" t="str">
        <f>IFERROR(IF(E245="","",IF(O245&lt;&gt;"",MAX(O$64:O245)*10+1,IF(AND($F244/INDEX($F$64:$F245,MATCH(MAX(Q$64:Q244),Q$64:Q244,0)-1)&gt;(1+$O$2),MAX(O$64:O245)&gt;MAX(P$64:P244)),MAX(Q$64:Q244)+1,""))),"")</f>
        <v/>
      </c>
    </row>
    <row r="246" spans="1:17" x14ac:dyDescent="0.2">
      <c r="A246" s="13">
        <f>HLOOKUP($E$2,历史数据!$V$3:$AE$5000,ROW(A244),)</f>
        <v>2803083</v>
      </c>
      <c r="B246" s="41">
        <v>36811</v>
      </c>
      <c r="C246" s="100">
        <f>IFERROR(IF(A246&lt;&gt;0,MAX($C$4:C245)+1,""),"")</f>
        <v>241</v>
      </c>
      <c r="D246" s="100"/>
      <c r="E246" s="99">
        <f t="shared" si="51"/>
        <v>36812</v>
      </c>
      <c r="F246" s="101">
        <f>IFERROR(VLOOKUP(E246,历史数据!AH:AJ,3,),"")</f>
        <v>20.0121827411167</v>
      </c>
      <c r="G246" s="101">
        <f t="shared" si="47"/>
        <v>17.645157360406088</v>
      </c>
      <c r="H246" s="105">
        <f t="shared" si="48"/>
        <v>4.2526440352042005E-3</v>
      </c>
      <c r="I246" s="101">
        <f>IFERROR(VLOOKUP(E246,历史数据!AH:AJ,2,),"")</f>
        <v>21.051776649746198</v>
      </c>
      <c r="J246" s="104">
        <f t="shared" si="49"/>
        <v>11</v>
      </c>
      <c r="K246" s="104" t="str">
        <f>IFERROR(IF(AND(J245=$H$2*1,MAX(K$64:K245)=MAX(L$64:L245)),MAX(K$64:K245)+1,""),"")</f>
        <v/>
      </c>
      <c r="L246" s="104" t="str">
        <f>IFERROR(IF(AND($F245/INDEX($F$64:$F246,MATCH(MAX(M$64:M246),M$64:M246,0)-1)&lt;(1-$P$2),MAX(K$64:K246)&gt;MAX(L$64:L245)),MAX(K$64:K246),""),"")</f>
        <v/>
      </c>
      <c r="M246" s="104" t="str">
        <f>IFERROR(IF(E246="","",IF(K246&lt;&gt;"",MAX(M$64:M245)+1,IF(AND($F245/INDEX($F$64:$F246,MATCH(MAX(M$64:M245),M$64:M245,0)-1)&gt;(1+$O$2),MAX(K$64:K246)&gt;MAX(L$64:L245)),MAX(M$64:M245)+1,""))),"")</f>
        <v/>
      </c>
      <c r="N246" s="91">
        <f t="shared" si="50"/>
        <v>11</v>
      </c>
      <c r="O246" s="91" t="str">
        <f>IFERROR(IF(AND(N245=$H$2*1,MAX(O$64:O245)=MAX(P$64:P245)),MAX(O$64:O245)+1,""),"")</f>
        <v/>
      </c>
      <c r="P246" s="91" t="str">
        <f>IFERROR(IF(MOD(MAX(Q$64:Q246),10*MAX(O$64:O246))&lt;=2,IF(AND(F245/INDEX($F$64:$F246,MATCH(MAX(O$64:O246),O$64:O246,0)-1)&lt;(1-$P$2),MAX(O$64:O246)&gt;MAX(P$64:P245)),MAX(O$64:O246),""),IF(AND($F245/INDEX($F$64:$F246,MATCH(MAX(Q$64:Q246),Q$64:Q246,0)-1)&lt;(1-$P$2),MAX(O$64:O246)&gt;MAX(P$64:P245)),MAX(O$64:O246),"")),"")</f>
        <v/>
      </c>
      <c r="Q246" s="91" t="str">
        <f>IFERROR(IF(E246="","",IF(O246&lt;&gt;"",MAX(O$64:O246)*10+1,IF(AND($F245/INDEX($F$64:$F246,MATCH(MAX(Q$64:Q245),Q$64:Q245,0)-1)&gt;(1+$O$2),MAX(O$64:O246)&gt;MAX(P$64:P245)),MAX(Q$64:Q245)+1,""))),"")</f>
        <v/>
      </c>
    </row>
    <row r="247" spans="1:17" x14ac:dyDescent="0.2">
      <c r="A247" s="13">
        <f>HLOOKUP($E$2,历史数据!$V$3:$AE$5000,ROW(A245),)</f>
        <v>2226559</v>
      </c>
      <c r="B247" s="41">
        <v>36812</v>
      </c>
      <c r="C247" s="100">
        <f>IFERROR(IF(A247&lt;&gt;0,MAX($C$4:C246)+1,""),"")</f>
        <v>242</v>
      </c>
      <c r="D247" s="100"/>
      <c r="E247" s="99">
        <f t="shared" si="51"/>
        <v>36815</v>
      </c>
      <c r="F247" s="101">
        <f>IFERROR(VLOOKUP(E247,历史数据!AH:AJ,3,),"")</f>
        <v>19.310456852791901</v>
      </c>
      <c r="G247" s="101">
        <f t="shared" si="47"/>
        <v>17.712514382402709</v>
      </c>
      <c r="H247" s="105">
        <f t="shared" si="48"/>
        <v>3.8173092265962882E-3</v>
      </c>
      <c r="I247" s="101">
        <f>IFERROR(VLOOKUP(E247,历史数据!AH:AJ,2,),"")</f>
        <v>19.947208121827401</v>
      </c>
      <c r="J247" s="104">
        <f t="shared" si="49"/>
        <v>12</v>
      </c>
      <c r="K247" s="104" t="str">
        <f>IFERROR(IF(AND(J246=$H$2*1,MAX(K$64:K246)=MAX(L$64:L246)),MAX(K$64:K246)+1,""),"")</f>
        <v/>
      </c>
      <c r="L247" s="104" t="str">
        <f>IFERROR(IF(AND($F246/INDEX($F$64:$F247,MATCH(MAX(M$64:M247),M$64:M247,0)-1)&lt;(1-$P$2),MAX(K$64:K247)&gt;MAX(L$64:L246)),MAX(K$64:K247),""),"")</f>
        <v/>
      </c>
      <c r="M247" s="104" t="str">
        <f>IFERROR(IF(E247="","",IF(K247&lt;&gt;"",MAX(M$64:M246)+1,IF(AND($F246/INDEX($F$64:$F247,MATCH(MAX(M$64:M246),M$64:M246,0)-1)&gt;(1+$O$2),MAX(K$64:K247)&gt;MAX(L$64:L246)),MAX(M$64:M246)+1,""))),"")</f>
        <v/>
      </c>
      <c r="N247" s="91">
        <f t="shared" si="50"/>
        <v>12</v>
      </c>
      <c r="O247" s="91" t="str">
        <f>IFERROR(IF(AND(N246=$H$2*1,MAX(O$64:O246)=MAX(P$64:P246)),MAX(O$64:O246)+1,""),"")</f>
        <v/>
      </c>
      <c r="P247" s="91" t="str">
        <f>IFERROR(IF(MOD(MAX(Q$64:Q247),10*MAX(O$64:O247))&lt;=2,IF(AND(F246/INDEX($F$64:$F247,MATCH(MAX(O$64:O247),O$64:O247,0)-1)&lt;(1-$P$2),MAX(O$64:O247)&gt;MAX(P$64:P246)),MAX(O$64:O247),""),IF(AND($F246/INDEX($F$64:$F247,MATCH(MAX(Q$64:Q247),Q$64:Q247,0)-1)&lt;(1-$P$2),MAX(O$64:O247)&gt;MAX(P$64:P246)),MAX(O$64:O247),"")),"")</f>
        <v/>
      </c>
      <c r="Q247" s="91" t="str">
        <f>IFERROR(IF(E247="","",IF(O247&lt;&gt;"",MAX(O$64:O247)*10+1,IF(AND($F246/INDEX($F$64:$F247,MATCH(MAX(Q$64:Q246),Q$64:Q246,0)-1)&gt;(1+$O$2),MAX(O$64:O247)&gt;MAX(P$64:P246)),MAX(Q$64:Q246)+1,""))),"")</f>
        <v/>
      </c>
    </row>
    <row r="248" spans="1:17" x14ac:dyDescent="0.2">
      <c r="A248" s="13">
        <f>HLOOKUP($E$2,历史数据!$V$3:$AE$5000,ROW(A246),)</f>
        <v>2160876</v>
      </c>
      <c r="B248" s="41">
        <v>36815</v>
      </c>
      <c r="C248" s="100">
        <f>IFERROR(IF(A248&lt;&gt;0,MAX($C$4:C247)+1,""),"")</f>
        <v>243</v>
      </c>
      <c r="D248" s="100"/>
      <c r="E248" s="99">
        <f t="shared" si="51"/>
        <v>36816</v>
      </c>
      <c r="F248" s="101">
        <f>IFERROR(VLOOKUP(E248,历史数据!AH:AJ,3,),"")</f>
        <v>19.6093401015228</v>
      </c>
      <c r="G248" s="101">
        <f t="shared" si="47"/>
        <v>17.78008798646362</v>
      </c>
      <c r="H248" s="105">
        <f t="shared" si="48"/>
        <v>3.8150204201412574E-3</v>
      </c>
      <c r="I248" s="101">
        <f>IFERROR(VLOOKUP(E248,历史数据!AH:AJ,2,),"")</f>
        <v>19.2324873096447</v>
      </c>
      <c r="J248" s="104">
        <f t="shared" si="49"/>
        <v>13</v>
      </c>
      <c r="K248" s="104" t="str">
        <f>IFERROR(IF(AND(J247=$H$2*1,MAX(K$64:K247)=MAX(L$64:L247)),MAX(K$64:K247)+1,""),"")</f>
        <v/>
      </c>
      <c r="L248" s="104" t="str">
        <f>IFERROR(IF(AND($F247/INDEX($F$64:$F248,MATCH(MAX(M$64:M248),M$64:M248,0)-1)&lt;(1-$P$2),MAX(K$64:K248)&gt;MAX(L$64:L247)),MAX(K$64:K248),""),"")</f>
        <v/>
      </c>
      <c r="M248" s="104" t="str">
        <f>IFERROR(IF(E248="","",IF(K248&lt;&gt;"",MAX(M$64:M247)+1,IF(AND($F247/INDEX($F$64:$F248,MATCH(MAX(M$64:M247),M$64:M247,0)-1)&gt;(1+$O$2),MAX(K$64:K248)&gt;MAX(L$64:L247)),MAX(M$64:M247)+1,""))),"")</f>
        <v/>
      </c>
      <c r="N248" s="91">
        <f t="shared" si="50"/>
        <v>13</v>
      </c>
      <c r="O248" s="91" t="str">
        <f>IFERROR(IF(AND(N247=$H$2*1,MAX(O$64:O247)=MAX(P$64:P247)),MAX(O$64:O247)+1,""),"")</f>
        <v/>
      </c>
      <c r="P248" s="91" t="str">
        <f>IFERROR(IF(MOD(MAX(Q$64:Q248),10*MAX(O$64:O248))&lt;=2,IF(AND(F247/INDEX($F$64:$F248,MATCH(MAX(O$64:O248),O$64:O248,0)-1)&lt;(1-$P$2),MAX(O$64:O248)&gt;MAX(P$64:P247)),MAX(O$64:O248),""),IF(AND($F247/INDEX($F$64:$F248,MATCH(MAX(Q$64:Q248),Q$64:Q248,0)-1)&lt;(1-$P$2),MAX(O$64:O248)&gt;MAX(P$64:P247)),MAX(O$64:O248),"")),"")</f>
        <v/>
      </c>
      <c r="Q248" s="91" t="str">
        <f>IFERROR(IF(E248="","",IF(O248&lt;&gt;"",MAX(O$64:O248)*10+1,IF(AND($F247/INDEX($F$64:$F248,MATCH(MAX(Q$64:Q247),Q$64:Q247,0)-1)&gt;(1+$O$2),MAX(O$64:O248)&gt;MAX(P$64:P247)),MAX(Q$64:Q247)+1,""))),"")</f>
        <v/>
      </c>
    </row>
    <row r="249" spans="1:17" x14ac:dyDescent="0.2">
      <c r="A249" s="13">
        <f>HLOOKUP($E$2,历史数据!$V$3:$AE$5000,ROW(A247),)</f>
        <v>1078380</v>
      </c>
      <c r="B249" s="41">
        <v>36816</v>
      </c>
      <c r="C249" s="100">
        <f>IFERROR(IF(A249&lt;&gt;0,MAX($C$4:C248)+1,""),"")</f>
        <v>244</v>
      </c>
      <c r="D249" s="100"/>
      <c r="E249" s="99">
        <f t="shared" si="51"/>
        <v>36817</v>
      </c>
      <c r="F249" s="101">
        <f>IFERROR(VLOOKUP(E249,历史数据!AH:AJ,3,),"")</f>
        <v>19.167512690355299</v>
      </c>
      <c r="G249" s="101">
        <f t="shared" si="47"/>
        <v>17.834233502538073</v>
      </c>
      <c r="H249" s="105">
        <f t="shared" si="48"/>
        <v>3.0452895461301477E-3</v>
      </c>
      <c r="I249" s="101">
        <f>IFERROR(VLOOKUP(E249,历史数据!AH:AJ,2,),"")</f>
        <v>19.6223350253807</v>
      </c>
      <c r="J249" s="104">
        <f t="shared" si="49"/>
        <v>14</v>
      </c>
      <c r="K249" s="104" t="str">
        <f>IFERROR(IF(AND(J248=$H$2*1,MAX(K$64:K248)=MAX(L$64:L248)),MAX(K$64:K248)+1,""),"")</f>
        <v/>
      </c>
      <c r="L249" s="104" t="str">
        <f>IFERROR(IF(AND($F248/INDEX($F$64:$F249,MATCH(MAX(M$64:M249),M$64:M249,0)-1)&lt;(1-$P$2),MAX(K$64:K249)&gt;MAX(L$64:L248)),MAX(K$64:K249),""),"")</f>
        <v/>
      </c>
      <c r="M249" s="104" t="str">
        <f>IFERROR(IF(E249="","",IF(K249&lt;&gt;"",MAX(M$64:M248)+1,IF(AND($F248/INDEX($F$64:$F249,MATCH(MAX(M$64:M248),M$64:M248,0)-1)&gt;(1+$O$2),MAX(K$64:K249)&gt;MAX(L$64:L248)),MAX(M$64:M248)+1,""))),"")</f>
        <v/>
      </c>
      <c r="N249" s="91">
        <f t="shared" si="50"/>
        <v>14</v>
      </c>
      <c r="O249" s="91" t="str">
        <f>IFERROR(IF(AND(N248=$H$2*1,MAX(O$64:O248)=MAX(P$64:P248)),MAX(O$64:O248)+1,""),"")</f>
        <v/>
      </c>
      <c r="P249" s="91" t="str">
        <f>IFERROR(IF(MOD(MAX(Q$64:Q249),10*MAX(O$64:O249))&lt;=2,IF(AND(F248/INDEX($F$64:$F249,MATCH(MAX(O$64:O249),O$64:O249,0)-1)&lt;(1-$P$2),MAX(O$64:O249)&gt;MAX(P$64:P248)),MAX(O$64:O249),""),IF(AND($F248/INDEX($F$64:$F249,MATCH(MAX(Q$64:Q249),Q$64:Q249,0)-1)&lt;(1-$P$2),MAX(O$64:O249)&gt;MAX(P$64:P248)),MAX(O$64:O249),"")),"")</f>
        <v/>
      </c>
      <c r="Q249" s="91" t="str">
        <f>IFERROR(IF(E249="","",IF(O249&lt;&gt;"",MAX(O$64:O249)*10+1,IF(AND($F248/INDEX($F$64:$F249,MATCH(MAX(Q$64:Q248),Q$64:Q248,0)-1)&gt;(1+$O$2),MAX(O$64:O249)&gt;MAX(P$64:P248)),MAX(Q$64:Q248)+1,""))),"")</f>
        <v/>
      </c>
    </row>
    <row r="250" spans="1:17" x14ac:dyDescent="0.2">
      <c r="A250" s="13">
        <f>HLOOKUP($E$2,历史数据!$V$3:$AE$5000,ROW(A248),)</f>
        <v>1337901</v>
      </c>
      <c r="B250" s="41">
        <v>36817</v>
      </c>
      <c r="C250" s="100">
        <f>IFERROR(IF(A250&lt;&gt;0,MAX($C$4:C249)+1,""),"")</f>
        <v>245</v>
      </c>
      <c r="D250" s="100"/>
      <c r="E250" s="99">
        <f t="shared" si="51"/>
        <v>36818</v>
      </c>
      <c r="F250" s="101">
        <f>IFERROR(VLOOKUP(E250,历史数据!AH:AJ,3,),"")</f>
        <v>19.180507614213202</v>
      </c>
      <c r="G250" s="101">
        <f t="shared" si="47"/>
        <v>17.88274788494078</v>
      </c>
      <c r="H250" s="105">
        <f t="shared" si="48"/>
        <v>2.7202953463518753E-3</v>
      </c>
      <c r="I250" s="101">
        <f>IFERROR(VLOOKUP(E250,历史数据!AH:AJ,2,),"")</f>
        <v>19.037563451776599</v>
      </c>
      <c r="J250" s="104">
        <f t="shared" si="49"/>
        <v>15</v>
      </c>
      <c r="K250" s="104" t="str">
        <f>IFERROR(IF(AND(J249=$H$2*1,MAX(K$64:K249)=MAX(L$64:L249)),MAX(K$64:K249)+1,""),"")</f>
        <v/>
      </c>
      <c r="L250" s="104" t="str">
        <f>IFERROR(IF(AND($F249/INDEX($F$64:$F250,MATCH(MAX(M$64:M250),M$64:M250,0)-1)&lt;(1-$P$2),MAX(K$64:K250)&gt;MAX(L$64:L249)),MAX(K$64:K250),""),"")</f>
        <v/>
      </c>
      <c r="M250" s="104" t="str">
        <f>IFERROR(IF(E250="","",IF(K250&lt;&gt;"",MAX(M$64:M249)+1,IF(AND($F249/INDEX($F$64:$F250,MATCH(MAX(M$64:M249),M$64:M249,0)-1)&gt;(1+$O$2),MAX(K$64:K250)&gt;MAX(L$64:L249)),MAX(M$64:M249)+1,""))),"")</f>
        <v/>
      </c>
      <c r="N250" s="91">
        <f t="shared" si="50"/>
        <v>15</v>
      </c>
      <c r="O250" s="91" t="str">
        <f>IFERROR(IF(AND(N249=$H$2*1,MAX(O$64:O249)=MAX(P$64:P249)),MAX(O$64:O249)+1,""),"")</f>
        <v/>
      </c>
      <c r="P250" s="91" t="str">
        <f>IFERROR(IF(MOD(MAX(Q$64:Q250),10*MAX(O$64:O250))&lt;=2,IF(AND(F249/INDEX($F$64:$F250,MATCH(MAX(O$64:O250),O$64:O250,0)-1)&lt;(1-$P$2),MAX(O$64:O250)&gt;MAX(P$64:P249)),MAX(O$64:O250),""),IF(AND($F249/INDEX($F$64:$F250,MATCH(MAX(Q$64:Q250),Q$64:Q250,0)-1)&lt;(1-$P$2),MAX(O$64:O250)&gt;MAX(P$64:P249)),MAX(O$64:O250),"")),"")</f>
        <v/>
      </c>
      <c r="Q250" s="91" t="str">
        <f>IFERROR(IF(E250="","",IF(O250&lt;&gt;"",MAX(O$64:O250)*10+1,IF(AND($F249/INDEX($F$64:$F250,MATCH(MAX(Q$64:Q249),Q$64:Q249,0)-1)&gt;(1+$O$2),MAX(O$64:O250)&gt;MAX(P$64:P249)),MAX(Q$64:Q249)+1,""))),"")</f>
        <v/>
      </c>
    </row>
    <row r="251" spans="1:17" x14ac:dyDescent="0.2">
      <c r="A251" s="13">
        <f>HLOOKUP($E$2,历史数据!$V$3:$AE$5000,ROW(A249),)</f>
        <v>631041</v>
      </c>
      <c r="B251" s="41">
        <v>36818</v>
      </c>
      <c r="C251" s="100">
        <f>IFERROR(IF(A251&lt;&gt;0,MAX($C$4:C250)+1,""),"")</f>
        <v>246</v>
      </c>
      <c r="D251" s="100"/>
      <c r="E251" s="99">
        <f t="shared" si="51"/>
        <v>36819</v>
      </c>
      <c r="F251" s="101">
        <f>IFERROR(VLOOKUP(E251,历史数据!AH:AJ,3,),"")</f>
        <v>19.076548223350301</v>
      </c>
      <c r="G251" s="101">
        <f t="shared" si="47"/>
        <v>17.932994923857866</v>
      </c>
      <c r="H251" s="105">
        <f t="shared" si="48"/>
        <v>2.8098052514289318E-3</v>
      </c>
      <c r="I251" s="101">
        <f>IFERROR(VLOOKUP(E251,历史数据!AH:AJ,2,),"")</f>
        <v>19.180507614213202</v>
      </c>
      <c r="J251" s="104">
        <f t="shared" si="49"/>
        <v>16</v>
      </c>
      <c r="K251" s="104" t="str">
        <f>IFERROR(IF(AND(J250=$H$2*1,MAX(K$64:K250)=MAX(L$64:L250)),MAX(K$64:K250)+1,""),"")</f>
        <v/>
      </c>
      <c r="L251" s="104" t="str">
        <f>IFERROR(IF(AND($F250/INDEX($F$64:$F251,MATCH(MAX(M$64:M251),M$64:M251,0)-1)&lt;(1-$P$2),MAX(K$64:K251)&gt;MAX(L$64:L250)),MAX(K$64:K251),""),"")</f>
        <v/>
      </c>
      <c r="M251" s="104" t="str">
        <f>IFERROR(IF(E251="","",IF(K251&lt;&gt;"",MAX(M$64:M250)+1,IF(AND($F250/INDEX($F$64:$F251,MATCH(MAX(M$64:M250),M$64:M250,0)-1)&gt;(1+$O$2),MAX(K$64:K251)&gt;MAX(L$64:L250)),MAX(M$64:M250)+1,""))),"")</f>
        <v/>
      </c>
      <c r="N251" s="91">
        <f t="shared" si="50"/>
        <v>16</v>
      </c>
      <c r="O251" s="91" t="str">
        <f>IFERROR(IF(AND(N250=$H$2*1,MAX(O$64:O250)=MAX(P$64:P250)),MAX(O$64:O250)+1,""),"")</f>
        <v/>
      </c>
      <c r="P251" s="91" t="str">
        <f>IFERROR(IF(MOD(MAX(Q$64:Q251),10*MAX(O$64:O251))&lt;=2,IF(AND(F250/INDEX($F$64:$F251,MATCH(MAX(O$64:O251),O$64:O251,0)-1)&lt;(1-$P$2),MAX(O$64:O251)&gt;MAX(P$64:P250)),MAX(O$64:O251),""),IF(AND($F250/INDEX($F$64:$F251,MATCH(MAX(Q$64:Q251),Q$64:Q251,0)-1)&lt;(1-$P$2),MAX(O$64:O251)&gt;MAX(P$64:P250)),MAX(O$64:O251),"")),"")</f>
        <v/>
      </c>
      <c r="Q251" s="91" t="str">
        <f>IFERROR(IF(E251="","",IF(O251&lt;&gt;"",MAX(O$64:O251)*10+1,IF(AND($F250/INDEX($F$64:$F251,MATCH(MAX(Q$64:Q250),Q$64:Q250,0)-1)&gt;(1+$O$2),MAX(O$64:O251)&gt;MAX(P$64:P250)),MAX(Q$64:Q250)+1,""))),"")</f>
        <v/>
      </c>
    </row>
    <row r="252" spans="1:17" x14ac:dyDescent="0.2">
      <c r="A252" s="13">
        <f>HLOOKUP($E$2,历史数据!$V$3:$AE$5000,ROW(A250),)</f>
        <v>1415043</v>
      </c>
      <c r="B252" s="41">
        <v>36819</v>
      </c>
      <c r="C252" s="100">
        <f>IFERROR(IF(A252&lt;&gt;0,MAX($C$4:C251)+1,""),"")</f>
        <v>247</v>
      </c>
      <c r="D252" s="100"/>
      <c r="E252" s="99">
        <f t="shared" si="51"/>
        <v>36822</v>
      </c>
      <c r="F252" s="101">
        <f>IFERROR(VLOOKUP(E252,历史数据!AH:AJ,3,),"")</f>
        <v>19.7522842639594</v>
      </c>
      <c r="G252" s="101">
        <f t="shared" si="47"/>
        <v>17.99558714043993</v>
      </c>
      <c r="H252" s="105">
        <f t="shared" si="48"/>
        <v>3.490338164251261E-3</v>
      </c>
      <c r="I252" s="101">
        <f>IFERROR(VLOOKUP(E252,历史数据!AH:AJ,2,),"")</f>
        <v>19.076548223350301</v>
      </c>
      <c r="J252" s="104">
        <f t="shared" si="49"/>
        <v>17</v>
      </c>
      <c r="K252" s="104" t="str">
        <f>IFERROR(IF(AND(J251=$H$2*1,MAX(K$64:K251)=MAX(L$64:L251)),MAX(K$64:K251)+1,""),"")</f>
        <v/>
      </c>
      <c r="L252" s="104" t="str">
        <f>IFERROR(IF(AND($F251/INDEX($F$64:$F252,MATCH(MAX(M$64:M252),M$64:M252,0)-1)&lt;(1-$P$2),MAX(K$64:K252)&gt;MAX(L$64:L251)),MAX(K$64:K252),""),"")</f>
        <v/>
      </c>
      <c r="M252" s="104" t="str">
        <f>IFERROR(IF(E252="","",IF(K252&lt;&gt;"",MAX(M$64:M251)+1,IF(AND($F251/INDEX($F$64:$F252,MATCH(MAX(M$64:M251),M$64:M251,0)-1)&gt;(1+$O$2),MAX(K$64:K252)&gt;MAX(L$64:L251)),MAX(M$64:M251)+1,""))),"")</f>
        <v/>
      </c>
      <c r="N252" s="91">
        <f t="shared" si="50"/>
        <v>17</v>
      </c>
      <c r="O252" s="91" t="str">
        <f>IFERROR(IF(AND(N251=$H$2*1,MAX(O$64:O251)=MAX(P$64:P251)),MAX(O$64:O251)+1,""),"")</f>
        <v/>
      </c>
      <c r="P252" s="91" t="str">
        <f>IFERROR(IF(MOD(MAX(Q$64:Q252),10*MAX(O$64:O252))&lt;=2,IF(AND(F251/INDEX($F$64:$F252,MATCH(MAX(O$64:O252),O$64:O252,0)-1)&lt;(1-$P$2),MAX(O$64:O252)&gt;MAX(P$64:P251)),MAX(O$64:O252),""),IF(AND($F251/INDEX($F$64:$F252,MATCH(MAX(Q$64:Q252),Q$64:Q252,0)-1)&lt;(1-$P$2),MAX(O$64:O252)&gt;MAX(P$64:P251)),MAX(O$64:O252),"")),"")</f>
        <v/>
      </c>
      <c r="Q252" s="91" t="str">
        <f>IFERROR(IF(E252="","",IF(O252&lt;&gt;"",MAX(O$64:O252)*10+1,IF(AND($F251/INDEX($F$64:$F252,MATCH(MAX(Q$64:Q251),Q$64:Q251,0)-1)&gt;(1+$O$2),MAX(O$64:O252)&gt;MAX(P$64:P251)),MAX(Q$64:Q251)+1,""))),"")</f>
        <v/>
      </c>
    </row>
    <row r="253" spans="1:17" x14ac:dyDescent="0.2">
      <c r="A253" s="13">
        <f>HLOOKUP($E$2,历史数据!$V$3:$AE$5000,ROW(A251),)</f>
        <v>1023445</v>
      </c>
      <c r="B253" s="41">
        <v>36822</v>
      </c>
      <c r="C253" s="100">
        <f>IFERROR(IF(A253&lt;&gt;0,MAX($C$4:C252)+1,""),"")</f>
        <v>248</v>
      </c>
      <c r="D253" s="100"/>
      <c r="E253" s="99">
        <f t="shared" si="51"/>
        <v>36823</v>
      </c>
      <c r="F253" s="101">
        <f>IFERROR(VLOOKUP(E253,历史数据!AH:AJ,3,),"")</f>
        <v>19.6223350253807</v>
      </c>
      <c r="G253" s="101">
        <f t="shared" si="47"/>
        <v>18.049082910321488</v>
      </c>
      <c r="H253" s="105">
        <f t="shared" si="48"/>
        <v>2.9727160033217181E-3</v>
      </c>
      <c r="I253" s="101">
        <f>IFERROR(VLOOKUP(E253,历史数据!AH:AJ,2,),"")</f>
        <v>19.7522842639594</v>
      </c>
      <c r="J253" s="104">
        <f t="shared" si="49"/>
        <v>18</v>
      </c>
      <c r="K253" s="104" t="str">
        <f>IFERROR(IF(AND(J252=$H$2*1,MAX(K$64:K252)=MAX(L$64:L252)),MAX(K$64:K252)+1,""),"")</f>
        <v/>
      </c>
      <c r="L253" s="104" t="str">
        <f>IFERROR(IF(AND($F252/INDEX($F$64:$F253,MATCH(MAX(M$64:M253),M$64:M253,0)-1)&lt;(1-$P$2),MAX(K$64:K253)&gt;MAX(L$64:L252)),MAX(K$64:K253),""),"")</f>
        <v/>
      </c>
      <c r="M253" s="104" t="str">
        <f>IFERROR(IF(E253="","",IF(K253&lt;&gt;"",MAX(M$64:M252)+1,IF(AND($F252/INDEX($F$64:$F253,MATCH(MAX(M$64:M252),M$64:M252,0)-1)&gt;(1+$O$2),MAX(K$64:K253)&gt;MAX(L$64:L252)),MAX(M$64:M252)+1,""))),"")</f>
        <v/>
      </c>
      <c r="N253" s="91">
        <f t="shared" si="50"/>
        <v>18</v>
      </c>
      <c r="O253" s="91" t="str">
        <f>IFERROR(IF(AND(N252=$H$2*1,MAX(O$64:O252)=MAX(P$64:P252)),MAX(O$64:O252)+1,""),"")</f>
        <v/>
      </c>
      <c r="P253" s="91" t="str">
        <f>IFERROR(IF(MOD(MAX(Q$64:Q253),10*MAX(O$64:O253))&lt;=2,IF(AND(F252/INDEX($F$64:$F253,MATCH(MAX(O$64:O253),O$64:O253,0)-1)&lt;(1-$P$2),MAX(O$64:O253)&gt;MAX(P$64:P252)),MAX(O$64:O253),""),IF(AND($F252/INDEX($F$64:$F253,MATCH(MAX(Q$64:Q253),Q$64:Q253,0)-1)&lt;(1-$P$2),MAX(O$64:O253)&gt;MAX(P$64:P252)),MAX(O$64:O253),"")),"")</f>
        <v/>
      </c>
      <c r="Q253" s="91" t="str">
        <f>IFERROR(IF(E253="","",IF(O253&lt;&gt;"",MAX(O$64:O253)*10+1,IF(AND($F252/INDEX($F$64:$F253,MATCH(MAX(Q$64:Q252),Q$64:Q252,0)-1)&gt;(1+$O$2),MAX(O$64:O253)&gt;MAX(P$64:P252)),MAX(Q$64:Q252)+1,""))),"")</f>
        <v/>
      </c>
    </row>
    <row r="254" spans="1:17" x14ac:dyDescent="0.2">
      <c r="A254" s="13">
        <f>HLOOKUP($E$2,历史数据!$V$3:$AE$5000,ROW(A252),)</f>
        <v>698871</v>
      </c>
      <c r="B254" s="41">
        <v>36823</v>
      </c>
      <c r="C254" s="100">
        <f>IFERROR(IF(A254&lt;&gt;0,MAX($C$4:C253)+1,""),"")</f>
        <v>249</v>
      </c>
      <c r="D254" s="100"/>
      <c r="E254" s="99">
        <f t="shared" si="51"/>
        <v>36824</v>
      </c>
      <c r="F254" s="101">
        <f>IFERROR(VLOOKUP(E254,历史数据!AH:AJ,3,),"")</f>
        <v>20.142131979695399</v>
      </c>
      <c r="G254" s="101">
        <f t="shared" si="47"/>
        <v>18.112324873096444</v>
      </c>
      <c r="H254" s="105">
        <f t="shared" si="48"/>
        <v>3.5038878755879743E-3</v>
      </c>
      <c r="I254" s="101">
        <f>IFERROR(VLOOKUP(E254,历史数据!AH:AJ,2,),"")</f>
        <v>19.6223350253807</v>
      </c>
      <c r="J254" s="104">
        <f t="shared" si="49"/>
        <v>19</v>
      </c>
      <c r="K254" s="104" t="str">
        <f>IFERROR(IF(AND(J253=$H$2*1,MAX(K$64:K253)=MAX(L$64:L253)),MAX(K$64:K253)+1,""),"")</f>
        <v/>
      </c>
      <c r="L254" s="104" t="str">
        <f>IFERROR(IF(AND($F253/INDEX($F$64:$F254,MATCH(MAX(M$64:M254),M$64:M254,0)-1)&lt;(1-$P$2),MAX(K$64:K254)&gt;MAX(L$64:L253)),MAX(K$64:K254),""),"")</f>
        <v/>
      </c>
      <c r="M254" s="104" t="str">
        <f>IFERROR(IF(E254="","",IF(K254&lt;&gt;"",MAX(M$64:M253)+1,IF(AND($F253/INDEX($F$64:$F254,MATCH(MAX(M$64:M253),M$64:M253,0)-1)&gt;(1+$O$2),MAX(K$64:K254)&gt;MAX(L$64:L253)),MAX(M$64:M253)+1,""))),"")</f>
        <v/>
      </c>
      <c r="N254" s="91">
        <f t="shared" si="50"/>
        <v>19</v>
      </c>
      <c r="O254" s="91" t="str">
        <f>IFERROR(IF(AND(N253=$H$2*1,MAX(O$64:O253)=MAX(P$64:P253)),MAX(O$64:O253)+1,""),"")</f>
        <v/>
      </c>
      <c r="P254" s="91" t="str">
        <f>IFERROR(IF(MOD(MAX(Q$64:Q254),10*MAX(O$64:O254))&lt;=2,IF(AND(F253/INDEX($F$64:$F254,MATCH(MAX(O$64:O254),O$64:O254,0)-1)&lt;(1-$P$2),MAX(O$64:O254)&gt;MAX(P$64:P253)),MAX(O$64:O254),""),IF(AND($F253/INDEX($F$64:$F254,MATCH(MAX(Q$64:Q254),Q$64:Q254,0)-1)&lt;(1-$P$2),MAX(O$64:O254)&gt;MAX(P$64:P253)),MAX(O$64:O254),"")),"")</f>
        <v/>
      </c>
      <c r="Q254" s="91" t="str">
        <f>IFERROR(IF(E254="","",IF(O254&lt;&gt;"",MAX(O$64:O254)*10+1,IF(AND($F253/INDEX($F$64:$F254,MATCH(MAX(Q$64:Q253),Q$64:Q253,0)-1)&gt;(1+$O$2),MAX(O$64:O254)&gt;MAX(P$64:P253)),MAX(Q$64:Q253)+1,""))),"")</f>
        <v/>
      </c>
    </row>
    <row r="255" spans="1:17" x14ac:dyDescent="0.2">
      <c r="A255" s="13">
        <f>HLOOKUP($E$2,历史数据!$V$3:$AE$5000,ROW(A253),)</f>
        <v>1085269</v>
      </c>
      <c r="B255" s="41">
        <v>36824</v>
      </c>
      <c r="C255" s="100">
        <f>IFERROR(IF(A255&lt;&gt;0,MAX($C$4:C254)+1,""),"")</f>
        <v>250</v>
      </c>
      <c r="D255" s="100"/>
      <c r="E255" s="99">
        <f t="shared" si="51"/>
        <v>36825</v>
      </c>
      <c r="F255" s="101">
        <f>IFERROR(VLOOKUP(E255,历史数据!AH:AJ,3,),"")</f>
        <v>19.986192893401</v>
      </c>
      <c r="G255" s="101">
        <f t="shared" si="47"/>
        <v>18.173617597292722</v>
      </c>
      <c r="H255" s="105">
        <f t="shared" si="48"/>
        <v>3.3840340555795212E-3</v>
      </c>
      <c r="I255" s="101">
        <f>IFERROR(VLOOKUP(E255,历史数据!AH:AJ,2,),"")</f>
        <v>20.142131979695399</v>
      </c>
      <c r="J255" s="104">
        <f t="shared" si="49"/>
        <v>20</v>
      </c>
      <c r="K255" s="104" t="str">
        <f>IFERROR(IF(AND(J254=$H$2*1,MAX(K$64:K254)=MAX(L$64:L254)),MAX(K$64:K254)+1,""),"")</f>
        <v/>
      </c>
      <c r="L255" s="104" t="str">
        <f>IFERROR(IF(AND($F254/INDEX($F$64:$F255,MATCH(MAX(M$64:M255),M$64:M255,0)-1)&lt;(1-$P$2),MAX(K$64:K255)&gt;MAX(L$64:L254)),MAX(K$64:K255),""),"")</f>
        <v/>
      </c>
      <c r="M255" s="104" t="str">
        <f>IFERROR(IF(E255="","",IF(K255&lt;&gt;"",MAX(M$64:M254)+1,IF(AND($F254/INDEX($F$64:$F255,MATCH(MAX(M$64:M254),M$64:M254,0)-1)&gt;(1+$O$2),MAX(K$64:K255)&gt;MAX(L$64:L254)),MAX(M$64:M254)+1,""))),"")</f>
        <v/>
      </c>
      <c r="N255" s="91">
        <f t="shared" si="50"/>
        <v>20</v>
      </c>
      <c r="O255" s="91" t="str">
        <f>IFERROR(IF(AND(N254=$H$2*1,MAX(O$64:O254)=MAX(P$64:P254)),MAX(O$64:O254)+1,""),"")</f>
        <v/>
      </c>
      <c r="P255" s="91" t="str">
        <f>IFERROR(IF(MOD(MAX(Q$64:Q255),10*MAX(O$64:O255))&lt;=2,IF(AND(F254/INDEX($F$64:$F255,MATCH(MAX(O$64:O255),O$64:O255,0)-1)&lt;(1-$P$2),MAX(O$64:O255)&gt;MAX(P$64:P254)),MAX(O$64:O255),""),IF(AND($F254/INDEX($F$64:$F255,MATCH(MAX(Q$64:Q255),Q$64:Q255,0)-1)&lt;(1-$P$2),MAX(O$64:O255)&gt;MAX(P$64:P254)),MAX(O$64:O255),"")),"")</f>
        <v/>
      </c>
      <c r="Q255" s="91" t="str">
        <f>IFERROR(IF(E255="","",IF(O255&lt;&gt;"",MAX(O$64:O255)*10+1,IF(AND($F254/INDEX($F$64:$F255,MATCH(MAX(Q$64:Q254),Q$64:Q254,0)-1)&gt;(1+$O$2),MAX(O$64:O255)&gt;MAX(P$64:P254)),MAX(Q$64:Q254)+1,""))),"")</f>
        <v/>
      </c>
    </row>
    <row r="256" spans="1:17" x14ac:dyDescent="0.2">
      <c r="A256" s="13">
        <f>HLOOKUP($E$2,历史数据!$V$3:$AE$5000,ROW(A254),)</f>
        <v>555006</v>
      </c>
      <c r="B256" s="41">
        <v>36825</v>
      </c>
      <c r="C256" s="100">
        <f>IFERROR(IF(A256&lt;&gt;0,MAX($C$4:C255)+1,""),"")</f>
        <v>251</v>
      </c>
      <c r="D256" s="100"/>
      <c r="E256" s="99">
        <f t="shared" si="51"/>
        <v>36826</v>
      </c>
      <c r="F256" s="101">
        <f>IFERROR(VLOOKUP(E256,历史数据!AH:AJ,3,),"")</f>
        <v>19.947208121827401</v>
      </c>
      <c r="G256" s="101">
        <f t="shared" si="47"/>
        <v>18.231011844331636</v>
      </c>
      <c r="H256" s="105">
        <f t="shared" si="48"/>
        <v>3.1581079953759694E-3</v>
      </c>
      <c r="I256" s="101">
        <f>IFERROR(VLOOKUP(E256,历史数据!AH:AJ,2,),"")</f>
        <v>19.986192893401</v>
      </c>
      <c r="J256" s="104">
        <f t="shared" si="49"/>
        <v>21</v>
      </c>
      <c r="K256" s="104" t="str">
        <f>IFERROR(IF(AND(J255=$H$2*1,MAX(K$64:K255)=MAX(L$64:L255)),MAX(K$64:K255)+1,""),"")</f>
        <v/>
      </c>
      <c r="L256" s="104" t="str">
        <f>IFERROR(IF(AND($F255/INDEX($F$64:$F256,MATCH(MAX(M$64:M256),M$64:M256,0)-1)&lt;(1-$P$2),MAX(K$64:K256)&gt;MAX(L$64:L255)),MAX(K$64:K256),""),"")</f>
        <v/>
      </c>
      <c r="M256" s="104" t="str">
        <f>IFERROR(IF(E256="","",IF(K256&lt;&gt;"",MAX(M$64:M255)+1,IF(AND($F255/INDEX($F$64:$F256,MATCH(MAX(M$64:M255),M$64:M255,0)-1)&gt;(1+$O$2),MAX(K$64:K256)&gt;MAX(L$64:L255)),MAX(M$64:M255)+1,""))),"")</f>
        <v/>
      </c>
      <c r="N256" s="91">
        <f t="shared" si="50"/>
        <v>21</v>
      </c>
      <c r="O256" s="91" t="str">
        <f>IFERROR(IF(AND(N255=$H$2*1,MAX(O$64:O255)=MAX(P$64:P255)),MAX(O$64:O255)+1,""),"")</f>
        <v/>
      </c>
      <c r="P256" s="91" t="str">
        <f>IFERROR(IF(MOD(MAX(Q$64:Q256),10*MAX(O$64:O256))&lt;=2,IF(AND(F255/INDEX($F$64:$F256,MATCH(MAX(O$64:O256),O$64:O256,0)-1)&lt;(1-$P$2),MAX(O$64:O256)&gt;MAX(P$64:P255)),MAX(O$64:O256),""),IF(AND($F255/INDEX($F$64:$F256,MATCH(MAX(Q$64:Q256),Q$64:Q256,0)-1)&lt;(1-$P$2),MAX(O$64:O256)&gt;MAX(P$64:P255)),MAX(O$64:O256),"")),"")</f>
        <v/>
      </c>
      <c r="Q256" s="91" t="str">
        <f>IFERROR(IF(E256="","",IF(O256&lt;&gt;"",MAX(O$64:O256)*10+1,IF(AND($F255/INDEX($F$64:$F256,MATCH(MAX(Q$64:Q255),Q$64:Q255,0)-1)&gt;(1+$O$2),MAX(O$64:O256)&gt;MAX(P$64:P255)),MAX(Q$64:Q255)+1,""))),"")</f>
        <v/>
      </c>
    </row>
    <row r="257" spans="1:17" x14ac:dyDescent="0.2">
      <c r="A257" s="13">
        <f>HLOOKUP($E$2,历史数据!$V$3:$AE$5000,ROW(A255),)</f>
        <v>478563</v>
      </c>
      <c r="B257" s="41">
        <v>36826</v>
      </c>
      <c r="C257" s="100">
        <f>IFERROR(IF(A257&lt;&gt;0,MAX($C$4:C256)+1,""),"")</f>
        <v>252</v>
      </c>
      <c r="D257" s="100"/>
      <c r="E257" s="99">
        <f t="shared" si="51"/>
        <v>36829</v>
      </c>
      <c r="F257" s="101">
        <f>IFERROR(VLOOKUP(E257,历史数据!AH:AJ,3,),"")</f>
        <v>20.1161421319797</v>
      </c>
      <c r="G257" s="101">
        <f t="shared" ref="G257:G320" si="52">IFERROR(IF(E257="","",AVERAGE(F198:F257)),"")</f>
        <v>18.284724196277487</v>
      </c>
      <c r="H257" s="105">
        <f t="shared" si="48"/>
        <v>2.9462079452573509E-3</v>
      </c>
      <c r="I257" s="101">
        <f>IFERROR(VLOOKUP(E257,历史数据!AH:AJ,2,),"")</f>
        <v>19.947208121827401</v>
      </c>
      <c r="J257" s="104">
        <f t="shared" si="49"/>
        <v>22</v>
      </c>
      <c r="K257" s="104" t="str">
        <f>IFERROR(IF(AND(J256=$H$2*1,MAX(K$64:K256)=MAX(L$64:L256)),MAX(K$64:K256)+1,""),"")</f>
        <v/>
      </c>
      <c r="L257" s="104" t="str">
        <f>IFERROR(IF(AND($F256/INDEX($F$64:$F257,MATCH(MAX(M$64:M257),M$64:M257,0)-1)&lt;(1-$P$2),MAX(K$64:K257)&gt;MAX(L$64:L256)),MAX(K$64:K257),""),"")</f>
        <v/>
      </c>
      <c r="M257" s="104" t="str">
        <f>IFERROR(IF(E257="","",IF(K257&lt;&gt;"",MAX(M$64:M256)+1,IF(AND($F256/INDEX($F$64:$F257,MATCH(MAX(M$64:M256),M$64:M256,0)-1)&gt;(1+$O$2),MAX(K$64:K257)&gt;MAX(L$64:L256)),MAX(M$64:M256)+1,""))),"")</f>
        <v/>
      </c>
      <c r="N257" s="91">
        <f t="shared" si="50"/>
        <v>22</v>
      </c>
      <c r="O257" s="91" t="str">
        <f>IFERROR(IF(AND(N256=$H$2*1,MAX(O$64:O256)=MAX(P$64:P256)),MAX(O$64:O256)+1,""),"")</f>
        <v/>
      </c>
      <c r="P257" s="91" t="str">
        <f>IFERROR(IF(MOD(MAX(Q$64:Q257),10*MAX(O$64:O257))&lt;=2,IF(AND(F256/INDEX($F$64:$F257,MATCH(MAX(O$64:O257),O$64:O257,0)-1)&lt;(1-$P$2),MAX(O$64:O257)&gt;MAX(P$64:P256)),MAX(O$64:O257),""),IF(AND($F256/INDEX($F$64:$F257,MATCH(MAX(Q$64:Q257),Q$64:Q257,0)-1)&lt;(1-$P$2),MAX(O$64:O257)&gt;MAX(P$64:P256)),MAX(O$64:O257),"")),"")</f>
        <v/>
      </c>
      <c r="Q257" s="91" t="str">
        <f>IFERROR(IF(E257="","",IF(O257&lt;&gt;"",MAX(O$64:O257)*10+1,IF(AND($F256/INDEX($F$64:$F257,MATCH(MAX(Q$64:Q256),Q$64:Q256,0)-1)&gt;(1+$O$2),MAX(O$64:O257)&gt;MAX(P$64:P256)),MAX(Q$64:Q256)+1,""))),"")</f>
        <v/>
      </c>
    </row>
    <row r="258" spans="1:17" x14ac:dyDescent="0.2">
      <c r="A258" s="13">
        <f>HLOOKUP($E$2,历史数据!$V$3:$AE$5000,ROW(A256),)</f>
        <v>924763</v>
      </c>
      <c r="B258" s="41">
        <v>36829</v>
      </c>
      <c r="C258" s="100">
        <f>IFERROR(IF(A258&lt;&gt;0,MAX($C$4:C257)+1,""),"")</f>
        <v>253</v>
      </c>
      <c r="D258" s="100"/>
      <c r="E258" s="99">
        <f t="shared" si="51"/>
        <v>36830</v>
      </c>
      <c r="F258" s="101">
        <f>IFERROR(VLOOKUP(E258,历史数据!AH:AJ,3,),"")</f>
        <v>19.8692385786802</v>
      </c>
      <c r="G258" s="101">
        <f t="shared" si="52"/>
        <v>18.333021996615901</v>
      </c>
      <c r="H258" s="105">
        <f t="shared" ref="H258:H321" si="53">IFERROR(G258/G257-1,"")</f>
        <v>2.6414289775422706E-3</v>
      </c>
      <c r="I258" s="101">
        <f>IFERROR(VLOOKUP(E258,历史数据!AH:AJ,2,),"")</f>
        <v>20.1161421319797</v>
      </c>
      <c r="J258" s="104">
        <f t="shared" ref="J258:J321" si="54">IFERROR(IF(L258&lt;&gt;"","0",IF(AND($H258&gt;0,$F258&gt;$G258),J257+1,0)),"")</f>
        <v>23</v>
      </c>
      <c r="K258" s="104" t="str">
        <f>IFERROR(IF(AND(J257=$H$2*1,MAX(K$64:K257)=MAX(L$64:L257)),MAX(K$64:K257)+1,""),"")</f>
        <v/>
      </c>
      <c r="L258" s="104" t="str">
        <f>IFERROR(IF(AND($F257/INDEX($F$64:$F258,MATCH(MAX(M$64:M258),M$64:M258,0)-1)&lt;(1-$P$2),MAX(K$64:K258)&gt;MAX(L$64:L257)),MAX(K$64:K258),""),"")</f>
        <v/>
      </c>
      <c r="M258" s="104" t="str">
        <f>IFERROR(IF(E258="","",IF(K258&lt;&gt;"",MAX(M$64:M257)+1,IF(AND($F257/INDEX($F$64:$F258,MATCH(MAX(M$64:M257),M$64:M257,0)-1)&gt;(1+$O$2),MAX(K$64:K258)&gt;MAX(L$64:L257)),MAX(M$64:M257)+1,""))),"")</f>
        <v/>
      </c>
      <c r="N258" s="91">
        <f t="shared" ref="N258:N321" si="55">IFERROR(IF(P258&lt;&gt;"","0",IF(AND($H258&gt;0,$F258&gt;$G258),N257+1,0)),"")</f>
        <v>23</v>
      </c>
      <c r="O258" s="91" t="str">
        <f>IFERROR(IF(AND(N257=$H$2*1,MAX(O$64:O257)=MAX(P$64:P257)),MAX(O$64:O257)+1,""),"")</f>
        <v/>
      </c>
      <c r="P258" s="91" t="str">
        <f>IFERROR(IF(MOD(MAX(Q$64:Q258),10*MAX(O$64:O258))&lt;=2,IF(AND(F257/INDEX($F$64:$F258,MATCH(MAX(O$64:O258),O$64:O258,0)-1)&lt;(1-$P$2),MAX(O$64:O258)&gt;MAX(P$64:P257)),MAX(O$64:O258),""),IF(AND($F257/INDEX($F$64:$F258,MATCH(MAX(Q$64:Q258),Q$64:Q258,0)-1)&lt;(1-$P$2),MAX(O$64:O258)&gt;MAX(P$64:P257)),MAX(O$64:O258),"")),"")</f>
        <v/>
      </c>
      <c r="Q258" s="91" t="str">
        <f>IFERROR(IF(E258="","",IF(O258&lt;&gt;"",MAX(O$64:O258)*10+1,IF(AND($F257/INDEX($F$64:$F258,MATCH(MAX(Q$64:Q257),Q$64:Q257,0)-1)&gt;(1+$O$2),MAX(O$64:O258)&gt;MAX(P$64:P257)),MAX(Q$64:Q257)+1,""))),"")</f>
        <v/>
      </c>
    </row>
    <row r="259" spans="1:17" x14ac:dyDescent="0.2">
      <c r="A259" s="13">
        <f>HLOOKUP($E$2,历史数据!$V$3:$AE$5000,ROW(A257),)</f>
        <v>542940</v>
      </c>
      <c r="B259" s="41">
        <v>36830</v>
      </c>
      <c r="C259" s="100">
        <f>IFERROR(IF(A259&lt;&gt;0,MAX($C$4:C258)+1,""),"")</f>
        <v>254</v>
      </c>
      <c r="D259" s="100"/>
      <c r="E259" s="99">
        <f t="shared" si="51"/>
        <v>36831</v>
      </c>
      <c r="F259" s="101">
        <f>IFERROR(VLOOKUP(E259,历史数据!AH:AJ,3,),"")</f>
        <v>19.817258883248702</v>
      </c>
      <c r="G259" s="101">
        <f t="shared" si="52"/>
        <v>18.37568866328257</v>
      </c>
      <c r="H259" s="105">
        <f t="shared" si="53"/>
        <v>2.3273122496958454E-3</v>
      </c>
      <c r="I259" s="101">
        <f>IFERROR(VLOOKUP(E259,历史数据!AH:AJ,2,),"")</f>
        <v>19.557360406091401</v>
      </c>
      <c r="J259" s="104">
        <f t="shared" si="54"/>
        <v>24</v>
      </c>
      <c r="K259" s="104" t="str">
        <f>IFERROR(IF(AND(J258=$H$2*1,MAX(K$64:K258)=MAX(L$64:L258)),MAX(K$64:K258)+1,""),"")</f>
        <v/>
      </c>
      <c r="L259" s="104" t="str">
        <f>IFERROR(IF(AND($F258/INDEX($F$64:$F259,MATCH(MAX(M$64:M259),M$64:M259,0)-1)&lt;(1-$P$2),MAX(K$64:K259)&gt;MAX(L$64:L258)),MAX(K$64:K259),""),"")</f>
        <v/>
      </c>
      <c r="M259" s="104" t="str">
        <f>IFERROR(IF(E259="","",IF(K259&lt;&gt;"",MAX(M$64:M258)+1,IF(AND($F258/INDEX($F$64:$F259,MATCH(MAX(M$64:M258),M$64:M258,0)-1)&gt;(1+$O$2),MAX(K$64:K259)&gt;MAX(L$64:L258)),MAX(M$64:M258)+1,""))),"")</f>
        <v/>
      </c>
      <c r="N259" s="91">
        <f t="shared" si="55"/>
        <v>24</v>
      </c>
      <c r="O259" s="91" t="str">
        <f>IFERROR(IF(AND(N258=$H$2*1,MAX(O$64:O258)=MAX(P$64:P258)),MAX(O$64:O258)+1,""),"")</f>
        <v/>
      </c>
      <c r="P259" s="91" t="str">
        <f>IFERROR(IF(MOD(MAX(Q$64:Q259),10*MAX(O$64:O259))&lt;=2,IF(AND(F258/INDEX($F$64:$F259,MATCH(MAX(O$64:O259),O$64:O259,0)-1)&lt;(1-$P$2),MAX(O$64:O259)&gt;MAX(P$64:P258)),MAX(O$64:O259),""),IF(AND($F258/INDEX($F$64:$F259,MATCH(MAX(Q$64:Q259),Q$64:Q259,0)-1)&lt;(1-$P$2),MAX(O$64:O259)&gt;MAX(P$64:P258)),MAX(O$64:O259),"")),"")</f>
        <v/>
      </c>
      <c r="Q259" s="91" t="str">
        <f>IFERROR(IF(E259="","",IF(O259&lt;&gt;"",MAX(O$64:O259)*10+1,IF(AND($F258/INDEX($F$64:$F259,MATCH(MAX(Q$64:Q258),Q$64:Q258,0)-1)&gt;(1+$O$2),MAX(O$64:O259)&gt;MAX(P$64:P258)),MAX(Q$64:Q258)+1,""))),"")</f>
        <v/>
      </c>
    </row>
    <row r="260" spans="1:17" x14ac:dyDescent="0.2">
      <c r="A260" s="13">
        <f>HLOOKUP($E$2,历史数据!$V$3:$AE$5000,ROW(A258),)</f>
        <v>409247</v>
      </c>
      <c r="B260" s="41">
        <v>36831</v>
      </c>
      <c r="C260" s="100">
        <f>IFERROR(IF(A260&lt;&gt;0,MAX($C$4:C259)+1,""),"")</f>
        <v>255</v>
      </c>
      <c r="D260" s="100"/>
      <c r="E260" s="99">
        <f t="shared" si="51"/>
        <v>36832</v>
      </c>
      <c r="F260" s="101">
        <f>IFERROR(VLOOKUP(E260,历史数据!AH:AJ,3,),"")</f>
        <v>19.947208121827401</v>
      </c>
      <c r="G260" s="101">
        <f t="shared" si="52"/>
        <v>18.417272419627739</v>
      </c>
      <c r="H260" s="105">
        <f t="shared" si="53"/>
        <v>2.2629767573423276E-3</v>
      </c>
      <c r="I260" s="101">
        <f>IFERROR(VLOOKUP(E260,历史数据!AH:AJ,2,),"")</f>
        <v>19.817258883248702</v>
      </c>
      <c r="J260" s="104">
        <f t="shared" si="54"/>
        <v>25</v>
      </c>
      <c r="K260" s="104" t="str">
        <f>IFERROR(IF(AND(J259=$H$2*1,MAX(K$64:K259)=MAX(L$64:L259)),MAX(K$64:K259)+1,""),"")</f>
        <v/>
      </c>
      <c r="L260" s="104" t="str">
        <f>IFERROR(IF(AND($F259/INDEX($F$64:$F260,MATCH(MAX(M$64:M260),M$64:M260,0)-1)&lt;(1-$P$2),MAX(K$64:K260)&gt;MAX(L$64:L259)),MAX(K$64:K260),""),"")</f>
        <v/>
      </c>
      <c r="M260" s="104" t="str">
        <f>IFERROR(IF(E260="","",IF(K260&lt;&gt;"",MAX(M$64:M259)+1,IF(AND($F259/INDEX($F$64:$F260,MATCH(MAX(M$64:M259),M$64:M259,0)-1)&gt;(1+$O$2),MAX(K$64:K260)&gt;MAX(L$64:L259)),MAX(M$64:M259)+1,""))),"")</f>
        <v/>
      </c>
      <c r="N260" s="91">
        <f t="shared" si="55"/>
        <v>25</v>
      </c>
      <c r="O260" s="91" t="str">
        <f>IFERROR(IF(AND(N259=$H$2*1,MAX(O$64:O259)=MAX(P$64:P259)),MAX(O$64:O259)+1,""),"")</f>
        <v/>
      </c>
      <c r="P260" s="91" t="str">
        <f>IFERROR(IF(MOD(MAX(Q$64:Q260),10*MAX(O$64:O260))&lt;=2,IF(AND(F259/INDEX($F$64:$F260,MATCH(MAX(O$64:O260),O$64:O260,0)-1)&lt;(1-$P$2),MAX(O$64:O260)&gt;MAX(P$64:P259)),MAX(O$64:O260),""),IF(AND($F259/INDEX($F$64:$F260,MATCH(MAX(Q$64:Q260),Q$64:Q260,0)-1)&lt;(1-$P$2),MAX(O$64:O260)&gt;MAX(P$64:P259)),MAX(O$64:O260),"")),"")</f>
        <v/>
      </c>
      <c r="Q260" s="91" t="str">
        <f>IFERROR(IF(E260="","",IF(O260&lt;&gt;"",MAX(O$64:O260)*10+1,IF(AND($F259/INDEX($F$64:$F260,MATCH(MAX(Q$64:Q259),Q$64:Q259,0)-1)&gt;(1+$O$2),MAX(O$64:O260)&gt;MAX(P$64:P259)),MAX(Q$64:Q259)+1,""))),"")</f>
        <v/>
      </c>
    </row>
    <row r="261" spans="1:17" x14ac:dyDescent="0.2">
      <c r="A261" s="13">
        <f>HLOOKUP($E$2,历史数据!$V$3:$AE$5000,ROW(A259),)</f>
        <v>557429</v>
      </c>
      <c r="B261" s="41">
        <v>36832</v>
      </c>
      <c r="C261" s="100">
        <f>IFERROR(IF(A261&lt;&gt;0,MAX($C$4:C260)+1,""),"")</f>
        <v>256</v>
      </c>
      <c r="D261" s="100"/>
      <c r="E261" s="99">
        <f t="shared" si="51"/>
        <v>36833</v>
      </c>
      <c r="F261" s="101">
        <f>IFERROR(VLOOKUP(E261,历史数据!AH:AJ,3,),"")</f>
        <v>19.518375634517799</v>
      </c>
      <c r="G261" s="101">
        <f t="shared" si="52"/>
        <v>18.458639593908622</v>
      </c>
      <c r="H261" s="105">
        <f t="shared" si="53"/>
        <v>2.246107530928132E-3</v>
      </c>
      <c r="I261" s="101">
        <f>IFERROR(VLOOKUP(E261,历史数据!AH:AJ,2,),"")</f>
        <v>19.947208121827401</v>
      </c>
      <c r="J261" s="104">
        <f t="shared" si="54"/>
        <v>26</v>
      </c>
      <c r="K261" s="104" t="str">
        <f>IFERROR(IF(AND(J260=$H$2*1,MAX(K$64:K260)=MAX(L$64:L260)),MAX(K$64:K260)+1,""),"")</f>
        <v/>
      </c>
      <c r="L261" s="104" t="str">
        <f>IFERROR(IF(AND($F260/INDEX($F$64:$F261,MATCH(MAX(M$64:M261),M$64:M261,0)-1)&lt;(1-$P$2),MAX(K$64:K261)&gt;MAX(L$64:L260)),MAX(K$64:K261),""),"")</f>
        <v/>
      </c>
      <c r="M261" s="104" t="str">
        <f>IFERROR(IF(E261="","",IF(K261&lt;&gt;"",MAX(M$64:M260)+1,IF(AND($F260/INDEX($F$64:$F261,MATCH(MAX(M$64:M260),M$64:M260,0)-1)&gt;(1+$O$2),MAX(K$64:K261)&gt;MAX(L$64:L260)),MAX(M$64:M260)+1,""))),"")</f>
        <v/>
      </c>
      <c r="N261" s="91">
        <f t="shared" si="55"/>
        <v>26</v>
      </c>
      <c r="O261" s="91" t="str">
        <f>IFERROR(IF(AND(N260=$H$2*1,MAX(O$64:O260)=MAX(P$64:P260)),MAX(O$64:O260)+1,""),"")</f>
        <v/>
      </c>
      <c r="P261" s="91" t="str">
        <f>IFERROR(IF(MOD(MAX(Q$64:Q261),10*MAX(O$64:O261))&lt;=2,IF(AND(F260/INDEX($F$64:$F261,MATCH(MAX(O$64:O261),O$64:O261,0)-1)&lt;(1-$P$2),MAX(O$64:O261)&gt;MAX(P$64:P260)),MAX(O$64:O261),""),IF(AND($F260/INDEX($F$64:$F261,MATCH(MAX(Q$64:Q261),Q$64:Q261,0)-1)&lt;(1-$P$2),MAX(O$64:O261)&gt;MAX(P$64:P260)),MAX(O$64:O261),"")),"")</f>
        <v/>
      </c>
      <c r="Q261" s="91" t="str">
        <f>IFERROR(IF(E261="","",IF(O261&lt;&gt;"",MAX(O$64:O261)*10+1,IF(AND($F260/INDEX($F$64:$F261,MATCH(MAX(Q$64:Q260),Q$64:Q260,0)-1)&gt;(1+$O$2),MAX(O$64:O261)&gt;MAX(P$64:P260)),MAX(Q$64:Q260)+1,""))),"")</f>
        <v/>
      </c>
    </row>
    <row r="262" spans="1:17" x14ac:dyDescent="0.2">
      <c r="A262" s="13">
        <f>HLOOKUP($E$2,历史数据!$V$3:$AE$5000,ROW(A260),)</f>
        <v>468850</v>
      </c>
      <c r="B262" s="41">
        <v>36833</v>
      </c>
      <c r="C262" s="100">
        <f>IFERROR(IF(A262&lt;&gt;0,MAX($C$4:C261)+1,""),"")</f>
        <v>257</v>
      </c>
      <c r="D262" s="100"/>
      <c r="E262" s="99">
        <f t="shared" ref="E262:E325" si="56">IFERROR(INDEX(B:B,MATCH(ROW(A258),C:C,0)),"")</f>
        <v>36836</v>
      </c>
      <c r="F262" s="101">
        <f>IFERROR(VLOOKUP(E262,历史数据!AH:AJ,3,),"")</f>
        <v>19.102538071066</v>
      </c>
      <c r="G262" s="101">
        <f t="shared" si="52"/>
        <v>18.485928934010143</v>
      </c>
      <c r="H262" s="105">
        <f t="shared" si="53"/>
        <v>1.4784047308951109E-3</v>
      </c>
      <c r="I262" s="101">
        <f>IFERROR(VLOOKUP(E262,历史数据!AH:AJ,2,),"")</f>
        <v>19.492385786802</v>
      </c>
      <c r="J262" s="104">
        <f t="shared" si="54"/>
        <v>27</v>
      </c>
      <c r="K262" s="104" t="str">
        <f>IFERROR(IF(AND(J261=$H$2*1,MAX(K$64:K261)=MAX(L$64:L261)),MAX(K$64:K261)+1,""),"")</f>
        <v/>
      </c>
      <c r="L262" s="104" t="str">
        <f>IFERROR(IF(AND($F261/INDEX($F$64:$F262,MATCH(MAX(M$64:M262),M$64:M262,0)-1)&lt;(1-$P$2),MAX(K$64:K262)&gt;MAX(L$64:L261)),MAX(K$64:K262),""),"")</f>
        <v/>
      </c>
      <c r="M262" s="104" t="str">
        <f>IFERROR(IF(E262="","",IF(K262&lt;&gt;"",MAX(M$64:M261)+1,IF(AND($F261/INDEX($F$64:$F262,MATCH(MAX(M$64:M261),M$64:M261,0)-1)&gt;(1+$O$2),MAX(K$64:K262)&gt;MAX(L$64:L261)),MAX(M$64:M261)+1,""))),"")</f>
        <v/>
      </c>
      <c r="N262" s="91">
        <f t="shared" si="55"/>
        <v>27</v>
      </c>
      <c r="O262" s="91" t="str">
        <f>IFERROR(IF(AND(N261=$H$2*1,MAX(O$64:O261)=MAX(P$64:P261)),MAX(O$64:O261)+1,""),"")</f>
        <v/>
      </c>
      <c r="P262" s="91" t="str">
        <f>IFERROR(IF(MOD(MAX(Q$64:Q262),10*MAX(O$64:O262))&lt;=2,IF(AND(F261/INDEX($F$64:$F262,MATCH(MAX(O$64:O262),O$64:O262,0)-1)&lt;(1-$P$2),MAX(O$64:O262)&gt;MAX(P$64:P261)),MAX(O$64:O262),""),IF(AND($F261/INDEX($F$64:$F262,MATCH(MAX(Q$64:Q262),Q$64:Q262,0)-1)&lt;(1-$P$2),MAX(O$64:O262)&gt;MAX(P$64:P261)),MAX(O$64:O262),"")),"")</f>
        <v/>
      </c>
      <c r="Q262" s="91" t="str">
        <f>IFERROR(IF(E262="","",IF(O262&lt;&gt;"",MAX(O$64:O262)*10+1,IF(AND($F261/INDEX($F$64:$F262,MATCH(MAX(Q$64:Q261),Q$64:Q261,0)-1)&gt;(1+$O$2),MAX(O$64:O262)&gt;MAX(P$64:P261)),MAX(Q$64:Q261)+1,""))),"")</f>
        <v/>
      </c>
    </row>
    <row r="263" spans="1:17" x14ac:dyDescent="0.2">
      <c r="A263" s="13">
        <f>HLOOKUP($E$2,历史数据!$V$3:$AE$5000,ROW(A261),)</f>
        <v>620500</v>
      </c>
      <c r="B263" s="41">
        <v>36836</v>
      </c>
      <c r="C263" s="100">
        <f>IFERROR(IF(A263&lt;&gt;0,MAX($C$4:C262)+1,""),"")</f>
        <v>258</v>
      </c>
      <c r="D263" s="100"/>
      <c r="E263" s="99">
        <f t="shared" si="56"/>
        <v>36837</v>
      </c>
      <c r="F263" s="101">
        <f>IFERROR(VLOOKUP(E263,历史数据!AH:AJ,3,),"")</f>
        <v>19.167512690355299</v>
      </c>
      <c r="G263" s="101">
        <f t="shared" si="52"/>
        <v>18.514517766497455</v>
      </c>
      <c r="H263" s="105">
        <f t="shared" si="53"/>
        <v>1.5465185757970179E-3</v>
      </c>
      <c r="I263" s="101">
        <f>IFERROR(VLOOKUP(E263,历史数据!AH:AJ,2,),"")</f>
        <v>19.102538071066</v>
      </c>
      <c r="J263" s="104">
        <f t="shared" si="54"/>
        <v>28</v>
      </c>
      <c r="K263" s="104" t="str">
        <f>IFERROR(IF(AND(J262=$H$2*1,MAX(K$64:K262)=MAX(L$64:L262)),MAX(K$64:K262)+1,""),"")</f>
        <v/>
      </c>
      <c r="L263" s="104" t="str">
        <f>IFERROR(IF(AND($F262/INDEX($F$64:$F263,MATCH(MAX(M$64:M263),M$64:M263,0)-1)&lt;(1-$P$2),MAX(K$64:K263)&gt;MAX(L$64:L262)),MAX(K$64:K263),""),"")</f>
        <v/>
      </c>
      <c r="M263" s="104" t="str">
        <f>IFERROR(IF(E263="","",IF(K263&lt;&gt;"",MAX(M$64:M262)+1,IF(AND($F262/INDEX($F$64:$F263,MATCH(MAX(M$64:M262),M$64:M262,0)-1)&gt;(1+$O$2),MAX(K$64:K263)&gt;MAX(L$64:L262)),MAX(M$64:M262)+1,""))),"")</f>
        <v/>
      </c>
      <c r="N263" s="91">
        <f t="shared" si="55"/>
        <v>28</v>
      </c>
      <c r="O263" s="91" t="str">
        <f>IFERROR(IF(AND(N262=$H$2*1,MAX(O$64:O262)=MAX(P$64:P262)),MAX(O$64:O262)+1,""),"")</f>
        <v/>
      </c>
      <c r="P263" s="91" t="str">
        <f>IFERROR(IF(MOD(MAX(Q$64:Q263),10*MAX(O$64:O263))&lt;=2,IF(AND(F262/INDEX($F$64:$F263,MATCH(MAX(O$64:O263),O$64:O263,0)-1)&lt;(1-$P$2),MAX(O$64:O263)&gt;MAX(P$64:P262)),MAX(O$64:O263),""),IF(AND($F262/INDEX($F$64:$F263,MATCH(MAX(Q$64:Q263),Q$64:Q263,0)-1)&lt;(1-$P$2),MAX(O$64:O263)&gt;MAX(P$64:P262)),MAX(O$64:O263),"")),"")</f>
        <v/>
      </c>
      <c r="Q263" s="91" t="str">
        <f>IFERROR(IF(E263="","",IF(O263&lt;&gt;"",MAX(O$64:O263)*10+1,IF(AND($F262/INDEX($F$64:$F263,MATCH(MAX(Q$64:Q262),Q$64:Q262,0)-1)&gt;(1+$O$2),MAX(O$64:O263)&gt;MAX(P$64:P262)),MAX(Q$64:Q262)+1,""))),"")</f>
        <v/>
      </c>
    </row>
    <row r="264" spans="1:17" x14ac:dyDescent="0.2">
      <c r="A264" s="13">
        <f>HLOOKUP($E$2,历史数据!$V$3:$AE$5000,ROW(A262),)</f>
        <v>344187</v>
      </c>
      <c r="B264" s="41">
        <v>36837</v>
      </c>
      <c r="C264" s="100">
        <f>IFERROR(IF(A264&lt;&gt;0,MAX($C$4:C263)+1,""),"")</f>
        <v>259</v>
      </c>
      <c r="D264" s="100"/>
      <c r="E264" s="99">
        <f t="shared" si="56"/>
        <v>36838</v>
      </c>
      <c r="F264" s="101">
        <f>IFERROR(VLOOKUP(E264,历史数据!AH:AJ,3,),"")</f>
        <v>19.336446700507601</v>
      </c>
      <c r="G264" s="101">
        <f t="shared" si="52"/>
        <v>18.547654822335016</v>
      </c>
      <c r="H264" s="105">
        <f t="shared" si="53"/>
        <v>1.7897876820494041E-3</v>
      </c>
      <c r="I264" s="101">
        <f>IFERROR(VLOOKUP(E264,历史数据!AH:AJ,2,),"")</f>
        <v>19.297461928933998</v>
      </c>
      <c r="J264" s="104">
        <f t="shared" si="54"/>
        <v>29</v>
      </c>
      <c r="K264" s="104" t="str">
        <f>IFERROR(IF(AND(J263=$H$2*1,MAX(K$64:K263)=MAX(L$64:L263)),MAX(K$64:K263)+1,""),"")</f>
        <v/>
      </c>
      <c r="L264" s="104" t="str">
        <f>IFERROR(IF(AND($F263/INDEX($F$64:$F264,MATCH(MAX(M$64:M264),M$64:M264,0)-1)&lt;(1-$P$2),MAX(K$64:K264)&gt;MAX(L$64:L263)),MAX(K$64:K264),""),"")</f>
        <v/>
      </c>
      <c r="M264" s="104" t="str">
        <f>IFERROR(IF(E264="","",IF(K264&lt;&gt;"",MAX(M$64:M263)+1,IF(AND($F263/INDEX($F$64:$F264,MATCH(MAX(M$64:M263),M$64:M263,0)-1)&gt;(1+$O$2),MAX(K$64:K264)&gt;MAX(L$64:L263)),MAX(M$64:M263)+1,""))),"")</f>
        <v/>
      </c>
      <c r="N264" s="91">
        <f t="shared" si="55"/>
        <v>29</v>
      </c>
      <c r="O264" s="91" t="str">
        <f>IFERROR(IF(AND(N263=$H$2*1,MAX(O$64:O263)=MAX(P$64:P263)),MAX(O$64:O263)+1,""),"")</f>
        <v/>
      </c>
      <c r="P264" s="91" t="str">
        <f>IFERROR(IF(MOD(MAX(Q$64:Q264),10*MAX(O$64:O264))&lt;=2,IF(AND(F263/INDEX($F$64:$F264,MATCH(MAX(O$64:O264),O$64:O264,0)-1)&lt;(1-$P$2),MAX(O$64:O264)&gt;MAX(P$64:P263)),MAX(O$64:O264),""),IF(AND($F263/INDEX($F$64:$F264,MATCH(MAX(Q$64:Q264),Q$64:Q264,0)-1)&lt;(1-$P$2),MAX(O$64:O264)&gt;MAX(P$64:P263)),MAX(O$64:O264),"")),"")</f>
        <v/>
      </c>
      <c r="Q264" s="91" t="str">
        <f>IFERROR(IF(E264="","",IF(O264&lt;&gt;"",MAX(O$64:O264)*10+1,IF(AND($F263/INDEX($F$64:$F264,MATCH(MAX(Q$64:Q263),Q$64:Q263,0)-1)&gt;(1+$O$2),MAX(O$64:O264)&gt;MAX(P$64:P263)),MAX(Q$64:Q263)+1,""))),"")</f>
        <v/>
      </c>
    </row>
    <row r="265" spans="1:17" x14ac:dyDescent="0.2">
      <c r="A265" s="13">
        <f>HLOOKUP($E$2,历史数据!$V$3:$AE$5000,ROW(A263),)</f>
        <v>328455</v>
      </c>
      <c r="B265" s="41">
        <v>36838</v>
      </c>
      <c r="C265" s="100">
        <f>IFERROR(IF(A265&lt;&gt;0,MAX($C$4:C264)+1,""),"")</f>
        <v>260</v>
      </c>
      <c r="D265" s="100"/>
      <c r="E265" s="99">
        <f t="shared" si="56"/>
        <v>36839</v>
      </c>
      <c r="F265" s="101">
        <f>IFERROR(VLOOKUP(E265,历史数据!AH:AJ,3,),"")</f>
        <v>19.557360406091401</v>
      </c>
      <c r="G265" s="101">
        <f t="shared" si="52"/>
        <v>18.590538071065986</v>
      </c>
      <c r="H265" s="105">
        <f t="shared" si="53"/>
        <v>2.3120577313813229E-3</v>
      </c>
      <c r="I265" s="101">
        <f>IFERROR(VLOOKUP(E265,历史数据!AH:AJ,2,),"")</f>
        <v>19.3494416243655</v>
      </c>
      <c r="J265" s="104">
        <f t="shared" si="54"/>
        <v>30</v>
      </c>
      <c r="K265" s="104" t="str">
        <f>IFERROR(IF(AND(J264=$H$2*1,MAX(K$64:K264)=MAX(L$64:L264)),MAX(K$64:K264)+1,""),"")</f>
        <v/>
      </c>
      <c r="L265" s="104" t="str">
        <f>IFERROR(IF(AND($F264/INDEX($F$64:$F265,MATCH(MAX(M$64:M265),M$64:M265,0)-1)&lt;(1-$P$2),MAX(K$64:K265)&gt;MAX(L$64:L264)),MAX(K$64:K265),""),"")</f>
        <v/>
      </c>
      <c r="M265" s="104" t="str">
        <f>IFERROR(IF(E265="","",IF(K265&lt;&gt;"",MAX(M$64:M264)+1,IF(AND($F264/INDEX($F$64:$F265,MATCH(MAX(M$64:M264),M$64:M264,0)-1)&gt;(1+$O$2),MAX(K$64:K265)&gt;MAX(L$64:L264)),MAX(M$64:M264)+1,""))),"")</f>
        <v/>
      </c>
      <c r="N265" s="91">
        <f t="shared" si="55"/>
        <v>30</v>
      </c>
      <c r="O265" s="91" t="str">
        <f>IFERROR(IF(AND(N264=$H$2*1,MAX(O$64:O264)=MAX(P$64:P264)),MAX(O$64:O264)+1,""),"")</f>
        <v/>
      </c>
      <c r="P265" s="91" t="str">
        <f>IFERROR(IF(MOD(MAX(Q$64:Q265),10*MAX(O$64:O265))&lt;=2,IF(AND(F264/INDEX($F$64:$F265,MATCH(MAX(O$64:O265),O$64:O265,0)-1)&lt;(1-$P$2),MAX(O$64:O265)&gt;MAX(P$64:P264)),MAX(O$64:O265),""),IF(AND($F264/INDEX($F$64:$F265,MATCH(MAX(Q$64:Q265),Q$64:Q265,0)-1)&lt;(1-$P$2),MAX(O$64:O265)&gt;MAX(P$64:P264)),MAX(O$64:O265),"")),"")</f>
        <v/>
      </c>
      <c r="Q265" s="91" t="str">
        <f>IFERROR(IF(E265="","",IF(O265&lt;&gt;"",MAX(O$64:O265)*10+1,IF(AND($F264/INDEX($F$64:$F265,MATCH(MAX(Q$64:Q264),Q$64:Q264,0)-1)&gt;(1+$O$2),MAX(O$64:O265)&gt;MAX(P$64:P264)),MAX(Q$64:Q264)+1,""))),"")</f>
        <v/>
      </c>
    </row>
    <row r="266" spans="1:17" x14ac:dyDescent="0.2">
      <c r="A266" s="13">
        <f>HLOOKUP($E$2,历史数据!$V$3:$AE$5000,ROW(A264),)</f>
        <v>382845</v>
      </c>
      <c r="B266" s="41">
        <v>36839</v>
      </c>
      <c r="C266" s="100">
        <f>IFERROR(IF(A266&lt;&gt;0,MAX($C$4:C265)+1,""),"")</f>
        <v>261</v>
      </c>
      <c r="D266" s="100"/>
      <c r="E266" s="99">
        <f t="shared" si="56"/>
        <v>36840</v>
      </c>
      <c r="F266" s="101">
        <f>IFERROR(VLOOKUP(E266,历史数据!AH:AJ,3,),"")</f>
        <v>19.817258883248702</v>
      </c>
      <c r="G266" s="101">
        <f t="shared" si="52"/>
        <v>18.632121827411162</v>
      </c>
      <c r="H266" s="105">
        <f t="shared" si="53"/>
        <v>2.2368237103311817E-3</v>
      </c>
      <c r="I266" s="101">
        <f>IFERROR(VLOOKUP(E266,历史数据!AH:AJ,2,),"")</f>
        <v>19.492385786802</v>
      </c>
      <c r="J266" s="104">
        <f t="shared" si="54"/>
        <v>31</v>
      </c>
      <c r="K266" s="104" t="str">
        <f>IFERROR(IF(AND(J265=$H$2*1,MAX(K$64:K265)=MAX(L$64:L265)),MAX(K$64:K265)+1,""),"")</f>
        <v/>
      </c>
      <c r="L266" s="104" t="str">
        <f>IFERROR(IF(AND($F265/INDEX($F$64:$F266,MATCH(MAX(M$64:M266),M$64:M266,0)-1)&lt;(1-$P$2),MAX(K$64:K266)&gt;MAX(L$64:L265)),MAX(K$64:K266),""),"")</f>
        <v/>
      </c>
      <c r="M266" s="104" t="str">
        <f>IFERROR(IF(E266="","",IF(K266&lt;&gt;"",MAX(M$64:M265)+1,IF(AND($F265/INDEX($F$64:$F266,MATCH(MAX(M$64:M265),M$64:M265,0)-1)&gt;(1+$O$2),MAX(K$64:K266)&gt;MAX(L$64:L265)),MAX(M$64:M265)+1,""))),"")</f>
        <v/>
      </c>
      <c r="N266" s="91">
        <f t="shared" si="55"/>
        <v>31</v>
      </c>
      <c r="O266" s="91" t="str">
        <f>IFERROR(IF(AND(N265=$H$2*1,MAX(O$64:O265)=MAX(P$64:P265)),MAX(O$64:O265)+1,""),"")</f>
        <v/>
      </c>
      <c r="P266" s="91" t="str">
        <f>IFERROR(IF(MOD(MAX(Q$64:Q266),10*MAX(O$64:O266))&lt;=2,IF(AND(F265/INDEX($F$64:$F266,MATCH(MAX(O$64:O266),O$64:O266,0)-1)&lt;(1-$P$2),MAX(O$64:O266)&gt;MAX(P$64:P265)),MAX(O$64:O266),""),IF(AND($F265/INDEX($F$64:$F266,MATCH(MAX(Q$64:Q266),Q$64:Q266,0)-1)&lt;(1-$P$2),MAX(O$64:O266)&gt;MAX(P$64:P265)),MAX(O$64:O266),"")),"")</f>
        <v/>
      </c>
      <c r="Q266" s="91" t="str">
        <f>IFERROR(IF(E266="","",IF(O266&lt;&gt;"",MAX(O$64:O266)*10+1,IF(AND($F265/INDEX($F$64:$F266,MATCH(MAX(Q$64:Q265),Q$64:Q265,0)-1)&gt;(1+$O$2),MAX(O$64:O266)&gt;MAX(P$64:P265)),MAX(Q$64:Q265)+1,""))),"")</f>
        <v/>
      </c>
    </row>
    <row r="267" spans="1:17" x14ac:dyDescent="0.2">
      <c r="A267" s="13">
        <f>HLOOKUP($E$2,历史数据!$V$3:$AE$5000,ROW(A265),)</f>
        <v>546550</v>
      </c>
      <c r="B267" s="41">
        <v>36840</v>
      </c>
      <c r="C267" s="100">
        <f>IFERROR(IF(A267&lt;&gt;0,MAX($C$4:C266)+1,""),"")</f>
        <v>262</v>
      </c>
      <c r="D267" s="100"/>
      <c r="E267" s="99">
        <f t="shared" si="56"/>
        <v>36843</v>
      </c>
      <c r="F267" s="101">
        <f>IFERROR(VLOOKUP(E267,历史数据!AH:AJ,3,),"")</f>
        <v>20.713908629441601</v>
      </c>
      <c r="G267" s="101">
        <f t="shared" si="52"/>
        <v>18.685184433164125</v>
      </c>
      <c r="H267" s="105">
        <f t="shared" si="53"/>
        <v>2.8479099827964927E-3</v>
      </c>
      <c r="I267" s="101">
        <f>IFERROR(VLOOKUP(E267,历史数据!AH:AJ,2,),"")</f>
        <v>20.0121827411167</v>
      </c>
      <c r="J267" s="104">
        <f t="shared" si="54"/>
        <v>32</v>
      </c>
      <c r="K267" s="104" t="str">
        <f>IFERROR(IF(AND(J266=$H$2*1,MAX(K$64:K266)=MAX(L$64:L266)),MAX(K$64:K266)+1,""),"")</f>
        <v/>
      </c>
      <c r="L267" s="104" t="str">
        <f>IFERROR(IF(AND($F266/INDEX($F$64:$F267,MATCH(MAX(M$64:M267),M$64:M267,0)-1)&lt;(1-$P$2),MAX(K$64:K267)&gt;MAX(L$64:L266)),MAX(K$64:K267),""),"")</f>
        <v/>
      </c>
      <c r="M267" s="104" t="str">
        <f>IFERROR(IF(E267="","",IF(K267&lt;&gt;"",MAX(M$64:M266)+1,IF(AND($F266/INDEX($F$64:$F267,MATCH(MAX(M$64:M266),M$64:M266,0)-1)&gt;(1+$O$2),MAX(K$64:K267)&gt;MAX(L$64:L266)),MAX(M$64:M266)+1,""))),"")</f>
        <v/>
      </c>
      <c r="N267" s="91">
        <f t="shared" si="55"/>
        <v>32</v>
      </c>
      <c r="O267" s="91" t="str">
        <f>IFERROR(IF(AND(N266=$H$2*1,MAX(O$64:O266)=MAX(P$64:P266)),MAX(O$64:O266)+1,""),"")</f>
        <v/>
      </c>
      <c r="P267" s="91" t="str">
        <f>IFERROR(IF(MOD(MAX(Q$64:Q267),10*MAX(O$64:O267))&lt;=2,IF(AND(F266/INDEX($F$64:$F267,MATCH(MAX(O$64:O267),O$64:O267,0)-1)&lt;(1-$P$2),MAX(O$64:O267)&gt;MAX(P$64:P266)),MAX(O$64:O267),""),IF(AND($F266/INDEX($F$64:$F267,MATCH(MAX(Q$64:Q267),Q$64:Q267,0)-1)&lt;(1-$P$2),MAX(O$64:O267)&gt;MAX(P$64:P266)),MAX(O$64:O267),"")),"")</f>
        <v/>
      </c>
      <c r="Q267" s="91" t="str">
        <f>IFERROR(IF(E267="","",IF(O267&lt;&gt;"",MAX(O$64:O267)*10+1,IF(AND($F266/INDEX($F$64:$F267,MATCH(MAX(Q$64:Q266),Q$64:Q266,0)-1)&gt;(1+$O$2),MAX(O$64:O267)&gt;MAX(P$64:P266)),MAX(Q$64:Q266)+1,""))),"")</f>
        <v/>
      </c>
    </row>
    <row r="268" spans="1:17" x14ac:dyDescent="0.2">
      <c r="A268" s="13">
        <f>HLOOKUP($E$2,历史数据!$V$3:$AE$5000,ROW(A266),)</f>
        <v>1745488</v>
      </c>
      <c r="B268" s="41">
        <v>36843</v>
      </c>
      <c r="C268" s="100">
        <f>IFERROR(IF(A268&lt;&gt;0,MAX($C$4:C267)+1,""),"")</f>
        <v>263</v>
      </c>
      <c r="D268" s="100"/>
      <c r="E268" s="99">
        <f t="shared" si="56"/>
        <v>36844</v>
      </c>
      <c r="F268" s="101">
        <f>IFERROR(VLOOKUP(E268,历史数据!AH:AJ,3,),"")</f>
        <v>20.791878172588799</v>
      </c>
      <c r="G268" s="101">
        <f t="shared" si="52"/>
        <v>18.737380710659902</v>
      </c>
      <c r="H268" s="105">
        <f t="shared" si="53"/>
        <v>2.7934579764241629E-3</v>
      </c>
      <c r="I268" s="101">
        <f>IFERROR(VLOOKUP(E268,历史数据!AH:AJ,2,),"")</f>
        <v>20.778883248730999</v>
      </c>
      <c r="J268" s="104">
        <f t="shared" si="54"/>
        <v>33</v>
      </c>
      <c r="K268" s="104" t="str">
        <f>IFERROR(IF(AND(J267=$H$2*1,MAX(K$64:K267)=MAX(L$64:L267)),MAX(K$64:K267)+1,""),"")</f>
        <v/>
      </c>
      <c r="L268" s="104" t="str">
        <f>IFERROR(IF(AND($F267/INDEX($F$64:$F268,MATCH(MAX(M$64:M268),M$64:M268,0)-1)&lt;(1-$P$2),MAX(K$64:K268)&gt;MAX(L$64:L267)),MAX(K$64:K268),""),"")</f>
        <v/>
      </c>
      <c r="M268" s="104" t="str">
        <f>IFERROR(IF(E268="","",IF(K268&lt;&gt;"",MAX(M$64:M267)+1,IF(AND($F267/INDEX($F$64:$F268,MATCH(MAX(M$64:M267),M$64:M267,0)-1)&gt;(1+$O$2),MAX(K$64:K268)&gt;MAX(L$64:L267)),MAX(M$64:M267)+1,""))),"")</f>
        <v/>
      </c>
      <c r="N268" s="91">
        <f t="shared" si="55"/>
        <v>33</v>
      </c>
      <c r="O268" s="91" t="str">
        <f>IFERROR(IF(AND(N267=$H$2*1,MAX(O$64:O267)=MAX(P$64:P267)),MAX(O$64:O267)+1,""),"")</f>
        <v/>
      </c>
      <c r="P268" s="91" t="str">
        <f>IFERROR(IF(MOD(MAX(Q$64:Q268),10*MAX(O$64:O268))&lt;=2,IF(AND(F267/INDEX($F$64:$F268,MATCH(MAX(O$64:O268),O$64:O268,0)-1)&lt;(1-$P$2),MAX(O$64:O268)&gt;MAX(P$64:P267)),MAX(O$64:O268),""),IF(AND($F267/INDEX($F$64:$F268,MATCH(MAX(Q$64:Q268),Q$64:Q268,0)-1)&lt;(1-$P$2),MAX(O$64:O268)&gt;MAX(P$64:P267)),MAX(O$64:O268),"")),"")</f>
        <v/>
      </c>
      <c r="Q268" s="91" t="str">
        <f>IFERROR(IF(E268="","",IF(O268&lt;&gt;"",MAX(O$64:O268)*10+1,IF(AND($F267/INDEX($F$64:$F268,MATCH(MAX(Q$64:Q267),Q$64:Q267,0)-1)&gt;(1+$O$2),MAX(O$64:O268)&gt;MAX(P$64:P267)),MAX(Q$64:Q267)+1,""))),"")</f>
        <v/>
      </c>
    </row>
    <row r="269" spans="1:17" x14ac:dyDescent="0.2">
      <c r="A269" s="13">
        <f>HLOOKUP($E$2,历史数据!$V$3:$AE$5000,ROW(A267),)</f>
        <v>1099383</v>
      </c>
      <c r="B269" s="41">
        <v>36844</v>
      </c>
      <c r="C269" s="100">
        <f>IFERROR(IF(A269&lt;&gt;0,MAX($C$4:C268)+1,""),"")</f>
        <v>264</v>
      </c>
      <c r="D269" s="100"/>
      <c r="E269" s="99">
        <f t="shared" si="56"/>
        <v>36845</v>
      </c>
      <c r="F269" s="101">
        <f>IFERROR(VLOOKUP(E269,历史数据!AH:AJ,3,),"")</f>
        <v>20.272081218274099</v>
      </c>
      <c r="G269" s="101">
        <f t="shared" si="52"/>
        <v>18.778964467005078</v>
      </c>
      <c r="H269" s="105">
        <f t="shared" si="53"/>
        <v>2.2192939871001904E-3</v>
      </c>
      <c r="I269" s="101">
        <f>IFERROR(VLOOKUP(E269,历史数据!AH:AJ,2,),"")</f>
        <v>21.051776649746198</v>
      </c>
      <c r="J269" s="104">
        <f t="shared" si="54"/>
        <v>34</v>
      </c>
      <c r="K269" s="104" t="str">
        <f>IFERROR(IF(AND(J268=$H$2*1,MAX(K$64:K268)=MAX(L$64:L268)),MAX(K$64:K268)+1,""),"")</f>
        <v/>
      </c>
      <c r="L269" s="104" t="str">
        <f>IFERROR(IF(AND($F268/INDEX($F$64:$F269,MATCH(MAX(M$64:M269),M$64:M269,0)-1)&lt;(1-$P$2),MAX(K$64:K269)&gt;MAX(L$64:L268)),MAX(K$64:K269),""),"")</f>
        <v/>
      </c>
      <c r="M269" s="104" t="str">
        <f>IFERROR(IF(E269="","",IF(K269&lt;&gt;"",MAX(M$64:M268)+1,IF(AND($F268/INDEX($F$64:$F269,MATCH(MAX(M$64:M268),M$64:M268,0)-1)&gt;(1+$O$2),MAX(K$64:K269)&gt;MAX(L$64:L268)),MAX(M$64:M268)+1,""))),"")</f>
        <v/>
      </c>
      <c r="N269" s="91">
        <f t="shared" si="55"/>
        <v>34</v>
      </c>
      <c r="O269" s="91" t="str">
        <f>IFERROR(IF(AND(N268=$H$2*1,MAX(O$64:O268)=MAX(P$64:P268)),MAX(O$64:O268)+1,""),"")</f>
        <v/>
      </c>
      <c r="P269" s="91" t="str">
        <f>IFERROR(IF(MOD(MAX(Q$64:Q269),10*MAX(O$64:O269))&lt;=2,IF(AND(F268/INDEX($F$64:$F269,MATCH(MAX(O$64:O269),O$64:O269,0)-1)&lt;(1-$P$2),MAX(O$64:O269)&gt;MAX(P$64:P268)),MAX(O$64:O269),""),IF(AND($F268/INDEX($F$64:$F269,MATCH(MAX(Q$64:Q269),Q$64:Q269,0)-1)&lt;(1-$P$2),MAX(O$64:O269)&gt;MAX(P$64:P268)),MAX(O$64:O269),"")),"")</f>
        <v/>
      </c>
      <c r="Q269" s="91" t="str">
        <f>IFERROR(IF(E269="","",IF(O269&lt;&gt;"",MAX(O$64:O269)*10+1,IF(AND($F268/INDEX($F$64:$F269,MATCH(MAX(Q$64:Q268),Q$64:Q268,0)-1)&gt;(1+$O$2),MAX(O$64:O269)&gt;MAX(P$64:P268)),MAX(Q$64:Q268)+1,""))),"")</f>
        <v/>
      </c>
    </row>
    <row r="270" spans="1:17" x14ac:dyDescent="0.2">
      <c r="A270" s="13">
        <f>HLOOKUP($E$2,历史数据!$V$3:$AE$5000,ROW(A268),)</f>
        <v>808784</v>
      </c>
      <c r="B270" s="41">
        <v>36845</v>
      </c>
      <c r="C270" s="100">
        <f>IFERROR(IF(A270&lt;&gt;0,MAX($C$4:C269)+1,""),"")</f>
        <v>265</v>
      </c>
      <c r="D270" s="100"/>
      <c r="E270" s="99">
        <f t="shared" si="56"/>
        <v>36846</v>
      </c>
      <c r="F270" s="101">
        <f>IFERROR(VLOOKUP(E270,历史数据!AH:AJ,3,),"")</f>
        <v>20.402030456852799</v>
      </c>
      <c r="G270" s="101">
        <f t="shared" si="52"/>
        <v>18.824446700507615</v>
      </c>
      <c r="H270" s="105">
        <f t="shared" si="53"/>
        <v>2.4219777178049462E-3</v>
      </c>
      <c r="I270" s="101">
        <f>IFERROR(VLOOKUP(E270,历史数据!AH:AJ,2,),"")</f>
        <v>20.272081218274099</v>
      </c>
      <c r="J270" s="104">
        <f t="shared" si="54"/>
        <v>35</v>
      </c>
      <c r="K270" s="104" t="str">
        <f>IFERROR(IF(AND(J269=$H$2*1,MAX(K$64:K269)=MAX(L$64:L269)),MAX(K$64:K269)+1,""),"")</f>
        <v/>
      </c>
      <c r="L270" s="104" t="str">
        <f>IFERROR(IF(AND($F269/INDEX($F$64:$F270,MATCH(MAX(M$64:M270),M$64:M270,0)-1)&lt;(1-$P$2),MAX(K$64:K270)&gt;MAX(L$64:L269)),MAX(K$64:K270),""),"")</f>
        <v/>
      </c>
      <c r="M270" s="104" t="str">
        <f>IFERROR(IF(E270="","",IF(K270&lt;&gt;"",MAX(M$64:M269)+1,IF(AND($F269/INDEX($F$64:$F270,MATCH(MAX(M$64:M269),M$64:M269,0)-1)&gt;(1+$O$2),MAX(K$64:K270)&gt;MAX(L$64:L269)),MAX(M$64:M269)+1,""))),"")</f>
        <v/>
      </c>
      <c r="N270" s="91">
        <f t="shared" si="55"/>
        <v>35</v>
      </c>
      <c r="O270" s="91" t="str">
        <f>IFERROR(IF(AND(N269=$H$2*1,MAX(O$64:O269)=MAX(P$64:P269)),MAX(O$64:O269)+1,""),"")</f>
        <v/>
      </c>
      <c r="P270" s="91" t="str">
        <f>IFERROR(IF(MOD(MAX(Q$64:Q270),10*MAX(O$64:O270))&lt;=2,IF(AND(F269/INDEX($F$64:$F270,MATCH(MAX(O$64:O270),O$64:O270,0)-1)&lt;(1-$P$2),MAX(O$64:O270)&gt;MAX(P$64:P269)),MAX(O$64:O270),""),IF(AND($F269/INDEX($F$64:$F270,MATCH(MAX(Q$64:Q270),Q$64:Q270,0)-1)&lt;(1-$P$2),MAX(O$64:O270)&gt;MAX(P$64:P269)),MAX(O$64:O270),"")),"")</f>
        <v/>
      </c>
      <c r="Q270" s="91" t="str">
        <f>IFERROR(IF(E270="","",IF(O270&lt;&gt;"",MAX(O$64:O270)*10+1,IF(AND($F269/INDEX($F$64:$F270,MATCH(MAX(Q$64:Q269),Q$64:Q269,0)-1)&gt;(1+$O$2),MAX(O$64:O270)&gt;MAX(P$64:P269)),MAX(Q$64:Q269)+1,""))),"")</f>
        <v/>
      </c>
    </row>
    <row r="271" spans="1:17" x14ac:dyDescent="0.2">
      <c r="A271" s="13">
        <f>HLOOKUP($E$2,历史数据!$V$3:$AE$5000,ROW(A269),)</f>
        <v>666465</v>
      </c>
      <c r="B271" s="41">
        <v>36846</v>
      </c>
      <c r="C271" s="100">
        <f>IFERROR(IF(A271&lt;&gt;0,MAX($C$4:C270)+1,""),"")</f>
        <v>266</v>
      </c>
      <c r="D271" s="100"/>
      <c r="E271" s="99">
        <f t="shared" si="56"/>
        <v>36847</v>
      </c>
      <c r="F271" s="101">
        <f>IFERROR(VLOOKUP(E271,历史数据!AH:AJ,3,),"")</f>
        <v>20.051167512690402</v>
      </c>
      <c r="G271" s="101">
        <f t="shared" si="52"/>
        <v>18.863431472081221</v>
      </c>
      <c r="H271" s="105">
        <f t="shared" si="53"/>
        <v>2.0709650697225968E-3</v>
      </c>
      <c r="I271" s="101">
        <f>IFERROR(VLOOKUP(E271,历史数据!AH:AJ,2,),"")</f>
        <v>20.402030456852799</v>
      </c>
      <c r="J271" s="104">
        <f t="shared" si="54"/>
        <v>36</v>
      </c>
      <c r="K271" s="104" t="str">
        <f>IFERROR(IF(AND(J270=$H$2*1,MAX(K$64:K270)=MAX(L$64:L270)),MAX(K$64:K270)+1,""),"")</f>
        <v/>
      </c>
      <c r="L271" s="104" t="str">
        <f>IFERROR(IF(AND($F270/INDEX($F$64:$F271,MATCH(MAX(M$64:M271),M$64:M271,0)-1)&lt;(1-$P$2),MAX(K$64:K271)&gt;MAX(L$64:L270)),MAX(K$64:K271),""),"")</f>
        <v/>
      </c>
      <c r="M271" s="104" t="str">
        <f>IFERROR(IF(E271="","",IF(K271&lt;&gt;"",MAX(M$64:M270)+1,IF(AND($F270/INDEX($F$64:$F271,MATCH(MAX(M$64:M270),M$64:M270,0)-1)&gt;(1+$O$2),MAX(K$64:K271)&gt;MAX(L$64:L270)),MAX(M$64:M270)+1,""))),"")</f>
        <v/>
      </c>
      <c r="N271" s="91">
        <f t="shared" si="55"/>
        <v>36</v>
      </c>
      <c r="O271" s="91" t="str">
        <f>IFERROR(IF(AND(N270=$H$2*1,MAX(O$64:O270)=MAX(P$64:P270)),MAX(O$64:O270)+1,""),"")</f>
        <v/>
      </c>
      <c r="P271" s="91" t="str">
        <f>IFERROR(IF(MOD(MAX(Q$64:Q271),10*MAX(O$64:O271))&lt;=2,IF(AND(F270/INDEX($F$64:$F271,MATCH(MAX(O$64:O271),O$64:O271,0)-1)&lt;(1-$P$2),MAX(O$64:O271)&gt;MAX(P$64:P270)),MAX(O$64:O271),""),IF(AND($F270/INDEX($F$64:$F271,MATCH(MAX(Q$64:Q271),Q$64:Q271,0)-1)&lt;(1-$P$2),MAX(O$64:O271)&gt;MAX(P$64:P270)),MAX(O$64:O271),"")),"")</f>
        <v/>
      </c>
      <c r="Q271" s="91" t="str">
        <f>IFERROR(IF(E271="","",IF(O271&lt;&gt;"",MAX(O$64:O271)*10+1,IF(AND($F270/INDEX($F$64:$F271,MATCH(MAX(Q$64:Q270),Q$64:Q270,0)-1)&gt;(1+$O$2),MAX(O$64:O271)&gt;MAX(P$64:P270)),MAX(Q$64:Q270)+1,""))),"")</f>
        <v/>
      </c>
    </row>
    <row r="272" spans="1:17" x14ac:dyDescent="0.2">
      <c r="A272" s="13">
        <f>HLOOKUP($E$2,历史数据!$V$3:$AE$5000,ROW(A270),)</f>
        <v>501552</v>
      </c>
      <c r="B272" s="41">
        <v>36847</v>
      </c>
      <c r="C272" s="100">
        <f>IFERROR(IF(A272&lt;&gt;0,MAX($C$4:C271)+1,""),"")</f>
        <v>267</v>
      </c>
      <c r="D272" s="100"/>
      <c r="E272" s="99">
        <f t="shared" si="56"/>
        <v>36850</v>
      </c>
      <c r="F272" s="101">
        <f>IFERROR(VLOOKUP(E272,历史数据!AH:AJ,3,),"")</f>
        <v>19.8692385786802</v>
      </c>
      <c r="G272" s="101">
        <f t="shared" si="52"/>
        <v>18.892886632825714</v>
      </c>
      <c r="H272" s="105">
        <f t="shared" si="53"/>
        <v>1.5614953614397908E-3</v>
      </c>
      <c r="I272" s="101">
        <f>IFERROR(VLOOKUP(E272,历史数据!AH:AJ,2,),"")</f>
        <v>19.9991878172589</v>
      </c>
      <c r="J272" s="104">
        <f t="shared" si="54"/>
        <v>37</v>
      </c>
      <c r="K272" s="104" t="str">
        <f>IFERROR(IF(AND(J271=$H$2*1,MAX(K$64:K271)=MAX(L$64:L271)),MAX(K$64:K271)+1,""),"")</f>
        <v/>
      </c>
      <c r="L272" s="104" t="str">
        <f>IFERROR(IF(AND($F271/INDEX($F$64:$F272,MATCH(MAX(M$64:M272),M$64:M272,0)-1)&lt;(1-$P$2),MAX(K$64:K272)&gt;MAX(L$64:L271)),MAX(K$64:K272),""),"")</f>
        <v/>
      </c>
      <c r="M272" s="104" t="str">
        <f>IFERROR(IF(E272="","",IF(K272&lt;&gt;"",MAX(M$64:M271)+1,IF(AND($F271/INDEX($F$64:$F272,MATCH(MAX(M$64:M271),M$64:M271,0)-1)&gt;(1+$O$2),MAX(K$64:K272)&gt;MAX(L$64:L271)),MAX(M$64:M271)+1,""))),"")</f>
        <v/>
      </c>
      <c r="N272" s="91">
        <f t="shared" si="55"/>
        <v>37</v>
      </c>
      <c r="O272" s="91" t="str">
        <f>IFERROR(IF(AND(N271=$H$2*1,MAX(O$64:O271)=MAX(P$64:P271)),MAX(O$64:O271)+1,""),"")</f>
        <v/>
      </c>
      <c r="P272" s="91" t="str">
        <f>IFERROR(IF(MOD(MAX(Q$64:Q272),10*MAX(O$64:O272))&lt;=2,IF(AND(F271/INDEX($F$64:$F272,MATCH(MAX(O$64:O272),O$64:O272,0)-1)&lt;(1-$P$2),MAX(O$64:O272)&gt;MAX(P$64:P271)),MAX(O$64:O272),""),IF(AND($F271/INDEX($F$64:$F272,MATCH(MAX(Q$64:Q272),Q$64:Q272,0)-1)&lt;(1-$P$2),MAX(O$64:O272)&gt;MAX(P$64:P271)),MAX(O$64:O272),"")),"")</f>
        <v/>
      </c>
      <c r="Q272" s="91" t="str">
        <f>IFERROR(IF(E272="","",IF(O272&lt;&gt;"",MAX(O$64:O272)*10+1,IF(AND($F271/INDEX($F$64:$F272,MATCH(MAX(Q$64:Q271),Q$64:Q271,0)-1)&gt;(1+$O$2),MAX(O$64:O272)&gt;MAX(P$64:P271)),MAX(Q$64:Q271)+1,""))),"")</f>
        <v/>
      </c>
    </row>
    <row r="273" spans="1:17" x14ac:dyDescent="0.2">
      <c r="A273" s="13">
        <f>HLOOKUP($E$2,历史数据!$V$3:$AE$5000,ROW(A271),)</f>
        <v>432669</v>
      </c>
      <c r="B273" s="41">
        <v>36850</v>
      </c>
      <c r="C273" s="100">
        <f>IFERROR(IF(A273&lt;&gt;0,MAX($C$4:C272)+1,""),"")</f>
        <v>268</v>
      </c>
      <c r="D273" s="100"/>
      <c r="E273" s="99">
        <f t="shared" si="56"/>
        <v>36851</v>
      </c>
      <c r="F273" s="101">
        <f>IFERROR(VLOOKUP(E273,历史数据!AH:AJ,3,),"")</f>
        <v>20.142131979695399</v>
      </c>
      <c r="G273" s="101">
        <f t="shared" si="52"/>
        <v>18.93295431472081</v>
      </c>
      <c r="H273" s="105">
        <f t="shared" si="53"/>
        <v>2.1207813646368923E-3</v>
      </c>
      <c r="I273" s="101">
        <f>IFERROR(VLOOKUP(E273,历史数据!AH:AJ,2,),"")</f>
        <v>19.882233502538099</v>
      </c>
      <c r="J273" s="104">
        <f t="shared" si="54"/>
        <v>38</v>
      </c>
      <c r="K273" s="104" t="str">
        <f>IFERROR(IF(AND(J272=$H$2*1,MAX(K$64:K272)=MAX(L$64:L272)),MAX(K$64:K272)+1,""),"")</f>
        <v/>
      </c>
      <c r="L273" s="104" t="str">
        <f>IFERROR(IF(AND($F272/INDEX($F$64:$F273,MATCH(MAX(M$64:M273),M$64:M273,0)-1)&lt;(1-$P$2),MAX(K$64:K273)&gt;MAX(L$64:L272)),MAX(K$64:K273),""),"")</f>
        <v/>
      </c>
      <c r="M273" s="104" t="str">
        <f>IFERROR(IF(E273="","",IF(K273&lt;&gt;"",MAX(M$64:M272)+1,IF(AND($F272/INDEX($F$64:$F273,MATCH(MAX(M$64:M272),M$64:M272,0)-1)&gt;(1+$O$2),MAX(K$64:K273)&gt;MAX(L$64:L272)),MAX(M$64:M272)+1,""))),"")</f>
        <v/>
      </c>
      <c r="N273" s="91">
        <f t="shared" si="55"/>
        <v>38</v>
      </c>
      <c r="O273" s="91" t="str">
        <f>IFERROR(IF(AND(N272=$H$2*1,MAX(O$64:O272)=MAX(P$64:P272)),MAX(O$64:O272)+1,""),"")</f>
        <v/>
      </c>
      <c r="P273" s="91" t="str">
        <f>IFERROR(IF(MOD(MAX(Q$64:Q273),10*MAX(O$64:O273))&lt;=2,IF(AND(F272/INDEX($F$64:$F273,MATCH(MAX(O$64:O273),O$64:O273,0)-1)&lt;(1-$P$2),MAX(O$64:O273)&gt;MAX(P$64:P272)),MAX(O$64:O273),""),IF(AND($F272/INDEX($F$64:$F273,MATCH(MAX(Q$64:Q273),Q$64:Q273,0)-1)&lt;(1-$P$2),MAX(O$64:O273)&gt;MAX(P$64:P272)),MAX(O$64:O273),"")),"")</f>
        <v/>
      </c>
      <c r="Q273" s="91" t="str">
        <f>IFERROR(IF(E273="","",IF(O273&lt;&gt;"",MAX(O$64:O273)*10+1,IF(AND($F272/INDEX($F$64:$F273,MATCH(MAX(Q$64:Q272),Q$64:Q272,0)-1)&gt;(1+$O$2),MAX(O$64:O273)&gt;MAX(P$64:P272)),MAX(Q$64:Q272)+1,""))),"")</f>
        <v/>
      </c>
    </row>
    <row r="274" spans="1:17" x14ac:dyDescent="0.2">
      <c r="A274" s="13">
        <f>HLOOKUP($E$2,历史数据!$V$3:$AE$5000,ROW(A272),)</f>
        <v>614749</v>
      </c>
      <c r="B274" s="41">
        <v>36851</v>
      </c>
      <c r="C274" s="100">
        <f>IFERROR(IF(A274&lt;&gt;0,MAX($C$4:C273)+1,""),"")</f>
        <v>269</v>
      </c>
      <c r="D274" s="100"/>
      <c r="E274" s="99">
        <f t="shared" si="56"/>
        <v>36852</v>
      </c>
      <c r="F274" s="101">
        <f>IFERROR(VLOOKUP(E274,历史数据!AH:AJ,3,),"")</f>
        <v>21.0127918781726</v>
      </c>
      <c r="G274" s="101">
        <f t="shared" si="52"/>
        <v>18.992947546531298</v>
      </c>
      <c r="H274" s="105">
        <f t="shared" si="53"/>
        <v>3.1687200430121631E-3</v>
      </c>
      <c r="I274" s="101">
        <f>IFERROR(VLOOKUP(E274,历史数据!AH:AJ,2,),"")</f>
        <v>20.155126903553299</v>
      </c>
      <c r="J274" s="104">
        <f t="shared" si="54"/>
        <v>39</v>
      </c>
      <c r="K274" s="104" t="str">
        <f>IFERROR(IF(AND(J273=$H$2*1,MAX(K$64:K273)=MAX(L$64:L273)),MAX(K$64:K273)+1,""),"")</f>
        <v/>
      </c>
      <c r="L274" s="104" t="str">
        <f>IFERROR(IF(AND($F273/INDEX($F$64:$F274,MATCH(MAX(M$64:M274),M$64:M274,0)-1)&lt;(1-$P$2),MAX(K$64:K274)&gt;MAX(L$64:L273)),MAX(K$64:K274),""),"")</f>
        <v/>
      </c>
      <c r="M274" s="104" t="str">
        <f>IFERROR(IF(E274="","",IF(K274&lt;&gt;"",MAX(M$64:M273)+1,IF(AND($F273/INDEX($F$64:$F274,MATCH(MAX(M$64:M273),M$64:M273,0)-1)&gt;(1+$O$2),MAX(K$64:K274)&gt;MAX(L$64:L273)),MAX(M$64:M273)+1,""))),"")</f>
        <v/>
      </c>
      <c r="N274" s="91">
        <f t="shared" si="55"/>
        <v>39</v>
      </c>
      <c r="O274" s="91" t="str">
        <f>IFERROR(IF(AND(N273=$H$2*1,MAX(O$64:O273)=MAX(P$64:P273)),MAX(O$64:O273)+1,""),"")</f>
        <v/>
      </c>
      <c r="P274" s="91" t="str">
        <f>IFERROR(IF(MOD(MAX(Q$64:Q274),10*MAX(O$64:O274))&lt;=2,IF(AND(F273/INDEX($F$64:$F274,MATCH(MAX(O$64:O274),O$64:O274,0)-1)&lt;(1-$P$2),MAX(O$64:O274)&gt;MAX(P$64:P273)),MAX(O$64:O274),""),IF(AND($F273/INDEX($F$64:$F274,MATCH(MAX(Q$64:Q274),Q$64:Q274,0)-1)&lt;(1-$P$2),MAX(O$64:O274)&gt;MAX(P$64:P273)),MAX(O$64:O274),"")),"")</f>
        <v/>
      </c>
      <c r="Q274" s="91" t="str">
        <f>IFERROR(IF(E274="","",IF(O274&lt;&gt;"",MAX(O$64:O274)*10+1,IF(AND($F273/INDEX($F$64:$F274,MATCH(MAX(Q$64:Q273),Q$64:Q273,0)-1)&gt;(1+$O$2),MAX(O$64:O274)&gt;MAX(P$64:P273)),MAX(Q$64:Q273)+1,""))),"")</f>
        <v/>
      </c>
    </row>
    <row r="275" spans="1:17" x14ac:dyDescent="0.2">
      <c r="A275" s="13">
        <f>HLOOKUP($E$2,历史数据!$V$3:$AE$5000,ROW(A273),)</f>
        <v>1630723</v>
      </c>
      <c r="B275" s="41">
        <v>36852</v>
      </c>
      <c r="C275" s="100">
        <f>IFERROR(IF(A275&lt;&gt;0,MAX($C$4:C274)+1,""),"")</f>
        <v>270</v>
      </c>
      <c r="D275" s="100"/>
      <c r="E275" s="99">
        <f t="shared" si="56"/>
        <v>36853</v>
      </c>
      <c r="F275" s="101">
        <f>IFERROR(VLOOKUP(E275,历史数据!AH:AJ,3,),"")</f>
        <v>21.142741116751299</v>
      </c>
      <c r="G275" s="101">
        <f t="shared" si="52"/>
        <v>19.051424703891705</v>
      </c>
      <c r="H275" s="105">
        <f t="shared" si="53"/>
        <v>3.0788879512853029E-3</v>
      </c>
      <c r="I275" s="101">
        <f>IFERROR(VLOOKUP(E275,历史数据!AH:AJ,2,),"")</f>
        <v>21.038781725888299</v>
      </c>
      <c r="J275" s="104">
        <f t="shared" si="54"/>
        <v>40</v>
      </c>
      <c r="K275" s="104" t="str">
        <f>IFERROR(IF(AND(J274=$H$2*1,MAX(K$64:K274)=MAX(L$64:L274)),MAX(K$64:K274)+1,""),"")</f>
        <v/>
      </c>
      <c r="L275" s="104" t="str">
        <f>IFERROR(IF(AND($F274/INDEX($F$64:$F275,MATCH(MAX(M$64:M275),M$64:M275,0)-1)&lt;(1-$P$2),MAX(K$64:K275)&gt;MAX(L$64:L274)),MAX(K$64:K275),""),"")</f>
        <v/>
      </c>
      <c r="M275" s="104" t="str">
        <f>IFERROR(IF(E275="","",IF(K275&lt;&gt;"",MAX(M$64:M274)+1,IF(AND($F274/INDEX($F$64:$F275,MATCH(MAX(M$64:M274),M$64:M274,0)-1)&gt;(1+$O$2),MAX(K$64:K275)&gt;MAX(L$64:L274)),MAX(M$64:M274)+1,""))),"")</f>
        <v/>
      </c>
      <c r="N275" s="91">
        <f t="shared" si="55"/>
        <v>40</v>
      </c>
      <c r="O275" s="91" t="str">
        <f>IFERROR(IF(AND(N274=$H$2*1,MAX(O$64:O274)=MAX(P$64:P274)),MAX(O$64:O274)+1,""),"")</f>
        <v/>
      </c>
      <c r="P275" s="91" t="str">
        <f>IFERROR(IF(MOD(MAX(Q$64:Q275),10*MAX(O$64:O275))&lt;=2,IF(AND(F274/INDEX($F$64:$F275,MATCH(MAX(O$64:O275),O$64:O275,0)-1)&lt;(1-$P$2),MAX(O$64:O275)&gt;MAX(P$64:P274)),MAX(O$64:O275),""),IF(AND($F274/INDEX($F$64:$F275,MATCH(MAX(Q$64:Q275),Q$64:Q275,0)-1)&lt;(1-$P$2),MAX(O$64:O275)&gt;MAX(P$64:P274)),MAX(O$64:O275),"")),"")</f>
        <v/>
      </c>
      <c r="Q275" s="91" t="str">
        <f>IFERROR(IF(E275="","",IF(O275&lt;&gt;"",MAX(O$64:O275)*10+1,IF(AND($F274/INDEX($F$64:$F275,MATCH(MAX(Q$64:Q274),Q$64:Q274,0)-1)&gt;(1+$O$2),MAX(O$64:O275)&gt;MAX(P$64:P274)),MAX(Q$64:Q274)+1,""))),"")</f>
        <v/>
      </c>
    </row>
    <row r="276" spans="1:17" x14ac:dyDescent="0.2">
      <c r="A276" s="13">
        <f>HLOOKUP($E$2,历史数据!$V$3:$AE$5000,ROW(A274),)</f>
        <v>1257381</v>
      </c>
      <c r="B276" s="41">
        <v>36853</v>
      </c>
      <c r="C276" s="100">
        <f>IFERROR(IF(A276&lt;&gt;0,MAX($C$4:C275)+1,""),"")</f>
        <v>271</v>
      </c>
      <c r="D276" s="100"/>
      <c r="E276" s="99">
        <f t="shared" si="56"/>
        <v>36854</v>
      </c>
      <c r="F276" s="101">
        <f>IFERROR(VLOOKUP(E276,历史数据!AH:AJ,3,),"")</f>
        <v>19.947208121827401</v>
      </c>
      <c r="G276" s="101">
        <f t="shared" si="52"/>
        <v>19.085211505922157</v>
      </c>
      <c r="H276" s="105">
        <f t="shared" si="53"/>
        <v>1.7734527761354979E-3</v>
      </c>
      <c r="I276" s="101">
        <f>IFERROR(VLOOKUP(E276,历史数据!AH:AJ,2,),"")</f>
        <v>21.181725888324902</v>
      </c>
      <c r="J276" s="104">
        <f t="shared" si="54"/>
        <v>41</v>
      </c>
      <c r="K276" s="104" t="str">
        <f>IFERROR(IF(AND(J275=$H$2*1,MAX(K$64:K275)=MAX(L$64:L275)),MAX(K$64:K275)+1,""),"")</f>
        <v/>
      </c>
      <c r="L276" s="104" t="str">
        <f>IFERROR(IF(AND($F275/INDEX($F$64:$F276,MATCH(MAX(M$64:M276),M$64:M276,0)-1)&lt;(1-$P$2),MAX(K$64:K276)&gt;MAX(L$64:L275)),MAX(K$64:K276),""),"")</f>
        <v/>
      </c>
      <c r="M276" s="104" t="str">
        <f>IFERROR(IF(E276="","",IF(K276&lt;&gt;"",MAX(M$64:M275)+1,IF(AND($F275/INDEX($F$64:$F276,MATCH(MAX(M$64:M275),M$64:M275,0)-1)&gt;(1+$O$2),MAX(K$64:K276)&gt;MAX(L$64:L275)),MAX(M$64:M275)+1,""))),"")</f>
        <v/>
      </c>
      <c r="N276" s="91">
        <f t="shared" si="55"/>
        <v>41</v>
      </c>
      <c r="O276" s="91" t="str">
        <f>IFERROR(IF(AND(N275=$H$2*1,MAX(O$64:O275)=MAX(P$64:P275)),MAX(O$64:O275)+1,""),"")</f>
        <v/>
      </c>
      <c r="P276" s="91" t="str">
        <f>IFERROR(IF(MOD(MAX(Q$64:Q276),10*MAX(O$64:O276))&lt;=2,IF(AND(F275/INDEX($F$64:$F276,MATCH(MAX(O$64:O276),O$64:O276,0)-1)&lt;(1-$P$2),MAX(O$64:O276)&gt;MAX(P$64:P275)),MAX(O$64:O276),""),IF(AND($F275/INDEX($F$64:$F276,MATCH(MAX(Q$64:Q276),Q$64:Q276,0)-1)&lt;(1-$P$2),MAX(O$64:O276)&gt;MAX(P$64:P275)),MAX(O$64:O276),"")),"")</f>
        <v/>
      </c>
      <c r="Q276" s="91" t="str">
        <f>IFERROR(IF(E276="","",IF(O276&lt;&gt;"",MAX(O$64:O276)*10+1,IF(AND($F275/INDEX($F$64:$F276,MATCH(MAX(Q$64:Q275),Q$64:Q275,0)-1)&gt;(1+$O$2),MAX(O$64:O276)&gt;MAX(P$64:P275)),MAX(Q$64:Q275)+1,""))),"")</f>
        <v/>
      </c>
    </row>
    <row r="277" spans="1:17" x14ac:dyDescent="0.2">
      <c r="A277" s="13">
        <f>HLOOKUP($E$2,历史数据!$V$3:$AE$5000,ROW(A275),)</f>
        <v>961505</v>
      </c>
      <c r="B277" s="41">
        <v>36854</v>
      </c>
      <c r="C277" s="100">
        <f>IFERROR(IF(A277&lt;&gt;0,MAX($C$4:C276)+1,""),"")</f>
        <v>272</v>
      </c>
      <c r="D277" s="100"/>
      <c r="E277" s="99">
        <f t="shared" si="56"/>
        <v>36857</v>
      </c>
      <c r="F277" s="101">
        <f>IFERROR(VLOOKUP(E277,历史数据!AH:AJ,3,),"")</f>
        <v>20.142131979695399</v>
      </c>
      <c r="G277" s="101">
        <f t="shared" si="52"/>
        <v>19.112500846023682</v>
      </c>
      <c r="H277" s="105">
        <f t="shared" si="53"/>
        <v>1.4298683613256369E-3</v>
      </c>
      <c r="I277" s="101">
        <f>IFERROR(VLOOKUP(E277,历史数据!AH:AJ,2,),"")</f>
        <v>19.947208121827401</v>
      </c>
      <c r="J277" s="104">
        <f t="shared" si="54"/>
        <v>42</v>
      </c>
      <c r="K277" s="104" t="str">
        <f>IFERROR(IF(AND(J276=$H$2*1,MAX(K$64:K276)=MAX(L$64:L276)),MAX(K$64:K276)+1,""),"")</f>
        <v/>
      </c>
      <c r="L277" s="104" t="str">
        <f>IFERROR(IF(AND($F276/INDEX($F$64:$F277,MATCH(MAX(M$64:M277),M$64:M277,0)-1)&lt;(1-$P$2),MAX(K$64:K277)&gt;MAX(L$64:L276)),MAX(K$64:K277),""),"")</f>
        <v/>
      </c>
      <c r="M277" s="104" t="str">
        <f>IFERROR(IF(E277="","",IF(K277&lt;&gt;"",MAX(M$64:M276)+1,IF(AND($F276/INDEX($F$64:$F277,MATCH(MAX(M$64:M276),M$64:M276,0)-1)&gt;(1+$O$2),MAX(K$64:K277)&gt;MAX(L$64:L276)),MAX(M$64:M276)+1,""))),"")</f>
        <v/>
      </c>
      <c r="N277" s="91">
        <f t="shared" si="55"/>
        <v>42</v>
      </c>
      <c r="O277" s="91" t="str">
        <f>IFERROR(IF(AND(N276=$H$2*1,MAX(O$64:O276)=MAX(P$64:P276)),MAX(O$64:O276)+1,""),"")</f>
        <v/>
      </c>
      <c r="P277" s="91" t="str">
        <f>IFERROR(IF(MOD(MAX(Q$64:Q277),10*MAX(O$64:O277))&lt;=2,IF(AND(F276/INDEX($F$64:$F277,MATCH(MAX(O$64:O277),O$64:O277,0)-1)&lt;(1-$P$2),MAX(O$64:O277)&gt;MAX(P$64:P276)),MAX(O$64:O277),""),IF(AND($F276/INDEX($F$64:$F277,MATCH(MAX(Q$64:Q277),Q$64:Q277,0)-1)&lt;(1-$P$2),MAX(O$64:O277)&gt;MAX(P$64:P276)),MAX(O$64:O277),"")),"")</f>
        <v/>
      </c>
      <c r="Q277" s="91" t="str">
        <f>IFERROR(IF(E277="","",IF(O277&lt;&gt;"",MAX(O$64:O277)*10+1,IF(AND($F276/INDEX($F$64:$F277,MATCH(MAX(Q$64:Q276),Q$64:Q276,0)-1)&gt;(1+$O$2),MAX(O$64:O277)&gt;MAX(P$64:P276)),MAX(Q$64:Q276)+1,""))),"")</f>
        <v/>
      </c>
    </row>
    <row r="278" spans="1:17" x14ac:dyDescent="0.2">
      <c r="A278" s="13">
        <f>HLOOKUP($E$2,历史数据!$V$3:$AE$5000,ROW(A276),)</f>
        <v>703472</v>
      </c>
      <c r="B278" s="41">
        <v>36857</v>
      </c>
      <c r="C278" s="100">
        <f>IFERROR(IF(A278&lt;&gt;0,MAX($C$4:C277)+1,""),"")</f>
        <v>273</v>
      </c>
      <c r="D278" s="100"/>
      <c r="E278" s="99">
        <f t="shared" si="56"/>
        <v>36858</v>
      </c>
      <c r="F278" s="101">
        <f>IFERROR(VLOOKUP(E278,历史数据!AH:AJ,3,),"")</f>
        <v>20.895837563451799</v>
      </c>
      <c r="G278" s="101">
        <f t="shared" si="52"/>
        <v>19.152785109983075</v>
      </c>
      <c r="H278" s="105">
        <f t="shared" si="53"/>
        <v>2.107744260363198E-3</v>
      </c>
      <c r="I278" s="101">
        <f>IFERROR(VLOOKUP(E278,历史数据!AH:AJ,2,),"")</f>
        <v>20.142131979695399</v>
      </c>
      <c r="J278" s="104">
        <f t="shared" si="54"/>
        <v>43</v>
      </c>
      <c r="K278" s="104" t="str">
        <f>IFERROR(IF(AND(J277=$H$2*1,MAX(K$64:K277)=MAX(L$64:L277)),MAX(K$64:K277)+1,""),"")</f>
        <v/>
      </c>
      <c r="L278" s="104" t="str">
        <f>IFERROR(IF(AND($F277/INDEX($F$64:$F278,MATCH(MAX(M$64:M278),M$64:M278,0)-1)&lt;(1-$P$2),MAX(K$64:K278)&gt;MAX(L$64:L277)),MAX(K$64:K278),""),"")</f>
        <v/>
      </c>
      <c r="M278" s="104" t="str">
        <f>IFERROR(IF(E278="","",IF(K278&lt;&gt;"",MAX(M$64:M277)+1,IF(AND($F277/INDEX($F$64:$F278,MATCH(MAX(M$64:M277),M$64:M277,0)-1)&gt;(1+$O$2),MAX(K$64:K278)&gt;MAX(L$64:L277)),MAX(M$64:M277)+1,""))),"")</f>
        <v/>
      </c>
      <c r="N278" s="91">
        <f t="shared" si="55"/>
        <v>43</v>
      </c>
      <c r="O278" s="91" t="str">
        <f>IFERROR(IF(AND(N277=$H$2*1,MAX(O$64:O277)=MAX(P$64:P277)),MAX(O$64:O277)+1,""),"")</f>
        <v/>
      </c>
      <c r="P278" s="91" t="str">
        <f>IFERROR(IF(MOD(MAX(Q$64:Q278),10*MAX(O$64:O278))&lt;=2,IF(AND(F277/INDEX($F$64:$F278,MATCH(MAX(O$64:O278),O$64:O278,0)-1)&lt;(1-$P$2),MAX(O$64:O278)&gt;MAX(P$64:P277)),MAX(O$64:O278),""),IF(AND($F277/INDEX($F$64:$F278,MATCH(MAX(Q$64:Q278),Q$64:Q278,0)-1)&lt;(1-$P$2),MAX(O$64:O278)&gt;MAX(P$64:P277)),MAX(O$64:O278),"")),"")</f>
        <v/>
      </c>
      <c r="Q278" s="91" t="str">
        <f>IFERROR(IF(E278="","",IF(O278&lt;&gt;"",MAX(O$64:O278)*10+1,IF(AND($F277/INDEX($F$64:$F278,MATCH(MAX(Q$64:Q277),Q$64:Q277,0)-1)&gt;(1+$O$2),MAX(O$64:O278)&gt;MAX(P$64:P277)),MAX(Q$64:Q277)+1,""))),"")</f>
        <v/>
      </c>
    </row>
    <row r="279" spans="1:17" x14ac:dyDescent="0.2">
      <c r="A279" s="13">
        <f>HLOOKUP($E$2,历史数据!$V$3:$AE$5000,ROW(A277),)</f>
        <v>518310</v>
      </c>
      <c r="B279" s="41">
        <v>36858</v>
      </c>
      <c r="C279" s="100">
        <f>IFERROR(IF(A279&lt;&gt;0,MAX($C$4:C278)+1,""),"")</f>
        <v>274</v>
      </c>
      <c r="D279" s="100"/>
      <c r="E279" s="99">
        <f t="shared" si="56"/>
        <v>36859</v>
      </c>
      <c r="F279" s="101">
        <f>IFERROR(VLOOKUP(E279,历史数据!AH:AJ,3,),"")</f>
        <v>20.687918781725902</v>
      </c>
      <c r="G279" s="101">
        <f t="shared" si="52"/>
        <v>19.187871404399321</v>
      </c>
      <c r="H279" s="105">
        <f t="shared" si="53"/>
        <v>1.8319160484894237E-3</v>
      </c>
      <c r="I279" s="101">
        <f>IFERROR(VLOOKUP(E279,历史数据!AH:AJ,2,),"")</f>
        <v>20.895837563451799</v>
      </c>
      <c r="J279" s="104">
        <f t="shared" si="54"/>
        <v>44</v>
      </c>
      <c r="K279" s="104" t="str">
        <f>IFERROR(IF(AND(J278=$H$2*1,MAX(K$64:K278)=MAX(L$64:L278)),MAX(K$64:K278)+1,""),"")</f>
        <v/>
      </c>
      <c r="L279" s="104" t="str">
        <f>IFERROR(IF(AND($F278/INDEX($F$64:$F279,MATCH(MAX(M$64:M279),M$64:M279,0)-1)&lt;(1-$P$2),MAX(K$64:K279)&gt;MAX(L$64:L278)),MAX(K$64:K279),""),"")</f>
        <v/>
      </c>
      <c r="M279" s="104" t="str">
        <f>IFERROR(IF(E279="","",IF(K279&lt;&gt;"",MAX(M$64:M278)+1,IF(AND($F278/INDEX($F$64:$F279,MATCH(MAX(M$64:M278),M$64:M278,0)-1)&gt;(1+$O$2),MAX(K$64:K279)&gt;MAX(L$64:L278)),MAX(M$64:M278)+1,""))),"")</f>
        <v/>
      </c>
      <c r="N279" s="91">
        <f t="shared" si="55"/>
        <v>44</v>
      </c>
      <c r="O279" s="91" t="str">
        <f>IFERROR(IF(AND(N278=$H$2*1,MAX(O$64:O278)=MAX(P$64:P278)),MAX(O$64:O278)+1,""),"")</f>
        <v/>
      </c>
      <c r="P279" s="91" t="str">
        <f>IFERROR(IF(MOD(MAX(Q$64:Q279),10*MAX(O$64:O279))&lt;=2,IF(AND(F278/INDEX($F$64:$F279,MATCH(MAX(O$64:O279),O$64:O279,0)-1)&lt;(1-$P$2),MAX(O$64:O279)&gt;MAX(P$64:P278)),MAX(O$64:O279),""),IF(AND($F278/INDEX($F$64:$F279,MATCH(MAX(Q$64:Q279),Q$64:Q279,0)-1)&lt;(1-$P$2),MAX(O$64:O279)&gt;MAX(P$64:P278)),MAX(O$64:O279),"")),"")</f>
        <v/>
      </c>
      <c r="Q279" s="91" t="str">
        <f>IFERROR(IF(E279="","",IF(O279&lt;&gt;"",MAX(O$64:O279)*10+1,IF(AND($F278/INDEX($F$64:$F279,MATCH(MAX(Q$64:Q278),Q$64:Q278,0)-1)&gt;(1+$O$2),MAX(O$64:O279)&gt;MAX(P$64:P278)),MAX(Q$64:Q278)+1,""))),"")</f>
        <v/>
      </c>
    </row>
    <row r="280" spans="1:17" x14ac:dyDescent="0.2">
      <c r="A280" s="13">
        <f>HLOOKUP($E$2,历史数据!$V$3:$AE$5000,ROW(A278),)</f>
        <v>498772</v>
      </c>
      <c r="B280" s="41">
        <v>36859</v>
      </c>
      <c r="C280" s="100">
        <f>IFERROR(IF(A280&lt;&gt;0,MAX($C$4:C279)+1,""),"")</f>
        <v>275</v>
      </c>
      <c r="D280" s="100"/>
      <c r="E280" s="99">
        <f t="shared" si="56"/>
        <v>36860</v>
      </c>
      <c r="F280" s="101">
        <f>IFERROR(VLOOKUP(E280,历史数据!AH:AJ,3,),"")</f>
        <v>21.2596954314721</v>
      </c>
      <c r="G280" s="101">
        <f t="shared" si="52"/>
        <v>19.248730964467008</v>
      </c>
      <c r="H280" s="105">
        <f t="shared" si="53"/>
        <v>3.1717723547872723E-3</v>
      </c>
      <c r="I280" s="101">
        <f>IFERROR(VLOOKUP(E280,历史数据!AH:AJ,2,),"")</f>
        <v>20.661928934010199</v>
      </c>
      <c r="J280" s="104">
        <f t="shared" si="54"/>
        <v>45</v>
      </c>
      <c r="K280" s="104" t="str">
        <f>IFERROR(IF(AND(J279=$H$2*1,MAX(K$64:K279)=MAX(L$64:L279)),MAX(K$64:K279)+1,""),"")</f>
        <v/>
      </c>
      <c r="L280" s="104" t="str">
        <f>IFERROR(IF(AND($F279/INDEX($F$64:$F280,MATCH(MAX(M$64:M280),M$64:M280,0)-1)&lt;(1-$P$2),MAX(K$64:K280)&gt;MAX(L$64:L279)),MAX(K$64:K280),""),"")</f>
        <v/>
      </c>
      <c r="M280" s="104" t="str">
        <f>IFERROR(IF(E280="","",IF(K280&lt;&gt;"",MAX(M$64:M279)+1,IF(AND($F279/INDEX($F$64:$F280,MATCH(MAX(M$64:M279),M$64:M279,0)-1)&gt;(1+$O$2),MAX(K$64:K280)&gt;MAX(L$64:L279)),MAX(M$64:M279)+1,""))),"")</f>
        <v/>
      </c>
      <c r="N280" s="91">
        <f t="shared" si="55"/>
        <v>45</v>
      </c>
      <c r="O280" s="91" t="str">
        <f>IFERROR(IF(AND(N279=$H$2*1,MAX(O$64:O279)=MAX(P$64:P279)),MAX(O$64:O279)+1,""),"")</f>
        <v/>
      </c>
      <c r="P280" s="91" t="str">
        <f>IFERROR(IF(MOD(MAX(Q$64:Q280),10*MAX(O$64:O280))&lt;=2,IF(AND(F279/INDEX($F$64:$F280,MATCH(MAX(O$64:O280),O$64:O280,0)-1)&lt;(1-$P$2),MAX(O$64:O280)&gt;MAX(P$64:P279)),MAX(O$64:O280),""),IF(AND($F279/INDEX($F$64:$F280,MATCH(MAX(Q$64:Q280),Q$64:Q280,0)-1)&lt;(1-$P$2),MAX(O$64:O280)&gt;MAX(P$64:P279)),MAX(O$64:O280),"")),"")</f>
        <v/>
      </c>
      <c r="Q280" s="91" t="str">
        <f>IFERROR(IF(E280="","",IF(O280&lt;&gt;"",MAX(O$64:O280)*10+1,IF(AND($F279/INDEX($F$64:$F280,MATCH(MAX(Q$64:Q279),Q$64:Q279,0)-1)&gt;(1+$O$2),MAX(O$64:O280)&gt;MAX(P$64:P279)),MAX(Q$64:Q279)+1,""))),"")</f>
        <v/>
      </c>
    </row>
    <row r="281" spans="1:17" x14ac:dyDescent="0.2">
      <c r="A281" s="13">
        <f>HLOOKUP($E$2,历史数据!$V$3:$AE$5000,ROW(A279),)</f>
        <v>1549531</v>
      </c>
      <c r="B281" s="41">
        <v>36860</v>
      </c>
      <c r="C281" s="100">
        <f>IFERROR(IF(A281&lt;&gt;0,MAX($C$4:C280)+1,""),"")</f>
        <v>276</v>
      </c>
      <c r="D281" s="100"/>
      <c r="E281" s="99">
        <f t="shared" si="56"/>
        <v>36861</v>
      </c>
      <c r="F281" s="101">
        <f>IFERROR(VLOOKUP(E281,历史数据!AH:AJ,3,),"")</f>
        <v>21.805482233502499</v>
      </c>
      <c r="G281" s="101">
        <f t="shared" si="52"/>
        <v>19.320852791878171</v>
      </c>
      <c r="H281" s="105">
        <f t="shared" si="53"/>
        <v>3.746835443037666E-3</v>
      </c>
      <c r="I281" s="101">
        <f>IFERROR(VLOOKUP(E281,历史数据!AH:AJ,2,),"")</f>
        <v>21.3766497461929</v>
      </c>
      <c r="J281" s="104">
        <f t="shared" si="54"/>
        <v>46</v>
      </c>
      <c r="K281" s="104" t="str">
        <f>IFERROR(IF(AND(J280=$H$2*1,MAX(K$64:K280)=MAX(L$64:L280)),MAX(K$64:K280)+1,""),"")</f>
        <v/>
      </c>
      <c r="L281" s="104" t="str">
        <f>IFERROR(IF(AND($F280/INDEX($F$64:$F281,MATCH(MAX(M$64:M281),M$64:M281,0)-1)&lt;(1-$P$2),MAX(K$64:K281)&gt;MAX(L$64:L280)),MAX(K$64:K281),""),"")</f>
        <v/>
      </c>
      <c r="M281" s="104" t="str">
        <f>IFERROR(IF(E281="","",IF(K281&lt;&gt;"",MAX(M$64:M280)+1,IF(AND($F280/INDEX($F$64:$F281,MATCH(MAX(M$64:M280),M$64:M280,0)-1)&gt;(1+$O$2),MAX(K$64:K281)&gt;MAX(L$64:L280)),MAX(M$64:M280)+1,""))),"")</f>
        <v/>
      </c>
      <c r="N281" s="91">
        <f t="shared" si="55"/>
        <v>46</v>
      </c>
      <c r="O281" s="91" t="str">
        <f>IFERROR(IF(AND(N280=$H$2*1,MAX(O$64:O280)=MAX(P$64:P280)),MAX(O$64:O280)+1,""),"")</f>
        <v/>
      </c>
      <c r="P281" s="91" t="str">
        <f>IFERROR(IF(MOD(MAX(Q$64:Q281),10*MAX(O$64:O281))&lt;=2,IF(AND(F280/INDEX($F$64:$F281,MATCH(MAX(O$64:O281),O$64:O281,0)-1)&lt;(1-$P$2),MAX(O$64:O281)&gt;MAX(P$64:P280)),MAX(O$64:O281),""),IF(AND($F280/INDEX($F$64:$F281,MATCH(MAX(Q$64:Q281),Q$64:Q281,0)-1)&lt;(1-$P$2),MAX(O$64:O281)&gt;MAX(P$64:P280)),MAX(O$64:O281),"")),"")</f>
        <v/>
      </c>
      <c r="Q281" s="91" t="str">
        <f>IFERROR(IF(E281="","",IF(O281&lt;&gt;"",MAX(O$64:O281)*10+1,IF(AND($F280/INDEX($F$64:$F281,MATCH(MAX(Q$64:Q280),Q$64:Q280,0)-1)&gt;(1+$O$2),MAX(O$64:O281)&gt;MAX(P$64:P280)),MAX(Q$64:Q280)+1,""))),"")</f>
        <v/>
      </c>
    </row>
    <row r="282" spans="1:17" x14ac:dyDescent="0.2">
      <c r="A282" s="13">
        <f>HLOOKUP($E$2,历史数据!$V$3:$AE$5000,ROW(A280),)</f>
        <v>1464923</v>
      </c>
      <c r="B282" s="41">
        <v>36861</v>
      </c>
      <c r="C282" s="100">
        <f>IFERROR(IF(A282&lt;&gt;0,MAX($C$4:C281)+1,""),"")</f>
        <v>277</v>
      </c>
      <c r="D282" s="100"/>
      <c r="E282" s="99">
        <f t="shared" si="56"/>
        <v>36864</v>
      </c>
      <c r="F282" s="101">
        <f>IFERROR(VLOOKUP(E282,历史数据!AH:AJ,3,),"")</f>
        <v>21.961421319797001</v>
      </c>
      <c r="G282" s="101">
        <f t="shared" si="52"/>
        <v>19.394923857868022</v>
      </c>
      <c r="H282" s="105">
        <f t="shared" si="53"/>
        <v>3.8337368845846598E-3</v>
      </c>
      <c r="I282" s="101">
        <f>IFERROR(VLOOKUP(E282,历史数据!AH:AJ,2,),"")</f>
        <v>22.0134010152284</v>
      </c>
      <c r="J282" s="104">
        <f t="shared" si="54"/>
        <v>47</v>
      </c>
      <c r="K282" s="104" t="str">
        <f>IFERROR(IF(AND(J281=$H$2*1,MAX(K$64:K281)=MAX(L$64:L281)),MAX(K$64:K281)+1,""),"")</f>
        <v/>
      </c>
      <c r="L282" s="104" t="str">
        <f>IFERROR(IF(AND($F281/INDEX($F$64:$F282,MATCH(MAX(M$64:M282),M$64:M282,0)-1)&lt;(1-$P$2),MAX(K$64:K282)&gt;MAX(L$64:L281)),MAX(K$64:K282),""),"")</f>
        <v/>
      </c>
      <c r="M282" s="104" t="str">
        <f>IFERROR(IF(E282="","",IF(K282&lt;&gt;"",MAX(M$64:M281)+1,IF(AND($F281/INDEX($F$64:$F282,MATCH(MAX(M$64:M281),M$64:M281,0)-1)&gt;(1+$O$2),MAX(K$64:K282)&gt;MAX(L$64:L281)),MAX(M$64:M281)+1,""))),"")</f>
        <v/>
      </c>
      <c r="N282" s="91">
        <f t="shared" si="55"/>
        <v>47</v>
      </c>
      <c r="O282" s="91" t="str">
        <f>IFERROR(IF(AND(N281=$H$2*1,MAX(O$64:O281)=MAX(P$64:P281)),MAX(O$64:O281)+1,""),"")</f>
        <v/>
      </c>
      <c r="P282" s="91" t="str">
        <f>IFERROR(IF(MOD(MAX(Q$64:Q282),10*MAX(O$64:O282))&lt;=2,IF(AND(F281/INDEX($F$64:$F282,MATCH(MAX(O$64:O282),O$64:O282,0)-1)&lt;(1-$P$2),MAX(O$64:O282)&gt;MAX(P$64:P281)),MAX(O$64:O282),""),IF(AND($F281/INDEX($F$64:$F282,MATCH(MAX(Q$64:Q282),Q$64:Q282,0)-1)&lt;(1-$P$2),MAX(O$64:O282)&gt;MAX(P$64:P281)),MAX(O$64:O282),"")),"")</f>
        <v/>
      </c>
      <c r="Q282" s="91" t="str">
        <f>IFERROR(IF(E282="","",IF(O282&lt;&gt;"",MAX(O$64:O282)*10+1,IF(AND($F281/INDEX($F$64:$F282,MATCH(MAX(Q$64:Q281),Q$64:Q281,0)-1)&gt;(1+$O$2),MAX(O$64:O282)&gt;MAX(P$64:P281)),MAX(Q$64:Q281)+1,""))),"")</f>
        <v/>
      </c>
    </row>
    <row r="283" spans="1:17" x14ac:dyDescent="0.2">
      <c r="A283" s="13">
        <f>HLOOKUP($E$2,历史数据!$V$3:$AE$5000,ROW(A281),)</f>
        <v>1416361</v>
      </c>
      <c r="B283" s="41">
        <v>36864</v>
      </c>
      <c r="C283" s="100">
        <f>IFERROR(IF(A283&lt;&gt;0,MAX($C$4:C282)+1,""),"")</f>
        <v>278</v>
      </c>
      <c r="D283" s="100"/>
      <c r="E283" s="99">
        <f t="shared" si="56"/>
        <v>36865</v>
      </c>
      <c r="F283" s="101">
        <f>IFERROR(VLOOKUP(E283,历史数据!AH:AJ,3,),"")</f>
        <v>21.7664974619289</v>
      </c>
      <c r="G283" s="101">
        <f t="shared" si="52"/>
        <v>19.476142131979696</v>
      </c>
      <c r="H283" s="105">
        <f t="shared" si="53"/>
        <v>4.1876046901172526E-3</v>
      </c>
      <c r="I283" s="101">
        <f>IFERROR(VLOOKUP(E283,历史数据!AH:AJ,2,),"")</f>
        <v>22.065380710659898</v>
      </c>
      <c r="J283" s="104">
        <f t="shared" si="54"/>
        <v>48</v>
      </c>
      <c r="K283" s="104" t="str">
        <f>IFERROR(IF(AND(J282=$H$2*1,MAX(K$64:K282)=MAX(L$64:L282)),MAX(K$64:K282)+1,""),"")</f>
        <v/>
      </c>
      <c r="L283" s="104" t="str">
        <f>IFERROR(IF(AND($F282/INDEX($F$64:$F283,MATCH(MAX(M$64:M283),M$64:M283,0)-1)&lt;(1-$P$2),MAX(K$64:K283)&gt;MAX(L$64:L282)),MAX(K$64:K283),""),"")</f>
        <v/>
      </c>
      <c r="M283" s="104">
        <f>IFERROR(IF(E283="","",IF(K283&lt;&gt;"",MAX(M$64:M282)+1,IF(AND($F282/INDEX($F$64:$F283,MATCH(MAX(M$64:M282),M$64:M282,0)-1)&gt;(1+$O$2),MAX(K$64:K283)&gt;MAX(L$64:L282)),MAX(M$64:M282)+1,""))),"")</f>
        <v>2</v>
      </c>
      <c r="N283" s="91">
        <f t="shared" si="55"/>
        <v>48</v>
      </c>
      <c r="O283" s="91" t="str">
        <f>IFERROR(IF(AND(N282=$H$2*1,MAX(O$64:O282)=MAX(P$64:P282)),MAX(O$64:O282)+1,""),"")</f>
        <v/>
      </c>
      <c r="P283" s="91" t="str">
        <f>IFERROR(IF(MOD(MAX(Q$64:Q283),10*MAX(O$64:O283))&lt;=2,IF(AND(F282/INDEX($F$64:$F283,MATCH(MAX(O$64:O283),O$64:O283,0)-1)&lt;(1-$P$2),MAX(O$64:O283)&gt;MAX(P$64:P282)),MAX(O$64:O283),""),IF(AND($F282/INDEX($F$64:$F283,MATCH(MAX(Q$64:Q283),Q$64:Q283,0)-1)&lt;(1-$P$2),MAX(O$64:O283)&gt;MAX(P$64:P282)),MAX(O$64:O283),"")),"")</f>
        <v/>
      </c>
      <c r="Q283" s="91">
        <f>IFERROR(IF(E283="","",IF(O283&lt;&gt;"",MAX(O$64:O283)*10+1,IF(AND($F282/INDEX($F$64:$F283,MATCH(MAX(Q$64:Q282),Q$64:Q282,0)-1)&gt;(1+$O$2),MAX(O$64:O283)&gt;MAX(P$64:P282)),MAX(Q$64:Q282)+1,""))),"")</f>
        <v>12</v>
      </c>
    </row>
    <row r="284" spans="1:17" x14ac:dyDescent="0.2">
      <c r="A284" s="13">
        <f>HLOOKUP($E$2,历史数据!$V$3:$AE$5000,ROW(A282),)</f>
        <v>756222</v>
      </c>
      <c r="B284" s="41">
        <v>36865</v>
      </c>
      <c r="C284" s="100">
        <f>IFERROR(IF(A284&lt;&gt;0,MAX($C$4:C283)+1,""),"")</f>
        <v>279</v>
      </c>
      <c r="D284" s="100"/>
      <c r="E284" s="99">
        <f t="shared" si="56"/>
        <v>36866</v>
      </c>
      <c r="F284" s="101">
        <f>IFERROR(VLOOKUP(E284,历史数据!AH:AJ,3,),"")</f>
        <v>21.649543147208099</v>
      </c>
      <c r="G284" s="101">
        <f t="shared" si="52"/>
        <v>19.555411167512691</v>
      </c>
      <c r="H284" s="105">
        <f t="shared" si="53"/>
        <v>4.0700583819850422E-3</v>
      </c>
      <c r="I284" s="101">
        <f>IFERROR(VLOOKUP(E284,历史数据!AH:AJ,2,),"")</f>
        <v>21.7535025380711</v>
      </c>
      <c r="J284" s="104">
        <f t="shared" si="54"/>
        <v>49</v>
      </c>
      <c r="K284" s="104" t="str">
        <f>IFERROR(IF(AND(J283=$H$2*1,MAX(K$64:K283)=MAX(L$64:L283)),MAX(K$64:K283)+1,""),"")</f>
        <v/>
      </c>
      <c r="L284" s="104" t="str">
        <f>IFERROR(IF(AND($F283/INDEX($F$64:$F284,MATCH(MAX(M$64:M284),M$64:M284,0)-1)&lt;(1-$P$2),MAX(K$64:K284)&gt;MAX(L$64:L283)),MAX(K$64:K284),""),"")</f>
        <v/>
      </c>
      <c r="M284" s="104" t="str">
        <f>IFERROR(IF(E284="","",IF(K284&lt;&gt;"",MAX(M$64:M283)+1,IF(AND($F283/INDEX($F$64:$F284,MATCH(MAX(M$64:M283),M$64:M283,0)-1)&gt;(1+$O$2),MAX(K$64:K284)&gt;MAX(L$64:L283)),MAX(M$64:M283)+1,""))),"")</f>
        <v/>
      </c>
      <c r="N284" s="91">
        <f t="shared" si="55"/>
        <v>49</v>
      </c>
      <c r="O284" s="91" t="str">
        <f>IFERROR(IF(AND(N283=$H$2*1,MAX(O$64:O283)=MAX(P$64:P283)),MAX(O$64:O283)+1,""),"")</f>
        <v/>
      </c>
      <c r="P284" s="91" t="str">
        <f>IFERROR(IF(MOD(MAX(Q$64:Q284),10*MAX(O$64:O284))&lt;=2,IF(AND(F283/INDEX($F$64:$F284,MATCH(MAX(O$64:O284),O$64:O284,0)-1)&lt;(1-$P$2),MAX(O$64:O284)&gt;MAX(P$64:P283)),MAX(O$64:O284),""),IF(AND($F283/INDEX($F$64:$F284,MATCH(MAX(Q$64:Q284),Q$64:Q284,0)-1)&lt;(1-$P$2),MAX(O$64:O284)&gt;MAX(P$64:P283)),MAX(O$64:O284),"")),"")</f>
        <v/>
      </c>
      <c r="Q284" s="91" t="str">
        <f>IFERROR(IF(E284="","",IF(O284&lt;&gt;"",MAX(O$64:O284)*10+1,IF(AND($F283/INDEX($F$64:$F284,MATCH(MAX(Q$64:Q283),Q$64:Q283,0)-1)&gt;(1+$O$2),MAX(O$64:O284)&gt;MAX(P$64:P283)),MAX(Q$64:Q283)+1,""))),"")</f>
        <v/>
      </c>
    </row>
    <row r="285" spans="1:17" x14ac:dyDescent="0.2">
      <c r="A285" s="13">
        <f>HLOOKUP($E$2,历史数据!$V$3:$AE$5000,ROW(A283),)</f>
        <v>1028602</v>
      </c>
      <c r="B285" s="41">
        <v>36866</v>
      </c>
      <c r="C285" s="100">
        <f>IFERROR(IF(A285&lt;&gt;0,MAX($C$4:C284)+1,""),"")</f>
        <v>280</v>
      </c>
      <c r="D285" s="100"/>
      <c r="E285" s="99">
        <f t="shared" si="56"/>
        <v>36867</v>
      </c>
      <c r="F285" s="101">
        <f>IFERROR(VLOOKUP(E285,历史数据!AH:AJ,3,),"")</f>
        <v>21.337664974619301</v>
      </c>
      <c r="G285" s="101">
        <f t="shared" si="52"/>
        <v>19.628615905245343</v>
      </c>
      <c r="H285" s="105">
        <f t="shared" si="53"/>
        <v>3.7434517283005952E-3</v>
      </c>
      <c r="I285" s="101">
        <f>IFERROR(VLOOKUP(E285,历史数据!AH:AJ,2,),"")</f>
        <v>21.571573604060902</v>
      </c>
      <c r="J285" s="104">
        <f t="shared" si="54"/>
        <v>50</v>
      </c>
      <c r="K285" s="104" t="str">
        <f>IFERROR(IF(AND(J284=$H$2*1,MAX(K$64:K284)=MAX(L$64:L284)),MAX(K$64:K284)+1,""),"")</f>
        <v/>
      </c>
      <c r="L285" s="104" t="str">
        <f>IFERROR(IF(AND($F284/INDEX($F$64:$F285,MATCH(MAX(M$64:M285),M$64:M285,0)-1)&lt;(1-$P$2),MAX(K$64:K285)&gt;MAX(L$64:L284)),MAX(K$64:K285),""),"")</f>
        <v/>
      </c>
      <c r="M285" s="104" t="str">
        <f>IFERROR(IF(E285="","",IF(K285&lt;&gt;"",MAX(M$64:M284)+1,IF(AND($F284/INDEX($F$64:$F285,MATCH(MAX(M$64:M284),M$64:M284,0)-1)&gt;(1+$O$2),MAX(K$64:K285)&gt;MAX(L$64:L284)),MAX(M$64:M284)+1,""))),"")</f>
        <v/>
      </c>
      <c r="N285" s="91">
        <f t="shared" si="55"/>
        <v>50</v>
      </c>
      <c r="O285" s="91" t="str">
        <f>IFERROR(IF(AND(N284=$H$2*1,MAX(O$64:O284)=MAX(P$64:P284)),MAX(O$64:O284)+1,""),"")</f>
        <v/>
      </c>
      <c r="P285" s="91" t="str">
        <f>IFERROR(IF(MOD(MAX(Q$64:Q285),10*MAX(O$64:O285))&lt;=2,IF(AND(F284/INDEX($F$64:$F285,MATCH(MAX(O$64:O285),O$64:O285,0)-1)&lt;(1-$P$2),MAX(O$64:O285)&gt;MAX(P$64:P284)),MAX(O$64:O285),""),IF(AND($F284/INDEX($F$64:$F285,MATCH(MAX(Q$64:Q285),Q$64:Q285,0)-1)&lt;(1-$P$2),MAX(O$64:O285)&gt;MAX(P$64:P284)),MAX(O$64:O285),"")),"")</f>
        <v/>
      </c>
      <c r="Q285" s="91" t="str">
        <f>IFERROR(IF(E285="","",IF(O285&lt;&gt;"",MAX(O$64:O285)*10+1,IF(AND($F284/INDEX($F$64:$F285,MATCH(MAX(Q$64:Q284),Q$64:Q284,0)-1)&gt;(1+$O$2),MAX(O$64:O285)&gt;MAX(P$64:P284)),MAX(Q$64:Q284)+1,""))),"")</f>
        <v/>
      </c>
    </row>
    <row r="286" spans="1:17" x14ac:dyDescent="0.2">
      <c r="A286" s="13">
        <f>HLOOKUP($E$2,历史数据!$V$3:$AE$5000,ROW(A284),)</f>
        <v>527325</v>
      </c>
      <c r="B286" s="41">
        <v>36867</v>
      </c>
      <c r="C286" s="100">
        <f>IFERROR(IF(A286&lt;&gt;0,MAX($C$4:C285)+1,""),"")</f>
        <v>281</v>
      </c>
      <c r="D286" s="100"/>
      <c r="E286" s="99">
        <f t="shared" si="56"/>
        <v>36868</v>
      </c>
      <c r="F286" s="101">
        <f>IFERROR(VLOOKUP(E286,历史数据!AH:AJ,3,),"")</f>
        <v>22.1173604060914</v>
      </c>
      <c r="G286" s="101">
        <f t="shared" si="52"/>
        <v>19.710267343485611</v>
      </c>
      <c r="H286" s="105">
        <f t="shared" si="53"/>
        <v>4.1598163943106226E-3</v>
      </c>
      <c r="I286" s="101">
        <f>IFERROR(VLOOKUP(E286,历史数据!AH:AJ,2,),"")</f>
        <v>21.441624365482198</v>
      </c>
      <c r="J286" s="104">
        <f t="shared" si="54"/>
        <v>51</v>
      </c>
      <c r="K286" s="104" t="str">
        <f>IFERROR(IF(AND(J285=$H$2*1,MAX(K$64:K285)=MAX(L$64:L285)),MAX(K$64:K285)+1,""),"")</f>
        <v/>
      </c>
      <c r="L286" s="104" t="str">
        <f>IFERROR(IF(AND($F285/INDEX($F$64:$F286,MATCH(MAX(M$64:M286),M$64:M286,0)-1)&lt;(1-$P$2),MAX(K$64:K286)&gt;MAX(L$64:L285)),MAX(K$64:K286),""),"")</f>
        <v/>
      </c>
      <c r="M286" s="104" t="str">
        <f>IFERROR(IF(E286="","",IF(K286&lt;&gt;"",MAX(M$64:M285)+1,IF(AND($F285/INDEX($F$64:$F286,MATCH(MAX(M$64:M285),M$64:M285,0)-1)&gt;(1+$O$2),MAX(K$64:K286)&gt;MAX(L$64:L285)),MAX(M$64:M285)+1,""))),"")</f>
        <v/>
      </c>
      <c r="N286" s="91">
        <f t="shared" si="55"/>
        <v>51</v>
      </c>
      <c r="O286" s="91" t="str">
        <f>IFERROR(IF(AND(N285=$H$2*1,MAX(O$64:O285)=MAX(P$64:P285)),MAX(O$64:O285)+1,""),"")</f>
        <v/>
      </c>
      <c r="P286" s="91" t="str">
        <f>IFERROR(IF(MOD(MAX(Q$64:Q286),10*MAX(O$64:O286))&lt;=2,IF(AND(F285/INDEX($F$64:$F286,MATCH(MAX(O$64:O286),O$64:O286,0)-1)&lt;(1-$P$2),MAX(O$64:O286)&gt;MAX(P$64:P285)),MAX(O$64:O286),""),IF(AND($F285/INDEX($F$64:$F286,MATCH(MAX(Q$64:Q286),Q$64:Q286,0)-1)&lt;(1-$P$2),MAX(O$64:O286)&gt;MAX(P$64:P285)),MAX(O$64:O286),"")),"")</f>
        <v/>
      </c>
      <c r="Q286" s="91" t="str">
        <f>IFERROR(IF(E286="","",IF(O286&lt;&gt;"",MAX(O$64:O286)*10+1,IF(AND($F285/INDEX($F$64:$F286,MATCH(MAX(Q$64:Q285),Q$64:Q285,0)-1)&gt;(1+$O$2),MAX(O$64:O286)&gt;MAX(P$64:P285)),MAX(Q$64:Q285)+1,""))),"")</f>
        <v/>
      </c>
    </row>
    <row r="287" spans="1:17" x14ac:dyDescent="0.2">
      <c r="A287" s="13">
        <f>HLOOKUP($E$2,历史数据!$V$3:$AE$5000,ROW(A285),)</f>
        <v>1183387</v>
      </c>
      <c r="B287" s="41">
        <v>36868</v>
      </c>
      <c r="C287" s="100">
        <f>IFERROR(IF(A287&lt;&gt;0,MAX($C$4:C286)+1,""),"")</f>
        <v>282</v>
      </c>
      <c r="D287" s="100"/>
      <c r="E287" s="99">
        <f t="shared" si="56"/>
        <v>36871</v>
      </c>
      <c r="F287" s="101">
        <f>IFERROR(VLOOKUP(E287,历史数据!AH:AJ,3,),"")</f>
        <v>22.065380710659898</v>
      </c>
      <c r="G287" s="101">
        <f t="shared" si="52"/>
        <v>19.781306260575285</v>
      </c>
      <c r="H287" s="105">
        <f t="shared" si="53"/>
        <v>3.6041579676062696E-3</v>
      </c>
      <c r="I287" s="101">
        <f>IFERROR(VLOOKUP(E287,历史数据!AH:AJ,2,),"")</f>
        <v>22.078375634517801</v>
      </c>
      <c r="J287" s="104">
        <f t="shared" si="54"/>
        <v>52</v>
      </c>
      <c r="K287" s="104" t="str">
        <f>IFERROR(IF(AND(J286=$H$2*1,MAX(K$64:K286)=MAX(L$64:L286)),MAX(K$64:K286)+1,""),"")</f>
        <v/>
      </c>
      <c r="L287" s="104" t="str">
        <f>IFERROR(IF(AND($F286/INDEX($F$64:$F287,MATCH(MAX(M$64:M287),M$64:M287,0)-1)&lt;(1-$P$2),MAX(K$64:K287)&gt;MAX(L$64:L286)),MAX(K$64:K287),""),"")</f>
        <v/>
      </c>
      <c r="M287" s="104" t="str">
        <f>IFERROR(IF(E287="","",IF(K287&lt;&gt;"",MAX(M$64:M286)+1,IF(AND($F286/INDEX($F$64:$F287,MATCH(MAX(M$64:M286),M$64:M286,0)-1)&gt;(1+$O$2),MAX(K$64:K287)&gt;MAX(L$64:L286)),MAX(M$64:M286)+1,""))),"")</f>
        <v/>
      </c>
      <c r="N287" s="91">
        <f t="shared" si="55"/>
        <v>52</v>
      </c>
      <c r="O287" s="91" t="str">
        <f>IFERROR(IF(AND(N286=$H$2*1,MAX(O$64:O286)=MAX(P$64:P286)),MAX(O$64:O286)+1,""),"")</f>
        <v/>
      </c>
      <c r="P287" s="91" t="str">
        <f>IFERROR(IF(MOD(MAX(Q$64:Q287),10*MAX(O$64:O287))&lt;=2,IF(AND(F286/INDEX($F$64:$F287,MATCH(MAX(O$64:O287),O$64:O287,0)-1)&lt;(1-$P$2),MAX(O$64:O287)&gt;MAX(P$64:P286)),MAX(O$64:O287),""),IF(AND($F286/INDEX($F$64:$F287,MATCH(MAX(Q$64:Q287),Q$64:Q287,0)-1)&lt;(1-$P$2),MAX(O$64:O287)&gt;MAX(P$64:P286)),MAX(O$64:O287),"")),"")</f>
        <v/>
      </c>
      <c r="Q287" s="91" t="str">
        <f>IFERROR(IF(E287="","",IF(O287&lt;&gt;"",MAX(O$64:O287)*10+1,IF(AND($F286/INDEX($F$64:$F287,MATCH(MAX(Q$64:Q286),Q$64:Q286,0)-1)&gt;(1+$O$2),MAX(O$64:O287)&gt;MAX(P$64:P286)),MAX(Q$64:Q286)+1,""))),"")</f>
        <v/>
      </c>
    </row>
    <row r="288" spans="1:17" x14ac:dyDescent="0.2">
      <c r="A288" s="13">
        <f>HLOOKUP($E$2,历史数据!$V$3:$AE$5000,ROW(A286),)</f>
        <v>1475623</v>
      </c>
      <c r="B288" s="41">
        <v>36871</v>
      </c>
      <c r="C288" s="100">
        <f>IFERROR(IF(A288&lt;&gt;0,MAX($C$4:C287)+1,""),"")</f>
        <v>283</v>
      </c>
      <c r="D288" s="100"/>
      <c r="E288" s="99">
        <f t="shared" si="56"/>
        <v>36872</v>
      </c>
      <c r="F288" s="101">
        <f>IFERROR(VLOOKUP(E288,历史数据!AH:AJ,3,),"")</f>
        <v>21.844467005076101</v>
      </c>
      <c r="G288" s="101">
        <f t="shared" si="52"/>
        <v>19.85169543147207</v>
      </c>
      <c r="H288" s="105">
        <f t="shared" si="53"/>
        <v>3.5583681870934303E-3</v>
      </c>
      <c r="I288" s="101">
        <f>IFERROR(VLOOKUP(E288,历史数据!AH:AJ,2,),"")</f>
        <v>22.091370558375601</v>
      </c>
      <c r="J288" s="104">
        <f t="shared" si="54"/>
        <v>53</v>
      </c>
      <c r="K288" s="104" t="str">
        <f>IFERROR(IF(AND(J287=$H$2*1,MAX(K$64:K287)=MAX(L$64:L287)),MAX(K$64:K287)+1,""),"")</f>
        <v/>
      </c>
      <c r="L288" s="104" t="str">
        <f>IFERROR(IF(AND($F287/INDEX($F$64:$F288,MATCH(MAX(M$64:M288),M$64:M288,0)-1)&lt;(1-$P$2),MAX(K$64:K288)&gt;MAX(L$64:L287)),MAX(K$64:K288),""),"")</f>
        <v/>
      </c>
      <c r="M288" s="104" t="str">
        <f>IFERROR(IF(E288="","",IF(K288&lt;&gt;"",MAX(M$64:M287)+1,IF(AND($F287/INDEX($F$64:$F288,MATCH(MAX(M$64:M287),M$64:M287,0)-1)&gt;(1+$O$2),MAX(K$64:K288)&gt;MAX(L$64:L287)),MAX(M$64:M287)+1,""))),"")</f>
        <v/>
      </c>
      <c r="N288" s="91">
        <f t="shared" si="55"/>
        <v>53</v>
      </c>
      <c r="O288" s="91" t="str">
        <f>IFERROR(IF(AND(N287=$H$2*1,MAX(O$64:O287)=MAX(P$64:P287)),MAX(O$64:O287)+1,""),"")</f>
        <v/>
      </c>
      <c r="P288" s="91" t="str">
        <f>IFERROR(IF(MOD(MAX(Q$64:Q288),10*MAX(O$64:O288))&lt;=2,IF(AND(F287/INDEX($F$64:$F288,MATCH(MAX(O$64:O288),O$64:O288,0)-1)&lt;(1-$P$2),MAX(O$64:O288)&gt;MAX(P$64:P287)),MAX(O$64:O288),""),IF(AND($F287/INDEX($F$64:$F288,MATCH(MAX(Q$64:Q288),Q$64:Q288,0)-1)&lt;(1-$P$2),MAX(O$64:O288)&gt;MAX(P$64:P287)),MAX(O$64:O288),"")),"")</f>
        <v/>
      </c>
      <c r="Q288" s="91" t="str">
        <f>IFERROR(IF(E288="","",IF(O288&lt;&gt;"",MAX(O$64:O288)*10+1,IF(AND($F287/INDEX($F$64:$F288,MATCH(MAX(Q$64:Q287),Q$64:Q287,0)-1)&gt;(1+$O$2),MAX(O$64:O288)&gt;MAX(P$64:P287)),MAX(Q$64:Q287)+1,""))),"")</f>
        <v/>
      </c>
    </row>
    <row r="289" spans="1:17" x14ac:dyDescent="0.2">
      <c r="A289" s="13">
        <f>HLOOKUP($E$2,历史数据!$V$3:$AE$5000,ROW(A287),)</f>
        <v>593174</v>
      </c>
      <c r="B289" s="41">
        <v>36872</v>
      </c>
      <c r="C289" s="100">
        <f>IFERROR(IF(A289&lt;&gt;0,MAX($C$4:C288)+1,""),"")</f>
        <v>284</v>
      </c>
      <c r="D289" s="100"/>
      <c r="E289" s="99">
        <f t="shared" si="56"/>
        <v>36873</v>
      </c>
      <c r="F289" s="101">
        <f>IFERROR(VLOOKUP(E289,历史数据!AH:AJ,3,),"")</f>
        <v>21.9874111675127</v>
      </c>
      <c r="G289" s="101">
        <f t="shared" si="52"/>
        <v>19.915587140439921</v>
      </c>
      <c r="H289" s="105">
        <f t="shared" si="53"/>
        <v>3.2184509977197795E-3</v>
      </c>
      <c r="I289" s="101">
        <f>IFERROR(VLOOKUP(E289,历史数据!AH:AJ,2,),"")</f>
        <v>21.857461928934001</v>
      </c>
      <c r="J289" s="104">
        <f t="shared" si="54"/>
        <v>54</v>
      </c>
      <c r="K289" s="104" t="str">
        <f>IFERROR(IF(AND(J288=$H$2*1,MAX(K$64:K288)=MAX(L$64:L288)),MAX(K$64:K288)+1,""),"")</f>
        <v/>
      </c>
      <c r="L289" s="104" t="str">
        <f>IFERROR(IF(AND($F288/INDEX($F$64:$F289,MATCH(MAX(M$64:M289),M$64:M289,0)-1)&lt;(1-$P$2),MAX(K$64:K289)&gt;MAX(L$64:L288)),MAX(K$64:K289),""),"")</f>
        <v/>
      </c>
      <c r="M289" s="104" t="str">
        <f>IFERROR(IF(E289="","",IF(K289&lt;&gt;"",MAX(M$64:M288)+1,IF(AND($F288/INDEX($F$64:$F289,MATCH(MAX(M$64:M288),M$64:M288,0)-1)&gt;(1+$O$2),MAX(K$64:K289)&gt;MAX(L$64:L288)),MAX(M$64:M288)+1,""))),"")</f>
        <v/>
      </c>
      <c r="N289" s="91">
        <f t="shared" si="55"/>
        <v>54</v>
      </c>
      <c r="O289" s="91" t="str">
        <f>IFERROR(IF(AND(N288=$H$2*1,MAX(O$64:O288)=MAX(P$64:P288)),MAX(O$64:O288)+1,""),"")</f>
        <v/>
      </c>
      <c r="P289" s="91" t="str">
        <f>IFERROR(IF(MOD(MAX(Q$64:Q289),10*MAX(O$64:O289))&lt;=2,IF(AND(F288/INDEX($F$64:$F289,MATCH(MAX(O$64:O289),O$64:O289,0)-1)&lt;(1-$P$2),MAX(O$64:O289)&gt;MAX(P$64:P288)),MAX(O$64:O289),""),IF(AND($F288/INDEX($F$64:$F289,MATCH(MAX(Q$64:Q289),Q$64:Q289,0)-1)&lt;(1-$P$2),MAX(O$64:O289)&gt;MAX(P$64:P288)),MAX(O$64:O289),"")),"")</f>
        <v/>
      </c>
      <c r="Q289" s="91" t="str">
        <f>IFERROR(IF(E289="","",IF(O289&lt;&gt;"",MAX(O$64:O289)*10+1,IF(AND($F288/INDEX($F$64:$F289,MATCH(MAX(Q$64:Q288),Q$64:Q288,0)-1)&gt;(1+$O$2),MAX(O$64:O289)&gt;MAX(P$64:P288)),MAX(Q$64:Q288)+1,""))),"")</f>
        <v/>
      </c>
    </row>
    <row r="290" spans="1:17" x14ac:dyDescent="0.2">
      <c r="A290" s="13">
        <f>HLOOKUP($E$2,历史数据!$V$3:$AE$5000,ROW(A288),)</f>
        <v>422816</v>
      </c>
      <c r="B290" s="41">
        <v>36873</v>
      </c>
      <c r="C290" s="100">
        <f>IFERROR(IF(A290&lt;&gt;0,MAX($C$4:C289)+1,""),"")</f>
        <v>285</v>
      </c>
      <c r="D290" s="100"/>
      <c r="E290" s="99">
        <f t="shared" si="56"/>
        <v>36874</v>
      </c>
      <c r="F290" s="101">
        <f>IFERROR(VLOOKUP(E290,历史数据!AH:AJ,3,),"")</f>
        <v>22.572182741116801</v>
      </c>
      <c r="G290" s="101">
        <f t="shared" si="52"/>
        <v>19.990741116751263</v>
      </c>
      <c r="H290" s="105">
        <f t="shared" si="53"/>
        <v>3.7736259434066888E-3</v>
      </c>
      <c r="I290" s="101">
        <f>IFERROR(VLOOKUP(E290,历史数据!AH:AJ,2,),"")</f>
        <v>22.091370558375601</v>
      </c>
      <c r="J290" s="104">
        <f t="shared" si="54"/>
        <v>55</v>
      </c>
      <c r="K290" s="104" t="str">
        <f>IFERROR(IF(AND(J289=$H$2*1,MAX(K$64:K289)=MAX(L$64:L289)),MAX(K$64:K289)+1,""),"")</f>
        <v/>
      </c>
      <c r="L290" s="104" t="str">
        <f>IFERROR(IF(AND($F289/INDEX($F$64:$F290,MATCH(MAX(M$64:M290),M$64:M290,0)-1)&lt;(1-$P$2),MAX(K$64:K290)&gt;MAX(L$64:L289)),MAX(K$64:K290),""),"")</f>
        <v/>
      </c>
      <c r="M290" s="104" t="str">
        <f>IFERROR(IF(E290="","",IF(K290&lt;&gt;"",MAX(M$64:M289)+1,IF(AND($F289/INDEX($F$64:$F290,MATCH(MAX(M$64:M289),M$64:M289,0)-1)&gt;(1+$O$2),MAX(K$64:K290)&gt;MAX(L$64:L289)),MAX(M$64:M289)+1,""))),"")</f>
        <v/>
      </c>
      <c r="N290" s="91">
        <f t="shared" si="55"/>
        <v>55</v>
      </c>
      <c r="O290" s="91" t="str">
        <f>IFERROR(IF(AND(N289=$H$2*1,MAX(O$64:O289)=MAX(P$64:P289)),MAX(O$64:O289)+1,""),"")</f>
        <v/>
      </c>
      <c r="P290" s="91" t="str">
        <f>IFERROR(IF(MOD(MAX(Q$64:Q290),10*MAX(O$64:O290))&lt;=2,IF(AND(F289/INDEX($F$64:$F290,MATCH(MAX(O$64:O290),O$64:O290,0)-1)&lt;(1-$P$2),MAX(O$64:O290)&gt;MAX(P$64:P289)),MAX(O$64:O290),""),IF(AND($F289/INDEX($F$64:$F290,MATCH(MAX(Q$64:Q290),Q$64:Q290,0)-1)&lt;(1-$P$2),MAX(O$64:O290)&gt;MAX(P$64:P289)),MAX(O$64:O290),"")),"")</f>
        <v/>
      </c>
      <c r="Q290" s="91" t="str">
        <f>IFERROR(IF(E290="","",IF(O290&lt;&gt;"",MAX(O$64:O290)*10+1,IF(AND($F289/INDEX($F$64:$F290,MATCH(MAX(Q$64:Q289),Q$64:Q289,0)-1)&gt;(1+$O$2),MAX(O$64:O290)&gt;MAX(P$64:P289)),MAX(Q$64:Q289)+1,""))),"")</f>
        <v/>
      </c>
    </row>
    <row r="291" spans="1:17" x14ac:dyDescent="0.2">
      <c r="A291" s="13">
        <f>HLOOKUP($E$2,历史数据!$V$3:$AE$5000,ROW(A289),)</f>
        <v>1180265</v>
      </c>
      <c r="B291" s="41">
        <v>36874</v>
      </c>
      <c r="C291" s="100">
        <f>IFERROR(IF(A291&lt;&gt;0,MAX($C$4:C290)+1,""),"")</f>
        <v>286</v>
      </c>
      <c r="D291" s="100"/>
      <c r="E291" s="99">
        <f t="shared" si="56"/>
        <v>36875</v>
      </c>
      <c r="F291" s="101">
        <f>IFERROR(VLOOKUP(E291,历史数据!AH:AJ,3,),"")</f>
        <v>22.325279187817301</v>
      </c>
      <c r="G291" s="101">
        <f t="shared" si="52"/>
        <v>20.060913705583751</v>
      </c>
      <c r="H291" s="105">
        <f t="shared" si="53"/>
        <v>3.5102544934508817E-3</v>
      </c>
      <c r="I291" s="101">
        <f>IFERROR(VLOOKUP(E291,历史数据!AH:AJ,2,),"")</f>
        <v>22.845076142132001</v>
      </c>
      <c r="J291" s="104">
        <f t="shared" si="54"/>
        <v>56</v>
      </c>
      <c r="K291" s="104" t="str">
        <f>IFERROR(IF(AND(J290=$H$2*1,MAX(K$64:K290)=MAX(L$64:L290)),MAX(K$64:K290)+1,""),"")</f>
        <v/>
      </c>
      <c r="L291" s="104" t="str">
        <f>IFERROR(IF(AND($F290/INDEX($F$64:$F291,MATCH(MAX(M$64:M291),M$64:M291,0)-1)&lt;(1-$P$2),MAX(K$64:K291)&gt;MAX(L$64:L290)),MAX(K$64:K291),""),"")</f>
        <v/>
      </c>
      <c r="M291" s="104" t="str">
        <f>IFERROR(IF(E291="","",IF(K291&lt;&gt;"",MAX(M$64:M290)+1,IF(AND($F290/INDEX($F$64:$F291,MATCH(MAX(M$64:M290),M$64:M290,0)-1)&gt;(1+$O$2),MAX(K$64:K291)&gt;MAX(L$64:L290)),MAX(M$64:M290)+1,""))),"")</f>
        <v/>
      </c>
      <c r="N291" s="91">
        <f t="shared" si="55"/>
        <v>56</v>
      </c>
      <c r="O291" s="91" t="str">
        <f>IFERROR(IF(AND(N290=$H$2*1,MAX(O$64:O290)=MAX(P$64:P290)),MAX(O$64:O290)+1,""),"")</f>
        <v/>
      </c>
      <c r="P291" s="91" t="str">
        <f>IFERROR(IF(MOD(MAX(Q$64:Q291),10*MAX(O$64:O291))&lt;=2,IF(AND(F290/INDEX($F$64:$F291,MATCH(MAX(O$64:O291),O$64:O291,0)-1)&lt;(1-$P$2),MAX(O$64:O291)&gt;MAX(P$64:P290)),MAX(O$64:O291),""),IF(AND($F290/INDEX($F$64:$F291,MATCH(MAX(Q$64:Q291),Q$64:Q291,0)-1)&lt;(1-$P$2),MAX(O$64:O291)&gt;MAX(P$64:P290)),MAX(O$64:O291),"")),"")</f>
        <v/>
      </c>
      <c r="Q291" s="91" t="str">
        <f>IFERROR(IF(E291="","",IF(O291&lt;&gt;"",MAX(O$64:O291)*10+1,IF(AND($F290/INDEX($F$64:$F291,MATCH(MAX(Q$64:Q290),Q$64:Q290,0)-1)&gt;(1+$O$2),MAX(O$64:O291)&gt;MAX(P$64:P290)),MAX(Q$64:Q290)+1,""))),"")</f>
        <v/>
      </c>
    </row>
    <row r="292" spans="1:17" x14ac:dyDescent="0.2">
      <c r="A292" s="13">
        <f>HLOOKUP($E$2,历史数据!$V$3:$AE$5000,ROW(A290),)</f>
        <v>653410</v>
      </c>
      <c r="B292" s="41">
        <v>36875</v>
      </c>
      <c r="C292" s="100">
        <f>IFERROR(IF(A292&lt;&gt;0,MAX($C$4:C291)+1,""),"")</f>
        <v>287</v>
      </c>
      <c r="D292" s="100"/>
      <c r="E292" s="99">
        <f t="shared" si="56"/>
        <v>36878</v>
      </c>
      <c r="F292" s="101">
        <f>IFERROR(VLOOKUP(E292,历史数据!AH:AJ,3,),"")</f>
        <v>21.636548223350299</v>
      </c>
      <c r="G292" s="101">
        <f t="shared" si="52"/>
        <v>20.119607445008455</v>
      </c>
      <c r="H292" s="105">
        <f t="shared" si="53"/>
        <v>2.9257759784075965E-3</v>
      </c>
      <c r="I292" s="101">
        <f>IFERROR(VLOOKUP(E292,历史数据!AH:AJ,2,),"")</f>
        <v>22.416243654822299</v>
      </c>
      <c r="J292" s="104">
        <f t="shared" si="54"/>
        <v>57</v>
      </c>
      <c r="K292" s="104" t="str">
        <f>IFERROR(IF(AND(J291=$H$2*1,MAX(K$64:K291)=MAX(L$64:L291)),MAX(K$64:K291)+1,""),"")</f>
        <v/>
      </c>
      <c r="L292" s="104" t="str">
        <f>IFERROR(IF(AND($F291/INDEX($F$64:$F292,MATCH(MAX(M$64:M292),M$64:M292,0)-1)&lt;(1-$P$2),MAX(K$64:K292)&gt;MAX(L$64:L291)),MAX(K$64:K292),""),"")</f>
        <v/>
      </c>
      <c r="M292" s="104" t="str">
        <f>IFERROR(IF(E292="","",IF(K292&lt;&gt;"",MAX(M$64:M291)+1,IF(AND($F291/INDEX($F$64:$F292,MATCH(MAX(M$64:M291),M$64:M291,0)-1)&gt;(1+$O$2),MAX(K$64:K292)&gt;MAX(L$64:L291)),MAX(M$64:M291)+1,""))),"")</f>
        <v/>
      </c>
      <c r="N292" s="91">
        <f t="shared" si="55"/>
        <v>57</v>
      </c>
      <c r="O292" s="91" t="str">
        <f>IFERROR(IF(AND(N291=$H$2*1,MAX(O$64:O291)=MAX(P$64:P291)),MAX(O$64:O291)+1,""),"")</f>
        <v/>
      </c>
      <c r="P292" s="91" t="str">
        <f>IFERROR(IF(MOD(MAX(Q$64:Q292),10*MAX(O$64:O292))&lt;=2,IF(AND(F291/INDEX($F$64:$F292,MATCH(MAX(O$64:O292),O$64:O292,0)-1)&lt;(1-$P$2),MAX(O$64:O292)&gt;MAX(P$64:P291)),MAX(O$64:O292),""),IF(AND($F291/INDEX($F$64:$F292,MATCH(MAX(Q$64:Q292),Q$64:Q292,0)-1)&lt;(1-$P$2),MAX(O$64:O292)&gt;MAX(P$64:P291)),MAX(O$64:O292),"")),"")</f>
        <v/>
      </c>
      <c r="Q292" s="91" t="str">
        <f>IFERROR(IF(E292="","",IF(O292&lt;&gt;"",MAX(O$64:O292)*10+1,IF(AND($F291/INDEX($F$64:$F292,MATCH(MAX(Q$64:Q291),Q$64:Q291,0)-1)&gt;(1+$O$2),MAX(O$64:O292)&gt;MAX(P$64:P291)),MAX(Q$64:Q291)+1,""))),"")</f>
        <v/>
      </c>
    </row>
    <row r="293" spans="1:17" x14ac:dyDescent="0.2">
      <c r="A293" s="13">
        <f>HLOOKUP($E$2,历史数据!$V$3:$AE$5000,ROW(A291),)</f>
        <v>851379</v>
      </c>
      <c r="B293" s="41">
        <v>36878</v>
      </c>
      <c r="C293" s="100">
        <f>IFERROR(IF(A293&lt;&gt;0,MAX($C$4:C292)+1,""),"")</f>
        <v>288</v>
      </c>
      <c r="D293" s="100"/>
      <c r="E293" s="99">
        <f t="shared" si="56"/>
        <v>36879</v>
      </c>
      <c r="F293" s="101">
        <f>IFERROR(VLOOKUP(E293,历史数据!AH:AJ,3,),"")</f>
        <v>21.675532994923898</v>
      </c>
      <c r="G293" s="101">
        <f t="shared" si="52"/>
        <v>20.192812182741115</v>
      </c>
      <c r="H293" s="105">
        <f t="shared" si="53"/>
        <v>3.63847743713408E-3</v>
      </c>
      <c r="I293" s="101">
        <f>IFERROR(VLOOKUP(E293,历史数据!AH:AJ,2,),"")</f>
        <v>21.636548223350299</v>
      </c>
      <c r="J293" s="104">
        <f t="shared" si="54"/>
        <v>58</v>
      </c>
      <c r="K293" s="104" t="str">
        <f>IFERROR(IF(AND(J292=$H$2*1,MAX(K$64:K292)=MAX(L$64:L292)),MAX(K$64:K292)+1,""),"")</f>
        <v/>
      </c>
      <c r="L293" s="104" t="str">
        <f>IFERROR(IF(AND($F292/INDEX($F$64:$F293,MATCH(MAX(M$64:M293),M$64:M293,0)-1)&lt;(1-$P$2),MAX(K$64:K293)&gt;MAX(L$64:L292)),MAX(K$64:K293),""),"")</f>
        <v/>
      </c>
      <c r="M293" s="104" t="str">
        <f>IFERROR(IF(E293="","",IF(K293&lt;&gt;"",MAX(M$64:M292)+1,IF(AND($F292/INDEX($F$64:$F293,MATCH(MAX(M$64:M292),M$64:M292,0)-1)&gt;(1+$O$2),MAX(K$64:K293)&gt;MAX(L$64:L292)),MAX(M$64:M292)+1,""))),"")</f>
        <v/>
      </c>
      <c r="N293" s="91">
        <f t="shared" si="55"/>
        <v>58</v>
      </c>
      <c r="O293" s="91" t="str">
        <f>IFERROR(IF(AND(N292=$H$2*1,MAX(O$64:O292)=MAX(P$64:P292)),MAX(O$64:O292)+1,""),"")</f>
        <v/>
      </c>
      <c r="P293" s="91" t="str">
        <f>IFERROR(IF(MOD(MAX(Q$64:Q293),10*MAX(O$64:O293))&lt;=2,IF(AND(F292/INDEX($F$64:$F293,MATCH(MAX(O$64:O293),O$64:O293,0)-1)&lt;(1-$P$2),MAX(O$64:O293)&gt;MAX(P$64:P292)),MAX(O$64:O293),""),IF(AND($F292/INDEX($F$64:$F293,MATCH(MAX(Q$64:Q293),Q$64:Q293,0)-1)&lt;(1-$P$2),MAX(O$64:O293)&gt;MAX(P$64:P292)),MAX(O$64:O293),"")),"")</f>
        <v/>
      </c>
      <c r="Q293" s="91" t="str">
        <f>IFERROR(IF(E293="","",IF(O293&lt;&gt;"",MAX(O$64:O293)*10+1,IF(AND($F292/INDEX($F$64:$F293,MATCH(MAX(Q$64:Q292),Q$64:Q292,0)-1)&gt;(1+$O$2),MAX(O$64:O293)&gt;MAX(P$64:P292)),MAX(Q$64:Q292)+1,""))),"")</f>
        <v/>
      </c>
    </row>
    <row r="294" spans="1:17" x14ac:dyDescent="0.2">
      <c r="A294" s="13">
        <f>HLOOKUP($E$2,历史数据!$V$3:$AE$5000,ROW(A292),)</f>
        <v>439279</v>
      </c>
      <c r="B294" s="41">
        <v>36879</v>
      </c>
      <c r="C294" s="100">
        <f>IFERROR(IF(A294&lt;&gt;0,MAX($C$4:C293)+1,""),"")</f>
        <v>289</v>
      </c>
      <c r="D294" s="100"/>
      <c r="E294" s="99">
        <f t="shared" si="56"/>
        <v>36880</v>
      </c>
      <c r="F294" s="101">
        <f>IFERROR(VLOOKUP(E294,历史数据!AH:AJ,3,),"")</f>
        <v>21.285685279187799</v>
      </c>
      <c r="G294" s="101">
        <f t="shared" si="52"/>
        <v>20.254104906937396</v>
      </c>
      <c r="H294" s="105">
        <f t="shared" si="53"/>
        <v>3.035373361649274E-3</v>
      </c>
      <c r="I294" s="101">
        <f>IFERROR(VLOOKUP(E294,历史数据!AH:AJ,2,),"")</f>
        <v>21.675532994923898</v>
      </c>
      <c r="J294" s="104">
        <f t="shared" si="54"/>
        <v>59</v>
      </c>
      <c r="K294" s="104" t="str">
        <f>IFERROR(IF(AND(J293=$H$2*1,MAX(K$64:K293)=MAX(L$64:L293)),MAX(K$64:K293)+1,""),"")</f>
        <v/>
      </c>
      <c r="L294" s="104" t="str">
        <f>IFERROR(IF(AND($F293/INDEX($F$64:$F294,MATCH(MAX(M$64:M294),M$64:M294,0)-1)&lt;(1-$P$2),MAX(K$64:K294)&gt;MAX(L$64:L293)),MAX(K$64:K294),""),"")</f>
        <v/>
      </c>
      <c r="M294" s="104" t="str">
        <f>IFERROR(IF(E294="","",IF(K294&lt;&gt;"",MAX(M$64:M293)+1,IF(AND($F293/INDEX($F$64:$F294,MATCH(MAX(M$64:M293),M$64:M293,0)-1)&gt;(1+$O$2),MAX(K$64:K294)&gt;MAX(L$64:L293)),MAX(M$64:M293)+1,""))),"")</f>
        <v/>
      </c>
      <c r="N294" s="91">
        <f t="shared" si="55"/>
        <v>59</v>
      </c>
      <c r="O294" s="91" t="str">
        <f>IFERROR(IF(AND(N293=$H$2*1,MAX(O$64:O293)=MAX(P$64:P293)),MAX(O$64:O293)+1,""),"")</f>
        <v/>
      </c>
      <c r="P294" s="91" t="str">
        <f>IFERROR(IF(MOD(MAX(Q$64:Q294),10*MAX(O$64:O294))&lt;=2,IF(AND(F293/INDEX($F$64:$F294,MATCH(MAX(O$64:O294),O$64:O294,0)-1)&lt;(1-$P$2),MAX(O$64:O294)&gt;MAX(P$64:P293)),MAX(O$64:O294),""),IF(AND($F293/INDEX($F$64:$F294,MATCH(MAX(Q$64:Q294),Q$64:Q294,0)-1)&lt;(1-$P$2),MAX(O$64:O294)&gt;MAX(P$64:P293)),MAX(O$64:O294),"")),"")</f>
        <v/>
      </c>
      <c r="Q294" s="91" t="str">
        <f>IFERROR(IF(E294="","",IF(O294&lt;&gt;"",MAX(O$64:O294)*10+1,IF(AND($F293/INDEX($F$64:$F294,MATCH(MAX(Q$64:Q293),Q$64:Q293,0)-1)&gt;(1+$O$2),MAX(O$64:O294)&gt;MAX(P$64:P293)),MAX(Q$64:Q293)+1,""))),"")</f>
        <v/>
      </c>
    </row>
    <row r="295" spans="1:17" x14ac:dyDescent="0.2">
      <c r="A295" s="13">
        <f>HLOOKUP($E$2,历史数据!$V$3:$AE$5000,ROW(A293),)</f>
        <v>777527</v>
      </c>
      <c r="B295" s="41">
        <v>36880</v>
      </c>
      <c r="C295" s="100">
        <f>IFERROR(IF(A295&lt;&gt;0,MAX($C$4:C294)+1,""),"")</f>
        <v>290</v>
      </c>
      <c r="D295" s="100"/>
      <c r="E295" s="99">
        <f t="shared" si="56"/>
        <v>36881</v>
      </c>
      <c r="F295" s="101">
        <f>IFERROR(VLOOKUP(E295,历史数据!AH:AJ,3,),"")</f>
        <v>21.649543147208099</v>
      </c>
      <c r="G295" s="101">
        <f t="shared" si="52"/>
        <v>20.327959390862944</v>
      </c>
      <c r="H295" s="105">
        <f t="shared" si="53"/>
        <v>3.6463958424670651E-3</v>
      </c>
      <c r="I295" s="101">
        <f>IFERROR(VLOOKUP(E295,历史数据!AH:AJ,2,),"")</f>
        <v>21.285685279187799</v>
      </c>
      <c r="J295" s="104">
        <f t="shared" si="54"/>
        <v>60</v>
      </c>
      <c r="K295" s="104" t="str">
        <f>IFERROR(IF(AND(J294=$H$2*1,MAX(K$64:K294)=MAX(L$64:L294)),MAX(K$64:K294)+1,""),"")</f>
        <v/>
      </c>
      <c r="L295" s="104" t="str">
        <f>IFERROR(IF(AND($F294/INDEX($F$64:$F295,MATCH(MAX(M$64:M295),M$64:M295,0)-1)&lt;(1-$P$2),MAX(K$64:K295)&gt;MAX(L$64:L294)),MAX(K$64:K295),""),"")</f>
        <v/>
      </c>
      <c r="M295" s="104" t="str">
        <f>IFERROR(IF(E295="","",IF(K295&lt;&gt;"",MAX(M$64:M294)+1,IF(AND($F294/INDEX($F$64:$F295,MATCH(MAX(M$64:M294),M$64:M294,0)-1)&gt;(1+$O$2),MAX(K$64:K295)&gt;MAX(L$64:L294)),MAX(M$64:M294)+1,""))),"")</f>
        <v/>
      </c>
      <c r="N295" s="91">
        <f t="shared" si="55"/>
        <v>60</v>
      </c>
      <c r="O295" s="91" t="str">
        <f>IFERROR(IF(AND(N294=$H$2*1,MAX(O$64:O294)=MAX(P$64:P294)),MAX(O$64:O294)+1,""),"")</f>
        <v/>
      </c>
      <c r="P295" s="91" t="str">
        <f>IFERROR(IF(MOD(MAX(Q$64:Q295),10*MAX(O$64:O295))&lt;=2,IF(AND(F294/INDEX($F$64:$F295,MATCH(MAX(O$64:O295),O$64:O295,0)-1)&lt;(1-$P$2),MAX(O$64:O295)&gt;MAX(P$64:P294)),MAX(O$64:O295),""),IF(AND($F294/INDEX($F$64:$F295,MATCH(MAX(Q$64:Q295),Q$64:Q295,0)-1)&lt;(1-$P$2),MAX(O$64:O295)&gt;MAX(P$64:P294)),MAX(O$64:O295),"")),"")</f>
        <v/>
      </c>
      <c r="Q295" s="91" t="str">
        <f>IFERROR(IF(E295="","",IF(O295&lt;&gt;"",MAX(O$64:O295)*10+1,IF(AND($F294/INDEX($F$64:$F295,MATCH(MAX(Q$64:Q294),Q$64:Q294,0)-1)&gt;(1+$O$2),MAX(O$64:O295)&gt;MAX(P$64:P294)),MAX(Q$64:Q294)+1,""))),"")</f>
        <v/>
      </c>
    </row>
    <row r="296" spans="1:17" x14ac:dyDescent="0.2">
      <c r="A296" s="13">
        <f>HLOOKUP($E$2,历史数据!$V$3:$AE$5000,ROW(A294),)</f>
        <v>528347</v>
      </c>
      <c r="B296" s="41">
        <v>36881</v>
      </c>
      <c r="C296" s="100">
        <f>IFERROR(IF(A296&lt;&gt;0,MAX($C$4:C295)+1,""),"")</f>
        <v>291</v>
      </c>
      <c r="D296" s="100"/>
      <c r="E296" s="99">
        <f t="shared" si="56"/>
        <v>36882</v>
      </c>
      <c r="F296" s="101">
        <f>IFERROR(VLOOKUP(E296,历史数据!AH:AJ,3,),"")</f>
        <v>21.701522842639601</v>
      </c>
      <c r="G296" s="101">
        <f t="shared" si="52"/>
        <v>20.402030456852792</v>
      </c>
      <c r="H296" s="105">
        <f t="shared" si="53"/>
        <v>3.6438023397047381E-3</v>
      </c>
      <c r="I296" s="101">
        <f>IFERROR(VLOOKUP(E296,历史数据!AH:AJ,2,),"")</f>
        <v>21.675532994923898</v>
      </c>
      <c r="J296" s="104">
        <f t="shared" si="54"/>
        <v>61</v>
      </c>
      <c r="K296" s="104" t="str">
        <f>IFERROR(IF(AND(J295=$H$2*1,MAX(K$64:K295)=MAX(L$64:L295)),MAX(K$64:K295)+1,""),"")</f>
        <v/>
      </c>
      <c r="L296" s="104" t="str">
        <f>IFERROR(IF(AND($F295/INDEX($F$64:$F296,MATCH(MAX(M$64:M296),M$64:M296,0)-1)&lt;(1-$P$2),MAX(K$64:K296)&gt;MAX(L$64:L295)),MAX(K$64:K296),""),"")</f>
        <v/>
      </c>
      <c r="M296" s="104" t="str">
        <f>IFERROR(IF(E296="","",IF(K296&lt;&gt;"",MAX(M$64:M295)+1,IF(AND($F295/INDEX($F$64:$F296,MATCH(MAX(M$64:M295),M$64:M295,0)-1)&gt;(1+$O$2),MAX(K$64:K296)&gt;MAX(L$64:L295)),MAX(M$64:M295)+1,""))),"")</f>
        <v/>
      </c>
      <c r="N296" s="91">
        <f t="shared" si="55"/>
        <v>61</v>
      </c>
      <c r="O296" s="91" t="str">
        <f>IFERROR(IF(AND(N295=$H$2*1,MAX(O$64:O295)=MAX(P$64:P295)),MAX(O$64:O295)+1,""),"")</f>
        <v/>
      </c>
      <c r="P296" s="91" t="str">
        <f>IFERROR(IF(MOD(MAX(Q$64:Q296),10*MAX(O$64:O296))&lt;=2,IF(AND(F295/INDEX($F$64:$F296,MATCH(MAX(O$64:O296),O$64:O296,0)-1)&lt;(1-$P$2),MAX(O$64:O296)&gt;MAX(P$64:P295)),MAX(O$64:O296),""),IF(AND($F295/INDEX($F$64:$F296,MATCH(MAX(Q$64:Q296),Q$64:Q296,0)-1)&lt;(1-$P$2),MAX(O$64:O296)&gt;MAX(P$64:P295)),MAX(O$64:O296),"")),"")</f>
        <v/>
      </c>
      <c r="Q296" s="91" t="str">
        <f>IFERROR(IF(E296="","",IF(O296&lt;&gt;"",MAX(O$64:O296)*10+1,IF(AND($F295/INDEX($F$64:$F296,MATCH(MAX(Q$64:Q295),Q$64:Q295,0)-1)&gt;(1+$O$2),MAX(O$64:O296)&gt;MAX(P$64:P295)),MAX(Q$64:Q295)+1,""))),"")</f>
        <v/>
      </c>
    </row>
    <row r="297" spans="1:17" x14ac:dyDescent="0.2">
      <c r="A297" s="13">
        <f>HLOOKUP($E$2,历史数据!$V$3:$AE$5000,ROW(A295),)</f>
        <v>618664</v>
      </c>
      <c r="B297" s="41">
        <v>36882</v>
      </c>
      <c r="C297" s="100">
        <f>IFERROR(IF(A297&lt;&gt;0,MAX($C$4:C296)+1,""),"")</f>
        <v>292</v>
      </c>
      <c r="D297" s="100"/>
      <c r="E297" s="99">
        <f t="shared" si="56"/>
        <v>36885</v>
      </c>
      <c r="F297" s="101">
        <f>IFERROR(VLOOKUP(E297,历史数据!AH:AJ,3,),"")</f>
        <v>22.078375634517801</v>
      </c>
      <c r="G297" s="101">
        <f t="shared" si="52"/>
        <v>20.473719120135367</v>
      </c>
      <c r="H297" s="105">
        <f t="shared" si="53"/>
        <v>3.5138004246286769E-3</v>
      </c>
      <c r="I297" s="101">
        <f>IFERROR(VLOOKUP(E297,历史数据!AH:AJ,2,),"")</f>
        <v>21.7405076142132</v>
      </c>
      <c r="J297" s="104">
        <f t="shared" si="54"/>
        <v>62</v>
      </c>
      <c r="K297" s="104" t="str">
        <f>IFERROR(IF(AND(J296=$H$2*1,MAX(K$64:K296)=MAX(L$64:L296)),MAX(K$64:K296)+1,""),"")</f>
        <v/>
      </c>
      <c r="L297" s="104" t="str">
        <f>IFERROR(IF(AND($F296/INDEX($F$64:$F297,MATCH(MAX(M$64:M297),M$64:M297,0)-1)&lt;(1-$P$2),MAX(K$64:K297)&gt;MAX(L$64:L296)),MAX(K$64:K297),""),"")</f>
        <v/>
      </c>
      <c r="M297" s="104" t="str">
        <f>IFERROR(IF(E297="","",IF(K297&lt;&gt;"",MAX(M$64:M296)+1,IF(AND($F296/INDEX($F$64:$F297,MATCH(MAX(M$64:M296),M$64:M296,0)-1)&gt;(1+$O$2),MAX(K$64:K297)&gt;MAX(L$64:L296)),MAX(M$64:M296)+1,""))),"")</f>
        <v/>
      </c>
      <c r="N297" s="91">
        <f t="shared" si="55"/>
        <v>62</v>
      </c>
      <c r="O297" s="91" t="str">
        <f>IFERROR(IF(AND(N296=$H$2*1,MAX(O$64:O296)=MAX(P$64:P296)),MAX(O$64:O296)+1,""),"")</f>
        <v/>
      </c>
      <c r="P297" s="91" t="str">
        <f>IFERROR(IF(MOD(MAX(Q$64:Q297),10*MAX(O$64:O297))&lt;=2,IF(AND(F296/INDEX($F$64:$F297,MATCH(MAX(O$64:O297),O$64:O297,0)-1)&lt;(1-$P$2),MAX(O$64:O297)&gt;MAX(P$64:P296)),MAX(O$64:O297),""),IF(AND($F296/INDEX($F$64:$F297,MATCH(MAX(Q$64:Q297),Q$64:Q297,0)-1)&lt;(1-$P$2),MAX(O$64:O297)&gt;MAX(P$64:P296)),MAX(O$64:O297),"")),"")</f>
        <v/>
      </c>
      <c r="Q297" s="91" t="str">
        <f>IFERROR(IF(E297="","",IF(O297&lt;&gt;"",MAX(O$64:O297)*10+1,IF(AND($F296/INDEX($F$64:$F297,MATCH(MAX(Q$64:Q296),Q$64:Q296,0)-1)&gt;(1+$O$2),MAX(O$64:O297)&gt;MAX(P$64:P296)),MAX(Q$64:Q296)+1,""))),"")</f>
        <v/>
      </c>
    </row>
    <row r="298" spans="1:17" x14ac:dyDescent="0.2">
      <c r="A298" s="13">
        <f>HLOOKUP($E$2,历史数据!$V$3:$AE$5000,ROW(A296),)</f>
        <v>716250</v>
      </c>
      <c r="B298" s="41">
        <v>36885</v>
      </c>
      <c r="C298" s="100">
        <f>IFERROR(IF(A298&lt;&gt;0,MAX($C$4:C297)+1,""),"")</f>
        <v>293</v>
      </c>
      <c r="D298" s="100"/>
      <c r="E298" s="99">
        <f t="shared" si="56"/>
        <v>36886</v>
      </c>
      <c r="F298" s="101">
        <f>IFERROR(VLOOKUP(E298,历史数据!AH:AJ,3,),"")</f>
        <v>21.571573604060902</v>
      </c>
      <c r="G298" s="101">
        <f t="shared" si="52"/>
        <v>20.536094754653138</v>
      </c>
      <c r="H298" s="105">
        <f t="shared" si="53"/>
        <v>3.0466196274241408E-3</v>
      </c>
      <c r="I298" s="101">
        <f>IFERROR(VLOOKUP(E298,历史数据!AH:AJ,2,),"")</f>
        <v>22.065380710659898</v>
      </c>
      <c r="J298" s="104">
        <f t="shared" si="54"/>
        <v>63</v>
      </c>
      <c r="K298" s="104" t="str">
        <f>IFERROR(IF(AND(J297=$H$2*1,MAX(K$64:K297)=MAX(L$64:L297)),MAX(K$64:K297)+1,""),"")</f>
        <v/>
      </c>
      <c r="L298" s="104" t="str">
        <f>IFERROR(IF(AND($F297/INDEX($F$64:$F298,MATCH(MAX(M$64:M298),M$64:M298,0)-1)&lt;(1-$P$2),MAX(K$64:K298)&gt;MAX(L$64:L297)),MAX(K$64:K298),""),"")</f>
        <v/>
      </c>
      <c r="M298" s="104" t="str">
        <f>IFERROR(IF(E298="","",IF(K298&lt;&gt;"",MAX(M$64:M297)+1,IF(AND($F297/INDEX($F$64:$F298,MATCH(MAX(M$64:M297),M$64:M297,0)-1)&gt;(1+$O$2),MAX(K$64:K298)&gt;MAX(L$64:L297)),MAX(M$64:M297)+1,""))),"")</f>
        <v/>
      </c>
      <c r="N298" s="91">
        <f t="shared" si="55"/>
        <v>63</v>
      </c>
      <c r="O298" s="91" t="str">
        <f>IFERROR(IF(AND(N297=$H$2*1,MAX(O$64:O297)=MAX(P$64:P297)),MAX(O$64:O297)+1,""),"")</f>
        <v/>
      </c>
      <c r="P298" s="91" t="str">
        <f>IFERROR(IF(MOD(MAX(Q$64:Q298),10*MAX(O$64:O298))&lt;=2,IF(AND(F297/INDEX($F$64:$F298,MATCH(MAX(O$64:O298),O$64:O298,0)-1)&lt;(1-$P$2),MAX(O$64:O298)&gt;MAX(P$64:P297)),MAX(O$64:O298),""),IF(AND($F297/INDEX($F$64:$F298,MATCH(MAX(Q$64:Q298),Q$64:Q298,0)-1)&lt;(1-$P$2),MAX(O$64:O298)&gt;MAX(P$64:P297)),MAX(O$64:O298),"")),"")</f>
        <v/>
      </c>
      <c r="Q298" s="91" t="str">
        <f>IFERROR(IF(E298="","",IF(O298&lt;&gt;"",MAX(O$64:O298)*10+1,IF(AND($F297/INDEX($F$64:$F298,MATCH(MAX(Q$64:Q297),Q$64:Q297,0)-1)&gt;(1+$O$2),MAX(O$64:O298)&gt;MAX(P$64:P297)),MAX(Q$64:Q297)+1,""))),"")</f>
        <v/>
      </c>
    </row>
    <row r="299" spans="1:17" x14ac:dyDescent="0.2">
      <c r="A299" s="13">
        <f>HLOOKUP($E$2,历史数据!$V$3:$AE$5000,ROW(A297),)</f>
        <v>495330</v>
      </c>
      <c r="B299" s="41">
        <v>36886</v>
      </c>
      <c r="C299" s="100">
        <f>IFERROR(IF(A299&lt;&gt;0,MAX($C$4:C298)+1,""),"")</f>
        <v>294</v>
      </c>
      <c r="D299" s="100"/>
      <c r="E299" s="99">
        <f t="shared" si="56"/>
        <v>36887</v>
      </c>
      <c r="F299" s="101">
        <f>IFERROR(VLOOKUP(E299,历史数据!AH:AJ,3,),"")</f>
        <v>20.531979695431499</v>
      </c>
      <c r="G299" s="101">
        <f t="shared" si="52"/>
        <v>20.579411167512699</v>
      </c>
      <c r="H299" s="105">
        <f t="shared" si="53"/>
        <v>2.1092818949788317E-3</v>
      </c>
      <c r="I299" s="101">
        <f>IFERROR(VLOOKUP(E299,历史数据!AH:AJ,2,),"")</f>
        <v>21.441624365482198</v>
      </c>
      <c r="J299" s="104">
        <f t="shared" si="54"/>
        <v>0</v>
      </c>
      <c r="K299" s="104" t="str">
        <f>IFERROR(IF(AND(J298=$H$2*1,MAX(K$64:K298)=MAX(L$64:L298)),MAX(K$64:K298)+1,""),"")</f>
        <v/>
      </c>
      <c r="L299" s="104" t="str">
        <f>IFERROR(IF(AND($F298/INDEX($F$64:$F299,MATCH(MAX(M$64:M299),M$64:M299,0)-1)&lt;(1-$P$2),MAX(K$64:K299)&gt;MAX(L$64:L298)),MAX(K$64:K299),""),"")</f>
        <v/>
      </c>
      <c r="M299" s="104" t="str">
        <f>IFERROR(IF(E299="","",IF(K299&lt;&gt;"",MAX(M$64:M298)+1,IF(AND($F298/INDEX($F$64:$F299,MATCH(MAX(M$64:M298),M$64:M298,0)-1)&gt;(1+$O$2),MAX(K$64:K299)&gt;MAX(L$64:L298)),MAX(M$64:M298)+1,""))),"")</f>
        <v/>
      </c>
      <c r="N299" s="91">
        <f t="shared" si="55"/>
        <v>0</v>
      </c>
      <c r="O299" s="91" t="str">
        <f>IFERROR(IF(AND(N298=$H$2*1,MAX(O$64:O298)=MAX(P$64:P298)),MAX(O$64:O298)+1,""),"")</f>
        <v/>
      </c>
      <c r="P299" s="91" t="str">
        <f>IFERROR(IF(MOD(MAX(Q$64:Q299),10*MAX(O$64:O299))&lt;=2,IF(AND(F298/INDEX($F$64:$F299,MATCH(MAX(O$64:O299),O$64:O299,0)-1)&lt;(1-$P$2),MAX(O$64:O299)&gt;MAX(P$64:P298)),MAX(O$64:O299),""),IF(AND($F298/INDEX($F$64:$F299,MATCH(MAX(Q$64:Q299),Q$64:Q299,0)-1)&lt;(1-$P$2),MAX(O$64:O299)&gt;MAX(P$64:P298)),MAX(O$64:O299),"")),"")</f>
        <v/>
      </c>
      <c r="Q299" s="91" t="str">
        <f>IFERROR(IF(E299="","",IF(O299&lt;&gt;"",MAX(O$64:O299)*10+1,IF(AND($F298/INDEX($F$64:$F299,MATCH(MAX(Q$64:Q298),Q$64:Q298,0)-1)&gt;(1+$O$2),MAX(O$64:O299)&gt;MAX(P$64:P298)),MAX(Q$64:Q298)+1,""))),"")</f>
        <v/>
      </c>
    </row>
    <row r="300" spans="1:17" x14ac:dyDescent="0.2">
      <c r="A300" s="13">
        <f>HLOOKUP($E$2,历史数据!$V$3:$AE$5000,ROW(A298),)</f>
        <v>1231591</v>
      </c>
      <c r="B300" s="41">
        <v>36887</v>
      </c>
      <c r="C300" s="100">
        <f>IFERROR(IF(A300&lt;&gt;0,MAX($C$4:C299)+1,""),"")</f>
        <v>295</v>
      </c>
      <c r="D300" s="100"/>
      <c r="E300" s="99">
        <f t="shared" si="56"/>
        <v>36888</v>
      </c>
      <c r="F300" s="101">
        <f>IFERROR(VLOOKUP(E300,历史数据!AH:AJ,3,),"")</f>
        <v>20.0121827411167</v>
      </c>
      <c r="G300" s="101">
        <f t="shared" si="52"/>
        <v>20.602802030456857</v>
      </c>
      <c r="H300" s="105">
        <f t="shared" si="53"/>
        <v>1.1366147823064221E-3</v>
      </c>
      <c r="I300" s="101">
        <f>IFERROR(VLOOKUP(E300,历史数据!AH:AJ,2,),"")</f>
        <v>20.402030456852799</v>
      </c>
      <c r="J300" s="104">
        <f t="shared" si="54"/>
        <v>0</v>
      </c>
      <c r="K300" s="104" t="str">
        <f>IFERROR(IF(AND(J299=$H$2*1,MAX(K$64:K299)=MAX(L$64:L299)),MAX(K$64:K299)+1,""),"")</f>
        <v/>
      </c>
      <c r="L300" s="104" t="str">
        <f>IFERROR(IF(AND($F299/INDEX($F$64:$F300,MATCH(MAX(M$64:M300),M$64:M300,0)-1)&lt;(1-$P$2),MAX(K$64:K300)&gt;MAX(L$64:L299)),MAX(K$64:K300),""),"")</f>
        <v/>
      </c>
      <c r="M300" s="104" t="str">
        <f>IFERROR(IF(E300="","",IF(K300&lt;&gt;"",MAX(M$64:M299)+1,IF(AND($F299/INDEX($F$64:$F300,MATCH(MAX(M$64:M299),M$64:M299,0)-1)&gt;(1+$O$2),MAX(K$64:K300)&gt;MAX(L$64:L299)),MAX(M$64:M299)+1,""))),"")</f>
        <v/>
      </c>
      <c r="N300" s="91">
        <f t="shared" si="55"/>
        <v>0</v>
      </c>
      <c r="O300" s="91" t="str">
        <f>IFERROR(IF(AND(N299=$H$2*1,MAX(O$64:O299)=MAX(P$64:P299)),MAX(O$64:O299)+1,""),"")</f>
        <v/>
      </c>
      <c r="P300" s="91" t="str">
        <f>IFERROR(IF(MOD(MAX(Q$64:Q300),10*MAX(O$64:O300))&lt;=2,IF(AND(F299/INDEX($F$64:$F300,MATCH(MAX(O$64:O300),O$64:O300,0)-1)&lt;(1-$P$2),MAX(O$64:O300)&gt;MAX(P$64:P299)),MAX(O$64:O300),""),IF(AND($F299/INDEX($F$64:$F300,MATCH(MAX(Q$64:Q300),Q$64:Q300,0)-1)&lt;(1-$P$2),MAX(O$64:O300)&gt;MAX(P$64:P299)),MAX(O$64:O300),"")),"")</f>
        <v/>
      </c>
      <c r="Q300" s="91" t="str">
        <f>IFERROR(IF(E300="","",IF(O300&lt;&gt;"",MAX(O$64:O300)*10+1,IF(AND($F299/INDEX($F$64:$F300,MATCH(MAX(Q$64:Q299),Q$64:Q299,0)-1)&gt;(1+$O$2),MAX(O$64:O300)&gt;MAX(P$64:P299)),MAX(Q$64:Q299)+1,""))),"")</f>
        <v/>
      </c>
    </row>
    <row r="301" spans="1:17" x14ac:dyDescent="0.2">
      <c r="A301" s="13">
        <f>HLOOKUP($E$2,历史数据!$V$3:$AE$5000,ROW(A299),)</f>
        <v>820150</v>
      </c>
      <c r="B301" s="41">
        <v>36888</v>
      </c>
      <c r="C301" s="100">
        <f>IFERROR(IF(A301&lt;&gt;0,MAX($C$4:C300)+1,""),"")</f>
        <v>296</v>
      </c>
      <c r="D301" s="100"/>
      <c r="E301" s="99">
        <f t="shared" si="56"/>
        <v>36889</v>
      </c>
      <c r="F301" s="101">
        <f>IFERROR(VLOOKUP(E301,历史数据!AH:AJ,3,),"")</f>
        <v>20.3890355329949</v>
      </c>
      <c r="G301" s="101">
        <f t="shared" si="52"/>
        <v>20.631607445008466</v>
      </c>
      <c r="H301" s="105">
        <f t="shared" si="53"/>
        <v>1.3981309197179659E-3</v>
      </c>
      <c r="I301" s="101">
        <f>IFERROR(VLOOKUP(E301,历史数据!AH:AJ,2,),"")</f>
        <v>20.0121827411167</v>
      </c>
      <c r="J301" s="104">
        <f t="shared" si="54"/>
        <v>0</v>
      </c>
      <c r="K301" s="104" t="str">
        <f>IFERROR(IF(AND(J300=$H$2*1,MAX(K$64:K300)=MAX(L$64:L300)),MAX(K$64:K300)+1,""),"")</f>
        <v/>
      </c>
      <c r="L301" s="104" t="str">
        <f>IFERROR(IF(AND($F300/INDEX($F$64:$F301,MATCH(MAX(M$64:M301),M$64:M301,0)-1)&lt;(1-$P$2),MAX(K$64:K301)&gt;MAX(L$64:L300)),MAX(K$64:K301),""),"")</f>
        <v/>
      </c>
      <c r="M301" s="104" t="str">
        <f>IFERROR(IF(E301="","",IF(K301&lt;&gt;"",MAX(M$64:M300)+1,IF(AND($F300/INDEX($F$64:$F301,MATCH(MAX(M$64:M300),M$64:M300,0)-1)&gt;(1+$O$2),MAX(K$64:K301)&gt;MAX(L$64:L300)),MAX(M$64:M300)+1,""))),"")</f>
        <v/>
      </c>
      <c r="N301" s="91">
        <f t="shared" si="55"/>
        <v>0</v>
      </c>
      <c r="O301" s="91" t="str">
        <f>IFERROR(IF(AND(N300=$H$2*1,MAX(O$64:O300)=MAX(P$64:P300)),MAX(O$64:O300)+1,""),"")</f>
        <v/>
      </c>
      <c r="P301" s="91" t="str">
        <f>IFERROR(IF(MOD(MAX(Q$64:Q301),10*MAX(O$64:O301))&lt;=2,IF(AND(F300/INDEX($F$64:$F301,MATCH(MAX(O$64:O301),O$64:O301,0)-1)&lt;(1-$P$2),MAX(O$64:O301)&gt;MAX(P$64:P300)),MAX(O$64:O301),""),IF(AND($F300/INDEX($F$64:$F301,MATCH(MAX(Q$64:Q301),Q$64:Q301,0)-1)&lt;(1-$P$2),MAX(O$64:O301)&gt;MAX(P$64:P300)),MAX(O$64:O301),"")),"")</f>
        <v/>
      </c>
      <c r="Q301" s="91" t="str">
        <f>IFERROR(IF(E301="","",IF(O301&lt;&gt;"",MAX(O$64:O301)*10+1,IF(AND($F300/INDEX($F$64:$F301,MATCH(MAX(Q$64:Q300),Q$64:Q300,0)-1)&gt;(1+$O$2),MAX(O$64:O301)&gt;MAX(P$64:P300)),MAX(Q$64:Q300)+1,""))),"")</f>
        <v/>
      </c>
    </row>
    <row r="302" spans="1:17" x14ac:dyDescent="0.2">
      <c r="A302" s="13">
        <f>HLOOKUP($E$2,历史数据!$V$3:$AE$5000,ROW(A300),)</f>
        <v>379911</v>
      </c>
      <c r="B302" s="41">
        <v>36889</v>
      </c>
      <c r="C302" s="100">
        <f>IFERROR(IF(A302&lt;&gt;0,MAX($C$4:C301)+1,""),"")</f>
        <v>297</v>
      </c>
      <c r="D302" s="100"/>
      <c r="E302" s="99">
        <f t="shared" si="56"/>
        <v>36893</v>
      </c>
      <c r="F302" s="101">
        <f>IFERROR(VLOOKUP(E302,历史数据!AH:AJ,3,),"")</f>
        <v>20.441015228426402</v>
      </c>
      <c r="G302" s="101">
        <f t="shared" si="52"/>
        <v>20.630091370558379</v>
      </c>
      <c r="H302" s="105">
        <f t="shared" si="53"/>
        <v>-7.3483098887439091E-5</v>
      </c>
      <c r="I302" s="101">
        <f>IFERROR(VLOOKUP(E302,历史数据!AH:AJ,2,),"")</f>
        <v>20.298071065989799</v>
      </c>
      <c r="J302" s="104">
        <f t="shared" si="54"/>
        <v>0</v>
      </c>
      <c r="K302" s="104" t="str">
        <f>IFERROR(IF(AND(J301=$H$2*1,MAX(K$64:K301)=MAX(L$64:L301)),MAX(K$64:K301)+1,""),"")</f>
        <v/>
      </c>
      <c r="L302" s="104" t="str">
        <f>IFERROR(IF(AND($F301/INDEX($F$64:$F302,MATCH(MAX(M$64:M302),M$64:M302,0)-1)&lt;(1-$P$2),MAX(K$64:K302)&gt;MAX(L$64:L301)),MAX(K$64:K302),""),"")</f>
        <v/>
      </c>
      <c r="M302" s="104" t="str">
        <f>IFERROR(IF(E302="","",IF(K302&lt;&gt;"",MAX(M$64:M301)+1,IF(AND($F301/INDEX($F$64:$F302,MATCH(MAX(M$64:M301),M$64:M301,0)-1)&gt;(1+$O$2),MAX(K$64:K302)&gt;MAX(L$64:L301)),MAX(M$64:M301)+1,""))),"")</f>
        <v/>
      </c>
      <c r="N302" s="91">
        <f t="shared" si="55"/>
        <v>0</v>
      </c>
      <c r="O302" s="91" t="str">
        <f>IFERROR(IF(AND(N301=$H$2*1,MAX(O$64:O301)=MAX(P$64:P301)),MAX(O$64:O301)+1,""),"")</f>
        <v/>
      </c>
      <c r="P302" s="91" t="str">
        <f>IFERROR(IF(MOD(MAX(Q$64:Q302),10*MAX(O$64:O302))&lt;=2,IF(AND(F301/INDEX($F$64:$F302,MATCH(MAX(O$64:O302),O$64:O302,0)-1)&lt;(1-$P$2),MAX(O$64:O302)&gt;MAX(P$64:P301)),MAX(O$64:O302),""),IF(AND($F301/INDEX($F$64:$F302,MATCH(MAX(Q$64:Q302),Q$64:Q302,0)-1)&lt;(1-$P$2),MAX(O$64:O302)&gt;MAX(P$64:P301)),MAX(O$64:O302),"")),"")</f>
        <v/>
      </c>
      <c r="Q302" s="91" t="str">
        <f>IFERROR(IF(E302="","",IF(O302&lt;&gt;"",MAX(O$64:O302)*10+1,IF(AND($F301/INDEX($F$64:$F302,MATCH(MAX(Q$64:Q301),Q$64:Q301,0)-1)&gt;(1+$O$2),MAX(O$64:O302)&gt;MAX(P$64:P301)),MAX(Q$64:Q301)+1,""))),"")</f>
        <v/>
      </c>
    </row>
    <row r="303" spans="1:17" x14ac:dyDescent="0.2">
      <c r="A303" s="13">
        <f>HLOOKUP($E$2,历史数据!$V$3:$AE$5000,ROW(A301),)</f>
        <v>562760</v>
      </c>
      <c r="B303" s="41">
        <v>36893</v>
      </c>
      <c r="C303" s="100">
        <f>IFERROR(IF(A303&lt;&gt;0,MAX($C$4:C302)+1,""),"")</f>
        <v>298</v>
      </c>
      <c r="D303" s="100"/>
      <c r="E303" s="99">
        <f t="shared" si="56"/>
        <v>36894</v>
      </c>
      <c r="F303" s="101">
        <f>IFERROR(VLOOKUP(E303,历史数据!AH:AJ,3,),"")</f>
        <v>19.934213197969498</v>
      </c>
      <c r="G303" s="101">
        <f t="shared" si="52"/>
        <v>20.600636209813878</v>
      </c>
      <c r="H303" s="105">
        <f t="shared" si="53"/>
        <v>-1.4277765529694397E-3</v>
      </c>
      <c r="I303" s="101">
        <f>IFERROR(VLOOKUP(E303,历史数据!AH:AJ,2,),"")</f>
        <v>20.402030456852799</v>
      </c>
      <c r="J303" s="104">
        <f t="shared" si="54"/>
        <v>0</v>
      </c>
      <c r="K303" s="104" t="str">
        <f>IFERROR(IF(AND(J302=$H$2*1,MAX(K$64:K302)=MAX(L$64:L302)),MAX(K$64:K302)+1,""),"")</f>
        <v/>
      </c>
      <c r="L303" s="104" t="str">
        <f>IFERROR(IF(AND($F302/INDEX($F$64:$F303,MATCH(MAX(M$64:M303),M$64:M303,0)-1)&lt;(1-$P$2),MAX(K$64:K303)&gt;MAX(L$64:L302)),MAX(K$64:K303),""),"")</f>
        <v/>
      </c>
      <c r="M303" s="104" t="str">
        <f>IFERROR(IF(E303="","",IF(K303&lt;&gt;"",MAX(M$64:M302)+1,IF(AND($F302/INDEX($F$64:$F303,MATCH(MAX(M$64:M302),M$64:M302,0)-1)&gt;(1+$O$2),MAX(K$64:K303)&gt;MAX(L$64:L302)),MAX(M$64:M302)+1,""))),"")</f>
        <v/>
      </c>
      <c r="N303" s="91">
        <f t="shared" si="55"/>
        <v>0</v>
      </c>
      <c r="O303" s="91" t="str">
        <f>IFERROR(IF(AND(N302=$H$2*1,MAX(O$64:O302)=MAX(P$64:P302)),MAX(O$64:O302)+1,""),"")</f>
        <v/>
      </c>
      <c r="P303" s="91" t="str">
        <f>IFERROR(IF(MOD(MAX(Q$64:Q303),10*MAX(O$64:O303))&lt;=2,IF(AND(F302/INDEX($F$64:$F303,MATCH(MAX(O$64:O303),O$64:O303,0)-1)&lt;(1-$P$2),MAX(O$64:O303)&gt;MAX(P$64:P302)),MAX(O$64:O303),""),IF(AND($F302/INDEX($F$64:$F303,MATCH(MAX(Q$64:Q303),Q$64:Q303,0)-1)&lt;(1-$P$2),MAX(O$64:O303)&gt;MAX(P$64:P302)),MAX(O$64:O303),"")),"")</f>
        <v/>
      </c>
      <c r="Q303" s="91" t="str">
        <f>IFERROR(IF(E303="","",IF(O303&lt;&gt;"",MAX(O$64:O303)*10+1,IF(AND($F302/INDEX($F$64:$F303,MATCH(MAX(Q$64:Q302),Q$64:Q302,0)-1)&gt;(1+$O$2),MAX(O$64:O303)&gt;MAX(P$64:P302)),MAX(Q$64:Q302)+1,""))),"")</f>
        <v/>
      </c>
    </row>
    <row r="304" spans="1:17" x14ac:dyDescent="0.2">
      <c r="A304" s="13">
        <f>HLOOKUP($E$2,历史数据!$V$3:$AE$5000,ROW(A302),)</f>
        <v>1243837</v>
      </c>
      <c r="B304" s="41">
        <v>36894</v>
      </c>
      <c r="C304" s="100">
        <f>IFERROR(IF(A304&lt;&gt;0,MAX($C$4:C303)+1,""),"")</f>
        <v>299</v>
      </c>
      <c r="D304" s="100"/>
      <c r="E304" s="99">
        <f t="shared" si="56"/>
        <v>36895</v>
      </c>
      <c r="F304" s="101">
        <f>IFERROR(VLOOKUP(E304,历史数据!AH:AJ,3,),"")</f>
        <v>20.415025380710698</v>
      </c>
      <c r="G304" s="101">
        <f t="shared" si="52"/>
        <v>20.586558375634514</v>
      </c>
      <c r="H304" s="105">
        <f t="shared" si="53"/>
        <v>-6.8336890356124336E-4</v>
      </c>
      <c r="I304" s="101">
        <f>IFERROR(VLOOKUP(E304,历史数据!AH:AJ,2,),"")</f>
        <v>20.077157360406101</v>
      </c>
      <c r="J304" s="104">
        <f t="shared" si="54"/>
        <v>0</v>
      </c>
      <c r="K304" s="104" t="str">
        <f>IFERROR(IF(AND(J303=$H$2*1,MAX(K$64:K303)=MAX(L$64:L303)),MAX(K$64:K303)+1,""),"")</f>
        <v/>
      </c>
      <c r="L304" s="104" t="str">
        <f>IFERROR(IF(AND($F303/INDEX($F$64:$F304,MATCH(MAX(M$64:M304),M$64:M304,0)-1)&lt;(1-$P$2),MAX(K$64:K304)&gt;MAX(L$64:L303)),MAX(K$64:K304),""),"")</f>
        <v/>
      </c>
      <c r="M304" s="104" t="str">
        <f>IFERROR(IF(E304="","",IF(K304&lt;&gt;"",MAX(M$64:M303)+1,IF(AND($F303/INDEX($F$64:$F304,MATCH(MAX(M$64:M303),M$64:M303,0)-1)&gt;(1+$O$2),MAX(K$64:K304)&gt;MAX(L$64:L303)),MAX(M$64:M303)+1,""))),"")</f>
        <v/>
      </c>
      <c r="N304" s="91">
        <f t="shared" si="55"/>
        <v>0</v>
      </c>
      <c r="O304" s="91" t="str">
        <f>IFERROR(IF(AND(N303=$H$2*1,MAX(O$64:O303)=MAX(P$64:P303)),MAX(O$64:O303)+1,""),"")</f>
        <v/>
      </c>
      <c r="P304" s="91" t="str">
        <f>IFERROR(IF(MOD(MAX(Q$64:Q304),10*MAX(O$64:O304))&lt;=2,IF(AND(F303/INDEX($F$64:$F304,MATCH(MAX(O$64:O304),O$64:O304,0)-1)&lt;(1-$P$2),MAX(O$64:O304)&gt;MAX(P$64:P303)),MAX(O$64:O304),""),IF(AND($F303/INDEX($F$64:$F304,MATCH(MAX(Q$64:Q304),Q$64:Q304,0)-1)&lt;(1-$P$2),MAX(O$64:O304)&gt;MAX(P$64:P303)),MAX(O$64:O304),"")),"")</f>
        <v/>
      </c>
      <c r="Q304" s="91" t="str">
        <f>IFERROR(IF(E304="","",IF(O304&lt;&gt;"",MAX(O$64:O304)*10+1,IF(AND($F303/INDEX($F$64:$F304,MATCH(MAX(Q$64:Q303),Q$64:Q303,0)-1)&gt;(1+$O$2),MAX(O$64:O304)&gt;MAX(P$64:P303)),MAX(Q$64:Q303)+1,""))),"")</f>
        <v/>
      </c>
    </row>
    <row r="305" spans="1:17" x14ac:dyDescent="0.2">
      <c r="A305" s="13">
        <f>HLOOKUP($E$2,历史数据!$V$3:$AE$5000,ROW(A303),)</f>
        <v>528275</v>
      </c>
      <c r="B305" s="41">
        <v>36895</v>
      </c>
      <c r="C305" s="100">
        <f>IFERROR(IF(A305&lt;&gt;0,MAX($C$4:C304)+1,""),"")</f>
        <v>300</v>
      </c>
      <c r="D305" s="100"/>
      <c r="E305" s="99">
        <f t="shared" si="56"/>
        <v>36896</v>
      </c>
      <c r="F305" s="101">
        <f>IFERROR(VLOOKUP(E305,历史数据!AH:AJ,3,),"")</f>
        <v>20.6099492385787</v>
      </c>
      <c r="G305" s="101">
        <f t="shared" si="52"/>
        <v>20.579194585448388</v>
      </c>
      <c r="H305" s="105">
        <f t="shared" si="53"/>
        <v>-3.5769894373605116E-4</v>
      </c>
      <c r="I305" s="101">
        <f>IFERROR(VLOOKUP(E305,历史数据!AH:AJ,2,),"")</f>
        <v>20.661928934010199</v>
      </c>
      <c r="J305" s="104">
        <f t="shared" si="54"/>
        <v>0</v>
      </c>
      <c r="K305" s="104" t="str">
        <f>IFERROR(IF(AND(J304=$H$2*1,MAX(K$64:K304)=MAX(L$64:L304)),MAX(K$64:K304)+1,""),"")</f>
        <v/>
      </c>
      <c r="L305" s="104" t="str">
        <f>IFERROR(IF(AND($F304/INDEX($F$64:$F305,MATCH(MAX(M$64:M305),M$64:M305,0)-1)&lt;(1-$P$2),MAX(K$64:K305)&gt;MAX(L$64:L304)),MAX(K$64:K305),""),"")</f>
        <v/>
      </c>
      <c r="M305" s="104" t="str">
        <f>IFERROR(IF(E305="","",IF(K305&lt;&gt;"",MAX(M$64:M304)+1,IF(AND($F304/INDEX($F$64:$F305,MATCH(MAX(M$64:M304),M$64:M304,0)-1)&gt;(1+$O$2),MAX(K$64:K305)&gt;MAX(L$64:L304)),MAX(M$64:M304)+1,""))),"")</f>
        <v/>
      </c>
      <c r="N305" s="91">
        <f t="shared" si="55"/>
        <v>0</v>
      </c>
      <c r="O305" s="91" t="str">
        <f>IFERROR(IF(AND(N304=$H$2*1,MAX(O$64:O304)=MAX(P$64:P304)),MAX(O$64:O304)+1,""),"")</f>
        <v/>
      </c>
      <c r="P305" s="91" t="str">
        <f>IFERROR(IF(MOD(MAX(Q$64:Q305),10*MAX(O$64:O305))&lt;=2,IF(AND(F304/INDEX($F$64:$F305,MATCH(MAX(O$64:O305),O$64:O305,0)-1)&lt;(1-$P$2),MAX(O$64:O305)&gt;MAX(P$64:P304)),MAX(O$64:O305),""),IF(AND($F304/INDEX($F$64:$F305,MATCH(MAX(Q$64:Q305),Q$64:Q305,0)-1)&lt;(1-$P$2),MAX(O$64:O305)&gt;MAX(P$64:P304)),MAX(O$64:O305),"")),"")</f>
        <v/>
      </c>
      <c r="Q305" s="91" t="str">
        <f>IFERROR(IF(E305="","",IF(O305&lt;&gt;"",MAX(O$64:O305)*10+1,IF(AND($F304/INDEX($F$64:$F305,MATCH(MAX(Q$64:Q304),Q$64:Q304,0)-1)&gt;(1+$O$2),MAX(O$64:O305)&gt;MAX(P$64:P304)),MAX(Q$64:Q304)+1,""))),"")</f>
        <v/>
      </c>
    </row>
    <row r="306" spans="1:17" x14ac:dyDescent="0.2">
      <c r="A306" s="13">
        <f>HLOOKUP($E$2,历史数据!$V$3:$AE$5000,ROW(A304),)</f>
        <v>423576</v>
      </c>
      <c r="B306" s="41">
        <v>36896</v>
      </c>
      <c r="C306" s="100">
        <f>IFERROR(IF(A306&lt;&gt;0,MAX($C$4:C305)+1,""),"")</f>
        <v>301</v>
      </c>
      <c r="D306" s="100"/>
      <c r="E306" s="99">
        <f t="shared" si="56"/>
        <v>36899</v>
      </c>
      <c r="F306" s="101">
        <f>IFERROR(VLOOKUP(E306,历史数据!AH:AJ,3,),"")</f>
        <v>19.8432487309645</v>
      </c>
      <c r="G306" s="101">
        <f t="shared" si="52"/>
        <v>20.576379018612517</v>
      </c>
      <c r="H306" s="105">
        <f t="shared" si="53"/>
        <v>-1.3681618219707481E-4</v>
      </c>
      <c r="I306" s="101">
        <f>IFERROR(VLOOKUP(E306,历史数据!AH:AJ,2,),"")</f>
        <v>20.531979695431499</v>
      </c>
      <c r="J306" s="104">
        <f t="shared" si="54"/>
        <v>0</v>
      </c>
      <c r="K306" s="104" t="str">
        <f>IFERROR(IF(AND(J305=$H$2*1,MAX(K$64:K305)=MAX(L$64:L305)),MAX(K$64:K305)+1,""),"")</f>
        <v/>
      </c>
      <c r="L306" s="104" t="str">
        <f>IFERROR(IF(AND($F305/INDEX($F$64:$F306,MATCH(MAX(M$64:M306),M$64:M306,0)-1)&lt;(1-$P$2),MAX(K$64:K306)&gt;MAX(L$64:L305)),MAX(K$64:K306),""),"")</f>
        <v/>
      </c>
      <c r="M306" s="104" t="str">
        <f>IFERROR(IF(E306="","",IF(K306&lt;&gt;"",MAX(M$64:M305)+1,IF(AND($F305/INDEX($F$64:$F306,MATCH(MAX(M$64:M305),M$64:M305,0)-1)&gt;(1+$O$2),MAX(K$64:K306)&gt;MAX(L$64:L305)),MAX(M$64:M305)+1,""))),"")</f>
        <v/>
      </c>
      <c r="N306" s="91">
        <f t="shared" si="55"/>
        <v>0</v>
      </c>
      <c r="O306" s="91" t="str">
        <f>IFERROR(IF(AND(N305=$H$2*1,MAX(O$64:O305)=MAX(P$64:P305)),MAX(O$64:O305)+1,""),"")</f>
        <v/>
      </c>
      <c r="P306" s="91" t="str">
        <f>IFERROR(IF(MOD(MAX(Q$64:Q306),10*MAX(O$64:O306))&lt;=2,IF(AND(F305/INDEX($F$64:$F306,MATCH(MAX(O$64:O306),O$64:O306,0)-1)&lt;(1-$P$2),MAX(O$64:O306)&gt;MAX(P$64:P305)),MAX(O$64:O306),""),IF(AND($F305/INDEX($F$64:$F306,MATCH(MAX(Q$64:Q306),Q$64:Q306,0)-1)&lt;(1-$P$2),MAX(O$64:O306)&gt;MAX(P$64:P305)),MAX(O$64:O306),"")),"")</f>
        <v/>
      </c>
      <c r="Q306" s="91" t="str">
        <f>IFERROR(IF(E306="","",IF(O306&lt;&gt;"",MAX(O$64:O306)*10+1,IF(AND($F305/INDEX($F$64:$F306,MATCH(MAX(Q$64:Q305),Q$64:Q305,0)-1)&gt;(1+$O$2),MAX(O$64:O306)&gt;MAX(P$64:P305)),MAX(Q$64:Q305)+1,""))),"")</f>
        <v/>
      </c>
    </row>
    <row r="307" spans="1:17" x14ac:dyDescent="0.2">
      <c r="A307" s="13">
        <f>HLOOKUP($E$2,历史数据!$V$3:$AE$5000,ROW(A305),)</f>
        <v>692946</v>
      </c>
      <c r="B307" s="41">
        <v>36899</v>
      </c>
      <c r="C307" s="100">
        <f>IFERROR(IF(A307&lt;&gt;0,MAX($C$4:C306)+1,""),"")</f>
        <v>302</v>
      </c>
      <c r="D307" s="100"/>
      <c r="E307" s="99">
        <f t="shared" si="56"/>
        <v>36900</v>
      </c>
      <c r="F307" s="101">
        <f>IFERROR(VLOOKUP(E307,历史数据!AH:AJ,3,),"")</f>
        <v>19.882233502538099</v>
      </c>
      <c r="G307" s="101">
        <f t="shared" si="52"/>
        <v>20.585908629441626</v>
      </c>
      <c r="H307" s="105">
        <f t="shared" si="53"/>
        <v>4.6313351928861657E-4</v>
      </c>
      <c r="I307" s="101">
        <f>IFERROR(VLOOKUP(E307,历史数据!AH:AJ,2,),"")</f>
        <v>19.817258883248702</v>
      </c>
      <c r="J307" s="104">
        <f t="shared" si="54"/>
        <v>0</v>
      </c>
      <c r="K307" s="104" t="str">
        <f>IFERROR(IF(AND(J306=$H$2*1,MAX(K$64:K306)=MAX(L$64:L306)),MAX(K$64:K306)+1,""),"")</f>
        <v/>
      </c>
      <c r="L307" s="104" t="str">
        <f>IFERROR(IF(AND($F306/INDEX($F$64:$F307,MATCH(MAX(M$64:M307),M$64:M307,0)-1)&lt;(1-$P$2),MAX(K$64:K307)&gt;MAX(L$64:L306)),MAX(K$64:K307),""),"")</f>
        <v/>
      </c>
      <c r="M307" s="104" t="str">
        <f>IFERROR(IF(E307="","",IF(K307&lt;&gt;"",MAX(M$64:M306)+1,IF(AND($F306/INDEX($F$64:$F307,MATCH(MAX(M$64:M306),M$64:M306,0)-1)&gt;(1+$O$2),MAX(K$64:K307)&gt;MAX(L$64:L306)),MAX(M$64:M306)+1,""))),"")</f>
        <v/>
      </c>
      <c r="N307" s="91">
        <f t="shared" si="55"/>
        <v>0</v>
      </c>
      <c r="O307" s="91" t="str">
        <f>IFERROR(IF(AND(N306=$H$2*1,MAX(O$64:O306)=MAX(P$64:P306)),MAX(O$64:O306)+1,""),"")</f>
        <v/>
      </c>
      <c r="P307" s="91" t="str">
        <f>IFERROR(IF(MOD(MAX(Q$64:Q307),10*MAX(O$64:O307))&lt;=2,IF(AND(F306/INDEX($F$64:$F307,MATCH(MAX(O$64:O307),O$64:O307,0)-1)&lt;(1-$P$2),MAX(O$64:O307)&gt;MAX(P$64:P306)),MAX(O$64:O307),""),IF(AND($F306/INDEX($F$64:$F307,MATCH(MAX(Q$64:Q307),Q$64:Q307,0)-1)&lt;(1-$P$2),MAX(O$64:O307)&gt;MAX(P$64:P306)),MAX(O$64:O307),"")),"")</f>
        <v/>
      </c>
      <c r="Q307" s="91" t="str">
        <f>IFERROR(IF(E307="","",IF(O307&lt;&gt;"",MAX(O$64:O307)*10+1,IF(AND($F306/INDEX($F$64:$F307,MATCH(MAX(Q$64:Q306),Q$64:Q306,0)-1)&gt;(1+$O$2),MAX(O$64:O307)&gt;MAX(P$64:P306)),MAX(Q$64:Q306)+1,""))),"")</f>
        <v/>
      </c>
    </row>
    <row r="308" spans="1:17" x14ac:dyDescent="0.2">
      <c r="A308" s="13">
        <f>HLOOKUP($E$2,历史数据!$V$3:$AE$5000,ROW(A306),)</f>
        <v>327751</v>
      </c>
      <c r="B308" s="41">
        <v>36900</v>
      </c>
      <c r="C308" s="100">
        <f>IFERROR(IF(A308&lt;&gt;0,MAX($C$4:C307)+1,""),"")</f>
        <v>303</v>
      </c>
      <c r="D308" s="100"/>
      <c r="E308" s="99">
        <f t="shared" si="56"/>
        <v>36901</v>
      </c>
      <c r="F308" s="101">
        <f>IFERROR(VLOOKUP(E308,历史数据!AH:AJ,3,),"")</f>
        <v>20.168121827411198</v>
      </c>
      <c r="G308" s="101">
        <f t="shared" si="52"/>
        <v>20.59522165820643</v>
      </c>
      <c r="H308" s="105">
        <f t="shared" si="53"/>
        <v>4.5239823669884771E-4</v>
      </c>
      <c r="I308" s="101">
        <f>IFERROR(VLOOKUP(E308,历史数据!AH:AJ,2,),"")</f>
        <v>19.882233502538099</v>
      </c>
      <c r="J308" s="104">
        <f t="shared" si="54"/>
        <v>0</v>
      </c>
      <c r="K308" s="104" t="str">
        <f>IFERROR(IF(AND(J307=$H$2*1,MAX(K$64:K307)=MAX(L$64:L307)),MAX(K$64:K307)+1,""),"")</f>
        <v/>
      </c>
      <c r="L308" s="104" t="str">
        <f>IFERROR(IF(AND($F307/INDEX($F$64:$F308,MATCH(MAX(M$64:M308),M$64:M308,0)-1)&lt;(1-$P$2),MAX(K$64:K308)&gt;MAX(L$64:L307)),MAX(K$64:K308),""),"")</f>
        <v/>
      </c>
      <c r="M308" s="104" t="str">
        <f>IFERROR(IF(E308="","",IF(K308&lt;&gt;"",MAX(M$64:M307)+1,IF(AND($F307/INDEX($F$64:$F308,MATCH(MAX(M$64:M307),M$64:M307,0)-1)&gt;(1+$O$2),MAX(K$64:K308)&gt;MAX(L$64:L307)),MAX(M$64:M307)+1,""))),"")</f>
        <v/>
      </c>
      <c r="N308" s="91">
        <f t="shared" si="55"/>
        <v>0</v>
      </c>
      <c r="O308" s="91" t="str">
        <f>IFERROR(IF(AND(N307=$H$2*1,MAX(O$64:O307)=MAX(P$64:P307)),MAX(O$64:O307)+1,""),"")</f>
        <v/>
      </c>
      <c r="P308" s="91" t="str">
        <f>IFERROR(IF(MOD(MAX(Q$64:Q308),10*MAX(O$64:O308))&lt;=2,IF(AND(F307/INDEX($F$64:$F308,MATCH(MAX(O$64:O308),O$64:O308,0)-1)&lt;(1-$P$2),MAX(O$64:O308)&gt;MAX(P$64:P307)),MAX(O$64:O308),""),IF(AND($F307/INDEX($F$64:$F308,MATCH(MAX(Q$64:Q308),Q$64:Q308,0)-1)&lt;(1-$P$2),MAX(O$64:O308)&gt;MAX(P$64:P307)),MAX(O$64:O308),"")),"")</f>
        <v/>
      </c>
      <c r="Q308" s="91" t="str">
        <f>IFERROR(IF(E308="","",IF(O308&lt;&gt;"",MAX(O$64:O308)*10+1,IF(AND($F307/INDEX($F$64:$F308,MATCH(MAX(Q$64:Q307),Q$64:Q307,0)-1)&gt;(1+$O$2),MAX(O$64:O308)&gt;MAX(P$64:P307)),MAX(Q$64:Q307)+1,""))),"")</f>
        <v/>
      </c>
    </row>
    <row r="309" spans="1:17" x14ac:dyDescent="0.2">
      <c r="A309" s="13">
        <f>HLOOKUP($E$2,历史数据!$V$3:$AE$5000,ROW(A307),)</f>
        <v>454064</v>
      </c>
      <c r="B309" s="41">
        <v>36901</v>
      </c>
      <c r="C309" s="100">
        <f>IFERROR(IF(A309&lt;&gt;0,MAX($C$4:C308)+1,""),"")</f>
        <v>304</v>
      </c>
      <c r="D309" s="100"/>
      <c r="E309" s="99">
        <f t="shared" si="56"/>
        <v>36902</v>
      </c>
      <c r="F309" s="101">
        <f>IFERROR(VLOOKUP(E309,历史数据!AH:AJ,3,),"")</f>
        <v>20.168121827411198</v>
      </c>
      <c r="G309" s="101">
        <f t="shared" si="52"/>
        <v>20.611898477157357</v>
      </c>
      <c r="H309" s="105">
        <f t="shared" si="53"/>
        <v>8.0974214444951009E-4</v>
      </c>
      <c r="I309" s="101">
        <f>IFERROR(VLOOKUP(E309,历史数据!AH:AJ,2,),"")</f>
        <v>20.168121827411198</v>
      </c>
      <c r="J309" s="104">
        <f t="shared" si="54"/>
        <v>0</v>
      </c>
      <c r="K309" s="104" t="str">
        <f>IFERROR(IF(AND(J308=$H$2*1,MAX(K$64:K308)=MAX(L$64:L308)),MAX(K$64:K308)+1,""),"")</f>
        <v/>
      </c>
      <c r="L309" s="104" t="str">
        <f>IFERROR(IF(AND($F308/INDEX($F$64:$F309,MATCH(MAX(M$64:M309),M$64:M309,0)-1)&lt;(1-$P$2),MAX(K$64:K309)&gt;MAX(L$64:L308)),MAX(K$64:K309),""),"")</f>
        <v/>
      </c>
      <c r="M309" s="104" t="str">
        <f>IFERROR(IF(E309="","",IF(K309&lt;&gt;"",MAX(M$64:M308)+1,IF(AND($F308/INDEX($F$64:$F309,MATCH(MAX(M$64:M308),M$64:M308,0)-1)&gt;(1+$O$2),MAX(K$64:K309)&gt;MAX(L$64:L308)),MAX(M$64:M308)+1,""))),"")</f>
        <v/>
      </c>
      <c r="N309" s="91">
        <f t="shared" si="55"/>
        <v>0</v>
      </c>
      <c r="O309" s="91" t="str">
        <f>IFERROR(IF(AND(N308=$H$2*1,MAX(O$64:O308)=MAX(P$64:P308)),MAX(O$64:O308)+1,""),"")</f>
        <v/>
      </c>
      <c r="P309" s="91" t="str">
        <f>IFERROR(IF(MOD(MAX(Q$64:Q309),10*MAX(O$64:O309))&lt;=2,IF(AND(F308/INDEX($F$64:$F309,MATCH(MAX(O$64:O309),O$64:O309,0)-1)&lt;(1-$P$2),MAX(O$64:O309)&gt;MAX(P$64:P308)),MAX(O$64:O309),""),IF(AND($F308/INDEX($F$64:$F309,MATCH(MAX(Q$64:Q309),Q$64:Q309,0)-1)&lt;(1-$P$2),MAX(O$64:O309)&gt;MAX(P$64:P308)),MAX(O$64:O309),"")),"")</f>
        <v/>
      </c>
      <c r="Q309" s="91" t="str">
        <f>IFERROR(IF(E309="","",IF(O309&lt;&gt;"",MAX(O$64:O309)*10+1,IF(AND($F308/INDEX($F$64:$F309,MATCH(MAX(Q$64:Q308),Q$64:Q308,0)-1)&gt;(1+$O$2),MAX(O$64:O309)&gt;MAX(P$64:P308)),MAX(Q$64:Q308)+1,""))),"")</f>
        <v/>
      </c>
    </row>
    <row r="310" spans="1:17" x14ac:dyDescent="0.2">
      <c r="A310" s="13">
        <f>HLOOKUP($E$2,历史数据!$V$3:$AE$5000,ROW(A308),)</f>
        <v>394548</v>
      </c>
      <c r="B310" s="41">
        <v>36902</v>
      </c>
      <c r="C310" s="100">
        <f>IFERROR(IF(A310&lt;&gt;0,MAX($C$4:C309)+1,""),"")</f>
        <v>305</v>
      </c>
      <c r="D310" s="100"/>
      <c r="E310" s="99">
        <f t="shared" si="56"/>
        <v>36903</v>
      </c>
      <c r="F310" s="101">
        <f>IFERROR(VLOOKUP(E310,历史数据!AH:AJ,3,),"")</f>
        <v>20.2590862944162</v>
      </c>
      <c r="G310" s="101">
        <f t="shared" si="52"/>
        <v>20.629874788494075</v>
      </c>
      <c r="H310" s="105">
        <f t="shared" si="53"/>
        <v>8.7213273229735933E-4</v>
      </c>
      <c r="I310" s="101">
        <f>IFERROR(VLOOKUP(E310,历史数据!AH:AJ,2,),"")</f>
        <v>20.168121827411198</v>
      </c>
      <c r="J310" s="104">
        <f t="shared" si="54"/>
        <v>0</v>
      </c>
      <c r="K310" s="104" t="str">
        <f>IFERROR(IF(AND(J309=$H$2*1,MAX(K$64:K309)=MAX(L$64:L309)),MAX(K$64:K309)+1,""),"")</f>
        <v/>
      </c>
      <c r="L310" s="104" t="str">
        <f>IFERROR(IF(AND($F309/INDEX($F$64:$F310,MATCH(MAX(M$64:M310),M$64:M310,0)-1)&lt;(1-$P$2),MAX(K$64:K310)&gt;MAX(L$64:L309)),MAX(K$64:K310),""),"")</f>
        <v/>
      </c>
      <c r="M310" s="104" t="str">
        <f>IFERROR(IF(E310="","",IF(K310&lt;&gt;"",MAX(M$64:M309)+1,IF(AND($F309/INDEX($F$64:$F310,MATCH(MAX(M$64:M309),M$64:M309,0)-1)&gt;(1+$O$2),MAX(K$64:K310)&gt;MAX(L$64:L309)),MAX(M$64:M309)+1,""))),"")</f>
        <v/>
      </c>
      <c r="N310" s="91">
        <f t="shared" si="55"/>
        <v>0</v>
      </c>
      <c r="O310" s="91" t="str">
        <f>IFERROR(IF(AND(N309=$H$2*1,MAX(O$64:O309)=MAX(P$64:P309)),MAX(O$64:O309)+1,""),"")</f>
        <v/>
      </c>
      <c r="P310" s="91" t="str">
        <f>IFERROR(IF(MOD(MAX(Q$64:Q310),10*MAX(O$64:O310))&lt;=2,IF(AND(F309/INDEX($F$64:$F310,MATCH(MAX(O$64:O310),O$64:O310,0)-1)&lt;(1-$P$2),MAX(O$64:O310)&gt;MAX(P$64:P309)),MAX(O$64:O310),""),IF(AND($F309/INDEX($F$64:$F310,MATCH(MAX(Q$64:Q310),Q$64:Q310,0)-1)&lt;(1-$P$2),MAX(O$64:O310)&gt;MAX(P$64:P309)),MAX(O$64:O310),"")),"")</f>
        <v/>
      </c>
      <c r="Q310" s="91" t="str">
        <f>IFERROR(IF(E310="","",IF(O310&lt;&gt;"",MAX(O$64:O310)*10+1,IF(AND($F309/INDEX($F$64:$F310,MATCH(MAX(Q$64:Q309),Q$64:Q309,0)-1)&gt;(1+$O$2),MAX(O$64:O310)&gt;MAX(P$64:P309)),MAX(Q$64:Q309)+1,""))),"")</f>
        <v/>
      </c>
    </row>
    <row r="311" spans="1:17" x14ac:dyDescent="0.2">
      <c r="A311" s="13">
        <f>HLOOKUP($E$2,历史数据!$V$3:$AE$5000,ROW(A309),)</f>
        <v>325564</v>
      </c>
      <c r="B311" s="41">
        <v>36903</v>
      </c>
      <c r="C311" s="100">
        <f>IFERROR(IF(A311&lt;&gt;0,MAX($C$4:C310)+1,""),"")</f>
        <v>306</v>
      </c>
      <c r="D311" s="100"/>
      <c r="E311" s="99">
        <f t="shared" si="56"/>
        <v>36906</v>
      </c>
      <c r="F311" s="101">
        <f>IFERROR(VLOOKUP(E311,历史数据!AH:AJ,3,),"")</f>
        <v>19.219492385786801</v>
      </c>
      <c r="G311" s="101">
        <f t="shared" si="52"/>
        <v>20.632257191201351</v>
      </c>
      <c r="H311" s="105">
        <f t="shared" si="53"/>
        <v>1.1548313946163624E-4</v>
      </c>
      <c r="I311" s="101">
        <f>IFERROR(VLOOKUP(E311,历史数据!AH:AJ,2,),"")</f>
        <v>20.155126903553299</v>
      </c>
      <c r="J311" s="104">
        <f t="shared" si="54"/>
        <v>0</v>
      </c>
      <c r="K311" s="104" t="str">
        <f>IFERROR(IF(AND(J310=$H$2*1,MAX(K$64:K310)=MAX(L$64:L310)),MAX(K$64:K310)+1,""),"")</f>
        <v/>
      </c>
      <c r="L311" s="104" t="str">
        <f>IFERROR(IF(AND($F310/INDEX($F$64:$F311,MATCH(MAX(M$64:M311),M$64:M311,0)-1)&lt;(1-$P$2),MAX(K$64:K311)&gt;MAX(L$64:L310)),MAX(K$64:K311),""),"")</f>
        <v/>
      </c>
      <c r="M311" s="104" t="str">
        <f>IFERROR(IF(E311="","",IF(K311&lt;&gt;"",MAX(M$64:M310)+1,IF(AND($F310/INDEX($F$64:$F311,MATCH(MAX(M$64:M310),M$64:M310,0)-1)&gt;(1+$O$2),MAX(K$64:K311)&gt;MAX(L$64:L310)),MAX(M$64:M310)+1,""))),"")</f>
        <v/>
      </c>
      <c r="N311" s="91">
        <f t="shared" si="55"/>
        <v>0</v>
      </c>
      <c r="O311" s="91" t="str">
        <f>IFERROR(IF(AND(N310=$H$2*1,MAX(O$64:O310)=MAX(P$64:P310)),MAX(O$64:O310)+1,""),"")</f>
        <v/>
      </c>
      <c r="P311" s="91" t="str">
        <f>IFERROR(IF(MOD(MAX(Q$64:Q311),10*MAX(O$64:O311))&lt;=2,IF(AND(F310/INDEX($F$64:$F311,MATCH(MAX(O$64:O311),O$64:O311,0)-1)&lt;(1-$P$2),MAX(O$64:O311)&gt;MAX(P$64:P310)),MAX(O$64:O311),""),IF(AND($F310/INDEX($F$64:$F311,MATCH(MAX(Q$64:Q311),Q$64:Q311,0)-1)&lt;(1-$P$2),MAX(O$64:O311)&gt;MAX(P$64:P310)),MAX(O$64:O311),"")),"")</f>
        <v/>
      </c>
      <c r="Q311" s="91" t="str">
        <f>IFERROR(IF(E311="","",IF(O311&lt;&gt;"",MAX(O$64:O311)*10+1,IF(AND($F310/INDEX($F$64:$F311,MATCH(MAX(Q$64:Q310),Q$64:Q310,0)-1)&gt;(1+$O$2),MAX(O$64:O311)&gt;MAX(P$64:P310)),MAX(Q$64:Q310)+1,""))),"")</f>
        <v/>
      </c>
    </row>
    <row r="312" spans="1:17" x14ac:dyDescent="0.2">
      <c r="A312" s="13">
        <f>HLOOKUP($E$2,历史数据!$V$3:$AE$5000,ROW(A310),)</f>
        <v>351171</v>
      </c>
      <c r="B312" s="41">
        <v>36906</v>
      </c>
      <c r="C312" s="100">
        <f>IFERROR(IF(A312&lt;&gt;0,MAX($C$4:C311)+1,""),"")</f>
        <v>307</v>
      </c>
      <c r="D312" s="100"/>
      <c r="E312" s="99">
        <f t="shared" si="56"/>
        <v>36907</v>
      </c>
      <c r="F312" s="101">
        <f>IFERROR(VLOOKUP(E312,历史数据!AH:AJ,3,),"")</f>
        <v>18.517766497461899</v>
      </c>
      <c r="G312" s="101">
        <f t="shared" si="52"/>
        <v>20.61168189509306</v>
      </c>
      <c r="H312" s="105">
        <f t="shared" si="53"/>
        <v>-9.9723922194350223E-4</v>
      </c>
      <c r="I312" s="101">
        <f>IFERROR(VLOOKUP(E312,历史数据!AH:AJ,2,),"")</f>
        <v>19.206497461928901</v>
      </c>
      <c r="J312" s="104" t="str">
        <f t="shared" si="54"/>
        <v>0</v>
      </c>
      <c r="K312" s="104" t="str">
        <f>IFERROR(IF(AND(J311=$H$2*1,MAX(K$64:K311)=MAX(L$64:L311)),MAX(K$64:K311)+1,""),"")</f>
        <v/>
      </c>
      <c r="L312" s="104">
        <f>IFERROR(IF(AND($F311/INDEX($F$64:$F312,MATCH(MAX(M$64:M312),M$64:M312,0)-1)&lt;(1-$P$2),MAX(K$64:K312)&gt;MAX(L$64:L311)),MAX(K$64:K312),""),"")</f>
        <v>1</v>
      </c>
      <c r="M312" s="104" t="str">
        <f>IFERROR(IF(E312="","",IF(K312&lt;&gt;"",MAX(M$64:M311)+1,IF(AND($F311/INDEX($F$64:$F312,MATCH(MAX(M$64:M311),M$64:M311,0)-1)&gt;(1+$O$2),MAX(K$64:K312)&gt;MAX(L$64:L311)),MAX(M$64:M311)+1,""))),"")</f>
        <v/>
      </c>
      <c r="N312" s="91">
        <f t="shared" si="55"/>
        <v>0</v>
      </c>
      <c r="O312" s="91" t="str">
        <f>IFERROR(IF(AND(N311=$H$2*1,MAX(O$64:O311)=MAX(P$64:P311)),MAX(O$64:O311)+1,""),"")</f>
        <v/>
      </c>
      <c r="P312" s="91" t="str">
        <f>IFERROR(IF(MOD(MAX(Q$64:Q312),10*MAX(O$64:O312))&lt;=2,IF(AND(F311/INDEX($F$64:$F312,MATCH(MAX(O$64:O312),O$64:O312,0)-1)&lt;(1-$P$2),MAX(O$64:O312)&gt;MAX(P$64:P311)),MAX(O$64:O312),""),IF(AND($F311/INDEX($F$64:$F312,MATCH(MAX(Q$64:Q312),Q$64:Q312,0)-1)&lt;(1-$P$2),MAX(O$64:O312)&gt;MAX(P$64:P311)),MAX(O$64:O312),"")),"")</f>
        <v/>
      </c>
      <c r="Q312" s="91" t="str">
        <f>IFERROR(IF(E312="","",IF(O312&lt;&gt;"",MAX(O$64:O312)*10+1,IF(AND($F311/INDEX($F$64:$F312,MATCH(MAX(Q$64:Q311),Q$64:Q311,0)-1)&gt;(1+$O$2),MAX(O$64:O312)&gt;MAX(P$64:P311)),MAX(Q$64:Q311)+1,""))),"")</f>
        <v/>
      </c>
    </row>
    <row r="313" spans="1:17" x14ac:dyDescent="0.2">
      <c r="A313" s="13">
        <f>HLOOKUP($E$2,历史数据!$V$3:$AE$5000,ROW(A311),)</f>
        <v>463478</v>
      </c>
      <c r="B313" s="41">
        <v>36907</v>
      </c>
      <c r="C313" s="100">
        <f>IFERROR(IF(A313&lt;&gt;0,MAX($C$4:C312)+1,""),"")</f>
        <v>308</v>
      </c>
      <c r="D313" s="100"/>
      <c r="E313" s="99">
        <f t="shared" si="56"/>
        <v>36908</v>
      </c>
      <c r="F313" s="101">
        <f>IFERROR(VLOOKUP(E313,历史数据!AH:AJ,3,),"")</f>
        <v>18.6217258883249</v>
      </c>
      <c r="G313" s="101">
        <f t="shared" si="52"/>
        <v>20.595005076142129</v>
      </c>
      <c r="H313" s="105">
        <f t="shared" si="53"/>
        <v>-8.0909549428376248E-4</v>
      </c>
      <c r="I313" s="101">
        <f>IFERROR(VLOOKUP(E313,历史数据!AH:AJ,2,),"")</f>
        <v>18.556751269035502</v>
      </c>
      <c r="J313" s="104">
        <f t="shared" si="54"/>
        <v>0</v>
      </c>
      <c r="K313" s="104" t="str">
        <f>IFERROR(IF(AND(J312=$H$2*1,MAX(K$64:K312)=MAX(L$64:L312)),MAX(K$64:K312)+1,""),"")</f>
        <v/>
      </c>
      <c r="L313" s="104" t="str">
        <f>IFERROR(IF(AND($F312/INDEX($F$64:$F313,MATCH(MAX(M$64:M313),M$64:M313,0)-1)&lt;(1-$P$2),MAX(K$64:K313)&gt;MAX(L$64:L312)),MAX(K$64:K313),""),"")</f>
        <v/>
      </c>
      <c r="M313" s="104" t="str">
        <f>IFERROR(IF(E313="","",IF(K313&lt;&gt;"",MAX(M$64:M312)+1,IF(AND($F312/INDEX($F$64:$F313,MATCH(MAX(M$64:M312),M$64:M312,0)-1)&gt;(1+$O$2),MAX(K$64:K313)&gt;MAX(L$64:L312)),MAX(M$64:M312)+1,""))),"")</f>
        <v/>
      </c>
      <c r="N313" s="91">
        <f t="shared" si="55"/>
        <v>0</v>
      </c>
      <c r="O313" s="91" t="str">
        <f>IFERROR(IF(AND(N312=$H$2*1,MAX(O$64:O312)=MAX(P$64:P312)),MAX(O$64:O312)+1,""),"")</f>
        <v/>
      </c>
      <c r="P313" s="91" t="str">
        <f>IFERROR(IF(MOD(MAX(Q$64:Q313),10*MAX(O$64:O313))&lt;=2,IF(AND(F312/INDEX($F$64:$F313,MATCH(MAX(O$64:O313),O$64:O313,0)-1)&lt;(1-$P$2),MAX(O$64:O313)&gt;MAX(P$64:P312)),MAX(O$64:O313),""),IF(AND($F312/INDEX($F$64:$F313,MATCH(MAX(Q$64:Q313),Q$64:Q313,0)-1)&lt;(1-$P$2),MAX(O$64:O313)&gt;MAX(P$64:P312)),MAX(O$64:O313),"")),"")</f>
        <v/>
      </c>
      <c r="Q313" s="91" t="str">
        <f>IFERROR(IF(E313="","",IF(O313&lt;&gt;"",MAX(O$64:O313)*10+1,IF(AND($F312/INDEX($F$64:$F313,MATCH(MAX(Q$64:Q312),Q$64:Q312,0)-1)&gt;(1+$O$2),MAX(O$64:O313)&gt;MAX(P$64:P312)),MAX(Q$64:Q312)+1,""))),"")</f>
        <v/>
      </c>
    </row>
    <row r="314" spans="1:17" x14ac:dyDescent="0.2">
      <c r="A314" s="13">
        <f>HLOOKUP($E$2,历史数据!$V$3:$AE$5000,ROW(A312),)</f>
        <v>257010</v>
      </c>
      <c r="B314" s="41">
        <v>36908</v>
      </c>
      <c r="C314" s="100">
        <f>IFERROR(IF(A314&lt;&gt;0,MAX($C$4:C313)+1,""),"")</f>
        <v>309</v>
      </c>
      <c r="D314" s="100"/>
      <c r="E314" s="99">
        <f t="shared" si="56"/>
        <v>36909</v>
      </c>
      <c r="F314" s="101">
        <f>IFERROR(VLOOKUP(E314,历史数据!AH:AJ,3,),"")</f>
        <v>18.582741116751301</v>
      </c>
      <c r="G314" s="101">
        <f t="shared" si="52"/>
        <v>20.569015228426395</v>
      </c>
      <c r="H314" s="105">
        <f t="shared" si="53"/>
        <v>-1.2619490803545963E-3</v>
      </c>
      <c r="I314" s="101">
        <f>IFERROR(VLOOKUP(E314,历史数据!AH:AJ,2,),"")</f>
        <v>18.582741116751301</v>
      </c>
      <c r="J314" s="104">
        <f t="shared" si="54"/>
        <v>0</v>
      </c>
      <c r="K314" s="104" t="str">
        <f>IFERROR(IF(AND(J313=$H$2*1,MAX(K$64:K313)=MAX(L$64:L313)),MAX(K$64:K313)+1,""),"")</f>
        <v/>
      </c>
      <c r="L314" s="104" t="str">
        <f>IFERROR(IF(AND($F313/INDEX($F$64:$F314,MATCH(MAX(M$64:M314),M$64:M314,0)-1)&lt;(1-$P$2),MAX(K$64:K314)&gt;MAX(L$64:L313)),MAX(K$64:K314),""),"")</f>
        <v/>
      </c>
      <c r="M314" s="104" t="str">
        <f>IFERROR(IF(E314="","",IF(K314&lt;&gt;"",MAX(M$64:M313)+1,IF(AND($F313/INDEX($F$64:$F314,MATCH(MAX(M$64:M313),M$64:M313,0)-1)&gt;(1+$O$2),MAX(K$64:K314)&gt;MAX(L$64:L313)),MAX(M$64:M313)+1,""))),"")</f>
        <v/>
      </c>
      <c r="N314" s="91">
        <f t="shared" si="55"/>
        <v>0</v>
      </c>
      <c r="O314" s="91" t="str">
        <f>IFERROR(IF(AND(N313=$H$2*1,MAX(O$64:O313)=MAX(P$64:P313)),MAX(O$64:O313)+1,""),"")</f>
        <v/>
      </c>
      <c r="P314" s="91" t="str">
        <f>IFERROR(IF(MOD(MAX(Q$64:Q314),10*MAX(O$64:O314))&lt;=2,IF(AND(F313/INDEX($F$64:$F314,MATCH(MAX(O$64:O314),O$64:O314,0)-1)&lt;(1-$P$2),MAX(O$64:O314)&gt;MAX(P$64:P313)),MAX(O$64:O314),""),IF(AND($F313/INDEX($F$64:$F314,MATCH(MAX(Q$64:Q314),Q$64:Q314,0)-1)&lt;(1-$P$2),MAX(O$64:O314)&gt;MAX(P$64:P313)),MAX(O$64:O314),"")),"")</f>
        <v/>
      </c>
      <c r="Q314" s="91" t="str">
        <f>IFERROR(IF(E314="","",IF(O314&lt;&gt;"",MAX(O$64:O314)*10+1,IF(AND($F313/INDEX($F$64:$F314,MATCH(MAX(Q$64:Q313),Q$64:Q313,0)-1)&gt;(1+$O$2),MAX(O$64:O314)&gt;MAX(P$64:P313)),MAX(Q$64:Q313)+1,""))),"")</f>
        <v/>
      </c>
    </row>
    <row r="315" spans="1:17" x14ac:dyDescent="0.2">
      <c r="A315" s="13">
        <f>HLOOKUP($E$2,历史数据!$V$3:$AE$5000,ROW(A313),)</f>
        <v>224068</v>
      </c>
      <c r="B315" s="41">
        <v>36909</v>
      </c>
      <c r="C315" s="100">
        <f>IFERROR(IF(A315&lt;&gt;0,MAX($C$4:C314)+1,""),"")</f>
        <v>310</v>
      </c>
      <c r="D315" s="100"/>
      <c r="E315" s="99">
        <f t="shared" si="56"/>
        <v>36910</v>
      </c>
      <c r="F315" s="101">
        <f>IFERROR(VLOOKUP(E315,历史数据!AH:AJ,3,),"")</f>
        <v>18.777664974619299</v>
      </c>
      <c r="G315" s="101">
        <f t="shared" si="52"/>
        <v>20.548873096446698</v>
      </c>
      <c r="H315" s="105">
        <f t="shared" si="53"/>
        <v>-9.7924629623780124E-4</v>
      </c>
      <c r="I315" s="101">
        <f>IFERROR(VLOOKUP(E315,历史数据!AH:AJ,2,),"")</f>
        <v>18.9725888324873</v>
      </c>
      <c r="J315" s="104">
        <f t="shared" si="54"/>
        <v>0</v>
      </c>
      <c r="K315" s="104" t="str">
        <f>IFERROR(IF(AND(J314=$H$2*1,MAX(K$64:K314)=MAX(L$64:L314)),MAX(K$64:K314)+1,""),"")</f>
        <v/>
      </c>
      <c r="L315" s="104" t="str">
        <f>IFERROR(IF(AND($F314/INDEX($F$64:$F315,MATCH(MAX(M$64:M315),M$64:M315,0)-1)&lt;(1-$P$2),MAX(K$64:K315)&gt;MAX(L$64:L314)),MAX(K$64:K315),""),"")</f>
        <v/>
      </c>
      <c r="M315" s="104" t="str">
        <f>IFERROR(IF(E315="","",IF(K315&lt;&gt;"",MAX(M$64:M314)+1,IF(AND($F314/INDEX($F$64:$F315,MATCH(MAX(M$64:M314),M$64:M314,0)-1)&gt;(1+$O$2),MAX(K$64:K315)&gt;MAX(L$64:L314)),MAX(M$64:M314)+1,""))),"")</f>
        <v/>
      </c>
      <c r="N315" s="91">
        <f t="shared" si="55"/>
        <v>0</v>
      </c>
      <c r="O315" s="91" t="str">
        <f>IFERROR(IF(AND(N314=$H$2*1,MAX(O$64:O314)=MAX(P$64:P314)),MAX(O$64:O314)+1,""),"")</f>
        <v/>
      </c>
      <c r="P315" s="91" t="str">
        <f>IFERROR(IF(MOD(MAX(Q$64:Q315),10*MAX(O$64:O315))&lt;=2,IF(AND(F314/INDEX($F$64:$F315,MATCH(MAX(O$64:O315),O$64:O315,0)-1)&lt;(1-$P$2),MAX(O$64:O315)&gt;MAX(P$64:P314)),MAX(O$64:O315),""),IF(AND($F314/INDEX($F$64:$F315,MATCH(MAX(Q$64:Q315),Q$64:Q315,0)-1)&lt;(1-$P$2),MAX(O$64:O315)&gt;MAX(P$64:P314)),MAX(O$64:O315),"")),"")</f>
        <v/>
      </c>
      <c r="Q315" s="91" t="str">
        <f>IFERROR(IF(E315="","",IF(O315&lt;&gt;"",MAX(O$64:O315)*10+1,IF(AND($F314/INDEX($F$64:$F315,MATCH(MAX(Q$64:Q314),Q$64:Q314,0)-1)&gt;(1+$O$2),MAX(O$64:O315)&gt;MAX(P$64:P314)),MAX(Q$64:Q314)+1,""))),"")</f>
        <v/>
      </c>
    </row>
    <row r="316" spans="1:17" x14ac:dyDescent="0.2">
      <c r="A316" s="13">
        <f>HLOOKUP($E$2,历史数据!$V$3:$AE$5000,ROW(A314),)</f>
        <v>236100</v>
      </c>
      <c r="B316" s="41">
        <v>36910</v>
      </c>
      <c r="C316" s="100">
        <f>IFERROR(IF(A316&lt;&gt;0,MAX($C$4:C315)+1,""),"")</f>
        <v>311</v>
      </c>
      <c r="D316" s="100"/>
      <c r="E316" s="99">
        <f t="shared" si="56"/>
        <v>36927</v>
      </c>
      <c r="F316" s="101">
        <f>IFERROR(VLOOKUP(E316,历史数据!AH:AJ,3,),"")</f>
        <v>19.063553299492401</v>
      </c>
      <c r="G316" s="101">
        <f t="shared" si="52"/>
        <v>20.534145516074449</v>
      </c>
      <c r="H316" s="105">
        <f t="shared" si="53"/>
        <v>-7.167098800564542E-4</v>
      </c>
      <c r="I316" s="101">
        <f>IFERROR(VLOOKUP(E316,历史数据!AH:AJ,2,),"")</f>
        <v>18.777664974619299</v>
      </c>
      <c r="J316" s="104">
        <f t="shared" si="54"/>
        <v>0</v>
      </c>
      <c r="K316" s="104" t="str">
        <f>IFERROR(IF(AND(J315=$H$2*1,MAX(K$64:K315)=MAX(L$64:L315)),MAX(K$64:K315)+1,""),"")</f>
        <v/>
      </c>
      <c r="L316" s="104" t="str">
        <f>IFERROR(IF(AND($F315/INDEX($F$64:$F316,MATCH(MAX(M$64:M316),M$64:M316,0)-1)&lt;(1-$P$2),MAX(K$64:K316)&gt;MAX(L$64:L315)),MAX(K$64:K316),""),"")</f>
        <v/>
      </c>
      <c r="M316" s="104" t="str">
        <f>IFERROR(IF(E316="","",IF(K316&lt;&gt;"",MAX(M$64:M315)+1,IF(AND($F315/INDEX($F$64:$F316,MATCH(MAX(M$64:M315),M$64:M315,0)-1)&gt;(1+$O$2),MAX(K$64:K316)&gt;MAX(L$64:L315)),MAX(M$64:M315)+1,""))),"")</f>
        <v/>
      </c>
      <c r="N316" s="91">
        <f t="shared" si="55"/>
        <v>0</v>
      </c>
      <c r="O316" s="91" t="str">
        <f>IFERROR(IF(AND(N315=$H$2*1,MAX(O$64:O315)=MAX(P$64:P315)),MAX(O$64:O315)+1,""),"")</f>
        <v/>
      </c>
      <c r="P316" s="91" t="str">
        <f>IFERROR(IF(MOD(MAX(Q$64:Q316),10*MAX(O$64:O316))&lt;=2,IF(AND(F315/INDEX($F$64:$F316,MATCH(MAX(O$64:O316),O$64:O316,0)-1)&lt;(1-$P$2),MAX(O$64:O316)&gt;MAX(P$64:P315)),MAX(O$64:O316),""),IF(AND($F315/INDEX($F$64:$F316,MATCH(MAX(Q$64:Q316),Q$64:Q316,0)-1)&lt;(1-$P$2),MAX(O$64:O316)&gt;MAX(P$64:P315)),MAX(O$64:O316),"")),"")</f>
        <v/>
      </c>
      <c r="Q316" s="91" t="str">
        <f>IFERROR(IF(E316="","",IF(O316&lt;&gt;"",MAX(O$64:O316)*10+1,IF(AND($F315/INDEX($F$64:$F316,MATCH(MAX(Q$64:Q315),Q$64:Q315,0)-1)&gt;(1+$O$2),MAX(O$64:O316)&gt;MAX(P$64:P315)),MAX(Q$64:Q315)+1,""))),"")</f>
        <v/>
      </c>
    </row>
    <row r="317" spans="1:17" x14ac:dyDescent="0.2">
      <c r="A317" s="13">
        <f>HLOOKUP($E$2,历史数据!$V$3:$AE$5000,ROW(A315),)</f>
        <v>233620</v>
      </c>
      <c r="B317" s="41">
        <v>36927</v>
      </c>
      <c r="C317" s="100">
        <f>IFERROR(IF(A317&lt;&gt;0,MAX($C$4:C316)+1,""),"")</f>
        <v>312</v>
      </c>
      <c r="D317" s="100"/>
      <c r="E317" s="99">
        <f t="shared" si="56"/>
        <v>36928</v>
      </c>
      <c r="F317" s="101">
        <f>IFERROR(VLOOKUP(E317,历史数据!AH:AJ,3,),"")</f>
        <v>18.907614213197999</v>
      </c>
      <c r="G317" s="101">
        <f t="shared" si="52"/>
        <v>20.514003384094757</v>
      </c>
      <c r="H317" s="105">
        <f t="shared" si="53"/>
        <v>-9.8090918679449857E-4</v>
      </c>
      <c r="I317" s="101">
        <f>IFERROR(VLOOKUP(E317,历史数据!AH:AJ,2,),"")</f>
        <v>18.9725888324873</v>
      </c>
      <c r="J317" s="104">
        <f t="shared" si="54"/>
        <v>0</v>
      </c>
      <c r="K317" s="104" t="str">
        <f>IFERROR(IF(AND(J316=$H$2*1,MAX(K$64:K316)=MAX(L$64:L316)),MAX(K$64:K316)+1,""),"")</f>
        <v/>
      </c>
      <c r="L317" s="104" t="str">
        <f>IFERROR(IF(AND($F316/INDEX($F$64:$F317,MATCH(MAX(M$64:M317),M$64:M317,0)-1)&lt;(1-$P$2),MAX(K$64:K317)&gt;MAX(L$64:L316)),MAX(K$64:K317),""),"")</f>
        <v/>
      </c>
      <c r="M317" s="104" t="str">
        <f>IFERROR(IF(E317="","",IF(K317&lt;&gt;"",MAX(M$64:M316)+1,IF(AND($F316/INDEX($F$64:$F317,MATCH(MAX(M$64:M316),M$64:M316,0)-1)&gt;(1+$O$2),MAX(K$64:K317)&gt;MAX(L$64:L316)),MAX(M$64:M316)+1,""))),"")</f>
        <v/>
      </c>
      <c r="N317" s="91">
        <f t="shared" si="55"/>
        <v>0</v>
      </c>
      <c r="O317" s="91" t="str">
        <f>IFERROR(IF(AND(N316=$H$2*1,MAX(O$64:O316)=MAX(P$64:P316)),MAX(O$64:O316)+1,""),"")</f>
        <v/>
      </c>
      <c r="P317" s="91" t="str">
        <f>IFERROR(IF(MOD(MAX(Q$64:Q317),10*MAX(O$64:O317))&lt;=2,IF(AND(F316/INDEX($F$64:$F317,MATCH(MAX(O$64:O317),O$64:O317,0)-1)&lt;(1-$P$2),MAX(O$64:O317)&gt;MAX(P$64:P316)),MAX(O$64:O317),""),IF(AND($F316/INDEX($F$64:$F317,MATCH(MAX(Q$64:Q317),Q$64:Q317,0)-1)&lt;(1-$P$2),MAX(O$64:O317)&gt;MAX(P$64:P316)),MAX(O$64:O317),"")),"")</f>
        <v/>
      </c>
      <c r="Q317" s="91" t="str">
        <f>IFERROR(IF(E317="","",IF(O317&lt;&gt;"",MAX(O$64:O317)*10+1,IF(AND($F316/INDEX($F$64:$F317,MATCH(MAX(Q$64:Q316),Q$64:Q316,0)-1)&gt;(1+$O$2),MAX(O$64:O317)&gt;MAX(P$64:P316)),MAX(Q$64:Q316)+1,""))),"")</f>
        <v/>
      </c>
    </row>
    <row r="318" spans="1:17" x14ac:dyDescent="0.2">
      <c r="A318" s="13">
        <f>HLOOKUP($E$2,历史数据!$V$3:$AE$5000,ROW(A316),)</f>
        <v>114100</v>
      </c>
      <c r="B318" s="41">
        <v>36928</v>
      </c>
      <c r="C318" s="100">
        <f>IFERROR(IF(A318&lt;&gt;0,MAX($C$4:C317)+1,""),"")</f>
        <v>313</v>
      </c>
      <c r="D318" s="100"/>
      <c r="E318" s="99">
        <f t="shared" si="56"/>
        <v>36929</v>
      </c>
      <c r="F318" s="101">
        <f>IFERROR(VLOOKUP(E318,历史数据!AH:AJ,3,),"")</f>
        <v>18.400812182741099</v>
      </c>
      <c r="G318" s="101">
        <f t="shared" si="52"/>
        <v>20.489529610829102</v>
      </c>
      <c r="H318" s="105">
        <f t="shared" si="53"/>
        <v>-1.1930276507914339E-3</v>
      </c>
      <c r="I318" s="101">
        <f>IFERROR(VLOOKUP(E318,历史数据!AH:AJ,2,),"")</f>
        <v>17.829035532994901</v>
      </c>
      <c r="J318" s="104">
        <f t="shared" si="54"/>
        <v>0</v>
      </c>
      <c r="K318" s="104" t="str">
        <f>IFERROR(IF(AND(J317=$H$2*1,MAX(K$64:K317)=MAX(L$64:L317)),MAX(K$64:K317)+1,""),"")</f>
        <v/>
      </c>
      <c r="L318" s="104" t="str">
        <f>IFERROR(IF(AND($F317/INDEX($F$64:$F318,MATCH(MAX(M$64:M318),M$64:M318,0)-1)&lt;(1-$P$2),MAX(K$64:K318)&gt;MAX(L$64:L317)),MAX(K$64:K318),""),"")</f>
        <v/>
      </c>
      <c r="M318" s="104" t="str">
        <f>IFERROR(IF(E318="","",IF(K318&lt;&gt;"",MAX(M$64:M317)+1,IF(AND($F317/INDEX($F$64:$F318,MATCH(MAX(M$64:M317),M$64:M317,0)-1)&gt;(1+$O$2),MAX(K$64:K318)&gt;MAX(L$64:L317)),MAX(M$64:M317)+1,""))),"")</f>
        <v/>
      </c>
      <c r="N318" s="91">
        <f t="shared" si="55"/>
        <v>0</v>
      </c>
      <c r="O318" s="91" t="str">
        <f>IFERROR(IF(AND(N317=$H$2*1,MAX(O$64:O317)=MAX(P$64:P317)),MAX(O$64:O317)+1,""),"")</f>
        <v/>
      </c>
      <c r="P318" s="91" t="str">
        <f>IFERROR(IF(MOD(MAX(Q$64:Q318),10*MAX(O$64:O318))&lt;=2,IF(AND(F317/INDEX($F$64:$F318,MATCH(MAX(O$64:O318),O$64:O318,0)-1)&lt;(1-$P$2),MAX(O$64:O318)&gt;MAX(P$64:P317)),MAX(O$64:O318),""),IF(AND($F317/INDEX($F$64:$F318,MATCH(MAX(Q$64:Q318),Q$64:Q318,0)-1)&lt;(1-$P$2),MAX(O$64:O318)&gt;MAX(P$64:P317)),MAX(O$64:O318),"")),"")</f>
        <v/>
      </c>
      <c r="Q318" s="91" t="str">
        <f>IFERROR(IF(E318="","",IF(O318&lt;&gt;"",MAX(O$64:O318)*10+1,IF(AND($F317/INDEX($F$64:$F318,MATCH(MAX(Q$64:Q317),Q$64:Q317,0)-1)&gt;(1+$O$2),MAX(O$64:O318)&gt;MAX(P$64:P317)),MAX(Q$64:Q317)+1,""))),"")</f>
        <v/>
      </c>
    </row>
    <row r="319" spans="1:17" x14ac:dyDescent="0.2">
      <c r="A319" s="13">
        <f>HLOOKUP($E$2,历史数据!$V$3:$AE$5000,ROW(A317),)</f>
        <v>142600</v>
      </c>
      <c r="B319" s="41">
        <v>36929</v>
      </c>
      <c r="C319" s="100">
        <f>IFERROR(IF(A319&lt;&gt;0,MAX($C$4:C318)+1,""),"")</f>
        <v>314</v>
      </c>
      <c r="D319" s="100"/>
      <c r="E319" s="99">
        <f t="shared" si="56"/>
        <v>36930</v>
      </c>
      <c r="F319" s="101">
        <f>IFERROR(VLOOKUP(E319,历史数据!AH:AJ,3,),"")</f>
        <v>17.556142131979701</v>
      </c>
      <c r="G319" s="101">
        <f t="shared" si="52"/>
        <v>20.451844331641286</v>
      </c>
      <c r="H319" s="105">
        <f t="shared" si="53"/>
        <v>-1.8392456978562066E-3</v>
      </c>
      <c r="I319" s="101">
        <f>IFERROR(VLOOKUP(E319,历史数据!AH:AJ,2,),"")</f>
        <v>18.322842639593901</v>
      </c>
      <c r="J319" s="104">
        <f t="shared" si="54"/>
        <v>0</v>
      </c>
      <c r="K319" s="104" t="str">
        <f>IFERROR(IF(AND(J318=$H$2*1,MAX(K$64:K318)=MAX(L$64:L318)),MAX(K$64:K318)+1,""),"")</f>
        <v/>
      </c>
      <c r="L319" s="104" t="str">
        <f>IFERROR(IF(AND($F318/INDEX($F$64:$F319,MATCH(MAX(M$64:M319),M$64:M319,0)-1)&lt;(1-$P$2),MAX(K$64:K319)&gt;MAX(L$64:L318)),MAX(K$64:K319),""),"")</f>
        <v/>
      </c>
      <c r="M319" s="104" t="str">
        <f>IFERROR(IF(E319="","",IF(K319&lt;&gt;"",MAX(M$64:M318)+1,IF(AND($F318/INDEX($F$64:$F319,MATCH(MAX(M$64:M318),M$64:M318,0)-1)&gt;(1+$O$2),MAX(K$64:K319)&gt;MAX(L$64:L318)),MAX(M$64:M318)+1,""))),"")</f>
        <v/>
      </c>
      <c r="N319" s="91">
        <f t="shared" si="55"/>
        <v>0</v>
      </c>
      <c r="O319" s="91" t="str">
        <f>IFERROR(IF(AND(N318=$H$2*1,MAX(O$64:O318)=MAX(P$64:P318)),MAX(O$64:O318)+1,""),"")</f>
        <v/>
      </c>
      <c r="P319" s="91" t="str">
        <f>IFERROR(IF(MOD(MAX(Q$64:Q319),10*MAX(O$64:O319))&lt;=2,IF(AND(F318/INDEX($F$64:$F319,MATCH(MAX(O$64:O319),O$64:O319,0)-1)&lt;(1-$P$2),MAX(O$64:O319)&gt;MAX(P$64:P318)),MAX(O$64:O319),""),IF(AND($F318/INDEX($F$64:$F319,MATCH(MAX(Q$64:Q319),Q$64:Q319,0)-1)&lt;(1-$P$2),MAX(O$64:O319)&gt;MAX(P$64:P318)),MAX(O$64:O319),"")),"")</f>
        <v/>
      </c>
      <c r="Q319" s="91" t="str">
        <f>IFERROR(IF(E319="","",IF(O319&lt;&gt;"",MAX(O$64:O319)*10+1,IF(AND($F318/INDEX($F$64:$F319,MATCH(MAX(Q$64:Q318),Q$64:Q318,0)-1)&gt;(1+$O$2),MAX(O$64:O319)&gt;MAX(P$64:P318)),MAX(Q$64:Q318)+1,""))),"")</f>
        <v/>
      </c>
    </row>
    <row r="320" spans="1:17" x14ac:dyDescent="0.2">
      <c r="A320" s="13">
        <f>HLOOKUP($E$2,历史数据!$V$3:$AE$5000,ROW(A318),)</f>
        <v>243620</v>
      </c>
      <c r="B320" s="41">
        <v>36930</v>
      </c>
      <c r="C320" s="100">
        <f>IFERROR(IF(A320&lt;&gt;0,MAX($C$4:C319)+1,""),"")</f>
        <v>315</v>
      </c>
      <c r="D320" s="100"/>
      <c r="E320" s="99">
        <f t="shared" si="56"/>
        <v>36931</v>
      </c>
      <c r="F320" s="101">
        <f>IFERROR(VLOOKUP(E320,历史数据!AH:AJ,3,),"")</f>
        <v>18.023959390862899</v>
      </c>
      <c r="G320" s="101">
        <f t="shared" si="52"/>
        <v>20.419790186125212</v>
      </c>
      <c r="H320" s="105">
        <f t="shared" si="53"/>
        <v>-1.5672985280101859E-3</v>
      </c>
      <c r="I320" s="101">
        <f>IFERROR(VLOOKUP(E320,历史数据!AH:AJ,2,),"")</f>
        <v>17.686091370558401</v>
      </c>
      <c r="J320" s="104">
        <f t="shared" si="54"/>
        <v>0</v>
      </c>
      <c r="K320" s="104" t="str">
        <f>IFERROR(IF(AND(J319=$H$2*1,MAX(K$64:K319)=MAX(L$64:L319)),MAX(K$64:K319)+1,""),"")</f>
        <v/>
      </c>
      <c r="L320" s="104" t="str">
        <f>IFERROR(IF(AND($F319/INDEX($F$64:$F320,MATCH(MAX(M$64:M320),M$64:M320,0)-1)&lt;(1-$P$2),MAX(K$64:K320)&gt;MAX(L$64:L319)),MAX(K$64:K320),""),"")</f>
        <v/>
      </c>
      <c r="M320" s="104" t="str">
        <f>IFERROR(IF(E320="","",IF(K320&lt;&gt;"",MAX(M$64:M319)+1,IF(AND($F319/INDEX($F$64:$F320,MATCH(MAX(M$64:M319),M$64:M319,0)-1)&gt;(1+$O$2),MAX(K$64:K320)&gt;MAX(L$64:L319)),MAX(M$64:M319)+1,""))),"")</f>
        <v/>
      </c>
      <c r="N320" s="91">
        <f t="shared" si="55"/>
        <v>0</v>
      </c>
      <c r="O320" s="91" t="str">
        <f>IFERROR(IF(AND(N319=$H$2*1,MAX(O$64:O319)=MAX(P$64:P319)),MAX(O$64:O319)+1,""),"")</f>
        <v/>
      </c>
      <c r="P320" s="91" t="str">
        <f>IFERROR(IF(MOD(MAX(Q$64:Q320),10*MAX(O$64:O320))&lt;=2,IF(AND(F319/INDEX($F$64:$F320,MATCH(MAX(O$64:O320),O$64:O320,0)-1)&lt;(1-$P$2),MAX(O$64:O320)&gt;MAX(P$64:P319)),MAX(O$64:O320),""),IF(AND($F319/INDEX($F$64:$F320,MATCH(MAX(Q$64:Q320),Q$64:Q320,0)-1)&lt;(1-$P$2),MAX(O$64:O320)&gt;MAX(P$64:P319)),MAX(O$64:O320),"")),"")</f>
        <v/>
      </c>
      <c r="Q320" s="91" t="str">
        <f>IFERROR(IF(E320="","",IF(O320&lt;&gt;"",MAX(O$64:O320)*10+1,IF(AND($F319/INDEX($F$64:$F320,MATCH(MAX(Q$64:Q319),Q$64:Q319,0)-1)&gt;(1+$O$2),MAX(O$64:O320)&gt;MAX(P$64:P319)),MAX(Q$64:Q319)+1,""))),"")</f>
        <v/>
      </c>
    </row>
    <row r="321" spans="1:17" x14ac:dyDescent="0.2">
      <c r="A321" s="13">
        <f>HLOOKUP($E$2,历史数据!$V$3:$AE$5000,ROW(A319),)</f>
        <v>229695</v>
      </c>
      <c r="B321" s="41">
        <v>36931</v>
      </c>
      <c r="C321" s="100">
        <f>IFERROR(IF(A321&lt;&gt;0,MAX($C$4:C320)+1,""),"")</f>
        <v>316</v>
      </c>
      <c r="D321" s="100"/>
      <c r="E321" s="99">
        <f t="shared" si="56"/>
        <v>36934</v>
      </c>
      <c r="F321" s="101">
        <f>IFERROR(VLOOKUP(E321,历史数据!AH:AJ,3,),"")</f>
        <v>18.1019289340102</v>
      </c>
      <c r="G321" s="101">
        <f t="shared" ref="G321:G384" si="57">IFERROR(IF(E321="","",AVERAGE(F262:F321)),"")</f>
        <v>20.396182741116753</v>
      </c>
      <c r="H321" s="105">
        <f t="shared" si="53"/>
        <v>-1.1561061496361269E-3</v>
      </c>
      <c r="I321" s="101">
        <f>IFERROR(VLOOKUP(E321,历史数据!AH:AJ,2,),"")</f>
        <v>18.036954314720798</v>
      </c>
      <c r="J321" s="104">
        <f t="shared" si="54"/>
        <v>0</v>
      </c>
      <c r="K321" s="104" t="str">
        <f>IFERROR(IF(AND(J320=$H$2*1,MAX(K$64:K320)=MAX(L$64:L320)),MAX(K$64:K320)+1,""),"")</f>
        <v/>
      </c>
      <c r="L321" s="104" t="str">
        <f>IFERROR(IF(AND($F320/INDEX($F$64:$F321,MATCH(MAX(M$64:M321),M$64:M321,0)-1)&lt;(1-$P$2),MAX(K$64:K321)&gt;MAX(L$64:L320)),MAX(K$64:K321),""),"")</f>
        <v/>
      </c>
      <c r="M321" s="104" t="str">
        <f>IFERROR(IF(E321="","",IF(K321&lt;&gt;"",MAX(M$64:M320)+1,IF(AND($F320/INDEX($F$64:$F321,MATCH(MAX(M$64:M320),M$64:M320,0)-1)&gt;(1+$O$2),MAX(K$64:K321)&gt;MAX(L$64:L320)),MAX(M$64:M320)+1,""))),"")</f>
        <v/>
      </c>
      <c r="N321" s="91">
        <f t="shared" si="55"/>
        <v>0</v>
      </c>
      <c r="O321" s="91" t="str">
        <f>IFERROR(IF(AND(N320=$H$2*1,MAX(O$64:O320)=MAX(P$64:P320)),MAX(O$64:O320)+1,""),"")</f>
        <v/>
      </c>
      <c r="P321" s="91" t="str">
        <f>IFERROR(IF(MOD(MAX(Q$64:Q321),10*MAX(O$64:O321))&lt;=2,IF(AND(F320/INDEX($F$64:$F321,MATCH(MAX(O$64:O321),O$64:O321,0)-1)&lt;(1-$P$2),MAX(O$64:O321)&gt;MAX(P$64:P320)),MAX(O$64:O321),""),IF(AND($F320/INDEX($F$64:$F321,MATCH(MAX(Q$64:Q321),Q$64:Q321,0)-1)&lt;(1-$P$2),MAX(O$64:O321)&gt;MAX(P$64:P320)),MAX(O$64:O321),"")),"")</f>
        <v/>
      </c>
      <c r="Q321" s="91" t="str">
        <f>IFERROR(IF(E321="","",IF(O321&lt;&gt;"",MAX(O$64:O321)*10+1,IF(AND($F320/INDEX($F$64:$F321,MATCH(MAX(Q$64:Q320),Q$64:Q320,0)-1)&gt;(1+$O$2),MAX(O$64:O321)&gt;MAX(P$64:P320)),MAX(Q$64:Q320)+1,""))),"")</f>
        <v/>
      </c>
    </row>
    <row r="322" spans="1:17" x14ac:dyDescent="0.2">
      <c r="A322" s="13">
        <f>HLOOKUP($E$2,历史数据!$V$3:$AE$5000,ROW(A320),)</f>
        <v>193782</v>
      </c>
      <c r="B322" s="41">
        <v>36934</v>
      </c>
      <c r="C322" s="100">
        <f>IFERROR(IF(A322&lt;&gt;0,MAX($C$4:C321)+1,""),"")</f>
        <v>317</v>
      </c>
      <c r="D322" s="100"/>
      <c r="E322" s="99">
        <f t="shared" si="56"/>
        <v>36935</v>
      </c>
      <c r="F322" s="101">
        <f>IFERROR(VLOOKUP(E322,历史数据!AH:AJ,3,),"")</f>
        <v>18.712690355329901</v>
      </c>
      <c r="G322" s="101">
        <f t="shared" si="57"/>
        <v>20.389685279187812</v>
      </c>
      <c r="H322" s="105">
        <f t="shared" ref="H322:H385" si="58">IFERROR(G322/G321-1,"")</f>
        <v>-3.1856264534457779E-4</v>
      </c>
      <c r="I322" s="101">
        <f>IFERROR(VLOOKUP(E322,历史数据!AH:AJ,2,),"")</f>
        <v>18.1019289340102</v>
      </c>
      <c r="J322" s="104">
        <f t="shared" ref="J322:J385" si="59">IFERROR(IF(L322&lt;&gt;"","0",IF(AND($H322&gt;0,$F322&gt;$G322),J321+1,0)),"")</f>
        <v>0</v>
      </c>
      <c r="K322" s="104" t="str">
        <f>IFERROR(IF(AND(J321=$H$2*1,MAX(K$64:K321)=MAX(L$64:L321)),MAX(K$64:K321)+1,""),"")</f>
        <v/>
      </c>
      <c r="L322" s="104" t="str">
        <f>IFERROR(IF(AND($F321/INDEX($F$64:$F322,MATCH(MAX(M$64:M322),M$64:M322,0)-1)&lt;(1-$P$2),MAX(K$64:K322)&gt;MAX(L$64:L321)),MAX(K$64:K322),""),"")</f>
        <v/>
      </c>
      <c r="M322" s="104" t="str">
        <f>IFERROR(IF(E322="","",IF(K322&lt;&gt;"",MAX(M$64:M321)+1,IF(AND($F321/INDEX($F$64:$F322,MATCH(MAX(M$64:M321),M$64:M321,0)-1)&gt;(1+$O$2),MAX(K$64:K322)&gt;MAX(L$64:L321)),MAX(M$64:M321)+1,""))),"")</f>
        <v/>
      </c>
      <c r="N322" s="91">
        <f t="shared" ref="N322:N385" si="60">IFERROR(IF(P322&lt;&gt;"","0",IF(AND($H322&gt;0,$F322&gt;$G322),N321+1,0)),"")</f>
        <v>0</v>
      </c>
      <c r="O322" s="91" t="str">
        <f>IFERROR(IF(AND(N321=$H$2*1,MAX(O$64:O321)=MAX(P$64:P321)),MAX(O$64:O321)+1,""),"")</f>
        <v/>
      </c>
      <c r="P322" s="91" t="str">
        <f>IFERROR(IF(MOD(MAX(Q$64:Q322),10*MAX(O$64:O322))&lt;=2,IF(AND(F321/INDEX($F$64:$F322,MATCH(MAX(O$64:O322),O$64:O322,0)-1)&lt;(1-$P$2),MAX(O$64:O322)&gt;MAX(P$64:P321)),MAX(O$64:O322),""),IF(AND($F321/INDEX($F$64:$F322,MATCH(MAX(Q$64:Q322),Q$64:Q322,0)-1)&lt;(1-$P$2),MAX(O$64:O322)&gt;MAX(P$64:P321)),MAX(O$64:O322),"")),"")</f>
        <v/>
      </c>
      <c r="Q322" s="91" t="str">
        <f>IFERROR(IF(E322="","",IF(O322&lt;&gt;"",MAX(O$64:O322)*10+1,IF(AND($F321/INDEX($F$64:$F322,MATCH(MAX(Q$64:Q321),Q$64:Q321,0)-1)&gt;(1+$O$2),MAX(O$64:O322)&gt;MAX(P$64:P321)),MAX(Q$64:Q321)+1,""))),"")</f>
        <v/>
      </c>
    </row>
    <row r="323" spans="1:17" x14ac:dyDescent="0.2">
      <c r="A323" s="13">
        <f>HLOOKUP($E$2,历史数据!$V$3:$AE$5000,ROW(A321),)</f>
        <v>299903</v>
      </c>
      <c r="B323" s="41">
        <v>36935</v>
      </c>
      <c r="C323" s="100">
        <f>IFERROR(IF(A323&lt;&gt;0,MAX($C$4:C322)+1,""),"")</f>
        <v>318</v>
      </c>
      <c r="D323" s="100"/>
      <c r="E323" s="99">
        <f t="shared" si="56"/>
        <v>36936</v>
      </c>
      <c r="F323" s="101">
        <f>IFERROR(VLOOKUP(E323,历史数据!AH:AJ,3,),"")</f>
        <v>19.219492385786801</v>
      </c>
      <c r="G323" s="101">
        <f t="shared" si="57"/>
        <v>20.390551607445005</v>
      </c>
      <c r="H323" s="105">
        <f t="shared" si="58"/>
        <v>4.2488554645725429E-5</v>
      </c>
      <c r="I323" s="101">
        <f>IFERROR(VLOOKUP(E323,历史数据!AH:AJ,2,),"")</f>
        <v>18.751675126903599</v>
      </c>
      <c r="J323" s="104">
        <f t="shared" si="59"/>
        <v>0</v>
      </c>
      <c r="K323" s="104" t="str">
        <f>IFERROR(IF(AND(J322=$H$2*1,MAX(K$64:K322)=MAX(L$64:L322)),MAX(K$64:K322)+1,""),"")</f>
        <v/>
      </c>
      <c r="L323" s="104" t="str">
        <f>IFERROR(IF(AND($F322/INDEX($F$64:$F323,MATCH(MAX(M$64:M323),M$64:M323,0)-1)&lt;(1-$P$2),MAX(K$64:K323)&gt;MAX(L$64:L322)),MAX(K$64:K323),""),"")</f>
        <v/>
      </c>
      <c r="M323" s="104" t="str">
        <f>IFERROR(IF(E323="","",IF(K323&lt;&gt;"",MAX(M$64:M322)+1,IF(AND($F322/INDEX($F$64:$F323,MATCH(MAX(M$64:M322),M$64:M322,0)-1)&gt;(1+$O$2),MAX(K$64:K323)&gt;MAX(L$64:L322)),MAX(M$64:M322)+1,""))),"")</f>
        <v/>
      </c>
      <c r="N323" s="91">
        <f t="shared" si="60"/>
        <v>0</v>
      </c>
      <c r="O323" s="91" t="str">
        <f>IFERROR(IF(AND(N322=$H$2*1,MAX(O$64:O322)=MAX(P$64:P322)),MAX(O$64:O322)+1,""),"")</f>
        <v/>
      </c>
      <c r="P323" s="91" t="str">
        <f>IFERROR(IF(MOD(MAX(Q$64:Q323),10*MAX(O$64:O323))&lt;=2,IF(AND(F322/INDEX($F$64:$F323,MATCH(MAX(O$64:O323),O$64:O323,0)-1)&lt;(1-$P$2),MAX(O$64:O323)&gt;MAX(P$64:P322)),MAX(O$64:O323),""),IF(AND($F322/INDEX($F$64:$F323,MATCH(MAX(Q$64:Q323),Q$64:Q323,0)-1)&lt;(1-$P$2),MAX(O$64:O323)&gt;MAX(P$64:P322)),MAX(O$64:O323),"")),"")</f>
        <v/>
      </c>
      <c r="Q323" s="91" t="str">
        <f>IFERROR(IF(E323="","",IF(O323&lt;&gt;"",MAX(O$64:O323)*10+1,IF(AND($F322/INDEX($F$64:$F323,MATCH(MAX(Q$64:Q322),Q$64:Q322,0)-1)&gt;(1+$O$2),MAX(O$64:O323)&gt;MAX(P$64:P322)),MAX(Q$64:Q322)+1,""))),"")</f>
        <v/>
      </c>
    </row>
    <row r="324" spans="1:17" x14ac:dyDescent="0.2">
      <c r="A324" s="13">
        <f>HLOOKUP($E$2,历史数据!$V$3:$AE$5000,ROW(A322),)</f>
        <v>536731</v>
      </c>
      <c r="B324" s="41">
        <v>36936</v>
      </c>
      <c r="C324" s="100">
        <f>IFERROR(IF(A324&lt;&gt;0,MAX($C$4:C323)+1,""),"")</f>
        <v>319</v>
      </c>
      <c r="D324" s="100"/>
      <c r="E324" s="99">
        <f t="shared" si="56"/>
        <v>36937</v>
      </c>
      <c r="F324" s="101">
        <f>IFERROR(VLOOKUP(E324,历史数据!AH:AJ,3,),"")</f>
        <v>19.180507614213202</v>
      </c>
      <c r="G324" s="101">
        <f t="shared" si="57"/>
        <v>20.387952622673431</v>
      </c>
      <c r="H324" s="105">
        <f t="shared" si="58"/>
        <v>-1.2746024833509839E-4</v>
      </c>
      <c r="I324" s="101">
        <f>IFERROR(VLOOKUP(E324,历史数据!AH:AJ,2,),"")</f>
        <v>19.2324873096447</v>
      </c>
      <c r="J324" s="104">
        <f t="shared" si="59"/>
        <v>0</v>
      </c>
      <c r="K324" s="104" t="str">
        <f>IFERROR(IF(AND(J323=$H$2*1,MAX(K$64:K323)=MAX(L$64:L323)),MAX(K$64:K323)+1,""),"")</f>
        <v/>
      </c>
      <c r="L324" s="104" t="str">
        <f>IFERROR(IF(AND($F323/INDEX($F$64:$F324,MATCH(MAX(M$64:M324),M$64:M324,0)-1)&lt;(1-$P$2),MAX(K$64:K324)&gt;MAX(L$64:L323)),MAX(K$64:K324),""),"")</f>
        <v/>
      </c>
      <c r="M324" s="104" t="str">
        <f>IFERROR(IF(E324="","",IF(K324&lt;&gt;"",MAX(M$64:M323)+1,IF(AND($F323/INDEX($F$64:$F324,MATCH(MAX(M$64:M323),M$64:M323,0)-1)&gt;(1+$O$2),MAX(K$64:K324)&gt;MAX(L$64:L323)),MAX(M$64:M323)+1,""))),"")</f>
        <v/>
      </c>
      <c r="N324" s="91">
        <f t="shared" si="60"/>
        <v>0</v>
      </c>
      <c r="O324" s="91" t="str">
        <f>IFERROR(IF(AND(N323=$H$2*1,MAX(O$64:O323)=MAX(P$64:P323)),MAX(O$64:O323)+1,""),"")</f>
        <v/>
      </c>
      <c r="P324" s="91" t="str">
        <f>IFERROR(IF(MOD(MAX(Q$64:Q324),10*MAX(O$64:O324))&lt;=2,IF(AND(F323/INDEX($F$64:$F324,MATCH(MAX(O$64:O324),O$64:O324,0)-1)&lt;(1-$P$2),MAX(O$64:O324)&gt;MAX(P$64:P323)),MAX(O$64:O324),""),IF(AND($F323/INDEX($F$64:$F324,MATCH(MAX(Q$64:Q324),Q$64:Q324,0)-1)&lt;(1-$P$2),MAX(O$64:O324)&gt;MAX(P$64:P323)),MAX(O$64:O324),"")),"")</f>
        <v/>
      </c>
      <c r="Q324" s="91" t="str">
        <f>IFERROR(IF(E324="","",IF(O324&lt;&gt;"",MAX(O$64:O324)*10+1,IF(AND($F323/INDEX($F$64:$F324,MATCH(MAX(Q$64:Q323),Q$64:Q323,0)-1)&gt;(1+$O$2),MAX(O$64:O324)&gt;MAX(P$64:P323)),MAX(Q$64:Q323)+1,""))),"")</f>
        <v/>
      </c>
    </row>
    <row r="325" spans="1:17" x14ac:dyDescent="0.2">
      <c r="A325" s="13">
        <f>HLOOKUP($E$2,历史数据!$V$3:$AE$5000,ROW(A323),)</f>
        <v>263530</v>
      </c>
      <c r="B325" s="41">
        <v>36937</v>
      </c>
      <c r="C325" s="100">
        <f>IFERROR(IF(A325&lt;&gt;0,MAX($C$4:C324)+1,""),"")</f>
        <v>320</v>
      </c>
      <c r="D325" s="100"/>
      <c r="E325" s="99">
        <f t="shared" si="56"/>
        <v>36938</v>
      </c>
      <c r="F325" s="101">
        <f>IFERROR(VLOOKUP(E325,历史数据!AH:AJ,3,),"")</f>
        <v>19.167512690355299</v>
      </c>
      <c r="G325" s="101">
        <f t="shared" si="57"/>
        <v>20.381455160744501</v>
      </c>
      <c r="H325" s="105">
        <f t="shared" si="58"/>
        <v>-3.1869124130223803E-4</v>
      </c>
      <c r="I325" s="101">
        <f>IFERROR(VLOOKUP(E325,历史数据!AH:AJ,2,),"")</f>
        <v>18.9725888324873</v>
      </c>
      <c r="J325" s="104">
        <f t="shared" si="59"/>
        <v>0</v>
      </c>
      <c r="K325" s="104" t="str">
        <f>IFERROR(IF(AND(J324=$H$2*1,MAX(K$64:K324)=MAX(L$64:L324)),MAX(K$64:K324)+1,""),"")</f>
        <v/>
      </c>
      <c r="L325" s="104" t="str">
        <f>IFERROR(IF(AND($F324/INDEX($F$64:$F325,MATCH(MAX(M$64:M325),M$64:M325,0)-1)&lt;(1-$P$2),MAX(K$64:K325)&gt;MAX(L$64:L324)),MAX(K$64:K325),""),"")</f>
        <v/>
      </c>
      <c r="M325" s="104" t="str">
        <f>IFERROR(IF(E325="","",IF(K325&lt;&gt;"",MAX(M$64:M324)+1,IF(AND($F324/INDEX($F$64:$F325,MATCH(MAX(M$64:M324),M$64:M324,0)-1)&gt;(1+$O$2),MAX(K$64:K325)&gt;MAX(L$64:L324)),MAX(M$64:M324)+1,""))),"")</f>
        <v/>
      </c>
      <c r="N325" s="91">
        <f t="shared" si="60"/>
        <v>0</v>
      </c>
      <c r="O325" s="91" t="str">
        <f>IFERROR(IF(AND(N324=$H$2*1,MAX(O$64:O324)=MAX(P$64:P324)),MAX(O$64:O324)+1,""),"")</f>
        <v/>
      </c>
      <c r="P325" s="91" t="str">
        <f>IFERROR(IF(MOD(MAX(Q$64:Q325),10*MAX(O$64:O325))&lt;=2,IF(AND(F324/INDEX($F$64:$F325,MATCH(MAX(O$64:O325),O$64:O325,0)-1)&lt;(1-$P$2),MAX(O$64:O325)&gt;MAX(P$64:P324)),MAX(O$64:O325),""),IF(AND($F324/INDEX($F$64:$F325,MATCH(MAX(Q$64:Q325),Q$64:Q325,0)-1)&lt;(1-$P$2),MAX(O$64:O325)&gt;MAX(P$64:P324)),MAX(O$64:O325),"")),"")</f>
        <v/>
      </c>
      <c r="Q325" s="91" t="str">
        <f>IFERROR(IF(E325="","",IF(O325&lt;&gt;"",MAX(O$64:O325)*10+1,IF(AND($F324/INDEX($F$64:$F325,MATCH(MAX(Q$64:Q324),Q$64:Q324,0)-1)&gt;(1+$O$2),MAX(O$64:O325)&gt;MAX(P$64:P324)),MAX(Q$64:Q324)+1,""))),"")</f>
        <v/>
      </c>
    </row>
    <row r="326" spans="1:17" x14ac:dyDescent="0.2">
      <c r="A326" s="13">
        <f>HLOOKUP($E$2,历史数据!$V$3:$AE$5000,ROW(A324),)</f>
        <v>216009</v>
      </c>
      <c r="B326" s="41">
        <v>36938</v>
      </c>
      <c r="C326" s="100">
        <f>IFERROR(IF(A326&lt;&gt;0,MAX($C$4:C325)+1,""),"")</f>
        <v>321</v>
      </c>
      <c r="D326" s="100"/>
      <c r="E326" s="99">
        <f t="shared" ref="E326:E389" si="61">IFERROR(INDEX(B:B,MATCH(ROW(A322),C:C,0)),"")</f>
        <v>36941</v>
      </c>
      <c r="F326" s="101">
        <f>IFERROR(VLOOKUP(E326,历史数据!AH:AJ,3,),"")</f>
        <v>19.570355329949201</v>
      </c>
      <c r="G326" s="101">
        <f t="shared" si="57"/>
        <v>20.377340101522844</v>
      </c>
      <c r="H326" s="105">
        <f t="shared" si="58"/>
        <v>-2.0190213059878559E-4</v>
      </c>
      <c r="I326" s="101">
        <f>IFERROR(VLOOKUP(E326,历史数据!AH:AJ,2,),"")</f>
        <v>19.1285279187817</v>
      </c>
      <c r="J326" s="104">
        <f t="shared" si="59"/>
        <v>0</v>
      </c>
      <c r="K326" s="104" t="str">
        <f>IFERROR(IF(AND(J325=$H$2*1,MAX(K$64:K325)=MAX(L$64:L325)),MAX(K$64:K325)+1,""),"")</f>
        <v/>
      </c>
      <c r="L326" s="104" t="str">
        <f>IFERROR(IF(AND($F325/INDEX($F$64:$F326,MATCH(MAX(M$64:M326),M$64:M326,0)-1)&lt;(1-$P$2),MAX(K$64:K326)&gt;MAX(L$64:L325)),MAX(K$64:K326),""),"")</f>
        <v/>
      </c>
      <c r="M326" s="104" t="str">
        <f>IFERROR(IF(E326="","",IF(K326&lt;&gt;"",MAX(M$64:M325)+1,IF(AND($F325/INDEX($F$64:$F326,MATCH(MAX(M$64:M325),M$64:M325,0)-1)&gt;(1+$O$2),MAX(K$64:K326)&gt;MAX(L$64:L325)),MAX(M$64:M325)+1,""))),"")</f>
        <v/>
      </c>
      <c r="N326" s="91">
        <f t="shared" si="60"/>
        <v>0</v>
      </c>
      <c r="O326" s="91" t="str">
        <f>IFERROR(IF(AND(N325=$H$2*1,MAX(O$64:O325)=MAX(P$64:P325)),MAX(O$64:O325)+1,""),"")</f>
        <v/>
      </c>
      <c r="P326" s="91" t="str">
        <f>IFERROR(IF(MOD(MAX(Q$64:Q326),10*MAX(O$64:O326))&lt;=2,IF(AND(F325/INDEX($F$64:$F326,MATCH(MAX(O$64:O326),O$64:O326,0)-1)&lt;(1-$P$2),MAX(O$64:O326)&gt;MAX(P$64:P325)),MAX(O$64:O326),""),IF(AND($F325/INDEX($F$64:$F326,MATCH(MAX(Q$64:Q326),Q$64:Q326,0)-1)&lt;(1-$P$2),MAX(O$64:O326)&gt;MAX(P$64:P325)),MAX(O$64:O326),"")),"")</f>
        <v/>
      </c>
      <c r="Q326" s="91" t="str">
        <f>IFERROR(IF(E326="","",IF(O326&lt;&gt;"",MAX(O$64:O326)*10+1,IF(AND($F325/INDEX($F$64:$F326,MATCH(MAX(Q$64:Q325),Q$64:Q325,0)-1)&gt;(1+$O$2),MAX(O$64:O326)&gt;MAX(P$64:P325)),MAX(Q$64:Q325)+1,""))),"")</f>
        <v/>
      </c>
    </row>
    <row r="327" spans="1:17" x14ac:dyDescent="0.2">
      <c r="A327" s="13">
        <f>HLOOKUP($E$2,历史数据!$V$3:$AE$5000,ROW(A325),)</f>
        <v>503374</v>
      </c>
      <c r="B327" s="41">
        <v>36941</v>
      </c>
      <c r="C327" s="100">
        <f>IFERROR(IF(A327&lt;&gt;0,MAX($C$4:C326)+1,""),"")</f>
        <v>322</v>
      </c>
      <c r="D327" s="100"/>
      <c r="E327" s="99">
        <f t="shared" si="61"/>
        <v>36942</v>
      </c>
      <c r="F327" s="101">
        <f>IFERROR(VLOOKUP(E327,历史数据!AH:AJ,3,),"")</f>
        <v>19.310456852791901</v>
      </c>
      <c r="G327" s="101">
        <f t="shared" si="57"/>
        <v>20.353949238578682</v>
      </c>
      <c r="H327" s="105">
        <f t="shared" si="58"/>
        <v>-1.1478859766596017E-3</v>
      </c>
      <c r="I327" s="101">
        <f>IFERROR(VLOOKUP(E327,历史数据!AH:AJ,2,),"")</f>
        <v>19.635329949238599</v>
      </c>
      <c r="J327" s="104">
        <f t="shared" si="59"/>
        <v>0</v>
      </c>
      <c r="K327" s="104" t="str">
        <f>IFERROR(IF(AND(J326=$H$2*1,MAX(K$64:K326)=MAX(L$64:L326)),MAX(K$64:K326)+1,""),"")</f>
        <v/>
      </c>
      <c r="L327" s="104" t="str">
        <f>IFERROR(IF(AND($F326/INDEX($F$64:$F327,MATCH(MAX(M$64:M327),M$64:M327,0)-1)&lt;(1-$P$2),MAX(K$64:K327)&gt;MAX(L$64:L326)),MAX(K$64:K327),""),"")</f>
        <v/>
      </c>
      <c r="M327" s="104" t="str">
        <f>IFERROR(IF(E327="","",IF(K327&lt;&gt;"",MAX(M$64:M326)+1,IF(AND($F326/INDEX($F$64:$F327,MATCH(MAX(M$64:M326),M$64:M326,0)-1)&gt;(1+$O$2),MAX(K$64:K327)&gt;MAX(L$64:L326)),MAX(M$64:M326)+1,""))),"")</f>
        <v/>
      </c>
      <c r="N327" s="91">
        <f t="shared" si="60"/>
        <v>0</v>
      </c>
      <c r="O327" s="91" t="str">
        <f>IFERROR(IF(AND(N326=$H$2*1,MAX(O$64:O326)=MAX(P$64:P326)),MAX(O$64:O326)+1,""),"")</f>
        <v/>
      </c>
      <c r="P327" s="91" t="str">
        <f>IFERROR(IF(MOD(MAX(Q$64:Q327),10*MAX(O$64:O327))&lt;=2,IF(AND(F326/INDEX($F$64:$F327,MATCH(MAX(O$64:O327),O$64:O327,0)-1)&lt;(1-$P$2),MAX(O$64:O327)&gt;MAX(P$64:P326)),MAX(O$64:O327),""),IF(AND($F326/INDEX($F$64:$F327,MATCH(MAX(Q$64:Q327),Q$64:Q327,0)-1)&lt;(1-$P$2),MAX(O$64:O327)&gt;MAX(P$64:P326)),MAX(O$64:O327),"")),"")</f>
        <v/>
      </c>
      <c r="Q327" s="91" t="str">
        <f>IFERROR(IF(E327="","",IF(O327&lt;&gt;"",MAX(O$64:O327)*10+1,IF(AND($F326/INDEX($F$64:$F327,MATCH(MAX(Q$64:Q326),Q$64:Q326,0)-1)&gt;(1+$O$2),MAX(O$64:O327)&gt;MAX(P$64:P326)),MAX(Q$64:Q326)+1,""))),"")</f>
        <v/>
      </c>
    </row>
    <row r="328" spans="1:17" x14ac:dyDescent="0.2">
      <c r="A328" s="13">
        <f>HLOOKUP($E$2,历史数据!$V$3:$AE$5000,ROW(A326),)</f>
        <v>388887</v>
      </c>
      <c r="B328" s="41">
        <v>36942</v>
      </c>
      <c r="C328" s="100">
        <f>IFERROR(IF(A328&lt;&gt;0,MAX($C$4:C327)+1,""),"")</f>
        <v>323</v>
      </c>
      <c r="D328" s="100"/>
      <c r="E328" s="99">
        <f t="shared" si="61"/>
        <v>36943</v>
      </c>
      <c r="F328" s="101">
        <f>IFERROR(VLOOKUP(E328,历史数据!AH:AJ,3,),"")</f>
        <v>18.920609137055798</v>
      </c>
      <c r="G328" s="101">
        <f t="shared" si="57"/>
        <v>20.3227614213198</v>
      </c>
      <c r="H328" s="105">
        <f t="shared" si="58"/>
        <v>-1.5322735108216357E-3</v>
      </c>
      <c r="I328" s="101">
        <f>IFERROR(VLOOKUP(E328,历史数据!AH:AJ,2,),"")</f>
        <v>19.271472081218299</v>
      </c>
      <c r="J328" s="104">
        <f t="shared" si="59"/>
        <v>0</v>
      </c>
      <c r="K328" s="104" t="str">
        <f>IFERROR(IF(AND(J327=$H$2*1,MAX(K$64:K327)=MAX(L$64:L327)),MAX(K$64:K327)+1,""),"")</f>
        <v/>
      </c>
      <c r="L328" s="104" t="str">
        <f>IFERROR(IF(AND($F327/INDEX($F$64:$F328,MATCH(MAX(M$64:M328),M$64:M328,0)-1)&lt;(1-$P$2),MAX(K$64:K328)&gt;MAX(L$64:L327)),MAX(K$64:K328),""),"")</f>
        <v/>
      </c>
      <c r="M328" s="104" t="str">
        <f>IFERROR(IF(E328="","",IF(K328&lt;&gt;"",MAX(M$64:M327)+1,IF(AND($F327/INDEX($F$64:$F328,MATCH(MAX(M$64:M327),M$64:M327,0)-1)&gt;(1+$O$2),MAX(K$64:K328)&gt;MAX(L$64:L327)),MAX(M$64:M327)+1,""))),"")</f>
        <v/>
      </c>
      <c r="N328" s="91">
        <f t="shared" si="60"/>
        <v>0</v>
      </c>
      <c r="O328" s="91" t="str">
        <f>IFERROR(IF(AND(N327=$H$2*1,MAX(O$64:O327)=MAX(P$64:P327)),MAX(O$64:O327)+1,""),"")</f>
        <v/>
      </c>
      <c r="P328" s="91" t="str">
        <f>IFERROR(IF(MOD(MAX(Q$64:Q328),10*MAX(O$64:O328))&lt;=2,IF(AND(F327/INDEX($F$64:$F328,MATCH(MAX(O$64:O328),O$64:O328,0)-1)&lt;(1-$P$2),MAX(O$64:O328)&gt;MAX(P$64:P327)),MAX(O$64:O328),""),IF(AND($F327/INDEX($F$64:$F328,MATCH(MAX(Q$64:Q328),Q$64:Q328,0)-1)&lt;(1-$P$2),MAX(O$64:O328)&gt;MAX(P$64:P327)),MAX(O$64:O328),"")),"")</f>
        <v/>
      </c>
      <c r="Q328" s="91" t="str">
        <f>IFERROR(IF(E328="","",IF(O328&lt;&gt;"",MAX(O$64:O328)*10+1,IF(AND($F327/INDEX($F$64:$F328,MATCH(MAX(Q$64:Q327),Q$64:Q327,0)-1)&gt;(1+$O$2),MAX(O$64:O328)&gt;MAX(P$64:P327)),MAX(Q$64:Q327)+1,""))),"")</f>
        <v/>
      </c>
    </row>
    <row r="329" spans="1:17" x14ac:dyDescent="0.2">
      <c r="A329" s="13">
        <f>HLOOKUP($E$2,历史数据!$V$3:$AE$5000,ROW(A327),)</f>
        <v>240390</v>
      </c>
      <c r="B329" s="41">
        <v>36943</v>
      </c>
      <c r="C329" s="100">
        <f>IFERROR(IF(A329&lt;&gt;0,MAX($C$4:C328)+1,""),"")</f>
        <v>324</v>
      </c>
      <c r="D329" s="100"/>
      <c r="E329" s="99">
        <f t="shared" si="61"/>
        <v>36944</v>
      </c>
      <c r="F329" s="101">
        <f>IFERROR(VLOOKUP(E329,历史数据!AH:AJ,3,),"")</f>
        <v>18.9855837563452</v>
      </c>
      <c r="G329" s="101">
        <f t="shared" si="57"/>
        <v>20.301319796954321</v>
      </c>
      <c r="H329" s="105">
        <f t="shared" si="58"/>
        <v>-1.0550546710146325E-3</v>
      </c>
      <c r="I329" s="101">
        <f>IFERROR(VLOOKUP(E329,历史数据!AH:AJ,2,),"")</f>
        <v>18.842639593908601</v>
      </c>
      <c r="J329" s="104">
        <f t="shared" si="59"/>
        <v>0</v>
      </c>
      <c r="K329" s="104" t="str">
        <f>IFERROR(IF(AND(J328=$H$2*1,MAX(K$64:K328)=MAX(L$64:L328)),MAX(K$64:K328)+1,""),"")</f>
        <v/>
      </c>
      <c r="L329" s="104" t="str">
        <f>IFERROR(IF(AND($F328/INDEX($F$64:$F329,MATCH(MAX(M$64:M329),M$64:M329,0)-1)&lt;(1-$P$2),MAX(K$64:K329)&gt;MAX(L$64:L328)),MAX(K$64:K329),""),"")</f>
        <v/>
      </c>
      <c r="M329" s="104" t="str">
        <f>IFERROR(IF(E329="","",IF(K329&lt;&gt;"",MAX(M$64:M328)+1,IF(AND($F328/INDEX($F$64:$F329,MATCH(MAX(M$64:M328),M$64:M328,0)-1)&gt;(1+$O$2),MAX(K$64:K329)&gt;MAX(L$64:L328)),MAX(M$64:M328)+1,""))),"")</f>
        <v/>
      </c>
      <c r="N329" s="91">
        <f t="shared" si="60"/>
        <v>0</v>
      </c>
      <c r="O329" s="91" t="str">
        <f>IFERROR(IF(AND(N328=$H$2*1,MAX(O$64:O328)=MAX(P$64:P328)),MAX(O$64:O328)+1,""),"")</f>
        <v/>
      </c>
      <c r="P329" s="91" t="str">
        <f>IFERROR(IF(MOD(MAX(Q$64:Q329),10*MAX(O$64:O329))&lt;=2,IF(AND(F328/INDEX($F$64:$F329,MATCH(MAX(O$64:O329),O$64:O329,0)-1)&lt;(1-$P$2),MAX(O$64:O329)&gt;MAX(P$64:P328)),MAX(O$64:O329),""),IF(AND($F328/INDEX($F$64:$F329,MATCH(MAX(Q$64:Q329),Q$64:Q329,0)-1)&lt;(1-$P$2),MAX(O$64:O329)&gt;MAX(P$64:P328)),MAX(O$64:O329),"")),"")</f>
        <v/>
      </c>
      <c r="Q329" s="91" t="str">
        <f>IFERROR(IF(E329="","",IF(O329&lt;&gt;"",MAX(O$64:O329)*10+1,IF(AND($F328/INDEX($F$64:$F329,MATCH(MAX(Q$64:Q328),Q$64:Q328,0)-1)&gt;(1+$O$2),MAX(O$64:O329)&gt;MAX(P$64:P328)),MAX(Q$64:Q328)+1,""))),"")</f>
        <v/>
      </c>
    </row>
    <row r="330" spans="1:17" x14ac:dyDescent="0.2">
      <c r="A330" s="13">
        <f>HLOOKUP($E$2,历史数据!$V$3:$AE$5000,ROW(A328),)</f>
        <v>201910</v>
      </c>
      <c r="B330" s="41">
        <v>36944</v>
      </c>
      <c r="C330" s="100">
        <f>IFERROR(IF(A330&lt;&gt;0,MAX($C$4:C329)+1,""),"")</f>
        <v>325</v>
      </c>
      <c r="D330" s="100"/>
      <c r="E330" s="99">
        <f t="shared" si="61"/>
        <v>36945</v>
      </c>
      <c r="F330" s="101">
        <f>IFERROR(VLOOKUP(E330,历史数据!AH:AJ,3,),"")</f>
        <v>19.076548223350301</v>
      </c>
      <c r="G330" s="101">
        <f t="shared" si="57"/>
        <v>20.279228426395946</v>
      </c>
      <c r="H330" s="105">
        <f t="shared" si="58"/>
        <v>-1.0881741078572205E-3</v>
      </c>
      <c r="I330" s="101">
        <f>IFERROR(VLOOKUP(E330,历史数据!AH:AJ,2,),"")</f>
        <v>19.037563451776599</v>
      </c>
      <c r="J330" s="104">
        <f t="shared" si="59"/>
        <v>0</v>
      </c>
      <c r="K330" s="104" t="str">
        <f>IFERROR(IF(AND(J329=$H$2*1,MAX(K$64:K329)=MAX(L$64:L329)),MAX(K$64:K329)+1,""),"")</f>
        <v/>
      </c>
      <c r="L330" s="104" t="str">
        <f>IFERROR(IF(AND($F329/INDEX($F$64:$F330,MATCH(MAX(M$64:M330),M$64:M330,0)-1)&lt;(1-$P$2),MAX(K$64:K330)&gt;MAX(L$64:L329)),MAX(K$64:K330),""),"")</f>
        <v/>
      </c>
      <c r="M330" s="104" t="str">
        <f>IFERROR(IF(E330="","",IF(K330&lt;&gt;"",MAX(M$64:M329)+1,IF(AND($F329/INDEX($F$64:$F330,MATCH(MAX(M$64:M329),M$64:M329,0)-1)&gt;(1+$O$2),MAX(K$64:K330)&gt;MAX(L$64:L329)),MAX(M$64:M329)+1,""))),"")</f>
        <v/>
      </c>
      <c r="N330" s="91">
        <f t="shared" si="60"/>
        <v>0</v>
      </c>
      <c r="O330" s="91" t="str">
        <f>IFERROR(IF(AND(N329=$H$2*1,MAX(O$64:O329)=MAX(P$64:P329)),MAX(O$64:O329)+1,""),"")</f>
        <v/>
      </c>
      <c r="P330" s="91" t="str">
        <f>IFERROR(IF(MOD(MAX(Q$64:Q330),10*MAX(O$64:O330))&lt;=2,IF(AND(F329/INDEX($F$64:$F330,MATCH(MAX(O$64:O330),O$64:O330,0)-1)&lt;(1-$P$2),MAX(O$64:O330)&gt;MAX(P$64:P329)),MAX(O$64:O330),""),IF(AND($F329/INDEX($F$64:$F330,MATCH(MAX(Q$64:Q330),Q$64:Q330,0)-1)&lt;(1-$P$2),MAX(O$64:O330)&gt;MAX(P$64:P329)),MAX(O$64:O330),"")),"")</f>
        <v/>
      </c>
      <c r="Q330" s="91" t="str">
        <f>IFERROR(IF(E330="","",IF(O330&lt;&gt;"",MAX(O$64:O330)*10+1,IF(AND($F329/INDEX($F$64:$F330,MATCH(MAX(Q$64:Q329),Q$64:Q329,0)-1)&gt;(1+$O$2),MAX(O$64:O330)&gt;MAX(P$64:P329)),MAX(Q$64:Q329)+1,""))),"")</f>
        <v/>
      </c>
    </row>
    <row r="331" spans="1:17" x14ac:dyDescent="0.2">
      <c r="A331" s="13">
        <f>HLOOKUP($E$2,历史数据!$V$3:$AE$5000,ROW(A329),)</f>
        <v>139990</v>
      </c>
      <c r="B331" s="41">
        <v>36945</v>
      </c>
      <c r="C331" s="100">
        <f>IFERROR(IF(A331&lt;&gt;0,MAX($C$4:C330)+1,""),"")</f>
        <v>326</v>
      </c>
      <c r="D331" s="100"/>
      <c r="E331" s="99">
        <f t="shared" si="61"/>
        <v>36948</v>
      </c>
      <c r="F331" s="101">
        <f>IFERROR(VLOOKUP(E331,历史数据!AH:AJ,3,),"")</f>
        <v>19.8692385786802</v>
      </c>
      <c r="G331" s="101">
        <f t="shared" si="57"/>
        <v>20.276196277495778</v>
      </c>
      <c r="H331" s="105">
        <f t="shared" si="58"/>
        <v>-1.4951993421119525E-4</v>
      </c>
      <c r="I331" s="101">
        <f>IFERROR(VLOOKUP(E331,历史数据!AH:AJ,2,),"")</f>
        <v>18.582741116751301</v>
      </c>
      <c r="J331" s="104">
        <f t="shared" si="59"/>
        <v>0</v>
      </c>
      <c r="K331" s="104" t="str">
        <f>IFERROR(IF(AND(J330=$H$2*1,MAX(K$64:K330)=MAX(L$64:L330)),MAX(K$64:K330)+1,""),"")</f>
        <v/>
      </c>
      <c r="L331" s="104" t="str">
        <f>IFERROR(IF(AND($F330/INDEX($F$64:$F331,MATCH(MAX(M$64:M331),M$64:M331,0)-1)&lt;(1-$P$2),MAX(K$64:K331)&gt;MAX(L$64:L330)),MAX(K$64:K331),""),"")</f>
        <v/>
      </c>
      <c r="M331" s="104" t="str">
        <f>IFERROR(IF(E331="","",IF(K331&lt;&gt;"",MAX(M$64:M330)+1,IF(AND($F330/INDEX($F$64:$F331,MATCH(MAX(M$64:M330),M$64:M330,0)-1)&gt;(1+$O$2),MAX(K$64:K331)&gt;MAX(L$64:L330)),MAX(M$64:M330)+1,""))),"")</f>
        <v/>
      </c>
      <c r="N331" s="91">
        <f t="shared" si="60"/>
        <v>0</v>
      </c>
      <c r="O331" s="91" t="str">
        <f>IFERROR(IF(AND(N330=$H$2*1,MAX(O$64:O330)=MAX(P$64:P330)),MAX(O$64:O330)+1,""),"")</f>
        <v/>
      </c>
      <c r="P331" s="91" t="str">
        <f>IFERROR(IF(MOD(MAX(Q$64:Q331),10*MAX(O$64:O331))&lt;=2,IF(AND(F330/INDEX($F$64:$F331,MATCH(MAX(O$64:O331),O$64:O331,0)-1)&lt;(1-$P$2),MAX(O$64:O331)&gt;MAX(P$64:P330)),MAX(O$64:O331),""),IF(AND($F330/INDEX($F$64:$F331,MATCH(MAX(Q$64:Q331),Q$64:Q331,0)-1)&lt;(1-$P$2),MAX(O$64:O331)&gt;MAX(P$64:P330)),MAX(O$64:O331),"")),"")</f>
        <v/>
      </c>
      <c r="Q331" s="91" t="str">
        <f>IFERROR(IF(E331="","",IF(O331&lt;&gt;"",MAX(O$64:O331)*10+1,IF(AND($F330/INDEX($F$64:$F331,MATCH(MAX(Q$64:Q330),Q$64:Q330,0)-1)&gt;(1+$O$2),MAX(O$64:O331)&gt;MAX(P$64:P330)),MAX(Q$64:Q330)+1,""))),"")</f>
        <v/>
      </c>
    </row>
    <row r="332" spans="1:17" x14ac:dyDescent="0.2">
      <c r="A332" s="13">
        <f>HLOOKUP($E$2,历史数据!$V$3:$AE$5000,ROW(A330),)</f>
        <v>421898</v>
      </c>
      <c r="B332" s="41">
        <v>36948</v>
      </c>
      <c r="C332" s="100">
        <f>IFERROR(IF(A332&lt;&gt;0,MAX($C$4:C331)+1,""),"")</f>
        <v>327</v>
      </c>
      <c r="D332" s="100"/>
      <c r="E332" s="99">
        <f t="shared" si="61"/>
        <v>36949</v>
      </c>
      <c r="F332" s="101">
        <f>IFERROR(VLOOKUP(E332,历史数据!AH:AJ,3,),"")</f>
        <v>19.7522842639594</v>
      </c>
      <c r="G332" s="101">
        <f t="shared" si="57"/>
        <v>20.274247038917096</v>
      </c>
      <c r="H332" s="105">
        <f t="shared" si="58"/>
        <v>-9.6134331706299037E-5</v>
      </c>
      <c r="I332" s="101">
        <f>IFERROR(VLOOKUP(E332,历史数据!AH:AJ,2,),"")</f>
        <v>19.947208121827401</v>
      </c>
      <c r="J332" s="104">
        <f t="shared" si="59"/>
        <v>0</v>
      </c>
      <c r="K332" s="104" t="str">
        <f>IFERROR(IF(AND(J331=$H$2*1,MAX(K$64:K331)=MAX(L$64:L331)),MAX(K$64:K331)+1,""),"")</f>
        <v/>
      </c>
      <c r="L332" s="104" t="str">
        <f>IFERROR(IF(AND($F331/INDEX($F$64:$F332,MATCH(MAX(M$64:M332),M$64:M332,0)-1)&lt;(1-$P$2),MAX(K$64:K332)&gt;MAX(L$64:L331)),MAX(K$64:K332),""),"")</f>
        <v/>
      </c>
      <c r="M332" s="104" t="str">
        <f>IFERROR(IF(E332="","",IF(K332&lt;&gt;"",MAX(M$64:M331)+1,IF(AND($F331/INDEX($F$64:$F332,MATCH(MAX(M$64:M331),M$64:M331,0)-1)&gt;(1+$O$2),MAX(K$64:K332)&gt;MAX(L$64:L331)),MAX(M$64:M331)+1,""))),"")</f>
        <v/>
      </c>
      <c r="N332" s="91">
        <f t="shared" si="60"/>
        <v>0</v>
      </c>
      <c r="O332" s="91" t="str">
        <f>IFERROR(IF(AND(N331=$H$2*1,MAX(O$64:O331)=MAX(P$64:P331)),MAX(O$64:O331)+1,""),"")</f>
        <v/>
      </c>
      <c r="P332" s="91" t="str">
        <f>IFERROR(IF(MOD(MAX(Q$64:Q332),10*MAX(O$64:O332))&lt;=2,IF(AND(F331/INDEX($F$64:$F332,MATCH(MAX(O$64:O332),O$64:O332,0)-1)&lt;(1-$P$2),MAX(O$64:O332)&gt;MAX(P$64:P331)),MAX(O$64:O332),""),IF(AND($F331/INDEX($F$64:$F332,MATCH(MAX(Q$64:Q332),Q$64:Q332,0)-1)&lt;(1-$P$2),MAX(O$64:O332)&gt;MAX(P$64:P331)),MAX(O$64:O332),"")),"")</f>
        <v/>
      </c>
      <c r="Q332" s="91" t="str">
        <f>IFERROR(IF(E332="","",IF(O332&lt;&gt;"",MAX(O$64:O332)*10+1,IF(AND($F331/INDEX($F$64:$F332,MATCH(MAX(Q$64:Q331),Q$64:Q331,0)-1)&gt;(1+$O$2),MAX(O$64:O332)&gt;MAX(P$64:P331)),MAX(Q$64:Q331)+1,""))),"")</f>
        <v/>
      </c>
    </row>
    <row r="333" spans="1:17" x14ac:dyDescent="0.2">
      <c r="A333" s="13">
        <f>HLOOKUP($E$2,历史数据!$V$3:$AE$5000,ROW(A331),)</f>
        <v>164310</v>
      </c>
      <c r="B333" s="41">
        <v>36949</v>
      </c>
      <c r="C333" s="100">
        <f>IFERROR(IF(A333&lt;&gt;0,MAX($C$4:C332)+1,""),"")</f>
        <v>328</v>
      </c>
      <c r="D333" s="100"/>
      <c r="E333" s="99">
        <f t="shared" si="61"/>
        <v>36950</v>
      </c>
      <c r="F333" s="101">
        <f>IFERROR(VLOOKUP(E333,历史数据!AH:AJ,3,),"")</f>
        <v>19.8562436548223</v>
      </c>
      <c r="G333" s="101">
        <f t="shared" si="57"/>
        <v>20.26948223350254</v>
      </c>
      <c r="H333" s="105">
        <f t="shared" si="58"/>
        <v>-2.3501762632216483E-4</v>
      </c>
      <c r="I333" s="101">
        <f>IFERROR(VLOOKUP(E333,历史数据!AH:AJ,2,),"")</f>
        <v>19.778274111675099</v>
      </c>
      <c r="J333" s="104">
        <f t="shared" si="59"/>
        <v>0</v>
      </c>
      <c r="K333" s="104" t="str">
        <f>IFERROR(IF(AND(J332=$H$2*1,MAX(K$64:K332)=MAX(L$64:L332)),MAX(K$64:K332)+1,""),"")</f>
        <v/>
      </c>
      <c r="L333" s="104" t="str">
        <f>IFERROR(IF(AND($F332/INDEX($F$64:$F333,MATCH(MAX(M$64:M333),M$64:M333,0)-1)&lt;(1-$P$2),MAX(K$64:K333)&gt;MAX(L$64:L332)),MAX(K$64:K333),""),"")</f>
        <v/>
      </c>
      <c r="M333" s="104" t="str">
        <f>IFERROR(IF(E333="","",IF(K333&lt;&gt;"",MAX(M$64:M332)+1,IF(AND($F332/INDEX($F$64:$F333,MATCH(MAX(M$64:M332),M$64:M332,0)-1)&gt;(1+$O$2),MAX(K$64:K333)&gt;MAX(L$64:L332)),MAX(M$64:M332)+1,""))),"")</f>
        <v/>
      </c>
      <c r="N333" s="91">
        <f t="shared" si="60"/>
        <v>0</v>
      </c>
      <c r="O333" s="91" t="str">
        <f>IFERROR(IF(AND(N332=$H$2*1,MAX(O$64:O332)=MAX(P$64:P332)),MAX(O$64:O332)+1,""),"")</f>
        <v/>
      </c>
      <c r="P333" s="91" t="str">
        <f>IFERROR(IF(MOD(MAX(Q$64:Q333),10*MAX(O$64:O333))&lt;=2,IF(AND(F332/INDEX($F$64:$F333,MATCH(MAX(O$64:O333),O$64:O333,0)-1)&lt;(1-$P$2),MAX(O$64:O333)&gt;MAX(P$64:P332)),MAX(O$64:O333),""),IF(AND($F332/INDEX($F$64:$F333,MATCH(MAX(Q$64:Q333),Q$64:Q333,0)-1)&lt;(1-$P$2),MAX(O$64:O333)&gt;MAX(P$64:P332)),MAX(O$64:O333),"")),"")</f>
        <v/>
      </c>
      <c r="Q333" s="91" t="str">
        <f>IFERROR(IF(E333="","",IF(O333&lt;&gt;"",MAX(O$64:O333)*10+1,IF(AND($F332/INDEX($F$64:$F333,MATCH(MAX(Q$64:Q332),Q$64:Q332,0)-1)&gt;(1+$O$2),MAX(O$64:O333)&gt;MAX(P$64:P332)),MAX(Q$64:Q332)+1,""))),"")</f>
        <v/>
      </c>
    </row>
    <row r="334" spans="1:17" x14ac:dyDescent="0.2">
      <c r="A334" s="13">
        <f>HLOOKUP($E$2,历史数据!$V$3:$AE$5000,ROW(A332),)</f>
        <v>179938</v>
      </c>
      <c r="B334" s="41">
        <v>36950</v>
      </c>
      <c r="C334" s="100">
        <f>IFERROR(IF(A334&lt;&gt;0,MAX($C$4:C333)+1,""),"")</f>
        <v>329</v>
      </c>
      <c r="D334" s="100"/>
      <c r="E334" s="99">
        <f t="shared" si="61"/>
        <v>36951</v>
      </c>
      <c r="F334" s="101">
        <f>IFERROR(VLOOKUP(E334,历史数据!AH:AJ,3,),"")</f>
        <v>19.8692385786802</v>
      </c>
      <c r="G334" s="101">
        <f t="shared" si="57"/>
        <v>20.25042301184433</v>
      </c>
      <c r="H334" s="105">
        <f t="shared" si="58"/>
        <v>-9.4029149036223281E-4</v>
      </c>
      <c r="I334" s="101">
        <f>IFERROR(VLOOKUP(E334,历史数据!AH:AJ,2,),"")</f>
        <v>19.817258883248702</v>
      </c>
      <c r="J334" s="104">
        <f t="shared" si="59"/>
        <v>0</v>
      </c>
      <c r="K334" s="104" t="str">
        <f>IFERROR(IF(AND(J333=$H$2*1,MAX(K$64:K333)=MAX(L$64:L333)),MAX(K$64:K333)+1,""),"")</f>
        <v/>
      </c>
      <c r="L334" s="104" t="str">
        <f>IFERROR(IF(AND($F333/INDEX($F$64:$F334,MATCH(MAX(M$64:M334),M$64:M334,0)-1)&lt;(1-$P$2),MAX(K$64:K334)&gt;MAX(L$64:L333)),MAX(K$64:K334),""),"")</f>
        <v/>
      </c>
      <c r="M334" s="104" t="str">
        <f>IFERROR(IF(E334="","",IF(K334&lt;&gt;"",MAX(M$64:M333)+1,IF(AND($F333/INDEX($F$64:$F334,MATCH(MAX(M$64:M333),M$64:M333,0)-1)&gt;(1+$O$2),MAX(K$64:K334)&gt;MAX(L$64:L333)),MAX(M$64:M333)+1,""))),"")</f>
        <v/>
      </c>
      <c r="N334" s="91">
        <f t="shared" si="60"/>
        <v>0</v>
      </c>
      <c r="O334" s="91" t="str">
        <f>IFERROR(IF(AND(N333=$H$2*1,MAX(O$64:O333)=MAX(P$64:P333)),MAX(O$64:O333)+1,""),"")</f>
        <v/>
      </c>
      <c r="P334" s="91" t="str">
        <f>IFERROR(IF(MOD(MAX(Q$64:Q334),10*MAX(O$64:O334))&lt;=2,IF(AND(F333/INDEX($F$64:$F334,MATCH(MAX(O$64:O334),O$64:O334,0)-1)&lt;(1-$P$2),MAX(O$64:O334)&gt;MAX(P$64:P333)),MAX(O$64:O334),""),IF(AND($F333/INDEX($F$64:$F334,MATCH(MAX(Q$64:Q334),Q$64:Q334,0)-1)&lt;(1-$P$2),MAX(O$64:O334)&gt;MAX(P$64:P333)),MAX(O$64:O334),"")),"")</f>
        <v/>
      </c>
      <c r="Q334" s="91" t="str">
        <f>IFERROR(IF(E334="","",IF(O334&lt;&gt;"",MAX(O$64:O334)*10+1,IF(AND($F333/INDEX($F$64:$F334,MATCH(MAX(Q$64:Q333),Q$64:Q333,0)-1)&gt;(1+$O$2),MAX(O$64:O334)&gt;MAX(P$64:P333)),MAX(Q$64:Q333)+1,""))),"")</f>
        <v/>
      </c>
    </row>
    <row r="335" spans="1:17" x14ac:dyDescent="0.2">
      <c r="A335" s="13">
        <f>HLOOKUP($E$2,历史数据!$V$3:$AE$5000,ROW(A333),)</f>
        <v>238378</v>
      </c>
      <c r="B335" s="41">
        <v>36951</v>
      </c>
      <c r="C335" s="100">
        <f>IFERROR(IF(A335&lt;&gt;0,MAX($C$4:C334)+1,""),"")</f>
        <v>330</v>
      </c>
      <c r="D335" s="100"/>
      <c r="E335" s="99">
        <f t="shared" si="61"/>
        <v>36952</v>
      </c>
      <c r="F335" s="101">
        <f>IFERROR(VLOOKUP(E335,历史数据!AH:AJ,3,),"")</f>
        <v>20.077157360406101</v>
      </c>
      <c r="G335" s="101">
        <f t="shared" si="57"/>
        <v>20.232663282571913</v>
      </c>
      <c r="H335" s="105">
        <f t="shared" si="58"/>
        <v>-8.7700534759338478E-4</v>
      </c>
      <c r="I335" s="101">
        <f>IFERROR(VLOOKUP(E335,历史数据!AH:AJ,2,),"")</f>
        <v>19.882233502538099</v>
      </c>
      <c r="J335" s="104">
        <f t="shared" si="59"/>
        <v>0</v>
      </c>
      <c r="K335" s="104" t="str">
        <f>IFERROR(IF(AND(J334=$H$2*1,MAX(K$64:K334)=MAX(L$64:L334)),MAX(K$64:K334)+1,""),"")</f>
        <v/>
      </c>
      <c r="L335" s="104" t="str">
        <f>IFERROR(IF(AND($F334/INDEX($F$64:$F335,MATCH(MAX(M$64:M335),M$64:M335,0)-1)&lt;(1-$P$2),MAX(K$64:K335)&gt;MAX(L$64:L334)),MAX(K$64:K335),""),"")</f>
        <v/>
      </c>
      <c r="M335" s="104" t="str">
        <f>IFERROR(IF(E335="","",IF(K335&lt;&gt;"",MAX(M$64:M334)+1,IF(AND($F334/INDEX($F$64:$F335,MATCH(MAX(M$64:M334),M$64:M334,0)-1)&gt;(1+$O$2),MAX(K$64:K335)&gt;MAX(L$64:L334)),MAX(M$64:M334)+1,""))),"")</f>
        <v/>
      </c>
      <c r="N335" s="91">
        <f t="shared" si="60"/>
        <v>0</v>
      </c>
      <c r="O335" s="91" t="str">
        <f>IFERROR(IF(AND(N334=$H$2*1,MAX(O$64:O334)=MAX(P$64:P334)),MAX(O$64:O334)+1,""),"")</f>
        <v/>
      </c>
      <c r="P335" s="91" t="str">
        <f>IFERROR(IF(MOD(MAX(Q$64:Q335),10*MAX(O$64:O335))&lt;=2,IF(AND(F334/INDEX($F$64:$F335,MATCH(MAX(O$64:O335),O$64:O335,0)-1)&lt;(1-$P$2),MAX(O$64:O335)&gt;MAX(P$64:P334)),MAX(O$64:O335),""),IF(AND($F334/INDEX($F$64:$F335,MATCH(MAX(Q$64:Q335),Q$64:Q335,0)-1)&lt;(1-$P$2),MAX(O$64:O335)&gt;MAX(P$64:P334)),MAX(O$64:O335),"")),"")</f>
        <v/>
      </c>
      <c r="Q335" s="91" t="str">
        <f>IFERROR(IF(E335="","",IF(O335&lt;&gt;"",MAX(O$64:O335)*10+1,IF(AND($F334/INDEX($F$64:$F335,MATCH(MAX(Q$64:Q334),Q$64:Q334,0)-1)&gt;(1+$O$2),MAX(O$64:O335)&gt;MAX(P$64:P334)),MAX(Q$64:Q334)+1,""))),"")</f>
        <v/>
      </c>
    </row>
    <row r="336" spans="1:17" x14ac:dyDescent="0.2">
      <c r="A336" s="13">
        <f>HLOOKUP($E$2,历史数据!$V$3:$AE$5000,ROW(A334),)</f>
        <v>246530</v>
      </c>
      <c r="B336" s="41">
        <v>36952</v>
      </c>
      <c r="C336" s="100">
        <f>IFERROR(IF(A336&lt;&gt;0,MAX($C$4:C335)+1,""),"")</f>
        <v>331</v>
      </c>
      <c r="D336" s="100"/>
      <c r="E336" s="99">
        <f t="shared" si="61"/>
        <v>36955</v>
      </c>
      <c r="F336" s="101">
        <f>IFERROR(VLOOKUP(E336,历史数据!AH:AJ,3,),"")</f>
        <v>20.454010152284301</v>
      </c>
      <c r="G336" s="101">
        <f t="shared" si="57"/>
        <v>20.241109983079529</v>
      </c>
      <c r="H336" s="105">
        <f t="shared" si="58"/>
        <v>4.1747843028128173E-4</v>
      </c>
      <c r="I336" s="101">
        <f>IFERROR(VLOOKUP(E336,历史数据!AH:AJ,2,),"")</f>
        <v>20.0121827411167</v>
      </c>
      <c r="J336" s="104">
        <f t="shared" si="59"/>
        <v>1</v>
      </c>
      <c r="K336" s="104" t="str">
        <f>IFERROR(IF(AND(J335=$H$2*1,MAX(K$64:K335)=MAX(L$64:L335)),MAX(K$64:K335)+1,""),"")</f>
        <v/>
      </c>
      <c r="L336" s="104" t="str">
        <f>IFERROR(IF(AND($F335/INDEX($F$64:$F336,MATCH(MAX(M$64:M336),M$64:M336,0)-1)&lt;(1-$P$2),MAX(K$64:K336)&gt;MAX(L$64:L335)),MAX(K$64:K336),""),"")</f>
        <v/>
      </c>
      <c r="M336" s="104" t="str">
        <f>IFERROR(IF(E336="","",IF(K336&lt;&gt;"",MAX(M$64:M335)+1,IF(AND($F335/INDEX($F$64:$F336,MATCH(MAX(M$64:M335),M$64:M335,0)-1)&gt;(1+$O$2),MAX(K$64:K336)&gt;MAX(L$64:L335)),MAX(M$64:M335)+1,""))),"")</f>
        <v/>
      </c>
      <c r="N336" s="91">
        <f t="shared" si="60"/>
        <v>1</v>
      </c>
      <c r="O336" s="91" t="str">
        <f>IFERROR(IF(AND(N335=$H$2*1,MAX(O$64:O335)=MAX(P$64:P335)),MAX(O$64:O335)+1,""),"")</f>
        <v/>
      </c>
      <c r="P336" s="91" t="str">
        <f>IFERROR(IF(MOD(MAX(Q$64:Q336),10*MAX(O$64:O336))&lt;=2,IF(AND(F335/INDEX($F$64:$F336,MATCH(MAX(O$64:O336),O$64:O336,0)-1)&lt;(1-$P$2),MAX(O$64:O336)&gt;MAX(P$64:P335)),MAX(O$64:O336),""),IF(AND($F335/INDEX($F$64:$F336,MATCH(MAX(Q$64:Q336),Q$64:Q336,0)-1)&lt;(1-$P$2),MAX(O$64:O336)&gt;MAX(P$64:P335)),MAX(O$64:O336),"")),"")</f>
        <v/>
      </c>
      <c r="Q336" s="91" t="str">
        <f>IFERROR(IF(E336="","",IF(O336&lt;&gt;"",MAX(O$64:O336)*10+1,IF(AND($F335/INDEX($F$64:$F336,MATCH(MAX(Q$64:Q335),Q$64:Q335,0)-1)&gt;(1+$O$2),MAX(O$64:O336)&gt;MAX(P$64:P335)),MAX(Q$64:Q335)+1,""))),"")</f>
        <v/>
      </c>
    </row>
    <row r="337" spans="1:17" x14ac:dyDescent="0.2">
      <c r="A337" s="13">
        <f>HLOOKUP($E$2,历史数据!$V$3:$AE$5000,ROW(A335),)</f>
        <v>611600</v>
      </c>
      <c r="B337" s="41">
        <v>36955</v>
      </c>
      <c r="C337" s="100">
        <f>IFERROR(IF(A337&lt;&gt;0,MAX($C$4:C336)+1,""),"")</f>
        <v>332</v>
      </c>
      <c r="D337" s="100"/>
      <c r="E337" s="99">
        <f t="shared" si="61"/>
        <v>36956</v>
      </c>
      <c r="F337" s="101">
        <f>IFERROR(VLOOKUP(E337,历史数据!AH:AJ,3,),"")</f>
        <v>20.531979695431499</v>
      </c>
      <c r="G337" s="101">
        <f t="shared" si="57"/>
        <v>20.247607445008462</v>
      </c>
      <c r="H337" s="105">
        <f t="shared" si="58"/>
        <v>3.2100324213280018E-4</v>
      </c>
      <c r="I337" s="101">
        <f>IFERROR(VLOOKUP(E337,历史数据!AH:AJ,2,),"")</f>
        <v>20.415025380710698</v>
      </c>
      <c r="J337" s="104">
        <f t="shared" si="59"/>
        <v>2</v>
      </c>
      <c r="K337" s="104" t="str">
        <f>IFERROR(IF(AND(J336=$H$2*1,MAX(K$64:K336)=MAX(L$64:L336)),MAX(K$64:K336)+1,""),"")</f>
        <v/>
      </c>
      <c r="L337" s="104" t="str">
        <f>IFERROR(IF(AND($F336/INDEX($F$64:$F337,MATCH(MAX(M$64:M337),M$64:M337,0)-1)&lt;(1-$P$2),MAX(K$64:K337)&gt;MAX(L$64:L336)),MAX(K$64:K337),""),"")</f>
        <v/>
      </c>
      <c r="M337" s="104" t="str">
        <f>IFERROR(IF(E337="","",IF(K337&lt;&gt;"",MAX(M$64:M336)+1,IF(AND($F336/INDEX($F$64:$F337,MATCH(MAX(M$64:M336),M$64:M336,0)-1)&gt;(1+$O$2),MAX(K$64:K337)&gt;MAX(L$64:L336)),MAX(M$64:M336)+1,""))),"")</f>
        <v/>
      </c>
      <c r="N337" s="91">
        <f t="shared" si="60"/>
        <v>2</v>
      </c>
      <c r="O337" s="91" t="str">
        <f>IFERROR(IF(AND(N336=$H$2*1,MAX(O$64:O336)=MAX(P$64:P336)),MAX(O$64:O336)+1,""),"")</f>
        <v/>
      </c>
      <c r="P337" s="91" t="str">
        <f>IFERROR(IF(MOD(MAX(Q$64:Q337),10*MAX(O$64:O337))&lt;=2,IF(AND(F336/INDEX($F$64:$F337,MATCH(MAX(O$64:O337),O$64:O337,0)-1)&lt;(1-$P$2),MAX(O$64:O337)&gt;MAX(P$64:P336)),MAX(O$64:O337),""),IF(AND($F336/INDEX($F$64:$F337,MATCH(MAX(Q$64:Q337),Q$64:Q337,0)-1)&lt;(1-$P$2),MAX(O$64:O337)&gt;MAX(P$64:P336)),MAX(O$64:O337),"")),"")</f>
        <v/>
      </c>
      <c r="Q337" s="91" t="str">
        <f>IFERROR(IF(E337="","",IF(O337&lt;&gt;"",MAX(O$64:O337)*10+1,IF(AND($F336/INDEX($F$64:$F337,MATCH(MAX(Q$64:Q336),Q$64:Q336,0)-1)&gt;(1+$O$2),MAX(O$64:O337)&gt;MAX(P$64:P336)),MAX(Q$64:Q336)+1,""))),"")</f>
        <v/>
      </c>
    </row>
    <row r="338" spans="1:17" x14ac:dyDescent="0.2">
      <c r="A338" s="13">
        <f>HLOOKUP($E$2,历史数据!$V$3:$AE$5000,ROW(A336),)</f>
        <v>417100</v>
      </c>
      <c r="B338" s="41">
        <v>36956</v>
      </c>
      <c r="C338" s="100">
        <f>IFERROR(IF(A338&lt;&gt;0,MAX($C$4:C337)+1,""),"")</f>
        <v>333</v>
      </c>
      <c r="D338" s="100"/>
      <c r="E338" s="99">
        <f t="shared" si="61"/>
        <v>36957</v>
      </c>
      <c r="F338" s="101">
        <f>IFERROR(VLOOKUP(E338,历史数据!AH:AJ,3,),"")</f>
        <v>20.467005076142101</v>
      </c>
      <c r="G338" s="101">
        <f t="shared" si="57"/>
        <v>20.240460236886634</v>
      </c>
      <c r="H338" s="105">
        <f t="shared" si="58"/>
        <v>-3.5299025532964379E-4</v>
      </c>
      <c r="I338" s="101">
        <f>IFERROR(VLOOKUP(E338,历史数据!AH:AJ,2,),"")</f>
        <v>20.531979695431499</v>
      </c>
      <c r="J338" s="104">
        <f t="shared" si="59"/>
        <v>0</v>
      </c>
      <c r="K338" s="104" t="str">
        <f>IFERROR(IF(AND(J337=$H$2*1,MAX(K$64:K337)=MAX(L$64:L337)),MAX(K$64:K337)+1,""),"")</f>
        <v/>
      </c>
      <c r="L338" s="104" t="str">
        <f>IFERROR(IF(AND($F337/INDEX($F$64:$F338,MATCH(MAX(M$64:M338),M$64:M338,0)-1)&lt;(1-$P$2),MAX(K$64:K338)&gt;MAX(L$64:L337)),MAX(K$64:K338),""),"")</f>
        <v/>
      </c>
      <c r="M338" s="104" t="str">
        <f>IFERROR(IF(E338="","",IF(K338&lt;&gt;"",MAX(M$64:M337)+1,IF(AND($F337/INDEX($F$64:$F338,MATCH(MAX(M$64:M337),M$64:M337,0)-1)&gt;(1+$O$2),MAX(K$64:K338)&gt;MAX(L$64:L337)),MAX(M$64:M337)+1,""))),"")</f>
        <v/>
      </c>
      <c r="N338" s="91">
        <f t="shared" si="60"/>
        <v>0</v>
      </c>
      <c r="O338" s="91" t="str">
        <f>IFERROR(IF(AND(N337=$H$2*1,MAX(O$64:O337)=MAX(P$64:P337)),MAX(O$64:O337)+1,""),"")</f>
        <v/>
      </c>
      <c r="P338" s="91" t="str">
        <f>IFERROR(IF(MOD(MAX(Q$64:Q338),10*MAX(O$64:O338))&lt;=2,IF(AND(F337/INDEX($F$64:$F338,MATCH(MAX(O$64:O338),O$64:O338,0)-1)&lt;(1-$P$2),MAX(O$64:O338)&gt;MAX(P$64:P337)),MAX(O$64:O338),""),IF(AND($F337/INDEX($F$64:$F338,MATCH(MAX(Q$64:Q338),Q$64:Q338,0)-1)&lt;(1-$P$2),MAX(O$64:O338)&gt;MAX(P$64:P337)),MAX(O$64:O338),"")),"")</f>
        <v/>
      </c>
      <c r="Q338" s="91" t="str">
        <f>IFERROR(IF(E338="","",IF(O338&lt;&gt;"",MAX(O$64:O338)*10+1,IF(AND($F337/INDEX($F$64:$F338,MATCH(MAX(Q$64:Q337),Q$64:Q337,0)-1)&gt;(1+$O$2),MAX(O$64:O338)&gt;MAX(P$64:P337)),MAX(Q$64:Q337)+1,""))),"")</f>
        <v/>
      </c>
    </row>
    <row r="339" spans="1:17" x14ac:dyDescent="0.2">
      <c r="A339" s="13">
        <f>HLOOKUP($E$2,历史数据!$V$3:$AE$5000,ROW(A337),)</f>
        <v>248000</v>
      </c>
      <c r="B339" s="41">
        <v>36957</v>
      </c>
      <c r="C339" s="100">
        <f>IFERROR(IF(A339&lt;&gt;0,MAX($C$4:C338)+1,""),"")</f>
        <v>334</v>
      </c>
      <c r="D339" s="100"/>
      <c r="E339" s="99">
        <f t="shared" si="61"/>
        <v>36958</v>
      </c>
      <c r="F339" s="101">
        <f>IFERROR(VLOOKUP(E339,历史数据!AH:AJ,3,),"")</f>
        <v>20.3890355329949</v>
      </c>
      <c r="G339" s="101">
        <f t="shared" si="57"/>
        <v>20.235478849407791</v>
      </c>
      <c r="H339" s="105">
        <f t="shared" si="58"/>
        <v>-2.4611038585797829E-4</v>
      </c>
      <c r="I339" s="101">
        <f>IFERROR(VLOOKUP(E339,历史数据!AH:AJ,2,),"")</f>
        <v>20.48</v>
      </c>
      <c r="J339" s="104">
        <f t="shared" si="59"/>
        <v>0</v>
      </c>
      <c r="K339" s="104" t="str">
        <f>IFERROR(IF(AND(J338=$H$2*1,MAX(K$64:K338)=MAX(L$64:L338)),MAX(K$64:K338)+1,""),"")</f>
        <v/>
      </c>
      <c r="L339" s="104" t="str">
        <f>IFERROR(IF(AND($F338/INDEX($F$64:$F339,MATCH(MAX(M$64:M339),M$64:M339,0)-1)&lt;(1-$P$2),MAX(K$64:K339)&gt;MAX(L$64:L338)),MAX(K$64:K339),""),"")</f>
        <v/>
      </c>
      <c r="M339" s="104" t="str">
        <f>IFERROR(IF(E339="","",IF(K339&lt;&gt;"",MAX(M$64:M338)+1,IF(AND($F338/INDEX($F$64:$F339,MATCH(MAX(M$64:M338),M$64:M338,0)-1)&gt;(1+$O$2),MAX(K$64:K339)&gt;MAX(L$64:L338)),MAX(M$64:M338)+1,""))),"")</f>
        <v/>
      </c>
      <c r="N339" s="91">
        <f t="shared" si="60"/>
        <v>0</v>
      </c>
      <c r="O339" s="91" t="str">
        <f>IFERROR(IF(AND(N338=$H$2*1,MAX(O$64:O338)=MAX(P$64:P338)),MAX(O$64:O338)+1,""),"")</f>
        <v/>
      </c>
      <c r="P339" s="91" t="str">
        <f>IFERROR(IF(MOD(MAX(Q$64:Q339),10*MAX(O$64:O339))&lt;=2,IF(AND(F338/INDEX($F$64:$F339,MATCH(MAX(O$64:O339),O$64:O339,0)-1)&lt;(1-$P$2),MAX(O$64:O339)&gt;MAX(P$64:P338)),MAX(O$64:O339),""),IF(AND($F338/INDEX($F$64:$F339,MATCH(MAX(Q$64:Q339),Q$64:Q339,0)-1)&lt;(1-$P$2),MAX(O$64:O339)&gt;MAX(P$64:P338)),MAX(O$64:O339),"")),"")</f>
        <v/>
      </c>
      <c r="Q339" s="91" t="str">
        <f>IFERROR(IF(E339="","",IF(O339&lt;&gt;"",MAX(O$64:O339)*10+1,IF(AND($F338/INDEX($F$64:$F339,MATCH(MAX(Q$64:Q338),Q$64:Q338,0)-1)&gt;(1+$O$2),MAX(O$64:O339)&gt;MAX(P$64:P338)),MAX(Q$64:Q338)+1,""))),"")</f>
        <v/>
      </c>
    </row>
    <row r="340" spans="1:17" x14ac:dyDescent="0.2">
      <c r="A340" s="13">
        <f>HLOOKUP($E$2,历史数据!$V$3:$AE$5000,ROW(A338),)</f>
        <v>234300</v>
      </c>
      <c r="B340" s="41">
        <v>36958</v>
      </c>
      <c r="C340" s="100">
        <f>IFERROR(IF(A340&lt;&gt;0,MAX($C$4:C339)+1,""),"")</f>
        <v>335</v>
      </c>
      <c r="D340" s="100"/>
      <c r="E340" s="99">
        <f t="shared" si="61"/>
        <v>36959</v>
      </c>
      <c r="F340" s="101">
        <f>IFERROR(VLOOKUP(E340,历史数据!AH:AJ,3,),"")</f>
        <v>20.895837563451799</v>
      </c>
      <c r="G340" s="101">
        <f t="shared" si="57"/>
        <v>20.229414551607452</v>
      </c>
      <c r="H340" s="105">
        <f t="shared" si="58"/>
        <v>-2.9968639958899423E-4</v>
      </c>
      <c r="I340" s="101">
        <f>IFERROR(VLOOKUP(E340,历史数据!AH:AJ,2,),"")</f>
        <v>20.3890355329949</v>
      </c>
      <c r="J340" s="104">
        <f t="shared" si="59"/>
        <v>0</v>
      </c>
      <c r="K340" s="104" t="str">
        <f>IFERROR(IF(AND(J339=$H$2*1,MAX(K$64:K339)=MAX(L$64:L339)),MAX(K$64:K339)+1,""),"")</f>
        <v/>
      </c>
      <c r="L340" s="104" t="str">
        <f>IFERROR(IF(AND($F339/INDEX($F$64:$F340,MATCH(MAX(M$64:M340),M$64:M340,0)-1)&lt;(1-$P$2),MAX(K$64:K340)&gt;MAX(L$64:L339)),MAX(K$64:K340),""),"")</f>
        <v/>
      </c>
      <c r="M340" s="104" t="str">
        <f>IFERROR(IF(E340="","",IF(K340&lt;&gt;"",MAX(M$64:M339)+1,IF(AND($F339/INDEX($F$64:$F340,MATCH(MAX(M$64:M339),M$64:M339,0)-1)&gt;(1+$O$2),MAX(K$64:K340)&gt;MAX(L$64:L339)),MAX(M$64:M339)+1,""))),"")</f>
        <v/>
      </c>
      <c r="N340" s="91">
        <f t="shared" si="60"/>
        <v>0</v>
      </c>
      <c r="O340" s="91" t="str">
        <f>IFERROR(IF(AND(N339=$H$2*1,MAX(O$64:O339)=MAX(P$64:P339)),MAX(O$64:O339)+1,""),"")</f>
        <v/>
      </c>
      <c r="P340" s="91" t="str">
        <f>IFERROR(IF(MOD(MAX(Q$64:Q340),10*MAX(O$64:O340))&lt;=2,IF(AND(F339/INDEX($F$64:$F340,MATCH(MAX(O$64:O340),O$64:O340,0)-1)&lt;(1-$P$2),MAX(O$64:O340)&gt;MAX(P$64:P339)),MAX(O$64:O340),""),IF(AND($F339/INDEX($F$64:$F340,MATCH(MAX(Q$64:Q340),Q$64:Q340,0)-1)&lt;(1-$P$2),MAX(O$64:O340)&gt;MAX(P$64:P339)),MAX(O$64:O340),"")),"")</f>
        <v/>
      </c>
      <c r="Q340" s="91" t="str">
        <f>IFERROR(IF(E340="","",IF(O340&lt;&gt;"",MAX(O$64:O340)*10+1,IF(AND($F339/INDEX($F$64:$F340,MATCH(MAX(Q$64:Q339),Q$64:Q339,0)-1)&gt;(1+$O$2),MAX(O$64:O340)&gt;MAX(P$64:P339)),MAX(Q$64:Q339)+1,""))),"")</f>
        <v/>
      </c>
    </row>
    <row r="341" spans="1:17" x14ac:dyDescent="0.2">
      <c r="A341" s="13">
        <f>HLOOKUP($E$2,历史数据!$V$3:$AE$5000,ROW(A339),)</f>
        <v>963572</v>
      </c>
      <c r="B341" s="41">
        <v>36959</v>
      </c>
      <c r="C341" s="100">
        <f>IFERROR(IF(A341&lt;&gt;0,MAX($C$4:C340)+1,""),"")</f>
        <v>336</v>
      </c>
      <c r="D341" s="100"/>
      <c r="E341" s="99">
        <f t="shared" si="61"/>
        <v>36962</v>
      </c>
      <c r="F341" s="101">
        <f>IFERROR(VLOOKUP(E341,历史数据!AH:AJ,3,),"")</f>
        <v>20.9868020304569</v>
      </c>
      <c r="G341" s="101">
        <f t="shared" si="57"/>
        <v>20.215769881556689</v>
      </c>
      <c r="H341" s="105">
        <f t="shared" si="58"/>
        <v>-6.7449653651385777E-4</v>
      </c>
      <c r="I341" s="101">
        <f>IFERROR(VLOOKUP(E341,历史数据!AH:AJ,2,),"")</f>
        <v>20.921827411167499</v>
      </c>
      <c r="J341" s="104">
        <f t="shared" si="59"/>
        <v>0</v>
      </c>
      <c r="K341" s="104" t="str">
        <f>IFERROR(IF(AND(J340=$H$2*1,MAX(K$64:K340)=MAX(L$64:L340)),MAX(K$64:K340)+1,""),"")</f>
        <v/>
      </c>
      <c r="L341" s="104" t="str">
        <f>IFERROR(IF(AND($F340/INDEX($F$64:$F341,MATCH(MAX(M$64:M341),M$64:M341,0)-1)&lt;(1-$P$2),MAX(K$64:K341)&gt;MAX(L$64:L340)),MAX(K$64:K341),""),"")</f>
        <v/>
      </c>
      <c r="M341" s="104" t="str">
        <f>IFERROR(IF(E341="","",IF(K341&lt;&gt;"",MAX(M$64:M340)+1,IF(AND($F340/INDEX($F$64:$F341,MATCH(MAX(M$64:M340),M$64:M340,0)-1)&gt;(1+$O$2),MAX(K$64:K341)&gt;MAX(L$64:L340)),MAX(M$64:M340)+1,""))),"")</f>
        <v/>
      </c>
      <c r="N341" s="91">
        <f t="shared" si="60"/>
        <v>0</v>
      </c>
      <c r="O341" s="91" t="str">
        <f>IFERROR(IF(AND(N340=$H$2*1,MAX(O$64:O340)=MAX(P$64:P340)),MAX(O$64:O340)+1,""),"")</f>
        <v/>
      </c>
      <c r="P341" s="91" t="str">
        <f>IFERROR(IF(MOD(MAX(Q$64:Q341),10*MAX(O$64:O341))&lt;=2,IF(AND(F340/INDEX($F$64:$F341,MATCH(MAX(O$64:O341),O$64:O341,0)-1)&lt;(1-$P$2),MAX(O$64:O341)&gt;MAX(P$64:P340)),MAX(O$64:O341),""),IF(AND($F340/INDEX($F$64:$F341,MATCH(MAX(Q$64:Q341),Q$64:Q341,0)-1)&lt;(1-$P$2),MAX(O$64:O341)&gt;MAX(P$64:P340)),MAX(O$64:O341),"")),"")</f>
        <v/>
      </c>
      <c r="Q341" s="91" t="str">
        <f>IFERROR(IF(E341="","",IF(O341&lt;&gt;"",MAX(O$64:O341)*10+1,IF(AND($F340/INDEX($F$64:$F341,MATCH(MAX(Q$64:Q340),Q$64:Q340,0)-1)&gt;(1+$O$2),MAX(O$64:O341)&gt;MAX(P$64:P340)),MAX(Q$64:Q340)+1,""))),"")</f>
        <v/>
      </c>
    </row>
    <row r="342" spans="1:17" x14ac:dyDescent="0.2">
      <c r="A342" s="13">
        <f>HLOOKUP($E$2,历史数据!$V$3:$AE$5000,ROW(A340),)</f>
        <v>606369</v>
      </c>
      <c r="B342" s="41">
        <v>36962</v>
      </c>
      <c r="C342" s="100">
        <f>IFERROR(IF(A342&lt;&gt;0,MAX($C$4:C341)+1,""),"")</f>
        <v>337</v>
      </c>
      <c r="D342" s="100"/>
      <c r="E342" s="99">
        <f t="shared" si="61"/>
        <v>36963</v>
      </c>
      <c r="F342" s="101">
        <f>IFERROR(VLOOKUP(E342,历史数据!AH:AJ,3,),"")</f>
        <v>20.674923857867999</v>
      </c>
      <c r="G342" s="101">
        <f t="shared" si="57"/>
        <v>20.194328257191202</v>
      </c>
      <c r="H342" s="105">
        <f t="shared" si="58"/>
        <v>-1.0606385258198348E-3</v>
      </c>
      <c r="I342" s="101">
        <f>IFERROR(VLOOKUP(E342,历史数据!AH:AJ,2,),"")</f>
        <v>20.960812182741101</v>
      </c>
      <c r="J342" s="104">
        <f t="shared" si="59"/>
        <v>0</v>
      </c>
      <c r="K342" s="104" t="str">
        <f>IFERROR(IF(AND(J341=$H$2*1,MAX(K$64:K341)=MAX(L$64:L341)),MAX(K$64:K341)+1,""),"")</f>
        <v/>
      </c>
      <c r="L342" s="104" t="str">
        <f>IFERROR(IF(AND($F341/INDEX($F$64:$F342,MATCH(MAX(M$64:M342),M$64:M342,0)-1)&lt;(1-$P$2),MAX(K$64:K342)&gt;MAX(L$64:L341)),MAX(K$64:K342),""),"")</f>
        <v/>
      </c>
      <c r="M342" s="104" t="str">
        <f>IFERROR(IF(E342="","",IF(K342&lt;&gt;"",MAX(M$64:M341)+1,IF(AND($F341/INDEX($F$64:$F342,MATCH(MAX(M$64:M341),M$64:M341,0)-1)&gt;(1+$O$2),MAX(K$64:K342)&gt;MAX(L$64:L341)),MAX(M$64:M341)+1,""))),"")</f>
        <v/>
      </c>
      <c r="N342" s="91">
        <f t="shared" si="60"/>
        <v>0</v>
      </c>
      <c r="O342" s="91" t="str">
        <f>IFERROR(IF(AND(N341=$H$2*1,MAX(O$64:O341)=MAX(P$64:P341)),MAX(O$64:O341)+1,""),"")</f>
        <v/>
      </c>
      <c r="P342" s="91" t="str">
        <f>IFERROR(IF(MOD(MAX(Q$64:Q342),10*MAX(O$64:O342))&lt;=2,IF(AND(F341/INDEX($F$64:$F342,MATCH(MAX(O$64:O342),O$64:O342,0)-1)&lt;(1-$P$2),MAX(O$64:O342)&gt;MAX(P$64:P341)),MAX(O$64:O342),""),IF(AND($F341/INDEX($F$64:$F342,MATCH(MAX(Q$64:Q342),Q$64:Q342,0)-1)&lt;(1-$P$2),MAX(O$64:O342)&gt;MAX(P$64:P341)),MAX(O$64:O342),"")),"")</f>
        <v/>
      </c>
      <c r="Q342" s="91" t="str">
        <f>IFERROR(IF(E342="","",IF(O342&lt;&gt;"",MAX(O$64:O342)*10+1,IF(AND($F341/INDEX($F$64:$F342,MATCH(MAX(Q$64:Q341),Q$64:Q341,0)-1)&gt;(1+$O$2),MAX(O$64:O342)&gt;MAX(P$64:P341)),MAX(Q$64:Q341)+1,""))),"")</f>
        <v/>
      </c>
    </row>
    <row r="343" spans="1:17" x14ac:dyDescent="0.2">
      <c r="A343" s="13">
        <f>HLOOKUP($E$2,历史数据!$V$3:$AE$5000,ROW(A341),)</f>
        <v>518776</v>
      </c>
      <c r="B343" s="41">
        <v>36963</v>
      </c>
      <c r="C343" s="100">
        <f>IFERROR(IF(A343&lt;&gt;0,MAX($C$4:C342)+1,""),"")</f>
        <v>338</v>
      </c>
      <c r="D343" s="100"/>
      <c r="E343" s="99">
        <f t="shared" si="61"/>
        <v>36964</v>
      </c>
      <c r="F343" s="101">
        <f>IFERROR(VLOOKUP(E343,历史数据!AH:AJ,3,),"")</f>
        <v>20.8568527918782</v>
      </c>
      <c r="G343" s="101">
        <f t="shared" si="57"/>
        <v>20.179167512690359</v>
      </c>
      <c r="H343" s="105">
        <f t="shared" si="58"/>
        <v>-7.507426990270849E-4</v>
      </c>
      <c r="I343" s="101">
        <f>IFERROR(VLOOKUP(E343,历史数据!AH:AJ,2,),"")</f>
        <v>20.661928934010199</v>
      </c>
      <c r="J343" s="104">
        <f t="shared" si="59"/>
        <v>0</v>
      </c>
      <c r="K343" s="104" t="str">
        <f>IFERROR(IF(AND(J342=$H$2*1,MAX(K$64:K342)=MAX(L$64:L342)),MAX(K$64:K342)+1,""),"")</f>
        <v/>
      </c>
      <c r="L343" s="104" t="str">
        <f>IFERROR(IF(AND($F342/INDEX($F$64:$F343,MATCH(MAX(M$64:M343),M$64:M343,0)-1)&lt;(1-$P$2),MAX(K$64:K343)&gt;MAX(L$64:L342)),MAX(K$64:K343),""),"")</f>
        <v/>
      </c>
      <c r="M343" s="104" t="str">
        <f>IFERROR(IF(E343="","",IF(K343&lt;&gt;"",MAX(M$64:M342)+1,IF(AND($F342/INDEX($F$64:$F343,MATCH(MAX(M$64:M342),M$64:M342,0)-1)&gt;(1+$O$2),MAX(K$64:K343)&gt;MAX(L$64:L342)),MAX(M$64:M342)+1,""))),"")</f>
        <v/>
      </c>
      <c r="N343" s="91">
        <f t="shared" si="60"/>
        <v>0</v>
      </c>
      <c r="O343" s="91" t="str">
        <f>IFERROR(IF(AND(N342=$H$2*1,MAX(O$64:O342)=MAX(P$64:P342)),MAX(O$64:O342)+1,""),"")</f>
        <v/>
      </c>
      <c r="P343" s="91" t="str">
        <f>IFERROR(IF(MOD(MAX(Q$64:Q343),10*MAX(O$64:O343))&lt;=2,IF(AND(F342/INDEX($F$64:$F343,MATCH(MAX(O$64:O343),O$64:O343,0)-1)&lt;(1-$P$2),MAX(O$64:O343)&gt;MAX(P$64:P342)),MAX(O$64:O343),""),IF(AND($F342/INDEX($F$64:$F343,MATCH(MAX(Q$64:Q343),Q$64:Q343,0)-1)&lt;(1-$P$2),MAX(O$64:O343)&gt;MAX(P$64:P342)),MAX(O$64:O343),"")),"")</f>
        <v/>
      </c>
      <c r="Q343" s="91" t="str">
        <f>IFERROR(IF(E343="","",IF(O343&lt;&gt;"",MAX(O$64:O343)*10+1,IF(AND($F342/INDEX($F$64:$F343,MATCH(MAX(Q$64:Q342),Q$64:Q342,0)-1)&gt;(1+$O$2),MAX(O$64:O343)&gt;MAX(P$64:P342)),MAX(Q$64:Q342)+1,""))),"")</f>
        <v/>
      </c>
    </row>
    <row r="344" spans="1:17" x14ac:dyDescent="0.2">
      <c r="A344" s="13">
        <f>HLOOKUP($E$2,历史数据!$V$3:$AE$5000,ROW(A342),)</f>
        <v>326738</v>
      </c>
      <c r="B344" s="41">
        <v>36964</v>
      </c>
      <c r="C344" s="100">
        <f>IFERROR(IF(A344&lt;&gt;0,MAX($C$4:C343)+1,""),"")</f>
        <v>339</v>
      </c>
      <c r="D344" s="100"/>
      <c r="E344" s="99">
        <f t="shared" si="61"/>
        <v>36965</v>
      </c>
      <c r="F344" s="101">
        <f>IFERROR(VLOOKUP(E344,历史数据!AH:AJ,3,),"")</f>
        <v>21.467614213198001</v>
      </c>
      <c r="G344" s="101">
        <f t="shared" si="57"/>
        <v>20.176135363790191</v>
      </c>
      <c r="H344" s="105">
        <f t="shared" si="58"/>
        <v>-1.5026134741491504E-4</v>
      </c>
      <c r="I344" s="101">
        <f>IFERROR(VLOOKUP(E344,历史数据!AH:AJ,2,),"")</f>
        <v>20.8568527918782</v>
      </c>
      <c r="J344" s="104">
        <f t="shared" si="59"/>
        <v>0</v>
      </c>
      <c r="K344" s="104" t="str">
        <f>IFERROR(IF(AND(J343=$H$2*1,MAX(K$64:K343)=MAX(L$64:L343)),MAX(K$64:K343)+1,""),"")</f>
        <v/>
      </c>
      <c r="L344" s="104" t="str">
        <f>IFERROR(IF(AND($F343/INDEX($F$64:$F344,MATCH(MAX(M$64:M344),M$64:M344,0)-1)&lt;(1-$P$2),MAX(K$64:K344)&gt;MAX(L$64:L343)),MAX(K$64:K344),""),"")</f>
        <v/>
      </c>
      <c r="M344" s="104" t="str">
        <f>IFERROR(IF(E344="","",IF(K344&lt;&gt;"",MAX(M$64:M343)+1,IF(AND($F343/INDEX($F$64:$F344,MATCH(MAX(M$64:M343),M$64:M343,0)-1)&gt;(1+$O$2),MAX(K$64:K344)&gt;MAX(L$64:L343)),MAX(M$64:M343)+1,""))),"")</f>
        <v/>
      </c>
      <c r="N344" s="91">
        <f t="shared" si="60"/>
        <v>0</v>
      </c>
      <c r="O344" s="91" t="str">
        <f>IFERROR(IF(AND(N343=$H$2*1,MAX(O$64:O343)=MAX(P$64:P343)),MAX(O$64:O343)+1,""),"")</f>
        <v/>
      </c>
      <c r="P344" s="91" t="str">
        <f>IFERROR(IF(MOD(MAX(Q$64:Q344),10*MAX(O$64:O344))&lt;=2,IF(AND(F343/INDEX($F$64:$F344,MATCH(MAX(O$64:O344),O$64:O344,0)-1)&lt;(1-$P$2),MAX(O$64:O344)&gt;MAX(P$64:P343)),MAX(O$64:O344),""),IF(AND($F343/INDEX($F$64:$F344,MATCH(MAX(Q$64:Q344),Q$64:Q344,0)-1)&lt;(1-$P$2),MAX(O$64:O344)&gt;MAX(P$64:P343)),MAX(O$64:O344),"")),"")</f>
        <v/>
      </c>
      <c r="Q344" s="91" t="str">
        <f>IFERROR(IF(E344="","",IF(O344&lt;&gt;"",MAX(O$64:O344)*10+1,IF(AND($F343/INDEX($F$64:$F344,MATCH(MAX(Q$64:Q343),Q$64:Q343,0)-1)&gt;(1+$O$2),MAX(O$64:O344)&gt;MAX(P$64:P343)),MAX(Q$64:Q343)+1,""))),"")</f>
        <v/>
      </c>
    </row>
    <row r="345" spans="1:17" x14ac:dyDescent="0.2">
      <c r="A345" s="13">
        <f>HLOOKUP($E$2,历史数据!$V$3:$AE$5000,ROW(A343),)</f>
        <v>1098091</v>
      </c>
      <c r="B345" s="41">
        <v>36965</v>
      </c>
      <c r="C345" s="100">
        <f>IFERROR(IF(A345&lt;&gt;0,MAX($C$4:C344)+1,""),"")</f>
        <v>340</v>
      </c>
      <c r="D345" s="100"/>
      <c r="E345" s="99">
        <f t="shared" si="61"/>
        <v>36966</v>
      </c>
      <c r="F345" s="101">
        <f>IFERROR(VLOOKUP(E345,历史数据!AH:AJ,3,),"")</f>
        <v>21.428629441624398</v>
      </c>
      <c r="G345" s="101">
        <f t="shared" si="57"/>
        <v>20.177651438240279</v>
      </c>
      <c r="H345" s="105">
        <f t="shared" si="58"/>
        <v>7.5141964640534908E-5</v>
      </c>
      <c r="I345" s="101">
        <f>IFERROR(VLOOKUP(E345,历史数据!AH:AJ,2,),"")</f>
        <v>21.467614213198001</v>
      </c>
      <c r="J345" s="104">
        <f t="shared" si="59"/>
        <v>1</v>
      </c>
      <c r="K345" s="104" t="str">
        <f>IFERROR(IF(AND(J344=$H$2*1,MAX(K$64:K344)=MAX(L$64:L344)),MAX(K$64:K344)+1,""),"")</f>
        <v/>
      </c>
      <c r="L345" s="104" t="str">
        <f>IFERROR(IF(AND($F344/INDEX($F$64:$F345,MATCH(MAX(M$64:M345),M$64:M345,0)-1)&lt;(1-$P$2),MAX(K$64:K345)&gt;MAX(L$64:L344)),MAX(K$64:K345),""),"")</f>
        <v/>
      </c>
      <c r="M345" s="104" t="str">
        <f>IFERROR(IF(E345="","",IF(K345&lt;&gt;"",MAX(M$64:M344)+1,IF(AND($F344/INDEX($F$64:$F345,MATCH(MAX(M$64:M344),M$64:M344,0)-1)&gt;(1+$O$2),MAX(K$64:K345)&gt;MAX(L$64:L344)),MAX(M$64:M344)+1,""))),"")</f>
        <v/>
      </c>
      <c r="N345" s="91">
        <f t="shared" si="60"/>
        <v>1</v>
      </c>
      <c r="O345" s="91" t="str">
        <f>IFERROR(IF(AND(N344=$H$2*1,MAX(O$64:O344)=MAX(P$64:P344)),MAX(O$64:O344)+1,""),"")</f>
        <v/>
      </c>
      <c r="P345" s="91" t="str">
        <f>IFERROR(IF(MOD(MAX(Q$64:Q345),10*MAX(O$64:O345))&lt;=2,IF(AND(F344/INDEX($F$64:$F345,MATCH(MAX(O$64:O345),O$64:O345,0)-1)&lt;(1-$P$2),MAX(O$64:O345)&gt;MAX(P$64:P344)),MAX(O$64:O345),""),IF(AND($F344/INDEX($F$64:$F345,MATCH(MAX(Q$64:Q345),Q$64:Q345,0)-1)&lt;(1-$P$2),MAX(O$64:O345)&gt;MAX(P$64:P344)),MAX(O$64:O345),"")),"")</f>
        <v/>
      </c>
      <c r="Q345" s="91" t="str">
        <f>IFERROR(IF(E345="","",IF(O345&lt;&gt;"",MAX(O$64:O345)*10+1,IF(AND($F344/INDEX($F$64:$F345,MATCH(MAX(Q$64:Q344),Q$64:Q344,0)-1)&gt;(1+$O$2),MAX(O$64:O345)&gt;MAX(P$64:P344)),MAX(Q$64:Q344)+1,""))),"")</f>
        <v/>
      </c>
    </row>
    <row r="346" spans="1:17" x14ac:dyDescent="0.2">
      <c r="A346" s="13">
        <f>HLOOKUP($E$2,历史数据!$V$3:$AE$5000,ROW(A344),)</f>
        <v>548444</v>
      </c>
      <c r="B346" s="41">
        <v>36966</v>
      </c>
      <c r="C346" s="100">
        <f>IFERROR(IF(A346&lt;&gt;0,MAX($C$4:C345)+1,""),"")</f>
        <v>341</v>
      </c>
      <c r="D346" s="100"/>
      <c r="E346" s="99">
        <f t="shared" si="61"/>
        <v>36969</v>
      </c>
      <c r="F346" s="101">
        <f>IFERROR(VLOOKUP(E346,历史数据!AH:AJ,3,),"")</f>
        <v>21.571573604060902</v>
      </c>
      <c r="G346" s="101">
        <f t="shared" si="57"/>
        <v>20.168554991539771</v>
      </c>
      <c r="H346" s="105">
        <f t="shared" si="58"/>
        <v>-4.5081791249834691E-4</v>
      </c>
      <c r="I346" s="101">
        <f>IFERROR(VLOOKUP(E346,历史数据!AH:AJ,2,),"")</f>
        <v>21.311675126903499</v>
      </c>
      <c r="J346" s="104">
        <f t="shared" si="59"/>
        <v>0</v>
      </c>
      <c r="K346" s="104" t="str">
        <f>IFERROR(IF(AND(J345=$H$2*1,MAX(K$64:K345)=MAX(L$64:L345)),MAX(K$64:K345)+1,""),"")</f>
        <v/>
      </c>
      <c r="L346" s="104" t="str">
        <f>IFERROR(IF(AND($F345/INDEX($F$64:$F346,MATCH(MAX(M$64:M346),M$64:M346,0)-1)&lt;(1-$P$2),MAX(K$64:K346)&gt;MAX(L$64:L345)),MAX(K$64:K346),""),"")</f>
        <v/>
      </c>
      <c r="M346" s="104" t="str">
        <f>IFERROR(IF(E346="","",IF(K346&lt;&gt;"",MAX(M$64:M345)+1,IF(AND($F345/INDEX($F$64:$F346,MATCH(MAX(M$64:M345),M$64:M345,0)-1)&gt;(1+$O$2),MAX(K$64:K346)&gt;MAX(L$64:L345)),MAX(M$64:M345)+1,""))),"")</f>
        <v/>
      </c>
      <c r="N346" s="91">
        <f t="shared" si="60"/>
        <v>0</v>
      </c>
      <c r="O346" s="91" t="str">
        <f>IFERROR(IF(AND(N345=$H$2*1,MAX(O$64:O345)=MAX(P$64:P345)),MAX(O$64:O345)+1,""),"")</f>
        <v/>
      </c>
      <c r="P346" s="91" t="str">
        <f>IFERROR(IF(MOD(MAX(Q$64:Q346),10*MAX(O$64:O346))&lt;=2,IF(AND(F345/INDEX($F$64:$F346,MATCH(MAX(O$64:O346),O$64:O346,0)-1)&lt;(1-$P$2),MAX(O$64:O346)&gt;MAX(P$64:P345)),MAX(O$64:O346),""),IF(AND($F345/INDEX($F$64:$F346,MATCH(MAX(Q$64:Q346),Q$64:Q346,0)-1)&lt;(1-$P$2),MAX(O$64:O346)&gt;MAX(P$64:P345)),MAX(O$64:O346),"")),"")</f>
        <v/>
      </c>
      <c r="Q346" s="91" t="str">
        <f>IFERROR(IF(E346="","",IF(O346&lt;&gt;"",MAX(O$64:O346)*10+1,IF(AND($F345/INDEX($F$64:$F346,MATCH(MAX(Q$64:Q345),Q$64:Q345,0)-1)&gt;(1+$O$2),MAX(O$64:O346)&gt;MAX(P$64:P345)),MAX(Q$64:Q345)+1,""))),"")</f>
        <v/>
      </c>
    </row>
    <row r="347" spans="1:17" x14ac:dyDescent="0.2">
      <c r="A347" s="13">
        <f>HLOOKUP($E$2,历史数据!$V$3:$AE$5000,ROW(A345),)</f>
        <v>413223</v>
      </c>
      <c r="B347" s="41">
        <v>36969</v>
      </c>
      <c r="C347" s="100">
        <f>IFERROR(IF(A347&lt;&gt;0,MAX($C$4:C346)+1,""),"")</f>
        <v>342</v>
      </c>
      <c r="D347" s="100"/>
      <c r="E347" s="99">
        <f t="shared" si="61"/>
        <v>36970</v>
      </c>
      <c r="F347" s="101">
        <f>IFERROR(VLOOKUP(E347,历史数据!AH:AJ,3,),"")</f>
        <v>21.5195939086294</v>
      </c>
      <c r="G347" s="101">
        <f t="shared" si="57"/>
        <v>20.159458544839257</v>
      </c>
      <c r="H347" s="105">
        <f t="shared" si="58"/>
        <v>-4.5102124095308671E-4</v>
      </c>
      <c r="I347" s="101">
        <f>IFERROR(VLOOKUP(E347,历史数据!AH:AJ,2,),"")</f>
        <v>21.5065989847716</v>
      </c>
      <c r="J347" s="104">
        <f t="shared" si="59"/>
        <v>0</v>
      </c>
      <c r="K347" s="104" t="str">
        <f>IFERROR(IF(AND(J346=$H$2*1,MAX(K$64:K346)=MAX(L$64:L346)),MAX(K$64:K346)+1,""),"")</f>
        <v/>
      </c>
      <c r="L347" s="104" t="str">
        <f>IFERROR(IF(AND($F346/INDEX($F$64:$F347,MATCH(MAX(M$64:M347),M$64:M347,0)-1)&lt;(1-$P$2),MAX(K$64:K347)&gt;MAX(L$64:L346)),MAX(K$64:K347),""),"")</f>
        <v/>
      </c>
      <c r="M347" s="104" t="str">
        <f>IFERROR(IF(E347="","",IF(K347&lt;&gt;"",MAX(M$64:M346)+1,IF(AND($F346/INDEX($F$64:$F347,MATCH(MAX(M$64:M346),M$64:M346,0)-1)&gt;(1+$O$2),MAX(K$64:K347)&gt;MAX(L$64:L346)),MAX(M$64:M346)+1,""))),"")</f>
        <v/>
      </c>
      <c r="N347" s="91">
        <f t="shared" si="60"/>
        <v>0</v>
      </c>
      <c r="O347" s="91" t="str">
        <f>IFERROR(IF(AND(N346=$H$2*1,MAX(O$64:O346)=MAX(P$64:P346)),MAX(O$64:O346)+1,""),"")</f>
        <v/>
      </c>
      <c r="P347" s="91" t="str">
        <f>IFERROR(IF(MOD(MAX(Q$64:Q347),10*MAX(O$64:O347))&lt;=2,IF(AND(F346/INDEX($F$64:$F347,MATCH(MAX(O$64:O347),O$64:O347,0)-1)&lt;(1-$P$2),MAX(O$64:O347)&gt;MAX(P$64:P346)),MAX(O$64:O347),""),IF(AND($F346/INDEX($F$64:$F347,MATCH(MAX(Q$64:Q347),Q$64:Q347,0)-1)&lt;(1-$P$2),MAX(O$64:O347)&gt;MAX(P$64:P346)),MAX(O$64:O347),"")),"")</f>
        <v/>
      </c>
      <c r="Q347" s="91" t="str">
        <f>IFERROR(IF(E347="","",IF(O347&lt;&gt;"",MAX(O$64:O347)*10+1,IF(AND($F346/INDEX($F$64:$F347,MATCH(MAX(Q$64:Q346),Q$64:Q346,0)-1)&gt;(1+$O$2),MAX(O$64:O347)&gt;MAX(P$64:P346)),MAX(Q$64:Q346)+1,""))),"")</f>
        <v/>
      </c>
    </row>
    <row r="348" spans="1:17" x14ac:dyDescent="0.2">
      <c r="A348" s="13">
        <f>HLOOKUP($E$2,历史数据!$V$3:$AE$5000,ROW(A346),)</f>
        <v>366600</v>
      </c>
      <c r="B348" s="41">
        <v>36970</v>
      </c>
      <c r="C348" s="100">
        <f>IFERROR(IF(A348&lt;&gt;0,MAX($C$4:C347)+1,""),"")</f>
        <v>343</v>
      </c>
      <c r="D348" s="100"/>
      <c r="E348" s="99">
        <f t="shared" si="61"/>
        <v>36971</v>
      </c>
      <c r="F348" s="101">
        <f>IFERROR(VLOOKUP(E348,历史数据!AH:AJ,3,),"")</f>
        <v>21.1167512690355</v>
      </c>
      <c r="G348" s="101">
        <f t="shared" si="57"/>
        <v>20.147329949238578</v>
      </c>
      <c r="H348" s="105">
        <f t="shared" si="58"/>
        <v>-6.0163300386772978E-4</v>
      </c>
      <c r="I348" s="101">
        <f>IFERROR(VLOOKUP(E348,历史数据!AH:AJ,2,),"")</f>
        <v>21.571573604060902</v>
      </c>
      <c r="J348" s="104">
        <f t="shared" si="59"/>
        <v>0</v>
      </c>
      <c r="K348" s="104" t="str">
        <f>IFERROR(IF(AND(J347=$H$2*1,MAX(K$64:K347)=MAX(L$64:L347)),MAX(K$64:K347)+1,""),"")</f>
        <v/>
      </c>
      <c r="L348" s="104" t="str">
        <f>IFERROR(IF(AND($F347/INDEX($F$64:$F348,MATCH(MAX(M$64:M348),M$64:M348,0)-1)&lt;(1-$P$2),MAX(K$64:K348)&gt;MAX(L$64:L347)),MAX(K$64:K348),""),"")</f>
        <v/>
      </c>
      <c r="M348" s="104" t="str">
        <f>IFERROR(IF(E348="","",IF(K348&lt;&gt;"",MAX(M$64:M347)+1,IF(AND($F347/INDEX($F$64:$F348,MATCH(MAX(M$64:M347),M$64:M347,0)-1)&gt;(1+$O$2),MAX(K$64:K348)&gt;MAX(L$64:L347)),MAX(M$64:M347)+1,""))),"")</f>
        <v/>
      </c>
      <c r="N348" s="91">
        <f t="shared" si="60"/>
        <v>0</v>
      </c>
      <c r="O348" s="91" t="str">
        <f>IFERROR(IF(AND(N347=$H$2*1,MAX(O$64:O347)=MAX(P$64:P347)),MAX(O$64:O347)+1,""),"")</f>
        <v/>
      </c>
      <c r="P348" s="91" t="str">
        <f>IFERROR(IF(MOD(MAX(Q$64:Q348),10*MAX(O$64:O348))&lt;=2,IF(AND(F347/INDEX($F$64:$F348,MATCH(MAX(O$64:O348),O$64:O348,0)-1)&lt;(1-$P$2),MAX(O$64:O348)&gt;MAX(P$64:P347)),MAX(O$64:O348),""),IF(AND($F347/INDEX($F$64:$F348,MATCH(MAX(Q$64:Q348),Q$64:Q348,0)-1)&lt;(1-$P$2),MAX(O$64:O348)&gt;MAX(P$64:P347)),MAX(O$64:O348),"")),"")</f>
        <v/>
      </c>
      <c r="Q348" s="91" t="str">
        <f>IFERROR(IF(E348="","",IF(O348&lt;&gt;"",MAX(O$64:O348)*10+1,IF(AND($F347/INDEX($F$64:$F348,MATCH(MAX(Q$64:Q347),Q$64:Q347,0)-1)&gt;(1+$O$2),MAX(O$64:O348)&gt;MAX(P$64:P347)),MAX(Q$64:Q347)+1,""))),"")</f>
        <v/>
      </c>
    </row>
    <row r="349" spans="1:17" x14ac:dyDescent="0.2">
      <c r="A349" s="13">
        <f>HLOOKUP($E$2,历史数据!$V$3:$AE$5000,ROW(A347),)</f>
        <v>651519</v>
      </c>
      <c r="B349" s="41">
        <v>36971</v>
      </c>
      <c r="C349" s="100">
        <f>IFERROR(IF(A349&lt;&gt;0,MAX($C$4:C348)+1,""),"")</f>
        <v>344</v>
      </c>
      <c r="D349" s="100"/>
      <c r="E349" s="99">
        <f t="shared" si="61"/>
        <v>36972</v>
      </c>
      <c r="F349" s="101">
        <f>IFERROR(VLOOKUP(E349,历史数据!AH:AJ,3,),"")</f>
        <v>20.402030456852799</v>
      </c>
      <c r="G349" s="101">
        <f t="shared" si="57"/>
        <v>20.120906937394246</v>
      </c>
      <c r="H349" s="105">
        <f t="shared" si="58"/>
        <v>-1.3114895080840183E-3</v>
      </c>
      <c r="I349" s="101">
        <f>IFERROR(VLOOKUP(E349,历史数据!AH:AJ,2,),"")</f>
        <v>21.1297461928934</v>
      </c>
      <c r="J349" s="104">
        <f t="shared" si="59"/>
        <v>0</v>
      </c>
      <c r="K349" s="104" t="str">
        <f>IFERROR(IF(AND(J348=$H$2*1,MAX(K$64:K348)=MAX(L$64:L348)),MAX(K$64:K348)+1,""),"")</f>
        <v/>
      </c>
      <c r="L349" s="104" t="str">
        <f>IFERROR(IF(AND($F348/INDEX($F$64:$F349,MATCH(MAX(M$64:M349),M$64:M349,0)-1)&lt;(1-$P$2),MAX(K$64:K349)&gt;MAX(L$64:L348)),MAX(K$64:K349),""),"")</f>
        <v/>
      </c>
      <c r="M349" s="104" t="str">
        <f>IFERROR(IF(E349="","",IF(K349&lt;&gt;"",MAX(M$64:M348)+1,IF(AND($F348/INDEX($F$64:$F349,MATCH(MAX(M$64:M348),M$64:M348,0)-1)&gt;(1+$O$2),MAX(K$64:K349)&gt;MAX(L$64:L348)),MAX(M$64:M348)+1,""))),"")</f>
        <v/>
      </c>
      <c r="N349" s="91">
        <f t="shared" si="60"/>
        <v>0</v>
      </c>
      <c r="O349" s="91" t="str">
        <f>IFERROR(IF(AND(N348=$H$2*1,MAX(O$64:O348)=MAX(P$64:P348)),MAX(O$64:O348)+1,""),"")</f>
        <v/>
      </c>
      <c r="P349" s="91" t="str">
        <f>IFERROR(IF(MOD(MAX(Q$64:Q349),10*MAX(O$64:O349))&lt;=2,IF(AND(F348/INDEX($F$64:$F349,MATCH(MAX(O$64:O349),O$64:O349,0)-1)&lt;(1-$P$2),MAX(O$64:O349)&gt;MAX(P$64:P348)),MAX(O$64:O349),""),IF(AND($F348/INDEX($F$64:$F349,MATCH(MAX(Q$64:Q349),Q$64:Q349,0)-1)&lt;(1-$P$2),MAX(O$64:O349)&gt;MAX(P$64:P348)),MAX(O$64:O349),"")),"")</f>
        <v/>
      </c>
      <c r="Q349" s="91" t="str">
        <f>IFERROR(IF(E349="","",IF(O349&lt;&gt;"",MAX(O$64:O349)*10+1,IF(AND($F348/INDEX($F$64:$F349,MATCH(MAX(Q$64:Q348),Q$64:Q348,0)-1)&gt;(1+$O$2),MAX(O$64:O349)&gt;MAX(P$64:P348)),MAX(Q$64:Q348)+1,""))),"")</f>
        <v/>
      </c>
    </row>
    <row r="350" spans="1:17" x14ac:dyDescent="0.2">
      <c r="A350" s="13">
        <f>HLOOKUP($E$2,历史数据!$V$3:$AE$5000,ROW(A348),)</f>
        <v>1388463</v>
      </c>
      <c r="B350" s="41">
        <v>36972</v>
      </c>
      <c r="C350" s="100">
        <f>IFERROR(IF(A350&lt;&gt;0,MAX($C$4:C349)+1,""),"")</f>
        <v>345</v>
      </c>
      <c r="D350" s="100"/>
      <c r="E350" s="99">
        <f t="shared" si="61"/>
        <v>36973</v>
      </c>
      <c r="F350" s="101">
        <f>IFERROR(VLOOKUP(E350,历史数据!AH:AJ,3,),"")</f>
        <v>20.791878172588799</v>
      </c>
      <c r="G350" s="101">
        <f t="shared" si="57"/>
        <v>20.091235194585455</v>
      </c>
      <c r="H350" s="105">
        <f t="shared" si="58"/>
        <v>-1.474672235258323E-3</v>
      </c>
      <c r="I350" s="101">
        <f>IFERROR(VLOOKUP(E350,历史数据!AH:AJ,2,),"")</f>
        <v>20.3760406091371</v>
      </c>
      <c r="J350" s="104">
        <f t="shared" si="59"/>
        <v>0</v>
      </c>
      <c r="K350" s="104" t="str">
        <f>IFERROR(IF(AND(J349=$H$2*1,MAX(K$64:K349)=MAX(L$64:L349)),MAX(K$64:K349)+1,""),"")</f>
        <v/>
      </c>
      <c r="L350" s="104" t="str">
        <f>IFERROR(IF(AND($F349/INDEX($F$64:$F350,MATCH(MAX(M$64:M350),M$64:M350,0)-1)&lt;(1-$P$2),MAX(K$64:K350)&gt;MAX(L$64:L349)),MAX(K$64:K350),""),"")</f>
        <v/>
      </c>
      <c r="M350" s="104" t="str">
        <f>IFERROR(IF(E350="","",IF(K350&lt;&gt;"",MAX(M$64:M349)+1,IF(AND($F349/INDEX($F$64:$F350,MATCH(MAX(M$64:M349),M$64:M349,0)-1)&gt;(1+$O$2),MAX(K$64:K350)&gt;MAX(L$64:L349)),MAX(M$64:M349)+1,""))),"")</f>
        <v/>
      </c>
      <c r="N350" s="91">
        <f t="shared" si="60"/>
        <v>0</v>
      </c>
      <c r="O350" s="91" t="str">
        <f>IFERROR(IF(AND(N349=$H$2*1,MAX(O$64:O349)=MAX(P$64:P349)),MAX(O$64:O349)+1,""),"")</f>
        <v/>
      </c>
      <c r="P350" s="91" t="str">
        <f>IFERROR(IF(MOD(MAX(Q$64:Q350),10*MAX(O$64:O350))&lt;=2,IF(AND(F349/INDEX($F$64:$F350,MATCH(MAX(O$64:O350),O$64:O350,0)-1)&lt;(1-$P$2),MAX(O$64:O350)&gt;MAX(P$64:P349)),MAX(O$64:O350),""),IF(AND($F349/INDEX($F$64:$F350,MATCH(MAX(Q$64:Q350),Q$64:Q350,0)-1)&lt;(1-$P$2),MAX(O$64:O350)&gt;MAX(P$64:P349)),MAX(O$64:O350),"")),"")</f>
        <v/>
      </c>
      <c r="Q350" s="91" t="str">
        <f>IFERROR(IF(E350="","",IF(O350&lt;&gt;"",MAX(O$64:O350)*10+1,IF(AND($F349/INDEX($F$64:$F350,MATCH(MAX(Q$64:Q349),Q$64:Q349,0)-1)&gt;(1+$O$2),MAX(O$64:O350)&gt;MAX(P$64:P349)),MAX(Q$64:Q349)+1,""))),"")</f>
        <v/>
      </c>
    </row>
    <row r="351" spans="1:17" x14ac:dyDescent="0.2">
      <c r="A351" s="13">
        <f>HLOOKUP($E$2,历史数据!$V$3:$AE$5000,ROW(A349),)</f>
        <v>1313071</v>
      </c>
      <c r="B351" s="41">
        <v>36973</v>
      </c>
      <c r="C351" s="100">
        <f>IFERROR(IF(A351&lt;&gt;0,MAX($C$4:C350)+1,""),"")</f>
        <v>346</v>
      </c>
      <c r="D351" s="100"/>
      <c r="E351" s="99">
        <f t="shared" si="61"/>
        <v>36976</v>
      </c>
      <c r="F351" s="101">
        <f>IFERROR(VLOOKUP(E351,历史数据!AH:AJ,3,),"")</f>
        <v>20.661928934010199</v>
      </c>
      <c r="G351" s="101">
        <f t="shared" si="57"/>
        <v>20.063512690355331</v>
      </c>
      <c r="H351" s="105">
        <f t="shared" si="58"/>
        <v>-1.3798307551341482E-3</v>
      </c>
      <c r="I351" s="101">
        <f>IFERROR(VLOOKUP(E351,历史数据!AH:AJ,2,),"")</f>
        <v>20.3760406091371</v>
      </c>
      <c r="J351" s="104">
        <f t="shared" si="59"/>
        <v>0</v>
      </c>
      <c r="K351" s="104" t="str">
        <f>IFERROR(IF(AND(J350=$H$2*1,MAX(K$64:K350)=MAX(L$64:L350)),MAX(K$64:K350)+1,""),"")</f>
        <v/>
      </c>
      <c r="L351" s="104" t="str">
        <f>IFERROR(IF(AND($F350/INDEX($F$64:$F351,MATCH(MAX(M$64:M351),M$64:M351,0)-1)&lt;(1-$P$2),MAX(K$64:K351)&gt;MAX(L$64:L350)),MAX(K$64:K351),""),"")</f>
        <v/>
      </c>
      <c r="M351" s="104" t="str">
        <f>IFERROR(IF(E351="","",IF(K351&lt;&gt;"",MAX(M$64:M350)+1,IF(AND($F350/INDEX($F$64:$F351,MATCH(MAX(M$64:M350),M$64:M350,0)-1)&gt;(1+$O$2),MAX(K$64:K351)&gt;MAX(L$64:L350)),MAX(M$64:M350)+1,""))),"")</f>
        <v/>
      </c>
      <c r="N351" s="91">
        <f t="shared" si="60"/>
        <v>0</v>
      </c>
      <c r="O351" s="91" t="str">
        <f>IFERROR(IF(AND(N350=$H$2*1,MAX(O$64:O350)=MAX(P$64:P350)),MAX(O$64:O350)+1,""),"")</f>
        <v/>
      </c>
      <c r="P351" s="91" t="str">
        <f>IFERROR(IF(MOD(MAX(Q$64:Q351),10*MAX(O$64:O351))&lt;=2,IF(AND(F350/INDEX($F$64:$F351,MATCH(MAX(O$64:O351),O$64:O351,0)-1)&lt;(1-$P$2),MAX(O$64:O351)&gt;MAX(P$64:P350)),MAX(O$64:O351),""),IF(AND($F350/INDEX($F$64:$F351,MATCH(MAX(Q$64:Q351),Q$64:Q351,0)-1)&lt;(1-$P$2),MAX(O$64:O351)&gt;MAX(P$64:P350)),MAX(O$64:O351),"")),"")</f>
        <v/>
      </c>
      <c r="Q351" s="91" t="str">
        <f>IFERROR(IF(E351="","",IF(O351&lt;&gt;"",MAX(O$64:O351)*10+1,IF(AND($F350/INDEX($F$64:$F351,MATCH(MAX(Q$64:Q350),Q$64:Q350,0)-1)&gt;(1+$O$2),MAX(O$64:O351)&gt;MAX(P$64:P350)),MAX(Q$64:Q350)+1,""))),"")</f>
        <v/>
      </c>
    </row>
    <row r="352" spans="1:17" x14ac:dyDescent="0.2">
      <c r="A352" s="13">
        <f>HLOOKUP($E$2,历史数据!$V$3:$AE$5000,ROW(A350),)</f>
        <v>663576</v>
      </c>
      <c r="B352" s="41">
        <v>36976</v>
      </c>
      <c r="C352" s="100">
        <f>IFERROR(IF(A352&lt;&gt;0,MAX($C$4:C351)+1,""),"")</f>
        <v>347</v>
      </c>
      <c r="D352" s="100"/>
      <c r="E352" s="99">
        <f t="shared" si="61"/>
        <v>36977</v>
      </c>
      <c r="F352" s="101">
        <f>IFERROR(VLOOKUP(E352,历史数据!AH:AJ,3,),"")</f>
        <v>20.350050761421301</v>
      </c>
      <c r="G352" s="101">
        <f t="shared" si="57"/>
        <v>20.042071065989845</v>
      </c>
      <c r="H352" s="105">
        <f t="shared" si="58"/>
        <v>-1.068687457495554E-3</v>
      </c>
      <c r="I352" s="101">
        <f>IFERROR(VLOOKUP(E352,历史数据!AH:AJ,2,),"")</f>
        <v>20.648934010152299</v>
      </c>
      <c r="J352" s="104">
        <f t="shared" si="59"/>
        <v>0</v>
      </c>
      <c r="K352" s="104" t="str">
        <f>IFERROR(IF(AND(J351=$H$2*1,MAX(K$64:K351)=MAX(L$64:L351)),MAX(K$64:K351)+1,""),"")</f>
        <v/>
      </c>
      <c r="L352" s="104" t="str">
        <f>IFERROR(IF(AND($F351/INDEX($F$64:$F352,MATCH(MAX(M$64:M352),M$64:M352,0)-1)&lt;(1-$P$2),MAX(K$64:K352)&gt;MAX(L$64:L351)),MAX(K$64:K352),""),"")</f>
        <v/>
      </c>
      <c r="M352" s="104" t="str">
        <f>IFERROR(IF(E352="","",IF(K352&lt;&gt;"",MAX(M$64:M351)+1,IF(AND($F351/INDEX($F$64:$F352,MATCH(MAX(M$64:M351),M$64:M351,0)-1)&gt;(1+$O$2),MAX(K$64:K352)&gt;MAX(L$64:L351)),MAX(M$64:M351)+1,""))),"")</f>
        <v/>
      </c>
      <c r="N352" s="91">
        <f t="shared" si="60"/>
        <v>0</v>
      </c>
      <c r="O352" s="91" t="str">
        <f>IFERROR(IF(AND(N351=$H$2*1,MAX(O$64:O351)=MAX(P$64:P351)),MAX(O$64:O351)+1,""),"")</f>
        <v/>
      </c>
      <c r="P352" s="91" t="str">
        <f>IFERROR(IF(MOD(MAX(Q$64:Q352),10*MAX(O$64:O352))&lt;=2,IF(AND(F351/INDEX($F$64:$F352,MATCH(MAX(O$64:O352),O$64:O352,0)-1)&lt;(1-$P$2),MAX(O$64:O352)&gt;MAX(P$64:P351)),MAX(O$64:O352),""),IF(AND($F351/INDEX($F$64:$F352,MATCH(MAX(Q$64:Q352),Q$64:Q352,0)-1)&lt;(1-$P$2),MAX(O$64:O352)&gt;MAX(P$64:P351)),MAX(O$64:O352),"")),"")</f>
        <v/>
      </c>
      <c r="Q352" s="91" t="str">
        <f>IFERROR(IF(E352="","",IF(O352&lt;&gt;"",MAX(O$64:O352)*10+1,IF(AND($F351/INDEX($F$64:$F352,MATCH(MAX(Q$64:Q351),Q$64:Q351,0)-1)&gt;(1+$O$2),MAX(O$64:O352)&gt;MAX(P$64:P351)),MAX(Q$64:Q351)+1,""))),"")</f>
        <v/>
      </c>
    </row>
    <row r="353" spans="1:17" x14ac:dyDescent="0.2">
      <c r="A353" s="13">
        <f>HLOOKUP($E$2,历史数据!$V$3:$AE$5000,ROW(A351),)</f>
        <v>683554</v>
      </c>
      <c r="B353" s="41">
        <v>36977</v>
      </c>
      <c r="C353" s="100">
        <f>IFERROR(IF(A353&lt;&gt;0,MAX($C$4:C352)+1,""),"")</f>
        <v>348</v>
      </c>
      <c r="D353" s="100"/>
      <c r="E353" s="99">
        <f t="shared" si="61"/>
        <v>36978</v>
      </c>
      <c r="F353" s="101">
        <f>IFERROR(VLOOKUP(E353,历史数据!AH:AJ,3,),"")</f>
        <v>20.467005076142101</v>
      </c>
      <c r="G353" s="101">
        <f t="shared" si="57"/>
        <v>20.021928934010152</v>
      </c>
      <c r="H353" s="105">
        <f t="shared" si="58"/>
        <v>-1.0049925436035334E-3</v>
      </c>
      <c r="I353" s="101">
        <f>IFERROR(VLOOKUP(E353,历史数据!AH:AJ,2,),"")</f>
        <v>20.350050761421301</v>
      </c>
      <c r="J353" s="104">
        <f t="shared" si="59"/>
        <v>0</v>
      </c>
      <c r="K353" s="104" t="str">
        <f>IFERROR(IF(AND(J352=$H$2*1,MAX(K$64:K352)=MAX(L$64:L352)),MAX(K$64:K352)+1,""),"")</f>
        <v/>
      </c>
      <c r="L353" s="104" t="str">
        <f>IFERROR(IF(AND($F352/INDEX($F$64:$F353,MATCH(MAX(M$64:M353),M$64:M353,0)-1)&lt;(1-$P$2),MAX(K$64:K353)&gt;MAX(L$64:L352)),MAX(K$64:K353),""),"")</f>
        <v/>
      </c>
      <c r="M353" s="104" t="str">
        <f>IFERROR(IF(E353="","",IF(K353&lt;&gt;"",MAX(M$64:M352)+1,IF(AND($F352/INDEX($F$64:$F353,MATCH(MAX(M$64:M352),M$64:M352,0)-1)&gt;(1+$O$2),MAX(K$64:K353)&gt;MAX(L$64:L352)),MAX(M$64:M352)+1,""))),"")</f>
        <v/>
      </c>
      <c r="N353" s="91">
        <f t="shared" si="60"/>
        <v>0</v>
      </c>
      <c r="O353" s="91" t="str">
        <f>IFERROR(IF(AND(N352=$H$2*1,MAX(O$64:O352)=MAX(P$64:P352)),MAX(O$64:O352)+1,""),"")</f>
        <v/>
      </c>
      <c r="P353" s="91" t="str">
        <f>IFERROR(IF(MOD(MAX(Q$64:Q353),10*MAX(O$64:O353))&lt;=2,IF(AND(F352/INDEX($F$64:$F353,MATCH(MAX(O$64:O353),O$64:O353,0)-1)&lt;(1-$P$2),MAX(O$64:O353)&gt;MAX(P$64:P352)),MAX(O$64:O353),""),IF(AND($F352/INDEX($F$64:$F353,MATCH(MAX(Q$64:Q353),Q$64:Q353,0)-1)&lt;(1-$P$2),MAX(O$64:O353)&gt;MAX(P$64:P352)),MAX(O$64:O353),"")),"")</f>
        <v/>
      </c>
      <c r="Q353" s="91" t="str">
        <f>IFERROR(IF(E353="","",IF(O353&lt;&gt;"",MAX(O$64:O353)*10+1,IF(AND($F352/INDEX($F$64:$F353,MATCH(MAX(Q$64:Q352),Q$64:Q352,0)-1)&gt;(1+$O$2),MAX(O$64:O353)&gt;MAX(P$64:P352)),MAX(Q$64:Q352)+1,""))),"")</f>
        <v/>
      </c>
    </row>
    <row r="354" spans="1:17" x14ac:dyDescent="0.2">
      <c r="A354" s="13">
        <f>HLOOKUP($E$2,历史数据!$V$3:$AE$5000,ROW(A352),)</f>
        <v>350005</v>
      </c>
      <c r="B354" s="41">
        <v>36978</v>
      </c>
      <c r="C354" s="100">
        <f>IFERROR(IF(A354&lt;&gt;0,MAX($C$4:C353)+1,""),"")</f>
        <v>349</v>
      </c>
      <c r="D354" s="100"/>
      <c r="E354" s="99">
        <f t="shared" si="61"/>
        <v>36979</v>
      </c>
      <c r="F354" s="101">
        <f>IFERROR(VLOOKUP(E354,历史数据!AH:AJ,3,),"")</f>
        <v>20.298071065989799</v>
      </c>
      <c r="G354" s="101">
        <f t="shared" si="57"/>
        <v>20.005468697123515</v>
      </c>
      <c r="H354" s="105">
        <f t="shared" si="58"/>
        <v>-8.2211044404800759E-4</v>
      </c>
      <c r="I354" s="101">
        <f>IFERROR(VLOOKUP(E354,历史数据!AH:AJ,2,),"")</f>
        <v>20.441015228426402</v>
      </c>
      <c r="J354" s="104">
        <f t="shared" si="59"/>
        <v>0</v>
      </c>
      <c r="K354" s="104" t="str">
        <f>IFERROR(IF(AND(J353=$H$2*1,MAX(K$64:K353)=MAX(L$64:L353)),MAX(K$64:K353)+1,""),"")</f>
        <v/>
      </c>
      <c r="L354" s="104" t="str">
        <f>IFERROR(IF(AND($F353/INDEX($F$64:$F354,MATCH(MAX(M$64:M354),M$64:M354,0)-1)&lt;(1-$P$2),MAX(K$64:K354)&gt;MAX(L$64:L353)),MAX(K$64:K354),""),"")</f>
        <v/>
      </c>
      <c r="M354" s="104" t="str">
        <f>IFERROR(IF(E354="","",IF(K354&lt;&gt;"",MAX(M$64:M353)+1,IF(AND($F353/INDEX($F$64:$F354,MATCH(MAX(M$64:M353),M$64:M353,0)-1)&gt;(1+$O$2),MAX(K$64:K354)&gt;MAX(L$64:L353)),MAX(M$64:M353)+1,""))),"")</f>
        <v/>
      </c>
      <c r="N354" s="91">
        <f t="shared" si="60"/>
        <v>0</v>
      </c>
      <c r="O354" s="91" t="str">
        <f>IFERROR(IF(AND(N353=$H$2*1,MAX(O$64:O353)=MAX(P$64:P353)),MAX(O$64:O353)+1,""),"")</f>
        <v/>
      </c>
      <c r="P354" s="91" t="str">
        <f>IFERROR(IF(MOD(MAX(Q$64:Q354),10*MAX(O$64:O354))&lt;=2,IF(AND(F353/INDEX($F$64:$F354,MATCH(MAX(O$64:O354),O$64:O354,0)-1)&lt;(1-$P$2),MAX(O$64:O354)&gt;MAX(P$64:P353)),MAX(O$64:O354),""),IF(AND($F353/INDEX($F$64:$F354,MATCH(MAX(Q$64:Q354),Q$64:Q354,0)-1)&lt;(1-$P$2),MAX(O$64:O354)&gt;MAX(P$64:P353)),MAX(O$64:O354),"")),"")</f>
        <v/>
      </c>
      <c r="Q354" s="91" t="str">
        <f>IFERROR(IF(E354="","",IF(O354&lt;&gt;"",MAX(O$64:O354)*10+1,IF(AND($F353/INDEX($F$64:$F354,MATCH(MAX(Q$64:Q353),Q$64:Q353,0)-1)&gt;(1+$O$2),MAX(O$64:O354)&gt;MAX(P$64:P353)),MAX(Q$64:Q353)+1,""))),"")</f>
        <v/>
      </c>
    </row>
    <row r="355" spans="1:17" x14ac:dyDescent="0.2">
      <c r="A355" s="13">
        <f>HLOOKUP($E$2,历史数据!$V$3:$AE$5000,ROW(A353),)</f>
        <v>332400</v>
      </c>
      <c r="B355" s="41">
        <v>36979</v>
      </c>
      <c r="C355" s="100">
        <f>IFERROR(IF(A355&lt;&gt;0,MAX($C$4:C354)+1,""),"")</f>
        <v>350</v>
      </c>
      <c r="D355" s="100"/>
      <c r="E355" s="99">
        <f t="shared" si="61"/>
        <v>36980</v>
      </c>
      <c r="F355" s="101">
        <f>IFERROR(VLOOKUP(E355,历史数据!AH:AJ,3,),"")</f>
        <v>20.765888324873099</v>
      </c>
      <c r="G355" s="101">
        <f t="shared" si="57"/>
        <v>19.990741116751263</v>
      </c>
      <c r="H355" s="105">
        <f t="shared" si="58"/>
        <v>-7.3617772196310494E-4</v>
      </c>
      <c r="I355" s="101">
        <f>IFERROR(VLOOKUP(E355,历史数据!AH:AJ,2,),"")</f>
        <v>20.791878172588799</v>
      </c>
      <c r="J355" s="104">
        <f t="shared" si="59"/>
        <v>0</v>
      </c>
      <c r="K355" s="104" t="str">
        <f>IFERROR(IF(AND(J354=$H$2*1,MAX(K$64:K354)=MAX(L$64:L354)),MAX(K$64:K354)+1,""),"")</f>
        <v/>
      </c>
      <c r="L355" s="104" t="str">
        <f>IFERROR(IF(AND($F354/INDEX($F$64:$F355,MATCH(MAX(M$64:M355),M$64:M355,0)-1)&lt;(1-$P$2),MAX(K$64:K355)&gt;MAX(L$64:L354)),MAX(K$64:K355),""),"")</f>
        <v/>
      </c>
      <c r="M355" s="104" t="str">
        <f>IFERROR(IF(E355="","",IF(K355&lt;&gt;"",MAX(M$64:M354)+1,IF(AND($F354/INDEX($F$64:$F355,MATCH(MAX(M$64:M354),M$64:M354,0)-1)&gt;(1+$O$2),MAX(K$64:K355)&gt;MAX(L$64:L354)),MAX(M$64:M354)+1,""))),"")</f>
        <v/>
      </c>
      <c r="N355" s="91">
        <f t="shared" si="60"/>
        <v>0</v>
      </c>
      <c r="O355" s="91" t="str">
        <f>IFERROR(IF(AND(N354=$H$2*1,MAX(O$64:O354)=MAX(P$64:P354)),MAX(O$64:O354)+1,""),"")</f>
        <v/>
      </c>
      <c r="P355" s="91" t="str">
        <f>IFERROR(IF(MOD(MAX(Q$64:Q355),10*MAX(O$64:O355))&lt;=2,IF(AND(F354/INDEX($F$64:$F355,MATCH(MAX(O$64:O355),O$64:O355,0)-1)&lt;(1-$P$2),MAX(O$64:O355)&gt;MAX(P$64:P354)),MAX(O$64:O355),""),IF(AND($F354/INDEX($F$64:$F355,MATCH(MAX(Q$64:Q355),Q$64:Q355,0)-1)&lt;(1-$P$2),MAX(O$64:O355)&gt;MAX(P$64:P354)),MAX(O$64:O355),"")),"")</f>
        <v/>
      </c>
      <c r="Q355" s="91" t="str">
        <f>IFERROR(IF(E355="","",IF(O355&lt;&gt;"",MAX(O$64:O355)*10+1,IF(AND($F354/INDEX($F$64:$F355,MATCH(MAX(Q$64:Q354),Q$64:Q354,0)-1)&gt;(1+$O$2),MAX(O$64:O355)&gt;MAX(P$64:P354)),MAX(Q$64:Q354)+1,""))),"")</f>
        <v/>
      </c>
    </row>
    <row r="356" spans="1:17" x14ac:dyDescent="0.2">
      <c r="A356" s="13">
        <f>HLOOKUP($E$2,历史数据!$V$3:$AE$5000,ROW(A354),)</f>
        <v>487090</v>
      </c>
      <c r="B356" s="41">
        <v>36980</v>
      </c>
      <c r="C356" s="100">
        <f>IFERROR(IF(A356&lt;&gt;0,MAX($C$4:C355)+1,""),"")</f>
        <v>351</v>
      </c>
      <c r="D356" s="100"/>
      <c r="E356" s="99">
        <f t="shared" si="61"/>
        <v>36983</v>
      </c>
      <c r="F356" s="101">
        <f>IFERROR(VLOOKUP(E356,历史数据!AH:AJ,3,),"")</f>
        <v>20.778883248730999</v>
      </c>
      <c r="G356" s="101">
        <f t="shared" si="57"/>
        <v>19.975363790186123</v>
      </c>
      <c r="H356" s="105">
        <f t="shared" si="58"/>
        <v>-7.692224352930932E-4</v>
      </c>
      <c r="I356" s="101">
        <f>IFERROR(VLOOKUP(E356,历史数据!AH:AJ,2,),"")</f>
        <v>20.8568527918782</v>
      </c>
      <c r="J356" s="104">
        <f t="shared" si="59"/>
        <v>0</v>
      </c>
      <c r="K356" s="104" t="str">
        <f>IFERROR(IF(AND(J355=$H$2*1,MAX(K$64:K355)=MAX(L$64:L355)),MAX(K$64:K355)+1,""),"")</f>
        <v/>
      </c>
      <c r="L356" s="104" t="str">
        <f>IFERROR(IF(AND($F355/INDEX($F$64:$F356,MATCH(MAX(M$64:M356),M$64:M356,0)-1)&lt;(1-$P$2),MAX(K$64:K356)&gt;MAX(L$64:L355)),MAX(K$64:K356),""),"")</f>
        <v/>
      </c>
      <c r="M356" s="104" t="str">
        <f>IFERROR(IF(E356="","",IF(K356&lt;&gt;"",MAX(M$64:M355)+1,IF(AND($F355/INDEX($F$64:$F356,MATCH(MAX(M$64:M355),M$64:M355,0)-1)&gt;(1+$O$2),MAX(K$64:K356)&gt;MAX(L$64:L355)),MAX(M$64:M355)+1,""))),"")</f>
        <v/>
      </c>
      <c r="N356" s="91">
        <f t="shared" si="60"/>
        <v>0</v>
      </c>
      <c r="O356" s="91" t="str">
        <f>IFERROR(IF(AND(N355=$H$2*1,MAX(O$64:O355)=MAX(P$64:P355)),MAX(O$64:O355)+1,""),"")</f>
        <v/>
      </c>
      <c r="P356" s="91" t="str">
        <f>IFERROR(IF(MOD(MAX(Q$64:Q356),10*MAX(O$64:O356))&lt;=2,IF(AND(F355/INDEX($F$64:$F356,MATCH(MAX(O$64:O356),O$64:O356,0)-1)&lt;(1-$P$2),MAX(O$64:O356)&gt;MAX(P$64:P355)),MAX(O$64:O356),""),IF(AND($F355/INDEX($F$64:$F356,MATCH(MAX(Q$64:Q356),Q$64:Q356,0)-1)&lt;(1-$P$2),MAX(O$64:O356)&gt;MAX(P$64:P355)),MAX(O$64:O356),"")),"")</f>
        <v/>
      </c>
      <c r="Q356" s="91" t="str">
        <f>IFERROR(IF(E356="","",IF(O356&lt;&gt;"",MAX(O$64:O356)*10+1,IF(AND($F355/INDEX($F$64:$F356,MATCH(MAX(Q$64:Q355),Q$64:Q355,0)-1)&gt;(1+$O$2),MAX(O$64:O356)&gt;MAX(P$64:P355)),MAX(Q$64:Q355)+1,""))),"")</f>
        <v/>
      </c>
    </row>
    <row r="357" spans="1:17" x14ac:dyDescent="0.2">
      <c r="A357" s="13">
        <f>HLOOKUP($E$2,历史数据!$V$3:$AE$5000,ROW(A355),)</f>
        <v>385650</v>
      </c>
      <c r="B357" s="41">
        <v>36983</v>
      </c>
      <c r="C357" s="100">
        <f>IFERROR(IF(A357&lt;&gt;0,MAX($C$4:C356)+1,""),"")</f>
        <v>352</v>
      </c>
      <c r="D357" s="100"/>
      <c r="E357" s="99">
        <f t="shared" si="61"/>
        <v>36984</v>
      </c>
      <c r="F357" s="101">
        <f>IFERROR(VLOOKUP(E357,历史数据!AH:AJ,3,),"")</f>
        <v>21.3766497461929</v>
      </c>
      <c r="G357" s="101">
        <f t="shared" si="57"/>
        <v>19.963668358714038</v>
      </c>
      <c r="H357" s="105">
        <f t="shared" si="58"/>
        <v>-5.8549278976482988E-4</v>
      </c>
      <c r="I357" s="101">
        <f>IFERROR(VLOOKUP(E357,历史数据!AH:AJ,2,),"")</f>
        <v>20.8828426395939</v>
      </c>
      <c r="J357" s="104">
        <f t="shared" si="59"/>
        <v>0</v>
      </c>
      <c r="K357" s="104" t="str">
        <f>IFERROR(IF(AND(J356=$H$2*1,MAX(K$64:K356)=MAX(L$64:L356)),MAX(K$64:K356)+1,""),"")</f>
        <v/>
      </c>
      <c r="L357" s="104" t="str">
        <f>IFERROR(IF(AND($F356/INDEX($F$64:$F357,MATCH(MAX(M$64:M357),M$64:M357,0)-1)&lt;(1-$P$2),MAX(K$64:K357)&gt;MAX(L$64:L356)),MAX(K$64:K357),""),"")</f>
        <v/>
      </c>
      <c r="M357" s="104" t="str">
        <f>IFERROR(IF(E357="","",IF(K357&lt;&gt;"",MAX(M$64:M356)+1,IF(AND($F356/INDEX($F$64:$F357,MATCH(MAX(M$64:M356),M$64:M356,0)-1)&gt;(1+$O$2),MAX(K$64:K357)&gt;MAX(L$64:L356)),MAX(M$64:M356)+1,""))),"")</f>
        <v/>
      </c>
      <c r="N357" s="91">
        <f t="shared" si="60"/>
        <v>0</v>
      </c>
      <c r="O357" s="91" t="str">
        <f>IFERROR(IF(AND(N356=$H$2*1,MAX(O$64:O356)=MAX(P$64:P356)),MAX(O$64:O356)+1,""),"")</f>
        <v/>
      </c>
      <c r="P357" s="91" t="str">
        <f>IFERROR(IF(MOD(MAX(Q$64:Q357),10*MAX(O$64:O357))&lt;=2,IF(AND(F356/INDEX($F$64:$F357,MATCH(MAX(O$64:O357),O$64:O357,0)-1)&lt;(1-$P$2),MAX(O$64:O357)&gt;MAX(P$64:P356)),MAX(O$64:O357),""),IF(AND($F356/INDEX($F$64:$F357,MATCH(MAX(Q$64:Q357),Q$64:Q357,0)-1)&lt;(1-$P$2),MAX(O$64:O357)&gt;MAX(P$64:P356)),MAX(O$64:O357),"")),"")</f>
        <v/>
      </c>
      <c r="Q357" s="91" t="str">
        <f>IFERROR(IF(E357="","",IF(O357&lt;&gt;"",MAX(O$64:O357)*10+1,IF(AND($F356/INDEX($F$64:$F357,MATCH(MAX(Q$64:Q356),Q$64:Q356,0)-1)&gt;(1+$O$2),MAX(O$64:O357)&gt;MAX(P$64:P356)),MAX(Q$64:Q356)+1,""))),"")</f>
        <v/>
      </c>
    </row>
    <row r="358" spans="1:17" x14ac:dyDescent="0.2">
      <c r="A358" s="13">
        <f>HLOOKUP($E$2,历史数据!$V$3:$AE$5000,ROW(A356),)</f>
        <v>1097235</v>
      </c>
      <c r="B358" s="41">
        <v>36984</v>
      </c>
      <c r="C358" s="100">
        <f>IFERROR(IF(A358&lt;&gt;0,MAX($C$4:C357)+1,""),"")</f>
        <v>353</v>
      </c>
      <c r="D358" s="100"/>
      <c r="E358" s="99">
        <f t="shared" si="61"/>
        <v>36985</v>
      </c>
      <c r="F358" s="101">
        <f>IFERROR(VLOOKUP(E358,历史数据!AH:AJ,3,),"")</f>
        <v>21.571573604060902</v>
      </c>
      <c r="G358" s="101">
        <f t="shared" si="57"/>
        <v>19.963668358714035</v>
      </c>
      <c r="H358" s="105">
        <f t="shared" si="58"/>
        <v>-2.2204460492503131E-16</v>
      </c>
      <c r="I358" s="101">
        <f>IFERROR(VLOOKUP(E358,历史数据!AH:AJ,2,),"")</f>
        <v>21.441624365482198</v>
      </c>
      <c r="J358" s="104">
        <f t="shared" si="59"/>
        <v>0</v>
      </c>
      <c r="K358" s="104" t="str">
        <f>IFERROR(IF(AND(J357=$H$2*1,MAX(K$64:K357)=MAX(L$64:L357)),MAX(K$64:K357)+1,""),"")</f>
        <v/>
      </c>
      <c r="L358" s="104" t="str">
        <f>IFERROR(IF(AND($F357/INDEX($F$64:$F358,MATCH(MAX(M$64:M358),M$64:M358,0)-1)&lt;(1-$P$2),MAX(K$64:K358)&gt;MAX(L$64:L357)),MAX(K$64:K358),""),"")</f>
        <v/>
      </c>
      <c r="M358" s="104" t="str">
        <f>IFERROR(IF(E358="","",IF(K358&lt;&gt;"",MAX(M$64:M357)+1,IF(AND($F357/INDEX($F$64:$F358,MATCH(MAX(M$64:M357),M$64:M357,0)-1)&gt;(1+$O$2),MAX(K$64:K358)&gt;MAX(L$64:L357)),MAX(M$64:M357)+1,""))),"")</f>
        <v/>
      </c>
      <c r="N358" s="91">
        <f t="shared" si="60"/>
        <v>0</v>
      </c>
      <c r="O358" s="91" t="str">
        <f>IFERROR(IF(AND(N357=$H$2*1,MAX(O$64:O357)=MAX(P$64:P357)),MAX(O$64:O357)+1,""),"")</f>
        <v/>
      </c>
      <c r="P358" s="91" t="str">
        <f>IFERROR(IF(MOD(MAX(Q$64:Q358),10*MAX(O$64:O358))&lt;=2,IF(AND(F357/INDEX($F$64:$F358,MATCH(MAX(O$64:O358),O$64:O358,0)-1)&lt;(1-$P$2),MAX(O$64:O358)&gt;MAX(P$64:P357)),MAX(O$64:O358),""),IF(AND($F357/INDEX($F$64:$F358,MATCH(MAX(Q$64:Q358),Q$64:Q358,0)-1)&lt;(1-$P$2),MAX(O$64:O358)&gt;MAX(P$64:P357)),MAX(O$64:O358),"")),"")</f>
        <v/>
      </c>
      <c r="Q358" s="91" t="str">
        <f>IFERROR(IF(E358="","",IF(O358&lt;&gt;"",MAX(O$64:O358)*10+1,IF(AND($F357/INDEX($F$64:$F358,MATCH(MAX(Q$64:Q357),Q$64:Q357,0)-1)&gt;(1+$O$2),MAX(O$64:O358)&gt;MAX(P$64:P357)),MAX(Q$64:Q357)+1,""))),"")</f>
        <v/>
      </c>
    </row>
    <row r="359" spans="1:17" x14ac:dyDescent="0.2">
      <c r="A359" s="13">
        <f>HLOOKUP($E$2,历史数据!$V$3:$AE$5000,ROW(A357),)</f>
        <v>2744357</v>
      </c>
      <c r="B359" s="41">
        <v>36985</v>
      </c>
      <c r="C359" s="100">
        <f>IFERROR(IF(A359&lt;&gt;0,MAX($C$4:C358)+1,""),"")</f>
        <v>354</v>
      </c>
      <c r="D359" s="100"/>
      <c r="E359" s="99">
        <f t="shared" si="61"/>
        <v>36986</v>
      </c>
      <c r="F359" s="101">
        <f>IFERROR(VLOOKUP(E359,历史数据!AH:AJ,3,),"")</f>
        <v>21.8704568527919</v>
      </c>
      <c r="G359" s="101">
        <f t="shared" si="57"/>
        <v>19.985976311336707</v>
      </c>
      <c r="H359" s="105">
        <f t="shared" si="58"/>
        <v>1.117427529942594E-3</v>
      </c>
      <c r="I359" s="101">
        <f>IFERROR(VLOOKUP(E359,历史数据!AH:AJ,2,),"")</f>
        <v>21.5195939086294</v>
      </c>
      <c r="J359" s="104">
        <f t="shared" si="59"/>
        <v>1</v>
      </c>
      <c r="K359" s="104" t="str">
        <f>IFERROR(IF(AND(J358=$H$2*1,MAX(K$64:K358)=MAX(L$64:L358)),MAX(K$64:K358)+1,""),"")</f>
        <v/>
      </c>
      <c r="L359" s="104" t="str">
        <f>IFERROR(IF(AND($F358/INDEX($F$64:$F359,MATCH(MAX(M$64:M359),M$64:M359,0)-1)&lt;(1-$P$2),MAX(K$64:K359)&gt;MAX(L$64:L358)),MAX(K$64:K359),""),"")</f>
        <v/>
      </c>
      <c r="M359" s="104" t="str">
        <f>IFERROR(IF(E359="","",IF(K359&lt;&gt;"",MAX(M$64:M358)+1,IF(AND($F358/INDEX($F$64:$F359,MATCH(MAX(M$64:M358),M$64:M358,0)-1)&gt;(1+$O$2),MAX(K$64:K359)&gt;MAX(L$64:L358)),MAX(M$64:M358)+1,""))),"")</f>
        <v/>
      </c>
      <c r="N359" s="91">
        <f t="shared" si="60"/>
        <v>1</v>
      </c>
      <c r="O359" s="91" t="str">
        <f>IFERROR(IF(AND(N358=$H$2*1,MAX(O$64:O358)=MAX(P$64:P358)),MAX(O$64:O358)+1,""),"")</f>
        <v/>
      </c>
      <c r="P359" s="91" t="str">
        <f>IFERROR(IF(MOD(MAX(Q$64:Q359),10*MAX(O$64:O359))&lt;=2,IF(AND(F358/INDEX($F$64:$F359,MATCH(MAX(O$64:O359),O$64:O359,0)-1)&lt;(1-$P$2),MAX(O$64:O359)&gt;MAX(P$64:P358)),MAX(O$64:O359),""),IF(AND($F358/INDEX($F$64:$F359,MATCH(MAX(Q$64:Q359),Q$64:Q359,0)-1)&lt;(1-$P$2),MAX(O$64:O359)&gt;MAX(P$64:P358)),MAX(O$64:O359),"")),"")</f>
        <v/>
      </c>
      <c r="Q359" s="91" t="str">
        <f>IFERROR(IF(E359="","",IF(O359&lt;&gt;"",MAX(O$64:O359)*10+1,IF(AND($F358/INDEX($F$64:$F359,MATCH(MAX(Q$64:Q358),Q$64:Q358,0)-1)&gt;(1+$O$2),MAX(O$64:O359)&gt;MAX(P$64:P358)),MAX(Q$64:Q358)+1,""))),"")</f>
        <v/>
      </c>
    </row>
    <row r="360" spans="1:17" x14ac:dyDescent="0.2">
      <c r="A360" s="13">
        <f>HLOOKUP($E$2,历史数据!$V$3:$AE$5000,ROW(A358),)</f>
        <v>976761</v>
      </c>
      <c r="B360" s="41">
        <v>36986</v>
      </c>
      <c r="C360" s="100">
        <f>IFERROR(IF(A360&lt;&gt;0,MAX($C$4:C359)+1,""),"")</f>
        <v>355</v>
      </c>
      <c r="D360" s="100"/>
      <c r="E360" s="99">
        <f t="shared" si="61"/>
        <v>36987</v>
      </c>
      <c r="F360" s="101">
        <f>IFERROR(VLOOKUP(E360,历史数据!AH:AJ,3,),"")</f>
        <v>21.779492385786799</v>
      </c>
      <c r="G360" s="101">
        <f t="shared" si="57"/>
        <v>20.015431472081218</v>
      </c>
      <c r="H360" s="105">
        <f t="shared" si="58"/>
        <v>1.4737914368387894E-3</v>
      </c>
      <c r="I360" s="101">
        <f>IFERROR(VLOOKUP(E360,历史数据!AH:AJ,2,),"")</f>
        <v>21.8704568527919</v>
      </c>
      <c r="J360" s="104">
        <f t="shared" si="59"/>
        <v>2</v>
      </c>
      <c r="K360" s="104" t="str">
        <f>IFERROR(IF(AND(J359=$H$2*1,MAX(K$64:K359)=MAX(L$64:L359)),MAX(K$64:K359)+1,""),"")</f>
        <v/>
      </c>
      <c r="L360" s="104" t="str">
        <f>IFERROR(IF(AND($F359/INDEX($F$64:$F360,MATCH(MAX(M$64:M360),M$64:M360,0)-1)&lt;(1-$P$2),MAX(K$64:K360)&gt;MAX(L$64:L359)),MAX(K$64:K360),""),"")</f>
        <v/>
      </c>
      <c r="M360" s="104" t="str">
        <f>IFERROR(IF(E360="","",IF(K360&lt;&gt;"",MAX(M$64:M359)+1,IF(AND($F359/INDEX($F$64:$F360,MATCH(MAX(M$64:M359),M$64:M359,0)-1)&gt;(1+$O$2),MAX(K$64:K360)&gt;MAX(L$64:L359)),MAX(M$64:M359)+1,""))),"")</f>
        <v/>
      </c>
      <c r="N360" s="91">
        <f t="shared" si="60"/>
        <v>2</v>
      </c>
      <c r="O360" s="91" t="str">
        <f>IFERROR(IF(AND(N359=$H$2*1,MAX(O$64:O359)=MAX(P$64:P359)),MAX(O$64:O359)+1,""),"")</f>
        <v/>
      </c>
      <c r="P360" s="91" t="str">
        <f>IFERROR(IF(MOD(MAX(Q$64:Q360),10*MAX(O$64:O360))&lt;=2,IF(AND(F359/INDEX($F$64:$F360,MATCH(MAX(O$64:O360),O$64:O360,0)-1)&lt;(1-$P$2),MAX(O$64:O360)&gt;MAX(P$64:P359)),MAX(O$64:O360),""),IF(AND($F359/INDEX($F$64:$F360,MATCH(MAX(Q$64:Q360),Q$64:Q360,0)-1)&lt;(1-$P$2),MAX(O$64:O360)&gt;MAX(P$64:P359)),MAX(O$64:O360),"")),"")</f>
        <v/>
      </c>
      <c r="Q360" s="91" t="str">
        <f>IFERROR(IF(E360="","",IF(O360&lt;&gt;"",MAX(O$64:O360)*10+1,IF(AND($F359/INDEX($F$64:$F360,MATCH(MAX(Q$64:Q359),Q$64:Q359,0)-1)&gt;(1+$O$2),MAX(O$64:O360)&gt;MAX(P$64:P359)),MAX(Q$64:Q359)+1,""))),"")</f>
        <v/>
      </c>
    </row>
    <row r="361" spans="1:17" x14ac:dyDescent="0.2">
      <c r="A361" s="13">
        <f>HLOOKUP($E$2,历史数据!$V$3:$AE$5000,ROW(A359),)</f>
        <v>671170</v>
      </c>
      <c r="B361" s="41">
        <v>36987</v>
      </c>
      <c r="C361" s="100">
        <f>IFERROR(IF(A361&lt;&gt;0,MAX($C$4:C360)+1,""),"")</f>
        <v>356</v>
      </c>
      <c r="D361" s="100"/>
      <c r="E361" s="99">
        <f t="shared" si="61"/>
        <v>36990</v>
      </c>
      <c r="F361" s="101">
        <f>IFERROR(VLOOKUP(E361,历史数据!AH:AJ,3,),"")</f>
        <v>22.065380710659898</v>
      </c>
      <c r="G361" s="101">
        <f t="shared" si="57"/>
        <v>20.043370558375631</v>
      </c>
      <c r="H361" s="105">
        <f t="shared" si="58"/>
        <v>1.3958772926472296E-3</v>
      </c>
      <c r="I361" s="101">
        <f>IFERROR(VLOOKUP(E361,历史数据!AH:AJ,2,),"")</f>
        <v>21.831472081218301</v>
      </c>
      <c r="J361" s="104">
        <f t="shared" si="59"/>
        <v>3</v>
      </c>
      <c r="K361" s="104" t="str">
        <f>IFERROR(IF(AND(J360=$H$2*1,MAX(K$64:K360)=MAX(L$64:L360)),MAX(K$64:K360)+1,""),"")</f>
        <v/>
      </c>
      <c r="L361" s="104" t="str">
        <f>IFERROR(IF(AND($F360/INDEX($F$64:$F361,MATCH(MAX(M$64:M361),M$64:M361,0)-1)&lt;(1-$P$2),MAX(K$64:K361)&gt;MAX(L$64:L360)),MAX(K$64:K361),""),"")</f>
        <v/>
      </c>
      <c r="M361" s="104" t="str">
        <f>IFERROR(IF(E361="","",IF(K361&lt;&gt;"",MAX(M$64:M360)+1,IF(AND($F360/INDEX($F$64:$F361,MATCH(MAX(M$64:M360),M$64:M360,0)-1)&gt;(1+$O$2),MAX(K$64:K361)&gt;MAX(L$64:L360)),MAX(M$64:M360)+1,""))),"")</f>
        <v/>
      </c>
      <c r="N361" s="91">
        <f t="shared" si="60"/>
        <v>3</v>
      </c>
      <c r="O361" s="91" t="str">
        <f>IFERROR(IF(AND(N360=$H$2*1,MAX(O$64:O360)=MAX(P$64:P360)),MAX(O$64:O360)+1,""),"")</f>
        <v/>
      </c>
      <c r="P361" s="91" t="str">
        <f>IFERROR(IF(MOD(MAX(Q$64:Q361),10*MAX(O$64:O361))&lt;=2,IF(AND(F360/INDEX($F$64:$F361,MATCH(MAX(O$64:O361),O$64:O361,0)-1)&lt;(1-$P$2),MAX(O$64:O361)&gt;MAX(P$64:P360)),MAX(O$64:O361),""),IF(AND($F360/INDEX($F$64:$F361,MATCH(MAX(Q$64:Q361),Q$64:Q361,0)-1)&lt;(1-$P$2),MAX(O$64:O361)&gt;MAX(P$64:P360)),MAX(O$64:O361),"")),"")</f>
        <v/>
      </c>
      <c r="Q361" s="91" t="str">
        <f>IFERROR(IF(E361="","",IF(O361&lt;&gt;"",MAX(O$64:O361)*10+1,IF(AND($F360/INDEX($F$64:$F361,MATCH(MAX(Q$64:Q360),Q$64:Q360,0)-1)&gt;(1+$O$2),MAX(O$64:O361)&gt;MAX(P$64:P360)),MAX(Q$64:Q360)+1,""))),"")</f>
        <v/>
      </c>
    </row>
    <row r="362" spans="1:17" x14ac:dyDescent="0.2">
      <c r="A362" s="13">
        <f>HLOOKUP($E$2,历史数据!$V$3:$AE$5000,ROW(A360),)</f>
        <v>584345</v>
      </c>
      <c r="B362" s="41">
        <v>36990</v>
      </c>
      <c r="C362" s="100">
        <f>IFERROR(IF(A362&lt;&gt;0,MAX($C$4:C361)+1,""),"")</f>
        <v>357</v>
      </c>
      <c r="D362" s="100"/>
      <c r="E362" s="99">
        <f t="shared" si="61"/>
        <v>36991</v>
      </c>
      <c r="F362" s="101">
        <f>IFERROR(VLOOKUP(E362,历史数据!AH:AJ,3,),"")</f>
        <v>21.4936040609137</v>
      </c>
      <c r="G362" s="101">
        <f t="shared" si="57"/>
        <v>20.060913705583751</v>
      </c>
      <c r="H362" s="105">
        <f t="shared" si="58"/>
        <v>8.7525933609944317E-4</v>
      </c>
      <c r="I362" s="101">
        <f>IFERROR(VLOOKUP(E362,历史数据!AH:AJ,2,),"")</f>
        <v>22.091370558375601</v>
      </c>
      <c r="J362" s="104">
        <f t="shared" si="59"/>
        <v>4</v>
      </c>
      <c r="K362" s="104" t="str">
        <f>IFERROR(IF(AND(J361=$H$2*1,MAX(K$64:K361)=MAX(L$64:L361)),MAX(K$64:K361)+1,""),"")</f>
        <v/>
      </c>
      <c r="L362" s="104" t="str">
        <f>IFERROR(IF(AND($F361/INDEX($F$64:$F362,MATCH(MAX(M$64:M362),M$64:M362,0)-1)&lt;(1-$P$2),MAX(K$64:K362)&gt;MAX(L$64:L361)),MAX(K$64:K362),""),"")</f>
        <v/>
      </c>
      <c r="M362" s="104" t="str">
        <f>IFERROR(IF(E362="","",IF(K362&lt;&gt;"",MAX(M$64:M361)+1,IF(AND($F361/INDEX($F$64:$F362,MATCH(MAX(M$64:M361),M$64:M361,0)-1)&gt;(1+$O$2),MAX(K$64:K362)&gt;MAX(L$64:L361)),MAX(M$64:M361)+1,""))),"")</f>
        <v/>
      </c>
      <c r="N362" s="91">
        <f t="shared" si="60"/>
        <v>4</v>
      </c>
      <c r="O362" s="91" t="str">
        <f>IFERROR(IF(AND(N361=$H$2*1,MAX(O$64:O361)=MAX(P$64:P361)),MAX(O$64:O361)+1,""),"")</f>
        <v/>
      </c>
      <c r="P362" s="91" t="str">
        <f>IFERROR(IF(MOD(MAX(Q$64:Q362),10*MAX(O$64:O362))&lt;=2,IF(AND(F361/INDEX($F$64:$F362,MATCH(MAX(O$64:O362),O$64:O362,0)-1)&lt;(1-$P$2),MAX(O$64:O362)&gt;MAX(P$64:P361)),MAX(O$64:O362),""),IF(AND($F361/INDEX($F$64:$F362,MATCH(MAX(Q$64:Q362),Q$64:Q362,0)-1)&lt;(1-$P$2),MAX(O$64:O362)&gt;MAX(P$64:P361)),MAX(O$64:O362),"")),"")</f>
        <v/>
      </c>
      <c r="Q362" s="91" t="str">
        <f>IFERROR(IF(E362="","",IF(O362&lt;&gt;"",MAX(O$64:O362)*10+1,IF(AND($F361/INDEX($F$64:$F362,MATCH(MAX(Q$64:Q361),Q$64:Q361,0)-1)&gt;(1+$O$2),MAX(O$64:O362)&gt;MAX(P$64:P361)),MAX(Q$64:Q361)+1,""))),"")</f>
        <v/>
      </c>
    </row>
    <row r="363" spans="1:17" x14ac:dyDescent="0.2">
      <c r="A363" s="13">
        <f>HLOOKUP($E$2,历史数据!$V$3:$AE$5000,ROW(A361),)</f>
        <v>711068</v>
      </c>
      <c r="B363" s="41">
        <v>36991</v>
      </c>
      <c r="C363" s="100">
        <f>IFERROR(IF(A363&lt;&gt;0,MAX($C$4:C362)+1,""),"")</f>
        <v>358</v>
      </c>
      <c r="D363" s="100"/>
      <c r="E363" s="99">
        <f t="shared" si="61"/>
        <v>36992</v>
      </c>
      <c r="F363" s="101">
        <f>IFERROR(VLOOKUP(E363,历史数据!AH:AJ,3,),"")</f>
        <v>21.8964467005076</v>
      </c>
      <c r="G363" s="101">
        <f t="shared" si="57"/>
        <v>20.09361759729272</v>
      </c>
      <c r="H363" s="105">
        <f t="shared" si="58"/>
        <v>1.6302294197032552E-3</v>
      </c>
      <c r="I363" s="101">
        <f>IFERROR(VLOOKUP(E363,历史数据!AH:AJ,2,),"")</f>
        <v>21.5065989847716</v>
      </c>
      <c r="J363" s="104">
        <f t="shared" si="59"/>
        <v>5</v>
      </c>
      <c r="K363" s="104" t="str">
        <f>IFERROR(IF(AND(J362=$H$2*1,MAX(K$64:K362)=MAX(L$64:L362)),MAX(K$64:K362)+1,""),"")</f>
        <v/>
      </c>
      <c r="L363" s="104" t="str">
        <f>IFERROR(IF(AND($F362/INDEX($F$64:$F363,MATCH(MAX(M$64:M363),M$64:M363,0)-1)&lt;(1-$P$2),MAX(K$64:K363)&gt;MAX(L$64:L362)),MAX(K$64:K363),""),"")</f>
        <v/>
      </c>
      <c r="M363" s="104" t="str">
        <f>IFERROR(IF(E363="","",IF(K363&lt;&gt;"",MAX(M$64:M362)+1,IF(AND($F362/INDEX($F$64:$F363,MATCH(MAX(M$64:M362),M$64:M362,0)-1)&gt;(1+$O$2),MAX(K$64:K363)&gt;MAX(L$64:L362)),MAX(M$64:M362)+1,""))),"")</f>
        <v/>
      </c>
      <c r="N363" s="91">
        <f t="shared" si="60"/>
        <v>5</v>
      </c>
      <c r="O363" s="91" t="str">
        <f>IFERROR(IF(AND(N362=$H$2*1,MAX(O$64:O362)=MAX(P$64:P362)),MAX(O$64:O362)+1,""),"")</f>
        <v/>
      </c>
      <c r="P363" s="91" t="str">
        <f>IFERROR(IF(MOD(MAX(Q$64:Q363),10*MAX(O$64:O363))&lt;=2,IF(AND(F362/INDEX($F$64:$F363,MATCH(MAX(O$64:O363),O$64:O363,0)-1)&lt;(1-$P$2),MAX(O$64:O363)&gt;MAX(P$64:P362)),MAX(O$64:O363),""),IF(AND($F362/INDEX($F$64:$F363,MATCH(MAX(Q$64:Q363),Q$64:Q363,0)-1)&lt;(1-$P$2),MAX(O$64:O363)&gt;MAX(P$64:P362)),MAX(O$64:O363),"")),"")</f>
        <v/>
      </c>
      <c r="Q363" s="91" t="str">
        <f>IFERROR(IF(E363="","",IF(O363&lt;&gt;"",MAX(O$64:O363)*10+1,IF(AND($F362/INDEX($F$64:$F363,MATCH(MAX(Q$64:Q362),Q$64:Q362,0)-1)&gt;(1+$O$2),MAX(O$64:O363)&gt;MAX(P$64:P362)),MAX(Q$64:Q362)+1,""))),"")</f>
        <v/>
      </c>
    </row>
    <row r="364" spans="1:17" x14ac:dyDescent="0.2">
      <c r="A364" s="13">
        <f>HLOOKUP($E$2,历史数据!$V$3:$AE$5000,ROW(A362),)</f>
        <v>788947</v>
      </c>
      <c r="B364" s="41">
        <v>36992</v>
      </c>
      <c r="C364" s="100">
        <f>IFERROR(IF(A364&lt;&gt;0,MAX($C$4:C363)+1,""),"")</f>
        <v>359</v>
      </c>
      <c r="D364" s="100"/>
      <c r="E364" s="99">
        <f t="shared" si="61"/>
        <v>36993</v>
      </c>
      <c r="F364" s="101">
        <f>IFERROR(VLOOKUP(E364,历史数据!AH:AJ,3,),"")</f>
        <v>21.8834517766497</v>
      </c>
      <c r="G364" s="101">
        <f t="shared" si="57"/>
        <v>20.118091370558371</v>
      </c>
      <c r="H364" s="105">
        <f t="shared" si="58"/>
        <v>1.2179874105371358E-3</v>
      </c>
      <c r="I364" s="101">
        <f>IFERROR(VLOOKUP(E364,历史数据!AH:AJ,2,),"")</f>
        <v>21.961421319797001</v>
      </c>
      <c r="J364" s="104">
        <f t="shared" si="59"/>
        <v>6</v>
      </c>
      <c r="K364" s="104">
        <f>IFERROR(IF(AND(J363=$H$2*1,MAX(K$64:K363)=MAX(L$64:L363)),MAX(K$64:K363)+1,""),"")</f>
        <v>2</v>
      </c>
      <c r="L364" s="104" t="str">
        <f>IFERROR(IF(AND($F363/INDEX($F$64:$F364,MATCH(MAX(M$64:M364),M$64:M364,0)-1)&lt;(1-$P$2),MAX(K$64:K364)&gt;MAX(L$64:L363)),MAX(K$64:K364),""),"")</f>
        <v/>
      </c>
      <c r="M364" s="104">
        <f>IFERROR(IF(E364="","",IF(K364&lt;&gt;"",MAX(M$64:M363)+1,IF(AND($F363/INDEX($F$64:$F364,MATCH(MAX(M$64:M363),M$64:M363,0)-1)&gt;(1+$O$2),MAX(K$64:K364)&gt;MAX(L$64:L363)),MAX(M$64:M363)+1,""))),"")</f>
        <v>3</v>
      </c>
      <c r="N364" s="91">
        <f t="shared" si="60"/>
        <v>6</v>
      </c>
      <c r="O364" s="91" t="str">
        <f>IFERROR(IF(AND(N363=$H$2*1,MAX(O$64:O363)=MAX(P$64:P363)),MAX(O$64:O363)+1,""),"")</f>
        <v/>
      </c>
      <c r="P364" s="91" t="str">
        <f>IFERROR(IF(MOD(MAX(Q$64:Q364),10*MAX(O$64:O364))&lt;=2,IF(AND(F363/INDEX($F$64:$F364,MATCH(MAX(O$64:O364),O$64:O364,0)-1)&lt;(1-$P$2),MAX(O$64:O364)&gt;MAX(P$64:P363)),MAX(O$64:O364),""),IF(AND($F363/INDEX($F$64:$F364,MATCH(MAX(Q$64:Q364),Q$64:Q364,0)-1)&lt;(1-$P$2),MAX(O$64:O364)&gt;MAX(P$64:P363)),MAX(O$64:O364),"")),"")</f>
        <v/>
      </c>
      <c r="Q364" s="91" t="str">
        <f>IFERROR(IF(E364="","",IF(O364&lt;&gt;"",MAX(O$64:O364)*10+1,IF(AND($F363/INDEX($F$64:$F364,MATCH(MAX(Q$64:Q363),Q$64:Q363,0)-1)&gt;(1+$O$2),MAX(O$64:O364)&gt;MAX(P$64:P363)),MAX(Q$64:Q363)+1,""))),"")</f>
        <v/>
      </c>
    </row>
    <row r="365" spans="1:17" x14ac:dyDescent="0.2">
      <c r="A365" s="13">
        <f>HLOOKUP($E$2,历史数据!$V$3:$AE$5000,ROW(A363),)</f>
        <v>836254</v>
      </c>
      <c r="B365" s="41">
        <v>36993</v>
      </c>
      <c r="C365" s="100">
        <f>IFERROR(IF(A365&lt;&gt;0,MAX($C$4:C364)+1,""),"")</f>
        <v>360</v>
      </c>
      <c r="D365" s="100"/>
      <c r="E365" s="99">
        <f t="shared" si="61"/>
        <v>36994</v>
      </c>
      <c r="F365" s="101">
        <f>IFERROR(VLOOKUP(E365,历史数据!AH:AJ,3,),"")</f>
        <v>21.701522842639601</v>
      </c>
      <c r="G365" s="101">
        <f t="shared" si="57"/>
        <v>20.136284263959389</v>
      </c>
      <c r="H365" s="105">
        <f t="shared" si="58"/>
        <v>9.0430513839101501E-4</v>
      </c>
      <c r="I365" s="101">
        <f>IFERROR(VLOOKUP(E365,历史数据!AH:AJ,2,),"")</f>
        <v>21.649543147208099</v>
      </c>
      <c r="J365" s="104">
        <f t="shared" si="59"/>
        <v>7</v>
      </c>
      <c r="K365" s="104" t="str">
        <f>IFERROR(IF(AND(J364=$H$2*1,MAX(K$64:K364)=MAX(L$64:L364)),MAX(K$64:K364)+1,""),"")</f>
        <v/>
      </c>
      <c r="L365" s="104" t="str">
        <f>IFERROR(IF(AND($F364/INDEX($F$64:$F365,MATCH(MAX(M$64:M365),M$64:M365,0)-1)&lt;(1-$P$2),MAX(K$64:K365)&gt;MAX(L$64:L364)),MAX(K$64:K365),""),"")</f>
        <v/>
      </c>
      <c r="M365" s="104" t="str">
        <f>IFERROR(IF(E365="","",IF(K365&lt;&gt;"",MAX(M$64:M364)+1,IF(AND($F364/INDEX($F$64:$F365,MATCH(MAX(M$64:M364),M$64:M364,0)-1)&gt;(1+$O$2),MAX(K$64:K365)&gt;MAX(L$64:L364)),MAX(M$64:M364)+1,""))),"")</f>
        <v/>
      </c>
      <c r="N365" s="91">
        <f t="shared" si="60"/>
        <v>7</v>
      </c>
      <c r="O365" s="91" t="str">
        <f>IFERROR(IF(AND(N364=$H$2*1,MAX(O$64:O364)=MAX(P$64:P364)),MAX(O$64:O364)+1,""),"")</f>
        <v/>
      </c>
      <c r="P365" s="91" t="str">
        <f>IFERROR(IF(MOD(MAX(Q$64:Q365),10*MAX(O$64:O365))&lt;=2,IF(AND(F364/INDEX($F$64:$F365,MATCH(MAX(O$64:O365),O$64:O365,0)-1)&lt;(1-$P$2),MAX(O$64:O365)&gt;MAX(P$64:P364)),MAX(O$64:O365),""),IF(AND($F364/INDEX($F$64:$F365,MATCH(MAX(Q$64:Q365),Q$64:Q365,0)-1)&lt;(1-$P$2),MAX(O$64:O365)&gt;MAX(P$64:P364)),MAX(O$64:O365),"")),"")</f>
        <v/>
      </c>
      <c r="Q365" s="91" t="str">
        <f>IFERROR(IF(E365="","",IF(O365&lt;&gt;"",MAX(O$64:O365)*10+1,IF(AND($F364/INDEX($F$64:$F365,MATCH(MAX(Q$64:Q364),Q$64:Q364,0)-1)&gt;(1+$O$2),MAX(O$64:O365)&gt;MAX(P$64:P364)),MAX(Q$64:Q364)+1,""))),"")</f>
        <v/>
      </c>
    </row>
    <row r="366" spans="1:17" x14ac:dyDescent="0.2">
      <c r="A366" s="13">
        <f>HLOOKUP($E$2,历史数据!$V$3:$AE$5000,ROW(A364),)</f>
        <v>341244</v>
      </c>
      <c r="B366" s="41">
        <v>36994</v>
      </c>
      <c r="C366" s="100">
        <f>IFERROR(IF(A366&lt;&gt;0,MAX($C$4:C365)+1,""),"")</f>
        <v>361</v>
      </c>
      <c r="D366" s="100"/>
      <c r="E366" s="99">
        <f t="shared" si="61"/>
        <v>36997</v>
      </c>
      <c r="F366" s="101">
        <f>IFERROR(VLOOKUP(E366,历史数据!AH:AJ,3,),"")</f>
        <v>21.7664974619289</v>
      </c>
      <c r="G366" s="101">
        <f t="shared" si="57"/>
        <v>20.168338409475457</v>
      </c>
      <c r="H366" s="105">
        <f t="shared" si="58"/>
        <v>1.5918600023658858E-3</v>
      </c>
      <c r="I366" s="101">
        <f>IFERROR(VLOOKUP(E366,历史数据!AH:AJ,2,),"")</f>
        <v>21.701522842639601</v>
      </c>
      <c r="J366" s="104">
        <f t="shared" si="59"/>
        <v>8</v>
      </c>
      <c r="K366" s="104" t="str">
        <f>IFERROR(IF(AND(J365=$H$2*1,MAX(K$64:K365)=MAX(L$64:L365)),MAX(K$64:K365)+1,""),"")</f>
        <v/>
      </c>
      <c r="L366" s="104" t="str">
        <f>IFERROR(IF(AND($F365/INDEX($F$64:$F366,MATCH(MAX(M$64:M366),M$64:M366,0)-1)&lt;(1-$P$2),MAX(K$64:K366)&gt;MAX(L$64:L365)),MAX(K$64:K366),""),"")</f>
        <v/>
      </c>
      <c r="M366" s="104" t="str">
        <f>IFERROR(IF(E366="","",IF(K366&lt;&gt;"",MAX(M$64:M365)+1,IF(AND($F365/INDEX($F$64:$F366,MATCH(MAX(M$64:M365),M$64:M365,0)-1)&gt;(1+$O$2),MAX(K$64:K366)&gt;MAX(L$64:L365)),MAX(M$64:M365)+1,""))),"")</f>
        <v/>
      </c>
      <c r="N366" s="91">
        <f t="shared" si="60"/>
        <v>8</v>
      </c>
      <c r="O366" s="91" t="str">
        <f>IFERROR(IF(AND(N365=$H$2*1,MAX(O$64:O365)=MAX(P$64:P365)),MAX(O$64:O365)+1,""),"")</f>
        <v/>
      </c>
      <c r="P366" s="91" t="str">
        <f>IFERROR(IF(MOD(MAX(Q$64:Q366),10*MAX(O$64:O366))&lt;=2,IF(AND(F365/INDEX($F$64:$F366,MATCH(MAX(O$64:O366),O$64:O366,0)-1)&lt;(1-$P$2),MAX(O$64:O366)&gt;MAX(P$64:P365)),MAX(O$64:O366),""),IF(AND($F365/INDEX($F$64:$F366,MATCH(MAX(Q$64:Q366),Q$64:Q366,0)-1)&lt;(1-$P$2),MAX(O$64:O366)&gt;MAX(P$64:P365)),MAX(O$64:O366),"")),"")</f>
        <v/>
      </c>
      <c r="Q366" s="91" t="str">
        <f>IFERROR(IF(E366="","",IF(O366&lt;&gt;"",MAX(O$64:O366)*10+1,IF(AND($F365/INDEX($F$64:$F366,MATCH(MAX(Q$64:Q365),Q$64:Q365,0)-1)&gt;(1+$O$2),MAX(O$64:O366)&gt;MAX(P$64:P365)),MAX(Q$64:Q365)+1,""))),"")</f>
        <v/>
      </c>
    </row>
    <row r="367" spans="1:17" x14ac:dyDescent="0.2">
      <c r="A367" s="13">
        <f>HLOOKUP($E$2,历史数据!$V$3:$AE$5000,ROW(A365),)</f>
        <v>599342</v>
      </c>
      <c r="B367" s="41">
        <v>36997</v>
      </c>
      <c r="C367" s="100">
        <f>IFERROR(IF(A367&lt;&gt;0,MAX($C$4:C366)+1,""),"")</f>
        <v>362</v>
      </c>
      <c r="D367" s="100"/>
      <c r="E367" s="99">
        <f t="shared" si="61"/>
        <v>36998</v>
      </c>
      <c r="F367" s="101">
        <f>IFERROR(VLOOKUP(E367,历史数据!AH:AJ,3,),"")</f>
        <v>21.545583756345199</v>
      </c>
      <c r="G367" s="101">
        <f t="shared" si="57"/>
        <v>20.196060913705576</v>
      </c>
      <c r="H367" s="105">
        <f t="shared" si="58"/>
        <v>1.3745556856135099E-3</v>
      </c>
      <c r="I367" s="101">
        <f>IFERROR(VLOOKUP(E367,历史数据!AH:AJ,2,),"")</f>
        <v>21.7664974619289</v>
      </c>
      <c r="J367" s="104">
        <f t="shared" si="59"/>
        <v>9</v>
      </c>
      <c r="K367" s="104" t="str">
        <f>IFERROR(IF(AND(J366=$H$2*1,MAX(K$64:K366)=MAX(L$64:L366)),MAX(K$64:K366)+1,""),"")</f>
        <v/>
      </c>
      <c r="L367" s="104" t="str">
        <f>IFERROR(IF(AND($F366/INDEX($F$64:$F367,MATCH(MAX(M$64:M367),M$64:M367,0)-1)&lt;(1-$P$2),MAX(K$64:K367)&gt;MAX(L$64:L366)),MAX(K$64:K367),""),"")</f>
        <v/>
      </c>
      <c r="M367" s="104" t="str">
        <f>IFERROR(IF(E367="","",IF(K367&lt;&gt;"",MAX(M$64:M366)+1,IF(AND($F366/INDEX($F$64:$F367,MATCH(MAX(M$64:M366),M$64:M366,0)-1)&gt;(1+$O$2),MAX(K$64:K367)&gt;MAX(L$64:L366)),MAX(M$64:M366)+1,""))),"")</f>
        <v/>
      </c>
      <c r="N367" s="91">
        <f t="shared" si="60"/>
        <v>9</v>
      </c>
      <c r="O367" s="91" t="str">
        <f>IFERROR(IF(AND(N366=$H$2*1,MAX(O$64:O366)=MAX(P$64:P366)),MAX(O$64:O366)+1,""),"")</f>
        <v/>
      </c>
      <c r="P367" s="91" t="str">
        <f>IFERROR(IF(MOD(MAX(Q$64:Q367),10*MAX(O$64:O367))&lt;=2,IF(AND(F366/INDEX($F$64:$F367,MATCH(MAX(O$64:O367),O$64:O367,0)-1)&lt;(1-$P$2),MAX(O$64:O367)&gt;MAX(P$64:P366)),MAX(O$64:O367),""),IF(AND($F366/INDEX($F$64:$F367,MATCH(MAX(Q$64:Q367),Q$64:Q367,0)-1)&lt;(1-$P$2),MAX(O$64:O367)&gt;MAX(P$64:P366)),MAX(O$64:O367),"")),"")</f>
        <v/>
      </c>
      <c r="Q367" s="91" t="str">
        <f>IFERROR(IF(E367="","",IF(O367&lt;&gt;"",MAX(O$64:O367)*10+1,IF(AND($F366/INDEX($F$64:$F367,MATCH(MAX(Q$64:Q366),Q$64:Q366,0)-1)&gt;(1+$O$2),MAX(O$64:O367)&gt;MAX(P$64:P366)),MAX(Q$64:Q366)+1,""))),"")</f>
        <v/>
      </c>
    </row>
    <row r="368" spans="1:17" x14ac:dyDescent="0.2">
      <c r="A368" s="13">
        <f>HLOOKUP($E$2,历史数据!$V$3:$AE$5000,ROW(A366),)</f>
        <v>424200</v>
      </c>
      <c r="B368" s="41">
        <v>36998</v>
      </c>
      <c r="C368" s="100">
        <f>IFERROR(IF(A368&lt;&gt;0,MAX($C$4:C367)+1,""),"")</f>
        <v>363</v>
      </c>
      <c r="D368" s="100"/>
      <c r="E368" s="99">
        <f t="shared" si="61"/>
        <v>36999</v>
      </c>
      <c r="F368" s="101">
        <f>IFERROR(VLOOKUP(E368,历史数据!AH:AJ,3,),"")</f>
        <v>21.571573604060902</v>
      </c>
      <c r="G368" s="101">
        <f t="shared" si="57"/>
        <v>20.219451776649738</v>
      </c>
      <c r="H368" s="105">
        <f t="shared" si="58"/>
        <v>1.1581893639609486E-3</v>
      </c>
      <c r="I368" s="101">
        <f>IFERROR(VLOOKUP(E368,历史数据!AH:AJ,2,),"")</f>
        <v>21.545583756345199</v>
      </c>
      <c r="J368" s="104">
        <f t="shared" si="59"/>
        <v>10</v>
      </c>
      <c r="K368" s="104" t="str">
        <f>IFERROR(IF(AND(J367=$H$2*1,MAX(K$64:K367)=MAX(L$64:L367)),MAX(K$64:K367)+1,""),"")</f>
        <v/>
      </c>
      <c r="L368" s="104" t="str">
        <f>IFERROR(IF(AND($F367/INDEX($F$64:$F368,MATCH(MAX(M$64:M368),M$64:M368,0)-1)&lt;(1-$P$2),MAX(K$64:K368)&gt;MAX(L$64:L367)),MAX(K$64:K368),""),"")</f>
        <v/>
      </c>
      <c r="M368" s="104" t="str">
        <f>IFERROR(IF(E368="","",IF(K368&lt;&gt;"",MAX(M$64:M367)+1,IF(AND($F367/INDEX($F$64:$F368,MATCH(MAX(M$64:M367),M$64:M367,0)-1)&gt;(1+$O$2),MAX(K$64:K368)&gt;MAX(L$64:L367)),MAX(M$64:M367)+1,""))),"")</f>
        <v/>
      </c>
      <c r="N368" s="91">
        <f t="shared" si="60"/>
        <v>10</v>
      </c>
      <c r="O368" s="91" t="str">
        <f>IFERROR(IF(AND(N367=$H$2*1,MAX(O$64:O367)=MAX(P$64:P367)),MAX(O$64:O367)+1,""),"")</f>
        <v/>
      </c>
      <c r="P368" s="91" t="str">
        <f>IFERROR(IF(MOD(MAX(Q$64:Q368),10*MAX(O$64:O368))&lt;=2,IF(AND(F367/INDEX($F$64:$F368,MATCH(MAX(O$64:O368),O$64:O368,0)-1)&lt;(1-$P$2),MAX(O$64:O368)&gt;MAX(P$64:P367)),MAX(O$64:O368),""),IF(AND($F367/INDEX($F$64:$F368,MATCH(MAX(Q$64:Q368),Q$64:Q368,0)-1)&lt;(1-$P$2),MAX(O$64:O368)&gt;MAX(P$64:P367)),MAX(O$64:O368),"")),"")</f>
        <v/>
      </c>
      <c r="Q368" s="91" t="str">
        <f>IFERROR(IF(E368="","",IF(O368&lt;&gt;"",MAX(O$64:O368)*10+1,IF(AND($F367/INDEX($F$64:$F368,MATCH(MAX(Q$64:Q367),Q$64:Q367,0)-1)&gt;(1+$O$2),MAX(O$64:O368)&gt;MAX(P$64:P367)),MAX(Q$64:Q367)+1,""))),"")</f>
        <v/>
      </c>
    </row>
    <row r="369" spans="1:17" x14ac:dyDescent="0.2">
      <c r="A369" s="13">
        <f>HLOOKUP($E$2,历史数据!$V$3:$AE$5000,ROW(A367),)</f>
        <v>561292</v>
      </c>
      <c r="B369" s="41">
        <v>36999</v>
      </c>
      <c r="C369" s="100">
        <f>IFERROR(IF(A369&lt;&gt;0,MAX($C$4:C368)+1,""),"")</f>
        <v>364</v>
      </c>
      <c r="D369" s="100"/>
      <c r="E369" s="99">
        <f t="shared" si="61"/>
        <v>37000</v>
      </c>
      <c r="F369" s="101">
        <f>IFERROR(VLOOKUP(E369,历史数据!AH:AJ,3,),"")</f>
        <v>22.3772588832487</v>
      </c>
      <c r="G369" s="101">
        <f t="shared" si="57"/>
        <v>20.256270727580365</v>
      </c>
      <c r="H369" s="105">
        <f t="shared" si="58"/>
        <v>1.8209668262691991E-3</v>
      </c>
      <c r="I369" s="101">
        <f>IFERROR(VLOOKUP(E369,历史数据!AH:AJ,2,),"")</f>
        <v>21.675532994923898</v>
      </c>
      <c r="J369" s="104">
        <f t="shared" si="59"/>
        <v>11</v>
      </c>
      <c r="K369" s="104" t="str">
        <f>IFERROR(IF(AND(J368=$H$2*1,MAX(K$64:K368)=MAX(L$64:L368)),MAX(K$64:K368)+1,""),"")</f>
        <v/>
      </c>
      <c r="L369" s="104" t="str">
        <f>IFERROR(IF(AND($F368/INDEX($F$64:$F369,MATCH(MAX(M$64:M369),M$64:M369,0)-1)&lt;(1-$P$2),MAX(K$64:K369)&gt;MAX(L$64:L368)),MAX(K$64:K369),""),"")</f>
        <v/>
      </c>
      <c r="M369" s="104" t="str">
        <f>IFERROR(IF(E369="","",IF(K369&lt;&gt;"",MAX(M$64:M368)+1,IF(AND($F368/INDEX($F$64:$F369,MATCH(MAX(M$64:M368),M$64:M368,0)-1)&gt;(1+$O$2),MAX(K$64:K369)&gt;MAX(L$64:L368)),MAX(M$64:M368)+1,""))),"")</f>
        <v/>
      </c>
      <c r="N369" s="91">
        <f t="shared" si="60"/>
        <v>11</v>
      </c>
      <c r="O369" s="91" t="str">
        <f>IFERROR(IF(AND(N368=$H$2*1,MAX(O$64:O368)=MAX(P$64:P368)),MAX(O$64:O368)+1,""),"")</f>
        <v/>
      </c>
      <c r="P369" s="91" t="str">
        <f>IFERROR(IF(MOD(MAX(Q$64:Q369),10*MAX(O$64:O369))&lt;=2,IF(AND(F368/INDEX($F$64:$F369,MATCH(MAX(O$64:O369),O$64:O369,0)-1)&lt;(1-$P$2),MAX(O$64:O369)&gt;MAX(P$64:P368)),MAX(O$64:O369),""),IF(AND($F368/INDEX($F$64:$F369,MATCH(MAX(Q$64:Q369),Q$64:Q369,0)-1)&lt;(1-$P$2),MAX(O$64:O369)&gt;MAX(P$64:P368)),MAX(O$64:O369),"")),"")</f>
        <v/>
      </c>
      <c r="Q369" s="91" t="str">
        <f>IFERROR(IF(E369="","",IF(O369&lt;&gt;"",MAX(O$64:O369)*10+1,IF(AND($F368/INDEX($F$64:$F369,MATCH(MAX(Q$64:Q368),Q$64:Q368,0)-1)&gt;(1+$O$2),MAX(O$64:O369)&gt;MAX(P$64:P368)),MAX(Q$64:Q368)+1,""))),"")</f>
        <v/>
      </c>
    </row>
    <row r="370" spans="1:17" x14ac:dyDescent="0.2">
      <c r="A370" s="13">
        <f>HLOOKUP($E$2,历史数据!$V$3:$AE$5000,ROW(A368),)</f>
        <v>1920965</v>
      </c>
      <c r="B370" s="41">
        <v>37000</v>
      </c>
      <c r="C370" s="100">
        <f>IFERROR(IF(A370&lt;&gt;0,MAX($C$4:C369)+1,""),"")</f>
        <v>365</v>
      </c>
      <c r="D370" s="100"/>
      <c r="E370" s="99">
        <f t="shared" si="61"/>
        <v>37001</v>
      </c>
      <c r="F370" s="101">
        <f>IFERROR(VLOOKUP(E370,历史数据!AH:AJ,3,),"")</f>
        <v>22.1303553299492</v>
      </c>
      <c r="G370" s="101">
        <f t="shared" si="57"/>
        <v>20.28745854483925</v>
      </c>
      <c r="H370" s="105">
        <f t="shared" si="58"/>
        <v>1.5396623434944523E-3</v>
      </c>
      <c r="I370" s="101">
        <f>IFERROR(VLOOKUP(E370,历史数据!AH:AJ,2,),"")</f>
        <v>22.3642639593909</v>
      </c>
      <c r="J370" s="104">
        <f t="shared" si="59"/>
        <v>12</v>
      </c>
      <c r="K370" s="104" t="str">
        <f>IFERROR(IF(AND(J369=$H$2*1,MAX(K$64:K369)=MAX(L$64:L369)),MAX(K$64:K369)+1,""),"")</f>
        <v/>
      </c>
      <c r="L370" s="104" t="str">
        <f>IFERROR(IF(AND($F369/INDEX($F$64:$F370,MATCH(MAX(M$64:M370),M$64:M370,0)-1)&lt;(1-$P$2),MAX(K$64:K370)&gt;MAX(L$64:L369)),MAX(K$64:K370),""),"")</f>
        <v/>
      </c>
      <c r="M370" s="104" t="str">
        <f>IFERROR(IF(E370="","",IF(K370&lt;&gt;"",MAX(M$64:M369)+1,IF(AND($F369/INDEX($F$64:$F370,MATCH(MAX(M$64:M369),M$64:M369,0)-1)&gt;(1+$O$2),MAX(K$64:K370)&gt;MAX(L$64:L369)),MAX(M$64:M369)+1,""))),"")</f>
        <v/>
      </c>
      <c r="N370" s="91">
        <f t="shared" si="60"/>
        <v>12</v>
      </c>
      <c r="O370" s="91" t="str">
        <f>IFERROR(IF(AND(N369=$H$2*1,MAX(O$64:O369)=MAX(P$64:P369)),MAX(O$64:O369)+1,""),"")</f>
        <v/>
      </c>
      <c r="P370" s="91" t="str">
        <f>IFERROR(IF(MOD(MAX(Q$64:Q370),10*MAX(O$64:O370))&lt;=2,IF(AND(F369/INDEX($F$64:$F370,MATCH(MAX(O$64:O370),O$64:O370,0)-1)&lt;(1-$P$2),MAX(O$64:O370)&gt;MAX(P$64:P369)),MAX(O$64:O370),""),IF(AND($F369/INDEX($F$64:$F370,MATCH(MAX(Q$64:Q370),Q$64:Q370,0)-1)&lt;(1-$P$2),MAX(O$64:O370)&gt;MAX(P$64:P369)),MAX(O$64:O370),"")),"")</f>
        <v/>
      </c>
      <c r="Q370" s="91" t="str">
        <f>IFERROR(IF(E370="","",IF(O370&lt;&gt;"",MAX(O$64:O370)*10+1,IF(AND($F369/INDEX($F$64:$F370,MATCH(MAX(Q$64:Q369),Q$64:Q369,0)-1)&gt;(1+$O$2),MAX(O$64:O370)&gt;MAX(P$64:P369)),MAX(Q$64:Q369)+1,""))),"")</f>
        <v/>
      </c>
    </row>
    <row r="371" spans="1:17" x14ac:dyDescent="0.2">
      <c r="A371" s="13">
        <f>HLOOKUP($E$2,历史数据!$V$3:$AE$5000,ROW(A369),)</f>
        <v>1079332</v>
      </c>
      <c r="B371" s="41">
        <v>37001</v>
      </c>
      <c r="C371" s="100">
        <f>IFERROR(IF(A371&lt;&gt;0,MAX($C$4:C370)+1,""),"")</f>
        <v>366</v>
      </c>
      <c r="D371" s="100"/>
      <c r="E371" s="99">
        <f t="shared" si="61"/>
        <v>37004</v>
      </c>
      <c r="F371" s="101">
        <f>IFERROR(VLOOKUP(E371,历史数据!AH:AJ,3,),"")</f>
        <v>21.8964467005076</v>
      </c>
      <c r="G371" s="101">
        <f t="shared" si="57"/>
        <v>20.332074450084598</v>
      </c>
      <c r="H371" s="105">
        <f t="shared" si="58"/>
        <v>2.1991865145030154E-3</v>
      </c>
      <c r="I371" s="101">
        <f>IFERROR(VLOOKUP(E371,历史数据!AH:AJ,2,),"")</f>
        <v>22.091370558375601</v>
      </c>
      <c r="J371" s="104">
        <f t="shared" si="59"/>
        <v>13</v>
      </c>
      <c r="K371" s="104" t="str">
        <f>IFERROR(IF(AND(J370=$H$2*1,MAX(K$64:K370)=MAX(L$64:L370)),MAX(K$64:K370)+1,""),"")</f>
        <v/>
      </c>
      <c r="L371" s="104" t="str">
        <f>IFERROR(IF(AND($F370/INDEX($F$64:$F371,MATCH(MAX(M$64:M371),M$64:M371,0)-1)&lt;(1-$P$2),MAX(K$64:K371)&gt;MAX(L$64:L370)),MAX(K$64:K371),""),"")</f>
        <v/>
      </c>
      <c r="M371" s="104" t="str">
        <f>IFERROR(IF(E371="","",IF(K371&lt;&gt;"",MAX(M$64:M370)+1,IF(AND($F370/INDEX($F$64:$F371,MATCH(MAX(M$64:M370),M$64:M370,0)-1)&gt;(1+$O$2),MAX(K$64:K371)&gt;MAX(L$64:L370)),MAX(M$64:M370)+1,""))),"")</f>
        <v/>
      </c>
      <c r="N371" s="91">
        <f t="shared" si="60"/>
        <v>13</v>
      </c>
      <c r="O371" s="91" t="str">
        <f>IFERROR(IF(AND(N370=$H$2*1,MAX(O$64:O370)=MAX(P$64:P370)),MAX(O$64:O370)+1,""),"")</f>
        <v/>
      </c>
      <c r="P371" s="91" t="str">
        <f>IFERROR(IF(MOD(MAX(Q$64:Q371),10*MAX(O$64:O371))&lt;=2,IF(AND(F370/INDEX($F$64:$F371,MATCH(MAX(O$64:O371),O$64:O371,0)-1)&lt;(1-$P$2),MAX(O$64:O371)&gt;MAX(P$64:P370)),MAX(O$64:O371),""),IF(AND($F370/INDEX($F$64:$F371,MATCH(MAX(Q$64:Q371),Q$64:Q371,0)-1)&lt;(1-$P$2),MAX(O$64:O371)&gt;MAX(P$64:P370)),MAX(O$64:O371),"")),"")</f>
        <v/>
      </c>
      <c r="Q371" s="91" t="str">
        <f>IFERROR(IF(E371="","",IF(O371&lt;&gt;"",MAX(O$64:O371)*10+1,IF(AND($F370/INDEX($F$64:$F371,MATCH(MAX(Q$64:Q370),Q$64:Q370,0)-1)&gt;(1+$O$2),MAX(O$64:O371)&gt;MAX(P$64:P370)),MAX(Q$64:Q370)+1,""))),"")</f>
        <v/>
      </c>
    </row>
    <row r="372" spans="1:17" x14ac:dyDescent="0.2">
      <c r="A372" s="13">
        <f>HLOOKUP($E$2,历史数据!$V$3:$AE$5000,ROW(A370),)</f>
        <v>492746</v>
      </c>
      <c r="B372" s="41">
        <v>37004</v>
      </c>
      <c r="C372" s="100">
        <f>IFERROR(IF(A372&lt;&gt;0,MAX($C$4:C371)+1,""),"")</f>
        <v>367</v>
      </c>
      <c r="D372" s="100"/>
      <c r="E372" s="99">
        <f t="shared" si="61"/>
        <v>37005</v>
      </c>
      <c r="F372" s="101">
        <f>IFERROR(VLOOKUP(E372,历史数据!AH:AJ,3,),"")</f>
        <v>22.429238578680199</v>
      </c>
      <c r="G372" s="101">
        <f t="shared" si="57"/>
        <v>20.397265651438239</v>
      </c>
      <c r="H372" s="105">
        <f t="shared" si="58"/>
        <v>3.2063231675492077E-3</v>
      </c>
      <c r="I372" s="101">
        <f>IFERROR(VLOOKUP(E372,历史数据!AH:AJ,2,),"")</f>
        <v>21.8964467005076</v>
      </c>
      <c r="J372" s="104">
        <f t="shared" si="59"/>
        <v>14</v>
      </c>
      <c r="K372" s="104" t="str">
        <f>IFERROR(IF(AND(J371=$H$2*1,MAX(K$64:K371)=MAX(L$64:L371)),MAX(K$64:K371)+1,""),"")</f>
        <v/>
      </c>
      <c r="L372" s="104" t="str">
        <f>IFERROR(IF(AND($F371/INDEX($F$64:$F372,MATCH(MAX(M$64:M372),M$64:M372,0)-1)&lt;(1-$P$2),MAX(K$64:K372)&gt;MAX(L$64:L371)),MAX(K$64:K372),""),"")</f>
        <v/>
      </c>
      <c r="M372" s="104" t="str">
        <f>IFERROR(IF(E372="","",IF(K372&lt;&gt;"",MAX(M$64:M371)+1,IF(AND($F371/INDEX($F$64:$F372,MATCH(MAX(M$64:M371),M$64:M371,0)-1)&gt;(1+$O$2),MAX(K$64:K372)&gt;MAX(L$64:L371)),MAX(M$64:M371)+1,""))),"")</f>
        <v/>
      </c>
      <c r="N372" s="91">
        <f t="shared" si="60"/>
        <v>14</v>
      </c>
      <c r="O372" s="91" t="str">
        <f>IFERROR(IF(AND(N371=$H$2*1,MAX(O$64:O371)=MAX(P$64:P371)),MAX(O$64:O371)+1,""),"")</f>
        <v/>
      </c>
      <c r="P372" s="91" t="str">
        <f>IFERROR(IF(MOD(MAX(Q$64:Q372),10*MAX(O$64:O372))&lt;=2,IF(AND(F371/INDEX($F$64:$F372,MATCH(MAX(O$64:O372),O$64:O372,0)-1)&lt;(1-$P$2),MAX(O$64:O372)&gt;MAX(P$64:P371)),MAX(O$64:O372),""),IF(AND($F371/INDEX($F$64:$F372,MATCH(MAX(Q$64:Q372),Q$64:Q372,0)-1)&lt;(1-$P$2),MAX(O$64:O372)&gt;MAX(P$64:P371)),MAX(O$64:O372),"")),"")</f>
        <v/>
      </c>
      <c r="Q372" s="91" t="str">
        <f>IFERROR(IF(E372="","",IF(O372&lt;&gt;"",MAX(O$64:O372)*10+1,IF(AND($F371/INDEX($F$64:$F372,MATCH(MAX(Q$64:Q371),Q$64:Q371,0)-1)&gt;(1+$O$2),MAX(O$64:O372)&gt;MAX(P$64:P371)),MAX(Q$64:Q371)+1,""))),"")</f>
        <v/>
      </c>
    </row>
    <row r="373" spans="1:17" x14ac:dyDescent="0.2">
      <c r="A373" s="13">
        <f>HLOOKUP($E$2,历史数据!$V$3:$AE$5000,ROW(A371),)</f>
        <v>625773</v>
      </c>
      <c r="B373" s="41">
        <v>37005</v>
      </c>
      <c r="C373" s="100">
        <f>IFERROR(IF(A373&lt;&gt;0,MAX($C$4:C372)+1,""),"")</f>
        <v>368</v>
      </c>
      <c r="D373" s="100"/>
      <c r="E373" s="99">
        <f t="shared" si="61"/>
        <v>37006</v>
      </c>
      <c r="F373" s="101">
        <f>IFERROR(VLOOKUP(E373,历史数据!AH:AJ,3,),"")</f>
        <v>21.7405076142132</v>
      </c>
      <c r="G373" s="101">
        <f t="shared" si="57"/>
        <v>20.449245346869709</v>
      </c>
      <c r="H373" s="105">
        <f t="shared" si="58"/>
        <v>2.5483658603919768E-3</v>
      </c>
      <c r="I373" s="101">
        <f>IFERROR(VLOOKUP(E373,历史数据!AH:AJ,2,),"")</f>
        <v>22.546192893400999</v>
      </c>
      <c r="J373" s="104">
        <f t="shared" si="59"/>
        <v>15</v>
      </c>
      <c r="K373" s="104" t="str">
        <f>IFERROR(IF(AND(J372=$H$2*1,MAX(K$64:K372)=MAX(L$64:L372)),MAX(K$64:K372)+1,""),"")</f>
        <v/>
      </c>
      <c r="L373" s="104" t="str">
        <f>IFERROR(IF(AND($F372/INDEX($F$64:$F373,MATCH(MAX(M$64:M373),M$64:M373,0)-1)&lt;(1-$P$2),MAX(K$64:K373)&gt;MAX(L$64:L372)),MAX(K$64:K373),""),"")</f>
        <v/>
      </c>
      <c r="M373" s="104" t="str">
        <f>IFERROR(IF(E373="","",IF(K373&lt;&gt;"",MAX(M$64:M372)+1,IF(AND($F372/INDEX($F$64:$F373,MATCH(MAX(M$64:M372),M$64:M372,0)-1)&gt;(1+$O$2),MAX(K$64:K373)&gt;MAX(L$64:L372)),MAX(M$64:M372)+1,""))),"")</f>
        <v/>
      </c>
      <c r="N373" s="91">
        <f t="shared" si="60"/>
        <v>15</v>
      </c>
      <c r="O373" s="91" t="str">
        <f>IFERROR(IF(AND(N372=$H$2*1,MAX(O$64:O372)=MAX(P$64:P372)),MAX(O$64:O372)+1,""),"")</f>
        <v/>
      </c>
      <c r="P373" s="91" t="str">
        <f>IFERROR(IF(MOD(MAX(Q$64:Q373),10*MAX(O$64:O373))&lt;=2,IF(AND(F372/INDEX($F$64:$F373,MATCH(MAX(O$64:O373),O$64:O373,0)-1)&lt;(1-$P$2),MAX(O$64:O373)&gt;MAX(P$64:P372)),MAX(O$64:O373),""),IF(AND($F372/INDEX($F$64:$F373,MATCH(MAX(Q$64:Q373),Q$64:Q373,0)-1)&lt;(1-$P$2),MAX(O$64:O373)&gt;MAX(P$64:P372)),MAX(O$64:O373),"")),"")</f>
        <v/>
      </c>
      <c r="Q373" s="91" t="str">
        <f>IFERROR(IF(E373="","",IF(O373&lt;&gt;"",MAX(O$64:O373)*10+1,IF(AND($F372/INDEX($F$64:$F373,MATCH(MAX(Q$64:Q372),Q$64:Q372,0)-1)&gt;(1+$O$2),MAX(O$64:O373)&gt;MAX(P$64:P372)),MAX(Q$64:Q372)+1,""))),"")</f>
        <v/>
      </c>
    </row>
    <row r="374" spans="1:17" x14ac:dyDescent="0.2">
      <c r="A374" s="13">
        <f>HLOOKUP($E$2,历史数据!$V$3:$AE$5000,ROW(A372),)</f>
        <v>1711875</v>
      </c>
      <c r="B374" s="41">
        <v>37006</v>
      </c>
      <c r="C374" s="100">
        <f>IFERROR(IF(A374&lt;&gt;0,MAX($C$4:C373)+1,""),"")</f>
        <v>369</v>
      </c>
      <c r="D374" s="100"/>
      <c r="E374" s="99">
        <f t="shared" si="61"/>
        <v>37007</v>
      </c>
      <c r="F374" s="101">
        <f>IFERROR(VLOOKUP(E374,历史数据!AH:AJ,3,),"")</f>
        <v>21.454619289340101</v>
      </c>
      <c r="G374" s="101">
        <f t="shared" si="57"/>
        <v>20.497109983079518</v>
      </c>
      <c r="H374" s="105">
        <f t="shared" si="58"/>
        <v>2.3406553835072508E-3</v>
      </c>
      <c r="I374" s="101">
        <f>IFERROR(VLOOKUP(E374,历史数据!AH:AJ,2,),"")</f>
        <v>21.5065989847716</v>
      </c>
      <c r="J374" s="104">
        <f t="shared" si="59"/>
        <v>16</v>
      </c>
      <c r="K374" s="104" t="str">
        <f>IFERROR(IF(AND(J373=$H$2*1,MAX(K$64:K373)=MAX(L$64:L373)),MAX(K$64:K373)+1,""),"")</f>
        <v/>
      </c>
      <c r="L374" s="104" t="str">
        <f>IFERROR(IF(AND($F373/INDEX($F$64:$F374,MATCH(MAX(M$64:M374),M$64:M374,0)-1)&lt;(1-$P$2),MAX(K$64:K374)&gt;MAX(L$64:L373)),MAX(K$64:K374),""),"")</f>
        <v/>
      </c>
      <c r="M374" s="104" t="str">
        <f>IFERROR(IF(E374="","",IF(K374&lt;&gt;"",MAX(M$64:M373)+1,IF(AND($F373/INDEX($F$64:$F374,MATCH(MAX(M$64:M373),M$64:M373,0)-1)&gt;(1+$O$2),MAX(K$64:K374)&gt;MAX(L$64:L373)),MAX(M$64:M373)+1,""))),"")</f>
        <v/>
      </c>
      <c r="N374" s="91">
        <f t="shared" si="60"/>
        <v>16</v>
      </c>
      <c r="O374" s="91" t="str">
        <f>IFERROR(IF(AND(N373=$H$2*1,MAX(O$64:O373)=MAX(P$64:P373)),MAX(O$64:O373)+1,""),"")</f>
        <v/>
      </c>
      <c r="P374" s="91" t="str">
        <f>IFERROR(IF(MOD(MAX(Q$64:Q374),10*MAX(O$64:O374))&lt;=2,IF(AND(F373/INDEX($F$64:$F374,MATCH(MAX(O$64:O374),O$64:O374,0)-1)&lt;(1-$P$2),MAX(O$64:O374)&gt;MAX(P$64:P373)),MAX(O$64:O374),""),IF(AND($F373/INDEX($F$64:$F374,MATCH(MAX(Q$64:Q374),Q$64:Q374,0)-1)&lt;(1-$P$2),MAX(O$64:O374)&gt;MAX(P$64:P373)),MAX(O$64:O374),"")),"")</f>
        <v/>
      </c>
      <c r="Q374" s="91" t="str">
        <f>IFERROR(IF(E374="","",IF(O374&lt;&gt;"",MAX(O$64:O374)*10+1,IF(AND($F373/INDEX($F$64:$F374,MATCH(MAX(Q$64:Q373),Q$64:Q373,0)-1)&gt;(1+$O$2),MAX(O$64:O374)&gt;MAX(P$64:P373)),MAX(Q$64:Q373)+1,""))),"")</f>
        <v/>
      </c>
    </row>
    <row r="375" spans="1:17" x14ac:dyDescent="0.2">
      <c r="A375" s="13">
        <f>HLOOKUP($E$2,历史数据!$V$3:$AE$5000,ROW(A373),)</f>
        <v>670455</v>
      </c>
      <c r="B375" s="41">
        <v>37007</v>
      </c>
      <c r="C375" s="100">
        <f>IFERROR(IF(A375&lt;&gt;0,MAX($C$4:C374)+1,""),"")</f>
        <v>370</v>
      </c>
      <c r="D375" s="100"/>
      <c r="E375" s="99">
        <f t="shared" si="61"/>
        <v>37008</v>
      </c>
      <c r="F375" s="101">
        <f>IFERROR(VLOOKUP(E375,历史数据!AH:AJ,3,),"")</f>
        <v>21.558578680202999</v>
      </c>
      <c r="G375" s="101">
        <f t="shared" si="57"/>
        <v>20.54345854483925</v>
      </c>
      <c r="H375" s="105">
        <f t="shared" si="58"/>
        <v>2.2612242310253716E-3</v>
      </c>
      <c r="I375" s="101">
        <f>IFERROR(VLOOKUP(E375,历史数据!AH:AJ,2,),"")</f>
        <v>21.454619289340101</v>
      </c>
      <c r="J375" s="104">
        <f t="shared" si="59"/>
        <v>17</v>
      </c>
      <c r="K375" s="104" t="str">
        <f>IFERROR(IF(AND(J374=$H$2*1,MAX(K$64:K374)=MAX(L$64:L374)),MAX(K$64:K374)+1,""),"")</f>
        <v/>
      </c>
      <c r="L375" s="104" t="str">
        <f>IFERROR(IF(AND($F374/INDEX($F$64:$F375,MATCH(MAX(M$64:M375),M$64:M375,0)-1)&lt;(1-$P$2),MAX(K$64:K375)&gt;MAX(L$64:L374)),MAX(K$64:K375),""),"")</f>
        <v/>
      </c>
      <c r="M375" s="104" t="str">
        <f>IFERROR(IF(E375="","",IF(K375&lt;&gt;"",MAX(M$64:M374)+1,IF(AND($F374/INDEX($F$64:$F375,MATCH(MAX(M$64:M374),M$64:M374,0)-1)&gt;(1+$O$2),MAX(K$64:K375)&gt;MAX(L$64:L374)),MAX(M$64:M374)+1,""))),"")</f>
        <v/>
      </c>
      <c r="N375" s="91">
        <f t="shared" si="60"/>
        <v>17</v>
      </c>
      <c r="O375" s="91" t="str">
        <f>IFERROR(IF(AND(N374=$H$2*1,MAX(O$64:O374)=MAX(P$64:P374)),MAX(O$64:O374)+1,""),"")</f>
        <v/>
      </c>
      <c r="P375" s="91" t="str">
        <f>IFERROR(IF(MOD(MAX(Q$64:Q375),10*MAX(O$64:O375))&lt;=2,IF(AND(F374/INDEX($F$64:$F375,MATCH(MAX(O$64:O375),O$64:O375,0)-1)&lt;(1-$P$2),MAX(O$64:O375)&gt;MAX(P$64:P374)),MAX(O$64:O375),""),IF(AND($F374/INDEX($F$64:$F375,MATCH(MAX(Q$64:Q375),Q$64:Q375,0)-1)&lt;(1-$P$2),MAX(O$64:O375)&gt;MAX(P$64:P374)),MAX(O$64:O375),"")),"")</f>
        <v/>
      </c>
      <c r="Q375" s="91" t="str">
        <f>IFERROR(IF(E375="","",IF(O375&lt;&gt;"",MAX(O$64:O375)*10+1,IF(AND($F374/INDEX($F$64:$F375,MATCH(MAX(Q$64:Q374),Q$64:Q374,0)-1)&gt;(1+$O$2),MAX(O$64:O375)&gt;MAX(P$64:P374)),MAX(Q$64:Q374)+1,""))),"")</f>
        <v/>
      </c>
    </row>
    <row r="376" spans="1:17" x14ac:dyDescent="0.2">
      <c r="A376" s="13">
        <f>HLOOKUP($E$2,历史数据!$V$3:$AE$5000,ROW(A374),)</f>
        <v>386663</v>
      </c>
      <c r="B376" s="41">
        <v>37008</v>
      </c>
      <c r="C376" s="100">
        <f>IFERROR(IF(A376&lt;&gt;0,MAX($C$4:C375)+1,""),"")</f>
        <v>371</v>
      </c>
      <c r="D376" s="100"/>
      <c r="E376" s="99">
        <f t="shared" si="61"/>
        <v>37011</v>
      </c>
      <c r="F376" s="101">
        <f>IFERROR(VLOOKUP(E376,历史数据!AH:AJ,3,),"")</f>
        <v>21.194720812182702</v>
      </c>
      <c r="G376" s="101">
        <f t="shared" si="57"/>
        <v>20.578978003384091</v>
      </c>
      <c r="H376" s="105">
        <f t="shared" si="58"/>
        <v>1.7289911758193721E-3</v>
      </c>
      <c r="I376" s="101">
        <f>IFERROR(VLOOKUP(E376,历史数据!AH:AJ,2,),"")</f>
        <v>21.636548223350299</v>
      </c>
      <c r="J376" s="104">
        <f t="shared" si="59"/>
        <v>18</v>
      </c>
      <c r="K376" s="104" t="str">
        <f>IFERROR(IF(AND(J375=$H$2*1,MAX(K$64:K375)=MAX(L$64:L375)),MAX(K$64:K375)+1,""),"")</f>
        <v/>
      </c>
      <c r="L376" s="104" t="str">
        <f>IFERROR(IF(AND($F375/INDEX($F$64:$F376,MATCH(MAX(M$64:M376),M$64:M376,0)-1)&lt;(1-$P$2),MAX(K$64:K376)&gt;MAX(L$64:L375)),MAX(K$64:K376),""),"")</f>
        <v/>
      </c>
      <c r="M376" s="104" t="str">
        <f>IFERROR(IF(E376="","",IF(K376&lt;&gt;"",MAX(M$64:M375)+1,IF(AND($F375/INDEX($F$64:$F376,MATCH(MAX(M$64:M375),M$64:M375,0)-1)&gt;(1+$O$2),MAX(K$64:K376)&gt;MAX(L$64:L375)),MAX(M$64:M375)+1,""))),"")</f>
        <v/>
      </c>
      <c r="N376" s="91">
        <f t="shared" si="60"/>
        <v>18</v>
      </c>
      <c r="O376" s="91" t="str">
        <f>IFERROR(IF(AND(N375=$H$2*1,MAX(O$64:O375)=MAX(P$64:P375)),MAX(O$64:O375)+1,""),"")</f>
        <v/>
      </c>
      <c r="P376" s="91" t="str">
        <f>IFERROR(IF(MOD(MAX(Q$64:Q376),10*MAX(O$64:O376))&lt;=2,IF(AND(F375/INDEX($F$64:$F376,MATCH(MAX(O$64:O376),O$64:O376,0)-1)&lt;(1-$P$2),MAX(O$64:O376)&gt;MAX(P$64:P375)),MAX(O$64:O376),""),IF(AND($F375/INDEX($F$64:$F376,MATCH(MAX(Q$64:Q376),Q$64:Q376,0)-1)&lt;(1-$P$2),MAX(O$64:O376)&gt;MAX(P$64:P375)),MAX(O$64:O376),"")),"")</f>
        <v/>
      </c>
      <c r="Q376" s="91" t="str">
        <f>IFERROR(IF(E376="","",IF(O376&lt;&gt;"",MAX(O$64:O376)*10+1,IF(AND($F375/INDEX($F$64:$F376,MATCH(MAX(Q$64:Q375),Q$64:Q375,0)-1)&gt;(1+$O$2),MAX(O$64:O376)&gt;MAX(P$64:P375)),MAX(Q$64:Q375)+1,""))),"")</f>
        <v/>
      </c>
    </row>
    <row r="377" spans="1:17" x14ac:dyDescent="0.2">
      <c r="A377" s="13">
        <f>HLOOKUP($E$2,历史数据!$V$3:$AE$5000,ROW(A375),)</f>
        <v>465415</v>
      </c>
      <c r="B377" s="41">
        <v>37011</v>
      </c>
      <c r="C377" s="100">
        <f>IFERROR(IF(A377&lt;&gt;0,MAX($C$4:C376)+1,""),"")</f>
        <v>372</v>
      </c>
      <c r="D377" s="100"/>
      <c r="E377" s="99">
        <f t="shared" si="61"/>
        <v>37019</v>
      </c>
      <c r="F377" s="101">
        <f>IFERROR(VLOOKUP(E377,历史数据!AH:AJ,3,),"")</f>
        <v>21.3766497461929</v>
      </c>
      <c r="G377" s="101">
        <f t="shared" si="57"/>
        <v>20.620128595600672</v>
      </c>
      <c r="H377" s="105">
        <f t="shared" si="58"/>
        <v>1.9996421692960453E-3</v>
      </c>
      <c r="I377" s="101">
        <f>IFERROR(VLOOKUP(E377,历史数据!AH:AJ,2,),"")</f>
        <v>21.1167512690355</v>
      </c>
      <c r="J377" s="104">
        <f t="shared" si="59"/>
        <v>19</v>
      </c>
      <c r="K377" s="104" t="str">
        <f>IFERROR(IF(AND(J376=$H$2*1,MAX(K$64:K376)=MAX(L$64:L376)),MAX(K$64:K376)+1,""),"")</f>
        <v/>
      </c>
      <c r="L377" s="104" t="str">
        <f>IFERROR(IF(AND($F376/INDEX($F$64:$F377,MATCH(MAX(M$64:M377),M$64:M377,0)-1)&lt;(1-$P$2),MAX(K$64:K377)&gt;MAX(L$64:L376)),MAX(K$64:K377),""),"")</f>
        <v/>
      </c>
      <c r="M377" s="104" t="str">
        <f>IFERROR(IF(E377="","",IF(K377&lt;&gt;"",MAX(M$64:M376)+1,IF(AND($F376/INDEX($F$64:$F377,MATCH(MAX(M$64:M376),M$64:M376,0)-1)&gt;(1+$O$2),MAX(K$64:K377)&gt;MAX(L$64:L376)),MAX(M$64:M376)+1,""))),"")</f>
        <v/>
      </c>
      <c r="N377" s="91">
        <f t="shared" si="60"/>
        <v>19</v>
      </c>
      <c r="O377" s="91" t="str">
        <f>IFERROR(IF(AND(N376=$H$2*1,MAX(O$64:O376)=MAX(P$64:P376)),MAX(O$64:O376)+1,""),"")</f>
        <v/>
      </c>
      <c r="P377" s="91" t="str">
        <f>IFERROR(IF(MOD(MAX(Q$64:Q377),10*MAX(O$64:O377))&lt;=2,IF(AND(F376/INDEX($F$64:$F377,MATCH(MAX(O$64:O377),O$64:O377,0)-1)&lt;(1-$P$2),MAX(O$64:O377)&gt;MAX(P$64:P376)),MAX(O$64:O377),""),IF(AND($F376/INDEX($F$64:$F377,MATCH(MAX(Q$64:Q377),Q$64:Q377,0)-1)&lt;(1-$P$2),MAX(O$64:O377)&gt;MAX(P$64:P376)),MAX(O$64:O377),"")),"")</f>
        <v/>
      </c>
      <c r="Q377" s="91" t="str">
        <f>IFERROR(IF(E377="","",IF(O377&lt;&gt;"",MAX(O$64:O377)*10+1,IF(AND($F376/INDEX($F$64:$F377,MATCH(MAX(Q$64:Q376),Q$64:Q376,0)-1)&gt;(1+$O$2),MAX(O$64:O377)&gt;MAX(P$64:P376)),MAX(Q$64:Q376)+1,""))),"")</f>
        <v/>
      </c>
    </row>
    <row r="378" spans="1:17" x14ac:dyDescent="0.2">
      <c r="A378" s="13">
        <f>HLOOKUP($E$2,历史数据!$V$3:$AE$5000,ROW(A376),)</f>
        <v>202542</v>
      </c>
      <c r="B378" s="41">
        <v>37019</v>
      </c>
      <c r="C378" s="100">
        <f>IFERROR(IF(A378&lt;&gt;0,MAX($C$4:C377)+1,""),"")</f>
        <v>373</v>
      </c>
      <c r="D378" s="100"/>
      <c r="E378" s="99">
        <f t="shared" si="61"/>
        <v>37020</v>
      </c>
      <c r="F378" s="101">
        <f>IFERROR(VLOOKUP(E378,历史数据!AH:AJ,3,),"")</f>
        <v>21.649543147208099</v>
      </c>
      <c r="G378" s="101">
        <f t="shared" si="57"/>
        <v>20.674274111675121</v>
      </c>
      <c r="H378" s="105">
        <f t="shared" si="58"/>
        <v>2.6258573424222664E-3</v>
      </c>
      <c r="I378" s="101">
        <f>IFERROR(VLOOKUP(E378,历史数据!AH:AJ,2,),"")</f>
        <v>21.5065989847716</v>
      </c>
      <c r="J378" s="104">
        <f t="shared" si="59"/>
        <v>20</v>
      </c>
      <c r="K378" s="104" t="str">
        <f>IFERROR(IF(AND(J377=$H$2*1,MAX(K$64:K377)=MAX(L$64:L377)),MAX(K$64:K377)+1,""),"")</f>
        <v/>
      </c>
      <c r="L378" s="104" t="str">
        <f>IFERROR(IF(AND($F377/INDEX($F$64:$F378,MATCH(MAX(M$64:M378),M$64:M378,0)-1)&lt;(1-$P$2),MAX(K$64:K378)&gt;MAX(L$64:L377)),MAX(K$64:K378),""),"")</f>
        <v/>
      </c>
      <c r="M378" s="104" t="str">
        <f>IFERROR(IF(E378="","",IF(K378&lt;&gt;"",MAX(M$64:M377)+1,IF(AND($F377/INDEX($F$64:$F378,MATCH(MAX(M$64:M377),M$64:M377,0)-1)&gt;(1+$O$2),MAX(K$64:K378)&gt;MAX(L$64:L377)),MAX(M$64:M377)+1,""))),"")</f>
        <v/>
      </c>
      <c r="N378" s="91">
        <f t="shared" si="60"/>
        <v>20</v>
      </c>
      <c r="O378" s="91" t="str">
        <f>IFERROR(IF(AND(N377=$H$2*1,MAX(O$64:O377)=MAX(P$64:P377)),MAX(O$64:O377)+1,""),"")</f>
        <v/>
      </c>
      <c r="P378" s="91" t="str">
        <f>IFERROR(IF(MOD(MAX(Q$64:Q378),10*MAX(O$64:O378))&lt;=2,IF(AND(F377/INDEX($F$64:$F378,MATCH(MAX(O$64:O378),O$64:O378,0)-1)&lt;(1-$P$2),MAX(O$64:O378)&gt;MAX(P$64:P377)),MAX(O$64:O378),""),IF(AND($F377/INDEX($F$64:$F378,MATCH(MAX(Q$64:Q378),Q$64:Q378,0)-1)&lt;(1-$P$2),MAX(O$64:O378)&gt;MAX(P$64:P377)),MAX(O$64:O378),"")),"")</f>
        <v/>
      </c>
      <c r="Q378" s="91" t="str">
        <f>IFERROR(IF(E378="","",IF(O378&lt;&gt;"",MAX(O$64:O378)*10+1,IF(AND($F377/INDEX($F$64:$F378,MATCH(MAX(Q$64:Q377),Q$64:Q377,0)-1)&gt;(1+$O$2),MAX(O$64:O378)&gt;MAX(P$64:P377)),MAX(Q$64:Q377)+1,""))),"")</f>
        <v/>
      </c>
    </row>
    <row r="379" spans="1:17" x14ac:dyDescent="0.2">
      <c r="A379" s="13">
        <f>HLOOKUP($E$2,历史数据!$V$3:$AE$5000,ROW(A377),)</f>
        <v>396321</v>
      </c>
      <c r="B379" s="41">
        <v>37020</v>
      </c>
      <c r="C379" s="100">
        <f>IFERROR(IF(A379&lt;&gt;0,MAX($C$4:C378)+1,""),"")</f>
        <v>374</v>
      </c>
      <c r="D379" s="100"/>
      <c r="E379" s="99">
        <f t="shared" si="61"/>
        <v>37022</v>
      </c>
      <c r="F379" s="101">
        <f>IFERROR(VLOOKUP(E379,历史数据!AH:AJ,3,),"")</f>
        <v>23.6507614213198</v>
      </c>
      <c r="G379" s="101">
        <f t="shared" si="57"/>
        <v>20.775851099830788</v>
      </c>
      <c r="H379" s="105">
        <f t="shared" si="58"/>
        <v>4.9132069937247724E-3</v>
      </c>
      <c r="I379" s="101">
        <f>IFERROR(VLOOKUP(E379,历史数据!AH:AJ,2,),"")</f>
        <v>22.052385786801999</v>
      </c>
      <c r="J379" s="104">
        <f t="shared" si="59"/>
        <v>21</v>
      </c>
      <c r="K379" s="104" t="str">
        <f>IFERROR(IF(AND(J378=$H$2*1,MAX(K$64:K378)=MAX(L$64:L378)),MAX(K$64:K378)+1,""),"")</f>
        <v/>
      </c>
      <c r="L379" s="104" t="str">
        <f>IFERROR(IF(AND($F378/INDEX($F$64:$F379,MATCH(MAX(M$64:M379),M$64:M379,0)-1)&lt;(1-$P$2),MAX(K$64:K379)&gt;MAX(L$64:L378)),MAX(K$64:K379),""),"")</f>
        <v/>
      </c>
      <c r="M379" s="104" t="str">
        <f>IFERROR(IF(E379="","",IF(K379&lt;&gt;"",MAX(M$64:M378)+1,IF(AND($F378/INDEX($F$64:$F379,MATCH(MAX(M$64:M378),M$64:M378,0)-1)&gt;(1+$O$2),MAX(K$64:K379)&gt;MAX(L$64:L378)),MAX(M$64:M378)+1,""))),"")</f>
        <v/>
      </c>
      <c r="N379" s="91">
        <f t="shared" si="60"/>
        <v>21</v>
      </c>
      <c r="O379" s="91" t="str">
        <f>IFERROR(IF(AND(N378=$H$2*1,MAX(O$64:O378)=MAX(P$64:P378)),MAX(O$64:O378)+1,""),"")</f>
        <v/>
      </c>
      <c r="P379" s="91" t="str">
        <f>IFERROR(IF(MOD(MAX(Q$64:Q379),10*MAX(O$64:O379))&lt;=2,IF(AND(F378/INDEX($F$64:$F379,MATCH(MAX(O$64:O379),O$64:O379,0)-1)&lt;(1-$P$2),MAX(O$64:O379)&gt;MAX(P$64:P378)),MAX(O$64:O379),""),IF(AND($F378/INDEX($F$64:$F379,MATCH(MAX(Q$64:Q379),Q$64:Q379,0)-1)&lt;(1-$P$2),MAX(O$64:O379)&gt;MAX(P$64:P378)),MAX(O$64:O379),"")),"")</f>
        <v/>
      </c>
      <c r="Q379" s="91" t="str">
        <f>IFERROR(IF(E379="","",IF(O379&lt;&gt;"",MAX(O$64:O379)*10+1,IF(AND($F378/INDEX($F$64:$F379,MATCH(MAX(Q$64:Q378),Q$64:Q378,0)-1)&gt;(1+$O$2),MAX(O$64:O379)&gt;MAX(P$64:P378)),MAX(Q$64:Q378)+1,""))),"")</f>
        <v/>
      </c>
    </row>
    <row r="380" spans="1:17" x14ac:dyDescent="0.2">
      <c r="A380" s="13">
        <f>HLOOKUP($E$2,历史数据!$V$3:$AE$5000,ROW(A378),)</f>
        <v>0</v>
      </c>
      <c r="B380" s="41">
        <v>37021</v>
      </c>
      <c r="C380" s="100" t="str">
        <f>IFERROR(IF(A380&lt;&gt;0,MAX($C$4:C379)+1,""),"")</f>
        <v/>
      </c>
      <c r="D380" s="100"/>
      <c r="E380" s="99">
        <f t="shared" si="61"/>
        <v>37025</v>
      </c>
      <c r="F380" s="101">
        <f>IFERROR(VLOOKUP(E380,历史数据!AH:AJ,3,),"")</f>
        <v>23.286903553299499</v>
      </c>
      <c r="G380" s="101">
        <f t="shared" si="57"/>
        <v>20.863566835871399</v>
      </c>
      <c r="H380" s="105">
        <f t="shared" si="58"/>
        <v>4.2220044617726771E-3</v>
      </c>
      <c r="I380" s="101">
        <f>IFERROR(VLOOKUP(E380,历史数据!AH:AJ,2,),"")</f>
        <v>23.819695431472098</v>
      </c>
      <c r="J380" s="104">
        <f t="shared" si="59"/>
        <v>22</v>
      </c>
      <c r="K380" s="104" t="str">
        <f>IFERROR(IF(AND(J379=$H$2*1,MAX(K$64:K379)=MAX(L$64:L379)),MAX(K$64:K379)+1,""),"")</f>
        <v/>
      </c>
      <c r="L380" s="104" t="str">
        <f>IFERROR(IF(AND($F379/INDEX($F$64:$F380,MATCH(MAX(M$64:M380),M$64:M380,0)-1)&lt;(1-$P$2),MAX(K$64:K380)&gt;MAX(L$64:L379)),MAX(K$64:K380),""),"")</f>
        <v/>
      </c>
      <c r="M380" s="104" t="str">
        <f>IFERROR(IF(E380="","",IF(K380&lt;&gt;"",MAX(M$64:M379)+1,IF(AND($F379/INDEX($F$64:$F380,MATCH(MAX(M$64:M379),M$64:M379,0)-1)&gt;(1+$O$2),MAX(K$64:K380)&gt;MAX(L$64:L379)),MAX(M$64:M379)+1,""))),"")</f>
        <v/>
      </c>
      <c r="N380" s="91">
        <f t="shared" si="60"/>
        <v>22</v>
      </c>
      <c r="O380" s="91" t="str">
        <f>IFERROR(IF(AND(N379=$H$2*1,MAX(O$64:O379)=MAX(P$64:P379)),MAX(O$64:O379)+1,""),"")</f>
        <v/>
      </c>
      <c r="P380" s="91" t="str">
        <f>IFERROR(IF(MOD(MAX(Q$64:Q380),10*MAX(O$64:O380))&lt;=2,IF(AND(F379/INDEX($F$64:$F380,MATCH(MAX(O$64:O380),O$64:O380,0)-1)&lt;(1-$P$2),MAX(O$64:O380)&gt;MAX(P$64:P379)),MAX(O$64:O380),""),IF(AND($F379/INDEX($F$64:$F380,MATCH(MAX(Q$64:Q380),Q$64:Q380,0)-1)&lt;(1-$P$2),MAX(O$64:O380)&gt;MAX(P$64:P379)),MAX(O$64:O380),"")),"")</f>
        <v/>
      </c>
      <c r="Q380" s="91" t="str">
        <f>IFERROR(IF(E380="","",IF(O380&lt;&gt;"",MAX(O$64:O380)*10+1,IF(AND($F379/INDEX($F$64:$F380,MATCH(MAX(Q$64:Q379),Q$64:Q379,0)-1)&gt;(1+$O$2),MAX(O$64:O380)&gt;MAX(P$64:P379)),MAX(Q$64:Q379)+1,""))),"")</f>
        <v/>
      </c>
    </row>
    <row r="381" spans="1:17" x14ac:dyDescent="0.2">
      <c r="A381" s="13">
        <f>HLOOKUP($E$2,历史数据!$V$3:$AE$5000,ROW(A379),)</f>
        <v>3771682</v>
      </c>
      <c r="B381" s="41">
        <v>37022</v>
      </c>
      <c r="C381" s="100">
        <f>IFERROR(IF(A381&lt;&gt;0,MAX($C$4:C380)+1,""),"")</f>
        <v>375</v>
      </c>
      <c r="D381" s="100"/>
      <c r="E381" s="99">
        <f t="shared" si="61"/>
        <v>37026</v>
      </c>
      <c r="F381" s="101">
        <f>IFERROR(VLOOKUP(E381,历史数据!AH:AJ,3,),"")</f>
        <v>23.715736040609102</v>
      </c>
      <c r="G381" s="101">
        <f t="shared" si="57"/>
        <v>20.957130287648052</v>
      </c>
      <c r="H381" s="105">
        <f t="shared" si="58"/>
        <v>4.4845376877642451E-3</v>
      </c>
      <c r="I381" s="101">
        <f>IFERROR(VLOOKUP(E381,历史数据!AH:AJ,2,),"")</f>
        <v>23.312893401015199</v>
      </c>
      <c r="J381" s="104">
        <f t="shared" si="59"/>
        <v>23</v>
      </c>
      <c r="K381" s="104" t="str">
        <f>IFERROR(IF(AND(J380=$H$2*1,MAX(K$64:K380)=MAX(L$64:L380)),MAX(K$64:K380)+1,""),"")</f>
        <v/>
      </c>
      <c r="L381" s="104" t="str">
        <f>IFERROR(IF(AND($F380/INDEX($F$64:$F381,MATCH(MAX(M$64:M381),M$64:M381,0)-1)&lt;(1-$P$2),MAX(K$64:K381)&gt;MAX(L$64:L380)),MAX(K$64:K381),""),"")</f>
        <v/>
      </c>
      <c r="M381" s="104" t="str">
        <f>IFERROR(IF(E381="","",IF(K381&lt;&gt;"",MAX(M$64:M380)+1,IF(AND($F380/INDEX($F$64:$F381,MATCH(MAX(M$64:M380),M$64:M380,0)-1)&gt;(1+$O$2),MAX(K$64:K381)&gt;MAX(L$64:L380)),MAX(M$64:M380)+1,""))),"")</f>
        <v/>
      </c>
      <c r="N381" s="91">
        <f t="shared" si="60"/>
        <v>23</v>
      </c>
      <c r="O381" s="91" t="str">
        <f>IFERROR(IF(AND(N380=$H$2*1,MAX(O$64:O380)=MAX(P$64:P380)),MAX(O$64:O380)+1,""),"")</f>
        <v/>
      </c>
      <c r="P381" s="91" t="str">
        <f>IFERROR(IF(MOD(MAX(Q$64:Q381),10*MAX(O$64:O381))&lt;=2,IF(AND(F380/INDEX($F$64:$F381,MATCH(MAX(O$64:O381),O$64:O381,0)-1)&lt;(1-$P$2),MAX(O$64:O381)&gt;MAX(P$64:P380)),MAX(O$64:O381),""),IF(AND($F380/INDEX($F$64:$F381,MATCH(MAX(Q$64:Q381),Q$64:Q381,0)-1)&lt;(1-$P$2),MAX(O$64:O381)&gt;MAX(P$64:P380)),MAX(O$64:O381),"")),"")</f>
        <v/>
      </c>
      <c r="Q381" s="91" t="str">
        <f>IFERROR(IF(E381="","",IF(O381&lt;&gt;"",MAX(O$64:O381)*10+1,IF(AND($F380/INDEX($F$64:$F381,MATCH(MAX(Q$64:Q380),Q$64:Q380,0)-1)&gt;(1+$O$2),MAX(O$64:O381)&gt;MAX(P$64:P380)),MAX(Q$64:Q380)+1,""))),"")</f>
        <v/>
      </c>
    </row>
    <row r="382" spans="1:17" x14ac:dyDescent="0.2">
      <c r="A382" s="13">
        <f>HLOOKUP($E$2,历史数据!$V$3:$AE$5000,ROW(A380),)</f>
        <v>2233206</v>
      </c>
      <c r="B382" s="41">
        <v>37025</v>
      </c>
      <c r="C382" s="100">
        <f>IFERROR(IF(A382&lt;&gt;0,MAX($C$4:C381)+1,""),"")</f>
        <v>376</v>
      </c>
      <c r="D382" s="100"/>
      <c r="E382" s="99">
        <f t="shared" si="61"/>
        <v>37027</v>
      </c>
      <c r="F382" s="101">
        <f>IFERROR(VLOOKUP(E382,历史数据!AH:AJ,3,),"")</f>
        <v>23.845685279187801</v>
      </c>
      <c r="G382" s="101">
        <f t="shared" si="57"/>
        <v>21.042680203045681</v>
      </c>
      <c r="H382" s="105">
        <f t="shared" si="58"/>
        <v>4.0821388340583908E-3</v>
      </c>
      <c r="I382" s="101">
        <f>IFERROR(VLOOKUP(E382,历史数据!AH:AJ,2,),"")</f>
        <v>23.715736040609102</v>
      </c>
      <c r="J382" s="104">
        <f t="shared" si="59"/>
        <v>24</v>
      </c>
      <c r="K382" s="104" t="str">
        <f>IFERROR(IF(AND(J381=$H$2*1,MAX(K$64:K381)=MAX(L$64:L381)),MAX(K$64:K381)+1,""),"")</f>
        <v/>
      </c>
      <c r="L382" s="104" t="str">
        <f>IFERROR(IF(AND($F381/INDEX($F$64:$F382,MATCH(MAX(M$64:M382),M$64:M382,0)-1)&lt;(1-$P$2),MAX(K$64:K382)&gt;MAX(L$64:L381)),MAX(K$64:K382),""),"")</f>
        <v/>
      </c>
      <c r="M382" s="104" t="str">
        <f>IFERROR(IF(E382="","",IF(K382&lt;&gt;"",MAX(M$64:M381)+1,IF(AND($F381/INDEX($F$64:$F382,MATCH(MAX(M$64:M381),M$64:M381,0)-1)&gt;(1+$O$2),MAX(K$64:K382)&gt;MAX(L$64:L381)),MAX(M$64:M381)+1,""))),"")</f>
        <v/>
      </c>
      <c r="N382" s="91">
        <f t="shared" si="60"/>
        <v>24</v>
      </c>
      <c r="O382" s="91" t="str">
        <f>IFERROR(IF(AND(N381=$H$2*1,MAX(O$64:O381)=MAX(P$64:P381)),MAX(O$64:O381)+1,""),"")</f>
        <v/>
      </c>
      <c r="P382" s="91" t="str">
        <f>IFERROR(IF(MOD(MAX(Q$64:Q382),10*MAX(O$64:O382))&lt;=2,IF(AND(F381/INDEX($F$64:$F382,MATCH(MAX(O$64:O382),O$64:O382,0)-1)&lt;(1-$P$2),MAX(O$64:O382)&gt;MAX(P$64:P381)),MAX(O$64:O382),""),IF(AND($F381/INDEX($F$64:$F382,MATCH(MAX(Q$64:Q382),Q$64:Q382,0)-1)&lt;(1-$P$2),MAX(O$64:O382)&gt;MAX(P$64:P381)),MAX(O$64:O382),"")),"")</f>
        <v/>
      </c>
      <c r="Q382" s="91" t="str">
        <f>IFERROR(IF(E382="","",IF(O382&lt;&gt;"",MAX(O$64:O382)*10+1,IF(AND($F381/INDEX($F$64:$F382,MATCH(MAX(Q$64:Q381),Q$64:Q381,0)-1)&gt;(1+$O$2),MAX(O$64:O382)&gt;MAX(P$64:P381)),MAX(Q$64:Q381)+1,""))),"")</f>
        <v/>
      </c>
    </row>
    <row r="383" spans="1:17" x14ac:dyDescent="0.2">
      <c r="A383" s="13">
        <f>HLOOKUP($E$2,历史数据!$V$3:$AE$5000,ROW(A381),)</f>
        <v>1551528</v>
      </c>
      <c r="B383" s="41">
        <v>37026</v>
      </c>
      <c r="C383" s="100">
        <f>IFERROR(IF(A383&lt;&gt;0,MAX($C$4:C382)+1,""),"")</f>
        <v>377</v>
      </c>
      <c r="D383" s="100"/>
      <c r="E383" s="99">
        <f t="shared" si="61"/>
        <v>37028</v>
      </c>
      <c r="F383" s="101">
        <f>IFERROR(VLOOKUP(E383,历史数据!AH:AJ,3,),"")</f>
        <v>23.182944162436499</v>
      </c>
      <c r="G383" s="101">
        <f t="shared" si="57"/>
        <v>21.108737732656508</v>
      </c>
      <c r="H383" s="105">
        <f t="shared" si="58"/>
        <v>3.1392165338930411E-3</v>
      </c>
      <c r="I383" s="101">
        <f>IFERROR(VLOOKUP(E383,历史数据!AH:AJ,2,),"")</f>
        <v>24.040609137055799</v>
      </c>
      <c r="J383" s="104">
        <f t="shared" si="59"/>
        <v>25</v>
      </c>
      <c r="K383" s="104" t="str">
        <f>IFERROR(IF(AND(J382=$H$2*1,MAX(K$64:K382)=MAX(L$64:L382)),MAX(K$64:K382)+1,""),"")</f>
        <v/>
      </c>
      <c r="L383" s="104" t="str">
        <f>IFERROR(IF(AND($F382/INDEX($F$64:$F383,MATCH(MAX(M$64:M383),M$64:M383,0)-1)&lt;(1-$P$2),MAX(K$64:K383)&gt;MAX(L$64:L382)),MAX(K$64:K383),""),"")</f>
        <v/>
      </c>
      <c r="M383" s="104" t="str">
        <f>IFERROR(IF(E383="","",IF(K383&lt;&gt;"",MAX(M$64:M382)+1,IF(AND($F382/INDEX($F$64:$F383,MATCH(MAX(M$64:M382),M$64:M382,0)-1)&gt;(1+$O$2),MAX(K$64:K383)&gt;MAX(L$64:L382)),MAX(M$64:M382)+1,""))),"")</f>
        <v/>
      </c>
      <c r="N383" s="91">
        <f t="shared" si="60"/>
        <v>25</v>
      </c>
      <c r="O383" s="91" t="str">
        <f>IFERROR(IF(AND(N382=$H$2*1,MAX(O$64:O382)=MAX(P$64:P382)),MAX(O$64:O382)+1,""),"")</f>
        <v/>
      </c>
      <c r="P383" s="91" t="str">
        <f>IFERROR(IF(MOD(MAX(Q$64:Q383),10*MAX(O$64:O383))&lt;=2,IF(AND(F382/INDEX($F$64:$F383,MATCH(MAX(O$64:O383),O$64:O383,0)-1)&lt;(1-$P$2),MAX(O$64:O383)&gt;MAX(P$64:P382)),MAX(O$64:O383),""),IF(AND($F382/INDEX($F$64:$F383,MATCH(MAX(Q$64:Q383),Q$64:Q383,0)-1)&lt;(1-$P$2),MAX(O$64:O383)&gt;MAX(P$64:P382)),MAX(O$64:O383),"")),"")</f>
        <v/>
      </c>
      <c r="Q383" s="91" t="str">
        <f>IFERROR(IF(E383="","",IF(O383&lt;&gt;"",MAX(O$64:O383)*10+1,IF(AND($F382/INDEX($F$64:$F383,MATCH(MAX(Q$64:Q382),Q$64:Q382,0)-1)&gt;(1+$O$2),MAX(O$64:O383)&gt;MAX(P$64:P382)),MAX(Q$64:Q382)+1,""))),"")</f>
        <v/>
      </c>
    </row>
    <row r="384" spans="1:17" x14ac:dyDescent="0.2">
      <c r="A384" s="13">
        <f>HLOOKUP($E$2,历史数据!$V$3:$AE$5000,ROW(A382),)</f>
        <v>1393727</v>
      </c>
      <c r="B384" s="41">
        <v>37027</v>
      </c>
      <c r="C384" s="100">
        <f>IFERROR(IF(A384&lt;&gt;0,MAX($C$4:C383)+1,""),"")</f>
        <v>378</v>
      </c>
      <c r="D384" s="100"/>
      <c r="E384" s="99">
        <f t="shared" si="61"/>
        <v>37029</v>
      </c>
      <c r="F384" s="101">
        <f>IFERROR(VLOOKUP(E384,历史数据!AH:AJ,3,),"")</f>
        <v>23.715736040609102</v>
      </c>
      <c r="G384" s="101">
        <f t="shared" si="57"/>
        <v>21.18432487309644</v>
      </c>
      <c r="H384" s="105">
        <f t="shared" si="58"/>
        <v>3.5808460646604701E-3</v>
      </c>
      <c r="I384" s="101">
        <f>IFERROR(VLOOKUP(E384,历史数据!AH:AJ,2,),"")</f>
        <v>23.182944162436499</v>
      </c>
      <c r="J384" s="104">
        <f t="shared" si="59"/>
        <v>26</v>
      </c>
      <c r="K384" s="104" t="str">
        <f>IFERROR(IF(AND(J383=$H$2*1,MAX(K$64:K383)=MAX(L$64:L383)),MAX(K$64:K383)+1,""),"")</f>
        <v/>
      </c>
      <c r="L384" s="104" t="str">
        <f>IFERROR(IF(AND($F383/INDEX($F$64:$F384,MATCH(MAX(M$64:M384),M$64:M384,0)-1)&lt;(1-$P$2),MAX(K$64:K384)&gt;MAX(L$64:L383)),MAX(K$64:K384),""),"")</f>
        <v/>
      </c>
      <c r="M384" s="104" t="str">
        <f>IFERROR(IF(E384="","",IF(K384&lt;&gt;"",MAX(M$64:M383)+1,IF(AND($F383/INDEX($F$64:$F384,MATCH(MAX(M$64:M383),M$64:M383,0)-1)&gt;(1+$O$2),MAX(K$64:K384)&gt;MAX(L$64:L383)),MAX(M$64:M383)+1,""))),"")</f>
        <v/>
      </c>
      <c r="N384" s="91">
        <f t="shared" si="60"/>
        <v>26</v>
      </c>
      <c r="O384" s="91" t="str">
        <f>IFERROR(IF(AND(N383=$H$2*1,MAX(O$64:O383)=MAX(P$64:P383)),MAX(O$64:O383)+1,""),"")</f>
        <v/>
      </c>
      <c r="P384" s="91" t="str">
        <f>IFERROR(IF(MOD(MAX(Q$64:Q384),10*MAX(O$64:O384))&lt;=2,IF(AND(F383/INDEX($F$64:$F384,MATCH(MAX(O$64:O384),O$64:O384,0)-1)&lt;(1-$P$2),MAX(O$64:O384)&gt;MAX(P$64:P383)),MAX(O$64:O384),""),IF(AND($F383/INDEX($F$64:$F384,MATCH(MAX(Q$64:Q384),Q$64:Q384,0)-1)&lt;(1-$P$2),MAX(O$64:O384)&gt;MAX(P$64:P383)),MAX(O$64:O384),"")),"")</f>
        <v/>
      </c>
      <c r="Q384" s="91" t="str">
        <f>IFERROR(IF(E384="","",IF(O384&lt;&gt;"",MAX(O$64:O384)*10+1,IF(AND($F383/INDEX($F$64:$F384,MATCH(MAX(Q$64:Q383),Q$64:Q383,0)-1)&gt;(1+$O$2),MAX(O$64:O384)&gt;MAX(P$64:P383)),MAX(Q$64:Q383)+1,""))),"")</f>
        <v/>
      </c>
    </row>
    <row r="385" spans="1:17" x14ac:dyDescent="0.2">
      <c r="A385" s="13">
        <f>HLOOKUP($E$2,历史数据!$V$3:$AE$5000,ROW(A383),)</f>
        <v>1475475</v>
      </c>
      <c r="B385" s="41">
        <v>37028</v>
      </c>
      <c r="C385" s="100">
        <f>IFERROR(IF(A385&lt;&gt;0,MAX($C$4:C384)+1,""),"")</f>
        <v>379</v>
      </c>
      <c r="D385" s="100"/>
      <c r="E385" s="99">
        <f t="shared" si="61"/>
        <v>37032</v>
      </c>
      <c r="F385" s="101">
        <f>IFERROR(VLOOKUP(E385,历史数据!AH:AJ,3,),"")</f>
        <v>24.066598984771598</v>
      </c>
      <c r="G385" s="101">
        <f t="shared" ref="G385:G448" si="62">IFERROR(IF(E385="","",AVERAGE(F326:F385)),"")</f>
        <v>21.265976311336711</v>
      </c>
      <c r="H385" s="105">
        <f t="shared" si="58"/>
        <v>3.8543328017013323E-3</v>
      </c>
      <c r="I385" s="101">
        <f>IFERROR(VLOOKUP(E385,历史数据!AH:AJ,2,),"")</f>
        <v>23.780710659898499</v>
      </c>
      <c r="J385" s="104">
        <f t="shared" si="59"/>
        <v>27</v>
      </c>
      <c r="K385" s="104" t="str">
        <f>IFERROR(IF(AND(J384=$H$2*1,MAX(K$64:K384)=MAX(L$64:L384)),MAX(K$64:K384)+1,""),"")</f>
        <v/>
      </c>
      <c r="L385" s="104" t="str">
        <f>IFERROR(IF(AND($F384/INDEX($F$64:$F385,MATCH(MAX(M$64:M385),M$64:M385,0)-1)&lt;(1-$P$2),MAX(K$64:K385)&gt;MAX(L$64:L384)),MAX(K$64:K385),""),"")</f>
        <v/>
      </c>
      <c r="M385" s="104" t="str">
        <f>IFERROR(IF(E385="","",IF(K385&lt;&gt;"",MAX(M$64:M384)+1,IF(AND($F384/INDEX($F$64:$F385,MATCH(MAX(M$64:M384),M$64:M384,0)-1)&gt;(1+$O$2),MAX(K$64:K385)&gt;MAX(L$64:L384)),MAX(M$64:M384)+1,""))),"")</f>
        <v/>
      </c>
      <c r="N385" s="91">
        <f t="shared" si="60"/>
        <v>27</v>
      </c>
      <c r="O385" s="91" t="str">
        <f>IFERROR(IF(AND(N384=$H$2*1,MAX(O$64:O384)=MAX(P$64:P384)),MAX(O$64:O384)+1,""),"")</f>
        <v/>
      </c>
      <c r="P385" s="91" t="str">
        <f>IFERROR(IF(MOD(MAX(Q$64:Q385),10*MAX(O$64:O385))&lt;=2,IF(AND(F384/INDEX($F$64:$F385,MATCH(MAX(O$64:O385),O$64:O385,0)-1)&lt;(1-$P$2),MAX(O$64:O385)&gt;MAX(P$64:P384)),MAX(O$64:O385),""),IF(AND($F384/INDEX($F$64:$F385,MATCH(MAX(Q$64:Q385),Q$64:Q385,0)-1)&lt;(1-$P$2),MAX(O$64:O385)&gt;MAX(P$64:P384)),MAX(O$64:O385),"")),"")</f>
        <v/>
      </c>
      <c r="Q385" s="91" t="str">
        <f>IFERROR(IF(E385="","",IF(O385&lt;&gt;"",MAX(O$64:O385)*10+1,IF(AND($F384/INDEX($F$64:$F385,MATCH(MAX(Q$64:Q384),Q$64:Q384,0)-1)&gt;(1+$O$2),MAX(O$64:O385)&gt;MAX(P$64:P384)),MAX(Q$64:Q384)+1,""))),"")</f>
        <v/>
      </c>
    </row>
    <row r="386" spans="1:17" x14ac:dyDescent="0.2">
      <c r="A386" s="13">
        <f>HLOOKUP($E$2,历史数据!$V$3:$AE$5000,ROW(A384),)</f>
        <v>896419</v>
      </c>
      <c r="B386" s="41">
        <v>37029</v>
      </c>
      <c r="C386" s="100">
        <f>IFERROR(IF(A386&lt;&gt;0,MAX($C$4:C385)+1,""),"")</f>
        <v>380</v>
      </c>
      <c r="D386" s="100"/>
      <c r="E386" s="99">
        <f t="shared" si="61"/>
        <v>37033</v>
      </c>
      <c r="F386" s="101">
        <f>IFERROR(VLOOKUP(E386,历史数据!AH:AJ,3,),"")</f>
        <v>24.066598984771598</v>
      </c>
      <c r="G386" s="101">
        <f t="shared" si="62"/>
        <v>21.340913705583752</v>
      </c>
      <c r="H386" s="105">
        <f t="shared" ref="H386:H449" si="63">IFERROR(G386/G385-1,"")</f>
        <v>3.5238163134363454E-3</v>
      </c>
      <c r="I386" s="101">
        <f>IFERROR(VLOOKUP(E386,历史数据!AH:AJ,2,),"")</f>
        <v>24.066598984771598</v>
      </c>
      <c r="J386" s="104">
        <f t="shared" ref="J386:J449" si="64">IFERROR(IF(L386&lt;&gt;"","0",IF(AND($H386&gt;0,$F386&gt;$G386),J385+1,0)),"")</f>
        <v>28</v>
      </c>
      <c r="K386" s="104" t="str">
        <f>IFERROR(IF(AND(J385=$H$2*1,MAX(K$64:K385)=MAX(L$64:L385)),MAX(K$64:K385)+1,""),"")</f>
        <v/>
      </c>
      <c r="L386" s="104" t="str">
        <f>IFERROR(IF(AND($F385/INDEX($F$64:$F386,MATCH(MAX(M$64:M386),M$64:M386,0)-1)&lt;(1-$P$2),MAX(K$64:K386)&gt;MAX(L$64:L385)),MAX(K$64:K386),""),"")</f>
        <v/>
      </c>
      <c r="M386" s="104" t="str">
        <f>IFERROR(IF(E386="","",IF(K386&lt;&gt;"",MAX(M$64:M385)+1,IF(AND($F385/INDEX($F$64:$F386,MATCH(MAX(M$64:M385),M$64:M385,0)-1)&gt;(1+$O$2),MAX(K$64:K386)&gt;MAX(L$64:L385)),MAX(M$64:M385)+1,""))),"")</f>
        <v/>
      </c>
      <c r="N386" s="91">
        <f t="shared" ref="N386:N449" si="65">IFERROR(IF(P386&lt;&gt;"","0",IF(AND($H386&gt;0,$F386&gt;$G386),N385+1,0)),"")</f>
        <v>28</v>
      </c>
      <c r="O386" s="91" t="str">
        <f>IFERROR(IF(AND(N385=$H$2*1,MAX(O$64:O385)=MAX(P$64:P385)),MAX(O$64:O385)+1,""),"")</f>
        <v/>
      </c>
      <c r="P386" s="91" t="str">
        <f>IFERROR(IF(MOD(MAX(Q$64:Q386),10*MAX(O$64:O386))&lt;=2,IF(AND(F385/INDEX($F$64:$F386,MATCH(MAX(O$64:O386),O$64:O386,0)-1)&lt;(1-$P$2),MAX(O$64:O386)&gt;MAX(P$64:P385)),MAX(O$64:O386),""),IF(AND($F385/INDEX($F$64:$F386,MATCH(MAX(Q$64:Q386),Q$64:Q386,0)-1)&lt;(1-$P$2),MAX(O$64:O386)&gt;MAX(P$64:P385)),MAX(O$64:O386),"")),"")</f>
        <v/>
      </c>
      <c r="Q386" s="91" t="str">
        <f>IFERROR(IF(E386="","",IF(O386&lt;&gt;"",MAX(O$64:O386)*10+1,IF(AND($F385/INDEX($F$64:$F386,MATCH(MAX(Q$64:Q385),Q$64:Q385,0)-1)&gt;(1+$O$2),MAX(O$64:O386)&gt;MAX(P$64:P385)),MAX(Q$64:Q385)+1,""))),"")</f>
        <v/>
      </c>
    </row>
    <row r="387" spans="1:17" x14ac:dyDescent="0.2">
      <c r="A387" s="13">
        <f>HLOOKUP($E$2,历史数据!$V$3:$AE$5000,ROW(A385),)</f>
        <v>1200051</v>
      </c>
      <c r="B387" s="41">
        <v>37032</v>
      </c>
      <c r="C387" s="100">
        <f>IFERROR(IF(A387&lt;&gt;0,MAX($C$4:C386)+1,""),"")</f>
        <v>381</v>
      </c>
      <c r="D387" s="100"/>
      <c r="E387" s="99">
        <f t="shared" si="61"/>
        <v>37034</v>
      </c>
      <c r="F387" s="101">
        <f>IFERROR(VLOOKUP(E387,历史数据!AH:AJ,3,),"")</f>
        <v>23.455837563451801</v>
      </c>
      <c r="G387" s="101">
        <f t="shared" si="62"/>
        <v>21.410003384094754</v>
      </c>
      <c r="H387" s="105">
        <f t="shared" si="63"/>
        <v>3.2374283249607672E-3</v>
      </c>
      <c r="I387" s="101">
        <f>IFERROR(VLOOKUP(E387,历史数据!AH:AJ,2,),"")</f>
        <v>24.053604060913699</v>
      </c>
      <c r="J387" s="104">
        <f t="shared" si="64"/>
        <v>29</v>
      </c>
      <c r="K387" s="104" t="str">
        <f>IFERROR(IF(AND(J386=$H$2*1,MAX(K$64:K386)=MAX(L$64:L386)),MAX(K$64:K386)+1,""),"")</f>
        <v/>
      </c>
      <c r="L387" s="104" t="str">
        <f>IFERROR(IF(AND($F386/INDEX($F$64:$F387,MATCH(MAX(M$64:M387),M$64:M387,0)-1)&lt;(1-$P$2),MAX(K$64:K387)&gt;MAX(L$64:L386)),MAX(K$64:K387),""),"")</f>
        <v/>
      </c>
      <c r="M387" s="104" t="str">
        <f>IFERROR(IF(E387="","",IF(K387&lt;&gt;"",MAX(M$64:M386)+1,IF(AND($F386/INDEX($F$64:$F387,MATCH(MAX(M$64:M386),M$64:M386,0)-1)&gt;(1+$O$2),MAX(K$64:K387)&gt;MAX(L$64:L386)),MAX(M$64:M386)+1,""))),"")</f>
        <v/>
      </c>
      <c r="N387" s="91">
        <f t="shared" si="65"/>
        <v>29</v>
      </c>
      <c r="O387" s="91" t="str">
        <f>IFERROR(IF(AND(N386=$H$2*1,MAX(O$64:O386)=MAX(P$64:P386)),MAX(O$64:O386)+1,""),"")</f>
        <v/>
      </c>
      <c r="P387" s="91" t="str">
        <f>IFERROR(IF(MOD(MAX(Q$64:Q387),10*MAX(O$64:O387))&lt;=2,IF(AND(F386/INDEX($F$64:$F387,MATCH(MAX(O$64:O387),O$64:O387,0)-1)&lt;(1-$P$2),MAX(O$64:O387)&gt;MAX(P$64:P386)),MAX(O$64:O387),""),IF(AND($F386/INDEX($F$64:$F387,MATCH(MAX(Q$64:Q387),Q$64:Q387,0)-1)&lt;(1-$P$2),MAX(O$64:O387)&gt;MAX(P$64:P386)),MAX(O$64:O387),"")),"")</f>
        <v/>
      </c>
      <c r="Q387" s="91" t="str">
        <f>IFERROR(IF(E387="","",IF(O387&lt;&gt;"",MAX(O$64:O387)*10+1,IF(AND($F386/INDEX($F$64:$F387,MATCH(MAX(Q$64:Q386),Q$64:Q386,0)-1)&gt;(1+$O$2),MAX(O$64:O387)&gt;MAX(P$64:P386)),MAX(Q$64:Q386)+1,""))),"")</f>
        <v/>
      </c>
    </row>
    <row r="388" spans="1:17" x14ac:dyDescent="0.2">
      <c r="A388" s="13">
        <f>HLOOKUP($E$2,历史数据!$V$3:$AE$5000,ROW(A386),)</f>
        <v>1192511</v>
      </c>
      <c r="B388" s="41">
        <v>37033</v>
      </c>
      <c r="C388" s="100">
        <f>IFERROR(IF(A388&lt;&gt;0,MAX($C$4:C387)+1,""),"")</f>
        <v>382</v>
      </c>
      <c r="D388" s="100"/>
      <c r="E388" s="99">
        <f t="shared" si="61"/>
        <v>37035</v>
      </c>
      <c r="F388" s="101">
        <f>IFERROR(VLOOKUP(E388,历史数据!AH:AJ,3,),"")</f>
        <v>23.559796954314699</v>
      </c>
      <c r="G388" s="101">
        <f t="shared" si="62"/>
        <v>21.487323181049067</v>
      </c>
      <c r="H388" s="105">
        <f t="shared" si="63"/>
        <v>3.6113864891658132E-3</v>
      </c>
      <c r="I388" s="101">
        <f>IFERROR(VLOOKUP(E388,历史数据!AH:AJ,2,),"")</f>
        <v>23.3908629441624</v>
      </c>
      <c r="J388" s="104">
        <f t="shared" si="64"/>
        <v>30</v>
      </c>
      <c r="K388" s="104" t="str">
        <f>IFERROR(IF(AND(J387=$H$2*1,MAX(K$64:K387)=MAX(L$64:L387)),MAX(K$64:K387)+1,""),"")</f>
        <v/>
      </c>
      <c r="L388" s="104" t="str">
        <f>IFERROR(IF(AND($F387/INDEX($F$64:$F388,MATCH(MAX(M$64:M388),M$64:M388,0)-1)&lt;(1-$P$2),MAX(K$64:K388)&gt;MAX(L$64:L387)),MAX(K$64:K388),""),"")</f>
        <v/>
      </c>
      <c r="M388" s="104" t="str">
        <f>IFERROR(IF(E388="","",IF(K388&lt;&gt;"",MAX(M$64:M387)+1,IF(AND($F387/INDEX($F$64:$F388,MATCH(MAX(M$64:M387),M$64:M387,0)-1)&gt;(1+$O$2),MAX(K$64:K388)&gt;MAX(L$64:L387)),MAX(M$64:M387)+1,""))),"")</f>
        <v/>
      </c>
      <c r="N388" s="91">
        <f t="shared" si="65"/>
        <v>30</v>
      </c>
      <c r="O388" s="91" t="str">
        <f>IFERROR(IF(AND(N387=$H$2*1,MAX(O$64:O387)=MAX(P$64:P387)),MAX(O$64:O387)+1,""),"")</f>
        <v/>
      </c>
      <c r="P388" s="91" t="str">
        <f>IFERROR(IF(MOD(MAX(Q$64:Q388),10*MAX(O$64:O388))&lt;=2,IF(AND(F387/INDEX($F$64:$F388,MATCH(MAX(O$64:O388),O$64:O388,0)-1)&lt;(1-$P$2),MAX(O$64:O388)&gt;MAX(P$64:P387)),MAX(O$64:O388),""),IF(AND($F387/INDEX($F$64:$F388,MATCH(MAX(Q$64:Q388),Q$64:Q388,0)-1)&lt;(1-$P$2),MAX(O$64:O388)&gt;MAX(P$64:P387)),MAX(O$64:O388),"")),"")</f>
        <v/>
      </c>
      <c r="Q388" s="91" t="str">
        <f>IFERROR(IF(E388="","",IF(O388&lt;&gt;"",MAX(O$64:O388)*10+1,IF(AND($F387/INDEX($F$64:$F388,MATCH(MAX(Q$64:Q387),Q$64:Q387,0)-1)&gt;(1+$O$2),MAX(O$64:O388)&gt;MAX(P$64:P387)),MAX(Q$64:Q387)+1,""))),"")</f>
        <v/>
      </c>
    </row>
    <row r="389" spans="1:17" x14ac:dyDescent="0.2">
      <c r="A389" s="13">
        <f>HLOOKUP($E$2,历史数据!$V$3:$AE$5000,ROW(A387),)</f>
        <v>981044</v>
      </c>
      <c r="B389" s="41">
        <v>37034</v>
      </c>
      <c r="C389" s="100">
        <f>IFERROR(IF(A389&lt;&gt;0,MAX($C$4:C388)+1,""),"")</f>
        <v>383</v>
      </c>
      <c r="D389" s="100"/>
      <c r="E389" s="99">
        <f t="shared" si="61"/>
        <v>37036</v>
      </c>
      <c r="F389" s="101">
        <f>IFERROR(VLOOKUP(E389,历史数据!AH:AJ,3,),"")</f>
        <v>23.7547208121827</v>
      </c>
      <c r="G389" s="101">
        <f t="shared" si="62"/>
        <v>21.566808798646363</v>
      </c>
      <c r="H389" s="105">
        <f t="shared" si="63"/>
        <v>3.699186582133196E-3</v>
      </c>
      <c r="I389" s="101">
        <f>IFERROR(VLOOKUP(E389,历史数据!AH:AJ,2,),"")</f>
        <v>23.598781725888301</v>
      </c>
      <c r="J389" s="104">
        <f t="shared" si="64"/>
        <v>31</v>
      </c>
      <c r="K389" s="104" t="str">
        <f>IFERROR(IF(AND(J388=$H$2*1,MAX(K$64:K388)=MAX(L$64:L388)),MAX(K$64:K388)+1,""),"")</f>
        <v/>
      </c>
      <c r="L389" s="104" t="str">
        <f>IFERROR(IF(AND($F388/INDEX($F$64:$F389,MATCH(MAX(M$64:M389),M$64:M389,0)-1)&lt;(1-$P$2),MAX(K$64:K389)&gt;MAX(L$64:L388)),MAX(K$64:K389),""),"")</f>
        <v/>
      </c>
      <c r="M389" s="104" t="str">
        <f>IFERROR(IF(E389="","",IF(K389&lt;&gt;"",MAX(M$64:M388)+1,IF(AND($F388/INDEX($F$64:$F389,MATCH(MAX(M$64:M388),M$64:M388,0)-1)&gt;(1+$O$2),MAX(K$64:K389)&gt;MAX(L$64:L388)),MAX(M$64:M388)+1,""))),"")</f>
        <v/>
      </c>
      <c r="N389" s="91">
        <f t="shared" si="65"/>
        <v>31</v>
      </c>
      <c r="O389" s="91" t="str">
        <f>IFERROR(IF(AND(N388=$H$2*1,MAX(O$64:O388)=MAX(P$64:P388)),MAX(O$64:O388)+1,""),"")</f>
        <v/>
      </c>
      <c r="P389" s="91" t="str">
        <f>IFERROR(IF(MOD(MAX(Q$64:Q389),10*MAX(O$64:O389))&lt;=2,IF(AND(F388/INDEX($F$64:$F389,MATCH(MAX(O$64:O389),O$64:O389,0)-1)&lt;(1-$P$2),MAX(O$64:O389)&gt;MAX(P$64:P388)),MAX(O$64:O389),""),IF(AND($F388/INDEX($F$64:$F389,MATCH(MAX(Q$64:Q389),Q$64:Q389,0)-1)&lt;(1-$P$2),MAX(O$64:O389)&gt;MAX(P$64:P388)),MAX(O$64:O389),"")),"")</f>
        <v/>
      </c>
      <c r="Q389" s="91" t="str">
        <f>IFERROR(IF(E389="","",IF(O389&lt;&gt;"",MAX(O$64:O389)*10+1,IF(AND($F388/INDEX($F$64:$F389,MATCH(MAX(Q$64:Q388),Q$64:Q388,0)-1)&gt;(1+$O$2),MAX(O$64:O389)&gt;MAX(P$64:P388)),MAX(Q$64:Q388)+1,""))),"")</f>
        <v/>
      </c>
    </row>
    <row r="390" spans="1:17" x14ac:dyDescent="0.2">
      <c r="A390" s="13">
        <f>HLOOKUP($E$2,历史数据!$V$3:$AE$5000,ROW(A388),)</f>
        <v>487598</v>
      </c>
      <c r="B390" s="41">
        <v>37035</v>
      </c>
      <c r="C390" s="100">
        <f>IFERROR(IF(A390&lt;&gt;0,MAX($C$4:C389)+1,""),"")</f>
        <v>384</v>
      </c>
      <c r="D390" s="100"/>
      <c r="E390" s="99">
        <f t="shared" ref="E390:E453" si="66">IFERROR(INDEX(B:B,MATCH(ROW(A386),C:C,0)),"")</f>
        <v>37039</v>
      </c>
      <c r="F390" s="101">
        <f>IFERROR(VLOOKUP(E390,历史数据!AH:AJ,3,),"")</f>
        <v>23.949644670050802</v>
      </c>
      <c r="G390" s="101">
        <f t="shared" si="62"/>
        <v>21.648027072758033</v>
      </c>
      <c r="H390" s="105">
        <f t="shared" si="63"/>
        <v>3.7658920645120553E-3</v>
      </c>
      <c r="I390" s="101">
        <f>IFERROR(VLOOKUP(E390,历史数据!AH:AJ,2,),"")</f>
        <v>23.715736040609102</v>
      </c>
      <c r="J390" s="104">
        <f t="shared" si="64"/>
        <v>32</v>
      </c>
      <c r="K390" s="104" t="str">
        <f>IFERROR(IF(AND(J389=$H$2*1,MAX(K$64:K389)=MAX(L$64:L389)),MAX(K$64:K389)+1,""),"")</f>
        <v/>
      </c>
      <c r="L390" s="104" t="str">
        <f>IFERROR(IF(AND($F389/INDEX($F$64:$F390,MATCH(MAX(M$64:M390),M$64:M390,0)-1)&lt;(1-$P$2),MAX(K$64:K390)&gt;MAX(L$64:L389)),MAX(K$64:K390),""),"")</f>
        <v/>
      </c>
      <c r="M390" s="104" t="str">
        <f>IFERROR(IF(E390="","",IF(K390&lt;&gt;"",MAX(M$64:M389)+1,IF(AND($F389/INDEX($F$64:$F390,MATCH(MAX(M$64:M389),M$64:M389,0)-1)&gt;(1+$O$2),MAX(K$64:K390)&gt;MAX(L$64:L389)),MAX(M$64:M389)+1,""))),"")</f>
        <v/>
      </c>
      <c r="N390" s="91">
        <f t="shared" si="65"/>
        <v>32</v>
      </c>
      <c r="O390" s="91" t="str">
        <f>IFERROR(IF(AND(N389=$H$2*1,MAX(O$64:O389)=MAX(P$64:P389)),MAX(O$64:O389)+1,""),"")</f>
        <v/>
      </c>
      <c r="P390" s="91" t="str">
        <f>IFERROR(IF(MOD(MAX(Q$64:Q390),10*MAX(O$64:O390))&lt;=2,IF(AND(F389/INDEX($F$64:$F390,MATCH(MAX(O$64:O390),O$64:O390,0)-1)&lt;(1-$P$2),MAX(O$64:O390)&gt;MAX(P$64:P389)),MAX(O$64:O390),""),IF(AND($F389/INDEX($F$64:$F390,MATCH(MAX(Q$64:Q390),Q$64:Q390,0)-1)&lt;(1-$P$2),MAX(O$64:O390)&gt;MAX(P$64:P389)),MAX(O$64:O390),"")),"")</f>
        <v/>
      </c>
      <c r="Q390" s="91" t="str">
        <f>IFERROR(IF(E390="","",IF(O390&lt;&gt;"",MAX(O$64:O390)*10+1,IF(AND($F389/INDEX($F$64:$F390,MATCH(MAX(Q$64:Q389),Q$64:Q389,0)-1)&gt;(1+$O$2),MAX(O$64:O390)&gt;MAX(P$64:P389)),MAX(Q$64:Q389)+1,""))),"")</f>
        <v/>
      </c>
    </row>
    <row r="391" spans="1:17" x14ac:dyDescent="0.2">
      <c r="A391" s="13">
        <f>HLOOKUP($E$2,历史数据!$V$3:$AE$5000,ROW(A389),)</f>
        <v>791653</v>
      </c>
      <c r="B391" s="41">
        <v>37036</v>
      </c>
      <c r="C391" s="100">
        <f>IFERROR(IF(A391&lt;&gt;0,MAX($C$4:C390)+1,""),"")</f>
        <v>385</v>
      </c>
      <c r="D391" s="100"/>
      <c r="E391" s="99">
        <f t="shared" si="66"/>
        <v>37040</v>
      </c>
      <c r="F391" s="101">
        <f>IFERROR(VLOOKUP(E391,历史数据!AH:AJ,3,),"")</f>
        <v>24.053604060913699</v>
      </c>
      <c r="G391" s="101">
        <f t="shared" si="62"/>
        <v>21.717766497461927</v>
      </c>
      <c r="H391" s="105">
        <f t="shared" si="63"/>
        <v>3.2215141116325174E-3</v>
      </c>
      <c r="I391" s="101">
        <f>IFERROR(VLOOKUP(E391,历史数据!AH:AJ,2,),"")</f>
        <v>23.910659898477199</v>
      </c>
      <c r="J391" s="104">
        <f t="shared" si="64"/>
        <v>33</v>
      </c>
      <c r="K391" s="104" t="str">
        <f>IFERROR(IF(AND(J390=$H$2*1,MAX(K$64:K390)=MAX(L$64:L390)),MAX(K$64:K390)+1,""),"")</f>
        <v/>
      </c>
      <c r="L391" s="104" t="str">
        <f>IFERROR(IF(AND($F390/INDEX($F$64:$F391,MATCH(MAX(M$64:M391),M$64:M391,0)-1)&lt;(1-$P$2),MAX(K$64:K391)&gt;MAX(L$64:L390)),MAX(K$64:K391),""),"")</f>
        <v/>
      </c>
      <c r="M391" s="104" t="str">
        <f>IFERROR(IF(E391="","",IF(K391&lt;&gt;"",MAX(M$64:M390)+1,IF(AND($F390/INDEX($F$64:$F391,MATCH(MAX(M$64:M390),M$64:M390,0)-1)&gt;(1+$O$2),MAX(K$64:K391)&gt;MAX(L$64:L390)),MAX(M$64:M390)+1,""))),"")</f>
        <v/>
      </c>
      <c r="N391" s="91">
        <f t="shared" si="65"/>
        <v>33</v>
      </c>
      <c r="O391" s="91" t="str">
        <f>IFERROR(IF(AND(N390=$H$2*1,MAX(O$64:O390)=MAX(P$64:P390)),MAX(O$64:O390)+1,""),"")</f>
        <v/>
      </c>
      <c r="P391" s="91" t="str">
        <f>IFERROR(IF(MOD(MAX(Q$64:Q391),10*MAX(O$64:O391))&lt;=2,IF(AND(F390/INDEX($F$64:$F391,MATCH(MAX(O$64:O391),O$64:O391,0)-1)&lt;(1-$P$2),MAX(O$64:O391)&gt;MAX(P$64:P390)),MAX(O$64:O391),""),IF(AND($F390/INDEX($F$64:$F391,MATCH(MAX(Q$64:Q391),Q$64:Q391,0)-1)&lt;(1-$P$2),MAX(O$64:O391)&gt;MAX(P$64:P390)),MAX(O$64:O391),"")),"")</f>
        <v/>
      </c>
      <c r="Q391" s="91" t="str">
        <f>IFERROR(IF(E391="","",IF(O391&lt;&gt;"",MAX(O$64:O391)*10+1,IF(AND($F390/INDEX($F$64:$F391,MATCH(MAX(Q$64:Q390),Q$64:Q390,0)-1)&gt;(1+$O$2),MAX(O$64:O391)&gt;MAX(P$64:P390)),MAX(Q$64:Q390)+1,""))),"")</f>
        <v/>
      </c>
    </row>
    <row r="392" spans="1:17" x14ac:dyDescent="0.2">
      <c r="A392" s="13">
        <f>HLOOKUP($E$2,历史数据!$V$3:$AE$5000,ROW(A390),)</f>
        <v>771132</v>
      </c>
      <c r="B392" s="41">
        <v>37039</v>
      </c>
      <c r="C392" s="100">
        <f>IFERROR(IF(A392&lt;&gt;0,MAX($C$4:C391)+1,""),"")</f>
        <v>386</v>
      </c>
      <c r="D392" s="100"/>
      <c r="E392" s="99">
        <f t="shared" si="66"/>
        <v>37041</v>
      </c>
      <c r="F392" s="101">
        <f>IFERROR(VLOOKUP(E392,历史数据!AH:AJ,3,),"")</f>
        <v>24.040609137055799</v>
      </c>
      <c r="G392" s="101">
        <f t="shared" si="62"/>
        <v>21.789238578680195</v>
      </c>
      <c r="H392" s="105">
        <f t="shared" si="63"/>
        <v>3.2909498878082033E-3</v>
      </c>
      <c r="I392" s="101">
        <f>IFERROR(VLOOKUP(E392,历史数据!AH:AJ,2,),"")</f>
        <v>24.105583756345201</v>
      </c>
      <c r="J392" s="104">
        <f t="shared" si="64"/>
        <v>34</v>
      </c>
      <c r="K392" s="104" t="str">
        <f>IFERROR(IF(AND(J391=$H$2*1,MAX(K$64:K391)=MAX(L$64:L391)),MAX(K$64:K391)+1,""),"")</f>
        <v/>
      </c>
      <c r="L392" s="104" t="str">
        <f>IFERROR(IF(AND($F391/INDEX($F$64:$F392,MATCH(MAX(M$64:M392),M$64:M392,0)-1)&lt;(1-$P$2),MAX(K$64:K392)&gt;MAX(L$64:L391)),MAX(K$64:K392),""),"")</f>
        <v/>
      </c>
      <c r="M392" s="104" t="str">
        <f>IFERROR(IF(E392="","",IF(K392&lt;&gt;"",MAX(M$64:M391)+1,IF(AND($F391/INDEX($F$64:$F392,MATCH(MAX(M$64:M391),M$64:M391,0)-1)&gt;(1+$O$2),MAX(K$64:K392)&gt;MAX(L$64:L391)),MAX(M$64:M391)+1,""))),"")</f>
        <v/>
      </c>
      <c r="N392" s="91">
        <f t="shared" si="65"/>
        <v>34</v>
      </c>
      <c r="O392" s="91" t="str">
        <f>IFERROR(IF(AND(N391=$H$2*1,MAX(O$64:O391)=MAX(P$64:P391)),MAX(O$64:O391)+1,""),"")</f>
        <v/>
      </c>
      <c r="P392" s="91" t="str">
        <f>IFERROR(IF(MOD(MAX(Q$64:Q392),10*MAX(O$64:O392))&lt;=2,IF(AND(F391/INDEX($F$64:$F392,MATCH(MAX(O$64:O392),O$64:O392,0)-1)&lt;(1-$P$2),MAX(O$64:O392)&gt;MAX(P$64:P391)),MAX(O$64:O392),""),IF(AND($F391/INDEX($F$64:$F392,MATCH(MAX(Q$64:Q392),Q$64:Q392,0)-1)&lt;(1-$P$2),MAX(O$64:O392)&gt;MAX(P$64:P391)),MAX(O$64:O392),"")),"")</f>
        <v/>
      </c>
      <c r="Q392" s="91" t="str">
        <f>IFERROR(IF(E392="","",IF(O392&lt;&gt;"",MAX(O$64:O392)*10+1,IF(AND($F391/INDEX($F$64:$F392,MATCH(MAX(Q$64:Q391),Q$64:Q391,0)-1)&gt;(1+$O$2),MAX(O$64:O392)&gt;MAX(P$64:P391)),MAX(Q$64:Q391)+1,""))),"")</f>
        <v/>
      </c>
    </row>
    <row r="393" spans="1:17" x14ac:dyDescent="0.2">
      <c r="A393" s="13">
        <f>HLOOKUP($E$2,历史数据!$V$3:$AE$5000,ROW(A391),)</f>
        <v>633738</v>
      </c>
      <c r="B393" s="41">
        <v>37040</v>
      </c>
      <c r="C393" s="100">
        <f>IFERROR(IF(A393&lt;&gt;0,MAX($C$4:C392)+1,""),"")</f>
        <v>387</v>
      </c>
      <c r="D393" s="100"/>
      <c r="E393" s="99">
        <f t="shared" si="66"/>
        <v>37042</v>
      </c>
      <c r="F393" s="101">
        <f>IFERROR(VLOOKUP(E393,历史数据!AH:AJ,3,),"")</f>
        <v>23.6247715736041</v>
      </c>
      <c r="G393" s="101">
        <f t="shared" si="62"/>
        <v>21.85204737732656</v>
      </c>
      <c r="H393" s="105">
        <f t="shared" si="63"/>
        <v>2.8825605089211059E-3</v>
      </c>
      <c r="I393" s="101">
        <f>IFERROR(VLOOKUP(E393,历史数据!AH:AJ,2,),"")</f>
        <v>24.066598984771598</v>
      </c>
      <c r="J393" s="104">
        <f t="shared" si="64"/>
        <v>35</v>
      </c>
      <c r="K393" s="104" t="str">
        <f>IFERROR(IF(AND(J392=$H$2*1,MAX(K$64:K392)=MAX(L$64:L392)),MAX(K$64:K392)+1,""),"")</f>
        <v/>
      </c>
      <c r="L393" s="104" t="str">
        <f>IFERROR(IF(AND($F392/INDEX($F$64:$F393,MATCH(MAX(M$64:M393),M$64:M393,0)-1)&lt;(1-$P$2),MAX(K$64:K393)&gt;MAX(L$64:L392)),MAX(K$64:K393),""),"")</f>
        <v/>
      </c>
      <c r="M393" s="104" t="str">
        <f>IFERROR(IF(E393="","",IF(K393&lt;&gt;"",MAX(M$64:M392)+1,IF(AND($F392/INDEX($F$64:$F393,MATCH(MAX(M$64:M392),M$64:M392,0)-1)&gt;(1+$O$2),MAX(K$64:K393)&gt;MAX(L$64:L392)),MAX(M$64:M392)+1,""))),"")</f>
        <v/>
      </c>
      <c r="N393" s="91">
        <f t="shared" si="65"/>
        <v>35</v>
      </c>
      <c r="O393" s="91" t="str">
        <f>IFERROR(IF(AND(N392=$H$2*1,MAX(O$64:O392)=MAX(P$64:P392)),MAX(O$64:O392)+1,""),"")</f>
        <v/>
      </c>
      <c r="P393" s="91" t="str">
        <f>IFERROR(IF(MOD(MAX(Q$64:Q393),10*MAX(O$64:O393))&lt;=2,IF(AND(F392/INDEX($F$64:$F393,MATCH(MAX(O$64:O393),O$64:O393,0)-1)&lt;(1-$P$2),MAX(O$64:O393)&gt;MAX(P$64:P392)),MAX(O$64:O393),""),IF(AND($F392/INDEX($F$64:$F393,MATCH(MAX(Q$64:Q393),Q$64:Q393,0)-1)&lt;(1-$P$2),MAX(O$64:O393)&gt;MAX(P$64:P392)),MAX(O$64:O393),"")),"")</f>
        <v/>
      </c>
      <c r="Q393" s="91" t="str">
        <f>IFERROR(IF(E393="","",IF(O393&lt;&gt;"",MAX(O$64:O393)*10+1,IF(AND($F392/INDEX($F$64:$F393,MATCH(MAX(Q$64:Q392),Q$64:Q392,0)-1)&gt;(1+$O$2),MAX(O$64:O393)&gt;MAX(P$64:P392)),MAX(Q$64:Q392)+1,""))),"")</f>
        <v/>
      </c>
    </row>
    <row r="394" spans="1:17" x14ac:dyDescent="0.2">
      <c r="A394" s="13">
        <f>HLOOKUP($E$2,历史数据!$V$3:$AE$5000,ROW(A392),)</f>
        <v>1412704</v>
      </c>
      <c r="B394" s="41">
        <v>37041</v>
      </c>
      <c r="C394" s="100">
        <f>IFERROR(IF(A394&lt;&gt;0,MAX($C$4:C393)+1,""),"")</f>
        <v>388</v>
      </c>
      <c r="D394" s="100"/>
      <c r="E394" s="99">
        <f t="shared" si="66"/>
        <v>37043</v>
      </c>
      <c r="F394" s="101">
        <f>IFERROR(VLOOKUP(E394,历史数据!AH:AJ,3,),"")</f>
        <v>24.482436548223301</v>
      </c>
      <c r="G394" s="101">
        <f t="shared" si="62"/>
        <v>21.928934010152275</v>
      </c>
      <c r="H394" s="105">
        <f t="shared" si="63"/>
        <v>3.5185093413943047E-3</v>
      </c>
      <c r="I394" s="101">
        <f>IFERROR(VLOOKUP(E394,历史数据!AH:AJ,2,),"")</f>
        <v>23.7547208121827</v>
      </c>
      <c r="J394" s="104">
        <f t="shared" si="64"/>
        <v>36</v>
      </c>
      <c r="K394" s="104" t="str">
        <f>IFERROR(IF(AND(J393=$H$2*1,MAX(K$64:K393)=MAX(L$64:L393)),MAX(K$64:K393)+1,""),"")</f>
        <v/>
      </c>
      <c r="L394" s="104" t="str">
        <f>IFERROR(IF(AND($F393/INDEX($F$64:$F394,MATCH(MAX(M$64:M394),M$64:M394,0)-1)&lt;(1-$P$2),MAX(K$64:K394)&gt;MAX(L$64:L393)),MAX(K$64:K394),""),"")</f>
        <v/>
      </c>
      <c r="M394" s="104" t="str">
        <f>IFERROR(IF(E394="","",IF(K394&lt;&gt;"",MAX(M$64:M393)+1,IF(AND($F393/INDEX($F$64:$F394,MATCH(MAX(M$64:M393),M$64:M393,0)-1)&gt;(1+$O$2),MAX(K$64:K394)&gt;MAX(L$64:L393)),MAX(M$64:M393)+1,""))),"")</f>
        <v/>
      </c>
      <c r="N394" s="91">
        <f t="shared" si="65"/>
        <v>36</v>
      </c>
      <c r="O394" s="91" t="str">
        <f>IFERROR(IF(AND(N393=$H$2*1,MAX(O$64:O393)=MAX(P$64:P393)),MAX(O$64:O393)+1,""),"")</f>
        <v/>
      </c>
      <c r="P394" s="91" t="str">
        <f>IFERROR(IF(MOD(MAX(Q$64:Q394),10*MAX(O$64:O394))&lt;=2,IF(AND(F393/INDEX($F$64:$F394,MATCH(MAX(O$64:O394),O$64:O394,0)-1)&lt;(1-$P$2),MAX(O$64:O394)&gt;MAX(P$64:P393)),MAX(O$64:O394),""),IF(AND($F393/INDEX($F$64:$F394,MATCH(MAX(Q$64:Q394),Q$64:Q394,0)-1)&lt;(1-$P$2),MAX(O$64:O394)&gt;MAX(P$64:P393)),MAX(O$64:O394),"")),"")</f>
        <v/>
      </c>
      <c r="Q394" s="91" t="str">
        <f>IFERROR(IF(E394="","",IF(O394&lt;&gt;"",MAX(O$64:O394)*10+1,IF(AND($F393/INDEX($F$64:$F394,MATCH(MAX(Q$64:Q393),Q$64:Q393,0)-1)&gt;(1+$O$2),MAX(O$64:O394)&gt;MAX(P$64:P393)),MAX(Q$64:Q393)+1,""))),"")</f>
        <v/>
      </c>
    </row>
    <row r="395" spans="1:17" x14ac:dyDescent="0.2">
      <c r="A395" s="13">
        <f>HLOOKUP($E$2,历史数据!$V$3:$AE$5000,ROW(A393),)</f>
        <v>847411</v>
      </c>
      <c r="B395" s="41">
        <v>37042</v>
      </c>
      <c r="C395" s="100">
        <f>IFERROR(IF(A395&lt;&gt;0,MAX($C$4:C394)+1,""),"")</f>
        <v>389</v>
      </c>
      <c r="D395" s="100"/>
      <c r="E395" s="99">
        <f t="shared" si="66"/>
        <v>37046</v>
      </c>
      <c r="F395" s="101">
        <f>IFERROR(VLOOKUP(E395,历史数据!AH:AJ,3,),"")</f>
        <v>24.612385786802001</v>
      </c>
      <c r="G395" s="101">
        <f t="shared" si="62"/>
        <v>22.004521150592208</v>
      </c>
      <c r="H395" s="105">
        <f t="shared" si="63"/>
        <v>3.4469135802468465E-3</v>
      </c>
      <c r="I395" s="101">
        <f>IFERROR(VLOOKUP(E395,历史数据!AH:AJ,2,),"")</f>
        <v>24.5344162436548</v>
      </c>
      <c r="J395" s="104">
        <f t="shared" si="64"/>
        <v>37</v>
      </c>
      <c r="K395" s="104" t="str">
        <f>IFERROR(IF(AND(J394=$H$2*1,MAX(K$64:K394)=MAX(L$64:L394)),MAX(K$64:K394)+1,""),"")</f>
        <v/>
      </c>
      <c r="L395" s="104" t="str">
        <f>IFERROR(IF(AND($F394/INDEX($F$64:$F395,MATCH(MAX(M$64:M395),M$64:M395,0)-1)&lt;(1-$P$2),MAX(K$64:K395)&gt;MAX(L$64:L394)),MAX(K$64:K395),""),"")</f>
        <v/>
      </c>
      <c r="M395" s="104" t="str">
        <f>IFERROR(IF(E395="","",IF(K395&lt;&gt;"",MAX(M$64:M394)+1,IF(AND($F394/INDEX($F$64:$F395,MATCH(MAX(M$64:M394),M$64:M394,0)-1)&gt;(1+$O$2),MAX(K$64:K395)&gt;MAX(L$64:L394)),MAX(M$64:M394)+1,""))),"")</f>
        <v/>
      </c>
      <c r="N395" s="91">
        <f t="shared" si="65"/>
        <v>37</v>
      </c>
      <c r="O395" s="91" t="str">
        <f>IFERROR(IF(AND(N394=$H$2*1,MAX(O$64:O394)=MAX(P$64:P394)),MAX(O$64:O394)+1,""),"")</f>
        <v/>
      </c>
      <c r="P395" s="91" t="str">
        <f>IFERROR(IF(MOD(MAX(Q$64:Q395),10*MAX(O$64:O395))&lt;=2,IF(AND(F394/INDEX($F$64:$F395,MATCH(MAX(O$64:O395),O$64:O395,0)-1)&lt;(1-$P$2),MAX(O$64:O395)&gt;MAX(P$64:P394)),MAX(O$64:O395),""),IF(AND($F394/INDEX($F$64:$F395,MATCH(MAX(Q$64:Q395),Q$64:Q395,0)-1)&lt;(1-$P$2),MAX(O$64:O395)&gt;MAX(P$64:P394)),MAX(O$64:O395),"")),"")</f>
        <v/>
      </c>
      <c r="Q395" s="91" t="str">
        <f>IFERROR(IF(E395="","",IF(O395&lt;&gt;"",MAX(O$64:O395)*10+1,IF(AND($F394/INDEX($F$64:$F395,MATCH(MAX(Q$64:Q394),Q$64:Q394,0)-1)&gt;(1+$O$2),MAX(O$64:O395)&gt;MAX(P$64:P394)),MAX(Q$64:Q394)+1,""))),"")</f>
        <v/>
      </c>
    </row>
    <row r="396" spans="1:17" x14ac:dyDescent="0.2">
      <c r="A396" s="13">
        <f>HLOOKUP($E$2,历史数据!$V$3:$AE$5000,ROW(A394),)</f>
        <v>1903468</v>
      </c>
      <c r="B396" s="41">
        <v>37043</v>
      </c>
      <c r="C396" s="100">
        <f>IFERROR(IF(A396&lt;&gt;0,MAX($C$4:C395)+1,""),"")</f>
        <v>390</v>
      </c>
      <c r="D396" s="100"/>
      <c r="E396" s="99">
        <f t="shared" si="66"/>
        <v>37047</v>
      </c>
      <c r="F396" s="101">
        <f>IFERROR(VLOOKUP(E396,历史数据!AH:AJ,3,),"")</f>
        <v>24.417461928933999</v>
      </c>
      <c r="G396" s="101">
        <f t="shared" si="62"/>
        <v>22.070578680203035</v>
      </c>
      <c r="H396" s="105">
        <f t="shared" si="63"/>
        <v>3.0019980511617472E-3</v>
      </c>
      <c r="I396" s="101">
        <f>IFERROR(VLOOKUP(E396,历史数据!AH:AJ,2,),"")</f>
        <v>24.729340101522801</v>
      </c>
      <c r="J396" s="104">
        <f t="shared" si="64"/>
        <v>38</v>
      </c>
      <c r="K396" s="104" t="str">
        <f>IFERROR(IF(AND(J395=$H$2*1,MAX(K$64:K395)=MAX(L$64:L395)),MAX(K$64:K395)+1,""),"")</f>
        <v/>
      </c>
      <c r="L396" s="104" t="str">
        <f>IFERROR(IF(AND($F395/INDEX($F$64:$F396,MATCH(MAX(M$64:M396),M$64:M396,0)-1)&lt;(1-$P$2),MAX(K$64:K396)&gt;MAX(L$64:L395)),MAX(K$64:K396),""),"")</f>
        <v/>
      </c>
      <c r="M396" s="104" t="str">
        <f>IFERROR(IF(E396="","",IF(K396&lt;&gt;"",MAX(M$64:M395)+1,IF(AND($F395/INDEX($F$64:$F396,MATCH(MAX(M$64:M395),M$64:M395,0)-1)&gt;(1+$O$2),MAX(K$64:K396)&gt;MAX(L$64:L395)),MAX(M$64:M395)+1,""))),"")</f>
        <v/>
      </c>
      <c r="N396" s="91">
        <f t="shared" si="65"/>
        <v>38</v>
      </c>
      <c r="O396" s="91" t="str">
        <f>IFERROR(IF(AND(N395=$H$2*1,MAX(O$64:O395)=MAX(P$64:P395)),MAX(O$64:O395)+1,""),"")</f>
        <v/>
      </c>
      <c r="P396" s="91" t="str">
        <f>IFERROR(IF(MOD(MAX(Q$64:Q396),10*MAX(O$64:O396))&lt;=2,IF(AND(F395/INDEX($F$64:$F396,MATCH(MAX(O$64:O396),O$64:O396,0)-1)&lt;(1-$P$2),MAX(O$64:O396)&gt;MAX(P$64:P395)),MAX(O$64:O396),""),IF(AND($F395/INDEX($F$64:$F396,MATCH(MAX(Q$64:Q396),Q$64:Q396,0)-1)&lt;(1-$P$2),MAX(O$64:O396)&gt;MAX(P$64:P395)),MAX(O$64:O396),"")),"")</f>
        <v/>
      </c>
      <c r="Q396" s="91" t="str">
        <f>IFERROR(IF(E396="","",IF(O396&lt;&gt;"",MAX(O$64:O396)*10+1,IF(AND($F395/INDEX($F$64:$F396,MATCH(MAX(Q$64:Q395),Q$64:Q395,0)-1)&gt;(1+$O$2),MAX(O$64:O396)&gt;MAX(P$64:P395)),MAX(Q$64:Q395)+1,""))),"")</f>
        <v/>
      </c>
    </row>
    <row r="397" spans="1:17" x14ac:dyDescent="0.2">
      <c r="A397" s="13">
        <f>HLOOKUP($E$2,历史数据!$V$3:$AE$5000,ROW(A395),)</f>
        <v>1368314</v>
      </c>
      <c r="B397" s="41">
        <v>37046</v>
      </c>
      <c r="C397" s="100">
        <f>IFERROR(IF(A397&lt;&gt;0,MAX($C$4:C396)+1,""),"")</f>
        <v>391</v>
      </c>
      <c r="D397" s="100"/>
      <c r="E397" s="99">
        <f t="shared" si="66"/>
        <v>37048</v>
      </c>
      <c r="F397" s="101">
        <f>IFERROR(VLOOKUP(E397,历史数据!AH:AJ,3,),"")</f>
        <v>24.300507614213199</v>
      </c>
      <c r="G397" s="101">
        <f t="shared" si="62"/>
        <v>22.1333874788494</v>
      </c>
      <c r="H397" s="105">
        <f t="shared" si="63"/>
        <v>2.8458156696500314E-3</v>
      </c>
      <c r="I397" s="101">
        <f>IFERROR(VLOOKUP(E397,历史数据!AH:AJ,2,),"")</f>
        <v>24.547411167512699</v>
      </c>
      <c r="J397" s="104">
        <f t="shared" si="64"/>
        <v>39</v>
      </c>
      <c r="K397" s="104" t="str">
        <f>IFERROR(IF(AND(J396=$H$2*1,MAX(K$64:K396)=MAX(L$64:L396)),MAX(K$64:K396)+1,""),"")</f>
        <v/>
      </c>
      <c r="L397" s="104" t="str">
        <f>IFERROR(IF(AND($F396/INDEX($F$64:$F397,MATCH(MAX(M$64:M397),M$64:M397,0)-1)&lt;(1-$P$2),MAX(K$64:K397)&gt;MAX(L$64:L396)),MAX(K$64:K397),""),"")</f>
        <v/>
      </c>
      <c r="M397" s="104" t="str">
        <f>IFERROR(IF(E397="","",IF(K397&lt;&gt;"",MAX(M$64:M396)+1,IF(AND($F396/INDEX($F$64:$F397,MATCH(MAX(M$64:M396),M$64:M396,0)-1)&gt;(1+$O$2),MAX(K$64:K397)&gt;MAX(L$64:L396)),MAX(M$64:M396)+1,""))),"")</f>
        <v/>
      </c>
      <c r="N397" s="91">
        <f t="shared" si="65"/>
        <v>39</v>
      </c>
      <c r="O397" s="91" t="str">
        <f>IFERROR(IF(AND(N396=$H$2*1,MAX(O$64:O396)=MAX(P$64:P396)),MAX(O$64:O396)+1,""),"")</f>
        <v/>
      </c>
      <c r="P397" s="91" t="str">
        <f>IFERROR(IF(MOD(MAX(Q$64:Q397),10*MAX(O$64:O397))&lt;=2,IF(AND(F396/INDEX($F$64:$F397,MATCH(MAX(O$64:O397),O$64:O397,0)-1)&lt;(1-$P$2),MAX(O$64:O397)&gt;MAX(P$64:P396)),MAX(O$64:O397),""),IF(AND($F396/INDEX($F$64:$F397,MATCH(MAX(Q$64:Q397),Q$64:Q397,0)-1)&lt;(1-$P$2),MAX(O$64:O397)&gt;MAX(P$64:P396)),MAX(O$64:O397),"")),"")</f>
        <v/>
      </c>
      <c r="Q397" s="91" t="str">
        <f>IFERROR(IF(E397="","",IF(O397&lt;&gt;"",MAX(O$64:O397)*10+1,IF(AND($F396/INDEX($F$64:$F397,MATCH(MAX(Q$64:Q396),Q$64:Q396,0)-1)&gt;(1+$O$2),MAX(O$64:O397)&gt;MAX(P$64:P396)),MAX(Q$64:Q396)+1,""))),"")</f>
        <v/>
      </c>
    </row>
    <row r="398" spans="1:17" x14ac:dyDescent="0.2">
      <c r="A398" s="13">
        <f>HLOOKUP($E$2,历史数据!$V$3:$AE$5000,ROW(A396),)</f>
        <v>759781</v>
      </c>
      <c r="B398" s="41">
        <v>37047</v>
      </c>
      <c r="C398" s="100">
        <f>IFERROR(IF(A398&lt;&gt;0,MAX($C$4:C397)+1,""),"")</f>
        <v>392</v>
      </c>
      <c r="D398" s="100"/>
      <c r="E398" s="99">
        <f t="shared" si="66"/>
        <v>37049</v>
      </c>
      <c r="F398" s="101">
        <f>IFERROR(VLOOKUP(E398,历史数据!AH:AJ,3,),"")</f>
        <v>23.910659898477199</v>
      </c>
      <c r="G398" s="101">
        <f t="shared" si="62"/>
        <v>22.190781725888321</v>
      </c>
      <c r="H398" s="105">
        <f t="shared" si="63"/>
        <v>2.5931072274303357E-3</v>
      </c>
      <c r="I398" s="101">
        <f>IFERROR(VLOOKUP(E398,历史数据!AH:AJ,2,),"")</f>
        <v>24.3784771573604</v>
      </c>
      <c r="J398" s="104">
        <f t="shared" si="64"/>
        <v>40</v>
      </c>
      <c r="K398" s="104" t="str">
        <f>IFERROR(IF(AND(J397=$H$2*1,MAX(K$64:K397)=MAX(L$64:L397)),MAX(K$64:K397)+1,""),"")</f>
        <v/>
      </c>
      <c r="L398" s="104" t="str">
        <f>IFERROR(IF(AND($F397/INDEX($F$64:$F398,MATCH(MAX(M$64:M398),M$64:M398,0)-1)&lt;(1-$P$2),MAX(K$64:K398)&gt;MAX(L$64:L397)),MAX(K$64:K398),""),"")</f>
        <v/>
      </c>
      <c r="M398" s="104" t="str">
        <f>IFERROR(IF(E398="","",IF(K398&lt;&gt;"",MAX(M$64:M397)+1,IF(AND($F397/INDEX($F$64:$F398,MATCH(MAX(M$64:M397),M$64:M397,0)-1)&gt;(1+$O$2),MAX(K$64:K398)&gt;MAX(L$64:L397)),MAX(M$64:M397)+1,""))),"")</f>
        <v/>
      </c>
      <c r="N398" s="91">
        <f t="shared" si="65"/>
        <v>40</v>
      </c>
      <c r="O398" s="91" t="str">
        <f>IFERROR(IF(AND(N397=$H$2*1,MAX(O$64:O397)=MAX(P$64:P397)),MAX(O$64:O397)+1,""),"")</f>
        <v/>
      </c>
      <c r="P398" s="91" t="str">
        <f>IFERROR(IF(MOD(MAX(Q$64:Q398),10*MAX(O$64:O398))&lt;=2,IF(AND(F397/INDEX($F$64:$F398,MATCH(MAX(O$64:O398),O$64:O398,0)-1)&lt;(1-$P$2),MAX(O$64:O398)&gt;MAX(P$64:P397)),MAX(O$64:O398),""),IF(AND($F397/INDEX($F$64:$F398,MATCH(MAX(Q$64:Q398),Q$64:Q398,0)-1)&lt;(1-$P$2),MAX(O$64:O398)&gt;MAX(P$64:P397)),MAX(O$64:O398),"")),"")</f>
        <v/>
      </c>
      <c r="Q398" s="91" t="str">
        <f>IFERROR(IF(E398="","",IF(O398&lt;&gt;"",MAX(O$64:O398)*10+1,IF(AND($F397/INDEX($F$64:$F398,MATCH(MAX(Q$64:Q397),Q$64:Q397,0)-1)&gt;(1+$O$2),MAX(O$64:O398)&gt;MAX(P$64:P397)),MAX(Q$64:Q397)+1,""))),"")</f>
        <v/>
      </c>
    </row>
    <row r="399" spans="1:17" x14ac:dyDescent="0.2">
      <c r="A399" s="13">
        <f>HLOOKUP($E$2,历史数据!$V$3:$AE$5000,ROW(A397),)</f>
        <v>603786</v>
      </c>
      <c r="B399" s="41">
        <v>37048</v>
      </c>
      <c r="C399" s="100">
        <f>IFERROR(IF(A399&lt;&gt;0,MAX($C$4:C398)+1,""),"")</f>
        <v>393</v>
      </c>
      <c r="D399" s="100"/>
      <c r="E399" s="99">
        <f t="shared" si="66"/>
        <v>37050</v>
      </c>
      <c r="F399" s="101">
        <f>IFERROR(VLOOKUP(E399,历史数据!AH:AJ,3,),"")</f>
        <v>23.585786802030501</v>
      </c>
      <c r="G399" s="101">
        <f t="shared" si="62"/>
        <v>22.244060913705582</v>
      </c>
      <c r="H399" s="105">
        <f t="shared" si="63"/>
        <v>2.4009603841537164E-3</v>
      </c>
      <c r="I399" s="101">
        <f>IFERROR(VLOOKUP(E399,历史数据!AH:AJ,2,),"")</f>
        <v>24.027614213198</v>
      </c>
      <c r="J399" s="104">
        <f t="shared" si="64"/>
        <v>41</v>
      </c>
      <c r="K399" s="104" t="str">
        <f>IFERROR(IF(AND(J398=$H$2*1,MAX(K$64:K398)=MAX(L$64:L398)),MAX(K$64:K398)+1,""),"")</f>
        <v/>
      </c>
      <c r="L399" s="104" t="str">
        <f>IFERROR(IF(AND($F398/INDEX($F$64:$F399,MATCH(MAX(M$64:M399),M$64:M399,0)-1)&lt;(1-$P$2),MAX(K$64:K399)&gt;MAX(L$64:L398)),MAX(K$64:K399),""),"")</f>
        <v/>
      </c>
      <c r="M399" s="104" t="str">
        <f>IFERROR(IF(E399="","",IF(K399&lt;&gt;"",MAX(M$64:M398)+1,IF(AND($F398/INDEX($F$64:$F399,MATCH(MAX(M$64:M398),M$64:M398,0)-1)&gt;(1+$O$2),MAX(K$64:K399)&gt;MAX(L$64:L398)),MAX(M$64:M398)+1,""))),"")</f>
        <v/>
      </c>
      <c r="N399" s="91">
        <f t="shared" si="65"/>
        <v>41</v>
      </c>
      <c r="O399" s="91" t="str">
        <f>IFERROR(IF(AND(N398=$H$2*1,MAX(O$64:O398)=MAX(P$64:P398)),MAX(O$64:O398)+1,""),"")</f>
        <v/>
      </c>
      <c r="P399" s="91" t="str">
        <f>IFERROR(IF(MOD(MAX(Q$64:Q399),10*MAX(O$64:O399))&lt;=2,IF(AND(F398/INDEX($F$64:$F399,MATCH(MAX(O$64:O399),O$64:O399,0)-1)&lt;(1-$P$2),MAX(O$64:O399)&gt;MAX(P$64:P398)),MAX(O$64:O399),""),IF(AND($F398/INDEX($F$64:$F399,MATCH(MAX(Q$64:Q399),Q$64:Q399,0)-1)&lt;(1-$P$2),MAX(O$64:O399)&gt;MAX(P$64:P398)),MAX(O$64:O399),"")),"")</f>
        <v/>
      </c>
      <c r="Q399" s="91" t="str">
        <f>IFERROR(IF(E399="","",IF(O399&lt;&gt;"",MAX(O$64:O399)*10+1,IF(AND($F398/INDEX($F$64:$F399,MATCH(MAX(Q$64:Q398),Q$64:Q398,0)-1)&gt;(1+$O$2),MAX(O$64:O399)&gt;MAX(P$64:P398)),MAX(Q$64:Q398)+1,""))),"")</f>
        <v/>
      </c>
    </row>
    <row r="400" spans="1:17" x14ac:dyDescent="0.2">
      <c r="A400" s="13">
        <f>HLOOKUP($E$2,历史数据!$V$3:$AE$5000,ROW(A398),)</f>
        <v>454377</v>
      </c>
      <c r="B400" s="41">
        <v>37049</v>
      </c>
      <c r="C400" s="100">
        <f>IFERROR(IF(A400&lt;&gt;0,MAX($C$4:C399)+1,""),"")</f>
        <v>394</v>
      </c>
      <c r="D400" s="100"/>
      <c r="E400" s="99">
        <f t="shared" si="66"/>
        <v>37053</v>
      </c>
      <c r="F400" s="101">
        <f>IFERROR(VLOOKUP(E400,历史数据!AH:AJ,3,),"")</f>
        <v>23.3908629441624</v>
      </c>
      <c r="G400" s="101">
        <f t="shared" si="62"/>
        <v>22.285644670050754</v>
      </c>
      <c r="H400" s="105">
        <f t="shared" si="63"/>
        <v>1.8694318679710609E-3</v>
      </c>
      <c r="I400" s="101">
        <f>IFERROR(VLOOKUP(E400,历史数据!AH:AJ,2,),"")</f>
        <v>23.585786802030501</v>
      </c>
      <c r="J400" s="104">
        <f t="shared" si="64"/>
        <v>42</v>
      </c>
      <c r="K400" s="104" t="str">
        <f>IFERROR(IF(AND(J399=$H$2*1,MAX(K$64:K399)=MAX(L$64:L399)),MAX(K$64:K399)+1,""),"")</f>
        <v/>
      </c>
      <c r="L400" s="104" t="str">
        <f>IFERROR(IF(AND($F399/INDEX($F$64:$F400,MATCH(MAX(M$64:M400),M$64:M400,0)-1)&lt;(1-$P$2),MAX(K$64:K400)&gt;MAX(L$64:L399)),MAX(K$64:K400),""),"")</f>
        <v/>
      </c>
      <c r="M400" s="104" t="str">
        <f>IFERROR(IF(E400="","",IF(K400&lt;&gt;"",MAX(M$64:M399)+1,IF(AND($F399/INDEX($F$64:$F400,MATCH(MAX(M$64:M399),M$64:M399,0)-1)&gt;(1+$O$2),MAX(K$64:K400)&gt;MAX(L$64:L399)),MAX(M$64:M399)+1,""))),"")</f>
        <v/>
      </c>
      <c r="N400" s="91">
        <f t="shared" si="65"/>
        <v>42</v>
      </c>
      <c r="O400" s="91" t="str">
        <f>IFERROR(IF(AND(N399=$H$2*1,MAX(O$64:O399)=MAX(P$64:P399)),MAX(O$64:O399)+1,""),"")</f>
        <v/>
      </c>
      <c r="P400" s="91" t="str">
        <f>IFERROR(IF(MOD(MAX(Q$64:Q400),10*MAX(O$64:O400))&lt;=2,IF(AND(F399/INDEX($F$64:$F400,MATCH(MAX(O$64:O400),O$64:O400,0)-1)&lt;(1-$P$2),MAX(O$64:O400)&gt;MAX(P$64:P399)),MAX(O$64:O400),""),IF(AND($F399/INDEX($F$64:$F400,MATCH(MAX(Q$64:Q400),Q$64:Q400,0)-1)&lt;(1-$P$2),MAX(O$64:O400)&gt;MAX(P$64:P399)),MAX(O$64:O400),"")),"")</f>
        <v/>
      </c>
      <c r="Q400" s="91" t="str">
        <f>IFERROR(IF(E400="","",IF(O400&lt;&gt;"",MAX(O$64:O400)*10+1,IF(AND($F399/INDEX($F$64:$F400,MATCH(MAX(Q$64:Q399),Q$64:Q399,0)-1)&gt;(1+$O$2),MAX(O$64:O400)&gt;MAX(P$64:P399)),MAX(Q$64:Q399)+1,""))),"")</f>
        <v/>
      </c>
    </row>
    <row r="401" spans="1:17" x14ac:dyDescent="0.2">
      <c r="A401" s="13">
        <f>HLOOKUP($E$2,历史数据!$V$3:$AE$5000,ROW(A399),)</f>
        <v>605897</v>
      </c>
      <c r="B401" s="41">
        <v>37050</v>
      </c>
      <c r="C401" s="100">
        <f>IFERROR(IF(A401&lt;&gt;0,MAX($C$4:C400)+1,""),"")</f>
        <v>395</v>
      </c>
      <c r="D401" s="100"/>
      <c r="E401" s="99">
        <f t="shared" si="66"/>
        <v>37054</v>
      </c>
      <c r="F401" s="101">
        <f>IFERROR(VLOOKUP(E401,历史数据!AH:AJ,3,),"")</f>
        <v>23.8846700507614</v>
      </c>
      <c r="G401" s="101">
        <f t="shared" si="62"/>
        <v>22.333942470389164</v>
      </c>
      <c r="H401" s="105">
        <f t="shared" si="63"/>
        <v>2.1672157594487818E-3</v>
      </c>
      <c r="I401" s="101">
        <f>IFERROR(VLOOKUP(E401,历史数据!AH:AJ,2,),"")</f>
        <v>23.416852791878199</v>
      </c>
      <c r="J401" s="104">
        <f t="shared" si="64"/>
        <v>43</v>
      </c>
      <c r="K401" s="104" t="str">
        <f>IFERROR(IF(AND(J400=$H$2*1,MAX(K$64:K400)=MAX(L$64:L400)),MAX(K$64:K400)+1,""),"")</f>
        <v/>
      </c>
      <c r="L401" s="104" t="str">
        <f>IFERROR(IF(AND($F400/INDEX($F$64:$F401,MATCH(MAX(M$64:M401),M$64:M401,0)-1)&lt;(1-$P$2),MAX(K$64:K401)&gt;MAX(L$64:L400)),MAX(K$64:K401),""),"")</f>
        <v/>
      </c>
      <c r="M401" s="104" t="str">
        <f>IFERROR(IF(E401="","",IF(K401&lt;&gt;"",MAX(M$64:M400)+1,IF(AND($F400/INDEX($F$64:$F401,MATCH(MAX(M$64:M400),M$64:M400,0)-1)&gt;(1+$O$2),MAX(K$64:K401)&gt;MAX(L$64:L400)),MAX(M$64:M400)+1,""))),"")</f>
        <v/>
      </c>
      <c r="N401" s="91">
        <f t="shared" si="65"/>
        <v>43</v>
      </c>
      <c r="O401" s="91" t="str">
        <f>IFERROR(IF(AND(N400=$H$2*1,MAX(O$64:O400)=MAX(P$64:P400)),MAX(O$64:O400)+1,""),"")</f>
        <v/>
      </c>
      <c r="P401" s="91" t="str">
        <f>IFERROR(IF(MOD(MAX(Q$64:Q401),10*MAX(O$64:O401))&lt;=2,IF(AND(F400/INDEX($F$64:$F401,MATCH(MAX(O$64:O401),O$64:O401,0)-1)&lt;(1-$P$2),MAX(O$64:O401)&gt;MAX(P$64:P400)),MAX(O$64:O401),""),IF(AND($F400/INDEX($F$64:$F401,MATCH(MAX(Q$64:Q401),Q$64:Q401,0)-1)&lt;(1-$P$2),MAX(O$64:O401)&gt;MAX(P$64:P400)),MAX(O$64:O401),"")),"")</f>
        <v/>
      </c>
      <c r="Q401" s="91" t="str">
        <f>IFERROR(IF(E401="","",IF(O401&lt;&gt;"",MAX(O$64:O401)*10+1,IF(AND($F400/INDEX($F$64:$F401,MATCH(MAX(Q$64:Q400),Q$64:Q400,0)-1)&gt;(1+$O$2),MAX(O$64:O401)&gt;MAX(P$64:P400)),MAX(Q$64:Q400)+1,""))),"")</f>
        <v/>
      </c>
    </row>
    <row r="402" spans="1:17" x14ac:dyDescent="0.2">
      <c r="A402" s="13">
        <f>HLOOKUP($E$2,历史数据!$V$3:$AE$5000,ROW(A400),)</f>
        <v>436093</v>
      </c>
      <c r="B402" s="41">
        <v>37053</v>
      </c>
      <c r="C402" s="100">
        <f>IFERROR(IF(A402&lt;&gt;0,MAX($C$4:C401)+1,""),"")</f>
        <v>396</v>
      </c>
      <c r="D402" s="100"/>
      <c r="E402" s="99">
        <f t="shared" si="66"/>
        <v>37055</v>
      </c>
      <c r="F402" s="101">
        <f>IFERROR(VLOOKUP(E402,历史数据!AH:AJ,3,),"")</f>
        <v>23.962639593908602</v>
      </c>
      <c r="G402" s="101">
        <f t="shared" si="62"/>
        <v>22.388737732656505</v>
      </c>
      <c r="H402" s="105">
        <f t="shared" si="63"/>
        <v>2.4534522885957255E-3</v>
      </c>
      <c r="I402" s="101">
        <f>IFERROR(VLOOKUP(E402,历史数据!AH:AJ,2,),"")</f>
        <v>23.8846700507614</v>
      </c>
      <c r="J402" s="104">
        <f t="shared" si="64"/>
        <v>44</v>
      </c>
      <c r="K402" s="104" t="str">
        <f>IFERROR(IF(AND(J401=$H$2*1,MAX(K$64:K401)=MAX(L$64:L401)),MAX(K$64:K401)+1,""),"")</f>
        <v/>
      </c>
      <c r="L402" s="104" t="str">
        <f>IFERROR(IF(AND($F401/INDEX($F$64:$F402,MATCH(MAX(M$64:M402),M$64:M402,0)-1)&lt;(1-$P$2),MAX(K$64:K402)&gt;MAX(L$64:L401)),MAX(K$64:K402),""),"")</f>
        <v/>
      </c>
      <c r="M402" s="104" t="str">
        <f>IFERROR(IF(E402="","",IF(K402&lt;&gt;"",MAX(M$64:M401)+1,IF(AND($F401/INDEX($F$64:$F402,MATCH(MAX(M$64:M401),M$64:M401,0)-1)&gt;(1+$O$2),MAX(K$64:K402)&gt;MAX(L$64:L401)),MAX(M$64:M401)+1,""))),"")</f>
        <v/>
      </c>
      <c r="N402" s="91">
        <f t="shared" si="65"/>
        <v>44</v>
      </c>
      <c r="O402" s="91" t="str">
        <f>IFERROR(IF(AND(N401=$H$2*1,MAX(O$64:O401)=MAX(P$64:P401)),MAX(O$64:O401)+1,""),"")</f>
        <v/>
      </c>
      <c r="P402" s="91" t="str">
        <f>IFERROR(IF(MOD(MAX(Q$64:Q402),10*MAX(O$64:O402))&lt;=2,IF(AND(F401/INDEX($F$64:$F402,MATCH(MAX(O$64:O402),O$64:O402,0)-1)&lt;(1-$P$2),MAX(O$64:O402)&gt;MAX(P$64:P401)),MAX(O$64:O402),""),IF(AND($F401/INDEX($F$64:$F402,MATCH(MAX(Q$64:Q402),Q$64:Q402,0)-1)&lt;(1-$P$2),MAX(O$64:O402)&gt;MAX(P$64:P401)),MAX(O$64:O402),"")),"")</f>
        <v/>
      </c>
      <c r="Q402" s="91" t="str">
        <f>IFERROR(IF(E402="","",IF(O402&lt;&gt;"",MAX(O$64:O402)*10+1,IF(AND($F401/INDEX($F$64:$F402,MATCH(MAX(Q$64:Q401),Q$64:Q401,0)-1)&gt;(1+$O$2),MAX(O$64:O402)&gt;MAX(P$64:P401)),MAX(Q$64:Q401)+1,""))),"")</f>
        <v/>
      </c>
    </row>
    <row r="403" spans="1:17" x14ac:dyDescent="0.2">
      <c r="A403" s="13">
        <f>HLOOKUP($E$2,历史数据!$V$3:$AE$5000,ROW(A401),)</f>
        <v>511506</v>
      </c>
      <c r="B403" s="41">
        <v>37054</v>
      </c>
      <c r="C403" s="100">
        <f>IFERROR(IF(A403&lt;&gt;0,MAX($C$4:C402)+1,""),"")</f>
        <v>397</v>
      </c>
      <c r="D403" s="100"/>
      <c r="E403" s="99">
        <f t="shared" si="66"/>
        <v>37056</v>
      </c>
      <c r="F403" s="101">
        <f>IFERROR(VLOOKUP(E403,历史数据!AH:AJ,3,),"")</f>
        <v>22.936040609137098</v>
      </c>
      <c r="G403" s="101">
        <f t="shared" si="62"/>
        <v>22.423390862944149</v>
      </c>
      <c r="H403" s="105">
        <f t="shared" si="63"/>
        <v>1.5477929439986493E-3</v>
      </c>
      <c r="I403" s="101">
        <f>IFERROR(VLOOKUP(E403,历史数据!AH:AJ,2,),"")</f>
        <v>24.040609137055799</v>
      </c>
      <c r="J403" s="104">
        <f t="shared" si="64"/>
        <v>45</v>
      </c>
      <c r="K403" s="104" t="str">
        <f>IFERROR(IF(AND(J402=$H$2*1,MAX(K$64:K402)=MAX(L$64:L402)),MAX(K$64:K402)+1,""),"")</f>
        <v/>
      </c>
      <c r="L403" s="104" t="str">
        <f>IFERROR(IF(AND($F402/INDEX($F$64:$F403,MATCH(MAX(M$64:M403),M$64:M403,0)-1)&lt;(1-$P$2),MAX(K$64:K403)&gt;MAX(L$64:L402)),MAX(K$64:K403),""),"")</f>
        <v/>
      </c>
      <c r="M403" s="104" t="str">
        <f>IFERROR(IF(E403="","",IF(K403&lt;&gt;"",MAX(M$64:M402)+1,IF(AND($F402/INDEX($F$64:$F403,MATCH(MAX(M$64:M402),M$64:M402,0)-1)&gt;(1+$O$2),MAX(K$64:K403)&gt;MAX(L$64:L402)),MAX(M$64:M402)+1,""))),"")</f>
        <v/>
      </c>
      <c r="N403" s="91">
        <f t="shared" si="65"/>
        <v>45</v>
      </c>
      <c r="O403" s="91" t="str">
        <f>IFERROR(IF(AND(N402=$H$2*1,MAX(O$64:O402)=MAX(P$64:P402)),MAX(O$64:O402)+1,""),"")</f>
        <v/>
      </c>
      <c r="P403" s="91" t="str">
        <f>IFERROR(IF(MOD(MAX(Q$64:Q403),10*MAX(O$64:O403))&lt;=2,IF(AND(F402/INDEX($F$64:$F403,MATCH(MAX(O$64:O403),O$64:O403,0)-1)&lt;(1-$P$2),MAX(O$64:O403)&gt;MAX(P$64:P402)),MAX(O$64:O403),""),IF(AND($F402/INDEX($F$64:$F403,MATCH(MAX(Q$64:Q403),Q$64:Q403,0)-1)&lt;(1-$P$2),MAX(O$64:O403)&gt;MAX(P$64:P402)),MAX(O$64:O403),"")),"")</f>
        <v/>
      </c>
      <c r="Q403" s="91" t="str">
        <f>IFERROR(IF(E403="","",IF(O403&lt;&gt;"",MAX(O$64:O403)*10+1,IF(AND($F402/INDEX($F$64:$F403,MATCH(MAX(Q$64:Q402),Q$64:Q402,0)-1)&gt;(1+$O$2),MAX(O$64:O403)&gt;MAX(P$64:P402)),MAX(Q$64:Q402)+1,""))),"")</f>
        <v/>
      </c>
    </row>
    <row r="404" spans="1:17" x14ac:dyDescent="0.2">
      <c r="A404" s="13">
        <f>HLOOKUP($E$2,历史数据!$V$3:$AE$5000,ROW(A402),)</f>
        <v>380921</v>
      </c>
      <c r="B404" s="41">
        <v>37055</v>
      </c>
      <c r="C404" s="100">
        <f>IFERROR(IF(A404&lt;&gt;0,MAX($C$4:C403)+1,""),"")</f>
        <v>398</v>
      </c>
      <c r="D404" s="100"/>
      <c r="E404" s="99">
        <f t="shared" si="66"/>
        <v>37057</v>
      </c>
      <c r="F404" s="101">
        <f>IFERROR(VLOOKUP(E404,历史数据!AH:AJ,3,),"")</f>
        <v>22.936040609137098</v>
      </c>
      <c r="G404" s="101">
        <f t="shared" si="62"/>
        <v>22.447864636209804</v>
      </c>
      <c r="H404" s="105">
        <f t="shared" si="63"/>
        <v>1.0914394444285769E-3</v>
      </c>
      <c r="I404" s="101">
        <f>IFERROR(VLOOKUP(E404,历史数据!AH:AJ,2,),"")</f>
        <v>22.7541116751269</v>
      </c>
      <c r="J404" s="104">
        <f t="shared" si="64"/>
        <v>46</v>
      </c>
      <c r="K404" s="104" t="str">
        <f>IFERROR(IF(AND(J403=$H$2*1,MAX(K$64:K403)=MAX(L$64:L403)),MAX(K$64:K403)+1,""),"")</f>
        <v/>
      </c>
      <c r="L404" s="104" t="str">
        <f>IFERROR(IF(AND($F403/INDEX($F$64:$F404,MATCH(MAX(M$64:M404),M$64:M404,0)-1)&lt;(1-$P$2),MAX(K$64:K404)&gt;MAX(L$64:L403)),MAX(K$64:K404),""),"")</f>
        <v/>
      </c>
      <c r="M404" s="104" t="str">
        <f>IFERROR(IF(E404="","",IF(K404&lt;&gt;"",MAX(M$64:M403)+1,IF(AND($F403/INDEX($F$64:$F404,MATCH(MAX(M$64:M403),M$64:M403,0)-1)&gt;(1+$O$2),MAX(K$64:K404)&gt;MAX(L$64:L403)),MAX(M$64:M403)+1,""))),"")</f>
        <v/>
      </c>
      <c r="N404" s="91">
        <f t="shared" si="65"/>
        <v>46</v>
      </c>
      <c r="O404" s="91" t="str">
        <f>IFERROR(IF(AND(N403=$H$2*1,MAX(O$64:O403)=MAX(P$64:P403)),MAX(O$64:O403)+1,""),"")</f>
        <v/>
      </c>
      <c r="P404" s="91" t="str">
        <f>IFERROR(IF(MOD(MAX(Q$64:Q404),10*MAX(O$64:O404))&lt;=2,IF(AND(F403/INDEX($F$64:$F404,MATCH(MAX(O$64:O404),O$64:O404,0)-1)&lt;(1-$P$2),MAX(O$64:O404)&gt;MAX(P$64:P403)),MAX(O$64:O404),""),IF(AND($F403/INDEX($F$64:$F404,MATCH(MAX(Q$64:Q404),Q$64:Q404,0)-1)&lt;(1-$P$2),MAX(O$64:O404)&gt;MAX(P$64:P403)),MAX(O$64:O404),"")),"")</f>
        <v/>
      </c>
      <c r="Q404" s="91" t="str">
        <f>IFERROR(IF(E404="","",IF(O404&lt;&gt;"",MAX(O$64:O404)*10+1,IF(AND($F403/INDEX($F$64:$F404,MATCH(MAX(Q$64:Q403),Q$64:Q403,0)-1)&gt;(1+$O$2),MAX(O$64:O404)&gt;MAX(P$64:P403)),MAX(Q$64:Q403)+1,""))),"")</f>
        <v/>
      </c>
    </row>
    <row r="405" spans="1:17" x14ac:dyDescent="0.2">
      <c r="A405" s="13">
        <f>HLOOKUP($E$2,历史数据!$V$3:$AE$5000,ROW(A403),)</f>
        <v>861604</v>
      </c>
      <c r="B405" s="41">
        <v>37056</v>
      </c>
      <c r="C405" s="100">
        <f>IFERROR(IF(A405&lt;&gt;0,MAX($C$4:C404)+1,""),"")</f>
        <v>399</v>
      </c>
      <c r="D405" s="100"/>
      <c r="E405" s="99">
        <f t="shared" si="66"/>
        <v>37060</v>
      </c>
      <c r="F405" s="101">
        <f>IFERROR(VLOOKUP(E405,历史数据!AH:AJ,3,),"")</f>
        <v>22.026395939086299</v>
      </c>
      <c r="G405" s="101">
        <f t="shared" si="62"/>
        <v>22.457827411167507</v>
      </c>
      <c r="H405" s="105">
        <f t="shared" si="63"/>
        <v>4.4381838179985422E-4</v>
      </c>
      <c r="I405" s="101">
        <f>IFERROR(VLOOKUP(E405,历史数据!AH:AJ,2,),"")</f>
        <v>22.936040609137098</v>
      </c>
      <c r="J405" s="104">
        <f t="shared" si="64"/>
        <v>0</v>
      </c>
      <c r="K405" s="104" t="str">
        <f>IFERROR(IF(AND(J404=$H$2*1,MAX(K$64:K404)=MAX(L$64:L404)),MAX(K$64:K404)+1,""),"")</f>
        <v/>
      </c>
      <c r="L405" s="104" t="str">
        <f>IFERROR(IF(AND($F404/INDEX($F$64:$F405,MATCH(MAX(M$64:M405),M$64:M405,0)-1)&lt;(1-$P$2),MAX(K$64:K405)&gt;MAX(L$64:L404)),MAX(K$64:K405),""),"")</f>
        <v/>
      </c>
      <c r="M405" s="104" t="str">
        <f>IFERROR(IF(E405="","",IF(K405&lt;&gt;"",MAX(M$64:M404)+1,IF(AND($F404/INDEX($F$64:$F405,MATCH(MAX(M$64:M404),M$64:M404,0)-1)&gt;(1+$O$2),MAX(K$64:K405)&gt;MAX(L$64:L404)),MAX(M$64:M404)+1,""))),"")</f>
        <v/>
      </c>
      <c r="N405" s="91">
        <f t="shared" si="65"/>
        <v>0</v>
      </c>
      <c r="O405" s="91" t="str">
        <f>IFERROR(IF(AND(N404=$H$2*1,MAX(O$64:O404)=MAX(P$64:P404)),MAX(O$64:O404)+1,""),"")</f>
        <v/>
      </c>
      <c r="P405" s="91" t="str">
        <f>IFERROR(IF(MOD(MAX(Q$64:Q405),10*MAX(O$64:O405))&lt;=2,IF(AND(F404/INDEX($F$64:$F405,MATCH(MAX(O$64:O405),O$64:O405,0)-1)&lt;(1-$P$2),MAX(O$64:O405)&gt;MAX(P$64:P404)),MAX(O$64:O405),""),IF(AND($F404/INDEX($F$64:$F405,MATCH(MAX(Q$64:Q405),Q$64:Q405,0)-1)&lt;(1-$P$2),MAX(O$64:O405)&gt;MAX(P$64:P404)),MAX(O$64:O405),"")),"")</f>
        <v/>
      </c>
      <c r="Q405" s="91" t="str">
        <f>IFERROR(IF(E405="","",IF(O405&lt;&gt;"",MAX(O$64:O405)*10+1,IF(AND($F404/INDEX($F$64:$F405,MATCH(MAX(Q$64:Q404),Q$64:Q404,0)-1)&gt;(1+$O$2),MAX(O$64:O405)&gt;MAX(P$64:P404)),MAX(Q$64:Q404)+1,""))),"")</f>
        <v/>
      </c>
    </row>
    <row r="406" spans="1:17" x14ac:dyDescent="0.2">
      <c r="A406" s="13">
        <f>HLOOKUP($E$2,历史数据!$V$3:$AE$5000,ROW(A404),)</f>
        <v>655536</v>
      </c>
      <c r="B406" s="41">
        <v>37057</v>
      </c>
      <c r="C406" s="100">
        <f>IFERROR(IF(A406&lt;&gt;0,MAX($C$4:C405)+1,""),"")</f>
        <v>400</v>
      </c>
      <c r="D406" s="100"/>
      <c r="E406" s="99">
        <f t="shared" si="66"/>
        <v>37061</v>
      </c>
      <c r="F406" s="101">
        <f>IFERROR(VLOOKUP(E406,历史数据!AH:AJ,3,),"")</f>
        <v>22.065380710659898</v>
      </c>
      <c r="G406" s="101">
        <f t="shared" si="62"/>
        <v>22.466057529610818</v>
      </c>
      <c r="H406" s="105">
        <f t="shared" si="63"/>
        <v>3.6646993017752649E-4</v>
      </c>
      <c r="I406" s="101">
        <f>IFERROR(VLOOKUP(E406,历史数据!AH:AJ,2,),"")</f>
        <v>21.831472081218301</v>
      </c>
      <c r="J406" s="104">
        <f t="shared" si="64"/>
        <v>0</v>
      </c>
      <c r="K406" s="104" t="str">
        <f>IFERROR(IF(AND(J405=$H$2*1,MAX(K$64:K405)=MAX(L$64:L405)),MAX(K$64:K405)+1,""),"")</f>
        <v/>
      </c>
      <c r="L406" s="104" t="str">
        <f>IFERROR(IF(AND($F405/INDEX($F$64:$F406,MATCH(MAX(M$64:M406),M$64:M406,0)-1)&lt;(1-$P$2),MAX(K$64:K406)&gt;MAX(L$64:L405)),MAX(K$64:K406),""),"")</f>
        <v/>
      </c>
      <c r="M406" s="104" t="str">
        <f>IFERROR(IF(E406="","",IF(K406&lt;&gt;"",MAX(M$64:M405)+1,IF(AND($F405/INDEX($F$64:$F406,MATCH(MAX(M$64:M405),M$64:M405,0)-1)&gt;(1+$O$2),MAX(K$64:K406)&gt;MAX(L$64:L405)),MAX(M$64:M405)+1,""))),"")</f>
        <v/>
      </c>
      <c r="N406" s="91">
        <f t="shared" si="65"/>
        <v>0</v>
      </c>
      <c r="O406" s="91" t="str">
        <f>IFERROR(IF(AND(N405=$H$2*1,MAX(O$64:O405)=MAX(P$64:P405)),MAX(O$64:O405)+1,""),"")</f>
        <v/>
      </c>
      <c r="P406" s="91" t="str">
        <f>IFERROR(IF(MOD(MAX(Q$64:Q406),10*MAX(O$64:O406))&lt;=2,IF(AND(F405/INDEX($F$64:$F406,MATCH(MAX(O$64:O406),O$64:O406,0)-1)&lt;(1-$P$2),MAX(O$64:O406)&gt;MAX(P$64:P405)),MAX(O$64:O406),""),IF(AND($F405/INDEX($F$64:$F406,MATCH(MAX(Q$64:Q406),Q$64:Q406,0)-1)&lt;(1-$P$2),MAX(O$64:O406)&gt;MAX(P$64:P405)),MAX(O$64:O406),"")),"")</f>
        <v/>
      </c>
      <c r="Q406" s="91" t="str">
        <f>IFERROR(IF(E406="","",IF(O406&lt;&gt;"",MAX(O$64:O406)*10+1,IF(AND($F405/INDEX($F$64:$F406,MATCH(MAX(Q$64:Q405),Q$64:Q405,0)-1)&gt;(1+$O$2),MAX(O$64:O406)&gt;MAX(P$64:P405)),MAX(Q$64:Q405)+1,""))),"")</f>
        <v/>
      </c>
    </row>
    <row r="407" spans="1:17" x14ac:dyDescent="0.2">
      <c r="A407" s="13">
        <f>HLOOKUP($E$2,历史数据!$V$3:$AE$5000,ROW(A405),)</f>
        <v>748598</v>
      </c>
      <c r="B407" s="41">
        <v>37060</v>
      </c>
      <c r="C407" s="100">
        <f>IFERROR(IF(A407&lt;&gt;0,MAX($C$4:C406)+1,""),"")</f>
        <v>401</v>
      </c>
      <c r="D407" s="100"/>
      <c r="E407" s="99">
        <f t="shared" si="66"/>
        <v>37062</v>
      </c>
      <c r="F407" s="101">
        <f>IFERROR(VLOOKUP(E407,历史数据!AH:AJ,3,),"")</f>
        <v>21.961421319797001</v>
      </c>
      <c r="G407" s="101">
        <f t="shared" si="62"/>
        <v>22.473421319796948</v>
      </c>
      <c r="H407" s="105">
        <f t="shared" si="63"/>
        <v>3.2777402872863348E-4</v>
      </c>
      <c r="I407" s="101">
        <f>IFERROR(VLOOKUP(E407,历史数据!AH:AJ,2,),"")</f>
        <v>22.1303553299492</v>
      </c>
      <c r="J407" s="104">
        <f t="shared" si="64"/>
        <v>0</v>
      </c>
      <c r="K407" s="104" t="str">
        <f>IFERROR(IF(AND(J406=$H$2*1,MAX(K$64:K406)=MAX(L$64:L406)),MAX(K$64:K406)+1,""),"")</f>
        <v/>
      </c>
      <c r="L407" s="104" t="str">
        <f>IFERROR(IF(AND($F406/INDEX($F$64:$F407,MATCH(MAX(M$64:M407),M$64:M407,0)-1)&lt;(1-$P$2),MAX(K$64:K407)&gt;MAX(L$64:L406)),MAX(K$64:K407),""),"")</f>
        <v/>
      </c>
      <c r="M407" s="104" t="str">
        <f>IFERROR(IF(E407="","",IF(K407&lt;&gt;"",MAX(M$64:M406)+1,IF(AND($F406/INDEX($F$64:$F407,MATCH(MAX(M$64:M406),M$64:M406,0)-1)&gt;(1+$O$2),MAX(K$64:K407)&gt;MAX(L$64:L406)),MAX(M$64:M406)+1,""))),"")</f>
        <v/>
      </c>
      <c r="N407" s="91">
        <f t="shared" si="65"/>
        <v>0</v>
      </c>
      <c r="O407" s="91" t="str">
        <f>IFERROR(IF(AND(N406=$H$2*1,MAX(O$64:O406)=MAX(P$64:P406)),MAX(O$64:O406)+1,""),"")</f>
        <v/>
      </c>
      <c r="P407" s="91" t="str">
        <f>IFERROR(IF(MOD(MAX(Q$64:Q407),10*MAX(O$64:O407))&lt;=2,IF(AND(F406/INDEX($F$64:$F407,MATCH(MAX(O$64:O407),O$64:O407,0)-1)&lt;(1-$P$2),MAX(O$64:O407)&gt;MAX(P$64:P406)),MAX(O$64:O407),""),IF(AND($F406/INDEX($F$64:$F407,MATCH(MAX(Q$64:Q407),Q$64:Q407,0)-1)&lt;(1-$P$2),MAX(O$64:O407)&gt;MAX(P$64:P406)),MAX(O$64:O407),"")),"")</f>
        <v/>
      </c>
      <c r="Q407" s="91" t="str">
        <f>IFERROR(IF(E407="","",IF(O407&lt;&gt;"",MAX(O$64:O407)*10+1,IF(AND($F406/INDEX($F$64:$F407,MATCH(MAX(Q$64:Q406),Q$64:Q406,0)-1)&gt;(1+$O$2),MAX(O$64:O407)&gt;MAX(P$64:P406)),MAX(Q$64:Q406)+1,""))),"")</f>
        <v/>
      </c>
    </row>
    <row r="408" spans="1:17" x14ac:dyDescent="0.2">
      <c r="A408" s="13">
        <f>HLOOKUP($E$2,历史数据!$V$3:$AE$5000,ROW(A406),)</f>
        <v>243436</v>
      </c>
      <c r="B408" s="41">
        <v>37061</v>
      </c>
      <c r="C408" s="100">
        <f>IFERROR(IF(A408&lt;&gt;0,MAX($C$4:C407)+1,""),"")</f>
        <v>402</v>
      </c>
      <c r="D408" s="100"/>
      <c r="E408" s="99">
        <f t="shared" si="66"/>
        <v>37063</v>
      </c>
      <c r="F408" s="101">
        <f>IFERROR(VLOOKUP(E408,历史数据!AH:AJ,3,),"")</f>
        <v>22.715126903553301</v>
      </c>
      <c r="G408" s="101">
        <f t="shared" si="62"/>
        <v>22.500060913705578</v>
      </c>
      <c r="H408" s="105">
        <f t="shared" si="63"/>
        <v>1.1853822134844094E-3</v>
      </c>
      <c r="I408" s="101">
        <f>IFERROR(VLOOKUP(E408,历史数据!AH:AJ,2,),"")</f>
        <v>22.091370558375601</v>
      </c>
      <c r="J408" s="104">
        <f t="shared" si="64"/>
        <v>1</v>
      </c>
      <c r="K408" s="104" t="str">
        <f>IFERROR(IF(AND(J407=$H$2*1,MAX(K$64:K407)=MAX(L$64:L407)),MAX(K$64:K407)+1,""),"")</f>
        <v/>
      </c>
      <c r="L408" s="104" t="str">
        <f>IFERROR(IF(AND($F407/INDEX($F$64:$F408,MATCH(MAX(M$64:M408),M$64:M408,0)-1)&lt;(1-$P$2),MAX(K$64:K408)&gt;MAX(L$64:L407)),MAX(K$64:K408),""),"")</f>
        <v/>
      </c>
      <c r="M408" s="104" t="str">
        <f>IFERROR(IF(E408="","",IF(K408&lt;&gt;"",MAX(M$64:M407)+1,IF(AND($F407/INDEX($F$64:$F408,MATCH(MAX(M$64:M407),M$64:M407,0)-1)&gt;(1+$O$2),MAX(K$64:K408)&gt;MAX(L$64:L407)),MAX(M$64:M407)+1,""))),"")</f>
        <v/>
      </c>
      <c r="N408" s="91">
        <f t="shared" si="65"/>
        <v>1</v>
      </c>
      <c r="O408" s="91" t="str">
        <f>IFERROR(IF(AND(N407=$H$2*1,MAX(O$64:O407)=MAX(P$64:P407)),MAX(O$64:O407)+1,""),"")</f>
        <v/>
      </c>
      <c r="P408" s="91" t="str">
        <f>IFERROR(IF(MOD(MAX(Q$64:Q408),10*MAX(O$64:O408))&lt;=2,IF(AND(F407/INDEX($F$64:$F408,MATCH(MAX(O$64:O408),O$64:O408,0)-1)&lt;(1-$P$2),MAX(O$64:O408)&gt;MAX(P$64:P407)),MAX(O$64:O408),""),IF(AND($F407/INDEX($F$64:$F408,MATCH(MAX(Q$64:Q408),Q$64:Q408,0)-1)&lt;(1-$P$2),MAX(O$64:O408)&gt;MAX(P$64:P407)),MAX(O$64:O408),"")),"")</f>
        <v/>
      </c>
      <c r="Q408" s="91" t="str">
        <f>IFERROR(IF(E408="","",IF(O408&lt;&gt;"",MAX(O$64:O408)*10+1,IF(AND($F407/INDEX($F$64:$F408,MATCH(MAX(Q$64:Q407),Q$64:Q407,0)-1)&gt;(1+$O$2),MAX(O$64:O408)&gt;MAX(P$64:P407)),MAX(Q$64:Q407)+1,""))),"")</f>
        <v/>
      </c>
    </row>
    <row r="409" spans="1:17" x14ac:dyDescent="0.2">
      <c r="A409" s="13">
        <f>HLOOKUP($E$2,历史数据!$V$3:$AE$5000,ROW(A407),)</f>
        <v>317020</v>
      </c>
      <c r="B409" s="41">
        <v>37062</v>
      </c>
      <c r="C409" s="100">
        <f>IFERROR(IF(A409&lt;&gt;0,MAX($C$4:C408)+1,""),"")</f>
        <v>403</v>
      </c>
      <c r="D409" s="100"/>
      <c r="E409" s="99">
        <f t="shared" si="66"/>
        <v>37064</v>
      </c>
      <c r="F409" s="101">
        <f>IFERROR(VLOOKUP(E409,历史数据!AH:AJ,3,),"")</f>
        <v>22.741116751269001</v>
      </c>
      <c r="G409" s="101">
        <f t="shared" si="62"/>
        <v>22.539045685279181</v>
      </c>
      <c r="H409" s="105">
        <f t="shared" si="63"/>
        <v>1.7326518236160382E-3</v>
      </c>
      <c r="I409" s="101">
        <f>IFERROR(VLOOKUP(E409,历史数据!AH:AJ,2,),"")</f>
        <v>22.702131979695402</v>
      </c>
      <c r="J409" s="104">
        <f t="shared" si="64"/>
        <v>2</v>
      </c>
      <c r="K409" s="104" t="str">
        <f>IFERROR(IF(AND(J408=$H$2*1,MAX(K$64:K408)=MAX(L$64:L408)),MAX(K$64:K408)+1,""),"")</f>
        <v/>
      </c>
      <c r="L409" s="104" t="str">
        <f>IFERROR(IF(AND($F408/INDEX($F$64:$F409,MATCH(MAX(M$64:M409),M$64:M409,0)-1)&lt;(1-$P$2),MAX(K$64:K409)&gt;MAX(L$64:L408)),MAX(K$64:K409),""),"")</f>
        <v/>
      </c>
      <c r="M409" s="104" t="str">
        <f>IFERROR(IF(E409="","",IF(K409&lt;&gt;"",MAX(M$64:M408)+1,IF(AND($F408/INDEX($F$64:$F409,MATCH(MAX(M$64:M408),M$64:M408,0)-1)&gt;(1+$O$2),MAX(K$64:K409)&gt;MAX(L$64:L408)),MAX(M$64:M408)+1,""))),"")</f>
        <v/>
      </c>
      <c r="N409" s="91">
        <f t="shared" si="65"/>
        <v>2</v>
      </c>
      <c r="O409" s="91" t="str">
        <f>IFERROR(IF(AND(N408=$H$2*1,MAX(O$64:O408)=MAX(P$64:P408)),MAX(O$64:O408)+1,""),"")</f>
        <v/>
      </c>
      <c r="P409" s="91" t="str">
        <f>IFERROR(IF(MOD(MAX(Q$64:Q409),10*MAX(O$64:O409))&lt;=2,IF(AND(F408/INDEX($F$64:$F409,MATCH(MAX(O$64:O409),O$64:O409,0)-1)&lt;(1-$P$2),MAX(O$64:O409)&gt;MAX(P$64:P408)),MAX(O$64:O409),""),IF(AND($F408/INDEX($F$64:$F409,MATCH(MAX(Q$64:Q409),Q$64:Q409,0)-1)&lt;(1-$P$2),MAX(O$64:O409)&gt;MAX(P$64:P408)),MAX(O$64:O409),"")),"")</f>
        <v/>
      </c>
      <c r="Q409" s="91" t="str">
        <f>IFERROR(IF(E409="","",IF(O409&lt;&gt;"",MAX(O$64:O409)*10+1,IF(AND($F408/INDEX($F$64:$F409,MATCH(MAX(Q$64:Q408),Q$64:Q408,0)-1)&gt;(1+$O$2),MAX(O$64:O409)&gt;MAX(P$64:P408)),MAX(Q$64:Q408)+1,""))),"")</f>
        <v/>
      </c>
    </row>
    <row r="410" spans="1:17" x14ac:dyDescent="0.2">
      <c r="A410" s="13">
        <f>HLOOKUP($E$2,历史数据!$V$3:$AE$5000,ROW(A408),)</f>
        <v>384732</v>
      </c>
      <c r="B410" s="41">
        <v>37063</v>
      </c>
      <c r="C410" s="100">
        <f>IFERROR(IF(A410&lt;&gt;0,MAX($C$4:C409)+1,""),"")</f>
        <v>404</v>
      </c>
      <c r="D410" s="100"/>
      <c r="E410" s="99">
        <f t="shared" si="66"/>
        <v>37067</v>
      </c>
      <c r="F410" s="101">
        <f>IFERROR(VLOOKUP(E410,历史数据!AH:AJ,3,),"")</f>
        <v>22.8710659898477</v>
      </c>
      <c r="G410" s="101">
        <f t="shared" si="62"/>
        <v>22.573698815566825</v>
      </c>
      <c r="H410" s="105">
        <f t="shared" si="63"/>
        <v>1.5374710523026192E-3</v>
      </c>
      <c r="I410" s="101">
        <f>IFERROR(VLOOKUP(E410,历史数据!AH:AJ,2,),"")</f>
        <v>22.715126903553301</v>
      </c>
      <c r="J410" s="104">
        <f t="shared" si="64"/>
        <v>3</v>
      </c>
      <c r="K410" s="104" t="str">
        <f>IFERROR(IF(AND(J409=$H$2*1,MAX(K$64:K409)=MAX(L$64:L409)),MAX(K$64:K409)+1,""),"")</f>
        <v/>
      </c>
      <c r="L410" s="104" t="str">
        <f>IFERROR(IF(AND($F409/INDEX($F$64:$F410,MATCH(MAX(M$64:M410),M$64:M410,0)-1)&lt;(1-$P$2),MAX(K$64:K410)&gt;MAX(L$64:L409)),MAX(K$64:K410),""),"")</f>
        <v/>
      </c>
      <c r="M410" s="104" t="str">
        <f>IFERROR(IF(E410="","",IF(K410&lt;&gt;"",MAX(M$64:M409)+1,IF(AND($F409/INDEX($F$64:$F410,MATCH(MAX(M$64:M409),M$64:M409,0)-1)&gt;(1+$O$2),MAX(K$64:K410)&gt;MAX(L$64:L409)),MAX(M$64:M409)+1,""))),"")</f>
        <v/>
      </c>
      <c r="N410" s="91">
        <f t="shared" si="65"/>
        <v>3</v>
      </c>
      <c r="O410" s="91" t="str">
        <f>IFERROR(IF(AND(N409=$H$2*1,MAX(O$64:O409)=MAX(P$64:P409)),MAX(O$64:O409)+1,""),"")</f>
        <v/>
      </c>
      <c r="P410" s="91" t="str">
        <f>IFERROR(IF(MOD(MAX(Q$64:Q410),10*MAX(O$64:O410))&lt;=2,IF(AND(F409/INDEX($F$64:$F410,MATCH(MAX(O$64:O410),O$64:O410,0)-1)&lt;(1-$P$2),MAX(O$64:O410)&gt;MAX(P$64:P409)),MAX(O$64:O410),""),IF(AND($F409/INDEX($F$64:$F410,MATCH(MAX(Q$64:Q410),Q$64:Q410,0)-1)&lt;(1-$P$2),MAX(O$64:O410)&gt;MAX(P$64:P409)),MAX(O$64:O410),"")),"")</f>
        <v/>
      </c>
      <c r="Q410" s="91" t="str">
        <f>IFERROR(IF(E410="","",IF(O410&lt;&gt;"",MAX(O$64:O410)*10+1,IF(AND($F409/INDEX($F$64:$F410,MATCH(MAX(Q$64:Q409),Q$64:Q409,0)-1)&gt;(1+$O$2),MAX(O$64:O410)&gt;MAX(P$64:P409)),MAX(Q$64:Q409)+1,""))),"")</f>
        <v/>
      </c>
    </row>
    <row r="411" spans="1:17" x14ac:dyDescent="0.2">
      <c r="A411" s="13">
        <f>HLOOKUP($E$2,历史数据!$V$3:$AE$5000,ROW(A409),)</f>
        <v>218880</v>
      </c>
      <c r="B411" s="41">
        <v>37064</v>
      </c>
      <c r="C411" s="100">
        <f>IFERROR(IF(A411&lt;&gt;0,MAX($C$4:C410)+1,""),"")</f>
        <v>405</v>
      </c>
      <c r="D411" s="100"/>
      <c r="E411" s="99">
        <f t="shared" si="66"/>
        <v>37068</v>
      </c>
      <c r="F411" s="101">
        <f>IFERROR(VLOOKUP(E411,历史数据!AH:AJ,3,),"")</f>
        <v>22.715126903553301</v>
      </c>
      <c r="G411" s="101">
        <f t="shared" si="62"/>
        <v>22.607918781725871</v>
      </c>
      <c r="H411" s="105">
        <f t="shared" si="63"/>
        <v>1.515921977990109E-3</v>
      </c>
      <c r="I411" s="101">
        <f>IFERROR(VLOOKUP(E411,历史数据!AH:AJ,2,),"")</f>
        <v>22.741116751269001</v>
      </c>
      <c r="J411" s="104">
        <f t="shared" si="64"/>
        <v>4</v>
      </c>
      <c r="K411" s="104" t="str">
        <f>IFERROR(IF(AND(J410=$H$2*1,MAX(K$64:K410)=MAX(L$64:L410)),MAX(K$64:K410)+1,""),"")</f>
        <v/>
      </c>
      <c r="L411" s="104" t="str">
        <f>IFERROR(IF(AND($F410/INDEX($F$64:$F411,MATCH(MAX(M$64:M411),M$64:M411,0)-1)&lt;(1-$P$2),MAX(K$64:K411)&gt;MAX(L$64:L410)),MAX(K$64:K411),""),"")</f>
        <v/>
      </c>
      <c r="M411" s="104" t="str">
        <f>IFERROR(IF(E411="","",IF(K411&lt;&gt;"",MAX(M$64:M410)+1,IF(AND($F410/INDEX($F$64:$F411,MATCH(MAX(M$64:M410),M$64:M410,0)-1)&gt;(1+$O$2),MAX(K$64:K411)&gt;MAX(L$64:L410)),MAX(M$64:M410)+1,""))),"")</f>
        <v/>
      </c>
      <c r="N411" s="91">
        <f t="shared" si="65"/>
        <v>4</v>
      </c>
      <c r="O411" s="91" t="str">
        <f>IFERROR(IF(AND(N410=$H$2*1,MAX(O$64:O410)=MAX(P$64:P410)),MAX(O$64:O410)+1,""),"")</f>
        <v/>
      </c>
      <c r="P411" s="91" t="str">
        <f>IFERROR(IF(MOD(MAX(Q$64:Q411),10*MAX(O$64:O411))&lt;=2,IF(AND(F410/INDEX($F$64:$F411,MATCH(MAX(O$64:O411),O$64:O411,0)-1)&lt;(1-$P$2),MAX(O$64:O411)&gt;MAX(P$64:P410)),MAX(O$64:O411),""),IF(AND($F410/INDEX($F$64:$F411,MATCH(MAX(Q$64:Q411),Q$64:Q411,0)-1)&lt;(1-$P$2),MAX(O$64:O411)&gt;MAX(P$64:P410)),MAX(O$64:O411),"")),"")</f>
        <v/>
      </c>
      <c r="Q411" s="91" t="str">
        <f>IFERROR(IF(E411="","",IF(O411&lt;&gt;"",MAX(O$64:O411)*10+1,IF(AND($F410/INDEX($F$64:$F411,MATCH(MAX(Q$64:Q410),Q$64:Q410,0)-1)&gt;(1+$O$2),MAX(O$64:O411)&gt;MAX(P$64:P410)),MAX(Q$64:Q410)+1,""))),"")</f>
        <v/>
      </c>
    </row>
    <row r="412" spans="1:17" x14ac:dyDescent="0.2">
      <c r="A412" s="13">
        <f>HLOOKUP($E$2,历史数据!$V$3:$AE$5000,ROW(A410),)</f>
        <v>385230</v>
      </c>
      <c r="B412" s="41">
        <v>37067</v>
      </c>
      <c r="C412" s="100">
        <f>IFERROR(IF(A412&lt;&gt;0,MAX($C$4:C411)+1,""),"")</f>
        <v>406</v>
      </c>
      <c r="D412" s="100"/>
      <c r="E412" s="99">
        <f t="shared" si="66"/>
        <v>37069</v>
      </c>
      <c r="F412" s="101">
        <f>IFERROR(VLOOKUP(E412,历史数据!AH:AJ,3,),"")</f>
        <v>23.104974619289301</v>
      </c>
      <c r="G412" s="101">
        <f t="shared" si="62"/>
        <v>22.653834179357009</v>
      </c>
      <c r="H412" s="105">
        <f t="shared" si="63"/>
        <v>2.0309431431719815E-3</v>
      </c>
      <c r="I412" s="101">
        <f>IFERROR(VLOOKUP(E412,历史数据!AH:AJ,2,),"")</f>
        <v>22.8840609137056</v>
      </c>
      <c r="J412" s="104">
        <f t="shared" si="64"/>
        <v>5</v>
      </c>
      <c r="K412" s="104" t="str">
        <f>IFERROR(IF(AND(J411=$H$2*1,MAX(K$64:K411)=MAX(L$64:L411)),MAX(K$64:K411)+1,""),"")</f>
        <v/>
      </c>
      <c r="L412" s="104" t="str">
        <f>IFERROR(IF(AND($F411/INDEX($F$64:$F412,MATCH(MAX(M$64:M412),M$64:M412,0)-1)&lt;(1-$P$2),MAX(K$64:K412)&gt;MAX(L$64:L411)),MAX(K$64:K412),""),"")</f>
        <v/>
      </c>
      <c r="M412" s="104" t="str">
        <f>IFERROR(IF(E412="","",IF(K412&lt;&gt;"",MAX(M$64:M411)+1,IF(AND($F411/INDEX($F$64:$F412,MATCH(MAX(M$64:M411),M$64:M411,0)-1)&gt;(1+$O$2),MAX(K$64:K412)&gt;MAX(L$64:L411)),MAX(M$64:M411)+1,""))),"")</f>
        <v/>
      </c>
      <c r="N412" s="91">
        <f t="shared" si="65"/>
        <v>5</v>
      </c>
      <c r="O412" s="91" t="str">
        <f>IFERROR(IF(AND(N411=$H$2*1,MAX(O$64:O411)=MAX(P$64:P411)),MAX(O$64:O411)+1,""),"")</f>
        <v/>
      </c>
      <c r="P412" s="91" t="str">
        <f>IFERROR(IF(MOD(MAX(Q$64:Q412),10*MAX(O$64:O412))&lt;=2,IF(AND(F411/INDEX($F$64:$F412,MATCH(MAX(O$64:O412),O$64:O412,0)-1)&lt;(1-$P$2),MAX(O$64:O412)&gt;MAX(P$64:P411)),MAX(O$64:O412),""),IF(AND($F411/INDEX($F$64:$F412,MATCH(MAX(Q$64:Q412),Q$64:Q412,0)-1)&lt;(1-$P$2),MAX(O$64:O412)&gt;MAX(P$64:P411)),MAX(O$64:O412),"")),"")</f>
        <v/>
      </c>
      <c r="Q412" s="91" t="str">
        <f>IFERROR(IF(E412="","",IF(O412&lt;&gt;"",MAX(O$64:O412)*10+1,IF(AND($F411/INDEX($F$64:$F412,MATCH(MAX(Q$64:Q411),Q$64:Q411,0)-1)&gt;(1+$O$2),MAX(O$64:O412)&gt;MAX(P$64:P411)),MAX(Q$64:Q411)+1,""))),"")</f>
        <v/>
      </c>
    </row>
    <row r="413" spans="1:17" x14ac:dyDescent="0.2">
      <c r="A413" s="13">
        <f>HLOOKUP($E$2,历史数据!$V$3:$AE$5000,ROW(A411),)</f>
        <v>250355</v>
      </c>
      <c r="B413" s="41">
        <v>37068</v>
      </c>
      <c r="C413" s="100">
        <f>IFERROR(IF(A413&lt;&gt;0,MAX($C$4:C412)+1,""),"")</f>
        <v>407</v>
      </c>
      <c r="D413" s="100"/>
      <c r="E413" s="99">
        <f t="shared" si="66"/>
        <v>37070</v>
      </c>
      <c r="F413" s="101">
        <f>IFERROR(VLOOKUP(E413,历史数据!AH:AJ,3,),"")</f>
        <v>22.975025380710701</v>
      </c>
      <c r="G413" s="101">
        <f t="shared" si="62"/>
        <v>22.695634517766489</v>
      </c>
      <c r="H413" s="105">
        <f t="shared" si="63"/>
        <v>1.8451772039353997E-3</v>
      </c>
      <c r="I413" s="101">
        <f>IFERROR(VLOOKUP(E413,历史数据!AH:AJ,2,),"")</f>
        <v>23.065989847715699</v>
      </c>
      <c r="J413" s="104">
        <f t="shared" si="64"/>
        <v>6</v>
      </c>
      <c r="K413" s="104" t="str">
        <f>IFERROR(IF(AND(J412=$H$2*1,MAX(K$64:K412)=MAX(L$64:L412)),MAX(K$64:K412)+1,""),"")</f>
        <v/>
      </c>
      <c r="L413" s="104" t="str">
        <f>IFERROR(IF(AND($F412/INDEX($F$64:$F413,MATCH(MAX(M$64:M413),M$64:M413,0)-1)&lt;(1-$P$2),MAX(K$64:K413)&gt;MAX(L$64:L412)),MAX(K$64:K413),""),"")</f>
        <v/>
      </c>
      <c r="M413" s="104" t="str">
        <f>IFERROR(IF(E413="","",IF(K413&lt;&gt;"",MAX(M$64:M412)+1,IF(AND($F412/INDEX($F$64:$F413,MATCH(MAX(M$64:M412),M$64:M412,0)-1)&gt;(1+$O$2),MAX(K$64:K413)&gt;MAX(L$64:L412)),MAX(M$64:M412)+1,""))),"")</f>
        <v/>
      </c>
      <c r="N413" s="91">
        <f t="shared" si="65"/>
        <v>6</v>
      </c>
      <c r="O413" s="91" t="str">
        <f>IFERROR(IF(AND(N412=$H$2*1,MAX(O$64:O412)=MAX(P$64:P412)),MAX(O$64:O412)+1,""),"")</f>
        <v/>
      </c>
      <c r="P413" s="91" t="str">
        <f>IFERROR(IF(MOD(MAX(Q$64:Q413),10*MAX(O$64:O413))&lt;=2,IF(AND(F412/INDEX($F$64:$F413,MATCH(MAX(O$64:O413),O$64:O413,0)-1)&lt;(1-$P$2),MAX(O$64:O413)&gt;MAX(P$64:P412)),MAX(O$64:O413),""),IF(AND($F412/INDEX($F$64:$F413,MATCH(MAX(Q$64:Q413),Q$64:Q413,0)-1)&lt;(1-$P$2),MAX(O$64:O413)&gt;MAX(P$64:P412)),MAX(O$64:O413),"")),"")</f>
        <v/>
      </c>
      <c r="Q413" s="91" t="str">
        <f>IFERROR(IF(E413="","",IF(O413&lt;&gt;"",MAX(O$64:O413)*10+1,IF(AND($F412/INDEX($F$64:$F413,MATCH(MAX(Q$64:Q412),Q$64:Q412,0)-1)&gt;(1+$O$2),MAX(O$64:O413)&gt;MAX(P$64:P412)),MAX(Q$64:Q412)+1,""))),"")</f>
        <v/>
      </c>
    </row>
    <row r="414" spans="1:17" x14ac:dyDescent="0.2">
      <c r="A414" s="13">
        <f>HLOOKUP($E$2,历史数据!$V$3:$AE$5000,ROW(A412),)</f>
        <v>387211</v>
      </c>
      <c r="B414" s="41">
        <v>37069</v>
      </c>
      <c r="C414" s="100">
        <f>IFERROR(IF(A414&lt;&gt;0,MAX($C$4:C413)+1,""),"")</f>
        <v>408</v>
      </c>
      <c r="D414" s="100"/>
      <c r="E414" s="99">
        <f t="shared" si="66"/>
        <v>37071</v>
      </c>
      <c r="F414" s="101">
        <f>IFERROR(VLOOKUP(E414,历史数据!AH:AJ,3,),"")</f>
        <v>23.169949238578699</v>
      </c>
      <c r="G414" s="101">
        <f t="shared" si="62"/>
        <v>22.743499153976302</v>
      </c>
      <c r="H414" s="105">
        <f t="shared" si="63"/>
        <v>2.1089798644908786E-3</v>
      </c>
      <c r="I414" s="101">
        <f>IFERROR(VLOOKUP(E414,历史数据!AH:AJ,2,),"")</f>
        <v>22.845076142132001</v>
      </c>
      <c r="J414" s="104">
        <f t="shared" si="64"/>
        <v>7</v>
      </c>
      <c r="K414" s="104" t="str">
        <f>IFERROR(IF(AND(J413=$H$2*1,MAX(K$64:K413)=MAX(L$64:L413)),MAX(K$64:K413)+1,""),"")</f>
        <v/>
      </c>
      <c r="L414" s="104" t="str">
        <f>IFERROR(IF(AND($F413/INDEX($F$64:$F414,MATCH(MAX(M$64:M414),M$64:M414,0)-1)&lt;(1-$P$2),MAX(K$64:K414)&gt;MAX(L$64:L413)),MAX(K$64:K414),""),"")</f>
        <v/>
      </c>
      <c r="M414" s="104" t="str">
        <f>IFERROR(IF(E414="","",IF(K414&lt;&gt;"",MAX(M$64:M413)+1,IF(AND($F413/INDEX($F$64:$F414,MATCH(MAX(M$64:M413),M$64:M413,0)-1)&gt;(1+$O$2),MAX(K$64:K414)&gt;MAX(L$64:L413)),MAX(M$64:M413)+1,""))),"")</f>
        <v/>
      </c>
      <c r="N414" s="91">
        <f t="shared" si="65"/>
        <v>7</v>
      </c>
      <c r="O414" s="91" t="str">
        <f>IFERROR(IF(AND(N413=$H$2*1,MAX(O$64:O413)=MAX(P$64:P413)),MAX(O$64:O413)+1,""),"")</f>
        <v/>
      </c>
      <c r="P414" s="91" t="str">
        <f>IFERROR(IF(MOD(MAX(Q$64:Q414),10*MAX(O$64:O414))&lt;=2,IF(AND(F413/INDEX($F$64:$F414,MATCH(MAX(O$64:O414),O$64:O414,0)-1)&lt;(1-$P$2),MAX(O$64:O414)&gt;MAX(P$64:P413)),MAX(O$64:O414),""),IF(AND($F413/INDEX($F$64:$F414,MATCH(MAX(Q$64:Q414),Q$64:Q414,0)-1)&lt;(1-$P$2),MAX(O$64:O414)&gt;MAX(P$64:P413)),MAX(O$64:O414),"")),"")</f>
        <v/>
      </c>
      <c r="Q414" s="91" t="str">
        <f>IFERROR(IF(E414="","",IF(O414&lt;&gt;"",MAX(O$64:O414)*10+1,IF(AND($F413/INDEX($F$64:$F414,MATCH(MAX(Q$64:Q413),Q$64:Q413,0)-1)&gt;(1+$O$2),MAX(O$64:O414)&gt;MAX(P$64:P413)),MAX(Q$64:Q413)+1,""))),"")</f>
        <v/>
      </c>
    </row>
    <row r="415" spans="1:17" x14ac:dyDescent="0.2">
      <c r="A415" s="13">
        <f>HLOOKUP($E$2,历史数据!$V$3:$AE$5000,ROW(A413),)</f>
        <v>244350</v>
      </c>
      <c r="B415" s="41">
        <v>37070</v>
      </c>
      <c r="C415" s="100">
        <f>IFERROR(IF(A415&lt;&gt;0,MAX($C$4:C414)+1,""),"")</f>
        <v>409</v>
      </c>
      <c r="D415" s="100"/>
      <c r="E415" s="99">
        <f t="shared" si="66"/>
        <v>37074</v>
      </c>
      <c r="F415" s="101">
        <f>IFERROR(VLOOKUP(E415,历史数据!AH:AJ,3,),"")</f>
        <v>22.845076142132001</v>
      </c>
      <c r="G415" s="101">
        <f t="shared" si="62"/>
        <v>22.778152284263957</v>
      </c>
      <c r="H415" s="105">
        <f t="shared" si="63"/>
        <v>1.5236499033437489E-3</v>
      </c>
      <c r="I415" s="101">
        <f>IFERROR(VLOOKUP(E415,历史数据!AH:AJ,2,),"")</f>
        <v>23.169949238578699</v>
      </c>
      <c r="J415" s="104">
        <f t="shared" si="64"/>
        <v>8</v>
      </c>
      <c r="K415" s="104" t="str">
        <f>IFERROR(IF(AND(J414=$H$2*1,MAX(K$64:K414)=MAX(L$64:L414)),MAX(K$64:K414)+1,""),"")</f>
        <v/>
      </c>
      <c r="L415" s="104" t="str">
        <f>IFERROR(IF(AND($F414/INDEX($F$64:$F415,MATCH(MAX(M$64:M415),M$64:M415,0)-1)&lt;(1-$P$2),MAX(K$64:K415)&gt;MAX(L$64:L414)),MAX(K$64:K415),""),"")</f>
        <v/>
      </c>
      <c r="M415" s="104" t="str">
        <f>IFERROR(IF(E415="","",IF(K415&lt;&gt;"",MAX(M$64:M414)+1,IF(AND($F414/INDEX($F$64:$F415,MATCH(MAX(M$64:M414),M$64:M414,0)-1)&gt;(1+$O$2),MAX(K$64:K415)&gt;MAX(L$64:L414)),MAX(M$64:M414)+1,""))),"")</f>
        <v/>
      </c>
      <c r="N415" s="91">
        <f t="shared" si="65"/>
        <v>8</v>
      </c>
      <c r="O415" s="91" t="str">
        <f>IFERROR(IF(AND(N414=$H$2*1,MAX(O$64:O414)=MAX(P$64:P414)),MAX(O$64:O414)+1,""),"")</f>
        <v/>
      </c>
      <c r="P415" s="91" t="str">
        <f>IFERROR(IF(MOD(MAX(Q$64:Q415),10*MAX(O$64:O415))&lt;=2,IF(AND(F414/INDEX($F$64:$F415,MATCH(MAX(O$64:O415),O$64:O415,0)-1)&lt;(1-$P$2),MAX(O$64:O415)&gt;MAX(P$64:P414)),MAX(O$64:O415),""),IF(AND($F414/INDEX($F$64:$F415,MATCH(MAX(Q$64:Q415),Q$64:Q415,0)-1)&lt;(1-$P$2),MAX(O$64:O415)&gt;MAX(P$64:P414)),MAX(O$64:O415),"")),"")</f>
        <v/>
      </c>
      <c r="Q415" s="91" t="str">
        <f>IFERROR(IF(E415="","",IF(O415&lt;&gt;"",MAX(O$64:O415)*10+1,IF(AND($F414/INDEX($F$64:$F415,MATCH(MAX(Q$64:Q414),Q$64:Q414,0)-1)&gt;(1+$O$2),MAX(O$64:O415)&gt;MAX(P$64:P414)),MAX(Q$64:Q414)+1,""))),"")</f>
        <v/>
      </c>
    </row>
    <row r="416" spans="1:17" x14ac:dyDescent="0.2">
      <c r="A416" s="13">
        <f>HLOOKUP($E$2,历史数据!$V$3:$AE$5000,ROW(A414),)</f>
        <v>348365</v>
      </c>
      <c r="B416" s="41">
        <v>37071</v>
      </c>
      <c r="C416" s="100">
        <f>IFERROR(IF(A416&lt;&gt;0,MAX($C$4:C415)+1,""),"")</f>
        <v>410</v>
      </c>
      <c r="D416" s="100"/>
      <c r="E416" s="99">
        <f t="shared" si="66"/>
        <v>37075</v>
      </c>
      <c r="F416" s="101">
        <f>IFERROR(VLOOKUP(E416,历史数据!AH:AJ,3,),"")</f>
        <v>22.6756602893951</v>
      </c>
      <c r="G416" s="101">
        <f t="shared" si="62"/>
        <v>22.80976523494169</v>
      </c>
      <c r="H416" s="105">
        <f t="shared" si="63"/>
        <v>1.3878628206192012E-3</v>
      </c>
      <c r="I416" s="101">
        <f>IFERROR(VLOOKUP(E416,历史数据!AH:AJ,2,),"")</f>
        <v>22.871140119476099</v>
      </c>
      <c r="J416" s="104">
        <f t="shared" si="64"/>
        <v>0</v>
      </c>
      <c r="K416" s="104" t="str">
        <f>IFERROR(IF(AND(J415=$H$2*1,MAX(K$64:K415)=MAX(L$64:L415)),MAX(K$64:K415)+1,""),"")</f>
        <v/>
      </c>
      <c r="L416" s="104" t="str">
        <f>IFERROR(IF(AND($F415/INDEX($F$64:$F416,MATCH(MAX(M$64:M416),M$64:M416,0)-1)&lt;(1-$P$2),MAX(K$64:K416)&gt;MAX(L$64:L415)),MAX(K$64:K416),""),"")</f>
        <v/>
      </c>
      <c r="M416" s="104" t="str">
        <f>IFERROR(IF(E416="","",IF(K416&lt;&gt;"",MAX(M$64:M415)+1,IF(AND($F415/INDEX($F$64:$F416,MATCH(MAX(M$64:M415),M$64:M415,0)-1)&gt;(1+$O$2),MAX(K$64:K416)&gt;MAX(L$64:L415)),MAX(M$64:M415)+1,""))),"")</f>
        <v/>
      </c>
      <c r="N416" s="91">
        <f t="shared" si="65"/>
        <v>0</v>
      </c>
      <c r="O416" s="91" t="str">
        <f>IFERROR(IF(AND(N415=$H$2*1,MAX(O$64:O415)=MAX(P$64:P415)),MAX(O$64:O415)+1,""),"")</f>
        <v/>
      </c>
      <c r="P416" s="91" t="str">
        <f>IFERROR(IF(MOD(MAX(Q$64:Q416),10*MAX(O$64:O416))&lt;=2,IF(AND(F415/INDEX($F$64:$F416,MATCH(MAX(O$64:O416),O$64:O416,0)-1)&lt;(1-$P$2),MAX(O$64:O416)&gt;MAX(P$64:P415)),MAX(O$64:O416),""),IF(AND($F415/INDEX($F$64:$F416,MATCH(MAX(Q$64:Q416),Q$64:Q416,0)-1)&lt;(1-$P$2),MAX(O$64:O416)&gt;MAX(P$64:P415)),MAX(O$64:O416),"")),"")</f>
        <v/>
      </c>
      <c r="Q416" s="91" t="str">
        <f>IFERROR(IF(E416="","",IF(O416&lt;&gt;"",MAX(O$64:O416)*10+1,IF(AND($F415/INDEX($F$64:$F416,MATCH(MAX(Q$64:Q415),Q$64:Q415,0)-1)&gt;(1+$O$2),MAX(O$64:O416)&gt;MAX(P$64:P415)),MAX(Q$64:Q415)+1,""))),"")</f>
        <v/>
      </c>
    </row>
    <row r="417" spans="1:17" x14ac:dyDescent="0.2">
      <c r="A417" s="13">
        <f>HLOOKUP($E$2,历史数据!$V$3:$AE$5000,ROW(A415),)</f>
        <v>190039</v>
      </c>
      <c r="B417" s="41">
        <v>37074</v>
      </c>
      <c r="C417" s="100">
        <f>IFERROR(IF(A417&lt;&gt;0,MAX($C$4:C416)+1,""),"")</f>
        <v>411</v>
      </c>
      <c r="D417" s="100"/>
      <c r="E417" s="99">
        <f t="shared" si="66"/>
        <v>37076</v>
      </c>
      <c r="F417" s="101">
        <f>IFERROR(VLOOKUP(E417,历史数据!AH:AJ,3,),"")</f>
        <v>22.310764606577301</v>
      </c>
      <c r="G417" s="101">
        <f t="shared" si="62"/>
        <v>22.825333815948099</v>
      </c>
      <c r="H417" s="105">
        <f t="shared" si="63"/>
        <v>6.8254016847846266E-4</v>
      </c>
      <c r="I417" s="101">
        <f>IFERROR(VLOOKUP(E417,历史数据!AH:AJ,2,),"")</f>
        <v>22.701724266739198</v>
      </c>
      <c r="J417" s="104">
        <f t="shared" si="64"/>
        <v>0</v>
      </c>
      <c r="K417" s="104" t="str">
        <f>IFERROR(IF(AND(J416=$H$2*1,MAX(K$64:K416)=MAX(L$64:L416)),MAX(K$64:K416)+1,""),"")</f>
        <v/>
      </c>
      <c r="L417" s="104" t="str">
        <f>IFERROR(IF(AND($F416/INDEX($F$64:$F417,MATCH(MAX(M$64:M417),M$64:M417,0)-1)&lt;(1-$P$2),MAX(K$64:K417)&gt;MAX(L$64:L416)),MAX(K$64:K417),""),"")</f>
        <v/>
      </c>
      <c r="M417" s="104" t="str">
        <f>IFERROR(IF(E417="","",IF(K417&lt;&gt;"",MAX(M$64:M416)+1,IF(AND($F416/INDEX($F$64:$F417,MATCH(MAX(M$64:M416),M$64:M416,0)-1)&gt;(1+$O$2),MAX(K$64:K417)&gt;MAX(L$64:L416)),MAX(M$64:M416)+1,""))),"")</f>
        <v/>
      </c>
      <c r="N417" s="91">
        <f t="shared" si="65"/>
        <v>0</v>
      </c>
      <c r="O417" s="91" t="str">
        <f>IFERROR(IF(AND(N416=$H$2*1,MAX(O$64:O416)=MAX(P$64:P416)),MAX(O$64:O416)+1,""),"")</f>
        <v/>
      </c>
      <c r="P417" s="91" t="str">
        <f>IFERROR(IF(MOD(MAX(Q$64:Q417),10*MAX(O$64:O417))&lt;=2,IF(AND(F416/INDEX($F$64:$F417,MATCH(MAX(O$64:O417),O$64:O417,0)-1)&lt;(1-$P$2),MAX(O$64:O417)&gt;MAX(P$64:P416)),MAX(O$64:O417),""),IF(AND($F416/INDEX($F$64:$F417,MATCH(MAX(Q$64:Q417),Q$64:Q417,0)-1)&lt;(1-$P$2),MAX(O$64:O417)&gt;MAX(P$64:P416)),MAX(O$64:O417),"")),"")</f>
        <v/>
      </c>
      <c r="Q417" s="91" t="str">
        <f>IFERROR(IF(E417="","",IF(O417&lt;&gt;"",MAX(O$64:O417)*10+1,IF(AND($F416/INDEX($F$64:$F417,MATCH(MAX(Q$64:Q416),Q$64:Q416,0)-1)&gt;(1+$O$2),MAX(O$64:O417)&gt;MAX(P$64:P416)),MAX(Q$64:Q416)+1,""))),"")</f>
        <v/>
      </c>
    </row>
    <row r="418" spans="1:17" x14ac:dyDescent="0.2">
      <c r="A418" s="13">
        <f>HLOOKUP($E$2,历史数据!$V$3:$AE$5000,ROW(A416),)</f>
        <v>103550</v>
      </c>
      <c r="B418" s="41">
        <v>37075</v>
      </c>
      <c r="C418" s="100">
        <f>IFERROR(IF(A418&lt;&gt;0,MAX($C$4:C417)+1,""),"")</f>
        <v>412</v>
      </c>
      <c r="D418" s="100"/>
      <c r="E418" s="99">
        <f t="shared" si="66"/>
        <v>37077</v>
      </c>
      <c r="F418" s="101">
        <f>IFERROR(VLOOKUP(E418,历史数据!AH:AJ,3,),"")</f>
        <v>22.037092844463899</v>
      </c>
      <c r="G418" s="101">
        <f t="shared" si="62"/>
        <v>22.833092469954817</v>
      </c>
      <c r="H418" s="105">
        <f t="shared" si="63"/>
        <v>3.3991415281287019E-4</v>
      </c>
      <c r="I418" s="101">
        <f>IFERROR(VLOOKUP(E418,历史数据!AH:AJ,2,),"")</f>
        <v>22.2847006292331</v>
      </c>
      <c r="J418" s="104">
        <f t="shared" si="64"/>
        <v>0</v>
      </c>
      <c r="K418" s="104" t="str">
        <f>IFERROR(IF(AND(J417=$H$2*1,MAX(K$64:K417)=MAX(L$64:L417)),MAX(K$64:K417)+1,""),"")</f>
        <v/>
      </c>
      <c r="L418" s="104" t="str">
        <f>IFERROR(IF(AND($F417/INDEX($F$64:$F418,MATCH(MAX(M$64:M418),M$64:M418,0)-1)&lt;(1-$P$2),MAX(K$64:K418)&gt;MAX(L$64:L417)),MAX(K$64:K418),""),"")</f>
        <v/>
      </c>
      <c r="M418" s="104" t="str">
        <f>IFERROR(IF(E418="","",IF(K418&lt;&gt;"",MAX(M$64:M417)+1,IF(AND($F417/INDEX($F$64:$F418,MATCH(MAX(M$64:M417),M$64:M417,0)-1)&gt;(1+$O$2),MAX(K$64:K418)&gt;MAX(L$64:L417)),MAX(M$64:M417)+1,""))),"")</f>
        <v/>
      </c>
      <c r="N418" s="91">
        <f t="shared" si="65"/>
        <v>0</v>
      </c>
      <c r="O418" s="91" t="str">
        <f>IFERROR(IF(AND(N417=$H$2*1,MAX(O$64:O417)=MAX(P$64:P417)),MAX(O$64:O417)+1,""),"")</f>
        <v/>
      </c>
      <c r="P418" s="91" t="str">
        <f>IFERROR(IF(MOD(MAX(Q$64:Q418),10*MAX(O$64:O418))&lt;=2,IF(AND(F417/INDEX($F$64:$F418,MATCH(MAX(O$64:O418),O$64:O418,0)-1)&lt;(1-$P$2),MAX(O$64:O418)&gt;MAX(P$64:P417)),MAX(O$64:O418),""),IF(AND($F417/INDEX($F$64:$F418,MATCH(MAX(Q$64:Q418),Q$64:Q418,0)-1)&lt;(1-$P$2),MAX(O$64:O418)&gt;MAX(P$64:P417)),MAX(O$64:O418),"")),"")</f>
        <v/>
      </c>
      <c r="Q418" s="91" t="str">
        <f>IFERROR(IF(E418="","",IF(O418&lt;&gt;"",MAX(O$64:O418)*10+1,IF(AND($F417/INDEX($F$64:$F418,MATCH(MAX(Q$64:Q417),Q$64:Q417,0)-1)&gt;(1+$O$2),MAX(O$64:O418)&gt;MAX(P$64:P417)),MAX(Q$64:Q417)+1,""))),"")</f>
        <v/>
      </c>
    </row>
    <row r="419" spans="1:17" x14ac:dyDescent="0.2">
      <c r="A419" s="13">
        <f>HLOOKUP($E$2,历史数据!$V$3:$AE$5000,ROW(A417),)</f>
        <v>160980</v>
      </c>
      <c r="B419" s="41">
        <v>37076</v>
      </c>
      <c r="C419" s="100">
        <f>IFERROR(IF(A419&lt;&gt;0,MAX($C$4:C418)+1,""),"")</f>
        <v>413</v>
      </c>
      <c r="D419" s="100"/>
      <c r="E419" s="99">
        <f t="shared" si="66"/>
        <v>37078</v>
      </c>
      <c r="F419" s="101">
        <f>IFERROR(VLOOKUP(E419,历史数据!AH:AJ,3,),"")</f>
        <v>21.789485059694599</v>
      </c>
      <c r="G419" s="101">
        <f t="shared" si="62"/>
        <v>22.831742940069866</v>
      </c>
      <c r="H419" s="105">
        <f t="shared" si="63"/>
        <v>-5.9104122086317545E-5</v>
      </c>
      <c r="I419" s="101">
        <f>IFERROR(VLOOKUP(E419,历史数据!AH:AJ,2,),"")</f>
        <v>21.8937409690711</v>
      </c>
      <c r="J419" s="104">
        <f t="shared" si="64"/>
        <v>0</v>
      </c>
      <c r="K419" s="104" t="str">
        <f>IFERROR(IF(AND(J418=$H$2*1,MAX(K$64:K418)=MAX(L$64:L418)),MAX(K$64:K418)+1,""),"")</f>
        <v/>
      </c>
      <c r="L419" s="104" t="str">
        <f>IFERROR(IF(AND($F418/INDEX($F$64:$F419,MATCH(MAX(M$64:M419),M$64:M419,0)-1)&lt;(1-$P$2),MAX(K$64:K419)&gt;MAX(L$64:L418)),MAX(K$64:K419),""),"")</f>
        <v/>
      </c>
      <c r="M419" s="104" t="str">
        <f>IFERROR(IF(E419="","",IF(K419&lt;&gt;"",MAX(M$64:M418)+1,IF(AND($F418/INDEX($F$64:$F419,MATCH(MAX(M$64:M418),M$64:M418,0)-1)&gt;(1+$O$2),MAX(K$64:K419)&gt;MAX(L$64:L418)),MAX(M$64:M418)+1,""))),"")</f>
        <v/>
      </c>
      <c r="N419" s="91">
        <f t="shared" si="65"/>
        <v>0</v>
      </c>
      <c r="O419" s="91" t="str">
        <f>IFERROR(IF(AND(N418=$H$2*1,MAX(O$64:O418)=MAX(P$64:P418)),MAX(O$64:O418)+1,""),"")</f>
        <v/>
      </c>
      <c r="P419" s="91" t="str">
        <f>IFERROR(IF(MOD(MAX(Q$64:Q419),10*MAX(O$64:O419))&lt;=2,IF(AND(F418/INDEX($F$64:$F419,MATCH(MAX(O$64:O419),O$64:O419,0)-1)&lt;(1-$P$2),MAX(O$64:O419)&gt;MAX(P$64:P418)),MAX(O$64:O419),""),IF(AND($F418/INDEX($F$64:$F419,MATCH(MAX(Q$64:Q419),Q$64:Q419,0)-1)&lt;(1-$P$2),MAX(O$64:O419)&gt;MAX(P$64:P418)),MAX(O$64:O419),"")),"")</f>
        <v/>
      </c>
      <c r="Q419" s="91" t="str">
        <f>IFERROR(IF(E419="","",IF(O419&lt;&gt;"",MAX(O$64:O419)*10+1,IF(AND($F418/INDEX($F$64:$F419,MATCH(MAX(Q$64:Q418),Q$64:Q418,0)-1)&gt;(1+$O$2),MAX(O$64:O419)&gt;MAX(P$64:P418)),MAX(Q$64:Q418)+1,""))),"")</f>
        <v/>
      </c>
    </row>
    <row r="420" spans="1:17" x14ac:dyDescent="0.2">
      <c r="A420" s="13">
        <f>HLOOKUP($E$2,历史数据!$V$3:$AE$5000,ROW(A418),)</f>
        <v>215421</v>
      </c>
      <c r="B420" s="41">
        <v>37077</v>
      </c>
      <c r="C420" s="100">
        <f>IFERROR(IF(A420&lt;&gt;0,MAX($C$4:C419)+1,""),"")</f>
        <v>414</v>
      </c>
      <c r="D420" s="100"/>
      <c r="E420" s="99">
        <f t="shared" si="66"/>
        <v>37081</v>
      </c>
      <c r="F420" s="101">
        <f>IFERROR(VLOOKUP(E420,历史数据!AH:AJ,3,),"")</f>
        <v>22.349860572593499</v>
      </c>
      <c r="G420" s="101">
        <f t="shared" si="62"/>
        <v>22.84124907651664</v>
      </c>
      <c r="H420" s="105">
        <f t="shared" si="63"/>
        <v>4.1635614380064467E-4</v>
      </c>
      <c r="I420" s="101">
        <f>IFERROR(VLOOKUP(E420,历史数据!AH:AJ,2,),"")</f>
        <v>22.258636651888999</v>
      </c>
      <c r="J420" s="104">
        <f t="shared" si="64"/>
        <v>0</v>
      </c>
      <c r="K420" s="104" t="str">
        <f>IFERROR(IF(AND(J419=$H$2*1,MAX(K$64:K419)=MAX(L$64:L419)),MAX(K$64:K419)+1,""),"")</f>
        <v/>
      </c>
      <c r="L420" s="104" t="str">
        <f>IFERROR(IF(AND($F419/INDEX($F$64:$F420,MATCH(MAX(M$64:M420),M$64:M420,0)-1)&lt;(1-$P$2),MAX(K$64:K420)&gt;MAX(L$64:L419)),MAX(K$64:K420),""),"")</f>
        <v/>
      </c>
      <c r="M420" s="104" t="str">
        <f>IFERROR(IF(E420="","",IF(K420&lt;&gt;"",MAX(M$64:M419)+1,IF(AND($F419/INDEX($F$64:$F420,MATCH(MAX(M$64:M419),M$64:M419,0)-1)&gt;(1+$O$2),MAX(K$64:K420)&gt;MAX(L$64:L419)),MAX(M$64:M419)+1,""))),"")</f>
        <v/>
      </c>
      <c r="N420" s="91">
        <f t="shared" si="65"/>
        <v>0</v>
      </c>
      <c r="O420" s="91" t="str">
        <f>IFERROR(IF(AND(N419=$H$2*1,MAX(O$64:O419)=MAX(P$64:P419)),MAX(O$64:O419)+1,""),"")</f>
        <v/>
      </c>
      <c r="P420" s="91" t="str">
        <f>IFERROR(IF(MOD(MAX(Q$64:Q420),10*MAX(O$64:O420))&lt;=2,IF(AND(F419/INDEX($F$64:$F420,MATCH(MAX(O$64:O420),O$64:O420,0)-1)&lt;(1-$P$2),MAX(O$64:O420)&gt;MAX(P$64:P419)),MAX(O$64:O420),""),IF(AND($F419/INDEX($F$64:$F420,MATCH(MAX(Q$64:Q420),Q$64:Q420,0)-1)&lt;(1-$P$2),MAX(O$64:O420)&gt;MAX(P$64:P419)),MAX(O$64:O420),"")),"")</f>
        <v/>
      </c>
      <c r="Q420" s="91" t="str">
        <f>IFERROR(IF(E420="","",IF(O420&lt;&gt;"",MAX(O$64:O420)*10+1,IF(AND($F419/INDEX($F$64:$F420,MATCH(MAX(Q$64:Q419),Q$64:Q419,0)-1)&gt;(1+$O$2),MAX(O$64:O420)&gt;MAX(P$64:P419)),MAX(Q$64:Q419)+1,""))),"")</f>
        <v/>
      </c>
    </row>
    <row r="421" spans="1:17" x14ac:dyDescent="0.2">
      <c r="A421" s="13">
        <f>HLOOKUP($E$2,历史数据!$V$3:$AE$5000,ROW(A419),)</f>
        <v>302198</v>
      </c>
      <c r="B421" s="41">
        <v>37078</v>
      </c>
      <c r="C421" s="100">
        <f>IFERROR(IF(A421&lt;&gt;0,MAX($C$4:C420)+1,""),"")</f>
        <v>415</v>
      </c>
      <c r="D421" s="100"/>
      <c r="E421" s="99">
        <f t="shared" si="66"/>
        <v>37082</v>
      </c>
      <c r="F421" s="101">
        <f>IFERROR(VLOOKUP(E421,历史数据!AH:AJ,3,),"")</f>
        <v>22.480180459314099</v>
      </c>
      <c r="G421" s="101">
        <f t="shared" si="62"/>
        <v>22.848162405660883</v>
      </c>
      <c r="H421" s="105">
        <f t="shared" si="63"/>
        <v>3.026686115581434E-4</v>
      </c>
      <c r="I421" s="101">
        <f>IFERROR(VLOOKUP(E421,历史数据!AH:AJ,2,),"")</f>
        <v>22.349860572593499</v>
      </c>
      <c r="J421" s="104">
        <f t="shared" si="64"/>
        <v>0</v>
      </c>
      <c r="K421" s="104" t="str">
        <f>IFERROR(IF(AND(J420=$H$2*1,MAX(K$64:K420)=MAX(L$64:L420)),MAX(K$64:K420)+1,""),"")</f>
        <v/>
      </c>
      <c r="L421" s="104" t="str">
        <f>IFERROR(IF(AND($F420/INDEX($F$64:$F421,MATCH(MAX(M$64:M421),M$64:M421,0)-1)&lt;(1-$P$2),MAX(K$64:K421)&gt;MAX(L$64:L420)),MAX(K$64:K421),""),"")</f>
        <v/>
      </c>
      <c r="M421" s="104" t="str">
        <f>IFERROR(IF(E421="","",IF(K421&lt;&gt;"",MAX(M$64:M420)+1,IF(AND($F420/INDEX($F$64:$F421,MATCH(MAX(M$64:M420),M$64:M420,0)-1)&gt;(1+$O$2),MAX(K$64:K421)&gt;MAX(L$64:L420)),MAX(M$64:M420)+1,""))),"")</f>
        <v/>
      </c>
      <c r="N421" s="91">
        <f t="shared" si="65"/>
        <v>0</v>
      </c>
      <c r="O421" s="91" t="str">
        <f>IFERROR(IF(AND(N420=$H$2*1,MAX(O$64:O420)=MAX(P$64:P420)),MAX(O$64:O420)+1,""),"")</f>
        <v/>
      </c>
      <c r="P421" s="91" t="str">
        <f>IFERROR(IF(MOD(MAX(Q$64:Q421),10*MAX(O$64:O421))&lt;=2,IF(AND(F420/INDEX($F$64:$F421,MATCH(MAX(O$64:O421),O$64:O421,0)-1)&lt;(1-$P$2),MAX(O$64:O421)&gt;MAX(P$64:P420)),MAX(O$64:O421),""),IF(AND($F420/INDEX($F$64:$F421,MATCH(MAX(Q$64:Q421),Q$64:Q421,0)-1)&lt;(1-$P$2),MAX(O$64:O421)&gt;MAX(P$64:P420)),MAX(O$64:O421),"")),"")</f>
        <v/>
      </c>
      <c r="Q421" s="91" t="str">
        <f>IFERROR(IF(E421="","",IF(O421&lt;&gt;"",MAX(O$64:O421)*10+1,IF(AND($F420/INDEX($F$64:$F421,MATCH(MAX(Q$64:Q420),Q$64:Q420,0)-1)&gt;(1+$O$2),MAX(O$64:O421)&gt;MAX(P$64:P420)),MAX(Q$64:Q420)+1,""))),"")</f>
        <v/>
      </c>
    </row>
    <row r="422" spans="1:17" x14ac:dyDescent="0.2">
      <c r="A422" s="13">
        <f>HLOOKUP($E$2,历史数据!$V$3:$AE$5000,ROW(A420),)</f>
        <v>506000</v>
      </c>
      <c r="B422" s="41">
        <v>37081</v>
      </c>
      <c r="C422" s="100">
        <f>IFERROR(IF(A422&lt;&gt;0,MAX($C$4:C421)+1,""),"")</f>
        <v>416</v>
      </c>
      <c r="D422" s="100"/>
      <c r="E422" s="99">
        <f t="shared" si="66"/>
        <v>37083</v>
      </c>
      <c r="F422" s="101">
        <f>IFERROR(VLOOKUP(E422,历史数据!AH:AJ,3,),"")</f>
        <v>22.545340402674501</v>
      </c>
      <c r="G422" s="101">
        <f t="shared" si="62"/>
        <v>22.86569134469023</v>
      </c>
      <c r="H422" s="105">
        <f t="shared" si="63"/>
        <v>7.6719250844448084E-4</v>
      </c>
      <c r="I422" s="101">
        <f>IFERROR(VLOOKUP(E422,历史数据!AH:AJ,2,),"")</f>
        <v>22.532308414002401</v>
      </c>
      <c r="J422" s="104">
        <f t="shared" si="64"/>
        <v>0</v>
      </c>
      <c r="K422" s="104" t="str">
        <f>IFERROR(IF(AND(J421=$H$2*1,MAX(K$64:K421)=MAX(L$64:L421)),MAX(K$64:K421)+1,""),"")</f>
        <v/>
      </c>
      <c r="L422" s="104" t="str">
        <f>IFERROR(IF(AND($F421/INDEX($F$64:$F422,MATCH(MAX(M$64:M422),M$64:M422,0)-1)&lt;(1-$P$2),MAX(K$64:K422)&gt;MAX(L$64:L421)),MAX(K$64:K422),""),"")</f>
        <v/>
      </c>
      <c r="M422" s="104" t="str">
        <f>IFERROR(IF(E422="","",IF(K422&lt;&gt;"",MAX(M$64:M421)+1,IF(AND($F421/INDEX($F$64:$F422,MATCH(MAX(M$64:M421),M$64:M421,0)-1)&gt;(1+$O$2),MAX(K$64:K422)&gt;MAX(L$64:L421)),MAX(M$64:M421)+1,""))),"")</f>
        <v/>
      </c>
      <c r="N422" s="91">
        <f t="shared" si="65"/>
        <v>0</v>
      </c>
      <c r="O422" s="91" t="str">
        <f>IFERROR(IF(AND(N421=$H$2*1,MAX(O$64:O421)=MAX(P$64:P421)),MAX(O$64:O421)+1,""),"")</f>
        <v/>
      </c>
      <c r="P422" s="91" t="str">
        <f>IFERROR(IF(MOD(MAX(Q$64:Q422),10*MAX(O$64:O422))&lt;=2,IF(AND(F421/INDEX($F$64:$F422,MATCH(MAX(O$64:O422),O$64:O422,0)-1)&lt;(1-$P$2),MAX(O$64:O422)&gt;MAX(P$64:P421)),MAX(O$64:O422),""),IF(AND($F421/INDEX($F$64:$F422,MATCH(MAX(Q$64:Q422),Q$64:Q422,0)-1)&lt;(1-$P$2),MAX(O$64:O422)&gt;MAX(P$64:P421)),MAX(O$64:O422),"")),"")</f>
        <v/>
      </c>
      <c r="Q422" s="91" t="str">
        <f>IFERROR(IF(E422="","",IF(O422&lt;&gt;"",MAX(O$64:O422)*10+1,IF(AND($F421/INDEX($F$64:$F422,MATCH(MAX(Q$64:Q421),Q$64:Q421,0)-1)&gt;(1+$O$2),MAX(O$64:O422)&gt;MAX(P$64:P421)),MAX(Q$64:Q421)+1,""))),"")</f>
        <v/>
      </c>
    </row>
    <row r="423" spans="1:17" x14ac:dyDescent="0.2">
      <c r="A423" s="13">
        <f>HLOOKUP($E$2,历史数据!$V$3:$AE$5000,ROW(A421),)</f>
        <v>211967</v>
      </c>
      <c r="B423" s="41">
        <v>37082</v>
      </c>
      <c r="C423" s="100">
        <f>IFERROR(IF(A423&lt;&gt;0,MAX($C$4:C422)+1,""),"")</f>
        <v>417</v>
      </c>
      <c r="D423" s="100"/>
      <c r="E423" s="99">
        <f t="shared" si="66"/>
        <v>37084</v>
      </c>
      <c r="F423" s="101">
        <f>IFERROR(VLOOKUP(E423,历史数据!AH:AJ,3,),"")</f>
        <v>22.727788244083399</v>
      </c>
      <c r="G423" s="101">
        <f t="shared" si="62"/>
        <v>22.879547037083157</v>
      </c>
      <c r="H423" s="105">
        <f t="shared" si="63"/>
        <v>6.0595991540601801E-4</v>
      </c>
      <c r="I423" s="101">
        <f>IFERROR(VLOOKUP(E423,历史数据!AH:AJ,2,),"")</f>
        <v>22.349860572593499</v>
      </c>
      <c r="J423" s="104">
        <f t="shared" si="64"/>
        <v>0</v>
      </c>
      <c r="K423" s="104" t="str">
        <f>IFERROR(IF(AND(J422=$H$2*1,MAX(K$64:K422)=MAX(L$64:L422)),MAX(K$64:K422)+1,""),"")</f>
        <v/>
      </c>
      <c r="L423" s="104" t="str">
        <f>IFERROR(IF(AND($F422/INDEX($F$64:$F423,MATCH(MAX(M$64:M423),M$64:M423,0)-1)&lt;(1-$P$2),MAX(K$64:K423)&gt;MAX(L$64:L422)),MAX(K$64:K423),""),"")</f>
        <v/>
      </c>
      <c r="M423" s="104" t="str">
        <f>IFERROR(IF(E423="","",IF(K423&lt;&gt;"",MAX(M$64:M422)+1,IF(AND($F422/INDEX($F$64:$F423,MATCH(MAX(M$64:M422),M$64:M422,0)-1)&gt;(1+$O$2),MAX(K$64:K423)&gt;MAX(L$64:L422)),MAX(M$64:M422)+1,""))),"")</f>
        <v/>
      </c>
      <c r="N423" s="91">
        <f t="shared" si="65"/>
        <v>0</v>
      </c>
      <c r="O423" s="91" t="str">
        <f>IFERROR(IF(AND(N422=$H$2*1,MAX(O$64:O422)=MAX(P$64:P422)),MAX(O$64:O422)+1,""),"")</f>
        <v/>
      </c>
      <c r="P423" s="91" t="str">
        <f>IFERROR(IF(MOD(MAX(Q$64:Q423),10*MAX(O$64:O423))&lt;=2,IF(AND(F422/INDEX($F$64:$F423,MATCH(MAX(O$64:O423),O$64:O423,0)-1)&lt;(1-$P$2),MAX(O$64:O423)&gt;MAX(P$64:P422)),MAX(O$64:O423),""),IF(AND($F422/INDEX($F$64:$F423,MATCH(MAX(Q$64:Q423),Q$64:Q423,0)-1)&lt;(1-$P$2),MAX(O$64:O423)&gt;MAX(P$64:P422)),MAX(O$64:O423),"")),"")</f>
        <v/>
      </c>
      <c r="Q423" s="91" t="str">
        <f>IFERROR(IF(E423="","",IF(O423&lt;&gt;"",MAX(O$64:O423)*10+1,IF(AND($F422/INDEX($F$64:$F423,MATCH(MAX(Q$64:Q422),Q$64:Q422,0)-1)&gt;(1+$O$2),MAX(O$64:O423)&gt;MAX(P$64:P422)),MAX(Q$64:Q422)+1,""))),"")</f>
        <v/>
      </c>
    </row>
    <row r="424" spans="1:17" x14ac:dyDescent="0.2">
      <c r="A424" s="13">
        <f>HLOOKUP($E$2,历史数据!$V$3:$AE$5000,ROW(A422),)</f>
        <v>271505</v>
      </c>
      <c r="B424" s="41">
        <v>37083</v>
      </c>
      <c r="C424" s="100">
        <f>IFERROR(IF(A424&lt;&gt;0,MAX($C$4:C423)+1,""),"")</f>
        <v>418</v>
      </c>
      <c r="D424" s="100"/>
      <c r="E424" s="99">
        <f t="shared" si="66"/>
        <v>37085</v>
      </c>
      <c r="F424" s="101">
        <f>IFERROR(VLOOKUP(E424,历史数据!AH:AJ,3,),"")</f>
        <v>22.662628300723</v>
      </c>
      <c r="G424" s="101">
        <f t="shared" si="62"/>
        <v>22.892533312484382</v>
      </c>
      <c r="H424" s="105">
        <f t="shared" si="63"/>
        <v>5.6759320366683852E-4</v>
      </c>
      <c r="I424" s="101">
        <f>IFERROR(VLOOKUP(E424,历史数据!AH:AJ,2,),"")</f>
        <v>22.727788244083399</v>
      </c>
      <c r="J424" s="104">
        <f t="shared" si="64"/>
        <v>0</v>
      </c>
      <c r="K424" s="104" t="str">
        <f>IFERROR(IF(AND(J423=$H$2*1,MAX(K$64:K423)=MAX(L$64:L423)),MAX(K$64:K423)+1,""),"")</f>
        <v/>
      </c>
      <c r="L424" s="104" t="str">
        <f>IFERROR(IF(AND($F423/INDEX($F$64:$F424,MATCH(MAX(M$64:M424),M$64:M424,0)-1)&lt;(1-$P$2),MAX(K$64:K424)&gt;MAX(L$64:L423)),MAX(K$64:K424),""),"")</f>
        <v/>
      </c>
      <c r="M424" s="104" t="str">
        <f>IFERROR(IF(E424="","",IF(K424&lt;&gt;"",MAX(M$64:M423)+1,IF(AND($F423/INDEX($F$64:$F424,MATCH(MAX(M$64:M423),M$64:M423,0)-1)&gt;(1+$O$2),MAX(K$64:K424)&gt;MAX(L$64:L423)),MAX(M$64:M423)+1,""))),"")</f>
        <v/>
      </c>
      <c r="N424" s="91">
        <f t="shared" si="65"/>
        <v>0</v>
      </c>
      <c r="O424" s="91" t="str">
        <f>IFERROR(IF(AND(N423=$H$2*1,MAX(O$64:O423)=MAX(P$64:P423)),MAX(O$64:O423)+1,""),"")</f>
        <v/>
      </c>
      <c r="P424" s="91" t="str">
        <f>IFERROR(IF(MOD(MAX(Q$64:Q424),10*MAX(O$64:O424))&lt;=2,IF(AND(F423/INDEX($F$64:$F424,MATCH(MAX(O$64:O424),O$64:O424,0)-1)&lt;(1-$P$2),MAX(O$64:O424)&gt;MAX(P$64:P423)),MAX(O$64:O424),""),IF(AND($F423/INDEX($F$64:$F424,MATCH(MAX(Q$64:Q424),Q$64:Q424,0)-1)&lt;(1-$P$2),MAX(O$64:O424)&gt;MAX(P$64:P423)),MAX(O$64:O424),"")),"")</f>
        <v/>
      </c>
      <c r="Q424" s="91" t="str">
        <f>IFERROR(IF(E424="","",IF(O424&lt;&gt;"",MAX(O$64:O424)*10+1,IF(AND($F423/INDEX($F$64:$F424,MATCH(MAX(Q$64:Q423),Q$64:Q423,0)-1)&gt;(1+$O$2),MAX(O$64:O424)&gt;MAX(P$64:P423)),MAX(Q$64:Q423)+1,""))),"")</f>
        <v/>
      </c>
    </row>
    <row r="425" spans="1:17" x14ac:dyDescent="0.2">
      <c r="A425" s="13">
        <f>HLOOKUP($E$2,历史数据!$V$3:$AE$5000,ROW(A423),)</f>
        <v>263788</v>
      </c>
      <c r="B425" s="41">
        <v>37084</v>
      </c>
      <c r="C425" s="100">
        <f>IFERROR(IF(A425&lt;&gt;0,MAX($C$4:C424)+1,""),"")</f>
        <v>419</v>
      </c>
      <c r="D425" s="100"/>
      <c r="E425" s="99">
        <f t="shared" si="66"/>
        <v>37088</v>
      </c>
      <c r="F425" s="101">
        <f>IFERROR(VLOOKUP(E425,历史数据!AH:AJ,3,),"")</f>
        <v>22.649596312050999</v>
      </c>
      <c r="G425" s="101">
        <f t="shared" si="62"/>
        <v>22.908334536974568</v>
      </c>
      <c r="H425" s="105">
        <f t="shared" si="63"/>
        <v>6.9023485843611176E-4</v>
      </c>
      <c r="I425" s="101">
        <f>IFERROR(VLOOKUP(E425,历史数据!AH:AJ,2,),"")</f>
        <v>22.805980176115799</v>
      </c>
      <c r="J425" s="104">
        <f t="shared" si="64"/>
        <v>0</v>
      </c>
      <c r="K425" s="104" t="str">
        <f>IFERROR(IF(AND(J424=$H$2*1,MAX(K$64:K424)=MAX(L$64:L424)),MAX(K$64:K424)+1,""),"")</f>
        <v/>
      </c>
      <c r="L425" s="104" t="str">
        <f>IFERROR(IF(AND($F424/INDEX($F$64:$F425,MATCH(MAX(M$64:M425),M$64:M425,0)-1)&lt;(1-$P$2),MAX(K$64:K425)&gt;MAX(L$64:L424)),MAX(K$64:K425),""),"")</f>
        <v/>
      </c>
      <c r="M425" s="104" t="str">
        <f>IFERROR(IF(E425="","",IF(K425&lt;&gt;"",MAX(M$64:M424)+1,IF(AND($F424/INDEX($F$64:$F425,MATCH(MAX(M$64:M424),M$64:M424,0)-1)&gt;(1+$O$2),MAX(K$64:K425)&gt;MAX(L$64:L424)),MAX(M$64:M424)+1,""))),"")</f>
        <v/>
      </c>
      <c r="N425" s="91">
        <f t="shared" si="65"/>
        <v>0</v>
      </c>
      <c r="O425" s="91" t="str">
        <f>IFERROR(IF(AND(N424=$H$2*1,MAX(O$64:O424)=MAX(P$64:P424)),MAX(O$64:O424)+1,""),"")</f>
        <v/>
      </c>
      <c r="P425" s="91" t="str">
        <f>IFERROR(IF(MOD(MAX(Q$64:Q425),10*MAX(O$64:O425))&lt;=2,IF(AND(F424/INDEX($F$64:$F425,MATCH(MAX(O$64:O425),O$64:O425,0)-1)&lt;(1-$P$2),MAX(O$64:O425)&gt;MAX(P$64:P424)),MAX(O$64:O425),""),IF(AND($F424/INDEX($F$64:$F425,MATCH(MAX(Q$64:Q425),Q$64:Q425,0)-1)&lt;(1-$P$2),MAX(O$64:O425)&gt;MAX(P$64:P424)),MAX(O$64:O425),"")),"")</f>
        <v/>
      </c>
      <c r="Q425" s="91" t="str">
        <f>IFERROR(IF(E425="","",IF(O425&lt;&gt;"",MAX(O$64:O425)*10+1,IF(AND($F424/INDEX($F$64:$F425,MATCH(MAX(Q$64:Q424),Q$64:Q424,0)-1)&gt;(1+$O$2),MAX(O$64:O425)&gt;MAX(P$64:P424)),MAX(Q$64:Q424)+1,""))),"")</f>
        <v/>
      </c>
    </row>
    <row r="426" spans="1:17" x14ac:dyDescent="0.2">
      <c r="A426" s="13">
        <f>HLOOKUP($E$2,历史数据!$V$3:$AE$5000,ROW(A424),)</f>
        <v>129871</v>
      </c>
      <c r="B426" s="41">
        <v>37085</v>
      </c>
      <c r="C426" s="100">
        <f>IFERROR(IF(A426&lt;&gt;0,MAX($C$4:C425)+1,""),"")</f>
        <v>420</v>
      </c>
      <c r="D426" s="100"/>
      <c r="E426" s="99">
        <f t="shared" si="66"/>
        <v>37089</v>
      </c>
      <c r="F426" s="101">
        <f>IFERROR(VLOOKUP(E426,历史数据!AH:AJ,3,),"")</f>
        <v>22.792948187443699</v>
      </c>
      <c r="G426" s="101">
        <f t="shared" si="62"/>
        <v>22.925442049066483</v>
      </c>
      <c r="H426" s="105">
        <f t="shared" si="63"/>
        <v>7.4678113611015284E-4</v>
      </c>
      <c r="I426" s="101">
        <f>IFERROR(VLOOKUP(E426,历史数据!AH:AJ,2,),"")</f>
        <v>22.805980176115799</v>
      </c>
      <c r="J426" s="104">
        <f t="shared" si="64"/>
        <v>0</v>
      </c>
      <c r="K426" s="104" t="str">
        <f>IFERROR(IF(AND(J425=$H$2*1,MAX(K$64:K425)=MAX(L$64:L425)),MAX(K$64:K425)+1,""),"")</f>
        <v/>
      </c>
      <c r="L426" s="104" t="str">
        <f>IFERROR(IF(AND($F425/INDEX($F$64:$F426,MATCH(MAX(M$64:M426),M$64:M426,0)-1)&lt;(1-$P$2),MAX(K$64:K426)&gt;MAX(L$64:L425)),MAX(K$64:K426),""),"")</f>
        <v/>
      </c>
      <c r="M426" s="104" t="str">
        <f>IFERROR(IF(E426="","",IF(K426&lt;&gt;"",MAX(M$64:M425)+1,IF(AND($F425/INDEX($F$64:$F426,MATCH(MAX(M$64:M425),M$64:M425,0)-1)&gt;(1+$O$2),MAX(K$64:K426)&gt;MAX(L$64:L425)),MAX(M$64:M425)+1,""))),"")</f>
        <v/>
      </c>
      <c r="N426" s="91">
        <f t="shared" si="65"/>
        <v>0</v>
      </c>
      <c r="O426" s="91" t="str">
        <f>IFERROR(IF(AND(N425=$H$2*1,MAX(O$64:O425)=MAX(P$64:P425)),MAX(O$64:O425)+1,""),"")</f>
        <v/>
      </c>
      <c r="P426" s="91" t="str">
        <f>IFERROR(IF(MOD(MAX(Q$64:Q426),10*MAX(O$64:O426))&lt;=2,IF(AND(F425/INDEX($F$64:$F426,MATCH(MAX(O$64:O426),O$64:O426,0)-1)&lt;(1-$P$2),MAX(O$64:O426)&gt;MAX(P$64:P425)),MAX(O$64:O426),""),IF(AND($F425/INDEX($F$64:$F426,MATCH(MAX(Q$64:Q426),Q$64:Q426,0)-1)&lt;(1-$P$2),MAX(O$64:O426)&gt;MAX(P$64:P425)),MAX(O$64:O426),"")),"")</f>
        <v/>
      </c>
      <c r="Q426" s="91" t="str">
        <f>IFERROR(IF(E426="","",IF(O426&lt;&gt;"",MAX(O$64:O426)*10+1,IF(AND($F425/INDEX($F$64:$F426,MATCH(MAX(Q$64:Q425),Q$64:Q425,0)-1)&gt;(1+$O$2),MAX(O$64:O426)&gt;MAX(P$64:P425)),MAX(Q$64:Q425)+1,""))),"")</f>
        <v/>
      </c>
    </row>
    <row r="427" spans="1:17" x14ac:dyDescent="0.2">
      <c r="A427" s="13">
        <f>HLOOKUP($E$2,历史数据!$V$3:$AE$5000,ROW(A425),)</f>
        <v>203365</v>
      </c>
      <c r="B427" s="41">
        <v>37088</v>
      </c>
      <c r="C427" s="100">
        <f>IFERROR(IF(A427&lt;&gt;0,MAX($C$4:C426)+1,""),"")</f>
        <v>421</v>
      </c>
      <c r="D427" s="100"/>
      <c r="E427" s="99">
        <f t="shared" si="66"/>
        <v>37090</v>
      </c>
      <c r="F427" s="101">
        <f>IFERROR(VLOOKUP(E427,历史数据!AH:AJ,3,),"")</f>
        <v>22.610500346034801</v>
      </c>
      <c r="G427" s="101">
        <f t="shared" si="62"/>
        <v>22.943190658894647</v>
      </c>
      <c r="H427" s="105">
        <f t="shared" si="63"/>
        <v>7.7418833583142721E-4</v>
      </c>
      <c r="I427" s="101">
        <f>IFERROR(VLOOKUP(E427,历史数据!AH:AJ,2,),"")</f>
        <v>22.910236085492301</v>
      </c>
      <c r="J427" s="104">
        <f t="shared" si="64"/>
        <v>0</v>
      </c>
      <c r="K427" s="104" t="str">
        <f>IFERROR(IF(AND(J426=$H$2*1,MAX(K$64:K426)=MAX(L$64:L426)),MAX(K$64:K426)+1,""),"")</f>
        <v/>
      </c>
      <c r="L427" s="104" t="str">
        <f>IFERROR(IF(AND($F426/INDEX($F$64:$F427,MATCH(MAX(M$64:M427),M$64:M427,0)-1)&lt;(1-$P$2),MAX(K$64:K427)&gt;MAX(L$64:L426)),MAX(K$64:K427),""),"")</f>
        <v/>
      </c>
      <c r="M427" s="104" t="str">
        <f>IFERROR(IF(E427="","",IF(K427&lt;&gt;"",MAX(M$64:M426)+1,IF(AND($F426/INDEX($F$64:$F427,MATCH(MAX(M$64:M426),M$64:M426,0)-1)&gt;(1+$O$2),MAX(K$64:K427)&gt;MAX(L$64:L426)),MAX(M$64:M426)+1,""))),"")</f>
        <v/>
      </c>
      <c r="N427" s="91">
        <f t="shared" si="65"/>
        <v>0</v>
      </c>
      <c r="O427" s="91" t="str">
        <f>IFERROR(IF(AND(N426=$H$2*1,MAX(O$64:O426)=MAX(P$64:P426)),MAX(O$64:O426)+1,""),"")</f>
        <v/>
      </c>
      <c r="P427" s="91" t="str">
        <f>IFERROR(IF(MOD(MAX(Q$64:Q427),10*MAX(O$64:O427))&lt;=2,IF(AND(F426/INDEX($F$64:$F427,MATCH(MAX(O$64:O427),O$64:O427,0)-1)&lt;(1-$P$2),MAX(O$64:O427)&gt;MAX(P$64:P426)),MAX(O$64:O427),""),IF(AND($F426/INDEX($F$64:$F427,MATCH(MAX(Q$64:Q427),Q$64:Q427,0)-1)&lt;(1-$P$2),MAX(O$64:O427)&gt;MAX(P$64:P426)),MAX(O$64:O427),"")),"")</f>
        <v/>
      </c>
      <c r="Q427" s="91" t="str">
        <f>IFERROR(IF(E427="","",IF(O427&lt;&gt;"",MAX(O$64:O427)*10+1,IF(AND($F426/INDEX($F$64:$F427,MATCH(MAX(Q$64:Q426),Q$64:Q426,0)-1)&gt;(1+$O$2),MAX(O$64:O427)&gt;MAX(P$64:P426)),MAX(Q$64:Q426)+1,""))),"")</f>
        <v/>
      </c>
    </row>
    <row r="428" spans="1:17" x14ac:dyDescent="0.2">
      <c r="A428" s="13">
        <f>HLOOKUP($E$2,历史数据!$V$3:$AE$5000,ROW(A426),)</f>
        <v>178889</v>
      </c>
      <c r="B428" s="41">
        <v>37089</v>
      </c>
      <c r="C428" s="100">
        <f>IFERROR(IF(A428&lt;&gt;0,MAX($C$4:C427)+1,""),"")</f>
        <v>422</v>
      </c>
      <c r="D428" s="100"/>
      <c r="E428" s="99">
        <f t="shared" si="66"/>
        <v>37091</v>
      </c>
      <c r="F428" s="101">
        <f>IFERROR(VLOOKUP(E428,历史数据!AH:AJ,3,),"")</f>
        <v>22.910236085492301</v>
      </c>
      <c r="G428" s="101">
        <f t="shared" si="62"/>
        <v>22.965501700251831</v>
      </c>
      <c r="H428" s="105">
        <f t="shared" si="63"/>
        <v>9.7244719310807248E-4</v>
      </c>
      <c r="I428" s="101">
        <f>IFERROR(VLOOKUP(E428,历史数据!AH:AJ,2,),"")</f>
        <v>22.5192764253303</v>
      </c>
      <c r="J428" s="104">
        <f t="shared" si="64"/>
        <v>0</v>
      </c>
      <c r="K428" s="104" t="str">
        <f>IFERROR(IF(AND(J427=$H$2*1,MAX(K$64:K427)=MAX(L$64:L427)),MAX(K$64:K427)+1,""),"")</f>
        <v/>
      </c>
      <c r="L428" s="104" t="str">
        <f>IFERROR(IF(AND($F427/INDEX($F$64:$F428,MATCH(MAX(M$64:M428),M$64:M428,0)-1)&lt;(1-$P$2),MAX(K$64:K428)&gt;MAX(L$64:L427)),MAX(K$64:K428),""),"")</f>
        <v/>
      </c>
      <c r="M428" s="104" t="str">
        <f>IFERROR(IF(E428="","",IF(K428&lt;&gt;"",MAX(M$64:M427)+1,IF(AND($F427/INDEX($F$64:$F428,MATCH(MAX(M$64:M427),M$64:M427,0)-1)&gt;(1+$O$2),MAX(K$64:K428)&gt;MAX(L$64:L427)),MAX(M$64:M427)+1,""))),"")</f>
        <v/>
      </c>
      <c r="N428" s="91">
        <f t="shared" si="65"/>
        <v>0</v>
      </c>
      <c r="O428" s="91" t="str">
        <f>IFERROR(IF(AND(N427=$H$2*1,MAX(O$64:O427)=MAX(P$64:P427)),MAX(O$64:O427)+1,""),"")</f>
        <v/>
      </c>
      <c r="P428" s="91" t="str">
        <f>IFERROR(IF(MOD(MAX(Q$64:Q428),10*MAX(O$64:O428))&lt;=2,IF(AND(F427/INDEX($F$64:$F428,MATCH(MAX(O$64:O428),O$64:O428,0)-1)&lt;(1-$P$2),MAX(O$64:O428)&gt;MAX(P$64:P427)),MAX(O$64:O428),""),IF(AND($F427/INDEX($F$64:$F428,MATCH(MAX(Q$64:Q428),Q$64:Q428,0)-1)&lt;(1-$P$2),MAX(O$64:O428)&gt;MAX(P$64:P427)),MAX(O$64:O428),"")),"")</f>
        <v/>
      </c>
      <c r="Q428" s="91" t="str">
        <f>IFERROR(IF(E428="","",IF(O428&lt;&gt;"",MAX(O$64:O428)*10+1,IF(AND($F427/INDEX($F$64:$F428,MATCH(MAX(Q$64:Q427),Q$64:Q427,0)-1)&gt;(1+$O$2),MAX(O$64:O428)&gt;MAX(P$64:P427)),MAX(Q$64:Q427)+1,""))),"")</f>
        <v/>
      </c>
    </row>
    <row r="429" spans="1:17" x14ac:dyDescent="0.2">
      <c r="A429" s="13">
        <f>HLOOKUP($E$2,历史数据!$V$3:$AE$5000,ROW(A427),)</f>
        <v>145400</v>
      </c>
      <c r="B429" s="41">
        <v>37090</v>
      </c>
      <c r="C429" s="100">
        <f>IFERROR(IF(A429&lt;&gt;0,MAX($C$4:C428)+1,""),"")</f>
        <v>423</v>
      </c>
      <c r="D429" s="100"/>
      <c r="E429" s="99">
        <f t="shared" si="66"/>
        <v>37092</v>
      </c>
      <c r="F429" s="101">
        <f>IFERROR(VLOOKUP(E429,历史数据!AH:AJ,3,),"")</f>
        <v>23.2099718249498</v>
      </c>
      <c r="G429" s="101">
        <f t="shared" si="62"/>
        <v>22.97938024928019</v>
      </c>
      <c r="H429" s="105">
        <f t="shared" si="63"/>
        <v>6.0432161289147857E-4</v>
      </c>
      <c r="I429" s="101">
        <f>IFERROR(VLOOKUP(E429,历史数据!AH:AJ,2,),"")</f>
        <v>22.910236085492301</v>
      </c>
      <c r="J429" s="104">
        <f t="shared" si="64"/>
        <v>1</v>
      </c>
      <c r="K429" s="104" t="str">
        <f>IFERROR(IF(AND(J428=$H$2*1,MAX(K$64:K428)=MAX(L$64:L428)),MAX(K$64:K428)+1,""),"")</f>
        <v/>
      </c>
      <c r="L429" s="104" t="str">
        <f>IFERROR(IF(AND($F428/INDEX($F$64:$F429,MATCH(MAX(M$64:M429),M$64:M429,0)-1)&lt;(1-$P$2),MAX(K$64:K429)&gt;MAX(L$64:L428)),MAX(K$64:K429),""),"")</f>
        <v/>
      </c>
      <c r="M429" s="104" t="str">
        <f>IFERROR(IF(E429="","",IF(K429&lt;&gt;"",MAX(M$64:M428)+1,IF(AND($F428/INDEX($F$64:$F429,MATCH(MAX(M$64:M428),M$64:M428,0)-1)&gt;(1+$O$2),MAX(K$64:K429)&gt;MAX(L$64:L428)),MAX(M$64:M428)+1,""))),"")</f>
        <v/>
      </c>
      <c r="N429" s="91">
        <f t="shared" si="65"/>
        <v>1</v>
      </c>
      <c r="O429" s="91" t="str">
        <f>IFERROR(IF(AND(N428=$H$2*1,MAX(O$64:O428)=MAX(P$64:P428)),MAX(O$64:O428)+1,""),"")</f>
        <v/>
      </c>
      <c r="P429" s="91" t="str">
        <f>IFERROR(IF(MOD(MAX(Q$64:Q429),10*MAX(O$64:O429))&lt;=2,IF(AND(F428/INDEX($F$64:$F429,MATCH(MAX(O$64:O429),O$64:O429,0)-1)&lt;(1-$P$2),MAX(O$64:O429)&gt;MAX(P$64:P428)),MAX(O$64:O429),""),IF(AND($F428/INDEX($F$64:$F429,MATCH(MAX(Q$64:Q429),Q$64:Q429,0)-1)&lt;(1-$P$2),MAX(O$64:O429)&gt;MAX(P$64:P428)),MAX(O$64:O429),"")),"")</f>
        <v/>
      </c>
      <c r="Q429" s="91" t="str">
        <f>IFERROR(IF(E429="","",IF(O429&lt;&gt;"",MAX(O$64:O429)*10+1,IF(AND($F428/INDEX($F$64:$F429,MATCH(MAX(Q$64:Q428),Q$64:Q428,0)-1)&gt;(1+$O$2),MAX(O$64:O429)&gt;MAX(P$64:P428)),MAX(Q$64:Q428)+1,""))),"")</f>
        <v/>
      </c>
    </row>
    <row r="430" spans="1:17" x14ac:dyDescent="0.2">
      <c r="A430" s="13">
        <f>HLOOKUP($E$2,历史数据!$V$3:$AE$5000,ROW(A428),)</f>
        <v>210736</v>
      </c>
      <c r="B430" s="41">
        <v>37091</v>
      </c>
      <c r="C430" s="100">
        <f>IFERROR(IF(A430&lt;&gt;0,MAX($C$4:C429)+1,""),"")</f>
        <v>424</v>
      </c>
      <c r="D430" s="100"/>
      <c r="E430" s="99">
        <f t="shared" si="66"/>
        <v>37095</v>
      </c>
      <c r="F430" s="101">
        <f>IFERROR(VLOOKUP(E430,历史数据!AH:AJ,3,),"")</f>
        <v>23.1317798929174</v>
      </c>
      <c r="G430" s="101">
        <f t="shared" si="62"/>
        <v>22.996070658662987</v>
      </c>
      <c r="H430" s="105">
        <f t="shared" si="63"/>
        <v>7.2632112797377246E-4</v>
      </c>
      <c r="I430" s="101">
        <f>IFERROR(VLOOKUP(E430,历史数据!AH:AJ,2,),"")</f>
        <v>23.340291711670499</v>
      </c>
      <c r="J430" s="104">
        <f t="shared" si="64"/>
        <v>2</v>
      </c>
      <c r="K430" s="104" t="str">
        <f>IFERROR(IF(AND(J429=$H$2*1,MAX(K$64:K429)=MAX(L$64:L429)),MAX(K$64:K429)+1,""),"")</f>
        <v/>
      </c>
      <c r="L430" s="104" t="str">
        <f>IFERROR(IF(AND($F429/INDEX($F$64:$F430,MATCH(MAX(M$64:M430),M$64:M430,0)-1)&lt;(1-$P$2),MAX(K$64:K430)&gt;MAX(L$64:L429)),MAX(K$64:K430),""),"")</f>
        <v/>
      </c>
      <c r="M430" s="104" t="str">
        <f>IFERROR(IF(E430="","",IF(K430&lt;&gt;"",MAX(M$64:M429)+1,IF(AND($F429/INDEX($F$64:$F430,MATCH(MAX(M$64:M429),M$64:M429,0)-1)&gt;(1+$O$2),MAX(K$64:K430)&gt;MAX(L$64:L429)),MAX(M$64:M429)+1,""))),"")</f>
        <v/>
      </c>
      <c r="N430" s="91">
        <f t="shared" si="65"/>
        <v>2</v>
      </c>
      <c r="O430" s="91" t="str">
        <f>IFERROR(IF(AND(N429=$H$2*1,MAX(O$64:O429)=MAX(P$64:P429)),MAX(O$64:O429)+1,""),"")</f>
        <v/>
      </c>
      <c r="P430" s="91" t="str">
        <f>IFERROR(IF(MOD(MAX(Q$64:Q430),10*MAX(O$64:O430))&lt;=2,IF(AND(F429/INDEX($F$64:$F430,MATCH(MAX(O$64:O430),O$64:O430,0)-1)&lt;(1-$P$2),MAX(O$64:O430)&gt;MAX(P$64:P429)),MAX(O$64:O430),""),IF(AND($F429/INDEX($F$64:$F430,MATCH(MAX(Q$64:Q430),Q$64:Q430,0)-1)&lt;(1-$P$2),MAX(O$64:O430)&gt;MAX(P$64:P429)),MAX(O$64:O430),"")),"")</f>
        <v/>
      </c>
      <c r="Q430" s="91" t="str">
        <f>IFERROR(IF(E430="","",IF(O430&lt;&gt;"",MAX(O$64:O430)*10+1,IF(AND($F429/INDEX($F$64:$F430,MATCH(MAX(Q$64:Q429),Q$64:Q429,0)-1)&gt;(1+$O$2),MAX(O$64:O430)&gt;MAX(P$64:P429)),MAX(Q$64:Q429)+1,""))),"")</f>
        <v/>
      </c>
    </row>
    <row r="431" spans="1:17" x14ac:dyDescent="0.2">
      <c r="A431" s="13">
        <f>HLOOKUP($E$2,历史数据!$V$3:$AE$5000,ROW(A429),)</f>
        <v>420380</v>
      </c>
      <c r="B431" s="41">
        <v>37092</v>
      </c>
      <c r="C431" s="100">
        <f>IFERROR(IF(A431&lt;&gt;0,MAX($C$4:C430)+1,""),"")</f>
        <v>425</v>
      </c>
      <c r="D431" s="100"/>
      <c r="E431" s="99">
        <f t="shared" si="66"/>
        <v>37096</v>
      </c>
      <c r="F431" s="101">
        <f>IFERROR(VLOOKUP(E431,历史数据!AH:AJ,3,),"")</f>
        <v>22.7408202327554</v>
      </c>
      <c r="G431" s="101">
        <f t="shared" si="62"/>
        <v>23.010143550867117</v>
      </c>
      <c r="H431" s="105">
        <f t="shared" si="63"/>
        <v>6.1196942786523323E-4</v>
      </c>
      <c r="I431" s="101">
        <f>IFERROR(VLOOKUP(E431,历史数据!AH:AJ,2,),"")</f>
        <v>23.118747904245399</v>
      </c>
      <c r="J431" s="104">
        <f t="shared" si="64"/>
        <v>0</v>
      </c>
      <c r="K431" s="104" t="str">
        <f>IFERROR(IF(AND(J430=$H$2*1,MAX(K$64:K430)=MAX(L$64:L430)),MAX(K$64:K430)+1,""),"")</f>
        <v/>
      </c>
      <c r="L431" s="104" t="str">
        <f>IFERROR(IF(AND($F430/INDEX($F$64:$F431,MATCH(MAX(M$64:M431),M$64:M431,0)-1)&lt;(1-$P$2),MAX(K$64:K431)&gt;MAX(L$64:L430)),MAX(K$64:K431),""),"")</f>
        <v/>
      </c>
      <c r="M431" s="104" t="str">
        <f>IFERROR(IF(E431="","",IF(K431&lt;&gt;"",MAX(M$64:M430)+1,IF(AND($F430/INDEX($F$64:$F431,MATCH(MAX(M$64:M430),M$64:M430,0)-1)&gt;(1+$O$2),MAX(K$64:K431)&gt;MAX(L$64:L430)),MAX(M$64:M430)+1,""))),"")</f>
        <v/>
      </c>
      <c r="N431" s="91">
        <f t="shared" si="65"/>
        <v>0</v>
      </c>
      <c r="O431" s="91" t="str">
        <f>IFERROR(IF(AND(N430=$H$2*1,MAX(O$64:O430)=MAX(P$64:P430)),MAX(O$64:O430)+1,""),"")</f>
        <v/>
      </c>
      <c r="P431" s="91" t="str">
        <f>IFERROR(IF(MOD(MAX(Q$64:Q431),10*MAX(O$64:O431))&lt;=2,IF(AND(F430/INDEX($F$64:$F431,MATCH(MAX(O$64:O431),O$64:O431,0)-1)&lt;(1-$P$2),MAX(O$64:O431)&gt;MAX(P$64:P430)),MAX(O$64:O431),""),IF(AND($F430/INDEX($F$64:$F431,MATCH(MAX(Q$64:Q431),Q$64:Q431,0)-1)&lt;(1-$P$2),MAX(O$64:O431)&gt;MAX(P$64:P430)),MAX(O$64:O431),"")),"")</f>
        <v/>
      </c>
      <c r="Q431" s="91" t="str">
        <f>IFERROR(IF(E431="","",IF(O431&lt;&gt;"",MAX(O$64:O431)*10+1,IF(AND($F430/INDEX($F$64:$F431,MATCH(MAX(Q$64:Q430),Q$64:Q430,0)-1)&gt;(1+$O$2),MAX(O$64:O431)&gt;MAX(P$64:P430)),MAX(Q$64:Q430)+1,""))),"")</f>
        <v/>
      </c>
    </row>
    <row r="432" spans="1:17" x14ac:dyDescent="0.2">
      <c r="A432" s="13">
        <f>HLOOKUP($E$2,历史数据!$V$3:$AE$5000,ROW(A430),)</f>
        <v>246532</v>
      </c>
      <c r="B432" s="41">
        <v>37095</v>
      </c>
      <c r="C432" s="100">
        <f>IFERROR(IF(A432&lt;&gt;0,MAX($C$4:C431)+1,""),"")</f>
        <v>426</v>
      </c>
      <c r="D432" s="100"/>
      <c r="E432" s="99">
        <f t="shared" si="66"/>
        <v>37097</v>
      </c>
      <c r="F432" s="101">
        <f>IFERROR(VLOOKUP(E432,历史数据!AH:AJ,3,),"")</f>
        <v>22.493212447986199</v>
      </c>
      <c r="G432" s="101">
        <f t="shared" si="62"/>
        <v>23.011209782022217</v>
      </c>
      <c r="H432" s="105">
        <f t="shared" si="63"/>
        <v>4.6337440387622664E-5</v>
      </c>
      <c r="I432" s="101">
        <f>IFERROR(VLOOKUP(E432,历史数据!AH:AJ,2,),"")</f>
        <v>22.936300062836398</v>
      </c>
      <c r="J432" s="104">
        <f t="shared" si="64"/>
        <v>0</v>
      </c>
      <c r="K432" s="104" t="str">
        <f>IFERROR(IF(AND(J431=$H$2*1,MAX(K$64:K431)=MAX(L$64:L431)),MAX(K$64:K431)+1,""),"")</f>
        <v/>
      </c>
      <c r="L432" s="104" t="str">
        <f>IFERROR(IF(AND($F431/INDEX($F$64:$F432,MATCH(MAX(M$64:M432),M$64:M432,0)-1)&lt;(1-$P$2),MAX(K$64:K432)&gt;MAX(L$64:L431)),MAX(K$64:K432),""),"")</f>
        <v/>
      </c>
      <c r="M432" s="104" t="str">
        <f>IFERROR(IF(E432="","",IF(K432&lt;&gt;"",MAX(M$64:M431)+1,IF(AND($F431/INDEX($F$64:$F432,MATCH(MAX(M$64:M431),M$64:M431,0)-1)&gt;(1+$O$2),MAX(K$64:K432)&gt;MAX(L$64:L431)),MAX(M$64:M431)+1,""))),"")</f>
        <v/>
      </c>
      <c r="N432" s="91">
        <f t="shared" si="65"/>
        <v>0</v>
      </c>
      <c r="O432" s="91" t="str">
        <f>IFERROR(IF(AND(N431=$H$2*1,MAX(O$64:O431)=MAX(P$64:P431)),MAX(O$64:O431)+1,""),"")</f>
        <v/>
      </c>
      <c r="P432" s="91" t="str">
        <f>IFERROR(IF(MOD(MAX(Q$64:Q432),10*MAX(O$64:O432))&lt;=2,IF(AND(F431/INDEX($F$64:$F432,MATCH(MAX(O$64:O432),O$64:O432,0)-1)&lt;(1-$P$2),MAX(O$64:O432)&gt;MAX(P$64:P431)),MAX(O$64:O432),""),IF(AND($F431/INDEX($F$64:$F432,MATCH(MAX(Q$64:Q432),Q$64:Q432,0)-1)&lt;(1-$P$2),MAX(O$64:O432)&gt;MAX(P$64:P431)),MAX(O$64:O432),"")),"")</f>
        <v/>
      </c>
      <c r="Q432" s="91" t="str">
        <f>IFERROR(IF(E432="","",IF(O432&lt;&gt;"",MAX(O$64:O432)*10+1,IF(AND($F431/INDEX($F$64:$F432,MATCH(MAX(Q$64:Q431),Q$64:Q431,0)-1)&gt;(1+$O$2),MAX(O$64:O432)&gt;MAX(P$64:P431)),MAX(Q$64:Q431)+1,""))),"")</f>
        <v/>
      </c>
    </row>
    <row r="433" spans="1:17" x14ac:dyDescent="0.2">
      <c r="A433" s="13">
        <f>HLOOKUP($E$2,历史数据!$V$3:$AE$5000,ROW(A431),)</f>
        <v>266280</v>
      </c>
      <c r="B433" s="41">
        <v>37096</v>
      </c>
      <c r="C433" s="100">
        <f>IFERROR(IF(A433&lt;&gt;0,MAX($C$4:C432)+1,""),"")</f>
        <v>427</v>
      </c>
      <c r="D433" s="100"/>
      <c r="E433" s="99">
        <f t="shared" si="66"/>
        <v>37098</v>
      </c>
      <c r="F433" s="101">
        <f>IFERROR(VLOOKUP(E433,历史数据!AH:AJ,3,),"")</f>
        <v>22.219540685872801</v>
      </c>
      <c r="G433" s="101">
        <f t="shared" si="62"/>
        <v>23.019193666549878</v>
      </c>
      <c r="H433" s="105">
        <f t="shared" si="63"/>
        <v>3.4695631404391136E-4</v>
      </c>
      <c r="I433" s="101">
        <f>IFERROR(VLOOKUP(E433,历史数据!AH:AJ,2,),"")</f>
        <v>22.545340402674501</v>
      </c>
      <c r="J433" s="104">
        <f t="shared" si="64"/>
        <v>0</v>
      </c>
      <c r="K433" s="104" t="str">
        <f>IFERROR(IF(AND(J432=$H$2*1,MAX(K$64:K432)=MAX(L$64:L432)),MAX(K$64:K432)+1,""),"")</f>
        <v/>
      </c>
      <c r="L433" s="104" t="str">
        <f>IFERROR(IF(AND($F432/INDEX($F$64:$F433,MATCH(MAX(M$64:M433),M$64:M433,0)-1)&lt;(1-$P$2),MAX(K$64:K433)&gt;MAX(L$64:L432)),MAX(K$64:K433),""),"")</f>
        <v/>
      </c>
      <c r="M433" s="104" t="str">
        <f>IFERROR(IF(E433="","",IF(K433&lt;&gt;"",MAX(M$64:M432)+1,IF(AND($F432/INDEX($F$64:$F433,MATCH(MAX(M$64:M432),M$64:M432,0)-1)&gt;(1+$O$2),MAX(K$64:K433)&gt;MAX(L$64:L432)),MAX(M$64:M432)+1,""))),"")</f>
        <v/>
      </c>
      <c r="N433" s="91">
        <f t="shared" si="65"/>
        <v>0</v>
      </c>
      <c r="O433" s="91" t="str">
        <f>IFERROR(IF(AND(N432=$H$2*1,MAX(O$64:O432)=MAX(P$64:P432)),MAX(O$64:O432)+1,""),"")</f>
        <v/>
      </c>
      <c r="P433" s="91" t="str">
        <f>IFERROR(IF(MOD(MAX(Q$64:Q433),10*MAX(O$64:O433))&lt;=2,IF(AND(F432/INDEX($F$64:$F433,MATCH(MAX(O$64:O433),O$64:O433,0)-1)&lt;(1-$P$2),MAX(O$64:O433)&gt;MAX(P$64:P432)),MAX(O$64:O433),""),IF(AND($F432/INDEX($F$64:$F433,MATCH(MAX(Q$64:Q433),Q$64:Q433,0)-1)&lt;(1-$P$2),MAX(O$64:O433)&gt;MAX(P$64:P432)),MAX(O$64:O433),"")),"")</f>
        <v/>
      </c>
      <c r="Q433" s="91" t="str">
        <f>IFERROR(IF(E433="","",IF(O433&lt;&gt;"",MAX(O$64:O433)*10+1,IF(AND($F432/INDEX($F$64:$F433,MATCH(MAX(Q$64:Q432),Q$64:Q432,0)-1)&gt;(1+$O$2),MAX(O$64:O433)&gt;MAX(P$64:P432)),MAX(Q$64:Q432)+1,""))),"")</f>
        <v/>
      </c>
    </row>
    <row r="434" spans="1:17" x14ac:dyDescent="0.2">
      <c r="A434" s="13">
        <f>HLOOKUP($E$2,历史数据!$V$3:$AE$5000,ROW(A432),)</f>
        <v>233600</v>
      </c>
      <c r="B434" s="41">
        <v>37097</v>
      </c>
      <c r="C434" s="100">
        <f>IFERROR(IF(A434&lt;&gt;0,MAX($C$4:C433)+1,""),"")</f>
        <v>428</v>
      </c>
      <c r="D434" s="100"/>
      <c r="E434" s="99">
        <f t="shared" si="66"/>
        <v>37099</v>
      </c>
      <c r="F434" s="101">
        <f>IFERROR(VLOOKUP(E434,历史数据!AH:AJ,3,),"")</f>
        <v>22.089220799152098</v>
      </c>
      <c r="G434" s="101">
        <f t="shared" si="62"/>
        <v>23.02977035838008</v>
      </c>
      <c r="H434" s="105">
        <f t="shared" si="63"/>
        <v>4.5947273320745552E-4</v>
      </c>
      <c r="I434" s="101">
        <f>IFERROR(VLOOKUP(E434,历史数据!AH:AJ,2,),"")</f>
        <v>22.154380742512501</v>
      </c>
      <c r="J434" s="104">
        <f t="shared" si="64"/>
        <v>0</v>
      </c>
      <c r="K434" s="104" t="str">
        <f>IFERROR(IF(AND(J433=$H$2*1,MAX(K$64:K433)=MAX(L$64:L433)),MAX(K$64:K433)+1,""),"")</f>
        <v/>
      </c>
      <c r="L434" s="104" t="str">
        <f>IFERROR(IF(AND($F433/INDEX($F$64:$F434,MATCH(MAX(M$64:M434),M$64:M434,0)-1)&lt;(1-$P$2),MAX(K$64:K434)&gt;MAX(L$64:L433)),MAX(K$64:K434),""),"")</f>
        <v/>
      </c>
      <c r="M434" s="104" t="str">
        <f>IFERROR(IF(E434="","",IF(K434&lt;&gt;"",MAX(M$64:M433)+1,IF(AND($F433/INDEX($F$64:$F434,MATCH(MAX(M$64:M433),M$64:M433,0)-1)&gt;(1+$O$2),MAX(K$64:K434)&gt;MAX(L$64:L433)),MAX(M$64:M433)+1,""))),"")</f>
        <v/>
      </c>
      <c r="N434" s="91">
        <f t="shared" si="65"/>
        <v>0</v>
      </c>
      <c r="O434" s="91" t="str">
        <f>IFERROR(IF(AND(N433=$H$2*1,MAX(O$64:O433)=MAX(P$64:P433)),MAX(O$64:O433)+1,""),"")</f>
        <v/>
      </c>
      <c r="P434" s="91" t="str">
        <f>IFERROR(IF(MOD(MAX(Q$64:Q434),10*MAX(O$64:O434))&lt;=2,IF(AND(F433/INDEX($F$64:$F434,MATCH(MAX(O$64:O434),O$64:O434,0)-1)&lt;(1-$P$2),MAX(O$64:O434)&gt;MAX(P$64:P433)),MAX(O$64:O434),""),IF(AND($F433/INDEX($F$64:$F434,MATCH(MAX(Q$64:Q434),Q$64:Q434,0)-1)&lt;(1-$P$2),MAX(O$64:O434)&gt;MAX(P$64:P433)),MAX(O$64:O434),"")),"")</f>
        <v/>
      </c>
      <c r="Q434" s="91" t="str">
        <f>IFERROR(IF(E434="","",IF(O434&lt;&gt;"",MAX(O$64:O434)*10+1,IF(AND($F433/INDEX($F$64:$F434,MATCH(MAX(Q$64:Q433),Q$64:Q433,0)-1)&gt;(1+$O$2),MAX(O$64:O434)&gt;MAX(P$64:P433)),MAX(Q$64:Q433)+1,""))),"")</f>
        <v/>
      </c>
    </row>
    <row r="435" spans="1:17" x14ac:dyDescent="0.2">
      <c r="A435" s="13">
        <f>HLOOKUP($E$2,历史数据!$V$3:$AE$5000,ROW(A433),)</f>
        <v>289312</v>
      </c>
      <c r="B435" s="41">
        <v>37098</v>
      </c>
      <c r="C435" s="100">
        <f>IFERROR(IF(A435&lt;&gt;0,MAX($C$4:C434)+1,""),"")</f>
        <v>429</v>
      </c>
      <c r="D435" s="100"/>
      <c r="E435" s="99">
        <f t="shared" si="66"/>
        <v>37102</v>
      </c>
      <c r="F435" s="101">
        <f>IFERROR(VLOOKUP(E435,历史数据!AH:AJ,3,),"")</f>
        <v>20.720861988585199</v>
      </c>
      <c r="G435" s="101">
        <f t="shared" si="62"/>
        <v>23.015808413519785</v>
      </c>
      <c r="H435" s="105">
        <f t="shared" si="63"/>
        <v>-6.0625636482802836E-4</v>
      </c>
      <c r="I435" s="101">
        <f>IFERROR(VLOOKUP(E435,历史数据!AH:AJ,2,),"")</f>
        <v>22.271668640561099</v>
      </c>
      <c r="J435" s="104">
        <f t="shared" si="64"/>
        <v>0</v>
      </c>
      <c r="K435" s="104" t="str">
        <f>IFERROR(IF(AND(J434=$H$2*1,MAX(K$64:K434)=MAX(L$64:L434)),MAX(K$64:K434)+1,""),"")</f>
        <v/>
      </c>
      <c r="L435" s="104" t="str">
        <f>IFERROR(IF(AND($F434/INDEX($F$64:$F435,MATCH(MAX(M$64:M435),M$64:M435,0)-1)&lt;(1-$P$2),MAX(K$64:K435)&gt;MAX(L$64:L434)),MAX(K$64:K435),""),"")</f>
        <v/>
      </c>
      <c r="M435" s="104" t="str">
        <f>IFERROR(IF(E435="","",IF(K435&lt;&gt;"",MAX(M$64:M434)+1,IF(AND($F434/INDEX($F$64:$F435,MATCH(MAX(M$64:M434),M$64:M434,0)-1)&gt;(1+$O$2),MAX(K$64:K435)&gt;MAX(L$64:L434)),MAX(M$64:M434)+1,""))),"")</f>
        <v/>
      </c>
      <c r="N435" s="91">
        <f t="shared" si="65"/>
        <v>0</v>
      </c>
      <c r="O435" s="91" t="str">
        <f>IFERROR(IF(AND(N434=$H$2*1,MAX(O$64:O434)=MAX(P$64:P434)),MAX(O$64:O434)+1,""),"")</f>
        <v/>
      </c>
      <c r="P435" s="91" t="str">
        <f>IFERROR(IF(MOD(MAX(Q$64:Q435),10*MAX(O$64:O435))&lt;=2,IF(AND(F434/INDEX($F$64:$F435,MATCH(MAX(O$64:O435),O$64:O435,0)-1)&lt;(1-$P$2),MAX(O$64:O435)&gt;MAX(P$64:P434)),MAX(O$64:O435),""),IF(AND($F434/INDEX($F$64:$F435,MATCH(MAX(Q$64:Q435),Q$64:Q435,0)-1)&lt;(1-$P$2),MAX(O$64:O435)&gt;MAX(P$64:P434)),MAX(O$64:O435),"")),"")</f>
        <v/>
      </c>
      <c r="Q435" s="91" t="str">
        <f>IFERROR(IF(E435="","",IF(O435&lt;&gt;"",MAX(O$64:O435)*10+1,IF(AND($F434/INDEX($F$64:$F435,MATCH(MAX(Q$64:Q434),Q$64:Q434,0)-1)&gt;(1+$O$2),MAX(O$64:O435)&gt;MAX(P$64:P434)),MAX(Q$64:Q434)+1,""))),"")</f>
        <v/>
      </c>
    </row>
    <row r="436" spans="1:17" x14ac:dyDescent="0.2">
      <c r="A436" s="13">
        <f>HLOOKUP($E$2,历史数据!$V$3:$AE$5000,ROW(A434),)</f>
        <v>178121</v>
      </c>
      <c r="B436" s="41">
        <v>37099</v>
      </c>
      <c r="C436" s="100">
        <f>IFERROR(IF(A436&lt;&gt;0,MAX($C$4:C435)+1,""),"")</f>
        <v>430</v>
      </c>
      <c r="D436" s="100"/>
      <c r="E436" s="99">
        <f t="shared" si="66"/>
        <v>37103</v>
      </c>
      <c r="F436" s="101">
        <f>IFERROR(VLOOKUP(E436,历史数据!AH:AJ,3,),"")</f>
        <v>19.782558804196398</v>
      </c>
      <c r="G436" s="101">
        <f t="shared" si="62"/>
        <v>22.992272380053347</v>
      </c>
      <c r="H436" s="105">
        <f t="shared" si="63"/>
        <v>-1.0226029450528529E-3</v>
      </c>
      <c r="I436" s="101">
        <f>IFERROR(VLOOKUP(E436,历史数据!AH:AJ,2,),"")</f>
        <v>19.808622781540599</v>
      </c>
      <c r="J436" s="104">
        <f t="shared" si="64"/>
        <v>0</v>
      </c>
      <c r="K436" s="104" t="str">
        <f>IFERROR(IF(AND(J435=$H$2*1,MAX(K$64:K435)=MAX(L$64:L435)),MAX(K$64:K435)+1,""),"")</f>
        <v/>
      </c>
      <c r="L436" s="104" t="str">
        <f>IFERROR(IF(AND($F435/INDEX($F$64:$F436,MATCH(MAX(M$64:M436),M$64:M436,0)-1)&lt;(1-$P$2),MAX(K$64:K436)&gt;MAX(L$64:L435)),MAX(K$64:K436),""),"")</f>
        <v/>
      </c>
      <c r="M436" s="104" t="str">
        <f>IFERROR(IF(E436="","",IF(K436&lt;&gt;"",MAX(M$64:M435)+1,IF(AND($F435/INDEX($F$64:$F436,MATCH(MAX(M$64:M435),M$64:M435,0)-1)&gt;(1+$O$2),MAX(K$64:K436)&gt;MAX(L$64:L435)),MAX(M$64:M435)+1,""))),"")</f>
        <v/>
      </c>
      <c r="N436" s="91">
        <f t="shared" si="65"/>
        <v>0</v>
      </c>
      <c r="O436" s="91" t="str">
        <f>IFERROR(IF(AND(N435=$H$2*1,MAX(O$64:O435)=MAX(P$64:P435)),MAX(O$64:O435)+1,""),"")</f>
        <v/>
      </c>
      <c r="P436" s="91" t="str">
        <f>IFERROR(IF(MOD(MAX(Q$64:Q436),10*MAX(O$64:O436))&lt;=2,IF(AND(F435/INDEX($F$64:$F436,MATCH(MAX(O$64:O436),O$64:O436,0)-1)&lt;(1-$P$2),MAX(O$64:O436)&gt;MAX(P$64:P435)),MAX(O$64:O436),""),IF(AND($F435/INDEX($F$64:$F436,MATCH(MAX(Q$64:Q436),Q$64:Q436,0)-1)&lt;(1-$P$2),MAX(O$64:O436)&gt;MAX(P$64:P435)),MAX(O$64:O436),"")),"")</f>
        <v/>
      </c>
      <c r="Q436" s="91" t="str">
        <f>IFERROR(IF(E436="","",IF(O436&lt;&gt;"",MAX(O$64:O436)*10+1,IF(AND($F435/INDEX($F$64:$F436,MATCH(MAX(Q$64:Q435),Q$64:Q435,0)-1)&gt;(1+$O$2),MAX(O$64:O436)&gt;MAX(P$64:P435)),MAX(Q$64:Q435)+1,""))),"")</f>
        <v/>
      </c>
    </row>
    <row r="437" spans="1:17" x14ac:dyDescent="0.2">
      <c r="A437" s="13">
        <f>HLOOKUP($E$2,历史数据!$V$3:$AE$5000,ROW(A435),)</f>
        <v>358410</v>
      </c>
      <c r="B437" s="41">
        <v>37102</v>
      </c>
      <c r="C437" s="100">
        <f>IFERROR(IF(A437&lt;&gt;0,MAX($C$4:C436)+1,""),"")</f>
        <v>431</v>
      </c>
      <c r="D437" s="100"/>
      <c r="E437" s="99">
        <f t="shared" si="66"/>
        <v>37104</v>
      </c>
      <c r="F437" s="101">
        <f>IFERROR(VLOOKUP(E437,历史数据!AH:AJ,3,),"")</f>
        <v>20.786021931945498</v>
      </c>
      <c r="G437" s="101">
        <f t="shared" si="62"/>
        <v>22.982428583149215</v>
      </c>
      <c r="H437" s="105">
        <f t="shared" si="63"/>
        <v>-4.2813501603577997E-4</v>
      </c>
      <c r="I437" s="101">
        <f>IFERROR(VLOOKUP(E437,历史数据!AH:AJ,2,),"")</f>
        <v>19.873782724900899</v>
      </c>
      <c r="J437" s="104">
        <f t="shared" si="64"/>
        <v>0</v>
      </c>
      <c r="K437" s="104" t="str">
        <f>IFERROR(IF(AND(J436=$H$2*1,MAX(K$64:K436)=MAX(L$64:L436)),MAX(K$64:K436)+1,""),"")</f>
        <v/>
      </c>
      <c r="L437" s="104" t="str">
        <f>IFERROR(IF(AND($F436/INDEX($F$64:$F437,MATCH(MAX(M$64:M437),M$64:M437,0)-1)&lt;(1-$P$2),MAX(K$64:K437)&gt;MAX(L$64:L436)),MAX(K$64:K437),""),"")</f>
        <v/>
      </c>
      <c r="M437" s="104" t="str">
        <f>IFERROR(IF(E437="","",IF(K437&lt;&gt;"",MAX(M$64:M436)+1,IF(AND($F436/INDEX($F$64:$F437,MATCH(MAX(M$64:M436),M$64:M436,0)-1)&gt;(1+$O$2),MAX(K$64:K437)&gt;MAX(L$64:L436)),MAX(M$64:M436)+1,""))),"")</f>
        <v/>
      </c>
      <c r="N437" s="91">
        <f t="shared" si="65"/>
        <v>0</v>
      </c>
      <c r="O437" s="91" t="str">
        <f>IFERROR(IF(AND(N436=$H$2*1,MAX(O$64:O436)=MAX(P$64:P436)),MAX(O$64:O436)+1,""),"")</f>
        <v/>
      </c>
      <c r="P437" s="91" t="str">
        <f>IFERROR(IF(MOD(MAX(Q$64:Q437),10*MAX(O$64:O437))&lt;=2,IF(AND(F436/INDEX($F$64:$F437,MATCH(MAX(O$64:O437),O$64:O437,0)-1)&lt;(1-$P$2),MAX(O$64:O437)&gt;MAX(P$64:P436)),MAX(O$64:O437),""),IF(AND($F436/INDEX($F$64:$F437,MATCH(MAX(Q$64:Q437),Q$64:Q437,0)-1)&lt;(1-$P$2),MAX(O$64:O437)&gt;MAX(P$64:P436)),MAX(O$64:O437),"")),"")</f>
        <v/>
      </c>
      <c r="Q437" s="91" t="str">
        <f>IFERROR(IF(E437="","",IF(O437&lt;&gt;"",MAX(O$64:O437)*10+1,IF(AND($F436/INDEX($F$64:$F437,MATCH(MAX(Q$64:Q436),Q$64:Q436,0)-1)&gt;(1+$O$2),MAX(O$64:O437)&gt;MAX(P$64:P436)),MAX(Q$64:Q436)+1,""))),"")</f>
        <v/>
      </c>
    </row>
    <row r="438" spans="1:17" x14ac:dyDescent="0.2">
      <c r="A438" s="13">
        <f>HLOOKUP($E$2,历史数据!$V$3:$AE$5000,ROW(A436),)</f>
        <v>298300</v>
      </c>
      <c r="B438" s="41">
        <v>37103</v>
      </c>
      <c r="C438" s="100">
        <f>IFERROR(IF(A438&lt;&gt;0,MAX($C$4:C437)+1,""),"")</f>
        <v>432</v>
      </c>
      <c r="D438" s="100"/>
      <c r="E438" s="99">
        <f t="shared" si="66"/>
        <v>37105</v>
      </c>
      <c r="F438" s="101">
        <f>IFERROR(VLOOKUP(E438,历史数据!AH:AJ,3,),"")</f>
        <v>20.5905421018645</v>
      </c>
      <c r="G438" s="101">
        <f t="shared" si="62"/>
        <v>22.964778565726821</v>
      </c>
      <c r="H438" s="105">
        <f t="shared" si="63"/>
        <v>-7.6797877815815152E-4</v>
      </c>
      <c r="I438" s="101">
        <f>IFERROR(VLOOKUP(E438,历史数据!AH:AJ,2,),"")</f>
        <v>20.786021931945498</v>
      </c>
      <c r="J438" s="104">
        <f t="shared" si="64"/>
        <v>0</v>
      </c>
      <c r="K438" s="104" t="str">
        <f>IFERROR(IF(AND(J437=$H$2*1,MAX(K$64:K437)=MAX(L$64:L437)),MAX(K$64:K437)+1,""),"")</f>
        <v/>
      </c>
      <c r="L438" s="104" t="str">
        <f>IFERROR(IF(AND($F437/INDEX($F$64:$F438,MATCH(MAX(M$64:M438),M$64:M438,0)-1)&lt;(1-$P$2),MAX(K$64:K438)&gt;MAX(L$64:L437)),MAX(K$64:K438),""),"")</f>
        <v/>
      </c>
      <c r="M438" s="104" t="str">
        <f>IFERROR(IF(E438="","",IF(K438&lt;&gt;"",MAX(M$64:M437)+1,IF(AND($F437/INDEX($F$64:$F438,MATCH(MAX(M$64:M437),M$64:M437,0)-1)&gt;(1+$O$2),MAX(K$64:K438)&gt;MAX(L$64:L437)),MAX(M$64:M437)+1,""))),"")</f>
        <v/>
      </c>
      <c r="N438" s="91">
        <f t="shared" si="65"/>
        <v>0</v>
      </c>
      <c r="O438" s="91" t="str">
        <f>IFERROR(IF(AND(N437=$H$2*1,MAX(O$64:O437)=MAX(P$64:P437)),MAX(O$64:O437)+1,""),"")</f>
        <v/>
      </c>
      <c r="P438" s="91" t="str">
        <f>IFERROR(IF(MOD(MAX(Q$64:Q438),10*MAX(O$64:O438))&lt;=2,IF(AND(F437/INDEX($F$64:$F438,MATCH(MAX(O$64:O438),O$64:O438,0)-1)&lt;(1-$P$2),MAX(O$64:O438)&gt;MAX(P$64:P437)),MAX(O$64:O438),""),IF(AND($F437/INDEX($F$64:$F438,MATCH(MAX(Q$64:Q438),Q$64:Q438,0)-1)&lt;(1-$P$2),MAX(O$64:O438)&gt;MAX(P$64:P437)),MAX(O$64:O438),"")),"")</f>
        <v/>
      </c>
      <c r="Q438" s="91" t="str">
        <f>IFERROR(IF(E438="","",IF(O438&lt;&gt;"",MAX(O$64:O438)*10+1,IF(AND($F437/INDEX($F$64:$F438,MATCH(MAX(Q$64:Q437),Q$64:Q437,0)-1)&gt;(1+$O$2),MAX(O$64:O438)&gt;MAX(P$64:P437)),MAX(Q$64:Q437)+1,""))),"")</f>
        <v/>
      </c>
    </row>
    <row r="439" spans="1:17" x14ac:dyDescent="0.2">
      <c r="A439" s="13">
        <f>HLOOKUP($E$2,历史数据!$V$3:$AE$5000,ROW(A437),)</f>
        <v>258683</v>
      </c>
      <c r="B439" s="41">
        <v>37104</v>
      </c>
      <c r="C439" s="100">
        <f>IFERROR(IF(A439&lt;&gt;0,MAX($C$4:C438)+1,""),"")</f>
        <v>433</v>
      </c>
      <c r="D439" s="100"/>
      <c r="E439" s="99">
        <f t="shared" si="66"/>
        <v>37106</v>
      </c>
      <c r="F439" s="101">
        <f>IFERROR(VLOOKUP(E439,历史数据!AH:AJ,3,),"")</f>
        <v>20.655702045224899</v>
      </c>
      <c r="G439" s="101">
        <f t="shared" si="62"/>
        <v>22.914860909458572</v>
      </c>
      <c r="H439" s="105">
        <f t="shared" si="63"/>
        <v>-2.1736615541657622E-3</v>
      </c>
      <c r="I439" s="101">
        <f>IFERROR(VLOOKUP(E439,历史数据!AH:AJ,2,),"")</f>
        <v>20.395062271783502</v>
      </c>
      <c r="J439" s="104">
        <f t="shared" si="64"/>
        <v>0</v>
      </c>
      <c r="K439" s="104" t="str">
        <f>IFERROR(IF(AND(J438=$H$2*1,MAX(K$64:K438)=MAX(L$64:L438)),MAX(K$64:K438)+1,""),"")</f>
        <v/>
      </c>
      <c r="L439" s="104" t="str">
        <f>IFERROR(IF(AND($F438/INDEX($F$64:$F439,MATCH(MAX(M$64:M439),M$64:M439,0)-1)&lt;(1-$P$2),MAX(K$64:K439)&gt;MAX(L$64:L438)),MAX(K$64:K439),""),"")</f>
        <v/>
      </c>
      <c r="M439" s="104" t="str">
        <f>IFERROR(IF(E439="","",IF(K439&lt;&gt;"",MAX(M$64:M438)+1,IF(AND($F438/INDEX($F$64:$F439,MATCH(MAX(M$64:M438),M$64:M438,0)-1)&gt;(1+$O$2),MAX(K$64:K439)&gt;MAX(L$64:L438)),MAX(M$64:M438)+1,""))),"")</f>
        <v/>
      </c>
      <c r="N439" s="91">
        <f t="shared" si="65"/>
        <v>0</v>
      </c>
      <c r="O439" s="91" t="str">
        <f>IFERROR(IF(AND(N438=$H$2*1,MAX(O$64:O438)=MAX(P$64:P438)),MAX(O$64:O438)+1,""),"")</f>
        <v/>
      </c>
      <c r="P439" s="91" t="str">
        <f>IFERROR(IF(MOD(MAX(Q$64:Q439),10*MAX(O$64:O439))&lt;=2,IF(AND(F438/INDEX($F$64:$F439,MATCH(MAX(O$64:O439),O$64:O439,0)-1)&lt;(1-$P$2),MAX(O$64:O439)&gt;MAX(P$64:P438)),MAX(O$64:O439),""),IF(AND($F438/INDEX($F$64:$F439,MATCH(MAX(Q$64:Q439),Q$64:Q439,0)-1)&lt;(1-$P$2),MAX(O$64:O439)&gt;MAX(P$64:P438)),MAX(O$64:O439),"")),"")</f>
        <v/>
      </c>
      <c r="Q439" s="91" t="str">
        <f>IFERROR(IF(E439="","",IF(O439&lt;&gt;"",MAX(O$64:O439)*10+1,IF(AND($F438/INDEX($F$64:$F439,MATCH(MAX(Q$64:Q438),Q$64:Q438,0)-1)&gt;(1+$O$2),MAX(O$64:O439)&gt;MAX(P$64:P438)),MAX(Q$64:Q438)+1,""))),"")</f>
        <v/>
      </c>
    </row>
    <row r="440" spans="1:17" x14ac:dyDescent="0.2">
      <c r="A440" s="13">
        <f>HLOOKUP($E$2,历史数据!$V$3:$AE$5000,ROW(A438),)</f>
        <v>184383</v>
      </c>
      <c r="B440" s="41">
        <v>37105</v>
      </c>
      <c r="C440" s="100">
        <f>IFERROR(IF(A440&lt;&gt;0,MAX($C$4:C439)+1,""),"")</f>
        <v>434</v>
      </c>
      <c r="D440" s="100"/>
      <c r="E440" s="99">
        <f t="shared" si="66"/>
        <v>37109</v>
      </c>
      <c r="F440" s="101">
        <f>IFERROR(VLOOKUP(E440,历史数据!AH:AJ,3,),"")</f>
        <v>19.938942668261198</v>
      </c>
      <c r="G440" s="101">
        <f t="shared" si="62"/>
        <v>22.859061561374599</v>
      </c>
      <c r="H440" s="105">
        <f t="shared" si="63"/>
        <v>-2.4350725192898715E-3</v>
      </c>
      <c r="I440" s="101">
        <f>IFERROR(VLOOKUP(E440,历史数据!AH:AJ,2,),"")</f>
        <v>20.642670056552799</v>
      </c>
      <c r="J440" s="104">
        <f t="shared" si="64"/>
        <v>0</v>
      </c>
      <c r="K440" s="104" t="str">
        <f>IFERROR(IF(AND(J439=$H$2*1,MAX(K$64:K439)=MAX(L$64:L439)),MAX(K$64:K439)+1,""),"")</f>
        <v/>
      </c>
      <c r="L440" s="104" t="str">
        <f>IFERROR(IF(AND($F439/INDEX($F$64:$F440,MATCH(MAX(M$64:M440),M$64:M440,0)-1)&lt;(1-$P$2),MAX(K$64:K440)&gt;MAX(L$64:L439)),MAX(K$64:K440),""),"")</f>
        <v/>
      </c>
      <c r="M440" s="104" t="str">
        <f>IFERROR(IF(E440="","",IF(K440&lt;&gt;"",MAX(M$64:M439)+1,IF(AND($F439/INDEX($F$64:$F440,MATCH(MAX(M$64:M439),M$64:M439,0)-1)&gt;(1+$O$2),MAX(K$64:K440)&gt;MAX(L$64:L439)),MAX(M$64:M439)+1,""))),"")</f>
        <v/>
      </c>
      <c r="N440" s="91">
        <f t="shared" si="65"/>
        <v>0</v>
      </c>
      <c r="O440" s="91" t="str">
        <f>IFERROR(IF(AND(N439=$H$2*1,MAX(O$64:O439)=MAX(P$64:P439)),MAX(O$64:O439)+1,""),"")</f>
        <v/>
      </c>
      <c r="P440" s="91" t="str">
        <f>IFERROR(IF(MOD(MAX(Q$64:Q440),10*MAX(O$64:O440))&lt;=2,IF(AND(F439/INDEX($F$64:$F440,MATCH(MAX(O$64:O440),O$64:O440,0)-1)&lt;(1-$P$2),MAX(O$64:O440)&gt;MAX(P$64:P439)),MAX(O$64:O440),""),IF(AND($F439/INDEX($F$64:$F440,MATCH(MAX(Q$64:Q440),Q$64:Q440,0)-1)&lt;(1-$P$2),MAX(O$64:O440)&gt;MAX(P$64:P439)),MAX(O$64:O440),"")),"")</f>
        <v/>
      </c>
      <c r="Q440" s="91" t="str">
        <f>IFERROR(IF(E440="","",IF(O440&lt;&gt;"",MAX(O$64:O440)*10+1,IF(AND($F439/INDEX($F$64:$F440,MATCH(MAX(Q$64:Q439),Q$64:Q439,0)-1)&gt;(1+$O$2),MAX(O$64:O440)&gt;MAX(P$64:P439)),MAX(Q$64:Q439)+1,""))),"")</f>
        <v/>
      </c>
    </row>
    <row r="441" spans="1:17" x14ac:dyDescent="0.2">
      <c r="A441" s="13">
        <f>HLOOKUP($E$2,历史数据!$V$3:$AE$5000,ROW(A439),)</f>
        <v>90698</v>
      </c>
      <c r="B441" s="41">
        <v>37106</v>
      </c>
      <c r="C441" s="100">
        <f>IFERROR(IF(A441&lt;&gt;0,MAX($C$4:C440)+1,""),"")</f>
        <v>435</v>
      </c>
      <c r="D441" s="100"/>
      <c r="E441" s="99">
        <f t="shared" si="66"/>
        <v>37110</v>
      </c>
      <c r="F441" s="101">
        <f>IFERROR(VLOOKUP(E441,历史数据!AH:AJ,3,),"")</f>
        <v>20.642670056552799</v>
      </c>
      <c r="G441" s="101">
        <f t="shared" si="62"/>
        <v>22.807843794973664</v>
      </c>
      <c r="H441" s="105">
        <f t="shared" si="63"/>
        <v>-2.2405891975669778E-3</v>
      </c>
      <c r="I441" s="101">
        <f>IFERROR(VLOOKUP(E441,历史数据!AH:AJ,2,),"")</f>
        <v>20.303838351079101</v>
      </c>
      <c r="J441" s="104">
        <f t="shared" si="64"/>
        <v>0</v>
      </c>
      <c r="K441" s="104" t="str">
        <f>IFERROR(IF(AND(J440=$H$2*1,MAX(K$64:K440)=MAX(L$64:L440)),MAX(K$64:K440)+1,""),"")</f>
        <v/>
      </c>
      <c r="L441" s="104" t="str">
        <f>IFERROR(IF(AND($F440/INDEX($F$64:$F441,MATCH(MAX(M$64:M441),M$64:M441,0)-1)&lt;(1-$P$2),MAX(K$64:K441)&gt;MAX(L$64:L440)),MAX(K$64:K441),""),"")</f>
        <v/>
      </c>
      <c r="M441" s="104" t="str">
        <f>IFERROR(IF(E441="","",IF(K441&lt;&gt;"",MAX(M$64:M440)+1,IF(AND($F440/INDEX($F$64:$F441,MATCH(MAX(M$64:M440),M$64:M440,0)-1)&gt;(1+$O$2),MAX(K$64:K441)&gt;MAX(L$64:L440)),MAX(M$64:M440)+1,""))),"")</f>
        <v/>
      </c>
      <c r="N441" s="91">
        <f t="shared" si="65"/>
        <v>0</v>
      </c>
      <c r="O441" s="91" t="str">
        <f>IFERROR(IF(AND(N440=$H$2*1,MAX(O$64:O440)=MAX(P$64:P440)),MAX(O$64:O440)+1,""),"")</f>
        <v/>
      </c>
      <c r="P441" s="91" t="str">
        <f>IFERROR(IF(MOD(MAX(Q$64:Q441),10*MAX(O$64:O441))&lt;=2,IF(AND(F440/INDEX($F$64:$F441,MATCH(MAX(O$64:O441),O$64:O441,0)-1)&lt;(1-$P$2),MAX(O$64:O441)&gt;MAX(P$64:P440)),MAX(O$64:O441),""),IF(AND($F440/INDEX($F$64:$F441,MATCH(MAX(Q$64:Q441),Q$64:Q441,0)-1)&lt;(1-$P$2),MAX(O$64:O441)&gt;MAX(P$64:P440)),MAX(O$64:O441),"")),"")</f>
        <v/>
      </c>
      <c r="Q441" s="91" t="str">
        <f>IFERROR(IF(E441="","",IF(O441&lt;&gt;"",MAX(O$64:O441)*10+1,IF(AND($F440/INDEX($F$64:$F441,MATCH(MAX(Q$64:Q440),Q$64:Q440,0)-1)&gt;(1+$O$2),MAX(O$64:O441)&gt;MAX(P$64:P440)),MAX(Q$64:Q440)+1,""))),"")</f>
        <v/>
      </c>
    </row>
    <row r="442" spans="1:17" x14ac:dyDescent="0.2">
      <c r="A442" s="13">
        <f>HLOOKUP($E$2,历史数据!$V$3:$AE$5000,ROW(A440),)</f>
        <v>388808</v>
      </c>
      <c r="B442" s="41">
        <v>37109</v>
      </c>
      <c r="C442" s="100">
        <f>IFERROR(IF(A442&lt;&gt;0,MAX($C$4:C441)+1,""),"")</f>
        <v>436</v>
      </c>
      <c r="D442" s="100"/>
      <c r="E442" s="99">
        <f t="shared" si="66"/>
        <v>37111</v>
      </c>
      <c r="F442" s="101">
        <f>IFERROR(VLOOKUP(E442,历史数据!AH:AJ,3,),"")</f>
        <v>21.450653354220901</v>
      </c>
      <c r="G442" s="101">
        <f t="shared" si="62"/>
        <v>22.767926596224218</v>
      </c>
      <c r="H442" s="105">
        <f t="shared" si="63"/>
        <v>-1.7501522330770625E-3</v>
      </c>
      <c r="I442" s="101">
        <f>IFERROR(VLOOKUP(E442,历史数据!AH:AJ,2,),"")</f>
        <v>20.720861988585199</v>
      </c>
      <c r="J442" s="104">
        <f t="shared" si="64"/>
        <v>0</v>
      </c>
      <c r="K442" s="104" t="str">
        <f>IFERROR(IF(AND(J441=$H$2*1,MAX(K$64:K441)=MAX(L$64:L441)),MAX(K$64:K441)+1,""),"")</f>
        <v/>
      </c>
      <c r="L442" s="104" t="str">
        <f>IFERROR(IF(AND($F441/INDEX($F$64:$F442,MATCH(MAX(M$64:M442),M$64:M442,0)-1)&lt;(1-$P$2),MAX(K$64:K442)&gt;MAX(L$64:L441)),MAX(K$64:K442),""),"")</f>
        <v/>
      </c>
      <c r="M442" s="104" t="str">
        <f>IFERROR(IF(E442="","",IF(K442&lt;&gt;"",MAX(M$64:M441)+1,IF(AND($F441/INDEX($F$64:$F442,MATCH(MAX(M$64:M441),M$64:M441,0)-1)&gt;(1+$O$2),MAX(K$64:K442)&gt;MAX(L$64:L441)),MAX(M$64:M441)+1,""))),"")</f>
        <v/>
      </c>
      <c r="N442" s="91">
        <f t="shared" si="65"/>
        <v>0</v>
      </c>
      <c r="O442" s="91" t="str">
        <f>IFERROR(IF(AND(N441=$H$2*1,MAX(O$64:O441)=MAX(P$64:P441)),MAX(O$64:O441)+1,""),"")</f>
        <v/>
      </c>
      <c r="P442" s="91" t="str">
        <f>IFERROR(IF(MOD(MAX(Q$64:Q442),10*MAX(O$64:O442))&lt;=2,IF(AND(F441/INDEX($F$64:$F442,MATCH(MAX(O$64:O442),O$64:O442,0)-1)&lt;(1-$P$2),MAX(O$64:O442)&gt;MAX(P$64:P441)),MAX(O$64:O442),""),IF(AND($F441/INDEX($F$64:$F442,MATCH(MAX(Q$64:Q442),Q$64:Q442,0)-1)&lt;(1-$P$2),MAX(O$64:O442)&gt;MAX(P$64:P441)),MAX(O$64:O442),"")),"")</f>
        <v/>
      </c>
      <c r="Q442" s="91" t="str">
        <f>IFERROR(IF(E442="","",IF(O442&lt;&gt;"",MAX(O$64:O442)*10+1,IF(AND($F441/INDEX($F$64:$F442,MATCH(MAX(Q$64:Q441),Q$64:Q441,0)-1)&gt;(1+$O$2),MAX(O$64:O442)&gt;MAX(P$64:P441)),MAX(Q$64:Q441)+1,""))),"")</f>
        <v/>
      </c>
    </row>
    <row r="443" spans="1:17" x14ac:dyDescent="0.2">
      <c r="A443" s="13">
        <f>HLOOKUP($E$2,历史数据!$V$3:$AE$5000,ROW(A441),)</f>
        <v>132340</v>
      </c>
      <c r="B443" s="41">
        <v>37110</v>
      </c>
      <c r="C443" s="100">
        <f>IFERROR(IF(A443&lt;&gt;0,MAX($C$4:C442)+1,""),"")</f>
        <v>437</v>
      </c>
      <c r="D443" s="100"/>
      <c r="E443" s="99">
        <f t="shared" si="66"/>
        <v>37112</v>
      </c>
      <c r="F443" s="101">
        <f>IFERROR(VLOOKUP(E443,历史数据!AH:AJ,3,),"")</f>
        <v>21.567941252269499</v>
      </c>
      <c r="G443" s="101">
        <f t="shared" si="62"/>
        <v>22.741009881054765</v>
      </c>
      <c r="H443" s="105">
        <f t="shared" si="63"/>
        <v>-1.1822207461752443E-3</v>
      </c>
      <c r="I443" s="101">
        <f>IFERROR(VLOOKUP(E443,历史数据!AH:AJ,2,),"")</f>
        <v>21.4376213655488</v>
      </c>
      <c r="J443" s="104">
        <f t="shared" si="64"/>
        <v>0</v>
      </c>
      <c r="K443" s="104" t="str">
        <f>IFERROR(IF(AND(J442=$H$2*1,MAX(K$64:K442)=MAX(L$64:L442)),MAX(K$64:K442)+1,""),"")</f>
        <v/>
      </c>
      <c r="L443" s="104" t="str">
        <f>IFERROR(IF(AND($F442/INDEX($F$64:$F443,MATCH(MAX(M$64:M443),M$64:M443,0)-1)&lt;(1-$P$2),MAX(K$64:K443)&gt;MAX(L$64:L442)),MAX(K$64:K443),""),"")</f>
        <v/>
      </c>
      <c r="M443" s="104" t="str">
        <f>IFERROR(IF(E443="","",IF(K443&lt;&gt;"",MAX(M$64:M442)+1,IF(AND($F442/INDEX($F$64:$F443,MATCH(MAX(M$64:M442),M$64:M442,0)-1)&gt;(1+$O$2),MAX(K$64:K443)&gt;MAX(L$64:L442)),MAX(M$64:M442)+1,""))),"")</f>
        <v/>
      </c>
      <c r="N443" s="91">
        <f t="shared" si="65"/>
        <v>0</v>
      </c>
      <c r="O443" s="91" t="str">
        <f>IFERROR(IF(AND(N442=$H$2*1,MAX(O$64:O442)=MAX(P$64:P442)),MAX(O$64:O442)+1,""),"")</f>
        <v/>
      </c>
      <c r="P443" s="91" t="str">
        <f>IFERROR(IF(MOD(MAX(Q$64:Q443),10*MAX(O$64:O443))&lt;=2,IF(AND(F442/INDEX($F$64:$F443,MATCH(MAX(O$64:O443),O$64:O443,0)-1)&lt;(1-$P$2),MAX(O$64:O443)&gt;MAX(P$64:P442)),MAX(O$64:O443),""),IF(AND($F442/INDEX($F$64:$F443,MATCH(MAX(Q$64:Q443),Q$64:Q443,0)-1)&lt;(1-$P$2),MAX(O$64:O443)&gt;MAX(P$64:P442)),MAX(O$64:O443),"")),"")</f>
        <v/>
      </c>
      <c r="Q443" s="91" t="str">
        <f>IFERROR(IF(E443="","",IF(O443&lt;&gt;"",MAX(O$64:O443)*10+1,IF(AND($F442/INDEX($F$64:$F443,MATCH(MAX(Q$64:Q442),Q$64:Q442,0)-1)&gt;(1+$O$2),MAX(O$64:O443)&gt;MAX(P$64:P442)),MAX(Q$64:Q442)+1,""))),"")</f>
        <v/>
      </c>
    </row>
    <row r="444" spans="1:17" x14ac:dyDescent="0.2">
      <c r="A444" s="13">
        <f>HLOOKUP($E$2,历史数据!$V$3:$AE$5000,ROW(A442),)</f>
        <v>494889</v>
      </c>
      <c r="B444" s="41">
        <v>37111</v>
      </c>
      <c r="C444" s="100">
        <f>IFERROR(IF(A444&lt;&gt;0,MAX($C$4:C443)+1,""),"")</f>
        <v>438</v>
      </c>
      <c r="D444" s="100"/>
      <c r="E444" s="99">
        <f t="shared" si="66"/>
        <v>37113</v>
      </c>
      <c r="F444" s="101">
        <f>IFERROR(VLOOKUP(E444,历史数据!AH:AJ,3,),"")</f>
        <v>21.372461422188501</v>
      </c>
      <c r="G444" s="101">
        <f t="shared" si="62"/>
        <v>22.701955304081086</v>
      </c>
      <c r="H444" s="105">
        <f t="shared" si="63"/>
        <v>-1.7173633527249876E-3</v>
      </c>
      <c r="I444" s="101">
        <f>IFERROR(VLOOKUP(E444,历史数据!AH:AJ,2,),"")</f>
        <v>21.776453071022502</v>
      </c>
      <c r="J444" s="104">
        <f t="shared" si="64"/>
        <v>0</v>
      </c>
      <c r="K444" s="104" t="str">
        <f>IFERROR(IF(AND(J443=$H$2*1,MAX(K$64:K443)=MAX(L$64:L443)),MAX(K$64:K443)+1,""),"")</f>
        <v/>
      </c>
      <c r="L444" s="104" t="str">
        <f>IFERROR(IF(AND($F443/INDEX($F$64:$F444,MATCH(MAX(M$64:M444),M$64:M444,0)-1)&lt;(1-$P$2),MAX(K$64:K444)&gt;MAX(L$64:L443)),MAX(K$64:K444),""),"")</f>
        <v/>
      </c>
      <c r="M444" s="104" t="str">
        <f>IFERROR(IF(E444="","",IF(K444&lt;&gt;"",MAX(M$64:M443)+1,IF(AND($F443/INDEX($F$64:$F444,MATCH(MAX(M$64:M443),M$64:M443,0)-1)&gt;(1+$O$2),MAX(K$64:K444)&gt;MAX(L$64:L443)),MAX(M$64:M443)+1,""))),"")</f>
        <v/>
      </c>
      <c r="N444" s="91">
        <f t="shared" si="65"/>
        <v>0</v>
      </c>
      <c r="O444" s="91" t="str">
        <f>IFERROR(IF(AND(N443=$H$2*1,MAX(O$64:O443)=MAX(P$64:P443)),MAX(O$64:O443)+1,""),"")</f>
        <v/>
      </c>
      <c r="P444" s="91" t="str">
        <f>IFERROR(IF(MOD(MAX(Q$64:Q444),10*MAX(O$64:O444))&lt;=2,IF(AND(F443/INDEX($F$64:$F444,MATCH(MAX(O$64:O444),O$64:O444,0)-1)&lt;(1-$P$2),MAX(O$64:O444)&gt;MAX(P$64:P443)),MAX(O$64:O444),""),IF(AND($F443/INDEX($F$64:$F444,MATCH(MAX(Q$64:Q444),Q$64:Q444,0)-1)&lt;(1-$P$2),MAX(O$64:O444)&gt;MAX(P$64:P443)),MAX(O$64:O444),"")),"")</f>
        <v/>
      </c>
      <c r="Q444" s="91" t="str">
        <f>IFERROR(IF(E444="","",IF(O444&lt;&gt;"",MAX(O$64:O444)*10+1,IF(AND($F443/INDEX($F$64:$F444,MATCH(MAX(Q$64:Q443),Q$64:Q443,0)-1)&gt;(1+$O$2),MAX(O$64:O444)&gt;MAX(P$64:P443)),MAX(Q$64:Q443)+1,""))),"")</f>
        <v/>
      </c>
    </row>
    <row r="445" spans="1:17" x14ac:dyDescent="0.2">
      <c r="A445" s="13">
        <f>HLOOKUP($E$2,历史数据!$V$3:$AE$5000,ROW(A443),)</f>
        <v>238638</v>
      </c>
      <c r="B445" s="41">
        <v>37112</v>
      </c>
      <c r="C445" s="100">
        <f>IFERROR(IF(A445&lt;&gt;0,MAX($C$4:C444)+1,""),"")</f>
        <v>439</v>
      </c>
      <c r="D445" s="100"/>
      <c r="E445" s="99">
        <f t="shared" si="66"/>
        <v>37116</v>
      </c>
      <c r="F445" s="101">
        <f>IFERROR(VLOOKUP(E445,历史数据!AH:AJ,3,),"")</f>
        <v>21.346397444844399</v>
      </c>
      <c r="G445" s="101">
        <f t="shared" si="62"/>
        <v>22.656618611748964</v>
      </c>
      <c r="H445" s="105">
        <f t="shared" si="63"/>
        <v>-1.9970390975077024E-3</v>
      </c>
      <c r="I445" s="101">
        <f>IFERROR(VLOOKUP(E445,历史数据!AH:AJ,2,),"")</f>
        <v>21.463685342893001</v>
      </c>
      <c r="J445" s="104">
        <f t="shared" si="64"/>
        <v>0</v>
      </c>
      <c r="K445" s="104" t="str">
        <f>IFERROR(IF(AND(J444=$H$2*1,MAX(K$64:K444)=MAX(L$64:L444)),MAX(K$64:K444)+1,""),"")</f>
        <v/>
      </c>
      <c r="L445" s="104" t="str">
        <f>IFERROR(IF(AND($F444/INDEX($F$64:$F445,MATCH(MAX(M$64:M445),M$64:M445,0)-1)&lt;(1-$P$2),MAX(K$64:K445)&gt;MAX(L$64:L444)),MAX(K$64:K445),""),"")</f>
        <v/>
      </c>
      <c r="M445" s="104" t="str">
        <f>IFERROR(IF(E445="","",IF(K445&lt;&gt;"",MAX(M$64:M444)+1,IF(AND($F444/INDEX($F$64:$F445,MATCH(MAX(M$64:M444),M$64:M444,0)-1)&gt;(1+$O$2),MAX(K$64:K445)&gt;MAX(L$64:L444)),MAX(M$64:M444)+1,""))),"")</f>
        <v/>
      </c>
      <c r="N445" s="91">
        <f t="shared" si="65"/>
        <v>0</v>
      </c>
      <c r="O445" s="91" t="str">
        <f>IFERROR(IF(AND(N444=$H$2*1,MAX(O$64:O444)=MAX(P$64:P444)),MAX(O$64:O444)+1,""),"")</f>
        <v/>
      </c>
      <c r="P445" s="91" t="str">
        <f>IFERROR(IF(MOD(MAX(Q$64:Q445),10*MAX(O$64:O445))&lt;=2,IF(AND(F444/INDEX($F$64:$F445,MATCH(MAX(O$64:O445),O$64:O445,0)-1)&lt;(1-$P$2),MAX(O$64:O445)&gt;MAX(P$64:P444)),MAX(O$64:O445),""),IF(AND($F444/INDEX($F$64:$F445,MATCH(MAX(Q$64:Q445),Q$64:Q445,0)-1)&lt;(1-$P$2),MAX(O$64:O445)&gt;MAX(P$64:P444)),MAX(O$64:O445),"")),"")</f>
        <v/>
      </c>
      <c r="Q445" s="91" t="str">
        <f>IFERROR(IF(E445="","",IF(O445&lt;&gt;"",MAX(O$64:O445)*10+1,IF(AND($F444/INDEX($F$64:$F445,MATCH(MAX(Q$64:Q444),Q$64:Q444,0)-1)&gt;(1+$O$2),MAX(O$64:O445)&gt;MAX(P$64:P444)),MAX(Q$64:Q444)+1,""))),"")</f>
        <v/>
      </c>
    </row>
    <row r="446" spans="1:17" x14ac:dyDescent="0.2">
      <c r="A446" s="13">
        <f>HLOOKUP($E$2,历史数据!$V$3:$AE$5000,ROW(A444),)</f>
        <v>212122</v>
      </c>
      <c r="B446" s="41">
        <v>37113</v>
      </c>
      <c r="C446" s="100">
        <f>IFERROR(IF(A446&lt;&gt;0,MAX($C$4:C445)+1,""),"")</f>
        <v>440</v>
      </c>
      <c r="D446" s="100"/>
      <c r="E446" s="99">
        <f t="shared" si="66"/>
        <v>37117</v>
      </c>
      <c r="F446" s="101">
        <f>IFERROR(VLOOKUP(E446,历史数据!AH:AJ,3,),"")</f>
        <v>21.2160775581237</v>
      </c>
      <c r="G446" s="101">
        <f t="shared" si="62"/>
        <v>22.609109921304835</v>
      </c>
      <c r="H446" s="105">
        <f t="shared" si="63"/>
        <v>-2.0969011862825848E-3</v>
      </c>
      <c r="I446" s="101">
        <f>IFERROR(VLOOKUP(E446,历史数据!AH:AJ,2,),"")</f>
        <v>21.346397444844399</v>
      </c>
      <c r="J446" s="104">
        <f t="shared" si="64"/>
        <v>0</v>
      </c>
      <c r="K446" s="104" t="str">
        <f>IFERROR(IF(AND(J445=$H$2*1,MAX(K$64:K445)=MAX(L$64:L445)),MAX(K$64:K445)+1,""),"")</f>
        <v/>
      </c>
      <c r="L446" s="104" t="str">
        <f>IFERROR(IF(AND($F445/INDEX($F$64:$F446,MATCH(MAX(M$64:M446),M$64:M446,0)-1)&lt;(1-$P$2),MAX(K$64:K446)&gt;MAX(L$64:L445)),MAX(K$64:K446),""),"")</f>
        <v/>
      </c>
      <c r="M446" s="104" t="str">
        <f>IFERROR(IF(E446="","",IF(K446&lt;&gt;"",MAX(M$64:M445)+1,IF(AND($F445/INDEX($F$64:$F446,MATCH(MAX(M$64:M445),M$64:M445,0)-1)&gt;(1+$O$2),MAX(K$64:K446)&gt;MAX(L$64:L445)),MAX(M$64:M445)+1,""))),"")</f>
        <v/>
      </c>
      <c r="N446" s="91">
        <f t="shared" si="65"/>
        <v>0</v>
      </c>
      <c r="O446" s="91" t="str">
        <f>IFERROR(IF(AND(N445=$H$2*1,MAX(O$64:O445)=MAX(P$64:P445)),MAX(O$64:O445)+1,""),"")</f>
        <v/>
      </c>
      <c r="P446" s="91" t="str">
        <f>IFERROR(IF(MOD(MAX(Q$64:Q446),10*MAX(O$64:O446))&lt;=2,IF(AND(F445/INDEX($F$64:$F446,MATCH(MAX(O$64:O446),O$64:O446,0)-1)&lt;(1-$P$2),MAX(O$64:O446)&gt;MAX(P$64:P445)),MAX(O$64:O446),""),IF(AND($F445/INDEX($F$64:$F446,MATCH(MAX(Q$64:Q446),Q$64:Q446,0)-1)&lt;(1-$P$2),MAX(O$64:O446)&gt;MAX(P$64:P445)),MAX(O$64:O446),"")),"")</f>
        <v/>
      </c>
      <c r="Q446" s="91" t="str">
        <f>IFERROR(IF(E446="","",IF(O446&lt;&gt;"",MAX(O$64:O446)*10+1,IF(AND($F445/INDEX($F$64:$F446,MATCH(MAX(Q$64:Q445),Q$64:Q445,0)-1)&gt;(1+$O$2),MAX(O$64:O446)&gt;MAX(P$64:P445)),MAX(Q$64:Q445)+1,""))),"")</f>
        <v/>
      </c>
    </row>
    <row r="447" spans="1:17" x14ac:dyDescent="0.2">
      <c r="A447" s="13">
        <f>HLOOKUP($E$2,历史数据!$V$3:$AE$5000,ROW(A445),)</f>
        <v>155919</v>
      </c>
      <c r="B447" s="41">
        <v>37116</v>
      </c>
      <c r="C447" s="100">
        <f>IFERROR(IF(A447&lt;&gt;0,MAX($C$4:C446)+1,""),"")</f>
        <v>441</v>
      </c>
      <c r="D447" s="100"/>
      <c r="E447" s="99">
        <f t="shared" si="66"/>
        <v>37118</v>
      </c>
      <c r="F447" s="101">
        <f>IFERROR(VLOOKUP(E447,历史数据!AH:AJ,3,),"")</f>
        <v>21.880708980399099</v>
      </c>
      <c r="G447" s="101">
        <f t="shared" si="62"/>
        <v>22.582857778253956</v>
      </c>
      <c r="H447" s="105">
        <f t="shared" si="63"/>
        <v>-1.1611312051759137E-3</v>
      </c>
      <c r="I447" s="101">
        <f>IFERROR(VLOOKUP(E447,历史数据!AH:AJ,2,),"")</f>
        <v>21.255173524139899</v>
      </c>
      <c r="J447" s="104">
        <f t="shared" si="64"/>
        <v>0</v>
      </c>
      <c r="K447" s="104" t="str">
        <f>IFERROR(IF(AND(J446=$H$2*1,MAX(K$64:K446)=MAX(L$64:L446)),MAX(K$64:K446)+1,""),"")</f>
        <v/>
      </c>
      <c r="L447" s="104" t="str">
        <f>IFERROR(IF(AND($F446/INDEX($F$64:$F447,MATCH(MAX(M$64:M447),M$64:M447,0)-1)&lt;(1-$P$2),MAX(K$64:K447)&gt;MAX(L$64:L446)),MAX(K$64:K447),""),"")</f>
        <v/>
      </c>
      <c r="M447" s="104" t="str">
        <f>IFERROR(IF(E447="","",IF(K447&lt;&gt;"",MAX(M$64:M446)+1,IF(AND($F446/INDEX($F$64:$F447,MATCH(MAX(M$64:M446),M$64:M446,0)-1)&gt;(1+$O$2),MAX(K$64:K447)&gt;MAX(L$64:L446)),MAX(M$64:M446)+1,""))),"")</f>
        <v/>
      </c>
      <c r="N447" s="91">
        <f t="shared" si="65"/>
        <v>0</v>
      </c>
      <c r="O447" s="91" t="str">
        <f>IFERROR(IF(AND(N446=$H$2*1,MAX(O$64:O446)=MAX(P$64:P446)),MAX(O$64:O446)+1,""),"")</f>
        <v/>
      </c>
      <c r="P447" s="91" t="str">
        <f>IFERROR(IF(MOD(MAX(Q$64:Q447),10*MAX(O$64:O447))&lt;=2,IF(AND(F446/INDEX($F$64:$F447,MATCH(MAX(O$64:O447),O$64:O447,0)-1)&lt;(1-$P$2),MAX(O$64:O447)&gt;MAX(P$64:P446)),MAX(O$64:O447),""),IF(AND($F446/INDEX($F$64:$F447,MATCH(MAX(Q$64:Q447),Q$64:Q447,0)-1)&lt;(1-$P$2),MAX(O$64:O447)&gt;MAX(P$64:P446)),MAX(O$64:O447),"")),"")</f>
        <v/>
      </c>
      <c r="Q447" s="91" t="str">
        <f>IFERROR(IF(E447="","",IF(O447&lt;&gt;"",MAX(O$64:O447)*10+1,IF(AND($F446/INDEX($F$64:$F447,MATCH(MAX(Q$64:Q446),Q$64:Q446,0)-1)&gt;(1+$O$2),MAX(O$64:O447)&gt;MAX(P$64:P446)),MAX(Q$64:Q446)+1,""))),"")</f>
        <v/>
      </c>
    </row>
    <row r="448" spans="1:17" x14ac:dyDescent="0.2">
      <c r="A448" s="13">
        <f>HLOOKUP($E$2,历史数据!$V$3:$AE$5000,ROW(A446),)</f>
        <v>176310</v>
      </c>
      <c r="B448" s="41">
        <v>37117</v>
      </c>
      <c r="C448" s="100">
        <f>IFERROR(IF(A448&lt;&gt;0,MAX($C$4:C447)+1,""),"")</f>
        <v>442</v>
      </c>
      <c r="D448" s="100"/>
      <c r="E448" s="99">
        <f t="shared" si="66"/>
        <v>37119</v>
      </c>
      <c r="F448" s="101">
        <f>IFERROR(VLOOKUP(E448,历史数据!AH:AJ,3,),"")</f>
        <v>21.5158132975812</v>
      </c>
      <c r="G448" s="101">
        <f t="shared" si="62"/>
        <v>22.548791383975065</v>
      </c>
      <c r="H448" s="105">
        <f t="shared" si="63"/>
        <v>-1.5085067892379733E-3</v>
      </c>
      <c r="I448" s="101">
        <f>IFERROR(VLOOKUP(E448,历史数据!AH:AJ,2,),"")</f>
        <v>22.180444719856599</v>
      </c>
      <c r="J448" s="104">
        <f t="shared" si="64"/>
        <v>0</v>
      </c>
      <c r="K448" s="104" t="str">
        <f>IFERROR(IF(AND(J447=$H$2*1,MAX(K$64:K447)=MAX(L$64:L447)),MAX(K$64:K447)+1,""),"")</f>
        <v/>
      </c>
      <c r="L448" s="104" t="str">
        <f>IFERROR(IF(AND($F447/INDEX($F$64:$F448,MATCH(MAX(M$64:M448),M$64:M448,0)-1)&lt;(1-$P$2),MAX(K$64:K448)&gt;MAX(L$64:L447)),MAX(K$64:K448),""),"")</f>
        <v/>
      </c>
      <c r="M448" s="104" t="str">
        <f>IFERROR(IF(E448="","",IF(K448&lt;&gt;"",MAX(M$64:M447)+1,IF(AND($F447/INDEX($F$64:$F448,MATCH(MAX(M$64:M447),M$64:M447,0)-1)&gt;(1+$O$2),MAX(K$64:K448)&gt;MAX(L$64:L447)),MAX(M$64:M447)+1,""))),"")</f>
        <v/>
      </c>
      <c r="N448" s="91">
        <f t="shared" si="65"/>
        <v>0</v>
      </c>
      <c r="O448" s="91" t="str">
        <f>IFERROR(IF(AND(N447=$H$2*1,MAX(O$64:O447)=MAX(P$64:P447)),MAX(O$64:O447)+1,""),"")</f>
        <v/>
      </c>
      <c r="P448" s="91" t="str">
        <f>IFERROR(IF(MOD(MAX(Q$64:Q448),10*MAX(O$64:O448))&lt;=2,IF(AND(F447/INDEX($F$64:$F448,MATCH(MAX(O$64:O448),O$64:O448,0)-1)&lt;(1-$P$2),MAX(O$64:O448)&gt;MAX(P$64:P447)),MAX(O$64:O448),""),IF(AND($F447/INDEX($F$64:$F448,MATCH(MAX(Q$64:Q448),Q$64:Q448,0)-1)&lt;(1-$P$2),MAX(O$64:O448)&gt;MAX(P$64:P447)),MAX(O$64:O448),"")),"")</f>
        <v/>
      </c>
      <c r="Q448" s="91" t="str">
        <f>IFERROR(IF(E448="","",IF(O448&lt;&gt;"",MAX(O$64:O448)*10+1,IF(AND($F447/INDEX($F$64:$F448,MATCH(MAX(Q$64:Q447),Q$64:Q447,0)-1)&gt;(1+$O$2),MAX(O$64:O448)&gt;MAX(P$64:P447)),MAX(Q$64:Q447)+1,""))),"")</f>
        <v/>
      </c>
    </row>
    <row r="449" spans="1:17" x14ac:dyDescent="0.2">
      <c r="A449" s="13">
        <f>HLOOKUP($E$2,历史数据!$V$3:$AE$5000,ROW(A447),)</f>
        <v>488604</v>
      </c>
      <c r="B449" s="41">
        <v>37118</v>
      </c>
      <c r="C449" s="100">
        <f>IFERROR(IF(A449&lt;&gt;0,MAX($C$4:C448)+1,""),"")</f>
        <v>443</v>
      </c>
      <c r="D449" s="100"/>
      <c r="E449" s="99">
        <f t="shared" si="66"/>
        <v>37120</v>
      </c>
      <c r="F449" s="101">
        <f>IFERROR(VLOOKUP(E449,历史数据!AH:AJ,3,),"")</f>
        <v>21.789485059694599</v>
      </c>
      <c r="G449" s="101">
        <f t="shared" ref="G449:G512" si="67">IFERROR(IF(E449="","",AVERAGE(F390:F449)),"")</f>
        <v>22.516037454766931</v>
      </c>
      <c r="H449" s="105">
        <f t="shared" si="63"/>
        <v>-1.4525802580892533E-3</v>
      </c>
      <c r="I449" s="101">
        <f>IFERROR(VLOOKUP(E449,历史数据!AH:AJ,2,),"")</f>
        <v>21.502781308909199</v>
      </c>
      <c r="J449" s="104">
        <f t="shared" si="64"/>
        <v>0</v>
      </c>
      <c r="K449" s="104" t="str">
        <f>IFERROR(IF(AND(J448=$H$2*1,MAX(K$64:K448)=MAX(L$64:L448)),MAX(K$64:K448)+1,""),"")</f>
        <v/>
      </c>
      <c r="L449" s="104" t="str">
        <f>IFERROR(IF(AND($F448/INDEX($F$64:$F449,MATCH(MAX(M$64:M449),M$64:M449,0)-1)&lt;(1-$P$2),MAX(K$64:K449)&gt;MAX(L$64:L448)),MAX(K$64:K449),""),"")</f>
        <v/>
      </c>
      <c r="M449" s="104" t="str">
        <f>IFERROR(IF(E449="","",IF(K449&lt;&gt;"",MAX(M$64:M448)+1,IF(AND($F448/INDEX($F$64:$F449,MATCH(MAX(M$64:M448),M$64:M448,0)-1)&gt;(1+$O$2),MAX(K$64:K449)&gt;MAX(L$64:L448)),MAX(M$64:M448)+1,""))),"")</f>
        <v/>
      </c>
      <c r="N449" s="91">
        <f t="shared" si="65"/>
        <v>0</v>
      </c>
      <c r="O449" s="91" t="str">
        <f>IFERROR(IF(AND(N448=$H$2*1,MAX(O$64:O448)=MAX(P$64:P448)),MAX(O$64:O448)+1,""),"")</f>
        <v/>
      </c>
      <c r="P449" s="91" t="str">
        <f>IFERROR(IF(MOD(MAX(Q$64:Q449),10*MAX(O$64:O449))&lt;=2,IF(AND(F448/INDEX($F$64:$F449,MATCH(MAX(O$64:O449),O$64:O449,0)-1)&lt;(1-$P$2),MAX(O$64:O449)&gt;MAX(P$64:P448)),MAX(O$64:O449),""),IF(AND($F448/INDEX($F$64:$F449,MATCH(MAX(Q$64:Q449),Q$64:Q449,0)-1)&lt;(1-$P$2),MAX(O$64:O449)&gt;MAX(P$64:P448)),MAX(O$64:O449),"")),"")</f>
        <v/>
      </c>
      <c r="Q449" s="91" t="str">
        <f>IFERROR(IF(E449="","",IF(O449&lt;&gt;"",MAX(O$64:O449)*10+1,IF(AND($F448/INDEX($F$64:$F449,MATCH(MAX(Q$64:Q448),Q$64:Q448,0)-1)&gt;(1+$O$2),MAX(O$64:O449)&gt;MAX(P$64:P448)),MAX(Q$64:Q448)+1,""))),"")</f>
        <v/>
      </c>
    </row>
    <row r="450" spans="1:17" x14ac:dyDescent="0.2">
      <c r="A450" s="13">
        <f>HLOOKUP($E$2,历史数据!$V$3:$AE$5000,ROW(A448),)</f>
        <v>186826</v>
      </c>
      <c r="B450" s="41">
        <v>37119</v>
      </c>
      <c r="C450" s="100">
        <f>IFERROR(IF(A450&lt;&gt;0,MAX($C$4:C449)+1,""),"")</f>
        <v>444</v>
      </c>
      <c r="D450" s="100"/>
      <c r="E450" s="99">
        <f t="shared" si="66"/>
        <v>37123</v>
      </c>
      <c r="F450" s="101">
        <f>IFERROR(VLOOKUP(E450,历史数据!AH:AJ,3,),"")</f>
        <v>21.854645003054902</v>
      </c>
      <c r="G450" s="101">
        <f t="shared" si="67"/>
        <v>22.481120793650334</v>
      </c>
      <c r="H450" s="105">
        <f t="shared" ref="H450:H513" si="68">IFERROR(G450/G449-1,"")</f>
        <v>-1.5507462708188591E-3</v>
      </c>
      <c r="I450" s="101">
        <f>IFERROR(VLOOKUP(E450,历史数据!AH:AJ,2,),"")</f>
        <v>21.8937409690711</v>
      </c>
      <c r="J450" s="104">
        <f t="shared" ref="J450:J513" si="69">IFERROR(IF(L450&lt;&gt;"","0",IF(AND($H450&gt;0,$F450&gt;$G450),J449+1,0)),"")</f>
        <v>0</v>
      </c>
      <c r="K450" s="104" t="str">
        <f>IFERROR(IF(AND(J449=$H$2*1,MAX(K$64:K449)=MAX(L$64:L449)),MAX(K$64:K449)+1,""),"")</f>
        <v/>
      </c>
      <c r="L450" s="104" t="str">
        <f>IFERROR(IF(AND($F449/INDEX($F$64:$F450,MATCH(MAX(M$64:M450),M$64:M450,0)-1)&lt;(1-$P$2),MAX(K$64:K450)&gt;MAX(L$64:L449)),MAX(K$64:K450),""),"")</f>
        <v/>
      </c>
      <c r="M450" s="104" t="str">
        <f>IFERROR(IF(E450="","",IF(K450&lt;&gt;"",MAX(M$64:M449)+1,IF(AND($F449/INDEX($F$64:$F450,MATCH(MAX(M$64:M449),M$64:M449,0)-1)&gt;(1+$O$2),MAX(K$64:K450)&gt;MAX(L$64:L449)),MAX(M$64:M449)+1,""))),"")</f>
        <v/>
      </c>
      <c r="N450" s="91">
        <f t="shared" ref="N450:N513" si="70">IFERROR(IF(P450&lt;&gt;"","0",IF(AND($H450&gt;0,$F450&gt;$G450),N449+1,0)),"")</f>
        <v>0</v>
      </c>
      <c r="O450" s="91" t="str">
        <f>IFERROR(IF(AND(N449=$H$2*1,MAX(O$64:O449)=MAX(P$64:P449)),MAX(O$64:O449)+1,""),"")</f>
        <v/>
      </c>
      <c r="P450" s="91" t="str">
        <f>IFERROR(IF(MOD(MAX(Q$64:Q450),10*MAX(O$64:O450))&lt;=2,IF(AND(F449/INDEX($F$64:$F450,MATCH(MAX(O$64:O450),O$64:O450,0)-1)&lt;(1-$P$2),MAX(O$64:O450)&gt;MAX(P$64:P449)),MAX(O$64:O450),""),IF(AND($F449/INDEX($F$64:$F450,MATCH(MAX(Q$64:Q450),Q$64:Q450,0)-1)&lt;(1-$P$2),MAX(O$64:O450)&gt;MAX(P$64:P449)),MAX(O$64:O450),"")),"")</f>
        <v/>
      </c>
      <c r="Q450" s="91" t="str">
        <f>IFERROR(IF(E450="","",IF(O450&lt;&gt;"",MAX(O$64:O450)*10+1,IF(AND($F449/INDEX($F$64:$F450,MATCH(MAX(Q$64:Q449),Q$64:Q449,0)-1)&gt;(1+$O$2),MAX(O$64:O450)&gt;MAX(P$64:P449)),MAX(Q$64:Q449)+1,""))),"")</f>
        <v/>
      </c>
    </row>
    <row r="451" spans="1:17" x14ac:dyDescent="0.2">
      <c r="A451" s="13">
        <f>HLOOKUP($E$2,历史数据!$V$3:$AE$5000,ROW(A449),)</f>
        <v>140553</v>
      </c>
      <c r="B451" s="41">
        <v>37120</v>
      </c>
      <c r="C451" s="100">
        <f>IFERROR(IF(A451&lt;&gt;0,MAX($C$4:C450)+1,""),"")</f>
        <v>445</v>
      </c>
      <c r="D451" s="100"/>
      <c r="E451" s="99">
        <f t="shared" si="66"/>
        <v>37124</v>
      </c>
      <c r="F451" s="101">
        <f>IFERROR(VLOOKUP(E451,历史数据!AH:AJ,3,),"")</f>
        <v>21.8937409690711</v>
      </c>
      <c r="G451" s="101">
        <f t="shared" si="67"/>
        <v>22.445123075452955</v>
      </c>
      <c r="H451" s="105">
        <f t="shared" si="68"/>
        <v>-1.601242150148785E-3</v>
      </c>
      <c r="I451" s="101">
        <f>IFERROR(VLOOKUP(E451,历史数据!AH:AJ,2,),"")</f>
        <v>21.8937409690711</v>
      </c>
      <c r="J451" s="104">
        <f t="shared" si="69"/>
        <v>0</v>
      </c>
      <c r="K451" s="104" t="str">
        <f>IFERROR(IF(AND(J450=$H$2*1,MAX(K$64:K450)=MAX(L$64:L450)),MAX(K$64:K450)+1,""),"")</f>
        <v/>
      </c>
      <c r="L451" s="104" t="str">
        <f>IFERROR(IF(AND($F450/INDEX($F$64:$F451,MATCH(MAX(M$64:M451),M$64:M451,0)-1)&lt;(1-$P$2),MAX(K$64:K451)&gt;MAX(L$64:L450)),MAX(K$64:K451),""),"")</f>
        <v/>
      </c>
      <c r="M451" s="104" t="str">
        <f>IFERROR(IF(E451="","",IF(K451&lt;&gt;"",MAX(M$64:M450)+1,IF(AND($F450/INDEX($F$64:$F451,MATCH(MAX(M$64:M450),M$64:M450,0)-1)&gt;(1+$O$2),MAX(K$64:K451)&gt;MAX(L$64:L450)),MAX(M$64:M450)+1,""))),"")</f>
        <v/>
      </c>
      <c r="N451" s="91">
        <f t="shared" si="70"/>
        <v>0</v>
      </c>
      <c r="O451" s="91" t="str">
        <f>IFERROR(IF(AND(N450=$H$2*1,MAX(O$64:O450)=MAX(P$64:P450)),MAX(O$64:O450)+1,""),"")</f>
        <v/>
      </c>
      <c r="P451" s="91" t="str">
        <f>IFERROR(IF(MOD(MAX(Q$64:Q451),10*MAX(O$64:O451))&lt;=2,IF(AND(F450/INDEX($F$64:$F451,MATCH(MAX(O$64:O451),O$64:O451,0)-1)&lt;(1-$P$2),MAX(O$64:O451)&gt;MAX(P$64:P450)),MAX(O$64:O451),""),IF(AND($F450/INDEX($F$64:$F451,MATCH(MAX(Q$64:Q451),Q$64:Q451,0)-1)&lt;(1-$P$2),MAX(O$64:O451)&gt;MAX(P$64:P450)),MAX(O$64:O451),"")),"")</f>
        <v/>
      </c>
      <c r="Q451" s="91" t="str">
        <f>IFERROR(IF(E451="","",IF(O451&lt;&gt;"",MAX(O$64:O451)*10+1,IF(AND($F450/INDEX($F$64:$F451,MATCH(MAX(Q$64:Q450),Q$64:Q450,0)-1)&gt;(1+$O$2),MAX(O$64:O451)&gt;MAX(P$64:P450)),MAX(Q$64:Q450)+1,""))),"")</f>
        <v/>
      </c>
    </row>
    <row r="452" spans="1:17" x14ac:dyDescent="0.2">
      <c r="A452" s="13">
        <f>HLOOKUP($E$2,历史数据!$V$3:$AE$5000,ROW(A450),)</f>
        <v>70075</v>
      </c>
      <c r="B452" s="41">
        <v>37123</v>
      </c>
      <c r="C452" s="100">
        <f>IFERROR(IF(A452&lt;&gt;0,MAX($C$4:C451)+1,""),"")</f>
        <v>446</v>
      </c>
      <c r="D452" s="100"/>
      <c r="E452" s="99">
        <f t="shared" si="66"/>
        <v>37125</v>
      </c>
      <c r="F452" s="101">
        <f>IFERROR(VLOOKUP(E452,历史数据!AH:AJ,3,),"")</f>
        <v>21.229109546795801</v>
      </c>
      <c r="G452" s="101">
        <f t="shared" si="67"/>
        <v>22.39826474894862</v>
      </c>
      <c r="H452" s="105">
        <f t="shared" si="68"/>
        <v>-2.087684097200726E-3</v>
      </c>
      <c r="I452" s="101">
        <f>IFERROR(VLOOKUP(E452,历史数据!AH:AJ,2,),"")</f>
        <v>21.8937409690711</v>
      </c>
      <c r="J452" s="104">
        <f t="shared" si="69"/>
        <v>0</v>
      </c>
      <c r="K452" s="104" t="str">
        <f>IFERROR(IF(AND(J451=$H$2*1,MAX(K$64:K451)=MAX(L$64:L451)),MAX(K$64:K451)+1,""),"")</f>
        <v/>
      </c>
      <c r="L452" s="104" t="str">
        <f>IFERROR(IF(AND($F451/INDEX($F$64:$F452,MATCH(MAX(M$64:M452),M$64:M452,0)-1)&lt;(1-$P$2),MAX(K$64:K452)&gt;MAX(L$64:L451)),MAX(K$64:K452),""),"")</f>
        <v/>
      </c>
      <c r="M452" s="104" t="str">
        <f>IFERROR(IF(E452="","",IF(K452&lt;&gt;"",MAX(M$64:M451)+1,IF(AND($F451/INDEX($F$64:$F452,MATCH(MAX(M$64:M451),M$64:M451,0)-1)&gt;(1+$O$2),MAX(K$64:K452)&gt;MAX(L$64:L451)),MAX(M$64:M451)+1,""))),"")</f>
        <v/>
      </c>
      <c r="N452" s="91">
        <f t="shared" si="70"/>
        <v>0</v>
      </c>
      <c r="O452" s="91" t="str">
        <f>IFERROR(IF(AND(N451=$H$2*1,MAX(O$64:O451)=MAX(P$64:P451)),MAX(O$64:O451)+1,""),"")</f>
        <v/>
      </c>
      <c r="P452" s="91" t="str">
        <f>IFERROR(IF(MOD(MAX(Q$64:Q452),10*MAX(O$64:O452))&lt;=2,IF(AND(F451/INDEX($F$64:$F452,MATCH(MAX(O$64:O452),O$64:O452,0)-1)&lt;(1-$P$2),MAX(O$64:O452)&gt;MAX(P$64:P451)),MAX(O$64:O452),""),IF(AND($F451/INDEX($F$64:$F452,MATCH(MAX(Q$64:Q452),Q$64:Q452,0)-1)&lt;(1-$P$2),MAX(O$64:O452)&gt;MAX(P$64:P451)),MAX(O$64:O452),"")),"")</f>
        <v/>
      </c>
      <c r="Q452" s="91" t="str">
        <f>IFERROR(IF(E452="","",IF(O452&lt;&gt;"",MAX(O$64:O452)*10+1,IF(AND($F451/INDEX($F$64:$F452,MATCH(MAX(Q$64:Q451),Q$64:Q451,0)-1)&gt;(1+$O$2),MAX(O$64:O452)&gt;MAX(P$64:P451)),MAX(Q$64:Q451)+1,""))),"")</f>
        <v/>
      </c>
    </row>
    <row r="453" spans="1:17" x14ac:dyDescent="0.2">
      <c r="A453" s="13">
        <f>HLOOKUP($E$2,历史数据!$V$3:$AE$5000,ROW(A451),)</f>
        <v>82900</v>
      </c>
      <c r="B453" s="41">
        <v>37124</v>
      </c>
      <c r="C453" s="100">
        <f>IFERROR(IF(A453&lt;&gt;0,MAX($C$4:C452)+1,""),"")</f>
        <v>447</v>
      </c>
      <c r="D453" s="100"/>
      <c r="E453" s="99">
        <f t="shared" si="66"/>
        <v>37126</v>
      </c>
      <c r="F453" s="101">
        <f>IFERROR(VLOOKUP(E453,历史数据!AH:AJ,3,),"")</f>
        <v>21.346397444844399</v>
      </c>
      <c r="G453" s="101">
        <f t="shared" si="67"/>
        <v>22.360291846802621</v>
      </c>
      <c r="H453" s="105">
        <f t="shared" si="68"/>
        <v>-1.6953501787579928E-3</v>
      </c>
      <c r="I453" s="101">
        <f>IFERROR(VLOOKUP(E453,历史数据!AH:AJ,2,),"")</f>
        <v>21.0466617053868</v>
      </c>
      <c r="J453" s="104">
        <f t="shared" si="69"/>
        <v>0</v>
      </c>
      <c r="K453" s="104" t="str">
        <f>IFERROR(IF(AND(J452=$H$2*1,MAX(K$64:K452)=MAX(L$64:L452)),MAX(K$64:K452)+1,""),"")</f>
        <v/>
      </c>
      <c r="L453" s="104" t="str">
        <f>IFERROR(IF(AND($F452/INDEX($F$64:$F453,MATCH(MAX(M$64:M453),M$64:M453,0)-1)&lt;(1-$P$2),MAX(K$64:K453)&gt;MAX(L$64:L452)),MAX(K$64:K453),""),"")</f>
        <v/>
      </c>
      <c r="M453" s="104" t="str">
        <f>IFERROR(IF(E453="","",IF(K453&lt;&gt;"",MAX(M$64:M452)+1,IF(AND($F452/INDEX($F$64:$F453,MATCH(MAX(M$64:M452),M$64:M452,0)-1)&gt;(1+$O$2),MAX(K$64:K453)&gt;MAX(L$64:L452)),MAX(M$64:M452)+1,""))),"")</f>
        <v/>
      </c>
      <c r="N453" s="91">
        <f t="shared" si="70"/>
        <v>0</v>
      </c>
      <c r="O453" s="91" t="str">
        <f>IFERROR(IF(AND(N452=$H$2*1,MAX(O$64:O452)=MAX(P$64:P452)),MAX(O$64:O452)+1,""),"")</f>
        <v/>
      </c>
      <c r="P453" s="91" t="str">
        <f>IFERROR(IF(MOD(MAX(Q$64:Q453),10*MAX(O$64:O453))&lt;=2,IF(AND(F452/INDEX($F$64:$F453,MATCH(MAX(O$64:O453),O$64:O453,0)-1)&lt;(1-$P$2),MAX(O$64:O453)&gt;MAX(P$64:P452)),MAX(O$64:O453),""),IF(AND($F452/INDEX($F$64:$F453,MATCH(MAX(Q$64:Q453),Q$64:Q453,0)-1)&lt;(1-$P$2),MAX(O$64:O453)&gt;MAX(P$64:P452)),MAX(O$64:O453),"")),"")</f>
        <v/>
      </c>
      <c r="Q453" s="91" t="str">
        <f>IFERROR(IF(E453="","",IF(O453&lt;&gt;"",MAX(O$64:O453)*10+1,IF(AND($F452/INDEX($F$64:$F453,MATCH(MAX(Q$64:Q452),Q$64:Q452,0)-1)&gt;(1+$O$2),MAX(O$64:O453)&gt;MAX(P$64:P452)),MAX(Q$64:Q452)+1,""))),"")</f>
        <v/>
      </c>
    </row>
    <row r="454" spans="1:17" x14ac:dyDescent="0.2">
      <c r="A454" s="13">
        <f>HLOOKUP($E$2,历史数据!$V$3:$AE$5000,ROW(A452),)</f>
        <v>234131</v>
      </c>
      <c r="B454" s="41">
        <v>37125</v>
      </c>
      <c r="C454" s="100">
        <f>IFERROR(IF(A454&lt;&gt;0,MAX($C$4:C453)+1,""),"")</f>
        <v>448</v>
      </c>
      <c r="D454" s="100"/>
      <c r="E454" s="99">
        <f t="shared" ref="E454:E517" si="71">IFERROR(INDEX(B:B,MATCH(ROW(A450),C:C,0)),"")</f>
        <v>37127</v>
      </c>
      <c r="F454" s="101">
        <f>IFERROR(VLOOKUP(E454,历史数据!AH:AJ,3,),"")</f>
        <v>21.242141535467798</v>
      </c>
      <c r="G454" s="101">
        <f t="shared" si="67"/>
        <v>22.306286929923367</v>
      </c>
      <c r="H454" s="105">
        <f t="shared" si="68"/>
        <v>-2.4152152060116228E-3</v>
      </c>
      <c r="I454" s="101">
        <f>IFERROR(VLOOKUP(E454,历史数据!AH:AJ,2,),"")</f>
        <v>21.372461422188501</v>
      </c>
      <c r="J454" s="104">
        <f t="shared" si="69"/>
        <v>0</v>
      </c>
      <c r="K454" s="104" t="str">
        <f>IFERROR(IF(AND(J453=$H$2*1,MAX(K$64:K453)=MAX(L$64:L453)),MAX(K$64:K453)+1,""),"")</f>
        <v/>
      </c>
      <c r="L454" s="104" t="str">
        <f>IFERROR(IF(AND($F453/INDEX($F$64:$F454,MATCH(MAX(M$64:M454),M$64:M454,0)-1)&lt;(1-$P$2),MAX(K$64:K454)&gt;MAX(L$64:L453)),MAX(K$64:K454),""),"")</f>
        <v/>
      </c>
      <c r="M454" s="104" t="str">
        <f>IFERROR(IF(E454="","",IF(K454&lt;&gt;"",MAX(M$64:M453)+1,IF(AND($F453/INDEX($F$64:$F454,MATCH(MAX(M$64:M453),M$64:M453,0)-1)&gt;(1+$O$2),MAX(K$64:K454)&gt;MAX(L$64:L453)),MAX(M$64:M453)+1,""))),"")</f>
        <v/>
      </c>
      <c r="N454" s="91">
        <f t="shared" si="70"/>
        <v>0</v>
      </c>
      <c r="O454" s="91" t="str">
        <f>IFERROR(IF(AND(N453=$H$2*1,MAX(O$64:O453)=MAX(P$64:P453)),MAX(O$64:O453)+1,""),"")</f>
        <v/>
      </c>
      <c r="P454" s="91" t="str">
        <f>IFERROR(IF(MOD(MAX(Q$64:Q454),10*MAX(O$64:O454))&lt;=2,IF(AND(F453/INDEX($F$64:$F454,MATCH(MAX(O$64:O454),O$64:O454,0)-1)&lt;(1-$P$2),MAX(O$64:O454)&gt;MAX(P$64:P453)),MAX(O$64:O454),""),IF(AND($F453/INDEX($F$64:$F454,MATCH(MAX(Q$64:Q454),Q$64:Q454,0)-1)&lt;(1-$P$2),MAX(O$64:O454)&gt;MAX(P$64:P453)),MAX(O$64:O454),"")),"")</f>
        <v/>
      </c>
      <c r="Q454" s="91" t="str">
        <f>IFERROR(IF(E454="","",IF(O454&lt;&gt;"",MAX(O$64:O454)*10+1,IF(AND($F453/INDEX($F$64:$F454,MATCH(MAX(Q$64:Q453),Q$64:Q453,0)-1)&gt;(1+$O$2),MAX(O$64:O454)&gt;MAX(P$64:P453)),MAX(Q$64:Q453)+1,""))),"")</f>
        <v/>
      </c>
    </row>
    <row r="455" spans="1:17" x14ac:dyDescent="0.2">
      <c r="A455" s="13">
        <f>HLOOKUP($E$2,历史数据!$V$3:$AE$5000,ROW(A453),)</f>
        <v>276620</v>
      </c>
      <c r="B455" s="41">
        <v>37126</v>
      </c>
      <c r="C455" s="100">
        <f>IFERROR(IF(A455&lt;&gt;0,MAX($C$4:C454)+1,""),"")</f>
        <v>449</v>
      </c>
      <c r="D455" s="100"/>
      <c r="E455" s="99">
        <f t="shared" si="71"/>
        <v>37130</v>
      </c>
      <c r="F455" s="101">
        <f>IFERROR(VLOOKUP(E455,历史数据!AH:AJ,3,),"")</f>
        <v>20.5905421018645</v>
      </c>
      <c r="G455" s="101">
        <f t="shared" si="67"/>
        <v>22.239256201841076</v>
      </c>
      <c r="H455" s="105">
        <f t="shared" si="68"/>
        <v>-3.0050150566461875E-3</v>
      </c>
      <c r="I455" s="101">
        <f>IFERROR(VLOOKUP(E455,历史数据!AH:AJ,2,),"")</f>
        <v>20.5905421018645</v>
      </c>
      <c r="J455" s="104">
        <f t="shared" si="69"/>
        <v>0</v>
      </c>
      <c r="K455" s="104" t="str">
        <f>IFERROR(IF(AND(J454=$H$2*1,MAX(K$64:K454)=MAX(L$64:L454)),MAX(K$64:K454)+1,""),"")</f>
        <v/>
      </c>
      <c r="L455" s="104" t="str">
        <f>IFERROR(IF(AND($F454/INDEX($F$64:$F455,MATCH(MAX(M$64:M455),M$64:M455,0)-1)&lt;(1-$P$2),MAX(K$64:K455)&gt;MAX(L$64:L454)),MAX(K$64:K455),""),"")</f>
        <v/>
      </c>
      <c r="M455" s="104" t="str">
        <f>IFERROR(IF(E455="","",IF(K455&lt;&gt;"",MAX(M$64:M454)+1,IF(AND($F454/INDEX($F$64:$F455,MATCH(MAX(M$64:M454),M$64:M454,0)-1)&gt;(1+$O$2),MAX(K$64:K455)&gt;MAX(L$64:L454)),MAX(M$64:M454)+1,""))),"")</f>
        <v/>
      </c>
      <c r="N455" s="91">
        <f t="shared" si="70"/>
        <v>0</v>
      </c>
      <c r="O455" s="91" t="str">
        <f>IFERROR(IF(AND(N454=$H$2*1,MAX(O$64:O454)=MAX(P$64:P454)),MAX(O$64:O454)+1,""),"")</f>
        <v/>
      </c>
      <c r="P455" s="91" t="str">
        <f>IFERROR(IF(MOD(MAX(Q$64:Q455),10*MAX(O$64:O455))&lt;=2,IF(AND(F454/INDEX($F$64:$F455,MATCH(MAX(O$64:O455),O$64:O455,0)-1)&lt;(1-$P$2),MAX(O$64:O455)&gt;MAX(P$64:P454)),MAX(O$64:O455),""),IF(AND($F454/INDEX($F$64:$F455,MATCH(MAX(Q$64:Q455),Q$64:Q455,0)-1)&lt;(1-$P$2),MAX(O$64:O455)&gt;MAX(P$64:P454)),MAX(O$64:O455),"")),"")</f>
        <v/>
      </c>
      <c r="Q455" s="91" t="str">
        <f>IFERROR(IF(E455="","",IF(O455&lt;&gt;"",MAX(O$64:O455)*10+1,IF(AND($F454/INDEX($F$64:$F455,MATCH(MAX(Q$64:Q454),Q$64:Q454,0)-1)&gt;(1+$O$2),MAX(O$64:O455)&gt;MAX(P$64:P454)),MAX(Q$64:Q454)+1,""))),"")</f>
        <v/>
      </c>
    </row>
    <row r="456" spans="1:17" x14ac:dyDescent="0.2">
      <c r="A456" s="13">
        <f>HLOOKUP($E$2,历史数据!$V$3:$AE$5000,ROW(A454),)</f>
        <v>165992</v>
      </c>
      <c r="B456" s="41">
        <v>37127</v>
      </c>
      <c r="C456" s="100">
        <f>IFERROR(IF(A456&lt;&gt;0,MAX($C$4:C455)+1,""),"")</f>
        <v>450</v>
      </c>
      <c r="D456" s="100"/>
      <c r="E456" s="99">
        <f t="shared" si="71"/>
        <v>37131</v>
      </c>
      <c r="F456" s="101">
        <f>IFERROR(VLOOKUP(E456,历史数据!AH:AJ,3,),"")</f>
        <v>21.0466617053868</v>
      </c>
      <c r="G456" s="101">
        <f t="shared" si="67"/>
        <v>22.183076198115291</v>
      </c>
      <c r="H456" s="105">
        <f t="shared" si="68"/>
        <v>-2.5261637896475397E-3</v>
      </c>
      <c r="I456" s="101">
        <f>IFERROR(VLOOKUP(E456,历史数据!AH:AJ,2,),"")</f>
        <v>20.759957954601401</v>
      </c>
      <c r="J456" s="104">
        <f t="shared" si="69"/>
        <v>0</v>
      </c>
      <c r="K456" s="104" t="str">
        <f>IFERROR(IF(AND(J455=$H$2*1,MAX(K$64:K455)=MAX(L$64:L455)),MAX(K$64:K455)+1,""),"")</f>
        <v/>
      </c>
      <c r="L456" s="104" t="str">
        <f>IFERROR(IF(AND($F455/INDEX($F$64:$F456,MATCH(MAX(M$64:M456),M$64:M456,0)-1)&lt;(1-$P$2),MAX(K$64:K456)&gt;MAX(L$64:L455)),MAX(K$64:K456),""),"")</f>
        <v/>
      </c>
      <c r="M456" s="104" t="str">
        <f>IFERROR(IF(E456="","",IF(K456&lt;&gt;"",MAX(M$64:M455)+1,IF(AND($F455/INDEX($F$64:$F456,MATCH(MAX(M$64:M455),M$64:M455,0)-1)&gt;(1+$O$2),MAX(K$64:K456)&gt;MAX(L$64:L455)),MAX(M$64:M455)+1,""))),"")</f>
        <v/>
      </c>
      <c r="N456" s="91">
        <f t="shared" si="70"/>
        <v>0</v>
      </c>
      <c r="O456" s="91" t="str">
        <f>IFERROR(IF(AND(N455=$H$2*1,MAX(O$64:O455)=MAX(P$64:P455)),MAX(O$64:O455)+1,""),"")</f>
        <v/>
      </c>
      <c r="P456" s="91" t="str">
        <f>IFERROR(IF(MOD(MAX(Q$64:Q456),10*MAX(O$64:O456))&lt;=2,IF(AND(F455/INDEX($F$64:$F456,MATCH(MAX(O$64:O456),O$64:O456,0)-1)&lt;(1-$P$2),MAX(O$64:O456)&gt;MAX(P$64:P455)),MAX(O$64:O456),""),IF(AND($F455/INDEX($F$64:$F456,MATCH(MAX(Q$64:Q456),Q$64:Q456,0)-1)&lt;(1-$P$2),MAX(O$64:O456)&gt;MAX(P$64:P455)),MAX(O$64:O456),"")),"")</f>
        <v/>
      </c>
      <c r="Q456" s="91" t="str">
        <f>IFERROR(IF(E456="","",IF(O456&lt;&gt;"",MAX(O$64:O456)*10+1,IF(AND($F455/INDEX($F$64:$F456,MATCH(MAX(Q$64:Q455),Q$64:Q455,0)-1)&gt;(1+$O$2),MAX(O$64:O456)&gt;MAX(P$64:P455)),MAX(Q$64:Q455)+1,""))),"")</f>
        <v/>
      </c>
    </row>
    <row r="457" spans="1:17" x14ac:dyDescent="0.2">
      <c r="A457" s="13">
        <f>HLOOKUP($E$2,历史数据!$V$3:$AE$5000,ROW(A455),)</f>
        <v>305914</v>
      </c>
      <c r="B457" s="41">
        <v>37130</v>
      </c>
      <c r="C457" s="100">
        <f>IFERROR(IF(A457&lt;&gt;0,MAX($C$4:C456)+1,""),"")</f>
        <v>451</v>
      </c>
      <c r="D457" s="100"/>
      <c r="E457" s="99">
        <f t="shared" si="71"/>
        <v>37132</v>
      </c>
      <c r="F457" s="101">
        <f>IFERROR(VLOOKUP(E457,历史数据!AH:AJ,3,),"")</f>
        <v>21.463685342893001</v>
      </c>
      <c r="G457" s="101">
        <f t="shared" si="67"/>
        <v>22.135795826926614</v>
      </c>
      <c r="H457" s="105">
        <f t="shared" si="68"/>
        <v>-2.1313712654826844E-3</v>
      </c>
      <c r="I457" s="101">
        <f>IFERROR(VLOOKUP(E457,历史数据!AH:AJ,2,),"")</f>
        <v>21.111821648747199</v>
      </c>
      <c r="J457" s="104">
        <f t="shared" si="69"/>
        <v>0</v>
      </c>
      <c r="K457" s="104" t="str">
        <f>IFERROR(IF(AND(J456=$H$2*1,MAX(K$64:K456)=MAX(L$64:L456)),MAX(K$64:K456)+1,""),"")</f>
        <v/>
      </c>
      <c r="L457" s="104" t="str">
        <f>IFERROR(IF(AND($F456/INDEX($F$64:$F457,MATCH(MAX(M$64:M457),M$64:M457,0)-1)&lt;(1-$P$2),MAX(K$64:K457)&gt;MAX(L$64:L456)),MAX(K$64:K457),""),"")</f>
        <v/>
      </c>
      <c r="M457" s="104" t="str">
        <f>IFERROR(IF(E457="","",IF(K457&lt;&gt;"",MAX(M$64:M456)+1,IF(AND($F456/INDEX($F$64:$F457,MATCH(MAX(M$64:M456),M$64:M456,0)-1)&gt;(1+$O$2),MAX(K$64:K457)&gt;MAX(L$64:L456)),MAX(M$64:M456)+1,""))),"")</f>
        <v/>
      </c>
      <c r="N457" s="91">
        <f t="shared" si="70"/>
        <v>0</v>
      </c>
      <c r="O457" s="91" t="str">
        <f>IFERROR(IF(AND(N456=$H$2*1,MAX(O$64:O456)=MAX(P$64:P456)),MAX(O$64:O456)+1,""),"")</f>
        <v/>
      </c>
      <c r="P457" s="91" t="str">
        <f>IFERROR(IF(MOD(MAX(Q$64:Q457),10*MAX(O$64:O457))&lt;=2,IF(AND(F456/INDEX($F$64:$F457,MATCH(MAX(O$64:O457),O$64:O457,0)-1)&lt;(1-$P$2),MAX(O$64:O457)&gt;MAX(P$64:P456)),MAX(O$64:O457),""),IF(AND($F456/INDEX($F$64:$F457,MATCH(MAX(Q$64:Q457),Q$64:Q457,0)-1)&lt;(1-$P$2),MAX(O$64:O457)&gt;MAX(P$64:P456)),MAX(O$64:O457),"")),"")</f>
        <v/>
      </c>
      <c r="Q457" s="91" t="str">
        <f>IFERROR(IF(E457="","",IF(O457&lt;&gt;"",MAX(O$64:O457)*10+1,IF(AND($F456/INDEX($F$64:$F457,MATCH(MAX(Q$64:Q456),Q$64:Q456,0)-1)&gt;(1+$O$2),MAX(O$64:O457)&gt;MAX(P$64:P456)),MAX(Q$64:Q456)+1,""))),"")</f>
        <v/>
      </c>
    </row>
    <row r="458" spans="1:17" x14ac:dyDescent="0.2">
      <c r="A458" s="13">
        <f>HLOOKUP($E$2,历史数据!$V$3:$AE$5000,ROW(A456),)</f>
        <v>184631</v>
      </c>
      <c r="B458" s="41">
        <v>37131</v>
      </c>
      <c r="C458" s="100">
        <f>IFERROR(IF(A458&lt;&gt;0,MAX($C$4:C457)+1,""),"")</f>
        <v>452</v>
      </c>
      <c r="D458" s="100"/>
      <c r="E458" s="99">
        <f t="shared" si="71"/>
        <v>37133</v>
      </c>
      <c r="F458" s="101">
        <f>IFERROR(VLOOKUP(E458,历史数据!AH:AJ,3,),"")</f>
        <v>21.476717331564998</v>
      </c>
      <c r="G458" s="101">
        <f t="shared" si="67"/>
        <v>22.095230117478081</v>
      </c>
      <c r="H458" s="105">
        <f t="shared" si="68"/>
        <v>-1.8325841892338213E-3</v>
      </c>
      <c r="I458" s="101">
        <f>IFERROR(VLOOKUP(E458,历史数据!AH:AJ,2,),"")</f>
        <v>21.463685342893001</v>
      </c>
      <c r="J458" s="104">
        <f t="shared" si="69"/>
        <v>0</v>
      </c>
      <c r="K458" s="104" t="str">
        <f>IFERROR(IF(AND(J457=$H$2*1,MAX(K$64:K457)=MAX(L$64:L457)),MAX(K$64:K457)+1,""),"")</f>
        <v/>
      </c>
      <c r="L458" s="104" t="str">
        <f>IFERROR(IF(AND($F457/INDEX($F$64:$F458,MATCH(MAX(M$64:M458),M$64:M458,0)-1)&lt;(1-$P$2),MAX(K$64:K458)&gt;MAX(L$64:L457)),MAX(K$64:K458),""),"")</f>
        <v/>
      </c>
      <c r="M458" s="104" t="str">
        <f>IFERROR(IF(E458="","",IF(K458&lt;&gt;"",MAX(M$64:M457)+1,IF(AND($F457/INDEX($F$64:$F458,MATCH(MAX(M$64:M457),M$64:M457,0)-1)&gt;(1+$O$2),MAX(K$64:K458)&gt;MAX(L$64:L457)),MAX(M$64:M457)+1,""))),"")</f>
        <v/>
      </c>
      <c r="N458" s="91">
        <f t="shared" si="70"/>
        <v>0</v>
      </c>
      <c r="O458" s="91" t="str">
        <f>IFERROR(IF(AND(N457=$H$2*1,MAX(O$64:O457)=MAX(P$64:P457)),MAX(O$64:O457)+1,""),"")</f>
        <v/>
      </c>
      <c r="P458" s="91" t="str">
        <f>IFERROR(IF(MOD(MAX(Q$64:Q458),10*MAX(O$64:O458))&lt;=2,IF(AND(F457/INDEX($F$64:$F458,MATCH(MAX(O$64:O458),O$64:O458,0)-1)&lt;(1-$P$2),MAX(O$64:O458)&gt;MAX(P$64:P457)),MAX(O$64:O458),""),IF(AND($F457/INDEX($F$64:$F458,MATCH(MAX(Q$64:Q458),Q$64:Q458,0)-1)&lt;(1-$P$2),MAX(O$64:O458)&gt;MAX(P$64:P457)),MAX(O$64:O458),"")),"")</f>
        <v/>
      </c>
      <c r="Q458" s="91" t="str">
        <f>IFERROR(IF(E458="","",IF(O458&lt;&gt;"",MAX(O$64:O458)*10+1,IF(AND($F457/INDEX($F$64:$F458,MATCH(MAX(Q$64:Q457),Q$64:Q457,0)-1)&gt;(1+$O$2),MAX(O$64:O458)&gt;MAX(P$64:P457)),MAX(Q$64:Q457)+1,""))),"")</f>
        <v/>
      </c>
    </row>
    <row r="459" spans="1:17" x14ac:dyDescent="0.2">
      <c r="A459" s="13">
        <f>HLOOKUP($E$2,历史数据!$V$3:$AE$5000,ROW(A457),)</f>
        <v>181200</v>
      </c>
      <c r="B459" s="41">
        <v>37132</v>
      </c>
      <c r="C459" s="100">
        <f>IFERROR(IF(A459&lt;&gt;0,MAX($C$4:C458)+1,""),"")</f>
        <v>453</v>
      </c>
      <c r="D459" s="100"/>
      <c r="E459" s="99">
        <f t="shared" si="71"/>
        <v>37134</v>
      </c>
      <c r="F459" s="101">
        <f>IFERROR(VLOOKUP(E459,历史数据!AH:AJ,3,),"")</f>
        <v>21.372461422188501</v>
      </c>
      <c r="G459" s="101">
        <f t="shared" si="67"/>
        <v>22.058341361147384</v>
      </c>
      <c r="H459" s="105">
        <f t="shared" si="68"/>
        <v>-1.6695348332903537E-3</v>
      </c>
      <c r="I459" s="101">
        <f>IFERROR(VLOOKUP(E459,历史数据!AH:AJ,2,),"")</f>
        <v>21.528845286253301</v>
      </c>
      <c r="J459" s="104">
        <f t="shared" si="69"/>
        <v>0</v>
      </c>
      <c r="K459" s="104" t="str">
        <f>IFERROR(IF(AND(J458=$H$2*1,MAX(K$64:K458)=MAX(L$64:L458)),MAX(K$64:K458)+1,""),"")</f>
        <v/>
      </c>
      <c r="L459" s="104" t="str">
        <f>IFERROR(IF(AND($F458/INDEX($F$64:$F459,MATCH(MAX(M$64:M459),M$64:M459,0)-1)&lt;(1-$P$2),MAX(K$64:K459)&gt;MAX(L$64:L458)),MAX(K$64:K459),""),"")</f>
        <v/>
      </c>
      <c r="M459" s="104" t="str">
        <f>IFERROR(IF(E459="","",IF(K459&lt;&gt;"",MAX(M$64:M458)+1,IF(AND($F458/INDEX($F$64:$F459,MATCH(MAX(M$64:M458),M$64:M458,0)-1)&gt;(1+$O$2),MAX(K$64:K459)&gt;MAX(L$64:L458)),MAX(M$64:M458)+1,""))),"")</f>
        <v/>
      </c>
      <c r="N459" s="91">
        <f t="shared" si="70"/>
        <v>0</v>
      </c>
      <c r="O459" s="91" t="str">
        <f>IFERROR(IF(AND(N458=$H$2*1,MAX(O$64:O458)=MAX(P$64:P458)),MAX(O$64:O458)+1,""),"")</f>
        <v/>
      </c>
      <c r="P459" s="91" t="str">
        <f>IFERROR(IF(MOD(MAX(Q$64:Q459),10*MAX(O$64:O459))&lt;=2,IF(AND(F458/INDEX($F$64:$F459,MATCH(MAX(O$64:O459),O$64:O459,0)-1)&lt;(1-$P$2),MAX(O$64:O459)&gt;MAX(P$64:P458)),MAX(O$64:O459),""),IF(AND($F458/INDEX($F$64:$F459,MATCH(MAX(Q$64:Q459),Q$64:Q459,0)-1)&lt;(1-$P$2),MAX(O$64:O459)&gt;MAX(P$64:P458)),MAX(O$64:O459),"")),"")</f>
        <v/>
      </c>
      <c r="Q459" s="91" t="str">
        <f>IFERROR(IF(E459="","",IF(O459&lt;&gt;"",MAX(O$64:O459)*10+1,IF(AND($F458/INDEX($F$64:$F459,MATCH(MAX(Q$64:Q458),Q$64:Q458,0)-1)&gt;(1+$O$2),MAX(O$64:O459)&gt;MAX(P$64:P458)),MAX(Q$64:Q458)+1,""))),"")</f>
        <v/>
      </c>
    </row>
    <row r="460" spans="1:17" x14ac:dyDescent="0.2">
      <c r="A460" s="13">
        <f>HLOOKUP($E$2,历史数据!$V$3:$AE$5000,ROW(A458),)</f>
        <v>244187</v>
      </c>
      <c r="B460" s="41">
        <v>37133</v>
      </c>
      <c r="C460" s="100">
        <f>IFERROR(IF(A460&lt;&gt;0,MAX($C$4:C459)+1,""),"")</f>
        <v>454</v>
      </c>
      <c r="D460" s="100"/>
      <c r="E460" s="99">
        <f t="shared" si="71"/>
        <v>37137</v>
      </c>
      <c r="F460" s="101">
        <f>IFERROR(VLOOKUP(E460,历史数据!AH:AJ,3,),"")</f>
        <v>21.2942694901561</v>
      </c>
      <c r="G460" s="101">
        <f t="shared" si="67"/>
        <v>22.023398136913947</v>
      </c>
      <c r="H460" s="105">
        <f t="shared" si="68"/>
        <v>-1.5841274582405473E-3</v>
      </c>
      <c r="I460" s="101">
        <f>IFERROR(VLOOKUP(E460,历史数据!AH:AJ,2,),"")</f>
        <v>21.372461422188501</v>
      </c>
      <c r="J460" s="104">
        <f t="shared" si="69"/>
        <v>0</v>
      </c>
      <c r="K460" s="104" t="str">
        <f>IFERROR(IF(AND(J459=$H$2*1,MAX(K$64:K459)=MAX(L$64:L459)),MAX(K$64:K459)+1,""),"")</f>
        <v/>
      </c>
      <c r="L460" s="104" t="str">
        <f>IFERROR(IF(AND($F459/INDEX($F$64:$F460,MATCH(MAX(M$64:M460),M$64:M460,0)-1)&lt;(1-$P$2),MAX(K$64:K460)&gt;MAX(L$64:L459)),MAX(K$64:K460),""),"")</f>
        <v/>
      </c>
      <c r="M460" s="104" t="str">
        <f>IFERROR(IF(E460="","",IF(K460&lt;&gt;"",MAX(M$64:M459)+1,IF(AND($F459/INDEX($F$64:$F460,MATCH(MAX(M$64:M459),M$64:M459,0)-1)&gt;(1+$O$2),MAX(K$64:K460)&gt;MAX(L$64:L459)),MAX(M$64:M459)+1,""))),"")</f>
        <v/>
      </c>
      <c r="N460" s="91">
        <f t="shared" si="70"/>
        <v>0</v>
      </c>
      <c r="O460" s="91" t="str">
        <f>IFERROR(IF(AND(N459=$H$2*1,MAX(O$64:O459)=MAX(P$64:P459)),MAX(O$64:O459)+1,""),"")</f>
        <v/>
      </c>
      <c r="P460" s="91" t="str">
        <f>IFERROR(IF(MOD(MAX(Q$64:Q460),10*MAX(O$64:O460))&lt;=2,IF(AND(F459/INDEX($F$64:$F460,MATCH(MAX(O$64:O460),O$64:O460,0)-1)&lt;(1-$P$2),MAX(O$64:O460)&gt;MAX(P$64:P459)),MAX(O$64:O460),""),IF(AND($F459/INDEX($F$64:$F460,MATCH(MAX(Q$64:Q460),Q$64:Q460,0)-1)&lt;(1-$P$2),MAX(O$64:O460)&gt;MAX(P$64:P459)),MAX(O$64:O460),"")),"")</f>
        <v/>
      </c>
      <c r="Q460" s="91" t="str">
        <f>IFERROR(IF(E460="","",IF(O460&lt;&gt;"",MAX(O$64:O460)*10+1,IF(AND($F459/INDEX($F$64:$F460,MATCH(MAX(Q$64:Q459),Q$64:Q459,0)-1)&gt;(1+$O$2),MAX(O$64:O460)&gt;MAX(P$64:P459)),MAX(Q$64:Q459)+1,""))),"")</f>
        <v/>
      </c>
    </row>
    <row r="461" spans="1:17" x14ac:dyDescent="0.2">
      <c r="A461" s="13">
        <f>HLOOKUP($E$2,历史数据!$V$3:$AE$5000,ROW(A459),)</f>
        <v>86900</v>
      </c>
      <c r="B461" s="41">
        <v>37134</v>
      </c>
      <c r="C461" s="100">
        <f>IFERROR(IF(A461&lt;&gt;0,MAX($C$4:C460)+1,""),"")</f>
        <v>455</v>
      </c>
      <c r="D461" s="100"/>
      <c r="E461" s="99">
        <f t="shared" si="71"/>
        <v>37138</v>
      </c>
      <c r="F461" s="101">
        <f>IFERROR(VLOOKUP(E461,历史数据!AH:AJ,3,),"")</f>
        <v>21.698261138990201</v>
      </c>
      <c r="G461" s="101">
        <f t="shared" si="67"/>
        <v>21.986957988384425</v>
      </c>
      <c r="H461" s="105">
        <f t="shared" si="68"/>
        <v>-1.6546106238003455E-3</v>
      </c>
      <c r="I461" s="101">
        <f>IFERROR(VLOOKUP(E461,历史数据!AH:AJ,2,),"")</f>
        <v>21.372461422188501</v>
      </c>
      <c r="J461" s="104">
        <f t="shared" si="69"/>
        <v>0</v>
      </c>
      <c r="K461" s="104" t="str">
        <f>IFERROR(IF(AND(J460=$H$2*1,MAX(K$64:K460)=MAX(L$64:L460)),MAX(K$64:K460)+1,""),"")</f>
        <v/>
      </c>
      <c r="L461" s="104" t="str">
        <f>IFERROR(IF(AND($F460/INDEX($F$64:$F461,MATCH(MAX(M$64:M461),M$64:M461,0)-1)&lt;(1-$P$2),MAX(K$64:K461)&gt;MAX(L$64:L460)),MAX(K$64:K461),""),"")</f>
        <v/>
      </c>
      <c r="M461" s="104" t="str">
        <f>IFERROR(IF(E461="","",IF(K461&lt;&gt;"",MAX(M$64:M460)+1,IF(AND($F460/INDEX($F$64:$F461,MATCH(MAX(M$64:M460),M$64:M460,0)-1)&gt;(1+$O$2),MAX(K$64:K461)&gt;MAX(L$64:L460)),MAX(M$64:M460)+1,""))),"")</f>
        <v/>
      </c>
      <c r="N461" s="91">
        <f t="shared" si="70"/>
        <v>0</v>
      </c>
      <c r="O461" s="91" t="str">
        <f>IFERROR(IF(AND(N460=$H$2*1,MAX(O$64:O460)=MAX(P$64:P460)),MAX(O$64:O460)+1,""),"")</f>
        <v/>
      </c>
      <c r="P461" s="91" t="str">
        <f>IFERROR(IF(MOD(MAX(Q$64:Q461),10*MAX(O$64:O461))&lt;=2,IF(AND(F460/INDEX($F$64:$F461,MATCH(MAX(O$64:O461),O$64:O461,0)-1)&lt;(1-$P$2),MAX(O$64:O461)&gt;MAX(P$64:P460)),MAX(O$64:O461),""),IF(AND($F460/INDEX($F$64:$F461,MATCH(MAX(Q$64:Q461),Q$64:Q461,0)-1)&lt;(1-$P$2),MAX(O$64:O461)&gt;MAX(P$64:P460)),MAX(O$64:O461),"")),"")</f>
        <v/>
      </c>
      <c r="Q461" s="91" t="str">
        <f>IFERROR(IF(E461="","",IF(O461&lt;&gt;"",MAX(O$64:O461)*10+1,IF(AND($F460/INDEX($F$64:$F461,MATCH(MAX(Q$64:Q460),Q$64:Q460,0)-1)&gt;(1+$O$2),MAX(O$64:O461)&gt;MAX(P$64:P460)),MAX(Q$64:Q460)+1,""))),"")</f>
        <v/>
      </c>
    </row>
    <row r="462" spans="1:17" x14ac:dyDescent="0.2">
      <c r="A462" s="13">
        <f>HLOOKUP($E$2,历史数据!$V$3:$AE$5000,ROW(A460),)</f>
        <v>124088</v>
      </c>
      <c r="B462" s="41">
        <v>37137</v>
      </c>
      <c r="C462" s="100">
        <f>IFERROR(IF(A462&lt;&gt;0,MAX($C$4:C461)+1,""),"")</f>
        <v>456</v>
      </c>
      <c r="D462" s="100"/>
      <c r="E462" s="99">
        <f t="shared" si="71"/>
        <v>37139</v>
      </c>
      <c r="F462" s="101">
        <f>IFERROR(VLOOKUP(E462,历史数据!AH:AJ,3,),"")</f>
        <v>21.672197161646</v>
      </c>
      <c r="G462" s="101">
        <f t="shared" si="67"/>
        <v>21.948783947846714</v>
      </c>
      <c r="H462" s="105">
        <f t="shared" si="68"/>
        <v>-1.7362129203084553E-3</v>
      </c>
      <c r="I462" s="101">
        <f>IFERROR(VLOOKUP(E462,历史数据!AH:AJ,2,),"")</f>
        <v>21.698261138990201</v>
      </c>
      <c r="J462" s="104">
        <f t="shared" si="69"/>
        <v>0</v>
      </c>
      <c r="K462" s="104" t="str">
        <f>IFERROR(IF(AND(J461=$H$2*1,MAX(K$64:K461)=MAX(L$64:L461)),MAX(K$64:K461)+1,""),"")</f>
        <v/>
      </c>
      <c r="L462" s="104" t="str">
        <f>IFERROR(IF(AND($F461/INDEX($F$64:$F462,MATCH(MAX(M$64:M462),M$64:M462,0)-1)&lt;(1-$P$2),MAX(K$64:K462)&gt;MAX(L$64:L461)),MAX(K$64:K462),""),"")</f>
        <v/>
      </c>
      <c r="M462" s="104" t="str">
        <f>IFERROR(IF(E462="","",IF(K462&lt;&gt;"",MAX(M$64:M461)+1,IF(AND($F461/INDEX($F$64:$F462,MATCH(MAX(M$64:M461),M$64:M461,0)-1)&gt;(1+$O$2),MAX(K$64:K462)&gt;MAX(L$64:L461)),MAX(M$64:M461)+1,""))),"")</f>
        <v/>
      </c>
      <c r="N462" s="91">
        <f t="shared" si="70"/>
        <v>0</v>
      </c>
      <c r="O462" s="91" t="str">
        <f>IFERROR(IF(AND(N461=$H$2*1,MAX(O$64:O461)=MAX(P$64:P461)),MAX(O$64:O461)+1,""),"")</f>
        <v/>
      </c>
      <c r="P462" s="91" t="str">
        <f>IFERROR(IF(MOD(MAX(Q$64:Q462),10*MAX(O$64:O462))&lt;=2,IF(AND(F461/INDEX($F$64:$F462,MATCH(MAX(O$64:O462),O$64:O462,0)-1)&lt;(1-$P$2),MAX(O$64:O462)&gt;MAX(P$64:P461)),MAX(O$64:O462),""),IF(AND($F461/INDEX($F$64:$F462,MATCH(MAX(Q$64:Q462),Q$64:Q462,0)-1)&lt;(1-$P$2),MAX(O$64:O462)&gt;MAX(P$64:P461)),MAX(O$64:O462),"")),"")</f>
        <v/>
      </c>
      <c r="Q462" s="91" t="str">
        <f>IFERROR(IF(E462="","",IF(O462&lt;&gt;"",MAX(O$64:O462)*10+1,IF(AND($F461/INDEX($F$64:$F462,MATCH(MAX(Q$64:Q461),Q$64:Q461,0)-1)&gt;(1+$O$2),MAX(O$64:O462)&gt;MAX(P$64:P461)),MAX(Q$64:Q461)+1,""))),"")</f>
        <v/>
      </c>
    </row>
    <row r="463" spans="1:17" x14ac:dyDescent="0.2">
      <c r="A463" s="13">
        <f>HLOOKUP($E$2,历史数据!$V$3:$AE$5000,ROW(A461),)</f>
        <v>193641</v>
      </c>
      <c r="B463" s="41">
        <v>37138</v>
      </c>
      <c r="C463" s="100">
        <f>IFERROR(IF(A463&lt;&gt;0,MAX($C$4:C462)+1,""),"")</f>
        <v>457</v>
      </c>
      <c r="D463" s="100"/>
      <c r="E463" s="99">
        <f t="shared" si="71"/>
        <v>37140</v>
      </c>
      <c r="F463" s="101">
        <f>IFERROR(VLOOKUP(E463,历史数据!AH:AJ,3,),"")</f>
        <v>21.528845286253301</v>
      </c>
      <c r="G463" s="101">
        <f t="shared" si="67"/>
        <v>21.925330692465316</v>
      </c>
      <c r="H463" s="105">
        <f t="shared" si="68"/>
        <v>-1.068544637239377E-3</v>
      </c>
      <c r="I463" s="101">
        <f>IFERROR(VLOOKUP(E463,历史数据!AH:AJ,2,),"")</f>
        <v>21.698261138990201</v>
      </c>
      <c r="J463" s="104">
        <f t="shared" si="69"/>
        <v>0</v>
      </c>
      <c r="K463" s="104" t="str">
        <f>IFERROR(IF(AND(J462=$H$2*1,MAX(K$64:K462)=MAX(L$64:L462)),MAX(K$64:K462)+1,""),"")</f>
        <v/>
      </c>
      <c r="L463" s="104" t="str">
        <f>IFERROR(IF(AND($F462/INDEX($F$64:$F463,MATCH(MAX(M$64:M463),M$64:M463,0)-1)&lt;(1-$P$2),MAX(K$64:K463)&gt;MAX(L$64:L462)),MAX(K$64:K463),""),"")</f>
        <v/>
      </c>
      <c r="M463" s="104" t="str">
        <f>IFERROR(IF(E463="","",IF(K463&lt;&gt;"",MAX(M$64:M462)+1,IF(AND($F462/INDEX($F$64:$F463,MATCH(MAX(M$64:M462),M$64:M462,0)-1)&gt;(1+$O$2),MAX(K$64:K463)&gt;MAX(L$64:L462)),MAX(M$64:M462)+1,""))),"")</f>
        <v/>
      </c>
      <c r="N463" s="91">
        <f t="shared" si="70"/>
        <v>0</v>
      </c>
      <c r="O463" s="91" t="str">
        <f>IFERROR(IF(AND(N462=$H$2*1,MAX(O$64:O462)=MAX(P$64:P462)),MAX(O$64:O462)+1,""),"")</f>
        <v/>
      </c>
      <c r="P463" s="91" t="str">
        <f>IFERROR(IF(MOD(MAX(Q$64:Q463),10*MAX(O$64:O463))&lt;=2,IF(AND(F462/INDEX($F$64:$F463,MATCH(MAX(O$64:O463),O$64:O463,0)-1)&lt;(1-$P$2),MAX(O$64:O463)&gt;MAX(P$64:P462)),MAX(O$64:O463),""),IF(AND($F462/INDEX($F$64:$F463,MATCH(MAX(Q$64:Q463),Q$64:Q463,0)-1)&lt;(1-$P$2),MAX(O$64:O463)&gt;MAX(P$64:P462)),MAX(O$64:O463),"")),"")</f>
        <v/>
      </c>
      <c r="Q463" s="91" t="str">
        <f>IFERROR(IF(E463="","",IF(O463&lt;&gt;"",MAX(O$64:O463)*10+1,IF(AND($F462/INDEX($F$64:$F463,MATCH(MAX(Q$64:Q462),Q$64:Q462,0)-1)&gt;(1+$O$2),MAX(O$64:O463)&gt;MAX(P$64:P462)),MAX(Q$64:Q462)+1,""))),"")</f>
        <v/>
      </c>
    </row>
    <row r="464" spans="1:17" x14ac:dyDescent="0.2">
      <c r="A464" s="13">
        <f>HLOOKUP($E$2,历史数据!$V$3:$AE$5000,ROW(A462),)</f>
        <v>114300</v>
      </c>
      <c r="B464" s="41">
        <v>37139</v>
      </c>
      <c r="C464" s="100">
        <f>IFERROR(IF(A464&lt;&gt;0,MAX($C$4:C463)+1,""),"")</f>
        <v>458</v>
      </c>
      <c r="D464" s="100"/>
      <c r="E464" s="99">
        <f t="shared" si="71"/>
        <v>37141</v>
      </c>
      <c r="F464" s="101">
        <f>IFERROR(VLOOKUP(E464,历史数据!AH:AJ,3,),"")</f>
        <v>21.307301478828201</v>
      </c>
      <c r="G464" s="101">
        <f t="shared" si="67"/>
        <v>21.898185040293495</v>
      </c>
      <c r="H464" s="105">
        <f t="shared" si="68"/>
        <v>-1.2380954500791352E-3</v>
      </c>
      <c r="I464" s="101">
        <f>IFERROR(VLOOKUP(E464,历史数据!AH:AJ,2,),"")</f>
        <v>21.502781308909199</v>
      </c>
      <c r="J464" s="104">
        <f t="shared" si="69"/>
        <v>0</v>
      </c>
      <c r="K464" s="104" t="str">
        <f>IFERROR(IF(AND(J463=$H$2*1,MAX(K$64:K463)=MAX(L$64:L463)),MAX(K$64:K463)+1,""),"")</f>
        <v/>
      </c>
      <c r="L464" s="104" t="str">
        <f>IFERROR(IF(AND($F463/INDEX($F$64:$F464,MATCH(MAX(M$64:M464),M$64:M464,0)-1)&lt;(1-$P$2),MAX(K$64:K464)&gt;MAX(L$64:L463)),MAX(K$64:K464),""),"")</f>
        <v/>
      </c>
      <c r="M464" s="104" t="str">
        <f>IFERROR(IF(E464="","",IF(K464&lt;&gt;"",MAX(M$64:M463)+1,IF(AND($F463/INDEX($F$64:$F464,MATCH(MAX(M$64:M463),M$64:M463,0)-1)&gt;(1+$O$2),MAX(K$64:K464)&gt;MAX(L$64:L463)),MAX(M$64:M463)+1,""))),"")</f>
        <v/>
      </c>
      <c r="N464" s="91">
        <f t="shared" si="70"/>
        <v>0</v>
      </c>
      <c r="O464" s="91" t="str">
        <f>IFERROR(IF(AND(N463=$H$2*1,MAX(O$64:O463)=MAX(P$64:P463)),MAX(O$64:O463)+1,""),"")</f>
        <v/>
      </c>
      <c r="P464" s="91" t="str">
        <f>IFERROR(IF(MOD(MAX(Q$64:Q464),10*MAX(O$64:O464))&lt;=2,IF(AND(F463/INDEX($F$64:$F464,MATCH(MAX(O$64:O464),O$64:O464,0)-1)&lt;(1-$P$2),MAX(O$64:O464)&gt;MAX(P$64:P463)),MAX(O$64:O464),""),IF(AND($F463/INDEX($F$64:$F464,MATCH(MAX(Q$64:Q464),Q$64:Q464,0)-1)&lt;(1-$P$2),MAX(O$64:O464)&gt;MAX(P$64:P463)),MAX(O$64:O464),"")),"")</f>
        <v/>
      </c>
      <c r="Q464" s="91" t="str">
        <f>IFERROR(IF(E464="","",IF(O464&lt;&gt;"",MAX(O$64:O464)*10+1,IF(AND($F463/INDEX($F$64:$F464,MATCH(MAX(Q$64:Q463),Q$64:Q463,0)-1)&gt;(1+$O$2),MAX(O$64:O464)&gt;MAX(P$64:P463)),MAX(Q$64:Q463)+1,""))),"")</f>
        <v/>
      </c>
    </row>
    <row r="465" spans="1:17" x14ac:dyDescent="0.2">
      <c r="A465" s="13">
        <f>HLOOKUP($E$2,历史数据!$V$3:$AE$5000,ROW(A463),)</f>
        <v>135365</v>
      </c>
      <c r="B465" s="41">
        <v>37140</v>
      </c>
      <c r="C465" s="100">
        <f>IFERROR(IF(A465&lt;&gt;0,MAX($C$4:C464)+1,""),"")</f>
        <v>459</v>
      </c>
      <c r="D465" s="100"/>
      <c r="E465" s="99">
        <f t="shared" si="71"/>
        <v>37144</v>
      </c>
      <c r="F465" s="101">
        <f>IFERROR(VLOOKUP(E465,历史数据!AH:AJ,3,),"")</f>
        <v>21.620069206957801</v>
      </c>
      <c r="G465" s="101">
        <f t="shared" si="67"/>
        <v>21.891412928091359</v>
      </c>
      <c r="H465" s="105">
        <f t="shared" si="68"/>
        <v>-3.0925449710439423E-4</v>
      </c>
      <c r="I465" s="101">
        <f>IFERROR(VLOOKUP(E465,历史数据!AH:AJ,2,),"")</f>
        <v>21.242141535467798</v>
      </c>
      <c r="J465" s="104">
        <f t="shared" si="69"/>
        <v>0</v>
      </c>
      <c r="K465" s="104" t="str">
        <f>IFERROR(IF(AND(J464=$H$2*1,MAX(K$64:K464)=MAX(L$64:L464)),MAX(K$64:K464)+1,""),"")</f>
        <v/>
      </c>
      <c r="L465" s="104" t="str">
        <f>IFERROR(IF(AND($F464/INDEX($F$64:$F465,MATCH(MAX(M$64:M465),M$64:M465,0)-1)&lt;(1-$P$2),MAX(K$64:K465)&gt;MAX(L$64:L464)),MAX(K$64:K465),""),"")</f>
        <v/>
      </c>
      <c r="M465" s="104" t="str">
        <f>IFERROR(IF(E465="","",IF(K465&lt;&gt;"",MAX(M$64:M464)+1,IF(AND($F464/INDEX($F$64:$F465,MATCH(MAX(M$64:M464),M$64:M464,0)-1)&gt;(1+$O$2),MAX(K$64:K465)&gt;MAX(L$64:L464)),MAX(M$64:M464)+1,""))),"")</f>
        <v/>
      </c>
      <c r="N465" s="91">
        <f t="shared" si="70"/>
        <v>0</v>
      </c>
      <c r="O465" s="91" t="str">
        <f>IFERROR(IF(AND(N464=$H$2*1,MAX(O$64:O464)=MAX(P$64:P464)),MAX(O$64:O464)+1,""),"")</f>
        <v/>
      </c>
      <c r="P465" s="91" t="str">
        <f>IFERROR(IF(MOD(MAX(Q$64:Q465),10*MAX(O$64:O465))&lt;=2,IF(AND(F464/INDEX($F$64:$F465,MATCH(MAX(O$64:O465),O$64:O465,0)-1)&lt;(1-$P$2),MAX(O$64:O465)&gt;MAX(P$64:P464)),MAX(O$64:O465),""),IF(AND($F464/INDEX($F$64:$F465,MATCH(MAX(Q$64:Q465),Q$64:Q465,0)-1)&lt;(1-$P$2),MAX(O$64:O465)&gt;MAX(P$64:P464)),MAX(O$64:O465),"")),"")</f>
        <v/>
      </c>
      <c r="Q465" s="91" t="str">
        <f>IFERROR(IF(E465="","",IF(O465&lt;&gt;"",MAX(O$64:O465)*10+1,IF(AND($F464/INDEX($F$64:$F465,MATCH(MAX(Q$64:Q464),Q$64:Q464,0)-1)&gt;(1+$O$2),MAX(O$64:O465)&gt;MAX(P$64:P464)),MAX(Q$64:Q464)+1,""))),"")</f>
        <v/>
      </c>
    </row>
    <row r="466" spans="1:17" x14ac:dyDescent="0.2">
      <c r="A466" s="13">
        <f>HLOOKUP($E$2,历史数据!$V$3:$AE$5000,ROW(A464),)</f>
        <v>715571</v>
      </c>
      <c r="B466" s="41">
        <v>37141</v>
      </c>
      <c r="C466" s="100">
        <f>IFERROR(IF(A466&lt;&gt;0,MAX($C$4:C465)+1,""),"")</f>
        <v>460</v>
      </c>
      <c r="D466" s="100"/>
      <c r="E466" s="99">
        <f t="shared" si="71"/>
        <v>37145</v>
      </c>
      <c r="F466" s="101">
        <f>IFERROR(VLOOKUP(E466,历史数据!AH:AJ,3,),"")</f>
        <v>21.737357105006399</v>
      </c>
      <c r="G466" s="101">
        <f t="shared" si="67"/>
        <v>21.885945867997133</v>
      </c>
      <c r="H466" s="105">
        <f t="shared" si="68"/>
        <v>-2.4973536939731922E-4</v>
      </c>
      <c r="I466" s="101">
        <f>IFERROR(VLOOKUP(E466,历史数据!AH:AJ,2,),"")</f>
        <v>21.607037218285701</v>
      </c>
      <c r="J466" s="104">
        <f t="shared" si="69"/>
        <v>0</v>
      </c>
      <c r="K466" s="104" t="str">
        <f>IFERROR(IF(AND(J465=$H$2*1,MAX(K$64:K465)=MAX(L$64:L465)),MAX(K$64:K465)+1,""),"")</f>
        <v/>
      </c>
      <c r="L466" s="104" t="str">
        <f>IFERROR(IF(AND($F465/INDEX($F$64:$F466,MATCH(MAX(M$64:M466),M$64:M466,0)-1)&lt;(1-$P$2),MAX(K$64:K466)&gt;MAX(L$64:L465)),MAX(K$64:K466),""),"")</f>
        <v/>
      </c>
      <c r="M466" s="104" t="str">
        <f>IFERROR(IF(E466="","",IF(K466&lt;&gt;"",MAX(M$64:M465)+1,IF(AND($F465/INDEX($F$64:$F466,MATCH(MAX(M$64:M465),M$64:M465,0)-1)&gt;(1+$O$2),MAX(K$64:K466)&gt;MAX(L$64:L465)),MAX(M$64:M465)+1,""))),"")</f>
        <v/>
      </c>
      <c r="N466" s="91">
        <f t="shared" si="70"/>
        <v>0</v>
      </c>
      <c r="O466" s="91" t="str">
        <f>IFERROR(IF(AND(N465=$H$2*1,MAX(O$64:O465)=MAX(P$64:P465)),MAX(O$64:O465)+1,""),"")</f>
        <v/>
      </c>
      <c r="P466" s="91" t="str">
        <f>IFERROR(IF(MOD(MAX(Q$64:Q466),10*MAX(O$64:O466))&lt;=2,IF(AND(F465/INDEX($F$64:$F466,MATCH(MAX(O$64:O466),O$64:O466,0)-1)&lt;(1-$P$2),MAX(O$64:O466)&gt;MAX(P$64:P465)),MAX(O$64:O466),""),IF(AND($F465/INDEX($F$64:$F466,MATCH(MAX(Q$64:Q466),Q$64:Q466,0)-1)&lt;(1-$P$2),MAX(O$64:O466)&gt;MAX(P$64:P465)),MAX(O$64:O466),"")),"")</f>
        <v/>
      </c>
      <c r="Q466" s="91" t="str">
        <f>IFERROR(IF(E466="","",IF(O466&lt;&gt;"",MAX(O$64:O466)*10+1,IF(AND($F465/INDEX($F$64:$F466,MATCH(MAX(Q$64:Q465),Q$64:Q465,0)-1)&gt;(1+$O$2),MAX(O$64:O466)&gt;MAX(P$64:P465)),MAX(Q$64:Q465)+1,""))),"")</f>
        <v/>
      </c>
    </row>
    <row r="467" spans="1:17" x14ac:dyDescent="0.2">
      <c r="A467" s="13">
        <f>HLOOKUP($E$2,历史数据!$V$3:$AE$5000,ROW(A465),)</f>
        <v>222209</v>
      </c>
      <c r="B467" s="41">
        <v>37144</v>
      </c>
      <c r="C467" s="100">
        <f>IFERROR(IF(A467&lt;&gt;0,MAX($C$4:C466)+1,""),"")</f>
        <v>461</v>
      </c>
      <c r="D467" s="100"/>
      <c r="E467" s="99">
        <f t="shared" si="71"/>
        <v>37146</v>
      </c>
      <c r="F467" s="101">
        <f>IFERROR(VLOOKUP(E467,历史数据!AH:AJ,3,),"")</f>
        <v>21.4376213655488</v>
      </c>
      <c r="G467" s="101">
        <f t="shared" si="67"/>
        <v>21.877215868759663</v>
      </c>
      <c r="H467" s="105">
        <f t="shared" si="68"/>
        <v>-3.98886083796679E-4</v>
      </c>
      <c r="I467" s="101">
        <f>IFERROR(VLOOKUP(E467,历史数据!AH:AJ,2,),"")</f>
        <v>20.329902328423199</v>
      </c>
      <c r="J467" s="104">
        <f t="shared" si="69"/>
        <v>0</v>
      </c>
      <c r="K467" s="104" t="str">
        <f>IFERROR(IF(AND(J466=$H$2*1,MAX(K$64:K466)=MAX(L$64:L466)),MAX(K$64:K466)+1,""),"")</f>
        <v/>
      </c>
      <c r="L467" s="104" t="str">
        <f>IFERROR(IF(AND($F466/INDEX($F$64:$F467,MATCH(MAX(M$64:M467),M$64:M467,0)-1)&lt;(1-$P$2),MAX(K$64:K467)&gt;MAX(L$64:L466)),MAX(K$64:K467),""),"")</f>
        <v/>
      </c>
      <c r="M467" s="104" t="str">
        <f>IFERROR(IF(E467="","",IF(K467&lt;&gt;"",MAX(M$64:M466)+1,IF(AND($F466/INDEX($F$64:$F467,MATCH(MAX(M$64:M466),M$64:M466,0)-1)&gt;(1+$O$2),MAX(K$64:K467)&gt;MAX(L$64:L466)),MAX(M$64:M466)+1,""))),"")</f>
        <v/>
      </c>
      <c r="N467" s="91">
        <f t="shared" si="70"/>
        <v>0</v>
      </c>
      <c r="O467" s="91" t="str">
        <f>IFERROR(IF(AND(N466=$H$2*1,MAX(O$64:O466)=MAX(P$64:P466)),MAX(O$64:O466)+1,""),"")</f>
        <v/>
      </c>
      <c r="P467" s="91" t="str">
        <f>IFERROR(IF(MOD(MAX(Q$64:Q467),10*MAX(O$64:O467))&lt;=2,IF(AND(F466/INDEX($F$64:$F467,MATCH(MAX(O$64:O467),O$64:O467,0)-1)&lt;(1-$P$2),MAX(O$64:O467)&gt;MAX(P$64:P466)),MAX(O$64:O467),""),IF(AND($F466/INDEX($F$64:$F467,MATCH(MAX(Q$64:Q467),Q$64:Q467,0)-1)&lt;(1-$P$2),MAX(O$64:O467)&gt;MAX(P$64:P466)),MAX(O$64:O467),"")),"")</f>
        <v/>
      </c>
      <c r="Q467" s="91" t="str">
        <f>IFERROR(IF(E467="","",IF(O467&lt;&gt;"",MAX(O$64:O467)*10+1,IF(AND($F466/INDEX($F$64:$F467,MATCH(MAX(Q$64:Q466),Q$64:Q466,0)-1)&gt;(1+$O$2),MAX(O$64:O467)&gt;MAX(P$64:P466)),MAX(Q$64:Q466)+1,""))),"")</f>
        <v/>
      </c>
    </row>
    <row r="468" spans="1:17" x14ac:dyDescent="0.2">
      <c r="A468" s="13">
        <f>HLOOKUP($E$2,历史数据!$V$3:$AE$5000,ROW(A466),)</f>
        <v>175138</v>
      </c>
      <c r="B468" s="41">
        <v>37145</v>
      </c>
      <c r="C468" s="100">
        <f>IFERROR(IF(A468&lt;&gt;0,MAX($C$4:C467)+1,""),"")</f>
        <v>462</v>
      </c>
      <c r="D468" s="100"/>
      <c r="E468" s="99">
        <f t="shared" si="71"/>
        <v>37147</v>
      </c>
      <c r="F468" s="101">
        <f>IFERROR(VLOOKUP(E468,历史数据!AH:AJ,3,),"")</f>
        <v>20.929373807338202</v>
      </c>
      <c r="G468" s="101">
        <f t="shared" si="67"/>
        <v>21.847453317156077</v>
      </c>
      <c r="H468" s="105">
        <f t="shared" si="68"/>
        <v>-1.360435979702812E-3</v>
      </c>
      <c r="I468" s="101">
        <f>IFERROR(VLOOKUP(E468,历史数据!AH:AJ,2,),"")</f>
        <v>21.4376213655488</v>
      </c>
      <c r="J468" s="104">
        <f t="shared" si="69"/>
        <v>0</v>
      </c>
      <c r="K468" s="104" t="str">
        <f>IFERROR(IF(AND(J467=$H$2*1,MAX(K$64:K467)=MAX(L$64:L467)),MAX(K$64:K467)+1,""),"")</f>
        <v/>
      </c>
      <c r="L468" s="104" t="str">
        <f>IFERROR(IF(AND($F467/INDEX($F$64:$F468,MATCH(MAX(M$64:M468),M$64:M468,0)-1)&lt;(1-$P$2),MAX(K$64:K468)&gt;MAX(L$64:L467)),MAX(K$64:K468),""),"")</f>
        <v/>
      </c>
      <c r="M468" s="104" t="str">
        <f>IFERROR(IF(E468="","",IF(K468&lt;&gt;"",MAX(M$64:M467)+1,IF(AND($F467/INDEX($F$64:$F468,MATCH(MAX(M$64:M467),M$64:M467,0)-1)&gt;(1+$O$2),MAX(K$64:K468)&gt;MAX(L$64:L467)),MAX(M$64:M467)+1,""))),"")</f>
        <v/>
      </c>
      <c r="N468" s="91">
        <f t="shared" si="70"/>
        <v>0</v>
      </c>
      <c r="O468" s="91" t="str">
        <f>IFERROR(IF(AND(N467=$H$2*1,MAX(O$64:O467)=MAX(P$64:P467)),MAX(O$64:O467)+1,""),"")</f>
        <v/>
      </c>
      <c r="P468" s="91" t="str">
        <f>IFERROR(IF(MOD(MAX(Q$64:Q468),10*MAX(O$64:O468))&lt;=2,IF(AND(F467/INDEX($F$64:$F468,MATCH(MAX(O$64:O468),O$64:O468,0)-1)&lt;(1-$P$2),MAX(O$64:O468)&gt;MAX(P$64:P467)),MAX(O$64:O468),""),IF(AND($F467/INDEX($F$64:$F468,MATCH(MAX(Q$64:Q468),Q$64:Q468,0)-1)&lt;(1-$P$2),MAX(O$64:O468)&gt;MAX(P$64:P467)),MAX(O$64:O468),"")),"")</f>
        <v/>
      </c>
      <c r="Q468" s="91" t="str">
        <f>IFERROR(IF(E468="","",IF(O468&lt;&gt;"",MAX(O$64:O468)*10+1,IF(AND($F467/INDEX($F$64:$F468,MATCH(MAX(Q$64:Q467),Q$64:Q467,0)-1)&gt;(1+$O$2),MAX(O$64:O468)&gt;MAX(P$64:P467)),MAX(Q$64:Q467)+1,""))),"")</f>
        <v/>
      </c>
    </row>
    <row r="469" spans="1:17" x14ac:dyDescent="0.2">
      <c r="A469" s="13">
        <f>HLOOKUP($E$2,历史数据!$V$3:$AE$5000,ROW(A467),)</f>
        <v>145750</v>
      </c>
      <c r="B469" s="41">
        <v>37146</v>
      </c>
      <c r="C469" s="100">
        <f>IFERROR(IF(A469&lt;&gt;0,MAX($C$4:C468)+1,""),"")</f>
        <v>463</v>
      </c>
      <c r="D469" s="100"/>
      <c r="E469" s="99">
        <f t="shared" si="71"/>
        <v>37148</v>
      </c>
      <c r="F469" s="101">
        <f>IFERROR(VLOOKUP(E469,历史数据!AH:AJ,3,),"")</f>
        <v>21.0466617053868</v>
      </c>
      <c r="G469" s="101">
        <f t="shared" si="67"/>
        <v>21.819212399724702</v>
      </c>
      <c r="H469" s="105">
        <f t="shared" si="68"/>
        <v>-1.2926411614848643E-3</v>
      </c>
      <c r="I469" s="101">
        <f>IFERROR(VLOOKUP(E469,历史数据!AH:AJ,2,),"")</f>
        <v>21.0466617053868</v>
      </c>
      <c r="J469" s="104">
        <f t="shared" si="69"/>
        <v>0</v>
      </c>
      <c r="K469" s="104" t="str">
        <f>IFERROR(IF(AND(J468=$H$2*1,MAX(K$64:K468)=MAX(L$64:L468)),MAX(K$64:K468)+1,""),"")</f>
        <v/>
      </c>
      <c r="L469" s="104" t="str">
        <f>IFERROR(IF(AND($F468/INDEX($F$64:$F469,MATCH(MAX(M$64:M469),M$64:M469,0)-1)&lt;(1-$P$2),MAX(K$64:K469)&gt;MAX(L$64:L468)),MAX(K$64:K469),""),"")</f>
        <v/>
      </c>
      <c r="M469" s="104" t="str">
        <f>IFERROR(IF(E469="","",IF(K469&lt;&gt;"",MAX(M$64:M468)+1,IF(AND($F468/INDEX($F$64:$F469,MATCH(MAX(M$64:M468),M$64:M468,0)-1)&gt;(1+$O$2),MAX(K$64:K469)&gt;MAX(L$64:L468)),MAX(M$64:M468)+1,""))),"")</f>
        <v/>
      </c>
      <c r="N469" s="91">
        <f t="shared" si="70"/>
        <v>0</v>
      </c>
      <c r="O469" s="91" t="str">
        <f>IFERROR(IF(AND(N468=$H$2*1,MAX(O$64:O468)=MAX(P$64:P468)),MAX(O$64:O468)+1,""),"")</f>
        <v/>
      </c>
      <c r="P469" s="91" t="str">
        <f>IFERROR(IF(MOD(MAX(Q$64:Q469),10*MAX(O$64:O469))&lt;=2,IF(AND(F468/INDEX($F$64:$F469,MATCH(MAX(O$64:O469),O$64:O469,0)-1)&lt;(1-$P$2),MAX(O$64:O469)&gt;MAX(P$64:P468)),MAX(O$64:O469),""),IF(AND($F468/INDEX($F$64:$F469,MATCH(MAX(Q$64:Q469),Q$64:Q469,0)-1)&lt;(1-$P$2),MAX(O$64:O469)&gt;MAX(P$64:P468)),MAX(O$64:O469),"")),"")</f>
        <v/>
      </c>
      <c r="Q469" s="91" t="str">
        <f>IFERROR(IF(E469="","",IF(O469&lt;&gt;"",MAX(O$64:O469)*10+1,IF(AND($F468/INDEX($F$64:$F469,MATCH(MAX(Q$64:Q468),Q$64:Q468,0)-1)&gt;(1+$O$2),MAX(O$64:O469)&gt;MAX(P$64:P468)),MAX(Q$64:Q468)+1,""))),"")</f>
        <v/>
      </c>
    </row>
    <row r="470" spans="1:17" x14ac:dyDescent="0.2">
      <c r="A470" s="13">
        <f>HLOOKUP($E$2,历史数据!$V$3:$AE$5000,ROW(A468),)</f>
        <v>121920</v>
      </c>
      <c r="B470" s="41">
        <v>37147</v>
      </c>
      <c r="C470" s="100">
        <f>IFERROR(IF(A470&lt;&gt;0,MAX($C$4:C469)+1,""),"")</f>
        <v>464</v>
      </c>
      <c r="D470" s="100"/>
      <c r="E470" s="99">
        <f t="shared" si="71"/>
        <v>37151</v>
      </c>
      <c r="F470" s="101">
        <f>IFERROR(VLOOKUP(E470,历史数据!AH:AJ,3,),"")</f>
        <v>20.538414147176301</v>
      </c>
      <c r="G470" s="101">
        <f t="shared" si="67"/>
        <v>21.780334869013515</v>
      </c>
      <c r="H470" s="105">
        <f t="shared" si="68"/>
        <v>-1.7818026608364956E-3</v>
      </c>
      <c r="I470" s="101">
        <f>IFERROR(VLOOKUP(E470,历史数据!AH:AJ,2,),"")</f>
        <v>20.851181875305901</v>
      </c>
      <c r="J470" s="104">
        <f t="shared" si="69"/>
        <v>0</v>
      </c>
      <c r="K470" s="104" t="str">
        <f>IFERROR(IF(AND(J469=$H$2*1,MAX(K$64:K469)=MAX(L$64:L469)),MAX(K$64:K469)+1,""),"")</f>
        <v/>
      </c>
      <c r="L470" s="104" t="str">
        <f>IFERROR(IF(AND($F469/INDEX($F$64:$F470,MATCH(MAX(M$64:M470),M$64:M470,0)-1)&lt;(1-$P$2),MAX(K$64:K470)&gt;MAX(L$64:L469)),MAX(K$64:K470),""),"")</f>
        <v/>
      </c>
      <c r="M470" s="104" t="str">
        <f>IFERROR(IF(E470="","",IF(K470&lt;&gt;"",MAX(M$64:M469)+1,IF(AND($F469/INDEX($F$64:$F470,MATCH(MAX(M$64:M469),M$64:M469,0)-1)&gt;(1+$O$2),MAX(K$64:K470)&gt;MAX(L$64:L469)),MAX(M$64:M469)+1,""))),"")</f>
        <v/>
      </c>
      <c r="N470" s="91">
        <f t="shared" si="70"/>
        <v>0</v>
      </c>
      <c r="O470" s="91" t="str">
        <f>IFERROR(IF(AND(N469=$H$2*1,MAX(O$64:O469)=MAX(P$64:P469)),MAX(O$64:O469)+1,""),"")</f>
        <v/>
      </c>
      <c r="P470" s="91" t="str">
        <f>IFERROR(IF(MOD(MAX(Q$64:Q470),10*MAX(O$64:O470))&lt;=2,IF(AND(F469/INDEX($F$64:$F470,MATCH(MAX(O$64:O470),O$64:O470,0)-1)&lt;(1-$P$2),MAX(O$64:O470)&gt;MAX(P$64:P469)),MAX(O$64:O470),""),IF(AND($F469/INDEX($F$64:$F470,MATCH(MAX(Q$64:Q470),Q$64:Q470,0)-1)&lt;(1-$P$2),MAX(O$64:O470)&gt;MAX(P$64:P469)),MAX(O$64:O470),"")),"")</f>
        <v/>
      </c>
      <c r="Q470" s="91" t="str">
        <f>IFERROR(IF(E470="","",IF(O470&lt;&gt;"",MAX(O$64:O470)*10+1,IF(AND($F469/INDEX($F$64:$F470,MATCH(MAX(Q$64:Q469),Q$64:Q469,0)-1)&gt;(1+$O$2),MAX(O$64:O470)&gt;MAX(P$64:P469)),MAX(Q$64:Q469)+1,""))),"")</f>
        <v/>
      </c>
    </row>
    <row r="471" spans="1:17" x14ac:dyDescent="0.2">
      <c r="A471" s="13">
        <f>HLOOKUP($E$2,历史数据!$V$3:$AE$5000,ROW(A469),)</f>
        <v>160550</v>
      </c>
      <c r="B471" s="41">
        <v>37148</v>
      </c>
      <c r="C471" s="100">
        <f>IFERROR(IF(A471&lt;&gt;0,MAX($C$4:C470)+1,""),"")</f>
        <v>465</v>
      </c>
      <c r="D471" s="100"/>
      <c r="E471" s="99">
        <f t="shared" si="71"/>
        <v>37152</v>
      </c>
      <c r="F471" s="101">
        <f>IFERROR(VLOOKUP(E471,历史数据!AH:AJ,3,),"")</f>
        <v>20.720861988585199</v>
      </c>
      <c r="G471" s="101">
        <f t="shared" si="67"/>
        <v>21.747097120430713</v>
      </c>
      <c r="H471" s="105">
        <f t="shared" si="68"/>
        <v>-1.5260439650122137E-3</v>
      </c>
      <c r="I471" s="101">
        <f>IFERROR(VLOOKUP(E471,历史数据!AH:AJ,2,),"")</f>
        <v>20.5253821585042</v>
      </c>
      <c r="J471" s="104">
        <f t="shared" si="69"/>
        <v>0</v>
      </c>
      <c r="K471" s="104" t="str">
        <f>IFERROR(IF(AND(J470=$H$2*1,MAX(K$64:K470)=MAX(L$64:L470)),MAX(K$64:K470)+1,""),"")</f>
        <v/>
      </c>
      <c r="L471" s="104" t="str">
        <f>IFERROR(IF(AND($F470/INDEX($F$64:$F471,MATCH(MAX(M$64:M471),M$64:M471,0)-1)&lt;(1-$P$2),MAX(K$64:K471)&gt;MAX(L$64:L470)),MAX(K$64:K471),""),"")</f>
        <v/>
      </c>
      <c r="M471" s="104" t="str">
        <f>IFERROR(IF(E471="","",IF(K471&lt;&gt;"",MAX(M$64:M470)+1,IF(AND($F470/INDEX($F$64:$F471,MATCH(MAX(M$64:M470),M$64:M470,0)-1)&gt;(1+$O$2),MAX(K$64:K471)&gt;MAX(L$64:L470)),MAX(M$64:M470)+1,""))),"")</f>
        <v/>
      </c>
      <c r="N471" s="91">
        <f t="shared" si="70"/>
        <v>0</v>
      </c>
      <c r="O471" s="91" t="str">
        <f>IFERROR(IF(AND(N470=$H$2*1,MAX(O$64:O470)=MAX(P$64:P470)),MAX(O$64:O470)+1,""),"")</f>
        <v/>
      </c>
      <c r="P471" s="91" t="str">
        <f>IFERROR(IF(MOD(MAX(Q$64:Q471),10*MAX(O$64:O471))&lt;=2,IF(AND(F470/INDEX($F$64:$F471,MATCH(MAX(O$64:O471),O$64:O471,0)-1)&lt;(1-$P$2),MAX(O$64:O471)&gt;MAX(P$64:P470)),MAX(O$64:O471),""),IF(AND($F470/INDEX($F$64:$F471,MATCH(MAX(Q$64:Q471),Q$64:Q471,0)-1)&lt;(1-$P$2),MAX(O$64:O471)&gt;MAX(P$64:P470)),MAX(O$64:O471),"")),"")</f>
        <v/>
      </c>
      <c r="Q471" s="91" t="str">
        <f>IFERROR(IF(E471="","",IF(O471&lt;&gt;"",MAX(O$64:O471)*10+1,IF(AND($F470/INDEX($F$64:$F471,MATCH(MAX(Q$64:Q470),Q$64:Q470,0)-1)&gt;(1+$O$2),MAX(O$64:O471)&gt;MAX(P$64:P470)),MAX(Q$64:Q470)+1,""))),"")</f>
        <v/>
      </c>
    </row>
    <row r="472" spans="1:17" x14ac:dyDescent="0.2">
      <c r="A472" s="13">
        <f>HLOOKUP($E$2,历史数据!$V$3:$AE$5000,ROW(A470),)</f>
        <v>114683</v>
      </c>
      <c r="B472" s="41">
        <v>37151</v>
      </c>
      <c r="C472" s="100">
        <f>IFERROR(IF(A472&lt;&gt;0,MAX($C$4:C471)+1,""),"")</f>
        <v>466</v>
      </c>
      <c r="D472" s="100"/>
      <c r="E472" s="99">
        <f t="shared" si="71"/>
        <v>37153</v>
      </c>
      <c r="F472" s="101">
        <f>IFERROR(VLOOKUP(E472,历史数据!AH:AJ,3,),"")</f>
        <v>20.9684697733544</v>
      </c>
      <c r="G472" s="101">
        <f t="shared" si="67"/>
        <v>21.711488706331799</v>
      </c>
      <c r="H472" s="105">
        <f t="shared" si="68"/>
        <v>-1.637386999364665E-3</v>
      </c>
      <c r="I472" s="101">
        <f>IFERROR(VLOOKUP(E472,历史数据!AH:AJ,2,),"")</f>
        <v>20.786021931945498</v>
      </c>
      <c r="J472" s="104">
        <f t="shared" si="69"/>
        <v>0</v>
      </c>
      <c r="K472" s="104" t="str">
        <f>IFERROR(IF(AND(J471=$H$2*1,MAX(K$64:K471)=MAX(L$64:L471)),MAX(K$64:K471)+1,""),"")</f>
        <v/>
      </c>
      <c r="L472" s="104" t="str">
        <f>IFERROR(IF(AND($F471/INDEX($F$64:$F472,MATCH(MAX(M$64:M472),M$64:M472,0)-1)&lt;(1-$P$2),MAX(K$64:K472)&gt;MAX(L$64:L471)),MAX(K$64:K472),""),"")</f>
        <v/>
      </c>
      <c r="M472" s="104" t="str">
        <f>IFERROR(IF(E472="","",IF(K472&lt;&gt;"",MAX(M$64:M471)+1,IF(AND($F471/INDEX($F$64:$F472,MATCH(MAX(M$64:M471),M$64:M471,0)-1)&gt;(1+$O$2),MAX(K$64:K472)&gt;MAX(L$64:L471)),MAX(M$64:M471)+1,""))),"")</f>
        <v/>
      </c>
      <c r="N472" s="91">
        <f t="shared" si="70"/>
        <v>0</v>
      </c>
      <c r="O472" s="91" t="str">
        <f>IFERROR(IF(AND(N471=$H$2*1,MAX(O$64:O471)=MAX(P$64:P471)),MAX(O$64:O471)+1,""),"")</f>
        <v/>
      </c>
      <c r="P472" s="91" t="str">
        <f>IFERROR(IF(MOD(MAX(Q$64:Q472),10*MAX(O$64:O472))&lt;=2,IF(AND(F471/INDEX($F$64:$F472,MATCH(MAX(O$64:O472),O$64:O472,0)-1)&lt;(1-$P$2),MAX(O$64:O472)&gt;MAX(P$64:P471)),MAX(O$64:O472),""),IF(AND($F471/INDEX($F$64:$F472,MATCH(MAX(Q$64:Q472),Q$64:Q472,0)-1)&lt;(1-$P$2),MAX(O$64:O472)&gt;MAX(P$64:P471)),MAX(O$64:O472),"")),"")</f>
        <v/>
      </c>
      <c r="Q472" s="91" t="str">
        <f>IFERROR(IF(E472="","",IF(O472&lt;&gt;"",MAX(O$64:O472)*10+1,IF(AND($F471/INDEX($F$64:$F472,MATCH(MAX(Q$64:Q471),Q$64:Q471,0)-1)&gt;(1+$O$2),MAX(O$64:O472)&gt;MAX(P$64:P471)),MAX(Q$64:Q471)+1,""))),"")</f>
        <v/>
      </c>
    </row>
    <row r="473" spans="1:17" x14ac:dyDescent="0.2">
      <c r="A473" s="13">
        <f>HLOOKUP($E$2,历史数据!$V$3:$AE$5000,ROW(A471),)</f>
        <v>168900</v>
      </c>
      <c r="B473" s="41">
        <v>37152</v>
      </c>
      <c r="C473" s="100">
        <f>IFERROR(IF(A473&lt;&gt;0,MAX($C$4:C472)+1,""),"")</f>
        <v>467</v>
      </c>
      <c r="D473" s="100"/>
      <c r="E473" s="99">
        <f t="shared" si="71"/>
        <v>37154</v>
      </c>
      <c r="F473" s="101">
        <f>IFERROR(VLOOKUP(E473,历史数据!AH:AJ,3,),"")</f>
        <v>20.564478124520399</v>
      </c>
      <c r="G473" s="101">
        <f t="shared" si="67"/>
        <v>21.671312918728624</v>
      </c>
      <c r="H473" s="105">
        <f t="shared" si="68"/>
        <v>-1.8504390991603836E-3</v>
      </c>
      <c r="I473" s="101">
        <f>IFERROR(VLOOKUP(E473,历史数据!AH:AJ,2,),"")</f>
        <v>20.9815017620265</v>
      </c>
      <c r="J473" s="104">
        <f t="shared" si="69"/>
        <v>0</v>
      </c>
      <c r="K473" s="104" t="str">
        <f>IFERROR(IF(AND(J472=$H$2*1,MAX(K$64:K472)=MAX(L$64:L472)),MAX(K$64:K472)+1,""),"")</f>
        <v/>
      </c>
      <c r="L473" s="104" t="str">
        <f>IFERROR(IF(AND($F472/INDEX($F$64:$F473,MATCH(MAX(M$64:M473),M$64:M473,0)-1)&lt;(1-$P$2),MAX(K$64:K473)&gt;MAX(L$64:L472)),MAX(K$64:K473),""),"")</f>
        <v/>
      </c>
      <c r="M473" s="104" t="str">
        <f>IFERROR(IF(E473="","",IF(K473&lt;&gt;"",MAX(M$64:M472)+1,IF(AND($F472/INDEX($F$64:$F473,MATCH(MAX(M$64:M472),M$64:M472,0)-1)&gt;(1+$O$2),MAX(K$64:K473)&gt;MAX(L$64:L472)),MAX(M$64:M472)+1,""))),"")</f>
        <v/>
      </c>
      <c r="N473" s="91">
        <f t="shared" si="70"/>
        <v>0</v>
      </c>
      <c r="O473" s="91" t="str">
        <f>IFERROR(IF(AND(N472=$H$2*1,MAX(O$64:O472)=MAX(P$64:P472)),MAX(O$64:O472)+1,""),"")</f>
        <v/>
      </c>
      <c r="P473" s="91" t="str">
        <f>IFERROR(IF(MOD(MAX(Q$64:Q473),10*MAX(O$64:O473))&lt;=2,IF(AND(F472/INDEX($F$64:$F473,MATCH(MAX(O$64:O473),O$64:O473,0)-1)&lt;(1-$P$2),MAX(O$64:O473)&gt;MAX(P$64:P472)),MAX(O$64:O473),""),IF(AND($F472/INDEX($F$64:$F473,MATCH(MAX(Q$64:Q473),Q$64:Q473,0)-1)&lt;(1-$P$2),MAX(O$64:O473)&gt;MAX(P$64:P472)),MAX(O$64:O473),"")),"")</f>
        <v/>
      </c>
      <c r="Q473" s="91" t="str">
        <f>IFERROR(IF(E473="","",IF(O473&lt;&gt;"",MAX(O$64:O473)*10+1,IF(AND($F472/INDEX($F$64:$F473,MATCH(MAX(Q$64:Q472),Q$64:Q472,0)-1)&gt;(1+$O$2),MAX(O$64:O473)&gt;MAX(P$64:P472)),MAX(Q$64:Q472)+1,""))),"")</f>
        <v/>
      </c>
    </row>
    <row r="474" spans="1:17" x14ac:dyDescent="0.2">
      <c r="A474" s="13">
        <f>HLOOKUP($E$2,历史数据!$V$3:$AE$5000,ROW(A472),)</f>
        <v>94340</v>
      </c>
      <c r="B474" s="41">
        <v>37153</v>
      </c>
      <c r="C474" s="100">
        <f>IFERROR(IF(A474&lt;&gt;0,MAX($C$4:C473)+1,""),"")</f>
        <v>468</v>
      </c>
      <c r="D474" s="100"/>
      <c r="E474" s="99">
        <f t="shared" si="71"/>
        <v>37155</v>
      </c>
      <c r="F474" s="101">
        <f>IFERROR(VLOOKUP(E474,历史数据!AH:AJ,3,),"")</f>
        <v>20.069262554981901</v>
      </c>
      <c r="G474" s="101">
        <f t="shared" si="67"/>
        <v>21.619634807335348</v>
      </c>
      <c r="H474" s="105">
        <f t="shared" si="68"/>
        <v>-2.3846322364998729E-3</v>
      </c>
      <c r="I474" s="101">
        <f>IFERROR(VLOOKUP(E474,历史数据!AH:AJ,2,),"")</f>
        <v>20.5905421018645</v>
      </c>
      <c r="J474" s="104">
        <f t="shared" si="69"/>
        <v>0</v>
      </c>
      <c r="K474" s="104" t="str">
        <f>IFERROR(IF(AND(J473=$H$2*1,MAX(K$64:K473)=MAX(L$64:L473)),MAX(K$64:K473)+1,""),"")</f>
        <v/>
      </c>
      <c r="L474" s="104" t="str">
        <f>IFERROR(IF(AND($F473/INDEX($F$64:$F474,MATCH(MAX(M$64:M474),M$64:M474,0)-1)&lt;(1-$P$2),MAX(K$64:K474)&gt;MAX(L$64:L473)),MAX(K$64:K474),""),"")</f>
        <v/>
      </c>
      <c r="M474" s="104" t="str">
        <f>IFERROR(IF(E474="","",IF(K474&lt;&gt;"",MAX(M$64:M473)+1,IF(AND($F473/INDEX($F$64:$F474,MATCH(MAX(M$64:M473),M$64:M473,0)-1)&gt;(1+$O$2),MAX(K$64:K474)&gt;MAX(L$64:L473)),MAX(M$64:M473)+1,""))),"")</f>
        <v/>
      </c>
      <c r="N474" s="91">
        <f t="shared" si="70"/>
        <v>0</v>
      </c>
      <c r="O474" s="91" t="str">
        <f>IFERROR(IF(AND(N473=$H$2*1,MAX(O$64:O473)=MAX(P$64:P473)),MAX(O$64:O473)+1,""),"")</f>
        <v/>
      </c>
      <c r="P474" s="91" t="str">
        <f>IFERROR(IF(MOD(MAX(Q$64:Q474),10*MAX(O$64:O474))&lt;=2,IF(AND(F473/INDEX($F$64:$F474,MATCH(MAX(O$64:O474),O$64:O474,0)-1)&lt;(1-$P$2),MAX(O$64:O474)&gt;MAX(P$64:P473)),MAX(O$64:O474),""),IF(AND($F473/INDEX($F$64:$F474,MATCH(MAX(Q$64:Q474),Q$64:Q474,0)-1)&lt;(1-$P$2),MAX(O$64:O474)&gt;MAX(P$64:P473)),MAX(O$64:O474),"")),"")</f>
        <v/>
      </c>
      <c r="Q474" s="91" t="str">
        <f>IFERROR(IF(E474="","",IF(O474&lt;&gt;"",MAX(O$64:O474)*10+1,IF(AND($F473/INDEX($F$64:$F474,MATCH(MAX(Q$64:Q473),Q$64:Q473,0)-1)&gt;(1+$O$2),MAX(O$64:O474)&gt;MAX(P$64:P473)),MAX(Q$64:Q473)+1,""))),"")</f>
        <v/>
      </c>
    </row>
    <row r="475" spans="1:17" x14ac:dyDescent="0.2">
      <c r="A475" s="13">
        <f>HLOOKUP($E$2,历史数据!$V$3:$AE$5000,ROW(A473),)</f>
        <v>236980</v>
      </c>
      <c r="B475" s="41">
        <v>37154</v>
      </c>
      <c r="C475" s="100">
        <f>IFERROR(IF(A475&lt;&gt;0,MAX($C$4:C474)+1,""),"")</f>
        <v>469</v>
      </c>
      <c r="D475" s="100"/>
      <c r="E475" s="99">
        <f t="shared" si="71"/>
        <v>37158</v>
      </c>
      <c r="F475" s="101">
        <f>IFERROR(VLOOKUP(E475,历史数据!AH:AJ,3,),"")</f>
        <v>19.6783028948199</v>
      </c>
      <c r="G475" s="101">
        <f t="shared" si="67"/>
        <v>21.566855253213479</v>
      </c>
      <c r="H475" s="105">
        <f t="shared" si="68"/>
        <v>-2.4412787076293352E-3</v>
      </c>
      <c r="I475" s="101">
        <f>IFERROR(VLOOKUP(E475,历史数据!AH:AJ,2,),"")</f>
        <v>19.6783028948199</v>
      </c>
      <c r="J475" s="104">
        <f t="shared" si="69"/>
        <v>0</v>
      </c>
      <c r="K475" s="104" t="str">
        <f>IFERROR(IF(AND(J474=$H$2*1,MAX(K$64:K474)=MAX(L$64:L474)),MAX(K$64:K474)+1,""),"")</f>
        <v/>
      </c>
      <c r="L475" s="104" t="str">
        <f>IFERROR(IF(AND($F474/INDEX($F$64:$F475,MATCH(MAX(M$64:M475),M$64:M475,0)-1)&lt;(1-$P$2),MAX(K$64:K475)&gt;MAX(L$64:L474)),MAX(K$64:K475),""),"")</f>
        <v/>
      </c>
      <c r="M475" s="104" t="str">
        <f>IFERROR(IF(E475="","",IF(K475&lt;&gt;"",MAX(M$64:M474)+1,IF(AND($F474/INDEX($F$64:$F475,MATCH(MAX(M$64:M474),M$64:M474,0)-1)&gt;(1+$O$2),MAX(K$64:K475)&gt;MAX(L$64:L474)),MAX(M$64:M474)+1,""))),"")</f>
        <v/>
      </c>
      <c r="N475" s="91">
        <f t="shared" si="70"/>
        <v>0</v>
      </c>
      <c r="O475" s="91" t="str">
        <f>IFERROR(IF(AND(N474=$H$2*1,MAX(O$64:O474)=MAX(P$64:P474)),MAX(O$64:O474)+1,""),"")</f>
        <v/>
      </c>
      <c r="P475" s="91" t="str">
        <f>IFERROR(IF(MOD(MAX(Q$64:Q475),10*MAX(O$64:O475))&lt;=2,IF(AND(F474/INDEX($F$64:$F475,MATCH(MAX(O$64:O475),O$64:O475,0)-1)&lt;(1-$P$2),MAX(O$64:O475)&gt;MAX(P$64:P474)),MAX(O$64:O475),""),IF(AND($F474/INDEX($F$64:$F475,MATCH(MAX(Q$64:Q475),Q$64:Q475,0)-1)&lt;(1-$P$2),MAX(O$64:O475)&gt;MAX(P$64:P474)),MAX(O$64:O475),"")),"")</f>
        <v/>
      </c>
      <c r="Q475" s="91" t="str">
        <f>IFERROR(IF(E475="","",IF(O475&lt;&gt;"",MAX(O$64:O475)*10+1,IF(AND($F474/INDEX($F$64:$F475,MATCH(MAX(Q$64:Q474),Q$64:Q474,0)-1)&gt;(1+$O$2),MAX(O$64:O475)&gt;MAX(P$64:P474)),MAX(Q$64:Q474)+1,""))),"")</f>
        <v/>
      </c>
    </row>
    <row r="476" spans="1:17" x14ac:dyDescent="0.2">
      <c r="A476" s="13">
        <f>HLOOKUP($E$2,历史数据!$V$3:$AE$5000,ROW(A474),)</f>
        <v>251900</v>
      </c>
      <c r="B476" s="41">
        <v>37155</v>
      </c>
      <c r="C476" s="100">
        <f>IFERROR(IF(A476&lt;&gt;0,MAX($C$4:C475)+1,""),"")</f>
        <v>470</v>
      </c>
      <c r="D476" s="100"/>
      <c r="E476" s="99">
        <f t="shared" si="71"/>
        <v>37159</v>
      </c>
      <c r="F476" s="101">
        <f>IFERROR(VLOOKUP(E476,历史数据!AH:AJ,3,),"")</f>
        <v>19.7434628381802</v>
      </c>
      <c r="G476" s="101">
        <f t="shared" si="67"/>
        <v>21.517985295693233</v>
      </c>
      <c r="H476" s="105">
        <f t="shared" si="68"/>
        <v>-2.2659751246285609E-3</v>
      </c>
      <c r="I476" s="101">
        <f>IFERROR(VLOOKUP(E476,历史数据!AH:AJ,2,),"")</f>
        <v>19.6783028948199</v>
      </c>
      <c r="J476" s="104" t="str">
        <f t="shared" si="69"/>
        <v>0</v>
      </c>
      <c r="K476" s="104" t="str">
        <f>IFERROR(IF(AND(J475=$H$2*1,MAX(K$64:K475)=MAX(L$64:L475)),MAX(K$64:K475)+1,""),"")</f>
        <v/>
      </c>
      <c r="L476" s="104">
        <f>IFERROR(IF(AND($F475/INDEX($F$64:$F476,MATCH(MAX(M$64:M476),M$64:M476,0)-1)&lt;(1-$P$2),MAX(K$64:K476)&gt;MAX(L$64:L475)),MAX(K$64:K476),""),"")</f>
        <v>2</v>
      </c>
      <c r="M476" s="104" t="str">
        <f>IFERROR(IF(E476="","",IF(K476&lt;&gt;"",MAX(M$64:M475)+1,IF(AND($F475/INDEX($F$64:$F476,MATCH(MAX(M$64:M475),M$64:M475,0)-1)&gt;(1+$O$2),MAX(K$64:K476)&gt;MAX(L$64:L475)),MAX(M$64:M475)+1,""))),"")</f>
        <v/>
      </c>
      <c r="N476" s="91">
        <f t="shared" si="70"/>
        <v>0</v>
      </c>
      <c r="O476" s="91" t="str">
        <f>IFERROR(IF(AND(N475=$H$2*1,MAX(O$64:O475)=MAX(P$64:P475)),MAX(O$64:O475)+1,""),"")</f>
        <v/>
      </c>
      <c r="P476" s="91" t="str">
        <f>IFERROR(IF(MOD(MAX(Q$64:Q476),10*MAX(O$64:O476))&lt;=2,IF(AND(F475/INDEX($F$64:$F476,MATCH(MAX(O$64:O476),O$64:O476,0)-1)&lt;(1-$P$2),MAX(O$64:O476)&gt;MAX(P$64:P475)),MAX(O$64:O476),""),IF(AND($F475/INDEX($F$64:$F476,MATCH(MAX(Q$64:Q476),Q$64:Q476,0)-1)&lt;(1-$P$2),MAX(O$64:O476)&gt;MAX(P$64:P475)),MAX(O$64:O476),"")),"")</f>
        <v/>
      </c>
      <c r="Q476" s="91" t="str">
        <f>IFERROR(IF(E476="","",IF(O476&lt;&gt;"",MAX(O$64:O476)*10+1,IF(AND($F475/INDEX($F$64:$F476,MATCH(MAX(Q$64:Q475),Q$64:Q475,0)-1)&gt;(1+$O$2),MAX(O$64:O476)&gt;MAX(P$64:P475)),MAX(Q$64:Q475)+1,""))),"")</f>
        <v/>
      </c>
    </row>
    <row r="477" spans="1:17" x14ac:dyDescent="0.2">
      <c r="A477" s="13">
        <f>HLOOKUP($E$2,历史数据!$V$3:$AE$5000,ROW(A475),)</f>
        <v>217434</v>
      </c>
      <c r="B477" s="41">
        <v>37158</v>
      </c>
      <c r="C477" s="100">
        <f>IFERROR(IF(A477&lt;&gt;0,MAX($C$4:C476)+1,""),"")</f>
        <v>471</v>
      </c>
      <c r="D477" s="100"/>
      <c r="E477" s="99">
        <f t="shared" si="71"/>
        <v>37160</v>
      </c>
      <c r="F477" s="101">
        <f>IFERROR(VLOOKUP(E477,历史数据!AH:AJ,3,),"")</f>
        <v>19.183087325281399</v>
      </c>
      <c r="G477" s="101">
        <f t="shared" si="67"/>
        <v>21.465857341004966</v>
      </c>
      <c r="H477" s="105">
        <f t="shared" si="68"/>
        <v>-2.4225295245786649E-3</v>
      </c>
      <c r="I477" s="101">
        <f>IFERROR(VLOOKUP(E477,历史数据!AH:AJ,2,),"")</f>
        <v>19.717398860836099</v>
      </c>
      <c r="J477" s="104">
        <f t="shared" si="69"/>
        <v>0</v>
      </c>
      <c r="K477" s="104" t="str">
        <f>IFERROR(IF(AND(J476=$H$2*1,MAX(K$64:K476)=MAX(L$64:L476)),MAX(K$64:K476)+1,""),"")</f>
        <v/>
      </c>
      <c r="L477" s="104" t="str">
        <f>IFERROR(IF(AND($F476/INDEX($F$64:$F477,MATCH(MAX(M$64:M477),M$64:M477,0)-1)&lt;(1-$P$2),MAX(K$64:K477)&gt;MAX(L$64:L476)),MAX(K$64:K477),""),"")</f>
        <v/>
      </c>
      <c r="M477" s="104" t="str">
        <f>IFERROR(IF(E477="","",IF(K477&lt;&gt;"",MAX(M$64:M476)+1,IF(AND($F476/INDEX($F$64:$F477,MATCH(MAX(M$64:M476),M$64:M476,0)-1)&gt;(1+$O$2),MAX(K$64:K477)&gt;MAX(L$64:L476)),MAX(M$64:M476)+1,""))),"")</f>
        <v/>
      </c>
      <c r="N477" s="91">
        <f t="shared" si="70"/>
        <v>0</v>
      </c>
      <c r="O477" s="91" t="str">
        <f>IFERROR(IF(AND(N476=$H$2*1,MAX(O$64:O476)=MAX(P$64:P476)),MAX(O$64:O476)+1,""),"")</f>
        <v/>
      </c>
      <c r="P477" s="91" t="str">
        <f>IFERROR(IF(MOD(MAX(Q$64:Q477),10*MAX(O$64:O477))&lt;=2,IF(AND(F476/INDEX($F$64:$F477,MATCH(MAX(O$64:O477),O$64:O477,0)-1)&lt;(1-$P$2),MAX(O$64:O477)&gt;MAX(P$64:P476)),MAX(O$64:O477),""),IF(AND($F476/INDEX($F$64:$F477,MATCH(MAX(Q$64:Q477),Q$64:Q477,0)-1)&lt;(1-$P$2),MAX(O$64:O477)&gt;MAX(P$64:P476)),MAX(O$64:O477),"")),"")</f>
        <v/>
      </c>
      <c r="Q477" s="91" t="str">
        <f>IFERROR(IF(E477="","",IF(O477&lt;&gt;"",MAX(O$64:O477)*10+1,IF(AND($F476/INDEX($F$64:$F477,MATCH(MAX(Q$64:Q476),Q$64:Q476,0)-1)&gt;(1+$O$2),MAX(O$64:O477)&gt;MAX(P$64:P476)),MAX(Q$64:Q476)+1,""))),"")</f>
        <v/>
      </c>
    </row>
    <row r="478" spans="1:17" x14ac:dyDescent="0.2">
      <c r="A478" s="13">
        <f>HLOOKUP($E$2,历史数据!$V$3:$AE$5000,ROW(A476),)</f>
        <v>135430</v>
      </c>
      <c r="B478" s="41">
        <v>37159</v>
      </c>
      <c r="C478" s="100">
        <f>IFERROR(IF(A478&lt;&gt;0,MAX($C$4:C477)+1,""),"")</f>
        <v>472</v>
      </c>
      <c r="D478" s="100"/>
      <c r="E478" s="99">
        <f t="shared" si="71"/>
        <v>37161</v>
      </c>
      <c r="F478" s="101">
        <f>IFERROR(VLOOKUP(E478,历史数据!AH:AJ,3,),"")</f>
        <v>19.091863404576898</v>
      </c>
      <c r="G478" s="101">
        <f t="shared" si="67"/>
        <v>21.416770183673524</v>
      </c>
      <c r="H478" s="105">
        <f t="shared" si="68"/>
        <v>-2.2867550338963039E-3</v>
      </c>
      <c r="I478" s="101">
        <f>IFERROR(VLOOKUP(E478,历史数据!AH:AJ,2,),"")</f>
        <v>19.1439913592652</v>
      </c>
      <c r="J478" s="104">
        <f t="shared" si="69"/>
        <v>0</v>
      </c>
      <c r="K478" s="104" t="str">
        <f>IFERROR(IF(AND(J477=$H$2*1,MAX(K$64:K477)=MAX(L$64:L477)),MAX(K$64:K477)+1,""),"")</f>
        <v/>
      </c>
      <c r="L478" s="104" t="str">
        <f>IFERROR(IF(AND($F477/INDEX($F$64:$F478,MATCH(MAX(M$64:M478),M$64:M478,0)-1)&lt;(1-$P$2),MAX(K$64:K478)&gt;MAX(L$64:L477)),MAX(K$64:K478),""),"")</f>
        <v/>
      </c>
      <c r="M478" s="104" t="str">
        <f>IFERROR(IF(E478="","",IF(K478&lt;&gt;"",MAX(M$64:M477)+1,IF(AND($F477/INDEX($F$64:$F478,MATCH(MAX(M$64:M477),M$64:M477,0)-1)&gt;(1+$O$2),MAX(K$64:K478)&gt;MAX(L$64:L477)),MAX(M$64:M477)+1,""))),"")</f>
        <v/>
      </c>
      <c r="N478" s="91">
        <f t="shared" si="70"/>
        <v>0</v>
      </c>
      <c r="O478" s="91" t="str">
        <f>IFERROR(IF(AND(N477=$H$2*1,MAX(O$64:O477)=MAX(P$64:P477)),MAX(O$64:O477)+1,""),"")</f>
        <v/>
      </c>
      <c r="P478" s="91" t="str">
        <f>IFERROR(IF(MOD(MAX(Q$64:Q478),10*MAX(O$64:O478))&lt;=2,IF(AND(F477/INDEX($F$64:$F478,MATCH(MAX(O$64:O478),O$64:O478,0)-1)&lt;(1-$P$2),MAX(O$64:O478)&gt;MAX(P$64:P477)),MAX(O$64:O478),""),IF(AND($F477/INDEX($F$64:$F478,MATCH(MAX(Q$64:Q478),Q$64:Q478,0)-1)&lt;(1-$P$2),MAX(O$64:O478)&gt;MAX(P$64:P477)),MAX(O$64:O478),"")),"")</f>
        <v/>
      </c>
      <c r="Q478" s="91" t="str">
        <f>IFERROR(IF(E478="","",IF(O478&lt;&gt;"",MAX(O$64:O478)*10+1,IF(AND($F477/INDEX($F$64:$F478,MATCH(MAX(Q$64:Q477),Q$64:Q477,0)-1)&gt;(1+$O$2),MAX(O$64:O478)&gt;MAX(P$64:P477)),MAX(Q$64:Q477)+1,""))),"")</f>
        <v/>
      </c>
    </row>
    <row r="479" spans="1:17" x14ac:dyDescent="0.2">
      <c r="A479" s="13">
        <f>HLOOKUP($E$2,历史数据!$V$3:$AE$5000,ROW(A477),)</f>
        <v>217812</v>
      </c>
      <c r="B479" s="41">
        <v>37160</v>
      </c>
      <c r="C479" s="100">
        <f>IFERROR(IF(A479&lt;&gt;0,MAX($C$4:C478)+1,""),"")</f>
        <v>473</v>
      </c>
      <c r="D479" s="100"/>
      <c r="E479" s="99">
        <f t="shared" si="71"/>
        <v>37162</v>
      </c>
      <c r="F479" s="101">
        <f>IFERROR(VLOOKUP(E479,历史数据!AH:AJ,3,),"")</f>
        <v>19.157023347937301</v>
      </c>
      <c r="G479" s="101">
        <f t="shared" si="67"/>
        <v>21.3728958218109</v>
      </c>
      <c r="H479" s="105">
        <f t="shared" si="68"/>
        <v>-2.0485984341406249E-3</v>
      </c>
      <c r="I479" s="101">
        <f>IFERROR(VLOOKUP(E479,历史数据!AH:AJ,2,),"")</f>
        <v>19.157023347937301</v>
      </c>
      <c r="J479" s="104">
        <f t="shared" si="69"/>
        <v>0</v>
      </c>
      <c r="K479" s="104" t="str">
        <f>IFERROR(IF(AND(J478=$H$2*1,MAX(K$64:K478)=MAX(L$64:L478)),MAX(K$64:K478)+1,""),"")</f>
        <v/>
      </c>
      <c r="L479" s="104" t="str">
        <f>IFERROR(IF(AND($F478/INDEX($F$64:$F479,MATCH(MAX(M$64:M479),M$64:M479,0)-1)&lt;(1-$P$2),MAX(K$64:K479)&gt;MAX(L$64:L478)),MAX(K$64:K479),""),"")</f>
        <v/>
      </c>
      <c r="M479" s="104" t="str">
        <f>IFERROR(IF(E479="","",IF(K479&lt;&gt;"",MAX(M$64:M478)+1,IF(AND($F478/INDEX($F$64:$F479,MATCH(MAX(M$64:M478),M$64:M478,0)-1)&gt;(1+$O$2),MAX(K$64:K479)&gt;MAX(L$64:L478)),MAX(M$64:M478)+1,""))),"")</f>
        <v/>
      </c>
      <c r="N479" s="91">
        <f t="shared" si="70"/>
        <v>0</v>
      </c>
      <c r="O479" s="91" t="str">
        <f>IFERROR(IF(AND(N478=$H$2*1,MAX(O$64:O478)=MAX(P$64:P478)),MAX(O$64:O478)+1,""),"")</f>
        <v/>
      </c>
      <c r="P479" s="91" t="str">
        <f>IFERROR(IF(MOD(MAX(Q$64:Q479),10*MAX(O$64:O479))&lt;=2,IF(AND(F478/INDEX($F$64:$F479,MATCH(MAX(O$64:O479),O$64:O479,0)-1)&lt;(1-$P$2),MAX(O$64:O479)&gt;MAX(P$64:P478)),MAX(O$64:O479),""),IF(AND($F478/INDEX($F$64:$F479,MATCH(MAX(Q$64:Q479),Q$64:Q479,0)-1)&lt;(1-$P$2),MAX(O$64:O479)&gt;MAX(P$64:P478)),MAX(O$64:O479),"")),"")</f>
        <v/>
      </c>
      <c r="Q479" s="91" t="str">
        <f>IFERROR(IF(E479="","",IF(O479&lt;&gt;"",MAX(O$64:O479)*10+1,IF(AND($F478/INDEX($F$64:$F479,MATCH(MAX(Q$64:Q478),Q$64:Q478,0)-1)&gt;(1+$O$2),MAX(O$64:O479)&gt;MAX(P$64:P478)),MAX(Q$64:Q478)+1,""))),"")</f>
        <v/>
      </c>
    </row>
    <row r="480" spans="1:17" x14ac:dyDescent="0.2">
      <c r="A480" s="13">
        <f>HLOOKUP($E$2,历史数据!$V$3:$AE$5000,ROW(A478),)</f>
        <v>363140</v>
      </c>
      <c r="B480" s="41">
        <v>37161</v>
      </c>
      <c r="C480" s="100">
        <f>IFERROR(IF(A480&lt;&gt;0,MAX($C$4:C479)+1,""),"")</f>
        <v>474</v>
      </c>
      <c r="D480" s="100"/>
      <c r="E480" s="99">
        <f t="shared" si="71"/>
        <v>37172</v>
      </c>
      <c r="F480" s="101">
        <f>IFERROR(VLOOKUP(E480,历史数据!AH:AJ,3,),"")</f>
        <v>18.8312236311356</v>
      </c>
      <c r="G480" s="101">
        <f t="shared" si="67"/>
        <v>21.314251872786603</v>
      </c>
      <c r="H480" s="105">
        <f t="shared" si="68"/>
        <v>-2.7438466697831121E-3</v>
      </c>
      <c r="I480" s="101">
        <f>IFERROR(VLOOKUP(E480,历史数据!AH:AJ,2,),"")</f>
        <v>18.5054239143339</v>
      </c>
      <c r="J480" s="104">
        <f t="shared" si="69"/>
        <v>0</v>
      </c>
      <c r="K480" s="104" t="str">
        <f>IFERROR(IF(AND(J479=$H$2*1,MAX(K$64:K479)=MAX(L$64:L479)),MAX(K$64:K479)+1,""),"")</f>
        <v/>
      </c>
      <c r="L480" s="104" t="str">
        <f>IFERROR(IF(AND($F479/INDEX($F$64:$F480,MATCH(MAX(M$64:M480),M$64:M480,0)-1)&lt;(1-$P$2),MAX(K$64:K480)&gt;MAX(L$64:L479)),MAX(K$64:K480),""),"")</f>
        <v/>
      </c>
      <c r="M480" s="104" t="str">
        <f>IFERROR(IF(E480="","",IF(K480&lt;&gt;"",MAX(M$64:M479)+1,IF(AND($F479/INDEX($F$64:$F480,MATCH(MAX(M$64:M479),M$64:M479,0)-1)&gt;(1+$O$2),MAX(K$64:K480)&gt;MAX(L$64:L479)),MAX(M$64:M479)+1,""))),"")</f>
        <v/>
      </c>
      <c r="N480" s="91">
        <f t="shared" si="70"/>
        <v>0</v>
      </c>
      <c r="O480" s="91" t="str">
        <f>IFERROR(IF(AND(N479=$H$2*1,MAX(O$64:O479)=MAX(P$64:P479)),MAX(O$64:O479)+1,""),"")</f>
        <v/>
      </c>
      <c r="P480" s="91" t="str">
        <f>IFERROR(IF(MOD(MAX(Q$64:Q480),10*MAX(O$64:O480))&lt;=2,IF(AND(F479/INDEX($F$64:$F480,MATCH(MAX(O$64:O480),O$64:O480,0)-1)&lt;(1-$P$2),MAX(O$64:O480)&gt;MAX(P$64:P479)),MAX(O$64:O480),""),IF(AND($F479/INDEX($F$64:$F480,MATCH(MAX(Q$64:Q480),Q$64:Q480,0)-1)&lt;(1-$P$2),MAX(O$64:O480)&gt;MAX(P$64:P479)),MAX(O$64:O480),"")),"")</f>
        <v/>
      </c>
      <c r="Q480" s="91" t="str">
        <f>IFERROR(IF(E480="","",IF(O480&lt;&gt;"",MAX(O$64:O480)*10+1,IF(AND($F479/INDEX($F$64:$F480,MATCH(MAX(Q$64:Q479),Q$64:Q479,0)-1)&gt;(1+$O$2),MAX(O$64:O480)&gt;MAX(P$64:P479)),MAX(Q$64:Q479)+1,""))),"")</f>
        <v/>
      </c>
    </row>
    <row r="481" spans="1:17" x14ac:dyDescent="0.2">
      <c r="A481" s="13">
        <f>HLOOKUP($E$2,历史数据!$V$3:$AE$5000,ROW(A479),)</f>
        <v>319080</v>
      </c>
      <c r="B481" s="41">
        <v>37162</v>
      </c>
      <c r="C481" s="100">
        <f>IFERROR(IF(A481&lt;&gt;0,MAX($C$4:C480)+1,""),"")</f>
        <v>475</v>
      </c>
      <c r="D481" s="100"/>
      <c r="E481" s="99">
        <f t="shared" si="71"/>
        <v>37173</v>
      </c>
      <c r="F481" s="101">
        <f>IFERROR(VLOOKUP(E481,历史数据!AH:AJ,3,),"")</f>
        <v>19.091863404576898</v>
      </c>
      <c r="G481" s="101">
        <f t="shared" si="67"/>
        <v>21.257779921874317</v>
      </c>
      <c r="H481" s="105">
        <f t="shared" si="68"/>
        <v>-2.6494925202787956E-3</v>
      </c>
      <c r="I481" s="101">
        <f>IFERROR(VLOOKUP(E481,历史数据!AH:AJ,2,),"")</f>
        <v>18.635743801054598</v>
      </c>
      <c r="J481" s="104">
        <f t="shared" si="69"/>
        <v>0</v>
      </c>
      <c r="K481" s="104" t="str">
        <f>IFERROR(IF(AND(J480=$H$2*1,MAX(K$64:K480)=MAX(L$64:L480)),MAX(K$64:K480)+1,""),"")</f>
        <v/>
      </c>
      <c r="L481" s="104" t="str">
        <f>IFERROR(IF(AND($F480/INDEX($F$64:$F481,MATCH(MAX(M$64:M481),M$64:M481,0)-1)&lt;(1-$P$2),MAX(K$64:K481)&gt;MAX(L$64:L480)),MAX(K$64:K481),""),"")</f>
        <v/>
      </c>
      <c r="M481" s="104" t="str">
        <f>IFERROR(IF(E481="","",IF(K481&lt;&gt;"",MAX(M$64:M480)+1,IF(AND($F480/INDEX($F$64:$F481,MATCH(MAX(M$64:M480),M$64:M480,0)-1)&gt;(1+$O$2),MAX(K$64:K481)&gt;MAX(L$64:L480)),MAX(M$64:M480)+1,""))),"")</f>
        <v/>
      </c>
      <c r="N481" s="91">
        <f t="shared" si="70"/>
        <v>0</v>
      </c>
      <c r="O481" s="91" t="str">
        <f>IFERROR(IF(AND(N480=$H$2*1,MAX(O$64:O480)=MAX(P$64:P480)),MAX(O$64:O480)+1,""),"")</f>
        <v/>
      </c>
      <c r="P481" s="91" t="str">
        <f>IFERROR(IF(MOD(MAX(Q$64:Q481),10*MAX(O$64:O481))&lt;=2,IF(AND(F480/INDEX($F$64:$F481,MATCH(MAX(O$64:O481),O$64:O481,0)-1)&lt;(1-$P$2),MAX(O$64:O481)&gt;MAX(P$64:P480)),MAX(O$64:O481),""),IF(AND($F480/INDEX($F$64:$F481,MATCH(MAX(Q$64:Q481),Q$64:Q481,0)-1)&lt;(1-$P$2),MAX(O$64:O481)&gt;MAX(P$64:P480)),MAX(O$64:O481),"")),"")</f>
        <v/>
      </c>
      <c r="Q481" s="91" t="str">
        <f>IFERROR(IF(E481="","",IF(O481&lt;&gt;"",MAX(O$64:O481)*10+1,IF(AND($F480/INDEX($F$64:$F481,MATCH(MAX(Q$64:Q480),Q$64:Q480,0)-1)&gt;(1+$O$2),MAX(O$64:O481)&gt;MAX(P$64:P480)),MAX(Q$64:Q480)+1,""))),"")</f>
        <v/>
      </c>
    </row>
    <row r="482" spans="1:17" x14ac:dyDescent="0.2">
      <c r="A482" s="13">
        <f>HLOOKUP($E$2,历史数据!$V$3:$AE$5000,ROW(A480),)</f>
        <v>109430</v>
      </c>
      <c r="B482" s="41">
        <v>37172</v>
      </c>
      <c r="C482" s="100">
        <f>IFERROR(IF(A482&lt;&gt;0,MAX($C$4:C481)+1,""),"")</f>
        <v>476</v>
      </c>
      <c r="D482" s="100"/>
      <c r="E482" s="99">
        <f t="shared" si="71"/>
        <v>37174</v>
      </c>
      <c r="F482" s="101">
        <f>IFERROR(VLOOKUP(E482,历史数据!AH:AJ,3,),"")</f>
        <v>17.9841443674513</v>
      </c>
      <c r="G482" s="101">
        <f t="shared" si="67"/>
        <v>21.181759987953924</v>
      </c>
      <c r="H482" s="105">
        <f t="shared" si="68"/>
        <v>-3.5760993951285958E-3</v>
      </c>
      <c r="I482" s="101">
        <f>IFERROR(VLOOKUP(E482,历史数据!AH:AJ,2,),"")</f>
        <v>19.091863404576898</v>
      </c>
      <c r="J482" s="104">
        <f t="shared" si="69"/>
        <v>0</v>
      </c>
      <c r="K482" s="104" t="str">
        <f>IFERROR(IF(AND(J481=$H$2*1,MAX(K$64:K481)=MAX(L$64:L481)),MAX(K$64:K481)+1,""),"")</f>
        <v/>
      </c>
      <c r="L482" s="104" t="str">
        <f>IFERROR(IF(AND($F481/INDEX($F$64:$F482,MATCH(MAX(M$64:M482),M$64:M482,0)-1)&lt;(1-$P$2),MAX(K$64:K482)&gt;MAX(L$64:L481)),MAX(K$64:K482),""),"")</f>
        <v/>
      </c>
      <c r="M482" s="104" t="str">
        <f>IFERROR(IF(E482="","",IF(K482&lt;&gt;"",MAX(M$64:M481)+1,IF(AND($F481/INDEX($F$64:$F482,MATCH(MAX(M$64:M481),M$64:M481,0)-1)&gt;(1+$O$2),MAX(K$64:K482)&gt;MAX(L$64:L481)),MAX(M$64:M481)+1,""))),"")</f>
        <v/>
      </c>
      <c r="N482" s="91">
        <f t="shared" si="70"/>
        <v>0</v>
      </c>
      <c r="O482" s="91" t="str">
        <f>IFERROR(IF(AND(N481=$H$2*1,MAX(O$64:O481)=MAX(P$64:P481)),MAX(O$64:O481)+1,""),"")</f>
        <v/>
      </c>
      <c r="P482" s="91" t="str">
        <f>IFERROR(IF(MOD(MAX(Q$64:Q482),10*MAX(O$64:O482))&lt;=2,IF(AND(F481/INDEX($F$64:$F482,MATCH(MAX(O$64:O482),O$64:O482,0)-1)&lt;(1-$P$2),MAX(O$64:O482)&gt;MAX(P$64:P481)),MAX(O$64:O482),""),IF(AND($F481/INDEX($F$64:$F482,MATCH(MAX(Q$64:Q482),Q$64:Q482,0)-1)&lt;(1-$P$2),MAX(O$64:O482)&gt;MAX(P$64:P481)),MAX(O$64:O482),"")),"")</f>
        <v/>
      </c>
      <c r="Q482" s="91" t="str">
        <f>IFERROR(IF(E482="","",IF(O482&lt;&gt;"",MAX(O$64:O482)*10+1,IF(AND($F481/INDEX($F$64:$F482,MATCH(MAX(Q$64:Q481),Q$64:Q481,0)-1)&gt;(1+$O$2),MAX(O$64:O482)&gt;MAX(P$64:P481)),MAX(Q$64:Q481)+1,""))),"")</f>
        <v/>
      </c>
    </row>
    <row r="483" spans="1:17" x14ac:dyDescent="0.2">
      <c r="A483" s="13">
        <f>HLOOKUP($E$2,历史数据!$V$3:$AE$5000,ROW(A481),)</f>
        <v>55400</v>
      </c>
      <c r="B483" s="41">
        <v>37173</v>
      </c>
      <c r="C483" s="100">
        <f>IFERROR(IF(A483&lt;&gt;0,MAX($C$4:C482)+1,""),"")</f>
        <v>477</v>
      </c>
      <c r="D483" s="100"/>
      <c r="E483" s="99">
        <f t="shared" si="71"/>
        <v>37175</v>
      </c>
      <c r="F483" s="101">
        <f>IFERROR(VLOOKUP(E483,历史数据!AH:AJ,3,),"")</f>
        <v>17.2022250471273</v>
      </c>
      <c r="G483" s="101">
        <f t="shared" si="67"/>
        <v>21.089667268004657</v>
      </c>
      <c r="H483" s="105">
        <f t="shared" si="68"/>
        <v>-4.3477369208998473E-3</v>
      </c>
      <c r="I483" s="101">
        <f>IFERROR(VLOOKUP(E483,历史数据!AH:AJ,2,),"")</f>
        <v>17.853824480730601</v>
      </c>
      <c r="J483" s="104">
        <f t="shared" si="69"/>
        <v>0</v>
      </c>
      <c r="K483" s="104" t="str">
        <f>IFERROR(IF(AND(J482=$H$2*1,MAX(K$64:K482)=MAX(L$64:L482)),MAX(K$64:K482)+1,""),"")</f>
        <v/>
      </c>
      <c r="L483" s="104" t="str">
        <f>IFERROR(IF(AND($F482/INDEX($F$64:$F483,MATCH(MAX(M$64:M483),M$64:M483,0)-1)&lt;(1-$P$2),MAX(K$64:K483)&gt;MAX(L$64:L482)),MAX(K$64:K483),""),"")</f>
        <v/>
      </c>
      <c r="M483" s="104" t="str">
        <f>IFERROR(IF(E483="","",IF(K483&lt;&gt;"",MAX(M$64:M482)+1,IF(AND($F482/INDEX($F$64:$F483,MATCH(MAX(M$64:M482),M$64:M482,0)-1)&gt;(1+$O$2),MAX(K$64:K483)&gt;MAX(L$64:L482)),MAX(M$64:M482)+1,""))),"")</f>
        <v/>
      </c>
      <c r="N483" s="91">
        <f t="shared" si="70"/>
        <v>0</v>
      </c>
      <c r="O483" s="91" t="str">
        <f>IFERROR(IF(AND(N482=$H$2*1,MAX(O$64:O482)=MAX(P$64:P482)),MAX(O$64:O482)+1,""),"")</f>
        <v/>
      </c>
      <c r="P483" s="91" t="str">
        <f>IFERROR(IF(MOD(MAX(Q$64:Q483),10*MAX(O$64:O483))&lt;=2,IF(AND(F482/INDEX($F$64:$F483,MATCH(MAX(O$64:O483),O$64:O483,0)-1)&lt;(1-$P$2),MAX(O$64:O483)&gt;MAX(P$64:P482)),MAX(O$64:O483),""),IF(AND($F482/INDEX($F$64:$F483,MATCH(MAX(Q$64:Q483),Q$64:Q483,0)-1)&lt;(1-$P$2),MAX(O$64:O483)&gt;MAX(P$64:P482)),MAX(O$64:O483),"")),"")</f>
        <v/>
      </c>
      <c r="Q483" s="91" t="str">
        <f>IFERROR(IF(E483="","",IF(O483&lt;&gt;"",MAX(O$64:O483)*10+1,IF(AND($F482/INDEX($F$64:$F483,MATCH(MAX(Q$64:Q482),Q$64:Q482,0)-1)&gt;(1+$O$2),MAX(O$64:O483)&gt;MAX(P$64:P482)),MAX(Q$64:Q482)+1,""))),"")</f>
        <v/>
      </c>
    </row>
    <row r="484" spans="1:17" x14ac:dyDescent="0.2">
      <c r="A484" s="13">
        <f>HLOOKUP($E$2,历史数据!$V$3:$AE$5000,ROW(A482),)</f>
        <v>178600</v>
      </c>
      <c r="B484" s="41">
        <v>37174</v>
      </c>
      <c r="C484" s="100">
        <f>IFERROR(IF(A484&lt;&gt;0,MAX($C$4:C483)+1,""),"")</f>
        <v>478</v>
      </c>
      <c r="D484" s="100"/>
      <c r="E484" s="99">
        <f t="shared" si="71"/>
        <v>37176</v>
      </c>
      <c r="F484" s="101">
        <f>IFERROR(VLOOKUP(E484,历史数据!AH:AJ,3,),"")</f>
        <v>17.6583446506496</v>
      </c>
      <c r="G484" s="101">
        <f t="shared" si="67"/>
        <v>21.006262540503432</v>
      </c>
      <c r="H484" s="105">
        <f t="shared" si="68"/>
        <v>-3.9547673484521262E-3</v>
      </c>
      <c r="I484" s="101">
        <f>IFERROR(VLOOKUP(E484,历史数据!AH:AJ,2,),"")</f>
        <v>17.0719051604067</v>
      </c>
      <c r="J484" s="104">
        <f t="shared" si="69"/>
        <v>0</v>
      </c>
      <c r="K484" s="104" t="str">
        <f>IFERROR(IF(AND(J483=$H$2*1,MAX(K$64:K483)=MAX(L$64:L483)),MAX(K$64:K483)+1,""),"")</f>
        <v/>
      </c>
      <c r="L484" s="104" t="str">
        <f>IFERROR(IF(AND($F483/INDEX($F$64:$F484,MATCH(MAX(M$64:M484),M$64:M484,0)-1)&lt;(1-$P$2),MAX(K$64:K484)&gt;MAX(L$64:L483)),MAX(K$64:K484),""),"")</f>
        <v/>
      </c>
      <c r="M484" s="104" t="str">
        <f>IFERROR(IF(E484="","",IF(K484&lt;&gt;"",MAX(M$64:M483)+1,IF(AND($F483/INDEX($F$64:$F484,MATCH(MAX(M$64:M483),M$64:M483,0)-1)&gt;(1+$O$2),MAX(K$64:K484)&gt;MAX(L$64:L483)),MAX(M$64:M483)+1,""))),"")</f>
        <v/>
      </c>
      <c r="N484" s="91">
        <f t="shared" si="70"/>
        <v>0</v>
      </c>
      <c r="O484" s="91" t="str">
        <f>IFERROR(IF(AND(N483=$H$2*1,MAX(O$64:O483)=MAX(P$64:P483)),MAX(O$64:O483)+1,""),"")</f>
        <v/>
      </c>
      <c r="P484" s="91" t="str">
        <f>IFERROR(IF(MOD(MAX(Q$64:Q484),10*MAX(O$64:O484))&lt;=2,IF(AND(F483/INDEX($F$64:$F484,MATCH(MAX(O$64:O484),O$64:O484,0)-1)&lt;(1-$P$2),MAX(O$64:O484)&gt;MAX(P$64:P483)),MAX(O$64:O484),""),IF(AND($F483/INDEX($F$64:$F484,MATCH(MAX(Q$64:Q484),Q$64:Q484,0)-1)&lt;(1-$P$2),MAX(O$64:O484)&gt;MAX(P$64:P483)),MAX(O$64:O484),"")),"")</f>
        <v/>
      </c>
      <c r="Q484" s="91" t="str">
        <f>IFERROR(IF(E484="","",IF(O484&lt;&gt;"",MAX(O$64:O484)*10+1,IF(AND($F483/INDEX($F$64:$F484,MATCH(MAX(Q$64:Q483),Q$64:Q483,0)-1)&gt;(1+$O$2),MAX(O$64:O484)&gt;MAX(P$64:P483)),MAX(Q$64:Q483)+1,""))),"")</f>
        <v/>
      </c>
    </row>
    <row r="485" spans="1:17" x14ac:dyDescent="0.2">
      <c r="A485" s="13">
        <f>HLOOKUP($E$2,历史数据!$V$3:$AE$5000,ROW(A483),)</f>
        <v>142600</v>
      </c>
      <c r="B485" s="41">
        <v>37175</v>
      </c>
      <c r="C485" s="100">
        <f>IFERROR(IF(A485&lt;&gt;0,MAX($C$4:C484)+1,""),"")</f>
        <v>479</v>
      </c>
      <c r="D485" s="100"/>
      <c r="E485" s="99">
        <f t="shared" si="71"/>
        <v>37179</v>
      </c>
      <c r="F485" s="101">
        <f>IFERROR(VLOOKUP(E485,历史数据!AH:AJ,3,),"")</f>
        <v>17.723504594009999</v>
      </c>
      <c r="G485" s="101">
        <f t="shared" si="67"/>
        <v>20.924161011869412</v>
      </c>
      <c r="H485" s="105">
        <f t="shared" si="68"/>
        <v>-3.9084310441095393E-3</v>
      </c>
      <c r="I485" s="101">
        <f>IFERROR(VLOOKUP(E485,历史数据!AH:AJ,2,),"")</f>
        <v>17.6583446506496</v>
      </c>
      <c r="J485" s="104">
        <f t="shared" si="69"/>
        <v>0</v>
      </c>
      <c r="K485" s="104" t="str">
        <f>IFERROR(IF(AND(J484=$H$2*1,MAX(K$64:K484)=MAX(L$64:L484)),MAX(K$64:K484)+1,""),"")</f>
        <v/>
      </c>
      <c r="L485" s="104" t="str">
        <f>IFERROR(IF(AND($F484/INDEX($F$64:$F485,MATCH(MAX(M$64:M485),M$64:M485,0)-1)&lt;(1-$P$2),MAX(K$64:K485)&gt;MAX(L$64:L484)),MAX(K$64:K485),""),"")</f>
        <v/>
      </c>
      <c r="M485" s="104" t="str">
        <f>IFERROR(IF(E485="","",IF(K485&lt;&gt;"",MAX(M$64:M484)+1,IF(AND($F484/INDEX($F$64:$F485,MATCH(MAX(M$64:M484),M$64:M484,0)-1)&gt;(1+$O$2),MAX(K$64:K485)&gt;MAX(L$64:L484)),MAX(M$64:M484)+1,""))),"")</f>
        <v/>
      </c>
      <c r="N485" s="91">
        <f t="shared" si="70"/>
        <v>0</v>
      </c>
      <c r="O485" s="91" t="str">
        <f>IFERROR(IF(AND(N484=$H$2*1,MAX(O$64:O484)=MAX(P$64:P484)),MAX(O$64:O484)+1,""),"")</f>
        <v/>
      </c>
      <c r="P485" s="91" t="str">
        <f>IFERROR(IF(MOD(MAX(Q$64:Q485),10*MAX(O$64:O485))&lt;=2,IF(AND(F484/INDEX($F$64:$F485,MATCH(MAX(O$64:O485),O$64:O485,0)-1)&lt;(1-$P$2),MAX(O$64:O485)&gt;MAX(P$64:P484)),MAX(O$64:O485),""),IF(AND($F484/INDEX($F$64:$F485,MATCH(MAX(Q$64:Q485),Q$64:Q485,0)-1)&lt;(1-$P$2),MAX(O$64:O485)&gt;MAX(P$64:P484)),MAX(O$64:O485),"")),"")</f>
        <v/>
      </c>
      <c r="Q485" s="91" t="str">
        <f>IFERROR(IF(E485="","",IF(O485&lt;&gt;"",MAX(O$64:O485)*10+1,IF(AND($F484/INDEX($F$64:$F485,MATCH(MAX(Q$64:Q484),Q$64:Q484,0)-1)&gt;(1+$O$2),MAX(O$64:O485)&gt;MAX(P$64:P484)),MAX(Q$64:Q484)+1,""))),"")</f>
        <v/>
      </c>
    </row>
    <row r="486" spans="1:17" x14ac:dyDescent="0.2">
      <c r="A486" s="13">
        <f>HLOOKUP($E$2,历史数据!$V$3:$AE$5000,ROW(A484),)</f>
        <v>254706</v>
      </c>
      <c r="B486" s="41">
        <v>37176</v>
      </c>
      <c r="C486" s="100">
        <f>IFERROR(IF(A486&lt;&gt;0,MAX($C$4:C485)+1,""),"")</f>
        <v>480</v>
      </c>
      <c r="D486" s="100"/>
      <c r="E486" s="99">
        <f t="shared" si="71"/>
        <v>37180</v>
      </c>
      <c r="F486" s="101">
        <f>IFERROR(VLOOKUP(E486,历史数据!AH:AJ,3,),"")</f>
        <v>17.2022250471273</v>
      </c>
      <c r="G486" s="101">
        <f t="shared" si="67"/>
        <v>20.830982292864142</v>
      </c>
      <c r="H486" s="105">
        <f t="shared" si="68"/>
        <v>-4.4531639262579414E-3</v>
      </c>
      <c r="I486" s="101">
        <f>IFERROR(VLOOKUP(E486,历史数据!AH:AJ,2,),"")</f>
        <v>17.958080390107199</v>
      </c>
      <c r="J486" s="104">
        <f t="shared" si="69"/>
        <v>0</v>
      </c>
      <c r="K486" s="104" t="str">
        <f>IFERROR(IF(AND(J485=$H$2*1,MAX(K$64:K485)=MAX(L$64:L485)),MAX(K$64:K485)+1,""),"")</f>
        <v/>
      </c>
      <c r="L486" s="104" t="str">
        <f>IFERROR(IF(AND($F485/INDEX($F$64:$F486,MATCH(MAX(M$64:M486),M$64:M486,0)-1)&lt;(1-$P$2),MAX(K$64:K486)&gt;MAX(L$64:L485)),MAX(K$64:K486),""),"")</f>
        <v/>
      </c>
      <c r="M486" s="104" t="str">
        <f>IFERROR(IF(E486="","",IF(K486&lt;&gt;"",MAX(M$64:M485)+1,IF(AND($F485/INDEX($F$64:$F486,MATCH(MAX(M$64:M485),M$64:M485,0)-1)&gt;(1+$O$2),MAX(K$64:K486)&gt;MAX(L$64:L485)),MAX(M$64:M485)+1,""))),"")</f>
        <v/>
      </c>
      <c r="N486" s="91">
        <f t="shared" si="70"/>
        <v>0</v>
      </c>
      <c r="O486" s="91" t="str">
        <f>IFERROR(IF(AND(N485=$H$2*1,MAX(O$64:O485)=MAX(P$64:P485)),MAX(O$64:O485)+1,""),"")</f>
        <v/>
      </c>
      <c r="P486" s="91" t="str">
        <f>IFERROR(IF(MOD(MAX(Q$64:Q486),10*MAX(O$64:O486))&lt;=2,IF(AND(F485/INDEX($F$64:$F486,MATCH(MAX(O$64:O486),O$64:O486,0)-1)&lt;(1-$P$2),MAX(O$64:O486)&gt;MAX(P$64:P485)),MAX(O$64:O486),""),IF(AND($F485/INDEX($F$64:$F486,MATCH(MAX(Q$64:Q486),Q$64:Q486,0)-1)&lt;(1-$P$2),MAX(O$64:O486)&gt;MAX(P$64:P485)),MAX(O$64:O486),"")),"")</f>
        <v/>
      </c>
      <c r="Q486" s="91" t="str">
        <f>IFERROR(IF(E486="","",IF(O486&lt;&gt;"",MAX(O$64:O486)*10+1,IF(AND($F485/INDEX($F$64:$F486,MATCH(MAX(Q$64:Q485),Q$64:Q485,0)-1)&gt;(1+$O$2),MAX(O$64:O486)&gt;MAX(P$64:P485)),MAX(Q$64:Q485)+1,""))),"")</f>
        <v/>
      </c>
    </row>
    <row r="487" spans="1:17" x14ac:dyDescent="0.2">
      <c r="A487" s="13">
        <f>HLOOKUP($E$2,历史数据!$V$3:$AE$5000,ROW(A485),)</f>
        <v>116300</v>
      </c>
      <c r="B487" s="41">
        <v>37179</v>
      </c>
      <c r="C487" s="100">
        <f>IFERROR(IF(A487&lt;&gt;0,MAX($C$4:C486)+1,""),"")</f>
        <v>481</v>
      </c>
      <c r="D487" s="100"/>
      <c r="E487" s="99">
        <f t="shared" si="71"/>
        <v>37181</v>
      </c>
      <c r="F487" s="101">
        <f>IFERROR(VLOOKUP(E487,历史数据!AH:AJ,3,),"")</f>
        <v>17.137065103767</v>
      </c>
      <c r="G487" s="101">
        <f t="shared" si="67"/>
        <v>20.739758372159681</v>
      </c>
      <c r="H487" s="105">
        <f t="shared" si="68"/>
        <v>-4.3792423910662404E-3</v>
      </c>
      <c r="I487" s="101">
        <f>IFERROR(VLOOKUP(E487,历史数据!AH:AJ,2,),"")</f>
        <v>17.006745217046301</v>
      </c>
      <c r="J487" s="104">
        <f t="shared" si="69"/>
        <v>0</v>
      </c>
      <c r="K487" s="104" t="str">
        <f>IFERROR(IF(AND(J486=$H$2*1,MAX(K$64:K486)=MAX(L$64:L486)),MAX(K$64:K486)+1,""),"")</f>
        <v/>
      </c>
      <c r="L487" s="104" t="str">
        <f>IFERROR(IF(AND($F486/INDEX($F$64:$F487,MATCH(MAX(M$64:M487),M$64:M487,0)-1)&lt;(1-$P$2),MAX(K$64:K487)&gt;MAX(L$64:L486)),MAX(K$64:K487),""),"")</f>
        <v/>
      </c>
      <c r="M487" s="104" t="str">
        <f>IFERROR(IF(E487="","",IF(K487&lt;&gt;"",MAX(M$64:M486)+1,IF(AND($F486/INDEX($F$64:$F487,MATCH(MAX(M$64:M486),M$64:M486,0)-1)&gt;(1+$O$2),MAX(K$64:K487)&gt;MAX(L$64:L486)),MAX(M$64:M486)+1,""))),"")</f>
        <v/>
      </c>
      <c r="N487" s="91">
        <f t="shared" si="70"/>
        <v>0</v>
      </c>
      <c r="O487" s="91" t="str">
        <f>IFERROR(IF(AND(N486=$H$2*1,MAX(O$64:O486)=MAX(P$64:P486)),MAX(O$64:O486)+1,""),"")</f>
        <v/>
      </c>
      <c r="P487" s="91" t="str">
        <f>IFERROR(IF(MOD(MAX(Q$64:Q487),10*MAX(O$64:O487))&lt;=2,IF(AND(F486/INDEX($F$64:$F487,MATCH(MAX(O$64:O487),O$64:O487,0)-1)&lt;(1-$P$2),MAX(O$64:O487)&gt;MAX(P$64:P486)),MAX(O$64:O487),""),IF(AND($F486/INDEX($F$64:$F487,MATCH(MAX(Q$64:Q487),Q$64:Q487,0)-1)&lt;(1-$P$2),MAX(O$64:O487)&gt;MAX(P$64:P486)),MAX(O$64:O487),"")),"")</f>
        <v/>
      </c>
      <c r="Q487" s="91" t="str">
        <f>IFERROR(IF(E487="","",IF(O487&lt;&gt;"",MAX(O$64:O487)*10+1,IF(AND($F486/INDEX($F$64:$F487,MATCH(MAX(Q$64:Q486),Q$64:Q486,0)-1)&gt;(1+$O$2),MAX(O$64:O487)&gt;MAX(P$64:P486)),MAX(Q$64:Q486)+1,""))),"")</f>
        <v/>
      </c>
    </row>
    <row r="488" spans="1:17" x14ac:dyDescent="0.2">
      <c r="A488" s="13">
        <f>HLOOKUP($E$2,历史数据!$V$3:$AE$5000,ROW(A486),)</f>
        <v>51810</v>
      </c>
      <c r="B488" s="41">
        <v>37180</v>
      </c>
      <c r="C488" s="100">
        <f>IFERROR(IF(A488&lt;&gt;0,MAX($C$4:C487)+1,""),"")</f>
        <v>482</v>
      </c>
      <c r="D488" s="100"/>
      <c r="E488" s="99">
        <f t="shared" si="71"/>
        <v>37182</v>
      </c>
      <c r="F488" s="101">
        <f>IFERROR(VLOOKUP(E488,历史数据!AH:AJ,3,),"")</f>
        <v>16.941585273686002</v>
      </c>
      <c r="G488" s="101">
        <f t="shared" si="67"/>
        <v>20.640280858629581</v>
      </c>
      <c r="H488" s="105">
        <f t="shared" si="68"/>
        <v>-4.7964644401853329E-3</v>
      </c>
      <c r="I488" s="101">
        <f>IFERROR(VLOOKUP(E488,历史数据!AH:AJ,2,),"")</f>
        <v>16.954617262358099</v>
      </c>
      <c r="J488" s="104">
        <f t="shared" si="69"/>
        <v>0</v>
      </c>
      <c r="K488" s="104" t="str">
        <f>IFERROR(IF(AND(J487=$H$2*1,MAX(K$64:K487)=MAX(L$64:L487)),MAX(K$64:K487)+1,""),"")</f>
        <v/>
      </c>
      <c r="L488" s="104" t="str">
        <f>IFERROR(IF(AND($F487/INDEX($F$64:$F488,MATCH(MAX(M$64:M488),M$64:M488,0)-1)&lt;(1-$P$2),MAX(K$64:K488)&gt;MAX(L$64:L487)),MAX(K$64:K488),""),"")</f>
        <v/>
      </c>
      <c r="M488" s="104" t="str">
        <f>IFERROR(IF(E488="","",IF(K488&lt;&gt;"",MAX(M$64:M487)+1,IF(AND($F487/INDEX($F$64:$F488,MATCH(MAX(M$64:M487),M$64:M487,0)-1)&gt;(1+$O$2),MAX(K$64:K488)&gt;MAX(L$64:L487)),MAX(M$64:M487)+1,""))),"")</f>
        <v/>
      </c>
      <c r="N488" s="91">
        <f t="shared" si="70"/>
        <v>0</v>
      </c>
      <c r="O488" s="91" t="str">
        <f>IFERROR(IF(AND(N487=$H$2*1,MAX(O$64:O487)=MAX(P$64:P487)),MAX(O$64:O487)+1,""),"")</f>
        <v/>
      </c>
      <c r="P488" s="91" t="str">
        <f>IFERROR(IF(MOD(MAX(Q$64:Q488),10*MAX(O$64:O488))&lt;=2,IF(AND(F487/INDEX($F$64:$F488,MATCH(MAX(O$64:O488),O$64:O488,0)-1)&lt;(1-$P$2),MAX(O$64:O488)&gt;MAX(P$64:P487)),MAX(O$64:O488),""),IF(AND($F487/INDEX($F$64:$F488,MATCH(MAX(Q$64:Q488),Q$64:Q488,0)-1)&lt;(1-$P$2),MAX(O$64:O488)&gt;MAX(P$64:P487)),MAX(O$64:O488),"")),"")</f>
        <v/>
      </c>
      <c r="Q488" s="91" t="str">
        <f>IFERROR(IF(E488="","",IF(O488&lt;&gt;"",MAX(O$64:O488)*10+1,IF(AND($F487/INDEX($F$64:$F488,MATCH(MAX(Q$64:Q487),Q$64:Q487,0)-1)&gt;(1+$O$2),MAX(O$64:O488)&gt;MAX(P$64:P487)),MAX(Q$64:Q487)+1,""))),"")</f>
        <v/>
      </c>
    </row>
    <row r="489" spans="1:17" x14ac:dyDescent="0.2">
      <c r="A489" s="13">
        <f>HLOOKUP($E$2,历史数据!$V$3:$AE$5000,ROW(A487),)</f>
        <v>58150</v>
      </c>
      <c r="B489" s="41">
        <v>37181</v>
      </c>
      <c r="C489" s="100">
        <f>IFERROR(IF(A489&lt;&gt;0,MAX($C$4:C488)+1,""),"")</f>
        <v>483</v>
      </c>
      <c r="D489" s="100"/>
      <c r="E489" s="99">
        <f t="shared" si="71"/>
        <v>37183</v>
      </c>
      <c r="F489" s="101">
        <f>IFERROR(VLOOKUP(E489,历史数据!AH:AJ,3,),"")</f>
        <v>16.394241749459201</v>
      </c>
      <c r="G489" s="101">
        <f t="shared" si="67"/>
        <v>20.526685357371402</v>
      </c>
      <c r="H489" s="105">
        <f t="shared" si="68"/>
        <v>-5.5035831167328242E-3</v>
      </c>
      <c r="I489" s="101">
        <f>IFERROR(VLOOKUP(E489,历史数据!AH:AJ,2,),"")</f>
        <v>16.928553285013901</v>
      </c>
      <c r="J489" s="104">
        <f t="shared" si="69"/>
        <v>0</v>
      </c>
      <c r="K489" s="104" t="str">
        <f>IFERROR(IF(AND(J488=$H$2*1,MAX(K$64:K488)=MAX(L$64:L488)),MAX(K$64:K488)+1,""),"")</f>
        <v/>
      </c>
      <c r="L489" s="104" t="str">
        <f>IFERROR(IF(AND($F488/INDEX($F$64:$F489,MATCH(MAX(M$64:M489),M$64:M489,0)-1)&lt;(1-$P$2),MAX(K$64:K489)&gt;MAX(L$64:L488)),MAX(K$64:K489),""),"")</f>
        <v/>
      </c>
      <c r="M489" s="104" t="str">
        <f>IFERROR(IF(E489="","",IF(K489&lt;&gt;"",MAX(M$64:M488)+1,IF(AND($F488/INDEX($F$64:$F489,MATCH(MAX(M$64:M488),M$64:M488,0)-1)&gt;(1+$O$2),MAX(K$64:K489)&gt;MAX(L$64:L488)),MAX(M$64:M488)+1,""))),"")</f>
        <v/>
      </c>
      <c r="N489" s="91">
        <f t="shared" si="70"/>
        <v>0</v>
      </c>
      <c r="O489" s="91" t="str">
        <f>IFERROR(IF(AND(N488=$H$2*1,MAX(O$64:O488)=MAX(P$64:P488)),MAX(O$64:O488)+1,""),"")</f>
        <v/>
      </c>
      <c r="P489" s="91" t="str">
        <f>IFERROR(IF(MOD(MAX(Q$64:Q489),10*MAX(O$64:O489))&lt;=2,IF(AND(F488/INDEX($F$64:$F489,MATCH(MAX(O$64:O489),O$64:O489,0)-1)&lt;(1-$P$2),MAX(O$64:O489)&gt;MAX(P$64:P488)),MAX(O$64:O489),""),IF(AND($F488/INDEX($F$64:$F489,MATCH(MAX(Q$64:Q489),Q$64:Q489,0)-1)&lt;(1-$P$2),MAX(O$64:O489)&gt;MAX(P$64:P488)),MAX(O$64:O489),"")),"")</f>
        <v/>
      </c>
      <c r="Q489" s="91" t="str">
        <f>IFERROR(IF(E489="","",IF(O489&lt;&gt;"",MAX(O$64:O489)*10+1,IF(AND($F488/INDEX($F$64:$F489,MATCH(MAX(Q$64:Q488),Q$64:Q488,0)-1)&gt;(1+$O$2),MAX(O$64:O489)&gt;MAX(P$64:P488)),MAX(Q$64:Q488)+1,""))),"")</f>
        <v/>
      </c>
    </row>
    <row r="490" spans="1:17" x14ac:dyDescent="0.2">
      <c r="A490" s="13">
        <f>HLOOKUP($E$2,历史数据!$V$3:$AE$5000,ROW(A488),)</f>
        <v>79500</v>
      </c>
      <c r="B490" s="41">
        <v>37182</v>
      </c>
      <c r="C490" s="100">
        <f>IFERROR(IF(A490&lt;&gt;0,MAX($C$4:C489)+1,""),"")</f>
        <v>484</v>
      </c>
      <c r="D490" s="100"/>
      <c r="E490" s="99">
        <f t="shared" si="71"/>
        <v>37186</v>
      </c>
      <c r="F490" s="101">
        <f>IFERROR(VLOOKUP(E490,历史数据!AH:AJ,3,),"")</f>
        <v>15.3777466330381</v>
      </c>
      <c r="G490" s="101">
        <f t="shared" si="67"/>
        <v>20.397451469706752</v>
      </c>
      <c r="H490" s="105">
        <f t="shared" si="68"/>
        <v>-6.295896556832048E-3</v>
      </c>
      <c r="I490" s="101">
        <f>IFERROR(VLOOKUP(E490,历史数据!AH:AJ,2,),"")</f>
        <v>16.316049817426801</v>
      </c>
      <c r="J490" s="104">
        <f t="shared" si="69"/>
        <v>0</v>
      </c>
      <c r="K490" s="104" t="str">
        <f>IFERROR(IF(AND(J489=$H$2*1,MAX(K$64:K489)=MAX(L$64:L489)),MAX(K$64:K489)+1,""),"")</f>
        <v/>
      </c>
      <c r="L490" s="104" t="str">
        <f>IFERROR(IF(AND($F489/INDEX($F$64:$F490,MATCH(MAX(M$64:M490),M$64:M490,0)-1)&lt;(1-$P$2),MAX(K$64:K490)&gt;MAX(L$64:L489)),MAX(K$64:K490),""),"")</f>
        <v/>
      </c>
      <c r="M490" s="104" t="str">
        <f>IFERROR(IF(E490="","",IF(K490&lt;&gt;"",MAX(M$64:M489)+1,IF(AND($F489/INDEX($F$64:$F490,MATCH(MAX(M$64:M489),M$64:M489,0)-1)&gt;(1+$O$2),MAX(K$64:K490)&gt;MAX(L$64:L489)),MAX(M$64:M489)+1,""))),"")</f>
        <v/>
      </c>
      <c r="N490" s="91">
        <f t="shared" si="70"/>
        <v>0</v>
      </c>
      <c r="O490" s="91" t="str">
        <f>IFERROR(IF(AND(N489=$H$2*1,MAX(O$64:O489)=MAX(P$64:P489)),MAX(O$64:O489)+1,""),"")</f>
        <v/>
      </c>
      <c r="P490" s="91" t="str">
        <f>IFERROR(IF(MOD(MAX(Q$64:Q490),10*MAX(O$64:O490))&lt;=2,IF(AND(F489/INDEX($F$64:$F490,MATCH(MAX(O$64:O490),O$64:O490,0)-1)&lt;(1-$P$2),MAX(O$64:O490)&gt;MAX(P$64:P489)),MAX(O$64:O490),""),IF(AND($F489/INDEX($F$64:$F490,MATCH(MAX(Q$64:Q490),Q$64:Q490,0)-1)&lt;(1-$P$2),MAX(O$64:O490)&gt;MAX(P$64:P489)),MAX(O$64:O490),"")),"")</f>
        <v/>
      </c>
      <c r="Q490" s="91" t="str">
        <f>IFERROR(IF(E490="","",IF(O490&lt;&gt;"",MAX(O$64:O490)*10+1,IF(AND($F489/INDEX($F$64:$F490,MATCH(MAX(Q$64:Q489),Q$64:Q489,0)-1)&gt;(1+$O$2),MAX(O$64:O490)&gt;MAX(P$64:P489)),MAX(Q$64:Q489)+1,""))),"")</f>
        <v/>
      </c>
    </row>
    <row r="491" spans="1:17" x14ac:dyDescent="0.2">
      <c r="A491" s="13">
        <f>HLOOKUP($E$2,历史数据!$V$3:$AE$5000,ROW(A489),)</f>
        <v>245640</v>
      </c>
      <c r="B491" s="41">
        <v>37183</v>
      </c>
      <c r="C491" s="100">
        <f>IFERROR(IF(A491&lt;&gt;0,MAX($C$4:C490)+1,""),"")</f>
        <v>485</v>
      </c>
      <c r="D491" s="100"/>
      <c r="E491" s="99">
        <f t="shared" si="71"/>
        <v>37187</v>
      </c>
      <c r="F491" s="101">
        <f>IFERROR(VLOOKUP(E491,历史数据!AH:AJ,3,),"")</f>
        <v>16.9155212963419</v>
      </c>
      <c r="G491" s="101">
        <f t="shared" si="67"/>
        <v>20.300363154099855</v>
      </c>
      <c r="H491" s="105">
        <f t="shared" si="68"/>
        <v>-4.7598257925058896E-3</v>
      </c>
      <c r="I491" s="101">
        <f>IFERROR(VLOOKUP(E491,历史数据!AH:AJ,2,),"")</f>
        <v>16.550625613524002</v>
      </c>
      <c r="J491" s="104">
        <f t="shared" si="69"/>
        <v>0</v>
      </c>
      <c r="K491" s="104" t="str">
        <f>IFERROR(IF(AND(J490=$H$2*1,MAX(K$64:K490)=MAX(L$64:L490)),MAX(K$64:K490)+1,""),"")</f>
        <v/>
      </c>
      <c r="L491" s="104" t="str">
        <f>IFERROR(IF(AND($F490/INDEX($F$64:$F491,MATCH(MAX(M$64:M491),M$64:M491,0)-1)&lt;(1-$P$2),MAX(K$64:K491)&gt;MAX(L$64:L490)),MAX(K$64:K491),""),"")</f>
        <v/>
      </c>
      <c r="M491" s="104" t="str">
        <f>IFERROR(IF(E491="","",IF(K491&lt;&gt;"",MAX(M$64:M490)+1,IF(AND($F490/INDEX($F$64:$F491,MATCH(MAX(M$64:M490),M$64:M490,0)-1)&gt;(1+$O$2),MAX(K$64:K491)&gt;MAX(L$64:L490)),MAX(M$64:M490)+1,""))),"")</f>
        <v/>
      </c>
      <c r="N491" s="91">
        <f t="shared" si="70"/>
        <v>0</v>
      </c>
      <c r="O491" s="91" t="str">
        <f>IFERROR(IF(AND(N490=$H$2*1,MAX(O$64:O490)=MAX(P$64:P490)),MAX(O$64:O490)+1,""),"")</f>
        <v/>
      </c>
      <c r="P491" s="91" t="str">
        <f>IFERROR(IF(MOD(MAX(Q$64:Q491),10*MAX(O$64:O491))&lt;=2,IF(AND(F490/INDEX($F$64:$F491,MATCH(MAX(O$64:O491),O$64:O491,0)-1)&lt;(1-$P$2),MAX(O$64:O491)&gt;MAX(P$64:P490)),MAX(O$64:O491),""),IF(AND($F490/INDEX($F$64:$F491,MATCH(MAX(Q$64:Q491),Q$64:Q491,0)-1)&lt;(1-$P$2),MAX(O$64:O491)&gt;MAX(P$64:P490)),MAX(O$64:O491),"")),"")</f>
        <v/>
      </c>
      <c r="Q491" s="91" t="str">
        <f>IFERROR(IF(E491="","",IF(O491&lt;&gt;"",MAX(O$64:O491)*10+1,IF(AND($F490/INDEX($F$64:$F491,MATCH(MAX(Q$64:Q490),Q$64:Q490,0)-1)&gt;(1+$O$2),MAX(O$64:O491)&gt;MAX(P$64:P490)),MAX(Q$64:Q490)+1,""))),"")</f>
        <v/>
      </c>
    </row>
    <row r="492" spans="1:17" x14ac:dyDescent="0.2">
      <c r="A492" s="13">
        <f>HLOOKUP($E$2,历史数据!$V$3:$AE$5000,ROW(A490),)</f>
        <v>121210</v>
      </c>
      <c r="B492" s="41">
        <v>37186</v>
      </c>
      <c r="C492" s="100">
        <f>IFERROR(IF(A492&lt;&gt;0,MAX($C$4:C491)+1,""),"")</f>
        <v>486</v>
      </c>
      <c r="D492" s="100"/>
      <c r="E492" s="99">
        <f t="shared" si="71"/>
        <v>37188</v>
      </c>
      <c r="F492" s="101">
        <f>IFERROR(VLOOKUP(E492,历史数据!AH:AJ,3,),"")</f>
        <v>18.0493043108116</v>
      </c>
      <c r="G492" s="101">
        <f t="shared" si="67"/>
        <v>20.226298018480275</v>
      </c>
      <c r="H492" s="105">
        <f t="shared" si="68"/>
        <v>-3.6484635795602793E-3</v>
      </c>
      <c r="I492" s="101">
        <f>IFERROR(VLOOKUP(E492,历史数据!AH:AJ,2,),"")</f>
        <v>17.397704877208302</v>
      </c>
      <c r="J492" s="104">
        <f t="shared" si="69"/>
        <v>0</v>
      </c>
      <c r="K492" s="104" t="str">
        <f>IFERROR(IF(AND(J491=$H$2*1,MAX(K$64:K491)=MAX(L$64:L491)),MAX(K$64:K491)+1,""),"")</f>
        <v/>
      </c>
      <c r="L492" s="104" t="str">
        <f>IFERROR(IF(AND($F491/INDEX($F$64:$F492,MATCH(MAX(M$64:M492),M$64:M492,0)-1)&lt;(1-$P$2),MAX(K$64:K492)&gt;MAX(L$64:L491)),MAX(K$64:K492),""),"")</f>
        <v/>
      </c>
      <c r="M492" s="104" t="str">
        <f>IFERROR(IF(E492="","",IF(K492&lt;&gt;"",MAX(M$64:M491)+1,IF(AND($F491/INDEX($F$64:$F492,MATCH(MAX(M$64:M491),M$64:M491,0)-1)&gt;(1+$O$2),MAX(K$64:K492)&gt;MAX(L$64:L491)),MAX(M$64:M491)+1,""))),"")</f>
        <v/>
      </c>
      <c r="N492" s="91">
        <f t="shared" si="70"/>
        <v>0</v>
      </c>
      <c r="O492" s="91" t="str">
        <f>IFERROR(IF(AND(N491=$H$2*1,MAX(O$64:O491)=MAX(P$64:P491)),MAX(O$64:O491)+1,""),"")</f>
        <v/>
      </c>
      <c r="P492" s="91" t="str">
        <f>IFERROR(IF(MOD(MAX(Q$64:Q492),10*MAX(O$64:O492))&lt;=2,IF(AND(F491/INDEX($F$64:$F492,MATCH(MAX(O$64:O492),O$64:O492,0)-1)&lt;(1-$P$2),MAX(O$64:O492)&gt;MAX(P$64:P491)),MAX(O$64:O492),""),IF(AND($F491/INDEX($F$64:$F492,MATCH(MAX(Q$64:Q492),Q$64:Q492,0)-1)&lt;(1-$P$2),MAX(O$64:O492)&gt;MAX(P$64:P491)),MAX(O$64:O492),"")),"")</f>
        <v/>
      </c>
      <c r="Q492" s="91" t="str">
        <f>IFERROR(IF(E492="","",IF(O492&lt;&gt;"",MAX(O$64:O492)*10+1,IF(AND($F491/INDEX($F$64:$F492,MATCH(MAX(Q$64:Q491),Q$64:Q491,0)-1)&gt;(1+$O$2),MAX(O$64:O492)&gt;MAX(P$64:P491)),MAX(Q$64:Q491)+1,""))),"")</f>
        <v/>
      </c>
    </row>
    <row r="493" spans="1:17" x14ac:dyDescent="0.2">
      <c r="A493" s="13">
        <f>HLOOKUP($E$2,历史数据!$V$3:$AE$5000,ROW(A491),)</f>
        <v>481739</v>
      </c>
      <c r="B493" s="41">
        <v>37187</v>
      </c>
      <c r="C493" s="100">
        <f>IFERROR(IF(A493&lt;&gt;0,MAX($C$4:C492)+1,""),"")</f>
        <v>487</v>
      </c>
      <c r="D493" s="100"/>
      <c r="E493" s="99">
        <f t="shared" si="71"/>
        <v>37189</v>
      </c>
      <c r="F493" s="101">
        <f>IFERROR(VLOOKUP(E493,历史数据!AH:AJ,3,),"")</f>
        <v>17.6583446506496</v>
      </c>
      <c r="G493" s="101">
        <f t="shared" si="67"/>
        <v>20.150278084559886</v>
      </c>
      <c r="H493" s="105">
        <f t="shared" si="68"/>
        <v>-3.7584699805635058E-3</v>
      </c>
      <c r="I493" s="101">
        <f>IFERROR(VLOOKUP(E493,历史数据!AH:AJ,2,),"")</f>
        <v>17.9841443674513</v>
      </c>
      <c r="J493" s="104">
        <f t="shared" si="69"/>
        <v>0</v>
      </c>
      <c r="K493" s="104" t="str">
        <f>IFERROR(IF(AND(J492=$H$2*1,MAX(K$64:K492)=MAX(L$64:L492)),MAX(K$64:K492)+1,""),"")</f>
        <v/>
      </c>
      <c r="L493" s="104" t="str">
        <f>IFERROR(IF(AND($F492/INDEX($F$64:$F493,MATCH(MAX(M$64:M493),M$64:M493,0)-1)&lt;(1-$P$2),MAX(K$64:K493)&gt;MAX(L$64:L492)),MAX(K$64:K493),""),"")</f>
        <v/>
      </c>
      <c r="M493" s="104" t="str">
        <f>IFERROR(IF(E493="","",IF(K493&lt;&gt;"",MAX(M$64:M492)+1,IF(AND($F492/INDEX($F$64:$F493,MATCH(MAX(M$64:M492),M$64:M492,0)-1)&gt;(1+$O$2),MAX(K$64:K493)&gt;MAX(L$64:L492)),MAX(M$64:M492)+1,""))),"")</f>
        <v/>
      </c>
      <c r="N493" s="91">
        <f t="shared" si="70"/>
        <v>0</v>
      </c>
      <c r="O493" s="91" t="str">
        <f>IFERROR(IF(AND(N492=$H$2*1,MAX(O$64:O492)=MAX(P$64:P492)),MAX(O$64:O492)+1,""),"")</f>
        <v/>
      </c>
      <c r="P493" s="91" t="str">
        <f>IFERROR(IF(MOD(MAX(Q$64:Q493),10*MAX(O$64:O493))&lt;=2,IF(AND(F492/INDEX($F$64:$F493,MATCH(MAX(O$64:O493),O$64:O493,0)-1)&lt;(1-$P$2),MAX(O$64:O493)&gt;MAX(P$64:P492)),MAX(O$64:O493),""),IF(AND($F492/INDEX($F$64:$F493,MATCH(MAX(Q$64:Q493),Q$64:Q493,0)-1)&lt;(1-$P$2),MAX(O$64:O493)&gt;MAX(P$64:P492)),MAX(O$64:O493),"")),"")</f>
        <v/>
      </c>
      <c r="Q493" s="91" t="str">
        <f>IFERROR(IF(E493="","",IF(O493&lt;&gt;"",MAX(O$64:O493)*10+1,IF(AND($F492/INDEX($F$64:$F493,MATCH(MAX(Q$64:Q492),Q$64:Q492,0)-1)&gt;(1+$O$2),MAX(O$64:O493)&gt;MAX(P$64:P492)),MAX(Q$64:Q492)+1,""))),"")</f>
        <v/>
      </c>
    </row>
    <row r="494" spans="1:17" x14ac:dyDescent="0.2">
      <c r="A494" s="13">
        <f>HLOOKUP($E$2,历史数据!$V$3:$AE$5000,ROW(A492),)</f>
        <v>1452422</v>
      </c>
      <c r="B494" s="41">
        <v>37188</v>
      </c>
      <c r="C494" s="100">
        <f>IFERROR(IF(A494&lt;&gt;0,MAX($C$4:C493)+1,""),"")</f>
        <v>488</v>
      </c>
      <c r="D494" s="100"/>
      <c r="E494" s="99">
        <f t="shared" si="71"/>
        <v>37190</v>
      </c>
      <c r="F494" s="101">
        <f>IFERROR(VLOOKUP(E494,历史数据!AH:AJ,3,),"")</f>
        <v>17.462864820568701</v>
      </c>
      <c r="G494" s="101">
        <f t="shared" si="67"/>
        <v>20.073172151583499</v>
      </c>
      <c r="H494" s="105">
        <f t="shared" si="68"/>
        <v>-3.8265443609668548E-3</v>
      </c>
      <c r="I494" s="101">
        <f>IFERROR(VLOOKUP(E494,历史数据!AH:AJ,2,),"")</f>
        <v>17.5149927752569</v>
      </c>
      <c r="J494" s="104">
        <f t="shared" si="69"/>
        <v>0</v>
      </c>
      <c r="K494" s="104" t="str">
        <f>IFERROR(IF(AND(J493=$H$2*1,MAX(K$64:K493)=MAX(L$64:L493)),MAX(K$64:K493)+1,""),"")</f>
        <v/>
      </c>
      <c r="L494" s="104" t="str">
        <f>IFERROR(IF(AND($F493/INDEX($F$64:$F494,MATCH(MAX(M$64:M494),M$64:M494,0)-1)&lt;(1-$P$2),MAX(K$64:K494)&gt;MAX(L$64:L493)),MAX(K$64:K494),""),"")</f>
        <v/>
      </c>
      <c r="M494" s="104" t="str">
        <f>IFERROR(IF(E494="","",IF(K494&lt;&gt;"",MAX(M$64:M493)+1,IF(AND($F493/INDEX($F$64:$F494,MATCH(MAX(M$64:M493),M$64:M493,0)-1)&gt;(1+$O$2),MAX(K$64:K494)&gt;MAX(L$64:L493)),MAX(M$64:M493)+1,""))),"")</f>
        <v/>
      </c>
      <c r="N494" s="91">
        <f t="shared" si="70"/>
        <v>0</v>
      </c>
      <c r="O494" s="91" t="str">
        <f>IFERROR(IF(AND(N493=$H$2*1,MAX(O$64:O493)=MAX(P$64:P493)),MAX(O$64:O493)+1,""),"")</f>
        <v/>
      </c>
      <c r="P494" s="91" t="str">
        <f>IFERROR(IF(MOD(MAX(Q$64:Q494),10*MAX(O$64:O494))&lt;=2,IF(AND(F493/INDEX($F$64:$F494,MATCH(MAX(O$64:O494),O$64:O494,0)-1)&lt;(1-$P$2),MAX(O$64:O494)&gt;MAX(P$64:P493)),MAX(O$64:O494),""),IF(AND($F493/INDEX($F$64:$F494,MATCH(MAX(Q$64:Q494),Q$64:Q494,0)-1)&lt;(1-$P$2),MAX(O$64:O494)&gt;MAX(P$64:P493)),MAX(O$64:O494),"")),"")</f>
        <v/>
      </c>
      <c r="Q494" s="91" t="str">
        <f>IFERROR(IF(E494="","",IF(O494&lt;&gt;"",MAX(O$64:O494)*10+1,IF(AND($F493/INDEX($F$64:$F494,MATCH(MAX(Q$64:Q493),Q$64:Q493,0)-1)&gt;(1+$O$2),MAX(O$64:O494)&gt;MAX(P$64:P493)),MAX(Q$64:Q493)+1,""))),"")</f>
        <v/>
      </c>
    </row>
    <row r="495" spans="1:17" x14ac:dyDescent="0.2">
      <c r="A495" s="13">
        <f>HLOOKUP($E$2,历史数据!$V$3:$AE$5000,ROW(A493),)</f>
        <v>404767</v>
      </c>
      <c r="B495" s="41">
        <v>37189</v>
      </c>
      <c r="C495" s="100">
        <f>IFERROR(IF(A495&lt;&gt;0,MAX($C$4:C494)+1,""),"")</f>
        <v>489</v>
      </c>
      <c r="D495" s="100"/>
      <c r="E495" s="99">
        <f t="shared" si="71"/>
        <v>37193</v>
      </c>
      <c r="F495" s="101">
        <f>IFERROR(VLOOKUP(E495,历史数据!AH:AJ,3,),"")</f>
        <v>17.8147285147144</v>
      </c>
      <c r="G495" s="101">
        <f t="shared" si="67"/>
        <v>20.024736593685656</v>
      </c>
      <c r="H495" s="105">
        <f t="shared" si="68"/>
        <v>-2.4129498582525777E-3</v>
      </c>
      <c r="I495" s="101">
        <f>IFERROR(VLOOKUP(E495,历史数据!AH:AJ,2,),"")</f>
        <v>17.4498328318966</v>
      </c>
      <c r="J495" s="104">
        <f t="shared" si="69"/>
        <v>0</v>
      </c>
      <c r="K495" s="104" t="str">
        <f>IFERROR(IF(AND(J494=$H$2*1,MAX(K$64:K494)=MAX(L$64:L494)),MAX(K$64:K494)+1,""),"")</f>
        <v/>
      </c>
      <c r="L495" s="104" t="str">
        <f>IFERROR(IF(AND($F494/INDEX($F$64:$F495,MATCH(MAX(M$64:M495),M$64:M495,0)-1)&lt;(1-$P$2),MAX(K$64:K495)&gt;MAX(L$64:L494)),MAX(K$64:K495),""),"")</f>
        <v/>
      </c>
      <c r="M495" s="104" t="str">
        <f>IFERROR(IF(E495="","",IF(K495&lt;&gt;"",MAX(M$64:M494)+1,IF(AND($F494/INDEX($F$64:$F495,MATCH(MAX(M$64:M494),M$64:M494,0)-1)&gt;(1+$O$2),MAX(K$64:K495)&gt;MAX(L$64:L494)),MAX(M$64:M494)+1,""))),"")</f>
        <v/>
      </c>
      <c r="N495" s="91">
        <f t="shared" si="70"/>
        <v>0</v>
      </c>
      <c r="O495" s="91" t="str">
        <f>IFERROR(IF(AND(N494=$H$2*1,MAX(O$64:O494)=MAX(P$64:P494)),MAX(O$64:O494)+1,""),"")</f>
        <v/>
      </c>
      <c r="P495" s="91" t="str">
        <f>IFERROR(IF(MOD(MAX(Q$64:Q495),10*MAX(O$64:O495))&lt;=2,IF(AND(F494/INDEX($F$64:$F495,MATCH(MAX(O$64:O495),O$64:O495,0)-1)&lt;(1-$P$2),MAX(O$64:O495)&gt;MAX(P$64:P494)),MAX(O$64:O495),""),IF(AND($F494/INDEX($F$64:$F495,MATCH(MAX(Q$64:Q495),Q$64:Q495,0)-1)&lt;(1-$P$2),MAX(O$64:O495)&gt;MAX(P$64:P494)),MAX(O$64:O495),"")),"")</f>
        <v/>
      </c>
      <c r="Q495" s="91" t="str">
        <f>IFERROR(IF(E495="","",IF(O495&lt;&gt;"",MAX(O$64:O495)*10+1,IF(AND($F494/INDEX($F$64:$F495,MATCH(MAX(Q$64:Q494),Q$64:Q494,0)-1)&gt;(1+$O$2),MAX(O$64:O495)&gt;MAX(P$64:P494)),MAX(Q$64:Q494)+1,""))),"")</f>
        <v/>
      </c>
    </row>
    <row r="496" spans="1:17" x14ac:dyDescent="0.2">
      <c r="A496" s="13">
        <f>HLOOKUP($E$2,历史数据!$V$3:$AE$5000,ROW(A494),)</f>
        <v>474394</v>
      </c>
      <c r="B496" s="41">
        <v>37190</v>
      </c>
      <c r="C496" s="100">
        <f>IFERROR(IF(A496&lt;&gt;0,MAX($C$4:C495)+1,""),"")</f>
        <v>490</v>
      </c>
      <c r="D496" s="100"/>
      <c r="E496" s="99">
        <f t="shared" si="71"/>
        <v>37194</v>
      </c>
      <c r="F496" s="101">
        <f>IFERROR(VLOOKUP(E496,历史数据!AH:AJ,3,),"")</f>
        <v>17.5931847072893</v>
      </c>
      <c r="G496" s="101">
        <f t="shared" si="67"/>
        <v>19.988247025403872</v>
      </c>
      <c r="H496" s="105">
        <f t="shared" si="68"/>
        <v>-1.8222246325722002E-3</v>
      </c>
      <c r="I496" s="101">
        <f>IFERROR(VLOOKUP(E496,历史数据!AH:AJ,2,),"")</f>
        <v>17.723504594009999</v>
      </c>
      <c r="J496" s="104">
        <f t="shared" si="69"/>
        <v>0</v>
      </c>
      <c r="K496" s="104" t="str">
        <f>IFERROR(IF(AND(J495=$H$2*1,MAX(K$64:K495)=MAX(L$64:L495)),MAX(K$64:K495)+1,""),"")</f>
        <v/>
      </c>
      <c r="L496" s="104" t="str">
        <f>IFERROR(IF(AND($F495/INDEX($F$64:$F496,MATCH(MAX(M$64:M496),M$64:M496,0)-1)&lt;(1-$P$2),MAX(K$64:K496)&gt;MAX(L$64:L495)),MAX(K$64:K496),""),"")</f>
        <v/>
      </c>
      <c r="M496" s="104" t="str">
        <f>IFERROR(IF(E496="","",IF(K496&lt;&gt;"",MAX(M$64:M495)+1,IF(AND($F495/INDEX($F$64:$F496,MATCH(MAX(M$64:M495),M$64:M495,0)-1)&gt;(1+$O$2),MAX(K$64:K496)&gt;MAX(L$64:L495)),MAX(M$64:M495)+1,""))),"")</f>
        <v/>
      </c>
      <c r="N496" s="91">
        <f t="shared" si="70"/>
        <v>0</v>
      </c>
      <c r="O496" s="91" t="str">
        <f>IFERROR(IF(AND(N495=$H$2*1,MAX(O$64:O495)=MAX(P$64:P495)),MAX(O$64:O495)+1,""),"")</f>
        <v/>
      </c>
      <c r="P496" s="91" t="str">
        <f>IFERROR(IF(MOD(MAX(Q$64:Q496),10*MAX(O$64:O496))&lt;=2,IF(AND(F495/INDEX($F$64:$F496,MATCH(MAX(O$64:O496),O$64:O496,0)-1)&lt;(1-$P$2),MAX(O$64:O496)&gt;MAX(P$64:P495)),MAX(O$64:O496),""),IF(AND($F495/INDEX($F$64:$F496,MATCH(MAX(Q$64:Q496),Q$64:Q496,0)-1)&lt;(1-$P$2),MAX(O$64:O496)&gt;MAX(P$64:P495)),MAX(O$64:O496),"")),"")</f>
        <v/>
      </c>
      <c r="Q496" s="91" t="str">
        <f>IFERROR(IF(E496="","",IF(O496&lt;&gt;"",MAX(O$64:O496)*10+1,IF(AND($F495/INDEX($F$64:$F496,MATCH(MAX(Q$64:Q495),Q$64:Q495,0)-1)&gt;(1+$O$2),MAX(O$64:O496)&gt;MAX(P$64:P495)),MAX(Q$64:Q495)+1,""))),"")</f>
        <v/>
      </c>
    </row>
    <row r="497" spans="1:17" x14ac:dyDescent="0.2">
      <c r="A497" s="13">
        <f>HLOOKUP($E$2,历史数据!$V$3:$AE$5000,ROW(A495),)</f>
        <v>251080</v>
      </c>
      <c r="B497" s="41">
        <v>37193</v>
      </c>
      <c r="C497" s="100">
        <f>IFERROR(IF(A497&lt;&gt;0,MAX($C$4:C496)+1,""),"")</f>
        <v>491</v>
      </c>
      <c r="D497" s="100"/>
      <c r="E497" s="99">
        <f t="shared" si="71"/>
        <v>37195</v>
      </c>
      <c r="F497" s="101">
        <f>IFERROR(VLOOKUP(E497,历史数据!AH:AJ,3,),"")</f>
        <v>17.619248684633401</v>
      </c>
      <c r="G497" s="101">
        <f t="shared" si="67"/>
        <v>19.935467471282003</v>
      </c>
      <c r="H497" s="105">
        <f t="shared" si="68"/>
        <v>-2.6405294098471588E-3</v>
      </c>
      <c r="I497" s="101">
        <f>IFERROR(VLOOKUP(E497,历史数据!AH:AJ,2,),"")</f>
        <v>17.267384990487699</v>
      </c>
      <c r="J497" s="104">
        <f t="shared" si="69"/>
        <v>0</v>
      </c>
      <c r="K497" s="104" t="str">
        <f>IFERROR(IF(AND(J496=$H$2*1,MAX(K$64:K496)=MAX(L$64:L496)),MAX(K$64:K496)+1,""),"")</f>
        <v/>
      </c>
      <c r="L497" s="104" t="str">
        <f>IFERROR(IF(AND($F496/INDEX($F$64:$F497,MATCH(MAX(M$64:M497),M$64:M497,0)-1)&lt;(1-$P$2),MAX(K$64:K497)&gt;MAX(L$64:L496)),MAX(K$64:K497),""),"")</f>
        <v/>
      </c>
      <c r="M497" s="104" t="str">
        <f>IFERROR(IF(E497="","",IF(K497&lt;&gt;"",MAX(M$64:M496)+1,IF(AND($F496/INDEX($F$64:$F497,MATCH(MAX(M$64:M496),M$64:M496,0)-1)&gt;(1+$O$2),MAX(K$64:K497)&gt;MAX(L$64:L496)),MAX(M$64:M496)+1,""))),"")</f>
        <v/>
      </c>
      <c r="N497" s="91">
        <f t="shared" si="70"/>
        <v>0</v>
      </c>
      <c r="O497" s="91" t="str">
        <f>IFERROR(IF(AND(N496=$H$2*1,MAX(O$64:O496)=MAX(P$64:P496)),MAX(O$64:O496)+1,""),"")</f>
        <v/>
      </c>
      <c r="P497" s="91" t="str">
        <f>IFERROR(IF(MOD(MAX(Q$64:Q497),10*MAX(O$64:O497))&lt;=2,IF(AND(F496/INDEX($F$64:$F497,MATCH(MAX(O$64:O497),O$64:O497,0)-1)&lt;(1-$P$2),MAX(O$64:O497)&gt;MAX(P$64:P496)),MAX(O$64:O497),""),IF(AND($F496/INDEX($F$64:$F497,MATCH(MAX(Q$64:Q497),Q$64:Q497,0)-1)&lt;(1-$P$2),MAX(O$64:O497)&gt;MAX(P$64:P496)),MAX(O$64:O497),"")),"")</f>
        <v/>
      </c>
      <c r="Q497" s="91" t="str">
        <f>IFERROR(IF(E497="","",IF(O497&lt;&gt;"",MAX(O$64:O497)*10+1,IF(AND($F496/INDEX($F$64:$F497,MATCH(MAX(Q$64:Q496),Q$64:Q496,0)-1)&gt;(1+$O$2),MAX(O$64:O497)&gt;MAX(P$64:P496)),MAX(Q$64:Q496)+1,""))),"")</f>
        <v/>
      </c>
    </row>
    <row r="498" spans="1:17" x14ac:dyDescent="0.2">
      <c r="A498" s="13">
        <f>HLOOKUP($E$2,历史数据!$V$3:$AE$5000,ROW(A496),)</f>
        <v>79068</v>
      </c>
      <c r="B498" s="41">
        <v>37194</v>
      </c>
      <c r="C498" s="100">
        <f>IFERROR(IF(A498&lt;&gt;0,MAX($C$4:C497)+1,""),"")</f>
        <v>492</v>
      </c>
      <c r="D498" s="100"/>
      <c r="E498" s="99">
        <f t="shared" si="71"/>
        <v>37196</v>
      </c>
      <c r="F498" s="101">
        <f>IFERROR(VLOOKUP(E498,历史数据!AH:AJ,3,),"")</f>
        <v>17.736536582682</v>
      </c>
      <c r="G498" s="101">
        <f t="shared" si="67"/>
        <v>19.887900712628959</v>
      </c>
      <c r="H498" s="105">
        <f t="shared" si="68"/>
        <v>-2.3860367820101036E-3</v>
      </c>
      <c r="I498" s="101">
        <f>IFERROR(VLOOKUP(E498,历史数据!AH:AJ,2,),"")</f>
        <v>17.788664537370298</v>
      </c>
      <c r="J498" s="104">
        <f t="shared" si="69"/>
        <v>0</v>
      </c>
      <c r="K498" s="104" t="str">
        <f>IFERROR(IF(AND(J497=$H$2*1,MAX(K$64:K497)=MAX(L$64:L497)),MAX(K$64:K497)+1,""),"")</f>
        <v/>
      </c>
      <c r="L498" s="104" t="str">
        <f>IFERROR(IF(AND($F497/INDEX($F$64:$F498,MATCH(MAX(M$64:M498),M$64:M498,0)-1)&lt;(1-$P$2),MAX(K$64:K498)&gt;MAX(L$64:L497)),MAX(K$64:K498),""),"")</f>
        <v/>
      </c>
      <c r="M498" s="104" t="str">
        <f>IFERROR(IF(E498="","",IF(K498&lt;&gt;"",MAX(M$64:M497)+1,IF(AND($F497/INDEX($F$64:$F498,MATCH(MAX(M$64:M497),M$64:M497,0)-1)&gt;(1+$O$2),MAX(K$64:K498)&gt;MAX(L$64:L497)),MAX(M$64:M497)+1,""))),"")</f>
        <v/>
      </c>
      <c r="N498" s="91">
        <f t="shared" si="70"/>
        <v>0</v>
      </c>
      <c r="O498" s="91" t="str">
        <f>IFERROR(IF(AND(N497=$H$2*1,MAX(O$64:O497)=MAX(P$64:P497)),MAX(O$64:O497)+1,""),"")</f>
        <v/>
      </c>
      <c r="P498" s="91" t="str">
        <f>IFERROR(IF(MOD(MAX(Q$64:Q498),10*MAX(O$64:O498))&lt;=2,IF(AND(F497/INDEX($F$64:$F498,MATCH(MAX(O$64:O498),O$64:O498,0)-1)&lt;(1-$P$2),MAX(O$64:O498)&gt;MAX(P$64:P497)),MAX(O$64:O498),""),IF(AND($F497/INDEX($F$64:$F498,MATCH(MAX(Q$64:Q498),Q$64:Q498,0)-1)&lt;(1-$P$2),MAX(O$64:O498)&gt;MAX(P$64:P497)),MAX(O$64:O498),"")),"")</f>
        <v/>
      </c>
      <c r="Q498" s="91" t="str">
        <f>IFERROR(IF(E498="","",IF(O498&lt;&gt;"",MAX(O$64:O498)*10+1,IF(AND($F497/INDEX($F$64:$F498,MATCH(MAX(Q$64:Q497),Q$64:Q497,0)-1)&gt;(1+$O$2),MAX(O$64:O498)&gt;MAX(P$64:P497)),MAX(Q$64:Q497)+1,""))),"")</f>
        <v/>
      </c>
    </row>
    <row r="499" spans="1:17" x14ac:dyDescent="0.2">
      <c r="A499" s="13">
        <f>HLOOKUP($E$2,历史数据!$V$3:$AE$5000,ROW(A497),)</f>
        <v>74596</v>
      </c>
      <c r="B499" s="41">
        <v>37195</v>
      </c>
      <c r="C499" s="100">
        <f>IFERROR(IF(A499&lt;&gt;0,MAX($C$4:C498)+1,""),"")</f>
        <v>493</v>
      </c>
      <c r="D499" s="100"/>
      <c r="E499" s="99">
        <f t="shared" si="71"/>
        <v>37197</v>
      </c>
      <c r="F499" s="101">
        <f>IFERROR(VLOOKUP(E499,历史数据!AH:AJ,3,),"")</f>
        <v>17.710472605337898</v>
      </c>
      <c r="G499" s="101">
        <f t="shared" si="67"/>
        <v>19.838813555297509</v>
      </c>
      <c r="H499" s="105">
        <f t="shared" si="68"/>
        <v>-2.4681919947577846E-3</v>
      </c>
      <c r="I499" s="101">
        <f>IFERROR(VLOOKUP(E499,历史数据!AH:AJ,2,),"")</f>
        <v>17.6583446506496</v>
      </c>
      <c r="J499" s="104">
        <f t="shared" si="69"/>
        <v>0</v>
      </c>
      <c r="K499" s="104" t="str">
        <f>IFERROR(IF(AND(J498=$H$2*1,MAX(K$64:K498)=MAX(L$64:L498)),MAX(K$64:K498)+1,""),"")</f>
        <v/>
      </c>
      <c r="L499" s="104" t="str">
        <f>IFERROR(IF(AND($F498/INDEX($F$64:$F499,MATCH(MAX(M$64:M499),M$64:M499,0)-1)&lt;(1-$P$2),MAX(K$64:K499)&gt;MAX(L$64:L498)),MAX(K$64:K499),""),"")</f>
        <v/>
      </c>
      <c r="M499" s="104" t="str">
        <f>IFERROR(IF(E499="","",IF(K499&lt;&gt;"",MAX(M$64:M498)+1,IF(AND($F498/INDEX($F$64:$F499,MATCH(MAX(M$64:M498),M$64:M498,0)-1)&gt;(1+$O$2),MAX(K$64:K499)&gt;MAX(L$64:L498)),MAX(M$64:M498)+1,""))),"")</f>
        <v/>
      </c>
      <c r="N499" s="91">
        <f t="shared" si="70"/>
        <v>0</v>
      </c>
      <c r="O499" s="91" t="str">
        <f>IFERROR(IF(AND(N498=$H$2*1,MAX(O$64:O498)=MAX(P$64:P498)),MAX(O$64:O498)+1,""),"")</f>
        <v/>
      </c>
      <c r="P499" s="91" t="str">
        <f>IFERROR(IF(MOD(MAX(Q$64:Q499),10*MAX(O$64:O499))&lt;=2,IF(AND(F498/INDEX($F$64:$F499,MATCH(MAX(O$64:O499),O$64:O499,0)-1)&lt;(1-$P$2),MAX(O$64:O499)&gt;MAX(P$64:P498)),MAX(O$64:O499),""),IF(AND($F498/INDEX($F$64:$F499,MATCH(MAX(Q$64:Q499),Q$64:Q499,0)-1)&lt;(1-$P$2),MAX(O$64:O499)&gt;MAX(P$64:P498)),MAX(O$64:O499),"")),"")</f>
        <v/>
      </c>
      <c r="Q499" s="91" t="str">
        <f>IFERROR(IF(E499="","",IF(O499&lt;&gt;"",MAX(O$64:O499)*10+1,IF(AND($F498/INDEX($F$64:$F499,MATCH(MAX(Q$64:Q498),Q$64:Q498,0)-1)&gt;(1+$O$2),MAX(O$64:O499)&gt;MAX(P$64:P498)),MAX(Q$64:Q498)+1,""))),"")</f>
        <v/>
      </c>
    </row>
    <row r="500" spans="1:17" x14ac:dyDescent="0.2">
      <c r="A500" s="13">
        <f>HLOOKUP($E$2,历史数据!$V$3:$AE$5000,ROW(A498),)</f>
        <v>133300</v>
      </c>
      <c r="B500" s="41">
        <v>37196</v>
      </c>
      <c r="C500" s="100">
        <f>IFERROR(IF(A500&lt;&gt;0,MAX($C$4:C499)+1,""),"")</f>
        <v>494</v>
      </c>
      <c r="D500" s="100"/>
      <c r="E500" s="99">
        <f t="shared" si="71"/>
        <v>37200</v>
      </c>
      <c r="F500" s="101">
        <f>IFERROR(VLOOKUP(E500,历史数据!AH:AJ,3,),"")</f>
        <v>17.5931847072893</v>
      </c>
      <c r="G500" s="101">
        <f t="shared" si="67"/>
        <v>19.799717589281311</v>
      </c>
      <c r="H500" s="105">
        <f t="shared" si="68"/>
        <v>-1.9706806512004293E-3</v>
      </c>
      <c r="I500" s="101">
        <f>IFERROR(VLOOKUP(E500,历史数据!AH:AJ,2,),"")</f>
        <v>17.710472605337898</v>
      </c>
      <c r="J500" s="104">
        <f t="shared" si="69"/>
        <v>0</v>
      </c>
      <c r="K500" s="104" t="str">
        <f>IFERROR(IF(AND(J499=$H$2*1,MAX(K$64:K499)=MAX(L$64:L499)),MAX(K$64:K499)+1,""),"")</f>
        <v/>
      </c>
      <c r="L500" s="104" t="str">
        <f>IFERROR(IF(AND($F499/INDEX($F$64:$F500,MATCH(MAX(M$64:M500),M$64:M500,0)-1)&lt;(1-$P$2),MAX(K$64:K500)&gt;MAX(L$64:L499)),MAX(K$64:K500),""),"")</f>
        <v/>
      </c>
      <c r="M500" s="104" t="str">
        <f>IFERROR(IF(E500="","",IF(K500&lt;&gt;"",MAX(M$64:M499)+1,IF(AND($F499/INDEX($F$64:$F500,MATCH(MAX(M$64:M499),M$64:M499,0)-1)&gt;(1+$O$2),MAX(K$64:K500)&gt;MAX(L$64:L499)),MAX(M$64:M499)+1,""))),"")</f>
        <v/>
      </c>
      <c r="N500" s="91">
        <f t="shared" si="70"/>
        <v>0</v>
      </c>
      <c r="O500" s="91" t="str">
        <f>IFERROR(IF(AND(N499=$H$2*1,MAX(O$64:O499)=MAX(P$64:P499)),MAX(O$64:O499)+1,""),"")</f>
        <v/>
      </c>
      <c r="P500" s="91" t="str">
        <f>IFERROR(IF(MOD(MAX(Q$64:Q500),10*MAX(O$64:O500))&lt;=2,IF(AND(F499/INDEX($F$64:$F500,MATCH(MAX(O$64:O500),O$64:O500,0)-1)&lt;(1-$P$2),MAX(O$64:O500)&gt;MAX(P$64:P499)),MAX(O$64:O500),""),IF(AND($F499/INDEX($F$64:$F500,MATCH(MAX(Q$64:Q500),Q$64:Q500,0)-1)&lt;(1-$P$2),MAX(O$64:O500)&gt;MAX(P$64:P499)),MAX(O$64:O500),"")),"")</f>
        <v/>
      </c>
      <c r="Q500" s="91" t="str">
        <f>IFERROR(IF(E500="","",IF(O500&lt;&gt;"",MAX(O$64:O500)*10+1,IF(AND($F499/INDEX($F$64:$F500,MATCH(MAX(Q$64:Q499),Q$64:Q499,0)-1)&gt;(1+$O$2),MAX(O$64:O500)&gt;MAX(P$64:P499)),MAX(Q$64:Q499)+1,""))),"")</f>
        <v/>
      </c>
    </row>
    <row r="501" spans="1:17" x14ac:dyDescent="0.2">
      <c r="A501" s="13">
        <f>HLOOKUP($E$2,历史数据!$V$3:$AE$5000,ROW(A499),)</f>
        <v>109800</v>
      </c>
      <c r="B501" s="41">
        <v>37197</v>
      </c>
      <c r="C501" s="100">
        <f>IFERROR(IF(A501&lt;&gt;0,MAX($C$4:C500)+1,""),"")</f>
        <v>495</v>
      </c>
      <c r="D501" s="100"/>
      <c r="E501" s="99">
        <f t="shared" si="71"/>
        <v>37201</v>
      </c>
      <c r="F501" s="101">
        <f>IFERROR(VLOOKUP(E501,历史数据!AH:AJ,3,),"")</f>
        <v>17.5931847072893</v>
      </c>
      <c r="G501" s="101">
        <f t="shared" si="67"/>
        <v>19.748892833460253</v>
      </c>
      <c r="H501" s="105">
        <f t="shared" si="68"/>
        <v>-2.5669434723943896E-3</v>
      </c>
      <c r="I501" s="101">
        <f>IFERROR(VLOOKUP(E501,历史数据!AH:AJ,2,),"")</f>
        <v>17.6583446506496</v>
      </c>
      <c r="J501" s="104">
        <f t="shared" si="69"/>
        <v>0</v>
      </c>
      <c r="K501" s="104" t="str">
        <f>IFERROR(IF(AND(J500=$H$2*1,MAX(K$64:K500)=MAX(L$64:L500)),MAX(K$64:K500)+1,""),"")</f>
        <v/>
      </c>
      <c r="L501" s="104" t="str">
        <f>IFERROR(IF(AND($F500/INDEX($F$64:$F501,MATCH(MAX(M$64:M501),M$64:M501,0)-1)&lt;(1-$P$2),MAX(K$64:K501)&gt;MAX(L$64:L500)),MAX(K$64:K501),""),"")</f>
        <v/>
      </c>
      <c r="M501" s="104" t="str">
        <f>IFERROR(IF(E501="","",IF(K501&lt;&gt;"",MAX(M$64:M500)+1,IF(AND($F500/INDEX($F$64:$F501,MATCH(MAX(M$64:M500),M$64:M500,0)-1)&gt;(1+$O$2),MAX(K$64:K501)&gt;MAX(L$64:L500)),MAX(M$64:M500)+1,""))),"")</f>
        <v/>
      </c>
      <c r="N501" s="91">
        <f t="shared" si="70"/>
        <v>0</v>
      </c>
      <c r="O501" s="91" t="str">
        <f>IFERROR(IF(AND(N500=$H$2*1,MAX(O$64:O500)=MAX(P$64:P500)),MAX(O$64:O500)+1,""),"")</f>
        <v/>
      </c>
      <c r="P501" s="91" t="str">
        <f>IFERROR(IF(MOD(MAX(Q$64:Q501),10*MAX(O$64:O501))&lt;=2,IF(AND(F500/INDEX($F$64:$F501,MATCH(MAX(O$64:O501),O$64:O501,0)-1)&lt;(1-$P$2),MAX(O$64:O501)&gt;MAX(P$64:P500)),MAX(O$64:O501),""),IF(AND($F500/INDEX($F$64:$F501,MATCH(MAX(Q$64:Q501),Q$64:Q501,0)-1)&lt;(1-$P$2),MAX(O$64:O501)&gt;MAX(P$64:P500)),MAX(O$64:O501),"")),"")</f>
        <v/>
      </c>
      <c r="Q501" s="91" t="str">
        <f>IFERROR(IF(E501="","",IF(O501&lt;&gt;"",MAX(O$64:O501)*10+1,IF(AND($F500/INDEX($F$64:$F501,MATCH(MAX(Q$64:Q500),Q$64:Q500,0)-1)&gt;(1+$O$2),MAX(O$64:O501)&gt;MAX(P$64:P500)),MAX(Q$64:Q500)+1,""))),"")</f>
        <v/>
      </c>
    </row>
    <row r="502" spans="1:17" x14ac:dyDescent="0.2">
      <c r="A502" s="13">
        <f>HLOOKUP($E$2,历史数据!$V$3:$AE$5000,ROW(A500),)</f>
        <v>52750</v>
      </c>
      <c r="B502" s="41">
        <v>37200</v>
      </c>
      <c r="C502" s="100">
        <f>IFERROR(IF(A502&lt;&gt;0,MAX($C$4:C501)+1,""),"")</f>
        <v>496</v>
      </c>
      <c r="D502" s="100"/>
      <c r="E502" s="99">
        <f t="shared" si="71"/>
        <v>37202</v>
      </c>
      <c r="F502" s="101">
        <f>IFERROR(VLOOKUP(E502,历史数据!AH:AJ,3,),"")</f>
        <v>16.2899858400827</v>
      </c>
      <c r="G502" s="101">
        <f t="shared" si="67"/>
        <v>19.662881708224617</v>
      </c>
      <c r="H502" s="105">
        <f t="shared" si="68"/>
        <v>-4.3552378333790998E-3</v>
      </c>
      <c r="I502" s="101">
        <f>IFERROR(VLOOKUP(E502,历史数据!AH:AJ,2,),"")</f>
        <v>17.5801527186172</v>
      </c>
      <c r="J502" s="104">
        <f t="shared" si="69"/>
        <v>0</v>
      </c>
      <c r="K502" s="104" t="str">
        <f>IFERROR(IF(AND(J501=$H$2*1,MAX(K$64:K501)=MAX(L$64:L501)),MAX(K$64:K501)+1,""),"")</f>
        <v/>
      </c>
      <c r="L502" s="104" t="str">
        <f>IFERROR(IF(AND($F501/INDEX($F$64:$F502,MATCH(MAX(M$64:M502),M$64:M502,0)-1)&lt;(1-$P$2),MAX(K$64:K502)&gt;MAX(L$64:L501)),MAX(K$64:K502),""),"")</f>
        <v/>
      </c>
      <c r="M502" s="104" t="str">
        <f>IFERROR(IF(E502="","",IF(K502&lt;&gt;"",MAX(M$64:M501)+1,IF(AND($F501/INDEX($F$64:$F502,MATCH(MAX(M$64:M501),M$64:M501,0)-1)&gt;(1+$O$2),MAX(K$64:K502)&gt;MAX(L$64:L501)),MAX(M$64:M501)+1,""))),"")</f>
        <v/>
      </c>
      <c r="N502" s="91">
        <f t="shared" si="70"/>
        <v>0</v>
      </c>
      <c r="O502" s="91" t="str">
        <f>IFERROR(IF(AND(N501=$H$2*1,MAX(O$64:O501)=MAX(P$64:P501)),MAX(O$64:O501)+1,""),"")</f>
        <v/>
      </c>
      <c r="P502" s="91" t="str">
        <f>IFERROR(IF(MOD(MAX(Q$64:Q502),10*MAX(O$64:O502))&lt;=2,IF(AND(F501/INDEX($F$64:$F502,MATCH(MAX(O$64:O502),O$64:O502,0)-1)&lt;(1-$P$2),MAX(O$64:O502)&gt;MAX(P$64:P501)),MAX(O$64:O502),""),IF(AND($F501/INDEX($F$64:$F502,MATCH(MAX(Q$64:Q502),Q$64:Q502,0)-1)&lt;(1-$P$2),MAX(O$64:O502)&gt;MAX(P$64:P501)),MAX(O$64:O502),"")),"")</f>
        <v/>
      </c>
      <c r="Q502" s="91" t="str">
        <f>IFERROR(IF(E502="","",IF(O502&lt;&gt;"",MAX(O$64:O502)*10+1,IF(AND($F501/INDEX($F$64:$F502,MATCH(MAX(Q$64:Q501),Q$64:Q501,0)-1)&gt;(1+$O$2),MAX(O$64:O502)&gt;MAX(P$64:P501)),MAX(Q$64:Q501)+1,""))),"")</f>
        <v/>
      </c>
    </row>
    <row r="503" spans="1:17" x14ac:dyDescent="0.2">
      <c r="A503" s="13">
        <f>HLOOKUP($E$2,历史数据!$V$3:$AE$5000,ROW(A501),)</f>
        <v>45130</v>
      </c>
      <c r="B503" s="41">
        <v>37201</v>
      </c>
      <c r="C503" s="100">
        <f>IFERROR(IF(A503&lt;&gt;0,MAX($C$4:C502)+1,""),"")</f>
        <v>497</v>
      </c>
      <c r="D503" s="100"/>
      <c r="E503" s="99">
        <f t="shared" si="71"/>
        <v>37203</v>
      </c>
      <c r="F503" s="101">
        <f>IFERROR(VLOOKUP(E503,历史数据!AH:AJ,3,),"")</f>
        <v>16.2899858400827</v>
      </c>
      <c r="G503" s="101">
        <f t="shared" si="67"/>
        <v>19.574915784688169</v>
      </c>
      <c r="H503" s="105">
        <f t="shared" si="68"/>
        <v>-4.4737045587602831E-3</v>
      </c>
      <c r="I503" s="101">
        <f>IFERROR(VLOOKUP(E503,历史数据!AH:AJ,2,),"")</f>
        <v>15.846898225232399</v>
      </c>
      <c r="J503" s="104">
        <f t="shared" si="69"/>
        <v>0</v>
      </c>
      <c r="K503" s="104" t="str">
        <f>IFERROR(IF(AND(J502=$H$2*1,MAX(K$64:K502)=MAX(L$64:L502)),MAX(K$64:K502)+1,""),"")</f>
        <v/>
      </c>
      <c r="L503" s="104" t="str">
        <f>IFERROR(IF(AND($F502/INDEX($F$64:$F503,MATCH(MAX(M$64:M503),M$64:M503,0)-1)&lt;(1-$P$2),MAX(K$64:K503)&gt;MAX(L$64:L502)),MAX(K$64:K503),""),"")</f>
        <v/>
      </c>
      <c r="M503" s="104" t="str">
        <f>IFERROR(IF(E503="","",IF(K503&lt;&gt;"",MAX(M$64:M502)+1,IF(AND($F502/INDEX($F$64:$F503,MATCH(MAX(M$64:M502),M$64:M502,0)-1)&gt;(1+$O$2),MAX(K$64:K503)&gt;MAX(L$64:L502)),MAX(M$64:M502)+1,""))),"")</f>
        <v/>
      </c>
      <c r="N503" s="91">
        <f t="shared" si="70"/>
        <v>0</v>
      </c>
      <c r="O503" s="91" t="str">
        <f>IFERROR(IF(AND(N502=$H$2*1,MAX(O$64:O502)=MAX(P$64:P502)),MAX(O$64:O502)+1,""),"")</f>
        <v/>
      </c>
      <c r="P503" s="91" t="str">
        <f>IFERROR(IF(MOD(MAX(Q$64:Q503),10*MAX(O$64:O503))&lt;=2,IF(AND(F502/INDEX($F$64:$F503,MATCH(MAX(O$64:O503),O$64:O503,0)-1)&lt;(1-$P$2),MAX(O$64:O503)&gt;MAX(P$64:P502)),MAX(O$64:O503),""),IF(AND($F502/INDEX($F$64:$F503,MATCH(MAX(Q$64:Q503),Q$64:Q503,0)-1)&lt;(1-$P$2),MAX(O$64:O503)&gt;MAX(P$64:P502)),MAX(O$64:O503),"")),"")</f>
        <v/>
      </c>
      <c r="Q503" s="91" t="str">
        <f>IFERROR(IF(E503="","",IF(O503&lt;&gt;"",MAX(O$64:O503)*10+1,IF(AND($F502/INDEX($F$64:$F503,MATCH(MAX(Q$64:Q502),Q$64:Q502,0)-1)&gt;(1+$O$2),MAX(O$64:O503)&gt;MAX(P$64:P502)),MAX(Q$64:Q502)+1,""))),"")</f>
        <v/>
      </c>
    </row>
    <row r="504" spans="1:17" x14ac:dyDescent="0.2">
      <c r="A504" s="13">
        <f>HLOOKUP($E$2,历史数据!$V$3:$AE$5000,ROW(A502),)</f>
        <v>182500</v>
      </c>
      <c r="B504" s="41">
        <v>37202</v>
      </c>
      <c r="C504" s="100">
        <f>IFERROR(IF(A504&lt;&gt;0,MAX($C$4:C503)+1,""),"")</f>
        <v>498</v>
      </c>
      <c r="D504" s="100"/>
      <c r="E504" s="99">
        <f t="shared" si="71"/>
        <v>37204</v>
      </c>
      <c r="F504" s="101">
        <f>IFERROR(VLOOKUP(E504,历史数据!AH:AJ,3,),"")</f>
        <v>16.2899858400827</v>
      </c>
      <c r="G504" s="101">
        <f t="shared" si="67"/>
        <v>19.490207858319739</v>
      </c>
      <c r="H504" s="105">
        <f t="shared" si="68"/>
        <v>-4.3273711774888257E-3</v>
      </c>
      <c r="I504" s="101">
        <f>IFERROR(VLOOKUP(E504,历史数据!AH:AJ,2,),"")</f>
        <v>16.2117939080503</v>
      </c>
      <c r="J504" s="104">
        <f t="shared" si="69"/>
        <v>0</v>
      </c>
      <c r="K504" s="104" t="str">
        <f>IFERROR(IF(AND(J503=$H$2*1,MAX(K$64:K503)=MAX(L$64:L503)),MAX(K$64:K503)+1,""),"")</f>
        <v/>
      </c>
      <c r="L504" s="104" t="str">
        <f>IFERROR(IF(AND($F503/INDEX($F$64:$F504,MATCH(MAX(M$64:M504),M$64:M504,0)-1)&lt;(1-$P$2),MAX(K$64:K504)&gt;MAX(L$64:L503)),MAX(K$64:K504),""),"")</f>
        <v/>
      </c>
      <c r="M504" s="104" t="str">
        <f>IFERROR(IF(E504="","",IF(K504&lt;&gt;"",MAX(M$64:M503)+1,IF(AND($F503/INDEX($F$64:$F504,MATCH(MAX(M$64:M503),M$64:M503,0)-1)&gt;(1+$O$2),MAX(K$64:K504)&gt;MAX(L$64:L503)),MAX(M$64:M503)+1,""))),"")</f>
        <v/>
      </c>
      <c r="N504" s="91">
        <f t="shared" si="70"/>
        <v>0</v>
      </c>
      <c r="O504" s="91" t="str">
        <f>IFERROR(IF(AND(N503=$H$2*1,MAX(O$64:O503)=MAX(P$64:P503)),MAX(O$64:O503)+1,""),"")</f>
        <v/>
      </c>
      <c r="P504" s="91" t="str">
        <f>IFERROR(IF(MOD(MAX(Q$64:Q504),10*MAX(O$64:O504))&lt;=2,IF(AND(F503/INDEX($F$64:$F504,MATCH(MAX(O$64:O504),O$64:O504,0)-1)&lt;(1-$P$2),MAX(O$64:O504)&gt;MAX(P$64:P503)),MAX(O$64:O504),""),IF(AND($F503/INDEX($F$64:$F504,MATCH(MAX(Q$64:Q504),Q$64:Q504,0)-1)&lt;(1-$P$2),MAX(O$64:O504)&gt;MAX(P$64:P503)),MAX(O$64:O504),"")),"")</f>
        <v/>
      </c>
      <c r="Q504" s="91" t="str">
        <f>IFERROR(IF(E504="","",IF(O504&lt;&gt;"",MAX(O$64:O504)*10+1,IF(AND($F503/INDEX($F$64:$F504,MATCH(MAX(Q$64:Q503),Q$64:Q503,0)-1)&gt;(1+$O$2),MAX(O$64:O504)&gt;MAX(P$64:P503)),MAX(Q$64:Q503)+1,""))),"")</f>
        <v/>
      </c>
    </row>
    <row r="505" spans="1:17" x14ac:dyDescent="0.2">
      <c r="A505" s="13">
        <f>HLOOKUP($E$2,历史数据!$V$3:$AE$5000,ROW(A503),)</f>
        <v>164070</v>
      </c>
      <c r="B505" s="41">
        <v>37203</v>
      </c>
      <c r="C505" s="100">
        <f>IFERROR(IF(A505&lt;&gt;0,MAX($C$4:C504)+1,""),"")</f>
        <v>499</v>
      </c>
      <c r="D505" s="100"/>
      <c r="E505" s="99">
        <f t="shared" si="71"/>
        <v>37207</v>
      </c>
      <c r="F505" s="101">
        <f>IFERROR(VLOOKUP(E505,历史数据!AH:AJ,3,),"")</f>
        <v>16.029346066641398</v>
      </c>
      <c r="G505" s="101">
        <f t="shared" si="67"/>
        <v>19.401590335349688</v>
      </c>
      <c r="H505" s="105">
        <f t="shared" si="68"/>
        <v>-4.5467715693048305E-3</v>
      </c>
      <c r="I505" s="101">
        <f>IFERROR(VLOOKUP(E505,历史数据!AH:AJ,2,),"")</f>
        <v>16.2899858400827</v>
      </c>
      <c r="J505" s="104">
        <f t="shared" si="69"/>
        <v>0</v>
      </c>
      <c r="K505" s="104" t="str">
        <f>IFERROR(IF(AND(J504=$H$2*1,MAX(K$64:K504)=MAX(L$64:L504)),MAX(K$64:K504)+1,""),"")</f>
        <v/>
      </c>
      <c r="L505" s="104" t="str">
        <f>IFERROR(IF(AND($F504/INDEX($F$64:$F505,MATCH(MAX(M$64:M505),M$64:M505,0)-1)&lt;(1-$P$2),MAX(K$64:K505)&gt;MAX(L$64:L504)),MAX(K$64:K505),""),"")</f>
        <v/>
      </c>
      <c r="M505" s="104" t="str">
        <f>IFERROR(IF(E505="","",IF(K505&lt;&gt;"",MAX(M$64:M504)+1,IF(AND($F504/INDEX($F$64:$F505,MATCH(MAX(M$64:M504),M$64:M504,0)-1)&gt;(1+$O$2),MAX(K$64:K505)&gt;MAX(L$64:L504)),MAX(M$64:M504)+1,""))),"")</f>
        <v/>
      </c>
      <c r="N505" s="91">
        <f t="shared" si="70"/>
        <v>0</v>
      </c>
      <c r="O505" s="91" t="str">
        <f>IFERROR(IF(AND(N504=$H$2*1,MAX(O$64:O504)=MAX(P$64:P504)),MAX(O$64:O504)+1,""),"")</f>
        <v/>
      </c>
      <c r="P505" s="91" t="str">
        <f>IFERROR(IF(MOD(MAX(Q$64:Q505),10*MAX(O$64:O505))&lt;=2,IF(AND(F504/INDEX($F$64:$F505,MATCH(MAX(O$64:O505),O$64:O505,0)-1)&lt;(1-$P$2),MAX(O$64:O505)&gt;MAX(P$64:P504)),MAX(O$64:O505),""),IF(AND($F504/INDEX($F$64:$F505,MATCH(MAX(Q$64:Q505),Q$64:Q505,0)-1)&lt;(1-$P$2),MAX(O$64:O505)&gt;MAX(P$64:P504)),MAX(O$64:O505),"")),"")</f>
        <v/>
      </c>
      <c r="Q505" s="91" t="str">
        <f>IFERROR(IF(E505="","",IF(O505&lt;&gt;"",MAX(O$64:O505)*10+1,IF(AND($F504/INDEX($F$64:$F505,MATCH(MAX(Q$64:Q504),Q$64:Q504,0)-1)&gt;(1+$O$2),MAX(O$64:O505)&gt;MAX(P$64:P504)),MAX(Q$64:Q504)+1,""))),"")</f>
        <v/>
      </c>
    </row>
    <row r="506" spans="1:17" x14ac:dyDescent="0.2">
      <c r="A506" s="13">
        <f>HLOOKUP($E$2,历史数据!$V$3:$AE$5000,ROW(A504),)</f>
        <v>166900</v>
      </c>
      <c r="B506" s="41">
        <v>37204</v>
      </c>
      <c r="C506" s="100">
        <f>IFERROR(IF(A506&lt;&gt;0,MAX($C$4:C505)+1,""),"")</f>
        <v>500</v>
      </c>
      <c r="D506" s="100"/>
      <c r="E506" s="99">
        <f t="shared" si="71"/>
        <v>37208</v>
      </c>
      <c r="F506" s="101">
        <f>IFERROR(VLOOKUP(E506,历史数据!AH:AJ,3,),"")</f>
        <v>15.8338662365604</v>
      </c>
      <c r="G506" s="101">
        <f t="shared" si="67"/>
        <v>19.311886813323628</v>
      </c>
      <c r="H506" s="105">
        <f t="shared" si="68"/>
        <v>-4.6235138705418288E-3</v>
      </c>
      <c r="I506" s="101">
        <f>IFERROR(VLOOKUP(E506,历史数据!AH:AJ,2,),"")</f>
        <v>15.8990261799207</v>
      </c>
      <c r="J506" s="104">
        <f t="shared" si="69"/>
        <v>0</v>
      </c>
      <c r="K506" s="104" t="str">
        <f>IFERROR(IF(AND(J505=$H$2*1,MAX(K$64:K505)=MAX(L$64:L505)),MAX(K$64:K505)+1,""),"")</f>
        <v/>
      </c>
      <c r="L506" s="104" t="str">
        <f>IFERROR(IF(AND($F505/INDEX($F$64:$F506,MATCH(MAX(M$64:M506),M$64:M506,0)-1)&lt;(1-$P$2),MAX(K$64:K506)&gt;MAX(L$64:L505)),MAX(K$64:K506),""),"")</f>
        <v/>
      </c>
      <c r="M506" s="104" t="str">
        <f>IFERROR(IF(E506="","",IF(K506&lt;&gt;"",MAX(M$64:M505)+1,IF(AND($F505/INDEX($F$64:$F506,MATCH(MAX(M$64:M505),M$64:M505,0)-1)&gt;(1+$O$2),MAX(K$64:K506)&gt;MAX(L$64:L505)),MAX(M$64:M505)+1,""))),"")</f>
        <v/>
      </c>
      <c r="N506" s="91">
        <f t="shared" si="70"/>
        <v>0</v>
      </c>
      <c r="O506" s="91" t="str">
        <f>IFERROR(IF(AND(N505=$H$2*1,MAX(O$64:O505)=MAX(P$64:P505)),MAX(O$64:O505)+1,""),"")</f>
        <v/>
      </c>
      <c r="P506" s="91" t="str">
        <f>IFERROR(IF(MOD(MAX(Q$64:Q506),10*MAX(O$64:O506))&lt;=2,IF(AND(F505/INDEX($F$64:$F506,MATCH(MAX(O$64:O506),O$64:O506,0)-1)&lt;(1-$P$2),MAX(O$64:O506)&gt;MAX(P$64:P505)),MAX(O$64:O506),""),IF(AND($F505/INDEX($F$64:$F506,MATCH(MAX(Q$64:Q506),Q$64:Q506,0)-1)&lt;(1-$P$2),MAX(O$64:O506)&gt;MAX(P$64:P505)),MAX(O$64:O506),"")),"")</f>
        <v/>
      </c>
      <c r="Q506" s="91" t="str">
        <f>IFERROR(IF(E506="","",IF(O506&lt;&gt;"",MAX(O$64:O506)*10+1,IF(AND($F505/INDEX($F$64:$F506,MATCH(MAX(Q$64:Q505),Q$64:Q505,0)-1)&gt;(1+$O$2),MAX(O$64:O506)&gt;MAX(P$64:P505)),MAX(Q$64:Q505)+1,""))),"")</f>
        <v/>
      </c>
    </row>
    <row r="507" spans="1:17" x14ac:dyDescent="0.2">
      <c r="A507" s="13">
        <f>HLOOKUP($E$2,历史数据!$V$3:$AE$5000,ROW(A505),)</f>
        <v>96500</v>
      </c>
      <c r="B507" s="41">
        <v>37207</v>
      </c>
      <c r="C507" s="100">
        <f>IFERROR(IF(A507&lt;&gt;0,MAX($C$4:C506)+1,""),"")</f>
        <v>501</v>
      </c>
      <c r="D507" s="100"/>
      <c r="E507" s="99">
        <f t="shared" si="71"/>
        <v>37209</v>
      </c>
      <c r="F507" s="101">
        <f>IFERROR(VLOOKUP(E507,历史数据!AH:AJ,3,),"")</f>
        <v>15.8990261799207</v>
      </c>
      <c r="G507" s="101">
        <f t="shared" si="67"/>
        <v>19.212192099982321</v>
      </c>
      <c r="H507" s="105">
        <f t="shared" si="68"/>
        <v>-5.1623497126405127E-3</v>
      </c>
      <c r="I507" s="101">
        <f>IFERROR(VLOOKUP(E507,历史数据!AH:AJ,2,),"")</f>
        <v>15.7035463498397</v>
      </c>
      <c r="J507" s="104">
        <f t="shared" si="69"/>
        <v>0</v>
      </c>
      <c r="K507" s="104" t="str">
        <f>IFERROR(IF(AND(J506=$H$2*1,MAX(K$64:K506)=MAX(L$64:L506)),MAX(K$64:K506)+1,""),"")</f>
        <v/>
      </c>
      <c r="L507" s="104" t="str">
        <f>IFERROR(IF(AND($F506/INDEX($F$64:$F507,MATCH(MAX(M$64:M507),M$64:M507,0)-1)&lt;(1-$P$2),MAX(K$64:K507)&gt;MAX(L$64:L506)),MAX(K$64:K507),""),"")</f>
        <v/>
      </c>
      <c r="M507" s="104" t="str">
        <f>IFERROR(IF(E507="","",IF(K507&lt;&gt;"",MAX(M$64:M506)+1,IF(AND($F506/INDEX($F$64:$F507,MATCH(MAX(M$64:M506),M$64:M506,0)-1)&gt;(1+$O$2),MAX(K$64:K507)&gt;MAX(L$64:L506)),MAX(M$64:M506)+1,""))),"")</f>
        <v/>
      </c>
      <c r="N507" s="91">
        <f t="shared" si="70"/>
        <v>0</v>
      </c>
      <c r="O507" s="91" t="str">
        <f>IFERROR(IF(AND(N506=$H$2*1,MAX(O$64:O506)=MAX(P$64:P506)),MAX(O$64:O506)+1,""),"")</f>
        <v/>
      </c>
      <c r="P507" s="91" t="str">
        <f>IFERROR(IF(MOD(MAX(Q$64:Q507),10*MAX(O$64:O507))&lt;=2,IF(AND(F506/INDEX($F$64:$F507,MATCH(MAX(O$64:O507),O$64:O507,0)-1)&lt;(1-$P$2),MAX(O$64:O507)&gt;MAX(P$64:P506)),MAX(O$64:O507),""),IF(AND($F506/INDEX($F$64:$F507,MATCH(MAX(Q$64:Q507),Q$64:Q507,0)-1)&lt;(1-$P$2),MAX(O$64:O507)&gt;MAX(P$64:P506)),MAX(O$64:O507),"")),"")</f>
        <v/>
      </c>
      <c r="Q507" s="91" t="str">
        <f>IFERROR(IF(E507="","",IF(O507&lt;&gt;"",MAX(O$64:O507)*10+1,IF(AND($F506/INDEX($F$64:$F507,MATCH(MAX(Q$64:Q506),Q$64:Q506,0)-1)&gt;(1+$O$2),MAX(O$64:O507)&gt;MAX(P$64:P506)),MAX(Q$64:Q506)+1,""))),"")</f>
        <v/>
      </c>
    </row>
    <row r="508" spans="1:17" x14ac:dyDescent="0.2">
      <c r="A508" s="13">
        <f>HLOOKUP($E$2,历史数据!$V$3:$AE$5000,ROW(A506),)</f>
        <v>71830</v>
      </c>
      <c r="B508" s="41">
        <v>37208</v>
      </c>
      <c r="C508" s="100">
        <f>IFERROR(IF(A508&lt;&gt;0,MAX($C$4:C507)+1,""),"")</f>
        <v>502</v>
      </c>
      <c r="D508" s="100"/>
      <c r="E508" s="99">
        <f t="shared" si="71"/>
        <v>37210</v>
      </c>
      <c r="F508" s="101">
        <f>IFERROR(VLOOKUP(E508,历史数据!AH:AJ,3,),"")</f>
        <v>15.8990261799207</v>
      </c>
      <c r="G508" s="101">
        <f t="shared" si="67"/>
        <v>19.118578981354645</v>
      </c>
      <c r="H508" s="105">
        <f t="shared" si="68"/>
        <v>-4.8725891423790912E-3</v>
      </c>
      <c r="I508" s="101">
        <f>IFERROR(VLOOKUP(E508,历史数据!AH:AJ,2,),"")</f>
        <v>16.003282089297201</v>
      </c>
      <c r="J508" s="104">
        <f t="shared" si="69"/>
        <v>0</v>
      </c>
      <c r="K508" s="104" t="str">
        <f>IFERROR(IF(AND(J507=$H$2*1,MAX(K$64:K507)=MAX(L$64:L507)),MAX(K$64:K507)+1,""),"")</f>
        <v/>
      </c>
      <c r="L508" s="104" t="str">
        <f>IFERROR(IF(AND($F507/INDEX($F$64:$F508,MATCH(MAX(M$64:M508),M$64:M508,0)-1)&lt;(1-$P$2),MAX(K$64:K508)&gt;MAX(L$64:L507)),MAX(K$64:K508),""),"")</f>
        <v/>
      </c>
      <c r="M508" s="104" t="str">
        <f>IFERROR(IF(E508="","",IF(K508&lt;&gt;"",MAX(M$64:M507)+1,IF(AND($F507/INDEX($F$64:$F508,MATCH(MAX(M$64:M507),M$64:M507,0)-1)&gt;(1+$O$2),MAX(K$64:K508)&gt;MAX(L$64:L507)),MAX(M$64:M507)+1,""))),"")</f>
        <v/>
      </c>
      <c r="N508" s="91">
        <f t="shared" si="70"/>
        <v>0</v>
      </c>
      <c r="O508" s="91" t="str">
        <f>IFERROR(IF(AND(N507=$H$2*1,MAX(O$64:O507)=MAX(P$64:P507)),MAX(O$64:O507)+1,""),"")</f>
        <v/>
      </c>
      <c r="P508" s="91" t="str">
        <f>IFERROR(IF(MOD(MAX(Q$64:Q508),10*MAX(O$64:O508))&lt;=2,IF(AND(F507/INDEX($F$64:$F508,MATCH(MAX(O$64:O508),O$64:O508,0)-1)&lt;(1-$P$2),MAX(O$64:O508)&gt;MAX(P$64:P507)),MAX(O$64:O508),""),IF(AND($F507/INDEX($F$64:$F508,MATCH(MAX(Q$64:Q508),Q$64:Q508,0)-1)&lt;(1-$P$2),MAX(O$64:O508)&gt;MAX(P$64:P507)),MAX(O$64:O508),"")),"")</f>
        <v/>
      </c>
      <c r="Q508" s="91" t="str">
        <f>IFERROR(IF(E508="","",IF(O508&lt;&gt;"",MAX(O$64:O508)*10+1,IF(AND($F507/INDEX($F$64:$F508,MATCH(MAX(Q$64:Q507),Q$64:Q507,0)-1)&gt;(1+$O$2),MAX(O$64:O508)&gt;MAX(P$64:P507)),MAX(Q$64:Q507)+1,""))),"")</f>
        <v/>
      </c>
    </row>
    <row r="509" spans="1:17" x14ac:dyDescent="0.2">
      <c r="A509" s="13">
        <f>HLOOKUP($E$2,历史数据!$V$3:$AE$5000,ROW(A507),)</f>
        <v>58410</v>
      </c>
      <c r="B509" s="41">
        <v>37209</v>
      </c>
      <c r="C509" s="100">
        <f>IFERROR(IF(A509&lt;&gt;0,MAX($C$4:C508)+1,""),"")</f>
        <v>503</v>
      </c>
      <c r="D509" s="100"/>
      <c r="E509" s="99">
        <f t="shared" si="71"/>
        <v>37211</v>
      </c>
      <c r="F509" s="101">
        <f>IFERROR(VLOOKUP(E509,历史数据!AH:AJ,3,),"")</f>
        <v>16.159665953362001</v>
      </c>
      <c r="G509" s="101">
        <f t="shared" si="67"/>
        <v>19.024748662915773</v>
      </c>
      <c r="H509" s="105">
        <f t="shared" si="68"/>
        <v>-4.9078081864964984E-3</v>
      </c>
      <c r="I509" s="101">
        <f>IFERROR(VLOOKUP(E509,历史数据!AH:AJ,2,),"")</f>
        <v>16.928553285013901</v>
      </c>
      <c r="J509" s="104">
        <f t="shared" si="69"/>
        <v>0</v>
      </c>
      <c r="K509" s="104" t="str">
        <f>IFERROR(IF(AND(J508=$H$2*1,MAX(K$64:K508)=MAX(L$64:L508)),MAX(K$64:K508)+1,""),"")</f>
        <v/>
      </c>
      <c r="L509" s="104" t="str">
        <f>IFERROR(IF(AND($F508/INDEX($F$64:$F509,MATCH(MAX(M$64:M509),M$64:M509,0)-1)&lt;(1-$P$2),MAX(K$64:K509)&gt;MAX(L$64:L508)),MAX(K$64:K509),""),"")</f>
        <v/>
      </c>
      <c r="M509" s="104" t="str">
        <f>IFERROR(IF(E509="","",IF(K509&lt;&gt;"",MAX(M$64:M508)+1,IF(AND($F508/INDEX($F$64:$F509,MATCH(MAX(M$64:M508),M$64:M508,0)-1)&gt;(1+$O$2),MAX(K$64:K509)&gt;MAX(L$64:L508)),MAX(M$64:M508)+1,""))),"")</f>
        <v/>
      </c>
      <c r="N509" s="91">
        <f t="shared" si="70"/>
        <v>0</v>
      </c>
      <c r="O509" s="91" t="str">
        <f>IFERROR(IF(AND(N508=$H$2*1,MAX(O$64:O508)=MAX(P$64:P508)),MAX(O$64:O508)+1,""),"")</f>
        <v/>
      </c>
      <c r="P509" s="91" t="str">
        <f>IFERROR(IF(MOD(MAX(Q$64:Q509),10*MAX(O$64:O509))&lt;=2,IF(AND(F508/INDEX($F$64:$F509,MATCH(MAX(O$64:O509),O$64:O509,0)-1)&lt;(1-$P$2),MAX(O$64:O509)&gt;MAX(P$64:P508)),MAX(O$64:O509),""),IF(AND($F508/INDEX($F$64:$F509,MATCH(MAX(Q$64:Q509),Q$64:Q509,0)-1)&lt;(1-$P$2),MAX(O$64:O509)&gt;MAX(P$64:P508)),MAX(O$64:O509),"")),"")</f>
        <v/>
      </c>
      <c r="Q509" s="91" t="str">
        <f>IFERROR(IF(E509="","",IF(O509&lt;&gt;"",MAX(O$64:O509)*10+1,IF(AND($F508/INDEX($F$64:$F509,MATCH(MAX(Q$64:Q508),Q$64:Q508,0)-1)&gt;(1+$O$2),MAX(O$64:O509)&gt;MAX(P$64:P508)),MAX(Q$64:Q508)+1,""))),"")</f>
        <v/>
      </c>
    </row>
    <row r="510" spans="1:17" x14ac:dyDescent="0.2">
      <c r="A510" s="13">
        <f>HLOOKUP($E$2,历史数据!$V$3:$AE$5000,ROW(A508),)</f>
        <v>163650</v>
      </c>
      <c r="B510" s="41">
        <v>37210</v>
      </c>
      <c r="C510" s="100">
        <f>IFERROR(IF(A510&lt;&gt;0,MAX($C$4:C509)+1,""),"")</f>
        <v>504</v>
      </c>
      <c r="D510" s="100"/>
      <c r="E510" s="99">
        <f t="shared" si="71"/>
        <v>37214</v>
      </c>
      <c r="F510" s="101">
        <f>IFERROR(VLOOKUP(E510,历史数据!AH:AJ,3,),"")</f>
        <v>16.615785556884401</v>
      </c>
      <c r="G510" s="101">
        <f t="shared" si="67"/>
        <v>18.937434338812931</v>
      </c>
      <c r="H510" s="105">
        <f t="shared" si="68"/>
        <v>-4.589512621159586E-3</v>
      </c>
      <c r="I510" s="101">
        <f>IFERROR(VLOOKUP(E510,历史数据!AH:AJ,2,),"")</f>
        <v>16.159665953362001</v>
      </c>
      <c r="J510" s="104">
        <f t="shared" si="69"/>
        <v>0</v>
      </c>
      <c r="K510" s="104" t="str">
        <f>IFERROR(IF(AND(J509=$H$2*1,MAX(K$64:K509)=MAX(L$64:L509)),MAX(K$64:K509)+1,""),"")</f>
        <v/>
      </c>
      <c r="L510" s="104" t="str">
        <f>IFERROR(IF(AND($F509/INDEX($F$64:$F510,MATCH(MAX(M$64:M510),M$64:M510,0)-1)&lt;(1-$P$2),MAX(K$64:K510)&gt;MAX(L$64:L509)),MAX(K$64:K510),""),"")</f>
        <v/>
      </c>
      <c r="M510" s="104" t="str">
        <f>IFERROR(IF(E510="","",IF(K510&lt;&gt;"",MAX(M$64:M509)+1,IF(AND($F509/INDEX($F$64:$F510,MATCH(MAX(M$64:M509),M$64:M509,0)-1)&gt;(1+$O$2),MAX(K$64:K510)&gt;MAX(L$64:L509)),MAX(M$64:M509)+1,""))),"")</f>
        <v/>
      </c>
      <c r="N510" s="91">
        <f t="shared" si="70"/>
        <v>0</v>
      </c>
      <c r="O510" s="91" t="str">
        <f>IFERROR(IF(AND(N509=$H$2*1,MAX(O$64:O509)=MAX(P$64:P509)),MAX(O$64:O509)+1,""),"")</f>
        <v/>
      </c>
      <c r="P510" s="91" t="str">
        <f>IFERROR(IF(MOD(MAX(Q$64:Q510),10*MAX(O$64:O510))&lt;=2,IF(AND(F509/INDEX($F$64:$F510,MATCH(MAX(O$64:O510),O$64:O510,0)-1)&lt;(1-$P$2),MAX(O$64:O510)&gt;MAX(P$64:P509)),MAX(O$64:O510),""),IF(AND($F509/INDEX($F$64:$F510,MATCH(MAX(Q$64:Q510),Q$64:Q510,0)-1)&lt;(1-$P$2),MAX(O$64:O510)&gt;MAX(P$64:P509)),MAX(O$64:O510),"")),"")</f>
        <v/>
      </c>
      <c r="Q510" s="91" t="str">
        <f>IFERROR(IF(E510="","",IF(O510&lt;&gt;"",MAX(O$64:O510)*10+1,IF(AND($F509/INDEX($F$64:$F510,MATCH(MAX(Q$64:Q509),Q$64:Q509,0)-1)&gt;(1+$O$2),MAX(O$64:O510)&gt;MAX(P$64:P509)),MAX(Q$64:Q509)+1,""))),"")</f>
        <v/>
      </c>
    </row>
    <row r="511" spans="1:17" x14ac:dyDescent="0.2">
      <c r="A511" s="13">
        <f>HLOOKUP($E$2,历史数据!$V$3:$AE$5000,ROW(A509),)</f>
        <v>535900</v>
      </c>
      <c r="B511" s="41">
        <v>37211</v>
      </c>
      <c r="C511" s="100">
        <f>IFERROR(IF(A511&lt;&gt;0,MAX($C$4:C510)+1,""),"")</f>
        <v>505</v>
      </c>
      <c r="D511" s="100"/>
      <c r="E511" s="99">
        <f t="shared" si="71"/>
        <v>37215</v>
      </c>
      <c r="F511" s="101">
        <f>IFERROR(VLOOKUP(E511,历史数据!AH:AJ,3,),"")</f>
        <v>16.9155212963419</v>
      </c>
      <c r="G511" s="101">
        <f t="shared" si="67"/>
        <v>18.854464010934116</v>
      </c>
      <c r="H511" s="105">
        <f t="shared" si="68"/>
        <v>-4.3812866301938813E-3</v>
      </c>
      <c r="I511" s="101">
        <f>IFERROR(VLOOKUP(E511,历史数据!AH:AJ,2,),"")</f>
        <v>16.746105443605</v>
      </c>
      <c r="J511" s="104">
        <f t="shared" si="69"/>
        <v>0</v>
      </c>
      <c r="K511" s="104" t="str">
        <f>IFERROR(IF(AND(J510=$H$2*1,MAX(K$64:K510)=MAX(L$64:L510)),MAX(K$64:K510)+1,""),"")</f>
        <v/>
      </c>
      <c r="L511" s="104" t="str">
        <f>IFERROR(IF(AND($F510/INDEX($F$64:$F511,MATCH(MAX(M$64:M511),M$64:M511,0)-1)&lt;(1-$P$2),MAX(K$64:K511)&gt;MAX(L$64:L510)),MAX(K$64:K511),""),"")</f>
        <v/>
      </c>
      <c r="M511" s="104" t="str">
        <f>IFERROR(IF(E511="","",IF(K511&lt;&gt;"",MAX(M$64:M510)+1,IF(AND($F510/INDEX($F$64:$F511,MATCH(MAX(M$64:M510),M$64:M510,0)-1)&gt;(1+$O$2),MAX(K$64:K511)&gt;MAX(L$64:L510)),MAX(M$64:M510)+1,""))),"")</f>
        <v/>
      </c>
      <c r="N511" s="91">
        <f t="shared" si="70"/>
        <v>0</v>
      </c>
      <c r="O511" s="91" t="str">
        <f>IFERROR(IF(AND(N510=$H$2*1,MAX(O$64:O510)=MAX(P$64:P510)),MAX(O$64:O510)+1,""),"")</f>
        <v/>
      </c>
      <c r="P511" s="91" t="str">
        <f>IFERROR(IF(MOD(MAX(Q$64:Q511),10*MAX(O$64:O511))&lt;=2,IF(AND(F510/INDEX($F$64:$F511,MATCH(MAX(O$64:O511),O$64:O511,0)-1)&lt;(1-$P$2),MAX(O$64:O511)&gt;MAX(P$64:P510)),MAX(O$64:O511),""),IF(AND($F510/INDEX($F$64:$F511,MATCH(MAX(Q$64:Q511),Q$64:Q511,0)-1)&lt;(1-$P$2),MAX(O$64:O511)&gt;MAX(P$64:P510)),MAX(O$64:O511),"")),"")</f>
        <v/>
      </c>
      <c r="Q511" s="91" t="str">
        <f>IFERROR(IF(E511="","",IF(O511&lt;&gt;"",MAX(O$64:O511)*10+1,IF(AND($F510/INDEX($F$64:$F511,MATCH(MAX(Q$64:Q510),Q$64:Q510,0)-1)&gt;(1+$O$2),MAX(O$64:O511)&gt;MAX(P$64:P510)),MAX(Q$64:Q510)+1,""))),"")</f>
        <v/>
      </c>
    </row>
    <row r="512" spans="1:17" x14ac:dyDescent="0.2">
      <c r="A512" s="13">
        <f>HLOOKUP($E$2,历史数据!$V$3:$AE$5000,ROW(A510),)</f>
        <v>149239</v>
      </c>
      <c r="B512" s="41">
        <v>37214</v>
      </c>
      <c r="C512" s="100">
        <f>IFERROR(IF(A512&lt;&gt;0,MAX($C$4:C511)+1,""),"")</f>
        <v>506</v>
      </c>
      <c r="D512" s="100"/>
      <c r="E512" s="99">
        <f t="shared" si="71"/>
        <v>37216</v>
      </c>
      <c r="F512" s="101">
        <f>IFERROR(VLOOKUP(E512,历史数据!AH:AJ,3,),"")</f>
        <v>16.9676492510301</v>
      </c>
      <c r="G512" s="101">
        <f t="shared" si="67"/>
        <v>18.783439672671353</v>
      </c>
      <c r="H512" s="105">
        <f t="shared" si="68"/>
        <v>-3.766977317497533E-3</v>
      </c>
      <c r="I512" s="101">
        <f>IFERROR(VLOOKUP(E512,历史数据!AH:AJ,2,),"")</f>
        <v>16.9676492510301</v>
      </c>
      <c r="J512" s="104">
        <f t="shared" si="69"/>
        <v>0</v>
      </c>
      <c r="K512" s="104" t="str">
        <f>IFERROR(IF(AND(J511=$H$2*1,MAX(K$64:K511)=MAX(L$64:L511)),MAX(K$64:K511)+1,""),"")</f>
        <v/>
      </c>
      <c r="L512" s="104" t="str">
        <f>IFERROR(IF(AND($F511/INDEX($F$64:$F512,MATCH(MAX(M$64:M512),M$64:M512,0)-1)&lt;(1-$P$2),MAX(K$64:K512)&gt;MAX(L$64:L511)),MAX(K$64:K512),""),"")</f>
        <v/>
      </c>
      <c r="M512" s="104" t="str">
        <f>IFERROR(IF(E512="","",IF(K512&lt;&gt;"",MAX(M$64:M511)+1,IF(AND($F511/INDEX($F$64:$F512,MATCH(MAX(M$64:M511),M$64:M511,0)-1)&gt;(1+$O$2),MAX(K$64:K512)&gt;MAX(L$64:L511)),MAX(M$64:M511)+1,""))),"")</f>
        <v/>
      </c>
      <c r="N512" s="91">
        <f t="shared" si="70"/>
        <v>0</v>
      </c>
      <c r="O512" s="91" t="str">
        <f>IFERROR(IF(AND(N511=$H$2*1,MAX(O$64:O511)=MAX(P$64:P511)),MAX(O$64:O511)+1,""),"")</f>
        <v/>
      </c>
      <c r="P512" s="91" t="str">
        <f>IFERROR(IF(MOD(MAX(Q$64:Q512),10*MAX(O$64:O512))&lt;=2,IF(AND(F511/INDEX($F$64:$F512,MATCH(MAX(O$64:O512),O$64:O512,0)-1)&lt;(1-$P$2),MAX(O$64:O512)&gt;MAX(P$64:P511)),MAX(O$64:O512),""),IF(AND($F511/INDEX($F$64:$F512,MATCH(MAX(Q$64:Q512),Q$64:Q512,0)-1)&lt;(1-$P$2),MAX(O$64:O512)&gt;MAX(P$64:P511)),MAX(O$64:O512),"")),"")</f>
        <v/>
      </c>
      <c r="Q512" s="91" t="str">
        <f>IFERROR(IF(E512="","",IF(O512&lt;&gt;"",MAX(O$64:O512)*10+1,IF(AND($F511/INDEX($F$64:$F512,MATCH(MAX(Q$64:Q511),Q$64:Q511,0)-1)&gt;(1+$O$2),MAX(O$64:O512)&gt;MAX(P$64:P511)),MAX(Q$64:Q511)+1,""))),"")</f>
        <v/>
      </c>
    </row>
    <row r="513" spans="1:17" x14ac:dyDescent="0.2">
      <c r="A513" s="13">
        <f>HLOOKUP($E$2,历史数据!$V$3:$AE$5000,ROW(A511),)</f>
        <v>264193</v>
      </c>
      <c r="B513" s="41">
        <v>37215</v>
      </c>
      <c r="C513" s="100">
        <f>IFERROR(IF(A513&lt;&gt;0,MAX($C$4:C512)+1,""),"")</f>
        <v>507</v>
      </c>
      <c r="D513" s="100"/>
      <c r="E513" s="99">
        <f t="shared" si="71"/>
        <v>37217</v>
      </c>
      <c r="F513" s="101">
        <f>IFERROR(VLOOKUP(E513,历史数据!AH:AJ,3,),"")</f>
        <v>17.150097092439101</v>
      </c>
      <c r="G513" s="101">
        <f t="shared" ref="G513:G576" si="72">IFERROR(IF(E513="","",AVERAGE(F454:F513)),"")</f>
        <v>18.713501333464603</v>
      </c>
      <c r="H513" s="105">
        <f t="shared" si="68"/>
        <v>-3.7234042553189184E-3</v>
      </c>
      <c r="I513" s="101">
        <f>IFERROR(VLOOKUP(E513,历史数据!AH:AJ,2,),"")</f>
        <v>17.006745217046301</v>
      </c>
      <c r="J513" s="104">
        <f t="shared" si="69"/>
        <v>0</v>
      </c>
      <c r="K513" s="104" t="str">
        <f>IFERROR(IF(AND(J512=$H$2*1,MAX(K$64:K512)=MAX(L$64:L512)),MAX(K$64:K512)+1,""),"")</f>
        <v/>
      </c>
      <c r="L513" s="104" t="str">
        <f>IFERROR(IF(AND($F512/INDEX($F$64:$F513,MATCH(MAX(M$64:M513),M$64:M513,0)-1)&lt;(1-$P$2),MAX(K$64:K513)&gt;MAX(L$64:L512)),MAX(K$64:K513),""),"")</f>
        <v/>
      </c>
      <c r="M513" s="104" t="str">
        <f>IFERROR(IF(E513="","",IF(K513&lt;&gt;"",MAX(M$64:M512)+1,IF(AND($F512/INDEX($F$64:$F513,MATCH(MAX(M$64:M512),M$64:M512,0)-1)&gt;(1+$O$2),MAX(K$64:K513)&gt;MAX(L$64:L512)),MAX(M$64:M512)+1,""))),"")</f>
        <v/>
      </c>
      <c r="N513" s="91">
        <f t="shared" si="70"/>
        <v>0</v>
      </c>
      <c r="O513" s="91" t="str">
        <f>IFERROR(IF(AND(N512=$H$2*1,MAX(O$64:O512)=MAX(P$64:P512)),MAX(O$64:O512)+1,""),"")</f>
        <v/>
      </c>
      <c r="P513" s="91" t="str">
        <f>IFERROR(IF(MOD(MAX(Q$64:Q513),10*MAX(O$64:O513))&lt;=2,IF(AND(F512/INDEX($F$64:$F513,MATCH(MAX(O$64:O513),O$64:O513,0)-1)&lt;(1-$P$2),MAX(O$64:O513)&gt;MAX(P$64:P512)),MAX(O$64:O513),""),IF(AND($F512/INDEX($F$64:$F513,MATCH(MAX(Q$64:Q513),Q$64:Q513,0)-1)&lt;(1-$P$2),MAX(O$64:O513)&gt;MAX(P$64:P512)),MAX(O$64:O513),"")),"")</f>
        <v/>
      </c>
      <c r="Q513" s="91" t="str">
        <f>IFERROR(IF(E513="","",IF(O513&lt;&gt;"",MAX(O$64:O513)*10+1,IF(AND($F512/INDEX($F$64:$F513,MATCH(MAX(Q$64:Q512),Q$64:Q512,0)-1)&gt;(1+$O$2),MAX(O$64:O513)&gt;MAX(P$64:P512)),MAX(Q$64:Q512)+1,""))),"")</f>
        <v/>
      </c>
    </row>
    <row r="514" spans="1:17" x14ac:dyDescent="0.2">
      <c r="A514" s="13">
        <f>HLOOKUP($E$2,历史数据!$V$3:$AE$5000,ROW(A512),)</f>
        <v>190374</v>
      </c>
      <c r="B514" s="41">
        <v>37216</v>
      </c>
      <c r="C514" s="100">
        <f>IFERROR(IF(A514&lt;&gt;0,MAX($C$4:C513)+1,""),"")</f>
        <v>508</v>
      </c>
      <c r="D514" s="100"/>
      <c r="E514" s="99">
        <f t="shared" si="71"/>
        <v>37218</v>
      </c>
      <c r="F514" s="101">
        <f>IFERROR(VLOOKUP(E514,历史数据!AH:AJ,3,),"")</f>
        <v>16.9937132283743</v>
      </c>
      <c r="G514" s="101">
        <f t="shared" si="72"/>
        <v>18.642694195013046</v>
      </c>
      <c r="H514" s="105">
        <f t="shared" ref="H514:H577" si="73">IFERROR(G514/G513-1,"")</f>
        <v>-3.7837461408108952E-3</v>
      </c>
      <c r="I514" s="101">
        <f>IFERROR(VLOOKUP(E514,历史数据!AH:AJ,2,),"")</f>
        <v>17.1240331150949</v>
      </c>
      <c r="J514" s="104">
        <f t="shared" ref="J514:J577" si="74">IFERROR(IF(L514&lt;&gt;"","0",IF(AND($H514&gt;0,$F514&gt;$G514),J513+1,0)),"")</f>
        <v>0</v>
      </c>
      <c r="K514" s="104" t="str">
        <f>IFERROR(IF(AND(J513=$H$2*1,MAX(K$64:K513)=MAX(L$64:L513)),MAX(K$64:K513)+1,""),"")</f>
        <v/>
      </c>
      <c r="L514" s="104" t="str">
        <f>IFERROR(IF(AND($F513/INDEX($F$64:$F514,MATCH(MAX(M$64:M514),M$64:M514,0)-1)&lt;(1-$P$2),MAX(K$64:K514)&gt;MAX(L$64:L513)),MAX(K$64:K514),""),"")</f>
        <v/>
      </c>
      <c r="M514" s="104" t="str">
        <f>IFERROR(IF(E514="","",IF(K514&lt;&gt;"",MAX(M$64:M513)+1,IF(AND($F513/INDEX($F$64:$F514,MATCH(MAX(M$64:M513),M$64:M513,0)-1)&gt;(1+$O$2),MAX(K$64:K514)&gt;MAX(L$64:L513)),MAX(M$64:M513)+1,""))),"")</f>
        <v/>
      </c>
      <c r="N514" s="91">
        <f t="shared" ref="N514:N577" si="75">IFERROR(IF(P514&lt;&gt;"","0",IF(AND($H514&gt;0,$F514&gt;$G514),N513+1,0)),"")</f>
        <v>0</v>
      </c>
      <c r="O514" s="91" t="str">
        <f>IFERROR(IF(AND(N513=$H$2*1,MAX(O$64:O513)=MAX(P$64:P513)),MAX(O$64:O513)+1,""),"")</f>
        <v/>
      </c>
      <c r="P514" s="91" t="str">
        <f>IFERROR(IF(MOD(MAX(Q$64:Q514),10*MAX(O$64:O514))&lt;=2,IF(AND(F513/INDEX($F$64:$F514,MATCH(MAX(O$64:O514),O$64:O514,0)-1)&lt;(1-$P$2),MAX(O$64:O514)&gt;MAX(P$64:P513)),MAX(O$64:O514),""),IF(AND($F513/INDEX($F$64:$F514,MATCH(MAX(Q$64:Q514),Q$64:Q514,0)-1)&lt;(1-$P$2),MAX(O$64:O514)&gt;MAX(P$64:P513)),MAX(O$64:O514),"")),"")</f>
        <v/>
      </c>
      <c r="Q514" s="91" t="str">
        <f>IFERROR(IF(E514="","",IF(O514&lt;&gt;"",MAX(O$64:O514)*10+1,IF(AND($F513/INDEX($F$64:$F514,MATCH(MAX(Q$64:Q513),Q$64:Q513,0)-1)&gt;(1+$O$2),MAX(O$64:O514)&gt;MAX(P$64:P513)),MAX(Q$64:Q513)+1,""))),"")</f>
        <v/>
      </c>
    </row>
    <row r="515" spans="1:17" x14ac:dyDescent="0.2">
      <c r="A515" s="13">
        <f>HLOOKUP($E$2,历史数据!$V$3:$AE$5000,ROW(A513),)</f>
        <v>202050</v>
      </c>
      <c r="B515" s="41">
        <v>37217</v>
      </c>
      <c r="C515" s="100">
        <f>IFERROR(IF(A515&lt;&gt;0,MAX($C$4:C514)+1,""),"")</f>
        <v>509</v>
      </c>
      <c r="D515" s="100"/>
      <c r="E515" s="99">
        <f t="shared" si="71"/>
        <v>37221</v>
      </c>
      <c r="F515" s="101">
        <f>IFERROR(VLOOKUP(E515,历史数据!AH:AJ,3,),"")</f>
        <v>16.928553285013901</v>
      </c>
      <c r="G515" s="101">
        <f t="shared" si="72"/>
        <v>18.581661048065534</v>
      </c>
      <c r="H515" s="105">
        <f t="shared" si="73"/>
        <v>-3.2738372634916191E-3</v>
      </c>
      <c r="I515" s="101">
        <f>IFERROR(VLOOKUP(E515,历史数据!AH:AJ,2,),"")</f>
        <v>17.006745217046301</v>
      </c>
      <c r="J515" s="104">
        <f t="shared" si="74"/>
        <v>0</v>
      </c>
      <c r="K515" s="104" t="str">
        <f>IFERROR(IF(AND(J514=$H$2*1,MAX(K$64:K514)=MAX(L$64:L514)),MAX(K$64:K514)+1,""),"")</f>
        <v/>
      </c>
      <c r="L515" s="104" t="str">
        <f>IFERROR(IF(AND($F514/INDEX($F$64:$F515,MATCH(MAX(M$64:M515),M$64:M515,0)-1)&lt;(1-$P$2),MAX(K$64:K515)&gt;MAX(L$64:L514)),MAX(K$64:K515),""),"")</f>
        <v/>
      </c>
      <c r="M515" s="104" t="str">
        <f>IFERROR(IF(E515="","",IF(K515&lt;&gt;"",MAX(M$64:M514)+1,IF(AND($F514/INDEX($F$64:$F515,MATCH(MAX(M$64:M514),M$64:M514,0)-1)&gt;(1+$O$2),MAX(K$64:K515)&gt;MAX(L$64:L514)),MAX(M$64:M514)+1,""))),"")</f>
        <v/>
      </c>
      <c r="N515" s="91">
        <f t="shared" si="75"/>
        <v>0</v>
      </c>
      <c r="O515" s="91" t="str">
        <f>IFERROR(IF(AND(N514=$H$2*1,MAX(O$64:O514)=MAX(P$64:P514)),MAX(O$64:O514)+1,""),"")</f>
        <v/>
      </c>
      <c r="P515" s="91" t="str">
        <f>IFERROR(IF(MOD(MAX(Q$64:Q515),10*MAX(O$64:O515))&lt;=2,IF(AND(F514/INDEX($F$64:$F515,MATCH(MAX(O$64:O515),O$64:O515,0)-1)&lt;(1-$P$2),MAX(O$64:O515)&gt;MAX(P$64:P514)),MAX(O$64:O515),""),IF(AND($F514/INDEX($F$64:$F515,MATCH(MAX(Q$64:Q515),Q$64:Q515,0)-1)&lt;(1-$P$2),MAX(O$64:O515)&gt;MAX(P$64:P514)),MAX(O$64:O515),"")),"")</f>
        <v/>
      </c>
      <c r="Q515" s="91" t="str">
        <f>IFERROR(IF(E515="","",IF(O515&lt;&gt;"",MAX(O$64:O515)*10+1,IF(AND($F514/INDEX($F$64:$F515,MATCH(MAX(Q$64:Q514),Q$64:Q514,0)-1)&gt;(1+$O$2),MAX(O$64:O515)&gt;MAX(P$64:P514)),MAX(Q$64:Q514)+1,""))),"")</f>
        <v/>
      </c>
    </row>
    <row r="516" spans="1:17" x14ac:dyDescent="0.2">
      <c r="A516" s="13">
        <f>HLOOKUP($E$2,历史数据!$V$3:$AE$5000,ROW(A514),)</f>
        <v>126100</v>
      </c>
      <c r="B516" s="41">
        <v>37218</v>
      </c>
      <c r="C516" s="100">
        <f>IFERROR(IF(A516&lt;&gt;0,MAX($C$4:C515)+1,""),"")</f>
        <v>510</v>
      </c>
      <c r="D516" s="100"/>
      <c r="E516" s="99">
        <f t="shared" si="71"/>
        <v>37222</v>
      </c>
      <c r="F516" s="101">
        <f>IFERROR(VLOOKUP(E516,历史数据!AH:AJ,3,),"")</f>
        <v>17.775632548698201</v>
      </c>
      <c r="G516" s="101">
        <f t="shared" si="72"/>
        <v>18.527143895454056</v>
      </c>
      <c r="H516" s="105">
        <f t="shared" si="73"/>
        <v>-2.9339224556113042E-3</v>
      </c>
      <c r="I516" s="101">
        <f>IFERROR(VLOOKUP(E516,历史数据!AH:AJ,2,),"")</f>
        <v>17.0719051604067</v>
      </c>
      <c r="J516" s="104">
        <f t="shared" si="74"/>
        <v>0</v>
      </c>
      <c r="K516" s="104" t="str">
        <f>IFERROR(IF(AND(J515=$H$2*1,MAX(K$64:K515)=MAX(L$64:L515)),MAX(K$64:K515)+1,""),"")</f>
        <v/>
      </c>
      <c r="L516" s="104" t="str">
        <f>IFERROR(IF(AND($F515/INDEX($F$64:$F516,MATCH(MAX(M$64:M516),M$64:M516,0)-1)&lt;(1-$P$2),MAX(K$64:K516)&gt;MAX(L$64:L515)),MAX(K$64:K516),""),"")</f>
        <v/>
      </c>
      <c r="M516" s="104" t="str">
        <f>IFERROR(IF(E516="","",IF(K516&lt;&gt;"",MAX(M$64:M515)+1,IF(AND($F515/INDEX($F$64:$F516,MATCH(MAX(M$64:M515),M$64:M515,0)-1)&gt;(1+$O$2),MAX(K$64:K516)&gt;MAX(L$64:L515)),MAX(M$64:M515)+1,""))),"")</f>
        <v/>
      </c>
      <c r="N516" s="91">
        <f t="shared" si="75"/>
        <v>0</v>
      </c>
      <c r="O516" s="91" t="str">
        <f>IFERROR(IF(AND(N515=$H$2*1,MAX(O$64:O515)=MAX(P$64:P515)),MAX(O$64:O515)+1,""),"")</f>
        <v/>
      </c>
      <c r="P516" s="91" t="str">
        <f>IFERROR(IF(MOD(MAX(Q$64:Q516),10*MAX(O$64:O516))&lt;=2,IF(AND(F515/INDEX($F$64:$F516,MATCH(MAX(O$64:O516),O$64:O516,0)-1)&lt;(1-$P$2),MAX(O$64:O516)&gt;MAX(P$64:P515)),MAX(O$64:O516),""),IF(AND($F515/INDEX($F$64:$F516,MATCH(MAX(Q$64:Q516),Q$64:Q516,0)-1)&lt;(1-$P$2),MAX(O$64:O516)&gt;MAX(P$64:P515)),MAX(O$64:O516),"")),"")</f>
        <v/>
      </c>
      <c r="Q516" s="91" t="str">
        <f>IFERROR(IF(E516="","",IF(O516&lt;&gt;"",MAX(O$64:O516)*10+1,IF(AND($F515/INDEX($F$64:$F516,MATCH(MAX(Q$64:Q515),Q$64:Q515,0)-1)&gt;(1+$O$2),MAX(O$64:O516)&gt;MAX(P$64:P515)),MAX(Q$64:Q515)+1,""))),"")</f>
        <v/>
      </c>
    </row>
    <row r="517" spans="1:17" x14ac:dyDescent="0.2">
      <c r="A517" s="13">
        <f>HLOOKUP($E$2,历史数据!$V$3:$AE$5000,ROW(A515),)</f>
        <v>130646</v>
      </c>
      <c r="B517" s="41">
        <v>37221</v>
      </c>
      <c r="C517" s="100">
        <f>IFERROR(IF(A517&lt;&gt;0,MAX($C$4:C516)+1,""),"")</f>
        <v>511</v>
      </c>
      <c r="D517" s="100"/>
      <c r="E517" s="99">
        <f t="shared" si="71"/>
        <v>37223</v>
      </c>
      <c r="F517" s="101">
        <f>IFERROR(VLOOKUP(E517,历史数据!AH:AJ,3,),"")</f>
        <v>18.3490400502691</v>
      </c>
      <c r="G517" s="101">
        <f t="shared" si="72"/>
        <v>18.475233140576997</v>
      </c>
      <c r="H517" s="105">
        <f t="shared" si="73"/>
        <v>-2.8018757327078481E-3</v>
      </c>
      <c r="I517" s="101">
        <f>IFERROR(VLOOKUP(E517,历史数据!AH:AJ,2,),"")</f>
        <v>17.723504594009999</v>
      </c>
      <c r="J517" s="104">
        <f t="shared" si="74"/>
        <v>0</v>
      </c>
      <c r="K517" s="104" t="str">
        <f>IFERROR(IF(AND(J516=$H$2*1,MAX(K$64:K516)=MAX(L$64:L516)),MAX(K$64:K516)+1,""),"")</f>
        <v/>
      </c>
      <c r="L517" s="104" t="str">
        <f>IFERROR(IF(AND($F516/INDEX($F$64:$F517,MATCH(MAX(M$64:M517),M$64:M517,0)-1)&lt;(1-$P$2),MAX(K$64:K517)&gt;MAX(L$64:L516)),MAX(K$64:K517),""),"")</f>
        <v/>
      </c>
      <c r="M517" s="104" t="str">
        <f>IFERROR(IF(E517="","",IF(K517&lt;&gt;"",MAX(M$64:M516)+1,IF(AND($F516/INDEX($F$64:$F517,MATCH(MAX(M$64:M516),M$64:M516,0)-1)&gt;(1+$O$2),MAX(K$64:K517)&gt;MAX(L$64:L516)),MAX(M$64:M516)+1,""))),"")</f>
        <v/>
      </c>
      <c r="N517" s="91">
        <f t="shared" si="75"/>
        <v>0</v>
      </c>
      <c r="O517" s="91" t="str">
        <f>IFERROR(IF(AND(N516=$H$2*1,MAX(O$64:O516)=MAX(P$64:P516)),MAX(O$64:O516)+1,""),"")</f>
        <v/>
      </c>
      <c r="P517" s="91" t="str">
        <f>IFERROR(IF(MOD(MAX(Q$64:Q517),10*MAX(O$64:O517))&lt;=2,IF(AND(F516/INDEX($F$64:$F517,MATCH(MAX(O$64:O517),O$64:O517,0)-1)&lt;(1-$P$2),MAX(O$64:O517)&gt;MAX(P$64:P516)),MAX(O$64:O517),""),IF(AND($F516/INDEX($F$64:$F517,MATCH(MAX(Q$64:Q517),Q$64:Q517,0)-1)&lt;(1-$P$2),MAX(O$64:O517)&gt;MAX(P$64:P516)),MAX(O$64:O517),"")),"")</f>
        <v/>
      </c>
      <c r="Q517" s="91" t="str">
        <f>IFERROR(IF(E517="","",IF(O517&lt;&gt;"",MAX(O$64:O517)*10+1,IF(AND($F516/INDEX($F$64:$F517,MATCH(MAX(Q$64:Q516),Q$64:Q516,0)-1)&gt;(1+$O$2),MAX(O$64:O517)&gt;MAX(P$64:P516)),MAX(Q$64:Q516)+1,""))),"")</f>
        <v/>
      </c>
    </row>
    <row r="518" spans="1:17" x14ac:dyDescent="0.2">
      <c r="A518" s="13">
        <f>HLOOKUP($E$2,历史数据!$V$3:$AE$5000,ROW(A516),)</f>
        <v>536772</v>
      </c>
      <c r="B518" s="41">
        <v>37222</v>
      </c>
      <c r="C518" s="100">
        <f>IFERROR(IF(A518&lt;&gt;0,MAX($C$4:C517)+1,""),"")</f>
        <v>512</v>
      </c>
      <c r="D518" s="100"/>
      <c r="E518" s="99">
        <f t="shared" ref="E518:E581" si="76">IFERROR(INDEX(B:B,MATCH(ROW(A514),C:C,0)),"")</f>
        <v>37224</v>
      </c>
      <c r="F518" s="101">
        <f>IFERROR(VLOOKUP(E518,历史数据!AH:AJ,3,),"")</f>
        <v>18.531487891678101</v>
      </c>
      <c r="G518" s="101">
        <f t="shared" si="72"/>
        <v>18.426145983245544</v>
      </c>
      <c r="H518" s="105">
        <f t="shared" si="73"/>
        <v>-2.6569168008843125E-3</v>
      </c>
      <c r="I518" s="101">
        <f>IFERROR(VLOOKUP(E518,历史数据!AH:AJ,2,),"")</f>
        <v>18.3751040276133</v>
      </c>
      <c r="J518" s="104">
        <f t="shared" si="74"/>
        <v>0</v>
      </c>
      <c r="K518" s="104" t="str">
        <f>IFERROR(IF(AND(J517=$H$2*1,MAX(K$64:K517)=MAX(L$64:L517)),MAX(K$64:K517)+1,""),"")</f>
        <v/>
      </c>
      <c r="L518" s="104" t="str">
        <f>IFERROR(IF(AND($F517/INDEX($F$64:$F518,MATCH(MAX(M$64:M518),M$64:M518,0)-1)&lt;(1-$P$2),MAX(K$64:K518)&gt;MAX(L$64:L517)),MAX(K$64:K518),""),"")</f>
        <v/>
      </c>
      <c r="M518" s="104" t="str">
        <f>IFERROR(IF(E518="","",IF(K518&lt;&gt;"",MAX(M$64:M517)+1,IF(AND($F517/INDEX($F$64:$F518,MATCH(MAX(M$64:M517),M$64:M517,0)-1)&gt;(1+$O$2),MAX(K$64:K518)&gt;MAX(L$64:L517)),MAX(M$64:M517)+1,""))),"")</f>
        <v/>
      </c>
      <c r="N518" s="91">
        <f t="shared" si="75"/>
        <v>0</v>
      </c>
      <c r="O518" s="91" t="str">
        <f>IFERROR(IF(AND(N517=$H$2*1,MAX(O$64:O517)=MAX(P$64:P517)),MAX(O$64:O517)+1,""),"")</f>
        <v/>
      </c>
      <c r="P518" s="91" t="str">
        <f>IFERROR(IF(MOD(MAX(Q$64:Q518),10*MAX(O$64:O518))&lt;=2,IF(AND(F517/INDEX($F$64:$F518,MATCH(MAX(O$64:O518),O$64:O518,0)-1)&lt;(1-$P$2),MAX(O$64:O518)&gt;MAX(P$64:P517)),MAX(O$64:O518),""),IF(AND($F517/INDEX($F$64:$F518,MATCH(MAX(Q$64:Q518),Q$64:Q518,0)-1)&lt;(1-$P$2),MAX(O$64:O518)&gt;MAX(P$64:P517)),MAX(O$64:O518),"")),"")</f>
        <v/>
      </c>
      <c r="Q518" s="91" t="str">
        <f>IFERROR(IF(E518="","",IF(O518&lt;&gt;"",MAX(O$64:O518)*10+1,IF(AND($F517/INDEX($F$64:$F518,MATCH(MAX(Q$64:Q517),Q$64:Q517,0)-1)&gt;(1+$O$2),MAX(O$64:O518)&gt;MAX(P$64:P517)),MAX(Q$64:Q517)+1,""))),"")</f>
        <v/>
      </c>
    </row>
    <row r="519" spans="1:17" x14ac:dyDescent="0.2">
      <c r="A519" s="13">
        <f>HLOOKUP($E$2,历史数据!$V$3:$AE$5000,ROW(A517),)</f>
        <v>952378</v>
      </c>
      <c r="B519" s="41">
        <v>37223</v>
      </c>
      <c r="C519" s="100">
        <f>IFERROR(IF(A519&lt;&gt;0,MAX($C$4:C518)+1,""),"")</f>
        <v>513</v>
      </c>
      <c r="D519" s="100"/>
      <c r="E519" s="99">
        <f t="shared" si="76"/>
        <v>37225</v>
      </c>
      <c r="F519" s="101">
        <f>IFERROR(VLOOKUP(E519,历史数据!AH:AJ,3,),"")</f>
        <v>18.844255619807701</v>
      </c>
      <c r="G519" s="101">
        <f t="shared" si="72"/>
        <v>18.384009219872532</v>
      </c>
      <c r="H519" s="105">
        <f t="shared" si="73"/>
        <v>-2.2867920080155146E-3</v>
      </c>
      <c r="I519" s="101">
        <f>IFERROR(VLOOKUP(E519,历史数据!AH:AJ,2,),"")</f>
        <v>18.557551869022198</v>
      </c>
      <c r="J519" s="104">
        <f t="shared" si="74"/>
        <v>0</v>
      </c>
      <c r="K519" s="104" t="str">
        <f>IFERROR(IF(AND(J518=$H$2*1,MAX(K$64:K518)=MAX(L$64:L518)),MAX(K$64:K518)+1,""),"")</f>
        <v/>
      </c>
      <c r="L519" s="104" t="str">
        <f>IFERROR(IF(AND($F518/INDEX($F$64:$F519,MATCH(MAX(M$64:M519),M$64:M519,0)-1)&lt;(1-$P$2),MAX(K$64:K519)&gt;MAX(L$64:L518)),MAX(K$64:K519),""),"")</f>
        <v/>
      </c>
      <c r="M519" s="104" t="str">
        <f>IFERROR(IF(E519="","",IF(K519&lt;&gt;"",MAX(M$64:M518)+1,IF(AND($F518/INDEX($F$64:$F519,MATCH(MAX(M$64:M518),M$64:M518,0)-1)&gt;(1+$O$2),MAX(K$64:K519)&gt;MAX(L$64:L518)),MAX(M$64:M518)+1,""))),"")</f>
        <v/>
      </c>
      <c r="N519" s="91">
        <f t="shared" si="75"/>
        <v>0</v>
      </c>
      <c r="O519" s="91" t="str">
        <f>IFERROR(IF(AND(N518=$H$2*1,MAX(O$64:O518)=MAX(P$64:P518)),MAX(O$64:O518)+1,""),"")</f>
        <v/>
      </c>
      <c r="P519" s="91" t="str">
        <f>IFERROR(IF(MOD(MAX(Q$64:Q519),10*MAX(O$64:O519))&lt;=2,IF(AND(F518/INDEX($F$64:$F519,MATCH(MAX(O$64:O519),O$64:O519,0)-1)&lt;(1-$P$2),MAX(O$64:O519)&gt;MAX(P$64:P518)),MAX(O$64:O519),""),IF(AND($F518/INDEX($F$64:$F519,MATCH(MAX(Q$64:Q519),Q$64:Q519,0)-1)&lt;(1-$P$2),MAX(O$64:O519)&gt;MAX(P$64:P518)),MAX(O$64:O519),"")),"")</f>
        <v/>
      </c>
      <c r="Q519" s="91" t="str">
        <f>IFERROR(IF(E519="","",IF(O519&lt;&gt;"",MAX(O$64:O519)*10+1,IF(AND($F518/INDEX($F$64:$F519,MATCH(MAX(Q$64:Q518),Q$64:Q518,0)-1)&gt;(1+$O$2),MAX(O$64:O519)&gt;MAX(P$64:P518)),MAX(Q$64:Q518)+1,""))),"")</f>
        <v/>
      </c>
    </row>
    <row r="520" spans="1:17" x14ac:dyDescent="0.2">
      <c r="A520" s="13">
        <f>HLOOKUP($E$2,历史数据!$V$3:$AE$5000,ROW(A518),)</f>
        <v>921177</v>
      </c>
      <c r="B520" s="41">
        <v>37224</v>
      </c>
      <c r="C520" s="100">
        <f>IFERROR(IF(A520&lt;&gt;0,MAX($C$4:C519)+1,""),"")</f>
        <v>514</v>
      </c>
      <c r="D520" s="100"/>
      <c r="E520" s="99">
        <f t="shared" si="76"/>
        <v>37228</v>
      </c>
      <c r="F520" s="101">
        <f>IFERROR(VLOOKUP(E520,历史数据!AH:AJ,3,),"")</f>
        <v>18.8963835744959</v>
      </c>
      <c r="G520" s="101">
        <f t="shared" si="72"/>
        <v>18.344044454611531</v>
      </c>
      <c r="H520" s="105">
        <f t="shared" si="73"/>
        <v>-2.1738873595537056E-3</v>
      </c>
      <c r="I520" s="101">
        <f>IFERROR(VLOOKUP(E520,历史数据!AH:AJ,2,),"")</f>
        <v>19.026703461216599</v>
      </c>
      <c r="J520" s="104">
        <f t="shared" si="74"/>
        <v>0</v>
      </c>
      <c r="K520" s="104" t="str">
        <f>IFERROR(IF(AND(J519=$H$2*1,MAX(K$64:K519)=MAX(L$64:L519)),MAX(K$64:K519)+1,""),"")</f>
        <v/>
      </c>
      <c r="L520" s="104" t="str">
        <f>IFERROR(IF(AND($F519/INDEX($F$64:$F520,MATCH(MAX(M$64:M520),M$64:M520,0)-1)&lt;(1-$P$2),MAX(K$64:K520)&gt;MAX(L$64:L519)),MAX(K$64:K520),""),"")</f>
        <v/>
      </c>
      <c r="M520" s="104" t="str">
        <f>IFERROR(IF(E520="","",IF(K520&lt;&gt;"",MAX(M$64:M519)+1,IF(AND($F519/INDEX($F$64:$F520,MATCH(MAX(M$64:M519),M$64:M519,0)-1)&gt;(1+$O$2),MAX(K$64:K520)&gt;MAX(L$64:L519)),MAX(M$64:M519)+1,""))),"")</f>
        <v/>
      </c>
      <c r="N520" s="91">
        <f t="shared" si="75"/>
        <v>0</v>
      </c>
      <c r="O520" s="91" t="str">
        <f>IFERROR(IF(AND(N519=$H$2*1,MAX(O$64:O519)=MAX(P$64:P519)),MAX(O$64:O519)+1,""),"")</f>
        <v/>
      </c>
      <c r="P520" s="91" t="str">
        <f>IFERROR(IF(MOD(MAX(Q$64:Q520),10*MAX(O$64:O520))&lt;=2,IF(AND(F519/INDEX($F$64:$F520,MATCH(MAX(O$64:O520),O$64:O520,0)-1)&lt;(1-$P$2),MAX(O$64:O520)&gt;MAX(P$64:P519)),MAX(O$64:O520),""),IF(AND($F519/INDEX($F$64:$F520,MATCH(MAX(Q$64:Q520),Q$64:Q520,0)-1)&lt;(1-$P$2),MAX(O$64:O520)&gt;MAX(P$64:P519)),MAX(O$64:O520),"")),"")</f>
        <v/>
      </c>
      <c r="Q520" s="91" t="str">
        <f>IFERROR(IF(E520="","",IF(O520&lt;&gt;"",MAX(O$64:O520)*10+1,IF(AND($F519/INDEX($F$64:$F520,MATCH(MAX(Q$64:Q519),Q$64:Q519,0)-1)&gt;(1+$O$2),MAX(O$64:O520)&gt;MAX(P$64:P519)),MAX(Q$64:Q519)+1,""))),"")</f>
        <v/>
      </c>
    </row>
    <row r="521" spans="1:17" x14ac:dyDescent="0.2">
      <c r="A521" s="13">
        <f>HLOOKUP($E$2,历史数据!$V$3:$AE$5000,ROW(A519),)</f>
        <v>1123667</v>
      </c>
      <c r="B521" s="41">
        <v>37225</v>
      </c>
      <c r="C521" s="100">
        <f>IFERROR(IF(A521&lt;&gt;0,MAX($C$4:C520)+1,""),"")</f>
        <v>515</v>
      </c>
      <c r="D521" s="100"/>
      <c r="E521" s="99">
        <f t="shared" si="76"/>
        <v>37229</v>
      </c>
      <c r="F521" s="101">
        <f>IFERROR(VLOOKUP(E521,历史数据!AH:AJ,3,),"")</f>
        <v>19.000639483872501</v>
      </c>
      <c r="G521" s="101">
        <f t="shared" si="72"/>
        <v>18.299084093692898</v>
      </c>
      <c r="H521" s="105">
        <f t="shared" si="73"/>
        <v>-2.4509513717042575E-3</v>
      </c>
      <c r="I521" s="101">
        <f>IFERROR(VLOOKUP(E521,历史数据!AH:AJ,2,),"")</f>
        <v>18.909415563168</v>
      </c>
      <c r="J521" s="104">
        <f t="shared" si="74"/>
        <v>0</v>
      </c>
      <c r="K521" s="104" t="str">
        <f>IFERROR(IF(AND(J520=$H$2*1,MAX(K$64:K520)=MAX(L$64:L520)),MAX(K$64:K520)+1,""),"")</f>
        <v/>
      </c>
      <c r="L521" s="104" t="str">
        <f>IFERROR(IF(AND($F520/INDEX($F$64:$F521,MATCH(MAX(M$64:M521),M$64:M521,0)-1)&lt;(1-$P$2),MAX(K$64:K521)&gt;MAX(L$64:L520)),MAX(K$64:K521),""),"")</f>
        <v/>
      </c>
      <c r="M521" s="104" t="str">
        <f>IFERROR(IF(E521="","",IF(K521&lt;&gt;"",MAX(M$64:M520)+1,IF(AND($F520/INDEX($F$64:$F521,MATCH(MAX(M$64:M520),M$64:M520,0)-1)&gt;(1+$O$2),MAX(K$64:K521)&gt;MAX(L$64:L520)),MAX(M$64:M520)+1,""))),"")</f>
        <v/>
      </c>
      <c r="N521" s="91">
        <f t="shared" si="75"/>
        <v>0</v>
      </c>
      <c r="O521" s="91" t="str">
        <f>IFERROR(IF(AND(N520=$H$2*1,MAX(O$64:O520)=MAX(P$64:P520)),MAX(O$64:O520)+1,""),"")</f>
        <v/>
      </c>
      <c r="P521" s="91" t="str">
        <f>IFERROR(IF(MOD(MAX(Q$64:Q521),10*MAX(O$64:O521))&lt;=2,IF(AND(F520/INDEX($F$64:$F521,MATCH(MAX(O$64:O521),O$64:O521,0)-1)&lt;(1-$P$2),MAX(O$64:O521)&gt;MAX(P$64:P520)),MAX(O$64:O521),""),IF(AND($F520/INDEX($F$64:$F521,MATCH(MAX(Q$64:Q521),Q$64:Q521,0)-1)&lt;(1-$P$2),MAX(O$64:O521)&gt;MAX(P$64:P520)),MAX(O$64:O521),"")),"")</f>
        <v/>
      </c>
      <c r="Q521" s="91" t="str">
        <f>IFERROR(IF(E521="","",IF(O521&lt;&gt;"",MAX(O$64:O521)*10+1,IF(AND($F520/INDEX($F$64:$F521,MATCH(MAX(Q$64:Q520),Q$64:Q520,0)-1)&gt;(1+$O$2),MAX(O$64:O521)&gt;MAX(P$64:P520)),MAX(Q$64:Q520)+1,""))),"")</f>
        <v/>
      </c>
    </row>
    <row r="522" spans="1:17" x14ac:dyDescent="0.2">
      <c r="A522" s="13">
        <f>HLOOKUP($E$2,历史数据!$V$3:$AE$5000,ROW(A520),)</f>
        <v>513890</v>
      </c>
      <c r="B522" s="41">
        <v>37228</v>
      </c>
      <c r="C522" s="100">
        <f>IFERROR(IF(A522&lt;&gt;0,MAX($C$4:C521)+1,""),"")</f>
        <v>516</v>
      </c>
      <c r="D522" s="100"/>
      <c r="E522" s="99">
        <f t="shared" si="76"/>
        <v>37230</v>
      </c>
      <c r="F522" s="101">
        <f>IFERROR(VLOOKUP(E522,历史数据!AH:AJ,3,),"")</f>
        <v>18.4402639709736</v>
      </c>
      <c r="G522" s="101">
        <f t="shared" si="72"/>
        <v>18.24521854051503</v>
      </c>
      <c r="H522" s="105">
        <f t="shared" si="73"/>
        <v>-2.9436201780412841E-3</v>
      </c>
      <c r="I522" s="101">
        <f>IFERROR(VLOOKUP(E522,历史数据!AH:AJ,2,),"")</f>
        <v>18.8963835744959</v>
      </c>
      <c r="J522" s="104">
        <f t="shared" si="74"/>
        <v>0</v>
      </c>
      <c r="K522" s="104" t="str">
        <f>IFERROR(IF(AND(J521=$H$2*1,MAX(K$64:K521)=MAX(L$64:L521)),MAX(K$64:K521)+1,""),"")</f>
        <v/>
      </c>
      <c r="L522" s="104" t="str">
        <f>IFERROR(IF(AND($F521/INDEX($F$64:$F522,MATCH(MAX(M$64:M522),M$64:M522,0)-1)&lt;(1-$P$2),MAX(K$64:K522)&gt;MAX(L$64:L521)),MAX(K$64:K522),""),"")</f>
        <v/>
      </c>
      <c r="M522" s="104" t="str">
        <f>IFERROR(IF(E522="","",IF(K522&lt;&gt;"",MAX(M$64:M521)+1,IF(AND($F521/INDEX($F$64:$F522,MATCH(MAX(M$64:M521),M$64:M521,0)-1)&gt;(1+$O$2),MAX(K$64:K522)&gt;MAX(L$64:L521)),MAX(M$64:M521)+1,""))),"")</f>
        <v/>
      </c>
      <c r="N522" s="91">
        <f t="shared" si="75"/>
        <v>0</v>
      </c>
      <c r="O522" s="91" t="str">
        <f>IFERROR(IF(AND(N521=$H$2*1,MAX(O$64:O521)=MAX(P$64:P521)),MAX(O$64:O521)+1,""),"")</f>
        <v/>
      </c>
      <c r="P522" s="91" t="str">
        <f>IFERROR(IF(MOD(MAX(Q$64:Q522),10*MAX(O$64:O522))&lt;=2,IF(AND(F521/INDEX($F$64:$F522,MATCH(MAX(O$64:O522),O$64:O522,0)-1)&lt;(1-$P$2),MAX(O$64:O522)&gt;MAX(P$64:P521)),MAX(O$64:O522),""),IF(AND($F521/INDEX($F$64:$F522,MATCH(MAX(Q$64:Q522),Q$64:Q522,0)-1)&lt;(1-$P$2),MAX(O$64:O522)&gt;MAX(P$64:P521)),MAX(O$64:O522),"")),"")</f>
        <v/>
      </c>
      <c r="Q522" s="91" t="str">
        <f>IFERROR(IF(E522="","",IF(O522&lt;&gt;"",MAX(O$64:O522)*10+1,IF(AND($F521/INDEX($F$64:$F522,MATCH(MAX(Q$64:Q521),Q$64:Q521,0)-1)&gt;(1+$O$2),MAX(O$64:O522)&gt;MAX(P$64:P521)),MAX(Q$64:Q521)+1,""))),"")</f>
        <v/>
      </c>
    </row>
    <row r="523" spans="1:17" x14ac:dyDescent="0.2">
      <c r="A523" s="13">
        <f>HLOOKUP($E$2,历史数据!$V$3:$AE$5000,ROW(A521),)</f>
        <v>332816</v>
      </c>
      <c r="B523" s="41">
        <v>37229</v>
      </c>
      <c r="C523" s="100">
        <f>IFERROR(IF(A523&lt;&gt;0,MAX($C$4:C522)+1,""),"")</f>
        <v>517</v>
      </c>
      <c r="D523" s="100"/>
      <c r="E523" s="99">
        <f t="shared" si="76"/>
        <v>37231</v>
      </c>
      <c r="F523" s="101">
        <f>IFERROR(VLOOKUP(E523,历史数据!AH:AJ,3,),"")</f>
        <v>18.5836158463663</v>
      </c>
      <c r="G523" s="101">
        <f t="shared" si="72"/>
        <v>18.196131383183573</v>
      </c>
      <c r="H523" s="105">
        <f t="shared" si="73"/>
        <v>-2.6904121330448838E-3</v>
      </c>
      <c r="I523" s="101">
        <f>IFERROR(VLOOKUP(E523,历史数据!AH:AJ,2,),"")</f>
        <v>18.414199993629499</v>
      </c>
      <c r="J523" s="104">
        <f t="shared" si="74"/>
        <v>0</v>
      </c>
      <c r="K523" s="104" t="str">
        <f>IFERROR(IF(AND(J522=$H$2*1,MAX(K$64:K522)=MAX(L$64:L522)),MAX(K$64:K522)+1,""),"")</f>
        <v/>
      </c>
      <c r="L523" s="104" t="str">
        <f>IFERROR(IF(AND($F522/INDEX($F$64:$F523,MATCH(MAX(M$64:M523),M$64:M523,0)-1)&lt;(1-$P$2),MAX(K$64:K523)&gt;MAX(L$64:L522)),MAX(K$64:K523),""),"")</f>
        <v/>
      </c>
      <c r="M523" s="104" t="str">
        <f>IFERROR(IF(E523="","",IF(K523&lt;&gt;"",MAX(M$64:M522)+1,IF(AND($F522/INDEX($F$64:$F523,MATCH(MAX(M$64:M522),M$64:M522,0)-1)&gt;(1+$O$2),MAX(K$64:K523)&gt;MAX(L$64:L522)),MAX(M$64:M522)+1,""))),"")</f>
        <v/>
      </c>
      <c r="N523" s="91">
        <f t="shared" si="75"/>
        <v>0</v>
      </c>
      <c r="O523" s="91" t="str">
        <f>IFERROR(IF(AND(N522=$H$2*1,MAX(O$64:O522)=MAX(P$64:P522)),MAX(O$64:O522)+1,""),"")</f>
        <v/>
      </c>
      <c r="P523" s="91" t="str">
        <f>IFERROR(IF(MOD(MAX(Q$64:Q523),10*MAX(O$64:O523))&lt;=2,IF(AND(F522/INDEX($F$64:$F523,MATCH(MAX(O$64:O523),O$64:O523,0)-1)&lt;(1-$P$2),MAX(O$64:O523)&gt;MAX(P$64:P522)),MAX(O$64:O523),""),IF(AND($F522/INDEX($F$64:$F523,MATCH(MAX(Q$64:Q523),Q$64:Q523,0)-1)&lt;(1-$P$2),MAX(O$64:O523)&gt;MAX(P$64:P522)),MAX(O$64:O523),"")),"")</f>
        <v/>
      </c>
      <c r="Q523" s="91" t="str">
        <f>IFERROR(IF(E523="","",IF(O523&lt;&gt;"",MAX(O$64:O523)*10+1,IF(AND($F522/INDEX($F$64:$F523,MATCH(MAX(Q$64:Q522),Q$64:Q522,0)-1)&gt;(1+$O$2),MAX(O$64:O523)&gt;MAX(P$64:P522)),MAX(Q$64:Q522)+1,""))),"")</f>
        <v/>
      </c>
    </row>
    <row r="524" spans="1:17" x14ac:dyDescent="0.2">
      <c r="A524" s="13">
        <f>HLOOKUP($E$2,历史数据!$V$3:$AE$5000,ROW(A522),)</f>
        <v>396100</v>
      </c>
      <c r="B524" s="41">
        <v>37230</v>
      </c>
      <c r="C524" s="100">
        <f>IFERROR(IF(A524&lt;&gt;0,MAX($C$4:C523)+1,""),"")</f>
        <v>518</v>
      </c>
      <c r="D524" s="100"/>
      <c r="E524" s="99">
        <f t="shared" si="76"/>
        <v>37232</v>
      </c>
      <c r="F524" s="101">
        <f>IFERROR(VLOOKUP(E524,历史数据!AH:AJ,3,),"")</f>
        <v>18.492391925661899</v>
      </c>
      <c r="G524" s="101">
        <f t="shared" si="72"/>
        <v>18.149216223964132</v>
      </c>
      <c r="H524" s="105">
        <f t="shared" si="73"/>
        <v>-2.5783040488924769E-3</v>
      </c>
      <c r="I524" s="101">
        <f>IFERROR(VLOOKUP(E524,历史数据!AH:AJ,2,),"")</f>
        <v>18.5054239143339</v>
      </c>
      <c r="J524" s="104">
        <f t="shared" si="74"/>
        <v>0</v>
      </c>
      <c r="K524" s="104" t="str">
        <f>IFERROR(IF(AND(J523=$H$2*1,MAX(K$64:K523)=MAX(L$64:L523)),MAX(K$64:K523)+1,""),"")</f>
        <v/>
      </c>
      <c r="L524" s="104" t="str">
        <f>IFERROR(IF(AND($F523/INDEX($F$64:$F524,MATCH(MAX(M$64:M524),M$64:M524,0)-1)&lt;(1-$P$2),MAX(K$64:K524)&gt;MAX(L$64:L523)),MAX(K$64:K524),""),"")</f>
        <v/>
      </c>
      <c r="M524" s="104" t="str">
        <f>IFERROR(IF(E524="","",IF(K524&lt;&gt;"",MAX(M$64:M523)+1,IF(AND($F523/INDEX($F$64:$F524,MATCH(MAX(M$64:M523),M$64:M523,0)-1)&gt;(1+$O$2),MAX(K$64:K524)&gt;MAX(L$64:L523)),MAX(M$64:M523)+1,""))),"")</f>
        <v/>
      </c>
      <c r="N524" s="91">
        <f t="shared" si="75"/>
        <v>0</v>
      </c>
      <c r="O524" s="91" t="str">
        <f>IFERROR(IF(AND(N523=$H$2*1,MAX(O$64:O523)=MAX(P$64:P523)),MAX(O$64:O523)+1,""),"")</f>
        <v/>
      </c>
      <c r="P524" s="91" t="str">
        <f>IFERROR(IF(MOD(MAX(Q$64:Q524),10*MAX(O$64:O524))&lt;=2,IF(AND(F523/INDEX($F$64:$F524,MATCH(MAX(O$64:O524),O$64:O524,0)-1)&lt;(1-$P$2),MAX(O$64:O524)&gt;MAX(P$64:P523)),MAX(O$64:O524),""),IF(AND($F523/INDEX($F$64:$F524,MATCH(MAX(Q$64:Q524),Q$64:Q524,0)-1)&lt;(1-$P$2),MAX(O$64:O524)&gt;MAX(P$64:P523)),MAX(O$64:O524),"")),"")</f>
        <v/>
      </c>
      <c r="Q524" s="91" t="str">
        <f>IFERROR(IF(E524="","",IF(O524&lt;&gt;"",MAX(O$64:O524)*10+1,IF(AND($F523/INDEX($F$64:$F524,MATCH(MAX(Q$64:Q523),Q$64:Q523,0)-1)&gt;(1+$O$2),MAX(O$64:O524)&gt;MAX(P$64:P523)),MAX(Q$64:Q523)+1,""))),"")</f>
        <v/>
      </c>
    </row>
    <row r="525" spans="1:17" x14ac:dyDescent="0.2">
      <c r="A525" s="13">
        <f>HLOOKUP($E$2,历史数据!$V$3:$AE$5000,ROW(A523),)</f>
        <v>305110</v>
      </c>
      <c r="B525" s="41">
        <v>37231</v>
      </c>
      <c r="C525" s="100">
        <f>IFERROR(IF(A525&lt;&gt;0,MAX($C$4:C524)+1,""),"")</f>
        <v>519</v>
      </c>
      <c r="D525" s="100"/>
      <c r="E525" s="99">
        <f t="shared" si="76"/>
        <v>37235</v>
      </c>
      <c r="F525" s="101">
        <f>IFERROR(VLOOKUP(E525,历史数据!AH:AJ,3,),"")</f>
        <v>18.414199993629499</v>
      </c>
      <c r="G525" s="101">
        <f t="shared" si="72"/>
        <v>18.095785070408663</v>
      </c>
      <c r="H525" s="105">
        <f t="shared" si="73"/>
        <v>-2.9439923408327573E-3</v>
      </c>
      <c r="I525" s="101">
        <f>IFERROR(VLOOKUP(E525,历史数据!AH:AJ,2,),"")</f>
        <v>18.4402639709736</v>
      </c>
      <c r="J525" s="104">
        <f t="shared" si="74"/>
        <v>0</v>
      </c>
      <c r="K525" s="104" t="str">
        <f>IFERROR(IF(AND(J524=$H$2*1,MAX(K$64:K524)=MAX(L$64:L524)),MAX(K$64:K524)+1,""),"")</f>
        <v/>
      </c>
      <c r="L525" s="104" t="str">
        <f>IFERROR(IF(AND($F524/INDEX($F$64:$F525,MATCH(MAX(M$64:M525),M$64:M525,0)-1)&lt;(1-$P$2),MAX(K$64:K525)&gt;MAX(L$64:L524)),MAX(K$64:K525),""),"")</f>
        <v/>
      </c>
      <c r="M525" s="104" t="str">
        <f>IFERROR(IF(E525="","",IF(K525&lt;&gt;"",MAX(M$64:M524)+1,IF(AND($F524/INDEX($F$64:$F525,MATCH(MAX(M$64:M524),M$64:M524,0)-1)&gt;(1+$O$2),MAX(K$64:K525)&gt;MAX(L$64:L524)),MAX(M$64:M524)+1,""))),"")</f>
        <v/>
      </c>
      <c r="N525" s="91">
        <f t="shared" si="75"/>
        <v>0</v>
      </c>
      <c r="O525" s="91" t="str">
        <f>IFERROR(IF(AND(N524=$H$2*1,MAX(O$64:O524)=MAX(P$64:P524)),MAX(O$64:O524)+1,""),"")</f>
        <v/>
      </c>
      <c r="P525" s="91" t="str">
        <f>IFERROR(IF(MOD(MAX(Q$64:Q525),10*MAX(O$64:O525))&lt;=2,IF(AND(F524/INDEX($F$64:$F525,MATCH(MAX(O$64:O525),O$64:O525,0)-1)&lt;(1-$P$2),MAX(O$64:O525)&gt;MAX(P$64:P524)),MAX(O$64:O525),""),IF(AND($F524/INDEX($F$64:$F525,MATCH(MAX(Q$64:Q525),Q$64:Q525,0)-1)&lt;(1-$P$2),MAX(O$64:O525)&gt;MAX(P$64:P524)),MAX(O$64:O525),"")),"")</f>
        <v/>
      </c>
      <c r="Q525" s="91" t="str">
        <f>IFERROR(IF(E525="","",IF(O525&lt;&gt;"",MAX(O$64:O525)*10+1,IF(AND($F524/INDEX($F$64:$F525,MATCH(MAX(Q$64:Q524),Q$64:Q524,0)-1)&gt;(1+$O$2),MAX(O$64:O525)&gt;MAX(P$64:P524)),MAX(Q$64:Q524)+1,""))),"")</f>
        <v/>
      </c>
    </row>
    <row r="526" spans="1:17" x14ac:dyDescent="0.2">
      <c r="A526" s="13">
        <f>HLOOKUP($E$2,历史数据!$V$3:$AE$5000,ROW(A524),)</f>
        <v>248565</v>
      </c>
      <c r="B526" s="41">
        <v>37232</v>
      </c>
      <c r="C526" s="100">
        <f>IFERROR(IF(A526&lt;&gt;0,MAX($C$4:C525)+1,""),"")</f>
        <v>520</v>
      </c>
      <c r="D526" s="100"/>
      <c r="E526" s="99">
        <f t="shared" si="76"/>
        <v>37236</v>
      </c>
      <c r="F526" s="101">
        <f>IFERROR(VLOOKUP(E526,历史数据!AH:AJ,3,),"")</f>
        <v>18.179624197532299</v>
      </c>
      <c r="G526" s="101">
        <f t="shared" si="72"/>
        <v>18.036489521950763</v>
      </c>
      <c r="H526" s="105">
        <f t="shared" si="73"/>
        <v>-3.2767602083683123E-3</v>
      </c>
      <c r="I526" s="101">
        <f>IFERROR(VLOOKUP(E526,历史数据!AH:AJ,2,),"")</f>
        <v>18.531487891678101</v>
      </c>
      <c r="J526" s="104">
        <f t="shared" si="74"/>
        <v>0</v>
      </c>
      <c r="K526" s="104" t="str">
        <f>IFERROR(IF(AND(J525=$H$2*1,MAX(K$64:K525)=MAX(L$64:L525)),MAX(K$64:K525)+1,""),"")</f>
        <v/>
      </c>
      <c r="L526" s="104" t="str">
        <f>IFERROR(IF(AND($F525/INDEX($F$64:$F526,MATCH(MAX(M$64:M526),M$64:M526,0)-1)&lt;(1-$P$2),MAX(K$64:K526)&gt;MAX(L$64:L525)),MAX(K$64:K526),""),"")</f>
        <v/>
      </c>
      <c r="M526" s="104" t="str">
        <f>IFERROR(IF(E526="","",IF(K526&lt;&gt;"",MAX(M$64:M525)+1,IF(AND($F525/INDEX($F$64:$F526,MATCH(MAX(M$64:M525),M$64:M525,0)-1)&gt;(1+$O$2),MAX(K$64:K526)&gt;MAX(L$64:L525)),MAX(M$64:M525)+1,""))),"")</f>
        <v/>
      </c>
      <c r="N526" s="91">
        <f t="shared" si="75"/>
        <v>0</v>
      </c>
      <c r="O526" s="91" t="str">
        <f>IFERROR(IF(AND(N525=$H$2*1,MAX(O$64:O525)=MAX(P$64:P525)),MAX(O$64:O525)+1,""),"")</f>
        <v/>
      </c>
      <c r="P526" s="91" t="str">
        <f>IFERROR(IF(MOD(MAX(Q$64:Q526),10*MAX(O$64:O526))&lt;=2,IF(AND(F525/INDEX($F$64:$F526,MATCH(MAX(O$64:O526),O$64:O526,0)-1)&lt;(1-$P$2),MAX(O$64:O526)&gt;MAX(P$64:P525)),MAX(O$64:O526),""),IF(AND($F525/INDEX($F$64:$F526,MATCH(MAX(Q$64:Q526),Q$64:Q526,0)-1)&lt;(1-$P$2),MAX(O$64:O526)&gt;MAX(P$64:P525)),MAX(O$64:O526),"")),"")</f>
        <v/>
      </c>
      <c r="Q526" s="91" t="str">
        <f>IFERROR(IF(E526="","",IF(O526&lt;&gt;"",MAX(O$64:O526)*10+1,IF(AND($F525/INDEX($F$64:$F526,MATCH(MAX(Q$64:Q525),Q$64:Q525,0)-1)&gt;(1+$O$2),MAX(O$64:O526)&gt;MAX(P$64:P525)),MAX(Q$64:Q525)+1,""))),"")</f>
        <v/>
      </c>
    </row>
    <row r="527" spans="1:17" x14ac:dyDescent="0.2">
      <c r="A527" s="13">
        <f>HLOOKUP($E$2,历史数据!$V$3:$AE$5000,ROW(A525),)</f>
        <v>164870</v>
      </c>
      <c r="B527" s="41">
        <v>37235</v>
      </c>
      <c r="C527" s="100">
        <f>IFERROR(IF(A527&lt;&gt;0,MAX($C$4:C526)+1,""),"")</f>
        <v>521</v>
      </c>
      <c r="D527" s="100"/>
      <c r="E527" s="99">
        <f t="shared" si="76"/>
        <v>37237</v>
      </c>
      <c r="F527" s="101">
        <f>IFERROR(VLOOKUP(E527,历史数据!AH:AJ,3,),"")</f>
        <v>17.997176356123401</v>
      </c>
      <c r="G527" s="101">
        <f t="shared" si="72"/>
        <v>17.979148771793678</v>
      </c>
      <c r="H527" s="105">
        <f t="shared" si="73"/>
        <v>-3.1791524668534077E-3</v>
      </c>
      <c r="I527" s="101">
        <f>IFERROR(VLOOKUP(E527,历史数据!AH:AJ,2,),"")</f>
        <v>18.114464254171999</v>
      </c>
      <c r="J527" s="104">
        <f t="shared" si="74"/>
        <v>0</v>
      </c>
      <c r="K527" s="104" t="str">
        <f>IFERROR(IF(AND(J526=$H$2*1,MAX(K$64:K526)=MAX(L$64:L526)),MAX(K$64:K526)+1,""),"")</f>
        <v/>
      </c>
      <c r="L527" s="104" t="str">
        <f>IFERROR(IF(AND($F526/INDEX($F$64:$F527,MATCH(MAX(M$64:M527),M$64:M527,0)-1)&lt;(1-$P$2),MAX(K$64:K527)&gt;MAX(L$64:L526)),MAX(K$64:K527),""),"")</f>
        <v/>
      </c>
      <c r="M527" s="104" t="str">
        <f>IFERROR(IF(E527="","",IF(K527&lt;&gt;"",MAX(M$64:M526)+1,IF(AND($F526/INDEX($F$64:$F527,MATCH(MAX(M$64:M526),M$64:M526,0)-1)&gt;(1+$O$2),MAX(K$64:K527)&gt;MAX(L$64:L526)),MAX(M$64:M526)+1,""))),"")</f>
        <v/>
      </c>
      <c r="N527" s="91">
        <f t="shared" si="75"/>
        <v>0</v>
      </c>
      <c r="O527" s="91" t="str">
        <f>IFERROR(IF(AND(N526=$H$2*1,MAX(O$64:O526)=MAX(P$64:P526)),MAX(O$64:O526)+1,""),"")</f>
        <v/>
      </c>
      <c r="P527" s="91" t="str">
        <f>IFERROR(IF(MOD(MAX(Q$64:Q527),10*MAX(O$64:O527))&lt;=2,IF(AND(F526/INDEX($F$64:$F527,MATCH(MAX(O$64:O527),O$64:O527,0)-1)&lt;(1-$P$2),MAX(O$64:O527)&gt;MAX(P$64:P526)),MAX(O$64:O527),""),IF(AND($F526/INDEX($F$64:$F527,MATCH(MAX(Q$64:Q527),Q$64:Q527,0)-1)&lt;(1-$P$2),MAX(O$64:O527)&gt;MAX(P$64:P526)),MAX(O$64:O527),"")),"")</f>
        <v/>
      </c>
      <c r="Q527" s="91" t="str">
        <f>IFERROR(IF(E527="","",IF(O527&lt;&gt;"",MAX(O$64:O527)*10+1,IF(AND($F526/INDEX($F$64:$F527,MATCH(MAX(Q$64:Q526),Q$64:Q526,0)-1)&gt;(1+$O$2),MAX(O$64:O527)&gt;MAX(P$64:P526)),MAX(Q$64:Q526)+1,""))),"")</f>
        <v/>
      </c>
    </row>
    <row r="528" spans="1:17" x14ac:dyDescent="0.2">
      <c r="A528" s="13">
        <f>HLOOKUP($E$2,历史数据!$V$3:$AE$5000,ROW(A526),)</f>
        <v>156710</v>
      </c>
      <c r="B528" s="41">
        <v>37236</v>
      </c>
      <c r="C528" s="100">
        <f>IFERROR(IF(A528&lt;&gt;0,MAX($C$4:C527)+1,""),"")</f>
        <v>522</v>
      </c>
      <c r="D528" s="100"/>
      <c r="E528" s="99">
        <f t="shared" si="76"/>
        <v>37238</v>
      </c>
      <c r="F528" s="101">
        <f>IFERROR(VLOOKUP(E528,历史数据!AH:AJ,3,),"")</f>
        <v>17.853824480730601</v>
      </c>
      <c r="G528" s="101">
        <f t="shared" si="72"/>
        <v>17.92788961635021</v>
      </c>
      <c r="H528" s="105">
        <f t="shared" si="73"/>
        <v>-2.8510334996439957E-3</v>
      </c>
      <c r="I528" s="101">
        <f>IFERROR(VLOOKUP(E528,历史数据!AH:AJ,2,),"")</f>
        <v>17.879888458074799</v>
      </c>
      <c r="J528" s="104">
        <f t="shared" si="74"/>
        <v>0</v>
      </c>
      <c r="K528" s="104" t="str">
        <f>IFERROR(IF(AND(J527=$H$2*1,MAX(K$64:K527)=MAX(L$64:L527)),MAX(K$64:K527)+1,""),"")</f>
        <v/>
      </c>
      <c r="L528" s="104" t="str">
        <f>IFERROR(IF(AND($F527/INDEX($F$64:$F528,MATCH(MAX(M$64:M528),M$64:M528,0)-1)&lt;(1-$P$2),MAX(K$64:K528)&gt;MAX(L$64:L527)),MAX(K$64:K528),""),"")</f>
        <v/>
      </c>
      <c r="M528" s="104" t="str">
        <f>IFERROR(IF(E528="","",IF(K528&lt;&gt;"",MAX(M$64:M527)+1,IF(AND($F527/INDEX($F$64:$F528,MATCH(MAX(M$64:M527),M$64:M527,0)-1)&gt;(1+$O$2),MAX(K$64:K528)&gt;MAX(L$64:L527)),MAX(M$64:M527)+1,""))),"")</f>
        <v/>
      </c>
      <c r="N528" s="91">
        <f t="shared" si="75"/>
        <v>0</v>
      </c>
      <c r="O528" s="91" t="str">
        <f>IFERROR(IF(AND(N527=$H$2*1,MAX(O$64:O527)=MAX(P$64:P527)),MAX(O$64:O527)+1,""),"")</f>
        <v/>
      </c>
      <c r="P528" s="91" t="str">
        <f>IFERROR(IF(MOD(MAX(Q$64:Q528),10*MAX(O$64:O528))&lt;=2,IF(AND(F527/INDEX($F$64:$F528,MATCH(MAX(O$64:O528),O$64:O528,0)-1)&lt;(1-$P$2),MAX(O$64:O528)&gt;MAX(P$64:P527)),MAX(O$64:O528),""),IF(AND($F527/INDEX($F$64:$F528,MATCH(MAX(Q$64:Q528),Q$64:Q528,0)-1)&lt;(1-$P$2),MAX(O$64:O528)&gt;MAX(P$64:P527)),MAX(O$64:O528),"")),"")</f>
        <v/>
      </c>
      <c r="Q528" s="91" t="str">
        <f>IFERROR(IF(E528="","",IF(O528&lt;&gt;"",MAX(O$64:O528)*10+1,IF(AND($F527/INDEX($F$64:$F528,MATCH(MAX(Q$64:Q527),Q$64:Q527,0)-1)&gt;(1+$O$2),MAX(O$64:O528)&gt;MAX(P$64:P527)),MAX(Q$64:Q527)+1,""))),"")</f>
        <v/>
      </c>
    </row>
    <row r="529" spans="1:17" x14ac:dyDescent="0.2">
      <c r="A529" s="13">
        <f>HLOOKUP($E$2,历史数据!$V$3:$AE$5000,ROW(A527),)</f>
        <v>194040</v>
      </c>
      <c r="B529" s="41">
        <v>37237</v>
      </c>
      <c r="C529" s="100">
        <f>IFERROR(IF(A529&lt;&gt;0,MAX($C$4:C528)+1,""),"")</f>
        <v>523</v>
      </c>
      <c r="D529" s="100"/>
      <c r="E529" s="99">
        <f t="shared" si="76"/>
        <v>37239</v>
      </c>
      <c r="F529" s="101">
        <f>IFERROR(VLOOKUP(E529,历史数据!AH:AJ,3,),"")</f>
        <v>17.8277605033865</v>
      </c>
      <c r="G529" s="101">
        <f t="shared" si="72"/>
        <v>17.874241262983542</v>
      </c>
      <c r="H529" s="105">
        <f t="shared" si="73"/>
        <v>-2.9924522358583117E-3</v>
      </c>
      <c r="I529" s="101">
        <f>IFERROR(VLOOKUP(E529,历史数据!AH:AJ,2,),"")</f>
        <v>17.8277605033865</v>
      </c>
      <c r="J529" s="104">
        <f t="shared" si="74"/>
        <v>0</v>
      </c>
      <c r="K529" s="104" t="str">
        <f>IFERROR(IF(AND(J528=$H$2*1,MAX(K$64:K528)=MAX(L$64:L528)),MAX(K$64:K528)+1,""),"")</f>
        <v/>
      </c>
      <c r="L529" s="104" t="str">
        <f>IFERROR(IF(AND($F528/INDEX($F$64:$F529,MATCH(MAX(M$64:M529),M$64:M529,0)-1)&lt;(1-$P$2),MAX(K$64:K529)&gt;MAX(L$64:L528)),MAX(K$64:K529),""),"")</f>
        <v/>
      </c>
      <c r="M529" s="104" t="str">
        <f>IFERROR(IF(E529="","",IF(K529&lt;&gt;"",MAX(M$64:M528)+1,IF(AND($F528/INDEX($F$64:$F529,MATCH(MAX(M$64:M528),M$64:M528,0)-1)&gt;(1+$O$2),MAX(K$64:K529)&gt;MAX(L$64:L528)),MAX(M$64:M528)+1,""))),"")</f>
        <v/>
      </c>
      <c r="N529" s="91">
        <f t="shared" si="75"/>
        <v>0</v>
      </c>
      <c r="O529" s="91" t="str">
        <f>IFERROR(IF(AND(N528=$H$2*1,MAX(O$64:O528)=MAX(P$64:P528)),MAX(O$64:O528)+1,""),"")</f>
        <v/>
      </c>
      <c r="P529" s="91" t="str">
        <f>IFERROR(IF(MOD(MAX(Q$64:Q529),10*MAX(O$64:O529))&lt;=2,IF(AND(F528/INDEX($F$64:$F529,MATCH(MAX(O$64:O529),O$64:O529,0)-1)&lt;(1-$P$2),MAX(O$64:O529)&gt;MAX(P$64:P528)),MAX(O$64:O529),""),IF(AND($F528/INDEX($F$64:$F529,MATCH(MAX(Q$64:Q529),Q$64:Q529,0)-1)&lt;(1-$P$2),MAX(O$64:O529)&gt;MAX(P$64:P528)),MAX(O$64:O529),"")),"")</f>
        <v/>
      </c>
      <c r="Q529" s="91" t="str">
        <f>IFERROR(IF(E529="","",IF(O529&lt;&gt;"",MAX(O$64:O529)*10+1,IF(AND($F528/INDEX($F$64:$F529,MATCH(MAX(Q$64:Q528),Q$64:Q528,0)-1)&gt;(1+$O$2),MAX(O$64:O529)&gt;MAX(P$64:P528)),MAX(Q$64:Q528)+1,""))),"")</f>
        <v/>
      </c>
    </row>
    <row r="530" spans="1:17" x14ac:dyDescent="0.2">
      <c r="A530" s="13">
        <f>HLOOKUP($E$2,历史数据!$V$3:$AE$5000,ROW(A528),)</f>
        <v>140105</v>
      </c>
      <c r="B530" s="41">
        <v>37238</v>
      </c>
      <c r="C530" s="100">
        <f>IFERROR(IF(A530&lt;&gt;0,MAX($C$4:C529)+1,""),"")</f>
        <v>524</v>
      </c>
      <c r="D530" s="100"/>
      <c r="E530" s="99">
        <f t="shared" si="76"/>
        <v>37242</v>
      </c>
      <c r="F530" s="101">
        <f>IFERROR(VLOOKUP(E530,历史数据!AH:AJ,3,),"")</f>
        <v>17.8147285147144</v>
      </c>
      <c r="G530" s="101">
        <f t="shared" si="72"/>
        <v>17.828846502442513</v>
      </c>
      <c r="H530" s="105">
        <f t="shared" si="73"/>
        <v>-2.5396748244099765E-3</v>
      </c>
      <c r="I530" s="101">
        <f>IFERROR(VLOOKUP(E530,历史数据!AH:AJ,2,),"")</f>
        <v>17.9841443674513</v>
      </c>
      <c r="J530" s="104">
        <f t="shared" si="74"/>
        <v>0</v>
      </c>
      <c r="K530" s="104" t="str">
        <f>IFERROR(IF(AND(J529=$H$2*1,MAX(K$64:K529)=MAX(L$64:L529)),MAX(K$64:K529)+1,""),"")</f>
        <v/>
      </c>
      <c r="L530" s="104" t="str">
        <f>IFERROR(IF(AND($F529/INDEX($F$64:$F530,MATCH(MAX(M$64:M530),M$64:M530,0)-1)&lt;(1-$P$2),MAX(K$64:K530)&gt;MAX(L$64:L529)),MAX(K$64:K530),""),"")</f>
        <v/>
      </c>
      <c r="M530" s="104" t="str">
        <f>IFERROR(IF(E530="","",IF(K530&lt;&gt;"",MAX(M$64:M529)+1,IF(AND($F529/INDEX($F$64:$F530,MATCH(MAX(M$64:M529),M$64:M529,0)-1)&gt;(1+$O$2),MAX(K$64:K530)&gt;MAX(L$64:L529)),MAX(M$64:M529)+1,""))),"")</f>
        <v/>
      </c>
      <c r="N530" s="91">
        <f t="shared" si="75"/>
        <v>0</v>
      </c>
      <c r="O530" s="91" t="str">
        <f>IFERROR(IF(AND(N529=$H$2*1,MAX(O$64:O529)=MAX(P$64:P529)),MAX(O$64:O529)+1,""),"")</f>
        <v/>
      </c>
      <c r="P530" s="91" t="str">
        <f>IFERROR(IF(MOD(MAX(Q$64:Q530),10*MAX(O$64:O530))&lt;=2,IF(AND(F529/INDEX($F$64:$F530,MATCH(MAX(O$64:O530),O$64:O530,0)-1)&lt;(1-$P$2),MAX(O$64:O530)&gt;MAX(P$64:P529)),MAX(O$64:O530),""),IF(AND($F529/INDEX($F$64:$F530,MATCH(MAX(Q$64:Q530),Q$64:Q530,0)-1)&lt;(1-$P$2),MAX(O$64:O530)&gt;MAX(P$64:P529)),MAX(O$64:O530),"")),"")</f>
        <v/>
      </c>
      <c r="Q530" s="91" t="str">
        <f>IFERROR(IF(E530="","",IF(O530&lt;&gt;"",MAX(O$64:O530)*10+1,IF(AND($F529/INDEX($F$64:$F530,MATCH(MAX(Q$64:Q529),Q$64:Q529,0)-1)&gt;(1+$O$2),MAX(O$64:O530)&gt;MAX(P$64:P529)),MAX(Q$64:Q529)+1,""))),"")</f>
        <v/>
      </c>
    </row>
    <row r="531" spans="1:17" x14ac:dyDescent="0.2">
      <c r="A531" s="13">
        <f>HLOOKUP($E$2,历史数据!$V$3:$AE$5000,ROW(A529),)</f>
        <v>90400</v>
      </c>
      <c r="B531" s="41">
        <v>37239</v>
      </c>
      <c r="C531" s="100">
        <f>IFERROR(IF(A531&lt;&gt;0,MAX($C$4:C530)+1,""),"")</f>
        <v>525</v>
      </c>
      <c r="D531" s="100"/>
      <c r="E531" s="99">
        <f t="shared" si="76"/>
        <v>37243</v>
      </c>
      <c r="F531" s="101">
        <f>IFERROR(VLOOKUP(E531,历史数据!AH:AJ,3,),"")</f>
        <v>18.010208344795402</v>
      </c>
      <c r="G531" s="101">
        <f t="shared" si="72"/>
        <v>17.783668941712683</v>
      </c>
      <c r="H531" s="105">
        <f t="shared" si="73"/>
        <v>-2.5339587013462062E-3</v>
      </c>
      <c r="I531" s="101">
        <f>IFERROR(VLOOKUP(E531,历史数据!AH:AJ,2,),"")</f>
        <v>18.023240333467498</v>
      </c>
      <c r="J531" s="104">
        <f t="shared" si="74"/>
        <v>0</v>
      </c>
      <c r="K531" s="104" t="str">
        <f>IFERROR(IF(AND(J530=$H$2*1,MAX(K$64:K530)=MAX(L$64:L530)),MAX(K$64:K530)+1,""),"")</f>
        <v/>
      </c>
      <c r="L531" s="104" t="str">
        <f>IFERROR(IF(AND($F530/INDEX($F$64:$F531,MATCH(MAX(M$64:M531),M$64:M531,0)-1)&lt;(1-$P$2),MAX(K$64:K531)&gt;MAX(L$64:L530)),MAX(K$64:K531),""),"")</f>
        <v/>
      </c>
      <c r="M531" s="104" t="str">
        <f>IFERROR(IF(E531="","",IF(K531&lt;&gt;"",MAX(M$64:M530)+1,IF(AND($F530/INDEX($F$64:$F531,MATCH(MAX(M$64:M530),M$64:M530,0)-1)&gt;(1+$O$2),MAX(K$64:K531)&gt;MAX(L$64:L530)),MAX(M$64:M530)+1,""))),"")</f>
        <v/>
      </c>
      <c r="N531" s="91">
        <f t="shared" si="75"/>
        <v>0</v>
      </c>
      <c r="O531" s="91" t="str">
        <f>IFERROR(IF(AND(N530=$H$2*1,MAX(O$64:O530)=MAX(P$64:P530)),MAX(O$64:O530)+1,""),"")</f>
        <v/>
      </c>
      <c r="P531" s="91" t="str">
        <f>IFERROR(IF(MOD(MAX(Q$64:Q531),10*MAX(O$64:O531))&lt;=2,IF(AND(F530/INDEX($F$64:$F531,MATCH(MAX(O$64:O531),O$64:O531,0)-1)&lt;(1-$P$2),MAX(O$64:O531)&gt;MAX(P$64:P530)),MAX(O$64:O531),""),IF(AND($F530/INDEX($F$64:$F531,MATCH(MAX(Q$64:Q531),Q$64:Q531,0)-1)&lt;(1-$P$2),MAX(O$64:O531)&gt;MAX(P$64:P530)),MAX(O$64:O531),"")),"")</f>
        <v/>
      </c>
      <c r="Q531" s="91" t="str">
        <f>IFERROR(IF(E531="","",IF(O531&lt;&gt;"",MAX(O$64:O531)*10+1,IF(AND($F530/INDEX($F$64:$F531,MATCH(MAX(Q$64:Q530),Q$64:Q530,0)-1)&gt;(1+$O$2),MAX(O$64:O531)&gt;MAX(P$64:P530)),MAX(Q$64:Q530)+1,""))),"")</f>
        <v/>
      </c>
    </row>
    <row r="532" spans="1:17" x14ac:dyDescent="0.2">
      <c r="A532" s="13">
        <f>HLOOKUP($E$2,历史数据!$V$3:$AE$5000,ROW(A530),)</f>
        <v>124000</v>
      </c>
      <c r="B532" s="41">
        <v>37242</v>
      </c>
      <c r="C532" s="100">
        <f>IFERROR(IF(A532&lt;&gt;0,MAX($C$4:C531)+1,""),"")</f>
        <v>526</v>
      </c>
      <c r="D532" s="100"/>
      <c r="E532" s="99">
        <f t="shared" si="76"/>
        <v>37244</v>
      </c>
      <c r="F532" s="101">
        <f>IFERROR(VLOOKUP(E532,历史数据!AH:AJ,3,),"")</f>
        <v>17.801696526042399</v>
      </c>
      <c r="G532" s="101">
        <f t="shared" si="72"/>
        <v>17.730889387590814</v>
      </c>
      <c r="H532" s="105">
        <f t="shared" si="73"/>
        <v>-2.967866433797095E-3</v>
      </c>
      <c r="I532" s="101">
        <f>IFERROR(VLOOKUP(E532,历史数据!AH:AJ,2,),"")</f>
        <v>18.0493043108116</v>
      </c>
      <c r="J532" s="104">
        <f t="shared" si="74"/>
        <v>0</v>
      </c>
      <c r="K532" s="104" t="str">
        <f>IFERROR(IF(AND(J531=$H$2*1,MAX(K$64:K531)=MAX(L$64:L531)),MAX(K$64:K531)+1,""),"")</f>
        <v/>
      </c>
      <c r="L532" s="104" t="str">
        <f>IFERROR(IF(AND($F531/INDEX($F$64:$F532,MATCH(MAX(M$64:M532),M$64:M532,0)-1)&lt;(1-$P$2),MAX(K$64:K532)&gt;MAX(L$64:L531)),MAX(K$64:K532),""),"")</f>
        <v/>
      </c>
      <c r="M532" s="104" t="str">
        <f>IFERROR(IF(E532="","",IF(K532&lt;&gt;"",MAX(M$64:M531)+1,IF(AND($F531/INDEX($F$64:$F532,MATCH(MAX(M$64:M531),M$64:M531,0)-1)&gt;(1+$O$2),MAX(K$64:K532)&gt;MAX(L$64:L531)),MAX(M$64:M531)+1,""))),"")</f>
        <v/>
      </c>
      <c r="N532" s="91">
        <f t="shared" si="75"/>
        <v>0</v>
      </c>
      <c r="O532" s="91" t="str">
        <f>IFERROR(IF(AND(N531=$H$2*1,MAX(O$64:O531)=MAX(P$64:P531)),MAX(O$64:O531)+1,""),"")</f>
        <v/>
      </c>
      <c r="P532" s="91" t="str">
        <f>IFERROR(IF(MOD(MAX(Q$64:Q532),10*MAX(O$64:O532))&lt;=2,IF(AND(F531/INDEX($F$64:$F532,MATCH(MAX(O$64:O532),O$64:O532,0)-1)&lt;(1-$P$2),MAX(O$64:O532)&gt;MAX(P$64:P531)),MAX(O$64:O532),""),IF(AND($F531/INDEX($F$64:$F532,MATCH(MAX(Q$64:Q532),Q$64:Q532,0)-1)&lt;(1-$P$2),MAX(O$64:O532)&gt;MAX(P$64:P531)),MAX(O$64:O532),"")),"")</f>
        <v/>
      </c>
      <c r="Q532" s="91" t="str">
        <f>IFERROR(IF(E532="","",IF(O532&lt;&gt;"",MAX(O$64:O532)*10+1,IF(AND($F531/INDEX($F$64:$F532,MATCH(MAX(Q$64:Q531),Q$64:Q531,0)-1)&gt;(1+$O$2),MAX(O$64:O532)&gt;MAX(P$64:P531)),MAX(Q$64:Q531)+1,""))),"")</f>
        <v/>
      </c>
    </row>
    <row r="533" spans="1:17" x14ac:dyDescent="0.2">
      <c r="A533" s="13">
        <f>HLOOKUP($E$2,历史数据!$V$3:$AE$5000,ROW(A531),)</f>
        <v>88170</v>
      </c>
      <c r="B533" s="41">
        <v>37243</v>
      </c>
      <c r="C533" s="100">
        <f>IFERROR(IF(A533&lt;&gt;0,MAX($C$4:C532)+1,""),"")</f>
        <v>527</v>
      </c>
      <c r="D533" s="100"/>
      <c r="E533" s="99">
        <f t="shared" si="76"/>
        <v>37245</v>
      </c>
      <c r="F533" s="101">
        <f>IFERROR(VLOOKUP(E533,历史数据!AH:AJ,3,),"")</f>
        <v>17.111001126422899</v>
      </c>
      <c r="G533" s="101">
        <f t="shared" si="72"/>
        <v>17.673331437622519</v>
      </c>
      <c r="H533" s="105">
        <f t="shared" si="73"/>
        <v>-3.2461964377589192E-3</v>
      </c>
      <c r="I533" s="101">
        <f>IFERROR(VLOOKUP(E533,历史数据!AH:AJ,2,),"")</f>
        <v>17.6713766393217</v>
      </c>
      <c r="J533" s="104">
        <f t="shared" si="74"/>
        <v>0</v>
      </c>
      <c r="K533" s="104" t="str">
        <f>IFERROR(IF(AND(J532=$H$2*1,MAX(K$64:K532)=MAX(L$64:L532)),MAX(K$64:K532)+1,""),"")</f>
        <v/>
      </c>
      <c r="L533" s="104" t="str">
        <f>IFERROR(IF(AND($F532/INDEX($F$64:$F533,MATCH(MAX(M$64:M533),M$64:M533,0)-1)&lt;(1-$P$2),MAX(K$64:K533)&gt;MAX(L$64:L532)),MAX(K$64:K533),""),"")</f>
        <v/>
      </c>
      <c r="M533" s="104" t="str">
        <f>IFERROR(IF(E533="","",IF(K533&lt;&gt;"",MAX(M$64:M532)+1,IF(AND($F532/INDEX($F$64:$F533,MATCH(MAX(M$64:M532),M$64:M532,0)-1)&gt;(1+$O$2),MAX(K$64:K533)&gt;MAX(L$64:L532)),MAX(M$64:M532)+1,""))),"")</f>
        <v/>
      </c>
      <c r="N533" s="91">
        <f t="shared" si="75"/>
        <v>0</v>
      </c>
      <c r="O533" s="91" t="str">
        <f>IFERROR(IF(AND(N532=$H$2*1,MAX(O$64:O532)=MAX(P$64:P532)),MAX(O$64:O532)+1,""),"")</f>
        <v/>
      </c>
      <c r="P533" s="91" t="str">
        <f>IFERROR(IF(MOD(MAX(Q$64:Q533),10*MAX(O$64:O533))&lt;=2,IF(AND(F532/INDEX($F$64:$F533,MATCH(MAX(O$64:O533),O$64:O533,0)-1)&lt;(1-$P$2),MAX(O$64:O533)&gt;MAX(P$64:P532)),MAX(O$64:O533),""),IF(AND($F532/INDEX($F$64:$F533,MATCH(MAX(Q$64:Q533),Q$64:Q533,0)-1)&lt;(1-$P$2),MAX(O$64:O533)&gt;MAX(P$64:P532)),MAX(O$64:O533),"")),"")</f>
        <v/>
      </c>
      <c r="Q533" s="91" t="str">
        <f>IFERROR(IF(E533="","",IF(O533&lt;&gt;"",MAX(O$64:O533)*10+1,IF(AND($F532/INDEX($F$64:$F533,MATCH(MAX(Q$64:Q532),Q$64:Q532,0)-1)&gt;(1+$O$2),MAX(O$64:O533)&gt;MAX(P$64:P532)),MAX(Q$64:Q532)+1,""))),"")</f>
        <v/>
      </c>
    </row>
    <row r="534" spans="1:17" x14ac:dyDescent="0.2">
      <c r="A534" s="13">
        <f>HLOOKUP($E$2,历史数据!$V$3:$AE$5000,ROW(A532),)</f>
        <v>144900</v>
      </c>
      <c r="B534" s="41">
        <v>37244</v>
      </c>
      <c r="C534" s="100">
        <f>IFERROR(IF(A534&lt;&gt;0,MAX($C$4:C533)+1,""),"")</f>
        <v>528</v>
      </c>
      <c r="D534" s="100"/>
      <c r="E534" s="99">
        <f t="shared" si="76"/>
        <v>37246</v>
      </c>
      <c r="F534" s="101">
        <f>IFERROR(VLOOKUP(E534,历史数据!AH:AJ,3,),"")</f>
        <v>17.267384990487699</v>
      </c>
      <c r="G534" s="101">
        <f t="shared" si="72"/>
        <v>17.626633478214284</v>
      </c>
      <c r="H534" s="105">
        <f t="shared" si="73"/>
        <v>-2.6422839164791379E-3</v>
      </c>
      <c r="I534" s="101">
        <f>IFERROR(VLOOKUP(E534,历史数据!AH:AJ,2,),"")</f>
        <v>17.019777205718398</v>
      </c>
      <c r="J534" s="104">
        <f t="shared" si="74"/>
        <v>0</v>
      </c>
      <c r="K534" s="104" t="str">
        <f>IFERROR(IF(AND(J533=$H$2*1,MAX(K$64:K533)=MAX(L$64:L533)),MAX(K$64:K533)+1,""),"")</f>
        <v/>
      </c>
      <c r="L534" s="104" t="str">
        <f>IFERROR(IF(AND($F533/INDEX($F$64:$F534,MATCH(MAX(M$64:M534),M$64:M534,0)-1)&lt;(1-$P$2),MAX(K$64:K534)&gt;MAX(L$64:L533)),MAX(K$64:K534),""),"")</f>
        <v/>
      </c>
      <c r="M534" s="104" t="str">
        <f>IFERROR(IF(E534="","",IF(K534&lt;&gt;"",MAX(M$64:M533)+1,IF(AND($F533/INDEX($F$64:$F534,MATCH(MAX(M$64:M533),M$64:M533,0)-1)&gt;(1+$O$2),MAX(K$64:K534)&gt;MAX(L$64:L533)),MAX(M$64:M533)+1,""))),"")</f>
        <v/>
      </c>
      <c r="N534" s="91">
        <f t="shared" si="75"/>
        <v>0</v>
      </c>
      <c r="O534" s="91" t="str">
        <f>IFERROR(IF(AND(N533=$H$2*1,MAX(O$64:O533)=MAX(P$64:P533)),MAX(O$64:O533)+1,""),"")</f>
        <v/>
      </c>
      <c r="P534" s="91" t="str">
        <f>IFERROR(IF(MOD(MAX(Q$64:Q534),10*MAX(O$64:O534))&lt;=2,IF(AND(F533/INDEX($F$64:$F534,MATCH(MAX(O$64:O534),O$64:O534,0)-1)&lt;(1-$P$2),MAX(O$64:O534)&gt;MAX(P$64:P533)),MAX(O$64:O534),""),IF(AND($F533/INDEX($F$64:$F534,MATCH(MAX(Q$64:Q534),Q$64:Q534,0)-1)&lt;(1-$P$2),MAX(O$64:O534)&gt;MAX(P$64:P533)),MAX(O$64:O534),"")),"")</f>
        <v/>
      </c>
      <c r="Q534" s="91" t="str">
        <f>IFERROR(IF(E534="","",IF(O534&lt;&gt;"",MAX(O$64:O534)*10+1,IF(AND($F533/INDEX($F$64:$F534,MATCH(MAX(Q$64:Q533),Q$64:Q533,0)-1)&gt;(1+$O$2),MAX(O$64:O534)&gt;MAX(P$64:P533)),MAX(Q$64:Q533)+1,""))),"")</f>
        <v/>
      </c>
    </row>
    <row r="535" spans="1:17" x14ac:dyDescent="0.2">
      <c r="A535" s="13">
        <f>HLOOKUP($E$2,历史数据!$V$3:$AE$5000,ROW(A533),)</f>
        <v>176403</v>
      </c>
      <c r="B535" s="41">
        <v>37245</v>
      </c>
      <c r="C535" s="100">
        <f>IFERROR(IF(A535&lt;&gt;0,MAX($C$4:C534)+1,""),"")</f>
        <v>529</v>
      </c>
      <c r="D535" s="100"/>
      <c r="E535" s="99">
        <f t="shared" si="76"/>
        <v>37249</v>
      </c>
      <c r="F535" s="101">
        <f>IFERROR(VLOOKUP(E535,历史数据!AH:AJ,3,),"")</f>
        <v>17.032809194390499</v>
      </c>
      <c r="G535" s="101">
        <f t="shared" si="72"/>
        <v>17.582541916540457</v>
      </c>
      <c r="H535" s="105">
        <f t="shared" si="73"/>
        <v>-2.5014170589252593E-3</v>
      </c>
      <c r="I535" s="101">
        <f>IFERROR(VLOOKUP(E535,历史数据!AH:AJ,2,),"")</f>
        <v>17.2022250471273</v>
      </c>
      <c r="J535" s="104">
        <f t="shared" si="74"/>
        <v>0</v>
      </c>
      <c r="K535" s="104" t="str">
        <f>IFERROR(IF(AND(J534=$H$2*1,MAX(K$64:K534)=MAX(L$64:L534)),MAX(K$64:K534)+1,""),"")</f>
        <v/>
      </c>
      <c r="L535" s="104" t="str">
        <f>IFERROR(IF(AND($F534/INDEX($F$64:$F535,MATCH(MAX(M$64:M535),M$64:M535,0)-1)&lt;(1-$P$2),MAX(K$64:K535)&gt;MAX(L$64:L534)),MAX(K$64:K535),""),"")</f>
        <v/>
      </c>
      <c r="M535" s="104" t="str">
        <f>IFERROR(IF(E535="","",IF(K535&lt;&gt;"",MAX(M$64:M534)+1,IF(AND($F534/INDEX($F$64:$F535,MATCH(MAX(M$64:M534),M$64:M534,0)-1)&gt;(1+$O$2),MAX(K$64:K535)&gt;MAX(L$64:L534)),MAX(M$64:M534)+1,""))),"")</f>
        <v/>
      </c>
      <c r="N535" s="91">
        <f t="shared" si="75"/>
        <v>0</v>
      </c>
      <c r="O535" s="91" t="str">
        <f>IFERROR(IF(AND(N534=$H$2*1,MAX(O$64:O534)=MAX(P$64:P534)),MAX(O$64:O534)+1,""),"")</f>
        <v/>
      </c>
      <c r="P535" s="91" t="str">
        <f>IFERROR(IF(MOD(MAX(Q$64:Q535),10*MAX(O$64:O535))&lt;=2,IF(AND(F534/INDEX($F$64:$F535,MATCH(MAX(O$64:O535),O$64:O535,0)-1)&lt;(1-$P$2),MAX(O$64:O535)&gt;MAX(P$64:P534)),MAX(O$64:O535),""),IF(AND($F534/INDEX($F$64:$F535,MATCH(MAX(Q$64:Q535),Q$64:Q535,0)-1)&lt;(1-$P$2),MAX(O$64:O535)&gt;MAX(P$64:P534)),MAX(O$64:O535),"")),"")</f>
        <v/>
      </c>
      <c r="Q535" s="91" t="str">
        <f>IFERROR(IF(E535="","",IF(O535&lt;&gt;"",MAX(O$64:O535)*10+1,IF(AND($F534/INDEX($F$64:$F535,MATCH(MAX(Q$64:Q534),Q$64:Q534,0)-1)&gt;(1+$O$2),MAX(O$64:O535)&gt;MAX(P$64:P534)),MAX(Q$64:Q534)+1,""))),"")</f>
        <v/>
      </c>
    </row>
    <row r="536" spans="1:17" x14ac:dyDescent="0.2">
      <c r="A536" s="13">
        <f>HLOOKUP($E$2,历史数据!$V$3:$AE$5000,ROW(A534),)</f>
        <v>82549</v>
      </c>
      <c r="B536" s="41">
        <v>37246</v>
      </c>
      <c r="C536" s="100">
        <f>IFERROR(IF(A536&lt;&gt;0,MAX($C$4:C535)+1,""),"")</f>
        <v>530</v>
      </c>
      <c r="D536" s="100"/>
      <c r="E536" s="99">
        <f t="shared" si="76"/>
        <v>37250</v>
      </c>
      <c r="F536" s="101">
        <f>IFERROR(VLOOKUP(E536,历史数据!AH:AJ,3,),"")</f>
        <v>17.0588731717346</v>
      </c>
      <c r="G536" s="101">
        <f t="shared" si="72"/>
        <v>17.53779875543303</v>
      </c>
      <c r="H536" s="105">
        <f t="shared" si="73"/>
        <v>-2.5447492927820337E-3</v>
      </c>
      <c r="I536" s="101">
        <f>IFERROR(VLOOKUP(E536,历史数据!AH:AJ,2,),"")</f>
        <v>16.941585273686002</v>
      </c>
      <c r="J536" s="104">
        <f t="shared" si="74"/>
        <v>0</v>
      </c>
      <c r="K536" s="104" t="str">
        <f>IFERROR(IF(AND(J535=$H$2*1,MAX(K$64:K535)=MAX(L$64:L535)),MAX(K$64:K535)+1,""),"")</f>
        <v/>
      </c>
      <c r="L536" s="104" t="str">
        <f>IFERROR(IF(AND($F535/INDEX($F$64:$F536,MATCH(MAX(M$64:M536),M$64:M536,0)-1)&lt;(1-$P$2),MAX(K$64:K536)&gt;MAX(L$64:L535)),MAX(K$64:K536),""),"")</f>
        <v/>
      </c>
      <c r="M536" s="104" t="str">
        <f>IFERROR(IF(E536="","",IF(K536&lt;&gt;"",MAX(M$64:M535)+1,IF(AND($F535/INDEX($F$64:$F536,MATCH(MAX(M$64:M535),M$64:M535,0)-1)&gt;(1+$O$2),MAX(K$64:K536)&gt;MAX(L$64:L535)),MAX(M$64:M535)+1,""))),"")</f>
        <v/>
      </c>
      <c r="N536" s="91">
        <f t="shared" si="75"/>
        <v>0</v>
      </c>
      <c r="O536" s="91" t="str">
        <f>IFERROR(IF(AND(N535=$H$2*1,MAX(O$64:O535)=MAX(P$64:P535)),MAX(O$64:O535)+1,""),"")</f>
        <v/>
      </c>
      <c r="P536" s="91" t="str">
        <f>IFERROR(IF(MOD(MAX(Q$64:Q536),10*MAX(O$64:O536))&lt;=2,IF(AND(F535/INDEX($F$64:$F536,MATCH(MAX(O$64:O536),O$64:O536,0)-1)&lt;(1-$P$2),MAX(O$64:O536)&gt;MAX(P$64:P535)),MAX(O$64:O536),""),IF(AND($F535/INDEX($F$64:$F536,MATCH(MAX(Q$64:Q536),Q$64:Q536,0)-1)&lt;(1-$P$2),MAX(O$64:O536)&gt;MAX(P$64:P535)),MAX(O$64:O536),"")),"")</f>
        <v/>
      </c>
      <c r="Q536" s="91" t="str">
        <f>IFERROR(IF(E536="","",IF(O536&lt;&gt;"",MAX(O$64:O536)*10+1,IF(AND($F535/INDEX($F$64:$F536,MATCH(MAX(Q$64:Q535),Q$64:Q535,0)-1)&gt;(1+$O$2),MAX(O$64:O536)&gt;MAX(P$64:P535)),MAX(Q$64:Q535)+1,""))),"")</f>
        <v/>
      </c>
    </row>
    <row r="537" spans="1:17" x14ac:dyDescent="0.2">
      <c r="A537" s="13">
        <f>HLOOKUP($E$2,历史数据!$V$3:$AE$5000,ROW(A535),)</f>
        <v>102918</v>
      </c>
      <c r="B537" s="41">
        <v>37249</v>
      </c>
      <c r="C537" s="100">
        <f>IFERROR(IF(A537&lt;&gt;0,MAX($C$4:C536)+1,""),"")</f>
        <v>531</v>
      </c>
      <c r="D537" s="100"/>
      <c r="E537" s="99">
        <f t="shared" si="76"/>
        <v>37251</v>
      </c>
      <c r="F537" s="101">
        <f>IFERROR(VLOOKUP(E537,历史数据!AH:AJ,3,),"")</f>
        <v>17.3716408998642</v>
      </c>
      <c r="G537" s="101">
        <f t="shared" si="72"/>
        <v>17.507607981676077</v>
      </c>
      <c r="H537" s="105">
        <f t="shared" si="73"/>
        <v>-1.7214688215988483E-3</v>
      </c>
      <c r="I537" s="101">
        <f>IFERROR(VLOOKUP(E537,历史数据!AH:AJ,2,),"")</f>
        <v>17.0588731717346</v>
      </c>
      <c r="J537" s="104">
        <f t="shared" si="74"/>
        <v>0</v>
      </c>
      <c r="K537" s="104" t="str">
        <f>IFERROR(IF(AND(J536=$H$2*1,MAX(K$64:K536)=MAX(L$64:L536)),MAX(K$64:K536)+1,""),"")</f>
        <v/>
      </c>
      <c r="L537" s="104" t="str">
        <f>IFERROR(IF(AND($F536/INDEX($F$64:$F537,MATCH(MAX(M$64:M537),M$64:M537,0)-1)&lt;(1-$P$2),MAX(K$64:K537)&gt;MAX(L$64:L536)),MAX(K$64:K537),""),"")</f>
        <v/>
      </c>
      <c r="M537" s="104" t="str">
        <f>IFERROR(IF(E537="","",IF(K537&lt;&gt;"",MAX(M$64:M536)+1,IF(AND($F536/INDEX($F$64:$F537,MATCH(MAX(M$64:M536),M$64:M536,0)-1)&gt;(1+$O$2),MAX(K$64:K537)&gt;MAX(L$64:L536)),MAX(M$64:M536)+1,""))),"")</f>
        <v/>
      </c>
      <c r="N537" s="91">
        <f t="shared" si="75"/>
        <v>0</v>
      </c>
      <c r="O537" s="91" t="str">
        <f>IFERROR(IF(AND(N536=$H$2*1,MAX(O$64:O536)=MAX(P$64:P536)),MAX(O$64:O536)+1,""),"")</f>
        <v/>
      </c>
      <c r="P537" s="91" t="str">
        <f>IFERROR(IF(MOD(MAX(Q$64:Q537),10*MAX(O$64:O537))&lt;=2,IF(AND(F536/INDEX($F$64:$F537,MATCH(MAX(O$64:O537),O$64:O537,0)-1)&lt;(1-$P$2),MAX(O$64:O537)&gt;MAX(P$64:P536)),MAX(O$64:O537),""),IF(AND($F536/INDEX($F$64:$F537,MATCH(MAX(Q$64:Q537),Q$64:Q537,0)-1)&lt;(1-$P$2),MAX(O$64:O537)&gt;MAX(P$64:P536)),MAX(O$64:O537),"")),"")</f>
        <v/>
      </c>
      <c r="Q537" s="91" t="str">
        <f>IFERROR(IF(E537="","",IF(O537&lt;&gt;"",MAX(O$64:O537)*10+1,IF(AND($F536/INDEX($F$64:$F537,MATCH(MAX(Q$64:Q536),Q$64:Q536,0)-1)&gt;(1+$O$2),MAX(O$64:O537)&gt;MAX(P$64:P536)),MAX(Q$64:Q536)+1,""))),"")</f>
        <v/>
      </c>
    </row>
    <row r="538" spans="1:17" x14ac:dyDescent="0.2">
      <c r="A538" s="13">
        <f>HLOOKUP($E$2,历史数据!$V$3:$AE$5000,ROW(A536),)</f>
        <v>97166</v>
      </c>
      <c r="B538" s="41">
        <v>37250</v>
      </c>
      <c r="C538" s="100">
        <f>IFERROR(IF(A538&lt;&gt;0,MAX($C$4:C537)+1,""),"")</f>
        <v>532</v>
      </c>
      <c r="D538" s="100"/>
      <c r="E538" s="99">
        <f t="shared" si="76"/>
        <v>37252</v>
      </c>
      <c r="F538" s="101">
        <f>IFERROR(VLOOKUP(E538,历史数据!AH:AJ,3,),"")</f>
        <v>17.384672888536301</v>
      </c>
      <c r="G538" s="101">
        <f t="shared" si="72"/>
        <v>17.479154806408737</v>
      </c>
      <c r="H538" s="105">
        <f t="shared" si="73"/>
        <v>-1.625189191871379E-3</v>
      </c>
      <c r="I538" s="101">
        <f>IFERROR(VLOOKUP(E538,历史数据!AH:AJ,2,),"")</f>
        <v>17.397704877208302</v>
      </c>
      <c r="J538" s="104">
        <f t="shared" si="74"/>
        <v>0</v>
      </c>
      <c r="K538" s="104" t="str">
        <f>IFERROR(IF(AND(J537=$H$2*1,MAX(K$64:K537)=MAX(L$64:L537)),MAX(K$64:K537)+1,""),"")</f>
        <v/>
      </c>
      <c r="L538" s="104" t="str">
        <f>IFERROR(IF(AND($F537/INDEX($F$64:$F538,MATCH(MAX(M$64:M538),M$64:M538,0)-1)&lt;(1-$P$2),MAX(K$64:K538)&gt;MAX(L$64:L537)),MAX(K$64:K538),""),"")</f>
        <v/>
      </c>
      <c r="M538" s="104" t="str">
        <f>IFERROR(IF(E538="","",IF(K538&lt;&gt;"",MAX(M$64:M537)+1,IF(AND($F537/INDEX($F$64:$F538,MATCH(MAX(M$64:M537),M$64:M537,0)-1)&gt;(1+$O$2),MAX(K$64:K538)&gt;MAX(L$64:L537)),MAX(M$64:M537)+1,""))),"")</f>
        <v/>
      </c>
      <c r="N538" s="91">
        <f t="shared" si="75"/>
        <v>0</v>
      </c>
      <c r="O538" s="91" t="str">
        <f>IFERROR(IF(AND(N537=$H$2*1,MAX(O$64:O537)=MAX(P$64:P537)),MAX(O$64:O537)+1,""),"")</f>
        <v/>
      </c>
      <c r="P538" s="91" t="str">
        <f>IFERROR(IF(MOD(MAX(Q$64:Q538),10*MAX(O$64:O538))&lt;=2,IF(AND(F537/INDEX($F$64:$F538,MATCH(MAX(O$64:O538),O$64:O538,0)-1)&lt;(1-$P$2),MAX(O$64:O538)&gt;MAX(P$64:P537)),MAX(O$64:O538),""),IF(AND($F537/INDEX($F$64:$F538,MATCH(MAX(Q$64:Q538),Q$64:Q538,0)-1)&lt;(1-$P$2),MAX(O$64:O538)&gt;MAX(P$64:P537)),MAX(O$64:O538),"")),"")</f>
        <v/>
      </c>
      <c r="Q538" s="91" t="str">
        <f>IFERROR(IF(E538="","",IF(O538&lt;&gt;"",MAX(O$64:O538)*10+1,IF(AND($F537/INDEX($F$64:$F538,MATCH(MAX(Q$64:Q537),Q$64:Q537,0)-1)&gt;(1+$O$2),MAX(O$64:O538)&gt;MAX(P$64:P537)),MAX(Q$64:Q537)+1,""))),"")</f>
        <v/>
      </c>
    </row>
    <row r="539" spans="1:17" x14ac:dyDescent="0.2">
      <c r="A539" s="13">
        <f>HLOOKUP($E$2,历史数据!$V$3:$AE$5000,ROW(A537),)</f>
        <v>90278</v>
      </c>
      <c r="B539" s="41">
        <v>37251</v>
      </c>
      <c r="C539" s="100">
        <f>IFERROR(IF(A539&lt;&gt;0,MAX($C$4:C538)+1,""),"")</f>
        <v>533</v>
      </c>
      <c r="D539" s="100"/>
      <c r="E539" s="99">
        <f t="shared" si="76"/>
        <v>37253</v>
      </c>
      <c r="F539" s="101">
        <f>IFERROR(VLOOKUP(E539,历史数据!AH:AJ,3,),"")</f>
        <v>17.528024763929</v>
      </c>
      <c r="G539" s="101">
        <f t="shared" si="72"/>
        <v>17.452004830008597</v>
      </c>
      <c r="H539" s="105">
        <f t="shared" si="73"/>
        <v>-1.553277415346499E-3</v>
      </c>
      <c r="I539" s="101">
        <f>IFERROR(VLOOKUP(E539,历史数据!AH:AJ,2,),"")</f>
        <v>17.462864820568701</v>
      </c>
      <c r="J539" s="104">
        <f t="shared" si="74"/>
        <v>0</v>
      </c>
      <c r="K539" s="104" t="str">
        <f>IFERROR(IF(AND(J538=$H$2*1,MAX(K$64:K538)=MAX(L$64:L538)),MAX(K$64:K538)+1,""),"")</f>
        <v/>
      </c>
      <c r="L539" s="104" t="str">
        <f>IFERROR(IF(AND($F538/INDEX($F$64:$F539,MATCH(MAX(M$64:M539),M$64:M539,0)-1)&lt;(1-$P$2),MAX(K$64:K539)&gt;MAX(L$64:L538)),MAX(K$64:K539),""),"")</f>
        <v/>
      </c>
      <c r="M539" s="104" t="str">
        <f>IFERROR(IF(E539="","",IF(K539&lt;&gt;"",MAX(M$64:M538)+1,IF(AND($F538/INDEX($F$64:$F539,MATCH(MAX(M$64:M538),M$64:M538,0)-1)&gt;(1+$O$2),MAX(K$64:K539)&gt;MAX(L$64:L538)),MAX(M$64:M538)+1,""))),"")</f>
        <v/>
      </c>
      <c r="N539" s="91">
        <f t="shared" si="75"/>
        <v>0</v>
      </c>
      <c r="O539" s="91" t="str">
        <f>IFERROR(IF(AND(N538=$H$2*1,MAX(O$64:O538)=MAX(P$64:P538)),MAX(O$64:O538)+1,""),"")</f>
        <v/>
      </c>
      <c r="P539" s="91" t="str">
        <f>IFERROR(IF(MOD(MAX(Q$64:Q539),10*MAX(O$64:O539))&lt;=2,IF(AND(F538/INDEX($F$64:$F539,MATCH(MAX(O$64:O539),O$64:O539,0)-1)&lt;(1-$P$2),MAX(O$64:O539)&gt;MAX(P$64:P538)),MAX(O$64:O539),""),IF(AND($F538/INDEX($F$64:$F539,MATCH(MAX(Q$64:Q539),Q$64:Q539,0)-1)&lt;(1-$P$2),MAX(O$64:O539)&gt;MAX(P$64:P538)),MAX(O$64:O539),"")),"")</f>
        <v/>
      </c>
      <c r="Q539" s="91" t="str">
        <f>IFERROR(IF(E539="","",IF(O539&lt;&gt;"",MAX(O$64:O539)*10+1,IF(AND($F538/INDEX($F$64:$F539,MATCH(MAX(Q$64:Q538),Q$64:Q538,0)-1)&gt;(1+$O$2),MAX(O$64:O539)&gt;MAX(P$64:P538)),MAX(Q$64:Q538)+1,""))),"")</f>
        <v/>
      </c>
    </row>
    <row r="540" spans="1:17" x14ac:dyDescent="0.2">
      <c r="A540" s="13">
        <f>HLOOKUP($E$2,历史数据!$V$3:$AE$5000,ROW(A538),)</f>
        <v>86320</v>
      </c>
      <c r="B540" s="41">
        <v>37252</v>
      </c>
      <c r="C540" s="100">
        <f>IFERROR(IF(A540&lt;&gt;0,MAX($C$4:C539)+1,""),"")</f>
        <v>534</v>
      </c>
      <c r="D540" s="100"/>
      <c r="E540" s="99">
        <f t="shared" si="76"/>
        <v>37260</v>
      </c>
      <c r="F540" s="101">
        <f>IFERROR(VLOOKUP(E540,历史数据!AH:AJ,3,),"")</f>
        <v>17.332544933847998</v>
      </c>
      <c r="G540" s="101">
        <f t="shared" si="72"/>
        <v>17.42702685172047</v>
      </c>
      <c r="H540" s="105">
        <f t="shared" si="73"/>
        <v>-1.4312383322963029E-3</v>
      </c>
      <c r="I540" s="101">
        <f>IFERROR(VLOOKUP(E540,历史数据!AH:AJ,2,),"")</f>
        <v>17.5931847072893</v>
      </c>
      <c r="J540" s="104">
        <f t="shared" si="74"/>
        <v>0</v>
      </c>
      <c r="K540" s="104" t="str">
        <f>IFERROR(IF(AND(J539=$H$2*1,MAX(K$64:K539)=MAX(L$64:L539)),MAX(K$64:K539)+1,""),"")</f>
        <v/>
      </c>
      <c r="L540" s="104" t="str">
        <f>IFERROR(IF(AND($F539/INDEX($F$64:$F540,MATCH(MAX(M$64:M540),M$64:M540,0)-1)&lt;(1-$P$2),MAX(K$64:K540)&gt;MAX(L$64:L539)),MAX(K$64:K540),""),"")</f>
        <v/>
      </c>
      <c r="M540" s="104" t="str">
        <f>IFERROR(IF(E540="","",IF(K540&lt;&gt;"",MAX(M$64:M539)+1,IF(AND($F539/INDEX($F$64:$F540,MATCH(MAX(M$64:M539),M$64:M539,0)-1)&gt;(1+$O$2),MAX(K$64:K540)&gt;MAX(L$64:L539)),MAX(M$64:M539)+1,""))),"")</f>
        <v/>
      </c>
      <c r="N540" s="91">
        <f t="shared" si="75"/>
        <v>0</v>
      </c>
      <c r="O540" s="91" t="str">
        <f>IFERROR(IF(AND(N539=$H$2*1,MAX(O$64:O539)=MAX(P$64:P539)),MAX(O$64:O539)+1,""),"")</f>
        <v/>
      </c>
      <c r="P540" s="91" t="str">
        <f>IFERROR(IF(MOD(MAX(Q$64:Q540),10*MAX(O$64:O540))&lt;=2,IF(AND(F539/INDEX($F$64:$F540,MATCH(MAX(O$64:O540),O$64:O540,0)-1)&lt;(1-$P$2),MAX(O$64:O540)&gt;MAX(P$64:P539)),MAX(O$64:O540),""),IF(AND($F539/INDEX($F$64:$F540,MATCH(MAX(Q$64:Q540),Q$64:Q540,0)-1)&lt;(1-$P$2),MAX(O$64:O540)&gt;MAX(P$64:P539)),MAX(O$64:O540),"")),"")</f>
        <v/>
      </c>
      <c r="Q540" s="91" t="str">
        <f>IFERROR(IF(E540="","",IF(O540&lt;&gt;"",MAX(O$64:O540)*10+1,IF(AND($F539/INDEX($F$64:$F540,MATCH(MAX(Q$64:Q539),Q$64:Q539,0)-1)&gt;(1+$O$2),MAX(O$64:O540)&gt;MAX(P$64:P539)),MAX(Q$64:Q539)+1,""))),"")</f>
        <v/>
      </c>
    </row>
    <row r="541" spans="1:17" x14ac:dyDescent="0.2">
      <c r="A541" s="13">
        <f>HLOOKUP($E$2,历史数据!$V$3:$AE$5000,ROW(A539),)</f>
        <v>197570</v>
      </c>
      <c r="B541" s="41">
        <v>37253</v>
      </c>
      <c r="C541" s="100">
        <f>IFERROR(IF(A541&lt;&gt;0,MAX($C$4:C540)+1,""),"")</f>
        <v>535</v>
      </c>
      <c r="D541" s="100"/>
      <c r="E541" s="99">
        <f t="shared" si="76"/>
        <v>37263</v>
      </c>
      <c r="F541" s="101">
        <f>IFERROR(VLOOKUP(E541,历史数据!AH:AJ,3,),"")</f>
        <v>17.0458411830625</v>
      </c>
      <c r="G541" s="101">
        <f t="shared" si="72"/>
        <v>17.392926481361901</v>
      </c>
      <c r="H541" s="105">
        <f t="shared" si="73"/>
        <v>-1.9567520408796391E-3</v>
      </c>
      <c r="I541" s="101">
        <f>IFERROR(VLOOKUP(E541,历史数据!AH:AJ,2,),"")</f>
        <v>17.137065103767</v>
      </c>
      <c r="J541" s="104">
        <f t="shared" si="74"/>
        <v>0</v>
      </c>
      <c r="K541" s="104" t="str">
        <f>IFERROR(IF(AND(J540=$H$2*1,MAX(K$64:K540)=MAX(L$64:L540)),MAX(K$64:K540)+1,""),"")</f>
        <v/>
      </c>
      <c r="L541" s="104" t="str">
        <f>IFERROR(IF(AND($F540/INDEX($F$64:$F541,MATCH(MAX(M$64:M541),M$64:M541,0)-1)&lt;(1-$P$2),MAX(K$64:K541)&gt;MAX(L$64:L540)),MAX(K$64:K541),""),"")</f>
        <v/>
      </c>
      <c r="M541" s="104" t="str">
        <f>IFERROR(IF(E541="","",IF(K541&lt;&gt;"",MAX(M$64:M540)+1,IF(AND($F540/INDEX($F$64:$F541,MATCH(MAX(M$64:M540),M$64:M540,0)-1)&gt;(1+$O$2),MAX(K$64:K541)&gt;MAX(L$64:L540)),MAX(M$64:M540)+1,""))),"")</f>
        <v/>
      </c>
      <c r="N541" s="91">
        <f t="shared" si="75"/>
        <v>0</v>
      </c>
      <c r="O541" s="91" t="str">
        <f>IFERROR(IF(AND(N540=$H$2*1,MAX(O$64:O540)=MAX(P$64:P540)),MAX(O$64:O540)+1,""),"")</f>
        <v/>
      </c>
      <c r="P541" s="91" t="str">
        <f>IFERROR(IF(MOD(MAX(Q$64:Q541),10*MAX(O$64:O541))&lt;=2,IF(AND(F540/INDEX($F$64:$F541,MATCH(MAX(O$64:O541),O$64:O541,0)-1)&lt;(1-$P$2),MAX(O$64:O541)&gt;MAX(P$64:P540)),MAX(O$64:O541),""),IF(AND($F540/INDEX($F$64:$F541,MATCH(MAX(Q$64:Q541),Q$64:Q541,0)-1)&lt;(1-$P$2),MAX(O$64:O541)&gt;MAX(P$64:P540)),MAX(O$64:O541),"")),"")</f>
        <v/>
      </c>
      <c r="Q541" s="91" t="str">
        <f>IFERROR(IF(E541="","",IF(O541&lt;&gt;"",MAX(O$64:O541)*10+1,IF(AND($F540/INDEX($F$64:$F541,MATCH(MAX(Q$64:Q540),Q$64:Q540,0)-1)&gt;(1+$O$2),MAX(O$64:O541)&gt;MAX(P$64:P540)),MAX(Q$64:Q540)+1,""))),"")</f>
        <v/>
      </c>
    </row>
    <row r="542" spans="1:17" x14ac:dyDescent="0.2">
      <c r="A542" s="13">
        <f>HLOOKUP($E$2,历史数据!$V$3:$AE$5000,ROW(A540),)</f>
        <v>0</v>
      </c>
      <c r="B542" s="41">
        <v>37256</v>
      </c>
      <c r="C542" s="100" t="str">
        <f>IFERROR(IF(A542&lt;&gt;0,MAX($C$4:C541)+1,""),"")</f>
        <v/>
      </c>
      <c r="D542" s="100"/>
      <c r="E542" s="99">
        <f t="shared" si="76"/>
        <v>37264</v>
      </c>
      <c r="F542" s="101">
        <f>IFERROR(VLOOKUP(E542,历史数据!AH:AJ,3,),"")</f>
        <v>16.8242973756374</v>
      </c>
      <c r="G542" s="101">
        <f t="shared" si="72"/>
        <v>17.373595698164998</v>
      </c>
      <c r="H542" s="105">
        <f t="shared" si="73"/>
        <v>-1.1114163690404411E-3</v>
      </c>
      <c r="I542" s="101">
        <f>IFERROR(VLOOKUP(E542,历史数据!AH:AJ,2,),"")</f>
        <v>17.137065103767</v>
      </c>
      <c r="J542" s="104">
        <f t="shared" si="74"/>
        <v>0</v>
      </c>
      <c r="K542" s="104" t="str">
        <f>IFERROR(IF(AND(J541=$H$2*1,MAX(K$64:K541)=MAX(L$64:L541)),MAX(K$64:K541)+1,""),"")</f>
        <v/>
      </c>
      <c r="L542" s="104" t="str">
        <f>IFERROR(IF(AND($F541/INDEX($F$64:$F542,MATCH(MAX(M$64:M542),M$64:M542,0)-1)&lt;(1-$P$2),MAX(K$64:K542)&gt;MAX(L$64:L541)),MAX(K$64:K542),""),"")</f>
        <v/>
      </c>
      <c r="M542" s="104" t="str">
        <f>IFERROR(IF(E542="","",IF(K542&lt;&gt;"",MAX(M$64:M541)+1,IF(AND($F541/INDEX($F$64:$F542,MATCH(MAX(M$64:M541),M$64:M541,0)-1)&gt;(1+$O$2),MAX(K$64:K542)&gt;MAX(L$64:L541)),MAX(M$64:M541)+1,""))),"")</f>
        <v/>
      </c>
      <c r="N542" s="91">
        <f t="shared" si="75"/>
        <v>0</v>
      </c>
      <c r="O542" s="91" t="str">
        <f>IFERROR(IF(AND(N541=$H$2*1,MAX(O$64:O541)=MAX(P$64:P541)),MAX(O$64:O541)+1,""),"")</f>
        <v/>
      </c>
      <c r="P542" s="91" t="str">
        <f>IFERROR(IF(MOD(MAX(Q$64:Q542),10*MAX(O$64:O542))&lt;=2,IF(AND(F541/INDEX($F$64:$F542,MATCH(MAX(O$64:O542),O$64:O542,0)-1)&lt;(1-$P$2),MAX(O$64:O542)&gt;MAX(P$64:P541)),MAX(O$64:O542),""),IF(AND($F541/INDEX($F$64:$F542,MATCH(MAX(Q$64:Q542),Q$64:Q542,0)-1)&lt;(1-$P$2),MAX(O$64:O542)&gt;MAX(P$64:P541)),MAX(O$64:O542),"")),"")</f>
        <v/>
      </c>
      <c r="Q542" s="91" t="str">
        <f>IFERROR(IF(E542="","",IF(O542&lt;&gt;"",MAX(O$64:O542)*10+1,IF(AND($F541/INDEX($F$64:$F542,MATCH(MAX(Q$64:Q541),Q$64:Q541,0)-1)&gt;(1+$O$2),MAX(O$64:O542)&gt;MAX(P$64:P541)),MAX(Q$64:Q541)+1,""))),"")</f>
        <v/>
      </c>
    </row>
    <row r="543" spans="1:17" x14ac:dyDescent="0.2">
      <c r="A543" s="13">
        <f>HLOOKUP($E$2,历史数据!$V$3:$AE$5000,ROW(A541),)</f>
        <v>96100</v>
      </c>
      <c r="B543" s="41">
        <v>37260</v>
      </c>
      <c r="C543" s="100">
        <f>IFERROR(IF(A543&lt;&gt;0,MAX($C$4:C542)+1,""),"")</f>
        <v>536</v>
      </c>
      <c r="D543" s="100"/>
      <c r="E543" s="99">
        <f t="shared" si="76"/>
        <v>37265</v>
      </c>
      <c r="F543" s="101">
        <f>IFERROR(VLOOKUP(E543,历史数据!AH:AJ,3,),"")</f>
        <v>16.785201409621202</v>
      </c>
      <c r="G543" s="101">
        <f t="shared" si="72"/>
        <v>17.366645304206564</v>
      </c>
      <c r="H543" s="105">
        <f t="shared" si="73"/>
        <v>-4.0005500756346013E-4</v>
      </c>
      <c r="I543" s="101">
        <f>IFERROR(VLOOKUP(E543,历史数据!AH:AJ,2,),"")</f>
        <v>16.811265386965299</v>
      </c>
      <c r="J543" s="104">
        <f t="shared" si="74"/>
        <v>0</v>
      </c>
      <c r="K543" s="104" t="str">
        <f>IFERROR(IF(AND(J542=$H$2*1,MAX(K$64:K542)=MAX(L$64:L542)),MAX(K$64:K542)+1,""),"")</f>
        <v/>
      </c>
      <c r="L543" s="104" t="str">
        <f>IFERROR(IF(AND($F542/INDEX($F$64:$F543,MATCH(MAX(M$64:M543),M$64:M543,0)-1)&lt;(1-$P$2),MAX(K$64:K543)&gt;MAX(L$64:L542)),MAX(K$64:K543),""),"")</f>
        <v/>
      </c>
      <c r="M543" s="104" t="str">
        <f>IFERROR(IF(E543="","",IF(K543&lt;&gt;"",MAX(M$64:M542)+1,IF(AND($F542/INDEX($F$64:$F543,MATCH(MAX(M$64:M542),M$64:M542,0)-1)&gt;(1+$O$2),MAX(K$64:K543)&gt;MAX(L$64:L542)),MAX(M$64:M542)+1,""))),"")</f>
        <v/>
      </c>
      <c r="N543" s="91">
        <f t="shared" si="75"/>
        <v>0</v>
      </c>
      <c r="O543" s="91" t="str">
        <f>IFERROR(IF(AND(N542=$H$2*1,MAX(O$64:O542)=MAX(P$64:P542)),MAX(O$64:O542)+1,""),"")</f>
        <v/>
      </c>
      <c r="P543" s="91" t="str">
        <f>IFERROR(IF(MOD(MAX(Q$64:Q543),10*MAX(O$64:O543))&lt;=2,IF(AND(F542/INDEX($F$64:$F543,MATCH(MAX(O$64:O543),O$64:O543,0)-1)&lt;(1-$P$2),MAX(O$64:O543)&gt;MAX(P$64:P542)),MAX(O$64:O543),""),IF(AND($F542/INDEX($F$64:$F543,MATCH(MAX(Q$64:Q543),Q$64:Q543,0)-1)&lt;(1-$P$2),MAX(O$64:O543)&gt;MAX(P$64:P542)),MAX(O$64:O543),"")),"")</f>
        <v/>
      </c>
      <c r="Q543" s="91" t="str">
        <f>IFERROR(IF(E543="","",IF(O543&lt;&gt;"",MAX(O$64:O543)*10+1,IF(AND($F542/INDEX($F$64:$F543,MATCH(MAX(Q$64:Q542),Q$64:Q542,0)-1)&gt;(1+$O$2),MAX(O$64:O543)&gt;MAX(P$64:P542)),MAX(Q$64:Q542)+1,""))),"")</f>
        <v/>
      </c>
    </row>
    <row r="544" spans="1:17" x14ac:dyDescent="0.2">
      <c r="A544" s="13">
        <f>HLOOKUP($E$2,历史数据!$V$3:$AE$5000,ROW(A542),)</f>
        <v>68990</v>
      </c>
      <c r="B544" s="41">
        <v>37263</v>
      </c>
      <c r="C544" s="100">
        <f>IFERROR(IF(A544&lt;&gt;0,MAX($C$4:C543)+1,""),"")</f>
        <v>537</v>
      </c>
      <c r="D544" s="100"/>
      <c r="E544" s="99">
        <f t="shared" si="76"/>
        <v>37266</v>
      </c>
      <c r="F544" s="101">
        <f>IFERROR(VLOOKUP(E544,历史数据!AH:AJ,3,),"")</f>
        <v>16.9806812397022</v>
      </c>
      <c r="G544" s="101">
        <f t="shared" si="72"/>
        <v>17.355350914024104</v>
      </c>
      <c r="H544" s="105">
        <f t="shared" si="73"/>
        <v>-6.5034956289022894E-4</v>
      </c>
      <c r="I544" s="101">
        <f>IFERROR(VLOOKUP(E544,历史数据!AH:AJ,2,),"")</f>
        <v>16.420305726803399</v>
      </c>
      <c r="J544" s="104">
        <f t="shared" si="74"/>
        <v>0</v>
      </c>
      <c r="K544" s="104" t="str">
        <f>IFERROR(IF(AND(J543=$H$2*1,MAX(K$64:K543)=MAX(L$64:L543)),MAX(K$64:K543)+1,""),"")</f>
        <v/>
      </c>
      <c r="L544" s="104" t="str">
        <f>IFERROR(IF(AND($F543/INDEX($F$64:$F544,MATCH(MAX(M$64:M544),M$64:M544,0)-1)&lt;(1-$P$2),MAX(K$64:K544)&gt;MAX(L$64:L543)),MAX(K$64:K544),""),"")</f>
        <v/>
      </c>
      <c r="M544" s="104" t="str">
        <f>IFERROR(IF(E544="","",IF(K544&lt;&gt;"",MAX(M$64:M543)+1,IF(AND($F543/INDEX($F$64:$F544,MATCH(MAX(M$64:M543),M$64:M543,0)-1)&gt;(1+$O$2),MAX(K$64:K544)&gt;MAX(L$64:L543)),MAX(M$64:M543)+1,""))),"")</f>
        <v/>
      </c>
      <c r="N544" s="91">
        <f t="shared" si="75"/>
        <v>0</v>
      </c>
      <c r="O544" s="91" t="str">
        <f>IFERROR(IF(AND(N543=$H$2*1,MAX(O$64:O543)=MAX(P$64:P543)),MAX(O$64:O543)+1,""),"")</f>
        <v/>
      </c>
      <c r="P544" s="91" t="str">
        <f>IFERROR(IF(MOD(MAX(Q$64:Q544),10*MAX(O$64:O544))&lt;=2,IF(AND(F543/INDEX($F$64:$F544,MATCH(MAX(O$64:O544),O$64:O544,0)-1)&lt;(1-$P$2),MAX(O$64:O544)&gt;MAX(P$64:P543)),MAX(O$64:O544),""),IF(AND($F543/INDEX($F$64:$F544,MATCH(MAX(Q$64:Q544),Q$64:Q544,0)-1)&lt;(1-$P$2),MAX(O$64:O544)&gt;MAX(P$64:P543)),MAX(O$64:O544),"")),"")</f>
        <v/>
      </c>
      <c r="Q544" s="91" t="str">
        <f>IFERROR(IF(E544="","",IF(O544&lt;&gt;"",MAX(O$64:O544)*10+1,IF(AND($F543/INDEX($F$64:$F544,MATCH(MAX(Q$64:Q543),Q$64:Q543,0)-1)&gt;(1+$O$2),MAX(O$64:O544)&gt;MAX(P$64:P543)),MAX(Q$64:Q543)+1,""))),"")</f>
        <v/>
      </c>
    </row>
    <row r="545" spans="1:17" x14ac:dyDescent="0.2">
      <c r="A545" s="13">
        <f>HLOOKUP($E$2,历史数据!$V$3:$AE$5000,ROW(A543),)</f>
        <v>61300</v>
      </c>
      <c r="B545" s="41">
        <v>37264</v>
      </c>
      <c r="C545" s="100">
        <f>IFERROR(IF(A545&lt;&gt;0,MAX($C$4:C544)+1,""),"")</f>
        <v>538</v>
      </c>
      <c r="D545" s="100"/>
      <c r="E545" s="99">
        <f t="shared" si="76"/>
        <v>37267</v>
      </c>
      <c r="F545" s="101">
        <f>IFERROR(VLOOKUP(E545,历史数据!AH:AJ,3,),"")</f>
        <v>16.641849534228498</v>
      </c>
      <c r="G545" s="101">
        <f t="shared" si="72"/>
        <v>17.337323329694417</v>
      </c>
      <c r="H545" s="105">
        <f t="shared" si="73"/>
        <v>-1.038733496026234E-3</v>
      </c>
      <c r="I545" s="101">
        <f>IFERROR(VLOOKUP(E545,历史数据!AH:AJ,2,),"")</f>
        <v>16.8894573189977</v>
      </c>
      <c r="J545" s="104">
        <f t="shared" si="74"/>
        <v>0</v>
      </c>
      <c r="K545" s="104" t="str">
        <f>IFERROR(IF(AND(J544=$H$2*1,MAX(K$64:K544)=MAX(L$64:L544)),MAX(K$64:K544)+1,""),"")</f>
        <v/>
      </c>
      <c r="L545" s="104" t="str">
        <f>IFERROR(IF(AND($F544/INDEX($F$64:$F545,MATCH(MAX(M$64:M545),M$64:M545,0)-1)&lt;(1-$P$2),MAX(K$64:K545)&gt;MAX(L$64:L544)),MAX(K$64:K545),""),"")</f>
        <v/>
      </c>
      <c r="M545" s="104" t="str">
        <f>IFERROR(IF(E545="","",IF(K545&lt;&gt;"",MAX(M$64:M544)+1,IF(AND($F544/INDEX($F$64:$F545,MATCH(MAX(M$64:M544),M$64:M544,0)-1)&gt;(1+$O$2),MAX(K$64:K545)&gt;MAX(L$64:L544)),MAX(M$64:M544)+1,""))),"")</f>
        <v/>
      </c>
      <c r="N545" s="91">
        <f t="shared" si="75"/>
        <v>0</v>
      </c>
      <c r="O545" s="91" t="str">
        <f>IFERROR(IF(AND(N544=$H$2*1,MAX(O$64:O544)=MAX(P$64:P544)),MAX(O$64:O544)+1,""),"")</f>
        <v/>
      </c>
      <c r="P545" s="91" t="str">
        <f>IFERROR(IF(MOD(MAX(Q$64:Q545),10*MAX(O$64:O545))&lt;=2,IF(AND(F544/INDEX($F$64:$F545,MATCH(MAX(O$64:O545),O$64:O545,0)-1)&lt;(1-$P$2),MAX(O$64:O545)&gt;MAX(P$64:P544)),MAX(O$64:O545),""),IF(AND($F544/INDEX($F$64:$F545,MATCH(MAX(Q$64:Q545),Q$64:Q545,0)-1)&lt;(1-$P$2),MAX(O$64:O545)&gt;MAX(P$64:P544)),MAX(O$64:O545),"")),"")</f>
        <v/>
      </c>
      <c r="Q545" s="91" t="str">
        <f>IFERROR(IF(E545="","",IF(O545&lt;&gt;"",MAX(O$64:O545)*10+1,IF(AND($F544/INDEX($F$64:$F545,MATCH(MAX(Q$64:Q544),Q$64:Q544,0)-1)&gt;(1+$O$2),MAX(O$64:O545)&gt;MAX(P$64:P544)),MAX(Q$64:Q544)+1,""))),"")</f>
        <v/>
      </c>
    </row>
    <row r="546" spans="1:17" x14ac:dyDescent="0.2">
      <c r="A546" s="13">
        <f>HLOOKUP($E$2,历史数据!$V$3:$AE$5000,ROW(A544),)</f>
        <v>119266</v>
      </c>
      <c r="B546" s="41">
        <v>37265</v>
      </c>
      <c r="C546" s="100">
        <f>IFERROR(IF(A546&lt;&gt;0,MAX($C$4:C545)+1,""),"")</f>
        <v>539</v>
      </c>
      <c r="D546" s="100"/>
      <c r="E546" s="99">
        <f t="shared" si="76"/>
        <v>37270</v>
      </c>
      <c r="F546" s="101">
        <f>IFERROR(VLOOKUP(E546,历史数据!AH:AJ,3,),"")</f>
        <v>16.185729930706199</v>
      </c>
      <c r="G546" s="101">
        <f t="shared" si="72"/>
        <v>17.320381744420732</v>
      </c>
      <c r="H546" s="105">
        <f t="shared" si="73"/>
        <v>-9.7717421262299986E-4</v>
      </c>
      <c r="I546" s="101">
        <f>IFERROR(VLOOKUP(E546,历史数据!AH:AJ,2,),"")</f>
        <v>16.042378055313399</v>
      </c>
      <c r="J546" s="104">
        <f t="shared" si="74"/>
        <v>0</v>
      </c>
      <c r="K546" s="104" t="str">
        <f>IFERROR(IF(AND(J545=$H$2*1,MAX(K$64:K545)=MAX(L$64:L545)),MAX(K$64:K545)+1,""),"")</f>
        <v/>
      </c>
      <c r="L546" s="104" t="str">
        <f>IFERROR(IF(AND($F545/INDEX($F$64:$F546,MATCH(MAX(M$64:M546),M$64:M546,0)-1)&lt;(1-$P$2),MAX(K$64:K546)&gt;MAX(L$64:L545)),MAX(K$64:K546),""),"")</f>
        <v/>
      </c>
      <c r="M546" s="104" t="str">
        <f>IFERROR(IF(E546="","",IF(K546&lt;&gt;"",MAX(M$64:M545)+1,IF(AND($F545/INDEX($F$64:$F546,MATCH(MAX(M$64:M545),M$64:M545,0)-1)&gt;(1+$O$2),MAX(K$64:K546)&gt;MAX(L$64:L545)),MAX(M$64:M545)+1,""))),"")</f>
        <v/>
      </c>
      <c r="N546" s="91">
        <f t="shared" si="75"/>
        <v>0</v>
      </c>
      <c r="O546" s="91" t="str">
        <f>IFERROR(IF(AND(N545=$H$2*1,MAX(O$64:O545)=MAX(P$64:P545)),MAX(O$64:O545)+1,""),"")</f>
        <v/>
      </c>
      <c r="P546" s="91" t="str">
        <f>IFERROR(IF(MOD(MAX(Q$64:Q546),10*MAX(O$64:O546))&lt;=2,IF(AND(F545/INDEX($F$64:$F546,MATCH(MAX(O$64:O546),O$64:O546,0)-1)&lt;(1-$P$2),MAX(O$64:O546)&gt;MAX(P$64:P545)),MAX(O$64:O546),""),IF(AND($F545/INDEX($F$64:$F546,MATCH(MAX(Q$64:Q546),Q$64:Q546,0)-1)&lt;(1-$P$2),MAX(O$64:O546)&gt;MAX(P$64:P545)),MAX(O$64:O546),"")),"")</f>
        <v/>
      </c>
      <c r="Q546" s="91" t="str">
        <f>IFERROR(IF(E546="","",IF(O546&lt;&gt;"",MAX(O$64:O546)*10+1,IF(AND($F545/INDEX($F$64:$F546,MATCH(MAX(Q$64:Q545),Q$64:Q545,0)-1)&gt;(1+$O$2),MAX(O$64:O546)&gt;MAX(P$64:P545)),MAX(Q$64:Q545)+1,""))),"")</f>
        <v/>
      </c>
    </row>
    <row r="547" spans="1:17" x14ac:dyDescent="0.2">
      <c r="A547" s="13">
        <f>HLOOKUP($E$2,历史数据!$V$3:$AE$5000,ROW(A545),)</f>
        <v>89040</v>
      </c>
      <c r="B547" s="41">
        <v>37266</v>
      </c>
      <c r="C547" s="100">
        <f>IFERROR(IF(A547&lt;&gt;0,MAX($C$4:C546)+1,""),"")</f>
        <v>540</v>
      </c>
      <c r="D547" s="100"/>
      <c r="E547" s="99">
        <f t="shared" si="76"/>
        <v>37271</v>
      </c>
      <c r="F547" s="101">
        <f>IFERROR(VLOOKUP(E547,历史数据!AH:AJ,3,),"")</f>
        <v>15.5862584517911</v>
      </c>
      <c r="G547" s="101">
        <f t="shared" si="72"/>
        <v>17.294534966887802</v>
      </c>
      <c r="H547" s="105">
        <f t="shared" si="73"/>
        <v>-1.4922752808987916E-3</v>
      </c>
      <c r="I547" s="101">
        <f>IFERROR(VLOOKUP(E547,历史数据!AH:AJ,2,),"")</f>
        <v>16.029346066641398</v>
      </c>
      <c r="J547" s="104">
        <f t="shared" si="74"/>
        <v>0</v>
      </c>
      <c r="K547" s="104" t="str">
        <f>IFERROR(IF(AND(J546=$H$2*1,MAX(K$64:K546)=MAX(L$64:L546)),MAX(K$64:K546)+1,""),"")</f>
        <v/>
      </c>
      <c r="L547" s="104" t="str">
        <f>IFERROR(IF(AND($F546/INDEX($F$64:$F547,MATCH(MAX(M$64:M547),M$64:M547,0)-1)&lt;(1-$P$2),MAX(K$64:K547)&gt;MAX(L$64:L546)),MAX(K$64:K547),""),"")</f>
        <v/>
      </c>
      <c r="M547" s="104" t="str">
        <f>IFERROR(IF(E547="","",IF(K547&lt;&gt;"",MAX(M$64:M546)+1,IF(AND($F546/INDEX($F$64:$F547,MATCH(MAX(M$64:M546),M$64:M546,0)-1)&gt;(1+$O$2),MAX(K$64:K547)&gt;MAX(L$64:L546)),MAX(M$64:M546)+1,""))),"")</f>
        <v/>
      </c>
      <c r="N547" s="91">
        <f t="shared" si="75"/>
        <v>0</v>
      </c>
      <c r="O547" s="91" t="str">
        <f>IFERROR(IF(AND(N546=$H$2*1,MAX(O$64:O546)=MAX(P$64:P546)),MAX(O$64:O546)+1,""),"")</f>
        <v/>
      </c>
      <c r="P547" s="91" t="str">
        <f>IFERROR(IF(MOD(MAX(Q$64:Q547),10*MAX(O$64:O547))&lt;=2,IF(AND(F546/INDEX($F$64:$F547,MATCH(MAX(O$64:O547),O$64:O547,0)-1)&lt;(1-$P$2),MAX(O$64:O547)&gt;MAX(P$64:P546)),MAX(O$64:O547),""),IF(AND($F546/INDEX($F$64:$F547,MATCH(MAX(Q$64:Q547),Q$64:Q547,0)-1)&lt;(1-$P$2),MAX(O$64:O547)&gt;MAX(P$64:P546)),MAX(O$64:O547),"")),"")</f>
        <v/>
      </c>
      <c r="Q547" s="91" t="str">
        <f>IFERROR(IF(E547="","",IF(O547&lt;&gt;"",MAX(O$64:O547)*10+1,IF(AND($F546/INDEX($F$64:$F547,MATCH(MAX(Q$64:Q546),Q$64:Q546,0)-1)&gt;(1+$O$2),MAX(O$64:O547)&gt;MAX(P$64:P546)),MAX(Q$64:Q546)+1,""))),"")</f>
        <v/>
      </c>
    </row>
    <row r="548" spans="1:17" x14ac:dyDescent="0.2">
      <c r="A548" s="13">
        <f>HLOOKUP($E$2,历史数据!$V$3:$AE$5000,ROW(A546),)</f>
        <v>39850</v>
      </c>
      <c r="B548" s="41">
        <v>37267</v>
      </c>
      <c r="C548" s="100">
        <f>IFERROR(IF(A548&lt;&gt;0,MAX($C$4:C547)+1,""),"")</f>
        <v>541</v>
      </c>
      <c r="D548" s="100"/>
      <c r="E548" s="99">
        <f t="shared" si="76"/>
        <v>37272</v>
      </c>
      <c r="F548" s="101">
        <f>IFERROR(VLOOKUP(E548,历史数据!AH:AJ,3,),"")</f>
        <v>16.159665953362001</v>
      </c>
      <c r="G548" s="101">
        <f t="shared" si="72"/>
        <v>17.28150297821573</v>
      </c>
      <c r="H548" s="105">
        <f t="shared" si="73"/>
        <v>-7.5353218210394424E-4</v>
      </c>
      <c r="I548" s="101">
        <f>IFERROR(VLOOKUP(E548,历史数据!AH:AJ,2,),"")</f>
        <v>15.4820025424146</v>
      </c>
      <c r="J548" s="104">
        <f t="shared" si="74"/>
        <v>0</v>
      </c>
      <c r="K548" s="104" t="str">
        <f>IFERROR(IF(AND(J547=$H$2*1,MAX(K$64:K547)=MAX(L$64:L547)),MAX(K$64:K547)+1,""),"")</f>
        <v/>
      </c>
      <c r="L548" s="104" t="str">
        <f>IFERROR(IF(AND($F547/INDEX($F$64:$F548,MATCH(MAX(M$64:M548),M$64:M548,0)-1)&lt;(1-$P$2),MAX(K$64:K548)&gt;MAX(L$64:L547)),MAX(K$64:K548),""),"")</f>
        <v/>
      </c>
      <c r="M548" s="104" t="str">
        <f>IFERROR(IF(E548="","",IF(K548&lt;&gt;"",MAX(M$64:M547)+1,IF(AND($F547/INDEX($F$64:$F548,MATCH(MAX(M$64:M547),M$64:M547,0)-1)&gt;(1+$O$2),MAX(K$64:K548)&gt;MAX(L$64:L547)),MAX(M$64:M547)+1,""))),"")</f>
        <v/>
      </c>
      <c r="N548" s="91">
        <f t="shared" si="75"/>
        <v>0</v>
      </c>
      <c r="O548" s="91" t="str">
        <f>IFERROR(IF(AND(N547=$H$2*1,MAX(O$64:O547)=MAX(P$64:P547)),MAX(O$64:O547)+1,""),"")</f>
        <v/>
      </c>
      <c r="P548" s="91" t="str">
        <f>IFERROR(IF(MOD(MAX(Q$64:Q548),10*MAX(O$64:O548))&lt;=2,IF(AND(F547/INDEX($F$64:$F548,MATCH(MAX(O$64:O548),O$64:O548,0)-1)&lt;(1-$P$2),MAX(O$64:O548)&gt;MAX(P$64:P547)),MAX(O$64:O548),""),IF(AND($F547/INDEX($F$64:$F548,MATCH(MAX(Q$64:Q548),Q$64:Q548,0)-1)&lt;(1-$P$2),MAX(O$64:O548)&gt;MAX(P$64:P547)),MAX(O$64:O548),"")),"")</f>
        <v/>
      </c>
      <c r="Q548" s="91" t="str">
        <f>IFERROR(IF(E548="","",IF(O548&lt;&gt;"",MAX(O$64:O548)*10+1,IF(AND($F547/INDEX($F$64:$F548,MATCH(MAX(Q$64:Q547),Q$64:Q547,0)-1)&gt;(1+$O$2),MAX(O$64:O548)&gt;MAX(P$64:P547)),MAX(Q$64:Q547)+1,""))),"")</f>
        <v/>
      </c>
    </row>
    <row r="549" spans="1:17" x14ac:dyDescent="0.2">
      <c r="A549" s="13">
        <f>HLOOKUP($E$2,历史数据!$V$3:$AE$5000,ROW(A547),)</f>
        <v>110334</v>
      </c>
      <c r="B549" s="41">
        <v>37270</v>
      </c>
      <c r="C549" s="100">
        <f>IFERROR(IF(A549&lt;&gt;0,MAX($C$4:C548)+1,""),"")</f>
        <v>542</v>
      </c>
      <c r="D549" s="100"/>
      <c r="E549" s="99">
        <f t="shared" si="76"/>
        <v>37273</v>
      </c>
      <c r="F549" s="101">
        <f>IFERROR(VLOOKUP(E549,历史数据!AH:AJ,3,),"")</f>
        <v>16.159665953362001</v>
      </c>
      <c r="G549" s="101">
        <f t="shared" si="72"/>
        <v>17.277593381614114</v>
      </c>
      <c r="H549" s="105">
        <f t="shared" si="73"/>
        <v>-2.2623012631162176E-4</v>
      </c>
      <c r="I549" s="101">
        <f>IFERROR(VLOOKUP(E549,历史数据!AH:AJ,2,),"")</f>
        <v>15.6383864064794</v>
      </c>
      <c r="J549" s="104">
        <f t="shared" si="74"/>
        <v>0</v>
      </c>
      <c r="K549" s="104" t="str">
        <f>IFERROR(IF(AND(J548=$H$2*1,MAX(K$64:K548)=MAX(L$64:L548)),MAX(K$64:K548)+1,""),"")</f>
        <v/>
      </c>
      <c r="L549" s="104" t="str">
        <f>IFERROR(IF(AND($F548/INDEX($F$64:$F549,MATCH(MAX(M$64:M549),M$64:M549,0)-1)&lt;(1-$P$2),MAX(K$64:K549)&gt;MAX(L$64:L548)),MAX(K$64:K549),""),"")</f>
        <v/>
      </c>
      <c r="M549" s="104" t="str">
        <f>IFERROR(IF(E549="","",IF(K549&lt;&gt;"",MAX(M$64:M548)+1,IF(AND($F548/INDEX($F$64:$F549,MATCH(MAX(M$64:M548),M$64:M548,0)-1)&gt;(1+$O$2),MAX(K$64:K549)&gt;MAX(L$64:L548)),MAX(M$64:M548)+1,""))),"")</f>
        <v/>
      </c>
      <c r="N549" s="91">
        <f t="shared" si="75"/>
        <v>0</v>
      </c>
      <c r="O549" s="91" t="str">
        <f>IFERROR(IF(AND(N548=$H$2*1,MAX(O$64:O548)=MAX(P$64:P548)),MAX(O$64:O548)+1,""),"")</f>
        <v/>
      </c>
      <c r="P549" s="91" t="str">
        <f>IFERROR(IF(MOD(MAX(Q$64:Q549),10*MAX(O$64:O549))&lt;=2,IF(AND(F548/INDEX($F$64:$F549,MATCH(MAX(O$64:O549),O$64:O549,0)-1)&lt;(1-$P$2),MAX(O$64:O549)&gt;MAX(P$64:P548)),MAX(O$64:O549),""),IF(AND($F548/INDEX($F$64:$F549,MATCH(MAX(Q$64:Q549),Q$64:Q549,0)-1)&lt;(1-$P$2),MAX(O$64:O549)&gt;MAX(P$64:P548)),MAX(O$64:O549),"")),"")</f>
        <v/>
      </c>
      <c r="Q549" s="91" t="str">
        <f>IFERROR(IF(E549="","",IF(O549&lt;&gt;"",MAX(O$64:O549)*10+1,IF(AND($F548/INDEX($F$64:$F549,MATCH(MAX(Q$64:Q548),Q$64:Q548,0)-1)&gt;(1+$O$2),MAX(O$64:O549)&gt;MAX(P$64:P548)),MAX(Q$64:Q548)+1,""))),"")</f>
        <v/>
      </c>
    </row>
    <row r="550" spans="1:17" x14ac:dyDescent="0.2">
      <c r="A550" s="13">
        <f>HLOOKUP($E$2,历史数据!$V$3:$AE$5000,ROW(A548),)</f>
        <v>183805</v>
      </c>
      <c r="B550" s="41">
        <v>37271</v>
      </c>
      <c r="C550" s="100">
        <f>IFERROR(IF(A550&lt;&gt;0,MAX($C$4:C549)+1,""),"")</f>
        <v>543</v>
      </c>
      <c r="D550" s="100"/>
      <c r="E550" s="99">
        <f t="shared" si="76"/>
        <v>37274</v>
      </c>
      <c r="F550" s="101">
        <f>IFERROR(VLOOKUP(E550,历史数据!AH:AJ,3,),"")</f>
        <v>16.928553285013901</v>
      </c>
      <c r="G550" s="101">
        <f t="shared" si="72"/>
        <v>17.303440159147048</v>
      </c>
      <c r="H550" s="105">
        <f t="shared" si="73"/>
        <v>1.4959709354218642E-3</v>
      </c>
      <c r="I550" s="101">
        <f>IFERROR(VLOOKUP(E550,历史数据!AH:AJ,2,),"")</f>
        <v>16.2248258967224</v>
      </c>
      <c r="J550" s="104">
        <f t="shared" si="74"/>
        <v>0</v>
      </c>
      <c r="K550" s="104" t="str">
        <f>IFERROR(IF(AND(J549=$H$2*1,MAX(K$64:K549)=MAX(L$64:L549)),MAX(K$64:K549)+1,""),"")</f>
        <v/>
      </c>
      <c r="L550" s="104" t="str">
        <f>IFERROR(IF(AND($F549/INDEX($F$64:$F550,MATCH(MAX(M$64:M550),M$64:M550,0)-1)&lt;(1-$P$2),MAX(K$64:K550)&gt;MAX(L$64:L549)),MAX(K$64:K550),""),"")</f>
        <v/>
      </c>
      <c r="M550" s="104" t="str">
        <f>IFERROR(IF(E550="","",IF(K550&lt;&gt;"",MAX(M$64:M549)+1,IF(AND($F549/INDEX($F$64:$F550,MATCH(MAX(M$64:M549),M$64:M549,0)-1)&gt;(1+$O$2),MAX(K$64:K550)&gt;MAX(L$64:L549)),MAX(M$64:M549)+1,""))),"")</f>
        <v/>
      </c>
      <c r="N550" s="91">
        <f t="shared" si="75"/>
        <v>0</v>
      </c>
      <c r="O550" s="91" t="str">
        <f>IFERROR(IF(AND(N549=$H$2*1,MAX(O$64:O549)=MAX(P$64:P549)),MAX(O$64:O549)+1,""),"")</f>
        <v/>
      </c>
      <c r="P550" s="91" t="str">
        <f>IFERROR(IF(MOD(MAX(Q$64:Q550),10*MAX(O$64:O550))&lt;=2,IF(AND(F549/INDEX($F$64:$F550,MATCH(MAX(O$64:O550),O$64:O550,0)-1)&lt;(1-$P$2),MAX(O$64:O550)&gt;MAX(P$64:P549)),MAX(O$64:O550),""),IF(AND($F549/INDEX($F$64:$F550,MATCH(MAX(Q$64:Q550),Q$64:Q550,0)-1)&lt;(1-$P$2),MAX(O$64:O550)&gt;MAX(P$64:P549)),MAX(O$64:O550),"")),"")</f>
        <v/>
      </c>
      <c r="Q550" s="91" t="str">
        <f>IFERROR(IF(E550="","",IF(O550&lt;&gt;"",MAX(O$64:O550)*10+1,IF(AND($F549/INDEX($F$64:$F550,MATCH(MAX(Q$64:Q549),Q$64:Q549,0)-1)&gt;(1+$O$2),MAX(O$64:O550)&gt;MAX(P$64:P549)),MAX(Q$64:Q549)+1,""))),"")</f>
        <v/>
      </c>
    </row>
    <row r="551" spans="1:17" x14ac:dyDescent="0.2">
      <c r="A551" s="13">
        <f>HLOOKUP($E$2,历史数据!$V$3:$AE$5000,ROW(A549),)</f>
        <v>191229</v>
      </c>
      <c r="B551" s="41">
        <v>37272</v>
      </c>
      <c r="C551" s="100">
        <f>IFERROR(IF(A551&lt;&gt;0,MAX($C$4:C550)+1,""),"")</f>
        <v>544</v>
      </c>
      <c r="D551" s="100"/>
      <c r="E551" s="99">
        <f t="shared" si="76"/>
        <v>37277</v>
      </c>
      <c r="F551" s="101">
        <f>IFERROR(VLOOKUP(E551,历史数据!AH:AJ,3,),"")</f>
        <v>17.006745217046301</v>
      </c>
      <c r="G551" s="101">
        <f t="shared" si="72"/>
        <v>17.304960557825453</v>
      </c>
      <c r="H551" s="105">
        <f t="shared" si="73"/>
        <v>8.7866844073802852E-5</v>
      </c>
      <c r="I551" s="101">
        <f>IFERROR(VLOOKUP(E551,历史数据!AH:AJ,2,),"")</f>
        <v>16.928553285013901</v>
      </c>
      <c r="J551" s="104">
        <f t="shared" si="74"/>
        <v>0</v>
      </c>
      <c r="K551" s="104" t="str">
        <f>IFERROR(IF(AND(J550=$H$2*1,MAX(K$64:K550)=MAX(L$64:L550)),MAX(K$64:K550)+1,""),"")</f>
        <v/>
      </c>
      <c r="L551" s="104" t="str">
        <f>IFERROR(IF(AND($F550/INDEX($F$64:$F551,MATCH(MAX(M$64:M551),M$64:M551,0)-1)&lt;(1-$P$2),MAX(K$64:K551)&gt;MAX(L$64:L550)),MAX(K$64:K551),""),"")</f>
        <v/>
      </c>
      <c r="M551" s="104" t="str">
        <f>IFERROR(IF(E551="","",IF(K551&lt;&gt;"",MAX(M$64:M550)+1,IF(AND($F550/INDEX($F$64:$F551,MATCH(MAX(M$64:M550),M$64:M550,0)-1)&gt;(1+$O$2),MAX(K$64:K551)&gt;MAX(L$64:L550)),MAX(M$64:M550)+1,""))),"")</f>
        <v/>
      </c>
      <c r="N551" s="91">
        <f t="shared" si="75"/>
        <v>0</v>
      </c>
      <c r="O551" s="91" t="str">
        <f>IFERROR(IF(AND(N550=$H$2*1,MAX(O$64:O550)=MAX(P$64:P550)),MAX(O$64:O550)+1,""),"")</f>
        <v/>
      </c>
      <c r="P551" s="91" t="str">
        <f>IFERROR(IF(MOD(MAX(Q$64:Q551),10*MAX(O$64:O551))&lt;=2,IF(AND(F550/INDEX($F$64:$F551,MATCH(MAX(O$64:O551),O$64:O551,0)-1)&lt;(1-$P$2),MAX(O$64:O551)&gt;MAX(P$64:P550)),MAX(O$64:O551),""),IF(AND($F550/INDEX($F$64:$F551,MATCH(MAX(Q$64:Q551),Q$64:Q551,0)-1)&lt;(1-$P$2),MAX(O$64:O551)&gt;MAX(P$64:P550)),MAX(O$64:O551),"")),"")</f>
        <v/>
      </c>
      <c r="Q551" s="91" t="str">
        <f>IFERROR(IF(E551="","",IF(O551&lt;&gt;"",MAX(O$64:O551)*10+1,IF(AND($F550/INDEX($F$64:$F551,MATCH(MAX(Q$64:Q550),Q$64:Q550,0)-1)&gt;(1+$O$2),MAX(O$64:O551)&gt;MAX(P$64:P550)),MAX(Q$64:Q550)+1,""))),"")</f>
        <v/>
      </c>
    </row>
    <row r="552" spans="1:17" x14ac:dyDescent="0.2">
      <c r="A552" s="13">
        <f>HLOOKUP($E$2,历史数据!$V$3:$AE$5000,ROW(A550),)</f>
        <v>472298</v>
      </c>
      <c r="B552" s="41">
        <v>37273</v>
      </c>
      <c r="C552" s="100">
        <f>IFERROR(IF(A552&lt;&gt;0,MAX($C$4:C551)+1,""),"")</f>
        <v>545</v>
      </c>
      <c r="D552" s="100"/>
      <c r="E552" s="99">
        <f t="shared" si="76"/>
        <v>37278</v>
      </c>
      <c r="F552" s="101">
        <f>IFERROR(VLOOKUP(E552,历史数据!AH:AJ,3,),"")</f>
        <v>16.928553285013901</v>
      </c>
      <c r="G552" s="101">
        <f t="shared" si="72"/>
        <v>17.28628137406216</v>
      </c>
      <c r="H552" s="105">
        <f t="shared" si="73"/>
        <v>-1.0794120969461751E-3</v>
      </c>
      <c r="I552" s="101">
        <f>IFERROR(VLOOKUP(E552,历史数据!AH:AJ,2,),"")</f>
        <v>16.9806812397022</v>
      </c>
      <c r="J552" s="104">
        <f t="shared" si="74"/>
        <v>0</v>
      </c>
      <c r="K552" s="104" t="str">
        <f>IFERROR(IF(AND(J551=$H$2*1,MAX(K$64:K551)=MAX(L$64:L551)),MAX(K$64:K551)+1,""),"")</f>
        <v/>
      </c>
      <c r="L552" s="104" t="str">
        <f>IFERROR(IF(AND($F551/INDEX($F$64:$F552,MATCH(MAX(M$64:M552),M$64:M552,0)-1)&lt;(1-$P$2),MAX(K$64:K552)&gt;MAX(L$64:L551)),MAX(K$64:K552),""),"")</f>
        <v/>
      </c>
      <c r="M552" s="104" t="str">
        <f>IFERROR(IF(E552="","",IF(K552&lt;&gt;"",MAX(M$64:M551)+1,IF(AND($F551/INDEX($F$64:$F552,MATCH(MAX(M$64:M551),M$64:M551,0)-1)&gt;(1+$O$2),MAX(K$64:K552)&gt;MAX(L$64:L551)),MAX(M$64:M551)+1,""))),"")</f>
        <v/>
      </c>
      <c r="N552" s="91">
        <f t="shared" si="75"/>
        <v>0</v>
      </c>
      <c r="O552" s="91" t="str">
        <f>IFERROR(IF(AND(N551=$H$2*1,MAX(O$64:O551)=MAX(P$64:P551)),MAX(O$64:O551)+1,""),"")</f>
        <v/>
      </c>
      <c r="P552" s="91" t="str">
        <f>IFERROR(IF(MOD(MAX(Q$64:Q552),10*MAX(O$64:O552))&lt;=2,IF(AND(F551/INDEX($F$64:$F552,MATCH(MAX(O$64:O552),O$64:O552,0)-1)&lt;(1-$P$2),MAX(O$64:O552)&gt;MAX(P$64:P551)),MAX(O$64:O552),""),IF(AND($F551/INDEX($F$64:$F552,MATCH(MAX(Q$64:Q552),Q$64:Q552,0)-1)&lt;(1-$P$2),MAX(O$64:O552)&gt;MAX(P$64:P551)),MAX(O$64:O552),"")),"")</f>
        <v/>
      </c>
      <c r="Q552" s="91" t="str">
        <f>IFERROR(IF(E552="","",IF(O552&lt;&gt;"",MAX(O$64:O552)*10+1,IF(AND($F551/INDEX($F$64:$F552,MATCH(MAX(Q$64:Q551),Q$64:Q551,0)-1)&gt;(1+$O$2),MAX(O$64:O552)&gt;MAX(P$64:P551)),MAX(Q$64:Q551)+1,""))),"")</f>
        <v/>
      </c>
    </row>
    <row r="553" spans="1:17" x14ac:dyDescent="0.2">
      <c r="A553" s="13">
        <f>HLOOKUP($E$2,历史数据!$V$3:$AE$5000,ROW(A551),)</f>
        <v>739457</v>
      </c>
      <c r="B553" s="41">
        <v>37274</v>
      </c>
      <c r="C553" s="100">
        <f>IFERROR(IF(A553&lt;&gt;0,MAX($C$4:C552)+1,""),"")</f>
        <v>546</v>
      </c>
      <c r="D553" s="100"/>
      <c r="E553" s="99">
        <f t="shared" si="76"/>
        <v>37279</v>
      </c>
      <c r="F553" s="101">
        <f>IFERROR(VLOOKUP(E553,历史数据!AH:AJ,3,),"")</f>
        <v>17.8277605033865</v>
      </c>
      <c r="G553" s="101">
        <f t="shared" si="72"/>
        <v>17.289104971607774</v>
      </c>
      <c r="H553" s="105">
        <f t="shared" si="73"/>
        <v>1.6334325957756413E-4</v>
      </c>
      <c r="I553" s="101">
        <f>IFERROR(VLOOKUP(E553,历史数据!AH:AJ,2,),"")</f>
        <v>16.785201409621202</v>
      </c>
      <c r="J553" s="104">
        <f t="shared" si="74"/>
        <v>1</v>
      </c>
      <c r="K553" s="104" t="str">
        <f>IFERROR(IF(AND(J552=$H$2*1,MAX(K$64:K552)=MAX(L$64:L552)),MAX(K$64:K552)+1,""),"")</f>
        <v/>
      </c>
      <c r="L553" s="104" t="str">
        <f>IFERROR(IF(AND($F552/INDEX($F$64:$F553,MATCH(MAX(M$64:M553),M$64:M553,0)-1)&lt;(1-$P$2),MAX(K$64:K553)&gt;MAX(L$64:L552)),MAX(K$64:K553),""),"")</f>
        <v/>
      </c>
      <c r="M553" s="104" t="str">
        <f>IFERROR(IF(E553="","",IF(K553&lt;&gt;"",MAX(M$64:M552)+1,IF(AND($F552/INDEX($F$64:$F553,MATCH(MAX(M$64:M552),M$64:M552,0)-1)&gt;(1+$O$2),MAX(K$64:K553)&gt;MAX(L$64:L552)),MAX(M$64:M552)+1,""))),"")</f>
        <v/>
      </c>
      <c r="N553" s="91">
        <f t="shared" si="75"/>
        <v>1</v>
      </c>
      <c r="O553" s="91" t="str">
        <f>IFERROR(IF(AND(N552=$H$2*1,MAX(O$64:O552)=MAX(P$64:P552)),MAX(O$64:O552)+1,""),"")</f>
        <v/>
      </c>
      <c r="P553" s="91" t="str">
        <f>IFERROR(IF(MOD(MAX(Q$64:Q553),10*MAX(O$64:O553))&lt;=2,IF(AND(F552/INDEX($F$64:$F553,MATCH(MAX(O$64:O553),O$64:O553,0)-1)&lt;(1-$P$2),MAX(O$64:O553)&gt;MAX(P$64:P552)),MAX(O$64:O553),""),IF(AND($F552/INDEX($F$64:$F553,MATCH(MAX(Q$64:Q553),Q$64:Q553,0)-1)&lt;(1-$P$2),MAX(O$64:O553)&gt;MAX(P$64:P552)),MAX(O$64:O553),"")),"")</f>
        <v/>
      </c>
      <c r="Q553" s="91" t="str">
        <f>IFERROR(IF(E553="","",IF(O553&lt;&gt;"",MAX(O$64:O553)*10+1,IF(AND($F552/INDEX($F$64:$F553,MATCH(MAX(Q$64:Q552),Q$64:Q552,0)-1)&gt;(1+$O$2),MAX(O$64:O553)&gt;MAX(P$64:P552)),MAX(Q$64:Q552)+1,""))),"")</f>
        <v/>
      </c>
    </row>
    <row r="554" spans="1:17" x14ac:dyDescent="0.2">
      <c r="A554" s="13">
        <f>HLOOKUP($E$2,历史数据!$V$3:$AE$5000,ROW(A552),)</f>
        <v>510244</v>
      </c>
      <c r="B554" s="41">
        <v>37277</v>
      </c>
      <c r="C554" s="100">
        <f>IFERROR(IF(A554&lt;&gt;0,MAX($C$4:C553)+1,""),"")</f>
        <v>547</v>
      </c>
      <c r="D554" s="100"/>
      <c r="E554" s="99">
        <f t="shared" si="76"/>
        <v>37280</v>
      </c>
      <c r="F554" s="101">
        <f>IFERROR(VLOOKUP(E554,历史数据!AH:AJ,3,),"")</f>
        <v>17.475896809240702</v>
      </c>
      <c r="G554" s="101">
        <f t="shared" si="72"/>
        <v>17.289322171418974</v>
      </c>
      <c r="H554" s="105">
        <f t="shared" si="73"/>
        <v>1.2562814070360417E-5</v>
      </c>
      <c r="I554" s="101">
        <f>IFERROR(VLOOKUP(E554,历史数据!AH:AJ,2,),"")</f>
        <v>17.462864820568701</v>
      </c>
      <c r="J554" s="104">
        <f t="shared" si="74"/>
        <v>2</v>
      </c>
      <c r="K554" s="104" t="str">
        <f>IFERROR(IF(AND(J553=$H$2*1,MAX(K$64:K553)=MAX(L$64:L553)),MAX(K$64:K553)+1,""),"")</f>
        <v/>
      </c>
      <c r="L554" s="104" t="str">
        <f>IFERROR(IF(AND($F553/INDEX($F$64:$F554,MATCH(MAX(M$64:M554),M$64:M554,0)-1)&lt;(1-$P$2),MAX(K$64:K554)&gt;MAX(L$64:L553)),MAX(K$64:K554),""),"")</f>
        <v/>
      </c>
      <c r="M554" s="104" t="str">
        <f>IFERROR(IF(E554="","",IF(K554&lt;&gt;"",MAX(M$64:M553)+1,IF(AND($F553/INDEX($F$64:$F554,MATCH(MAX(M$64:M553),M$64:M553,0)-1)&gt;(1+$O$2),MAX(K$64:K554)&gt;MAX(L$64:L553)),MAX(M$64:M553)+1,""))),"")</f>
        <v/>
      </c>
      <c r="N554" s="91">
        <f t="shared" si="75"/>
        <v>2</v>
      </c>
      <c r="O554" s="91" t="str">
        <f>IFERROR(IF(AND(N553=$H$2*1,MAX(O$64:O553)=MAX(P$64:P553)),MAX(O$64:O553)+1,""),"")</f>
        <v/>
      </c>
      <c r="P554" s="91" t="str">
        <f>IFERROR(IF(MOD(MAX(Q$64:Q554),10*MAX(O$64:O554))&lt;=2,IF(AND(F553/INDEX($F$64:$F554,MATCH(MAX(O$64:O554),O$64:O554,0)-1)&lt;(1-$P$2),MAX(O$64:O554)&gt;MAX(P$64:P553)),MAX(O$64:O554),""),IF(AND($F553/INDEX($F$64:$F554,MATCH(MAX(Q$64:Q554),Q$64:Q554,0)-1)&lt;(1-$P$2),MAX(O$64:O554)&gt;MAX(P$64:P553)),MAX(O$64:O554),"")),"")</f>
        <v/>
      </c>
      <c r="Q554" s="91" t="str">
        <f>IFERROR(IF(E554="","",IF(O554&lt;&gt;"",MAX(O$64:O554)*10+1,IF(AND($F553/INDEX($F$64:$F554,MATCH(MAX(Q$64:Q553),Q$64:Q553,0)-1)&gt;(1+$O$2),MAX(O$64:O554)&gt;MAX(P$64:P553)),MAX(Q$64:Q553)+1,""))),"")</f>
        <v/>
      </c>
    </row>
    <row r="555" spans="1:17" x14ac:dyDescent="0.2">
      <c r="A555" s="13">
        <f>HLOOKUP($E$2,历史数据!$V$3:$AE$5000,ROW(A553),)</f>
        <v>345573</v>
      </c>
      <c r="B555" s="41">
        <v>37278</v>
      </c>
      <c r="C555" s="100">
        <f>IFERROR(IF(A555&lt;&gt;0,MAX($C$4:C554)+1,""),"")</f>
        <v>548</v>
      </c>
      <c r="D555" s="100"/>
      <c r="E555" s="99">
        <f t="shared" si="76"/>
        <v>37281</v>
      </c>
      <c r="F555" s="101">
        <f>IFERROR(VLOOKUP(E555,历史数据!AH:AJ,3,),"")</f>
        <v>17.019777205718398</v>
      </c>
      <c r="G555" s="101">
        <f t="shared" si="72"/>
        <v>17.276072982935705</v>
      </c>
      <c r="H555" s="105">
        <f t="shared" si="73"/>
        <v>-7.6632203113036201E-4</v>
      </c>
      <c r="I555" s="101">
        <f>IFERROR(VLOOKUP(E555,历史数据!AH:AJ,2,),"")</f>
        <v>17.2022250471273</v>
      </c>
      <c r="J555" s="104">
        <f t="shared" si="74"/>
        <v>0</v>
      </c>
      <c r="K555" s="104" t="str">
        <f>IFERROR(IF(AND(J554=$H$2*1,MAX(K$64:K554)=MAX(L$64:L554)),MAX(K$64:K554)+1,""),"")</f>
        <v/>
      </c>
      <c r="L555" s="104" t="str">
        <f>IFERROR(IF(AND($F554/INDEX($F$64:$F555,MATCH(MAX(M$64:M555),M$64:M555,0)-1)&lt;(1-$P$2),MAX(K$64:K555)&gt;MAX(L$64:L554)),MAX(K$64:K555),""),"")</f>
        <v/>
      </c>
      <c r="M555" s="104" t="str">
        <f>IFERROR(IF(E555="","",IF(K555&lt;&gt;"",MAX(M$64:M554)+1,IF(AND($F554/INDEX($F$64:$F555,MATCH(MAX(M$64:M554),M$64:M554,0)-1)&gt;(1+$O$2),MAX(K$64:K555)&gt;MAX(L$64:L554)),MAX(M$64:M554)+1,""))),"")</f>
        <v/>
      </c>
      <c r="N555" s="91">
        <f t="shared" si="75"/>
        <v>0</v>
      </c>
      <c r="O555" s="91" t="str">
        <f>IFERROR(IF(AND(N554=$H$2*1,MAX(O$64:O554)=MAX(P$64:P554)),MAX(O$64:O554)+1,""),"")</f>
        <v/>
      </c>
      <c r="P555" s="91" t="str">
        <f>IFERROR(IF(MOD(MAX(Q$64:Q555),10*MAX(O$64:O555))&lt;=2,IF(AND(F554/INDEX($F$64:$F555,MATCH(MAX(O$64:O555),O$64:O555,0)-1)&lt;(1-$P$2),MAX(O$64:O555)&gt;MAX(P$64:P554)),MAX(O$64:O555),""),IF(AND($F554/INDEX($F$64:$F555,MATCH(MAX(Q$64:Q555),Q$64:Q555,0)-1)&lt;(1-$P$2),MAX(O$64:O555)&gt;MAX(P$64:P554)),MAX(O$64:O555),"")),"")</f>
        <v/>
      </c>
      <c r="Q555" s="91" t="str">
        <f>IFERROR(IF(E555="","",IF(O555&lt;&gt;"",MAX(O$64:O555)*10+1,IF(AND($F554/INDEX($F$64:$F555,MATCH(MAX(Q$64:Q554),Q$64:Q554,0)-1)&gt;(1+$O$2),MAX(O$64:O555)&gt;MAX(P$64:P554)),MAX(Q$64:Q554)+1,""))),"")</f>
        <v/>
      </c>
    </row>
    <row r="556" spans="1:17" x14ac:dyDescent="0.2">
      <c r="A556" s="13">
        <f>HLOOKUP($E$2,历史数据!$V$3:$AE$5000,ROW(A554),)</f>
        <v>466411</v>
      </c>
      <c r="B556" s="41">
        <v>37279</v>
      </c>
      <c r="C556" s="100">
        <f>IFERROR(IF(A556&lt;&gt;0,MAX($C$4:C555)+1,""),"")</f>
        <v>549</v>
      </c>
      <c r="D556" s="100"/>
      <c r="E556" s="99">
        <f t="shared" si="76"/>
        <v>37284</v>
      </c>
      <c r="F556" s="101">
        <f>IFERROR(VLOOKUP(E556,历史数据!AH:AJ,3,),"")</f>
        <v>17.345576922520099</v>
      </c>
      <c r="G556" s="101">
        <f t="shared" si="72"/>
        <v>17.271946186522879</v>
      </c>
      <c r="H556" s="105">
        <f t="shared" si="73"/>
        <v>-2.388735227562E-4</v>
      </c>
      <c r="I556" s="101">
        <f>IFERROR(VLOOKUP(E556,历史数据!AH:AJ,2,),"")</f>
        <v>17.019777205718398</v>
      </c>
      <c r="J556" s="104">
        <f t="shared" si="74"/>
        <v>0</v>
      </c>
      <c r="K556" s="104" t="str">
        <f>IFERROR(IF(AND(J555=$H$2*1,MAX(K$64:K555)=MAX(L$64:L555)),MAX(K$64:K555)+1,""),"")</f>
        <v/>
      </c>
      <c r="L556" s="104" t="str">
        <f>IFERROR(IF(AND($F555/INDEX($F$64:$F556,MATCH(MAX(M$64:M556),M$64:M556,0)-1)&lt;(1-$P$2),MAX(K$64:K556)&gt;MAX(L$64:L555)),MAX(K$64:K556),""),"")</f>
        <v/>
      </c>
      <c r="M556" s="104" t="str">
        <f>IFERROR(IF(E556="","",IF(K556&lt;&gt;"",MAX(M$64:M555)+1,IF(AND($F555/INDEX($F$64:$F556,MATCH(MAX(M$64:M555),M$64:M555,0)-1)&gt;(1+$O$2),MAX(K$64:K556)&gt;MAX(L$64:L555)),MAX(M$64:M555)+1,""))),"")</f>
        <v/>
      </c>
      <c r="N556" s="91">
        <f t="shared" si="75"/>
        <v>0</v>
      </c>
      <c r="O556" s="91" t="str">
        <f>IFERROR(IF(AND(N555=$H$2*1,MAX(O$64:O555)=MAX(P$64:P555)),MAX(O$64:O555)+1,""),"")</f>
        <v/>
      </c>
      <c r="P556" s="91" t="str">
        <f>IFERROR(IF(MOD(MAX(Q$64:Q556),10*MAX(O$64:O556))&lt;=2,IF(AND(F555/INDEX($F$64:$F556,MATCH(MAX(O$64:O556),O$64:O556,0)-1)&lt;(1-$P$2),MAX(O$64:O556)&gt;MAX(P$64:P555)),MAX(O$64:O556),""),IF(AND($F555/INDEX($F$64:$F556,MATCH(MAX(Q$64:Q556),Q$64:Q556,0)-1)&lt;(1-$P$2),MAX(O$64:O556)&gt;MAX(P$64:P555)),MAX(O$64:O556),"")),"")</f>
        <v/>
      </c>
      <c r="Q556" s="91" t="str">
        <f>IFERROR(IF(E556="","",IF(O556&lt;&gt;"",MAX(O$64:O556)*10+1,IF(AND($F555/INDEX($F$64:$F556,MATCH(MAX(Q$64:Q555),Q$64:Q555,0)-1)&gt;(1+$O$2),MAX(O$64:O556)&gt;MAX(P$64:P555)),MAX(Q$64:Q555)+1,""))),"")</f>
        <v/>
      </c>
    </row>
    <row r="557" spans="1:17" x14ac:dyDescent="0.2">
      <c r="A557" s="13">
        <f>HLOOKUP($E$2,历史数据!$V$3:$AE$5000,ROW(A555),)</f>
        <v>431920</v>
      </c>
      <c r="B557" s="41">
        <v>37280</v>
      </c>
      <c r="C557" s="100">
        <f>IFERROR(IF(A557&lt;&gt;0,MAX($C$4:C556)+1,""),"")</f>
        <v>550</v>
      </c>
      <c r="D557" s="100"/>
      <c r="E557" s="99">
        <f t="shared" si="76"/>
        <v>37285</v>
      </c>
      <c r="F557" s="101">
        <f>IFERROR(VLOOKUP(E557,历史数据!AH:AJ,3,),"")</f>
        <v>17.9711123787792</v>
      </c>
      <c r="G557" s="101">
        <f t="shared" si="72"/>
        <v>17.27781058142531</v>
      </c>
      <c r="H557" s="105">
        <f t="shared" si="73"/>
        <v>3.395329535595959E-4</v>
      </c>
      <c r="I557" s="101">
        <f>IFERROR(VLOOKUP(E557,历史数据!AH:AJ,2,),"")</f>
        <v>17.3716408998642</v>
      </c>
      <c r="J557" s="104">
        <f t="shared" si="74"/>
        <v>1</v>
      </c>
      <c r="K557" s="104" t="str">
        <f>IFERROR(IF(AND(J556=$H$2*1,MAX(K$64:K556)=MAX(L$64:L556)),MAX(K$64:K556)+1,""),"")</f>
        <v/>
      </c>
      <c r="L557" s="104" t="str">
        <f>IFERROR(IF(AND($F556/INDEX($F$64:$F557,MATCH(MAX(M$64:M557),M$64:M557,0)-1)&lt;(1-$P$2),MAX(K$64:K557)&gt;MAX(L$64:L556)),MAX(K$64:K557),""),"")</f>
        <v/>
      </c>
      <c r="M557" s="104" t="str">
        <f>IFERROR(IF(E557="","",IF(K557&lt;&gt;"",MAX(M$64:M556)+1,IF(AND($F556/INDEX($F$64:$F557,MATCH(MAX(M$64:M556),M$64:M556,0)-1)&gt;(1+$O$2),MAX(K$64:K557)&gt;MAX(L$64:L556)),MAX(M$64:M556)+1,""))),"")</f>
        <v/>
      </c>
      <c r="N557" s="91">
        <f t="shared" si="75"/>
        <v>1</v>
      </c>
      <c r="O557" s="91" t="str">
        <f>IFERROR(IF(AND(N556=$H$2*1,MAX(O$64:O556)=MAX(P$64:P556)),MAX(O$64:O556)+1,""),"")</f>
        <v/>
      </c>
      <c r="P557" s="91" t="str">
        <f>IFERROR(IF(MOD(MAX(Q$64:Q557),10*MAX(O$64:O557))&lt;=2,IF(AND(F556/INDEX($F$64:$F557,MATCH(MAX(O$64:O557),O$64:O557,0)-1)&lt;(1-$P$2),MAX(O$64:O557)&gt;MAX(P$64:P556)),MAX(O$64:O557),""),IF(AND($F556/INDEX($F$64:$F557,MATCH(MAX(Q$64:Q557),Q$64:Q557,0)-1)&lt;(1-$P$2),MAX(O$64:O557)&gt;MAX(P$64:P556)),MAX(O$64:O557),"")),"")</f>
        <v/>
      </c>
      <c r="Q557" s="91" t="str">
        <f>IFERROR(IF(E557="","",IF(O557&lt;&gt;"",MAX(O$64:O557)*10+1,IF(AND($F556/INDEX($F$64:$F557,MATCH(MAX(Q$64:Q556),Q$64:Q556,0)-1)&gt;(1+$O$2),MAX(O$64:O557)&gt;MAX(P$64:P556)),MAX(Q$64:Q556)+1,""))),"")</f>
        <v/>
      </c>
    </row>
    <row r="558" spans="1:17" x14ac:dyDescent="0.2">
      <c r="A558" s="13">
        <f>HLOOKUP($E$2,历史数据!$V$3:$AE$5000,ROW(A556),)</f>
        <v>424489</v>
      </c>
      <c r="B558" s="41">
        <v>37281</v>
      </c>
      <c r="C558" s="100">
        <f>IFERROR(IF(A558&lt;&gt;0,MAX($C$4:C557)+1,""),"")</f>
        <v>551</v>
      </c>
      <c r="D558" s="100"/>
      <c r="E558" s="99">
        <f t="shared" si="76"/>
        <v>37286</v>
      </c>
      <c r="F558" s="101">
        <f>IFERROR(VLOOKUP(E558,历史数据!AH:AJ,3,),"")</f>
        <v>17.8929204467468</v>
      </c>
      <c r="G558" s="101">
        <f t="shared" si="72"/>
        <v>17.280416979159725</v>
      </c>
      <c r="H558" s="105">
        <f t="shared" si="73"/>
        <v>1.5085231558309431E-4</v>
      </c>
      <c r="I558" s="101">
        <f>IFERROR(VLOOKUP(E558,历史数据!AH:AJ,2,),"")</f>
        <v>17.9711123787792</v>
      </c>
      <c r="J558" s="104">
        <f t="shared" si="74"/>
        <v>2</v>
      </c>
      <c r="K558" s="104" t="str">
        <f>IFERROR(IF(AND(J557=$H$2*1,MAX(K$64:K557)=MAX(L$64:L557)),MAX(K$64:K557)+1,""),"")</f>
        <v/>
      </c>
      <c r="L558" s="104" t="str">
        <f>IFERROR(IF(AND($F557/INDEX($F$64:$F558,MATCH(MAX(M$64:M558),M$64:M558,0)-1)&lt;(1-$P$2),MAX(K$64:K558)&gt;MAX(L$64:L557)),MAX(K$64:K558),""),"")</f>
        <v/>
      </c>
      <c r="M558" s="104" t="str">
        <f>IFERROR(IF(E558="","",IF(K558&lt;&gt;"",MAX(M$64:M557)+1,IF(AND($F557/INDEX($F$64:$F558,MATCH(MAX(M$64:M557),M$64:M557,0)-1)&gt;(1+$O$2),MAX(K$64:K558)&gt;MAX(L$64:L557)),MAX(M$64:M557)+1,""))),"")</f>
        <v/>
      </c>
      <c r="N558" s="91">
        <f t="shared" si="75"/>
        <v>2</v>
      </c>
      <c r="O558" s="91" t="str">
        <f>IFERROR(IF(AND(N557=$H$2*1,MAX(O$64:O557)=MAX(P$64:P557)),MAX(O$64:O557)+1,""),"")</f>
        <v/>
      </c>
      <c r="P558" s="91" t="str">
        <f>IFERROR(IF(MOD(MAX(Q$64:Q558),10*MAX(O$64:O558))&lt;=2,IF(AND(F557/INDEX($F$64:$F558,MATCH(MAX(O$64:O558),O$64:O558,0)-1)&lt;(1-$P$2),MAX(O$64:O558)&gt;MAX(P$64:P557)),MAX(O$64:O558),""),IF(AND($F557/INDEX($F$64:$F558,MATCH(MAX(Q$64:Q558),Q$64:Q558,0)-1)&lt;(1-$P$2),MAX(O$64:O558)&gt;MAX(P$64:P557)),MAX(O$64:O558),"")),"")</f>
        <v/>
      </c>
      <c r="Q558" s="91" t="str">
        <f>IFERROR(IF(E558="","",IF(O558&lt;&gt;"",MAX(O$64:O558)*10+1,IF(AND($F557/INDEX($F$64:$F558,MATCH(MAX(Q$64:Q557),Q$64:Q557,0)-1)&gt;(1+$O$2),MAX(O$64:O558)&gt;MAX(P$64:P557)),MAX(Q$64:Q557)+1,""))),"")</f>
        <v/>
      </c>
    </row>
    <row r="559" spans="1:17" x14ac:dyDescent="0.2">
      <c r="A559" s="13">
        <f>HLOOKUP($E$2,历史数据!$V$3:$AE$5000,ROW(A557),)</f>
        <v>474834</v>
      </c>
      <c r="B559" s="41">
        <v>37284</v>
      </c>
      <c r="C559" s="100">
        <f>IFERROR(IF(A559&lt;&gt;0,MAX($C$4:C558)+1,""),"")</f>
        <v>552</v>
      </c>
      <c r="D559" s="100"/>
      <c r="E559" s="99">
        <f t="shared" si="76"/>
        <v>37287</v>
      </c>
      <c r="F559" s="101">
        <f>IFERROR(VLOOKUP(E559,历史数据!AH:AJ,3,),"")</f>
        <v>18.4532959596457</v>
      </c>
      <c r="G559" s="101">
        <f t="shared" si="72"/>
        <v>17.292797368398187</v>
      </c>
      <c r="H559" s="105">
        <f t="shared" si="73"/>
        <v>7.1644042232277272E-4</v>
      </c>
      <c r="I559" s="101">
        <f>IFERROR(VLOOKUP(E559,历史数据!AH:AJ,2,),"")</f>
        <v>17.853824480730601</v>
      </c>
      <c r="J559" s="104">
        <f t="shared" si="74"/>
        <v>3</v>
      </c>
      <c r="K559" s="104" t="str">
        <f>IFERROR(IF(AND(J558=$H$2*1,MAX(K$64:K558)=MAX(L$64:L558)),MAX(K$64:K558)+1,""),"")</f>
        <v/>
      </c>
      <c r="L559" s="104" t="str">
        <f>IFERROR(IF(AND($F558/INDEX($F$64:$F559,MATCH(MAX(M$64:M559),M$64:M559,0)-1)&lt;(1-$P$2),MAX(K$64:K559)&gt;MAX(L$64:L558)),MAX(K$64:K559),""),"")</f>
        <v/>
      </c>
      <c r="M559" s="104" t="str">
        <f>IFERROR(IF(E559="","",IF(K559&lt;&gt;"",MAX(M$64:M558)+1,IF(AND($F558/INDEX($F$64:$F559,MATCH(MAX(M$64:M558),M$64:M558,0)-1)&gt;(1+$O$2),MAX(K$64:K559)&gt;MAX(L$64:L558)),MAX(M$64:M558)+1,""))),"")</f>
        <v/>
      </c>
      <c r="N559" s="91">
        <f t="shared" si="75"/>
        <v>3</v>
      </c>
      <c r="O559" s="91" t="str">
        <f>IFERROR(IF(AND(N558=$H$2*1,MAX(O$64:O558)=MAX(P$64:P558)),MAX(O$64:O558)+1,""),"")</f>
        <v/>
      </c>
      <c r="P559" s="91" t="str">
        <f>IFERROR(IF(MOD(MAX(Q$64:Q559),10*MAX(O$64:O559))&lt;=2,IF(AND(F558/INDEX($F$64:$F559,MATCH(MAX(O$64:O559),O$64:O559,0)-1)&lt;(1-$P$2),MAX(O$64:O559)&gt;MAX(P$64:P558)),MAX(O$64:O559),""),IF(AND($F558/INDEX($F$64:$F559,MATCH(MAX(Q$64:Q559),Q$64:Q559,0)-1)&lt;(1-$P$2),MAX(O$64:O559)&gt;MAX(P$64:P558)),MAX(O$64:O559),"")),"")</f>
        <v/>
      </c>
      <c r="Q559" s="91" t="str">
        <f>IFERROR(IF(E559="","",IF(O559&lt;&gt;"",MAX(O$64:O559)*10+1,IF(AND($F558/INDEX($F$64:$F559,MATCH(MAX(Q$64:Q558),Q$64:Q558,0)-1)&gt;(1+$O$2),MAX(O$64:O559)&gt;MAX(P$64:P558)),MAX(Q$64:Q558)+1,""))),"")</f>
        <v/>
      </c>
    </row>
    <row r="560" spans="1:17" x14ac:dyDescent="0.2">
      <c r="A560" s="13">
        <f>HLOOKUP($E$2,历史数据!$V$3:$AE$5000,ROW(A558),)</f>
        <v>1059605</v>
      </c>
      <c r="B560" s="41">
        <v>37285</v>
      </c>
      <c r="C560" s="100">
        <f>IFERROR(IF(A560&lt;&gt;0,MAX($C$4:C559)+1,""),"")</f>
        <v>553</v>
      </c>
      <c r="D560" s="100"/>
      <c r="E560" s="99">
        <f t="shared" si="76"/>
        <v>37288</v>
      </c>
      <c r="F560" s="101">
        <f>IFERROR(VLOOKUP(E560,历史数据!AH:AJ,3,),"")</f>
        <v>18.192656186204399</v>
      </c>
      <c r="G560" s="101">
        <f t="shared" si="72"/>
        <v>17.302788559713441</v>
      </c>
      <c r="H560" s="105">
        <f t="shared" si="73"/>
        <v>5.7776605498838229E-4</v>
      </c>
      <c r="I560" s="101">
        <f>IFERROR(VLOOKUP(E560,历史数据!AH:AJ,2,),"")</f>
        <v>18.414199993629499</v>
      </c>
      <c r="J560" s="104">
        <f t="shared" si="74"/>
        <v>4</v>
      </c>
      <c r="K560" s="104" t="str">
        <f>IFERROR(IF(AND(J559=$H$2*1,MAX(K$64:K559)=MAX(L$64:L559)),MAX(K$64:K559)+1,""),"")</f>
        <v/>
      </c>
      <c r="L560" s="104" t="str">
        <f>IFERROR(IF(AND($F559/INDEX($F$64:$F560,MATCH(MAX(M$64:M560),M$64:M560,0)-1)&lt;(1-$P$2),MAX(K$64:K560)&gt;MAX(L$64:L559)),MAX(K$64:K560),""),"")</f>
        <v/>
      </c>
      <c r="M560" s="104" t="str">
        <f>IFERROR(IF(E560="","",IF(K560&lt;&gt;"",MAX(M$64:M559)+1,IF(AND($F559/INDEX($F$64:$F560,MATCH(MAX(M$64:M559),M$64:M559,0)-1)&gt;(1+$O$2),MAX(K$64:K560)&gt;MAX(L$64:L559)),MAX(M$64:M559)+1,""))),"")</f>
        <v/>
      </c>
      <c r="N560" s="91">
        <f t="shared" si="75"/>
        <v>4</v>
      </c>
      <c r="O560" s="91" t="str">
        <f>IFERROR(IF(AND(N559=$H$2*1,MAX(O$64:O559)=MAX(P$64:P559)),MAX(O$64:O559)+1,""),"")</f>
        <v/>
      </c>
      <c r="P560" s="91" t="str">
        <f>IFERROR(IF(MOD(MAX(Q$64:Q560),10*MAX(O$64:O560))&lt;=2,IF(AND(F559/INDEX($F$64:$F560,MATCH(MAX(O$64:O560),O$64:O560,0)-1)&lt;(1-$P$2),MAX(O$64:O560)&gt;MAX(P$64:P559)),MAX(O$64:O560),""),IF(AND($F559/INDEX($F$64:$F560,MATCH(MAX(Q$64:Q560),Q$64:Q560,0)-1)&lt;(1-$P$2),MAX(O$64:O560)&gt;MAX(P$64:P559)),MAX(O$64:O560),"")),"")</f>
        <v/>
      </c>
      <c r="Q560" s="91" t="str">
        <f>IFERROR(IF(E560="","",IF(O560&lt;&gt;"",MAX(O$64:O560)*10+1,IF(AND($F559/INDEX($F$64:$F560,MATCH(MAX(Q$64:Q559),Q$64:Q559,0)-1)&gt;(1+$O$2),MAX(O$64:O560)&gt;MAX(P$64:P559)),MAX(Q$64:Q559)+1,""))),"")</f>
        <v/>
      </c>
    </row>
    <row r="561" spans="1:17" x14ac:dyDescent="0.2">
      <c r="A561" s="13">
        <f>HLOOKUP($E$2,历史数据!$V$3:$AE$5000,ROW(A559),)</f>
        <v>671911</v>
      </c>
      <c r="B561" s="41">
        <v>37286</v>
      </c>
      <c r="C561" s="100">
        <f>IFERROR(IF(A561&lt;&gt;0,MAX($C$4:C560)+1,""),"")</f>
        <v>554</v>
      </c>
      <c r="D561" s="100"/>
      <c r="E561" s="99">
        <f t="shared" si="76"/>
        <v>37291</v>
      </c>
      <c r="F561" s="101">
        <f>IFERROR(VLOOKUP(E561,历史数据!AH:AJ,3,),"")</f>
        <v>18.244784140892602</v>
      </c>
      <c r="G561" s="101">
        <f t="shared" si="72"/>
        <v>17.313648550273498</v>
      </c>
      <c r="H561" s="105">
        <f t="shared" si="73"/>
        <v>6.2764395014003327E-4</v>
      </c>
      <c r="I561" s="101">
        <f>IFERROR(VLOOKUP(E561,历史数据!AH:AJ,2,),"")</f>
        <v>18.2187201635485</v>
      </c>
      <c r="J561" s="104">
        <f t="shared" si="74"/>
        <v>5</v>
      </c>
      <c r="K561" s="104" t="str">
        <f>IFERROR(IF(AND(J560=$H$2*1,MAX(K$64:K560)=MAX(L$64:L560)),MAX(K$64:K560)+1,""),"")</f>
        <v/>
      </c>
      <c r="L561" s="104" t="str">
        <f>IFERROR(IF(AND($F560/INDEX($F$64:$F561,MATCH(MAX(M$64:M561),M$64:M561,0)-1)&lt;(1-$P$2),MAX(K$64:K561)&gt;MAX(L$64:L560)),MAX(K$64:K561),""),"")</f>
        <v/>
      </c>
      <c r="M561" s="104" t="str">
        <f>IFERROR(IF(E561="","",IF(K561&lt;&gt;"",MAX(M$64:M560)+1,IF(AND($F560/INDEX($F$64:$F561,MATCH(MAX(M$64:M560),M$64:M560,0)-1)&gt;(1+$O$2),MAX(K$64:K561)&gt;MAX(L$64:L560)),MAX(M$64:M560)+1,""))),"")</f>
        <v/>
      </c>
      <c r="N561" s="91">
        <f t="shared" si="75"/>
        <v>5</v>
      </c>
      <c r="O561" s="91" t="str">
        <f>IFERROR(IF(AND(N560=$H$2*1,MAX(O$64:O560)=MAX(P$64:P560)),MAX(O$64:O560)+1,""),"")</f>
        <v/>
      </c>
      <c r="P561" s="91" t="str">
        <f>IFERROR(IF(MOD(MAX(Q$64:Q561),10*MAX(O$64:O561))&lt;=2,IF(AND(F560/INDEX($F$64:$F561,MATCH(MAX(O$64:O561),O$64:O561,0)-1)&lt;(1-$P$2),MAX(O$64:O561)&gt;MAX(P$64:P560)),MAX(O$64:O561),""),IF(AND($F560/INDEX($F$64:$F561,MATCH(MAX(Q$64:Q561),Q$64:Q561,0)-1)&lt;(1-$P$2),MAX(O$64:O561)&gt;MAX(P$64:P560)),MAX(O$64:O561),"")),"")</f>
        <v/>
      </c>
      <c r="Q561" s="91" t="str">
        <f>IFERROR(IF(E561="","",IF(O561&lt;&gt;"",MAX(O$64:O561)*10+1,IF(AND($F560/INDEX($F$64:$F561,MATCH(MAX(Q$64:Q560),Q$64:Q560,0)-1)&gt;(1+$O$2),MAX(O$64:O561)&gt;MAX(P$64:P560)),MAX(Q$64:Q560)+1,""))),"")</f>
        <v/>
      </c>
    </row>
    <row r="562" spans="1:17" x14ac:dyDescent="0.2">
      <c r="A562" s="13">
        <f>HLOOKUP($E$2,历史数据!$V$3:$AE$5000,ROW(A560),)</f>
        <v>1738375</v>
      </c>
      <c r="B562" s="41">
        <v>37287</v>
      </c>
      <c r="C562" s="100">
        <f>IFERROR(IF(A562&lt;&gt;0,MAX($C$4:C561)+1,""),"")</f>
        <v>555</v>
      </c>
      <c r="D562" s="100"/>
      <c r="E562" s="99">
        <f t="shared" si="76"/>
        <v>37292</v>
      </c>
      <c r="F562" s="101">
        <f>IFERROR(VLOOKUP(E562,历史数据!AH:AJ,3,),"")</f>
        <v>17.918984424091001</v>
      </c>
      <c r="G562" s="101">
        <f t="shared" si="72"/>
        <v>17.34079852667363</v>
      </c>
      <c r="H562" s="105">
        <f t="shared" si="73"/>
        <v>1.5681256507718011E-3</v>
      </c>
      <c r="I562" s="101">
        <f>IFERROR(VLOOKUP(E562,历史数据!AH:AJ,2,),"")</f>
        <v>18.244784140892602</v>
      </c>
      <c r="J562" s="104">
        <f t="shared" si="74"/>
        <v>6</v>
      </c>
      <c r="K562" s="104">
        <f>IFERROR(IF(AND(J561=$H$2*1,MAX(K$64:K561)=MAX(L$64:L561)),MAX(K$64:K561)+1,""),"")</f>
        <v>3</v>
      </c>
      <c r="L562" s="104" t="str">
        <f>IFERROR(IF(AND($F561/INDEX($F$64:$F562,MATCH(MAX(M$64:M562),M$64:M562,0)-1)&lt;(1-$P$2),MAX(K$64:K562)&gt;MAX(L$64:L561)),MAX(K$64:K562),""),"")</f>
        <v/>
      </c>
      <c r="M562" s="104">
        <f>IFERROR(IF(E562="","",IF(K562&lt;&gt;"",MAX(M$64:M561)+1,IF(AND($F561/INDEX($F$64:$F562,MATCH(MAX(M$64:M561),M$64:M561,0)-1)&gt;(1+$O$2),MAX(K$64:K562)&gt;MAX(L$64:L561)),MAX(M$64:M561)+1,""))),"")</f>
        <v>4</v>
      </c>
      <c r="N562" s="91">
        <f t="shared" si="75"/>
        <v>6</v>
      </c>
      <c r="O562" s="91" t="str">
        <f>IFERROR(IF(AND(N561=$H$2*1,MAX(O$64:O561)=MAX(P$64:P561)),MAX(O$64:O561)+1,""),"")</f>
        <v/>
      </c>
      <c r="P562" s="91" t="str">
        <f>IFERROR(IF(MOD(MAX(Q$64:Q562),10*MAX(O$64:O562))&lt;=2,IF(AND(F561/INDEX($F$64:$F562,MATCH(MAX(O$64:O562),O$64:O562,0)-1)&lt;(1-$P$2),MAX(O$64:O562)&gt;MAX(P$64:P561)),MAX(O$64:O562),""),IF(AND($F561/INDEX($F$64:$F562,MATCH(MAX(Q$64:Q562),Q$64:Q562,0)-1)&lt;(1-$P$2),MAX(O$64:O562)&gt;MAX(P$64:P561)),MAX(O$64:O562),"")),"")</f>
        <v/>
      </c>
      <c r="Q562" s="91" t="str">
        <f>IFERROR(IF(E562="","",IF(O562&lt;&gt;"",MAX(O$64:O562)*10+1,IF(AND($F561/INDEX($F$64:$F562,MATCH(MAX(Q$64:Q561),Q$64:Q561,0)-1)&gt;(1+$O$2),MAX(O$64:O562)&gt;MAX(P$64:P561)),MAX(Q$64:Q561)+1,""))),"")</f>
        <v/>
      </c>
    </row>
    <row r="563" spans="1:17" x14ac:dyDescent="0.2">
      <c r="A563" s="13">
        <f>HLOOKUP($E$2,历史数据!$V$3:$AE$5000,ROW(A561),)</f>
        <v>843008</v>
      </c>
      <c r="B563" s="41">
        <v>37288</v>
      </c>
      <c r="C563" s="100">
        <f>IFERROR(IF(A563&lt;&gt;0,MAX($C$4:C562)+1,""),"")</f>
        <v>556</v>
      </c>
      <c r="D563" s="100"/>
      <c r="E563" s="99">
        <f t="shared" si="76"/>
        <v>37293</v>
      </c>
      <c r="F563" s="101">
        <f>IFERROR(VLOOKUP(E563,历史数据!AH:AJ,3,),"")</f>
        <v>17.528024763929</v>
      </c>
      <c r="G563" s="101">
        <f t="shared" si="72"/>
        <v>17.361432508737735</v>
      </c>
      <c r="H563" s="105">
        <f t="shared" si="73"/>
        <v>1.1899095668728155E-3</v>
      </c>
      <c r="I563" s="101">
        <f>IFERROR(VLOOKUP(E563,历史数据!AH:AJ,2,),"")</f>
        <v>17.853824480730601</v>
      </c>
      <c r="J563" s="104">
        <f t="shared" si="74"/>
        <v>7</v>
      </c>
      <c r="K563" s="104" t="str">
        <f>IFERROR(IF(AND(J562=$H$2*1,MAX(K$64:K562)=MAX(L$64:L562)),MAX(K$64:K562)+1,""),"")</f>
        <v/>
      </c>
      <c r="L563" s="104" t="str">
        <f>IFERROR(IF(AND($F562/INDEX($F$64:$F563,MATCH(MAX(M$64:M563),M$64:M563,0)-1)&lt;(1-$P$2),MAX(K$64:K563)&gt;MAX(L$64:L562)),MAX(K$64:K563),""),"")</f>
        <v/>
      </c>
      <c r="M563" s="104" t="str">
        <f>IFERROR(IF(E563="","",IF(K563&lt;&gt;"",MAX(M$64:M562)+1,IF(AND($F562/INDEX($F$64:$F563,MATCH(MAX(M$64:M562),M$64:M562,0)-1)&gt;(1+$O$2),MAX(K$64:K563)&gt;MAX(L$64:L562)),MAX(M$64:M562)+1,""))),"")</f>
        <v/>
      </c>
      <c r="N563" s="91">
        <f t="shared" si="75"/>
        <v>7</v>
      </c>
      <c r="O563" s="91" t="str">
        <f>IFERROR(IF(AND(N562=$H$2*1,MAX(O$64:O562)=MAX(P$64:P562)),MAX(O$64:O562)+1,""),"")</f>
        <v/>
      </c>
      <c r="P563" s="91" t="str">
        <f>IFERROR(IF(MOD(MAX(Q$64:Q563),10*MAX(O$64:O563))&lt;=2,IF(AND(F562/INDEX($F$64:$F563,MATCH(MAX(O$64:O563),O$64:O563,0)-1)&lt;(1-$P$2),MAX(O$64:O563)&gt;MAX(P$64:P562)),MAX(O$64:O563),""),IF(AND($F562/INDEX($F$64:$F563,MATCH(MAX(Q$64:Q563),Q$64:Q563,0)-1)&lt;(1-$P$2),MAX(O$64:O563)&gt;MAX(P$64:P562)),MAX(O$64:O563),"")),"")</f>
        <v/>
      </c>
      <c r="Q563" s="91" t="str">
        <f>IFERROR(IF(E563="","",IF(O563&lt;&gt;"",MAX(O$64:O563)*10+1,IF(AND($F562/INDEX($F$64:$F563,MATCH(MAX(Q$64:Q562),Q$64:Q562,0)-1)&gt;(1+$O$2),MAX(O$64:O563)&gt;MAX(P$64:P562)),MAX(Q$64:Q562)+1,""))),"")</f>
        <v/>
      </c>
    </row>
    <row r="564" spans="1:17" x14ac:dyDescent="0.2">
      <c r="A564" s="13">
        <f>HLOOKUP($E$2,历史数据!$V$3:$AE$5000,ROW(A562),)</f>
        <v>642217</v>
      </c>
      <c r="B564" s="41">
        <v>37291</v>
      </c>
      <c r="C564" s="100">
        <f>IFERROR(IF(A564&lt;&gt;0,MAX($C$4:C563)+1,""),"")</f>
        <v>557</v>
      </c>
      <c r="D564" s="100"/>
      <c r="E564" s="99">
        <f t="shared" si="76"/>
        <v>37294</v>
      </c>
      <c r="F564" s="101">
        <f>IFERROR(VLOOKUP(E564,历史数据!AH:AJ,3,),"")</f>
        <v>17.6583446506496</v>
      </c>
      <c r="G564" s="101">
        <f t="shared" si="72"/>
        <v>17.384238488913855</v>
      </c>
      <c r="H564" s="105">
        <f t="shared" si="73"/>
        <v>1.313600140117499E-3</v>
      </c>
      <c r="I564" s="101">
        <f>IFERROR(VLOOKUP(E564,历史数据!AH:AJ,2,),"")</f>
        <v>17.723504594009999</v>
      </c>
      <c r="J564" s="104">
        <f t="shared" si="74"/>
        <v>8</v>
      </c>
      <c r="K564" s="104" t="str">
        <f>IFERROR(IF(AND(J563=$H$2*1,MAX(K$64:K563)=MAX(L$64:L563)),MAX(K$64:K563)+1,""),"")</f>
        <v/>
      </c>
      <c r="L564" s="104" t="str">
        <f>IFERROR(IF(AND($F563/INDEX($F$64:$F564,MATCH(MAX(M$64:M564),M$64:M564,0)-1)&lt;(1-$P$2),MAX(K$64:K564)&gt;MAX(L$64:L563)),MAX(K$64:K564),""),"")</f>
        <v/>
      </c>
      <c r="M564" s="104" t="str">
        <f>IFERROR(IF(E564="","",IF(K564&lt;&gt;"",MAX(M$64:M563)+1,IF(AND($F563/INDEX($F$64:$F564,MATCH(MAX(M$64:M563),M$64:M563,0)-1)&gt;(1+$O$2),MAX(K$64:K564)&gt;MAX(L$64:L563)),MAX(M$64:M563)+1,""))),"")</f>
        <v/>
      </c>
      <c r="N564" s="91">
        <f t="shared" si="75"/>
        <v>8</v>
      </c>
      <c r="O564" s="91" t="str">
        <f>IFERROR(IF(AND(N563=$H$2*1,MAX(O$64:O563)=MAX(P$64:P563)),MAX(O$64:O563)+1,""),"")</f>
        <v/>
      </c>
      <c r="P564" s="91" t="str">
        <f>IFERROR(IF(MOD(MAX(Q$64:Q564),10*MAX(O$64:O564))&lt;=2,IF(AND(F563/INDEX($F$64:$F564,MATCH(MAX(O$64:O564),O$64:O564,0)-1)&lt;(1-$P$2),MAX(O$64:O564)&gt;MAX(P$64:P563)),MAX(O$64:O564),""),IF(AND($F563/INDEX($F$64:$F564,MATCH(MAX(Q$64:Q564),Q$64:Q564,0)-1)&lt;(1-$P$2),MAX(O$64:O564)&gt;MAX(P$64:P563)),MAX(O$64:O564),"")),"")</f>
        <v/>
      </c>
      <c r="Q564" s="91" t="str">
        <f>IFERROR(IF(E564="","",IF(O564&lt;&gt;"",MAX(O$64:O564)*10+1,IF(AND($F563/INDEX($F$64:$F564,MATCH(MAX(Q$64:Q563),Q$64:Q563,0)-1)&gt;(1+$O$2),MAX(O$64:O564)&gt;MAX(P$64:P563)),MAX(Q$64:Q563)+1,""))),"")</f>
        <v/>
      </c>
    </row>
    <row r="565" spans="1:17" x14ac:dyDescent="0.2">
      <c r="A565" s="13">
        <f>HLOOKUP($E$2,历史数据!$V$3:$AE$5000,ROW(A563),)</f>
        <v>465708</v>
      </c>
      <c r="B565" s="41">
        <v>37292</v>
      </c>
      <c r="C565" s="100">
        <f>IFERROR(IF(A565&lt;&gt;0,MAX($C$4:C564)+1,""),"")</f>
        <v>558</v>
      </c>
      <c r="D565" s="100"/>
      <c r="E565" s="99">
        <f t="shared" si="76"/>
        <v>37295</v>
      </c>
      <c r="F565" s="101">
        <f>IFERROR(VLOOKUP(E565,历史数据!AH:AJ,3,),"")</f>
        <v>17.788664537370298</v>
      </c>
      <c r="G565" s="101">
        <f t="shared" si="72"/>
        <v>17.413560463426002</v>
      </c>
      <c r="H565" s="105">
        <f t="shared" si="73"/>
        <v>1.6866988180612719E-3</v>
      </c>
      <c r="I565" s="101">
        <f>IFERROR(VLOOKUP(E565,历史数据!AH:AJ,2,),"")</f>
        <v>17.723504594009999</v>
      </c>
      <c r="J565" s="104">
        <f t="shared" si="74"/>
        <v>9</v>
      </c>
      <c r="K565" s="104" t="str">
        <f>IFERROR(IF(AND(J564=$H$2*1,MAX(K$64:K564)=MAX(L$64:L564)),MAX(K$64:K564)+1,""),"")</f>
        <v/>
      </c>
      <c r="L565" s="104" t="str">
        <f>IFERROR(IF(AND($F564/INDEX($F$64:$F565,MATCH(MAX(M$64:M565),M$64:M565,0)-1)&lt;(1-$P$2),MAX(K$64:K565)&gt;MAX(L$64:L564)),MAX(K$64:K565),""),"")</f>
        <v/>
      </c>
      <c r="M565" s="104" t="str">
        <f>IFERROR(IF(E565="","",IF(K565&lt;&gt;"",MAX(M$64:M564)+1,IF(AND($F564/INDEX($F$64:$F565,MATCH(MAX(M$64:M564),M$64:M564,0)-1)&gt;(1+$O$2),MAX(K$64:K565)&gt;MAX(L$64:L564)),MAX(M$64:M564)+1,""))),"")</f>
        <v/>
      </c>
      <c r="N565" s="91">
        <f t="shared" si="75"/>
        <v>9</v>
      </c>
      <c r="O565" s="91" t="str">
        <f>IFERROR(IF(AND(N564=$H$2*1,MAX(O$64:O564)=MAX(P$64:P564)),MAX(O$64:O564)+1,""),"")</f>
        <v/>
      </c>
      <c r="P565" s="91" t="str">
        <f>IFERROR(IF(MOD(MAX(Q$64:Q565),10*MAX(O$64:O565))&lt;=2,IF(AND(F564/INDEX($F$64:$F565,MATCH(MAX(O$64:O565),O$64:O565,0)-1)&lt;(1-$P$2),MAX(O$64:O565)&gt;MAX(P$64:P564)),MAX(O$64:O565),""),IF(AND($F564/INDEX($F$64:$F565,MATCH(MAX(Q$64:Q565),Q$64:Q565,0)-1)&lt;(1-$P$2),MAX(O$64:O565)&gt;MAX(P$64:P564)),MAX(O$64:O565),"")),"")</f>
        <v/>
      </c>
      <c r="Q565" s="91" t="str">
        <f>IFERROR(IF(E565="","",IF(O565&lt;&gt;"",MAX(O$64:O565)*10+1,IF(AND($F564/INDEX($F$64:$F565,MATCH(MAX(Q$64:Q564),Q$64:Q564,0)-1)&gt;(1+$O$2),MAX(O$64:O565)&gt;MAX(P$64:P564)),MAX(Q$64:Q564)+1,""))),"")</f>
        <v/>
      </c>
    </row>
    <row r="566" spans="1:17" x14ac:dyDescent="0.2">
      <c r="A566" s="13">
        <f>HLOOKUP($E$2,历史数据!$V$3:$AE$5000,ROW(A564),)</f>
        <v>687590</v>
      </c>
      <c r="B566" s="41">
        <v>37293</v>
      </c>
      <c r="C566" s="100">
        <f>IFERROR(IF(A566&lt;&gt;0,MAX($C$4:C565)+1,""),"")</f>
        <v>559</v>
      </c>
      <c r="D566" s="100"/>
      <c r="E566" s="99">
        <f t="shared" si="76"/>
        <v>37312</v>
      </c>
      <c r="F566" s="101">
        <f>IFERROR(VLOOKUP(E566,历史数据!AH:AJ,3,),"")</f>
        <v>17.853824480730601</v>
      </c>
      <c r="G566" s="101">
        <f t="shared" si="72"/>
        <v>17.447226434162172</v>
      </c>
      <c r="H566" s="105">
        <f t="shared" si="73"/>
        <v>1.9333191972359387E-3</v>
      </c>
      <c r="I566" s="101">
        <f>IFERROR(VLOOKUP(E566,历史数据!AH:AJ,2,),"")</f>
        <v>18.244784140892602</v>
      </c>
      <c r="J566" s="104">
        <f t="shared" si="74"/>
        <v>10</v>
      </c>
      <c r="K566" s="104" t="str">
        <f>IFERROR(IF(AND(J565=$H$2*1,MAX(K$64:K565)=MAX(L$64:L565)),MAX(K$64:K565)+1,""),"")</f>
        <v/>
      </c>
      <c r="L566" s="104" t="str">
        <f>IFERROR(IF(AND($F565/INDEX($F$64:$F566,MATCH(MAX(M$64:M566),M$64:M566,0)-1)&lt;(1-$P$2),MAX(K$64:K566)&gt;MAX(L$64:L565)),MAX(K$64:K566),""),"")</f>
        <v/>
      </c>
      <c r="M566" s="104" t="str">
        <f>IFERROR(IF(E566="","",IF(K566&lt;&gt;"",MAX(M$64:M565)+1,IF(AND($F565/INDEX($F$64:$F566,MATCH(MAX(M$64:M565),M$64:M565,0)-1)&gt;(1+$O$2),MAX(K$64:K566)&gt;MAX(L$64:L565)),MAX(M$64:M565)+1,""))),"")</f>
        <v/>
      </c>
      <c r="N566" s="91">
        <f t="shared" si="75"/>
        <v>10</v>
      </c>
      <c r="O566" s="91" t="str">
        <f>IFERROR(IF(AND(N565=$H$2*1,MAX(O$64:O565)=MAX(P$64:P565)),MAX(O$64:O565)+1,""),"")</f>
        <v/>
      </c>
      <c r="P566" s="91" t="str">
        <f>IFERROR(IF(MOD(MAX(Q$64:Q566),10*MAX(O$64:O566))&lt;=2,IF(AND(F565/INDEX($F$64:$F566,MATCH(MAX(O$64:O566),O$64:O566,0)-1)&lt;(1-$P$2),MAX(O$64:O566)&gt;MAX(P$64:P565)),MAX(O$64:O566),""),IF(AND($F565/INDEX($F$64:$F566,MATCH(MAX(Q$64:Q566),Q$64:Q566,0)-1)&lt;(1-$P$2),MAX(O$64:O566)&gt;MAX(P$64:P565)),MAX(O$64:O566),"")),"")</f>
        <v/>
      </c>
      <c r="Q566" s="91" t="str">
        <f>IFERROR(IF(E566="","",IF(O566&lt;&gt;"",MAX(O$64:O566)*10+1,IF(AND($F565/INDEX($F$64:$F566,MATCH(MAX(Q$64:Q565),Q$64:Q565,0)-1)&gt;(1+$O$2),MAX(O$64:O566)&gt;MAX(P$64:P565)),MAX(Q$64:Q565)+1,""))),"")</f>
        <v/>
      </c>
    </row>
    <row r="567" spans="1:17" x14ac:dyDescent="0.2">
      <c r="A567" s="13">
        <f>HLOOKUP($E$2,历史数据!$V$3:$AE$5000,ROW(A565),)</f>
        <v>394239</v>
      </c>
      <c r="B567" s="41">
        <v>37294</v>
      </c>
      <c r="C567" s="100">
        <f>IFERROR(IF(A567&lt;&gt;0,MAX($C$4:C566)+1,""),"")</f>
        <v>560</v>
      </c>
      <c r="D567" s="100"/>
      <c r="E567" s="99">
        <f t="shared" si="76"/>
        <v>37313</v>
      </c>
      <c r="F567" s="101">
        <f>IFERROR(VLOOKUP(E567,历史数据!AH:AJ,3,),"")</f>
        <v>17.866856469402698</v>
      </c>
      <c r="G567" s="101">
        <f t="shared" si="72"/>
        <v>17.480023605653539</v>
      </c>
      <c r="H567" s="105">
        <f t="shared" si="73"/>
        <v>1.8797928493179406E-3</v>
      </c>
      <c r="I567" s="101">
        <f>IFERROR(VLOOKUP(E567,历史数据!AH:AJ,2,),"")</f>
        <v>17.866856469402698</v>
      </c>
      <c r="J567" s="104">
        <f t="shared" si="74"/>
        <v>11</v>
      </c>
      <c r="K567" s="104" t="str">
        <f>IFERROR(IF(AND(J566=$H$2*1,MAX(K$64:K566)=MAX(L$64:L566)),MAX(K$64:K566)+1,""),"")</f>
        <v/>
      </c>
      <c r="L567" s="104" t="str">
        <f>IFERROR(IF(AND($F566/INDEX($F$64:$F567,MATCH(MAX(M$64:M567),M$64:M567,0)-1)&lt;(1-$P$2),MAX(K$64:K567)&gt;MAX(L$64:L566)),MAX(K$64:K567),""),"")</f>
        <v/>
      </c>
      <c r="M567" s="104" t="str">
        <f>IFERROR(IF(E567="","",IF(K567&lt;&gt;"",MAX(M$64:M566)+1,IF(AND($F566/INDEX($F$64:$F567,MATCH(MAX(M$64:M566),M$64:M566,0)-1)&gt;(1+$O$2),MAX(K$64:K567)&gt;MAX(L$64:L566)),MAX(M$64:M566)+1,""))),"")</f>
        <v/>
      </c>
      <c r="N567" s="91">
        <f t="shared" si="75"/>
        <v>11</v>
      </c>
      <c r="O567" s="91" t="str">
        <f>IFERROR(IF(AND(N566=$H$2*1,MAX(O$64:O566)=MAX(P$64:P566)),MAX(O$64:O566)+1,""),"")</f>
        <v/>
      </c>
      <c r="P567" s="91" t="str">
        <f>IFERROR(IF(MOD(MAX(Q$64:Q567),10*MAX(O$64:O567))&lt;=2,IF(AND(F566/INDEX($F$64:$F567,MATCH(MAX(O$64:O567),O$64:O567,0)-1)&lt;(1-$P$2),MAX(O$64:O567)&gt;MAX(P$64:P566)),MAX(O$64:O567),""),IF(AND($F566/INDEX($F$64:$F567,MATCH(MAX(Q$64:Q567),Q$64:Q567,0)-1)&lt;(1-$P$2),MAX(O$64:O567)&gt;MAX(P$64:P566)),MAX(O$64:O567),"")),"")</f>
        <v/>
      </c>
      <c r="Q567" s="91" t="str">
        <f>IFERROR(IF(E567="","",IF(O567&lt;&gt;"",MAX(O$64:O567)*10+1,IF(AND($F566/INDEX($F$64:$F567,MATCH(MAX(Q$64:Q566),Q$64:Q566,0)-1)&gt;(1+$O$2),MAX(O$64:O567)&gt;MAX(P$64:P566)),MAX(Q$64:Q566)+1,""))),"")</f>
        <v/>
      </c>
    </row>
    <row r="568" spans="1:17" x14ac:dyDescent="0.2">
      <c r="A568" s="13">
        <f>HLOOKUP($E$2,历史数据!$V$3:$AE$5000,ROW(A566),)</f>
        <v>307622</v>
      </c>
      <c r="B568" s="41">
        <v>37295</v>
      </c>
      <c r="C568" s="100">
        <f>IFERROR(IF(A568&lt;&gt;0,MAX($C$4:C567)+1,""),"")</f>
        <v>561</v>
      </c>
      <c r="D568" s="100"/>
      <c r="E568" s="99">
        <f t="shared" si="76"/>
        <v>37314</v>
      </c>
      <c r="F568" s="101">
        <f>IFERROR(VLOOKUP(E568,历史数据!AH:AJ,3,),"")</f>
        <v>18.270848118236799</v>
      </c>
      <c r="G568" s="101">
        <f t="shared" si="72"/>
        <v>17.519553971292137</v>
      </c>
      <c r="H568" s="105">
        <f t="shared" si="73"/>
        <v>2.2614595111767333E-3</v>
      </c>
      <c r="I568" s="101">
        <f>IFERROR(VLOOKUP(E568,历史数据!AH:AJ,2,),"")</f>
        <v>17.879888458074799</v>
      </c>
      <c r="J568" s="104">
        <f t="shared" si="74"/>
        <v>12</v>
      </c>
      <c r="K568" s="104" t="str">
        <f>IFERROR(IF(AND(J567=$H$2*1,MAX(K$64:K567)=MAX(L$64:L567)),MAX(K$64:K567)+1,""),"")</f>
        <v/>
      </c>
      <c r="L568" s="104" t="str">
        <f>IFERROR(IF(AND($F567/INDEX($F$64:$F568,MATCH(MAX(M$64:M568),M$64:M568,0)-1)&lt;(1-$P$2),MAX(K$64:K568)&gt;MAX(L$64:L567)),MAX(K$64:K568),""),"")</f>
        <v/>
      </c>
      <c r="M568" s="104" t="str">
        <f>IFERROR(IF(E568="","",IF(K568&lt;&gt;"",MAX(M$64:M567)+1,IF(AND($F567/INDEX($F$64:$F568,MATCH(MAX(M$64:M567),M$64:M567,0)-1)&gt;(1+$O$2),MAX(K$64:K568)&gt;MAX(L$64:L567)),MAX(M$64:M567)+1,""))),"")</f>
        <v/>
      </c>
      <c r="N568" s="91">
        <f t="shared" si="75"/>
        <v>12</v>
      </c>
      <c r="O568" s="91" t="str">
        <f>IFERROR(IF(AND(N567=$H$2*1,MAX(O$64:O567)=MAX(P$64:P567)),MAX(O$64:O567)+1,""),"")</f>
        <v/>
      </c>
      <c r="P568" s="91" t="str">
        <f>IFERROR(IF(MOD(MAX(Q$64:Q568),10*MAX(O$64:O568))&lt;=2,IF(AND(F567/INDEX($F$64:$F568,MATCH(MAX(O$64:O568),O$64:O568,0)-1)&lt;(1-$P$2),MAX(O$64:O568)&gt;MAX(P$64:P567)),MAX(O$64:O568),""),IF(AND($F567/INDEX($F$64:$F568,MATCH(MAX(Q$64:Q568),Q$64:Q568,0)-1)&lt;(1-$P$2),MAX(O$64:O568)&gt;MAX(P$64:P567)),MAX(O$64:O568),"")),"")</f>
        <v/>
      </c>
      <c r="Q568" s="91" t="str">
        <f>IFERROR(IF(E568="","",IF(O568&lt;&gt;"",MAX(O$64:O568)*10+1,IF(AND($F567/INDEX($F$64:$F568,MATCH(MAX(Q$64:Q567),Q$64:Q567,0)-1)&gt;(1+$O$2),MAX(O$64:O568)&gt;MAX(P$64:P567)),MAX(Q$64:Q567)+1,""))),"")</f>
        <v/>
      </c>
    </row>
    <row r="569" spans="1:17" x14ac:dyDescent="0.2">
      <c r="A569" s="13">
        <f>HLOOKUP($E$2,历史数据!$V$3:$AE$5000,ROW(A567),)</f>
        <v>296500</v>
      </c>
      <c r="B569" s="41">
        <v>37312</v>
      </c>
      <c r="C569" s="100">
        <f>IFERROR(IF(A569&lt;&gt;0,MAX($C$4:C568)+1,""),"")</f>
        <v>562</v>
      </c>
      <c r="D569" s="100"/>
      <c r="E569" s="99">
        <f t="shared" si="76"/>
        <v>37315</v>
      </c>
      <c r="F569" s="101">
        <f>IFERROR(VLOOKUP(E569,历史数据!AH:AJ,3,),"")</f>
        <v>17.9841443674513</v>
      </c>
      <c r="G569" s="101">
        <f t="shared" si="72"/>
        <v>17.549961944860296</v>
      </c>
      <c r="H569" s="105">
        <f t="shared" si="73"/>
        <v>1.7356591165498259E-3</v>
      </c>
      <c r="I569" s="101">
        <f>IFERROR(VLOOKUP(E569,历史数据!AH:AJ,2,),"")</f>
        <v>18.3751040276133</v>
      </c>
      <c r="J569" s="104">
        <f t="shared" si="74"/>
        <v>13</v>
      </c>
      <c r="K569" s="104" t="str">
        <f>IFERROR(IF(AND(J568=$H$2*1,MAX(K$64:K568)=MAX(L$64:L568)),MAX(K$64:K568)+1,""),"")</f>
        <v/>
      </c>
      <c r="L569" s="104" t="str">
        <f>IFERROR(IF(AND($F568/INDEX($F$64:$F569,MATCH(MAX(M$64:M569),M$64:M569,0)-1)&lt;(1-$P$2),MAX(K$64:K569)&gt;MAX(L$64:L568)),MAX(K$64:K569),""),"")</f>
        <v/>
      </c>
      <c r="M569" s="104" t="str">
        <f>IFERROR(IF(E569="","",IF(K569&lt;&gt;"",MAX(M$64:M568)+1,IF(AND($F568/INDEX($F$64:$F569,MATCH(MAX(M$64:M568),M$64:M568,0)-1)&gt;(1+$O$2),MAX(K$64:K569)&gt;MAX(L$64:L568)),MAX(M$64:M568)+1,""))),"")</f>
        <v/>
      </c>
      <c r="N569" s="91">
        <f t="shared" si="75"/>
        <v>13</v>
      </c>
      <c r="O569" s="91" t="str">
        <f>IFERROR(IF(AND(N568=$H$2*1,MAX(O$64:O568)=MAX(P$64:P568)),MAX(O$64:O568)+1,""),"")</f>
        <v/>
      </c>
      <c r="P569" s="91" t="str">
        <f>IFERROR(IF(MOD(MAX(Q$64:Q569),10*MAX(O$64:O569))&lt;=2,IF(AND(F568/INDEX($F$64:$F569,MATCH(MAX(O$64:O569),O$64:O569,0)-1)&lt;(1-$P$2),MAX(O$64:O569)&gt;MAX(P$64:P568)),MAX(O$64:O569),""),IF(AND($F568/INDEX($F$64:$F569,MATCH(MAX(Q$64:Q569),Q$64:Q569,0)-1)&lt;(1-$P$2),MAX(O$64:O569)&gt;MAX(P$64:P568)),MAX(O$64:O569),"")),"")</f>
        <v/>
      </c>
      <c r="Q569" s="91" t="str">
        <f>IFERROR(IF(E569="","",IF(O569&lt;&gt;"",MAX(O$64:O569)*10+1,IF(AND($F568/INDEX($F$64:$F569,MATCH(MAX(Q$64:Q568),Q$64:Q568,0)-1)&gt;(1+$O$2),MAX(O$64:O569)&gt;MAX(P$64:P568)),MAX(Q$64:Q568)+1,""))),"")</f>
        <v/>
      </c>
    </row>
    <row r="570" spans="1:17" x14ac:dyDescent="0.2">
      <c r="A570" s="13">
        <f>HLOOKUP($E$2,历史数据!$V$3:$AE$5000,ROW(A568),)</f>
        <v>265890</v>
      </c>
      <c r="B570" s="41">
        <v>37313</v>
      </c>
      <c r="C570" s="100">
        <f>IFERROR(IF(A570&lt;&gt;0,MAX($C$4:C569)+1,""),"")</f>
        <v>563</v>
      </c>
      <c r="D570" s="100"/>
      <c r="E570" s="99">
        <f t="shared" si="76"/>
        <v>37316</v>
      </c>
      <c r="F570" s="101">
        <f>IFERROR(VLOOKUP(E570,历史数据!AH:AJ,3,),"")</f>
        <v>17.423768854552499</v>
      </c>
      <c r="G570" s="101">
        <f t="shared" si="72"/>
        <v>17.563428333154768</v>
      </c>
      <c r="H570" s="105">
        <f t="shared" si="73"/>
        <v>7.6731723617307068E-4</v>
      </c>
      <c r="I570" s="101">
        <f>IFERROR(VLOOKUP(E570,历史数据!AH:AJ,2,),"")</f>
        <v>17.9841443674513</v>
      </c>
      <c r="J570" s="104">
        <f t="shared" si="74"/>
        <v>0</v>
      </c>
      <c r="K570" s="104" t="str">
        <f>IFERROR(IF(AND(J569=$H$2*1,MAX(K$64:K569)=MAX(L$64:L569)),MAX(K$64:K569)+1,""),"")</f>
        <v/>
      </c>
      <c r="L570" s="104" t="str">
        <f>IFERROR(IF(AND($F569/INDEX($F$64:$F570,MATCH(MAX(M$64:M570),M$64:M570,0)-1)&lt;(1-$P$2),MAX(K$64:K570)&gt;MAX(L$64:L569)),MAX(K$64:K570),""),"")</f>
        <v/>
      </c>
      <c r="M570" s="104" t="str">
        <f>IFERROR(IF(E570="","",IF(K570&lt;&gt;"",MAX(M$64:M569)+1,IF(AND($F569/INDEX($F$64:$F570,MATCH(MAX(M$64:M569),M$64:M569,0)-1)&gt;(1+$O$2),MAX(K$64:K570)&gt;MAX(L$64:L569)),MAX(M$64:M569)+1,""))),"")</f>
        <v/>
      </c>
      <c r="N570" s="91">
        <f t="shared" si="75"/>
        <v>0</v>
      </c>
      <c r="O570" s="91" t="str">
        <f>IFERROR(IF(AND(N569=$H$2*1,MAX(O$64:O569)=MAX(P$64:P569)),MAX(O$64:O569)+1,""),"")</f>
        <v/>
      </c>
      <c r="P570" s="91" t="str">
        <f>IFERROR(IF(MOD(MAX(Q$64:Q570),10*MAX(O$64:O570))&lt;=2,IF(AND(F569/INDEX($F$64:$F570,MATCH(MAX(O$64:O570),O$64:O570,0)-1)&lt;(1-$P$2),MAX(O$64:O570)&gt;MAX(P$64:P569)),MAX(O$64:O570),""),IF(AND($F569/INDEX($F$64:$F570,MATCH(MAX(Q$64:Q570),Q$64:Q570,0)-1)&lt;(1-$P$2),MAX(O$64:O570)&gt;MAX(P$64:P569)),MAX(O$64:O570),"")),"")</f>
        <v/>
      </c>
      <c r="Q570" s="91" t="str">
        <f>IFERROR(IF(E570="","",IF(O570&lt;&gt;"",MAX(O$64:O570)*10+1,IF(AND($F569/INDEX($F$64:$F570,MATCH(MAX(Q$64:Q569),Q$64:Q569,0)-1)&gt;(1+$O$2),MAX(O$64:O570)&gt;MAX(P$64:P569)),MAX(Q$64:Q569)+1,""))),"")</f>
        <v/>
      </c>
    </row>
    <row r="571" spans="1:17" x14ac:dyDescent="0.2">
      <c r="A571" s="13">
        <f>HLOOKUP($E$2,历史数据!$V$3:$AE$5000,ROW(A569),)</f>
        <v>688976</v>
      </c>
      <c r="B571" s="41">
        <v>37314</v>
      </c>
      <c r="C571" s="100">
        <f>IFERROR(IF(A571&lt;&gt;0,MAX($C$4:C570)+1,""),"")</f>
        <v>564</v>
      </c>
      <c r="D571" s="100"/>
      <c r="E571" s="99">
        <f t="shared" si="76"/>
        <v>37319</v>
      </c>
      <c r="F571" s="101">
        <f>IFERROR(VLOOKUP(E571,历史数据!AH:AJ,3,),"")</f>
        <v>17.567120729945199</v>
      </c>
      <c r="G571" s="101">
        <f t="shared" si="72"/>
        <v>17.574288323714821</v>
      </c>
      <c r="H571" s="105">
        <f t="shared" si="73"/>
        <v>6.1832976763165348E-4</v>
      </c>
      <c r="I571" s="101">
        <f>IFERROR(VLOOKUP(E571,历史数据!AH:AJ,2,),"")</f>
        <v>17.2152570357994</v>
      </c>
      <c r="J571" s="104">
        <f t="shared" si="74"/>
        <v>0</v>
      </c>
      <c r="K571" s="104" t="str">
        <f>IFERROR(IF(AND(J570=$H$2*1,MAX(K$64:K570)=MAX(L$64:L570)),MAX(K$64:K570)+1,""),"")</f>
        <v/>
      </c>
      <c r="L571" s="104" t="str">
        <f>IFERROR(IF(AND($F570/INDEX($F$64:$F571,MATCH(MAX(M$64:M571),M$64:M571,0)-1)&lt;(1-$P$2),MAX(K$64:K571)&gt;MAX(L$64:L570)),MAX(K$64:K571),""),"")</f>
        <v/>
      </c>
      <c r="M571" s="104" t="str">
        <f>IFERROR(IF(E571="","",IF(K571&lt;&gt;"",MAX(M$64:M570)+1,IF(AND($F570/INDEX($F$64:$F571,MATCH(MAX(M$64:M570),M$64:M570,0)-1)&gt;(1+$O$2),MAX(K$64:K571)&gt;MAX(L$64:L570)),MAX(M$64:M570)+1,""))),"")</f>
        <v/>
      </c>
      <c r="N571" s="91">
        <f t="shared" si="75"/>
        <v>0</v>
      </c>
      <c r="O571" s="91" t="str">
        <f>IFERROR(IF(AND(N570=$H$2*1,MAX(O$64:O570)=MAX(P$64:P570)),MAX(O$64:O570)+1,""),"")</f>
        <v/>
      </c>
      <c r="P571" s="91" t="str">
        <f>IFERROR(IF(MOD(MAX(Q$64:Q571),10*MAX(O$64:O571))&lt;=2,IF(AND(F570/INDEX($F$64:$F571,MATCH(MAX(O$64:O571),O$64:O571,0)-1)&lt;(1-$P$2),MAX(O$64:O571)&gt;MAX(P$64:P570)),MAX(O$64:O571),""),IF(AND($F570/INDEX($F$64:$F571,MATCH(MAX(Q$64:Q571),Q$64:Q571,0)-1)&lt;(1-$P$2),MAX(O$64:O571)&gt;MAX(P$64:P570)),MAX(O$64:O571),"")),"")</f>
        <v/>
      </c>
      <c r="Q571" s="91" t="str">
        <f>IFERROR(IF(E571="","",IF(O571&lt;&gt;"",MAX(O$64:O571)*10+1,IF(AND($F570/INDEX($F$64:$F571,MATCH(MAX(Q$64:Q570),Q$64:Q570,0)-1)&gt;(1+$O$2),MAX(O$64:O571)&gt;MAX(P$64:P570)),MAX(Q$64:Q570)+1,""))),"")</f>
        <v/>
      </c>
    </row>
    <row r="572" spans="1:17" x14ac:dyDescent="0.2">
      <c r="A572" s="13">
        <f>HLOOKUP($E$2,历史数据!$V$3:$AE$5000,ROW(A570),)</f>
        <v>222809</v>
      </c>
      <c r="B572" s="41">
        <v>37315</v>
      </c>
      <c r="C572" s="100">
        <f>IFERROR(IF(A572&lt;&gt;0,MAX($C$4:C571)+1,""),"")</f>
        <v>565</v>
      </c>
      <c r="D572" s="100"/>
      <c r="E572" s="99">
        <f t="shared" si="76"/>
        <v>37320</v>
      </c>
      <c r="F572" s="101">
        <f>IFERROR(VLOOKUP(E572,历史数据!AH:AJ,3,),"")</f>
        <v>17.788664537370298</v>
      </c>
      <c r="G572" s="101">
        <f t="shared" si="72"/>
        <v>17.587971911820489</v>
      </c>
      <c r="H572" s="105">
        <f t="shared" si="73"/>
        <v>7.7861406696078106E-4</v>
      </c>
      <c r="I572" s="101">
        <f>IFERROR(VLOOKUP(E572,历史数据!AH:AJ,2,),"")</f>
        <v>17.5931847072893</v>
      </c>
      <c r="J572" s="104">
        <f t="shared" si="74"/>
        <v>1</v>
      </c>
      <c r="K572" s="104" t="str">
        <f>IFERROR(IF(AND(J571=$H$2*1,MAX(K$64:K571)=MAX(L$64:L571)),MAX(K$64:K571)+1,""),"")</f>
        <v/>
      </c>
      <c r="L572" s="104" t="str">
        <f>IFERROR(IF(AND($F571/INDEX($F$64:$F572,MATCH(MAX(M$64:M572),M$64:M572,0)-1)&lt;(1-$P$2),MAX(K$64:K572)&gt;MAX(L$64:L571)),MAX(K$64:K572),""),"")</f>
        <v/>
      </c>
      <c r="M572" s="104" t="str">
        <f>IFERROR(IF(E572="","",IF(K572&lt;&gt;"",MAX(M$64:M571)+1,IF(AND($F571/INDEX($F$64:$F572,MATCH(MAX(M$64:M571),M$64:M571,0)-1)&gt;(1+$O$2),MAX(K$64:K572)&gt;MAX(L$64:L571)),MAX(M$64:M571)+1,""))),"")</f>
        <v/>
      </c>
      <c r="N572" s="91">
        <f t="shared" si="75"/>
        <v>1</v>
      </c>
      <c r="O572" s="91" t="str">
        <f>IFERROR(IF(AND(N571=$H$2*1,MAX(O$64:O571)=MAX(P$64:P571)),MAX(O$64:O571)+1,""),"")</f>
        <v/>
      </c>
      <c r="P572" s="91" t="str">
        <f>IFERROR(IF(MOD(MAX(Q$64:Q572),10*MAX(O$64:O572))&lt;=2,IF(AND(F571/INDEX($F$64:$F572,MATCH(MAX(O$64:O572),O$64:O572,0)-1)&lt;(1-$P$2),MAX(O$64:O572)&gt;MAX(P$64:P571)),MAX(O$64:O572),""),IF(AND($F571/INDEX($F$64:$F572,MATCH(MAX(Q$64:Q572),Q$64:Q572,0)-1)&lt;(1-$P$2),MAX(O$64:O572)&gt;MAX(P$64:P571)),MAX(O$64:O572),"")),"")</f>
        <v/>
      </c>
      <c r="Q572" s="91" t="str">
        <f>IFERROR(IF(E572="","",IF(O572&lt;&gt;"",MAX(O$64:O572)*10+1,IF(AND($F571/INDEX($F$64:$F572,MATCH(MAX(Q$64:Q571),Q$64:Q571,0)-1)&gt;(1+$O$2),MAX(O$64:O572)&gt;MAX(P$64:P571)),MAX(Q$64:Q571)+1,""))),"")</f>
        <v/>
      </c>
    </row>
    <row r="573" spans="1:17" x14ac:dyDescent="0.2">
      <c r="A573" s="13">
        <f>HLOOKUP($E$2,历史数据!$V$3:$AE$5000,ROW(A571),)</f>
        <v>256120</v>
      </c>
      <c r="B573" s="41">
        <v>37316</v>
      </c>
      <c r="C573" s="100">
        <f>IFERROR(IF(A573&lt;&gt;0,MAX($C$4:C572)+1,""),"")</f>
        <v>566</v>
      </c>
      <c r="D573" s="100"/>
      <c r="E573" s="99">
        <f t="shared" si="76"/>
        <v>37321</v>
      </c>
      <c r="F573" s="101">
        <f>IFERROR(VLOOKUP(E573,历史数据!AH:AJ,3,),"")</f>
        <v>17.853824480730601</v>
      </c>
      <c r="G573" s="101">
        <f t="shared" si="72"/>
        <v>17.599700701625345</v>
      </c>
      <c r="H573" s="105">
        <f t="shared" si="73"/>
        <v>6.6686425607564992E-4</v>
      </c>
      <c r="I573" s="101">
        <f>IFERROR(VLOOKUP(E573,历史数据!AH:AJ,2,),"")</f>
        <v>17.788664537370298</v>
      </c>
      <c r="J573" s="104">
        <f t="shared" si="74"/>
        <v>2</v>
      </c>
      <c r="K573" s="104" t="str">
        <f>IFERROR(IF(AND(J572=$H$2*1,MAX(K$64:K572)=MAX(L$64:L572)),MAX(K$64:K572)+1,""),"")</f>
        <v/>
      </c>
      <c r="L573" s="104" t="str">
        <f>IFERROR(IF(AND($F572/INDEX($F$64:$F573,MATCH(MAX(M$64:M573),M$64:M573,0)-1)&lt;(1-$P$2),MAX(K$64:K573)&gt;MAX(L$64:L572)),MAX(K$64:K573),""),"")</f>
        <v/>
      </c>
      <c r="M573" s="104" t="str">
        <f>IFERROR(IF(E573="","",IF(K573&lt;&gt;"",MAX(M$64:M572)+1,IF(AND($F572/INDEX($F$64:$F573,MATCH(MAX(M$64:M572),M$64:M572,0)-1)&gt;(1+$O$2),MAX(K$64:K573)&gt;MAX(L$64:L572)),MAX(M$64:M572)+1,""))),"")</f>
        <v/>
      </c>
      <c r="N573" s="91">
        <f t="shared" si="75"/>
        <v>2</v>
      </c>
      <c r="O573" s="91" t="str">
        <f>IFERROR(IF(AND(N572=$H$2*1,MAX(O$64:O572)=MAX(P$64:P572)),MAX(O$64:O572)+1,""),"")</f>
        <v/>
      </c>
      <c r="P573" s="91" t="str">
        <f>IFERROR(IF(MOD(MAX(Q$64:Q573),10*MAX(O$64:O573))&lt;=2,IF(AND(F572/INDEX($F$64:$F573,MATCH(MAX(O$64:O573),O$64:O573,0)-1)&lt;(1-$P$2),MAX(O$64:O573)&gt;MAX(P$64:P572)),MAX(O$64:O573),""),IF(AND($F572/INDEX($F$64:$F573,MATCH(MAX(Q$64:Q573),Q$64:Q573,0)-1)&lt;(1-$P$2),MAX(O$64:O573)&gt;MAX(P$64:P572)),MAX(O$64:O573),"")),"")</f>
        <v/>
      </c>
      <c r="Q573" s="91" t="str">
        <f>IFERROR(IF(E573="","",IF(O573&lt;&gt;"",MAX(O$64:O573)*10+1,IF(AND($F572/INDEX($F$64:$F573,MATCH(MAX(Q$64:Q572),Q$64:Q572,0)-1)&gt;(1+$O$2),MAX(O$64:O573)&gt;MAX(P$64:P572)),MAX(Q$64:Q572)+1,""))),"")</f>
        <v/>
      </c>
    </row>
    <row r="574" spans="1:17" x14ac:dyDescent="0.2">
      <c r="A574" s="13">
        <f>HLOOKUP($E$2,历史数据!$V$3:$AE$5000,ROW(A572),)</f>
        <v>486487</v>
      </c>
      <c r="B574" s="41">
        <v>37319</v>
      </c>
      <c r="C574" s="100">
        <f>IFERROR(IF(A574&lt;&gt;0,MAX($C$4:C573)+1,""),"")</f>
        <v>567</v>
      </c>
      <c r="D574" s="100"/>
      <c r="E574" s="99">
        <f t="shared" si="76"/>
        <v>37322</v>
      </c>
      <c r="F574" s="101">
        <f>IFERROR(VLOOKUP(E574,历史数据!AH:AJ,3,),"")</f>
        <v>18.127496242844</v>
      </c>
      <c r="G574" s="101">
        <f t="shared" si="72"/>
        <v>17.618597085199841</v>
      </c>
      <c r="H574" s="105">
        <f t="shared" si="73"/>
        <v>1.0736764161420886E-3</v>
      </c>
      <c r="I574" s="101">
        <f>IFERROR(VLOOKUP(E574,历史数据!AH:AJ,2,),"")</f>
        <v>17.723504594009999</v>
      </c>
      <c r="J574" s="104">
        <f t="shared" si="74"/>
        <v>3</v>
      </c>
      <c r="K574" s="104" t="str">
        <f>IFERROR(IF(AND(J573=$H$2*1,MAX(K$64:K573)=MAX(L$64:L573)),MAX(K$64:K573)+1,""),"")</f>
        <v/>
      </c>
      <c r="L574" s="104" t="str">
        <f>IFERROR(IF(AND($F573/INDEX($F$64:$F574,MATCH(MAX(M$64:M574),M$64:M574,0)-1)&lt;(1-$P$2),MAX(K$64:K574)&gt;MAX(L$64:L573)),MAX(K$64:K574),""),"")</f>
        <v/>
      </c>
      <c r="M574" s="104" t="str">
        <f>IFERROR(IF(E574="","",IF(K574&lt;&gt;"",MAX(M$64:M573)+1,IF(AND($F573/INDEX($F$64:$F574,MATCH(MAX(M$64:M573),M$64:M573,0)-1)&gt;(1+$O$2),MAX(K$64:K574)&gt;MAX(L$64:L573)),MAX(M$64:M573)+1,""))),"")</f>
        <v/>
      </c>
      <c r="N574" s="91">
        <f t="shared" si="75"/>
        <v>3</v>
      </c>
      <c r="O574" s="91" t="str">
        <f>IFERROR(IF(AND(N573=$H$2*1,MAX(O$64:O573)=MAX(P$64:P573)),MAX(O$64:O573)+1,""),"")</f>
        <v/>
      </c>
      <c r="P574" s="91" t="str">
        <f>IFERROR(IF(MOD(MAX(Q$64:Q574),10*MAX(O$64:O574))&lt;=2,IF(AND(F573/INDEX($F$64:$F574,MATCH(MAX(O$64:O574),O$64:O574,0)-1)&lt;(1-$P$2),MAX(O$64:O574)&gt;MAX(P$64:P573)),MAX(O$64:O574),""),IF(AND($F573/INDEX($F$64:$F574,MATCH(MAX(Q$64:Q574),Q$64:Q574,0)-1)&lt;(1-$P$2),MAX(O$64:O574)&gt;MAX(P$64:P573)),MAX(O$64:O574),"")),"")</f>
        <v/>
      </c>
      <c r="Q574" s="91" t="str">
        <f>IFERROR(IF(E574="","",IF(O574&lt;&gt;"",MAX(O$64:O574)*10+1,IF(AND($F573/INDEX($F$64:$F574,MATCH(MAX(Q$64:Q573),Q$64:Q573,0)-1)&gt;(1+$O$2),MAX(O$64:O574)&gt;MAX(P$64:P573)),MAX(Q$64:Q573)+1,""))),"")</f>
        <v/>
      </c>
    </row>
    <row r="575" spans="1:17" x14ac:dyDescent="0.2">
      <c r="A575" s="13">
        <f>HLOOKUP($E$2,历史数据!$V$3:$AE$5000,ROW(A573),)</f>
        <v>393976</v>
      </c>
      <c r="B575" s="41">
        <v>37320</v>
      </c>
      <c r="C575" s="100">
        <f>IFERROR(IF(A575&lt;&gt;0,MAX($C$4:C574)+1,""),"")</f>
        <v>568</v>
      </c>
      <c r="D575" s="100"/>
      <c r="E575" s="99">
        <f t="shared" si="76"/>
        <v>37323</v>
      </c>
      <c r="F575" s="101">
        <f>IFERROR(VLOOKUP(E575,历史数据!AH:AJ,3,),"")</f>
        <v>18.700903744414902</v>
      </c>
      <c r="G575" s="101">
        <f t="shared" si="72"/>
        <v>17.648136259523191</v>
      </c>
      <c r="H575" s="105">
        <f t="shared" si="73"/>
        <v>1.6765906036959599E-3</v>
      </c>
      <c r="I575" s="101">
        <f>IFERROR(VLOOKUP(E575,历史数据!AH:AJ,2,),"")</f>
        <v>18.3490400502691</v>
      </c>
      <c r="J575" s="104">
        <f t="shared" si="74"/>
        <v>4</v>
      </c>
      <c r="K575" s="104" t="str">
        <f>IFERROR(IF(AND(J574=$H$2*1,MAX(K$64:K574)=MAX(L$64:L574)),MAX(K$64:K574)+1,""),"")</f>
        <v/>
      </c>
      <c r="L575" s="104" t="str">
        <f>IFERROR(IF(AND($F574/INDEX($F$64:$F575,MATCH(MAX(M$64:M575),M$64:M575,0)-1)&lt;(1-$P$2),MAX(K$64:K575)&gt;MAX(L$64:L574)),MAX(K$64:K575),""),"")</f>
        <v/>
      </c>
      <c r="M575" s="104" t="str">
        <f>IFERROR(IF(E575="","",IF(K575&lt;&gt;"",MAX(M$64:M574)+1,IF(AND($F574/INDEX($F$64:$F575,MATCH(MAX(M$64:M574),M$64:M574,0)-1)&gt;(1+$O$2),MAX(K$64:K575)&gt;MAX(L$64:L574)),MAX(M$64:M574)+1,""))),"")</f>
        <v/>
      </c>
      <c r="N575" s="91">
        <f t="shared" si="75"/>
        <v>4</v>
      </c>
      <c r="O575" s="91" t="str">
        <f>IFERROR(IF(AND(N574=$H$2*1,MAX(O$64:O574)=MAX(P$64:P574)),MAX(O$64:O574)+1,""),"")</f>
        <v/>
      </c>
      <c r="P575" s="91" t="str">
        <f>IFERROR(IF(MOD(MAX(Q$64:Q575),10*MAX(O$64:O575))&lt;=2,IF(AND(F574/INDEX($F$64:$F575,MATCH(MAX(O$64:O575),O$64:O575,0)-1)&lt;(1-$P$2),MAX(O$64:O575)&gt;MAX(P$64:P574)),MAX(O$64:O575),""),IF(AND($F574/INDEX($F$64:$F575,MATCH(MAX(Q$64:Q575),Q$64:Q575,0)-1)&lt;(1-$P$2),MAX(O$64:O575)&gt;MAX(P$64:P574)),MAX(O$64:O575),"")),"")</f>
        <v/>
      </c>
      <c r="Q575" s="91" t="str">
        <f>IFERROR(IF(E575="","",IF(O575&lt;&gt;"",MAX(O$64:O575)*10+1,IF(AND($F574/INDEX($F$64:$F575,MATCH(MAX(Q$64:Q574),Q$64:Q574,0)-1)&gt;(1+$O$2),MAX(O$64:O575)&gt;MAX(P$64:P574)),MAX(Q$64:Q574)+1,""))),"")</f>
        <v/>
      </c>
    </row>
    <row r="576" spans="1:17" x14ac:dyDescent="0.2">
      <c r="A576" s="13">
        <f>HLOOKUP($E$2,历史数据!$V$3:$AE$5000,ROW(A574),)</f>
        <v>579936</v>
      </c>
      <c r="B576" s="41">
        <v>37321</v>
      </c>
      <c r="C576" s="100">
        <f>IFERROR(IF(A576&lt;&gt;0,MAX($C$4:C575)+1,""),"")</f>
        <v>569</v>
      </c>
      <c r="D576" s="100"/>
      <c r="E576" s="99">
        <f t="shared" si="76"/>
        <v>37326</v>
      </c>
      <c r="F576" s="101">
        <f>IFERROR(VLOOKUP(E576,历史数据!AH:AJ,3,),"")</f>
        <v>18.935479540512102</v>
      </c>
      <c r="G576" s="101">
        <f t="shared" si="72"/>
        <v>17.667467042720087</v>
      </c>
      <c r="H576" s="105">
        <f t="shared" si="73"/>
        <v>1.0953441719072643E-3</v>
      </c>
      <c r="I576" s="101">
        <f>IFERROR(VLOOKUP(E576,历史数据!AH:AJ,2,),"")</f>
        <v>18.700903744414902</v>
      </c>
      <c r="J576" s="104">
        <f t="shared" si="74"/>
        <v>5</v>
      </c>
      <c r="K576" s="104" t="str">
        <f>IFERROR(IF(AND(J575=$H$2*1,MAX(K$64:K575)=MAX(L$64:L575)),MAX(K$64:K575)+1,""),"")</f>
        <v/>
      </c>
      <c r="L576" s="104" t="str">
        <f>IFERROR(IF(AND($F575/INDEX($F$64:$F576,MATCH(MAX(M$64:M576),M$64:M576,0)-1)&lt;(1-$P$2),MAX(K$64:K576)&gt;MAX(L$64:L575)),MAX(K$64:K576),""),"")</f>
        <v/>
      </c>
      <c r="M576" s="104" t="str">
        <f>IFERROR(IF(E576="","",IF(K576&lt;&gt;"",MAX(M$64:M575)+1,IF(AND($F575/INDEX($F$64:$F576,MATCH(MAX(M$64:M575),M$64:M575,0)-1)&gt;(1+$O$2),MAX(K$64:K576)&gt;MAX(L$64:L575)),MAX(M$64:M575)+1,""))),"")</f>
        <v/>
      </c>
      <c r="N576" s="91">
        <f t="shared" si="75"/>
        <v>5</v>
      </c>
      <c r="O576" s="91" t="str">
        <f>IFERROR(IF(AND(N575=$H$2*1,MAX(O$64:O575)=MAX(P$64:P575)),MAX(O$64:O575)+1,""),"")</f>
        <v/>
      </c>
      <c r="P576" s="91" t="str">
        <f>IFERROR(IF(MOD(MAX(Q$64:Q576),10*MAX(O$64:O576))&lt;=2,IF(AND(F575/INDEX($F$64:$F576,MATCH(MAX(O$64:O576),O$64:O576,0)-1)&lt;(1-$P$2),MAX(O$64:O576)&gt;MAX(P$64:P575)),MAX(O$64:O576),""),IF(AND($F575/INDEX($F$64:$F576,MATCH(MAX(Q$64:Q576),Q$64:Q576,0)-1)&lt;(1-$P$2),MAX(O$64:O576)&gt;MAX(P$64:P575)),MAX(O$64:O576),"")),"")</f>
        <v/>
      </c>
      <c r="Q576" s="91" t="str">
        <f>IFERROR(IF(E576="","",IF(O576&lt;&gt;"",MAX(O$64:O576)*10+1,IF(AND($F575/INDEX($F$64:$F576,MATCH(MAX(Q$64:Q575),Q$64:Q575,0)-1)&gt;(1+$O$2),MAX(O$64:O576)&gt;MAX(P$64:P575)),MAX(Q$64:Q575)+1,""))),"")</f>
        <v/>
      </c>
    </row>
    <row r="577" spans="1:17" x14ac:dyDescent="0.2">
      <c r="A577" s="13">
        <f>HLOOKUP($E$2,历史数据!$V$3:$AE$5000,ROW(A575),)</f>
        <v>990039</v>
      </c>
      <c r="B577" s="41">
        <v>37322</v>
      </c>
      <c r="C577" s="100">
        <f>IFERROR(IF(A577&lt;&gt;0,MAX($C$4:C576)+1,""),"")</f>
        <v>570</v>
      </c>
      <c r="D577" s="100"/>
      <c r="E577" s="99">
        <f t="shared" si="76"/>
        <v>37327</v>
      </c>
      <c r="F577" s="101">
        <f>IFERROR(VLOOKUP(E577,历史数据!AH:AJ,3,),"")</f>
        <v>18.336008061597099</v>
      </c>
      <c r="G577" s="101">
        <f t="shared" ref="G577:G640" si="77">IFERROR(IF(E577="","",AVERAGE(F518:F577)),"")</f>
        <v>17.667249842908891</v>
      </c>
      <c r="H577" s="105">
        <f t="shared" si="73"/>
        <v>-1.2293771974869472E-5</v>
      </c>
      <c r="I577" s="101">
        <f>IFERROR(VLOOKUP(E577,历史数据!AH:AJ,2,),"")</f>
        <v>19.013671472544502</v>
      </c>
      <c r="J577" s="104">
        <f t="shared" si="74"/>
        <v>0</v>
      </c>
      <c r="K577" s="104" t="str">
        <f>IFERROR(IF(AND(J576=$H$2*1,MAX(K$64:K576)=MAX(L$64:L576)),MAX(K$64:K576)+1,""),"")</f>
        <v/>
      </c>
      <c r="L577" s="104" t="str">
        <f>IFERROR(IF(AND($F576/INDEX($F$64:$F577,MATCH(MAX(M$64:M577),M$64:M577,0)-1)&lt;(1-$P$2),MAX(K$64:K577)&gt;MAX(L$64:L576)),MAX(K$64:K577),""),"")</f>
        <v/>
      </c>
      <c r="M577" s="104" t="str">
        <f>IFERROR(IF(E577="","",IF(K577&lt;&gt;"",MAX(M$64:M576)+1,IF(AND($F576/INDEX($F$64:$F577,MATCH(MAX(M$64:M576),M$64:M576,0)-1)&gt;(1+$O$2),MAX(K$64:K577)&gt;MAX(L$64:L576)),MAX(M$64:M576)+1,""))),"")</f>
        <v/>
      </c>
      <c r="N577" s="91">
        <f t="shared" si="75"/>
        <v>0</v>
      </c>
      <c r="O577" s="91" t="str">
        <f>IFERROR(IF(AND(N576=$H$2*1,MAX(O$64:O576)=MAX(P$64:P576)),MAX(O$64:O576)+1,""),"")</f>
        <v/>
      </c>
      <c r="P577" s="91" t="str">
        <f>IFERROR(IF(MOD(MAX(Q$64:Q577),10*MAX(O$64:O577))&lt;=2,IF(AND(F576/INDEX($F$64:$F577,MATCH(MAX(O$64:O577),O$64:O577,0)-1)&lt;(1-$P$2),MAX(O$64:O577)&gt;MAX(P$64:P576)),MAX(O$64:O577),""),IF(AND($F576/INDEX($F$64:$F577,MATCH(MAX(Q$64:Q577),Q$64:Q577,0)-1)&lt;(1-$P$2),MAX(O$64:O577)&gt;MAX(P$64:P576)),MAX(O$64:O577),"")),"")</f>
        <v/>
      </c>
      <c r="Q577" s="91" t="str">
        <f>IFERROR(IF(E577="","",IF(O577&lt;&gt;"",MAX(O$64:O577)*10+1,IF(AND($F576/INDEX($F$64:$F577,MATCH(MAX(Q$64:Q576),Q$64:Q576,0)-1)&gt;(1+$O$2),MAX(O$64:O577)&gt;MAX(P$64:P576)),MAX(Q$64:Q576)+1,""))),"")</f>
        <v/>
      </c>
    </row>
    <row r="578" spans="1:17" x14ac:dyDescent="0.2">
      <c r="A578" s="13">
        <f>HLOOKUP($E$2,历史数据!$V$3:$AE$5000,ROW(A576),)</f>
        <v>1628422</v>
      </c>
      <c r="B578" s="41">
        <v>37323</v>
      </c>
      <c r="C578" s="100">
        <f>IFERROR(IF(A578&lt;&gt;0,MAX($C$4:C577)+1,""),"")</f>
        <v>571</v>
      </c>
      <c r="D578" s="100"/>
      <c r="E578" s="99">
        <f t="shared" si="76"/>
        <v>37328</v>
      </c>
      <c r="F578" s="101">
        <f>IFERROR(VLOOKUP(E578,历史数据!AH:AJ,3,),"")</f>
        <v>18.179624197532299</v>
      </c>
      <c r="G578" s="101">
        <f t="shared" si="77"/>
        <v>17.66138544800646</v>
      </c>
      <c r="H578" s="105">
        <f t="shared" ref="H578:H641" si="78">IFERROR(G578/G577-1,"")</f>
        <v>-3.319359240728792E-4</v>
      </c>
      <c r="I578" s="101">
        <f>IFERROR(VLOOKUP(E578,历史数据!AH:AJ,2,),"")</f>
        <v>18.309944084253001</v>
      </c>
      <c r="J578" s="104">
        <f t="shared" ref="J578:J641" si="79">IFERROR(IF(L578&lt;&gt;"","0",IF(AND($H578&gt;0,$F578&gt;$G578),J577+1,0)),"")</f>
        <v>0</v>
      </c>
      <c r="K578" s="104" t="str">
        <f>IFERROR(IF(AND(J577=$H$2*1,MAX(K$64:K577)=MAX(L$64:L577)),MAX(K$64:K577)+1,""),"")</f>
        <v/>
      </c>
      <c r="L578" s="104" t="str">
        <f>IFERROR(IF(AND($F577/INDEX($F$64:$F578,MATCH(MAX(M$64:M578),M$64:M578,0)-1)&lt;(1-$P$2),MAX(K$64:K578)&gt;MAX(L$64:L577)),MAX(K$64:K578),""),"")</f>
        <v/>
      </c>
      <c r="M578" s="104" t="str">
        <f>IFERROR(IF(E578="","",IF(K578&lt;&gt;"",MAX(M$64:M577)+1,IF(AND($F577/INDEX($F$64:$F578,MATCH(MAX(M$64:M577),M$64:M577,0)-1)&gt;(1+$O$2),MAX(K$64:K578)&gt;MAX(L$64:L577)),MAX(M$64:M577)+1,""))),"")</f>
        <v/>
      </c>
      <c r="N578" s="91">
        <f t="shared" ref="N578:N641" si="80">IFERROR(IF(P578&lt;&gt;"","0",IF(AND($H578&gt;0,$F578&gt;$G578),N577+1,0)),"")</f>
        <v>0</v>
      </c>
      <c r="O578" s="91" t="str">
        <f>IFERROR(IF(AND(N577=$H$2*1,MAX(O$64:O577)=MAX(P$64:P577)),MAX(O$64:O577)+1,""),"")</f>
        <v/>
      </c>
      <c r="P578" s="91" t="str">
        <f>IFERROR(IF(MOD(MAX(Q$64:Q578),10*MAX(O$64:O578))&lt;=2,IF(AND(F577/INDEX($F$64:$F578,MATCH(MAX(O$64:O578),O$64:O578,0)-1)&lt;(1-$P$2),MAX(O$64:O578)&gt;MAX(P$64:P577)),MAX(O$64:O578),""),IF(AND($F577/INDEX($F$64:$F578,MATCH(MAX(Q$64:Q578),Q$64:Q578,0)-1)&lt;(1-$P$2),MAX(O$64:O578)&gt;MAX(P$64:P577)),MAX(O$64:O578),"")),"")</f>
        <v/>
      </c>
      <c r="Q578" s="91" t="str">
        <f>IFERROR(IF(E578="","",IF(O578&lt;&gt;"",MAX(O$64:O578)*10+1,IF(AND($F577/INDEX($F$64:$F578,MATCH(MAX(Q$64:Q577),Q$64:Q577,0)-1)&gt;(1+$O$2),MAX(O$64:O578)&gt;MAX(P$64:P577)),MAX(Q$64:Q577)+1,""))),"")</f>
        <v/>
      </c>
    </row>
    <row r="579" spans="1:17" x14ac:dyDescent="0.2">
      <c r="A579" s="13">
        <f>HLOOKUP($E$2,历史数据!$V$3:$AE$5000,ROW(A577),)</f>
        <v>1328999</v>
      </c>
      <c r="B579" s="41">
        <v>37326</v>
      </c>
      <c r="C579" s="100">
        <f>IFERROR(IF(A579&lt;&gt;0,MAX($C$4:C578)+1,""),"")</f>
        <v>572</v>
      </c>
      <c r="D579" s="100"/>
      <c r="E579" s="99">
        <f t="shared" si="76"/>
        <v>37329</v>
      </c>
      <c r="F579" s="101">
        <f>IFERROR(VLOOKUP(E579,历史数据!AH:AJ,3,),"")</f>
        <v>18.726967721759099</v>
      </c>
      <c r="G579" s="101">
        <f t="shared" si="77"/>
        <v>17.659430649705651</v>
      </c>
      <c r="H579" s="105">
        <f t="shared" si="78"/>
        <v>-1.1068204737185727E-4</v>
      </c>
      <c r="I579" s="101">
        <f>IFERROR(VLOOKUP(E579,历史数据!AH:AJ,2,),"")</f>
        <v>18.179624197532299</v>
      </c>
      <c r="J579" s="104">
        <f t="shared" si="79"/>
        <v>0</v>
      </c>
      <c r="K579" s="104" t="str">
        <f>IFERROR(IF(AND(J578=$H$2*1,MAX(K$64:K578)=MAX(L$64:L578)),MAX(K$64:K578)+1,""),"")</f>
        <v/>
      </c>
      <c r="L579" s="104" t="str">
        <f>IFERROR(IF(AND($F578/INDEX($F$64:$F579,MATCH(MAX(M$64:M579),M$64:M579,0)-1)&lt;(1-$P$2),MAX(K$64:K579)&gt;MAX(L$64:L578)),MAX(K$64:K579),""),"")</f>
        <v/>
      </c>
      <c r="M579" s="104" t="str">
        <f>IFERROR(IF(E579="","",IF(K579&lt;&gt;"",MAX(M$64:M578)+1,IF(AND($F578/INDEX($F$64:$F579,MATCH(MAX(M$64:M578),M$64:M578,0)-1)&gt;(1+$O$2),MAX(K$64:K579)&gt;MAX(L$64:L578)),MAX(M$64:M578)+1,""))),"")</f>
        <v/>
      </c>
      <c r="N579" s="91">
        <f t="shared" si="80"/>
        <v>0</v>
      </c>
      <c r="O579" s="91" t="str">
        <f>IFERROR(IF(AND(N578=$H$2*1,MAX(O$64:O578)=MAX(P$64:P578)),MAX(O$64:O578)+1,""),"")</f>
        <v/>
      </c>
      <c r="P579" s="91" t="str">
        <f>IFERROR(IF(MOD(MAX(Q$64:Q579),10*MAX(O$64:O579))&lt;=2,IF(AND(F578/INDEX($F$64:$F579,MATCH(MAX(O$64:O579),O$64:O579,0)-1)&lt;(1-$P$2),MAX(O$64:O579)&gt;MAX(P$64:P578)),MAX(O$64:O579),""),IF(AND($F578/INDEX($F$64:$F579,MATCH(MAX(Q$64:Q579),Q$64:Q579,0)-1)&lt;(1-$P$2),MAX(O$64:O579)&gt;MAX(P$64:P578)),MAX(O$64:O579),"")),"")</f>
        <v/>
      </c>
      <c r="Q579" s="91" t="str">
        <f>IFERROR(IF(E579="","",IF(O579&lt;&gt;"",MAX(O$64:O579)*10+1,IF(AND($F578/INDEX($F$64:$F579,MATCH(MAX(Q$64:Q578),Q$64:Q578,0)-1)&gt;(1+$O$2),MAX(O$64:O579)&gt;MAX(P$64:P578)),MAX(Q$64:Q578)+1,""))),"")</f>
        <v/>
      </c>
    </row>
    <row r="580" spans="1:17" x14ac:dyDescent="0.2">
      <c r="A580" s="13">
        <f>HLOOKUP($E$2,历史数据!$V$3:$AE$5000,ROW(A578),)</f>
        <v>1095080</v>
      </c>
      <c r="B580" s="41">
        <v>37327</v>
      </c>
      <c r="C580" s="100">
        <f>IFERROR(IF(A580&lt;&gt;0,MAX($C$4:C579)+1,""),"")</f>
        <v>573</v>
      </c>
      <c r="D580" s="100"/>
      <c r="E580" s="99">
        <f t="shared" si="76"/>
        <v>37330</v>
      </c>
      <c r="F580" s="101">
        <f>IFERROR(VLOOKUP(E580,历史数据!AH:AJ,3,),"")</f>
        <v>17.932016412763002</v>
      </c>
      <c r="G580" s="101">
        <f t="shared" si="77"/>
        <v>17.643357863676769</v>
      </c>
      <c r="H580" s="105">
        <f t="shared" si="78"/>
        <v>-9.1015312711395513E-4</v>
      </c>
      <c r="I580" s="101">
        <f>IFERROR(VLOOKUP(E580,历史数据!AH:AJ,2,),"")</f>
        <v>18.8963835744959</v>
      </c>
      <c r="J580" s="104">
        <f t="shared" si="79"/>
        <v>0</v>
      </c>
      <c r="K580" s="104" t="str">
        <f>IFERROR(IF(AND(J579=$H$2*1,MAX(K$64:K579)=MAX(L$64:L579)),MAX(K$64:K579)+1,""),"")</f>
        <v/>
      </c>
      <c r="L580" s="104" t="str">
        <f>IFERROR(IF(AND($F579/INDEX($F$64:$F580,MATCH(MAX(M$64:M580),M$64:M580,0)-1)&lt;(1-$P$2),MAX(K$64:K580)&gt;MAX(L$64:L579)),MAX(K$64:K580),""),"")</f>
        <v/>
      </c>
      <c r="M580" s="104" t="str">
        <f>IFERROR(IF(E580="","",IF(K580&lt;&gt;"",MAX(M$64:M579)+1,IF(AND($F579/INDEX($F$64:$F580,MATCH(MAX(M$64:M579),M$64:M579,0)-1)&gt;(1+$O$2),MAX(K$64:K580)&gt;MAX(L$64:L579)),MAX(M$64:M579)+1,""))),"")</f>
        <v/>
      </c>
      <c r="N580" s="91">
        <f t="shared" si="80"/>
        <v>0</v>
      </c>
      <c r="O580" s="91" t="str">
        <f>IFERROR(IF(AND(N579=$H$2*1,MAX(O$64:O579)=MAX(P$64:P579)),MAX(O$64:O579)+1,""),"")</f>
        <v/>
      </c>
      <c r="P580" s="91" t="str">
        <f>IFERROR(IF(MOD(MAX(Q$64:Q580),10*MAX(O$64:O580))&lt;=2,IF(AND(F579/INDEX($F$64:$F580,MATCH(MAX(O$64:O580),O$64:O580,0)-1)&lt;(1-$P$2),MAX(O$64:O580)&gt;MAX(P$64:P579)),MAX(O$64:O580),""),IF(AND($F579/INDEX($F$64:$F580,MATCH(MAX(Q$64:Q580),Q$64:Q580,0)-1)&lt;(1-$P$2),MAX(O$64:O580)&gt;MAX(P$64:P579)),MAX(O$64:O580),"")),"")</f>
        <v/>
      </c>
      <c r="Q580" s="91" t="str">
        <f>IFERROR(IF(E580="","",IF(O580&lt;&gt;"",MAX(O$64:O580)*10+1,IF(AND($F579/INDEX($F$64:$F580,MATCH(MAX(Q$64:Q579),Q$64:Q579,0)-1)&gt;(1+$O$2),MAX(O$64:O580)&gt;MAX(P$64:P579)),MAX(Q$64:Q579)+1,""))),"")</f>
        <v/>
      </c>
    </row>
    <row r="581" spans="1:17" x14ac:dyDescent="0.2">
      <c r="A581" s="13">
        <f>HLOOKUP($E$2,历史数据!$V$3:$AE$5000,ROW(A579),)</f>
        <v>481938</v>
      </c>
      <c r="B581" s="41">
        <v>37328</v>
      </c>
      <c r="C581" s="100">
        <f>IFERROR(IF(A581&lt;&gt;0,MAX($C$4:C580)+1,""),"")</f>
        <v>574</v>
      </c>
      <c r="D581" s="100"/>
      <c r="E581" s="99">
        <f t="shared" si="76"/>
        <v>37333</v>
      </c>
      <c r="F581" s="101">
        <f>IFERROR(VLOOKUP(E581,历史数据!AH:AJ,3,),"")</f>
        <v>18.570583857694299</v>
      </c>
      <c r="G581" s="101">
        <f t="shared" si="77"/>
        <v>17.636190269907136</v>
      </c>
      <c r="H581" s="105">
        <f t="shared" si="78"/>
        <v>-4.0624884588380539E-4</v>
      </c>
      <c r="I581" s="101">
        <f>IFERROR(VLOOKUP(E581,历史数据!AH:AJ,2,),"")</f>
        <v>18.114464254171999</v>
      </c>
      <c r="J581" s="104">
        <f t="shared" si="79"/>
        <v>0</v>
      </c>
      <c r="K581" s="104" t="str">
        <f>IFERROR(IF(AND(J580=$H$2*1,MAX(K$64:K580)=MAX(L$64:L580)),MAX(K$64:K580)+1,""),"")</f>
        <v/>
      </c>
      <c r="L581" s="104" t="str">
        <f>IFERROR(IF(AND($F580/INDEX($F$64:$F581,MATCH(MAX(M$64:M581),M$64:M581,0)-1)&lt;(1-$P$2),MAX(K$64:K581)&gt;MAX(L$64:L580)),MAX(K$64:K581),""),"")</f>
        <v/>
      </c>
      <c r="M581" s="104" t="str">
        <f>IFERROR(IF(E581="","",IF(K581&lt;&gt;"",MAX(M$64:M580)+1,IF(AND($F580/INDEX($F$64:$F581,MATCH(MAX(M$64:M580),M$64:M580,0)-1)&gt;(1+$O$2),MAX(K$64:K581)&gt;MAX(L$64:L580)),MAX(M$64:M580)+1,""))),"")</f>
        <v/>
      </c>
      <c r="N581" s="91">
        <f t="shared" si="80"/>
        <v>0</v>
      </c>
      <c r="O581" s="91" t="str">
        <f>IFERROR(IF(AND(N580=$H$2*1,MAX(O$64:O580)=MAX(P$64:P580)),MAX(O$64:O580)+1,""),"")</f>
        <v/>
      </c>
      <c r="P581" s="91" t="str">
        <f>IFERROR(IF(MOD(MAX(Q$64:Q581),10*MAX(O$64:O581))&lt;=2,IF(AND(F580/INDEX($F$64:$F581,MATCH(MAX(O$64:O581),O$64:O581,0)-1)&lt;(1-$P$2),MAX(O$64:O581)&gt;MAX(P$64:P580)),MAX(O$64:O581),""),IF(AND($F580/INDEX($F$64:$F581,MATCH(MAX(Q$64:Q581),Q$64:Q581,0)-1)&lt;(1-$P$2),MAX(O$64:O581)&gt;MAX(P$64:P580)),MAX(O$64:O581),"")),"")</f>
        <v/>
      </c>
      <c r="Q581" s="91" t="str">
        <f>IFERROR(IF(E581="","",IF(O581&lt;&gt;"",MAX(O$64:O581)*10+1,IF(AND($F580/INDEX($F$64:$F581,MATCH(MAX(Q$64:Q580),Q$64:Q580,0)-1)&gt;(1+$O$2),MAX(O$64:O581)&gt;MAX(P$64:P580)),MAX(Q$64:Q580)+1,""))),"")</f>
        <v/>
      </c>
    </row>
    <row r="582" spans="1:17" x14ac:dyDescent="0.2">
      <c r="A582" s="13">
        <f>HLOOKUP($E$2,历史数据!$V$3:$AE$5000,ROW(A580),)</f>
        <v>735929</v>
      </c>
      <c r="B582" s="41">
        <v>37329</v>
      </c>
      <c r="C582" s="100">
        <f>IFERROR(IF(A582&lt;&gt;0,MAX($C$4:C581)+1,""),"")</f>
        <v>575</v>
      </c>
      <c r="D582" s="100"/>
      <c r="E582" s="99">
        <f t="shared" ref="E582:E645" si="81">IFERROR(INDEX(B:B,MATCH(ROW(A578),C:C,0)),"")</f>
        <v>37334</v>
      </c>
      <c r="F582" s="101">
        <f>IFERROR(VLOOKUP(E582,历史数据!AH:AJ,3,),"")</f>
        <v>18.857287608479702</v>
      </c>
      <c r="G582" s="101">
        <f t="shared" si="77"/>
        <v>17.643140663865569</v>
      </c>
      <c r="H582" s="105">
        <f t="shared" si="78"/>
        <v>3.9409837680715043E-4</v>
      </c>
      <c r="I582" s="101">
        <f>IFERROR(VLOOKUP(E582,历史数据!AH:AJ,2,),"")</f>
        <v>18.609679823710501</v>
      </c>
      <c r="J582" s="104">
        <f t="shared" si="79"/>
        <v>1</v>
      </c>
      <c r="K582" s="104" t="str">
        <f>IFERROR(IF(AND(J581=$H$2*1,MAX(K$64:K581)=MAX(L$64:L581)),MAX(K$64:K581)+1,""),"")</f>
        <v/>
      </c>
      <c r="L582" s="104" t="str">
        <f>IFERROR(IF(AND($F581/INDEX($F$64:$F582,MATCH(MAX(M$64:M582),M$64:M582,0)-1)&lt;(1-$P$2),MAX(K$64:K582)&gt;MAX(L$64:L581)),MAX(K$64:K582),""),"")</f>
        <v/>
      </c>
      <c r="M582" s="104" t="str">
        <f>IFERROR(IF(E582="","",IF(K582&lt;&gt;"",MAX(M$64:M581)+1,IF(AND($F581/INDEX($F$64:$F582,MATCH(MAX(M$64:M581),M$64:M581,0)-1)&gt;(1+$O$2),MAX(K$64:K582)&gt;MAX(L$64:L581)),MAX(M$64:M581)+1,""))),"")</f>
        <v/>
      </c>
      <c r="N582" s="91">
        <f t="shared" si="80"/>
        <v>1</v>
      </c>
      <c r="O582" s="91" t="str">
        <f>IFERROR(IF(AND(N581=$H$2*1,MAX(O$64:O581)=MAX(P$64:P581)),MAX(O$64:O581)+1,""),"")</f>
        <v/>
      </c>
      <c r="P582" s="91" t="str">
        <f>IFERROR(IF(MOD(MAX(Q$64:Q582),10*MAX(O$64:O582))&lt;=2,IF(AND(F581/INDEX($F$64:$F582,MATCH(MAX(O$64:O582),O$64:O582,0)-1)&lt;(1-$P$2),MAX(O$64:O582)&gt;MAX(P$64:P581)),MAX(O$64:O582),""),IF(AND($F581/INDEX($F$64:$F582,MATCH(MAX(Q$64:Q582),Q$64:Q582,0)-1)&lt;(1-$P$2),MAX(O$64:O582)&gt;MAX(P$64:P581)),MAX(O$64:O582),"")),"")</f>
        <v/>
      </c>
      <c r="Q582" s="91" t="str">
        <f>IFERROR(IF(E582="","",IF(O582&lt;&gt;"",MAX(O$64:O582)*10+1,IF(AND($F581/INDEX($F$64:$F582,MATCH(MAX(Q$64:Q581),Q$64:Q581,0)-1)&gt;(1+$O$2),MAX(O$64:O582)&gt;MAX(P$64:P581)),MAX(Q$64:Q581)+1,""))),"")</f>
        <v/>
      </c>
    </row>
    <row r="583" spans="1:17" x14ac:dyDescent="0.2">
      <c r="A583" s="13">
        <f>HLOOKUP($E$2,历史数据!$V$3:$AE$5000,ROW(A581),)</f>
        <v>559435</v>
      </c>
      <c r="B583" s="41">
        <v>37330</v>
      </c>
      <c r="C583" s="100">
        <f>IFERROR(IF(A583&lt;&gt;0,MAX($C$4:C582)+1,""),"")</f>
        <v>576</v>
      </c>
      <c r="D583" s="100"/>
      <c r="E583" s="99">
        <f t="shared" si="81"/>
        <v>37335</v>
      </c>
      <c r="F583" s="101">
        <f>IFERROR(VLOOKUP(E583,历史数据!AH:AJ,3,),"")</f>
        <v>18.857287608479702</v>
      </c>
      <c r="G583" s="101">
        <f t="shared" si="77"/>
        <v>17.647701859900792</v>
      </c>
      <c r="H583" s="105">
        <f t="shared" si="78"/>
        <v>2.5852517542768183E-4</v>
      </c>
      <c r="I583" s="101">
        <f>IFERROR(VLOOKUP(E583,历史数据!AH:AJ,2,),"")</f>
        <v>18.8963835744959</v>
      </c>
      <c r="J583" s="104">
        <f t="shared" si="79"/>
        <v>2</v>
      </c>
      <c r="K583" s="104" t="str">
        <f>IFERROR(IF(AND(J582=$H$2*1,MAX(K$64:K582)=MAX(L$64:L582)),MAX(K$64:K582)+1,""),"")</f>
        <v/>
      </c>
      <c r="L583" s="104" t="str">
        <f>IFERROR(IF(AND($F582/INDEX($F$64:$F583,MATCH(MAX(M$64:M583),M$64:M583,0)-1)&lt;(1-$P$2),MAX(K$64:K583)&gt;MAX(L$64:L582)),MAX(K$64:K583),""),"")</f>
        <v/>
      </c>
      <c r="M583" s="104" t="str">
        <f>IFERROR(IF(E583="","",IF(K583&lt;&gt;"",MAX(M$64:M582)+1,IF(AND($F582/INDEX($F$64:$F583,MATCH(MAX(M$64:M582),M$64:M582,0)-1)&gt;(1+$O$2),MAX(K$64:K583)&gt;MAX(L$64:L582)),MAX(M$64:M582)+1,""))),"")</f>
        <v/>
      </c>
      <c r="N583" s="91">
        <f t="shared" si="80"/>
        <v>2</v>
      </c>
      <c r="O583" s="91" t="str">
        <f>IFERROR(IF(AND(N582=$H$2*1,MAX(O$64:O582)=MAX(P$64:P582)),MAX(O$64:O582)+1,""),"")</f>
        <v/>
      </c>
      <c r="P583" s="91" t="str">
        <f>IFERROR(IF(MOD(MAX(Q$64:Q583),10*MAX(O$64:O583))&lt;=2,IF(AND(F582/INDEX($F$64:$F583,MATCH(MAX(O$64:O583),O$64:O583,0)-1)&lt;(1-$P$2),MAX(O$64:O583)&gt;MAX(P$64:P582)),MAX(O$64:O583),""),IF(AND($F582/INDEX($F$64:$F583,MATCH(MAX(Q$64:Q583),Q$64:Q583,0)-1)&lt;(1-$P$2),MAX(O$64:O583)&gt;MAX(P$64:P582)),MAX(O$64:O583),"")),"")</f>
        <v/>
      </c>
      <c r="Q583" s="91" t="str">
        <f>IFERROR(IF(E583="","",IF(O583&lt;&gt;"",MAX(O$64:O583)*10+1,IF(AND($F582/INDEX($F$64:$F583,MATCH(MAX(Q$64:Q582),Q$64:Q582,0)-1)&gt;(1+$O$2),MAX(O$64:O583)&gt;MAX(P$64:P582)),MAX(Q$64:Q582)+1,""))),"")</f>
        <v/>
      </c>
    </row>
    <row r="584" spans="1:17" x14ac:dyDescent="0.2">
      <c r="A584" s="13">
        <f>HLOOKUP($E$2,历史数据!$V$3:$AE$5000,ROW(A582),)</f>
        <v>500134</v>
      </c>
      <c r="B584" s="41">
        <v>37333</v>
      </c>
      <c r="C584" s="100">
        <f>IFERROR(IF(A584&lt;&gt;0,MAX($C$4:C583)+1,""),"")</f>
        <v>577</v>
      </c>
      <c r="D584" s="100"/>
      <c r="E584" s="99">
        <f t="shared" si="81"/>
        <v>37336</v>
      </c>
      <c r="F584" s="101">
        <f>IFERROR(VLOOKUP(E584,历史数据!AH:AJ,3,),"")</f>
        <v>18.713935733086998</v>
      </c>
      <c r="G584" s="101">
        <f t="shared" si="77"/>
        <v>17.651394256691212</v>
      </c>
      <c r="H584" s="105">
        <f t="shared" si="78"/>
        <v>2.0922819411461901E-4</v>
      </c>
      <c r="I584" s="101">
        <f>IFERROR(VLOOKUP(E584,历史数据!AH:AJ,2,),"")</f>
        <v>18.700903744414902</v>
      </c>
      <c r="J584" s="104">
        <f t="shared" si="79"/>
        <v>3</v>
      </c>
      <c r="K584" s="104" t="str">
        <f>IFERROR(IF(AND(J583=$H$2*1,MAX(K$64:K583)=MAX(L$64:L583)),MAX(K$64:K583)+1,""),"")</f>
        <v/>
      </c>
      <c r="L584" s="104" t="str">
        <f>IFERROR(IF(AND($F583/INDEX($F$64:$F584,MATCH(MAX(M$64:M584),M$64:M584,0)-1)&lt;(1-$P$2),MAX(K$64:K584)&gt;MAX(L$64:L583)),MAX(K$64:K584),""),"")</f>
        <v/>
      </c>
      <c r="M584" s="104" t="str">
        <f>IFERROR(IF(E584="","",IF(K584&lt;&gt;"",MAX(M$64:M583)+1,IF(AND($F583/INDEX($F$64:$F584,MATCH(MAX(M$64:M583),M$64:M583,0)-1)&gt;(1+$O$2),MAX(K$64:K584)&gt;MAX(L$64:L583)),MAX(M$64:M583)+1,""))),"")</f>
        <v/>
      </c>
      <c r="N584" s="91">
        <f t="shared" si="80"/>
        <v>3</v>
      </c>
      <c r="O584" s="91" t="str">
        <f>IFERROR(IF(AND(N583=$H$2*1,MAX(O$64:O583)=MAX(P$64:P583)),MAX(O$64:O583)+1,""),"")</f>
        <v/>
      </c>
      <c r="P584" s="91" t="str">
        <f>IFERROR(IF(MOD(MAX(Q$64:Q584),10*MAX(O$64:O584))&lt;=2,IF(AND(F583/INDEX($F$64:$F584,MATCH(MAX(O$64:O584),O$64:O584,0)-1)&lt;(1-$P$2),MAX(O$64:O584)&gt;MAX(P$64:P583)),MAX(O$64:O584),""),IF(AND($F583/INDEX($F$64:$F584,MATCH(MAX(Q$64:Q584),Q$64:Q584,0)-1)&lt;(1-$P$2),MAX(O$64:O584)&gt;MAX(P$64:P583)),MAX(O$64:O584),"")),"")</f>
        <v/>
      </c>
      <c r="Q584" s="91" t="str">
        <f>IFERROR(IF(E584="","",IF(O584&lt;&gt;"",MAX(O$64:O584)*10+1,IF(AND($F583/INDEX($F$64:$F584,MATCH(MAX(Q$64:Q583),Q$64:Q583,0)-1)&gt;(1+$O$2),MAX(O$64:O584)&gt;MAX(P$64:P583)),MAX(Q$64:Q583)+1,""))),"")</f>
        <v/>
      </c>
    </row>
    <row r="585" spans="1:17" x14ac:dyDescent="0.2">
      <c r="A585" s="13">
        <f>HLOOKUP($E$2,历史数据!$V$3:$AE$5000,ROW(A583),)</f>
        <v>609029</v>
      </c>
      <c r="B585" s="41">
        <v>37334</v>
      </c>
      <c r="C585" s="100">
        <f>IFERROR(IF(A585&lt;&gt;0,MAX($C$4:C584)+1,""),"")</f>
        <v>578</v>
      </c>
      <c r="D585" s="100"/>
      <c r="E585" s="99">
        <f t="shared" si="81"/>
        <v>37337</v>
      </c>
      <c r="F585" s="101">
        <f>IFERROR(VLOOKUP(E585,历史数据!AH:AJ,3,),"")</f>
        <v>18.6618077783987</v>
      </c>
      <c r="G585" s="101">
        <f t="shared" si="77"/>
        <v>17.655521053104032</v>
      </c>
      <c r="H585" s="105">
        <f t="shared" si="78"/>
        <v>2.3379435940329429E-4</v>
      </c>
      <c r="I585" s="101">
        <f>IFERROR(VLOOKUP(E585,历史数据!AH:AJ,2,),"")</f>
        <v>18.7399997104311</v>
      </c>
      <c r="J585" s="104">
        <f t="shared" si="79"/>
        <v>4</v>
      </c>
      <c r="K585" s="104" t="str">
        <f>IFERROR(IF(AND(J584=$H$2*1,MAX(K$64:K584)=MAX(L$64:L584)),MAX(K$64:K584)+1,""),"")</f>
        <v/>
      </c>
      <c r="L585" s="104" t="str">
        <f>IFERROR(IF(AND($F584/INDEX($F$64:$F585,MATCH(MAX(M$64:M585),M$64:M585,0)-1)&lt;(1-$P$2),MAX(K$64:K585)&gt;MAX(L$64:L584)),MAX(K$64:K585),""),"")</f>
        <v/>
      </c>
      <c r="M585" s="104" t="str">
        <f>IFERROR(IF(E585="","",IF(K585&lt;&gt;"",MAX(M$64:M584)+1,IF(AND($F584/INDEX($F$64:$F585,MATCH(MAX(M$64:M584),M$64:M584,0)-1)&gt;(1+$O$2),MAX(K$64:K585)&gt;MAX(L$64:L584)),MAX(M$64:M584)+1,""))),"")</f>
        <v/>
      </c>
      <c r="N585" s="91">
        <f t="shared" si="80"/>
        <v>4</v>
      </c>
      <c r="O585" s="91" t="str">
        <f>IFERROR(IF(AND(N584=$H$2*1,MAX(O$64:O584)=MAX(P$64:P584)),MAX(O$64:O584)+1,""),"")</f>
        <v/>
      </c>
      <c r="P585" s="91" t="str">
        <f>IFERROR(IF(MOD(MAX(Q$64:Q585),10*MAX(O$64:O585))&lt;=2,IF(AND(F584/INDEX($F$64:$F585,MATCH(MAX(O$64:O585),O$64:O585,0)-1)&lt;(1-$P$2),MAX(O$64:O585)&gt;MAX(P$64:P584)),MAX(O$64:O585),""),IF(AND($F584/INDEX($F$64:$F585,MATCH(MAX(Q$64:Q585),Q$64:Q585,0)-1)&lt;(1-$P$2),MAX(O$64:O585)&gt;MAX(P$64:P584)),MAX(O$64:O585),"")),"")</f>
        <v/>
      </c>
      <c r="Q585" s="91" t="str">
        <f>IFERROR(IF(E585="","",IF(O585&lt;&gt;"",MAX(O$64:O585)*10+1,IF(AND($F584/INDEX($F$64:$F585,MATCH(MAX(Q$64:Q584),Q$64:Q584,0)-1)&gt;(1+$O$2),MAX(O$64:O585)&gt;MAX(P$64:P584)),MAX(Q$64:Q584)+1,""))),"")</f>
        <v/>
      </c>
    </row>
    <row r="586" spans="1:17" x14ac:dyDescent="0.2">
      <c r="A586" s="13">
        <f>HLOOKUP($E$2,历史数据!$V$3:$AE$5000,ROW(A584),)</f>
        <v>1079947</v>
      </c>
      <c r="B586" s="41">
        <v>37335</v>
      </c>
      <c r="C586" s="100">
        <f>IFERROR(IF(A586&lt;&gt;0,MAX($C$4:C585)+1,""),"")</f>
        <v>579</v>
      </c>
      <c r="D586" s="100"/>
      <c r="E586" s="99">
        <f t="shared" si="81"/>
        <v>37340</v>
      </c>
      <c r="F586" s="101">
        <f>IFERROR(VLOOKUP(E586,历史数据!AH:AJ,3,),"")</f>
        <v>18.388136016285301</v>
      </c>
      <c r="G586" s="101">
        <f t="shared" si="77"/>
        <v>17.658996250083248</v>
      </c>
      <c r="H586" s="105">
        <f t="shared" si="78"/>
        <v>1.9683344200172037E-4</v>
      </c>
      <c r="I586" s="101">
        <f>IFERROR(VLOOKUP(E586,历史数据!AH:AJ,2,),"")</f>
        <v>18.244784140892602</v>
      </c>
      <c r="J586" s="104">
        <f t="shared" si="79"/>
        <v>5</v>
      </c>
      <c r="K586" s="104" t="str">
        <f>IFERROR(IF(AND(J585=$H$2*1,MAX(K$64:K585)=MAX(L$64:L585)),MAX(K$64:K585)+1,""),"")</f>
        <v/>
      </c>
      <c r="L586" s="104" t="str">
        <f>IFERROR(IF(AND($F585/INDEX($F$64:$F586,MATCH(MAX(M$64:M586),M$64:M586,0)-1)&lt;(1-$P$2),MAX(K$64:K586)&gt;MAX(L$64:L585)),MAX(K$64:K586),""),"")</f>
        <v/>
      </c>
      <c r="M586" s="104" t="str">
        <f>IFERROR(IF(E586="","",IF(K586&lt;&gt;"",MAX(M$64:M585)+1,IF(AND($F585/INDEX($F$64:$F586,MATCH(MAX(M$64:M585),M$64:M585,0)-1)&gt;(1+$O$2),MAX(K$64:K586)&gt;MAX(L$64:L585)),MAX(M$64:M585)+1,""))),"")</f>
        <v/>
      </c>
      <c r="N586" s="91">
        <f t="shared" si="80"/>
        <v>5</v>
      </c>
      <c r="O586" s="91" t="str">
        <f>IFERROR(IF(AND(N585=$H$2*1,MAX(O$64:O585)=MAX(P$64:P585)),MAX(O$64:O585)+1,""),"")</f>
        <v/>
      </c>
      <c r="P586" s="91" t="str">
        <f>IFERROR(IF(MOD(MAX(Q$64:Q586),10*MAX(O$64:O586))&lt;=2,IF(AND(F585/INDEX($F$64:$F586,MATCH(MAX(O$64:O586),O$64:O586,0)-1)&lt;(1-$P$2),MAX(O$64:O586)&gt;MAX(P$64:P585)),MAX(O$64:O586),""),IF(AND($F585/INDEX($F$64:$F586,MATCH(MAX(Q$64:Q586),Q$64:Q586,0)-1)&lt;(1-$P$2),MAX(O$64:O586)&gt;MAX(P$64:P585)),MAX(O$64:O586),"")),"")</f>
        <v/>
      </c>
      <c r="Q586" s="91" t="str">
        <f>IFERROR(IF(E586="","",IF(O586&lt;&gt;"",MAX(O$64:O586)*10+1,IF(AND($F585/INDEX($F$64:$F586,MATCH(MAX(Q$64:Q585),Q$64:Q585,0)-1)&gt;(1+$O$2),MAX(O$64:O586)&gt;MAX(P$64:P585)),MAX(Q$64:Q585)+1,""))),"")</f>
        <v/>
      </c>
    </row>
    <row r="587" spans="1:17" x14ac:dyDescent="0.2">
      <c r="A587" s="13">
        <f>HLOOKUP($E$2,历史数据!$V$3:$AE$5000,ROW(A585),)</f>
        <v>483039</v>
      </c>
      <c r="B587" s="41">
        <v>37336</v>
      </c>
      <c r="C587" s="100">
        <f>IFERROR(IF(A587&lt;&gt;0,MAX($C$4:C586)+1,""),"")</f>
        <v>580</v>
      </c>
      <c r="D587" s="100"/>
      <c r="E587" s="99">
        <f t="shared" si="81"/>
        <v>37341</v>
      </c>
      <c r="F587" s="101">
        <f>IFERROR(VLOOKUP(E587,历史数据!AH:AJ,3,),"")</f>
        <v>18.4272319823015</v>
      </c>
      <c r="G587" s="101">
        <f t="shared" si="77"/>
        <v>17.666163843852882</v>
      </c>
      <c r="H587" s="105">
        <f t="shared" si="78"/>
        <v>4.0588908158345482E-4</v>
      </c>
      <c r="I587" s="101">
        <f>IFERROR(VLOOKUP(E587,历史数据!AH:AJ,2,),"")</f>
        <v>18.4402639709736</v>
      </c>
      <c r="J587" s="104">
        <f t="shared" si="79"/>
        <v>6</v>
      </c>
      <c r="K587" s="104" t="str">
        <f>IFERROR(IF(AND(J586=$H$2*1,MAX(K$64:K586)=MAX(L$64:L586)),MAX(K$64:K586)+1,""),"")</f>
        <v/>
      </c>
      <c r="L587" s="104" t="str">
        <f>IFERROR(IF(AND($F586/INDEX($F$64:$F587,MATCH(MAX(M$64:M587),M$64:M587,0)-1)&lt;(1-$P$2),MAX(K$64:K587)&gt;MAX(L$64:L586)),MAX(K$64:K587),""),"")</f>
        <v/>
      </c>
      <c r="M587" s="104" t="str">
        <f>IFERROR(IF(E587="","",IF(K587&lt;&gt;"",MAX(M$64:M586)+1,IF(AND($F586/INDEX($F$64:$F587,MATCH(MAX(M$64:M586),M$64:M586,0)-1)&gt;(1+$O$2),MAX(K$64:K587)&gt;MAX(L$64:L586)),MAX(M$64:M586)+1,""))),"")</f>
        <v/>
      </c>
      <c r="N587" s="91">
        <f t="shared" si="80"/>
        <v>6</v>
      </c>
      <c r="O587" s="91" t="str">
        <f>IFERROR(IF(AND(N586=$H$2*1,MAX(O$64:O586)=MAX(P$64:P586)),MAX(O$64:O586)+1,""),"")</f>
        <v/>
      </c>
      <c r="P587" s="91" t="str">
        <f>IFERROR(IF(MOD(MAX(Q$64:Q587),10*MAX(O$64:O587))&lt;=2,IF(AND(F586/INDEX($F$64:$F587,MATCH(MAX(O$64:O587),O$64:O587,0)-1)&lt;(1-$P$2),MAX(O$64:O587)&gt;MAX(P$64:P586)),MAX(O$64:O587),""),IF(AND($F586/INDEX($F$64:$F587,MATCH(MAX(Q$64:Q587),Q$64:Q587,0)-1)&lt;(1-$P$2),MAX(O$64:O587)&gt;MAX(P$64:P586)),MAX(O$64:O587),"")),"")</f>
        <v/>
      </c>
      <c r="Q587" s="91" t="str">
        <f>IFERROR(IF(E587="","",IF(O587&lt;&gt;"",MAX(O$64:O587)*10+1,IF(AND($F586/INDEX($F$64:$F587,MATCH(MAX(Q$64:Q586),Q$64:Q586,0)-1)&gt;(1+$O$2),MAX(O$64:O587)&gt;MAX(P$64:P586)),MAX(Q$64:Q586)+1,""))),"")</f>
        <v/>
      </c>
    </row>
    <row r="588" spans="1:17" x14ac:dyDescent="0.2">
      <c r="A588" s="13">
        <f>HLOOKUP($E$2,历史数据!$V$3:$AE$5000,ROW(A586),)</f>
        <v>614620</v>
      </c>
      <c r="B588" s="41">
        <v>37337</v>
      </c>
      <c r="C588" s="100">
        <f>IFERROR(IF(A588&lt;&gt;0,MAX($C$4:C587)+1,""),"")</f>
        <v>581</v>
      </c>
      <c r="D588" s="100"/>
      <c r="E588" s="99">
        <f t="shared" si="81"/>
        <v>37342</v>
      </c>
      <c r="F588" s="101">
        <f>IFERROR(VLOOKUP(E588,历史数据!AH:AJ,3,),"")</f>
        <v>18.8963835744959</v>
      </c>
      <c r="G588" s="101">
        <f t="shared" si="77"/>
        <v>17.683539828748973</v>
      </c>
      <c r="H588" s="105">
        <f t="shared" si="78"/>
        <v>9.835743090391702E-4</v>
      </c>
      <c r="I588" s="101">
        <f>IFERROR(VLOOKUP(E588,历史数据!AH:AJ,2,),"")</f>
        <v>18.309944084253001</v>
      </c>
      <c r="J588" s="104">
        <f t="shared" si="79"/>
        <v>7</v>
      </c>
      <c r="K588" s="104" t="str">
        <f>IFERROR(IF(AND(J587=$H$2*1,MAX(K$64:K587)=MAX(L$64:L587)),MAX(K$64:K587)+1,""),"")</f>
        <v/>
      </c>
      <c r="L588" s="104" t="str">
        <f>IFERROR(IF(AND($F587/INDEX($F$64:$F588,MATCH(MAX(M$64:M588),M$64:M588,0)-1)&lt;(1-$P$2),MAX(K$64:K588)&gt;MAX(L$64:L587)),MAX(K$64:K588),""),"")</f>
        <v/>
      </c>
      <c r="M588" s="104" t="str">
        <f>IFERROR(IF(E588="","",IF(K588&lt;&gt;"",MAX(M$64:M587)+1,IF(AND($F587/INDEX($F$64:$F588,MATCH(MAX(M$64:M587),M$64:M587,0)-1)&gt;(1+$O$2),MAX(K$64:K588)&gt;MAX(L$64:L587)),MAX(M$64:M587)+1,""))),"")</f>
        <v/>
      </c>
      <c r="N588" s="91">
        <f t="shared" si="80"/>
        <v>7</v>
      </c>
      <c r="O588" s="91" t="str">
        <f>IFERROR(IF(AND(N587=$H$2*1,MAX(O$64:O587)=MAX(P$64:P587)),MAX(O$64:O587)+1,""),"")</f>
        <v/>
      </c>
      <c r="P588" s="91" t="str">
        <f>IFERROR(IF(MOD(MAX(Q$64:Q588),10*MAX(O$64:O588))&lt;=2,IF(AND(F587/INDEX($F$64:$F588,MATCH(MAX(O$64:O588),O$64:O588,0)-1)&lt;(1-$P$2),MAX(O$64:O588)&gt;MAX(P$64:P587)),MAX(O$64:O588),""),IF(AND($F587/INDEX($F$64:$F588,MATCH(MAX(Q$64:Q588),Q$64:Q588,0)-1)&lt;(1-$P$2),MAX(O$64:O588)&gt;MAX(P$64:P587)),MAX(O$64:O588),"")),"")</f>
        <v/>
      </c>
      <c r="Q588" s="91" t="str">
        <f>IFERROR(IF(E588="","",IF(O588&lt;&gt;"",MAX(O$64:O588)*10+1,IF(AND($F587/INDEX($F$64:$F588,MATCH(MAX(Q$64:Q587),Q$64:Q587,0)-1)&gt;(1+$O$2),MAX(O$64:O588)&gt;MAX(P$64:P587)),MAX(Q$64:Q587)+1,""))),"")</f>
        <v/>
      </c>
    </row>
    <row r="589" spans="1:17" x14ac:dyDescent="0.2">
      <c r="A589" s="13">
        <f>HLOOKUP($E$2,历史数据!$V$3:$AE$5000,ROW(A587),)</f>
        <v>397544</v>
      </c>
      <c r="B589" s="41">
        <v>37340</v>
      </c>
      <c r="C589" s="100">
        <f>IFERROR(IF(A589&lt;&gt;0,MAX($C$4:C588)+1,""),"")</f>
        <v>582</v>
      </c>
      <c r="D589" s="100"/>
      <c r="E589" s="99">
        <f t="shared" si="81"/>
        <v>37343</v>
      </c>
      <c r="F589" s="101">
        <f>IFERROR(VLOOKUP(E589,历史数据!AH:AJ,3,),"")</f>
        <v>18.713935733086998</v>
      </c>
      <c r="G589" s="101">
        <f t="shared" si="77"/>
        <v>17.698309415910654</v>
      </c>
      <c r="H589" s="105">
        <f t="shared" si="78"/>
        <v>8.352166650293924E-4</v>
      </c>
      <c r="I589" s="101">
        <f>IFERROR(VLOOKUP(E589,历史数据!AH:AJ,2,),"")</f>
        <v>19.026703461216599</v>
      </c>
      <c r="J589" s="104">
        <f t="shared" si="79"/>
        <v>8</v>
      </c>
      <c r="K589" s="104" t="str">
        <f>IFERROR(IF(AND(J588=$H$2*1,MAX(K$64:K588)=MAX(L$64:L588)),MAX(K$64:K588)+1,""),"")</f>
        <v/>
      </c>
      <c r="L589" s="104" t="str">
        <f>IFERROR(IF(AND($F588/INDEX($F$64:$F589,MATCH(MAX(M$64:M589),M$64:M589,0)-1)&lt;(1-$P$2),MAX(K$64:K589)&gt;MAX(L$64:L588)),MAX(K$64:K589),""),"")</f>
        <v/>
      </c>
      <c r="M589" s="104" t="str">
        <f>IFERROR(IF(E589="","",IF(K589&lt;&gt;"",MAX(M$64:M588)+1,IF(AND($F588/INDEX($F$64:$F589,MATCH(MAX(M$64:M588),M$64:M588,0)-1)&gt;(1+$O$2),MAX(K$64:K589)&gt;MAX(L$64:L588)),MAX(M$64:M588)+1,""))),"")</f>
        <v/>
      </c>
      <c r="N589" s="91">
        <f t="shared" si="80"/>
        <v>8</v>
      </c>
      <c r="O589" s="91" t="str">
        <f>IFERROR(IF(AND(N588=$H$2*1,MAX(O$64:O588)=MAX(P$64:P588)),MAX(O$64:O588)+1,""),"")</f>
        <v/>
      </c>
      <c r="P589" s="91" t="str">
        <f>IFERROR(IF(MOD(MAX(Q$64:Q589),10*MAX(O$64:O589))&lt;=2,IF(AND(F588/INDEX($F$64:$F589,MATCH(MAX(O$64:O589),O$64:O589,0)-1)&lt;(1-$P$2),MAX(O$64:O589)&gt;MAX(P$64:P588)),MAX(O$64:O589),""),IF(AND($F588/INDEX($F$64:$F589,MATCH(MAX(Q$64:Q589),Q$64:Q589,0)-1)&lt;(1-$P$2),MAX(O$64:O589)&gt;MAX(P$64:P588)),MAX(O$64:O589),"")),"")</f>
        <v/>
      </c>
      <c r="Q589" s="91" t="str">
        <f>IFERROR(IF(E589="","",IF(O589&lt;&gt;"",MAX(O$64:O589)*10+1,IF(AND($F588/INDEX($F$64:$F589,MATCH(MAX(Q$64:Q588),Q$64:Q588,0)-1)&gt;(1+$O$2),MAX(O$64:O589)&gt;MAX(P$64:P588)),MAX(Q$64:Q588)+1,""))),"")</f>
        <v/>
      </c>
    </row>
    <row r="590" spans="1:17" x14ac:dyDescent="0.2">
      <c r="A590" s="13">
        <f>HLOOKUP($E$2,历史数据!$V$3:$AE$5000,ROW(A588),)</f>
        <v>444126</v>
      </c>
      <c r="B590" s="41">
        <v>37341</v>
      </c>
      <c r="C590" s="100">
        <f>IFERROR(IF(A590&lt;&gt;0,MAX($C$4:C589)+1,""),"")</f>
        <v>583</v>
      </c>
      <c r="D590" s="100"/>
      <c r="E590" s="99">
        <f t="shared" si="81"/>
        <v>37344</v>
      </c>
      <c r="F590" s="101">
        <f>IFERROR(VLOOKUP(E590,历史数据!AH:AJ,3,),"")</f>
        <v>17.6844086279938</v>
      </c>
      <c r="G590" s="101">
        <f t="shared" si="77"/>
        <v>17.696137417798635</v>
      </c>
      <c r="H590" s="105">
        <f t="shared" si="78"/>
        <v>-1.2272347945652129E-4</v>
      </c>
      <c r="I590" s="101">
        <f>IFERROR(VLOOKUP(E590,历史数据!AH:AJ,2,),"")</f>
        <v>17.788664537370298</v>
      </c>
      <c r="J590" s="104">
        <f t="shared" si="79"/>
        <v>0</v>
      </c>
      <c r="K590" s="104" t="str">
        <f>IFERROR(IF(AND(J589=$H$2*1,MAX(K$64:K589)=MAX(L$64:L589)),MAX(K$64:K589)+1,""),"")</f>
        <v/>
      </c>
      <c r="L590" s="104" t="str">
        <f>IFERROR(IF(AND($F589/INDEX($F$64:$F590,MATCH(MAX(M$64:M590),M$64:M590,0)-1)&lt;(1-$P$2),MAX(K$64:K590)&gt;MAX(L$64:L589)),MAX(K$64:K590),""),"")</f>
        <v/>
      </c>
      <c r="M590" s="104" t="str">
        <f>IFERROR(IF(E590="","",IF(K590&lt;&gt;"",MAX(M$64:M589)+1,IF(AND($F589/INDEX($F$64:$F590,MATCH(MAX(M$64:M589),M$64:M589,0)-1)&gt;(1+$O$2),MAX(K$64:K590)&gt;MAX(L$64:L589)),MAX(M$64:M589)+1,""))),"")</f>
        <v/>
      </c>
      <c r="N590" s="91">
        <f t="shared" si="80"/>
        <v>0</v>
      </c>
      <c r="O590" s="91" t="str">
        <f>IFERROR(IF(AND(N589=$H$2*1,MAX(O$64:O589)=MAX(P$64:P589)),MAX(O$64:O589)+1,""),"")</f>
        <v/>
      </c>
      <c r="P590" s="91" t="str">
        <f>IFERROR(IF(MOD(MAX(Q$64:Q590),10*MAX(O$64:O590))&lt;=2,IF(AND(F589/INDEX($F$64:$F590,MATCH(MAX(O$64:O590),O$64:O590,0)-1)&lt;(1-$P$2),MAX(O$64:O590)&gt;MAX(P$64:P589)),MAX(O$64:O590),""),IF(AND($F589/INDEX($F$64:$F590,MATCH(MAX(Q$64:Q590),Q$64:Q590,0)-1)&lt;(1-$P$2),MAX(O$64:O590)&gt;MAX(P$64:P589)),MAX(O$64:O590),"")),"")</f>
        <v/>
      </c>
      <c r="Q590" s="91" t="str">
        <f>IFERROR(IF(E590="","",IF(O590&lt;&gt;"",MAX(O$64:O590)*10+1,IF(AND($F589/INDEX($F$64:$F590,MATCH(MAX(Q$64:Q589),Q$64:Q589,0)-1)&gt;(1+$O$2),MAX(O$64:O590)&gt;MAX(P$64:P589)),MAX(Q$64:Q589)+1,""))),"")</f>
        <v/>
      </c>
    </row>
    <row r="591" spans="1:17" x14ac:dyDescent="0.2">
      <c r="A591" s="13">
        <f>HLOOKUP($E$2,历史数据!$V$3:$AE$5000,ROW(A589),)</f>
        <v>532588</v>
      </c>
      <c r="B591" s="41">
        <v>37342</v>
      </c>
      <c r="C591" s="100">
        <f>IFERROR(IF(A591&lt;&gt;0,MAX($C$4:C590)+1,""),"")</f>
        <v>584</v>
      </c>
      <c r="D591" s="100"/>
      <c r="E591" s="99">
        <f t="shared" si="81"/>
        <v>37347</v>
      </c>
      <c r="F591" s="101">
        <f>IFERROR(VLOOKUP(E591,历史数据!AH:AJ,3,),"")</f>
        <v>17.5931847072893</v>
      </c>
      <c r="G591" s="101">
        <f t="shared" si="77"/>
        <v>17.689187023840201</v>
      </c>
      <c r="H591" s="105">
        <f t="shared" si="78"/>
        <v>-3.9276333554250087E-4</v>
      </c>
      <c r="I591" s="101">
        <f>IFERROR(VLOOKUP(E591,历史数据!AH:AJ,2,),"")</f>
        <v>17.5931847072893</v>
      </c>
      <c r="J591" s="104">
        <f t="shared" si="79"/>
        <v>0</v>
      </c>
      <c r="K591" s="104" t="str">
        <f>IFERROR(IF(AND(J590=$H$2*1,MAX(K$64:K590)=MAX(L$64:L590)),MAX(K$64:K590)+1,""),"")</f>
        <v/>
      </c>
      <c r="L591" s="104" t="str">
        <f>IFERROR(IF(AND($F590/INDEX($F$64:$F591,MATCH(MAX(M$64:M591),M$64:M591,0)-1)&lt;(1-$P$2),MAX(K$64:K591)&gt;MAX(L$64:L590)),MAX(K$64:K591),""),"")</f>
        <v/>
      </c>
      <c r="M591" s="104" t="str">
        <f>IFERROR(IF(E591="","",IF(K591&lt;&gt;"",MAX(M$64:M590)+1,IF(AND($F590/INDEX($F$64:$F591,MATCH(MAX(M$64:M590),M$64:M590,0)-1)&gt;(1+$O$2),MAX(K$64:K591)&gt;MAX(L$64:L590)),MAX(M$64:M590)+1,""))),"")</f>
        <v/>
      </c>
      <c r="N591" s="91">
        <f t="shared" si="80"/>
        <v>0</v>
      </c>
      <c r="O591" s="91" t="str">
        <f>IFERROR(IF(AND(N590=$H$2*1,MAX(O$64:O590)=MAX(P$64:P590)),MAX(O$64:O590)+1,""),"")</f>
        <v/>
      </c>
      <c r="P591" s="91" t="str">
        <f>IFERROR(IF(MOD(MAX(Q$64:Q591),10*MAX(O$64:O591))&lt;=2,IF(AND(F590/INDEX($F$64:$F591,MATCH(MAX(O$64:O591),O$64:O591,0)-1)&lt;(1-$P$2),MAX(O$64:O591)&gt;MAX(P$64:P590)),MAX(O$64:O591),""),IF(AND($F590/INDEX($F$64:$F591,MATCH(MAX(Q$64:Q591),Q$64:Q591,0)-1)&lt;(1-$P$2),MAX(O$64:O591)&gt;MAX(P$64:P590)),MAX(O$64:O591),"")),"")</f>
        <v/>
      </c>
      <c r="Q591" s="91" t="str">
        <f>IFERROR(IF(E591="","",IF(O591&lt;&gt;"",MAX(O$64:O591)*10+1,IF(AND($F590/INDEX($F$64:$F591,MATCH(MAX(Q$64:Q590),Q$64:Q590,0)-1)&gt;(1+$O$2),MAX(O$64:O591)&gt;MAX(P$64:P590)),MAX(Q$64:Q590)+1,""))),"")</f>
        <v/>
      </c>
    </row>
    <row r="592" spans="1:17" x14ac:dyDescent="0.2">
      <c r="A592" s="13">
        <f>HLOOKUP($E$2,历史数据!$V$3:$AE$5000,ROW(A590),)</f>
        <v>584082</v>
      </c>
      <c r="B592" s="41">
        <v>37343</v>
      </c>
      <c r="C592" s="100">
        <f>IFERROR(IF(A592&lt;&gt;0,MAX($C$4:C591)+1,""),"")</f>
        <v>585</v>
      </c>
      <c r="D592" s="100"/>
      <c r="E592" s="99">
        <f t="shared" si="81"/>
        <v>37348</v>
      </c>
      <c r="F592" s="101">
        <f>IFERROR(VLOOKUP(E592,历史数据!AH:AJ,3,),"")</f>
        <v>16.9806812397022</v>
      </c>
      <c r="G592" s="101">
        <f t="shared" si="77"/>
        <v>17.67550343573453</v>
      </c>
      <c r="H592" s="105">
        <f t="shared" si="78"/>
        <v>-7.7355664153644366E-4</v>
      </c>
      <c r="I592" s="101">
        <f>IFERROR(VLOOKUP(E592,历史数据!AH:AJ,2,),"")</f>
        <v>17.5931847072893</v>
      </c>
      <c r="J592" s="104">
        <f t="shared" si="79"/>
        <v>0</v>
      </c>
      <c r="K592" s="104" t="str">
        <f>IFERROR(IF(AND(J591=$H$2*1,MAX(K$64:K591)=MAX(L$64:L591)),MAX(K$64:K591)+1,""),"")</f>
        <v/>
      </c>
      <c r="L592" s="104" t="str">
        <f>IFERROR(IF(AND($F591/INDEX($F$64:$F592,MATCH(MAX(M$64:M592),M$64:M592,0)-1)&lt;(1-$P$2),MAX(K$64:K592)&gt;MAX(L$64:L591)),MAX(K$64:K592),""),"")</f>
        <v/>
      </c>
      <c r="M592" s="104" t="str">
        <f>IFERROR(IF(E592="","",IF(K592&lt;&gt;"",MAX(M$64:M591)+1,IF(AND($F591/INDEX($F$64:$F592,MATCH(MAX(M$64:M591),M$64:M591,0)-1)&gt;(1+$O$2),MAX(K$64:K592)&gt;MAX(L$64:L591)),MAX(M$64:M591)+1,""))),"")</f>
        <v/>
      </c>
      <c r="N592" s="91">
        <f t="shared" si="80"/>
        <v>0</v>
      </c>
      <c r="O592" s="91" t="str">
        <f>IFERROR(IF(AND(N591=$H$2*1,MAX(O$64:O591)=MAX(P$64:P591)),MAX(O$64:O591)+1,""),"")</f>
        <v/>
      </c>
      <c r="P592" s="91" t="str">
        <f>IFERROR(IF(MOD(MAX(Q$64:Q592),10*MAX(O$64:O592))&lt;=2,IF(AND(F591/INDEX($F$64:$F592,MATCH(MAX(O$64:O592),O$64:O592,0)-1)&lt;(1-$P$2),MAX(O$64:O592)&gt;MAX(P$64:P591)),MAX(O$64:O592),""),IF(AND($F591/INDEX($F$64:$F592,MATCH(MAX(Q$64:Q592),Q$64:Q592,0)-1)&lt;(1-$P$2),MAX(O$64:O592)&gt;MAX(P$64:P591)),MAX(O$64:O592),"")),"")</f>
        <v/>
      </c>
      <c r="Q592" s="91" t="str">
        <f>IFERROR(IF(E592="","",IF(O592&lt;&gt;"",MAX(O$64:O592)*10+1,IF(AND($F591/INDEX($F$64:$F592,MATCH(MAX(Q$64:Q591),Q$64:Q591,0)-1)&gt;(1+$O$2),MAX(O$64:O592)&gt;MAX(P$64:P591)),MAX(Q$64:Q591)+1,""))),"")</f>
        <v/>
      </c>
    </row>
    <row r="593" spans="1:17" x14ac:dyDescent="0.2">
      <c r="A593" s="13">
        <f>HLOOKUP($E$2,历史数据!$V$3:$AE$5000,ROW(A591),)</f>
        <v>474281</v>
      </c>
      <c r="B593" s="41">
        <v>37344</v>
      </c>
      <c r="C593" s="100">
        <f>IFERROR(IF(A593&lt;&gt;0,MAX($C$4:C592)+1,""),"")</f>
        <v>586</v>
      </c>
      <c r="D593" s="100"/>
      <c r="E593" s="99">
        <f t="shared" si="81"/>
        <v>37349</v>
      </c>
      <c r="F593" s="101">
        <f>IFERROR(VLOOKUP(E593,历史数据!AH:AJ,3,),"")</f>
        <v>16.9676492510301</v>
      </c>
      <c r="G593" s="101">
        <f t="shared" si="77"/>
        <v>17.673114237811312</v>
      </c>
      <c r="H593" s="105">
        <f t="shared" si="78"/>
        <v>-1.3517000700458137E-4</v>
      </c>
      <c r="I593" s="101">
        <f>IFERROR(VLOOKUP(E593,历史数据!AH:AJ,2,),"")</f>
        <v>16.941585273686002</v>
      </c>
      <c r="J593" s="104">
        <f t="shared" si="79"/>
        <v>0</v>
      </c>
      <c r="K593" s="104" t="str">
        <f>IFERROR(IF(AND(J592=$H$2*1,MAX(K$64:K592)=MAX(L$64:L592)),MAX(K$64:K592)+1,""),"")</f>
        <v/>
      </c>
      <c r="L593" s="104" t="str">
        <f>IFERROR(IF(AND($F592/INDEX($F$64:$F593,MATCH(MAX(M$64:M593),M$64:M593,0)-1)&lt;(1-$P$2),MAX(K$64:K593)&gt;MAX(L$64:L592)),MAX(K$64:K593),""),"")</f>
        <v/>
      </c>
      <c r="M593" s="104" t="str">
        <f>IFERROR(IF(E593="","",IF(K593&lt;&gt;"",MAX(M$64:M592)+1,IF(AND($F592/INDEX($F$64:$F593,MATCH(MAX(M$64:M592),M$64:M592,0)-1)&gt;(1+$O$2),MAX(K$64:K593)&gt;MAX(L$64:L592)),MAX(M$64:M592)+1,""))),"")</f>
        <v/>
      </c>
      <c r="N593" s="91">
        <f t="shared" si="80"/>
        <v>0</v>
      </c>
      <c r="O593" s="91" t="str">
        <f>IFERROR(IF(AND(N592=$H$2*1,MAX(O$64:O592)=MAX(P$64:P592)),MAX(O$64:O592)+1,""),"")</f>
        <v/>
      </c>
      <c r="P593" s="91" t="str">
        <f>IFERROR(IF(MOD(MAX(Q$64:Q593),10*MAX(O$64:O593))&lt;=2,IF(AND(F592/INDEX($F$64:$F593,MATCH(MAX(O$64:O593),O$64:O593,0)-1)&lt;(1-$P$2),MAX(O$64:O593)&gt;MAX(P$64:P592)),MAX(O$64:O593),""),IF(AND($F592/INDEX($F$64:$F593,MATCH(MAX(Q$64:Q593),Q$64:Q593,0)-1)&lt;(1-$P$2),MAX(O$64:O593)&gt;MAX(P$64:P592)),MAX(O$64:O593),"")),"")</f>
        <v/>
      </c>
      <c r="Q593" s="91" t="str">
        <f>IFERROR(IF(E593="","",IF(O593&lt;&gt;"",MAX(O$64:O593)*10+1,IF(AND($F592/INDEX($F$64:$F593,MATCH(MAX(Q$64:Q592),Q$64:Q592,0)-1)&gt;(1+$O$2),MAX(O$64:O593)&gt;MAX(P$64:P592)),MAX(Q$64:Q592)+1,""))),"")</f>
        <v/>
      </c>
    </row>
    <row r="594" spans="1:17" x14ac:dyDescent="0.2">
      <c r="A594" s="13">
        <f>HLOOKUP($E$2,历史数据!$V$3:$AE$5000,ROW(A592),)</f>
        <v>277039</v>
      </c>
      <c r="B594" s="41">
        <v>37347</v>
      </c>
      <c r="C594" s="100">
        <f>IFERROR(IF(A594&lt;&gt;0,MAX($C$4:C593)+1,""),"")</f>
        <v>587</v>
      </c>
      <c r="D594" s="100"/>
      <c r="E594" s="99">
        <f t="shared" si="81"/>
        <v>37350</v>
      </c>
      <c r="F594" s="101">
        <f>IFERROR(VLOOKUP(E594,历史数据!AH:AJ,3,),"")</f>
        <v>17.4498328318966</v>
      </c>
      <c r="G594" s="101">
        <f t="shared" si="77"/>
        <v>17.676155035168129</v>
      </c>
      <c r="H594" s="105">
        <f t="shared" si="78"/>
        <v>1.7205781142481946E-4</v>
      </c>
      <c r="I594" s="101">
        <f>IFERROR(VLOOKUP(E594,历史数据!AH:AJ,2,),"")</f>
        <v>17.0458411830625</v>
      </c>
      <c r="J594" s="104">
        <f t="shared" si="79"/>
        <v>0</v>
      </c>
      <c r="K594" s="104" t="str">
        <f>IFERROR(IF(AND(J593=$H$2*1,MAX(K$64:K593)=MAX(L$64:L593)),MAX(K$64:K593)+1,""),"")</f>
        <v/>
      </c>
      <c r="L594" s="104" t="str">
        <f>IFERROR(IF(AND($F593/INDEX($F$64:$F594,MATCH(MAX(M$64:M594),M$64:M594,0)-1)&lt;(1-$P$2),MAX(K$64:K594)&gt;MAX(L$64:L593)),MAX(K$64:K594),""),"")</f>
        <v/>
      </c>
      <c r="M594" s="104" t="str">
        <f>IFERROR(IF(E594="","",IF(K594&lt;&gt;"",MAX(M$64:M593)+1,IF(AND($F593/INDEX($F$64:$F594,MATCH(MAX(M$64:M593),M$64:M593,0)-1)&gt;(1+$O$2),MAX(K$64:K594)&gt;MAX(L$64:L593)),MAX(M$64:M593)+1,""))),"")</f>
        <v/>
      </c>
      <c r="N594" s="91">
        <f t="shared" si="80"/>
        <v>0</v>
      </c>
      <c r="O594" s="91" t="str">
        <f>IFERROR(IF(AND(N593=$H$2*1,MAX(O$64:O593)=MAX(P$64:P593)),MAX(O$64:O593)+1,""),"")</f>
        <v/>
      </c>
      <c r="P594" s="91" t="str">
        <f>IFERROR(IF(MOD(MAX(Q$64:Q594),10*MAX(O$64:O594))&lt;=2,IF(AND(F593/INDEX($F$64:$F594,MATCH(MAX(O$64:O594),O$64:O594,0)-1)&lt;(1-$P$2),MAX(O$64:O594)&gt;MAX(P$64:P593)),MAX(O$64:O594),""),IF(AND($F593/INDEX($F$64:$F594,MATCH(MAX(Q$64:Q594),Q$64:Q594,0)-1)&lt;(1-$P$2),MAX(O$64:O594)&gt;MAX(P$64:P593)),MAX(O$64:O594),"")),"")</f>
        <v/>
      </c>
      <c r="Q594" s="91" t="str">
        <f>IFERROR(IF(E594="","",IF(O594&lt;&gt;"",MAX(O$64:O594)*10+1,IF(AND($F593/INDEX($F$64:$F594,MATCH(MAX(Q$64:Q593),Q$64:Q593,0)-1)&gt;(1+$O$2),MAX(O$64:O594)&gt;MAX(P$64:P593)),MAX(Q$64:Q593)+1,""))),"")</f>
        <v/>
      </c>
    </row>
    <row r="595" spans="1:17" x14ac:dyDescent="0.2">
      <c r="A595" s="13">
        <f>HLOOKUP($E$2,历史数据!$V$3:$AE$5000,ROW(A593),)</f>
        <v>462766</v>
      </c>
      <c r="B595" s="41">
        <v>37348</v>
      </c>
      <c r="C595" s="100">
        <f>IFERROR(IF(A595&lt;&gt;0,MAX($C$4:C594)+1,""),"")</f>
        <v>588</v>
      </c>
      <c r="D595" s="100"/>
      <c r="E595" s="99">
        <f t="shared" si="81"/>
        <v>37351</v>
      </c>
      <c r="F595" s="101">
        <f>IFERROR(VLOOKUP(E595,历史数据!AH:AJ,3,),"")</f>
        <v>17.267384990487699</v>
      </c>
      <c r="G595" s="101">
        <f t="shared" si="77"/>
        <v>17.680064631769753</v>
      </c>
      <c r="H595" s="105">
        <f t="shared" si="78"/>
        <v>2.2117913052044358E-4</v>
      </c>
      <c r="I595" s="101">
        <f>IFERROR(VLOOKUP(E595,历史数据!AH:AJ,2,),"")</f>
        <v>17.541056752601001</v>
      </c>
      <c r="J595" s="104">
        <f t="shared" si="79"/>
        <v>0</v>
      </c>
      <c r="K595" s="104" t="str">
        <f>IFERROR(IF(AND(J594=$H$2*1,MAX(K$64:K594)=MAX(L$64:L594)),MAX(K$64:K594)+1,""),"")</f>
        <v/>
      </c>
      <c r="L595" s="104" t="str">
        <f>IFERROR(IF(AND($F594/INDEX($F$64:$F595,MATCH(MAX(M$64:M595),M$64:M595,0)-1)&lt;(1-$P$2),MAX(K$64:K595)&gt;MAX(L$64:L594)),MAX(K$64:K595),""),"")</f>
        <v/>
      </c>
      <c r="M595" s="104" t="str">
        <f>IFERROR(IF(E595="","",IF(K595&lt;&gt;"",MAX(M$64:M594)+1,IF(AND($F594/INDEX($F$64:$F595,MATCH(MAX(M$64:M594),M$64:M594,0)-1)&gt;(1+$O$2),MAX(K$64:K595)&gt;MAX(L$64:L594)),MAX(M$64:M594)+1,""))),"")</f>
        <v/>
      </c>
      <c r="N595" s="91">
        <f t="shared" si="80"/>
        <v>0</v>
      </c>
      <c r="O595" s="91" t="str">
        <f>IFERROR(IF(AND(N594=$H$2*1,MAX(O$64:O594)=MAX(P$64:P594)),MAX(O$64:O594)+1,""),"")</f>
        <v/>
      </c>
      <c r="P595" s="91" t="str">
        <f>IFERROR(IF(MOD(MAX(Q$64:Q595),10*MAX(O$64:O595))&lt;=2,IF(AND(F594/INDEX($F$64:$F595,MATCH(MAX(O$64:O595),O$64:O595,0)-1)&lt;(1-$P$2),MAX(O$64:O595)&gt;MAX(P$64:P594)),MAX(O$64:O595),""),IF(AND($F594/INDEX($F$64:$F595,MATCH(MAX(Q$64:Q595),Q$64:Q595,0)-1)&lt;(1-$P$2),MAX(O$64:O595)&gt;MAX(P$64:P594)),MAX(O$64:O595),"")),"")</f>
        <v/>
      </c>
      <c r="Q595" s="91" t="str">
        <f>IFERROR(IF(E595="","",IF(O595&lt;&gt;"",MAX(O$64:O595)*10+1,IF(AND($F594/INDEX($F$64:$F595,MATCH(MAX(Q$64:Q594),Q$64:Q594,0)-1)&gt;(1+$O$2),MAX(O$64:O595)&gt;MAX(P$64:P594)),MAX(Q$64:Q594)+1,""))),"")</f>
        <v/>
      </c>
    </row>
    <row r="596" spans="1:17" x14ac:dyDescent="0.2">
      <c r="A596" s="13">
        <f>HLOOKUP($E$2,历史数据!$V$3:$AE$5000,ROW(A594),)</f>
        <v>314241</v>
      </c>
      <c r="B596" s="41">
        <v>37349</v>
      </c>
      <c r="C596" s="100">
        <f>IFERROR(IF(A596&lt;&gt;0,MAX($C$4:C595)+1,""),"")</f>
        <v>589</v>
      </c>
      <c r="D596" s="100"/>
      <c r="E596" s="99">
        <f t="shared" si="81"/>
        <v>37354</v>
      </c>
      <c r="F596" s="101">
        <f>IFERROR(VLOOKUP(E596,历史数据!AH:AJ,3,),"")</f>
        <v>17.332544933847998</v>
      </c>
      <c r="G596" s="101">
        <f t="shared" si="77"/>
        <v>17.684625827804975</v>
      </c>
      <c r="H596" s="105">
        <f t="shared" si="78"/>
        <v>2.5798525798514937E-4</v>
      </c>
      <c r="I596" s="101">
        <f>IFERROR(VLOOKUP(E596,历史数据!AH:AJ,2,),"")</f>
        <v>16.941585273686002</v>
      </c>
      <c r="J596" s="104">
        <f t="shared" si="79"/>
        <v>0</v>
      </c>
      <c r="K596" s="104" t="str">
        <f>IFERROR(IF(AND(J595=$H$2*1,MAX(K$64:K595)=MAX(L$64:L595)),MAX(K$64:K595)+1,""),"")</f>
        <v/>
      </c>
      <c r="L596" s="104" t="str">
        <f>IFERROR(IF(AND($F595/INDEX($F$64:$F596,MATCH(MAX(M$64:M596),M$64:M596,0)-1)&lt;(1-$P$2),MAX(K$64:K596)&gt;MAX(L$64:L595)),MAX(K$64:K596),""),"")</f>
        <v/>
      </c>
      <c r="M596" s="104" t="str">
        <f>IFERROR(IF(E596="","",IF(K596&lt;&gt;"",MAX(M$64:M595)+1,IF(AND($F595/INDEX($F$64:$F596,MATCH(MAX(M$64:M595),M$64:M595,0)-1)&gt;(1+$O$2),MAX(K$64:K596)&gt;MAX(L$64:L595)),MAX(M$64:M595)+1,""))),"")</f>
        <v/>
      </c>
      <c r="N596" s="91">
        <f t="shared" si="80"/>
        <v>0</v>
      </c>
      <c r="O596" s="91" t="str">
        <f>IFERROR(IF(AND(N595=$H$2*1,MAX(O$64:O595)=MAX(P$64:P595)),MAX(O$64:O595)+1,""),"")</f>
        <v/>
      </c>
      <c r="P596" s="91" t="str">
        <f>IFERROR(IF(MOD(MAX(Q$64:Q596),10*MAX(O$64:O596))&lt;=2,IF(AND(F595/INDEX($F$64:$F596,MATCH(MAX(O$64:O596),O$64:O596,0)-1)&lt;(1-$P$2),MAX(O$64:O596)&gt;MAX(P$64:P595)),MAX(O$64:O596),""),IF(AND($F595/INDEX($F$64:$F596,MATCH(MAX(Q$64:Q596),Q$64:Q596,0)-1)&lt;(1-$P$2),MAX(O$64:O596)&gt;MAX(P$64:P595)),MAX(O$64:O596),"")),"")</f>
        <v/>
      </c>
      <c r="Q596" s="91" t="str">
        <f>IFERROR(IF(E596="","",IF(O596&lt;&gt;"",MAX(O$64:O596)*10+1,IF(AND($F595/INDEX($F$64:$F596,MATCH(MAX(Q$64:Q595),Q$64:Q595,0)-1)&gt;(1+$O$2),MAX(O$64:O596)&gt;MAX(P$64:P595)),MAX(Q$64:Q595)+1,""))),"")</f>
        <v/>
      </c>
    </row>
    <row r="597" spans="1:17" x14ac:dyDescent="0.2">
      <c r="A597" s="13">
        <f>HLOOKUP($E$2,历史数据!$V$3:$AE$5000,ROW(A595),)</f>
        <v>275985</v>
      </c>
      <c r="B597" s="41">
        <v>37350</v>
      </c>
      <c r="C597" s="100">
        <f>IFERROR(IF(A597&lt;&gt;0,MAX($C$4:C596)+1,""),"")</f>
        <v>590</v>
      </c>
      <c r="D597" s="100"/>
      <c r="E597" s="99">
        <f t="shared" si="81"/>
        <v>37355</v>
      </c>
      <c r="F597" s="101">
        <f>IFERROR(VLOOKUP(E597,历史数据!AH:AJ,3,),"")</f>
        <v>17.775632548698201</v>
      </c>
      <c r="G597" s="101">
        <f t="shared" si="77"/>
        <v>17.691359021952209</v>
      </c>
      <c r="H597" s="105">
        <f t="shared" si="78"/>
        <v>3.8073715626185667E-4</v>
      </c>
      <c r="I597" s="101">
        <f>IFERROR(VLOOKUP(E597,历史数据!AH:AJ,2,),"")</f>
        <v>17.332544933847998</v>
      </c>
      <c r="J597" s="104">
        <f t="shared" si="79"/>
        <v>1</v>
      </c>
      <c r="K597" s="104" t="str">
        <f>IFERROR(IF(AND(J596=$H$2*1,MAX(K$64:K596)=MAX(L$64:L596)),MAX(K$64:K596)+1,""),"")</f>
        <v/>
      </c>
      <c r="L597" s="104" t="str">
        <f>IFERROR(IF(AND($F596/INDEX($F$64:$F597,MATCH(MAX(M$64:M597),M$64:M597,0)-1)&lt;(1-$P$2),MAX(K$64:K597)&gt;MAX(L$64:L596)),MAX(K$64:K597),""),"")</f>
        <v/>
      </c>
      <c r="M597" s="104" t="str">
        <f>IFERROR(IF(E597="","",IF(K597&lt;&gt;"",MAX(M$64:M596)+1,IF(AND($F596/INDEX($F$64:$F597,MATCH(MAX(M$64:M596),M$64:M596,0)-1)&gt;(1+$O$2),MAX(K$64:K597)&gt;MAX(L$64:L596)),MAX(M$64:M596)+1,""))),"")</f>
        <v/>
      </c>
      <c r="N597" s="91">
        <f t="shared" si="80"/>
        <v>1</v>
      </c>
      <c r="O597" s="91" t="str">
        <f>IFERROR(IF(AND(N596=$H$2*1,MAX(O$64:O596)=MAX(P$64:P596)),MAX(O$64:O596)+1,""),"")</f>
        <v/>
      </c>
      <c r="P597" s="91" t="str">
        <f>IFERROR(IF(MOD(MAX(Q$64:Q597),10*MAX(O$64:O597))&lt;=2,IF(AND(F596/INDEX($F$64:$F597,MATCH(MAX(O$64:O597),O$64:O597,0)-1)&lt;(1-$P$2),MAX(O$64:O597)&gt;MAX(P$64:P596)),MAX(O$64:O597),""),IF(AND($F596/INDEX($F$64:$F597,MATCH(MAX(Q$64:Q597),Q$64:Q597,0)-1)&lt;(1-$P$2),MAX(O$64:O597)&gt;MAX(P$64:P596)),MAX(O$64:O597),"")),"")</f>
        <v/>
      </c>
      <c r="Q597" s="91" t="str">
        <f>IFERROR(IF(E597="","",IF(O597&lt;&gt;"",MAX(O$64:O597)*10+1,IF(AND($F596/INDEX($F$64:$F597,MATCH(MAX(Q$64:Q596),Q$64:Q596,0)-1)&gt;(1+$O$2),MAX(O$64:O597)&gt;MAX(P$64:P596)),MAX(Q$64:Q596)+1,""))),"")</f>
        <v/>
      </c>
    </row>
    <row r="598" spans="1:17" x14ac:dyDescent="0.2">
      <c r="A598" s="13">
        <f>HLOOKUP($E$2,历史数据!$V$3:$AE$5000,ROW(A596),)</f>
        <v>315730</v>
      </c>
      <c r="B598" s="41">
        <v>37351</v>
      </c>
      <c r="C598" s="100">
        <f>IFERROR(IF(A598&lt;&gt;0,MAX($C$4:C597)+1,""),"")</f>
        <v>591</v>
      </c>
      <c r="D598" s="100"/>
      <c r="E598" s="99">
        <f t="shared" si="81"/>
        <v>37356</v>
      </c>
      <c r="F598" s="101">
        <f>IFERROR(VLOOKUP(E598,历史数据!AH:AJ,3,),"")</f>
        <v>17.801696526042399</v>
      </c>
      <c r="G598" s="101">
        <f t="shared" si="77"/>
        <v>17.698309415910646</v>
      </c>
      <c r="H598" s="105">
        <f t="shared" si="78"/>
        <v>3.9286942002658698E-4</v>
      </c>
      <c r="I598" s="101">
        <f>IFERROR(VLOOKUP(E598,历史数据!AH:AJ,2,),"")</f>
        <v>17.866856469402698</v>
      </c>
      <c r="J598" s="104">
        <f t="shared" si="79"/>
        <v>2</v>
      </c>
      <c r="K598" s="104" t="str">
        <f>IFERROR(IF(AND(J597=$H$2*1,MAX(K$64:K597)=MAX(L$64:L597)),MAX(K$64:K597)+1,""),"")</f>
        <v/>
      </c>
      <c r="L598" s="104" t="str">
        <f>IFERROR(IF(AND($F597/INDEX($F$64:$F598,MATCH(MAX(M$64:M598),M$64:M598,0)-1)&lt;(1-$P$2),MAX(K$64:K598)&gt;MAX(L$64:L597)),MAX(K$64:K598),""),"")</f>
        <v/>
      </c>
      <c r="M598" s="104" t="str">
        <f>IFERROR(IF(E598="","",IF(K598&lt;&gt;"",MAX(M$64:M597)+1,IF(AND($F597/INDEX($F$64:$F598,MATCH(MAX(M$64:M597),M$64:M597,0)-1)&gt;(1+$O$2),MAX(K$64:K598)&gt;MAX(L$64:L597)),MAX(M$64:M597)+1,""))),"")</f>
        <v/>
      </c>
      <c r="N598" s="91">
        <f t="shared" si="80"/>
        <v>2</v>
      </c>
      <c r="O598" s="91" t="str">
        <f>IFERROR(IF(AND(N597=$H$2*1,MAX(O$64:O597)=MAX(P$64:P597)),MAX(O$64:O597)+1,""),"")</f>
        <v/>
      </c>
      <c r="P598" s="91" t="str">
        <f>IFERROR(IF(MOD(MAX(Q$64:Q598),10*MAX(O$64:O598))&lt;=2,IF(AND(F597/INDEX($F$64:$F598,MATCH(MAX(O$64:O598),O$64:O598,0)-1)&lt;(1-$P$2),MAX(O$64:O598)&gt;MAX(P$64:P597)),MAX(O$64:O598),""),IF(AND($F597/INDEX($F$64:$F598,MATCH(MAX(Q$64:Q598),Q$64:Q598,0)-1)&lt;(1-$P$2),MAX(O$64:O598)&gt;MAX(P$64:P597)),MAX(O$64:O598),"")),"")</f>
        <v/>
      </c>
      <c r="Q598" s="91" t="str">
        <f>IFERROR(IF(E598="","",IF(O598&lt;&gt;"",MAX(O$64:O598)*10+1,IF(AND($F597/INDEX($F$64:$F598,MATCH(MAX(Q$64:Q597),Q$64:Q597,0)-1)&gt;(1+$O$2),MAX(O$64:O598)&gt;MAX(P$64:P597)),MAX(Q$64:Q597)+1,""))),"")</f>
        <v/>
      </c>
    </row>
    <row r="599" spans="1:17" x14ac:dyDescent="0.2">
      <c r="A599" s="13">
        <f>HLOOKUP($E$2,历史数据!$V$3:$AE$5000,ROW(A597),)</f>
        <v>162200</v>
      </c>
      <c r="B599" s="41">
        <v>37354</v>
      </c>
      <c r="C599" s="100">
        <f>IFERROR(IF(A599&lt;&gt;0,MAX($C$4:C598)+1,""),"")</f>
        <v>592</v>
      </c>
      <c r="D599" s="100"/>
      <c r="E599" s="99">
        <f t="shared" si="81"/>
        <v>37357</v>
      </c>
      <c r="F599" s="101">
        <f>IFERROR(VLOOKUP(E599,历史数据!AH:AJ,3,),"")</f>
        <v>17.5931847072893</v>
      </c>
      <c r="G599" s="101">
        <f t="shared" si="77"/>
        <v>17.699395414966649</v>
      </c>
      <c r="H599" s="105">
        <f t="shared" si="78"/>
        <v>6.1361739727816556E-5</v>
      </c>
      <c r="I599" s="101">
        <f>IFERROR(VLOOKUP(E599,历史数据!AH:AJ,2,),"")</f>
        <v>17.8929204467468</v>
      </c>
      <c r="J599" s="104">
        <f t="shared" si="79"/>
        <v>0</v>
      </c>
      <c r="K599" s="104" t="str">
        <f>IFERROR(IF(AND(J598=$H$2*1,MAX(K$64:K598)=MAX(L$64:L598)),MAX(K$64:K598)+1,""),"")</f>
        <v/>
      </c>
      <c r="L599" s="104" t="str">
        <f>IFERROR(IF(AND($F598/INDEX($F$64:$F599,MATCH(MAX(M$64:M599),M$64:M599,0)-1)&lt;(1-$P$2),MAX(K$64:K599)&gt;MAX(L$64:L598)),MAX(K$64:K599),""),"")</f>
        <v/>
      </c>
      <c r="M599" s="104" t="str">
        <f>IFERROR(IF(E599="","",IF(K599&lt;&gt;"",MAX(M$64:M598)+1,IF(AND($F598/INDEX($F$64:$F599,MATCH(MAX(M$64:M598),M$64:M598,0)-1)&gt;(1+$O$2),MAX(K$64:K599)&gt;MAX(L$64:L598)),MAX(M$64:M598)+1,""))),"")</f>
        <v/>
      </c>
      <c r="N599" s="91">
        <f t="shared" si="80"/>
        <v>0</v>
      </c>
      <c r="O599" s="91" t="str">
        <f>IFERROR(IF(AND(N598=$H$2*1,MAX(O$64:O598)=MAX(P$64:P598)),MAX(O$64:O598)+1,""),"")</f>
        <v/>
      </c>
      <c r="P599" s="91" t="str">
        <f>IFERROR(IF(MOD(MAX(Q$64:Q599),10*MAX(O$64:O599))&lt;=2,IF(AND(F598/INDEX($F$64:$F599,MATCH(MAX(O$64:O599),O$64:O599,0)-1)&lt;(1-$P$2),MAX(O$64:O599)&gt;MAX(P$64:P598)),MAX(O$64:O599),""),IF(AND($F598/INDEX($F$64:$F599,MATCH(MAX(Q$64:Q599),Q$64:Q599,0)-1)&lt;(1-$P$2),MAX(O$64:O599)&gt;MAX(P$64:P598)),MAX(O$64:O599),"")),"")</f>
        <v/>
      </c>
      <c r="Q599" s="91" t="str">
        <f>IFERROR(IF(E599="","",IF(O599&lt;&gt;"",MAX(O$64:O599)*10+1,IF(AND($F598/INDEX($F$64:$F599,MATCH(MAX(Q$64:Q598),Q$64:Q598,0)-1)&gt;(1+$O$2),MAX(O$64:O599)&gt;MAX(P$64:P598)),MAX(Q$64:Q598)+1,""))),"")</f>
        <v/>
      </c>
    </row>
    <row r="600" spans="1:17" x14ac:dyDescent="0.2">
      <c r="A600" s="13">
        <f>HLOOKUP($E$2,历史数据!$V$3:$AE$5000,ROW(A598),)</f>
        <v>440260</v>
      </c>
      <c r="B600" s="41">
        <v>37355</v>
      </c>
      <c r="C600" s="100">
        <f>IFERROR(IF(A600&lt;&gt;0,MAX($C$4:C599)+1,""),"")</f>
        <v>593</v>
      </c>
      <c r="D600" s="100"/>
      <c r="E600" s="99">
        <f t="shared" si="81"/>
        <v>37358</v>
      </c>
      <c r="F600" s="101">
        <f>IFERROR(VLOOKUP(E600,历史数据!AH:AJ,3,),"")</f>
        <v>17.4368008432245</v>
      </c>
      <c r="G600" s="101">
        <f t="shared" si="77"/>
        <v>17.701133013456261</v>
      </c>
      <c r="H600" s="105">
        <f t="shared" si="78"/>
        <v>9.8172759513737162E-5</v>
      </c>
      <c r="I600" s="101">
        <f>IFERROR(VLOOKUP(E600,历史数据!AH:AJ,2,),"")</f>
        <v>16.941585273686002</v>
      </c>
      <c r="J600" s="104">
        <f t="shared" si="79"/>
        <v>0</v>
      </c>
      <c r="K600" s="104" t="str">
        <f>IFERROR(IF(AND(J599=$H$2*1,MAX(K$64:K599)=MAX(L$64:L599)),MAX(K$64:K599)+1,""),"")</f>
        <v/>
      </c>
      <c r="L600" s="104" t="str">
        <f>IFERROR(IF(AND($F599/INDEX($F$64:$F600,MATCH(MAX(M$64:M600),M$64:M600,0)-1)&lt;(1-$P$2),MAX(K$64:K600)&gt;MAX(L$64:L599)),MAX(K$64:K600),""),"")</f>
        <v/>
      </c>
      <c r="M600" s="104" t="str">
        <f>IFERROR(IF(E600="","",IF(K600&lt;&gt;"",MAX(M$64:M599)+1,IF(AND($F599/INDEX($F$64:$F600,MATCH(MAX(M$64:M599),M$64:M599,0)-1)&gt;(1+$O$2),MAX(K$64:K600)&gt;MAX(L$64:L599)),MAX(M$64:M599)+1,""))),"")</f>
        <v/>
      </c>
      <c r="N600" s="91">
        <f t="shared" si="80"/>
        <v>0</v>
      </c>
      <c r="O600" s="91" t="str">
        <f>IFERROR(IF(AND(N599=$H$2*1,MAX(O$64:O599)=MAX(P$64:P599)),MAX(O$64:O599)+1,""),"")</f>
        <v/>
      </c>
      <c r="P600" s="91" t="str">
        <f>IFERROR(IF(MOD(MAX(Q$64:Q600),10*MAX(O$64:O600))&lt;=2,IF(AND(F599/INDEX($F$64:$F600,MATCH(MAX(O$64:O600),O$64:O600,0)-1)&lt;(1-$P$2),MAX(O$64:O600)&gt;MAX(P$64:P599)),MAX(O$64:O600),""),IF(AND($F599/INDEX($F$64:$F600,MATCH(MAX(Q$64:Q600),Q$64:Q600,0)-1)&lt;(1-$P$2),MAX(O$64:O600)&gt;MAX(P$64:P599)),MAX(O$64:O600),"")),"")</f>
        <v/>
      </c>
      <c r="Q600" s="91" t="str">
        <f>IFERROR(IF(E600="","",IF(O600&lt;&gt;"",MAX(O$64:O600)*10+1,IF(AND($F599/INDEX($F$64:$F600,MATCH(MAX(Q$64:Q599),Q$64:Q599,0)-1)&gt;(1+$O$2),MAX(O$64:O600)&gt;MAX(P$64:P599)),MAX(Q$64:Q599)+1,""))),"")</f>
        <v/>
      </c>
    </row>
    <row r="601" spans="1:17" x14ac:dyDescent="0.2">
      <c r="A601" s="13">
        <f>HLOOKUP($E$2,历史数据!$V$3:$AE$5000,ROW(A599),)</f>
        <v>259653</v>
      </c>
      <c r="B601" s="41">
        <v>37356</v>
      </c>
      <c r="C601" s="100">
        <f>IFERROR(IF(A601&lt;&gt;0,MAX($C$4:C600)+1,""),"")</f>
        <v>594</v>
      </c>
      <c r="D601" s="100"/>
      <c r="E601" s="99">
        <f t="shared" si="81"/>
        <v>37361</v>
      </c>
      <c r="F601" s="101">
        <f>IFERROR(VLOOKUP(E601,历史数据!AH:AJ,3,),"")</f>
        <v>17.306480956503901</v>
      </c>
      <c r="G601" s="101">
        <f t="shared" si="77"/>
        <v>17.705477009680283</v>
      </c>
      <c r="H601" s="105">
        <f t="shared" si="78"/>
        <v>2.4540780642245963E-4</v>
      </c>
      <c r="I601" s="101">
        <f>IFERROR(VLOOKUP(E601,历史数据!AH:AJ,2,),"")</f>
        <v>17.397704877208302</v>
      </c>
      <c r="J601" s="104">
        <f t="shared" si="79"/>
        <v>0</v>
      </c>
      <c r="K601" s="104" t="str">
        <f>IFERROR(IF(AND(J600=$H$2*1,MAX(K$64:K600)=MAX(L$64:L600)),MAX(K$64:K600)+1,""),"")</f>
        <v/>
      </c>
      <c r="L601" s="104" t="str">
        <f>IFERROR(IF(AND($F600/INDEX($F$64:$F601,MATCH(MAX(M$64:M601),M$64:M601,0)-1)&lt;(1-$P$2),MAX(K$64:K601)&gt;MAX(L$64:L600)),MAX(K$64:K601),""),"")</f>
        <v/>
      </c>
      <c r="M601" s="104" t="str">
        <f>IFERROR(IF(E601="","",IF(K601&lt;&gt;"",MAX(M$64:M600)+1,IF(AND($F600/INDEX($F$64:$F601,MATCH(MAX(M$64:M600),M$64:M600,0)-1)&gt;(1+$O$2),MAX(K$64:K601)&gt;MAX(L$64:L600)),MAX(M$64:M600)+1,""))),"")</f>
        <v/>
      </c>
      <c r="N601" s="91">
        <f t="shared" si="80"/>
        <v>0</v>
      </c>
      <c r="O601" s="91" t="str">
        <f>IFERROR(IF(AND(N600=$H$2*1,MAX(O$64:O600)=MAX(P$64:P600)),MAX(O$64:O600)+1,""),"")</f>
        <v/>
      </c>
      <c r="P601" s="91" t="str">
        <f>IFERROR(IF(MOD(MAX(Q$64:Q601),10*MAX(O$64:O601))&lt;=2,IF(AND(F600/INDEX($F$64:$F601,MATCH(MAX(O$64:O601),O$64:O601,0)-1)&lt;(1-$P$2),MAX(O$64:O601)&gt;MAX(P$64:P600)),MAX(O$64:O601),""),IF(AND($F600/INDEX($F$64:$F601,MATCH(MAX(Q$64:Q601),Q$64:Q601,0)-1)&lt;(1-$P$2),MAX(O$64:O601)&gt;MAX(P$64:P600)),MAX(O$64:O601),"")),"")</f>
        <v/>
      </c>
      <c r="Q601" s="91" t="str">
        <f>IFERROR(IF(E601="","",IF(O601&lt;&gt;"",MAX(O$64:O601)*10+1,IF(AND($F600/INDEX($F$64:$F601,MATCH(MAX(Q$64:Q600),Q$64:Q600,0)-1)&gt;(1+$O$2),MAX(O$64:O601)&gt;MAX(P$64:P600)),MAX(Q$64:Q600)+1,""))),"")</f>
        <v/>
      </c>
    </row>
    <row r="602" spans="1:17" x14ac:dyDescent="0.2">
      <c r="A602" s="13">
        <f>HLOOKUP($E$2,历史数据!$V$3:$AE$5000,ROW(A600),)</f>
        <v>246700</v>
      </c>
      <c r="B602" s="41">
        <v>37357</v>
      </c>
      <c r="C602" s="100">
        <f>IFERROR(IF(A602&lt;&gt;0,MAX($C$4:C601)+1,""),"")</f>
        <v>595</v>
      </c>
      <c r="D602" s="100"/>
      <c r="E602" s="99">
        <f t="shared" si="81"/>
        <v>37362</v>
      </c>
      <c r="F602" s="101">
        <f>IFERROR(VLOOKUP(E602,历史数据!AH:AJ,3,),"")</f>
        <v>17.111001126422899</v>
      </c>
      <c r="G602" s="101">
        <f t="shared" si="77"/>
        <v>17.710255405526709</v>
      </c>
      <c r="H602" s="105">
        <f t="shared" si="78"/>
        <v>2.6988235582781073E-4</v>
      </c>
      <c r="I602" s="101">
        <f>IFERROR(VLOOKUP(E602,历史数据!AH:AJ,2,),"")</f>
        <v>17.150097092439101</v>
      </c>
      <c r="J602" s="104">
        <f t="shared" si="79"/>
        <v>0</v>
      </c>
      <c r="K602" s="104" t="str">
        <f>IFERROR(IF(AND(J601=$H$2*1,MAX(K$64:K601)=MAX(L$64:L601)),MAX(K$64:K601)+1,""),"")</f>
        <v/>
      </c>
      <c r="L602" s="104" t="str">
        <f>IFERROR(IF(AND($F601/INDEX($F$64:$F602,MATCH(MAX(M$64:M602),M$64:M602,0)-1)&lt;(1-$P$2),MAX(K$64:K602)&gt;MAX(L$64:L601)),MAX(K$64:K602),""),"")</f>
        <v/>
      </c>
      <c r="M602" s="104" t="str">
        <f>IFERROR(IF(E602="","",IF(K602&lt;&gt;"",MAX(M$64:M601)+1,IF(AND($F601/INDEX($F$64:$F602,MATCH(MAX(M$64:M601),M$64:M601,0)-1)&gt;(1+$O$2),MAX(K$64:K602)&gt;MAX(L$64:L601)),MAX(M$64:M601)+1,""))),"")</f>
        <v/>
      </c>
      <c r="N602" s="91">
        <f t="shared" si="80"/>
        <v>0</v>
      </c>
      <c r="O602" s="91" t="str">
        <f>IFERROR(IF(AND(N601=$H$2*1,MAX(O$64:O601)=MAX(P$64:P601)),MAX(O$64:O601)+1,""),"")</f>
        <v/>
      </c>
      <c r="P602" s="91" t="str">
        <f>IFERROR(IF(MOD(MAX(Q$64:Q602),10*MAX(O$64:O602))&lt;=2,IF(AND(F601/INDEX($F$64:$F602,MATCH(MAX(O$64:O602),O$64:O602,0)-1)&lt;(1-$P$2),MAX(O$64:O602)&gt;MAX(P$64:P601)),MAX(O$64:O602),""),IF(AND($F601/INDEX($F$64:$F602,MATCH(MAX(Q$64:Q602),Q$64:Q602,0)-1)&lt;(1-$P$2),MAX(O$64:O602)&gt;MAX(P$64:P601)),MAX(O$64:O602),"")),"")</f>
        <v/>
      </c>
      <c r="Q602" s="91" t="str">
        <f>IFERROR(IF(E602="","",IF(O602&lt;&gt;"",MAX(O$64:O602)*10+1,IF(AND($F601/INDEX($F$64:$F602,MATCH(MAX(Q$64:Q601),Q$64:Q601,0)-1)&gt;(1+$O$2),MAX(O$64:O602)&gt;MAX(P$64:P601)),MAX(Q$64:Q601)+1,""))),"")</f>
        <v/>
      </c>
    </row>
    <row r="603" spans="1:17" x14ac:dyDescent="0.2">
      <c r="A603" s="13">
        <f>HLOOKUP($E$2,历史数据!$V$3:$AE$5000,ROW(A601),)</f>
        <v>261637</v>
      </c>
      <c r="B603" s="41">
        <v>37358</v>
      </c>
      <c r="C603" s="100">
        <f>IFERROR(IF(A603&lt;&gt;0,MAX($C$4:C602)+1,""),"")</f>
        <v>596</v>
      </c>
      <c r="D603" s="100"/>
      <c r="E603" s="99">
        <f t="shared" si="81"/>
        <v>37363</v>
      </c>
      <c r="F603" s="101">
        <f>IFERROR(VLOOKUP(E603,历史数据!AH:AJ,3,),"")</f>
        <v>17.384672888536301</v>
      </c>
      <c r="G603" s="101">
        <f t="shared" si="77"/>
        <v>17.72024659684196</v>
      </c>
      <c r="H603" s="105">
        <f t="shared" si="78"/>
        <v>5.641472178956608E-4</v>
      </c>
      <c r="I603" s="101">
        <f>IFERROR(VLOOKUP(E603,历史数据!AH:AJ,2,),"")</f>
        <v>17.1240331150949</v>
      </c>
      <c r="J603" s="104">
        <f t="shared" si="79"/>
        <v>0</v>
      </c>
      <c r="K603" s="104" t="str">
        <f>IFERROR(IF(AND(J602=$H$2*1,MAX(K$64:K602)=MAX(L$64:L602)),MAX(K$64:K602)+1,""),"")</f>
        <v/>
      </c>
      <c r="L603" s="104" t="str">
        <f>IFERROR(IF(AND($F602/INDEX($F$64:$F603,MATCH(MAX(M$64:M603),M$64:M603,0)-1)&lt;(1-$P$2),MAX(K$64:K603)&gt;MAX(L$64:L602)),MAX(K$64:K603),""),"")</f>
        <v/>
      </c>
      <c r="M603" s="104" t="str">
        <f>IFERROR(IF(E603="","",IF(K603&lt;&gt;"",MAX(M$64:M602)+1,IF(AND($F602/INDEX($F$64:$F603,MATCH(MAX(M$64:M602),M$64:M602,0)-1)&gt;(1+$O$2),MAX(K$64:K603)&gt;MAX(L$64:L602)),MAX(M$64:M602)+1,""))),"")</f>
        <v/>
      </c>
      <c r="N603" s="91">
        <f t="shared" si="80"/>
        <v>0</v>
      </c>
      <c r="O603" s="91" t="str">
        <f>IFERROR(IF(AND(N602=$H$2*1,MAX(O$64:O602)=MAX(P$64:P602)),MAX(O$64:O602)+1,""),"")</f>
        <v/>
      </c>
      <c r="P603" s="91" t="str">
        <f>IFERROR(IF(MOD(MAX(Q$64:Q603),10*MAX(O$64:O603))&lt;=2,IF(AND(F602/INDEX($F$64:$F603,MATCH(MAX(O$64:O603),O$64:O603,0)-1)&lt;(1-$P$2),MAX(O$64:O603)&gt;MAX(P$64:P602)),MAX(O$64:O603),""),IF(AND($F602/INDEX($F$64:$F603,MATCH(MAX(Q$64:Q603),Q$64:Q603,0)-1)&lt;(1-$P$2),MAX(O$64:O603)&gt;MAX(P$64:P602)),MAX(O$64:O603),"")),"")</f>
        <v/>
      </c>
      <c r="Q603" s="91" t="str">
        <f>IFERROR(IF(E603="","",IF(O603&lt;&gt;"",MAX(O$64:O603)*10+1,IF(AND($F602/INDEX($F$64:$F603,MATCH(MAX(Q$64:Q602),Q$64:Q602,0)-1)&gt;(1+$O$2),MAX(O$64:O603)&gt;MAX(P$64:P602)),MAX(Q$64:Q602)+1,""))),"")</f>
        <v/>
      </c>
    </row>
    <row r="604" spans="1:17" x14ac:dyDescent="0.2">
      <c r="A604" s="13">
        <f>HLOOKUP($E$2,历史数据!$V$3:$AE$5000,ROW(A602),)</f>
        <v>183547</v>
      </c>
      <c r="B604" s="41">
        <v>37361</v>
      </c>
      <c r="C604" s="100">
        <f>IFERROR(IF(A604&lt;&gt;0,MAX($C$4:C603)+1,""),"")</f>
        <v>597</v>
      </c>
      <c r="D604" s="100"/>
      <c r="E604" s="99">
        <f t="shared" si="81"/>
        <v>37364</v>
      </c>
      <c r="F604" s="101">
        <f>IFERROR(VLOOKUP(E604,历史数据!AH:AJ,3,),"")</f>
        <v>17.137065103767</v>
      </c>
      <c r="G604" s="101">
        <f t="shared" si="77"/>
        <v>17.722852994576375</v>
      </c>
      <c r="H604" s="105">
        <f t="shared" si="78"/>
        <v>1.4708586137168744E-4</v>
      </c>
      <c r="I604" s="101">
        <f>IFERROR(VLOOKUP(E604,历史数据!AH:AJ,2,),"")</f>
        <v>17.241321013143502</v>
      </c>
      <c r="J604" s="104">
        <f t="shared" si="79"/>
        <v>0</v>
      </c>
      <c r="K604" s="104" t="str">
        <f>IFERROR(IF(AND(J603=$H$2*1,MAX(K$64:K603)=MAX(L$64:L603)),MAX(K$64:K603)+1,""),"")</f>
        <v/>
      </c>
      <c r="L604" s="104" t="str">
        <f>IFERROR(IF(AND($F603/INDEX($F$64:$F604,MATCH(MAX(M$64:M604),M$64:M604,0)-1)&lt;(1-$P$2),MAX(K$64:K604)&gt;MAX(L$64:L603)),MAX(K$64:K604),""),"")</f>
        <v/>
      </c>
      <c r="M604" s="104" t="str">
        <f>IFERROR(IF(E604="","",IF(K604&lt;&gt;"",MAX(M$64:M603)+1,IF(AND($F603/INDEX($F$64:$F604,MATCH(MAX(M$64:M603),M$64:M603,0)-1)&gt;(1+$O$2),MAX(K$64:K604)&gt;MAX(L$64:L603)),MAX(M$64:M603)+1,""))),"")</f>
        <v/>
      </c>
      <c r="N604" s="91">
        <f t="shared" si="80"/>
        <v>0</v>
      </c>
      <c r="O604" s="91" t="str">
        <f>IFERROR(IF(AND(N603=$H$2*1,MAX(O$64:O603)=MAX(P$64:P603)),MAX(O$64:O603)+1,""),"")</f>
        <v/>
      </c>
      <c r="P604" s="91" t="str">
        <f>IFERROR(IF(MOD(MAX(Q$64:Q604),10*MAX(O$64:O604))&lt;=2,IF(AND(F603/INDEX($F$64:$F604,MATCH(MAX(O$64:O604),O$64:O604,0)-1)&lt;(1-$P$2),MAX(O$64:O604)&gt;MAX(P$64:P603)),MAX(O$64:O604),""),IF(AND($F603/INDEX($F$64:$F604,MATCH(MAX(Q$64:Q604),Q$64:Q604,0)-1)&lt;(1-$P$2),MAX(O$64:O604)&gt;MAX(P$64:P603)),MAX(O$64:O604),"")),"")</f>
        <v/>
      </c>
      <c r="Q604" s="91" t="str">
        <f>IFERROR(IF(E604="","",IF(O604&lt;&gt;"",MAX(O$64:O604)*10+1,IF(AND($F603/INDEX($F$64:$F604,MATCH(MAX(Q$64:Q603),Q$64:Q603,0)-1)&gt;(1+$O$2),MAX(O$64:O604)&gt;MAX(P$64:P603)),MAX(Q$64:Q603)+1,""))),"")</f>
        <v/>
      </c>
    </row>
    <row r="605" spans="1:17" x14ac:dyDescent="0.2">
      <c r="A605" s="13">
        <f>HLOOKUP($E$2,历史数据!$V$3:$AE$5000,ROW(A603),)</f>
        <v>165191</v>
      </c>
      <c r="B605" s="41">
        <v>37362</v>
      </c>
      <c r="C605" s="100">
        <f>IFERROR(IF(A605&lt;&gt;0,MAX($C$4:C604)+1,""),"")</f>
        <v>598</v>
      </c>
      <c r="D605" s="100"/>
      <c r="E605" s="99">
        <f t="shared" si="81"/>
        <v>37365</v>
      </c>
      <c r="F605" s="101">
        <f>IFERROR(VLOOKUP(E605,历史数据!AH:AJ,3,),"")</f>
        <v>17.306480956503901</v>
      </c>
      <c r="G605" s="101">
        <f t="shared" si="77"/>
        <v>17.733930184947631</v>
      </c>
      <c r="H605" s="105">
        <f t="shared" si="78"/>
        <v>6.2502297878608282E-4</v>
      </c>
      <c r="I605" s="101">
        <f>IFERROR(VLOOKUP(E605,历史数据!AH:AJ,2,),"")</f>
        <v>17.137065103767</v>
      </c>
      <c r="J605" s="104">
        <f t="shared" si="79"/>
        <v>0</v>
      </c>
      <c r="K605" s="104" t="str">
        <f>IFERROR(IF(AND(J604=$H$2*1,MAX(K$64:K604)=MAX(L$64:L604)),MAX(K$64:K604)+1,""),"")</f>
        <v/>
      </c>
      <c r="L605" s="104" t="str">
        <f>IFERROR(IF(AND($F604/INDEX($F$64:$F605,MATCH(MAX(M$64:M605),M$64:M605,0)-1)&lt;(1-$P$2),MAX(K$64:K605)&gt;MAX(L$64:L604)),MAX(K$64:K605),""),"")</f>
        <v/>
      </c>
      <c r="M605" s="104" t="str">
        <f>IFERROR(IF(E605="","",IF(K605&lt;&gt;"",MAX(M$64:M604)+1,IF(AND($F604/INDEX($F$64:$F605,MATCH(MAX(M$64:M604),M$64:M604,0)-1)&gt;(1+$O$2),MAX(K$64:K605)&gt;MAX(L$64:L604)),MAX(M$64:M604)+1,""))),"")</f>
        <v/>
      </c>
      <c r="N605" s="91">
        <f t="shared" si="80"/>
        <v>0</v>
      </c>
      <c r="O605" s="91" t="str">
        <f>IFERROR(IF(AND(N604=$H$2*1,MAX(O$64:O604)=MAX(P$64:P604)),MAX(O$64:O604)+1,""),"")</f>
        <v/>
      </c>
      <c r="P605" s="91" t="str">
        <f>IFERROR(IF(MOD(MAX(Q$64:Q605),10*MAX(O$64:O605))&lt;=2,IF(AND(F604/INDEX($F$64:$F605,MATCH(MAX(O$64:O605),O$64:O605,0)-1)&lt;(1-$P$2),MAX(O$64:O605)&gt;MAX(P$64:P604)),MAX(O$64:O605),""),IF(AND($F604/INDEX($F$64:$F605,MATCH(MAX(Q$64:Q605),Q$64:Q605,0)-1)&lt;(1-$P$2),MAX(O$64:O605)&gt;MAX(P$64:P604)),MAX(O$64:O605),"")),"")</f>
        <v/>
      </c>
      <c r="Q605" s="91" t="str">
        <f>IFERROR(IF(E605="","",IF(O605&lt;&gt;"",MAX(O$64:O605)*10+1,IF(AND($F604/INDEX($F$64:$F605,MATCH(MAX(Q$64:Q604),Q$64:Q604,0)-1)&gt;(1+$O$2),MAX(O$64:O605)&gt;MAX(P$64:P604)),MAX(Q$64:Q604)+1,""))),"")</f>
        <v/>
      </c>
    </row>
    <row r="606" spans="1:17" x14ac:dyDescent="0.2">
      <c r="A606" s="13">
        <f>HLOOKUP($E$2,历史数据!$V$3:$AE$5000,ROW(A604),)</f>
        <v>115231</v>
      </c>
      <c r="B606" s="41">
        <v>37363</v>
      </c>
      <c r="C606" s="100">
        <f>IFERROR(IF(A606&lt;&gt;0,MAX($C$4:C605)+1,""),"")</f>
        <v>599</v>
      </c>
      <c r="D606" s="100"/>
      <c r="E606" s="99">
        <f t="shared" si="81"/>
        <v>37368</v>
      </c>
      <c r="F606" s="101">
        <f>IFERROR(VLOOKUP(E606,历史数据!AH:AJ,3,),"")</f>
        <v>17.163129081111101</v>
      </c>
      <c r="G606" s="101">
        <f t="shared" si="77"/>
        <v>17.750220170787713</v>
      </c>
      <c r="H606" s="105">
        <f t="shared" si="78"/>
        <v>9.1857730746625066E-4</v>
      </c>
      <c r="I606" s="101">
        <f>IFERROR(VLOOKUP(E606,历史数据!AH:AJ,2,),"")</f>
        <v>17.306480956503901</v>
      </c>
      <c r="J606" s="104">
        <f t="shared" si="79"/>
        <v>0</v>
      </c>
      <c r="K606" s="104" t="str">
        <f>IFERROR(IF(AND(J605=$H$2*1,MAX(K$64:K605)=MAX(L$64:L605)),MAX(K$64:K605)+1,""),"")</f>
        <v/>
      </c>
      <c r="L606" s="104" t="str">
        <f>IFERROR(IF(AND($F605/INDEX($F$64:$F606,MATCH(MAX(M$64:M606),M$64:M606,0)-1)&lt;(1-$P$2),MAX(K$64:K606)&gt;MAX(L$64:L605)),MAX(K$64:K606),""),"")</f>
        <v/>
      </c>
      <c r="M606" s="104" t="str">
        <f>IFERROR(IF(E606="","",IF(K606&lt;&gt;"",MAX(M$64:M605)+1,IF(AND($F605/INDEX($F$64:$F606,MATCH(MAX(M$64:M605),M$64:M605,0)-1)&gt;(1+$O$2),MAX(K$64:K606)&gt;MAX(L$64:L605)),MAX(M$64:M605)+1,""))),"")</f>
        <v/>
      </c>
      <c r="N606" s="91">
        <f t="shared" si="80"/>
        <v>0</v>
      </c>
      <c r="O606" s="91" t="str">
        <f>IFERROR(IF(AND(N605=$H$2*1,MAX(O$64:O605)=MAX(P$64:P605)),MAX(O$64:O605)+1,""),"")</f>
        <v/>
      </c>
      <c r="P606" s="91" t="str">
        <f>IFERROR(IF(MOD(MAX(Q$64:Q606),10*MAX(O$64:O606))&lt;=2,IF(AND(F605/INDEX($F$64:$F606,MATCH(MAX(O$64:O606),O$64:O606,0)-1)&lt;(1-$P$2),MAX(O$64:O606)&gt;MAX(P$64:P605)),MAX(O$64:O606),""),IF(AND($F605/INDEX($F$64:$F606,MATCH(MAX(Q$64:Q606),Q$64:Q606,0)-1)&lt;(1-$P$2),MAX(O$64:O606)&gt;MAX(P$64:P605)),MAX(O$64:O606),"")),"")</f>
        <v/>
      </c>
      <c r="Q606" s="91" t="str">
        <f>IFERROR(IF(E606="","",IF(O606&lt;&gt;"",MAX(O$64:O606)*10+1,IF(AND($F605/INDEX($F$64:$F606,MATCH(MAX(Q$64:Q605),Q$64:Q605,0)-1)&gt;(1+$O$2),MAX(O$64:O606)&gt;MAX(P$64:P605)),MAX(Q$64:Q605)+1,""))),"")</f>
        <v/>
      </c>
    </row>
    <row r="607" spans="1:17" x14ac:dyDescent="0.2">
      <c r="A607" s="13">
        <f>HLOOKUP($E$2,历史数据!$V$3:$AE$5000,ROW(A605),)</f>
        <v>130600</v>
      </c>
      <c r="B607" s="41">
        <v>37364</v>
      </c>
      <c r="C607" s="100">
        <f>IFERROR(IF(A607&lt;&gt;0,MAX($C$4:C606)+1,""),"")</f>
        <v>600</v>
      </c>
      <c r="D607" s="100"/>
      <c r="E607" s="99">
        <f t="shared" si="81"/>
        <v>37369</v>
      </c>
      <c r="F607" s="101">
        <f>IFERROR(VLOOKUP(E607,历史数据!AH:AJ,3,),"")</f>
        <v>17.423768854552499</v>
      </c>
      <c r="G607" s="101">
        <f t="shared" si="77"/>
        <v>17.780845344167069</v>
      </c>
      <c r="H607" s="105">
        <f t="shared" si="78"/>
        <v>1.7253404794244087E-3</v>
      </c>
      <c r="I607" s="101">
        <f>IFERROR(VLOOKUP(E607,历史数据!AH:AJ,2,),"")</f>
        <v>17.163129081111101</v>
      </c>
      <c r="J607" s="104">
        <f t="shared" si="79"/>
        <v>0</v>
      </c>
      <c r="K607" s="104" t="str">
        <f>IFERROR(IF(AND(J606=$H$2*1,MAX(K$64:K606)=MAX(L$64:L606)),MAX(K$64:K606)+1,""),"")</f>
        <v/>
      </c>
      <c r="L607" s="104" t="str">
        <f>IFERROR(IF(AND($F606/INDEX($F$64:$F607,MATCH(MAX(M$64:M607),M$64:M607,0)-1)&lt;(1-$P$2),MAX(K$64:K607)&gt;MAX(L$64:L606)),MAX(K$64:K607),""),"")</f>
        <v/>
      </c>
      <c r="M607" s="104" t="str">
        <f>IFERROR(IF(E607="","",IF(K607&lt;&gt;"",MAX(M$64:M606)+1,IF(AND($F606/INDEX($F$64:$F607,MATCH(MAX(M$64:M606),M$64:M606,0)-1)&gt;(1+$O$2),MAX(K$64:K607)&gt;MAX(L$64:L606)),MAX(M$64:M606)+1,""))),"")</f>
        <v/>
      </c>
      <c r="N607" s="91">
        <f t="shared" si="80"/>
        <v>0</v>
      </c>
      <c r="O607" s="91" t="str">
        <f>IFERROR(IF(AND(N606=$H$2*1,MAX(O$64:O606)=MAX(P$64:P606)),MAX(O$64:O606)+1,""),"")</f>
        <v/>
      </c>
      <c r="P607" s="91" t="str">
        <f>IFERROR(IF(MOD(MAX(Q$64:Q607),10*MAX(O$64:O607))&lt;=2,IF(AND(F606/INDEX($F$64:$F607,MATCH(MAX(O$64:O607),O$64:O607,0)-1)&lt;(1-$P$2),MAX(O$64:O607)&gt;MAX(P$64:P606)),MAX(O$64:O607),""),IF(AND($F606/INDEX($F$64:$F607,MATCH(MAX(Q$64:Q607),Q$64:Q607,0)-1)&lt;(1-$P$2),MAX(O$64:O607)&gt;MAX(P$64:P606)),MAX(O$64:O607),"")),"")</f>
        <v/>
      </c>
      <c r="Q607" s="91" t="str">
        <f>IFERROR(IF(E607="","",IF(O607&lt;&gt;"",MAX(O$64:O607)*10+1,IF(AND($F606/INDEX($F$64:$F607,MATCH(MAX(Q$64:Q606),Q$64:Q606,0)-1)&gt;(1+$O$2),MAX(O$64:O607)&gt;MAX(P$64:P606)),MAX(Q$64:Q606)+1,""))),"")</f>
        <v/>
      </c>
    </row>
    <row r="608" spans="1:17" x14ac:dyDescent="0.2">
      <c r="A608" s="13">
        <f>HLOOKUP($E$2,历史数据!$V$3:$AE$5000,ROW(A606),)</f>
        <v>204130</v>
      </c>
      <c r="B608" s="41">
        <v>37365</v>
      </c>
      <c r="C608" s="100">
        <f>IFERROR(IF(A608&lt;&gt;0,MAX($C$4:C607)+1,""),"")</f>
        <v>601</v>
      </c>
      <c r="D608" s="100"/>
      <c r="E608" s="99">
        <f t="shared" si="81"/>
        <v>37370</v>
      </c>
      <c r="F608" s="101">
        <f>IFERROR(VLOOKUP(E608,历史数据!AH:AJ,3,),"")</f>
        <v>17.0719051604067</v>
      </c>
      <c r="G608" s="101">
        <f t="shared" si="77"/>
        <v>17.796049330951146</v>
      </c>
      <c r="H608" s="105">
        <f t="shared" si="78"/>
        <v>8.5507671259654749E-4</v>
      </c>
      <c r="I608" s="101">
        <f>IFERROR(VLOOKUP(E608,历史数据!AH:AJ,2,),"")</f>
        <v>17.423768854552499</v>
      </c>
      <c r="J608" s="104">
        <f t="shared" si="79"/>
        <v>0</v>
      </c>
      <c r="K608" s="104" t="str">
        <f>IFERROR(IF(AND(J607=$H$2*1,MAX(K$64:K607)=MAX(L$64:L607)),MAX(K$64:K607)+1,""),"")</f>
        <v/>
      </c>
      <c r="L608" s="104" t="str">
        <f>IFERROR(IF(AND($F607/INDEX($F$64:$F608,MATCH(MAX(M$64:M608),M$64:M608,0)-1)&lt;(1-$P$2),MAX(K$64:K608)&gt;MAX(L$64:L607)),MAX(K$64:K608),""),"")</f>
        <v/>
      </c>
      <c r="M608" s="104" t="str">
        <f>IFERROR(IF(E608="","",IF(K608&lt;&gt;"",MAX(M$64:M607)+1,IF(AND($F607/INDEX($F$64:$F608,MATCH(MAX(M$64:M607),M$64:M607,0)-1)&gt;(1+$O$2),MAX(K$64:K608)&gt;MAX(L$64:L607)),MAX(M$64:M607)+1,""))),"")</f>
        <v/>
      </c>
      <c r="N608" s="91">
        <f t="shared" si="80"/>
        <v>0</v>
      </c>
      <c r="O608" s="91" t="str">
        <f>IFERROR(IF(AND(N607=$H$2*1,MAX(O$64:O607)=MAX(P$64:P607)),MAX(O$64:O607)+1,""),"")</f>
        <v/>
      </c>
      <c r="P608" s="91" t="str">
        <f>IFERROR(IF(MOD(MAX(Q$64:Q608),10*MAX(O$64:O608))&lt;=2,IF(AND(F607/INDEX($F$64:$F608,MATCH(MAX(O$64:O608),O$64:O608,0)-1)&lt;(1-$P$2),MAX(O$64:O608)&gt;MAX(P$64:P607)),MAX(O$64:O608),""),IF(AND($F607/INDEX($F$64:$F608,MATCH(MAX(Q$64:Q608),Q$64:Q608,0)-1)&lt;(1-$P$2),MAX(O$64:O608)&gt;MAX(P$64:P607)),MAX(O$64:O608),"")),"")</f>
        <v/>
      </c>
      <c r="Q608" s="91" t="str">
        <f>IFERROR(IF(E608="","",IF(O608&lt;&gt;"",MAX(O$64:O608)*10+1,IF(AND($F607/INDEX($F$64:$F608,MATCH(MAX(Q$64:Q607),Q$64:Q607,0)-1)&gt;(1+$O$2),MAX(O$64:O608)&gt;MAX(P$64:P607)),MAX(Q$64:Q607)+1,""))),"")</f>
        <v/>
      </c>
    </row>
    <row r="609" spans="1:17" x14ac:dyDescent="0.2">
      <c r="A609" s="13">
        <f>HLOOKUP($E$2,历史数据!$V$3:$AE$5000,ROW(A607),)</f>
        <v>71800</v>
      </c>
      <c r="B609" s="41">
        <v>37368</v>
      </c>
      <c r="C609" s="100">
        <f>IFERROR(IF(A609&lt;&gt;0,MAX($C$4:C608)+1,""),"")</f>
        <v>602</v>
      </c>
      <c r="D609" s="100"/>
      <c r="E609" s="99">
        <f t="shared" si="81"/>
        <v>37371</v>
      </c>
      <c r="F609" s="101">
        <f>IFERROR(VLOOKUP(E609,历史数据!AH:AJ,3,),"")</f>
        <v>17.2022250471273</v>
      </c>
      <c r="G609" s="101">
        <f t="shared" si="77"/>
        <v>17.813425315847244</v>
      </c>
      <c r="H609" s="105">
        <f t="shared" si="78"/>
        <v>9.7639563551199515E-4</v>
      </c>
      <c r="I609" s="101">
        <f>IFERROR(VLOOKUP(E609,历史数据!AH:AJ,2,),"")</f>
        <v>17.0719051604067</v>
      </c>
      <c r="J609" s="104">
        <f t="shared" si="79"/>
        <v>0</v>
      </c>
      <c r="K609" s="104" t="str">
        <f>IFERROR(IF(AND(J608=$H$2*1,MAX(K$64:K608)=MAX(L$64:L608)),MAX(K$64:K608)+1,""),"")</f>
        <v/>
      </c>
      <c r="L609" s="104" t="str">
        <f>IFERROR(IF(AND($F608/INDEX($F$64:$F609,MATCH(MAX(M$64:M609),M$64:M609,0)-1)&lt;(1-$P$2),MAX(K$64:K609)&gt;MAX(L$64:L608)),MAX(K$64:K609),""),"")</f>
        <v/>
      </c>
      <c r="M609" s="104" t="str">
        <f>IFERROR(IF(E609="","",IF(K609&lt;&gt;"",MAX(M$64:M608)+1,IF(AND($F608/INDEX($F$64:$F609,MATCH(MAX(M$64:M608),M$64:M608,0)-1)&gt;(1+$O$2),MAX(K$64:K609)&gt;MAX(L$64:L608)),MAX(M$64:M608)+1,""))),"")</f>
        <v/>
      </c>
      <c r="N609" s="91">
        <f t="shared" si="80"/>
        <v>0</v>
      </c>
      <c r="O609" s="91" t="str">
        <f>IFERROR(IF(AND(N608=$H$2*1,MAX(O$64:O608)=MAX(P$64:P608)),MAX(O$64:O608)+1,""),"")</f>
        <v/>
      </c>
      <c r="P609" s="91" t="str">
        <f>IFERROR(IF(MOD(MAX(Q$64:Q609),10*MAX(O$64:O609))&lt;=2,IF(AND(F608/INDEX($F$64:$F609,MATCH(MAX(O$64:O609),O$64:O609,0)-1)&lt;(1-$P$2),MAX(O$64:O609)&gt;MAX(P$64:P608)),MAX(O$64:O609),""),IF(AND($F608/INDEX($F$64:$F609,MATCH(MAX(Q$64:Q609),Q$64:Q609,0)-1)&lt;(1-$P$2),MAX(O$64:O609)&gt;MAX(P$64:P608)),MAX(O$64:O609),"")),"")</f>
        <v/>
      </c>
      <c r="Q609" s="91" t="str">
        <f>IFERROR(IF(E609="","",IF(O609&lt;&gt;"",MAX(O$64:O609)*10+1,IF(AND($F608/INDEX($F$64:$F609,MATCH(MAX(Q$64:Q608),Q$64:Q608,0)-1)&gt;(1+$O$2),MAX(O$64:O609)&gt;MAX(P$64:P608)),MAX(Q$64:Q608)+1,""))),"")</f>
        <v/>
      </c>
    </row>
    <row r="610" spans="1:17" x14ac:dyDescent="0.2">
      <c r="A610" s="13">
        <f>HLOOKUP($E$2,历史数据!$V$3:$AE$5000,ROW(A608),)</f>
        <v>114540</v>
      </c>
      <c r="B610" s="41">
        <v>37369</v>
      </c>
      <c r="C610" s="100">
        <f>IFERROR(IF(A610&lt;&gt;0,MAX($C$4:C609)+1,""),"")</f>
        <v>603</v>
      </c>
      <c r="D610" s="100"/>
      <c r="E610" s="99">
        <f t="shared" si="81"/>
        <v>37372</v>
      </c>
      <c r="F610" s="101">
        <f>IFERROR(VLOOKUP(E610,历史数据!AH:AJ,3,),"")</f>
        <v>17.462864820568701</v>
      </c>
      <c r="G610" s="101">
        <f t="shared" si="77"/>
        <v>17.822330508106486</v>
      </c>
      <c r="H610" s="105">
        <f t="shared" si="78"/>
        <v>4.9991464871834701E-4</v>
      </c>
      <c r="I610" s="101">
        <f>IFERROR(VLOOKUP(E610,历史数据!AH:AJ,2,),"")</f>
        <v>17.2022250471273</v>
      </c>
      <c r="J610" s="104">
        <f t="shared" si="79"/>
        <v>0</v>
      </c>
      <c r="K610" s="104" t="str">
        <f>IFERROR(IF(AND(J609=$H$2*1,MAX(K$64:K609)=MAX(L$64:L609)),MAX(K$64:K609)+1,""),"")</f>
        <v/>
      </c>
      <c r="L610" s="104" t="str">
        <f>IFERROR(IF(AND($F609/INDEX($F$64:$F610,MATCH(MAX(M$64:M610),M$64:M610,0)-1)&lt;(1-$P$2),MAX(K$64:K610)&gt;MAX(L$64:L609)),MAX(K$64:K610),""),"")</f>
        <v/>
      </c>
      <c r="M610" s="104" t="str">
        <f>IFERROR(IF(E610="","",IF(K610&lt;&gt;"",MAX(M$64:M609)+1,IF(AND($F609/INDEX($F$64:$F610,MATCH(MAX(M$64:M609),M$64:M609,0)-1)&gt;(1+$O$2),MAX(K$64:K610)&gt;MAX(L$64:L609)),MAX(M$64:M609)+1,""))),"")</f>
        <v/>
      </c>
      <c r="N610" s="91">
        <f t="shared" si="80"/>
        <v>0</v>
      </c>
      <c r="O610" s="91" t="str">
        <f>IFERROR(IF(AND(N609=$H$2*1,MAX(O$64:O609)=MAX(P$64:P609)),MAX(O$64:O609)+1,""),"")</f>
        <v/>
      </c>
      <c r="P610" s="91" t="str">
        <f>IFERROR(IF(MOD(MAX(Q$64:Q610),10*MAX(O$64:O610))&lt;=2,IF(AND(F609/INDEX($F$64:$F610,MATCH(MAX(O$64:O610),O$64:O610,0)-1)&lt;(1-$P$2),MAX(O$64:O610)&gt;MAX(P$64:P609)),MAX(O$64:O610),""),IF(AND($F609/INDEX($F$64:$F610,MATCH(MAX(Q$64:Q610),Q$64:Q610,0)-1)&lt;(1-$P$2),MAX(O$64:O610)&gt;MAX(P$64:P609)),MAX(O$64:O610),"")),"")</f>
        <v/>
      </c>
      <c r="Q610" s="91" t="str">
        <f>IFERROR(IF(E610="","",IF(O610&lt;&gt;"",MAX(O$64:O610)*10+1,IF(AND($F609/INDEX($F$64:$F610,MATCH(MAX(Q$64:Q609),Q$64:Q609,0)-1)&gt;(1+$O$2),MAX(O$64:O610)&gt;MAX(P$64:P609)),MAX(Q$64:Q609)+1,""))),"")</f>
        <v/>
      </c>
    </row>
    <row r="611" spans="1:17" x14ac:dyDescent="0.2">
      <c r="A611" s="13">
        <f>HLOOKUP($E$2,历史数据!$V$3:$AE$5000,ROW(A609),)</f>
        <v>133828</v>
      </c>
      <c r="B611" s="41">
        <v>37370</v>
      </c>
      <c r="C611" s="100">
        <f>IFERROR(IF(A611&lt;&gt;0,MAX($C$4:C610)+1,""),"")</f>
        <v>604</v>
      </c>
      <c r="D611" s="100"/>
      <c r="E611" s="99">
        <f t="shared" si="81"/>
        <v>37375</v>
      </c>
      <c r="F611" s="101">
        <f>IFERROR(VLOOKUP(E611,历史数据!AH:AJ,3,),"")</f>
        <v>18.075368288155801</v>
      </c>
      <c r="G611" s="101">
        <f t="shared" si="77"/>
        <v>17.840140892624973</v>
      </c>
      <c r="H611" s="105">
        <f t="shared" si="78"/>
        <v>9.9932971787186631E-4</v>
      </c>
      <c r="I611" s="101">
        <f>IFERROR(VLOOKUP(E611,历史数据!AH:AJ,2,),"")</f>
        <v>17.462864820568701</v>
      </c>
      <c r="J611" s="104">
        <f t="shared" si="79"/>
        <v>1</v>
      </c>
      <c r="K611" s="104" t="str">
        <f>IFERROR(IF(AND(J610=$H$2*1,MAX(K$64:K610)=MAX(L$64:L610)),MAX(K$64:K610)+1,""),"")</f>
        <v/>
      </c>
      <c r="L611" s="104" t="str">
        <f>IFERROR(IF(AND($F610/INDEX($F$64:$F611,MATCH(MAX(M$64:M611),M$64:M611,0)-1)&lt;(1-$P$2),MAX(K$64:K611)&gt;MAX(L$64:L610)),MAX(K$64:K611),""),"")</f>
        <v/>
      </c>
      <c r="M611" s="104" t="str">
        <f>IFERROR(IF(E611="","",IF(K611&lt;&gt;"",MAX(M$64:M610)+1,IF(AND($F610/INDEX($F$64:$F611,MATCH(MAX(M$64:M610),M$64:M610,0)-1)&gt;(1+$O$2),MAX(K$64:K611)&gt;MAX(L$64:L610)),MAX(M$64:M610)+1,""))),"")</f>
        <v/>
      </c>
      <c r="N611" s="91">
        <f t="shared" si="80"/>
        <v>1</v>
      </c>
      <c r="O611" s="91" t="str">
        <f>IFERROR(IF(AND(N610=$H$2*1,MAX(O$64:O610)=MAX(P$64:P610)),MAX(O$64:O610)+1,""),"")</f>
        <v/>
      </c>
      <c r="P611" s="91" t="str">
        <f>IFERROR(IF(MOD(MAX(Q$64:Q611),10*MAX(O$64:O611))&lt;=2,IF(AND(F610/INDEX($F$64:$F611,MATCH(MAX(O$64:O611),O$64:O611,0)-1)&lt;(1-$P$2),MAX(O$64:O611)&gt;MAX(P$64:P610)),MAX(O$64:O611),""),IF(AND($F610/INDEX($F$64:$F611,MATCH(MAX(Q$64:Q611),Q$64:Q611,0)-1)&lt;(1-$P$2),MAX(O$64:O611)&gt;MAX(P$64:P610)),MAX(O$64:O611),"")),"")</f>
        <v/>
      </c>
      <c r="Q611" s="91" t="str">
        <f>IFERROR(IF(E611="","",IF(O611&lt;&gt;"",MAX(O$64:O611)*10+1,IF(AND($F610/INDEX($F$64:$F611,MATCH(MAX(Q$64:Q610),Q$64:Q610,0)-1)&gt;(1+$O$2),MAX(O$64:O611)&gt;MAX(P$64:P610)),MAX(Q$64:Q610)+1,""))),"")</f>
        <v/>
      </c>
    </row>
    <row r="612" spans="1:17" x14ac:dyDescent="0.2">
      <c r="A612" s="13">
        <f>HLOOKUP($E$2,历史数据!$V$3:$AE$5000,ROW(A610),)</f>
        <v>161680</v>
      </c>
      <c r="B612" s="41">
        <v>37371</v>
      </c>
      <c r="C612" s="100">
        <f>IFERROR(IF(A612&lt;&gt;0,MAX($C$4:C611)+1,""),"")</f>
        <v>605</v>
      </c>
      <c r="D612" s="100"/>
      <c r="E612" s="99">
        <f t="shared" si="81"/>
        <v>37376</v>
      </c>
      <c r="F612" s="101">
        <f>IFERROR(VLOOKUP(E612,历史数据!AH:AJ,3,),"")</f>
        <v>17.9711123787792</v>
      </c>
      <c r="G612" s="101">
        <f t="shared" si="77"/>
        <v>17.857516877521061</v>
      </c>
      <c r="H612" s="105">
        <f t="shared" si="78"/>
        <v>9.7398249266467118E-4</v>
      </c>
      <c r="I612" s="101">
        <f>IFERROR(VLOOKUP(E612,历史数据!AH:AJ,2,),"")</f>
        <v>18.088400276827802</v>
      </c>
      <c r="J612" s="104">
        <f t="shared" si="79"/>
        <v>2</v>
      </c>
      <c r="K612" s="104" t="str">
        <f>IFERROR(IF(AND(J611=$H$2*1,MAX(K$64:K611)=MAX(L$64:L611)),MAX(K$64:K611)+1,""),"")</f>
        <v/>
      </c>
      <c r="L612" s="104" t="str">
        <f>IFERROR(IF(AND($F611/INDEX($F$64:$F612,MATCH(MAX(M$64:M612),M$64:M612,0)-1)&lt;(1-$P$2),MAX(K$64:K612)&gt;MAX(L$64:L611)),MAX(K$64:K612),""),"")</f>
        <v/>
      </c>
      <c r="M612" s="104" t="str">
        <f>IFERROR(IF(E612="","",IF(K612&lt;&gt;"",MAX(M$64:M611)+1,IF(AND($F611/INDEX($F$64:$F612,MATCH(MAX(M$64:M611),M$64:M611,0)-1)&gt;(1+$O$2),MAX(K$64:K612)&gt;MAX(L$64:L611)),MAX(M$64:M611)+1,""))),"")</f>
        <v/>
      </c>
      <c r="N612" s="91">
        <f t="shared" si="80"/>
        <v>2</v>
      </c>
      <c r="O612" s="91" t="str">
        <f>IFERROR(IF(AND(N611=$H$2*1,MAX(O$64:O611)=MAX(P$64:P611)),MAX(O$64:O611)+1,""),"")</f>
        <v/>
      </c>
      <c r="P612" s="91" t="str">
        <f>IFERROR(IF(MOD(MAX(Q$64:Q612),10*MAX(O$64:O612))&lt;=2,IF(AND(F611/INDEX($F$64:$F612,MATCH(MAX(O$64:O612),O$64:O612,0)-1)&lt;(1-$P$2),MAX(O$64:O612)&gt;MAX(P$64:P611)),MAX(O$64:O612),""),IF(AND($F611/INDEX($F$64:$F612,MATCH(MAX(Q$64:Q612),Q$64:Q612,0)-1)&lt;(1-$P$2),MAX(O$64:O612)&gt;MAX(P$64:P611)),MAX(O$64:O612),"")),"")</f>
        <v/>
      </c>
      <c r="Q612" s="91" t="str">
        <f>IFERROR(IF(E612="","",IF(O612&lt;&gt;"",MAX(O$64:O612)*10+1,IF(AND($F611/INDEX($F$64:$F612,MATCH(MAX(Q$64:Q611),Q$64:Q611,0)-1)&gt;(1+$O$2),MAX(O$64:O612)&gt;MAX(P$64:P611)),MAX(Q$64:Q611)+1,""))),"")</f>
        <v/>
      </c>
    </row>
    <row r="613" spans="1:17" x14ac:dyDescent="0.2">
      <c r="A613" s="13">
        <f>HLOOKUP($E$2,历史数据!$V$3:$AE$5000,ROW(A611),)</f>
        <v>238225</v>
      </c>
      <c r="B613" s="41">
        <v>37372</v>
      </c>
      <c r="C613" s="100">
        <f>IFERROR(IF(A613&lt;&gt;0,MAX($C$4:C612)+1,""),"")</f>
        <v>606</v>
      </c>
      <c r="D613" s="100"/>
      <c r="E613" s="99">
        <f t="shared" si="81"/>
        <v>37384</v>
      </c>
      <c r="F613" s="101">
        <f>IFERROR(VLOOKUP(E613,历史数据!AH:AJ,3,),"")</f>
        <v>17.723504594009999</v>
      </c>
      <c r="G613" s="101">
        <f t="shared" si="77"/>
        <v>17.855779279031456</v>
      </c>
      <c r="H613" s="105">
        <f t="shared" si="78"/>
        <v>-9.7303477382792991E-5</v>
      </c>
      <c r="I613" s="101">
        <f>IFERROR(VLOOKUP(E613,历史数据!AH:AJ,2,),"")</f>
        <v>17.9841443674513</v>
      </c>
      <c r="J613" s="104">
        <f t="shared" si="79"/>
        <v>0</v>
      </c>
      <c r="K613" s="104" t="str">
        <f>IFERROR(IF(AND(J612=$H$2*1,MAX(K$64:K612)=MAX(L$64:L612)),MAX(K$64:K612)+1,""),"")</f>
        <v/>
      </c>
      <c r="L613" s="104" t="str">
        <f>IFERROR(IF(AND($F612/INDEX($F$64:$F613,MATCH(MAX(M$64:M613),M$64:M613,0)-1)&lt;(1-$P$2),MAX(K$64:K613)&gt;MAX(L$64:L612)),MAX(K$64:K613),""),"")</f>
        <v/>
      </c>
      <c r="M613" s="104" t="str">
        <f>IFERROR(IF(E613="","",IF(K613&lt;&gt;"",MAX(M$64:M612)+1,IF(AND($F612/INDEX($F$64:$F613,MATCH(MAX(M$64:M612),M$64:M612,0)-1)&gt;(1+$O$2),MAX(K$64:K613)&gt;MAX(L$64:L612)),MAX(M$64:M612)+1,""))),"")</f>
        <v/>
      </c>
      <c r="N613" s="91">
        <f t="shared" si="80"/>
        <v>0</v>
      </c>
      <c r="O613" s="91" t="str">
        <f>IFERROR(IF(AND(N612=$H$2*1,MAX(O$64:O612)=MAX(P$64:P612)),MAX(O$64:O612)+1,""),"")</f>
        <v/>
      </c>
      <c r="P613" s="91" t="str">
        <f>IFERROR(IF(MOD(MAX(Q$64:Q613),10*MAX(O$64:O613))&lt;=2,IF(AND(F612/INDEX($F$64:$F613,MATCH(MAX(O$64:O613),O$64:O613,0)-1)&lt;(1-$P$2),MAX(O$64:O613)&gt;MAX(P$64:P612)),MAX(O$64:O613),""),IF(AND($F612/INDEX($F$64:$F613,MATCH(MAX(Q$64:Q613),Q$64:Q613,0)-1)&lt;(1-$P$2),MAX(O$64:O613)&gt;MAX(P$64:P612)),MAX(O$64:O613),"")),"")</f>
        <v/>
      </c>
      <c r="Q613" s="91" t="str">
        <f>IFERROR(IF(E613="","",IF(O613&lt;&gt;"",MAX(O$64:O613)*10+1,IF(AND($F612/INDEX($F$64:$F613,MATCH(MAX(Q$64:Q612),Q$64:Q612,0)-1)&gt;(1+$O$2),MAX(O$64:O613)&gt;MAX(P$64:P612)),MAX(Q$64:Q612)+1,""))),"")</f>
        <v/>
      </c>
    </row>
    <row r="614" spans="1:17" x14ac:dyDescent="0.2">
      <c r="A614" s="13">
        <f>HLOOKUP($E$2,历史数据!$V$3:$AE$5000,ROW(A612),)</f>
        <v>680951</v>
      </c>
      <c r="B614" s="41">
        <v>37375</v>
      </c>
      <c r="C614" s="100">
        <f>IFERROR(IF(A614&lt;&gt;0,MAX($C$4:C613)+1,""),"")</f>
        <v>607</v>
      </c>
      <c r="D614" s="100"/>
      <c r="E614" s="99">
        <f t="shared" si="81"/>
        <v>37385</v>
      </c>
      <c r="F614" s="101">
        <f>IFERROR(VLOOKUP(E614,历史数据!AH:AJ,3,),"")</f>
        <v>17.853824480730601</v>
      </c>
      <c r="G614" s="101">
        <f t="shared" si="77"/>
        <v>17.862078073556283</v>
      </c>
      <c r="H614" s="105">
        <f t="shared" si="78"/>
        <v>3.5275943023238554E-4</v>
      </c>
      <c r="I614" s="101">
        <f>IFERROR(VLOOKUP(E614,历史数据!AH:AJ,2,),"")</f>
        <v>17.6713766393217</v>
      </c>
      <c r="J614" s="104">
        <f t="shared" si="79"/>
        <v>0</v>
      </c>
      <c r="K614" s="104" t="str">
        <f>IFERROR(IF(AND(J613=$H$2*1,MAX(K$64:K613)=MAX(L$64:L613)),MAX(K$64:K613)+1,""),"")</f>
        <v/>
      </c>
      <c r="L614" s="104" t="str">
        <f>IFERROR(IF(AND($F613/INDEX($F$64:$F614,MATCH(MAX(M$64:M614),M$64:M614,0)-1)&lt;(1-$P$2),MAX(K$64:K614)&gt;MAX(L$64:L613)),MAX(K$64:K614),""),"")</f>
        <v/>
      </c>
      <c r="M614" s="104" t="str">
        <f>IFERROR(IF(E614="","",IF(K614&lt;&gt;"",MAX(M$64:M613)+1,IF(AND($F613/INDEX($F$64:$F614,MATCH(MAX(M$64:M613),M$64:M613,0)-1)&gt;(1+$O$2),MAX(K$64:K614)&gt;MAX(L$64:L613)),MAX(M$64:M613)+1,""))),"")</f>
        <v/>
      </c>
      <c r="N614" s="91">
        <f t="shared" si="80"/>
        <v>0</v>
      </c>
      <c r="O614" s="91" t="str">
        <f>IFERROR(IF(AND(N613=$H$2*1,MAX(O$64:O613)=MAX(P$64:P613)),MAX(O$64:O613)+1,""),"")</f>
        <v/>
      </c>
      <c r="P614" s="91" t="str">
        <f>IFERROR(IF(MOD(MAX(Q$64:Q614),10*MAX(O$64:O614))&lt;=2,IF(AND(F613/INDEX($F$64:$F614,MATCH(MAX(O$64:O614),O$64:O614,0)-1)&lt;(1-$P$2),MAX(O$64:O614)&gt;MAX(P$64:P613)),MAX(O$64:O614),""),IF(AND($F613/INDEX($F$64:$F614,MATCH(MAX(Q$64:Q614),Q$64:Q614,0)-1)&lt;(1-$P$2),MAX(O$64:O614)&gt;MAX(P$64:P613)),MAX(O$64:O614),"")),"")</f>
        <v/>
      </c>
      <c r="Q614" s="91" t="str">
        <f>IFERROR(IF(E614="","",IF(O614&lt;&gt;"",MAX(O$64:O614)*10+1,IF(AND($F613/INDEX($F$64:$F614,MATCH(MAX(Q$64:Q613),Q$64:Q613,0)-1)&gt;(1+$O$2),MAX(O$64:O614)&gt;MAX(P$64:P613)),MAX(Q$64:Q613)+1,""))),"")</f>
        <v/>
      </c>
    </row>
    <row r="615" spans="1:17" x14ac:dyDescent="0.2">
      <c r="A615" s="13">
        <f>HLOOKUP($E$2,历史数据!$V$3:$AE$5000,ROW(A613),)</f>
        <v>297271</v>
      </c>
      <c r="B615" s="41">
        <v>37376</v>
      </c>
      <c r="C615" s="100">
        <f>IFERROR(IF(A615&lt;&gt;0,MAX($C$4:C614)+1,""),"")</f>
        <v>608</v>
      </c>
      <c r="D615" s="100"/>
      <c r="E615" s="99">
        <f t="shared" si="81"/>
        <v>37386</v>
      </c>
      <c r="F615" s="101">
        <f>IFERROR(VLOOKUP(E615,历史数据!AH:AJ,3,),"")</f>
        <v>17.410736865880398</v>
      </c>
      <c r="G615" s="101">
        <f t="shared" si="77"/>
        <v>17.868594067892317</v>
      </c>
      <c r="H615" s="105">
        <f t="shared" si="78"/>
        <v>3.6479486368845571E-4</v>
      </c>
      <c r="I615" s="101">
        <f>IFERROR(VLOOKUP(E615,历史数据!AH:AJ,2,),"")</f>
        <v>18.010208344795402</v>
      </c>
      <c r="J615" s="104">
        <f t="shared" si="79"/>
        <v>0</v>
      </c>
      <c r="K615" s="104" t="str">
        <f>IFERROR(IF(AND(J614=$H$2*1,MAX(K$64:K614)=MAX(L$64:L614)),MAX(K$64:K614)+1,""),"")</f>
        <v/>
      </c>
      <c r="L615" s="104" t="str">
        <f>IFERROR(IF(AND($F614/INDEX($F$64:$F615,MATCH(MAX(M$64:M615),M$64:M615,0)-1)&lt;(1-$P$2),MAX(K$64:K615)&gt;MAX(L$64:L614)),MAX(K$64:K615),""),"")</f>
        <v/>
      </c>
      <c r="M615" s="104" t="str">
        <f>IFERROR(IF(E615="","",IF(K615&lt;&gt;"",MAX(M$64:M614)+1,IF(AND($F614/INDEX($F$64:$F615,MATCH(MAX(M$64:M614),M$64:M614,0)-1)&gt;(1+$O$2),MAX(K$64:K615)&gt;MAX(L$64:L614)),MAX(M$64:M614)+1,""))),"")</f>
        <v/>
      </c>
      <c r="N615" s="91">
        <f t="shared" si="80"/>
        <v>0</v>
      </c>
      <c r="O615" s="91" t="str">
        <f>IFERROR(IF(AND(N614=$H$2*1,MAX(O$64:O614)=MAX(P$64:P614)),MAX(O$64:O614)+1,""),"")</f>
        <v/>
      </c>
      <c r="P615" s="91" t="str">
        <f>IFERROR(IF(MOD(MAX(Q$64:Q615),10*MAX(O$64:O615))&lt;=2,IF(AND(F614/INDEX($F$64:$F615,MATCH(MAX(O$64:O615),O$64:O615,0)-1)&lt;(1-$P$2),MAX(O$64:O615)&gt;MAX(P$64:P614)),MAX(O$64:O615),""),IF(AND($F614/INDEX($F$64:$F615,MATCH(MAX(Q$64:Q615),Q$64:Q615,0)-1)&lt;(1-$P$2),MAX(O$64:O615)&gt;MAX(P$64:P614)),MAX(O$64:O615),"")),"")</f>
        <v/>
      </c>
      <c r="Q615" s="91" t="str">
        <f>IFERROR(IF(E615="","",IF(O615&lt;&gt;"",MAX(O$64:O615)*10+1,IF(AND($F614/INDEX($F$64:$F615,MATCH(MAX(Q$64:Q614),Q$64:Q614,0)-1)&gt;(1+$O$2),MAX(O$64:O615)&gt;MAX(P$64:P614)),MAX(Q$64:Q614)+1,""))),"")</f>
        <v/>
      </c>
    </row>
    <row r="616" spans="1:17" x14ac:dyDescent="0.2">
      <c r="A616" s="13">
        <f>HLOOKUP($E$2,历史数据!$V$3:$AE$5000,ROW(A614),)</f>
        <v>144435</v>
      </c>
      <c r="B616" s="41">
        <v>37384</v>
      </c>
      <c r="C616" s="100">
        <f>IFERROR(IF(A616&lt;&gt;0,MAX($C$4:C615)+1,""),"")</f>
        <v>609</v>
      </c>
      <c r="D616" s="100"/>
      <c r="E616" s="99">
        <f t="shared" si="81"/>
        <v>37389</v>
      </c>
      <c r="F616" s="101">
        <f>IFERROR(VLOOKUP(E616,历史数据!AH:AJ,3,),"")</f>
        <v>17.267384990487699</v>
      </c>
      <c r="G616" s="101">
        <f t="shared" si="77"/>
        <v>17.867290869025112</v>
      </c>
      <c r="H616" s="105">
        <f t="shared" si="78"/>
        <v>-7.2932367384592744E-5</v>
      </c>
      <c r="I616" s="101">
        <f>IFERROR(VLOOKUP(E616,历史数据!AH:AJ,2,),"")</f>
        <v>17.410736865880398</v>
      </c>
      <c r="J616" s="104">
        <f t="shared" si="79"/>
        <v>0</v>
      </c>
      <c r="K616" s="104" t="str">
        <f>IFERROR(IF(AND(J615=$H$2*1,MAX(K$64:K615)=MAX(L$64:L615)),MAX(K$64:K615)+1,""),"")</f>
        <v/>
      </c>
      <c r="L616" s="104" t="str">
        <f>IFERROR(IF(AND($F615/INDEX($F$64:$F616,MATCH(MAX(M$64:M616),M$64:M616,0)-1)&lt;(1-$P$2),MAX(K$64:K616)&gt;MAX(L$64:L615)),MAX(K$64:K616),""),"")</f>
        <v/>
      </c>
      <c r="M616" s="104" t="str">
        <f>IFERROR(IF(E616="","",IF(K616&lt;&gt;"",MAX(M$64:M615)+1,IF(AND($F615/INDEX($F$64:$F616,MATCH(MAX(M$64:M615),M$64:M615,0)-1)&gt;(1+$O$2),MAX(K$64:K616)&gt;MAX(L$64:L615)),MAX(M$64:M615)+1,""))),"")</f>
        <v/>
      </c>
      <c r="N616" s="91">
        <f t="shared" si="80"/>
        <v>0</v>
      </c>
      <c r="O616" s="91" t="str">
        <f>IFERROR(IF(AND(N615=$H$2*1,MAX(O$64:O615)=MAX(P$64:P615)),MAX(O$64:O615)+1,""),"")</f>
        <v/>
      </c>
      <c r="P616" s="91" t="str">
        <f>IFERROR(IF(MOD(MAX(Q$64:Q616),10*MAX(O$64:O616))&lt;=2,IF(AND(F615/INDEX($F$64:$F616,MATCH(MAX(O$64:O616),O$64:O616,0)-1)&lt;(1-$P$2),MAX(O$64:O616)&gt;MAX(P$64:P615)),MAX(O$64:O616),""),IF(AND($F615/INDEX($F$64:$F616,MATCH(MAX(Q$64:Q616),Q$64:Q616,0)-1)&lt;(1-$P$2),MAX(O$64:O616)&gt;MAX(P$64:P615)),MAX(O$64:O616),"")),"")</f>
        <v/>
      </c>
      <c r="Q616" s="91" t="str">
        <f>IFERROR(IF(E616="","",IF(O616&lt;&gt;"",MAX(O$64:O616)*10+1,IF(AND($F615/INDEX($F$64:$F616,MATCH(MAX(Q$64:Q615),Q$64:Q615,0)-1)&gt;(1+$O$2),MAX(O$64:O616)&gt;MAX(P$64:P615)),MAX(Q$64:Q615)+1,""))),"")</f>
        <v/>
      </c>
    </row>
    <row r="617" spans="1:17" x14ac:dyDescent="0.2">
      <c r="A617" s="13">
        <f>HLOOKUP($E$2,历史数据!$V$3:$AE$5000,ROW(A615),)</f>
        <v>175188</v>
      </c>
      <c r="B617" s="41">
        <v>37385</v>
      </c>
      <c r="C617" s="100">
        <f>IFERROR(IF(A617&lt;&gt;0,MAX($C$4:C616)+1,""),"")</f>
        <v>610</v>
      </c>
      <c r="D617" s="100"/>
      <c r="E617" s="99">
        <f t="shared" si="81"/>
        <v>37390</v>
      </c>
      <c r="F617" s="101">
        <f>IFERROR(VLOOKUP(E617,历史数据!AH:AJ,3,),"")</f>
        <v>17.2934489678318</v>
      </c>
      <c r="G617" s="101">
        <f t="shared" si="77"/>
        <v>17.855996478842656</v>
      </c>
      <c r="H617" s="105">
        <f t="shared" si="78"/>
        <v>-6.3212661982436913E-4</v>
      </c>
      <c r="I617" s="101">
        <f>IFERROR(VLOOKUP(E617,历史数据!AH:AJ,2,),"")</f>
        <v>17.2022250471273</v>
      </c>
      <c r="J617" s="104">
        <f t="shared" si="79"/>
        <v>0</v>
      </c>
      <c r="K617" s="104" t="str">
        <f>IFERROR(IF(AND(J616=$H$2*1,MAX(K$64:K616)=MAX(L$64:L616)),MAX(K$64:K616)+1,""),"")</f>
        <v/>
      </c>
      <c r="L617" s="104" t="str">
        <f>IFERROR(IF(AND($F616/INDEX($F$64:$F617,MATCH(MAX(M$64:M617),M$64:M617,0)-1)&lt;(1-$P$2),MAX(K$64:K617)&gt;MAX(L$64:L616)),MAX(K$64:K617),""),"")</f>
        <v/>
      </c>
      <c r="M617" s="104" t="str">
        <f>IFERROR(IF(E617="","",IF(K617&lt;&gt;"",MAX(M$64:M616)+1,IF(AND($F616/INDEX($F$64:$F617,MATCH(MAX(M$64:M616),M$64:M616,0)-1)&gt;(1+$O$2),MAX(K$64:K617)&gt;MAX(L$64:L616)),MAX(M$64:M616)+1,""))),"")</f>
        <v/>
      </c>
      <c r="N617" s="91">
        <f t="shared" si="80"/>
        <v>0</v>
      </c>
      <c r="O617" s="91" t="str">
        <f>IFERROR(IF(AND(N616=$H$2*1,MAX(O$64:O616)=MAX(P$64:P616)),MAX(O$64:O616)+1,""),"")</f>
        <v/>
      </c>
      <c r="P617" s="91" t="str">
        <f>IFERROR(IF(MOD(MAX(Q$64:Q617),10*MAX(O$64:O617))&lt;=2,IF(AND(F616/INDEX($F$64:$F617,MATCH(MAX(O$64:O617),O$64:O617,0)-1)&lt;(1-$P$2),MAX(O$64:O617)&gt;MAX(P$64:P616)),MAX(O$64:O617),""),IF(AND($F616/INDEX($F$64:$F617,MATCH(MAX(Q$64:Q617),Q$64:Q617,0)-1)&lt;(1-$P$2),MAX(O$64:O617)&gt;MAX(P$64:P616)),MAX(O$64:O617),"")),"")</f>
        <v/>
      </c>
      <c r="Q617" s="91" t="str">
        <f>IFERROR(IF(E617="","",IF(O617&lt;&gt;"",MAX(O$64:O617)*10+1,IF(AND($F616/INDEX($F$64:$F617,MATCH(MAX(Q$64:Q616),Q$64:Q616,0)-1)&gt;(1+$O$2),MAX(O$64:O617)&gt;MAX(P$64:P616)),MAX(Q$64:Q616)+1,""))),"")</f>
        <v/>
      </c>
    </row>
    <row r="618" spans="1:17" x14ac:dyDescent="0.2">
      <c r="A618" s="13">
        <f>HLOOKUP($E$2,历史数据!$V$3:$AE$5000,ROW(A616),)</f>
        <v>192385</v>
      </c>
      <c r="B618" s="41">
        <v>37386</v>
      </c>
      <c r="C618" s="100">
        <f>IFERROR(IF(A618&lt;&gt;0,MAX($C$4:C617)+1,""),"")</f>
        <v>611</v>
      </c>
      <c r="D618" s="100"/>
      <c r="E618" s="99">
        <f t="shared" si="81"/>
        <v>37391</v>
      </c>
      <c r="F618" s="101">
        <f>IFERROR(VLOOKUP(E618,历史数据!AH:AJ,3,),"")</f>
        <v>16.8894573189977</v>
      </c>
      <c r="G618" s="101">
        <f t="shared" si="77"/>
        <v>17.839272093380171</v>
      </c>
      <c r="H618" s="105">
        <f t="shared" si="78"/>
        <v>-9.3662571463326572E-4</v>
      </c>
      <c r="I618" s="101">
        <f>IFERROR(VLOOKUP(E618,历史数据!AH:AJ,2,),"")</f>
        <v>17.2934489678318</v>
      </c>
      <c r="J618" s="104">
        <f t="shared" si="79"/>
        <v>0</v>
      </c>
      <c r="K618" s="104" t="str">
        <f>IFERROR(IF(AND(J617=$H$2*1,MAX(K$64:K617)=MAX(L$64:L617)),MAX(K$64:K617)+1,""),"")</f>
        <v/>
      </c>
      <c r="L618" s="104" t="str">
        <f>IFERROR(IF(AND($F617/INDEX($F$64:$F618,MATCH(MAX(M$64:M618),M$64:M618,0)-1)&lt;(1-$P$2),MAX(K$64:K618)&gt;MAX(L$64:L617)),MAX(K$64:K618),""),"")</f>
        <v/>
      </c>
      <c r="M618" s="104" t="str">
        <f>IFERROR(IF(E618="","",IF(K618&lt;&gt;"",MAX(M$64:M617)+1,IF(AND($F617/INDEX($F$64:$F618,MATCH(MAX(M$64:M617),M$64:M617,0)-1)&gt;(1+$O$2),MAX(K$64:K618)&gt;MAX(L$64:L617)),MAX(M$64:M617)+1,""))),"")</f>
        <v/>
      </c>
      <c r="N618" s="91">
        <f t="shared" si="80"/>
        <v>0</v>
      </c>
      <c r="O618" s="91" t="str">
        <f>IFERROR(IF(AND(N617=$H$2*1,MAX(O$64:O617)=MAX(P$64:P617)),MAX(O$64:O617)+1,""),"")</f>
        <v/>
      </c>
      <c r="P618" s="91" t="str">
        <f>IFERROR(IF(MOD(MAX(Q$64:Q618),10*MAX(O$64:O618))&lt;=2,IF(AND(F617/INDEX($F$64:$F618,MATCH(MAX(O$64:O618),O$64:O618,0)-1)&lt;(1-$P$2),MAX(O$64:O618)&gt;MAX(P$64:P617)),MAX(O$64:O618),""),IF(AND($F617/INDEX($F$64:$F618,MATCH(MAX(Q$64:Q618),Q$64:Q618,0)-1)&lt;(1-$P$2),MAX(O$64:O618)&gt;MAX(P$64:P617)),MAX(O$64:O618),"")),"")</f>
        <v/>
      </c>
      <c r="Q618" s="91" t="str">
        <f>IFERROR(IF(E618="","",IF(O618&lt;&gt;"",MAX(O$64:O618)*10+1,IF(AND($F617/INDEX($F$64:$F618,MATCH(MAX(Q$64:Q617),Q$64:Q617,0)-1)&gt;(1+$O$2),MAX(O$64:O618)&gt;MAX(P$64:P617)),MAX(Q$64:Q617)+1,""))),"")</f>
        <v/>
      </c>
    </row>
    <row r="619" spans="1:17" x14ac:dyDescent="0.2">
      <c r="A619" s="13">
        <f>HLOOKUP($E$2,历史数据!$V$3:$AE$5000,ROW(A617),)</f>
        <v>139311</v>
      </c>
      <c r="B619" s="41">
        <v>37389</v>
      </c>
      <c r="C619" s="100">
        <f>IFERROR(IF(A619&lt;&gt;0,MAX($C$4:C618)+1,""),"")</f>
        <v>612</v>
      </c>
      <c r="D619" s="100"/>
      <c r="E619" s="99">
        <f t="shared" si="81"/>
        <v>37392</v>
      </c>
      <c r="F619" s="101">
        <f>IFERROR(VLOOKUP(E619,历史数据!AH:AJ,3,),"")</f>
        <v>16.355145783443</v>
      </c>
      <c r="G619" s="101">
        <f t="shared" si="77"/>
        <v>17.804302923776795</v>
      </c>
      <c r="H619" s="105">
        <f t="shared" si="78"/>
        <v>-1.9602352282273028E-3</v>
      </c>
      <c r="I619" s="101">
        <f>IFERROR(VLOOKUP(E619,历史数据!AH:AJ,2,),"")</f>
        <v>16.9024893076698</v>
      </c>
      <c r="J619" s="104">
        <f t="shared" si="79"/>
        <v>0</v>
      </c>
      <c r="K619" s="104" t="str">
        <f>IFERROR(IF(AND(J618=$H$2*1,MAX(K$64:K618)=MAX(L$64:L618)),MAX(K$64:K618)+1,""),"")</f>
        <v/>
      </c>
      <c r="L619" s="104" t="str">
        <f>IFERROR(IF(AND($F618/INDEX($F$64:$F619,MATCH(MAX(M$64:M619),M$64:M619,0)-1)&lt;(1-$P$2),MAX(K$64:K619)&gt;MAX(L$64:L618)),MAX(K$64:K619),""),"")</f>
        <v/>
      </c>
      <c r="M619" s="104" t="str">
        <f>IFERROR(IF(E619="","",IF(K619&lt;&gt;"",MAX(M$64:M618)+1,IF(AND($F618/INDEX($F$64:$F619,MATCH(MAX(M$64:M618),M$64:M618,0)-1)&gt;(1+$O$2),MAX(K$64:K619)&gt;MAX(L$64:L618)),MAX(M$64:M618)+1,""))),"")</f>
        <v/>
      </c>
      <c r="N619" s="91">
        <f t="shared" si="80"/>
        <v>0</v>
      </c>
      <c r="O619" s="91" t="str">
        <f>IFERROR(IF(AND(N618=$H$2*1,MAX(O$64:O618)=MAX(P$64:P618)),MAX(O$64:O618)+1,""),"")</f>
        <v/>
      </c>
      <c r="P619" s="91" t="str">
        <f>IFERROR(IF(MOD(MAX(Q$64:Q619),10*MAX(O$64:O619))&lt;=2,IF(AND(F618/INDEX($F$64:$F619,MATCH(MAX(O$64:O619),O$64:O619,0)-1)&lt;(1-$P$2),MAX(O$64:O619)&gt;MAX(P$64:P618)),MAX(O$64:O619),""),IF(AND($F618/INDEX($F$64:$F619,MATCH(MAX(Q$64:Q619),Q$64:Q619,0)-1)&lt;(1-$P$2),MAX(O$64:O619)&gt;MAX(P$64:P618)),MAX(O$64:O619),"")),"")</f>
        <v/>
      </c>
      <c r="Q619" s="91" t="str">
        <f>IFERROR(IF(E619="","",IF(O619&lt;&gt;"",MAX(O$64:O619)*10+1,IF(AND($F618/INDEX($F$64:$F619,MATCH(MAX(Q$64:Q618),Q$64:Q618,0)-1)&gt;(1+$O$2),MAX(O$64:O619)&gt;MAX(P$64:P618)),MAX(Q$64:Q618)+1,""))),"")</f>
        <v/>
      </c>
    </row>
    <row r="620" spans="1:17" x14ac:dyDescent="0.2">
      <c r="A620" s="13">
        <f>HLOOKUP($E$2,历史数据!$V$3:$AE$5000,ROW(A618),)</f>
        <v>66300</v>
      </c>
      <c r="B620" s="41">
        <v>37390</v>
      </c>
      <c r="C620" s="100">
        <f>IFERROR(IF(A620&lt;&gt;0,MAX($C$4:C619)+1,""),"")</f>
        <v>613</v>
      </c>
      <c r="D620" s="100"/>
      <c r="E620" s="99">
        <f t="shared" si="81"/>
        <v>37393</v>
      </c>
      <c r="F620" s="101">
        <f>IFERROR(VLOOKUP(E620,历史数据!AH:AJ,3,),"")</f>
        <v>16.394241749459201</v>
      </c>
      <c r="G620" s="101">
        <f t="shared" si="77"/>
        <v>17.774329349831039</v>
      </c>
      <c r="H620" s="105">
        <f t="shared" si="78"/>
        <v>-1.6835016835019534E-3</v>
      </c>
      <c r="I620" s="101">
        <f>IFERROR(VLOOKUP(E620,历史数据!AH:AJ,2,),"")</f>
        <v>16.3030178287548</v>
      </c>
      <c r="J620" s="104" t="str">
        <f t="shared" si="79"/>
        <v>0</v>
      </c>
      <c r="K620" s="104" t="str">
        <f>IFERROR(IF(AND(J619=$H$2*1,MAX(K$64:K619)=MAX(L$64:L619)),MAX(K$64:K619)+1,""),"")</f>
        <v/>
      </c>
      <c r="L620" s="104">
        <f>IFERROR(IF(AND($F619/INDEX($F$64:$F620,MATCH(MAX(M$64:M620),M$64:M620,0)-1)&lt;(1-$P$2),MAX(K$64:K620)&gt;MAX(L$64:L619)),MAX(K$64:K620),""),"")</f>
        <v>3</v>
      </c>
      <c r="M620" s="104" t="str">
        <f>IFERROR(IF(E620="","",IF(K620&lt;&gt;"",MAX(M$64:M619)+1,IF(AND($F619/INDEX($F$64:$F620,MATCH(MAX(M$64:M619),M$64:M619,0)-1)&gt;(1+$O$2),MAX(K$64:K620)&gt;MAX(L$64:L619)),MAX(M$64:M619)+1,""))),"")</f>
        <v/>
      </c>
      <c r="N620" s="91">
        <f t="shared" si="80"/>
        <v>0</v>
      </c>
      <c r="O620" s="91" t="str">
        <f>IFERROR(IF(AND(N619=$H$2*1,MAX(O$64:O619)=MAX(P$64:P619)),MAX(O$64:O619)+1,""),"")</f>
        <v/>
      </c>
      <c r="P620" s="91" t="str">
        <f>IFERROR(IF(MOD(MAX(Q$64:Q620),10*MAX(O$64:O620))&lt;=2,IF(AND(F619/INDEX($F$64:$F620,MATCH(MAX(O$64:O620),O$64:O620,0)-1)&lt;(1-$P$2),MAX(O$64:O620)&gt;MAX(P$64:P619)),MAX(O$64:O620),""),IF(AND($F619/INDEX($F$64:$F620,MATCH(MAX(Q$64:Q620),Q$64:Q620,0)-1)&lt;(1-$P$2),MAX(O$64:O620)&gt;MAX(P$64:P619)),MAX(O$64:O620),"")),"")</f>
        <v/>
      </c>
      <c r="Q620" s="91" t="str">
        <f>IFERROR(IF(E620="","",IF(O620&lt;&gt;"",MAX(O$64:O620)*10+1,IF(AND($F619/INDEX($F$64:$F620,MATCH(MAX(Q$64:Q619),Q$64:Q619,0)-1)&gt;(1+$O$2),MAX(O$64:O620)&gt;MAX(P$64:P619)),MAX(Q$64:Q619)+1,""))),"")</f>
        <v/>
      </c>
    </row>
    <row r="621" spans="1:17" x14ac:dyDescent="0.2">
      <c r="A621" s="13">
        <f>HLOOKUP($E$2,历史数据!$V$3:$AE$5000,ROW(A619),)</f>
        <v>195611</v>
      </c>
      <c r="B621" s="41">
        <v>37391</v>
      </c>
      <c r="C621" s="100">
        <f>IFERROR(IF(A621&lt;&gt;0,MAX($C$4:C620)+1,""),"")</f>
        <v>614</v>
      </c>
      <c r="D621" s="100"/>
      <c r="E621" s="99">
        <f t="shared" si="81"/>
        <v>37396</v>
      </c>
      <c r="F621" s="101">
        <f>IFERROR(VLOOKUP(E621,历史数据!AH:AJ,3,),"")</f>
        <v>16.016314077969302</v>
      </c>
      <c r="G621" s="101">
        <f t="shared" si="77"/>
        <v>17.737188182115652</v>
      </c>
      <c r="H621" s="105">
        <f t="shared" si="78"/>
        <v>-2.0895960114376555E-3</v>
      </c>
      <c r="I621" s="101">
        <f>IFERROR(VLOOKUP(E621,历史数据!AH:AJ,2,),"")</f>
        <v>16.2899858400827</v>
      </c>
      <c r="J621" s="104">
        <f t="shared" si="79"/>
        <v>0</v>
      </c>
      <c r="K621" s="104" t="str">
        <f>IFERROR(IF(AND(J620=$H$2*1,MAX(K$64:K620)=MAX(L$64:L620)),MAX(K$64:K620)+1,""),"")</f>
        <v/>
      </c>
      <c r="L621" s="104" t="str">
        <f>IFERROR(IF(AND($F620/INDEX($F$64:$F621,MATCH(MAX(M$64:M621),M$64:M621,0)-1)&lt;(1-$P$2),MAX(K$64:K621)&gt;MAX(L$64:L620)),MAX(K$64:K621),""),"")</f>
        <v/>
      </c>
      <c r="M621" s="104" t="str">
        <f>IFERROR(IF(E621="","",IF(K621&lt;&gt;"",MAX(M$64:M620)+1,IF(AND($F620/INDEX($F$64:$F621,MATCH(MAX(M$64:M620),M$64:M620,0)-1)&gt;(1+$O$2),MAX(K$64:K621)&gt;MAX(L$64:L620)),MAX(M$64:M620)+1,""))),"")</f>
        <v/>
      </c>
      <c r="N621" s="91">
        <f t="shared" si="80"/>
        <v>0</v>
      </c>
      <c r="O621" s="91" t="str">
        <f>IFERROR(IF(AND(N620=$H$2*1,MAX(O$64:O620)=MAX(P$64:P620)),MAX(O$64:O620)+1,""),"")</f>
        <v/>
      </c>
      <c r="P621" s="91" t="str">
        <f>IFERROR(IF(MOD(MAX(Q$64:Q621),10*MAX(O$64:O621))&lt;=2,IF(AND(F620/INDEX($F$64:$F621,MATCH(MAX(O$64:O621),O$64:O621,0)-1)&lt;(1-$P$2),MAX(O$64:O621)&gt;MAX(P$64:P620)),MAX(O$64:O621),""),IF(AND($F620/INDEX($F$64:$F621,MATCH(MAX(Q$64:Q621),Q$64:Q621,0)-1)&lt;(1-$P$2),MAX(O$64:O621)&gt;MAX(P$64:P620)),MAX(O$64:O621),"")),"")</f>
        <v/>
      </c>
      <c r="Q621" s="91" t="str">
        <f>IFERROR(IF(E621="","",IF(O621&lt;&gt;"",MAX(O$64:O621)*10+1,IF(AND($F620/INDEX($F$64:$F621,MATCH(MAX(Q$64:Q620),Q$64:Q620,0)-1)&gt;(1+$O$2),MAX(O$64:O621)&gt;MAX(P$64:P620)),MAX(Q$64:Q620)+1,""))),"")</f>
        <v/>
      </c>
    </row>
    <row r="622" spans="1:17" x14ac:dyDescent="0.2">
      <c r="A622" s="13">
        <f>HLOOKUP($E$2,历史数据!$V$3:$AE$5000,ROW(A620),)</f>
        <v>409698</v>
      </c>
      <c r="B622" s="41">
        <v>37392</v>
      </c>
      <c r="C622" s="100">
        <f>IFERROR(IF(A622&lt;&gt;0,MAX($C$4:C621)+1,""),"")</f>
        <v>615</v>
      </c>
      <c r="D622" s="100"/>
      <c r="E622" s="99">
        <f t="shared" si="81"/>
        <v>37397</v>
      </c>
      <c r="F622" s="101">
        <f>IFERROR(VLOOKUP(E622,历史数据!AH:AJ,3,),"")</f>
        <v>16.6027535682123</v>
      </c>
      <c r="G622" s="101">
        <f t="shared" si="77"/>
        <v>17.715251001184342</v>
      </c>
      <c r="H622" s="105">
        <f t="shared" si="78"/>
        <v>-1.2367902232344186E-3</v>
      </c>
      <c r="I622" s="101">
        <f>IFERROR(VLOOKUP(E622,历史数据!AH:AJ,2,),"")</f>
        <v>16.355145783443</v>
      </c>
      <c r="J622" s="104">
        <f t="shared" si="79"/>
        <v>0</v>
      </c>
      <c r="K622" s="104" t="str">
        <f>IFERROR(IF(AND(J621=$H$2*1,MAX(K$64:K621)=MAX(L$64:L621)),MAX(K$64:K621)+1,""),"")</f>
        <v/>
      </c>
      <c r="L622" s="104" t="str">
        <f>IFERROR(IF(AND($F621/INDEX($F$64:$F622,MATCH(MAX(M$64:M622),M$64:M622,0)-1)&lt;(1-$P$2),MAX(K$64:K622)&gt;MAX(L$64:L621)),MAX(K$64:K622),""),"")</f>
        <v/>
      </c>
      <c r="M622" s="104" t="str">
        <f>IFERROR(IF(E622="","",IF(K622&lt;&gt;"",MAX(M$64:M621)+1,IF(AND($F621/INDEX($F$64:$F622,MATCH(MAX(M$64:M621),M$64:M621,0)-1)&gt;(1+$O$2),MAX(K$64:K622)&gt;MAX(L$64:L621)),MAX(M$64:M621)+1,""))),"")</f>
        <v/>
      </c>
      <c r="N622" s="91">
        <f t="shared" si="80"/>
        <v>0</v>
      </c>
      <c r="O622" s="91" t="str">
        <f>IFERROR(IF(AND(N621=$H$2*1,MAX(O$64:O621)=MAX(P$64:P621)),MAX(O$64:O621)+1,""),"")</f>
        <v/>
      </c>
      <c r="P622" s="91" t="str">
        <f>IFERROR(IF(MOD(MAX(Q$64:Q622),10*MAX(O$64:O622))&lt;=2,IF(AND(F621/INDEX($F$64:$F622,MATCH(MAX(O$64:O622),O$64:O622,0)-1)&lt;(1-$P$2),MAX(O$64:O622)&gt;MAX(P$64:P621)),MAX(O$64:O622),""),IF(AND($F621/INDEX($F$64:$F622,MATCH(MAX(Q$64:Q622),Q$64:Q622,0)-1)&lt;(1-$P$2),MAX(O$64:O622)&gt;MAX(P$64:P621)),MAX(O$64:O622),"")),"")</f>
        <v/>
      </c>
      <c r="Q622" s="91" t="str">
        <f>IFERROR(IF(E622="","",IF(O622&lt;&gt;"",MAX(O$64:O622)*10+1,IF(AND($F621/INDEX($F$64:$F622,MATCH(MAX(Q$64:Q621),Q$64:Q621,0)-1)&gt;(1+$O$2),MAX(O$64:O622)&gt;MAX(P$64:P621)),MAX(Q$64:Q621)+1,""))),"")</f>
        <v/>
      </c>
    </row>
    <row r="623" spans="1:17" x14ac:dyDescent="0.2">
      <c r="A623" s="13">
        <f>HLOOKUP($E$2,历史数据!$V$3:$AE$5000,ROW(A621),)</f>
        <v>165200</v>
      </c>
      <c r="B623" s="41">
        <v>37393</v>
      </c>
      <c r="C623" s="100">
        <f>IFERROR(IF(A623&lt;&gt;0,MAX($C$4:C622)+1,""),"")</f>
        <v>616</v>
      </c>
      <c r="D623" s="100"/>
      <c r="E623" s="99">
        <f t="shared" si="81"/>
        <v>37398</v>
      </c>
      <c r="F623" s="101">
        <f>IFERROR(VLOOKUP(E623,历史数据!AH:AJ,3,),"")</f>
        <v>16.250889874066502</v>
      </c>
      <c r="G623" s="101">
        <f t="shared" si="77"/>
        <v>17.693965419686627</v>
      </c>
      <c r="H623" s="105">
        <f t="shared" si="78"/>
        <v>-1.2015399328122456E-3</v>
      </c>
      <c r="I623" s="101">
        <f>IFERROR(VLOOKUP(E623,历史数据!AH:AJ,2,),"")</f>
        <v>16.550625613524002</v>
      </c>
      <c r="J623" s="104">
        <f t="shared" si="79"/>
        <v>0</v>
      </c>
      <c r="K623" s="104" t="str">
        <f>IFERROR(IF(AND(J622=$H$2*1,MAX(K$64:K622)=MAX(L$64:L622)),MAX(K$64:K622)+1,""),"")</f>
        <v/>
      </c>
      <c r="L623" s="104" t="str">
        <f>IFERROR(IF(AND($F622/INDEX($F$64:$F623,MATCH(MAX(M$64:M623),M$64:M623,0)-1)&lt;(1-$P$2),MAX(K$64:K623)&gt;MAX(L$64:L622)),MAX(K$64:K623),""),"")</f>
        <v/>
      </c>
      <c r="M623" s="104" t="str">
        <f>IFERROR(IF(E623="","",IF(K623&lt;&gt;"",MAX(M$64:M622)+1,IF(AND($F622/INDEX($F$64:$F623,MATCH(MAX(M$64:M622),M$64:M622,0)-1)&gt;(1+$O$2),MAX(K$64:K623)&gt;MAX(L$64:L622)),MAX(M$64:M622)+1,""))),"")</f>
        <v/>
      </c>
      <c r="N623" s="91">
        <f t="shared" si="80"/>
        <v>0</v>
      </c>
      <c r="O623" s="91" t="str">
        <f>IFERROR(IF(AND(N622=$H$2*1,MAX(O$64:O622)=MAX(P$64:P622)),MAX(O$64:O622)+1,""),"")</f>
        <v/>
      </c>
      <c r="P623" s="91" t="str">
        <f>IFERROR(IF(MOD(MAX(Q$64:Q623),10*MAX(O$64:O623))&lt;=2,IF(AND(F622/INDEX($F$64:$F623,MATCH(MAX(O$64:O623),O$64:O623,0)-1)&lt;(1-$P$2),MAX(O$64:O623)&gt;MAX(P$64:P622)),MAX(O$64:O623),""),IF(AND($F622/INDEX($F$64:$F623,MATCH(MAX(Q$64:Q623),Q$64:Q623,0)-1)&lt;(1-$P$2),MAX(O$64:O623)&gt;MAX(P$64:P622)),MAX(O$64:O623),"")),"")</f>
        <v/>
      </c>
      <c r="Q623" s="91" t="str">
        <f>IFERROR(IF(E623="","",IF(O623&lt;&gt;"",MAX(O$64:O623)*10+1,IF(AND($F622/INDEX($F$64:$F623,MATCH(MAX(Q$64:Q622),Q$64:Q622,0)-1)&gt;(1+$O$2),MAX(O$64:O623)&gt;MAX(P$64:P622)),MAX(Q$64:Q622)+1,""))),"")</f>
        <v/>
      </c>
    </row>
    <row r="624" spans="1:17" x14ac:dyDescent="0.2">
      <c r="A624" s="13">
        <f>HLOOKUP($E$2,历史数据!$V$3:$AE$5000,ROW(A622),)</f>
        <v>204430</v>
      </c>
      <c r="B624" s="41">
        <v>37396</v>
      </c>
      <c r="C624" s="100">
        <f>IFERROR(IF(A624&lt;&gt;0,MAX($C$4:C623)+1,""),"")</f>
        <v>617</v>
      </c>
      <c r="D624" s="100"/>
      <c r="E624" s="99">
        <f t="shared" si="81"/>
        <v>37400</v>
      </c>
      <c r="F624" s="101">
        <f>IFERROR(VLOOKUP(E624,历史数据!AH:AJ,3,),"")</f>
        <v>16.459401692819601</v>
      </c>
      <c r="G624" s="101">
        <f t="shared" si="77"/>
        <v>17.673983037056129</v>
      </c>
      <c r="H624" s="105">
        <f t="shared" si="78"/>
        <v>-1.1293332023959435E-3</v>
      </c>
      <c r="I624" s="101">
        <f>IFERROR(VLOOKUP(E624,历史数据!AH:AJ,2,),"")</f>
        <v>16.420305726803399</v>
      </c>
      <c r="J624" s="104">
        <f t="shared" si="79"/>
        <v>0</v>
      </c>
      <c r="K624" s="104" t="str">
        <f>IFERROR(IF(AND(J623=$H$2*1,MAX(K$64:K623)=MAX(L$64:L623)),MAX(K$64:K623)+1,""),"")</f>
        <v/>
      </c>
      <c r="L624" s="104" t="str">
        <f>IFERROR(IF(AND($F623/INDEX($F$64:$F624,MATCH(MAX(M$64:M624),M$64:M624,0)-1)&lt;(1-$P$2),MAX(K$64:K624)&gt;MAX(L$64:L623)),MAX(K$64:K624),""),"")</f>
        <v/>
      </c>
      <c r="M624" s="104" t="str">
        <f>IFERROR(IF(E624="","",IF(K624&lt;&gt;"",MAX(M$64:M623)+1,IF(AND($F623/INDEX($F$64:$F624,MATCH(MAX(M$64:M623),M$64:M623,0)-1)&gt;(1+$O$2),MAX(K$64:K624)&gt;MAX(L$64:L623)),MAX(M$64:M623)+1,""))),"")</f>
        <v/>
      </c>
      <c r="N624" s="91">
        <f t="shared" si="80"/>
        <v>0</v>
      </c>
      <c r="O624" s="91" t="str">
        <f>IFERROR(IF(AND(N623=$H$2*1,MAX(O$64:O623)=MAX(P$64:P623)),MAX(O$64:O623)+1,""),"")</f>
        <v/>
      </c>
      <c r="P624" s="91" t="str">
        <f>IFERROR(IF(MOD(MAX(Q$64:Q624),10*MAX(O$64:O624))&lt;=2,IF(AND(F623/INDEX($F$64:$F624,MATCH(MAX(O$64:O624),O$64:O624,0)-1)&lt;(1-$P$2),MAX(O$64:O624)&gt;MAX(P$64:P623)),MAX(O$64:O624),""),IF(AND($F623/INDEX($F$64:$F624,MATCH(MAX(Q$64:Q624),Q$64:Q624,0)-1)&lt;(1-$P$2),MAX(O$64:O624)&gt;MAX(P$64:P623)),MAX(O$64:O624),"")),"")</f>
        <v/>
      </c>
      <c r="Q624" s="91" t="str">
        <f>IFERROR(IF(E624="","",IF(O624&lt;&gt;"",MAX(O$64:O624)*10+1,IF(AND($F623/INDEX($F$64:$F624,MATCH(MAX(Q$64:Q623),Q$64:Q623,0)-1)&gt;(1+$O$2),MAX(O$64:O624)&gt;MAX(P$64:P623)),MAX(Q$64:Q623)+1,""))),"")</f>
        <v/>
      </c>
    </row>
    <row r="625" spans="1:17" x14ac:dyDescent="0.2">
      <c r="A625" s="13">
        <f>HLOOKUP($E$2,历史数据!$V$3:$AE$5000,ROW(A623),)</f>
        <v>278948</v>
      </c>
      <c r="B625" s="41">
        <v>37397</v>
      </c>
      <c r="C625" s="100">
        <f>IFERROR(IF(A625&lt;&gt;0,MAX($C$4:C624)+1,""),"")</f>
        <v>618</v>
      </c>
      <c r="D625" s="100"/>
      <c r="E625" s="99">
        <f t="shared" si="81"/>
        <v>37403</v>
      </c>
      <c r="F625" s="101">
        <f>IFERROR(VLOOKUP(E625,历史数据!AH:AJ,3,),"")</f>
        <v>16.394241749459201</v>
      </c>
      <c r="G625" s="101">
        <f t="shared" si="77"/>
        <v>17.650742657257616</v>
      </c>
      <c r="H625" s="105">
        <f t="shared" si="78"/>
        <v>-1.3149486309783631E-3</v>
      </c>
      <c r="I625" s="101">
        <f>IFERROR(VLOOKUP(E625,历史数据!AH:AJ,2,),"")</f>
        <v>16.394241749459201</v>
      </c>
      <c r="J625" s="104">
        <f t="shared" si="79"/>
        <v>0</v>
      </c>
      <c r="K625" s="104" t="str">
        <f>IFERROR(IF(AND(J624=$H$2*1,MAX(K$64:K624)=MAX(L$64:L624)),MAX(K$64:K624)+1,""),"")</f>
        <v/>
      </c>
      <c r="L625" s="104" t="str">
        <f>IFERROR(IF(AND($F624/INDEX($F$64:$F625,MATCH(MAX(M$64:M625),M$64:M625,0)-1)&lt;(1-$P$2),MAX(K$64:K625)&gt;MAX(L$64:L624)),MAX(K$64:K625),""),"")</f>
        <v/>
      </c>
      <c r="M625" s="104" t="str">
        <f>IFERROR(IF(E625="","",IF(K625&lt;&gt;"",MAX(M$64:M624)+1,IF(AND($F624/INDEX($F$64:$F625,MATCH(MAX(M$64:M624),M$64:M624,0)-1)&gt;(1+$O$2),MAX(K$64:K625)&gt;MAX(L$64:L624)),MAX(M$64:M624)+1,""))),"")</f>
        <v/>
      </c>
      <c r="N625" s="91">
        <f t="shared" si="80"/>
        <v>0</v>
      </c>
      <c r="O625" s="91" t="str">
        <f>IFERROR(IF(AND(N624=$H$2*1,MAX(O$64:O624)=MAX(P$64:P624)),MAX(O$64:O624)+1,""),"")</f>
        <v/>
      </c>
      <c r="P625" s="91" t="str">
        <f>IFERROR(IF(MOD(MAX(Q$64:Q625),10*MAX(O$64:O625))&lt;=2,IF(AND(F624/INDEX($F$64:$F625,MATCH(MAX(O$64:O625),O$64:O625,0)-1)&lt;(1-$P$2),MAX(O$64:O625)&gt;MAX(P$64:P624)),MAX(O$64:O625),""),IF(AND($F624/INDEX($F$64:$F625,MATCH(MAX(Q$64:Q625),Q$64:Q625,0)-1)&lt;(1-$P$2),MAX(O$64:O625)&gt;MAX(P$64:P624)),MAX(O$64:O625),"")),"")</f>
        <v/>
      </c>
      <c r="Q625" s="91" t="str">
        <f>IFERROR(IF(E625="","",IF(O625&lt;&gt;"",MAX(O$64:O625)*10+1,IF(AND($F624/INDEX($F$64:$F625,MATCH(MAX(Q$64:Q624),Q$64:Q624,0)-1)&gt;(1+$O$2),MAX(O$64:O625)&gt;MAX(P$64:P624)),MAX(Q$64:Q624)+1,""))),"")</f>
        <v/>
      </c>
    </row>
    <row r="626" spans="1:17" x14ac:dyDescent="0.2">
      <c r="A626" s="13">
        <f>HLOOKUP($E$2,历史数据!$V$3:$AE$5000,ROW(A624),)</f>
        <v>170119</v>
      </c>
      <c r="B626" s="41">
        <v>37398</v>
      </c>
      <c r="C626" s="100">
        <f>IFERROR(IF(A626&lt;&gt;0,MAX($C$4:C625)+1,""),"")</f>
        <v>619</v>
      </c>
      <c r="D626" s="100"/>
      <c r="E626" s="99">
        <f t="shared" si="81"/>
        <v>37404</v>
      </c>
      <c r="F626" s="101">
        <f>IFERROR(VLOOKUP(E626,历史数据!AH:AJ,3,),"")</f>
        <v>16.459401692819601</v>
      </c>
      <c r="G626" s="101">
        <f t="shared" si="77"/>
        <v>17.627502277459097</v>
      </c>
      <c r="H626" s="105">
        <f t="shared" si="78"/>
        <v>-1.3166799975390386E-3</v>
      </c>
      <c r="I626" s="101">
        <f>IFERROR(VLOOKUP(E626,历史数据!AH:AJ,2,),"")</f>
        <v>16.420305726803399</v>
      </c>
      <c r="J626" s="104">
        <f t="shared" si="79"/>
        <v>0</v>
      </c>
      <c r="K626" s="104" t="str">
        <f>IFERROR(IF(AND(J625=$H$2*1,MAX(K$64:K625)=MAX(L$64:L625)),MAX(K$64:K625)+1,""),"")</f>
        <v/>
      </c>
      <c r="L626" s="104" t="str">
        <f>IFERROR(IF(AND($F625/INDEX($F$64:$F626,MATCH(MAX(M$64:M626),M$64:M626,0)-1)&lt;(1-$P$2),MAX(K$64:K626)&gt;MAX(L$64:L625)),MAX(K$64:K626),""),"")</f>
        <v/>
      </c>
      <c r="M626" s="104" t="str">
        <f>IFERROR(IF(E626="","",IF(K626&lt;&gt;"",MAX(M$64:M625)+1,IF(AND($F625/INDEX($F$64:$F626,MATCH(MAX(M$64:M625),M$64:M625,0)-1)&gt;(1+$O$2),MAX(K$64:K626)&gt;MAX(L$64:L625)),MAX(M$64:M625)+1,""))),"")</f>
        <v/>
      </c>
      <c r="N626" s="91">
        <f t="shared" si="80"/>
        <v>0</v>
      </c>
      <c r="O626" s="91" t="str">
        <f>IFERROR(IF(AND(N625=$H$2*1,MAX(O$64:O625)=MAX(P$64:P625)),MAX(O$64:O625)+1,""),"")</f>
        <v/>
      </c>
      <c r="P626" s="91" t="str">
        <f>IFERROR(IF(MOD(MAX(Q$64:Q626),10*MAX(O$64:O626))&lt;=2,IF(AND(F625/INDEX($F$64:$F626,MATCH(MAX(O$64:O626),O$64:O626,0)-1)&lt;(1-$P$2),MAX(O$64:O626)&gt;MAX(P$64:P625)),MAX(O$64:O626),""),IF(AND($F625/INDEX($F$64:$F626,MATCH(MAX(Q$64:Q626),Q$64:Q626,0)-1)&lt;(1-$P$2),MAX(O$64:O626)&gt;MAX(P$64:P625)),MAX(O$64:O626),"")),"")</f>
        <v/>
      </c>
      <c r="Q626" s="91" t="str">
        <f>IFERROR(IF(E626="","",IF(O626&lt;&gt;"",MAX(O$64:O626)*10+1,IF(AND($F625/INDEX($F$64:$F626,MATCH(MAX(Q$64:Q625),Q$64:Q625,0)-1)&gt;(1+$O$2),MAX(O$64:O626)&gt;MAX(P$64:P625)),MAX(Q$64:Q625)+1,""))),"")</f>
        <v/>
      </c>
    </row>
    <row r="627" spans="1:17" x14ac:dyDescent="0.2">
      <c r="A627" s="13">
        <f>HLOOKUP($E$2,历史数据!$V$3:$AE$5000,ROW(A625),)</f>
        <v>0</v>
      </c>
      <c r="B627" s="41">
        <v>37399</v>
      </c>
      <c r="C627" s="100" t="str">
        <f>IFERROR(IF(A627&lt;&gt;0,MAX($C$4:C626)+1,""),"")</f>
        <v/>
      </c>
      <c r="D627" s="100"/>
      <c r="E627" s="99">
        <f t="shared" si="81"/>
        <v>37405</v>
      </c>
      <c r="F627" s="101">
        <f>IFERROR(VLOOKUP(E627,历史数据!AH:AJ,3,),"")</f>
        <v>15.885994191248599</v>
      </c>
      <c r="G627" s="101">
        <f t="shared" si="77"/>
        <v>17.594487906156527</v>
      </c>
      <c r="H627" s="105">
        <f t="shared" si="78"/>
        <v>-1.8728899184309311E-3</v>
      </c>
      <c r="I627" s="101">
        <f>IFERROR(VLOOKUP(E627,历史数据!AH:AJ,2,),"")</f>
        <v>16.5115296475078</v>
      </c>
      <c r="J627" s="104">
        <f t="shared" si="79"/>
        <v>0</v>
      </c>
      <c r="K627" s="104" t="str">
        <f>IFERROR(IF(AND(J626=$H$2*1,MAX(K$64:K626)=MAX(L$64:L626)),MAX(K$64:K626)+1,""),"")</f>
        <v/>
      </c>
      <c r="L627" s="104" t="str">
        <f>IFERROR(IF(AND($F626/INDEX($F$64:$F627,MATCH(MAX(M$64:M627),M$64:M627,0)-1)&lt;(1-$P$2),MAX(K$64:K627)&gt;MAX(L$64:L626)),MAX(K$64:K627),""),"")</f>
        <v/>
      </c>
      <c r="M627" s="104" t="str">
        <f>IFERROR(IF(E627="","",IF(K627&lt;&gt;"",MAX(M$64:M626)+1,IF(AND($F626/INDEX($F$64:$F627,MATCH(MAX(M$64:M626),M$64:M626,0)-1)&gt;(1+$O$2),MAX(K$64:K627)&gt;MAX(L$64:L626)),MAX(M$64:M626)+1,""))),"")</f>
        <v/>
      </c>
      <c r="N627" s="91">
        <f t="shared" si="80"/>
        <v>0</v>
      </c>
      <c r="O627" s="91" t="str">
        <f>IFERROR(IF(AND(N626=$H$2*1,MAX(O$64:O626)=MAX(P$64:P626)),MAX(O$64:O626)+1,""),"")</f>
        <v/>
      </c>
      <c r="P627" s="91" t="str">
        <f>IFERROR(IF(MOD(MAX(Q$64:Q627),10*MAX(O$64:O627))&lt;=2,IF(AND(F626/INDEX($F$64:$F627,MATCH(MAX(O$64:O627),O$64:O627,0)-1)&lt;(1-$P$2),MAX(O$64:O627)&gt;MAX(P$64:P626)),MAX(O$64:O627),""),IF(AND($F626/INDEX($F$64:$F627,MATCH(MAX(Q$64:Q627),Q$64:Q627,0)-1)&lt;(1-$P$2),MAX(O$64:O627)&gt;MAX(P$64:P626)),MAX(O$64:O627),"")),"")</f>
        <v/>
      </c>
      <c r="Q627" s="91" t="str">
        <f>IFERROR(IF(E627="","",IF(O627&lt;&gt;"",MAX(O$64:O627)*10+1,IF(AND($F626/INDEX($F$64:$F627,MATCH(MAX(Q$64:Q626),Q$64:Q626,0)-1)&gt;(1+$O$2),MAX(O$64:O627)&gt;MAX(P$64:P626)),MAX(Q$64:Q626)+1,""))),"")</f>
        <v/>
      </c>
    </row>
    <row r="628" spans="1:17" x14ac:dyDescent="0.2">
      <c r="A628" s="13">
        <f>HLOOKUP($E$2,历史数据!$V$3:$AE$5000,ROW(A626),)</f>
        <v>440293</v>
      </c>
      <c r="B628" s="41">
        <v>37400</v>
      </c>
      <c r="C628" s="100">
        <f>IFERROR(IF(A628&lt;&gt;0,MAX($C$4:C627)+1,""),"")</f>
        <v>620</v>
      </c>
      <c r="D628" s="100"/>
      <c r="E628" s="99">
        <f t="shared" si="81"/>
        <v>37406</v>
      </c>
      <c r="F628" s="101">
        <f>IFERROR(VLOOKUP(E628,历史数据!AH:AJ,3,),"")</f>
        <v>15.9772181119531</v>
      </c>
      <c r="G628" s="101">
        <f t="shared" si="77"/>
        <v>17.556260739385131</v>
      </c>
      <c r="H628" s="105">
        <f t="shared" si="78"/>
        <v>-2.172678567019859E-3</v>
      </c>
      <c r="I628" s="101">
        <f>IFERROR(VLOOKUP(E628,历史数据!AH:AJ,2,),"")</f>
        <v>15.8338662365604</v>
      </c>
      <c r="J628" s="104">
        <f t="shared" si="79"/>
        <v>0</v>
      </c>
      <c r="K628" s="104" t="str">
        <f>IFERROR(IF(AND(J627=$H$2*1,MAX(K$64:K627)=MAX(L$64:L627)),MAX(K$64:K627)+1,""),"")</f>
        <v/>
      </c>
      <c r="L628" s="104" t="str">
        <f>IFERROR(IF(AND($F627/INDEX($F$64:$F628,MATCH(MAX(M$64:M628),M$64:M628,0)-1)&lt;(1-$P$2),MAX(K$64:K628)&gt;MAX(L$64:L627)),MAX(K$64:K628),""),"")</f>
        <v/>
      </c>
      <c r="M628" s="104" t="str">
        <f>IFERROR(IF(E628="","",IF(K628&lt;&gt;"",MAX(M$64:M627)+1,IF(AND($F627/INDEX($F$64:$F628,MATCH(MAX(M$64:M627),M$64:M627,0)-1)&gt;(1+$O$2),MAX(K$64:K628)&gt;MAX(L$64:L627)),MAX(M$64:M627)+1,""))),"")</f>
        <v/>
      </c>
      <c r="N628" s="91">
        <f t="shared" si="80"/>
        <v>0</v>
      </c>
      <c r="O628" s="91" t="str">
        <f>IFERROR(IF(AND(N627=$H$2*1,MAX(O$64:O627)=MAX(P$64:P627)),MAX(O$64:O627)+1,""),"")</f>
        <v/>
      </c>
      <c r="P628" s="91" t="str">
        <f>IFERROR(IF(MOD(MAX(Q$64:Q628),10*MAX(O$64:O628))&lt;=2,IF(AND(F627/INDEX($F$64:$F628,MATCH(MAX(O$64:O628),O$64:O628,0)-1)&lt;(1-$P$2),MAX(O$64:O628)&gt;MAX(P$64:P627)),MAX(O$64:O628),""),IF(AND($F627/INDEX($F$64:$F628,MATCH(MAX(Q$64:Q628),Q$64:Q628,0)-1)&lt;(1-$P$2),MAX(O$64:O628)&gt;MAX(P$64:P627)),MAX(O$64:O628),"")),"")</f>
        <v/>
      </c>
      <c r="Q628" s="91" t="str">
        <f>IFERROR(IF(E628="","",IF(O628&lt;&gt;"",MAX(O$64:O628)*10+1,IF(AND($F627/INDEX($F$64:$F628,MATCH(MAX(Q$64:Q627),Q$64:Q627,0)-1)&gt;(1+$O$2),MAX(O$64:O628)&gt;MAX(P$64:P627)),MAX(Q$64:Q627)+1,""))),"")</f>
        <v/>
      </c>
    </row>
    <row r="629" spans="1:17" x14ac:dyDescent="0.2">
      <c r="A629" s="13">
        <f>HLOOKUP($E$2,历史数据!$V$3:$AE$5000,ROW(A627),)</f>
        <v>114016</v>
      </c>
      <c r="B629" s="41">
        <v>37403</v>
      </c>
      <c r="C629" s="100">
        <f>IFERROR(IF(A629&lt;&gt;0,MAX($C$4:C628)+1,""),"")</f>
        <v>621</v>
      </c>
      <c r="D629" s="100"/>
      <c r="E629" s="99">
        <f t="shared" si="81"/>
        <v>37407</v>
      </c>
      <c r="F629" s="101">
        <f>IFERROR(VLOOKUP(E629,历史数据!AH:AJ,3,),"")</f>
        <v>15.964186123280999</v>
      </c>
      <c r="G629" s="101">
        <f t="shared" si="77"/>
        <v>17.522594768648958</v>
      </c>
      <c r="H629" s="105">
        <f t="shared" si="78"/>
        <v>-1.9176048496846176E-3</v>
      </c>
      <c r="I629" s="101">
        <f>IFERROR(VLOOKUP(E629,历史数据!AH:AJ,2,),"")</f>
        <v>16.094506010001702</v>
      </c>
      <c r="J629" s="104">
        <f t="shared" si="79"/>
        <v>0</v>
      </c>
      <c r="K629" s="104" t="str">
        <f>IFERROR(IF(AND(J628=$H$2*1,MAX(K$64:K628)=MAX(L$64:L628)),MAX(K$64:K628)+1,""),"")</f>
        <v/>
      </c>
      <c r="L629" s="104" t="str">
        <f>IFERROR(IF(AND($F628/INDEX($F$64:$F629,MATCH(MAX(M$64:M629),M$64:M629,0)-1)&lt;(1-$P$2),MAX(K$64:K629)&gt;MAX(L$64:L628)),MAX(K$64:K629),""),"")</f>
        <v/>
      </c>
      <c r="M629" s="104" t="str">
        <f>IFERROR(IF(E629="","",IF(K629&lt;&gt;"",MAX(M$64:M628)+1,IF(AND($F628/INDEX($F$64:$F629,MATCH(MAX(M$64:M628),M$64:M628,0)-1)&gt;(1+$O$2),MAX(K$64:K629)&gt;MAX(L$64:L628)),MAX(M$64:M628)+1,""))),"")</f>
        <v/>
      </c>
      <c r="N629" s="91">
        <f t="shared" si="80"/>
        <v>0</v>
      </c>
      <c r="O629" s="91" t="str">
        <f>IFERROR(IF(AND(N628=$H$2*1,MAX(O$64:O628)=MAX(P$64:P628)),MAX(O$64:O628)+1,""),"")</f>
        <v/>
      </c>
      <c r="P629" s="91" t="str">
        <f>IFERROR(IF(MOD(MAX(Q$64:Q629),10*MAX(O$64:O629))&lt;=2,IF(AND(F628/INDEX($F$64:$F629,MATCH(MAX(O$64:O629),O$64:O629,0)-1)&lt;(1-$P$2),MAX(O$64:O629)&gt;MAX(P$64:P628)),MAX(O$64:O629),""),IF(AND($F628/INDEX($F$64:$F629,MATCH(MAX(Q$64:Q629),Q$64:Q629,0)-1)&lt;(1-$P$2),MAX(O$64:O629)&gt;MAX(P$64:P628)),MAX(O$64:O629),"")),"")</f>
        <v/>
      </c>
      <c r="Q629" s="91" t="str">
        <f>IFERROR(IF(E629="","",IF(O629&lt;&gt;"",MAX(O$64:O629)*10+1,IF(AND($F628/INDEX($F$64:$F629,MATCH(MAX(Q$64:Q628),Q$64:Q628,0)-1)&gt;(1+$O$2),MAX(O$64:O629)&gt;MAX(P$64:P628)),MAX(Q$64:Q628)+1,""))),"")</f>
        <v/>
      </c>
    </row>
    <row r="630" spans="1:17" x14ac:dyDescent="0.2">
      <c r="A630" s="13">
        <f>HLOOKUP($E$2,历史数据!$V$3:$AE$5000,ROW(A628),)</f>
        <v>70400</v>
      </c>
      <c r="B630" s="41">
        <v>37404</v>
      </c>
      <c r="C630" s="100">
        <f>IFERROR(IF(A630&lt;&gt;0,MAX($C$4:C629)+1,""),"")</f>
        <v>622</v>
      </c>
      <c r="D630" s="100"/>
      <c r="E630" s="99">
        <f t="shared" si="81"/>
        <v>37410</v>
      </c>
      <c r="F630" s="101">
        <f>IFERROR(VLOOKUP(E630,历史数据!AH:AJ,3,),"")</f>
        <v>15.5341304971029</v>
      </c>
      <c r="G630" s="101">
        <f t="shared" si="77"/>
        <v>17.491100796024799</v>
      </c>
      <c r="H630" s="105">
        <f t="shared" si="78"/>
        <v>-1.7973349860550547E-3</v>
      </c>
      <c r="I630" s="101">
        <f>IFERROR(VLOOKUP(E630,历史数据!AH:AJ,2,),"")</f>
        <v>15.5210985084308</v>
      </c>
      <c r="J630" s="104">
        <f t="shared" si="79"/>
        <v>0</v>
      </c>
      <c r="K630" s="104" t="str">
        <f>IFERROR(IF(AND(J629=$H$2*1,MAX(K$64:K629)=MAX(L$64:L629)),MAX(K$64:K629)+1,""),"")</f>
        <v/>
      </c>
      <c r="L630" s="104" t="str">
        <f>IFERROR(IF(AND($F629/INDEX($F$64:$F630,MATCH(MAX(M$64:M630),M$64:M630,0)-1)&lt;(1-$P$2),MAX(K$64:K630)&gt;MAX(L$64:L629)),MAX(K$64:K630),""),"")</f>
        <v/>
      </c>
      <c r="M630" s="104" t="str">
        <f>IFERROR(IF(E630="","",IF(K630&lt;&gt;"",MAX(M$64:M629)+1,IF(AND($F629/INDEX($F$64:$F630,MATCH(MAX(M$64:M629),M$64:M629,0)-1)&gt;(1+$O$2),MAX(K$64:K630)&gt;MAX(L$64:L629)),MAX(M$64:M629)+1,""))),"")</f>
        <v/>
      </c>
      <c r="N630" s="91">
        <f t="shared" si="80"/>
        <v>0</v>
      </c>
      <c r="O630" s="91" t="str">
        <f>IFERROR(IF(AND(N629=$H$2*1,MAX(O$64:O629)=MAX(P$64:P629)),MAX(O$64:O629)+1,""),"")</f>
        <v/>
      </c>
      <c r="P630" s="91" t="str">
        <f>IFERROR(IF(MOD(MAX(Q$64:Q630),10*MAX(O$64:O630))&lt;=2,IF(AND(F629/INDEX($F$64:$F630,MATCH(MAX(O$64:O630),O$64:O630,0)-1)&lt;(1-$P$2),MAX(O$64:O630)&gt;MAX(P$64:P629)),MAX(O$64:O630),""),IF(AND($F629/INDEX($F$64:$F630,MATCH(MAX(Q$64:Q630),Q$64:Q630,0)-1)&lt;(1-$P$2),MAX(O$64:O630)&gt;MAX(P$64:P629)),MAX(O$64:O630),"")),"")</f>
        <v/>
      </c>
      <c r="Q630" s="91" t="str">
        <f>IFERROR(IF(E630="","",IF(O630&lt;&gt;"",MAX(O$64:O630)*10+1,IF(AND($F629/INDEX($F$64:$F630,MATCH(MAX(Q$64:Q629),Q$64:Q629,0)-1)&gt;(1+$O$2),MAX(O$64:O630)&gt;MAX(P$64:P629)),MAX(Q$64:Q629)+1,""))),"")</f>
        <v/>
      </c>
    </row>
    <row r="631" spans="1:17" x14ac:dyDescent="0.2">
      <c r="A631" s="13">
        <f>HLOOKUP($E$2,历史数据!$V$3:$AE$5000,ROW(A629),)</f>
        <v>144200</v>
      </c>
      <c r="B631" s="41">
        <v>37405</v>
      </c>
      <c r="C631" s="100">
        <f>IFERROR(IF(A631&lt;&gt;0,MAX($C$4:C630)+1,""),"")</f>
        <v>623</v>
      </c>
      <c r="D631" s="100"/>
      <c r="E631" s="99">
        <f t="shared" si="81"/>
        <v>37411</v>
      </c>
      <c r="F631" s="101">
        <f>IFERROR(VLOOKUP(E631,历史数据!AH:AJ,3,),"")</f>
        <v>15.6774823724956</v>
      </c>
      <c r="G631" s="101">
        <f t="shared" si="77"/>
        <v>17.459606823400641</v>
      </c>
      <c r="H631" s="105">
        <f t="shared" si="78"/>
        <v>-1.8005712156958786E-3</v>
      </c>
      <c r="I631" s="101">
        <f>IFERROR(VLOOKUP(E631,历史数据!AH:AJ,2,),"")</f>
        <v>15.5341304971029</v>
      </c>
      <c r="J631" s="104">
        <f t="shared" si="79"/>
        <v>0</v>
      </c>
      <c r="K631" s="104" t="str">
        <f>IFERROR(IF(AND(J630=$H$2*1,MAX(K$64:K630)=MAX(L$64:L630)),MAX(K$64:K630)+1,""),"")</f>
        <v/>
      </c>
      <c r="L631" s="104" t="str">
        <f>IFERROR(IF(AND($F630/INDEX($F$64:$F631,MATCH(MAX(M$64:M631),M$64:M631,0)-1)&lt;(1-$P$2),MAX(K$64:K631)&gt;MAX(L$64:L630)),MAX(K$64:K631),""),"")</f>
        <v/>
      </c>
      <c r="M631" s="104" t="str">
        <f>IFERROR(IF(E631="","",IF(K631&lt;&gt;"",MAX(M$64:M630)+1,IF(AND($F630/INDEX($F$64:$F631,MATCH(MAX(M$64:M630),M$64:M630,0)-1)&gt;(1+$O$2),MAX(K$64:K631)&gt;MAX(L$64:L630)),MAX(M$64:M630)+1,""))),"")</f>
        <v/>
      </c>
      <c r="N631" s="91">
        <f t="shared" si="80"/>
        <v>0</v>
      </c>
      <c r="O631" s="91" t="str">
        <f>IFERROR(IF(AND(N630=$H$2*1,MAX(O$64:O630)=MAX(P$64:P630)),MAX(O$64:O630)+1,""),"")</f>
        <v/>
      </c>
      <c r="P631" s="91" t="str">
        <f>IFERROR(IF(MOD(MAX(Q$64:Q631),10*MAX(O$64:O631))&lt;=2,IF(AND(F630/INDEX($F$64:$F631,MATCH(MAX(O$64:O631),O$64:O631,0)-1)&lt;(1-$P$2),MAX(O$64:O631)&gt;MAX(P$64:P630)),MAX(O$64:O631),""),IF(AND($F630/INDEX($F$64:$F631,MATCH(MAX(Q$64:Q631),Q$64:Q631,0)-1)&lt;(1-$P$2),MAX(O$64:O631)&gt;MAX(P$64:P630)),MAX(O$64:O631),"")),"")</f>
        <v/>
      </c>
      <c r="Q631" s="91" t="str">
        <f>IFERROR(IF(E631="","",IF(O631&lt;&gt;"",MAX(O$64:O631)*10+1,IF(AND($F630/INDEX($F$64:$F631,MATCH(MAX(Q$64:Q630),Q$64:Q630,0)-1)&gt;(1+$O$2),MAX(O$64:O631)&gt;MAX(P$64:P630)),MAX(Q$64:Q630)+1,""))),"")</f>
        <v/>
      </c>
    </row>
    <row r="632" spans="1:17" x14ac:dyDescent="0.2">
      <c r="A632" s="13">
        <f>HLOOKUP($E$2,历史数据!$V$3:$AE$5000,ROW(A630),)</f>
        <v>146300</v>
      </c>
      <c r="B632" s="41">
        <v>37406</v>
      </c>
      <c r="C632" s="100">
        <f>IFERROR(IF(A632&lt;&gt;0,MAX($C$4:C631)+1,""),"")</f>
        <v>624</v>
      </c>
      <c r="D632" s="100"/>
      <c r="E632" s="99">
        <f t="shared" si="81"/>
        <v>37412</v>
      </c>
      <c r="F632" s="101">
        <f>IFERROR(VLOOKUP(E632,历史数据!AH:AJ,3,),"")</f>
        <v>15.2604587349895</v>
      </c>
      <c r="G632" s="101">
        <f t="shared" si="77"/>
        <v>17.417470060027629</v>
      </c>
      <c r="H632" s="105">
        <f t="shared" si="78"/>
        <v>-2.4133855818870842E-3</v>
      </c>
      <c r="I632" s="101">
        <f>IFERROR(VLOOKUP(E632,历史数据!AH:AJ,2,),"")</f>
        <v>15.6383864064794</v>
      </c>
      <c r="J632" s="104">
        <f t="shared" si="79"/>
        <v>0</v>
      </c>
      <c r="K632" s="104" t="str">
        <f>IFERROR(IF(AND(J631=$H$2*1,MAX(K$64:K631)=MAX(L$64:L631)),MAX(K$64:K631)+1,""),"")</f>
        <v/>
      </c>
      <c r="L632" s="104" t="str">
        <f>IFERROR(IF(AND($F631/INDEX($F$64:$F632,MATCH(MAX(M$64:M632),M$64:M632,0)-1)&lt;(1-$P$2),MAX(K$64:K632)&gt;MAX(L$64:L631)),MAX(K$64:K632),""),"")</f>
        <v/>
      </c>
      <c r="M632" s="104" t="str">
        <f>IFERROR(IF(E632="","",IF(K632&lt;&gt;"",MAX(M$64:M631)+1,IF(AND($F631/INDEX($F$64:$F632,MATCH(MAX(M$64:M631),M$64:M631,0)-1)&gt;(1+$O$2),MAX(K$64:K632)&gt;MAX(L$64:L631)),MAX(M$64:M631)+1,""))),"")</f>
        <v/>
      </c>
      <c r="N632" s="91">
        <f t="shared" si="80"/>
        <v>0</v>
      </c>
      <c r="O632" s="91" t="str">
        <f>IFERROR(IF(AND(N631=$H$2*1,MAX(O$64:O631)=MAX(P$64:P631)),MAX(O$64:O631)+1,""),"")</f>
        <v/>
      </c>
      <c r="P632" s="91" t="str">
        <f>IFERROR(IF(MOD(MAX(Q$64:Q632),10*MAX(O$64:O632))&lt;=2,IF(AND(F631/INDEX($F$64:$F632,MATCH(MAX(O$64:O632),O$64:O632,0)-1)&lt;(1-$P$2),MAX(O$64:O632)&gt;MAX(P$64:P631)),MAX(O$64:O632),""),IF(AND($F631/INDEX($F$64:$F632,MATCH(MAX(Q$64:Q632),Q$64:Q632,0)-1)&lt;(1-$P$2),MAX(O$64:O632)&gt;MAX(P$64:P631)),MAX(O$64:O632),"")),"")</f>
        <v/>
      </c>
      <c r="Q632" s="91" t="str">
        <f>IFERROR(IF(E632="","",IF(O632&lt;&gt;"",MAX(O$64:O632)*10+1,IF(AND($F631/INDEX($F$64:$F632,MATCH(MAX(Q$64:Q631),Q$64:Q631,0)-1)&gt;(1+$O$2),MAX(O$64:O632)&gt;MAX(P$64:P631)),MAX(Q$64:Q631)+1,""))),"")</f>
        <v/>
      </c>
    </row>
    <row r="633" spans="1:17" x14ac:dyDescent="0.2">
      <c r="A633" s="13">
        <f>HLOOKUP($E$2,历史数据!$V$3:$AE$5000,ROW(A631),)</f>
        <v>110900</v>
      </c>
      <c r="B633" s="41">
        <v>37407</v>
      </c>
      <c r="C633" s="100">
        <f>IFERROR(IF(A633&lt;&gt;0,MAX($C$4:C632)+1,""),"")</f>
        <v>625</v>
      </c>
      <c r="D633" s="100"/>
      <c r="E633" s="99">
        <f t="shared" si="81"/>
        <v>37413</v>
      </c>
      <c r="F633" s="101">
        <f>IFERROR(VLOOKUP(E633,历史数据!AH:AJ,3,),"")</f>
        <v>15.9381221459369</v>
      </c>
      <c r="G633" s="101">
        <f t="shared" si="77"/>
        <v>17.38554168778106</v>
      </c>
      <c r="H633" s="105">
        <f t="shared" si="78"/>
        <v>-1.8331234178402545E-3</v>
      </c>
      <c r="I633" s="101">
        <f>IFERROR(VLOOKUP(E633,历史数据!AH:AJ,2,),"")</f>
        <v>15.1431708369409</v>
      </c>
      <c r="J633" s="104">
        <f t="shared" si="79"/>
        <v>0</v>
      </c>
      <c r="K633" s="104" t="str">
        <f>IFERROR(IF(AND(J632=$H$2*1,MAX(K$64:K632)=MAX(L$64:L632)),MAX(K$64:K632)+1,""),"")</f>
        <v/>
      </c>
      <c r="L633" s="104" t="str">
        <f>IFERROR(IF(AND($F632/INDEX($F$64:$F633,MATCH(MAX(M$64:M633),M$64:M633,0)-1)&lt;(1-$P$2),MAX(K$64:K633)&gt;MAX(L$64:L632)),MAX(K$64:K633),""),"")</f>
        <v/>
      </c>
      <c r="M633" s="104" t="str">
        <f>IFERROR(IF(E633="","",IF(K633&lt;&gt;"",MAX(M$64:M632)+1,IF(AND($F632/INDEX($F$64:$F633,MATCH(MAX(M$64:M632),M$64:M632,0)-1)&gt;(1+$O$2),MAX(K$64:K633)&gt;MAX(L$64:L632)),MAX(M$64:M632)+1,""))),"")</f>
        <v/>
      </c>
      <c r="N633" s="91">
        <f t="shared" si="80"/>
        <v>0</v>
      </c>
      <c r="O633" s="91" t="str">
        <f>IFERROR(IF(AND(N632=$H$2*1,MAX(O$64:O632)=MAX(P$64:P632)),MAX(O$64:O632)+1,""),"")</f>
        <v/>
      </c>
      <c r="P633" s="91" t="str">
        <f>IFERROR(IF(MOD(MAX(Q$64:Q633),10*MAX(O$64:O633))&lt;=2,IF(AND(F632/INDEX($F$64:$F633,MATCH(MAX(O$64:O633),O$64:O633,0)-1)&lt;(1-$P$2),MAX(O$64:O633)&gt;MAX(P$64:P632)),MAX(O$64:O633),""),IF(AND($F632/INDEX($F$64:$F633,MATCH(MAX(Q$64:Q633),Q$64:Q633,0)-1)&lt;(1-$P$2),MAX(O$64:O633)&gt;MAX(P$64:P632)),MAX(O$64:O633),"")),"")</f>
        <v/>
      </c>
      <c r="Q633" s="91" t="str">
        <f>IFERROR(IF(E633="","",IF(O633&lt;&gt;"",MAX(O$64:O633)*10+1,IF(AND($F632/INDEX($F$64:$F633,MATCH(MAX(Q$64:Q632),Q$64:Q632,0)-1)&gt;(1+$O$2),MAX(O$64:O633)&gt;MAX(P$64:P632)),MAX(Q$64:Q632)+1,""))),"")</f>
        <v/>
      </c>
    </row>
    <row r="634" spans="1:17" x14ac:dyDescent="0.2">
      <c r="A634" s="13">
        <f>HLOOKUP($E$2,历史数据!$V$3:$AE$5000,ROW(A632),)</f>
        <v>165668</v>
      </c>
      <c r="B634" s="41">
        <v>37410</v>
      </c>
      <c r="C634" s="100">
        <f>IFERROR(IF(A634&lt;&gt;0,MAX($C$4:C633)+1,""),"")</f>
        <v>626</v>
      </c>
      <c r="D634" s="100"/>
      <c r="E634" s="99">
        <f t="shared" si="81"/>
        <v>37414</v>
      </c>
      <c r="F634" s="101">
        <f>IFERROR(VLOOKUP(E634,历史数据!AH:AJ,3,),"")</f>
        <v>15.9902501006252</v>
      </c>
      <c r="G634" s="101">
        <f t="shared" si="77"/>
        <v>17.349920918744083</v>
      </c>
      <c r="H634" s="105">
        <f t="shared" si="78"/>
        <v>-2.0488731197839671E-3</v>
      </c>
      <c r="I634" s="101">
        <f>IFERROR(VLOOKUP(E634,历史数据!AH:AJ,2,),"")</f>
        <v>15.9381221459369</v>
      </c>
      <c r="J634" s="104">
        <f t="shared" si="79"/>
        <v>0</v>
      </c>
      <c r="K634" s="104" t="str">
        <f>IFERROR(IF(AND(J633=$H$2*1,MAX(K$64:K633)=MAX(L$64:L633)),MAX(K$64:K633)+1,""),"")</f>
        <v/>
      </c>
      <c r="L634" s="104" t="str">
        <f>IFERROR(IF(AND($F633/INDEX($F$64:$F634,MATCH(MAX(M$64:M634),M$64:M634,0)-1)&lt;(1-$P$2),MAX(K$64:K634)&gt;MAX(L$64:L633)),MAX(K$64:K634),""),"")</f>
        <v/>
      </c>
      <c r="M634" s="104" t="str">
        <f>IFERROR(IF(E634="","",IF(K634&lt;&gt;"",MAX(M$64:M633)+1,IF(AND($F633/INDEX($F$64:$F634,MATCH(MAX(M$64:M633),M$64:M633,0)-1)&gt;(1+$O$2),MAX(K$64:K634)&gt;MAX(L$64:L633)),MAX(M$64:M633)+1,""))),"")</f>
        <v/>
      </c>
      <c r="N634" s="91">
        <f t="shared" si="80"/>
        <v>0</v>
      </c>
      <c r="O634" s="91" t="str">
        <f>IFERROR(IF(AND(N633=$H$2*1,MAX(O$64:O633)=MAX(P$64:P633)),MAX(O$64:O633)+1,""),"")</f>
        <v/>
      </c>
      <c r="P634" s="91" t="str">
        <f>IFERROR(IF(MOD(MAX(Q$64:Q634),10*MAX(O$64:O634))&lt;=2,IF(AND(F633/INDEX($F$64:$F634,MATCH(MAX(O$64:O634),O$64:O634,0)-1)&lt;(1-$P$2),MAX(O$64:O634)&gt;MAX(P$64:P633)),MAX(O$64:O634),""),IF(AND($F633/INDEX($F$64:$F634,MATCH(MAX(Q$64:Q634),Q$64:Q634,0)-1)&lt;(1-$P$2),MAX(O$64:O634)&gt;MAX(P$64:P633)),MAX(O$64:O634),"")),"")</f>
        <v/>
      </c>
      <c r="Q634" s="91" t="str">
        <f>IFERROR(IF(E634="","",IF(O634&lt;&gt;"",MAX(O$64:O634)*10+1,IF(AND($F633/INDEX($F$64:$F634,MATCH(MAX(Q$64:Q633),Q$64:Q633,0)-1)&gt;(1+$O$2),MAX(O$64:O634)&gt;MAX(P$64:P633)),MAX(Q$64:Q633)+1,""))),"")</f>
        <v/>
      </c>
    </row>
    <row r="635" spans="1:17" x14ac:dyDescent="0.2">
      <c r="A635" s="13">
        <f>HLOOKUP($E$2,历史数据!$V$3:$AE$5000,ROW(A633),)</f>
        <v>90704</v>
      </c>
      <c r="B635" s="41">
        <v>37411</v>
      </c>
      <c r="C635" s="100">
        <f>IFERROR(IF(A635&lt;&gt;0,MAX($C$4:C634)+1,""),"")</f>
        <v>627</v>
      </c>
      <c r="D635" s="100"/>
      <c r="E635" s="99">
        <f t="shared" si="81"/>
        <v>37417</v>
      </c>
      <c r="F635" s="101">
        <f>IFERROR(VLOOKUP(E635,历史数据!AH:AJ,3,),"")</f>
        <v>15.846898225232399</v>
      </c>
      <c r="G635" s="101">
        <f t="shared" si="77"/>
        <v>17.302354160091038</v>
      </c>
      <c r="H635" s="105">
        <f t="shared" si="78"/>
        <v>-2.7416124186281365E-3</v>
      </c>
      <c r="I635" s="101">
        <f>IFERROR(VLOOKUP(E635,历史数据!AH:AJ,2,),"")</f>
        <v>15.7426423158559</v>
      </c>
      <c r="J635" s="104">
        <f t="shared" si="79"/>
        <v>0</v>
      </c>
      <c r="K635" s="104" t="str">
        <f>IFERROR(IF(AND(J634=$H$2*1,MAX(K$64:K634)=MAX(L$64:L634)),MAX(K$64:K634)+1,""),"")</f>
        <v/>
      </c>
      <c r="L635" s="104" t="str">
        <f>IFERROR(IF(AND($F634/INDEX($F$64:$F635,MATCH(MAX(M$64:M635),M$64:M635,0)-1)&lt;(1-$P$2),MAX(K$64:K635)&gt;MAX(L$64:L634)),MAX(K$64:K635),""),"")</f>
        <v/>
      </c>
      <c r="M635" s="104" t="str">
        <f>IFERROR(IF(E635="","",IF(K635&lt;&gt;"",MAX(M$64:M634)+1,IF(AND($F634/INDEX($F$64:$F635,MATCH(MAX(M$64:M634),M$64:M634,0)-1)&gt;(1+$O$2),MAX(K$64:K635)&gt;MAX(L$64:L634)),MAX(M$64:M634)+1,""))),"")</f>
        <v/>
      </c>
      <c r="N635" s="91">
        <f t="shared" si="80"/>
        <v>0</v>
      </c>
      <c r="O635" s="91" t="str">
        <f>IFERROR(IF(AND(N634=$H$2*1,MAX(O$64:O634)=MAX(P$64:P634)),MAX(O$64:O634)+1,""),"")</f>
        <v/>
      </c>
      <c r="P635" s="91" t="str">
        <f>IFERROR(IF(MOD(MAX(Q$64:Q635),10*MAX(O$64:O635))&lt;=2,IF(AND(F634/INDEX($F$64:$F635,MATCH(MAX(O$64:O635),O$64:O635,0)-1)&lt;(1-$P$2),MAX(O$64:O635)&gt;MAX(P$64:P634)),MAX(O$64:O635),""),IF(AND($F634/INDEX($F$64:$F635,MATCH(MAX(Q$64:Q635),Q$64:Q635,0)-1)&lt;(1-$P$2),MAX(O$64:O635)&gt;MAX(P$64:P634)),MAX(O$64:O635),"")),"")</f>
        <v/>
      </c>
      <c r="Q635" s="91" t="str">
        <f>IFERROR(IF(E635="","",IF(O635&lt;&gt;"",MAX(O$64:O635)*10+1,IF(AND($F634/INDEX($F$64:$F635,MATCH(MAX(Q$64:Q634),Q$64:Q634,0)-1)&gt;(1+$O$2),MAX(O$64:O635)&gt;MAX(P$64:P634)),MAX(Q$64:Q634)+1,""))),"")</f>
        <v/>
      </c>
    </row>
    <row r="636" spans="1:17" x14ac:dyDescent="0.2">
      <c r="A636" s="13">
        <f>HLOOKUP($E$2,历史数据!$V$3:$AE$5000,ROW(A634),)</f>
        <v>104700</v>
      </c>
      <c r="B636" s="41">
        <v>37412</v>
      </c>
      <c r="C636" s="100">
        <f>IFERROR(IF(A636&lt;&gt;0,MAX($C$4:C635)+1,""),"")</f>
        <v>628</v>
      </c>
      <c r="D636" s="100"/>
      <c r="E636" s="99">
        <f t="shared" si="81"/>
        <v>37418</v>
      </c>
      <c r="F636" s="101">
        <f>IFERROR(VLOOKUP(E636,历史数据!AH:AJ,3,),"")</f>
        <v>16.120569987345799</v>
      </c>
      <c r="G636" s="101">
        <f t="shared" si="77"/>
        <v>17.255439000871597</v>
      </c>
      <c r="H636" s="105">
        <f t="shared" si="78"/>
        <v>-2.7114899386150304E-3</v>
      </c>
      <c r="I636" s="101">
        <f>IFERROR(VLOOKUP(E636,历史数据!AH:AJ,2,),"")</f>
        <v>15.8208342478883</v>
      </c>
      <c r="J636" s="104">
        <f t="shared" si="79"/>
        <v>0</v>
      </c>
      <c r="K636" s="104" t="str">
        <f>IFERROR(IF(AND(J635=$H$2*1,MAX(K$64:K635)=MAX(L$64:L635)),MAX(K$64:K635)+1,""),"")</f>
        <v/>
      </c>
      <c r="L636" s="104" t="str">
        <f>IFERROR(IF(AND($F635/INDEX($F$64:$F636,MATCH(MAX(M$64:M636),M$64:M636,0)-1)&lt;(1-$P$2),MAX(K$64:K636)&gt;MAX(L$64:L635)),MAX(K$64:K636),""),"")</f>
        <v/>
      </c>
      <c r="M636" s="104" t="str">
        <f>IFERROR(IF(E636="","",IF(K636&lt;&gt;"",MAX(M$64:M635)+1,IF(AND($F635/INDEX($F$64:$F636,MATCH(MAX(M$64:M635),M$64:M635,0)-1)&gt;(1+$O$2),MAX(K$64:K636)&gt;MAX(L$64:L635)),MAX(M$64:M635)+1,""))),"")</f>
        <v/>
      </c>
      <c r="N636" s="91">
        <f t="shared" si="80"/>
        <v>0</v>
      </c>
      <c r="O636" s="91" t="str">
        <f>IFERROR(IF(AND(N635=$H$2*1,MAX(O$64:O635)=MAX(P$64:P635)),MAX(O$64:O635)+1,""),"")</f>
        <v/>
      </c>
      <c r="P636" s="91" t="str">
        <f>IFERROR(IF(MOD(MAX(Q$64:Q636),10*MAX(O$64:O636))&lt;=2,IF(AND(F635/INDEX($F$64:$F636,MATCH(MAX(O$64:O636),O$64:O636,0)-1)&lt;(1-$P$2),MAX(O$64:O636)&gt;MAX(P$64:P635)),MAX(O$64:O636),""),IF(AND($F635/INDEX($F$64:$F636,MATCH(MAX(Q$64:Q636),Q$64:Q636,0)-1)&lt;(1-$P$2),MAX(O$64:O636)&gt;MAX(P$64:P635)),MAX(O$64:O636),"")),"")</f>
        <v/>
      </c>
      <c r="Q636" s="91" t="str">
        <f>IFERROR(IF(E636="","",IF(O636&lt;&gt;"",MAX(O$64:O636)*10+1,IF(AND($F635/INDEX($F$64:$F636,MATCH(MAX(Q$64:Q635),Q$64:Q635,0)-1)&gt;(1+$O$2),MAX(O$64:O636)&gt;MAX(P$64:P635)),MAX(Q$64:Q635)+1,""))),"")</f>
        <v/>
      </c>
    </row>
    <row r="637" spans="1:17" x14ac:dyDescent="0.2">
      <c r="A637" s="13">
        <f>HLOOKUP($E$2,历史数据!$V$3:$AE$5000,ROW(A635),)</f>
        <v>356590</v>
      </c>
      <c r="B637" s="41">
        <v>37413</v>
      </c>
      <c r="C637" s="100">
        <f>IFERROR(IF(A637&lt;&gt;0,MAX($C$4:C636)+1,""),"")</f>
        <v>629</v>
      </c>
      <c r="D637" s="100"/>
      <c r="E637" s="99">
        <f t="shared" si="81"/>
        <v>37419</v>
      </c>
      <c r="F637" s="101">
        <f>IFERROR(VLOOKUP(E637,历史数据!AH:AJ,3,),"")</f>
        <v>16.107537998673799</v>
      </c>
      <c r="G637" s="101">
        <f t="shared" si="77"/>
        <v>17.218297833156207</v>
      </c>
      <c r="H637" s="105">
        <f t="shared" si="78"/>
        <v>-2.1524325004721456E-3</v>
      </c>
      <c r="I637" s="101">
        <f>IFERROR(VLOOKUP(E637,历史数据!AH:AJ,2,),"")</f>
        <v>16.2248258967224</v>
      </c>
      <c r="J637" s="104">
        <f t="shared" si="79"/>
        <v>0</v>
      </c>
      <c r="K637" s="104" t="str">
        <f>IFERROR(IF(AND(J636=$H$2*1,MAX(K$64:K636)=MAX(L$64:L636)),MAX(K$64:K636)+1,""),"")</f>
        <v/>
      </c>
      <c r="L637" s="104" t="str">
        <f>IFERROR(IF(AND($F636/INDEX($F$64:$F637,MATCH(MAX(M$64:M637),M$64:M637,0)-1)&lt;(1-$P$2),MAX(K$64:K637)&gt;MAX(L$64:L636)),MAX(K$64:K637),""),"")</f>
        <v/>
      </c>
      <c r="M637" s="104" t="str">
        <f>IFERROR(IF(E637="","",IF(K637&lt;&gt;"",MAX(M$64:M636)+1,IF(AND($F636/INDEX($F$64:$F637,MATCH(MAX(M$64:M636),M$64:M636,0)-1)&gt;(1+$O$2),MAX(K$64:K637)&gt;MAX(L$64:L636)),MAX(M$64:M636)+1,""))),"")</f>
        <v/>
      </c>
      <c r="N637" s="91">
        <f t="shared" si="80"/>
        <v>0</v>
      </c>
      <c r="O637" s="91" t="str">
        <f>IFERROR(IF(AND(N636=$H$2*1,MAX(O$64:O636)=MAX(P$64:P636)),MAX(O$64:O636)+1,""),"")</f>
        <v/>
      </c>
      <c r="P637" s="91" t="str">
        <f>IFERROR(IF(MOD(MAX(Q$64:Q637),10*MAX(O$64:O637))&lt;=2,IF(AND(F636/INDEX($F$64:$F637,MATCH(MAX(O$64:O637),O$64:O637,0)-1)&lt;(1-$P$2),MAX(O$64:O637)&gt;MAX(P$64:P636)),MAX(O$64:O637),""),IF(AND($F636/INDEX($F$64:$F637,MATCH(MAX(Q$64:Q637),Q$64:Q637,0)-1)&lt;(1-$P$2),MAX(O$64:O637)&gt;MAX(P$64:P636)),MAX(O$64:O637),"")),"")</f>
        <v/>
      </c>
      <c r="Q637" s="91" t="str">
        <f>IFERROR(IF(E637="","",IF(O637&lt;&gt;"",MAX(O$64:O637)*10+1,IF(AND($F636/INDEX($F$64:$F637,MATCH(MAX(Q$64:Q636),Q$64:Q636,0)-1)&gt;(1+$O$2),MAX(O$64:O637)&gt;MAX(P$64:P636)),MAX(Q$64:Q636)+1,""))),"")</f>
        <v/>
      </c>
    </row>
    <row r="638" spans="1:17" x14ac:dyDescent="0.2">
      <c r="A638" s="13">
        <f>HLOOKUP($E$2,历史数据!$V$3:$AE$5000,ROW(A636),)</f>
        <v>186565</v>
      </c>
      <c r="B638" s="41">
        <v>37414</v>
      </c>
      <c r="C638" s="100">
        <f>IFERROR(IF(A638&lt;&gt;0,MAX($C$4:C637)+1,""),"")</f>
        <v>630</v>
      </c>
      <c r="D638" s="100"/>
      <c r="E638" s="99">
        <f t="shared" si="81"/>
        <v>37420</v>
      </c>
      <c r="F638" s="101">
        <f>IFERROR(VLOOKUP(E638,历史数据!AH:AJ,3,),"")</f>
        <v>15.8729622025766</v>
      </c>
      <c r="G638" s="101">
        <f t="shared" si="77"/>
        <v>17.179853466573611</v>
      </c>
      <c r="H638" s="105">
        <f t="shared" si="78"/>
        <v>-2.2327623180361522E-3</v>
      </c>
      <c r="I638" s="101">
        <f>IFERROR(VLOOKUP(E638,历史数据!AH:AJ,2,),"")</f>
        <v>15.9772181119531</v>
      </c>
      <c r="J638" s="104">
        <f t="shared" si="79"/>
        <v>0</v>
      </c>
      <c r="K638" s="104" t="str">
        <f>IFERROR(IF(AND(J637=$H$2*1,MAX(K$64:K637)=MAX(L$64:L637)),MAX(K$64:K637)+1,""),"")</f>
        <v/>
      </c>
      <c r="L638" s="104" t="str">
        <f>IFERROR(IF(AND($F637/INDEX($F$64:$F638,MATCH(MAX(M$64:M638),M$64:M638,0)-1)&lt;(1-$P$2),MAX(K$64:K638)&gt;MAX(L$64:L637)),MAX(K$64:K638),""),"")</f>
        <v/>
      </c>
      <c r="M638" s="104" t="str">
        <f>IFERROR(IF(E638="","",IF(K638&lt;&gt;"",MAX(M$64:M637)+1,IF(AND($F637/INDEX($F$64:$F638,MATCH(MAX(M$64:M637),M$64:M637,0)-1)&gt;(1+$O$2),MAX(K$64:K638)&gt;MAX(L$64:L637)),MAX(M$64:M637)+1,""))),"")</f>
        <v/>
      </c>
      <c r="N638" s="91">
        <f t="shared" si="80"/>
        <v>0</v>
      </c>
      <c r="O638" s="91" t="str">
        <f>IFERROR(IF(AND(N637=$H$2*1,MAX(O$64:O637)=MAX(P$64:P637)),MAX(O$64:O637)+1,""),"")</f>
        <v/>
      </c>
      <c r="P638" s="91" t="str">
        <f>IFERROR(IF(MOD(MAX(Q$64:Q638),10*MAX(O$64:O638))&lt;=2,IF(AND(F637/INDEX($F$64:$F638,MATCH(MAX(O$64:O638),O$64:O638,0)-1)&lt;(1-$P$2),MAX(O$64:O638)&gt;MAX(P$64:P637)),MAX(O$64:O638),""),IF(AND($F637/INDEX($F$64:$F638,MATCH(MAX(Q$64:Q638),Q$64:Q638,0)-1)&lt;(1-$P$2),MAX(O$64:O638)&gt;MAX(P$64:P637)),MAX(O$64:O638),"")),"")</f>
        <v/>
      </c>
      <c r="Q638" s="91" t="str">
        <f>IFERROR(IF(E638="","",IF(O638&lt;&gt;"",MAX(O$64:O638)*10+1,IF(AND($F637/INDEX($F$64:$F638,MATCH(MAX(Q$64:Q637),Q$64:Q637,0)-1)&gt;(1+$O$2),MAX(O$64:O638)&gt;MAX(P$64:P637)),MAX(Q$64:Q637)+1,""))),"")</f>
        <v/>
      </c>
    </row>
    <row r="639" spans="1:17" x14ac:dyDescent="0.2">
      <c r="A639" s="13">
        <f>HLOOKUP($E$2,历史数据!$V$3:$AE$5000,ROW(A637),)</f>
        <v>68354</v>
      </c>
      <c r="B639" s="41">
        <v>37417</v>
      </c>
      <c r="C639" s="100">
        <f>IFERROR(IF(A639&lt;&gt;0,MAX($C$4:C638)+1,""),"")</f>
        <v>631</v>
      </c>
      <c r="D639" s="100"/>
      <c r="E639" s="99">
        <f t="shared" si="81"/>
        <v>37421</v>
      </c>
      <c r="F639" s="101">
        <f>IFERROR(VLOOKUP(E639,历史数据!AH:AJ,3,),"")</f>
        <v>15.6253544178073</v>
      </c>
      <c r="G639" s="101">
        <f t="shared" si="77"/>
        <v>17.128159911507751</v>
      </c>
      <c r="H639" s="105">
        <f t="shared" si="78"/>
        <v>-3.0089636775098016E-3</v>
      </c>
      <c r="I639" s="101">
        <f>IFERROR(VLOOKUP(E639,历史数据!AH:AJ,2,),"")</f>
        <v>15.7426423158559</v>
      </c>
      <c r="J639" s="104">
        <f t="shared" si="79"/>
        <v>0</v>
      </c>
      <c r="K639" s="104" t="str">
        <f>IFERROR(IF(AND(J638=$H$2*1,MAX(K$64:K638)=MAX(L$64:L638)),MAX(K$64:K638)+1,""),"")</f>
        <v/>
      </c>
      <c r="L639" s="104" t="str">
        <f>IFERROR(IF(AND($F638/INDEX($F$64:$F639,MATCH(MAX(M$64:M639),M$64:M639,0)-1)&lt;(1-$P$2),MAX(K$64:K639)&gt;MAX(L$64:L638)),MAX(K$64:K639),""),"")</f>
        <v/>
      </c>
      <c r="M639" s="104" t="str">
        <f>IFERROR(IF(E639="","",IF(K639&lt;&gt;"",MAX(M$64:M638)+1,IF(AND($F638/INDEX($F$64:$F639,MATCH(MAX(M$64:M638),M$64:M638,0)-1)&gt;(1+$O$2),MAX(K$64:K639)&gt;MAX(L$64:L638)),MAX(M$64:M638)+1,""))),"")</f>
        <v/>
      </c>
      <c r="N639" s="91">
        <f t="shared" si="80"/>
        <v>0</v>
      </c>
      <c r="O639" s="91" t="str">
        <f>IFERROR(IF(AND(N638=$H$2*1,MAX(O$64:O638)=MAX(P$64:P638)),MAX(O$64:O638)+1,""),"")</f>
        <v/>
      </c>
      <c r="P639" s="91" t="str">
        <f>IFERROR(IF(MOD(MAX(Q$64:Q639),10*MAX(O$64:O639))&lt;=2,IF(AND(F638/INDEX($F$64:$F639,MATCH(MAX(O$64:O639),O$64:O639,0)-1)&lt;(1-$P$2),MAX(O$64:O639)&gt;MAX(P$64:P638)),MAX(O$64:O639),""),IF(AND($F638/INDEX($F$64:$F639,MATCH(MAX(Q$64:Q639),Q$64:Q639,0)-1)&lt;(1-$P$2),MAX(O$64:O639)&gt;MAX(P$64:P638)),MAX(O$64:O639),"")),"")</f>
        <v/>
      </c>
      <c r="Q639" s="91" t="str">
        <f>IFERROR(IF(E639="","",IF(O639&lt;&gt;"",MAX(O$64:O639)*10+1,IF(AND($F638/INDEX($F$64:$F639,MATCH(MAX(Q$64:Q638),Q$64:Q638,0)-1)&gt;(1+$O$2),MAX(O$64:O639)&gt;MAX(P$64:P638)),MAX(Q$64:Q638)+1,""))),"")</f>
        <v/>
      </c>
    </row>
    <row r="640" spans="1:17" x14ac:dyDescent="0.2">
      <c r="A640" s="13">
        <f>HLOOKUP($E$2,历史数据!$V$3:$AE$5000,ROW(A638),)</f>
        <v>129750</v>
      </c>
      <c r="B640" s="41">
        <v>37418</v>
      </c>
      <c r="C640" s="100">
        <f>IFERROR(IF(A640&lt;&gt;0,MAX($C$4:C639)+1,""),"")</f>
        <v>632</v>
      </c>
      <c r="D640" s="100"/>
      <c r="E640" s="99">
        <f t="shared" si="81"/>
        <v>37424</v>
      </c>
      <c r="F640" s="101">
        <f>IFERROR(VLOOKUP(E640,历史数据!AH:AJ,3,),"")</f>
        <v>15.5862584517911</v>
      </c>
      <c r="G640" s="101">
        <f t="shared" si="77"/>
        <v>17.089063945491553</v>
      </c>
      <c r="H640" s="105">
        <f t="shared" si="78"/>
        <v>-2.2825549398293177E-3</v>
      </c>
      <c r="I640" s="101">
        <f>IFERROR(VLOOKUP(E640,历史数据!AH:AJ,2,),"")</f>
        <v>15.4038106103822</v>
      </c>
      <c r="J640" s="104">
        <f t="shared" si="79"/>
        <v>0</v>
      </c>
      <c r="K640" s="104" t="str">
        <f>IFERROR(IF(AND(J639=$H$2*1,MAX(K$64:K639)=MAX(L$64:L639)),MAX(K$64:K639)+1,""),"")</f>
        <v/>
      </c>
      <c r="L640" s="104" t="str">
        <f>IFERROR(IF(AND($F639/INDEX($F$64:$F640,MATCH(MAX(M$64:M640),M$64:M640,0)-1)&lt;(1-$P$2),MAX(K$64:K640)&gt;MAX(L$64:L639)),MAX(K$64:K640),""),"")</f>
        <v/>
      </c>
      <c r="M640" s="104" t="str">
        <f>IFERROR(IF(E640="","",IF(K640&lt;&gt;"",MAX(M$64:M639)+1,IF(AND($F639/INDEX($F$64:$F640,MATCH(MAX(M$64:M639),M$64:M639,0)-1)&gt;(1+$O$2),MAX(K$64:K640)&gt;MAX(L$64:L639)),MAX(M$64:M639)+1,""))),"")</f>
        <v/>
      </c>
      <c r="N640" s="91">
        <f t="shared" si="80"/>
        <v>0</v>
      </c>
      <c r="O640" s="91" t="str">
        <f>IFERROR(IF(AND(N639=$H$2*1,MAX(O$64:O639)=MAX(P$64:P639)),MAX(O$64:O639)+1,""),"")</f>
        <v/>
      </c>
      <c r="P640" s="91" t="str">
        <f>IFERROR(IF(MOD(MAX(Q$64:Q640),10*MAX(O$64:O640))&lt;=2,IF(AND(F639/INDEX($F$64:$F640,MATCH(MAX(O$64:O640),O$64:O640,0)-1)&lt;(1-$P$2),MAX(O$64:O640)&gt;MAX(P$64:P639)),MAX(O$64:O640),""),IF(AND($F639/INDEX($F$64:$F640,MATCH(MAX(Q$64:Q640),Q$64:Q640,0)-1)&lt;(1-$P$2),MAX(O$64:O640)&gt;MAX(P$64:P639)),MAX(O$64:O640),"")),"")</f>
        <v/>
      </c>
      <c r="Q640" s="91" t="str">
        <f>IFERROR(IF(E640="","",IF(O640&lt;&gt;"",MAX(O$64:O640)*10+1,IF(AND($F639/INDEX($F$64:$F640,MATCH(MAX(Q$64:Q639),Q$64:Q639,0)-1)&gt;(1+$O$2),MAX(O$64:O640)&gt;MAX(P$64:P639)),MAX(Q$64:Q639)+1,""))),"")</f>
        <v/>
      </c>
    </row>
    <row r="641" spans="1:17" x14ac:dyDescent="0.2">
      <c r="A641" s="13">
        <f>HLOOKUP($E$2,历史数据!$V$3:$AE$5000,ROW(A639),)</f>
        <v>82000</v>
      </c>
      <c r="B641" s="41">
        <v>37419</v>
      </c>
      <c r="C641" s="100">
        <f>IFERROR(IF(A641&lt;&gt;0,MAX($C$4:C640)+1,""),"")</f>
        <v>633</v>
      </c>
      <c r="D641" s="100"/>
      <c r="E641" s="99">
        <f t="shared" si="81"/>
        <v>37425</v>
      </c>
      <c r="F641" s="101">
        <f>IFERROR(VLOOKUP(E641,历史数据!AH:AJ,3,),"")</f>
        <v>15.8990261799207</v>
      </c>
      <c r="G641" s="101">
        <f t="shared" ref="G641:G704" si="82">IFERROR(IF(E641="","",AVERAGE(F582:F641)),"")</f>
        <v>17.044537984195326</v>
      </c>
      <c r="H641" s="105">
        <f t="shared" si="78"/>
        <v>-2.6055237102657891E-3</v>
      </c>
      <c r="I641" s="101">
        <f>IFERROR(VLOOKUP(E641,历史数据!AH:AJ,2,),"")</f>
        <v>15.6383864064794</v>
      </c>
      <c r="J641" s="104">
        <f t="shared" si="79"/>
        <v>0</v>
      </c>
      <c r="K641" s="104" t="str">
        <f>IFERROR(IF(AND(J640=$H$2*1,MAX(K$64:K640)=MAX(L$64:L640)),MAX(K$64:K640)+1,""),"")</f>
        <v/>
      </c>
      <c r="L641" s="104" t="str">
        <f>IFERROR(IF(AND($F640/INDEX($F$64:$F641,MATCH(MAX(M$64:M641),M$64:M641,0)-1)&lt;(1-$P$2),MAX(K$64:K641)&gt;MAX(L$64:L640)),MAX(K$64:K641),""),"")</f>
        <v/>
      </c>
      <c r="M641" s="104" t="str">
        <f>IFERROR(IF(E641="","",IF(K641&lt;&gt;"",MAX(M$64:M640)+1,IF(AND($F640/INDEX($F$64:$F641,MATCH(MAX(M$64:M640),M$64:M640,0)-1)&gt;(1+$O$2),MAX(K$64:K641)&gt;MAX(L$64:L640)),MAX(M$64:M640)+1,""))),"")</f>
        <v/>
      </c>
      <c r="N641" s="91">
        <f t="shared" si="80"/>
        <v>0</v>
      </c>
      <c r="O641" s="91" t="str">
        <f>IFERROR(IF(AND(N640=$H$2*1,MAX(O$64:O640)=MAX(P$64:P640)),MAX(O$64:O640)+1,""),"")</f>
        <v/>
      </c>
      <c r="P641" s="91" t="str">
        <f>IFERROR(IF(MOD(MAX(Q$64:Q641),10*MAX(O$64:O641))&lt;=2,IF(AND(F640/INDEX($F$64:$F641,MATCH(MAX(O$64:O641),O$64:O641,0)-1)&lt;(1-$P$2),MAX(O$64:O641)&gt;MAX(P$64:P640)),MAX(O$64:O641),""),IF(AND($F640/INDEX($F$64:$F641,MATCH(MAX(Q$64:Q641),Q$64:Q641,0)-1)&lt;(1-$P$2),MAX(O$64:O641)&gt;MAX(P$64:P640)),MAX(O$64:O641),"")),"")</f>
        <v/>
      </c>
      <c r="Q641" s="91" t="str">
        <f>IFERROR(IF(E641="","",IF(O641&lt;&gt;"",MAX(O$64:O641)*10+1,IF(AND($F640/INDEX($F$64:$F641,MATCH(MAX(Q$64:Q640),Q$64:Q640,0)-1)&gt;(1+$O$2),MAX(O$64:O641)&gt;MAX(P$64:P640)),MAX(Q$64:Q640)+1,""))),"")</f>
        <v/>
      </c>
    </row>
    <row r="642" spans="1:17" x14ac:dyDescent="0.2">
      <c r="A642" s="13">
        <f>HLOOKUP($E$2,历史数据!$V$3:$AE$5000,ROW(A640),)</f>
        <v>72800</v>
      </c>
      <c r="B642" s="41">
        <v>37420</v>
      </c>
      <c r="C642" s="100">
        <f>IFERROR(IF(A642&lt;&gt;0,MAX($C$4:C641)+1,""),"")</f>
        <v>634</v>
      </c>
      <c r="D642" s="100"/>
      <c r="E642" s="99">
        <f t="shared" si="81"/>
        <v>37426</v>
      </c>
      <c r="F642" s="101">
        <f>IFERROR(VLOOKUP(E642,历史数据!AH:AJ,3,),"")</f>
        <v>15.5080665197587</v>
      </c>
      <c r="G642" s="101">
        <f t="shared" si="82"/>
        <v>16.988717632716643</v>
      </c>
      <c r="H642" s="105">
        <f t="shared" ref="H642:H705" si="83">IFERROR(G642/G641-1,"")</f>
        <v>-3.2749700537757498E-3</v>
      </c>
      <c r="I642" s="101">
        <f>IFERROR(VLOOKUP(E642,历史数据!AH:AJ,2,),"")</f>
        <v>15.8990261799207</v>
      </c>
      <c r="J642" s="104">
        <f t="shared" ref="J642:J705" si="84">IFERROR(IF(L642&lt;&gt;"","0",IF(AND($H642&gt;0,$F642&gt;$G642),J641+1,0)),"")</f>
        <v>0</v>
      </c>
      <c r="K642" s="104" t="str">
        <f>IFERROR(IF(AND(J641=$H$2*1,MAX(K$64:K641)=MAX(L$64:L641)),MAX(K$64:K641)+1,""),"")</f>
        <v/>
      </c>
      <c r="L642" s="104" t="str">
        <f>IFERROR(IF(AND($F641/INDEX($F$64:$F642,MATCH(MAX(M$64:M642),M$64:M642,0)-1)&lt;(1-$P$2),MAX(K$64:K642)&gt;MAX(L$64:L641)),MAX(K$64:K642),""),"")</f>
        <v/>
      </c>
      <c r="M642" s="104" t="str">
        <f>IFERROR(IF(E642="","",IF(K642&lt;&gt;"",MAX(M$64:M641)+1,IF(AND($F641/INDEX($F$64:$F642,MATCH(MAX(M$64:M641),M$64:M641,0)-1)&gt;(1+$O$2),MAX(K$64:K642)&gt;MAX(L$64:L641)),MAX(M$64:M641)+1,""))),"")</f>
        <v/>
      </c>
      <c r="N642" s="91">
        <f t="shared" ref="N642:N705" si="85">IFERROR(IF(P642&lt;&gt;"","0",IF(AND($H642&gt;0,$F642&gt;$G642),N641+1,0)),"")</f>
        <v>0</v>
      </c>
      <c r="O642" s="91" t="str">
        <f>IFERROR(IF(AND(N641=$H$2*1,MAX(O$64:O641)=MAX(P$64:P641)),MAX(O$64:O641)+1,""),"")</f>
        <v/>
      </c>
      <c r="P642" s="91" t="str">
        <f>IFERROR(IF(MOD(MAX(Q$64:Q642),10*MAX(O$64:O642))&lt;=2,IF(AND(F641/INDEX($F$64:$F642,MATCH(MAX(O$64:O642),O$64:O642,0)-1)&lt;(1-$P$2),MAX(O$64:O642)&gt;MAX(P$64:P641)),MAX(O$64:O642),""),IF(AND($F641/INDEX($F$64:$F642,MATCH(MAX(Q$64:Q642),Q$64:Q642,0)-1)&lt;(1-$P$2),MAX(O$64:O642)&gt;MAX(P$64:P641)),MAX(O$64:O642),"")),"")</f>
        <v/>
      </c>
      <c r="Q642" s="91" t="str">
        <f>IFERROR(IF(E642="","",IF(O642&lt;&gt;"",MAX(O$64:O642)*10+1,IF(AND($F641/INDEX($F$64:$F642,MATCH(MAX(Q$64:Q641),Q$64:Q641,0)-1)&gt;(1+$O$2),MAX(O$64:O642)&gt;MAX(P$64:P641)),MAX(Q$64:Q641)+1,""))),"")</f>
        <v/>
      </c>
    </row>
    <row r="643" spans="1:17" x14ac:dyDescent="0.2">
      <c r="A643" s="13">
        <f>HLOOKUP($E$2,历史数据!$V$3:$AE$5000,ROW(A641),)</f>
        <v>86700</v>
      </c>
      <c r="B643" s="41">
        <v>37421</v>
      </c>
      <c r="C643" s="100">
        <f>IFERROR(IF(A643&lt;&gt;0,MAX($C$4:C642)+1,""),"")</f>
        <v>635</v>
      </c>
      <c r="D643" s="100"/>
      <c r="E643" s="99">
        <f t="shared" si="81"/>
        <v>37427</v>
      </c>
      <c r="F643" s="101">
        <f>IFERROR(VLOOKUP(E643,历史数据!AH:AJ,3,),"")</f>
        <v>15.6774823724956</v>
      </c>
      <c r="G643" s="101">
        <f t="shared" si="82"/>
        <v>16.935720878783574</v>
      </c>
      <c r="H643" s="105">
        <f t="shared" si="83"/>
        <v>-3.1195264456576055E-3</v>
      </c>
      <c r="I643" s="101">
        <f>IFERROR(VLOOKUP(E643,历史数据!AH:AJ,2,),"")</f>
        <v>15.4950345310867</v>
      </c>
      <c r="J643" s="104">
        <f t="shared" si="84"/>
        <v>0</v>
      </c>
      <c r="K643" s="104" t="str">
        <f>IFERROR(IF(AND(J642=$H$2*1,MAX(K$64:K642)=MAX(L$64:L642)),MAX(K$64:K642)+1,""),"")</f>
        <v/>
      </c>
      <c r="L643" s="104" t="str">
        <f>IFERROR(IF(AND($F642/INDEX($F$64:$F643,MATCH(MAX(M$64:M643),M$64:M643,0)-1)&lt;(1-$P$2),MAX(K$64:K643)&gt;MAX(L$64:L642)),MAX(K$64:K643),""),"")</f>
        <v/>
      </c>
      <c r="M643" s="104" t="str">
        <f>IFERROR(IF(E643="","",IF(K643&lt;&gt;"",MAX(M$64:M642)+1,IF(AND($F642/INDEX($F$64:$F643,MATCH(MAX(M$64:M642),M$64:M642,0)-1)&gt;(1+$O$2),MAX(K$64:K643)&gt;MAX(L$64:L642)),MAX(M$64:M642)+1,""))),"")</f>
        <v/>
      </c>
      <c r="N643" s="91">
        <f t="shared" si="85"/>
        <v>0</v>
      </c>
      <c r="O643" s="91" t="str">
        <f>IFERROR(IF(AND(N642=$H$2*1,MAX(O$64:O642)=MAX(P$64:P642)),MAX(O$64:O642)+1,""),"")</f>
        <v/>
      </c>
      <c r="P643" s="91" t="str">
        <f>IFERROR(IF(MOD(MAX(Q$64:Q643),10*MAX(O$64:O643))&lt;=2,IF(AND(F642/INDEX($F$64:$F643,MATCH(MAX(O$64:O643),O$64:O643,0)-1)&lt;(1-$P$2),MAX(O$64:O643)&gt;MAX(P$64:P642)),MAX(O$64:O643),""),IF(AND($F642/INDEX($F$64:$F643,MATCH(MAX(Q$64:Q643),Q$64:Q643,0)-1)&lt;(1-$P$2),MAX(O$64:O643)&gt;MAX(P$64:P642)),MAX(O$64:O643),"")),"")</f>
        <v/>
      </c>
      <c r="Q643" s="91" t="str">
        <f>IFERROR(IF(E643="","",IF(O643&lt;&gt;"",MAX(O$64:O643)*10+1,IF(AND($F642/INDEX($F$64:$F643,MATCH(MAX(Q$64:Q642),Q$64:Q642,0)-1)&gt;(1+$O$2),MAX(O$64:O643)&gt;MAX(P$64:P642)),MAX(Q$64:Q642)+1,""))),"")</f>
        <v/>
      </c>
    </row>
    <row r="644" spans="1:17" x14ac:dyDescent="0.2">
      <c r="A644" s="13">
        <f>HLOOKUP($E$2,历史数据!$V$3:$AE$5000,ROW(A642),)</f>
        <v>54511</v>
      </c>
      <c r="B644" s="41">
        <v>37424</v>
      </c>
      <c r="C644" s="100">
        <f>IFERROR(IF(A644&lt;&gt;0,MAX($C$4:C643)+1,""),"")</f>
        <v>636</v>
      </c>
      <c r="D644" s="100"/>
      <c r="E644" s="99">
        <f t="shared" si="81"/>
        <v>37428</v>
      </c>
      <c r="F644" s="101">
        <f>IFERROR(VLOOKUP(E644,历史数据!AH:AJ,3,),"")</f>
        <v>16.159665953362001</v>
      </c>
      <c r="G644" s="101">
        <f t="shared" si="82"/>
        <v>16.893149715788155</v>
      </c>
      <c r="H644" s="105">
        <f t="shared" si="83"/>
        <v>-2.5136906365025302E-3</v>
      </c>
      <c r="I644" s="101">
        <f>IFERROR(VLOOKUP(E644,历史数据!AH:AJ,2,),"")</f>
        <v>15.6383864064794</v>
      </c>
      <c r="J644" s="104">
        <f t="shared" si="84"/>
        <v>0</v>
      </c>
      <c r="K644" s="104" t="str">
        <f>IFERROR(IF(AND(J643=$H$2*1,MAX(K$64:K643)=MAX(L$64:L643)),MAX(K$64:K643)+1,""),"")</f>
        <v/>
      </c>
      <c r="L644" s="104" t="str">
        <f>IFERROR(IF(AND($F643/INDEX($F$64:$F644,MATCH(MAX(M$64:M644),M$64:M644,0)-1)&lt;(1-$P$2),MAX(K$64:K644)&gt;MAX(L$64:L643)),MAX(K$64:K644),""),"")</f>
        <v/>
      </c>
      <c r="M644" s="104" t="str">
        <f>IFERROR(IF(E644="","",IF(K644&lt;&gt;"",MAX(M$64:M643)+1,IF(AND($F643/INDEX($F$64:$F644,MATCH(MAX(M$64:M643),M$64:M643,0)-1)&gt;(1+$O$2),MAX(K$64:K644)&gt;MAX(L$64:L643)),MAX(M$64:M643)+1,""))),"")</f>
        <v/>
      </c>
      <c r="N644" s="91">
        <f t="shared" si="85"/>
        <v>0</v>
      </c>
      <c r="O644" s="91" t="str">
        <f>IFERROR(IF(AND(N643=$H$2*1,MAX(O$64:O643)=MAX(P$64:P643)),MAX(O$64:O643)+1,""),"")</f>
        <v/>
      </c>
      <c r="P644" s="91" t="str">
        <f>IFERROR(IF(MOD(MAX(Q$64:Q644),10*MAX(O$64:O644))&lt;=2,IF(AND(F643/INDEX($F$64:$F644,MATCH(MAX(O$64:O644),O$64:O644,0)-1)&lt;(1-$P$2),MAX(O$64:O644)&gt;MAX(P$64:P643)),MAX(O$64:O644),""),IF(AND($F643/INDEX($F$64:$F644,MATCH(MAX(Q$64:Q644),Q$64:Q644,0)-1)&lt;(1-$P$2),MAX(O$64:O644)&gt;MAX(P$64:P643)),MAX(O$64:O644),"")),"")</f>
        <v/>
      </c>
      <c r="Q644" s="91" t="str">
        <f>IFERROR(IF(E644="","",IF(O644&lt;&gt;"",MAX(O$64:O644)*10+1,IF(AND($F643/INDEX($F$64:$F644,MATCH(MAX(Q$64:Q643),Q$64:Q643,0)-1)&gt;(1+$O$2),MAX(O$64:O644)&gt;MAX(P$64:P643)),MAX(Q$64:Q643)+1,""))),"")</f>
        <v/>
      </c>
    </row>
    <row r="645" spans="1:17" x14ac:dyDescent="0.2">
      <c r="A645" s="13">
        <f>HLOOKUP($E$2,历史数据!$V$3:$AE$5000,ROW(A643),)</f>
        <v>122917</v>
      </c>
      <c r="B645" s="41">
        <v>37425</v>
      </c>
      <c r="C645" s="100">
        <f>IFERROR(IF(A645&lt;&gt;0,MAX($C$4:C644)+1,""),"")</f>
        <v>637</v>
      </c>
      <c r="D645" s="100"/>
      <c r="E645" s="99">
        <f t="shared" si="81"/>
        <v>37431</v>
      </c>
      <c r="F645" s="101">
        <f>IFERROR(VLOOKUP(E645,历史数据!AH:AJ,3,),"")</f>
        <v>17.6062166959614</v>
      </c>
      <c r="G645" s="101">
        <f t="shared" si="82"/>
        <v>16.875556531080868</v>
      </c>
      <c r="H645" s="105">
        <f t="shared" si="83"/>
        <v>-1.0414389858183215E-3</v>
      </c>
      <c r="I645" s="101">
        <f>IFERROR(VLOOKUP(E645,历史数据!AH:AJ,2,),"")</f>
        <v>17.775632548698201</v>
      </c>
      <c r="J645" s="104">
        <f t="shared" si="84"/>
        <v>0</v>
      </c>
      <c r="K645" s="104" t="str">
        <f>IFERROR(IF(AND(J644=$H$2*1,MAX(K$64:K644)=MAX(L$64:L644)),MAX(K$64:K644)+1,""),"")</f>
        <v/>
      </c>
      <c r="L645" s="104" t="str">
        <f>IFERROR(IF(AND($F644/INDEX($F$64:$F645,MATCH(MAX(M$64:M645),M$64:M645,0)-1)&lt;(1-$P$2),MAX(K$64:K645)&gt;MAX(L$64:L644)),MAX(K$64:K645),""),"")</f>
        <v/>
      </c>
      <c r="M645" s="104" t="str">
        <f>IFERROR(IF(E645="","",IF(K645&lt;&gt;"",MAX(M$64:M644)+1,IF(AND($F644/INDEX($F$64:$F645,MATCH(MAX(M$64:M644),M$64:M644,0)-1)&gt;(1+$O$2),MAX(K$64:K645)&gt;MAX(L$64:L644)),MAX(M$64:M644)+1,""))),"")</f>
        <v/>
      </c>
      <c r="N645" s="91">
        <f t="shared" si="85"/>
        <v>0</v>
      </c>
      <c r="O645" s="91" t="str">
        <f>IFERROR(IF(AND(N644=$H$2*1,MAX(O$64:O644)=MAX(P$64:P644)),MAX(O$64:O644)+1,""),"")</f>
        <v/>
      </c>
      <c r="P645" s="91" t="str">
        <f>IFERROR(IF(MOD(MAX(Q$64:Q645),10*MAX(O$64:O645))&lt;=2,IF(AND(F644/INDEX($F$64:$F645,MATCH(MAX(O$64:O645),O$64:O645,0)-1)&lt;(1-$P$2),MAX(O$64:O645)&gt;MAX(P$64:P644)),MAX(O$64:O645),""),IF(AND($F644/INDEX($F$64:$F645,MATCH(MAX(Q$64:Q645),Q$64:Q645,0)-1)&lt;(1-$P$2),MAX(O$64:O645)&gt;MAX(P$64:P644)),MAX(O$64:O645),"")),"")</f>
        <v/>
      </c>
      <c r="Q645" s="91" t="str">
        <f>IFERROR(IF(E645="","",IF(O645&lt;&gt;"",MAX(O$64:O645)*10+1,IF(AND($F644/INDEX($F$64:$F645,MATCH(MAX(Q$64:Q644),Q$64:Q644,0)-1)&gt;(1+$O$2),MAX(O$64:O645)&gt;MAX(P$64:P644)),MAX(Q$64:Q644)+1,""))),"")</f>
        <v/>
      </c>
    </row>
    <row r="646" spans="1:17" x14ac:dyDescent="0.2">
      <c r="A646" s="13">
        <f>HLOOKUP($E$2,历史数据!$V$3:$AE$5000,ROW(A644),)</f>
        <v>38600</v>
      </c>
      <c r="B646" s="41">
        <v>37426</v>
      </c>
      <c r="C646" s="100">
        <f>IFERROR(IF(A646&lt;&gt;0,MAX($C$4:C645)+1,""),"")</f>
        <v>638</v>
      </c>
      <c r="D646" s="100"/>
      <c r="E646" s="99">
        <f t="shared" ref="E646:E709" si="86">IFERROR(INDEX(B:B,MATCH(ROW(A642),C:C,0)),"")</f>
        <v>37432</v>
      </c>
      <c r="F646" s="101">
        <f>IFERROR(VLOOKUP(E646,历史数据!AH:AJ,3,),"")</f>
        <v>16.785201409621202</v>
      </c>
      <c r="G646" s="101">
        <f t="shared" si="82"/>
        <v>16.848840954303132</v>
      </c>
      <c r="H646" s="105">
        <f t="shared" si="83"/>
        <v>-1.5830930807249066E-3</v>
      </c>
      <c r="I646" s="101">
        <f>IFERROR(VLOOKUP(E646,历史数据!AH:AJ,2,),"")</f>
        <v>17.5801527186172</v>
      </c>
      <c r="J646" s="104">
        <f t="shared" si="84"/>
        <v>0</v>
      </c>
      <c r="K646" s="104" t="str">
        <f>IFERROR(IF(AND(J645=$H$2*1,MAX(K$64:K645)=MAX(L$64:L645)),MAX(K$64:K645)+1,""),"")</f>
        <v/>
      </c>
      <c r="L646" s="104" t="str">
        <f>IFERROR(IF(AND($F645/INDEX($F$64:$F646,MATCH(MAX(M$64:M646),M$64:M646,0)-1)&lt;(1-$P$2),MAX(K$64:K646)&gt;MAX(L$64:L645)),MAX(K$64:K646),""),"")</f>
        <v/>
      </c>
      <c r="M646" s="104" t="str">
        <f>IFERROR(IF(E646="","",IF(K646&lt;&gt;"",MAX(M$64:M645)+1,IF(AND($F645/INDEX($F$64:$F646,MATCH(MAX(M$64:M645),M$64:M645,0)-1)&gt;(1+$O$2),MAX(K$64:K646)&gt;MAX(L$64:L645)),MAX(M$64:M645)+1,""))),"")</f>
        <v/>
      </c>
      <c r="N646" s="91">
        <f t="shared" si="85"/>
        <v>0</v>
      </c>
      <c r="O646" s="91" t="str">
        <f>IFERROR(IF(AND(N645=$H$2*1,MAX(O$64:O645)=MAX(P$64:P645)),MAX(O$64:O645)+1,""),"")</f>
        <v/>
      </c>
      <c r="P646" s="91" t="str">
        <f>IFERROR(IF(MOD(MAX(Q$64:Q646),10*MAX(O$64:O646))&lt;=2,IF(AND(F645/INDEX($F$64:$F646,MATCH(MAX(O$64:O646),O$64:O646,0)-1)&lt;(1-$P$2),MAX(O$64:O646)&gt;MAX(P$64:P645)),MAX(O$64:O646),""),IF(AND($F645/INDEX($F$64:$F646,MATCH(MAX(Q$64:Q646),Q$64:Q646,0)-1)&lt;(1-$P$2),MAX(O$64:O646)&gt;MAX(P$64:P645)),MAX(O$64:O646),"")),"")</f>
        <v/>
      </c>
      <c r="Q646" s="91" t="str">
        <f>IFERROR(IF(E646="","",IF(O646&lt;&gt;"",MAX(O$64:O646)*10+1,IF(AND($F645/INDEX($F$64:$F646,MATCH(MAX(Q$64:Q645),Q$64:Q645,0)-1)&gt;(1+$O$2),MAX(O$64:O646)&gt;MAX(P$64:P645)),MAX(Q$64:Q645)+1,""))),"")</f>
        <v/>
      </c>
    </row>
    <row r="647" spans="1:17" x14ac:dyDescent="0.2">
      <c r="A647" s="13">
        <f>HLOOKUP($E$2,历史数据!$V$3:$AE$5000,ROW(A645),)</f>
        <v>74110</v>
      </c>
      <c r="B647" s="41">
        <v>37427</v>
      </c>
      <c r="C647" s="100">
        <f>IFERROR(IF(A647&lt;&gt;0,MAX($C$4:C646)+1,""),"")</f>
        <v>639</v>
      </c>
      <c r="D647" s="100"/>
      <c r="E647" s="99">
        <f t="shared" si="86"/>
        <v>37433</v>
      </c>
      <c r="F647" s="101">
        <f>IFERROR(VLOOKUP(E647,历史数据!AH:AJ,3,),"")</f>
        <v>16.811265386965299</v>
      </c>
      <c r="G647" s="101">
        <f t="shared" si="82"/>
        <v>16.821908177714196</v>
      </c>
      <c r="H647" s="105">
        <f t="shared" si="83"/>
        <v>-1.5984943214777392E-3</v>
      </c>
      <c r="I647" s="101">
        <f>IFERROR(VLOOKUP(E647,历史数据!AH:AJ,2,),"")</f>
        <v>16.707009477588802</v>
      </c>
      <c r="J647" s="104">
        <f t="shared" si="84"/>
        <v>0</v>
      </c>
      <c r="K647" s="104" t="str">
        <f>IFERROR(IF(AND(J646=$H$2*1,MAX(K$64:K646)=MAX(L$64:L646)),MAX(K$64:K646)+1,""),"")</f>
        <v/>
      </c>
      <c r="L647" s="104" t="str">
        <f>IFERROR(IF(AND($F646/INDEX($F$64:$F647,MATCH(MAX(M$64:M647),M$64:M647,0)-1)&lt;(1-$P$2),MAX(K$64:K647)&gt;MAX(L$64:L646)),MAX(K$64:K647),""),"")</f>
        <v/>
      </c>
      <c r="M647" s="104" t="str">
        <f>IFERROR(IF(E647="","",IF(K647&lt;&gt;"",MAX(M$64:M646)+1,IF(AND($F646/INDEX($F$64:$F647,MATCH(MAX(M$64:M646),M$64:M646,0)-1)&gt;(1+$O$2),MAX(K$64:K647)&gt;MAX(L$64:L646)),MAX(M$64:M646)+1,""))),"")</f>
        <v/>
      </c>
      <c r="N647" s="91">
        <f t="shared" si="85"/>
        <v>0</v>
      </c>
      <c r="O647" s="91" t="str">
        <f>IFERROR(IF(AND(N646=$H$2*1,MAX(O$64:O646)=MAX(P$64:P646)),MAX(O$64:O646)+1,""),"")</f>
        <v/>
      </c>
      <c r="P647" s="91" t="str">
        <f>IFERROR(IF(MOD(MAX(Q$64:Q647),10*MAX(O$64:O647))&lt;=2,IF(AND(F646/INDEX($F$64:$F647,MATCH(MAX(O$64:O647),O$64:O647,0)-1)&lt;(1-$P$2),MAX(O$64:O647)&gt;MAX(P$64:P646)),MAX(O$64:O647),""),IF(AND($F646/INDEX($F$64:$F647,MATCH(MAX(Q$64:Q647),Q$64:Q647,0)-1)&lt;(1-$P$2),MAX(O$64:O647)&gt;MAX(P$64:P646)),MAX(O$64:O647),"")),"")</f>
        <v/>
      </c>
      <c r="Q647" s="91" t="str">
        <f>IFERROR(IF(E647="","",IF(O647&lt;&gt;"",MAX(O$64:O647)*10+1,IF(AND($F646/INDEX($F$64:$F647,MATCH(MAX(Q$64:Q646),Q$64:Q646,0)-1)&gt;(1+$O$2),MAX(O$64:O647)&gt;MAX(P$64:P646)),MAX(Q$64:Q646)+1,""))),"")</f>
        <v/>
      </c>
    </row>
    <row r="648" spans="1:17" x14ac:dyDescent="0.2">
      <c r="A648" s="13">
        <f>HLOOKUP($E$2,历史数据!$V$3:$AE$5000,ROW(A646),)</f>
        <v>322655</v>
      </c>
      <c r="B648" s="41">
        <v>37428</v>
      </c>
      <c r="C648" s="100">
        <f>IFERROR(IF(A648&lt;&gt;0,MAX($C$4:C647)+1,""),"")</f>
        <v>640</v>
      </c>
      <c r="D648" s="100"/>
      <c r="E648" s="99">
        <f t="shared" si="86"/>
        <v>37434</v>
      </c>
      <c r="F648" s="101">
        <f>IFERROR(VLOOKUP(E648,历史数据!AH:AJ,3,),"")</f>
        <v>17.241321013143502</v>
      </c>
      <c r="G648" s="101">
        <f t="shared" si="82"/>
        <v>16.794323801691657</v>
      </c>
      <c r="H648" s="105">
        <f t="shared" si="83"/>
        <v>-1.6397887642189968E-3</v>
      </c>
      <c r="I648" s="101">
        <f>IFERROR(VLOOKUP(E648,历史数据!AH:AJ,2,),"")</f>
        <v>17.5931847072893</v>
      </c>
      <c r="J648" s="104">
        <f t="shared" si="84"/>
        <v>0</v>
      </c>
      <c r="K648" s="104" t="str">
        <f>IFERROR(IF(AND(J647=$H$2*1,MAX(K$64:K647)=MAX(L$64:L647)),MAX(K$64:K647)+1,""),"")</f>
        <v/>
      </c>
      <c r="L648" s="104" t="str">
        <f>IFERROR(IF(AND($F647/INDEX($F$64:$F648,MATCH(MAX(M$64:M648),M$64:M648,0)-1)&lt;(1-$P$2),MAX(K$64:K648)&gt;MAX(L$64:L647)),MAX(K$64:K648),""),"")</f>
        <v/>
      </c>
      <c r="M648" s="104" t="str">
        <f>IFERROR(IF(E648="","",IF(K648&lt;&gt;"",MAX(M$64:M647)+1,IF(AND($F647/INDEX($F$64:$F648,MATCH(MAX(M$64:M647),M$64:M647,0)-1)&gt;(1+$O$2),MAX(K$64:K648)&gt;MAX(L$64:L647)),MAX(M$64:M647)+1,""))),"")</f>
        <v/>
      </c>
      <c r="N648" s="91">
        <f t="shared" si="85"/>
        <v>0</v>
      </c>
      <c r="O648" s="91" t="str">
        <f>IFERROR(IF(AND(N647=$H$2*1,MAX(O$64:O647)=MAX(P$64:P647)),MAX(O$64:O647)+1,""),"")</f>
        <v/>
      </c>
      <c r="P648" s="91" t="str">
        <f>IFERROR(IF(MOD(MAX(Q$64:Q648),10*MAX(O$64:O648))&lt;=2,IF(AND(F647/INDEX($F$64:$F648,MATCH(MAX(O$64:O648),O$64:O648,0)-1)&lt;(1-$P$2),MAX(O$64:O648)&gt;MAX(P$64:P647)),MAX(O$64:O648),""),IF(AND($F647/INDEX($F$64:$F648,MATCH(MAX(Q$64:Q648),Q$64:Q648,0)-1)&lt;(1-$P$2),MAX(O$64:O648)&gt;MAX(P$64:P647)),MAX(O$64:O648),"")),"")</f>
        <v/>
      </c>
      <c r="Q648" s="91" t="str">
        <f>IFERROR(IF(E648="","",IF(O648&lt;&gt;"",MAX(O$64:O648)*10+1,IF(AND($F647/INDEX($F$64:$F648,MATCH(MAX(Q$64:Q647),Q$64:Q647,0)-1)&gt;(1+$O$2),MAX(O$64:O648)&gt;MAX(P$64:P647)),MAX(Q$64:Q647)+1,""))),"")</f>
        <v/>
      </c>
    </row>
    <row r="649" spans="1:17" x14ac:dyDescent="0.2">
      <c r="A649" s="13">
        <f>HLOOKUP($E$2,历史数据!$V$3:$AE$5000,ROW(A647),)</f>
        <v>1734221</v>
      </c>
      <c r="B649" s="41">
        <v>37431</v>
      </c>
      <c r="C649" s="100">
        <f>IFERROR(IF(A649&lt;&gt;0,MAX($C$4:C648)+1,""),"")</f>
        <v>641</v>
      </c>
      <c r="D649" s="100"/>
      <c r="E649" s="99">
        <f t="shared" si="86"/>
        <v>37435</v>
      </c>
      <c r="F649" s="101">
        <f>IFERROR(VLOOKUP(E649,历史数据!AH:AJ,3,),"")</f>
        <v>16.746105443605</v>
      </c>
      <c r="G649" s="101">
        <f t="shared" si="82"/>
        <v>16.76152663020029</v>
      </c>
      <c r="H649" s="105">
        <f t="shared" si="83"/>
        <v>-1.9528724037143341E-3</v>
      </c>
      <c r="I649" s="101">
        <f>IFERROR(VLOOKUP(E649,历史数据!AH:AJ,2,),"")</f>
        <v>17.2022250471273</v>
      </c>
      <c r="J649" s="104">
        <f t="shared" si="84"/>
        <v>0</v>
      </c>
      <c r="K649" s="104" t="str">
        <f>IFERROR(IF(AND(J648=$H$2*1,MAX(K$64:K648)=MAX(L$64:L648)),MAX(K$64:K648)+1,""),"")</f>
        <v/>
      </c>
      <c r="L649" s="104" t="str">
        <f>IFERROR(IF(AND($F648/INDEX($F$64:$F649,MATCH(MAX(M$64:M649),M$64:M649,0)-1)&lt;(1-$P$2),MAX(K$64:K649)&gt;MAX(L$64:L648)),MAX(K$64:K649),""),"")</f>
        <v/>
      </c>
      <c r="M649" s="104" t="str">
        <f>IFERROR(IF(E649="","",IF(K649&lt;&gt;"",MAX(M$64:M648)+1,IF(AND($F648/INDEX($F$64:$F649,MATCH(MAX(M$64:M648),M$64:M648,0)-1)&gt;(1+$O$2),MAX(K$64:K649)&gt;MAX(L$64:L648)),MAX(M$64:M648)+1,""))),"")</f>
        <v/>
      </c>
      <c r="N649" s="91">
        <f t="shared" si="85"/>
        <v>0</v>
      </c>
      <c r="O649" s="91" t="str">
        <f>IFERROR(IF(AND(N648=$H$2*1,MAX(O$64:O648)=MAX(P$64:P648)),MAX(O$64:O648)+1,""),"")</f>
        <v/>
      </c>
      <c r="P649" s="91" t="str">
        <f>IFERROR(IF(MOD(MAX(Q$64:Q649),10*MAX(O$64:O649))&lt;=2,IF(AND(F648/INDEX($F$64:$F649,MATCH(MAX(O$64:O649),O$64:O649,0)-1)&lt;(1-$P$2),MAX(O$64:O649)&gt;MAX(P$64:P648)),MAX(O$64:O649),""),IF(AND($F648/INDEX($F$64:$F649,MATCH(MAX(Q$64:Q649),Q$64:Q649,0)-1)&lt;(1-$P$2),MAX(O$64:O649)&gt;MAX(P$64:P648)),MAX(O$64:O649),"")),"")</f>
        <v/>
      </c>
      <c r="Q649" s="91" t="str">
        <f>IFERROR(IF(E649="","",IF(O649&lt;&gt;"",MAX(O$64:O649)*10+1,IF(AND($F648/INDEX($F$64:$F649,MATCH(MAX(Q$64:Q648),Q$64:Q648,0)-1)&gt;(1+$O$2),MAX(O$64:O649)&gt;MAX(P$64:P648)),MAX(Q$64:Q648)+1,""))),"")</f>
        <v/>
      </c>
    </row>
    <row r="650" spans="1:17" x14ac:dyDescent="0.2">
      <c r="A650" s="13">
        <f>HLOOKUP($E$2,历史数据!$V$3:$AE$5000,ROW(A648),)</f>
        <v>965051</v>
      </c>
      <c r="B650" s="41">
        <v>37432</v>
      </c>
      <c r="C650" s="100">
        <f>IFERROR(IF(A650&lt;&gt;0,MAX($C$4:C649)+1,""),"")</f>
        <v>642</v>
      </c>
      <c r="D650" s="100"/>
      <c r="E650" s="99">
        <f t="shared" si="86"/>
        <v>37438</v>
      </c>
      <c r="F650" s="101">
        <f>IFERROR(VLOOKUP(E650,历史数据!AH:AJ,3,),"")</f>
        <v>16.7591374322771</v>
      </c>
      <c r="G650" s="101">
        <f t="shared" si="82"/>
        <v>16.746105443605011</v>
      </c>
      <c r="H650" s="105">
        <f t="shared" si="83"/>
        <v>-9.2003472807145048E-4</v>
      </c>
      <c r="I650" s="101">
        <f>IFERROR(VLOOKUP(E650,历史数据!AH:AJ,2,),"")</f>
        <v>16.720041466260898</v>
      </c>
      <c r="J650" s="104">
        <f t="shared" si="84"/>
        <v>0</v>
      </c>
      <c r="K650" s="104" t="str">
        <f>IFERROR(IF(AND(J649=$H$2*1,MAX(K$64:K649)=MAX(L$64:L649)),MAX(K$64:K649)+1,""),"")</f>
        <v/>
      </c>
      <c r="L650" s="104" t="str">
        <f>IFERROR(IF(AND($F649/INDEX($F$64:$F650,MATCH(MAX(M$64:M650),M$64:M650,0)-1)&lt;(1-$P$2),MAX(K$64:K650)&gt;MAX(L$64:L649)),MAX(K$64:K650),""),"")</f>
        <v/>
      </c>
      <c r="M650" s="104" t="str">
        <f>IFERROR(IF(E650="","",IF(K650&lt;&gt;"",MAX(M$64:M649)+1,IF(AND($F649/INDEX($F$64:$F650,MATCH(MAX(M$64:M649),M$64:M649,0)-1)&gt;(1+$O$2),MAX(K$64:K650)&gt;MAX(L$64:L649)),MAX(M$64:M649)+1,""))),"")</f>
        <v/>
      </c>
      <c r="N650" s="91">
        <f t="shared" si="85"/>
        <v>0</v>
      </c>
      <c r="O650" s="91" t="str">
        <f>IFERROR(IF(AND(N649=$H$2*1,MAX(O$64:O649)=MAX(P$64:P649)),MAX(O$64:O649)+1,""),"")</f>
        <v/>
      </c>
      <c r="P650" s="91" t="str">
        <f>IFERROR(IF(MOD(MAX(Q$64:Q650),10*MAX(O$64:O650))&lt;=2,IF(AND(F649/INDEX($F$64:$F650,MATCH(MAX(O$64:O650),O$64:O650,0)-1)&lt;(1-$P$2),MAX(O$64:O650)&gt;MAX(P$64:P649)),MAX(O$64:O650),""),IF(AND($F649/INDEX($F$64:$F650,MATCH(MAX(Q$64:Q650),Q$64:Q650,0)-1)&lt;(1-$P$2),MAX(O$64:O650)&gt;MAX(P$64:P649)),MAX(O$64:O650),"")),"")</f>
        <v/>
      </c>
      <c r="Q650" s="91" t="str">
        <f>IFERROR(IF(E650="","",IF(O650&lt;&gt;"",MAX(O$64:O650)*10+1,IF(AND($F649/INDEX($F$64:$F650,MATCH(MAX(Q$64:Q649),Q$64:Q649,0)-1)&gt;(1+$O$2),MAX(O$64:O650)&gt;MAX(P$64:P649)),MAX(Q$64:Q649)+1,""))),"")</f>
        <v/>
      </c>
    </row>
    <row r="651" spans="1:17" x14ac:dyDescent="0.2">
      <c r="A651" s="13">
        <f>HLOOKUP($E$2,历史数据!$V$3:$AE$5000,ROW(A649),)</f>
        <v>399453</v>
      </c>
      <c r="B651" s="41">
        <v>37433</v>
      </c>
      <c r="C651" s="100">
        <f>IFERROR(IF(A651&lt;&gt;0,MAX($C$4:C650)+1,""),"")</f>
        <v>643</v>
      </c>
      <c r="D651" s="100"/>
      <c r="E651" s="99">
        <f t="shared" si="86"/>
        <v>37439</v>
      </c>
      <c r="F651" s="101">
        <f>IFERROR(VLOOKUP(E651,历史数据!AH:AJ,3,),"")</f>
        <v>16.811265386965299</v>
      </c>
      <c r="G651" s="101">
        <f t="shared" si="82"/>
        <v>16.733073454932942</v>
      </c>
      <c r="H651" s="105">
        <f t="shared" si="83"/>
        <v>-7.7821011673162577E-4</v>
      </c>
      <c r="I651" s="101">
        <f>IFERROR(VLOOKUP(E651,历史数据!AH:AJ,2,),"")</f>
        <v>16.707009477588802</v>
      </c>
      <c r="J651" s="104">
        <f t="shared" si="84"/>
        <v>0</v>
      </c>
      <c r="K651" s="104" t="str">
        <f>IFERROR(IF(AND(J650=$H$2*1,MAX(K$64:K650)=MAX(L$64:L650)),MAX(K$64:K650)+1,""),"")</f>
        <v/>
      </c>
      <c r="L651" s="104" t="str">
        <f>IFERROR(IF(AND($F650/INDEX($F$64:$F651,MATCH(MAX(M$64:M651),M$64:M651,0)-1)&lt;(1-$P$2),MAX(K$64:K651)&gt;MAX(L$64:L650)),MAX(K$64:K651),""),"")</f>
        <v/>
      </c>
      <c r="M651" s="104" t="str">
        <f>IFERROR(IF(E651="","",IF(K651&lt;&gt;"",MAX(M$64:M650)+1,IF(AND($F650/INDEX($F$64:$F651,MATCH(MAX(M$64:M650),M$64:M650,0)-1)&gt;(1+$O$2),MAX(K$64:K651)&gt;MAX(L$64:L650)),MAX(M$64:M650)+1,""))),"")</f>
        <v/>
      </c>
      <c r="N651" s="91">
        <f t="shared" si="85"/>
        <v>0</v>
      </c>
      <c r="O651" s="91" t="str">
        <f>IFERROR(IF(AND(N650=$H$2*1,MAX(O$64:O650)=MAX(P$64:P650)),MAX(O$64:O650)+1,""),"")</f>
        <v/>
      </c>
      <c r="P651" s="91" t="str">
        <f>IFERROR(IF(MOD(MAX(Q$64:Q651),10*MAX(O$64:O651))&lt;=2,IF(AND(F650/INDEX($F$64:$F651,MATCH(MAX(O$64:O651),O$64:O651,0)-1)&lt;(1-$P$2),MAX(O$64:O651)&gt;MAX(P$64:P650)),MAX(O$64:O651),""),IF(AND($F650/INDEX($F$64:$F651,MATCH(MAX(Q$64:Q651),Q$64:Q651,0)-1)&lt;(1-$P$2),MAX(O$64:O651)&gt;MAX(P$64:P650)),MAX(O$64:O651),"")),"")</f>
        <v/>
      </c>
      <c r="Q651" s="91" t="str">
        <f>IFERROR(IF(E651="","",IF(O651&lt;&gt;"",MAX(O$64:O651)*10+1,IF(AND($F650/INDEX($F$64:$F651,MATCH(MAX(Q$64:Q650),Q$64:Q650,0)-1)&gt;(1+$O$2),MAX(O$64:O651)&gt;MAX(P$64:P650)),MAX(Q$64:Q650)+1,""))),"")</f>
        <v/>
      </c>
    </row>
    <row r="652" spans="1:17" x14ac:dyDescent="0.2">
      <c r="A652" s="13">
        <f>HLOOKUP($E$2,历史数据!$V$3:$AE$5000,ROW(A650),)</f>
        <v>454826</v>
      </c>
      <c r="B652" s="41">
        <v>37434</v>
      </c>
      <c r="C652" s="100">
        <f>IFERROR(IF(A652&lt;&gt;0,MAX($C$4:C651)+1,""),"")</f>
        <v>644</v>
      </c>
      <c r="D652" s="100"/>
      <c r="E652" s="99">
        <f t="shared" si="86"/>
        <v>37440</v>
      </c>
      <c r="F652" s="101">
        <f>IFERROR(VLOOKUP(E652,历史数据!AH:AJ,3,),"")</f>
        <v>16.772169420949101</v>
      </c>
      <c r="G652" s="101">
        <f t="shared" si="82"/>
        <v>16.729598257953725</v>
      </c>
      <c r="H652" s="105">
        <f t="shared" si="83"/>
        <v>-2.0768431983375635E-4</v>
      </c>
      <c r="I652" s="101">
        <f>IFERROR(VLOOKUP(E652,历史数据!AH:AJ,2,),"")</f>
        <v>16.928553285013901</v>
      </c>
      <c r="J652" s="104">
        <f t="shared" si="84"/>
        <v>0</v>
      </c>
      <c r="K652" s="104" t="str">
        <f>IFERROR(IF(AND(J651=$H$2*1,MAX(K$64:K651)=MAX(L$64:L651)),MAX(K$64:K651)+1,""),"")</f>
        <v/>
      </c>
      <c r="L652" s="104" t="str">
        <f>IFERROR(IF(AND($F651/INDEX($F$64:$F652,MATCH(MAX(M$64:M652),M$64:M652,0)-1)&lt;(1-$P$2),MAX(K$64:K652)&gt;MAX(L$64:L651)),MAX(K$64:K652),""),"")</f>
        <v/>
      </c>
      <c r="M652" s="104" t="str">
        <f>IFERROR(IF(E652="","",IF(K652&lt;&gt;"",MAX(M$64:M651)+1,IF(AND($F651/INDEX($F$64:$F652,MATCH(MAX(M$64:M651),M$64:M651,0)-1)&gt;(1+$O$2),MAX(K$64:K652)&gt;MAX(L$64:L651)),MAX(M$64:M651)+1,""))),"")</f>
        <v/>
      </c>
      <c r="N652" s="91">
        <f t="shared" si="85"/>
        <v>0</v>
      </c>
      <c r="O652" s="91" t="str">
        <f>IFERROR(IF(AND(N651=$H$2*1,MAX(O$64:O651)=MAX(P$64:P651)),MAX(O$64:O651)+1,""),"")</f>
        <v/>
      </c>
      <c r="P652" s="91" t="str">
        <f>IFERROR(IF(MOD(MAX(Q$64:Q652),10*MAX(O$64:O652))&lt;=2,IF(AND(F651/INDEX($F$64:$F652,MATCH(MAX(O$64:O652),O$64:O652,0)-1)&lt;(1-$P$2),MAX(O$64:O652)&gt;MAX(P$64:P651)),MAX(O$64:O652),""),IF(AND($F651/INDEX($F$64:$F652,MATCH(MAX(Q$64:Q652),Q$64:Q652,0)-1)&lt;(1-$P$2),MAX(O$64:O652)&gt;MAX(P$64:P651)),MAX(O$64:O652),"")),"")</f>
        <v/>
      </c>
      <c r="Q652" s="91" t="str">
        <f>IFERROR(IF(E652="","",IF(O652&lt;&gt;"",MAX(O$64:O652)*10+1,IF(AND($F651/INDEX($F$64:$F652,MATCH(MAX(Q$64:Q651),Q$64:Q651,0)-1)&gt;(1+$O$2),MAX(O$64:O652)&gt;MAX(P$64:P651)),MAX(Q$64:Q651)+1,""))),"")</f>
        <v/>
      </c>
    </row>
    <row r="653" spans="1:17" x14ac:dyDescent="0.2">
      <c r="A653" s="13">
        <f>HLOOKUP($E$2,历史数据!$V$3:$AE$5000,ROW(A651),)</f>
        <v>388894</v>
      </c>
      <c r="B653" s="41">
        <v>37435</v>
      </c>
      <c r="C653" s="100">
        <f>IFERROR(IF(A653&lt;&gt;0,MAX($C$4:C652)+1,""),"")</f>
        <v>645</v>
      </c>
      <c r="D653" s="100"/>
      <c r="E653" s="99">
        <f t="shared" si="86"/>
        <v>37441</v>
      </c>
      <c r="F653" s="101">
        <f>IFERROR(VLOOKUP(E653,历史数据!AH:AJ,3,),"")</f>
        <v>16.5897215795402</v>
      </c>
      <c r="G653" s="101">
        <f t="shared" si="82"/>
        <v>16.723299463428891</v>
      </c>
      <c r="H653" s="105">
        <f t="shared" si="83"/>
        <v>-3.7650602409655676E-4</v>
      </c>
      <c r="I653" s="101">
        <f>IFERROR(VLOOKUP(E653,历史数据!AH:AJ,2,),"")</f>
        <v>16.850361352981501</v>
      </c>
      <c r="J653" s="104">
        <f t="shared" si="84"/>
        <v>0</v>
      </c>
      <c r="K653" s="104" t="str">
        <f>IFERROR(IF(AND(J652=$H$2*1,MAX(K$64:K652)=MAX(L$64:L652)),MAX(K$64:K652)+1,""),"")</f>
        <v/>
      </c>
      <c r="L653" s="104" t="str">
        <f>IFERROR(IF(AND($F652/INDEX($F$64:$F653,MATCH(MAX(M$64:M653),M$64:M653,0)-1)&lt;(1-$P$2),MAX(K$64:K653)&gt;MAX(L$64:L652)),MAX(K$64:K653),""),"")</f>
        <v/>
      </c>
      <c r="M653" s="104" t="str">
        <f>IFERROR(IF(E653="","",IF(K653&lt;&gt;"",MAX(M$64:M652)+1,IF(AND($F652/INDEX($F$64:$F653,MATCH(MAX(M$64:M652),M$64:M652,0)-1)&gt;(1+$O$2),MAX(K$64:K653)&gt;MAX(L$64:L652)),MAX(M$64:M652)+1,""))),"")</f>
        <v/>
      </c>
      <c r="N653" s="91">
        <f t="shared" si="85"/>
        <v>0</v>
      </c>
      <c r="O653" s="91" t="str">
        <f>IFERROR(IF(AND(N652=$H$2*1,MAX(O$64:O652)=MAX(P$64:P652)),MAX(O$64:O652)+1,""),"")</f>
        <v/>
      </c>
      <c r="P653" s="91" t="str">
        <f>IFERROR(IF(MOD(MAX(Q$64:Q653),10*MAX(O$64:O653))&lt;=2,IF(AND(F652/INDEX($F$64:$F653,MATCH(MAX(O$64:O653),O$64:O653,0)-1)&lt;(1-$P$2),MAX(O$64:O653)&gt;MAX(P$64:P652)),MAX(O$64:O653),""),IF(AND($F652/INDEX($F$64:$F653,MATCH(MAX(Q$64:Q653),Q$64:Q653,0)-1)&lt;(1-$P$2),MAX(O$64:O653)&gt;MAX(P$64:P652)),MAX(O$64:O653),"")),"")</f>
        <v/>
      </c>
      <c r="Q653" s="91" t="str">
        <f>IFERROR(IF(E653="","",IF(O653&lt;&gt;"",MAX(O$64:O653)*10+1,IF(AND($F652/INDEX($F$64:$F653,MATCH(MAX(Q$64:Q652),Q$64:Q652,0)-1)&gt;(1+$O$2),MAX(O$64:O653)&gt;MAX(P$64:P652)),MAX(Q$64:Q652)+1,""))),"")</f>
        <v/>
      </c>
    </row>
    <row r="654" spans="1:17" x14ac:dyDescent="0.2">
      <c r="A654" s="13">
        <f>HLOOKUP($E$2,历史数据!$V$3:$AE$5000,ROW(A652),)</f>
        <v>191750</v>
      </c>
      <c r="B654" s="41">
        <v>37438</v>
      </c>
      <c r="C654" s="100">
        <f>IFERROR(IF(A654&lt;&gt;0,MAX($C$4:C653)+1,""),"")</f>
        <v>646</v>
      </c>
      <c r="D654" s="100"/>
      <c r="E654" s="99">
        <f t="shared" si="86"/>
        <v>37442</v>
      </c>
      <c r="F654" s="101">
        <f>IFERROR(VLOOKUP(E654,历史数据!AH:AJ,3,),"")</f>
        <v>16.250889874066502</v>
      </c>
      <c r="G654" s="101">
        <f t="shared" si="82"/>
        <v>16.703317080798389</v>
      </c>
      <c r="H654" s="105">
        <f t="shared" si="83"/>
        <v>-1.1948827845964516E-3</v>
      </c>
      <c r="I654" s="101">
        <f>IFERROR(VLOOKUP(E654,历史数据!AH:AJ,2,),"")</f>
        <v>16.576689590868199</v>
      </c>
      <c r="J654" s="104">
        <f t="shared" si="84"/>
        <v>0</v>
      </c>
      <c r="K654" s="104" t="str">
        <f>IFERROR(IF(AND(J653=$H$2*1,MAX(K$64:K653)=MAX(L$64:L653)),MAX(K$64:K653)+1,""),"")</f>
        <v/>
      </c>
      <c r="L654" s="104" t="str">
        <f>IFERROR(IF(AND($F653/INDEX($F$64:$F654,MATCH(MAX(M$64:M654),M$64:M654,0)-1)&lt;(1-$P$2),MAX(K$64:K654)&gt;MAX(L$64:L653)),MAX(K$64:K654),""),"")</f>
        <v/>
      </c>
      <c r="M654" s="104" t="str">
        <f>IFERROR(IF(E654="","",IF(K654&lt;&gt;"",MAX(M$64:M653)+1,IF(AND($F653/INDEX($F$64:$F654,MATCH(MAX(M$64:M653),M$64:M653,0)-1)&gt;(1+$O$2),MAX(K$64:K654)&gt;MAX(L$64:L653)),MAX(M$64:M653)+1,""))),"")</f>
        <v/>
      </c>
      <c r="N654" s="91">
        <f t="shared" si="85"/>
        <v>0</v>
      </c>
      <c r="O654" s="91" t="str">
        <f>IFERROR(IF(AND(N653=$H$2*1,MAX(O$64:O653)=MAX(P$64:P653)),MAX(O$64:O653)+1,""),"")</f>
        <v/>
      </c>
      <c r="P654" s="91" t="str">
        <f>IFERROR(IF(MOD(MAX(Q$64:Q654),10*MAX(O$64:O654))&lt;=2,IF(AND(F653/INDEX($F$64:$F654,MATCH(MAX(O$64:O654),O$64:O654,0)-1)&lt;(1-$P$2),MAX(O$64:O654)&gt;MAX(P$64:P653)),MAX(O$64:O654),""),IF(AND($F653/INDEX($F$64:$F654,MATCH(MAX(Q$64:Q654),Q$64:Q654,0)-1)&lt;(1-$P$2),MAX(O$64:O654)&gt;MAX(P$64:P653)),MAX(O$64:O654),"")),"")</f>
        <v/>
      </c>
      <c r="Q654" s="91" t="str">
        <f>IFERROR(IF(E654="","",IF(O654&lt;&gt;"",MAX(O$64:O654)*10+1,IF(AND($F653/INDEX($F$64:$F654,MATCH(MAX(Q$64:Q653),Q$64:Q653,0)-1)&gt;(1+$O$2),MAX(O$64:O654)&gt;MAX(P$64:P653)),MAX(Q$64:Q653)+1,""))),"")</f>
        <v/>
      </c>
    </row>
    <row r="655" spans="1:17" x14ac:dyDescent="0.2">
      <c r="A655" s="13">
        <f>HLOOKUP($E$2,历史数据!$V$3:$AE$5000,ROW(A653),)</f>
        <v>148730</v>
      </c>
      <c r="B655" s="41">
        <v>37439</v>
      </c>
      <c r="C655" s="100">
        <f>IFERROR(IF(A655&lt;&gt;0,MAX($C$4:C654)+1,""),"")</f>
        <v>647</v>
      </c>
      <c r="D655" s="100"/>
      <c r="E655" s="99">
        <f t="shared" si="86"/>
        <v>37445</v>
      </c>
      <c r="F655" s="101">
        <f>IFERROR(VLOOKUP(E655,历史数据!AH:AJ,3,),"")</f>
        <v>16.420305726803399</v>
      </c>
      <c r="G655" s="101">
        <f t="shared" si="82"/>
        <v>16.689199093070322</v>
      </c>
      <c r="H655" s="105">
        <f t="shared" si="83"/>
        <v>-8.4522060257696818E-4</v>
      </c>
      <c r="I655" s="101">
        <f>IFERROR(VLOOKUP(E655,历史数据!AH:AJ,2,),"")</f>
        <v>16.2899858400827</v>
      </c>
      <c r="J655" s="104">
        <f t="shared" si="84"/>
        <v>0</v>
      </c>
      <c r="K655" s="104" t="str">
        <f>IFERROR(IF(AND(J654=$H$2*1,MAX(K$64:K654)=MAX(L$64:L654)),MAX(K$64:K654)+1,""),"")</f>
        <v/>
      </c>
      <c r="L655" s="104" t="str">
        <f>IFERROR(IF(AND($F654/INDEX($F$64:$F655,MATCH(MAX(M$64:M655),M$64:M655,0)-1)&lt;(1-$P$2),MAX(K$64:K655)&gt;MAX(L$64:L654)),MAX(K$64:K655),""),"")</f>
        <v/>
      </c>
      <c r="M655" s="104" t="str">
        <f>IFERROR(IF(E655="","",IF(K655&lt;&gt;"",MAX(M$64:M654)+1,IF(AND($F654/INDEX($F$64:$F655,MATCH(MAX(M$64:M654),M$64:M654,0)-1)&gt;(1+$O$2),MAX(K$64:K655)&gt;MAX(L$64:L654)),MAX(M$64:M654)+1,""))),"")</f>
        <v/>
      </c>
      <c r="N655" s="91">
        <f t="shared" si="85"/>
        <v>0</v>
      </c>
      <c r="O655" s="91" t="str">
        <f>IFERROR(IF(AND(N654=$H$2*1,MAX(O$64:O654)=MAX(P$64:P654)),MAX(O$64:O654)+1,""),"")</f>
        <v/>
      </c>
      <c r="P655" s="91" t="str">
        <f>IFERROR(IF(MOD(MAX(Q$64:Q655),10*MAX(O$64:O655))&lt;=2,IF(AND(F654/INDEX($F$64:$F655,MATCH(MAX(O$64:O655),O$64:O655,0)-1)&lt;(1-$P$2),MAX(O$64:O655)&gt;MAX(P$64:P654)),MAX(O$64:O655),""),IF(AND($F654/INDEX($F$64:$F655,MATCH(MAX(Q$64:Q655),Q$64:Q655,0)-1)&lt;(1-$P$2),MAX(O$64:O655)&gt;MAX(P$64:P654)),MAX(O$64:O655),"")),"")</f>
        <v/>
      </c>
      <c r="Q655" s="91" t="str">
        <f>IFERROR(IF(E655="","",IF(O655&lt;&gt;"",MAX(O$64:O655)*10+1,IF(AND($F654/INDEX($F$64:$F655,MATCH(MAX(Q$64:Q654),Q$64:Q654,0)-1)&gt;(1+$O$2),MAX(O$64:O655)&gt;MAX(P$64:P654)),MAX(Q$64:Q654)+1,""))),"")</f>
        <v/>
      </c>
    </row>
    <row r="656" spans="1:17" x14ac:dyDescent="0.2">
      <c r="A656" s="13">
        <f>HLOOKUP($E$2,历史数据!$V$3:$AE$5000,ROW(A654),)</f>
        <v>121350</v>
      </c>
      <c r="B656" s="41">
        <v>37440</v>
      </c>
      <c r="C656" s="100">
        <f>IFERROR(IF(A656&lt;&gt;0,MAX($C$4:C655)+1,""),"")</f>
        <v>648</v>
      </c>
      <c r="D656" s="100"/>
      <c r="E656" s="99">
        <f t="shared" si="86"/>
        <v>37446</v>
      </c>
      <c r="F656" s="101">
        <f>IFERROR(VLOOKUP(E656,历史数据!AH:AJ,3,),"")</f>
        <v>16.316049817426801</v>
      </c>
      <c r="G656" s="101">
        <f t="shared" si="82"/>
        <v>16.672257507796633</v>
      </c>
      <c r="H656" s="105">
        <f t="shared" si="83"/>
        <v>-1.015122725734785E-3</v>
      </c>
      <c r="I656" s="101">
        <f>IFERROR(VLOOKUP(E656,历史数据!AH:AJ,2,),"")</f>
        <v>16.485465670163698</v>
      </c>
      <c r="J656" s="104">
        <f t="shared" si="84"/>
        <v>0</v>
      </c>
      <c r="K656" s="104" t="str">
        <f>IFERROR(IF(AND(J655=$H$2*1,MAX(K$64:K655)=MAX(L$64:L655)),MAX(K$64:K655)+1,""),"")</f>
        <v/>
      </c>
      <c r="L656" s="104" t="str">
        <f>IFERROR(IF(AND($F655/INDEX($F$64:$F656,MATCH(MAX(M$64:M656),M$64:M656,0)-1)&lt;(1-$P$2),MAX(K$64:K656)&gt;MAX(L$64:L655)),MAX(K$64:K656),""),"")</f>
        <v/>
      </c>
      <c r="M656" s="104" t="str">
        <f>IFERROR(IF(E656="","",IF(K656&lt;&gt;"",MAX(M$64:M655)+1,IF(AND($F655/INDEX($F$64:$F656,MATCH(MAX(M$64:M655),M$64:M655,0)-1)&gt;(1+$O$2),MAX(K$64:K656)&gt;MAX(L$64:L655)),MAX(M$64:M655)+1,""))),"")</f>
        <v/>
      </c>
      <c r="N656" s="91">
        <f t="shared" si="85"/>
        <v>0</v>
      </c>
      <c r="O656" s="91" t="str">
        <f>IFERROR(IF(AND(N655=$H$2*1,MAX(O$64:O655)=MAX(P$64:P655)),MAX(O$64:O655)+1,""),"")</f>
        <v/>
      </c>
      <c r="P656" s="91" t="str">
        <f>IFERROR(IF(MOD(MAX(Q$64:Q656),10*MAX(O$64:O656))&lt;=2,IF(AND(F655/INDEX($F$64:$F656,MATCH(MAX(O$64:O656),O$64:O656,0)-1)&lt;(1-$P$2),MAX(O$64:O656)&gt;MAX(P$64:P655)),MAX(O$64:O656),""),IF(AND($F655/INDEX($F$64:$F656,MATCH(MAX(Q$64:Q656),Q$64:Q656,0)-1)&lt;(1-$P$2),MAX(O$64:O656)&gt;MAX(P$64:P655)),MAX(O$64:O656),"")),"")</f>
        <v/>
      </c>
      <c r="Q656" s="91" t="str">
        <f>IFERROR(IF(E656="","",IF(O656&lt;&gt;"",MAX(O$64:O656)*10+1,IF(AND($F655/INDEX($F$64:$F656,MATCH(MAX(Q$64:Q655),Q$64:Q655,0)-1)&gt;(1+$O$2),MAX(O$64:O656)&gt;MAX(P$64:P655)),MAX(Q$64:Q655)+1,""))),"")</f>
        <v/>
      </c>
    </row>
    <row r="657" spans="1:17" x14ac:dyDescent="0.2">
      <c r="A657" s="13">
        <f>HLOOKUP($E$2,历史数据!$V$3:$AE$5000,ROW(A655),)</f>
        <v>191456</v>
      </c>
      <c r="B657" s="41">
        <v>37441</v>
      </c>
      <c r="C657" s="100">
        <f>IFERROR(IF(A657&lt;&gt;0,MAX($C$4:C656)+1,""),"")</f>
        <v>649</v>
      </c>
      <c r="D657" s="100"/>
      <c r="E657" s="99">
        <f t="shared" si="86"/>
        <v>37447</v>
      </c>
      <c r="F657" s="101">
        <f>IFERROR(VLOOKUP(E657,历史数据!AH:AJ,3,),"")</f>
        <v>16.2248258967224</v>
      </c>
      <c r="G657" s="101">
        <f t="shared" si="82"/>
        <v>16.646410730263703</v>
      </c>
      <c r="H657" s="105">
        <f t="shared" si="83"/>
        <v>-1.5502866076080313E-3</v>
      </c>
      <c r="I657" s="101">
        <f>IFERROR(VLOOKUP(E657,历史数据!AH:AJ,2,),"")</f>
        <v>16.342113794770999</v>
      </c>
      <c r="J657" s="104">
        <f t="shared" si="84"/>
        <v>0</v>
      </c>
      <c r="K657" s="104" t="str">
        <f>IFERROR(IF(AND(J656=$H$2*1,MAX(K$64:K656)=MAX(L$64:L656)),MAX(K$64:K656)+1,""),"")</f>
        <v/>
      </c>
      <c r="L657" s="104" t="str">
        <f>IFERROR(IF(AND($F656/INDEX($F$64:$F657,MATCH(MAX(M$64:M657),M$64:M657,0)-1)&lt;(1-$P$2),MAX(K$64:K657)&gt;MAX(L$64:L656)),MAX(K$64:K657),""),"")</f>
        <v/>
      </c>
      <c r="M657" s="104" t="str">
        <f>IFERROR(IF(E657="","",IF(K657&lt;&gt;"",MAX(M$64:M656)+1,IF(AND($F656/INDEX($F$64:$F657,MATCH(MAX(M$64:M656),M$64:M656,0)-1)&gt;(1+$O$2),MAX(K$64:K657)&gt;MAX(L$64:L656)),MAX(M$64:M656)+1,""))),"")</f>
        <v/>
      </c>
      <c r="N657" s="91">
        <f t="shared" si="85"/>
        <v>0</v>
      </c>
      <c r="O657" s="91" t="str">
        <f>IFERROR(IF(AND(N656=$H$2*1,MAX(O$64:O656)=MAX(P$64:P656)),MAX(O$64:O656)+1,""),"")</f>
        <v/>
      </c>
      <c r="P657" s="91" t="str">
        <f>IFERROR(IF(MOD(MAX(Q$64:Q657),10*MAX(O$64:O657))&lt;=2,IF(AND(F656/INDEX($F$64:$F657,MATCH(MAX(O$64:O657),O$64:O657,0)-1)&lt;(1-$P$2),MAX(O$64:O657)&gt;MAX(P$64:P656)),MAX(O$64:O657),""),IF(AND($F656/INDEX($F$64:$F657,MATCH(MAX(Q$64:Q657),Q$64:Q657,0)-1)&lt;(1-$P$2),MAX(O$64:O657)&gt;MAX(P$64:P656)),MAX(O$64:O657),"")),"")</f>
        <v/>
      </c>
      <c r="Q657" s="91" t="str">
        <f>IFERROR(IF(E657="","",IF(O657&lt;&gt;"",MAX(O$64:O657)*10+1,IF(AND($F656/INDEX($F$64:$F657,MATCH(MAX(Q$64:Q656),Q$64:Q656,0)-1)&gt;(1+$O$2),MAX(O$64:O657)&gt;MAX(P$64:P656)),MAX(Q$64:Q656)+1,""))),"")</f>
        <v/>
      </c>
    </row>
    <row r="658" spans="1:17" x14ac:dyDescent="0.2">
      <c r="A658" s="13">
        <f>HLOOKUP($E$2,历史数据!$V$3:$AE$5000,ROW(A656),)</f>
        <v>461276</v>
      </c>
      <c r="B658" s="41">
        <v>37442</v>
      </c>
      <c r="C658" s="100">
        <f>IFERROR(IF(A658&lt;&gt;0,MAX($C$4:C657)+1,""),"")</f>
        <v>650</v>
      </c>
      <c r="D658" s="100"/>
      <c r="E658" s="99">
        <f t="shared" si="86"/>
        <v>37448</v>
      </c>
      <c r="F658" s="101">
        <f>IFERROR(VLOOKUP(E658,历史数据!AH:AJ,3,),"")</f>
        <v>16.14663396469</v>
      </c>
      <c r="G658" s="101">
        <f t="shared" si="82"/>
        <v>16.618826354241161</v>
      </c>
      <c r="H658" s="105">
        <f t="shared" si="83"/>
        <v>-1.6570764995238463E-3</v>
      </c>
      <c r="I658" s="101">
        <f>IFERROR(VLOOKUP(E658,历史数据!AH:AJ,2,),"")</f>
        <v>16.2248258967224</v>
      </c>
      <c r="J658" s="104">
        <f t="shared" si="84"/>
        <v>0</v>
      </c>
      <c r="K658" s="104" t="str">
        <f>IFERROR(IF(AND(J657=$H$2*1,MAX(K$64:K657)=MAX(L$64:L657)),MAX(K$64:K657)+1,""),"")</f>
        <v/>
      </c>
      <c r="L658" s="104" t="str">
        <f>IFERROR(IF(AND($F657/INDEX($F$64:$F658,MATCH(MAX(M$64:M658),M$64:M658,0)-1)&lt;(1-$P$2),MAX(K$64:K658)&gt;MAX(L$64:L657)),MAX(K$64:K658),""),"")</f>
        <v/>
      </c>
      <c r="M658" s="104" t="str">
        <f>IFERROR(IF(E658="","",IF(K658&lt;&gt;"",MAX(M$64:M657)+1,IF(AND($F657/INDEX($F$64:$F658,MATCH(MAX(M$64:M657),M$64:M657,0)-1)&gt;(1+$O$2),MAX(K$64:K658)&gt;MAX(L$64:L657)),MAX(M$64:M657)+1,""))),"")</f>
        <v/>
      </c>
      <c r="N658" s="91">
        <f t="shared" si="85"/>
        <v>0</v>
      </c>
      <c r="O658" s="91" t="str">
        <f>IFERROR(IF(AND(N657=$H$2*1,MAX(O$64:O657)=MAX(P$64:P657)),MAX(O$64:O657)+1,""),"")</f>
        <v/>
      </c>
      <c r="P658" s="91" t="str">
        <f>IFERROR(IF(MOD(MAX(Q$64:Q658),10*MAX(O$64:O658))&lt;=2,IF(AND(F657/INDEX($F$64:$F658,MATCH(MAX(O$64:O658),O$64:O658,0)-1)&lt;(1-$P$2),MAX(O$64:O658)&gt;MAX(P$64:P657)),MAX(O$64:O658),""),IF(AND($F657/INDEX($F$64:$F658,MATCH(MAX(Q$64:Q658),Q$64:Q658,0)-1)&lt;(1-$P$2),MAX(O$64:O658)&gt;MAX(P$64:P657)),MAX(O$64:O658),"")),"")</f>
        <v/>
      </c>
      <c r="Q658" s="91" t="str">
        <f>IFERROR(IF(E658="","",IF(O658&lt;&gt;"",MAX(O$64:O658)*10+1,IF(AND($F657/INDEX($F$64:$F658,MATCH(MAX(Q$64:Q657),Q$64:Q657,0)-1)&gt;(1+$O$2),MAX(O$64:O658)&gt;MAX(P$64:P657)),MAX(Q$64:Q657)+1,""))),"")</f>
        <v/>
      </c>
    </row>
    <row r="659" spans="1:17" x14ac:dyDescent="0.2">
      <c r="A659" s="13">
        <f>HLOOKUP($E$2,历史数据!$V$3:$AE$5000,ROW(A657),)</f>
        <v>326660</v>
      </c>
      <c r="B659" s="41">
        <v>37445</v>
      </c>
      <c r="C659" s="100">
        <f>IFERROR(IF(A659&lt;&gt;0,MAX($C$4:C658)+1,""),"")</f>
        <v>651</v>
      </c>
      <c r="D659" s="100"/>
      <c r="E659" s="99">
        <f t="shared" si="86"/>
        <v>37449</v>
      </c>
      <c r="F659" s="101">
        <f>IFERROR(VLOOKUP(E659,历史数据!AH:AJ,3,),"")</f>
        <v>15.9772181119531</v>
      </c>
      <c r="G659" s="101">
        <f t="shared" si="82"/>
        <v>16.591893577652225</v>
      </c>
      <c r="H659" s="105">
        <f t="shared" si="83"/>
        <v>-1.6206184489112596E-3</v>
      </c>
      <c r="I659" s="101">
        <f>IFERROR(VLOOKUP(E659,历史数据!AH:AJ,2,),"")</f>
        <v>16.159665953362001</v>
      </c>
      <c r="J659" s="104">
        <f t="shared" si="84"/>
        <v>0</v>
      </c>
      <c r="K659" s="104" t="str">
        <f>IFERROR(IF(AND(J658=$H$2*1,MAX(K$64:K658)=MAX(L$64:L658)),MAX(K$64:K658)+1,""),"")</f>
        <v/>
      </c>
      <c r="L659" s="104" t="str">
        <f>IFERROR(IF(AND($F658/INDEX($F$64:$F659,MATCH(MAX(M$64:M659),M$64:M659,0)-1)&lt;(1-$P$2),MAX(K$64:K659)&gt;MAX(L$64:L658)),MAX(K$64:K659),""),"")</f>
        <v/>
      </c>
      <c r="M659" s="104" t="str">
        <f>IFERROR(IF(E659="","",IF(K659&lt;&gt;"",MAX(M$64:M658)+1,IF(AND($F658/INDEX($F$64:$F659,MATCH(MAX(M$64:M658),M$64:M658,0)-1)&gt;(1+$O$2),MAX(K$64:K659)&gt;MAX(L$64:L658)),MAX(M$64:M658)+1,""))),"")</f>
        <v/>
      </c>
      <c r="N659" s="91">
        <f t="shared" si="85"/>
        <v>0</v>
      </c>
      <c r="O659" s="91" t="str">
        <f>IFERROR(IF(AND(N658=$H$2*1,MAX(O$64:O658)=MAX(P$64:P658)),MAX(O$64:O658)+1,""),"")</f>
        <v/>
      </c>
      <c r="P659" s="91" t="str">
        <f>IFERROR(IF(MOD(MAX(Q$64:Q659),10*MAX(O$64:O659))&lt;=2,IF(AND(F658/INDEX($F$64:$F659,MATCH(MAX(O$64:O659),O$64:O659,0)-1)&lt;(1-$P$2),MAX(O$64:O659)&gt;MAX(P$64:P658)),MAX(O$64:O659),""),IF(AND($F658/INDEX($F$64:$F659,MATCH(MAX(Q$64:Q659),Q$64:Q659,0)-1)&lt;(1-$P$2),MAX(O$64:O659)&gt;MAX(P$64:P658)),MAX(O$64:O659),"")),"")</f>
        <v/>
      </c>
      <c r="Q659" s="91" t="str">
        <f>IFERROR(IF(E659="","",IF(O659&lt;&gt;"",MAX(O$64:O659)*10+1,IF(AND($F658/INDEX($F$64:$F659,MATCH(MAX(Q$64:Q658),Q$64:Q658,0)-1)&gt;(1+$O$2),MAX(O$64:O659)&gt;MAX(P$64:P658)),MAX(Q$64:Q658)+1,""))),"")</f>
        <v/>
      </c>
    </row>
    <row r="660" spans="1:17" x14ac:dyDescent="0.2">
      <c r="A660" s="13">
        <f>HLOOKUP($E$2,历史数据!$V$3:$AE$5000,ROW(A658),)</f>
        <v>137250</v>
      </c>
      <c r="B660" s="41">
        <v>37446</v>
      </c>
      <c r="C660" s="100">
        <f>IFERROR(IF(A660&lt;&gt;0,MAX($C$4:C659)+1,""),"")</f>
        <v>652</v>
      </c>
      <c r="D660" s="100"/>
      <c r="E660" s="99">
        <f t="shared" si="86"/>
        <v>37452</v>
      </c>
      <c r="F660" s="101">
        <f>IFERROR(VLOOKUP(E660,历史数据!AH:AJ,3,),"")</f>
        <v>15.9772181119531</v>
      </c>
      <c r="G660" s="101">
        <f t="shared" si="82"/>
        <v>16.5675671987977</v>
      </c>
      <c r="H660" s="105">
        <f t="shared" si="83"/>
        <v>-1.4661604922111549E-3</v>
      </c>
      <c r="I660" s="101">
        <f>IFERROR(VLOOKUP(E660,历史数据!AH:AJ,2,),"")</f>
        <v>15.9120581685928</v>
      </c>
      <c r="J660" s="104">
        <f t="shared" si="84"/>
        <v>0</v>
      </c>
      <c r="K660" s="104" t="str">
        <f>IFERROR(IF(AND(J659=$H$2*1,MAX(K$64:K659)=MAX(L$64:L659)),MAX(K$64:K659)+1,""),"")</f>
        <v/>
      </c>
      <c r="L660" s="104" t="str">
        <f>IFERROR(IF(AND($F659/INDEX($F$64:$F660,MATCH(MAX(M$64:M660),M$64:M660,0)-1)&lt;(1-$P$2),MAX(K$64:K660)&gt;MAX(L$64:L659)),MAX(K$64:K660),""),"")</f>
        <v/>
      </c>
      <c r="M660" s="104" t="str">
        <f>IFERROR(IF(E660="","",IF(K660&lt;&gt;"",MAX(M$64:M659)+1,IF(AND($F659/INDEX($F$64:$F660,MATCH(MAX(M$64:M659),M$64:M659,0)-1)&gt;(1+$O$2),MAX(K$64:K660)&gt;MAX(L$64:L659)),MAX(M$64:M659)+1,""))),"")</f>
        <v/>
      </c>
      <c r="N660" s="91">
        <f t="shared" si="85"/>
        <v>0</v>
      </c>
      <c r="O660" s="91" t="str">
        <f>IFERROR(IF(AND(N659=$H$2*1,MAX(O$64:O659)=MAX(P$64:P659)),MAX(O$64:O659)+1,""),"")</f>
        <v/>
      </c>
      <c r="P660" s="91" t="str">
        <f>IFERROR(IF(MOD(MAX(Q$64:Q660),10*MAX(O$64:O660))&lt;=2,IF(AND(F659/INDEX($F$64:$F660,MATCH(MAX(O$64:O660),O$64:O660,0)-1)&lt;(1-$P$2),MAX(O$64:O660)&gt;MAX(P$64:P659)),MAX(O$64:O660),""),IF(AND($F659/INDEX($F$64:$F660,MATCH(MAX(Q$64:Q660),Q$64:Q660,0)-1)&lt;(1-$P$2),MAX(O$64:O660)&gt;MAX(P$64:P659)),MAX(O$64:O660),"")),"")</f>
        <v/>
      </c>
      <c r="Q660" s="91" t="str">
        <f>IFERROR(IF(E660="","",IF(O660&lt;&gt;"",MAX(O$64:O660)*10+1,IF(AND($F659/INDEX($F$64:$F660,MATCH(MAX(Q$64:Q659),Q$64:Q659,0)-1)&gt;(1+$O$2),MAX(O$64:O660)&gt;MAX(P$64:P659)),MAX(Q$64:Q659)+1,""))),"")</f>
        <v/>
      </c>
    </row>
    <row r="661" spans="1:17" x14ac:dyDescent="0.2">
      <c r="A661" s="13">
        <f>HLOOKUP($E$2,历史数据!$V$3:$AE$5000,ROW(A659),)</f>
        <v>139560</v>
      </c>
      <c r="B661" s="41">
        <v>37447</v>
      </c>
      <c r="C661" s="100">
        <f>IFERROR(IF(A661&lt;&gt;0,MAX($C$4:C660)+1,""),"")</f>
        <v>653</v>
      </c>
      <c r="D661" s="100"/>
      <c r="E661" s="99">
        <f t="shared" si="86"/>
        <v>37453</v>
      </c>
      <c r="F661" s="101">
        <f>IFERROR(VLOOKUP(E661,历史数据!AH:AJ,3,),"")</f>
        <v>15.9772181119531</v>
      </c>
      <c r="G661" s="101">
        <f t="shared" si="82"/>
        <v>16.54541281805519</v>
      </c>
      <c r="H661" s="105">
        <f t="shared" si="83"/>
        <v>-1.3372138755602947E-3</v>
      </c>
      <c r="I661" s="101">
        <f>IFERROR(VLOOKUP(E661,历史数据!AH:AJ,2,),"")</f>
        <v>16.159665953362001</v>
      </c>
      <c r="J661" s="104">
        <f t="shared" si="84"/>
        <v>0</v>
      </c>
      <c r="K661" s="104" t="str">
        <f>IFERROR(IF(AND(J660=$H$2*1,MAX(K$64:K660)=MAX(L$64:L660)),MAX(K$64:K660)+1,""),"")</f>
        <v/>
      </c>
      <c r="L661" s="104" t="str">
        <f>IFERROR(IF(AND($F660/INDEX($F$64:$F661,MATCH(MAX(M$64:M661),M$64:M661,0)-1)&lt;(1-$P$2),MAX(K$64:K661)&gt;MAX(L$64:L660)),MAX(K$64:K661),""),"")</f>
        <v/>
      </c>
      <c r="M661" s="104" t="str">
        <f>IFERROR(IF(E661="","",IF(K661&lt;&gt;"",MAX(M$64:M660)+1,IF(AND($F660/INDEX($F$64:$F661,MATCH(MAX(M$64:M660),M$64:M660,0)-1)&gt;(1+$O$2),MAX(K$64:K661)&gt;MAX(L$64:L660)),MAX(M$64:M660)+1,""))),"")</f>
        <v/>
      </c>
      <c r="N661" s="91">
        <f t="shared" si="85"/>
        <v>0</v>
      </c>
      <c r="O661" s="91" t="str">
        <f>IFERROR(IF(AND(N660=$H$2*1,MAX(O$64:O660)=MAX(P$64:P660)),MAX(O$64:O660)+1,""),"")</f>
        <v/>
      </c>
      <c r="P661" s="91" t="str">
        <f>IFERROR(IF(MOD(MAX(Q$64:Q661),10*MAX(O$64:O661))&lt;=2,IF(AND(F660/INDEX($F$64:$F661,MATCH(MAX(O$64:O661),O$64:O661,0)-1)&lt;(1-$P$2),MAX(O$64:O661)&gt;MAX(P$64:P660)),MAX(O$64:O661),""),IF(AND($F660/INDEX($F$64:$F661,MATCH(MAX(Q$64:Q661),Q$64:Q661,0)-1)&lt;(1-$P$2),MAX(O$64:O661)&gt;MAX(P$64:P660)),MAX(O$64:O661),"")),"")</f>
        <v/>
      </c>
      <c r="Q661" s="91" t="str">
        <f>IFERROR(IF(E661="","",IF(O661&lt;&gt;"",MAX(O$64:O661)*10+1,IF(AND($F660/INDEX($F$64:$F661,MATCH(MAX(Q$64:Q660),Q$64:Q660,0)-1)&gt;(1+$O$2),MAX(O$64:O661)&gt;MAX(P$64:P660)),MAX(Q$64:Q660)+1,""))),"")</f>
        <v/>
      </c>
    </row>
    <row r="662" spans="1:17" x14ac:dyDescent="0.2">
      <c r="A662" s="13">
        <f>HLOOKUP($E$2,历史数据!$V$3:$AE$5000,ROW(A660),)</f>
        <v>132184</v>
      </c>
      <c r="B662" s="41">
        <v>37448</v>
      </c>
      <c r="C662" s="100">
        <f>IFERROR(IF(A662&lt;&gt;0,MAX($C$4:C661)+1,""),"")</f>
        <v>654</v>
      </c>
      <c r="D662" s="100"/>
      <c r="E662" s="99">
        <f t="shared" si="86"/>
        <v>37454</v>
      </c>
      <c r="F662" s="101">
        <f>IFERROR(VLOOKUP(E662,历史数据!AH:AJ,3,),"")</f>
        <v>15.807802259216199</v>
      </c>
      <c r="G662" s="101">
        <f t="shared" si="82"/>
        <v>16.523692836935076</v>
      </c>
      <c r="H662" s="105">
        <f t="shared" si="83"/>
        <v>-1.3127494223904579E-3</v>
      </c>
      <c r="I662" s="101">
        <f>IFERROR(VLOOKUP(E662,历史数据!AH:AJ,2,),"")</f>
        <v>15.9902501006252</v>
      </c>
      <c r="J662" s="104">
        <f t="shared" si="84"/>
        <v>0</v>
      </c>
      <c r="K662" s="104" t="str">
        <f>IFERROR(IF(AND(J661=$H$2*1,MAX(K$64:K661)=MAX(L$64:L661)),MAX(K$64:K661)+1,""),"")</f>
        <v/>
      </c>
      <c r="L662" s="104" t="str">
        <f>IFERROR(IF(AND($F661/INDEX($F$64:$F662,MATCH(MAX(M$64:M662),M$64:M662,0)-1)&lt;(1-$P$2),MAX(K$64:K662)&gt;MAX(L$64:L661)),MAX(K$64:K662),""),"")</f>
        <v/>
      </c>
      <c r="M662" s="104" t="str">
        <f>IFERROR(IF(E662="","",IF(K662&lt;&gt;"",MAX(M$64:M661)+1,IF(AND($F661/INDEX($F$64:$F662,MATCH(MAX(M$64:M661),M$64:M661,0)-1)&gt;(1+$O$2),MAX(K$64:K662)&gt;MAX(L$64:L661)),MAX(M$64:M661)+1,""))),"")</f>
        <v/>
      </c>
      <c r="N662" s="91">
        <f t="shared" si="85"/>
        <v>0</v>
      </c>
      <c r="O662" s="91" t="str">
        <f>IFERROR(IF(AND(N661=$H$2*1,MAX(O$64:O661)=MAX(P$64:P661)),MAX(O$64:O661)+1,""),"")</f>
        <v/>
      </c>
      <c r="P662" s="91" t="str">
        <f>IFERROR(IF(MOD(MAX(Q$64:Q662),10*MAX(O$64:O662))&lt;=2,IF(AND(F661/INDEX($F$64:$F662,MATCH(MAX(O$64:O662),O$64:O662,0)-1)&lt;(1-$P$2),MAX(O$64:O662)&gt;MAX(P$64:P661)),MAX(O$64:O662),""),IF(AND($F661/INDEX($F$64:$F662,MATCH(MAX(Q$64:Q662),Q$64:Q662,0)-1)&lt;(1-$P$2),MAX(O$64:O662)&gt;MAX(P$64:P661)),MAX(O$64:O662),"")),"")</f>
        <v/>
      </c>
      <c r="Q662" s="91" t="str">
        <f>IFERROR(IF(E662="","",IF(O662&lt;&gt;"",MAX(O$64:O662)*10+1,IF(AND($F661/INDEX($F$64:$F662,MATCH(MAX(Q$64:Q661),Q$64:Q661,0)-1)&gt;(1+$O$2),MAX(O$64:O662)&gt;MAX(P$64:P661)),MAX(Q$64:Q661)+1,""))),"")</f>
        <v/>
      </c>
    </row>
    <row r="663" spans="1:17" x14ac:dyDescent="0.2">
      <c r="A663" s="13">
        <f>HLOOKUP($E$2,历史数据!$V$3:$AE$5000,ROW(A661),)</f>
        <v>205300</v>
      </c>
      <c r="B663" s="41">
        <v>37449</v>
      </c>
      <c r="C663" s="100">
        <f>IFERROR(IF(A663&lt;&gt;0,MAX($C$4:C662)+1,""),"")</f>
        <v>655</v>
      </c>
      <c r="D663" s="100"/>
      <c r="E663" s="99">
        <f t="shared" si="86"/>
        <v>37455</v>
      </c>
      <c r="F663" s="101">
        <f>IFERROR(VLOOKUP(E663,历史数据!AH:AJ,3,),"")</f>
        <v>16.016314077969302</v>
      </c>
      <c r="G663" s="101">
        <f t="shared" si="82"/>
        <v>16.500886856758964</v>
      </c>
      <c r="H663" s="105">
        <f t="shared" si="83"/>
        <v>-1.3801987486196099E-3</v>
      </c>
      <c r="I663" s="101">
        <f>IFERROR(VLOOKUP(E663,历史数据!AH:AJ,2,),"")</f>
        <v>15.807802259216199</v>
      </c>
      <c r="J663" s="104">
        <f t="shared" si="84"/>
        <v>0</v>
      </c>
      <c r="K663" s="104" t="str">
        <f>IFERROR(IF(AND(J662=$H$2*1,MAX(K$64:K662)=MAX(L$64:L662)),MAX(K$64:K662)+1,""),"")</f>
        <v/>
      </c>
      <c r="L663" s="104" t="str">
        <f>IFERROR(IF(AND($F662/INDEX($F$64:$F663,MATCH(MAX(M$64:M663),M$64:M663,0)-1)&lt;(1-$P$2),MAX(K$64:K663)&gt;MAX(L$64:L662)),MAX(K$64:K663),""),"")</f>
        <v/>
      </c>
      <c r="M663" s="104" t="str">
        <f>IFERROR(IF(E663="","",IF(K663&lt;&gt;"",MAX(M$64:M662)+1,IF(AND($F662/INDEX($F$64:$F663,MATCH(MAX(M$64:M662),M$64:M662,0)-1)&gt;(1+$O$2),MAX(K$64:K663)&gt;MAX(L$64:L662)),MAX(M$64:M662)+1,""))),"")</f>
        <v/>
      </c>
      <c r="N663" s="91">
        <f t="shared" si="85"/>
        <v>0</v>
      </c>
      <c r="O663" s="91" t="str">
        <f>IFERROR(IF(AND(N662=$H$2*1,MAX(O$64:O662)=MAX(P$64:P662)),MAX(O$64:O662)+1,""),"")</f>
        <v/>
      </c>
      <c r="P663" s="91" t="str">
        <f>IFERROR(IF(MOD(MAX(Q$64:Q663),10*MAX(O$64:O663))&lt;=2,IF(AND(F662/INDEX($F$64:$F663,MATCH(MAX(O$64:O663),O$64:O663,0)-1)&lt;(1-$P$2),MAX(O$64:O663)&gt;MAX(P$64:P662)),MAX(O$64:O663),""),IF(AND($F662/INDEX($F$64:$F663,MATCH(MAX(Q$64:Q663),Q$64:Q663,0)-1)&lt;(1-$P$2),MAX(O$64:O663)&gt;MAX(P$64:P662)),MAX(O$64:O663),"")),"")</f>
        <v/>
      </c>
      <c r="Q663" s="91" t="str">
        <f>IFERROR(IF(E663="","",IF(O663&lt;&gt;"",MAX(O$64:O663)*10+1,IF(AND($F662/INDEX($F$64:$F663,MATCH(MAX(Q$64:Q662),Q$64:Q662,0)-1)&gt;(1+$O$2),MAX(O$64:O663)&gt;MAX(P$64:P662)),MAX(Q$64:Q662)+1,""))),"")</f>
        <v/>
      </c>
    </row>
    <row r="664" spans="1:17" x14ac:dyDescent="0.2">
      <c r="A664" s="13">
        <f>HLOOKUP($E$2,历史数据!$V$3:$AE$5000,ROW(A662),)</f>
        <v>99260</v>
      </c>
      <c r="B664" s="41">
        <v>37452</v>
      </c>
      <c r="C664" s="100">
        <f>IFERROR(IF(A664&lt;&gt;0,MAX($C$4:C663)+1,""),"")</f>
        <v>656</v>
      </c>
      <c r="D664" s="100"/>
      <c r="E664" s="99">
        <f t="shared" si="86"/>
        <v>37456</v>
      </c>
      <c r="F664" s="101">
        <f>IFERROR(VLOOKUP(E664,历史数据!AH:AJ,3,),"")</f>
        <v>16.2769538514106</v>
      </c>
      <c r="G664" s="101">
        <f t="shared" si="82"/>
        <v>16.48655166921969</v>
      </c>
      <c r="H664" s="105">
        <f t="shared" si="83"/>
        <v>-8.6875255031526599E-4</v>
      </c>
      <c r="I664" s="101">
        <f>IFERROR(VLOOKUP(E664,历史数据!AH:AJ,2,),"")</f>
        <v>16.120569987345799</v>
      </c>
      <c r="J664" s="104">
        <f t="shared" si="84"/>
        <v>0</v>
      </c>
      <c r="K664" s="104" t="str">
        <f>IFERROR(IF(AND(J663=$H$2*1,MAX(K$64:K663)=MAX(L$64:L663)),MAX(K$64:K663)+1,""),"")</f>
        <v/>
      </c>
      <c r="L664" s="104" t="str">
        <f>IFERROR(IF(AND($F663/INDEX($F$64:$F664,MATCH(MAX(M$64:M664),M$64:M664,0)-1)&lt;(1-$P$2),MAX(K$64:K664)&gt;MAX(L$64:L663)),MAX(K$64:K664),""),"")</f>
        <v/>
      </c>
      <c r="M664" s="104" t="str">
        <f>IFERROR(IF(E664="","",IF(K664&lt;&gt;"",MAX(M$64:M663)+1,IF(AND($F663/INDEX($F$64:$F664,MATCH(MAX(M$64:M663),M$64:M663,0)-1)&gt;(1+$O$2),MAX(K$64:K664)&gt;MAX(L$64:L663)),MAX(M$64:M663)+1,""))),"")</f>
        <v/>
      </c>
      <c r="N664" s="91">
        <f t="shared" si="85"/>
        <v>0</v>
      </c>
      <c r="O664" s="91" t="str">
        <f>IFERROR(IF(AND(N663=$H$2*1,MAX(O$64:O663)=MAX(P$64:P663)),MAX(O$64:O663)+1,""),"")</f>
        <v/>
      </c>
      <c r="P664" s="91" t="str">
        <f>IFERROR(IF(MOD(MAX(Q$64:Q664),10*MAX(O$64:O664))&lt;=2,IF(AND(F663/INDEX($F$64:$F664,MATCH(MAX(O$64:O664),O$64:O664,0)-1)&lt;(1-$P$2),MAX(O$64:O664)&gt;MAX(P$64:P663)),MAX(O$64:O664),""),IF(AND($F663/INDEX($F$64:$F664,MATCH(MAX(Q$64:Q664),Q$64:Q664,0)-1)&lt;(1-$P$2),MAX(O$64:O664)&gt;MAX(P$64:P663)),MAX(O$64:O664),"")),"")</f>
        <v/>
      </c>
      <c r="Q664" s="91" t="str">
        <f>IFERROR(IF(E664="","",IF(O664&lt;&gt;"",MAX(O$64:O664)*10+1,IF(AND($F663/INDEX($F$64:$F664,MATCH(MAX(Q$64:Q663),Q$64:Q663,0)-1)&gt;(1+$O$2),MAX(O$64:O664)&gt;MAX(P$64:P663)),MAX(Q$64:Q663)+1,""))),"")</f>
        <v/>
      </c>
    </row>
    <row r="665" spans="1:17" x14ac:dyDescent="0.2">
      <c r="A665" s="13">
        <f>HLOOKUP($E$2,历史数据!$V$3:$AE$5000,ROW(A663),)</f>
        <v>76379</v>
      </c>
      <c r="B665" s="41">
        <v>37453</v>
      </c>
      <c r="C665" s="100">
        <f>IFERROR(IF(A665&lt;&gt;0,MAX($C$4:C664)+1,""),"")</f>
        <v>657</v>
      </c>
      <c r="D665" s="100"/>
      <c r="E665" s="99">
        <f t="shared" si="86"/>
        <v>37459</v>
      </c>
      <c r="F665" s="101">
        <f>IFERROR(VLOOKUP(E665,历史数据!AH:AJ,3,),"")</f>
        <v>16.3812097607872</v>
      </c>
      <c r="G665" s="101">
        <f t="shared" si="82"/>
        <v>16.471130482624414</v>
      </c>
      <c r="H665" s="105">
        <f t="shared" si="83"/>
        <v>-9.3537975100443926E-4</v>
      </c>
      <c r="I665" s="101">
        <f>IFERROR(VLOOKUP(E665,历史数据!AH:AJ,2,),"")</f>
        <v>16.420305726803399</v>
      </c>
      <c r="J665" s="104">
        <f t="shared" si="84"/>
        <v>0</v>
      </c>
      <c r="K665" s="104" t="str">
        <f>IFERROR(IF(AND(J664=$H$2*1,MAX(K$64:K664)=MAX(L$64:L664)),MAX(K$64:K664)+1,""),"")</f>
        <v/>
      </c>
      <c r="L665" s="104" t="str">
        <f>IFERROR(IF(AND($F664/INDEX($F$64:$F665,MATCH(MAX(M$64:M665),M$64:M665,0)-1)&lt;(1-$P$2),MAX(K$64:K665)&gt;MAX(L$64:L664)),MAX(K$64:K665),""),"")</f>
        <v/>
      </c>
      <c r="M665" s="104" t="str">
        <f>IFERROR(IF(E665="","",IF(K665&lt;&gt;"",MAX(M$64:M664)+1,IF(AND($F664/INDEX($F$64:$F665,MATCH(MAX(M$64:M664),M$64:M664,0)-1)&gt;(1+$O$2),MAX(K$64:K665)&gt;MAX(L$64:L664)),MAX(M$64:M664)+1,""))),"")</f>
        <v/>
      </c>
      <c r="N665" s="91">
        <f t="shared" si="85"/>
        <v>0</v>
      </c>
      <c r="O665" s="91" t="str">
        <f>IFERROR(IF(AND(N664=$H$2*1,MAX(O$64:O664)=MAX(P$64:P664)),MAX(O$64:O664)+1,""),"")</f>
        <v/>
      </c>
      <c r="P665" s="91" t="str">
        <f>IFERROR(IF(MOD(MAX(Q$64:Q665),10*MAX(O$64:O665))&lt;=2,IF(AND(F664/INDEX($F$64:$F665,MATCH(MAX(O$64:O665),O$64:O665,0)-1)&lt;(1-$P$2),MAX(O$64:O665)&gt;MAX(P$64:P664)),MAX(O$64:O665),""),IF(AND($F664/INDEX($F$64:$F665,MATCH(MAX(Q$64:Q665),Q$64:Q665,0)-1)&lt;(1-$P$2),MAX(O$64:O665)&gt;MAX(P$64:P664)),MAX(O$64:O665),"")),"")</f>
        <v/>
      </c>
      <c r="Q665" s="91" t="str">
        <f>IFERROR(IF(E665="","",IF(O665&lt;&gt;"",MAX(O$64:O665)*10+1,IF(AND($F664/INDEX($F$64:$F665,MATCH(MAX(Q$64:Q664),Q$64:Q664,0)-1)&gt;(1+$O$2),MAX(O$64:O665)&gt;MAX(P$64:P664)),MAX(Q$64:Q664)+1,""))),"")</f>
        <v/>
      </c>
    </row>
    <row r="666" spans="1:17" x14ac:dyDescent="0.2">
      <c r="A666" s="13">
        <f>HLOOKUP($E$2,历史数据!$V$3:$AE$5000,ROW(A664),)</f>
        <v>187342</v>
      </c>
      <c r="B666" s="41">
        <v>37454</v>
      </c>
      <c r="C666" s="100">
        <f>IFERROR(IF(A666&lt;&gt;0,MAX($C$4:C665)+1,""),"")</f>
        <v>658</v>
      </c>
      <c r="D666" s="100"/>
      <c r="E666" s="99">
        <f t="shared" si="86"/>
        <v>37460</v>
      </c>
      <c r="F666" s="101">
        <f>IFERROR(VLOOKUP(E666,历史数据!AH:AJ,3,),"")</f>
        <v>16.5115296475078</v>
      </c>
      <c r="G666" s="101">
        <f t="shared" si="82"/>
        <v>16.460270492064357</v>
      </c>
      <c r="H666" s="105">
        <f t="shared" si="83"/>
        <v>-6.5933486299030175E-4</v>
      </c>
      <c r="I666" s="101">
        <f>IFERROR(VLOOKUP(E666,历史数据!AH:AJ,2,),"")</f>
        <v>16.394241749459201</v>
      </c>
      <c r="J666" s="104">
        <f t="shared" si="84"/>
        <v>0</v>
      </c>
      <c r="K666" s="104" t="str">
        <f>IFERROR(IF(AND(J665=$H$2*1,MAX(K$64:K665)=MAX(L$64:L665)),MAX(K$64:K665)+1,""),"")</f>
        <v/>
      </c>
      <c r="L666" s="104" t="str">
        <f>IFERROR(IF(AND($F665/INDEX($F$64:$F666,MATCH(MAX(M$64:M666),M$64:M666,0)-1)&lt;(1-$P$2),MAX(K$64:K666)&gt;MAX(L$64:L665)),MAX(K$64:K666),""),"")</f>
        <v/>
      </c>
      <c r="M666" s="104" t="str">
        <f>IFERROR(IF(E666="","",IF(K666&lt;&gt;"",MAX(M$64:M665)+1,IF(AND($F665/INDEX($F$64:$F666,MATCH(MAX(M$64:M665),M$64:M665,0)-1)&gt;(1+$O$2),MAX(K$64:K666)&gt;MAX(L$64:L665)),MAX(M$64:M665)+1,""))),"")</f>
        <v/>
      </c>
      <c r="N666" s="91">
        <f t="shared" si="85"/>
        <v>0</v>
      </c>
      <c r="O666" s="91" t="str">
        <f>IFERROR(IF(AND(N665=$H$2*1,MAX(O$64:O665)=MAX(P$64:P665)),MAX(O$64:O665)+1,""),"")</f>
        <v/>
      </c>
      <c r="P666" s="91" t="str">
        <f>IFERROR(IF(MOD(MAX(Q$64:Q666),10*MAX(O$64:O666))&lt;=2,IF(AND(F665/INDEX($F$64:$F666,MATCH(MAX(O$64:O666),O$64:O666,0)-1)&lt;(1-$P$2),MAX(O$64:O666)&gt;MAX(P$64:P665)),MAX(O$64:O666),""),IF(AND($F665/INDEX($F$64:$F666,MATCH(MAX(Q$64:Q666),Q$64:Q666,0)-1)&lt;(1-$P$2),MAX(O$64:O666)&gt;MAX(P$64:P665)),MAX(O$64:O666),"")),"")</f>
        <v/>
      </c>
      <c r="Q666" s="91" t="str">
        <f>IFERROR(IF(E666="","",IF(O666&lt;&gt;"",MAX(O$64:O666)*10+1,IF(AND($F665/INDEX($F$64:$F666,MATCH(MAX(Q$64:Q665),Q$64:Q665,0)-1)&gt;(1+$O$2),MAX(O$64:O666)&gt;MAX(P$64:P665)),MAX(Q$64:Q665)+1,""))),"")</f>
        <v/>
      </c>
    </row>
    <row r="667" spans="1:17" x14ac:dyDescent="0.2">
      <c r="A667" s="13">
        <f>HLOOKUP($E$2,历史数据!$V$3:$AE$5000,ROW(A665),)</f>
        <v>125174</v>
      </c>
      <c r="B667" s="41">
        <v>37455</v>
      </c>
      <c r="C667" s="100">
        <f>IFERROR(IF(A667&lt;&gt;0,MAX($C$4:C666)+1,""),"")</f>
        <v>659</v>
      </c>
      <c r="D667" s="100"/>
      <c r="E667" s="99">
        <f t="shared" si="86"/>
        <v>37461</v>
      </c>
      <c r="F667" s="101">
        <f>IFERROR(VLOOKUP(E667,历史数据!AH:AJ,3,),"")</f>
        <v>16.407273738131298</v>
      </c>
      <c r="G667" s="101">
        <f t="shared" si="82"/>
        <v>16.443328906790672</v>
      </c>
      <c r="H667" s="105">
        <f t="shared" si="83"/>
        <v>-1.0292410007388675E-3</v>
      </c>
      <c r="I667" s="101">
        <f>IFERROR(VLOOKUP(E667,历史数据!AH:AJ,2,),"")</f>
        <v>16.563657602196098</v>
      </c>
      <c r="J667" s="104">
        <f t="shared" si="84"/>
        <v>0</v>
      </c>
      <c r="K667" s="104" t="str">
        <f>IFERROR(IF(AND(J666=$H$2*1,MAX(K$64:K666)=MAX(L$64:L666)),MAX(K$64:K666)+1,""),"")</f>
        <v/>
      </c>
      <c r="L667" s="104" t="str">
        <f>IFERROR(IF(AND($F666/INDEX($F$64:$F667,MATCH(MAX(M$64:M667),M$64:M667,0)-1)&lt;(1-$P$2),MAX(K$64:K667)&gt;MAX(L$64:L666)),MAX(K$64:K667),""),"")</f>
        <v/>
      </c>
      <c r="M667" s="104" t="str">
        <f>IFERROR(IF(E667="","",IF(K667&lt;&gt;"",MAX(M$64:M666)+1,IF(AND($F666/INDEX($F$64:$F667,MATCH(MAX(M$64:M666),M$64:M666,0)-1)&gt;(1+$O$2),MAX(K$64:K667)&gt;MAX(L$64:L666)),MAX(M$64:M666)+1,""))),"")</f>
        <v/>
      </c>
      <c r="N667" s="91">
        <f t="shared" si="85"/>
        <v>0</v>
      </c>
      <c r="O667" s="91" t="str">
        <f>IFERROR(IF(AND(N666=$H$2*1,MAX(O$64:O666)=MAX(P$64:P666)),MAX(O$64:O666)+1,""),"")</f>
        <v/>
      </c>
      <c r="P667" s="91" t="str">
        <f>IFERROR(IF(MOD(MAX(Q$64:Q667),10*MAX(O$64:O667))&lt;=2,IF(AND(F666/INDEX($F$64:$F667,MATCH(MAX(O$64:O667),O$64:O667,0)-1)&lt;(1-$P$2),MAX(O$64:O667)&gt;MAX(P$64:P666)),MAX(O$64:O667),""),IF(AND($F666/INDEX($F$64:$F667,MATCH(MAX(Q$64:Q667),Q$64:Q667,0)-1)&lt;(1-$P$2),MAX(O$64:O667)&gt;MAX(P$64:P666)),MAX(O$64:O667),"")),"")</f>
        <v/>
      </c>
      <c r="Q667" s="91" t="str">
        <f>IFERROR(IF(E667="","",IF(O667&lt;&gt;"",MAX(O$64:O667)*10+1,IF(AND($F666/INDEX($F$64:$F667,MATCH(MAX(Q$64:Q666),Q$64:Q666,0)-1)&gt;(1+$O$2),MAX(O$64:O667)&gt;MAX(P$64:P666)),MAX(Q$64:Q666)+1,""))),"")</f>
        <v/>
      </c>
    </row>
    <row r="668" spans="1:17" x14ac:dyDescent="0.2">
      <c r="A668" s="13">
        <f>HLOOKUP($E$2,历史数据!$V$3:$AE$5000,ROW(A666),)</f>
        <v>161115</v>
      </c>
      <c r="B668" s="41">
        <v>37456</v>
      </c>
      <c r="C668" s="100">
        <f>IFERROR(IF(A668&lt;&gt;0,MAX($C$4:C667)+1,""),"")</f>
        <v>660</v>
      </c>
      <c r="D668" s="100"/>
      <c r="E668" s="99">
        <f t="shared" si="86"/>
        <v>37462</v>
      </c>
      <c r="F668" s="101">
        <f>IFERROR(VLOOKUP(E668,历史数据!AH:AJ,3,),"")</f>
        <v>16.394241749459201</v>
      </c>
      <c r="G668" s="101">
        <f t="shared" si="82"/>
        <v>16.432034516608208</v>
      </c>
      <c r="H668" s="105">
        <f t="shared" si="83"/>
        <v>-6.8686761947567287E-4</v>
      </c>
      <c r="I668" s="101">
        <f>IFERROR(VLOOKUP(E668,历史数据!AH:AJ,2,),"")</f>
        <v>16.550625613524002</v>
      </c>
      <c r="J668" s="104">
        <f t="shared" si="84"/>
        <v>0</v>
      </c>
      <c r="K668" s="104" t="str">
        <f>IFERROR(IF(AND(J667=$H$2*1,MAX(K$64:K667)=MAX(L$64:L667)),MAX(K$64:K667)+1,""),"")</f>
        <v/>
      </c>
      <c r="L668" s="104" t="str">
        <f>IFERROR(IF(AND($F667/INDEX($F$64:$F668,MATCH(MAX(M$64:M668),M$64:M668,0)-1)&lt;(1-$P$2),MAX(K$64:K668)&gt;MAX(L$64:L667)),MAX(K$64:K668),""),"")</f>
        <v/>
      </c>
      <c r="M668" s="104" t="str">
        <f>IFERROR(IF(E668="","",IF(K668&lt;&gt;"",MAX(M$64:M667)+1,IF(AND($F667/INDEX($F$64:$F668,MATCH(MAX(M$64:M667),M$64:M667,0)-1)&gt;(1+$O$2),MAX(K$64:K668)&gt;MAX(L$64:L667)),MAX(M$64:M667)+1,""))),"")</f>
        <v/>
      </c>
      <c r="N668" s="91">
        <f t="shared" si="85"/>
        <v>0</v>
      </c>
      <c r="O668" s="91" t="str">
        <f>IFERROR(IF(AND(N667=$H$2*1,MAX(O$64:O667)=MAX(P$64:P667)),MAX(O$64:O667)+1,""),"")</f>
        <v/>
      </c>
      <c r="P668" s="91" t="str">
        <f>IFERROR(IF(MOD(MAX(Q$64:Q668),10*MAX(O$64:O668))&lt;=2,IF(AND(F667/INDEX($F$64:$F668,MATCH(MAX(O$64:O668),O$64:O668,0)-1)&lt;(1-$P$2),MAX(O$64:O668)&gt;MAX(P$64:P667)),MAX(O$64:O668),""),IF(AND($F667/INDEX($F$64:$F668,MATCH(MAX(Q$64:Q668),Q$64:Q668,0)-1)&lt;(1-$P$2),MAX(O$64:O668)&gt;MAX(P$64:P667)),MAX(O$64:O668),"")),"")</f>
        <v/>
      </c>
      <c r="Q668" s="91" t="str">
        <f>IFERROR(IF(E668="","",IF(O668&lt;&gt;"",MAX(O$64:O668)*10+1,IF(AND($F667/INDEX($F$64:$F668,MATCH(MAX(Q$64:Q667),Q$64:Q667,0)-1)&gt;(1+$O$2),MAX(O$64:O668)&gt;MAX(P$64:P667)),MAX(Q$64:Q667)+1,""))),"")</f>
        <v/>
      </c>
    </row>
    <row r="669" spans="1:17" x14ac:dyDescent="0.2">
      <c r="A669" s="13">
        <f>HLOOKUP($E$2,历史数据!$V$3:$AE$5000,ROW(A667),)</f>
        <v>459548</v>
      </c>
      <c r="B669" s="41">
        <v>37459</v>
      </c>
      <c r="C669" s="100">
        <f>IFERROR(IF(A669&lt;&gt;0,MAX($C$4:C668)+1,""),"")</f>
        <v>661</v>
      </c>
      <c r="D669" s="100"/>
      <c r="E669" s="99">
        <f t="shared" si="86"/>
        <v>37463</v>
      </c>
      <c r="F669" s="101">
        <f>IFERROR(VLOOKUP(E669,历史数据!AH:AJ,3,),"")</f>
        <v>16.185729930706199</v>
      </c>
      <c r="G669" s="101">
        <f t="shared" si="82"/>
        <v>16.415092931334524</v>
      </c>
      <c r="H669" s="105">
        <f t="shared" si="83"/>
        <v>-1.031009596319965E-3</v>
      </c>
      <c r="I669" s="101">
        <f>IFERROR(VLOOKUP(E669,历史数据!AH:AJ,2,),"")</f>
        <v>16.420305726803399</v>
      </c>
      <c r="J669" s="104">
        <f t="shared" si="84"/>
        <v>0</v>
      </c>
      <c r="K669" s="104" t="str">
        <f>IFERROR(IF(AND(J668=$H$2*1,MAX(K$64:K668)=MAX(L$64:L668)),MAX(K$64:K668)+1,""),"")</f>
        <v/>
      </c>
      <c r="L669" s="104" t="str">
        <f>IFERROR(IF(AND($F668/INDEX($F$64:$F669,MATCH(MAX(M$64:M669),M$64:M669,0)-1)&lt;(1-$P$2),MAX(K$64:K669)&gt;MAX(L$64:L668)),MAX(K$64:K669),""),"")</f>
        <v/>
      </c>
      <c r="M669" s="104" t="str">
        <f>IFERROR(IF(E669="","",IF(K669&lt;&gt;"",MAX(M$64:M668)+1,IF(AND($F668/INDEX($F$64:$F669,MATCH(MAX(M$64:M668),M$64:M668,0)-1)&gt;(1+$O$2),MAX(K$64:K669)&gt;MAX(L$64:L668)),MAX(M$64:M668)+1,""))),"")</f>
        <v/>
      </c>
      <c r="N669" s="91">
        <f t="shared" si="85"/>
        <v>0</v>
      </c>
      <c r="O669" s="91" t="str">
        <f>IFERROR(IF(AND(N668=$H$2*1,MAX(O$64:O668)=MAX(P$64:P668)),MAX(O$64:O668)+1,""),"")</f>
        <v/>
      </c>
      <c r="P669" s="91" t="str">
        <f>IFERROR(IF(MOD(MAX(Q$64:Q669),10*MAX(O$64:O669))&lt;=2,IF(AND(F668/INDEX($F$64:$F669,MATCH(MAX(O$64:O669),O$64:O669,0)-1)&lt;(1-$P$2),MAX(O$64:O669)&gt;MAX(P$64:P668)),MAX(O$64:O669),""),IF(AND($F668/INDEX($F$64:$F669,MATCH(MAX(Q$64:Q669),Q$64:Q669,0)-1)&lt;(1-$P$2),MAX(O$64:O669)&gt;MAX(P$64:P668)),MAX(O$64:O669),"")),"")</f>
        <v/>
      </c>
      <c r="Q669" s="91" t="str">
        <f>IFERROR(IF(E669="","",IF(O669&lt;&gt;"",MAX(O$64:O669)*10+1,IF(AND($F668/INDEX($F$64:$F669,MATCH(MAX(Q$64:Q668),Q$64:Q668,0)-1)&gt;(1+$O$2),MAX(O$64:O669)&gt;MAX(P$64:P668)),MAX(Q$64:Q668)+1,""))),"")</f>
        <v/>
      </c>
    </row>
    <row r="670" spans="1:17" x14ac:dyDescent="0.2">
      <c r="A670" s="13">
        <f>HLOOKUP($E$2,历史数据!$V$3:$AE$5000,ROW(A668),)</f>
        <v>359410</v>
      </c>
      <c r="B670" s="41">
        <v>37460</v>
      </c>
      <c r="C670" s="100">
        <f>IFERROR(IF(A670&lt;&gt;0,MAX($C$4:C669)+1,""),"")</f>
        <v>662</v>
      </c>
      <c r="D670" s="100"/>
      <c r="E670" s="99">
        <f t="shared" si="86"/>
        <v>37466</v>
      </c>
      <c r="F670" s="101">
        <f>IFERROR(VLOOKUP(E670,历史数据!AH:AJ,3,),"")</f>
        <v>16.237857885394401</v>
      </c>
      <c r="G670" s="101">
        <f t="shared" si="82"/>
        <v>16.394676149081622</v>
      </c>
      <c r="H670" s="105">
        <f t="shared" si="83"/>
        <v>-1.2437810945272743E-3</v>
      </c>
      <c r="I670" s="101">
        <f>IFERROR(VLOOKUP(E670,历史数据!AH:AJ,2,),"")</f>
        <v>16.094506010001702</v>
      </c>
      <c r="J670" s="104">
        <f t="shared" si="84"/>
        <v>0</v>
      </c>
      <c r="K670" s="104" t="str">
        <f>IFERROR(IF(AND(J669=$H$2*1,MAX(K$64:K669)=MAX(L$64:L669)),MAX(K$64:K669)+1,""),"")</f>
        <v/>
      </c>
      <c r="L670" s="104" t="str">
        <f>IFERROR(IF(AND($F669/INDEX($F$64:$F670,MATCH(MAX(M$64:M670),M$64:M670,0)-1)&lt;(1-$P$2),MAX(K$64:K670)&gt;MAX(L$64:L669)),MAX(K$64:K670),""),"")</f>
        <v/>
      </c>
      <c r="M670" s="104" t="str">
        <f>IFERROR(IF(E670="","",IF(K670&lt;&gt;"",MAX(M$64:M669)+1,IF(AND($F669/INDEX($F$64:$F670,MATCH(MAX(M$64:M669),M$64:M669,0)-1)&gt;(1+$O$2),MAX(K$64:K670)&gt;MAX(L$64:L669)),MAX(M$64:M669)+1,""))),"")</f>
        <v/>
      </c>
      <c r="N670" s="91">
        <f t="shared" si="85"/>
        <v>0</v>
      </c>
      <c r="O670" s="91" t="str">
        <f>IFERROR(IF(AND(N669=$H$2*1,MAX(O$64:O669)=MAX(P$64:P669)),MAX(O$64:O669)+1,""),"")</f>
        <v/>
      </c>
      <c r="P670" s="91" t="str">
        <f>IFERROR(IF(MOD(MAX(Q$64:Q670),10*MAX(O$64:O670))&lt;=2,IF(AND(F669/INDEX($F$64:$F670,MATCH(MAX(O$64:O670),O$64:O670,0)-1)&lt;(1-$P$2),MAX(O$64:O670)&gt;MAX(P$64:P669)),MAX(O$64:O670),""),IF(AND($F669/INDEX($F$64:$F670,MATCH(MAX(Q$64:Q670),Q$64:Q670,0)-1)&lt;(1-$P$2),MAX(O$64:O670)&gt;MAX(P$64:P669)),MAX(O$64:O670),"")),"")</f>
        <v/>
      </c>
      <c r="Q670" s="91" t="str">
        <f>IFERROR(IF(E670="","",IF(O670&lt;&gt;"",MAX(O$64:O670)*10+1,IF(AND($F669/INDEX($F$64:$F670,MATCH(MAX(Q$64:Q669),Q$64:Q669,0)-1)&gt;(1+$O$2),MAX(O$64:O670)&gt;MAX(P$64:P669)),MAX(Q$64:Q669)+1,""))),"")</f>
        <v/>
      </c>
    </row>
    <row r="671" spans="1:17" x14ac:dyDescent="0.2">
      <c r="A671" s="13">
        <f>HLOOKUP($E$2,历史数据!$V$3:$AE$5000,ROW(A669),)</f>
        <v>143265</v>
      </c>
      <c r="B671" s="41">
        <v>37461</v>
      </c>
      <c r="C671" s="100">
        <f>IFERROR(IF(A671&lt;&gt;0,MAX($C$4:C670)+1,""),"")</f>
        <v>663</v>
      </c>
      <c r="D671" s="100"/>
      <c r="E671" s="99">
        <f t="shared" si="86"/>
        <v>37467</v>
      </c>
      <c r="F671" s="101">
        <f>IFERROR(VLOOKUP(E671,历史数据!AH:AJ,3,),"")</f>
        <v>16.081474021329601</v>
      </c>
      <c r="G671" s="101">
        <f t="shared" si="82"/>
        <v>16.361444577967852</v>
      </c>
      <c r="H671" s="105">
        <f t="shared" si="83"/>
        <v>-2.0269733181421667E-3</v>
      </c>
      <c r="I671" s="101">
        <f>IFERROR(VLOOKUP(E671,历史数据!AH:AJ,2,),"")</f>
        <v>15.4689705537425</v>
      </c>
      <c r="J671" s="104">
        <f t="shared" si="84"/>
        <v>0</v>
      </c>
      <c r="K671" s="104" t="str">
        <f>IFERROR(IF(AND(J670=$H$2*1,MAX(K$64:K670)=MAX(L$64:L670)),MAX(K$64:K670)+1,""),"")</f>
        <v/>
      </c>
      <c r="L671" s="104" t="str">
        <f>IFERROR(IF(AND($F670/INDEX($F$64:$F671,MATCH(MAX(M$64:M671),M$64:M671,0)-1)&lt;(1-$P$2),MAX(K$64:K671)&gt;MAX(L$64:L670)),MAX(K$64:K671),""),"")</f>
        <v/>
      </c>
      <c r="M671" s="104" t="str">
        <f>IFERROR(IF(E671="","",IF(K671&lt;&gt;"",MAX(M$64:M670)+1,IF(AND($F670/INDEX($F$64:$F671,MATCH(MAX(M$64:M670),M$64:M670,0)-1)&gt;(1+$O$2),MAX(K$64:K671)&gt;MAX(L$64:L670)),MAX(M$64:M670)+1,""))),"")</f>
        <v/>
      </c>
      <c r="N671" s="91">
        <f t="shared" si="85"/>
        <v>0</v>
      </c>
      <c r="O671" s="91" t="str">
        <f>IFERROR(IF(AND(N670=$H$2*1,MAX(O$64:O670)=MAX(P$64:P670)),MAX(O$64:O670)+1,""),"")</f>
        <v/>
      </c>
      <c r="P671" s="91" t="str">
        <f>IFERROR(IF(MOD(MAX(Q$64:Q671),10*MAX(O$64:O671))&lt;=2,IF(AND(F670/INDEX($F$64:$F671,MATCH(MAX(O$64:O671),O$64:O671,0)-1)&lt;(1-$P$2),MAX(O$64:O671)&gt;MAX(P$64:P670)),MAX(O$64:O671),""),IF(AND($F670/INDEX($F$64:$F671,MATCH(MAX(Q$64:Q671),Q$64:Q671,0)-1)&lt;(1-$P$2),MAX(O$64:O671)&gt;MAX(P$64:P670)),MAX(O$64:O671),"")),"")</f>
        <v/>
      </c>
      <c r="Q671" s="91" t="str">
        <f>IFERROR(IF(E671="","",IF(O671&lt;&gt;"",MAX(O$64:O671)*10+1,IF(AND($F670/INDEX($F$64:$F671,MATCH(MAX(Q$64:Q670),Q$64:Q670,0)-1)&gt;(1+$O$2),MAX(O$64:O671)&gt;MAX(P$64:P670)),MAX(Q$64:Q670)+1,""))),"")</f>
        <v/>
      </c>
    </row>
    <row r="672" spans="1:17" x14ac:dyDescent="0.2">
      <c r="A672" s="13">
        <f>HLOOKUP($E$2,历史数据!$V$3:$AE$5000,ROW(A670),)</f>
        <v>132637</v>
      </c>
      <c r="B672" s="41">
        <v>37462</v>
      </c>
      <c r="C672" s="100">
        <f>IFERROR(IF(A672&lt;&gt;0,MAX($C$4:C671)+1,""),"")</f>
        <v>664</v>
      </c>
      <c r="D672" s="100"/>
      <c r="E672" s="99">
        <f t="shared" si="86"/>
        <v>37468</v>
      </c>
      <c r="F672" s="101">
        <f>IFERROR(VLOOKUP(E672,历史数据!AH:AJ,3,),"")</f>
        <v>16.029346066641398</v>
      </c>
      <c r="G672" s="101">
        <f t="shared" si="82"/>
        <v>16.329081806098891</v>
      </c>
      <c r="H672" s="105">
        <f t="shared" si="83"/>
        <v>-1.9779898843736987E-3</v>
      </c>
      <c r="I672" s="101">
        <f>IFERROR(VLOOKUP(E672,历史数据!AH:AJ,2,),"")</f>
        <v>16.1336019760179</v>
      </c>
      <c r="J672" s="104">
        <f t="shared" si="84"/>
        <v>0</v>
      </c>
      <c r="K672" s="104" t="str">
        <f>IFERROR(IF(AND(J671=$H$2*1,MAX(K$64:K671)=MAX(L$64:L671)),MAX(K$64:K671)+1,""),"")</f>
        <v/>
      </c>
      <c r="L672" s="104" t="str">
        <f>IFERROR(IF(AND($F671/INDEX($F$64:$F672,MATCH(MAX(M$64:M672),M$64:M672,0)-1)&lt;(1-$P$2),MAX(K$64:K672)&gt;MAX(L$64:L671)),MAX(K$64:K672),""),"")</f>
        <v/>
      </c>
      <c r="M672" s="104" t="str">
        <f>IFERROR(IF(E672="","",IF(K672&lt;&gt;"",MAX(M$64:M671)+1,IF(AND($F671/INDEX($F$64:$F672,MATCH(MAX(M$64:M671),M$64:M671,0)-1)&gt;(1+$O$2),MAX(K$64:K672)&gt;MAX(L$64:L671)),MAX(M$64:M671)+1,""))),"")</f>
        <v/>
      </c>
      <c r="N672" s="91">
        <f t="shared" si="85"/>
        <v>0</v>
      </c>
      <c r="O672" s="91" t="str">
        <f>IFERROR(IF(AND(N671=$H$2*1,MAX(O$64:O671)=MAX(P$64:P671)),MAX(O$64:O671)+1,""),"")</f>
        <v/>
      </c>
      <c r="P672" s="91" t="str">
        <f>IFERROR(IF(MOD(MAX(Q$64:Q672),10*MAX(O$64:O672))&lt;=2,IF(AND(F671/INDEX($F$64:$F672,MATCH(MAX(O$64:O672),O$64:O672,0)-1)&lt;(1-$P$2),MAX(O$64:O672)&gt;MAX(P$64:P671)),MAX(O$64:O672),""),IF(AND($F671/INDEX($F$64:$F672,MATCH(MAX(Q$64:Q672),Q$64:Q672,0)-1)&lt;(1-$P$2),MAX(O$64:O672)&gt;MAX(P$64:P671)),MAX(O$64:O672),"")),"")</f>
        <v/>
      </c>
      <c r="Q672" s="91" t="str">
        <f>IFERROR(IF(E672="","",IF(O672&lt;&gt;"",MAX(O$64:O672)*10+1,IF(AND($F671/INDEX($F$64:$F672,MATCH(MAX(Q$64:Q671),Q$64:Q671,0)-1)&gt;(1+$O$2),MAX(O$64:O672)&gt;MAX(P$64:P671)),MAX(Q$64:Q671)+1,""))),"")</f>
        <v/>
      </c>
    </row>
    <row r="673" spans="1:17" x14ac:dyDescent="0.2">
      <c r="A673" s="13">
        <f>HLOOKUP($E$2,历史数据!$V$3:$AE$5000,ROW(A671),)</f>
        <v>105934</v>
      </c>
      <c r="B673" s="41">
        <v>37463</v>
      </c>
      <c r="C673" s="100">
        <f>IFERROR(IF(A673&lt;&gt;0,MAX($C$4:C672)+1,""),"")</f>
        <v>665</v>
      </c>
      <c r="D673" s="100"/>
      <c r="E673" s="99">
        <f t="shared" si="86"/>
        <v>37469</v>
      </c>
      <c r="F673" s="101">
        <f>IFERROR(VLOOKUP(E673,历史数据!AH:AJ,3,),"")</f>
        <v>15.9772181119531</v>
      </c>
      <c r="G673" s="101">
        <f t="shared" si="82"/>
        <v>16.299977031397944</v>
      </c>
      <c r="H673" s="105">
        <f t="shared" si="83"/>
        <v>-1.7823889332269083E-3</v>
      </c>
      <c r="I673" s="101">
        <f>IFERROR(VLOOKUP(E673,历史数据!AH:AJ,2,),"")</f>
        <v>16.107537998673799</v>
      </c>
      <c r="J673" s="104">
        <f t="shared" si="84"/>
        <v>0</v>
      </c>
      <c r="K673" s="104" t="str">
        <f>IFERROR(IF(AND(J672=$H$2*1,MAX(K$64:K672)=MAX(L$64:L672)),MAX(K$64:K672)+1,""),"")</f>
        <v/>
      </c>
      <c r="L673" s="104" t="str">
        <f>IFERROR(IF(AND($F672/INDEX($F$64:$F673,MATCH(MAX(M$64:M673),M$64:M673,0)-1)&lt;(1-$P$2),MAX(K$64:K673)&gt;MAX(L$64:L672)),MAX(K$64:K673),""),"")</f>
        <v/>
      </c>
      <c r="M673" s="104" t="str">
        <f>IFERROR(IF(E673="","",IF(K673&lt;&gt;"",MAX(M$64:M672)+1,IF(AND($F672/INDEX($F$64:$F673,MATCH(MAX(M$64:M672),M$64:M672,0)-1)&gt;(1+$O$2),MAX(K$64:K673)&gt;MAX(L$64:L672)),MAX(M$64:M672)+1,""))),"")</f>
        <v/>
      </c>
      <c r="N673" s="91">
        <f t="shared" si="85"/>
        <v>0</v>
      </c>
      <c r="O673" s="91" t="str">
        <f>IFERROR(IF(AND(N672=$H$2*1,MAX(O$64:O672)=MAX(P$64:P672)),MAX(O$64:O672)+1,""),"")</f>
        <v/>
      </c>
      <c r="P673" s="91" t="str">
        <f>IFERROR(IF(MOD(MAX(Q$64:Q673),10*MAX(O$64:O673))&lt;=2,IF(AND(F672/INDEX($F$64:$F673,MATCH(MAX(O$64:O673),O$64:O673,0)-1)&lt;(1-$P$2),MAX(O$64:O673)&gt;MAX(P$64:P672)),MAX(O$64:O673),""),IF(AND($F672/INDEX($F$64:$F673,MATCH(MAX(Q$64:Q673),Q$64:Q673,0)-1)&lt;(1-$P$2),MAX(O$64:O673)&gt;MAX(P$64:P672)),MAX(O$64:O673),"")),"")</f>
        <v/>
      </c>
      <c r="Q673" s="91" t="str">
        <f>IFERROR(IF(E673="","",IF(O673&lt;&gt;"",MAX(O$64:O673)*10+1,IF(AND($F672/INDEX($F$64:$F673,MATCH(MAX(Q$64:Q672),Q$64:Q672,0)-1)&gt;(1+$O$2),MAX(O$64:O673)&gt;MAX(P$64:P672)),MAX(Q$64:Q672)+1,""))),"")</f>
        <v/>
      </c>
    </row>
    <row r="674" spans="1:17" x14ac:dyDescent="0.2">
      <c r="A674" s="13">
        <f>HLOOKUP($E$2,历史数据!$V$3:$AE$5000,ROW(A672),)</f>
        <v>74126</v>
      </c>
      <c r="B674" s="41">
        <v>37466</v>
      </c>
      <c r="C674" s="100">
        <f>IFERROR(IF(A674&lt;&gt;0,MAX($C$4:C673)+1,""),"")</f>
        <v>666</v>
      </c>
      <c r="D674" s="100"/>
      <c r="E674" s="99">
        <f t="shared" si="86"/>
        <v>37470</v>
      </c>
      <c r="F674" s="101">
        <f>IFERROR(VLOOKUP(E674,历史数据!AH:AJ,3,),"")</f>
        <v>16.14663396469</v>
      </c>
      <c r="G674" s="101">
        <f t="shared" si="82"/>
        <v>16.271523856130596</v>
      </c>
      <c r="H674" s="105">
        <f t="shared" si="83"/>
        <v>-1.7455960344324728E-3</v>
      </c>
      <c r="I674" s="101">
        <f>IFERROR(VLOOKUP(E674,历史数据!AH:AJ,2,),"")</f>
        <v>15.9381221459369</v>
      </c>
      <c r="J674" s="104">
        <f t="shared" si="84"/>
        <v>0</v>
      </c>
      <c r="K674" s="104" t="str">
        <f>IFERROR(IF(AND(J673=$H$2*1,MAX(K$64:K673)=MAX(L$64:L673)),MAX(K$64:K673)+1,""),"")</f>
        <v/>
      </c>
      <c r="L674" s="104" t="str">
        <f>IFERROR(IF(AND($F673/INDEX($F$64:$F674,MATCH(MAX(M$64:M674),M$64:M674,0)-1)&lt;(1-$P$2),MAX(K$64:K674)&gt;MAX(L$64:L673)),MAX(K$64:K674),""),"")</f>
        <v/>
      </c>
      <c r="M674" s="104" t="str">
        <f>IFERROR(IF(E674="","",IF(K674&lt;&gt;"",MAX(M$64:M673)+1,IF(AND($F673/INDEX($F$64:$F674,MATCH(MAX(M$64:M673),M$64:M673,0)-1)&gt;(1+$O$2),MAX(K$64:K674)&gt;MAX(L$64:L673)),MAX(M$64:M673)+1,""))),"")</f>
        <v/>
      </c>
      <c r="N674" s="91">
        <f t="shared" si="85"/>
        <v>0</v>
      </c>
      <c r="O674" s="91" t="str">
        <f>IFERROR(IF(AND(N673=$H$2*1,MAX(O$64:O673)=MAX(P$64:P673)),MAX(O$64:O673)+1,""),"")</f>
        <v/>
      </c>
      <c r="P674" s="91" t="str">
        <f>IFERROR(IF(MOD(MAX(Q$64:Q674),10*MAX(O$64:O674))&lt;=2,IF(AND(F673/INDEX($F$64:$F674,MATCH(MAX(O$64:O674),O$64:O674,0)-1)&lt;(1-$P$2),MAX(O$64:O674)&gt;MAX(P$64:P673)),MAX(O$64:O674),""),IF(AND($F673/INDEX($F$64:$F674,MATCH(MAX(Q$64:Q674),Q$64:Q674,0)-1)&lt;(1-$P$2),MAX(O$64:O674)&gt;MAX(P$64:P673)),MAX(O$64:O674),"")),"")</f>
        <v/>
      </c>
      <c r="Q674" s="91" t="str">
        <f>IFERROR(IF(E674="","",IF(O674&lt;&gt;"",MAX(O$64:O674)*10+1,IF(AND($F673/INDEX($F$64:$F674,MATCH(MAX(Q$64:Q673),Q$64:Q673,0)-1)&gt;(1+$O$2),MAX(O$64:O674)&gt;MAX(P$64:P673)),MAX(Q$64:Q673)+1,""))),"")</f>
        <v/>
      </c>
    </row>
    <row r="675" spans="1:17" x14ac:dyDescent="0.2">
      <c r="A675" s="13">
        <f>HLOOKUP($E$2,历史数据!$V$3:$AE$5000,ROW(A673),)</f>
        <v>41187</v>
      </c>
      <c r="B675" s="41">
        <v>37467</v>
      </c>
      <c r="C675" s="100">
        <f>IFERROR(IF(A675&lt;&gt;0,MAX($C$4:C674)+1,""),"")</f>
        <v>667</v>
      </c>
      <c r="D675" s="100"/>
      <c r="E675" s="99">
        <f t="shared" si="86"/>
        <v>37473</v>
      </c>
      <c r="F675" s="101">
        <f>IFERROR(VLOOKUP(E675,历史数据!AH:AJ,3,),"")</f>
        <v>16.185729930706199</v>
      </c>
      <c r="G675" s="101">
        <f t="shared" si="82"/>
        <v>16.251107073877694</v>
      </c>
      <c r="H675" s="105">
        <f t="shared" si="83"/>
        <v>-1.2547553894411978E-3</v>
      </c>
      <c r="I675" s="101">
        <f>IFERROR(VLOOKUP(E675,历史数据!AH:AJ,2,),"")</f>
        <v>16.003282089297201</v>
      </c>
      <c r="J675" s="104">
        <f t="shared" si="84"/>
        <v>0</v>
      </c>
      <c r="K675" s="104" t="str">
        <f>IFERROR(IF(AND(J674=$H$2*1,MAX(K$64:K674)=MAX(L$64:L674)),MAX(K$64:K674)+1,""),"")</f>
        <v/>
      </c>
      <c r="L675" s="104" t="str">
        <f>IFERROR(IF(AND($F674/INDEX($F$64:$F675,MATCH(MAX(M$64:M675),M$64:M675,0)-1)&lt;(1-$P$2),MAX(K$64:K675)&gt;MAX(L$64:L674)),MAX(K$64:K675),""),"")</f>
        <v/>
      </c>
      <c r="M675" s="104" t="str">
        <f>IFERROR(IF(E675="","",IF(K675&lt;&gt;"",MAX(M$64:M674)+1,IF(AND($F674/INDEX($F$64:$F675,MATCH(MAX(M$64:M674),M$64:M674,0)-1)&gt;(1+$O$2),MAX(K$64:K675)&gt;MAX(L$64:L674)),MAX(M$64:M674)+1,""))),"")</f>
        <v/>
      </c>
      <c r="N675" s="91">
        <f t="shared" si="85"/>
        <v>0</v>
      </c>
      <c r="O675" s="91" t="str">
        <f>IFERROR(IF(AND(N674=$H$2*1,MAX(O$64:O674)=MAX(P$64:P674)),MAX(O$64:O674)+1,""),"")</f>
        <v/>
      </c>
      <c r="P675" s="91" t="str">
        <f>IFERROR(IF(MOD(MAX(Q$64:Q675),10*MAX(O$64:O675))&lt;=2,IF(AND(F674/INDEX($F$64:$F675,MATCH(MAX(O$64:O675),O$64:O675,0)-1)&lt;(1-$P$2),MAX(O$64:O675)&gt;MAX(P$64:P674)),MAX(O$64:O675),""),IF(AND($F674/INDEX($F$64:$F675,MATCH(MAX(Q$64:Q675),Q$64:Q675,0)-1)&lt;(1-$P$2),MAX(O$64:O675)&gt;MAX(P$64:P674)),MAX(O$64:O675),"")),"")</f>
        <v/>
      </c>
      <c r="Q675" s="91" t="str">
        <f>IFERROR(IF(E675="","",IF(O675&lt;&gt;"",MAX(O$64:O675)*10+1,IF(AND($F674/INDEX($F$64:$F675,MATCH(MAX(Q$64:Q674),Q$64:Q674,0)-1)&gt;(1+$O$2),MAX(O$64:O675)&gt;MAX(P$64:P674)),MAX(Q$64:Q674)+1,""))),"")</f>
        <v/>
      </c>
    </row>
    <row r="676" spans="1:17" x14ac:dyDescent="0.2">
      <c r="A676" s="13">
        <f>HLOOKUP($E$2,历史数据!$V$3:$AE$5000,ROW(A674),)</f>
        <v>52100</v>
      </c>
      <c r="B676" s="41">
        <v>37468</v>
      </c>
      <c r="C676" s="100">
        <f>IFERROR(IF(A676&lt;&gt;0,MAX($C$4:C675)+1,""),"")</f>
        <v>668</v>
      </c>
      <c r="D676" s="100"/>
      <c r="E676" s="99">
        <f t="shared" si="86"/>
        <v>37474</v>
      </c>
      <c r="F676" s="101">
        <f>IFERROR(VLOOKUP(E676,历史数据!AH:AJ,3,),"")</f>
        <v>16.2248258967224</v>
      </c>
      <c r="G676" s="101">
        <f t="shared" si="82"/>
        <v>16.233731088981607</v>
      </c>
      <c r="H676" s="105">
        <f t="shared" si="83"/>
        <v>-1.0692185349032712E-3</v>
      </c>
      <c r="I676" s="101">
        <f>IFERROR(VLOOKUP(E676,历史数据!AH:AJ,2,),"")</f>
        <v>16.029346066641398</v>
      </c>
      <c r="J676" s="104">
        <f t="shared" si="84"/>
        <v>0</v>
      </c>
      <c r="K676" s="104" t="str">
        <f>IFERROR(IF(AND(J675=$H$2*1,MAX(K$64:K675)=MAX(L$64:L675)),MAX(K$64:K675)+1,""),"")</f>
        <v/>
      </c>
      <c r="L676" s="104" t="str">
        <f>IFERROR(IF(AND($F675/INDEX($F$64:$F676,MATCH(MAX(M$64:M676),M$64:M676,0)-1)&lt;(1-$P$2),MAX(K$64:K676)&gt;MAX(L$64:L675)),MAX(K$64:K676),""),"")</f>
        <v/>
      </c>
      <c r="M676" s="104" t="str">
        <f>IFERROR(IF(E676="","",IF(K676&lt;&gt;"",MAX(M$64:M675)+1,IF(AND($F675/INDEX($F$64:$F676,MATCH(MAX(M$64:M675),M$64:M675,0)-1)&gt;(1+$O$2),MAX(K$64:K676)&gt;MAX(L$64:L675)),MAX(M$64:M675)+1,""))),"")</f>
        <v/>
      </c>
      <c r="N676" s="91">
        <f t="shared" si="85"/>
        <v>0</v>
      </c>
      <c r="O676" s="91" t="str">
        <f>IFERROR(IF(AND(N675=$H$2*1,MAX(O$64:O675)=MAX(P$64:P675)),MAX(O$64:O675)+1,""),"")</f>
        <v/>
      </c>
      <c r="P676" s="91" t="str">
        <f>IFERROR(IF(MOD(MAX(Q$64:Q676),10*MAX(O$64:O676))&lt;=2,IF(AND(F675/INDEX($F$64:$F676,MATCH(MAX(O$64:O676),O$64:O676,0)-1)&lt;(1-$P$2),MAX(O$64:O676)&gt;MAX(P$64:P675)),MAX(O$64:O676),""),IF(AND($F675/INDEX($F$64:$F676,MATCH(MAX(Q$64:Q676),Q$64:Q676,0)-1)&lt;(1-$P$2),MAX(O$64:O676)&gt;MAX(P$64:P675)),MAX(O$64:O676),"")),"")</f>
        <v/>
      </c>
      <c r="Q676" s="91" t="str">
        <f>IFERROR(IF(E676="","",IF(O676&lt;&gt;"",MAX(O$64:O676)*10+1,IF(AND($F675/INDEX($F$64:$F676,MATCH(MAX(Q$64:Q675),Q$64:Q675,0)-1)&gt;(1+$O$2),MAX(O$64:O676)&gt;MAX(P$64:P675)),MAX(Q$64:Q675)+1,""))),"")</f>
        <v/>
      </c>
    </row>
    <row r="677" spans="1:17" x14ac:dyDescent="0.2">
      <c r="A677" s="13">
        <f>HLOOKUP($E$2,历史数据!$V$3:$AE$5000,ROW(A675),)</f>
        <v>48647</v>
      </c>
      <c r="B677" s="41">
        <v>37469</v>
      </c>
      <c r="C677" s="100">
        <f>IFERROR(IF(A677&lt;&gt;0,MAX($C$4:C676)+1,""),"")</f>
        <v>669</v>
      </c>
      <c r="D677" s="100"/>
      <c r="E677" s="99">
        <f t="shared" si="86"/>
        <v>37475</v>
      </c>
      <c r="F677" s="101">
        <f>IFERROR(VLOOKUP(E677,历史数据!AH:AJ,3,),"")</f>
        <v>16.094506010001702</v>
      </c>
      <c r="G677" s="101">
        <f t="shared" si="82"/>
        <v>16.213748706351105</v>
      </c>
      <c r="H677" s="105">
        <f t="shared" si="83"/>
        <v>-1.2309174348751339E-3</v>
      </c>
      <c r="I677" s="101">
        <f>IFERROR(VLOOKUP(E677,历史数据!AH:AJ,2,),"")</f>
        <v>16.2117939080503</v>
      </c>
      <c r="J677" s="104">
        <f t="shared" si="84"/>
        <v>0</v>
      </c>
      <c r="K677" s="104" t="str">
        <f>IFERROR(IF(AND(J676=$H$2*1,MAX(K$64:K676)=MAX(L$64:L676)),MAX(K$64:K676)+1,""),"")</f>
        <v/>
      </c>
      <c r="L677" s="104" t="str">
        <f>IFERROR(IF(AND($F676/INDEX($F$64:$F677,MATCH(MAX(M$64:M677),M$64:M677,0)-1)&lt;(1-$P$2),MAX(K$64:K677)&gt;MAX(L$64:L676)),MAX(K$64:K677),""),"")</f>
        <v/>
      </c>
      <c r="M677" s="104" t="str">
        <f>IFERROR(IF(E677="","",IF(K677&lt;&gt;"",MAX(M$64:M676)+1,IF(AND($F676/INDEX($F$64:$F677,MATCH(MAX(M$64:M676),M$64:M676,0)-1)&gt;(1+$O$2),MAX(K$64:K677)&gt;MAX(L$64:L676)),MAX(M$64:M676)+1,""))),"")</f>
        <v/>
      </c>
      <c r="N677" s="91">
        <f t="shared" si="85"/>
        <v>0</v>
      </c>
      <c r="O677" s="91" t="str">
        <f>IFERROR(IF(AND(N676=$H$2*1,MAX(O$64:O676)=MAX(P$64:P676)),MAX(O$64:O676)+1,""),"")</f>
        <v/>
      </c>
      <c r="P677" s="91" t="str">
        <f>IFERROR(IF(MOD(MAX(Q$64:Q677),10*MAX(O$64:O677))&lt;=2,IF(AND(F676/INDEX($F$64:$F677,MATCH(MAX(O$64:O677),O$64:O677,0)-1)&lt;(1-$P$2),MAX(O$64:O677)&gt;MAX(P$64:P676)),MAX(O$64:O677),""),IF(AND($F676/INDEX($F$64:$F677,MATCH(MAX(Q$64:Q677),Q$64:Q677,0)-1)&lt;(1-$P$2),MAX(O$64:O677)&gt;MAX(P$64:P676)),MAX(O$64:O677),"")),"")</f>
        <v/>
      </c>
      <c r="Q677" s="91" t="str">
        <f>IFERROR(IF(E677="","",IF(O677&lt;&gt;"",MAX(O$64:O677)*10+1,IF(AND($F676/INDEX($F$64:$F677,MATCH(MAX(Q$64:Q676),Q$64:Q676,0)-1)&gt;(1+$O$2),MAX(O$64:O677)&gt;MAX(P$64:P676)),MAX(Q$64:Q676)+1,""))),"")</f>
        <v/>
      </c>
    </row>
    <row r="678" spans="1:17" x14ac:dyDescent="0.2">
      <c r="A678" s="13">
        <f>HLOOKUP($E$2,历史数据!$V$3:$AE$5000,ROW(A676),)</f>
        <v>59782</v>
      </c>
      <c r="B678" s="41">
        <v>37470</v>
      </c>
      <c r="C678" s="100">
        <f>IFERROR(IF(A678&lt;&gt;0,MAX($C$4:C677)+1,""),"")</f>
        <v>670</v>
      </c>
      <c r="D678" s="100"/>
      <c r="E678" s="99">
        <f t="shared" si="86"/>
        <v>37476</v>
      </c>
      <c r="F678" s="101">
        <f>IFERROR(VLOOKUP(E678,历史数据!AH:AJ,3,),"")</f>
        <v>16.159665953362001</v>
      </c>
      <c r="G678" s="101">
        <f t="shared" si="82"/>
        <v>16.201585516923846</v>
      </c>
      <c r="H678" s="105">
        <f t="shared" si="83"/>
        <v>-7.5017749735406536E-4</v>
      </c>
      <c r="I678" s="101">
        <f>IFERROR(VLOOKUP(E678,历史数据!AH:AJ,2,),"")</f>
        <v>15.768706293199999</v>
      </c>
      <c r="J678" s="104">
        <f t="shared" si="84"/>
        <v>0</v>
      </c>
      <c r="K678" s="104" t="str">
        <f>IFERROR(IF(AND(J677=$H$2*1,MAX(K$64:K677)=MAX(L$64:L677)),MAX(K$64:K677)+1,""),"")</f>
        <v/>
      </c>
      <c r="L678" s="104" t="str">
        <f>IFERROR(IF(AND($F677/INDEX($F$64:$F678,MATCH(MAX(M$64:M678),M$64:M678,0)-1)&lt;(1-$P$2),MAX(K$64:K678)&gt;MAX(L$64:L677)),MAX(K$64:K678),""),"")</f>
        <v/>
      </c>
      <c r="M678" s="104" t="str">
        <f>IFERROR(IF(E678="","",IF(K678&lt;&gt;"",MAX(M$64:M677)+1,IF(AND($F677/INDEX($F$64:$F678,MATCH(MAX(M$64:M677),M$64:M677,0)-1)&gt;(1+$O$2),MAX(K$64:K678)&gt;MAX(L$64:L677)),MAX(M$64:M677)+1,""))),"")</f>
        <v/>
      </c>
      <c r="N678" s="91">
        <f t="shared" si="85"/>
        <v>0</v>
      </c>
      <c r="O678" s="91" t="str">
        <f>IFERROR(IF(AND(N677=$H$2*1,MAX(O$64:O677)=MAX(P$64:P677)),MAX(O$64:O677)+1,""),"")</f>
        <v/>
      </c>
      <c r="P678" s="91" t="str">
        <f>IFERROR(IF(MOD(MAX(Q$64:Q678),10*MAX(O$64:O678))&lt;=2,IF(AND(F677/INDEX($F$64:$F678,MATCH(MAX(O$64:O678),O$64:O678,0)-1)&lt;(1-$P$2),MAX(O$64:O678)&gt;MAX(P$64:P677)),MAX(O$64:O678),""),IF(AND($F677/INDEX($F$64:$F678,MATCH(MAX(Q$64:Q678),Q$64:Q678,0)-1)&lt;(1-$P$2),MAX(O$64:O678)&gt;MAX(P$64:P677)),MAX(O$64:O678),"")),"")</f>
        <v/>
      </c>
      <c r="Q678" s="91" t="str">
        <f>IFERROR(IF(E678="","",IF(O678&lt;&gt;"",MAX(O$64:O678)*10+1,IF(AND($F677/INDEX($F$64:$F678,MATCH(MAX(Q$64:Q677),Q$64:Q677,0)-1)&gt;(1+$O$2),MAX(O$64:O678)&gt;MAX(P$64:P677)),MAX(Q$64:Q677)+1,""))),"")</f>
        <v/>
      </c>
    </row>
    <row r="679" spans="1:17" x14ac:dyDescent="0.2">
      <c r="A679" s="13">
        <f>HLOOKUP($E$2,历史数据!$V$3:$AE$5000,ROW(A677),)</f>
        <v>43138</v>
      </c>
      <c r="B679" s="41">
        <v>37473</v>
      </c>
      <c r="C679" s="100">
        <f>IFERROR(IF(A679&lt;&gt;0,MAX($C$4:C678)+1,""),"")</f>
        <v>671</v>
      </c>
      <c r="D679" s="100"/>
      <c r="E679" s="99">
        <f t="shared" si="86"/>
        <v>37477</v>
      </c>
      <c r="F679" s="101">
        <f>IFERROR(VLOOKUP(E679,历史数据!AH:AJ,3,),"")</f>
        <v>15.885994191248599</v>
      </c>
      <c r="G679" s="101">
        <f t="shared" si="82"/>
        <v>16.193766323720606</v>
      </c>
      <c r="H679" s="105">
        <f t="shared" si="83"/>
        <v>-4.8261901250790107E-4</v>
      </c>
      <c r="I679" s="101">
        <f>IFERROR(VLOOKUP(E679,历史数据!AH:AJ,2,),"")</f>
        <v>16.094506010001702</v>
      </c>
      <c r="J679" s="104">
        <f t="shared" si="84"/>
        <v>0</v>
      </c>
      <c r="K679" s="104" t="str">
        <f>IFERROR(IF(AND(J678=$H$2*1,MAX(K$64:K678)=MAX(L$64:L678)),MAX(K$64:K678)+1,""),"")</f>
        <v/>
      </c>
      <c r="L679" s="104" t="str">
        <f>IFERROR(IF(AND($F678/INDEX($F$64:$F679,MATCH(MAX(M$64:M679),M$64:M679,0)-1)&lt;(1-$P$2),MAX(K$64:K679)&gt;MAX(L$64:L678)),MAX(K$64:K679),""),"")</f>
        <v/>
      </c>
      <c r="M679" s="104" t="str">
        <f>IFERROR(IF(E679="","",IF(K679&lt;&gt;"",MAX(M$64:M678)+1,IF(AND($F678/INDEX($F$64:$F679,MATCH(MAX(M$64:M678),M$64:M678,0)-1)&gt;(1+$O$2),MAX(K$64:K679)&gt;MAX(L$64:L678)),MAX(M$64:M678)+1,""))),"")</f>
        <v/>
      </c>
      <c r="N679" s="91">
        <f t="shared" si="85"/>
        <v>0</v>
      </c>
      <c r="O679" s="91" t="str">
        <f>IFERROR(IF(AND(N678=$H$2*1,MAX(O$64:O678)=MAX(P$64:P678)),MAX(O$64:O678)+1,""),"")</f>
        <v/>
      </c>
      <c r="P679" s="91" t="str">
        <f>IFERROR(IF(MOD(MAX(Q$64:Q679),10*MAX(O$64:O679))&lt;=2,IF(AND(F678/INDEX($F$64:$F679,MATCH(MAX(O$64:O679),O$64:O679,0)-1)&lt;(1-$P$2),MAX(O$64:O679)&gt;MAX(P$64:P678)),MAX(O$64:O679),""),IF(AND($F678/INDEX($F$64:$F679,MATCH(MAX(Q$64:Q679),Q$64:Q679,0)-1)&lt;(1-$P$2),MAX(O$64:O679)&gt;MAX(P$64:P678)),MAX(O$64:O679),"")),"")</f>
        <v/>
      </c>
      <c r="Q679" s="91" t="str">
        <f>IFERROR(IF(E679="","",IF(O679&lt;&gt;"",MAX(O$64:O679)*10+1,IF(AND($F678/INDEX($F$64:$F679,MATCH(MAX(Q$64:Q678),Q$64:Q678,0)-1)&gt;(1+$O$2),MAX(O$64:O679)&gt;MAX(P$64:P678)),MAX(Q$64:Q678)+1,""))),"")</f>
        <v/>
      </c>
    </row>
    <row r="680" spans="1:17" x14ac:dyDescent="0.2">
      <c r="A680" s="13">
        <f>HLOOKUP($E$2,历史数据!$V$3:$AE$5000,ROW(A678),)</f>
        <v>59840</v>
      </c>
      <c r="B680" s="41">
        <v>37474</v>
      </c>
      <c r="C680" s="100">
        <f>IFERROR(IF(A680&lt;&gt;0,MAX($C$4:C679)+1,""),"")</f>
        <v>672</v>
      </c>
      <c r="D680" s="100"/>
      <c r="E680" s="99">
        <f t="shared" si="86"/>
        <v>37480</v>
      </c>
      <c r="F680" s="101">
        <f>IFERROR(VLOOKUP(E680,历史数据!AH:AJ,3,),"")</f>
        <v>15.807802259216199</v>
      </c>
      <c r="G680" s="101">
        <f t="shared" si="82"/>
        <v>16.183992332216555</v>
      </c>
      <c r="H680" s="105">
        <f t="shared" si="83"/>
        <v>-6.0356505760705836E-4</v>
      </c>
      <c r="I680" s="101">
        <f>IFERROR(VLOOKUP(E680,历史数据!AH:AJ,2,),"")</f>
        <v>15.8338662365604</v>
      </c>
      <c r="J680" s="104">
        <f t="shared" si="84"/>
        <v>0</v>
      </c>
      <c r="K680" s="104" t="str">
        <f>IFERROR(IF(AND(J679=$H$2*1,MAX(K$64:K679)=MAX(L$64:L679)),MAX(K$64:K679)+1,""),"")</f>
        <v/>
      </c>
      <c r="L680" s="104" t="str">
        <f>IFERROR(IF(AND($F679/INDEX($F$64:$F680,MATCH(MAX(M$64:M680),M$64:M680,0)-1)&lt;(1-$P$2),MAX(K$64:K680)&gt;MAX(L$64:L679)),MAX(K$64:K680),""),"")</f>
        <v/>
      </c>
      <c r="M680" s="104" t="str">
        <f>IFERROR(IF(E680="","",IF(K680&lt;&gt;"",MAX(M$64:M679)+1,IF(AND($F679/INDEX($F$64:$F680,MATCH(MAX(M$64:M679),M$64:M679,0)-1)&gt;(1+$O$2),MAX(K$64:K680)&gt;MAX(L$64:L679)),MAX(M$64:M679)+1,""))),"")</f>
        <v/>
      </c>
      <c r="N680" s="91">
        <f t="shared" si="85"/>
        <v>0</v>
      </c>
      <c r="O680" s="91" t="str">
        <f>IFERROR(IF(AND(N679=$H$2*1,MAX(O$64:O679)=MAX(P$64:P679)),MAX(O$64:O679)+1,""),"")</f>
        <v/>
      </c>
      <c r="P680" s="91" t="str">
        <f>IFERROR(IF(MOD(MAX(Q$64:Q680),10*MAX(O$64:O680))&lt;=2,IF(AND(F679/INDEX($F$64:$F680,MATCH(MAX(O$64:O680),O$64:O680,0)-1)&lt;(1-$P$2),MAX(O$64:O680)&gt;MAX(P$64:P679)),MAX(O$64:O680),""),IF(AND($F679/INDEX($F$64:$F680,MATCH(MAX(Q$64:Q680),Q$64:Q680,0)-1)&lt;(1-$P$2),MAX(O$64:O680)&gt;MAX(P$64:P679)),MAX(O$64:O680),"")),"")</f>
        <v/>
      </c>
      <c r="Q680" s="91" t="str">
        <f>IFERROR(IF(E680="","",IF(O680&lt;&gt;"",MAX(O$64:O680)*10+1,IF(AND($F679/INDEX($F$64:$F680,MATCH(MAX(Q$64:Q679),Q$64:Q679,0)-1)&gt;(1+$O$2),MAX(O$64:O680)&gt;MAX(P$64:P679)),MAX(Q$64:Q679)+1,""))),"")</f>
        <v/>
      </c>
    </row>
    <row r="681" spans="1:17" x14ac:dyDescent="0.2">
      <c r="A681" s="13">
        <f>HLOOKUP($E$2,历史数据!$V$3:$AE$5000,ROW(A679),)</f>
        <v>64000</v>
      </c>
      <c r="B681" s="41">
        <v>37475</v>
      </c>
      <c r="C681" s="100">
        <f>IFERROR(IF(A681&lt;&gt;0,MAX($C$4:C680)+1,""),"")</f>
        <v>673</v>
      </c>
      <c r="D681" s="100"/>
      <c r="E681" s="99">
        <f t="shared" si="86"/>
        <v>37481</v>
      </c>
      <c r="F681" s="101">
        <f>IFERROR(VLOOKUP(E681,历史数据!AH:AJ,3,),"")</f>
        <v>15.8208342478883</v>
      </c>
      <c r="G681" s="101">
        <f t="shared" si="82"/>
        <v>16.180734335048541</v>
      </c>
      <c r="H681" s="105">
        <f t="shared" si="83"/>
        <v>-2.0130985613042718E-4</v>
      </c>
      <c r="I681" s="101">
        <f>IFERROR(VLOOKUP(E681,历史数据!AH:AJ,2,),"")</f>
        <v>15.8599302139045</v>
      </c>
      <c r="J681" s="104">
        <f t="shared" si="84"/>
        <v>0</v>
      </c>
      <c r="K681" s="104" t="str">
        <f>IFERROR(IF(AND(J680=$H$2*1,MAX(K$64:K680)=MAX(L$64:L680)),MAX(K$64:K680)+1,""),"")</f>
        <v/>
      </c>
      <c r="L681" s="104" t="str">
        <f>IFERROR(IF(AND($F680/INDEX($F$64:$F681,MATCH(MAX(M$64:M681),M$64:M681,0)-1)&lt;(1-$P$2),MAX(K$64:K681)&gt;MAX(L$64:L680)),MAX(K$64:K681),""),"")</f>
        <v/>
      </c>
      <c r="M681" s="104" t="str">
        <f>IFERROR(IF(E681="","",IF(K681&lt;&gt;"",MAX(M$64:M680)+1,IF(AND($F680/INDEX($F$64:$F681,MATCH(MAX(M$64:M680),M$64:M680,0)-1)&gt;(1+$O$2),MAX(K$64:K681)&gt;MAX(L$64:L680)),MAX(M$64:M680)+1,""))),"")</f>
        <v/>
      </c>
      <c r="N681" s="91">
        <f t="shared" si="85"/>
        <v>0</v>
      </c>
      <c r="O681" s="91" t="str">
        <f>IFERROR(IF(AND(N680=$H$2*1,MAX(O$64:O680)=MAX(P$64:P680)),MAX(O$64:O680)+1,""),"")</f>
        <v/>
      </c>
      <c r="P681" s="91" t="str">
        <f>IFERROR(IF(MOD(MAX(Q$64:Q681),10*MAX(O$64:O681))&lt;=2,IF(AND(F680/INDEX($F$64:$F681,MATCH(MAX(O$64:O681),O$64:O681,0)-1)&lt;(1-$P$2),MAX(O$64:O681)&gt;MAX(P$64:P680)),MAX(O$64:O681),""),IF(AND($F680/INDEX($F$64:$F681,MATCH(MAX(Q$64:Q681),Q$64:Q681,0)-1)&lt;(1-$P$2),MAX(O$64:O681)&gt;MAX(P$64:P680)),MAX(O$64:O681),"")),"")</f>
        <v/>
      </c>
      <c r="Q681" s="91" t="str">
        <f>IFERROR(IF(E681="","",IF(O681&lt;&gt;"",MAX(O$64:O681)*10+1,IF(AND($F680/INDEX($F$64:$F681,MATCH(MAX(Q$64:Q680),Q$64:Q680,0)-1)&gt;(1+$O$2),MAX(O$64:O681)&gt;MAX(P$64:P680)),MAX(Q$64:Q680)+1,""))),"")</f>
        <v/>
      </c>
    </row>
    <row r="682" spans="1:17" x14ac:dyDescent="0.2">
      <c r="A682" s="13">
        <f>HLOOKUP($E$2,历史数据!$V$3:$AE$5000,ROW(A680),)</f>
        <v>74100</v>
      </c>
      <c r="B682" s="41">
        <v>37476</v>
      </c>
      <c r="C682" s="100">
        <f>IFERROR(IF(A682&lt;&gt;0,MAX($C$4:C681)+1,""),"")</f>
        <v>674</v>
      </c>
      <c r="D682" s="100"/>
      <c r="E682" s="99">
        <f t="shared" si="86"/>
        <v>37482</v>
      </c>
      <c r="F682" s="101">
        <f>IFERROR(VLOOKUP(E682,历史数据!AH:AJ,3,),"")</f>
        <v>15.8990261799207</v>
      </c>
      <c r="G682" s="101">
        <f t="shared" si="82"/>
        <v>16.169005545243678</v>
      </c>
      <c r="H682" s="105">
        <f t="shared" si="83"/>
        <v>-7.2486140381511355E-4</v>
      </c>
      <c r="I682" s="101">
        <f>IFERROR(VLOOKUP(E682,历史数据!AH:AJ,2,),"")</f>
        <v>15.7817382818721</v>
      </c>
      <c r="J682" s="104">
        <f t="shared" si="84"/>
        <v>0</v>
      </c>
      <c r="K682" s="104" t="str">
        <f>IFERROR(IF(AND(J681=$H$2*1,MAX(K$64:K681)=MAX(L$64:L681)),MAX(K$64:K681)+1,""),"")</f>
        <v/>
      </c>
      <c r="L682" s="104" t="str">
        <f>IFERROR(IF(AND($F681/INDEX($F$64:$F682,MATCH(MAX(M$64:M682),M$64:M682,0)-1)&lt;(1-$P$2),MAX(K$64:K682)&gt;MAX(L$64:L681)),MAX(K$64:K682),""),"")</f>
        <v/>
      </c>
      <c r="M682" s="104" t="str">
        <f>IFERROR(IF(E682="","",IF(K682&lt;&gt;"",MAX(M$64:M681)+1,IF(AND($F681/INDEX($F$64:$F682,MATCH(MAX(M$64:M681),M$64:M681,0)-1)&gt;(1+$O$2),MAX(K$64:K682)&gt;MAX(L$64:L681)),MAX(M$64:M681)+1,""))),"")</f>
        <v/>
      </c>
      <c r="N682" s="91">
        <f t="shared" si="85"/>
        <v>0</v>
      </c>
      <c r="O682" s="91" t="str">
        <f>IFERROR(IF(AND(N681=$H$2*1,MAX(O$64:O681)=MAX(P$64:P681)),MAX(O$64:O681)+1,""),"")</f>
        <v/>
      </c>
      <c r="P682" s="91" t="str">
        <f>IFERROR(IF(MOD(MAX(Q$64:Q682),10*MAX(O$64:O682))&lt;=2,IF(AND(F681/INDEX($F$64:$F682,MATCH(MAX(O$64:O682),O$64:O682,0)-1)&lt;(1-$P$2),MAX(O$64:O682)&gt;MAX(P$64:P681)),MAX(O$64:O682),""),IF(AND($F681/INDEX($F$64:$F682,MATCH(MAX(Q$64:Q682),Q$64:Q682,0)-1)&lt;(1-$P$2),MAX(O$64:O682)&gt;MAX(P$64:P681)),MAX(O$64:O682),"")),"")</f>
        <v/>
      </c>
      <c r="Q682" s="91" t="str">
        <f>IFERROR(IF(E682="","",IF(O682&lt;&gt;"",MAX(O$64:O682)*10+1,IF(AND($F681/INDEX($F$64:$F682,MATCH(MAX(Q$64:Q681),Q$64:Q681,0)-1)&gt;(1+$O$2),MAX(O$64:O682)&gt;MAX(P$64:P681)),MAX(Q$64:Q681)+1,""))),"")</f>
        <v/>
      </c>
    </row>
    <row r="683" spans="1:17" x14ac:dyDescent="0.2">
      <c r="A683" s="13">
        <f>HLOOKUP($E$2,历史数据!$V$3:$AE$5000,ROW(A681),)</f>
        <v>86600</v>
      </c>
      <c r="B683" s="41">
        <v>37477</v>
      </c>
      <c r="C683" s="100">
        <f>IFERROR(IF(A683&lt;&gt;0,MAX($C$4:C682)+1,""),"")</f>
        <v>675</v>
      </c>
      <c r="D683" s="100"/>
      <c r="E683" s="99">
        <f t="shared" si="86"/>
        <v>37483</v>
      </c>
      <c r="F683" s="101">
        <f>IFERROR(VLOOKUP(E683,历史数据!AH:AJ,3,),"")</f>
        <v>15.846898225232399</v>
      </c>
      <c r="G683" s="101">
        <f t="shared" si="82"/>
        <v>16.162272351096444</v>
      </c>
      <c r="H683" s="105">
        <f t="shared" si="83"/>
        <v>-4.1642599035507377E-4</v>
      </c>
      <c r="I683" s="101">
        <f>IFERROR(VLOOKUP(E683,历史数据!AH:AJ,2,),"")</f>
        <v>15.7426423158559</v>
      </c>
      <c r="J683" s="104">
        <f t="shared" si="84"/>
        <v>0</v>
      </c>
      <c r="K683" s="104" t="str">
        <f>IFERROR(IF(AND(J682=$H$2*1,MAX(K$64:K682)=MAX(L$64:L682)),MAX(K$64:K682)+1,""),"")</f>
        <v/>
      </c>
      <c r="L683" s="104" t="str">
        <f>IFERROR(IF(AND($F682/INDEX($F$64:$F683,MATCH(MAX(M$64:M683),M$64:M683,0)-1)&lt;(1-$P$2),MAX(K$64:K683)&gt;MAX(L$64:L682)),MAX(K$64:K683),""),"")</f>
        <v/>
      </c>
      <c r="M683" s="104" t="str">
        <f>IFERROR(IF(E683="","",IF(K683&lt;&gt;"",MAX(M$64:M682)+1,IF(AND($F682/INDEX($F$64:$F683,MATCH(MAX(M$64:M682),M$64:M682,0)-1)&gt;(1+$O$2),MAX(K$64:K683)&gt;MAX(L$64:L682)),MAX(M$64:M682)+1,""))),"")</f>
        <v/>
      </c>
      <c r="N683" s="91">
        <f t="shared" si="85"/>
        <v>0</v>
      </c>
      <c r="O683" s="91" t="str">
        <f>IFERROR(IF(AND(N682=$H$2*1,MAX(O$64:O682)=MAX(P$64:P682)),MAX(O$64:O682)+1,""),"")</f>
        <v/>
      </c>
      <c r="P683" s="91" t="str">
        <f>IFERROR(IF(MOD(MAX(Q$64:Q683),10*MAX(O$64:O683))&lt;=2,IF(AND(F682/INDEX($F$64:$F683,MATCH(MAX(O$64:O683),O$64:O683,0)-1)&lt;(1-$P$2),MAX(O$64:O683)&gt;MAX(P$64:P682)),MAX(O$64:O683),""),IF(AND($F682/INDEX($F$64:$F683,MATCH(MAX(Q$64:Q683),Q$64:Q683,0)-1)&lt;(1-$P$2),MAX(O$64:O683)&gt;MAX(P$64:P682)),MAX(O$64:O683),"")),"")</f>
        <v/>
      </c>
      <c r="Q683" s="91" t="str">
        <f>IFERROR(IF(E683="","",IF(O683&lt;&gt;"",MAX(O$64:O683)*10+1,IF(AND($F682/INDEX($F$64:$F683,MATCH(MAX(Q$64:Q682),Q$64:Q682,0)-1)&gt;(1+$O$2),MAX(O$64:O683)&gt;MAX(P$64:P682)),MAX(Q$64:Q682)+1,""))),"")</f>
        <v/>
      </c>
    </row>
    <row r="684" spans="1:17" x14ac:dyDescent="0.2">
      <c r="A684" s="13">
        <f>HLOOKUP($E$2,历史数据!$V$3:$AE$5000,ROW(A682),)</f>
        <v>93426</v>
      </c>
      <c r="B684" s="41">
        <v>37480</v>
      </c>
      <c r="C684" s="100">
        <f>IFERROR(IF(A684&lt;&gt;0,MAX($C$4:C683)+1,""),"")</f>
        <v>676</v>
      </c>
      <c r="D684" s="100"/>
      <c r="E684" s="99">
        <f t="shared" si="86"/>
        <v>37484</v>
      </c>
      <c r="F684" s="101">
        <f>IFERROR(VLOOKUP(E684,历史数据!AH:AJ,3,),"")</f>
        <v>15.951154134609</v>
      </c>
      <c r="G684" s="101">
        <f t="shared" si="82"/>
        <v>16.153801558459602</v>
      </c>
      <c r="H684" s="105">
        <f t="shared" si="83"/>
        <v>-5.2410901467503379E-4</v>
      </c>
      <c r="I684" s="101">
        <f>IFERROR(VLOOKUP(E684,历史数据!AH:AJ,2,),"")</f>
        <v>15.7426423158559</v>
      </c>
      <c r="J684" s="104">
        <f t="shared" si="84"/>
        <v>0</v>
      </c>
      <c r="K684" s="104" t="str">
        <f>IFERROR(IF(AND(J683=$H$2*1,MAX(K$64:K683)=MAX(L$64:L683)),MAX(K$64:K683)+1,""),"")</f>
        <v/>
      </c>
      <c r="L684" s="104" t="str">
        <f>IFERROR(IF(AND($F683/INDEX($F$64:$F684,MATCH(MAX(M$64:M684),M$64:M684,0)-1)&lt;(1-$P$2),MAX(K$64:K684)&gt;MAX(L$64:L683)),MAX(K$64:K684),""),"")</f>
        <v/>
      </c>
      <c r="M684" s="104" t="str">
        <f>IFERROR(IF(E684="","",IF(K684&lt;&gt;"",MAX(M$64:M683)+1,IF(AND($F683/INDEX($F$64:$F684,MATCH(MAX(M$64:M683),M$64:M683,0)-1)&gt;(1+$O$2),MAX(K$64:K684)&gt;MAX(L$64:L683)),MAX(M$64:M683)+1,""))),"")</f>
        <v/>
      </c>
      <c r="N684" s="91">
        <f t="shared" si="85"/>
        <v>0</v>
      </c>
      <c r="O684" s="91" t="str">
        <f>IFERROR(IF(AND(N683=$H$2*1,MAX(O$64:O683)=MAX(P$64:P683)),MAX(O$64:O683)+1,""),"")</f>
        <v/>
      </c>
      <c r="P684" s="91" t="str">
        <f>IFERROR(IF(MOD(MAX(Q$64:Q684),10*MAX(O$64:O684))&lt;=2,IF(AND(F683/INDEX($F$64:$F684,MATCH(MAX(O$64:O684),O$64:O684,0)-1)&lt;(1-$P$2),MAX(O$64:O684)&gt;MAX(P$64:P683)),MAX(O$64:O684),""),IF(AND($F683/INDEX($F$64:$F684,MATCH(MAX(Q$64:Q684),Q$64:Q684,0)-1)&lt;(1-$P$2),MAX(O$64:O684)&gt;MAX(P$64:P683)),MAX(O$64:O684),"")),"")</f>
        <v/>
      </c>
      <c r="Q684" s="91" t="str">
        <f>IFERROR(IF(E684="","",IF(O684&lt;&gt;"",MAX(O$64:O684)*10+1,IF(AND($F683/INDEX($F$64:$F684,MATCH(MAX(Q$64:Q683),Q$64:Q683,0)-1)&gt;(1+$O$2),MAX(O$64:O684)&gt;MAX(P$64:P683)),MAX(Q$64:Q683)+1,""))),"")</f>
        <v/>
      </c>
    </row>
    <row r="685" spans="1:17" x14ac:dyDescent="0.2">
      <c r="A685" s="13">
        <f>HLOOKUP($E$2,历史数据!$V$3:$AE$5000,ROW(A683),)</f>
        <v>31710</v>
      </c>
      <c r="B685" s="41">
        <v>37481</v>
      </c>
      <c r="C685" s="100">
        <f>IFERROR(IF(A685&lt;&gt;0,MAX($C$4:C684)+1,""),"")</f>
        <v>677</v>
      </c>
      <c r="D685" s="100"/>
      <c r="E685" s="99">
        <f t="shared" si="86"/>
        <v>37487</v>
      </c>
      <c r="F685" s="101">
        <f>IFERROR(VLOOKUP(E685,历史数据!AH:AJ,3,),"")</f>
        <v>15.885994191248599</v>
      </c>
      <c r="G685" s="101">
        <f t="shared" si="82"/>
        <v>16.145330765822759</v>
      </c>
      <c r="H685" s="105">
        <f t="shared" si="83"/>
        <v>-5.2438384897746104E-4</v>
      </c>
      <c r="I685" s="101">
        <f>IFERROR(VLOOKUP(E685,历史数据!AH:AJ,2,),"")</f>
        <v>15.9381221459369</v>
      </c>
      <c r="J685" s="104">
        <f t="shared" si="84"/>
        <v>0</v>
      </c>
      <c r="K685" s="104" t="str">
        <f>IFERROR(IF(AND(J684=$H$2*1,MAX(K$64:K684)=MAX(L$64:L684)),MAX(K$64:K684)+1,""),"")</f>
        <v/>
      </c>
      <c r="L685" s="104" t="str">
        <f>IFERROR(IF(AND($F684/INDEX($F$64:$F685,MATCH(MAX(M$64:M685),M$64:M685,0)-1)&lt;(1-$P$2),MAX(K$64:K685)&gt;MAX(L$64:L684)),MAX(K$64:K685),""),"")</f>
        <v/>
      </c>
      <c r="M685" s="104" t="str">
        <f>IFERROR(IF(E685="","",IF(K685&lt;&gt;"",MAX(M$64:M684)+1,IF(AND($F684/INDEX($F$64:$F685,MATCH(MAX(M$64:M684),M$64:M684,0)-1)&gt;(1+$O$2),MAX(K$64:K685)&gt;MAX(L$64:L684)),MAX(M$64:M684)+1,""))),"")</f>
        <v/>
      </c>
      <c r="N685" s="91">
        <f t="shared" si="85"/>
        <v>0</v>
      </c>
      <c r="O685" s="91" t="str">
        <f>IFERROR(IF(AND(N684=$H$2*1,MAX(O$64:O684)=MAX(P$64:P684)),MAX(O$64:O684)+1,""),"")</f>
        <v/>
      </c>
      <c r="P685" s="91" t="str">
        <f>IFERROR(IF(MOD(MAX(Q$64:Q685),10*MAX(O$64:O685))&lt;=2,IF(AND(F684/INDEX($F$64:$F685,MATCH(MAX(O$64:O685),O$64:O685,0)-1)&lt;(1-$P$2),MAX(O$64:O685)&gt;MAX(P$64:P684)),MAX(O$64:O685),""),IF(AND($F684/INDEX($F$64:$F685,MATCH(MAX(Q$64:Q685),Q$64:Q685,0)-1)&lt;(1-$P$2),MAX(O$64:O685)&gt;MAX(P$64:P684)),MAX(O$64:O685),"")),"")</f>
        <v/>
      </c>
      <c r="Q685" s="91" t="str">
        <f>IFERROR(IF(E685="","",IF(O685&lt;&gt;"",MAX(O$64:O685)*10+1,IF(AND($F684/INDEX($F$64:$F685,MATCH(MAX(Q$64:Q684),Q$64:Q684,0)-1)&gt;(1+$O$2),MAX(O$64:O685)&gt;MAX(P$64:P684)),MAX(Q$64:Q684)+1,""))),"")</f>
        <v/>
      </c>
    </row>
    <row r="686" spans="1:17" x14ac:dyDescent="0.2">
      <c r="A686" s="13">
        <f>HLOOKUP($E$2,历史数据!$V$3:$AE$5000,ROW(A684),)</f>
        <v>35110</v>
      </c>
      <c r="B686" s="41">
        <v>37482</v>
      </c>
      <c r="C686" s="100">
        <f>IFERROR(IF(A686&lt;&gt;0,MAX($C$4:C685)+1,""),"")</f>
        <v>678</v>
      </c>
      <c r="D686" s="100"/>
      <c r="E686" s="99">
        <f t="shared" si="86"/>
        <v>37488</v>
      </c>
      <c r="F686" s="101">
        <f>IFERROR(VLOOKUP(E686,历史数据!AH:AJ,3,),"")</f>
        <v>15.9381221459369</v>
      </c>
      <c r="G686" s="101">
        <f t="shared" si="82"/>
        <v>16.136642773374714</v>
      </c>
      <c r="H686" s="105">
        <f t="shared" si="83"/>
        <v>-5.3811176581386455E-4</v>
      </c>
      <c r="I686" s="101">
        <f>IFERROR(VLOOKUP(E686,历史数据!AH:AJ,2,),"")</f>
        <v>15.885994191248599</v>
      </c>
      <c r="J686" s="104">
        <f t="shared" si="84"/>
        <v>0</v>
      </c>
      <c r="K686" s="104" t="str">
        <f>IFERROR(IF(AND(J685=$H$2*1,MAX(K$64:K685)=MAX(L$64:L685)),MAX(K$64:K685)+1,""),"")</f>
        <v/>
      </c>
      <c r="L686" s="104" t="str">
        <f>IFERROR(IF(AND($F685/INDEX($F$64:$F686,MATCH(MAX(M$64:M686),M$64:M686,0)-1)&lt;(1-$P$2),MAX(K$64:K686)&gt;MAX(L$64:L685)),MAX(K$64:K686),""),"")</f>
        <v/>
      </c>
      <c r="M686" s="104" t="str">
        <f>IFERROR(IF(E686="","",IF(K686&lt;&gt;"",MAX(M$64:M685)+1,IF(AND($F685/INDEX($F$64:$F686,MATCH(MAX(M$64:M685),M$64:M685,0)-1)&gt;(1+$O$2),MAX(K$64:K686)&gt;MAX(L$64:L685)),MAX(M$64:M685)+1,""))),"")</f>
        <v/>
      </c>
      <c r="N686" s="91">
        <f t="shared" si="85"/>
        <v>0</v>
      </c>
      <c r="O686" s="91" t="str">
        <f>IFERROR(IF(AND(N685=$H$2*1,MAX(O$64:O685)=MAX(P$64:P685)),MAX(O$64:O685)+1,""),"")</f>
        <v/>
      </c>
      <c r="P686" s="91" t="str">
        <f>IFERROR(IF(MOD(MAX(Q$64:Q686),10*MAX(O$64:O686))&lt;=2,IF(AND(F685/INDEX($F$64:$F686,MATCH(MAX(O$64:O686),O$64:O686,0)-1)&lt;(1-$P$2),MAX(O$64:O686)&gt;MAX(P$64:P685)),MAX(O$64:O686),""),IF(AND($F685/INDEX($F$64:$F686,MATCH(MAX(Q$64:Q686),Q$64:Q686,0)-1)&lt;(1-$P$2),MAX(O$64:O686)&gt;MAX(P$64:P685)),MAX(O$64:O686),"")),"")</f>
        <v/>
      </c>
      <c r="Q686" s="91" t="str">
        <f>IFERROR(IF(E686="","",IF(O686&lt;&gt;"",MAX(O$64:O686)*10+1,IF(AND($F685/INDEX($F$64:$F686,MATCH(MAX(Q$64:Q685),Q$64:Q685,0)-1)&gt;(1+$O$2),MAX(O$64:O686)&gt;MAX(P$64:P685)),MAX(Q$64:Q685)+1,""))),"")</f>
        <v/>
      </c>
    </row>
    <row r="687" spans="1:17" x14ac:dyDescent="0.2">
      <c r="A687" s="13">
        <f>HLOOKUP($E$2,历史数据!$V$3:$AE$5000,ROW(A685),)</f>
        <v>28942</v>
      </c>
      <c r="B687" s="41">
        <v>37483</v>
      </c>
      <c r="C687" s="100">
        <f>IFERROR(IF(A687&lt;&gt;0,MAX($C$4:C686)+1,""),"")</f>
        <v>679</v>
      </c>
      <c r="D687" s="100"/>
      <c r="E687" s="99">
        <f t="shared" si="86"/>
        <v>37489</v>
      </c>
      <c r="F687" s="101">
        <f>IFERROR(VLOOKUP(E687,历史数据!AH:AJ,3,),"")</f>
        <v>16.003282089297201</v>
      </c>
      <c r="G687" s="101">
        <f t="shared" si="82"/>
        <v>16.138597571675525</v>
      </c>
      <c r="H687" s="105">
        <f t="shared" si="83"/>
        <v>1.211403343475137E-4</v>
      </c>
      <c r="I687" s="101">
        <f>IFERROR(VLOOKUP(E687,历史数据!AH:AJ,2,),"")</f>
        <v>16.003282089297201</v>
      </c>
      <c r="J687" s="104">
        <f t="shared" si="84"/>
        <v>0</v>
      </c>
      <c r="K687" s="104" t="str">
        <f>IFERROR(IF(AND(J686=$H$2*1,MAX(K$64:K686)=MAX(L$64:L686)),MAX(K$64:K686)+1,""),"")</f>
        <v/>
      </c>
      <c r="L687" s="104" t="str">
        <f>IFERROR(IF(AND($F686/INDEX($F$64:$F687,MATCH(MAX(M$64:M687),M$64:M687,0)-1)&lt;(1-$P$2),MAX(K$64:K687)&gt;MAX(L$64:L686)),MAX(K$64:K687),""),"")</f>
        <v/>
      </c>
      <c r="M687" s="104" t="str">
        <f>IFERROR(IF(E687="","",IF(K687&lt;&gt;"",MAX(M$64:M686)+1,IF(AND($F686/INDEX($F$64:$F687,MATCH(MAX(M$64:M686),M$64:M686,0)-1)&gt;(1+$O$2),MAX(K$64:K687)&gt;MAX(L$64:L686)),MAX(M$64:M686)+1,""))),"")</f>
        <v/>
      </c>
      <c r="N687" s="91">
        <f t="shared" si="85"/>
        <v>0</v>
      </c>
      <c r="O687" s="91" t="str">
        <f>IFERROR(IF(AND(N686=$H$2*1,MAX(O$64:O686)=MAX(P$64:P686)),MAX(O$64:O686)+1,""),"")</f>
        <v/>
      </c>
      <c r="P687" s="91" t="str">
        <f>IFERROR(IF(MOD(MAX(Q$64:Q687),10*MAX(O$64:O687))&lt;=2,IF(AND(F686/INDEX($F$64:$F687,MATCH(MAX(O$64:O687),O$64:O687,0)-1)&lt;(1-$P$2),MAX(O$64:O687)&gt;MAX(P$64:P686)),MAX(O$64:O687),""),IF(AND($F686/INDEX($F$64:$F687,MATCH(MAX(Q$64:Q687),Q$64:Q687,0)-1)&lt;(1-$P$2),MAX(O$64:O687)&gt;MAX(P$64:P686)),MAX(O$64:O687),"")),"")</f>
        <v/>
      </c>
      <c r="Q687" s="91" t="str">
        <f>IFERROR(IF(E687="","",IF(O687&lt;&gt;"",MAX(O$64:O687)*10+1,IF(AND($F686/INDEX($F$64:$F687,MATCH(MAX(Q$64:Q686),Q$64:Q686,0)-1)&gt;(1+$O$2),MAX(O$64:O687)&gt;MAX(P$64:P686)),MAX(Q$64:Q686)+1,""))),"")</f>
        <v/>
      </c>
    </row>
    <row r="688" spans="1:17" x14ac:dyDescent="0.2">
      <c r="A688" s="13">
        <f>HLOOKUP($E$2,历史数据!$V$3:$AE$5000,ROW(A686),)</f>
        <v>46672</v>
      </c>
      <c r="B688" s="41">
        <v>37484</v>
      </c>
      <c r="C688" s="100">
        <f>IFERROR(IF(A688&lt;&gt;0,MAX($C$4:C687)+1,""),"")</f>
        <v>680</v>
      </c>
      <c r="D688" s="100"/>
      <c r="E688" s="99">
        <f t="shared" si="86"/>
        <v>37490</v>
      </c>
      <c r="F688" s="101">
        <f>IFERROR(VLOOKUP(E688,历史数据!AH:AJ,3,),"")</f>
        <v>16.2248258967224</v>
      </c>
      <c r="G688" s="101">
        <f t="shared" si="82"/>
        <v>16.142724368088345</v>
      </c>
      <c r="H688" s="105">
        <f t="shared" si="83"/>
        <v>2.557097290822874E-4</v>
      </c>
      <c r="I688" s="101">
        <f>IFERROR(VLOOKUP(E688,历史数据!AH:AJ,2,),"")</f>
        <v>16.003282089297201</v>
      </c>
      <c r="J688" s="104">
        <f t="shared" si="84"/>
        <v>1</v>
      </c>
      <c r="K688" s="104" t="str">
        <f>IFERROR(IF(AND(J687=$H$2*1,MAX(K$64:K687)=MAX(L$64:L687)),MAX(K$64:K687)+1,""),"")</f>
        <v/>
      </c>
      <c r="L688" s="104" t="str">
        <f>IFERROR(IF(AND($F687/INDEX($F$64:$F688,MATCH(MAX(M$64:M688),M$64:M688,0)-1)&lt;(1-$P$2),MAX(K$64:K688)&gt;MAX(L$64:L687)),MAX(K$64:K688),""),"")</f>
        <v/>
      </c>
      <c r="M688" s="104" t="str">
        <f>IFERROR(IF(E688="","",IF(K688&lt;&gt;"",MAX(M$64:M687)+1,IF(AND($F687/INDEX($F$64:$F688,MATCH(MAX(M$64:M687),M$64:M687,0)-1)&gt;(1+$O$2),MAX(K$64:K688)&gt;MAX(L$64:L687)),MAX(M$64:M687)+1,""))),"")</f>
        <v/>
      </c>
      <c r="N688" s="91">
        <f t="shared" si="85"/>
        <v>1</v>
      </c>
      <c r="O688" s="91" t="str">
        <f>IFERROR(IF(AND(N687=$H$2*1,MAX(O$64:O687)=MAX(P$64:P687)),MAX(O$64:O687)+1,""),"")</f>
        <v/>
      </c>
      <c r="P688" s="91" t="str">
        <f>IFERROR(IF(MOD(MAX(Q$64:Q688),10*MAX(O$64:O688))&lt;=2,IF(AND(F687/INDEX($F$64:$F688,MATCH(MAX(O$64:O688),O$64:O688,0)-1)&lt;(1-$P$2),MAX(O$64:O688)&gt;MAX(P$64:P687)),MAX(O$64:O688),""),IF(AND($F687/INDEX($F$64:$F688,MATCH(MAX(Q$64:Q688),Q$64:Q688,0)-1)&lt;(1-$P$2),MAX(O$64:O688)&gt;MAX(P$64:P687)),MAX(O$64:O688),"")),"")</f>
        <v/>
      </c>
      <c r="Q688" s="91" t="str">
        <f>IFERROR(IF(E688="","",IF(O688&lt;&gt;"",MAX(O$64:O688)*10+1,IF(AND($F687/INDEX($F$64:$F688,MATCH(MAX(Q$64:Q687),Q$64:Q687,0)-1)&gt;(1+$O$2),MAX(O$64:O688)&gt;MAX(P$64:P687)),MAX(Q$64:Q687)+1,""))),"")</f>
        <v/>
      </c>
    </row>
    <row r="689" spans="1:17" x14ac:dyDescent="0.2">
      <c r="A689" s="13">
        <f>HLOOKUP($E$2,历史数据!$V$3:$AE$5000,ROW(A687),)</f>
        <v>51910</v>
      </c>
      <c r="B689" s="41">
        <v>37487</v>
      </c>
      <c r="C689" s="100">
        <f>IFERROR(IF(A689&lt;&gt;0,MAX($C$4:C688)+1,""),"")</f>
        <v>681</v>
      </c>
      <c r="D689" s="100"/>
      <c r="E689" s="99">
        <f t="shared" si="86"/>
        <v>37491</v>
      </c>
      <c r="F689" s="101">
        <f>IFERROR(VLOOKUP(E689,历史数据!AH:AJ,3,),"")</f>
        <v>16.2248258967224</v>
      </c>
      <c r="G689" s="101">
        <f t="shared" si="82"/>
        <v>16.147068364312371</v>
      </c>
      <c r="H689" s="105">
        <f t="shared" si="83"/>
        <v>2.6909932456087304E-4</v>
      </c>
      <c r="I689" s="101">
        <f>IFERROR(VLOOKUP(E689,历史数据!AH:AJ,2,),"")</f>
        <v>16.2769538514106</v>
      </c>
      <c r="J689" s="104">
        <f t="shared" si="84"/>
        <v>2</v>
      </c>
      <c r="K689" s="104" t="str">
        <f>IFERROR(IF(AND(J688=$H$2*1,MAX(K$64:K688)=MAX(L$64:L688)),MAX(K$64:K688)+1,""),"")</f>
        <v/>
      </c>
      <c r="L689" s="104" t="str">
        <f>IFERROR(IF(AND($F688/INDEX($F$64:$F689,MATCH(MAX(M$64:M689),M$64:M689,0)-1)&lt;(1-$P$2),MAX(K$64:K689)&gt;MAX(L$64:L688)),MAX(K$64:K689),""),"")</f>
        <v/>
      </c>
      <c r="M689" s="104" t="str">
        <f>IFERROR(IF(E689="","",IF(K689&lt;&gt;"",MAX(M$64:M688)+1,IF(AND($F688/INDEX($F$64:$F689,MATCH(MAX(M$64:M688),M$64:M688,0)-1)&gt;(1+$O$2),MAX(K$64:K689)&gt;MAX(L$64:L688)),MAX(M$64:M688)+1,""))),"")</f>
        <v/>
      </c>
      <c r="N689" s="91">
        <f t="shared" si="85"/>
        <v>2</v>
      </c>
      <c r="O689" s="91" t="str">
        <f>IFERROR(IF(AND(N688=$H$2*1,MAX(O$64:O688)=MAX(P$64:P688)),MAX(O$64:O688)+1,""),"")</f>
        <v/>
      </c>
      <c r="P689" s="91" t="str">
        <f>IFERROR(IF(MOD(MAX(Q$64:Q689),10*MAX(O$64:O689))&lt;=2,IF(AND(F688/INDEX($F$64:$F689,MATCH(MAX(O$64:O689),O$64:O689,0)-1)&lt;(1-$P$2),MAX(O$64:O689)&gt;MAX(P$64:P688)),MAX(O$64:O689),""),IF(AND($F688/INDEX($F$64:$F689,MATCH(MAX(Q$64:Q689),Q$64:Q689,0)-1)&lt;(1-$P$2),MAX(O$64:O689)&gt;MAX(P$64:P688)),MAX(O$64:O689),"")),"")</f>
        <v/>
      </c>
      <c r="Q689" s="91" t="str">
        <f>IFERROR(IF(E689="","",IF(O689&lt;&gt;"",MAX(O$64:O689)*10+1,IF(AND($F688/INDEX($F$64:$F689,MATCH(MAX(Q$64:Q688),Q$64:Q688,0)-1)&gt;(1+$O$2),MAX(O$64:O689)&gt;MAX(P$64:P688)),MAX(Q$64:Q688)+1,""))),"")</f>
        <v/>
      </c>
    </row>
    <row r="690" spans="1:17" x14ac:dyDescent="0.2">
      <c r="A690" s="13">
        <f>HLOOKUP($E$2,历史数据!$V$3:$AE$5000,ROW(A688),)</f>
        <v>107078</v>
      </c>
      <c r="B690" s="41">
        <v>37488</v>
      </c>
      <c r="C690" s="100">
        <f>IFERROR(IF(A690&lt;&gt;0,MAX($C$4:C689)+1,""),"")</f>
        <v>682</v>
      </c>
      <c r="D690" s="100"/>
      <c r="E690" s="99">
        <f t="shared" si="86"/>
        <v>37494</v>
      </c>
      <c r="F690" s="101">
        <f>IFERROR(VLOOKUP(E690,历史数据!AH:AJ,3,),"")</f>
        <v>16.263921862738599</v>
      </c>
      <c r="G690" s="101">
        <f t="shared" si="82"/>
        <v>16.159231553739634</v>
      </c>
      <c r="H690" s="105">
        <f t="shared" si="83"/>
        <v>7.5327540286784789E-4</v>
      </c>
      <c r="I690" s="101">
        <f>IFERROR(VLOOKUP(E690,历史数据!AH:AJ,2,),"")</f>
        <v>16.094506010001702</v>
      </c>
      <c r="J690" s="104">
        <f t="shared" si="84"/>
        <v>3</v>
      </c>
      <c r="K690" s="104" t="str">
        <f>IFERROR(IF(AND(J689=$H$2*1,MAX(K$64:K689)=MAX(L$64:L689)),MAX(K$64:K689)+1,""),"")</f>
        <v/>
      </c>
      <c r="L690" s="104" t="str">
        <f>IFERROR(IF(AND($F689/INDEX($F$64:$F690,MATCH(MAX(M$64:M690),M$64:M690,0)-1)&lt;(1-$P$2),MAX(K$64:K690)&gt;MAX(L$64:L689)),MAX(K$64:K690),""),"")</f>
        <v/>
      </c>
      <c r="M690" s="104" t="str">
        <f>IFERROR(IF(E690="","",IF(K690&lt;&gt;"",MAX(M$64:M689)+1,IF(AND($F689/INDEX($F$64:$F690,MATCH(MAX(M$64:M689),M$64:M689,0)-1)&gt;(1+$O$2),MAX(K$64:K690)&gt;MAX(L$64:L689)),MAX(M$64:M689)+1,""))),"")</f>
        <v/>
      </c>
      <c r="N690" s="91">
        <f t="shared" si="85"/>
        <v>3</v>
      </c>
      <c r="O690" s="91" t="str">
        <f>IFERROR(IF(AND(N689=$H$2*1,MAX(O$64:O689)=MAX(P$64:P689)),MAX(O$64:O689)+1,""),"")</f>
        <v/>
      </c>
      <c r="P690" s="91" t="str">
        <f>IFERROR(IF(MOD(MAX(Q$64:Q690),10*MAX(O$64:O690))&lt;=2,IF(AND(F689/INDEX($F$64:$F690,MATCH(MAX(O$64:O690),O$64:O690,0)-1)&lt;(1-$P$2),MAX(O$64:O690)&gt;MAX(P$64:P689)),MAX(O$64:O690),""),IF(AND($F689/INDEX($F$64:$F690,MATCH(MAX(Q$64:Q690),Q$64:Q690,0)-1)&lt;(1-$P$2),MAX(O$64:O690)&gt;MAX(P$64:P689)),MAX(O$64:O690),"")),"")</f>
        <v/>
      </c>
      <c r="Q690" s="91" t="str">
        <f>IFERROR(IF(E690="","",IF(O690&lt;&gt;"",MAX(O$64:O690)*10+1,IF(AND($F689/INDEX($F$64:$F690,MATCH(MAX(Q$64:Q689),Q$64:Q689,0)-1)&gt;(1+$O$2),MAX(O$64:O690)&gt;MAX(P$64:P689)),MAX(Q$64:Q689)+1,""))),"")</f>
        <v/>
      </c>
    </row>
    <row r="691" spans="1:17" x14ac:dyDescent="0.2">
      <c r="A691" s="13">
        <f>HLOOKUP($E$2,历史数据!$V$3:$AE$5000,ROW(A689),)</f>
        <v>111765</v>
      </c>
      <c r="B691" s="41">
        <v>37489</v>
      </c>
      <c r="C691" s="100">
        <f>IFERROR(IF(A691&lt;&gt;0,MAX($C$4:C690)+1,""),"")</f>
        <v>683</v>
      </c>
      <c r="D691" s="100"/>
      <c r="E691" s="99">
        <f t="shared" si="86"/>
        <v>37495</v>
      </c>
      <c r="F691" s="101">
        <f>IFERROR(VLOOKUP(E691,历史数据!AH:AJ,3,),"")</f>
        <v>16.550625613524002</v>
      </c>
      <c r="G691" s="101">
        <f t="shared" si="82"/>
        <v>16.173783941090104</v>
      </c>
      <c r="H691" s="105">
        <f t="shared" si="83"/>
        <v>9.0056184305997711E-4</v>
      </c>
      <c r="I691" s="101">
        <f>IFERROR(VLOOKUP(E691,历史数据!AH:AJ,2,),"")</f>
        <v>16.2769538514106</v>
      </c>
      <c r="J691" s="104">
        <f t="shared" si="84"/>
        <v>4</v>
      </c>
      <c r="K691" s="104" t="str">
        <f>IFERROR(IF(AND(J690=$H$2*1,MAX(K$64:K690)=MAX(L$64:L690)),MAX(K$64:K690)+1,""),"")</f>
        <v/>
      </c>
      <c r="L691" s="104" t="str">
        <f>IFERROR(IF(AND($F690/INDEX($F$64:$F691,MATCH(MAX(M$64:M691),M$64:M691,0)-1)&lt;(1-$P$2),MAX(K$64:K691)&gt;MAX(L$64:L690)),MAX(K$64:K691),""),"")</f>
        <v/>
      </c>
      <c r="M691" s="104" t="str">
        <f>IFERROR(IF(E691="","",IF(K691&lt;&gt;"",MAX(M$64:M690)+1,IF(AND($F690/INDEX($F$64:$F691,MATCH(MAX(M$64:M690),M$64:M690,0)-1)&gt;(1+$O$2),MAX(K$64:K691)&gt;MAX(L$64:L690)),MAX(M$64:M690)+1,""))),"")</f>
        <v/>
      </c>
      <c r="N691" s="91">
        <f t="shared" si="85"/>
        <v>4</v>
      </c>
      <c r="O691" s="91" t="str">
        <f>IFERROR(IF(AND(N690=$H$2*1,MAX(O$64:O690)=MAX(P$64:P690)),MAX(O$64:O690)+1,""),"")</f>
        <v/>
      </c>
      <c r="P691" s="91" t="str">
        <f>IFERROR(IF(MOD(MAX(Q$64:Q691),10*MAX(O$64:O691))&lt;=2,IF(AND(F690/INDEX($F$64:$F691,MATCH(MAX(O$64:O691),O$64:O691,0)-1)&lt;(1-$P$2),MAX(O$64:O691)&gt;MAX(P$64:P690)),MAX(O$64:O691),""),IF(AND($F690/INDEX($F$64:$F691,MATCH(MAX(Q$64:Q691),Q$64:Q691,0)-1)&lt;(1-$P$2),MAX(O$64:O691)&gt;MAX(P$64:P690)),MAX(O$64:O691),"")),"")</f>
        <v/>
      </c>
      <c r="Q691" s="91" t="str">
        <f>IFERROR(IF(E691="","",IF(O691&lt;&gt;"",MAX(O$64:O691)*10+1,IF(AND($F690/INDEX($F$64:$F691,MATCH(MAX(Q$64:Q690),Q$64:Q690,0)-1)&gt;(1+$O$2),MAX(O$64:O691)&gt;MAX(P$64:P690)),MAX(Q$64:Q690)+1,""))),"")</f>
        <v/>
      </c>
    </row>
    <row r="692" spans="1:17" x14ac:dyDescent="0.2">
      <c r="A692" s="13">
        <f>HLOOKUP($E$2,历史数据!$V$3:$AE$5000,ROW(A690),)</f>
        <v>229136</v>
      </c>
      <c r="B692" s="41">
        <v>37490</v>
      </c>
      <c r="C692" s="100">
        <f>IFERROR(IF(A692&lt;&gt;0,MAX($C$4:C691)+1,""),"")</f>
        <v>684</v>
      </c>
      <c r="D692" s="100"/>
      <c r="E692" s="99">
        <f t="shared" si="86"/>
        <v>37496</v>
      </c>
      <c r="F692" s="101">
        <f>IFERROR(VLOOKUP(E692,历史数据!AH:AJ,3,),"")</f>
        <v>16.3681777721151</v>
      </c>
      <c r="G692" s="101">
        <f t="shared" si="82"/>
        <v>16.192245925042201</v>
      </c>
      <c r="H692" s="105">
        <f t="shared" si="83"/>
        <v>1.1414758611429932E-3</v>
      </c>
      <c r="I692" s="101">
        <f>IFERROR(VLOOKUP(E692,历史数据!AH:AJ,2,),"")</f>
        <v>16.2117939080503</v>
      </c>
      <c r="J692" s="104">
        <f t="shared" si="84"/>
        <v>5</v>
      </c>
      <c r="K692" s="104" t="str">
        <f>IFERROR(IF(AND(J691=$H$2*1,MAX(K$64:K691)=MAX(L$64:L691)),MAX(K$64:K691)+1,""),"")</f>
        <v/>
      </c>
      <c r="L692" s="104" t="str">
        <f>IFERROR(IF(AND($F691/INDEX($F$64:$F692,MATCH(MAX(M$64:M692),M$64:M692,0)-1)&lt;(1-$P$2),MAX(K$64:K692)&gt;MAX(L$64:L691)),MAX(K$64:K692),""),"")</f>
        <v/>
      </c>
      <c r="M692" s="104" t="str">
        <f>IFERROR(IF(E692="","",IF(K692&lt;&gt;"",MAX(M$64:M691)+1,IF(AND($F691/INDEX($F$64:$F692,MATCH(MAX(M$64:M691),M$64:M691,0)-1)&gt;(1+$O$2),MAX(K$64:K692)&gt;MAX(L$64:L691)),MAX(M$64:M691)+1,""))),"")</f>
        <v/>
      </c>
      <c r="N692" s="91">
        <f t="shared" si="85"/>
        <v>5</v>
      </c>
      <c r="O692" s="91" t="str">
        <f>IFERROR(IF(AND(N691=$H$2*1,MAX(O$64:O691)=MAX(P$64:P691)),MAX(O$64:O691)+1,""),"")</f>
        <v/>
      </c>
      <c r="P692" s="91" t="str">
        <f>IFERROR(IF(MOD(MAX(Q$64:Q692),10*MAX(O$64:O692))&lt;=2,IF(AND(F691/INDEX($F$64:$F692,MATCH(MAX(O$64:O692),O$64:O692,0)-1)&lt;(1-$P$2),MAX(O$64:O692)&gt;MAX(P$64:P691)),MAX(O$64:O692),""),IF(AND($F691/INDEX($F$64:$F692,MATCH(MAX(Q$64:Q692),Q$64:Q692,0)-1)&lt;(1-$P$2),MAX(O$64:O692)&gt;MAX(P$64:P691)),MAX(O$64:O692),"")),"")</f>
        <v/>
      </c>
      <c r="Q692" s="91" t="str">
        <f>IFERROR(IF(E692="","",IF(O692&lt;&gt;"",MAX(O$64:O692)*10+1,IF(AND($F691/INDEX($F$64:$F692,MATCH(MAX(Q$64:Q691),Q$64:Q691,0)-1)&gt;(1+$O$2),MAX(O$64:O692)&gt;MAX(P$64:P691)),MAX(Q$64:Q691)+1,""))),"")</f>
        <v/>
      </c>
    </row>
    <row r="693" spans="1:17" x14ac:dyDescent="0.2">
      <c r="A693" s="13">
        <f>HLOOKUP($E$2,历史数据!$V$3:$AE$5000,ROW(A691),)</f>
        <v>57340</v>
      </c>
      <c r="B693" s="41">
        <v>37491</v>
      </c>
      <c r="C693" s="100">
        <f>IFERROR(IF(A693&lt;&gt;0,MAX($C$4:C692)+1,""),"")</f>
        <v>685</v>
      </c>
      <c r="D693" s="100"/>
      <c r="E693" s="99">
        <f t="shared" si="86"/>
        <v>37497</v>
      </c>
      <c r="F693" s="101">
        <f>IFERROR(VLOOKUP(E693,历史数据!AH:AJ,3,),"")</f>
        <v>16.420305726803399</v>
      </c>
      <c r="G693" s="101">
        <f t="shared" si="82"/>
        <v>16.20028231805664</v>
      </c>
      <c r="H693" s="105">
        <f t="shared" si="83"/>
        <v>4.9631120053650335E-4</v>
      </c>
      <c r="I693" s="101">
        <f>IFERROR(VLOOKUP(E693,历史数据!AH:AJ,2,),"")</f>
        <v>16.420305726803399</v>
      </c>
      <c r="J693" s="104">
        <f t="shared" si="84"/>
        <v>6</v>
      </c>
      <c r="K693" s="104">
        <f>IFERROR(IF(AND(J692=$H$2*1,MAX(K$64:K692)=MAX(L$64:L692)),MAX(K$64:K692)+1,""),"")</f>
        <v>4</v>
      </c>
      <c r="L693" s="104" t="str">
        <f>IFERROR(IF(AND($F692/INDEX($F$64:$F693,MATCH(MAX(M$64:M693),M$64:M693,0)-1)&lt;(1-$P$2),MAX(K$64:K693)&gt;MAX(L$64:L692)),MAX(K$64:K693),""),"")</f>
        <v/>
      </c>
      <c r="M693" s="104">
        <f>IFERROR(IF(E693="","",IF(K693&lt;&gt;"",MAX(M$64:M692)+1,IF(AND($F692/INDEX($F$64:$F693,MATCH(MAX(M$64:M692),M$64:M692,0)-1)&gt;(1+$O$2),MAX(K$64:K693)&gt;MAX(L$64:L692)),MAX(M$64:M692)+1,""))),"")</f>
        <v>5</v>
      </c>
      <c r="N693" s="91">
        <f t="shared" si="85"/>
        <v>6</v>
      </c>
      <c r="O693" s="91" t="str">
        <f>IFERROR(IF(AND(N692=$H$2*1,MAX(O$64:O692)=MAX(P$64:P692)),MAX(O$64:O692)+1,""),"")</f>
        <v/>
      </c>
      <c r="P693" s="91" t="str">
        <f>IFERROR(IF(MOD(MAX(Q$64:Q693),10*MAX(O$64:O693))&lt;=2,IF(AND(F692/INDEX($F$64:$F693,MATCH(MAX(O$64:O693),O$64:O693,0)-1)&lt;(1-$P$2),MAX(O$64:O693)&gt;MAX(P$64:P692)),MAX(O$64:O693),""),IF(AND($F692/INDEX($F$64:$F693,MATCH(MAX(Q$64:Q693),Q$64:Q693,0)-1)&lt;(1-$P$2),MAX(O$64:O693)&gt;MAX(P$64:P692)),MAX(O$64:O693),"")),"")</f>
        <v/>
      </c>
      <c r="Q693" s="91" t="str">
        <f>IFERROR(IF(E693="","",IF(O693&lt;&gt;"",MAX(O$64:O693)*10+1,IF(AND($F692/INDEX($F$64:$F693,MATCH(MAX(Q$64:Q692),Q$64:Q692,0)-1)&gt;(1+$O$2),MAX(O$64:O693)&gt;MAX(P$64:P692)),MAX(Q$64:Q692)+1,""))),"")</f>
        <v/>
      </c>
    </row>
    <row r="694" spans="1:17" x14ac:dyDescent="0.2">
      <c r="A694" s="13">
        <f>HLOOKUP($E$2,历史数据!$V$3:$AE$5000,ROW(A692),)</f>
        <v>114740</v>
      </c>
      <c r="B694" s="41">
        <v>37494</v>
      </c>
      <c r="C694" s="100">
        <f>IFERROR(IF(A694&lt;&gt;0,MAX($C$4:C693)+1,""),"")</f>
        <v>686</v>
      </c>
      <c r="D694" s="100"/>
      <c r="E694" s="99">
        <f t="shared" si="86"/>
        <v>37498</v>
      </c>
      <c r="F694" s="101">
        <f>IFERROR(VLOOKUP(E694,历史数据!AH:AJ,3,),"")</f>
        <v>16.355145783443</v>
      </c>
      <c r="G694" s="101">
        <f t="shared" si="82"/>
        <v>16.206363912770271</v>
      </c>
      <c r="H694" s="105">
        <f t="shared" si="83"/>
        <v>3.7540053896800707E-4</v>
      </c>
      <c r="I694" s="101">
        <f>IFERROR(VLOOKUP(E694,历史数据!AH:AJ,2,),"")</f>
        <v>16.420305726803399</v>
      </c>
      <c r="J694" s="104">
        <f t="shared" si="84"/>
        <v>7</v>
      </c>
      <c r="K694" s="104" t="str">
        <f>IFERROR(IF(AND(J693=$H$2*1,MAX(K$64:K693)=MAX(L$64:L693)),MAX(K$64:K693)+1,""),"")</f>
        <v/>
      </c>
      <c r="L694" s="104" t="str">
        <f>IFERROR(IF(AND($F693/INDEX($F$64:$F694,MATCH(MAX(M$64:M694),M$64:M694,0)-1)&lt;(1-$P$2),MAX(K$64:K694)&gt;MAX(L$64:L693)),MAX(K$64:K694),""),"")</f>
        <v/>
      </c>
      <c r="M694" s="104" t="str">
        <f>IFERROR(IF(E694="","",IF(K694&lt;&gt;"",MAX(M$64:M693)+1,IF(AND($F693/INDEX($F$64:$F694,MATCH(MAX(M$64:M693),M$64:M693,0)-1)&gt;(1+$O$2),MAX(K$64:K694)&gt;MAX(L$64:L693)),MAX(M$64:M693)+1,""))),"")</f>
        <v/>
      </c>
      <c r="N694" s="91">
        <f t="shared" si="85"/>
        <v>7</v>
      </c>
      <c r="O694" s="91" t="str">
        <f>IFERROR(IF(AND(N693=$H$2*1,MAX(O$64:O693)=MAX(P$64:P693)),MAX(O$64:O693)+1,""),"")</f>
        <v/>
      </c>
      <c r="P694" s="91" t="str">
        <f>IFERROR(IF(MOD(MAX(Q$64:Q694),10*MAX(O$64:O694))&lt;=2,IF(AND(F693/INDEX($F$64:$F694,MATCH(MAX(O$64:O694),O$64:O694,0)-1)&lt;(1-$P$2),MAX(O$64:O694)&gt;MAX(P$64:P693)),MAX(O$64:O694),""),IF(AND($F693/INDEX($F$64:$F694,MATCH(MAX(Q$64:Q694),Q$64:Q694,0)-1)&lt;(1-$P$2),MAX(O$64:O694)&gt;MAX(P$64:P693)),MAX(O$64:O694),"")),"")</f>
        <v/>
      </c>
      <c r="Q694" s="91" t="str">
        <f>IFERROR(IF(E694="","",IF(O694&lt;&gt;"",MAX(O$64:O694)*10+1,IF(AND($F693/INDEX($F$64:$F694,MATCH(MAX(Q$64:Q693),Q$64:Q693,0)-1)&gt;(1+$O$2),MAX(O$64:O694)&gt;MAX(P$64:P693)),MAX(Q$64:Q693)+1,""))),"")</f>
        <v/>
      </c>
    </row>
    <row r="695" spans="1:17" x14ac:dyDescent="0.2">
      <c r="A695" s="13">
        <f>HLOOKUP($E$2,历史数据!$V$3:$AE$5000,ROW(A693),)</f>
        <v>384796</v>
      </c>
      <c r="B695" s="41">
        <v>37495</v>
      </c>
      <c r="C695" s="100">
        <f>IFERROR(IF(A695&lt;&gt;0,MAX($C$4:C694)+1,""),"")</f>
        <v>687</v>
      </c>
      <c r="D695" s="100"/>
      <c r="E695" s="99">
        <f t="shared" si="86"/>
        <v>37501</v>
      </c>
      <c r="F695" s="101">
        <f>IFERROR(VLOOKUP(E695,历史数据!AH:AJ,3,),"")</f>
        <v>16.394241749459201</v>
      </c>
      <c r="G695" s="101">
        <f t="shared" si="82"/>
        <v>16.215486304840717</v>
      </c>
      <c r="H695" s="105">
        <f t="shared" si="83"/>
        <v>5.6288949943028577E-4</v>
      </c>
      <c r="I695" s="101">
        <f>IFERROR(VLOOKUP(E695,历史数据!AH:AJ,2,),"")</f>
        <v>16.2899858400827</v>
      </c>
      <c r="J695" s="104">
        <f t="shared" si="84"/>
        <v>8</v>
      </c>
      <c r="K695" s="104" t="str">
        <f>IFERROR(IF(AND(J694=$H$2*1,MAX(K$64:K694)=MAX(L$64:L694)),MAX(K$64:K694)+1,""),"")</f>
        <v/>
      </c>
      <c r="L695" s="104" t="str">
        <f>IFERROR(IF(AND($F694/INDEX($F$64:$F695,MATCH(MAX(M$64:M695),M$64:M695,0)-1)&lt;(1-$P$2),MAX(K$64:K695)&gt;MAX(L$64:L694)),MAX(K$64:K695),""),"")</f>
        <v/>
      </c>
      <c r="M695" s="104" t="str">
        <f>IFERROR(IF(E695="","",IF(K695&lt;&gt;"",MAX(M$64:M694)+1,IF(AND($F694/INDEX($F$64:$F695,MATCH(MAX(M$64:M694),M$64:M694,0)-1)&gt;(1+$O$2),MAX(K$64:K695)&gt;MAX(L$64:L694)),MAX(M$64:M694)+1,""))),"")</f>
        <v/>
      </c>
      <c r="N695" s="91">
        <f t="shared" si="85"/>
        <v>8</v>
      </c>
      <c r="O695" s="91" t="str">
        <f>IFERROR(IF(AND(N694=$H$2*1,MAX(O$64:O694)=MAX(P$64:P694)),MAX(O$64:O694)+1,""),"")</f>
        <v/>
      </c>
      <c r="P695" s="91" t="str">
        <f>IFERROR(IF(MOD(MAX(Q$64:Q695),10*MAX(O$64:O695))&lt;=2,IF(AND(F694/INDEX($F$64:$F695,MATCH(MAX(O$64:O695),O$64:O695,0)-1)&lt;(1-$P$2),MAX(O$64:O695)&gt;MAX(P$64:P694)),MAX(O$64:O695),""),IF(AND($F694/INDEX($F$64:$F695,MATCH(MAX(Q$64:Q695),Q$64:Q695,0)-1)&lt;(1-$P$2),MAX(O$64:O695)&gt;MAX(P$64:P694)),MAX(O$64:O695),"")),"")</f>
        <v/>
      </c>
      <c r="Q695" s="91" t="str">
        <f>IFERROR(IF(E695="","",IF(O695&lt;&gt;"",MAX(O$64:O695)*10+1,IF(AND($F694/INDEX($F$64:$F695,MATCH(MAX(Q$64:Q694),Q$64:Q694,0)-1)&gt;(1+$O$2),MAX(O$64:O695)&gt;MAX(P$64:P694)),MAX(Q$64:Q694)+1,""))),"")</f>
        <v/>
      </c>
    </row>
    <row r="696" spans="1:17" x14ac:dyDescent="0.2">
      <c r="A696" s="13">
        <f>HLOOKUP($E$2,历史数据!$V$3:$AE$5000,ROW(A694),)</f>
        <v>111151</v>
      </c>
      <c r="B696" s="41">
        <v>37496</v>
      </c>
      <c r="C696" s="100">
        <f>IFERROR(IF(A696&lt;&gt;0,MAX($C$4:C695)+1,""),"")</f>
        <v>688</v>
      </c>
      <c r="D696" s="100"/>
      <c r="E696" s="99">
        <f t="shared" si="86"/>
        <v>37502</v>
      </c>
      <c r="F696" s="101">
        <f>IFERROR(VLOOKUP(E696,历史数据!AH:AJ,3,),"")</f>
        <v>16.250889874066502</v>
      </c>
      <c r="G696" s="101">
        <f t="shared" si="82"/>
        <v>16.217658302952731</v>
      </c>
      <c r="H696" s="105">
        <f t="shared" si="83"/>
        <v>1.3394591264082045E-4</v>
      </c>
      <c r="I696" s="101">
        <f>IFERROR(VLOOKUP(E696,历史数据!AH:AJ,2,),"")</f>
        <v>16.472433681491601</v>
      </c>
      <c r="J696" s="104">
        <f t="shared" si="84"/>
        <v>9</v>
      </c>
      <c r="K696" s="104" t="str">
        <f>IFERROR(IF(AND(J695=$H$2*1,MAX(K$64:K695)=MAX(L$64:L695)),MAX(K$64:K695)+1,""),"")</f>
        <v/>
      </c>
      <c r="L696" s="104" t="str">
        <f>IFERROR(IF(AND($F695/INDEX($F$64:$F696,MATCH(MAX(M$64:M696),M$64:M696,0)-1)&lt;(1-$P$2),MAX(K$64:K696)&gt;MAX(L$64:L695)),MAX(K$64:K696),""),"")</f>
        <v/>
      </c>
      <c r="M696" s="104" t="str">
        <f>IFERROR(IF(E696="","",IF(K696&lt;&gt;"",MAX(M$64:M695)+1,IF(AND($F695/INDEX($F$64:$F696,MATCH(MAX(M$64:M695),M$64:M695,0)-1)&gt;(1+$O$2),MAX(K$64:K696)&gt;MAX(L$64:L695)),MAX(M$64:M695)+1,""))),"")</f>
        <v/>
      </c>
      <c r="N696" s="91">
        <f t="shared" si="85"/>
        <v>9</v>
      </c>
      <c r="O696" s="91" t="str">
        <f>IFERROR(IF(AND(N695=$H$2*1,MAX(O$64:O695)=MAX(P$64:P695)),MAX(O$64:O695)+1,""),"")</f>
        <v/>
      </c>
      <c r="P696" s="91" t="str">
        <f>IFERROR(IF(MOD(MAX(Q$64:Q696),10*MAX(O$64:O696))&lt;=2,IF(AND(F695/INDEX($F$64:$F696,MATCH(MAX(O$64:O696),O$64:O696,0)-1)&lt;(1-$P$2),MAX(O$64:O696)&gt;MAX(P$64:P695)),MAX(O$64:O696),""),IF(AND($F695/INDEX($F$64:$F696,MATCH(MAX(Q$64:Q696),Q$64:Q696,0)-1)&lt;(1-$P$2),MAX(O$64:O696)&gt;MAX(P$64:P695)),MAX(O$64:O696),"")),"")</f>
        <v/>
      </c>
      <c r="Q696" s="91" t="str">
        <f>IFERROR(IF(E696="","",IF(O696&lt;&gt;"",MAX(O$64:O696)*10+1,IF(AND($F695/INDEX($F$64:$F696,MATCH(MAX(Q$64:Q695),Q$64:Q695,0)-1)&gt;(1+$O$2),MAX(O$64:O696)&gt;MAX(P$64:P695)),MAX(Q$64:Q695)+1,""))),"")</f>
        <v/>
      </c>
    </row>
    <row r="697" spans="1:17" x14ac:dyDescent="0.2">
      <c r="A697" s="13">
        <f>HLOOKUP($E$2,历史数据!$V$3:$AE$5000,ROW(A695),)</f>
        <v>465639</v>
      </c>
      <c r="B697" s="41">
        <v>37497</v>
      </c>
      <c r="C697" s="100">
        <f>IFERROR(IF(A697&lt;&gt;0,MAX($C$4:C696)+1,""),"")</f>
        <v>689</v>
      </c>
      <c r="D697" s="100"/>
      <c r="E697" s="99">
        <f t="shared" si="86"/>
        <v>37503</v>
      </c>
      <c r="F697" s="101">
        <f>IFERROR(VLOOKUP(E697,历史数据!AH:AJ,3,),"")</f>
        <v>16.2248258967224</v>
      </c>
      <c r="G697" s="101">
        <f t="shared" si="82"/>
        <v>16.21961310125354</v>
      </c>
      <c r="H697" s="105">
        <f t="shared" si="83"/>
        <v>1.2053517618215714E-4</v>
      </c>
      <c r="I697" s="101">
        <f>IFERROR(VLOOKUP(E697,历史数据!AH:AJ,2,),"")</f>
        <v>16.237857885394401</v>
      </c>
      <c r="J697" s="104">
        <f t="shared" si="84"/>
        <v>10</v>
      </c>
      <c r="K697" s="104" t="str">
        <f>IFERROR(IF(AND(J696=$H$2*1,MAX(K$64:K696)=MAX(L$64:L696)),MAX(K$64:K696)+1,""),"")</f>
        <v/>
      </c>
      <c r="L697" s="104" t="str">
        <f>IFERROR(IF(AND($F696/INDEX($F$64:$F697,MATCH(MAX(M$64:M697),M$64:M697,0)-1)&lt;(1-$P$2),MAX(K$64:K697)&gt;MAX(L$64:L696)),MAX(K$64:K697),""),"")</f>
        <v/>
      </c>
      <c r="M697" s="104" t="str">
        <f>IFERROR(IF(E697="","",IF(K697&lt;&gt;"",MAX(M$64:M696)+1,IF(AND($F696/INDEX($F$64:$F697,MATCH(MAX(M$64:M696),M$64:M696,0)-1)&gt;(1+$O$2),MAX(K$64:K697)&gt;MAX(L$64:L696)),MAX(M$64:M696)+1,""))),"")</f>
        <v/>
      </c>
      <c r="N697" s="91">
        <f t="shared" si="85"/>
        <v>10</v>
      </c>
      <c r="O697" s="91" t="str">
        <f>IFERROR(IF(AND(N696=$H$2*1,MAX(O$64:O696)=MAX(P$64:P696)),MAX(O$64:O696)+1,""),"")</f>
        <v/>
      </c>
      <c r="P697" s="91" t="str">
        <f>IFERROR(IF(MOD(MAX(Q$64:Q697),10*MAX(O$64:O697))&lt;=2,IF(AND(F696/INDEX($F$64:$F697,MATCH(MAX(O$64:O697),O$64:O697,0)-1)&lt;(1-$P$2),MAX(O$64:O697)&gt;MAX(P$64:P696)),MAX(O$64:O697),""),IF(AND($F696/INDEX($F$64:$F697,MATCH(MAX(Q$64:Q697),Q$64:Q697,0)-1)&lt;(1-$P$2),MAX(O$64:O697)&gt;MAX(P$64:P696)),MAX(O$64:O697),"")),"")</f>
        <v/>
      </c>
      <c r="Q697" s="91" t="str">
        <f>IFERROR(IF(E697="","",IF(O697&lt;&gt;"",MAX(O$64:O697)*10+1,IF(AND($F696/INDEX($F$64:$F697,MATCH(MAX(Q$64:Q696),Q$64:Q696,0)-1)&gt;(1+$O$2),MAX(O$64:O697)&gt;MAX(P$64:P696)),MAX(Q$64:Q696)+1,""))),"")</f>
        <v/>
      </c>
    </row>
    <row r="698" spans="1:17" x14ac:dyDescent="0.2">
      <c r="A698" s="13">
        <f>HLOOKUP($E$2,历史数据!$V$3:$AE$5000,ROW(A696),)</f>
        <v>109310</v>
      </c>
      <c r="B698" s="41">
        <v>37498</v>
      </c>
      <c r="C698" s="100">
        <f>IFERROR(IF(A698&lt;&gt;0,MAX($C$4:C697)+1,""),"")</f>
        <v>690</v>
      </c>
      <c r="D698" s="100"/>
      <c r="E698" s="99">
        <f t="shared" si="86"/>
        <v>37504</v>
      </c>
      <c r="F698" s="101">
        <f>IFERROR(VLOOKUP(E698,历史数据!AH:AJ,3,),"")</f>
        <v>15.9381221459369</v>
      </c>
      <c r="G698" s="101">
        <f t="shared" si="82"/>
        <v>16.220699100309545</v>
      </c>
      <c r="H698" s="105">
        <f t="shared" si="83"/>
        <v>6.6955916224742396E-5</v>
      </c>
      <c r="I698" s="101">
        <f>IFERROR(VLOOKUP(E698,历史数据!AH:AJ,2,),"")</f>
        <v>16.250889874066502</v>
      </c>
      <c r="J698" s="104">
        <f t="shared" si="84"/>
        <v>0</v>
      </c>
      <c r="K698" s="104" t="str">
        <f>IFERROR(IF(AND(J697=$H$2*1,MAX(K$64:K697)=MAX(L$64:L697)),MAX(K$64:K697)+1,""),"")</f>
        <v/>
      </c>
      <c r="L698" s="104" t="str">
        <f>IFERROR(IF(AND($F697/INDEX($F$64:$F698,MATCH(MAX(M$64:M698),M$64:M698,0)-1)&lt;(1-$P$2),MAX(K$64:K698)&gt;MAX(L$64:L697)),MAX(K$64:K698),""),"")</f>
        <v/>
      </c>
      <c r="M698" s="104" t="str">
        <f>IFERROR(IF(E698="","",IF(K698&lt;&gt;"",MAX(M$64:M697)+1,IF(AND($F697/INDEX($F$64:$F698,MATCH(MAX(M$64:M697),M$64:M697,0)-1)&gt;(1+$O$2),MAX(K$64:K698)&gt;MAX(L$64:L697)),MAX(M$64:M697)+1,""))),"")</f>
        <v/>
      </c>
      <c r="N698" s="91">
        <f t="shared" si="85"/>
        <v>0</v>
      </c>
      <c r="O698" s="91" t="str">
        <f>IFERROR(IF(AND(N697=$H$2*1,MAX(O$64:O697)=MAX(P$64:P697)),MAX(O$64:O697)+1,""),"")</f>
        <v/>
      </c>
      <c r="P698" s="91" t="str">
        <f>IFERROR(IF(MOD(MAX(Q$64:Q698),10*MAX(O$64:O698))&lt;=2,IF(AND(F697/INDEX($F$64:$F698,MATCH(MAX(O$64:O698),O$64:O698,0)-1)&lt;(1-$P$2),MAX(O$64:O698)&gt;MAX(P$64:P697)),MAX(O$64:O698),""),IF(AND($F697/INDEX($F$64:$F698,MATCH(MAX(Q$64:Q698),Q$64:Q698,0)-1)&lt;(1-$P$2),MAX(O$64:O698)&gt;MAX(P$64:P697)),MAX(O$64:O698),"")),"")</f>
        <v/>
      </c>
      <c r="Q698" s="91" t="str">
        <f>IFERROR(IF(E698="","",IF(O698&lt;&gt;"",MAX(O$64:O698)*10+1,IF(AND($F697/INDEX($F$64:$F698,MATCH(MAX(Q$64:Q697),Q$64:Q697,0)-1)&gt;(1+$O$2),MAX(O$64:O698)&gt;MAX(P$64:P697)),MAX(Q$64:Q697)+1,""))),"")</f>
        <v/>
      </c>
    </row>
    <row r="699" spans="1:17" x14ac:dyDescent="0.2">
      <c r="A699" s="13">
        <f>HLOOKUP($E$2,历史数据!$V$3:$AE$5000,ROW(A697),)</f>
        <v>46950</v>
      </c>
      <c r="B699" s="41">
        <v>37501</v>
      </c>
      <c r="C699" s="100">
        <f>IFERROR(IF(A699&lt;&gt;0,MAX($C$4:C698)+1,""),"")</f>
        <v>691</v>
      </c>
      <c r="D699" s="100"/>
      <c r="E699" s="99">
        <f t="shared" si="86"/>
        <v>37505</v>
      </c>
      <c r="F699" s="101">
        <f>IFERROR(VLOOKUP(E699,历史数据!AH:AJ,3,),"")</f>
        <v>15.9381221459369</v>
      </c>
      <c r="G699" s="101">
        <f t="shared" si="82"/>
        <v>16.225911895778371</v>
      </c>
      <c r="H699" s="105">
        <f t="shared" si="83"/>
        <v>3.213668804649128E-4</v>
      </c>
      <c r="I699" s="101">
        <f>IFERROR(VLOOKUP(E699,历史数据!AH:AJ,2,),"")</f>
        <v>15.8990261799207</v>
      </c>
      <c r="J699" s="104">
        <f t="shared" si="84"/>
        <v>0</v>
      </c>
      <c r="K699" s="104" t="str">
        <f>IFERROR(IF(AND(J698=$H$2*1,MAX(K$64:K698)=MAX(L$64:L698)),MAX(K$64:K698)+1,""),"")</f>
        <v/>
      </c>
      <c r="L699" s="104" t="str">
        <f>IFERROR(IF(AND($F698/INDEX($F$64:$F699,MATCH(MAX(M$64:M699),M$64:M699,0)-1)&lt;(1-$P$2),MAX(K$64:K699)&gt;MAX(L$64:L698)),MAX(K$64:K699),""),"")</f>
        <v/>
      </c>
      <c r="M699" s="104" t="str">
        <f>IFERROR(IF(E699="","",IF(K699&lt;&gt;"",MAX(M$64:M698)+1,IF(AND($F698/INDEX($F$64:$F699,MATCH(MAX(M$64:M698),M$64:M698,0)-1)&gt;(1+$O$2),MAX(K$64:K699)&gt;MAX(L$64:L698)),MAX(M$64:M698)+1,""))),"")</f>
        <v/>
      </c>
      <c r="N699" s="91">
        <f t="shared" si="85"/>
        <v>0</v>
      </c>
      <c r="O699" s="91" t="str">
        <f>IFERROR(IF(AND(N698=$H$2*1,MAX(O$64:O698)=MAX(P$64:P698)),MAX(O$64:O698)+1,""),"")</f>
        <v/>
      </c>
      <c r="P699" s="91" t="str">
        <f>IFERROR(IF(MOD(MAX(Q$64:Q699),10*MAX(O$64:O699))&lt;=2,IF(AND(F698/INDEX($F$64:$F699,MATCH(MAX(O$64:O699),O$64:O699,0)-1)&lt;(1-$P$2),MAX(O$64:O699)&gt;MAX(P$64:P698)),MAX(O$64:O699),""),IF(AND($F698/INDEX($F$64:$F699,MATCH(MAX(Q$64:Q699),Q$64:Q699,0)-1)&lt;(1-$P$2),MAX(O$64:O699)&gt;MAX(P$64:P698)),MAX(O$64:O699),"")),"")</f>
        <v/>
      </c>
      <c r="Q699" s="91" t="str">
        <f>IFERROR(IF(E699="","",IF(O699&lt;&gt;"",MAX(O$64:O699)*10+1,IF(AND($F698/INDEX($F$64:$F699,MATCH(MAX(Q$64:Q698),Q$64:Q698,0)-1)&gt;(1+$O$2),MAX(O$64:O699)&gt;MAX(P$64:P698)),MAX(Q$64:Q698)+1,""))),"")</f>
        <v/>
      </c>
    </row>
    <row r="700" spans="1:17" x14ac:dyDescent="0.2">
      <c r="A700" s="13">
        <f>HLOOKUP($E$2,历史数据!$V$3:$AE$5000,ROW(A698),)</f>
        <v>64900</v>
      </c>
      <c r="B700" s="41">
        <v>37502</v>
      </c>
      <c r="C700" s="100">
        <f>IFERROR(IF(A700&lt;&gt;0,MAX($C$4:C699)+1,""),"")</f>
        <v>692</v>
      </c>
      <c r="D700" s="100"/>
      <c r="E700" s="99">
        <f t="shared" si="86"/>
        <v>37508</v>
      </c>
      <c r="F700" s="101">
        <f>IFERROR(VLOOKUP(E700,历史数据!AH:AJ,3,),"")</f>
        <v>15.8599302139045</v>
      </c>
      <c r="G700" s="101">
        <f t="shared" si="82"/>
        <v>16.23047309181359</v>
      </c>
      <c r="H700" s="105">
        <f t="shared" si="83"/>
        <v>2.8110568235040212E-4</v>
      </c>
      <c r="I700" s="101">
        <f>IFERROR(VLOOKUP(E700,历史数据!AH:AJ,2,),"")</f>
        <v>15.885994191248599</v>
      </c>
      <c r="J700" s="104">
        <f t="shared" si="84"/>
        <v>0</v>
      </c>
      <c r="K700" s="104" t="str">
        <f>IFERROR(IF(AND(J699=$H$2*1,MAX(K$64:K699)=MAX(L$64:L699)),MAX(K$64:K699)+1,""),"")</f>
        <v/>
      </c>
      <c r="L700" s="104" t="str">
        <f>IFERROR(IF(AND($F699/INDEX($F$64:$F700,MATCH(MAX(M$64:M700),M$64:M700,0)-1)&lt;(1-$P$2),MAX(K$64:K700)&gt;MAX(L$64:L699)),MAX(K$64:K700),""),"")</f>
        <v/>
      </c>
      <c r="M700" s="104" t="str">
        <f>IFERROR(IF(E700="","",IF(K700&lt;&gt;"",MAX(M$64:M699)+1,IF(AND($F699/INDEX($F$64:$F700,MATCH(MAX(M$64:M699),M$64:M699,0)-1)&gt;(1+$O$2),MAX(K$64:K700)&gt;MAX(L$64:L699)),MAX(M$64:M699)+1,""))),"")</f>
        <v/>
      </c>
      <c r="N700" s="91">
        <f t="shared" si="85"/>
        <v>0</v>
      </c>
      <c r="O700" s="91" t="str">
        <f>IFERROR(IF(AND(N699=$H$2*1,MAX(O$64:O699)=MAX(P$64:P699)),MAX(O$64:O699)+1,""),"")</f>
        <v/>
      </c>
      <c r="P700" s="91" t="str">
        <f>IFERROR(IF(MOD(MAX(Q$64:Q700),10*MAX(O$64:O700))&lt;=2,IF(AND(F699/INDEX($F$64:$F700,MATCH(MAX(O$64:O700),O$64:O700,0)-1)&lt;(1-$P$2),MAX(O$64:O700)&gt;MAX(P$64:P699)),MAX(O$64:O700),""),IF(AND($F699/INDEX($F$64:$F700,MATCH(MAX(Q$64:Q700),Q$64:Q700,0)-1)&lt;(1-$P$2),MAX(O$64:O700)&gt;MAX(P$64:P699)),MAX(O$64:O700),"")),"")</f>
        <v/>
      </c>
      <c r="Q700" s="91" t="str">
        <f>IFERROR(IF(E700="","",IF(O700&lt;&gt;"",MAX(O$64:O700)*10+1,IF(AND($F699/INDEX($F$64:$F700,MATCH(MAX(Q$64:Q699),Q$64:Q699,0)-1)&gt;(1+$O$2),MAX(O$64:O700)&gt;MAX(P$64:P699)),MAX(Q$64:Q699)+1,""))),"")</f>
        <v/>
      </c>
    </row>
    <row r="701" spans="1:17" x14ac:dyDescent="0.2">
      <c r="A701" s="13">
        <f>HLOOKUP($E$2,历史数据!$V$3:$AE$5000,ROW(A699),)</f>
        <v>89600</v>
      </c>
      <c r="B701" s="41">
        <v>37503</v>
      </c>
      <c r="C701" s="100">
        <f>IFERROR(IF(A701&lt;&gt;0,MAX($C$4:C700)+1,""),"")</f>
        <v>693</v>
      </c>
      <c r="D701" s="100"/>
      <c r="E701" s="99">
        <f t="shared" si="86"/>
        <v>37509</v>
      </c>
      <c r="F701" s="101">
        <f>IFERROR(VLOOKUP(E701,历史数据!AH:AJ,3,),"")</f>
        <v>15.885994191248599</v>
      </c>
      <c r="G701" s="101">
        <f t="shared" si="82"/>
        <v>16.230255892002393</v>
      </c>
      <c r="H701" s="105">
        <f t="shared" si="83"/>
        <v>-1.3382223054581033E-5</v>
      </c>
      <c r="I701" s="101">
        <f>IFERROR(VLOOKUP(E701,历史数据!AH:AJ,2,),"")</f>
        <v>15.8599302139045</v>
      </c>
      <c r="J701" s="104">
        <f t="shared" si="84"/>
        <v>0</v>
      </c>
      <c r="K701" s="104" t="str">
        <f>IFERROR(IF(AND(J700=$H$2*1,MAX(K$64:K700)=MAX(L$64:L700)),MAX(K$64:K700)+1,""),"")</f>
        <v/>
      </c>
      <c r="L701" s="104" t="str">
        <f>IFERROR(IF(AND($F700/INDEX($F$64:$F701,MATCH(MAX(M$64:M701),M$64:M701,0)-1)&lt;(1-$P$2),MAX(K$64:K701)&gt;MAX(L$64:L700)),MAX(K$64:K701),""),"")</f>
        <v/>
      </c>
      <c r="M701" s="104" t="str">
        <f>IFERROR(IF(E701="","",IF(K701&lt;&gt;"",MAX(M$64:M700)+1,IF(AND($F700/INDEX($F$64:$F701,MATCH(MAX(M$64:M700),M$64:M700,0)-1)&gt;(1+$O$2),MAX(K$64:K701)&gt;MAX(L$64:L700)),MAX(M$64:M700)+1,""))),"")</f>
        <v/>
      </c>
      <c r="N701" s="91">
        <f t="shared" si="85"/>
        <v>0</v>
      </c>
      <c r="O701" s="91" t="str">
        <f>IFERROR(IF(AND(N700=$H$2*1,MAX(O$64:O700)=MAX(P$64:P700)),MAX(O$64:O700)+1,""),"")</f>
        <v/>
      </c>
      <c r="P701" s="91" t="str">
        <f>IFERROR(IF(MOD(MAX(Q$64:Q701),10*MAX(O$64:O701))&lt;=2,IF(AND(F700/INDEX($F$64:$F701,MATCH(MAX(O$64:O701),O$64:O701,0)-1)&lt;(1-$P$2),MAX(O$64:O701)&gt;MAX(P$64:P700)),MAX(O$64:O701),""),IF(AND($F700/INDEX($F$64:$F701,MATCH(MAX(Q$64:Q701),Q$64:Q701,0)-1)&lt;(1-$P$2),MAX(O$64:O701)&gt;MAX(P$64:P700)),MAX(O$64:O701),"")),"")</f>
        <v/>
      </c>
      <c r="Q701" s="91" t="str">
        <f>IFERROR(IF(E701="","",IF(O701&lt;&gt;"",MAX(O$64:O701)*10+1,IF(AND($F700/INDEX($F$64:$F701,MATCH(MAX(Q$64:Q700),Q$64:Q700,0)-1)&gt;(1+$O$2),MAX(O$64:O701)&gt;MAX(P$64:P700)),MAX(Q$64:Q700)+1,""))),"")</f>
        <v/>
      </c>
    </row>
    <row r="702" spans="1:17" x14ac:dyDescent="0.2">
      <c r="A702" s="13">
        <f>HLOOKUP($E$2,历史数据!$V$3:$AE$5000,ROW(A700),)</f>
        <v>85492</v>
      </c>
      <c r="B702" s="41">
        <v>37504</v>
      </c>
      <c r="C702" s="100">
        <f>IFERROR(IF(A702&lt;&gt;0,MAX($C$4:C701)+1,""),"")</f>
        <v>694</v>
      </c>
      <c r="D702" s="100"/>
      <c r="E702" s="99">
        <f t="shared" si="86"/>
        <v>37510</v>
      </c>
      <c r="F702" s="101">
        <f>IFERROR(VLOOKUP(E702,历史数据!AH:AJ,3,),"")</f>
        <v>15.8208342478883</v>
      </c>
      <c r="G702" s="101">
        <f t="shared" si="82"/>
        <v>16.235468687471219</v>
      </c>
      <c r="H702" s="105">
        <f t="shared" si="83"/>
        <v>3.2117765138828247E-4</v>
      </c>
      <c r="I702" s="101">
        <f>IFERROR(VLOOKUP(E702,历史数据!AH:AJ,2,),"")</f>
        <v>15.7817382818721</v>
      </c>
      <c r="J702" s="104">
        <f t="shared" si="84"/>
        <v>0</v>
      </c>
      <c r="K702" s="104" t="str">
        <f>IFERROR(IF(AND(J701=$H$2*1,MAX(K$64:K701)=MAX(L$64:L701)),MAX(K$64:K701)+1,""),"")</f>
        <v/>
      </c>
      <c r="L702" s="104" t="str">
        <f>IFERROR(IF(AND($F701/INDEX($F$64:$F702,MATCH(MAX(M$64:M702),M$64:M702,0)-1)&lt;(1-$P$2),MAX(K$64:K702)&gt;MAX(L$64:L701)),MAX(K$64:K702),""),"")</f>
        <v/>
      </c>
      <c r="M702" s="104" t="str">
        <f>IFERROR(IF(E702="","",IF(K702&lt;&gt;"",MAX(M$64:M701)+1,IF(AND($F701/INDEX($F$64:$F702,MATCH(MAX(M$64:M701),M$64:M701,0)-1)&gt;(1+$O$2),MAX(K$64:K702)&gt;MAX(L$64:L701)),MAX(M$64:M701)+1,""))),"")</f>
        <v/>
      </c>
      <c r="N702" s="91">
        <f t="shared" si="85"/>
        <v>0</v>
      </c>
      <c r="O702" s="91" t="str">
        <f>IFERROR(IF(AND(N701=$H$2*1,MAX(O$64:O701)=MAX(P$64:P701)),MAX(O$64:O701)+1,""),"")</f>
        <v/>
      </c>
      <c r="P702" s="91" t="str">
        <f>IFERROR(IF(MOD(MAX(Q$64:Q702),10*MAX(O$64:O702))&lt;=2,IF(AND(F701/INDEX($F$64:$F702,MATCH(MAX(O$64:O702),O$64:O702,0)-1)&lt;(1-$P$2),MAX(O$64:O702)&gt;MAX(P$64:P701)),MAX(O$64:O702),""),IF(AND($F701/INDEX($F$64:$F702,MATCH(MAX(Q$64:Q702),Q$64:Q702,0)-1)&lt;(1-$P$2),MAX(O$64:O702)&gt;MAX(P$64:P701)),MAX(O$64:O702),"")),"")</f>
        <v/>
      </c>
      <c r="Q702" s="91" t="str">
        <f>IFERROR(IF(E702="","",IF(O702&lt;&gt;"",MAX(O$64:O702)*10+1,IF(AND($F701/INDEX($F$64:$F702,MATCH(MAX(Q$64:Q701),Q$64:Q701,0)-1)&gt;(1+$O$2),MAX(O$64:O702)&gt;MAX(P$64:P701)),MAX(Q$64:Q701)+1,""))),"")</f>
        <v/>
      </c>
    </row>
    <row r="703" spans="1:17" x14ac:dyDescent="0.2">
      <c r="A703" s="13">
        <f>HLOOKUP($E$2,历史数据!$V$3:$AE$5000,ROW(A701),)</f>
        <v>71117</v>
      </c>
      <c r="B703" s="41">
        <v>37505</v>
      </c>
      <c r="C703" s="100">
        <f>IFERROR(IF(A703&lt;&gt;0,MAX($C$4:C702)+1,""),"")</f>
        <v>695</v>
      </c>
      <c r="D703" s="100"/>
      <c r="E703" s="99">
        <f t="shared" si="86"/>
        <v>37511</v>
      </c>
      <c r="F703" s="101">
        <f>IFERROR(VLOOKUP(E703,历史数据!AH:AJ,3,),"")</f>
        <v>15.8729622025766</v>
      </c>
      <c r="G703" s="101">
        <f t="shared" si="82"/>
        <v>16.238726684639236</v>
      </c>
      <c r="H703" s="105">
        <f t="shared" si="83"/>
        <v>2.0067158089065451E-4</v>
      </c>
      <c r="I703" s="101">
        <f>IFERROR(VLOOKUP(E703,历史数据!AH:AJ,2,),"")</f>
        <v>15.8208342478883</v>
      </c>
      <c r="J703" s="104">
        <f t="shared" si="84"/>
        <v>0</v>
      </c>
      <c r="K703" s="104" t="str">
        <f>IFERROR(IF(AND(J702=$H$2*1,MAX(K$64:K702)=MAX(L$64:L702)),MAX(K$64:K702)+1,""),"")</f>
        <v/>
      </c>
      <c r="L703" s="104" t="str">
        <f>IFERROR(IF(AND($F702/INDEX($F$64:$F703,MATCH(MAX(M$64:M703),M$64:M703,0)-1)&lt;(1-$P$2),MAX(K$64:K703)&gt;MAX(L$64:L702)),MAX(K$64:K703),""),"")</f>
        <v/>
      </c>
      <c r="M703" s="104" t="str">
        <f>IFERROR(IF(E703="","",IF(K703&lt;&gt;"",MAX(M$64:M702)+1,IF(AND($F702/INDEX($F$64:$F703,MATCH(MAX(M$64:M702),M$64:M702,0)-1)&gt;(1+$O$2),MAX(K$64:K703)&gt;MAX(L$64:L702)),MAX(M$64:M702)+1,""))),"")</f>
        <v/>
      </c>
      <c r="N703" s="91">
        <f t="shared" si="85"/>
        <v>0</v>
      </c>
      <c r="O703" s="91" t="str">
        <f>IFERROR(IF(AND(N702=$H$2*1,MAX(O$64:O702)=MAX(P$64:P702)),MAX(O$64:O702)+1,""),"")</f>
        <v/>
      </c>
      <c r="P703" s="91" t="str">
        <f>IFERROR(IF(MOD(MAX(Q$64:Q703),10*MAX(O$64:O703))&lt;=2,IF(AND(F702/INDEX($F$64:$F703,MATCH(MAX(O$64:O703),O$64:O703,0)-1)&lt;(1-$P$2),MAX(O$64:O703)&gt;MAX(P$64:P702)),MAX(O$64:O703),""),IF(AND($F702/INDEX($F$64:$F703,MATCH(MAX(Q$64:Q703),Q$64:Q703,0)-1)&lt;(1-$P$2),MAX(O$64:O703)&gt;MAX(P$64:P702)),MAX(O$64:O703),"")),"")</f>
        <v/>
      </c>
      <c r="Q703" s="91" t="str">
        <f>IFERROR(IF(E703="","",IF(O703&lt;&gt;"",MAX(O$64:O703)*10+1,IF(AND($F702/INDEX($F$64:$F703,MATCH(MAX(Q$64:Q702),Q$64:Q702,0)-1)&gt;(1+$O$2),MAX(O$64:O703)&gt;MAX(P$64:P702)),MAX(Q$64:Q702)+1,""))),"")</f>
        <v/>
      </c>
    </row>
    <row r="704" spans="1:17" x14ac:dyDescent="0.2">
      <c r="A704" s="13">
        <f>HLOOKUP($E$2,历史数据!$V$3:$AE$5000,ROW(A702),)</f>
        <v>73188</v>
      </c>
      <c r="B704" s="41">
        <v>37508</v>
      </c>
      <c r="C704" s="100">
        <f>IFERROR(IF(A704&lt;&gt;0,MAX($C$4:C703)+1,""),"")</f>
        <v>696</v>
      </c>
      <c r="D704" s="100"/>
      <c r="E704" s="99">
        <f t="shared" si="86"/>
        <v>37512</v>
      </c>
      <c r="F704" s="101">
        <f>IFERROR(VLOOKUP(E704,历史数据!AH:AJ,3,),"")</f>
        <v>15.951154134609</v>
      </c>
      <c r="G704" s="101">
        <f t="shared" si="82"/>
        <v>16.235251487660019</v>
      </c>
      <c r="H704" s="105">
        <f t="shared" si="83"/>
        <v>-2.1400674121230256E-4</v>
      </c>
      <c r="I704" s="101">
        <f>IFERROR(VLOOKUP(E704,历史数据!AH:AJ,2,),"")</f>
        <v>15.846898225232399</v>
      </c>
      <c r="J704" s="104">
        <f t="shared" si="84"/>
        <v>0</v>
      </c>
      <c r="K704" s="104" t="str">
        <f>IFERROR(IF(AND(J703=$H$2*1,MAX(K$64:K703)=MAX(L$64:L703)),MAX(K$64:K703)+1,""),"")</f>
        <v/>
      </c>
      <c r="L704" s="104" t="str">
        <f>IFERROR(IF(AND($F703/INDEX($F$64:$F704,MATCH(MAX(M$64:M704),M$64:M704,0)-1)&lt;(1-$P$2),MAX(K$64:K704)&gt;MAX(L$64:L703)),MAX(K$64:K704),""),"")</f>
        <v/>
      </c>
      <c r="M704" s="104" t="str">
        <f>IFERROR(IF(E704="","",IF(K704&lt;&gt;"",MAX(M$64:M703)+1,IF(AND($F703/INDEX($F$64:$F704,MATCH(MAX(M$64:M703),M$64:M703,0)-1)&gt;(1+$O$2),MAX(K$64:K704)&gt;MAX(L$64:L703)),MAX(M$64:M703)+1,""))),"")</f>
        <v/>
      </c>
      <c r="N704" s="91">
        <f t="shared" si="85"/>
        <v>0</v>
      </c>
      <c r="O704" s="91" t="str">
        <f>IFERROR(IF(AND(N703=$H$2*1,MAX(O$64:O703)=MAX(P$64:P703)),MAX(O$64:O703)+1,""),"")</f>
        <v/>
      </c>
      <c r="P704" s="91" t="str">
        <f>IFERROR(IF(MOD(MAX(Q$64:Q704),10*MAX(O$64:O704))&lt;=2,IF(AND(F703/INDEX($F$64:$F704,MATCH(MAX(O$64:O704),O$64:O704,0)-1)&lt;(1-$P$2),MAX(O$64:O704)&gt;MAX(P$64:P703)),MAX(O$64:O704),""),IF(AND($F703/INDEX($F$64:$F704,MATCH(MAX(Q$64:Q704),Q$64:Q704,0)-1)&lt;(1-$P$2),MAX(O$64:O704)&gt;MAX(P$64:P703)),MAX(O$64:O704),"")),"")</f>
        <v/>
      </c>
      <c r="Q704" s="91" t="str">
        <f>IFERROR(IF(E704="","",IF(O704&lt;&gt;"",MAX(O$64:O704)*10+1,IF(AND($F703/INDEX($F$64:$F704,MATCH(MAX(Q$64:Q703),Q$64:Q703,0)-1)&gt;(1+$O$2),MAX(O$64:O704)&gt;MAX(P$64:P703)),MAX(Q$64:Q703)+1,""))),"")</f>
        <v/>
      </c>
    </row>
    <row r="705" spans="1:17" x14ac:dyDescent="0.2">
      <c r="A705" s="13">
        <f>HLOOKUP($E$2,历史数据!$V$3:$AE$5000,ROW(A703),)</f>
        <v>34000</v>
      </c>
      <c r="B705" s="41">
        <v>37509</v>
      </c>
      <c r="C705" s="100">
        <f>IFERROR(IF(A705&lt;&gt;0,MAX($C$4:C704)+1,""),"")</f>
        <v>697</v>
      </c>
      <c r="D705" s="100"/>
      <c r="E705" s="99">
        <f t="shared" si="86"/>
        <v>37515</v>
      </c>
      <c r="F705" s="101">
        <f>IFERROR(VLOOKUP(E705,历史数据!AH:AJ,3,),"")</f>
        <v>15.768706293199999</v>
      </c>
      <c r="G705" s="101">
        <f t="shared" ref="G705:G768" si="87">IFERROR(IF(E705="","",AVERAGE(F646:F705)),"")</f>
        <v>16.204626314280663</v>
      </c>
      <c r="H705" s="105">
        <f t="shared" si="83"/>
        <v>-1.8863380960025822E-3</v>
      </c>
      <c r="I705" s="101">
        <f>IFERROR(VLOOKUP(E705,历史数据!AH:AJ,2,),"")</f>
        <v>15.9902501006252</v>
      </c>
      <c r="J705" s="104">
        <f t="shared" si="84"/>
        <v>0</v>
      </c>
      <c r="K705" s="104" t="str">
        <f>IFERROR(IF(AND(J704=$H$2*1,MAX(K$64:K704)=MAX(L$64:L704)),MAX(K$64:K704)+1,""),"")</f>
        <v/>
      </c>
      <c r="L705" s="104" t="str">
        <f>IFERROR(IF(AND($F704/INDEX($F$64:$F705,MATCH(MAX(M$64:M705),M$64:M705,0)-1)&lt;(1-$P$2),MAX(K$64:K705)&gt;MAX(L$64:L704)),MAX(K$64:K705),""),"")</f>
        <v/>
      </c>
      <c r="M705" s="104" t="str">
        <f>IFERROR(IF(E705="","",IF(K705&lt;&gt;"",MAX(M$64:M704)+1,IF(AND($F704/INDEX($F$64:$F705,MATCH(MAX(M$64:M704),M$64:M704,0)-1)&gt;(1+$O$2),MAX(K$64:K705)&gt;MAX(L$64:L704)),MAX(M$64:M704)+1,""))),"")</f>
        <v/>
      </c>
      <c r="N705" s="91">
        <f t="shared" si="85"/>
        <v>0</v>
      </c>
      <c r="O705" s="91" t="str">
        <f>IFERROR(IF(AND(N704=$H$2*1,MAX(O$64:O704)=MAX(P$64:P704)),MAX(O$64:O704)+1,""),"")</f>
        <v/>
      </c>
      <c r="P705" s="91" t="str">
        <f>IFERROR(IF(MOD(MAX(Q$64:Q705),10*MAX(O$64:O705))&lt;=2,IF(AND(F704/INDEX($F$64:$F705,MATCH(MAX(O$64:O705),O$64:O705,0)-1)&lt;(1-$P$2),MAX(O$64:O705)&gt;MAX(P$64:P704)),MAX(O$64:O705),""),IF(AND($F704/INDEX($F$64:$F705,MATCH(MAX(Q$64:Q705),Q$64:Q705,0)-1)&lt;(1-$P$2),MAX(O$64:O705)&gt;MAX(P$64:P704)),MAX(O$64:O705),"")),"")</f>
        <v/>
      </c>
      <c r="Q705" s="91" t="str">
        <f>IFERROR(IF(E705="","",IF(O705&lt;&gt;"",MAX(O$64:O705)*10+1,IF(AND($F704/INDEX($F$64:$F705,MATCH(MAX(Q$64:Q704),Q$64:Q704,0)-1)&gt;(1+$O$2),MAX(O$64:O705)&gt;MAX(P$64:P704)),MAX(Q$64:Q704)+1,""))),"")</f>
        <v/>
      </c>
    </row>
    <row r="706" spans="1:17" x14ac:dyDescent="0.2">
      <c r="A706" s="13">
        <f>HLOOKUP($E$2,历史数据!$V$3:$AE$5000,ROW(A704),)</f>
        <v>47600</v>
      </c>
      <c r="B706" s="41">
        <v>37510</v>
      </c>
      <c r="C706" s="100">
        <f>IFERROR(IF(A706&lt;&gt;0,MAX($C$4:C705)+1,""),"")</f>
        <v>698</v>
      </c>
      <c r="D706" s="100"/>
      <c r="E706" s="99">
        <f t="shared" si="86"/>
        <v>37516</v>
      </c>
      <c r="F706" s="101">
        <f>IFERROR(VLOOKUP(E706,历史数据!AH:AJ,3,),"")</f>
        <v>15.560194474447</v>
      </c>
      <c r="G706" s="101">
        <f t="shared" si="87"/>
        <v>16.184209532027758</v>
      </c>
      <c r="H706" s="105">
        <f t="shared" ref="H706:H769" si="88">IFERROR(G706/G705-1,"")</f>
        <v>-1.2599353948021808E-3</v>
      </c>
      <c r="I706" s="101">
        <f>IFERROR(VLOOKUP(E706,历史数据!AH:AJ,2,),"")</f>
        <v>15.6905143611677</v>
      </c>
      <c r="J706" s="104">
        <f t="shared" ref="J706:J769" si="89">IFERROR(IF(L706&lt;&gt;"","0",IF(AND($H706&gt;0,$F706&gt;$G706),J705+1,0)),"")</f>
        <v>0</v>
      </c>
      <c r="K706" s="104" t="str">
        <f>IFERROR(IF(AND(J705=$H$2*1,MAX(K$64:K705)=MAX(L$64:L705)),MAX(K$64:K705)+1,""),"")</f>
        <v/>
      </c>
      <c r="L706" s="104" t="str">
        <f>IFERROR(IF(AND($F705/INDEX($F$64:$F706,MATCH(MAX(M$64:M706),M$64:M706,0)-1)&lt;(1-$P$2),MAX(K$64:K706)&gt;MAX(L$64:L705)),MAX(K$64:K706),""),"")</f>
        <v/>
      </c>
      <c r="M706" s="104" t="str">
        <f>IFERROR(IF(E706="","",IF(K706&lt;&gt;"",MAX(M$64:M705)+1,IF(AND($F705/INDEX($F$64:$F706,MATCH(MAX(M$64:M705),M$64:M705,0)-1)&gt;(1+$O$2),MAX(K$64:K706)&gt;MAX(L$64:L705)),MAX(M$64:M705)+1,""))),"")</f>
        <v/>
      </c>
      <c r="N706" s="91">
        <f t="shared" ref="N706:N769" si="90">IFERROR(IF(P706&lt;&gt;"","0",IF(AND($H706&gt;0,$F706&gt;$G706),N705+1,0)),"")</f>
        <v>0</v>
      </c>
      <c r="O706" s="91" t="str">
        <f>IFERROR(IF(AND(N705=$H$2*1,MAX(O$64:O705)=MAX(P$64:P705)),MAX(O$64:O705)+1,""),"")</f>
        <v/>
      </c>
      <c r="P706" s="91" t="str">
        <f>IFERROR(IF(MOD(MAX(Q$64:Q706),10*MAX(O$64:O706))&lt;=2,IF(AND(F705/INDEX($F$64:$F706,MATCH(MAX(O$64:O706),O$64:O706,0)-1)&lt;(1-$P$2),MAX(O$64:O706)&gt;MAX(P$64:P705)),MAX(O$64:O706),""),IF(AND($F705/INDEX($F$64:$F706,MATCH(MAX(Q$64:Q706),Q$64:Q706,0)-1)&lt;(1-$P$2),MAX(O$64:O706)&gt;MAX(P$64:P705)),MAX(O$64:O706),"")),"")</f>
        <v/>
      </c>
      <c r="Q706" s="91" t="str">
        <f>IFERROR(IF(E706="","",IF(O706&lt;&gt;"",MAX(O$64:O706)*10+1,IF(AND($F705/INDEX($F$64:$F706,MATCH(MAX(Q$64:Q705),Q$64:Q705,0)-1)&gt;(1+$O$2),MAX(O$64:O706)&gt;MAX(P$64:P705)),MAX(Q$64:Q705)+1,""))),"")</f>
        <v/>
      </c>
    </row>
    <row r="707" spans="1:17" x14ac:dyDescent="0.2">
      <c r="A707" s="13">
        <f>HLOOKUP($E$2,历史数据!$V$3:$AE$5000,ROW(A705),)</f>
        <v>50740</v>
      </c>
      <c r="B707" s="41">
        <v>37511</v>
      </c>
      <c r="C707" s="100">
        <f>IFERROR(IF(A707&lt;&gt;0,MAX($C$4:C706)+1,""),"")</f>
        <v>699</v>
      </c>
      <c r="D707" s="100"/>
      <c r="E707" s="99">
        <f t="shared" si="86"/>
        <v>37517</v>
      </c>
      <c r="F707" s="101">
        <f>IFERROR(VLOOKUP(E707,历史数据!AH:AJ,3,),"")</f>
        <v>15.4820025424146</v>
      </c>
      <c r="G707" s="101">
        <f t="shared" si="87"/>
        <v>16.162055151285248</v>
      </c>
      <c r="H707" s="105">
        <f t="shared" si="88"/>
        <v>-1.3688886503024911E-3</v>
      </c>
      <c r="I707" s="101">
        <f>IFERROR(VLOOKUP(E707,历史数据!AH:AJ,2,),"")</f>
        <v>15.5080665197587</v>
      </c>
      <c r="J707" s="104">
        <f t="shared" si="89"/>
        <v>0</v>
      </c>
      <c r="K707" s="104" t="str">
        <f>IFERROR(IF(AND(J706=$H$2*1,MAX(K$64:K706)=MAX(L$64:L706)),MAX(K$64:K706)+1,""),"")</f>
        <v/>
      </c>
      <c r="L707" s="104" t="str">
        <f>IFERROR(IF(AND($F706/INDEX($F$64:$F707,MATCH(MAX(M$64:M707),M$64:M707,0)-1)&lt;(1-$P$2),MAX(K$64:K707)&gt;MAX(L$64:L706)),MAX(K$64:K707),""),"")</f>
        <v/>
      </c>
      <c r="M707" s="104" t="str">
        <f>IFERROR(IF(E707="","",IF(K707&lt;&gt;"",MAX(M$64:M706)+1,IF(AND($F706/INDEX($F$64:$F707,MATCH(MAX(M$64:M706),M$64:M706,0)-1)&gt;(1+$O$2),MAX(K$64:K707)&gt;MAX(L$64:L706)),MAX(M$64:M706)+1,""))),"")</f>
        <v/>
      </c>
      <c r="N707" s="91">
        <f t="shared" si="90"/>
        <v>0</v>
      </c>
      <c r="O707" s="91" t="str">
        <f>IFERROR(IF(AND(N706=$H$2*1,MAX(O$64:O706)=MAX(P$64:P706)),MAX(O$64:O706)+1,""),"")</f>
        <v/>
      </c>
      <c r="P707" s="91" t="str">
        <f>IFERROR(IF(MOD(MAX(Q$64:Q707),10*MAX(O$64:O707))&lt;=2,IF(AND(F706/INDEX($F$64:$F707,MATCH(MAX(O$64:O707),O$64:O707,0)-1)&lt;(1-$P$2),MAX(O$64:O707)&gt;MAX(P$64:P706)),MAX(O$64:O707),""),IF(AND($F706/INDEX($F$64:$F707,MATCH(MAX(Q$64:Q707),Q$64:Q707,0)-1)&lt;(1-$P$2),MAX(O$64:O707)&gt;MAX(P$64:P706)),MAX(O$64:O707),"")),"")</f>
        <v/>
      </c>
      <c r="Q707" s="91" t="str">
        <f>IFERROR(IF(E707="","",IF(O707&lt;&gt;"",MAX(O$64:O707)*10+1,IF(AND($F706/INDEX($F$64:$F707,MATCH(MAX(Q$64:Q706),Q$64:Q706,0)-1)&gt;(1+$O$2),MAX(O$64:O707)&gt;MAX(P$64:P706)),MAX(Q$64:Q706)+1,""))),"")</f>
        <v/>
      </c>
    </row>
    <row r="708" spans="1:17" x14ac:dyDescent="0.2">
      <c r="A708" s="13">
        <f>HLOOKUP($E$2,历史数据!$V$3:$AE$5000,ROW(A706),)</f>
        <v>33580</v>
      </c>
      <c r="B708" s="41">
        <v>37512</v>
      </c>
      <c r="C708" s="100">
        <f>IFERROR(IF(A708&lt;&gt;0,MAX($C$4:C707)+1,""),"")</f>
        <v>700</v>
      </c>
      <c r="D708" s="100"/>
      <c r="E708" s="99">
        <f t="shared" si="86"/>
        <v>37518</v>
      </c>
      <c r="F708" s="101">
        <f>IFERROR(VLOOKUP(E708,历史数据!AH:AJ,3,),"")</f>
        <v>15.6774823724956</v>
      </c>
      <c r="G708" s="101">
        <f t="shared" si="87"/>
        <v>16.135991173941115</v>
      </c>
      <c r="H708" s="105">
        <f t="shared" si="88"/>
        <v>-1.6126647941837602E-3</v>
      </c>
      <c r="I708" s="101">
        <f>IFERROR(VLOOKUP(E708,历史数据!AH:AJ,2,),"")</f>
        <v>15.4689705537425</v>
      </c>
      <c r="J708" s="104">
        <f t="shared" si="89"/>
        <v>0</v>
      </c>
      <c r="K708" s="104" t="str">
        <f>IFERROR(IF(AND(J707=$H$2*1,MAX(K$64:K707)=MAX(L$64:L707)),MAX(K$64:K707)+1,""),"")</f>
        <v/>
      </c>
      <c r="L708" s="104" t="str">
        <f>IFERROR(IF(AND($F707/INDEX($F$64:$F708,MATCH(MAX(M$64:M708),M$64:M708,0)-1)&lt;(1-$P$2),MAX(K$64:K708)&gt;MAX(L$64:L707)),MAX(K$64:K708),""),"")</f>
        <v/>
      </c>
      <c r="M708" s="104" t="str">
        <f>IFERROR(IF(E708="","",IF(K708&lt;&gt;"",MAX(M$64:M707)+1,IF(AND($F707/INDEX($F$64:$F708,MATCH(MAX(M$64:M707),M$64:M707,0)-1)&gt;(1+$O$2),MAX(K$64:K708)&gt;MAX(L$64:L707)),MAX(M$64:M707)+1,""))),"")</f>
        <v/>
      </c>
      <c r="N708" s="91">
        <f t="shared" si="90"/>
        <v>0</v>
      </c>
      <c r="O708" s="91" t="str">
        <f>IFERROR(IF(AND(N707=$H$2*1,MAX(O$64:O707)=MAX(P$64:P707)),MAX(O$64:O707)+1,""),"")</f>
        <v/>
      </c>
      <c r="P708" s="91" t="str">
        <f>IFERROR(IF(MOD(MAX(Q$64:Q708),10*MAX(O$64:O708))&lt;=2,IF(AND(F707/INDEX($F$64:$F708,MATCH(MAX(O$64:O708),O$64:O708,0)-1)&lt;(1-$P$2),MAX(O$64:O708)&gt;MAX(P$64:P707)),MAX(O$64:O708),""),IF(AND($F707/INDEX($F$64:$F708,MATCH(MAX(Q$64:Q708),Q$64:Q708,0)-1)&lt;(1-$P$2),MAX(O$64:O708)&gt;MAX(P$64:P707)),MAX(O$64:O708),"")),"")</f>
        <v/>
      </c>
      <c r="Q708" s="91" t="str">
        <f>IFERROR(IF(E708="","",IF(O708&lt;&gt;"",MAX(O$64:O708)*10+1,IF(AND($F707/INDEX($F$64:$F708,MATCH(MAX(Q$64:Q707),Q$64:Q707,0)-1)&gt;(1+$O$2),MAX(O$64:O708)&gt;MAX(P$64:P707)),MAX(Q$64:Q707)+1,""))),"")</f>
        <v/>
      </c>
    </row>
    <row r="709" spans="1:17" x14ac:dyDescent="0.2">
      <c r="A709" s="13">
        <f>HLOOKUP($E$2,历史数据!$V$3:$AE$5000,ROW(A707),)</f>
        <v>36800</v>
      </c>
      <c r="B709" s="41">
        <v>37515</v>
      </c>
      <c r="C709" s="100">
        <f>IFERROR(IF(A709&lt;&gt;0,MAX($C$4:C708)+1,""),"")</f>
        <v>701</v>
      </c>
      <c r="D709" s="100"/>
      <c r="E709" s="99">
        <f t="shared" si="86"/>
        <v>37519</v>
      </c>
      <c r="F709" s="101">
        <f>IFERROR(VLOOKUP(E709,历史数据!AH:AJ,3,),"")</f>
        <v>15.5471624857749</v>
      </c>
      <c r="G709" s="101">
        <f t="shared" si="87"/>
        <v>16.116008791310612</v>
      </c>
      <c r="H709" s="105">
        <f t="shared" si="88"/>
        <v>-1.238373423429584E-3</v>
      </c>
      <c r="I709" s="101">
        <f>IFERROR(VLOOKUP(E709,历史数据!AH:AJ,2,),"")</f>
        <v>15.6383864064794</v>
      </c>
      <c r="J709" s="104">
        <f t="shared" si="89"/>
        <v>0</v>
      </c>
      <c r="K709" s="104" t="str">
        <f>IFERROR(IF(AND(J708=$H$2*1,MAX(K$64:K708)=MAX(L$64:L708)),MAX(K$64:K708)+1,""),"")</f>
        <v/>
      </c>
      <c r="L709" s="104" t="str">
        <f>IFERROR(IF(AND($F708/INDEX($F$64:$F709,MATCH(MAX(M$64:M709),M$64:M709,0)-1)&lt;(1-$P$2),MAX(K$64:K709)&gt;MAX(L$64:L708)),MAX(K$64:K709),""),"")</f>
        <v/>
      </c>
      <c r="M709" s="104" t="str">
        <f>IFERROR(IF(E709="","",IF(K709&lt;&gt;"",MAX(M$64:M708)+1,IF(AND($F708/INDEX($F$64:$F709,MATCH(MAX(M$64:M708),M$64:M708,0)-1)&gt;(1+$O$2),MAX(K$64:K709)&gt;MAX(L$64:L708)),MAX(M$64:M708)+1,""))),"")</f>
        <v/>
      </c>
      <c r="N709" s="91">
        <f t="shared" si="90"/>
        <v>0</v>
      </c>
      <c r="O709" s="91" t="str">
        <f>IFERROR(IF(AND(N708=$H$2*1,MAX(O$64:O708)=MAX(P$64:P708)),MAX(O$64:O708)+1,""),"")</f>
        <v/>
      </c>
      <c r="P709" s="91" t="str">
        <f>IFERROR(IF(MOD(MAX(Q$64:Q709),10*MAX(O$64:O709))&lt;=2,IF(AND(F708/INDEX($F$64:$F709,MATCH(MAX(O$64:O709),O$64:O709,0)-1)&lt;(1-$P$2),MAX(O$64:O709)&gt;MAX(P$64:P708)),MAX(O$64:O709),""),IF(AND($F708/INDEX($F$64:$F709,MATCH(MAX(Q$64:Q709),Q$64:Q709,0)-1)&lt;(1-$P$2),MAX(O$64:O709)&gt;MAX(P$64:P708)),MAX(O$64:O709),"")),"")</f>
        <v/>
      </c>
      <c r="Q709" s="91" t="str">
        <f>IFERROR(IF(E709="","",IF(O709&lt;&gt;"",MAX(O$64:O709)*10+1,IF(AND($F708/INDEX($F$64:$F709,MATCH(MAX(Q$64:Q708),Q$64:Q708,0)-1)&gt;(1+$O$2),MAX(O$64:O709)&gt;MAX(P$64:P708)),MAX(Q$64:Q708)+1,""))),"")</f>
        <v/>
      </c>
    </row>
    <row r="710" spans="1:17" x14ac:dyDescent="0.2">
      <c r="A710" s="13">
        <f>HLOOKUP($E$2,历史数据!$V$3:$AE$5000,ROW(A708),)</f>
        <v>94767</v>
      </c>
      <c r="B710" s="41">
        <v>37516</v>
      </c>
      <c r="C710" s="100">
        <f>IFERROR(IF(A710&lt;&gt;0,MAX($C$4:C709)+1,""),"")</f>
        <v>702</v>
      </c>
      <c r="D710" s="100"/>
      <c r="E710" s="99">
        <f t="shared" ref="E710:E773" si="91">IFERROR(INDEX(B:B,MATCH(ROW(A706),C:C,0)),"")</f>
        <v>37522</v>
      </c>
      <c r="F710" s="101">
        <f>IFERROR(VLOOKUP(E710,历史数据!AH:AJ,3,),"")</f>
        <v>15.4559385650705</v>
      </c>
      <c r="G710" s="101">
        <f t="shared" si="87"/>
        <v>16.094288810190502</v>
      </c>
      <c r="H710" s="105">
        <f t="shared" si="88"/>
        <v>-1.347727058316206E-3</v>
      </c>
      <c r="I710" s="101">
        <f>IFERROR(VLOOKUP(E710,历史数据!AH:AJ,2,),"")</f>
        <v>15.5341304971029</v>
      </c>
      <c r="J710" s="104">
        <f t="shared" si="89"/>
        <v>0</v>
      </c>
      <c r="K710" s="104" t="str">
        <f>IFERROR(IF(AND(J709=$H$2*1,MAX(K$64:K709)=MAX(L$64:L709)),MAX(K$64:K709)+1,""),"")</f>
        <v/>
      </c>
      <c r="L710" s="104" t="str">
        <f>IFERROR(IF(AND($F709/INDEX($F$64:$F710,MATCH(MAX(M$64:M710),M$64:M710,0)-1)&lt;(1-$P$2),MAX(K$64:K710)&gt;MAX(L$64:L709)),MAX(K$64:K710),""),"")</f>
        <v/>
      </c>
      <c r="M710" s="104" t="str">
        <f>IFERROR(IF(E710="","",IF(K710&lt;&gt;"",MAX(M$64:M709)+1,IF(AND($F709/INDEX($F$64:$F710,MATCH(MAX(M$64:M709),M$64:M709,0)-1)&gt;(1+$O$2),MAX(K$64:K710)&gt;MAX(L$64:L709)),MAX(M$64:M709)+1,""))),"")</f>
        <v/>
      </c>
      <c r="N710" s="91">
        <f t="shared" si="90"/>
        <v>0</v>
      </c>
      <c r="O710" s="91" t="str">
        <f>IFERROR(IF(AND(N709=$H$2*1,MAX(O$64:O709)=MAX(P$64:P709)),MAX(O$64:O709)+1,""),"")</f>
        <v/>
      </c>
      <c r="P710" s="91" t="str">
        <f>IFERROR(IF(MOD(MAX(Q$64:Q710),10*MAX(O$64:O710))&lt;=2,IF(AND(F709/INDEX($F$64:$F710,MATCH(MAX(O$64:O710),O$64:O710,0)-1)&lt;(1-$P$2),MAX(O$64:O710)&gt;MAX(P$64:P709)),MAX(O$64:O710),""),IF(AND($F709/INDEX($F$64:$F710,MATCH(MAX(Q$64:Q710),Q$64:Q710,0)-1)&lt;(1-$P$2),MAX(O$64:O710)&gt;MAX(P$64:P709)),MAX(O$64:O710),"")),"")</f>
        <v/>
      </c>
      <c r="Q710" s="91" t="str">
        <f>IFERROR(IF(E710="","",IF(O710&lt;&gt;"",MAX(O$64:O710)*10+1,IF(AND($F709/INDEX($F$64:$F710,MATCH(MAX(Q$64:Q709),Q$64:Q709,0)-1)&gt;(1+$O$2),MAX(O$64:O710)&gt;MAX(P$64:P709)),MAX(Q$64:Q709)+1,""))),"")</f>
        <v/>
      </c>
    </row>
    <row r="711" spans="1:17" x14ac:dyDescent="0.2">
      <c r="A711" s="13">
        <f>HLOOKUP($E$2,历史数据!$V$3:$AE$5000,ROW(A709),)</f>
        <v>57977</v>
      </c>
      <c r="B711" s="41">
        <v>37517</v>
      </c>
      <c r="C711" s="100">
        <f>IFERROR(IF(A711&lt;&gt;0,MAX($C$4:C710)+1,""),"")</f>
        <v>703</v>
      </c>
      <c r="D711" s="100"/>
      <c r="E711" s="99">
        <f t="shared" si="91"/>
        <v>37523</v>
      </c>
      <c r="F711" s="101">
        <f>IFERROR(VLOOKUP(E711,历史数据!AH:AJ,3,),"")</f>
        <v>15.364714644366</v>
      </c>
      <c r="G711" s="101">
        <f t="shared" si="87"/>
        <v>16.07017963114718</v>
      </c>
      <c r="H711" s="105">
        <f t="shared" si="88"/>
        <v>-1.497995924371387E-3</v>
      </c>
      <c r="I711" s="101">
        <f>IFERROR(VLOOKUP(E711,历史数据!AH:AJ,2,),"")</f>
        <v>15.390778621710099</v>
      </c>
      <c r="J711" s="104">
        <f t="shared" si="89"/>
        <v>0</v>
      </c>
      <c r="K711" s="104" t="str">
        <f>IFERROR(IF(AND(J710=$H$2*1,MAX(K$64:K710)=MAX(L$64:L710)),MAX(K$64:K710)+1,""),"")</f>
        <v/>
      </c>
      <c r="L711" s="104" t="str">
        <f>IFERROR(IF(AND($F710/INDEX($F$64:$F711,MATCH(MAX(M$64:M711),M$64:M711,0)-1)&lt;(1-$P$2),MAX(K$64:K711)&gt;MAX(L$64:L710)),MAX(K$64:K711),""),"")</f>
        <v/>
      </c>
      <c r="M711" s="104" t="str">
        <f>IFERROR(IF(E711="","",IF(K711&lt;&gt;"",MAX(M$64:M710)+1,IF(AND($F710/INDEX($F$64:$F711,MATCH(MAX(M$64:M710),M$64:M710,0)-1)&gt;(1+$O$2),MAX(K$64:K711)&gt;MAX(L$64:L710)),MAX(M$64:M710)+1,""))),"")</f>
        <v/>
      </c>
      <c r="N711" s="91">
        <f t="shared" si="90"/>
        <v>0</v>
      </c>
      <c r="O711" s="91" t="str">
        <f>IFERROR(IF(AND(N710=$H$2*1,MAX(O$64:O710)=MAX(P$64:P710)),MAX(O$64:O710)+1,""),"")</f>
        <v/>
      </c>
      <c r="P711" s="91" t="str">
        <f>IFERROR(IF(MOD(MAX(Q$64:Q711),10*MAX(O$64:O711))&lt;=2,IF(AND(F710/INDEX($F$64:$F711,MATCH(MAX(O$64:O711),O$64:O711,0)-1)&lt;(1-$P$2),MAX(O$64:O711)&gt;MAX(P$64:P710)),MAX(O$64:O711),""),IF(AND($F710/INDEX($F$64:$F711,MATCH(MAX(Q$64:Q711),Q$64:Q711,0)-1)&lt;(1-$P$2),MAX(O$64:O711)&gt;MAX(P$64:P710)),MAX(O$64:O711),"")),"")</f>
        <v/>
      </c>
      <c r="Q711" s="91" t="str">
        <f>IFERROR(IF(E711="","",IF(O711&lt;&gt;"",MAX(O$64:O711)*10+1,IF(AND($F710/INDEX($F$64:$F711,MATCH(MAX(Q$64:Q710),Q$64:Q710,0)-1)&gt;(1+$O$2),MAX(O$64:O711)&gt;MAX(P$64:P710)),MAX(Q$64:Q710)+1,""))),"")</f>
        <v/>
      </c>
    </row>
    <row r="712" spans="1:17" x14ac:dyDescent="0.2">
      <c r="A712" s="13">
        <f>HLOOKUP($E$2,历史数据!$V$3:$AE$5000,ROW(A710),)</f>
        <v>45560</v>
      </c>
      <c r="B712" s="41">
        <v>37518</v>
      </c>
      <c r="C712" s="100">
        <f>IFERROR(IF(A712&lt;&gt;0,MAX($C$4:C711)+1,""),"")</f>
        <v>704</v>
      </c>
      <c r="D712" s="100"/>
      <c r="E712" s="99">
        <f t="shared" si="91"/>
        <v>37524</v>
      </c>
      <c r="F712" s="101">
        <f>IFERROR(VLOOKUP(E712,历史数据!AH:AJ,3,),"")</f>
        <v>15.3386506670219</v>
      </c>
      <c r="G712" s="101">
        <f t="shared" si="87"/>
        <v>16.046287651915058</v>
      </c>
      <c r="H712" s="105">
        <f t="shared" si="88"/>
        <v>-1.4867275774450572E-3</v>
      </c>
      <c r="I712" s="101">
        <f>IFERROR(VLOOKUP(E712,历史数据!AH:AJ,2,),"")</f>
        <v>15.2604587349895</v>
      </c>
      <c r="J712" s="104">
        <f t="shared" si="89"/>
        <v>0</v>
      </c>
      <c r="K712" s="104" t="str">
        <f>IFERROR(IF(AND(J711=$H$2*1,MAX(K$64:K711)=MAX(L$64:L711)),MAX(K$64:K711)+1,""),"")</f>
        <v/>
      </c>
      <c r="L712" s="104" t="str">
        <f>IFERROR(IF(AND($F711/INDEX($F$64:$F712,MATCH(MAX(M$64:M712),M$64:M712,0)-1)&lt;(1-$P$2),MAX(K$64:K712)&gt;MAX(L$64:L711)),MAX(K$64:K712),""),"")</f>
        <v/>
      </c>
      <c r="M712" s="104" t="str">
        <f>IFERROR(IF(E712="","",IF(K712&lt;&gt;"",MAX(M$64:M711)+1,IF(AND($F711/INDEX($F$64:$F712,MATCH(MAX(M$64:M711),M$64:M711,0)-1)&gt;(1+$O$2),MAX(K$64:K712)&gt;MAX(L$64:L711)),MAX(M$64:M711)+1,""))),"")</f>
        <v/>
      </c>
      <c r="N712" s="91">
        <f t="shared" si="90"/>
        <v>0</v>
      </c>
      <c r="O712" s="91" t="str">
        <f>IFERROR(IF(AND(N711=$H$2*1,MAX(O$64:O711)=MAX(P$64:P711)),MAX(O$64:O711)+1,""),"")</f>
        <v/>
      </c>
      <c r="P712" s="91" t="str">
        <f>IFERROR(IF(MOD(MAX(Q$64:Q712),10*MAX(O$64:O712))&lt;=2,IF(AND(F711/INDEX($F$64:$F712,MATCH(MAX(O$64:O712),O$64:O712,0)-1)&lt;(1-$P$2),MAX(O$64:O712)&gt;MAX(P$64:P711)),MAX(O$64:O712),""),IF(AND($F711/INDEX($F$64:$F712,MATCH(MAX(Q$64:Q712),Q$64:Q712,0)-1)&lt;(1-$P$2),MAX(O$64:O712)&gt;MAX(P$64:P711)),MAX(O$64:O712),"")),"")</f>
        <v/>
      </c>
      <c r="Q712" s="91" t="str">
        <f>IFERROR(IF(E712="","",IF(O712&lt;&gt;"",MAX(O$64:O712)*10+1,IF(AND($F711/INDEX($F$64:$F712,MATCH(MAX(Q$64:Q711),Q$64:Q711,0)-1)&gt;(1+$O$2),MAX(O$64:O712)&gt;MAX(P$64:P711)),MAX(Q$64:Q711)+1,""))),"")</f>
        <v/>
      </c>
    </row>
    <row r="713" spans="1:17" x14ac:dyDescent="0.2">
      <c r="A713" s="13">
        <f>HLOOKUP($E$2,历史数据!$V$3:$AE$5000,ROW(A711),)</f>
        <v>49600</v>
      </c>
      <c r="B713" s="41">
        <v>37519</v>
      </c>
      <c r="C713" s="100">
        <f>IFERROR(IF(A713&lt;&gt;0,MAX($C$4:C712)+1,""),"")</f>
        <v>705</v>
      </c>
      <c r="D713" s="100"/>
      <c r="E713" s="99">
        <f t="shared" si="91"/>
        <v>37525</v>
      </c>
      <c r="F713" s="101">
        <f>IFERROR(VLOOKUP(E713,历史数据!AH:AJ,3,),"")</f>
        <v>15.351682655693899</v>
      </c>
      <c r="G713" s="101">
        <f t="shared" si="87"/>
        <v>16.025653669850954</v>
      </c>
      <c r="H713" s="105">
        <f t="shared" si="88"/>
        <v>-1.2859037873250712E-3</v>
      </c>
      <c r="I713" s="101">
        <f>IFERROR(VLOOKUP(E713,历史数据!AH:AJ,2,),"")</f>
        <v>15.351682655693899</v>
      </c>
      <c r="J713" s="104">
        <f t="shared" si="89"/>
        <v>0</v>
      </c>
      <c r="K713" s="104" t="str">
        <f>IFERROR(IF(AND(J712=$H$2*1,MAX(K$64:K712)=MAX(L$64:L712)),MAX(K$64:K712)+1,""),"")</f>
        <v/>
      </c>
      <c r="L713" s="104" t="str">
        <f>IFERROR(IF(AND($F712/INDEX($F$64:$F713,MATCH(MAX(M$64:M713),M$64:M713,0)-1)&lt;(1-$P$2),MAX(K$64:K713)&gt;MAX(L$64:L712)),MAX(K$64:K713),""),"")</f>
        <v/>
      </c>
      <c r="M713" s="104" t="str">
        <f>IFERROR(IF(E713="","",IF(K713&lt;&gt;"",MAX(M$64:M712)+1,IF(AND($F712/INDEX($F$64:$F713,MATCH(MAX(M$64:M712),M$64:M712,0)-1)&gt;(1+$O$2),MAX(K$64:K713)&gt;MAX(L$64:L712)),MAX(M$64:M712)+1,""))),"")</f>
        <v/>
      </c>
      <c r="N713" s="91">
        <f t="shared" si="90"/>
        <v>0</v>
      </c>
      <c r="O713" s="91" t="str">
        <f>IFERROR(IF(AND(N712=$H$2*1,MAX(O$64:O712)=MAX(P$64:P712)),MAX(O$64:O712)+1,""),"")</f>
        <v/>
      </c>
      <c r="P713" s="91" t="str">
        <f>IFERROR(IF(MOD(MAX(Q$64:Q713),10*MAX(O$64:O713))&lt;=2,IF(AND(F712/INDEX($F$64:$F713,MATCH(MAX(O$64:O713),O$64:O713,0)-1)&lt;(1-$P$2),MAX(O$64:O713)&gt;MAX(P$64:P712)),MAX(O$64:O713),""),IF(AND($F712/INDEX($F$64:$F713,MATCH(MAX(Q$64:Q713),Q$64:Q713,0)-1)&lt;(1-$P$2),MAX(O$64:O713)&gt;MAX(P$64:P712)),MAX(O$64:O713),"")),"")</f>
        <v/>
      </c>
      <c r="Q713" s="91" t="str">
        <f>IFERROR(IF(E713="","",IF(O713&lt;&gt;"",MAX(O$64:O713)*10+1,IF(AND($F712/INDEX($F$64:$F713,MATCH(MAX(Q$64:Q712),Q$64:Q712,0)-1)&gt;(1+$O$2),MAX(O$64:O713)&gt;MAX(P$64:P712)),MAX(Q$64:Q712)+1,""))),"")</f>
        <v/>
      </c>
    </row>
    <row r="714" spans="1:17" x14ac:dyDescent="0.2">
      <c r="A714" s="13">
        <f>HLOOKUP($E$2,历史数据!$V$3:$AE$5000,ROW(A712),)</f>
        <v>31999</v>
      </c>
      <c r="B714" s="41">
        <v>37522</v>
      </c>
      <c r="C714" s="100">
        <f>IFERROR(IF(A714&lt;&gt;0,MAX($C$4:C713)+1,""),"")</f>
        <v>706</v>
      </c>
      <c r="D714" s="100"/>
      <c r="E714" s="99">
        <f t="shared" si="91"/>
        <v>37526</v>
      </c>
      <c r="F714" s="101">
        <f>IFERROR(VLOOKUP(E714,历史数据!AH:AJ,3,),"")</f>
        <v>15.390778621710099</v>
      </c>
      <c r="G714" s="101">
        <f t="shared" si="87"/>
        <v>16.01131848231168</v>
      </c>
      <c r="H714" s="105">
        <f t="shared" si="88"/>
        <v>-8.9451499667947409E-4</v>
      </c>
      <c r="I714" s="101">
        <f>IFERROR(VLOOKUP(E714,历史数据!AH:AJ,2,),"")</f>
        <v>15.4429065763984</v>
      </c>
      <c r="J714" s="104">
        <f t="shared" si="89"/>
        <v>0</v>
      </c>
      <c r="K714" s="104" t="str">
        <f>IFERROR(IF(AND(J713=$H$2*1,MAX(K$64:K713)=MAX(L$64:L713)),MAX(K$64:K713)+1,""),"")</f>
        <v/>
      </c>
      <c r="L714" s="104" t="str">
        <f>IFERROR(IF(AND($F713/INDEX($F$64:$F714,MATCH(MAX(M$64:M714),M$64:M714,0)-1)&lt;(1-$P$2),MAX(K$64:K714)&gt;MAX(L$64:L713)),MAX(K$64:K714),""),"")</f>
        <v/>
      </c>
      <c r="M714" s="104" t="str">
        <f>IFERROR(IF(E714="","",IF(K714&lt;&gt;"",MAX(M$64:M713)+1,IF(AND($F713/INDEX($F$64:$F714,MATCH(MAX(M$64:M713),M$64:M713,0)-1)&gt;(1+$O$2),MAX(K$64:K714)&gt;MAX(L$64:L713)),MAX(M$64:M713)+1,""))),"")</f>
        <v/>
      </c>
      <c r="N714" s="91">
        <f t="shared" si="90"/>
        <v>0</v>
      </c>
      <c r="O714" s="91" t="str">
        <f>IFERROR(IF(AND(N713=$H$2*1,MAX(O$64:O713)=MAX(P$64:P713)),MAX(O$64:O713)+1,""),"")</f>
        <v/>
      </c>
      <c r="P714" s="91" t="str">
        <f>IFERROR(IF(MOD(MAX(Q$64:Q714),10*MAX(O$64:O714))&lt;=2,IF(AND(F713/INDEX($F$64:$F714,MATCH(MAX(O$64:O714),O$64:O714,0)-1)&lt;(1-$P$2),MAX(O$64:O714)&gt;MAX(P$64:P713)),MAX(O$64:O714),""),IF(AND($F713/INDEX($F$64:$F714,MATCH(MAX(Q$64:Q714),Q$64:Q714,0)-1)&lt;(1-$P$2),MAX(O$64:O714)&gt;MAX(P$64:P713)),MAX(O$64:O714),"")),"")</f>
        <v/>
      </c>
      <c r="Q714" s="91" t="str">
        <f>IFERROR(IF(E714="","",IF(O714&lt;&gt;"",MAX(O$64:O714)*10+1,IF(AND($F713/INDEX($F$64:$F714,MATCH(MAX(Q$64:Q713),Q$64:Q713,0)-1)&gt;(1+$O$2),MAX(O$64:O714)&gt;MAX(P$64:P713)),MAX(Q$64:Q713)+1,""))),"")</f>
        <v/>
      </c>
    </row>
    <row r="715" spans="1:17" x14ac:dyDescent="0.2">
      <c r="A715" s="13">
        <f>HLOOKUP($E$2,历史数据!$V$3:$AE$5000,ROW(A713),)</f>
        <v>66750</v>
      </c>
      <c r="B715" s="41">
        <v>37523</v>
      </c>
      <c r="C715" s="100">
        <f>IFERROR(IF(A715&lt;&gt;0,MAX($C$4:C714)+1,""),"")</f>
        <v>707</v>
      </c>
      <c r="D715" s="100"/>
      <c r="E715" s="99">
        <f t="shared" si="91"/>
        <v>37537</v>
      </c>
      <c r="F715" s="101">
        <f>IFERROR(VLOOKUP(E715,历史数据!AH:AJ,3,),"")</f>
        <v>15.195298791629099</v>
      </c>
      <c r="G715" s="101">
        <f t="shared" si="87"/>
        <v>15.990901700058775</v>
      </c>
      <c r="H715" s="105">
        <f t="shared" si="88"/>
        <v>-1.2751468453682246E-3</v>
      </c>
      <c r="I715" s="101">
        <f>IFERROR(VLOOKUP(E715,历史数据!AH:AJ,2,),"")</f>
        <v>15.2474267463174</v>
      </c>
      <c r="J715" s="104">
        <f t="shared" si="89"/>
        <v>0</v>
      </c>
      <c r="K715" s="104" t="str">
        <f>IFERROR(IF(AND(J714=$H$2*1,MAX(K$64:K714)=MAX(L$64:L714)),MAX(K$64:K714)+1,""),"")</f>
        <v/>
      </c>
      <c r="L715" s="104" t="str">
        <f>IFERROR(IF(AND($F714/INDEX($F$64:$F715,MATCH(MAX(M$64:M715),M$64:M715,0)-1)&lt;(1-$P$2),MAX(K$64:K715)&gt;MAX(L$64:L714)),MAX(K$64:K715),""),"")</f>
        <v/>
      </c>
      <c r="M715" s="104" t="str">
        <f>IFERROR(IF(E715="","",IF(K715&lt;&gt;"",MAX(M$64:M714)+1,IF(AND($F714/INDEX($F$64:$F715,MATCH(MAX(M$64:M714),M$64:M714,0)-1)&gt;(1+$O$2),MAX(K$64:K715)&gt;MAX(L$64:L714)),MAX(M$64:M714)+1,""))),"")</f>
        <v/>
      </c>
      <c r="N715" s="91">
        <f t="shared" si="90"/>
        <v>0</v>
      </c>
      <c r="O715" s="91" t="str">
        <f>IFERROR(IF(AND(N714=$H$2*1,MAX(O$64:O714)=MAX(P$64:P714)),MAX(O$64:O714)+1,""),"")</f>
        <v/>
      </c>
      <c r="P715" s="91" t="str">
        <f>IFERROR(IF(MOD(MAX(Q$64:Q715),10*MAX(O$64:O715))&lt;=2,IF(AND(F714/INDEX($F$64:$F715,MATCH(MAX(O$64:O715),O$64:O715,0)-1)&lt;(1-$P$2),MAX(O$64:O715)&gt;MAX(P$64:P714)),MAX(O$64:O715),""),IF(AND($F714/INDEX($F$64:$F715,MATCH(MAX(Q$64:Q715),Q$64:Q715,0)-1)&lt;(1-$P$2),MAX(O$64:O715)&gt;MAX(P$64:P714)),MAX(O$64:O715),"")),"")</f>
        <v/>
      </c>
      <c r="Q715" s="91" t="str">
        <f>IFERROR(IF(E715="","",IF(O715&lt;&gt;"",MAX(O$64:O715)*10+1,IF(AND($F714/INDEX($F$64:$F715,MATCH(MAX(Q$64:Q714),Q$64:Q714,0)-1)&gt;(1+$O$2),MAX(O$64:O715)&gt;MAX(P$64:P714)),MAX(Q$64:Q714)+1,""))),"")</f>
        <v/>
      </c>
    </row>
    <row r="716" spans="1:17" x14ac:dyDescent="0.2">
      <c r="A716" s="13">
        <f>HLOOKUP($E$2,历史数据!$V$3:$AE$5000,ROW(A714),)</f>
        <v>45679</v>
      </c>
      <c r="B716" s="41">
        <v>37524</v>
      </c>
      <c r="C716" s="100">
        <f>IFERROR(IF(A716&lt;&gt;0,MAX($C$4:C715)+1,""),"")</f>
        <v>708</v>
      </c>
      <c r="D716" s="100"/>
      <c r="E716" s="99">
        <f t="shared" si="91"/>
        <v>37538</v>
      </c>
      <c r="F716" s="101">
        <f>IFERROR(VLOOKUP(E716,历史数据!AH:AJ,3,),"")</f>
        <v>14.2439636185683</v>
      </c>
      <c r="G716" s="101">
        <f t="shared" si="87"/>
        <v>15.956366930077799</v>
      </c>
      <c r="H716" s="105">
        <f t="shared" si="88"/>
        <v>-2.1596511959578457E-3</v>
      </c>
      <c r="I716" s="101">
        <f>IFERROR(VLOOKUP(E716,历史数据!AH:AJ,2,),"")</f>
        <v>15.0519469162364</v>
      </c>
      <c r="J716" s="104">
        <f t="shared" si="89"/>
        <v>0</v>
      </c>
      <c r="K716" s="104" t="str">
        <f>IFERROR(IF(AND(J715=$H$2*1,MAX(K$64:K715)=MAX(L$64:L715)),MAX(K$64:K715)+1,""),"")</f>
        <v/>
      </c>
      <c r="L716" s="104" t="str">
        <f>IFERROR(IF(AND($F715/INDEX($F$64:$F716,MATCH(MAX(M$64:M716),M$64:M716,0)-1)&lt;(1-$P$2),MAX(K$64:K716)&gt;MAX(L$64:L715)),MAX(K$64:K716),""),"")</f>
        <v/>
      </c>
      <c r="M716" s="104" t="str">
        <f>IFERROR(IF(E716="","",IF(K716&lt;&gt;"",MAX(M$64:M715)+1,IF(AND($F715/INDEX($F$64:$F716,MATCH(MAX(M$64:M715),M$64:M715,0)-1)&gt;(1+$O$2),MAX(K$64:K716)&gt;MAX(L$64:L715)),MAX(M$64:M715)+1,""))),"")</f>
        <v/>
      </c>
      <c r="N716" s="91">
        <f t="shared" si="90"/>
        <v>0</v>
      </c>
      <c r="O716" s="91" t="str">
        <f>IFERROR(IF(AND(N715=$H$2*1,MAX(O$64:O715)=MAX(P$64:P715)),MAX(O$64:O715)+1,""),"")</f>
        <v/>
      </c>
      <c r="P716" s="91" t="str">
        <f>IFERROR(IF(MOD(MAX(Q$64:Q716),10*MAX(O$64:O716))&lt;=2,IF(AND(F715/INDEX($F$64:$F716,MATCH(MAX(O$64:O716),O$64:O716,0)-1)&lt;(1-$P$2),MAX(O$64:O716)&gt;MAX(P$64:P715)),MAX(O$64:O716),""),IF(AND($F715/INDEX($F$64:$F716,MATCH(MAX(Q$64:Q716),Q$64:Q716,0)-1)&lt;(1-$P$2),MAX(O$64:O716)&gt;MAX(P$64:P715)),MAX(O$64:O716),"")),"")</f>
        <v/>
      </c>
      <c r="Q716" s="91" t="str">
        <f>IFERROR(IF(E716="","",IF(O716&lt;&gt;"",MAX(O$64:O716)*10+1,IF(AND($F715/INDEX($F$64:$F716,MATCH(MAX(Q$64:Q715),Q$64:Q715,0)-1)&gt;(1+$O$2),MAX(O$64:O716)&gt;MAX(P$64:P715)),MAX(Q$64:Q715)+1,""))),"")</f>
        <v/>
      </c>
    </row>
    <row r="717" spans="1:17" x14ac:dyDescent="0.2">
      <c r="A717" s="13">
        <f>HLOOKUP($E$2,历史数据!$V$3:$AE$5000,ROW(A715),)</f>
        <v>57700</v>
      </c>
      <c r="B717" s="41">
        <v>37525</v>
      </c>
      <c r="C717" s="100">
        <f>IFERROR(IF(A717&lt;&gt;0,MAX($C$4:C716)+1,""),"")</f>
        <v>709</v>
      </c>
      <c r="D717" s="100"/>
      <c r="E717" s="99">
        <f t="shared" si="91"/>
        <v>37539</v>
      </c>
      <c r="F717" s="101">
        <f>IFERROR(VLOOKUP(E717,历史数据!AH:AJ,3,),"")</f>
        <v>13.931195890438699</v>
      </c>
      <c r="G717" s="101">
        <f t="shared" si="87"/>
        <v>15.918139763306405</v>
      </c>
      <c r="H717" s="105">
        <f t="shared" si="88"/>
        <v>-2.3957312425133548E-3</v>
      </c>
      <c r="I717" s="101">
        <f>IFERROR(VLOOKUP(E717,历史数据!AH:AJ,2,),"")</f>
        <v>14.270027595912399</v>
      </c>
      <c r="J717" s="104" t="str">
        <f t="shared" si="89"/>
        <v>0</v>
      </c>
      <c r="K717" s="104" t="str">
        <f>IFERROR(IF(AND(J716=$H$2*1,MAX(K$64:K716)=MAX(L$64:L716)),MAX(K$64:K716)+1,""),"")</f>
        <v/>
      </c>
      <c r="L717" s="104">
        <f>IFERROR(IF(AND($F716/INDEX($F$64:$F717,MATCH(MAX(M$64:M717),M$64:M717,0)-1)&lt;(1-$P$2),MAX(K$64:K717)&gt;MAX(L$64:L716)),MAX(K$64:K717),""),"")</f>
        <v>4</v>
      </c>
      <c r="M717" s="104" t="str">
        <f>IFERROR(IF(E717="","",IF(K717&lt;&gt;"",MAX(M$64:M716)+1,IF(AND($F716/INDEX($F$64:$F717,MATCH(MAX(M$64:M716),M$64:M716,0)-1)&gt;(1+$O$2),MAX(K$64:K717)&gt;MAX(L$64:L716)),MAX(M$64:M716)+1,""))),"")</f>
        <v/>
      </c>
      <c r="N717" s="91" t="str">
        <f t="shared" si="90"/>
        <v>0</v>
      </c>
      <c r="O717" s="91" t="str">
        <f>IFERROR(IF(AND(N716=$H$2*1,MAX(O$64:O716)=MAX(P$64:P716)),MAX(O$64:O716)+1,""),"")</f>
        <v/>
      </c>
      <c r="P717" s="91">
        <f>IFERROR(IF(MOD(MAX(Q$64:Q717),10*MAX(O$64:O717))&lt;=2,IF(AND(F716/INDEX($F$64:$F717,MATCH(MAX(O$64:O717),O$64:O717,0)-1)&lt;(1-$P$2),MAX(O$64:O717)&gt;MAX(P$64:P716)),MAX(O$64:O717),""),IF(AND($F716/INDEX($F$64:$F717,MATCH(MAX(Q$64:Q717),Q$64:Q717,0)-1)&lt;(1-$P$2),MAX(O$64:O717)&gt;MAX(P$64:P716)),MAX(O$64:O717),"")),"")</f>
        <v>1</v>
      </c>
      <c r="Q717" s="91" t="str">
        <f>IFERROR(IF(E717="","",IF(O717&lt;&gt;"",MAX(O$64:O717)*10+1,IF(AND($F716/INDEX($F$64:$F717,MATCH(MAX(Q$64:Q716),Q$64:Q716,0)-1)&gt;(1+$O$2),MAX(O$64:O717)&gt;MAX(P$64:P716)),MAX(Q$64:Q716)+1,""))),"")</f>
        <v/>
      </c>
    </row>
    <row r="718" spans="1:17" x14ac:dyDescent="0.2">
      <c r="A718" s="13">
        <f>HLOOKUP($E$2,历史数据!$V$3:$AE$5000,ROW(A716),)</f>
        <v>53300</v>
      </c>
      <c r="B718" s="41">
        <v>37526</v>
      </c>
      <c r="C718" s="100">
        <f>IFERROR(IF(A718&lt;&gt;0,MAX($C$4:C717)+1,""),"")</f>
        <v>710</v>
      </c>
      <c r="D718" s="100"/>
      <c r="E718" s="99">
        <f t="shared" si="91"/>
        <v>37540</v>
      </c>
      <c r="F718" s="101">
        <f>IFERROR(VLOOKUP(E718,历史数据!AH:AJ,3,),"")</f>
        <v>13.892099924422499</v>
      </c>
      <c r="G718" s="101">
        <f t="shared" si="87"/>
        <v>15.880564195968612</v>
      </c>
      <c r="H718" s="105">
        <f t="shared" si="88"/>
        <v>-2.3605501582798505E-3</v>
      </c>
      <c r="I718" s="101">
        <f>IFERROR(VLOOKUP(E718,历史数据!AH:AJ,2,),"")</f>
        <v>13.9442278791108</v>
      </c>
      <c r="J718" s="104">
        <f t="shared" si="89"/>
        <v>0</v>
      </c>
      <c r="K718" s="104" t="str">
        <f>IFERROR(IF(AND(J717=$H$2*1,MAX(K$64:K717)=MAX(L$64:L717)),MAX(K$64:K717)+1,""),"")</f>
        <v/>
      </c>
      <c r="L718" s="104" t="str">
        <f>IFERROR(IF(AND($F717/INDEX($F$64:$F718,MATCH(MAX(M$64:M718),M$64:M718,0)-1)&lt;(1-$P$2),MAX(K$64:K718)&gt;MAX(L$64:L717)),MAX(K$64:K718),""),"")</f>
        <v/>
      </c>
      <c r="M718" s="104" t="str">
        <f>IFERROR(IF(E718="","",IF(K718&lt;&gt;"",MAX(M$64:M717)+1,IF(AND($F717/INDEX($F$64:$F718,MATCH(MAX(M$64:M717),M$64:M717,0)-1)&gt;(1+$O$2),MAX(K$64:K718)&gt;MAX(L$64:L717)),MAX(M$64:M717)+1,""))),"")</f>
        <v/>
      </c>
      <c r="N718" s="91">
        <f t="shared" si="90"/>
        <v>0</v>
      </c>
      <c r="O718" s="91" t="str">
        <f>IFERROR(IF(AND(N717=$H$2*1,MAX(O$64:O717)=MAX(P$64:P717)),MAX(O$64:O717)+1,""),"")</f>
        <v/>
      </c>
      <c r="P718" s="91" t="str">
        <f>IFERROR(IF(MOD(MAX(Q$64:Q718),10*MAX(O$64:O718))&lt;=2,IF(AND(F717/INDEX($F$64:$F718,MATCH(MAX(O$64:O718),O$64:O718,0)-1)&lt;(1-$P$2),MAX(O$64:O718)&gt;MAX(P$64:P717)),MAX(O$64:O718),""),IF(AND($F717/INDEX($F$64:$F718,MATCH(MAX(Q$64:Q718),Q$64:Q718,0)-1)&lt;(1-$P$2),MAX(O$64:O718)&gt;MAX(P$64:P717)),MAX(O$64:O718),"")),"")</f>
        <v/>
      </c>
      <c r="Q718" s="91" t="str">
        <f>IFERROR(IF(E718="","",IF(O718&lt;&gt;"",MAX(O$64:O718)*10+1,IF(AND($F717/INDEX($F$64:$F718,MATCH(MAX(Q$64:Q717),Q$64:Q717,0)-1)&gt;(1+$O$2),MAX(O$64:O718)&gt;MAX(P$64:P717)),MAX(Q$64:Q717)+1,""))),"")</f>
        <v/>
      </c>
    </row>
    <row r="719" spans="1:17" x14ac:dyDescent="0.2">
      <c r="A719" s="13">
        <f>HLOOKUP($E$2,历史数据!$V$3:$AE$5000,ROW(A717),)</f>
        <v>44700</v>
      </c>
      <c r="B719" s="41">
        <v>37537</v>
      </c>
      <c r="C719" s="100">
        <f>IFERROR(IF(A719&lt;&gt;0,MAX($C$4:C718)+1,""),"")</f>
        <v>711</v>
      </c>
      <c r="D719" s="100"/>
      <c r="E719" s="99">
        <f t="shared" si="91"/>
        <v>37543</v>
      </c>
      <c r="F719" s="101">
        <f>IFERROR(VLOOKUP(E719,历史数据!AH:AJ,3,),"")</f>
        <v>13.774812026373899</v>
      </c>
      <c r="G719" s="101">
        <f t="shared" si="87"/>
        <v>15.843857427875625</v>
      </c>
      <c r="H719" s="105">
        <f t="shared" si="88"/>
        <v>-2.3114272037202399E-3</v>
      </c>
      <c r="I719" s="101">
        <f>IFERROR(VLOOKUP(E719,历史数据!AH:AJ,2,),"")</f>
        <v>13.8790679357505</v>
      </c>
      <c r="J719" s="104">
        <f t="shared" si="89"/>
        <v>0</v>
      </c>
      <c r="K719" s="104" t="str">
        <f>IFERROR(IF(AND(J718=$H$2*1,MAX(K$64:K718)=MAX(L$64:L718)),MAX(K$64:K718)+1,""),"")</f>
        <v/>
      </c>
      <c r="L719" s="104" t="str">
        <f>IFERROR(IF(AND($F718/INDEX($F$64:$F719,MATCH(MAX(M$64:M719),M$64:M719,0)-1)&lt;(1-$P$2),MAX(K$64:K719)&gt;MAX(L$64:L718)),MAX(K$64:K719),""),"")</f>
        <v/>
      </c>
      <c r="M719" s="104" t="str">
        <f>IFERROR(IF(E719="","",IF(K719&lt;&gt;"",MAX(M$64:M718)+1,IF(AND($F718/INDEX($F$64:$F719,MATCH(MAX(M$64:M718),M$64:M718,0)-1)&gt;(1+$O$2),MAX(K$64:K719)&gt;MAX(L$64:L718)),MAX(M$64:M718)+1,""))),"")</f>
        <v/>
      </c>
      <c r="N719" s="91">
        <f t="shared" si="90"/>
        <v>0</v>
      </c>
      <c r="O719" s="91" t="str">
        <f>IFERROR(IF(AND(N718=$H$2*1,MAX(O$64:O718)=MAX(P$64:P718)),MAX(O$64:O718)+1,""),"")</f>
        <v/>
      </c>
      <c r="P719" s="91" t="str">
        <f>IFERROR(IF(MOD(MAX(Q$64:Q719),10*MAX(O$64:O719))&lt;=2,IF(AND(F718/INDEX($F$64:$F719,MATCH(MAX(O$64:O719),O$64:O719,0)-1)&lt;(1-$P$2),MAX(O$64:O719)&gt;MAX(P$64:P718)),MAX(O$64:O719),""),IF(AND($F718/INDEX($F$64:$F719,MATCH(MAX(Q$64:Q719),Q$64:Q719,0)-1)&lt;(1-$P$2),MAX(O$64:O719)&gt;MAX(P$64:P718)),MAX(O$64:O719),"")),"")</f>
        <v/>
      </c>
      <c r="Q719" s="91" t="str">
        <f>IFERROR(IF(E719="","",IF(O719&lt;&gt;"",MAX(O$64:O719)*10+1,IF(AND($F718/INDEX($F$64:$F719,MATCH(MAX(Q$64:Q718),Q$64:Q718,0)-1)&gt;(1+$O$2),MAX(O$64:O719)&gt;MAX(P$64:P718)),MAX(Q$64:Q718)+1,""))),"")</f>
        <v/>
      </c>
    </row>
    <row r="720" spans="1:17" x14ac:dyDescent="0.2">
      <c r="A720" s="13">
        <f>HLOOKUP($E$2,历史数据!$V$3:$AE$5000,ROW(A718),)</f>
        <v>140102</v>
      </c>
      <c r="B720" s="41">
        <v>37538</v>
      </c>
      <c r="C720" s="100">
        <f>IFERROR(IF(A720&lt;&gt;0,MAX($C$4:C719)+1,""),"")</f>
        <v>712</v>
      </c>
      <c r="D720" s="100"/>
      <c r="E720" s="99">
        <f t="shared" si="91"/>
        <v>37544</v>
      </c>
      <c r="F720" s="101">
        <f>IFERROR(VLOOKUP(E720,历史数据!AH:AJ,3,),"")</f>
        <v>13.813907992390099</v>
      </c>
      <c r="G720" s="101">
        <f t="shared" si="87"/>
        <v>15.80780225921624</v>
      </c>
      <c r="H720" s="105">
        <f t="shared" si="88"/>
        <v>-2.2756559646862629E-3</v>
      </c>
      <c r="I720" s="101">
        <f>IFERROR(VLOOKUP(E720,历史数据!AH:AJ,2,),"")</f>
        <v>13.787844015046</v>
      </c>
      <c r="J720" s="104">
        <f t="shared" si="89"/>
        <v>0</v>
      </c>
      <c r="K720" s="104" t="str">
        <f>IFERROR(IF(AND(J719=$H$2*1,MAX(K$64:K719)=MAX(L$64:L719)),MAX(K$64:K719)+1,""),"")</f>
        <v/>
      </c>
      <c r="L720" s="104" t="str">
        <f>IFERROR(IF(AND($F719/INDEX($F$64:$F720,MATCH(MAX(M$64:M720),M$64:M720,0)-1)&lt;(1-$P$2),MAX(K$64:K720)&gt;MAX(L$64:L719)),MAX(K$64:K720),""),"")</f>
        <v/>
      </c>
      <c r="M720" s="104" t="str">
        <f>IFERROR(IF(E720="","",IF(K720&lt;&gt;"",MAX(M$64:M719)+1,IF(AND($F719/INDEX($F$64:$F720,MATCH(MAX(M$64:M719),M$64:M719,0)-1)&gt;(1+$O$2),MAX(K$64:K720)&gt;MAX(L$64:L719)),MAX(M$64:M719)+1,""))),"")</f>
        <v/>
      </c>
      <c r="N720" s="91">
        <f t="shared" si="90"/>
        <v>0</v>
      </c>
      <c r="O720" s="91" t="str">
        <f>IFERROR(IF(AND(N719=$H$2*1,MAX(O$64:O719)=MAX(P$64:P719)),MAX(O$64:O719)+1,""),"")</f>
        <v/>
      </c>
      <c r="P720" s="91" t="str">
        <f>IFERROR(IF(MOD(MAX(Q$64:Q720),10*MAX(O$64:O720))&lt;=2,IF(AND(F719/INDEX($F$64:$F720,MATCH(MAX(O$64:O720),O$64:O720,0)-1)&lt;(1-$P$2),MAX(O$64:O720)&gt;MAX(P$64:P719)),MAX(O$64:O720),""),IF(AND($F719/INDEX($F$64:$F720,MATCH(MAX(Q$64:Q720),Q$64:Q720,0)-1)&lt;(1-$P$2),MAX(O$64:O720)&gt;MAX(P$64:P719)),MAX(O$64:O720),"")),"")</f>
        <v/>
      </c>
      <c r="Q720" s="91" t="str">
        <f>IFERROR(IF(E720="","",IF(O720&lt;&gt;"",MAX(O$64:O720)*10+1,IF(AND($F719/INDEX($F$64:$F720,MATCH(MAX(Q$64:Q719),Q$64:Q719,0)-1)&gt;(1+$O$2),MAX(O$64:O720)&gt;MAX(P$64:P719)),MAX(Q$64:Q719)+1,""))),"")</f>
        <v/>
      </c>
    </row>
    <row r="721" spans="1:17" x14ac:dyDescent="0.2">
      <c r="A721" s="13">
        <f>HLOOKUP($E$2,历史数据!$V$3:$AE$5000,ROW(A719),)</f>
        <v>110303</v>
      </c>
      <c r="B721" s="41">
        <v>37539</v>
      </c>
      <c r="C721" s="100">
        <f>IFERROR(IF(A721&lt;&gt;0,MAX($C$4:C720)+1,""),"")</f>
        <v>713</v>
      </c>
      <c r="D721" s="100"/>
      <c r="E721" s="99">
        <f t="shared" si="91"/>
        <v>37545</v>
      </c>
      <c r="F721" s="101">
        <f>IFERROR(VLOOKUP(E721,历史数据!AH:AJ,3,),"")</f>
        <v>13.9181639017667</v>
      </c>
      <c r="G721" s="101">
        <f t="shared" si="87"/>
        <v>15.773484689046466</v>
      </c>
      <c r="H721" s="105">
        <f t="shared" si="88"/>
        <v>-2.1709260785930384E-3</v>
      </c>
      <c r="I721" s="101">
        <f>IFERROR(VLOOKUP(E721,历史数据!AH:AJ,2,),"")</f>
        <v>13.813907992390099</v>
      </c>
      <c r="J721" s="104">
        <f t="shared" si="89"/>
        <v>0</v>
      </c>
      <c r="K721" s="104" t="str">
        <f>IFERROR(IF(AND(J720=$H$2*1,MAX(K$64:K720)=MAX(L$64:L720)),MAX(K$64:K720)+1,""),"")</f>
        <v/>
      </c>
      <c r="L721" s="104" t="str">
        <f>IFERROR(IF(AND($F720/INDEX($F$64:$F721,MATCH(MAX(M$64:M721),M$64:M721,0)-1)&lt;(1-$P$2),MAX(K$64:K721)&gt;MAX(L$64:L720)),MAX(K$64:K721),""),"")</f>
        <v/>
      </c>
      <c r="M721" s="104" t="str">
        <f>IFERROR(IF(E721="","",IF(K721&lt;&gt;"",MAX(M$64:M720)+1,IF(AND($F720/INDEX($F$64:$F721,MATCH(MAX(M$64:M720),M$64:M720,0)-1)&gt;(1+$O$2),MAX(K$64:K721)&gt;MAX(L$64:L720)),MAX(M$64:M720)+1,""))),"")</f>
        <v/>
      </c>
      <c r="N721" s="91">
        <f t="shared" si="90"/>
        <v>0</v>
      </c>
      <c r="O721" s="91" t="str">
        <f>IFERROR(IF(AND(N720=$H$2*1,MAX(O$64:O720)=MAX(P$64:P720)),MAX(O$64:O720)+1,""),"")</f>
        <v/>
      </c>
      <c r="P721" s="91" t="str">
        <f>IFERROR(IF(MOD(MAX(Q$64:Q721),10*MAX(O$64:O721))&lt;=2,IF(AND(F720/INDEX($F$64:$F721,MATCH(MAX(O$64:O721),O$64:O721,0)-1)&lt;(1-$P$2),MAX(O$64:O721)&gt;MAX(P$64:P720)),MAX(O$64:O721),""),IF(AND($F720/INDEX($F$64:$F721,MATCH(MAX(Q$64:Q721),Q$64:Q721,0)-1)&lt;(1-$P$2),MAX(O$64:O721)&gt;MAX(P$64:P720)),MAX(O$64:O721),"")),"")</f>
        <v/>
      </c>
      <c r="Q721" s="91" t="str">
        <f>IFERROR(IF(E721="","",IF(O721&lt;&gt;"",MAX(O$64:O721)*10+1,IF(AND($F720/INDEX($F$64:$F721,MATCH(MAX(Q$64:Q720),Q$64:Q720,0)-1)&gt;(1+$O$2),MAX(O$64:O721)&gt;MAX(P$64:P720)),MAX(Q$64:Q720)+1,""))),"")</f>
        <v/>
      </c>
    </row>
    <row r="722" spans="1:17" x14ac:dyDescent="0.2">
      <c r="A722" s="13">
        <f>HLOOKUP($E$2,历史数据!$V$3:$AE$5000,ROW(A720),)</f>
        <v>99300</v>
      </c>
      <c r="B722" s="41">
        <v>37540</v>
      </c>
      <c r="C722" s="100">
        <f>IFERROR(IF(A722&lt;&gt;0,MAX($C$4:C721)+1,""),"")</f>
        <v>714</v>
      </c>
      <c r="D722" s="100"/>
      <c r="E722" s="99">
        <f t="shared" si="91"/>
        <v>37546</v>
      </c>
      <c r="F722" s="101">
        <f>IFERROR(VLOOKUP(E722,历史数据!AH:AJ,3,),"")</f>
        <v>13.4881082755885</v>
      </c>
      <c r="G722" s="101">
        <f t="shared" si="87"/>
        <v>15.734823122652672</v>
      </c>
      <c r="H722" s="105">
        <f t="shared" si="88"/>
        <v>-2.4510478918232659E-3</v>
      </c>
      <c r="I722" s="101">
        <f>IFERROR(VLOOKUP(E722,历史数据!AH:AJ,2,),"")</f>
        <v>13.931195890438699</v>
      </c>
      <c r="J722" s="104">
        <f t="shared" si="89"/>
        <v>0</v>
      </c>
      <c r="K722" s="104" t="str">
        <f>IFERROR(IF(AND(J721=$H$2*1,MAX(K$64:K721)=MAX(L$64:L721)),MAX(K$64:K721)+1,""),"")</f>
        <v/>
      </c>
      <c r="L722" s="104" t="str">
        <f>IFERROR(IF(AND($F721/INDEX($F$64:$F722,MATCH(MAX(M$64:M722),M$64:M722,0)-1)&lt;(1-$P$2),MAX(K$64:K722)&gt;MAX(L$64:L721)),MAX(K$64:K722),""),"")</f>
        <v/>
      </c>
      <c r="M722" s="104" t="str">
        <f>IFERROR(IF(E722="","",IF(K722&lt;&gt;"",MAX(M$64:M721)+1,IF(AND($F721/INDEX($F$64:$F722,MATCH(MAX(M$64:M721),M$64:M721,0)-1)&gt;(1+$O$2),MAX(K$64:K722)&gt;MAX(L$64:L721)),MAX(M$64:M721)+1,""))),"")</f>
        <v/>
      </c>
      <c r="N722" s="91">
        <f t="shared" si="90"/>
        <v>0</v>
      </c>
      <c r="O722" s="91" t="str">
        <f>IFERROR(IF(AND(N721=$H$2*1,MAX(O$64:O721)=MAX(P$64:P721)),MAX(O$64:O721)+1,""),"")</f>
        <v/>
      </c>
      <c r="P722" s="91" t="str">
        <f>IFERROR(IF(MOD(MAX(Q$64:Q722),10*MAX(O$64:O722))&lt;=2,IF(AND(F721/INDEX($F$64:$F722,MATCH(MAX(O$64:O722),O$64:O722,0)-1)&lt;(1-$P$2),MAX(O$64:O722)&gt;MAX(P$64:P721)),MAX(O$64:O722),""),IF(AND($F721/INDEX($F$64:$F722,MATCH(MAX(Q$64:Q722),Q$64:Q722,0)-1)&lt;(1-$P$2),MAX(O$64:O722)&gt;MAX(P$64:P721)),MAX(O$64:O722),"")),"")</f>
        <v/>
      </c>
      <c r="Q722" s="91" t="str">
        <f>IFERROR(IF(E722="","",IF(O722&lt;&gt;"",MAX(O$64:O722)*10+1,IF(AND($F721/INDEX($F$64:$F722,MATCH(MAX(Q$64:Q721),Q$64:Q721,0)-1)&gt;(1+$O$2),MAX(O$64:O722)&gt;MAX(P$64:P721)),MAX(Q$64:Q721)+1,""))),"")</f>
        <v/>
      </c>
    </row>
    <row r="723" spans="1:17" x14ac:dyDescent="0.2">
      <c r="A723" s="13">
        <f>HLOOKUP($E$2,历史数据!$V$3:$AE$5000,ROW(A721),)</f>
        <v>165689</v>
      </c>
      <c r="B723" s="41">
        <v>37543</v>
      </c>
      <c r="C723" s="100">
        <f>IFERROR(IF(A723&lt;&gt;0,MAX($C$4:C722)+1,""),"")</f>
        <v>715</v>
      </c>
      <c r="D723" s="100"/>
      <c r="E723" s="99">
        <f t="shared" si="91"/>
        <v>37547</v>
      </c>
      <c r="F723" s="101">
        <f>IFERROR(VLOOKUP(E723,历史数据!AH:AJ,3,),"")</f>
        <v>13.4490123095723</v>
      </c>
      <c r="G723" s="101">
        <f t="shared" si="87"/>
        <v>15.692034759846056</v>
      </c>
      <c r="H723" s="105">
        <f t="shared" si="88"/>
        <v>-2.7193418364529487E-3</v>
      </c>
      <c r="I723" s="101">
        <f>IFERROR(VLOOKUP(E723,历史数据!AH:AJ,2,),"")</f>
        <v>13.422948332228099</v>
      </c>
      <c r="J723" s="104">
        <f t="shared" si="89"/>
        <v>0</v>
      </c>
      <c r="K723" s="104" t="str">
        <f>IFERROR(IF(AND(J722=$H$2*1,MAX(K$64:K722)=MAX(L$64:L722)),MAX(K$64:K722)+1,""),"")</f>
        <v/>
      </c>
      <c r="L723" s="104" t="str">
        <f>IFERROR(IF(AND($F722/INDEX($F$64:$F723,MATCH(MAX(M$64:M723),M$64:M723,0)-1)&lt;(1-$P$2),MAX(K$64:K723)&gt;MAX(L$64:L722)),MAX(K$64:K723),""),"")</f>
        <v/>
      </c>
      <c r="M723" s="104" t="str">
        <f>IFERROR(IF(E723="","",IF(K723&lt;&gt;"",MAX(M$64:M722)+1,IF(AND($F722/INDEX($F$64:$F723,MATCH(MAX(M$64:M722),M$64:M722,0)-1)&gt;(1+$O$2),MAX(K$64:K723)&gt;MAX(L$64:L722)),MAX(M$64:M722)+1,""))),"")</f>
        <v/>
      </c>
      <c r="N723" s="91">
        <f t="shared" si="90"/>
        <v>0</v>
      </c>
      <c r="O723" s="91" t="str">
        <f>IFERROR(IF(AND(N722=$H$2*1,MAX(O$64:O722)=MAX(P$64:P722)),MAX(O$64:O722)+1,""),"")</f>
        <v/>
      </c>
      <c r="P723" s="91" t="str">
        <f>IFERROR(IF(MOD(MAX(Q$64:Q723),10*MAX(O$64:O723))&lt;=2,IF(AND(F722/INDEX($F$64:$F723,MATCH(MAX(O$64:O723),O$64:O723,0)-1)&lt;(1-$P$2),MAX(O$64:O723)&gt;MAX(P$64:P722)),MAX(O$64:O723),""),IF(AND($F722/INDEX($F$64:$F723,MATCH(MAX(Q$64:Q723),Q$64:Q723,0)-1)&lt;(1-$P$2),MAX(O$64:O723)&gt;MAX(P$64:P722)),MAX(O$64:O723),"")),"")</f>
        <v/>
      </c>
      <c r="Q723" s="91" t="str">
        <f>IFERROR(IF(E723="","",IF(O723&lt;&gt;"",MAX(O$64:O723)*10+1,IF(AND($F722/INDEX($F$64:$F723,MATCH(MAX(Q$64:Q722),Q$64:Q722,0)-1)&gt;(1+$O$2),MAX(O$64:O723)&gt;MAX(P$64:P722)),MAX(Q$64:Q722)+1,""))),"")</f>
        <v/>
      </c>
    </row>
    <row r="724" spans="1:17" x14ac:dyDescent="0.2">
      <c r="A724" s="13">
        <f>HLOOKUP($E$2,历史数据!$V$3:$AE$5000,ROW(A722),)</f>
        <v>86140</v>
      </c>
      <c r="B724" s="41">
        <v>37544</v>
      </c>
      <c r="C724" s="100">
        <f>IFERROR(IF(A724&lt;&gt;0,MAX($C$4:C723)+1,""),"")</f>
        <v>716</v>
      </c>
      <c r="D724" s="100"/>
      <c r="E724" s="99">
        <f t="shared" si="91"/>
        <v>37550</v>
      </c>
      <c r="F724" s="101">
        <f>IFERROR(VLOOKUP(E724,历史数据!AH:AJ,3,),"")</f>
        <v>13.579332196292899</v>
      </c>
      <c r="G724" s="101">
        <f t="shared" si="87"/>
        <v>15.647074398927426</v>
      </c>
      <c r="H724" s="105">
        <f t="shared" si="88"/>
        <v>-2.8651708721469937E-3</v>
      </c>
      <c r="I724" s="101">
        <f>IFERROR(VLOOKUP(E724,历史数据!AH:AJ,2,),"")</f>
        <v>13.4490123095723</v>
      </c>
      <c r="J724" s="104">
        <f t="shared" si="89"/>
        <v>0</v>
      </c>
      <c r="K724" s="104" t="str">
        <f>IFERROR(IF(AND(J723=$H$2*1,MAX(K$64:K723)=MAX(L$64:L723)),MAX(K$64:K723)+1,""),"")</f>
        <v/>
      </c>
      <c r="L724" s="104" t="str">
        <f>IFERROR(IF(AND($F723/INDEX($F$64:$F724,MATCH(MAX(M$64:M724),M$64:M724,0)-1)&lt;(1-$P$2),MAX(K$64:K724)&gt;MAX(L$64:L723)),MAX(K$64:K724),""),"")</f>
        <v/>
      </c>
      <c r="M724" s="104" t="str">
        <f>IFERROR(IF(E724="","",IF(K724&lt;&gt;"",MAX(M$64:M723)+1,IF(AND($F723/INDEX($F$64:$F724,MATCH(MAX(M$64:M723),M$64:M723,0)-1)&gt;(1+$O$2),MAX(K$64:K724)&gt;MAX(L$64:L723)),MAX(M$64:M723)+1,""))),"")</f>
        <v/>
      </c>
      <c r="N724" s="91">
        <f t="shared" si="90"/>
        <v>0</v>
      </c>
      <c r="O724" s="91" t="str">
        <f>IFERROR(IF(AND(N723=$H$2*1,MAX(O$64:O723)=MAX(P$64:P723)),MAX(O$64:O723)+1,""),"")</f>
        <v/>
      </c>
      <c r="P724" s="91" t="str">
        <f>IFERROR(IF(MOD(MAX(Q$64:Q724),10*MAX(O$64:O724))&lt;=2,IF(AND(F723/INDEX($F$64:$F724,MATCH(MAX(O$64:O724),O$64:O724,0)-1)&lt;(1-$P$2),MAX(O$64:O724)&gt;MAX(P$64:P723)),MAX(O$64:O724),""),IF(AND($F723/INDEX($F$64:$F724,MATCH(MAX(Q$64:Q724),Q$64:Q724,0)-1)&lt;(1-$P$2),MAX(O$64:O724)&gt;MAX(P$64:P723)),MAX(O$64:O724),"")),"")</f>
        <v/>
      </c>
      <c r="Q724" s="91" t="str">
        <f>IFERROR(IF(E724="","",IF(O724&lt;&gt;"",MAX(O$64:O724)*10+1,IF(AND($F723/INDEX($F$64:$F724,MATCH(MAX(Q$64:Q723),Q$64:Q723,0)-1)&gt;(1+$O$2),MAX(O$64:O724)&gt;MAX(P$64:P723)),MAX(Q$64:Q723)+1,""))),"")</f>
        <v/>
      </c>
    </row>
    <row r="725" spans="1:17" x14ac:dyDescent="0.2">
      <c r="A725" s="13">
        <f>HLOOKUP($E$2,历史数据!$V$3:$AE$5000,ROW(A723),)</f>
        <v>133260</v>
      </c>
      <c r="B725" s="41">
        <v>37545</v>
      </c>
      <c r="C725" s="100">
        <f>IFERROR(IF(A725&lt;&gt;0,MAX($C$4:C724)+1,""),"")</f>
        <v>717</v>
      </c>
      <c r="D725" s="100"/>
      <c r="E725" s="99">
        <f t="shared" si="91"/>
        <v>37551</v>
      </c>
      <c r="F725" s="101">
        <f>IFERROR(VLOOKUP(E725,历史数据!AH:AJ,3,),"")</f>
        <v>13.9051319130946</v>
      </c>
      <c r="G725" s="101">
        <f t="shared" si="87"/>
        <v>15.605806434799215</v>
      </c>
      <c r="H725" s="105">
        <f t="shared" si="88"/>
        <v>-2.6374236535259277E-3</v>
      </c>
      <c r="I725" s="101">
        <f>IFERROR(VLOOKUP(E725,历史数据!AH:AJ,2,),"")</f>
        <v>13.618428162309099</v>
      </c>
      <c r="J725" s="104">
        <f t="shared" si="89"/>
        <v>0</v>
      </c>
      <c r="K725" s="104" t="str">
        <f>IFERROR(IF(AND(J724=$H$2*1,MAX(K$64:K724)=MAX(L$64:L724)),MAX(K$64:K724)+1,""),"")</f>
        <v/>
      </c>
      <c r="L725" s="104" t="str">
        <f>IFERROR(IF(AND($F724/INDEX($F$64:$F725,MATCH(MAX(M$64:M725),M$64:M725,0)-1)&lt;(1-$P$2),MAX(K$64:K725)&gt;MAX(L$64:L724)),MAX(K$64:K725),""),"")</f>
        <v/>
      </c>
      <c r="M725" s="104" t="str">
        <f>IFERROR(IF(E725="","",IF(K725&lt;&gt;"",MAX(M$64:M724)+1,IF(AND($F724/INDEX($F$64:$F725,MATCH(MAX(M$64:M724),M$64:M724,0)-1)&gt;(1+$O$2),MAX(K$64:K725)&gt;MAX(L$64:L724)),MAX(M$64:M724)+1,""))),"")</f>
        <v/>
      </c>
      <c r="N725" s="91">
        <f t="shared" si="90"/>
        <v>0</v>
      </c>
      <c r="O725" s="91" t="str">
        <f>IFERROR(IF(AND(N724=$H$2*1,MAX(O$64:O724)=MAX(P$64:P724)),MAX(O$64:O724)+1,""),"")</f>
        <v/>
      </c>
      <c r="P725" s="91" t="str">
        <f>IFERROR(IF(MOD(MAX(Q$64:Q725),10*MAX(O$64:O725))&lt;=2,IF(AND(F724/INDEX($F$64:$F725,MATCH(MAX(O$64:O725),O$64:O725,0)-1)&lt;(1-$P$2),MAX(O$64:O725)&gt;MAX(P$64:P724)),MAX(O$64:O725),""),IF(AND($F724/INDEX($F$64:$F725,MATCH(MAX(Q$64:Q725),Q$64:Q725,0)-1)&lt;(1-$P$2),MAX(O$64:O725)&gt;MAX(P$64:P724)),MAX(O$64:O725),"")),"")</f>
        <v/>
      </c>
      <c r="Q725" s="91" t="str">
        <f>IFERROR(IF(E725="","",IF(O725&lt;&gt;"",MAX(O$64:O725)*10+1,IF(AND($F724/INDEX($F$64:$F725,MATCH(MAX(Q$64:Q724),Q$64:Q724,0)-1)&gt;(1+$O$2),MAX(O$64:O725)&gt;MAX(P$64:P724)),MAX(Q$64:Q724)+1,""))),"")</f>
        <v/>
      </c>
    </row>
    <row r="726" spans="1:17" x14ac:dyDescent="0.2">
      <c r="A726" s="13">
        <f>HLOOKUP($E$2,历史数据!$V$3:$AE$5000,ROW(A724),)</f>
        <v>81810</v>
      </c>
      <c r="B726" s="41">
        <v>37546</v>
      </c>
      <c r="C726" s="100">
        <f>IFERROR(IF(A726&lt;&gt;0,MAX($C$4:C725)+1,""),"")</f>
        <v>718</v>
      </c>
      <c r="D726" s="100"/>
      <c r="E726" s="99">
        <f t="shared" si="91"/>
        <v>37552</v>
      </c>
      <c r="F726" s="101">
        <f>IFERROR(VLOOKUP(E726,历史数据!AH:AJ,3,),"")</f>
        <v>13.8790679357505</v>
      </c>
      <c r="G726" s="101">
        <f t="shared" si="87"/>
        <v>15.561932072936594</v>
      </c>
      <c r="H726" s="105">
        <f t="shared" si="88"/>
        <v>-2.8114126652747373E-3</v>
      </c>
      <c r="I726" s="101">
        <f>IFERROR(VLOOKUP(E726,历史数据!AH:AJ,2,),"")</f>
        <v>13.9051319130946</v>
      </c>
      <c r="J726" s="104">
        <f t="shared" si="89"/>
        <v>0</v>
      </c>
      <c r="K726" s="104" t="str">
        <f>IFERROR(IF(AND(J725=$H$2*1,MAX(K$64:K725)=MAX(L$64:L725)),MAX(K$64:K725)+1,""),"")</f>
        <v/>
      </c>
      <c r="L726" s="104" t="str">
        <f>IFERROR(IF(AND($F725/INDEX($F$64:$F726,MATCH(MAX(M$64:M726),M$64:M726,0)-1)&lt;(1-$P$2),MAX(K$64:K726)&gt;MAX(L$64:L725)),MAX(K$64:K726),""),"")</f>
        <v/>
      </c>
      <c r="M726" s="104" t="str">
        <f>IFERROR(IF(E726="","",IF(K726&lt;&gt;"",MAX(M$64:M725)+1,IF(AND($F725/INDEX($F$64:$F726,MATCH(MAX(M$64:M725),M$64:M725,0)-1)&gt;(1+$O$2),MAX(K$64:K726)&gt;MAX(L$64:L725)),MAX(M$64:M725)+1,""))),"")</f>
        <v/>
      </c>
      <c r="N726" s="91">
        <f t="shared" si="90"/>
        <v>0</v>
      </c>
      <c r="O726" s="91" t="str">
        <f>IFERROR(IF(AND(N725=$H$2*1,MAX(O$64:O725)=MAX(P$64:P725)),MAX(O$64:O725)+1,""),"")</f>
        <v/>
      </c>
      <c r="P726" s="91" t="str">
        <f>IFERROR(IF(MOD(MAX(Q$64:Q726),10*MAX(O$64:O726))&lt;=2,IF(AND(F725/INDEX($F$64:$F726,MATCH(MAX(O$64:O726),O$64:O726,0)-1)&lt;(1-$P$2),MAX(O$64:O726)&gt;MAX(P$64:P725)),MAX(O$64:O726),""),IF(AND($F725/INDEX($F$64:$F726,MATCH(MAX(Q$64:Q726),Q$64:Q726,0)-1)&lt;(1-$P$2),MAX(O$64:O726)&gt;MAX(P$64:P725)),MAX(O$64:O726),"")),"")</f>
        <v/>
      </c>
      <c r="Q726" s="91" t="str">
        <f>IFERROR(IF(E726="","",IF(O726&lt;&gt;"",MAX(O$64:O726)*10+1,IF(AND($F725/INDEX($F$64:$F726,MATCH(MAX(Q$64:Q725),Q$64:Q725,0)-1)&gt;(1+$O$2),MAX(O$64:O726)&gt;MAX(P$64:P725)),MAX(Q$64:Q725)+1,""))),"")</f>
        <v/>
      </c>
    </row>
    <row r="727" spans="1:17" x14ac:dyDescent="0.2">
      <c r="A727" s="13">
        <f>HLOOKUP($E$2,历史数据!$V$3:$AE$5000,ROW(A725),)</f>
        <v>126860</v>
      </c>
      <c r="B727" s="41">
        <v>37547</v>
      </c>
      <c r="C727" s="100">
        <f>IFERROR(IF(A727&lt;&gt;0,MAX($C$4:C726)+1,""),"")</f>
        <v>719</v>
      </c>
      <c r="D727" s="100"/>
      <c r="E727" s="99">
        <f t="shared" si="91"/>
        <v>37553</v>
      </c>
      <c r="F727" s="101">
        <f>IFERROR(VLOOKUP(E727,历史数据!AH:AJ,3,),"")</f>
        <v>13.7096520830136</v>
      </c>
      <c r="G727" s="101">
        <f t="shared" si="87"/>
        <v>15.516971712017966</v>
      </c>
      <c r="H727" s="105">
        <f t="shared" si="88"/>
        <v>-2.889124609200544E-3</v>
      </c>
      <c r="I727" s="101">
        <f>IFERROR(VLOOKUP(E727,历史数据!AH:AJ,2,),"")</f>
        <v>13.9051319130946</v>
      </c>
      <c r="J727" s="104">
        <f t="shared" si="89"/>
        <v>0</v>
      </c>
      <c r="K727" s="104" t="str">
        <f>IFERROR(IF(AND(J726=$H$2*1,MAX(K$64:K726)=MAX(L$64:L726)),MAX(K$64:K726)+1,""),"")</f>
        <v/>
      </c>
      <c r="L727" s="104" t="str">
        <f>IFERROR(IF(AND($F726/INDEX($F$64:$F727,MATCH(MAX(M$64:M727),M$64:M727,0)-1)&lt;(1-$P$2),MAX(K$64:K727)&gt;MAX(L$64:L726)),MAX(K$64:K727),""),"")</f>
        <v/>
      </c>
      <c r="M727" s="104" t="str">
        <f>IFERROR(IF(E727="","",IF(K727&lt;&gt;"",MAX(M$64:M726)+1,IF(AND($F726/INDEX($F$64:$F727,MATCH(MAX(M$64:M726),M$64:M726,0)-1)&gt;(1+$O$2),MAX(K$64:K727)&gt;MAX(L$64:L726)),MAX(M$64:M726)+1,""))),"")</f>
        <v/>
      </c>
      <c r="N727" s="91">
        <f t="shared" si="90"/>
        <v>0</v>
      </c>
      <c r="O727" s="91" t="str">
        <f>IFERROR(IF(AND(N726=$H$2*1,MAX(O$64:O726)=MAX(P$64:P726)),MAX(O$64:O726)+1,""),"")</f>
        <v/>
      </c>
      <c r="P727" s="91" t="str">
        <f>IFERROR(IF(MOD(MAX(Q$64:Q727),10*MAX(O$64:O727))&lt;=2,IF(AND(F726/INDEX($F$64:$F727,MATCH(MAX(O$64:O727),O$64:O727,0)-1)&lt;(1-$P$2),MAX(O$64:O727)&gt;MAX(P$64:P726)),MAX(O$64:O727),""),IF(AND($F726/INDEX($F$64:$F727,MATCH(MAX(Q$64:Q727),Q$64:Q727,0)-1)&lt;(1-$P$2),MAX(O$64:O727)&gt;MAX(P$64:P726)),MAX(O$64:O727),"")),"")</f>
        <v/>
      </c>
      <c r="Q727" s="91" t="str">
        <f>IFERROR(IF(E727="","",IF(O727&lt;&gt;"",MAX(O$64:O727)*10+1,IF(AND($F726/INDEX($F$64:$F727,MATCH(MAX(Q$64:Q726),Q$64:Q726,0)-1)&gt;(1+$O$2),MAX(O$64:O727)&gt;MAX(P$64:P726)),MAX(Q$64:Q726)+1,""))),"")</f>
        <v/>
      </c>
    </row>
    <row r="728" spans="1:17" x14ac:dyDescent="0.2">
      <c r="A728" s="13">
        <f>HLOOKUP($E$2,历史数据!$V$3:$AE$5000,ROW(A726),)</f>
        <v>75400</v>
      </c>
      <c r="B728" s="41">
        <v>37550</v>
      </c>
      <c r="C728" s="100">
        <f>IFERROR(IF(A728&lt;&gt;0,MAX($C$4:C727)+1,""),"")</f>
        <v>720</v>
      </c>
      <c r="D728" s="100"/>
      <c r="E728" s="99">
        <f t="shared" si="91"/>
        <v>37554</v>
      </c>
      <c r="F728" s="101">
        <f>IFERROR(VLOOKUP(E728,历史数据!AH:AJ,3,),"")</f>
        <v>13.540236230276699</v>
      </c>
      <c r="G728" s="101">
        <f t="shared" si="87"/>
        <v>15.469404953364926</v>
      </c>
      <c r="H728" s="105">
        <f t="shared" si="88"/>
        <v>-3.0654666088100191E-3</v>
      </c>
      <c r="I728" s="101">
        <f>IFERROR(VLOOKUP(E728,历史数据!AH:AJ,2,),"")</f>
        <v>13.696620094341499</v>
      </c>
      <c r="J728" s="104">
        <f t="shared" si="89"/>
        <v>0</v>
      </c>
      <c r="K728" s="104" t="str">
        <f>IFERROR(IF(AND(J727=$H$2*1,MAX(K$64:K727)=MAX(L$64:L727)),MAX(K$64:K727)+1,""),"")</f>
        <v/>
      </c>
      <c r="L728" s="104" t="str">
        <f>IFERROR(IF(AND($F727/INDEX($F$64:$F728,MATCH(MAX(M$64:M728),M$64:M728,0)-1)&lt;(1-$P$2),MAX(K$64:K728)&gt;MAX(L$64:L727)),MAX(K$64:K728),""),"")</f>
        <v/>
      </c>
      <c r="M728" s="104" t="str">
        <f>IFERROR(IF(E728="","",IF(K728&lt;&gt;"",MAX(M$64:M727)+1,IF(AND($F727/INDEX($F$64:$F728,MATCH(MAX(M$64:M727),M$64:M727,0)-1)&gt;(1+$O$2),MAX(K$64:K728)&gt;MAX(L$64:L727)),MAX(M$64:M727)+1,""))),"")</f>
        <v/>
      </c>
      <c r="N728" s="91">
        <f t="shared" si="90"/>
        <v>0</v>
      </c>
      <c r="O728" s="91" t="str">
        <f>IFERROR(IF(AND(N727=$H$2*1,MAX(O$64:O727)=MAX(P$64:P727)),MAX(O$64:O727)+1,""),"")</f>
        <v/>
      </c>
      <c r="P728" s="91" t="str">
        <f>IFERROR(IF(MOD(MAX(Q$64:Q728),10*MAX(O$64:O728))&lt;=2,IF(AND(F727/INDEX($F$64:$F728,MATCH(MAX(O$64:O728),O$64:O728,0)-1)&lt;(1-$P$2),MAX(O$64:O728)&gt;MAX(P$64:P727)),MAX(O$64:O728),""),IF(AND($F727/INDEX($F$64:$F728,MATCH(MAX(Q$64:Q728),Q$64:Q728,0)-1)&lt;(1-$P$2),MAX(O$64:O728)&gt;MAX(P$64:P727)),MAX(O$64:O728),"")),"")</f>
        <v/>
      </c>
      <c r="Q728" s="91" t="str">
        <f>IFERROR(IF(E728="","",IF(O728&lt;&gt;"",MAX(O$64:O728)*10+1,IF(AND($F727/INDEX($F$64:$F728,MATCH(MAX(Q$64:Q727),Q$64:Q727,0)-1)&gt;(1+$O$2),MAX(O$64:O728)&gt;MAX(P$64:P727)),MAX(Q$64:Q727)+1,""))),"")</f>
        <v/>
      </c>
    </row>
    <row r="729" spans="1:17" x14ac:dyDescent="0.2">
      <c r="A729" s="13">
        <f>HLOOKUP($E$2,历史数据!$V$3:$AE$5000,ROW(A727),)</f>
        <v>162393</v>
      </c>
      <c r="B729" s="41">
        <v>37551</v>
      </c>
      <c r="C729" s="100">
        <f>IFERROR(IF(A729&lt;&gt;0,MAX($C$4:C728)+1,""),"")</f>
        <v>721</v>
      </c>
      <c r="D729" s="100"/>
      <c r="E729" s="99">
        <f t="shared" si="91"/>
        <v>37557</v>
      </c>
      <c r="F729" s="101">
        <f>IFERROR(VLOOKUP(E729,历史数据!AH:AJ,3,),"")</f>
        <v>13.279596456835399</v>
      </c>
      <c r="G729" s="101">
        <f t="shared" si="87"/>
        <v>15.420969395467077</v>
      </c>
      <c r="H729" s="105">
        <f t="shared" si="88"/>
        <v>-3.1310550110922319E-3</v>
      </c>
      <c r="I729" s="101">
        <f>IFERROR(VLOOKUP(E729,历史数据!AH:AJ,2,),"")</f>
        <v>14.0484837884873</v>
      </c>
      <c r="J729" s="104">
        <f t="shared" si="89"/>
        <v>0</v>
      </c>
      <c r="K729" s="104" t="str">
        <f>IFERROR(IF(AND(J728=$H$2*1,MAX(K$64:K728)=MAX(L$64:L728)),MAX(K$64:K728)+1,""),"")</f>
        <v/>
      </c>
      <c r="L729" s="104" t="str">
        <f>IFERROR(IF(AND($F728/INDEX($F$64:$F729,MATCH(MAX(M$64:M729),M$64:M729,0)-1)&lt;(1-$P$2),MAX(K$64:K729)&gt;MAX(L$64:L728)),MAX(K$64:K729),""),"")</f>
        <v/>
      </c>
      <c r="M729" s="104" t="str">
        <f>IFERROR(IF(E729="","",IF(K729&lt;&gt;"",MAX(M$64:M728)+1,IF(AND($F728/INDEX($F$64:$F729,MATCH(MAX(M$64:M728),M$64:M728,0)-1)&gt;(1+$O$2),MAX(K$64:K729)&gt;MAX(L$64:L728)),MAX(M$64:M728)+1,""))),"")</f>
        <v/>
      </c>
      <c r="N729" s="91">
        <f t="shared" si="90"/>
        <v>0</v>
      </c>
      <c r="O729" s="91" t="str">
        <f>IFERROR(IF(AND(N728=$H$2*1,MAX(O$64:O728)=MAX(P$64:P728)),MAX(O$64:O728)+1,""),"")</f>
        <v/>
      </c>
      <c r="P729" s="91" t="str">
        <f>IFERROR(IF(MOD(MAX(Q$64:Q729),10*MAX(O$64:O729))&lt;=2,IF(AND(F728/INDEX($F$64:$F729,MATCH(MAX(O$64:O729),O$64:O729,0)-1)&lt;(1-$P$2),MAX(O$64:O729)&gt;MAX(P$64:P728)),MAX(O$64:O729),""),IF(AND($F728/INDEX($F$64:$F729,MATCH(MAX(Q$64:Q729),Q$64:Q729,0)-1)&lt;(1-$P$2),MAX(O$64:O729)&gt;MAX(P$64:P728)),MAX(O$64:O729),"")),"")</f>
        <v/>
      </c>
      <c r="Q729" s="91" t="str">
        <f>IFERROR(IF(E729="","",IF(O729&lt;&gt;"",MAX(O$64:O729)*10+1,IF(AND($F728/INDEX($F$64:$F729,MATCH(MAX(Q$64:Q728),Q$64:Q728,0)-1)&gt;(1+$O$2),MAX(O$64:O729)&gt;MAX(P$64:P728)),MAX(Q$64:Q728)+1,""))),"")</f>
        <v/>
      </c>
    </row>
    <row r="730" spans="1:17" x14ac:dyDescent="0.2">
      <c r="A730" s="13">
        <f>HLOOKUP($E$2,历史数据!$V$3:$AE$5000,ROW(A728),)</f>
        <v>78150</v>
      </c>
      <c r="B730" s="41">
        <v>37552</v>
      </c>
      <c r="C730" s="100">
        <f>IFERROR(IF(A730&lt;&gt;0,MAX($C$4:C729)+1,""),"")</f>
        <v>722</v>
      </c>
      <c r="D730" s="100"/>
      <c r="E730" s="99">
        <f t="shared" si="91"/>
        <v>37558</v>
      </c>
      <c r="F730" s="101">
        <f>IFERROR(VLOOKUP(E730,历史数据!AH:AJ,3,),"")</f>
        <v>12.510709125183499</v>
      </c>
      <c r="G730" s="101">
        <f t="shared" si="87"/>
        <v>15.358850249463561</v>
      </c>
      <c r="H730" s="105">
        <f t="shared" si="88"/>
        <v>-4.0282257496584428E-3</v>
      </c>
      <c r="I730" s="101">
        <f>IFERROR(VLOOKUP(E730,历史数据!AH:AJ,2,),"")</f>
        <v>13.2926284455075</v>
      </c>
      <c r="J730" s="104">
        <f t="shared" si="89"/>
        <v>0</v>
      </c>
      <c r="K730" s="104" t="str">
        <f>IFERROR(IF(AND(J729=$H$2*1,MAX(K$64:K729)=MAX(L$64:L729)),MAX(K$64:K729)+1,""),"")</f>
        <v/>
      </c>
      <c r="L730" s="104" t="str">
        <f>IFERROR(IF(AND($F729/INDEX($F$64:$F730,MATCH(MAX(M$64:M730),M$64:M730,0)-1)&lt;(1-$P$2),MAX(K$64:K730)&gt;MAX(L$64:L729)),MAX(K$64:K730),""),"")</f>
        <v/>
      </c>
      <c r="M730" s="104" t="str">
        <f>IFERROR(IF(E730="","",IF(K730&lt;&gt;"",MAX(M$64:M729)+1,IF(AND($F729/INDEX($F$64:$F730,MATCH(MAX(M$64:M729),M$64:M729,0)-1)&gt;(1+$O$2),MAX(K$64:K730)&gt;MAX(L$64:L729)),MAX(M$64:M729)+1,""))),"")</f>
        <v/>
      </c>
      <c r="N730" s="91">
        <f t="shared" si="90"/>
        <v>0</v>
      </c>
      <c r="O730" s="91" t="str">
        <f>IFERROR(IF(AND(N729=$H$2*1,MAX(O$64:O729)=MAX(P$64:P729)),MAX(O$64:O729)+1,""),"")</f>
        <v/>
      </c>
      <c r="P730" s="91" t="str">
        <f>IFERROR(IF(MOD(MAX(Q$64:Q730),10*MAX(O$64:O730))&lt;=2,IF(AND(F729/INDEX($F$64:$F730,MATCH(MAX(O$64:O730),O$64:O730,0)-1)&lt;(1-$P$2),MAX(O$64:O730)&gt;MAX(P$64:P729)),MAX(O$64:O730),""),IF(AND($F729/INDEX($F$64:$F730,MATCH(MAX(Q$64:Q730),Q$64:Q730,0)-1)&lt;(1-$P$2),MAX(O$64:O730)&gt;MAX(P$64:P729)),MAX(O$64:O730),"")),"")</f>
        <v/>
      </c>
      <c r="Q730" s="91" t="str">
        <f>IFERROR(IF(E730="","",IF(O730&lt;&gt;"",MAX(O$64:O730)*10+1,IF(AND($F729/INDEX($F$64:$F730,MATCH(MAX(Q$64:Q729),Q$64:Q729,0)-1)&gt;(1+$O$2),MAX(O$64:O730)&gt;MAX(P$64:P729)),MAX(Q$64:Q729)+1,""))),"")</f>
        <v/>
      </c>
    </row>
    <row r="731" spans="1:17" x14ac:dyDescent="0.2">
      <c r="A731" s="13">
        <f>HLOOKUP($E$2,历史数据!$V$3:$AE$5000,ROW(A729),)</f>
        <v>78400</v>
      </c>
      <c r="B731" s="41">
        <v>37553</v>
      </c>
      <c r="C731" s="100">
        <f>IFERROR(IF(A731&lt;&gt;0,MAX($C$4:C730)+1,""),"")</f>
        <v>723</v>
      </c>
      <c r="D731" s="100"/>
      <c r="E731" s="99">
        <f t="shared" si="91"/>
        <v>37559</v>
      </c>
      <c r="F731" s="101">
        <f>IFERROR(VLOOKUP(E731,历史数据!AH:AJ,3,),"")</f>
        <v>12.5628370798718</v>
      </c>
      <c r="G731" s="101">
        <f t="shared" si="87"/>
        <v>15.300206300439266</v>
      </c>
      <c r="H731" s="105">
        <f t="shared" si="88"/>
        <v>-3.8182512409314917E-3</v>
      </c>
      <c r="I731" s="101">
        <f>IFERROR(VLOOKUP(E731,历史数据!AH:AJ,2,),"")</f>
        <v>12.471613159167299</v>
      </c>
      <c r="J731" s="104">
        <f t="shared" si="89"/>
        <v>0</v>
      </c>
      <c r="K731" s="104" t="str">
        <f>IFERROR(IF(AND(J730=$H$2*1,MAX(K$64:K730)=MAX(L$64:L730)),MAX(K$64:K730)+1,""),"")</f>
        <v/>
      </c>
      <c r="L731" s="104" t="str">
        <f>IFERROR(IF(AND($F730/INDEX($F$64:$F731,MATCH(MAX(M$64:M731),M$64:M731,0)-1)&lt;(1-$P$2),MAX(K$64:K731)&gt;MAX(L$64:L730)),MAX(K$64:K731),""),"")</f>
        <v/>
      </c>
      <c r="M731" s="104" t="str">
        <f>IFERROR(IF(E731="","",IF(K731&lt;&gt;"",MAX(M$64:M730)+1,IF(AND($F730/INDEX($F$64:$F731,MATCH(MAX(M$64:M730),M$64:M730,0)-1)&gt;(1+$O$2),MAX(K$64:K731)&gt;MAX(L$64:L730)),MAX(M$64:M730)+1,""))),"")</f>
        <v/>
      </c>
      <c r="N731" s="91">
        <f t="shared" si="90"/>
        <v>0</v>
      </c>
      <c r="O731" s="91" t="str">
        <f>IFERROR(IF(AND(N730=$H$2*1,MAX(O$64:O730)=MAX(P$64:P730)),MAX(O$64:O730)+1,""),"")</f>
        <v/>
      </c>
      <c r="P731" s="91" t="str">
        <f>IFERROR(IF(MOD(MAX(Q$64:Q731),10*MAX(O$64:O731))&lt;=2,IF(AND(F730/INDEX($F$64:$F731,MATCH(MAX(O$64:O731),O$64:O731,0)-1)&lt;(1-$P$2),MAX(O$64:O731)&gt;MAX(P$64:P730)),MAX(O$64:O731),""),IF(AND($F730/INDEX($F$64:$F731,MATCH(MAX(Q$64:Q731),Q$64:Q731,0)-1)&lt;(1-$P$2),MAX(O$64:O731)&gt;MAX(P$64:P730)),MAX(O$64:O731),"")),"")</f>
        <v/>
      </c>
      <c r="Q731" s="91" t="str">
        <f>IFERROR(IF(E731="","",IF(O731&lt;&gt;"",MAX(O$64:O731)*10+1,IF(AND($F730/INDEX($F$64:$F731,MATCH(MAX(Q$64:Q730),Q$64:Q730,0)-1)&gt;(1+$O$2),MAX(O$64:O731)&gt;MAX(P$64:P730)),MAX(Q$64:Q730)+1,""))),"")</f>
        <v/>
      </c>
    </row>
    <row r="732" spans="1:17" x14ac:dyDescent="0.2">
      <c r="A732" s="13">
        <f>HLOOKUP($E$2,历史数据!$V$3:$AE$5000,ROW(A730),)</f>
        <v>58300</v>
      </c>
      <c r="B732" s="41">
        <v>37554</v>
      </c>
      <c r="C732" s="100">
        <f>IFERROR(IF(A732&lt;&gt;0,MAX($C$4:C731)+1,""),"")</f>
        <v>724</v>
      </c>
      <c r="D732" s="100"/>
      <c r="E732" s="99">
        <f t="shared" si="91"/>
        <v>37560</v>
      </c>
      <c r="F732" s="101">
        <f>IFERROR(VLOOKUP(E732,历史数据!AH:AJ,3,),"")</f>
        <v>12.510709125183499</v>
      </c>
      <c r="G732" s="101">
        <f t="shared" si="87"/>
        <v>15.241562351414967</v>
      </c>
      <c r="H732" s="105">
        <f t="shared" si="88"/>
        <v>-3.8328861632810352E-3</v>
      </c>
      <c r="I732" s="101">
        <f>IFERROR(VLOOKUP(E732,历史数据!AH:AJ,2,),"")</f>
        <v>12.5628370798718</v>
      </c>
      <c r="J732" s="104">
        <f t="shared" si="89"/>
        <v>0</v>
      </c>
      <c r="K732" s="104" t="str">
        <f>IFERROR(IF(AND(J731=$H$2*1,MAX(K$64:K731)=MAX(L$64:L731)),MAX(K$64:K731)+1,""),"")</f>
        <v/>
      </c>
      <c r="L732" s="104" t="str">
        <f>IFERROR(IF(AND($F731/INDEX($F$64:$F732,MATCH(MAX(M$64:M732),M$64:M732,0)-1)&lt;(1-$P$2),MAX(K$64:K732)&gt;MAX(L$64:L731)),MAX(K$64:K732),""),"")</f>
        <v/>
      </c>
      <c r="M732" s="104" t="str">
        <f>IFERROR(IF(E732="","",IF(K732&lt;&gt;"",MAX(M$64:M731)+1,IF(AND($F731/INDEX($F$64:$F732,MATCH(MAX(M$64:M731),M$64:M731,0)-1)&gt;(1+$O$2),MAX(K$64:K732)&gt;MAX(L$64:L731)),MAX(M$64:M731)+1,""))),"")</f>
        <v/>
      </c>
      <c r="N732" s="91">
        <f t="shared" si="90"/>
        <v>0</v>
      </c>
      <c r="O732" s="91" t="str">
        <f>IFERROR(IF(AND(N731=$H$2*1,MAX(O$64:O731)=MAX(P$64:P731)),MAX(O$64:O731)+1,""),"")</f>
        <v/>
      </c>
      <c r="P732" s="91" t="str">
        <f>IFERROR(IF(MOD(MAX(Q$64:Q732),10*MAX(O$64:O732))&lt;=2,IF(AND(F731/INDEX($F$64:$F732,MATCH(MAX(O$64:O732),O$64:O732,0)-1)&lt;(1-$P$2),MAX(O$64:O732)&gt;MAX(P$64:P731)),MAX(O$64:O732),""),IF(AND($F731/INDEX($F$64:$F732,MATCH(MAX(Q$64:Q732),Q$64:Q732,0)-1)&lt;(1-$P$2),MAX(O$64:O732)&gt;MAX(P$64:P731)),MAX(O$64:O732),"")),"")</f>
        <v/>
      </c>
      <c r="Q732" s="91" t="str">
        <f>IFERROR(IF(E732="","",IF(O732&lt;&gt;"",MAX(O$64:O732)*10+1,IF(AND($F731/INDEX($F$64:$F732,MATCH(MAX(Q$64:Q731),Q$64:Q731,0)-1)&gt;(1+$O$2),MAX(O$64:O732)&gt;MAX(P$64:P731)),MAX(Q$64:Q731)+1,""))),"")</f>
        <v/>
      </c>
    </row>
    <row r="733" spans="1:17" x14ac:dyDescent="0.2">
      <c r="A733" s="13">
        <f>HLOOKUP($E$2,历史数据!$V$3:$AE$5000,ROW(A731),)</f>
        <v>76700</v>
      </c>
      <c r="B733" s="41">
        <v>37557</v>
      </c>
      <c r="C733" s="100">
        <f>IFERROR(IF(A733&lt;&gt;0,MAX($C$4:C732)+1,""),"")</f>
        <v>725</v>
      </c>
      <c r="D733" s="100"/>
      <c r="E733" s="99">
        <f t="shared" si="91"/>
        <v>37561</v>
      </c>
      <c r="F733" s="101">
        <f>IFERROR(VLOOKUP(E733,历史数据!AH:AJ,3,),"")</f>
        <v>12.3412932724467</v>
      </c>
      <c r="G733" s="101">
        <f t="shared" si="87"/>
        <v>15.180963604089861</v>
      </c>
      <c r="H733" s="105">
        <f t="shared" si="88"/>
        <v>-3.9758881621134723E-3</v>
      </c>
      <c r="I733" s="101">
        <f>IFERROR(VLOOKUP(E733,历史数据!AH:AJ,2,),"")</f>
        <v>12.380389238462801</v>
      </c>
      <c r="J733" s="104">
        <f t="shared" si="89"/>
        <v>0</v>
      </c>
      <c r="K733" s="104" t="str">
        <f>IFERROR(IF(AND(J732=$H$2*1,MAX(K$64:K732)=MAX(L$64:L732)),MAX(K$64:K732)+1,""),"")</f>
        <v/>
      </c>
      <c r="L733" s="104" t="str">
        <f>IFERROR(IF(AND($F732/INDEX($F$64:$F733,MATCH(MAX(M$64:M733),M$64:M733,0)-1)&lt;(1-$P$2),MAX(K$64:K733)&gt;MAX(L$64:L732)),MAX(K$64:K733),""),"")</f>
        <v/>
      </c>
      <c r="M733" s="104" t="str">
        <f>IFERROR(IF(E733="","",IF(K733&lt;&gt;"",MAX(M$64:M732)+1,IF(AND($F732/INDEX($F$64:$F733,MATCH(MAX(M$64:M732),M$64:M732,0)-1)&gt;(1+$O$2),MAX(K$64:K733)&gt;MAX(L$64:L732)),MAX(M$64:M732)+1,""))),"")</f>
        <v/>
      </c>
      <c r="N733" s="91">
        <f t="shared" si="90"/>
        <v>0</v>
      </c>
      <c r="O733" s="91" t="str">
        <f>IFERROR(IF(AND(N732=$H$2*1,MAX(O$64:O732)=MAX(P$64:P732)),MAX(O$64:O732)+1,""),"")</f>
        <v/>
      </c>
      <c r="P733" s="91" t="str">
        <f>IFERROR(IF(MOD(MAX(Q$64:Q733),10*MAX(O$64:O733))&lt;=2,IF(AND(F732/INDEX($F$64:$F733,MATCH(MAX(O$64:O733),O$64:O733,0)-1)&lt;(1-$P$2),MAX(O$64:O733)&gt;MAX(P$64:P732)),MAX(O$64:O733),""),IF(AND($F732/INDEX($F$64:$F733,MATCH(MAX(Q$64:Q733),Q$64:Q733,0)-1)&lt;(1-$P$2),MAX(O$64:O733)&gt;MAX(P$64:P732)),MAX(O$64:O733),"")),"")</f>
        <v/>
      </c>
      <c r="Q733" s="91" t="str">
        <f>IFERROR(IF(E733="","",IF(O733&lt;&gt;"",MAX(O$64:O733)*10+1,IF(AND($F732/INDEX($F$64:$F733,MATCH(MAX(Q$64:Q732),Q$64:Q732,0)-1)&gt;(1+$O$2),MAX(O$64:O733)&gt;MAX(P$64:P732)),MAX(Q$64:Q732)+1,""))),"")</f>
        <v/>
      </c>
    </row>
    <row r="734" spans="1:17" x14ac:dyDescent="0.2">
      <c r="A734" s="13">
        <f>HLOOKUP($E$2,历史数据!$V$3:$AE$5000,ROW(A732),)</f>
        <v>612203</v>
      </c>
      <c r="B734" s="41">
        <v>37558</v>
      </c>
      <c r="C734" s="100">
        <f>IFERROR(IF(A734&lt;&gt;0,MAX($C$4:C733)+1,""),"")</f>
        <v>726</v>
      </c>
      <c r="D734" s="100"/>
      <c r="E734" s="99">
        <f t="shared" si="91"/>
        <v>37564</v>
      </c>
      <c r="F734" s="101">
        <f>IFERROR(VLOOKUP(E734,历史数据!AH:AJ,3,),"")</f>
        <v>12.693156966592399</v>
      </c>
      <c r="G734" s="101">
        <f t="shared" si="87"/>
        <v>15.123405654121566</v>
      </c>
      <c r="H734" s="105">
        <f t="shared" si="88"/>
        <v>-3.7914556328155768E-3</v>
      </c>
      <c r="I734" s="101">
        <f>IFERROR(VLOOKUP(E734,历史数据!AH:AJ,2,),"")</f>
        <v>12.380389238462801</v>
      </c>
      <c r="J734" s="104">
        <f t="shared" si="89"/>
        <v>0</v>
      </c>
      <c r="K734" s="104" t="str">
        <f>IFERROR(IF(AND(J733=$H$2*1,MAX(K$64:K733)=MAX(L$64:L733)),MAX(K$64:K733)+1,""),"")</f>
        <v/>
      </c>
      <c r="L734" s="104" t="str">
        <f>IFERROR(IF(AND($F733/INDEX($F$64:$F734,MATCH(MAX(M$64:M734),M$64:M734,0)-1)&lt;(1-$P$2),MAX(K$64:K734)&gt;MAX(L$64:L733)),MAX(K$64:K734),""),"")</f>
        <v/>
      </c>
      <c r="M734" s="104" t="str">
        <f>IFERROR(IF(E734="","",IF(K734&lt;&gt;"",MAX(M$64:M733)+1,IF(AND($F733/INDEX($F$64:$F734,MATCH(MAX(M$64:M733),M$64:M733,0)-1)&gt;(1+$O$2),MAX(K$64:K734)&gt;MAX(L$64:L733)),MAX(M$64:M733)+1,""))),"")</f>
        <v/>
      </c>
      <c r="N734" s="91">
        <f t="shared" si="90"/>
        <v>0</v>
      </c>
      <c r="O734" s="91" t="str">
        <f>IFERROR(IF(AND(N733=$H$2*1,MAX(O$64:O733)=MAX(P$64:P733)),MAX(O$64:O733)+1,""),"")</f>
        <v/>
      </c>
      <c r="P734" s="91" t="str">
        <f>IFERROR(IF(MOD(MAX(Q$64:Q734),10*MAX(O$64:O734))&lt;=2,IF(AND(F733/INDEX($F$64:$F734,MATCH(MAX(O$64:O734),O$64:O734,0)-1)&lt;(1-$P$2),MAX(O$64:O734)&gt;MAX(P$64:P733)),MAX(O$64:O734),""),IF(AND($F733/INDEX($F$64:$F734,MATCH(MAX(Q$64:Q734),Q$64:Q734,0)-1)&lt;(1-$P$2),MAX(O$64:O734)&gt;MAX(P$64:P733)),MAX(O$64:O734),"")),"")</f>
        <v/>
      </c>
      <c r="Q734" s="91" t="str">
        <f>IFERROR(IF(E734="","",IF(O734&lt;&gt;"",MAX(O$64:O734)*10+1,IF(AND($F733/INDEX($F$64:$F734,MATCH(MAX(Q$64:Q733),Q$64:Q733,0)-1)&gt;(1+$O$2),MAX(O$64:O734)&gt;MAX(P$64:P733)),MAX(Q$64:Q733)+1,""))),"")</f>
        <v/>
      </c>
    </row>
    <row r="735" spans="1:17" x14ac:dyDescent="0.2">
      <c r="A735" s="13">
        <f>HLOOKUP($E$2,历史数据!$V$3:$AE$5000,ROW(A733),)</f>
        <v>242065</v>
      </c>
      <c r="B735" s="41">
        <v>37559</v>
      </c>
      <c r="C735" s="100">
        <f>IFERROR(IF(A735&lt;&gt;0,MAX($C$4:C734)+1,""),"")</f>
        <v>727</v>
      </c>
      <c r="D735" s="100"/>
      <c r="E735" s="99">
        <f t="shared" si="91"/>
        <v>37565</v>
      </c>
      <c r="F735" s="101">
        <f>IFERROR(VLOOKUP(E735,历史数据!AH:AJ,3,),"")</f>
        <v>13.0319886720662</v>
      </c>
      <c r="G735" s="101">
        <f t="shared" si="87"/>
        <v>15.070843299810898</v>
      </c>
      <c r="H735" s="105">
        <f t="shared" si="88"/>
        <v>-3.475563342860144E-3</v>
      </c>
      <c r="I735" s="101">
        <f>IFERROR(VLOOKUP(E735,历史数据!AH:AJ,2,),"")</f>
        <v>12.6801249779204</v>
      </c>
      <c r="J735" s="104">
        <f t="shared" si="89"/>
        <v>0</v>
      </c>
      <c r="K735" s="104" t="str">
        <f>IFERROR(IF(AND(J734=$H$2*1,MAX(K$64:K734)=MAX(L$64:L734)),MAX(K$64:K734)+1,""),"")</f>
        <v/>
      </c>
      <c r="L735" s="104" t="str">
        <f>IFERROR(IF(AND($F734/INDEX($F$64:$F735,MATCH(MAX(M$64:M735),M$64:M735,0)-1)&lt;(1-$P$2),MAX(K$64:K735)&gt;MAX(L$64:L734)),MAX(K$64:K735),""),"")</f>
        <v/>
      </c>
      <c r="M735" s="104" t="str">
        <f>IFERROR(IF(E735="","",IF(K735&lt;&gt;"",MAX(M$64:M734)+1,IF(AND($F734/INDEX($F$64:$F735,MATCH(MAX(M$64:M734),M$64:M734,0)-1)&gt;(1+$O$2),MAX(K$64:K735)&gt;MAX(L$64:L734)),MAX(M$64:M734)+1,""))),"")</f>
        <v/>
      </c>
      <c r="N735" s="91">
        <f t="shared" si="90"/>
        <v>0</v>
      </c>
      <c r="O735" s="91" t="str">
        <f>IFERROR(IF(AND(N734=$H$2*1,MAX(O$64:O734)=MAX(P$64:P734)),MAX(O$64:O734)+1,""),"")</f>
        <v/>
      </c>
      <c r="P735" s="91" t="str">
        <f>IFERROR(IF(MOD(MAX(Q$64:Q735),10*MAX(O$64:O735))&lt;=2,IF(AND(F734/INDEX($F$64:$F735,MATCH(MAX(O$64:O735),O$64:O735,0)-1)&lt;(1-$P$2),MAX(O$64:O735)&gt;MAX(P$64:P734)),MAX(O$64:O735),""),IF(AND($F734/INDEX($F$64:$F735,MATCH(MAX(Q$64:Q735),Q$64:Q735,0)-1)&lt;(1-$P$2),MAX(O$64:O735)&gt;MAX(P$64:P734)),MAX(O$64:O735),"")),"")</f>
        <v/>
      </c>
      <c r="Q735" s="91" t="str">
        <f>IFERROR(IF(E735="","",IF(O735&lt;&gt;"",MAX(O$64:O735)*10+1,IF(AND($F734/INDEX($F$64:$F735,MATCH(MAX(Q$64:Q734),Q$64:Q734,0)-1)&gt;(1+$O$2),MAX(O$64:O735)&gt;MAX(P$64:P734)),MAX(Q$64:Q734)+1,""))),"")</f>
        <v/>
      </c>
    </row>
    <row r="736" spans="1:17" x14ac:dyDescent="0.2">
      <c r="A736" s="13">
        <f>HLOOKUP($E$2,历史数据!$V$3:$AE$5000,ROW(A734),)</f>
        <v>171350</v>
      </c>
      <c r="B736" s="41">
        <v>37560</v>
      </c>
      <c r="C736" s="100">
        <f>IFERROR(IF(A736&lt;&gt;0,MAX($C$4:C735)+1,""),"")</f>
        <v>728</v>
      </c>
      <c r="D736" s="100"/>
      <c r="E736" s="99">
        <f t="shared" si="91"/>
        <v>37566</v>
      </c>
      <c r="F736" s="101">
        <f>IFERROR(VLOOKUP(E736,历史数据!AH:AJ,3,),"")</f>
        <v>12.849540830657199</v>
      </c>
      <c r="G736" s="101">
        <f t="shared" si="87"/>
        <v>15.014588548709812</v>
      </c>
      <c r="H736" s="105">
        <f t="shared" si="88"/>
        <v>-3.732687679248281E-3</v>
      </c>
      <c r="I736" s="101">
        <f>IFERROR(VLOOKUP(E736,历史数据!AH:AJ,2,),"")</f>
        <v>13.084116626754399</v>
      </c>
      <c r="J736" s="104">
        <f t="shared" si="89"/>
        <v>0</v>
      </c>
      <c r="K736" s="104" t="str">
        <f>IFERROR(IF(AND(J735=$H$2*1,MAX(K$64:K735)=MAX(L$64:L735)),MAX(K$64:K735)+1,""),"")</f>
        <v/>
      </c>
      <c r="L736" s="104" t="str">
        <f>IFERROR(IF(AND($F735/INDEX($F$64:$F736,MATCH(MAX(M$64:M736),M$64:M736,0)-1)&lt;(1-$P$2),MAX(K$64:K736)&gt;MAX(L$64:L735)),MAX(K$64:K736),""),"")</f>
        <v/>
      </c>
      <c r="M736" s="104" t="str">
        <f>IFERROR(IF(E736="","",IF(K736&lt;&gt;"",MAX(M$64:M735)+1,IF(AND($F735/INDEX($F$64:$F736,MATCH(MAX(M$64:M735),M$64:M735,0)-1)&gt;(1+$O$2),MAX(K$64:K736)&gt;MAX(L$64:L735)),MAX(M$64:M735)+1,""))),"")</f>
        <v/>
      </c>
      <c r="N736" s="91">
        <f t="shared" si="90"/>
        <v>0</v>
      </c>
      <c r="O736" s="91" t="str">
        <f>IFERROR(IF(AND(N735=$H$2*1,MAX(O$64:O735)=MAX(P$64:P735)),MAX(O$64:O735)+1,""),"")</f>
        <v/>
      </c>
      <c r="P736" s="91" t="str">
        <f>IFERROR(IF(MOD(MAX(Q$64:Q736),10*MAX(O$64:O736))&lt;=2,IF(AND(F735/INDEX($F$64:$F736,MATCH(MAX(O$64:O736),O$64:O736,0)-1)&lt;(1-$P$2),MAX(O$64:O736)&gt;MAX(P$64:P735)),MAX(O$64:O736),""),IF(AND($F735/INDEX($F$64:$F736,MATCH(MAX(Q$64:Q736),Q$64:Q736,0)-1)&lt;(1-$P$2),MAX(O$64:O736)&gt;MAX(P$64:P735)),MAX(O$64:O736),"")),"")</f>
        <v/>
      </c>
      <c r="Q736" s="91" t="str">
        <f>IFERROR(IF(E736="","",IF(O736&lt;&gt;"",MAX(O$64:O736)*10+1,IF(AND($F735/INDEX($F$64:$F736,MATCH(MAX(Q$64:Q735),Q$64:Q735,0)-1)&gt;(1+$O$2),MAX(O$64:O736)&gt;MAX(P$64:P735)),MAX(Q$64:Q735)+1,""))),"")</f>
        <v/>
      </c>
    </row>
    <row r="737" spans="1:17" x14ac:dyDescent="0.2">
      <c r="A737" s="13">
        <f>HLOOKUP($E$2,历史数据!$V$3:$AE$5000,ROW(A735),)</f>
        <v>123600</v>
      </c>
      <c r="B737" s="41">
        <v>37561</v>
      </c>
      <c r="C737" s="100">
        <f>IFERROR(IF(A737&lt;&gt;0,MAX($C$4:C736)+1,""),"")</f>
        <v>729</v>
      </c>
      <c r="D737" s="100"/>
      <c r="E737" s="99">
        <f t="shared" si="91"/>
        <v>37567</v>
      </c>
      <c r="F737" s="101">
        <f>IFERROR(VLOOKUP(E737,历史数据!AH:AJ,3,),"")</f>
        <v>12.810444864640999</v>
      </c>
      <c r="G737" s="101">
        <f t="shared" si="87"/>
        <v>14.959854196287134</v>
      </c>
      <c r="H737" s="105">
        <f t="shared" si="88"/>
        <v>-3.6454114107162816E-3</v>
      </c>
      <c r="I737" s="101">
        <f>IFERROR(VLOOKUP(E737,历史数据!AH:AJ,2,),"")</f>
        <v>12.9016687853455</v>
      </c>
      <c r="J737" s="104">
        <f t="shared" si="89"/>
        <v>0</v>
      </c>
      <c r="K737" s="104" t="str">
        <f>IFERROR(IF(AND(J736=$H$2*1,MAX(K$64:K736)=MAX(L$64:L736)),MAX(K$64:K736)+1,""),"")</f>
        <v/>
      </c>
      <c r="L737" s="104" t="str">
        <f>IFERROR(IF(AND($F736/INDEX($F$64:$F737,MATCH(MAX(M$64:M737),M$64:M737,0)-1)&lt;(1-$P$2),MAX(K$64:K737)&gt;MAX(L$64:L736)),MAX(K$64:K737),""),"")</f>
        <v/>
      </c>
      <c r="M737" s="104" t="str">
        <f>IFERROR(IF(E737="","",IF(K737&lt;&gt;"",MAX(M$64:M736)+1,IF(AND($F736/INDEX($F$64:$F737,MATCH(MAX(M$64:M736),M$64:M736,0)-1)&gt;(1+$O$2),MAX(K$64:K737)&gt;MAX(L$64:L736)),MAX(M$64:M736)+1,""))),"")</f>
        <v/>
      </c>
      <c r="N737" s="91">
        <f t="shared" si="90"/>
        <v>0</v>
      </c>
      <c r="O737" s="91" t="str">
        <f>IFERROR(IF(AND(N736=$H$2*1,MAX(O$64:O736)=MAX(P$64:P736)),MAX(O$64:O736)+1,""),"")</f>
        <v/>
      </c>
      <c r="P737" s="91" t="str">
        <f>IFERROR(IF(MOD(MAX(Q$64:Q737),10*MAX(O$64:O737))&lt;=2,IF(AND(F736/INDEX($F$64:$F737,MATCH(MAX(O$64:O737),O$64:O737,0)-1)&lt;(1-$P$2),MAX(O$64:O737)&gt;MAX(P$64:P736)),MAX(O$64:O737),""),IF(AND($F736/INDEX($F$64:$F737,MATCH(MAX(Q$64:Q737),Q$64:Q737,0)-1)&lt;(1-$P$2),MAX(O$64:O737)&gt;MAX(P$64:P736)),MAX(O$64:O737),"")),"")</f>
        <v/>
      </c>
      <c r="Q737" s="91" t="str">
        <f>IFERROR(IF(E737="","",IF(O737&lt;&gt;"",MAX(O$64:O737)*10+1,IF(AND($F736/INDEX($F$64:$F737,MATCH(MAX(Q$64:Q736),Q$64:Q736,0)-1)&gt;(1+$O$2),MAX(O$64:O737)&gt;MAX(P$64:P736)),MAX(Q$64:Q736)+1,""))),"")</f>
        <v/>
      </c>
    </row>
    <row r="738" spans="1:17" x14ac:dyDescent="0.2">
      <c r="A738" s="13">
        <f>HLOOKUP($E$2,历史数据!$V$3:$AE$5000,ROW(A736),)</f>
        <v>166705</v>
      </c>
      <c r="B738" s="41">
        <v>37564</v>
      </c>
      <c r="C738" s="100">
        <f>IFERROR(IF(A738&lt;&gt;0,MAX($C$4:C737)+1,""),"")</f>
        <v>730</v>
      </c>
      <c r="D738" s="100"/>
      <c r="E738" s="99">
        <f t="shared" si="91"/>
        <v>37568</v>
      </c>
      <c r="F738" s="101">
        <f>IFERROR(VLOOKUP(E738,历史数据!AH:AJ,3,),"")</f>
        <v>12.380389238462801</v>
      </c>
      <c r="G738" s="101">
        <f t="shared" si="87"/>
        <v>14.896866251038814</v>
      </c>
      <c r="H738" s="105">
        <f t="shared" si="88"/>
        <v>-4.2104651838086316E-3</v>
      </c>
      <c r="I738" s="101">
        <f>IFERROR(VLOOKUP(E738,历史数据!AH:AJ,2,),"")</f>
        <v>12.8756048080014</v>
      </c>
      <c r="J738" s="104">
        <f t="shared" si="89"/>
        <v>0</v>
      </c>
      <c r="K738" s="104" t="str">
        <f>IFERROR(IF(AND(J737=$H$2*1,MAX(K$64:K737)=MAX(L$64:L737)),MAX(K$64:K737)+1,""),"")</f>
        <v/>
      </c>
      <c r="L738" s="104" t="str">
        <f>IFERROR(IF(AND($F737/INDEX($F$64:$F738,MATCH(MAX(M$64:M738),M$64:M738,0)-1)&lt;(1-$P$2),MAX(K$64:K738)&gt;MAX(L$64:L737)),MAX(K$64:K738),""),"")</f>
        <v/>
      </c>
      <c r="M738" s="104" t="str">
        <f>IFERROR(IF(E738="","",IF(K738&lt;&gt;"",MAX(M$64:M737)+1,IF(AND($F737/INDEX($F$64:$F738,MATCH(MAX(M$64:M737),M$64:M737,0)-1)&gt;(1+$O$2),MAX(K$64:K738)&gt;MAX(L$64:L737)),MAX(M$64:M737)+1,""))),"")</f>
        <v/>
      </c>
      <c r="N738" s="91">
        <f t="shared" si="90"/>
        <v>0</v>
      </c>
      <c r="O738" s="91" t="str">
        <f>IFERROR(IF(AND(N737=$H$2*1,MAX(O$64:O737)=MAX(P$64:P737)),MAX(O$64:O737)+1,""),"")</f>
        <v/>
      </c>
      <c r="P738" s="91" t="str">
        <f>IFERROR(IF(MOD(MAX(Q$64:Q738),10*MAX(O$64:O738))&lt;=2,IF(AND(F737/INDEX($F$64:$F738,MATCH(MAX(O$64:O738),O$64:O738,0)-1)&lt;(1-$P$2),MAX(O$64:O738)&gt;MAX(P$64:P737)),MAX(O$64:O738),""),IF(AND($F737/INDEX($F$64:$F738,MATCH(MAX(Q$64:Q738),Q$64:Q738,0)-1)&lt;(1-$P$2),MAX(O$64:O738)&gt;MAX(P$64:P737)),MAX(O$64:O738),"")),"")</f>
        <v/>
      </c>
      <c r="Q738" s="91" t="str">
        <f>IFERROR(IF(E738="","",IF(O738&lt;&gt;"",MAX(O$64:O738)*10+1,IF(AND($F737/INDEX($F$64:$F738,MATCH(MAX(Q$64:Q737),Q$64:Q737,0)-1)&gt;(1+$O$2),MAX(O$64:O738)&gt;MAX(P$64:P737)),MAX(Q$64:Q737)+1,""))),"")</f>
        <v/>
      </c>
    </row>
    <row r="739" spans="1:17" x14ac:dyDescent="0.2">
      <c r="A739" s="13">
        <f>HLOOKUP($E$2,历史数据!$V$3:$AE$5000,ROW(A737),)</f>
        <v>427505</v>
      </c>
      <c r="B739" s="41">
        <v>37565</v>
      </c>
      <c r="C739" s="100">
        <f>IFERROR(IF(A739&lt;&gt;0,MAX($C$4:C738)+1,""),"")</f>
        <v>731</v>
      </c>
      <c r="D739" s="100"/>
      <c r="E739" s="99">
        <f t="shared" si="91"/>
        <v>37571</v>
      </c>
      <c r="F739" s="101">
        <f>IFERROR(VLOOKUP(E739,历史数据!AH:AJ,3,),"")</f>
        <v>12.080653499005299</v>
      </c>
      <c r="G739" s="101">
        <f t="shared" si="87"/>
        <v>14.833443906168094</v>
      </c>
      <c r="H739" s="105">
        <f t="shared" si="88"/>
        <v>-4.2574286297493158E-3</v>
      </c>
      <c r="I739" s="101">
        <f>IFERROR(VLOOKUP(E739,历史数据!AH:AJ,2,),"")</f>
        <v>12.380389238462801</v>
      </c>
      <c r="J739" s="104">
        <f t="shared" si="89"/>
        <v>0</v>
      </c>
      <c r="K739" s="104" t="str">
        <f>IFERROR(IF(AND(J738=$H$2*1,MAX(K$64:K738)=MAX(L$64:L738)),MAX(K$64:K738)+1,""),"")</f>
        <v/>
      </c>
      <c r="L739" s="104" t="str">
        <f>IFERROR(IF(AND($F738/INDEX($F$64:$F739,MATCH(MAX(M$64:M739),M$64:M739,0)-1)&lt;(1-$P$2),MAX(K$64:K739)&gt;MAX(L$64:L738)),MAX(K$64:K739),""),"")</f>
        <v/>
      </c>
      <c r="M739" s="104" t="str">
        <f>IFERROR(IF(E739="","",IF(K739&lt;&gt;"",MAX(M$64:M738)+1,IF(AND($F738/INDEX($F$64:$F739,MATCH(MAX(M$64:M738),M$64:M738,0)-1)&gt;(1+$O$2),MAX(K$64:K739)&gt;MAX(L$64:L738)),MAX(M$64:M738)+1,""))),"")</f>
        <v/>
      </c>
      <c r="N739" s="91">
        <f t="shared" si="90"/>
        <v>0</v>
      </c>
      <c r="O739" s="91" t="str">
        <f>IFERROR(IF(AND(N738=$H$2*1,MAX(O$64:O738)=MAX(P$64:P738)),MAX(O$64:O738)+1,""),"")</f>
        <v/>
      </c>
      <c r="P739" s="91" t="str">
        <f>IFERROR(IF(MOD(MAX(Q$64:Q739),10*MAX(O$64:O739))&lt;=2,IF(AND(F738/INDEX($F$64:$F739,MATCH(MAX(O$64:O739),O$64:O739,0)-1)&lt;(1-$P$2),MAX(O$64:O739)&gt;MAX(P$64:P738)),MAX(O$64:O739),""),IF(AND($F738/INDEX($F$64:$F739,MATCH(MAX(Q$64:Q739),Q$64:Q739,0)-1)&lt;(1-$P$2),MAX(O$64:O739)&gt;MAX(P$64:P738)),MAX(O$64:O739),"")),"")</f>
        <v/>
      </c>
      <c r="Q739" s="91" t="str">
        <f>IFERROR(IF(E739="","",IF(O739&lt;&gt;"",MAX(O$64:O739)*10+1,IF(AND($F738/INDEX($F$64:$F739,MATCH(MAX(Q$64:Q738),Q$64:Q738,0)-1)&gt;(1+$O$2),MAX(O$64:O739)&gt;MAX(P$64:P738)),MAX(Q$64:Q738)+1,""))),"")</f>
        <v/>
      </c>
    </row>
    <row r="740" spans="1:17" x14ac:dyDescent="0.2">
      <c r="A740" s="13">
        <f>HLOOKUP($E$2,历史数据!$V$3:$AE$5000,ROW(A738),)</f>
        <v>178820</v>
      </c>
      <c r="B740" s="41">
        <v>37566</v>
      </c>
      <c r="C740" s="100">
        <f>IFERROR(IF(A740&lt;&gt;0,MAX($C$4:C739)+1,""),"")</f>
        <v>732</v>
      </c>
      <c r="D740" s="100"/>
      <c r="E740" s="99">
        <f t="shared" si="91"/>
        <v>37572</v>
      </c>
      <c r="F740" s="101">
        <f>IFERROR(VLOOKUP(E740,历史数据!AH:AJ,3,),"")</f>
        <v>11.728789804859501</v>
      </c>
      <c r="G740" s="101">
        <f t="shared" si="87"/>
        <v>14.76546036526215</v>
      </c>
      <c r="H740" s="105">
        <f t="shared" si="88"/>
        <v>-4.5831258968576094E-3</v>
      </c>
      <c r="I740" s="101">
        <f>IFERROR(VLOOKUP(E740,历史数据!AH:AJ,2,),"")</f>
        <v>11.8330457142361</v>
      </c>
      <c r="J740" s="104">
        <f t="shared" si="89"/>
        <v>0</v>
      </c>
      <c r="K740" s="104" t="str">
        <f>IFERROR(IF(AND(J739=$H$2*1,MAX(K$64:K739)=MAX(L$64:L739)),MAX(K$64:K739)+1,""),"")</f>
        <v/>
      </c>
      <c r="L740" s="104" t="str">
        <f>IFERROR(IF(AND($F739/INDEX($F$64:$F740,MATCH(MAX(M$64:M740),M$64:M740,0)-1)&lt;(1-$P$2),MAX(K$64:K740)&gt;MAX(L$64:L739)),MAX(K$64:K740),""),"")</f>
        <v/>
      </c>
      <c r="M740" s="104" t="str">
        <f>IFERROR(IF(E740="","",IF(K740&lt;&gt;"",MAX(M$64:M739)+1,IF(AND($F739/INDEX($F$64:$F740,MATCH(MAX(M$64:M739),M$64:M739,0)-1)&gt;(1+$O$2),MAX(K$64:K740)&gt;MAX(L$64:L739)),MAX(M$64:M739)+1,""))),"")</f>
        <v/>
      </c>
      <c r="N740" s="91">
        <f t="shared" si="90"/>
        <v>0</v>
      </c>
      <c r="O740" s="91" t="str">
        <f>IFERROR(IF(AND(N739=$H$2*1,MAX(O$64:O739)=MAX(P$64:P739)),MAX(O$64:O739)+1,""),"")</f>
        <v/>
      </c>
      <c r="P740" s="91" t="str">
        <f>IFERROR(IF(MOD(MAX(Q$64:Q740),10*MAX(O$64:O740))&lt;=2,IF(AND(F739/INDEX($F$64:$F740,MATCH(MAX(O$64:O740),O$64:O740,0)-1)&lt;(1-$P$2),MAX(O$64:O740)&gt;MAX(P$64:P739)),MAX(O$64:O740),""),IF(AND($F739/INDEX($F$64:$F740,MATCH(MAX(Q$64:Q740),Q$64:Q740,0)-1)&lt;(1-$P$2),MAX(O$64:O740)&gt;MAX(P$64:P739)),MAX(O$64:O740),"")),"")</f>
        <v/>
      </c>
      <c r="Q740" s="91" t="str">
        <f>IFERROR(IF(E740="","",IF(O740&lt;&gt;"",MAX(O$64:O740)*10+1,IF(AND($F739/INDEX($F$64:$F740,MATCH(MAX(Q$64:Q739),Q$64:Q739,0)-1)&gt;(1+$O$2),MAX(O$64:O740)&gt;MAX(P$64:P739)),MAX(Q$64:Q739)+1,""))),"")</f>
        <v/>
      </c>
    </row>
    <row r="741" spans="1:17" x14ac:dyDescent="0.2">
      <c r="A741" s="13">
        <f>HLOOKUP($E$2,历史数据!$V$3:$AE$5000,ROW(A739),)</f>
        <v>157320</v>
      </c>
      <c r="B741" s="41">
        <v>37567</v>
      </c>
      <c r="C741" s="100">
        <f>IFERROR(IF(A741&lt;&gt;0,MAX($C$4:C740)+1,""),"")</f>
        <v>733</v>
      </c>
      <c r="D741" s="100"/>
      <c r="E741" s="99">
        <f t="shared" si="91"/>
        <v>37573</v>
      </c>
      <c r="F741" s="101">
        <f>IFERROR(VLOOKUP(E741,历史数据!AH:AJ,3,),"")</f>
        <v>11.7939497482199</v>
      </c>
      <c r="G741" s="101">
        <f t="shared" si="87"/>
        <v>14.698345623601009</v>
      </c>
      <c r="H741" s="105">
        <f t="shared" si="88"/>
        <v>-4.5453876818523087E-3</v>
      </c>
      <c r="I741" s="101">
        <f>IFERROR(VLOOKUP(E741,历史数据!AH:AJ,2,),"")</f>
        <v>11.6375658841551</v>
      </c>
      <c r="J741" s="104">
        <f t="shared" si="89"/>
        <v>0</v>
      </c>
      <c r="K741" s="104" t="str">
        <f>IFERROR(IF(AND(J740=$H$2*1,MAX(K$64:K740)=MAX(L$64:L740)),MAX(K$64:K740)+1,""),"")</f>
        <v/>
      </c>
      <c r="L741" s="104" t="str">
        <f>IFERROR(IF(AND($F740/INDEX($F$64:$F741,MATCH(MAX(M$64:M741),M$64:M741,0)-1)&lt;(1-$P$2),MAX(K$64:K741)&gt;MAX(L$64:L740)),MAX(K$64:K741),""),"")</f>
        <v/>
      </c>
      <c r="M741" s="104" t="str">
        <f>IFERROR(IF(E741="","",IF(K741&lt;&gt;"",MAX(M$64:M740)+1,IF(AND($F740/INDEX($F$64:$F741,MATCH(MAX(M$64:M740),M$64:M740,0)-1)&gt;(1+$O$2),MAX(K$64:K741)&gt;MAX(L$64:L740)),MAX(M$64:M740)+1,""))),"")</f>
        <v/>
      </c>
      <c r="N741" s="91">
        <f t="shared" si="90"/>
        <v>0</v>
      </c>
      <c r="O741" s="91" t="str">
        <f>IFERROR(IF(AND(N740=$H$2*1,MAX(O$64:O740)=MAX(P$64:P740)),MAX(O$64:O740)+1,""),"")</f>
        <v/>
      </c>
      <c r="P741" s="91" t="str">
        <f>IFERROR(IF(MOD(MAX(Q$64:Q741),10*MAX(O$64:O741))&lt;=2,IF(AND(F740/INDEX($F$64:$F741,MATCH(MAX(O$64:O741),O$64:O741,0)-1)&lt;(1-$P$2),MAX(O$64:O741)&gt;MAX(P$64:P740)),MAX(O$64:O741),""),IF(AND($F740/INDEX($F$64:$F741,MATCH(MAX(Q$64:Q741),Q$64:Q741,0)-1)&lt;(1-$P$2),MAX(O$64:O741)&gt;MAX(P$64:P740)),MAX(O$64:O741),"")),"")</f>
        <v/>
      </c>
      <c r="Q741" s="91" t="str">
        <f>IFERROR(IF(E741="","",IF(O741&lt;&gt;"",MAX(O$64:O741)*10+1,IF(AND($F740/INDEX($F$64:$F741,MATCH(MAX(Q$64:Q740),Q$64:Q740,0)-1)&gt;(1+$O$2),MAX(O$64:O741)&gt;MAX(P$64:P740)),MAX(Q$64:Q740)+1,""))),"")</f>
        <v/>
      </c>
    </row>
    <row r="742" spans="1:17" x14ac:dyDescent="0.2">
      <c r="A742" s="13">
        <f>HLOOKUP($E$2,历史数据!$V$3:$AE$5000,ROW(A740),)</f>
        <v>172900</v>
      </c>
      <c r="B742" s="41">
        <v>37568</v>
      </c>
      <c r="C742" s="100">
        <f>IFERROR(IF(A742&lt;&gt;0,MAX($C$4:C741)+1,""),"")</f>
        <v>734</v>
      </c>
      <c r="D742" s="100"/>
      <c r="E742" s="99">
        <f t="shared" si="91"/>
        <v>37574</v>
      </c>
      <c r="F742" s="101">
        <f>IFERROR(VLOOKUP(E742,历史数据!AH:AJ,3,),"")</f>
        <v>11.4420860540741</v>
      </c>
      <c r="G742" s="101">
        <f t="shared" si="87"/>
        <v>14.624063288170236</v>
      </c>
      <c r="H742" s="105">
        <f t="shared" si="88"/>
        <v>-5.0537888639315964E-3</v>
      </c>
      <c r="I742" s="101">
        <f>IFERROR(VLOOKUP(E742,历史数据!AH:AJ,2,),"")</f>
        <v>11.728789804859501</v>
      </c>
      <c r="J742" s="104">
        <f t="shared" si="89"/>
        <v>0</v>
      </c>
      <c r="K742" s="104" t="str">
        <f>IFERROR(IF(AND(J741=$H$2*1,MAX(K$64:K741)=MAX(L$64:L741)),MAX(K$64:K741)+1,""),"")</f>
        <v/>
      </c>
      <c r="L742" s="104" t="str">
        <f>IFERROR(IF(AND($F741/INDEX($F$64:$F742,MATCH(MAX(M$64:M742),M$64:M742,0)-1)&lt;(1-$P$2),MAX(K$64:K742)&gt;MAX(L$64:L741)),MAX(K$64:K742),""),"")</f>
        <v/>
      </c>
      <c r="M742" s="104" t="str">
        <f>IFERROR(IF(E742="","",IF(K742&lt;&gt;"",MAX(M$64:M741)+1,IF(AND($F741/INDEX($F$64:$F742,MATCH(MAX(M$64:M741),M$64:M741,0)-1)&gt;(1+$O$2),MAX(K$64:K742)&gt;MAX(L$64:L741)),MAX(M$64:M741)+1,""))),"")</f>
        <v/>
      </c>
      <c r="N742" s="91">
        <f t="shared" si="90"/>
        <v>0</v>
      </c>
      <c r="O742" s="91" t="str">
        <f>IFERROR(IF(AND(N741=$H$2*1,MAX(O$64:O741)=MAX(P$64:P741)),MAX(O$64:O741)+1,""),"")</f>
        <v/>
      </c>
      <c r="P742" s="91" t="str">
        <f>IFERROR(IF(MOD(MAX(Q$64:Q742),10*MAX(O$64:O742))&lt;=2,IF(AND(F741/INDEX($F$64:$F742,MATCH(MAX(O$64:O742),O$64:O742,0)-1)&lt;(1-$P$2),MAX(O$64:O742)&gt;MAX(P$64:P741)),MAX(O$64:O742),""),IF(AND($F741/INDEX($F$64:$F742,MATCH(MAX(Q$64:Q742),Q$64:Q742,0)-1)&lt;(1-$P$2),MAX(O$64:O742)&gt;MAX(P$64:P741)),MAX(O$64:O742),"")),"")</f>
        <v/>
      </c>
      <c r="Q742" s="91" t="str">
        <f>IFERROR(IF(E742="","",IF(O742&lt;&gt;"",MAX(O$64:O742)*10+1,IF(AND($F741/INDEX($F$64:$F742,MATCH(MAX(Q$64:Q741),Q$64:Q741,0)-1)&gt;(1+$O$2),MAX(O$64:O742)&gt;MAX(P$64:P741)),MAX(Q$64:Q741)+1,""))),"")</f>
        <v/>
      </c>
    </row>
    <row r="743" spans="1:17" x14ac:dyDescent="0.2">
      <c r="A743" s="13">
        <f>HLOOKUP($E$2,历史数据!$V$3:$AE$5000,ROW(A741),)</f>
        <v>130900</v>
      </c>
      <c r="B743" s="41">
        <v>37571</v>
      </c>
      <c r="C743" s="100">
        <f>IFERROR(IF(A743&lt;&gt;0,MAX($C$4:C742)+1,""),"")</f>
        <v>735</v>
      </c>
      <c r="D743" s="100"/>
      <c r="E743" s="99">
        <f t="shared" si="91"/>
        <v>37575</v>
      </c>
      <c r="F743" s="101">
        <f>IFERROR(VLOOKUP(E743,历史数据!AH:AJ,3,),"")</f>
        <v>11.468150031418199</v>
      </c>
      <c r="G743" s="101">
        <f t="shared" si="87"/>
        <v>14.551084151606664</v>
      </c>
      <c r="H743" s="105">
        <f t="shared" si="88"/>
        <v>-4.9903460567355395E-3</v>
      </c>
      <c r="I743" s="101">
        <f>IFERROR(VLOOKUP(E743,历史数据!AH:AJ,2,),"")</f>
        <v>11.3378301446976</v>
      </c>
      <c r="J743" s="104">
        <f t="shared" si="89"/>
        <v>0</v>
      </c>
      <c r="K743" s="104" t="str">
        <f>IFERROR(IF(AND(J742=$H$2*1,MAX(K$64:K742)=MAX(L$64:L742)),MAX(K$64:K742)+1,""),"")</f>
        <v/>
      </c>
      <c r="L743" s="104" t="str">
        <f>IFERROR(IF(AND($F742/INDEX($F$64:$F743,MATCH(MAX(M$64:M743),M$64:M743,0)-1)&lt;(1-$P$2),MAX(K$64:K743)&gt;MAX(L$64:L742)),MAX(K$64:K743),""),"")</f>
        <v/>
      </c>
      <c r="M743" s="104" t="str">
        <f>IFERROR(IF(E743="","",IF(K743&lt;&gt;"",MAX(M$64:M742)+1,IF(AND($F742/INDEX($F$64:$F743,MATCH(MAX(M$64:M742),M$64:M742,0)-1)&gt;(1+$O$2),MAX(K$64:K743)&gt;MAX(L$64:L742)),MAX(M$64:M742)+1,""))),"")</f>
        <v/>
      </c>
      <c r="N743" s="91">
        <f t="shared" si="90"/>
        <v>0</v>
      </c>
      <c r="O743" s="91" t="str">
        <f>IFERROR(IF(AND(N742=$H$2*1,MAX(O$64:O742)=MAX(P$64:P742)),MAX(O$64:O742)+1,""),"")</f>
        <v/>
      </c>
      <c r="P743" s="91" t="str">
        <f>IFERROR(IF(MOD(MAX(Q$64:Q743),10*MAX(O$64:O743))&lt;=2,IF(AND(F742/INDEX($F$64:$F743,MATCH(MAX(O$64:O743),O$64:O743,0)-1)&lt;(1-$P$2),MAX(O$64:O743)&gt;MAX(P$64:P742)),MAX(O$64:O743),""),IF(AND($F742/INDEX($F$64:$F743,MATCH(MAX(Q$64:Q743),Q$64:Q743,0)-1)&lt;(1-$P$2),MAX(O$64:O743)&gt;MAX(P$64:P742)),MAX(O$64:O743),"")),"")</f>
        <v/>
      </c>
      <c r="Q743" s="91" t="str">
        <f>IFERROR(IF(E743="","",IF(O743&lt;&gt;"",MAX(O$64:O743)*10+1,IF(AND($F742/INDEX($F$64:$F743,MATCH(MAX(Q$64:Q742),Q$64:Q742,0)-1)&gt;(1+$O$2),MAX(O$64:O743)&gt;MAX(P$64:P742)),MAX(Q$64:Q742)+1,""))),"")</f>
        <v/>
      </c>
    </row>
    <row r="744" spans="1:17" x14ac:dyDescent="0.2">
      <c r="A744" s="13">
        <f>HLOOKUP($E$2,历史数据!$V$3:$AE$5000,ROW(A742),)</f>
        <v>258950</v>
      </c>
      <c r="B744" s="41">
        <v>37572</v>
      </c>
      <c r="C744" s="100">
        <f>IFERROR(IF(A744&lt;&gt;0,MAX($C$4:C743)+1,""),"")</f>
        <v>736</v>
      </c>
      <c r="D744" s="100"/>
      <c r="E744" s="99">
        <f t="shared" si="91"/>
        <v>37578</v>
      </c>
      <c r="F744" s="101">
        <f>IFERROR(VLOOKUP(E744,历史数据!AH:AJ,3,),"")</f>
        <v>11.4942140087624</v>
      </c>
      <c r="G744" s="101">
        <f t="shared" si="87"/>
        <v>14.476801816175886</v>
      </c>
      <c r="H744" s="105">
        <f t="shared" si="88"/>
        <v>-5.104934770278069E-3</v>
      </c>
      <c r="I744" s="101">
        <f>IFERROR(VLOOKUP(E744,历史数据!AH:AJ,2,),"")</f>
        <v>11.5984699181389</v>
      </c>
      <c r="J744" s="104">
        <f t="shared" si="89"/>
        <v>0</v>
      </c>
      <c r="K744" s="104" t="str">
        <f>IFERROR(IF(AND(J743=$H$2*1,MAX(K$64:K743)=MAX(L$64:L743)),MAX(K$64:K743)+1,""),"")</f>
        <v/>
      </c>
      <c r="L744" s="104" t="str">
        <f>IFERROR(IF(AND($F743/INDEX($F$64:$F744,MATCH(MAX(M$64:M744),M$64:M744,0)-1)&lt;(1-$P$2),MAX(K$64:K744)&gt;MAX(L$64:L743)),MAX(K$64:K744),""),"")</f>
        <v/>
      </c>
      <c r="M744" s="104" t="str">
        <f>IFERROR(IF(E744="","",IF(K744&lt;&gt;"",MAX(M$64:M743)+1,IF(AND($F743/INDEX($F$64:$F744,MATCH(MAX(M$64:M743),M$64:M743,0)-1)&gt;(1+$O$2),MAX(K$64:K744)&gt;MAX(L$64:L743)),MAX(M$64:M743)+1,""))),"")</f>
        <v/>
      </c>
      <c r="N744" s="91">
        <f t="shared" si="90"/>
        <v>0</v>
      </c>
      <c r="O744" s="91" t="str">
        <f>IFERROR(IF(AND(N743=$H$2*1,MAX(O$64:O743)=MAX(P$64:P743)),MAX(O$64:O743)+1,""),"")</f>
        <v/>
      </c>
      <c r="P744" s="91" t="str">
        <f>IFERROR(IF(MOD(MAX(Q$64:Q744),10*MAX(O$64:O744))&lt;=2,IF(AND(F743/INDEX($F$64:$F744,MATCH(MAX(O$64:O744),O$64:O744,0)-1)&lt;(1-$P$2),MAX(O$64:O744)&gt;MAX(P$64:P743)),MAX(O$64:O744),""),IF(AND($F743/INDEX($F$64:$F744,MATCH(MAX(Q$64:Q744),Q$64:Q744,0)-1)&lt;(1-$P$2),MAX(O$64:O744)&gt;MAX(P$64:P743)),MAX(O$64:O744),"")),"")</f>
        <v/>
      </c>
      <c r="Q744" s="91" t="str">
        <f>IFERROR(IF(E744="","",IF(O744&lt;&gt;"",MAX(O$64:O744)*10+1,IF(AND($F743/INDEX($F$64:$F744,MATCH(MAX(Q$64:Q743),Q$64:Q743,0)-1)&gt;(1+$O$2),MAX(O$64:O744)&gt;MAX(P$64:P743)),MAX(Q$64:Q743)+1,""))),"")</f>
        <v/>
      </c>
    </row>
    <row r="745" spans="1:17" x14ac:dyDescent="0.2">
      <c r="A745" s="13">
        <f>HLOOKUP($E$2,历史数据!$V$3:$AE$5000,ROW(A743),)</f>
        <v>322104</v>
      </c>
      <c r="B745" s="41">
        <v>37573</v>
      </c>
      <c r="C745" s="100">
        <f>IFERROR(IF(A745&lt;&gt;0,MAX($C$4:C744)+1,""),"")</f>
        <v>737</v>
      </c>
      <c r="D745" s="100"/>
      <c r="E745" s="99">
        <f t="shared" si="91"/>
        <v>37579</v>
      </c>
      <c r="F745" s="101">
        <f>IFERROR(VLOOKUP(E745,历史数据!AH:AJ,3,),"")</f>
        <v>11.8330457142361</v>
      </c>
      <c r="G745" s="101">
        <f t="shared" si="87"/>
        <v>14.409252674892345</v>
      </c>
      <c r="H745" s="105">
        <f t="shared" si="88"/>
        <v>-4.6660265258355871E-3</v>
      </c>
      <c r="I745" s="101">
        <f>IFERROR(VLOOKUP(E745,历史数据!AH:AJ,2,),"")</f>
        <v>11.468150031418199</v>
      </c>
      <c r="J745" s="104">
        <f t="shared" si="89"/>
        <v>0</v>
      </c>
      <c r="K745" s="104" t="str">
        <f>IFERROR(IF(AND(J744=$H$2*1,MAX(K$64:K744)=MAX(L$64:L744)),MAX(K$64:K744)+1,""),"")</f>
        <v/>
      </c>
      <c r="L745" s="104" t="str">
        <f>IFERROR(IF(AND($F744/INDEX($F$64:$F745,MATCH(MAX(M$64:M745),M$64:M745,0)-1)&lt;(1-$P$2),MAX(K$64:K745)&gt;MAX(L$64:L744)),MAX(K$64:K745),""),"")</f>
        <v/>
      </c>
      <c r="M745" s="104" t="str">
        <f>IFERROR(IF(E745="","",IF(K745&lt;&gt;"",MAX(M$64:M744)+1,IF(AND($F744/INDEX($F$64:$F745,MATCH(MAX(M$64:M744),M$64:M744,0)-1)&gt;(1+$O$2),MAX(K$64:K745)&gt;MAX(L$64:L744)),MAX(M$64:M744)+1,""))),"")</f>
        <v/>
      </c>
      <c r="N745" s="91">
        <f t="shared" si="90"/>
        <v>0</v>
      </c>
      <c r="O745" s="91" t="str">
        <f>IFERROR(IF(AND(N744=$H$2*1,MAX(O$64:O744)=MAX(P$64:P744)),MAX(O$64:O744)+1,""),"")</f>
        <v/>
      </c>
      <c r="P745" s="91" t="str">
        <f>IFERROR(IF(MOD(MAX(Q$64:Q745),10*MAX(O$64:O745))&lt;=2,IF(AND(F744/INDEX($F$64:$F745,MATCH(MAX(O$64:O745),O$64:O745,0)-1)&lt;(1-$P$2),MAX(O$64:O745)&gt;MAX(P$64:P744)),MAX(O$64:O745),""),IF(AND($F744/INDEX($F$64:$F745,MATCH(MAX(Q$64:Q745),Q$64:Q745,0)-1)&lt;(1-$P$2),MAX(O$64:O745)&gt;MAX(P$64:P744)),MAX(O$64:O745),"")),"")</f>
        <v/>
      </c>
      <c r="Q745" s="91" t="str">
        <f>IFERROR(IF(E745="","",IF(O745&lt;&gt;"",MAX(O$64:O745)*10+1,IF(AND($F744/INDEX($F$64:$F745,MATCH(MAX(Q$64:Q744),Q$64:Q744,0)-1)&gt;(1+$O$2),MAX(O$64:O745)&gt;MAX(P$64:P744)),MAX(Q$64:Q744)+1,""))),"")</f>
        <v/>
      </c>
    </row>
    <row r="746" spans="1:17" x14ac:dyDescent="0.2">
      <c r="A746" s="13">
        <f>HLOOKUP($E$2,历史数据!$V$3:$AE$5000,ROW(A744),)</f>
        <v>305348</v>
      </c>
      <c r="B746" s="41">
        <v>37574</v>
      </c>
      <c r="C746" s="100">
        <f>IFERROR(IF(A746&lt;&gt;0,MAX($C$4:C745)+1,""),"")</f>
        <v>738</v>
      </c>
      <c r="D746" s="100"/>
      <c r="E746" s="99">
        <f t="shared" si="91"/>
        <v>37580</v>
      </c>
      <c r="F746" s="101">
        <f>IFERROR(VLOOKUP(E746,历史数据!AH:AJ,3,),"")</f>
        <v>11.4029900880579</v>
      </c>
      <c r="G746" s="101">
        <f t="shared" si="87"/>
        <v>14.333667140594361</v>
      </c>
      <c r="H746" s="105">
        <f t="shared" si="88"/>
        <v>-5.2456248775267778E-3</v>
      </c>
      <c r="I746" s="101">
        <f>IFERROR(VLOOKUP(E746,历史数据!AH:AJ,2,),"")</f>
        <v>11.806981736891901</v>
      </c>
      <c r="J746" s="104">
        <f t="shared" si="89"/>
        <v>0</v>
      </c>
      <c r="K746" s="104" t="str">
        <f>IFERROR(IF(AND(J745=$H$2*1,MAX(K$64:K745)=MAX(L$64:L745)),MAX(K$64:K745)+1,""),"")</f>
        <v/>
      </c>
      <c r="L746" s="104" t="str">
        <f>IFERROR(IF(AND($F745/INDEX($F$64:$F746,MATCH(MAX(M$64:M746),M$64:M746,0)-1)&lt;(1-$P$2),MAX(K$64:K746)&gt;MAX(L$64:L745)),MAX(K$64:K746),""),"")</f>
        <v/>
      </c>
      <c r="M746" s="104" t="str">
        <f>IFERROR(IF(E746="","",IF(K746&lt;&gt;"",MAX(M$64:M745)+1,IF(AND($F745/INDEX($F$64:$F746,MATCH(MAX(M$64:M745),M$64:M745,0)-1)&gt;(1+$O$2),MAX(K$64:K746)&gt;MAX(L$64:L745)),MAX(M$64:M745)+1,""))),"")</f>
        <v/>
      </c>
      <c r="N746" s="91">
        <f t="shared" si="90"/>
        <v>0</v>
      </c>
      <c r="O746" s="91" t="str">
        <f>IFERROR(IF(AND(N745=$H$2*1,MAX(O$64:O745)=MAX(P$64:P745)),MAX(O$64:O745)+1,""),"")</f>
        <v/>
      </c>
      <c r="P746" s="91" t="str">
        <f>IFERROR(IF(MOD(MAX(Q$64:Q746),10*MAX(O$64:O746))&lt;=2,IF(AND(F745/INDEX($F$64:$F746,MATCH(MAX(O$64:O746),O$64:O746,0)-1)&lt;(1-$P$2),MAX(O$64:O746)&gt;MAX(P$64:P745)),MAX(O$64:O746),""),IF(AND($F745/INDEX($F$64:$F746,MATCH(MAX(Q$64:Q746),Q$64:Q746,0)-1)&lt;(1-$P$2),MAX(O$64:O746)&gt;MAX(P$64:P745)),MAX(O$64:O746),"")),"")</f>
        <v/>
      </c>
      <c r="Q746" s="91" t="str">
        <f>IFERROR(IF(E746="","",IF(O746&lt;&gt;"",MAX(O$64:O746)*10+1,IF(AND($F745/INDEX($F$64:$F746,MATCH(MAX(Q$64:Q745),Q$64:Q745,0)-1)&gt;(1+$O$2),MAX(O$64:O746)&gt;MAX(P$64:P745)),MAX(Q$64:Q745)+1,""))),"")</f>
        <v/>
      </c>
    </row>
    <row r="747" spans="1:17" x14ac:dyDescent="0.2">
      <c r="A747" s="13">
        <f>HLOOKUP($E$2,历史数据!$V$3:$AE$5000,ROW(A745),)</f>
        <v>217808</v>
      </c>
      <c r="B747" s="41">
        <v>37575</v>
      </c>
      <c r="C747" s="100">
        <f>IFERROR(IF(A747&lt;&gt;0,MAX($C$4:C746)+1,""),"")</f>
        <v>739</v>
      </c>
      <c r="D747" s="100"/>
      <c r="E747" s="99">
        <f t="shared" si="91"/>
        <v>37581</v>
      </c>
      <c r="F747" s="101">
        <f>IFERROR(VLOOKUP(E747,历史数据!AH:AJ,3,),"")</f>
        <v>10.9859664505518</v>
      </c>
      <c r="G747" s="101">
        <f t="shared" si="87"/>
        <v>14.250045213281938</v>
      </c>
      <c r="H747" s="105">
        <f t="shared" si="88"/>
        <v>-5.8339520858271543E-3</v>
      </c>
      <c r="I747" s="101">
        <f>IFERROR(VLOOKUP(E747,历史数据!AH:AJ,2,),"")</f>
        <v>11.3769261107138</v>
      </c>
      <c r="J747" s="104">
        <f t="shared" si="89"/>
        <v>0</v>
      </c>
      <c r="K747" s="104" t="str">
        <f>IFERROR(IF(AND(J746=$H$2*1,MAX(K$64:K746)=MAX(L$64:L746)),MAX(K$64:K746)+1,""),"")</f>
        <v/>
      </c>
      <c r="L747" s="104" t="str">
        <f>IFERROR(IF(AND($F746/INDEX($F$64:$F747,MATCH(MAX(M$64:M747),M$64:M747,0)-1)&lt;(1-$P$2),MAX(K$64:K747)&gt;MAX(L$64:L746)),MAX(K$64:K747),""),"")</f>
        <v/>
      </c>
      <c r="M747" s="104" t="str">
        <f>IFERROR(IF(E747="","",IF(K747&lt;&gt;"",MAX(M$64:M746)+1,IF(AND($F746/INDEX($F$64:$F747,MATCH(MAX(M$64:M746),M$64:M746,0)-1)&gt;(1+$O$2),MAX(K$64:K747)&gt;MAX(L$64:L746)),MAX(M$64:M746)+1,""))),"")</f>
        <v/>
      </c>
      <c r="N747" s="91">
        <f t="shared" si="90"/>
        <v>0</v>
      </c>
      <c r="O747" s="91" t="str">
        <f>IFERROR(IF(AND(N746=$H$2*1,MAX(O$64:O746)=MAX(P$64:P746)),MAX(O$64:O746)+1,""),"")</f>
        <v/>
      </c>
      <c r="P747" s="91" t="str">
        <f>IFERROR(IF(MOD(MAX(Q$64:Q747),10*MAX(O$64:O747))&lt;=2,IF(AND(F746/INDEX($F$64:$F747,MATCH(MAX(O$64:O747),O$64:O747,0)-1)&lt;(1-$P$2),MAX(O$64:O747)&gt;MAX(P$64:P746)),MAX(O$64:O747),""),IF(AND($F746/INDEX($F$64:$F747,MATCH(MAX(Q$64:Q747),Q$64:Q747,0)-1)&lt;(1-$P$2),MAX(O$64:O747)&gt;MAX(P$64:P746)),MAX(O$64:O747),"")),"")</f>
        <v/>
      </c>
      <c r="Q747" s="91" t="str">
        <f>IFERROR(IF(E747="","",IF(O747&lt;&gt;"",MAX(O$64:O747)*10+1,IF(AND($F746/INDEX($F$64:$F747,MATCH(MAX(Q$64:Q746),Q$64:Q746,0)-1)&gt;(1+$O$2),MAX(O$64:O747)&gt;MAX(P$64:P746)),MAX(Q$64:Q746)+1,""))),"")</f>
        <v/>
      </c>
    </row>
    <row r="748" spans="1:17" x14ac:dyDescent="0.2">
      <c r="A748" s="13">
        <f>HLOOKUP($E$2,历史数据!$V$3:$AE$5000,ROW(A746),)</f>
        <v>230706</v>
      </c>
      <c r="B748" s="41">
        <v>37578</v>
      </c>
      <c r="C748" s="100">
        <f>IFERROR(IF(A748&lt;&gt;0,MAX($C$4:C747)+1,""),"")</f>
        <v>740</v>
      </c>
      <c r="D748" s="100"/>
      <c r="E748" s="99">
        <f t="shared" si="91"/>
        <v>37582</v>
      </c>
      <c r="F748" s="101">
        <f>IFERROR(VLOOKUP(E748,历史数据!AH:AJ,3,),"")</f>
        <v>11.168414291960699</v>
      </c>
      <c r="G748" s="101">
        <f t="shared" si="87"/>
        <v>14.165771686535912</v>
      </c>
      <c r="H748" s="105">
        <f t="shared" si="88"/>
        <v>-5.9139129374464749E-3</v>
      </c>
      <c r="I748" s="101">
        <f>IFERROR(VLOOKUP(E748,历史数据!AH:AJ,2,),"")</f>
        <v>10.9859664505518</v>
      </c>
      <c r="J748" s="104">
        <f t="shared" si="89"/>
        <v>0</v>
      </c>
      <c r="K748" s="104" t="str">
        <f>IFERROR(IF(AND(J747=$H$2*1,MAX(K$64:K747)=MAX(L$64:L747)),MAX(K$64:K747)+1,""),"")</f>
        <v/>
      </c>
      <c r="L748" s="104" t="str">
        <f>IFERROR(IF(AND($F747/INDEX($F$64:$F748,MATCH(MAX(M$64:M748),M$64:M748,0)-1)&lt;(1-$P$2),MAX(K$64:K748)&gt;MAX(L$64:L747)),MAX(K$64:K748),""),"")</f>
        <v/>
      </c>
      <c r="M748" s="104" t="str">
        <f>IFERROR(IF(E748="","",IF(K748&lt;&gt;"",MAX(M$64:M747)+1,IF(AND($F747/INDEX($F$64:$F748,MATCH(MAX(M$64:M747),M$64:M747,0)-1)&gt;(1+$O$2),MAX(K$64:K748)&gt;MAX(L$64:L747)),MAX(M$64:M747)+1,""))),"")</f>
        <v/>
      </c>
      <c r="N748" s="91">
        <f t="shared" si="90"/>
        <v>0</v>
      </c>
      <c r="O748" s="91" t="str">
        <f>IFERROR(IF(AND(N747=$H$2*1,MAX(O$64:O747)=MAX(P$64:P747)),MAX(O$64:O747)+1,""),"")</f>
        <v/>
      </c>
      <c r="P748" s="91" t="str">
        <f>IFERROR(IF(MOD(MAX(Q$64:Q748),10*MAX(O$64:O748))&lt;=2,IF(AND(F747/INDEX($F$64:$F748,MATCH(MAX(O$64:O748),O$64:O748,0)-1)&lt;(1-$P$2),MAX(O$64:O748)&gt;MAX(P$64:P747)),MAX(O$64:O748),""),IF(AND($F747/INDEX($F$64:$F748,MATCH(MAX(Q$64:Q748),Q$64:Q748,0)-1)&lt;(1-$P$2),MAX(O$64:O748)&gt;MAX(P$64:P747)),MAX(O$64:O748),"")),"")</f>
        <v/>
      </c>
      <c r="Q748" s="91" t="str">
        <f>IFERROR(IF(E748="","",IF(O748&lt;&gt;"",MAX(O$64:O748)*10+1,IF(AND($F747/INDEX($F$64:$F748,MATCH(MAX(Q$64:Q747),Q$64:Q747,0)-1)&gt;(1+$O$2),MAX(O$64:O748)&gt;MAX(P$64:P747)),MAX(Q$64:Q747)+1,""))),"")</f>
        <v/>
      </c>
    </row>
    <row r="749" spans="1:17" x14ac:dyDescent="0.2">
      <c r="A749" s="13">
        <f>HLOOKUP($E$2,历史数据!$V$3:$AE$5000,ROW(A747),)</f>
        <v>294441</v>
      </c>
      <c r="B749" s="41">
        <v>37579</v>
      </c>
      <c r="C749" s="100">
        <f>IFERROR(IF(A749&lt;&gt;0,MAX($C$4:C748)+1,""),"")</f>
        <v>741</v>
      </c>
      <c r="D749" s="100"/>
      <c r="E749" s="99">
        <f t="shared" si="91"/>
        <v>37585</v>
      </c>
      <c r="F749" s="101">
        <f>IFERROR(VLOOKUP(E749,历史数据!AH:AJ,3,),"")</f>
        <v>11.1032543486004</v>
      </c>
      <c r="G749" s="101">
        <f t="shared" si="87"/>
        <v>14.080412160733879</v>
      </c>
      <c r="H749" s="105">
        <f t="shared" si="88"/>
        <v>-6.0257589696411928E-3</v>
      </c>
      <c r="I749" s="101">
        <f>IFERROR(VLOOKUP(E749,历史数据!AH:AJ,2,),"")</f>
        <v>11.168414291960699</v>
      </c>
      <c r="J749" s="104">
        <f t="shared" si="89"/>
        <v>0</v>
      </c>
      <c r="K749" s="104" t="str">
        <f>IFERROR(IF(AND(J748=$H$2*1,MAX(K$64:K748)=MAX(L$64:L748)),MAX(K$64:K748)+1,""),"")</f>
        <v/>
      </c>
      <c r="L749" s="104" t="str">
        <f>IFERROR(IF(AND($F748/INDEX($F$64:$F749,MATCH(MAX(M$64:M749),M$64:M749,0)-1)&lt;(1-$P$2),MAX(K$64:K749)&gt;MAX(L$64:L748)),MAX(K$64:K749),""),"")</f>
        <v/>
      </c>
      <c r="M749" s="104" t="str">
        <f>IFERROR(IF(E749="","",IF(K749&lt;&gt;"",MAX(M$64:M748)+1,IF(AND($F748/INDEX($F$64:$F749,MATCH(MAX(M$64:M748),M$64:M748,0)-1)&gt;(1+$O$2),MAX(K$64:K749)&gt;MAX(L$64:L748)),MAX(M$64:M748)+1,""))),"")</f>
        <v/>
      </c>
      <c r="N749" s="91">
        <f t="shared" si="90"/>
        <v>0</v>
      </c>
      <c r="O749" s="91" t="str">
        <f>IFERROR(IF(AND(N748=$H$2*1,MAX(O$64:O748)=MAX(P$64:P748)),MAX(O$64:O748)+1,""),"")</f>
        <v/>
      </c>
      <c r="P749" s="91" t="str">
        <f>IFERROR(IF(MOD(MAX(Q$64:Q749),10*MAX(O$64:O749))&lt;=2,IF(AND(F748/INDEX($F$64:$F749,MATCH(MAX(O$64:O749),O$64:O749,0)-1)&lt;(1-$P$2),MAX(O$64:O749)&gt;MAX(P$64:P748)),MAX(O$64:O749),""),IF(AND($F748/INDEX($F$64:$F749,MATCH(MAX(Q$64:Q749),Q$64:Q749,0)-1)&lt;(1-$P$2),MAX(O$64:O749)&gt;MAX(P$64:P748)),MAX(O$64:O749),"")),"")</f>
        <v/>
      </c>
      <c r="Q749" s="91" t="str">
        <f>IFERROR(IF(E749="","",IF(O749&lt;&gt;"",MAX(O$64:O749)*10+1,IF(AND($F748/INDEX($F$64:$F749,MATCH(MAX(Q$64:Q748),Q$64:Q748,0)-1)&gt;(1+$O$2),MAX(O$64:O749)&gt;MAX(P$64:P748)),MAX(Q$64:Q748)+1,""))),"")</f>
        <v/>
      </c>
    </row>
    <row r="750" spans="1:17" x14ac:dyDescent="0.2">
      <c r="A750" s="13">
        <f>HLOOKUP($E$2,历史数据!$V$3:$AE$5000,ROW(A748),)</f>
        <v>261891</v>
      </c>
      <c r="B750" s="41">
        <v>37580</v>
      </c>
      <c r="C750" s="100">
        <f>IFERROR(IF(A750&lt;&gt;0,MAX($C$4:C749)+1,""),"")</f>
        <v>742</v>
      </c>
      <c r="D750" s="100"/>
      <c r="E750" s="99">
        <f t="shared" si="91"/>
        <v>37586</v>
      </c>
      <c r="F750" s="101">
        <f>IFERROR(VLOOKUP(E750,历史数据!AH:AJ,3,),"")</f>
        <v>10.816550597814899</v>
      </c>
      <c r="G750" s="101">
        <f t="shared" si="87"/>
        <v>13.989622639651818</v>
      </c>
      <c r="H750" s="105">
        <f t="shared" si="88"/>
        <v>-6.4479306461813213E-3</v>
      </c>
      <c r="I750" s="101">
        <f>IFERROR(VLOOKUP(E750,历史数据!AH:AJ,2,),"")</f>
        <v>11.116286337272401</v>
      </c>
      <c r="J750" s="104">
        <f t="shared" si="89"/>
        <v>0</v>
      </c>
      <c r="K750" s="104" t="str">
        <f>IFERROR(IF(AND(J749=$H$2*1,MAX(K$64:K749)=MAX(L$64:L749)),MAX(K$64:K749)+1,""),"")</f>
        <v/>
      </c>
      <c r="L750" s="104" t="str">
        <f>IFERROR(IF(AND($F749/INDEX($F$64:$F750,MATCH(MAX(M$64:M750),M$64:M750,0)-1)&lt;(1-$P$2),MAX(K$64:K750)&gt;MAX(L$64:L749)),MAX(K$64:K750),""),"")</f>
        <v/>
      </c>
      <c r="M750" s="104" t="str">
        <f>IFERROR(IF(E750="","",IF(K750&lt;&gt;"",MAX(M$64:M749)+1,IF(AND($F749/INDEX($F$64:$F750,MATCH(MAX(M$64:M749),M$64:M749,0)-1)&gt;(1+$O$2),MAX(K$64:K750)&gt;MAX(L$64:L749)),MAX(M$64:M749)+1,""))),"")</f>
        <v/>
      </c>
      <c r="N750" s="91">
        <f t="shared" si="90"/>
        <v>0</v>
      </c>
      <c r="O750" s="91" t="str">
        <f>IFERROR(IF(AND(N749=$H$2*1,MAX(O$64:O749)=MAX(P$64:P749)),MAX(O$64:O749)+1,""),"")</f>
        <v/>
      </c>
      <c r="P750" s="91" t="str">
        <f>IFERROR(IF(MOD(MAX(Q$64:Q750),10*MAX(O$64:O750))&lt;=2,IF(AND(F749/INDEX($F$64:$F750,MATCH(MAX(O$64:O750),O$64:O750,0)-1)&lt;(1-$P$2),MAX(O$64:O750)&gt;MAX(P$64:P749)),MAX(O$64:O750),""),IF(AND($F749/INDEX($F$64:$F750,MATCH(MAX(Q$64:Q750),Q$64:Q750,0)-1)&lt;(1-$P$2),MAX(O$64:O750)&gt;MAX(P$64:P749)),MAX(O$64:O750),"")),"")</f>
        <v/>
      </c>
      <c r="Q750" s="91" t="str">
        <f>IFERROR(IF(E750="","",IF(O750&lt;&gt;"",MAX(O$64:O750)*10+1,IF(AND($F749/INDEX($F$64:$F750,MATCH(MAX(Q$64:Q749),Q$64:Q749,0)-1)&gt;(1+$O$2),MAX(O$64:O750)&gt;MAX(P$64:P749)),MAX(Q$64:Q749)+1,""))),"")</f>
        <v/>
      </c>
    </row>
    <row r="751" spans="1:17" x14ac:dyDescent="0.2">
      <c r="A751" s="13">
        <f>HLOOKUP($E$2,历史数据!$V$3:$AE$5000,ROW(A749),)</f>
        <v>253600</v>
      </c>
      <c r="B751" s="41">
        <v>37581</v>
      </c>
      <c r="C751" s="100">
        <f>IFERROR(IF(A751&lt;&gt;0,MAX($C$4:C750)+1,""),"")</f>
        <v>743</v>
      </c>
      <c r="D751" s="100"/>
      <c r="E751" s="99">
        <f t="shared" si="91"/>
        <v>37587</v>
      </c>
      <c r="F751" s="101">
        <f>IFERROR(VLOOKUP(E751,历史数据!AH:AJ,3,),"")</f>
        <v>10.842614575159001</v>
      </c>
      <c r="G751" s="101">
        <f t="shared" si="87"/>
        <v>13.894489122345735</v>
      </c>
      <c r="H751" s="105">
        <f t="shared" si="88"/>
        <v>-6.8002918846744587E-3</v>
      </c>
      <c r="I751" s="101">
        <f>IFERROR(VLOOKUP(E751,历史数据!AH:AJ,2,),"")</f>
        <v>10.816550597814899</v>
      </c>
      <c r="J751" s="104">
        <f t="shared" si="89"/>
        <v>0</v>
      </c>
      <c r="K751" s="104" t="str">
        <f>IFERROR(IF(AND(J750=$H$2*1,MAX(K$64:K750)=MAX(L$64:L750)),MAX(K$64:K750)+1,""),"")</f>
        <v/>
      </c>
      <c r="L751" s="104" t="str">
        <f>IFERROR(IF(AND($F750/INDEX($F$64:$F751,MATCH(MAX(M$64:M751),M$64:M751,0)-1)&lt;(1-$P$2),MAX(K$64:K751)&gt;MAX(L$64:L750)),MAX(K$64:K751),""),"")</f>
        <v/>
      </c>
      <c r="M751" s="104" t="str">
        <f>IFERROR(IF(E751="","",IF(K751&lt;&gt;"",MAX(M$64:M750)+1,IF(AND($F750/INDEX($F$64:$F751,MATCH(MAX(M$64:M750),M$64:M750,0)-1)&gt;(1+$O$2),MAX(K$64:K751)&gt;MAX(L$64:L750)),MAX(M$64:M750)+1,""))),"")</f>
        <v/>
      </c>
      <c r="N751" s="91">
        <f t="shared" si="90"/>
        <v>0</v>
      </c>
      <c r="O751" s="91" t="str">
        <f>IFERROR(IF(AND(N750=$H$2*1,MAX(O$64:O750)=MAX(P$64:P750)),MAX(O$64:O750)+1,""),"")</f>
        <v/>
      </c>
      <c r="P751" s="91" t="str">
        <f>IFERROR(IF(MOD(MAX(Q$64:Q751),10*MAX(O$64:O751))&lt;=2,IF(AND(F750/INDEX($F$64:$F751,MATCH(MAX(O$64:O751),O$64:O751,0)-1)&lt;(1-$P$2),MAX(O$64:O751)&gt;MAX(P$64:P750)),MAX(O$64:O751),""),IF(AND($F750/INDEX($F$64:$F751,MATCH(MAX(Q$64:Q751),Q$64:Q751,0)-1)&lt;(1-$P$2),MAX(O$64:O751)&gt;MAX(P$64:P750)),MAX(O$64:O751),"")),"")</f>
        <v/>
      </c>
      <c r="Q751" s="91" t="str">
        <f>IFERROR(IF(E751="","",IF(O751&lt;&gt;"",MAX(O$64:O751)*10+1,IF(AND($F750/INDEX($F$64:$F751,MATCH(MAX(Q$64:Q750),Q$64:Q750,0)-1)&gt;(1+$O$2),MAX(O$64:O751)&gt;MAX(P$64:P750)),MAX(Q$64:Q750)+1,""))),"")</f>
        <v/>
      </c>
    </row>
    <row r="752" spans="1:17" x14ac:dyDescent="0.2">
      <c r="A752" s="13">
        <f>HLOOKUP($E$2,历史数据!$V$3:$AE$5000,ROW(A750),)</f>
        <v>263620</v>
      </c>
      <c r="B752" s="41">
        <v>37582</v>
      </c>
      <c r="C752" s="100">
        <f>IFERROR(IF(A752&lt;&gt;0,MAX($C$4:C751)+1,""),"")</f>
        <v>744</v>
      </c>
      <c r="D752" s="100"/>
      <c r="E752" s="99">
        <f t="shared" si="91"/>
        <v>37588</v>
      </c>
      <c r="F752" s="101">
        <f>IFERROR(VLOOKUP(E752,历史数据!AH:AJ,3,),"")</f>
        <v>11.207510257976899</v>
      </c>
      <c r="G752" s="101">
        <f t="shared" si="87"/>
        <v>13.808477997110097</v>
      </c>
      <c r="H752" s="105">
        <f t="shared" si="88"/>
        <v>-6.1903049819450606E-3</v>
      </c>
      <c r="I752" s="101">
        <f>IFERROR(VLOOKUP(E752,历史数据!AH:AJ,2,),"")</f>
        <v>10.816550597814899</v>
      </c>
      <c r="J752" s="104">
        <f t="shared" si="89"/>
        <v>0</v>
      </c>
      <c r="K752" s="104" t="str">
        <f>IFERROR(IF(AND(J751=$H$2*1,MAX(K$64:K751)=MAX(L$64:L751)),MAX(K$64:K751)+1,""),"")</f>
        <v/>
      </c>
      <c r="L752" s="104" t="str">
        <f>IFERROR(IF(AND($F751/INDEX($F$64:$F752,MATCH(MAX(M$64:M752),M$64:M752,0)-1)&lt;(1-$P$2),MAX(K$64:K752)&gt;MAX(L$64:L751)),MAX(K$64:K752),""),"")</f>
        <v/>
      </c>
      <c r="M752" s="104" t="str">
        <f>IFERROR(IF(E752="","",IF(K752&lt;&gt;"",MAX(M$64:M751)+1,IF(AND($F751/INDEX($F$64:$F752,MATCH(MAX(M$64:M751),M$64:M751,0)-1)&gt;(1+$O$2),MAX(K$64:K752)&gt;MAX(L$64:L751)),MAX(M$64:M751)+1,""))),"")</f>
        <v/>
      </c>
      <c r="N752" s="91">
        <f t="shared" si="90"/>
        <v>0</v>
      </c>
      <c r="O752" s="91" t="str">
        <f>IFERROR(IF(AND(N751=$H$2*1,MAX(O$64:O751)=MAX(P$64:P751)),MAX(O$64:O751)+1,""),"")</f>
        <v/>
      </c>
      <c r="P752" s="91" t="str">
        <f>IFERROR(IF(MOD(MAX(Q$64:Q752),10*MAX(O$64:O752))&lt;=2,IF(AND(F751/INDEX($F$64:$F752,MATCH(MAX(O$64:O752),O$64:O752,0)-1)&lt;(1-$P$2),MAX(O$64:O752)&gt;MAX(P$64:P751)),MAX(O$64:O752),""),IF(AND($F751/INDEX($F$64:$F752,MATCH(MAX(Q$64:Q752),Q$64:Q752,0)-1)&lt;(1-$P$2),MAX(O$64:O752)&gt;MAX(P$64:P751)),MAX(O$64:O752),"")),"")</f>
        <v/>
      </c>
      <c r="Q752" s="91" t="str">
        <f>IFERROR(IF(E752="","",IF(O752&lt;&gt;"",MAX(O$64:O752)*10+1,IF(AND($F751/INDEX($F$64:$F752,MATCH(MAX(Q$64:Q751),Q$64:Q751,0)-1)&gt;(1+$O$2),MAX(O$64:O752)&gt;MAX(P$64:P751)),MAX(Q$64:Q751)+1,""))),"")</f>
        <v/>
      </c>
    </row>
    <row r="753" spans="1:17" x14ac:dyDescent="0.2">
      <c r="A753" s="13">
        <f>HLOOKUP($E$2,历史数据!$V$3:$AE$5000,ROW(A751),)</f>
        <v>160800</v>
      </c>
      <c r="B753" s="41">
        <v>37585</v>
      </c>
      <c r="C753" s="100">
        <f>IFERROR(IF(A753&lt;&gt;0,MAX($C$4:C752)+1,""),"")</f>
        <v>745</v>
      </c>
      <c r="D753" s="100"/>
      <c r="E753" s="99">
        <f t="shared" si="91"/>
        <v>37589</v>
      </c>
      <c r="F753" s="101">
        <f>IFERROR(VLOOKUP(E753,历史数据!AH:AJ,3,),"")</f>
        <v>11.3769261107138</v>
      </c>
      <c r="G753" s="101">
        <f t="shared" si="87"/>
        <v>13.724421670175273</v>
      </c>
      <c r="H753" s="105">
        <f t="shared" si="88"/>
        <v>-6.0872984663781216E-3</v>
      </c>
      <c r="I753" s="101">
        <f>IFERROR(VLOOKUP(E753,历史数据!AH:AJ,2,),"")</f>
        <v>11.207510257976899</v>
      </c>
      <c r="J753" s="104">
        <f t="shared" si="89"/>
        <v>0</v>
      </c>
      <c r="K753" s="104" t="str">
        <f>IFERROR(IF(AND(J752=$H$2*1,MAX(K$64:K752)=MAX(L$64:L752)),MAX(K$64:K752)+1,""),"")</f>
        <v/>
      </c>
      <c r="L753" s="104" t="str">
        <f>IFERROR(IF(AND($F752/INDEX($F$64:$F753,MATCH(MAX(M$64:M753),M$64:M753,0)-1)&lt;(1-$P$2),MAX(K$64:K753)&gt;MAX(L$64:L752)),MAX(K$64:K753),""),"")</f>
        <v/>
      </c>
      <c r="M753" s="104" t="str">
        <f>IFERROR(IF(E753="","",IF(K753&lt;&gt;"",MAX(M$64:M752)+1,IF(AND($F752/INDEX($F$64:$F753,MATCH(MAX(M$64:M752),M$64:M752,0)-1)&gt;(1+$O$2),MAX(K$64:K753)&gt;MAX(L$64:L752)),MAX(M$64:M752)+1,""))),"")</f>
        <v/>
      </c>
      <c r="N753" s="91">
        <f t="shared" si="90"/>
        <v>0</v>
      </c>
      <c r="O753" s="91" t="str">
        <f>IFERROR(IF(AND(N752=$H$2*1,MAX(O$64:O752)=MAX(P$64:P752)),MAX(O$64:O752)+1,""),"")</f>
        <v/>
      </c>
      <c r="P753" s="91" t="str">
        <f>IFERROR(IF(MOD(MAX(Q$64:Q753),10*MAX(O$64:O753))&lt;=2,IF(AND(F752/INDEX($F$64:$F753,MATCH(MAX(O$64:O753),O$64:O753,0)-1)&lt;(1-$P$2),MAX(O$64:O753)&gt;MAX(P$64:P752)),MAX(O$64:O753),""),IF(AND($F752/INDEX($F$64:$F753,MATCH(MAX(Q$64:Q753),Q$64:Q753,0)-1)&lt;(1-$P$2),MAX(O$64:O753)&gt;MAX(P$64:P752)),MAX(O$64:O753),"")),"")</f>
        <v/>
      </c>
      <c r="Q753" s="91" t="str">
        <f>IFERROR(IF(E753="","",IF(O753&lt;&gt;"",MAX(O$64:O753)*10+1,IF(AND($F752/INDEX($F$64:$F753,MATCH(MAX(Q$64:Q752),Q$64:Q752,0)-1)&gt;(1+$O$2),MAX(O$64:O753)&gt;MAX(P$64:P752)),MAX(Q$64:Q752)+1,""))),"")</f>
        <v/>
      </c>
    </row>
    <row r="754" spans="1:17" x14ac:dyDescent="0.2">
      <c r="A754" s="13">
        <f>HLOOKUP($E$2,历史数据!$V$3:$AE$5000,ROW(A752),)</f>
        <v>171511</v>
      </c>
      <c r="B754" s="41">
        <v>37586</v>
      </c>
      <c r="C754" s="100">
        <f>IFERROR(IF(A754&lt;&gt;0,MAX($C$4:C753)+1,""),"")</f>
        <v>746</v>
      </c>
      <c r="D754" s="100"/>
      <c r="E754" s="99">
        <f t="shared" si="91"/>
        <v>37592</v>
      </c>
      <c r="F754" s="101">
        <f>IFERROR(VLOOKUP(E754,历史数据!AH:AJ,3,),"")</f>
        <v>10.972934461879699</v>
      </c>
      <c r="G754" s="101">
        <f t="shared" si="87"/>
        <v>13.63471814814922</v>
      </c>
      <c r="H754" s="105">
        <f t="shared" si="88"/>
        <v>-6.5360511489521711E-3</v>
      </c>
      <c r="I754" s="101">
        <f>IFERROR(VLOOKUP(E754,历史数据!AH:AJ,2,),"")</f>
        <v>11.233574235321001</v>
      </c>
      <c r="J754" s="104">
        <f t="shared" si="89"/>
        <v>0</v>
      </c>
      <c r="K754" s="104" t="str">
        <f>IFERROR(IF(AND(J753=$H$2*1,MAX(K$64:K753)=MAX(L$64:L753)),MAX(K$64:K753)+1,""),"")</f>
        <v/>
      </c>
      <c r="L754" s="104" t="str">
        <f>IFERROR(IF(AND($F753/INDEX($F$64:$F754,MATCH(MAX(M$64:M754),M$64:M754,0)-1)&lt;(1-$P$2),MAX(K$64:K754)&gt;MAX(L$64:L753)),MAX(K$64:K754),""),"")</f>
        <v/>
      </c>
      <c r="M754" s="104" t="str">
        <f>IFERROR(IF(E754="","",IF(K754&lt;&gt;"",MAX(M$64:M753)+1,IF(AND($F753/INDEX($F$64:$F754,MATCH(MAX(M$64:M753),M$64:M753,0)-1)&gt;(1+$O$2),MAX(K$64:K754)&gt;MAX(L$64:L753)),MAX(M$64:M753)+1,""))),"")</f>
        <v/>
      </c>
      <c r="N754" s="91">
        <f t="shared" si="90"/>
        <v>0</v>
      </c>
      <c r="O754" s="91" t="str">
        <f>IFERROR(IF(AND(N753=$H$2*1,MAX(O$64:O753)=MAX(P$64:P753)),MAX(O$64:O753)+1,""),"")</f>
        <v/>
      </c>
      <c r="P754" s="91" t="str">
        <f>IFERROR(IF(MOD(MAX(Q$64:Q754),10*MAX(O$64:O754))&lt;=2,IF(AND(F753/INDEX($F$64:$F754,MATCH(MAX(O$64:O754),O$64:O754,0)-1)&lt;(1-$P$2),MAX(O$64:O754)&gt;MAX(P$64:P753)),MAX(O$64:O754),""),IF(AND($F753/INDEX($F$64:$F754,MATCH(MAX(Q$64:Q754),Q$64:Q754,0)-1)&lt;(1-$P$2),MAX(O$64:O754)&gt;MAX(P$64:P753)),MAX(O$64:O754),"")),"")</f>
        <v/>
      </c>
      <c r="Q754" s="91" t="str">
        <f>IFERROR(IF(E754="","",IF(O754&lt;&gt;"",MAX(O$64:O754)*10+1,IF(AND($F753/INDEX($F$64:$F754,MATCH(MAX(Q$64:Q753),Q$64:Q753,0)-1)&gt;(1+$O$2),MAX(O$64:O754)&gt;MAX(P$64:P753)),MAX(Q$64:Q753)+1,""))),"")</f>
        <v/>
      </c>
    </row>
    <row r="755" spans="1:17" x14ac:dyDescent="0.2">
      <c r="A755" s="13">
        <f>HLOOKUP($E$2,历史数据!$V$3:$AE$5000,ROW(A753),)</f>
        <v>193270</v>
      </c>
      <c r="B755" s="41">
        <v>37587</v>
      </c>
      <c r="C755" s="100">
        <f>IFERROR(IF(A755&lt;&gt;0,MAX($C$4:C754)+1,""),"")</f>
        <v>747</v>
      </c>
      <c r="D755" s="100"/>
      <c r="E755" s="99">
        <f t="shared" si="91"/>
        <v>37593</v>
      </c>
      <c r="F755" s="101">
        <f>IFERROR(VLOOKUP(E755,历史数据!AH:AJ,3,),"")</f>
        <v>11.116286337272401</v>
      </c>
      <c r="G755" s="101">
        <f t="shared" si="87"/>
        <v>13.546752224612773</v>
      </c>
      <c r="H755" s="105">
        <f t="shared" si="88"/>
        <v>-6.4516129032259339E-3</v>
      </c>
      <c r="I755" s="101">
        <f>IFERROR(VLOOKUP(E755,历史数据!AH:AJ,2,),"")</f>
        <v>10.816550597814899</v>
      </c>
      <c r="J755" s="104">
        <f t="shared" si="89"/>
        <v>0</v>
      </c>
      <c r="K755" s="104" t="str">
        <f>IFERROR(IF(AND(J754=$H$2*1,MAX(K$64:K754)=MAX(L$64:L754)),MAX(K$64:K754)+1,""),"")</f>
        <v/>
      </c>
      <c r="L755" s="104" t="str">
        <f>IFERROR(IF(AND($F754/INDEX($F$64:$F755,MATCH(MAX(M$64:M755),M$64:M755,0)-1)&lt;(1-$P$2),MAX(K$64:K755)&gt;MAX(L$64:L754)),MAX(K$64:K755),""),"")</f>
        <v/>
      </c>
      <c r="M755" s="104" t="str">
        <f>IFERROR(IF(E755="","",IF(K755&lt;&gt;"",MAX(M$64:M754)+1,IF(AND($F754/INDEX($F$64:$F755,MATCH(MAX(M$64:M754),M$64:M754,0)-1)&gt;(1+$O$2),MAX(K$64:K755)&gt;MAX(L$64:L754)),MAX(M$64:M754)+1,""))),"")</f>
        <v/>
      </c>
      <c r="N755" s="91">
        <f t="shared" si="90"/>
        <v>0</v>
      </c>
      <c r="O755" s="91" t="str">
        <f>IFERROR(IF(AND(N754=$H$2*1,MAX(O$64:O754)=MAX(P$64:P754)),MAX(O$64:O754)+1,""),"")</f>
        <v/>
      </c>
      <c r="P755" s="91" t="str">
        <f>IFERROR(IF(MOD(MAX(Q$64:Q755),10*MAX(O$64:O755))&lt;=2,IF(AND(F754/INDEX($F$64:$F755,MATCH(MAX(O$64:O755),O$64:O755,0)-1)&lt;(1-$P$2),MAX(O$64:O755)&gt;MAX(P$64:P754)),MAX(O$64:O755),""),IF(AND($F754/INDEX($F$64:$F755,MATCH(MAX(Q$64:Q755),Q$64:Q755,0)-1)&lt;(1-$P$2),MAX(O$64:O755)&gt;MAX(P$64:P754)),MAX(O$64:O755),"")),"")</f>
        <v/>
      </c>
      <c r="Q755" s="91" t="str">
        <f>IFERROR(IF(E755="","",IF(O755&lt;&gt;"",MAX(O$64:O755)*10+1,IF(AND($F754/INDEX($F$64:$F755,MATCH(MAX(Q$64:Q754),Q$64:Q754,0)-1)&gt;(1+$O$2),MAX(O$64:O755)&gt;MAX(P$64:P754)),MAX(Q$64:Q754)+1,""))),"")</f>
        <v/>
      </c>
    </row>
    <row r="756" spans="1:17" x14ac:dyDescent="0.2">
      <c r="A756" s="13">
        <f>HLOOKUP($E$2,历史数据!$V$3:$AE$5000,ROW(A754),)</f>
        <v>200070</v>
      </c>
      <c r="B756" s="41">
        <v>37588</v>
      </c>
      <c r="C756" s="100">
        <f>IFERROR(IF(A756&lt;&gt;0,MAX($C$4:C755)+1,""),"")</f>
        <v>748</v>
      </c>
      <c r="D756" s="100"/>
      <c r="E756" s="99">
        <f t="shared" si="91"/>
        <v>37594</v>
      </c>
      <c r="F756" s="101">
        <f>IFERROR(VLOOKUP(E756,历史数据!AH:AJ,3,),"")</f>
        <v>11.2596382126652</v>
      </c>
      <c r="G756" s="101">
        <f t="shared" si="87"/>
        <v>13.463564696922752</v>
      </c>
      <c r="H756" s="105">
        <f t="shared" si="88"/>
        <v>-6.1407728074392987E-3</v>
      </c>
      <c r="I756" s="101">
        <f>IFERROR(VLOOKUP(E756,历史数据!AH:AJ,2,),"")</f>
        <v>11.090222359928299</v>
      </c>
      <c r="J756" s="104">
        <f t="shared" si="89"/>
        <v>0</v>
      </c>
      <c r="K756" s="104" t="str">
        <f>IFERROR(IF(AND(J755=$H$2*1,MAX(K$64:K755)=MAX(L$64:L755)),MAX(K$64:K755)+1,""),"")</f>
        <v/>
      </c>
      <c r="L756" s="104" t="str">
        <f>IFERROR(IF(AND($F755/INDEX($F$64:$F756,MATCH(MAX(M$64:M756),M$64:M756,0)-1)&lt;(1-$P$2),MAX(K$64:K756)&gt;MAX(L$64:L755)),MAX(K$64:K756),""),"")</f>
        <v/>
      </c>
      <c r="M756" s="104" t="str">
        <f>IFERROR(IF(E756="","",IF(K756&lt;&gt;"",MAX(M$64:M755)+1,IF(AND($F755/INDEX($F$64:$F756,MATCH(MAX(M$64:M755),M$64:M755,0)-1)&gt;(1+$O$2),MAX(K$64:K756)&gt;MAX(L$64:L755)),MAX(M$64:M755)+1,""))),"")</f>
        <v/>
      </c>
      <c r="N756" s="91">
        <f t="shared" si="90"/>
        <v>0</v>
      </c>
      <c r="O756" s="91" t="str">
        <f>IFERROR(IF(AND(N755=$H$2*1,MAX(O$64:O755)=MAX(P$64:P755)),MAX(O$64:O755)+1,""),"")</f>
        <v/>
      </c>
      <c r="P756" s="91" t="str">
        <f>IFERROR(IF(MOD(MAX(Q$64:Q756),10*MAX(O$64:O756))&lt;=2,IF(AND(F755/INDEX($F$64:$F756,MATCH(MAX(O$64:O756),O$64:O756,0)-1)&lt;(1-$P$2),MAX(O$64:O756)&gt;MAX(P$64:P755)),MAX(O$64:O756),""),IF(AND($F755/INDEX($F$64:$F756,MATCH(MAX(Q$64:Q756),Q$64:Q756,0)-1)&lt;(1-$P$2),MAX(O$64:O756)&gt;MAX(P$64:P755)),MAX(O$64:O756),"")),"")</f>
        <v/>
      </c>
      <c r="Q756" s="91" t="str">
        <f>IFERROR(IF(E756="","",IF(O756&lt;&gt;"",MAX(O$64:O756)*10+1,IF(AND($F755/INDEX($F$64:$F756,MATCH(MAX(Q$64:Q755),Q$64:Q755,0)-1)&gt;(1+$O$2),MAX(O$64:O756)&gt;MAX(P$64:P755)),MAX(Q$64:Q755)+1,""))),"")</f>
        <v/>
      </c>
    </row>
    <row r="757" spans="1:17" x14ac:dyDescent="0.2">
      <c r="A757" s="13">
        <f>HLOOKUP($E$2,历史数据!$V$3:$AE$5000,ROW(A755),)</f>
        <v>566772</v>
      </c>
      <c r="B757" s="41">
        <v>37589</v>
      </c>
      <c r="C757" s="100">
        <f>IFERROR(IF(A757&lt;&gt;0,MAX($C$4:C756)+1,""),"")</f>
        <v>749</v>
      </c>
      <c r="D757" s="100"/>
      <c r="E757" s="99">
        <f t="shared" si="91"/>
        <v>37595</v>
      </c>
      <c r="F757" s="101">
        <f>IFERROR(VLOOKUP(E757,历史数据!AH:AJ,3,),"")</f>
        <v>11.116286337272401</v>
      </c>
      <c r="G757" s="101">
        <f t="shared" si="87"/>
        <v>13.378422370931919</v>
      </c>
      <c r="H757" s="105">
        <f t="shared" si="88"/>
        <v>-6.3239066255829091E-3</v>
      </c>
      <c r="I757" s="101">
        <f>IFERROR(VLOOKUP(E757,历史数据!AH:AJ,2,),"")</f>
        <v>11.1423503146166</v>
      </c>
      <c r="J757" s="104">
        <f t="shared" si="89"/>
        <v>0</v>
      </c>
      <c r="K757" s="104" t="str">
        <f>IFERROR(IF(AND(J756=$H$2*1,MAX(K$64:K756)=MAX(L$64:L756)),MAX(K$64:K756)+1,""),"")</f>
        <v/>
      </c>
      <c r="L757" s="104" t="str">
        <f>IFERROR(IF(AND($F756/INDEX($F$64:$F757,MATCH(MAX(M$64:M757),M$64:M757,0)-1)&lt;(1-$P$2),MAX(K$64:K757)&gt;MAX(L$64:L756)),MAX(K$64:K757),""),"")</f>
        <v/>
      </c>
      <c r="M757" s="104" t="str">
        <f>IFERROR(IF(E757="","",IF(K757&lt;&gt;"",MAX(M$64:M756)+1,IF(AND($F756/INDEX($F$64:$F757,MATCH(MAX(M$64:M756),M$64:M756,0)-1)&gt;(1+$O$2),MAX(K$64:K757)&gt;MAX(L$64:L756)),MAX(M$64:M756)+1,""))),"")</f>
        <v/>
      </c>
      <c r="N757" s="91">
        <f t="shared" si="90"/>
        <v>0</v>
      </c>
      <c r="O757" s="91" t="str">
        <f>IFERROR(IF(AND(N756=$H$2*1,MAX(O$64:O756)=MAX(P$64:P756)),MAX(O$64:O756)+1,""),"")</f>
        <v/>
      </c>
      <c r="P757" s="91" t="str">
        <f>IFERROR(IF(MOD(MAX(Q$64:Q757),10*MAX(O$64:O757))&lt;=2,IF(AND(F756/INDEX($F$64:$F757,MATCH(MAX(O$64:O757),O$64:O757,0)-1)&lt;(1-$P$2),MAX(O$64:O757)&gt;MAX(P$64:P756)),MAX(O$64:O757),""),IF(AND($F756/INDEX($F$64:$F757,MATCH(MAX(Q$64:Q757),Q$64:Q757,0)-1)&lt;(1-$P$2),MAX(O$64:O757)&gt;MAX(P$64:P756)),MAX(O$64:O757),"")),"")</f>
        <v/>
      </c>
      <c r="Q757" s="91" t="str">
        <f>IFERROR(IF(E757="","",IF(O757&lt;&gt;"",MAX(O$64:O757)*10+1,IF(AND($F756/INDEX($F$64:$F757,MATCH(MAX(Q$64:Q756),Q$64:Q756,0)-1)&gt;(1+$O$2),MAX(O$64:O757)&gt;MAX(P$64:P756)),MAX(Q$64:Q756)+1,""))),"")</f>
        <v/>
      </c>
    </row>
    <row r="758" spans="1:17" x14ac:dyDescent="0.2">
      <c r="A758" s="13">
        <f>HLOOKUP($E$2,历史数据!$V$3:$AE$5000,ROW(A756),)</f>
        <v>235190</v>
      </c>
      <c r="B758" s="41">
        <v>37592</v>
      </c>
      <c r="C758" s="100">
        <f>IFERROR(IF(A758&lt;&gt;0,MAX($C$4:C757)+1,""),"")</f>
        <v>750</v>
      </c>
      <c r="D758" s="100"/>
      <c r="E758" s="99">
        <f t="shared" si="91"/>
        <v>37596</v>
      </c>
      <c r="F758" s="101">
        <f>IFERROR(VLOOKUP(E758,历史数据!AH:AJ,3,),"")</f>
        <v>11.116286337272401</v>
      </c>
      <c r="G758" s="101">
        <f t="shared" si="87"/>
        <v>13.298058440787509</v>
      </c>
      <c r="H758" s="105">
        <f t="shared" si="88"/>
        <v>-6.0069810861272943E-3</v>
      </c>
      <c r="I758" s="101">
        <f>IFERROR(VLOOKUP(E758,历史数据!AH:AJ,2,),"")</f>
        <v>11.0641583825842</v>
      </c>
      <c r="J758" s="104">
        <f t="shared" si="89"/>
        <v>0</v>
      </c>
      <c r="K758" s="104" t="str">
        <f>IFERROR(IF(AND(J757=$H$2*1,MAX(K$64:K757)=MAX(L$64:L757)),MAX(K$64:K757)+1,""),"")</f>
        <v/>
      </c>
      <c r="L758" s="104" t="str">
        <f>IFERROR(IF(AND($F757/INDEX($F$64:$F758,MATCH(MAX(M$64:M758),M$64:M758,0)-1)&lt;(1-$P$2),MAX(K$64:K758)&gt;MAX(L$64:L757)),MAX(K$64:K758),""),"")</f>
        <v/>
      </c>
      <c r="M758" s="104" t="str">
        <f>IFERROR(IF(E758="","",IF(K758&lt;&gt;"",MAX(M$64:M757)+1,IF(AND($F757/INDEX($F$64:$F758,MATCH(MAX(M$64:M757),M$64:M757,0)-1)&gt;(1+$O$2),MAX(K$64:K758)&gt;MAX(L$64:L757)),MAX(M$64:M757)+1,""))),"")</f>
        <v/>
      </c>
      <c r="N758" s="91">
        <f t="shared" si="90"/>
        <v>0</v>
      </c>
      <c r="O758" s="91" t="str">
        <f>IFERROR(IF(AND(N757=$H$2*1,MAX(O$64:O757)=MAX(P$64:P757)),MAX(O$64:O757)+1,""),"")</f>
        <v/>
      </c>
      <c r="P758" s="91" t="str">
        <f>IFERROR(IF(MOD(MAX(Q$64:Q758),10*MAX(O$64:O758))&lt;=2,IF(AND(F757/INDEX($F$64:$F758,MATCH(MAX(O$64:O758),O$64:O758,0)-1)&lt;(1-$P$2),MAX(O$64:O758)&gt;MAX(P$64:P757)),MAX(O$64:O758),""),IF(AND($F757/INDEX($F$64:$F758,MATCH(MAX(Q$64:Q758),Q$64:Q758,0)-1)&lt;(1-$P$2),MAX(O$64:O758)&gt;MAX(P$64:P757)),MAX(O$64:O758),"")),"")</f>
        <v/>
      </c>
      <c r="Q758" s="91" t="str">
        <f>IFERROR(IF(E758="","",IF(O758&lt;&gt;"",MAX(O$64:O758)*10+1,IF(AND($F757/INDEX($F$64:$F758,MATCH(MAX(Q$64:Q757),Q$64:Q757,0)-1)&gt;(1+$O$2),MAX(O$64:O758)&gt;MAX(P$64:P757)),MAX(Q$64:Q757)+1,""))),"")</f>
        <v/>
      </c>
    </row>
    <row r="759" spans="1:17" x14ac:dyDescent="0.2">
      <c r="A759" s="13">
        <f>HLOOKUP($E$2,历史数据!$V$3:$AE$5000,ROW(A757),)</f>
        <v>112490</v>
      </c>
      <c r="B759" s="41">
        <v>37593</v>
      </c>
      <c r="C759" s="100">
        <f>IFERROR(IF(A759&lt;&gt;0,MAX($C$4:C758)+1,""),"")</f>
        <v>751</v>
      </c>
      <c r="D759" s="100"/>
      <c r="E759" s="99">
        <f t="shared" si="91"/>
        <v>37599</v>
      </c>
      <c r="F759" s="101">
        <f>IFERROR(VLOOKUP(E759,历史数据!AH:AJ,3,),"")</f>
        <v>11.1423503146166</v>
      </c>
      <c r="G759" s="101">
        <f t="shared" si="87"/>
        <v>13.218128910265506</v>
      </c>
      <c r="H759" s="105">
        <f t="shared" si="88"/>
        <v>-6.010616578195016E-3</v>
      </c>
      <c r="I759" s="101">
        <f>IFERROR(VLOOKUP(E759,历史数据!AH:AJ,2,),"")</f>
        <v>11.168414291960699</v>
      </c>
      <c r="J759" s="104">
        <f t="shared" si="89"/>
        <v>0</v>
      </c>
      <c r="K759" s="104" t="str">
        <f>IFERROR(IF(AND(J758=$H$2*1,MAX(K$64:K758)=MAX(L$64:L758)),MAX(K$64:K758)+1,""),"")</f>
        <v/>
      </c>
      <c r="L759" s="104" t="str">
        <f>IFERROR(IF(AND($F758/INDEX($F$64:$F759,MATCH(MAX(M$64:M759),M$64:M759,0)-1)&lt;(1-$P$2),MAX(K$64:K759)&gt;MAX(L$64:L758)),MAX(K$64:K759),""),"")</f>
        <v/>
      </c>
      <c r="M759" s="104" t="str">
        <f>IFERROR(IF(E759="","",IF(K759&lt;&gt;"",MAX(M$64:M758)+1,IF(AND($F758/INDEX($F$64:$F759,MATCH(MAX(M$64:M758),M$64:M758,0)-1)&gt;(1+$O$2),MAX(K$64:K759)&gt;MAX(L$64:L758)),MAX(M$64:M758)+1,""))),"")</f>
        <v/>
      </c>
      <c r="N759" s="91">
        <f t="shared" si="90"/>
        <v>0</v>
      </c>
      <c r="O759" s="91" t="str">
        <f>IFERROR(IF(AND(N758=$H$2*1,MAX(O$64:O758)=MAX(P$64:P758)),MAX(O$64:O758)+1,""),"")</f>
        <v/>
      </c>
      <c r="P759" s="91" t="str">
        <f>IFERROR(IF(MOD(MAX(Q$64:Q759),10*MAX(O$64:O759))&lt;=2,IF(AND(F758/INDEX($F$64:$F759,MATCH(MAX(O$64:O759),O$64:O759,0)-1)&lt;(1-$P$2),MAX(O$64:O759)&gt;MAX(P$64:P758)),MAX(O$64:O759),""),IF(AND($F758/INDEX($F$64:$F759,MATCH(MAX(Q$64:Q759),Q$64:Q759,0)-1)&lt;(1-$P$2),MAX(O$64:O759)&gt;MAX(P$64:P758)),MAX(O$64:O759),"")),"")</f>
        <v/>
      </c>
      <c r="Q759" s="91" t="str">
        <f>IFERROR(IF(E759="","",IF(O759&lt;&gt;"",MAX(O$64:O759)*10+1,IF(AND($F758/INDEX($F$64:$F759,MATCH(MAX(Q$64:Q758),Q$64:Q758,0)-1)&gt;(1+$O$2),MAX(O$64:O759)&gt;MAX(P$64:P758)),MAX(Q$64:Q758)+1,""))),"")</f>
        <v/>
      </c>
    </row>
    <row r="760" spans="1:17" x14ac:dyDescent="0.2">
      <c r="A760" s="13">
        <f>HLOOKUP($E$2,历史数据!$V$3:$AE$5000,ROW(A758),)</f>
        <v>151410</v>
      </c>
      <c r="B760" s="41">
        <v>37594</v>
      </c>
      <c r="C760" s="100">
        <f>IFERROR(IF(A760&lt;&gt;0,MAX($C$4:C759)+1,""),"")</f>
        <v>752</v>
      </c>
      <c r="D760" s="100"/>
      <c r="E760" s="99">
        <f t="shared" si="91"/>
        <v>37600</v>
      </c>
      <c r="F760" s="101">
        <f>IFERROR(VLOOKUP(E760,历史数据!AH:AJ,3,),"")</f>
        <v>10.9077745185194</v>
      </c>
      <c r="G760" s="101">
        <f t="shared" si="87"/>
        <v>13.135592982009088</v>
      </c>
      <c r="H760" s="105">
        <f t="shared" si="88"/>
        <v>-6.2441461130189335E-3</v>
      </c>
      <c r="I760" s="101">
        <f>IFERROR(VLOOKUP(E760,历史数据!AH:AJ,2,),"")</f>
        <v>11.129318325944499</v>
      </c>
      <c r="J760" s="104">
        <f t="shared" si="89"/>
        <v>0</v>
      </c>
      <c r="K760" s="104" t="str">
        <f>IFERROR(IF(AND(J759=$H$2*1,MAX(K$64:K759)=MAX(L$64:L759)),MAX(K$64:K759)+1,""),"")</f>
        <v/>
      </c>
      <c r="L760" s="104" t="str">
        <f>IFERROR(IF(AND($F759/INDEX($F$64:$F760,MATCH(MAX(M$64:M760),M$64:M760,0)-1)&lt;(1-$P$2),MAX(K$64:K760)&gt;MAX(L$64:L759)),MAX(K$64:K760),""),"")</f>
        <v/>
      </c>
      <c r="M760" s="104" t="str">
        <f>IFERROR(IF(E760="","",IF(K760&lt;&gt;"",MAX(M$64:M759)+1,IF(AND($F759/INDEX($F$64:$F760,MATCH(MAX(M$64:M759),M$64:M759,0)-1)&gt;(1+$O$2),MAX(K$64:K760)&gt;MAX(L$64:L759)),MAX(M$64:M759)+1,""))),"")</f>
        <v/>
      </c>
      <c r="N760" s="91">
        <f t="shared" si="90"/>
        <v>0</v>
      </c>
      <c r="O760" s="91" t="str">
        <f>IFERROR(IF(AND(N759=$H$2*1,MAX(O$64:O759)=MAX(P$64:P759)),MAX(O$64:O759)+1,""),"")</f>
        <v/>
      </c>
      <c r="P760" s="91" t="str">
        <f>IFERROR(IF(MOD(MAX(Q$64:Q760),10*MAX(O$64:O760))&lt;=2,IF(AND(F759/INDEX($F$64:$F760,MATCH(MAX(O$64:O760),O$64:O760,0)-1)&lt;(1-$P$2),MAX(O$64:O760)&gt;MAX(P$64:P759)),MAX(O$64:O760),""),IF(AND($F759/INDEX($F$64:$F760,MATCH(MAX(Q$64:Q760),Q$64:Q760,0)-1)&lt;(1-$P$2),MAX(O$64:O760)&gt;MAX(P$64:P759)),MAX(O$64:O760),"")),"")</f>
        <v/>
      </c>
      <c r="Q760" s="91" t="str">
        <f>IFERROR(IF(E760="","",IF(O760&lt;&gt;"",MAX(O$64:O760)*10+1,IF(AND($F759/INDEX($F$64:$F760,MATCH(MAX(Q$64:Q759),Q$64:Q759,0)-1)&gt;(1+$O$2),MAX(O$64:O760)&gt;MAX(P$64:P759)),MAX(Q$64:Q759)+1,""))),"")</f>
        <v/>
      </c>
    </row>
    <row r="761" spans="1:17" x14ac:dyDescent="0.2">
      <c r="A761" s="13">
        <f>HLOOKUP($E$2,历史数据!$V$3:$AE$5000,ROW(A759),)</f>
        <v>133110</v>
      </c>
      <c r="B761" s="41">
        <v>37595</v>
      </c>
      <c r="C761" s="100">
        <f>IFERROR(IF(A761&lt;&gt;0,MAX($C$4:C760)+1,""),"")</f>
        <v>753</v>
      </c>
      <c r="D761" s="100"/>
      <c r="E761" s="99">
        <f t="shared" si="91"/>
        <v>37601</v>
      </c>
      <c r="F761" s="101">
        <f>IFERROR(VLOOKUP(E761,历史数据!AH:AJ,3,),"")</f>
        <v>10.738358665782499</v>
      </c>
      <c r="G761" s="101">
        <f t="shared" si="87"/>
        <v>13.04979905658465</v>
      </c>
      <c r="H761" s="105">
        <f t="shared" si="88"/>
        <v>-6.5314086346878186E-3</v>
      </c>
      <c r="I761" s="101">
        <f>IFERROR(VLOOKUP(E761,历史数据!AH:AJ,2,),"")</f>
        <v>10.9468704845356</v>
      </c>
      <c r="J761" s="104">
        <f t="shared" si="89"/>
        <v>0</v>
      </c>
      <c r="K761" s="104" t="str">
        <f>IFERROR(IF(AND(J760=$H$2*1,MAX(K$64:K760)=MAX(L$64:L760)),MAX(K$64:K760)+1,""),"")</f>
        <v/>
      </c>
      <c r="L761" s="104" t="str">
        <f>IFERROR(IF(AND($F760/INDEX($F$64:$F761,MATCH(MAX(M$64:M761),M$64:M761,0)-1)&lt;(1-$P$2),MAX(K$64:K761)&gt;MAX(L$64:L760)),MAX(K$64:K761),""),"")</f>
        <v/>
      </c>
      <c r="M761" s="104" t="str">
        <f>IFERROR(IF(E761="","",IF(K761&lt;&gt;"",MAX(M$64:M760)+1,IF(AND($F760/INDEX($F$64:$F761,MATCH(MAX(M$64:M760),M$64:M760,0)-1)&gt;(1+$O$2),MAX(K$64:K761)&gt;MAX(L$64:L760)),MAX(M$64:M760)+1,""))),"")</f>
        <v/>
      </c>
      <c r="N761" s="91">
        <f t="shared" si="90"/>
        <v>0</v>
      </c>
      <c r="O761" s="91" t="str">
        <f>IFERROR(IF(AND(N760=$H$2*1,MAX(O$64:O760)=MAX(P$64:P760)),MAX(O$64:O760)+1,""),"")</f>
        <v/>
      </c>
      <c r="P761" s="91" t="str">
        <f>IFERROR(IF(MOD(MAX(Q$64:Q761),10*MAX(O$64:O761))&lt;=2,IF(AND(F760/INDEX($F$64:$F761,MATCH(MAX(O$64:O761),O$64:O761,0)-1)&lt;(1-$P$2),MAX(O$64:O761)&gt;MAX(P$64:P760)),MAX(O$64:O761),""),IF(AND($F760/INDEX($F$64:$F761,MATCH(MAX(Q$64:Q761),Q$64:Q761,0)-1)&lt;(1-$P$2),MAX(O$64:O761)&gt;MAX(P$64:P760)),MAX(O$64:O761),"")),"")</f>
        <v/>
      </c>
      <c r="Q761" s="91" t="str">
        <f>IFERROR(IF(E761="","",IF(O761&lt;&gt;"",MAX(O$64:O761)*10+1,IF(AND($F760/INDEX($F$64:$F761,MATCH(MAX(Q$64:Q760),Q$64:Q760,0)-1)&gt;(1+$O$2),MAX(O$64:O761)&gt;MAX(P$64:P760)),MAX(Q$64:Q760)+1,""))),"")</f>
        <v/>
      </c>
    </row>
    <row r="762" spans="1:17" x14ac:dyDescent="0.2">
      <c r="A762" s="13">
        <f>HLOOKUP($E$2,历史数据!$V$3:$AE$5000,ROW(A760),)</f>
        <v>146600</v>
      </c>
      <c r="B762" s="41">
        <v>37596</v>
      </c>
      <c r="C762" s="100">
        <f>IFERROR(IF(A762&lt;&gt;0,MAX($C$4:C761)+1,""),"")</f>
        <v>754</v>
      </c>
      <c r="D762" s="100"/>
      <c r="E762" s="99">
        <f t="shared" si="91"/>
        <v>37602</v>
      </c>
      <c r="F762" s="101">
        <f>IFERROR(VLOOKUP(E762,历史数据!AH:AJ,3,),"")</f>
        <v>10.777454631798699</v>
      </c>
      <c r="G762" s="101">
        <f t="shared" si="87"/>
        <v>12.965742729649824</v>
      </c>
      <c r="H762" s="105">
        <f t="shared" si="88"/>
        <v>-6.4411970307246547E-3</v>
      </c>
      <c r="I762" s="101">
        <f>IFERROR(VLOOKUP(E762,历史数据!AH:AJ,2,),"")</f>
        <v>10.738358665782499</v>
      </c>
      <c r="J762" s="104">
        <f t="shared" si="89"/>
        <v>0</v>
      </c>
      <c r="K762" s="104" t="str">
        <f>IFERROR(IF(AND(J761=$H$2*1,MAX(K$64:K761)=MAX(L$64:L761)),MAX(K$64:K761)+1,""),"")</f>
        <v/>
      </c>
      <c r="L762" s="104" t="str">
        <f>IFERROR(IF(AND($F761/INDEX($F$64:$F762,MATCH(MAX(M$64:M762),M$64:M762,0)-1)&lt;(1-$P$2),MAX(K$64:K762)&gt;MAX(L$64:L761)),MAX(K$64:K762),""),"")</f>
        <v/>
      </c>
      <c r="M762" s="104" t="str">
        <f>IFERROR(IF(E762="","",IF(K762&lt;&gt;"",MAX(M$64:M761)+1,IF(AND($F761/INDEX($F$64:$F762,MATCH(MAX(M$64:M761),M$64:M761,0)-1)&gt;(1+$O$2),MAX(K$64:K762)&gt;MAX(L$64:L761)),MAX(M$64:M761)+1,""))),"")</f>
        <v/>
      </c>
      <c r="N762" s="91">
        <f t="shared" si="90"/>
        <v>0</v>
      </c>
      <c r="O762" s="91" t="str">
        <f>IFERROR(IF(AND(N761=$H$2*1,MAX(O$64:O761)=MAX(P$64:P761)),MAX(O$64:O761)+1,""),"")</f>
        <v/>
      </c>
      <c r="P762" s="91" t="str">
        <f>IFERROR(IF(MOD(MAX(Q$64:Q762),10*MAX(O$64:O762))&lt;=2,IF(AND(F761/INDEX($F$64:$F762,MATCH(MAX(O$64:O762),O$64:O762,0)-1)&lt;(1-$P$2),MAX(O$64:O762)&gt;MAX(P$64:P761)),MAX(O$64:O762),""),IF(AND($F761/INDEX($F$64:$F762,MATCH(MAX(Q$64:Q762),Q$64:Q762,0)-1)&lt;(1-$P$2),MAX(O$64:O762)&gt;MAX(P$64:P761)),MAX(O$64:O762),"")),"")</f>
        <v/>
      </c>
      <c r="Q762" s="91" t="str">
        <f>IFERROR(IF(E762="","",IF(O762&lt;&gt;"",MAX(O$64:O762)*10+1,IF(AND($F761/INDEX($F$64:$F762,MATCH(MAX(Q$64:Q761),Q$64:Q761,0)-1)&gt;(1+$O$2),MAX(O$64:O762)&gt;MAX(P$64:P761)),MAX(Q$64:Q761)+1,""))),"")</f>
        <v/>
      </c>
    </row>
    <row r="763" spans="1:17" x14ac:dyDescent="0.2">
      <c r="A763" s="13">
        <f>HLOOKUP($E$2,历史数据!$V$3:$AE$5000,ROW(A761),)</f>
        <v>65650</v>
      </c>
      <c r="B763" s="41">
        <v>37599</v>
      </c>
      <c r="C763" s="100">
        <f>IFERROR(IF(A763&lt;&gt;0,MAX($C$4:C762)+1,""),"")</f>
        <v>755</v>
      </c>
      <c r="D763" s="100"/>
      <c r="E763" s="99">
        <f t="shared" si="91"/>
        <v>37603</v>
      </c>
      <c r="F763" s="101">
        <f>IFERROR(VLOOKUP(E763,历史数据!AH:AJ,3,),"")</f>
        <v>11.4420860540741</v>
      </c>
      <c r="G763" s="101">
        <f t="shared" si="87"/>
        <v>12.891894793841448</v>
      </c>
      <c r="H763" s="105">
        <f t="shared" si="88"/>
        <v>-5.6956193986096304E-3</v>
      </c>
      <c r="I763" s="101">
        <f>IFERROR(VLOOKUP(E763,历史数据!AH:AJ,2,),"")</f>
        <v>10.7122946884384</v>
      </c>
      <c r="J763" s="104">
        <f t="shared" si="89"/>
        <v>0</v>
      </c>
      <c r="K763" s="104" t="str">
        <f>IFERROR(IF(AND(J762=$H$2*1,MAX(K$64:K762)=MAX(L$64:L762)),MAX(K$64:K762)+1,""),"")</f>
        <v/>
      </c>
      <c r="L763" s="104" t="str">
        <f>IFERROR(IF(AND($F762/INDEX($F$64:$F763,MATCH(MAX(M$64:M763),M$64:M763,0)-1)&lt;(1-$P$2),MAX(K$64:K763)&gt;MAX(L$64:L762)),MAX(K$64:K763),""),"")</f>
        <v/>
      </c>
      <c r="M763" s="104" t="str">
        <f>IFERROR(IF(E763="","",IF(K763&lt;&gt;"",MAX(M$64:M762)+1,IF(AND($F762/INDEX($F$64:$F763,MATCH(MAX(M$64:M762),M$64:M762,0)-1)&gt;(1+$O$2),MAX(K$64:K763)&gt;MAX(L$64:L762)),MAX(M$64:M762)+1,""))),"")</f>
        <v/>
      </c>
      <c r="N763" s="91">
        <f t="shared" si="90"/>
        <v>0</v>
      </c>
      <c r="O763" s="91" t="str">
        <f>IFERROR(IF(AND(N762=$H$2*1,MAX(O$64:O762)=MAX(P$64:P762)),MAX(O$64:O762)+1,""),"")</f>
        <v/>
      </c>
      <c r="P763" s="91" t="str">
        <f>IFERROR(IF(MOD(MAX(Q$64:Q763),10*MAX(O$64:O763))&lt;=2,IF(AND(F762/INDEX($F$64:$F763,MATCH(MAX(O$64:O763),O$64:O763,0)-1)&lt;(1-$P$2),MAX(O$64:O763)&gt;MAX(P$64:P762)),MAX(O$64:O763),""),IF(AND($F762/INDEX($F$64:$F763,MATCH(MAX(Q$64:Q763),Q$64:Q763,0)-1)&lt;(1-$P$2),MAX(O$64:O763)&gt;MAX(P$64:P762)),MAX(O$64:O763),"")),"")</f>
        <v/>
      </c>
      <c r="Q763" s="91" t="str">
        <f>IFERROR(IF(E763="","",IF(O763&lt;&gt;"",MAX(O$64:O763)*10+1,IF(AND($F762/INDEX($F$64:$F763,MATCH(MAX(Q$64:Q762),Q$64:Q762,0)-1)&gt;(1+$O$2),MAX(O$64:O763)&gt;MAX(P$64:P762)),MAX(Q$64:Q762)+1,""))),"")</f>
        <v/>
      </c>
    </row>
    <row r="764" spans="1:17" x14ac:dyDescent="0.2">
      <c r="A764" s="13">
        <f>HLOOKUP($E$2,历史数据!$V$3:$AE$5000,ROW(A762),)</f>
        <v>78800</v>
      </c>
      <c r="B764" s="41">
        <v>37600</v>
      </c>
      <c r="C764" s="100">
        <f>IFERROR(IF(A764&lt;&gt;0,MAX($C$4:C763)+1,""),"")</f>
        <v>756</v>
      </c>
      <c r="D764" s="100"/>
      <c r="E764" s="99">
        <f t="shared" si="91"/>
        <v>37606</v>
      </c>
      <c r="F764" s="101">
        <f>IFERROR(VLOOKUP(E764,历史数据!AH:AJ,3,),"")</f>
        <v>11.5202779861065</v>
      </c>
      <c r="G764" s="101">
        <f t="shared" si="87"/>
        <v>12.818046858033073</v>
      </c>
      <c r="H764" s="105">
        <f t="shared" si="88"/>
        <v>-5.728245303681323E-3</v>
      </c>
      <c r="I764" s="101">
        <f>IFERROR(VLOOKUP(E764,历史数据!AH:AJ,2,),"")</f>
        <v>11.4420860540741</v>
      </c>
      <c r="J764" s="104">
        <f t="shared" si="89"/>
        <v>0</v>
      </c>
      <c r="K764" s="104" t="str">
        <f>IFERROR(IF(AND(J763=$H$2*1,MAX(K$64:K763)=MAX(L$64:L763)),MAX(K$64:K763)+1,""),"")</f>
        <v/>
      </c>
      <c r="L764" s="104" t="str">
        <f>IFERROR(IF(AND($F763/INDEX($F$64:$F764,MATCH(MAX(M$64:M764),M$64:M764,0)-1)&lt;(1-$P$2),MAX(K$64:K764)&gt;MAX(L$64:L763)),MAX(K$64:K764),""),"")</f>
        <v/>
      </c>
      <c r="M764" s="104" t="str">
        <f>IFERROR(IF(E764="","",IF(K764&lt;&gt;"",MAX(M$64:M763)+1,IF(AND($F763/INDEX($F$64:$F764,MATCH(MAX(M$64:M763),M$64:M763,0)-1)&gt;(1+$O$2),MAX(K$64:K764)&gt;MAX(L$64:L763)),MAX(M$64:M763)+1,""))),"")</f>
        <v/>
      </c>
      <c r="N764" s="91">
        <f t="shared" si="90"/>
        <v>0</v>
      </c>
      <c r="O764" s="91" t="str">
        <f>IFERROR(IF(AND(N763=$H$2*1,MAX(O$64:O763)=MAX(P$64:P763)),MAX(O$64:O763)+1,""),"")</f>
        <v/>
      </c>
      <c r="P764" s="91" t="str">
        <f>IFERROR(IF(MOD(MAX(Q$64:Q764),10*MAX(O$64:O764))&lt;=2,IF(AND(F763/INDEX($F$64:$F764,MATCH(MAX(O$64:O764),O$64:O764,0)-1)&lt;(1-$P$2),MAX(O$64:O764)&gt;MAX(P$64:P763)),MAX(O$64:O764),""),IF(AND($F763/INDEX($F$64:$F764,MATCH(MAX(Q$64:Q764),Q$64:Q764,0)-1)&lt;(1-$P$2),MAX(O$64:O764)&gt;MAX(P$64:P763)),MAX(O$64:O764),"")),"")</f>
        <v/>
      </c>
      <c r="Q764" s="91" t="str">
        <f>IFERROR(IF(E764="","",IF(O764&lt;&gt;"",MAX(O$64:O764)*10+1,IF(AND($F763/INDEX($F$64:$F764,MATCH(MAX(Q$64:Q763),Q$64:Q763,0)-1)&gt;(1+$O$2),MAX(O$64:O764)&gt;MAX(P$64:P763)),MAX(Q$64:Q763)+1,""))),"")</f>
        <v/>
      </c>
    </row>
    <row r="765" spans="1:17" x14ac:dyDescent="0.2">
      <c r="A765" s="13">
        <f>HLOOKUP($E$2,历史数据!$V$3:$AE$5000,ROW(A763),)</f>
        <v>102000</v>
      </c>
      <c r="B765" s="41">
        <v>37601</v>
      </c>
      <c r="C765" s="100">
        <f>IFERROR(IF(A765&lt;&gt;0,MAX($C$4:C764)+1,""),"")</f>
        <v>757</v>
      </c>
      <c r="D765" s="100"/>
      <c r="E765" s="99">
        <f t="shared" si="91"/>
        <v>37607</v>
      </c>
      <c r="F765" s="101">
        <f>IFERROR(VLOOKUP(E765,历史数据!AH:AJ,3,),"")</f>
        <v>11.846077702908101</v>
      </c>
      <c r="G765" s="101">
        <f t="shared" si="87"/>
        <v>12.752669714861542</v>
      </c>
      <c r="H765" s="105">
        <f t="shared" si="88"/>
        <v>-5.1003982038464457E-3</v>
      </c>
      <c r="I765" s="101">
        <f>IFERROR(VLOOKUP(E765,历史数据!AH:AJ,2,),"")</f>
        <v>11.5984699181389</v>
      </c>
      <c r="J765" s="104">
        <f t="shared" si="89"/>
        <v>0</v>
      </c>
      <c r="K765" s="104" t="str">
        <f>IFERROR(IF(AND(J764=$H$2*1,MAX(K$64:K764)=MAX(L$64:L764)),MAX(K$64:K764)+1,""),"")</f>
        <v/>
      </c>
      <c r="L765" s="104" t="str">
        <f>IFERROR(IF(AND($F764/INDEX($F$64:$F765,MATCH(MAX(M$64:M765),M$64:M765,0)-1)&lt;(1-$P$2),MAX(K$64:K765)&gt;MAX(L$64:L764)),MAX(K$64:K765),""),"")</f>
        <v/>
      </c>
      <c r="M765" s="104" t="str">
        <f>IFERROR(IF(E765="","",IF(K765&lt;&gt;"",MAX(M$64:M764)+1,IF(AND($F764/INDEX($F$64:$F765,MATCH(MAX(M$64:M764),M$64:M764,0)-1)&gt;(1+$O$2),MAX(K$64:K765)&gt;MAX(L$64:L764)),MAX(M$64:M764)+1,""))),"")</f>
        <v/>
      </c>
      <c r="N765" s="91">
        <f t="shared" si="90"/>
        <v>0</v>
      </c>
      <c r="O765" s="91" t="str">
        <f>IFERROR(IF(AND(N764=$H$2*1,MAX(O$64:O764)=MAX(P$64:P764)),MAX(O$64:O764)+1,""),"")</f>
        <v/>
      </c>
      <c r="P765" s="91" t="str">
        <f>IFERROR(IF(MOD(MAX(Q$64:Q765),10*MAX(O$64:O765))&lt;=2,IF(AND(F764/INDEX($F$64:$F765,MATCH(MAX(O$64:O765),O$64:O765,0)-1)&lt;(1-$P$2),MAX(O$64:O765)&gt;MAX(P$64:P764)),MAX(O$64:O765),""),IF(AND($F764/INDEX($F$64:$F765,MATCH(MAX(Q$64:Q765),Q$64:Q765,0)-1)&lt;(1-$P$2),MAX(O$64:O765)&gt;MAX(P$64:P764)),MAX(O$64:O765),"")),"")</f>
        <v/>
      </c>
      <c r="Q765" s="91" t="str">
        <f>IFERROR(IF(E765="","",IF(O765&lt;&gt;"",MAX(O$64:O765)*10+1,IF(AND($F764/INDEX($F$64:$F765,MATCH(MAX(Q$64:Q764),Q$64:Q764,0)-1)&gt;(1+$O$2),MAX(O$64:O765)&gt;MAX(P$64:P764)),MAX(Q$64:Q764)+1,""))),"")</f>
        <v/>
      </c>
    </row>
    <row r="766" spans="1:17" x14ac:dyDescent="0.2">
      <c r="A766" s="13">
        <f>HLOOKUP($E$2,历史数据!$V$3:$AE$5000,ROW(A764),)</f>
        <v>123212</v>
      </c>
      <c r="B766" s="41">
        <v>37602</v>
      </c>
      <c r="C766" s="100">
        <f>IFERROR(IF(A766&lt;&gt;0,MAX($C$4:C765)+1,""),"")</f>
        <v>758</v>
      </c>
      <c r="D766" s="100"/>
      <c r="E766" s="99">
        <f t="shared" si="91"/>
        <v>37608</v>
      </c>
      <c r="F766" s="101">
        <f>IFERROR(VLOOKUP(E766,历史数据!AH:AJ,3,),"")</f>
        <v>11.6375658841551</v>
      </c>
      <c r="G766" s="101">
        <f t="shared" si="87"/>
        <v>12.687292571690012</v>
      </c>
      <c r="H766" s="105">
        <f t="shared" si="88"/>
        <v>-5.1265456279591115E-3</v>
      </c>
      <c r="I766" s="101">
        <f>IFERROR(VLOOKUP(E766,历史数据!AH:AJ,2,),"")</f>
        <v>11.898205657596399</v>
      </c>
      <c r="J766" s="104">
        <f t="shared" si="89"/>
        <v>0</v>
      </c>
      <c r="K766" s="104" t="str">
        <f>IFERROR(IF(AND(J765=$H$2*1,MAX(K$64:K765)=MAX(L$64:L765)),MAX(K$64:K765)+1,""),"")</f>
        <v/>
      </c>
      <c r="L766" s="104" t="str">
        <f>IFERROR(IF(AND($F765/INDEX($F$64:$F766,MATCH(MAX(M$64:M766),M$64:M766,0)-1)&lt;(1-$P$2),MAX(K$64:K766)&gt;MAX(L$64:L765)),MAX(K$64:K766),""),"")</f>
        <v/>
      </c>
      <c r="M766" s="104" t="str">
        <f>IFERROR(IF(E766="","",IF(K766&lt;&gt;"",MAX(M$64:M765)+1,IF(AND($F765/INDEX($F$64:$F766,MATCH(MAX(M$64:M765),M$64:M765,0)-1)&gt;(1+$O$2),MAX(K$64:K766)&gt;MAX(L$64:L765)),MAX(M$64:M765)+1,""))),"")</f>
        <v/>
      </c>
      <c r="N766" s="91">
        <f t="shared" si="90"/>
        <v>0</v>
      </c>
      <c r="O766" s="91" t="str">
        <f>IFERROR(IF(AND(N765=$H$2*1,MAX(O$64:O765)=MAX(P$64:P765)),MAX(O$64:O765)+1,""),"")</f>
        <v/>
      </c>
      <c r="P766" s="91" t="str">
        <f>IFERROR(IF(MOD(MAX(Q$64:Q766),10*MAX(O$64:O766))&lt;=2,IF(AND(F765/INDEX($F$64:$F766,MATCH(MAX(O$64:O766),O$64:O766,0)-1)&lt;(1-$P$2),MAX(O$64:O766)&gt;MAX(P$64:P765)),MAX(O$64:O766),""),IF(AND($F765/INDEX($F$64:$F766,MATCH(MAX(Q$64:Q766),Q$64:Q766,0)-1)&lt;(1-$P$2),MAX(O$64:O766)&gt;MAX(P$64:P765)),MAX(O$64:O766),"")),"")</f>
        <v/>
      </c>
      <c r="Q766" s="91" t="str">
        <f>IFERROR(IF(E766="","",IF(O766&lt;&gt;"",MAX(O$64:O766)*10+1,IF(AND($F765/INDEX($F$64:$F766,MATCH(MAX(Q$64:Q765),Q$64:Q765,0)-1)&gt;(1+$O$2),MAX(O$64:O766)&gt;MAX(P$64:P765)),MAX(Q$64:Q765)+1,""))),"")</f>
        <v/>
      </c>
    </row>
    <row r="767" spans="1:17" x14ac:dyDescent="0.2">
      <c r="A767" s="13">
        <f>HLOOKUP($E$2,历史数据!$V$3:$AE$5000,ROW(A765),)</f>
        <v>562621</v>
      </c>
      <c r="B767" s="41">
        <v>37603</v>
      </c>
      <c r="C767" s="100">
        <f>IFERROR(IF(A767&lt;&gt;0,MAX($C$4:C766)+1,""),"")</f>
        <v>759</v>
      </c>
      <c r="D767" s="100"/>
      <c r="E767" s="99">
        <f t="shared" si="91"/>
        <v>37609</v>
      </c>
      <c r="F767" s="101">
        <f>IFERROR(VLOOKUP(E767,历史数据!AH:AJ,3,),"")</f>
        <v>11.611501906810901</v>
      </c>
      <c r="G767" s="101">
        <f t="shared" si="87"/>
        <v>12.622784227763283</v>
      </c>
      <c r="H767" s="105">
        <f t="shared" si="88"/>
        <v>-5.0844846181501424E-3</v>
      </c>
      <c r="I767" s="101">
        <f>IFERROR(VLOOKUP(E767,历史数据!AH:AJ,2,),"")</f>
        <v>11.663629861499199</v>
      </c>
      <c r="J767" s="104">
        <f t="shared" si="89"/>
        <v>0</v>
      </c>
      <c r="K767" s="104" t="str">
        <f>IFERROR(IF(AND(J766=$H$2*1,MAX(K$64:K766)=MAX(L$64:L766)),MAX(K$64:K766)+1,""),"")</f>
        <v/>
      </c>
      <c r="L767" s="104" t="str">
        <f>IFERROR(IF(AND($F766/INDEX($F$64:$F767,MATCH(MAX(M$64:M767),M$64:M767,0)-1)&lt;(1-$P$2),MAX(K$64:K767)&gt;MAX(L$64:L766)),MAX(K$64:K767),""),"")</f>
        <v/>
      </c>
      <c r="M767" s="104" t="str">
        <f>IFERROR(IF(E767="","",IF(K767&lt;&gt;"",MAX(M$64:M766)+1,IF(AND($F766/INDEX($F$64:$F767,MATCH(MAX(M$64:M766),M$64:M766,0)-1)&gt;(1+$O$2),MAX(K$64:K767)&gt;MAX(L$64:L766)),MAX(M$64:M766)+1,""))),"")</f>
        <v/>
      </c>
      <c r="N767" s="91">
        <f t="shared" si="90"/>
        <v>0</v>
      </c>
      <c r="O767" s="91" t="str">
        <f>IFERROR(IF(AND(N766=$H$2*1,MAX(O$64:O766)=MAX(P$64:P766)),MAX(O$64:O766)+1,""),"")</f>
        <v/>
      </c>
      <c r="P767" s="91" t="str">
        <f>IFERROR(IF(MOD(MAX(Q$64:Q767),10*MAX(O$64:O767))&lt;=2,IF(AND(F766/INDEX($F$64:$F767,MATCH(MAX(O$64:O767),O$64:O767,0)-1)&lt;(1-$P$2),MAX(O$64:O767)&gt;MAX(P$64:P766)),MAX(O$64:O767),""),IF(AND($F766/INDEX($F$64:$F767,MATCH(MAX(Q$64:Q767),Q$64:Q767,0)-1)&lt;(1-$P$2),MAX(O$64:O767)&gt;MAX(P$64:P766)),MAX(O$64:O767),"")),"")</f>
        <v/>
      </c>
      <c r="Q767" s="91" t="str">
        <f>IFERROR(IF(E767="","",IF(O767&lt;&gt;"",MAX(O$64:O767)*10+1,IF(AND($F766/INDEX($F$64:$F767,MATCH(MAX(Q$64:Q766),Q$64:Q766,0)-1)&gt;(1+$O$2),MAX(O$64:O767)&gt;MAX(P$64:P766)),MAX(Q$64:Q766)+1,""))),"")</f>
        <v/>
      </c>
    </row>
    <row r="768" spans="1:17" x14ac:dyDescent="0.2">
      <c r="A768" s="13">
        <f>HLOOKUP($E$2,历史数据!$V$3:$AE$5000,ROW(A766),)</f>
        <v>625412</v>
      </c>
      <c r="B768" s="41">
        <v>37606</v>
      </c>
      <c r="C768" s="100">
        <f>IFERROR(IF(A768&lt;&gt;0,MAX($C$4:C767)+1,""),"")</f>
        <v>760</v>
      </c>
      <c r="D768" s="100"/>
      <c r="E768" s="99">
        <f t="shared" si="91"/>
        <v>37610</v>
      </c>
      <c r="F768" s="101">
        <f>IFERROR(VLOOKUP(E768,历史数据!AH:AJ,3,),"")</f>
        <v>11.767885770875701</v>
      </c>
      <c r="G768" s="101">
        <f t="shared" si="87"/>
        <v>12.557624284402953</v>
      </c>
      <c r="H768" s="105">
        <f t="shared" si="88"/>
        <v>-5.1620896138756533E-3</v>
      </c>
      <c r="I768" s="101">
        <f>IFERROR(VLOOKUP(E768,历史数据!AH:AJ,2,),"")</f>
        <v>11.650597872827101</v>
      </c>
      <c r="J768" s="104">
        <f t="shared" si="89"/>
        <v>0</v>
      </c>
      <c r="K768" s="104" t="str">
        <f>IFERROR(IF(AND(J767=$H$2*1,MAX(K$64:K767)=MAX(L$64:L767)),MAX(K$64:K767)+1,""),"")</f>
        <v/>
      </c>
      <c r="L768" s="104" t="str">
        <f>IFERROR(IF(AND($F767/INDEX($F$64:$F768,MATCH(MAX(M$64:M768),M$64:M768,0)-1)&lt;(1-$P$2),MAX(K$64:K768)&gt;MAX(L$64:L767)),MAX(K$64:K768),""),"")</f>
        <v/>
      </c>
      <c r="M768" s="104" t="str">
        <f>IFERROR(IF(E768="","",IF(K768&lt;&gt;"",MAX(M$64:M767)+1,IF(AND($F767/INDEX($F$64:$F768,MATCH(MAX(M$64:M767),M$64:M767,0)-1)&gt;(1+$O$2),MAX(K$64:K768)&gt;MAX(L$64:L767)),MAX(M$64:M767)+1,""))),"")</f>
        <v/>
      </c>
      <c r="N768" s="91">
        <f t="shared" si="90"/>
        <v>0</v>
      </c>
      <c r="O768" s="91" t="str">
        <f>IFERROR(IF(AND(N767=$H$2*1,MAX(O$64:O767)=MAX(P$64:P767)),MAX(O$64:O767)+1,""),"")</f>
        <v/>
      </c>
      <c r="P768" s="91" t="str">
        <f>IFERROR(IF(MOD(MAX(Q$64:Q768),10*MAX(O$64:O768))&lt;=2,IF(AND(F767/INDEX($F$64:$F768,MATCH(MAX(O$64:O768),O$64:O768,0)-1)&lt;(1-$P$2),MAX(O$64:O768)&gt;MAX(P$64:P767)),MAX(O$64:O768),""),IF(AND($F767/INDEX($F$64:$F768,MATCH(MAX(Q$64:Q768),Q$64:Q768,0)-1)&lt;(1-$P$2),MAX(O$64:O768)&gt;MAX(P$64:P767)),MAX(O$64:O768),"")),"")</f>
        <v/>
      </c>
      <c r="Q768" s="91" t="str">
        <f>IFERROR(IF(E768="","",IF(O768&lt;&gt;"",MAX(O$64:O768)*10+1,IF(AND($F767/INDEX($F$64:$F768,MATCH(MAX(Q$64:Q767),Q$64:Q767,0)-1)&gt;(1+$O$2),MAX(O$64:O768)&gt;MAX(P$64:P767)),MAX(Q$64:Q767)+1,""))),"")</f>
        <v/>
      </c>
    </row>
    <row r="769" spans="1:17" x14ac:dyDescent="0.2">
      <c r="A769" s="13">
        <f>HLOOKUP($E$2,历史数据!$V$3:$AE$5000,ROW(A767),)</f>
        <v>372535</v>
      </c>
      <c r="B769" s="41">
        <v>37607</v>
      </c>
      <c r="C769" s="100">
        <f>IFERROR(IF(A769&lt;&gt;0,MAX($C$4:C768)+1,""),"")</f>
        <v>761</v>
      </c>
      <c r="D769" s="100"/>
      <c r="E769" s="99">
        <f t="shared" si="91"/>
        <v>37613</v>
      </c>
      <c r="F769" s="101">
        <f>IFERROR(VLOOKUP(E769,历史数据!AH:AJ,3,),"")</f>
        <v>11.6375658841551</v>
      </c>
      <c r="G769" s="101">
        <f t="shared" ref="G769:G832" si="92">IFERROR(IF(E769="","",AVERAGE(F710:F769)),"")</f>
        <v>12.492464341042623</v>
      </c>
      <c r="H769" s="105">
        <f t="shared" si="88"/>
        <v>-5.1888750518886972E-3</v>
      </c>
      <c r="I769" s="101">
        <f>IFERROR(VLOOKUP(E769,历史数据!AH:AJ,2,),"")</f>
        <v>11.767885770875701</v>
      </c>
      <c r="J769" s="104">
        <f t="shared" si="89"/>
        <v>0</v>
      </c>
      <c r="K769" s="104" t="str">
        <f>IFERROR(IF(AND(J768=$H$2*1,MAX(K$64:K768)=MAX(L$64:L768)),MAX(K$64:K768)+1,""),"")</f>
        <v/>
      </c>
      <c r="L769" s="104" t="str">
        <f>IFERROR(IF(AND($F768/INDEX($F$64:$F769,MATCH(MAX(M$64:M769),M$64:M769,0)-1)&lt;(1-$P$2),MAX(K$64:K769)&gt;MAX(L$64:L768)),MAX(K$64:K769),""),"")</f>
        <v/>
      </c>
      <c r="M769" s="104" t="str">
        <f>IFERROR(IF(E769="","",IF(K769&lt;&gt;"",MAX(M$64:M768)+1,IF(AND($F768/INDEX($F$64:$F769,MATCH(MAX(M$64:M768),M$64:M768,0)-1)&gt;(1+$O$2),MAX(K$64:K769)&gt;MAX(L$64:L768)),MAX(M$64:M768)+1,""))),"")</f>
        <v/>
      </c>
      <c r="N769" s="91">
        <f t="shared" si="90"/>
        <v>0</v>
      </c>
      <c r="O769" s="91" t="str">
        <f>IFERROR(IF(AND(N768=$H$2*1,MAX(O$64:O768)=MAX(P$64:P768)),MAX(O$64:O768)+1,""),"")</f>
        <v/>
      </c>
      <c r="P769" s="91" t="str">
        <f>IFERROR(IF(MOD(MAX(Q$64:Q769),10*MAX(O$64:O769))&lt;=2,IF(AND(F768/INDEX($F$64:$F769,MATCH(MAX(O$64:O769),O$64:O769,0)-1)&lt;(1-$P$2),MAX(O$64:O769)&gt;MAX(P$64:P768)),MAX(O$64:O769),""),IF(AND($F768/INDEX($F$64:$F769,MATCH(MAX(Q$64:Q769),Q$64:Q769,0)-1)&lt;(1-$P$2),MAX(O$64:O769)&gt;MAX(P$64:P768)),MAX(O$64:O769),"")),"")</f>
        <v/>
      </c>
      <c r="Q769" s="91" t="str">
        <f>IFERROR(IF(E769="","",IF(O769&lt;&gt;"",MAX(O$64:O769)*10+1,IF(AND($F768/INDEX($F$64:$F769,MATCH(MAX(Q$64:Q768),Q$64:Q768,0)-1)&gt;(1+$O$2),MAX(O$64:O769)&gt;MAX(P$64:P768)),MAX(Q$64:Q768)+1,""))),"")</f>
        <v/>
      </c>
    </row>
    <row r="770" spans="1:17" x14ac:dyDescent="0.2">
      <c r="A770" s="13">
        <f>HLOOKUP($E$2,历史数据!$V$3:$AE$5000,ROW(A768),)</f>
        <v>523586</v>
      </c>
      <c r="B770" s="41">
        <v>37608</v>
      </c>
      <c r="C770" s="100">
        <f>IFERROR(IF(A770&lt;&gt;0,MAX($C$4:C769)+1,""),"")</f>
        <v>762</v>
      </c>
      <c r="D770" s="100"/>
      <c r="E770" s="99">
        <f t="shared" si="91"/>
        <v>37614</v>
      </c>
      <c r="F770" s="101">
        <f>IFERROR(VLOOKUP(E770,历史数据!AH:AJ,3,),"")</f>
        <v>11.780917759547799</v>
      </c>
      <c r="G770" s="101">
        <f t="shared" si="92"/>
        <v>12.43121399428391</v>
      </c>
      <c r="H770" s="105">
        <f t="shared" ref="H770:H833" si="93">IFERROR(G770/G769-1,"")</f>
        <v>-4.9029835176300773E-3</v>
      </c>
      <c r="I770" s="101">
        <f>IFERROR(VLOOKUP(E770,历史数据!AH:AJ,2,),"")</f>
        <v>11.663629861499199</v>
      </c>
      <c r="J770" s="104">
        <f t="shared" ref="J770:J833" si="94">IFERROR(IF(L770&lt;&gt;"","0",IF(AND($H770&gt;0,$F770&gt;$G770),J769+1,0)),"")</f>
        <v>0</v>
      </c>
      <c r="K770" s="104" t="str">
        <f>IFERROR(IF(AND(J769=$H$2*1,MAX(K$64:K769)=MAX(L$64:L769)),MAX(K$64:K769)+1,""),"")</f>
        <v/>
      </c>
      <c r="L770" s="104" t="str">
        <f>IFERROR(IF(AND($F769/INDEX($F$64:$F770,MATCH(MAX(M$64:M770),M$64:M770,0)-1)&lt;(1-$P$2),MAX(K$64:K770)&gt;MAX(L$64:L769)),MAX(K$64:K770),""),"")</f>
        <v/>
      </c>
      <c r="M770" s="104" t="str">
        <f>IFERROR(IF(E770="","",IF(K770&lt;&gt;"",MAX(M$64:M769)+1,IF(AND($F769/INDEX($F$64:$F770,MATCH(MAX(M$64:M769),M$64:M769,0)-1)&gt;(1+$O$2),MAX(K$64:K770)&gt;MAX(L$64:L769)),MAX(M$64:M769)+1,""))),"")</f>
        <v/>
      </c>
      <c r="N770" s="91">
        <f t="shared" ref="N770:N833" si="95">IFERROR(IF(P770&lt;&gt;"","0",IF(AND($H770&gt;0,$F770&gt;$G770),N769+1,0)),"")</f>
        <v>0</v>
      </c>
      <c r="O770" s="91" t="str">
        <f>IFERROR(IF(AND(N769=$H$2*1,MAX(O$64:O769)=MAX(P$64:P769)),MAX(O$64:O769)+1,""),"")</f>
        <v/>
      </c>
      <c r="P770" s="91" t="str">
        <f>IFERROR(IF(MOD(MAX(Q$64:Q770),10*MAX(O$64:O770))&lt;=2,IF(AND(F769/INDEX($F$64:$F770,MATCH(MAX(O$64:O770),O$64:O770,0)-1)&lt;(1-$P$2),MAX(O$64:O770)&gt;MAX(P$64:P769)),MAX(O$64:O770),""),IF(AND($F769/INDEX($F$64:$F770,MATCH(MAX(Q$64:Q770),Q$64:Q770,0)-1)&lt;(1-$P$2),MAX(O$64:O770)&gt;MAX(P$64:P769)),MAX(O$64:O770),"")),"")</f>
        <v/>
      </c>
      <c r="Q770" s="91" t="str">
        <f>IFERROR(IF(E770="","",IF(O770&lt;&gt;"",MAX(O$64:O770)*10+1,IF(AND($F769/INDEX($F$64:$F770,MATCH(MAX(Q$64:Q769),Q$64:Q769,0)-1)&gt;(1+$O$2),MAX(O$64:O770)&gt;MAX(P$64:P769)),MAX(Q$64:Q769)+1,""))),"")</f>
        <v/>
      </c>
    </row>
    <row r="771" spans="1:17" x14ac:dyDescent="0.2">
      <c r="A771" s="13">
        <f>HLOOKUP($E$2,历史数据!$V$3:$AE$5000,ROW(A769),)</f>
        <v>334710</v>
      </c>
      <c r="B771" s="41">
        <v>37609</v>
      </c>
      <c r="C771" s="100">
        <f>IFERROR(IF(A771&lt;&gt;0,MAX($C$4:C770)+1,""),"")</f>
        <v>763</v>
      </c>
      <c r="D771" s="100"/>
      <c r="E771" s="99">
        <f t="shared" si="91"/>
        <v>37615</v>
      </c>
      <c r="F771" s="101">
        <f>IFERROR(VLOOKUP(E771,历史数据!AH:AJ,3,),"")</f>
        <v>11.5984699181389</v>
      </c>
      <c r="G771" s="101">
        <f t="shared" si="92"/>
        <v>12.368443248846793</v>
      </c>
      <c r="H771" s="105">
        <f t="shared" si="93"/>
        <v>-5.0494461334170682E-3</v>
      </c>
      <c r="I771" s="101">
        <f>IFERROR(VLOOKUP(E771,历史数据!AH:AJ,2,),"")</f>
        <v>11.8721416802523</v>
      </c>
      <c r="J771" s="104">
        <f t="shared" si="94"/>
        <v>0</v>
      </c>
      <c r="K771" s="104" t="str">
        <f>IFERROR(IF(AND(J770=$H$2*1,MAX(K$64:K770)=MAX(L$64:L770)),MAX(K$64:K770)+1,""),"")</f>
        <v/>
      </c>
      <c r="L771" s="104" t="str">
        <f>IFERROR(IF(AND($F770/INDEX($F$64:$F771,MATCH(MAX(M$64:M771),M$64:M771,0)-1)&lt;(1-$P$2),MAX(K$64:K771)&gt;MAX(L$64:L770)),MAX(K$64:K771),""),"")</f>
        <v/>
      </c>
      <c r="M771" s="104" t="str">
        <f>IFERROR(IF(E771="","",IF(K771&lt;&gt;"",MAX(M$64:M770)+1,IF(AND($F770/INDEX($F$64:$F771,MATCH(MAX(M$64:M770),M$64:M770,0)-1)&gt;(1+$O$2),MAX(K$64:K771)&gt;MAX(L$64:L770)),MAX(M$64:M770)+1,""))),"")</f>
        <v/>
      </c>
      <c r="N771" s="91">
        <f t="shared" si="95"/>
        <v>0</v>
      </c>
      <c r="O771" s="91" t="str">
        <f>IFERROR(IF(AND(N770=$H$2*1,MAX(O$64:O770)=MAX(P$64:P770)),MAX(O$64:O770)+1,""),"")</f>
        <v/>
      </c>
      <c r="P771" s="91" t="str">
        <f>IFERROR(IF(MOD(MAX(Q$64:Q771),10*MAX(O$64:O771))&lt;=2,IF(AND(F770/INDEX($F$64:$F771,MATCH(MAX(O$64:O771),O$64:O771,0)-1)&lt;(1-$P$2),MAX(O$64:O771)&gt;MAX(P$64:P770)),MAX(O$64:O771),""),IF(AND($F770/INDEX($F$64:$F771,MATCH(MAX(Q$64:Q771),Q$64:Q771,0)-1)&lt;(1-$P$2),MAX(O$64:O771)&gt;MAX(P$64:P770)),MAX(O$64:O771),"")),"")</f>
        <v/>
      </c>
      <c r="Q771" s="91" t="str">
        <f>IFERROR(IF(E771="","",IF(O771&lt;&gt;"",MAX(O$64:O771)*10+1,IF(AND($F770/INDEX($F$64:$F771,MATCH(MAX(Q$64:Q770),Q$64:Q770,0)-1)&gt;(1+$O$2),MAX(O$64:O771)&gt;MAX(P$64:P770)),MAX(Q$64:Q770)+1,""))),"")</f>
        <v/>
      </c>
    </row>
    <row r="772" spans="1:17" x14ac:dyDescent="0.2">
      <c r="A772" s="13">
        <f>HLOOKUP($E$2,历史数据!$V$3:$AE$5000,ROW(A770),)</f>
        <v>224209</v>
      </c>
      <c r="B772" s="41">
        <v>37610</v>
      </c>
      <c r="C772" s="100">
        <f>IFERROR(IF(A772&lt;&gt;0,MAX($C$4:C771)+1,""),"")</f>
        <v>764</v>
      </c>
      <c r="D772" s="100"/>
      <c r="E772" s="99">
        <f t="shared" si="91"/>
        <v>37616</v>
      </c>
      <c r="F772" s="101">
        <f>IFERROR(VLOOKUP(E772,历史数据!AH:AJ,3,),"")</f>
        <v>11.025062416568</v>
      </c>
      <c r="G772" s="101">
        <f t="shared" si="92"/>
        <v>12.296550111339226</v>
      </c>
      <c r="H772" s="105">
        <f t="shared" si="93"/>
        <v>-5.8126262182809363E-3</v>
      </c>
      <c r="I772" s="101">
        <f>IFERROR(VLOOKUP(E772,历史数据!AH:AJ,2,),"")</f>
        <v>11.468150031418199</v>
      </c>
      <c r="J772" s="104">
        <f t="shared" si="94"/>
        <v>0</v>
      </c>
      <c r="K772" s="104" t="str">
        <f>IFERROR(IF(AND(J771=$H$2*1,MAX(K$64:K771)=MAX(L$64:L771)),MAX(K$64:K771)+1,""),"")</f>
        <v/>
      </c>
      <c r="L772" s="104" t="str">
        <f>IFERROR(IF(AND($F771/INDEX($F$64:$F772,MATCH(MAX(M$64:M772),M$64:M772,0)-1)&lt;(1-$P$2),MAX(K$64:K772)&gt;MAX(L$64:L771)),MAX(K$64:K772),""),"")</f>
        <v/>
      </c>
      <c r="M772" s="104" t="str">
        <f>IFERROR(IF(E772="","",IF(K772&lt;&gt;"",MAX(M$64:M771)+1,IF(AND($F771/INDEX($F$64:$F772,MATCH(MAX(M$64:M771),M$64:M771,0)-1)&gt;(1+$O$2),MAX(K$64:K772)&gt;MAX(L$64:L771)),MAX(M$64:M771)+1,""))),"")</f>
        <v/>
      </c>
      <c r="N772" s="91">
        <f t="shared" si="95"/>
        <v>0</v>
      </c>
      <c r="O772" s="91" t="str">
        <f>IFERROR(IF(AND(N771=$H$2*1,MAX(O$64:O771)=MAX(P$64:P771)),MAX(O$64:O771)+1,""),"")</f>
        <v/>
      </c>
      <c r="P772" s="91" t="str">
        <f>IFERROR(IF(MOD(MAX(Q$64:Q772),10*MAX(O$64:O772))&lt;=2,IF(AND(F771/INDEX($F$64:$F772,MATCH(MAX(O$64:O772),O$64:O772,0)-1)&lt;(1-$P$2),MAX(O$64:O772)&gt;MAX(P$64:P771)),MAX(O$64:O772),""),IF(AND($F771/INDEX($F$64:$F772,MATCH(MAX(Q$64:Q772),Q$64:Q772,0)-1)&lt;(1-$P$2),MAX(O$64:O772)&gt;MAX(P$64:P771)),MAX(O$64:O772),"")),"")</f>
        <v/>
      </c>
      <c r="Q772" s="91" t="str">
        <f>IFERROR(IF(E772="","",IF(O772&lt;&gt;"",MAX(O$64:O772)*10+1,IF(AND($F771/INDEX($F$64:$F772,MATCH(MAX(Q$64:Q771),Q$64:Q771,0)-1)&gt;(1+$O$2),MAX(O$64:O772)&gt;MAX(P$64:P771)),MAX(Q$64:Q771)+1,""))),"")</f>
        <v/>
      </c>
    </row>
    <row r="773" spans="1:17" x14ac:dyDescent="0.2">
      <c r="A773" s="13">
        <f>HLOOKUP($E$2,历史数据!$V$3:$AE$5000,ROW(A771),)</f>
        <v>273000</v>
      </c>
      <c r="B773" s="41">
        <v>37613</v>
      </c>
      <c r="C773" s="100">
        <f>IFERROR(IF(A773&lt;&gt;0,MAX($C$4:C772)+1,""),"")</f>
        <v>765</v>
      </c>
      <c r="D773" s="100"/>
      <c r="E773" s="99">
        <f t="shared" si="91"/>
        <v>37617</v>
      </c>
      <c r="F773" s="101">
        <f>IFERROR(VLOOKUP(E773,历史数据!AH:AJ,3,),"")</f>
        <v>11.025062416568</v>
      </c>
      <c r="G773" s="101">
        <f t="shared" si="92"/>
        <v>12.224439774020459</v>
      </c>
      <c r="H773" s="105">
        <f t="shared" si="93"/>
        <v>-5.864273854523705E-3</v>
      </c>
      <c r="I773" s="101">
        <f>IFERROR(VLOOKUP(E773,历史数据!AH:AJ,2,),"")</f>
        <v>11.012030427895899</v>
      </c>
      <c r="J773" s="104">
        <f t="shared" si="94"/>
        <v>0</v>
      </c>
      <c r="K773" s="104" t="str">
        <f>IFERROR(IF(AND(J772=$H$2*1,MAX(K$64:K772)=MAX(L$64:L772)),MAX(K$64:K772)+1,""),"")</f>
        <v/>
      </c>
      <c r="L773" s="104" t="str">
        <f>IFERROR(IF(AND($F772/INDEX($F$64:$F773,MATCH(MAX(M$64:M773),M$64:M773,0)-1)&lt;(1-$P$2),MAX(K$64:K773)&gt;MAX(L$64:L772)),MAX(K$64:K773),""),"")</f>
        <v/>
      </c>
      <c r="M773" s="104" t="str">
        <f>IFERROR(IF(E773="","",IF(K773&lt;&gt;"",MAX(M$64:M772)+1,IF(AND($F772/INDEX($F$64:$F773,MATCH(MAX(M$64:M772),M$64:M772,0)-1)&gt;(1+$O$2),MAX(K$64:K773)&gt;MAX(L$64:L772)),MAX(M$64:M772)+1,""))),"")</f>
        <v/>
      </c>
      <c r="N773" s="91">
        <f t="shared" si="95"/>
        <v>0</v>
      </c>
      <c r="O773" s="91" t="str">
        <f>IFERROR(IF(AND(N772=$H$2*1,MAX(O$64:O772)=MAX(P$64:P772)),MAX(O$64:O772)+1,""),"")</f>
        <v/>
      </c>
      <c r="P773" s="91" t="str">
        <f>IFERROR(IF(MOD(MAX(Q$64:Q773),10*MAX(O$64:O773))&lt;=2,IF(AND(F772/INDEX($F$64:$F773,MATCH(MAX(O$64:O773),O$64:O773,0)-1)&lt;(1-$P$2),MAX(O$64:O773)&gt;MAX(P$64:P772)),MAX(O$64:O773),""),IF(AND($F772/INDEX($F$64:$F773,MATCH(MAX(Q$64:Q773),Q$64:Q773,0)-1)&lt;(1-$P$2),MAX(O$64:O773)&gt;MAX(P$64:P772)),MAX(O$64:O773),"")),"")</f>
        <v/>
      </c>
      <c r="Q773" s="91" t="str">
        <f>IFERROR(IF(E773="","",IF(O773&lt;&gt;"",MAX(O$64:O773)*10+1,IF(AND($F772/INDEX($F$64:$F773,MATCH(MAX(Q$64:Q772),Q$64:Q772,0)-1)&gt;(1+$O$2),MAX(O$64:O773)&gt;MAX(P$64:P772)),MAX(Q$64:Q772)+1,""))),"")</f>
        <v/>
      </c>
    </row>
    <row r="774" spans="1:17" x14ac:dyDescent="0.2">
      <c r="A774" s="13">
        <f>HLOOKUP($E$2,历史数据!$V$3:$AE$5000,ROW(A772),)</f>
        <v>113493</v>
      </c>
      <c r="B774" s="41">
        <v>37614</v>
      </c>
      <c r="C774" s="100">
        <f>IFERROR(IF(A774&lt;&gt;0,MAX($C$4:C773)+1,""),"")</f>
        <v>766</v>
      </c>
      <c r="D774" s="100"/>
      <c r="E774" s="99">
        <f t="shared" ref="E774:E837" si="96">IFERROR(INDEX(B:B,MATCH(ROW(A770),C:C,0)),"")</f>
        <v>37620</v>
      </c>
      <c r="F774" s="101">
        <f>IFERROR(VLOOKUP(E774,历史数据!AH:AJ,3,),"")</f>
        <v>11.7548537822037</v>
      </c>
      <c r="G774" s="101">
        <f t="shared" si="92"/>
        <v>12.16384102669535</v>
      </c>
      <c r="H774" s="105">
        <f t="shared" si="93"/>
        <v>-4.957179915425991E-3</v>
      </c>
      <c r="I774" s="101">
        <f>IFERROR(VLOOKUP(E774,历史数据!AH:AJ,2,),"")</f>
        <v>10.9468704845356</v>
      </c>
      <c r="J774" s="104">
        <f t="shared" si="94"/>
        <v>0</v>
      </c>
      <c r="K774" s="104" t="str">
        <f>IFERROR(IF(AND(J773=$H$2*1,MAX(K$64:K773)=MAX(L$64:L773)),MAX(K$64:K773)+1,""),"")</f>
        <v/>
      </c>
      <c r="L774" s="104" t="str">
        <f>IFERROR(IF(AND($F773/INDEX($F$64:$F774,MATCH(MAX(M$64:M774),M$64:M774,0)-1)&lt;(1-$P$2),MAX(K$64:K774)&gt;MAX(L$64:L773)),MAX(K$64:K774),""),"")</f>
        <v/>
      </c>
      <c r="M774" s="104" t="str">
        <f>IFERROR(IF(E774="","",IF(K774&lt;&gt;"",MAX(M$64:M773)+1,IF(AND($F773/INDEX($F$64:$F774,MATCH(MAX(M$64:M773),M$64:M773,0)-1)&gt;(1+$O$2),MAX(K$64:K774)&gt;MAX(L$64:L773)),MAX(M$64:M773)+1,""))),"")</f>
        <v/>
      </c>
      <c r="N774" s="91">
        <f t="shared" si="95"/>
        <v>0</v>
      </c>
      <c r="O774" s="91" t="str">
        <f>IFERROR(IF(AND(N773=$H$2*1,MAX(O$64:O773)=MAX(P$64:P773)),MAX(O$64:O773)+1,""),"")</f>
        <v/>
      </c>
      <c r="P774" s="91" t="str">
        <f>IFERROR(IF(MOD(MAX(Q$64:Q774),10*MAX(O$64:O774))&lt;=2,IF(AND(F773/INDEX($F$64:$F774,MATCH(MAX(O$64:O774),O$64:O774,0)-1)&lt;(1-$P$2),MAX(O$64:O774)&gt;MAX(P$64:P773)),MAX(O$64:O774),""),IF(AND($F773/INDEX($F$64:$F774,MATCH(MAX(Q$64:Q774),Q$64:Q774,0)-1)&lt;(1-$P$2),MAX(O$64:O774)&gt;MAX(P$64:P773)),MAX(O$64:O774),"")),"")</f>
        <v/>
      </c>
      <c r="Q774" s="91" t="str">
        <f>IFERROR(IF(E774="","",IF(O774&lt;&gt;"",MAX(O$64:O774)*10+1,IF(AND($F773/INDEX($F$64:$F774,MATCH(MAX(Q$64:Q773),Q$64:Q773,0)-1)&gt;(1+$O$2),MAX(O$64:O774)&gt;MAX(P$64:P773)),MAX(Q$64:Q773)+1,""))),"")</f>
        <v/>
      </c>
    </row>
    <row r="775" spans="1:17" x14ac:dyDescent="0.2">
      <c r="A775" s="13">
        <f>HLOOKUP($E$2,历史数据!$V$3:$AE$5000,ROW(A773),)</f>
        <v>122400</v>
      </c>
      <c r="B775" s="41">
        <v>37615</v>
      </c>
      <c r="C775" s="100">
        <f>IFERROR(IF(A775&lt;&gt;0,MAX($C$4:C774)+1,""),"")</f>
        <v>767</v>
      </c>
      <c r="D775" s="100"/>
      <c r="E775" s="99">
        <f t="shared" si="96"/>
        <v>37621</v>
      </c>
      <c r="F775" s="101">
        <f>IFERROR(VLOOKUP(E775,历史数据!AH:AJ,3,),"")</f>
        <v>11.3378301446976</v>
      </c>
      <c r="G775" s="101">
        <f t="shared" si="92"/>
        <v>12.099549882579824</v>
      </c>
      <c r="H775" s="105">
        <f t="shared" si="93"/>
        <v>-5.2854311376175911E-3</v>
      </c>
      <c r="I775" s="101">
        <f>IFERROR(VLOOKUP(E775,历史数据!AH:AJ,2,),"")</f>
        <v>11.7157578161875</v>
      </c>
      <c r="J775" s="104">
        <f t="shared" si="94"/>
        <v>0</v>
      </c>
      <c r="K775" s="104" t="str">
        <f>IFERROR(IF(AND(J774=$H$2*1,MAX(K$64:K774)=MAX(L$64:L774)),MAX(K$64:K774)+1,""),"")</f>
        <v/>
      </c>
      <c r="L775" s="104" t="str">
        <f>IFERROR(IF(AND($F774/INDEX($F$64:$F775,MATCH(MAX(M$64:M775),M$64:M775,0)-1)&lt;(1-$P$2),MAX(K$64:K775)&gt;MAX(L$64:L774)),MAX(K$64:K775),""),"")</f>
        <v/>
      </c>
      <c r="M775" s="104" t="str">
        <f>IFERROR(IF(E775="","",IF(K775&lt;&gt;"",MAX(M$64:M774)+1,IF(AND($F774/INDEX($F$64:$F775,MATCH(MAX(M$64:M774),M$64:M774,0)-1)&gt;(1+$O$2),MAX(K$64:K775)&gt;MAX(L$64:L774)),MAX(M$64:M774)+1,""))),"")</f>
        <v/>
      </c>
      <c r="N775" s="91">
        <f t="shared" si="95"/>
        <v>0</v>
      </c>
      <c r="O775" s="91" t="str">
        <f>IFERROR(IF(AND(N774=$H$2*1,MAX(O$64:O774)=MAX(P$64:P774)),MAX(O$64:O774)+1,""),"")</f>
        <v/>
      </c>
      <c r="P775" s="91" t="str">
        <f>IFERROR(IF(MOD(MAX(Q$64:Q775),10*MAX(O$64:O775))&lt;=2,IF(AND(F774/INDEX($F$64:$F775,MATCH(MAX(O$64:O775),O$64:O775,0)-1)&lt;(1-$P$2),MAX(O$64:O775)&gt;MAX(P$64:P774)),MAX(O$64:O775),""),IF(AND($F774/INDEX($F$64:$F775,MATCH(MAX(Q$64:Q775),Q$64:Q775,0)-1)&lt;(1-$P$2),MAX(O$64:O775)&gt;MAX(P$64:P774)),MAX(O$64:O775),"")),"")</f>
        <v/>
      </c>
      <c r="Q775" s="91" t="str">
        <f>IFERROR(IF(E775="","",IF(O775&lt;&gt;"",MAX(O$64:O775)*10+1,IF(AND($F774/INDEX($F$64:$F775,MATCH(MAX(Q$64:Q774),Q$64:Q774,0)-1)&gt;(1+$O$2),MAX(O$64:O775)&gt;MAX(P$64:P774)),MAX(Q$64:Q774)+1,""))),"")</f>
        <v/>
      </c>
    </row>
    <row r="776" spans="1:17" x14ac:dyDescent="0.2">
      <c r="A776" s="13">
        <f>HLOOKUP($E$2,历史数据!$V$3:$AE$5000,ROW(A774),)</f>
        <v>310000</v>
      </c>
      <c r="B776" s="41">
        <v>37616</v>
      </c>
      <c r="C776" s="100">
        <f>IFERROR(IF(A776&lt;&gt;0,MAX($C$4:C775)+1,""),"")</f>
        <v>768</v>
      </c>
      <c r="D776" s="100"/>
      <c r="E776" s="99">
        <f t="shared" si="96"/>
        <v>37623</v>
      </c>
      <c r="F776" s="101">
        <f>IFERROR(VLOOKUP(E776,历史数据!AH:AJ,3,),"")</f>
        <v>12.2631013404143</v>
      </c>
      <c r="G776" s="101">
        <f t="shared" si="92"/>
        <v>12.066535511277259</v>
      </c>
      <c r="H776" s="105">
        <f t="shared" si="93"/>
        <v>-2.7285619401509198E-3</v>
      </c>
      <c r="I776" s="101">
        <f>IFERROR(VLOOKUP(E776,历史数据!AH:AJ,2,),"")</f>
        <v>11.272670201337201</v>
      </c>
      <c r="J776" s="104">
        <f t="shared" si="94"/>
        <v>0</v>
      </c>
      <c r="K776" s="104" t="str">
        <f>IFERROR(IF(AND(J775=$H$2*1,MAX(K$64:K775)=MAX(L$64:L775)),MAX(K$64:K775)+1,""),"")</f>
        <v/>
      </c>
      <c r="L776" s="104" t="str">
        <f>IFERROR(IF(AND($F775/INDEX($F$64:$F776,MATCH(MAX(M$64:M776),M$64:M776,0)-1)&lt;(1-$P$2),MAX(K$64:K776)&gt;MAX(L$64:L775)),MAX(K$64:K776),""),"")</f>
        <v/>
      </c>
      <c r="M776" s="104" t="str">
        <f>IFERROR(IF(E776="","",IF(K776&lt;&gt;"",MAX(M$64:M775)+1,IF(AND($F775/INDEX($F$64:$F776,MATCH(MAX(M$64:M775),M$64:M775,0)-1)&gt;(1+$O$2),MAX(K$64:K776)&gt;MAX(L$64:L775)),MAX(M$64:M775)+1,""))),"")</f>
        <v/>
      </c>
      <c r="N776" s="91">
        <f t="shared" si="95"/>
        <v>0</v>
      </c>
      <c r="O776" s="91" t="str">
        <f>IFERROR(IF(AND(N775=$H$2*1,MAX(O$64:O775)=MAX(P$64:P775)),MAX(O$64:O775)+1,""),"")</f>
        <v/>
      </c>
      <c r="P776" s="91" t="str">
        <f>IFERROR(IF(MOD(MAX(Q$64:Q776),10*MAX(O$64:O776))&lt;=2,IF(AND(F775/INDEX($F$64:$F776,MATCH(MAX(O$64:O776),O$64:O776,0)-1)&lt;(1-$P$2),MAX(O$64:O776)&gt;MAX(P$64:P775)),MAX(O$64:O776),""),IF(AND($F775/INDEX($F$64:$F776,MATCH(MAX(Q$64:Q776),Q$64:Q776,0)-1)&lt;(1-$P$2),MAX(O$64:O776)&gt;MAX(P$64:P775)),MAX(O$64:O776),"")),"")</f>
        <v/>
      </c>
      <c r="Q776" s="91" t="str">
        <f>IFERROR(IF(E776="","",IF(O776&lt;&gt;"",MAX(O$64:O776)*10+1,IF(AND($F775/INDEX($F$64:$F776,MATCH(MAX(Q$64:Q775),Q$64:Q775,0)-1)&gt;(1+$O$2),MAX(O$64:O776)&gt;MAX(P$64:P775)),MAX(Q$64:Q775)+1,""))),"")</f>
        <v/>
      </c>
    </row>
    <row r="777" spans="1:17" x14ac:dyDescent="0.2">
      <c r="A777" s="13">
        <f>HLOOKUP($E$2,历史数据!$V$3:$AE$5000,ROW(A775),)</f>
        <v>214481</v>
      </c>
      <c r="B777" s="41">
        <v>37617</v>
      </c>
      <c r="C777" s="100">
        <f>IFERROR(IF(A777&lt;&gt;0,MAX($C$4:C776)+1,""),"")</f>
        <v>769</v>
      </c>
      <c r="D777" s="100"/>
      <c r="E777" s="99">
        <f t="shared" si="96"/>
        <v>37624</v>
      </c>
      <c r="F777" s="101">
        <f>IFERROR(VLOOKUP(E777,历史数据!AH:AJ,3,),"")</f>
        <v>12.406453215807</v>
      </c>
      <c r="G777" s="101">
        <f t="shared" si="92"/>
        <v>12.041123133366732</v>
      </c>
      <c r="H777" s="105">
        <f t="shared" si="93"/>
        <v>-2.1060210602104057E-3</v>
      </c>
      <c r="I777" s="101">
        <f>IFERROR(VLOOKUP(E777,历史数据!AH:AJ,2,),"")</f>
        <v>12.158845431037699</v>
      </c>
      <c r="J777" s="104">
        <f t="shared" si="94"/>
        <v>0</v>
      </c>
      <c r="K777" s="104" t="str">
        <f>IFERROR(IF(AND(J776=$H$2*1,MAX(K$64:K776)=MAX(L$64:L776)),MAX(K$64:K776)+1,""),"")</f>
        <v/>
      </c>
      <c r="L777" s="104" t="str">
        <f>IFERROR(IF(AND($F776/INDEX($F$64:$F777,MATCH(MAX(M$64:M777),M$64:M777,0)-1)&lt;(1-$P$2),MAX(K$64:K777)&gt;MAX(L$64:L776)),MAX(K$64:K777),""),"")</f>
        <v/>
      </c>
      <c r="M777" s="104" t="str">
        <f>IFERROR(IF(E777="","",IF(K777&lt;&gt;"",MAX(M$64:M776)+1,IF(AND($F776/INDEX($F$64:$F777,MATCH(MAX(M$64:M776),M$64:M776,0)-1)&gt;(1+$O$2),MAX(K$64:K777)&gt;MAX(L$64:L776)),MAX(M$64:M776)+1,""))),"")</f>
        <v/>
      </c>
      <c r="N777" s="91">
        <f t="shared" si="95"/>
        <v>0</v>
      </c>
      <c r="O777" s="91" t="str">
        <f>IFERROR(IF(AND(N776=$H$2*1,MAX(O$64:O776)=MAX(P$64:P776)),MAX(O$64:O776)+1,""),"")</f>
        <v/>
      </c>
      <c r="P777" s="91" t="str">
        <f>IFERROR(IF(MOD(MAX(Q$64:Q777),10*MAX(O$64:O777))&lt;=2,IF(AND(F776/INDEX($F$64:$F777,MATCH(MAX(O$64:O777),O$64:O777,0)-1)&lt;(1-$P$2),MAX(O$64:O777)&gt;MAX(P$64:P776)),MAX(O$64:O777),""),IF(AND($F776/INDEX($F$64:$F777,MATCH(MAX(Q$64:Q777),Q$64:Q777,0)-1)&lt;(1-$P$2),MAX(O$64:O777)&gt;MAX(P$64:P776)),MAX(O$64:O777),"")),"")</f>
        <v/>
      </c>
      <c r="Q777" s="91" t="str">
        <f>IFERROR(IF(E777="","",IF(O777&lt;&gt;"",MAX(O$64:O777)*10+1,IF(AND($F776/INDEX($F$64:$F777,MATCH(MAX(Q$64:Q776),Q$64:Q776,0)-1)&gt;(1+$O$2),MAX(O$64:O777)&gt;MAX(P$64:P776)),MAX(Q$64:Q776)+1,""))),"")</f>
        <v/>
      </c>
    </row>
    <row r="778" spans="1:17" x14ac:dyDescent="0.2">
      <c r="A778" s="13">
        <f>HLOOKUP($E$2,历史数据!$V$3:$AE$5000,ROW(A776),)</f>
        <v>1611394</v>
      </c>
      <c r="B778" s="41">
        <v>37620</v>
      </c>
      <c r="C778" s="100">
        <f>IFERROR(IF(A778&lt;&gt;0,MAX($C$4:C777)+1,""),"")</f>
        <v>770</v>
      </c>
      <c r="D778" s="100"/>
      <c r="E778" s="99">
        <f t="shared" si="96"/>
        <v>37627</v>
      </c>
      <c r="F778" s="101">
        <f>IFERROR(VLOOKUP(E778,历史数据!AH:AJ,3,),"")</f>
        <v>12.4846451478394</v>
      </c>
      <c r="G778" s="101">
        <f t="shared" si="92"/>
        <v>12.017665553757013</v>
      </c>
      <c r="H778" s="105">
        <f t="shared" si="93"/>
        <v>-1.9481222266315434E-3</v>
      </c>
      <c r="I778" s="101">
        <f>IFERROR(VLOOKUP(E778,历史数据!AH:AJ,2,),"")</f>
        <v>12.419485204479001</v>
      </c>
      <c r="J778" s="104">
        <f t="shared" si="94"/>
        <v>0</v>
      </c>
      <c r="K778" s="104" t="str">
        <f>IFERROR(IF(AND(J777=$H$2*1,MAX(K$64:K777)=MAX(L$64:L777)),MAX(K$64:K777)+1,""),"")</f>
        <v/>
      </c>
      <c r="L778" s="104" t="str">
        <f>IFERROR(IF(AND($F777/INDEX($F$64:$F778,MATCH(MAX(M$64:M778),M$64:M778,0)-1)&lt;(1-$P$2),MAX(K$64:K778)&gt;MAX(L$64:L777)),MAX(K$64:K778),""),"")</f>
        <v/>
      </c>
      <c r="M778" s="104" t="str">
        <f>IFERROR(IF(E778="","",IF(K778&lt;&gt;"",MAX(M$64:M777)+1,IF(AND($F777/INDEX($F$64:$F778,MATCH(MAX(M$64:M777),M$64:M777,0)-1)&gt;(1+$O$2),MAX(K$64:K778)&gt;MAX(L$64:L777)),MAX(M$64:M777)+1,""))),"")</f>
        <v/>
      </c>
      <c r="N778" s="91">
        <f t="shared" si="95"/>
        <v>0</v>
      </c>
      <c r="O778" s="91" t="str">
        <f>IFERROR(IF(AND(N777=$H$2*1,MAX(O$64:O777)=MAX(P$64:P777)),MAX(O$64:O777)+1,""),"")</f>
        <v/>
      </c>
      <c r="P778" s="91" t="str">
        <f>IFERROR(IF(MOD(MAX(Q$64:Q778),10*MAX(O$64:O778))&lt;=2,IF(AND(F777/INDEX($F$64:$F778,MATCH(MAX(O$64:O778),O$64:O778,0)-1)&lt;(1-$P$2),MAX(O$64:O778)&gt;MAX(P$64:P777)),MAX(O$64:O778),""),IF(AND($F777/INDEX($F$64:$F778,MATCH(MAX(Q$64:Q778),Q$64:Q778,0)-1)&lt;(1-$P$2),MAX(O$64:O778)&gt;MAX(P$64:P777)),MAX(O$64:O778),"")),"")</f>
        <v/>
      </c>
      <c r="Q778" s="91" t="str">
        <f>IFERROR(IF(E778="","",IF(O778&lt;&gt;"",MAX(O$64:O778)*10+1,IF(AND($F777/INDEX($F$64:$F778,MATCH(MAX(Q$64:Q777),Q$64:Q777,0)-1)&gt;(1+$O$2),MAX(O$64:O778)&gt;MAX(P$64:P777)),MAX(Q$64:Q777)+1,""))),"")</f>
        <v/>
      </c>
    </row>
    <row r="779" spans="1:17" x14ac:dyDescent="0.2">
      <c r="A779" s="13">
        <f>HLOOKUP($E$2,历史数据!$V$3:$AE$5000,ROW(A777),)</f>
        <v>757852</v>
      </c>
      <c r="B779" s="41">
        <v>37621</v>
      </c>
      <c r="C779" s="100">
        <f>IFERROR(IF(A779&lt;&gt;0,MAX($C$4:C778)+1,""),"")</f>
        <v>771</v>
      </c>
      <c r="D779" s="100"/>
      <c r="E779" s="99">
        <f t="shared" si="96"/>
        <v>37628</v>
      </c>
      <c r="F779" s="101">
        <f>IFERROR(VLOOKUP(E779,历史数据!AH:AJ,3,),"")</f>
        <v>12.237037363070099</v>
      </c>
      <c r="G779" s="101">
        <f t="shared" si="92"/>
        <v>11.992035976035282</v>
      </c>
      <c r="H779" s="105">
        <f t="shared" si="93"/>
        <v>-2.1326585938912235E-3</v>
      </c>
      <c r="I779" s="101">
        <f>IFERROR(VLOOKUP(E779,历史数据!AH:AJ,2,),"")</f>
        <v>12.4846451478394</v>
      </c>
      <c r="J779" s="104">
        <f t="shared" si="94"/>
        <v>0</v>
      </c>
      <c r="K779" s="104" t="str">
        <f>IFERROR(IF(AND(J778=$H$2*1,MAX(K$64:K778)=MAX(L$64:L778)),MAX(K$64:K778)+1,""),"")</f>
        <v/>
      </c>
      <c r="L779" s="104" t="str">
        <f>IFERROR(IF(AND($F778/INDEX($F$64:$F779,MATCH(MAX(M$64:M779),M$64:M779,0)-1)&lt;(1-$P$2),MAX(K$64:K779)&gt;MAX(L$64:L778)),MAX(K$64:K779),""),"")</f>
        <v/>
      </c>
      <c r="M779" s="104" t="str">
        <f>IFERROR(IF(E779="","",IF(K779&lt;&gt;"",MAX(M$64:M778)+1,IF(AND($F778/INDEX($F$64:$F779,MATCH(MAX(M$64:M778),M$64:M778,0)-1)&gt;(1+$O$2),MAX(K$64:K779)&gt;MAX(L$64:L778)),MAX(M$64:M778)+1,""))),"")</f>
        <v/>
      </c>
      <c r="N779" s="91">
        <f t="shared" si="95"/>
        <v>0</v>
      </c>
      <c r="O779" s="91" t="str">
        <f>IFERROR(IF(AND(N778=$H$2*1,MAX(O$64:O778)=MAX(P$64:P778)),MAX(O$64:O778)+1,""),"")</f>
        <v/>
      </c>
      <c r="P779" s="91" t="str">
        <f>IFERROR(IF(MOD(MAX(Q$64:Q779),10*MAX(O$64:O779))&lt;=2,IF(AND(F778/INDEX($F$64:$F779,MATCH(MAX(O$64:O779),O$64:O779,0)-1)&lt;(1-$P$2),MAX(O$64:O779)&gt;MAX(P$64:P778)),MAX(O$64:O779),""),IF(AND($F778/INDEX($F$64:$F779,MATCH(MAX(Q$64:Q779),Q$64:Q779,0)-1)&lt;(1-$P$2),MAX(O$64:O779)&gt;MAX(P$64:P778)),MAX(O$64:O779),"")),"")</f>
        <v/>
      </c>
      <c r="Q779" s="91" t="str">
        <f>IFERROR(IF(E779="","",IF(O779&lt;&gt;"",MAX(O$64:O779)*10+1,IF(AND($F778/INDEX($F$64:$F779,MATCH(MAX(Q$64:Q778),Q$64:Q778,0)-1)&gt;(1+$O$2),MAX(O$64:O779)&gt;MAX(P$64:P778)),MAX(Q$64:Q778)+1,""))),"")</f>
        <v/>
      </c>
    </row>
    <row r="780" spans="1:17" x14ac:dyDescent="0.2">
      <c r="A780" s="13">
        <f>HLOOKUP($E$2,历史数据!$V$3:$AE$5000,ROW(A778),)</f>
        <v>2370141</v>
      </c>
      <c r="B780" s="41">
        <v>37623</v>
      </c>
      <c r="C780" s="100">
        <f>IFERROR(IF(A780&lt;&gt;0,MAX($C$4:C779)+1,""),"")</f>
        <v>772</v>
      </c>
      <c r="D780" s="100"/>
      <c r="E780" s="99">
        <f t="shared" si="96"/>
        <v>37629</v>
      </c>
      <c r="F780" s="101">
        <f>IFERROR(VLOOKUP(E780,历史数据!AH:AJ,3,),"")</f>
        <v>12.393421227134899</v>
      </c>
      <c r="G780" s="101">
        <f t="shared" si="92"/>
        <v>11.968361196614362</v>
      </c>
      <c r="H780" s="105">
        <f t="shared" si="93"/>
        <v>-1.9742085053974234E-3</v>
      </c>
      <c r="I780" s="101">
        <f>IFERROR(VLOOKUP(E780,历史数据!AH:AJ,2,),"")</f>
        <v>12.119749465021499</v>
      </c>
      <c r="J780" s="104">
        <f t="shared" si="94"/>
        <v>0</v>
      </c>
      <c r="K780" s="104" t="str">
        <f>IFERROR(IF(AND(J779=$H$2*1,MAX(K$64:K779)=MAX(L$64:L779)),MAX(K$64:K779)+1,""),"")</f>
        <v/>
      </c>
      <c r="L780" s="104" t="str">
        <f>IFERROR(IF(AND($F779/INDEX($F$64:$F780,MATCH(MAX(M$64:M780),M$64:M780,0)-1)&lt;(1-$P$2),MAX(K$64:K780)&gt;MAX(L$64:L779)),MAX(K$64:K780),""),"")</f>
        <v/>
      </c>
      <c r="M780" s="104" t="str">
        <f>IFERROR(IF(E780="","",IF(K780&lt;&gt;"",MAX(M$64:M779)+1,IF(AND($F779/INDEX($F$64:$F780,MATCH(MAX(M$64:M779),M$64:M779,0)-1)&gt;(1+$O$2),MAX(K$64:K780)&gt;MAX(L$64:L779)),MAX(M$64:M779)+1,""))),"")</f>
        <v/>
      </c>
      <c r="N780" s="91">
        <f t="shared" si="95"/>
        <v>0</v>
      </c>
      <c r="O780" s="91" t="str">
        <f>IFERROR(IF(AND(N779=$H$2*1,MAX(O$64:O779)=MAX(P$64:P779)),MAX(O$64:O779)+1,""),"")</f>
        <v/>
      </c>
      <c r="P780" s="91" t="str">
        <f>IFERROR(IF(MOD(MAX(Q$64:Q780),10*MAX(O$64:O780))&lt;=2,IF(AND(F779/INDEX($F$64:$F780,MATCH(MAX(O$64:O780),O$64:O780,0)-1)&lt;(1-$P$2),MAX(O$64:O780)&gt;MAX(P$64:P779)),MAX(O$64:O780),""),IF(AND($F779/INDEX($F$64:$F780,MATCH(MAX(Q$64:Q780),Q$64:Q780,0)-1)&lt;(1-$P$2),MAX(O$64:O780)&gt;MAX(P$64:P779)),MAX(O$64:O780),"")),"")</f>
        <v/>
      </c>
      <c r="Q780" s="91" t="str">
        <f>IFERROR(IF(E780="","",IF(O780&lt;&gt;"",MAX(O$64:O780)*10+1,IF(AND($F779/INDEX($F$64:$F780,MATCH(MAX(Q$64:Q779),Q$64:Q779,0)-1)&gt;(1+$O$2),MAX(O$64:O780)&gt;MAX(P$64:P779)),MAX(Q$64:Q779)+1,""))),"")</f>
        <v/>
      </c>
    </row>
    <row r="781" spans="1:17" x14ac:dyDescent="0.2">
      <c r="A781" s="13">
        <f>HLOOKUP($E$2,历史数据!$V$3:$AE$5000,ROW(A779),)</f>
        <v>1454462</v>
      </c>
      <c r="B781" s="41">
        <v>37624</v>
      </c>
      <c r="C781" s="100">
        <f>IFERROR(IF(A781&lt;&gt;0,MAX($C$4:C780)+1,""),"")</f>
        <v>773</v>
      </c>
      <c r="D781" s="100"/>
      <c r="E781" s="99">
        <f t="shared" si="96"/>
        <v>37630</v>
      </c>
      <c r="F781" s="101">
        <f>IFERROR(VLOOKUP(E781,历史数据!AH:AJ,3,),"")</f>
        <v>12.797412875969</v>
      </c>
      <c r="G781" s="101">
        <f t="shared" si="92"/>
        <v>11.949682012851067</v>
      </c>
      <c r="H781" s="105">
        <f t="shared" si="93"/>
        <v>-1.5607135727637722E-3</v>
      </c>
      <c r="I781" s="101">
        <f>IFERROR(VLOOKUP(E781,历史数据!AH:AJ,2,),"")</f>
        <v>12.458581170495201</v>
      </c>
      <c r="J781" s="104">
        <f t="shared" si="94"/>
        <v>0</v>
      </c>
      <c r="K781" s="104" t="str">
        <f>IFERROR(IF(AND(J780=$H$2*1,MAX(K$64:K780)=MAX(L$64:L780)),MAX(K$64:K780)+1,""),"")</f>
        <v/>
      </c>
      <c r="L781" s="104" t="str">
        <f>IFERROR(IF(AND($F780/INDEX($F$64:$F781,MATCH(MAX(M$64:M781),M$64:M781,0)-1)&lt;(1-$P$2),MAX(K$64:K781)&gt;MAX(L$64:L780)),MAX(K$64:K781),""),"")</f>
        <v/>
      </c>
      <c r="M781" s="104" t="str">
        <f>IFERROR(IF(E781="","",IF(K781&lt;&gt;"",MAX(M$64:M780)+1,IF(AND($F780/INDEX($F$64:$F781,MATCH(MAX(M$64:M780),M$64:M780,0)-1)&gt;(1+$O$2),MAX(K$64:K781)&gt;MAX(L$64:L780)),MAX(M$64:M780)+1,""))),"")</f>
        <v/>
      </c>
      <c r="N781" s="91">
        <f t="shared" si="95"/>
        <v>0</v>
      </c>
      <c r="O781" s="91" t="str">
        <f>IFERROR(IF(AND(N780=$H$2*1,MAX(O$64:O780)=MAX(P$64:P780)),MAX(O$64:O780)+1,""),"")</f>
        <v/>
      </c>
      <c r="P781" s="91" t="str">
        <f>IFERROR(IF(MOD(MAX(Q$64:Q781),10*MAX(O$64:O781))&lt;=2,IF(AND(F780/INDEX($F$64:$F781,MATCH(MAX(O$64:O781),O$64:O781,0)-1)&lt;(1-$P$2),MAX(O$64:O781)&gt;MAX(P$64:P780)),MAX(O$64:O781),""),IF(AND($F780/INDEX($F$64:$F781,MATCH(MAX(Q$64:Q781),Q$64:Q781,0)-1)&lt;(1-$P$2),MAX(O$64:O781)&gt;MAX(P$64:P780)),MAX(O$64:O781),"")),"")</f>
        <v/>
      </c>
      <c r="Q781" s="91" t="str">
        <f>IFERROR(IF(E781="","",IF(O781&lt;&gt;"",MAX(O$64:O781)*10+1,IF(AND($F780/INDEX($F$64:$F781,MATCH(MAX(Q$64:Q780),Q$64:Q780,0)-1)&gt;(1+$O$2),MAX(O$64:O781)&gt;MAX(P$64:P780)),MAX(Q$64:Q780)+1,""))),"")</f>
        <v/>
      </c>
    </row>
    <row r="782" spans="1:17" x14ac:dyDescent="0.2">
      <c r="A782" s="13">
        <f>HLOOKUP($E$2,历史数据!$V$3:$AE$5000,ROW(A780),)</f>
        <v>1225794</v>
      </c>
      <c r="B782" s="41">
        <v>37627</v>
      </c>
      <c r="C782" s="100">
        <f>IFERROR(IF(A782&lt;&gt;0,MAX($C$4:C781)+1,""),"")</f>
        <v>774</v>
      </c>
      <c r="D782" s="100"/>
      <c r="E782" s="99">
        <f t="shared" si="96"/>
        <v>37631</v>
      </c>
      <c r="F782" s="101">
        <f>IFERROR(VLOOKUP(E782,历史数据!AH:AJ,3,),"")</f>
        <v>12.4846451478394</v>
      </c>
      <c r="G782" s="101">
        <f t="shared" si="92"/>
        <v>11.932957627388582</v>
      </c>
      <c r="H782" s="105">
        <f t="shared" si="93"/>
        <v>-1.3995674064379848E-3</v>
      </c>
      <c r="I782" s="101">
        <f>IFERROR(VLOOKUP(E782,历史数据!AH:AJ,2,),"")</f>
        <v>12.771348898624799</v>
      </c>
      <c r="J782" s="104">
        <f t="shared" si="94"/>
        <v>0</v>
      </c>
      <c r="K782" s="104" t="str">
        <f>IFERROR(IF(AND(J781=$H$2*1,MAX(K$64:K781)=MAX(L$64:L781)),MAX(K$64:K781)+1,""),"")</f>
        <v/>
      </c>
      <c r="L782" s="104" t="str">
        <f>IFERROR(IF(AND($F781/INDEX($F$64:$F782,MATCH(MAX(M$64:M782),M$64:M782,0)-1)&lt;(1-$P$2),MAX(K$64:K782)&gt;MAX(L$64:L781)),MAX(K$64:K782),""),"")</f>
        <v/>
      </c>
      <c r="M782" s="104" t="str">
        <f>IFERROR(IF(E782="","",IF(K782&lt;&gt;"",MAX(M$64:M781)+1,IF(AND($F781/INDEX($F$64:$F782,MATCH(MAX(M$64:M781),M$64:M781,0)-1)&gt;(1+$O$2),MAX(K$64:K782)&gt;MAX(L$64:L781)),MAX(M$64:M781)+1,""))),"")</f>
        <v/>
      </c>
      <c r="N782" s="91">
        <f t="shared" si="95"/>
        <v>0</v>
      </c>
      <c r="O782" s="91" t="str">
        <f>IFERROR(IF(AND(N781=$H$2*1,MAX(O$64:O781)=MAX(P$64:P781)),MAX(O$64:O781)+1,""),"")</f>
        <v/>
      </c>
      <c r="P782" s="91" t="str">
        <f>IFERROR(IF(MOD(MAX(Q$64:Q782),10*MAX(O$64:O782))&lt;=2,IF(AND(F781/INDEX($F$64:$F782,MATCH(MAX(O$64:O782),O$64:O782,0)-1)&lt;(1-$P$2),MAX(O$64:O782)&gt;MAX(P$64:P781)),MAX(O$64:O782),""),IF(AND($F781/INDEX($F$64:$F782,MATCH(MAX(Q$64:Q782),Q$64:Q782,0)-1)&lt;(1-$P$2),MAX(O$64:O782)&gt;MAX(P$64:P781)),MAX(O$64:O782),"")),"")</f>
        <v/>
      </c>
      <c r="Q782" s="91" t="str">
        <f>IFERROR(IF(E782="","",IF(O782&lt;&gt;"",MAX(O$64:O782)*10+1,IF(AND($F781/INDEX($F$64:$F782,MATCH(MAX(Q$64:Q781),Q$64:Q781,0)-1)&gt;(1+$O$2),MAX(O$64:O782)&gt;MAX(P$64:P781)),MAX(Q$64:Q781)+1,""))),"")</f>
        <v/>
      </c>
    </row>
    <row r="783" spans="1:17" x14ac:dyDescent="0.2">
      <c r="A783" s="13">
        <f>HLOOKUP($E$2,历史数据!$V$3:$AE$5000,ROW(A781),)</f>
        <v>1033407</v>
      </c>
      <c r="B783" s="41">
        <v>37628</v>
      </c>
      <c r="C783" s="100">
        <f>IFERROR(IF(A783&lt;&gt;0,MAX($C$4:C782)+1,""),"")</f>
        <v>775</v>
      </c>
      <c r="D783" s="100"/>
      <c r="E783" s="99">
        <f t="shared" si="96"/>
        <v>37634</v>
      </c>
      <c r="F783" s="101">
        <f>IFERROR(VLOOKUP(E783,历史数据!AH:AJ,3,),"")</f>
        <v>12.601933045888</v>
      </c>
      <c r="G783" s="101">
        <f t="shared" si="92"/>
        <v>11.91883963966051</v>
      </c>
      <c r="H783" s="105">
        <f t="shared" si="93"/>
        <v>-1.1831088460139139E-3</v>
      </c>
      <c r="I783" s="101">
        <f>IFERROR(VLOOKUP(E783,历史数据!AH:AJ,2,),"")</f>
        <v>12.4846451478394</v>
      </c>
      <c r="J783" s="104">
        <f t="shared" si="94"/>
        <v>0</v>
      </c>
      <c r="K783" s="104" t="str">
        <f>IFERROR(IF(AND(J782=$H$2*1,MAX(K$64:K782)=MAX(L$64:L782)),MAX(K$64:K782)+1,""),"")</f>
        <v/>
      </c>
      <c r="L783" s="104" t="str">
        <f>IFERROR(IF(AND($F782/INDEX($F$64:$F783,MATCH(MAX(M$64:M783),M$64:M783,0)-1)&lt;(1-$P$2),MAX(K$64:K783)&gt;MAX(L$64:L782)),MAX(K$64:K783),""),"")</f>
        <v/>
      </c>
      <c r="M783" s="104" t="str">
        <f>IFERROR(IF(E783="","",IF(K783&lt;&gt;"",MAX(M$64:M782)+1,IF(AND($F782/INDEX($F$64:$F783,MATCH(MAX(M$64:M782),M$64:M782,0)-1)&gt;(1+$O$2),MAX(K$64:K783)&gt;MAX(L$64:L782)),MAX(M$64:M782)+1,""))),"")</f>
        <v/>
      </c>
      <c r="N783" s="91">
        <f t="shared" si="95"/>
        <v>0</v>
      </c>
      <c r="O783" s="91" t="str">
        <f>IFERROR(IF(AND(N782=$H$2*1,MAX(O$64:O782)=MAX(P$64:P782)),MAX(O$64:O782)+1,""),"")</f>
        <v/>
      </c>
      <c r="P783" s="91" t="str">
        <f>IFERROR(IF(MOD(MAX(Q$64:Q783),10*MAX(O$64:O783))&lt;=2,IF(AND(F782/INDEX($F$64:$F783,MATCH(MAX(O$64:O783),O$64:O783,0)-1)&lt;(1-$P$2),MAX(O$64:O783)&gt;MAX(P$64:P782)),MAX(O$64:O783),""),IF(AND($F782/INDEX($F$64:$F783,MATCH(MAX(Q$64:Q783),Q$64:Q783,0)-1)&lt;(1-$P$2),MAX(O$64:O783)&gt;MAX(P$64:P782)),MAX(O$64:O783),"")),"")</f>
        <v/>
      </c>
      <c r="Q783" s="91" t="str">
        <f>IFERROR(IF(E783="","",IF(O783&lt;&gt;"",MAX(O$64:O783)*10+1,IF(AND($F782/INDEX($F$64:$F783,MATCH(MAX(Q$64:Q782),Q$64:Q782,0)-1)&gt;(1+$O$2),MAX(O$64:O783)&gt;MAX(P$64:P782)),MAX(Q$64:Q782)+1,""))),"")</f>
        <v/>
      </c>
    </row>
    <row r="784" spans="1:17" x14ac:dyDescent="0.2">
      <c r="A784" s="13">
        <f>HLOOKUP($E$2,历史数据!$V$3:$AE$5000,ROW(A782),)</f>
        <v>694096</v>
      </c>
      <c r="B784" s="41">
        <v>37629</v>
      </c>
      <c r="C784" s="100">
        <f>IFERROR(IF(A784&lt;&gt;0,MAX($C$4:C783)+1,""),"")</f>
        <v>776</v>
      </c>
      <c r="D784" s="100"/>
      <c r="E784" s="99">
        <f t="shared" si="96"/>
        <v>37635</v>
      </c>
      <c r="F784" s="101">
        <f>IFERROR(VLOOKUP(E784,历史数据!AH:AJ,3,),"")</f>
        <v>12.927732762689599</v>
      </c>
      <c r="G784" s="101">
        <f t="shared" si="92"/>
        <v>11.907979649100456</v>
      </c>
      <c r="H784" s="105">
        <f t="shared" si="93"/>
        <v>-9.1116173120719957E-4</v>
      </c>
      <c r="I784" s="101">
        <f>IFERROR(VLOOKUP(E784,历史数据!AH:AJ,2,),"")</f>
        <v>12.575869068543801</v>
      </c>
      <c r="J784" s="104">
        <f t="shared" si="94"/>
        <v>0</v>
      </c>
      <c r="K784" s="104" t="str">
        <f>IFERROR(IF(AND(J783=$H$2*1,MAX(K$64:K783)=MAX(L$64:L783)),MAX(K$64:K783)+1,""),"")</f>
        <v/>
      </c>
      <c r="L784" s="104" t="str">
        <f>IFERROR(IF(AND($F783/INDEX($F$64:$F784,MATCH(MAX(M$64:M784),M$64:M784,0)-1)&lt;(1-$P$2),MAX(K$64:K784)&gt;MAX(L$64:L783)),MAX(K$64:K784),""),"")</f>
        <v/>
      </c>
      <c r="M784" s="104" t="str">
        <f>IFERROR(IF(E784="","",IF(K784&lt;&gt;"",MAX(M$64:M783)+1,IF(AND($F783/INDEX($F$64:$F784,MATCH(MAX(M$64:M783),M$64:M783,0)-1)&gt;(1+$O$2),MAX(K$64:K784)&gt;MAX(L$64:L783)),MAX(M$64:M783)+1,""))),"")</f>
        <v/>
      </c>
      <c r="N784" s="91">
        <f t="shared" si="95"/>
        <v>0</v>
      </c>
      <c r="O784" s="91" t="str">
        <f>IFERROR(IF(AND(N783=$H$2*1,MAX(O$64:O783)=MAX(P$64:P783)),MAX(O$64:O783)+1,""),"")</f>
        <v/>
      </c>
      <c r="P784" s="91" t="str">
        <f>IFERROR(IF(MOD(MAX(Q$64:Q784),10*MAX(O$64:O784))&lt;=2,IF(AND(F783/INDEX($F$64:$F784,MATCH(MAX(O$64:O784),O$64:O784,0)-1)&lt;(1-$P$2),MAX(O$64:O784)&gt;MAX(P$64:P783)),MAX(O$64:O784),""),IF(AND($F783/INDEX($F$64:$F784,MATCH(MAX(Q$64:Q784),Q$64:Q784,0)-1)&lt;(1-$P$2),MAX(O$64:O784)&gt;MAX(P$64:P783)),MAX(O$64:O784),"")),"")</f>
        <v/>
      </c>
      <c r="Q784" s="91" t="str">
        <f>IFERROR(IF(E784="","",IF(O784&lt;&gt;"",MAX(O$64:O784)*10+1,IF(AND($F783/INDEX($F$64:$F784,MATCH(MAX(Q$64:Q783),Q$64:Q783,0)-1)&gt;(1+$O$2),MAX(O$64:O784)&gt;MAX(P$64:P783)),MAX(Q$64:Q783)+1,""))),"")</f>
        <v/>
      </c>
    </row>
    <row r="785" spans="1:17" x14ac:dyDescent="0.2">
      <c r="A785" s="13">
        <f>HLOOKUP($E$2,历史数据!$V$3:$AE$5000,ROW(A783),)</f>
        <v>1670252</v>
      </c>
      <c r="B785" s="41">
        <v>37630</v>
      </c>
      <c r="C785" s="100">
        <f>IFERROR(IF(A785&lt;&gt;0,MAX($C$4:C784)+1,""),"")</f>
        <v>777</v>
      </c>
      <c r="D785" s="100"/>
      <c r="E785" s="99">
        <f t="shared" si="96"/>
        <v>37636</v>
      </c>
      <c r="F785" s="101">
        <f>IFERROR(VLOOKUP(E785,历史数据!AH:AJ,3,),"")</f>
        <v>13.084116626754399</v>
      </c>
      <c r="G785" s="101">
        <f t="shared" si="92"/>
        <v>11.894296060994783</v>
      </c>
      <c r="H785" s="105">
        <f t="shared" si="93"/>
        <v>-1.1491108071138845E-3</v>
      </c>
      <c r="I785" s="101">
        <f>IFERROR(VLOOKUP(E785,历史数据!AH:AJ,2,),"")</f>
        <v>12.99289270605</v>
      </c>
      <c r="J785" s="104">
        <f t="shared" si="94"/>
        <v>0</v>
      </c>
      <c r="K785" s="104" t="str">
        <f>IFERROR(IF(AND(J784=$H$2*1,MAX(K$64:K784)=MAX(L$64:L784)),MAX(K$64:K784)+1,""),"")</f>
        <v/>
      </c>
      <c r="L785" s="104" t="str">
        <f>IFERROR(IF(AND($F784/INDEX($F$64:$F785,MATCH(MAX(M$64:M785),M$64:M785,0)-1)&lt;(1-$P$2),MAX(K$64:K785)&gt;MAX(L$64:L784)),MAX(K$64:K785),""),"")</f>
        <v/>
      </c>
      <c r="M785" s="104" t="str">
        <f>IFERROR(IF(E785="","",IF(K785&lt;&gt;"",MAX(M$64:M784)+1,IF(AND($F784/INDEX($F$64:$F785,MATCH(MAX(M$64:M784),M$64:M784,0)-1)&gt;(1+$O$2),MAX(K$64:K785)&gt;MAX(L$64:L784)),MAX(M$64:M784)+1,""))),"")</f>
        <v/>
      </c>
      <c r="N785" s="91">
        <f t="shared" si="95"/>
        <v>0</v>
      </c>
      <c r="O785" s="91" t="str">
        <f>IFERROR(IF(AND(N784=$H$2*1,MAX(O$64:O784)=MAX(P$64:P784)),MAX(O$64:O784)+1,""),"")</f>
        <v/>
      </c>
      <c r="P785" s="91" t="str">
        <f>IFERROR(IF(MOD(MAX(Q$64:Q785),10*MAX(O$64:O785))&lt;=2,IF(AND(F784/INDEX($F$64:$F785,MATCH(MAX(O$64:O785),O$64:O785,0)-1)&lt;(1-$P$2),MAX(O$64:O785)&gt;MAX(P$64:P784)),MAX(O$64:O785),""),IF(AND($F784/INDEX($F$64:$F785,MATCH(MAX(Q$64:Q785),Q$64:Q785,0)-1)&lt;(1-$P$2),MAX(O$64:O785)&gt;MAX(P$64:P784)),MAX(O$64:O785),"")),"")</f>
        <v/>
      </c>
      <c r="Q785" s="91" t="str">
        <f>IFERROR(IF(E785="","",IF(O785&lt;&gt;"",MAX(O$64:O785)*10+1,IF(AND($F784/INDEX($F$64:$F785,MATCH(MAX(Q$64:Q784),Q$64:Q784,0)-1)&gt;(1+$O$2),MAX(O$64:O785)&gt;MAX(P$64:P784)),MAX(Q$64:Q784)+1,""))),"")</f>
        <v/>
      </c>
    </row>
    <row r="786" spans="1:17" x14ac:dyDescent="0.2">
      <c r="A786" s="13">
        <f>HLOOKUP($E$2,历史数据!$V$3:$AE$5000,ROW(A784),)</f>
        <v>1374918</v>
      </c>
      <c r="B786" s="41">
        <v>37631</v>
      </c>
      <c r="C786" s="100">
        <f>IFERROR(IF(A786&lt;&gt;0,MAX($C$4:C785)+1,""),"")</f>
        <v>778</v>
      </c>
      <c r="D786" s="100"/>
      <c r="E786" s="99">
        <f t="shared" si="96"/>
        <v>37637</v>
      </c>
      <c r="F786" s="101">
        <f>IFERROR(VLOOKUP(E786,历史数据!AH:AJ,3,),"")</f>
        <v>13.579332196292899</v>
      </c>
      <c r="G786" s="101">
        <f t="shared" si="92"/>
        <v>11.889300465337156</v>
      </c>
      <c r="H786" s="105">
        <f t="shared" si="93"/>
        <v>-4.1999926956670652E-4</v>
      </c>
      <c r="I786" s="101">
        <f>IFERROR(VLOOKUP(E786,历史数据!AH:AJ,2,),"")</f>
        <v>13.0319886720662</v>
      </c>
      <c r="J786" s="104">
        <f t="shared" si="94"/>
        <v>0</v>
      </c>
      <c r="K786" s="104" t="str">
        <f>IFERROR(IF(AND(J785=$H$2*1,MAX(K$64:K785)=MAX(L$64:L785)),MAX(K$64:K785)+1,""),"")</f>
        <v/>
      </c>
      <c r="L786" s="104" t="str">
        <f>IFERROR(IF(AND($F785/INDEX($F$64:$F786,MATCH(MAX(M$64:M786),M$64:M786,0)-1)&lt;(1-$P$2),MAX(K$64:K786)&gt;MAX(L$64:L785)),MAX(K$64:K786),""),"")</f>
        <v/>
      </c>
      <c r="M786" s="104" t="str">
        <f>IFERROR(IF(E786="","",IF(K786&lt;&gt;"",MAX(M$64:M785)+1,IF(AND($F785/INDEX($F$64:$F786,MATCH(MAX(M$64:M785),M$64:M785,0)-1)&gt;(1+$O$2),MAX(K$64:K786)&gt;MAX(L$64:L785)),MAX(M$64:M785)+1,""))),"")</f>
        <v/>
      </c>
      <c r="N786" s="91">
        <f t="shared" si="95"/>
        <v>0</v>
      </c>
      <c r="O786" s="91" t="str">
        <f>IFERROR(IF(AND(N785=$H$2*1,MAX(O$64:O785)=MAX(P$64:P785)),MAX(O$64:O785)+1,""),"")</f>
        <v/>
      </c>
      <c r="P786" s="91" t="str">
        <f>IFERROR(IF(MOD(MAX(Q$64:Q786),10*MAX(O$64:O786))&lt;=2,IF(AND(F785/INDEX($F$64:$F786,MATCH(MAX(O$64:O786),O$64:O786,0)-1)&lt;(1-$P$2),MAX(O$64:O786)&gt;MAX(P$64:P785)),MAX(O$64:O786),""),IF(AND($F785/INDEX($F$64:$F786,MATCH(MAX(Q$64:Q786),Q$64:Q786,0)-1)&lt;(1-$P$2),MAX(O$64:O786)&gt;MAX(P$64:P785)),MAX(O$64:O786),"")),"")</f>
        <v/>
      </c>
      <c r="Q786" s="91" t="str">
        <f>IFERROR(IF(E786="","",IF(O786&lt;&gt;"",MAX(O$64:O786)*10+1,IF(AND($F785/INDEX($F$64:$F786,MATCH(MAX(Q$64:Q785),Q$64:Q785,0)-1)&gt;(1+$O$2),MAX(O$64:O786)&gt;MAX(P$64:P785)),MAX(Q$64:Q785)+1,""))),"")</f>
        <v/>
      </c>
    </row>
    <row r="787" spans="1:17" x14ac:dyDescent="0.2">
      <c r="A787" s="13">
        <f>HLOOKUP($E$2,历史数据!$V$3:$AE$5000,ROW(A785),)</f>
        <v>609140</v>
      </c>
      <c r="B787" s="41">
        <v>37634</v>
      </c>
      <c r="C787" s="100">
        <f>IFERROR(IF(A787&lt;&gt;0,MAX($C$4:C786)+1,""),"")</f>
        <v>779</v>
      </c>
      <c r="D787" s="100"/>
      <c r="E787" s="99">
        <f t="shared" si="96"/>
        <v>37638</v>
      </c>
      <c r="F787" s="101">
        <f>IFERROR(VLOOKUP(E787,历史数据!AH:AJ,3,),"")</f>
        <v>13.657524128325299</v>
      </c>
      <c r="G787" s="101">
        <f t="shared" si="92"/>
        <v>11.88843166609235</v>
      </c>
      <c r="H787" s="105">
        <f t="shared" si="93"/>
        <v>-7.3074042273413298E-5</v>
      </c>
      <c r="I787" s="101">
        <f>IFERROR(VLOOKUP(E787,历史数据!AH:AJ,2,),"")</f>
        <v>13.657524128325299</v>
      </c>
      <c r="J787" s="104">
        <f t="shared" si="94"/>
        <v>0</v>
      </c>
      <c r="K787" s="104" t="str">
        <f>IFERROR(IF(AND(J786=$H$2*1,MAX(K$64:K786)=MAX(L$64:L786)),MAX(K$64:K786)+1,""),"")</f>
        <v/>
      </c>
      <c r="L787" s="104" t="str">
        <f>IFERROR(IF(AND($F786/INDEX($F$64:$F787,MATCH(MAX(M$64:M787),M$64:M787,0)-1)&lt;(1-$P$2),MAX(K$64:K787)&gt;MAX(L$64:L786)),MAX(K$64:K787),""),"")</f>
        <v/>
      </c>
      <c r="M787" s="104" t="str">
        <f>IFERROR(IF(E787="","",IF(K787&lt;&gt;"",MAX(M$64:M786)+1,IF(AND($F786/INDEX($F$64:$F787,MATCH(MAX(M$64:M786),M$64:M786,0)-1)&gt;(1+$O$2),MAX(K$64:K787)&gt;MAX(L$64:L786)),MAX(M$64:M786)+1,""))),"")</f>
        <v/>
      </c>
      <c r="N787" s="91">
        <f t="shared" si="95"/>
        <v>0</v>
      </c>
      <c r="O787" s="91" t="str">
        <f>IFERROR(IF(AND(N786=$H$2*1,MAX(O$64:O786)=MAX(P$64:P786)),MAX(O$64:O786)+1,""),"")</f>
        <v/>
      </c>
      <c r="P787" s="91" t="str">
        <f>IFERROR(IF(MOD(MAX(Q$64:Q787),10*MAX(O$64:O787))&lt;=2,IF(AND(F786/INDEX($F$64:$F787,MATCH(MAX(O$64:O787),O$64:O787,0)-1)&lt;(1-$P$2),MAX(O$64:O787)&gt;MAX(P$64:P786)),MAX(O$64:O787),""),IF(AND($F786/INDEX($F$64:$F787,MATCH(MAX(Q$64:Q787),Q$64:Q787,0)-1)&lt;(1-$P$2),MAX(O$64:O787)&gt;MAX(P$64:P786)),MAX(O$64:O787),"")),"")</f>
        <v/>
      </c>
      <c r="Q787" s="91" t="str">
        <f>IFERROR(IF(E787="","",IF(O787&lt;&gt;"",MAX(O$64:O787)*10+1,IF(AND($F786/INDEX($F$64:$F787,MATCH(MAX(Q$64:Q786),Q$64:Q786,0)-1)&gt;(1+$O$2),MAX(O$64:O787)&gt;MAX(P$64:P786)),MAX(Q$64:Q786)+1,""))),"")</f>
        <v/>
      </c>
    </row>
    <row r="788" spans="1:17" x14ac:dyDescent="0.2">
      <c r="A788" s="13">
        <f>HLOOKUP($E$2,历史数据!$V$3:$AE$5000,ROW(A786),)</f>
        <v>1308670</v>
      </c>
      <c r="B788" s="41">
        <v>37635</v>
      </c>
      <c r="C788" s="100">
        <f>IFERROR(IF(A788&lt;&gt;0,MAX($C$4:C787)+1,""),"")</f>
        <v>780</v>
      </c>
      <c r="D788" s="100"/>
      <c r="E788" s="99">
        <f t="shared" si="96"/>
        <v>37641</v>
      </c>
      <c r="F788" s="101">
        <f>IFERROR(VLOOKUP(E788,历史数据!AH:AJ,3,),"")</f>
        <v>14.621891290058199</v>
      </c>
      <c r="G788" s="101">
        <f t="shared" si="92"/>
        <v>11.906459250422044</v>
      </c>
      <c r="H788" s="105">
        <f t="shared" si="93"/>
        <v>1.5163971864440295E-3</v>
      </c>
      <c r="I788" s="101">
        <f>IFERROR(VLOOKUP(E788,历史数据!AH:AJ,2,),"")</f>
        <v>13.657524128325299</v>
      </c>
      <c r="J788" s="104">
        <f t="shared" si="94"/>
        <v>1</v>
      </c>
      <c r="K788" s="104" t="str">
        <f>IFERROR(IF(AND(J787=$H$2*1,MAX(K$64:K787)=MAX(L$64:L787)),MAX(K$64:K787)+1,""),"")</f>
        <v/>
      </c>
      <c r="L788" s="104" t="str">
        <f>IFERROR(IF(AND($F787/INDEX($F$64:$F788,MATCH(MAX(M$64:M788),M$64:M788,0)-1)&lt;(1-$P$2),MAX(K$64:K788)&gt;MAX(L$64:L787)),MAX(K$64:K788),""),"")</f>
        <v/>
      </c>
      <c r="M788" s="104" t="str">
        <f>IFERROR(IF(E788="","",IF(K788&lt;&gt;"",MAX(M$64:M787)+1,IF(AND($F787/INDEX($F$64:$F788,MATCH(MAX(M$64:M787),M$64:M787,0)-1)&gt;(1+$O$2),MAX(K$64:K788)&gt;MAX(L$64:L787)),MAX(M$64:M787)+1,""))),"")</f>
        <v/>
      </c>
      <c r="N788" s="91">
        <f t="shared" si="95"/>
        <v>1</v>
      </c>
      <c r="O788" s="91" t="str">
        <f>IFERROR(IF(AND(N787=$H$2*1,MAX(O$64:O787)=MAX(P$64:P787)),MAX(O$64:O787)+1,""),"")</f>
        <v/>
      </c>
      <c r="P788" s="91" t="str">
        <f>IFERROR(IF(MOD(MAX(Q$64:Q788),10*MAX(O$64:O788))&lt;=2,IF(AND(F787/INDEX($F$64:$F788,MATCH(MAX(O$64:O788),O$64:O788,0)-1)&lt;(1-$P$2),MAX(O$64:O788)&gt;MAX(P$64:P787)),MAX(O$64:O788),""),IF(AND($F787/INDEX($F$64:$F788,MATCH(MAX(Q$64:Q788),Q$64:Q788,0)-1)&lt;(1-$P$2),MAX(O$64:O788)&gt;MAX(P$64:P787)),MAX(O$64:O788),"")),"")</f>
        <v/>
      </c>
      <c r="Q788" s="91" t="str">
        <f>IFERROR(IF(E788="","",IF(O788&lt;&gt;"",MAX(O$64:O788)*10+1,IF(AND($F787/INDEX($F$64:$F788,MATCH(MAX(Q$64:Q787),Q$64:Q787,0)-1)&gt;(1+$O$2),MAX(O$64:O788)&gt;MAX(P$64:P787)),MAX(Q$64:Q787)+1,""))),"")</f>
        <v/>
      </c>
    </row>
    <row r="789" spans="1:17" x14ac:dyDescent="0.2">
      <c r="A789" s="13">
        <f>HLOOKUP($E$2,历史数据!$V$3:$AE$5000,ROW(A787),)</f>
        <v>1014001</v>
      </c>
      <c r="B789" s="41">
        <v>37636</v>
      </c>
      <c r="C789" s="100">
        <f>IFERROR(IF(A789&lt;&gt;0,MAX($C$4:C788)+1,""),"")</f>
        <v>781</v>
      </c>
      <c r="D789" s="100"/>
      <c r="E789" s="99">
        <f t="shared" si="96"/>
        <v>37642</v>
      </c>
      <c r="F789" s="101">
        <f>IFERROR(VLOOKUP(E789,历史数据!AH:AJ,3,),"")</f>
        <v>13.8790679357505</v>
      </c>
      <c r="G789" s="101">
        <f t="shared" si="92"/>
        <v>11.916450441737299</v>
      </c>
      <c r="H789" s="105">
        <f t="shared" si="93"/>
        <v>8.3914042832677893E-4</v>
      </c>
      <c r="I789" s="101">
        <f>IFERROR(VLOOKUP(E789,历史数据!AH:AJ,2,),"")</f>
        <v>14.621891290058199</v>
      </c>
      <c r="J789" s="104">
        <f t="shared" si="94"/>
        <v>2</v>
      </c>
      <c r="K789" s="104" t="str">
        <f>IFERROR(IF(AND(J788=$H$2*1,MAX(K$64:K788)=MAX(L$64:L788)),MAX(K$64:K788)+1,""),"")</f>
        <v/>
      </c>
      <c r="L789" s="104" t="str">
        <f>IFERROR(IF(AND($F788/INDEX($F$64:$F789,MATCH(MAX(M$64:M789),M$64:M789,0)-1)&lt;(1-$P$2),MAX(K$64:K789)&gt;MAX(L$64:L788)),MAX(K$64:K789),""),"")</f>
        <v/>
      </c>
      <c r="M789" s="104" t="str">
        <f>IFERROR(IF(E789="","",IF(K789&lt;&gt;"",MAX(M$64:M788)+1,IF(AND($F788/INDEX($F$64:$F789,MATCH(MAX(M$64:M788),M$64:M788,0)-1)&gt;(1+$O$2),MAX(K$64:K789)&gt;MAX(L$64:L788)),MAX(M$64:M788)+1,""))),"")</f>
        <v/>
      </c>
      <c r="N789" s="91">
        <f t="shared" si="95"/>
        <v>2</v>
      </c>
      <c r="O789" s="91" t="str">
        <f>IFERROR(IF(AND(N788=$H$2*1,MAX(O$64:O788)=MAX(P$64:P788)),MAX(O$64:O788)+1,""),"")</f>
        <v/>
      </c>
      <c r="P789" s="91" t="str">
        <f>IFERROR(IF(MOD(MAX(Q$64:Q789),10*MAX(O$64:O789))&lt;=2,IF(AND(F788/INDEX($F$64:$F789,MATCH(MAX(O$64:O789),O$64:O789,0)-1)&lt;(1-$P$2),MAX(O$64:O789)&gt;MAX(P$64:P788)),MAX(O$64:O789),""),IF(AND($F788/INDEX($F$64:$F789,MATCH(MAX(Q$64:Q789),Q$64:Q789,0)-1)&lt;(1-$P$2),MAX(O$64:O789)&gt;MAX(P$64:P788)),MAX(O$64:O789),"")),"")</f>
        <v/>
      </c>
      <c r="Q789" s="91" t="str">
        <f>IFERROR(IF(E789="","",IF(O789&lt;&gt;"",MAX(O$64:O789)*10+1,IF(AND($F788/INDEX($F$64:$F789,MATCH(MAX(Q$64:Q788),Q$64:Q788,0)-1)&gt;(1+$O$2),MAX(O$64:O789)&gt;MAX(P$64:P788)),MAX(Q$64:Q788)+1,""))),"")</f>
        <v/>
      </c>
    </row>
    <row r="790" spans="1:17" x14ac:dyDescent="0.2">
      <c r="A790" s="13">
        <f>HLOOKUP($E$2,历史数据!$V$3:$AE$5000,ROW(A788),)</f>
        <v>1678796</v>
      </c>
      <c r="B790" s="41">
        <v>37637</v>
      </c>
      <c r="C790" s="100">
        <f>IFERROR(IF(A790&lt;&gt;0,MAX($C$4:C789)+1,""),"")</f>
        <v>782</v>
      </c>
      <c r="D790" s="100"/>
      <c r="E790" s="99">
        <f t="shared" si="96"/>
        <v>37643</v>
      </c>
      <c r="F790" s="101">
        <f>IFERROR(VLOOKUP(E790,历史数据!AH:AJ,3,),"")</f>
        <v>14.009387822471099</v>
      </c>
      <c r="G790" s="101">
        <f t="shared" si="92"/>
        <v>11.941428420025424</v>
      </c>
      <c r="H790" s="105">
        <f t="shared" si="93"/>
        <v>2.0960921551471667E-3</v>
      </c>
      <c r="I790" s="101">
        <f>IFERROR(VLOOKUP(E790,历史数据!AH:AJ,2,),"")</f>
        <v>13.8790679357505</v>
      </c>
      <c r="J790" s="104">
        <f t="shared" si="94"/>
        <v>3</v>
      </c>
      <c r="K790" s="104" t="str">
        <f>IFERROR(IF(AND(J789=$H$2*1,MAX(K$64:K789)=MAX(L$64:L789)),MAX(K$64:K789)+1,""),"")</f>
        <v/>
      </c>
      <c r="L790" s="104" t="str">
        <f>IFERROR(IF(AND($F789/INDEX($F$64:$F790,MATCH(MAX(M$64:M790),M$64:M790,0)-1)&lt;(1-$P$2),MAX(K$64:K790)&gt;MAX(L$64:L789)),MAX(K$64:K790),""),"")</f>
        <v/>
      </c>
      <c r="M790" s="104" t="str">
        <f>IFERROR(IF(E790="","",IF(K790&lt;&gt;"",MAX(M$64:M789)+1,IF(AND($F789/INDEX($F$64:$F790,MATCH(MAX(M$64:M789),M$64:M789,0)-1)&gt;(1+$O$2),MAX(K$64:K790)&gt;MAX(L$64:L789)),MAX(M$64:M789)+1,""))),"")</f>
        <v/>
      </c>
      <c r="N790" s="91">
        <f t="shared" si="95"/>
        <v>3</v>
      </c>
      <c r="O790" s="91" t="str">
        <f>IFERROR(IF(AND(N789=$H$2*1,MAX(O$64:O789)=MAX(P$64:P789)),MAX(O$64:O789)+1,""),"")</f>
        <v/>
      </c>
      <c r="P790" s="91" t="str">
        <f>IFERROR(IF(MOD(MAX(Q$64:Q790),10*MAX(O$64:O790))&lt;=2,IF(AND(F789/INDEX($F$64:$F790,MATCH(MAX(O$64:O790),O$64:O790,0)-1)&lt;(1-$P$2),MAX(O$64:O790)&gt;MAX(P$64:P789)),MAX(O$64:O790),""),IF(AND($F789/INDEX($F$64:$F790,MATCH(MAX(Q$64:Q790),Q$64:Q790,0)-1)&lt;(1-$P$2),MAX(O$64:O790)&gt;MAX(P$64:P789)),MAX(O$64:O790),"")),"")</f>
        <v/>
      </c>
      <c r="Q790" s="91" t="str">
        <f>IFERROR(IF(E790="","",IF(O790&lt;&gt;"",MAX(O$64:O790)*10+1,IF(AND($F789/INDEX($F$64:$F790,MATCH(MAX(Q$64:Q789),Q$64:Q789,0)-1)&gt;(1+$O$2),MAX(O$64:O790)&gt;MAX(P$64:P789)),MAX(Q$64:Q789)+1,""))),"")</f>
        <v/>
      </c>
    </row>
    <row r="791" spans="1:17" x14ac:dyDescent="0.2">
      <c r="A791" s="13">
        <f>HLOOKUP($E$2,历史数据!$V$3:$AE$5000,ROW(A789),)</f>
        <v>1337409</v>
      </c>
      <c r="B791" s="41">
        <v>37638</v>
      </c>
      <c r="C791" s="100">
        <f>IFERROR(IF(A791&lt;&gt;0,MAX($C$4:C790)+1,""),"")</f>
        <v>783</v>
      </c>
      <c r="D791" s="100"/>
      <c r="E791" s="99">
        <f t="shared" si="96"/>
        <v>37644</v>
      </c>
      <c r="F791" s="101">
        <f>IFERROR(VLOOKUP(E791,历史数据!AH:AJ,3,),"")</f>
        <v>13.540236230276699</v>
      </c>
      <c r="G791" s="101">
        <f t="shared" si="92"/>
        <v>11.957718405865506</v>
      </c>
      <c r="H791" s="105">
        <f t="shared" si="93"/>
        <v>1.3641572236671173E-3</v>
      </c>
      <c r="I791" s="101">
        <f>IFERROR(VLOOKUP(E791,历史数据!AH:AJ,2,),"")</f>
        <v>13.9442278791108</v>
      </c>
      <c r="J791" s="104">
        <f t="shared" si="94"/>
        <v>4</v>
      </c>
      <c r="K791" s="104" t="str">
        <f>IFERROR(IF(AND(J790=$H$2*1,MAX(K$64:K790)=MAX(L$64:L790)),MAX(K$64:K790)+1,""),"")</f>
        <v/>
      </c>
      <c r="L791" s="104" t="str">
        <f>IFERROR(IF(AND($F790/INDEX($F$64:$F791,MATCH(MAX(M$64:M791),M$64:M791,0)-1)&lt;(1-$P$2),MAX(K$64:K791)&gt;MAX(L$64:L790)),MAX(K$64:K791),""),"")</f>
        <v/>
      </c>
      <c r="M791" s="104" t="str">
        <f>IFERROR(IF(E791="","",IF(K791&lt;&gt;"",MAX(M$64:M790)+1,IF(AND($F790/INDEX($F$64:$F791,MATCH(MAX(M$64:M790),M$64:M790,0)-1)&gt;(1+$O$2),MAX(K$64:K791)&gt;MAX(L$64:L790)),MAX(M$64:M790)+1,""))),"")</f>
        <v/>
      </c>
      <c r="N791" s="91">
        <f t="shared" si="95"/>
        <v>4</v>
      </c>
      <c r="O791" s="91" t="str">
        <f>IFERROR(IF(AND(N790=$H$2*1,MAX(O$64:O790)=MAX(P$64:P790)),MAX(O$64:O790)+1,""),"")</f>
        <v/>
      </c>
      <c r="P791" s="91" t="str">
        <f>IFERROR(IF(MOD(MAX(Q$64:Q791),10*MAX(O$64:O791))&lt;=2,IF(AND(F790/INDEX($F$64:$F791,MATCH(MAX(O$64:O791),O$64:O791,0)-1)&lt;(1-$P$2),MAX(O$64:O791)&gt;MAX(P$64:P790)),MAX(O$64:O791),""),IF(AND($F790/INDEX($F$64:$F791,MATCH(MAX(Q$64:Q791),Q$64:Q791,0)-1)&lt;(1-$P$2),MAX(O$64:O791)&gt;MAX(P$64:P790)),MAX(O$64:O791),"")),"")</f>
        <v/>
      </c>
      <c r="Q791" s="91" t="str">
        <f>IFERROR(IF(E791="","",IF(O791&lt;&gt;"",MAX(O$64:O791)*10+1,IF(AND($F790/INDEX($F$64:$F791,MATCH(MAX(Q$64:Q790),Q$64:Q790,0)-1)&gt;(1+$O$2),MAX(O$64:O791)&gt;MAX(P$64:P790)),MAX(Q$64:Q790)+1,""))),"")</f>
        <v/>
      </c>
    </row>
    <row r="792" spans="1:17" x14ac:dyDescent="0.2">
      <c r="A792" s="13">
        <f>HLOOKUP($E$2,历史数据!$V$3:$AE$5000,ROW(A790),)</f>
        <v>1975401</v>
      </c>
      <c r="B792" s="41">
        <v>37641</v>
      </c>
      <c r="C792" s="100">
        <f>IFERROR(IF(A792&lt;&gt;0,MAX($C$4:C791)+1,""),"")</f>
        <v>784</v>
      </c>
      <c r="D792" s="100"/>
      <c r="E792" s="99">
        <f t="shared" si="96"/>
        <v>37645</v>
      </c>
      <c r="F792" s="101">
        <f>IFERROR(VLOOKUP(E792,历史数据!AH:AJ,3,),"")</f>
        <v>13.618428162309099</v>
      </c>
      <c r="G792" s="101">
        <f t="shared" si="92"/>
        <v>11.976180389817602</v>
      </c>
      <c r="H792" s="105">
        <f t="shared" si="93"/>
        <v>1.5439386783886455E-3</v>
      </c>
      <c r="I792" s="101">
        <f>IFERROR(VLOOKUP(E792,历史数据!AH:AJ,2,),"")</f>
        <v>13.462044298244299</v>
      </c>
      <c r="J792" s="104">
        <f t="shared" si="94"/>
        <v>5</v>
      </c>
      <c r="K792" s="104" t="str">
        <f>IFERROR(IF(AND(J791=$H$2*1,MAX(K$64:K791)=MAX(L$64:L791)),MAX(K$64:K791)+1,""),"")</f>
        <v/>
      </c>
      <c r="L792" s="104" t="str">
        <f>IFERROR(IF(AND($F791/INDEX($F$64:$F792,MATCH(MAX(M$64:M792),M$64:M792,0)-1)&lt;(1-$P$2),MAX(K$64:K792)&gt;MAX(L$64:L791)),MAX(K$64:K792),""),"")</f>
        <v/>
      </c>
      <c r="M792" s="104" t="str">
        <f>IFERROR(IF(E792="","",IF(K792&lt;&gt;"",MAX(M$64:M791)+1,IF(AND($F791/INDEX($F$64:$F792,MATCH(MAX(M$64:M791),M$64:M791,0)-1)&gt;(1+$O$2),MAX(K$64:K792)&gt;MAX(L$64:L791)),MAX(M$64:M791)+1,""))),"")</f>
        <v/>
      </c>
      <c r="N792" s="91">
        <f t="shared" si="95"/>
        <v>5</v>
      </c>
      <c r="O792" s="91" t="str">
        <f>IFERROR(IF(AND(N791=$H$2*1,MAX(O$64:O791)=MAX(P$64:P791)),MAX(O$64:O791)+1,""),"")</f>
        <v/>
      </c>
      <c r="P792" s="91" t="str">
        <f>IFERROR(IF(MOD(MAX(Q$64:Q792),10*MAX(O$64:O792))&lt;=2,IF(AND(F791/INDEX($F$64:$F792,MATCH(MAX(O$64:O792),O$64:O792,0)-1)&lt;(1-$P$2),MAX(O$64:O792)&gt;MAX(P$64:P791)),MAX(O$64:O792),""),IF(AND($F791/INDEX($F$64:$F792,MATCH(MAX(Q$64:Q792),Q$64:Q792,0)-1)&lt;(1-$P$2),MAX(O$64:O792)&gt;MAX(P$64:P791)),MAX(O$64:O792),"")),"")</f>
        <v/>
      </c>
      <c r="Q792" s="91" t="str">
        <f>IFERROR(IF(E792="","",IF(O792&lt;&gt;"",MAX(O$64:O792)*10+1,IF(AND($F791/INDEX($F$64:$F792,MATCH(MAX(Q$64:Q791),Q$64:Q791,0)-1)&gt;(1+$O$2),MAX(O$64:O792)&gt;MAX(P$64:P791)),MAX(Q$64:Q791)+1,""))),"")</f>
        <v/>
      </c>
    </row>
    <row r="793" spans="1:17" x14ac:dyDescent="0.2">
      <c r="A793" s="13">
        <f>HLOOKUP($E$2,历史数据!$V$3:$AE$5000,ROW(A791),)</f>
        <v>1498700</v>
      </c>
      <c r="B793" s="41">
        <v>37642</v>
      </c>
      <c r="C793" s="100">
        <f>IFERROR(IF(A793&lt;&gt;0,MAX($C$4:C792)+1,""),"")</f>
        <v>785</v>
      </c>
      <c r="D793" s="100"/>
      <c r="E793" s="99">
        <f t="shared" si="96"/>
        <v>37648</v>
      </c>
      <c r="F793" s="101">
        <f>IFERROR(VLOOKUP(E793,历史数据!AH:AJ,3,),"")</f>
        <v>13.657524128325299</v>
      </c>
      <c r="G793" s="101">
        <f t="shared" si="92"/>
        <v>11.998117570748912</v>
      </c>
      <c r="H793" s="105">
        <f t="shared" si="93"/>
        <v>1.8317343441121015E-3</v>
      </c>
      <c r="I793" s="101">
        <f>IFERROR(VLOOKUP(E793,历史数据!AH:AJ,2,),"")</f>
        <v>13.6835881056695</v>
      </c>
      <c r="J793" s="104">
        <f t="shared" si="94"/>
        <v>6</v>
      </c>
      <c r="K793" s="104">
        <f>IFERROR(IF(AND(J792=$H$2*1,MAX(K$64:K792)=MAX(L$64:L792)),MAX(K$64:K792)+1,""),"")</f>
        <v>5</v>
      </c>
      <c r="L793" s="104" t="str">
        <f>IFERROR(IF(AND($F792/INDEX($F$64:$F793,MATCH(MAX(M$64:M793),M$64:M793,0)-1)&lt;(1-$P$2),MAX(K$64:K793)&gt;MAX(L$64:L792)),MAX(K$64:K793),""),"")</f>
        <v/>
      </c>
      <c r="M793" s="104">
        <f>IFERROR(IF(E793="","",IF(K793&lt;&gt;"",MAX(M$64:M792)+1,IF(AND($F792/INDEX($F$64:$F793,MATCH(MAX(M$64:M792),M$64:M792,0)-1)&gt;(1+$O$2),MAX(K$64:K793)&gt;MAX(L$64:L792)),MAX(M$64:M792)+1,""))),"")</f>
        <v>6</v>
      </c>
      <c r="N793" s="91">
        <f t="shared" si="95"/>
        <v>6</v>
      </c>
      <c r="O793" s="91">
        <f>IFERROR(IF(AND(N792=$H$2*1,MAX(O$64:O792)=MAX(P$64:P792)),MAX(O$64:O792)+1,""),"")</f>
        <v>2</v>
      </c>
      <c r="P793" s="91" t="str">
        <f>IFERROR(IF(MOD(MAX(Q$64:Q793),10*MAX(O$64:O793))&lt;=2,IF(AND(F792/INDEX($F$64:$F793,MATCH(MAX(O$64:O793),O$64:O793,0)-1)&lt;(1-$P$2),MAX(O$64:O793)&gt;MAX(P$64:P792)),MAX(O$64:O793),""),IF(AND($F792/INDEX($F$64:$F793,MATCH(MAX(Q$64:Q793),Q$64:Q793,0)-1)&lt;(1-$P$2),MAX(O$64:O793)&gt;MAX(P$64:P792)),MAX(O$64:O793),"")),"")</f>
        <v/>
      </c>
      <c r="Q793" s="91">
        <f>IFERROR(IF(E793="","",IF(O793&lt;&gt;"",MAX(O$64:O793)*10+1,IF(AND($F792/INDEX($F$64:$F793,MATCH(MAX(Q$64:Q792),Q$64:Q792,0)-1)&gt;(1+$O$2),MAX(O$64:O793)&gt;MAX(P$64:P792)),MAX(Q$64:Q792)+1,""))),"")</f>
        <v>21</v>
      </c>
    </row>
    <row r="794" spans="1:17" x14ac:dyDescent="0.2">
      <c r="A794" s="13">
        <f>HLOOKUP($E$2,历史数据!$V$3:$AE$5000,ROW(A792),)</f>
        <v>1304234</v>
      </c>
      <c r="B794" s="41">
        <v>37643</v>
      </c>
      <c r="C794" s="100">
        <f>IFERROR(IF(A794&lt;&gt;0,MAX($C$4:C793)+1,""),"")</f>
        <v>786</v>
      </c>
      <c r="D794" s="100"/>
      <c r="E794" s="99">
        <f t="shared" si="96"/>
        <v>37649</v>
      </c>
      <c r="F794" s="101">
        <f>IFERROR(VLOOKUP(E794,历史数据!AH:AJ,3,),"")</f>
        <v>13.8660359470784</v>
      </c>
      <c r="G794" s="101">
        <f t="shared" si="92"/>
        <v>12.017665553757013</v>
      </c>
      <c r="H794" s="105">
        <f t="shared" si="93"/>
        <v>1.6292541636495628E-3</v>
      </c>
      <c r="I794" s="101">
        <f>IFERROR(VLOOKUP(E794,历史数据!AH:AJ,2,),"")</f>
        <v>13.6314601509812</v>
      </c>
      <c r="J794" s="104">
        <f t="shared" si="94"/>
        <v>7</v>
      </c>
      <c r="K794" s="104" t="str">
        <f>IFERROR(IF(AND(J793=$H$2*1,MAX(K$64:K793)=MAX(L$64:L793)),MAX(K$64:K793)+1,""),"")</f>
        <v/>
      </c>
      <c r="L794" s="104" t="str">
        <f>IFERROR(IF(AND($F793/INDEX($F$64:$F794,MATCH(MAX(M$64:M794),M$64:M794,0)-1)&lt;(1-$P$2),MAX(K$64:K794)&gt;MAX(L$64:L793)),MAX(K$64:K794),""),"")</f>
        <v/>
      </c>
      <c r="M794" s="104" t="str">
        <f>IFERROR(IF(E794="","",IF(K794&lt;&gt;"",MAX(M$64:M793)+1,IF(AND($F793/INDEX($F$64:$F794,MATCH(MAX(M$64:M793),M$64:M793,0)-1)&gt;(1+$O$2),MAX(K$64:K794)&gt;MAX(L$64:L793)),MAX(M$64:M793)+1,""))),"")</f>
        <v/>
      </c>
      <c r="N794" s="91">
        <f t="shared" si="95"/>
        <v>7</v>
      </c>
      <c r="O794" s="91" t="str">
        <f>IFERROR(IF(AND(N793=$H$2*1,MAX(O$64:O793)=MAX(P$64:P793)),MAX(O$64:O793)+1,""),"")</f>
        <v/>
      </c>
      <c r="P794" s="91" t="str">
        <f>IFERROR(IF(MOD(MAX(Q$64:Q794),10*MAX(O$64:O794))&lt;=2,IF(AND(F793/INDEX($F$64:$F794,MATCH(MAX(O$64:O794),O$64:O794,0)-1)&lt;(1-$P$2),MAX(O$64:O794)&gt;MAX(P$64:P793)),MAX(O$64:O794),""),IF(AND($F793/INDEX($F$64:$F794,MATCH(MAX(Q$64:Q794),Q$64:Q794,0)-1)&lt;(1-$P$2),MAX(O$64:O794)&gt;MAX(P$64:P793)),MAX(O$64:O794),"")),"")</f>
        <v/>
      </c>
      <c r="Q794" s="91" t="str">
        <f>IFERROR(IF(E794="","",IF(O794&lt;&gt;"",MAX(O$64:O794)*10+1,IF(AND($F793/INDEX($F$64:$F794,MATCH(MAX(Q$64:Q793),Q$64:Q793,0)-1)&gt;(1+$O$2),MAX(O$64:O794)&gt;MAX(P$64:P793)),MAX(Q$64:Q793)+1,""))),"")</f>
        <v/>
      </c>
    </row>
    <row r="795" spans="1:17" x14ac:dyDescent="0.2">
      <c r="A795" s="13">
        <f>HLOOKUP($E$2,历史数据!$V$3:$AE$5000,ROW(A793),)</f>
        <v>800493</v>
      </c>
      <c r="B795" s="41">
        <v>37644</v>
      </c>
      <c r="C795" s="100">
        <f>IFERROR(IF(A795&lt;&gt;0,MAX($C$4:C794)+1,""),"")</f>
        <v>787</v>
      </c>
      <c r="D795" s="100"/>
      <c r="E795" s="99">
        <f t="shared" si="96"/>
        <v>37650</v>
      </c>
      <c r="F795" s="101">
        <f>IFERROR(VLOOKUP(E795,历史数据!AH:AJ,3,),"")</f>
        <v>13.592364184965</v>
      </c>
      <c r="G795" s="101">
        <f t="shared" si="92"/>
        <v>12.027005145638659</v>
      </c>
      <c r="H795" s="105">
        <f t="shared" si="93"/>
        <v>7.7715525031618604E-4</v>
      </c>
      <c r="I795" s="101">
        <f>IFERROR(VLOOKUP(E795,历史数据!AH:AJ,2,),"")</f>
        <v>13.970291856454899</v>
      </c>
      <c r="J795" s="104">
        <f t="shared" si="94"/>
        <v>8</v>
      </c>
      <c r="K795" s="104" t="str">
        <f>IFERROR(IF(AND(J794=$H$2*1,MAX(K$64:K794)=MAX(L$64:L794)),MAX(K$64:K794)+1,""),"")</f>
        <v/>
      </c>
      <c r="L795" s="104" t="str">
        <f>IFERROR(IF(AND($F794/INDEX($F$64:$F795,MATCH(MAX(M$64:M795),M$64:M795,0)-1)&lt;(1-$P$2),MAX(K$64:K795)&gt;MAX(L$64:L794)),MAX(K$64:K795),""),"")</f>
        <v/>
      </c>
      <c r="M795" s="104" t="str">
        <f>IFERROR(IF(E795="","",IF(K795&lt;&gt;"",MAX(M$64:M794)+1,IF(AND($F794/INDEX($F$64:$F795,MATCH(MAX(M$64:M794),M$64:M794,0)-1)&gt;(1+$O$2),MAX(K$64:K795)&gt;MAX(L$64:L794)),MAX(M$64:M794)+1,""))),"")</f>
        <v/>
      </c>
      <c r="N795" s="91">
        <f t="shared" si="95"/>
        <v>8</v>
      </c>
      <c r="O795" s="91" t="str">
        <f>IFERROR(IF(AND(N794=$H$2*1,MAX(O$64:O794)=MAX(P$64:P794)),MAX(O$64:O794)+1,""),"")</f>
        <v/>
      </c>
      <c r="P795" s="91" t="str">
        <f>IFERROR(IF(MOD(MAX(Q$64:Q795),10*MAX(O$64:O795))&lt;=2,IF(AND(F794/INDEX($F$64:$F795,MATCH(MAX(O$64:O795),O$64:O795,0)-1)&lt;(1-$P$2),MAX(O$64:O795)&gt;MAX(P$64:P794)),MAX(O$64:O795),""),IF(AND($F794/INDEX($F$64:$F795,MATCH(MAX(Q$64:Q795),Q$64:Q795,0)-1)&lt;(1-$P$2),MAX(O$64:O795)&gt;MAX(P$64:P794)),MAX(O$64:O795),"")),"")</f>
        <v/>
      </c>
      <c r="Q795" s="91" t="str">
        <f>IFERROR(IF(E795="","",IF(O795&lt;&gt;"",MAX(O$64:O795)*10+1,IF(AND($F794/INDEX($F$64:$F795,MATCH(MAX(Q$64:Q794),Q$64:Q794,0)-1)&gt;(1+$O$2),MAX(O$64:O795)&gt;MAX(P$64:P794)),MAX(Q$64:Q794)+1,""))),"")</f>
        <v/>
      </c>
    </row>
    <row r="796" spans="1:17" x14ac:dyDescent="0.2">
      <c r="A796" s="13">
        <f>HLOOKUP($E$2,历史数据!$V$3:$AE$5000,ROW(A794),)</f>
        <v>749033</v>
      </c>
      <c r="B796" s="41">
        <v>37645</v>
      </c>
      <c r="C796" s="100">
        <f>IFERROR(IF(A796&lt;&gt;0,MAX($C$4:C795)+1,""),"")</f>
        <v>788</v>
      </c>
      <c r="D796" s="100"/>
      <c r="E796" s="99">
        <f t="shared" si="96"/>
        <v>37662</v>
      </c>
      <c r="F796" s="101">
        <f>IFERROR(VLOOKUP(E796,历史数据!AH:AJ,3,),"")</f>
        <v>13.501140264260499</v>
      </c>
      <c r="G796" s="101">
        <f t="shared" si="92"/>
        <v>12.037865136198715</v>
      </c>
      <c r="H796" s="105">
        <f t="shared" si="93"/>
        <v>9.0296715005511174E-4</v>
      </c>
      <c r="I796" s="101">
        <f>IFERROR(VLOOKUP(E796,历史数据!AH:AJ,2,),"")</f>
        <v>13.9442278791108</v>
      </c>
      <c r="J796" s="104">
        <f t="shared" si="94"/>
        <v>9</v>
      </c>
      <c r="K796" s="104" t="str">
        <f>IFERROR(IF(AND(J795=$H$2*1,MAX(K$64:K795)=MAX(L$64:L795)),MAX(K$64:K795)+1,""),"")</f>
        <v/>
      </c>
      <c r="L796" s="104" t="str">
        <f>IFERROR(IF(AND($F795/INDEX($F$64:$F796,MATCH(MAX(M$64:M796),M$64:M796,0)-1)&lt;(1-$P$2),MAX(K$64:K796)&gt;MAX(L$64:L795)),MAX(K$64:K796),""),"")</f>
        <v/>
      </c>
      <c r="M796" s="104" t="str">
        <f>IFERROR(IF(E796="","",IF(K796&lt;&gt;"",MAX(M$64:M795)+1,IF(AND($F795/INDEX($F$64:$F796,MATCH(MAX(M$64:M795),M$64:M795,0)-1)&gt;(1+$O$2),MAX(K$64:K796)&gt;MAX(L$64:L795)),MAX(M$64:M795)+1,""))),"")</f>
        <v/>
      </c>
      <c r="N796" s="91">
        <f t="shared" si="95"/>
        <v>9</v>
      </c>
      <c r="O796" s="91" t="str">
        <f>IFERROR(IF(AND(N795=$H$2*1,MAX(O$64:O795)=MAX(P$64:P795)),MAX(O$64:O795)+1,""),"")</f>
        <v/>
      </c>
      <c r="P796" s="91" t="str">
        <f>IFERROR(IF(MOD(MAX(Q$64:Q796),10*MAX(O$64:O796))&lt;=2,IF(AND(F795/INDEX($F$64:$F796,MATCH(MAX(O$64:O796),O$64:O796,0)-1)&lt;(1-$P$2),MAX(O$64:O796)&gt;MAX(P$64:P795)),MAX(O$64:O796),""),IF(AND($F795/INDEX($F$64:$F796,MATCH(MAX(Q$64:Q796),Q$64:Q796,0)-1)&lt;(1-$P$2),MAX(O$64:O796)&gt;MAX(P$64:P795)),MAX(O$64:O796),"")),"")</f>
        <v/>
      </c>
      <c r="Q796" s="91" t="str">
        <f>IFERROR(IF(E796="","",IF(O796&lt;&gt;"",MAX(O$64:O796)*10+1,IF(AND($F795/INDEX($F$64:$F796,MATCH(MAX(Q$64:Q795),Q$64:Q795,0)-1)&gt;(1+$O$2),MAX(O$64:O796)&gt;MAX(P$64:P795)),MAX(Q$64:Q795)+1,""))),"")</f>
        <v/>
      </c>
    </row>
    <row r="797" spans="1:17" x14ac:dyDescent="0.2">
      <c r="A797" s="13">
        <f>HLOOKUP($E$2,历史数据!$V$3:$AE$5000,ROW(A795),)</f>
        <v>524410</v>
      </c>
      <c r="B797" s="41">
        <v>37648</v>
      </c>
      <c r="C797" s="100">
        <f>IFERROR(IF(A797&lt;&gt;0,MAX($C$4:C796)+1,""),"")</f>
        <v>789</v>
      </c>
      <c r="D797" s="100"/>
      <c r="E797" s="99">
        <f t="shared" si="96"/>
        <v>37663</v>
      </c>
      <c r="F797" s="101">
        <f>IFERROR(VLOOKUP(E797,历史数据!AH:AJ,3,),"")</f>
        <v>13.6444921396533</v>
      </c>
      <c r="G797" s="101">
        <f t="shared" si="92"/>
        <v>12.051765924115587</v>
      </c>
      <c r="H797" s="105">
        <f t="shared" si="93"/>
        <v>1.1547552460171584E-3</v>
      </c>
      <c r="I797" s="101">
        <f>IFERROR(VLOOKUP(E797,历史数据!AH:AJ,2,),"")</f>
        <v>13.422948332228099</v>
      </c>
      <c r="J797" s="104">
        <f t="shared" si="94"/>
        <v>10</v>
      </c>
      <c r="K797" s="104" t="str">
        <f>IFERROR(IF(AND(J796=$H$2*1,MAX(K$64:K796)=MAX(L$64:L796)),MAX(K$64:K796)+1,""),"")</f>
        <v/>
      </c>
      <c r="L797" s="104" t="str">
        <f>IFERROR(IF(AND($F796/INDEX($F$64:$F797,MATCH(MAX(M$64:M797),M$64:M797,0)-1)&lt;(1-$P$2),MAX(K$64:K797)&gt;MAX(L$64:L796)),MAX(K$64:K797),""),"")</f>
        <v/>
      </c>
      <c r="M797" s="104" t="str">
        <f>IFERROR(IF(E797="","",IF(K797&lt;&gt;"",MAX(M$64:M796)+1,IF(AND($F796/INDEX($F$64:$F797,MATCH(MAX(M$64:M796),M$64:M796,0)-1)&gt;(1+$O$2),MAX(K$64:K797)&gt;MAX(L$64:L796)),MAX(M$64:M796)+1,""))),"")</f>
        <v/>
      </c>
      <c r="N797" s="91">
        <f t="shared" si="95"/>
        <v>10</v>
      </c>
      <c r="O797" s="91" t="str">
        <f>IFERROR(IF(AND(N796=$H$2*1,MAX(O$64:O796)=MAX(P$64:P796)),MAX(O$64:O796)+1,""),"")</f>
        <v/>
      </c>
      <c r="P797" s="91" t="str">
        <f>IFERROR(IF(MOD(MAX(Q$64:Q797),10*MAX(O$64:O797))&lt;=2,IF(AND(F796/INDEX($F$64:$F797,MATCH(MAX(O$64:O797),O$64:O797,0)-1)&lt;(1-$P$2),MAX(O$64:O797)&gt;MAX(P$64:P796)),MAX(O$64:O797),""),IF(AND($F796/INDEX($F$64:$F797,MATCH(MAX(Q$64:Q797),Q$64:Q797,0)-1)&lt;(1-$P$2),MAX(O$64:O797)&gt;MAX(P$64:P796)),MAX(O$64:O797),"")),"")</f>
        <v/>
      </c>
      <c r="Q797" s="91" t="str">
        <f>IFERROR(IF(E797="","",IF(O797&lt;&gt;"",MAX(O$64:O797)*10+1,IF(AND($F796/INDEX($F$64:$F797,MATCH(MAX(Q$64:Q796),Q$64:Q796,0)-1)&gt;(1+$O$2),MAX(O$64:O797)&gt;MAX(P$64:P796)),MAX(Q$64:Q796)+1,""))),"")</f>
        <v/>
      </c>
    </row>
    <row r="798" spans="1:17" x14ac:dyDescent="0.2">
      <c r="A798" s="13">
        <f>HLOOKUP($E$2,历史数据!$V$3:$AE$5000,ROW(A796),)</f>
        <v>672163</v>
      </c>
      <c r="B798" s="41">
        <v>37649</v>
      </c>
      <c r="C798" s="100">
        <f>IFERROR(IF(A798&lt;&gt;0,MAX($C$4:C797)+1,""),"")</f>
        <v>790</v>
      </c>
      <c r="D798" s="100"/>
      <c r="E798" s="99">
        <f t="shared" si="96"/>
        <v>37664</v>
      </c>
      <c r="F798" s="101">
        <f>IFERROR(VLOOKUP(E798,历史数据!AH:AJ,3,),"")</f>
        <v>13.8660359470784</v>
      </c>
      <c r="G798" s="101">
        <f t="shared" si="92"/>
        <v>12.076526702592513</v>
      </c>
      <c r="H798" s="105">
        <f t="shared" si="93"/>
        <v>2.0545352965559704E-3</v>
      </c>
      <c r="I798" s="101">
        <f>IFERROR(VLOOKUP(E798,历史数据!AH:AJ,2,),"")</f>
        <v>13.501140264260499</v>
      </c>
      <c r="J798" s="104">
        <f t="shared" si="94"/>
        <v>11</v>
      </c>
      <c r="K798" s="104" t="str">
        <f>IFERROR(IF(AND(J797=$H$2*1,MAX(K$64:K797)=MAX(L$64:L797)),MAX(K$64:K797)+1,""),"")</f>
        <v/>
      </c>
      <c r="L798" s="104" t="str">
        <f>IFERROR(IF(AND($F797/INDEX($F$64:$F798,MATCH(MAX(M$64:M798),M$64:M798,0)-1)&lt;(1-$P$2),MAX(K$64:K798)&gt;MAX(L$64:L797)),MAX(K$64:K798),""),"")</f>
        <v/>
      </c>
      <c r="M798" s="104" t="str">
        <f>IFERROR(IF(E798="","",IF(K798&lt;&gt;"",MAX(M$64:M797)+1,IF(AND($F797/INDEX($F$64:$F798,MATCH(MAX(M$64:M797),M$64:M797,0)-1)&gt;(1+$O$2),MAX(K$64:K798)&gt;MAX(L$64:L797)),MAX(M$64:M797)+1,""))),"")</f>
        <v/>
      </c>
      <c r="N798" s="91">
        <f t="shared" si="95"/>
        <v>11</v>
      </c>
      <c r="O798" s="91" t="str">
        <f>IFERROR(IF(AND(N797=$H$2*1,MAX(O$64:O797)=MAX(P$64:P797)),MAX(O$64:O797)+1,""),"")</f>
        <v/>
      </c>
      <c r="P798" s="91" t="str">
        <f>IFERROR(IF(MOD(MAX(Q$64:Q798),10*MAX(O$64:O798))&lt;=2,IF(AND(F797/INDEX($F$64:$F798,MATCH(MAX(O$64:O798),O$64:O798,0)-1)&lt;(1-$P$2),MAX(O$64:O798)&gt;MAX(P$64:P797)),MAX(O$64:O798),""),IF(AND($F797/INDEX($F$64:$F798,MATCH(MAX(Q$64:Q798),Q$64:Q798,0)-1)&lt;(1-$P$2),MAX(O$64:O798)&gt;MAX(P$64:P797)),MAX(O$64:O798),"")),"")</f>
        <v/>
      </c>
      <c r="Q798" s="91" t="str">
        <f>IFERROR(IF(E798="","",IF(O798&lt;&gt;"",MAX(O$64:O798)*10+1,IF(AND($F797/INDEX($F$64:$F798,MATCH(MAX(Q$64:Q797),Q$64:Q797,0)-1)&gt;(1+$O$2),MAX(O$64:O798)&gt;MAX(P$64:P797)),MAX(Q$64:Q797)+1,""))),"")</f>
        <v/>
      </c>
    </row>
    <row r="799" spans="1:17" x14ac:dyDescent="0.2">
      <c r="A799" s="13">
        <f>HLOOKUP($E$2,历史数据!$V$3:$AE$5000,ROW(A797),)</f>
        <v>429600</v>
      </c>
      <c r="B799" s="41">
        <v>37650</v>
      </c>
      <c r="C799" s="100">
        <f>IFERROR(IF(A799&lt;&gt;0,MAX($C$4:C798)+1,""),"")</f>
        <v>791</v>
      </c>
      <c r="D799" s="100"/>
      <c r="E799" s="99">
        <f t="shared" si="96"/>
        <v>37665</v>
      </c>
      <c r="F799" s="101">
        <f>IFERROR(VLOOKUP(E799,历史数据!AH:AJ,3,),"")</f>
        <v>13.618428162309099</v>
      </c>
      <c r="G799" s="101">
        <f t="shared" si="92"/>
        <v>12.102156280314242</v>
      </c>
      <c r="H799" s="105">
        <f t="shared" si="93"/>
        <v>2.1222639880575933E-3</v>
      </c>
      <c r="I799" s="101">
        <f>IFERROR(VLOOKUP(E799,历史数据!AH:AJ,2,),"")</f>
        <v>13.813907992390099</v>
      </c>
      <c r="J799" s="104">
        <f t="shared" si="94"/>
        <v>12</v>
      </c>
      <c r="K799" s="104" t="str">
        <f>IFERROR(IF(AND(J798=$H$2*1,MAX(K$64:K798)=MAX(L$64:L798)),MAX(K$64:K798)+1,""),"")</f>
        <v/>
      </c>
      <c r="L799" s="104" t="str">
        <f>IFERROR(IF(AND($F798/INDEX($F$64:$F799,MATCH(MAX(M$64:M799),M$64:M799,0)-1)&lt;(1-$P$2),MAX(K$64:K799)&gt;MAX(L$64:L798)),MAX(K$64:K799),""),"")</f>
        <v/>
      </c>
      <c r="M799" s="104" t="str">
        <f>IFERROR(IF(E799="","",IF(K799&lt;&gt;"",MAX(M$64:M798)+1,IF(AND($F798/INDEX($F$64:$F799,MATCH(MAX(M$64:M798),M$64:M798,0)-1)&gt;(1+$O$2),MAX(K$64:K799)&gt;MAX(L$64:L798)),MAX(M$64:M798)+1,""))),"")</f>
        <v/>
      </c>
      <c r="N799" s="91">
        <f t="shared" si="95"/>
        <v>12</v>
      </c>
      <c r="O799" s="91" t="str">
        <f>IFERROR(IF(AND(N798=$H$2*1,MAX(O$64:O798)=MAX(P$64:P798)),MAX(O$64:O798)+1,""),"")</f>
        <v/>
      </c>
      <c r="P799" s="91" t="str">
        <f>IFERROR(IF(MOD(MAX(Q$64:Q799),10*MAX(O$64:O799))&lt;=2,IF(AND(F798/INDEX($F$64:$F799,MATCH(MAX(O$64:O799),O$64:O799,0)-1)&lt;(1-$P$2),MAX(O$64:O799)&gt;MAX(P$64:P798)),MAX(O$64:O799),""),IF(AND($F798/INDEX($F$64:$F799,MATCH(MAX(Q$64:Q799),Q$64:Q799,0)-1)&lt;(1-$P$2),MAX(O$64:O799)&gt;MAX(P$64:P798)),MAX(O$64:O799),"")),"")</f>
        <v/>
      </c>
      <c r="Q799" s="91" t="str">
        <f>IFERROR(IF(E799="","",IF(O799&lt;&gt;"",MAX(O$64:O799)*10+1,IF(AND($F798/INDEX($F$64:$F799,MATCH(MAX(Q$64:Q798),Q$64:Q798,0)-1)&gt;(1+$O$2),MAX(O$64:O799)&gt;MAX(P$64:P798)),MAX(Q$64:Q798)+1,""))),"")</f>
        <v/>
      </c>
    </row>
    <row r="800" spans="1:17" x14ac:dyDescent="0.2">
      <c r="A800" s="13">
        <f>HLOOKUP($E$2,历史数据!$V$3:$AE$5000,ROW(A798),)</f>
        <v>281476</v>
      </c>
      <c r="B800" s="41">
        <v>37662</v>
      </c>
      <c r="C800" s="100">
        <f>IFERROR(IF(A800&lt;&gt;0,MAX($C$4:C799)+1,""),"")</f>
        <v>792</v>
      </c>
      <c r="D800" s="100"/>
      <c r="E800" s="99">
        <f t="shared" si="96"/>
        <v>37666</v>
      </c>
      <c r="F800" s="101">
        <f>IFERROR(VLOOKUP(E800,历史数据!AH:AJ,3,),"")</f>
        <v>13.7096520830136</v>
      </c>
      <c r="G800" s="101">
        <f t="shared" si="92"/>
        <v>12.135170651616811</v>
      </c>
      <c r="H800" s="105">
        <f t="shared" si="93"/>
        <v>2.7279742996106915E-3</v>
      </c>
      <c r="I800" s="101">
        <f>IFERROR(VLOOKUP(E800,历史数据!AH:AJ,2,),"")</f>
        <v>13.618428162309099</v>
      </c>
      <c r="J800" s="104">
        <f t="shared" si="94"/>
        <v>13</v>
      </c>
      <c r="K800" s="104" t="str">
        <f>IFERROR(IF(AND(J799=$H$2*1,MAX(K$64:K799)=MAX(L$64:L799)),MAX(K$64:K799)+1,""),"")</f>
        <v/>
      </c>
      <c r="L800" s="104" t="str">
        <f>IFERROR(IF(AND($F799/INDEX($F$64:$F800,MATCH(MAX(M$64:M800),M$64:M800,0)-1)&lt;(1-$P$2),MAX(K$64:K800)&gt;MAX(L$64:L799)),MAX(K$64:K800),""),"")</f>
        <v/>
      </c>
      <c r="M800" s="104" t="str">
        <f>IFERROR(IF(E800="","",IF(K800&lt;&gt;"",MAX(M$64:M799)+1,IF(AND($F799/INDEX($F$64:$F800,MATCH(MAX(M$64:M799),M$64:M799,0)-1)&gt;(1+$O$2),MAX(K$64:K800)&gt;MAX(L$64:L799)),MAX(M$64:M799)+1,""))),"")</f>
        <v/>
      </c>
      <c r="N800" s="91">
        <f t="shared" si="95"/>
        <v>13</v>
      </c>
      <c r="O800" s="91" t="str">
        <f>IFERROR(IF(AND(N799=$H$2*1,MAX(O$64:O799)=MAX(P$64:P799)),MAX(O$64:O799)+1,""),"")</f>
        <v/>
      </c>
      <c r="P800" s="91" t="str">
        <f>IFERROR(IF(MOD(MAX(Q$64:Q800),10*MAX(O$64:O800))&lt;=2,IF(AND(F799/INDEX($F$64:$F800,MATCH(MAX(O$64:O800),O$64:O800,0)-1)&lt;(1-$P$2),MAX(O$64:O800)&gt;MAX(P$64:P799)),MAX(O$64:O800),""),IF(AND($F799/INDEX($F$64:$F800,MATCH(MAX(Q$64:Q800),Q$64:Q800,0)-1)&lt;(1-$P$2),MAX(O$64:O800)&gt;MAX(P$64:P799)),MAX(O$64:O800),"")),"")</f>
        <v/>
      </c>
      <c r="Q800" s="91" t="str">
        <f>IFERROR(IF(E800="","",IF(O800&lt;&gt;"",MAX(O$64:O800)*10+1,IF(AND($F799/INDEX($F$64:$F800,MATCH(MAX(Q$64:Q799),Q$64:Q799,0)-1)&gt;(1+$O$2),MAX(O$64:O800)&gt;MAX(P$64:P799)),MAX(Q$64:Q799)+1,""))),"")</f>
        <v/>
      </c>
    </row>
    <row r="801" spans="1:17" x14ac:dyDescent="0.2">
      <c r="A801" s="13">
        <f>HLOOKUP($E$2,历史数据!$V$3:$AE$5000,ROW(A799),)</f>
        <v>251980</v>
      </c>
      <c r="B801" s="41">
        <v>37663</v>
      </c>
      <c r="C801" s="100">
        <f>IFERROR(IF(A801&lt;&gt;0,MAX($C$4:C800)+1,""),"")</f>
        <v>793</v>
      </c>
      <c r="D801" s="100"/>
      <c r="E801" s="99">
        <f t="shared" si="96"/>
        <v>37669</v>
      </c>
      <c r="F801" s="101">
        <f>IFERROR(VLOOKUP(E801,历史数据!AH:AJ,3,),"")</f>
        <v>13.4359803209002</v>
      </c>
      <c r="G801" s="101">
        <f t="shared" si="92"/>
        <v>12.16253782782815</v>
      </c>
      <c r="H801" s="105">
        <f t="shared" si="93"/>
        <v>2.2551950027742684E-3</v>
      </c>
      <c r="I801" s="101">
        <f>IFERROR(VLOOKUP(E801,历史数据!AH:AJ,2,),"")</f>
        <v>13.787844015046</v>
      </c>
      <c r="J801" s="104">
        <f t="shared" si="94"/>
        <v>14</v>
      </c>
      <c r="K801" s="104" t="str">
        <f>IFERROR(IF(AND(J800=$H$2*1,MAX(K$64:K800)=MAX(L$64:L800)),MAX(K$64:K800)+1,""),"")</f>
        <v/>
      </c>
      <c r="L801" s="104" t="str">
        <f>IFERROR(IF(AND($F800/INDEX($F$64:$F801,MATCH(MAX(M$64:M801),M$64:M801,0)-1)&lt;(1-$P$2),MAX(K$64:K801)&gt;MAX(L$64:L800)),MAX(K$64:K801),""),"")</f>
        <v/>
      </c>
      <c r="M801" s="104" t="str">
        <f>IFERROR(IF(E801="","",IF(K801&lt;&gt;"",MAX(M$64:M800)+1,IF(AND($F800/INDEX($F$64:$F801,MATCH(MAX(M$64:M800),M$64:M800,0)-1)&gt;(1+$O$2),MAX(K$64:K801)&gt;MAX(L$64:L800)),MAX(M$64:M800)+1,""))),"")</f>
        <v/>
      </c>
      <c r="N801" s="91">
        <f t="shared" si="95"/>
        <v>14</v>
      </c>
      <c r="O801" s="91" t="str">
        <f>IFERROR(IF(AND(N800=$H$2*1,MAX(O$64:O800)=MAX(P$64:P800)),MAX(O$64:O800)+1,""),"")</f>
        <v/>
      </c>
      <c r="P801" s="91" t="str">
        <f>IFERROR(IF(MOD(MAX(Q$64:Q801),10*MAX(O$64:O801))&lt;=2,IF(AND(F800/INDEX($F$64:$F801,MATCH(MAX(O$64:O801),O$64:O801,0)-1)&lt;(1-$P$2),MAX(O$64:O801)&gt;MAX(P$64:P800)),MAX(O$64:O801),""),IF(AND($F800/INDEX($F$64:$F801,MATCH(MAX(Q$64:Q801),Q$64:Q801,0)-1)&lt;(1-$P$2),MAX(O$64:O801)&gt;MAX(P$64:P800)),MAX(O$64:O801),"")),"")</f>
        <v/>
      </c>
      <c r="Q801" s="91" t="str">
        <f>IFERROR(IF(E801="","",IF(O801&lt;&gt;"",MAX(O$64:O801)*10+1,IF(AND($F800/INDEX($F$64:$F801,MATCH(MAX(Q$64:Q800),Q$64:Q800,0)-1)&gt;(1+$O$2),MAX(O$64:O801)&gt;MAX(P$64:P800)),MAX(Q$64:Q800)+1,""))),"")</f>
        <v/>
      </c>
    </row>
    <row r="802" spans="1:17" x14ac:dyDescent="0.2">
      <c r="A802" s="13">
        <f>HLOOKUP($E$2,历史数据!$V$3:$AE$5000,ROW(A800),)</f>
        <v>339698</v>
      </c>
      <c r="B802" s="41">
        <v>37664</v>
      </c>
      <c r="C802" s="100">
        <f>IFERROR(IF(A802&lt;&gt;0,MAX($C$4:C801)+1,""),"")</f>
        <v>794</v>
      </c>
      <c r="D802" s="100"/>
      <c r="E802" s="99">
        <f t="shared" si="96"/>
        <v>37670</v>
      </c>
      <c r="F802" s="101">
        <f>IFERROR(VLOOKUP(E802,历史数据!AH:AJ,3,),"")</f>
        <v>13.3577883888678</v>
      </c>
      <c r="G802" s="101">
        <f t="shared" si="92"/>
        <v>12.194466200074711</v>
      </c>
      <c r="H802" s="105">
        <f t="shared" si="93"/>
        <v>2.6251406325337179E-3</v>
      </c>
      <c r="I802" s="101">
        <f>IFERROR(VLOOKUP(E802,历史数据!AH:AJ,2,),"")</f>
        <v>13.422948332228099</v>
      </c>
      <c r="J802" s="104">
        <f t="shared" si="94"/>
        <v>15</v>
      </c>
      <c r="K802" s="104" t="str">
        <f>IFERROR(IF(AND(J801=$H$2*1,MAX(K$64:K801)=MAX(L$64:L801)),MAX(K$64:K801)+1,""),"")</f>
        <v/>
      </c>
      <c r="L802" s="104" t="str">
        <f>IFERROR(IF(AND($F801/INDEX($F$64:$F802,MATCH(MAX(M$64:M802),M$64:M802,0)-1)&lt;(1-$P$2),MAX(K$64:K802)&gt;MAX(L$64:L801)),MAX(K$64:K802),""),"")</f>
        <v/>
      </c>
      <c r="M802" s="104" t="str">
        <f>IFERROR(IF(E802="","",IF(K802&lt;&gt;"",MAX(M$64:M801)+1,IF(AND($F801/INDEX($F$64:$F802,MATCH(MAX(M$64:M801),M$64:M801,0)-1)&gt;(1+$O$2),MAX(K$64:K802)&gt;MAX(L$64:L801)),MAX(M$64:M801)+1,""))),"")</f>
        <v/>
      </c>
      <c r="N802" s="91">
        <f t="shared" si="95"/>
        <v>15</v>
      </c>
      <c r="O802" s="91" t="str">
        <f>IFERROR(IF(AND(N801=$H$2*1,MAX(O$64:O801)=MAX(P$64:P801)),MAX(O$64:O801)+1,""),"")</f>
        <v/>
      </c>
      <c r="P802" s="91" t="str">
        <f>IFERROR(IF(MOD(MAX(Q$64:Q802),10*MAX(O$64:O802))&lt;=2,IF(AND(F801/INDEX($F$64:$F802,MATCH(MAX(O$64:O802),O$64:O802,0)-1)&lt;(1-$P$2),MAX(O$64:O802)&gt;MAX(P$64:P801)),MAX(O$64:O802),""),IF(AND($F801/INDEX($F$64:$F802,MATCH(MAX(Q$64:Q802),Q$64:Q802,0)-1)&lt;(1-$P$2),MAX(O$64:O802)&gt;MAX(P$64:P801)),MAX(O$64:O802),"")),"")</f>
        <v/>
      </c>
      <c r="Q802" s="91" t="str">
        <f>IFERROR(IF(E802="","",IF(O802&lt;&gt;"",MAX(O$64:O802)*10+1,IF(AND($F801/INDEX($F$64:$F802,MATCH(MAX(Q$64:Q801),Q$64:Q801,0)-1)&gt;(1+$O$2),MAX(O$64:O802)&gt;MAX(P$64:P801)),MAX(Q$64:Q801)+1,""))),"")</f>
        <v/>
      </c>
    </row>
    <row r="803" spans="1:17" x14ac:dyDescent="0.2">
      <c r="A803" s="13">
        <f>HLOOKUP($E$2,历史数据!$V$3:$AE$5000,ROW(A801),)</f>
        <v>472400</v>
      </c>
      <c r="B803" s="41">
        <v>37665</v>
      </c>
      <c r="C803" s="100">
        <f>IFERROR(IF(A803&lt;&gt;0,MAX($C$4:C802)+1,""),"")</f>
        <v>795</v>
      </c>
      <c r="D803" s="100"/>
      <c r="E803" s="99">
        <f t="shared" si="96"/>
        <v>37671</v>
      </c>
      <c r="F803" s="101">
        <f>IFERROR(VLOOKUP(E803,历史数据!AH:AJ,3,),"")</f>
        <v>13.3708203775399</v>
      </c>
      <c r="G803" s="101">
        <f t="shared" si="92"/>
        <v>12.226177372510072</v>
      </c>
      <c r="H803" s="105">
        <f t="shared" si="93"/>
        <v>2.60045597036207E-3</v>
      </c>
      <c r="I803" s="101">
        <f>IFERROR(VLOOKUP(E803,历史数据!AH:AJ,2,),"")</f>
        <v>13.305660434179501</v>
      </c>
      <c r="J803" s="104">
        <f t="shared" si="94"/>
        <v>16</v>
      </c>
      <c r="K803" s="104" t="str">
        <f>IFERROR(IF(AND(J802=$H$2*1,MAX(K$64:K802)=MAX(L$64:L802)),MAX(K$64:K802)+1,""),"")</f>
        <v/>
      </c>
      <c r="L803" s="104" t="str">
        <f>IFERROR(IF(AND($F802/INDEX($F$64:$F803,MATCH(MAX(M$64:M803),M$64:M803,0)-1)&lt;(1-$P$2),MAX(K$64:K803)&gt;MAX(L$64:L802)),MAX(K$64:K803),""),"")</f>
        <v/>
      </c>
      <c r="M803" s="104" t="str">
        <f>IFERROR(IF(E803="","",IF(K803&lt;&gt;"",MAX(M$64:M802)+1,IF(AND($F802/INDEX($F$64:$F803,MATCH(MAX(M$64:M802),M$64:M802,0)-1)&gt;(1+$O$2),MAX(K$64:K803)&gt;MAX(L$64:L802)),MAX(M$64:M802)+1,""))),"")</f>
        <v/>
      </c>
      <c r="N803" s="91">
        <f t="shared" si="95"/>
        <v>16</v>
      </c>
      <c r="O803" s="91" t="str">
        <f>IFERROR(IF(AND(N802=$H$2*1,MAX(O$64:O802)=MAX(P$64:P802)),MAX(O$64:O802)+1,""),"")</f>
        <v/>
      </c>
      <c r="P803" s="91" t="str">
        <f>IFERROR(IF(MOD(MAX(Q$64:Q803),10*MAX(O$64:O803))&lt;=2,IF(AND(F802/INDEX($F$64:$F803,MATCH(MAX(O$64:O803),O$64:O803,0)-1)&lt;(1-$P$2),MAX(O$64:O803)&gt;MAX(P$64:P802)),MAX(O$64:O803),""),IF(AND($F802/INDEX($F$64:$F803,MATCH(MAX(Q$64:Q803),Q$64:Q803,0)-1)&lt;(1-$P$2),MAX(O$64:O803)&gt;MAX(P$64:P802)),MAX(O$64:O803),"")),"")</f>
        <v/>
      </c>
      <c r="Q803" s="91" t="str">
        <f>IFERROR(IF(E803="","",IF(O803&lt;&gt;"",MAX(O$64:O803)*10+1,IF(AND($F802/INDEX($F$64:$F803,MATCH(MAX(Q$64:Q802),Q$64:Q802,0)-1)&gt;(1+$O$2),MAX(O$64:O803)&gt;MAX(P$64:P802)),MAX(Q$64:Q802)+1,""))),"")</f>
        <v/>
      </c>
    </row>
    <row r="804" spans="1:17" x14ac:dyDescent="0.2">
      <c r="A804" s="13">
        <f>HLOOKUP($E$2,历史数据!$V$3:$AE$5000,ROW(A802),)</f>
        <v>323855</v>
      </c>
      <c r="B804" s="41">
        <v>37666</v>
      </c>
      <c r="C804" s="100">
        <f>IFERROR(IF(A804&lt;&gt;0,MAX($C$4:C803)+1,""),"")</f>
        <v>796</v>
      </c>
      <c r="D804" s="100"/>
      <c r="E804" s="99">
        <f t="shared" si="96"/>
        <v>37672</v>
      </c>
      <c r="F804" s="101">
        <f>IFERROR(VLOOKUP(E804,历史数据!AH:AJ,3,),"")</f>
        <v>13.4359803209002</v>
      </c>
      <c r="G804" s="101">
        <f t="shared" si="92"/>
        <v>12.258540144379031</v>
      </c>
      <c r="H804" s="105">
        <f t="shared" si="93"/>
        <v>2.6470065731032388E-3</v>
      </c>
      <c r="I804" s="101">
        <f>IFERROR(VLOOKUP(E804,历史数据!AH:AJ,2,),"")</f>
        <v>13.3708203775399</v>
      </c>
      <c r="J804" s="104">
        <f t="shared" si="94"/>
        <v>17</v>
      </c>
      <c r="K804" s="104" t="str">
        <f>IFERROR(IF(AND(J803=$H$2*1,MAX(K$64:K803)=MAX(L$64:L803)),MAX(K$64:K803)+1,""),"")</f>
        <v/>
      </c>
      <c r="L804" s="104" t="str">
        <f>IFERROR(IF(AND($F803/INDEX($F$64:$F804,MATCH(MAX(M$64:M804),M$64:M804,0)-1)&lt;(1-$P$2),MAX(K$64:K804)&gt;MAX(L$64:L803)),MAX(K$64:K804),""),"")</f>
        <v/>
      </c>
      <c r="M804" s="104" t="str">
        <f>IFERROR(IF(E804="","",IF(K804&lt;&gt;"",MAX(M$64:M803)+1,IF(AND($F803/INDEX($F$64:$F804,MATCH(MAX(M$64:M803),M$64:M803,0)-1)&gt;(1+$O$2),MAX(K$64:K804)&gt;MAX(L$64:L803)),MAX(M$64:M803)+1,""))),"")</f>
        <v/>
      </c>
      <c r="N804" s="91">
        <f t="shared" si="95"/>
        <v>17</v>
      </c>
      <c r="O804" s="91" t="str">
        <f>IFERROR(IF(AND(N803=$H$2*1,MAX(O$64:O803)=MAX(P$64:P803)),MAX(O$64:O803)+1,""),"")</f>
        <v/>
      </c>
      <c r="P804" s="91" t="str">
        <f>IFERROR(IF(MOD(MAX(Q$64:Q804),10*MAX(O$64:O804))&lt;=2,IF(AND(F803/INDEX($F$64:$F804,MATCH(MAX(O$64:O804),O$64:O804,0)-1)&lt;(1-$P$2),MAX(O$64:O804)&gt;MAX(P$64:P803)),MAX(O$64:O804),""),IF(AND($F803/INDEX($F$64:$F804,MATCH(MAX(Q$64:Q804),Q$64:Q804,0)-1)&lt;(1-$P$2),MAX(O$64:O804)&gt;MAX(P$64:P803)),MAX(O$64:O804),"")),"")</f>
        <v/>
      </c>
      <c r="Q804" s="91" t="str">
        <f>IFERROR(IF(E804="","",IF(O804&lt;&gt;"",MAX(O$64:O804)*10+1,IF(AND($F803/INDEX($F$64:$F804,MATCH(MAX(Q$64:Q803),Q$64:Q803,0)-1)&gt;(1+$O$2),MAX(O$64:O804)&gt;MAX(P$64:P803)),MAX(Q$64:Q803)+1,""))),"")</f>
        <v/>
      </c>
    </row>
    <row r="805" spans="1:17" x14ac:dyDescent="0.2">
      <c r="A805" s="13">
        <f>HLOOKUP($E$2,历史数据!$V$3:$AE$5000,ROW(A803),)</f>
        <v>337250</v>
      </c>
      <c r="B805" s="41">
        <v>37669</v>
      </c>
      <c r="C805" s="100">
        <f>IFERROR(IF(A805&lt;&gt;0,MAX($C$4:C804)+1,""),"")</f>
        <v>797</v>
      </c>
      <c r="D805" s="100"/>
      <c r="E805" s="99">
        <f t="shared" si="96"/>
        <v>37673</v>
      </c>
      <c r="F805" s="101">
        <f>IFERROR(VLOOKUP(E805,历史数据!AH:AJ,3,),"")</f>
        <v>12.8234768533131</v>
      </c>
      <c r="G805" s="101">
        <f t="shared" si="92"/>
        <v>12.275047330030315</v>
      </c>
      <c r="H805" s="105">
        <f t="shared" si="93"/>
        <v>1.3465865802015919E-3</v>
      </c>
      <c r="I805" s="101">
        <f>IFERROR(VLOOKUP(E805,历史数据!AH:AJ,2,),"")</f>
        <v>13.2926284455075</v>
      </c>
      <c r="J805" s="104">
        <f t="shared" si="94"/>
        <v>18</v>
      </c>
      <c r="K805" s="104" t="str">
        <f>IFERROR(IF(AND(J804=$H$2*1,MAX(K$64:K804)=MAX(L$64:L804)),MAX(K$64:K804)+1,""),"")</f>
        <v/>
      </c>
      <c r="L805" s="104" t="str">
        <f>IFERROR(IF(AND($F804/INDEX($F$64:$F805,MATCH(MAX(M$64:M805),M$64:M805,0)-1)&lt;(1-$P$2),MAX(K$64:K805)&gt;MAX(L$64:L804)),MAX(K$64:K805),""),"")</f>
        <v/>
      </c>
      <c r="M805" s="104" t="str">
        <f>IFERROR(IF(E805="","",IF(K805&lt;&gt;"",MAX(M$64:M804)+1,IF(AND($F804/INDEX($F$64:$F805,MATCH(MAX(M$64:M804),M$64:M804,0)-1)&gt;(1+$O$2),MAX(K$64:K805)&gt;MAX(L$64:L804)),MAX(M$64:M804)+1,""))),"")</f>
        <v/>
      </c>
      <c r="N805" s="91">
        <f t="shared" si="95"/>
        <v>18</v>
      </c>
      <c r="O805" s="91" t="str">
        <f>IFERROR(IF(AND(N804=$H$2*1,MAX(O$64:O804)=MAX(P$64:P804)),MAX(O$64:O804)+1,""),"")</f>
        <v/>
      </c>
      <c r="P805" s="91" t="str">
        <f>IFERROR(IF(MOD(MAX(Q$64:Q805),10*MAX(O$64:O805))&lt;=2,IF(AND(F804/INDEX($F$64:$F805,MATCH(MAX(O$64:O805),O$64:O805,0)-1)&lt;(1-$P$2),MAX(O$64:O805)&gt;MAX(P$64:P804)),MAX(O$64:O805),""),IF(AND($F804/INDEX($F$64:$F805,MATCH(MAX(Q$64:Q805),Q$64:Q805,0)-1)&lt;(1-$P$2),MAX(O$64:O805)&gt;MAX(P$64:P804)),MAX(O$64:O805),"")),"")</f>
        <v/>
      </c>
      <c r="Q805" s="91" t="str">
        <f>IFERROR(IF(E805="","",IF(O805&lt;&gt;"",MAX(O$64:O805)*10+1,IF(AND($F804/INDEX($F$64:$F805,MATCH(MAX(Q$64:Q804),Q$64:Q804,0)-1)&gt;(1+$O$2),MAX(O$64:O805)&gt;MAX(P$64:P804)),MAX(Q$64:Q804)+1,""))),"")</f>
        <v/>
      </c>
    </row>
    <row r="806" spans="1:17" x14ac:dyDescent="0.2">
      <c r="A806" s="13">
        <f>HLOOKUP($E$2,历史数据!$V$3:$AE$5000,ROW(A804),)</f>
        <v>285151</v>
      </c>
      <c r="B806" s="41">
        <v>37670</v>
      </c>
      <c r="C806" s="100">
        <f>IFERROR(IF(A806&lt;&gt;0,MAX($C$4:C805)+1,""),"")</f>
        <v>798</v>
      </c>
      <c r="D806" s="100"/>
      <c r="E806" s="99">
        <f t="shared" si="96"/>
        <v>37676</v>
      </c>
      <c r="F806" s="101">
        <f>IFERROR(VLOOKUP(E806,历史数据!AH:AJ,3,),"")</f>
        <v>12.627997023232099</v>
      </c>
      <c r="G806" s="101">
        <f t="shared" si="92"/>
        <v>12.295464112283218</v>
      </c>
      <c r="H806" s="105">
        <f t="shared" si="93"/>
        <v>1.6632752366627646E-3</v>
      </c>
      <c r="I806" s="101">
        <f>IFERROR(VLOOKUP(E806,历史数据!AH:AJ,2,),"")</f>
        <v>12.810444864640999</v>
      </c>
      <c r="J806" s="104">
        <f t="shared" si="94"/>
        <v>19</v>
      </c>
      <c r="K806" s="104" t="str">
        <f>IFERROR(IF(AND(J805=$H$2*1,MAX(K$64:K805)=MAX(L$64:L805)),MAX(K$64:K805)+1,""),"")</f>
        <v/>
      </c>
      <c r="L806" s="104" t="str">
        <f>IFERROR(IF(AND($F805/INDEX($F$64:$F806,MATCH(MAX(M$64:M806),M$64:M806,0)-1)&lt;(1-$P$2),MAX(K$64:K806)&gt;MAX(L$64:L805)),MAX(K$64:K806),""),"")</f>
        <v/>
      </c>
      <c r="M806" s="104" t="str">
        <f>IFERROR(IF(E806="","",IF(K806&lt;&gt;"",MAX(M$64:M805)+1,IF(AND($F805/INDEX($F$64:$F806,MATCH(MAX(M$64:M805),M$64:M805,0)-1)&gt;(1+$O$2),MAX(K$64:K806)&gt;MAX(L$64:L805)),MAX(M$64:M805)+1,""))),"")</f>
        <v/>
      </c>
      <c r="N806" s="91">
        <f t="shared" si="95"/>
        <v>19</v>
      </c>
      <c r="O806" s="91" t="str">
        <f>IFERROR(IF(AND(N805=$H$2*1,MAX(O$64:O805)=MAX(P$64:P805)),MAX(O$64:O805)+1,""),"")</f>
        <v/>
      </c>
      <c r="P806" s="91" t="str">
        <f>IFERROR(IF(MOD(MAX(Q$64:Q806),10*MAX(O$64:O806))&lt;=2,IF(AND(F805/INDEX($F$64:$F806,MATCH(MAX(O$64:O806),O$64:O806,0)-1)&lt;(1-$P$2),MAX(O$64:O806)&gt;MAX(P$64:P805)),MAX(O$64:O806),""),IF(AND($F805/INDEX($F$64:$F806,MATCH(MAX(Q$64:Q806),Q$64:Q806,0)-1)&lt;(1-$P$2),MAX(O$64:O806)&gt;MAX(P$64:P805)),MAX(O$64:O806),"")),"")</f>
        <v/>
      </c>
      <c r="Q806" s="91" t="str">
        <f>IFERROR(IF(E806="","",IF(O806&lt;&gt;"",MAX(O$64:O806)*10+1,IF(AND($F805/INDEX($F$64:$F806,MATCH(MAX(Q$64:Q805),Q$64:Q805,0)-1)&gt;(1+$O$2),MAX(O$64:O806)&gt;MAX(P$64:P805)),MAX(Q$64:Q805)+1,""))),"")</f>
        <v/>
      </c>
    </row>
    <row r="807" spans="1:17" x14ac:dyDescent="0.2">
      <c r="A807" s="13">
        <f>HLOOKUP($E$2,历史数据!$V$3:$AE$5000,ROW(A805),)</f>
        <v>649695</v>
      </c>
      <c r="B807" s="41">
        <v>37671</v>
      </c>
      <c r="C807" s="100">
        <f>IFERROR(IF(A807&lt;&gt;0,MAX($C$4:C806)+1,""),"")</f>
        <v>799</v>
      </c>
      <c r="D807" s="100"/>
      <c r="E807" s="99">
        <f t="shared" si="96"/>
        <v>37677</v>
      </c>
      <c r="F807" s="101">
        <f>IFERROR(VLOOKUP(E807,历史数据!AH:AJ,3,),"")</f>
        <v>12.99289270605</v>
      </c>
      <c r="G807" s="101">
        <f t="shared" si="92"/>
        <v>12.328912883208188</v>
      </c>
      <c r="H807" s="105">
        <f t="shared" si="93"/>
        <v>2.7204154816371506E-3</v>
      </c>
      <c r="I807" s="101">
        <f>IFERROR(VLOOKUP(E807,历史数据!AH:AJ,2,),"")</f>
        <v>12.627997023232099</v>
      </c>
      <c r="J807" s="104">
        <f t="shared" si="94"/>
        <v>20</v>
      </c>
      <c r="K807" s="104" t="str">
        <f>IFERROR(IF(AND(J806=$H$2*1,MAX(K$64:K806)=MAX(L$64:L806)),MAX(K$64:K806)+1,""),"")</f>
        <v/>
      </c>
      <c r="L807" s="104" t="str">
        <f>IFERROR(IF(AND($F806/INDEX($F$64:$F807,MATCH(MAX(M$64:M807),M$64:M807,0)-1)&lt;(1-$P$2),MAX(K$64:K807)&gt;MAX(L$64:L806)),MAX(K$64:K807),""),"")</f>
        <v/>
      </c>
      <c r="M807" s="104" t="str">
        <f>IFERROR(IF(E807="","",IF(K807&lt;&gt;"",MAX(M$64:M806)+1,IF(AND($F806/INDEX($F$64:$F807,MATCH(MAX(M$64:M806),M$64:M806,0)-1)&gt;(1+$O$2),MAX(K$64:K807)&gt;MAX(L$64:L806)),MAX(M$64:M806)+1,""))),"")</f>
        <v/>
      </c>
      <c r="N807" s="91">
        <f t="shared" si="95"/>
        <v>20</v>
      </c>
      <c r="O807" s="91" t="str">
        <f>IFERROR(IF(AND(N806=$H$2*1,MAX(O$64:O806)=MAX(P$64:P806)),MAX(O$64:O806)+1,""),"")</f>
        <v/>
      </c>
      <c r="P807" s="91" t="str">
        <f>IFERROR(IF(MOD(MAX(Q$64:Q807),10*MAX(O$64:O807))&lt;=2,IF(AND(F806/INDEX($F$64:$F807,MATCH(MAX(O$64:O807),O$64:O807,0)-1)&lt;(1-$P$2),MAX(O$64:O807)&gt;MAX(P$64:P806)),MAX(O$64:O807),""),IF(AND($F806/INDEX($F$64:$F807,MATCH(MAX(Q$64:Q807),Q$64:Q807,0)-1)&lt;(1-$P$2),MAX(O$64:O807)&gt;MAX(P$64:P806)),MAX(O$64:O807),"")),"")</f>
        <v/>
      </c>
      <c r="Q807" s="91" t="str">
        <f>IFERROR(IF(E807="","",IF(O807&lt;&gt;"",MAX(O$64:O807)*10+1,IF(AND($F806/INDEX($F$64:$F807,MATCH(MAX(Q$64:Q806),Q$64:Q806,0)-1)&gt;(1+$O$2),MAX(O$64:O807)&gt;MAX(P$64:P806)),MAX(Q$64:Q806)+1,""))),"")</f>
        <v/>
      </c>
    </row>
    <row r="808" spans="1:17" x14ac:dyDescent="0.2">
      <c r="A808" s="13">
        <f>HLOOKUP($E$2,历史数据!$V$3:$AE$5000,ROW(A806),)</f>
        <v>349672</v>
      </c>
      <c r="B808" s="41">
        <v>37672</v>
      </c>
      <c r="C808" s="100">
        <f>IFERROR(IF(A808&lt;&gt;0,MAX($C$4:C807)+1,""),"")</f>
        <v>800</v>
      </c>
      <c r="D808" s="100"/>
      <c r="E808" s="99">
        <f t="shared" si="96"/>
        <v>37678</v>
      </c>
      <c r="F808" s="101">
        <f>IFERROR(VLOOKUP(E808,历史数据!AH:AJ,3,),"")</f>
        <v>12.9407647513617</v>
      </c>
      <c r="G808" s="101">
        <f t="shared" si="92"/>
        <v>12.358452057531538</v>
      </c>
      <c r="H808" s="105">
        <f t="shared" si="93"/>
        <v>2.3959269242288528E-3</v>
      </c>
      <c r="I808" s="101">
        <f>IFERROR(VLOOKUP(E808,历史数据!AH:AJ,2,),"")</f>
        <v>13.005924694721999</v>
      </c>
      <c r="J808" s="104">
        <f t="shared" si="94"/>
        <v>21</v>
      </c>
      <c r="K808" s="104" t="str">
        <f>IFERROR(IF(AND(J807=$H$2*1,MAX(K$64:K807)=MAX(L$64:L807)),MAX(K$64:K807)+1,""),"")</f>
        <v/>
      </c>
      <c r="L808" s="104" t="str">
        <f>IFERROR(IF(AND($F807/INDEX($F$64:$F808,MATCH(MAX(M$64:M808),M$64:M808,0)-1)&lt;(1-$P$2),MAX(K$64:K808)&gt;MAX(L$64:L807)),MAX(K$64:K808),""),"")</f>
        <v/>
      </c>
      <c r="M808" s="104" t="str">
        <f>IFERROR(IF(E808="","",IF(K808&lt;&gt;"",MAX(M$64:M807)+1,IF(AND($F807/INDEX($F$64:$F808,MATCH(MAX(M$64:M807),M$64:M807,0)-1)&gt;(1+$O$2),MAX(K$64:K808)&gt;MAX(L$64:L807)),MAX(M$64:M807)+1,""))),"")</f>
        <v/>
      </c>
      <c r="N808" s="91">
        <f t="shared" si="95"/>
        <v>21</v>
      </c>
      <c r="O808" s="91" t="str">
        <f>IFERROR(IF(AND(N807=$H$2*1,MAX(O$64:O807)=MAX(P$64:P807)),MAX(O$64:O807)+1,""),"")</f>
        <v/>
      </c>
      <c r="P808" s="91" t="str">
        <f>IFERROR(IF(MOD(MAX(Q$64:Q808),10*MAX(O$64:O808))&lt;=2,IF(AND(F807/INDEX($F$64:$F808,MATCH(MAX(O$64:O808),O$64:O808,0)-1)&lt;(1-$P$2),MAX(O$64:O808)&gt;MAX(P$64:P807)),MAX(O$64:O808),""),IF(AND($F807/INDEX($F$64:$F808,MATCH(MAX(Q$64:Q808),Q$64:Q808,0)-1)&lt;(1-$P$2),MAX(O$64:O808)&gt;MAX(P$64:P807)),MAX(O$64:O808),"")),"")</f>
        <v/>
      </c>
      <c r="Q808" s="91" t="str">
        <f>IFERROR(IF(E808="","",IF(O808&lt;&gt;"",MAX(O$64:O808)*10+1,IF(AND($F807/INDEX($F$64:$F808,MATCH(MAX(Q$64:Q807),Q$64:Q807,0)-1)&gt;(1+$O$2),MAX(O$64:O808)&gt;MAX(P$64:P807)),MAX(Q$64:Q807)+1,""))),"")</f>
        <v/>
      </c>
    </row>
    <row r="809" spans="1:17" x14ac:dyDescent="0.2">
      <c r="A809" s="13">
        <f>HLOOKUP($E$2,历史数据!$V$3:$AE$5000,ROW(A807),)</f>
        <v>442500</v>
      </c>
      <c r="B809" s="41">
        <v>37673</v>
      </c>
      <c r="C809" s="100">
        <f>IFERROR(IF(A809&lt;&gt;0,MAX($C$4:C808)+1,""),"")</f>
        <v>801</v>
      </c>
      <c r="D809" s="100"/>
      <c r="E809" s="99">
        <f t="shared" si="96"/>
        <v>37679</v>
      </c>
      <c r="F809" s="101">
        <f>IFERROR(VLOOKUP(E809,历史数据!AH:AJ,3,),"")</f>
        <v>12.9537967400338</v>
      </c>
      <c r="G809" s="101">
        <f t="shared" si="92"/>
        <v>12.389294430722096</v>
      </c>
      <c r="H809" s="105">
        <f t="shared" si="93"/>
        <v>2.4956501871737924E-3</v>
      </c>
      <c r="I809" s="101">
        <f>IFERROR(VLOOKUP(E809,历史数据!AH:AJ,2,),"")</f>
        <v>12.966828728705799</v>
      </c>
      <c r="J809" s="104">
        <f t="shared" si="94"/>
        <v>22</v>
      </c>
      <c r="K809" s="104" t="str">
        <f>IFERROR(IF(AND(J808=$H$2*1,MAX(K$64:K808)=MAX(L$64:L808)),MAX(K$64:K808)+1,""),"")</f>
        <v/>
      </c>
      <c r="L809" s="104" t="str">
        <f>IFERROR(IF(AND($F808/INDEX($F$64:$F809,MATCH(MAX(M$64:M809),M$64:M809,0)-1)&lt;(1-$P$2),MAX(K$64:K809)&gt;MAX(L$64:L808)),MAX(K$64:K809),""),"")</f>
        <v/>
      </c>
      <c r="M809" s="104" t="str">
        <f>IFERROR(IF(E809="","",IF(K809&lt;&gt;"",MAX(M$64:M808)+1,IF(AND($F808/INDEX($F$64:$F809,MATCH(MAX(M$64:M808),M$64:M808,0)-1)&gt;(1+$O$2),MAX(K$64:K809)&gt;MAX(L$64:L808)),MAX(M$64:M808)+1,""))),"")</f>
        <v/>
      </c>
      <c r="N809" s="91">
        <f t="shared" si="95"/>
        <v>22</v>
      </c>
      <c r="O809" s="91" t="str">
        <f>IFERROR(IF(AND(N808=$H$2*1,MAX(O$64:O808)=MAX(P$64:P808)),MAX(O$64:O808)+1,""),"")</f>
        <v/>
      </c>
      <c r="P809" s="91" t="str">
        <f>IFERROR(IF(MOD(MAX(Q$64:Q809),10*MAX(O$64:O809))&lt;=2,IF(AND(F808/INDEX($F$64:$F809,MATCH(MAX(O$64:O809),O$64:O809,0)-1)&lt;(1-$P$2),MAX(O$64:O809)&gt;MAX(P$64:P808)),MAX(O$64:O809),""),IF(AND($F808/INDEX($F$64:$F809,MATCH(MAX(Q$64:Q809),Q$64:Q809,0)-1)&lt;(1-$P$2),MAX(O$64:O809)&gt;MAX(P$64:P808)),MAX(O$64:O809),"")),"")</f>
        <v/>
      </c>
      <c r="Q809" s="91" t="str">
        <f>IFERROR(IF(E809="","",IF(O809&lt;&gt;"",MAX(O$64:O809)*10+1,IF(AND($F808/INDEX($F$64:$F809,MATCH(MAX(Q$64:Q808),Q$64:Q808,0)-1)&gt;(1+$O$2),MAX(O$64:O809)&gt;MAX(P$64:P808)),MAX(Q$64:Q808)+1,""))),"")</f>
        <v/>
      </c>
    </row>
    <row r="810" spans="1:17" x14ac:dyDescent="0.2">
      <c r="A810" s="13">
        <f>HLOOKUP($E$2,历史数据!$V$3:$AE$5000,ROW(A808),)</f>
        <v>391648</v>
      </c>
      <c r="B810" s="41">
        <v>37676</v>
      </c>
      <c r="C810" s="100">
        <f>IFERROR(IF(A810&lt;&gt;0,MAX($C$4:C809)+1,""),"")</f>
        <v>802</v>
      </c>
      <c r="D810" s="100"/>
      <c r="E810" s="99">
        <f t="shared" si="96"/>
        <v>37680</v>
      </c>
      <c r="F810" s="101">
        <f>IFERROR(VLOOKUP(E810,历史数据!AH:AJ,3,),"")</f>
        <v>12.7843808872969</v>
      </c>
      <c r="G810" s="101">
        <f t="shared" si="92"/>
        <v>12.422091602213463</v>
      </c>
      <c r="H810" s="105">
        <f t="shared" si="93"/>
        <v>2.6472186672745757E-3</v>
      </c>
      <c r="I810" s="101">
        <f>IFERROR(VLOOKUP(E810,历史数据!AH:AJ,2,),"")</f>
        <v>12.9537967400338</v>
      </c>
      <c r="J810" s="104">
        <f t="shared" si="94"/>
        <v>23</v>
      </c>
      <c r="K810" s="104" t="str">
        <f>IFERROR(IF(AND(J809=$H$2*1,MAX(K$64:K809)=MAX(L$64:L809)),MAX(K$64:K809)+1,""),"")</f>
        <v/>
      </c>
      <c r="L810" s="104" t="str">
        <f>IFERROR(IF(AND($F809/INDEX($F$64:$F810,MATCH(MAX(M$64:M810),M$64:M810,0)-1)&lt;(1-$P$2),MAX(K$64:K810)&gt;MAX(L$64:L809)),MAX(K$64:K810),""),"")</f>
        <v/>
      </c>
      <c r="M810" s="104" t="str">
        <f>IFERROR(IF(E810="","",IF(K810&lt;&gt;"",MAX(M$64:M809)+1,IF(AND($F809/INDEX($F$64:$F810,MATCH(MAX(M$64:M809),M$64:M809,0)-1)&gt;(1+$O$2),MAX(K$64:K810)&gt;MAX(L$64:L809)),MAX(M$64:M809)+1,""))),"")</f>
        <v/>
      </c>
      <c r="N810" s="91">
        <f t="shared" si="95"/>
        <v>23</v>
      </c>
      <c r="O810" s="91" t="str">
        <f>IFERROR(IF(AND(N809=$H$2*1,MAX(O$64:O809)=MAX(P$64:P809)),MAX(O$64:O809)+1,""),"")</f>
        <v/>
      </c>
      <c r="P810" s="91" t="str">
        <f>IFERROR(IF(MOD(MAX(Q$64:Q810),10*MAX(O$64:O810))&lt;=2,IF(AND(F809/INDEX($F$64:$F810,MATCH(MAX(O$64:O810),O$64:O810,0)-1)&lt;(1-$P$2),MAX(O$64:O810)&gt;MAX(P$64:P809)),MAX(O$64:O810),""),IF(AND($F809/INDEX($F$64:$F810,MATCH(MAX(Q$64:Q810),Q$64:Q810,0)-1)&lt;(1-$P$2),MAX(O$64:O810)&gt;MAX(P$64:P809)),MAX(O$64:O810),"")),"")</f>
        <v/>
      </c>
      <c r="Q810" s="91" t="str">
        <f>IFERROR(IF(E810="","",IF(O810&lt;&gt;"",MAX(O$64:O810)*10+1,IF(AND($F809/INDEX($F$64:$F810,MATCH(MAX(Q$64:Q809),Q$64:Q809,0)-1)&gt;(1+$O$2),MAX(O$64:O810)&gt;MAX(P$64:P809)),MAX(Q$64:Q809)+1,""))),"")</f>
        <v/>
      </c>
    </row>
    <row r="811" spans="1:17" x14ac:dyDescent="0.2">
      <c r="A811" s="13">
        <f>HLOOKUP($E$2,历史数据!$V$3:$AE$5000,ROW(A809),)</f>
        <v>336286</v>
      </c>
      <c r="B811" s="41">
        <v>37677</v>
      </c>
      <c r="C811" s="100">
        <f>IFERROR(IF(A811&lt;&gt;0,MAX($C$4:C810)+1,""),"")</f>
        <v>803</v>
      </c>
      <c r="D811" s="100"/>
      <c r="E811" s="99">
        <f t="shared" si="96"/>
        <v>37683</v>
      </c>
      <c r="F811" s="101">
        <f>IFERROR(VLOOKUP(E811,历史数据!AH:AJ,3,),"")</f>
        <v>12.9147007740176</v>
      </c>
      <c r="G811" s="101">
        <f t="shared" si="92"/>
        <v>12.456626372194439</v>
      </c>
      <c r="H811" s="105">
        <f t="shared" si="93"/>
        <v>2.780109106168771E-3</v>
      </c>
      <c r="I811" s="101">
        <f>IFERROR(VLOOKUP(E811,历史数据!AH:AJ,2,),"")</f>
        <v>12.797412875969</v>
      </c>
      <c r="J811" s="104">
        <f t="shared" si="94"/>
        <v>24</v>
      </c>
      <c r="K811" s="104" t="str">
        <f>IFERROR(IF(AND(J810=$H$2*1,MAX(K$64:K810)=MAX(L$64:L810)),MAX(K$64:K810)+1,""),"")</f>
        <v/>
      </c>
      <c r="L811" s="104" t="str">
        <f>IFERROR(IF(AND($F810/INDEX($F$64:$F811,MATCH(MAX(M$64:M811),M$64:M811,0)-1)&lt;(1-$P$2),MAX(K$64:K811)&gt;MAX(L$64:L810)),MAX(K$64:K811),""),"")</f>
        <v/>
      </c>
      <c r="M811" s="104" t="str">
        <f>IFERROR(IF(E811="","",IF(K811&lt;&gt;"",MAX(M$64:M810)+1,IF(AND($F810/INDEX($F$64:$F811,MATCH(MAX(M$64:M810),M$64:M810,0)-1)&gt;(1+$O$2),MAX(K$64:K811)&gt;MAX(L$64:L810)),MAX(M$64:M810)+1,""))),"")</f>
        <v/>
      </c>
      <c r="N811" s="91">
        <f t="shared" si="95"/>
        <v>24</v>
      </c>
      <c r="O811" s="91" t="str">
        <f>IFERROR(IF(AND(N810=$H$2*1,MAX(O$64:O810)=MAX(P$64:P810)),MAX(O$64:O810)+1,""),"")</f>
        <v/>
      </c>
      <c r="P811" s="91" t="str">
        <f>IFERROR(IF(MOD(MAX(Q$64:Q811),10*MAX(O$64:O811))&lt;=2,IF(AND(F810/INDEX($F$64:$F811,MATCH(MAX(O$64:O811),O$64:O811,0)-1)&lt;(1-$P$2),MAX(O$64:O811)&gt;MAX(P$64:P810)),MAX(O$64:O811),""),IF(AND($F810/INDEX($F$64:$F811,MATCH(MAX(Q$64:Q811),Q$64:Q811,0)-1)&lt;(1-$P$2),MAX(O$64:O811)&gt;MAX(P$64:P810)),MAX(O$64:O811),"")),"")</f>
        <v/>
      </c>
      <c r="Q811" s="91" t="str">
        <f>IFERROR(IF(E811="","",IF(O811&lt;&gt;"",MAX(O$64:O811)*10+1,IF(AND($F810/INDEX($F$64:$F811,MATCH(MAX(Q$64:Q810),Q$64:Q810,0)-1)&gt;(1+$O$2),MAX(O$64:O811)&gt;MAX(P$64:P810)),MAX(Q$64:Q810)+1,""))),"")</f>
        <v/>
      </c>
    </row>
    <row r="812" spans="1:17" x14ac:dyDescent="0.2">
      <c r="A812" s="13">
        <f>HLOOKUP($E$2,历史数据!$V$3:$AE$5000,ROW(A810),)</f>
        <v>171557</v>
      </c>
      <c r="B812" s="41">
        <v>37678</v>
      </c>
      <c r="C812" s="100">
        <f>IFERROR(IF(A812&lt;&gt;0,MAX($C$4:C811)+1,""),"")</f>
        <v>804</v>
      </c>
      <c r="D812" s="100"/>
      <c r="E812" s="99">
        <f t="shared" si="96"/>
        <v>37684</v>
      </c>
      <c r="F812" s="101">
        <f>IFERROR(VLOOKUP(E812,历史数据!AH:AJ,3,),"")</f>
        <v>13.0189566833941</v>
      </c>
      <c r="G812" s="101">
        <f t="shared" si="92"/>
        <v>12.48681714595139</v>
      </c>
      <c r="H812" s="105">
        <f t="shared" si="93"/>
        <v>2.4236717755574677E-3</v>
      </c>
      <c r="I812" s="101">
        <f>IFERROR(VLOOKUP(E812,历史数据!AH:AJ,2,),"")</f>
        <v>12.810444864640999</v>
      </c>
      <c r="J812" s="104">
        <f t="shared" si="94"/>
        <v>25</v>
      </c>
      <c r="K812" s="104" t="str">
        <f>IFERROR(IF(AND(J811=$H$2*1,MAX(K$64:K811)=MAX(L$64:L811)),MAX(K$64:K811)+1,""),"")</f>
        <v/>
      </c>
      <c r="L812" s="104" t="str">
        <f>IFERROR(IF(AND($F811/INDEX($F$64:$F812,MATCH(MAX(M$64:M812),M$64:M812,0)-1)&lt;(1-$P$2),MAX(K$64:K812)&gt;MAX(L$64:L811)),MAX(K$64:K812),""),"")</f>
        <v/>
      </c>
      <c r="M812" s="104" t="str">
        <f>IFERROR(IF(E812="","",IF(K812&lt;&gt;"",MAX(M$64:M811)+1,IF(AND($F811/INDEX($F$64:$F812,MATCH(MAX(M$64:M811),M$64:M811,0)-1)&gt;(1+$O$2),MAX(K$64:K812)&gt;MAX(L$64:L811)),MAX(M$64:M811)+1,""))),"")</f>
        <v/>
      </c>
      <c r="N812" s="91">
        <f t="shared" si="95"/>
        <v>25</v>
      </c>
      <c r="O812" s="91" t="str">
        <f>IFERROR(IF(AND(N811=$H$2*1,MAX(O$64:O811)=MAX(P$64:P811)),MAX(O$64:O811)+1,""),"")</f>
        <v/>
      </c>
      <c r="P812" s="91" t="str">
        <f>IFERROR(IF(MOD(MAX(Q$64:Q812),10*MAX(O$64:O812))&lt;=2,IF(AND(F811/INDEX($F$64:$F812,MATCH(MAX(O$64:O812),O$64:O812,0)-1)&lt;(1-$P$2),MAX(O$64:O812)&gt;MAX(P$64:P811)),MAX(O$64:O812),""),IF(AND($F811/INDEX($F$64:$F812,MATCH(MAX(Q$64:Q812),Q$64:Q812,0)-1)&lt;(1-$P$2),MAX(O$64:O812)&gt;MAX(P$64:P811)),MAX(O$64:O812),"")),"")</f>
        <v/>
      </c>
      <c r="Q812" s="91" t="str">
        <f>IFERROR(IF(E812="","",IF(O812&lt;&gt;"",MAX(O$64:O812)*10+1,IF(AND($F811/INDEX($F$64:$F812,MATCH(MAX(Q$64:Q811),Q$64:Q811,0)-1)&gt;(1+$O$2),MAX(O$64:O812)&gt;MAX(P$64:P811)),MAX(Q$64:Q811)+1,""))),"")</f>
        <v/>
      </c>
    </row>
    <row r="813" spans="1:17" x14ac:dyDescent="0.2">
      <c r="A813" s="13">
        <f>HLOOKUP($E$2,历史数据!$V$3:$AE$5000,ROW(A811),)</f>
        <v>233000</v>
      </c>
      <c r="B813" s="41">
        <v>37679</v>
      </c>
      <c r="C813" s="100">
        <f>IFERROR(IF(A813&lt;&gt;0,MAX($C$4:C812)+1,""),"")</f>
        <v>805</v>
      </c>
      <c r="D813" s="100"/>
      <c r="E813" s="99">
        <f t="shared" si="96"/>
        <v>37685</v>
      </c>
      <c r="F813" s="101">
        <f>IFERROR(VLOOKUP(E813,历史数据!AH:AJ,3,),"")</f>
        <v>12.9016687853455</v>
      </c>
      <c r="G813" s="101">
        <f t="shared" si="92"/>
        <v>12.512229523861917</v>
      </c>
      <c r="H813" s="105">
        <f t="shared" si="93"/>
        <v>2.0351365454860382E-3</v>
      </c>
      <c r="I813" s="101">
        <f>IFERROR(VLOOKUP(E813,历史数据!AH:AJ,2,),"")</f>
        <v>12.99289270605</v>
      </c>
      <c r="J813" s="104">
        <f t="shared" si="94"/>
        <v>26</v>
      </c>
      <c r="K813" s="104" t="str">
        <f>IFERROR(IF(AND(J812=$H$2*1,MAX(K$64:K812)=MAX(L$64:L812)),MAX(K$64:K812)+1,""),"")</f>
        <v/>
      </c>
      <c r="L813" s="104" t="str">
        <f>IFERROR(IF(AND($F812/INDEX($F$64:$F813,MATCH(MAX(M$64:M813),M$64:M813,0)-1)&lt;(1-$P$2),MAX(K$64:K813)&gt;MAX(L$64:L812)),MAX(K$64:K813),""),"")</f>
        <v/>
      </c>
      <c r="M813" s="104" t="str">
        <f>IFERROR(IF(E813="","",IF(K813&lt;&gt;"",MAX(M$64:M812)+1,IF(AND($F812/INDEX($F$64:$F813,MATCH(MAX(M$64:M812),M$64:M812,0)-1)&gt;(1+$O$2),MAX(K$64:K813)&gt;MAX(L$64:L812)),MAX(M$64:M812)+1,""))),"")</f>
        <v/>
      </c>
      <c r="N813" s="91">
        <f t="shared" si="95"/>
        <v>26</v>
      </c>
      <c r="O813" s="91" t="str">
        <f>IFERROR(IF(AND(N812=$H$2*1,MAX(O$64:O812)=MAX(P$64:P812)),MAX(O$64:O812)+1,""),"")</f>
        <v/>
      </c>
      <c r="P813" s="91" t="str">
        <f>IFERROR(IF(MOD(MAX(Q$64:Q813),10*MAX(O$64:O813))&lt;=2,IF(AND(F812/INDEX($F$64:$F813,MATCH(MAX(O$64:O813),O$64:O813,0)-1)&lt;(1-$P$2),MAX(O$64:O813)&gt;MAX(P$64:P812)),MAX(O$64:O813),""),IF(AND($F812/INDEX($F$64:$F813,MATCH(MAX(Q$64:Q813),Q$64:Q813,0)-1)&lt;(1-$P$2),MAX(O$64:O813)&gt;MAX(P$64:P812)),MAX(O$64:O813),"")),"")</f>
        <v/>
      </c>
      <c r="Q813" s="91" t="str">
        <f>IFERROR(IF(E813="","",IF(O813&lt;&gt;"",MAX(O$64:O813)*10+1,IF(AND($F812/INDEX($F$64:$F813,MATCH(MAX(Q$64:Q812),Q$64:Q812,0)-1)&gt;(1+$O$2),MAX(O$64:O813)&gt;MAX(P$64:P812)),MAX(Q$64:Q812)+1,""))),"")</f>
        <v/>
      </c>
    </row>
    <row r="814" spans="1:17" x14ac:dyDescent="0.2">
      <c r="A814" s="13">
        <f>HLOOKUP($E$2,历史数据!$V$3:$AE$5000,ROW(A812),)</f>
        <v>236406</v>
      </c>
      <c r="B814" s="41">
        <v>37680</v>
      </c>
      <c r="C814" s="100">
        <f>IFERROR(IF(A814&lt;&gt;0,MAX($C$4:C813)+1,""),"")</f>
        <v>806</v>
      </c>
      <c r="D814" s="100"/>
      <c r="E814" s="99">
        <f t="shared" si="96"/>
        <v>37686</v>
      </c>
      <c r="F814" s="101">
        <f>IFERROR(VLOOKUP(E814,历史数据!AH:AJ,3,),"")</f>
        <v>12.4846451478394</v>
      </c>
      <c r="G814" s="101">
        <f t="shared" si="92"/>
        <v>12.537424701961244</v>
      </c>
      <c r="H814" s="105">
        <f t="shared" si="93"/>
        <v>2.0136441751870127E-3</v>
      </c>
      <c r="I814" s="101">
        <f>IFERROR(VLOOKUP(E814,历史数据!AH:AJ,2,),"")</f>
        <v>12.888636796673399</v>
      </c>
      <c r="J814" s="104">
        <f t="shared" si="94"/>
        <v>0</v>
      </c>
      <c r="K814" s="104" t="str">
        <f>IFERROR(IF(AND(J813=$H$2*1,MAX(K$64:K813)=MAX(L$64:L813)),MAX(K$64:K813)+1,""),"")</f>
        <v/>
      </c>
      <c r="L814" s="104" t="str">
        <f>IFERROR(IF(AND($F813/INDEX($F$64:$F814,MATCH(MAX(M$64:M814),M$64:M814,0)-1)&lt;(1-$P$2),MAX(K$64:K814)&gt;MAX(L$64:L813)),MAX(K$64:K814),""),"")</f>
        <v/>
      </c>
      <c r="M814" s="104" t="str">
        <f>IFERROR(IF(E814="","",IF(K814&lt;&gt;"",MAX(M$64:M813)+1,IF(AND($F813/INDEX($F$64:$F814,MATCH(MAX(M$64:M813),M$64:M813,0)-1)&gt;(1+$O$2),MAX(K$64:K814)&gt;MAX(L$64:L813)),MAX(M$64:M813)+1,""))),"")</f>
        <v/>
      </c>
      <c r="N814" s="91">
        <f t="shared" si="95"/>
        <v>0</v>
      </c>
      <c r="O814" s="91" t="str">
        <f>IFERROR(IF(AND(N813=$H$2*1,MAX(O$64:O813)=MAX(P$64:P813)),MAX(O$64:O813)+1,""),"")</f>
        <v/>
      </c>
      <c r="P814" s="91" t="str">
        <f>IFERROR(IF(MOD(MAX(Q$64:Q814),10*MAX(O$64:O814))&lt;=2,IF(AND(F813/INDEX($F$64:$F814,MATCH(MAX(O$64:O814),O$64:O814,0)-1)&lt;(1-$P$2),MAX(O$64:O814)&gt;MAX(P$64:P813)),MAX(O$64:O814),""),IF(AND($F813/INDEX($F$64:$F814,MATCH(MAX(Q$64:Q814),Q$64:Q814,0)-1)&lt;(1-$P$2),MAX(O$64:O814)&gt;MAX(P$64:P813)),MAX(O$64:O814),"")),"")</f>
        <v/>
      </c>
      <c r="Q814" s="91" t="str">
        <f>IFERROR(IF(E814="","",IF(O814&lt;&gt;"",MAX(O$64:O814)*10+1,IF(AND($F813/INDEX($F$64:$F814,MATCH(MAX(Q$64:Q813),Q$64:Q813,0)-1)&gt;(1+$O$2),MAX(O$64:O814)&gt;MAX(P$64:P813)),MAX(Q$64:Q813)+1,""))),"")</f>
        <v/>
      </c>
    </row>
    <row r="815" spans="1:17" x14ac:dyDescent="0.2">
      <c r="A815" s="13">
        <f>HLOOKUP($E$2,历史数据!$V$3:$AE$5000,ROW(A813),)</f>
        <v>164520</v>
      </c>
      <c r="B815" s="41">
        <v>37683</v>
      </c>
      <c r="C815" s="100">
        <f>IFERROR(IF(A815&lt;&gt;0,MAX($C$4:C814)+1,""),"")</f>
        <v>807</v>
      </c>
      <c r="D815" s="100"/>
      <c r="E815" s="99">
        <f t="shared" si="96"/>
        <v>37687</v>
      </c>
      <c r="F815" s="101">
        <f>IFERROR(VLOOKUP(E815,历史数据!AH:AJ,3,),"")</f>
        <v>12.3673572497908</v>
      </c>
      <c r="G815" s="101">
        <f t="shared" si="92"/>
        <v>12.558275883836552</v>
      </c>
      <c r="H815" s="105">
        <f t="shared" si="93"/>
        <v>1.6631152227017942E-3</v>
      </c>
      <c r="I815" s="101">
        <f>IFERROR(VLOOKUP(E815,历史数据!AH:AJ,2,),"")</f>
        <v>12.4846451478394</v>
      </c>
      <c r="J815" s="104">
        <f t="shared" si="94"/>
        <v>0</v>
      </c>
      <c r="K815" s="104" t="str">
        <f>IFERROR(IF(AND(J814=$H$2*1,MAX(K$64:K814)=MAX(L$64:L814)),MAX(K$64:K814)+1,""),"")</f>
        <v/>
      </c>
      <c r="L815" s="104" t="str">
        <f>IFERROR(IF(AND($F814/INDEX($F$64:$F815,MATCH(MAX(M$64:M815),M$64:M815,0)-1)&lt;(1-$P$2),MAX(K$64:K815)&gt;MAX(L$64:L814)),MAX(K$64:K815),""),"")</f>
        <v/>
      </c>
      <c r="M815" s="104" t="str">
        <f>IFERROR(IF(E815="","",IF(K815&lt;&gt;"",MAX(M$64:M814)+1,IF(AND($F814/INDEX($F$64:$F815,MATCH(MAX(M$64:M814),M$64:M814,0)-1)&gt;(1+$O$2),MAX(K$64:K815)&gt;MAX(L$64:L814)),MAX(M$64:M814)+1,""))),"")</f>
        <v/>
      </c>
      <c r="N815" s="91">
        <f t="shared" si="95"/>
        <v>0</v>
      </c>
      <c r="O815" s="91" t="str">
        <f>IFERROR(IF(AND(N814=$H$2*1,MAX(O$64:O814)=MAX(P$64:P814)),MAX(O$64:O814)+1,""),"")</f>
        <v/>
      </c>
      <c r="P815" s="91" t="str">
        <f>IFERROR(IF(MOD(MAX(Q$64:Q815),10*MAX(O$64:O815))&lt;=2,IF(AND(F814/INDEX($F$64:$F815,MATCH(MAX(O$64:O815),O$64:O815,0)-1)&lt;(1-$P$2),MAX(O$64:O815)&gt;MAX(P$64:P814)),MAX(O$64:O815),""),IF(AND($F814/INDEX($F$64:$F815,MATCH(MAX(Q$64:Q815),Q$64:Q815,0)-1)&lt;(1-$P$2),MAX(O$64:O815)&gt;MAX(P$64:P814)),MAX(O$64:O815),"")),"")</f>
        <v/>
      </c>
      <c r="Q815" s="91" t="str">
        <f>IFERROR(IF(E815="","",IF(O815&lt;&gt;"",MAX(O$64:O815)*10+1,IF(AND($F814/INDEX($F$64:$F815,MATCH(MAX(Q$64:Q814),Q$64:Q814,0)-1)&gt;(1+$O$2),MAX(O$64:O815)&gt;MAX(P$64:P814)),MAX(Q$64:Q814)+1,""))),"")</f>
        <v/>
      </c>
    </row>
    <row r="816" spans="1:17" x14ac:dyDescent="0.2">
      <c r="A816" s="13">
        <f>HLOOKUP($E$2,历史数据!$V$3:$AE$5000,ROW(A814),)</f>
        <v>238453</v>
      </c>
      <c r="B816" s="41">
        <v>37684</v>
      </c>
      <c r="C816" s="100">
        <f>IFERROR(IF(A816&lt;&gt;0,MAX($C$4:C815)+1,""),"")</f>
        <v>808</v>
      </c>
      <c r="D816" s="100"/>
      <c r="E816" s="99">
        <f t="shared" si="96"/>
        <v>37690</v>
      </c>
      <c r="F816" s="101">
        <f>IFERROR(VLOOKUP(E816,历史数据!AH:AJ,3,),"")</f>
        <v>12.601933045888</v>
      </c>
      <c r="G816" s="101">
        <f t="shared" si="92"/>
        <v>12.580647464390266</v>
      </c>
      <c r="H816" s="105">
        <f t="shared" si="93"/>
        <v>1.78142133208814E-3</v>
      </c>
      <c r="I816" s="101">
        <f>IFERROR(VLOOKUP(E816,历史数据!AH:AJ,2,),"")</f>
        <v>12.354325261118699</v>
      </c>
      <c r="J816" s="104">
        <f t="shared" si="94"/>
        <v>1</v>
      </c>
      <c r="K816" s="104" t="str">
        <f>IFERROR(IF(AND(J815=$H$2*1,MAX(K$64:K815)=MAX(L$64:L815)),MAX(K$64:K815)+1,""),"")</f>
        <v/>
      </c>
      <c r="L816" s="104" t="str">
        <f>IFERROR(IF(AND($F815/INDEX($F$64:$F816,MATCH(MAX(M$64:M816),M$64:M816,0)-1)&lt;(1-$P$2),MAX(K$64:K816)&gt;MAX(L$64:L815)),MAX(K$64:K816),""),"")</f>
        <v/>
      </c>
      <c r="M816" s="104" t="str">
        <f>IFERROR(IF(E816="","",IF(K816&lt;&gt;"",MAX(M$64:M815)+1,IF(AND($F815/INDEX($F$64:$F816,MATCH(MAX(M$64:M815),M$64:M815,0)-1)&gt;(1+$O$2),MAX(K$64:K816)&gt;MAX(L$64:L815)),MAX(M$64:M815)+1,""))),"")</f>
        <v/>
      </c>
      <c r="N816" s="91">
        <f t="shared" si="95"/>
        <v>1</v>
      </c>
      <c r="O816" s="91" t="str">
        <f>IFERROR(IF(AND(N815=$H$2*1,MAX(O$64:O815)=MAX(P$64:P815)),MAX(O$64:O815)+1,""),"")</f>
        <v/>
      </c>
      <c r="P816" s="91" t="str">
        <f>IFERROR(IF(MOD(MAX(Q$64:Q816),10*MAX(O$64:O816))&lt;=2,IF(AND(F815/INDEX($F$64:$F816,MATCH(MAX(O$64:O816),O$64:O816,0)-1)&lt;(1-$P$2),MAX(O$64:O816)&gt;MAX(P$64:P815)),MAX(O$64:O816),""),IF(AND($F815/INDEX($F$64:$F816,MATCH(MAX(Q$64:Q816),Q$64:Q816,0)-1)&lt;(1-$P$2),MAX(O$64:O816)&gt;MAX(P$64:P815)),MAX(O$64:O816),"")),"")</f>
        <v/>
      </c>
      <c r="Q816" s="91" t="str">
        <f>IFERROR(IF(E816="","",IF(O816&lt;&gt;"",MAX(O$64:O816)*10+1,IF(AND($F815/INDEX($F$64:$F816,MATCH(MAX(Q$64:Q815),Q$64:Q815,0)-1)&gt;(1+$O$2),MAX(O$64:O816)&gt;MAX(P$64:P815)),MAX(Q$64:Q815)+1,""))),"")</f>
        <v/>
      </c>
    </row>
    <row r="817" spans="1:17" x14ac:dyDescent="0.2">
      <c r="A817" s="13">
        <f>HLOOKUP($E$2,历史数据!$V$3:$AE$5000,ROW(A815),)</f>
        <v>151003</v>
      </c>
      <c r="B817" s="41">
        <v>37685</v>
      </c>
      <c r="C817" s="100">
        <f>IFERROR(IF(A817&lt;&gt;0,MAX($C$4:C816)+1,""),"")</f>
        <v>809</v>
      </c>
      <c r="D817" s="100"/>
      <c r="E817" s="99">
        <f t="shared" si="96"/>
        <v>37691</v>
      </c>
      <c r="F817" s="101">
        <f>IFERROR(VLOOKUP(E817,历史数据!AH:AJ,3,),"")</f>
        <v>12.693156966592399</v>
      </c>
      <c r="G817" s="101">
        <f t="shared" si="92"/>
        <v>12.606928641545599</v>
      </c>
      <c r="H817" s="105">
        <f t="shared" si="93"/>
        <v>2.0890162632505316E-3</v>
      </c>
      <c r="I817" s="101">
        <f>IFERROR(VLOOKUP(E817,历史数据!AH:AJ,2,),"")</f>
        <v>12.6410290119042</v>
      </c>
      <c r="J817" s="104">
        <f t="shared" si="94"/>
        <v>2</v>
      </c>
      <c r="K817" s="104" t="str">
        <f>IFERROR(IF(AND(J816=$H$2*1,MAX(K$64:K816)=MAX(L$64:L816)),MAX(K$64:K816)+1,""),"")</f>
        <v/>
      </c>
      <c r="L817" s="104" t="str">
        <f>IFERROR(IF(AND($F816/INDEX($F$64:$F817,MATCH(MAX(M$64:M817),M$64:M817,0)-1)&lt;(1-$P$2),MAX(K$64:K817)&gt;MAX(L$64:L816)),MAX(K$64:K817),""),"")</f>
        <v/>
      </c>
      <c r="M817" s="104" t="str">
        <f>IFERROR(IF(E817="","",IF(K817&lt;&gt;"",MAX(M$64:M816)+1,IF(AND($F816/INDEX($F$64:$F817,MATCH(MAX(M$64:M816),M$64:M816,0)-1)&gt;(1+$O$2),MAX(K$64:K817)&gt;MAX(L$64:L816)),MAX(M$64:M816)+1,""))),"")</f>
        <v/>
      </c>
      <c r="N817" s="91">
        <f t="shared" si="95"/>
        <v>2</v>
      </c>
      <c r="O817" s="91" t="str">
        <f>IFERROR(IF(AND(N816=$H$2*1,MAX(O$64:O816)=MAX(P$64:P816)),MAX(O$64:O816)+1,""),"")</f>
        <v/>
      </c>
      <c r="P817" s="91" t="str">
        <f>IFERROR(IF(MOD(MAX(Q$64:Q817),10*MAX(O$64:O817))&lt;=2,IF(AND(F816/INDEX($F$64:$F817,MATCH(MAX(O$64:O817),O$64:O817,0)-1)&lt;(1-$P$2),MAX(O$64:O817)&gt;MAX(P$64:P816)),MAX(O$64:O817),""),IF(AND($F816/INDEX($F$64:$F817,MATCH(MAX(Q$64:Q817),Q$64:Q817,0)-1)&lt;(1-$P$2),MAX(O$64:O817)&gt;MAX(P$64:P816)),MAX(O$64:O817),"")),"")</f>
        <v/>
      </c>
      <c r="Q817" s="91" t="str">
        <f>IFERROR(IF(E817="","",IF(O817&lt;&gt;"",MAX(O$64:O817)*10+1,IF(AND($F816/INDEX($F$64:$F817,MATCH(MAX(Q$64:Q816),Q$64:Q816,0)-1)&gt;(1+$O$2),MAX(O$64:O817)&gt;MAX(P$64:P816)),MAX(Q$64:Q816)+1,""))),"")</f>
        <v/>
      </c>
    </row>
    <row r="818" spans="1:17" x14ac:dyDescent="0.2">
      <c r="A818" s="13">
        <f>HLOOKUP($E$2,历史数据!$V$3:$AE$5000,ROW(A816),)</f>
        <v>314269</v>
      </c>
      <c r="B818" s="41">
        <v>37686</v>
      </c>
      <c r="C818" s="100">
        <f>IFERROR(IF(A818&lt;&gt;0,MAX($C$4:C817)+1,""),"")</f>
        <v>810</v>
      </c>
      <c r="D818" s="100"/>
      <c r="E818" s="99">
        <f t="shared" si="96"/>
        <v>37692</v>
      </c>
      <c r="F818" s="101">
        <f>IFERROR(VLOOKUP(E818,历史数据!AH:AJ,3,),"")</f>
        <v>12.7061889552645</v>
      </c>
      <c r="G818" s="101">
        <f t="shared" si="92"/>
        <v>12.633427018512132</v>
      </c>
      <c r="H818" s="105">
        <f t="shared" si="93"/>
        <v>2.1018899781195532E-3</v>
      </c>
      <c r="I818" s="101">
        <f>IFERROR(VLOOKUP(E818,历史数据!AH:AJ,2,),"")</f>
        <v>12.614965034560001</v>
      </c>
      <c r="J818" s="104">
        <f t="shared" si="94"/>
        <v>3</v>
      </c>
      <c r="K818" s="104" t="str">
        <f>IFERROR(IF(AND(J817=$H$2*1,MAX(K$64:K817)=MAX(L$64:L817)),MAX(K$64:K817)+1,""),"")</f>
        <v/>
      </c>
      <c r="L818" s="104" t="str">
        <f>IFERROR(IF(AND($F817/INDEX($F$64:$F818,MATCH(MAX(M$64:M818),M$64:M818,0)-1)&lt;(1-$P$2),MAX(K$64:K818)&gt;MAX(L$64:L817)),MAX(K$64:K818),""),"")</f>
        <v/>
      </c>
      <c r="M818" s="104" t="str">
        <f>IFERROR(IF(E818="","",IF(K818&lt;&gt;"",MAX(M$64:M817)+1,IF(AND($F817/INDEX($F$64:$F818,MATCH(MAX(M$64:M817),M$64:M817,0)-1)&gt;(1+$O$2),MAX(K$64:K818)&gt;MAX(L$64:L817)),MAX(M$64:M817)+1,""))),"")</f>
        <v/>
      </c>
      <c r="N818" s="91">
        <f t="shared" si="95"/>
        <v>3</v>
      </c>
      <c r="O818" s="91" t="str">
        <f>IFERROR(IF(AND(N817=$H$2*1,MAX(O$64:O817)=MAX(P$64:P817)),MAX(O$64:O817)+1,""),"")</f>
        <v/>
      </c>
      <c r="P818" s="91" t="str">
        <f>IFERROR(IF(MOD(MAX(Q$64:Q818),10*MAX(O$64:O818))&lt;=2,IF(AND(F817/INDEX($F$64:$F818,MATCH(MAX(O$64:O818),O$64:O818,0)-1)&lt;(1-$P$2),MAX(O$64:O818)&gt;MAX(P$64:P817)),MAX(O$64:O818),""),IF(AND($F817/INDEX($F$64:$F818,MATCH(MAX(Q$64:Q818),Q$64:Q818,0)-1)&lt;(1-$P$2),MAX(O$64:O818)&gt;MAX(P$64:P817)),MAX(O$64:O818),"")),"")</f>
        <v/>
      </c>
      <c r="Q818" s="91" t="str">
        <f>IFERROR(IF(E818="","",IF(O818&lt;&gt;"",MAX(O$64:O818)*10+1,IF(AND($F817/INDEX($F$64:$F818,MATCH(MAX(Q$64:Q817),Q$64:Q817,0)-1)&gt;(1+$O$2),MAX(O$64:O818)&gt;MAX(P$64:P817)),MAX(Q$64:Q817)+1,""))),"")</f>
        <v/>
      </c>
    </row>
    <row r="819" spans="1:17" x14ac:dyDescent="0.2">
      <c r="A819" s="13">
        <f>HLOOKUP($E$2,历史数据!$V$3:$AE$5000,ROW(A817),)</f>
        <v>278918</v>
      </c>
      <c r="B819" s="41">
        <v>37687</v>
      </c>
      <c r="C819" s="100">
        <f>IFERROR(IF(A819&lt;&gt;0,MAX($C$4:C818)+1,""),"")</f>
        <v>811</v>
      </c>
      <c r="D819" s="100"/>
      <c r="E819" s="99">
        <f t="shared" si="96"/>
        <v>37693</v>
      </c>
      <c r="F819" s="101">
        <f>IFERROR(VLOOKUP(E819,历史数据!AH:AJ,3,),"")</f>
        <v>12.497677136511401</v>
      </c>
      <c r="G819" s="101">
        <f t="shared" si="92"/>
        <v>12.656015798877045</v>
      </c>
      <c r="H819" s="105">
        <f t="shared" si="93"/>
        <v>1.7880168486201775E-3</v>
      </c>
      <c r="I819" s="101">
        <f>IFERROR(VLOOKUP(E819,历史数据!AH:AJ,2,),"")</f>
        <v>12.536773102527601</v>
      </c>
      <c r="J819" s="104">
        <f t="shared" si="94"/>
        <v>0</v>
      </c>
      <c r="K819" s="104" t="str">
        <f>IFERROR(IF(AND(J818=$H$2*1,MAX(K$64:K818)=MAX(L$64:L818)),MAX(K$64:K818)+1,""),"")</f>
        <v/>
      </c>
      <c r="L819" s="104" t="str">
        <f>IFERROR(IF(AND($F818/INDEX($F$64:$F819,MATCH(MAX(M$64:M819),M$64:M819,0)-1)&lt;(1-$P$2),MAX(K$64:K819)&gt;MAX(L$64:L818)),MAX(K$64:K819),""),"")</f>
        <v/>
      </c>
      <c r="M819" s="104" t="str">
        <f>IFERROR(IF(E819="","",IF(K819&lt;&gt;"",MAX(M$64:M818)+1,IF(AND($F818/INDEX($F$64:$F819,MATCH(MAX(M$64:M818),M$64:M818,0)-1)&gt;(1+$O$2),MAX(K$64:K819)&gt;MAX(L$64:L818)),MAX(M$64:M818)+1,""))),"")</f>
        <v/>
      </c>
      <c r="N819" s="91">
        <f t="shared" si="95"/>
        <v>0</v>
      </c>
      <c r="O819" s="91" t="str">
        <f>IFERROR(IF(AND(N818=$H$2*1,MAX(O$64:O818)=MAX(P$64:P818)),MAX(O$64:O818)+1,""),"")</f>
        <v/>
      </c>
      <c r="P819" s="91" t="str">
        <f>IFERROR(IF(MOD(MAX(Q$64:Q819),10*MAX(O$64:O819))&lt;=2,IF(AND(F818/INDEX($F$64:$F819,MATCH(MAX(O$64:O819),O$64:O819,0)-1)&lt;(1-$P$2),MAX(O$64:O819)&gt;MAX(P$64:P818)),MAX(O$64:O819),""),IF(AND($F818/INDEX($F$64:$F819,MATCH(MAX(Q$64:Q819),Q$64:Q819,0)-1)&lt;(1-$P$2),MAX(O$64:O819)&gt;MAX(P$64:P818)),MAX(O$64:O819),"")),"")</f>
        <v/>
      </c>
      <c r="Q819" s="91" t="str">
        <f>IFERROR(IF(E819="","",IF(O819&lt;&gt;"",MAX(O$64:O819)*10+1,IF(AND($F818/INDEX($F$64:$F819,MATCH(MAX(Q$64:Q818),Q$64:Q818,0)-1)&gt;(1+$O$2),MAX(O$64:O819)&gt;MAX(P$64:P818)),MAX(Q$64:Q818)+1,""))),"")</f>
        <v/>
      </c>
    </row>
    <row r="820" spans="1:17" x14ac:dyDescent="0.2">
      <c r="A820" s="13">
        <f>HLOOKUP($E$2,历史数据!$V$3:$AE$5000,ROW(A818),)</f>
        <v>509071</v>
      </c>
      <c r="B820" s="41">
        <v>37690</v>
      </c>
      <c r="C820" s="100">
        <f>IFERROR(IF(A820&lt;&gt;0,MAX($C$4:C819)+1,""),"")</f>
        <v>812</v>
      </c>
      <c r="D820" s="100"/>
      <c r="E820" s="99">
        <f t="shared" si="96"/>
        <v>37694</v>
      </c>
      <c r="F820" s="101">
        <f>IFERROR(VLOOKUP(E820,历史数据!AH:AJ,3,),"")</f>
        <v>12.497677136511401</v>
      </c>
      <c r="G820" s="101">
        <f t="shared" si="92"/>
        <v>12.682514175843579</v>
      </c>
      <c r="H820" s="105">
        <f t="shared" si="93"/>
        <v>2.0937376649676764E-3</v>
      </c>
      <c r="I820" s="101">
        <f>IFERROR(VLOOKUP(E820,历史数据!AH:AJ,2,),"")</f>
        <v>12.4846451478394</v>
      </c>
      <c r="J820" s="104">
        <f t="shared" si="94"/>
        <v>0</v>
      </c>
      <c r="K820" s="104" t="str">
        <f>IFERROR(IF(AND(J819=$H$2*1,MAX(K$64:K819)=MAX(L$64:L819)),MAX(K$64:K819)+1,""),"")</f>
        <v/>
      </c>
      <c r="L820" s="104" t="str">
        <f>IFERROR(IF(AND($F819/INDEX($F$64:$F820,MATCH(MAX(M$64:M820),M$64:M820,0)-1)&lt;(1-$P$2),MAX(K$64:K820)&gt;MAX(L$64:L819)),MAX(K$64:K820),""),"")</f>
        <v/>
      </c>
      <c r="M820" s="104" t="str">
        <f>IFERROR(IF(E820="","",IF(K820&lt;&gt;"",MAX(M$64:M819)+1,IF(AND($F819/INDEX($F$64:$F820,MATCH(MAX(M$64:M819),M$64:M819,0)-1)&gt;(1+$O$2),MAX(K$64:K820)&gt;MAX(L$64:L819)),MAX(M$64:M819)+1,""))),"")</f>
        <v/>
      </c>
      <c r="N820" s="91">
        <f t="shared" si="95"/>
        <v>0</v>
      </c>
      <c r="O820" s="91" t="str">
        <f>IFERROR(IF(AND(N819=$H$2*1,MAX(O$64:O819)=MAX(P$64:P819)),MAX(O$64:O819)+1,""),"")</f>
        <v/>
      </c>
      <c r="P820" s="91" t="str">
        <f>IFERROR(IF(MOD(MAX(Q$64:Q820),10*MAX(O$64:O820))&lt;=2,IF(AND(F819/INDEX($F$64:$F820,MATCH(MAX(O$64:O820),O$64:O820,0)-1)&lt;(1-$P$2),MAX(O$64:O820)&gt;MAX(P$64:P819)),MAX(O$64:O820),""),IF(AND($F819/INDEX($F$64:$F820,MATCH(MAX(Q$64:Q820),Q$64:Q820,0)-1)&lt;(1-$P$2),MAX(O$64:O820)&gt;MAX(P$64:P819)),MAX(O$64:O820),"")),"")</f>
        <v/>
      </c>
      <c r="Q820" s="91" t="str">
        <f>IFERROR(IF(E820="","",IF(O820&lt;&gt;"",MAX(O$64:O820)*10+1,IF(AND($F819/INDEX($F$64:$F820,MATCH(MAX(Q$64:Q819),Q$64:Q819,0)-1)&gt;(1+$O$2),MAX(O$64:O820)&gt;MAX(P$64:P819)),MAX(Q$64:Q819)+1,""))),"")</f>
        <v/>
      </c>
    </row>
    <row r="821" spans="1:17" x14ac:dyDescent="0.2">
      <c r="A821" s="13">
        <f>HLOOKUP($E$2,历史数据!$V$3:$AE$5000,ROW(A819),)</f>
        <v>394041</v>
      </c>
      <c r="B821" s="41">
        <v>37691</v>
      </c>
      <c r="C821" s="100">
        <f>IFERROR(IF(A821&lt;&gt;0,MAX($C$4:C820)+1,""),"")</f>
        <v>813</v>
      </c>
      <c r="D821" s="100"/>
      <c r="E821" s="99">
        <f t="shared" si="96"/>
        <v>37697</v>
      </c>
      <c r="F821" s="101">
        <f>IFERROR(VLOOKUP(E821,历史数据!AH:AJ,3,),"")</f>
        <v>12.6410290119042</v>
      </c>
      <c r="G821" s="101">
        <f t="shared" si="92"/>
        <v>12.714225348278941</v>
      </c>
      <c r="H821" s="105">
        <f t="shared" si="93"/>
        <v>2.5003853333562809E-3</v>
      </c>
      <c r="I821" s="101">
        <f>IFERROR(VLOOKUP(E821,历史数据!AH:AJ,2,),"")</f>
        <v>12.406453215807</v>
      </c>
      <c r="J821" s="104">
        <f t="shared" si="94"/>
        <v>0</v>
      </c>
      <c r="K821" s="104" t="str">
        <f>IFERROR(IF(AND(J820=$H$2*1,MAX(K$64:K820)=MAX(L$64:L820)),MAX(K$64:K820)+1,""),"")</f>
        <v/>
      </c>
      <c r="L821" s="104" t="str">
        <f>IFERROR(IF(AND($F820/INDEX($F$64:$F821,MATCH(MAX(M$64:M821),M$64:M821,0)-1)&lt;(1-$P$2),MAX(K$64:K821)&gt;MAX(L$64:L820)),MAX(K$64:K821),""),"")</f>
        <v/>
      </c>
      <c r="M821" s="104" t="str">
        <f>IFERROR(IF(E821="","",IF(K821&lt;&gt;"",MAX(M$64:M820)+1,IF(AND($F820/INDEX($F$64:$F821,MATCH(MAX(M$64:M820),M$64:M820,0)-1)&gt;(1+$O$2),MAX(K$64:K821)&gt;MAX(L$64:L820)),MAX(M$64:M820)+1,""))),"")</f>
        <v/>
      </c>
      <c r="N821" s="91">
        <f t="shared" si="95"/>
        <v>0</v>
      </c>
      <c r="O821" s="91" t="str">
        <f>IFERROR(IF(AND(N820=$H$2*1,MAX(O$64:O820)=MAX(P$64:P820)),MAX(O$64:O820)+1,""),"")</f>
        <v/>
      </c>
      <c r="P821" s="91" t="str">
        <f>IFERROR(IF(MOD(MAX(Q$64:Q821),10*MAX(O$64:O821))&lt;=2,IF(AND(F820/INDEX($F$64:$F821,MATCH(MAX(O$64:O821),O$64:O821,0)-1)&lt;(1-$P$2),MAX(O$64:O821)&gt;MAX(P$64:P820)),MAX(O$64:O821),""),IF(AND($F820/INDEX($F$64:$F821,MATCH(MAX(Q$64:Q821),Q$64:Q821,0)-1)&lt;(1-$P$2),MAX(O$64:O821)&gt;MAX(P$64:P820)),MAX(O$64:O821),"")),"")</f>
        <v/>
      </c>
      <c r="Q821" s="91" t="str">
        <f>IFERROR(IF(E821="","",IF(O821&lt;&gt;"",MAX(O$64:O821)*10+1,IF(AND($F820/INDEX($F$64:$F821,MATCH(MAX(Q$64:Q820),Q$64:Q820,0)-1)&gt;(1+$O$2),MAX(O$64:O821)&gt;MAX(P$64:P820)),MAX(Q$64:Q820)+1,""))),"")</f>
        <v/>
      </c>
    </row>
    <row r="822" spans="1:17" x14ac:dyDescent="0.2">
      <c r="A822" s="13">
        <f>HLOOKUP($E$2,历史数据!$V$3:$AE$5000,ROW(A820),)</f>
        <v>224589</v>
      </c>
      <c r="B822" s="41">
        <v>37692</v>
      </c>
      <c r="C822" s="100">
        <f>IFERROR(IF(A822&lt;&gt;0,MAX($C$4:C821)+1,""),"")</f>
        <v>814</v>
      </c>
      <c r="D822" s="100"/>
      <c r="E822" s="99">
        <f t="shared" si="96"/>
        <v>37698</v>
      </c>
      <c r="F822" s="101">
        <f>IFERROR(VLOOKUP(E822,历史数据!AH:AJ,3,),"")</f>
        <v>12.0676215103333</v>
      </c>
      <c r="G822" s="101">
        <f t="shared" si="92"/>
        <v>12.73572812958785</v>
      </c>
      <c r="H822" s="105">
        <f t="shared" si="93"/>
        <v>1.6912380203972788E-3</v>
      </c>
      <c r="I822" s="101">
        <f>IFERROR(VLOOKUP(E822,历史数据!AH:AJ,2,),"")</f>
        <v>12.575869068543801</v>
      </c>
      <c r="J822" s="104">
        <f t="shared" si="94"/>
        <v>0</v>
      </c>
      <c r="K822" s="104" t="str">
        <f>IFERROR(IF(AND(J821=$H$2*1,MAX(K$64:K821)=MAX(L$64:L821)),MAX(K$64:K821)+1,""),"")</f>
        <v/>
      </c>
      <c r="L822" s="104" t="str">
        <f>IFERROR(IF(AND($F821/INDEX($F$64:$F822,MATCH(MAX(M$64:M822),M$64:M822,0)-1)&lt;(1-$P$2),MAX(K$64:K822)&gt;MAX(L$64:L821)),MAX(K$64:K822),""),"")</f>
        <v/>
      </c>
      <c r="M822" s="104" t="str">
        <f>IFERROR(IF(E822="","",IF(K822&lt;&gt;"",MAX(M$64:M821)+1,IF(AND($F821/INDEX($F$64:$F822,MATCH(MAX(M$64:M821),M$64:M821,0)-1)&gt;(1+$O$2),MAX(K$64:K822)&gt;MAX(L$64:L821)),MAX(M$64:M821)+1,""))),"")</f>
        <v/>
      </c>
      <c r="N822" s="91">
        <f t="shared" si="95"/>
        <v>0</v>
      </c>
      <c r="O822" s="91" t="str">
        <f>IFERROR(IF(AND(N821=$H$2*1,MAX(O$64:O821)=MAX(P$64:P821)),MAX(O$64:O821)+1,""),"")</f>
        <v/>
      </c>
      <c r="P822" s="91" t="str">
        <f>IFERROR(IF(MOD(MAX(Q$64:Q822),10*MAX(O$64:O822))&lt;=2,IF(AND(F821/INDEX($F$64:$F822,MATCH(MAX(O$64:O822),O$64:O822,0)-1)&lt;(1-$P$2),MAX(O$64:O822)&gt;MAX(P$64:P821)),MAX(O$64:O822),""),IF(AND($F821/INDEX($F$64:$F822,MATCH(MAX(Q$64:Q822),Q$64:Q822,0)-1)&lt;(1-$P$2),MAX(O$64:O822)&gt;MAX(P$64:P821)),MAX(O$64:O822),"")),"")</f>
        <v/>
      </c>
      <c r="Q822" s="91" t="str">
        <f>IFERROR(IF(E822="","",IF(O822&lt;&gt;"",MAX(O$64:O822)*10+1,IF(AND($F821/INDEX($F$64:$F822,MATCH(MAX(Q$64:Q821),Q$64:Q821,0)-1)&gt;(1+$O$2),MAX(O$64:O822)&gt;MAX(P$64:P821)),MAX(Q$64:Q821)+1,""))),"")</f>
        <v/>
      </c>
    </row>
    <row r="823" spans="1:17" x14ac:dyDescent="0.2">
      <c r="A823" s="13">
        <f>HLOOKUP($E$2,历史数据!$V$3:$AE$5000,ROW(A821),)</f>
        <v>158100</v>
      </c>
      <c r="B823" s="41">
        <v>37693</v>
      </c>
      <c r="C823" s="100">
        <f>IFERROR(IF(A823&lt;&gt;0,MAX($C$4:C822)+1,""),"")</f>
        <v>815</v>
      </c>
      <c r="D823" s="100"/>
      <c r="E823" s="99">
        <f t="shared" si="96"/>
        <v>37699</v>
      </c>
      <c r="F823" s="101">
        <f>IFERROR(VLOOKUP(E823,历史数据!AH:AJ,3,),"")</f>
        <v>12.0676215103333</v>
      </c>
      <c r="G823" s="101">
        <f t="shared" si="92"/>
        <v>12.746153720525506</v>
      </c>
      <c r="H823" s="105">
        <f t="shared" si="93"/>
        <v>8.1860972781244712E-4</v>
      </c>
      <c r="I823" s="101">
        <f>IFERROR(VLOOKUP(E823,历史数据!AH:AJ,2,),"")</f>
        <v>12.0676215103333</v>
      </c>
      <c r="J823" s="104" t="str">
        <f t="shared" si="94"/>
        <v>0</v>
      </c>
      <c r="K823" s="104" t="str">
        <f>IFERROR(IF(AND(J822=$H$2*1,MAX(K$64:K822)=MAX(L$64:L822)),MAX(K$64:K822)+1,""),"")</f>
        <v/>
      </c>
      <c r="L823" s="104">
        <f>IFERROR(IF(AND($F822/INDEX($F$64:$F823,MATCH(MAX(M$64:M823),M$64:M823,0)-1)&lt;(1-$P$2),MAX(K$64:K823)&gt;MAX(L$64:L822)),MAX(K$64:K823),""),"")</f>
        <v>5</v>
      </c>
      <c r="M823" s="104" t="str">
        <f>IFERROR(IF(E823="","",IF(K823&lt;&gt;"",MAX(M$64:M822)+1,IF(AND($F822/INDEX($F$64:$F823,MATCH(MAX(M$64:M822),M$64:M822,0)-1)&gt;(1+$O$2),MAX(K$64:K823)&gt;MAX(L$64:L822)),MAX(M$64:M822)+1,""))),"")</f>
        <v/>
      </c>
      <c r="N823" s="91" t="str">
        <f t="shared" si="95"/>
        <v>0</v>
      </c>
      <c r="O823" s="91" t="str">
        <f>IFERROR(IF(AND(N822=$H$2*1,MAX(O$64:O822)=MAX(P$64:P822)),MAX(O$64:O822)+1,""),"")</f>
        <v/>
      </c>
      <c r="P823" s="91">
        <f>IFERROR(IF(MOD(MAX(Q$64:Q823),10*MAX(O$64:O823))&lt;=2,IF(AND(F822/INDEX($F$64:$F823,MATCH(MAX(O$64:O823),O$64:O823,0)-1)&lt;(1-$P$2),MAX(O$64:O823)&gt;MAX(P$64:P822)),MAX(O$64:O823),""),IF(AND($F822/INDEX($F$64:$F823,MATCH(MAX(Q$64:Q823),Q$64:Q823,0)-1)&lt;(1-$P$2),MAX(O$64:O823)&gt;MAX(P$64:P822)),MAX(O$64:O823),"")),"")</f>
        <v>2</v>
      </c>
      <c r="Q823" s="91" t="str">
        <f>IFERROR(IF(E823="","",IF(O823&lt;&gt;"",MAX(O$64:O823)*10+1,IF(AND($F822/INDEX($F$64:$F823,MATCH(MAX(Q$64:Q822),Q$64:Q822,0)-1)&gt;(1+$O$2),MAX(O$64:O823)&gt;MAX(P$64:P822)),MAX(Q$64:Q822)+1,""))),"")</f>
        <v/>
      </c>
    </row>
    <row r="824" spans="1:17" x14ac:dyDescent="0.2">
      <c r="A824" s="13">
        <f>HLOOKUP($E$2,历史数据!$V$3:$AE$5000,ROW(A822),)</f>
        <v>86367</v>
      </c>
      <c r="B824" s="41">
        <v>37694</v>
      </c>
      <c r="C824" s="100">
        <f>IFERROR(IF(A824&lt;&gt;0,MAX($C$4:C823)+1,""),"")</f>
        <v>816</v>
      </c>
      <c r="D824" s="100"/>
      <c r="E824" s="99">
        <f t="shared" si="96"/>
        <v>37700</v>
      </c>
      <c r="F824" s="101">
        <f>IFERROR(VLOOKUP(E824,历史数据!AH:AJ,3,),"")</f>
        <v>11.885173668924301</v>
      </c>
      <c r="G824" s="101">
        <f t="shared" si="92"/>
        <v>12.752235315239135</v>
      </c>
      <c r="H824" s="105">
        <f t="shared" si="93"/>
        <v>4.7713175652641659E-4</v>
      </c>
      <c r="I824" s="101">
        <f>IFERROR(VLOOKUP(E824,历史数据!AH:AJ,2,),"")</f>
        <v>12.119749465021499</v>
      </c>
      <c r="J824" s="104">
        <f t="shared" si="94"/>
        <v>0</v>
      </c>
      <c r="K824" s="104" t="str">
        <f>IFERROR(IF(AND(J823=$H$2*1,MAX(K$64:K823)=MAX(L$64:L823)),MAX(K$64:K823)+1,""),"")</f>
        <v/>
      </c>
      <c r="L824" s="104" t="str">
        <f>IFERROR(IF(AND($F823/INDEX($F$64:$F824,MATCH(MAX(M$64:M824),M$64:M824,0)-1)&lt;(1-$P$2),MAX(K$64:K824)&gt;MAX(L$64:L823)),MAX(K$64:K824),""),"")</f>
        <v/>
      </c>
      <c r="M824" s="104" t="str">
        <f>IFERROR(IF(E824="","",IF(K824&lt;&gt;"",MAX(M$64:M823)+1,IF(AND($F823/INDEX($F$64:$F824,MATCH(MAX(M$64:M823),M$64:M823,0)-1)&gt;(1+$O$2),MAX(K$64:K824)&gt;MAX(L$64:L823)),MAX(M$64:M823)+1,""))),"")</f>
        <v/>
      </c>
      <c r="N824" s="91">
        <f t="shared" si="95"/>
        <v>0</v>
      </c>
      <c r="O824" s="91" t="str">
        <f>IFERROR(IF(AND(N823=$H$2*1,MAX(O$64:O823)=MAX(P$64:P823)),MAX(O$64:O823)+1,""),"")</f>
        <v/>
      </c>
      <c r="P824" s="91" t="str">
        <f>IFERROR(IF(MOD(MAX(Q$64:Q824),10*MAX(O$64:O824))&lt;=2,IF(AND(F823/INDEX($F$64:$F824,MATCH(MAX(O$64:O824),O$64:O824,0)-1)&lt;(1-$P$2),MAX(O$64:O824)&gt;MAX(P$64:P823)),MAX(O$64:O824),""),IF(AND($F823/INDEX($F$64:$F824,MATCH(MAX(Q$64:Q824),Q$64:Q824,0)-1)&lt;(1-$P$2),MAX(O$64:O824)&gt;MAX(P$64:P823)),MAX(O$64:O824),"")),"")</f>
        <v/>
      </c>
      <c r="Q824" s="91" t="str">
        <f>IFERROR(IF(E824="","",IF(O824&lt;&gt;"",MAX(O$64:O824)*10+1,IF(AND($F823/INDEX($F$64:$F824,MATCH(MAX(Q$64:Q823),Q$64:Q823,0)-1)&gt;(1+$O$2),MAX(O$64:O824)&gt;MAX(P$64:P823)),MAX(Q$64:Q823)+1,""))),"")</f>
        <v/>
      </c>
    </row>
    <row r="825" spans="1:17" x14ac:dyDescent="0.2">
      <c r="A825" s="13">
        <f>HLOOKUP($E$2,历史数据!$V$3:$AE$5000,ROW(A823),)</f>
        <v>365700</v>
      </c>
      <c r="B825" s="41">
        <v>37697</v>
      </c>
      <c r="C825" s="100">
        <f>IFERROR(IF(A825&lt;&gt;0,MAX($C$4:C824)+1,""),"")</f>
        <v>817</v>
      </c>
      <c r="D825" s="100"/>
      <c r="E825" s="99">
        <f t="shared" si="96"/>
        <v>37701</v>
      </c>
      <c r="F825" s="101">
        <f>IFERROR(VLOOKUP(E825,历史数据!AH:AJ,3,),"")</f>
        <v>11.963365600956701</v>
      </c>
      <c r="G825" s="101">
        <f t="shared" si="92"/>
        <v>12.754190113539943</v>
      </c>
      <c r="H825" s="105">
        <f t="shared" si="93"/>
        <v>1.5329063905156204E-4</v>
      </c>
      <c r="I825" s="101">
        <f>IFERROR(VLOOKUP(E825,历史数据!AH:AJ,2,),"")</f>
        <v>11.898205657596399</v>
      </c>
      <c r="J825" s="104">
        <f t="shared" si="94"/>
        <v>0</v>
      </c>
      <c r="K825" s="104" t="str">
        <f>IFERROR(IF(AND(J824=$H$2*1,MAX(K$64:K824)=MAX(L$64:L824)),MAX(K$64:K824)+1,""),"")</f>
        <v/>
      </c>
      <c r="L825" s="104" t="str">
        <f>IFERROR(IF(AND($F824/INDEX($F$64:$F825,MATCH(MAX(M$64:M825),M$64:M825,0)-1)&lt;(1-$P$2),MAX(K$64:K825)&gt;MAX(L$64:L824)),MAX(K$64:K825),""),"")</f>
        <v/>
      </c>
      <c r="M825" s="104" t="str">
        <f>IFERROR(IF(E825="","",IF(K825&lt;&gt;"",MAX(M$64:M824)+1,IF(AND($F824/INDEX($F$64:$F825,MATCH(MAX(M$64:M824),M$64:M824,0)-1)&gt;(1+$O$2),MAX(K$64:K825)&gt;MAX(L$64:L824)),MAX(M$64:M824)+1,""))),"")</f>
        <v/>
      </c>
      <c r="N825" s="91">
        <f t="shared" si="95"/>
        <v>0</v>
      </c>
      <c r="O825" s="91" t="str">
        <f>IFERROR(IF(AND(N824=$H$2*1,MAX(O$64:O824)=MAX(P$64:P824)),MAX(O$64:O824)+1,""),"")</f>
        <v/>
      </c>
      <c r="P825" s="91" t="str">
        <f>IFERROR(IF(MOD(MAX(Q$64:Q825),10*MAX(O$64:O825))&lt;=2,IF(AND(F824/INDEX($F$64:$F825,MATCH(MAX(O$64:O825),O$64:O825,0)-1)&lt;(1-$P$2),MAX(O$64:O825)&gt;MAX(P$64:P824)),MAX(O$64:O825),""),IF(AND($F824/INDEX($F$64:$F825,MATCH(MAX(Q$64:Q825),Q$64:Q825,0)-1)&lt;(1-$P$2),MAX(O$64:O825)&gt;MAX(P$64:P824)),MAX(O$64:O825),"")),"")</f>
        <v/>
      </c>
      <c r="Q825" s="91" t="str">
        <f>IFERROR(IF(E825="","",IF(O825&lt;&gt;"",MAX(O$64:O825)*10+1,IF(AND($F824/INDEX($F$64:$F825,MATCH(MAX(Q$64:Q824),Q$64:Q824,0)-1)&gt;(1+$O$2),MAX(O$64:O825)&gt;MAX(P$64:P824)),MAX(Q$64:Q824)+1,""))),"")</f>
        <v/>
      </c>
    </row>
    <row r="826" spans="1:17" x14ac:dyDescent="0.2">
      <c r="A826" s="13">
        <f>HLOOKUP($E$2,历史数据!$V$3:$AE$5000,ROW(A824),)</f>
        <v>467125</v>
      </c>
      <c r="B826" s="41">
        <v>37698</v>
      </c>
      <c r="C826" s="100">
        <f>IFERROR(IF(A826&lt;&gt;0,MAX($C$4:C825)+1,""),"")</f>
        <v>818</v>
      </c>
      <c r="D826" s="100"/>
      <c r="E826" s="99">
        <f t="shared" si="96"/>
        <v>37704</v>
      </c>
      <c r="F826" s="101">
        <f>IFERROR(VLOOKUP(E826,历史数据!AH:AJ,3,),"")</f>
        <v>11.9894295783009</v>
      </c>
      <c r="G826" s="101">
        <f t="shared" si="92"/>
        <v>12.760054508442373</v>
      </c>
      <c r="H826" s="105">
        <f t="shared" si="93"/>
        <v>4.5980143389923178E-4</v>
      </c>
      <c r="I826" s="101">
        <f>IFERROR(VLOOKUP(E826,历史数据!AH:AJ,2,),"")</f>
        <v>11.9894295783009</v>
      </c>
      <c r="J826" s="104">
        <f t="shared" si="94"/>
        <v>0</v>
      </c>
      <c r="K826" s="104" t="str">
        <f>IFERROR(IF(AND(J825=$H$2*1,MAX(K$64:K825)=MAX(L$64:L825)),MAX(K$64:K825)+1,""),"")</f>
        <v/>
      </c>
      <c r="L826" s="104" t="str">
        <f>IFERROR(IF(AND($F825/INDEX($F$64:$F826,MATCH(MAX(M$64:M826),M$64:M826,0)-1)&lt;(1-$P$2),MAX(K$64:K826)&gt;MAX(L$64:L825)),MAX(K$64:K826),""),"")</f>
        <v/>
      </c>
      <c r="M826" s="104" t="str">
        <f>IFERROR(IF(E826="","",IF(K826&lt;&gt;"",MAX(M$64:M825)+1,IF(AND($F825/INDEX($F$64:$F826,MATCH(MAX(M$64:M825),M$64:M825,0)-1)&gt;(1+$O$2),MAX(K$64:K826)&gt;MAX(L$64:L825)),MAX(M$64:M825)+1,""))),"")</f>
        <v/>
      </c>
      <c r="N826" s="91">
        <f t="shared" si="95"/>
        <v>0</v>
      </c>
      <c r="O826" s="91" t="str">
        <f>IFERROR(IF(AND(N825=$H$2*1,MAX(O$64:O825)=MAX(P$64:P825)),MAX(O$64:O825)+1,""),"")</f>
        <v/>
      </c>
      <c r="P826" s="91" t="str">
        <f>IFERROR(IF(MOD(MAX(Q$64:Q826),10*MAX(O$64:O826))&lt;=2,IF(AND(F825/INDEX($F$64:$F826,MATCH(MAX(O$64:O826),O$64:O826,0)-1)&lt;(1-$P$2),MAX(O$64:O826)&gt;MAX(P$64:P825)),MAX(O$64:O826),""),IF(AND($F825/INDEX($F$64:$F826,MATCH(MAX(Q$64:Q826),Q$64:Q826,0)-1)&lt;(1-$P$2),MAX(O$64:O826)&gt;MAX(P$64:P825)),MAX(O$64:O826),"")),"")</f>
        <v/>
      </c>
      <c r="Q826" s="91" t="str">
        <f>IFERROR(IF(E826="","",IF(O826&lt;&gt;"",MAX(O$64:O826)*10+1,IF(AND($F825/INDEX($F$64:$F826,MATCH(MAX(Q$64:Q825),Q$64:Q825,0)-1)&gt;(1+$O$2),MAX(O$64:O826)&gt;MAX(P$64:P825)),MAX(Q$64:Q825)+1,""))),"")</f>
        <v/>
      </c>
    </row>
    <row r="827" spans="1:17" x14ac:dyDescent="0.2">
      <c r="A827" s="13">
        <f>HLOOKUP($E$2,历史数据!$V$3:$AE$5000,ROW(A825),)</f>
        <v>181053</v>
      </c>
      <c r="B827" s="41">
        <v>37699</v>
      </c>
      <c r="C827" s="100">
        <f>IFERROR(IF(A827&lt;&gt;0,MAX($C$4:C826)+1,""),"")</f>
        <v>819</v>
      </c>
      <c r="D827" s="100"/>
      <c r="E827" s="99">
        <f t="shared" si="96"/>
        <v>37705</v>
      </c>
      <c r="F827" s="101">
        <f>IFERROR(VLOOKUP(E827,历史数据!AH:AJ,3,),"")</f>
        <v>11.8330457142361</v>
      </c>
      <c r="G827" s="101">
        <f t="shared" si="92"/>
        <v>12.763746905232791</v>
      </c>
      <c r="H827" s="105">
        <f t="shared" si="93"/>
        <v>2.8937155307406925E-4</v>
      </c>
      <c r="I827" s="101">
        <f>IFERROR(VLOOKUP(E827,历史数据!AH:AJ,2,),"")</f>
        <v>11.9894295783009</v>
      </c>
      <c r="J827" s="104">
        <f t="shared" si="94"/>
        <v>0</v>
      </c>
      <c r="K827" s="104" t="str">
        <f>IFERROR(IF(AND(J826=$H$2*1,MAX(K$64:K826)=MAX(L$64:L826)),MAX(K$64:K826)+1,""),"")</f>
        <v/>
      </c>
      <c r="L827" s="104" t="str">
        <f>IFERROR(IF(AND($F826/INDEX($F$64:$F827,MATCH(MAX(M$64:M827),M$64:M827,0)-1)&lt;(1-$P$2),MAX(K$64:K827)&gt;MAX(L$64:L826)),MAX(K$64:K827),""),"")</f>
        <v/>
      </c>
      <c r="M827" s="104" t="str">
        <f>IFERROR(IF(E827="","",IF(K827&lt;&gt;"",MAX(M$64:M826)+1,IF(AND($F826/INDEX($F$64:$F827,MATCH(MAX(M$64:M826),M$64:M826,0)-1)&gt;(1+$O$2),MAX(K$64:K827)&gt;MAX(L$64:L826)),MAX(M$64:M826)+1,""))),"")</f>
        <v/>
      </c>
      <c r="N827" s="91">
        <f t="shared" si="95"/>
        <v>0</v>
      </c>
      <c r="O827" s="91" t="str">
        <f>IFERROR(IF(AND(N826=$H$2*1,MAX(O$64:O826)=MAX(P$64:P826)),MAX(O$64:O826)+1,""),"")</f>
        <v/>
      </c>
      <c r="P827" s="91" t="str">
        <f>IFERROR(IF(MOD(MAX(Q$64:Q827),10*MAX(O$64:O827))&lt;=2,IF(AND(F826/INDEX($F$64:$F827,MATCH(MAX(O$64:O827),O$64:O827,0)-1)&lt;(1-$P$2),MAX(O$64:O827)&gt;MAX(P$64:P826)),MAX(O$64:O827),""),IF(AND($F826/INDEX($F$64:$F827,MATCH(MAX(Q$64:Q827),Q$64:Q827,0)-1)&lt;(1-$P$2),MAX(O$64:O827)&gt;MAX(P$64:P826)),MAX(O$64:O827),"")),"")</f>
        <v/>
      </c>
      <c r="Q827" s="91" t="str">
        <f>IFERROR(IF(E827="","",IF(O827&lt;&gt;"",MAX(O$64:O827)*10+1,IF(AND($F826/INDEX($F$64:$F827,MATCH(MAX(Q$64:Q826),Q$64:Q826,0)-1)&gt;(1+$O$2),MAX(O$64:O827)&gt;MAX(P$64:P826)),MAX(Q$64:Q826)+1,""))),"")</f>
        <v/>
      </c>
    </row>
    <row r="828" spans="1:17" x14ac:dyDescent="0.2">
      <c r="A828" s="13">
        <f>HLOOKUP($E$2,历史数据!$V$3:$AE$5000,ROW(A826),)</f>
        <v>170408</v>
      </c>
      <c r="B828" s="41">
        <v>37700</v>
      </c>
      <c r="C828" s="100">
        <f>IFERROR(IF(A828&lt;&gt;0,MAX($C$4:C827)+1,""),"")</f>
        <v>820</v>
      </c>
      <c r="D828" s="100"/>
      <c r="E828" s="99">
        <f t="shared" si="96"/>
        <v>37706</v>
      </c>
      <c r="F828" s="101">
        <f>IFERROR(VLOOKUP(E828,历史数据!AH:AJ,3,),"")</f>
        <v>11.859109691580199</v>
      </c>
      <c r="G828" s="101">
        <f t="shared" si="92"/>
        <v>12.7652673039112</v>
      </c>
      <c r="H828" s="105">
        <f t="shared" si="93"/>
        <v>1.1911852293033931E-4</v>
      </c>
      <c r="I828" s="101">
        <f>IFERROR(VLOOKUP(E828,历史数据!AH:AJ,2,),"")</f>
        <v>11.767885770875701</v>
      </c>
      <c r="J828" s="104">
        <f t="shared" si="94"/>
        <v>0</v>
      </c>
      <c r="K828" s="104" t="str">
        <f>IFERROR(IF(AND(J827=$H$2*1,MAX(K$64:K827)=MAX(L$64:L827)),MAX(K$64:K827)+1,""),"")</f>
        <v/>
      </c>
      <c r="L828" s="104" t="str">
        <f>IFERROR(IF(AND($F827/INDEX($F$64:$F828,MATCH(MAX(M$64:M828),M$64:M828,0)-1)&lt;(1-$P$2),MAX(K$64:K828)&gt;MAX(L$64:L827)),MAX(K$64:K828),""),"")</f>
        <v/>
      </c>
      <c r="M828" s="104" t="str">
        <f>IFERROR(IF(E828="","",IF(K828&lt;&gt;"",MAX(M$64:M827)+1,IF(AND($F827/INDEX($F$64:$F828,MATCH(MAX(M$64:M827),M$64:M827,0)-1)&gt;(1+$O$2),MAX(K$64:K828)&gt;MAX(L$64:L827)),MAX(M$64:M827)+1,""))),"")</f>
        <v/>
      </c>
      <c r="N828" s="91">
        <f t="shared" si="95"/>
        <v>0</v>
      </c>
      <c r="O828" s="91" t="str">
        <f>IFERROR(IF(AND(N827=$H$2*1,MAX(O$64:O827)=MAX(P$64:P827)),MAX(O$64:O827)+1,""),"")</f>
        <v/>
      </c>
      <c r="P828" s="91" t="str">
        <f>IFERROR(IF(MOD(MAX(Q$64:Q828),10*MAX(O$64:O828))&lt;=2,IF(AND(F827/INDEX($F$64:$F828,MATCH(MAX(O$64:O828),O$64:O828,0)-1)&lt;(1-$P$2),MAX(O$64:O828)&gt;MAX(P$64:P827)),MAX(O$64:O828),""),IF(AND($F827/INDEX($F$64:$F828,MATCH(MAX(Q$64:Q828),Q$64:Q828,0)-1)&lt;(1-$P$2),MAX(O$64:O828)&gt;MAX(P$64:P827)),MAX(O$64:O828),"")),"")</f>
        <v/>
      </c>
      <c r="Q828" s="91" t="str">
        <f>IFERROR(IF(E828="","",IF(O828&lt;&gt;"",MAX(O$64:O828)*10+1,IF(AND($F827/INDEX($F$64:$F828,MATCH(MAX(Q$64:Q827),Q$64:Q827,0)-1)&gt;(1+$O$2),MAX(O$64:O828)&gt;MAX(P$64:P827)),MAX(Q$64:Q827)+1,""))),"")</f>
        <v/>
      </c>
    </row>
    <row r="829" spans="1:17" x14ac:dyDescent="0.2">
      <c r="A829" s="13">
        <f>HLOOKUP($E$2,历史数据!$V$3:$AE$5000,ROW(A827),)</f>
        <v>132715</v>
      </c>
      <c r="B829" s="41">
        <v>37701</v>
      </c>
      <c r="C829" s="100">
        <f>IFERROR(IF(A829&lt;&gt;0,MAX($C$4:C828)+1,""),"")</f>
        <v>821</v>
      </c>
      <c r="D829" s="100"/>
      <c r="E829" s="99">
        <f t="shared" si="96"/>
        <v>37707</v>
      </c>
      <c r="F829" s="101">
        <f>IFERROR(VLOOKUP(E829,历史数据!AH:AJ,3,),"")</f>
        <v>12.1327814536936</v>
      </c>
      <c r="G829" s="101">
        <f t="shared" si="92"/>
        <v>12.773520896736843</v>
      </c>
      <c r="H829" s="105">
        <f t="shared" si="93"/>
        <v>6.4656639215954215E-4</v>
      </c>
      <c r="I829" s="101">
        <f>IFERROR(VLOOKUP(E829,历史数据!AH:AJ,2,),"")</f>
        <v>11.859109691580199</v>
      </c>
      <c r="J829" s="104">
        <f t="shared" si="94"/>
        <v>0</v>
      </c>
      <c r="K829" s="104" t="str">
        <f>IFERROR(IF(AND(J828=$H$2*1,MAX(K$64:K828)=MAX(L$64:L828)),MAX(K$64:K828)+1,""),"")</f>
        <v/>
      </c>
      <c r="L829" s="104" t="str">
        <f>IFERROR(IF(AND($F828/INDEX($F$64:$F829,MATCH(MAX(M$64:M829),M$64:M829,0)-1)&lt;(1-$P$2),MAX(K$64:K829)&gt;MAX(L$64:L828)),MAX(K$64:K829),""),"")</f>
        <v/>
      </c>
      <c r="M829" s="104" t="str">
        <f>IFERROR(IF(E829="","",IF(K829&lt;&gt;"",MAX(M$64:M828)+1,IF(AND($F828/INDEX($F$64:$F829,MATCH(MAX(M$64:M828),M$64:M828,0)-1)&gt;(1+$O$2),MAX(K$64:K829)&gt;MAX(L$64:L828)),MAX(M$64:M828)+1,""))),"")</f>
        <v/>
      </c>
      <c r="N829" s="91">
        <f t="shared" si="95"/>
        <v>0</v>
      </c>
      <c r="O829" s="91" t="str">
        <f>IFERROR(IF(AND(N828=$H$2*1,MAX(O$64:O828)=MAX(P$64:P828)),MAX(O$64:O828)+1,""),"")</f>
        <v/>
      </c>
      <c r="P829" s="91" t="str">
        <f>IFERROR(IF(MOD(MAX(Q$64:Q829),10*MAX(O$64:O829))&lt;=2,IF(AND(F828/INDEX($F$64:$F829,MATCH(MAX(O$64:O829),O$64:O829,0)-1)&lt;(1-$P$2),MAX(O$64:O829)&gt;MAX(P$64:P828)),MAX(O$64:O829),""),IF(AND($F828/INDEX($F$64:$F829,MATCH(MAX(Q$64:Q829),Q$64:Q829,0)-1)&lt;(1-$P$2),MAX(O$64:O829)&gt;MAX(P$64:P828)),MAX(O$64:O829),"")),"")</f>
        <v/>
      </c>
      <c r="Q829" s="91" t="str">
        <f>IFERROR(IF(E829="","",IF(O829&lt;&gt;"",MAX(O$64:O829)*10+1,IF(AND($F828/INDEX($F$64:$F829,MATCH(MAX(Q$64:Q828),Q$64:Q828,0)-1)&gt;(1+$O$2),MAX(O$64:O829)&gt;MAX(P$64:P828)),MAX(Q$64:Q828)+1,""))),"")</f>
        <v/>
      </c>
    </row>
    <row r="830" spans="1:17" x14ac:dyDescent="0.2">
      <c r="A830" s="13">
        <f>HLOOKUP($E$2,历史数据!$V$3:$AE$5000,ROW(A828),)</f>
        <v>112200</v>
      </c>
      <c r="B830" s="41">
        <v>37704</v>
      </c>
      <c r="C830" s="100">
        <f>IFERROR(IF(A830&lt;&gt;0,MAX($C$4:C829)+1,""),"")</f>
        <v>822</v>
      </c>
      <c r="D830" s="100"/>
      <c r="E830" s="99">
        <f t="shared" si="96"/>
        <v>37708</v>
      </c>
      <c r="F830" s="101">
        <f>IFERROR(VLOOKUP(E830,历史数据!AH:AJ,3,),"")</f>
        <v>12.015493555645</v>
      </c>
      <c r="G830" s="101">
        <f t="shared" si="92"/>
        <v>12.777430493338461</v>
      </c>
      <c r="H830" s="105">
        <f t="shared" si="93"/>
        <v>3.0607039619101606E-4</v>
      </c>
      <c r="I830" s="101">
        <f>IFERROR(VLOOKUP(E830,历史数据!AH:AJ,2,),"")</f>
        <v>12.119749465021499</v>
      </c>
      <c r="J830" s="104">
        <f t="shared" si="94"/>
        <v>0</v>
      </c>
      <c r="K830" s="104" t="str">
        <f>IFERROR(IF(AND(J829=$H$2*1,MAX(K$64:K829)=MAX(L$64:L829)),MAX(K$64:K829)+1,""),"")</f>
        <v/>
      </c>
      <c r="L830" s="104" t="str">
        <f>IFERROR(IF(AND($F829/INDEX($F$64:$F830,MATCH(MAX(M$64:M830),M$64:M830,0)-1)&lt;(1-$P$2),MAX(K$64:K830)&gt;MAX(L$64:L829)),MAX(K$64:K830),""),"")</f>
        <v/>
      </c>
      <c r="M830" s="104" t="str">
        <f>IFERROR(IF(E830="","",IF(K830&lt;&gt;"",MAX(M$64:M829)+1,IF(AND($F829/INDEX($F$64:$F830,MATCH(MAX(M$64:M829),M$64:M829,0)-1)&gt;(1+$O$2),MAX(K$64:K830)&gt;MAX(L$64:L829)),MAX(M$64:M829)+1,""))),"")</f>
        <v/>
      </c>
      <c r="N830" s="91">
        <f t="shared" si="95"/>
        <v>0</v>
      </c>
      <c r="O830" s="91" t="str">
        <f>IFERROR(IF(AND(N829=$H$2*1,MAX(O$64:O829)=MAX(P$64:P829)),MAX(O$64:O829)+1,""),"")</f>
        <v/>
      </c>
      <c r="P830" s="91" t="str">
        <f>IFERROR(IF(MOD(MAX(Q$64:Q830),10*MAX(O$64:O830))&lt;=2,IF(AND(F829/INDEX($F$64:$F830,MATCH(MAX(O$64:O830),O$64:O830,0)-1)&lt;(1-$P$2),MAX(O$64:O830)&gt;MAX(P$64:P829)),MAX(O$64:O830),""),IF(AND($F829/INDEX($F$64:$F830,MATCH(MAX(Q$64:Q830),Q$64:Q830,0)-1)&lt;(1-$P$2),MAX(O$64:O830)&gt;MAX(P$64:P829)),MAX(O$64:O830),"")),"")</f>
        <v/>
      </c>
      <c r="Q830" s="91" t="str">
        <f>IFERROR(IF(E830="","",IF(O830&lt;&gt;"",MAX(O$64:O830)*10+1,IF(AND($F829/INDEX($F$64:$F830,MATCH(MAX(Q$64:Q829),Q$64:Q829,0)-1)&gt;(1+$O$2),MAX(O$64:O830)&gt;MAX(P$64:P829)),MAX(Q$64:Q829)+1,""))),"")</f>
        <v/>
      </c>
    </row>
    <row r="831" spans="1:17" x14ac:dyDescent="0.2">
      <c r="A831" s="13">
        <f>HLOOKUP($E$2,历史数据!$V$3:$AE$5000,ROW(A829),)</f>
        <v>178900</v>
      </c>
      <c r="B831" s="41">
        <v>37705</v>
      </c>
      <c r="C831" s="100">
        <f>IFERROR(IF(A831&lt;&gt;0,MAX($C$4:C830)+1,""),"")</f>
        <v>823</v>
      </c>
      <c r="D831" s="100"/>
      <c r="E831" s="99">
        <f t="shared" si="96"/>
        <v>37711</v>
      </c>
      <c r="F831" s="101">
        <f>IFERROR(VLOOKUP(E831,历史数据!AH:AJ,3,),"")</f>
        <v>12.158845431037699</v>
      </c>
      <c r="G831" s="101">
        <f t="shared" si="92"/>
        <v>12.786770085220105</v>
      </c>
      <c r="H831" s="105">
        <f t="shared" si="93"/>
        <v>7.3094444822174864E-4</v>
      </c>
      <c r="I831" s="101">
        <f>IFERROR(VLOOKUP(E831,历史数据!AH:AJ,2,),"")</f>
        <v>12.0545895216612</v>
      </c>
      <c r="J831" s="104">
        <f t="shared" si="94"/>
        <v>0</v>
      </c>
      <c r="K831" s="104" t="str">
        <f>IFERROR(IF(AND(J830=$H$2*1,MAX(K$64:K830)=MAX(L$64:L830)),MAX(K$64:K830)+1,""),"")</f>
        <v/>
      </c>
      <c r="L831" s="104" t="str">
        <f>IFERROR(IF(AND($F830/INDEX($F$64:$F831,MATCH(MAX(M$64:M831),M$64:M831,0)-1)&lt;(1-$P$2),MAX(K$64:K831)&gt;MAX(L$64:L830)),MAX(K$64:K831),""),"")</f>
        <v/>
      </c>
      <c r="M831" s="104" t="str">
        <f>IFERROR(IF(E831="","",IF(K831&lt;&gt;"",MAX(M$64:M830)+1,IF(AND($F830/INDEX($F$64:$F831,MATCH(MAX(M$64:M830),M$64:M830,0)-1)&gt;(1+$O$2),MAX(K$64:K831)&gt;MAX(L$64:L830)),MAX(M$64:M830)+1,""))),"")</f>
        <v/>
      </c>
      <c r="N831" s="91">
        <f t="shared" si="95"/>
        <v>0</v>
      </c>
      <c r="O831" s="91" t="str">
        <f>IFERROR(IF(AND(N830=$H$2*1,MAX(O$64:O830)=MAX(P$64:P830)),MAX(O$64:O830)+1,""),"")</f>
        <v/>
      </c>
      <c r="P831" s="91" t="str">
        <f>IFERROR(IF(MOD(MAX(Q$64:Q831),10*MAX(O$64:O831))&lt;=2,IF(AND(F830/INDEX($F$64:$F831,MATCH(MAX(O$64:O831),O$64:O831,0)-1)&lt;(1-$P$2),MAX(O$64:O831)&gt;MAX(P$64:P830)),MAX(O$64:O831),""),IF(AND($F830/INDEX($F$64:$F831,MATCH(MAX(Q$64:Q831),Q$64:Q831,0)-1)&lt;(1-$P$2),MAX(O$64:O831)&gt;MAX(P$64:P830)),MAX(O$64:O831),"")),"")</f>
        <v/>
      </c>
      <c r="Q831" s="91" t="str">
        <f>IFERROR(IF(E831="","",IF(O831&lt;&gt;"",MAX(O$64:O831)*10+1,IF(AND($F830/INDEX($F$64:$F831,MATCH(MAX(Q$64:Q830),Q$64:Q830,0)-1)&gt;(1+$O$2),MAX(O$64:O831)&gt;MAX(P$64:P830)),MAX(Q$64:Q830)+1,""))),"")</f>
        <v/>
      </c>
    </row>
    <row r="832" spans="1:17" x14ac:dyDescent="0.2">
      <c r="A832" s="13">
        <f>HLOOKUP($E$2,历史数据!$V$3:$AE$5000,ROW(A830),)</f>
        <v>85999</v>
      </c>
      <c r="B832" s="41">
        <v>37706</v>
      </c>
      <c r="C832" s="100">
        <f>IFERROR(IF(A832&lt;&gt;0,MAX($C$4:C831)+1,""),"")</f>
        <v>824</v>
      </c>
      <c r="D832" s="100"/>
      <c r="E832" s="99">
        <f t="shared" si="96"/>
        <v>37712</v>
      </c>
      <c r="F832" s="101">
        <f>IFERROR(VLOOKUP(E832,历史数据!AH:AJ,3,),"")</f>
        <v>12.380389238462801</v>
      </c>
      <c r="G832" s="101">
        <f t="shared" si="92"/>
        <v>12.80935886558502</v>
      </c>
      <c r="H832" s="105">
        <f t="shared" si="93"/>
        <v>1.7665743744796902E-3</v>
      </c>
      <c r="I832" s="101">
        <f>IFERROR(VLOOKUP(E832,历史数据!AH:AJ,2,),"")</f>
        <v>12.119749465021499</v>
      </c>
      <c r="J832" s="104">
        <f t="shared" si="94"/>
        <v>0</v>
      </c>
      <c r="K832" s="104" t="str">
        <f>IFERROR(IF(AND(J831=$H$2*1,MAX(K$64:K831)=MAX(L$64:L831)),MAX(K$64:K831)+1,""),"")</f>
        <v/>
      </c>
      <c r="L832" s="104" t="str">
        <f>IFERROR(IF(AND($F831/INDEX($F$64:$F832,MATCH(MAX(M$64:M832),M$64:M832,0)-1)&lt;(1-$P$2),MAX(K$64:K832)&gt;MAX(L$64:L831)),MAX(K$64:K832),""),"")</f>
        <v/>
      </c>
      <c r="M832" s="104" t="str">
        <f>IFERROR(IF(E832="","",IF(K832&lt;&gt;"",MAX(M$64:M831)+1,IF(AND($F831/INDEX($F$64:$F832,MATCH(MAX(M$64:M831),M$64:M831,0)-1)&gt;(1+$O$2),MAX(K$64:K832)&gt;MAX(L$64:L831)),MAX(M$64:M831)+1,""))),"")</f>
        <v/>
      </c>
      <c r="N832" s="91">
        <f t="shared" si="95"/>
        <v>0</v>
      </c>
      <c r="O832" s="91" t="str">
        <f>IFERROR(IF(AND(N831=$H$2*1,MAX(O$64:O831)=MAX(P$64:P831)),MAX(O$64:O831)+1,""),"")</f>
        <v/>
      </c>
      <c r="P832" s="91" t="str">
        <f>IFERROR(IF(MOD(MAX(Q$64:Q832),10*MAX(O$64:O832))&lt;=2,IF(AND(F831/INDEX($F$64:$F832,MATCH(MAX(O$64:O832),O$64:O832,0)-1)&lt;(1-$P$2),MAX(O$64:O832)&gt;MAX(P$64:P831)),MAX(O$64:O832),""),IF(AND($F831/INDEX($F$64:$F832,MATCH(MAX(Q$64:Q832),Q$64:Q832,0)-1)&lt;(1-$P$2),MAX(O$64:O832)&gt;MAX(P$64:P831)),MAX(O$64:O832),"")),"")</f>
        <v/>
      </c>
      <c r="Q832" s="91" t="str">
        <f>IFERROR(IF(E832="","",IF(O832&lt;&gt;"",MAX(O$64:O832)*10+1,IF(AND($F831/INDEX($F$64:$F832,MATCH(MAX(Q$64:Q831),Q$64:Q831,0)-1)&gt;(1+$O$2),MAX(O$64:O832)&gt;MAX(P$64:P831)),MAX(Q$64:Q831)+1,""))),"")</f>
        <v/>
      </c>
    </row>
    <row r="833" spans="1:17" x14ac:dyDescent="0.2">
      <c r="A833" s="13">
        <f>HLOOKUP($E$2,历史数据!$V$3:$AE$5000,ROW(A831),)</f>
        <v>220406</v>
      </c>
      <c r="B833" s="41">
        <v>37707</v>
      </c>
      <c r="C833" s="100">
        <f>IFERROR(IF(A833&lt;&gt;0,MAX($C$4:C832)+1,""),"")</f>
        <v>825</v>
      </c>
      <c r="D833" s="100"/>
      <c r="E833" s="99">
        <f t="shared" si="96"/>
        <v>37713</v>
      </c>
      <c r="F833" s="101">
        <f>IFERROR(VLOOKUP(E833,历史数据!AH:AJ,3,),"")</f>
        <v>12.315229295102499</v>
      </c>
      <c r="G833" s="101">
        <f t="shared" ref="G833:G896" si="97">IFERROR(IF(E833="","",AVERAGE(F774:F833)),"")</f>
        <v>12.830861646893931</v>
      </c>
      <c r="H833" s="105">
        <f t="shared" si="93"/>
        <v>1.6786774056805065E-3</v>
      </c>
      <c r="I833" s="101">
        <f>IFERROR(VLOOKUP(E833,历史数据!AH:AJ,2,),"")</f>
        <v>12.2500693517422</v>
      </c>
      <c r="J833" s="104">
        <f t="shared" si="94"/>
        <v>0</v>
      </c>
      <c r="K833" s="104" t="str">
        <f>IFERROR(IF(AND(J832=$H$2*1,MAX(K$64:K832)=MAX(L$64:L832)),MAX(K$64:K832)+1,""),"")</f>
        <v/>
      </c>
      <c r="L833" s="104" t="str">
        <f>IFERROR(IF(AND($F832/INDEX($F$64:$F833,MATCH(MAX(M$64:M833),M$64:M833,0)-1)&lt;(1-$P$2),MAX(K$64:K833)&gt;MAX(L$64:L832)),MAX(K$64:K833),""),"")</f>
        <v/>
      </c>
      <c r="M833" s="104" t="str">
        <f>IFERROR(IF(E833="","",IF(K833&lt;&gt;"",MAX(M$64:M832)+1,IF(AND($F832/INDEX($F$64:$F833,MATCH(MAX(M$64:M832),M$64:M832,0)-1)&gt;(1+$O$2),MAX(K$64:K833)&gt;MAX(L$64:L832)),MAX(M$64:M832)+1,""))),"")</f>
        <v/>
      </c>
      <c r="N833" s="91">
        <f t="shared" si="95"/>
        <v>0</v>
      </c>
      <c r="O833" s="91" t="str">
        <f>IFERROR(IF(AND(N832=$H$2*1,MAX(O$64:O832)=MAX(P$64:P832)),MAX(O$64:O832)+1,""),"")</f>
        <v/>
      </c>
      <c r="P833" s="91" t="str">
        <f>IFERROR(IF(MOD(MAX(Q$64:Q833),10*MAX(O$64:O833))&lt;=2,IF(AND(F832/INDEX($F$64:$F833,MATCH(MAX(O$64:O833),O$64:O833,0)-1)&lt;(1-$P$2),MAX(O$64:O833)&gt;MAX(P$64:P832)),MAX(O$64:O833),""),IF(AND($F832/INDEX($F$64:$F833,MATCH(MAX(Q$64:Q833),Q$64:Q833,0)-1)&lt;(1-$P$2),MAX(O$64:O833)&gt;MAX(P$64:P832)),MAX(O$64:O833),"")),"")</f>
        <v/>
      </c>
      <c r="Q833" s="91" t="str">
        <f>IFERROR(IF(E833="","",IF(O833&lt;&gt;"",MAX(O$64:O833)*10+1,IF(AND($F832/INDEX($F$64:$F833,MATCH(MAX(Q$64:Q832),Q$64:Q832,0)-1)&gt;(1+$O$2),MAX(O$64:O833)&gt;MAX(P$64:P832)),MAX(Q$64:Q832)+1,""))),"")</f>
        <v/>
      </c>
    </row>
    <row r="834" spans="1:17" x14ac:dyDescent="0.2">
      <c r="A834" s="13">
        <f>HLOOKUP($E$2,历史数据!$V$3:$AE$5000,ROW(A832),)</f>
        <v>191600</v>
      </c>
      <c r="B834" s="41">
        <v>37708</v>
      </c>
      <c r="C834" s="100">
        <f>IFERROR(IF(A834&lt;&gt;0,MAX($C$4:C833)+1,""),"")</f>
        <v>826</v>
      </c>
      <c r="D834" s="100"/>
      <c r="E834" s="99">
        <f t="shared" si="96"/>
        <v>37714</v>
      </c>
      <c r="F834" s="101">
        <f>IFERROR(VLOOKUP(E834,历史数据!AH:AJ,3,),"")</f>
        <v>12.1327814536936</v>
      </c>
      <c r="G834" s="101">
        <f t="shared" si="97"/>
        <v>12.837160441418764</v>
      </c>
      <c r="H834" s="105">
        <f t="shared" ref="H834:H897" si="98">IFERROR(G834/G833-1,"")</f>
        <v>4.9090970646981091E-4</v>
      </c>
      <c r="I834" s="101">
        <f>IFERROR(VLOOKUP(E834,历史数据!AH:AJ,2,),"")</f>
        <v>12.315229295102499</v>
      </c>
      <c r="J834" s="104">
        <f t="shared" ref="J834:J897" si="99">IFERROR(IF(L834&lt;&gt;"","0",IF(AND($H834&gt;0,$F834&gt;$G834),J833+1,0)),"")</f>
        <v>0</v>
      </c>
      <c r="K834" s="104" t="str">
        <f>IFERROR(IF(AND(J833=$H$2*1,MAX(K$64:K833)=MAX(L$64:L833)),MAX(K$64:K833)+1,""),"")</f>
        <v/>
      </c>
      <c r="L834" s="104" t="str">
        <f>IFERROR(IF(AND($F833/INDEX($F$64:$F834,MATCH(MAX(M$64:M834),M$64:M834,0)-1)&lt;(1-$P$2),MAX(K$64:K834)&gt;MAX(L$64:L833)),MAX(K$64:K834),""),"")</f>
        <v/>
      </c>
      <c r="M834" s="104" t="str">
        <f>IFERROR(IF(E834="","",IF(K834&lt;&gt;"",MAX(M$64:M833)+1,IF(AND($F833/INDEX($F$64:$F834,MATCH(MAX(M$64:M833),M$64:M833,0)-1)&gt;(1+$O$2),MAX(K$64:K834)&gt;MAX(L$64:L833)),MAX(M$64:M833)+1,""))),"")</f>
        <v/>
      </c>
      <c r="N834" s="91">
        <f t="shared" ref="N834:N897" si="100">IFERROR(IF(P834&lt;&gt;"","0",IF(AND($H834&gt;0,$F834&gt;$G834),N833+1,0)),"")</f>
        <v>0</v>
      </c>
      <c r="O834" s="91" t="str">
        <f>IFERROR(IF(AND(N833=$H$2*1,MAX(O$64:O833)=MAX(P$64:P833)),MAX(O$64:O833)+1,""),"")</f>
        <v/>
      </c>
      <c r="P834" s="91" t="str">
        <f>IFERROR(IF(MOD(MAX(Q$64:Q834),10*MAX(O$64:O834))&lt;=2,IF(AND(F833/INDEX($F$64:$F834,MATCH(MAX(O$64:O834),O$64:O834,0)-1)&lt;(1-$P$2),MAX(O$64:O834)&gt;MAX(P$64:P833)),MAX(O$64:O834),""),IF(AND($F833/INDEX($F$64:$F834,MATCH(MAX(Q$64:Q834),Q$64:Q834,0)-1)&lt;(1-$P$2),MAX(O$64:O834)&gt;MAX(P$64:P833)),MAX(O$64:O834),"")),"")</f>
        <v/>
      </c>
      <c r="Q834" s="91" t="str">
        <f>IFERROR(IF(E834="","",IF(O834&lt;&gt;"",MAX(O$64:O834)*10+1,IF(AND($F833/INDEX($F$64:$F834,MATCH(MAX(Q$64:Q833),Q$64:Q833,0)-1)&gt;(1+$O$2),MAX(O$64:O834)&gt;MAX(P$64:P833)),MAX(Q$64:Q833)+1,""))),"")</f>
        <v/>
      </c>
    </row>
    <row r="835" spans="1:17" x14ac:dyDescent="0.2">
      <c r="A835" s="13">
        <f>HLOOKUP($E$2,历史数据!$V$3:$AE$5000,ROW(A833),)</f>
        <v>155328</v>
      </c>
      <c r="B835" s="41">
        <v>37711</v>
      </c>
      <c r="C835" s="100">
        <f>IFERROR(IF(A835&lt;&gt;0,MAX($C$4:C834)+1,""),"")</f>
        <v>827</v>
      </c>
      <c r="D835" s="100"/>
      <c r="E835" s="99">
        <f t="shared" si="96"/>
        <v>37715</v>
      </c>
      <c r="F835" s="101">
        <f>IFERROR(VLOOKUP(E835,历史数据!AH:AJ,3,),"")</f>
        <v>11.937301623612599</v>
      </c>
      <c r="G835" s="101">
        <f t="shared" si="97"/>
        <v>12.847151632734013</v>
      </c>
      <c r="H835" s="105">
        <f t="shared" si="98"/>
        <v>7.7830228583986028E-4</v>
      </c>
      <c r="I835" s="101">
        <f>IFERROR(VLOOKUP(E835,历史数据!AH:AJ,2,),"")</f>
        <v>12.1067174763495</v>
      </c>
      <c r="J835" s="104">
        <f t="shared" si="99"/>
        <v>0</v>
      </c>
      <c r="K835" s="104" t="str">
        <f>IFERROR(IF(AND(J834=$H$2*1,MAX(K$64:K834)=MAX(L$64:L834)),MAX(K$64:K834)+1,""),"")</f>
        <v/>
      </c>
      <c r="L835" s="104" t="str">
        <f>IFERROR(IF(AND($F834/INDEX($F$64:$F835,MATCH(MAX(M$64:M835),M$64:M835,0)-1)&lt;(1-$P$2),MAX(K$64:K835)&gt;MAX(L$64:L834)),MAX(K$64:K835),""),"")</f>
        <v/>
      </c>
      <c r="M835" s="104" t="str">
        <f>IFERROR(IF(E835="","",IF(K835&lt;&gt;"",MAX(M$64:M834)+1,IF(AND($F834/INDEX($F$64:$F835,MATCH(MAX(M$64:M834),M$64:M834,0)-1)&gt;(1+$O$2),MAX(K$64:K835)&gt;MAX(L$64:L834)),MAX(M$64:M834)+1,""))),"")</f>
        <v/>
      </c>
      <c r="N835" s="91">
        <f t="shared" si="100"/>
        <v>0</v>
      </c>
      <c r="O835" s="91" t="str">
        <f>IFERROR(IF(AND(N834=$H$2*1,MAX(O$64:O834)=MAX(P$64:P834)),MAX(O$64:O834)+1,""),"")</f>
        <v/>
      </c>
      <c r="P835" s="91" t="str">
        <f>IFERROR(IF(MOD(MAX(Q$64:Q835),10*MAX(O$64:O835))&lt;=2,IF(AND(F834/INDEX($F$64:$F835,MATCH(MAX(O$64:O835),O$64:O835,0)-1)&lt;(1-$P$2),MAX(O$64:O835)&gt;MAX(P$64:P834)),MAX(O$64:O835),""),IF(AND($F834/INDEX($F$64:$F835,MATCH(MAX(Q$64:Q835),Q$64:Q835,0)-1)&lt;(1-$P$2),MAX(O$64:O835)&gt;MAX(P$64:P834)),MAX(O$64:O835),"")),"")</f>
        <v/>
      </c>
      <c r="Q835" s="91" t="str">
        <f>IFERROR(IF(E835="","",IF(O835&lt;&gt;"",MAX(O$64:O835)*10+1,IF(AND($F834/INDEX($F$64:$F835,MATCH(MAX(Q$64:Q834),Q$64:Q834,0)-1)&gt;(1+$O$2),MAX(O$64:O835)&gt;MAX(P$64:P834)),MAX(Q$64:Q834)+1,""))),"")</f>
        <v/>
      </c>
    </row>
    <row r="836" spans="1:17" x14ac:dyDescent="0.2">
      <c r="A836" s="13">
        <f>HLOOKUP($E$2,历史数据!$V$3:$AE$5000,ROW(A834),)</f>
        <v>336437</v>
      </c>
      <c r="B836" s="41">
        <v>37712</v>
      </c>
      <c r="C836" s="100">
        <f>IFERROR(IF(A836&lt;&gt;0,MAX($C$4:C835)+1,""),"")</f>
        <v>828</v>
      </c>
      <c r="D836" s="100"/>
      <c r="E836" s="99">
        <f t="shared" si="96"/>
        <v>37718</v>
      </c>
      <c r="F836" s="101">
        <f>IFERROR(VLOOKUP(E836,历史数据!AH:AJ,3,),"")</f>
        <v>11.6375658841551</v>
      </c>
      <c r="G836" s="101">
        <f t="shared" si="97"/>
        <v>12.836726041796361</v>
      </c>
      <c r="H836" s="105">
        <f t="shared" si="98"/>
        <v>-8.1150991563672115E-4</v>
      </c>
      <c r="I836" s="101">
        <f>IFERROR(VLOOKUP(E836,历史数据!AH:AJ,2,),"")</f>
        <v>11.937301623612599</v>
      </c>
      <c r="J836" s="104">
        <f t="shared" si="99"/>
        <v>0</v>
      </c>
      <c r="K836" s="104" t="str">
        <f>IFERROR(IF(AND(J835=$H$2*1,MAX(K$64:K835)=MAX(L$64:L835)),MAX(K$64:K835)+1,""),"")</f>
        <v/>
      </c>
      <c r="L836" s="104" t="str">
        <f>IFERROR(IF(AND($F835/INDEX($F$64:$F836,MATCH(MAX(M$64:M836),M$64:M836,0)-1)&lt;(1-$P$2),MAX(K$64:K836)&gt;MAX(L$64:L835)),MAX(K$64:K836),""),"")</f>
        <v/>
      </c>
      <c r="M836" s="104" t="str">
        <f>IFERROR(IF(E836="","",IF(K836&lt;&gt;"",MAX(M$64:M835)+1,IF(AND($F835/INDEX($F$64:$F836,MATCH(MAX(M$64:M835),M$64:M835,0)-1)&gt;(1+$O$2),MAX(K$64:K836)&gt;MAX(L$64:L835)),MAX(M$64:M835)+1,""))),"")</f>
        <v/>
      </c>
      <c r="N836" s="91">
        <f t="shared" si="100"/>
        <v>0</v>
      </c>
      <c r="O836" s="91" t="str">
        <f>IFERROR(IF(AND(N835=$H$2*1,MAX(O$64:O835)=MAX(P$64:P835)),MAX(O$64:O835)+1,""),"")</f>
        <v/>
      </c>
      <c r="P836" s="91" t="str">
        <f>IFERROR(IF(MOD(MAX(Q$64:Q836),10*MAX(O$64:O836))&lt;=2,IF(AND(F835/INDEX($F$64:$F836,MATCH(MAX(O$64:O836),O$64:O836,0)-1)&lt;(1-$P$2),MAX(O$64:O836)&gt;MAX(P$64:P835)),MAX(O$64:O836),""),IF(AND($F835/INDEX($F$64:$F836,MATCH(MAX(Q$64:Q836),Q$64:Q836,0)-1)&lt;(1-$P$2),MAX(O$64:O836)&gt;MAX(P$64:P835)),MAX(O$64:O836),"")),"")</f>
        <v/>
      </c>
      <c r="Q836" s="91" t="str">
        <f>IFERROR(IF(E836="","",IF(O836&lt;&gt;"",MAX(O$64:O836)*10+1,IF(AND($F835/INDEX($F$64:$F836,MATCH(MAX(Q$64:Q835),Q$64:Q835,0)-1)&gt;(1+$O$2),MAX(O$64:O836)&gt;MAX(P$64:P835)),MAX(Q$64:Q835)+1,""))),"")</f>
        <v/>
      </c>
    </row>
    <row r="837" spans="1:17" x14ac:dyDescent="0.2">
      <c r="A837" s="13">
        <f>HLOOKUP($E$2,历史数据!$V$3:$AE$5000,ROW(A835),)</f>
        <v>125954</v>
      </c>
      <c r="B837" s="41">
        <v>37713</v>
      </c>
      <c r="C837" s="100">
        <f>IFERROR(IF(A837&lt;&gt;0,MAX($C$4:C836)+1,""),"")</f>
        <v>829</v>
      </c>
      <c r="D837" s="100"/>
      <c r="E837" s="99">
        <f t="shared" si="96"/>
        <v>37719</v>
      </c>
      <c r="F837" s="101">
        <f>IFERROR(VLOOKUP(E837,历史数据!AH:AJ,3,),"")</f>
        <v>11.2857021900093</v>
      </c>
      <c r="G837" s="101">
        <f t="shared" si="97"/>
        <v>12.818046858033064</v>
      </c>
      <c r="H837" s="105">
        <f t="shared" si="98"/>
        <v>-1.4551361229083737E-3</v>
      </c>
      <c r="I837" s="101">
        <f>IFERROR(VLOOKUP(E837,历史数据!AH:AJ,2,),"")</f>
        <v>11.611501906810901</v>
      </c>
      <c r="J837" s="104">
        <f t="shared" si="99"/>
        <v>0</v>
      </c>
      <c r="K837" s="104" t="str">
        <f>IFERROR(IF(AND(J836=$H$2*1,MAX(K$64:K836)=MAX(L$64:L836)),MAX(K$64:K836)+1,""),"")</f>
        <v/>
      </c>
      <c r="L837" s="104" t="str">
        <f>IFERROR(IF(AND($F836/INDEX($F$64:$F837,MATCH(MAX(M$64:M837),M$64:M837,0)-1)&lt;(1-$P$2),MAX(K$64:K837)&gt;MAX(L$64:L836)),MAX(K$64:K837),""),"")</f>
        <v/>
      </c>
      <c r="M837" s="104" t="str">
        <f>IFERROR(IF(E837="","",IF(K837&lt;&gt;"",MAX(M$64:M836)+1,IF(AND($F836/INDEX($F$64:$F837,MATCH(MAX(M$64:M836),M$64:M836,0)-1)&gt;(1+$O$2),MAX(K$64:K837)&gt;MAX(L$64:L836)),MAX(M$64:M836)+1,""))),"")</f>
        <v/>
      </c>
      <c r="N837" s="91">
        <f t="shared" si="100"/>
        <v>0</v>
      </c>
      <c r="O837" s="91" t="str">
        <f>IFERROR(IF(AND(N836=$H$2*1,MAX(O$64:O836)=MAX(P$64:P836)),MAX(O$64:O836)+1,""),"")</f>
        <v/>
      </c>
      <c r="P837" s="91" t="str">
        <f>IFERROR(IF(MOD(MAX(Q$64:Q837),10*MAX(O$64:O837))&lt;=2,IF(AND(F836/INDEX($F$64:$F837,MATCH(MAX(O$64:O837),O$64:O837,0)-1)&lt;(1-$P$2),MAX(O$64:O837)&gt;MAX(P$64:P836)),MAX(O$64:O837),""),IF(AND($F836/INDEX($F$64:$F837,MATCH(MAX(Q$64:Q837),Q$64:Q837,0)-1)&lt;(1-$P$2),MAX(O$64:O837)&gt;MAX(P$64:P836)),MAX(O$64:O837),"")),"")</f>
        <v/>
      </c>
      <c r="Q837" s="91" t="str">
        <f>IFERROR(IF(E837="","",IF(O837&lt;&gt;"",MAX(O$64:O837)*10+1,IF(AND($F836/INDEX($F$64:$F837,MATCH(MAX(Q$64:Q836),Q$64:Q836,0)-1)&gt;(1+$O$2),MAX(O$64:O837)&gt;MAX(P$64:P836)),MAX(Q$64:Q836)+1,""))),"")</f>
        <v/>
      </c>
    </row>
    <row r="838" spans="1:17" x14ac:dyDescent="0.2">
      <c r="A838" s="13">
        <f>HLOOKUP($E$2,历史数据!$V$3:$AE$5000,ROW(A836),)</f>
        <v>123775</v>
      </c>
      <c r="B838" s="41">
        <v>37714</v>
      </c>
      <c r="C838" s="100">
        <f>IFERROR(IF(A838&lt;&gt;0,MAX($C$4:C837)+1,""),"")</f>
        <v>830</v>
      </c>
      <c r="D838" s="100"/>
      <c r="E838" s="99">
        <f t="shared" ref="E838:E901" si="101">IFERROR(INDEX(B:B,MATCH(ROW(A834),C:C,0)),"")</f>
        <v>37720</v>
      </c>
      <c r="F838" s="101">
        <f>IFERROR(VLOOKUP(E838,历史数据!AH:AJ,3,),"")</f>
        <v>11.038094405240001</v>
      </c>
      <c r="G838" s="101">
        <f t="shared" si="97"/>
        <v>12.793937678989742</v>
      </c>
      <c r="H838" s="105">
        <f t="shared" si="98"/>
        <v>-1.8808777429466517E-3</v>
      </c>
      <c r="I838" s="101">
        <f>IFERROR(VLOOKUP(E838,历史数据!AH:AJ,2,),"")</f>
        <v>11.272670201337201</v>
      </c>
      <c r="J838" s="104">
        <f t="shared" si="99"/>
        <v>0</v>
      </c>
      <c r="K838" s="104" t="str">
        <f>IFERROR(IF(AND(J837=$H$2*1,MAX(K$64:K837)=MAX(L$64:L837)),MAX(K$64:K837)+1,""),"")</f>
        <v/>
      </c>
      <c r="L838" s="104" t="str">
        <f>IFERROR(IF(AND($F837/INDEX($F$64:$F838,MATCH(MAX(M$64:M838),M$64:M838,0)-1)&lt;(1-$P$2),MAX(K$64:K838)&gt;MAX(L$64:L837)),MAX(K$64:K838),""),"")</f>
        <v/>
      </c>
      <c r="M838" s="104" t="str">
        <f>IFERROR(IF(E838="","",IF(K838&lt;&gt;"",MAX(M$64:M837)+1,IF(AND($F837/INDEX($F$64:$F838,MATCH(MAX(M$64:M837),M$64:M837,0)-1)&gt;(1+$O$2),MAX(K$64:K838)&gt;MAX(L$64:L837)),MAX(M$64:M837)+1,""))),"")</f>
        <v/>
      </c>
      <c r="N838" s="91">
        <f t="shared" si="100"/>
        <v>0</v>
      </c>
      <c r="O838" s="91" t="str">
        <f>IFERROR(IF(AND(N837=$H$2*1,MAX(O$64:O837)=MAX(P$64:P837)),MAX(O$64:O837)+1,""),"")</f>
        <v/>
      </c>
      <c r="P838" s="91" t="str">
        <f>IFERROR(IF(MOD(MAX(Q$64:Q838),10*MAX(O$64:O838))&lt;=2,IF(AND(F837/INDEX($F$64:$F838,MATCH(MAX(O$64:O838),O$64:O838,0)-1)&lt;(1-$P$2),MAX(O$64:O838)&gt;MAX(P$64:P837)),MAX(O$64:O838),""),IF(AND($F837/INDEX($F$64:$F838,MATCH(MAX(Q$64:Q838),Q$64:Q838,0)-1)&lt;(1-$P$2),MAX(O$64:O838)&gt;MAX(P$64:P837)),MAX(O$64:O838),"")),"")</f>
        <v/>
      </c>
      <c r="Q838" s="91" t="str">
        <f>IFERROR(IF(E838="","",IF(O838&lt;&gt;"",MAX(O$64:O838)*10+1,IF(AND($F837/INDEX($F$64:$F838,MATCH(MAX(Q$64:Q837),Q$64:Q837,0)-1)&gt;(1+$O$2),MAX(O$64:O838)&gt;MAX(P$64:P837)),MAX(Q$64:Q837)+1,""))),"")</f>
        <v/>
      </c>
    </row>
    <row r="839" spans="1:17" x14ac:dyDescent="0.2">
      <c r="A839" s="13">
        <f>HLOOKUP($E$2,历史数据!$V$3:$AE$5000,ROW(A837),)</f>
        <v>315498</v>
      </c>
      <c r="B839" s="41">
        <v>37715</v>
      </c>
      <c r="C839" s="100">
        <f>IFERROR(IF(A839&lt;&gt;0,MAX($C$4:C838)+1,""),"")</f>
        <v>831</v>
      </c>
      <c r="D839" s="100"/>
      <c r="E839" s="99">
        <f t="shared" si="101"/>
        <v>37721</v>
      </c>
      <c r="F839" s="101">
        <f>IFERROR(VLOOKUP(E839,历史数据!AH:AJ,3,),"")</f>
        <v>10.972934461879699</v>
      </c>
      <c r="G839" s="101">
        <f t="shared" si="97"/>
        <v>12.772869297303238</v>
      </c>
      <c r="H839" s="105">
        <f t="shared" si="98"/>
        <v>-1.6467472497621038E-3</v>
      </c>
      <c r="I839" s="101">
        <f>IFERROR(VLOOKUP(E839,历史数据!AH:AJ,2,),"")</f>
        <v>11.051126393912099</v>
      </c>
      <c r="J839" s="104">
        <f t="shared" si="99"/>
        <v>0</v>
      </c>
      <c r="K839" s="104" t="str">
        <f>IFERROR(IF(AND(J838=$H$2*1,MAX(K$64:K838)=MAX(L$64:L838)),MAX(K$64:K838)+1,""),"")</f>
        <v/>
      </c>
      <c r="L839" s="104" t="str">
        <f>IFERROR(IF(AND($F838/INDEX($F$64:$F839,MATCH(MAX(M$64:M839),M$64:M839,0)-1)&lt;(1-$P$2),MAX(K$64:K839)&gt;MAX(L$64:L838)),MAX(K$64:K839),""),"")</f>
        <v/>
      </c>
      <c r="M839" s="104" t="str">
        <f>IFERROR(IF(E839="","",IF(K839&lt;&gt;"",MAX(M$64:M838)+1,IF(AND($F838/INDEX($F$64:$F839,MATCH(MAX(M$64:M838),M$64:M838,0)-1)&gt;(1+$O$2),MAX(K$64:K839)&gt;MAX(L$64:L838)),MAX(M$64:M838)+1,""))),"")</f>
        <v/>
      </c>
      <c r="N839" s="91">
        <f t="shared" si="100"/>
        <v>0</v>
      </c>
      <c r="O839" s="91" t="str">
        <f>IFERROR(IF(AND(N838=$H$2*1,MAX(O$64:O838)=MAX(P$64:P838)),MAX(O$64:O838)+1,""),"")</f>
        <v/>
      </c>
      <c r="P839" s="91" t="str">
        <f>IFERROR(IF(MOD(MAX(Q$64:Q839),10*MAX(O$64:O839))&lt;=2,IF(AND(F838/INDEX($F$64:$F839,MATCH(MAX(O$64:O839),O$64:O839,0)-1)&lt;(1-$P$2),MAX(O$64:O839)&gt;MAX(P$64:P838)),MAX(O$64:O839),""),IF(AND($F838/INDEX($F$64:$F839,MATCH(MAX(Q$64:Q839),Q$64:Q839,0)-1)&lt;(1-$P$2),MAX(O$64:O839)&gt;MAX(P$64:P838)),MAX(O$64:O839),"")),"")</f>
        <v/>
      </c>
      <c r="Q839" s="91" t="str">
        <f>IFERROR(IF(E839="","",IF(O839&lt;&gt;"",MAX(O$64:O839)*10+1,IF(AND($F838/INDEX($F$64:$F839,MATCH(MAX(Q$64:Q838),Q$64:Q838,0)-1)&gt;(1+$O$2),MAX(O$64:O839)&gt;MAX(P$64:P838)),MAX(Q$64:Q838)+1,""))),"")</f>
        <v/>
      </c>
    </row>
    <row r="840" spans="1:17" x14ac:dyDescent="0.2">
      <c r="A840" s="13">
        <f>HLOOKUP($E$2,历史数据!$V$3:$AE$5000,ROW(A838),)</f>
        <v>207727</v>
      </c>
      <c r="B840" s="41">
        <v>37718</v>
      </c>
      <c r="C840" s="100">
        <f>IFERROR(IF(A840&lt;&gt;0,MAX($C$4:C839)+1,""),"")</f>
        <v>832</v>
      </c>
      <c r="D840" s="100"/>
      <c r="E840" s="99">
        <f t="shared" si="101"/>
        <v>37722</v>
      </c>
      <c r="F840" s="101">
        <f>IFERROR(VLOOKUP(E840,历史数据!AH:AJ,3,),"")</f>
        <v>11.038094405240001</v>
      </c>
      <c r="G840" s="101">
        <f t="shared" si="97"/>
        <v>12.750280516938323</v>
      </c>
      <c r="H840" s="105">
        <f t="shared" si="98"/>
        <v>-1.7684969476422507E-3</v>
      </c>
      <c r="I840" s="101">
        <f>IFERROR(VLOOKUP(E840,历史数据!AH:AJ,2,),"")</f>
        <v>10.972934461879699</v>
      </c>
      <c r="J840" s="104">
        <f t="shared" si="99"/>
        <v>0</v>
      </c>
      <c r="K840" s="104" t="str">
        <f>IFERROR(IF(AND(J839=$H$2*1,MAX(K$64:K839)=MAX(L$64:L839)),MAX(K$64:K839)+1,""),"")</f>
        <v/>
      </c>
      <c r="L840" s="104" t="str">
        <f>IFERROR(IF(AND($F839/INDEX($F$64:$F840,MATCH(MAX(M$64:M840),M$64:M840,0)-1)&lt;(1-$P$2),MAX(K$64:K840)&gt;MAX(L$64:L839)),MAX(K$64:K840),""),"")</f>
        <v/>
      </c>
      <c r="M840" s="104" t="str">
        <f>IFERROR(IF(E840="","",IF(K840&lt;&gt;"",MAX(M$64:M839)+1,IF(AND($F839/INDEX($F$64:$F840,MATCH(MAX(M$64:M839),M$64:M839,0)-1)&gt;(1+$O$2),MAX(K$64:K840)&gt;MAX(L$64:L839)),MAX(M$64:M839)+1,""))),"")</f>
        <v/>
      </c>
      <c r="N840" s="91">
        <f t="shared" si="100"/>
        <v>0</v>
      </c>
      <c r="O840" s="91" t="str">
        <f>IFERROR(IF(AND(N839=$H$2*1,MAX(O$64:O839)=MAX(P$64:P839)),MAX(O$64:O839)+1,""),"")</f>
        <v/>
      </c>
      <c r="P840" s="91" t="str">
        <f>IFERROR(IF(MOD(MAX(Q$64:Q840),10*MAX(O$64:O840))&lt;=2,IF(AND(F839/INDEX($F$64:$F840,MATCH(MAX(O$64:O840),O$64:O840,0)-1)&lt;(1-$P$2),MAX(O$64:O840)&gt;MAX(P$64:P839)),MAX(O$64:O840),""),IF(AND($F839/INDEX($F$64:$F840,MATCH(MAX(Q$64:Q840),Q$64:Q840,0)-1)&lt;(1-$P$2),MAX(O$64:O840)&gt;MAX(P$64:P839)),MAX(O$64:O840),"")),"")</f>
        <v/>
      </c>
      <c r="Q840" s="91" t="str">
        <f>IFERROR(IF(E840="","",IF(O840&lt;&gt;"",MAX(O$64:O840)*10+1,IF(AND($F839/INDEX($F$64:$F840,MATCH(MAX(Q$64:Q839),Q$64:Q839,0)-1)&gt;(1+$O$2),MAX(O$64:O840)&gt;MAX(P$64:P839)),MAX(Q$64:Q839)+1,""))),"")</f>
        <v/>
      </c>
    </row>
    <row r="841" spans="1:17" x14ac:dyDescent="0.2">
      <c r="A841" s="13">
        <f>HLOOKUP($E$2,历史数据!$V$3:$AE$5000,ROW(A839),)</f>
        <v>329300</v>
      </c>
      <c r="B841" s="41">
        <v>37719</v>
      </c>
      <c r="C841" s="100">
        <f>IFERROR(IF(A841&lt;&gt;0,MAX($C$4:C840)+1,""),"")</f>
        <v>833</v>
      </c>
      <c r="D841" s="100"/>
      <c r="E841" s="99">
        <f t="shared" si="101"/>
        <v>37725</v>
      </c>
      <c r="F841" s="101">
        <f>IFERROR(VLOOKUP(E841,历史数据!AH:AJ,3,),"")</f>
        <v>11.2987341786814</v>
      </c>
      <c r="G841" s="101">
        <f t="shared" si="97"/>
        <v>12.725302538650199</v>
      </c>
      <c r="H841" s="105">
        <f t="shared" si="98"/>
        <v>-1.9590140197262018E-3</v>
      </c>
      <c r="I841" s="101">
        <f>IFERROR(VLOOKUP(E841,历史数据!AH:AJ,2,),"")</f>
        <v>11.038094405240001</v>
      </c>
      <c r="J841" s="104">
        <f t="shared" si="99"/>
        <v>0</v>
      </c>
      <c r="K841" s="104" t="str">
        <f>IFERROR(IF(AND(J840=$H$2*1,MAX(K$64:K840)=MAX(L$64:L840)),MAX(K$64:K840)+1,""),"")</f>
        <v/>
      </c>
      <c r="L841" s="104" t="str">
        <f>IFERROR(IF(AND($F840/INDEX($F$64:$F841,MATCH(MAX(M$64:M841),M$64:M841,0)-1)&lt;(1-$P$2),MAX(K$64:K841)&gt;MAX(L$64:L840)),MAX(K$64:K841),""),"")</f>
        <v/>
      </c>
      <c r="M841" s="104" t="str">
        <f>IFERROR(IF(E841="","",IF(K841&lt;&gt;"",MAX(M$64:M840)+1,IF(AND($F840/INDEX($F$64:$F841,MATCH(MAX(M$64:M840),M$64:M840,0)-1)&gt;(1+$O$2),MAX(K$64:K841)&gt;MAX(L$64:L840)),MAX(M$64:M840)+1,""))),"")</f>
        <v/>
      </c>
      <c r="N841" s="91">
        <f t="shared" si="100"/>
        <v>0</v>
      </c>
      <c r="O841" s="91" t="str">
        <f>IFERROR(IF(AND(N840=$H$2*1,MAX(O$64:O840)=MAX(P$64:P840)),MAX(O$64:O840)+1,""),"")</f>
        <v/>
      </c>
      <c r="P841" s="91" t="str">
        <f>IFERROR(IF(MOD(MAX(Q$64:Q841),10*MAX(O$64:O841))&lt;=2,IF(AND(F840/INDEX($F$64:$F841,MATCH(MAX(O$64:O841),O$64:O841,0)-1)&lt;(1-$P$2),MAX(O$64:O841)&gt;MAX(P$64:P840)),MAX(O$64:O841),""),IF(AND($F840/INDEX($F$64:$F841,MATCH(MAX(Q$64:Q841),Q$64:Q841,0)-1)&lt;(1-$P$2),MAX(O$64:O841)&gt;MAX(P$64:P840)),MAX(O$64:O841),"")),"")</f>
        <v/>
      </c>
      <c r="Q841" s="91" t="str">
        <f>IFERROR(IF(E841="","",IF(O841&lt;&gt;"",MAX(O$64:O841)*10+1,IF(AND($F840/INDEX($F$64:$F841,MATCH(MAX(Q$64:Q840),Q$64:Q840,0)-1)&gt;(1+$O$2),MAX(O$64:O841)&gt;MAX(P$64:P840)),MAX(Q$64:Q840)+1,""))),"")</f>
        <v/>
      </c>
    </row>
    <row r="842" spans="1:17" x14ac:dyDescent="0.2">
      <c r="A842" s="13">
        <f>HLOOKUP($E$2,历史数据!$V$3:$AE$5000,ROW(A840),)</f>
        <v>538821</v>
      </c>
      <c r="B842" s="41">
        <v>37720</v>
      </c>
      <c r="C842" s="100">
        <f>IFERROR(IF(A842&lt;&gt;0,MAX($C$4:C841)+1,""),"")</f>
        <v>834</v>
      </c>
      <c r="D842" s="100"/>
      <c r="E842" s="99">
        <f t="shared" si="101"/>
        <v>37726</v>
      </c>
      <c r="F842" s="101">
        <f>IFERROR(VLOOKUP(E842,历史数据!AH:AJ,3,),"")</f>
        <v>11.546341963450599</v>
      </c>
      <c r="G842" s="101">
        <f t="shared" si="97"/>
        <v>12.709664152243716</v>
      </c>
      <c r="H842" s="105">
        <f t="shared" si="98"/>
        <v>-1.2289205980750006E-3</v>
      </c>
      <c r="I842" s="101">
        <f>IFERROR(VLOOKUP(E842,历史数据!AH:AJ,2,),"")</f>
        <v>11.3378301446976</v>
      </c>
      <c r="J842" s="104">
        <f t="shared" si="99"/>
        <v>0</v>
      </c>
      <c r="K842" s="104" t="str">
        <f>IFERROR(IF(AND(J841=$H$2*1,MAX(K$64:K841)=MAX(L$64:L841)),MAX(K$64:K841)+1,""),"")</f>
        <v/>
      </c>
      <c r="L842" s="104" t="str">
        <f>IFERROR(IF(AND($F841/INDEX($F$64:$F842,MATCH(MAX(M$64:M842),M$64:M842,0)-1)&lt;(1-$P$2),MAX(K$64:K842)&gt;MAX(L$64:L841)),MAX(K$64:K842),""),"")</f>
        <v/>
      </c>
      <c r="M842" s="104" t="str">
        <f>IFERROR(IF(E842="","",IF(K842&lt;&gt;"",MAX(M$64:M841)+1,IF(AND($F841/INDEX($F$64:$F842,MATCH(MAX(M$64:M841),M$64:M841,0)-1)&gt;(1+$O$2),MAX(K$64:K842)&gt;MAX(L$64:L841)),MAX(M$64:M841)+1,""))),"")</f>
        <v/>
      </c>
      <c r="N842" s="91">
        <f t="shared" si="100"/>
        <v>0</v>
      </c>
      <c r="O842" s="91" t="str">
        <f>IFERROR(IF(AND(N841=$H$2*1,MAX(O$64:O841)=MAX(P$64:P841)),MAX(O$64:O841)+1,""),"")</f>
        <v/>
      </c>
      <c r="P842" s="91" t="str">
        <f>IFERROR(IF(MOD(MAX(Q$64:Q842),10*MAX(O$64:O842))&lt;=2,IF(AND(F841/INDEX($F$64:$F842,MATCH(MAX(O$64:O842),O$64:O842,0)-1)&lt;(1-$P$2),MAX(O$64:O842)&gt;MAX(P$64:P841)),MAX(O$64:O842),""),IF(AND($F841/INDEX($F$64:$F842,MATCH(MAX(Q$64:Q842),Q$64:Q842,0)-1)&lt;(1-$P$2),MAX(O$64:O842)&gt;MAX(P$64:P841)),MAX(O$64:O842),"")),"")</f>
        <v/>
      </c>
      <c r="Q842" s="91" t="str">
        <f>IFERROR(IF(E842="","",IF(O842&lt;&gt;"",MAX(O$64:O842)*10+1,IF(AND($F841/INDEX($F$64:$F842,MATCH(MAX(Q$64:Q841),Q$64:Q841,0)-1)&gt;(1+$O$2),MAX(O$64:O842)&gt;MAX(P$64:P841)),MAX(Q$64:Q841)+1,""))),"")</f>
        <v/>
      </c>
    </row>
    <row r="843" spans="1:17" x14ac:dyDescent="0.2">
      <c r="A843" s="13">
        <f>HLOOKUP($E$2,历史数据!$V$3:$AE$5000,ROW(A841),)</f>
        <v>717418</v>
      </c>
      <c r="B843" s="41">
        <v>37721</v>
      </c>
      <c r="C843" s="100">
        <f>IFERROR(IF(A843&lt;&gt;0,MAX($C$4:C842)+1,""),"")</f>
        <v>835</v>
      </c>
      <c r="D843" s="100"/>
      <c r="E843" s="99">
        <f t="shared" si="101"/>
        <v>37727</v>
      </c>
      <c r="F843" s="101">
        <f>IFERROR(VLOOKUP(E843,历史数据!AH:AJ,3,),"")</f>
        <v>11.468150031418199</v>
      </c>
      <c r="G843" s="101">
        <f t="shared" si="97"/>
        <v>12.69076776866922</v>
      </c>
      <c r="H843" s="105">
        <f t="shared" si="98"/>
        <v>-1.4867728484517784E-3</v>
      </c>
      <c r="I843" s="101">
        <f>IFERROR(VLOOKUP(E843,历史数据!AH:AJ,2,),"")</f>
        <v>12.119749465021499</v>
      </c>
      <c r="J843" s="104">
        <f t="shared" si="99"/>
        <v>0</v>
      </c>
      <c r="K843" s="104" t="str">
        <f>IFERROR(IF(AND(J842=$H$2*1,MAX(K$64:K842)=MAX(L$64:L842)),MAX(K$64:K842)+1,""),"")</f>
        <v/>
      </c>
      <c r="L843" s="104" t="str">
        <f>IFERROR(IF(AND($F842/INDEX($F$64:$F843,MATCH(MAX(M$64:M843),M$64:M843,0)-1)&lt;(1-$P$2),MAX(K$64:K843)&gt;MAX(L$64:L842)),MAX(K$64:K843),""),"")</f>
        <v/>
      </c>
      <c r="M843" s="104" t="str">
        <f>IFERROR(IF(E843="","",IF(K843&lt;&gt;"",MAX(M$64:M842)+1,IF(AND($F842/INDEX($F$64:$F843,MATCH(MAX(M$64:M842),M$64:M842,0)-1)&gt;(1+$O$2),MAX(K$64:K843)&gt;MAX(L$64:L842)),MAX(M$64:M842)+1,""))),"")</f>
        <v/>
      </c>
      <c r="N843" s="91">
        <f t="shared" si="100"/>
        <v>0</v>
      </c>
      <c r="O843" s="91" t="str">
        <f>IFERROR(IF(AND(N842=$H$2*1,MAX(O$64:O842)=MAX(P$64:P842)),MAX(O$64:O842)+1,""),"")</f>
        <v/>
      </c>
      <c r="P843" s="91" t="str">
        <f>IFERROR(IF(MOD(MAX(Q$64:Q843),10*MAX(O$64:O843))&lt;=2,IF(AND(F842/INDEX($F$64:$F843,MATCH(MAX(O$64:O843),O$64:O843,0)-1)&lt;(1-$P$2),MAX(O$64:O843)&gt;MAX(P$64:P842)),MAX(O$64:O843),""),IF(AND($F842/INDEX($F$64:$F843,MATCH(MAX(Q$64:Q843),Q$64:Q843,0)-1)&lt;(1-$P$2),MAX(O$64:O843)&gt;MAX(P$64:P842)),MAX(O$64:O843),"")),"")</f>
        <v/>
      </c>
      <c r="Q843" s="91" t="str">
        <f>IFERROR(IF(E843="","",IF(O843&lt;&gt;"",MAX(O$64:O843)*10+1,IF(AND($F842/INDEX($F$64:$F843,MATCH(MAX(Q$64:Q842),Q$64:Q842,0)-1)&gt;(1+$O$2),MAX(O$64:O843)&gt;MAX(P$64:P842)),MAX(Q$64:Q842)+1,""))),"")</f>
        <v/>
      </c>
    </row>
    <row r="844" spans="1:17" x14ac:dyDescent="0.2">
      <c r="A844" s="13">
        <f>HLOOKUP($E$2,历史数据!$V$3:$AE$5000,ROW(A842),)</f>
        <v>382183</v>
      </c>
      <c r="B844" s="41">
        <v>37722</v>
      </c>
      <c r="C844" s="100">
        <f>IFERROR(IF(A844&lt;&gt;0,MAX($C$4:C843)+1,""),"")</f>
        <v>836</v>
      </c>
      <c r="D844" s="100"/>
      <c r="E844" s="99">
        <f t="shared" si="101"/>
        <v>37728</v>
      </c>
      <c r="F844" s="101">
        <f>IFERROR(VLOOKUP(E844,历史数据!AH:AJ,3,),"")</f>
        <v>11.767885770875701</v>
      </c>
      <c r="G844" s="101">
        <f t="shared" si="97"/>
        <v>12.671436985472326</v>
      </c>
      <c r="H844" s="105">
        <f t="shared" si="98"/>
        <v>-1.5232162111277203E-3</v>
      </c>
      <c r="I844" s="101">
        <f>IFERROR(VLOOKUP(E844,历史数据!AH:AJ,2,),"")</f>
        <v>11.5984699181389</v>
      </c>
      <c r="J844" s="104">
        <f t="shared" si="99"/>
        <v>0</v>
      </c>
      <c r="K844" s="104" t="str">
        <f>IFERROR(IF(AND(J843=$H$2*1,MAX(K$64:K843)=MAX(L$64:L843)),MAX(K$64:K843)+1,""),"")</f>
        <v/>
      </c>
      <c r="L844" s="104" t="str">
        <f>IFERROR(IF(AND($F843/INDEX($F$64:$F844,MATCH(MAX(M$64:M844),M$64:M844,0)-1)&lt;(1-$P$2),MAX(K$64:K844)&gt;MAX(L$64:L843)),MAX(K$64:K844),""),"")</f>
        <v/>
      </c>
      <c r="M844" s="104" t="str">
        <f>IFERROR(IF(E844="","",IF(K844&lt;&gt;"",MAX(M$64:M843)+1,IF(AND($F843/INDEX($F$64:$F844,MATCH(MAX(M$64:M843),M$64:M843,0)-1)&gt;(1+$O$2),MAX(K$64:K844)&gt;MAX(L$64:L843)),MAX(M$64:M843)+1,""))),"")</f>
        <v/>
      </c>
      <c r="N844" s="91">
        <f t="shared" si="100"/>
        <v>0</v>
      </c>
      <c r="O844" s="91" t="str">
        <f>IFERROR(IF(AND(N843=$H$2*1,MAX(O$64:O843)=MAX(P$64:P843)),MAX(O$64:O843)+1,""),"")</f>
        <v/>
      </c>
      <c r="P844" s="91" t="str">
        <f>IFERROR(IF(MOD(MAX(Q$64:Q844),10*MAX(O$64:O844))&lt;=2,IF(AND(F843/INDEX($F$64:$F844,MATCH(MAX(O$64:O844),O$64:O844,0)-1)&lt;(1-$P$2),MAX(O$64:O844)&gt;MAX(P$64:P843)),MAX(O$64:O844),""),IF(AND($F843/INDEX($F$64:$F844,MATCH(MAX(Q$64:Q844),Q$64:Q844,0)-1)&lt;(1-$P$2),MAX(O$64:O844)&gt;MAX(P$64:P843)),MAX(O$64:O844),"")),"")</f>
        <v/>
      </c>
      <c r="Q844" s="91" t="str">
        <f>IFERROR(IF(E844="","",IF(O844&lt;&gt;"",MAX(O$64:O844)*10+1,IF(AND($F843/INDEX($F$64:$F844,MATCH(MAX(Q$64:Q843),Q$64:Q843,0)-1)&gt;(1+$O$2),MAX(O$64:O844)&gt;MAX(P$64:P843)),MAX(Q$64:Q843)+1,""))),"")</f>
        <v/>
      </c>
    </row>
    <row r="845" spans="1:17" x14ac:dyDescent="0.2">
      <c r="A845" s="13">
        <f>HLOOKUP($E$2,历史数据!$V$3:$AE$5000,ROW(A843),)</f>
        <v>541066</v>
      </c>
      <c r="B845" s="41">
        <v>37725</v>
      </c>
      <c r="C845" s="100">
        <f>IFERROR(IF(A845&lt;&gt;0,MAX($C$4:C844)+1,""),"")</f>
        <v>837</v>
      </c>
      <c r="D845" s="100"/>
      <c r="E845" s="99">
        <f t="shared" si="101"/>
        <v>37729</v>
      </c>
      <c r="F845" s="101">
        <f>IFERROR(VLOOKUP(E845,历史数据!AH:AJ,3,),"")</f>
        <v>11.702725827515399</v>
      </c>
      <c r="G845" s="101">
        <f t="shared" si="97"/>
        <v>12.64841380548501</v>
      </c>
      <c r="H845" s="105">
        <f t="shared" si="98"/>
        <v>-1.8169352074047795E-3</v>
      </c>
      <c r="I845" s="101">
        <f>IFERROR(VLOOKUP(E845,历史数据!AH:AJ,2,),"")</f>
        <v>11.846077702908101</v>
      </c>
      <c r="J845" s="104">
        <f t="shared" si="99"/>
        <v>0</v>
      </c>
      <c r="K845" s="104" t="str">
        <f>IFERROR(IF(AND(J844=$H$2*1,MAX(K$64:K844)=MAX(L$64:L844)),MAX(K$64:K844)+1,""),"")</f>
        <v/>
      </c>
      <c r="L845" s="104" t="str">
        <f>IFERROR(IF(AND($F844/INDEX($F$64:$F845,MATCH(MAX(M$64:M845),M$64:M845,0)-1)&lt;(1-$P$2),MAX(K$64:K845)&gt;MAX(L$64:L844)),MAX(K$64:K845),""),"")</f>
        <v/>
      </c>
      <c r="M845" s="104" t="str">
        <f>IFERROR(IF(E845="","",IF(K845&lt;&gt;"",MAX(M$64:M844)+1,IF(AND($F844/INDEX($F$64:$F845,MATCH(MAX(M$64:M844),M$64:M844,0)-1)&gt;(1+$O$2),MAX(K$64:K845)&gt;MAX(L$64:L844)),MAX(M$64:M844)+1,""))),"")</f>
        <v/>
      </c>
      <c r="N845" s="91">
        <f t="shared" si="100"/>
        <v>0</v>
      </c>
      <c r="O845" s="91" t="str">
        <f>IFERROR(IF(AND(N844=$H$2*1,MAX(O$64:O844)=MAX(P$64:P844)),MAX(O$64:O844)+1,""),"")</f>
        <v/>
      </c>
      <c r="P845" s="91" t="str">
        <f>IFERROR(IF(MOD(MAX(Q$64:Q845),10*MAX(O$64:O845))&lt;=2,IF(AND(F844/INDEX($F$64:$F845,MATCH(MAX(O$64:O845),O$64:O845,0)-1)&lt;(1-$P$2),MAX(O$64:O845)&gt;MAX(P$64:P844)),MAX(O$64:O845),""),IF(AND($F844/INDEX($F$64:$F845,MATCH(MAX(Q$64:Q845),Q$64:Q845,0)-1)&lt;(1-$P$2),MAX(O$64:O845)&gt;MAX(P$64:P844)),MAX(O$64:O845),"")),"")</f>
        <v/>
      </c>
      <c r="Q845" s="91" t="str">
        <f>IFERROR(IF(E845="","",IF(O845&lt;&gt;"",MAX(O$64:O845)*10+1,IF(AND($F844/INDEX($F$64:$F845,MATCH(MAX(Q$64:Q844),Q$64:Q844,0)-1)&gt;(1+$O$2),MAX(O$64:O845)&gt;MAX(P$64:P844)),MAX(Q$64:Q844)+1,""))),"")</f>
        <v/>
      </c>
    </row>
    <row r="846" spans="1:17" x14ac:dyDescent="0.2">
      <c r="A846" s="13">
        <f>HLOOKUP($E$2,历史数据!$V$3:$AE$5000,ROW(A844),)</f>
        <v>549312</v>
      </c>
      <c r="B846" s="41">
        <v>37726</v>
      </c>
      <c r="C846" s="100">
        <f>IFERROR(IF(A846&lt;&gt;0,MAX($C$4:C845)+1,""),"")</f>
        <v>838</v>
      </c>
      <c r="D846" s="100"/>
      <c r="E846" s="99">
        <f t="shared" si="101"/>
        <v>37732</v>
      </c>
      <c r="F846" s="101">
        <f>IFERROR(VLOOKUP(E846,历史数据!AH:AJ,3,),"")</f>
        <v>11.650597872827101</v>
      </c>
      <c r="G846" s="101">
        <f t="shared" si="97"/>
        <v>12.616268233427247</v>
      </c>
      <c r="H846" s="105">
        <f t="shared" si="98"/>
        <v>-2.5414706185389324E-3</v>
      </c>
      <c r="I846" s="101">
        <f>IFERROR(VLOOKUP(E846,历史数据!AH:AJ,2,),"")</f>
        <v>11.6766618501713</v>
      </c>
      <c r="J846" s="104">
        <f t="shared" si="99"/>
        <v>0</v>
      </c>
      <c r="K846" s="104" t="str">
        <f>IFERROR(IF(AND(J845=$H$2*1,MAX(K$64:K845)=MAX(L$64:L845)),MAX(K$64:K845)+1,""),"")</f>
        <v/>
      </c>
      <c r="L846" s="104" t="str">
        <f>IFERROR(IF(AND($F845/INDEX($F$64:$F846,MATCH(MAX(M$64:M846),M$64:M846,0)-1)&lt;(1-$P$2),MAX(K$64:K846)&gt;MAX(L$64:L845)),MAX(K$64:K846),""),"")</f>
        <v/>
      </c>
      <c r="M846" s="104" t="str">
        <f>IFERROR(IF(E846="","",IF(K846&lt;&gt;"",MAX(M$64:M845)+1,IF(AND($F845/INDEX($F$64:$F846,MATCH(MAX(M$64:M845),M$64:M845,0)-1)&gt;(1+$O$2),MAX(K$64:K846)&gt;MAX(L$64:L845)),MAX(M$64:M845)+1,""))),"")</f>
        <v/>
      </c>
      <c r="N846" s="91">
        <f t="shared" si="100"/>
        <v>0</v>
      </c>
      <c r="O846" s="91" t="str">
        <f>IFERROR(IF(AND(N845=$H$2*1,MAX(O$64:O845)=MAX(P$64:P845)),MAX(O$64:O845)+1,""),"")</f>
        <v/>
      </c>
      <c r="P846" s="91" t="str">
        <f>IFERROR(IF(MOD(MAX(Q$64:Q846),10*MAX(O$64:O846))&lt;=2,IF(AND(F845/INDEX($F$64:$F846,MATCH(MAX(O$64:O846),O$64:O846,0)-1)&lt;(1-$P$2),MAX(O$64:O846)&gt;MAX(P$64:P845)),MAX(O$64:O846),""),IF(AND($F845/INDEX($F$64:$F846,MATCH(MAX(Q$64:Q846),Q$64:Q846,0)-1)&lt;(1-$P$2),MAX(O$64:O846)&gt;MAX(P$64:P845)),MAX(O$64:O846),"")),"")</f>
        <v/>
      </c>
      <c r="Q846" s="91" t="str">
        <f>IFERROR(IF(E846="","",IF(O846&lt;&gt;"",MAX(O$64:O846)*10+1,IF(AND($F845/INDEX($F$64:$F846,MATCH(MAX(Q$64:Q845),Q$64:Q845,0)-1)&gt;(1+$O$2),MAX(O$64:O846)&gt;MAX(P$64:P845)),MAX(Q$64:Q845)+1,""))),"")</f>
        <v/>
      </c>
    </row>
    <row r="847" spans="1:17" x14ac:dyDescent="0.2">
      <c r="A847" s="13">
        <f>HLOOKUP($E$2,历史数据!$V$3:$AE$5000,ROW(A845),)</f>
        <v>728558</v>
      </c>
      <c r="B847" s="41">
        <v>37727</v>
      </c>
      <c r="C847" s="100">
        <f>IFERROR(IF(A847&lt;&gt;0,MAX($C$4:C846)+1,""),"")</f>
        <v>839</v>
      </c>
      <c r="D847" s="100"/>
      <c r="E847" s="99">
        <f t="shared" si="101"/>
        <v>37733</v>
      </c>
      <c r="F847" s="101">
        <f>IFERROR(VLOOKUP(E847,历史数据!AH:AJ,3,),"")</f>
        <v>11.2857021900093</v>
      </c>
      <c r="G847" s="101">
        <f t="shared" si="97"/>
        <v>12.576737867788646</v>
      </c>
      <c r="H847" s="105">
        <f t="shared" si="98"/>
        <v>-3.1332851289467278E-3</v>
      </c>
      <c r="I847" s="101">
        <f>IFERROR(VLOOKUP(E847,历史数据!AH:AJ,2,),"")</f>
        <v>11.663629861499199</v>
      </c>
      <c r="J847" s="104">
        <f t="shared" si="99"/>
        <v>0</v>
      </c>
      <c r="K847" s="104" t="str">
        <f>IFERROR(IF(AND(J846=$H$2*1,MAX(K$64:K846)=MAX(L$64:L846)),MAX(K$64:K846)+1,""),"")</f>
        <v/>
      </c>
      <c r="L847" s="104" t="str">
        <f>IFERROR(IF(AND($F846/INDEX($F$64:$F847,MATCH(MAX(M$64:M847),M$64:M847,0)-1)&lt;(1-$P$2),MAX(K$64:K847)&gt;MAX(L$64:L846)),MAX(K$64:K847),""),"")</f>
        <v/>
      </c>
      <c r="M847" s="104" t="str">
        <f>IFERROR(IF(E847="","",IF(K847&lt;&gt;"",MAX(M$64:M846)+1,IF(AND($F846/INDEX($F$64:$F847,MATCH(MAX(M$64:M846),M$64:M846,0)-1)&gt;(1+$O$2),MAX(K$64:K847)&gt;MAX(L$64:L846)),MAX(M$64:M846)+1,""))),"")</f>
        <v/>
      </c>
      <c r="N847" s="91">
        <f t="shared" si="100"/>
        <v>0</v>
      </c>
      <c r="O847" s="91" t="str">
        <f>IFERROR(IF(AND(N846=$H$2*1,MAX(O$64:O846)=MAX(P$64:P846)),MAX(O$64:O846)+1,""),"")</f>
        <v/>
      </c>
      <c r="P847" s="91" t="str">
        <f>IFERROR(IF(MOD(MAX(Q$64:Q847),10*MAX(O$64:O847))&lt;=2,IF(AND(F846/INDEX($F$64:$F847,MATCH(MAX(O$64:O847),O$64:O847,0)-1)&lt;(1-$P$2),MAX(O$64:O847)&gt;MAX(P$64:P846)),MAX(O$64:O847),""),IF(AND($F846/INDEX($F$64:$F847,MATCH(MAX(Q$64:Q847),Q$64:Q847,0)-1)&lt;(1-$P$2),MAX(O$64:O847)&gt;MAX(P$64:P846)),MAX(O$64:O847),"")),"")</f>
        <v/>
      </c>
      <c r="Q847" s="91" t="str">
        <f>IFERROR(IF(E847="","",IF(O847&lt;&gt;"",MAX(O$64:O847)*10+1,IF(AND($F846/INDEX($F$64:$F847,MATCH(MAX(Q$64:Q846),Q$64:Q846,0)-1)&gt;(1+$O$2),MAX(O$64:O847)&gt;MAX(P$64:P846)),MAX(Q$64:Q846)+1,""))),"")</f>
        <v/>
      </c>
    </row>
    <row r="848" spans="1:17" x14ac:dyDescent="0.2">
      <c r="A848" s="13">
        <f>HLOOKUP($E$2,历史数据!$V$3:$AE$5000,ROW(A846),)</f>
        <v>542377</v>
      </c>
      <c r="B848" s="41">
        <v>37728</v>
      </c>
      <c r="C848" s="100">
        <f>IFERROR(IF(A848&lt;&gt;0,MAX($C$4:C847)+1,""),"")</f>
        <v>840</v>
      </c>
      <c r="D848" s="100"/>
      <c r="E848" s="99">
        <f t="shared" si="101"/>
        <v>37734</v>
      </c>
      <c r="F848" s="101">
        <f>IFERROR(VLOOKUP(E848,历史数据!AH:AJ,3,),"")</f>
        <v>10.9468704845356</v>
      </c>
      <c r="G848" s="101">
        <f t="shared" si="97"/>
        <v>12.515487521029938</v>
      </c>
      <c r="H848" s="105">
        <f t="shared" si="98"/>
        <v>-4.8701298701296913E-3</v>
      </c>
      <c r="I848" s="101">
        <f>IFERROR(VLOOKUP(E848,历史数据!AH:AJ,2,),"")</f>
        <v>11.3247981560255</v>
      </c>
      <c r="J848" s="104">
        <f t="shared" si="99"/>
        <v>0</v>
      </c>
      <c r="K848" s="104" t="str">
        <f>IFERROR(IF(AND(J847=$H$2*1,MAX(K$64:K847)=MAX(L$64:L847)),MAX(K$64:K847)+1,""),"")</f>
        <v/>
      </c>
      <c r="L848" s="104" t="str">
        <f>IFERROR(IF(AND($F847/INDEX($F$64:$F848,MATCH(MAX(M$64:M848),M$64:M848,0)-1)&lt;(1-$P$2),MAX(K$64:K848)&gt;MAX(L$64:L847)),MAX(K$64:K848),""),"")</f>
        <v/>
      </c>
      <c r="M848" s="104" t="str">
        <f>IFERROR(IF(E848="","",IF(K848&lt;&gt;"",MAX(M$64:M847)+1,IF(AND($F847/INDEX($F$64:$F848,MATCH(MAX(M$64:M847),M$64:M847,0)-1)&gt;(1+$O$2),MAX(K$64:K848)&gt;MAX(L$64:L847)),MAX(M$64:M847)+1,""))),"")</f>
        <v/>
      </c>
      <c r="N848" s="91">
        <f t="shared" si="100"/>
        <v>0</v>
      </c>
      <c r="O848" s="91" t="str">
        <f>IFERROR(IF(AND(N847=$H$2*1,MAX(O$64:O847)=MAX(P$64:P847)),MAX(O$64:O847)+1,""),"")</f>
        <v/>
      </c>
      <c r="P848" s="91" t="str">
        <f>IFERROR(IF(MOD(MAX(Q$64:Q848),10*MAX(O$64:O848))&lt;=2,IF(AND(F847/INDEX($F$64:$F848,MATCH(MAX(O$64:O848),O$64:O848,0)-1)&lt;(1-$P$2),MAX(O$64:O848)&gt;MAX(P$64:P847)),MAX(O$64:O848),""),IF(AND($F847/INDEX($F$64:$F848,MATCH(MAX(Q$64:Q848),Q$64:Q848,0)-1)&lt;(1-$P$2),MAX(O$64:O848)&gt;MAX(P$64:P847)),MAX(O$64:O848),"")),"")</f>
        <v/>
      </c>
      <c r="Q848" s="91" t="str">
        <f>IFERROR(IF(E848="","",IF(O848&lt;&gt;"",MAX(O$64:O848)*10+1,IF(AND($F847/INDEX($F$64:$F848,MATCH(MAX(Q$64:Q847),Q$64:Q847,0)-1)&gt;(1+$O$2),MAX(O$64:O848)&gt;MAX(P$64:P847)),MAX(Q$64:Q847)+1,""))),"")</f>
        <v/>
      </c>
    </row>
    <row r="849" spans="1:17" x14ac:dyDescent="0.2">
      <c r="A849" s="13">
        <f>HLOOKUP($E$2,历史数据!$V$3:$AE$5000,ROW(A847),)</f>
        <v>463740</v>
      </c>
      <c r="B849" s="41">
        <v>37729</v>
      </c>
      <c r="C849" s="100">
        <f>IFERROR(IF(A849&lt;&gt;0,MAX($C$4:C848)+1,""),"")</f>
        <v>841</v>
      </c>
      <c r="D849" s="100"/>
      <c r="E849" s="99">
        <f t="shared" si="101"/>
        <v>37735</v>
      </c>
      <c r="F849" s="101">
        <f>IFERROR(VLOOKUP(E849,历史数据!AH:AJ,3,),"")</f>
        <v>10.972934461879699</v>
      </c>
      <c r="G849" s="101">
        <f t="shared" si="97"/>
        <v>12.467051963132091</v>
      </c>
      <c r="H849" s="105">
        <f t="shared" si="98"/>
        <v>-3.8700496338204271E-3</v>
      </c>
      <c r="I849" s="101">
        <f>IFERROR(VLOOKUP(E849,历史数据!AH:AJ,2,),"")</f>
        <v>10.855646563831099</v>
      </c>
      <c r="J849" s="104">
        <f t="shared" si="99"/>
        <v>0</v>
      </c>
      <c r="K849" s="104" t="str">
        <f>IFERROR(IF(AND(J848=$H$2*1,MAX(K$64:K848)=MAX(L$64:L848)),MAX(K$64:K848)+1,""),"")</f>
        <v/>
      </c>
      <c r="L849" s="104" t="str">
        <f>IFERROR(IF(AND($F848/INDEX($F$64:$F849,MATCH(MAX(M$64:M849),M$64:M849,0)-1)&lt;(1-$P$2),MAX(K$64:K849)&gt;MAX(L$64:L848)),MAX(K$64:K849),""),"")</f>
        <v/>
      </c>
      <c r="M849" s="104" t="str">
        <f>IFERROR(IF(E849="","",IF(K849&lt;&gt;"",MAX(M$64:M848)+1,IF(AND($F848/INDEX($F$64:$F849,MATCH(MAX(M$64:M848),M$64:M848,0)-1)&gt;(1+$O$2),MAX(K$64:K849)&gt;MAX(L$64:L848)),MAX(M$64:M848)+1,""))),"")</f>
        <v/>
      </c>
      <c r="N849" s="91">
        <f t="shared" si="100"/>
        <v>0</v>
      </c>
      <c r="O849" s="91" t="str">
        <f>IFERROR(IF(AND(N848=$H$2*1,MAX(O$64:O848)=MAX(P$64:P848)),MAX(O$64:O848)+1,""),"")</f>
        <v/>
      </c>
      <c r="P849" s="91" t="str">
        <f>IFERROR(IF(MOD(MAX(Q$64:Q849),10*MAX(O$64:O849))&lt;=2,IF(AND(F848/INDEX($F$64:$F849,MATCH(MAX(O$64:O849),O$64:O849,0)-1)&lt;(1-$P$2),MAX(O$64:O849)&gt;MAX(P$64:P848)),MAX(O$64:O849),""),IF(AND($F848/INDEX($F$64:$F849,MATCH(MAX(Q$64:Q849),Q$64:Q849,0)-1)&lt;(1-$P$2),MAX(O$64:O849)&gt;MAX(P$64:P848)),MAX(O$64:O849),"")),"")</f>
        <v/>
      </c>
      <c r="Q849" s="91" t="str">
        <f>IFERROR(IF(E849="","",IF(O849&lt;&gt;"",MAX(O$64:O849)*10+1,IF(AND($F848/INDEX($F$64:$F849,MATCH(MAX(Q$64:Q848),Q$64:Q848,0)-1)&gt;(1+$O$2),MAX(O$64:O849)&gt;MAX(P$64:P848)),MAX(Q$64:Q848)+1,""))),"")</f>
        <v/>
      </c>
    </row>
    <row r="850" spans="1:17" x14ac:dyDescent="0.2">
      <c r="A850" s="13">
        <f>HLOOKUP($E$2,历史数据!$V$3:$AE$5000,ROW(A848),)</f>
        <v>329499</v>
      </c>
      <c r="B850" s="41">
        <v>37732</v>
      </c>
      <c r="C850" s="100">
        <f>IFERROR(IF(A850&lt;&gt;0,MAX($C$4:C849)+1,""),"")</f>
        <v>842</v>
      </c>
      <c r="D850" s="100"/>
      <c r="E850" s="99">
        <f t="shared" si="101"/>
        <v>37736</v>
      </c>
      <c r="F850" s="101">
        <f>IFERROR(VLOOKUP(E850,历史数据!AH:AJ,3,),"")</f>
        <v>10.6080387790619</v>
      </c>
      <c r="G850" s="101">
        <f t="shared" si="97"/>
        <v>12.410362812408607</v>
      </c>
      <c r="H850" s="105">
        <f t="shared" si="98"/>
        <v>-4.5471175456015533E-3</v>
      </c>
      <c r="I850" s="101">
        <f>IFERROR(VLOOKUP(E850,历史数据!AH:AJ,2,),"")</f>
        <v>10.920806507191401</v>
      </c>
      <c r="J850" s="104">
        <f t="shared" si="99"/>
        <v>0</v>
      </c>
      <c r="K850" s="104" t="str">
        <f>IFERROR(IF(AND(J849=$H$2*1,MAX(K$64:K849)=MAX(L$64:L849)),MAX(K$64:K849)+1,""),"")</f>
        <v/>
      </c>
      <c r="L850" s="104" t="str">
        <f>IFERROR(IF(AND($F849/INDEX($F$64:$F850,MATCH(MAX(M$64:M850),M$64:M850,0)-1)&lt;(1-$P$2),MAX(K$64:K850)&gt;MAX(L$64:L849)),MAX(K$64:K850),""),"")</f>
        <v/>
      </c>
      <c r="M850" s="104" t="str">
        <f>IFERROR(IF(E850="","",IF(K850&lt;&gt;"",MAX(M$64:M849)+1,IF(AND($F849/INDEX($F$64:$F850,MATCH(MAX(M$64:M849),M$64:M849,0)-1)&gt;(1+$O$2),MAX(K$64:K850)&gt;MAX(L$64:L849)),MAX(M$64:M849)+1,""))),"")</f>
        <v/>
      </c>
      <c r="N850" s="91">
        <f t="shared" si="100"/>
        <v>0</v>
      </c>
      <c r="O850" s="91" t="str">
        <f>IFERROR(IF(AND(N849=$H$2*1,MAX(O$64:O849)=MAX(P$64:P849)),MAX(O$64:O849)+1,""),"")</f>
        <v/>
      </c>
      <c r="P850" s="91" t="str">
        <f>IFERROR(IF(MOD(MAX(Q$64:Q850),10*MAX(O$64:O850))&lt;=2,IF(AND(F849/INDEX($F$64:$F850,MATCH(MAX(O$64:O850),O$64:O850,0)-1)&lt;(1-$P$2),MAX(O$64:O850)&gt;MAX(P$64:P849)),MAX(O$64:O850),""),IF(AND($F849/INDEX($F$64:$F850,MATCH(MAX(Q$64:Q850),Q$64:Q850,0)-1)&lt;(1-$P$2),MAX(O$64:O850)&gt;MAX(P$64:P849)),MAX(O$64:O850),"")),"")</f>
        <v/>
      </c>
      <c r="Q850" s="91" t="str">
        <f>IFERROR(IF(E850="","",IF(O850&lt;&gt;"",MAX(O$64:O850)*10+1,IF(AND($F849/INDEX($F$64:$F850,MATCH(MAX(Q$64:Q849),Q$64:Q849,0)-1)&gt;(1+$O$2),MAX(O$64:O850)&gt;MAX(P$64:P849)),MAX(Q$64:Q849)+1,""))),"")</f>
        <v/>
      </c>
    </row>
    <row r="851" spans="1:17" x14ac:dyDescent="0.2">
      <c r="A851" s="13">
        <f>HLOOKUP($E$2,历史数据!$V$3:$AE$5000,ROW(A849),)</f>
        <v>160809</v>
      </c>
      <c r="B851" s="41">
        <v>37733</v>
      </c>
      <c r="C851" s="100">
        <f>IFERROR(IF(A851&lt;&gt;0,MAX($C$4:C850)+1,""),"")</f>
        <v>843</v>
      </c>
      <c r="D851" s="100"/>
      <c r="E851" s="99">
        <f t="shared" si="101"/>
        <v>37740</v>
      </c>
      <c r="F851" s="101">
        <f>IFERROR(VLOOKUP(E851,历史数据!AH:AJ,3,),"")</f>
        <v>10.073727243507101</v>
      </c>
      <c r="G851" s="101">
        <f t="shared" si="97"/>
        <v>12.35258766262911</v>
      </c>
      <c r="H851" s="105">
        <f t="shared" si="98"/>
        <v>-4.6553957086354902E-3</v>
      </c>
      <c r="I851" s="101">
        <f>IFERROR(VLOOKUP(E851,历史数据!AH:AJ,2,),"")</f>
        <v>10.112823209523301</v>
      </c>
      <c r="J851" s="104">
        <f t="shared" si="99"/>
        <v>0</v>
      </c>
      <c r="K851" s="104" t="str">
        <f>IFERROR(IF(AND(J850=$H$2*1,MAX(K$64:K850)=MAX(L$64:L850)),MAX(K$64:K850)+1,""),"")</f>
        <v/>
      </c>
      <c r="L851" s="104" t="str">
        <f>IFERROR(IF(AND($F850/INDEX($F$64:$F851,MATCH(MAX(M$64:M851),M$64:M851,0)-1)&lt;(1-$P$2),MAX(K$64:K851)&gt;MAX(L$64:L850)),MAX(K$64:K851),""),"")</f>
        <v/>
      </c>
      <c r="M851" s="104" t="str">
        <f>IFERROR(IF(E851="","",IF(K851&lt;&gt;"",MAX(M$64:M850)+1,IF(AND($F850/INDEX($F$64:$F851,MATCH(MAX(M$64:M850),M$64:M850,0)-1)&gt;(1+$O$2),MAX(K$64:K851)&gt;MAX(L$64:L850)),MAX(M$64:M850)+1,""))),"")</f>
        <v/>
      </c>
      <c r="N851" s="91">
        <f t="shared" si="100"/>
        <v>0</v>
      </c>
      <c r="O851" s="91" t="str">
        <f>IFERROR(IF(AND(N850=$H$2*1,MAX(O$64:O850)=MAX(P$64:P850)),MAX(O$64:O850)+1,""),"")</f>
        <v/>
      </c>
      <c r="P851" s="91" t="str">
        <f>IFERROR(IF(MOD(MAX(Q$64:Q851),10*MAX(O$64:O851))&lt;=2,IF(AND(F850/INDEX($F$64:$F851,MATCH(MAX(O$64:O851),O$64:O851,0)-1)&lt;(1-$P$2),MAX(O$64:O851)&gt;MAX(P$64:P850)),MAX(O$64:O851),""),IF(AND($F850/INDEX($F$64:$F851,MATCH(MAX(Q$64:Q851),Q$64:Q851,0)-1)&lt;(1-$P$2),MAX(O$64:O851)&gt;MAX(P$64:P850)),MAX(O$64:O851),"")),"")</f>
        <v/>
      </c>
      <c r="Q851" s="91" t="str">
        <f>IFERROR(IF(E851="","",IF(O851&lt;&gt;"",MAX(O$64:O851)*10+1,IF(AND($F850/INDEX($F$64:$F851,MATCH(MAX(Q$64:Q850),Q$64:Q850,0)-1)&gt;(1+$O$2),MAX(O$64:O851)&gt;MAX(P$64:P850)),MAX(Q$64:Q850)+1,""))),"")</f>
        <v/>
      </c>
    </row>
    <row r="852" spans="1:17" x14ac:dyDescent="0.2">
      <c r="A852" s="13">
        <f>HLOOKUP($E$2,历史数据!$V$3:$AE$5000,ROW(A850),)</f>
        <v>212849</v>
      </c>
      <c r="B852" s="41">
        <v>37734</v>
      </c>
      <c r="C852" s="100">
        <f>IFERROR(IF(A852&lt;&gt;0,MAX($C$4:C851)+1,""),"")</f>
        <v>844</v>
      </c>
      <c r="D852" s="100"/>
      <c r="E852" s="99">
        <f t="shared" si="101"/>
        <v>37741</v>
      </c>
      <c r="F852" s="101">
        <f>IFERROR(VLOOKUP(E852,历史数据!AH:AJ,3,),"")</f>
        <v>9.5654796852965607</v>
      </c>
      <c r="G852" s="101">
        <f t="shared" si="97"/>
        <v>12.285038521345568</v>
      </c>
      <c r="H852" s="105">
        <f t="shared" si="98"/>
        <v>-5.4684203122802311E-3</v>
      </c>
      <c r="I852" s="101">
        <f>IFERROR(VLOOKUP(E852,历史数据!AH:AJ,2,),"")</f>
        <v>9.5654796852965607</v>
      </c>
      <c r="J852" s="104">
        <f t="shared" si="99"/>
        <v>0</v>
      </c>
      <c r="K852" s="104" t="str">
        <f>IFERROR(IF(AND(J851=$H$2*1,MAX(K$64:K851)=MAX(L$64:L851)),MAX(K$64:K851)+1,""),"")</f>
        <v/>
      </c>
      <c r="L852" s="104" t="str">
        <f>IFERROR(IF(AND($F851/INDEX($F$64:$F852,MATCH(MAX(M$64:M852),M$64:M852,0)-1)&lt;(1-$P$2),MAX(K$64:K852)&gt;MAX(L$64:L851)),MAX(K$64:K852),""),"")</f>
        <v/>
      </c>
      <c r="M852" s="104" t="str">
        <f>IFERROR(IF(E852="","",IF(K852&lt;&gt;"",MAX(M$64:M851)+1,IF(AND($F851/INDEX($F$64:$F852,MATCH(MAX(M$64:M851),M$64:M851,0)-1)&gt;(1+$O$2),MAX(K$64:K852)&gt;MAX(L$64:L851)),MAX(M$64:M851)+1,""))),"")</f>
        <v/>
      </c>
      <c r="N852" s="91">
        <f t="shared" si="100"/>
        <v>0</v>
      </c>
      <c r="O852" s="91" t="str">
        <f>IFERROR(IF(AND(N851=$H$2*1,MAX(O$64:O851)=MAX(P$64:P851)),MAX(O$64:O851)+1,""),"")</f>
        <v/>
      </c>
      <c r="P852" s="91" t="str">
        <f>IFERROR(IF(MOD(MAX(Q$64:Q852),10*MAX(O$64:O852))&lt;=2,IF(AND(F851/INDEX($F$64:$F852,MATCH(MAX(O$64:O852),O$64:O852,0)-1)&lt;(1-$P$2),MAX(O$64:O852)&gt;MAX(P$64:P851)),MAX(O$64:O852),""),IF(AND($F851/INDEX($F$64:$F852,MATCH(MAX(Q$64:Q852),Q$64:Q852,0)-1)&lt;(1-$P$2),MAX(O$64:O852)&gt;MAX(P$64:P851)),MAX(O$64:O852),"")),"")</f>
        <v/>
      </c>
      <c r="Q852" s="91" t="str">
        <f>IFERROR(IF(E852="","",IF(O852&lt;&gt;"",MAX(O$64:O852)*10+1,IF(AND($F851/INDEX($F$64:$F852,MATCH(MAX(Q$64:Q851),Q$64:Q851,0)-1)&gt;(1+$O$2),MAX(O$64:O852)&gt;MAX(P$64:P851)),MAX(Q$64:Q851)+1,""))),"")</f>
        <v/>
      </c>
    </row>
    <row r="853" spans="1:17" x14ac:dyDescent="0.2">
      <c r="A853" s="13">
        <f>HLOOKUP($E$2,历史数据!$V$3:$AE$5000,ROW(A851),)</f>
        <v>184010</v>
      </c>
      <c r="B853" s="41">
        <v>37735</v>
      </c>
      <c r="C853" s="100">
        <f>IFERROR(IF(A853&lt;&gt;0,MAX($C$4:C852)+1,""),"")</f>
        <v>845</v>
      </c>
      <c r="D853" s="100"/>
      <c r="E853" s="99">
        <f t="shared" si="101"/>
        <v>37753</v>
      </c>
      <c r="F853" s="101">
        <f>IFERROR(VLOOKUP(E853,历史数据!AH:AJ,3,),"")</f>
        <v>9.0832961044301097</v>
      </c>
      <c r="G853" s="101">
        <f t="shared" si="97"/>
        <v>12.208801387613981</v>
      </c>
      <c r="H853" s="105">
        <f t="shared" si="98"/>
        <v>-6.2056894326478762E-3</v>
      </c>
      <c r="I853" s="101">
        <f>IFERROR(VLOOKUP(E853,历史数据!AH:AJ,2,),"")</f>
        <v>9.0832961044301097</v>
      </c>
      <c r="J853" s="104">
        <f t="shared" si="99"/>
        <v>0</v>
      </c>
      <c r="K853" s="104" t="str">
        <f>IFERROR(IF(AND(J852=$H$2*1,MAX(K$64:K852)=MAX(L$64:L852)),MAX(K$64:K852)+1,""),"")</f>
        <v/>
      </c>
      <c r="L853" s="104" t="str">
        <f>IFERROR(IF(AND($F852/INDEX($F$64:$F853,MATCH(MAX(M$64:M853),M$64:M853,0)-1)&lt;(1-$P$2),MAX(K$64:K853)&gt;MAX(L$64:L852)),MAX(K$64:K853),""),"")</f>
        <v/>
      </c>
      <c r="M853" s="104" t="str">
        <f>IFERROR(IF(E853="","",IF(K853&lt;&gt;"",MAX(M$64:M852)+1,IF(AND($F852/INDEX($F$64:$F853,MATCH(MAX(M$64:M852),M$64:M852,0)-1)&gt;(1+$O$2),MAX(K$64:K853)&gt;MAX(L$64:L852)),MAX(M$64:M852)+1,""))),"")</f>
        <v/>
      </c>
      <c r="N853" s="91">
        <f t="shared" si="100"/>
        <v>0</v>
      </c>
      <c r="O853" s="91" t="str">
        <f>IFERROR(IF(AND(N852=$H$2*1,MAX(O$64:O852)=MAX(P$64:P852)),MAX(O$64:O852)+1,""),"")</f>
        <v/>
      </c>
      <c r="P853" s="91" t="str">
        <f>IFERROR(IF(MOD(MAX(Q$64:Q853),10*MAX(O$64:O853))&lt;=2,IF(AND(F852/INDEX($F$64:$F853,MATCH(MAX(O$64:O853),O$64:O853,0)-1)&lt;(1-$P$2),MAX(O$64:O853)&gt;MAX(P$64:P852)),MAX(O$64:O853),""),IF(AND($F852/INDEX($F$64:$F853,MATCH(MAX(Q$64:Q853),Q$64:Q853,0)-1)&lt;(1-$P$2),MAX(O$64:O853)&gt;MAX(P$64:P852)),MAX(O$64:O853),"")),"")</f>
        <v/>
      </c>
      <c r="Q853" s="91" t="str">
        <f>IFERROR(IF(E853="","",IF(O853&lt;&gt;"",MAX(O$64:O853)*10+1,IF(AND($F852/INDEX($F$64:$F853,MATCH(MAX(Q$64:Q852),Q$64:Q852,0)-1)&gt;(1+$O$2),MAX(O$64:O853)&gt;MAX(P$64:P852)),MAX(Q$64:Q852)+1,""))),"")</f>
        <v/>
      </c>
    </row>
    <row r="854" spans="1:17" x14ac:dyDescent="0.2">
      <c r="A854" s="13">
        <f>HLOOKUP($E$2,历史数据!$V$3:$AE$5000,ROW(A852),)</f>
        <v>225816</v>
      </c>
      <c r="B854" s="41">
        <v>37736</v>
      </c>
      <c r="C854" s="100">
        <f>IFERROR(IF(A854&lt;&gt;0,MAX($C$4:C853)+1,""),"")</f>
        <v>846</v>
      </c>
      <c r="D854" s="100"/>
      <c r="E854" s="99">
        <f t="shared" si="101"/>
        <v>37754</v>
      </c>
      <c r="F854" s="101">
        <f>IFERROR(VLOOKUP(E854,历史数据!AH:AJ,3,),"")</f>
        <v>8.6271765009077992</v>
      </c>
      <c r="G854" s="101">
        <f t="shared" si="97"/>
        <v>12.121487063511136</v>
      </c>
      <c r="H854" s="105">
        <f t="shared" si="98"/>
        <v>-7.1517523572319774E-3</v>
      </c>
      <c r="I854" s="101">
        <f>IFERROR(VLOOKUP(E854,历史数据!AH:AJ,2,),"")</f>
        <v>8.7314324102843308</v>
      </c>
      <c r="J854" s="104">
        <f t="shared" si="99"/>
        <v>0</v>
      </c>
      <c r="K854" s="104" t="str">
        <f>IFERROR(IF(AND(J853=$H$2*1,MAX(K$64:K853)=MAX(L$64:L853)),MAX(K$64:K853)+1,""),"")</f>
        <v/>
      </c>
      <c r="L854" s="104" t="str">
        <f>IFERROR(IF(AND($F853/INDEX($F$64:$F854,MATCH(MAX(M$64:M854),M$64:M854,0)-1)&lt;(1-$P$2),MAX(K$64:K854)&gt;MAX(L$64:L853)),MAX(K$64:K854),""),"")</f>
        <v/>
      </c>
      <c r="M854" s="104" t="str">
        <f>IFERROR(IF(E854="","",IF(K854&lt;&gt;"",MAX(M$64:M853)+1,IF(AND($F853/INDEX($F$64:$F854,MATCH(MAX(M$64:M853),M$64:M853,0)-1)&gt;(1+$O$2),MAX(K$64:K854)&gt;MAX(L$64:L853)),MAX(M$64:M853)+1,""))),"")</f>
        <v/>
      </c>
      <c r="N854" s="91">
        <f t="shared" si="100"/>
        <v>0</v>
      </c>
      <c r="O854" s="91" t="str">
        <f>IFERROR(IF(AND(N853=$H$2*1,MAX(O$64:O853)=MAX(P$64:P853)),MAX(O$64:O853)+1,""),"")</f>
        <v/>
      </c>
      <c r="P854" s="91" t="str">
        <f>IFERROR(IF(MOD(MAX(Q$64:Q854),10*MAX(O$64:O854))&lt;=2,IF(AND(F853/INDEX($F$64:$F854,MATCH(MAX(O$64:O854),O$64:O854,0)-1)&lt;(1-$P$2),MAX(O$64:O854)&gt;MAX(P$64:P853)),MAX(O$64:O854),""),IF(AND($F853/INDEX($F$64:$F854,MATCH(MAX(Q$64:Q854),Q$64:Q854,0)-1)&lt;(1-$P$2),MAX(O$64:O854)&gt;MAX(P$64:P853)),MAX(O$64:O854),"")),"")</f>
        <v/>
      </c>
      <c r="Q854" s="91" t="str">
        <f>IFERROR(IF(E854="","",IF(O854&lt;&gt;"",MAX(O$64:O854)*10+1,IF(AND($F853/INDEX($F$64:$F854,MATCH(MAX(Q$64:Q853),Q$64:Q853,0)-1)&gt;(1+$O$2),MAX(O$64:O854)&gt;MAX(P$64:P853)),MAX(Q$64:Q853)+1,""))),"")</f>
        <v/>
      </c>
    </row>
    <row r="855" spans="1:17" x14ac:dyDescent="0.2">
      <c r="A855" s="13">
        <f>HLOOKUP($E$2,历史数据!$V$3:$AE$5000,ROW(A853),)</f>
        <v>0</v>
      </c>
      <c r="B855" s="41">
        <v>37739</v>
      </c>
      <c r="C855" s="100" t="str">
        <f>IFERROR(IF(A855&lt;&gt;0,MAX($C$4:C854)+1,""),"")</f>
        <v/>
      </c>
      <c r="D855" s="100"/>
      <c r="E855" s="99">
        <f t="shared" si="101"/>
        <v>37755</v>
      </c>
      <c r="F855" s="101">
        <f>IFERROR(VLOOKUP(E855,历史数据!AH:AJ,3,),"")</f>
        <v>8.7574963876284606</v>
      </c>
      <c r="G855" s="101">
        <f t="shared" si="97"/>
        <v>12.040905933555528</v>
      </c>
      <c r="H855" s="105">
        <f t="shared" si="98"/>
        <v>-6.6477924311925118E-3</v>
      </c>
      <c r="I855" s="101">
        <f>IFERROR(VLOOKUP(E855,历史数据!AH:AJ,2,),"")</f>
        <v>8.2753128067620096</v>
      </c>
      <c r="J855" s="104">
        <f t="shared" si="99"/>
        <v>0</v>
      </c>
      <c r="K855" s="104" t="str">
        <f>IFERROR(IF(AND(J854=$H$2*1,MAX(K$64:K854)=MAX(L$64:L854)),MAX(K$64:K854)+1,""),"")</f>
        <v/>
      </c>
      <c r="L855" s="104" t="str">
        <f>IFERROR(IF(AND($F854/INDEX($F$64:$F855,MATCH(MAX(M$64:M855),M$64:M855,0)-1)&lt;(1-$P$2),MAX(K$64:K855)&gt;MAX(L$64:L854)),MAX(K$64:K855),""),"")</f>
        <v/>
      </c>
      <c r="M855" s="104" t="str">
        <f>IFERROR(IF(E855="","",IF(K855&lt;&gt;"",MAX(M$64:M854)+1,IF(AND($F854/INDEX($F$64:$F855,MATCH(MAX(M$64:M854),M$64:M854,0)-1)&gt;(1+$O$2),MAX(K$64:K855)&gt;MAX(L$64:L854)),MAX(M$64:M854)+1,""))),"")</f>
        <v/>
      </c>
      <c r="N855" s="91">
        <f t="shared" si="100"/>
        <v>0</v>
      </c>
      <c r="O855" s="91" t="str">
        <f>IFERROR(IF(AND(N854=$H$2*1,MAX(O$64:O854)=MAX(P$64:P854)),MAX(O$64:O854)+1,""),"")</f>
        <v/>
      </c>
      <c r="P855" s="91" t="str">
        <f>IFERROR(IF(MOD(MAX(Q$64:Q855),10*MAX(O$64:O855))&lt;=2,IF(AND(F854/INDEX($F$64:$F855,MATCH(MAX(O$64:O855),O$64:O855,0)-1)&lt;(1-$P$2),MAX(O$64:O855)&gt;MAX(P$64:P854)),MAX(O$64:O855),""),IF(AND($F854/INDEX($F$64:$F855,MATCH(MAX(Q$64:Q855),Q$64:Q855,0)-1)&lt;(1-$P$2),MAX(O$64:O855)&gt;MAX(P$64:P854)),MAX(O$64:O855),"")),"")</f>
        <v/>
      </c>
      <c r="Q855" s="91" t="str">
        <f>IFERROR(IF(E855="","",IF(O855&lt;&gt;"",MAX(O$64:O855)*10+1,IF(AND($F854/INDEX($F$64:$F855,MATCH(MAX(Q$64:Q854),Q$64:Q854,0)-1)&gt;(1+$O$2),MAX(O$64:O855)&gt;MAX(P$64:P854)),MAX(Q$64:Q854)+1,""))),"")</f>
        <v/>
      </c>
    </row>
    <row r="856" spans="1:17" x14ac:dyDescent="0.2">
      <c r="A856" s="13">
        <f>HLOOKUP($E$2,历史数据!$V$3:$AE$5000,ROW(A854),)</f>
        <v>268400</v>
      </c>
      <c r="B856" s="41">
        <v>37740</v>
      </c>
      <c r="C856" s="100">
        <f>IFERROR(IF(A856&lt;&gt;0,MAX($C$4:C855)+1,""),"")</f>
        <v>847</v>
      </c>
      <c r="D856" s="100"/>
      <c r="E856" s="99">
        <f t="shared" si="101"/>
        <v>37756</v>
      </c>
      <c r="F856" s="101">
        <f>IFERROR(VLOOKUP(E856,历史数据!AH:AJ,3,),"")</f>
        <v>8.9008482630211905</v>
      </c>
      <c r="G856" s="101">
        <f t="shared" si="97"/>
        <v>11.964234400201539</v>
      </c>
      <c r="H856" s="105">
        <f t="shared" si="98"/>
        <v>-6.3675884337175415E-3</v>
      </c>
      <c r="I856" s="101">
        <f>IFERROR(VLOOKUP(E856,历史数据!AH:AJ,2,),"")</f>
        <v>8.7574963876284606</v>
      </c>
      <c r="J856" s="104">
        <f t="shared" si="99"/>
        <v>0</v>
      </c>
      <c r="K856" s="104" t="str">
        <f>IFERROR(IF(AND(J855=$H$2*1,MAX(K$64:K855)=MAX(L$64:L855)),MAX(K$64:K855)+1,""),"")</f>
        <v/>
      </c>
      <c r="L856" s="104" t="str">
        <f>IFERROR(IF(AND($F855/INDEX($F$64:$F856,MATCH(MAX(M$64:M856),M$64:M856,0)-1)&lt;(1-$P$2),MAX(K$64:K856)&gt;MAX(L$64:L855)),MAX(K$64:K856),""),"")</f>
        <v/>
      </c>
      <c r="M856" s="104" t="str">
        <f>IFERROR(IF(E856="","",IF(K856&lt;&gt;"",MAX(M$64:M855)+1,IF(AND($F855/INDEX($F$64:$F856,MATCH(MAX(M$64:M855),M$64:M855,0)-1)&gt;(1+$O$2),MAX(K$64:K856)&gt;MAX(L$64:L855)),MAX(M$64:M855)+1,""))),"")</f>
        <v/>
      </c>
      <c r="N856" s="91">
        <f t="shared" si="100"/>
        <v>0</v>
      </c>
      <c r="O856" s="91" t="str">
        <f>IFERROR(IF(AND(N855=$H$2*1,MAX(O$64:O855)=MAX(P$64:P855)),MAX(O$64:O855)+1,""),"")</f>
        <v/>
      </c>
      <c r="P856" s="91" t="str">
        <f>IFERROR(IF(MOD(MAX(Q$64:Q856),10*MAX(O$64:O856))&lt;=2,IF(AND(F855/INDEX($F$64:$F856,MATCH(MAX(O$64:O856),O$64:O856,0)-1)&lt;(1-$P$2),MAX(O$64:O856)&gt;MAX(P$64:P855)),MAX(O$64:O856),""),IF(AND($F855/INDEX($F$64:$F856,MATCH(MAX(Q$64:Q856),Q$64:Q856,0)-1)&lt;(1-$P$2),MAX(O$64:O856)&gt;MAX(P$64:P855)),MAX(O$64:O856),"")),"")</f>
        <v/>
      </c>
      <c r="Q856" s="91" t="str">
        <f>IFERROR(IF(E856="","",IF(O856&lt;&gt;"",MAX(O$64:O856)*10+1,IF(AND($F855/INDEX($F$64:$F856,MATCH(MAX(Q$64:Q855),Q$64:Q855,0)-1)&gt;(1+$O$2),MAX(O$64:O856)&gt;MAX(P$64:P855)),MAX(Q$64:Q855)+1,""))),"")</f>
        <v/>
      </c>
    </row>
    <row r="857" spans="1:17" x14ac:dyDescent="0.2">
      <c r="A857" s="13">
        <f>HLOOKUP($E$2,历史数据!$V$3:$AE$5000,ROW(A855),)</f>
        <v>292700</v>
      </c>
      <c r="B857" s="41">
        <v>37741</v>
      </c>
      <c r="C857" s="100">
        <f>IFERROR(IF(A857&lt;&gt;0,MAX($C$4:C856)+1,""),"")</f>
        <v>848</v>
      </c>
      <c r="D857" s="100"/>
      <c r="E857" s="99">
        <f t="shared" si="101"/>
        <v>37757</v>
      </c>
      <c r="F857" s="101">
        <f>IFERROR(VLOOKUP(E857,历史数据!AH:AJ,3,),"")</f>
        <v>8.8487203083329202</v>
      </c>
      <c r="G857" s="101">
        <f t="shared" si="97"/>
        <v>11.884304869679532</v>
      </c>
      <c r="H857" s="105">
        <f t="shared" si="98"/>
        <v>-6.680705831094369E-3</v>
      </c>
      <c r="I857" s="101">
        <f>IFERROR(VLOOKUP(E857,历史数据!AH:AJ,2,),"")</f>
        <v>8.9008482630211905</v>
      </c>
      <c r="J857" s="104">
        <f t="shared" si="99"/>
        <v>0</v>
      </c>
      <c r="K857" s="104" t="str">
        <f>IFERROR(IF(AND(J856=$H$2*1,MAX(K$64:K856)=MAX(L$64:L856)),MAX(K$64:K856)+1,""),"")</f>
        <v/>
      </c>
      <c r="L857" s="104" t="str">
        <f>IFERROR(IF(AND($F856/INDEX($F$64:$F857,MATCH(MAX(M$64:M857),M$64:M857,0)-1)&lt;(1-$P$2),MAX(K$64:K857)&gt;MAX(L$64:L856)),MAX(K$64:K857),""),"")</f>
        <v/>
      </c>
      <c r="M857" s="104" t="str">
        <f>IFERROR(IF(E857="","",IF(K857&lt;&gt;"",MAX(M$64:M856)+1,IF(AND($F856/INDEX($F$64:$F857,MATCH(MAX(M$64:M856),M$64:M856,0)-1)&gt;(1+$O$2),MAX(K$64:K857)&gt;MAX(L$64:L856)),MAX(M$64:M856)+1,""))),"")</f>
        <v/>
      </c>
      <c r="N857" s="91">
        <f t="shared" si="100"/>
        <v>0</v>
      </c>
      <c r="O857" s="91" t="str">
        <f>IFERROR(IF(AND(N856=$H$2*1,MAX(O$64:O856)=MAX(P$64:P856)),MAX(O$64:O856)+1,""),"")</f>
        <v/>
      </c>
      <c r="P857" s="91" t="str">
        <f>IFERROR(IF(MOD(MAX(Q$64:Q857),10*MAX(O$64:O857))&lt;=2,IF(AND(F856/INDEX($F$64:$F857,MATCH(MAX(O$64:O857),O$64:O857,0)-1)&lt;(1-$P$2),MAX(O$64:O857)&gt;MAX(P$64:P856)),MAX(O$64:O857),""),IF(AND($F856/INDEX($F$64:$F857,MATCH(MAX(Q$64:Q857),Q$64:Q857,0)-1)&lt;(1-$P$2),MAX(O$64:O857)&gt;MAX(P$64:P856)),MAX(O$64:O857),"")),"")</f>
        <v/>
      </c>
      <c r="Q857" s="91" t="str">
        <f>IFERROR(IF(E857="","",IF(O857&lt;&gt;"",MAX(O$64:O857)*10+1,IF(AND($F856/INDEX($F$64:$F857,MATCH(MAX(Q$64:Q856),Q$64:Q856,0)-1)&gt;(1+$O$2),MAX(O$64:O857)&gt;MAX(P$64:P856)),MAX(Q$64:Q856)+1,""))),"")</f>
        <v/>
      </c>
    </row>
    <row r="858" spans="1:17" x14ac:dyDescent="0.2">
      <c r="A858" s="13">
        <f>HLOOKUP($E$2,历史数据!$V$3:$AE$5000,ROW(A856),)</f>
        <v>612776</v>
      </c>
      <c r="B858" s="41">
        <v>37753</v>
      </c>
      <c r="C858" s="100">
        <f>IFERROR(IF(A858&lt;&gt;0,MAX($C$4:C857)+1,""),"")</f>
        <v>849</v>
      </c>
      <c r="D858" s="100"/>
      <c r="E858" s="99">
        <f t="shared" si="101"/>
        <v>37761</v>
      </c>
      <c r="F858" s="101">
        <f>IFERROR(VLOOKUP(E858,历史数据!AH:AJ,3,),"")</f>
        <v>9.2918079231831694</v>
      </c>
      <c r="G858" s="101">
        <f t="shared" si="97"/>
        <v>11.808067735947938</v>
      </c>
      <c r="H858" s="105">
        <f t="shared" si="98"/>
        <v>-6.4149426127646514E-3</v>
      </c>
      <c r="I858" s="101">
        <f>IFERROR(VLOOKUP(E858,历史数据!AH:AJ,2,),"")</f>
        <v>9.1223920704463097</v>
      </c>
      <c r="J858" s="104">
        <f t="shared" si="99"/>
        <v>0</v>
      </c>
      <c r="K858" s="104" t="str">
        <f>IFERROR(IF(AND(J857=$H$2*1,MAX(K$64:K857)=MAX(L$64:L857)),MAX(K$64:K857)+1,""),"")</f>
        <v/>
      </c>
      <c r="L858" s="104" t="str">
        <f>IFERROR(IF(AND($F857/INDEX($F$64:$F858,MATCH(MAX(M$64:M858),M$64:M858,0)-1)&lt;(1-$P$2),MAX(K$64:K858)&gt;MAX(L$64:L857)),MAX(K$64:K858),""),"")</f>
        <v/>
      </c>
      <c r="M858" s="104" t="str">
        <f>IFERROR(IF(E858="","",IF(K858&lt;&gt;"",MAX(M$64:M857)+1,IF(AND($F857/INDEX($F$64:$F858,MATCH(MAX(M$64:M857),M$64:M857,0)-1)&gt;(1+$O$2),MAX(K$64:K858)&gt;MAX(L$64:L857)),MAX(M$64:M857)+1,""))),"")</f>
        <v/>
      </c>
      <c r="N858" s="91">
        <f t="shared" si="100"/>
        <v>0</v>
      </c>
      <c r="O858" s="91" t="str">
        <f>IFERROR(IF(AND(N857=$H$2*1,MAX(O$64:O857)=MAX(P$64:P857)),MAX(O$64:O857)+1,""),"")</f>
        <v/>
      </c>
      <c r="P858" s="91" t="str">
        <f>IFERROR(IF(MOD(MAX(Q$64:Q858),10*MAX(O$64:O858))&lt;=2,IF(AND(F857/INDEX($F$64:$F858,MATCH(MAX(O$64:O858),O$64:O858,0)-1)&lt;(1-$P$2),MAX(O$64:O858)&gt;MAX(P$64:P857)),MAX(O$64:O858),""),IF(AND($F857/INDEX($F$64:$F858,MATCH(MAX(Q$64:Q858),Q$64:Q858,0)-1)&lt;(1-$P$2),MAX(O$64:O858)&gt;MAX(P$64:P857)),MAX(O$64:O858),"")),"")</f>
        <v/>
      </c>
      <c r="Q858" s="91" t="str">
        <f>IFERROR(IF(E858="","",IF(O858&lt;&gt;"",MAX(O$64:O858)*10+1,IF(AND($F857/INDEX($F$64:$F858,MATCH(MAX(Q$64:Q857),Q$64:Q857,0)-1)&gt;(1+$O$2),MAX(O$64:O858)&gt;MAX(P$64:P857)),MAX(Q$64:Q857)+1,""))),"")</f>
        <v/>
      </c>
    </row>
    <row r="859" spans="1:17" x14ac:dyDescent="0.2">
      <c r="A859" s="13">
        <f>HLOOKUP($E$2,历史数据!$V$3:$AE$5000,ROW(A857),)</f>
        <v>439900</v>
      </c>
      <c r="B859" s="41">
        <v>37754</v>
      </c>
      <c r="C859" s="100">
        <f>IFERROR(IF(A859&lt;&gt;0,MAX($C$4:C858)+1,""),"")</f>
        <v>850</v>
      </c>
      <c r="D859" s="100"/>
      <c r="E859" s="99">
        <f t="shared" si="101"/>
        <v>37762</v>
      </c>
      <c r="F859" s="101">
        <f>IFERROR(VLOOKUP(E859,历史数据!AH:AJ,3,),"")</f>
        <v>9.4351597985758993</v>
      </c>
      <c r="G859" s="101">
        <f t="shared" si="97"/>
        <v>11.738346596552386</v>
      </c>
      <c r="H859" s="105">
        <f t="shared" si="98"/>
        <v>-5.904534167203046E-3</v>
      </c>
      <c r="I859" s="101">
        <f>IFERROR(VLOOKUP(E859,历史数据!AH:AJ,2,),"")</f>
        <v>9.5263837192803607</v>
      </c>
      <c r="J859" s="104">
        <f t="shared" si="99"/>
        <v>0</v>
      </c>
      <c r="K859" s="104" t="str">
        <f>IFERROR(IF(AND(J858=$H$2*1,MAX(K$64:K858)=MAX(L$64:L858)),MAX(K$64:K858)+1,""),"")</f>
        <v/>
      </c>
      <c r="L859" s="104" t="str">
        <f>IFERROR(IF(AND($F858/INDEX($F$64:$F859,MATCH(MAX(M$64:M859),M$64:M859,0)-1)&lt;(1-$P$2),MAX(K$64:K859)&gt;MAX(L$64:L858)),MAX(K$64:K859),""),"")</f>
        <v/>
      </c>
      <c r="M859" s="104" t="str">
        <f>IFERROR(IF(E859="","",IF(K859&lt;&gt;"",MAX(M$64:M858)+1,IF(AND($F858/INDEX($F$64:$F859,MATCH(MAX(M$64:M858),M$64:M858,0)-1)&gt;(1+$O$2),MAX(K$64:K859)&gt;MAX(L$64:L858)),MAX(M$64:M858)+1,""))),"")</f>
        <v/>
      </c>
      <c r="N859" s="91">
        <f t="shared" si="100"/>
        <v>0</v>
      </c>
      <c r="O859" s="91" t="str">
        <f>IFERROR(IF(AND(N858=$H$2*1,MAX(O$64:O858)=MAX(P$64:P858)),MAX(O$64:O858)+1,""),"")</f>
        <v/>
      </c>
      <c r="P859" s="91" t="str">
        <f>IFERROR(IF(MOD(MAX(Q$64:Q859),10*MAX(O$64:O859))&lt;=2,IF(AND(F858/INDEX($F$64:$F859,MATCH(MAX(O$64:O859),O$64:O859,0)-1)&lt;(1-$P$2),MAX(O$64:O859)&gt;MAX(P$64:P858)),MAX(O$64:O859),""),IF(AND($F858/INDEX($F$64:$F859,MATCH(MAX(Q$64:Q859),Q$64:Q859,0)-1)&lt;(1-$P$2),MAX(O$64:O859)&gt;MAX(P$64:P858)),MAX(O$64:O859),"")),"")</f>
        <v/>
      </c>
      <c r="Q859" s="91" t="str">
        <f>IFERROR(IF(E859="","",IF(O859&lt;&gt;"",MAX(O$64:O859)*10+1,IF(AND($F858/INDEX($F$64:$F859,MATCH(MAX(Q$64:Q858),Q$64:Q858,0)-1)&gt;(1+$O$2),MAX(O$64:O859)&gt;MAX(P$64:P858)),MAX(Q$64:Q858)+1,""))),"")</f>
        <v/>
      </c>
    </row>
    <row r="860" spans="1:17" x14ac:dyDescent="0.2">
      <c r="A860" s="13">
        <f>HLOOKUP($E$2,历史数据!$V$3:$AE$5000,ROW(A858),)</f>
        <v>801337</v>
      </c>
      <c r="B860" s="41">
        <v>37755</v>
      </c>
      <c r="C860" s="100">
        <f>IFERROR(IF(A860&lt;&gt;0,MAX($C$4:C859)+1,""),"")</f>
        <v>851</v>
      </c>
      <c r="D860" s="100"/>
      <c r="E860" s="99">
        <f t="shared" si="101"/>
        <v>37763</v>
      </c>
      <c r="F860" s="101">
        <f>IFERROR(VLOOKUP(E860,历史数据!AH:AJ,3,),"")</f>
        <v>9.2918079231831694</v>
      </c>
      <c r="G860" s="101">
        <f t="shared" si="97"/>
        <v>11.664715860555212</v>
      </c>
      <c r="H860" s="105">
        <f t="shared" si="98"/>
        <v>-6.2726667160092342E-3</v>
      </c>
      <c r="I860" s="101">
        <f>IFERROR(VLOOKUP(E860,历史数据!AH:AJ,2,),"")</f>
        <v>9.3309038891993694</v>
      </c>
      <c r="J860" s="104">
        <f t="shared" si="99"/>
        <v>0</v>
      </c>
      <c r="K860" s="104" t="str">
        <f>IFERROR(IF(AND(J859=$H$2*1,MAX(K$64:K859)=MAX(L$64:L859)),MAX(K$64:K859)+1,""),"")</f>
        <v/>
      </c>
      <c r="L860" s="104" t="str">
        <f>IFERROR(IF(AND($F859/INDEX($F$64:$F860,MATCH(MAX(M$64:M860),M$64:M860,0)-1)&lt;(1-$P$2),MAX(K$64:K860)&gt;MAX(L$64:L859)),MAX(K$64:K860),""),"")</f>
        <v/>
      </c>
      <c r="M860" s="104" t="str">
        <f>IFERROR(IF(E860="","",IF(K860&lt;&gt;"",MAX(M$64:M859)+1,IF(AND($F859/INDEX($F$64:$F860,MATCH(MAX(M$64:M859),M$64:M859,0)-1)&gt;(1+$O$2),MAX(K$64:K860)&gt;MAX(L$64:L859)),MAX(M$64:M859)+1,""))),"")</f>
        <v/>
      </c>
      <c r="N860" s="91">
        <f t="shared" si="100"/>
        <v>0</v>
      </c>
      <c r="O860" s="91" t="str">
        <f>IFERROR(IF(AND(N859=$H$2*1,MAX(O$64:O859)=MAX(P$64:P859)),MAX(O$64:O859)+1,""),"")</f>
        <v/>
      </c>
      <c r="P860" s="91" t="str">
        <f>IFERROR(IF(MOD(MAX(Q$64:Q860),10*MAX(O$64:O860))&lt;=2,IF(AND(F859/INDEX($F$64:$F860,MATCH(MAX(O$64:O860),O$64:O860,0)-1)&lt;(1-$P$2),MAX(O$64:O860)&gt;MAX(P$64:P859)),MAX(O$64:O860),""),IF(AND($F859/INDEX($F$64:$F860,MATCH(MAX(Q$64:Q860),Q$64:Q860,0)-1)&lt;(1-$P$2),MAX(O$64:O860)&gt;MAX(P$64:P859)),MAX(O$64:O860),"")),"")</f>
        <v/>
      </c>
      <c r="Q860" s="91" t="str">
        <f>IFERROR(IF(E860="","",IF(O860&lt;&gt;"",MAX(O$64:O860)*10+1,IF(AND($F859/INDEX($F$64:$F860,MATCH(MAX(Q$64:Q859),Q$64:Q859,0)-1)&gt;(1+$O$2),MAX(O$64:O860)&gt;MAX(P$64:P859)),MAX(Q$64:Q859)+1,""))),"")</f>
        <v/>
      </c>
    </row>
    <row r="861" spans="1:17" x14ac:dyDescent="0.2">
      <c r="A861" s="13">
        <f>HLOOKUP($E$2,历史数据!$V$3:$AE$5000,ROW(A859),)</f>
        <v>632223</v>
      </c>
      <c r="B861" s="41">
        <v>37756</v>
      </c>
      <c r="C861" s="100">
        <f>IFERROR(IF(A861&lt;&gt;0,MAX($C$4:C860)+1,""),"")</f>
        <v>852</v>
      </c>
      <c r="D861" s="100"/>
      <c r="E861" s="99">
        <f t="shared" si="101"/>
        <v>37764</v>
      </c>
      <c r="F861" s="101">
        <f>IFERROR(VLOOKUP(E861,历史数据!AH:AJ,3,),"")</f>
        <v>9.1223920704463097</v>
      </c>
      <c r="G861" s="101">
        <f t="shared" si="97"/>
        <v>11.592822723047647</v>
      </c>
      <c r="H861" s="105">
        <f t="shared" si="98"/>
        <v>-6.1632995065636909E-3</v>
      </c>
      <c r="I861" s="101">
        <f>IFERROR(VLOOKUP(E861,历史数据!AH:AJ,2,),"")</f>
        <v>9.3048399118552396</v>
      </c>
      <c r="J861" s="104">
        <f t="shared" si="99"/>
        <v>0</v>
      </c>
      <c r="K861" s="104" t="str">
        <f>IFERROR(IF(AND(J860=$H$2*1,MAX(K$64:K860)=MAX(L$64:L860)),MAX(K$64:K860)+1,""),"")</f>
        <v/>
      </c>
      <c r="L861" s="104" t="str">
        <f>IFERROR(IF(AND($F860/INDEX($F$64:$F861,MATCH(MAX(M$64:M861),M$64:M861,0)-1)&lt;(1-$P$2),MAX(K$64:K861)&gt;MAX(L$64:L860)),MAX(K$64:K861),""),"")</f>
        <v/>
      </c>
      <c r="M861" s="104" t="str">
        <f>IFERROR(IF(E861="","",IF(K861&lt;&gt;"",MAX(M$64:M860)+1,IF(AND($F860/INDEX($F$64:$F861,MATCH(MAX(M$64:M860),M$64:M860,0)-1)&gt;(1+$O$2),MAX(K$64:K861)&gt;MAX(L$64:L860)),MAX(M$64:M860)+1,""))),"")</f>
        <v/>
      </c>
      <c r="N861" s="91">
        <f t="shared" si="100"/>
        <v>0</v>
      </c>
      <c r="O861" s="91" t="str">
        <f>IFERROR(IF(AND(N860=$H$2*1,MAX(O$64:O860)=MAX(P$64:P860)),MAX(O$64:O860)+1,""),"")</f>
        <v/>
      </c>
      <c r="P861" s="91" t="str">
        <f>IFERROR(IF(MOD(MAX(Q$64:Q861),10*MAX(O$64:O861))&lt;=2,IF(AND(F860/INDEX($F$64:$F861,MATCH(MAX(O$64:O861),O$64:O861,0)-1)&lt;(1-$P$2),MAX(O$64:O861)&gt;MAX(P$64:P860)),MAX(O$64:O861),""),IF(AND($F860/INDEX($F$64:$F861,MATCH(MAX(Q$64:Q861),Q$64:Q861,0)-1)&lt;(1-$P$2),MAX(O$64:O861)&gt;MAX(P$64:P860)),MAX(O$64:O861),"")),"")</f>
        <v/>
      </c>
      <c r="Q861" s="91" t="str">
        <f>IFERROR(IF(E861="","",IF(O861&lt;&gt;"",MAX(O$64:O861)*10+1,IF(AND($F860/INDEX($F$64:$F861,MATCH(MAX(Q$64:Q860),Q$64:Q860,0)-1)&gt;(1+$O$2),MAX(O$64:O861)&gt;MAX(P$64:P860)),MAX(Q$64:Q860)+1,""))),"")</f>
        <v/>
      </c>
    </row>
    <row r="862" spans="1:17" x14ac:dyDescent="0.2">
      <c r="A862" s="13">
        <f>HLOOKUP($E$2,历史数据!$V$3:$AE$5000,ROW(A860),)</f>
        <v>468939</v>
      </c>
      <c r="B862" s="41">
        <v>37757</v>
      </c>
      <c r="C862" s="100">
        <f>IFERROR(IF(A862&lt;&gt;0,MAX($C$4:C861)+1,""),"")</f>
        <v>853</v>
      </c>
      <c r="D862" s="100"/>
      <c r="E862" s="99">
        <f t="shared" si="101"/>
        <v>37767</v>
      </c>
      <c r="F862" s="101">
        <f>IFERROR(VLOOKUP(E862,历史数据!AH:AJ,3,),"")</f>
        <v>9.2266479798228396</v>
      </c>
      <c r="G862" s="101">
        <f t="shared" si="97"/>
        <v>11.523970382896897</v>
      </c>
      <c r="H862" s="105">
        <f t="shared" si="98"/>
        <v>-5.939221343725487E-3</v>
      </c>
      <c r="I862" s="101">
        <f>IFERROR(VLOOKUP(E862,历史数据!AH:AJ,2,),"")</f>
        <v>9.1223920704463097</v>
      </c>
      <c r="J862" s="104">
        <f t="shared" si="99"/>
        <v>0</v>
      </c>
      <c r="K862" s="104" t="str">
        <f>IFERROR(IF(AND(J861=$H$2*1,MAX(K$64:K861)=MAX(L$64:L861)),MAX(K$64:K861)+1,""),"")</f>
        <v/>
      </c>
      <c r="L862" s="104" t="str">
        <f>IFERROR(IF(AND($F861/INDEX($F$64:$F862,MATCH(MAX(M$64:M862),M$64:M862,0)-1)&lt;(1-$P$2),MAX(K$64:K862)&gt;MAX(L$64:L861)),MAX(K$64:K862),""),"")</f>
        <v/>
      </c>
      <c r="M862" s="104" t="str">
        <f>IFERROR(IF(E862="","",IF(K862&lt;&gt;"",MAX(M$64:M861)+1,IF(AND($F861/INDEX($F$64:$F862,MATCH(MAX(M$64:M861),M$64:M861,0)-1)&gt;(1+$O$2),MAX(K$64:K862)&gt;MAX(L$64:L861)),MAX(M$64:M861)+1,""))),"")</f>
        <v/>
      </c>
      <c r="N862" s="91">
        <f t="shared" si="100"/>
        <v>0</v>
      </c>
      <c r="O862" s="91" t="str">
        <f>IFERROR(IF(AND(N861=$H$2*1,MAX(O$64:O861)=MAX(P$64:P861)),MAX(O$64:O861)+1,""),"")</f>
        <v/>
      </c>
      <c r="P862" s="91" t="str">
        <f>IFERROR(IF(MOD(MAX(Q$64:Q862),10*MAX(O$64:O862))&lt;=2,IF(AND(F861/INDEX($F$64:$F862,MATCH(MAX(O$64:O862),O$64:O862,0)-1)&lt;(1-$P$2),MAX(O$64:O862)&gt;MAX(P$64:P861)),MAX(O$64:O862),""),IF(AND($F861/INDEX($F$64:$F862,MATCH(MAX(Q$64:Q862),Q$64:Q862,0)-1)&lt;(1-$P$2),MAX(O$64:O862)&gt;MAX(P$64:P861)),MAX(O$64:O862),"")),"")</f>
        <v/>
      </c>
      <c r="Q862" s="91" t="str">
        <f>IFERROR(IF(E862="","",IF(O862&lt;&gt;"",MAX(O$64:O862)*10+1,IF(AND($F861/INDEX($F$64:$F862,MATCH(MAX(Q$64:Q861),Q$64:Q861,0)-1)&gt;(1+$O$2),MAX(O$64:O862)&gt;MAX(P$64:P861)),MAX(Q$64:Q861)+1,""))),"")</f>
        <v/>
      </c>
    </row>
    <row r="863" spans="1:17" x14ac:dyDescent="0.2">
      <c r="A863" s="13">
        <f>HLOOKUP($E$2,历史数据!$V$3:$AE$5000,ROW(A861),)</f>
        <v>0</v>
      </c>
      <c r="B863" s="41">
        <v>37760</v>
      </c>
      <c r="C863" s="100" t="str">
        <f>IFERROR(IF(A863&lt;&gt;0,MAX($C$4:C862)+1,""),"")</f>
        <v/>
      </c>
      <c r="D863" s="100"/>
      <c r="E863" s="99">
        <f t="shared" si="101"/>
        <v>37768</v>
      </c>
      <c r="F863" s="101">
        <f>IFERROR(VLOOKUP(E863,历史数据!AH:AJ,3,),"")</f>
        <v>9.4872877532641606</v>
      </c>
      <c r="G863" s="101">
        <f t="shared" si="97"/>
        <v>11.459244839158966</v>
      </c>
      <c r="H863" s="105">
        <f t="shared" si="98"/>
        <v>-5.6166010140039635E-3</v>
      </c>
      <c r="I863" s="101">
        <f>IFERROR(VLOOKUP(E863,历史数据!AH:AJ,2,),"")</f>
        <v>9.13542405911838</v>
      </c>
      <c r="J863" s="104">
        <f t="shared" si="99"/>
        <v>0</v>
      </c>
      <c r="K863" s="104" t="str">
        <f>IFERROR(IF(AND(J862=$H$2*1,MAX(K$64:K862)=MAX(L$64:L862)),MAX(K$64:K862)+1,""),"")</f>
        <v/>
      </c>
      <c r="L863" s="104" t="str">
        <f>IFERROR(IF(AND($F862/INDEX($F$64:$F863,MATCH(MAX(M$64:M863),M$64:M863,0)-1)&lt;(1-$P$2),MAX(K$64:K863)&gt;MAX(L$64:L862)),MAX(K$64:K863),""),"")</f>
        <v/>
      </c>
      <c r="M863" s="104" t="str">
        <f>IFERROR(IF(E863="","",IF(K863&lt;&gt;"",MAX(M$64:M862)+1,IF(AND($F862/INDEX($F$64:$F863,MATCH(MAX(M$64:M862),M$64:M862,0)-1)&gt;(1+$O$2),MAX(K$64:K863)&gt;MAX(L$64:L862)),MAX(M$64:M862)+1,""))),"")</f>
        <v/>
      </c>
      <c r="N863" s="91">
        <f t="shared" si="100"/>
        <v>0</v>
      </c>
      <c r="O863" s="91" t="str">
        <f>IFERROR(IF(AND(N862=$H$2*1,MAX(O$64:O862)=MAX(P$64:P862)),MAX(O$64:O862)+1,""),"")</f>
        <v/>
      </c>
      <c r="P863" s="91" t="str">
        <f>IFERROR(IF(MOD(MAX(Q$64:Q863),10*MAX(O$64:O863))&lt;=2,IF(AND(F862/INDEX($F$64:$F863,MATCH(MAX(O$64:O863),O$64:O863,0)-1)&lt;(1-$P$2),MAX(O$64:O863)&gt;MAX(P$64:P862)),MAX(O$64:O863),""),IF(AND($F862/INDEX($F$64:$F863,MATCH(MAX(Q$64:Q863),Q$64:Q863,0)-1)&lt;(1-$P$2),MAX(O$64:O863)&gt;MAX(P$64:P862)),MAX(O$64:O863),"")),"")</f>
        <v/>
      </c>
      <c r="Q863" s="91" t="str">
        <f>IFERROR(IF(E863="","",IF(O863&lt;&gt;"",MAX(O$64:O863)*10+1,IF(AND($F862/INDEX($F$64:$F863,MATCH(MAX(Q$64:Q862),Q$64:Q862,0)-1)&gt;(1+$O$2),MAX(O$64:O863)&gt;MAX(P$64:P862)),MAX(Q$64:Q862)+1,""))),"")</f>
        <v/>
      </c>
    </row>
    <row r="864" spans="1:17" x14ac:dyDescent="0.2">
      <c r="A864" s="13">
        <f>HLOOKUP($E$2,历史数据!$V$3:$AE$5000,ROW(A862),)</f>
        <v>367602</v>
      </c>
      <c r="B864" s="41">
        <v>37761</v>
      </c>
      <c r="C864" s="100">
        <f>IFERROR(IF(A864&lt;&gt;0,MAX($C$4:C863)+1,""),"")</f>
        <v>854</v>
      </c>
      <c r="D864" s="100"/>
      <c r="E864" s="99">
        <f t="shared" si="101"/>
        <v>37769</v>
      </c>
      <c r="F864" s="101">
        <f>IFERROR(VLOOKUP(E864,历史数据!AH:AJ,3,),"")</f>
        <v>9.6306396286568905</v>
      </c>
      <c r="G864" s="101">
        <f t="shared" si="97"/>
        <v>11.395822494288243</v>
      </c>
      <c r="H864" s="105">
        <f t="shared" si="98"/>
        <v>-5.5346007316288137E-3</v>
      </c>
      <c r="I864" s="101">
        <f>IFERROR(VLOOKUP(E864,历史数据!AH:AJ,2,),"")</f>
        <v>9.5133517306082904</v>
      </c>
      <c r="J864" s="104">
        <f t="shared" si="99"/>
        <v>0</v>
      </c>
      <c r="K864" s="104" t="str">
        <f>IFERROR(IF(AND(J863=$H$2*1,MAX(K$64:K863)=MAX(L$64:L863)),MAX(K$64:K863)+1,""),"")</f>
        <v/>
      </c>
      <c r="L864" s="104" t="str">
        <f>IFERROR(IF(AND($F863/INDEX($F$64:$F864,MATCH(MAX(M$64:M864),M$64:M864,0)-1)&lt;(1-$P$2),MAX(K$64:K864)&gt;MAX(L$64:L863)),MAX(K$64:K864),""),"")</f>
        <v/>
      </c>
      <c r="M864" s="104" t="str">
        <f>IFERROR(IF(E864="","",IF(K864&lt;&gt;"",MAX(M$64:M863)+1,IF(AND($F863/INDEX($F$64:$F864,MATCH(MAX(M$64:M863),M$64:M863,0)-1)&gt;(1+$O$2),MAX(K$64:K864)&gt;MAX(L$64:L863)),MAX(M$64:M863)+1,""))),"")</f>
        <v/>
      </c>
      <c r="N864" s="91">
        <f t="shared" si="100"/>
        <v>0</v>
      </c>
      <c r="O864" s="91" t="str">
        <f>IFERROR(IF(AND(N863=$H$2*1,MAX(O$64:O863)=MAX(P$64:P863)),MAX(O$64:O863)+1,""),"")</f>
        <v/>
      </c>
      <c r="P864" s="91" t="str">
        <f>IFERROR(IF(MOD(MAX(Q$64:Q864),10*MAX(O$64:O864))&lt;=2,IF(AND(F863/INDEX($F$64:$F864,MATCH(MAX(O$64:O864),O$64:O864,0)-1)&lt;(1-$P$2),MAX(O$64:O864)&gt;MAX(P$64:P863)),MAX(O$64:O864),""),IF(AND($F863/INDEX($F$64:$F864,MATCH(MAX(Q$64:Q864),Q$64:Q864,0)-1)&lt;(1-$P$2),MAX(O$64:O864)&gt;MAX(P$64:P863)),MAX(O$64:O864),"")),"")</f>
        <v/>
      </c>
      <c r="Q864" s="91" t="str">
        <f>IFERROR(IF(E864="","",IF(O864&lt;&gt;"",MAX(O$64:O864)*10+1,IF(AND($F863/INDEX($F$64:$F864,MATCH(MAX(Q$64:Q863),Q$64:Q863,0)-1)&gt;(1+$O$2),MAX(O$64:O864)&gt;MAX(P$64:P863)),MAX(Q$64:Q863)+1,""))),"")</f>
        <v/>
      </c>
    </row>
    <row r="865" spans="1:17" x14ac:dyDescent="0.2">
      <c r="A865" s="13">
        <f>HLOOKUP($E$2,历史数据!$V$3:$AE$5000,ROW(A863),)</f>
        <v>1540723</v>
      </c>
      <c r="B865" s="41">
        <v>37762</v>
      </c>
      <c r="C865" s="100">
        <f>IFERROR(IF(A865&lt;&gt;0,MAX($C$4:C864)+1,""),"")</f>
        <v>855</v>
      </c>
      <c r="D865" s="100"/>
      <c r="E865" s="99">
        <f t="shared" si="101"/>
        <v>37771</v>
      </c>
      <c r="F865" s="101">
        <f>IFERROR(VLOOKUP(E865,历史数据!AH:AJ,3,),"")</f>
        <v>9.5394157079524309</v>
      </c>
      <c r="G865" s="101">
        <f t="shared" si="97"/>
        <v>11.341088141865567</v>
      </c>
      <c r="H865" s="105">
        <f t="shared" si="98"/>
        <v>-4.8030190405395912E-3</v>
      </c>
      <c r="I865" s="101">
        <f>IFERROR(VLOOKUP(E865,历史数据!AH:AJ,2,),"")</f>
        <v>9.4872877532641606</v>
      </c>
      <c r="J865" s="104">
        <f t="shared" si="99"/>
        <v>0</v>
      </c>
      <c r="K865" s="104" t="str">
        <f>IFERROR(IF(AND(J864=$H$2*1,MAX(K$64:K864)=MAX(L$64:L864)),MAX(K$64:K864)+1,""),"")</f>
        <v/>
      </c>
      <c r="L865" s="104" t="str">
        <f>IFERROR(IF(AND($F864/INDEX($F$64:$F865,MATCH(MAX(M$64:M865),M$64:M865,0)-1)&lt;(1-$P$2),MAX(K$64:K865)&gt;MAX(L$64:L864)),MAX(K$64:K865),""),"")</f>
        <v/>
      </c>
      <c r="M865" s="104" t="str">
        <f>IFERROR(IF(E865="","",IF(K865&lt;&gt;"",MAX(M$64:M864)+1,IF(AND($F864/INDEX($F$64:$F865,MATCH(MAX(M$64:M864),M$64:M864,0)-1)&gt;(1+$O$2),MAX(K$64:K865)&gt;MAX(L$64:L864)),MAX(M$64:M864)+1,""))),"")</f>
        <v/>
      </c>
      <c r="N865" s="91">
        <f t="shared" si="100"/>
        <v>0</v>
      </c>
      <c r="O865" s="91" t="str">
        <f>IFERROR(IF(AND(N864=$H$2*1,MAX(O$64:O864)=MAX(P$64:P864)),MAX(O$64:O864)+1,""),"")</f>
        <v/>
      </c>
      <c r="P865" s="91" t="str">
        <f>IFERROR(IF(MOD(MAX(Q$64:Q865),10*MAX(O$64:O865))&lt;=2,IF(AND(F864/INDEX($F$64:$F865,MATCH(MAX(O$64:O865),O$64:O865,0)-1)&lt;(1-$P$2),MAX(O$64:O865)&gt;MAX(P$64:P864)),MAX(O$64:O865),""),IF(AND($F864/INDEX($F$64:$F865,MATCH(MAX(Q$64:Q865),Q$64:Q865,0)-1)&lt;(1-$P$2),MAX(O$64:O865)&gt;MAX(P$64:P864)),MAX(O$64:O865),"")),"")</f>
        <v/>
      </c>
      <c r="Q865" s="91" t="str">
        <f>IFERROR(IF(E865="","",IF(O865&lt;&gt;"",MAX(O$64:O865)*10+1,IF(AND($F864/INDEX($F$64:$F865,MATCH(MAX(Q$64:Q864),Q$64:Q864,0)-1)&gt;(1+$O$2),MAX(O$64:O865)&gt;MAX(P$64:P864)),MAX(Q$64:Q864)+1,""))),"")</f>
        <v/>
      </c>
    </row>
    <row r="866" spans="1:17" x14ac:dyDescent="0.2">
      <c r="A866" s="13">
        <f>HLOOKUP($E$2,历史数据!$V$3:$AE$5000,ROW(A864),)</f>
        <v>356800</v>
      </c>
      <c r="B866" s="41">
        <v>37763</v>
      </c>
      <c r="C866" s="100">
        <f>IFERROR(IF(A866&lt;&gt;0,MAX($C$4:C865)+1,""),"")</f>
        <v>856</v>
      </c>
      <c r="D866" s="100"/>
      <c r="E866" s="99">
        <f t="shared" si="101"/>
        <v>37774</v>
      </c>
      <c r="F866" s="101">
        <f>IFERROR(VLOOKUP(E866,历史数据!AH:AJ,3,),"")</f>
        <v>9.9173433794423502</v>
      </c>
      <c r="G866" s="101">
        <f t="shared" si="97"/>
        <v>11.29591058113574</v>
      </c>
      <c r="H866" s="105">
        <f t="shared" si="98"/>
        <v>-3.9835296370773765E-3</v>
      </c>
      <c r="I866" s="101">
        <f>IFERROR(VLOOKUP(E866,历史数据!AH:AJ,2,),"")</f>
        <v>9.6045756513127607</v>
      </c>
      <c r="J866" s="104">
        <f t="shared" si="99"/>
        <v>0</v>
      </c>
      <c r="K866" s="104" t="str">
        <f>IFERROR(IF(AND(J865=$H$2*1,MAX(K$64:K865)=MAX(L$64:L865)),MAX(K$64:K865)+1,""),"")</f>
        <v/>
      </c>
      <c r="L866" s="104" t="str">
        <f>IFERROR(IF(AND($F865/INDEX($F$64:$F866,MATCH(MAX(M$64:M866),M$64:M866,0)-1)&lt;(1-$P$2),MAX(K$64:K866)&gt;MAX(L$64:L865)),MAX(K$64:K866),""),"")</f>
        <v/>
      </c>
      <c r="M866" s="104" t="str">
        <f>IFERROR(IF(E866="","",IF(K866&lt;&gt;"",MAX(M$64:M865)+1,IF(AND($F865/INDEX($F$64:$F866,MATCH(MAX(M$64:M865),M$64:M865,0)-1)&gt;(1+$O$2),MAX(K$64:K866)&gt;MAX(L$64:L865)),MAX(M$64:M865)+1,""))),"")</f>
        <v/>
      </c>
      <c r="N866" s="91">
        <f t="shared" si="100"/>
        <v>0</v>
      </c>
      <c r="O866" s="91" t="str">
        <f>IFERROR(IF(AND(N865=$H$2*1,MAX(O$64:O865)=MAX(P$64:P865)),MAX(O$64:O865)+1,""),"")</f>
        <v/>
      </c>
      <c r="P866" s="91" t="str">
        <f>IFERROR(IF(MOD(MAX(Q$64:Q866),10*MAX(O$64:O866))&lt;=2,IF(AND(F865/INDEX($F$64:$F866,MATCH(MAX(O$64:O866),O$64:O866,0)-1)&lt;(1-$P$2),MAX(O$64:O866)&gt;MAX(P$64:P865)),MAX(O$64:O866),""),IF(AND($F865/INDEX($F$64:$F866,MATCH(MAX(Q$64:Q866),Q$64:Q866,0)-1)&lt;(1-$P$2),MAX(O$64:O866)&gt;MAX(P$64:P865)),MAX(O$64:O866),"")),"")</f>
        <v/>
      </c>
      <c r="Q866" s="91" t="str">
        <f>IFERROR(IF(E866="","",IF(O866&lt;&gt;"",MAX(O$64:O866)*10+1,IF(AND($F865/INDEX($F$64:$F866,MATCH(MAX(Q$64:Q865),Q$64:Q865,0)-1)&gt;(1+$O$2),MAX(O$64:O866)&gt;MAX(P$64:P865)),MAX(Q$64:Q865)+1,""))),"")</f>
        <v/>
      </c>
    </row>
    <row r="867" spans="1:17" x14ac:dyDescent="0.2">
      <c r="A867" s="13">
        <f>HLOOKUP($E$2,历史数据!$V$3:$AE$5000,ROW(A865),)</f>
        <v>644839</v>
      </c>
      <c r="B867" s="41">
        <v>37764</v>
      </c>
      <c r="C867" s="100">
        <f>IFERROR(IF(A867&lt;&gt;0,MAX($C$4:C866)+1,""),"")</f>
        <v>857</v>
      </c>
      <c r="D867" s="100"/>
      <c r="E867" s="99">
        <f t="shared" si="101"/>
        <v>37775</v>
      </c>
      <c r="F867" s="101">
        <f>IFERROR(VLOOKUP(E867,历史数据!AH:AJ,3,),"")</f>
        <v>9.8000554813937502</v>
      </c>
      <c r="G867" s="101">
        <f t="shared" si="97"/>
        <v>11.242696627391469</v>
      </c>
      <c r="H867" s="105">
        <f t="shared" si="98"/>
        <v>-4.7109043013441321E-3</v>
      </c>
      <c r="I867" s="101">
        <f>IFERROR(VLOOKUP(E867,历史数据!AH:AJ,2,),"")</f>
        <v>9.8782474134261502</v>
      </c>
      <c r="J867" s="104">
        <f t="shared" si="99"/>
        <v>0</v>
      </c>
      <c r="K867" s="104" t="str">
        <f>IFERROR(IF(AND(J866=$H$2*1,MAX(K$64:K866)=MAX(L$64:L866)),MAX(K$64:K866)+1,""),"")</f>
        <v/>
      </c>
      <c r="L867" s="104" t="str">
        <f>IFERROR(IF(AND($F866/INDEX($F$64:$F867,MATCH(MAX(M$64:M867),M$64:M867,0)-1)&lt;(1-$P$2),MAX(K$64:K867)&gt;MAX(L$64:L866)),MAX(K$64:K867),""),"")</f>
        <v/>
      </c>
      <c r="M867" s="104" t="str">
        <f>IFERROR(IF(E867="","",IF(K867&lt;&gt;"",MAX(M$64:M866)+1,IF(AND($F866/INDEX($F$64:$F867,MATCH(MAX(M$64:M866),M$64:M866,0)-1)&gt;(1+$O$2),MAX(K$64:K867)&gt;MAX(L$64:L866)),MAX(M$64:M866)+1,""))),"")</f>
        <v/>
      </c>
      <c r="N867" s="91">
        <f t="shared" si="100"/>
        <v>0</v>
      </c>
      <c r="O867" s="91" t="str">
        <f>IFERROR(IF(AND(N866=$H$2*1,MAX(O$64:O866)=MAX(P$64:P866)),MAX(O$64:O866)+1,""),"")</f>
        <v/>
      </c>
      <c r="P867" s="91" t="str">
        <f>IFERROR(IF(MOD(MAX(Q$64:Q867),10*MAX(O$64:O867))&lt;=2,IF(AND(F866/INDEX($F$64:$F867,MATCH(MAX(O$64:O867),O$64:O867,0)-1)&lt;(1-$P$2),MAX(O$64:O867)&gt;MAX(P$64:P866)),MAX(O$64:O867),""),IF(AND($F866/INDEX($F$64:$F867,MATCH(MAX(Q$64:Q867),Q$64:Q867,0)-1)&lt;(1-$P$2),MAX(O$64:O867)&gt;MAX(P$64:P866)),MAX(O$64:O867),"")),"")</f>
        <v/>
      </c>
      <c r="Q867" s="91" t="str">
        <f>IFERROR(IF(E867="","",IF(O867&lt;&gt;"",MAX(O$64:O867)*10+1,IF(AND($F866/INDEX($F$64:$F867,MATCH(MAX(Q$64:Q866),Q$64:Q866,0)-1)&gt;(1+$O$2),MAX(O$64:O867)&gt;MAX(P$64:P866)),MAX(Q$64:Q866)+1,""))),"")</f>
        <v/>
      </c>
    </row>
    <row r="868" spans="1:17" x14ac:dyDescent="0.2">
      <c r="A868" s="13">
        <f>HLOOKUP($E$2,历史数据!$V$3:$AE$5000,ROW(A866),)</f>
        <v>409938</v>
      </c>
      <c r="B868" s="41">
        <v>37767</v>
      </c>
      <c r="C868" s="100">
        <f>IFERROR(IF(A868&lt;&gt;0,MAX($C$4:C867)+1,""),"")</f>
        <v>858</v>
      </c>
      <c r="D868" s="100"/>
      <c r="E868" s="99">
        <f t="shared" si="101"/>
        <v>37776</v>
      </c>
      <c r="F868" s="101">
        <f>IFERROR(VLOOKUP(E868,历史数据!AH:AJ,3,),"")</f>
        <v>9.3830318438876308</v>
      </c>
      <c r="G868" s="101">
        <f t="shared" si="97"/>
        <v>11.183401078933567</v>
      </c>
      <c r="H868" s="105">
        <f t="shared" si="98"/>
        <v>-5.2741393300105299E-3</v>
      </c>
      <c r="I868" s="101">
        <f>IFERROR(VLOOKUP(E868,历史数据!AH:AJ,2,),"")</f>
        <v>9.7479275267054906</v>
      </c>
      <c r="J868" s="104">
        <f t="shared" si="99"/>
        <v>0</v>
      </c>
      <c r="K868" s="104" t="str">
        <f>IFERROR(IF(AND(J867=$H$2*1,MAX(K$64:K867)=MAX(L$64:L867)),MAX(K$64:K867)+1,""),"")</f>
        <v/>
      </c>
      <c r="L868" s="104" t="str">
        <f>IFERROR(IF(AND($F867/INDEX($F$64:$F868,MATCH(MAX(M$64:M868),M$64:M868,0)-1)&lt;(1-$P$2),MAX(K$64:K868)&gt;MAX(L$64:L867)),MAX(K$64:K868),""),"")</f>
        <v/>
      </c>
      <c r="M868" s="104" t="str">
        <f>IFERROR(IF(E868="","",IF(K868&lt;&gt;"",MAX(M$64:M867)+1,IF(AND($F867/INDEX($F$64:$F868,MATCH(MAX(M$64:M867),M$64:M867,0)-1)&gt;(1+$O$2),MAX(K$64:K868)&gt;MAX(L$64:L867)),MAX(M$64:M867)+1,""))),"")</f>
        <v/>
      </c>
      <c r="N868" s="91">
        <f t="shared" si="100"/>
        <v>0</v>
      </c>
      <c r="O868" s="91" t="str">
        <f>IFERROR(IF(AND(N867=$H$2*1,MAX(O$64:O867)=MAX(P$64:P867)),MAX(O$64:O867)+1,""),"")</f>
        <v/>
      </c>
      <c r="P868" s="91" t="str">
        <f>IFERROR(IF(MOD(MAX(Q$64:Q868),10*MAX(O$64:O868))&lt;=2,IF(AND(F867/INDEX($F$64:$F868,MATCH(MAX(O$64:O868),O$64:O868,0)-1)&lt;(1-$P$2),MAX(O$64:O868)&gt;MAX(P$64:P867)),MAX(O$64:O868),""),IF(AND($F867/INDEX($F$64:$F868,MATCH(MAX(Q$64:Q868),Q$64:Q868,0)-1)&lt;(1-$P$2),MAX(O$64:O868)&gt;MAX(P$64:P867)),MAX(O$64:O868),"")),"")</f>
        <v/>
      </c>
      <c r="Q868" s="91" t="str">
        <f>IFERROR(IF(E868="","",IF(O868&lt;&gt;"",MAX(O$64:O868)*10+1,IF(AND($F867/INDEX($F$64:$F868,MATCH(MAX(Q$64:Q867),Q$64:Q867,0)-1)&gt;(1+$O$2),MAX(O$64:O868)&gt;MAX(P$64:P867)),MAX(Q$64:Q867)+1,""))),"")</f>
        <v/>
      </c>
    </row>
    <row r="869" spans="1:17" x14ac:dyDescent="0.2">
      <c r="A869" s="13">
        <f>HLOOKUP($E$2,历史数据!$V$3:$AE$5000,ROW(A867),)</f>
        <v>659378</v>
      </c>
      <c r="B869" s="41">
        <v>37768</v>
      </c>
      <c r="C869" s="100">
        <f>IFERROR(IF(A869&lt;&gt;0,MAX($C$4:C868)+1,""),"")</f>
        <v>859</v>
      </c>
      <c r="D869" s="100"/>
      <c r="E869" s="99">
        <f t="shared" si="101"/>
        <v>37777</v>
      </c>
      <c r="F869" s="101">
        <f>IFERROR(VLOOKUP(E869,历史数据!AH:AJ,3,),"")</f>
        <v>9.4221278099038308</v>
      </c>
      <c r="G869" s="101">
        <f t="shared" si="97"/>
        <v>11.12453993009807</v>
      </c>
      <c r="H869" s="105">
        <f t="shared" si="98"/>
        <v>-5.2632601138106194E-3</v>
      </c>
      <c r="I869" s="101">
        <f>IFERROR(VLOOKUP(E869,历史数据!AH:AJ,2,),"")</f>
        <v>9.2918079231831694</v>
      </c>
      <c r="J869" s="104">
        <f t="shared" si="99"/>
        <v>0</v>
      </c>
      <c r="K869" s="104" t="str">
        <f>IFERROR(IF(AND(J868=$H$2*1,MAX(K$64:K868)=MAX(L$64:L868)),MAX(K$64:K868)+1,""),"")</f>
        <v/>
      </c>
      <c r="L869" s="104" t="str">
        <f>IFERROR(IF(AND($F868/INDEX($F$64:$F869,MATCH(MAX(M$64:M869),M$64:M869,0)-1)&lt;(1-$P$2),MAX(K$64:K869)&gt;MAX(L$64:L868)),MAX(K$64:K869),""),"")</f>
        <v/>
      </c>
      <c r="M869" s="104" t="str">
        <f>IFERROR(IF(E869="","",IF(K869&lt;&gt;"",MAX(M$64:M868)+1,IF(AND($F868/INDEX($F$64:$F869,MATCH(MAX(M$64:M868),M$64:M868,0)-1)&gt;(1+$O$2),MAX(K$64:K869)&gt;MAX(L$64:L868)),MAX(M$64:M868)+1,""))),"")</f>
        <v/>
      </c>
      <c r="N869" s="91">
        <f t="shared" si="100"/>
        <v>0</v>
      </c>
      <c r="O869" s="91" t="str">
        <f>IFERROR(IF(AND(N868=$H$2*1,MAX(O$64:O868)=MAX(P$64:P868)),MAX(O$64:O868)+1,""),"")</f>
        <v/>
      </c>
      <c r="P869" s="91" t="str">
        <f>IFERROR(IF(MOD(MAX(Q$64:Q869),10*MAX(O$64:O869))&lt;=2,IF(AND(F868/INDEX($F$64:$F869,MATCH(MAX(O$64:O869),O$64:O869,0)-1)&lt;(1-$P$2),MAX(O$64:O869)&gt;MAX(P$64:P868)),MAX(O$64:O869),""),IF(AND($F868/INDEX($F$64:$F869,MATCH(MAX(Q$64:Q869),Q$64:Q869,0)-1)&lt;(1-$P$2),MAX(O$64:O869)&gt;MAX(P$64:P868)),MAX(O$64:O869),"")),"")</f>
        <v/>
      </c>
      <c r="Q869" s="91" t="str">
        <f>IFERROR(IF(E869="","",IF(O869&lt;&gt;"",MAX(O$64:O869)*10+1,IF(AND($F868/INDEX($F$64:$F869,MATCH(MAX(Q$64:Q868),Q$64:Q868,0)-1)&gt;(1+$O$2),MAX(O$64:O869)&gt;MAX(P$64:P868)),MAX(Q$64:Q868)+1,""))),"")</f>
        <v/>
      </c>
    </row>
    <row r="870" spans="1:17" x14ac:dyDescent="0.2">
      <c r="A870" s="13">
        <f>HLOOKUP($E$2,历史数据!$V$3:$AE$5000,ROW(A868),)</f>
        <v>899195</v>
      </c>
      <c r="B870" s="41">
        <v>37769</v>
      </c>
      <c r="C870" s="100">
        <f>IFERROR(IF(A870&lt;&gt;0,MAX($C$4:C869)+1,""),"")</f>
        <v>860</v>
      </c>
      <c r="D870" s="100"/>
      <c r="E870" s="99">
        <f t="shared" si="101"/>
        <v>37778</v>
      </c>
      <c r="F870" s="101">
        <f>IFERROR(VLOOKUP(E870,历史数据!AH:AJ,3,),"")</f>
        <v>9.2005840024787098</v>
      </c>
      <c r="G870" s="101">
        <f t="shared" si="97"/>
        <v>11.064809982017767</v>
      </c>
      <c r="H870" s="105">
        <f t="shared" si="98"/>
        <v>-5.3692061384669199E-3</v>
      </c>
      <c r="I870" s="101">
        <f>IFERROR(VLOOKUP(E870,历史数据!AH:AJ,2,),"")</f>
        <v>9.2527119571669694</v>
      </c>
      <c r="J870" s="104">
        <f t="shared" si="99"/>
        <v>0</v>
      </c>
      <c r="K870" s="104" t="str">
        <f>IFERROR(IF(AND(J869=$H$2*1,MAX(K$64:K869)=MAX(L$64:L869)),MAX(K$64:K869)+1,""),"")</f>
        <v/>
      </c>
      <c r="L870" s="104" t="str">
        <f>IFERROR(IF(AND($F869/INDEX($F$64:$F870,MATCH(MAX(M$64:M870),M$64:M870,0)-1)&lt;(1-$P$2),MAX(K$64:K870)&gt;MAX(L$64:L869)),MAX(K$64:K870),""),"")</f>
        <v/>
      </c>
      <c r="M870" s="104" t="str">
        <f>IFERROR(IF(E870="","",IF(K870&lt;&gt;"",MAX(M$64:M869)+1,IF(AND($F869/INDEX($F$64:$F870,MATCH(MAX(M$64:M869),M$64:M869,0)-1)&gt;(1+$O$2),MAX(K$64:K870)&gt;MAX(L$64:L869)),MAX(M$64:M869)+1,""))),"")</f>
        <v/>
      </c>
      <c r="N870" s="91">
        <f t="shared" si="100"/>
        <v>0</v>
      </c>
      <c r="O870" s="91" t="str">
        <f>IFERROR(IF(AND(N869=$H$2*1,MAX(O$64:O869)=MAX(P$64:P869)),MAX(O$64:O869)+1,""),"")</f>
        <v/>
      </c>
      <c r="P870" s="91" t="str">
        <f>IFERROR(IF(MOD(MAX(Q$64:Q870),10*MAX(O$64:O870))&lt;=2,IF(AND(F869/INDEX($F$64:$F870,MATCH(MAX(O$64:O870),O$64:O870,0)-1)&lt;(1-$P$2),MAX(O$64:O870)&gt;MAX(P$64:P869)),MAX(O$64:O870),""),IF(AND($F869/INDEX($F$64:$F870,MATCH(MAX(Q$64:Q870),Q$64:Q870,0)-1)&lt;(1-$P$2),MAX(O$64:O870)&gt;MAX(P$64:P869)),MAX(O$64:O870),"")),"")</f>
        <v/>
      </c>
      <c r="Q870" s="91" t="str">
        <f>IFERROR(IF(E870="","",IF(O870&lt;&gt;"",MAX(O$64:O870)*10+1,IF(AND($F869/INDEX($F$64:$F870,MATCH(MAX(Q$64:Q869),Q$64:Q869,0)-1)&gt;(1+$O$2),MAX(O$64:O870)&gt;MAX(P$64:P869)),MAX(Q$64:Q869)+1,""))),"")</f>
        <v/>
      </c>
    </row>
    <row r="871" spans="1:17" x14ac:dyDescent="0.2">
      <c r="A871" s="13">
        <f>HLOOKUP($E$2,历史数据!$V$3:$AE$5000,ROW(A869),)</f>
        <v>0</v>
      </c>
      <c r="B871" s="41">
        <v>37770</v>
      </c>
      <c r="C871" s="100" t="str">
        <f>IFERROR(IF(A871&lt;&gt;0,MAX($C$4:C870)+1,""),"")</f>
        <v/>
      </c>
      <c r="D871" s="100"/>
      <c r="E871" s="99">
        <f t="shared" si="101"/>
        <v>37781</v>
      </c>
      <c r="F871" s="101">
        <f>IFERROR(VLOOKUP(E871,历史数据!AH:AJ,3,),"")</f>
        <v>8.9399442290373798</v>
      </c>
      <c r="G871" s="101">
        <f t="shared" si="97"/>
        <v>10.99856403960143</v>
      </c>
      <c r="H871" s="105">
        <f t="shared" si="98"/>
        <v>-5.9870836032429597E-3</v>
      </c>
      <c r="I871" s="101">
        <f>IFERROR(VLOOKUP(E871,历史数据!AH:AJ,2,),"")</f>
        <v>9.1875520138066396</v>
      </c>
      <c r="J871" s="104">
        <f t="shared" si="99"/>
        <v>0</v>
      </c>
      <c r="K871" s="104" t="str">
        <f>IFERROR(IF(AND(J870=$H$2*1,MAX(K$64:K870)=MAX(L$64:L870)),MAX(K$64:K870)+1,""),"")</f>
        <v/>
      </c>
      <c r="L871" s="104" t="str">
        <f>IFERROR(IF(AND($F870/INDEX($F$64:$F871,MATCH(MAX(M$64:M871),M$64:M871,0)-1)&lt;(1-$P$2),MAX(K$64:K871)&gt;MAX(L$64:L870)),MAX(K$64:K871),""),"")</f>
        <v/>
      </c>
      <c r="M871" s="104" t="str">
        <f>IFERROR(IF(E871="","",IF(K871&lt;&gt;"",MAX(M$64:M870)+1,IF(AND($F870/INDEX($F$64:$F871,MATCH(MAX(M$64:M870),M$64:M870,0)-1)&gt;(1+$O$2),MAX(K$64:K871)&gt;MAX(L$64:L870)),MAX(M$64:M870)+1,""))),"")</f>
        <v/>
      </c>
      <c r="N871" s="91">
        <f t="shared" si="100"/>
        <v>0</v>
      </c>
      <c r="O871" s="91" t="str">
        <f>IFERROR(IF(AND(N870=$H$2*1,MAX(O$64:O870)=MAX(P$64:P870)),MAX(O$64:O870)+1,""),"")</f>
        <v/>
      </c>
      <c r="P871" s="91" t="str">
        <f>IFERROR(IF(MOD(MAX(Q$64:Q871),10*MAX(O$64:O871))&lt;=2,IF(AND(F870/INDEX($F$64:$F871,MATCH(MAX(O$64:O871),O$64:O871,0)-1)&lt;(1-$P$2),MAX(O$64:O871)&gt;MAX(P$64:P870)),MAX(O$64:O871),""),IF(AND($F870/INDEX($F$64:$F871,MATCH(MAX(Q$64:Q871),Q$64:Q871,0)-1)&lt;(1-$P$2),MAX(O$64:O871)&gt;MAX(P$64:P870)),MAX(O$64:O871),"")),"")</f>
        <v/>
      </c>
      <c r="Q871" s="91" t="str">
        <f>IFERROR(IF(E871="","",IF(O871&lt;&gt;"",MAX(O$64:O871)*10+1,IF(AND($F870/INDEX($F$64:$F871,MATCH(MAX(Q$64:Q870),Q$64:Q870,0)-1)&gt;(1+$O$2),MAX(O$64:O871)&gt;MAX(P$64:P870)),MAX(Q$64:Q870)+1,""))),"")</f>
        <v/>
      </c>
    </row>
    <row r="872" spans="1:17" x14ac:dyDescent="0.2">
      <c r="A872" s="13">
        <f>HLOOKUP($E$2,历史数据!$V$3:$AE$5000,ROW(A870),)</f>
        <v>425900</v>
      </c>
      <c r="B872" s="41">
        <v>37771</v>
      </c>
      <c r="C872" s="100">
        <f>IFERROR(IF(A872&lt;&gt;0,MAX($C$4:C871)+1,""),"")</f>
        <v>861</v>
      </c>
      <c r="D872" s="100"/>
      <c r="E872" s="99">
        <f t="shared" si="101"/>
        <v>37782</v>
      </c>
      <c r="F872" s="101">
        <f>IFERROR(VLOOKUP(E872,历史数据!AH:AJ,3,),"")</f>
        <v>9.0442001384139097</v>
      </c>
      <c r="G872" s="101">
        <f t="shared" si="97"/>
        <v>10.932318097185094</v>
      </c>
      <c r="H872" s="105">
        <f t="shared" si="98"/>
        <v>-6.0231446739601457E-3</v>
      </c>
      <c r="I872" s="101">
        <f>IFERROR(VLOOKUP(E872,历史数据!AH:AJ,2,),"")</f>
        <v>8.9399442290373798</v>
      </c>
      <c r="J872" s="104">
        <f t="shared" si="99"/>
        <v>0</v>
      </c>
      <c r="K872" s="104" t="str">
        <f>IFERROR(IF(AND(J871=$H$2*1,MAX(K$64:K871)=MAX(L$64:L871)),MAX(K$64:K871)+1,""),"")</f>
        <v/>
      </c>
      <c r="L872" s="104" t="str">
        <f>IFERROR(IF(AND($F871/INDEX($F$64:$F872,MATCH(MAX(M$64:M872),M$64:M872,0)-1)&lt;(1-$P$2),MAX(K$64:K872)&gt;MAX(L$64:L871)),MAX(K$64:K872),""),"")</f>
        <v/>
      </c>
      <c r="M872" s="104" t="str">
        <f>IFERROR(IF(E872="","",IF(K872&lt;&gt;"",MAX(M$64:M871)+1,IF(AND($F871/INDEX($F$64:$F872,MATCH(MAX(M$64:M871),M$64:M871,0)-1)&gt;(1+$O$2),MAX(K$64:K872)&gt;MAX(L$64:L871)),MAX(M$64:M871)+1,""))),"")</f>
        <v/>
      </c>
      <c r="N872" s="91">
        <f t="shared" si="100"/>
        <v>0</v>
      </c>
      <c r="O872" s="91" t="str">
        <f>IFERROR(IF(AND(N871=$H$2*1,MAX(O$64:O871)=MAX(P$64:P871)),MAX(O$64:O871)+1,""),"")</f>
        <v/>
      </c>
      <c r="P872" s="91" t="str">
        <f>IFERROR(IF(MOD(MAX(Q$64:Q872),10*MAX(O$64:O872))&lt;=2,IF(AND(F871/INDEX($F$64:$F872,MATCH(MAX(O$64:O872),O$64:O872,0)-1)&lt;(1-$P$2),MAX(O$64:O872)&gt;MAX(P$64:P871)),MAX(O$64:O872),""),IF(AND($F871/INDEX($F$64:$F872,MATCH(MAX(Q$64:Q872),Q$64:Q872,0)-1)&lt;(1-$P$2),MAX(O$64:O872)&gt;MAX(P$64:P871)),MAX(O$64:O872),"")),"")</f>
        <v/>
      </c>
      <c r="Q872" s="91" t="str">
        <f>IFERROR(IF(E872="","",IF(O872&lt;&gt;"",MAX(O$64:O872)*10+1,IF(AND($F871/INDEX($F$64:$F872,MATCH(MAX(Q$64:Q871),Q$64:Q871,0)-1)&gt;(1+$O$2),MAX(O$64:O872)&gt;MAX(P$64:P871)),MAX(Q$64:Q871)+1,""))),"")</f>
        <v/>
      </c>
    </row>
    <row r="873" spans="1:17" x14ac:dyDescent="0.2">
      <c r="A873" s="13">
        <f>HLOOKUP($E$2,历史数据!$V$3:$AE$5000,ROW(A871),)</f>
        <v>577241</v>
      </c>
      <c r="B873" s="41">
        <v>37774</v>
      </c>
      <c r="C873" s="100">
        <f>IFERROR(IF(A873&lt;&gt;0,MAX($C$4:C872)+1,""),"")</f>
        <v>862</v>
      </c>
      <c r="D873" s="100"/>
      <c r="E873" s="99">
        <f t="shared" si="101"/>
        <v>37783</v>
      </c>
      <c r="F873" s="101">
        <f>IFERROR(VLOOKUP(E873,历史数据!AH:AJ,3,),"")</f>
        <v>9.2657439458390396</v>
      </c>
      <c r="G873" s="101">
        <f t="shared" si="97"/>
        <v>10.871719349859985</v>
      </c>
      <c r="H873" s="105">
        <f t="shared" si="98"/>
        <v>-5.5430830667754227E-3</v>
      </c>
      <c r="I873" s="101">
        <f>IFERROR(VLOOKUP(E873,历史数据!AH:AJ,2,),"")</f>
        <v>9.0051041723977203</v>
      </c>
      <c r="J873" s="104">
        <f t="shared" si="99"/>
        <v>0</v>
      </c>
      <c r="K873" s="104" t="str">
        <f>IFERROR(IF(AND(J872=$H$2*1,MAX(K$64:K872)=MAX(L$64:L872)),MAX(K$64:K872)+1,""),"")</f>
        <v/>
      </c>
      <c r="L873" s="104" t="str">
        <f>IFERROR(IF(AND($F872/INDEX($F$64:$F873,MATCH(MAX(M$64:M873),M$64:M873,0)-1)&lt;(1-$P$2),MAX(K$64:K873)&gt;MAX(L$64:L872)),MAX(K$64:K873),""),"")</f>
        <v/>
      </c>
      <c r="M873" s="104" t="str">
        <f>IFERROR(IF(E873="","",IF(K873&lt;&gt;"",MAX(M$64:M872)+1,IF(AND($F872/INDEX($F$64:$F873,MATCH(MAX(M$64:M872),M$64:M872,0)-1)&gt;(1+$O$2),MAX(K$64:K873)&gt;MAX(L$64:L872)),MAX(M$64:M872)+1,""))),"")</f>
        <v/>
      </c>
      <c r="N873" s="91">
        <f t="shared" si="100"/>
        <v>0</v>
      </c>
      <c r="O873" s="91" t="str">
        <f>IFERROR(IF(AND(N872=$H$2*1,MAX(O$64:O872)=MAX(P$64:P872)),MAX(O$64:O872)+1,""),"")</f>
        <v/>
      </c>
      <c r="P873" s="91" t="str">
        <f>IFERROR(IF(MOD(MAX(Q$64:Q873),10*MAX(O$64:O873))&lt;=2,IF(AND(F872/INDEX($F$64:$F873,MATCH(MAX(O$64:O873),O$64:O873,0)-1)&lt;(1-$P$2),MAX(O$64:O873)&gt;MAX(P$64:P872)),MAX(O$64:O873),""),IF(AND($F872/INDEX($F$64:$F873,MATCH(MAX(Q$64:Q873),Q$64:Q873,0)-1)&lt;(1-$P$2),MAX(O$64:O873)&gt;MAX(P$64:P872)),MAX(O$64:O873),"")),"")</f>
        <v/>
      </c>
      <c r="Q873" s="91" t="str">
        <f>IFERROR(IF(E873="","",IF(O873&lt;&gt;"",MAX(O$64:O873)*10+1,IF(AND($F872/INDEX($F$64:$F873,MATCH(MAX(Q$64:Q872),Q$64:Q872,0)-1)&gt;(1+$O$2),MAX(O$64:O873)&gt;MAX(P$64:P872)),MAX(Q$64:Q872)+1,""))),"")</f>
        <v/>
      </c>
    </row>
    <row r="874" spans="1:17" x14ac:dyDescent="0.2">
      <c r="A874" s="13">
        <f>HLOOKUP($E$2,历史数据!$V$3:$AE$5000,ROW(A872),)</f>
        <v>913286</v>
      </c>
      <c r="B874" s="41">
        <v>37775</v>
      </c>
      <c r="C874" s="100">
        <f>IFERROR(IF(A874&lt;&gt;0,MAX($C$4:C873)+1,""),"")</f>
        <v>863</v>
      </c>
      <c r="D874" s="100"/>
      <c r="E874" s="99">
        <f t="shared" si="101"/>
        <v>37784</v>
      </c>
      <c r="F874" s="101">
        <f>IFERROR(VLOOKUP(E874,历史数据!AH:AJ,3,),"")</f>
        <v>9.4612237759200308</v>
      </c>
      <c r="G874" s="101">
        <f t="shared" si="97"/>
        <v>10.821328993661332</v>
      </c>
      <c r="H874" s="105">
        <f t="shared" si="98"/>
        <v>-4.6349942062570149E-3</v>
      </c>
      <c r="I874" s="101">
        <f>IFERROR(VLOOKUP(E874,历史数据!AH:AJ,2,),"")</f>
        <v>9.2787759345110992</v>
      </c>
      <c r="J874" s="104">
        <f t="shared" si="99"/>
        <v>0</v>
      </c>
      <c r="K874" s="104" t="str">
        <f>IFERROR(IF(AND(J873=$H$2*1,MAX(K$64:K873)=MAX(L$64:L873)),MAX(K$64:K873)+1,""),"")</f>
        <v/>
      </c>
      <c r="L874" s="104" t="str">
        <f>IFERROR(IF(AND($F873/INDEX($F$64:$F874,MATCH(MAX(M$64:M874),M$64:M874,0)-1)&lt;(1-$P$2),MAX(K$64:K874)&gt;MAX(L$64:L873)),MAX(K$64:K874),""),"")</f>
        <v/>
      </c>
      <c r="M874" s="104" t="str">
        <f>IFERROR(IF(E874="","",IF(K874&lt;&gt;"",MAX(M$64:M873)+1,IF(AND($F873/INDEX($F$64:$F874,MATCH(MAX(M$64:M873),M$64:M873,0)-1)&gt;(1+$O$2),MAX(K$64:K874)&gt;MAX(L$64:L873)),MAX(M$64:M873)+1,""))),"")</f>
        <v/>
      </c>
      <c r="N874" s="91">
        <f t="shared" si="100"/>
        <v>0</v>
      </c>
      <c r="O874" s="91" t="str">
        <f>IFERROR(IF(AND(N873=$H$2*1,MAX(O$64:O873)=MAX(P$64:P873)),MAX(O$64:O873)+1,""),"")</f>
        <v/>
      </c>
      <c r="P874" s="91" t="str">
        <f>IFERROR(IF(MOD(MAX(Q$64:Q874),10*MAX(O$64:O874))&lt;=2,IF(AND(F873/INDEX($F$64:$F874,MATCH(MAX(O$64:O874),O$64:O874,0)-1)&lt;(1-$P$2),MAX(O$64:O874)&gt;MAX(P$64:P873)),MAX(O$64:O874),""),IF(AND($F873/INDEX($F$64:$F874,MATCH(MAX(Q$64:Q874),Q$64:Q874,0)-1)&lt;(1-$P$2),MAX(O$64:O874)&gt;MAX(P$64:P873)),MAX(O$64:O874),"")),"")</f>
        <v/>
      </c>
      <c r="Q874" s="91" t="str">
        <f>IFERROR(IF(E874="","",IF(O874&lt;&gt;"",MAX(O$64:O874)*10+1,IF(AND($F873/INDEX($F$64:$F874,MATCH(MAX(Q$64:Q873),Q$64:Q873,0)-1)&gt;(1+$O$2),MAX(O$64:O874)&gt;MAX(P$64:P873)),MAX(Q$64:Q873)+1,""))),"")</f>
        <v/>
      </c>
    </row>
    <row r="875" spans="1:17" x14ac:dyDescent="0.2">
      <c r="A875" s="13">
        <f>HLOOKUP($E$2,历史数据!$V$3:$AE$5000,ROW(A873),)</f>
        <v>708288</v>
      </c>
      <c r="B875" s="41">
        <v>37776</v>
      </c>
      <c r="C875" s="100">
        <f>IFERROR(IF(A875&lt;&gt;0,MAX($C$4:C874)+1,""),"")</f>
        <v>864</v>
      </c>
      <c r="D875" s="100"/>
      <c r="E875" s="99">
        <f t="shared" si="101"/>
        <v>37785</v>
      </c>
      <c r="F875" s="101">
        <f>IFERROR(VLOOKUP(E875,历史数据!AH:AJ,3,),"")</f>
        <v>9.5524476966244904</v>
      </c>
      <c r="G875" s="101">
        <f t="shared" si="97"/>
        <v>10.774413834441896</v>
      </c>
      <c r="H875" s="105">
        <f t="shared" si="98"/>
        <v>-4.335434145558037E-3</v>
      </c>
      <c r="I875" s="101">
        <f>IFERROR(VLOOKUP(E875,历史数据!AH:AJ,2,),"")</f>
        <v>9.3830318438876308</v>
      </c>
      <c r="J875" s="104">
        <f t="shared" si="99"/>
        <v>0</v>
      </c>
      <c r="K875" s="104" t="str">
        <f>IFERROR(IF(AND(J874=$H$2*1,MAX(K$64:K874)=MAX(L$64:L874)),MAX(K$64:K874)+1,""),"")</f>
        <v/>
      </c>
      <c r="L875" s="104" t="str">
        <f>IFERROR(IF(AND($F874/INDEX($F$64:$F875,MATCH(MAX(M$64:M875),M$64:M875,0)-1)&lt;(1-$P$2),MAX(K$64:K875)&gt;MAX(L$64:L874)),MAX(K$64:K875),""),"")</f>
        <v/>
      </c>
      <c r="M875" s="104" t="str">
        <f>IFERROR(IF(E875="","",IF(K875&lt;&gt;"",MAX(M$64:M874)+1,IF(AND($F874/INDEX($F$64:$F875,MATCH(MAX(M$64:M874),M$64:M874,0)-1)&gt;(1+$O$2),MAX(K$64:K875)&gt;MAX(L$64:L874)),MAX(M$64:M874)+1,""))),"")</f>
        <v/>
      </c>
      <c r="N875" s="91">
        <f t="shared" si="100"/>
        <v>0</v>
      </c>
      <c r="O875" s="91" t="str">
        <f>IFERROR(IF(AND(N874=$H$2*1,MAX(O$64:O874)=MAX(P$64:P874)),MAX(O$64:O874)+1,""),"")</f>
        <v/>
      </c>
      <c r="P875" s="91" t="str">
        <f>IFERROR(IF(MOD(MAX(Q$64:Q875),10*MAX(O$64:O875))&lt;=2,IF(AND(F874/INDEX($F$64:$F875,MATCH(MAX(O$64:O875),O$64:O875,0)-1)&lt;(1-$P$2),MAX(O$64:O875)&gt;MAX(P$64:P874)),MAX(O$64:O875),""),IF(AND($F874/INDEX($F$64:$F875,MATCH(MAX(Q$64:Q875),Q$64:Q875,0)-1)&lt;(1-$P$2),MAX(O$64:O875)&gt;MAX(P$64:P874)),MAX(O$64:O875),"")),"")</f>
        <v/>
      </c>
      <c r="Q875" s="91" t="str">
        <f>IFERROR(IF(E875="","",IF(O875&lt;&gt;"",MAX(O$64:O875)*10+1,IF(AND($F874/INDEX($F$64:$F875,MATCH(MAX(Q$64:Q874),Q$64:Q874,0)-1)&gt;(1+$O$2),MAX(O$64:O875)&gt;MAX(P$64:P874)),MAX(Q$64:Q874)+1,""))),"")</f>
        <v/>
      </c>
    </row>
    <row r="876" spans="1:17" x14ac:dyDescent="0.2">
      <c r="A876" s="13">
        <f>HLOOKUP($E$2,历史数据!$V$3:$AE$5000,ROW(A874),)</f>
        <v>222000</v>
      </c>
      <c r="B876" s="41">
        <v>37777</v>
      </c>
      <c r="C876" s="100">
        <f>IFERROR(IF(A876&lt;&gt;0,MAX($C$4:C875)+1,""),"")</f>
        <v>865</v>
      </c>
      <c r="D876" s="100"/>
      <c r="E876" s="99">
        <f t="shared" si="101"/>
        <v>37788</v>
      </c>
      <c r="F876" s="101">
        <f>IFERROR(VLOOKUP(E876,历史数据!AH:AJ,3,),"")</f>
        <v>9.4351597985758993</v>
      </c>
      <c r="G876" s="101">
        <f t="shared" si="97"/>
        <v>10.721634280320028</v>
      </c>
      <c r="H876" s="105">
        <f t="shared" si="98"/>
        <v>-4.8986009756883941E-3</v>
      </c>
      <c r="I876" s="101">
        <f>IFERROR(VLOOKUP(E876,历史数据!AH:AJ,2,),"")</f>
        <v>9.5524476966244904</v>
      </c>
      <c r="J876" s="104">
        <f t="shared" si="99"/>
        <v>0</v>
      </c>
      <c r="K876" s="104" t="str">
        <f>IFERROR(IF(AND(J875=$H$2*1,MAX(K$64:K875)=MAX(L$64:L875)),MAX(K$64:K875)+1,""),"")</f>
        <v/>
      </c>
      <c r="L876" s="104" t="str">
        <f>IFERROR(IF(AND($F875/INDEX($F$64:$F876,MATCH(MAX(M$64:M876),M$64:M876,0)-1)&lt;(1-$P$2),MAX(K$64:K876)&gt;MAX(L$64:L875)),MAX(K$64:K876),""),"")</f>
        <v/>
      </c>
      <c r="M876" s="104" t="str">
        <f>IFERROR(IF(E876="","",IF(K876&lt;&gt;"",MAX(M$64:M875)+1,IF(AND($F875/INDEX($F$64:$F876,MATCH(MAX(M$64:M875),M$64:M875,0)-1)&gt;(1+$O$2),MAX(K$64:K876)&gt;MAX(L$64:L875)),MAX(M$64:M875)+1,""))),"")</f>
        <v/>
      </c>
      <c r="N876" s="91">
        <f t="shared" si="100"/>
        <v>0</v>
      </c>
      <c r="O876" s="91" t="str">
        <f>IFERROR(IF(AND(N875=$H$2*1,MAX(O$64:O875)=MAX(P$64:P875)),MAX(O$64:O875)+1,""),"")</f>
        <v/>
      </c>
      <c r="P876" s="91" t="str">
        <f>IFERROR(IF(MOD(MAX(Q$64:Q876),10*MAX(O$64:O876))&lt;=2,IF(AND(F875/INDEX($F$64:$F876,MATCH(MAX(O$64:O876),O$64:O876,0)-1)&lt;(1-$P$2),MAX(O$64:O876)&gt;MAX(P$64:P875)),MAX(O$64:O876),""),IF(AND($F875/INDEX($F$64:$F876,MATCH(MAX(Q$64:Q876),Q$64:Q876,0)-1)&lt;(1-$P$2),MAX(O$64:O876)&gt;MAX(P$64:P875)),MAX(O$64:O876),"")),"")</f>
        <v/>
      </c>
      <c r="Q876" s="91" t="str">
        <f>IFERROR(IF(E876="","",IF(O876&lt;&gt;"",MAX(O$64:O876)*10+1,IF(AND($F875/INDEX($F$64:$F876,MATCH(MAX(Q$64:Q875),Q$64:Q875,0)-1)&gt;(1+$O$2),MAX(O$64:O876)&gt;MAX(P$64:P875)),MAX(Q$64:Q875)+1,""))),"")</f>
        <v/>
      </c>
    </row>
    <row r="877" spans="1:17" x14ac:dyDescent="0.2">
      <c r="A877" s="13">
        <f>HLOOKUP($E$2,历史数据!$V$3:$AE$5000,ROW(A875),)</f>
        <v>255650</v>
      </c>
      <c r="B877" s="41">
        <v>37778</v>
      </c>
      <c r="C877" s="100">
        <f>IFERROR(IF(A877&lt;&gt;0,MAX($C$4:C876)+1,""),"")</f>
        <v>866</v>
      </c>
      <c r="D877" s="100"/>
      <c r="E877" s="99">
        <f t="shared" si="101"/>
        <v>37789</v>
      </c>
      <c r="F877" s="101">
        <f>IFERROR(VLOOKUP(E877,历史数据!AH:AJ,3,),"")</f>
        <v>9.2527119571669694</v>
      </c>
      <c r="G877" s="101">
        <f t="shared" si="97"/>
        <v>10.66429353016294</v>
      </c>
      <c r="H877" s="105">
        <f t="shared" si="98"/>
        <v>-5.3481352429954887E-3</v>
      </c>
      <c r="I877" s="101">
        <f>IFERROR(VLOOKUP(E877,历史数据!AH:AJ,2,),"")</f>
        <v>9.4351597985758993</v>
      </c>
      <c r="J877" s="104">
        <f t="shared" si="99"/>
        <v>0</v>
      </c>
      <c r="K877" s="104" t="str">
        <f>IFERROR(IF(AND(J876=$H$2*1,MAX(K$64:K876)=MAX(L$64:L876)),MAX(K$64:K876)+1,""),"")</f>
        <v/>
      </c>
      <c r="L877" s="104" t="str">
        <f>IFERROR(IF(AND($F876/INDEX($F$64:$F877,MATCH(MAX(M$64:M877),M$64:M877,0)-1)&lt;(1-$P$2),MAX(K$64:K877)&gt;MAX(L$64:L876)),MAX(K$64:K877),""),"")</f>
        <v/>
      </c>
      <c r="M877" s="104" t="str">
        <f>IFERROR(IF(E877="","",IF(K877&lt;&gt;"",MAX(M$64:M876)+1,IF(AND($F876/INDEX($F$64:$F877,MATCH(MAX(M$64:M876),M$64:M876,0)-1)&gt;(1+$O$2),MAX(K$64:K877)&gt;MAX(L$64:L876)),MAX(M$64:M876)+1,""))),"")</f>
        <v/>
      </c>
      <c r="N877" s="91">
        <f t="shared" si="100"/>
        <v>0</v>
      </c>
      <c r="O877" s="91" t="str">
        <f>IFERROR(IF(AND(N876=$H$2*1,MAX(O$64:O876)=MAX(P$64:P876)),MAX(O$64:O876)+1,""),"")</f>
        <v/>
      </c>
      <c r="P877" s="91" t="str">
        <f>IFERROR(IF(MOD(MAX(Q$64:Q877),10*MAX(O$64:O877))&lt;=2,IF(AND(F876/INDEX($F$64:$F877,MATCH(MAX(O$64:O877),O$64:O877,0)-1)&lt;(1-$P$2),MAX(O$64:O877)&gt;MAX(P$64:P876)),MAX(O$64:O877),""),IF(AND($F876/INDEX($F$64:$F877,MATCH(MAX(Q$64:Q877),Q$64:Q877,0)-1)&lt;(1-$P$2),MAX(O$64:O877)&gt;MAX(P$64:P876)),MAX(O$64:O877),"")),"")</f>
        <v/>
      </c>
      <c r="Q877" s="91" t="str">
        <f>IFERROR(IF(E877="","",IF(O877&lt;&gt;"",MAX(O$64:O877)*10+1,IF(AND($F876/INDEX($F$64:$F877,MATCH(MAX(Q$64:Q876),Q$64:Q876,0)-1)&gt;(1+$O$2),MAX(O$64:O877)&gt;MAX(P$64:P876)),MAX(Q$64:Q876)+1,""))),"")</f>
        <v/>
      </c>
    </row>
    <row r="878" spans="1:17" x14ac:dyDescent="0.2">
      <c r="A878" s="13">
        <f>HLOOKUP($E$2,历史数据!$V$3:$AE$5000,ROW(A876),)</f>
        <v>295899</v>
      </c>
      <c r="B878" s="41">
        <v>37781</v>
      </c>
      <c r="C878" s="100">
        <f>IFERROR(IF(A878&lt;&gt;0,MAX($C$4:C877)+1,""),"")</f>
        <v>867</v>
      </c>
      <c r="D878" s="100"/>
      <c r="E878" s="99">
        <f t="shared" si="101"/>
        <v>37790</v>
      </c>
      <c r="F878" s="101">
        <f>IFERROR(VLOOKUP(E878,历史数据!AH:AJ,3,),"")</f>
        <v>9.4872877532641606</v>
      </c>
      <c r="G878" s="101">
        <f t="shared" si="97"/>
        <v>10.610645176796265</v>
      </c>
      <c r="H878" s="105">
        <f t="shared" si="98"/>
        <v>-5.0306523554454197E-3</v>
      </c>
      <c r="I878" s="101">
        <f>IFERROR(VLOOKUP(E878,历史数据!AH:AJ,2,),"")</f>
        <v>9.2266479798228396</v>
      </c>
      <c r="J878" s="104">
        <f t="shared" si="99"/>
        <v>0</v>
      </c>
      <c r="K878" s="104" t="str">
        <f>IFERROR(IF(AND(J877=$H$2*1,MAX(K$64:K877)=MAX(L$64:L877)),MAX(K$64:K877)+1,""),"")</f>
        <v/>
      </c>
      <c r="L878" s="104" t="str">
        <f>IFERROR(IF(AND($F877/INDEX($F$64:$F878,MATCH(MAX(M$64:M878),M$64:M878,0)-1)&lt;(1-$P$2),MAX(K$64:K878)&gt;MAX(L$64:L877)),MAX(K$64:K878),""),"")</f>
        <v/>
      </c>
      <c r="M878" s="104" t="str">
        <f>IFERROR(IF(E878="","",IF(K878&lt;&gt;"",MAX(M$64:M877)+1,IF(AND($F877/INDEX($F$64:$F878,MATCH(MAX(M$64:M877),M$64:M877,0)-1)&gt;(1+$O$2),MAX(K$64:K878)&gt;MAX(L$64:L877)),MAX(M$64:M877)+1,""))),"")</f>
        <v/>
      </c>
      <c r="N878" s="91">
        <f t="shared" si="100"/>
        <v>0</v>
      </c>
      <c r="O878" s="91" t="str">
        <f>IFERROR(IF(AND(N877=$H$2*1,MAX(O$64:O877)=MAX(P$64:P877)),MAX(O$64:O877)+1,""),"")</f>
        <v/>
      </c>
      <c r="P878" s="91" t="str">
        <f>IFERROR(IF(MOD(MAX(Q$64:Q878),10*MAX(O$64:O878))&lt;=2,IF(AND(F877/INDEX($F$64:$F878,MATCH(MAX(O$64:O878),O$64:O878,0)-1)&lt;(1-$P$2),MAX(O$64:O878)&gt;MAX(P$64:P877)),MAX(O$64:O878),""),IF(AND($F877/INDEX($F$64:$F878,MATCH(MAX(Q$64:Q878),Q$64:Q878,0)-1)&lt;(1-$P$2),MAX(O$64:O878)&gt;MAX(P$64:P877)),MAX(O$64:O878),"")),"")</f>
        <v/>
      </c>
      <c r="Q878" s="91" t="str">
        <f>IFERROR(IF(E878="","",IF(O878&lt;&gt;"",MAX(O$64:O878)*10+1,IF(AND($F877/INDEX($F$64:$F878,MATCH(MAX(Q$64:Q877),Q$64:Q877,0)-1)&gt;(1+$O$2),MAX(O$64:O878)&gt;MAX(P$64:P877)),MAX(Q$64:Q877)+1,""))),"")</f>
        <v/>
      </c>
    </row>
    <row r="879" spans="1:17" x14ac:dyDescent="0.2">
      <c r="A879" s="13">
        <f>HLOOKUP($E$2,历史数据!$V$3:$AE$5000,ROW(A877),)</f>
        <v>182000</v>
      </c>
      <c r="B879" s="41">
        <v>37782</v>
      </c>
      <c r="C879" s="100">
        <f>IFERROR(IF(A879&lt;&gt;0,MAX($C$4:C878)+1,""),"")</f>
        <v>868</v>
      </c>
      <c r="D879" s="100"/>
      <c r="E879" s="99">
        <f t="shared" si="101"/>
        <v>37791</v>
      </c>
      <c r="F879" s="101">
        <f>IFERROR(VLOOKUP(E879,历史数据!AH:AJ,3,),"")</f>
        <v>9.6306396286568905</v>
      </c>
      <c r="G879" s="101">
        <f t="shared" si="97"/>
        <v>10.562861218332024</v>
      </c>
      <c r="H879" s="105">
        <f t="shared" si="98"/>
        <v>-4.5033980185046341E-3</v>
      </c>
      <c r="I879" s="101">
        <f>IFERROR(VLOOKUP(E879,历史数据!AH:AJ,2,),"")</f>
        <v>9.5003197419362309</v>
      </c>
      <c r="J879" s="104">
        <f t="shared" si="99"/>
        <v>0</v>
      </c>
      <c r="K879" s="104" t="str">
        <f>IFERROR(IF(AND(J878=$H$2*1,MAX(K$64:K878)=MAX(L$64:L878)),MAX(K$64:K878)+1,""),"")</f>
        <v/>
      </c>
      <c r="L879" s="104" t="str">
        <f>IFERROR(IF(AND($F878/INDEX($F$64:$F879,MATCH(MAX(M$64:M879),M$64:M879,0)-1)&lt;(1-$P$2),MAX(K$64:K879)&gt;MAX(L$64:L878)),MAX(K$64:K879),""),"")</f>
        <v/>
      </c>
      <c r="M879" s="104" t="str">
        <f>IFERROR(IF(E879="","",IF(K879&lt;&gt;"",MAX(M$64:M878)+1,IF(AND($F878/INDEX($F$64:$F879,MATCH(MAX(M$64:M878),M$64:M878,0)-1)&gt;(1+$O$2),MAX(K$64:K879)&gt;MAX(L$64:L878)),MAX(M$64:M878)+1,""))),"")</f>
        <v/>
      </c>
      <c r="N879" s="91">
        <f t="shared" si="100"/>
        <v>0</v>
      </c>
      <c r="O879" s="91" t="str">
        <f>IFERROR(IF(AND(N878=$H$2*1,MAX(O$64:O878)=MAX(P$64:P878)),MAX(O$64:O878)+1,""),"")</f>
        <v/>
      </c>
      <c r="P879" s="91" t="str">
        <f>IFERROR(IF(MOD(MAX(Q$64:Q879),10*MAX(O$64:O879))&lt;=2,IF(AND(F878/INDEX($F$64:$F879,MATCH(MAX(O$64:O879),O$64:O879,0)-1)&lt;(1-$P$2),MAX(O$64:O879)&gt;MAX(P$64:P878)),MAX(O$64:O879),""),IF(AND($F878/INDEX($F$64:$F879,MATCH(MAX(Q$64:Q879),Q$64:Q879,0)-1)&lt;(1-$P$2),MAX(O$64:O879)&gt;MAX(P$64:P878)),MAX(O$64:O879),"")),"")</f>
        <v/>
      </c>
      <c r="Q879" s="91" t="str">
        <f>IFERROR(IF(E879="","",IF(O879&lt;&gt;"",MAX(O$64:O879)*10+1,IF(AND($F878/INDEX($F$64:$F879,MATCH(MAX(Q$64:Q878),Q$64:Q878,0)-1)&gt;(1+$O$2),MAX(O$64:O879)&gt;MAX(P$64:P878)),MAX(Q$64:Q878)+1,""))),"")</f>
        <v/>
      </c>
    </row>
    <row r="880" spans="1:17" x14ac:dyDescent="0.2">
      <c r="A880" s="13">
        <f>HLOOKUP($E$2,历史数据!$V$3:$AE$5000,ROW(A878),)</f>
        <v>169366</v>
      </c>
      <c r="B880" s="41">
        <v>37783</v>
      </c>
      <c r="C880" s="100">
        <f>IFERROR(IF(A880&lt;&gt;0,MAX($C$4:C879)+1,""),"")</f>
        <v>869</v>
      </c>
      <c r="D880" s="100"/>
      <c r="E880" s="99">
        <f t="shared" si="101"/>
        <v>37792</v>
      </c>
      <c r="F880" s="101">
        <f>IFERROR(VLOOKUP(E880,历史数据!AH:AJ,3,),"")</f>
        <v>9.5524476966244904</v>
      </c>
      <c r="G880" s="101">
        <f t="shared" si="97"/>
        <v>10.513774061000577</v>
      </c>
      <c r="H880" s="105">
        <f t="shared" si="98"/>
        <v>-4.6471459121564251E-3</v>
      </c>
      <c r="I880" s="101">
        <f>IFERROR(VLOOKUP(E880,历史数据!AH:AJ,2,),"")</f>
        <v>9.6306396286568905</v>
      </c>
      <c r="J880" s="104">
        <f t="shared" si="99"/>
        <v>0</v>
      </c>
      <c r="K880" s="104" t="str">
        <f>IFERROR(IF(AND(J879=$H$2*1,MAX(K$64:K879)=MAX(L$64:L879)),MAX(K$64:K879)+1,""),"")</f>
        <v/>
      </c>
      <c r="L880" s="104" t="str">
        <f>IFERROR(IF(AND($F879/INDEX($F$64:$F880,MATCH(MAX(M$64:M880),M$64:M880,0)-1)&lt;(1-$P$2),MAX(K$64:K880)&gt;MAX(L$64:L879)),MAX(K$64:K880),""),"")</f>
        <v/>
      </c>
      <c r="M880" s="104" t="str">
        <f>IFERROR(IF(E880="","",IF(K880&lt;&gt;"",MAX(M$64:M879)+1,IF(AND($F879/INDEX($F$64:$F880,MATCH(MAX(M$64:M879),M$64:M879,0)-1)&gt;(1+$O$2),MAX(K$64:K880)&gt;MAX(L$64:L879)),MAX(M$64:M879)+1,""))),"")</f>
        <v/>
      </c>
      <c r="N880" s="91">
        <f t="shared" si="100"/>
        <v>0</v>
      </c>
      <c r="O880" s="91" t="str">
        <f>IFERROR(IF(AND(N879=$H$2*1,MAX(O$64:O879)=MAX(P$64:P879)),MAX(O$64:O879)+1,""),"")</f>
        <v/>
      </c>
      <c r="P880" s="91" t="str">
        <f>IFERROR(IF(MOD(MAX(Q$64:Q880),10*MAX(O$64:O880))&lt;=2,IF(AND(F879/INDEX($F$64:$F880,MATCH(MAX(O$64:O880),O$64:O880,0)-1)&lt;(1-$P$2),MAX(O$64:O880)&gt;MAX(P$64:P879)),MAX(O$64:O880),""),IF(AND($F879/INDEX($F$64:$F880,MATCH(MAX(Q$64:Q880),Q$64:Q880,0)-1)&lt;(1-$P$2),MAX(O$64:O880)&gt;MAX(P$64:P879)),MAX(O$64:O880),"")),"")</f>
        <v/>
      </c>
      <c r="Q880" s="91" t="str">
        <f>IFERROR(IF(E880="","",IF(O880&lt;&gt;"",MAX(O$64:O880)*10+1,IF(AND($F879/INDEX($F$64:$F880,MATCH(MAX(Q$64:Q879),Q$64:Q879,0)-1)&gt;(1+$O$2),MAX(O$64:O880)&gt;MAX(P$64:P879)),MAX(Q$64:Q879)+1,""))),"")</f>
        <v/>
      </c>
    </row>
    <row r="881" spans="1:17" x14ac:dyDescent="0.2">
      <c r="A881" s="13">
        <f>HLOOKUP($E$2,历史数据!$V$3:$AE$5000,ROW(A879),)</f>
        <v>276977</v>
      </c>
      <c r="B881" s="41">
        <v>37784</v>
      </c>
      <c r="C881" s="100">
        <f>IFERROR(IF(A881&lt;&gt;0,MAX($C$4:C880)+1,""),"")</f>
        <v>870</v>
      </c>
      <c r="D881" s="100"/>
      <c r="E881" s="99">
        <f t="shared" si="101"/>
        <v>37795</v>
      </c>
      <c r="F881" s="101">
        <f>IFERROR(VLOOKUP(E881,历史数据!AH:AJ,3,),"")</f>
        <v>9.0832961044301097</v>
      </c>
      <c r="G881" s="101">
        <f t="shared" si="97"/>
        <v>10.454478512542677</v>
      </c>
      <c r="H881" s="105">
        <f t="shared" si="98"/>
        <v>-5.6397967194148357E-3</v>
      </c>
      <c r="I881" s="101">
        <f>IFERROR(VLOOKUP(E881,历史数据!AH:AJ,2,),"")</f>
        <v>9.6176076399848203</v>
      </c>
      <c r="J881" s="104">
        <f t="shared" si="99"/>
        <v>0</v>
      </c>
      <c r="K881" s="104" t="str">
        <f>IFERROR(IF(AND(J880=$H$2*1,MAX(K$64:K880)=MAX(L$64:L880)),MAX(K$64:K880)+1,""),"")</f>
        <v/>
      </c>
      <c r="L881" s="104" t="str">
        <f>IFERROR(IF(AND($F880/INDEX($F$64:$F881,MATCH(MAX(M$64:M881),M$64:M881,0)-1)&lt;(1-$P$2),MAX(K$64:K881)&gt;MAX(L$64:L880)),MAX(K$64:K881),""),"")</f>
        <v/>
      </c>
      <c r="M881" s="104" t="str">
        <f>IFERROR(IF(E881="","",IF(K881&lt;&gt;"",MAX(M$64:M880)+1,IF(AND($F880/INDEX($F$64:$F881,MATCH(MAX(M$64:M880),M$64:M880,0)-1)&gt;(1+$O$2),MAX(K$64:K881)&gt;MAX(L$64:L880)),MAX(M$64:M880)+1,""))),"")</f>
        <v/>
      </c>
      <c r="N881" s="91">
        <f t="shared" si="100"/>
        <v>0</v>
      </c>
      <c r="O881" s="91" t="str">
        <f>IFERROR(IF(AND(N880=$H$2*1,MAX(O$64:O880)=MAX(P$64:P880)),MAX(O$64:O880)+1,""),"")</f>
        <v/>
      </c>
      <c r="P881" s="91" t="str">
        <f>IFERROR(IF(MOD(MAX(Q$64:Q881),10*MAX(O$64:O881))&lt;=2,IF(AND(F880/INDEX($F$64:$F881,MATCH(MAX(O$64:O881),O$64:O881,0)-1)&lt;(1-$P$2),MAX(O$64:O881)&gt;MAX(P$64:P880)),MAX(O$64:O881),""),IF(AND($F880/INDEX($F$64:$F881,MATCH(MAX(Q$64:Q881),Q$64:Q881,0)-1)&lt;(1-$P$2),MAX(O$64:O881)&gt;MAX(P$64:P880)),MAX(O$64:O881),"")),"")</f>
        <v/>
      </c>
      <c r="Q881" s="91" t="str">
        <f>IFERROR(IF(E881="","",IF(O881&lt;&gt;"",MAX(O$64:O881)*10+1,IF(AND($F880/INDEX($F$64:$F881,MATCH(MAX(Q$64:Q880),Q$64:Q880,0)-1)&gt;(1+$O$2),MAX(O$64:O881)&gt;MAX(P$64:P880)),MAX(Q$64:Q880)+1,""))),"")</f>
        <v/>
      </c>
    </row>
    <row r="882" spans="1:17" x14ac:dyDescent="0.2">
      <c r="A882" s="13">
        <f>HLOOKUP($E$2,历史数据!$V$3:$AE$5000,ROW(A880),)</f>
        <v>232786</v>
      </c>
      <c r="B882" s="41">
        <v>37785</v>
      </c>
      <c r="C882" s="100">
        <f>IFERROR(IF(A882&lt;&gt;0,MAX($C$4:C881)+1,""),"")</f>
        <v>871</v>
      </c>
      <c r="D882" s="100"/>
      <c r="E882" s="99">
        <f t="shared" si="101"/>
        <v>37796</v>
      </c>
      <c r="F882" s="101">
        <f>IFERROR(VLOOKUP(E882,历史数据!AH:AJ,3,),"")</f>
        <v>9.2396799684948991</v>
      </c>
      <c r="G882" s="101">
        <f t="shared" si="97"/>
        <v>10.407346153512036</v>
      </c>
      <c r="H882" s="105">
        <f t="shared" si="98"/>
        <v>-4.5083414705089364E-3</v>
      </c>
      <c r="I882" s="101">
        <f>IFERROR(VLOOKUP(E882,历史数据!AH:AJ,2,),"")</f>
        <v>9.1875520138066396</v>
      </c>
      <c r="J882" s="104">
        <f t="shared" si="99"/>
        <v>0</v>
      </c>
      <c r="K882" s="104" t="str">
        <f>IFERROR(IF(AND(J881=$H$2*1,MAX(K$64:K881)=MAX(L$64:L881)),MAX(K$64:K881)+1,""),"")</f>
        <v/>
      </c>
      <c r="L882" s="104" t="str">
        <f>IFERROR(IF(AND($F881/INDEX($F$64:$F882,MATCH(MAX(M$64:M882),M$64:M882,0)-1)&lt;(1-$P$2),MAX(K$64:K882)&gt;MAX(L$64:L881)),MAX(K$64:K882),""),"")</f>
        <v/>
      </c>
      <c r="M882" s="104" t="str">
        <f>IFERROR(IF(E882="","",IF(K882&lt;&gt;"",MAX(M$64:M881)+1,IF(AND($F881/INDEX($F$64:$F882,MATCH(MAX(M$64:M881),M$64:M881,0)-1)&gt;(1+$O$2),MAX(K$64:K882)&gt;MAX(L$64:L881)),MAX(M$64:M881)+1,""))),"")</f>
        <v/>
      </c>
      <c r="N882" s="91">
        <f t="shared" si="100"/>
        <v>0</v>
      </c>
      <c r="O882" s="91" t="str">
        <f>IFERROR(IF(AND(N881=$H$2*1,MAX(O$64:O881)=MAX(P$64:P881)),MAX(O$64:O881)+1,""),"")</f>
        <v/>
      </c>
      <c r="P882" s="91" t="str">
        <f>IFERROR(IF(MOD(MAX(Q$64:Q882),10*MAX(O$64:O882))&lt;=2,IF(AND(F881/INDEX($F$64:$F882,MATCH(MAX(O$64:O882),O$64:O882,0)-1)&lt;(1-$P$2),MAX(O$64:O882)&gt;MAX(P$64:P881)),MAX(O$64:O882),""),IF(AND($F881/INDEX($F$64:$F882,MATCH(MAX(Q$64:Q882),Q$64:Q882,0)-1)&lt;(1-$P$2),MAX(O$64:O882)&gt;MAX(P$64:P881)),MAX(O$64:O882),"")),"")</f>
        <v/>
      </c>
      <c r="Q882" s="91" t="str">
        <f>IFERROR(IF(E882="","",IF(O882&lt;&gt;"",MAX(O$64:O882)*10+1,IF(AND($F881/INDEX($F$64:$F882,MATCH(MAX(Q$64:Q881),Q$64:Q881,0)-1)&gt;(1+$O$2),MAX(O$64:O882)&gt;MAX(P$64:P881)),MAX(Q$64:Q881)+1,""))),"")</f>
        <v/>
      </c>
    </row>
    <row r="883" spans="1:17" x14ac:dyDescent="0.2">
      <c r="A883" s="13">
        <f>HLOOKUP($E$2,历史数据!$V$3:$AE$5000,ROW(A881),)</f>
        <v>224360</v>
      </c>
      <c r="B883" s="41">
        <v>37788</v>
      </c>
      <c r="C883" s="100">
        <f>IFERROR(IF(A883&lt;&gt;0,MAX($C$4:C882)+1,""),"")</f>
        <v>872</v>
      </c>
      <c r="D883" s="100"/>
      <c r="E883" s="99">
        <f t="shared" si="101"/>
        <v>37797</v>
      </c>
      <c r="F883" s="101">
        <f>IFERROR(VLOOKUP(E883,历史数据!AH:AJ,3,),"")</f>
        <v>9.0572321270859799</v>
      </c>
      <c r="G883" s="101">
        <f t="shared" si="97"/>
        <v>10.357172997124582</v>
      </c>
      <c r="H883" s="105">
        <f t="shared" si="98"/>
        <v>-4.8209366391183117E-3</v>
      </c>
      <c r="I883" s="101">
        <f>IFERROR(VLOOKUP(E883,历史数据!AH:AJ,2,),"")</f>
        <v>9.2396799684948991</v>
      </c>
      <c r="J883" s="104">
        <f t="shared" si="99"/>
        <v>0</v>
      </c>
      <c r="K883" s="104" t="str">
        <f>IFERROR(IF(AND(J882=$H$2*1,MAX(K$64:K882)=MAX(L$64:L882)),MAX(K$64:K882)+1,""),"")</f>
        <v/>
      </c>
      <c r="L883" s="104" t="str">
        <f>IFERROR(IF(AND($F882/INDEX($F$64:$F883,MATCH(MAX(M$64:M883),M$64:M883,0)-1)&lt;(1-$P$2),MAX(K$64:K883)&gt;MAX(L$64:L882)),MAX(K$64:K883),""),"")</f>
        <v/>
      </c>
      <c r="M883" s="104" t="str">
        <f>IFERROR(IF(E883="","",IF(K883&lt;&gt;"",MAX(M$64:M882)+1,IF(AND($F882/INDEX($F$64:$F883,MATCH(MAX(M$64:M882),M$64:M882,0)-1)&gt;(1+$O$2),MAX(K$64:K883)&gt;MAX(L$64:L882)),MAX(M$64:M882)+1,""))),"")</f>
        <v/>
      </c>
      <c r="N883" s="91">
        <f t="shared" si="100"/>
        <v>0</v>
      </c>
      <c r="O883" s="91" t="str">
        <f>IFERROR(IF(AND(N882=$H$2*1,MAX(O$64:O882)=MAX(P$64:P882)),MAX(O$64:O882)+1,""),"")</f>
        <v/>
      </c>
      <c r="P883" s="91" t="str">
        <f>IFERROR(IF(MOD(MAX(Q$64:Q883),10*MAX(O$64:O883))&lt;=2,IF(AND(F882/INDEX($F$64:$F883,MATCH(MAX(O$64:O883),O$64:O883,0)-1)&lt;(1-$P$2),MAX(O$64:O883)&gt;MAX(P$64:P882)),MAX(O$64:O883),""),IF(AND($F882/INDEX($F$64:$F883,MATCH(MAX(Q$64:Q883),Q$64:Q883,0)-1)&lt;(1-$P$2),MAX(O$64:O883)&gt;MAX(P$64:P882)),MAX(O$64:O883),"")),"")</f>
        <v/>
      </c>
      <c r="Q883" s="91" t="str">
        <f>IFERROR(IF(E883="","",IF(O883&lt;&gt;"",MAX(O$64:O883)*10+1,IF(AND($F882/INDEX($F$64:$F883,MATCH(MAX(Q$64:Q882),Q$64:Q882,0)-1)&gt;(1+$O$2),MAX(O$64:O883)&gt;MAX(P$64:P882)),MAX(Q$64:Q882)+1,""))),"")</f>
        <v/>
      </c>
    </row>
    <row r="884" spans="1:17" x14ac:dyDescent="0.2">
      <c r="A884" s="13">
        <f>HLOOKUP($E$2,历史数据!$V$3:$AE$5000,ROW(A882),)</f>
        <v>228460</v>
      </c>
      <c r="B884" s="41">
        <v>37789</v>
      </c>
      <c r="C884" s="100">
        <f>IFERROR(IF(A884&lt;&gt;0,MAX($C$4:C883)+1,""),"")</f>
        <v>873</v>
      </c>
      <c r="D884" s="100"/>
      <c r="E884" s="99">
        <f t="shared" si="101"/>
        <v>37798</v>
      </c>
      <c r="F884" s="101">
        <f>IFERROR(VLOOKUP(E884,历史数据!AH:AJ,3,),"")</f>
        <v>9.1093600817742395</v>
      </c>
      <c r="G884" s="101">
        <f t="shared" si="97"/>
        <v>10.310909437338744</v>
      </c>
      <c r="H884" s="105">
        <f t="shared" si="98"/>
        <v>-4.4668134633536472E-3</v>
      </c>
      <c r="I884" s="101">
        <f>IFERROR(VLOOKUP(E884,历史数据!AH:AJ,2,),"")</f>
        <v>9.0572321270859799</v>
      </c>
      <c r="J884" s="104">
        <f t="shared" si="99"/>
        <v>0</v>
      </c>
      <c r="K884" s="104" t="str">
        <f>IFERROR(IF(AND(J883=$H$2*1,MAX(K$64:K883)=MAX(L$64:L883)),MAX(K$64:K883)+1,""),"")</f>
        <v/>
      </c>
      <c r="L884" s="104" t="str">
        <f>IFERROR(IF(AND($F883/INDEX($F$64:$F884,MATCH(MAX(M$64:M884),M$64:M884,0)-1)&lt;(1-$P$2),MAX(K$64:K884)&gt;MAX(L$64:L883)),MAX(K$64:K884),""),"")</f>
        <v/>
      </c>
      <c r="M884" s="104" t="str">
        <f>IFERROR(IF(E884="","",IF(K884&lt;&gt;"",MAX(M$64:M883)+1,IF(AND($F883/INDEX($F$64:$F884,MATCH(MAX(M$64:M883),M$64:M883,0)-1)&gt;(1+$O$2),MAX(K$64:K884)&gt;MAX(L$64:L883)),MAX(M$64:M883)+1,""))),"")</f>
        <v/>
      </c>
      <c r="N884" s="91">
        <f t="shared" si="100"/>
        <v>0</v>
      </c>
      <c r="O884" s="91" t="str">
        <f>IFERROR(IF(AND(N883=$H$2*1,MAX(O$64:O883)=MAX(P$64:P883)),MAX(O$64:O883)+1,""),"")</f>
        <v/>
      </c>
      <c r="P884" s="91" t="str">
        <f>IFERROR(IF(MOD(MAX(Q$64:Q884),10*MAX(O$64:O884))&lt;=2,IF(AND(F883/INDEX($F$64:$F884,MATCH(MAX(O$64:O884),O$64:O884,0)-1)&lt;(1-$P$2),MAX(O$64:O884)&gt;MAX(P$64:P883)),MAX(O$64:O884),""),IF(AND($F883/INDEX($F$64:$F884,MATCH(MAX(Q$64:Q884),Q$64:Q884,0)-1)&lt;(1-$P$2),MAX(O$64:O884)&gt;MAX(P$64:P883)),MAX(O$64:O884),"")),"")</f>
        <v/>
      </c>
      <c r="Q884" s="91" t="str">
        <f>IFERROR(IF(E884="","",IF(O884&lt;&gt;"",MAX(O$64:O884)*10+1,IF(AND($F883/INDEX($F$64:$F884,MATCH(MAX(Q$64:Q883),Q$64:Q883,0)-1)&gt;(1+$O$2),MAX(O$64:O884)&gt;MAX(P$64:P883)),MAX(Q$64:Q883)+1,""))),"")</f>
        <v/>
      </c>
    </row>
    <row r="885" spans="1:17" x14ac:dyDescent="0.2">
      <c r="A885" s="13">
        <f>HLOOKUP($E$2,历史数据!$V$3:$AE$5000,ROW(A883),)</f>
        <v>259380</v>
      </c>
      <c r="B885" s="41">
        <v>37790</v>
      </c>
      <c r="C885" s="100">
        <f>IFERROR(IF(A885&lt;&gt;0,MAX($C$4:C884)+1,""),"")</f>
        <v>874</v>
      </c>
      <c r="D885" s="100"/>
      <c r="E885" s="99">
        <f t="shared" si="101"/>
        <v>37799</v>
      </c>
      <c r="F885" s="101">
        <f>IFERROR(VLOOKUP(E885,历史数据!AH:AJ,3,),"")</f>
        <v>8.8356883196608607</v>
      </c>
      <c r="G885" s="101">
        <f t="shared" si="97"/>
        <v>10.25878148265048</v>
      </c>
      <c r="H885" s="105">
        <f t="shared" si="98"/>
        <v>-5.0556117290190272E-3</v>
      </c>
      <c r="I885" s="101">
        <f>IFERROR(VLOOKUP(E885,历史数据!AH:AJ,2,),"")</f>
        <v>9.1093600817742395</v>
      </c>
      <c r="J885" s="104">
        <f t="shared" si="99"/>
        <v>0</v>
      </c>
      <c r="K885" s="104" t="str">
        <f>IFERROR(IF(AND(J884=$H$2*1,MAX(K$64:K884)=MAX(L$64:L884)),MAX(K$64:K884)+1,""),"")</f>
        <v/>
      </c>
      <c r="L885" s="104" t="str">
        <f>IFERROR(IF(AND($F884/INDEX($F$64:$F885,MATCH(MAX(M$64:M885),M$64:M885,0)-1)&lt;(1-$P$2),MAX(K$64:K885)&gt;MAX(L$64:L884)),MAX(K$64:K885),""),"")</f>
        <v/>
      </c>
      <c r="M885" s="104" t="str">
        <f>IFERROR(IF(E885="","",IF(K885&lt;&gt;"",MAX(M$64:M884)+1,IF(AND($F884/INDEX($F$64:$F885,MATCH(MAX(M$64:M884),M$64:M884,0)-1)&gt;(1+$O$2),MAX(K$64:K885)&gt;MAX(L$64:L884)),MAX(M$64:M884)+1,""))),"")</f>
        <v/>
      </c>
      <c r="N885" s="91">
        <f t="shared" si="100"/>
        <v>0</v>
      </c>
      <c r="O885" s="91" t="str">
        <f>IFERROR(IF(AND(N884=$H$2*1,MAX(O$64:O884)=MAX(P$64:P884)),MAX(O$64:O884)+1,""),"")</f>
        <v/>
      </c>
      <c r="P885" s="91" t="str">
        <f>IFERROR(IF(MOD(MAX(Q$64:Q885),10*MAX(O$64:O885))&lt;=2,IF(AND(F884/INDEX($F$64:$F885,MATCH(MAX(O$64:O885),O$64:O885,0)-1)&lt;(1-$P$2),MAX(O$64:O885)&gt;MAX(P$64:P884)),MAX(O$64:O885),""),IF(AND($F884/INDEX($F$64:$F885,MATCH(MAX(Q$64:Q885),Q$64:Q885,0)-1)&lt;(1-$P$2),MAX(O$64:O885)&gt;MAX(P$64:P884)),MAX(O$64:O885),"")),"")</f>
        <v/>
      </c>
      <c r="Q885" s="91" t="str">
        <f>IFERROR(IF(E885="","",IF(O885&lt;&gt;"",MAX(O$64:O885)*10+1,IF(AND($F884/INDEX($F$64:$F885,MATCH(MAX(Q$64:Q884),Q$64:Q884,0)-1)&gt;(1+$O$2),MAX(O$64:O885)&gt;MAX(P$64:P884)),MAX(Q$64:Q884)+1,""))),"")</f>
        <v/>
      </c>
    </row>
    <row r="886" spans="1:17" x14ac:dyDescent="0.2">
      <c r="A886" s="13">
        <f>HLOOKUP($E$2,历史数据!$V$3:$AE$5000,ROW(A884),)</f>
        <v>907719</v>
      </c>
      <c r="B886" s="41">
        <v>37791</v>
      </c>
      <c r="C886" s="100">
        <f>IFERROR(IF(A886&lt;&gt;0,MAX($C$4:C885)+1,""),"")</f>
        <v>875</v>
      </c>
      <c r="D886" s="100"/>
      <c r="E886" s="99">
        <f t="shared" si="101"/>
        <v>37802</v>
      </c>
      <c r="F886" s="101">
        <f>IFERROR(VLOOKUP(E886,历史数据!AH:AJ,3,),"")</f>
        <v>8.6923364442681308</v>
      </c>
      <c r="G886" s="101">
        <f t="shared" si="97"/>
        <v>10.203829930416598</v>
      </c>
      <c r="H886" s="105">
        <f t="shared" si="98"/>
        <v>-5.3565379403797131E-3</v>
      </c>
      <c r="I886" s="101">
        <f>IFERROR(VLOOKUP(E886,历史数据!AH:AJ,2,),"")</f>
        <v>8.7314324102843308</v>
      </c>
      <c r="J886" s="104">
        <f t="shared" si="99"/>
        <v>0</v>
      </c>
      <c r="K886" s="104" t="str">
        <f>IFERROR(IF(AND(J885=$H$2*1,MAX(K$64:K885)=MAX(L$64:L885)),MAX(K$64:K885)+1,""),"")</f>
        <v/>
      </c>
      <c r="L886" s="104" t="str">
        <f>IFERROR(IF(AND($F885/INDEX($F$64:$F886,MATCH(MAX(M$64:M886),M$64:M886,0)-1)&lt;(1-$P$2),MAX(K$64:K886)&gt;MAX(L$64:L885)),MAX(K$64:K886),""),"")</f>
        <v/>
      </c>
      <c r="M886" s="104" t="str">
        <f>IFERROR(IF(E886="","",IF(K886&lt;&gt;"",MAX(M$64:M885)+1,IF(AND($F885/INDEX($F$64:$F886,MATCH(MAX(M$64:M885),M$64:M885,0)-1)&gt;(1+$O$2),MAX(K$64:K886)&gt;MAX(L$64:L885)),MAX(M$64:M885)+1,""))),"")</f>
        <v/>
      </c>
      <c r="N886" s="91">
        <f t="shared" si="100"/>
        <v>0</v>
      </c>
      <c r="O886" s="91" t="str">
        <f>IFERROR(IF(AND(N885=$H$2*1,MAX(O$64:O885)=MAX(P$64:P885)),MAX(O$64:O885)+1,""),"")</f>
        <v/>
      </c>
      <c r="P886" s="91" t="str">
        <f>IFERROR(IF(MOD(MAX(Q$64:Q886),10*MAX(O$64:O886))&lt;=2,IF(AND(F885/INDEX($F$64:$F886,MATCH(MAX(O$64:O886),O$64:O886,0)-1)&lt;(1-$P$2),MAX(O$64:O886)&gt;MAX(P$64:P885)),MAX(O$64:O886),""),IF(AND($F885/INDEX($F$64:$F886,MATCH(MAX(Q$64:Q886),Q$64:Q886,0)-1)&lt;(1-$P$2),MAX(O$64:O886)&gt;MAX(P$64:P885)),MAX(O$64:O886),"")),"")</f>
        <v/>
      </c>
      <c r="Q886" s="91" t="str">
        <f>IFERROR(IF(E886="","",IF(O886&lt;&gt;"",MAX(O$64:O886)*10+1,IF(AND($F885/INDEX($F$64:$F886,MATCH(MAX(Q$64:Q885),Q$64:Q885,0)-1)&gt;(1+$O$2),MAX(O$64:O886)&gt;MAX(P$64:P885)),MAX(Q$64:Q885)+1,""))),"")</f>
        <v/>
      </c>
    </row>
    <row r="887" spans="1:17" x14ac:dyDescent="0.2">
      <c r="A887" s="13">
        <f>HLOOKUP($E$2,历史数据!$V$3:$AE$5000,ROW(A885),)</f>
        <v>371142</v>
      </c>
      <c r="B887" s="41">
        <v>37792</v>
      </c>
      <c r="C887" s="100">
        <f>IFERROR(IF(A887&lt;&gt;0,MAX($C$4:C886)+1,""),"")</f>
        <v>876</v>
      </c>
      <c r="D887" s="100"/>
      <c r="E887" s="99">
        <f t="shared" si="101"/>
        <v>37803</v>
      </c>
      <c r="F887" s="101">
        <f>IFERROR(VLOOKUP(E887,历史数据!AH:AJ,3,),"")</f>
        <v>8.6402084895798605</v>
      </c>
      <c r="G887" s="101">
        <f t="shared" si="97"/>
        <v>10.150615976672329</v>
      </c>
      <c r="H887" s="105">
        <f t="shared" si="98"/>
        <v>-5.2150961067709556E-3</v>
      </c>
      <c r="I887" s="101">
        <f>IFERROR(VLOOKUP(E887,历史数据!AH:AJ,2,),"")</f>
        <v>8.7053684329401904</v>
      </c>
      <c r="J887" s="104">
        <f t="shared" si="99"/>
        <v>0</v>
      </c>
      <c r="K887" s="104" t="str">
        <f>IFERROR(IF(AND(J886=$H$2*1,MAX(K$64:K886)=MAX(L$64:L886)),MAX(K$64:K886)+1,""),"")</f>
        <v/>
      </c>
      <c r="L887" s="104" t="str">
        <f>IFERROR(IF(AND($F886/INDEX($F$64:$F887,MATCH(MAX(M$64:M887),M$64:M887,0)-1)&lt;(1-$P$2),MAX(K$64:K887)&gt;MAX(L$64:L886)),MAX(K$64:K887),""),"")</f>
        <v/>
      </c>
      <c r="M887" s="104" t="str">
        <f>IFERROR(IF(E887="","",IF(K887&lt;&gt;"",MAX(M$64:M886)+1,IF(AND($F886/INDEX($F$64:$F887,MATCH(MAX(M$64:M886),M$64:M886,0)-1)&gt;(1+$O$2),MAX(K$64:K887)&gt;MAX(L$64:L886)),MAX(M$64:M886)+1,""))),"")</f>
        <v/>
      </c>
      <c r="N887" s="91">
        <f t="shared" si="100"/>
        <v>0</v>
      </c>
      <c r="O887" s="91" t="str">
        <f>IFERROR(IF(AND(N886=$H$2*1,MAX(O$64:O886)=MAX(P$64:P886)),MAX(O$64:O886)+1,""),"")</f>
        <v/>
      </c>
      <c r="P887" s="91" t="str">
        <f>IFERROR(IF(MOD(MAX(Q$64:Q887),10*MAX(O$64:O887))&lt;=2,IF(AND(F886/INDEX($F$64:$F887,MATCH(MAX(O$64:O887),O$64:O887,0)-1)&lt;(1-$P$2),MAX(O$64:O887)&gt;MAX(P$64:P886)),MAX(O$64:O887),""),IF(AND($F886/INDEX($F$64:$F887,MATCH(MAX(Q$64:Q887),Q$64:Q887,0)-1)&lt;(1-$P$2),MAX(O$64:O887)&gt;MAX(P$64:P886)),MAX(O$64:O887),"")),"")</f>
        <v/>
      </c>
      <c r="Q887" s="91" t="str">
        <f>IFERROR(IF(E887="","",IF(O887&lt;&gt;"",MAX(O$64:O887)*10+1,IF(AND($F886/INDEX($F$64:$F887,MATCH(MAX(Q$64:Q886),Q$64:Q886,0)-1)&gt;(1+$O$2),MAX(O$64:O887)&gt;MAX(P$64:P886)),MAX(Q$64:Q886)+1,""))),"")</f>
        <v/>
      </c>
    </row>
    <row r="888" spans="1:17" x14ac:dyDescent="0.2">
      <c r="A888" s="13">
        <f>HLOOKUP($E$2,历史数据!$V$3:$AE$5000,ROW(A886),)</f>
        <v>451690</v>
      </c>
      <c r="B888" s="41">
        <v>37795</v>
      </c>
      <c r="C888" s="100">
        <f>IFERROR(IF(A888&lt;&gt;0,MAX($C$4:C887)+1,""),"")</f>
        <v>877</v>
      </c>
      <c r="D888" s="100"/>
      <c r="E888" s="99">
        <f t="shared" si="101"/>
        <v>37804</v>
      </c>
      <c r="F888" s="101">
        <f>IFERROR(VLOOKUP(E888,历史数据!AH:AJ,3,),"")</f>
        <v>8.7574963876284606</v>
      </c>
      <c r="G888" s="101">
        <f t="shared" si="97"/>
        <v>10.098922421606465</v>
      </c>
      <c r="H888" s="105">
        <f t="shared" si="98"/>
        <v>-5.0926520306415757E-3</v>
      </c>
      <c r="I888" s="101">
        <f>IFERROR(VLOOKUP(E888,历史数据!AH:AJ,2,),"")</f>
        <v>8.6271765009077992</v>
      </c>
      <c r="J888" s="104">
        <f t="shared" si="99"/>
        <v>0</v>
      </c>
      <c r="K888" s="104" t="str">
        <f>IFERROR(IF(AND(J887=$H$2*1,MAX(K$64:K887)=MAX(L$64:L887)),MAX(K$64:K887)+1,""),"")</f>
        <v/>
      </c>
      <c r="L888" s="104" t="str">
        <f>IFERROR(IF(AND($F887/INDEX($F$64:$F888,MATCH(MAX(M$64:M888),M$64:M888,0)-1)&lt;(1-$P$2),MAX(K$64:K888)&gt;MAX(L$64:L887)),MAX(K$64:K888),""),"")</f>
        <v/>
      </c>
      <c r="M888" s="104" t="str">
        <f>IFERROR(IF(E888="","",IF(K888&lt;&gt;"",MAX(M$64:M887)+1,IF(AND($F887/INDEX($F$64:$F888,MATCH(MAX(M$64:M887),M$64:M887,0)-1)&gt;(1+$O$2),MAX(K$64:K888)&gt;MAX(L$64:L887)),MAX(M$64:M887)+1,""))),"")</f>
        <v/>
      </c>
      <c r="N888" s="91">
        <f t="shared" si="100"/>
        <v>0</v>
      </c>
      <c r="O888" s="91" t="str">
        <f>IFERROR(IF(AND(N887=$H$2*1,MAX(O$64:O887)=MAX(P$64:P887)),MAX(O$64:O887)+1,""),"")</f>
        <v/>
      </c>
      <c r="P888" s="91" t="str">
        <f>IFERROR(IF(MOD(MAX(Q$64:Q888),10*MAX(O$64:O888))&lt;=2,IF(AND(F887/INDEX($F$64:$F888,MATCH(MAX(O$64:O888),O$64:O888,0)-1)&lt;(1-$P$2),MAX(O$64:O888)&gt;MAX(P$64:P887)),MAX(O$64:O888),""),IF(AND($F887/INDEX($F$64:$F888,MATCH(MAX(Q$64:Q888),Q$64:Q888,0)-1)&lt;(1-$P$2),MAX(O$64:O888)&gt;MAX(P$64:P887)),MAX(O$64:O888),"")),"")</f>
        <v/>
      </c>
      <c r="Q888" s="91" t="str">
        <f>IFERROR(IF(E888="","",IF(O888&lt;&gt;"",MAX(O$64:O888)*10+1,IF(AND($F887/INDEX($F$64:$F888,MATCH(MAX(Q$64:Q887),Q$64:Q887,0)-1)&gt;(1+$O$2),MAX(O$64:O888)&gt;MAX(P$64:P887)),MAX(Q$64:Q887)+1,""))),"")</f>
        <v/>
      </c>
    </row>
    <row r="889" spans="1:17" x14ac:dyDescent="0.2">
      <c r="A889" s="13">
        <f>HLOOKUP($E$2,历史数据!$V$3:$AE$5000,ROW(A887),)</f>
        <v>182800</v>
      </c>
      <c r="B889" s="41">
        <v>37796</v>
      </c>
      <c r="C889" s="100">
        <f>IFERROR(IF(A889&lt;&gt;0,MAX($C$4:C888)+1,""),"")</f>
        <v>878</v>
      </c>
      <c r="D889" s="100"/>
      <c r="E889" s="99">
        <f t="shared" si="101"/>
        <v>37805</v>
      </c>
      <c r="F889" s="101">
        <f>IFERROR(VLOOKUP(E889,历史数据!AH:AJ,3,),"")</f>
        <v>8.8226563309887904</v>
      </c>
      <c r="G889" s="101">
        <f t="shared" si="97"/>
        <v>10.043753669561386</v>
      </c>
      <c r="H889" s="105">
        <f t="shared" si="98"/>
        <v>-5.4628355127321893E-3</v>
      </c>
      <c r="I889" s="101">
        <f>IFERROR(VLOOKUP(E889,历史数据!AH:AJ,2,),"")</f>
        <v>8.7444643989563904</v>
      </c>
      <c r="J889" s="104">
        <f t="shared" si="99"/>
        <v>0</v>
      </c>
      <c r="K889" s="104" t="str">
        <f>IFERROR(IF(AND(J888=$H$2*1,MAX(K$64:K888)=MAX(L$64:L888)),MAX(K$64:K888)+1,""),"")</f>
        <v/>
      </c>
      <c r="L889" s="104" t="str">
        <f>IFERROR(IF(AND($F888/INDEX($F$64:$F889,MATCH(MAX(M$64:M889),M$64:M889,0)-1)&lt;(1-$P$2),MAX(K$64:K889)&gt;MAX(L$64:L888)),MAX(K$64:K889),""),"")</f>
        <v/>
      </c>
      <c r="M889" s="104" t="str">
        <f>IFERROR(IF(E889="","",IF(K889&lt;&gt;"",MAX(M$64:M888)+1,IF(AND($F888/INDEX($F$64:$F889,MATCH(MAX(M$64:M888),M$64:M888,0)-1)&gt;(1+$O$2),MAX(K$64:K889)&gt;MAX(L$64:L888)),MAX(M$64:M888)+1,""))),"")</f>
        <v/>
      </c>
      <c r="N889" s="91">
        <f t="shared" si="100"/>
        <v>0</v>
      </c>
      <c r="O889" s="91" t="str">
        <f>IFERROR(IF(AND(N888=$H$2*1,MAX(O$64:O888)=MAX(P$64:P888)),MAX(O$64:O888)+1,""),"")</f>
        <v/>
      </c>
      <c r="P889" s="91" t="str">
        <f>IFERROR(IF(MOD(MAX(Q$64:Q889),10*MAX(O$64:O889))&lt;=2,IF(AND(F888/INDEX($F$64:$F889,MATCH(MAX(O$64:O889),O$64:O889,0)-1)&lt;(1-$P$2),MAX(O$64:O889)&gt;MAX(P$64:P888)),MAX(O$64:O889),""),IF(AND($F888/INDEX($F$64:$F889,MATCH(MAX(Q$64:Q889),Q$64:Q889,0)-1)&lt;(1-$P$2),MAX(O$64:O889)&gt;MAX(P$64:P888)),MAX(O$64:O889),"")),"")</f>
        <v/>
      </c>
      <c r="Q889" s="91" t="str">
        <f>IFERROR(IF(E889="","",IF(O889&lt;&gt;"",MAX(O$64:O889)*10+1,IF(AND($F888/INDEX($F$64:$F889,MATCH(MAX(Q$64:Q888),Q$64:Q888,0)-1)&gt;(1+$O$2),MAX(O$64:O889)&gt;MAX(P$64:P888)),MAX(Q$64:Q888)+1,""))),"")</f>
        <v/>
      </c>
    </row>
    <row r="890" spans="1:17" x14ac:dyDescent="0.2">
      <c r="A890" s="13">
        <f>HLOOKUP($E$2,历史数据!$V$3:$AE$5000,ROW(A888),)</f>
        <v>223330</v>
      </c>
      <c r="B890" s="41">
        <v>37797</v>
      </c>
      <c r="C890" s="100">
        <f>IFERROR(IF(A890&lt;&gt;0,MAX($C$4:C889)+1,""),"")</f>
        <v>879</v>
      </c>
      <c r="D890" s="100"/>
      <c r="E890" s="99">
        <f t="shared" si="101"/>
        <v>37806</v>
      </c>
      <c r="F890" s="101">
        <f>IFERROR(VLOOKUP(E890,历史数据!AH:AJ,3,),"")</f>
        <v>8.7574963876284606</v>
      </c>
      <c r="G890" s="101">
        <f t="shared" si="97"/>
        <v>9.9894537167611084</v>
      </c>
      <c r="H890" s="105">
        <f t="shared" si="98"/>
        <v>-5.4063405562045919E-3</v>
      </c>
      <c r="I890" s="101">
        <f>IFERROR(VLOOKUP(E890,历史数据!AH:AJ,2,),"")</f>
        <v>8.9008482630211905</v>
      </c>
      <c r="J890" s="104">
        <f t="shared" si="99"/>
        <v>0</v>
      </c>
      <c r="K890" s="104" t="str">
        <f>IFERROR(IF(AND(J889=$H$2*1,MAX(K$64:K889)=MAX(L$64:L889)),MAX(K$64:K889)+1,""),"")</f>
        <v/>
      </c>
      <c r="L890" s="104" t="str">
        <f>IFERROR(IF(AND($F889/INDEX($F$64:$F890,MATCH(MAX(M$64:M890),M$64:M890,0)-1)&lt;(1-$P$2),MAX(K$64:K890)&gt;MAX(L$64:L889)),MAX(K$64:K890),""),"")</f>
        <v/>
      </c>
      <c r="M890" s="104" t="str">
        <f>IFERROR(IF(E890="","",IF(K890&lt;&gt;"",MAX(M$64:M889)+1,IF(AND($F889/INDEX($F$64:$F890,MATCH(MAX(M$64:M889),M$64:M889,0)-1)&gt;(1+$O$2),MAX(K$64:K890)&gt;MAX(L$64:L889)),MAX(M$64:M889)+1,""))),"")</f>
        <v/>
      </c>
      <c r="N890" s="91">
        <f t="shared" si="100"/>
        <v>0</v>
      </c>
      <c r="O890" s="91" t="str">
        <f>IFERROR(IF(AND(N889=$H$2*1,MAX(O$64:O889)=MAX(P$64:P889)),MAX(O$64:O889)+1,""),"")</f>
        <v/>
      </c>
      <c r="P890" s="91" t="str">
        <f>IFERROR(IF(MOD(MAX(Q$64:Q890),10*MAX(O$64:O890))&lt;=2,IF(AND(F889/INDEX($F$64:$F890,MATCH(MAX(O$64:O890),O$64:O890,0)-1)&lt;(1-$P$2),MAX(O$64:O890)&gt;MAX(P$64:P889)),MAX(O$64:O890),""),IF(AND($F889/INDEX($F$64:$F890,MATCH(MAX(Q$64:Q890),Q$64:Q890,0)-1)&lt;(1-$P$2),MAX(O$64:O890)&gt;MAX(P$64:P889)),MAX(O$64:O890),"")),"")</f>
        <v/>
      </c>
      <c r="Q890" s="91" t="str">
        <f>IFERROR(IF(E890="","",IF(O890&lt;&gt;"",MAX(O$64:O890)*10+1,IF(AND($F889/INDEX($F$64:$F890,MATCH(MAX(Q$64:Q889),Q$64:Q889,0)-1)&gt;(1+$O$2),MAX(O$64:O890)&gt;MAX(P$64:P889)),MAX(Q$64:Q889)+1,""))),"")</f>
        <v/>
      </c>
    </row>
    <row r="891" spans="1:17" x14ac:dyDescent="0.2">
      <c r="A891" s="13">
        <f>HLOOKUP($E$2,历史数据!$V$3:$AE$5000,ROW(A889),)</f>
        <v>308970</v>
      </c>
      <c r="B891" s="41">
        <v>37798</v>
      </c>
      <c r="C891" s="100">
        <f>IFERROR(IF(A891&lt;&gt;0,MAX($C$4:C890)+1,""),"")</f>
        <v>880</v>
      </c>
      <c r="D891" s="100"/>
      <c r="E891" s="99">
        <f t="shared" si="101"/>
        <v>37809</v>
      </c>
      <c r="F891" s="101">
        <f>IFERROR(VLOOKUP(E891,历史数据!AH:AJ,3,),"")</f>
        <v>8.6141445122357307</v>
      </c>
      <c r="G891" s="101">
        <f t="shared" si="97"/>
        <v>9.930375368114408</v>
      </c>
      <c r="H891" s="105">
        <f t="shared" si="98"/>
        <v>-5.9140720125239188E-3</v>
      </c>
      <c r="I891" s="101">
        <f>IFERROR(VLOOKUP(E891,历史数据!AH:AJ,2,),"")</f>
        <v>8.7705283763005202</v>
      </c>
      <c r="J891" s="104">
        <f t="shared" si="99"/>
        <v>0</v>
      </c>
      <c r="K891" s="104" t="str">
        <f>IFERROR(IF(AND(J890=$H$2*1,MAX(K$64:K890)=MAX(L$64:L890)),MAX(K$64:K890)+1,""),"")</f>
        <v/>
      </c>
      <c r="L891" s="104" t="str">
        <f>IFERROR(IF(AND($F890/INDEX($F$64:$F891,MATCH(MAX(M$64:M891),M$64:M891,0)-1)&lt;(1-$P$2),MAX(K$64:K891)&gt;MAX(L$64:L890)),MAX(K$64:K891),""),"")</f>
        <v/>
      </c>
      <c r="M891" s="104" t="str">
        <f>IFERROR(IF(E891="","",IF(K891&lt;&gt;"",MAX(M$64:M890)+1,IF(AND($F890/INDEX($F$64:$F891,MATCH(MAX(M$64:M890),M$64:M890,0)-1)&gt;(1+$O$2),MAX(K$64:K891)&gt;MAX(L$64:L890)),MAX(M$64:M890)+1,""))),"")</f>
        <v/>
      </c>
      <c r="N891" s="91">
        <f t="shared" si="100"/>
        <v>0</v>
      </c>
      <c r="O891" s="91" t="str">
        <f>IFERROR(IF(AND(N890=$H$2*1,MAX(O$64:O890)=MAX(P$64:P890)),MAX(O$64:O890)+1,""),"")</f>
        <v/>
      </c>
      <c r="P891" s="91" t="str">
        <f>IFERROR(IF(MOD(MAX(Q$64:Q891),10*MAX(O$64:O891))&lt;=2,IF(AND(F890/INDEX($F$64:$F891,MATCH(MAX(O$64:O891),O$64:O891,0)-1)&lt;(1-$P$2),MAX(O$64:O891)&gt;MAX(P$64:P890)),MAX(O$64:O891),""),IF(AND($F890/INDEX($F$64:$F891,MATCH(MAX(Q$64:Q891),Q$64:Q891,0)-1)&lt;(1-$P$2),MAX(O$64:O891)&gt;MAX(P$64:P890)),MAX(O$64:O891),"")),"")</f>
        <v/>
      </c>
      <c r="Q891" s="91" t="str">
        <f>IFERROR(IF(E891="","",IF(O891&lt;&gt;"",MAX(O$64:O891)*10+1,IF(AND($F890/INDEX($F$64:$F891,MATCH(MAX(Q$64:Q890),Q$64:Q890,0)-1)&gt;(1+$O$2),MAX(O$64:O891)&gt;MAX(P$64:P890)),MAX(Q$64:Q890)+1,""))),"")</f>
        <v/>
      </c>
    </row>
    <row r="892" spans="1:17" x14ac:dyDescent="0.2">
      <c r="A892" s="13">
        <f>HLOOKUP($E$2,历史数据!$V$3:$AE$5000,ROW(A890),)</f>
        <v>278673</v>
      </c>
      <c r="B892" s="41">
        <v>37799</v>
      </c>
      <c r="C892" s="100">
        <f>IFERROR(IF(A892&lt;&gt;0,MAX($C$4:C891)+1,""),"")</f>
        <v>881</v>
      </c>
      <c r="D892" s="100"/>
      <c r="E892" s="99">
        <f t="shared" si="101"/>
        <v>37810</v>
      </c>
      <c r="F892" s="101">
        <f>IFERROR(VLOOKUP(E892,历史数据!AH:AJ,3,),"")</f>
        <v>8.7835603649725904</v>
      </c>
      <c r="G892" s="101">
        <f t="shared" si="97"/>
        <v>9.870428220222907</v>
      </c>
      <c r="H892" s="105">
        <f t="shared" si="98"/>
        <v>-6.0367454068238624E-3</v>
      </c>
      <c r="I892" s="101">
        <f>IFERROR(VLOOKUP(E892,历史数据!AH:AJ,2,),"")</f>
        <v>8.6141445122357307</v>
      </c>
      <c r="J892" s="104">
        <f t="shared" si="99"/>
        <v>0</v>
      </c>
      <c r="K892" s="104" t="str">
        <f>IFERROR(IF(AND(J891=$H$2*1,MAX(K$64:K891)=MAX(L$64:L891)),MAX(K$64:K891)+1,""),"")</f>
        <v/>
      </c>
      <c r="L892" s="104" t="str">
        <f>IFERROR(IF(AND($F891/INDEX($F$64:$F892,MATCH(MAX(M$64:M892),M$64:M892,0)-1)&lt;(1-$P$2),MAX(K$64:K892)&gt;MAX(L$64:L891)),MAX(K$64:K892),""),"")</f>
        <v/>
      </c>
      <c r="M892" s="104" t="str">
        <f>IFERROR(IF(E892="","",IF(K892&lt;&gt;"",MAX(M$64:M891)+1,IF(AND($F891/INDEX($F$64:$F892,MATCH(MAX(M$64:M891),M$64:M891,0)-1)&gt;(1+$O$2),MAX(K$64:K892)&gt;MAX(L$64:L891)),MAX(M$64:M891)+1,""))),"")</f>
        <v/>
      </c>
      <c r="N892" s="91">
        <f t="shared" si="100"/>
        <v>0</v>
      </c>
      <c r="O892" s="91" t="str">
        <f>IFERROR(IF(AND(N891=$H$2*1,MAX(O$64:O891)=MAX(P$64:P891)),MAX(O$64:O891)+1,""),"")</f>
        <v/>
      </c>
      <c r="P892" s="91" t="str">
        <f>IFERROR(IF(MOD(MAX(Q$64:Q892),10*MAX(O$64:O892))&lt;=2,IF(AND(F891/INDEX($F$64:$F892,MATCH(MAX(O$64:O892),O$64:O892,0)-1)&lt;(1-$P$2),MAX(O$64:O892)&gt;MAX(P$64:P891)),MAX(O$64:O892),""),IF(AND($F891/INDEX($F$64:$F892,MATCH(MAX(Q$64:Q892),Q$64:Q892,0)-1)&lt;(1-$P$2),MAX(O$64:O892)&gt;MAX(P$64:P891)),MAX(O$64:O892),"")),"")</f>
        <v/>
      </c>
      <c r="Q892" s="91" t="str">
        <f>IFERROR(IF(E892="","",IF(O892&lt;&gt;"",MAX(O$64:O892)*10+1,IF(AND($F891/INDEX($F$64:$F892,MATCH(MAX(Q$64:Q891),Q$64:Q891,0)-1)&gt;(1+$O$2),MAX(O$64:O892)&gt;MAX(P$64:P891)),MAX(Q$64:Q891)+1,""))),"")</f>
        <v/>
      </c>
    </row>
    <row r="893" spans="1:17" x14ac:dyDescent="0.2">
      <c r="A893" s="13">
        <f>HLOOKUP($E$2,历史数据!$V$3:$AE$5000,ROW(A891),)</f>
        <v>165490</v>
      </c>
      <c r="B893" s="41">
        <v>37802</v>
      </c>
      <c r="C893" s="100">
        <f>IFERROR(IF(A893&lt;&gt;0,MAX($C$4:C892)+1,""),"")</f>
        <v>882</v>
      </c>
      <c r="D893" s="100"/>
      <c r="E893" s="99">
        <f t="shared" si="101"/>
        <v>37811</v>
      </c>
      <c r="F893" s="101">
        <f>IFERROR(VLOOKUP(E893,历史数据!AH:AJ,3,),"")</f>
        <v>8.7053684329401904</v>
      </c>
      <c r="G893" s="101">
        <f t="shared" si="97"/>
        <v>9.8102638725202009</v>
      </c>
      <c r="H893" s="105">
        <f t="shared" si="98"/>
        <v>-6.0954141360796132E-3</v>
      </c>
      <c r="I893" s="101">
        <f>IFERROR(VLOOKUP(E893,历史数据!AH:AJ,2,),"")</f>
        <v>8.7705283763005202</v>
      </c>
      <c r="J893" s="104">
        <f t="shared" si="99"/>
        <v>0</v>
      </c>
      <c r="K893" s="104" t="str">
        <f>IFERROR(IF(AND(J892=$H$2*1,MAX(K$64:K892)=MAX(L$64:L892)),MAX(K$64:K892)+1,""),"")</f>
        <v/>
      </c>
      <c r="L893" s="104" t="str">
        <f>IFERROR(IF(AND($F892/INDEX($F$64:$F893,MATCH(MAX(M$64:M893),M$64:M893,0)-1)&lt;(1-$P$2),MAX(K$64:K893)&gt;MAX(L$64:L892)),MAX(K$64:K893),""),"")</f>
        <v/>
      </c>
      <c r="M893" s="104" t="str">
        <f>IFERROR(IF(E893="","",IF(K893&lt;&gt;"",MAX(M$64:M892)+1,IF(AND($F892/INDEX($F$64:$F893,MATCH(MAX(M$64:M892),M$64:M892,0)-1)&gt;(1+$O$2),MAX(K$64:K893)&gt;MAX(L$64:L892)),MAX(M$64:M892)+1,""))),"")</f>
        <v/>
      </c>
      <c r="N893" s="91">
        <f t="shared" si="100"/>
        <v>0</v>
      </c>
      <c r="O893" s="91" t="str">
        <f>IFERROR(IF(AND(N892=$H$2*1,MAX(O$64:O892)=MAX(P$64:P892)),MAX(O$64:O892)+1,""),"")</f>
        <v/>
      </c>
      <c r="P893" s="91" t="str">
        <f>IFERROR(IF(MOD(MAX(Q$64:Q893),10*MAX(O$64:O893))&lt;=2,IF(AND(F892/INDEX($F$64:$F893,MATCH(MAX(O$64:O893),O$64:O893,0)-1)&lt;(1-$P$2),MAX(O$64:O893)&gt;MAX(P$64:P892)),MAX(O$64:O893),""),IF(AND($F892/INDEX($F$64:$F893,MATCH(MAX(Q$64:Q893),Q$64:Q893,0)-1)&lt;(1-$P$2),MAX(O$64:O893)&gt;MAX(P$64:P892)),MAX(O$64:O893),"")),"")</f>
        <v/>
      </c>
      <c r="Q893" s="91" t="str">
        <f>IFERROR(IF(E893="","",IF(O893&lt;&gt;"",MAX(O$64:O893)*10+1,IF(AND($F892/INDEX($F$64:$F893,MATCH(MAX(Q$64:Q892),Q$64:Q892,0)-1)&gt;(1+$O$2),MAX(O$64:O893)&gt;MAX(P$64:P892)),MAX(Q$64:Q892)+1,""))),"")</f>
        <v/>
      </c>
    </row>
    <row r="894" spans="1:17" x14ac:dyDescent="0.2">
      <c r="A894" s="13">
        <f>HLOOKUP($E$2,历史数据!$V$3:$AE$5000,ROW(A892),)</f>
        <v>162740</v>
      </c>
      <c r="B894" s="41">
        <v>37803</v>
      </c>
      <c r="C894" s="100">
        <f>IFERROR(IF(A894&lt;&gt;0,MAX($C$4:C893)+1,""),"")</f>
        <v>883</v>
      </c>
      <c r="D894" s="100"/>
      <c r="E894" s="99">
        <f t="shared" si="101"/>
        <v>37812</v>
      </c>
      <c r="F894" s="101">
        <f>IFERROR(VLOOKUP(E894,历史数据!AH:AJ,3,),"")</f>
        <v>8.7965923536446606</v>
      </c>
      <c r="G894" s="101">
        <f t="shared" si="97"/>
        <v>9.7546607208527174</v>
      </c>
      <c r="H894" s="105">
        <f t="shared" si="98"/>
        <v>-5.6678548497798298E-3</v>
      </c>
      <c r="I894" s="101">
        <f>IFERROR(VLOOKUP(E894,历史数据!AH:AJ,2,),"")</f>
        <v>8.7314324102843308</v>
      </c>
      <c r="J894" s="104">
        <f t="shared" si="99"/>
        <v>0</v>
      </c>
      <c r="K894" s="104" t="str">
        <f>IFERROR(IF(AND(J893=$H$2*1,MAX(K$64:K893)=MAX(L$64:L893)),MAX(K$64:K893)+1,""),"")</f>
        <v/>
      </c>
      <c r="L894" s="104" t="str">
        <f>IFERROR(IF(AND($F893/INDEX($F$64:$F894,MATCH(MAX(M$64:M894),M$64:M894,0)-1)&lt;(1-$P$2),MAX(K$64:K894)&gt;MAX(L$64:L893)),MAX(K$64:K894),""),"")</f>
        <v/>
      </c>
      <c r="M894" s="104" t="str">
        <f>IFERROR(IF(E894="","",IF(K894&lt;&gt;"",MAX(M$64:M893)+1,IF(AND($F893/INDEX($F$64:$F894,MATCH(MAX(M$64:M893),M$64:M893,0)-1)&gt;(1+$O$2),MAX(K$64:K894)&gt;MAX(L$64:L893)),MAX(M$64:M893)+1,""))),"")</f>
        <v/>
      </c>
      <c r="N894" s="91">
        <f t="shared" si="100"/>
        <v>0</v>
      </c>
      <c r="O894" s="91" t="str">
        <f>IFERROR(IF(AND(N893=$H$2*1,MAX(O$64:O893)=MAX(P$64:P893)),MAX(O$64:O893)+1,""),"")</f>
        <v/>
      </c>
      <c r="P894" s="91" t="str">
        <f>IFERROR(IF(MOD(MAX(Q$64:Q894),10*MAX(O$64:O894))&lt;=2,IF(AND(F893/INDEX($F$64:$F894,MATCH(MAX(O$64:O894),O$64:O894,0)-1)&lt;(1-$P$2),MAX(O$64:O894)&gt;MAX(P$64:P893)),MAX(O$64:O894),""),IF(AND($F893/INDEX($F$64:$F894,MATCH(MAX(Q$64:Q894),Q$64:Q894,0)-1)&lt;(1-$P$2),MAX(O$64:O894)&gt;MAX(P$64:P893)),MAX(O$64:O894),"")),"")</f>
        <v/>
      </c>
      <c r="Q894" s="91" t="str">
        <f>IFERROR(IF(E894="","",IF(O894&lt;&gt;"",MAX(O$64:O894)*10+1,IF(AND($F893/INDEX($F$64:$F894,MATCH(MAX(Q$64:Q893),Q$64:Q893,0)-1)&gt;(1+$O$2),MAX(O$64:O894)&gt;MAX(P$64:P893)),MAX(Q$64:Q893)+1,""))),"")</f>
        <v/>
      </c>
    </row>
    <row r="895" spans="1:17" x14ac:dyDescent="0.2">
      <c r="A895" s="13">
        <f>HLOOKUP($E$2,历史数据!$V$3:$AE$5000,ROW(A893),)</f>
        <v>201005</v>
      </c>
      <c r="B895" s="41">
        <v>37804</v>
      </c>
      <c r="C895" s="100">
        <f>IFERROR(IF(A895&lt;&gt;0,MAX($C$4:C894)+1,""),"")</f>
        <v>884</v>
      </c>
      <c r="D895" s="100"/>
      <c r="E895" s="99">
        <f t="shared" si="101"/>
        <v>37813</v>
      </c>
      <c r="F895" s="101">
        <f>IFERROR(VLOOKUP(E895,历史数据!AH:AJ,3,),"")</f>
        <v>8.7965923536446606</v>
      </c>
      <c r="G895" s="101">
        <f t="shared" si="97"/>
        <v>9.7023155663532528</v>
      </c>
      <c r="H895" s="105">
        <f t="shared" si="98"/>
        <v>-5.3661686446526691E-3</v>
      </c>
      <c r="I895" s="101">
        <f>IFERROR(VLOOKUP(E895,历史数据!AH:AJ,2,),"")</f>
        <v>8.8226563309887904</v>
      </c>
      <c r="J895" s="104">
        <f t="shared" si="99"/>
        <v>0</v>
      </c>
      <c r="K895" s="104" t="str">
        <f>IFERROR(IF(AND(J894=$H$2*1,MAX(K$64:K894)=MAX(L$64:L894)),MAX(K$64:K894)+1,""),"")</f>
        <v/>
      </c>
      <c r="L895" s="104" t="str">
        <f>IFERROR(IF(AND($F894/INDEX($F$64:$F895,MATCH(MAX(M$64:M895),M$64:M895,0)-1)&lt;(1-$P$2),MAX(K$64:K895)&gt;MAX(L$64:L894)),MAX(K$64:K895),""),"")</f>
        <v/>
      </c>
      <c r="M895" s="104" t="str">
        <f>IFERROR(IF(E895="","",IF(K895&lt;&gt;"",MAX(M$64:M894)+1,IF(AND($F894/INDEX($F$64:$F895,MATCH(MAX(M$64:M894),M$64:M894,0)-1)&gt;(1+$O$2),MAX(K$64:K895)&gt;MAX(L$64:L894)),MAX(M$64:M894)+1,""))),"")</f>
        <v/>
      </c>
      <c r="N895" s="91">
        <f t="shared" si="100"/>
        <v>0</v>
      </c>
      <c r="O895" s="91" t="str">
        <f>IFERROR(IF(AND(N894=$H$2*1,MAX(O$64:O894)=MAX(P$64:P894)),MAX(O$64:O894)+1,""),"")</f>
        <v/>
      </c>
      <c r="P895" s="91" t="str">
        <f>IFERROR(IF(MOD(MAX(Q$64:Q895),10*MAX(O$64:O895))&lt;=2,IF(AND(F894/INDEX($F$64:$F895,MATCH(MAX(O$64:O895),O$64:O895,0)-1)&lt;(1-$P$2),MAX(O$64:O895)&gt;MAX(P$64:P894)),MAX(O$64:O895),""),IF(AND($F894/INDEX($F$64:$F895,MATCH(MAX(Q$64:Q895),Q$64:Q895,0)-1)&lt;(1-$P$2),MAX(O$64:O895)&gt;MAX(P$64:P894)),MAX(O$64:O895),"")),"")</f>
        <v/>
      </c>
      <c r="Q895" s="91" t="str">
        <f>IFERROR(IF(E895="","",IF(O895&lt;&gt;"",MAX(O$64:O895)*10+1,IF(AND($F894/INDEX($F$64:$F895,MATCH(MAX(Q$64:Q894),Q$64:Q894,0)-1)&gt;(1+$O$2),MAX(O$64:O895)&gt;MAX(P$64:P894)),MAX(Q$64:Q894)+1,""))),"")</f>
        <v/>
      </c>
    </row>
    <row r="896" spans="1:17" x14ac:dyDescent="0.2">
      <c r="A896" s="13">
        <f>HLOOKUP($E$2,历史数据!$V$3:$AE$5000,ROW(A894),)</f>
        <v>85800</v>
      </c>
      <c r="B896" s="41">
        <v>37805</v>
      </c>
      <c r="C896" s="100">
        <f>IFERROR(IF(A896&lt;&gt;0,MAX($C$4:C895)+1,""),"")</f>
        <v>885</v>
      </c>
      <c r="D896" s="100"/>
      <c r="E896" s="99">
        <f t="shared" si="101"/>
        <v>37816</v>
      </c>
      <c r="F896" s="101">
        <f>IFERROR(VLOOKUP(E896,历史数据!AH:AJ,3,),"")</f>
        <v>8.7705283763005202</v>
      </c>
      <c r="G896" s="101">
        <f t="shared" si="97"/>
        <v>9.6545316078890071</v>
      </c>
      <c r="H896" s="105">
        <f t="shared" si="98"/>
        <v>-4.925005596597587E-3</v>
      </c>
      <c r="I896" s="101">
        <f>IFERROR(VLOOKUP(E896,历史数据!AH:AJ,2,),"")</f>
        <v>8.7965923536446606</v>
      </c>
      <c r="J896" s="104">
        <f t="shared" si="99"/>
        <v>0</v>
      </c>
      <c r="K896" s="104" t="str">
        <f>IFERROR(IF(AND(J895=$H$2*1,MAX(K$64:K895)=MAX(L$64:L895)),MAX(K$64:K895)+1,""),"")</f>
        <v/>
      </c>
      <c r="L896" s="104" t="str">
        <f>IFERROR(IF(AND($F895/INDEX($F$64:$F896,MATCH(MAX(M$64:M896),M$64:M896,0)-1)&lt;(1-$P$2),MAX(K$64:K896)&gt;MAX(L$64:L895)),MAX(K$64:K896),""),"")</f>
        <v/>
      </c>
      <c r="M896" s="104" t="str">
        <f>IFERROR(IF(E896="","",IF(K896&lt;&gt;"",MAX(M$64:M895)+1,IF(AND($F895/INDEX($F$64:$F896,MATCH(MAX(M$64:M895),M$64:M895,0)-1)&gt;(1+$O$2),MAX(K$64:K896)&gt;MAX(L$64:L895)),MAX(M$64:M895)+1,""))),"")</f>
        <v/>
      </c>
      <c r="N896" s="91">
        <f t="shared" si="100"/>
        <v>0</v>
      </c>
      <c r="O896" s="91" t="str">
        <f>IFERROR(IF(AND(N895=$H$2*1,MAX(O$64:O895)=MAX(P$64:P895)),MAX(O$64:O895)+1,""),"")</f>
        <v/>
      </c>
      <c r="P896" s="91" t="str">
        <f>IFERROR(IF(MOD(MAX(Q$64:Q896),10*MAX(O$64:O896))&lt;=2,IF(AND(F895/INDEX($F$64:$F896,MATCH(MAX(O$64:O896),O$64:O896,0)-1)&lt;(1-$P$2),MAX(O$64:O896)&gt;MAX(P$64:P895)),MAX(O$64:O896),""),IF(AND($F895/INDEX($F$64:$F896,MATCH(MAX(Q$64:Q896),Q$64:Q896,0)-1)&lt;(1-$P$2),MAX(O$64:O896)&gt;MAX(P$64:P895)),MAX(O$64:O896),"")),"")</f>
        <v/>
      </c>
      <c r="Q896" s="91" t="str">
        <f>IFERROR(IF(E896="","",IF(O896&lt;&gt;"",MAX(O$64:O896)*10+1,IF(AND($F895/INDEX($F$64:$F896,MATCH(MAX(Q$64:Q895),Q$64:Q895,0)-1)&gt;(1+$O$2),MAX(O$64:O896)&gt;MAX(P$64:P895)),MAX(Q$64:Q895)+1,""))),"")</f>
        <v/>
      </c>
    </row>
    <row r="897" spans="1:17" x14ac:dyDescent="0.2">
      <c r="A897" s="13">
        <f>HLOOKUP($E$2,历史数据!$V$3:$AE$5000,ROW(A895),)</f>
        <v>109330</v>
      </c>
      <c r="B897" s="41">
        <v>37806</v>
      </c>
      <c r="C897" s="100">
        <f>IFERROR(IF(A897&lt;&gt;0,MAX($C$4:C896)+1,""),"")</f>
        <v>886</v>
      </c>
      <c r="D897" s="100"/>
      <c r="E897" s="99">
        <f t="shared" si="101"/>
        <v>37817</v>
      </c>
      <c r="F897" s="101">
        <f>IFERROR(VLOOKUP(E897,历史数据!AH:AJ,3,),"")</f>
        <v>8.6402084895798605</v>
      </c>
      <c r="G897" s="101">
        <f t="shared" ref="G897:G960" si="102">IFERROR(IF(E897="","",AVERAGE(F838:F897)),"")</f>
        <v>9.6104400462151851</v>
      </c>
      <c r="H897" s="105">
        <f t="shared" si="98"/>
        <v>-4.5669291338580331E-3</v>
      </c>
      <c r="I897" s="101">
        <f>IFERROR(VLOOKUP(E897,历史数据!AH:AJ,2,),"")</f>
        <v>8.7705283763005202</v>
      </c>
      <c r="J897" s="104">
        <f t="shared" si="99"/>
        <v>0</v>
      </c>
      <c r="K897" s="104" t="str">
        <f>IFERROR(IF(AND(J896=$H$2*1,MAX(K$64:K896)=MAX(L$64:L896)),MAX(K$64:K896)+1,""),"")</f>
        <v/>
      </c>
      <c r="L897" s="104" t="str">
        <f>IFERROR(IF(AND($F896/INDEX($F$64:$F897,MATCH(MAX(M$64:M897),M$64:M897,0)-1)&lt;(1-$P$2),MAX(K$64:K897)&gt;MAX(L$64:L896)),MAX(K$64:K897),""),"")</f>
        <v/>
      </c>
      <c r="M897" s="104" t="str">
        <f>IFERROR(IF(E897="","",IF(K897&lt;&gt;"",MAX(M$64:M896)+1,IF(AND($F896/INDEX($F$64:$F897,MATCH(MAX(M$64:M896),M$64:M896,0)-1)&gt;(1+$O$2),MAX(K$64:K897)&gt;MAX(L$64:L896)),MAX(M$64:M896)+1,""))),"")</f>
        <v/>
      </c>
      <c r="N897" s="91">
        <f t="shared" si="100"/>
        <v>0</v>
      </c>
      <c r="O897" s="91" t="str">
        <f>IFERROR(IF(AND(N896=$H$2*1,MAX(O$64:O896)=MAX(P$64:P896)),MAX(O$64:O896)+1,""),"")</f>
        <v/>
      </c>
      <c r="P897" s="91" t="str">
        <f>IFERROR(IF(MOD(MAX(Q$64:Q897),10*MAX(O$64:O897))&lt;=2,IF(AND(F896/INDEX($F$64:$F897,MATCH(MAX(O$64:O897),O$64:O897,0)-1)&lt;(1-$P$2),MAX(O$64:O897)&gt;MAX(P$64:P896)),MAX(O$64:O897),""),IF(AND($F896/INDEX($F$64:$F897,MATCH(MAX(Q$64:Q897),Q$64:Q897,0)-1)&lt;(1-$P$2),MAX(O$64:O897)&gt;MAX(P$64:P896)),MAX(O$64:O897),"")),"")</f>
        <v/>
      </c>
      <c r="Q897" s="91" t="str">
        <f>IFERROR(IF(E897="","",IF(O897&lt;&gt;"",MAX(O$64:O897)*10+1,IF(AND($F896/INDEX($F$64:$F897,MATCH(MAX(Q$64:Q896),Q$64:Q896,0)-1)&gt;(1+$O$2),MAX(O$64:O897)&gt;MAX(P$64:P896)),MAX(Q$64:Q896)+1,""))),"")</f>
        <v/>
      </c>
    </row>
    <row r="898" spans="1:17" x14ac:dyDescent="0.2">
      <c r="A898" s="13">
        <f>HLOOKUP($E$2,历史数据!$V$3:$AE$5000,ROW(A896),)</f>
        <v>150815</v>
      </c>
      <c r="B898" s="41">
        <v>37809</v>
      </c>
      <c r="C898" s="100">
        <f>IFERROR(IF(A898&lt;&gt;0,MAX($C$4:C897)+1,""),"")</f>
        <v>887</v>
      </c>
      <c r="D898" s="100"/>
      <c r="E898" s="99">
        <f t="shared" si="101"/>
        <v>37818</v>
      </c>
      <c r="F898" s="101">
        <f>IFERROR(VLOOKUP(E898,历史数据!AH:AJ,3,),"")</f>
        <v>8.6793044555960606</v>
      </c>
      <c r="G898" s="101">
        <f t="shared" si="102"/>
        <v>9.5711268803877871</v>
      </c>
      <c r="H898" s="105">
        <f t="shared" ref="H898:H961" si="103">IFERROR(G898/G897-1,"")</f>
        <v>-4.0906728139759041E-3</v>
      </c>
      <c r="I898" s="101">
        <f>IFERROR(VLOOKUP(E898,历史数据!AH:AJ,2,),"")</f>
        <v>8.5489845688753991</v>
      </c>
      <c r="J898" s="104">
        <f t="shared" ref="J898:J961" si="104">IFERROR(IF(L898&lt;&gt;"","0",IF(AND($H898&gt;0,$F898&gt;$G898),J897+1,0)),"")</f>
        <v>0</v>
      </c>
      <c r="K898" s="104" t="str">
        <f>IFERROR(IF(AND(J897=$H$2*1,MAX(K$64:K897)=MAX(L$64:L897)),MAX(K$64:K897)+1,""),"")</f>
        <v/>
      </c>
      <c r="L898" s="104" t="str">
        <f>IFERROR(IF(AND($F897/INDEX($F$64:$F898,MATCH(MAX(M$64:M898),M$64:M898,0)-1)&lt;(1-$P$2),MAX(K$64:K898)&gt;MAX(L$64:L897)),MAX(K$64:K898),""),"")</f>
        <v/>
      </c>
      <c r="M898" s="104" t="str">
        <f>IFERROR(IF(E898="","",IF(K898&lt;&gt;"",MAX(M$64:M897)+1,IF(AND($F897/INDEX($F$64:$F898,MATCH(MAX(M$64:M897),M$64:M897,0)-1)&gt;(1+$O$2),MAX(K$64:K898)&gt;MAX(L$64:L897)),MAX(M$64:M897)+1,""))),"")</f>
        <v/>
      </c>
      <c r="N898" s="91">
        <f t="shared" ref="N898:N961" si="105">IFERROR(IF(P898&lt;&gt;"","0",IF(AND($H898&gt;0,$F898&gt;$G898),N897+1,0)),"")</f>
        <v>0</v>
      </c>
      <c r="O898" s="91" t="str">
        <f>IFERROR(IF(AND(N897=$H$2*1,MAX(O$64:O897)=MAX(P$64:P897)),MAX(O$64:O897)+1,""),"")</f>
        <v/>
      </c>
      <c r="P898" s="91" t="str">
        <f>IFERROR(IF(MOD(MAX(Q$64:Q898),10*MAX(O$64:O898))&lt;=2,IF(AND(F897/INDEX($F$64:$F898,MATCH(MAX(O$64:O898),O$64:O898,0)-1)&lt;(1-$P$2),MAX(O$64:O898)&gt;MAX(P$64:P897)),MAX(O$64:O898),""),IF(AND($F897/INDEX($F$64:$F898,MATCH(MAX(Q$64:Q898),Q$64:Q898,0)-1)&lt;(1-$P$2),MAX(O$64:O898)&gt;MAX(P$64:P897)),MAX(O$64:O898),"")),"")</f>
        <v/>
      </c>
      <c r="Q898" s="91" t="str">
        <f>IFERROR(IF(E898="","",IF(O898&lt;&gt;"",MAX(O$64:O898)*10+1,IF(AND($F897/INDEX($F$64:$F898,MATCH(MAX(Q$64:Q897),Q$64:Q897,0)-1)&gt;(1+$O$2),MAX(O$64:O898)&gt;MAX(P$64:P897)),MAX(Q$64:Q897)+1,""))),"")</f>
        <v/>
      </c>
    </row>
    <row r="899" spans="1:17" x14ac:dyDescent="0.2">
      <c r="A899" s="13">
        <f>HLOOKUP($E$2,历史数据!$V$3:$AE$5000,ROW(A897),)</f>
        <v>105150</v>
      </c>
      <c r="B899" s="41">
        <v>37810</v>
      </c>
      <c r="C899" s="100">
        <f>IFERROR(IF(A899&lt;&gt;0,MAX($C$4:C898)+1,""),"")</f>
        <v>888</v>
      </c>
      <c r="D899" s="100"/>
      <c r="E899" s="99">
        <f t="shared" si="101"/>
        <v>37819</v>
      </c>
      <c r="F899" s="101">
        <f>IFERROR(VLOOKUP(E899,历史数据!AH:AJ,3,),"")</f>
        <v>8.6532404782519308</v>
      </c>
      <c r="G899" s="101">
        <f t="shared" si="102"/>
        <v>9.5324653139939883</v>
      </c>
      <c r="H899" s="105">
        <f t="shared" si="103"/>
        <v>-4.0393954522763842E-3</v>
      </c>
      <c r="I899" s="101">
        <f>IFERROR(VLOOKUP(E899,历史数据!AH:AJ,2,),"")</f>
        <v>8.6662724669239992</v>
      </c>
      <c r="J899" s="104">
        <f t="shared" si="104"/>
        <v>0</v>
      </c>
      <c r="K899" s="104" t="str">
        <f>IFERROR(IF(AND(J898=$H$2*1,MAX(K$64:K898)=MAX(L$64:L898)),MAX(K$64:K898)+1,""),"")</f>
        <v/>
      </c>
      <c r="L899" s="104" t="str">
        <f>IFERROR(IF(AND($F898/INDEX($F$64:$F899,MATCH(MAX(M$64:M899),M$64:M899,0)-1)&lt;(1-$P$2),MAX(K$64:K899)&gt;MAX(L$64:L898)),MAX(K$64:K899),""),"")</f>
        <v/>
      </c>
      <c r="M899" s="104" t="str">
        <f>IFERROR(IF(E899="","",IF(K899&lt;&gt;"",MAX(M$64:M898)+1,IF(AND($F898/INDEX($F$64:$F899,MATCH(MAX(M$64:M898),M$64:M898,0)-1)&gt;(1+$O$2),MAX(K$64:K899)&gt;MAX(L$64:L898)),MAX(M$64:M898)+1,""))),"")</f>
        <v/>
      </c>
      <c r="N899" s="91">
        <f t="shared" si="105"/>
        <v>0</v>
      </c>
      <c r="O899" s="91" t="str">
        <f>IFERROR(IF(AND(N898=$H$2*1,MAX(O$64:O898)=MAX(P$64:P898)),MAX(O$64:O898)+1,""),"")</f>
        <v/>
      </c>
      <c r="P899" s="91" t="str">
        <f>IFERROR(IF(MOD(MAX(Q$64:Q899),10*MAX(O$64:O899))&lt;=2,IF(AND(F898/INDEX($F$64:$F899,MATCH(MAX(O$64:O899),O$64:O899,0)-1)&lt;(1-$P$2),MAX(O$64:O899)&gt;MAX(P$64:P898)),MAX(O$64:O899),""),IF(AND($F898/INDEX($F$64:$F899,MATCH(MAX(Q$64:Q899),Q$64:Q899,0)-1)&lt;(1-$P$2),MAX(O$64:O899)&gt;MAX(P$64:P898)),MAX(O$64:O899),"")),"")</f>
        <v/>
      </c>
      <c r="Q899" s="91" t="str">
        <f>IFERROR(IF(E899="","",IF(O899&lt;&gt;"",MAX(O$64:O899)*10+1,IF(AND($F898/INDEX($F$64:$F899,MATCH(MAX(Q$64:Q898),Q$64:Q898,0)-1)&gt;(1+$O$2),MAX(O$64:O899)&gt;MAX(P$64:P898)),MAX(Q$64:Q898)+1,""))),"")</f>
        <v/>
      </c>
    </row>
    <row r="900" spans="1:17" x14ac:dyDescent="0.2">
      <c r="A900" s="13">
        <f>HLOOKUP($E$2,历史数据!$V$3:$AE$5000,ROW(A898),)</f>
        <v>137297</v>
      </c>
      <c r="B900" s="41">
        <v>37811</v>
      </c>
      <c r="C900" s="100">
        <f>IFERROR(IF(A900&lt;&gt;0,MAX($C$4:C899)+1,""),"")</f>
        <v>889</v>
      </c>
      <c r="D900" s="100"/>
      <c r="E900" s="99">
        <f t="shared" si="101"/>
        <v>37820</v>
      </c>
      <c r="F900" s="101">
        <f>IFERROR(VLOOKUP(E900,历史数据!AH:AJ,3,),"")</f>
        <v>8.3926007048106097</v>
      </c>
      <c r="G900" s="101">
        <f t="shared" si="102"/>
        <v>9.4883737523201681</v>
      </c>
      <c r="H900" s="105">
        <f t="shared" si="103"/>
        <v>-4.6254101348884857E-3</v>
      </c>
      <c r="I900" s="101">
        <f>IFERROR(VLOOKUP(E900,历史数据!AH:AJ,2,),"")</f>
        <v>8.6662724669239992</v>
      </c>
      <c r="J900" s="104">
        <f t="shared" si="104"/>
        <v>0</v>
      </c>
      <c r="K900" s="104" t="str">
        <f>IFERROR(IF(AND(J899=$H$2*1,MAX(K$64:K899)=MAX(L$64:L899)),MAX(K$64:K899)+1,""),"")</f>
        <v/>
      </c>
      <c r="L900" s="104" t="str">
        <f>IFERROR(IF(AND($F899/INDEX($F$64:$F900,MATCH(MAX(M$64:M900),M$64:M900,0)-1)&lt;(1-$P$2),MAX(K$64:K900)&gt;MAX(L$64:L899)),MAX(K$64:K900),""),"")</f>
        <v/>
      </c>
      <c r="M900" s="104" t="str">
        <f>IFERROR(IF(E900="","",IF(K900&lt;&gt;"",MAX(M$64:M899)+1,IF(AND($F899/INDEX($F$64:$F900,MATCH(MAX(M$64:M899),M$64:M899,0)-1)&gt;(1+$O$2),MAX(K$64:K900)&gt;MAX(L$64:L899)),MAX(M$64:M899)+1,""))),"")</f>
        <v/>
      </c>
      <c r="N900" s="91">
        <f t="shared" si="105"/>
        <v>0</v>
      </c>
      <c r="O900" s="91" t="str">
        <f>IFERROR(IF(AND(N899=$H$2*1,MAX(O$64:O899)=MAX(P$64:P899)),MAX(O$64:O899)+1,""),"")</f>
        <v/>
      </c>
      <c r="P900" s="91" t="str">
        <f>IFERROR(IF(MOD(MAX(Q$64:Q900),10*MAX(O$64:O900))&lt;=2,IF(AND(F899/INDEX($F$64:$F900,MATCH(MAX(O$64:O900),O$64:O900,0)-1)&lt;(1-$P$2),MAX(O$64:O900)&gt;MAX(P$64:P899)),MAX(O$64:O900),""),IF(AND($F899/INDEX($F$64:$F900,MATCH(MAX(Q$64:Q900),Q$64:Q900,0)-1)&lt;(1-$P$2),MAX(O$64:O900)&gt;MAX(P$64:P899)),MAX(O$64:O900),"")),"")</f>
        <v/>
      </c>
      <c r="Q900" s="91" t="str">
        <f>IFERROR(IF(E900="","",IF(O900&lt;&gt;"",MAX(O$64:O900)*10+1,IF(AND($F899/INDEX($F$64:$F900,MATCH(MAX(Q$64:Q899),Q$64:Q899,0)-1)&gt;(1+$O$2),MAX(O$64:O900)&gt;MAX(P$64:P899)),MAX(Q$64:Q899)+1,""))),"")</f>
        <v/>
      </c>
    </row>
    <row r="901" spans="1:17" x14ac:dyDescent="0.2">
      <c r="A901" s="13">
        <f>HLOOKUP($E$2,历史数据!$V$3:$AE$5000,ROW(A899),)</f>
        <v>319940</v>
      </c>
      <c r="B901" s="41">
        <v>37812</v>
      </c>
      <c r="C901" s="100">
        <f>IFERROR(IF(A901&lt;&gt;0,MAX($C$4:C900)+1,""),"")</f>
        <v>890</v>
      </c>
      <c r="D901" s="100"/>
      <c r="E901" s="99">
        <f t="shared" si="101"/>
        <v>37823</v>
      </c>
      <c r="F901" s="101">
        <f>IFERROR(VLOOKUP(E901,历史数据!AH:AJ,3,),"")</f>
        <v>7.9886090559765499</v>
      </c>
      <c r="G901" s="101">
        <f t="shared" si="102"/>
        <v>9.4332050002750876</v>
      </c>
      <c r="H901" s="105">
        <f t="shared" si="103"/>
        <v>-5.8143527526611782E-3</v>
      </c>
      <c r="I901" s="101">
        <f>IFERROR(VLOOKUP(E901,历史数据!AH:AJ,2,),"")</f>
        <v>8.2622808180899394</v>
      </c>
      <c r="J901" s="104">
        <f t="shared" si="104"/>
        <v>0</v>
      </c>
      <c r="K901" s="104" t="str">
        <f>IFERROR(IF(AND(J900=$H$2*1,MAX(K$64:K900)=MAX(L$64:L900)),MAX(K$64:K900)+1,""),"")</f>
        <v/>
      </c>
      <c r="L901" s="104" t="str">
        <f>IFERROR(IF(AND($F900/INDEX($F$64:$F901,MATCH(MAX(M$64:M901),M$64:M901,0)-1)&lt;(1-$P$2),MAX(K$64:K901)&gt;MAX(L$64:L900)),MAX(K$64:K901),""),"")</f>
        <v/>
      </c>
      <c r="M901" s="104" t="str">
        <f>IFERROR(IF(E901="","",IF(K901&lt;&gt;"",MAX(M$64:M900)+1,IF(AND($F900/INDEX($F$64:$F901,MATCH(MAX(M$64:M900),M$64:M900,0)-1)&gt;(1+$O$2),MAX(K$64:K901)&gt;MAX(L$64:L900)),MAX(M$64:M900)+1,""))),"")</f>
        <v/>
      </c>
      <c r="N901" s="91">
        <f t="shared" si="105"/>
        <v>0</v>
      </c>
      <c r="O901" s="91" t="str">
        <f>IFERROR(IF(AND(N900=$H$2*1,MAX(O$64:O900)=MAX(P$64:P900)),MAX(O$64:O900)+1,""),"")</f>
        <v/>
      </c>
      <c r="P901" s="91" t="str">
        <f>IFERROR(IF(MOD(MAX(Q$64:Q901),10*MAX(O$64:O901))&lt;=2,IF(AND(F900/INDEX($F$64:$F901,MATCH(MAX(O$64:O901),O$64:O901,0)-1)&lt;(1-$P$2),MAX(O$64:O901)&gt;MAX(P$64:P900)),MAX(O$64:O901),""),IF(AND($F900/INDEX($F$64:$F901,MATCH(MAX(Q$64:Q901),Q$64:Q901,0)-1)&lt;(1-$P$2),MAX(O$64:O901)&gt;MAX(P$64:P900)),MAX(O$64:O901),"")),"")</f>
        <v/>
      </c>
      <c r="Q901" s="91" t="str">
        <f>IFERROR(IF(E901="","",IF(O901&lt;&gt;"",MAX(O$64:O901)*10+1,IF(AND($F900/INDEX($F$64:$F901,MATCH(MAX(Q$64:Q900),Q$64:Q900,0)-1)&gt;(1+$O$2),MAX(O$64:O901)&gt;MAX(P$64:P900)),MAX(Q$64:Q900)+1,""))),"")</f>
        <v/>
      </c>
    </row>
    <row r="902" spans="1:17" x14ac:dyDescent="0.2">
      <c r="A902" s="13">
        <f>HLOOKUP($E$2,历史数据!$V$3:$AE$5000,ROW(A900),)</f>
        <v>144900</v>
      </c>
      <c r="B902" s="41">
        <v>37813</v>
      </c>
      <c r="C902" s="100">
        <f>IFERROR(IF(A902&lt;&gt;0,MAX($C$4:C901)+1,""),"")</f>
        <v>891</v>
      </c>
      <c r="D902" s="100"/>
      <c r="E902" s="99">
        <f t="shared" ref="E902:E965" si="106">IFERROR(INDEX(B:B,MATCH(ROW(A898),C:C,0)),"")</f>
        <v>37824</v>
      </c>
      <c r="F902" s="101">
        <f>IFERROR(VLOOKUP(E902,历史数据!AH:AJ,3,),"")</f>
        <v>8.1971208747296096</v>
      </c>
      <c r="G902" s="101">
        <f t="shared" si="102"/>
        <v>9.3773846487964043</v>
      </c>
      <c r="H902" s="105">
        <f t="shared" si="103"/>
        <v>-5.9174322488544373E-3</v>
      </c>
      <c r="I902" s="101">
        <f>IFERROR(VLOOKUP(E902,历史数据!AH:AJ,2,),"")</f>
        <v>8.0146730333206904</v>
      </c>
      <c r="J902" s="104">
        <f t="shared" si="104"/>
        <v>0</v>
      </c>
      <c r="K902" s="104" t="str">
        <f>IFERROR(IF(AND(J901=$H$2*1,MAX(K$64:K901)=MAX(L$64:L901)),MAX(K$64:K901)+1,""),"")</f>
        <v/>
      </c>
      <c r="L902" s="104" t="str">
        <f>IFERROR(IF(AND($F901/INDEX($F$64:$F902,MATCH(MAX(M$64:M902),M$64:M902,0)-1)&lt;(1-$P$2),MAX(K$64:K902)&gt;MAX(L$64:L901)),MAX(K$64:K902),""),"")</f>
        <v/>
      </c>
      <c r="M902" s="104" t="str">
        <f>IFERROR(IF(E902="","",IF(K902&lt;&gt;"",MAX(M$64:M901)+1,IF(AND($F901/INDEX($F$64:$F902,MATCH(MAX(M$64:M901),M$64:M901,0)-1)&gt;(1+$O$2),MAX(K$64:K902)&gt;MAX(L$64:L901)),MAX(M$64:M901)+1,""))),"")</f>
        <v/>
      </c>
      <c r="N902" s="91">
        <f t="shared" si="105"/>
        <v>0</v>
      </c>
      <c r="O902" s="91" t="str">
        <f>IFERROR(IF(AND(N901=$H$2*1,MAX(O$64:O901)=MAX(P$64:P901)),MAX(O$64:O901)+1,""),"")</f>
        <v/>
      </c>
      <c r="P902" s="91" t="str">
        <f>IFERROR(IF(MOD(MAX(Q$64:Q902),10*MAX(O$64:O902))&lt;=2,IF(AND(F901/INDEX($F$64:$F902,MATCH(MAX(O$64:O902),O$64:O902,0)-1)&lt;(1-$P$2),MAX(O$64:O902)&gt;MAX(P$64:P901)),MAX(O$64:O902),""),IF(AND($F901/INDEX($F$64:$F902,MATCH(MAX(Q$64:Q902),Q$64:Q902,0)-1)&lt;(1-$P$2),MAX(O$64:O902)&gt;MAX(P$64:P901)),MAX(O$64:O902),"")),"")</f>
        <v/>
      </c>
      <c r="Q902" s="91" t="str">
        <f>IFERROR(IF(E902="","",IF(O902&lt;&gt;"",MAX(O$64:O902)*10+1,IF(AND($F901/INDEX($F$64:$F902,MATCH(MAX(Q$64:Q901),Q$64:Q901,0)-1)&gt;(1+$O$2),MAX(O$64:O902)&gt;MAX(P$64:P901)),MAX(Q$64:Q901)+1,""))),"")</f>
        <v/>
      </c>
    </row>
    <row r="903" spans="1:17" x14ac:dyDescent="0.2">
      <c r="A903" s="13">
        <f>HLOOKUP($E$2,历史数据!$V$3:$AE$5000,ROW(A901),)</f>
        <v>98000</v>
      </c>
      <c r="B903" s="41">
        <v>37816</v>
      </c>
      <c r="C903" s="100">
        <f>IFERROR(IF(A903&lt;&gt;0,MAX($C$4:C902)+1,""),"")</f>
        <v>892</v>
      </c>
      <c r="D903" s="100"/>
      <c r="E903" s="99">
        <f t="shared" si="106"/>
        <v>37825</v>
      </c>
      <c r="F903" s="101">
        <f>IFERROR(VLOOKUP(E903,历史数据!AH:AJ,3,),"")</f>
        <v>8.1319609313692798</v>
      </c>
      <c r="G903" s="101">
        <f t="shared" si="102"/>
        <v>9.3217814971289208</v>
      </c>
      <c r="H903" s="105">
        <f t="shared" si="103"/>
        <v>-5.9294946032335538E-3</v>
      </c>
      <c r="I903" s="101">
        <f>IFERROR(VLOOKUP(E903,历史数据!AH:AJ,2,),"")</f>
        <v>8.2101528634016798</v>
      </c>
      <c r="J903" s="104">
        <f t="shared" si="104"/>
        <v>0</v>
      </c>
      <c r="K903" s="104" t="str">
        <f>IFERROR(IF(AND(J902=$H$2*1,MAX(K$64:K902)=MAX(L$64:L902)),MAX(K$64:K902)+1,""),"")</f>
        <v/>
      </c>
      <c r="L903" s="104" t="str">
        <f>IFERROR(IF(AND($F902/INDEX($F$64:$F903,MATCH(MAX(M$64:M903),M$64:M903,0)-1)&lt;(1-$P$2),MAX(K$64:K903)&gt;MAX(L$64:L902)),MAX(K$64:K903),""),"")</f>
        <v/>
      </c>
      <c r="M903" s="104" t="str">
        <f>IFERROR(IF(E903="","",IF(K903&lt;&gt;"",MAX(M$64:M902)+1,IF(AND($F902/INDEX($F$64:$F903,MATCH(MAX(M$64:M902),M$64:M902,0)-1)&gt;(1+$O$2),MAX(K$64:K903)&gt;MAX(L$64:L902)),MAX(M$64:M902)+1,""))),"")</f>
        <v/>
      </c>
      <c r="N903" s="91">
        <f t="shared" si="105"/>
        <v>0</v>
      </c>
      <c r="O903" s="91" t="str">
        <f>IFERROR(IF(AND(N902=$H$2*1,MAX(O$64:O902)=MAX(P$64:P902)),MAX(O$64:O902)+1,""),"")</f>
        <v/>
      </c>
      <c r="P903" s="91" t="str">
        <f>IFERROR(IF(MOD(MAX(Q$64:Q903),10*MAX(O$64:O903))&lt;=2,IF(AND(F902/INDEX($F$64:$F903,MATCH(MAX(O$64:O903),O$64:O903,0)-1)&lt;(1-$P$2),MAX(O$64:O903)&gt;MAX(P$64:P902)),MAX(O$64:O903),""),IF(AND($F902/INDEX($F$64:$F903,MATCH(MAX(Q$64:Q903),Q$64:Q903,0)-1)&lt;(1-$P$2),MAX(O$64:O903)&gt;MAX(P$64:P902)),MAX(O$64:O903),"")),"")</f>
        <v/>
      </c>
      <c r="Q903" s="91" t="str">
        <f>IFERROR(IF(E903="","",IF(O903&lt;&gt;"",MAX(O$64:O903)*10+1,IF(AND($F902/INDEX($F$64:$F903,MATCH(MAX(Q$64:Q902),Q$64:Q902,0)-1)&gt;(1+$O$2),MAX(O$64:O903)&gt;MAX(P$64:P902)),MAX(Q$64:Q902)+1,""))),"")</f>
        <v/>
      </c>
    </row>
    <row r="904" spans="1:17" x14ac:dyDescent="0.2">
      <c r="A904" s="13">
        <f>HLOOKUP($E$2,历史数据!$V$3:$AE$5000,ROW(A902),)</f>
        <v>234389</v>
      </c>
      <c r="B904" s="41">
        <v>37817</v>
      </c>
      <c r="C904" s="100">
        <f>IFERROR(IF(A904&lt;&gt;0,MAX($C$4:C903)+1,""),"")</f>
        <v>893</v>
      </c>
      <c r="D904" s="100"/>
      <c r="E904" s="99">
        <f t="shared" si="106"/>
        <v>37826</v>
      </c>
      <c r="F904" s="101">
        <f>IFERROR(VLOOKUP(E904,历史数据!AH:AJ,3,),"")</f>
        <v>8.0537689993368904</v>
      </c>
      <c r="G904" s="101">
        <f t="shared" si="102"/>
        <v>9.2598795509366063</v>
      </c>
      <c r="H904" s="105">
        <f t="shared" si="103"/>
        <v>-6.6405703900461743E-3</v>
      </c>
      <c r="I904" s="101">
        <f>IFERROR(VLOOKUP(E904,历史数据!AH:AJ,2,),"")</f>
        <v>8.1189289426972202</v>
      </c>
      <c r="J904" s="104">
        <f t="shared" si="104"/>
        <v>0</v>
      </c>
      <c r="K904" s="104" t="str">
        <f>IFERROR(IF(AND(J903=$H$2*1,MAX(K$64:K903)=MAX(L$64:L903)),MAX(K$64:K903)+1,""),"")</f>
        <v/>
      </c>
      <c r="L904" s="104" t="str">
        <f>IFERROR(IF(AND($F903/INDEX($F$64:$F904,MATCH(MAX(M$64:M904),M$64:M904,0)-1)&lt;(1-$P$2),MAX(K$64:K904)&gt;MAX(L$64:L903)),MAX(K$64:K904),""),"")</f>
        <v/>
      </c>
      <c r="M904" s="104" t="str">
        <f>IFERROR(IF(E904="","",IF(K904&lt;&gt;"",MAX(M$64:M903)+1,IF(AND($F903/INDEX($F$64:$F904,MATCH(MAX(M$64:M903),M$64:M903,0)-1)&gt;(1+$O$2),MAX(K$64:K904)&gt;MAX(L$64:L903)),MAX(M$64:M903)+1,""))),"")</f>
        <v/>
      </c>
      <c r="N904" s="91">
        <f t="shared" si="105"/>
        <v>0</v>
      </c>
      <c r="O904" s="91" t="str">
        <f>IFERROR(IF(AND(N903=$H$2*1,MAX(O$64:O903)=MAX(P$64:P903)),MAX(O$64:O903)+1,""),"")</f>
        <v/>
      </c>
      <c r="P904" s="91" t="str">
        <f>IFERROR(IF(MOD(MAX(Q$64:Q904),10*MAX(O$64:O904))&lt;=2,IF(AND(F903/INDEX($F$64:$F904,MATCH(MAX(O$64:O904),O$64:O904,0)-1)&lt;(1-$P$2),MAX(O$64:O904)&gt;MAX(P$64:P903)),MAX(O$64:O904),""),IF(AND($F903/INDEX($F$64:$F904,MATCH(MAX(Q$64:Q904),Q$64:Q904,0)-1)&lt;(1-$P$2),MAX(O$64:O904)&gt;MAX(P$64:P903)),MAX(O$64:O904),"")),"")</f>
        <v/>
      </c>
      <c r="Q904" s="91" t="str">
        <f>IFERROR(IF(E904="","",IF(O904&lt;&gt;"",MAX(O$64:O904)*10+1,IF(AND($F903/INDEX($F$64:$F904,MATCH(MAX(Q$64:Q903),Q$64:Q903,0)-1)&gt;(1+$O$2),MAX(O$64:O904)&gt;MAX(P$64:P903)),MAX(Q$64:Q903)+1,""))),"")</f>
        <v/>
      </c>
    </row>
    <row r="905" spans="1:17" x14ac:dyDescent="0.2">
      <c r="A905" s="13">
        <f>HLOOKUP($E$2,历史数据!$V$3:$AE$5000,ROW(A903),)</f>
        <v>122700</v>
      </c>
      <c r="B905" s="41">
        <v>37818</v>
      </c>
      <c r="C905" s="100">
        <f>IFERROR(IF(A905&lt;&gt;0,MAX($C$4:C904)+1,""),"")</f>
        <v>894</v>
      </c>
      <c r="D905" s="100"/>
      <c r="E905" s="99">
        <f t="shared" si="106"/>
        <v>37827</v>
      </c>
      <c r="F905" s="101">
        <f>IFERROR(VLOOKUP(E905,历史数据!AH:AJ,3,),"")</f>
        <v>7.9886090559765499</v>
      </c>
      <c r="G905" s="101">
        <f t="shared" si="102"/>
        <v>9.19797760474429</v>
      </c>
      <c r="H905" s="105">
        <f t="shared" si="103"/>
        <v>-6.6849623531070046E-3</v>
      </c>
      <c r="I905" s="101">
        <f>IFERROR(VLOOKUP(E905,历史数据!AH:AJ,2,),"")</f>
        <v>8.0016410446486201</v>
      </c>
      <c r="J905" s="104">
        <f t="shared" si="104"/>
        <v>0</v>
      </c>
      <c r="K905" s="104" t="str">
        <f>IFERROR(IF(AND(J904=$H$2*1,MAX(K$64:K904)=MAX(L$64:L904)),MAX(K$64:K904)+1,""),"")</f>
        <v/>
      </c>
      <c r="L905" s="104" t="str">
        <f>IFERROR(IF(AND($F904/INDEX($F$64:$F905,MATCH(MAX(M$64:M905),M$64:M905,0)-1)&lt;(1-$P$2),MAX(K$64:K905)&gt;MAX(L$64:L904)),MAX(K$64:K905),""),"")</f>
        <v/>
      </c>
      <c r="M905" s="104" t="str">
        <f>IFERROR(IF(E905="","",IF(K905&lt;&gt;"",MAX(M$64:M904)+1,IF(AND($F904/INDEX($F$64:$F905,MATCH(MAX(M$64:M904),M$64:M904,0)-1)&gt;(1+$O$2),MAX(K$64:K905)&gt;MAX(L$64:L904)),MAX(M$64:M904)+1,""))),"")</f>
        <v/>
      </c>
      <c r="N905" s="91">
        <f t="shared" si="105"/>
        <v>0</v>
      </c>
      <c r="O905" s="91" t="str">
        <f>IFERROR(IF(AND(N904=$H$2*1,MAX(O$64:O904)=MAX(P$64:P904)),MAX(O$64:O904)+1,""),"")</f>
        <v/>
      </c>
      <c r="P905" s="91" t="str">
        <f>IFERROR(IF(MOD(MAX(Q$64:Q905),10*MAX(O$64:O905))&lt;=2,IF(AND(F904/INDEX($F$64:$F905,MATCH(MAX(O$64:O905),O$64:O905,0)-1)&lt;(1-$P$2),MAX(O$64:O905)&gt;MAX(P$64:P904)),MAX(O$64:O905),""),IF(AND($F904/INDEX($F$64:$F905,MATCH(MAX(Q$64:Q905),Q$64:Q905,0)-1)&lt;(1-$P$2),MAX(O$64:O905)&gt;MAX(P$64:P904)),MAX(O$64:O905),"")),"")</f>
        <v/>
      </c>
      <c r="Q905" s="91" t="str">
        <f>IFERROR(IF(E905="","",IF(O905&lt;&gt;"",MAX(O$64:O905)*10+1,IF(AND($F904/INDEX($F$64:$F905,MATCH(MAX(Q$64:Q904),Q$64:Q904,0)-1)&gt;(1+$O$2),MAX(O$64:O905)&gt;MAX(P$64:P904)),MAX(Q$64:Q904)+1,""))),"")</f>
        <v/>
      </c>
    </row>
    <row r="906" spans="1:17" x14ac:dyDescent="0.2">
      <c r="A906" s="13">
        <f>HLOOKUP($E$2,历史数据!$V$3:$AE$5000,ROW(A904),)</f>
        <v>170000</v>
      </c>
      <c r="B906" s="41">
        <v>37819</v>
      </c>
      <c r="C906" s="100">
        <f>IFERROR(IF(A906&lt;&gt;0,MAX($C$4:C905)+1,""),"")</f>
        <v>895</v>
      </c>
      <c r="D906" s="100"/>
      <c r="E906" s="99">
        <f t="shared" si="106"/>
        <v>37830</v>
      </c>
      <c r="F906" s="101">
        <f>IFERROR(VLOOKUP(E906,历史数据!AH:AJ,3,),"")</f>
        <v>7.9625450786324201</v>
      </c>
      <c r="G906" s="101">
        <f t="shared" si="102"/>
        <v>9.1365100581743768</v>
      </c>
      <c r="H906" s="105">
        <f t="shared" si="103"/>
        <v>-6.6827240955891209E-3</v>
      </c>
      <c r="I906" s="101">
        <f>IFERROR(VLOOKUP(E906,历史数据!AH:AJ,2,),"")</f>
        <v>8.0016410446486201</v>
      </c>
      <c r="J906" s="104">
        <f t="shared" si="104"/>
        <v>0</v>
      </c>
      <c r="K906" s="104" t="str">
        <f>IFERROR(IF(AND(J905=$H$2*1,MAX(K$64:K905)=MAX(L$64:L905)),MAX(K$64:K905)+1,""),"")</f>
        <v/>
      </c>
      <c r="L906" s="104" t="str">
        <f>IFERROR(IF(AND($F905/INDEX($F$64:$F906,MATCH(MAX(M$64:M906),M$64:M906,0)-1)&lt;(1-$P$2),MAX(K$64:K906)&gt;MAX(L$64:L905)),MAX(K$64:K906),""),"")</f>
        <v/>
      </c>
      <c r="M906" s="104" t="str">
        <f>IFERROR(IF(E906="","",IF(K906&lt;&gt;"",MAX(M$64:M905)+1,IF(AND($F905/INDEX($F$64:$F906,MATCH(MAX(M$64:M905),M$64:M905,0)-1)&gt;(1+$O$2),MAX(K$64:K906)&gt;MAX(L$64:L905)),MAX(M$64:M905)+1,""))),"")</f>
        <v/>
      </c>
      <c r="N906" s="91">
        <f t="shared" si="105"/>
        <v>0</v>
      </c>
      <c r="O906" s="91" t="str">
        <f>IFERROR(IF(AND(N905=$H$2*1,MAX(O$64:O905)=MAX(P$64:P905)),MAX(O$64:O905)+1,""),"")</f>
        <v/>
      </c>
      <c r="P906" s="91" t="str">
        <f>IFERROR(IF(MOD(MAX(Q$64:Q906),10*MAX(O$64:O906))&lt;=2,IF(AND(F905/INDEX($F$64:$F906,MATCH(MAX(O$64:O906),O$64:O906,0)-1)&lt;(1-$P$2),MAX(O$64:O906)&gt;MAX(P$64:P905)),MAX(O$64:O906),""),IF(AND($F905/INDEX($F$64:$F906,MATCH(MAX(Q$64:Q906),Q$64:Q906,0)-1)&lt;(1-$P$2),MAX(O$64:O906)&gt;MAX(P$64:P905)),MAX(O$64:O906),"")),"")</f>
        <v/>
      </c>
      <c r="Q906" s="91" t="str">
        <f>IFERROR(IF(E906="","",IF(O906&lt;&gt;"",MAX(O$64:O906)*10+1,IF(AND($F905/INDEX($F$64:$F906,MATCH(MAX(Q$64:Q905),Q$64:Q905,0)-1)&gt;(1+$O$2),MAX(O$64:O906)&gt;MAX(P$64:P905)),MAX(Q$64:Q905)+1,""))),"")</f>
        <v/>
      </c>
    </row>
    <row r="907" spans="1:17" x14ac:dyDescent="0.2">
      <c r="A907" s="13">
        <f>HLOOKUP($E$2,历史数据!$V$3:$AE$5000,ROW(A905),)</f>
        <v>253391</v>
      </c>
      <c r="B907" s="41">
        <v>37820</v>
      </c>
      <c r="C907" s="100">
        <f>IFERROR(IF(A907&lt;&gt;0,MAX($C$4:C906)+1,""),"")</f>
        <v>896</v>
      </c>
      <c r="D907" s="100"/>
      <c r="E907" s="99">
        <f t="shared" si="106"/>
        <v>37831</v>
      </c>
      <c r="F907" s="101">
        <f>IFERROR(VLOOKUP(E907,历史数据!AH:AJ,3,),"")</f>
        <v>8.10589695402515</v>
      </c>
      <c r="G907" s="101">
        <f t="shared" si="102"/>
        <v>9.0835133042413094</v>
      </c>
      <c r="H907" s="105">
        <f t="shared" si="103"/>
        <v>-5.800546772851356E-3</v>
      </c>
      <c r="I907" s="101">
        <f>IFERROR(VLOOKUP(E907,历史数据!AH:AJ,2,),"")</f>
        <v>7.9625450786324201</v>
      </c>
      <c r="J907" s="104">
        <f t="shared" si="104"/>
        <v>0</v>
      </c>
      <c r="K907" s="104" t="str">
        <f>IFERROR(IF(AND(J906=$H$2*1,MAX(K$64:K906)=MAX(L$64:L906)),MAX(K$64:K906)+1,""),"")</f>
        <v/>
      </c>
      <c r="L907" s="104" t="str">
        <f>IFERROR(IF(AND($F906/INDEX($F$64:$F907,MATCH(MAX(M$64:M907),M$64:M907,0)-1)&lt;(1-$P$2),MAX(K$64:K907)&gt;MAX(L$64:L906)),MAX(K$64:K907),""),"")</f>
        <v/>
      </c>
      <c r="M907" s="104" t="str">
        <f>IFERROR(IF(E907="","",IF(K907&lt;&gt;"",MAX(M$64:M906)+1,IF(AND($F906/INDEX($F$64:$F907,MATCH(MAX(M$64:M906),M$64:M906,0)-1)&gt;(1+$O$2),MAX(K$64:K907)&gt;MAX(L$64:L906)),MAX(M$64:M906)+1,""))),"")</f>
        <v/>
      </c>
      <c r="N907" s="91">
        <f t="shared" si="105"/>
        <v>0</v>
      </c>
      <c r="O907" s="91" t="str">
        <f>IFERROR(IF(AND(N906=$H$2*1,MAX(O$64:O906)=MAX(P$64:P906)),MAX(O$64:O906)+1,""),"")</f>
        <v/>
      </c>
      <c r="P907" s="91" t="str">
        <f>IFERROR(IF(MOD(MAX(Q$64:Q907),10*MAX(O$64:O907))&lt;=2,IF(AND(F906/INDEX($F$64:$F907,MATCH(MAX(O$64:O907),O$64:O907,0)-1)&lt;(1-$P$2),MAX(O$64:O907)&gt;MAX(P$64:P906)),MAX(O$64:O907),""),IF(AND($F906/INDEX($F$64:$F907,MATCH(MAX(Q$64:Q907),Q$64:Q907,0)-1)&lt;(1-$P$2),MAX(O$64:O907)&gt;MAX(P$64:P906)),MAX(O$64:O907),"")),"")</f>
        <v/>
      </c>
      <c r="Q907" s="91" t="str">
        <f>IFERROR(IF(E907="","",IF(O907&lt;&gt;"",MAX(O$64:O907)*10+1,IF(AND($F906/INDEX($F$64:$F907,MATCH(MAX(Q$64:Q906),Q$64:Q906,0)-1)&gt;(1+$O$2),MAX(O$64:O907)&gt;MAX(P$64:P906)),MAX(Q$64:Q906)+1,""))),"")</f>
        <v/>
      </c>
    </row>
    <row r="908" spans="1:17" x14ac:dyDescent="0.2">
      <c r="A908" s="13">
        <f>HLOOKUP($E$2,历史数据!$V$3:$AE$5000,ROW(A906),)</f>
        <v>397173</v>
      </c>
      <c r="B908" s="41">
        <v>37823</v>
      </c>
      <c r="C908" s="100">
        <f>IFERROR(IF(A908&lt;&gt;0,MAX($C$4:C907)+1,""),"")</f>
        <v>897</v>
      </c>
      <c r="D908" s="100"/>
      <c r="E908" s="99">
        <f t="shared" si="106"/>
        <v>37832</v>
      </c>
      <c r="F908" s="101">
        <f>IFERROR(VLOOKUP(E908,历史数据!AH:AJ,3,),"")</f>
        <v>8.0798329766810202</v>
      </c>
      <c r="G908" s="101">
        <f t="shared" si="102"/>
        <v>9.0357293457770673</v>
      </c>
      <c r="H908" s="105">
        <f t="shared" si="103"/>
        <v>-5.2605150522464506E-3</v>
      </c>
      <c r="I908" s="101">
        <f>IFERROR(VLOOKUP(E908,历史数据!AH:AJ,2,),"")</f>
        <v>8.1189289426972202</v>
      </c>
      <c r="J908" s="104">
        <f t="shared" si="104"/>
        <v>0</v>
      </c>
      <c r="K908" s="104" t="str">
        <f>IFERROR(IF(AND(J907=$H$2*1,MAX(K$64:K907)=MAX(L$64:L907)),MAX(K$64:K907)+1,""),"")</f>
        <v/>
      </c>
      <c r="L908" s="104" t="str">
        <f>IFERROR(IF(AND($F907/INDEX($F$64:$F908,MATCH(MAX(M$64:M908),M$64:M908,0)-1)&lt;(1-$P$2),MAX(K$64:K908)&gt;MAX(L$64:L907)),MAX(K$64:K908),""),"")</f>
        <v/>
      </c>
      <c r="M908" s="104" t="str">
        <f>IFERROR(IF(E908="","",IF(K908&lt;&gt;"",MAX(M$64:M907)+1,IF(AND($F907/INDEX($F$64:$F908,MATCH(MAX(M$64:M907),M$64:M907,0)-1)&gt;(1+$O$2),MAX(K$64:K908)&gt;MAX(L$64:L907)),MAX(M$64:M907)+1,""))),"")</f>
        <v/>
      </c>
      <c r="N908" s="91">
        <f t="shared" si="105"/>
        <v>0</v>
      </c>
      <c r="O908" s="91" t="str">
        <f>IFERROR(IF(AND(N907=$H$2*1,MAX(O$64:O907)=MAX(P$64:P907)),MAX(O$64:O907)+1,""),"")</f>
        <v/>
      </c>
      <c r="P908" s="91" t="str">
        <f>IFERROR(IF(MOD(MAX(Q$64:Q908),10*MAX(O$64:O908))&lt;=2,IF(AND(F907/INDEX($F$64:$F908,MATCH(MAX(O$64:O908),O$64:O908,0)-1)&lt;(1-$P$2),MAX(O$64:O908)&gt;MAX(P$64:P907)),MAX(O$64:O908),""),IF(AND($F907/INDEX($F$64:$F908,MATCH(MAX(Q$64:Q908),Q$64:Q908,0)-1)&lt;(1-$P$2),MAX(O$64:O908)&gt;MAX(P$64:P907)),MAX(O$64:O908),"")),"")</f>
        <v/>
      </c>
      <c r="Q908" s="91" t="str">
        <f>IFERROR(IF(E908="","",IF(O908&lt;&gt;"",MAX(O$64:O908)*10+1,IF(AND($F907/INDEX($F$64:$F908,MATCH(MAX(Q$64:Q907),Q$64:Q907,0)-1)&gt;(1+$O$2),MAX(O$64:O908)&gt;MAX(P$64:P907)),MAX(Q$64:Q907)+1,""))),"")</f>
        <v/>
      </c>
    </row>
    <row r="909" spans="1:17" x14ac:dyDescent="0.2">
      <c r="A909" s="13">
        <f>HLOOKUP($E$2,历史数据!$V$3:$AE$5000,ROW(A907),)</f>
        <v>184572</v>
      </c>
      <c r="B909" s="41">
        <v>37824</v>
      </c>
      <c r="C909" s="100">
        <f>IFERROR(IF(A909&lt;&gt;0,MAX($C$4:C908)+1,""),"")</f>
        <v>898</v>
      </c>
      <c r="D909" s="100"/>
      <c r="E909" s="99">
        <f t="shared" si="106"/>
        <v>37833</v>
      </c>
      <c r="F909" s="101">
        <f>IFERROR(VLOOKUP(E909,历史数据!AH:AJ,3,),"")</f>
        <v>8.0016410446486201</v>
      </c>
      <c r="G909" s="101">
        <f t="shared" si="102"/>
        <v>8.9862077888232168</v>
      </c>
      <c r="H909" s="105">
        <f t="shared" si="103"/>
        <v>-5.4806374846757544E-3</v>
      </c>
      <c r="I909" s="101">
        <f>IFERROR(VLOOKUP(E909,历史数据!AH:AJ,2,),"")</f>
        <v>8.0798329766810202</v>
      </c>
      <c r="J909" s="104">
        <f t="shared" si="104"/>
        <v>0</v>
      </c>
      <c r="K909" s="104" t="str">
        <f>IFERROR(IF(AND(J908=$H$2*1,MAX(K$64:K908)=MAX(L$64:L908)),MAX(K$64:K908)+1,""),"")</f>
        <v/>
      </c>
      <c r="L909" s="104" t="str">
        <f>IFERROR(IF(AND($F908/INDEX($F$64:$F909,MATCH(MAX(M$64:M909),M$64:M909,0)-1)&lt;(1-$P$2),MAX(K$64:K909)&gt;MAX(L$64:L908)),MAX(K$64:K909),""),"")</f>
        <v/>
      </c>
      <c r="M909" s="104" t="str">
        <f>IFERROR(IF(E909="","",IF(K909&lt;&gt;"",MAX(M$64:M908)+1,IF(AND($F908/INDEX($F$64:$F909,MATCH(MAX(M$64:M908),M$64:M908,0)-1)&gt;(1+$O$2),MAX(K$64:K909)&gt;MAX(L$64:L908)),MAX(M$64:M908)+1,""))),"")</f>
        <v/>
      </c>
      <c r="N909" s="91">
        <f t="shared" si="105"/>
        <v>0</v>
      </c>
      <c r="O909" s="91" t="str">
        <f>IFERROR(IF(AND(N908=$H$2*1,MAX(O$64:O908)=MAX(P$64:P908)),MAX(O$64:O908)+1,""),"")</f>
        <v/>
      </c>
      <c r="P909" s="91" t="str">
        <f>IFERROR(IF(MOD(MAX(Q$64:Q909),10*MAX(O$64:O909))&lt;=2,IF(AND(F908/INDEX($F$64:$F909,MATCH(MAX(O$64:O909),O$64:O909,0)-1)&lt;(1-$P$2),MAX(O$64:O909)&gt;MAX(P$64:P908)),MAX(O$64:O909),""),IF(AND($F908/INDEX($F$64:$F909,MATCH(MAX(Q$64:Q909),Q$64:Q909,0)-1)&lt;(1-$P$2),MAX(O$64:O909)&gt;MAX(P$64:P908)),MAX(O$64:O909),"")),"")</f>
        <v/>
      </c>
      <c r="Q909" s="91" t="str">
        <f>IFERROR(IF(E909="","",IF(O909&lt;&gt;"",MAX(O$64:O909)*10+1,IF(AND($F908/INDEX($F$64:$F909,MATCH(MAX(Q$64:Q908),Q$64:Q908,0)-1)&gt;(1+$O$2),MAX(O$64:O909)&gt;MAX(P$64:P908)),MAX(Q$64:Q908)+1,""))),"")</f>
        <v/>
      </c>
    </row>
    <row r="910" spans="1:17" x14ac:dyDescent="0.2">
      <c r="A910" s="13">
        <f>HLOOKUP($E$2,历史数据!$V$3:$AE$5000,ROW(A908),)</f>
        <v>108279</v>
      </c>
      <c r="B910" s="41">
        <v>37825</v>
      </c>
      <c r="C910" s="100">
        <f>IFERROR(IF(A910&lt;&gt;0,MAX($C$4:C909)+1,""),"")</f>
        <v>899</v>
      </c>
      <c r="D910" s="100"/>
      <c r="E910" s="99">
        <f t="shared" si="106"/>
        <v>37834</v>
      </c>
      <c r="F910" s="101">
        <f>IFERROR(VLOOKUP(E910,历史数据!AH:AJ,3,),"")</f>
        <v>7.9755770673044903</v>
      </c>
      <c r="G910" s="101">
        <f t="shared" si="102"/>
        <v>8.9423334269605945</v>
      </c>
      <c r="H910" s="105">
        <f t="shared" si="103"/>
        <v>-4.8824112343798243E-3</v>
      </c>
      <c r="I910" s="101">
        <f>IFERROR(VLOOKUP(E910,历史数据!AH:AJ,2,),"")</f>
        <v>7.9755770673044903</v>
      </c>
      <c r="J910" s="104">
        <f t="shared" si="104"/>
        <v>0</v>
      </c>
      <c r="K910" s="104" t="str">
        <f>IFERROR(IF(AND(J909=$H$2*1,MAX(K$64:K909)=MAX(L$64:L909)),MAX(K$64:K909)+1,""),"")</f>
        <v/>
      </c>
      <c r="L910" s="104" t="str">
        <f>IFERROR(IF(AND($F909/INDEX($F$64:$F910,MATCH(MAX(M$64:M910),M$64:M910,0)-1)&lt;(1-$P$2),MAX(K$64:K910)&gt;MAX(L$64:L909)),MAX(K$64:K910),""),"")</f>
        <v/>
      </c>
      <c r="M910" s="104" t="str">
        <f>IFERROR(IF(E910="","",IF(K910&lt;&gt;"",MAX(M$64:M909)+1,IF(AND($F909/INDEX($F$64:$F910,MATCH(MAX(M$64:M909),M$64:M909,0)-1)&gt;(1+$O$2),MAX(K$64:K910)&gt;MAX(L$64:L909)),MAX(M$64:M909)+1,""))),"")</f>
        <v/>
      </c>
      <c r="N910" s="91">
        <f t="shared" si="105"/>
        <v>0</v>
      </c>
      <c r="O910" s="91" t="str">
        <f>IFERROR(IF(AND(N909=$H$2*1,MAX(O$64:O909)=MAX(P$64:P909)),MAX(O$64:O909)+1,""),"")</f>
        <v/>
      </c>
      <c r="P910" s="91" t="str">
        <f>IFERROR(IF(MOD(MAX(Q$64:Q910),10*MAX(O$64:O910))&lt;=2,IF(AND(F909/INDEX($F$64:$F910,MATCH(MAX(O$64:O910),O$64:O910,0)-1)&lt;(1-$P$2),MAX(O$64:O910)&gt;MAX(P$64:P909)),MAX(O$64:O910),""),IF(AND($F909/INDEX($F$64:$F910,MATCH(MAX(Q$64:Q910),Q$64:Q910,0)-1)&lt;(1-$P$2),MAX(O$64:O910)&gt;MAX(P$64:P909)),MAX(O$64:O910),"")),"")</f>
        <v/>
      </c>
      <c r="Q910" s="91" t="str">
        <f>IFERROR(IF(E910="","",IF(O910&lt;&gt;"",MAX(O$64:O910)*10+1,IF(AND($F909/INDEX($F$64:$F910,MATCH(MAX(Q$64:Q909),Q$64:Q909,0)-1)&gt;(1+$O$2),MAX(O$64:O910)&gt;MAX(P$64:P909)),MAX(Q$64:Q909)+1,""))),"")</f>
        <v/>
      </c>
    </row>
    <row r="911" spans="1:17" x14ac:dyDescent="0.2">
      <c r="A911" s="13">
        <f>HLOOKUP($E$2,历史数据!$V$3:$AE$5000,ROW(A909),)</f>
        <v>113090</v>
      </c>
      <c r="B911" s="41">
        <v>37826</v>
      </c>
      <c r="C911" s="100">
        <f>IFERROR(IF(A911&lt;&gt;0,MAX($C$4:C910)+1,""),"")</f>
        <v>900</v>
      </c>
      <c r="D911" s="100"/>
      <c r="E911" s="99">
        <f t="shared" si="106"/>
        <v>37837</v>
      </c>
      <c r="F911" s="101">
        <f>IFERROR(VLOOKUP(E911,历史数据!AH:AJ,3,),"")</f>
        <v>8.2101528634016798</v>
      </c>
      <c r="G911" s="101">
        <f t="shared" si="102"/>
        <v>8.9112738539588374</v>
      </c>
      <c r="H911" s="105">
        <f t="shared" si="103"/>
        <v>-3.4733185980422299E-3</v>
      </c>
      <c r="I911" s="101">
        <f>IFERROR(VLOOKUP(E911,历史数据!AH:AJ,2,),"")</f>
        <v>8.0277050219927499</v>
      </c>
      <c r="J911" s="104">
        <f t="shared" si="104"/>
        <v>0</v>
      </c>
      <c r="K911" s="104" t="str">
        <f>IFERROR(IF(AND(J910=$H$2*1,MAX(K$64:K910)=MAX(L$64:L910)),MAX(K$64:K910)+1,""),"")</f>
        <v/>
      </c>
      <c r="L911" s="104" t="str">
        <f>IFERROR(IF(AND($F910/INDEX($F$64:$F911,MATCH(MAX(M$64:M911),M$64:M911,0)-1)&lt;(1-$P$2),MAX(K$64:K911)&gt;MAX(L$64:L910)),MAX(K$64:K911),""),"")</f>
        <v/>
      </c>
      <c r="M911" s="104" t="str">
        <f>IFERROR(IF(E911="","",IF(K911&lt;&gt;"",MAX(M$64:M910)+1,IF(AND($F910/INDEX($F$64:$F911,MATCH(MAX(M$64:M910),M$64:M910,0)-1)&gt;(1+$O$2),MAX(K$64:K911)&gt;MAX(L$64:L910)),MAX(M$64:M910)+1,""))),"")</f>
        <v/>
      </c>
      <c r="N911" s="91">
        <f t="shared" si="105"/>
        <v>0</v>
      </c>
      <c r="O911" s="91" t="str">
        <f>IFERROR(IF(AND(N910=$H$2*1,MAX(O$64:O910)=MAX(P$64:P910)),MAX(O$64:O910)+1,""),"")</f>
        <v/>
      </c>
      <c r="P911" s="91" t="str">
        <f>IFERROR(IF(MOD(MAX(Q$64:Q911),10*MAX(O$64:O911))&lt;=2,IF(AND(F910/INDEX($F$64:$F911,MATCH(MAX(O$64:O911),O$64:O911,0)-1)&lt;(1-$P$2),MAX(O$64:O911)&gt;MAX(P$64:P910)),MAX(O$64:O911),""),IF(AND($F910/INDEX($F$64:$F911,MATCH(MAX(Q$64:Q911),Q$64:Q911,0)-1)&lt;(1-$P$2),MAX(O$64:O911)&gt;MAX(P$64:P910)),MAX(O$64:O911),"")),"")</f>
        <v/>
      </c>
      <c r="Q911" s="91" t="str">
        <f>IFERROR(IF(E911="","",IF(O911&lt;&gt;"",MAX(O$64:O911)*10+1,IF(AND($F910/INDEX($F$64:$F911,MATCH(MAX(Q$64:Q910),Q$64:Q910,0)-1)&gt;(1+$O$2),MAX(O$64:O911)&gt;MAX(P$64:P910)),MAX(Q$64:Q910)+1,""))),"")</f>
        <v/>
      </c>
    </row>
    <row r="912" spans="1:17" x14ac:dyDescent="0.2">
      <c r="A912" s="13">
        <f>HLOOKUP($E$2,历史数据!$V$3:$AE$5000,ROW(A910),)</f>
        <v>156109</v>
      </c>
      <c r="B912" s="41">
        <v>37827</v>
      </c>
      <c r="C912" s="100">
        <f>IFERROR(IF(A912&lt;&gt;0,MAX($C$4:C911)+1,""),"")</f>
        <v>901</v>
      </c>
      <c r="D912" s="100"/>
      <c r="E912" s="99">
        <f t="shared" si="106"/>
        <v>37838</v>
      </c>
      <c r="F912" s="101">
        <f>IFERROR(VLOOKUP(E912,历史数据!AH:AJ,3,),"")</f>
        <v>8.2753128067620096</v>
      </c>
      <c r="G912" s="101">
        <f t="shared" si="102"/>
        <v>8.8897710726499284</v>
      </c>
      <c r="H912" s="105">
        <f t="shared" si="103"/>
        <v>-2.41298625329045E-3</v>
      </c>
      <c r="I912" s="101">
        <f>IFERROR(VLOOKUP(E912,历史数据!AH:AJ,2,),"")</f>
        <v>8.2362168407458096</v>
      </c>
      <c r="J912" s="104">
        <f t="shared" si="104"/>
        <v>0</v>
      </c>
      <c r="K912" s="104" t="str">
        <f>IFERROR(IF(AND(J911=$H$2*1,MAX(K$64:K911)=MAX(L$64:L911)),MAX(K$64:K911)+1,""),"")</f>
        <v/>
      </c>
      <c r="L912" s="104" t="str">
        <f>IFERROR(IF(AND($F911/INDEX($F$64:$F912,MATCH(MAX(M$64:M912),M$64:M912,0)-1)&lt;(1-$P$2),MAX(K$64:K912)&gt;MAX(L$64:L911)),MAX(K$64:K912),""),"")</f>
        <v/>
      </c>
      <c r="M912" s="104" t="str">
        <f>IFERROR(IF(E912="","",IF(K912&lt;&gt;"",MAX(M$64:M911)+1,IF(AND($F911/INDEX($F$64:$F912,MATCH(MAX(M$64:M911),M$64:M911,0)-1)&gt;(1+$O$2),MAX(K$64:K912)&gt;MAX(L$64:L911)),MAX(M$64:M911)+1,""))),"")</f>
        <v/>
      </c>
      <c r="N912" s="91">
        <f t="shared" si="105"/>
        <v>0</v>
      </c>
      <c r="O912" s="91" t="str">
        <f>IFERROR(IF(AND(N911=$H$2*1,MAX(O$64:O911)=MAX(P$64:P911)),MAX(O$64:O911)+1,""),"")</f>
        <v/>
      </c>
      <c r="P912" s="91" t="str">
        <f>IFERROR(IF(MOD(MAX(Q$64:Q912),10*MAX(O$64:O912))&lt;=2,IF(AND(F911/INDEX($F$64:$F912,MATCH(MAX(O$64:O912),O$64:O912,0)-1)&lt;(1-$P$2),MAX(O$64:O912)&gt;MAX(P$64:P911)),MAX(O$64:O912),""),IF(AND($F911/INDEX($F$64:$F912,MATCH(MAX(Q$64:Q912),Q$64:Q912,0)-1)&lt;(1-$P$2),MAX(O$64:O912)&gt;MAX(P$64:P911)),MAX(O$64:O912),"")),"")</f>
        <v/>
      </c>
      <c r="Q912" s="91" t="str">
        <f>IFERROR(IF(E912="","",IF(O912&lt;&gt;"",MAX(O$64:O912)*10+1,IF(AND($F911/INDEX($F$64:$F912,MATCH(MAX(Q$64:Q911),Q$64:Q911,0)-1)&gt;(1+$O$2),MAX(O$64:O912)&gt;MAX(P$64:P911)),MAX(Q$64:Q911)+1,""))),"")</f>
        <v/>
      </c>
    </row>
    <row r="913" spans="1:17" x14ac:dyDescent="0.2">
      <c r="A913" s="13">
        <f>HLOOKUP($E$2,历史数据!$V$3:$AE$5000,ROW(A911),)</f>
        <v>156340</v>
      </c>
      <c r="B913" s="41">
        <v>37830</v>
      </c>
      <c r="C913" s="100">
        <f>IFERROR(IF(A913&lt;&gt;0,MAX($C$4:C912)+1,""),"")</f>
        <v>902</v>
      </c>
      <c r="D913" s="100"/>
      <c r="E913" s="99">
        <f t="shared" si="106"/>
        <v>37839</v>
      </c>
      <c r="F913" s="101">
        <f>IFERROR(VLOOKUP(E913,历史数据!AH:AJ,3,),"")</f>
        <v>8.2883447954340799</v>
      </c>
      <c r="G913" s="101">
        <f t="shared" si="102"/>
        <v>8.876521884166662</v>
      </c>
      <c r="H913" s="105">
        <f t="shared" si="103"/>
        <v>-1.4903857900265827E-3</v>
      </c>
      <c r="I913" s="101">
        <f>IFERROR(VLOOKUP(E913,历史数据!AH:AJ,2,),"")</f>
        <v>8.1189289426972202</v>
      </c>
      <c r="J913" s="104">
        <f t="shared" si="104"/>
        <v>0</v>
      </c>
      <c r="K913" s="104" t="str">
        <f>IFERROR(IF(AND(J912=$H$2*1,MAX(K$64:K912)=MAX(L$64:L912)),MAX(K$64:K912)+1,""),"")</f>
        <v/>
      </c>
      <c r="L913" s="104" t="str">
        <f>IFERROR(IF(AND($F912/INDEX($F$64:$F913,MATCH(MAX(M$64:M913),M$64:M913,0)-1)&lt;(1-$P$2),MAX(K$64:K913)&gt;MAX(L$64:L912)),MAX(K$64:K913),""),"")</f>
        <v/>
      </c>
      <c r="M913" s="104" t="str">
        <f>IFERROR(IF(E913="","",IF(K913&lt;&gt;"",MAX(M$64:M912)+1,IF(AND($F912/INDEX($F$64:$F913,MATCH(MAX(M$64:M912),M$64:M912,0)-1)&gt;(1+$O$2),MAX(K$64:K913)&gt;MAX(L$64:L912)),MAX(M$64:M912)+1,""))),"")</f>
        <v/>
      </c>
      <c r="N913" s="91">
        <f t="shared" si="105"/>
        <v>0</v>
      </c>
      <c r="O913" s="91" t="str">
        <f>IFERROR(IF(AND(N912=$H$2*1,MAX(O$64:O912)=MAX(P$64:P912)),MAX(O$64:O912)+1,""),"")</f>
        <v/>
      </c>
      <c r="P913" s="91" t="str">
        <f>IFERROR(IF(MOD(MAX(Q$64:Q913),10*MAX(O$64:O913))&lt;=2,IF(AND(F912/INDEX($F$64:$F913,MATCH(MAX(O$64:O913),O$64:O913,0)-1)&lt;(1-$P$2),MAX(O$64:O913)&gt;MAX(P$64:P912)),MAX(O$64:O913),""),IF(AND($F912/INDEX($F$64:$F913,MATCH(MAX(Q$64:Q913),Q$64:Q913,0)-1)&lt;(1-$P$2),MAX(O$64:O913)&gt;MAX(P$64:P912)),MAX(O$64:O913),"")),"")</f>
        <v/>
      </c>
      <c r="Q913" s="91" t="str">
        <f>IFERROR(IF(E913="","",IF(O913&lt;&gt;"",MAX(O$64:O913)*10+1,IF(AND($F912/INDEX($F$64:$F913,MATCH(MAX(Q$64:Q912),Q$64:Q912,0)-1)&gt;(1+$O$2),MAX(O$64:O913)&gt;MAX(P$64:P912)),MAX(Q$64:Q912)+1,""))),"")</f>
        <v/>
      </c>
    </row>
    <row r="914" spans="1:17" x14ac:dyDescent="0.2">
      <c r="A914" s="13">
        <f>HLOOKUP($E$2,历史数据!$V$3:$AE$5000,ROW(A912),)</f>
        <v>129740</v>
      </c>
      <c r="B914" s="41">
        <v>37831</v>
      </c>
      <c r="C914" s="100">
        <f>IFERROR(IF(A914&lt;&gt;0,MAX($C$4:C913)+1,""),"")</f>
        <v>903</v>
      </c>
      <c r="D914" s="100"/>
      <c r="E914" s="99">
        <f t="shared" si="106"/>
        <v>37840</v>
      </c>
      <c r="F914" s="101">
        <f>IFERROR(VLOOKUP(E914,历史数据!AH:AJ,3,),"")</f>
        <v>8.3926007048106097</v>
      </c>
      <c r="G914" s="101">
        <f t="shared" si="102"/>
        <v>8.8726122875650422</v>
      </c>
      <c r="H914" s="105">
        <f t="shared" si="103"/>
        <v>-4.4044239992169221E-4</v>
      </c>
      <c r="I914" s="101">
        <f>IFERROR(VLOOKUP(E914,历史数据!AH:AJ,2,),"")</f>
        <v>8.2101528634016798</v>
      </c>
      <c r="J914" s="104">
        <f t="shared" si="104"/>
        <v>0</v>
      </c>
      <c r="K914" s="104" t="str">
        <f>IFERROR(IF(AND(J913=$H$2*1,MAX(K$64:K913)=MAX(L$64:L913)),MAX(K$64:K913)+1,""),"")</f>
        <v/>
      </c>
      <c r="L914" s="104" t="str">
        <f>IFERROR(IF(AND($F913/INDEX($F$64:$F914,MATCH(MAX(M$64:M914),M$64:M914,0)-1)&lt;(1-$P$2),MAX(K$64:K914)&gt;MAX(L$64:L913)),MAX(K$64:K914),""),"")</f>
        <v/>
      </c>
      <c r="M914" s="104" t="str">
        <f>IFERROR(IF(E914="","",IF(K914&lt;&gt;"",MAX(M$64:M913)+1,IF(AND($F913/INDEX($F$64:$F914,MATCH(MAX(M$64:M913),M$64:M913,0)-1)&gt;(1+$O$2),MAX(K$64:K914)&gt;MAX(L$64:L913)),MAX(M$64:M913)+1,""))),"")</f>
        <v/>
      </c>
      <c r="N914" s="91">
        <f t="shared" si="105"/>
        <v>0</v>
      </c>
      <c r="O914" s="91" t="str">
        <f>IFERROR(IF(AND(N913=$H$2*1,MAX(O$64:O913)=MAX(P$64:P913)),MAX(O$64:O913)+1,""),"")</f>
        <v/>
      </c>
      <c r="P914" s="91" t="str">
        <f>IFERROR(IF(MOD(MAX(Q$64:Q914),10*MAX(O$64:O914))&lt;=2,IF(AND(F913/INDEX($F$64:$F914,MATCH(MAX(O$64:O914),O$64:O914,0)-1)&lt;(1-$P$2),MAX(O$64:O914)&gt;MAX(P$64:P913)),MAX(O$64:O914),""),IF(AND($F913/INDEX($F$64:$F914,MATCH(MAX(Q$64:Q914),Q$64:Q914,0)-1)&lt;(1-$P$2),MAX(O$64:O914)&gt;MAX(P$64:P913)),MAX(O$64:O914),"")),"")</f>
        <v/>
      </c>
      <c r="Q914" s="91" t="str">
        <f>IFERROR(IF(E914="","",IF(O914&lt;&gt;"",MAX(O$64:O914)*10+1,IF(AND($F913/INDEX($F$64:$F914,MATCH(MAX(Q$64:Q913),Q$64:Q913,0)-1)&gt;(1+$O$2),MAX(O$64:O914)&gt;MAX(P$64:P913)),MAX(Q$64:Q913)+1,""))),"")</f>
        <v/>
      </c>
    </row>
    <row r="915" spans="1:17" x14ac:dyDescent="0.2">
      <c r="A915" s="13">
        <f>HLOOKUP($E$2,历史数据!$V$3:$AE$5000,ROW(A913),)</f>
        <v>84385</v>
      </c>
      <c r="B915" s="41">
        <v>37832</v>
      </c>
      <c r="C915" s="100">
        <f>IFERROR(IF(A915&lt;&gt;0,MAX($C$4:C914)+1,""),"")</f>
        <v>904</v>
      </c>
      <c r="D915" s="100"/>
      <c r="E915" s="99">
        <f t="shared" si="106"/>
        <v>37841</v>
      </c>
      <c r="F915" s="101">
        <f>IFERROR(VLOOKUP(E915,历史数据!AH:AJ,3,),"")</f>
        <v>8.3404727501223395</v>
      </c>
      <c r="G915" s="101">
        <f t="shared" si="102"/>
        <v>8.8656618936066067</v>
      </c>
      <c r="H915" s="105">
        <f t="shared" si="103"/>
        <v>-7.8335373317017787E-4</v>
      </c>
      <c r="I915" s="101">
        <f>IFERROR(VLOOKUP(E915,历史数据!AH:AJ,2,),"")</f>
        <v>8.3535047387944097</v>
      </c>
      <c r="J915" s="104">
        <f t="shared" si="104"/>
        <v>0</v>
      </c>
      <c r="K915" s="104" t="str">
        <f>IFERROR(IF(AND(J914=$H$2*1,MAX(K$64:K914)=MAX(L$64:L914)),MAX(K$64:K914)+1,""),"")</f>
        <v/>
      </c>
      <c r="L915" s="104" t="str">
        <f>IFERROR(IF(AND($F914/INDEX($F$64:$F915,MATCH(MAX(M$64:M915),M$64:M915,0)-1)&lt;(1-$P$2),MAX(K$64:K915)&gt;MAX(L$64:L914)),MAX(K$64:K915),""),"")</f>
        <v/>
      </c>
      <c r="M915" s="104" t="str">
        <f>IFERROR(IF(E915="","",IF(K915&lt;&gt;"",MAX(M$64:M914)+1,IF(AND($F914/INDEX($F$64:$F915,MATCH(MAX(M$64:M914),M$64:M914,0)-1)&gt;(1+$O$2),MAX(K$64:K915)&gt;MAX(L$64:L914)),MAX(M$64:M914)+1,""))),"")</f>
        <v/>
      </c>
      <c r="N915" s="91">
        <f t="shared" si="105"/>
        <v>0</v>
      </c>
      <c r="O915" s="91" t="str">
        <f>IFERROR(IF(AND(N914=$H$2*1,MAX(O$64:O914)=MAX(P$64:P914)),MAX(O$64:O914)+1,""),"")</f>
        <v/>
      </c>
      <c r="P915" s="91" t="str">
        <f>IFERROR(IF(MOD(MAX(Q$64:Q915),10*MAX(O$64:O915))&lt;=2,IF(AND(F914/INDEX($F$64:$F915,MATCH(MAX(O$64:O915),O$64:O915,0)-1)&lt;(1-$P$2),MAX(O$64:O915)&gt;MAX(P$64:P914)),MAX(O$64:O915),""),IF(AND($F914/INDEX($F$64:$F915,MATCH(MAX(Q$64:Q915),Q$64:Q915,0)-1)&lt;(1-$P$2),MAX(O$64:O915)&gt;MAX(P$64:P914)),MAX(O$64:O915),"")),"")</f>
        <v/>
      </c>
      <c r="Q915" s="91" t="str">
        <f>IFERROR(IF(E915="","",IF(O915&lt;&gt;"",MAX(O$64:O915)*10+1,IF(AND($F914/INDEX($F$64:$F915,MATCH(MAX(Q$64:Q914),Q$64:Q914,0)-1)&gt;(1+$O$2),MAX(O$64:O915)&gt;MAX(P$64:P914)),MAX(Q$64:Q914)+1,""))),"")</f>
        <v/>
      </c>
    </row>
    <row r="916" spans="1:17" x14ac:dyDescent="0.2">
      <c r="A916" s="13">
        <f>HLOOKUP($E$2,历史数据!$V$3:$AE$5000,ROW(A914),)</f>
        <v>56200</v>
      </c>
      <c r="B916" s="41">
        <v>37833</v>
      </c>
      <c r="C916" s="100">
        <f>IFERROR(IF(A916&lt;&gt;0,MAX($C$4:C915)+1,""),"")</f>
        <v>905</v>
      </c>
      <c r="D916" s="100"/>
      <c r="E916" s="99">
        <f t="shared" si="106"/>
        <v>37844</v>
      </c>
      <c r="F916" s="101">
        <f>IFERROR(VLOOKUP(E916,历史数据!AH:AJ,3,),"")</f>
        <v>8.2622808180899394</v>
      </c>
      <c r="G916" s="101">
        <f t="shared" si="102"/>
        <v>8.8550191028577494</v>
      </c>
      <c r="H916" s="105">
        <f t="shared" si="103"/>
        <v>-1.2004507815183141E-3</v>
      </c>
      <c r="I916" s="101">
        <f>IFERROR(VLOOKUP(E916,历史数据!AH:AJ,2,),"")</f>
        <v>8.3404727501223395</v>
      </c>
      <c r="J916" s="104">
        <f t="shared" si="104"/>
        <v>0</v>
      </c>
      <c r="K916" s="104" t="str">
        <f>IFERROR(IF(AND(J915=$H$2*1,MAX(K$64:K915)=MAX(L$64:L915)),MAX(K$64:K915)+1,""),"")</f>
        <v/>
      </c>
      <c r="L916" s="104" t="str">
        <f>IFERROR(IF(AND($F915/INDEX($F$64:$F916,MATCH(MAX(M$64:M916),M$64:M916,0)-1)&lt;(1-$P$2),MAX(K$64:K916)&gt;MAX(L$64:L915)),MAX(K$64:K916),""),"")</f>
        <v/>
      </c>
      <c r="M916" s="104" t="str">
        <f>IFERROR(IF(E916="","",IF(K916&lt;&gt;"",MAX(M$64:M915)+1,IF(AND($F915/INDEX($F$64:$F916,MATCH(MAX(M$64:M915),M$64:M915,0)-1)&gt;(1+$O$2),MAX(K$64:K916)&gt;MAX(L$64:L915)),MAX(M$64:M915)+1,""))),"")</f>
        <v/>
      </c>
      <c r="N916" s="91">
        <f t="shared" si="105"/>
        <v>0</v>
      </c>
      <c r="O916" s="91" t="str">
        <f>IFERROR(IF(AND(N915=$H$2*1,MAX(O$64:O915)=MAX(P$64:P915)),MAX(O$64:O915)+1,""),"")</f>
        <v/>
      </c>
      <c r="P916" s="91" t="str">
        <f>IFERROR(IF(MOD(MAX(Q$64:Q916),10*MAX(O$64:O916))&lt;=2,IF(AND(F915/INDEX($F$64:$F916,MATCH(MAX(O$64:O916),O$64:O916,0)-1)&lt;(1-$P$2),MAX(O$64:O916)&gt;MAX(P$64:P915)),MAX(O$64:O916),""),IF(AND($F915/INDEX($F$64:$F916,MATCH(MAX(Q$64:Q916),Q$64:Q916,0)-1)&lt;(1-$P$2),MAX(O$64:O916)&gt;MAX(P$64:P915)),MAX(O$64:O916),"")),"")</f>
        <v/>
      </c>
      <c r="Q916" s="91" t="str">
        <f>IFERROR(IF(E916="","",IF(O916&lt;&gt;"",MAX(O$64:O916)*10+1,IF(AND($F915/INDEX($F$64:$F916,MATCH(MAX(Q$64:Q915),Q$64:Q915,0)-1)&gt;(1+$O$2),MAX(O$64:O916)&gt;MAX(P$64:P915)),MAX(Q$64:Q915)+1,""))),"")</f>
        <v/>
      </c>
    </row>
    <row r="917" spans="1:17" x14ac:dyDescent="0.2">
      <c r="A917" s="13">
        <f>HLOOKUP($E$2,历史数据!$V$3:$AE$5000,ROW(A915),)</f>
        <v>88209</v>
      </c>
      <c r="B917" s="41">
        <v>37834</v>
      </c>
      <c r="C917" s="100">
        <f>IFERROR(IF(A917&lt;&gt;0,MAX($C$4:C916)+1,""),"")</f>
        <v>906</v>
      </c>
      <c r="D917" s="100"/>
      <c r="E917" s="99">
        <f t="shared" si="106"/>
        <v>37845</v>
      </c>
      <c r="F917" s="101">
        <f>IFERROR(VLOOKUP(E917,历史数据!AH:AJ,3,),"")</f>
        <v>8.3274407614502692</v>
      </c>
      <c r="G917" s="101">
        <f t="shared" si="102"/>
        <v>8.8463311104097055</v>
      </c>
      <c r="H917" s="105">
        <f t="shared" si="103"/>
        <v>-9.8113762908091928E-4</v>
      </c>
      <c r="I917" s="101">
        <f>IFERROR(VLOOKUP(E917,历史数据!AH:AJ,2,),"")</f>
        <v>8.2622808180899394</v>
      </c>
      <c r="J917" s="104">
        <f t="shared" si="104"/>
        <v>0</v>
      </c>
      <c r="K917" s="104" t="str">
        <f>IFERROR(IF(AND(J916=$H$2*1,MAX(K$64:K916)=MAX(L$64:L916)),MAX(K$64:K916)+1,""),"")</f>
        <v/>
      </c>
      <c r="L917" s="104" t="str">
        <f>IFERROR(IF(AND($F916/INDEX($F$64:$F917,MATCH(MAX(M$64:M917),M$64:M917,0)-1)&lt;(1-$P$2),MAX(K$64:K917)&gt;MAX(L$64:L916)),MAX(K$64:K917),""),"")</f>
        <v/>
      </c>
      <c r="M917" s="104" t="str">
        <f>IFERROR(IF(E917="","",IF(K917&lt;&gt;"",MAX(M$64:M916)+1,IF(AND($F916/INDEX($F$64:$F917,MATCH(MAX(M$64:M916),M$64:M916,0)-1)&gt;(1+$O$2),MAX(K$64:K917)&gt;MAX(L$64:L916)),MAX(M$64:M916)+1,""))),"")</f>
        <v/>
      </c>
      <c r="N917" s="91">
        <f t="shared" si="105"/>
        <v>0</v>
      </c>
      <c r="O917" s="91" t="str">
        <f>IFERROR(IF(AND(N916=$H$2*1,MAX(O$64:O916)=MAX(P$64:P916)),MAX(O$64:O916)+1,""),"")</f>
        <v/>
      </c>
      <c r="P917" s="91" t="str">
        <f>IFERROR(IF(MOD(MAX(Q$64:Q917),10*MAX(O$64:O917))&lt;=2,IF(AND(F916/INDEX($F$64:$F917,MATCH(MAX(O$64:O917),O$64:O917,0)-1)&lt;(1-$P$2),MAX(O$64:O917)&gt;MAX(P$64:P916)),MAX(O$64:O917),""),IF(AND($F916/INDEX($F$64:$F917,MATCH(MAX(Q$64:Q917),Q$64:Q917,0)-1)&lt;(1-$P$2),MAX(O$64:O917)&gt;MAX(P$64:P916)),MAX(O$64:O917),"")),"")</f>
        <v/>
      </c>
      <c r="Q917" s="91" t="str">
        <f>IFERROR(IF(E917="","",IF(O917&lt;&gt;"",MAX(O$64:O917)*10+1,IF(AND($F916/INDEX($F$64:$F917,MATCH(MAX(Q$64:Q916),Q$64:Q916,0)-1)&gt;(1+$O$2),MAX(O$64:O917)&gt;MAX(P$64:P916)),MAX(Q$64:Q916)+1,""))),"")</f>
        <v/>
      </c>
    </row>
    <row r="918" spans="1:17" x14ac:dyDescent="0.2">
      <c r="A918" s="13">
        <f>HLOOKUP($E$2,历史数据!$V$3:$AE$5000,ROW(A916),)</f>
        <v>188095</v>
      </c>
      <c r="B918" s="41">
        <v>37837</v>
      </c>
      <c r="C918" s="100">
        <f>IFERROR(IF(A918&lt;&gt;0,MAX($C$4:C917)+1,""),"")</f>
        <v>907</v>
      </c>
      <c r="D918" s="100"/>
      <c r="E918" s="99">
        <f t="shared" si="106"/>
        <v>37846</v>
      </c>
      <c r="F918" s="101">
        <f>IFERROR(VLOOKUP(E918,历史数据!AH:AJ,3,),"")</f>
        <v>8.3013767841061394</v>
      </c>
      <c r="G918" s="101">
        <f t="shared" si="102"/>
        <v>8.8298239247584203</v>
      </c>
      <c r="H918" s="105">
        <f t="shared" si="103"/>
        <v>-1.8659922905056581E-3</v>
      </c>
      <c r="I918" s="101">
        <f>IFERROR(VLOOKUP(E918,历史数据!AH:AJ,2,),"")</f>
        <v>8.4056326934826693</v>
      </c>
      <c r="J918" s="104">
        <f t="shared" si="104"/>
        <v>0</v>
      </c>
      <c r="K918" s="104" t="str">
        <f>IFERROR(IF(AND(J917=$H$2*1,MAX(K$64:K917)=MAX(L$64:L917)),MAX(K$64:K917)+1,""),"")</f>
        <v/>
      </c>
      <c r="L918" s="104" t="str">
        <f>IFERROR(IF(AND($F917/INDEX($F$64:$F918,MATCH(MAX(M$64:M918),M$64:M918,0)-1)&lt;(1-$P$2),MAX(K$64:K918)&gt;MAX(L$64:L917)),MAX(K$64:K918),""),"")</f>
        <v/>
      </c>
      <c r="M918" s="104" t="str">
        <f>IFERROR(IF(E918="","",IF(K918&lt;&gt;"",MAX(M$64:M917)+1,IF(AND($F917/INDEX($F$64:$F918,MATCH(MAX(M$64:M917),M$64:M917,0)-1)&gt;(1+$O$2),MAX(K$64:K918)&gt;MAX(L$64:L917)),MAX(M$64:M917)+1,""))),"")</f>
        <v/>
      </c>
      <c r="N918" s="91">
        <f t="shared" si="105"/>
        <v>0</v>
      </c>
      <c r="O918" s="91" t="str">
        <f>IFERROR(IF(AND(N917=$H$2*1,MAX(O$64:O917)=MAX(P$64:P917)),MAX(O$64:O917)+1,""),"")</f>
        <v/>
      </c>
      <c r="P918" s="91" t="str">
        <f>IFERROR(IF(MOD(MAX(Q$64:Q918),10*MAX(O$64:O918))&lt;=2,IF(AND(F917/INDEX($F$64:$F918,MATCH(MAX(O$64:O918),O$64:O918,0)-1)&lt;(1-$P$2),MAX(O$64:O918)&gt;MAX(P$64:P917)),MAX(O$64:O918),""),IF(AND($F917/INDEX($F$64:$F918,MATCH(MAX(Q$64:Q918),Q$64:Q918,0)-1)&lt;(1-$P$2),MAX(O$64:O918)&gt;MAX(P$64:P917)),MAX(O$64:O918),"")),"")</f>
        <v/>
      </c>
      <c r="Q918" s="91" t="str">
        <f>IFERROR(IF(E918="","",IF(O918&lt;&gt;"",MAX(O$64:O918)*10+1,IF(AND($F917/INDEX($F$64:$F918,MATCH(MAX(Q$64:Q917),Q$64:Q917,0)-1)&gt;(1+$O$2),MAX(O$64:O918)&gt;MAX(P$64:P917)),MAX(Q$64:Q917)+1,""))),"")</f>
        <v/>
      </c>
    </row>
    <row r="919" spans="1:17" x14ac:dyDescent="0.2">
      <c r="A919" s="13">
        <f>HLOOKUP($E$2,历史数据!$V$3:$AE$5000,ROW(A917),)</f>
        <v>204664</v>
      </c>
      <c r="B919" s="41">
        <v>37838</v>
      </c>
      <c r="C919" s="100">
        <f>IFERROR(IF(A919&lt;&gt;0,MAX($C$4:C918)+1,""),"")</f>
        <v>908</v>
      </c>
      <c r="D919" s="100"/>
      <c r="E919" s="99">
        <f t="shared" si="106"/>
        <v>37847</v>
      </c>
      <c r="F919" s="101">
        <f>IFERROR(VLOOKUP(E919,历史数据!AH:AJ,3,),"")</f>
        <v>8.4577606481709395</v>
      </c>
      <c r="G919" s="101">
        <f t="shared" si="102"/>
        <v>8.81353393891834</v>
      </c>
      <c r="H919" s="105">
        <f t="shared" si="103"/>
        <v>-1.8448822965092537E-3</v>
      </c>
      <c r="I919" s="101">
        <f>IFERROR(VLOOKUP(E919,历史数据!AH:AJ,2,),"")</f>
        <v>8.2883447954340799</v>
      </c>
      <c r="J919" s="104">
        <f t="shared" si="104"/>
        <v>0</v>
      </c>
      <c r="K919" s="104" t="str">
        <f>IFERROR(IF(AND(J918=$H$2*1,MAX(K$64:K918)=MAX(L$64:L918)),MAX(K$64:K918)+1,""),"")</f>
        <v/>
      </c>
      <c r="L919" s="104" t="str">
        <f>IFERROR(IF(AND($F918/INDEX($F$64:$F919,MATCH(MAX(M$64:M919),M$64:M919,0)-1)&lt;(1-$P$2),MAX(K$64:K919)&gt;MAX(L$64:L918)),MAX(K$64:K919),""),"")</f>
        <v/>
      </c>
      <c r="M919" s="104" t="str">
        <f>IFERROR(IF(E919="","",IF(K919&lt;&gt;"",MAX(M$64:M918)+1,IF(AND($F918/INDEX($F$64:$F919,MATCH(MAX(M$64:M918),M$64:M918,0)-1)&gt;(1+$O$2),MAX(K$64:K919)&gt;MAX(L$64:L918)),MAX(M$64:M918)+1,""))),"")</f>
        <v/>
      </c>
      <c r="N919" s="91">
        <f t="shared" si="105"/>
        <v>0</v>
      </c>
      <c r="O919" s="91" t="str">
        <f>IFERROR(IF(AND(N918=$H$2*1,MAX(O$64:O918)=MAX(P$64:P918)),MAX(O$64:O918)+1,""),"")</f>
        <v/>
      </c>
      <c r="P919" s="91" t="str">
        <f>IFERROR(IF(MOD(MAX(Q$64:Q919),10*MAX(O$64:O919))&lt;=2,IF(AND(F918/INDEX($F$64:$F919,MATCH(MAX(O$64:O919),O$64:O919,0)-1)&lt;(1-$P$2),MAX(O$64:O919)&gt;MAX(P$64:P918)),MAX(O$64:O919),""),IF(AND($F918/INDEX($F$64:$F919,MATCH(MAX(Q$64:Q919),Q$64:Q919,0)-1)&lt;(1-$P$2),MAX(O$64:O919)&gt;MAX(P$64:P918)),MAX(O$64:O919),"")),"")</f>
        <v/>
      </c>
      <c r="Q919" s="91" t="str">
        <f>IFERROR(IF(E919="","",IF(O919&lt;&gt;"",MAX(O$64:O919)*10+1,IF(AND($F918/INDEX($F$64:$F919,MATCH(MAX(Q$64:Q918),Q$64:Q918,0)-1)&gt;(1+$O$2),MAX(O$64:O919)&gt;MAX(P$64:P918)),MAX(Q$64:Q918)+1,""))),"")</f>
        <v/>
      </c>
    </row>
    <row r="920" spans="1:17" x14ac:dyDescent="0.2">
      <c r="A920" s="13">
        <f>HLOOKUP($E$2,历史数据!$V$3:$AE$5000,ROW(A918),)</f>
        <v>114100</v>
      </c>
      <c r="B920" s="41">
        <v>37839</v>
      </c>
      <c r="C920" s="100">
        <f>IFERROR(IF(A920&lt;&gt;0,MAX($C$4:C919)+1,""),"")</f>
        <v>909</v>
      </c>
      <c r="D920" s="100"/>
      <c r="E920" s="99">
        <f t="shared" si="106"/>
        <v>37848</v>
      </c>
      <c r="F920" s="101">
        <f>IFERROR(VLOOKUP(E920,历史数据!AH:AJ,3,),"")</f>
        <v>8.5489845688753991</v>
      </c>
      <c r="G920" s="101">
        <f t="shared" si="102"/>
        <v>8.8011535496798778</v>
      </c>
      <c r="H920" s="105">
        <f t="shared" si="103"/>
        <v>-1.4047020553008549E-3</v>
      </c>
      <c r="I920" s="101">
        <f>IFERROR(VLOOKUP(E920,历史数据!AH:AJ,2,),"")</f>
        <v>8.4447286594988693</v>
      </c>
      <c r="J920" s="104">
        <f t="shared" si="104"/>
        <v>0</v>
      </c>
      <c r="K920" s="104" t="str">
        <f>IFERROR(IF(AND(J919=$H$2*1,MAX(K$64:K919)=MAX(L$64:L919)),MAX(K$64:K919)+1,""),"")</f>
        <v/>
      </c>
      <c r="L920" s="104" t="str">
        <f>IFERROR(IF(AND($F919/INDEX($F$64:$F920,MATCH(MAX(M$64:M920),M$64:M920,0)-1)&lt;(1-$P$2),MAX(K$64:K920)&gt;MAX(L$64:L919)),MAX(K$64:K920),""),"")</f>
        <v/>
      </c>
      <c r="M920" s="104" t="str">
        <f>IFERROR(IF(E920="","",IF(K920&lt;&gt;"",MAX(M$64:M919)+1,IF(AND($F919/INDEX($F$64:$F920,MATCH(MAX(M$64:M919),M$64:M919,0)-1)&gt;(1+$O$2),MAX(K$64:K920)&gt;MAX(L$64:L919)),MAX(M$64:M919)+1,""))),"")</f>
        <v/>
      </c>
      <c r="N920" s="91">
        <f t="shared" si="105"/>
        <v>0</v>
      </c>
      <c r="O920" s="91" t="str">
        <f>IFERROR(IF(AND(N919=$H$2*1,MAX(O$64:O919)=MAX(P$64:P919)),MAX(O$64:O919)+1,""),"")</f>
        <v/>
      </c>
      <c r="P920" s="91" t="str">
        <f>IFERROR(IF(MOD(MAX(Q$64:Q920),10*MAX(O$64:O920))&lt;=2,IF(AND(F919/INDEX($F$64:$F920,MATCH(MAX(O$64:O920),O$64:O920,0)-1)&lt;(1-$P$2),MAX(O$64:O920)&gt;MAX(P$64:P919)),MAX(O$64:O920),""),IF(AND($F919/INDEX($F$64:$F920,MATCH(MAX(Q$64:Q920),Q$64:Q920,0)-1)&lt;(1-$P$2),MAX(O$64:O920)&gt;MAX(P$64:P919)),MAX(O$64:O920),"")),"")</f>
        <v/>
      </c>
      <c r="Q920" s="91" t="str">
        <f>IFERROR(IF(E920="","",IF(O920&lt;&gt;"",MAX(O$64:O920)*10+1,IF(AND($F919/INDEX($F$64:$F920,MATCH(MAX(Q$64:Q919),Q$64:Q919,0)-1)&gt;(1+$O$2),MAX(O$64:O920)&gt;MAX(P$64:P919)),MAX(Q$64:Q919)+1,""))),"")</f>
        <v/>
      </c>
    </row>
    <row r="921" spans="1:17" x14ac:dyDescent="0.2">
      <c r="A921" s="13">
        <f>HLOOKUP($E$2,历史数据!$V$3:$AE$5000,ROW(A919),)</f>
        <v>335801</v>
      </c>
      <c r="B921" s="41">
        <v>37840</v>
      </c>
      <c r="C921" s="100">
        <f>IFERROR(IF(A921&lt;&gt;0,MAX($C$4:C920)+1,""),"")</f>
        <v>910</v>
      </c>
      <c r="D921" s="100"/>
      <c r="E921" s="99">
        <f t="shared" si="106"/>
        <v>37851</v>
      </c>
      <c r="F921" s="101">
        <f>IFERROR(VLOOKUP(E921,历史数据!AH:AJ,3,),"")</f>
        <v>8.9790401950535799</v>
      </c>
      <c r="G921" s="101">
        <f t="shared" si="102"/>
        <v>8.7987643517566667</v>
      </c>
      <c r="H921" s="105">
        <f t="shared" si="103"/>
        <v>-2.7146417906753761E-4</v>
      </c>
      <c r="I921" s="101">
        <f>IFERROR(VLOOKUP(E921,历史数据!AH:AJ,2,),"")</f>
        <v>8.5489845688753991</v>
      </c>
      <c r="J921" s="104">
        <f t="shared" si="104"/>
        <v>0</v>
      </c>
      <c r="K921" s="104" t="str">
        <f>IFERROR(IF(AND(J920=$H$2*1,MAX(K$64:K920)=MAX(L$64:L920)),MAX(K$64:K920)+1,""),"")</f>
        <v/>
      </c>
      <c r="L921" s="104" t="str">
        <f>IFERROR(IF(AND($F920/INDEX($F$64:$F921,MATCH(MAX(M$64:M921),M$64:M921,0)-1)&lt;(1-$P$2),MAX(K$64:K921)&gt;MAX(L$64:L920)),MAX(K$64:K921),""),"")</f>
        <v/>
      </c>
      <c r="M921" s="104" t="str">
        <f>IFERROR(IF(E921="","",IF(K921&lt;&gt;"",MAX(M$64:M920)+1,IF(AND($F920/INDEX($F$64:$F921,MATCH(MAX(M$64:M920),M$64:M920,0)-1)&gt;(1+$O$2),MAX(K$64:K921)&gt;MAX(L$64:L920)),MAX(M$64:M920)+1,""))),"")</f>
        <v/>
      </c>
      <c r="N921" s="91">
        <f t="shared" si="105"/>
        <v>0</v>
      </c>
      <c r="O921" s="91" t="str">
        <f>IFERROR(IF(AND(N920=$H$2*1,MAX(O$64:O920)=MAX(P$64:P920)),MAX(O$64:O920)+1,""),"")</f>
        <v/>
      </c>
      <c r="P921" s="91" t="str">
        <f>IFERROR(IF(MOD(MAX(Q$64:Q921),10*MAX(O$64:O921))&lt;=2,IF(AND(F920/INDEX($F$64:$F921,MATCH(MAX(O$64:O921),O$64:O921,0)-1)&lt;(1-$P$2),MAX(O$64:O921)&gt;MAX(P$64:P920)),MAX(O$64:O921),""),IF(AND($F920/INDEX($F$64:$F921,MATCH(MAX(Q$64:Q921),Q$64:Q921,0)-1)&lt;(1-$P$2),MAX(O$64:O921)&gt;MAX(P$64:P920)),MAX(O$64:O921),"")),"")</f>
        <v/>
      </c>
      <c r="Q921" s="91" t="str">
        <f>IFERROR(IF(E921="","",IF(O921&lt;&gt;"",MAX(O$64:O921)*10+1,IF(AND($F920/INDEX($F$64:$F921,MATCH(MAX(Q$64:Q920),Q$64:Q920,0)-1)&gt;(1+$O$2),MAX(O$64:O921)&gt;MAX(P$64:P920)),MAX(Q$64:Q920)+1,""))),"")</f>
        <v/>
      </c>
    </row>
    <row r="922" spans="1:17" x14ac:dyDescent="0.2">
      <c r="A922" s="13">
        <f>HLOOKUP($E$2,历史数据!$V$3:$AE$5000,ROW(A920),)</f>
        <v>191269</v>
      </c>
      <c r="B922" s="41">
        <v>37841</v>
      </c>
      <c r="C922" s="100">
        <f>IFERROR(IF(A922&lt;&gt;0,MAX($C$4:C921)+1,""),"")</f>
        <v>911</v>
      </c>
      <c r="D922" s="100"/>
      <c r="E922" s="99">
        <f t="shared" si="106"/>
        <v>37852</v>
      </c>
      <c r="F922" s="101">
        <f>IFERROR(VLOOKUP(E922,历史数据!AH:AJ,3,),"")</f>
        <v>9.13542405911838</v>
      </c>
      <c r="G922" s="101">
        <f t="shared" si="102"/>
        <v>8.797243953078258</v>
      </c>
      <c r="H922" s="105">
        <f t="shared" si="103"/>
        <v>-1.7279684028648212E-4</v>
      </c>
      <c r="I922" s="101">
        <f>IFERROR(VLOOKUP(E922,历史数据!AH:AJ,2,),"")</f>
        <v>8.9790401950535799</v>
      </c>
      <c r="J922" s="104">
        <f t="shared" si="104"/>
        <v>0</v>
      </c>
      <c r="K922" s="104" t="str">
        <f>IFERROR(IF(AND(J921=$H$2*1,MAX(K$64:K921)=MAX(L$64:L921)),MAX(K$64:K921)+1,""),"")</f>
        <v/>
      </c>
      <c r="L922" s="104" t="str">
        <f>IFERROR(IF(AND($F921/INDEX($F$64:$F922,MATCH(MAX(M$64:M922),M$64:M922,0)-1)&lt;(1-$P$2),MAX(K$64:K922)&gt;MAX(L$64:L921)),MAX(K$64:K922),""),"")</f>
        <v/>
      </c>
      <c r="M922" s="104" t="str">
        <f>IFERROR(IF(E922="","",IF(K922&lt;&gt;"",MAX(M$64:M921)+1,IF(AND($F921/INDEX($F$64:$F922,MATCH(MAX(M$64:M921),M$64:M921,0)-1)&gt;(1+$O$2),MAX(K$64:K922)&gt;MAX(L$64:L921)),MAX(M$64:M921)+1,""))),"")</f>
        <v/>
      </c>
      <c r="N922" s="91">
        <f t="shared" si="105"/>
        <v>0</v>
      </c>
      <c r="O922" s="91" t="str">
        <f>IFERROR(IF(AND(N921=$H$2*1,MAX(O$64:O921)=MAX(P$64:P921)),MAX(O$64:O921)+1,""),"")</f>
        <v/>
      </c>
      <c r="P922" s="91" t="str">
        <f>IFERROR(IF(MOD(MAX(Q$64:Q922),10*MAX(O$64:O922))&lt;=2,IF(AND(F921/INDEX($F$64:$F922,MATCH(MAX(O$64:O922),O$64:O922,0)-1)&lt;(1-$P$2),MAX(O$64:O922)&gt;MAX(P$64:P921)),MAX(O$64:O922),""),IF(AND($F921/INDEX($F$64:$F922,MATCH(MAX(Q$64:Q922),Q$64:Q922,0)-1)&lt;(1-$P$2),MAX(O$64:O922)&gt;MAX(P$64:P921)),MAX(O$64:O922),"")),"")</f>
        <v/>
      </c>
      <c r="Q922" s="91" t="str">
        <f>IFERROR(IF(E922="","",IF(O922&lt;&gt;"",MAX(O$64:O922)*10+1,IF(AND($F921/INDEX($F$64:$F922,MATCH(MAX(Q$64:Q921),Q$64:Q921,0)-1)&gt;(1+$O$2),MAX(O$64:O922)&gt;MAX(P$64:P921)),MAX(Q$64:Q921)+1,""))),"")</f>
        <v/>
      </c>
    </row>
    <row r="923" spans="1:17" x14ac:dyDescent="0.2">
      <c r="A923" s="13">
        <f>HLOOKUP($E$2,历史数据!$V$3:$AE$5000,ROW(A921),)</f>
        <v>110600</v>
      </c>
      <c r="B923" s="41">
        <v>37844</v>
      </c>
      <c r="C923" s="100">
        <f>IFERROR(IF(A923&lt;&gt;0,MAX($C$4:C922)+1,""),"")</f>
        <v>912</v>
      </c>
      <c r="D923" s="100"/>
      <c r="E923" s="99">
        <f t="shared" si="106"/>
        <v>37853</v>
      </c>
      <c r="F923" s="101">
        <f>IFERROR(VLOOKUP(E923,历史数据!AH:AJ,3,),"")</f>
        <v>9.3178719005272992</v>
      </c>
      <c r="G923" s="101">
        <f t="shared" si="102"/>
        <v>8.7944203555326457</v>
      </c>
      <c r="H923" s="105">
        <f t="shared" si="103"/>
        <v>-3.2096387921864977E-4</v>
      </c>
      <c r="I923" s="101">
        <f>IFERROR(VLOOKUP(E923,历史数据!AH:AJ,2,),"")</f>
        <v>9.0963280931021799</v>
      </c>
      <c r="J923" s="104">
        <f t="shared" si="104"/>
        <v>0</v>
      </c>
      <c r="K923" s="104" t="str">
        <f>IFERROR(IF(AND(J922=$H$2*1,MAX(K$64:K922)=MAX(L$64:L922)),MAX(K$64:K922)+1,""),"")</f>
        <v/>
      </c>
      <c r="L923" s="104" t="str">
        <f>IFERROR(IF(AND($F922/INDEX($F$64:$F923,MATCH(MAX(M$64:M923),M$64:M923,0)-1)&lt;(1-$P$2),MAX(K$64:K923)&gt;MAX(L$64:L922)),MAX(K$64:K923),""),"")</f>
        <v/>
      </c>
      <c r="M923" s="104" t="str">
        <f>IFERROR(IF(E923="","",IF(K923&lt;&gt;"",MAX(M$64:M922)+1,IF(AND($F922/INDEX($F$64:$F923,MATCH(MAX(M$64:M922),M$64:M922,0)-1)&gt;(1+$O$2),MAX(K$64:K923)&gt;MAX(L$64:L922)),MAX(M$64:M922)+1,""))),"")</f>
        <v/>
      </c>
      <c r="N923" s="91">
        <f t="shared" si="105"/>
        <v>0</v>
      </c>
      <c r="O923" s="91" t="str">
        <f>IFERROR(IF(AND(N922=$H$2*1,MAX(O$64:O922)=MAX(P$64:P922)),MAX(O$64:O922)+1,""),"")</f>
        <v/>
      </c>
      <c r="P923" s="91" t="str">
        <f>IFERROR(IF(MOD(MAX(Q$64:Q923),10*MAX(O$64:O923))&lt;=2,IF(AND(F922/INDEX($F$64:$F923,MATCH(MAX(O$64:O923),O$64:O923,0)-1)&lt;(1-$P$2),MAX(O$64:O923)&gt;MAX(P$64:P922)),MAX(O$64:O923),""),IF(AND($F922/INDEX($F$64:$F923,MATCH(MAX(Q$64:Q923),Q$64:Q923,0)-1)&lt;(1-$P$2),MAX(O$64:O923)&gt;MAX(P$64:P922)),MAX(O$64:O923),"")),"")</f>
        <v/>
      </c>
      <c r="Q923" s="91" t="str">
        <f>IFERROR(IF(E923="","",IF(O923&lt;&gt;"",MAX(O$64:O923)*10+1,IF(AND($F922/INDEX($F$64:$F923,MATCH(MAX(Q$64:Q922),Q$64:Q922,0)-1)&gt;(1+$O$2),MAX(O$64:O923)&gt;MAX(P$64:P922)),MAX(Q$64:Q922)+1,""))),"")</f>
        <v/>
      </c>
    </row>
    <row r="924" spans="1:17" x14ac:dyDescent="0.2">
      <c r="A924" s="13">
        <f>HLOOKUP($E$2,历史数据!$V$3:$AE$5000,ROW(A922),)</f>
        <v>109500</v>
      </c>
      <c r="B924" s="41">
        <v>37845</v>
      </c>
      <c r="C924" s="100">
        <f>IFERROR(IF(A924&lt;&gt;0,MAX($C$4:C923)+1,""),"")</f>
        <v>913</v>
      </c>
      <c r="D924" s="100"/>
      <c r="E924" s="99">
        <f t="shared" si="106"/>
        <v>37854</v>
      </c>
      <c r="F924" s="101">
        <f>IFERROR(VLOOKUP(E924,历史数据!AH:AJ,3,),"")</f>
        <v>9.1093600817742395</v>
      </c>
      <c r="G924" s="101">
        <f t="shared" si="102"/>
        <v>8.7857323630846018</v>
      </c>
      <c r="H924" s="105">
        <f t="shared" si="103"/>
        <v>-9.8789824648060076E-4</v>
      </c>
      <c r="I924" s="101">
        <f>IFERROR(VLOOKUP(E924,历史数据!AH:AJ,2,),"")</f>
        <v>9.3048399118552396</v>
      </c>
      <c r="J924" s="104">
        <f t="shared" si="104"/>
        <v>0</v>
      </c>
      <c r="K924" s="104" t="str">
        <f>IFERROR(IF(AND(J923=$H$2*1,MAX(K$64:K923)=MAX(L$64:L923)),MAX(K$64:K923)+1,""),"")</f>
        <v/>
      </c>
      <c r="L924" s="104" t="str">
        <f>IFERROR(IF(AND($F923/INDEX($F$64:$F924,MATCH(MAX(M$64:M924),M$64:M924,0)-1)&lt;(1-$P$2),MAX(K$64:K924)&gt;MAX(L$64:L923)),MAX(K$64:K924),""),"")</f>
        <v/>
      </c>
      <c r="M924" s="104" t="str">
        <f>IFERROR(IF(E924="","",IF(K924&lt;&gt;"",MAX(M$64:M923)+1,IF(AND($F923/INDEX($F$64:$F924,MATCH(MAX(M$64:M923),M$64:M923,0)-1)&gt;(1+$O$2),MAX(K$64:K924)&gt;MAX(L$64:L923)),MAX(M$64:M923)+1,""))),"")</f>
        <v/>
      </c>
      <c r="N924" s="91">
        <f t="shared" si="105"/>
        <v>0</v>
      </c>
      <c r="O924" s="91" t="str">
        <f>IFERROR(IF(AND(N923=$H$2*1,MAX(O$64:O923)=MAX(P$64:P923)),MAX(O$64:O923)+1,""),"")</f>
        <v/>
      </c>
      <c r="P924" s="91" t="str">
        <f>IFERROR(IF(MOD(MAX(Q$64:Q924),10*MAX(O$64:O924))&lt;=2,IF(AND(F923/INDEX($F$64:$F924,MATCH(MAX(O$64:O924),O$64:O924,0)-1)&lt;(1-$P$2),MAX(O$64:O924)&gt;MAX(P$64:P923)),MAX(O$64:O924),""),IF(AND($F923/INDEX($F$64:$F924,MATCH(MAX(Q$64:Q924),Q$64:Q924,0)-1)&lt;(1-$P$2),MAX(O$64:O924)&gt;MAX(P$64:P923)),MAX(O$64:O924),"")),"")</f>
        <v/>
      </c>
      <c r="Q924" s="91" t="str">
        <f>IFERROR(IF(E924="","",IF(O924&lt;&gt;"",MAX(O$64:O924)*10+1,IF(AND($F923/INDEX($F$64:$F924,MATCH(MAX(Q$64:Q923),Q$64:Q923,0)-1)&gt;(1+$O$2),MAX(O$64:O924)&gt;MAX(P$64:P923)),MAX(Q$64:Q923)+1,""))),"")</f>
        <v/>
      </c>
    </row>
    <row r="925" spans="1:17" x14ac:dyDescent="0.2">
      <c r="A925" s="13">
        <f>HLOOKUP($E$2,历史数据!$V$3:$AE$5000,ROW(A923),)</f>
        <v>63800</v>
      </c>
      <c r="B925" s="41">
        <v>37846</v>
      </c>
      <c r="C925" s="100">
        <f>IFERROR(IF(A925&lt;&gt;0,MAX($C$4:C924)+1,""),"")</f>
        <v>914</v>
      </c>
      <c r="D925" s="100"/>
      <c r="E925" s="99">
        <f t="shared" si="106"/>
        <v>37855</v>
      </c>
      <c r="F925" s="101">
        <f>IFERROR(VLOOKUP(E925,历史数据!AH:AJ,3,),"")</f>
        <v>9.1093600817742395</v>
      </c>
      <c r="G925" s="101">
        <f t="shared" si="102"/>
        <v>8.7785647693149631</v>
      </c>
      <c r="H925" s="105">
        <f t="shared" si="103"/>
        <v>-8.1582200247243275E-4</v>
      </c>
      <c r="I925" s="101">
        <f>IFERROR(VLOOKUP(E925,历史数据!AH:AJ,2,),"")</f>
        <v>9.0963280931021799</v>
      </c>
      <c r="J925" s="104">
        <f t="shared" si="104"/>
        <v>0</v>
      </c>
      <c r="K925" s="104" t="str">
        <f>IFERROR(IF(AND(J924=$H$2*1,MAX(K$64:K924)=MAX(L$64:L924)),MAX(K$64:K924)+1,""),"")</f>
        <v/>
      </c>
      <c r="L925" s="104" t="str">
        <f>IFERROR(IF(AND($F924/INDEX($F$64:$F925,MATCH(MAX(M$64:M925),M$64:M925,0)-1)&lt;(1-$P$2),MAX(K$64:K925)&gt;MAX(L$64:L924)),MAX(K$64:K925),""),"")</f>
        <v/>
      </c>
      <c r="M925" s="104" t="str">
        <f>IFERROR(IF(E925="","",IF(K925&lt;&gt;"",MAX(M$64:M924)+1,IF(AND($F924/INDEX($F$64:$F925,MATCH(MAX(M$64:M924),M$64:M924,0)-1)&gt;(1+$O$2),MAX(K$64:K925)&gt;MAX(L$64:L924)),MAX(M$64:M924)+1,""))),"")</f>
        <v/>
      </c>
      <c r="N925" s="91">
        <f t="shared" si="105"/>
        <v>0</v>
      </c>
      <c r="O925" s="91" t="str">
        <f>IFERROR(IF(AND(N924=$H$2*1,MAX(O$64:O924)=MAX(P$64:P924)),MAX(O$64:O924)+1,""),"")</f>
        <v/>
      </c>
      <c r="P925" s="91" t="str">
        <f>IFERROR(IF(MOD(MAX(Q$64:Q925),10*MAX(O$64:O925))&lt;=2,IF(AND(F924/INDEX($F$64:$F925,MATCH(MAX(O$64:O925),O$64:O925,0)-1)&lt;(1-$P$2),MAX(O$64:O925)&gt;MAX(P$64:P924)),MAX(O$64:O925),""),IF(AND($F924/INDEX($F$64:$F925,MATCH(MAX(Q$64:Q925),Q$64:Q925,0)-1)&lt;(1-$P$2),MAX(O$64:O925)&gt;MAX(P$64:P924)),MAX(O$64:O925),"")),"")</f>
        <v/>
      </c>
      <c r="Q925" s="91" t="str">
        <f>IFERROR(IF(E925="","",IF(O925&lt;&gt;"",MAX(O$64:O925)*10+1,IF(AND($F924/INDEX($F$64:$F925,MATCH(MAX(Q$64:Q924),Q$64:Q924,0)-1)&gt;(1+$O$2),MAX(O$64:O925)&gt;MAX(P$64:P924)),MAX(Q$64:Q924)+1,""))),"")</f>
        <v/>
      </c>
    </row>
    <row r="926" spans="1:17" x14ac:dyDescent="0.2">
      <c r="A926" s="13">
        <f>HLOOKUP($E$2,历史数据!$V$3:$AE$5000,ROW(A924),)</f>
        <v>250450</v>
      </c>
      <c r="B926" s="41">
        <v>37847</v>
      </c>
      <c r="C926" s="100">
        <f>IFERROR(IF(A926&lt;&gt;0,MAX($C$4:C925)+1,""),"")</f>
        <v>915</v>
      </c>
      <c r="D926" s="100"/>
      <c r="E926" s="99">
        <f t="shared" si="106"/>
        <v>37858</v>
      </c>
      <c r="F926" s="101">
        <f>IFERROR(VLOOKUP(E926,历史数据!AH:AJ,3,),"")</f>
        <v>8.9660082063815203</v>
      </c>
      <c r="G926" s="101">
        <f t="shared" si="102"/>
        <v>8.7627091830972841</v>
      </c>
      <c r="H926" s="105">
        <f t="shared" si="103"/>
        <v>-1.8061706707571679E-3</v>
      </c>
      <c r="I926" s="101">
        <f>IFERROR(VLOOKUP(E926,历史数据!AH:AJ,2,),"")</f>
        <v>9.1093600817742395</v>
      </c>
      <c r="J926" s="104">
        <f t="shared" si="104"/>
        <v>0</v>
      </c>
      <c r="K926" s="104" t="str">
        <f>IFERROR(IF(AND(J925=$H$2*1,MAX(K$64:K925)=MAX(L$64:L925)),MAX(K$64:K925)+1,""),"")</f>
        <v/>
      </c>
      <c r="L926" s="104" t="str">
        <f>IFERROR(IF(AND($F925/INDEX($F$64:$F926,MATCH(MAX(M$64:M926),M$64:M926,0)-1)&lt;(1-$P$2),MAX(K$64:K926)&gt;MAX(L$64:L925)),MAX(K$64:K926),""),"")</f>
        <v/>
      </c>
      <c r="M926" s="104" t="str">
        <f>IFERROR(IF(E926="","",IF(K926&lt;&gt;"",MAX(M$64:M925)+1,IF(AND($F925/INDEX($F$64:$F926,MATCH(MAX(M$64:M925),M$64:M925,0)-1)&gt;(1+$O$2),MAX(K$64:K926)&gt;MAX(L$64:L925)),MAX(M$64:M925)+1,""))),"")</f>
        <v/>
      </c>
      <c r="N926" s="91">
        <f t="shared" si="105"/>
        <v>0</v>
      </c>
      <c r="O926" s="91" t="str">
        <f>IFERROR(IF(AND(N925=$H$2*1,MAX(O$64:O925)=MAX(P$64:P925)),MAX(O$64:O925)+1,""),"")</f>
        <v/>
      </c>
      <c r="P926" s="91" t="str">
        <f>IFERROR(IF(MOD(MAX(Q$64:Q926),10*MAX(O$64:O926))&lt;=2,IF(AND(F925/INDEX($F$64:$F926,MATCH(MAX(O$64:O926),O$64:O926,0)-1)&lt;(1-$P$2),MAX(O$64:O926)&gt;MAX(P$64:P925)),MAX(O$64:O926),""),IF(AND($F925/INDEX($F$64:$F926,MATCH(MAX(Q$64:Q926),Q$64:Q926,0)-1)&lt;(1-$P$2),MAX(O$64:O926)&gt;MAX(P$64:P925)),MAX(O$64:O926),"")),"")</f>
        <v/>
      </c>
      <c r="Q926" s="91" t="str">
        <f>IFERROR(IF(E926="","",IF(O926&lt;&gt;"",MAX(O$64:O926)*10+1,IF(AND($F925/INDEX($F$64:$F926,MATCH(MAX(Q$64:Q925),Q$64:Q925,0)-1)&gt;(1+$O$2),MAX(O$64:O926)&gt;MAX(P$64:P925)),MAX(Q$64:Q925)+1,""))),"")</f>
        <v/>
      </c>
    </row>
    <row r="927" spans="1:17" x14ac:dyDescent="0.2">
      <c r="A927" s="13">
        <f>HLOOKUP($E$2,历史数据!$V$3:$AE$5000,ROW(A925),)</f>
        <v>169746</v>
      </c>
      <c r="B927" s="41">
        <v>37848</v>
      </c>
      <c r="C927" s="100">
        <f>IFERROR(IF(A927&lt;&gt;0,MAX($C$4:C926)+1,""),"")</f>
        <v>916</v>
      </c>
      <c r="D927" s="100"/>
      <c r="E927" s="99">
        <f t="shared" si="106"/>
        <v>37859</v>
      </c>
      <c r="F927" s="101">
        <f>IFERROR(VLOOKUP(E927,历史数据!AH:AJ,3,),"")</f>
        <v>9.2266479798228396</v>
      </c>
      <c r="G927" s="101">
        <f t="shared" si="102"/>
        <v>8.7531523914044342</v>
      </c>
      <c r="H927" s="105">
        <f t="shared" si="103"/>
        <v>-1.0906206623043646E-3</v>
      </c>
      <c r="I927" s="101">
        <f>IFERROR(VLOOKUP(E927,历史数据!AH:AJ,2,),"")</f>
        <v>8.9660082063815203</v>
      </c>
      <c r="J927" s="104">
        <f t="shared" si="104"/>
        <v>0</v>
      </c>
      <c r="K927" s="104" t="str">
        <f>IFERROR(IF(AND(J926=$H$2*1,MAX(K$64:K926)=MAX(L$64:L926)),MAX(K$64:K926)+1,""),"")</f>
        <v/>
      </c>
      <c r="L927" s="104" t="str">
        <f>IFERROR(IF(AND($F926/INDEX($F$64:$F927,MATCH(MAX(M$64:M927),M$64:M927,0)-1)&lt;(1-$P$2),MAX(K$64:K927)&gt;MAX(L$64:L926)),MAX(K$64:K927),""),"")</f>
        <v/>
      </c>
      <c r="M927" s="104" t="str">
        <f>IFERROR(IF(E927="","",IF(K927&lt;&gt;"",MAX(M$64:M926)+1,IF(AND($F926/INDEX($F$64:$F927,MATCH(MAX(M$64:M926),M$64:M926,0)-1)&gt;(1+$O$2),MAX(K$64:K927)&gt;MAX(L$64:L926)),MAX(M$64:M926)+1,""))),"")</f>
        <v/>
      </c>
      <c r="N927" s="91">
        <f t="shared" si="105"/>
        <v>0</v>
      </c>
      <c r="O927" s="91" t="str">
        <f>IFERROR(IF(AND(N926=$H$2*1,MAX(O$64:O926)=MAX(P$64:P926)),MAX(O$64:O926)+1,""),"")</f>
        <v/>
      </c>
      <c r="P927" s="91" t="str">
        <f>IFERROR(IF(MOD(MAX(Q$64:Q927),10*MAX(O$64:O927))&lt;=2,IF(AND(F926/INDEX($F$64:$F927,MATCH(MAX(O$64:O927),O$64:O927,0)-1)&lt;(1-$P$2),MAX(O$64:O927)&gt;MAX(P$64:P926)),MAX(O$64:O927),""),IF(AND($F926/INDEX($F$64:$F927,MATCH(MAX(Q$64:Q927),Q$64:Q927,0)-1)&lt;(1-$P$2),MAX(O$64:O927)&gt;MAX(P$64:P926)),MAX(O$64:O927),"")),"")</f>
        <v/>
      </c>
      <c r="Q927" s="91" t="str">
        <f>IFERROR(IF(E927="","",IF(O927&lt;&gt;"",MAX(O$64:O927)*10+1,IF(AND($F926/INDEX($F$64:$F927,MATCH(MAX(Q$64:Q926),Q$64:Q926,0)-1)&gt;(1+$O$2),MAX(O$64:O927)&gt;MAX(P$64:P926)),MAX(Q$64:Q926)+1,""))),"")</f>
        <v/>
      </c>
    </row>
    <row r="928" spans="1:17" x14ac:dyDescent="0.2">
      <c r="A928" s="13">
        <f>HLOOKUP($E$2,历史数据!$V$3:$AE$5000,ROW(A926),)</f>
        <v>867545</v>
      </c>
      <c r="B928" s="41">
        <v>37851</v>
      </c>
      <c r="C928" s="100">
        <f>IFERROR(IF(A928&lt;&gt;0,MAX($C$4:C927)+1,""),"")</f>
        <v>917</v>
      </c>
      <c r="D928" s="100"/>
      <c r="E928" s="99">
        <f t="shared" si="106"/>
        <v>37860</v>
      </c>
      <c r="F928" s="101">
        <f>IFERROR(VLOOKUP(E928,历史数据!AH:AJ,3,),"")</f>
        <v>9.2396799684948991</v>
      </c>
      <c r="G928" s="101">
        <f t="shared" si="102"/>
        <v>8.7507631934812231</v>
      </c>
      <c r="H928" s="105">
        <f t="shared" si="103"/>
        <v>-2.7295285359785204E-4</v>
      </c>
      <c r="I928" s="101">
        <f>IFERROR(VLOOKUP(E928,历史数据!AH:AJ,2,),"")</f>
        <v>9.2136159911507693</v>
      </c>
      <c r="J928" s="104">
        <f t="shared" si="104"/>
        <v>0</v>
      </c>
      <c r="K928" s="104" t="str">
        <f>IFERROR(IF(AND(J927=$H$2*1,MAX(K$64:K927)=MAX(L$64:L927)),MAX(K$64:K927)+1,""),"")</f>
        <v/>
      </c>
      <c r="L928" s="104" t="str">
        <f>IFERROR(IF(AND($F927/INDEX($F$64:$F928,MATCH(MAX(M$64:M928),M$64:M928,0)-1)&lt;(1-$P$2),MAX(K$64:K928)&gt;MAX(L$64:L927)),MAX(K$64:K928),""),"")</f>
        <v/>
      </c>
      <c r="M928" s="104" t="str">
        <f>IFERROR(IF(E928="","",IF(K928&lt;&gt;"",MAX(M$64:M927)+1,IF(AND($F927/INDEX($F$64:$F928,MATCH(MAX(M$64:M927),M$64:M927,0)-1)&gt;(1+$O$2),MAX(K$64:K928)&gt;MAX(L$64:L927)),MAX(M$64:M927)+1,""))),"")</f>
        <v/>
      </c>
      <c r="N928" s="91">
        <f t="shared" si="105"/>
        <v>0</v>
      </c>
      <c r="O928" s="91" t="str">
        <f>IFERROR(IF(AND(N927=$H$2*1,MAX(O$64:O927)=MAX(P$64:P927)),MAX(O$64:O927)+1,""),"")</f>
        <v/>
      </c>
      <c r="P928" s="91" t="str">
        <f>IFERROR(IF(MOD(MAX(Q$64:Q928),10*MAX(O$64:O928))&lt;=2,IF(AND(F927/INDEX($F$64:$F928,MATCH(MAX(O$64:O928),O$64:O928,0)-1)&lt;(1-$P$2),MAX(O$64:O928)&gt;MAX(P$64:P927)),MAX(O$64:O928),""),IF(AND($F927/INDEX($F$64:$F928,MATCH(MAX(Q$64:Q928),Q$64:Q928,0)-1)&lt;(1-$P$2),MAX(O$64:O928)&gt;MAX(P$64:P927)),MAX(O$64:O928),"")),"")</f>
        <v/>
      </c>
      <c r="Q928" s="91" t="str">
        <f>IFERROR(IF(E928="","",IF(O928&lt;&gt;"",MAX(O$64:O928)*10+1,IF(AND($F927/INDEX($F$64:$F928,MATCH(MAX(Q$64:Q927),Q$64:Q927,0)-1)&gt;(1+$O$2),MAX(O$64:O928)&gt;MAX(P$64:P927)),MAX(Q$64:Q927)+1,""))),"")</f>
        <v/>
      </c>
    </row>
    <row r="929" spans="1:17" x14ac:dyDescent="0.2">
      <c r="A929" s="13">
        <f>HLOOKUP($E$2,历史数据!$V$3:$AE$5000,ROW(A927),)</f>
        <v>1460719</v>
      </c>
      <c r="B929" s="41">
        <v>37852</v>
      </c>
      <c r="C929" s="100">
        <f>IFERROR(IF(A929&lt;&gt;0,MAX($C$4:C928)+1,""),"")</f>
        <v>918</v>
      </c>
      <c r="D929" s="100"/>
      <c r="E929" s="99">
        <f t="shared" si="106"/>
        <v>37861</v>
      </c>
      <c r="F929" s="101">
        <f>IFERROR(VLOOKUP(E929,历史数据!AH:AJ,3,),"")</f>
        <v>9.0442001384139097</v>
      </c>
      <c r="G929" s="101">
        <f t="shared" si="102"/>
        <v>8.7444643989563904</v>
      </c>
      <c r="H929" s="105">
        <f t="shared" si="103"/>
        <v>-7.19799448981151E-4</v>
      </c>
      <c r="I929" s="101">
        <f>IFERROR(VLOOKUP(E929,历史数据!AH:AJ,2,),"")</f>
        <v>9.13542405911838</v>
      </c>
      <c r="J929" s="104">
        <f t="shared" si="104"/>
        <v>0</v>
      </c>
      <c r="K929" s="104" t="str">
        <f>IFERROR(IF(AND(J928=$H$2*1,MAX(K$64:K928)=MAX(L$64:L928)),MAX(K$64:K928)+1,""),"")</f>
        <v/>
      </c>
      <c r="L929" s="104" t="str">
        <f>IFERROR(IF(AND($F928/INDEX($F$64:$F929,MATCH(MAX(M$64:M929),M$64:M929,0)-1)&lt;(1-$P$2),MAX(K$64:K929)&gt;MAX(L$64:L928)),MAX(K$64:K929),""),"")</f>
        <v/>
      </c>
      <c r="M929" s="104" t="str">
        <f>IFERROR(IF(E929="","",IF(K929&lt;&gt;"",MAX(M$64:M928)+1,IF(AND($F928/INDEX($F$64:$F929,MATCH(MAX(M$64:M928),M$64:M928,0)-1)&gt;(1+$O$2),MAX(K$64:K929)&gt;MAX(L$64:L928)),MAX(M$64:M928)+1,""))),"")</f>
        <v/>
      </c>
      <c r="N929" s="91">
        <f t="shared" si="105"/>
        <v>0</v>
      </c>
      <c r="O929" s="91" t="str">
        <f>IFERROR(IF(AND(N928=$H$2*1,MAX(O$64:O928)=MAX(P$64:P928)),MAX(O$64:O928)+1,""),"")</f>
        <v/>
      </c>
      <c r="P929" s="91" t="str">
        <f>IFERROR(IF(MOD(MAX(Q$64:Q929),10*MAX(O$64:O929))&lt;=2,IF(AND(F928/INDEX($F$64:$F929,MATCH(MAX(O$64:O929),O$64:O929,0)-1)&lt;(1-$P$2),MAX(O$64:O929)&gt;MAX(P$64:P928)),MAX(O$64:O929),""),IF(AND($F928/INDEX($F$64:$F929,MATCH(MAX(Q$64:Q929),Q$64:Q929,0)-1)&lt;(1-$P$2),MAX(O$64:O929)&gt;MAX(P$64:P928)),MAX(O$64:O929),"")),"")</f>
        <v/>
      </c>
      <c r="Q929" s="91" t="str">
        <f>IFERROR(IF(E929="","",IF(O929&lt;&gt;"",MAX(O$64:O929)*10+1,IF(AND($F928/INDEX($F$64:$F929,MATCH(MAX(Q$64:Q928),Q$64:Q928,0)-1)&gt;(1+$O$2),MAX(O$64:O929)&gt;MAX(P$64:P928)),MAX(Q$64:Q928)+1,""))),"")</f>
        <v/>
      </c>
    </row>
    <row r="930" spans="1:17" x14ac:dyDescent="0.2">
      <c r="A930" s="13">
        <f>HLOOKUP($E$2,历史数据!$V$3:$AE$5000,ROW(A928),)</f>
        <v>1274078</v>
      </c>
      <c r="B930" s="41">
        <v>37853</v>
      </c>
      <c r="C930" s="100">
        <f>IFERROR(IF(A930&lt;&gt;0,MAX($C$4:C929)+1,""),"")</f>
        <v>919</v>
      </c>
      <c r="D930" s="100"/>
      <c r="E930" s="99">
        <f t="shared" si="106"/>
        <v>37862</v>
      </c>
      <c r="F930" s="101">
        <f>IFERROR(VLOOKUP(E930,历史数据!AH:AJ,3,),"")</f>
        <v>8.9399442290373798</v>
      </c>
      <c r="G930" s="101">
        <f t="shared" si="102"/>
        <v>8.7401204027323693</v>
      </c>
      <c r="H930" s="105">
        <f t="shared" si="103"/>
        <v>-4.967709885741467E-4</v>
      </c>
      <c r="I930" s="101">
        <f>IFERROR(VLOOKUP(E930,历史数据!AH:AJ,2,),"")</f>
        <v>8.9920721837256501</v>
      </c>
      <c r="J930" s="104">
        <f t="shared" si="104"/>
        <v>0</v>
      </c>
      <c r="K930" s="104" t="str">
        <f>IFERROR(IF(AND(J929=$H$2*1,MAX(K$64:K929)=MAX(L$64:L929)),MAX(K$64:K929)+1,""),"")</f>
        <v/>
      </c>
      <c r="L930" s="104" t="str">
        <f>IFERROR(IF(AND($F929/INDEX($F$64:$F930,MATCH(MAX(M$64:M930),M$64:M930,0)-1)&lt;(1-$P$2),MAX(K$64:K930)&gt;MAX(L$64:L929)),MAX(K$64:K930),""),"")</f>
        <v/>
      </c>
      <c r="M930" s="104" t="str">
        <f>IFERROR(IF(E930="","",IF(K930&lt;&gt;"",MAX(M$64:M929)+1,IF(AND($F929/INDEX($F$64:$F930,MATCH(MAX(M$64:M929),M$64:M929,0)-1)&gt;(1+$O$2),MAX(K$64:K930)&gt;MAX(L$64:L929)),MAX(M$64:M929)+1,""))),"")</f>
        <v/>
      </c>
      <c r="N930" s="91">
        <f t="shared" si="105"/>
        <v>0</v>
      </c>
      <c r="O930" s="91" t="str">
        <f>IFERROR(IF(AND(N929=$H$2*1,MAX(O$64:O929)=MAX(P$64:P929)),MAX(O$64:O929)+1,""),"")</f>
        <v/>
      </c>
      <c r="P930" s="91" t="str">
        <f>IFERROR(IF(MOD(MAX(Q$64:Q930),10*MAX(O$64:O930))&lt;=2,IF(AND(F929/INDEX($F$64:$F930,MATCH(MAX(O$64:O930),O$64:O930,0)-1)&lt;(1-$P$2),MAX(O$64:O930)&gt;MAX(P$64:P929)),MAX(O$64:O930),""),IF(AND($F929/INDEX($F$64:$F930,MATCH(MAX(Q$64:Q930),Q$64:Q930,0)-1)&lt;(1-$P$2),MAX(O$64:O930)&gt;MAX(P$64:P929)),MAX(O$64:O930),"")),"")</f>
        <v/>
      </c>
      <c r="Q930" s="91" t="str">
        <f>IFERROR(IF(E930="","",IF(O930&lt;&gt;"",MAX(O$64:O930)*10+1,IF(AND($F929/INDEX($F$64:$F930,MATCH(MAX(Q$64:Q929),Q$64:Q929,0)-1)&gt;(1+$O$2),MAX(O$64:O930)&gt;MAX(P$64:P929)),MAX(Q$64:Q929)+1,""))),"")</f>
        <v/>
      </c>
    </row>
    <row r="931" spans="1:17" x14ac:dyDescent="0.2">
      <c r="A931" s="13">
        <f>HLOOKUP($E$2,历史数据!$V$3:$AE$5000,ROW(A929),)</f>
        <v>595324</v>
      </c>
      <c r="B931" s="41">
        <v>37854</v>
      </c>
      <c r="C931" s="100">
        <f>IFERROR(IF(A931&lt;&gt;0,MAX($C$4:C930)+1,""),"")</f>
        <v>920</v>
      </c>
      <c r="D931" s="100"/>
      <c r="E931" s="99">
        <f t="shared" si="106"/>
        <v>37865</v>
      </c>
      <c r="F931" s="101">
        <f>IFERROR(VLOOKUP(E931,历史数据!AH:AJ,3,),"")</f>
        <v>9.0051041723977203</v>
      </c>
      <c r="G931" s="101">
        <f t="shared" si="102"/>
        <v>8.7412064017883733</v>
      </c>
      <c r="H931" s="105">
        <f t="shared" si="103"/>
        <v>1.2425447316077864E-4</v>
      </c>
      <c r="I931" s="101">
        <f>IFERROR(VLOOKUP(E931,历史数据!AH:AJ,2,),"")</f>
        <v>8.9529762177094501</v>
      </c>
      <c r="J931" s="104">
        <f t="shared" si="104"/>
        <v>1</v>
      </c>
      <c r="K931" s="104" t="str">
        <f>IFERROR(IF(AND(J930=$H$2*1,MAX(K$64:K930)=MAX(L$64:L930)),MAX(K$64:K930)+1,""),"")</f>
        <v/>
      </c>
      <c r="L931" s="104" t="str">
        <f>IFERROR(IF(AND($F930/INDEX($F$64:$F931,MATCH(MAX(M$64:M931),M$64:M931,0)-1)&lt;(1-$P$2),MAX(K$64:K931)&gt;MAX(L$64:L930)),MAX(K$64:K931),""),"")</f>
        <v/>
      </c>
      <c r="M931" s="104" t="str">
        <f>IFERROR(IF(E931="","",IF(K931&lt;&gt;"",MAX(M$64:M930)+1,IF(AND($F930/INDEX($F$64:$F931,MATCH(MAX(M$64:M930),M$64:M930,0)-1)&gt;(1+$O$2),MAX(K$64:K931)&gt;MAX(L$64:L930)),MAX(M$64:M930)+1,""))),"")</f>
        <v/>
      </c>
      <c r="N931" s="91">
        <f t="shared" si="105"/>
        <v>1</v>
      </c>
      <c r="O931" s="91" t="str">
        <f>IFERROR(IF(AND(N930=$H$2*1,MAX(O$64:O930)=MAX(P$64:P930)),MAX(O$64:O930)+1,""),"")</f>
        <v/>
      </c>
      <c r="P931" s="91" t="str">
        <f>IFERROR(IF(MOD(MAX(Q$64:Q931),10*MAX(O$64:O931))&lt;=2,IF(AND(F930/INDEX($F$64:$F931,MATCH(MAX(O$64:O931),O$64:O931,0)-1)&lt;(1-$P$2),MAX(O$64:O931)&gt;MAX(P$64:P930)),MAX(O$64:O931),""),IF(AND($F930/INDEX($F$64:$F931,MATCH(MAX(Q$64:Q931),Q$64:Q931,0)-1)&lt;(1-$P$2),MAX(O$64:O931)&gt;MAX(P$64:P930)),MAX(O$64:O931),"")),"")</f>
        <v/>
      </c>
      <c r="Q931" s="91" t="str">
        <f>IFERROR(IF(E931="","",IF(O931&lt;&gt;"",MAX(O$64:O931)*10+1,IF(AND($F930/INDEX($F$64:$F931,MATCH(MAX(Q$64:Q930),Q$64:Q930,0)-1)&gt;(1+$O$2),MAX(O$64:O931)&gt;MAX(P$64:P930)),MAX(Q$64:Q930)+1,""))),"")</f>
        <v/>
      </c>
    </row>
    <row r="932" spans="1:17" x14ac:dyDescent="0.2">
      <c r="A932" s="13">
        <f>HLOOKUP($E$2,历史数据!$V$3:$AE$5000,ROW(A930),)</f>
        <v>434914</v>
      </c>
      <c r="B932" s="41">
        <v>37855</v>
      </c>
      <c r="C932" s="100">
        <f>IFERROR(IF(A932&lt;&gt;0,MAX($C$4:C931)+1,""),"")</f>
        <v>921</v>
      </c>
      <c r="D932" s="100"/>
      <c r="E932" s="99">
        <f t="shared" si="106"/>
        <v>37866</v>
      </c>
      <c r="F932" s="101">
        <f>IFERROR(VLOOKUP(E932,历史数据!AH:AJ,3,),"")</f>
        <v>9.0311681497418501</v>
      </c>
      <c r="G932" s="101">
        <f t="shared" si="102"/>
        <v>8.7409892019771736</v>
      </c>
      <c r="H932" s="105">
        <f t="shared" si="103"/>
        <v>-2.4847807180816694E-5</v>
      </c>
      <c r="I932" s="101">
        <f>IFERROR(VLOOKUP(E932,历史数据!AH:AJ,2,),"")</f>
        <v>9.0572321270859799</v>
      </c>
      <c r="J932" s="104">
        <f t="shared" si="104"/>
        <v>0</v>
      </c>
      <c r="K932" s="104" t="str">
        <f>IFERROR(IF(AND(J931=$H$2*1,MAX(K$64:K931)=MAX(L$64:L931)),MAX(K$64:K931)+1,""),"")</f>
        <v/>
      </c>
      <c r="L932" s="104" t="str">
        <f>IFERROR(IF(AND($F931/INDEX($F$64:$F932,MATCH(MAX(M$64:M932),M$64:M932,0)-1)&lt;(1-$P$2),MAX(K$64:K932)&gt;MAX(L$64:L931)),MAX(K$64:K932),""),"")</f>
        <v/>
      </c>
      <c r="M932" s="104" t="str">
        <f>IFERROR(IF(E932="","",IF(K932&lt;&gt;"",MAX(M$64:M931)+1,IF(AND($F931/INDEX($F$64:$F932,MATCH(MAX(M$64:M931),M$64:M931,0)-1)&gt;(1+$O$2),MAX(K$64:K932)&gt;MAX(L$64:L931)),MAX(M$64:M931)+1,""))),"")</f>
        <v/>
      </c>
      <c r="N932" s="91">
        <f t="shared" si="105"/>
        <v>0</v>
      </c>
      <c r="O932" s="91" t="str">
        <f>IFERROR(IF(AND(N931=$H$2*1,MAX(O$64:O931)=MAX(P$64:P931)),MAX(O$64:O931)+1,""),"")</f>
        <v/>
      </c>
      <c r="P932" s="91" t="str">
        <f>IFERROR(IF(MOD(MAX(Q$64:Q932),10*MAX(O$64:O932))&lt;=2,IF(AND(F931/INDEX($F$64:$F932,MATCH(MAX(O$64:O932),O$64:O932,0)-1)&lt;(1-$P$2),MAX(O$64:O932)&gt;MAX(P$64:P931)),MAX(O$64:O932),""),IF(AND($F931/INDEX($F$64:$F932,MATCH(MAX(Q$64:Q932),Q$64:Q932,0)-1)&lt;(1-$P$2),MAX(O$64:O932)&gt;MAX(P$64:P931)),MAX(O$64:O932),"")),"")</f>
        <v/>
      </c>
      <c r="Q932" s="91" t="str">
        <f>IFERROR(IF(E932="","",IF(O932&lt;&gt;"",MAX(O$64:O932)*10+1,IF(AND($F931/INDEX($F$64:$F932,MATCH(MAX(Q$64:Q931),Q$64:Q931,0)-1)&gt;(1+$O$2),MAX(O$64:O932)&gt;MAX(P$64:P931)),MAX(Q$64:Q931)+1,""))),"")</f>
        <v/>
      </c>
    </row>
    <row r="933" spans="1:17" x14ac:dyDescent="0.2">
      <c r="A933" s="13">
        <f>HLOOKUP($E$2,历史数据!$V$3:$AE$5000,ROW(A931),)</f>
        <v>255102</v>
      </c>
      <c r="B933" s="41">
        <v>37858</v>
      </c>
      <c r="C933" s="100">
        <f>IFERROR(IF(A933&lt;&gt;0,MAX($C$4:C932)+1,""),"")</f>
        <v>922</v>
      </c>
      <c r="D933" s="100"/>
      <c r="E933" s="99">
        <f t="shared" si="106"/>
        <v>37867</v>
      </c>
      <c r="F933" s="101">
        <f>IFERROR(VLOOKUP(E933,历史数据!AH:AJ,3,),"")</f>
        <v>9.3178719005272992</v>
      </c>
      <c r="G933" s="101">
        <f t="shared" si="102"/>
        <v>8.741858001221976</v>
      </c>
      <c r="H933" s="105">
        <f t="shared" si="103"/>
        <v>9.9393698439254052E-5</v>
      </c>
      <c r="I933" s="101">
        <f>IFERROR(VLOOKUP(E933,历史数据!AH:AJ,2,),"")</f>
        <v>9.0442001384139097</v>
      </c>
      <c r="J933" s="104">
        <f t="shared" si="104"/>
        <v>1</v>
      </c>
      <c r="K933" s="104" t="str">
        <f>IFERROR(IF(AND(J932=$H$2*1,MAX(K$64:K932)=MAX(L$64:L932)),MAX(K$64:K932)+1,""),"")</f>
        <v/>
      </c>
      <c r="L933" s="104" t="str">
        <f>IFERROR(IF(AND($F932/INDEX($F$64:$F933,MATCH(MAX(M$64:M933),M$64:M933,0)-1)&lt;(1-$P$2),MAX(K$64:K933)&gt;MAX(L$64:L932)),MAX(K$64:K933),""),"")</f>
        <v/>
      </c>
      <c r="M933" s="104" t="str">
        <f>IFERROR(IF(E933="","",IF(K933&lt;&gt;"",MAX(M$64:M932)+1,IF(AND($F932/INDEX($F$64:$F933,MATCH(MAX(M$64:M932),M$64:M932,0)-1)&gt;(1+$O$2),MAX(K$64:K933)&gt;MAX(L$64:L932)),MAX(M$64:M932)+1,""))),"")</f>
        <v/>
      </c>
      <c r="N933" s="91">
        <f t="shared" si="105"/>
        <v>1</v>
      </c>
      <c r="O933" s="91" t="str">
        <f>IFERROR(IF(AND(N932=$H$2*1,MAX(O$64:O932)=MAX(P$64:P932)),MAX(O$64:O932)+1,""),"")</f>
        <v/>
      </c>
      <c r="P933" s="91" t="str">
        <f>IFERROR(IF(MOD(MAX(Q$64:Q933),10*MAX(O$64:O933))&lt;=2,IF(AND(F932/INDEX($F$64:$F933,MATCH(MAX(O$64:O933),O$64:O933,0)-1)&lt;(1-$P$2),MAX(O$64:O933)&gt;MAX(P$64:P932)),MAX(O$64:O933),""),IF(AND($F932/INDEX($F$64:$F933,MATCH(MAX(Q$64:Q933),Q$64:Q933,0)-1)&lt;(1-$P$2),MAX(O$64:O933)&gt;MAX(P$64:P932)),MAX(O$64:O933),"")),"")</f>
        <v/>
      </c>
      <c r="Q933" s="91" t="str">
        <f>IFERROR(IF(E933="","",IF(O933&lt;&gt;"",MAX(O$64:O933)*10+1,IF(AND($F932/INDEX($F$64:$F933,MATCH(MAX(Q$64:Q932),Q$64:Q932,0)-1)&gt;(1+$O$2),MAX(O$64:O933)&gt;MAX(P$64:P932)),MAX(Q$64:Q932)+1,""))),"")</f>
        <v/>
      </c>
    </row>
    <row r="934" spans="1:17" x14ac:dyDescent="0.2">
      <c r="A934" s="13">
        <f>HLOOKUP($E$2,历史数据!$V$3:$AE$5000,ROW(A932),)</f>
        <v>282555</v>
      </c>
      <c r="B934" s="41">
        <v>37859</v>
      </c>
      <c r="C934" s="100">
        <f>IFERROR(IF(A934&lt;&gt;0,MAX($C$4:C933)+1,""),"")</f>
        <v>923</v>
      </c>
      <c r="D934" s="100"/>
      <c r="E934" s="99">
        <f t="shared" si="106"/>
        <v>37868</v>
      </c>
      <c r="F934" s="101">
        <f>IFERROR(VLOOKUP(E934,历史数据!AH:AJ,3,),"")</f>
        <v>9.2918079231831694</v>
      </c>
      <c r="G934" s="101">
        <f t="shared" si="102"/>
        <v>8.7390344036763619</v>
      </c>
      <c r="H934" s="105">
        <f t="shared" si="103"/>
        <v>-3.2299741602059839E-4</v>
      </c>
      <c r="I934" s="101">
        <f>IFERROR(VLOOKUP(E934,历史数据!AH:AJ,2,),"")</f>
        <v>9.3178719005272992</v>
      </c>
      <c r="J934" s="104">
        <f t="shared" si="104"/>
        <v>0</v>
      </c>
      <c r="K934" s="104" t="str">
        <f>IFERROR(IF(AND(J933=$H$2*1,MAX(K$64:K933)=MAX(L$64:L933)),MAX(K$64:K933)+1,""),"")</f>
        <v/>
      </c>
      <c r="L934" s="104" t="str">
        <f>IFERROR(IF(AND($F933/INDEX($F$64:$F934,MATCH(MAX(M$64:M934),M$64:M934,0)-1)&lt;(1-$P$2),MAX(K$64:K934)&gt;MAX(L$64:L933)),MAX(K$64:K934),""),"")</f>
        <v/>
      </c>
      <c r="M934" s="104" t="str">
        <f>IFERROR(IF(E934="","",IF(K934&lt;&gt;"",MAX(M$64:M933)+1,IF(AND($F933/INDEX($F$64:$F934,MATCH(MAX(M$64:M933),M$64:M933,0)-1)&gt;(1+$O$2),MAX(K$64:K934)&gt;MAX(L$64:L933)),MAX(M$64:M933)+1,""))),"")</f>
        <v/>
      </c>
      <c r="N934" s="91">
        <f t="shared" si="105"/>
        <v>0</v>
      </c>
      <c r="O934" s="91" t="str">
        <f>IFERROR(IF(AND(N933=$H$2*1,MAX(O$64:O933)=MAX(P$64:P933)),MAX(O$64:O933)+1,""),"")</f>
        <v/>
      </c>
      <c r="P934" s="91" t="str">
        <f>IFERROR(IF(MOD(MAX(Q$64:Q934),10*MAX(O$64:O934))&lt;=2,IF(AND(F933/INDEX($F$64:$F934,MATCH(MAX(O$64:O934),O$64:O934,0)-1)&lt;(1-$P$2),MAX(O$64:O934)&gt;MAX(P$64:P933)),MAX(O$64:O934),""),IF(AND($F933/INDEX($F$64:$F934,MATCH(MAX(Q$64:Q934),Q$64:Q934,0)-1)&lt;(1-$P$2),MAX(O$64:O934)&gt;MAX(P$64:P933)),MAX(O$64:O934),"")),"")</f>
        <v/>
      </c>
      <c r="Q934" s="91" t="str">
        <f>IFERROR(IF(E934="","",IF(O934&lt;&gt;"",MAX(O$64:O934)*10+1,IF(AND($F933/INDEX($F$64:$F934,MATCH(MAX(Q$64:Q933),Q$64:Q933,0)-1)&gt;(1+$O$2),MAX(O$64:O934)&gt;MAX(P$64:P933)),MAX(Q$64:Q933)+1,""))),"")</f>
        <v/>
      </c>
    </row>
    <row r="935" spans="1:17" x14ac:dyDescent="0.2">
      <c r="A935" s="13">
        <f>HLOOKUP($E$2,历史数据!$V$3:$AE$5000,ROW(A933),)</f>
        <v>266399</v>
      </c>
      <c r="B935" s="41">
        <v>37860</v>
      </c>
      <c r="C935" s="100">
        <f>IFERROR(IF(A935&lt;&gt;0,MAX($C$4:C934)+1,""),"")</f>
        <v>924</v>
      </c>
      <c r="D935" s="100"/>
      <c r="E935" s="99">
        <f t="shared" si="106"/>
        <v>37869</v>
      </c>
      <c r="F935" s="101">
        <f>IFERROR(VLOOKUP(E935,历史数据!AH:AJ,3,),"")</f>
        <v>9.0311681497418501</v>
      </c>
      <c r="G935" s="101">
        <f t="shared" si="102"/>
        <v>8.730346411228318</v>
      </c>
      <c r="H935" s="105">
        <f t="shared" si="103"/>
        <v>-9.9415931403001867E-4</v>
      </c>
      <c r="I935" s="101">
        <f>IFERROR(VLOOKUP(E935,历史数据!AH:AJ,2,),"")</f>
        <v>9.2527119571669694</v>
      </c>
      <c r="J935" s="104">
        <f t="shared" si="104"/>
        <v>0</v>
      </c>
      <c r="K935" s="104" t="str">
        <f>IFERROR(IF(AND(J934=$H$2*1,MAX(K$64:K934)=MAX(L$64:L934)),MAX(K$64:K934)+1,""),"")</f>
        <v/>
      </c>
      <c r="L935" s="104" t="str">
        <f>IFERROR(IF(AND($F934/INDEX($F$64:$F935,MATCH(MAX(M$64:M935),M$64:M935,0)-1)&lt;(1-$P$2),MAX(K$64:K935)&gt;MAX(L$64:L934)),MAX(K$64:K935),""),"")</f>
        <v/>
      </c>
      <c r="M935" s="104" t="str">
        <f>IFERROR(IF(E935="","",IF(K935&lt;&gt;"",MAX(M$64:M934)+1,IF(AND($F934/INDEX($F$64:$F935,MATCH(MAX(M$64:M934),M$64:M934,0)-1)&gt;(1+$O$2),MAX(K$64:K935)&gt;MAX(L$64:L934)),MAX(M$64:M934)+1,""))),"")</f>
        <v/>
      </c>
      <c r="N935" s="91">
        <f t="shared" si="105"/>
        <v>0</v>
      </c>
      <c r="O935" s="91" t="str">
        <f>IFERROR(IF(AND(N934=$H$2*1,MAX(O$64:O934)=MAX(P$64:P934)),MAX(O$64:O934)+1,""),"")</f>
        <v/>
      </c>
      <c r="P935" s="91" t="str">
        <f>IFERROR(IF(MOD(MAX(Q$64:Q935),10*MAX(O$64:O935))&lt;=2,IF(AND(F934/INDEX($F$64:$F935,MATCH(MAX(O$64:O935),O$64:O935,0)-1)&lt;(1-$P$2),MAX(O$64:O935)&gt;MAX(P$64:P934)),MAX(O$64:O935),""),IF(AND($F934/INDEX($F$64:$F935,MATCH(MAX(Q$64:Q935),Q$64:Q935,0)-1)&lt;(1-$P$2),MAX(O$64:O935)&gt;MAX(P$64:P934)),MAX(O$64:O935),"")),"")</f>
        <v/>
      </c>
      <c r="Q935" s="91" t="str">
        <f>IFERROR(IF(E935="","",IF(O935&lt;&gt;"",MAX(O$64:O935)*10+1,IF(AND($F934/INDEX($F$64:$F935,MATCH(MAX(Q$64:Q934),Q$64:Q934,0)-1)&gt;(1+$O$2),MAX(O$64:O935)&gt;MAX(P$64:P934)),MAX(Q$64:Q934)+1,""))),"")</f>
        <v/>
      </c>
    </row>
    <row r="936" spans="1:17" x14ac:dyDescent="0.2">
      <c r="A936" s="13">
        <f>HLOOKUP($E$2,历史数据!$V$3:$AE$5000,ROW(A934),)</f>
        <v>205000</v>
      </c>
      <c r="B936" s="41">
        <v>37861</v>
      </c>
      <c r="C936" s="100">
        <f>IFERROR(IF(A936&lt;&gt;0,MAX($C$4:C935)+1,""),"")</f>
        <v>925</v>
      </c>
      <c r="D936" s="100"/>
      <c r="E936" s="99">
        <f t="shared" si="106"/>
        <v>37872</v>
      </c>
      <c r="F936" s="101">
        <f>IFERROR(VLOOKUP(E936,历史数据!AH:AJ,3,),"")</f>
        <v>8.8487203083329202</v>
      </c>
      <c r="G936" s="101">
        <f t="shared" si="102"/>
        <v>8.7205724197242684</v>
      </c>
      <c r="H936" s="105">
        <f t="shared" si="103"/>
        <v>-1.119542231620807E-3</v>
      </c>
      <c r="I936" s="101">
        <f>IFERROR(VLOOKUP(E936,历史数据!AH:AJ,2,),"")</f>
        <v>9.0311681497418501</v>
      </c>
      <c r="J936" s="104">
        <f t="shared" si="104"/>
        <v>0</v>
      </c>
      <c r="K936" s="104" t="str">
        <f>IFERROR(IF(AND(J935=$H$2*1,MAX(K$64:K935)=MAX(L$64:L935)),MAX(K$64:K935)+1,""),"")</f>
        <v/>
      </c>
      <c r="L936" s="104" t="str">
        <f>IFERROR(IF(AND($F935/INDEX($F$64:$F936,MATCH(MAX(M$64:M936),M$64:M936,0)-1)&lt;(1-$P$2),MAX(K$64:K936)&gt;MAX(L$64:L935)),MAX(K$64:K936),""),"")</f>
        <v/>
      </c>
      <c r="M936" s="104" t="str">
        <f>IFERROR(IF(E936="","",IF(K936&lt;&gt;"",MAX(M$64:M935)+1,IF(AND($F935/INDEX($F$64:$F936,MATCH(MAX(M$64:M935),M$64:M935,0)-1)&gt;(1+$O$2),MAX(K$64:K936)&gt;MAX(L$64:L935)),MAX(M$64:M935)+1,""))),"")</f>
        <v/>
      </c>
      <c r="N936" s="91">
        <f t="shared" si="105"/>
        <v>0</v>
      </c>
      <c r="O936" s="91" t="str">
        <f>IFERROR(IF(AND(N935=$H$2*1,MAX(O$64:O935)=MAX(P$64:P935)),MAX(O$64:O935)+1,""),"")</f>
        <v/>
      </c>
      <c r="P936" s="91" t="str">
        <f>IFERROR(IF(MOD(MAX(Q$64:Q936),10*MAX(O$64:O936))&lt;=2,IF(AND(F935/INDEX($F$64:$F936,MATCH(MAX(O$64:O936),O$64:O936,0)-1)&lt;(1-$P$2),MAX(O$64:O936)&gt;MAX(P$64:P935)),MAX(O$64:O936),""),IF(AND($F935/INDEX($F$64:$F936,MATCH(MAX(Q$64:Q936),Q$64:Q936,0)-1)&lt;(1-$P$2),MAX(O$64:O936)&gt;MAX(P$64:P935)),MAX(O$64:O936),"")),"")</f>
        <v/>
      </c>
      <c r="Q936" s="91" t="str">
        <f>IFERROR(IF(E936="","",IF(O936&lt;&gt;"",MAX(O$64:O936)*10+1,IF(AND($F935/INDEX($F$64:$F936,MATCH(MAX(Q$64:Q935),Q$64:Q935,0)-1)&gt;(1+$O$2),MAX(O$64:O936)&gt;MAX(P$64:P935)),MAX(Q$64:Q935)+1,""))),"")</f>
        <v/>
      </c>
    </row>
    <row r="937" spans="1:17" x14ac:dyDescent="0.2">
      <c r="A937" s="13">
        <f>HLOOKUP($E$2,历史数据!$V$3:$AE$5000,ROW(A935),)</f>
        <v>297689</v>
      </c>
      <c r="B937" s="41">
        <v>37862</v>
      </c>
      <c r="C937" s="100">
        <f>IFERROR(IF(A937&lt;&gt;0,MAX($C$4:C936)+1,""),"")</f>
        <v>926</v>
      </c>
      <c r="D937" s="100"/>
      <c r="E937" s="99">
        <f t="shared" si="106"/>
        <v>37873</v>
      </c>
      <c r="F937" s="101">
        <f>IFERROR(VLOOKUP(E937,历史数据!AH:AJ,3,),"")</f>
        <v>8.9399442290373798</v>
      </c>
      <c r="G937" s="101">
        <f t="shared" si="102"/>
        <v>8.7153596242554432</v>
      </c>
      <c r="H937" s="105">
        <f t="shared" si="103"/>
        <v>-5.9775840597742214E-4</v>
      </c>
      <c r="I937" s="101">
        <f>IFERROR(VLOOKUP(E937,历史数据!AH:AJ,2,),"")</f>
        <v>8.8617522970049905</v>
      </c>
      <c r="J937" s="104">
        <f t="shared" si="104"/>
        <v>0</v>
      </c>
      <c r="K937" s="104" t="str">
        <f>IFERROR(IF(AND(J936=$H$2*1,MAX(K$64:K936)=MAX(L$64:L936)),MAX(K$64:K936)+1,""),"")</f>
        <v/>
      </c>
      <c r="L937" s="104" t="str">
        <f>IFERROR(IF(AND($F936/INDEX($F$64:$F937,MATCH(MAX(M$64:M937),M$64:M937,0)-1)&lt;(1-$P$2),MAX(K$64:K937)&gt;MAX(L$64:L936)),MAX(K$64:K937),""),"")</f>
        <v/>
      </c>
      <c r="M937" s="104" t="str">
        <f>IFERROR(IF(E937="","",IF(K937&lt;&gt;"",MAX(M$64:M936)+1,IF(AND($F936/INDEX($F$64:$F937,MATCH(MAX(M$64:M936),M$64:M936,0)-1)&gt;(1+$O$2),MAX(K$64:K937)&gt;MAX(L$64:L936)),MAX(M$64:M936)+1,""))),"")</f>
        <v/>
      </c>
      <c r="N937" s="91">
        <f t="shared" si="105"/>
        <v>0</v>
      </c>
      <c r="O937" s="91" t="str">
        <f>IFERROR(IF(AND(N936=$H$2*1,MAX(O$64:O936)=MAX(P$64:P936)),MAX(O$64:O936)+1,""),"")</f>
        <v/>
      </c>
      <c r="P937" s="91" t="str">
        <f>IFERROR(IF(MOD(MAX(Q$64:Q937),10*MAX(O$64:O937))&lt;=2,IF(AND(F936/INDEX($F$64:$F937,MATCH(MAX(O$64:O937),O$64:O937,0)-1)&lt;(1-$P$2),MAX(O$64:O937)&gt;MAX(P$64:P936)),MAX(O$64:O937),""),IF(AND($F936/INDEX($F$64:$F937,MATCH(MAX(Q$64:Q937),Q$64:Q937,0)-1)&lt;(1-$P$2),MAX(O$64:O937)&gt;MAX(P$64:P936)),MAX(O$64:O937),"")),"")</f>
        <v/>
      </c>
      <c r="Q937" s="91" t="str">
        <f>IFERROR(IF(E937="","",IF(O937&lt;&gt;"",MAX(O$64:O937)*10+1,IF(AND($F936/INDEX($F$64:$F937,MATCH(MAX(Q$64:Q936),Q$64:Q936,0)-1)&gt;(1+$O$2),MAX(O$64:O937)&gt;MAX(P$64:P936)),MAX(Q$64:Q936)+1,""))),"")</f>
        <v/>
      </c>
    </row>
    <row r="938" spans="1:17" x14ac:dyDescent="0.2">
      <c r="A938" s="13">
        <f>HLOOKUP($E$2,历史数据!$V$3:$AE$5000,ROW(A936),)</f>
        <v>203950</v>
      </c>
      <c r="B938" s="41">
        <v>37865</v>
      </c>
      <c r="C938" s="100">
        <f>IFERROR(IF(A938&lt;&gt;0,MAX($C$4:C937)+1,""),"")</f>
        <v>927</v>
      </c>
      <c r="D938" s="100"/>
      <c r="E938" s="99">
        <f t="shared" si="106"/>
        <v>37874</v>
      </c>
      <c r="F938" s="101">
        <f>IFERROR(VLOOKUP(E938,历史数据!AH:AJ,3,),"")</f>
        <v>8.9529762177094501</v>
      </c>
      <c r="G938" s="101">
        <f t="shared" si="102"/>
        <v>8.7064544319961978</v>
      </c>
      <c r="H938" s="105">
        <f t="shared" si="103"/>
        <v>-1.0217813886258531E-3</v>
      </c>
      <c r="I938" s="101">
        <f>IFERROR(VLOOKUP(E938,历史数据!AH:AJ,2,),"")</f>
        <v>8.9269122403653203</v>
      </c>
      <c r="J938" s="104">
        <f t="shared" si="104"/>
        <v>0</v>
      </c>
      <c r="K938" s="104" t="str">
        <f>IFERROR(IF(AND(J937=$H$2*1,MAX(K$64:K937)=MAX(L$64:L937)),MAX(K$64:K937)+1,""),"")</f>
        <v/>
      </c>
      <c r="L938" s="104" t="str">
        <f>IFERROR(IF(AND($F937/INDEX($F$64:$F938,MATCH(MAX(M$64:M938),M$64:M938,0)-1)&lt;(1-$P$2),MAX(K$64:K938)&gt;MAX(L$64:L937)),MAX(K$64:K938),""),"")</f>
        <v/>
      </c>
      <c r="M938" s="104" t="str">
        <f>IFERROR(IF(E938="","",IF(K938&lt;&gt;"",MAX(M$64:M937)+1,IF(AND($F937/INDEX($F$64:$F938,MATCH(MAX(M$64:M937),M$64:M937,0)-1)&gt;(1+$O$2),MAX(K$64:K938)&gt;MAX(L$64:L937)),MAX(M$64:M937)+1,""))),"")</f>
        <v/>
      </c>
      <c r="N938" s="91">
        <f t="shared" si="105"/>
        <v>0</v>
      </c>
      <c r="O938" s="91" t="str">
        <f>IFERROR(IF(AND(N937=$H$2*1,MAX(O$64:O937)=MAX(P$64:P937)),MAX(O$64:O937)+1,""),"")</f>
        <v/>
      </c>
      <c r="P938" s="91" t="str">
        <f>IFERROR(IF(MOD(MAX(Q$64:Q938),10*MAX(O$64:O938))&lt;=2,IF(AND(F937/INDEX($F$64:$F938,MATCH(MAX(O$64:O938),O$64:O938,0)-1)&lt;(1-$P$2),MAX(O$64:O938)&gt;MAX(P$64:P937)),MAX(O$64:O938),""),IF(AND($F937/INDEX($F$64:$F938,MATCH(MAX(Q$64:Q938),Q$64:Q938,0)-1)&lt;(1-$P$2),MAX(O$64:O938)&gt;MAX(P$64:P937)),MAX(O$64:O938),"")),"")</f>
        <v/>
      </c>
      <c r="Q938" s="91" t="str">
        <f>IFERROR(IF(E938="","",IF(O938&lt;&gt;"",MAX(O$64:O938)*10+1,IF(AND($F937/INDEX($F$64:$F938,MATCH(MAX(Q$64:Q937),Q$64:Q937,0)-1)&gt;(1+$O$2),MAX(O$64:O938)&gt;MAX(P$64:P937)),MAX(Q$64:Q937)+1,""))),"")</f>
        <v/>
      </c>
    </row>
    <row r="939" spans="1:17" x14ac:dyDescent="0.2">
      <c r="A939" s="13">
        <f>HLOOKUP($E$2,历史数据!$V$3:$AE$5000,ROW(A937),)</f>
        <v>155775</v>
      </c>
      <c r="B939" s="41">
        <v>37866</v>
      </c>
      <c r="C939" s="100">
        <f>IFERROR(IF(A939&lt;&gt;0,MAX($C$4:C938)+1,""),"")</f>
        <v>928</v>
      </c>
      <c r="D939" s="100"/>
      <c r="E939" s="99">
        <f t="shared" si="106"/>
        <v>37875</v>
      </c>
      <c r="F939" s="101">
        <f>IFERROR(VLOOKUP(E939,历史数据!AH:AJ,3,),"")</f>
        <v>8.87478428567705</v>
      </c>
      <c r="G939" s="101">
        <f t="shared" si="102"/>
        <v>8.6938568429465342</v>
      </c>
      <c r="H939" s="105">
        <f t="shared" si="103"/>
        <v>-1.4469252837719937E-3</v>
      </c>
      <c r="I939" s="101">
        <f>IFERROR(VLOOKUP(E939,历史数据!AH:AJ,2,),"")</f>
        <v>8.9529762177094501</v>
      </c>
      <c r="J939" s="104">
        <f t="shared" si="104"/>
        <v>0</v>
      </c>
      <c r="K939" s="104" t="str">
        <f>IFERROR(IF(AND(J938=$H$2*1,MAX(K$64:K938)=MAX(L$64:L938)),MAX(K$64:K938)+1,""),"")</f>
        <v/>
      </c>
      <c r="L939" s="104" t="str">
        <f>IFERROR(IF(AND($F938/INDEX($F$64:$F939,MATCH(MAX(M$64:M939),M$64:M939,0)-1)&lt;(1-$P$2),MAX(K$64:K939)&gt;MAX(L$64:L938)),MAX(K$64:K939),""),"")</f>
        <v/>
      </c>
      <c r="M939" s="104" t="str">
        <f>IFERROR(IF(E939="","",IF(K939&lt;&gt;"",MAX(M$64:M938)+1,IF(AND($F938/INDEX($F$64:$F939,MATCH(MAX(M$64:M938),M$64:M938,0)-1)&gt;(1+$O$2),MAX(K$64:K939)&gt;MAX(L$64:L938)),MAX(M$64:M938)+1,""))),"")</f>
        <v/>
      </c>
      <c r="N939" s="91">
        <f t="shared" si="105"/>
        <v>0</v>
      </c>
      <c r="O939" s="91" t="str">
        <f>IFERROR(IF(AND(N938=$H$2*1,MAX(O$64:O938)=MAX(P$64:P938)),MAX(O$64:O938)+1,""),"")</f>
        <v/>
      </c>
      <c r="P939" s="91" t="str">
        <f>IFERROR(IF(MOD(MAX(Q$64:Q939),10*MAX(O$64:O939))&lt;=2,IF(AND(F938/INDEX($F$64:$F939,MATCH(MAX(O$64:O939),O$64:O939,0)-1)&lt;(1-$P$2),MAX(O$64:O939)&gt;MAX(P$64:P938)),MAX(O$64:O939),""),IF(AND($F938/INDEX($F$64:$F939,MATCH(MAX(Q$64:Q939),Q$64:Q939,0)-1)&lt;(1-$P$2),MAX(O$64:O939)&gt;MAX(P$64:P938)),MAX(O$64:O939),"")),"")</f>
        <v/>
      </c>
      <c r="Q939" s="91" t="str">
        <f>IFERROR(IF(E939="","",IF(O939&lt;&gt;"",MAX(O$64:O939)*10+1,IF(AND($F938/INDEX($F$64:$F939,MATCH(MAX(Q$64:Q938),Q$64:Q938,0)-1)&gt;(1+$O$2),MAX(O$64:O939)&gt;MAX(P$64:P938)),MAX(Q$64:Q938)+1,""))),"")</f>
        <v/>
      </c>
    </row>
    <row r="940" spans="1:17" x14ac:dyDescent="0.2">
      <c r="A940" s="13">
        <f>HLOOKUP($E$2,历史数据!$V$3:$AE$5000,ROW(A938),)</f>
        <v>341319</v>
      </c>
      <c r="B940" s="41">
        <v>37867</v>
      </c>
      <c r="C940" s="100">
        <f>IFERROR(IF(A940&lt;&gt;0,MAX($C$4:C939)+1,""),"")</f>
        <v>929</v>
      </c>
      <c r="D940" s="100"/>
      <c r="E940" s="99">
        <f t="shared" si="106"/>
        <v>37876</v>
      </c>
      <c r="F940" s="101">
        <f>IFERROR(VLOOKUP(E940,历史数据!AH:AJ,3,),"")</f>
        <v>8.4968566141871307</v>
      </c>
      <c r="G940" s="101">
        <f t="shared" si="102"/>
        <v>8.6762636582392449</v>
      </c>
      <c r="H940" s="105">
        <f t="shared" si="103"/>
        <v>-2.023634047018219E-3</v>
      </c>
      <c r="I940" s="101">
        <f>IFERROR(VLOOKUP(E940,历史数据!AH:AJ,2,),"")</f>
        <v>8.87478428567705</v>
      </c>
      <c r="J940" s="104">
        <f t="shared" si="104"/>
        <v>0</v>
      </c>
      <c r="K940" s="104" t="str">
        <f>IFERROR(IF(AND(J939=$H$2*1,MAX(K$64:K939)=MAX(L$64:L939)),MAX(K$64:K939)+1,""),"")</f>
        <v/>
      </c>
      <c r="L940" s="104" t="str">
        <f>IFERROR(IF(AND($F939/INDEX($F$64:$F940,MATCH(MAX(M$64:M940),M$64:M940,0)-1)&lt;(1-$P$2),MAX(K$64:K940)&gt;MAX(L$64:L939)),MAX(K$64:K940),""),"")</f>
        <v/>
      </c>
      <c r="M940" s="104" t="str">
        <f>IFERROR(IF(E940="","",IF(K940&lt;&gt;"",MAX(M$64:M939)+1,IF(AND($F939/INDEX($F$64:$F940,MATCH(MAX(M$64:M939),M$64:M939,0)-1)&gt;(1+$O$2),MAX(K$64:K940)&gt;MAX(L$64:L939)),MAX(M$64:M939)+1,""))),"")</f>
        <v/>
      </c>
      <c r="N940" s="91">
        <f t="shared" si="105"/>
        <v>0</v>
      </c>
      <c r="O940" s="91" t="str">
        <f>IFERROR(IF(AND(N939=$H$2*1,MAX(O$64:O939)=MAX(P$64:P939)),MAX(O$64:O939)+1,""),"")</f>
        <v/>
      </c>
      <c r="P940" s="91" t="str">
        <f>IFERROR(IF(MOD(MAX(Q$64:Q940),10*MAX(O$64:O940))&lt;=2,IF(AND(F939/INDEX($F$64:$F940,MATCH(MAX(O$64:O940),O$64:O940,0)-1)&lt;(1-$P$2),MAX(O$64:O940)&gt;MAX(P$64:P939)),MAX(O$64:O940),""),IF(AND($F939/INDEX($F$64:$F940,MATCH(MAX(Q$64:Q940),Q$64:Q940,0)-1)&lt;(1-$P$2),MAX(O$64:O940)&gt;MAX(P$64:P939)),MAX(O$64:O940),"")),"")</f>
        <v/>
      </c>
      <c r="Q940" s="91" t="str">
        <f>IFERROR(IF(E940="","",IF(O940&lt;&gt;"",MAX(O$64:O940)*10+1,IF(AND($F939/INDEX($F$64:$F940,MATCH(MAX(Q$64:Q939),Q$64:Q939,0)-1)&gt;(1+$O$2),MAX(O$64:O940)&gt;MAX(P$64:P939)),MAX(Q$64:Q939)+1,""))),"")</f>
        <v/>
      </c>
    </row>
    <row r="941" spans="1:17" x14ac:dyDescent="0.2">
      <c r="A941" s="13">
        <f>HLOOKUP($E$2,历史数据!$V$3:$AE$5000,ROW(A939),)</f>
        <v>185191</v>
      </c>
      <c r="B941" s="41">
        <v>37868</v>
      </c>
      <c r="C941" s="100">
        <f>IFERROR(IF(A941&lt;&gt;0,MAX($C$4:C940)+1,""),"")</f>
        <v>930</v>
      </c>
      <c r="D941" s="100"/>
      <c r="E941" s="99">
        <f t="shared" si="106"/>
        <v>37879</v>
      </c>
      <c r="F941" s="101">
        <f>IFERROR(VLOOKUP(E941,历史数据!AH:AJ,3,),"")</f>
        <v>8.4186646821547395</v>
      </c>
      <c r="G941" s="101">
        <f t="shared" si="102"/>
        <v>8.6651864678679882</v>
      </c>
      <c r="H941" s="105">
        <f t="shared" si="103"/>
        <v>-1.2767235768287311E-3</v>
      </c>
      <c r="I941" s="101">
        <f>IFERROR(VLOOKUP(E941,历史数据!AH:AJ,2,),"")</f>
        <v>8.3665367274664693</v>
      </c>
      <c r="J941" s="104">
        <f t="shared" si="104"/>
        <v>0</v>
      </c>
      <c r="K941" s="104" t="str">
        <f>IFERROR(IF(AND(J940=$H$2*1,MAX(K$64:K940)=MAX(L$64:L940)),MAX(K$64:K940)+1,""),"")</f>
        <v/>
      </c>
      <c r="L941" s="104" t="str">
        <f>IFERROR(IF(AND($F940/INDEX($F$64:$F941,MATCH(MAX(M$64:M941),M$64:M941,0)-1)&lt;(1-$P$2),MAX(K$64:K941)&gt;MAX(L$64:L940)),MAX(K$64:K941),""),"")</f>
        <v/>
      </c>
      <c r="M941" s="104" t="str">
        <f>IFERROR(IF(E941="","",IF(K941&lt;&gt;"",MAX(M$64:M940)+1,IF(AND($F940/INDEX($F$64:$F941,MATCH(MAX(M$64:M940),M$64:M940,0)-1)&gt;(1+$O$2),MAX(K$64:K941)&gt;MAX(L$64:L940)),MAX(M$64:M940)+1,""))),"")</f>
        <v/>
      </c>
      <c r="N941" s="91">
        <f t="shared" si="105"/>
        <v>0</v>
      </c>
      <c r="O941" s="91" t="str">
        <f>IFERROR(IF(AND(N940=$H$2*1,MAX(O$64:O940)=MAX(P$64:P940)),MAX(O$64:O940)+1,""),"")</f>
        <v/>
      </c>
      <c r="P941" s="91" t="str">
        <f>IFERROR(IF(MOD(MAX(Q$64:Q941),10*MAX(O$64:O941))&lt;=2,IF(AND(F940/INDEX($F$64:$F941,MATCH(MAX(O$64:O941),O$64:O941,0)-1)&lt;(1-$P$2),MAX(O$64:O941)&gt;MAX(P$64:P940)),MAX(O$64:O941),""),IF(AND($F940/INDEX($F$64:$F941,MATCH(MAX(Q$64:Q941),Q$64:Q941,0)-1)&lt;(1-$P$2),MAX(O$64:O941)&gt;MAX(P$64:P940)),MAX(O$64:O941),"")),"")</f>
        <v/>
      </c>
      <c r="Q941" s="91" t="str">
        <f>IFERROR(IF(E941="","",IF(O941&lt;&gt;"",MAX(O$64:O941)*10+1,IF(AND($F940/INDEX($F$64:$F941,MATCH(MAX(Q$64:Q940),Q$64:Q940,0)-1)&gt;(1+$O$2),MAX(O$64:O941)&gt;MAX(P$64:P940)),MAX(Q$64:Q940)+1,""))),"")</f>
        <v/>
      </c>
    </row>
    <row r="942" spans="1:17" x14ac:dyDescent="0.2">
      <c r="A942" s="13">
        <f>HLOOKUP($E$2,历史数据!$V$3:$AE$5000,ROW(A940),)</f>
        <v>201390</v>
      </c>
      <c r="B942" s="41">
        <v>37869</v>
      </c>
      <c r="C942" s="100">
        <f>IFERROR(IF(A942&lt;&gt;0,MAX($C$4:C941)+1,""),"")</f>
        <v>931</v>
      </c>
      <c r="D942" s="100"/>
      <c r="E942" s="99">
        <f t="shared" si="106"/>
        <v>37880</v>
      </c>
      <c r="F942" s="101">
        <f>IFERROR(VLOOKUP(E942,历史数据!AH:AJ,3,),"")</f>
        <v>8.5359525802033307</v>
      </c>
      <c r="G942" s="101">
        <f t="shared" si="102"/>
        <v>8.6534576780631287</v>
      </c>
      <c r="H942" s="105">
        <f t="shared" si="103"/>
        <v>-1.353553076826608E-3</v>
      </c>
      <c r="I942" s="101">
        <f>IFERROR(VLOOKUP(E942,历史数据!AH:AJ,2,),"")</f>
        <v>8.3926007048106097</v>
      </c>
      <c r="J942" s="104">
        <f t="shared" si="104"/>
        <v>0</v>
      </c>
      <c r="K942" s="104" t="str">
        <f>IFERROR(IF(AND(J941=$H$2*1,MAX(K$64:K941)=MAX(L$64:L941)),MAX(K$64:K941)+1,""),"")</f>
        <v/>
      </c>
      <c r="L942" s="104" t="str">
        <f>IFERROR(IF(AND($F941/INDEX($F$64:$F942,MATCH(MAX(M$64:M942),M$64:M942,0)-1)&lt;(1-$P$2),MAX(K$64:K942)&gt;MAX(L$64:L941)),MAX(K$64:K942),""),"")</f>
        <v/>
      </c>
      <c r="M942" s="104" t="str">
        <f>IFERROR(IF(E942="","",IF(K942&lt;&gt;"",MAX(M$64:M941)+1,IF(AND($F941/INDEX($F$64:$F942,MATCH(MAX(M$64:M941),M$64:M941,0)-1)&gt;(1+$O$2),MAX(K$64:K942)&gt;MAX(L$64:L941)),MAX(M$64:M941)+1,""))),"")</f>
        <v/>
      </c>
      <c r="N942" s="91">
        <f t="shared" si="105"/>
        <v>0</v>
      </c>
      <c r="O942" s="91" t="str">
        <f>IFERROR(IF(AND(N941=$H$2*1,MAX(O$64:O941)=MAX(P$64:P941)),MAX(O$64:O941)+1,""),"")</f>
        <v/>
      </c>
      <c r="P942" s="91" t="str">
        <f>IFERROR(IF(MOD(MAX(Q$64:Q942),10*MAX(O$64:O942))&lt;=2,IF(AND(F941/INDEX($F$64:$F942,MATCH(MAX(O$64:O942),O$64:O942,0)-1)&lt;(1-$P$2),MAX(O$64:O942)&gt;MAX(P$64:P941)),MAX(O$64:O942),""),IF(AND($F941/INDEX($F$64:$F942,MATCH(MAX(Q$64:Q942),Q$64:Q942,0)-1)&lt;(1-$P$2),MAX(O$64:O942)&gt;MAX(P$64:P941)),MAX(O$64:O942),"")),"")</f>
        <v/>
      </c>
      <c r="Q942" s="91" t="str">
        <f>IFERROR(IF(E942="","",IF(O942&lt;&gt;"",MAX(O$64:O942)*10+1,IF(AND($F941/INDEX($F$64:$F942,MATCH(MAX(Q$64:Q941),Q$64:Q941,0)-1)&gt;(1+$O$2),MAX(O$64:O942)&gt;MAX(P$64:P941)),MAX(Q$64:Q941)+1,""))),"")</f>
        <v/>
      </c>
    </row>
    <row r="943" spans="1:17" x14ac:dyDescent="0.2">
      <c r="A943" s="13">
        <f>HLOOKUP($E$2,历史数据!$V$3:$AE$5000,ROW(A941),)</f>
        <v>194819</v>
      </c>
      <c r="B943" s="41">
        <v>37872</v>
      </c>
      <c r="C943" s="100">
        <f>IFERROR(IF(A943&lt;&gt;0,MAX($C$4:C942)+1,""),"")</f>
        <v>932</v>
      </c>
      <c r="D943" s="100"/>
      <c r="E943" s="99">
        <f t="shared" si="106"/>
        <v>37881</v>
      </c>
      <c r="F943" s="101">
        <f>IFERROR(VLOOKUP(E943,历史数据!AH:AJ,3,),"")</f>
        <v>8.3144087727782097</v>
      </c>
      <c r="G943" s="101">
        <f t="shared" si="102"/>
        <v>8.6410772888246665</v>
      </c>
      <c r="H943" s="105">
        <f t="shared" si="103"/>
        <v>-1.4306869807484413E-3</v>
      </c>
      <c r="I943" s="101">
        <f>IFERROR(VLOOKUP(E943,历史数据!AH:AJ,2,),"")</f>
        <v>8.4707926368430009</v>
      </c>
      <c r="J943" s="104">
        <f t="shared" si="104"/>
        <v>0</v>
      </c>
      <c r="K943" s="104" t="str">
        <f>IFERROR(IF(AND(J942=$H$2*1,MAX(K$64:K942)=MAX(L$64:L942)),MAX(K$64:K942)+1,""),"")</f>
        <v/>
      </c>
      <c r="L943" s="104" t="str">
        <f>IFERROR(IF(AND($F942/INDEX($F$64:$F943,MATCH(MAX(M$64:M943),M$64:M943,0)-1)&lt;(1-$P$2),MAX(K$64:K943)&gt;MAX(L$64:L942)),MAX(K$64:K943),""),"")</f>
        <v/>
      </c>
      <c r="M943" s="104" t="str">
        <f>IFERROR(IF(E943="","",IF(K943&lt;&gt;"",MAX(M$64:M942)+1,IF(AND($F942/INDEX($F$64:$F943,MATCH(MAX(M$64:M942),M$64:M942,0)-1)&gt;(1+$O$2),MAX(K$64:K943)&gt;MAX(L$64:L942)),MAX(M$64:M942)+1,""))),"")</f>
        <v/>
      </c>
      <c r="N943" s="91">
        <f t="shared" si="105"/>
        <v>0</v>
      </c>
      <c r="O943" s="91" t="str">
        <f>IFERROR(IF(AND(N942=$H$2*1,MAX(O$64:O942)=MAX(P$64:P942)),MAX(O$64:O942)+1,""),"")</f>
        <v/>
      </c>
      <c r="P943" s="91" t="str">
        <f>IFERROR(IF(MOD(MAX(Q$64:Q943),10*MAX(O$64:O943))&lt;=2,IF(AND(F942/INDEX($F$64:$F943,MATCH(MAX(O$64:O943),O$64:O943,0)-1)&lt;(1-$P$2),MAX(O$64:O943)&gt;MAX(P$64:P942)),MAX(O$64:O943),""),IF(AND($F942/INDEX($F$64:$F943,MATCH(MAX(Q$64:Q943),Q$64:Q943,0)-1)&lt;(1-$P$2),MAX(O$64:O943)&gt;MAX(P$64:P942)),MAX(O$64:O943),"")),"")</f>
        <v/>
      </c>
      <c r="Q943" s="91" t="str">
        <f>IFERROR(IF(E943="","",IF(O943&lt;&gt;"",MAX(O$64:O943)*10+1,IF(AND($F942/INDEX($F$64:$F943,MATCH(MAX(Q$64:Q942),Q$64:Q942,0)-1)&gt;(1+$O$2),MAX(O$64:O943)&gt;MAX(P$64:P942)),MAX(Q$64:Q942)+1,""))),"")</f>
        <v/>
      </c>
    </row>
    <row r="944" spans="1:17" x14ac:dyDescent="0.2">
      <c r="A944" s="13">
        <f>HLOOKUP($E$2,历史数据!$V$3:$AE$5000,ROW(A942),)</f>
        <v>94800</v>
      </c>
      <c r="B944" s="41">
        <v>37873</v>
      </c>
      <c r="C944" s="100">
        <f>IFERROR(IF(A944&lt;&gt;0,MAX($C$4:C943)+1,""),"")</f>
        <v>933</v>
      </c>
      <c r="D944" s="100"/>
      <c r="E944" s="99">
        <f t="shared" si="106"/>
        <v>37882</v>
      </c>
      <c r="F944" s="101">
        <f>IFERROR(VLOOKUP(E944,历史数据!AH:AJ,3,),"")</f>
        <v>8.2883447954340799</v>
      </c>
      <c r="G944" s="101">
        <f t="shared" si="102"/>
        <v>8.6273937007189989</v>
      </c>
      <c r="H944" s="105">
        <f t="shared" si="103"/>
        <v>-1.583551176352116E-3</v>
      </c>
      <c r="I944" s="101">
        <f>IFERROR(VLOOKUP(E944,历史数据!AH:AJ,2,),"")</f>
        <v>8.2101528634016798</v>
      </c>
      <c r="J944" s="104">
        <f t="shared" si="104"/>
        <v>0</v>
      </c>
      <c r="K944" s="104" t="str">
        <f>IFERROR(IF(AND(J943=$H$2*1,MAX(K$64:K943)=MAX(L$64:L943)),MAX(K$64:K943)+1,""),"")</f>
        <v/>
      </c>
      <c r="L944" s="104" t="str">
        <f>IFERROR(IF(AND($F943/INDEX($F$64:$F944,MATCH(MAX(M$64:M944),M$64:M944,0)-1)&lt;(1-$P$2),MAX(K$64:K944)&gt;MAX(L$64:L943)),MAX(K$64:K944),""),"")</f>
        <v/>
      </c>
      <c r="M944" s="104" t="str">
        <f>IFERROR(IF(E944="","",IF(K944&lt;&gt;"",MAX(M$64:M943)+1,IF(AND($F943/INDEX($F$64:$F944,MATCH(MAX(M$64:M943),M$64:M943,0)-1)&gt;(1+$O$2),MAX(K$64:K944)&gt;MAX(L$64:L943)),MAX(M$64:M943)+1,""))),"")</f>
        <v/>
      </c>
      <c r="N944" s="91">
        <f t="shared" si="105"/>
        <v>0</v>
      </c>
      <c r="O944" s="91" t="str">
        <f>IFERROR(IF(AND(N943=$H$2*1,MAX(O$64:O943)=MAX(P$64:P943)),MAX(O$64:O943)+1,""),"")</f>
        <v/>
      </c>
      <c r="P944" s="91" t="str">
        <f>IFERROR(IF(MOD(MAX(Q$64:Q944),10*MAX(O$64:O944))&lt;=2,IF(AND(F943/INDEX($F$64:$F944,MATCH(MAX(O$64:O944),O$64:O944,0)-1)&lt;(1-$P$2),MAX(O$64:O944)&gt;MAX(P$64:P943)),MAX(O$64:O944),""),IF(AND($F943/INDEX($F$64:$F944,MATCH(MAX(Q$64:Q944),Q$64:Q944,0)-1)&lt;(1-$P$2),MAX(O$64:O944)&gt;MAX(P$64:P943)),MAX(O$64:O944),"")),"")</f>
        <v/>
      </c>
      <c r="Q944" s="91" t="str">
        <f>IFERROR(IF(E944="","",IF(O944&lt;&gt;"",MAX(O$64:O944)*10+1,IF(AND($F943/INDEX($F$64:$F944,MATCH(MAX(Q$64:Q943),Q$64:Q943,0)-1)&gt;(1+$O$2),MAX(O$64:O944)&gt;MAX(P$64:P943)),MAX(Q$64:Q943)+1,""))),"")</f>
        <v/>
      </c>
    </row>
    <row r="945" spans="1:17" x14ac:dyDescent="0.2">
      <c r="A945" s="13">
        <f>HLOOKUP($E$2,历史数据!$V$3:$AE$5000,ROW(A943),)</f>
        <v>65238</v>
      </c>
      <c r="B945" s="41">
        <v>37874</v>
      </c>
      <c r="C945" s="100">
        <f>IFERROR(IF(A945&lt;&gt;0,MAX($C$4:C944)+1,""),"")</f>
        <v>934</v>
      </c>
      <c r="D945" s="100"/>
      <c r="E945" s="99">
        <f t="shared" si="106"/>
        <v>37883</v>
      </c>
      <c r="F945" s="101">
        <f>IFERROR(VLOOKUP(E945,历史数据!AH:AJ,3,),"")</f>
        <v>8.3404727501223395</v>
      </c>
      <c r="G945" s="101">
        <f t="shared" si="102"/>
        <v>8.6191401078933545</v>
      </c>
      <c r="H945" s="105">
        <f t="shared" si="103"/>
        <v>-9.5667279272959593E-4</v>
      </c>
      <c r="I945" s="101">
        <f>IFERROR(VLOOKUP(E945,历史数据!AH:AJ,2,),"")</f>
        <v>8.2101528634016798</v>
      </c>
      <c r="J945" s="104">
        <f t="shared" si="104"/>
        <v>0</v>
      </c>
      <c r="K945" s="104" t="str">
        <f>IFERROR(IF(AND(J944=$H$2*1,MAX(K$64:K944)=MAX(L$64:L944)),MAX(K$64:K944)+1,""),"")</f>
        <v/>
      </c>
      <c r="L945" s="104" t="str">
        <f>IFERROR(IF(AND($F944/INDEX($F$64:$F945,MATCH(MAX(M$64:M945),M$64:M945,0)-1)&lt;(1-$P$2),MAX(K$64:K945)&gt;MAX(L$64:L944)),MAX(K$64:K945),""),"")</f>
        <v/>
      </c>
      <c r="M945" s="104" t="str">
        <f>IFERROR(IF(E945="","",IF(K945&lt;&gt;"",MAX(M$64:M944)+1,IF(AND($F944/INDEX($F$64:$F945,MATCH(MAX(M$64:M944),M$64:M944,0)-1)&gt;(1+$O$2),MAX(K$64:K945)&gt;MAX(L$64:L944)),MAX(M$64:M944)+1,""))),"")</f>
        <v/>
      </c>
      <c r="N945" s="91">
        <f t="shared" si="105"/>
        <v>0</v>
      </c>
      <c r="O945" s="91" t="str">
        <f>IFERROR(IF(AND(N944=$H$2*1,MAX(O$64:O944)=MAX(P$64:P944)),MAX(O$64:O944)+1,""),"")</f>
        <v/>
      </c>
      <c r="P945" s="91" t="str">
        <f>IFERROR(IF(MOD(MAX(Q$64:Q945),10*MAX(O$64:O945))&lt;=2,IF(AND(F944/INDEX($F$64:$F945,MATCH(MAX(O$64:O945),O$64:O945,0)-1)&lt;(1-$P$2),MAX(O$64:O945)&gt;MAX(P$64:P944)),MAX(O$64:O945),""),IF(AND($F944/INDEX($F$64:$F945,MATCH(MAX(Q$64:Q945),Q$64:Q945,0)-1)&lt;(1-$P$2),MAX(O$64:O945)&gt;MAX(P$64:P944)),MAX(O$64:O945),"")),"")</f>
        <v/>
      </c>
      <c r="Q945" s="91" t="str">
        <f>IFERROR(IF(E945="","",IF(O945&lt;&gt;"",MAX(O$64:O945)*10+1,IF(AND($F944/INDEX($F$64:$F945,MATCH(MAX(Q$64:Q944),Q$64:Q944,0)-1)&gt;(1+$O$2),MAX(O$64:O945)&gt;MAX(P$64:P944)),MAX(Q$64:Q944)+1,""))),"")</f>
        <v/>
      </c>
    </row>
    <row r="946" spans="1:17" x14ac:dyDescent="0.2">
      <c r="A946" s="13">
        <f>HLOOKUP($E$2,历史数据!$V$3:$AE$5000,ROW(A944),)</f>
        <v>71669</v>
      </c>
      <c r="B946" s="41">
        <v>37875</v>
      </c>
      <c r="C946" s="100">
        <f>IFERROR(IF(A946&lt;&gt;0,MAX($C$4:C945)+1,""),"")</f>
        <v>935</v>
      </c>
      <c r="D946" s="100"/>
      <c r="E946" s="99">
        <f t="shared" si="106"/>
        <v>37886</v>
      </c>
      <c r="F946" s="101">
        <f>IFERROR(VLOOKUP(E946,历史数据!AH:AJ,3,),"")</f>
        <v>8.3404727501223395</v>
      </c>
      <c r="G946" s="101">
        <f t="shared" si="102"/>
        <v>8.6132757129909248</v>
      </c>
      <c r="H946" s="105">
        <f t="shared" si="103"/>
        <v>-6.8039210745152179E-4</v>
      </c>
      <c r="I946" s="101">
        <f>IFERROR(VLOOKUP(E946,历史数据!AH:AJ,2,),"")</f>
        <v>8.3535047387944097</v>
      </c>
      <c r="J946" s="104">
        <f t="shared" si="104"/>
        <v>0</v>
      </c>
      <c r="K946" s="104" t="str">
        <f>IFERROR(IF(AND(J945=$H$2*1,MAX(K$64:K945)=MAX(L$64:L945)),MAX(K$64:K945)+1,""),"")</f>
        <v/>
      </c>
      <c r="L946" s="104" t="str">
        <f>IFERROR(IF(AND($F945/INDEX($F$64:$F946,MATCH(MAX(M$64:M946),M$64:M946,0)-1)&lt;(1-$P$2),MAX(K$64:K946)&gt;MAX(L$64:L945)),MAX(K$64:K946),""),"")</f>
        <v/>
      </c>
      <c r="M946" s="104" t="str">
        <f>IFERROR(IF(E946="","",IF(K946&lt;&gt;"",MAX(M$64:M945)+1,IF(AND($F945/INDEX($F$64:$F946,MATCH(MAX(M$64:M945),M$64:M945,0)-1)&gt;(1+$O$2),MAX(K$64:K946)&gt;MAX(L$64:L945)),MAX(M$64:M945)+1,""))),"")</f>
        <v/>
      </c>
      <c r="N946" s="91">
        <f t="shared" si="105"/>
        <v>0</v>
      </c>
      <c r="O946" s="91" t="str">
        <f>IFERROR(IF(AND(N945=$H$2*1,MAX(O$64:O945)=MAX(P$64:P945)),MAX(O$64:O945)+1,""),"")</f>
        <v/>
      </c>
      <c r="P946" s="91" t="str">
        <f>IFERROR(IF(MOD(MAX(Q$64:Q946),10*MAX(O$64:O946))&lt;=2,IF(AND(F945/INDEX($F$64:$F946,MATCH(MAX(O$64:O946),O$64:O946,0)-1)&lt;(1-$P$2),MAX(O$64:O946)&gt;MAX(P$64:P945)),MAX(O$64:O946),""),IF(AND($F945/INDEX($F$64:$F946,MATCH(MAX(Q$64:Q946),Q$64:Q946,0)-1)&lt;(1-$P$2),MAX(O$64:O946)&gt;MAX(P$64:P945)),MAX(O$64:O946),"")),"")</f>
        <v/>
      </c>
      <c r="Q946" s="91" t="str">
        <f>IFERROR(IF(E946="","",IF(O946&lt;&gt;"",MAX(O$64:O946)*10+1,IF(AND($F945/INDEX($F$64:$F946,MATCH(MAX(Q$64:Q945),Q$64:Q945,0)-1)&gt;(1+$O$2),MAX(O$64:O946)&gt;MAX(P$64:P945)),MAX(Q$64:Q945)+1,""))),"")</f>
        <v/>
      </c>
    </row>
    <row r="947" spans="1:17" x14ac:dyDescent="0.2">
      <c r="A947" s="13">
        <f>HLOOKUP($E$2,历史数据!$V$3:$AE$5000,ROW(A945),)</f>
        <v>140500</v>
      </c>
      <c r="B947" s="41">
        <v>37876</v>
      </c>
      <c r="C947" s="100">
        <f>IFERROR(IF(A947&lt;&gt;0,MAX($C$4:C946)+1,""),"")</f>
        <v>936</v>
      </c>
      <c r="D947" s="100"/>
      <c r="E947" s="99">
        <f t="shared" si="106"/>
        <v>37887</v>
      </c>
      <c r="F947" s="101">
        <f>IFERROR(VLOOKUP(E947,历史数据!AH:AJ,3,),"")</f>
        <v>8.3665367274664693</v>
      </c>
      <c r="G947" s="101">
        <f t="shared" si="102"/>
        <v>8.6087145169557022</v>
      </c>
      <c r="H947" s="105">
        <f t="shared" si="103"/>
        <v>-5.2955416582600723E-4</v>
      </c>
      <c r="I947" s="101">
        <f>IFERROR(VLOOKUP(E947,历史数据!AH:AJ,2,),"")</f>
        <v>8.3404727501223395</v>
      </c>
      <c r="J947" s="104">
        <f t="shared" si="104"/>
        <v>0</v>
      </c>
      <c r="K947" s="104" t="str">
        <f>IFERROR(IF(AND(J946=$H$2*1,MAX(K$64:K946)=MAX(L$64:L946)),MAX(K$64:K946)+1,""),"")</f>
        <v/>
      </c>
      <c r="L947" s="104" t="str">
        <f>IFERROR(IF(AND($F946/INDEX($F$64:$F947,MATCH(MAX(M$64:M947),M$64:M947,0)-1)&lt;(1-$P$2),MAX(K$64:K947)&gt;MAX(L$64:L946)),MAX(K$64:K947),""),"")</f>
        <v/>
      </c>
      <c r="M947" s="104" t="str">
        <f>IFERROR(IF(E947="","",IF(K947&lt;&gt;"",MAX(M$64:M946)+1,IF(AND($F946/INDEX($F$64:$F947,MATCH(MAX(M$64:M946),M$64:M946,0)-1)&gt;(1+$O$2),MAX(K$64:K947)&gt;MAX(L$64:L946)),MAX(M$64:M946)+1,""))),"")</f>
        <v/>
      </c>
      <c r="N947" s="91">
        <f t="shared" si="105"/>
        <v>0</v>
      </c>
      <c r="O947" s="91" t="str">
        <f>IFERROR(IF(AND(N946=$H$2*1,MAX(O$64:O946)=MAX(P$64:P946)),MAX(O$64:O946)+1,""),"")</f>
        <v/>
      </c>
      <c r="P947" s="91" t="str">
        <f>IFERROR(IF(MOD(MAX(Q$64:Q947),10*MAX(O$64:O947))&lt;=2,IF(AND(F946/INDEX($F$64:$F947,MATCH(MAX(O$64:O947),O$64:O947,0)-1)&lt;(1-$P$2),MAX(O$64:O947)&gt;MAX(P$64:P946)),MAX(O$64:O947),""),IF(AND($F946/INDEX($F$64:$F947,MATCH(MAX(Q$64:Q947),Q$64:Q947,0)-1)&lt;(1-$P$2),MAX(O$64:O947)&gt;MAX(P$64:P946)),MAX(O$64:O947),"")),"")</f>
        <v/>
      </c>
      <c r="Q947" s="91" t="str">
        <f>IFERROR(IF(E947="","",IF(O947&lt;&gt;"",MAX(O$64:O947)*10+1,IF(AND($F946/INDEX($F$64:$F947,MATCH(MAX(Q$64:Q946),Q$64:Q946,0)-1)&gt;(1+$O$2),MAX(O$64:O947)&gt;MAX(P$64:P946)),MAX(Q$64:Q946)+1,""))),"")</f>
        <v/>
      </c>
    </row>
    <row r="948" spans="1:17" x14ac:dyDescent="0.2">
      <c r="A948" s="13">
        <f>HLOOKUP($E$2,历史数据!$V$3:$AE$5000,ROW(A946),)</f>
        <v>124170</v>
      </c>
      <c r="B948" s="41">
        <v>37879</v>
      </c>
      <c r="C948" s="100">
        <f>IFERROR(IF(A948&lt;&gt;0,MAX($C$4:C947)+1,""),"")</f>
        <v>937</v>
      </c>
      <c r="D948" s="100"/>
      <c r="E948" s="99">
        <f t="shared" si="106"/>
        <v>37888</v>
      </c>
      <c r="F948" s="101">
        <f>IFERROR(VLOOKUP(E948,历史数据!AH:AJ,3,),"")</f>
        <v>8.3665367274664693</v>
      </c>
      <c r="G948" s="101">
        <f t="shared" si="102"/>
        <v>8.602198522619668</v>
      </c>
      <c r="H948" s="105">
        <f t="shared" si="103"/>
        <v>-7.5690677431572428E-4</v>
      </c>
      <c r="I948" s="101">
        <f>IFERROR(VLOOKUP(E948,历史数据!AH:AJ,2,),"")</f>
        <v>8.2101528634016798</v>
      </c>
      <c r="J948" s="104">
        <f t="shared" si="104"/>
        <v>0</v>
      </c>
      <c r="K948" s="104" t="str">
        <f>IFERROR(IF(AND(J947=$H$2*1,MAX(K$64:K947)=MAX(L$64:L947)),MAX(K$64:K947)+1,""),"")</f>
        <v/>
      </c>
      <c r="L948" s="104" t="str">
        <f>IFERROR(IF(AND($F947/INDEX($F$64:$F948,MATCH(MAX(M$64:M948),M$64:M948,0)-1)&lt;(1-$P$2),MAX(K$64:K948)&gt;MAX(L$64:L947)),MAX(K$64:K948),""),"")</f>
        <v/>
      </c>
      <c r="M948" s="104" t="str">
        <f>IFERROR(IF(E948="","",IF(K948&lt;&gt;"",MAX(M$64:M947)+1,IF(AND($F947/INDEX($F$64:$F948,MATCH(MAX(M$64:M947),M$64:M947,0)-1)&gt;(1+$O$2),MAX(K$64:K948)&gt;MAX(L$64:L947)),MAX(M$64:M947)+1,""))),"")</f>
        <v/>
      </c>
      <c r="N948" s="91">
        <f t="shared" si="105"/>
        <v>0</v>
      </c>
      <c r="O948" s="91" t="str">
        <f>IFERROR(IF(AND(N947=$H$2*1,MAX(O$64:O947)=MAX(P$64:P947)),MAX(O$64:O947)+1,""),"")</f>
        <v/>
      </c>
      <c r="P948" s="91" t="str">
        <f>IFERROR(IF(MOD(MAX(Q$64:Q948),10*MAX(O$64:O948))&lt;=2,IF(AND(F947/INDEX($F$64:$F948,MATCH(MAX(O$64:O948),O$64:O948,0)-1)&lt;(1-$P$2),MAX(O$64:O948)&gt;MAX(P$64:P947)),MAX(O$64:O948),""),IF(AND($F947/INDEX($F$64:$F948,MATCH(MAX(Q$64:Q948),Q$64:Q948,0)-1)&lt;(1-$P$2),MAX(O$64:O948)&gt;MAX(P$64:P947)),MAX(O$64:O948),"")),"")</f>
        <v/>
      </c>
      <c r="Q948" s="91" t="str">
        <f>IFERROR(IF(E948="","",IF(O948&lt;&gt;"",MAX(O$64:O948)*10+1,IF(AND($F947/INDEX($F$64:$F948,MATCH(MAX(Q$64:Q947),Q$64:Q947,0)-1)&gt;(1+$O$2),MAX(O$64:O948)&gt;MAX(P$64:P947)),MAX(Q$64:Q947)+1,""))),"")</f>
        <v/>
      </c>
    </row>
    <row r="949" spans="1:17" x14ac:dyDescent="0.2">
      <c r="A949" s="13">
        <f>HLOOKUP($E$2,历史数据!$V$3:$AE$5000,ROW(A947),)</f>
        <v>85110</v>
      </c>
      <c r="B949" s="41">
        <v>37880</v>
      </c>
      <c r="C949" s="100">
        <f>IFERROR(IF(A949&lt;&gt;0,MAX($C$4:C948)+1,""),"")</f>
        <v>938</v>
      </c>
      <c r="D949" s="100"/>
      <c r="E949" s="99">
        <f t="shared" si="106"/>
        <v>37889</v>
      </c>
      <c r="F949" s="101">
        <f>IFERROR(VLOOKUP(E949,历史数据!AH:AJ,3,),"")</f>
        <v>8.3274407614502692</v>
      </c>
      <c r="G949" s="101">
        <f t="shared" si="102"/>
        <v>8.5939449297940271</v>
      </c>
      <c r="H949" s="105">
        <f t="shared" si="103"/>
        <v>-9.5947481378599875E-4</v>
      </c>
      <c r="I949" s="101">
        <f>IFERROR(VLOOKUP(E949,历史数据!AH:AJ,2,),"")</f>
        <v>8.3144087727782097</v>
      </c>
      <c r="J949" s="104">
        <f t="shared" si="104"/>
        <v>0</v>
      </c>
      <c r="K949" s="104" t="str">
        <f>IFERROR(IF(AND(J948=$H$2*1,MAX(K$64:K948)=MAX(L$64:L948)),MAX(K$64:K948)+1,""),"")</f>
        <v/>
      </c>
      <c r="L949" s="104" t="str">
        <f>IFERROR(IF(AND($F948/INDEX($F$64:$F949,MATCH(MAX(M$64:M949),M$64:M949,0)-1)&lt;(1-$P$2),MAX(K$64:K949)&gt;MAX(L$64:L948)),MAX(K$64:K949),""),"")</f>
        <v/>
      </c>
      <c r="M949" s="104" t="str">
        <f>IFERROR(IF(E949="","",IF(K949&lt;&gt;"",MAX(M$64:M948)+1,IF(AND($F948/INDEX($F$64:$F949,MATCH(MAX(M$64:M948),M$64:M948,0)-1)&gt;(1+$O$2),MAX(K$64:K949)&gt;MAX(L$64:L948)),MAX(M$64:M948)+1,""))),"")</f>
        <v/>
      </c>
      <c r="N949" s="91">
        <f t="shared" si="105"/>
        <v>0</v>
      </c>
      <c r="O949" s="91" t="str">
        <f>IFERROR(IF(AND(N948=$H$2*1,MAX(O$64:O948)=MAX(P$64:P948)),MAX(O$64:O948)+1,""),"")</f>
        <v/>
      </c>
      <c r="P949" s="91" t="str">
        <f>IFERROR(IF(MOD(MAX(Q$64:Q949),10*MAX(O$64:O949))&lt;=2,IF(AND(F948/INDEX($F$64:$F949,MATCH(MAX(O$64:O949),O$64:O949,0)-1)&lt;(1-$P$2),MAX(O$64:O949)&gt;MAX(P$64:P948)),MAX(O$64:O949),""),IF(AND($F948/INDEX($F$64:$F949,MATCH(MAX(Q$64:Q949),Q$64:Q949,0)-1)&lt;(1-$P$2),MAX(O$64:O949)&gt;MAX(P$64:P948)),MAX(O$64:O949),"")),"")</f>
        <v/>
      </c>
      <c r="Q949" s="91" t="str">
        <f>IFERROR(IF(E949="","",IF(O949&lt;&gt;"",MAX(O$64:O949)*10+1,IF(AND($F948/INDEX($F$64:$F949,MATCH(MAX(Q$64:Q948),Q$64:Q948,0)-1)&gt;(1+$O$2),MAX(O$64:O949)&gt;MAX(P$64:P948)),MAX(Q$64:Q948)+1,""))),"")</f>
        <v/>
      </c>
    </row>
    <row r="950" spans="1:17" x14ac:dyDescent="0.2">
      <c r="A950" s="13">
        <f>HLOOKUP($E$2,历史数据!$V$3:$AE$5000,ROW(A948),)</f>
        <v>112526</v>
      </c>
      <c r="B950" s="41">
        <v>37881</v>
      </c>
      <c r="C950" s="100">
        <f>IFERROR(IF(A950&lt;&gt;0,MAX($C$4:C949)+1,""),"")</f>
        <v>939</v>
      </c>
      <c r="D950" s="100"/>
      <c r="E950" s="99">
        <f t="shared" si="106"/>
        <v>37890</v>
      </c>
      <c r="F950" s="101">
        <f>IFERROR(VLOOKUP(E950,历史数据!AH:AJ,3,),"")</f>
        <v>8.2362168407458096</v>
      </c>
      <c r="G950" s="101">
        <f t="shared" si="102"/>
        <v>8.5852569373459815</v>
      </c>
      <c r="H950" s="105">
        <f t="shared" si="103"/>
        <v>-1.010943462987024E-3</v>
      </c>
      <c r="I950" s="101">
        <f>IFERROR(VLOOKUP(E950,历史数据!AH:AJ,2,),"")</f>
        <v>8.4186646821547395</v>
      </c>
      <c r="J950" s="104">
        <f t="shared" si="104"/>
        <v>0</v>
      </c>
      <c r="K950" s="104" t="str">
        <f>IFERROR(IF(AND(J949=$H$2*1,MAX(K$64:K949)=MAX(L$64:L949)),MAX(K$64:K949)+1,""),"")</f>
        <v/>
      </c>
      <c r="L950" s="104" t="str">
        <f>IFERROR(IF(AND($F949/INDEX($F$64:$F950,MATCH(MAX(M$64:M950),M$64:M950,0)-1)&lt;(1-$P$2),MAX(K$64:K950)&gt;MAX(L$64:L949)),MAX(K$64:K950),""),"")</f>
        <v/>
      </c>
      <c r="M950" s="104" t="str">
        <f>IFERROR(IF(E950="","",IF(K950&lt;&gt;"",MAX(M$64:M949)+1,IF(AND($F949/INDEX($F$64:$F950,MATCH(MAX(M$64:M949),M$64:M949,0)-1)&gt;(1+$O$2),MAX(K$64:K950)&gt;MAX(L$64:L949)),MAX(M$64:M949)+1,""))),"")</f>
        <v/>
      </c>
      <c r="N950" s="91">
        <f t="shared" si="105"/>
        <v>0</v>
      </c>
      <c r="O950" s="91" t="str">
        <f>IFERROR(IF(AND(N949=$H$2*1,MAX(O$64:O949)=MAX(P$64:P949)),MAX(O$64:O949)+1,""),"")</f>
        <v/>
      </c>
      <c r="P950" s="91" t="str">
        <f>IFERROR(IF(MOD(MAX(Q$64:Q950),10*MAX(O$64:O950))&lt;=2,IF(AND(F949/INDEX($F$64:$F950,MATCH(MAX(O$64:O950),O$64:O950,0)-1)&lt;(1-$P$2),MAX(O$64:O950)&gt;MAX(P$64:P949)),MAX(O$64:O950),""),IF(AND($F949/INDEX($F$64:$F950,MATCH(MAX(Q$64:Q950),Q$64:Q950,0)-1)&lt;(1-$P$2),MAX(O$64:O950)&gt;MAX(P$64:P949)),MAX(O$64:O950),"")),"")</f>
        <v/>
      </c>
      <c r="Q950" s="91" t="str">
        <f>IFERROR(IF(E950="","",IF(O950&lt;&gt;"",MAX(O$64:O950)*10+1,IF(AND($F949/INDEX($F$64:$F950,MATCH(MAX(Q$64:Q949),Q$64:Q949,0)-1)&gt;(1+$O$2),MAX(O$64:O950)&gt;MAX(P$64:P949)),MAX(Q$64:Q949)+1,""))),"")</f>
        <v/>
      </c>
    </row>
    <row r="951" spans="1:17" x14ac:dyDescent="0.2">
      <c r="A951" s="13">
        <f>HLOOKUP($E$2,历史数据!$V$3:$AE$5000,ROW(A949),)</f>
        <v>67400</v>
      </c>
      <c r="B951" s="41">
        <v>37882</v>
      </c>
      <c r="C951" s="100">
        <f>IFERROR(IF(A951&lt;&gt;0,MAX($C$4:C950)+1,""),"")</f>
        <v>940</v>
      </c>
      <c r="D951" s="100"/>
      <c r="E951" s="99">
        <f t="shared" si="106"/>
        <v>37893</v>
      </c>
      <c r="F951" s="101">
        <f>IFERROR(VLOOKUP(E951,历史数据!AH:AJ,3,),"")</f>
        <v>8.0537689993368904</v>
      </c>
      <c r="G951" s="101">
        <f t="shared" si="102"/>
        <v>8.5759173454643349</v>
      </c>
      <c r="H951" s="105">
        <f t="shared" si="103"/>
        <v>-1.0878639917017985E-3</v>
      </c>
      <c r="I951" s="101">
        <f>IFERROR(VLOOKUP(E951,历史数据!AH:AJ,2,),"")</f>
        <v>8.3535047387944097</v>
      </c>
      <c r="J951" s="104">
        <f t="shared" si="104"/>
        <v>0</v>
      </c>
      <c r="K951" s="104" t="str">
        <f>IFERROR(IF(AND(J950=$H$2*1,MAX(K$64:K950)=MAX(L$64:L950)),MAX(K$64:K950)+1,""),"")</f>
        <v/>
      </c>
      <c r="L951" s="104" t="str">
        <f>IFERROR(IF(AND($F950/INDEX($F$64:$F951,MATCH(MAX(M$64:M951),M$64:M951,0)-1)&lt;(1-$P$2),MAX(K$64:K951)&gt;MAX(L$64:L950)),MAX(K$64:K951),""),"")</f>
        <v/>
      </c>
      <c r="M951" s="104" t="str">
        <f>IFERROR(IF(E951="","",IF(K951&lt;&gt;"",MAX(M$64:M950)+1,IF(AND($F950/INDEX($F$64:$F951,MATCH(MAX(M$64:M950),M$64:M950,0)-1)&gt;(1+$O$2),MAX(K$64:K951)&gt;MAX(L$64:L950)),MAX(M$64:M950)+1,""))),"")</f>
        <v/>
      </c>
      <c r="N951" s="91">
        <f t="shared" si="105"/>
        <v>0</v>
      </c>
      <c r="O951" s="91" t="str">
        <f>IFERROR(IF(AND(N950=$H$2*1,MAX(O$64:O950)=MAX(P$64:P950)),MAX(O$64:O950)+1,""),"")</f>
        <v/>
      </c>
      <c r="P951" s="91" t="str">
        <f>IFERROR(IF(MOD(MAX(Q$64:Q951),10*MAX(O$64:O951))&lt;=2,IF(AND(F950/INDEX($F$64:$F951,MATCH(MAX(O$64:O951),O$64:O951,0)-1)&lt;(1-$P$2),MAX(O$64:O951)&gt;MAX(P$64:P950)),MAX(O$64:O951),""),IF(AND($F950/INDEX($F$64:$F951,MATCH(MAX(Q$64:Q951),Q$64:Q951,0)-1)&lt;(1-$P$2),MAX(O$64:O951)&gt;MAX(P$64:P950)),MAX(O$64:O951),"")),"")</f>
        <v/>
      </c>
      <c r="Q951" s="91" t="str">
        <f>IFERROR(IF(E951="","",IF(O951&lt;&gt;"",MAX(O$64:O951)*10+1,IF(AND($F950/INDEX($F$64:$F951,MATCH(MAX(Q$64:Q950),Q$64:Q950,0)-1)&gt;(1+$O$2),MAX(O$64:O951)&gt;MAX(P$64:P950)),MAX(Q$64:Q950)+1,""))),"")</f>
        <v/>
      </c>
    </row>
    <row r="952" spans="1:17" x14ac:dyDescent="0.2">
      <c r="A952" s="13">
        <f>HLOOKUP($E$2,历史数据!$V$3:$AE$5000,ROW(A950),)</f>
        <v>42702</v>
      </c>
      <c r="B952" s="41">
        <v>37883</v>
      </c>
      <c r="C952" s="100">
        <f>IFERROR(IF(A952&lt;&gt;0,MAX($C$4:C951)+1,""),"")</f>
        <v>941</v>
      </c>
      <c r="D952" s="100"/>
      <c r="E952" s="99">
        <f t="shared" si="106"/>
        <v>37894</v>
      </c>
      <c r="F952" s="101">
        <f>IFERROR(VLOOKUP(E952,历史数据!AH:AJ,3,),"")</f>
        <v>8.0928649653530798</v>
      </c>
      <c r="G952" s="101">
        <f t="shared" si="102"/>
        <v>8.564405755470677</v>
      </c>
      <c r="H952" s="105">
        <f t="shared" si="103"/>
        <v>-1.3423158747846164E-3</v>
      </c>
      <c r="I952" s="101">
        <f>IFERROR(VLOOKUP(E952,历史数据!AH:AJ,2,),"")</f>
        <v>8.1971208747296096</v>
      </c>
      <c r="J952" s="104">
        <f t="shared" si="104"/>
        <v>0</v>
      </c>
      <c r="K952" s="104" t="str">
        <f>IFERROR(IF(AND(J951=$H$2*1,MAX(K$64:K951)=MAX(L$64:L951)),MAX(K$64:K951)+1,""),"")</f>
        <v/>
      </c>
      <c r="L952" s="104" t="str">
        <f>IFERROR(IF(AND($F951/INDEX($F$64:$F952,MATCH(MAX(M$64:M952),M$64:M952,0)-1)&lt;(1-$P$2),MAX(K$64:K952)&gt;MAX(L$64:L951)),MAX(K$64:K952),""),"")</f>
        <v/>
      </c>
      <c r="M952" s="104" t="str">
        <f>IFERROR(IF(E952="","",IF(K952&lt;&gt;"",MAX(M$64:M951)+1,IF(AND($F951/INDEX($F$64:$F952,MATCH(MAX(M$64:M951),M$64:M951,0)-1)&gt;(1+$O$2),MAX(K$64:K952)&gt;MAX(L$64:L951)),MAX(M$64:M951)+1,""))),"")</f>
        <v/>
      </c>
      <c r="N952" s="91">
        <f t="shared" si="105"/>
        <v>0</v>
      </c>
      <c r="O952" s="91" t="str">
        <f>IFERROR(IF(AND(N951=$H$2*1,MAX(O$64:O951)=MAX(P$64:P951)),MAX(O$64:O951)+1,""),"")</f>
        <v/>
      </c>
      <c r="P952" s="91" t="str">
        <f>IFERROR(IF(MOD(MAX(Q$64:Q952),10*MAX(O$64:O952))&lt;=2,IF(AND(F951/INDEX($F$64:$F952,MATCH(MAX(O$64:O952),O$64:O952,0)-1)&lt;(1-$P$2),MAX(O$64:O952)&gt;MAX(P$64:P951)),MAX(O$64:O952),""),IF(AND($F951/INDEX($F$64:$F952,MATCH(MAX(Q$64:Q952),Q$64:Q952,0)-1)&lt;(1-$P$2),MAX(O$64:O952)&gt;MAX(P$64:P951)),MAX(O$64:O952),"")),"")</f>
        <v/>
      </c>
      <c r="Q952" s="91" t="str">
        <f>IFERROR(IF(E952="","",IF(O952&lt;&gt;"",MAX(O$64:O952)*10+1,IF(AND($F951/INDEX($F$64:$F952,MATCH(MAX(Q$64:Q951),Q$64:Q951,0)-1)&gt;(1+$O$2),MAX(O$64:O952)&gt;MAX(P$64:P951)),MAX(Q$64:Q951)+1,""))),"")</f>
        <v/>
      </c>
    </row>
    <row r="953" spans="1:17" x14ac:dyDescent="0.2">
      <c r="A953" s="13">
        <f>HLOOKUP($E$2,历史数据!$V$3:$AE$5000,ROW(A951),)</f>
        <v>59300</v>
      </c>
      <c r="B953" s="41">
        <v>37886</v>
      </c>
      <c r="C953" s="100">
        <f>IFERROR(IF(A953&lt;&gt;0,MAX($C$4:C952)+1,""),"")</f>
        <v>942</v>
      </c>
      <c r="D953" s="100"/>
      <c r="E953" s="99">
        <f t="shared" si="106"/>
        <v>37902</v>
      </c>
      <c r="F953" s="101">
        <f>IFERROR(VLOOKUP(E953,历史数据!AH:AJ,3,),"")</f>
        <v>7.9755770673044903</v>
      </c>
      <c r="G953" s="101">
        <f t="shared" si="102"/>
        <v>8.5522425660434145</v>
      </c>
      <c r="H953" s="105">
        <f t="shared" si="103"/>
        <v>-1.4202023788391083E-3</v>
      </c>
      <c r="I953" s="101">
        <f>IFERROR(VLOOKUP(E953,历史数据!AH:AJ,2,),"")</f>
        <v>7.9625450786324201</v>
      </c>
      <c r="J953" s="104">
        <f t="shared" si="104"/>
        <v>0</v>
      </c>
      <c r="K953" s="104" t="str">
        <f>IFERROR(IF(AND(J952=$H$2*1,MAX(K$64:K952)=MAX(L$64:L952)),MAX(K$64:K952)+1,""),"")</f>
        <v/>
      </c>
      <c r="L953" s="104" t="str">
        <f>IFERROR(IF(AND($F952/INDEX($F$64:$F953,MATCH(MAX(M$64:M953),M$64:M953,0)-1)&lt;(1-$P$2),MAX(K$64:K953)&gt;MAX(L$64:L952)),MAX(K$64:K953),""),"")</f>
        <v/>
      </c>
      <c r="M953" s="104" t="str">
        <f>IFERROR(IF(E953="","",IF(K953&lt;&gt;"",MAX(M$64:M952)+1,IF(AND($F952/INDEX($F$64:$F953,MATCH(MAX(M$64:M952),M$64:M952,0)-1)&gt;(1+$O$2),MAX(K$64:K953)&gt;MAX(L$64:L952)),MAX(M$64:M952)+1,""))),"")</f>
        <v/>
      </c>
      <c r="N953" s="91">
        <f t="shared" si="105"/>
        <v>0</v>
      </c>
      <c r="O953" s="91" t="str">
        <f>IFERROR(IF(AND(N952=$H$2*1,MAX(O$64:O952)=MAX(P$64:P952)),MAX(O$64:O952)+1,""),"")</f>
        <v/>
      </c>
      <c r="P953" s="91" t="str">
        <f>IFERROR(IF(MOD(MAX(Q$64:Q953),10*MAX(O$64:O953))&lt;=2,IF(AND(F952/INDEX($F$64:$F953,MATCH(MAX(O$64:O953),O$64:O953,0)-1)&lt;(1-$P$2),MAX(O$64:O953)&gt;MAX(P$64:P952)),MAX(O$64:O953),""),IF(AND($F952/INDEX($F$64:$F953,MATCH(MAX(Q$64:Q953),Q$64:Q953,0)-1)&lt;(1-$P$2),MAX(O$64:O953)&gt;MAX(P$64:P952)),MAX(O$64:O953),"")),"")</f>
        <v/>
      </c>
      <c r="Q953" s="91" t="str">
        <f>IFERROR(IF(E953="","",IF(O953&lt;&gt;"",MAX(O$64:O953)*10+1,IF(AND($F952/INDEX($F$64:$F953,MATCH(MAX(Q$64:Q952),Q$64:Q952,0)-1)&gt;(1+$O$2),MAX(O$64:O953)&gt;MAX(P$64:P952)),MAX(Q$64:Q952)+1,""))),"")</f>
        <v/>
      </c>
    </row>
    <row r="954" spans="1:17" x14ac:dyDescent="0.2">
      <c r="A954" s="13">
        <f>HLOOKUP($E$2,历史数据!$V$3:$AE$5000,ROW(A952),)</f>
        <v>49400</v>
      </c>
      <c r="B954" s="41">
        <v>37887</v>
      </c>
      <c r="C954" s="100">
        <f>IFERROR(IF(A954&lt;&gt;0,MAX($C$4:C953)+1,""),"")</f>
        <v>943</v>
      </c>
      <c r="D954" s="100"/>
      <c r="E954" s="99">
        <f t="shared" si="106"/>
        <v>37903</v>
      </c>
      <c r="F954" s="101">
        <f>IFERROR(VLOOKUP(E954,历史数据!AH:AJ,3,),"")</f>
        <v>8.0277050219927499</v>
      </c>
      <c r="G954" s="101">
        <f t="shared" si="102"/>
        <v>8.5394277771825493</v>
      </c>
      <c r="H954" s="105">
        <f t="shared" si="103"/>
        <v>-1.4984126984126656E-3</v>
      </c>
      <c r="I954" s="101">
        <f>IFERROR(VLOOKUP(E954,历史数据!AH:AJ,2,),"")</f>
        <v>7.9625450786324201</v>
      </c>
      <c r="J954" s="104">
        <f t="shared" si="104"/>
        <v>0</v>
      </c>
      <c r="K954" s="104" t="str">
        <f>IFERROR(IF(AND(J953=$H$2*1,MAX(K$64:K953)=MAX(L$64:L953)),MAX(K$64:K953)+1,""),"")</f>
        <v/>
      </c>
      <c r="L954" s="104" t="str">
        <f>IFERROR(IF(AND($F953/INDEX($F$64:$F954,MATCH(MAX(M$64:M954),M$64:M954,0)-1)&lt;(1-$P$2),MAX(K$64:K954)&gt;MAX(L$64:L953)),MAX(K$64:K954),""),"")</f>
        <v/>
      </c>
      <c r="M954" s="104" t="str">
        <f>IFERROR(IF(E954="","",IF(K954&lt;&gt;"",MAX(M$64:M953)+1,IF(AND($F953/INDEX($F$64:$F954,MATCH(MAX(M$64:M953),M$64:M953,0)-1)&gt;(1+$O$2),MAX(K$64:K954)&gt;MAX(L$64:L953)),MAX(M$64:M953)+1,""))),"")</f>
        <v/>
      </c>
      <c r="N954" s="91">
        <f t="shared" si="105"/>
        <v>0</v>
      </c>
      <c r="O954" s="91" t="str">
        <f>IFERROR(IF(AND(N953=$H$2*1,MAX(O$64:O953)=MAX(P$64:P953)),MAX(O$64:O953)+1,""),"")</f>
        <v/>
      </c>
      <c r="P954" s="91" t="str">
        <f>IFERROR(IF(MOD(MAX(Q$64:Q954),10*MAX(O$64:O954))&lt;=2,IF(AND(F953/INDEX($F$64:$F954,MATCH(MAX(O$64:O954),O$64:O954,0)-1)&lt;(1-$P$2),MAX(O$64:O954)&gt;MAX(P$64:P953)),MAX(O$64:O954),""),IF(AND($F953/INDEX($F$64:$F954,MATCH(MAX(Q$64:Q954),Q$64:Q954,0)-1)&lt;(1-$P$2),MAX(O$64:O954)&gt;MAX(P$64:P953)),MAX(O$64:O954),"")),"")</f>
        <v/>
      </c>
      <c r="Q954" s="91" t="str">
        <f>IFERROR(IF(E954="","",IF(O954&lt;&gt;"",MAX(O$64:O954)*10+1,IF(AND($F953/INDEX($F$64:$F954,MATCH(MAX(Q$64:Q953),Q$64:Q953,0)-1)&gt;(1+$O$2),MAX(O$64:O954)&gt;MAX(P$64:P953)),MAX(Q$64:Q953)+1,""))),"")</f>
        <v/>
      </c>
    </row>
    <row r="955" spans="1:17" x14ac:dyDescent="0.2">
      <c r="A955" s="13">
        <f>HLOOKUP($E$2,历史数据!$V$3:$AE$5000,ROW(A953),)</f>
        <v>46100</v>
      </c>
      <c r="B955" s="41">
        <v>37888</v>
      </c>
      <c r="C955" s="100">
        <f>IFERROR(IF(A955&lt;&gt;0,MAX($C$4:C954)+1,""),"")</f>
        <v>944</v>
      </c>
      <c r="D955" s="100"/>
      <c r="E955" s="99">
        <f t="shared" si="106"/>
        <v>37904</v>
      </c>
      <c r="F955" s="101">
        <f>IFERROR(VLOOKUP(E955,历史数据!AH:AJ,3,),"")</f>
        <v>8.0537689993368904</v>
      </c>
      <c r="G955" s="101">
        <f t="shared" si="102"/>
        <v>8.5270473879440871</v>
      </c>
      <c r="H955" s="105">
        <f t="shared" si="103"/>
        <v>-1.4497914335129813E-3</v>
      </c>
      <c r="I955" s="101">
        <f>IFERROR(VLOOKUP(E955,历史数据!AH:AJ,2,),"")</f>
        <v>8.0277050219927499</v>
      </c>
      <c r="J955" s="104">
        <f t="shared" si="104"/>
        <v>0</v>
      </c>
      <c r="K955" s="104" t="str">
        <f>IFERROR(IF(AND(J954=$H$2*1,MAX(K$64:K954)=MAX(L$64:L954)),MAX(K$64:K954)+1,""),"")</f>
        <v/>
      </c>
      <c r="L955" s="104" t="str">
        <f>IFERROR(IF(AND($F954/INDEX($F$64:$F955,MATCH(MAX(M$64:M955),M$64:M955,0)-1)&lt;(1-$P$2),MAX(K$64:K955)&gt;MAX(L$64:L954)),MAX(K$64:K955),""),"")</f>
        <v/>
      </c>
      <c r="M955" s="104" t="str">
        <f>IFERROR(IF(E955="","",IF(K955&lt;&gt;"",MAX(M$64:M954)+1,IF(AND($F954/INDEX($F$64:$F955,MATCH(MAX(M$64:M954),M$64:M954,0)-1)&gt;(1+$O$2),MAX(K$64:K955)&gt;MAX(L$64:L954)),MAX(M$64:M954)+1,""))),"")</f>
        <v/>
      </c>
      <c r="N955" s="91">
        <f t="shared" si="105"/>
        <v>0</v>
      </c>
      <c r="O955" s="91" t="str">
        <f>IFERROR(IF(AND(N954=$H$2*1,MAX(O$64:O954)=MAX(P$64:P954)),MAX(O$64:O954)+1,""),"")</f>
        <v/>
      </c>
      <c r="P955" s="91" t="str">
        <f>IFERROR(IF(MOD(MAX(Q$64:Q955),10*MAX(O$64:O955))&lt;=2,IF(AND(F954/INDEX($F$64:$F955,MATCH(MAX(O$64:O955),O$64:O955,0)-1)&lt;(1-$P$2),MAX(O$64:O955)&gt;MAX(P$64:P954)),MAX(O$64:O955),""),IF(AND($F954/INDEX($F$64:$F955,MATCH(MAX(Q$64:Q955),Q$64:Q955,0)-1)&lt;(1-$P$2),MAX(O$64:O955)&gt;MAX(P$64:P954)),MAX(O$64:O955),"")),"")</f>
        <v/>
      </c>
      <c r="Q955" s="91" t="str">
        <f>IFERROR(IF(E955="","",IF(O955&lt;&gt;"",MAX(O$64:O955)*10+1,IF(AND($F954/INDEX($F$64:$F955,MATCH(MAX(Q$64:Q954),Q$64:Q954,0)-1)&gt;(1+$O$2),MAX(O$64:O955)&gt;MAX(P$64:P954)),MAX(Q$64:Q954)+1,""))),"")</f>
        <v/>
      </c>
    </row>
    <row r="956" spans="1:17" x14ac:dyDescent="0.2">
      <c r="A956" s="13">
        <f>HLOOKUP($E$2,历史数据!$V$3:$AE$5000,ROW(A954),)</f>
        <v>43000</v>
      </c>
      <c r="B956" s="41">
        <v>37889</v>
      </c>
      <c r="C956" s="100">
        <f>IFERROR(IF(A956&lt;&gt;0,MAX($C$4:C955)+1,""),"")</f>
        <v>945</v>
      </c>
      <c r="D956" s="100"/>
      <c r="E956" s="99">
        <f t="shared" si="106"/>
        <v>37907</v>
      </c>
      <c r="F956" s="101">
        <f>IFERROR(VLOOKUP(E956,历史数据!AH:AJ,3,),"")</f>
        <v>8.0016410446486201</v>
      </c>
      <c r="G956" s="101">
        <f t="shared" si="102"/>
        <v>8.5142325990832237</v>
      </c>
      <c r="H956" s="105">
        <f t="shared" si="103"/>
        <v>-1.5028401130948721E-3</v>
      </c>
      <c r="I956" s="101">
        <f>IFERROR(VLOOKUP(E956,历史数据!AH:AJ,2,),"")</f>
        <v>8.0277050219927499</v>
      </c>
      <c r="J956" s="104">
        <f t="shared" si="104"/>
        <v>0</v>
      </c>
      <c r="K956" s="104" t="str">
        <f>IFERROR(IF(AND(J955=$H$2*1,MAX(K$64:K955)=MAX(L$64:L955)),MAX(K$64:K955)+1,""),"")</f>
        <v/>
      </c>
      <c r="L956" s="104" t="str">
        <f>IFERROR(IF(AND($F955/INDEX($F$64:$F956,MATCH(MAX(M$64:M956),M$64:M956,0)-1)&lt;(1-$P$2),MAX(K$64:K956)&gt;MAX(L$64:L955)),MAX(K$64:K956),""),"")</f>
        <v/>
      </c>
      <c r="M956" s="104" t="str">
        <f>IFERROR(IF(E956="","",IF(K956&lt;&gt;"",MAX(M$64:M955)+1,IF(AND($F955/INDEX($F$64:$F956,MATCH(MAX(M$64:M955),M$64:M955,0)-1)&gt;(1+$O$2),MAX(K$64:K956)&gt;MAX(L$64:L955)),MAX(M$64:M955)+1,""))),"")</f>
        <v/>
      </c>
      <c r="N956" s="91">
        <f t="shared" si="105"/>
        <v>0</v>
      </c>
      <c r="O956" s="91" t="str">
        <f>IFERROR(IF(AND(N955=$H$2*1,MAX(O$64:O955)=MAX(P$64:P955)),MAX(O$64:O955)+1,""),"")</f>
        <v/>
      </c>
      <c r="P956" s="91" t="str">
        <f>IFERROR(IF(MOD(MAX(Q$64:Q956),10*MAX(O$64:O956))&lt;=2,IF(AND(F955/INDEX($F$64:$F956,MATCH(MAX(O$64:O956),O$64:O956,0)-1)&lt;(1-$P$2),MAX(O$64:O956)&gt;MAX(P$64:P955)),MAX(O$64:O956),""),IF(AND($F955/INDEX($F$64:$F956,MATCH(MAX(Q$64:Q956),Q$64:Q956,0)-1)&lt;(1-$P$2),MAX(O$64:O956)&gt;MAX(P$64:P955)),MAX(O$64:O956),"")),"")</f>
        <v/>
      </c>
      <c r="Q956" s="91" t="str">
        <f>IFERROR(IF(E956="","",IF(O956&lt;&gt;"",MAX(O$64:O956)*10+1,IF(AND($F955/INDEX($F$64:$F956,MATCH(MAX(Q$64:Q955),Q$64:Q955,0)-1)&gt;(1+$O$2),MAX(O$64:O956)&gt;MAX(P$64:P955)),MAX(Q$64:Q955)+1,""))),"")</f>
        <v/>
      </c>
    </row>
    <row r="957" spans="1:17" x14ac:dyDescent="0.2">
      <c r="A957" s="13">
        <f>HLOOKUP($E$2,历史数据!$V$3:$AE$5000,ROW(A955),)</f>
        <v>82600</v>
      </c>
      <c r="B957" s="41">
        <v>37890</v>
      </c>
      <c r="C957" s="100">
        <f>IFERROR(IF(A957&lt;&gt;0,MAX($C$4:C956)+1,""),"")</f>
        <v>946</v>
      </c>
      <c r="D957" s="100"/>
      <c r="E957" s="99">
        <f t="shared" si="106"/>
        <v>37908</v>
      </c>
      <c r="F957" s="101">
        <f>IFERROR(VLOOKUP(E957,历史数据!AH:AJ,3,),"")</f>
        <v>8.0537689993368904</v>
      </c>
      <c r="G957" s="101">
        <f t="shared" si="102"/>
        <v>8.5044586075791742</v>
      </c>
      <c r="H957" s="105">
        <f t="shared" si="103"/>
        <v>-1.147959183673497E-3</v>
      </c>
      <c r="I957" s="101">
        <f>IFERROR(VLOOKUP(E957,历史数据!AH:AJ,2,),"")</f>
        <v>7.9625450786324201</v>
      </c>
      <c r="J957" s="104">
        <f t="shared" si="104"/>
        <v>0</v>
      </c>
      <c r="K957" s="104" t="str">
        <f>IFERROR(IF(AND(J956=$H$2*1,MAX(K$64:K956)=MAX(L$64:L956)),MAX(K$64:K956)+1,""),"")</f>
        <v/>
      </c>
      <c r="L957" s="104" t="str">
        <f>IFERROR(IF(AND($F956/INDEX($F$64:$F957,MATCH(MAX(M$64:M957),M$64:M957,0)-1)&lt;(1-$P$2),MAX(K$64:K957)&gt;MAX(L$64:L956)),MAX(K$64:K957),""),"")</f>
        <v/>
      </c>
      <c r="M957" s="104" t="str">
        <f>IFERROR(IF(E957="","",IF(K957&lt;&gt;"",MAX(M$64:M956)+1,IF(AND($F956/INDEX($F$64:$F957,MATCH(MAX(M$64:M956),M$64:M956,0)-1)&gt;(1+$O$2),MAX(K$64:K957)&gt;MAX(L$64:L956)),MAX(M$64:M956)+1,""))),"")</f>
        <v/>
      </c>
      <c r="N957" s="91">
        <f t="shared" si="105"/>
        <v>0</v>
      </c>
      <c r="O957" s="91" t="str">
        <f>IFERROR(IF(AND(N956=$H$2*1,MAX(O$64:O956)=MAX(P$64:P956)),MAX(O$64:O956)+1,""),"")</f>
        <v/>
      </c>
      <c r="P957" s="91" t="str">
        <f>IFERROR(IF(MOD(MAX(Q$64:Q957),10*MAX(O$64:O957))&lt;=2,IF(AND(F956/INDEX($F$64:$F957,MATCH(MAX(O$64:O957),O$64:O957,0)-1)&lt;(1-$P$2),MAX(O$64:O957)&gt;MAX(P$64:P956)),MAX(O$64:O957),""),IF(AND($F956/INDEX($F$64:$F957,MATCH(MAX(Q$64:Q957),Q$64:Q957,0)-1)&lt;(1-$P$2),MAX(O$64:O957)&gt;MAX(P$64:P956)),MAX(O$64:O957),"")),"")</f>
        <v/>
      </c>
      <c r="Q957" s="91" t="str">
        <f>IFERROR(IF(E957="","",IF(O957&lt;&gt;"",MAX(O$64:O957)*10+1,IF(AND($F956/INDEX($F$64:$F957,MATCH(MAX(Q$64:Q956),Q$64:Q956,0)-1)&gt;(1+$O$2),MAX(O$64:O957)&gt;MAX(P$64:P956)),MAX(Q$64:Q956)+1,""))),"")</f>
        <v/>
      </c>
    </row>
    <row r="958" spans="1:17" x14ac:dyDescent="0.2">
      <c r="A958" s="13">
        <f>HLOOKUP($E$2,历史数据!$V$3:$AE$5000,ROW(A956),)</f>
        <v>43400</v>
      </c>
      <c r="B958" s="41">
        <v>37893</v>
      </c>
      <c r="C958" s="100">
        <f>IFERROR(IF(A958&lt;&gt;0,MAX($C$4:C957)+1,""),"")</f>
        <v>947</v>
      </c>
      <c r="D958" s="100"/>
      <c r="E958" s="99">
        <f t="shared" si="106"/>
        <v>37909</v>
      </c>
      <c r="F958" s="101">
        <f>IFERROR(VLOOKUP(E958,历史数据!AH:AJ,3,),"")</f>
        <v>8.1189289426972202</v>
      </c>
      <c r="G958" s="101">
        <f t="shared" si="102"/>
        <v>8.4951190156975276</v>
      </c>
      <c r="H958" s="105">
        <f t="shared" si="103"/>
        <v>-1.0981994636699577E-3</v>
      </c>
      <c r="I958" s="101">
        <f>IFERROR(VLOOKUP(E958,历史数据!AH:AJ,2,),"")</f>
        <v>8.0537689993368904</v>
      </c>
      <c r="J958" s="104">
        <f t="shared" si="104"/>
        <v>0</v>
      </c>
      <c r="K958" s="104" t="str">
        <f>IFERROR(IF(AND(J957=$H$2*1,MAX(K$64:K957)=MAX(L$64:L957)),MAX(K$64:K957)+1,""),"")</f>
        <v/>
      </c>
      <c r="L958" s="104" t="str">
        <f>IFERROR(IF(AND($F957/INDEX($F$64:$F958,MATCH(MAX(M$64:M958),M$64:M958,0)-1)&lt;(1-$P$2),MAX(K$64:K958)&gt;MAX(L$64:L957)),MAX(K$64:K958),""),"")</f>
        <v/>
      </c>
      <c r="M958" s="104" t="str">
        <f>IFERROR(IF(E958="","",IF(K958&lt;&gt;"",MAX(M$64:M957)+1,IF(AND($F957/INDEX($F$64:$F958,MATCH(MAX(M$64:M957),M$64:M957,0)-1)&gt;(1+$O$2),MAX(K$64:K958)&gt;MAX(L$64:L957)),MAX(M$64:M957)+1,""))),"")</f>
        <v/>
      </c>
      <c r="N958" s="91">
        <f t="shared" si="105"/>
        <v>0</v>
      </c>
      <c r="O958" s="91" t="str">
        <f>IFERROR(IF(AND(N957=$H$2*1,MAX(O$64:O957)=MAX(P$64:P957)),MAX(O$64:O957)+1,""),"")</f>
        <v/>
      </c>
      <c r="P958" s="91" t="str">
        <f>IFERROR(IF(MOD(MAX(Q$64:Q958),10*MAX(O$64:O958))&lt;=2,IF(AND(F957/INDEX($F$64:$F958,MATCH(MAX(O$64:O958),O$64:O958,0)-1)&lt;(1-$P$2),MAX(O$64:O958)&gt;MAX(P$64:P957)),MAX(O$64:O958),""),IF(AND($F957/INDEX($F$64:$F958,MATCH(MAX(Q$64:Q958),Q$64:Q958,0)-1)&lt;(1-$P$2),MAX(O$64:O958)&gt;MAX(P$64:P957)),MAX(O$64:O958),"")),"")</f>
        <v/>
      </c>
      <c r="Q958" s="91" t="str">
        <f>IFERROR(IF(E958="","",IF(O958&lt;&gt;"",MAX(O$64:O958)*10+1,IF(AND($F957/INDEX($F$64:$F958,MATCH(MAX(Q$64:Q957),Q$64:Q957,0)-1)&gt;(1+$O$2),MAX(O$64:O958)&gt;MAX(P$64:P957)),MAX(Q$64:Q957)+1,""))),"")</f>
        <v/>
      </c>
    </row>
    <row r="959" spans="1:17" x14ac:dyDescent="0.2">
      <c r="A959" s="13">
        <f>HLOOKUP($E$2,历史数据!$V$3:$AE$5000,ROW(A957),)</f>
        <v>59500</v>
      </c>
      <c r="B959" s="41">
        <v>37894</v>
      </c>
      <c r="C959" s="100">
        <f>IFERROR(IF(A959&lt;&gt;0,MAX($C$4:C958)+1,""),"")</f>
        <v>948</v>
      </c>
      <c r="D959" s="100"/>
      <c r="E959" s="99">
        <f t="shared" si="106"/>
        <v>37910</v>
      </c>
      <c r="F959" s="101">
        <f>IFERROR(VLOOKUP(E959,历史数据!AH:AJ,3,),"")</f>
        <v>7.8191932032396902</v>
      </c>
      <c r="G959" s="101">
        <f t="shared" si="102"/>
        <v>8.4812182277806567</v>
      </c>
      <c r="H959" s="105">
        <f t="shared" si="103"/>
        <v>-1.6363264471261907E-3</v>
      </c>
      <c r="I959" s="101">
        <f>IFERROR(VLOOKUP(E959,历史数据!AH:AJ,2,),"")</f>
        <v>8.0798329766810202</v>
      </c>
      <c r="J959" s="104">
        <f t="shared" si="104"/>
        <v>0</v>
      </c>
      <c r="K959" s="104" t="str">
        <f>IFERROR(IF(AND(J958=$H$2*1,MAX(K$64:K958)=MAX(L$64:L958)),MAX(K$64:K958)+1,""),"")</f>
        <v/>
      </c>
      <c r="L959" s="104" t="str">
        <f>IFERROR(IF(AND($F958/INDEX($F$64:$F959,MATCH(MAX(M$64:M959),M$64:M959,0)-1)&lt;(1-$P$2),MAX(K$64:K959)&gt;MAX(L$64:L958)),MAX(K$64:K959),""),"")</f>
        <v/>
      </c>
      <c r="M959" s="104" t="str">
        <f>IFERROR(IF(E959="","",IF(K959&lt;&gt;"",MAX(M$64:M958)+1,IF(AND($F958/INDEX($F$64:$F959,MATCH(MAX(M$64:M958),M$64:M958,0)-1)&gt;(1+$O$2),MAX(K$64:K959)&gt;MAX(L$64:L958)),MAX(M$64:M958)+1,""))),"")</f>
        <v/>
      </c>
      <c r="N959" s="91">
        <f t="shared" si="105"/>
        <v>0</v>
      </c>
      <c r="O959" s="91" t="str">
        <f>IFERROR(IF(AND(N958=$H$2*1,MAX(O$64:O958)=MAX(P$64:P958)),MAX(O$64:O958)+1,""),"")</f>
        <v/>
      </c>
      <c r="P959" s="91" t="str">
        <f>IFERROR(IF(MOD(MAX(Q$64:Q959),10*MAX(O$64:O959))&lt;=2,IF(AND(F958/INDEX($F$64:$F959,MATCH(MAX(O$64:O959),O$64:O959,0)-1)&lt;(1-$P$2),MAX(O$64:O959)&gt;MAX(P$64:P958)),MAX(O$64:O959),""),IF(AND($F958/INDEX($F$64:$F959,MATCH(MAX(Q$64:Q959),Q$64:Q959,0)-1)&lt;(1-$P$2),MAX(O$64:O959)&gt;MAX(P$64:P958)),MAX(O$64:O959),"")),"")</f>
        <v/>
      </c>
      <c r="Q959" s="91" t="str">
        <f>IFERROR(IF(E959="","",IF(O959&lt;&gt;"",MAX(O$64:O959)*10+1,IF(AND($F958/INDEX($F$64:$F959,MATCH(MAX(Q$64:Q958),Q$64:Q958,0)-1)&gt;(1+$O$2),MAX(O$64:O959)&gt;MAX(P$64:P958)),MAX(Q$64:Q958)+1,""))),"")</f>
        <v/>
      </c>
    </row>
    <row r="960" spans="1:17" x14ac:dyDescent="0.2">
      <c r="A960" s="13">
        <f>HLOOKUP($E$2,历史数据!$V$3:$AE$5000,ROW(A958),)</f>
        <v>92964</v>
      </c>
      <c r="B960" s="41">
        <v>37902</v>
      </c>
      <c r="C960" s="100">
        <f>IFERROR(IF(A960&lt;&gt;0,MAX($C$4:C959)+1,""),"")</f>
        <v>949</v>
      </c>
      <c r="D960" s="100"/>
      <c r="E960" s="99">
        <f t="shared" si="106"/>
        <v>37911</v>
      </c>
      <c r="F960" s="101">
        <f>IFERROR(VLOOKUP(E960,历史数据!AH:AJ,3,),"")</f>
        <v>7.8191932032396902</v>
      </c>
      <c r="G960" s="101">
        <f t="shared" si="102"/>
        <v>8.4716614360878069</v>
      </c>
      <c r="H960" s="105">
        <f t="shared" si="103"/>
        <v>-1.1268182749437639E-3</v>
      </c>
      <c r="I960" s="101">
        <f>IFERROR(VLOOKUP(E960,历史数据!AH:AJ,2,),"")</f>
        <v>7.7670652485514298</v>
      </c>
      <c r="J960" s="104">
        <f t="shared" si="104"/>
        <v>0</v>
      </c>
      <c r="K960" s="104" t="str">
        <f>IFERROR(IF(AND(J959=$H$2*1,MAX(K$64:K959)=MAX(L$64:L959)),MAX(K$64:K959)+1,""),"")</f>
        <v/>
      </c>
      <c r="L960" s="104" t="str">
        <f>IFERROR(IF(AND($F959/INDEX($F$64:$F960,MATCH(MAX(M$64:M960),M$64:M960,0)-1)&lt;(1-$P$2),MAX(K$64:K960)&gt;MAX(L$64:L959)),MAX(K$64:K960),""),"")</f>
        <v/>
      </c>
      <c r="M960" s="104" t="str">
        <f>IFERROR(IF(E960="","",IF(K960&lt;&gt;"",MAX(M$64:M959)+1,IF(AND($F959/INDEX($F$64:$F960,MATCH(MAX(M$64:M959),M$64:M959,0)-1)&gt;(1+$O$2),MAX(K$64:K960)&gt;MAX(L$64:L959)),MAX(M$64:M959)+1,""))),"")</f>
        <v/>
      </c>
      <c r="N960" s="91">
        <f t="shared" si="105"/>
        <v>0</v>
      </c>
      <c r="O960" s="91" t="str">
        <f>IFERROR(IF(AND(N959=$H$2*1,MAX(O$64:O959)=MAX(P$64:P959)),MAX(O$64:O959)+1,""),"")</f>
        <v/>
      </c>
      <c r="P960" s="91" t="str">
        <f>IFERROR(IF(MOD(MAX(Q$64:Q960),10*MAX(O$64:O960))&lt;=2,IF(AND(F959/INDEX($F$64:$F960,MATCH(MAX(O$64:O960),O$64:O960,0)-1)&lt;(1-$P$2),MAX(O$64:O960)&gt;MAX(P$64:P959)),MAX(O$64:O960),""),IF(AND($F959/INDEX($F$64:$F960,MATCH(MAX(Q$64:Q960),Q$64:Q960,0)-1)&lt;(1-$P$2),MAX(O$64:O960)&gt;MAX(P$64:P959)),MAX(O$64:O960),"")),"")</f>
        <v/>
      </c>
      <c r="Q960" s="91" t="str">
        <f>IFERROR(IF(E960="","",IF(O960&lt;&gt;"",MAX(O$64:O960)*10+1,IF(AND($F959/INDEX($F$64:$F960,MATCH(MAX(Q$64:Q959),Q$64:Q959,0)-1)&gt;(1+$O$2),MAX(O$64:O960)&gt;MAX(P$64:P959)),MAX(Q$64:Q959)+1,""))),"")</f>
        <v/>
      </c>
    </row>
    <row r="961" spans="1:17" x14ac:dyDescent="0.2">
      <c r="A961" s="13">
        <f>HLOOKUP($E$2,历史数据!$V$3:$AE$5000,ROW(A959),)</f>
        <v>31900</v>
      </c>
      <c r="B961" s="41">
        <v>37903</v>
      </c>
      <c r="C961" s="100">
        <f>IFERROR(IF(A961&lt;&gt;0,MAX($C$4:C960)+1,""),"")</f>
        <v>950</v>
      </c>
      <c r="D961" s="100"/>
      <c r="E961" s="99">
        <f t="shared" si="106"/>
        <v>37914</v>
      </c>
      <c r="F961" s="101">
        <f>IFERROR(VLOOKUP(E961,历史数据!AH:AJ,3,),"")</f>
        <v>7.7149372938631604</v>
      </c>
      <c r="G961" s="101">
        <f t="shared" ref="G961:G1024" si="107">IFERROR(IF(E961="","",AVERAGE(F902:F961)),"")</f>
        <v>8.4671002400525843</v>
      </c>
      <c r="H961" s="105">
        <f t="shared" si="103"/>
        <v>-5.3840631730073252E-4</v>
      </c>
      <c r="I961" s="101">
        <f>IFERROR(VLOOKUP(E961,历史数据!AH:AJ,2,),"")</f>
        <v>7.7410012712073</v>
      </c>
      <c r="J961" s="104">
        <f t="shared" si="104"/>
        <v>0</v>
      </c>
      <c r="K961" s="104" t="str">
        <f>IFERROR(IF(AND(J960=$H$2*1,MAX(K$64:K960)=MAX(L$64:L960)),MAX(K$64:K960)+1,""),"")</f>
        <v/>
      </c>
      <c r="L961" s="104" t="str">
        <f>IFERROR(IF(AND($F960/INDEX($F$64:$F961,MATCH(MAX(M$64:M961),M$64:M961,0)-1)&lt;(1-$P$2),MAX(K$64:K961)&gt;MAX(L$64:L960)),MAX(K$64:K961),""),"")</f>
        <v/>
      </c>
      <c r="M961" s="104" t="str">
        <f>IFERROR(IF(E961="","",IF(K961&lt;&gt;"",MAX(M$64:M960)+1,IF(AND($F960/INDEX($F$64:$F961,MATCH(MAX(M$64:M960),M$64:M960,0)-1)&gt;(1+$O$2),MAX(K$64:K961)&gt;MAX(L$64:L960)),MAX(M$64:M960)+1,""))),"")</f>
        <v/>
      </c>
      <c r="N961" s="91">
        <f t="shared" si="105"/>
        <v>0</v>
      </c>
      <c r="O961" s="91" t="str">
        <f>IFERROR(IF(AND(N960=$H$2*1,MAX(O$64:O960)=MAX(P$64:P960)),MAX(O$64:O960)+1,""),"")</f>
        <v/>
      </c>
      <c r="P961" s="91" t="str">
        <f>IFERROR(IF(MOD(MAX(Q$64:Q961),10*MAX(O$64:O961))&lt;=2,IF(AND(F960/INDEX($F$64:$F961,MATCH(MAX(O$64:O961),O$64:O961,0)-1)&lt;(1-$P$2),MAX(O$64:O961)&gt;MAX(P$64:P960)),MAX(O$64:O961),""),IF(AND($F960/INDEX($F$64:$F961,MATCH(MAX(Q$64:Q961),Q$64:Q961,0)-1)&lt;(1-$P$2),MAX(O$64:O961)&gt;MAX(P$64:P960)),MAX(O$64:O961),"")),"")</f>
        <v/>
      </c>
      <c r="Q961" s="91" t="str">
        <f>IFERROR(IF(E961="","",IF(O961&lt;&gt;"",MAX(O$64:O961)*10+1,IF(AND($F960/INDEX($F$64:$F961,MATCH(MAX(Q$64:Q960),Q$64:Q960,0)-1)&gt;(1+$O$2),MAX(O$64:O961)&gt;MAX(P$64:P960)),MAX(Q$64:Q960)+1,""))),"")</f>
        <v/>
      </c>
    </row>
    <row r="962" spans="1:17" x14ac:dyDescent="0.2">
      <c r="A962" s="13">
        <f>HLOOKUP($E$2,历史数据!$V$3:$AE$5000,ROW(A960),)</f>
        <v>124150</v>
      </c>
      <c r="B962" s="41">
        <v>37904</v>
      </c>
      <c r="C962" s="100">
        <f>IFERROR(IF(A962&lt;&gt;0,MAX($C$4:C961)+1,""),"")</f>
        <v>951</v>
      </c>
      <c r="D962" s="100"/>
      <c r="E962" s="99">
        <f t="shared" si="106"/>
        <v>37915</v>
      </c>
      <c r="F962" s="101">
        <f>IFERROR(VLOOKUP(E962,历史数据!AH:AJ,3,),"")</f>
        <v>7.7670652485514298</v>
      </c>
      <c r="G962" s="101">
        <f t="shared" si="107"/>
        <v>8.4599326462829474</v>
      </c>
      <c r="H962" s="105">
        <f t="shared" ref="H962:H1025" si="108">IFERROR(G962/G961-1,"")</f>
        <v>-8.4652284329067573E-4</v>
      </c>
      <c r="I962" s="101">
        <f>IFERROR(VLOOKUP(E962,历史数据!AH:AJ,2,),"")</f>
        <v>7.7279692825352297</v>
      </c>
      <c r="J962" s="104">
        <f t="shared" ref="J962:J1025" si="109">IFERROR(IF(L962&lt;&gt;"","0",IF(AND($H962&gt;0,$F962&gt;$G962),J961+1,0)),"")</f>
        <v>0</v>
      </c>
      <c r="K962" s="104" t="str">
        <f>IFERROR(IF(AND(J961=$H$2*1,MAX(K$64:K961)=MAX(L$64:L961)),MAX(K$64:K961)+1,""),"")</f>
        <v/>
      </c>
      <c r="L962" s="104" t="str">
        <f>IFERROR(IF(AND($F961/INDEX($F$64:$F962,MATCH(MAX(M$64:M962),M$64:M962,0)-1)&lt;(1-$P$2),MAX(K$64:K962)&gt;MAX(L$64:L961)),MAX(K$64:K962),""),"")</f>
        <v/>
      </c>
      <c r="M962" s="104" t="str">
        <f>IFERROR(IF(E962="","",IF(K962&lt;&gt;"",MAX(M$64:M961)+1,IF(AND($F961/INDEX($F$64:$F962,MATCH(MAX(M$64:M961),M$64:M961,0)-1)&gt;(1+$O$2),MAX(K$64:K962)&gt;MAX(L$64:L961)),MAX(M$64:M961)+1,""))),"")</f>
        <v/>
      </c>
      <c r="N962" s="91">
        <f t="shared" ref="N962:N1025" si="110">IFERROR(IF(P962&lt;&gt;"","0",IF(AND($H962&gt;0,$F962&gt;$G962),N961+1,0)),"")</f>
        <v>0</v>
      </c>
      <c r="O962" s="91" t="str">
        <f>IFERROR(IF(AND(N961=$H$2*1,MAX(O$64:O961)=MAX(P$64:P961)),MAX(O$64:O961)+1,""),"")</f>
        <v/>
      </c>
      <c r="P962" s="91" t="str">
        <f>IFERROR(IF(MOD(MAX(Q$64:Q962),10*MAX(O$64:O962))&lt;=2,IF(AND(F961/INDEX($F$64:$F962,MATCH(MAX(O$64:O962),O$64:O962,0)-1)&lt;(1-$P$2),MAX(O$64:O962)&gt;MAX(P$64:P961)),MAX(O$64:O962),""),IF(AND($F961/INDEX($F$64:$F962,MATCH(MAX(Q$64:Q962),Q$64:Q962,0)-1)&lt;(1-$P$2),MAX(O$64:O962)&gt;MAX(P$64:P961)),MAX(O$64:O962),"")),"")</f>
        <v/>
      </c>
      <c r="Q962" s="91" t="str">
        <f>IFERROR(IF(E962="","",IF(O962&lt;&gt;"",MAX(O$64:O962)*10+1,IF(AND($F961/INDEX($F$64:$F962,MATCH(MAX(Q$64:Q961),Q$64:Q961,0)-1)&gt;(1+$O$2),MAX(O$64:O962)&gt;MAX(P$64:P961)),MAX(Q$64:Q961)+1,""))),"")</f>
        <v/>
      </c>
    </row>
    <row r="963" spans="1:17" x14ac:dyDescent="0.2">
      <c r="A963" s="13">
        <f>HLOOKUP($E$2,历史数据!$V$3:$AE$5000,ROW(A961),)</f>
        <v>54448</v>
      </c>
      <c r="B963" s="41">
        <v>37907</v>
      </c>
      <c r="C963" s="100">
        <f>IFERROR(IF(A963&lt;&gt;0,MAX($C$4:C962)+1,""),"")</f>
        <v>952</v>
      </c>
      <c r="D963" s="100"/>
      <c r="E963" s="99">
        <f t="shared" si="106"/>
        <v>37916</v>
      </c>
      <c r="F963" s="101">
        <f>IFERROR(VLOOKUP(E963,历史数据!AH:AJ,3,),"")</f>
        <v>7.9495130899603597</v>
      </c>
      <c r="G963" s="101">
        <f t="shared" si="107"/>
        <v>8.4568918489261353</v>
      </c>
      <c r="H963" s="105">
        <f t="shared" si="108"/>
        <v>-3.5943517329872776E-4</v>
      </c>
      <c r="I963" s="101">
        <f>IFERROR(VLOOKUP(E963,历史数据!AH:AJ,2,),"")</f>
        <v>7.8713211579279596</v>
      </c>
      <c r="J963" s="104">
        <f t="shared" si="109"/>
        <v>0</v>
      </c>
      <c r="K963" s="104" t="str">
        <f>IFERROR(IF(AND(J962=$H$2*1,MAX(K$64:K962)=MAX(L$64:L962)),MAX(K$64:K962)+1,""),"")</f>
        <v/>
      </c>
      <c r="L963" s="104" t="str">
        <f>IFERROR(IF(AND($F962/INDEX($F$64:$F963,MATCH(MAX(M$64:M963),M$64:M963,0)-1)&lt;(1-$P$2),MAX(K$64:K963)&gt;MAX(L$64:L962)),MAX(K$64:K963),""),"")</f>
        <v/>
      </c>
      <c r="M963" s="104" t="str">
        <f>IFERROR(IF(E963="","",IF(K963&lt;&gt;"",MAX(M$64:M962)+1,IF(AND($F962/INDEX($F$64:$F963,MATCH(MAX(M$64:M962),M$64:M962,0)-1)&gt;(1+$O$2),MAX(K$64:K963)&gt;MAX(L$64:L962)),MAX(M$64:M962)+1,""))),"")</f>
        <v/>
      </c>
      <c r="N963" s="91">
        <f t="shared" si="110"/>
        <v>0</v>
      </c>
      <c r="O963" s="91" t="str">
        <f>IFERROR(IF(AND(N962=$H$2*1,MAX(O$64:O962)=MAX(P$64:P962)),MAX(O$64:O962)+1,""),"")</f>
        <v/>
      </c>
      <c r="P963" s="91" t="str">
        <f>IFERROR(IF(MOD(MAX(Q$64:Q963),10*MAX(O$64:O963))&lt;=2,IF(AND(F962/INDEX($F$64:$F963,MATCH(MAX(O$64:O963),O$64:O963,0)-1)&lt;(1-$P$2),MAX(O$64:O963)&gt;MAX(P$64:P962)),MAX(O$64:O963),""),IF(AND($F962/INDEX($F$64:$F963,MATCH(MAX(Q$64:Q963),Q$64:Q963,0)-1)&lt;(1-$P$2),MAX(O$64:O963)&gt;MAX(P$64:P962)),MAX(O$64:O963),"")),"")</f>
        <v/>
      </c>
      <c r="Q963" s="91" t="str">
        <f>IFERROR(IF(E963="","",IF(O963&lt;&gt;"",MAX(O$64:O963)*10+1,IF(AND($F962/INDEX($F$64:$F963,MATCH(MAX(Q$64:Q962),Q$64:Q962,0)-1)&gt;(1+$O$2),MAX(O$64:O963)&gt;MAX(P$64:P962)),MAX(Q$64:Q962)+1,""))),"")</f>
        <v/>
      </c>
    </row>
    <row r="964" spans="1:17" x14ac:dyDescent="0.2">
      <c r="A964" s="13">
        <f>HLOOKUP($E$2,历史数据!$V$3:$AE$5000,ROW(A962),)</f>
        <v>35564</v>
      </c>
      <c r="B964" s="41">
        <v>37908</v>
      </c>
      <c r="C964" s="100">
        <f>IFERROR(IF(A964&lt;&gt;0,MAX($C$4:C963)+1,""),"")</f>
        <v>953</v>
      </c>
      <c r="D964" s="100"/>
      <c r="E964" s="99">
        <f t="shared" si="106"/>
        <v>37917</v>
      </c>
      <c r="F964" s="101">
        <f>IFERROR(VLOOKUP(E964,历史数据!AH:AJ,3,),"")</f>
        <v>7.7670652485514298</v>
      </c>
      <c r="G964" s="101">
        <f t="shared" si="107"/>
        <v>8.4521134530797095</v>
      </c>
      <c r="H964" s="105">
        <f t="shared" si="108"/>
        <v>-5.6502979248018725E-4</v>
      </c>
      <c r="I964" s="101">
        <f>IFERROR(VLOOKUP(E964,历史数据!AH:AJ,2,),"")</f>
        <v>7.9625450786324201</v>
      </c>
      <c r="J964" s="104">
        <f t="shared" si="109"/>
        <v>0</v>
      </c>
      <c r="K964" s="104" t="str">
        <f>IFERROR(IF(AND(J963=$H$2*1,MAX(K$64:K963)=MAX(L$64:L963)),MAX(K$64:K963)+1,""),"")</f>
        <v/>
      </c>
      <c r="L964" s="104" t="str">
        <f>IFERROR(IF(AND($F963/INDEX($F$64:$F964,MATCH(MAX(M$64:M964),M$64:M964,0)-1)&lt;(1-$P$2),MAX(K$64:K964)&gt;MAX(L$64:L963)),MAX(K$64:K964),""),"")</f>
        <v/>
      </c>
      <c r="M964" s="104" t="str">
        <f>IFERROR(IF(E964="","",IF(K964&lt;&gt;"",MAX(M$64:M963)+1,IF(AND($F963/INDEX($F$64:$F964,MATCH(MAX(M$64:M963),M$64:M963,0)-1)&gt;(1+$O$2),MAX(K$64:K964)&gt;MAX(L$64:L963)),MAX(M$64:M963)+1,""))),"")</f>
        <v/>
      </c>
      <c r="N964" s="91">
        <f t="shared" si="110"/>
        <v>0</v>
      </c>
      <c r="O964" s="91" t="str">
        <f>IFERROR(IF(AND(N963=$H$2*1,MAX(O$64:O963)=MAX(P$64:P963)),MAX(O$64:O963)+1,""),"")</f>
        <v/>
      </c>
      <c r="P964" s="91" t="str">
        <f>IFERROR(IF(MOD(MAX(Q$64:Q964),10*MAX(O$64:O964))&lt;=2,IF(AND(F963/INDEX($F$64:$F964,MATCH(MAX(O$64:O964),O$64:O964,0)-1)&lt;(1-$P$2),MAX(O$64:O964)&gt;MAX(P$64:P963)),MAX(O$64:O964),""),IF(AND($F963/INDEX($F$64:$F964,MATCH(MAX(Q$64:Q964),Q$64:Q964,0)-1)&lt;(1-$P$2),MAX(O$64:O964)&gt;MAX(P$64:P963)),MAX(O$64:O964),"")),"")</f>
        <v/>
      </c>
      <c r="Q964" s="91" t="str">
        <f>IFERROR(IF(E964="","",IF(O964&lt;&gt;"",MAX(O$64:O964)*10+1,IF(AND($F963/INDEX($F$64:$F964,MATCH(MAX(Q$64:Q963),Q$64:Q963,0)-1)&gt;(1+$O$2),MAX(O$64:O964)&gt;MAX(P$64:P963)),MAX(Q$64:Q963)+1,""))),"")</f>
        <v/>
      </c>
    </row>
    <row r="965" spans="1:17" x14ac:dyDescent="0.2">
      <c r="A965" s="13">
        <f>HLOOKUP($E$2,历史数据!$V$3:$AE$5000,ROW(A963),)</f>
        <v>52908</v>
      </c>
      <c r="B965" s="41">
        <v>37909</v>
      </c>
      <c r="C965" s="100">
        <f>IFERROR(IF(A965&lt;&gt;0,MAX($C$4:C964)+1,""),"")</f>
        <v>954</v>
      </c>
      <c r="D965" s="100"/>
      <c r="E965" s="99">
        <f t="shared" si="106"/>
        <v>37918</v>
      </c>
      <c r="F965" s="101">
        <f>IFERROR(VLOOKUP(E965,历史数据!AH:AJ,3,),"")</f>
        <v>7.5064254751101096</v>
      </c>
      <c r="G965" s="101">
        <f t="shared" si="107"/>
        <v>8.4440770600652701</v>
      </c>
      <c r="H965" s="105">
        <f t="shared" si="108"/>
        <v>-9.5081461684720647E-4</v>
      </c>
      <c r="I965" s="101">
        <f>IFERROR(VLOOKUP(E965,历史数据!AH:AJ,2,),"")</f>
        <v>7.8191932032396902</v>
      </c>
      <c r="J965" s="104">
        <f t="shared" si="109"/>
        <v>0</v>
      </c>
      <c r="K965" s="104" t="str">
        <f>IFERROR(IF(AND(J964=$H$2*1,MAX(K$64:K964)=MAX(L$64:L964)),MAX(K$64:K964)+1,""),"")</f>
        <v/>
      </c>
      <c r="L965" s="104" t="str">
        <f>IFERROR(IF(AND($F964/INDEX($F$64:$F965,MATCH(MAX(M$64:M965),M$64:M965,0)-1)&lt;(1-$P$2),MAX(K$64:K965)&gt;MAX(L$64:L964)),MAX(K$64:K965),""),"")</f>
        <v/>
      </c>
      <c r="M965" s="104" t="str">
        <f>IFERROR(IF(E965="","",IF(K965&lt;&gt;"",MAX(M$64:M964)+1,IF(AND($F964/INDEX($F$64:$F965,MATCH(MAX(M$64:M964),M$64:M964,0)-1)&gt;(1+$O$2),MAX(K$64:K965)&gt;MAX(L$64:L964)),MAX(M$64:M964)+1,""))),"")</f>
        <v/>
      </c>
      <c r="N965" s="91">
        <f t="shared" si="110"/>
        <v>0</v>
      </c>
      <c r="O965" s="91" t="str">
        <f>IFERROR(IF(AND(N964=$H$2*1,MAX(O$64:O964)=MAX(P$64:P964)),MAX(O$64:O964)+1,""),"")</f>
        <v/>
      </c>
      <c r="P965" s="91" t="str">
        <f>IFERROR(IF(MOD(MAX(Q$64:Q965),10*MAX(O$64:O965))&lt;=2,IF(AND(F964/INDEX($F$64:$F965,MATCH(MAX(O$64:O965),O$64:O965,0)-1)&lt;(1-$P$2),MAX(O$64:O965)&gt;MAX(P$64:P964)),MAX(O$64:O965),""),IF(AND($F964/INDEX($F$64:$F965,MATCH(MAX(Q$64:Q965),Q$64:Q965,0)-1)&lt;(1-$P$2),MAX(O$64:O965)&gt;MAX(P$64:P964)),MAX(O$64:O965),"")),"")</f>
        <v/>
      </c>
      <c r="Q965" s="91" t="str">
        <f>IFERROR(IF(E965="","",IF(O965&lt;&gt;"",MAX(O$64:O965)*10+1,IF(AND($F964/INDEX($F$64:$F965,MATCH(MAX(Q$64:Q964),Q$64:Q964,0)-1)&gt;(1+$O$2),MAX(O$64:O965)&gt;MAX(P$64:P964)),MAX(Q$64:Q964)+1,""))),"")</f>
        <v/>
      </c>
    </row>
    <row r="966" spans="1:17" x14ac:dyDescent="0.2">
      <c r="A966" s="13">
        <f>HLOOKUP($E$2,历史数据!$V$3:$AE$5000,ROW(A964),)</f>
        <v>74900</v>
      </c>
      <c r="B966" s="41">
        <v>37910</v>
      </c>
      <c r="C966" s="100">
        <f>IFERROR(IF(A966&lt;&gt;0,MAX($C$4:C965)+1,""),"")</f>
        <v>955</v>
      </c>
      <c r="D966" s="100"/>
      <c r="E966" s="99">
        <f t="shared" ref="E966:E1029" si="111">IFERROR(INDEX(B:B,MATCH(ROW(A962),C:C,0)),"")</f>
        <v>37921</v>
      </c>
      <c r="F966" s="101">
        <f>IFERROR(VLOOKUP(E966,历史数据!AH:AJ,3,),"")</f>
        <v>7.1284978036201903</v>
      </c>
      <c r="G966" s="101">
        <f t="shared" si="107"/>
        <v>8.4301762721483975</v>
      </c>
      <c r="H966" s="105">
        <f t="shared" si="108"/>
        <v>-1.6462175579393667E-3</v>
      </c>
      <c r="I966" s="101">
        <f>IFERROR(VLOOKUP(E966,历史数据!AH:AJ,2,),"")</f>
        <v>7.37610558838945</v>
      </c>
      <c r="J966" s="104">
        <f t="shared" si="109"/>
        <v>0</v>
      </c>
      <c r="K966" s="104" t="str">
        <f>IFERROR(IF(AND(J965=$H$2*1,MAX(K$64:K965)=MAX(L$64:L965)),MAX(K$64:K965)+1,""),"")</f>
        <v/>
      </c>
      <c r="L966" s="104" t="str">
        <f>IFERROR(IF(AND($F965/INDEX($F$64:$F966,MATCH(MAX(M$64:M966),M$64:M966,0)-1)&lt;(1-$P$2),MAX(K$64:K966)&gt;MAX(L$64:L965)),MAX(K$64:K966),""),"")</f>
        <v/>
      </c>
      <c r="M966" s="104" t="str">
        <f>IFERROR(IF(E966="","",IF(K966&lt;&gt;"",MAX(M$64:M965)+1,IF(AND($F965/INDEX($F$64:$F966,MATCH(MAX(M$64:M965),M$64:M965,0)-1)&gt;(1+$O$2),MAX(K$64:K966)&gt;MAX(L$64:L965)),MAX(M$64:M965)+1,""))),"")</f>
        <v/>
      </c>
      <c r="N966" s="91">
        <f t="shared" si="110"/>
        <v>0</v>
      </c>
      <c r="O966" s="91" t="str">
        <f>IFERROR(IF(AND(N965=$H$2*1,MAX(O$64:O965)=MAX(P$64:P965)),MAX(O$64:O965)+1,""),"")</f>
        <v/>
      </c>
      <c r="P966" s="91" t="str">
        <f>IFERROR(IF(MOD(MAX(Q$64:Q966),10*MAX(O$64:O966))&lt;=2,IF(AND(F965/INDEX($F$64:$F966,MATCH(MAX(O$64:O966),O$64:O966,0)-1)&lt;(1-$P$2),MAX(O$64:O966)&gt;MAX(P$64:P965)),MAX(O$64:O966),""),IF(AND($F965/INDEX($F$64:$F966,MATCH(MAX(Q$64:Q966),Q$64:Q966,0)-1)&lt;(1-$P$2),MAX(O$64:O966)&gt;MAX(P$64:P965)),MAX(O$64:O966),"")),"")</f>
        <v/>
      </c>
      <c r="Q966" s="91" t="str">
        <f>IFERROR(IF(E966="","",IF(O966&lt;&gt;"",MAX(O$64:O966)*10+1,IF(AND($F965/INDEX($F$64:$F966,MATCH(MAX(Q$64:Q965),Q$64:Q965,0)-1)&gt;(1+$O$2),MAX(O$64:O966)&gt;MAX(P$64:P965)),MAX(Q$64:Q965)+1,""))),"")</f>
        <v/>
      </c>
    </row>
    <row r="967" spans="1:17" x14ac:dyDescent="0.2">
      <c r="A967" s="13">
        <f>HLOOKUP($E$2,历史数据!$V$3:$AE$5000,ROW(A965),)</f>
        <v>72658</v>
      </c>
      <c r="B967" s="41">
        <v>37911</v>
      </c>
      <c r="C967" s="100">
        <f>IFERROR(IF(A967&lt;&gt;0,MAX($C$4:C966)+1,""),"")</f>
        <v>956</v>
      </c>
      <c r="D967" s="100"/>
      <c r="E967" s="99">
        <f t="shared" si="111"/>
        <v>37922</v>
      </c>
      <c r="F967" s="101">
        <f>IFERROR(VLOOKUP(E967,历史数据!AH:AJ,3,),"")</f>
        <v>6.8939220075229999</v>
      </c>
      <c r="G967" s="101">
        <f t="shared" si="107"/>
        <v>8.4099766897066957</v>
      </c>
      <c r="H967" s="105">
        <f t="shared" si="108"/>
        <v>-2.3961043980108565E-3</v>
      </c>
      <c r="I967" s="101">
        <f>IFERROR(VLOOKUP(E967,历史数据!AH:AJ,2,),"")</f>
        <v>7.0242418942436604</v>
      </c>
      <c r="J967" s="104">
        <f t="shared" si="109"/>
        <v>0</v>
      </c>
      <c r="K967" s="104" t="str">
        <f>IFERROR(IF(AND(J966=$H$2*1,MAX(K$64:K966)=MAX(L$64:L966)),MAX(K$64:K966)+1,""),"")</f>
        <v/>
      </c>
      <c r="L967" s="104" t="str">
        <f>IFERROR(IF(AND($F966/INDEX($F$64:$F967,MATCH(MAX(M$64:M967),M$64:M967,0)-1)&lt;(1-$P$2),MAX(K$64:K967)&gt;MAX(L$64:L966)),MAX(K$64:K967),""),"")</f>
        <v/>
      </c>
      <c r="M967" s="104" t="str">
        <f>IFERROR(IF(E967="","",IF(K967&lt;&gt;"",MAX(M$64:M966)+1,IF(AND($F966/INDEX($F$64:$F967,MATCH(MAX(M$64:M966),M$64:M966,0)-1)&gt;(1+$O$2),MAX(K$64:K967)&gt;MAX(L$64:L966)),MAX(M$64:M966)+1,""))),"")</f>
        <v/>
      </c>
      <c r="N967" s="91">
        <f t="shared" si="110"/>
        <v>0</v>
      </c>
      <c r="O967" s="91" t="str">
        <f>IFERROR(IF(AND(N966=$H$2*1,MAX(O$64:O966)=MAX(P$64:P966)),MAX(O$64:O966)+1,""),"")</f>
        <v/>
      </c>
      <c r="P967" s="91" t="str">
        <f>IFERROR(IF(MOD(MAX(Q$64:Q967),10*MAX(O$64:O967))&lt;=2,IF(AND(F966/INDEX($F$64:$F967,MATCH(MAX(O$64:O967),O$64:O967,0)-1)&lt;(1-$P$2),MAX(O$64:O967)&gt;MAX(P$64:P966)),MAX(O$64:O967),""),IF(AND($F966/INDEX($F$64:$F967,MATCH(MAX(Q$64:Q967),Q$64:Q967,0)-1)&lt;(1-$P$2),MAX(O$64:O967)&gt;MAX(P$64:P966)),MAX(O$64:O967),"")),"")</f>
        <v/>
      </c>
      <c r="Q967" s="91" t="str">
        <f>IFERROR(IF(E967="","",IF(O967&lt;&gt;"",MAX(O$64:O967)*10+1,IF(AND($F966/INDEX($F$64:$F967,MATCH(MAX(Q$64:Q966),Q$64:Q966,0)-1)&gt;(1+$O$2),MAX(O$64:O967)&gt;MAX(P$64:P966)),MAX(Q$64:Q966)+1,""))),"")</f>
        <v/>
      </c>
    </row>
    <row r="968" spans="1:17" x14ac:dyDescent="0.2">
      <c r="A968" s="13">
        <f>HLOOKUP($E$2,历史数据!$V$3:$AE$5000,ROW(A966),)</f>
        <v>50280</v>
      </c>
      <c r="B968" s="41">
        <v>37914</v>
      </c>
      <c r="C968" s="100">
        <f>IFERROR(IF(A968&lt;&gt;0,MAX($C$4:C967)+1,""),"")</f>
        <v>957</v>
      </c>
      <c r="D968" s="100"/>
      <c r="E968" s="99">
        <f t="shared" si="111"/>
        <v>37923</v>
      </c>
      <c r="F968" s="101">
        <f>IFERROR(VLOOKUP(E968,历史数据!AH:AJ,3,),"")</f>
        <v>7.1545617809643201</v>
      </c>
      <c r="G968" s="101">
        <f t="shared" si="107"/>
        <v>8.3945555031114161</v>
      </c>
      <c r="H968" s="105">
        <f t="shared" si="108"/>
        <v>-1.8336776859505521E-3</v>
      </c>
      <c r="I968" s="101">
        <f>IFERROR(VLOOKUP(E968,历史数据!AH:AJ,2,),"")</f>
        <v>7.2327537129967201</v>
      </c>
      <c r="J968" s="104">
        <f t="shared" si="109"/>
        <v>0</v>
      </c>
      <c r="K968" s="104" t="str">
        <f>IFERROR(IF(AND(J967=$H$2*1,MAX(K$64:K967)=MAX(L$64:L967)),MAX(K$64:K967)+1,""),"")</f>
        <v/>
      </c>
      <c r="L968" s="104" t="str">
        <f>IFERROR(IF(AND($F967/INDEX($F$64:$F968,MATCH(MAX(M$64:M968),M$64:M968,0)-1)&lt;(1-$P$2),MAX(K$64:K968)&gt;MAX(L$64:L967)),MAX(K$64:K968),""),"")</f>
        <v/>
      </c>
      <c r="M968" s="104" t="str">
        <f>IFERROR(IF(E968="","",IF(K968&lt;&gt;"",MAX(M$64:M967)+1,IF(AND($F967/INDEX($F$64:$F968,MATCH(MAX(M$64:M967),M$64:M967,0)-1)&gt;(1+$O$2),MAX(K$64:K968)&gt;MAX(L$64:L967)),MAX(M$64:M967)+1,""))),"")</f>
        <v/>
      </c>
      <c r="N968" s="91">
        <f t="shared" si="110"/>
        <v>0</v>
      </c>
      <c r="O968" s="91" t="str">
        <f>IFERROR(IF(AND(N967=$H$2*1,MAX(O$64:O967)=MAX(P$64:P967)),MAX(O$64:O967)+1,""),"")</f>
        <v/>
      </c>
      <c r="P968" s="91" t="str">
        <f>IFERROR(IF(MOD(MAX(Q$64:Q968),10*MAX(O$64:O968))&lt;=2,IF(AND(F967/INDEX($F$64:$F968,MATCH(MAX(O$64:O968),O$64:O968,0)-1)&lt;(1-$P$2),MAX(O$64:O968)&gt;MAX(P$64:P967)),MAX(O$64:O968),""),IF(AND($F967/INDEX($F$64:$F968,MATCH(MAX(Q$64:Q968),Q$64:Q968,0)-1)&lt;(1-$P$2),MAX(O$64:O968)&gt;MAX(P$64:P967)),MAX(O$64:O968),"")),"")</f>
        <v/>
      </c>
      <c r="Q968" s="91" t="str">
        <f>IFERROR(IF(E968="","",IF(O968&lt;&gt;"",MAX(O$64:O968)*10+1,IF(AND($F967/INDEX($F$64:$F968,MATCH(MAX(Q$64:Q967),Q$64:Q967,0)-1)&gt;(1+$O$2),MAX(O$64:O968)&gt;MAX(P$64:P967)),MAX(Q$64:Q967)+1,""))),"")</f>
        <v/>
      </c>
    </row>
    <row r="969" spans="1:17" x14ac:dyDescent="0.2">
      <c r="A969" s="13">
        <f>HLOOKUP($E$2,历史数据!$V$3:$AE$5000,ROW(A967),)</f>
        <v>61800</v>
      </c>
      <c r="B969" s="41">
        <v>37915</v>
      </c>
      <c r="C969" s="100">
        <f>IFERROR(IF(A969&lt;&gt;0,MAX($C$4:C968)+1,""),"")</f>
        <v>958</v>
      </c>
      <c r="D969" s="100"/>
      <c r="E969" s="99">
        <f t="shared" si="111"/>
        <v>37924</v>
      </c>
      <c r="F969" s="101">
        <f>IFERROR(VLOOKUP(E969,历史数据!AH:AJ,3,),"")</f>
        <v>7.1024338262760596</v>
      </c>
      <c r="G969" s="101">
        <f t="shared" si="107"/>
        <v>8.3795687161385413</v>
      </c>
      <c r="H969" s="105">
        <f t="shared" si="108"/>
        <v>-1.7852984553285989E-3</v>
      </c>
      <c r="I969" s="101">
        <f>IFERROR(VLOOKUP(E969,历史数据!AH:AJ,2,),"")</f>
        <v>6.9721139395553902</v>
      </c>
      <c r="J969" s="104">
        <f t="shared" si="109"/>
        <v>0</v>
      </c>
      <c r="K969" s="104" t="str">
        <f>IFERROR(IF(AND(J968=$H$2*1,MAX(K$64:K968)=MAX(L$64:L968)),MAX(K$64:K968)+1,""),"")</f>
        <v/>
      </c>
      <c r="L969" s="104" t="str">
        <f>IFERROR(IF(AND($F968/INDEX($F$64:$F969,MATCH(MAX(M$64:M969),M$64:M969,0)-1)&lt;(1-$P$2),MAX(K$64:K969)&gt;MAX(L$64:L968)),MAX(K$64:K969),""),"")</f>
        <v/>
      </c>
      <c r="M969" s="104" t="str">
        <f>IFERROR(IF(E969="","",IF(K969&lt;&gt;"",MAX(M$64:M968)+1,IF(AND($F968/INDEX($F$64:$F969,MATCH(MAX(M$64:M968),M$64:M968,0)-1)&gt;(1+$O$2),MAX(K$64:K969)&gt;MAX(L$64:L968)),MAX(M$64:M968)+1,""))),"")</f>
        <v/>
      </c>
      <c r="N969" s="91">
        <f t="shared" si="110"/>
        <v>0</v>
      </c>
      <c r="O969" s="91" t="str">
        <f>IFERROR(IF(AND(N968=$H$2*1,MAX(O$64:O968)=MAX(P$64:P968)),MAX(O$64:O968)+1,""),"")</f>
        <v/>
      </c>
      <c r="P969" s="91" t="str">
        <f>IFERROR(IF(MOD(MAX(Q$64:Q969),10*MAX(O$64:O969))&lt;=2,IF(AND(F968/INDEX($F$64:$F969,MATCH(MAX(O$64:O969),O$64:O969,0)-1)&lt;(1-$P$2),MAX(O$64:O969)&gt;MAX(P$64:P968)),MAX(O$64:O969),""),IF(AND($F968/INDEX($F$64:$F969,MATCH(MAX(Q$64:Q969),Q$64:Q969,0)-1)&lt;(1-$P$2),MAX(O$64:O969)&gt;MAX(P$64:P968)),MAX(O$64:O969),"")),"")</f>
        <v/>
      </c>
      <c r="Q969" s="91" t="str">
        <f>IFERROR(IF(E969="","",IF(O969&lt;&gt;"",MAX(O$64:O969)*10+1,IF(AND($F968/INDEX($F$64:$F969,MATCH(MAX(Q$64:Q968),Q$64:Q968,0)-1)&gt;(1+$O$2),MAX(O$64:O969)&gt;MAX(P$64:P968)),MAX(Q$64:Q968)+1,""))),"")</f>
        <v/>
      </c>
    </row>
    <row r="970" spans="1:17" x14ac:dyDescent="0.2">
      <c r="A970" s="13">
        <f>HLOOKUP($E$2,历史数据!$V$3:$AE$5000,ROW(A968),)</f>
        <v>88602</v>
      </c>
      <c r="B970" s="41">
        <v>37916</v>
      </c>
      <c r="C970" s="100">
        <f>IFERROR(IF(A970&lt;&gt;0,MAX($C$4:C969)+1,""),"")</f>
        <v>959</v>
      </c>
      <c r="D970" s="100"/>
      <c r="E970" s="99">
        <f t="shared" si="111"/>
        <v>37925</v>
      </c>
      <c r="F970" s="101">
        <f>IFERROR(VLOOKUP(E970,历史数据!AH:AJ,3,),"")</f>
        <v>7.1675937696363903</v>
      </c>
      <c r="G970" s="101">
        <f t="shared" si="107"/>
        <v>8.3661023278440716</v>
      </c>
      <c r="H970" s="105">
        <f t="shared" si="108"/>
        <v>-1.6070502851219803E-3</v>
      </c>
      <c r="I970" s="101">
        <f>IFERROR(VLOOKUP(E970,历史数据!AH:AJ,2,),"")</f>
        <v>7.0372738829157298</v>
      </c>
      <c r="J970" s="104">
        <f t="shared" si="109"/>
        <v>0</v>
      </c>
      <c r="K970" s="104" t="str">
        <f>IFERROR(IF(AND(J969=$H$2*1,MAX(K$64:K969)=MAX(L$64:L969)),MAX(K$64:K969)+1,""),"")</f>
        <v/>
      </c>
      <c r="L970" s="104" t="str">
        <f>IFERROR(IF(AND($F969/INDEX($F$64:$F970,MATCH(MAX(M$64:M970),M$64:M970,0)-1)&lt;(1-$P$2),MAX(K$64:K970)&gt;MAX(L$64:L969)),MAX(K$64:K970),""),"")</f>
        <v/>
      </c>
      <c r="M970" s="104" t="str">
        <f>IFERROR(IF(E970="","",IF(K970&lt;&gt;"",MAX(M$64:M969)+1,IF(AND($F969/INDEX($F$64:$F970,MATCH(MAX(M$64:M969),M$64:M969,0)-1)&gt;(1+$O$2),MAX(K$64:K970)&gt;MAX(L$64:L969)),MAX(M$64:M969)+1,""))),"")</f>
        <v/>
      </c>
      <c r="N970" s="91">
        <f t="shared" si="110"/>
        <v>0</v>
      </c>
      <c r="O970" s="91" t="str">
        <f>IFERROR(IF(AND(N969=$H$2*1,MAX(O$64:O969)=MAX(P$64:P969)),MAX(O$64:O969)+1,""),"")</f>
        <v/>
      </c>
      <c r="P970" s="91" t="str">
        <f>IFERROR(IF(MOD(MAX(Q$64:Q970),10*MAX(O$64:O970))&lt;=2,IF(AND(F969/INDEX($F$64:$F970,MATCH(MAX(O$64:O970),O$64:O970,0)-1)&lt;(1-$P$2),MAX(O$64:O970)&gt;MAX(P$64:P969)),MAX(O$64:O970),""),IF(AND($F969/INDEX($F$64:$F970,MATCH(MAX(Q$64:Q970),Q$64:Q970,0)-1)&lt;(1-$P$2),MAX(O$64:O970)&gt;MAX(P$64:P969)),MAX(O$64:O970),"")),"")</f>
        <v/>
      </c>
      <c r="Q970" s="91" t="str">
        <f>IFERROR(IF(E970="","",IF(O970&lt;&gt;"",MAX(O$64:O970)*10+1,IF(AND($F969/INDEX($F$64:$F970,MATCH(MAX(Q$64:Q969),Q$64:Q969,0)-1)&gt;(1+$O$2),MAX(O$64:O970)&gt;MAX(P$64:P969)),MAX(Q$64:Q969)+1,""))),"")</f>
        <v/>
      </c>
    </row>
    <row r="971" spans="1:17" x14ac:dyDescent="0.2">
      <c r="A971" s="13">
        <f>HLOOKUP($E$2,历史数据!$V$3:$AE$5000,ROW(A969),)</f>
        <v>86100</v>
      </c>
      <c r="B971" s="41">
        <v>37917</v>
      </c>
      <c r="C971" s="100">
        <f>IFERROR(IF(A971&lt;&gt;0,MAX($C$4:C970)+1,""),"")</f>
        <v>960</v>
      </c>
      <c r="D971" s="100"/>
      <c r="E971" s="99">
        <f t="shared" si="111"/>
        <v>37928</v>
      </c>
      <c r="F971" s="101">
        <f>IFERROR(VLOOKUP(E971,历史数据!AH:AJ,3,),"")</f>
        <v>7.11546581494812</v>
      </c>
      <c r="G971" s="101">
        <f t="shared" si="107"/>
        <v>8.3478575437031779</v>
      </c>
      <c r="H971" s="105">
        <f t="shared" si="108"/>
        <v>-2.1807985876733937E-3</v>
      </c>
      <c r="I971" s="101">
        <f>IFERROR(VLOOKUP(E971,历史数据!AH:AJ,2,),"")</f>
        <v>7.0372738829157298</v>
      </c>
      <c r="J971" s="104">
        <f t="shared" si="109"/>
        <v>0</v>
      </c>
      <c r="K971" s="104" t="str">
        <f>IFERROR(IF(AND(J970=$H$2*1,MAX(K$64:K970)=MAX(L$64:L970)),MAX(K$64:K970)+1,""),"")</f>
        <v/>
      </c>
      <c r="L971" s="104" t="str">
        <f>IFERROR(IF(AND($F970/INDEX($F$64:$F971,MATCH(MAX(M$64:M971),M$64:M971,0)-1)&lt;(1-$P$2),MAX(K$64:K971)&gt;MAX(L$64:L970)),MAX(K$64:K971),""),"")</f>
        <v/>
      </c>
      <c r="M971" s="104" t="str">
        <f>IFERROR(IF(E971="","",IF(K971&lt;&gt;"",MAX(M$64:M970)+1,IF(AND($F970/INDEX($F$64:$F971,MATCH(MAX(M$64:M970),M$64:M970,0)-1)&gt;(1+$O$2),MAX(K$64:K971)&gt;MAX(L$64:L970)),MAX(M$64:M970)+1,""))),"")</f>
        <v/>
      </c>
      <c r="N971" s="91">
        <f t="shared" si="110"/>
        <v>0</v>
      </c>
      <c r="O971" s="91" t="str">
        <f>IFERROR(IF(AND(N970=$H$2*1,MAX(O$64:O970)=MAX(P$64:P970)),MAX(O$64:O970)+1,""),"")</f>
        <v/>
      </c>
      <c r="P971" s="91" t="str">
        <f>IFERROR(IF(MOD(MAX(Q$64:Q971),10*MAX(O$64:O971))&lt;=2,IF(AND(F970/INDEX($F$64:$F971,MATCH(MAX(O$64:O971),O$64:O971,0)-1)&lt;(1-$P$2),MAX(O$64:O971)&gt;MAX(P$64:P970)),MAX(O$64:O971),""),IF(AND($F970/INDEX($F$64:$F971,MATCH(MAX(Q$64:Q971),Q$64:Q971,0)-1)&lt;(1-$P$2),MAX(O$64:O971)&gt;MAX(P$64:P970)),MAX(O$64:O971),"")),"")</f>
        <v/>
      </c>
      <c r="Q971" s="91" t="str">
        <f>IFERROR(IF(E971="","",IF(O971&lt;&gt;"",MAX(O$64:O971)*10+1,IF(AND($F970/INDEX($F$64:$F971,MATCH(MAX(Q$64:Q970),Q$64:Q970,0)-1)&gt;(1+$O$2),MAX(O$64:O971)&gt;MAX(P$64:P970)),MAX(Q$64:Q970)+1,""))),"")</f>
        <v/>
      </c>
    </row>
    <row r="972" spans="1:17" x14ac:dyDescent="0.2">
      <c r="A972" s="13">
        <f>HLOOKUP($E$2,历史数据!$V$3:$AE$5000,ROW(A970),)</f>
        <v>92000</v>
      </c>
      <c r="B972" s="41">
        <v>37918</v>
      </c>
      <c r="C972" s="100">
        <f>IFERROR(IF(A972&lt;&gt;0,MAX($C$4:C971)+1,""),"")</f>
        <v>961</v>
      </c>
      <c r="D972" s="100"/>
      <c r="E972" s="99">
        <f t="shared" si="111"/>
        <v>37929</v>
      </c>
      <c r="F972" s="101">
        <f>IFERROR(VLOOKUP(E972,历史数据!AH:AJ,3,),"")</f>
        <v>7.0242418942436604</v>
      </c>
      <c r="G972" s="101">
        <f t="shared" si="107"/>
        <v>8.3270063618278733</v>
      </c>
      <c r="H972" s="105">
        <f t="shared" si="108"/>
        <v>-2.4977884165060527E-3</v>
      </c>
      <c r="I972" s="101">
        <f>IFERROR(VLOOKUP(E972,历史数据!AH:AJ,2,),"")</f>
        <v>7.0633378602598604</v>
      </c>
      <c r="J972" s="104">
        <f t="shared" si="109"/>
        <v>0</v>
      </c>
      <c r="K972" s="104" t="str">
        <f>IFERROR(IF(AND(J971=$H$2*1,MAX(K$64:K971)=MAX(L$64:L971)),MAX(K$64:K971)+1,""),"")</f>
        <v/>
      </c>
      <c r="L972" s="104" t="str">
        <f>IFERROR(IF(AND($F971/INDEX($F$64:$F972,MATCH(MAX(M$64:M972),M$64:M972,0)-1)&lt;(1-$P$2),MAX(K$64:K972)&gt;MAX(L$64:L971)),MAX(K$64:K972),""),"")</f>
        <v/>
      </c>
      <c r="M972" s="104" t="str">
        <f>IFERROR(IF(E972="","",IF(K972&lt;&gt;"",MAX(M$64:M971)+1,IF(AND($F971/INDEX($F$64:$F972,MATCH(MAX(M$64:M971),M$64:M971,0)-1)&gt;(1+$O$2),MAX(K$64:K972)&gt;MAX(L$64:L971)),MAX(M$64:M971)+1,""))),"")</f>
        <v/>
      </c>
      <c r="N972" s="91">
        <f t="shared" si="110"/>
        <v>0</v>
      </c>
      <c r="O972" s="91" t="str">
        <f>IFERROR(IF(AND(N971=$H$2*1,MAX(O$64:O971)=MAX(P$64:P971)),MAX(O$64:O971)+1,""),"")</f>
        <v/>
      </c>
      <c r="P972" s="91" t="str">
        <f>IFERROR(IF(MOD(MAX(Q$64:Q972),10*MAX(O$64:O972))&lt;=2,IF(AND(F971/INDEX($F$64:$F972,MATCH(MAX(O$64:O972),O$64:O972,0)-1)&lt;(1-$P$2),MAX(O$64:O972)&gt;MAX(P$64:P971)),MAX(O$64:O972),""),IF(AND($F971/INDEX($F$64:$F972,MATCH(MAX(Q$64:Q972),Q$64:Q972,0)-1)&lt;(1-$P$2),MAX(O$64:O972)&gt;MAX(P$64:P971)),MAX(O$64:O972),"")),"")</f>
        <v/>
      </c>
      <c r="Q972" s="91" t="str">
        <f>IFERROR(IF(E972="","",IF(O972&lt;&gt;"",MAX(O$64:O972)*10+1,IF(AND($F971/INDEX($F$64:$F972,MATCH(MAX(Q$64:Q971),Q$64:Q971,0)-1)&gt;(1+$O$2),MAX(O$64:O972)&gt;MAX(P$64:P971)),MAX(Q$64:Q971)+1,""))),"")</f>
        <v/>
      </c>
    </row>
    <row r="973" spans="1:17" x14ac:dyDescent="0.2">
      <c r="A973" s="13">
        <f>HLOOKUP($E$2,历史数据!$V$3:$AE$5000,ROW(A971),)</f>
        <v>165000</v>
      </c>
      <c r="B973" s="41">
        <v>37921</v>
      </c>
      <c r="C973" s="100">
        <f>IFERROR(IF(A973&lt;&gt;0,MAX($C$4:C972)+1,""),"")</f>
        <v>962</v>
      </c>
      <c r="D973" s="100"/>
      <c r="E973" s="99">
        <f t="shared" si="111"/>
        <v>37930</v>
      </c>
      <c r="F973" s="101">
        <f>IFERROR(VLOOKUP(E973,历史数据!AH:AJ,3,),"")</f>
        <v>7.0112099055715902</v>
      </c>
      <c r="G973" s="101">
        <f t="shared" si="107"/>
        <v>8.3057207803301658</v>
      </c>
      <c r="H973" s="105">
        <f t="shared" si="108"/>
        <v>-2.5562105482810349E-3</v>
      </c>
      <c r="I973" s="101">
        <f>IFERROR(VLOOKUP(E973,历史数据!AH:AJ,2,),"")</f>
        <v>7.0242418942436604</v>
      </c>
      <c r="J973" s="104">
        <f t="shared" si="109"/>
        <v>0</v>
      </c>
      <c r="K973" s="104" t="str">
        <f>IFERROR(IF(AND(J972=$H$2*1,MAX(K$64:K972)=MAX(L$64:L972)),MAX(K$64:K972)+1,""),"")</f>
        <v/>
      </c>
      <c r="L973" s="104" t="str">
        <f>IFERROR(IF(AND($F972/INDEX($F$64:$F973,MATCH(MAX(M$64:M973),M$64:M973,0)-1)&lt;(1-$P$2),MAX(K$64:K973)&gt;MAX(L$64:L972)),MAX(K$64:K973),""),"")</f>
        <v/>
      </c>
      <c r="M973" s="104" t="str">
        <f>IFERROR(IF(E973="","",IF(K973&lt;&gt;"",MAX(M$64:M972)+1,IF(AND($F972/INDEX($F$64:$F973,MATCH(MAX(M$64:M972),M$64:M972,0)-1)&gt;(1+$O$2),MAX(K$64:K973)&gt;MAX(L$64:L972)),MAX(M$64:M972)+1,""))),"")</f>
        <v/>
      </c>
      <c r="N973" s="91">
        <f t="shared" si="110"/>
        <v>0</v>
      </c>
      <c r="O973" s="91" t="str">
        <f>IFERROR(IF(AND(N972=$H$2*1,MAX(O$64:O972)=MAX(P$64:P972)),MAX(O$64:O972)+1,""),"")</f>
        <v/>
      </c>
      <c r="P973" s="91" t="str">
        <f>IFERROR(IF(MOD(MAX(Q$64:Q973),10*MAX(O$64:O973))&lt;=2,IF(AND(F972/INDEX($F$64:$F973,MATCH(MAX(O$64:O973),O$64:O973,0)-1)&lt;(1-$P$2),MAX(O$64:O973)&gt;MAX(P$64:P972)),MAX(O$64:O973),""),IF(AND($F972/INDEX($F$64:$F973,MATCH(MAX(Q$64:Q973),Q$64:Q973,0)-1)&lt;(1-$P$2),MAX(O$64:O973)&gt;MAX(P$64:P972)),MAX(O$64:O973),"")),"")</f>
        <v/>
      </c>
      <c r="Q973" s="91" t="str">
        <f>IFERROR(IF(E973="","",IF(O973&lt;&gt;"",MAX(O$64:O973)*10+1,IF(AND($F972/INDEX($F$64:$F973,MATCH(MAX(Q$64:Q972),Q$64:Q972,0)-1)&gt;(1+$O$2),MAX(O$64:O973)&gt;MAX(P$64:P972)),MAX(Q$64:Q972)+1,""))),"")</f>
        <v/>
      </c>
    </row>
    <row r="974" spans="1:17" x14ac:dyDescent="0.2">
      <c r="A974" s="13">
        <f>HLOOKUP($E$2,历史数据!$V$3:$AE$5000,ROW(A972),)</f>
        <v>134150</v>
      </c>
      <c r="B974" s="41">
        <v>37922</v>
      </c>
      <c r="C974" s="100">
        <f>IFERROR(IF(A974&lt;&gt;0,MAX($C$4:C973)+1,""),"")</f>
        <v>963</v>
      </c>
      <c r="D974" s="100"/>
      <c r="E974" s="99">
        <f t="shared" si="111"/>
        <v>37931</v>
      </c>
      <c r="F974" s="101">
        <f>IFERROR(VLOOKUP(E974,历史数据!AH:AJ,3,),"")</f>
        <v>6.6593462114258104</v>
      </c>
      <c r="G974" s="101">
        <f t="shared" si="107"/>
        <v>8.2768332054404183</v>
      </c>
      <c r="H974" s="105">
        <f t="shared" si="108"/>
        <v>-3.478033472803399E-3</v>
      </c>
      <c r="I974" s="101">
        <f>IFERROR(VLOOKUP(E974,历史数据!AH:AJ,2,),"")</f>
        <v>6.9069539961950603</v>
      </c>
      <c r="J974" s="104">
        <f t="shared" si="109"/>
        <v>0</v>
      </c>
      <c r="K974" s="104" t="str">
        <f>IFERROR(IF(AND(J973=$H$2*1,MAX(K$64:K973)=MAX(L$64:L973)),MAX(K$64:K973)+1,""),"")</f>
        <v/>
      </c>
      <c r="L974" s="104" t="str">
        <f>IFERROR(IF(AND($F973/INDEX($F$64:$F974,MATCH(MAX(M$64:M974),M$64:M974,0)-1)&lt;(1-$P$2),MAX(K$64:K974)&gt;MAX(L$64:L973)),MAX(K$64:K974),""),"")</f>
        <v/>
      </c>
      <c r="M974" s="104" t="str">
        <f>IFERROR(IF(E974="","",IF(K974&lt;&gt;"",MAX(M$64:M973)+1,IF(AND($F973/INDEX($F$64:$F974,MATCH(MAX(M$64:M973),M$64:M973,0)-1)&gt;(1+$O$2),MAX(K$64:K974)&gt;MAX(L$64:L973)),MAX(M$64:M973)+1,""))),"")</f>
        <v/>
      </c>
      <c r="N974" s="91">
        <f t="shared" si="110"/>
        <v>0</v>
      </c>
      <c r="O974" s="91" t="str">
        <f>IFERROR(IF(AND(N973=$H$2*1,MAX(O$64:O973)=MAX(P$64:P973)),MAX(O$64:O973)+1,""),"")</f>
        <v/>
      </c>
      <c r="P974" s="91" t="str">
        <f>IFERROR(IF(MOD(MAX(Q$64:Q974),10*MAX(O$64:O974))&lt;=2,IF(AND(F973/INDEX($F$64:$F974,MATCH(MAX(O$64:O974),O$64:O974,0)-1)&lt;(1-$P$2),MAX(O$64:O974)&gt;MAX(P$64:P973)),MAX(O$64:O974),""),IF(AND($F973/INDEX($F$64:$F974,MATCH(MAX(Q$64:Q974),Q$64:Q974,0)-1)&lt;(1-$P$2),MAX(O$64:O974)&gt;MAX(P$64:P973)),MAX(O$64:O974),"")),"")</f>
        <v/>
      </c>
      <c r="Q974" s="91" t="str">
        <f>IFERROR(IF(E974="","",IF(O974&lt;&gt;"",MAX(O$64:O974)*10+1,IF(AND($F973/INDEX($F$64:$F974,MATCH(MAX(Q$64:Q973),Q$64:Q973,0)-1)&gt;(1+$O$2),MAX(O$64:O974)&gt;MAX(P$64:P973)),MAX(Q$64:Q973)+1,""))),"")</f>
        <v/>
      </c>
    </row>
    <row r="975" spans="1:17" x14ac:dyDescent="0.2">
      <c r="A975" s="13">
        <f>HLOOKUP($E$2,历史数据!$V$3:$AE$5000,ROW(A973),)</f>
        <v>169544</v>
      </c>
      <c r="B975" s="41">
        <v>37923</v>
      </c>
      <c r="C975" s="100">
        <f>IFERROR(IF(A975&lt;&gt;0,MAX($C$4:C974)+1,""),"")</f>
        <v>964</v>
      </c>
      <c r="D975" s="100"/>
      <c r="E975" s="99">
        <f t="shared" si="111"/>
        <v>37932</v>
      </c>
      <c r="F975" s="101">
        <f>IFERROR(VLOOKUP(E975,历史数据!AH:AJ,3,),"")</f>
        <v>6.3205145059520902</v>
      </c>
      <c r="G975" s="101">
        <f t="shared" si="107"/>
        <v>8.2431672347042486</v>
      </c>
      <c r="H975" s="105">
        <f t="shared" si="108"/>
        <v>-4.0674941611775761E-3</v>
      </c>
      <c r="I975" s="101">
        <f>IFERROR(VLOOKUP(E975,历史数据!AH:AJ,2,),"")</f>
        <v>6.6463142227537402</v>
      </c>
      <c r="J975" s="104">
        <f t="shared" si="109"/>
        <v>0</v>
      </c>
      <c r="K975" s="104" t="str">
        <f>IFERROR(IF(AND(J974=$H$2*1,MAX(K$64:K974)=MAX(L$64:L974)),MAX(K$64:K974)+1,""),"")</f>
        <v/>
      </c>
      <c r="L975" s="104" t="str">
        <f>IFERROR(IF(AND($F974/INDEX($F$64:$F975,MATCH(MAX(M$64:M975),M$64:M975,0)-1)&lt;(1-$P$2),MAX(K$64:K975)&gt;MAX(L$64:L974)),MAX(K$64:K975),""),"")</f>
        <v/>
      </c>
      <c r="M975" s="104" t="str">
        <f>IFERROR(IF(E975="","",IF(K975&lt;&gt;"",MAX(M$64:M974)+1,IF(AND($F974/INDEX($F$64:$F975,MATCH(MAX(M$64:M974),M$64:M974,0)-1)&gt;(1+$O$2),MAX(K$64:K975)&gt;MAX(L$64:L974)),MAX(M$64:M974)+1,""))),"")</f>
        <v/>
      </c>
      <c r="N975" s="91">
        <f t="shared" si="110"/>
        <v>0</v>
      </c>
      <c r="O975" s="91" t="str">
        <f>IFERROR(IF(AND(N974=$H$2*1,MAX(O$64:O974)=MAX(P$64:P974)),MAX(O$64:O974)+1,""),"")</f>
        <v/>
      </c>
      <c r="P975" s="91" t="str">
        <f>IFERROR(IF(MOD(MAX(Q$64:Q975),10*MAX(O$64:O975))&lt;=2,IF(AND(F974/INDEX($F$64:$F975,MATCH(MAX(O$64:O975),O$64:O975,0)-1)&lt;(1-$P$2),MAX(O$64:O975)&gt;MAX(P$64:P974)),MAX(O$64:O975),""),IF(AND($F974/INDEX($F$64:$F975,MATCH(MAX(Q$64:Q975),Q$64:Q975,0)-1)&lt;(1-$P$2),MAX(O$64:O975)&gt;MAX(P$64:P974)),MAX(O$64:O975),"")),"")</f>
        <v/>
      </c>
      <c r="Q975" s="91" t="str">
        <f>IFERROR(IF(E975="","",IF(O975&lt;&gt;"",MAX(O$64:O975)*10+1,IF(AND($F974/INDEX($F$64:$F975,MATCH(MAX(Q$64:Q974),Q$64:Q974,0)-1)&gt;(1+$O$2),MAX(O$64:O975)&gt;MAX(P$64:P974)),MAX(Q$64:Q974)+1,""))),"")</f>
        <v/>
      </c>
    </row>
    <row r="976" spans="1:17" x14ac:dyDescent="0.2">
      <c r="A976" s="13">
        <f>HLOOKUP($E$2,历史数据!$V$3:$AE$5000,ROW(A974),)</f>
        <v>68100</v>
      </c>
      <c r="B976" s="41">
        <v>37924</v>
      </c>
      <c r="C976" s="100">
        <f>IFERROR(IF(A976&lt;&gt;0,MAX($C$4:C975)+1,""),"")</f>
        <v>965</v>
      </c>
      <c r="D976" s="100"/>
      <c r="E976" s="99">
        <f t="shared" si="111"/>
        <v>37935</v>
      </c>
      <c r="F976" s="101">
        <f>IFERROR(VLOOKUP(E976,历史数据!AH:AJ,3,),"")</f>
        <v>6.3596104719682804</v>
      </c>
      <c r="G976" s="101">
        <f t="shared" si="107"/>
        <v>8.211456062268887</v>
      </c>
      <c r="H976" s="105">
        <f t="shared" si="108"/>
        <v>-3.8469645868466351E-3</v>
      </c>
      <c r="I976" s="101">
        <f>IFERROR(VLOOKUP(E976,历史数据!AH:AJ,2,),"")</f>
        <v>6.2553545625917604</v>
      </c>
      <c r="J976" s="104">
        <f t="shared" si="109"/>
        <v>0</v>
      </c>
      <c r="K976" s="104" t="str">
        <f>IFERROR(IF(AND(J975=$H$2*1,MAX(K$64:K975)=MAX(L$64:L975)),MAX(K$64:K975)+1,""),"")</f>
        <v/>
      </c>
      <c r="L976" s="104" t="str">
        <f>IFERROR(IF(AND($F975/INDEX($F$64:$F976,MATCH(MAX(M$64:M976),M$64:M976,0)-1)&lt;(1-$P$2),MAX(K$64:K976)&gt;MAX(L$64:L975)),MAX(K$64:K976),""),"")</f>
        <v/>
      </c>
      <c r="M976" s="104" t="str">
        <f>IFERROR(IF(E976="","",IF(K976&lt;&gt;"",MAX(M$64:M975)+1,IF(AND($F975/INDEX($F$64:$F976,MATCH(MAX(M$64:M975),M$64:M975,0)-1)&gt;(1+$O$2),MAX(K$64:K976)&gt;MAX(L$64:L975)),MAX(M$64:M975)+1,""))),"")</f>
        <v/>
      </c>
      <c r="N976" s="91">
        <f t="shared" si="110"/>
        <v>0</v>
      </c>
      <c r="O976" s="91" t="str">
        <f>IFERROR(IF(AND(N975=$H$2*1,MAX(O$64:O975)=MAX(P$64:P975)),MAX(O$64:O975)+1,""),"")</f>
        <v/>
      </c>
      <c r="P976" s="91" t="str">
        <f>IFERROR(IF(MOD(MAX(Q$64:Q976),10*MAX(O$64:O976))&lt;=2,IF(AND(F975/INDEX($F$64:$F976,MATCH(MAX(O$64:O976),O$64:O976,0)-1)&lt;(1-$P$2),MAX(O$64:O976)&gt;MAX(P$64:P975)),MAX(O$64:O976),""),IF(AND($F975/INDEX($F$64:$F976,MATCH(MAX(Q$64:Q976),Q$64:Q976,0)-1)&lt;(1-$P$2),MAX(O$64:O976)&gt;MAX(P$64:P975)),MAX(O$64:O976),"")),"")</f>
        <v/>
      </c>
      <c r="Q976" s="91" t="str">
        <f>IFERROR(IF(E976="","",IF(O976&lt;&gt;"",MAX(O$64:O976)*10+1,IF(AND($F975/INDEX($F$64:$F976,MATCH(MAX(Q$64:Q975),Q$64:Q975,0)-1)&gt;(1+$O$2),MAX(O$64:O976)&gt;MAX(P$64:P975)),MAX(Q$64:Q975)+1,""))),"")</f>
        <v/>
      </c>
    </row>
    <row r="977" spans="1:17" x14ac:dyDescent="0.2">
      <c r="A977" s="13">
        <f>HLOOKUP($E$2,历史数据!$V$3:$AE$5000,ROW(A975),)</f>
        <v>93860</v>
      </c>
      <c r="B977" s="41">
        <v>37925</v>
      </c>
      <c r="C977" s="100">
        <f>IFERROR(IF(A977&lt;&gt;0,MAX($C$4:C976)+1,""),"")</f>
        <v>966</v>
      </c>
      <c r="D977" s="100"/>
      <c r="E977" s="99">
        <f t="shared" si="111"/>
        <v>37936</v>
      </c>
      <c r="F977" s="101">
        <f>IFERROR(VLOOKUP(E977,历史数据!AH:AJ,3,),"")</f>
        <v>6.5811542793934104</v>
      </c>
      <c r="G977" s="101">
        <f t="shared" si="107"/>
        <v>8.1823512875679381</v>
      </c>
      <c r="H977" s="105">
        <f t="shared" si="108"/>
        <v>-3.5444109400625257E-3</v>
      </c>
      <c r="I977" s="101">
        <f>IFERROR(VLOOKUP(E977,历史数据!AH:AJ,2,),"")</f>
        <v>6.2814185399358902</v>
      </c>
      <c r="J977" s="104">
        <f t="shared" si="109"/>
        <v>0</v>
      </c>
      <c r="K977" s="104" t="str">
        <f>IFERROR(IF(AND(J976=$H$2*1,MAX(K$64:K976)=MAX(L$64:L976)),MAX(K$64:K976)+1,""),"")</f>
        <v/>
      </c>
      <c r="L977" s="104" t="str">
        <f>IFERROR(IF(AND($F976/INDEX($F$64:$F977,MATCH(MAX(M$64:M977),M$64:M977,0)-1)&lt;(1-$P$2),MAX(K$64:K977)&gt;MAX(L$64:L976)),MAX(K$64:K977),""),"")</f>
        <v/>
      </c>
      <c r="M977" s="104" t="str">
        <f>IFERROR(IF(E977="","",IF(K977&lt;&gt;"",MAX(M$64:M976)+1,IF(AND($F976/INDEX($F$64:$F977,MATCH(MAX(M$64:M976),M$64:M976,0)-1)&gt;(1+$O$2),MAX(K$64:K977)&gt;MAX(L$64:L976)),MAX(M$64:M976)+1,""))),"")</f>
        <v/>
      </c>
      <c r="N977" s="91">
        <f t="shared" si="110"/>
        <v>0</v>
      </c>
      <c r="O977" s="91" t="str">
        <f>IFERROR(IF(AND(N976=$H$2*1,MAX(O$64:O976)=MAX(P$64:P976)),MAX(O$64:O976)+1,""),"")</f>
        <v/>
      </c>
      <c r="P977" s="91" t="str">
        <f>IFERROR(IF(MOD(MAX(Q$64:Q977),10*MAX(O$64:O977))&lt;=2,IF(AND(F976/INDEX($F$64:$F977,MATCH(MAX(O$64:O977),O$64:O977,0)-1)&lt;(1-$P$2),MAX(O$64:O977)&gt;MAX(P$64:P976)),MAX(O$64:O977),""),IF(AND($F976/INDEX($F$64:$F977,MATCH(MAX(Q$64:Q977),Q$64:Q977,0)-1)&lt;(1-$P$2),MAX(O$64:O977)&gt;MAX(P$64:P976)),MAX(O$64:O977),"")),"")</f>
        <v/>
      </c>
      <c r="Q977" s="91" t="str">
        <f>IFERROR(IF(E977="","",IF(O977&lt;&gt;"",MAX(O$64:O977)*10+1,IF(AND($F976/INDEX($F$64:$F977,MATCH(MAX(Q$64:Q976),Q$64:Q976,0)-1)&gt;(1+$O$2),MAX(O$64:O977)&gt;MAX(P$64:P976)),MAX(Q$64:Q976)+1,""))),"")</f>
        <v/>
      </c>
    </row>
    <row r="978" spans="1:17" x14ac:dyDescent="0.2">
      <c r="A978" s="13">
        <f>HLOOKUP($E$2,历史数据!$V$3:$AE$5000,ROW(A976),)</f>
        <v>34400</v>
      </c>
      <c r="B978" s="41">
        <v>37928</v>
      </c>
      <c r="C978" s="100">
        <f>IFERROR(IF(A978&lt;&gt;0,MAX($C$4:C977)+1,""),"")</f>
        <v>967</v>
      </c>
      <c r="D978" s="100"/>
      <c r="E978" s="99">
        <f t="shared" si="111"/>
        <v>37937</v>
      </c>
      <c r="F978" s="101">
        <f>IFERROR(VLOOKUP(E978,历史数据!AH:AJ,3,),"")</f>
        <v>6.5159943360330796</v>
      </c>
      <c r="G978" s="101">
        <f t="shared" si="107"/>
        <v>8.1525949134333882</v>
      </c>
      <c r="H978" s="105">
        <f t="shared" si="108"/>
        <v>-3.6366532172433796E-3</v>
      </c>
      <c r="I978" s="101">
        <f>IFERROR(VLOOKUP(E978,历史数据!AH:AJ,2,),"")</f>
        <v>6.4508343926727498</v>
      </c>
      <c r="J978" s="104">
        <f t="shared" si="109"/>
        <v>0</v>
      </c>
      <c r="K978" s="104" t="str">
        <f>IFERROR(IF(AND(J977=$H$2*1,MAX(K$64:K977)=MAX(L$64:L977)),MAX(K$64:K977)+1,""),"")</f>
        <v/>
      </c>
      <c r="L978" s="104" t="str">
        <f>IFERROR(IF(AND($F977/INDEX($F$64:$F978,MATCH(MAX(M$64:M978),M$64:M978,0)-1)&lt;(1-$P$2),MAX(K$64:K978)&gt;MAX(L$64:L977)),MAX(K$64:K978),""),"")</f>
        <v/>
      </c>
      <c r="M978" s="104" t="str">
        <f>IFERROR(IF(E978="","",IF(K978&lt;&gt;"",MAX(M$64:M977)+1,IF(AND($F977/INDEX($F$64:$F978,MATCH(MAX(M$64:M977),M$64:M977,0)-1)&gt;(1+$O$2),MAX(K$64:K978)&gt;MAX(L$64:L977)),MAX(M$64:M977)+1,""))),"")</f>
        <v/>
      </c>
      <c r="N978" s="91">
        <f t="shared" si="110"/>
        <v>0</v>
      </c>
      <c r="O978" s="91" t="str">
        <f>IFERROR(IF(AND(N977=$H$2*1,MAX(O$64:O977)=MAX(P$64:P977)),MAX(O$64:O977)+1,""),"")</f>
        <v/>
      </c>
      <c r="P978" s="91" t="str">
        <f>IFERROR(IF(MOD(MAX(Q$64:Q978),10*MAX(O$64:O978))&lt;=2,IF(AND(F977/INDEX($F$64:$F978,MATCH(MAX(O$64:O978),O$64:O978,0)-1)&lt;(1-$P$2),MAX(O$64:O978)&gt;MAX(P$64:P977)),MAX(O$64:O978),""),IF(AND($F977/INDEX($F$64:$F978,MATCH(MAX(Q$64:Q978),Q$64:Q978,0)-1)&lt;(1-$P$2),MAX(O$64:O978)&gt;MAX(P$64:P977)),MAX(O$64:O978),"")),"")</f>
        <v/>
      </c>
      <c r="Q978" s="91" t="str">
        <f>IFERROR(IF(E978="","",IF(O978&lt;&gt;"",MAX(O$64:O978)*10+1,IF(AND($F977/INDEX($F$64:$F978,MATCH(MAX(Q$64:Q977),Q$64:Q977,0)-1)&gt;(1+$O$2),MAX(O$64:O978)&gt;MAX(P$64:P977)),MAX(Q$64:Q977)+1,""))),"")</f>
        <v/>
      </c>
    </row>
    <row r="979" spans="1:17" x14ac:dyDescent="0.2">
      <c r="A979" s="13">
        <f>HLOOKUP($E$2,历史数据!$V$3:$AE$5000,ROW(A977),)</f>
        <v>228050</v>
      </c>
      <c r="B979" s="41">
        <v>37929</v>
      </c>
      <c r="C979" s="100">
        <f>IFERROR(IF(A979&lt;&gt;0,MAX($C$4:C978)+1,""),"")</f>
        <v>968</v>
      </c>
      <c r="D979" s="100"/>
      <c r="E979" s="99">
        <f t="shared" si="111"/>
        <v>37938</v>
      </c>
      <c r="F979" s="101">
        <f>IFERROR(VLOOKUP(E979,历史数据!AH:AJ,3,),"")</f>
        <v>6.4378024040006796</v>
      </c>
      <c r="G979" s="101">
        <f t="shared" si="107"/>
        <v>8.1189289426972167</v>
      </c>
      <c r="H979" s="105">
        <f t="shared" si="108"/>
        <v>-4.129479152790827E-3</v>
      </c>
      <c r="I979" s="101">
        <f>IFERROR(VLOOKUP(E979,历史数据!AH:AJ,2,),"")</f>
        <v>6.4638663813448103</v>
      </c>
      <c r="J979" s="104">
        <f t="shared" si="109"/>
        <v>0</v>
      </c>
      <c r="K979" s="104" t="str">
        <f>IFERROR(IF(AND(J978=$H$2*1,MAX(K$64:K978)=MAX(L$64:L978)),MAX(K$64:K978)+1,""),"")</f>
        <v/>
      </c>
      <c r="L979" s="104" t="str">
        <f>IFERROR(IF(AND($F978/INDEX($F$64:$F979,MATCH(MAX(M$64:M979),M$64:M979,0)-1)&lt;(1-$P$2),MAX(K$64:K979)&gt;MAX(L$64:L978)),MAX(K$64:K979),""),"")</f>
        <v/>
      </c>
      <c r="M979" s="104" t="str">
        <f>IFERROR(IF(E979="","",IF(K979&lt;&gt;"",MAX(M$64:M978)+1,IF(AND($F978/INDEX($F$64:$F979,MATCH(MAX(M$64:M978),M$64:M978,0)-1)&gt;(1+$O$2),MAX(K$64:K979)&gt;MAX(L$64:L978)),MAX(M$64:M978)+1,""))),"")</f>
        <v/>
      </c>
      <c r="N979" s="91">
        <f t="shared" si="110"/>
        <v>0</v>
      </c>
      <c r="O979" s="91" t="str">
        <f>IFERROR(IF(AND(N978=$H$2*1,MAX(O$64:O978)=MAX(P$64:P978)),MAX(O$64:O978)+1,""),"")</f>
        <v/>
      </c>
      <c r="P979" s="91" t="str">
        <f>IFERROR(IF(MOD(MAX(Q$64:Q979),10*MAX(O$64:O979))&lt;=2,IF(AND(F978/INDEX($F$64:$F979,MATCH(MAX(O$64:O979),O$64:O979,0)-1)&lt;(1-$P$2),MAX(O$64:O979)&gt;MAX(P$64:P978)),MAX(O$64:O979),""),IF(AND($F978/INDEX($F$64:$F979,MATCH(MAX(Q$64:Q979),Q$64:Q979,0)-1)&lt;(1-$P$2),MAX(O$64:O979)&gt;MAX(P$64:P978)),MAX(O$64:O979),"")),"")</f>
        <v/>
      </c>
      <c r="Q979" s="91" t="str">
        <f>IFERROR(IF(E979="","",IF(O979&lt;&gt;"",MAX(O$64:O979)*10+1,IF(AND($F978/INDEX($F$64:$F979,MATCH(MAX(Q$64:Q978),Q$64:Q978,0)-1)&gt;(1+$O$2),MAX(O$64:O979)&gt;MAX(P$64:P978)),MAX(Q$64:Q978)+1,""))),"")</f>
        <v/>
      </c>
    </row>
    <row r="980" spans="1:17" x14ac:dyDescent="0.2">
      <c r="A980" s="13">
        <f>HLOOKUP($E$2,历史数据!$V$3:$AE$5000,ROW(A978),)</f>
        <v>128900</v>
      </c>
      <c r="B980" s="41">
        <v>37930</v>
      </c>
      <c r="C980" s="100">
        <f>IFERROR(IF(A980&lt;&gt;0,MAX($C$4:C979)+1,""),"")</f>
        <v>969</v>
      </c>
      <c r="D980" s="100"/>
      <c r="E980" s="99">
        <f t="shared" si="111"/>
        <v>37939</v>
      </c>
      <c r="F980" s="101">
        <f>IFERROR(VLOOKUP(E980,历史数据!AH:AJ,3,),"")</f>
        <v>6.5159943360330796</v>
      </c>
      <c r="G980" s="101">
        <f t="shared" si="107"/>
        <v>8.0850457721498454</v>
      </c>
      <c r="H980" s="105">
        <f t="shared" si="108"/>
        <v>-4.1733547351523459E-3</v>
      </c>
      <c r="I980" s="101">
        <f>IFERROR(VLOOKUP(E980,历史数据!AH:AJ,2,),"")</f>
        <v>6.4899303586889499</v>
      </c>
      <c r="J980" s="104">
        <f t="shared" si="109"/>
        <v>0</v>
      </c>
      <c r="K980" s="104" t="str">
        <f>IFERROR(IF(AND(J979=$H$2*1,MAX(K$64:K979)=MAX(L$64:L979)),MAX(K$64:K979)+1,""),"")</f>
        <v/>
      </c>
      <c r="L980" s="104" t="str">
        <f>IFERROR(IF(AND($F979/INDEX($F$64:$F980,MATCH(MAX(M$64:M980),M$64:M980,0)-1)&lt;(1-$P$2),MAX(K$64:K980)&gt;MAX(L$64:L979)),MAX(K$64:K980),""),"")</f>
        <v/>
      </c>
      <c r="M980" s="104" t="str">
        <f>IFERROR(IF(E980="","",IF(K980&lt;&gt;"",MAX(M$64:M979)+1,IF(AND($F979/INDEX($F$64:$F980,MATCH(MAX(M$64:M979),M$64:M979,0)-1)&gt;(1+$O$2),MAX(K$64:K980)&gt;MAX(L$64:L979)),MAX(M$64:M979)+1,""))),"")</f>
        <v/>
      </c>
      <c r="N980" s="91">
        <f t="shared" si="110"/>
        <v>0</v>
      </c>
      <c r="O980" s="91" t="str">
        <f>IFERROR(IF(AND(N979=$H$2*1,MAX(O$64:O979)=MAX(P$64:P979)),MAX(O$64:O979)+1,""),"")</f>
        <v/>
      </c>
      <c r="P980" s="91" t="str">
        <f>IFERROR(IF(MOD(MAX(Q$64:Q980),10*MAX(O$64:O980))&lt;=2,IF(AND(F979/INDEX($F$64:$F980,MATCH(MAX(O$64:O980),O$64:O980,0)-1)&lt;(1-$P$2),MAX(O$64:O980)&gt;MAX(P$64:P979)),MAX(O$64:O980),""),IF(AND($F979/INDEX($F$64:$F980,MATCH(MAX(Q$64:Q980),Q$64:Q980,0)-1)&lt;(1-$P$2),MAX(O$64:O980)&gt;MAX(P$64:P979)),MAX(O$64:O980),"")),"")</f>
        <v/>
      </c>
      <c r="Q980" s="91" t="str">
        <f>IFERROR(IF(E980="","",IF(O980&lt;&gt;"",MAX(O$64:O980)*10+1,IF(AND($F979/INDEX($F$64:$F980,MATCH(MAX(Q$64:Q979),Q$64:Q979,0)-1)&gt;(1+$O$2),MAX(O$64:O980)&gt;MAX(P$64:P979)),MAX(Q$64:Q979)+1,""))),"")</f>
        <v/>
      </c>
    </row>
    <row r="981" spans="1:17" x14ac:dyDescent="0.2">
      <c r="A981" s="13">
        <f>HLOOKUP($E$2,历史数据!$V$3:$AE$5000,ROW(A979),)</f>
        <v>261000</v>
      </c>
      <c r="B981" s="41">
        <v>37931</v>
      </c>
      <c r="C981" s="100">
        <f>IFERROR(IF(A981&lt;&gt;0,MAX($C$4:C980)+1,""),"")</f>
        <v>970</v>
      </c>
      <c r="D981" s="100"/>
      <c r="E981" s="99">
        <f t="shared" si="111"/>
        <v>37942</v>
      </c>
      <c r="F981" s="101">
        <f>IFERROR(VLOOKUP(E981,历史数据!AH:AJ,3,),"")</f>
        <v>6.5159943360330796</v>
      </c>
      <c r="G981" s="101">
        <f t="shared" si="107"/>
        <v>8.0439950078328373</v>
      </c>
      <c r="H981" s="105">
        <f t="shared" si="108"/>
        <v>-5.0773694390715551E-3</v>
      </c>
      <c r="I981" s="101">
        <f>IFERROR(VLOOKUP(E981,历史数据!AH:AJ,2,),"")</f>
        <v>6.3987064379844796</v>
      </c>
      <c r="J981" s="104">
        <f t="shared" si="109"/>
        <v>0</v>
      </c>
      <c r="K981" s="104" t="str">
        <f>IFERROR(IF(AND(J980=$H$2*1,MAX(K$64:K980)=MAX(L$64:L980)),MAX(K$64:K980)+1,""),"")</f>
        <v/>
      </c>
      <c r="L981" s="104" t="str">
        <f>IFERROR(IF(AND($F980/INDEX($F$64:$F981,MATCH(MAX(M$64:M981),M$64:M981,0)-1)&lt;(1-$P$2),MAX(K$64:K981)&gt;MAX(L$64:L980)),MAX(K$64:K981),""),"")</f>
        <v/>
      </c>
      <c r="M981" s="104" t="str">
        <f>IFERROR(IF(E981="","",IF(K981&lt;&gt;"",MAX(M$64:M980)+1,IF(AND($F980/INDEX($F$64:$F981,MATCH(MAX(M$64:M980),M$64:M980,0)-1)&gt;(1+$O$2),MAX(K$64:K981)&gt;MAX(L$64:L980)),MAX(M$64:M980)+1,""))),"")</f>
        <v/>
      </c>
      <c r="N981" s="91">
        <f t="shared" si="110"/>
        <v>0</v>
      </c>
      <c r="O981" s="91" t="str">
        <f>IFERROR(IF(AND(N980=$H$2*1,MAX(O$64:O980)=MAX(P$64:P980)),MAX(O$64:O980)+1,""),"")</f>
        <v/>
      </c>
      <c r="P981" s="91" t="str">
        <f>IFERROR(IF(MOD(MAX(Q$64:Q981),10*MAX(O$64:O981))&lt;=2,IF(AND(F980/INDEX($F$64:$F981,MATCH(MAX(O$64:O981),O$64:O981,0)-1)&lt;(1-$P$2),MAX(O$64:O981)&gt;MAX(P$64:P980)),MAX(O$64:O981),""),IF(AND($F980/INDEX($F$64:$F981,MATCH(MAX(Q$64:Q981),Q$64:Q981,0)-1)&lt;(1-$P$2),MAX(O$64:O981)&gt;MAX(P$64:P980)),MAX(O$64:O981),"")),"")</f>
        <v/>
      </c>
      <c r="Q981" s="91" t="str">
        <f>IFERROR(IF(E981="","",IF(O981&lt;&gt;"",MAX(O$64:O981)*10+1,IF(AND($F980/INDEX($F$64:$F981,MATCH(MAX(Q$64:Q980),Q$64:Q980,0)-1)&gt;(1+$O$2),MAX(O$64:O981)&gt;MAX(P$64:P980)),MAX(Q$64:Q980)+1,""))),"")</f>
        <v/>
      </c>
    </row>
    <row r="982" spans="1:17" x14ac:dyDescent="0.2">
      <c r="A982" s="13">
        <f>HLOOKUP($E$2,历史数据!$V$3:$AE$5000,ROW(A980),)</f>
        <v>275060</v>
      </c>
      <c r="B982" s="41">
        <v>37932</v>
      </c>
      <c r="C982" s="100">
        <f>IFERROR(IF(A982&lt;&gt;0,MAX($C$4:C981)+1,""),"")</f>
        <v>971</v>
      </c>
      <c r="D982" s="100"/>
      <c r="E982" s="99">
        <f t="shared" si="111"/>
        <v>37943</v>
      </c>
      <c r="F982" s="101">
        <f>IFERROR(VLOOKUP(E982,历史数据!AH:AJ,3,),"")</f>
        <v>6.5941862680654797</v>
      </c>
      <c r="G982" s="101">
        <f t="shared" si="107"/>
        <v>8.0016410446486201</v>
      </c>
      <c r="H982" s="105">
        <f t="shared" si="108"/>
        <v>-5.2652895909277575E-3</v>
      </c>
      <c r="I982" s="101">
        <f>IFERROR(VLOOKUP(E982,历史数据!AH:AJ,2,),"")</f>
        <v>6.4638663813448103</v>
      </c>
      <c r="J982" s="104">
        <f t="shared" si="109"/>
        <v>0</v>
      </c>
      <c r="K982" s="104" t="str">
        <f>IFERROR(IF(AND(J981=$H$2*1,MAX(K$64:K981)=MAX(L$64:L981)),MAX(K$64:K981)+1,""),"")</f>
        <v/>
      </c>
      <c r="L982" s="104" t="str">
        <f>IFERROR(IF(AND($F981/INDEX($F$64:$F982,MATCH(MAX(M$64:M982),M$64:M982,0)-1)&lt;(1-$P$2),MAX(K$64:K982)&gt;MAX(L$64:L981)),MAX(K$64:K982),""),"")</f>
        <v/>
      </c>
      <c r="M982" s="104" t="str">
        <f>IFERROR(IF(E982="","",IF(K982&lt;&gt;"",MAX(M$64:M981)+1,IF(AND($F981/INDEX($F$64:$F982,MATCH(MAX(M$64:M981),M$64:M981,0)-1)&gt;(1+$O$2),MAX(K$64:K982)&gt;MAX(L$64:L981)),MAX(M$64:M981)+1,""))),"")</f>
        <v/>
      </c>
      <c r="N982" s="91">
        <f t="shared" si="110"/>
        <v>0</v>
      </c>
      <c r="O982" s="91" t="str">
        <f>IFERROR(IF(AND(N981=$H$2*1,MAX(O$64:O981)=MAX(P$64:P981)),MAX(O$64:O981)+1,""),"")</f>
        <v/>
      </c>
      <c r="P982" s="91" t="str">
        <f>IFERROR(IF(MOD(MAX(Q$64:Q982),10*MAX(O$64:O982))&lt;=2,IF(AND(F981/INDEX($F$64:$F982,MATCH(MAX(O$64:O982),O$64:O982,0)-1)&lt;(1-$P$2),MAX(O$64:O982)&gt;MAX(P$64:P981)),MAX(O$64:O982),""),IF(AND($F981/INDEX($F$64:$F982,MATCH(MAX(Q$64:Q982),Q$64:Q982,0)-1)&lt;(1-$P$2),MAX(O$64:O982)&gt;MAX(P$64:P981)),MAX(O$64:O982),"")),"")</f>
        <v/>
      </c>
      <c r="Q982" s="91" t="str">
        <f>IFERROR(IF(E982="","",IF(O982&lt;&gt;"",MAX(O$64:O982)*10+1,IF(AND($F981/INDEX($F$64:$F982,MATCH(MAX(Q$64:Q981),Q$64:Q981,0)-1)&gt;(1+$O$2),MAX(O$64:O982)&gt;MAX(P$64:P981)),MAX(Q$64:Q981)+1,""))),"")</f>
        <v/>
      </c>
    </row>
    <row r="983" spans="1:17" x14ac:dyDescent="0.2">
      <c r="A983" s="13">
        <f>HLOOKUP($E$2,历史数据!$V$3:$AE$5000,ROW(A981),)</f>
        <v>110579</v>
      </c>
      <c r="B983" s="41">
        <v>37935</v>
      </c>
      <c r="C983" s="100">
        <f>IFERROR(IF(A983&lt;&gt;0,MAX($C$4:C982)+1,""),"")</f>
        <v>972</v>
      </c>
      <c r="D983" s="100"/>
      <c r="E983" s="99">
        <f t="shared" si="111"/>
        <v>37944</v>
      </c>
      <c r="F983" s="101">
        <f>IFERROR(VLOOKUP(E983,历史数据!AH:AJ,3,),"")</f>
        <v>6.6332822340816699</v>
      </c>
      <c r="G983" s="101">
        <f t="shared" si="107"/>
        <v>7.9568978835411937</v>
      </c>
      <c r="H983" s="105">
        <f t="shared" si="108"/>
        <v>-5.5917480998913804E-3</v>
      </c>
      <c r="I983" s="101">
        <f>IFERROR(VLOOKUP(E983,历史数据!AH:AJ,2,),"")</f>
        <v>6.5290263247051401</v>
      </c>
      <c r="J983" s="104">
        <f t="shared" si="109"/>
        <v>0</v>
      </c>
      <c r="K983" s="104" t="str">
        <f>IFERROR(IF(AND(J982=$H$2*1,MAX(K$64:K982)=MAX(L$64:L982)),MAX(K$64:K982)+1,""),"")</f>
        <v/>
      </c>
      <c r="L983" s="104" t="str">
        <f>IFERROR(IF(AND($F982/INDEX($F$64:$F983,MATCH(MAX(M$64:M983),M$64:M983,0)-1)&lt;(1-$P$2),MAX(K$64:K983)&gt;MAX(L$64:L982)),MAX(K$64:K983),""),"")</f>
        <v/>
      </c>
      <c r="M983" s="104" t="str">
        <f>IFERROR(IF(E983="","",IF(K983&lt;&gt;"",MAX(M$64:M982)+1,IF(AND($F982/INDEX($F$64:$F983,MATCH(MAX(M$64:M982),M$64:M982,0)-1)&gt;(1+$O$2),MAX(K$64:K983)&gt;MAX(L$64:L982)),MAX(M$64:M982)+1,""))),"")</f>
        <v/>
      </c>
      <c r="N983" s="91">
        <f t="shared" si="110"/>
        <v>0</v>
      </c>
      <c r="O983" s="91" t="str">
        <f>IFERROR(IF(AND(N982=$H$2*1,MAX(O$64:O982)=MAX(P$64:P982)),MAX(O$64:O982)+1,""),"")</f>
        <v/>
      </c>
      <c r="P983" s="91" t="str">
        <f>IFERROR(IF(MOD(MAX(Q$64:Q983),10*MAX(O$64:O983))&lt;=2,IF(AND(F982/INDEX($F$64:$F983,MATCH(MAX(O$64:O983),O$64:O983,0)-1)&lt;(1-$P$2),MAX(O$64:O983)&gt;MAX(P$64:P982)),MAX(O$64:O983),""),IF(AND($F982/INDEX($F$64:$F983,MATCH(MAX(Q$64:Q983),Q$64:Q983,0)-1)&lt;(1-$P$2),MAX(O$64:O983)&gt;MAX(P$64:P982)),MAX(O$64:O983),"")),"")</f>
        <v/>
      </c>
      <c r="Q983" s="91" t="str">
        <f>IFERROR(IF(E983="","",IF(O983&lt;&gt;"",MAX(O$64:O983)*10+1,IF(AND($F982/INDEX($F$64:$F983,MATCH(MAX(Q$64:Q982),Q$64:Q982,0)-1)&gt;(1+$O$2),MAX(O$64:O983)&gt;MAX(P$64:P982)),MAX(Q$64:Q982)+1,""))),"")</f>
        <v/>
      </c>
    </row>
    <row r="984" spans="1:17" x14ac:dyDescent="0.2">
      <c r="A984" s="13">
        <f>HLOOKUP($E$2,历史数据!$V$3:$AE$5000,ROW(A982),)</f>
        <v>107849</v>
      </c>
      <c r="B984" s="41">
        <v>37936</v>
      </c>
      <c r="C984" s="100">
        <f>IFERROR(IF(A984&lt;&gt;0,MAX($C$4:C983)+1,""),"")</f>
        <v>973</v>
      </c>
      <c r="D984" s="100"/>
      <c r="E984" s="99">
        <f t="shared" si="111"/>
        <v>37945</v>
      </c>
      <c r="F984" s="101">
        <f>IFERROR(VLOOKUP(E984,历史数据!AH:AJ,3,),"")</f>
        <v>6.8287620641626701</v>
      </c>
      <c r="G984" s="101">
        <f t="shared" si="107"/>
        <v>7.918887916581002</v>
      </c>
      <c r="H984" s="105">
        <f t="shared" si="108"/>
        <v>-4.7769831304250721E-3</v>
      </c>
      <c r="I984" s="101">
        <f>IFERROR(VLOOKUP(E984,历史数据!AH:AJ,2,),"")</f>
        <v>6.6072182567375402</v>
      </c>
      <c r="J984" s="104">
        <f t="shared" si="109"/>
        <v>0</v>
      </c>
      <c r="K984" s="104" t="str">
        <f>IFERROR(IF(AND(J983=$H$2*1,MAX(K$64:K983)=MAX(L$64:L983)),MAX(K$64:K983)+1,""),"")</f>
        <v/>
      </c>
      <c r="L984" s="104" t="str">
        <f>IFERROR(IF(AND($F983/INDEX($F$64:$F984,MATCH(MAX(M$64:M984),M$64:M984,0)-1)&lt;(1-$P$2),MAX(K$64:K984)&gt;MAX(L$64:L983)),MAX(K$64:K984),""),"")</f>
        <v/>
      </c>
      <c r="M984" s="104" t="str">
        <f>IFERROR(IF(E984="","",IF(K984&lt;&gt;"",MAX(M$64:M983)+1,IF(AND($F983/INDEX($F$64:$F984,MATCH(MAX(M$64:M983),M$64:M983,0)-1)&gt;(1+$O$2),MAX(K$64:K984)&gt;MAX(L$64:L983)),MAX(M$64:M983)+1,""))),"")</f>
        <v/>
      </c>
      <c r="N984" s="91">
        <f t="shared" si="110"/>
        <v>0</v>
      </c>
      <c r="O984" s="91" t="str">
        <f>IFERROR(IF(AND(N983=$H$2*1,MAX(O$64:O983)=MAX(P$64:P983)),MAX(O$64:O983)+1,""),"")</f>
        <v/>
      </c>
      <c r="P984" s="91" t="str">
        <f>IFERROR(IF(MOD(MAX(Q$64:Q984),10*MAX(O$64:O984))&lt;=2,IF(AND(F983/INDEX($F$64:$F984,MATCH(MAX(O$64:O984),O$64:O984,0)-1)&lt;(1-$P$2),MAX(O$64:O984)&gt;MAX(P$64:P983)),MAX(O$64:O984),""),IF(AND($F983/INDEX($F$64:$F984,MATCH(MAX(Q$64:Q984),Q$64:Q984,0)-1)&lt;(1-$P$2),MAX(O$64:O984)&gt;MAX(P$64:P983)),MAX(O$64:O984),"")),"")</f>
        <v/>
      </c>
      <c r="Q984" s="91" t="str">
        <f>IFERROR(IF(E984="","",IF(O984&lt;&gt;"",MAX(O$64:O984)*10+1,IF(AND($F983/INDEX($F$64:$F984,MATCH(MAX(Q$64:Q983),Q$64:Q983,0)-1)&gt;(1+$O$2),MAX(O$64:O984)&gt;MAX(P$64:P983)),MAX(Q$64:Q983)+1,""))),"")</f>
        <v/>
      </c>
    </row>
    <row r="985" spans="1:17" x14ac:dyDescent="0.2">
      <c r="A985" s="13">
        <f>HLOOKUP($E$2,历史数据!$V$3:$AE$5000,ROW(A983),)</f>
        <v>109200</v>
      </c>
      <c r="B985" s="41">
        <v>37937</v>
      </c>
      <c r="C985" s="100">
        <f>IFERROR(IF(A985&lt;&gt;0,MAX($C$4:C984)+1,""),"")</f>
        <v>974</v>
      </c>
      <c r="D985" s="100"/>
      <c r="E985" s="99">
        <f t="shared" si="111"/>
        <v>37946</v>
      </c>
      <c r="F985" s="101">
        <f>IFERROR(VLOOKUP(E985,历史数据!AH:AJ,3,),"")</f>
        <v>6.7636021208023402</v>
      </c>
      <c r="G985" s="101">
        <f t="shared" si="107"/>
        <v>7.8797919505648037</v>
      </c>
      <c r="H985" s="105">
        <f t="shared" si="108"/>
        <v>-4.9370525796099685E-3</v>
      </c>
      <c r="I985" s="101">
        <f>IFERROR(VLOOKUP(E985,历史数据!AH:AJ,2,),"")</f>
        <v>6.8287620641626701</v>
      </c>
      <c r="J985" s="104">
        <f t="shared" si="109"/>
        <v>0</v>
      </c>
      <c r="K985" s="104" t="str">
        <f>IFERROR(IF(AND(J984=$H$2*1,MAX(K$64:K984)=MAX(L$64:L984)),MAX(K$64:K984)+1,""),"")</f>
        <v/>
      </c>
      <c r="L985" s="104" t="str">
        <f>IFERROR(IF(AND($F984/INDEX($F$64:$F985,MATCH(MAX(M$64:M985),M$64:M985,0)-1)&lt;(1-$P$2),MAX(K$64:K985)&gt;MAX(L$64:L984)),MAX(K$64:K985),""),"")</f>
        <v/>
      </c>
      <c r="M985" s="104" t="str">
        <f>IFERROR(IF(E985="","",IF(K985&lt;&gt;"",MAX(M$64:M984)+1,IF(AND($F984/INDEX($F$64:$F985,MATCH(MAX(M$64:M984),M$64:M984,0)-1)&gt;(1+$O$2),MAX(K$64:K985)&gt;MAX(L$64:L984)),MAX(M$64:M984)+1,""))),"")</f>
        <v/>
      </c>
      <c r="N985" s="91">
        <f t="shared" si="110"/>
        <v>0</v>
      </c>
      <c r="O985" s="91" t="str">
        <f>IFERROR(IF(AND(N984=$H$2*1,MAX(O$64:O984)=MAX(P$64:P984)),MAX(O$64:O984)+1,""),"")</f>
        <v/>
      </c>
      <c r="P985" s="91" t="str">
        <f>IFERROR(IF(MOD(MAX(Q$64:Q985),10*MAX(O$64:O985))&lt;=2,IF(AND(F984/INDEX($F$64:$F985,MATCH(MAX(O$64:O985),O$64:O985,0)-1)&lt;(1-$P$2),MAX(O$64:O985)&gt;MAX(P$64:P984)),MAX(O$64:O985),""),IF(AND($F984/INDEX($F$64:$F985,MATCH(MAX(Q$64:Q985),Q$64:Q985,0)-1)&lt;(1-$P$2),MAX(O$64:O985)&gt;MAX(P$64:P984)),MAX(O$64:O985),"")),"")</f>
        <v/>
      </c>
      <c r="Q985" s="91" t="str">
        <f>IFERROR(IF(E985="","",IF(O985&lt;&gt;"",MAX(O$64:O985)*10+1,IF(AND($F984/INDEX($F$64:$F985,MATCH(MAX(Q$64:Q984),Q$64:Q984,0)-1)&gt;(1+$O$2),MAX(O$64:O985)&gt;MAX(P$64:P984)),MAX(Q$64:Q984)+1,""))),"")</f>
        <v/>
      </c>
    </row>
    <row r="986" spans="1:17" x14ac:dyDescent="0.2">
      <c r="A986" s="13">
        <f>HLOOKUP($E$2,历史数据!$V$3:$AE$5000,ROW(A984),)</f>
        <v>68850</v>
      </c>
      <c r="B986" s="41">
        <v>37938</v>
      </c>
      <c r="C986" s="100">
        <f>IFERROR(IF(A986&lt;&gt;0,MAX($C$4:C985)+1,""),"")</f>
        <v>975</v>
      </c>
      <c r="D986" s="100"/>
      <c r="E986" s="99">
        <f t="shared" si="111"/>
        <v>37949</v>
      </c>
      <c r="F986" s="101">
        <f>IFERROR(VLOOKUP(E986,历史数据!AH:AJ,3,),"")</f>
        <v>6.8939220075229999</v>
      </c>
      <c r="G986" s="101">
        <f t="shared" si="107"/>
        <v>7.8452571805838272</v>
      </c>
      <c r="H986" s="105">
        <f t="shared" si="108"/>
        <v>-4.3827007359631409E-3</v>
      </c>
      <c r="I986" s="101">
        <f>IFERROR(VLOOKUP(E986,历史数据!AH:AJ,2,),"")</f>
        <v>6.75057013213027</v>
      </c>
      <c r="J986" s="104">
        <f t="shared" si="109"/>
        <v>0</v>
      </c>
      <c r="K986" s="104" t="str">
        <f>IFERROR(IF(AND(J985=$H$2*1,MAX(K$64:K985)=MAX(L$64:L985)),MAX(K$64:K985)+1,""),"")</f>
        <v/>
      </c>
      <c r="L986" s="104" t="str">
        <f>IFERROR(IF(AND($F985/INDEX($F$64:$F986,MATCH(MAX(M$64:M986),M$64:M986,0)-1)&lt;(1-$P$2),MAX(K$64:K986)&gt;MAX(L$64:L985)),MAX(K$64:K986),""),"")</f>
        <v/>
      </c>
      <c r="M986" s="104" t="str">
        <f>IFERROR(IF(E986="","",IF(K986&lt;&gt;"",MAX(M$64:M985)+1,IF(AND($F985/INDEX($F$64:$F986,MATCH(MAX(M$64:M985),M$64:M985,0)-1)&gt;(1+$O$2),MAX(K$64:K986)&gt;MAX(L$64:L985)),MAX(M$64:M985)+1,""))),"")</f>
        <v/>
      </c>
      <c r="N986" s="91">
        <f t="shared" si="110"/>
        <v>0</v>
      </c>
      <c r="O986" s="91" t="str">
        <f>IFERROR(IF(AND(N985=$H$2*1,MAX(O$64:O985)=MAX(P$64:P985)),MAX(O$64:O985)+1,""),"")</f>
        <v/>
      </c>
      <c r="P986" s="91" t="str">
        <f>IFERROR(IF(MOD(MAX(Q$64:Q986),10*MAX(O$64:O986))&lt;=2,IF(AND(F985/INDEX($F$64:$F986,MATCH(MAX(O$64:O986),O$64:O986,0)-1)&lt;(1-$P$2),MAX(O$64:O986)&gt;MAX(P$64:P985)),MAX(O$64:O986),""),IF(AND($F985/INDEX($F$64:$F986,MATCH(MAX(Q$64:Q986),Q$64:Q986,0)-1)&lt;(1-$P$2),MAX(O$64:O986)&gt;MAX(P$64:P985)),MAX(O$64:O986),"")),"")</f>
        <v/>
      </c>
      <c r="Q986" s="91" t="str">
        <f>IFERROR(IF(E986="","",IF(O986&lt;&gt;"",MAX(O$64:O986)*10+1,IF(AND($F985/INDEX($F$64:$F986,MATCH(MAX(Q$64:Q985),Q$64:Q985,0)-1)&gt;(1+$O$2),MAX(O$64:O986)&gt;MAX(P$64:P985)),MAX(Q$64:Q985)+1,""))),"")</f>
        <v/>
      </c>
    </row>
    <row r="987" spans="1:17" x14ac:dyDescent="0.2">
      <c r="A987" s="13">
        <f>HLOOKUP($E$2,历史数据!$V$3:$AE$5000,ROW(A985),)</f>
        <v>66000</v>
      </c>
      <c r="B987" s="41">
        <v>37939</v>
      </c>
      <c r="C987" s="100">
        <f>IFERROR(IF(A987&lt;&gt;0,MAX($C$4:C986)+1,""),"")</f>
        <v>976</v>
      </c>
      <c r="D987" s="100"/>
      <c r="E987" s="99">
        <f t="shared" si="111"/>
        <v>37950</v>
      </c>
      <c r="F987" s="101">
        <f>IFERROR(VLOOKUP(E987,历史数据!AH:AJ,3,),"")</f>
        <v>7.0503058715877902</v>
      </c>
      <c r="G987" s="101">
        <f t="shared" si="107"/>
        <v>7.8089848121132421</v>
      </c>
      <c r="H987" s="105">
        <f t="shared" si="108"/>
        <v>-4.6234772978960281E-3</v>
      </c>
      <c r="I987" s="101">
        <f>IFERROR(VLOOKUP(E987,历史数据!AH:AJ,2,),"")</f>
        <v>6.8157300754905998</v>
      </c>
      <c r="J987" s="104">
        <f t="shared" si="109"/>
        <v>0</v>
      </c>
      <c r="K987" s="104" t="str">
        <f>IFERROR(IF(AND(J986=$H$2*1,MAX(K$64:K986)=MAX(L$64:L986)),MAX(K$64:K986)+1,""),"")</f>
        <v/>
      </c>
      <c r="L987" s="104" t="str">
        <f>IFERROR(IF(AND($F986/INDEX($F$64:$F987,MATCH(MAX(M$64:M987),M$64:M987,0)-1)&lt;(1-$P$2),MAX(K$64:K987)&gt;MAX(L$64:L986)),MAX(K$64:K987),""),"")</f>
        <v/>
      </c>
      <c r="M987" s="104" t="str">
        <f>IFERROR(IF(E987="","",IF(K987&lt;&gt;"",MAX(M$64:M986)+1,IF(AND($F986/INDEX($F$64:$F987,MATCH(MAX(M$64:M986),M$64:M986,0)-1)&gt;(1+$O$2),MAX(K$64:K987)&gt;MAX(L$64:L986)),MAX(M$64:M986)+1,""))),"")</f>
        <v/>
      </c>
      <c r="N987" s="91">
        <f t="shared" si="110"/>
        <v>0</v>
      </c>
      <c r="O987" s="91" t="str">
        <f>IFERROR(IF(AND(N986=$H$2*1,MAX(O$64:O986)=MAX(P$64:P986)),MAX(O$64:O986)+1,""),"")</f>
        <v/>
      </c>
      <c r="P987" s="91" t="str">
        <f>IFERROR(IF(MOD(MAX(Q$64:Q987),10*MAX(O$64:O987))&lt;=2,IF(AND(F986/INDEX($F$64:$F987,MATCH(MAX(O$64:O987),O$64:O987,0)-1)&lt;(1-$P$2),MAX(O$64:O987)&gt;MAX(P$64:P986)),MAX(O$64:O987),""),IF(AND($F986/INDEX($F$64:$F987,MATCH(MAX(Q$64:Q987),Q$64:Q987,0)-1)&lt;(1-$P$2),MAX(O$64:O987)&gt;MAX(P$64:P986)),MAX(O$64:O987),"")),"")</f>
        <v/>
      </c>
      <c r="Q987" s="91" t="str">
        <f>IFERROR(IF(E987="","",IF(O987&lt;&gt;"",MAX(O$64:O987)*10+1,IF(AND($F986/INDEX($F$64:$F987,MATCH(MAX(Q$64:Q986),Q$64:Q986,0)-1)&gt;(1+$O$2),MAX(O$64:O987)&gt;MAX(P$64:P986)),MAX(Q$64:Q986)+1,""))),"")</f>
        <v/>
      </c>
    </row>
    <row r="988" spans="1:17" x14ac:dyDescent="0.2">
      <c r="A988" s="13">
        <f>HLOOKUP($E$2,历史数据!$V$3:$AE$5000,ROW(A986),)</f>
        <v>43400</v>
      </c>
      <c r="B988" s="41">
        <v>37942</v>
      </c>
      <c r="C988" s="100">
        <f>IFERROR(IF(A988&lt;&gt;0,MAX($C$4:C987)+1,""),"")</f>
        <v>977</v>
      </c>
      <c r="D988" s="100"/>
      <c r="E988" s="99">
        <f t="shared" si="111"/>
        <v>37951</v>
      </c>
      <c r="F988" s="101">
        <f>IFERROR(VLOOKUP(E988,历史数据!AH:AJ,3,),"")</f>
        <v>7.0503058715877902</v>
      </c>
      <c r="G988" s="101">
        <f t="shared" si="107"/>
        <v>7.7724952438314565</v>
      </c>
      <c r="H988" s="105">
        <f t="shared" si="108"/>
        <v>-4.6727672238756623E-3</v>
      </c>
      <c r="I988" s="101">
        <f>IFERROR(VLOOKUP(E988,历史数据!AH:AJ,2,),"")</f>
        <v>7.0372738829157298</v>
      </c>
      <c r="J988" s="104">
        <f t="shared" si="109"/>
        <v>0</v>
      </c>
      <c r="K988" s="104" t="str">
        <f>IFERROR(IF(AND(J987=$H$2*1,MAX(K$64:K987)=MAX(L$64:L987)),MAX(K$64:K987)+1,""),"")</f>
        <v/>
      </c>
      <c r="L988" s="104" t="str">
        <f>IFERROR(IF(AND($F987/INDEX($F$64:$F988,MATCH(MAX(M$64:M988),M$64:M988,0)-1)&lt;(1-$P$2),MAX(K$64:K988)&gt;MAX(L$64:L987)),MAX(K$64:K988),""),"")</f>
        <v/>
      </c>
      <c r="M988" s="104" t="str">
        <f>IFERROR(IF(E988="","",IF(K988&lt;&gt;"",MAX(M$64:M987)+1,IF(AND($F987/INDEX($F$64:$F988,MATCH(MAX(M$64:M987),M$64:M987,0)-1)&gt;(1+$O$2),MAX(K$64:K988)&gt;MAX(L$64:L987)),MAX(M$64:M987)+1,""))),"")</f>
        <v/>
      </c>
      <c r="N988" s="91">
        <f t="shared" si="110"/>
        <v>0</v>
      </c>
      <c r="O988" s="91" t="str">
        <f>IFERROR(IF(AND(N987=$H$2*1,MAX(O$64:O987)=MAX(P$64:P987)),MAX(O$64:O987)+1,""),"")</f>
        <v/>
      </c>
      <c r="P988" s="91" t="str">
        <f>IFERROR(IF(MOD(MAX(Q$64:Q988),10*MAX(O$64:O988))&lt;=2,IF(AND(F987/INDEX($F$64:$F988,MATCH(MAX(O$64:O988),O$64:O988,0)-1)&lt;(1-$P$2),MAX(O$64:O988)&gt;MAX(P$64:P987)),MAX(O$64:O988),""),IF(AND($F987/INDEX($F$64:$F988,MATCH(MAX(Q$64:Q988),Q$64:Q988,0)-1)&lt;(1-$P$2),MAX(O$64:O988)&gt;MAX(P$64:P987)),MAX(O$64:O988),"")),"")</f>
        <v/>
      </c>
      <c r="Q988" s="91" t="str">
        <f>IFERROR(IF(E988="","",IF(O988&lt;&gt;"",MAX(O$64:O988)*10+1,IF(AND($F987/INDEX($F$64:$F988,MATCH(MAX(Q$64:Q987),Q$64:Q987,0)-1)&gt;(1+$O$2),MAX(O$64:O988)&gt;MAX(P$64:P987)),MAX(Q$64:Q987)+1,""))),"")</f>
        <v/>
      </c>
    </row>
    <row r="989" spans="1:17" x14ac:dyDescent="0.2">
      <c r="A989" s="13">
        <f>HLOOKUP($E$2,历史数据!$V$3:$AE$5000,ROW(A987),)</f>
        <v>91600</v>
      </c>
      <c r="B989" s="41">
        <v>37943</v>
      </c>
      <c r="C989" s="100">
        <f>IFERROR(IF(A989&lt;&gt;0,MAX($C$4:C988)+1,""),"")</f>
        <v>978</v>
      </c>
      <c r="D989" s="100"/>
      <c r="E989" s="99">
        <f t="shared" si="111"/>
        <v>37952</v>
      </c>
      <c r="F989" s="101">
        <f>IFERROR(VLOOKUP(E989,历史数据!AH:AJ,3,),"")</f>
        <v>6.8417940528347296</v>
      </c>
      <c r="G989" s="101">
        <f t="shared" si="107"/>
        <v>7.7357884757384703</v>
      </c>
      <c r="H989" s="105">
        <f t="shared" si="108"/>
        <v>-4.722649154673686E-3</v>
      </c>
      <c r="I989" s="101">
        <f>IFERROR(VLOOKUP(E989,历史数据!AH:AJ,2,),"")</f>
        <v>7.0503058715877902</v>
      </c>
      <c r="J989" s="104">
        <f t="shared" si="109"/>
        <v>0</v>
      </c>
      <c r="K989" s="104" t="str">
        <f>IFERROR(IF(AND(J988=$H$2*1,MAX(K$64:K988)=MAX(L$64:L988)),MAX(K$64:K988)+1,""),"")</f>
        <v/>
      </c>
      <c r="L989" s="104" t="str">
        <f>IFERROR(IF(AND($F988/INDEX($F$64:$F989,MATCH(MAX(M$64:M989),M$64:M989,0)-1)&lt;(1-$P$2),MAX(K$64:K989)&gt;MAX(L$64:L988)),MAX(K$64:K989),""),"")</f>
        <v/>
      </c>
      <c r="M989" s="104" t="str">
        <f>IFERROR(IF(E989="","",IF(K989&lt;&gt;"",MAX(M$64:M988)+1,IF(AND($F988/INDEX($F$64:$F989,MATCH(MAX(M$64:M988),M$64:M988,0)-1)&gt;(1+$O$2),MAX(K$64:K989)&gt;MAX(L$64:L988)),MAX(M$64:M988)+1,""))),"")</f>
        <v/>
      </c>
      <c r="N989" s="91">
        <f t="shared" si="110"/>
        <v>0</v>
      </c>
      <c r="O989" s="91" t="str">
        <f>IFERROR(IF(AND(N988=$H$2*1,MAX(O$64:O988)=MAX(P$64:P988)),MAX(O$64:O988)+1,""),"")</f>
        <v/>
      </c>
      <c r="P989" s="91" t="str">
        <f>IFERROR(IF(MOD(MAX(Q$64:Q989),10*MAX(O$64:O989))&lt;=2,IF(AND(F988/INDEX($F$64:$F989,MATCH(MAX(O$64:O989),O$64:O989,0)-1)&lt;(1-$P$2),MAX(O$64:O989)&gt;MAX(P$64:P988)),MAX(O$64:O989),""),IF(AND($F988/INDEX($F$64:$F989,MATCH(MAX(Q$64:Q989),Q$64:Q989,0)-1)&lt;(1-$P$2),MAX(O$64:O989)&gt;MAX(P$64:P988)),MAX(O$64:O989),"")),"")</f>
        <v/>
      </c>
      <c r="Q989" s="91" t="str">
        <f>IFERROR(IF(E989="","",IF(O989&lt;&gt;"",MAX(O$64:O989)*10+1,IF(AND($F988/INDEX($F$64:$F989,MATCH(MAX(Q$64:Q988),Q$64:Q988,0)-1)&gt;(1+$O$2),MAX(O$64:O989)&gt;MAX(P$64:P988)),MAX(Q$64:Q988)+1,""))),"")</f>
        <v/>
      </c>
    </row>
    <row r="990" spans="1:17" x14ac:dyDescent="0.2">
      <c r="A990" s="13">
        <f>HLOOKUP($E$2,历史数据!$V$3:$AE$5000,ROW(A988),)</f>
        <v>58399</v>
      </c>
      <c r="B990" s="41">
        <v>37944</v>
      </c>
      <c r="C990" s="100">
        <f>IFERROR(IF(A990&lt;&gt;0,MAX($C$4:C989)+1,""),"")</f>
        <v>979</v>
      </c>
      <c r="D990" s="100"/>
      <c r="E990" s="99">
        <f t="shared" si="111"/>
        <v>37953</v>
      </c>
      <c r="F990" s="101">
        <f>IFERROR(VLOOKUP(E990,历史数据!AH:AJ,3,),"")</f>
        <v>6.9069539961950603</v>
      </c>
      <c r="G990" s="101">
        <f t="shared" si="107"/>
        <v>7.7019053051910982</v>
      </c>
      <c r="H990" s="105">
        <f t="shared" si="108"/>
        <v>-4.3800539083558299E-3</v>
      </c>
      <c r="I990" s="101">
        <f>IFERROR(VLOOKUP(E990,历史数据!AH:AJ,2,),"")</f>
        <v>6.7766341094743998</v>
      </c>
      <c r="J990" s="104">
        <f t="shared" si="109"/>
        <v>0</v>
      </c>
      <c r="K990" s="104" t="str">
        <f>IFERROR(IF(AND(J989=$H$2*1,MAX(K$64:K989)=MAX(L$64:L989)),MAX(K$64:K989)+1,""),"")</f>
        <v/>
      </c>
      <c r="L990" s="104" t="str">
        <f>IFERROR(IF(AND($F989/INDEX($F$64:$F990,MATCH(MAX(M$64:M990),M$64:M990,0)-1)&lt;(1-$P$2),MAX(K$64:K990)&gt;MAX(L$64:L989)),MAX(K$64:K990),""),"")</f>
        <v/>
      </c>
      <c r="M990" s="104" t="str">
        <f>IFERROR(IF(E990="","",IF(K990&lt;&gt;"",MAX(M$64:M989)+1,IF(AND($F989/INDEX($F$64:$F990,MATCH(MAX(M$64:M989),M$64:M989,0)-1)&gt;(1+$O$2),MAX(K$64:K990)&gt;MAX(L$64:L989)),MAX(M$64:M989)+1,""))),"")</f>
        <v/>
      </c>
      <c r="N990" s="91">
        <f t="shared" si="110"/>
        <v>0</v>
      </c>
      <c r="O990" s="91" t="str">
        <f>IFERROR(IF(AND(N989=$H$2*1,MAX(O$64:O989)=MAX(P$64:P989)),MAX(O$64:O989)+1,""),"")</f>
        <v/>
      </c>
      <c r="P990" s="91" t="str">
        <f>IFERROR(IF(MOD(MAX(Q$64:Q990),10*MAX(O$64:O990))&lt;=2,IF(AND(F989/INDEX($F$64:$F990,MATCH(MAX(O$64:O990),O$64:O990,0)-1)&lt;(1-$P$2),MAX(O$64:O990)&gt;MAX(P$64:P989)),MAX(O$64:O990),""),IF(AND($F989/INDEX($F$64:$F990,MATCH(MAX(Q$64:Q990),Q$64:Q990,0)-1)&lt;(1-$P$2),MAX(O$64:O990)&gt;MAX(P$64:P989)),MAX(O$64:O990),"")),"")</f>
        <v/>
      </c>
      <c r="Q990" s="91" t="str">
        <f>IFERROR(IF(E990="","",IF(O990&lt;&gt;"",MAX(O$64:O990)*10+1,IF(AND($F989/INDEX($F$64:$F990,MATCH(MAX(Q$64:Q989),Q$64:Q989,0)-1)&gt;(1+$O$2),MAX(O$64:O990)&gt;MAX(P$64:P989)),MAX(Q$64:Q989)+1,""))),"")</f>
        <v/>
      </c>
    </row>
    <row r="991" spans="1:17" x14ac:dyDescent="0.2">
      <c r="A991" s="13">
        <f>HLOOKUP($E$2,历史数据!$V$3:$AE$5000,ROW(A989),)</f>
        <v>262127</v>
      </c>
      <c r="B991" s="41">
        <v>37945</v>
      </c>
      <c r="C991" s="100">
        <f>IFERROR(IF(A991&lt;&gt;0,MAX($C$4:C990)+1,""),"")</f>
        <v>980</v>
      </c>
      <c r="D991" s="100"/>
      <c r="E991" s="99">
        <f t="shared" si="111"/>
        <v>37956</v>
      </c>
      <c r="F991" s="101">
        <f>IFERROR(VLOOKUP(E991,历史数据!AH:AJ,3,),"")</f>
        <v>7.1415297922922498</v>
      </c>
      <c r="G991" s="101">
        <f t="shared" si="107"/>
        <v>7.6708457321893402</v>
      </c>
      <c r="H991" s="105">
        <f t="shared" si="108"/>
        <v>-4.0327129159616337E-3</v>
      </c>
      <c r="I991" s="101">
        <f>IFERROR(VLOOKUP(E991,历史数据!AH:AJ,2,),"")</f>
        <v>6.8808900188509297</v>
      </c>
      <c r="J991" s="104">
        <f t="shared" si="109"/>
        <v>0</v>
      </c>
      <c r="K991" s="104" t="str">
        <f>IFERROR(IF(AND(J990=$H$2*1,MAX(K$64:K990)=MAX(L$64:L990)),MAX(K$64:K990)+1,""),"")</f>
        <v/>
      </c>
      <c r="L991" s="104" t="str">
        <f>IFERROR(IF(AND($F990/INDEX($F$64:$F991,MATCH(MAX(M$64:M991),M$64:M991,0)-1)&lt;(1-$P$2),MAX(K$64:K991)&gt;MAX(L$64:L990)),MAX(K$64:K991),""),"")</f>
        <v/>
      </c>
      <c r="M991" s="104" t="str">
        <f>IFERROR(IF(E991="","",IF(K991&lt;&gt;"",MAX(M$64:M990)+1,IF(AND($F990/INDEX($F$64:$F991,MATCH(MAX(M$64:M990),M$64:M990,0)-1)&gt;(1+$O$2),MAX(K$64:K991)&gt;MAX(L$64:L990)),MAX(M$64:M990)+1,""))),"")</f>
        <v/>
      </c>
      <c r="N991" s="91">
        <f t="shared" si="110"/>
        <v>0</v>
      </c>
      <c r="O991" s="91" t="str">
        <f>IFERROR(IF(AND(N990=$H$2*1,MAX(O$64:O990)=MAX(P$64:P990)),MAX(O$64:O990)+1,""),"")</f>
        <v/>
      </c>
      <c r="P991" s="91" t="str">
        <f>IFERROR(IF(MOD(MAX(Q$64:Q991),10*MAX(O$64:O991))&lt;=2,IF(AND(F990/INDEX($F$64:$F991,MATCH(MAX(O$64:O991),O$64:O991,0)-1)&lt;(1-$P$2),MAX(O$64:O991)&gt;MAX(P$64:P990)),MAX(O$64:O991),""),IF(AND($F990/INDEX($F$64:$F991,MATCH(MAX(Q$64:Q991),Q$64:Q991,0)-1)&lt;(1-$P$2),MAX(O$64:O991)&gt;MAX(P$64:P990)),MAX(O$64:O991),"")),"")</f>
        <v/>
      </c>
      <c r="Q991" s="91" t="str">
        <f>IFERROR(IF(E991="","",IF(O991&lt;&gt;"",MAX(O$64:O991)*10+1,IF(AND($F990/INDEX($F$64:$F991,MATCH(MAX(Q$64:Q990),Q$64:Q990,0)-1)&gt;(1+$O$2),MAX(O$64:O991)&gt;MAX(P$64:P990)),MAX(Q$64:Q990)+1,""))),"")</f>
        <v/>
      </c>
    </row>
    <row r="992" spans="1:17" x14ac:dyDescent="0.2">
      <c r="A992" s="13">
        <f>HLOOKUP($E$2,历史数据!$V$3:$AE$5000,ROW(A990),)</f>
        <v>222402</v>
      </c>
      <c r="B992" s="41">
        <v>37946</v>
      </c>
      <c r="C992" s="100">
        <f>IFERROR(IF(A992&lt;&gt;0,MAX($C$4:C991)+1,""),"")</f>
        <v>981</v>
      </c>
      <c r="D992" s="100"/>
      <c r="E992" s="99">
        <f t="shared" si="111"/>
        <v>37957</v>
      </c>
      <c r="F992" s="101">
        <f>IFERROR(VLOOKUP(E992,历史数据!AH:AJ,3,),"")</f>
        <v>7.2979136563570499</v>
      </c>
      <c r="G992" s="101">
        <f t="shared" si="107"/>
        <v>7.6419581572995936</v>
      </c>
      <c r="H992" s="105">
        <f t="shared" si="108"/>
        <v>-3.7658917801625114E-3</v>
      </c>
      <c r="I992" s="101">
        <f>IFERROR(VLOOKUP(E992,历史数据!AH:AJ,2,),"")</f>
        <v>7.0894018376039902</v>
      </c>
      <c r="J992" s="104">
        <f t="shared" si="109"/>
        <v>0</v>
      </c>
      <c r="K992" s="104" t="str">
        <f>IFERROR(IF(AND(J991=$H$2*1,MAX(K$64:K991)=MAX(L$64:L991)),MAX(K$64:K991)+1,""),"")</f>
        <v/>
      </c>
      <c r="L992" s="104" t="str">
        <f>IFERROR(IF(AND($F991/INDEX($F$64:$F992,MATCH(MAX(M$64:M992),M$64:M992,0)-1)&lt;(1-$P$2),MAX(K$64:K992)&gt;MAX(L$64:L991)),MAX(K$64:K992),""),"")</f>
        <v/>
      </c>
      <c r="M992" s="104" t="str">
        <f>IFERROR(IF(E992="","",IF(K992&lt;&gt;"",MAX(M$64:M991)+1,IF(AND($F991/INDEX($F$64:$F992,MATCH(MAX(M$64:M991),M$64:M991,0)-1)&gt;(1+$O$2),MAX(K$64:K992)&gt;MAX(L$64:L991)),MAX(M$64:M991)+1,""))),"")</f>
        <v/>
      </c>
      <c r="N992" s="91">
        <f t="shared" si="110"/>
        <v>0</v>
      </c>
      <c r="O992" s="91" t="str">
        <f>IFERROR(IF(AND(N991=$H$2*1,MAX(O$64:O991)=MAX(P$64:P991)),MAX(O$64:O991)+1,""),"")</f>
        <v/>
      </c>
      <c r="P992" s="91" t="str">
        <f>IFERROR(IF(MOD(MAX(Q$64:Q992),10*MAX(O$64:O992))&lt;=2,IF(AND(F991/INDEX($F$64:$F992,MATCH(MAX(O$64:O992),O$64:O992,0)-1)&lt;(1-$P$2),MAX(O$64:O992)&gt;MAX(P$64:P991)),MAX(O$64:O992),""),IF(AND($F991/INDEX($F$64:$F992,MATCH(MAX(Q$64:Q992),Q$64:Q992,0)-1)&lt;(1-$P$2),MAX(O$64:O992)&gt;MAX(P$64:P991)),MAX(O$64:O992),"")),"")</f>
        <v/>
      </c>
      <c r="Q992" s="91" t="str">
        <f>IFERROR(IF(E992="","",IF(O992&lt;&gt;"",MAX(O$64:O992)*10+1,IF(AND($F991/INDEX($F$64:$F992,MATCH(MAX(Q$64:Q991),Q$64:Q991,0)-1)&gt;(1+$O$2),MAX(O$64:O992)&gt;MAX(P$64:P991)),MAX(Q$64:Q991)+1,""))),"")</f>
        <v/>
      </c>
    </row>
    <row r="993" spans="1:17" x14ac:dyDescent="0.2">
      <c r="A993" s="13">
        <f>HLOOKUP($E$2,历史数据!$V$3:$AE$5000,ROW(A991),)</f>
        <v>223047</v>
      </c>
      <c r="B993" s="41">
        <v>37949</v>
      </c>
      <c r="C993" s="100">
        <f>IFERROR(IF(A993&lt;&gt;0,MAX($C$4:C992)+1,""),"")</f>
        <v>982</v>
      </c>
      <c r="D993" s="100"/>
      <c r="E993" s="99">
        <f t="shared" si="111"/>
        <v>37958</v>
      </c>
      <c r="F993" s="101">
        <f>IFERROR(VLOOKUP(E993,历史数据!AH:AJ,3,),"")</f>
        <v>7.1675937696363903</v>
      </c>
      <c r="G993" s="101">
        <f t="shared" si="107"/>
        <v>7.6061201884514116</v>
      </c>
      <c r="H993" s="105">
        <f t="shared" si="108"/>
        <v>-4.6896316507503144E-3</v>
      </c>
      <c r="I993" s="101">
        <f>IFERROR(VLOOKUP(E993,历史数据!AH:AJ,2,),"")</f>
        <v>7.2588176903408499</v>
      </c>
      <c r="J993" s="104">
        <f t="shared" si="109"/>
        <v>0</v>
      </c>
      <c r="K993" s="104" t="str">
        <f>IFERROR(IF(AND(J992=$H$2*1,MAX(K$64:K992)=MAX(L$64:L992)),MAX(K$64:K992)+1,""),"")</f>
        <v/>
      </c>
      <c r="L993" s="104" t="str">
        <f>IFERROR(IF(AND($F992/INDEX($F$64:$F993,MATCH(MAX(M$64:M993),M$64:M993,0)-1)&lt;(1-$P$2),MAX(K$64:K993)&gt;MAX(L$64:L992)),MAX(K$64:K993),""),"")</f>
        <v/>
      </c>
      <c r="M993" s="104" t="str">
        <f>IFERROR(IF(E993="","",IF(K993&lt;&gt;"",MAX(M$64:M992)+1,IF(AND($F992/INDEX($F$64:$F993,MATCH(MAX(M$64:M992),M$64:M992,0)-1)&gt;(1+$O$2),MAX(K$64:K993)&gt;MAX(L$64:L992)),MAX(M$64:M992)+1,""))),"")</f>
        <v/>
      </c>
      <c r="N993" s="91">
        <f t="shared" si="110"/>
        <v>0</v>
      </c>
      <c r="O993" s="91" t="str">
        <f>IFERROR(IF(AND(N992=$H$2*1,MAX(O$64:O992)=MAX(P$64:P992)),MAX(O$64:O992)+1,""),"")</f>
        <v/>
      </c>
      <c r="P993" s="91" t="str">
        <f>IFERROR(IF(MOD(MAX(Q$64:Q993),10*MAX(O$64:O993))&lt;=2,IF(AND(F992/INDEX($F$64:$F993,MATCH(MAX(O$64:O993),O$64:O993,0)-1)&lt;(1-$P$2),MAX(O$64:O993)&gt;MAX(P$64:P992)),MAX(O$64:O993),""),IF(AND($F992/INDEX($F$64:$F993,MATCH(MAX(Q$64:Q993),Q$64:Q993,0)-1)&lt;(1-$P$2),MAX(O$64:O993)&gt;MAX(P$64:P992)),MAX(O$64:O993),"")),"")</f>
        <v/>
      </c>
      <c r="Q993" s="91" t="str">
        <f>IFERROR(IF(E993="","",IF(O993&lt;&gt;"",MAX(O$64:O993)*10+1,IF(AND($F992/INDEX($F$64:$F993,MATCH(MAX(Q$64:Q992),Q$64:Q992,0)-1)&gt;(1+$O$2),MAX(O$64:O993)&gt;MAX(P$64:P992)),MAX(Q$64:Q992)+1,""))),"")</f>
        <v/>
      </c>
    </row>
    <row r="994" spans="1:17" x14ac:dyDescent="0.2">
      <c r="A994" s="13">
        <f>HLOOKUP($E$2,历史数据!$V$3:$AE$5000,ROW(A992),)</f>
        <v>217948</v>
      </c>
      <c r="B994" s="41">
        <v>37950</v>
      </c>
      <c r="C994" s="100">
        <f>IFERROR(IF(A994&lt;&gt;0,MAX($C$4:C993)+1,""),"")</f>
        <v>983</v>
      </c>
      <c r="D994" s="100"/>
      <c r="E994" s="99">
        <f t="shared" si="111"/>
        <v>37959</v>
      </c>
      <c r="F994" s="101">
        <f>IFERROR(VLOOKUP(E994,历史数据!AH:AJ,3,),"")</f>
        <v>7.2327537129967201</v>
      </c>
      <c r="G994" s="101">
        <f t="shared" si="107"/>
        <v>7.5718026182816374</v>
      </c>
      <c r="H994" s="105">
        <f t="shared" si="108"/>
        <v>-4.5118364316514281E-3</v>
      </c>
      <c r="I994" s="101">
        <f>IFERROR(VLOOKUP(E994,历史数据!AH:AJ,2,),"")</f>
        <v>7.1675937696363903</v>
      </c>
      <c r="J994" s="104">
        <f t="shared" si="109"/>
        <v>0</v>
      </c>
      <c r="K994" s="104" t="str">
        <f>IFERROR(IF(AND(J993=$H$2*1,MAX(K$64:K993)=MAX(L$64:L993)),MAX(K$64:K993)+1,""),"")</f>
        <v/>
      </c>
      <c r="L994" s="104" t="str">
        <f>IFERROR(IF(AND($F993/INDEX($F$64:$F994,MATCH(MAX(M$64:M994),M$64:M994,0)-1)&lt;(1-$P$2),MAX(K$64:K994)&gt;MAX(L$64:L993)),MAX(K$64:K994),""),"")</f>
        <v/>
      </c>
      <c r="M994" s="104" t="str">
        <f>IFERROR(IF(E994="","",IF(K994&lt;&gt;"",MAX(M$64:M993)+1,IF(AND($F993/INDEX($F$64:$F994,MATCH(MAX(M$64:M993),M$64:M993,0)-1)&gt;(1+$O$2),MAX(K$64:K994)&gt;MAX(L$64:L993)),MAX(M$64:M993)+1,""))),"")</f>
        <v/>
      </c>
      <c r="N994" s="91">
        <f t="shared" si="110"/>
        <v>0</v>
      </c>
      <c r="O994" s="91" t="str">
        <f>IFERROR(IF(AND(N993=$H$2*1,MAX(O$64:O993)=MAX(P$64:P993)),MAX(O$64:O993)+1,""),"")</f>
        <v/>
      </c>
      <c r="P994" s="91" t="str">
        <f>IFERROR(IF(MOD(MAX(Q$64:Q994),10*MAX(O$64:O994))&lt;=2,IF(AND(F993/INDEX($F$64:$F994,MATCH(MAX(O$64:O994),O$64:O994,0)-1)&lt;(1-$P$2),MAX(O$64:O994)&gt;MAX(P$64:P993)),MAX(O$64:O994),""),IF(AND($F993/INDEX($F$64:$F994,MATCH(MAX(Q$64:Q994),Q$64:Q994,0)-1)&lt;(1-$P$2),MAX(O$64:O994)&gt;MAX(P$64:P993)),MAX(O$64:O994),"")),"")</f>
        <v/>
      </c>
      <c r="Q994" s="91" t="str">
        <f>IFERROR(IF(E994="","",IF(O994&lt;&gt;"",MAX(O$64:O994)*10+1,IF(AND($F993/INDEX($F$64:$F994,MATCH(MAX(Q$64:Q993),Q$64:Q993,0)-1)&gt;(1+$O$2),MAX(O$64:O994)&gt;MAX(P$64:P993)),MAX(Q$64:Q993)+1,""))),"")</f>
        <v/>
      </c>
    </row>
    <row r="995" spans="1:17" x14ac:dyDescent="0.2">
      <c r="A995" s="13">
        <f>HLOOKUP($E$2,历史数据!$V$3:$AE$5000,ROW(A993),)</f>
        <v>135420</v>
      </c>
      <c r="B995" s="41">
        <v>37951</v>
      </c>
      <c r="C995" s="100">
        <f>IFERROR(IF(A995&lt;&gt;0,MAX($C$4:C994)+1,""),"")</f>
        <v>984</v>
      </c>
      <c r="D995" s="100"/>
      <c r="E995" s="99">
        <f t="shared" si="111"/>
        <v>37960</v>
      </c>
      <c r="F995" s="101">
        <f>IFERROR(VLOOKUP(E995,历史数据!AH:AJ,3,),"")</f>
        <v>7.2197217243246499</v>
      </c>
      <c r="G995" s="101">
        <f t="shared" si="107"/>
        <v>7.5416118445246836</v>
      </c>
      <c r="H995" s="105">
        <f t="shared" si="108"/>
        <v>-3.9872637044262582E-3</v>
      </c>
      <c r="I995" s="101">
        <f>IFERROR(VLOOKUP(E995,历史数据!AH:AJ,2,),"")</f>
        <v>7.1675937696363903</v>
      </c>
      <c r="J995" s="104">
        <f t="shared" si="109"/>
        <v>0</v>
      </c>
      <c r="K995" s="104" t="str">
        <f>IFERROR(IF(AND(J994=$H$2*1,MAX(K$64:K994)=MAX(L$64:L994)),MAX(K$64:K994)+1,""),"")</f>
        <v/>
      </c>
      <c r="L995" s="104" t="str">
        <f>IFERROR(IF(AND($F994/INDEX($F$64:$F995,MATCH(MAX(M$64:M995),M$64:M995,0)-1)&lt;(1-$P$2),MAX(K$64:K995)&gt;MAX(L$64:L994)),MAX(K$64:K995),""),"")</f>
        <v/>
      </c>
      <c r="M995" s="104" t="str">
        <f>IFERROR(IF(E995="","",IF(K995&lt;&gt;"",MAX(M$64:M994)+1,IF(AND($F994/INDEX($F$64:$F995,MATCH(MAX(M$64:M994),M$64:M994,0)-1)&gt;(1+$O$2),MAX(K$64:K995)&gt;MAX(L$64:L994)),MAX(M$64:M994)+1,""))),"")</f>
        <v/>
      </c>
      <c r="N995" s="91">
        <f t="shared" si="110"/>
        <v>0</v>
      </c>
      <c r="O995" s="91" t="str">
        <f>IFERROR(IF(AND(N994=$H$2*1,MAX(O$64:O994)=MAX(P$64:P994)),MAX(O$64:O994)+1,""),"")</f>
        <v/>
      </c>
      <c r="P995" s="91" t="str">
        <f>IFERROR(IF(MOD(MAX(Q$64:Q995),10*MAX(O$64:O995))&lt;=2,IF(AND(F994/INDEX($F$64:$F995,MATCH(MAX(O$64:O995),O$64:O995,0)-1)&lt;(1-$P$2),MAX(O$64:O995)&gt;MAX(P$64:P994)),MAX(O$64:O995),""),IF(AND($F994/INDEX($F$64:$F995,MATCH(MAX(Q$64:Q995),Q$64:Q995,0)-1)&lt;(1-$P$2),MAX(O$64:O995)&gt;MAX(P$64:P994)),MAX(O$64:O995),"")),"")</f>
        <v/>
      </c>
      <c r="Q995" s="91" t="str">
        <f>IFERROR(IF(E995="","",IF(O995&lt;&gt;"",MAX(O$64:O995)*10+1,IF(AND($F994/INDEX($F$64:$F995,MATCH(MAX(Q$64:Q994),Q$64:Q994,0)-1)&gt;(1+$O$2),MAX(O$64:O995)&gt;MAX(P$64:P994)),MAX(Q$64:Q994)+1,""))),"")</f>
        <v/>
      </c>
    </row>
    <row r="996" spans="1:17" x14ac:dyDescent="0.2">
      <c r="A996" s="13">
        <f>HLOOKUP($E$2,历史数据!$V$3:$AE$5000,ROW(A994),)</f>
        <v>137077</v>
      </c>
      <c r="B996" s="41">
        <v>37952</v>
      </c>
      <c r="C996" s="100">
        <f>IFERROR(IF(A996&lt;&gt;0,MAX($C$4:C995)+1,""),"")</f>
        <v>985</v>
      </c>
      <c r="D996" s="100"/>
      <c r="E996" s="99">
        <f t="shared" si="111"/>
        <v>37963</v>
      </c>
      <c r="F996" s="101">
        <f>IFERROR(VLOOKUP(E996,历史数据!AH:AJ,3,),"")</f>
        <v>7.0633378602598604</v>
      </c>
      <c r="G996" s="101">
        <f t="shared" si="107"/>
        <v>7.5118554703901337</v>
      </c>
      <c r="H996" s="105">
        <f t="shared" si="108"/>
        <v>-3.9456252520014834E-3</v>
      </c>
      <c r="I996" s="101">
        <f>IFERROR(VLOOKUP(E996,历史数据!AH:AJ,2,),"")</f>
        <v>7.2197217243246499</v>
      </c>
      <c r="J996" s="104">
        <f t="shared" si="109"/>
        <v>0</v>
      </c>
      <c r="K996" s="104" t="str">
        <f>IFERROR(IF(AND(J995=$H$2*1,MAX(K$64:K995)=MAX(L$64:L995)),MAX(K$64:K995)+1,""),"")</f>
        <v/>
      </c>
      <c r="L996" s="104" t="str">
        <f>IFERROR(IF(AND($F995/INDEX($F$64:$F996,MATCH(MAX(M$64:M996),M$64:M996,0)-1)&lt;(1-$P$2),MAX(K$64:K996)&gt;MAX(L$64:L995)),MAX(K$64:K996),""),"")</f>
        <v/>
      </c>
      <c r="M996" s="104" t="str">
        <f>IFERROR(IF(E996="","",IF(K996&lt;&gt;"",MAX(M$64:M995)+1,IF(AND($F995/INDEX($F$64:$F996,MATCH(MAX(M$64:M995),M$64:M995,0)-1)&gt;(1+$O$2),MAX(K$64:K996)&gt;MAX(L$64:L995)),MAX(M$64:M995)+1,""))),"")</f>
        <v/>
      </c>
      <c r="N996" s="91">
        <f t="shared" si="110"/>
        <v>0</v>
      </c>
      <c r="O996" s="91" t="str">
        <f>IFERROR(IF(AND(N995=$H$2*1,MAX(O$64:O995)=MAX(P$64:P995)),MAX(O$64:O995)+1,""),"")</f>
        <v/>
      </c>
      <c r="P996" s="91" t="str">
        <f>IFERROR(IF(MOD(MAX(Q$64:Q996),10*MAX(O$64:O996))&lt;=2,IF(AND(F995/INDEX($F$64:$F996,MATCH(MAX(O$64:O996),O$64:O996,0)-1)&lt;(1-$P$2),MAX(O$64:O996)&gt;MAX(P$64:P995)),MAX(O$64:O996),""),IF(AND($F995/INDEX($F$64:$F996,MATCH(MAX(Q$64:Q996),Q$64:Q996,0)-1)&lt;(1-$P$2),MAX(O$64:O996)&gt;MAX(P$64:P995)),MAX(O$64:O996),"")),"")</f>
        <v/>
      </c>
      <c r="Q996" s="91" t="str">
        <f>IFERROR(IF(E996="","",IF(O996&lt;&gt;"",MAX(O$64:O996)*10+1,IF(AND($F995/INDEX($F$64:$F996,MATCH(MAX(Q$64:Q995),Q$64:Q995,0)-1)&gt;(1+$O$2),MAX(O$64:O996)&gt;MAX(P$64:P995)),MAX(Q$64:Q995)+1,""))),"")</f>
        <v/>
      </c>
    </row>
    <row r="997" spans="1:17" x14ac:dyDescent="0.2">
      <c r="A997" s="13">
        <f>HLOOKUP($E$2,历史数据!$V$3:$AE$5000,ROW(A995),)</f>
        <v>103048</v>
      </c>
      <c r="B997" s="41">
        <v>37953</v>
      </c>
      <c r="C997" s="100">
        <f>IFERROR(IF(A997&lt;&gt;0,MAX($C$4:C996)+1,""),"")</f>
        <v>986</v>
      </c>
      <c r="D997" s="100"/>
      <c r="E997" s="99">
        <f t="shared" si="111"/>
        <v>37964</v>
      </c>
      <c r="F997" s="101">
        <f>IFERROR(VLOOKUP(E997,历史数据!AH:AJ,3,),"")</f>
        <v>6.9590819508833297</v>
      </c>
      <c r="G997" s="101">
        <f t="shared" si="107"/>
        <v>7.4788410990875649</v>
      </c>
      <c r="H997" s="105">
        <f t="shared" si="108"/>
        <v>-4.3949689171607353E-3</v>
      </c>
      <c r="I997" s="101">
        <f>IFERROR(VLOOKUP(E997,历史数据!AH:AJ,2,),"")</f>
        <v>7.1024338262760596</v>
      </c>
      <c r="J997" s="104">
        <f t="shared" si="109"/>
        <v>0</v>
      </c>
      <c r="K997" s="104" t="str">
        <f>IFERROR(IF(AND(J996=$H$2*1,MAX(K$64:K996)=MAX(L$64:L996)),MAX(K$64:K996)+1,""),"")</f>
        <v/>
      </c>
      <c r="L997" s="104" t="str">
        <f>IFERROR(IF(AND($F996/INDEX($F$64:$F997,MATCH(MAX(M$64:M997),M$64:M997,0)-1)&lt;(1-$P$2),MAX(K$64:K997)&gt;MAX(L$64:L996)),MAX(K$64:K997),""),"")</f>
        <v/>
      </c>
      <c r="M997" s="104" t="str">
        <f>IFERROR(IF(E997="","",IF(K997&lt;&gt;"",MAX(M$64:M996)+1,IF(AND($F996/INDEX($F$64:$F997,MATCH(MAX(M$64:M996),M$64:M996,0)-1)&gt;(1+$O$2),MAX(K$64:K997)&gt;MAX(L$64:L996)),MAX(M$64:M996)+1,""))),"")</f>
        <v/>
      </c>
      <c r="N997" s="91">
        <f t="shared" si="110"/>
        <v>0</v>
      </c>
      <c r="O997" s="91" t="str">
        <f>IFERROR(IF(AND(N996=$H$2*1,MAX(O$64:O996)=MAX(P$64:P996)),MAX(O$64:O996)+1,""),"")</f>
        <v/>
      </c>
      <c r="P997" s="91" t="str">
        <f>IFERROR(IF(MOD(MAX(Q$64:Q997),10*MAX(O$64:O997))&lt;=2,IF(AND(F996/INDEX($F$64:$F997,MATCH(MAX(O$64:O997),O$64:O997,0)-1)&lt;(1-$P$2),MAX(O$64:O997)&gt;MAX(P$64:P996)),MAX(O$64:O997),""),IF(AND($F996/INDEX($F$64:$F997,MATCH(MAX(Q$64:Q997),Q$64:Q997,0)-1)&lt;(1-$P$2),MAX(O$64:O997)&gt;MAX(P$64:P996)),MAX(O$64:O997),"")),"")</f>
        <v/>
      </c>
      <c r="Q997" s="91" t="str">
        <f>IFERROR(IF(E997="","",IF(O997&lt;&gt;"",MAX(O$64:O997)*10+1,IF(AND($F996/INDEX($F$64:$F997,MATCH(MAX(Q$64:Q996),Q$64:Q996,0)-1)&gt;(1+$O$2),MAX(O$64:O997)&gt;MAX(P$64:P996)),MAX(Q$64:Q996)+1,""))),"")</f>
        <v/>
      </c>
    </row>
    <row r="998" spans="1:17" x14ac:dyDescent="0.2">
      <c r="A998" s="13">
        <f>HLOOKUP($E$2,历史数据!$V$3:$AE$5000,ROW(A996),)</f>
        <v>162161</v>
      </c>
      <c r="B998" s="41">
        <v>37956</v>
      </c>
      <c r="C998" s="100">
        <f>IFERROR(IF(A998&lt;&gt;0,MAX($C$4:C997)+1,""),"")</f>
        <v>987</v>
      </c>
      <c r="D998" s="100"/>
      <c r="E998" s="99">
        <f t="shared" si="111"/>
        <v>37965</v>
      </c>
      <c r="F998" s="101">
        <f>IFERROR(VLOOKUP(E998,历史数据!AH:AJ,3,),"")</f>
        <v>7.07636984893192</v>
      </c>
      <c r="G998" s="101">
        <f t="shared" si="107"/>
        <v>7.4475643262746072</v>
      </c>
      <c r="H998" s="105">
        <f t="shared" si="108"/>
        <v>-4.1820346760373939E-3</v>
      </c>
      <c r="I998" s="101">
        <f>IFERROR(VLOOKUP(E998,历史数据!AH:AJ,2,),"")</f>
        <v>7.0372738829157298</v>
      </c>
      <c r="J998" s="104">
        <f t="shared" si="109"/>
        <v>0</v>
      </c>
      <c r="K998" s="104" t="str">
        <f>IFERROR(IF(AND(J997=$H$2*1,MAX(K$64:K997)=MAX(L$64:L997)),MAX(K$64:K997)+1,""),"")</f>
        <v/>
      </c>
      <c r="L998" s="104" t="str">
        <f>IFERROR(IF(AND($F997/INDEX($F$64:$F998,MATCH(MAX(M$64:M998),M$64:M998,0)-1)&lt;(1-$P$2),MAX(K$64:K998)&gt;MAX(L$64:L997)),MAX(K$64:K998),""),"")</f>
        <v/>
      </c>
      <c r="M998" s="104" t="str">
        <f>IFERROR(IF(E998="","",IF(K998&lt;&gt;"",MAX(M$64:M997)+1,IF(AND($F997/INDEX($F$64:$F998,MATCH(MAX(M$64:M997),M$64:M997,0)-1)&gt;(1+$O$2),MAX(K$64:K998)&gt;MAX(L$64:L997)),MAX(M$64:M997)+1,""))),"")</f>
        <v/>
      </c>
      <c r="N998" s="91">
        <f t="shared" si="110"/>
        <v>0</v>
      </c>
      <c r="O998" s="91" t="str">
        <f>IFERROR(IF(AND(N997=$H$2*1,MAX(O$64:O997)=MAX(P$64:P997)),MAX(O$64:O997)+1,""),"")</f>
        <v/>
      </c>
      <c r="P998" s="91" t="str">
        <f>IFERROR(IF(MOD(MAX(Q$64:Q998),10*MAX(O$64:O998))&lt;=2,IF(AND(F997/INDEX($F$64:$F998,MATCH(MAX(O$64:O998),O$64:O998,0)-1)&lt;(1-$P$2),MAX(O$64:O998)&gt;MAX(P$64:P997)),MAX(O$64:O998),""),IF(AND($F997/INDEX($F$64:$F998,MATCH(MAX(Q$64:Q998),Q$64:Q998,0)-1)&lt;(1-$P$2),MAX(O$64:O998)&gt;MAX(P$64:P997)),MAX(O$64:O998),"")),"")</f>
        <v/>
      </c>
      <c r="Q998" s="91" t="str">
        <f>IFERROR(IF(E998="","",IF(O998&lt;&gt;"",MAX(O$64:O998)*10+1,IF(AND($F997/INDEX($F$64:$F998,MATCH(MAX(Q$64:Q997),Q$64:Q997,0)-1)&gt;(1+$O$2),MAX(O$64:O998)&gt;MAX(P$64:P997)),MAX(Q$64:Q997)+1,""))),"")</f>
        <v/>
      </c>
    </row>
    <row r="999" spans="1:17" x14ac:dyDescent="0.2">
      <c r="A999" s="13">
        <f>HLOOKUP($E$2,历史数据!$V$3:$AE$5000,ROW(A997),)</f>
        <v>238518</v>
      </c>
      <c r="B999" s="41">
        <v>37957</v>
      </c>
      <c r="C999" s="100">
        <f>IFERROR(IF(A999&lt;&gt;0,MAX($C$4:C998)+1,""),"")</f>
        <v>988</v>
      </c>
      <c r="D999" s="100"/>
      <c r="E999" s="99">
        <f t="shared" si="111"/>
        <v>37966</v>
      </c>
      <c r="F999" s="101">
        <f>IFERROR(VLOOKUP(E999,历史数据!AH:AJ,3,),"")</f>
        <v>7.0894018376039902</v>
      </c>
      <c r="G999" s="101">
        <f t="shared" si="107"/>
        <v>7.4178079521400555</v>
      </c>
      <c r="H999" s="105">
        <f t="shared" si="108"/>
        <v>-3.9954504359999143E-3</v>
      </c>
      <c r="I999" s="101">
        <f>IFERROR(VLOOKUP(E999,历史数据!AH:AJ,2,),"")</f>
        <v>7.0894018376039902</v>
      </c>
      <c r="J999" s="104">
        <f t="shared" si="109"/>
        <v>0</v>
      </c>
      <c r="K999" s="104" t="str">
        <f>IFERROR(IF(AND(J998=$H$2*1,MAX(K$64:K998)=MAX(L$64:L998)),MAX(K$64:K998)+1,""),"")</f>
        <v/>
      </c>
      <c r="L999" s="104" t="str">
        <f>IFERROR(IF(AND($F998/INDEX($F$64:$F999,MATCH(MAX(M$64:M999),M$64:M999,0)-1)&lt;(1-$P$2),MAX(K$64:K999)&gt;MAX(L$64:L998)),MAX(K$64:K999),""),"")</f>
        <v/>
      </c>
      <c r="M999" s="104" t="str">
        <f>IFERROR(IF(E999="","",IF(K999&lt;&gt;"",MAX(M$64:M998)+1,IF(AND($F998/INDEX($F$64:$F999,MATCH(MAX(M$64:M998),M$64:M998,0)-1)&gt;(1+$O$2),MAX(K$64:K999)&gt;MAX(L$64:L998)),MAX(M$64:M998)+1,""))),"")</f>
        <v/>
      </c>
      <c r="N999" s="91">
        <f t="shared" si="110"/>
        <v>0</v>
      </c>
      <c r="O999" s="91" t="str">
        <f>IFERROR(IF(AND(N998=$H$2*1,MAX(O$64:O998)=MAX(P$64:P998)),MAX(O$64:O998)+1,""),"")</f>
        <v/>
      </c>
      <c r="P999" s="91" t="str">
        <f>IFERROR(IF(MOD(MAX(Q$64:Q999),10*MAX(O$64:O999))&lt;=2,IF(AND(F998/INDEX($F$64:$F999,MATCH(MAX(O$64:O999),O$64:O999,0)-1)&lt;(1-$P$2),MAX(O$64:O999)&gt;MAX(P$64:P998)),MAX(O$64:O999),""),IF(AND($F998/INDEX($F$64:$F999,MATCH(MAX(Q$64:Q999),Q$64:Q999,0)-1)&lt;(1-$P$2),MAX(O$64:O999)&gt;MAX(P$64:P998)),MAX(O$64:O999),"")),"")</f>
        <v/>
      </c>
      <c r="Q999" s="91" t="str">
        <f>IFERROR(IF(E999="","",IF(O999&lt;&gt;"",MAX(O$64:O999)*10+1,IF(AND($F998/INDEX($F$64:$F999,MATCH(MAX(Q$64:Q998),Q$64:Q998,0)-1)&gt;(1+$O$2),MAX(O$64:O999)&gt;MAX(P$64:P998)),MAX(Q$64:Q998)+1,""))),"")</f>
        <v/>
      </c>
    </row>
    <row r="1000" spans="1:17" x14ac:dyDescent="0.2">
      <c r="A1000" s="13">
        <f>HLOOKUP($E$2,历史数据!$V$3:$AE$5000,ROW(A998),)</f>
        <v>148688</v>
      </c>
      <c r="B1000" s="41">
        <v>37958</v>
      </c>
      <c r="C1000" s="100">
        <f>IFERROR(IF(A1000&lt;&gt;0,MAX($C$4:C999)+1,""),"")</f>
        <v>989</v>
      </c>
      <c r="D1000" s="100"/>
      <c r="E1000" s="99">
        <f t="shared" si="111"/>
        <v>37967</v>
      </c>
      <c r="F1000" s="101">
        <f>IFERROR(VLOOKUP(E1000,历史数据!AH:AJ,3,),"")</f>
        <v>7.2588176903408499</v>
      </c>
      <c r="G1000" s="101">
        <f t="shared" si="107"/>
        <v>7.3971739700759507</v>
      </c>
      <c r="H1000" s="105">
        <f t="shared" si="108"/>
        <v>-2.7816818927148823E-3</v>
      </c>
      <c r="I1000" s="101">
        <f>IFERROR(VLOOKUP(E1000,历史数据!AH:AJ,2,),"")</f>
        <v>7.0894018376039902</v>
      </c>
      <c r="J1000" s="104">
        <f t="shared" si="109"/>
        <v>0</v>
      </c>
      <c r="K1000" s="104" t="str">
        <f>IFERROR(IF(AND(J999=$H$2*1,MAX(K$64:K999)=MAX(L$64:L999)),MAX(K$64:K999)+1,""),"")</f>
        <v/>
      </c>
      <c r="L1000" s="104" t="str">
        <f>IFERROR(IF(AND($F999/INDEX($F$64:$F1000,MATCH(MAX(M$64:M1000),M$64:M1000,0)-1)&lt;(1-$P$2),MAX(K$64:K1000)&gt;MAX(L$64:L999)),MAX(K$64:K1000),""),"")</f>
        <v/>
      </c>
      <c r="M1000" s="104" t="str">
        <f>IFERROR(IF(E1000="","",IF(K1000&lt;&gt;"",MAX(M$64:M999)+1,IF(AND($F999/INDEX($F$64:$F1000,MATCH(MAX(M$64:M999),M$64:M999,0)-1)&gt;(1+$O$2),MAX(K$64:K1000)&gt;MAX(L$64:L999)),MAX(M$64:M999)+1,""))),"")</f>
        <v/>
      </c>
      <c r="N1000" s="91">
        <f t="shared" si="110"/>
        <v>0</v>
      </c>
      <c r="O1000" s="91" t="str">
        <f>IFERROR(IF(AND(N999=$H$2*1,MAX(O$64:O999)=MAX(P$64:P999)),MAX(O$64:O999)+1,""),"")</f>
        <v/>
      </c>
      <c r="P1000" s="91" t="str">
        <f>IFERROR(IF(MOD(MAX(Q$64:Q1000),10*MAX(O$64:O1000))&lt;=2,IF(AND(F999/INDEX($F$64:$F1000,MATCH(MAX(O$64:O1000),O$64:O1000,0)-1)&lt;(1-$P$2),MAX(O$64:O1000)&gt;MAX(P$64:P999)),MAX(O$64:O1000),""),IF(AND($F999/INDEX($F$64:$F1000,MATCH(MAX(Q$64:Q1000),Q$64:Q1000,0)-1)&lt;(1-$P$2),MAX(O$64:O1000)&gt;MAX(P$64:P999)),MAX(O$64:O1000),"")),"")</f>
        <v/>
      </c>
      <c r="Q1000" s="91" t="str">
        <f>IFERROR(IF(E1000="","",IF(O1000&lt;&gt;"",MAX(O$64:O1000)*10+1,IF(AND($F999/INDEX($F$64:$F1000,MATCH(MAX(Q$64:Q999),Q$64:Q999,0)-1)&gt;(1+$O$2),MAX(O$64:O1000)&gt;MAX(P$64:P999)),MAX(Q$64:Q999)+1,""))),"")</f>
        <v/>
      </c>
    </row>
    <row r="1001" spans="1:17" x14ac:dyDescent="0.2">
      <c r="A1001" s="13">
        <f>HLOOKUP($E$2,历史数据!$V$3:$AE$5000,ROW(A999),)</f>
        <v>202095</v>
      </c>
      <c r="B1001" s="41">
        <v>37959</v>
      </c>
      <c r="C1001" s="100">
        <f>IFERROR(IF(A1001&lt;&gt;0,MAX($C$4:C1000)+1,""),"")</f>
        <v>990</v>
      </c>
      <c r="D1001" s="100"/>
      <c r="E1001" s="99">
        <f t="shared" si="111"/>
        <v>37970</v>
      </c>
      <c r="F1001" s="101">
        <f>IFERROR(VLOOKUP(E1001,历史数据!AH:AJ,3,),"")</f>
        <v>7.2718496790129201</v>
      </c>
      <c r="G1001" s="101">
        <f t="shared" si="107"/>
        <v>7.3780603866902537</v>
      </c>
      <c r="H1001" s="105">
        <f t="shared" si="108"/>
        <v>-2.5839034559709262E-3</v>
      </c>
      <c r="I1001" s="101">
        <f>IFERROR(VLOOKUP(E1001,历史数据!AH:AJ,2,),"")</f>
        <v>7.2588176903408499</v>
      </c>
      <c r="J1001" s="104">
        <f t="shared" si="109"/>
        <v>0</v>
      </c>
      <c r="K1001" s="104" t="str">
        <f>IFERROR(IF(AND(J1000=$H$2*1,MAX(K$64:K1000)=MAX(L$64:L1000)),MAX(K$64:K1000)+1,""),"")</f>
        <v/>
      </c>
      <c r="L1001" s="104" t="str">
        <f>IFERROR(IF(AND($F1000/INDEX($F$64:$F1001,MATCH(MAX(M$64:M1001),M$64:M1001,0)-1)&lt;(1-$P$2),MAX(K$64:K1001)&gt;MAX(L$64:L1000)),MAX(K$64:K1001),""),"")</f>
        <v/>
      </c>
      <c r="M1001" s="104" t="str">
        <f>IFERROR(IF(E1001="","",IF(K1001&lt;&gt;"",MAX(M$64:M1000)+1,IF(AND($F1000/INDEX($F$64:$F1001,MATCH(MAX(M$64:M1000),M$64:M1000,0)-1)&gt;(1+$O$2),MAX(K$64:K1001)&gt;MAX(L$64:L1000)),MAX(M$64:M1000)+1,""))),"")</f>
        <v/>
      </c>
      <c r="N1001" s="91">
        <f t="shared" si="110"/>
        <v>0</v>
      </c>
      <c r="O1001" s="91" t="str">
        <f>IFERROR(IF(AND(N1000=$H$2*1,MAX(O$64:O1000)=MAX(P$64:P1000)),MAX(O$64:O1000)+1,""),"")</f>
        <v/>
      </c>
      <c r="P1001" s="91" t="str">
        <f>IFERROR(IF(MOD(MAX(Q$64:Q1001),10*MAX(O$64:O1001))&lt;=2,IF(AND(F1000/INDEX($F$64:$F1001,MATCH(MAX(O$64:O1001),O$64:O1001,0)-1)&lt;(1-$P$2),MAX(O$64:O1001)&gt;MAX(P$64:P1000)),MAX(O$64:O1001),""),IF(AND($F1000/INDEX($F$64:$F1001,MATCH(MAX(Q$64:Q1001),Q$64:Q1001,0)-1)&lt;(1-$P$2),MAX(O$64:O1001)&gt;MAX(P$64:P1000)),MAX(O$64:O1001),"")),"")</f>
        <v/>
      </c>
      <c r="Q1001" s="91" t="str">
        <f>IFERROR(IF(E1001="","",IF(O1001&lt;&gt;"",MAX(O$64:O1001)*10+1,IF(AND($F1000/INDEX($F$64:$F1001,MATCH(MAX(Q$64:Q1000),Q$64:Q1000,0)-1)&gt;(1+$O$2),MAX(O$64:O1001)&gt;MAX(P$64:P1000)),MAX(Q$64:Q1000)+1,""))),"")</f>
        <v/>
      </c>
    </row>
    <row r="1002" spans="1:17" x14ac:dyDescent="0.2">
      <c r="A1002" s="13">
        <f>HLOOKUP($E$2,历史数据!$V$3:$AE$5000,ROW(A1000),)</f>
        <v>150450</v>
      </c>
      <c r="B1002" s="41">
        <v>37960</v>
      </c>
      <c r="C1002" s="100">
        <f>IFERROR(IF(A1002&lt;&gt;0,MAX($C$4:C1001)+1,""),"")</f>
        <v>991</v>
      </c>
      <c r="D1002" s="100"/>
      <c r="E1002" s="99">
        <f t="shared" si="111"/>
        <v>37971</v>
      </c>
      <c r="F1002" s="101">
        <f>IFERROR(VLOOKUP(E1002,历史数据!AH:AJ,3,),"")</f>
        <v>7.1545617809643201</v>
      </c>
      <c r="G1002" s="101">
        <f t="shared" si="107"/>
        <v>7.3550372067029368</v>
      </c>
      <c r="H1002" s="105">
        <f t="shared" si="108"/>
        <v>-3.1204922134887569E-3</v>
      </c>
      <c r="I1002" s="101">
        <f>IFERROR(VLOOKUP(E1002,历史数据!AH:AJ,2,),"")</f>
        <v>7.2718496790129201</v>
      </c>
      <c r="J1002" s="104">
        <f t="shared" si="109"/>
        <v>0</v>
      </c>
      <c r="K1002" s="104" t="str">
        <f>IFERROR(IF(AND(J1001=$H$2*1,MAX(K$64:K1001)=MAX(L$64:L1001)),MAX(K$64:K1001)+1,""),"")</f>
        <v/>
      </c>
      <c r="L1002" s="104" t="str">
        <f>IFERROR(IF(AND($F1001/INDEX($F$64:$F1002,MATCH(MAX(M$64:M1002),M$64:M1002,0)-1)&lt;(1-$P$2),MAX(K$64:K1002)&gt;MAX(L$64:L1001)),MAX(K$64:K1002),""),"")</f>
        <v/>
      </c>
      <c r="M1002" s="104" t="str">
        <f>IFERROR(IF(E1002="","",IF(K1002&lt;&gt;"",MAX(M$64:M1001)+1,IF(AND($F1001/INDEX($F$64:$F1002,MATCH(MAX(M$64:M1001),M$64:M1001,0)-1)&gt;(1+$O$2),MAX(K$64:K1002)&gt;MAX(L$64:L1001)),MAX(M$64:M1001)+1,""))),"")</f>
        <v/>
      </c>
      <c r="N1002" s="91">
        <f t="shared" si="110"/>
        <v>0</v>
      </c>
      <c r="O1002" s="91" t="str">
        <f>IFERROR(IF(AND(N1001=$H$2*1,MAX(O$64:O1001)=MAX(P$64:P1001)),MAX(O$64:O1001)+1,""),"")</f>
        <v/>
      </c>
      <c r="P1002" s="91" t="str">
        <f>IFERROR(IF(MOD(MAX(Q$64:Q1002),10*MAX(O$64:O1002))&lt;=2,IF(AND(F1001/INDEX($F$64:$F1002,MATCH(MAX(O$64:O1002),O$64:O1002,0)-1)&lt;(1-$P$2),MAX(O$64:O1002)&gt;MAX(P$64:P1001)),MAX(O$64:O1002),""),IF(AND($F1001/INDEX($F$64:$F1002,MATCH(MAX(Q$64:Q1002),Q$64:Q1002,0)-1)&lt;(1-$P$2),MAX(O$64:O1002)&gt;MAX(P$64:P1001)),MAX(O$64:O1002),"")),"")</f>
        <v/>
      </c>
      <c r="Q1002" s="91" t="str">
        <f>IFERROR(IF(E1002="","",IF(O1002&lt;&gt;"",MAX(O$64:O1002)*10+1,IF(AND($F1001/INDEX($F$64:$F1002,MATCH(MAX(Q$64:Q1001),Q$64:Q1001,0)-1)&gt;(1+$O$2),MAX(O$64:O1002)&gt;MAX(P$64:P1001)),MAX(Q$64:Q1001)+1,""))),"")</f>
        <v/>
      </c>
    </row>
    <row r="1003" spans="1:17" x14ac:dyDescent="0.2">
      <c r="A1003" s="13">
        <f>HLOOKUP($E$2,历史数据!$V$3:$AE$5000,ROW(A1001),)</f>
        <v>188928</v>
      </c>
      <c r="B1003" s="41">
        <v>37963</v>
      </c>
      <c r="C1003" s="100">
        <f>IFERROR(IF(A1003&lt;&gt;0,MAX($C$4:C1002)+1,""),"")</f>
        <v>992</v>
      </c>
      <c r="D1003" s="100"/>
      <c r="E1003" s="99">
        <f t="shared" si="111"/>
        <v>37972</v>
      </c>
      <c r="F1003" s="101">
        <f>IFERROR(VLOOKUP(E1003,历史数据!AH:AJ,3,),"")</f>
        <v>7.1284978036201903</v>
      </c>
      <c r="G1003" s="101">
        <f t="shared" si="107"/>
        <v>7.3352720238836371</v>
      </c>
      <c r="H1003" s="105">
        <f t="shared" si="108"/>
        <v>-2.6872988217226945E-3</v>
      </c>
      <c r="I1003" s="101">
        <f>IFERROR(VLOOKUP(E1003,历史数据!AH:AJ,2,),"")</f>
        <v>7.1024338262760596</v>
      </c>
      <c r="J1003" s="104">
        <f t="shared" si="109"/>
        <v>0</v>
      </c>
      <c r="K1003" s="104" t="str">
        <f>IFERROR(IF(AND(J1002=$H$2*1,MAX(K$64:K1002)=MAX(L$64:L1002)),MAX(K$64:K1002)+1,""),"")</f>
        <v/>
      </c>
      <c r="L1003" s="104" t="str">
        <f>IFERROR(IF(AND($F1002/INDEX($F$64:$F1003,MATCH(MAX(M$64:M1003),M$64:M1003,0)-1)&lt;(1-$P$2),MAX(K$64:K1003)&gt;MAX(L$64:L1002)),MAX(K$64:K1003),""),"")</f>
        <v/>
      </c>
      <c r="M1003" s="104" t="str">
        <f>IFERROR(IF(E1003="","",IF(K1003&lt;&gt;"",MAX(M$64:M1002)+1,IF(AND($F1002/INDEX($F$64:$F1003,MATCH(MAX(M$64:M1002),M$64:M1002,0)-1)&gt;(1+$O$2),MAX(K$64:K1003)&gt;MAX(L$64:L1002)),MAX(M$64:M1002)+1,""))),"")</f>
        <v/>
      </c>
      <c r="N1003" s="91">
        <f t="shared" si="110"/>
        <v>0</v>
      </c>
      <c r="O1003" s="91" t="str">
        <f>IFERROR(IF(AND(N1002=$H$2*1,MAX(O$64:O1002)=MAX(P$64:P1002)),MAX(O$64:O1002)+1,""),"")</f>
        <v/>
      </c>
      <c r="P1003" s="91" t="str">
        <f>IFERROR(IF(MOD(MAX(Q$64:Q1003),10*MAX(O$64:O1003))&lt;=2,IF(AND(F1002/INDEX($F$64:$F1003,MATCH(MAX(O$64:O1003),O$64:O1003,0)-1)&lt;(1-$P$2),MAX(O$64:O1003)&gt;MAX(P$64:P1002)),MAX(O$64:O1003),""),IF(AND($F1002/INDEX($F$64:$F1003,MATCH(MAX(Q$64:Q1003),Q$64:Q1003,0)-1)&lt;(1-$P$2),MAX(O$64:O1003)&gt;MAX(P$64:P1002)),MAX(O$64:O1003),"")),"")</f>
        <v/>
      </c>
      <c r="Q1003" s="91" t="str">
        <f>IFERROR(IF(E1003="","",IF(O1003&lt;&gt;"",MAX(O$64:O1003)*10+1,IF(AND($F1002/INDEX($F$64:$F1003,MATCH(MAX(Q$64:Q1002),Q$64:Q1002,0)-1)&gt;(1+$O$2),MAX(O$64:O1003)&gt;MAX(P$64:P1002)),MAX(Q$64:Q1002)+1,""))),"")</f>
        <v/>
      </c>
    </row>
    <row r="1004" spans="1:17" x14ac:dyDescent="0.2">
      <c r="A1004" s="13">
        <f>HLOOKUP($E$2,历史数据!$V$3:$AE$5000,ROW(A1002),)</f>
        <v>103142</v>
      </c>
      <c r="B1004" s="41">
        <v>37964</v>
      </c>
      <c r="C1004" s="100">
        <f>IFERROR(IF(A1004&lt;&gt;0,MAX($C$4:C1003)+1,""),"")</f>
        <v>993</v>
      </c>
      <c r="D1004" s="100"/>
      <c r="E1004" s="99">
        <f t="shared" si="111"/>
        <v>37973</v>
      </c>
      <c r="F1004" s="101">
        <f>IFERROR(VLOOKUP(E1004,历史数据!AH:AJ,3,),"")</f>
        <v>6.8678580301788603</v>
      </c>
      <c r="G1004" s="101">
        <f t="shared" si="107"/>
        <v>7.3115972444627175</v>
      </c>
      <c r="H1004" s="105">
        <f t="shared" si="108"/>
        <v>-3.2275257609853947E-3</v>
      </c>
      <c r="I1004" s="101">
        <f>IFERROR(VLOOKUP(E1004,历史数据!AH:AJ,2,),"")</f>
        <v>6.9851459282274604</v>
      </c>
      <c r="J1004" s="104">
        <f t="shared" si="109"/>
        <v>0</v>
      </c>
      <c r="K1004" s="104" t="str">
        <f>IFERROR(IF(AND(J1003=$H$2*1,MAX(K$64:K1003)=MAX(L$64:L1003)),MAX(K$64:K1003)+1,""),"")</f>
        <v/>
      </c>
      <c r="L1004" s="104" t="str">
        <f>IFERROR(IF(AND($F1003/INDEX($F$64:$F1004,MATCH(MAX(M$64:M1004),M$64:M1004,0)-1)&lt;(1-$P$2),MAX(K$64:K1004)&gt;MAX(L$64:L1003)),MAX(K$64:K1004),""),"")</f>
        <v/>
      </c>
      <c r="M1004" s="104" t="str">
        <f>IFERROR(IF(E1004="","",IF(K1004&lt;&gt;"",MAX(M$64:M1003)+1,IF(AND($F1003/INDEX($F$64:$F1004,MATCH(MAX(M$64:M1003),M$64:M1003,0)-1)&gt;(1+$O$2),MAX(K$64:K1004)&gt;MAX(L$64:L1003)),MAX(M$64:M1003)+1,""))),"")</f>
        <v/>
      </c>
      <c r="N1004" s="91">
        <f t="shared" si="110"/>
        <v>0</v>
      </c>
      <c r="O1004" s="91" t="str">
        <f>IFERROR(IF(AND(N1003=$H$2*1,MAX(O$64:O1003)=MAX(P$64:P1003)),MAX(O$64:O1003)+1,""),"")</f>
        <v/>
      </c>
      <c r="P1004" s="91" t="str">
        <f>IFERROR(IF(MOD(MAX(Q$64:Q1004),10*MAX(O$64:O1004))&lt;=2,IF(AND(F1003/INDEX($F$64:$F1004,MATCH(MAX(O$64:O1004),O$64:O1004,0)-1)&lt;(1-$P$2),MAX(O$64:O1004)&gt;MAX(P$64:P1003)),MAX(O$64:O1004),""),IF(AND($F1003/INDEX($F$64:$F1004,MATCH(MAX(Q$64:Q1004),Q$64:Q1004,0)-1)&lt;(1-$P$2),MAX(O$64:O1004)&gt;MAX(P$64:P1003)),MAX(O$64:O1004),"")),"")</f>
        <v/>
      </c>
      <c r="Q1004" s="91" t="str">
        <f>IFERROR(IF(E1004="","",IF(O1004&lt;&gt;"",MAX(O$64:O1004)*10+1,IF(AND($F1003/INDEX($F$64:$F1004,MATCH(MAX(Q$64:Q1003),Q$64:Q1003,0)-1)&gt;(1+$O$2),MAX(O$64:O1004)&gt;MAX(P$64:P1003)),MAX(Q$64:Q1003)+1,""))),"")</f>
        <v/>
      </c>
    </row>
    <row r="1005" spans="1:17" x14ac:dyDescent="0.2">
      <c r="A1005" s="13">
        <f>HLOOKUP($E$2,历史数据!$V$3:$AE$5000,ROW(A1003),)</f>
        <v>143699</v>
      </c>
      <c r="B1005" s="41">
        <v>37965</v>
      </c>
      <c r="C1005" s="100">
        <f>IFERROR(IF(A1005&lt;&gt;0,MAX($C$4:C1004)+1,""),"")</f>
        <v>994</v>
      </c>
      <c r="D1005" s="100"/>
      <c r="E1005" s="99">
        <f t="shared" si="111"/>
        <v>37974</v>
      </c>
      <c r="F1005" s="101">
        <f>IFERROR(VLOOKUP(E1005,历史数据!AH:AJ,3,),"")</f>
        <v>6.5290263247051401</v>
      </c>
      <c r="G1005" s="101">
        <f t="shared" si="107"/>
        <v>7.2814064707057637</v>
      </c>
      <c r="H1005" s="105">
        <f t="shared" si="108"/>
        <v>-4.129162582063417E-3</v>
      </c>
      <c r="I1005" s="101">
        <f>IFERROR(VLOOKUP(E1005,历史数据!AH:AJ,2,),"")</f>
        <v>6.8678580301788603</v>
      </c>
      <c r="J1005" s="104">
        <f t="shared" si="109"/>
        <v>0</v>
      </c>
      <c r="K1005" s="104" t="str">
        <f>IFERROR(IF(AND(J1004=$H$2*1,MAX(K$64:K1004)=MAX(L$64:L1004)),MAX(K$64:K1004)+1,""),"")</f>
        <v/>
      </c>
      <c r="L1005" s="104" t="str">
        <f>IFERROR(IF(AND($F1004/INDEX($F$64:$F1005,MATCH(MAX(M$64:M1005),M$64:M1005,0)-1)&lt;(1-$P$2),MAX(K$64:K1005)&gt;MAX(L$64:L1004)),MAX(K$64:K1005),""),"")</f>
        <v/>
      </c>
      <c r="M1005" s="104" t="str">
        <f>IFERROR(IF(E1005="","",IF(K1005&lt;&gt;"",MAX(M$64:M1004)+1,IF(AND($F1004/INDEX($F$64:$F1005,MATCH(MAX(M$64:M1004),M$64:M1004,0)-1)&gt;(1+$O$2),MAX(K$64:K1005)&gt;MAX(L$64:L1004)),MAX(M$64:M1004)+1,""))),"")</f>
        <v/>
      </c>
      <c r="N1005" s="91">
        <f t="shared" si="110"/>
        <v>0</v>
      </c>
      <c r="O1005" s="91" t="str">
        <f>IFERROR(IF(AND(N1004=$H$2*1,MAX(O$64:O1004)=MAX(P$64:P1004)),MAX(O$64:O1004)+1,""),"")</f>
        <v/>
      </c>
      <c r="P1005" s="91" t="str">
        <f>IFERROR(IF(MOD(MAX(Q$64:Q1005),10*MAX(O$64:O1005))&lt;=2,IF(AND(F1004/INDEX($F$64:$F1005,MATCH(MAX(O$64:O1005),O$64:O1005,0)-1)&lt;(1-$P$2),MAX(O$64:O1005)&gt;MAX(P$64:P1004)),MAX(O$64:O1005),""),IF(AND($F1004/INDEX($F$64:$F1005,MATCH(MAX(Q$64:Q1005),Q$64:Q1005,0)-1)&lt;(1-$P$2),MAX(O$64:O1005)&gt;MAX(P$64:P1004)),MAX(O$64:O1005),"")),"")</f>
        <v/>
      </c>
      <c r="Q1005" s="91" t="str">
        <f>IFERROR(IF(E1005="","",IF(O1005&lt;&gt;"",MAX(O$64:O1005)*10+1,IF(AND($F1004/INDEX($F$64:$F1005,MATCH(MAX(Q$64:Q1004),Q$64:Q1004,0)-1)&gt;(1+$O$2),MAX(O$64:O1005)&gt;MAX(P$64:P1004)),MAX(Q$64:Q1004)+1,""))),"")</f>
        <v/>
      </c>
    </row>
    <row r="1006" spans="1:17" x14ac:dyDescent="0.2">
      <c r="A1006" s="13">
        <f>HLOOKUP($E$2,历史数据!$V$3:$AE$5000,ROW(A1004),)</f>
        <v>105118</v>
      </c>
      <c r="B1006" s="41">
        <v>37966</v>
      </c>
      <c r="C1006" s="100">
        <f>IFERROR(IF(A1006&lt;&gt;0,MAX($C$4:C1005)+1,""),"")</f>
        <v>995</v>
      </c>
      <c r="D1006" s="100"/>
      <c r="E1006" s="99">
        <f t="shared" si="111"/>
        <v>37977</v>
      </c>
      <c r="F1006" s="101">
        <f>IFERROR(VLOOKUP(E1006,历史数据!AH:AJ,3,),"")</f>
        <v>6.3987064379844796</v>
      </c>
      <c r="G1006" s="101">
        <f t="shared" si="107"/>
        <v>7.2490436988367994</v>
      </c>
      <c r="H1006" s="105">
        <f t="shared" si="108"/>
        <v>-4.444577019448781E-3</v>
      </c>
      <c r="I1006" s="101">
        <f>IFERROR(VLOOKUP(E1006,历史数据!AH:AJ,2,),"")</f>
        <v>6.38567444931242</v>
      </c>
      <c r="J1006" s="104">
        <f t="shared" si="109"/>
        <v>0</v>
      </c>
      <c r="K1006" s="104" t="str">
        <f>IFERROR(IF(AND(J1005=$H$2*1,MAX(K$64:K1005)=MAX(L$64:L1005)),MAX(K$64:K1005)+1,""),"")</f>
        <v/>
      </c>
      <c r="L1006" s="104" t="str">
        <f>IFERROR(IF(AND($F1005/INDEX($F$64:$F1006,MATCH(MAX(M$64:M1006),M$64:M1006,0)-1)&lt;(1-$P$2),MAX(K$64:K1006)&gt;MAX(L$64:L1005)),MAX(K$64:K1006),""),"")</f>
        <v/>
      </c>
      <c r="M1006" s="104" t="str">
        <f>IFERROR(IF(E1006="","",IF(K1006&lt;&gt;"",MAX(M$64:M1005)+1,IF(AND($F1005/INDEX($F$64:$F1006,MATCH(MAX(M$64:M1005),M$64:M1005,0)-1)&gt;(1+$O$2),MAX(K$64:K1006)&gt;MAX(L$64:L1005)),MAX(M$64:M1005)+1,""))),"")</f>
        <v/>
      </c>
      <c r="N1006" s="91">
        <f t="shared" si="110"/>
        <v>0</v>
      </c>
      <c r="O1006" s="91" t="str">
        <f>IFERROR(IF(AND(N1005=$H$2*1,MAX(O$64:O1005)=MAX(P$64:P1005)),MAX(O$64:O1005)+1,""),"")</f>
        <v/>
      </c>
      <c r="P1006" s="91" t="str">
        <f>IFERROR(IF(MOD(MAX(Q$64:Q1006),10*MAX(O$64:O1006))&lt;=2,IF(AND(F1005/INDEX($F$64:$F1006,MATCH(MAX(O$64:O1006),O$64:O1006,0)-1)&lt;(1-$P$2),MAX(O$64:O1006)&gt;MAX(P$64:P1005)),MAX(O$64:O1006),""),IF(AND($F1005/INDEX($F$64:$F1006,MATCH(MAX(Q$64:Q1006),Q$64:Q1006,0)-1)&lt;(1-$P$2),MAX(O$64:O1006)&gt;MAX(P$64:P1005)),MAX(O$64:O1006),"")),"")</f>
        <v/>
      </c>
      <c r="Q1006" s="91" t="str">
        <f>IFERROR(IF(E1006="","",IF(O1006&lt;&gt;"",MAX(O$64:O1006)*10+1,IF(AND($F1005/INDEX($F$64:$F1006,MATCH(MAX(Q$64:Q1005),Q$64:Q1005,0)-1)&gt;(1+$O$2),MAX(O$64:O1006)&gt;MAX(P$64:P1005)),MAX(Q$64:Q1005)+1,""))),"")</f>
        <v/>
      </c>
    </row>
    <row r="1007" spans="1:17" x14ac:dyDescent="0.2">
      <c r="A1007" s="13">
        <f>HLOOKUP($E$2,历史数据!$V$3:$AE$5000,ROW(A1005),)</f>
        <v>312007</v>
      </c>
      <c r="B1007" s="41">
        <v>37967</v>
      </c>
      <c r="C1007" s="100">
        <f>IFERROR(IF(A1007&lt;&gt;0,MAX($C$4:C1006)+1,""),"")</f>
        <v>996</v>
      </c>
      <c r="D1007" s="100"/>
      <c r="E1007" s="99">
        <f t="shared" si="111"/>
        <v>37978</v>
      </c>
      <c r="F1007" s="101">
        <f>IFERROR(VLOOKUP(E1007,历史数据!AH:AJ,3,),"")</f>
        <v>6.7245061547861402</v>
      </c>
      <c r="G1007" s="101">
        <f t="shared" si="107"/>
        <v>7.2216765226254598</v>
      </c>
      <c r="H1007" s="105">
        <f t="shared" si="108"/>
        <v>-3.7752808988764652E-3</v>
      </c>
      <c r="I1007" s="101">
        <f>IFERROR(VLOOKUP(E1007,历史数据!AH:AJ,2,),"")</f>
        <v>6.3987064379844796</v>
      </c>
      <c r="J1007" s="104">
        <f t="shared" si="109"/>
        <v>0</v>
      </c>
      <c r="K1007" s="104" t="str">
        <f>IFERROR(IF(AND(J1006=$H$2*1,MAX(K$64:K1006)=MAX(L$64:L1006)),MAX(K$64:K1006)+1,""),"")</f>
        <v/>
      </c>
      <c r="L1007" s="104" t="str">
        <f>IFERROR(IF(AND($F1006/INDEX($F$64:$F1007,MATCH(MAX(M$64:M1007),M$64:M1007,0)-1)&lt;(1-$P$2),MAX(K$64:K1007)&gt;MAX(L$64:L1006)),MAX(K$64:K1007),""),"")</f>
        <v/>
      </c>
      <c r="M1007" s="104" t="str">
        <f>IFERROR(IF(E1007="","",IF(K1007&lt;&gt;"",MAX(M$64:M1006)+1,IF(AND($F1006/INDEX($F$64:$F1007,MATCH(MAX(M$64:M1006),M$64:M1006,0)-1)&gt;(1+$O$2),MAX(K$64:K1007)&gt;MAX(L$64:L1006)),MAX(M$64:M1006)+1,""))),"")</f>
        <v/>
      </c>
      <c r="N1007" s="91">
        <f t="shared" si="110"/>
        <v>0</v>
      </c>
      <c r="O1007" s="91" t="str">
        <f>IFERROR(IF(AND(N1006=$H$2*1,MAX(O$64:O1006)=MAX(P$64:P1006)),MAX(O$64:O1006)+1,""),"")</f>
        <v/>
      </c>
      <c r="P1007" s="91" t="str">
        <f>IFERROR(IF(MOD(MAX(Q$64:Q1007),10*MAX(O$64:O1007))&lt;=2,IF(AND(F1006/INDEX($F$64:$F1007,MATCH(MAX(O$64:O1007),O$64:O1007,0)-1)&lt;(1-$P$2),MAX(O$64:O1007)&gt;MAX(P$64:P1006)),MAX(O$64:O1007),""),IF(AND($F1006/INDEX($F$64:$F1007,MATCH(MAX(Q$64:Q1007),Q$64:Q1007,0)-1)&lt;(1-$P$2),MAX(O$64:O1007)&gt;MAX(P$64:P1006)),MAX(O$64:O1007),"")),"")</f>
        <v/>
      </c>
      <c r="Q1007" s="91" t="str">
        <f>IFERROR(IF(E1007="","",IF(O1007&lt;&gt;"",MAX(O$64:O1007)*10+1,IF(AND($F1006/INDEX($F$64:$F1007,MATCH(MAX(Q$64:Q1006),Q$64:Q1006,0)-1)&gt;(1+$O$2),MAX(O$64:O1007)&gt;MAX(P$64:P1006)),MAX(Q$64:Q1006)+1,""))),"")</f>
        <v/>
      </c>
    </row>
    <row r="1008" spans="1:17" x14ac:dyDescent="0.2">
      <c r="A1008" s="13">
        <f>HLOOKUP($E$2,历史数据!$V$3:$AE$5000,ROW(A1006),)</f>
        <v>215300</v>
      </c>
      <c r="B1008" s="41">
        <v>37970</v>
      </c>
      <c r="C1008" s="100">
        <f>IFERROR(IF(A1008&lt;&gt;0,MAX($C$4:C1007)+1,""),"")</f>
        <v>997</v>
      </c>
      <c r="D1008" s="100"/>
      <c r="E1008" s="99">
        <f t="shared" si="111"/>
        <v>37979</v>
      </c>
      <c r="F1008" s="101">
        <f>IFERROR(VLOOKUP(E1008,历史数据!AH:AJ,3,),"")</f>
        <v>6.9069539961950603</v>
      </c>
      <c r="G1008" s="101">
        <f t="shared" si="107"/>
        <v>7.1973501437709366</v>
      </c>
      <c r="H1008" s="105">
        <f t="shared" si="108"/>
        <v>-3.3685223615746995E-3</v>
      </c>
      <c r="I1008" s="101">
        <f>IFERROR(VLOOKUP(E1008,历史数据!AH:AJ,2,),"")</f>
        <v>6.8287620641626701</v>
      </c>
      <c r="J1008" s="104">
        <f t="shared" si="109"/>
        <v>0</v>
      </c>
      <c r="K1008" s="104" t="str">
        <f>IFERROR(IF(AND(J1007=$H$2*1,MAX(K$64:K1007)=MAX(L$64:L1007)),MAX(K$64:K1007)+1,""),"")</f>
        <v/>
      </c>
      <c r="L1008" s="104" t="str">
        <f>IFERROR(IF(AND($F1007/INDEX($F$64:$F1008,MATCH(MAX(M$64:M1008),M$64:M1008,0)-1)&lt;(1-$P$2),MAX(K$64:K1008)&gt;MAX(L$64:L1007)),MAX(K$64:K1008),""),"")</f>
        <v/>
      </c>
      <c r="M1008" s="104" t="str">
        <f>IFERROR(IF(E1008="","",IF(K1008&lt;&gt;"",MAX(M$64:M1007)+1,IF(AND($F1007/INDEX($F$64:$F1008,MATCH(MAX(M$64:M1007),M$64:M1007,0)-1)&gt;(1+$O$2),MAX(K$64:K1008)&gt;MAX(L$64:L1007)),MAX(M$64:M1007)+1,""))),"")</f>
        <v/>
      </c>
      <c r="N1008" s="91">
        <f t="shared" si="110"/>
        <v>0</v>
      </c>
      <c r="O1008" s="91" t="str">
        <f>IFERROR(IF(AND(N1007=$H$2*1,MAX(O$64:O1007)=MAX(P$64:P1007)),MAX(O$64:O1007)+1,""),"")</f>
        <v/>
      </c>
      <c r="P1008" s="91" t="str">
        <f>IFERROR(IF(MOD(MAX(Q$64:Q1008),10*MAX(O$64:O1008))&lt;=2,IF(AND(F1007/INDEX($F$64:$F1008,MATCH(MAX(O$64:O1008),O$64:O1008,0)-1)&lt;(1-$P$2),MAX(O$64:O1008)&gt;MAX(P$64:P1007)),MAX(O$64:O1008),""),IF(AND($F1007/INDEX($F$64:$F1008,MATCH(MAX(Q$64:Q1008),Q$64:Q1008,0)-1)&lt;(1-$P$2),MAX(O$64:O1008)&gt;MAX(P$64:P1007)),MAX(O$64:O1008),"")),"")</f>
        <v/>
      </c>
      <c r="Q1008" s="91" t="str">
        <f>IFERROR(IF(E1008="","",IF(O1008&lt;&gt;"",MAX(O$64:O1008)*10+1,IF(AND($F1007/INDEX($F$64:$F1008,MATCH(MAX(Q$64:Q1007),Q$64:Q1007,0)-1)&gt;(1+$O$2),MAX(O$64:O1008)&gt;MAX(P$64:P1007)),MAX(Q$64:Q1007)+1,""))),"")</f>
        <v/>
      </c>
    </row>
    <row r="1009" spans="1:17" x14ac:dyDescent="0.2">
      <c r="A1009" s="13">
        <f>HLOOKUP($E$2,历史数据!$V$3:$AE$5000,ROW(A1007),)</f>
        <v>174600</v>
      </c>
      <c r="B1009" s="41">
        <v>37971</v>
      </c>
      <c r="C1009" s="100">
        <f>IFERROR(IF(A1009&lt;&gt;0,MAX($C$4:C1008)+1,""),"")</f>
        <v>998</v>
      </c>
      <c r="D1009" s="100"/>
      <c r="E1009" s="99">
        <f t="shared" si="111"/>
        <v>37980</v>
      </c>
      <c r="F1009" s="101">
        <f>IFERROR(VLOOKUP(E1009,历史数据!AH:AJ,3,),"")</f>
        <v>6.9851459282274604</v>
      </c>
      <c r="G1009" s="101">
        <f t="shared" si="107"/>
        <v>7.1749785632172225</v>
      </c>
      <c r="H1009" s="105">
        <f t="shared" si="108"/>
        <v>-3.108307933729737E-3</v>
      </c>
      <c r="I1009" s="101">
        <f>IFERROR(VLOOKUP(E1009,历史数据!AH:AJ,2,),"")</f>
        <v>6.9199859848671297</v>
      </c>
      <c r="J1009" s="104">
        <f t="shared" si="109"/>
        <v>0</v>
      </c>
      <c r="K1009" s="104" t="str">
        <f>IFERROR(IF(AND(J1008=$H$2*1,MAX(K$64:K1008)=MAX(L$64:L1008)),MAX(K$64:K1008)+1,""),"")</f>
        <v/>
      </c>
      <c r="L1009" s="104" t="str">
        <f>IFERROR(IF(AND($F1008/INDEX($F$64:$F1009,MATCH(MAX(M$64:M1009),M$64:M1009,0)-1)&lt;(1-$P$2),MAX(K$64:K1009)&gt;MAX(L$64:L1008)),MAX(K$64:K1009),""),"")</f>
        <v/>
      </c>
      <c r="M1009" s="104" t="str">
        <f>IFERROR(IF(E1009="","",IF(K1009&lt;&gt;"",MAX(M$64:M1008)+1,IF(AND($F1008/INDEX($F$64:$F1009,MATCH(MAX(M$64:M1008),M$64:M1008,0)-1)&gt;(1+$O$2),MAX(K$64:K1009)&gt;MAX(L$64:L1008)),MAX(M$64:M1008)+1,""))),"")</f>
        <v/>
      </c>
      <c r="N1009" s="91">
        <f t="shared" si="110"/>
        <v>0</v>
      </c>
      <c r="O1009" s="91" t="str">
        <f>IFERROR(IF(AND(N1008=$H$2*1,MAX(O$64:O1008)=MAX(P$64:P1008)),MAX(O$64:O1008)+1,""),"")</f>
        <v/>
      </c>
      <c r="P1009" s="91" t="str">
        <f>IFERROR(IF(MOD(MAX(Q$64:Q1009),10*MAX(O$64:O1009))&lt;=2,IF(AND(F1008/INDEX($F$64:$F1009,MATCH(MAX(O$64:O1009),O$64:O1009,0)-1)&lt;(1-$P$2),MAX(O$64:O1009)&gt;MAX(P$64:P1008)),MAX(O$64:O1009),""),IF(AND($F1008/INDEX($F$64:$F1009,MATCH(MAX(Q$64:Q1009),Q$64:Q1009,0)-1)&lt;(1-$P$2),MAX(O$64:O1009)&gt;MAX(P$64:P1008)),MAX(O$64:O1009),"")),"")</f>
        <v/>
      </c>
      <c r="Q1009" s="91" t="str">
        <f>IFERROR(IF(E1009="","",IF(O1009&lt;&gt;"",MAX(O$64:O1009)*10+1,IF(AND($F1008/INDEX($F$64:$F1009,MATCH(MAX(Q$64:Q1008),Q$64:Q1008,0)-1)&gt;(1+$O$2),MAX(O$64:O1009)&gt;MAX(P$64:P1008)),MAX(Q$64:Q1008)+1,""))),"")</f>
        <v/>
      </c>
    </row>
    <row r="1010" spans="1:17" x14ac:dyDescent="0.2">
      <c r="A1010" s="13">
        <f>HLOOKUP($E$2,历史数据!$V$3:$AE$5000,ROW(A1008),)</f>
        <v>95300</v>
      </c>
      <c r="B1010" s="41">
        <v>37972</v>
      </c>
      <c r="C1010" s="100">
        <f>IFERROR(IF(A1010&lt;&gt;0,MAX($C$4:C1009)+1,""),"")</f>
        <v>999</v>
      </c>
      <c r="D1010" s="100"/>
      <c r="E1010" s="99">
        <f t="shared" si="111"/>
        <v>37981</v>
      </c>
      <c r="F1010" s="101">
        <f>IFERROR(VLOOKUP(E1010,历史数据!AH:AJ,3,),"")</f>
        <v>7.1675937696363903</v>
      </c>
      <c r="G1010" s="101">
        <f t="shared" si="107"/>
        <v>7.1571681786987336</v>
      </c>
      <c r="H1010" s="105">
        <f t="shared" si="108"/>
        <v>-2.4822909729367293E-3</v>
      </c>
      <c r="I1010" s="101">
        <f>IFERROR(VLOOKUP(E1010,历史数据!AH:AJ,2,),"")</f>
        <v>6.9851459282274604</v>
      </c>
      <c r="J1010" s="104">
        <f t="shared" si="109"/>
        <v>0</v>
      </c>
      <c r="K1010" s="104" t="str">
        <f>IFERROR(IF(AND(J1009=$H$2*1,MAX(K$64:K1009)=MAX(L$64:L1009)),MAX(K$64:K1009)+1,""),"")</f>
        <v/>
      </c>
      <c r="L1010" s="104" t="str">
        <f>IFERROR(IF(AND($F1009/INDEX($F$64:$F1010,MATCH(MAX(M$64:M1010),M$64:M1010,0)-1)&lt;(1-$P$2),MAX(K$64:K1010)&gt;MAX(L$64:L1009)),MAX(K$64:K1010),""),"")</f>
        <v/>
      </c>
      <c r="M1010" s="104" t="str">
        <f>IFERROR(IF(E1010="","",IF(K1010&lt;&gt;"",MAX(M$64:M1009)+1,IF(AND($F1009/INDEX($F$64:$F1010,MATCH(MAX(M$64:M1009),M$64:M1009,0)-1)&gt;(1+$O$2),MAX(K$64:K1010)&gt;MAX(L$64:L1009)),MAX(M$64:M1009)+1,""))),"")</f>
        <v/>
      </c>
      <c r="N1010" s="91">
        <f t="shared" si="110"/>
        <v>0</v>
      </c>
      <c r="O1010" s="91" t="str">
        <f>IFERROR(IF(AND(N1009=$H$2*1,MAX(O$64:O1009)=MAX(P$64:P1009)),MAX(O$64:O1009)+1,""),"")</f>
        <v/>
      </c>
      <c r="P1010" s="91" t="str">
        <f>IFERROR(IF(MOD(MAX(Q$64:Q1010),10*MAX(O$64:O1010))&lt;=2,IF(AND(F1009/INDEX($F$64:$F1010,MATCH(MAX(O$64:O1010),O$64:O1010,0)-1)&lt;(1-$P$2),MAX(O$64:O1010)&gt;MAX(P$64:P1009)),MAX(O$64:O1010),""),IF(AND($F1009/INDEX($F$64:$F1010,MATCH(MAX(Q$64:Q1010),Q$64:Q1010,0)-1)&lt;(1-$P$2),MAX(O$64:O1010)&gt;MAX(P$64:P1009)),MAX(O$64:O1010),"")),"")</f>
        <v/>
      </c>
      <c r="Q1010" s="91" t="str">
        <f>IFERROR(IF(E1010="","",IF(O1010&lt;&gt;"",MAX(O$64:O1010)*10+1,IF(AND($F1009/INDEX($F$64:$F1010,MATCH(MAX(Q$64:Q1009),Q$64:Q1009,0)-1)&gt;(1+$O$2),MAX(O$64:O1010)&gt;MAX(P$64:P1009)),MAX(Q$64:Q1009)+1,""))),"")</f>
        <v/>
      </c>
    </row>
    <row r="1011" spans="1:17" x14ac:dyDescent="0.2">
      <c r="A1011" s="13">
        <f>HLOOKUP($E$2,历史数据!$V$3:$AE$5000,ROW(A1009),)</f>
        <v>304710</v>
      </c>
      <c r="B1011" s="41">
        <v>37973</v>
      </c>
      <c r="C1011" s="100">
        <f>IFERROR(IF(A1011&lt;&gt;0,MAX($C$4:C1010)+1,""),"")</f>
        <v>1000</v>
      </c>
      <c r="D1011" s="100"/>
      <c r="E1011" s="99">
        <f t="shared" si="111"/>
        <v>37984</v>
      </c>
      <c r="F1011" s="101">
        <f>IFERROR(VLOOKUP(E1011,历史数据!AH:AJ,3,),"")</f>
        <v>7.5324894524542403</v>
      </c>
      <c r="G1011" s="101">
        <f t="shared" si="107"/>
        <v>7.1484801862506888</v>
      </c>
      <c r="H1011" s="105">
        <f t="shared" si="108"/>
        <v>-1.2138868657441959E-3</v>
      </c>
      <c r="I1011" s="101">
        <f>IFERROR(VLOOKUP(E1011,历史数据!AH:AJ,2,),"")</f>
        <v>7.1936577469805201</v>
      </c>
      <c r="J1011" s="104">
        <f t="shared" si="109"/>
        <v>0</v>
      </c>
      <c r="K1011" s="104" t="str">
        <f>IFERROR(IF(AND(J1010=$H$2*1,MAX(K$64:K1010)=MAX(L$64:L1010)),MAX(K$64:K1010)+1,""),"")</f>
        <v/>
      </c>
      <c r="L1011" s="104" t="str">
        <f>IFERROR(IF(AND($F1010/INDEX($F$64:$F1011,MATCH(MAX(M$64:M1011),M$64:M1011,0)-1)&lt;(1-$P$2),MAX(K$64:K1011)&gt;MAX(L$64:L1010)),MAX(K$64:K1011),""),"")</f>
        <v/>
      </c>
      <c r="M1011" s="104" t="str">
        <f>IFERROR(IF(E1011="","",IF(K1011&lt;&gt;"",MAX(M$64:M1010)+1,IF(AND($F1010/INDEX($F$64:$F1011,MATCH(MAX(M$64:M1010),M$64:M1010,0)-1)&gt;(1+$O$2),MAX(K$64:K1011)&gt;MAX(L$64:L1010)),MAX(M$64:M1010)+1,""))),"")</f>
        <v/>
      </c>
      <c r="N1011" s="91">
        <f t="shared" si="110"/>
        <v>0</v>
      </c>
      <c r="O1011" s="91" t="str">
        <f>IFERROR(IF(AND(N1010=$H$2*1,MAX(O$64:O1010)=MAX(P$64:P1010)),MAX(O$64:O1010)+1,""),"")</f>
        <v/>
      </c>
      <c r="P1011" s="91" t="str">
        <f>IFERROR(IF(MOD(MAX(Q$64:Q1011),10*MAX(O$64:O1011))&lt;=2,IF(AND(F1010/INDEX($F$64:$F1011,MATCH(MAX(O$64:O1011),O$64:O1011,0)-1)&lt;(1-$P$2),MAX(O$64:O1011)&gt;MAX(P$64:P1010)),MAX(O$64:O1011),""),IF(AND($F1010/INDEX($F$64:$F1011,MATCH(MAX(Q$64:Q1011),Q$64:Q1011,0)-1)&lt;(1-$P$2),MAX(O$64:O1011)&gt;MAX(P$64:P1010)),MAX(O$64:O1011),"")),"")</f>
        <v/>
      </c>
      <c r="Q1011" s="91" t="str">
        <f>IFERROR(IF(E1011="","",IF(O1011&lt;&gt;"",MAX(O$64:O1011)*10+1,IF(AND($F1010/INDEX($F$64:$F1011,MATCH(MAX(Q$64:Q1010),Q$64:Q1010,0)-1)&gt;(1+$O$2),MAX(O$64:O1011)&gt;MAX(P$64:P1010)),MAX(Q$64:Q1010)+1,""))),"")</f>
        <v/>
      </c>
    </row>
    <row r="1012" spans="1:17" x14ac:dyDescent="0.2">
      <c r="A1012" s="13">
        <f>HLOOKUP($E$2,历史数据!$V$3:$AE$5000,ROW(A1010),)</f>
        <v>358350</v>
      </c>
      <c r="B1012" s="41">
        <v>37974</v>
      </c>
      <c r="C1012" s="100">
        <f>IFERROR(IF(A1012&lt;&gt;0,MAX($C$4:C1011)+1,""),"")</f>
        <v>1001</v>
      </c>
      <c r="D1012" s="100"/>
      <c r="E1012" s="99">
        <f t="shared" si="111"/>
        <v>37985</v>
      </c>
      <c r="F1012" s="101">
        <f>IFERROR(VLOOKUP(E1012,历史数据!AH:AJ,3,),"")</f>
        <v>7.4152015544056402</v>
      </c>
      <c r="G1012" s="101">
        <f t="shared" si="107"/>
        <v>7.1371857960682314</v>
      </c>
      <c r="H1012" s="105">
        <f t="shared" si="108"/>
        <v>-1.5799708313077865E-3</v>
      </c>
      <c r="I1012" s="101">
        <f>IFERROR(VLOOKUP(E1012,历史数据!AH:AJ,2,),"")</f>
        <v>7.5846174071424999</v>
      </c>
      <c r="J1012" s="104">
        <f t="shared" si="109"/>
        <v>0</v>
      </c>
      <c r="K1012" s="104" t="str">
        <f>IFERROR(IF(AND(J1011=$H$2*1,MAX(K$64:K1011)=MAX(L$64:L1011)),MAX(K$64:K1011)+1,""),"")</f>
        <v/>
      </c>
      <c r="L1012" s="104" t="str">
        <f>IFERROR(IF(AND($F1011/INDEX($F$64:$F1012,MATCH(MAX(M$64:M1012),M$64:M1012,0)-1)&lt;(1-$P$2),MAX(K$64:K1012)&gt;MAX(L$64:L1011)),MAX(K$64:K1012),""),"")</f>
        <v/>
      </c>
      <c r="M1012" s="104" t="str">
        <f>IFERROR(IF(E1012="","",IF(K1012&lt;&gt;"",MAX(M$64:M1011)+1,IF(AND($F1011/INDEX($F$64:$F1012,MATCH(MAX(M$64:M1011),M$64:M1011,0)-1)&gt;(1+$O$2),MAX(K$64:K1012)&gt;MAX(L$64:L1011)),MAX(M$64:M1011)+1,""))),"")</f>
        <v/>
      </c>
      <c r="N1012" s="91">
        <f t="shared" si="110"/>
        <v>0</v>
      </c>
      <c r="O1012" s="91" t="str">
        <f>IFERROR(IF(AND(N1011=$H$2*1,MAX(O$64:O1011)=MAX(P$64:P1011)),MAX(O$64:O1011)+1,""),"")</f>
        <v/>
      </c>
      <c r="P1012" s="91" t="str">
        <f>IFERROR(IF(MOD(MAX(Q$64:Q1012),10*MAX(O$64:O1012))&lt;=2,IF(AND(F1011/INDEX($F$64:$F1012,MATCH(MAX(O$64:O1012),O$64:O1012,0)-1)&lt;(1-$P$2),MAX(O$64:O1012)&gt;MAX(P$64:P1011)),MAX(O$64:O1012),""),IF(AND($F1011/INDEX($F$64:$F1012,MATCH(MAX(Q$64:Q1012),Q$64:Q1012,0)-1)&lt;(1-$P$2),MAX(O$64:O1012)&gt;MAX(P$64:P1011)),MAX(O$64:O1012),"")),"")</f>
        <v/>
      </c>
      <c r="Q1012" s="91" t="str">
        <f>IFERROR(IF(E1012="","",IF(O1012&lt;&gt;"",MAX(O$64:O1012)*10+1,IF(AND($F1011/INDEX($F$64:$F1012,MATCH(MAX(Q$64:Q1011),Q$64:Q1011,0)-1)&gt;(1+$O$2),MAX(O$64:O1012)&gt;MAX(P$64:P1011)),MAX(Q$64:Q1011)+1,""))),"")</f>
        <v/>
      </c>
    </row>
    <row r="1013" spans="1:17" x14ac:dyDescent="0.2">
      <c r="A1013" s="13">
        <f>HLOOKUP($E$2,历史数据!$V$3:$AE$5000,ROW(A1011),)</f>
        <v>452085</v>
      </c>
      <c r="B1013" s="41">
        <v>37977</v>
      </c>
      <c r="C1013" s="100">
        <f>IFERROR(IF(A1013&lt;&gt;0,MAX($C$4:C1012)+1,""),"")</f>
        <v>1002</v>
      </c>
      <c r="D1013" s="100"/>
      <c r="E1013" s="99">
        <f t="shared" si="111"/>
        <v>37986</v>
      </c>
      <c r="F1013" s="101">
        <f>IFERROR(VLOOKUP(E1013,历史数据!AH:AJ,3,),"")</f>
        <v>7.4152015544056402</v>
      </c>
      <c r="G1013" s="101">
        <f t="shared" si="107"/>
        <v>7.127846204186584</v>
      </c>
      <c r="H1013" s="105">
        <f t="shared" si="108"/>
        <v>-1.308581862446756E-3</v>
      </c>
      <c r="I1013" s="101">
        <f>IFERROR(VLOOKUP(E1013,历史数据!AH:AJ,2,),"")</f>
        <v>7.2457857016687797</v>
      </c>
      <c r="J1013" s="104">
        <f t="shared" si="109"/>
        <v>0</v>
      </c>
      <c r="K1013" s="104" t="str">
        <f>IFERROR(IF(AND(J1012=$H$2*1,MAX(K$64:K1012)=MAX(L$64:L1012)),MAX(K$64:K1012)+1,""),"")</f>
        <v/>
      </c>
      <c r="L1013" s="104" t="str">
        <f>IFERROR(IF(AND($F1012/INDEX($F$64:$F1013,MATCH(MAX(M$64:M1013),M$64:M1013,0)-1)&lt;(1-$P$2),MAX(K$64:K1013)&gt;MAX(L$64:L1012)),MAX(K$64:K1013),""),"")</f>
        <v/>
      </c>
      <c r="M1013" s="104" t="str">
        <f>IFERROR(IF(E1013="","",IF(K1013&lt;&gt;"",MAX(M$64:M1012)+1,IF(AND($F1012/INDEX($F$64:$F1013,MATCH(MAX(M$64:M1012),M$64:M1012,0)-1)&gt;(1+$O$2),MAX(K$64:K1013)&gt;MAX(L$64:L1012)),MAX(M$64:M1012)+1,""))),"")</f>
        <v/>
      </c>
      <c r="N1013" s="91">
        <f t="shared" si="110"/>
        <v>0</v>
      </c>
      <c r="O1013" s="91" t="str">
        <f>IFERROR(IF(AND(N1012=$H$2*1,MAX(O$64:O1012)=MAX(P$64:P1012)),MAX(O$64:O1012)+1,""),"")</f>
        <v/>
      </c>
      <c r="P1013" s="91" t="str">
        <f>IFERROR(IF(MOD(MAX(Q$64:Q1013),10*MAX(O$64:O1013))&lt;=2,IF(AND(F1012/INDEX($F$64:$F1013,MATCH(MAX(O$64:O1013),O$64:O1013,0)-1)&lt;(1-$P$2),MAX(O$64:O1013)&gt;MAX(P$64:P1012)),MAX(O$64:O1013),""),IF(AND($F1012/INDEX($F$64:$F1013,MATCH(MAX(Q$64:Q1013),Q$64:Q1013,0)-1)&lt;(1-$P$2),MAX(O$64:O1013)&gt;MAX(P$64:P1012)),MAX(O$64:O1013),"")),"")</f>
        <v/>
      </c>
      <c r="Q1013" s="91" t="str">
        <f>IFERROR(IF(E1013="","",IF(O1013&lt;&gt;"",MAX(O$64:O1013)*10+1,IF(AND($F1012/INDEX($F$64:$F1013,MATCH(MAX(Q$64:Q1012),Q$64:Q1012,0)-1)&gt;(1+$O$2),MAX(O$64:O1013)&gt;MAX(P$64:P1012)),MAX(Q$64:Q1012)+1,""))),"")</f>
        <v/>
      </c>
    </row>
    <row r="1014" spans="1:17" x14ac:dyDescent="0.2">
      <c r="A1014" s="13">
        <f>HLOOKUP($E$2,历史数据!$V$3:$AE$5000,ROW(A1012),)</f>
        <v>261489</v>
      </c>
      <c r="B1014" s="41">
        <v>37978</v>
      </c>
      <c r="C1014" s="100">
        <f>IFERROR(IF(A1014&lt;&gt;0,MAX($C$4:C1013)+1,""),"")</f>
        <v>1003</v>
      </c>
      <c r="D1014" s="100"/>
      <c r="E1014" s="99">
        <f t="shared" si="111"/>
        <v>37988</v>
      </c>
      <c r="F1014" s="101">
        <f>IFERROR(VLOOKUP(E1014,历史数据!AH:AJ,3,),"")</f>
        <v>7.3370096223732499</v>
      </c>
      <c r="G1014" s="101">
        <f t="shared" si="107"/>
        <v>7.116334614192926</v>
      </c>
      <c r="H1014" s="105">
        <f t="shared" si="108"/>
        <v>-1.6150166072461669E-3</v>
      </c>
      <c r="I1014" s="101">
        <f>IFERROR(VLOOKUP(E1014,历史数据!AH:AJ,2,),"")</f>
        <v>7.5585534297983701</v>
      </c>
      <c r="J1014" s="104">
        <f t="shared" si="109"/>
        <v>0</v>
      </c>
      <c r="K1014" s="104" t="str">
        <f>IFERROR(IF(AND(J1013=$H$2*1,MAX(K$64:K1013)=MAX(L$64:L1013)),MAX(K$64:K1013)+1,""),"")</f>
        <v/>
      </c>
      <c r="L1014" s="104" t="str">
        <f>IFERROR(IF(AND($F1013/INDEX($F$64:$F1014,MATCH(MAX(M$64:M1014),M$64:M1014,0)-1)&lt;(1-$P$2),MAX(K$64:K1014)&gt;MAX(L$64:L1013)),MAX(K$64:K1014),""),"")</f>
        <v/>
      </c>
      <c r="M1014" s="104" t="str">
        <f>IFERROR(IF(E1014="","",IF(K1014&lt;&gt;"",MAX(M$64:M1013)+1,IF(AND($F1013/INDEX($F$64:$F1014,MATCH(MAX(M$64:M1013),M$64:M1013,0)-1)&gt;(1+$O$2),MAX(K$64:K1014)&gt;MAX(L$64:L1013)),MAX(M$64:M1013)+1,""))),"")</f>
        <v/>
      </c>
      <c r="N1014" s="91">
        <f t="shared" si="110"/>
        <v>0</v>
      </c>
      <c r="O1014" s="91" t="str">
        <f>IFERROR(IF(AND(N1013=$H$2*1,MAX(O$64:O1013)=MAX(P$64:P1013)),MAX(O$64:O1013)+1,""),"")</f>
        <v/>
      </c>
      <c r="P1014" s="91" t="str">
        <f>IFERROR(IF(MOD(MAX(Q$64:Q1014),10*MAX(O$64:O1014))&lt;=2,IF(AND(F1013/INDEX($F$64:$F1014,MATCH(MAX(O$64:O1014),O$64:O1014,0)-1)&lt;(1-$P$2),MAX(O$64:O1014)&gt;MAX(P$64:P1013)),MAX(O$64:O1014),""),IF(AND($F1013/INDEX($F$64:$F1014,MATCH(MAX(Q$64:Q1014),Q$64:Q1014,0)-1)&lt;(1-$P$2),MAX(O$64:O1014)&gt;MAX(P$64:P1013)),MAX(O$64:O1014),"")),"")</f>
        <v/>
      </c>
      <c r="Q1014" s="91" t="str">
        <f>IFERROR(IF(E1014="","",IF(O1014&lt;&gt;"",MAX(O$64:O1014)*10+1,IF(AND($F1013/INDEX($F$64:$F1014,MATCH(MAX(Q$64:Q1013),Q$64:Q1013,0)-1)&gt;(1+$O$2),MAX(O$64:O1014)&gt;MAX(P$64:P1013)),MAX(Q$64:Q1013)+1,""))),"")</f>
        <v/>
      </c>
    </row>
    <row r="1015" spans="1:17" x14ac:dyDescent="0.2">
      <c r="A1015" s="13">
        <f>HLOOKUP($E$2,历史数据!$V$3:$AE$5000,ROW(A1013),)</f>
        <v>285954</v>
      </c>
      <c r="B1015" s="41">
        <v>37979</v>
      </c>
      <c r="C1015" s="100">
        <f>IFERROR(IF(A1015&lt;&gt;0,MAX($C$4:C1014)+1,""),"")</f>
        <v>1004</v>
      </c>
      <c r="D1015" s="100"/>
      <c r="E1015" s="99">
        <f t="shared" si="111"/>
        <v>37991</v>
      </c>
      <c r="F1015" s="101">
        <f>IFERROR(VLOOKUP(E1015,历史数据!AH:AJ,3,),"")</f>
        <v>7.3370096223732499</v>
      </c>
      <c r="G1015" s="101">
        <f t="shared" si="107"/>
        <v>7.1043886245768659</v>
      </c>
      <c r="H1015" s="105">
        <f t="shared" si="108"/>
        <v>-1.6786717128555173E-3</v>
      </c>
      <c r="I1015" s="101">
        <f>IFERROR(VLOOKUP(E1015,历史数据!AH:AJ,2,),"")</f>
        <v>7.4673295090939096</v>
      </c>
      <c r="J1015" s="104">
        <f t="shared" si="109"/>
        <v>0</v>
      </c>
      <c r="K1015" s="104" t="str">
        <f>IFERROR(IF(AND(J1014=$H$2*1,MAX(K$64:K1014)=MAX(L$64:L1014)),MAX(K$64:K1014)+1,""),"")</f>
        <v/>
      </c>
      <c r="L1015" s="104" t="str">
        <f>IFERROR(IF(AND($F1014/INDEX($F$64:$F1015,MATCH(MAX(M$64:M1015),M$64:M1015,0)-1)&lt;(1-$P$2),MAX(K$64:K1015)&gt;MAX(L$64:L1014)),MAX(K$64:K1015),""),"")</f>
        <v/>
      </c>
      <c r="M1015" s="104" t="str">
        <f>IFERROR(IF(E1015="","",IF(K1015&lt;&gt;"",MAX(M$64:M1014)+1,IF(AND($F1014/INDEX($F$64:$F1015,MATCH(MAX(M$64:M1014),M$64:M1014,0)-1)&gt;(1+$O$2),MAX(K$64:K1015)&gt;MAX(L$64:L1014)),MAX(M$64:M1014)+1,""))),"")</f>
        <v/>
      </c>
      <c r="N1015" s="91">
        <f t="shared" si="110"/>
        <v>0</v>
      </c>
      <c r="O1015" s="91" t="str">
        <f>IFERROR(IF(AND(N1014=$H$2*1,MAX(O$64:O1014)=MAX(P$64:P1014)),MAX(O$64:O1014)+1,""),"")</f>
        <v/>
      </c>
      <c r="P1015" s="91" t="str">
        <f>IFERROR(IF(MOD(MAX(Q$64:Q1015),10*MAX(O$64:O1015))&lt;=2,IF(AND(F1014/INDEX($F$64:$F1015,MATCH(MAX(O$64:O1015),O$64:O1015,0)-1)&lt;(1-$P$2),MAX(O$64:O1015)&gt;MAX(P$64:P1014)),MAX(O$64:O1015),""),IF(AND($F1014/INDEX($F$64:$F1015,MATCH(MAX(Q$64:Q1015),Q$64:Q1015,0)-1)&lt;(1-$P$2),MAX(O$64:O1015)&gt;MAX(P$64:P1014)),MAX(O$64:O1015),"")),"")</f>
        <v/>
      </c>
      <c r="Q1015" s="91" t="str">
        <f>IFERROR(IF(E1015="","",IF(O1015&lt;&gt;"",MAX(O$64:O1015)*10+1,IF(AND($F1014/INDEX($F$64:$F1015,MATCH(MAX(Q$64:Q1014),Q$64:Q1014,0)-1)&gt;(1+$O$2),MAX(O$64:O1015)&gt;MAX(P$64:P1014)),MAX(Q$64:Q1014)+1,""))),"")</f>
        <v/>
      </c>
    </row>
    <row r="1016" spans="1:17" x14ac:dyDescent="0.2">
      <c r="A1016" s="13">
        <f>HLOOKUP($E$2,历史数据!$V$3:$AE$5000,ROW(A1014),)</f>
        <v>205977</v>
      </c>
      <c r="B1016" s="41">
        <v>37980</v>
      </c>
      <c r="C1016" s="100">
        <f>IFERROR(IF(A1016&lt;&gt;0,MAX($C$4:C1015)+1,""),"")</f>
        <v>1005</v>
      </c>
      <c r="D1016" s="100"/>
      <c r="E1016" s="99">
        <f t="shared" si="111"/>
        <v>37992</v>
      </c>
      <c r="F1016" s="101">
        <f>IFERROR(VLOOKUP(E1016,历史数据!AH:AJ,3,),"")</f>
        <v>7.1284978036201903</v>
      </c>
      <c r="G1016" s="101">
        <f t="shared" si="107"/>
        <v>7.0898362372263914</v>
      </c>
      <c r="H1016" s="105">
        <f t="shared" si="108"/>
        <v>-2.0483658931793602E-3</v>
      </c>
      <c r="I1016" s="101">
        <f>IFERROR(VLOOKUP(E1016,历史数据!AH:AJ,2,),"")</f>
        <v>7.1675937696363903</v>
      </c>
      <c r="J1016" s="104">
        <f t="shared" si="109"/>
        <v>0</v>
      </c>
      <c r="K1016" s="104" t="str">
        <f>IFERROR(IF(AND(J1015=$H$2*1,MAX(K$64:K1015)=MAX(L$64:L1015)),MAX(K$64:K1015)+1,""),"")</f>
        <v/>
      </c>
      <c r="L1016" s="104" t="str">
        <f>IFERROR(IF(AND($F1015/INDEX($F$64:$F1016,MATCH(MAX(M$64:M1016),M$64:M1016,0)-1)&lt;(1-$P$2),MAX(K$64:K1016)&gt;MAX(L$64:L1015)),MAX(K$64:K1016),""),"")</f>
        <v/>
      </c>
      <c r="M1016" s="104" t="str">
        <f>IFERROR(IF(E1016="","",IF(K1016&lt;&gt;"",MAX(M$64:M1015)+1,IF(AND($F1015/INDEX($F$64:$F1016,MATCH(MAX(M$64:M1015),M$64:M1015,0)-1)&gt;(1+$O$2),MAX(K$64:K1016)&gt;MAX(L$64:L1015)),MAX(M$64:M1015)+1,""))),"")</f>
        <v/>
      </c>
      <c r="N1016" s="91">
        <f t="shared" si="110"/>
        <v>0</v>
      </c>
      <c r="O1016" s="91" t="str">
        <f>IFERROR(IF(AND(N1015=$H$2*1,MAX(O$64:O1015)=MAX(P$64:P1015)),MAX(O$64:O1015)+1,""),"")</f>
        <v/>
      </c>
      <c r="P1016" s="91" t="str">
        <f>IFERROR(IF(MOD(MAX(Q$64:Q1016),10*MAX(O$64:O1016))&lt;=2,IF(AND(F1015/INDEX($F$64:$F1016,MATCH(MAX(O$64:O1016),O$64:O1016,0)-1)&lt;(1-$P$2),MAX(O$64:O1016)&gt;MAX(P$64:P1015)),MAX(O$64:O1016),""),IF(AND($F1015/INDEX($F$64:$F1016,MATCH(MAX(Q$64:Q1016),Q$64:Q1016,0)-1)&lt;(1-$P$2),MAX(O$64:O1016)&gt;MAX(P$64:P1015)),MAX(O$64:O1016),"")),"")</f>
        <v/>
      </c>
      <c r="Q1016" s="91" t="str">
        <f>IFERROR(IF(E1016="","",IF(O1016&lt;&gt;"",MAX(O$64:O1016)*10+1,IF(AND($F1015/INDEX($F$64:$F1016,MATCH(MAX(Q$64:Q1015),Q$64:Q1015,0)-1)&gt;(1+$O$2),MAX(O$64:O1016)&gt;MAX(P$64:P1015)),MAX(Q$64:Q1015)+1,""))),"")</f>
        <v/>
      </c>
    </row>
    <row r="1017" spans="1:17" x14ac:dyDescent="0.2">
      <c r="A1017" s="13">
        <f>HLOOKUP($E$2,历史数据!$V$3:$AE$5000,ROW(A1015),)</f>
        <v>239512</v>
      </c>
      <c r="B1017" s="41">
        <v>37981</v>
      </c>
      <c r="C1017" s="100">
        <f>IFERROR(IF(A1017&lt;&gt;0,MAX($C$4:C1016)+1,""),"")</f>
        <v>1006</v>
      </c>
      <c r="D1017" s="100"/>
      <c r="E1017" s="99">
        <f t="shared" si="111"/>
        <v>37993</v>
      </c>
      <c r="F1017" s="101">
        <f>IFERROR(VLOOKUP(E1017,历史数据!AH:AJ,3,),"")</f>
        <v>6.8287620641626701</v>
      </c>
      <c r="G1017" s="101">
        <f t="shared" si="107"/>
        <v>7.0694194549734881</v>
      </c>
      <c r="H1017" s="105">
        <f t="shared" si="108"/>
        <v>-2.8797255070154293E-3</v>
      </c>
      <c r="I1017" s="101">
        <f>IFERROR(VLOOKUP(E1017,历史数据!AH:AJ,2,),"")</f>
        <v>7.1675937696363903</v>
      </c>
      <c r="J1017" s="104">
        <f t="shared" si="109"/>
        <v>0</v>
      </c>
      <c r="K1017" s="104" t="str">
        <f>IFERROR(IF(AND(J1016=$H$2*1,MAX(K$64:K1016)=MAX(L$64:L1016)),MAX(K$64:K1016)+1,""),"")</f>
        <v/>
      </c>
      <c r="L1017" s="104" t="str">
        <f>IFERROR(IF(AND($F1016/INDEX($F$64:$F1017,MATCH(MAX(M$64:M1017),M$64:M1017,0)-1)&lt;(1-$P$2),MAX(K$64:K1017)&gt;MAX(L$64:L1016)),MAX(K$64:K1017),""),"")</f>
        <v/>
      </c>
      <c r="M1017" s="104" t="str">
        <f>IFERROR(IF(E1017="","",IF(K1017&lt;&gt;"",MAX(M$64:M1016)+1,IF(AND($F1016/INDEX($F$64:$F1017,MATCH(MAX(M$64:M1016),M$64:M1016,0)-1)&gt;(1+$O$2),MAX(K$64:K1017)&gt;MAX(L$64:L1016)),MAX(M$64:M1016)+1,""))),"")</f>
        <v/>
      </c>
      <c r="N1017" s="91">
        <f t="shared" si="110"/>
        <v>0</v>
      </c>
      <c r="O1017" s="91" t="str">
        <f>IFERROR(IF(AND(N1016=$H$2*1,MAX(O$64:O1016)=MAX(P$64:P1016)),MAX(O$64:O1016)+1,""),"")</f>
        <v/>
      </c>
      <c r="P1017" s="91" t="str">
        <f>IFERROR(IF(MOD(MAX(Q$64:Q1017),10*MAX(O$64:O1017))&lt;=2,IF(AND(F1016/INDEX($F$64:$F1017,MATCH(MAX(O$64:O1017),O$64:O1017,0)-1)&lt;(1-$P$2),MAX(O$64:O1017)&gt;MAX(P$64:P1016)),MAX(O$64:O1017),""),IF(AND($F1016/INDEX($F$64:$F1017,MATCH(MAX(Q$64:Q1017),Q$64:Q1017,0)-1)&lt;(1-$P$2),MAX(O$64:O1017)&gt;MAX(P$64:P1016)),MAX(O$64:O1017),"")),"")</f>
        <v/>
      </c>
      <c r="Q1017" s="91" t="str">
        <f>IFERROR(IF(E1017="","",IF(O1017&lt;&gt;"",MAX(O$64:O1017)*10+1,IF(AND($F1016/INDEX($F$64:$F1017,MATCH(MAX(Q$64:Q1016),Q$64:Q1016,0)-1)&gt;(1+$O$2),MAX(O$64:O1017)&gt;MAX(P$64:P1016)),MAX(Q$64:Q1016)+1,""))),"")</f>
        <v/>
      </c>
    </row>
    <row r="1018" spans="1:17" x14ac:dyDescent="0.2">
      <c r="A1018" s="13">
        <f>HLOOKUP($E$2,历史数据!$V$3:$AE$5000,ROW(A1016),)</f>
        <v>508438</v>
      </c>
      <c r="B1018" s="41">
        <v>37984</v>
      </c>
      <c r="C1018" s="100">
        <f>IFERROR(IF(A1018&lt;&gt;0,MAX($C$4:C1017)+1,""),"")</f>
        <v>1007</v>
      </c>
      <c r="D1018" s="100"/>
      <c r="E1018" s="99">
        <f t="shared" si="111"/>
        <v>37994</v>
      </c>
      <c r="F1018" s="101">
        <f>IFERROR(VLOOKUP(E1018,历史数据!AH:AJ,3,),"")</f>
        <v>7.1675937696363903</v>
      </c>
      <c r="G1018" s="101">
        <f t="shared" si="107"/>
        <v>7.0535638687558073</v>
      </c>
      <c r="H1018" s="105">
        <f t="shared" si="108"/>
        <v>-2.2428413420180204E-3</v>
      </c>
      <c r="I1018" s="101">
        <f>IFERROR(VLOOKUP(E1018,历史数据!AH:AJ,2,),"")</f>
        <v>6.8548260415067999</v>
      </c>
      <c r="J1018" s="104">
        <f t="shared" si="109"/>
        <v>0</v>
      </c>
      <c r="K1018" s="104" t="str">
        <f>IFERROR(IF(AND(J1017=$H$2*1,MAX(K$64:K1017)=MAX(L$64:L1017)),MAX(K$64:K1017)+1,""),"")</f>
        <v/>
      </c>
      <c r="L1018" s="104" t="str">
        <f>IFERROR(IF(AND($F1017/INDEX($F$64:$F1018,MATCH(MAX(M$64:M1018),M$64:M1018,0)-1)&lt;(1-$P$2),MAX(K$64:K1018)&gt;MAX(L$64:L1017)),MAX(K$64:K1018),""),"")</f>
        <v/>
      </c>
      <c r="M1018" s="104" t="str">
        <f>IFERROR(IF(E1018="","",IF(K1018&lt;&gt;"",MAX(M$64:M1017)+1,IF(AND($F1017/INDEX($F$64:$F1018,MATCH(MAX(M$64:M1017),M$64:M1017,0)-1)&gt;(1+$O$2),MAX(K$64:K1018)&gt;MAX(L$64:L1017)),MAX(M$64:M1017)+1,""))),"")</f>
        <v/>
      </c>
      <c r="N1018" s="91">
        <f t="shared" si="110"/>
        <v>0</v>
      </c>
      <c r="O1018" s="91" t="str">
        <f>IFERROR(IF(AND(N1017=$H$2*1,MAX(O$64:O1017)=MAX(P$64:P1017)),MAX(O$64:O1017)+1,""),"")</f>
        <v/>
      </c>
      <c r="P1018" s="91" t="str">
        <f>IFERROR(IF(MOD(MAX(Q$64:Q1018),10*MAX(O$64:O1018))&lt;=2,IF(AND(F1017/INDEX($F$64:$F1018,MATCH(MAX(O$64:O1018),O$64:O1018,0)-1)&lt;(1-$P$2),MAX(O$64:O1018)&gt;MAX(P$64:P1017)),MAX(O$64:O1018),""),IF(AND($F1017/INDEX($F$64:$F1018,MATCH(MAX(Q$64:Q1018),Q$64:Q1018,0)-1)&lt;(1-$P$2),MAX(O$64:O1018)&gt;MAX(P$64:P1017)),MAX(O$64:O1018),"")),"")</f>
        <v/>
      </c>
      <c r="Q1018" s="91" t="str">
        <f>IFERROR(IF(E1018="","",IF(O1018&lt;&gt;"",MAX(O$64:O1018)*10+1,IF(AND($F1017/INDEX($F$64:$F1018,MATCH(MAX(Q$64:Q1017),Q$64:Q1017,0)-1)&gt;(1+$O$2),MAX(O$64:O1018)&gt;MAX(P$64:P1017)),MAX(Q$64:Q1017)+1,""))),"")</f>
        <v/>
      </c>
    </row>
    <row r="1019" spans="1:17" x14ac:dyDescent="0.2">
      <c r="A1019" s="13">
        <f>HLOOKUP($E$2,历史数据!$V$3:$AE$5000,ROW(A1017),)</f>
        <v>585420</v>
      </c>
      <c r="B1019" s="41">
        <v>37985</v>
      </c>
      <c r="C1019" s="100">
        <f>IFERROR(IF(A1019&lt;&gt;0,MAX($C$4:C1018)+1,""),"")</f>
        <v>1008</v>
      </c>
      <c r="D1019" s="100"/>
      <c r="E1019" s="99">
        <f t="shared" si="111"/>
        <v>37995</v>
      </c>
      <c r="F1019" s="101">
        <f>IFERROR(VLOOKUP(E1019,历史数据!AH:AJ,3,),"")</f>
        <v>7.1936577469805201</v>
      </c>
      <c r="G1019" s="101">
        <f t="shared" si="107"/>
        <v>7.043138277818155</v>
      </c>
      <c r="H1019" s="105">
        <f t="shared" si="108"/>
        <v>-1.4780600461893334E-3</v>
      </c>
      <c r="I1019" s="101">
        <f>IFERROR(VLOOKUP(E1019,历史数据!AH:AJ,2,),"")</f>
        <v>7.4542975204218402</v>
      </c>
      <c r="J1019" s="104">
        <f t="shared" si="109"/>
        <v>0</v>
      </c>
      <c r="K1019" s="104" t="str">
        <f>IFERROR(IF(AND(J1018=$H$2*1,MAX(K$64:K1018)=MAX(L$64:L1018)),MAX(K$64:K1018)+1,""),"")</f>
        <v/>
      </c>
      <c r="L1019" s="104" t="str">
        <f>IFERROR(IF(AND($F1018/INDEX($F$64:$F1019,MATCH(MAX(M$64:M1019),M$64:M1019,0)-1)&lt;(1-$P$2),MAX(K$64:K1019)&gt;MAX(L$64:L1018)),MAX(K$64:K1019),""),"")</f>
        <v/>
      </c>
      <c r="M1019" s="104" t="str">
        <f>IFERROR(IF(E1019="","",IF(K1019&lt;&gt;"",MAX(M$64:M1018)+1,IF(AND($F1018/INDEX($F$64:$F1019,MATCH(MAX(M$64:M1018),M$64:M1018,0)-1)&gt;(1+$O$2),MAX(K$64:K1019)&gt;MAX(L$64:L1018)),MAX(M$64:M1018)+1,""))),"")</f>
        <v/>
      </c>
      <c r="N1019" s="91">
        <f t="shared" si="110"/>
        <v>0</v>
      </c>
      <c r="O1019" s="91" t="str">
        <f>IFERROR(IF(AND(N1018=$H$2*1,MAX(O$64:O1018)=MAX(P$64:P1018)),MAX(O$64:O1018)+1,""),"")</f>
        <v/>
      </c>
      <c r="P1019" s="91" t="str">
        <f>IFERROR(IF(MOD(MAX(Q$64:Q1019),10*MAX(O$64:O1019))&lt;=2,IF(AND(F1018/INDEX($F$64:$F1019,MATCH(MAX(O$64:O1019),O$64:O1019,0)-1)&lt;(1-$P$2),MAX(O$64:O1019)&gt;MAX(P$64:P1018)),MAX(O$64:O1019),""),IF(AND($F1018/INDEX($F$64:$F1019,MATCH(MAX(Q$64:Q1019),Q$64:Q1019,0)-1)&lt;(1-$P$2),MAX(O$64:O1019)&gt;MAX(P$64:P1018)),MAX(O$64:O1019),"")),"")</f>
        <v/>
      </c>
      <c r="Q1019" s="91" t="str">
        <f>IFERROR(IF(E1019="","",IF(O1019&lt;&gt;"",MAX(O$64:O1019)*10+1,IF(AND($F1018/INDEX($F$64:$F1019,MATCH(MAX(Q$64:Q1018),Q$64:Q1018,0)-1)&gt;(1+$O$2),MAX(O$64:O1019)&gt;MAX(P$64:P1018)),MAX(Q$64:Q1018)+1,""))),"")</f>
        <v/>
      </c>
    </row>
    <row r="1020" spans="1:17" x14ac:dyDescent="0.2">
      <c r="A1020" s="13">
        <f>HLOOKUP($E$2,历史数据!$V$3:$AE$5000,ROW(A1018),)</f>
        <v>318470</v>
      </c>
      <c r="B1020" s="41">
        <v>37986</v>
      </c>
      <c r="C1020" s="100">
        <f>IFERROR(IF(A1020&lt;&gt;0,MAX($C$4:C1019)+1,""),"")</f>
        <v>1009</v>
      </c>
      <c r="D1020" s="100"/>
      <c r="E1020" s="99">
        <f t="shared" si="111"/>
        <v>37998</v>
      </c>
      <c r="F1020" s="101">
        <f>IFERROR(VLOOKUP(E1020,历史数据!AH:AJ,3,),"")</f>
        <v>7.3891375770615104</v>
      </c>
      <c r="G1020" s="101">
        <f t="shared" si="107"/>
        <v>7.0359706840485181</v>
      </c>
      <c r="H1020" s="105">
        <f t="shared" si="108"/>
        <v>-1.0176704598020558E-3</v>
      </c>
      <c r="I1020" s="101">
        <f>IFERROR(VLOOKUP(E1020,历史数据!AH:AJ,2,),"")</f>
        <v>7.1936577469805201</v>
      </c>
      <c r="J1020" s="104">
        <f t="shared" si="109"/>
        <v>0</v>
      </c>
      <c r="K1020" s="104" t="str">
        <f>IFERROR(IF(AND(J1019=$H$2*1,MAX(K$64:K1019)=MAX(L$64:L1019)),MAX(K$64:K1019)+1,""),"")</f>
        <v/>
      </c>
      <c r="L1020" s="104" t="str">
        <f>IFERROR(IF(AND($F1019/INDEX($F$64:$F1020,MATCH(MAX(M$64:M1020),M$64:M1020,0)-1)&lt;(1-$P$2),MAX(K$64:K1020)&gt;MAX(L$64:L1019)),MAX(K$64:K1020),""),"")</f>
        <v/>
      </c>
      <c r="M1020" s="104" t="str">
        <f>IFERROR(IF(E1020="","",IF(K1020&lt;&gt;"",MAX(M$64:M1019)+1,IF(AND($F1019/INDEX($F$64:$F1020,MATCH(MAX(M$64:M1019),M$64:M1019,0)-1)&gt;(1+$O$2),MAX(K$64:K1020)&gt;MAX(L$64:L1019)),MAX(M$64:M1019)+1,""))),"")</f>
        <v/>
      </c>
      <c r="N1020" s="91">
        <f t="shared" si="110"/>
        <v>0</v>
      </c>
      <c r="O1020" s="91" t="str">
        <f>IFERROR(IF(AND(N1019=$H$2*1,MAX(O$64:O1019)=MAX(P$64:P1019)),MAX(O$64:O1019)+1,""),"")</f>
        <v/>
      </c>
      <c r="P1020" s="91" t="str">
        <f>IFERROR(IF(MOD(MAX(Q$64:Q1020),10*MAX(O$64:O1020))&lt;=2,IF(AND(F1019/INDEX($F$64:$F1020,MATCH(MAX(O$64:O1020),O$64:O1020,0)-1)&lt;(1-$P$2),MAX(O$64:O1020)&gt;MAX(P$64:P1019)),MAX(O$64:O1020),""),IF(AND($F1019/INDEX($F$64:$F1020,MATCH(MAX(Q$64:Q1020),Q$64:Q1020,0)-1)&lt;(1-$P$2),MAX(O$64:O1020)&gt;MAX(P$64:P1019)),MAX(O$64:O1020),"")),"")</f>
        <v/>
      </c>
      <c r="Q1020" s="91" t="str">
        <f>IFERROR(IF(E1020="","",IF(O1020&lt;&gt;"",MAX(O$64:O1020)*10+1,IF(AND($F1019/INDEX($F$64:$F1020,MATCH(MAX(Q$64:Q1019),Q$64:Q1019,0)-1)&gt;(1+$O$2),MAX(O$64:O1020)&gt;MAX(P$64:P1019)),MAX(Q$64:Q1019)+1,""))),"")</f>
        <v/>
      </c>
    </row>
    <row r="1021" spans="1:17" x14ac:dyDescent="0.2">
      <c r="A1021" s="13">
        <f>HLOOKUP($E$2,历史数据!$V$3:$AE$5000,ROW(A1019),)</f>
        <v>107200</v>
      </c>
      <c r="B1021" s="41">
        <v>37988</v>
      </c>
      <c r="C1021" s="100">
        <f>IFERROR(IF(A1021&lt;&gt;0,MAX($C$4:C1020)+1,""),"")</f>
        <v>1010</v>
      </c>
      <c r="D1021" s="100"/>
      <c r="E1021" s="99">
        <f t="shared" si="111"/>
        <v>37999</v>
      </c>
      <c r="F1021" s="101">
        <f>IFERROR(VLOOKUP(E1021,历史数据!AH:AJ,3,),"")</f>
        <v>7.48036149776597</v>
      </c>
      <c r="G1021" s="101">
        <f t="shared" si="107"/>
        <v>7.0320610874468974</v>
      </c>
      <c r="H1021" s="105">
        <f t="shared" si="108"/>
        <v>-5.5565845526961422E-4</v>
      </c>
      <c r="I1021" s="101">
        <f>IFERROR(VLOOKUP(E1021,历史数据!AH:AJ,2,),"")</f>
        <v>7.1675937696363903</v>
      </c>
      <c r="J1021" s="104">
        <f t="shared" si="109"/>
        <v>0</v>
      </c>
      <c r="K1021" s="104" t="str">
        <f>IFERROR(IF(AND(J1020=$H$2*1,MAX(K$64:K1020)=MAX(L$64:L1020)),MAX(K$64:K1020)+1,""),"")</f>
        <v/>
      </c>
      <c r="L1021" s="104" t="str">
        <f>IFERROR(IF(AND($F1020/INDEX($F$64:$F1021,MATCH(MAX(M$64:M1021),M$64:M1021,0)-1)&lt;(1-$P$2),MAX(K$64:K1021)&gt;MAX(L$64:L1020)),MAX(K$64:K1021),""),"")</f>
        <v/>
      </c>
      <c r="M1021" s="104" t="str">
        <f>IFERROR(IF(E1021="","",IF(K1021&lt;&gt;"",MAX(M$64:M1020)+1,IF(AND($F1020/INDEX($F$64:$F1021,MATCH(MAX(M$64:M1020),M$64:M1020,0)-1)&gt;(1+$O$2),MAX(K$64:K1021)&gt;MAX(L$64:L1020)),MAX(M$64:M1020)+1,""))),"")</f>
        <v/>
      </c>
      <c r="N1021" s="91">
        <f t="shared" si="110"/>
        <v>0</v>
      </c>
      <c r="O1021" s="91" t="str">
        <f>IFERROR(IF(AND(N1020=$H$2*1,MAX(O$64:O1020)=MAX(P$64:P1020)),MAX(O$64:O1020)+1,""),"")</f>
        <v/>
      </c>
      <c r="P1021" s="91" t="str">
        <f>IFERROR(IF(MOD(MAX(Q$64:Q1021),10*MAX(O$64:O1021))&lt;=2,IF(AND(F1020/INDEX($F$64:$F1021,MATCH(MAX(O$64:O1021),O$64:O1021,0)-1)&lt;(1-$P$2),MAX(O$64:O1021)&gt;MAX(P$64:P1020)),MAX(O$64:O1021),""),IF(AND($F1020/INDEX($F$64:$F1021,MATCH(MAX(Q$64:Q1021),Q$64:Q1021,0)-1)&lt;(1-$P$2),MAX(O$64:O1021)&gt;MAX(P$64:P1020)),MAX(O$64:O1021),"")),"")</f>
        <v/>
      </c>
      <c r="Q1021" s="91" t="str">
        <f>IFERROR(IF(E1021="","",IF(O1021&lt;&gt;"",MAX(O$64:O1021)*10+1,IF(AND($F1020/INDEX($F$64:$F1021,MATCH(MAX(Q$64:Q1020),Q$64:Q1020,0)-1)&gt;(1+$O$2),MAX(O$64:O1021)&gt;MAX(P$64:P1020)),MAX(Q$64:Q1020)+1,""))),"")</f>
        <v/>
      </c>
    </row>
    <row r="1022" spans="1:17" x14ac:dyDescent="0.2">
      <c r="A1022" s="13">
        <f>HLOOKUP($E$2,历史数据!$V$3:$AE$5000,ROW(A1020),)</f>
        <v>210543</v>
      </c>
      <c r="B1022" s="41">
        <v>37991</v>
      </c>
      <c r="C1022" s="100">
        <f>IFERROR(IF(A1022&lt;&gt;0,MAX($C$4:C1021)+1,""),"")</f>
        <v>1011</v>
      </c>
      <c r="D1022" s="100"/>
      <c r="E1022" s="99">
        <f t="shared" si="111"/>
        <v>38000</v>
      </c>
      <c r="F1022" s="101">
        <f>IFERROR(VLOOKUP(E1022,历史数据!AH:AJ,3,),"")</f>
        <v>7.5194574637821701</v>
      </c>
      <c r="G1022" s="101">
        <f t="shared" si="107"/>
        <v>7.0279342910340761</v>
      </c>
      <c r="H1022" s="105">
        <f t="shared" si="108"/>
        <v>-5.8685446009398845E-4</v>
      </c>
      <c r="I1022" s="101">
        <f>IFERROR(VLOOKUP(E1022,历史数据!AH:AJ,2,),"")</f>
        <v>7.5455214411263096</v>
      </c>
      <c r="J1022" s="104">
        <f t="shared" si="109"/>
        <v>0</v>
      </c>
      <c r="K1022" s="104" t="str">
        <f>IFERROR(IF(AND(J1021=$H$2*1,MAX(K$64:K1021)=MAX(L$64:L1021)),MAX(K$64:K1021)+1,""),"")</f>
        <v/>
      </c>
      <c r="L1022" s="104" t="str">
        <f>IFERROR(IF(AND($F1021/INDEX($F$64:$F1022,MATCH(MAX(M$64:M1022),M$64:M1022,0)-1)&lt;(1-$P$2),MAX(K$64:K1022)&gt;MAX(L$64:L1021)),MAX(K$64:K1022),""),"")</f>
        <v/>
      </c>
      <c r="M1022" s="104" t="str">
        <f>IFERROR(IF(E1022="","",IF(K1022&lt;&gt;"",MAX(M$64:M1021)+1,IF(AND($F1021/INDEX($F$64:$F1022,MATCH(MAX(M$64:M1021),M$64:M1021,0)-1)&gt;(1+$O$2),MAX(K$64:K1022)&gt;MAX(L$64:L1021)),MAX(M$64:M1021)+1,""))),"")</f>
        <v/>
      </c>
      <c r="N1022" s="91">
        <f t="shared" si="110"/>
        <v>0</v>
      </c>
      <c r="O1022" s="91" t="str">
        <f>IFERROR(IF(AND(N1021=$H$2*1,MAX(O$64:O1021)=MAX(P$64:P1021)),MAX(O$64:O1021)+1,""),"")</f>
        <v/>
      </c>
      <c r="P1022" s="91" t="str">
        <f>IFERROR(IF(MOD(MAX(Q$64:Q1022),10*MAX(O$64:O1022))&lt;=2,IF(AND(F1021/INDEX($F$64:$F1022,MATCH(MAX(O$64:O1022),O$64:O1022,0)-1)&lt;(1-$P$2),MAX(O$64:O1022)&gt;MAX(P$64:P1021)),MAX(O$64:O1022),""),IF(AND($F1021/INDEX($F$64:$F1022,MATCH(MAX(Q$64:Q1022),Q$64:Q1022,0)-1)&lt;(1-$P$2),MAX(O$64:O1022)&gt;MAX(P$64:P1021)),MAX(O$64:O1022),"")),"")</f>
        <v/>
      </c>
      <c r="Q1022" s="91" t="str">
        <f>IFERROR(IF(E1022="","",IF(O1022&lt;&gt;"",MAX(O$64:O1022)*10+1,IF(AND($F1021/INDEX($F$64:$F1022,MATCH(MAX(Q$64:Q1021),Q$64:Q1021,0)-1)&gt;(1+$O$2),MAX(O$64:O1022)&gt;MAX(P$64:P1021)),MAX(Q$64:Q1021)+1,""))),"")</f>
        <v/>
      </c>
    </row>
    <row r="1023" spans="1:17" x14ac:dyDescent="0.2">
      <c r="A1023" s="13">
        <f>HLOOKUP($E$2,历史数据!$V$3:$AE$5000,ROW(A1021),)</f>
        <v>272000</v>
      </c>
      <c r="B1023" s="41">
        <v>37992</v>
      </c>
      <c r="C1023" s="100">
        <f>IFERROR(IF(A1023&lt;&gt;0,MAX($C$4:C1022)+1,""),"")</f>
        <v>1012</v>
      </c>
      <c r="D1023" s="100"/>
      <c r="E1023" s="99">
        <f t="shared" si="111"/>
        <v>38001</v>
      </c>
      <c r="F1023" s="101">
        <f>IFERROR(VLOOKUP(E1023,历史数据!AH:AJ,3,),"")</f>
        <v>7.4021695657335798</v>
      </c>
      <c r="G1023" s="101">
        <f t="shared" si="107"/>
        <v>7.0188118989636301</v>
      </c>
      <c r="H1023" s="105">
        <f t="shared" si="108"/>
        <v>-1.298018975801174E-3</v>
      </c>
      <c r="I1023" s="101">
        <f>IFERROR(VLOOKUP(E1023,历史数据!AH:AJ,2,),"")</f>
        <v>7.5585534297983701</v>
      </c>
      <c r="J1023" s="104">
        <f t="shared" si="109"/>
        <v>0</v>
      </c>
      <c r="K1023" s="104" t="str">
        <f>IFERROR(IF(AND(J1022=$H$2*1,MAX(K$64:K1022)=MAX(L$64:L1022)),MAX(K$64:K1022)+1,""),"")</f>
        <v/>
      </c>
      <c r="L1023" s="104" t="str">
        <f>IFERROR(IF(AND($F1022/INDEX($F$64:$F1023,MATCH(MAX(M$64:M1023),M$64:M1023,0)-1)&lt;(1-$P$2),MAX(K$64:K1023)&gt;MAX(L$64:L1022)),MAX(K$64:K1023),""),"")</f>
        <v/>
      </c>
      <c r="M1023" s="104" t="str">
        <f>IFERROR(IF(E1023="","",IF(K1023&lt;&gt;"",MAX(M$64:M1022)+1,IF(AND($F1022/INDEX($F$64:$F1023,MATCH(MAX(M$64:M1022),M$64:M1022,0)-1)&gt;(1+$O$2),MAX(K$64:K1023)&gt;MAX(L$64:L1022)),MAX(M$64:M1022)+1,""))),"")</f>
        <v/>
      </c>
      <c r="N1023" s="91">
        <f t="shared" si="110"/>
        <v>0</v>
      </c>
      <c r="O1023" s="91" t="str">
        <f>IFERROR(IF(AND(N1022=$H$2*1,MAX(O$64:O1022)=MAX(P$64:P1022)),MAX(O$64:O1022)+1,""),"")</f>
        <v/>
      </c>
      <c r="P1023" s="91" t="str">
        <f>IFERROR(IF(MOD(MAX(Q$64:Q1023),10*MAX(O$64:O1023))&lt;=2,IF(AND(F1022/INDEX($F$64:$F1023,MATCH(MAX(O$64:O1023),O$64:O1023,0)-1)&lt;(1-$P$2),MAX(O$64:O1023)&gt;MAX(P$64:P1022)),MAX(O$64:O1023),""),IF(AND($F1022/INDEX($F$64:$F1023,MATCH(MAX(Q$64:Q1023),Q$64:Q1023,0)-1)&lt;(1-$P$2),MAX(O$64:O1023)&gt;MAX(P$64:P1022)),MAX(O$64:O1023),"")),"")</f>
        <v/>
      </c>
      <c r="Q1023" s="91" t="str">
        <f>IFERROR(IF(E1023="","",IF(O1023&lt;&gt;"",MAX(O$64:O1023)*10+1,IF(AND($F1022/INDEX($F$64:$F1023,MATCH(MAX(Q$64:Q1022),Q$64:Q1022,0)-1)&gt;(1+$O$2),MAX(O$64:O1023)&gt;MAX(P$64:P1022)),MAX(Q$64:Q1022)+1,""))),"")</f>
        <v/>
      </c>
    </row>
    <row r="1024" spans="1:17" x14ac:dyDescent="0.2">
      <c r="A1024" s="13">
        <f>HLOOKUP($E$2,历史数据!$V$3:$AE$5000,ROW(A1022),)</f>
        <v>722830</v>
      </c>
      <c r="B1024" s="41">
        <v>37993</v>
      </c>
      <c r="C1024" s="100">
        <f>IFERROR(IF(A1024&lt;&gt;0,MAX($C$4:C1023)+1,""),"")</f>
        <v>1013</v>
      </c>
      <c r="D1024" s="100"/>
      <c r="E1024" s="99">
        <f t="shared" si="111"/>
        <v>38002</v>
      </c>
      <c r="F1024" s="101">
        <f>IFERROR(VLOOKUP(E1024,历史数据!AH:AJ,3,),"")</f>
        <v>7.4282335430777104</v>
      </c>
      <c r="G1024" s="101">
        <f t="shared" si="107"/>
        <v>7.0131647038724028</v>
      </c>
      <c r="H1024" s="105">
        <f t="shared" si="108"/>
        <v>-8.045799164473344E-4</v>
      </c>
      <c r="I1024" s="101">
        <f>IFERROR(VLOOKUP(E1024,历史数据!AH:AJ,2,),"")</f>
        <v>7.5324894524542403</v>
      </c>
      <c r="J1024" s="104">
        <f t="shared" si="109"/>
        <v>0</v>
      </c>
      <c r="K1024" s="104" t="str">
        <f>IFERROR(IF(AND(J1023=$H$2*1,MAX(K$64:K1023)=MAX(L$64:L1023)),MAX(K$64:K1023)+1,""),"")</f>
        <v/>
      </c>
      <c r="L1024" s="104" t="str">
        <f>IFERROR(IF(AND($F1023/INDEX($F$64:$F1024,MATCH(MAX(M$64:M1024),M$64:M1024,0)-1)&lt;(1-$P$2),MAX(K$64:K1024)&gt;MAX(L$64:L1023)),MAX(K$64:K1024),""),"")</f>
        <v/>
      </c>
      <c r="M1024" s="104" t="str">
        <f>IFERROR(IF(E1024="","",IF(K1024&lt;&gt;"",MAX(M$64:M1023)+1,IF(AND($F1023/INDEX($F$64:$F1024,MATCH(MAX(M$64:M1023),M$64:M1023,0)-1)&gt;(1+$O$2),MAX(K$64:K1024)&gt;MAX(L$64:L1023)),MAX(M$64:M1023)+1,""))),"")</f>
        <v/>
      </c>
      <c r="N1024" s="91">
        <f t="shared" si="110"/>
        <v>0</v>
      </c>
      <c r="O1024" s="91" t="str">
        <f>IFERROR(IF(AND(N1023=$H$2*1,MAX(O$64:O1023)=MAX(P$64:P1023)),MAX(O$64:O1023)+1,""),"")</f>
        <v/>
      </c>
      <c r="P1024" s="91" t="str">
        <f>IFERROR(IF(MOD(MAX(Q$64:Q1024),10*MAX(O$64:O1024))&lt;=2,IF(AND(F1023/INDEX($F$64:$F1024,MATCH(MAX(O$64:O1024),O$64:O1024,0)-1)&lt;(1-$P$2),MAX(O$64:O1024)&gt;MAX(P$64:P1023)),MAX(O$64:O1024),""),IF(AND($F1023/INDEX($F$64:$F1024,MATCH(MAX(Q$64:Q1024),Q$64:Q1024,0)-1)&lt;(1-$P$2),MAX(O$64:O1024)&gt;MAX(P$64:P1023)),MAX(O$64:O1024),"")),"")</f>
        <v/>
      </c>
      <c r="Q1024" s="91" t="str">
        <f>IFERROR(IF(E1024="","",IF(O1024&lt;&gt;"",MAX(O$64:O1024)*10+1,IF(AND($F1023/INDEX($F$64:$F1024,MATCH(MAX(Q$64:Q1023),Q$64:Q1023,0)-1)&gt;(1+$O$2),MAX(O$64:O1024)&gt;MAX(P$64:P1023)),MAX(Q$64:Q1023)+1,""))),"")</f>
        <v/>
      </c>
    </row>
    <row r="1025" spans="1:17" x14ac:dyDescent="0.2">
      <c r="A1025" s="13">
        <f>HLOOKUP($E$2,历史数据!$V$3:$AE$5000,ROW(A1023),)</f>
        <v>278792</v>
      </c>
      <c r="B1025" s="41">
        <v>37994</v>
      </c>
      <c r="C1025" s="100">
        <f>IFERROR(IF(A1025&lt;&gt;0,MAX($C$4:C1024)+1,""),"")</f>
        <v>1014</v>
      </c>
      <c r="D1025" s="100"/>
      <c r="E1025" s="99">
        <f t="shared" si="111"/>
        <v>38015</v>
      </c>
      <c r="F1025" s="101">
        <f>IFERROR(VLOOKUP(E1025,历史数据!AH:AJ,3,),"")</f>
        <v>7.5455214411263096</v>
      </c>
      <c r="G1025" s="101">
        <f t="shared" ref="G1025:G1088" si="112">IFERROR(IF(E1025="","",AVERAGE(F966:F1025)),"")</f>
        <v>7.0138163033060055</v>
      </c>
      <c r="H1025" s="105">
        <f t="shared" si="108"/>
        <v>9.2910898448206325E-5</v>
      </c>
      <c r="I1025" s="101">
        <f>IFERROR(VLOOKUP(E1025,历史数据!AH:AJ,2,),"")</f>
        <v>7.4673295090939096</v>
      </c>
      <c r="J1025" s="104">
        <f t="shared" si="109"/>
        <v>1</v>
      </c>
      <c r="K1025" s="104" t="str">
        <f>IFERROR(IF(AND(J1024=$H$2*1,MAX(K$64:K1024)=MAX(L$64:L1024)),MAX(K$64:K1024)+1,""),"")</f>
        <v/>
      </c>
      <c r="L1025" s="104" t="str">
        <f>IFERROR(IF(AND($F1024/INDEX($F$64:$F1025,MATCH(MAX(M$64:M1025),M$64:M1025,0)-1)&lt;(1-$P$2),MAX(K$64:K1025)&gt;MAX(L$64:L1024)),MAX(K$64:K1025),""),"")</f>
        <v/>
      </c>
      <c r="M1025" s="104" t="str">
        <f>IFERROR(IF(E1025="","",IF(K1025&lt;&gt;"",MAX(M$64:M1024)+1,IF(AND($F1024/INDEX($F$64:$F1025,MATCH(MAX(M$64:M1024),M$64:M1024,0)-1)&gt;(1+$O$2),MAX(K$64:K1025)&gt;MAX(L$64:L1024)),MAX(M$64:M1024)+1,""))),"")</f>
        <v/>
      </c>
      <c r="N1025" s="91">
        <f t="shared" si="110"/>
        <v>1</v>
      </c>
      <c r="O1025" s="91" t="str">
        <f>IFERROR(IF(AND(N1024=$H$2*1,MAX(O$64:O1024)=MAX(P$64:P1024)),MAX(O$64:O1024)+1,""),"")</f>
        <v/>
      </c>
      <c r="P1025" s="91" t="str">
        <f>IFERROR(IF(MOD(MAX(Q$64:Q1025),10*MAX(O$64:O1025))&lt;=2,IF(AND(F1024/INDEX($F$64:$F1025,MATCH(MAX(O$64:O1025),O$64:O1025,0)-1)&lt;(1-$P$2),MAX(O$64:O1025)&gt;MAX(P$64:P1024)),MAX(O$64:O1025),""),IF(AND($F1024/INDEX($F$64:$F1025,MATCH(MAX(Q$64:Q1025),Q$64:Q1025,0)-1)&lt;(1-$P$2),MAX(O$64:O1025)&gt;MAX(P$64:P1024)),MAX(O$64:O1025),"")),"")</f>
        <v/>
      </c>
      <c r="Q1025" s="91" t="str">
        <f>IFERROR(IF(E1025="","",IF(O1025&lt;&gt;"",MAX(O$64:O1025)*10+1,IF(AND($F1024/INDEX($F$64:$F1025,MATCH(MAX(Q$64:Q1024),Q$64:Q1024,0)-1)&gt;(1+$O$2),MAX(O$64:O1025)&gt;MAX(P$64:P1024)),MAX(Q$64:Q1024)+1,""))),"")</f>
        <v/>
      </c>
    </row>
    <row r="1026" spans="1:17" x14ac:dyDescent="0.2">
      <c r="A1026" s="13">
        <f>HLOOKUP($E$2,历史数据!$V$3:$AE$5000,ROW(A1024),)</f>
        <v>218201</v>
      </c>
      <c r="B1026" s="41">
        <v>37995</v>
      </c>
      <c r="C1026" s="100">
        <f>IFERROR(IF(A1026&lt;&gt;0,MAX($C$4:C1025)+1,""),"")</f>
        <v>1015</v>
      </c>
      <c r="D1026" s="100"/>
      <c r="E1026" s="99">
        <f t="shared" si="111"/>
        <v>38016</v>
      </c>
      <c r="F1026" s="101">
        <f>IFERROR(VLOOKUP(E1026,历史数据!AH:AJ,3,),"")</f>
        <v>7.6237133731586999</v>
      </c>
      <c r="G1026" s="101">
        <f t="shared" si="112"/>
        <v>7.0220698961316481</v>
      </c>
      <c r="H1026" s="105">
        <f t="shared" ref="H1026:H1089" si="113">IFERROR(G1026/G1025-1,"")</f>
        <v>1.1767620463274397E-3</v>
      </c>
      <c r="I1026" s="101">
        <f>IFERROR(VLOOKUP(E1026,历史数据!AH:AJ,2,),"")</f>
        <v>7.6106813844866403</v>
      </c>
      <c r="J1026" s="104">
        <f t="shared" ref="J1026:J1089" si="114">IFERROR(IF(L1026&lt;&gt;"","0",IF(AND($H1026&gt;0,$F1026&gt;$G1026),J1025+1,0)),"")</f>
        <v>2</v>
      </c>
      <c r="K1026" s="104" t="str">
        <f>IFERROR(IF(AND(J1025=$H$2*1,MAX(K$64:K1025)=MAX(L$64:L1025)),MAX(K$64:K1025)+1,""),"")</f>
        <v/>
      </c>
      <c r="L1026" s="104" t="str">
        <f>IFERROR(IF(AND($F1025/INDEX($F$64:$F1026,MATCH(MAX(M$64:M1026),M$64:M1026,0)-1)&lt;(1-$P$2),MAX(K$64:K1026)&gt;MAX(L$64:L1025)),MAX(K$64:K1026),""),"")</f>
        <v/>
      </c>
      <c r="M1026" s="104" t="str">
        <f>IFERROR(IF(E1026="","",IF(K1026&lt;&gt;"",MAX(M$64:M1025)+1,IF(AND($F1025/INDEX($F$64:$F1026,MATCH(MAX(M$64:M1025),M$64:M1025,0)-1)&gt;(1+$O$2),MAX(K$64:K1026)&gt;MAX(L$64:L1025)),MAX(M$64:M1025)+1,""))),"")</f>
        <v/>
      </c>
      <c r="N1026" s="91">
        <f t="shared" ref="N1026:N1089" si="115">IFERROR(IF(P1026&lt;&gt;"","0",IF(AND($H1026&gt;0,$F1026&gt;$G1026),N1025+1,0)),"")</f>
        <v>2</v>
      </c>
      <c r="O1026" s="91" t="str">
        <f>IFERROR(IF(AND(N1025=$H$2*1,MAX(O$64:O1025)=MAX(P$64:P1025)),MAX(O$64:O1025)+1,""),"")</f>
        <v/>
      </c>
      <c r="P1026" s="91" t="str">
        <f>IFERROR(IF(MOD(MAX(Q$64:Q1026),10*MAX(O$64:O1026))&lt;=2,IF(AND(F1025/INDEX($F$64:$F1026,MATCH(MAX(O$64:O1026),O$64:O1026,0)-1)&lt;(1-$P$2),MAX(O$64:O1026)&gt;MAX(P$64:P1025)),MAX(O$64:O1026),""),IF(AND($F1025/INDEX($F$64:$F1026,MATCH(MAX(Q$64:Q1026),Q$64:Q1026,0)-1)&lt;(1-$P$2),MAX(O$64:O1026)&gt;MAX(P$64:P1025)),MAX(O$64:O1026),"")),"")</f>
        <v/>
      </c>
      <c r="Q1026" s="91" t="str">
        <f>IFERROR(IF(E1026="","",IF(O1026&lt;&gt;"",MAX(O$64:O1026)*10+1,IF(AND($F1025/INDEX($F$64:$F1026,MATCH(MAX(Q$64:Q1025),Q$64:Q1025,0)-1)&gt;(1+$O$2),MAX(O$64:O1026)&gt;MAX(P$64:P1025)),MAX(Q$64:Q1025)+1,""))),"")</f>
        <v/>
      </c>
    </row>
    <row r="1027" spans="1:17" x14ac:dyDescent="0.2">
      <c r="A1027" s="13">
        <f>HLOOKUP($E$2,历史数据!$V$3:$AE$5000,ROW(A1025),)</f>
        <v>169173</v>
      </c>
      <c r="B1027" s="41">
        <v>37998</v>
      </c>
      <c r="C1027" s="100">
        <f>IFERROR(IF(A1027&lt;&gt;0,MAX($C$4:C1026)+1,""),"")</f>
        <v>1016</v>
      </c>
      <c r="D1027" s="100"/>
      <c r="E1027" s="99">
        <f t="shared" si="111"/>
        <v>38019</v>
      </c>
      <c r="F1027" s="101">
        <f>IFERROR(VLOOKUP(E1027,历史数据!AH:AJ,3,),"")</f>
        <v>7.8452571805838298</v>
      </c>
      <c r="G1027" s="101">
        <f t="shared" si="112"/>
        <v>7.0379254823493271</v>
      </c>
      <c r="H1027" s="105">
        <f t="shared" si="113"/>
        <v>2.2579647386327117E-3</v>
      </c>
      <c r="I1027" s="101">
        <f>IFERROR(VLOOKUP(E1027,历史数据!AH:AJ,2,),"")</f>
        <v>7.6888733165190297</v>
      </c>
      <c r="J1027" s="104">
        <f t="shared" si="114"/>
        <v>3</v>
      </c>
      <c r="K1027" s="104" t="str">
        <f>IFERROR(IF(AND(J1026=$H$2*1,MAX(K$64:K1026)=MAX(L$64:L1026)),MAX(K$64:K1026)+1,""),"")</f>
        <v/>
      </c>
      <c r="L1027" s="104" t="str">
        <f>IFERROR(IF(AND($F1026/INDEX($F$64:$F1027,MATCH(MAX(M$64:M1027),M$64:M1027,0)-1)&lt;(1-$P$2),MAX(K$64:K1027)&gt;MAX(L$64:L1026)),MAX(K$64:K1027),""),"")</f>
        <v/>
      </c>
      <c r="M1027" s="104" t="str">
        <f>IFERROR(IF(E1027="","",IF(K1027&lt;&gt;"",MAX(M$64:M1026)+1,IF(AND($F1026/INDEX($F$64:$F1027,MATCH(MAX(M$64:M1026),M$64:M1026,0)-1)&gt;(1+$O$2),MAX(K$64:K1027)&gt;MAX(L$64:L1026)),MAX(M$64:M1026)+1,""))),"")</f>
        <v/>
      </c>
      <c r="N1027" s="91">
        <f t="shared" si="115"/>
        <v>3</v>
      </c>
      <c r="O1027" s="91" t="str">
        <f>IFERROR(IF(AND(N1026=$H$2*1,MAX(O$64:O1026)=MAX(P$64:P1026)),MAX(O$64:O1026)+1,""),"")</f>
        <v/>
      </c>
      <c r="P1027" s="91" t="str">
        <f>IFERROR(IF(MOD(MAX(Q$64:Q1027),10*MAX(O$64:O1027))&lt;=2,IF(AND(F1026/INDEX($F$64:$F1027,MATCH(MAX(O$64:O1027),O$64:O1027,0)-1)&lt;(1-$P$2),MAX(O$64:O1027)&gt;MAX(P$64:P1026)),MAX(O$64:O1027),""),IF(AND($F1026/INDEX($F$64:$F1027,MATCH(MAX(Q$64:Q1027),Q$64:Q1027,0)-1)&lt;(1-$P$2),MAX(O$64:O1027)&gt;MAX(P$64:P1026)),MAX(O$64:O1027),"")),"")</f>
        <v/>
      </c>
      <c r="Q1027" s="91" t="str">
        <f>IFERROR(IF(E1027="","",IF(O1027&lt;&gt;"",MAX(O$64:O1027)*10+1,IF(AND($F1026/INDEX($F$64:$F1027,MATCH(MAX(Q$64:Q1026),Q$64:Q1026,0)-1)&gt;(1+$O$2),MAX(O$64:O1027)&gt;MAX(P$64:P1026)),MAX(Q$64:Q1026)+1,""))),"")</f>
        <v/>
      </c>
    </row>
    <row r="1028" spans="1:17" x14ac:dyDescent="0.2">
      <c r="A1028" s="13">
        <f>HLOOKUP($E$2,历史数据!$V$3:$AE$5000,ROW(A1026),)</f>
        <v>224282</v>
      </c>
      <c r="B1028" s="41">
        <v>37999</v>
      </c>
      <c r="C1028" s="100">
        <f>IFERROR(IF(A1028&lt;&gt;0,MAX($C$4:C1027)+1,""),"")</f>
        <v>1017</v>
      </c>
      <c r="D1028" s="100"/>
      <c r="E1028" s="99">
        <f t="shared" si="111"/>
        <v>38020</v>
      </c>
      <c r="F1028" s="101">
        <f>IFERROR(VLOOKUP(E1028,历史数据!AH:AJ,3,),"")</f>
        <v>7.8973851352720903</v>
      </c>
      <c r="G1028" s="101">
        <f t="shared" si="112"/>
        <v>7.0503058715877911</v>
      </c>
      <c r="H1028" s="105">
        <f t="shared" si="113"/>
        <v>1.7590963799649639E-3</v>
      </c>
      <c r="I1028" s="101">
        <f>IFERROR(VLOOKUP(E1028,历史数据!AH:AJ,2,),"")</f>
        <v>7.8452571805838298</v>
      </c>
      <c r="J1028" s="104">
        <f t="shared" si="114"/>
        <v>4</v>
      </c>
      <c r="K1028" s="104" t="str">
        <f>IFERROR(IF(AND(J1027=$H$2*1,MAX(K$64:K1027)=MAX(L$64:L1027)),MAX(K$64:K1027)+1,""),"")</f>
        <v/>
      </c>
      <c r="L1028" s="104" t="str">
        <f>IFERROR(IF(AND($F1027/INDEX($F$64:$F1028,MATCH(MAX(M$64:M1028),M$64:M1028,0)-1)&lt;(1-$P$2),MAX(K$64:K1028)&gt;MAX(L$64:L1027)),MAX(K$64:K1028),""),"")</f>
        <v/>
      </c>
      <c r="M1028" s="104" t="str">
        <f>IFERROR(IF(E1028="","",IF(K1028&lt;&gt;"",MAX(M$64:M1027)+1,IF(AND($F1027/INDEX($F$64:$F1028,MATCH(MAX(M$64:M1027),M$64:M1027,0)-1)&gt;(1+$O$2),MAX(K$64:K1028)&gt;MAX(L$64:L1027)),MAX(M$64:M1027)+1,""))),"")</f>
        <v/>
      </c>
      <c r="N1028" s="91">
        <f t="shared" si="115"/>
        <v>4</v>
      </c>
      <c r="O1028" s="91" t="str">
        <f>IFERROR(IF(AND(N1027=$H$2*1,MAX(O$64:O1027)=MAX(P$64:P1027)),MAX(O$64:O1027)+1,""),"")</f>
        <v/>
      </c>
      <c r="P1028" s="91" t="str">
        <f>IFERROR(IF(MOD(MAX(Q$64:Q1028),10*MAX(O$64:O1028))&lt;=2,IF(AND(F1027/INDEX($F$64:$F1028,MATCH(MAX(O$64:O1028),O$64:O1028,0)-1)&lt;(1-$P$2),MAX(O$64:O1028)&gt;MAX(P$64:P1027)),MAX(O$64:O1028),""),IF(AND($F1027/INDEX($F$64:$F1028,MATCH(MAX(Q$64:Q1028),Q$64:Q1028,0)-1)&lt;(1-$P$2),MAX(O$64:O1028)&gt;MAX(P$64:P1027)),MAX(O$64:O1028),"")),"")</f>
        <v/>
      </c>
      <c r="Q1028" s="91" t="str">
        <f>IFERROR(IF(E1028="","",IF(O1028&lt;&gt;"",MAX(O$64:O1028)*10+1,IF(AND($F1027/INDEX($F$64:$F1028,MATCH(MAX(Q$64:Q1027),Q$64:Q1027,0)-1)&gt;(1+$O$2),MAX(O$64:O1028)&gt;MAX(P$64:P1027)),MAX(Q$64:Q1027)+1,""))),"")</f>
        <v/>
      </c>
    </row>
    <row r="1029" spans="1:17" x14ac:dyDescent="0.2">
      <c r="A1029" s="13">
        <f>HLOOKUP($E$2,历史数据!$V$3:$AE$5000,ROW(A1027),)</f>
        <v>85610</v>
      </c>
      <c r="B1029" s="41">
        <v>38000</v>
      </c>
      <c r="C1029" s="100">
        <f>IFERROR(IF(A1029&lt;&gt;0,MAX($C$4:C1028)+1,""),"")</f>
        <v>1018</v>
      </c>
      <c r="D1029" s="100"/>
      <c r="E1029" s="99">
        <f t="shared" si="111"/>
        <v>38021</v>
      </c>
      <c r="F1029" s="101">
        <f>IFERROR(VLOOKUP(E1029,历史数据!AH:AJ,3,),"")</f>
        <v>8.0146730333206904</v>
      </c>
      <c r="G1029" s="101">
        <f t="shared" si="112"/>
        <v>7.0655098583718692</v>
      </c>
      <c r="H1029" s="105">
        <f t="shared" si="113"/>
        <v>2.1565003080716849E-3</v>
      </c>
      <c r="I1029" s="101">
        <f>IFERROR(VLOOKUP(E1029,历史数据!AH:AJ,2,),"")</f>
        <v>7.8843531466000201</v>
      </c>
      <c r="J1029" s="104">
        <f t="shared" si="114"/>
        <v>5</v>
      </c>
      <c r="K1029" s="104" t="str">
        <f>IFERROR(IF(AND(J1028=$H$2*1,MAX(K$64:K1028)=MAX(L$64:L1028)),MAX(K$64:K1028)+1,""),"")</f>
        <v/>
      </c>
      <c r="L1029" s="104" t="str">
        <f>IFERROR(IF(AND($F1028/INDEX($F$64:$F1029,MATCH(MAX(M$64:M1029),M$64:M1029,0)-1)&lt;(1-$P$2),MAX(K$64:K1029)&gt;MAX(L$64:L1028)),MAX(K$64:K1029),""),"")</f>
        <v/>
      </c>
      <c r="M1029" s="104" t="str">
        <f>IFERROR(IF(E1029="","",IF(K1029&lt;&gt;"",MAX(M$64:M1028)+1,IF(AND($F1028/INDEX($F$64:$F1029,MATCH(MAX(M$64:M1028),M$64:M1028,0)-1)&gt;(1+$O$2),MAX(K$64:K1029)&gt;MAX(L$64:L1028)),MAX(M$64:M1028)+1,""))),"")</f>
        <v/>
      </c>
      <c r="N1029" s="91">
        <f t="shared" si="115"/>
        <v>5</v>
      </c>
      <c r="O1029" s="91" t="str">
        <f>IFERROR(IF(AND(N1028=$H$2*1,MAX(O$64:O1028)=MAX(P$64:P1028)),MAX(O$64:O1028)+1,""),"")</f>
        <v/>
      </c>
      <c r="P1029" s="91" t="str">
        <f>IFERROR(IF(MOD(MAX(Q$64:Q1029),10*MAX(O$64:O1029))&lt;=2,IF(AND(F1028/INDEX($F$64:$F1029,MATCH(MAX(O$64:O1029),O$64:O1029,0)-1)&lt;(1-$P$2),MAX(O$64:O1029)&gt;MAX(P$64:P1028)),MAX(O$64:O1029),""),IF(AND($F1028/INDEX($F$64:$F1029,MATCH(MAX(Q$64:Q1029),Q$64:Q1029,0)-1)&lt;(1-$P$2),MAX(O$64:O1029)&gt;MAX(P$64:P1028)),MAX(O$64:O1029),"")),"")</f>
        <v/>
      </c>
      <c r="Q1029" s="91" t="str">
        <f>IFERROR(IF(E1029="","",IF(O1029&lt;&gt;"",MAX(O$64:O1029)*10+1,IF(AND($F1028/INDEX($F$64:$F1029,MATCH(MAX(Q$64:Q1028),Q$64:Q1028,0)-1)&gt;(1+$O$2),MAX(O$64:O1029)&gt;MAX(P$64:P1028)),MAX(Q$64:Q1028)+1,""))),"")</f>
        <v/>
      </c>
    </row>
    <row r="1030" spans="1:17" x14ac:dyDescent="0.2">
      <c r="A1030" s="13">
        <f>HLOOKUP($E$2,历史数据!$V$3:$AE$5000,ROW(A1028),)</f>
        <v>229000</v>
      </c>
      <c r="B1030" s="41">
        <v>38001</v>
      </c>
      <c r="C1030" s="100">
        <f>IFERROR(IF(A1030&lt;&gt;0,MAX($C$4:C1029)+1,""),"")</f>
        <v>1019</v>
      </c>
      <c r="D1030" s="100"/>
      <c r="E1030" s="99">
        <f t="shared" ref="E1030:E1093" si="116">IFERROR(INDEX(B:B,MATCH(ROW(A1026),C:C,0)),"")</f>
        <v>38022</v>
      </c>
      <c r="F1030" s="101">
        <f>IFERROR(VLOOKUP(E1030,历史数据!AH:AJ,3,),"")</f>
        <v>8.2231848520737394</v>
      </c>
      <c r="G1030" s="101">
        <f t="shared" si="112"/>
        <v>7.0831030430791593</v>
      </c>
      <c r="H1030" s="105">
        <f t="shared" si="113"/>
        <v>2.4900092222563952E-3</v>
      </c>
      <c r="I1030" s="101">
        <f>IFERROR(VLOOKUP(E1030,历史数据!AH:AJ,2,),"")</f>
        <v>8.0798329766810202</v>
      </c>
      <c r="J1030" s="104">
        <f t="shared" si="114"/>
        <v>6</v>
      </c>
      <c r="K1030" s="104">
        <f>IFERROR(IF(AND(J1029=$H$2*1,MAX(K$64:K1029)=MAX(L$64:L1029)),MAX(K$64:K1029)+1,""),"")</f>
        <v>6</v>
      </c>
      <c r="L1030" s="104" t="str">
        <f>IFERROR(IF(AND($F1029/INDEX($F$64:$F1030,MATCH(MAX(M$64:M1030),M$64:M1030,0)-1)&lt;(1-$P$2),MAX(K$64:K1030)&gt;MAX(L$64:L1029)),MAX(K$64:K1030),""),"")</f>
        <v/>
      </c>
      <c r="M1030" s="104">
        <f>IFERROR(IF(E1030="","",IF(K1030&lt;&gt;"",MAX(M$64:M1029)+1,IF(AND($F1029/INDEX($F$64:$F1030,MATCH(MAX(M$64:M1029),M$64:M1029,0)-1)&gt;(1+$O$2),MAX(K$64:K1030)&gt;MAX(L$64:L1029)),MAX(M$64:M1029)+1,""))),"")</f>
        <v>7</v>
      </c>
      <c r="N1030" s="91">
        <f t="shared" si="115"/>
        <v>6</v>
      </c>
      <c r="O1030" s="91">
        <f>IFERROR(IF(AND(N1029=$H$2*1,MAX(O$64:O1029)=MAX(P$64:P1029)),MAX(O$64:O1029)+1,""),"")</f>
        <v>3</v>
      </c>
      <c r="P1030" s="91" t="str">
        <f>IFERROR(IF(MOD(MAX(Q$64:Q1030),10*MAX(O$64:O1030))&lt;=2,IF(AND(F1029/INDEX($F$64:$F1030,MATCH(MAX(O$64:O1030),O$64:O1030,0)-1)&lt;(1-$P$2),MAX(O$64:O1030)&gt;MAX(P$64:P1029)),MAX(O$64:O1030),""),IF(AND($F1029/INDEX($F$64:$F1030,MATCH(MAX(Q$64:Q1030),Q$64:Q1030,0)-1)&lt;(1-$P$2),MAX(O$64:O1030)&gt;MAX(P$64:P1029)),MAX(O$64:O1030),"")),"")</f>
        <v/>
      </c>
      <c r="Q1030" s="91">
        <f>IFERROR(IF(E1030="","",IF(O1030&lt;&gt;"",MAX(O$64:O1030)*10+1,IF(AND($F1029/INDEX($F$64:$F1030,MATCH(MAX(Q$64:Q1029),Q$64:Q1029,0)-1)&gt;(1+$O$2),MAX(O$64:O1030)&gt;MAX(P$64:P1029)),MAX(Q$64:Q1029)+1,""))),"")</f>
        <v>31</v>
      </c>
    </row>
    <row r="1031" spans="1:17" x14ac:dyDescent="0.2">
      <c r="A1031" s="13">
        <f>HLOOKUP($E$2,历史数据!$V$3:$AE$5000,ROW(A1029),)</f>
        <v>224185</v>
      </c>
      <c r="B1031" s="41">
        <v>38002</v>
      </c>
      <c r="C1031" s="100">
        <f>IFERROR(IF(A1031&lt;&gt;0,MAX($C$4:C1030)+1,""),"")</f>
        <v>1020</v>
      </c>
      <c r="D1031" s="100"/>
      <c r="E1031" s="99">
        <f t="shared" si="116"/>
        <v>38023</v>
      </c>
      <c r="F1031" s="101">
        <f>IFERROR(VLOOKUP(E1031,历史数据!AH:AJ,3,),"")</f>
        <v>8.1580249087134096</v>
      </c>
      <c r="G1031" s="101">
        <f t="shared" si="112"/>
        <v>7.1004790279752461</v>
      </c>
      <c r="H1031" s="105">
        <f t="shared" si="113"/>
        <v>2.4531599766948187E-3</v>
      </c>
      <c r="I1031" s="101">
        <f>IFERROR(VLOOKUP(E1031,历史数据!AH:AJ,2,),"")</f>
        <v>8.2231848520737394</v>
      </c>
      <c r="J1031" s="104">
        <f t="shared" si="114"/>
        <v>7</v>
      </c>
      <c r="K1031" s="104" t="str">
        <f>IFERROR(IF(AND(J1030=$H$2*1,MAX(K$64:K1030)=MAX(L$64:L1030)),MAX(K$64:K1030)+1,""),"")</f>
        <v/>
      </c>
      <c r="L1031" s="104" t="str">
        <f>IFERROR(IF(AND($F1030/INDEX($F$64:$F1031,MATCH(MAX(M$64:M1031),M$64:M1031,0)-1)&lt;(1-$P$2),MAX(K$64:K1031)&gt;MAX(L$64:L1030)),MAX(K$64:K1031),""),"")</f>
        <v/>
      </c>
      <c r="M1031" s="104" t="str">
        <f>IFERROR(IF(E1031="","",IF(K1031&lt;&gt;"",MAX(M$64:M1030)+1,IF(AND($F1030/INDEX($F$64:$F1031,MATCH(MAX(M$64:M1030),M$64:M1030,0)-1)&gt;(1+$O$2),MAX(K$64:K1031)&gt;MAX(L$64:L1030)),MAX(M$64:M1030)+1,""))),"")</f>
        <v/>
      </c>
      <c r="N1031" s="91">
        <f t="shared" si="115"/>
        <v>7</v>
      </c>
      <c r="O1031" s="91" t="str">
        <f>IFERROR(IF(AND(N1030=$H$2*1,MAX(O$64:O1030)=MAX(P$64:P1030)),MAX(O$64:O1030)+1,""),"")</f>
        <v/>
      </c>
      <c r="P1031" s="91" t="str">
        <f>IFERROR(IF(MOD(MAX(Q$64:Q1031),10*MAX(O$64:O1031))&lt;=2,IF(AND(F1030/INDEX($F$64:$F1031,MATCH(MAX(O$64:O1031),O$64:O1031,0)-1)&lt;(1-$P$2),MAX(O$64:O1031)&gt;MAX(P$64:P1030)),MAX(O$64:O1031),""),IF(AND($F1030/INDEX($F$64:$F1031,MATCH(MAX(Q$64:Q1031),Q$64:Q1031,0)-1)&lt;(1-$P$2),MAX(O$64:O1031)&gt;MAX(P$64:P1030)),MAX(O$64:O1031),"")),"")</f>
        <v/>
      </c>
      <c r="Q1031" s="91" t="str">
        <f>IFERROR(IF(E1031="","",IF(O1031&lt;&gt;"",MAX(O$64:O1031)*10+1,IF(AND($F1030/INDEX($F$64:$F1031,MATCH(MAX(Q$64:Q1030),Q$64:Q1030,0)-1)&gt;(1+$O$2),MAX(O$64:O1031)&gt;MAX(P$64:P1030)),MAX(Q$64:Q1030)+1,""))),"")</f>
        <v/>
      </c>
    </row>
    <row r="1032" spans="1:17" x14ac:dyDescent="0.2">
      <c r="A1032" s="13">
        <f>HLOOKUP($E$2,历史数据!$V$3:$AE$5000,ROW(A1030),)</f>
        <v>115428</v>
      </c>
      <c r="B1032" s="41">
        <v>38015</v>
      </c>
      <c r="C1032" s="100">
        <f>IFERROR(IF(A1032&lt;&gt;0,MAX($C$4:C1031)+1,""),"")</f>
        <v>1021</v>
      </c>
      <c r="D1032" s="100"/>
      <c r="E1032" s="99">
        <f t="shared" si="116"/>
        <v>38026</v>
      </c>
      <c r="F1032" s="101">
        <f>IFERROR(VLOOKUP(E1032,历史数据!AH:AJ,3,),"")</f>
        <v>8.5620165575474694</v>
      </c>
      <c r="G1032" s="101">
        <f t="shared" si="112"/>
        <v>7.1261086056969756</v>
      </c>
      <c r="H1032" s="105">
        <f t="shared" si="113"/>
        <v>3.6095561469515758E-3</v>
      </c>
      <c r="I1032" s="101">
        <f>IFERROR(VLOOKUP(E1032,历史数据!AH:AJ,2,),"")</f>
        <v>8.1580249087134096</v>
      </c>
      <c r="J1032" s="104">
        <f t="shared" si="114"/>
        <v>8</v>
      </c>
      <c r="K1032" s="104" t="str">
        <f>IFERROR(IF(AND(J1031=$H$2*1,MAX(K$64:K1031)=MAX(L$64:L1031)),MAX(K$64:K1031)+1,""),"")</f>
        <v/>
      </c>
      <c r="L1032" s="104" t="str">
        <f>IFERROR(IF(AND($F1031/INDEX($F$64:$F1032,MATCH(MAX(M$64:M1032),M$64:M1032,0)-1)&lt;(1-$P$2),MAX(K$64:K1032)&gt;MAX(L$64:L1031)),MAX(K$64:K1032),""),"")</f>
        <v/>
      </c>
      <c r="M1032" s="104" t="str">
        <f>IFERROR(IF(E1032="","",IF(K1032&lt;&gt;"",MAX(M$64:M1031)+1,IF(AND($F1031/INDEX($F$64:$F1032,MATCH(MAX(M$64:M1031),M$64:M1031,0)-1)&gt;(1+$O$2),MAX(K$64:K1032)&gt;MAX(L$64:L1031)),MAX(M$64:M1031)+1,""))),"")</f>
        <v/>
      </c>
      <c r="N1032" s="91">
        <f t="shared" si="115"/>
        <v>8</v>
      </c>
      <c r="O1032" s="91" t="str">
        <f>IFERROR(IF(AND(N1031=$H$2*1,MAX(O$64:O1031)=MAX(P$64:P1031)),MAX(O$64:O1031)+1,""),"")</f>
        <v/>
      </c>
      <c r="P1032" s="91" t="str">
        <f>IFERROR(IF(MOD(MAX(Q$64:Q1032),10*MAX(O$64:O1032))&lt;=2,IF(AND(F1031/INDEX($F$64:$F1032,MATCH(MAX(O$64:O1032),O$64:O1032,0)-1)&lt;(1-$P$2),MAX(O$64:O1032)&gt;MAX(P$64:P1031)),MAX(O$64:O1032),""),IF(AND($F1031/INDEX($F$64:$F1032,MATCH(MAX(Q$64:Q1032),Q$64:Q1032,0)-1)&lt;(1-$P$2),MAX(O$64:O1032)&gt;MAX(P$64:P1031)),MAX(O$64:O1032),"")),"")</f>
        <v/>
      </c>
      <c r="Q1032" s="91" t="str">
        <f>IFERROR(IF(E1032="","",IF(O1032&lt;&gt;"",MAX(O$64:O1032)*10+1,IF(AND($F1031/INDEX($F$64:$F1032,MATCH(MAX(Q$64:Q1031),Q$64:Q1031,0)-1)&gt;(1+$O$2),MAX(O$64:O1032)&gt;MAX(P$64:P1031)),MAX(Q$64:Q1031)+1,""))),"")</f>
        <v/>
      </c>
    </row>
    <row r="1033" spans="1:17" x14ac:dyDescent="0.2">
      <c r="A1033" s="13">
        <f>HLOOKUP($E$2,历史数据!$V$3:$AE$5000,ROW(A1031),)</f>
        <v>281101</v>
      </c>
      <c r="B1033" s="41">
        <v>38016</v>
      </c>
      <c r="C1033" s="100">
        <f>IFERROR(IF(A1033&lt;&gt;0,MAX($C$4:C1032)+1,""),"")</f>
        <v>1022</v>
      </c>
      <c r="D1033" s="100"/>
      <c r="E1033" s="99">
        <f t="shared" si="116"/>
        <v>38027</v>
      </c>
      <c r="F1033" s="101">
        <f>IFERROR(VLOOKUP(E1033,历史数据!AH:AJ,3,),"")</f>
        <v>8.5229205915312694</v>
      </c>
      <c r="G1033" s="101">
        <f t="shared" si="112"/>
        <v>7.1513037837963038</v>
      </c>
      <c r="H1033" s="105">
        <f t="shared" si="113"/>
        <v>3.5356152275289876E-3</v>
      </c>
      <c r="I1033" s="101">
        <f>IFERROR(VLOOKUP(E1033,历史数据!AH:AJ,2,),"")</f>
        <v>8.5880805348915992</v>
      </c>
      <c r="J1033" s="104">
        <f t="shared" si="114"/>
        <v>9</v>
      </c>
      <c r="K1033" s="104" t="str">
        <f>IFERROR(IF(AND(J1032=$H$2*1,MAX(K$64:K1032)=MAX(L$64:L1032)),MAX(K$64:K1032)+1,""),"")</f>
        <v/>
      </c>
      <c r="L1033" s="104" t="str">
        <f>IFERROR(IF(AND($F1032/INDEX($F$64:$F1033,MATCH(MAX(M$64:M1033),M$64:M1033,0)-1)&lt;(1-$P$2),MAX(K$64:K1033)&gt;MAX(L$64:L1032)),MAX(K$64:K1033),""),"")</f>
        <v/>
      </c>
      <c r="M1033" s="104" t="str">
        <f>IFERROR(IF(E1033="","",IF(K1033&lt;&gt;"",MAX(M$64:M1032)+1,IF(AND($F1032/INDEX($F$64:$F1033,MATCH(MAX(M$64:M1032),M$64:M1032,0)-1)&gt;(1+$O$2),MAX(K$64:K1033)&gt;MAX(L$64:L1032)),MAX(M$64:M1032)+1,""))),"")</f>
        <v/>
      </c>
      <c r="N1033" s="91">
        <f t="shared" si="115"/>
        <v>9</v>
      </c>
      <c r="O1033" s="91" t="str">
        <f>IFERROR(IF(AND(N1032=$H$2*1,MAX(O$64:O1032)=MAX(P$64:P1032)),MAX(O$64:O1032)+1,""),"")</f>
        <v/>
      </c>
      <c r="P1033" s="91" t="str">
        <f>IFERROR(IF(MOD(MAX(Q$64:Q1033),10*MAX(O$64:O1033))&lt;=2,IF(AND(F1032/INDEX($F$64:$F1033,MATCH(MAX(O$64:O1033),O$64:O1033,0)-1)&lt;(1-$P$2),MAX(O$64:O1033)&gt;MAX(P$64:P1032)),MAX(O$64:O1033),""),IF(AND($F1032/INDEX($F$64:$F1033,MATCH(MAX(Q$64:Q1033),Q$64:Q1033,0)-1)&lt;(1-$P$2),MAX(O$64:O1033)&gt;MAX(P$64:P1032)),MAX(O$64:O1033),"")),"")</f>
        <v/>
      </c>
      <c r="Q1033" s="91" t="str">
        <f>IFERROR(IF(E1033="","",IF(O1033&lt;&gt;"",MAX(O$64:O1033)*10+1,IF(AND($F1032/INDEX($F$64:$F1033,MATCH(MAX(Q$64:Q1032),Q$64:Q1032,0)-1)&gt;(1+$O$2),MAX(O$64:O1033)&gt;MAX(P$64:P1032)),MAX(Q$64:Q1032)+1,""))),"")</f>
        <v/>
      </c>
    </row>
    <row r="1034" spans="1:17" x14ac:dyDescent="0.2">
      <c r="A1034" s="13">
        <f>HLOOKUP($E$2,历史数据!$V$3:$AE$5000,ROW(A1032),)</f>
        <v>265577</v>
      </c>
      <c r="B1034" s="41">
        <v>38019</v>
      </c>
      <c r="C1034" s="100">
        <f>IFERROR(IF(A1034&lt;&gt;0,MAX($C$4:C1033)+1,""),"")</f>
        <v>1023</v>
      </c>
      <c r="D1034" s="100"/>
      <c r="E1034" s="99">
        <f t="shared" si="116"/>
        <v>38028</v>
      </c>
      <c r="F1034" s="101">
        <f>IFERROR(VLOOKUP(E1034,历史数据!AH:AJ,3,),"")</f>
        <v>8.5359525802033307</v>
      </c>
      <c r="G1034" s="101">
        <f t="shared" si="112"/>
        <v>7.1825805566092624</v>
      </c>
      <c r="H1034" s="105">
        <f t="shared" si="113"/>
        <v>4.3735763097949576E-3</v>
      </c>
      <c r="I1034" s="101">
        <f>IFERROR(VLOOKUP(E1034,历史数据!AH:AJ,2,),"")</f>
        <v>8.5229205915312694</v>
      </c>
      <c r="J1034" s="104">
        <f t="shared" si="114"/>
        <v>10</v>
      </c>
      <c r="K1034" s="104" t="str">
        <f>IFERROR(IF(AND(J1033=$H$2*1,MAX(K$64:K1033)=MAX(L$64:L1033)),MAX(K$64:K1033)+1,""),"")</f>
        <v/>
      </c>
      <c r="L1034" s="104" t="str">
        <f>IFERROR(IF(AND($F1033/INDEX($F$64:$F1034,MATCH(MAX(M$64:M1034),M$64:M1034,0)-1)&lt;(1-$P$2),MAX(K$64:K1034)&gt;MAX(L$64:L1033)),MAX(K$64:K1034),""),"")</f>
        <v/>
      </c>
      <c r="M1034" s="104" t="str">
        <f>IFERROR(IF(E1034="","",IF(K1034&lt;&gt;"",MAX(M$64:M1033)+1,IF(AND($F1033/INDEX($F$64:$F1034,MATCH(MAX(M$64:M1033),M$64:M1033,0)-1)&gt;(1+$O$2),MAX(K$64:K1034)&gt;MAX(L$64:L1033)),MAX(M$64:M1033)+1,""))),"")</f>
        <v/>
      </c>
      <c r="N1034" s="91">
        <f t="shared" si="115"/>
        <v>10</v>
      </c>
      <c r="O1034" s="91" t="str">
        <f>IFERROR(IF(AND(N1033=$H$2*1,MAX(O$64:O1033)=MAX(P$64:P1033)),MAX(O$64:O1033)+1,""),"")</f>
        <v/>
      </c>
      <c r="P1034" s="91" t="str">
        <f>IFERROR(IF(MOD(MAX(Q$64:Q1034),10*MAX(O$64:O1034))&lt;=2,IF(AND(F1033/INDEX($F$64:$F1034,MATCH(MAX(O$64:O1034),O$64:O1034,0)-1)&lt;(1-$P$2),MAX(O$64:O1034)&gt;MAX(P$64:P1033)),MAX(O$64:O1034),""),IF(AND($F1033/INDEX($F$64:$F1034,MATCH(MAX(Q$64:Q1034),Q$64:Q1034,0)-1)&lt;(1-$P$2),MAX(O$64:O1034)&gt;MAX(P$64:P1033)),MAX(O$64:O1034),"")),"")</f>
        <v/>
      </c>
      <c r="Q1034" s="91" t="str">
        <f>IFERROR(IF(E1034="","",IF(O1034&lt;&gt;"",MAX(O$64:O1034)*10+1,IF(AND($F1033/INDEX($F$64:$F1034,MATCH(MAX(Q$64:Q1033),Q$64:Q1033,0)-1)&gt;(1+$O$2),MAX(O$64:O1034)&gt;MAX(P$64:P1033)),MAX(Q$64:Q1033)+1,""))),"")</f>
        <v/>
      </c>
    </row>
    <row r="1035" spans="1:17" x14ac:dyDescent="0.2">
      <c r="A1035" s="13">
        <f>HLOOKUP($E$2,历史数据!$V$3:$AE$5000,ROW(A1033),)</f>
        <v>187978</v>
      </c>
      <c r="B1035" s="41">
        <v>38020</v>
      </c>
      <c r="C1035" s="100">
        <f>IFERROR(IF(A1035&lt;&gt;0,MAX($C$4:C1034)+1,""),"")</f>
        <v>1024</v>
      </c>
      <c r="D1035" s="100"/>
      <c r="E1035" s="99">
        <f t="shared" si="116"/>
        <v>38029</v>
      </c>
      <c r="F1035" s="101">
        <f>IFERROR(VLOOKUP(E1035,历史数据!AH:AJ,3,),"")</f>
        <v>8.5359525802033307</v>
      </c>
      <c r="G1035" s="101">
        <f t="shared" si="112"/>
        <v>7.219504524513451</v>
      </c>
      <c r="H1035" s="105">
        <f t="shared" si="113"/>
        <v>5.1407662765734496E-3</v>
      </c>
      <c r="I1035" s="101">
        <f>IFERROR(VLOOKUP(E1035,历史数据!AH:AJ,2,),"")</f>
        <v>8.5359525802033307</v>
      </c>
      <c r="J1035" s="104">
        <f t="shared" si="114"/>
        <v>11</v>
      </c>
      <c r="K1035" s="104" t="str">
        <f>IFERROR(IF(AND(J1034=$H$2*1,MAX(K$64:K1034)=MAX(L$64:L1034)),MAX(K$64:K1034)+1,""),"")</f>
        <v/>
      </c>
      <c r="L1035" s="104" t="str">
        <f>IFERROR(IF(AND($F1034/INDEX($F$64:$F1035,MATCH(MAX(M$64:M1035),M$64:M1035,0)-1)&lt;(1-$P$2),MAX(K$64:K1035)&gt;MAX(L$64:L1034)),MAX(K$64:K1035),""),"")</f>
        <v/>
      </c>
      <c r="M1035" s="104" t="str">
        <f>IFERROR(IF(E1035="","",IF(K1035&lt;&gt;"",MAX(M$64:M1034)+1,IF(AND($F1034/INDEX($F$64:$F1035,MATCH(MAX(M$64:M1034),M$64:M1034,0)-1)&gt;(1+$O$2),MAX(K$64:K1035)&gt;MAX(L$64:L1034)),MAX(M$64:M1034)+1,""))),"")</f>
        <v/>
      </c>
      <c r="N1035" s="91">
        <f t="shared" si="115"/>
        <v>11</v>
      </c>
      <c r="O1035" s="91" t="str">
        <f>IFERROR(IF(AND(N1034=$H$2*1,MAX(O$64:O1034)=MAX(P$64:P1034)),MAX(O$64:O1034)+1,""),"")</f>
        <v/>
      </c>
      <c r="P1035" s="91" t="str">
        <f>IFERROR(IF(MOD(MAX(Q$64:Q1035),10*MAX(O$64:O1035))&lt;=2,IF(AND(F1034/INDEX($F$64:$F1035,MATCH(MAX(O$64:O1035),O$64:O1035,0)-1)&lt;(1-$P$2),MAX(O$64:O1035)&gt;MAX(P$64:P1034)),MAX(O$64:O1035),""),IF(AND($F1034/INDEX($F$64:$F1035,MATCH(MAX(Q$64:Q1035),Q$64:Q1035,0)-1)&lt;(1-$P$2),MAX(O$64:O1035)&gt;MAX(P$64:P1034)),MAX(O$64:O1035),"")),"")</f>
        <v/>
      </c>
      <c r="Q1035" s="91" t="str">
        <f>IFERROR(IF(E1035="","",IF(O1035&lt;&gt;"",MAX(O$64:O1035)*10+1,IF(AND($F1034/INDEX($F$64:$F1035,MATCH(MAX(Q$64:Q1034),Q$64:Q1034,0)-1)&gt;(1+$O$2),MAX(O$64:O1035)&gt;MAX(P$64:P1034)),MAX(Q$64:Q1034)+1,""))),"")</f>
        <v/>
      </c>
    </row>
    <row r="1036" spans="1:17" x14ac:dyDescent="0.2">
      <c r="A1036" s="13">
        <f>HLOOKUP($E$2,历史数据!$V$3:$AE$5000,ROW(A1034),)</f>
        <v>240459</v>
      </c>
      <c r="B1036" s="41">
        <v>38021</v>
      </c>
      <c r="C1036" s="100">
        <f>IFERROR(IF(A1036&lt;&gt;0,MAX($C$4:C1035)+1,""),"")</f>
        <v>1025</v>
      </c>
      <c r="D1036" s="100"/>
      <c r="E1036" s="99">
        <f t="shared" si="116"/>
        <v>38030</v>
      </c>
      <c r="F1036" s="101">
        <f>IFERROR(VLOOKUP(E1036,历史数据!AH:AJ,3,),"")</f>
        <v>8.1710568973854798</v>
      </c>
      <c r="G1036" s="101">
        <f t="shared" si="112"/>
        <v>7.2496952982704022</v>
      </c>
      <c r="H1036" s="105">
        <f t="shared" si="113"/>
        <v>4.1818345918946953E-3</v>
      </c>
      <c r="I1036" s="101">
        <f>IFERROR(VLOOKUP(E1036,历史数据!AH:AJ,2,),"")</f>
        <v>8.4707926368430009</v>
      </c>
      <c r="J1036" s="104">
        <f t="shared" si="114"/>
        <v>12</v>
      </c>
      <c r="K1036" s="104" t="str">
        <f>IFERROR(IF(AND(J1035=$H$2*1,MAX(K$64:K1035)=MAX(L$64:L1035)),MAX(K$64:K1035)+1,""),"")</f>
        <v/>
      </c>
      <c r="L1036" s="104" t="str">
        <f>IFERROR(IF(AND($F1035/INDEX($F$64:$F1036,MATCH(MAX(M$64:M1036),M$64:M1036,0)-1)&lt;(1-$P$2),MAX(K$64:K1036)&gt;MAX(L$64:L1035)),MAX(K$64:K1036),""),"")</f>
        <v/>
      </c>
      <c r="M1036" s="104" t="str">
        <f>IFERROR(IF(E1036="","",IF(K1036&lt;&gt;"",MAX(M$64:M1035)+1,IF(AND($F1035/INDEX($F$64:$F1036,MATCH(MAX(M$64:M1035),M$64:M1035,0)-1)&gt;(1+$O$2),MAX(K$64:K1036)&gt;MAX(L$64:L1035)),MAX(M$64:M1035)+1,""))),"")</f>
        <v/>
      </c>
      <c r="N1036" s="91">
        <f t="shared" si="115"/>
        <v>12</v>
      </c>
      <c r="O1036" s="91" t="str">
        <f>IFERROR(IF(AND(N1035=$H$2*1,MAX(O$64:O1035)=MAX(P$64:P1035)),MAX(O$64:O1035)+1,""),"")</f>
        <v/>
      </c>
      <c r="P1036" s="91" t="str">
        <f>IFERROR(IF(MOD(MAX(Q$64:Q1036),10*MAX(O$64:O1036))&lt;=2,IF(AND(F1035/INDEX($F$64:$F1036,MATCH(MAX(O$64:O1036),O$64:O1036,0)-1)&lt;(1-$P$2),MAX(O$64:O1036)&gt;MAX(P$64:P1035)),MAX(O$64:O1036),""),IF(AND($F1035/INDEX($F$64:$F1036,MATCH(MAX(Q$64:Q1036),Q$64:Q1036,0)-1)&lt;(1-$P$2),MAX(O$64:O1036)&gt;MAX(P$64:P1035)),MAX(O$64:O1036),"")),"")</f>
        <v/>
      </c>
      <c r="Q1036" s="91" t="str">
        <f>IFERROR(IF(E1036="","",IF(O1036&lt;&gt;"",MAX(O$64:O1036)*10+1,IF(AND($F1035/INDEX($F$64:$F1036,MATCH(MAX(Q$64:Q1035),Q$64:Q1035,0)-1)&gt;(1+$O$2),MAX(O$64:O1036)&gt;MAX(P$64:P1035)),MAX(Q$64:Q1035)+1,""))),"")</f>
        <v/>
      </c>
    </row>
    <row r="1037" spans="1:17" x14ac:dyDescent="0.2">
      <c r="A1037" s="13">
        <f>HLOOKUP($E$2,历史数据!$V$3:$AE$5000,ROW(A1035),)</f>
        <v>325410</v>
      </c>
      <c r="B1037" s="41">
        <v>38022</v>
      </c>
      <c r="C1037" s="100">
        <f>IFERROR(IF(A1037&lt;&gt;0,MAX($C$4:C1036)+1,""),"")</f>
        <v>1026</v>
      </c>
      <c r="D1037" s="100"/>
      <c r="E1037" s="99">
        <f t="shared" si="116"/>
        <v>38033</v>
      </c>
      <c r="F1037" s="101">
        <f>IFERROR(VLOOKUP(E1037,历史数据!AH:AJ,3,),"")</f>
        <v>8.3144087727782097</v>
      </c>
      <c r="G1037" s="101">
        <f t="shared" si="112"/>
        <v>7.2785828731601487</v>
      </c>
      <c r="H1037" s="105">
        <f t="shared" si="113"/>
        <v>3.9846605548565783E-3</v>
      </c>
      <c r="I1037" s="101">
        <f>IFERROR(VLOOKUP(E1037,历史数据!AH:AJ,2,),"")</f>
        <v>8.2231848520737394</v>
      </c>
      <c r="J1037" s="104">
        <f t="shared" si="114"/>
        <v>13</v>
      </c>
      <c r="K1037" s="104" t="str">
        <f>IFERROR(IF(AND(J1036=$H$2*1,MAX(K$64:K1036)=MAX(L$64:L1036)),MAX(K$64:K1036)+1,""),"")</f>
        <v/>
      </c>
      <c r="L1037" s="104" t="str">
        <f>IFERROR(IF(AND($F1036/INDEX($F$64:$F1037,MATCH(MAX(M$64:M1037),M$64:M1037,0)-1)&lt;(1-$P$2),MAX(K$64:K1037)&gt;MAX(L$64:L1036)),MAX(K$64:K1037),""),"")</f>
        <v/>
      </c>
      <c r="M1037" s="104" t="str">
        <f>IFERROR(IF(E1037="","",IF(K1037&lt;&gt;"",MAX(M$64:M1036)+1,IF(AND($F1036/INDEX($F$64:$F1037,MATCH(MAX(M$64:M1036),M$64:M1036,0)-1)&gt;(1+$O$2),MAX(K$64:K1037)&gt;MAX(L$64:L1036)),MAX(M$64:M1036)+1,""))),"")</f>
        <v/>
      </c>
      <c r="N1037" s="91">
        <f t="shared" si="115"/>
        <v>13</v>
      </c>
      <c r="O1037" s="91" t="str">
        <f>IFERROR(IF(AND(N1036=$H$2*1,MAX(O$64:O1036)=MAX(P$64:P1036)),MAX(O$64:O1036)+1,""),"")</f>
        <v/>
      </c>
      <c r="P1037" s="91" t="str">
        <f>IFERROR(IF(MOD(MAX(Q$64:Q1037),10*MAX(O$64:O1037))&lt;=2,IF(AND(F1036/INDEX($F$64:$F1037,MATCH(MAX(O$64:O1037),O$64:O1037,0)-1)&lt;(1-$P$2),MAX(O$64:O1037)&gt;MAX(P$64:P1036)),MAX(O$64:O1037),""),IF(AND($F1036/INDEX($F$64:$F1037,MATCH(MAX(Q$64:Q1037),Q$64:Q1037,0)-1)&lt;(1-$P$2),MAX(O$64:O1037)&gt;MAX(P$64:P1036)),MAX(O$64:O1037),"")),"")</f>
        <v/>
      </c>
      <c r="Q1037" s="91" t="str">
        <f>IFERROR(IF(E1037="","",IF(O1037&lt;&gt;"",MAX(O$64:O1037)*10+1,IF(AND($F1036/INDEX($F$64:$F1037,MATCH(MAX(Q$64:Q1036),Q$64:Q1036,0)-1)&gt;(1+$O$2),MAX(O$64:O1037)&gt;MAX(P$64:P1036)),MAX(Q$64:Q1036)+1,""))),"")</f>
        <v/>
      </c>
    </row>
    <row r="1038" spans="1:17" x14ac:dyDescent="0.2">
      <c r="A1038" s="13">
        <f>HLOOKUP($E$2,历史数据!$V$3:$AE$5000,ROW(A1036),)</f>
        <v>405500</v>
      </c>
      <c r="B1038" s="41">
        <v>38023</v>
      </c>
      <c r="C1038" s="100">
        <f>IFERROR(IF(A1038&lt;&gt;0,MAX($C$4:C1037)+1,""),"")</f>
        <v>1027</v>
      </c>
      <c r="D1038" s="100"/>
      <c r="E1038" s="99">
        <f t="shared" si="116"/>
        <v>38034</v>
      </c>
      <c r="F1038" s="101">
        <f>IFERROR(VLOOKUP(E1038,历史数据!AH:AJ,3,),"")</f>
        <v>8.4577606481709395</v>
      </c>
      <c r="G1038" s="101">
        <f t="shared" si="112"/>
        <v>7.3109456450291121</v>
      </c>
      <c r="H1038" s="105">
        <f t="shared" si="113"/>
        <v>4.4463012145263825E-3</v>
      </c>
      <c r="I1038" s="101">
        <f>IFERROR(VLOOKUP(E1038,历史数据!AH:AJ,2,),"")</f>
        <v>8.3144087727782097</v>
      </c>
      <c r="J1038" s="104">
        <f t="shared" si="114"/>
        <v>14</v>
      </c>
      <c r="K1038" s="104" t="str">
        <f>IFERROR(IF(AND(J1037=$H$2*1,MAX(K$64:K1037)=MAX(L$64:L1037)),MAX(K$64:K1037)+1,""),"")</f>
        <v/>
      </c>
      <c r="L1038" s="104" t="str">
        <f>IFERROR(IF(AND($F1037/INDEX($F$64:$F1038,MATCH(MAX(M$64:M1038),M$64:M1038,0)-1)&lt;(1-$P$2),MAX(K$64:K1038)&gt;MAX(L$64:L1037)),MAX(K$64:K1038),""),"")</f>
        <v/>
      </c>
      <c r="M1038" s="104" t="str">
        <f>IFERROR(IF(E1038="","",IF(K1038&lt;&gt;"",MAX(M$64:M1037)+1,IF(AND($F1037/INDEX($F$64:$F1038,MATCH(MAX(M$64:M1037),M$64:M1037,0)-1)&gt;(1+$O$2),MAX(K$64:K1038)&gt;MAX(L$64:L1037)),MAX(M$64:M1037)+1,""))),"")</f>
        <v/>
      </c>
      <c r="N1038" s="91">
        <f t="shared" si="115"/>
        <v>14</v>
      </c>
      <c r="O1038" s="91" t="str">
        <f>IFERROR(IF(AND(N1037=$H$2*1,MAX(O$64:O1037)=MAX(P$64:P1037)),MAX(O$64:O1037)+1,""),"")</f>
        <v/>
      </c>
      <c r="P1038" s="91" t="str">
        <f>IFERROR(IF(MOD(MAX(Q$64:Q1038),10*MAX(O$64:O1038))&lt;=2,IF(AND(F1037/INDEX($F$64:$F1038,MATCH(MAX(O$64:O1038),O$64:O1038,0)-1)&lt;(1-$P$2),MAX(O$64:O1038)&gt;MAX(P$64:P1037)),MAX(O$64:O1038),""),IF(AND($F1037/INDEX($F$64:$F1038,MATCH(MAX(Q$64:Q1038),Q$64:Q1038,0)-1)&lt;(1-$P$2),MAX(O$64:O1038)&gt;MAX(P$64:P1037)),MAX(O$64:O1038),"")),"")</f>
        <v/>
      </c>
      <c r="Q1038" s="91" t="str">
        <f>IFERROR(IF(E1038="","",IF(O1038&lt;&gt;"",MAX(O$64:O1038)*10+1,IF(AND($F1037/INDEX($F$64:$F1038,MATCH(MAX(Q$64:Q1037),Q$64:Q1037,0)-1)&gt;(1+$O$2),MAX(O$64:O1038)&gt;MAX(P$64:P1037)),MAX(Q$64:Q1037)+1,""))),"")</f>
        <v/>
      </c>
    </row>
    <row r="1039" spans="1:17" x14ac:dyDescent="0.2">
      <c r="A1039" s="13">
        <f>HLOOKUP($E$2,历史数据!$V$3:$AE$5000,ROW(A1037),)</f>
        <v>511724</v>
      </c>
      <c r="B1039" s="41">
        <v>38026</v>
      </c>
      <c r="C1039" s="100">
        <f>IFERROR(IF(A1039&lt;&gt;0,MAX($C$4:C1038)+1,""),"")</f>
        <v>1028</v>
      </c>
      <c r="D1039" s="100"/>
      <c r="E1039" s="99">
        <f t="shared" si="116"/>
        <v>38035</v>
      </c>
      <c r="F1039" s="101">
        <f>IFERROR(VLOOKUP(E1039,历史数据!AH:AJ,3,),"")</f>
        <v>8.4447286594988693</v>
      </c>
      <c r="G1039" s="101">
        <f t="shared" si="112"/>
        <v>7.344394415954083</v>
      </c>
      <c r="H1039" s="105">
        <f t="shared" si="113"/>
        <v>4.5751633986930162E-3</v>
      </c>
      <c r="I1039" s="101">
        <f>IFERROR(VLOOKUP(E1039,历史数据!AH:AJ,2,),"")</f>
        <v>8.4707926368430009</v>
      </c>
      <c r="J1039" s="104">
        <f t="shared" si="114"/>
        <v>15</v>
      </c>
      <c r="K1039" s="104" t="str">
        <f>IFERROR(IF(AND(J1038=$H$2*1,MAX(K$64:K1038)=MAX(L$64:L1038)),MAX(K$64:K1038)+1,""),"")</f>
        <v/>
      </c>
      <c r="L1039" s="104" t="str">
        <f>IFERROR(IF(AND($F1038/INDEX($F$64:$F1039,MATCH(MAX(M$64:M1039),M$64:M1039,0)-1)&lt;(1-$P$2),MAX(K$64:K1039)&gt;MAX(L$64:L1038)),MAX(K$64:K1039),""),"")</f>
        <v/>
      </c>
      <c r="M1039" s="104" t="str">
        <f>IFERROR(IF(E1039="","",IF(K1039&lt;&gt;"",MAX(M$64:M1038)+1,IF(AND($F1038/INDEX($F$64:$F1039,MATCH(MAX(M$64:M1038),M$64:M1038,0)-1)&gt;(1+$O$2),MAX(K$64:K1039)&gt;MAX(L$64:L1038)),MAX(M$64:M1038)+1,""))),"")</f>
        <v/>
      </c>
      <c r="N1039" s="91">
        <f t="shared" si="115"/>
        <v>15</v>
      </c>
      <c r="O1039" s="91" t="str">
        <f>IFERROR(IF(AND(N1038=$H$2*1,MAX(O$64:O1038)=MAX(P$64:P1038)),MAX(O$64:O1038)+1,""),"")</f>
        <v/>
      </c>
      <c r="P1039" s="91" t="str">
        <f>IFERROR(IF(MOD(MAX(Q$64:Q1039),10*MAX(O$64:O1039))&lt;=2,IF(AND(F1038/INDEX($F$64:$F1039,MATCH(MAX(O$64:O1039),O$64:O1039,0)-1)&lt;(1-$P$2),MAX(O$64:O1039)&gt;MAX(P$64:P1038)),MAX(O$64:O1039),""),IF(AND($F1038/INDEX($F$64:$F1039,MATCH(MAX(Q$64:Q1039),Q$64:Q1039,0)-1)&lt;(1-$P$2),MAX(O$64:O1039)&gt;MAX(P$64:P1038)),MAX(O$64:O1039),"")),"")</f>
        <v/>
      </c>
      <c r="Q1039" s="91" t="str">
        <f>IFERROR(IF(E1039="","",IF(O1039&lt;&gt;"",MAX(O$64:O1039)*10+1,IF(AND($F1038/INDEX($F$64:$F1039,MATCH(MAX(Q$64:Q1038),Q$64:Q1038,0)-1)&gt;(1+$O$2),MAX(O$64:O1039)&gt;MAX(P$64:P1038)),MAX(Q$64:Q1038)+1,""))),"")</f>
        <v/>
      </c>
    </row>
    <row r="1040" spans="1:17" x14ac:dyDescent="0.2">
      <c r="A1040" s="13">
        <f>HLOOKUP($E$2,历史数据!$V$3:$AE$5000,ROW(A1038),)</f>
        <v>416700</v>
      </c>
      <c r="B1040" s="41">
        <v>38027</v>
      </c>
      <c r="C1040" s="100">
        <f>IFERROR(IF(A1040&lt;&gt;0,MAX($C$4:C1039)+1,""),"")</f>
        <v>1029</v>
      </c>
      <c r="D1040" s="100"/>
      <c r="E1040" s="99">
        <f t="shared" si="116"/>
        <v>38036</v>
      </c>
      <c r="F1040" s="101">
        <f>IFERROR(VLOOKUP(E1040,历史数据!AH:AJ,3,),"")</f>
        <v>8.4838246255150693</v>
      </c>
      <c r="G1040" s="101">
        <f t="shared" si="112"/>
        <v>7.3771915874454503</v>
      </c>
      <c r="H1040" s="105">
        <f t="shared" si="113"/>
        <v>4.4656059620276078E-3</v>
      </c>
      <c r="I1040" s="101">
        <f>IFERROR(VLOOKUP(E1040,历史数据!AH:AJ,2,),"")</f>
        <v>8.5229205915312694</v>
      </c>
      <c r="J1040" s="104">
        <f t="shared" si="114"/>
        <v>16</v>
      </c>
      <c r="K1040" s="104" t="str">
        <f>IFERROR(IF(AND(J1039=$H$2*1,MAX(K$64:K1039)=MAX(L$64:L1039)),MAX(K$64:K1039)+1,""),"")</f>
        <v/>
      </c>
      <c r="L1040" s="104" t="str">
        <f>IFERROR(IF(AND($F1039/INDEX($F$64:$F1040,MATCH(MAX(M$64:M1040),M$64:M1040,0)-1)&lt;(1-$P$2),MAX(K$64:K1040)&gt;MAX(L$64:L1039)),MAX(K$64:K1040),""),"")</f>
        <v/>
      </c>
      <c r="M1040" s="104" t="str">
        <f>IFERROR(IF(E1040="","",IF(K1040&lt;&gt;"",MAX(M$64:M1039)+1,IF(AND($F1039/INDEX($F$64:$F1040,MATCH(MAX(M$64:M1039),M$64:M1039,0)-1)&gt;(1+$O$2),MAX(K$64:K1040)&gt;MAX(L$64:L1039)),MAX(M$64:M1039)+1,""))),"")</f>
        <v/>
      </c>
      <c r="N1040" s="91">
        <f t="shared" si="115"/>
        <v>16</v>
      </c>
      <c r="O1040" s="91" t="str">
        <f>IFERROR(IF(AND(N1039=$H$2*1,MAX(O$64:O1039)=MAX(P$64:P1039)),MAX(O$64:O1039)+1,""),"")</f>
        <v/>
      </c>
      <c r="P1040" s="91" t="str">
        <f>IFERROR(IF(MOD(MAX(Q$64:Q1040),10*MAX(O$64:O1040))&lt;=2,IF(AND(F1039/INDEX($F$64:$F1040,MATCH(MAX(O$64:O1040),O$64:O1040,0)-1)&lt;(1-$P$2),MAX(O$64:O1040)&gt;MAX(P$64:P1039)),MAX(O$64:O1040),""),IF(AND($F1039/INDEX($F$64:$F1040,MATCH(MAX(Q$64:Q1040),Q$64:Q1040,0)-1)&lt;(1-$P$2),MAX(O$64:O1040)&gt;MAX(P$64:P1039)),MAX(O$64:O1040),"")),"")</f>
        <v/>
      </c>
      <c r="Q1040" s="91" t="str">
        <f>IFERROR(IF(E1040="","",IF(O1040&lt;&gt;"",MAX(O$64:O1040)*10+1,IF(AND($F1039/INDEX($F$64:$F1040,MATCH(MAX(Q$64:Q1039),Q$64:Q1039,0)-1)&gt;(1+$O$2),MAX(O$64:O1040)&gt;MAX(P$64:P1039)),MAX(Q$64:Q1039)+1,""))),"")</f>
        <v/>
      </c>
    </row>
    <row r="1041" spans="1:17" x14ac:dyDescent="0.2">
      <c r="A1041" s="13">
        <f>HLOOKUP($E$2,历史数据!$V$3:$AE$5000,ROW(A1039),)</f>
        <v>277600</v>
      </c>
      <c r="B1041" s="41">
        <v>38028</v>
      </c>
      <c r="C1041" s="100">
        <f>IFERROR(IF(A1041&lt;&gt;0,MAX($C$4:C1040)+1,""),"")</f>
        <v>1030</v>
      </c>
      <c r="D1041" s="100"/>
      <c r="E1041" s="99">
        <f t="shared" si="116"/>
        <v>38037</v>
      </c>
      <c r="F1041" s="101">
        <f>IFERROR(VLOOKUP(E1041,历史数据!AH:AJ,3,),"")</f>
        <v>8.9008482630211905</v>
      </c>
      <c r="G1041" s="101">
        <f t="shared" si="112"/>
        <v>7.4169391528952513</v>
      </c>
      <c r="H1041" s="105">
        <f t="shared" si="113"/>
        <v>5.3878993081111215E-3</v>
      </c>
      <c r="I1041" s="101">
        <f>IFERROR(VLOOKUP(E1041,历史数据!AH:AJ,2,),"")</f>
        <v>8.4968566141871307</v>
      </c>
      <c r="J1041" s="104">
        <f t="shared" si="114"/>
        <v>17</v>
      </c>
      <c r="K1041" s="104" t="str">
        <f>IFERROR(IF(AND(J1040=$H$2*1,MAX(K$64:K1040)=MAX(L$64:L1040)),MAX(K$64:K1040)+1,""),"")</f>
        <v/>
      </c>
      <c r="L1041" s="104" t="str">
        <f>IFERROR(IF(AND($F1040/INDEX($F$64:$F1041,MATCH(MAX(M$64:M1041),M$64:M1041,0)-1)&lt;(1-$P$2),MAX(K$64:K1041)&gt;MAX(L$64:L1040)),MAX(K$64:K1041),""),"")</f>
        <v/>
      </c>
      <c r="M1041" s="104" t="str">
        <f>IFERROR(IF(E1041="","",IF(K1041&lt;&gt;"",MAX(M$64:M1040)+1,IF(AND($F1040/INDEX($F$64:$F1041,MATCH(MAX(M$64:M1040),M$64:M1040,0)-1)&gt;(1+$O$2),MAX(K$64:K1041)&gt;MAX(L$64:L1040)),MAX(M$64:M1040)+1,""))),"")</f>
        <v/>
      </c>
      <c r="N1041" s="91">
        <f t="shared" si="115"/>
        <v>17</v>
      </c>
      <c r="O1041" s="91" t="str">
        <f>IFERROR(IF(AND(N1040=$H$2*1,MAX(O$64:O1040)=MAX(P$64:P1040)),MAX(O$64:O1040)+1,""),"")</f>
        <v/>
      </c>
      <c r="P1041" s="91" t="str">
        <f>IFERROR(IF(MOD(MAX(Q$64:Q1041),10*MAX(O$64:O1041))&lt;=2,IF(AND(F1040/INDEX($F$64:$F1041,MATCH(MAX(O$64:O1041),O$64:O1041,0)-1)&lt;(1-$P$2),MAX(O$64:O1041)&gt;MAX(P$64:P1040)),MAX(O$64:O1041),""),IF(AND($F1040/INDEX($F$64:$F1041,MATCH(MAX(Q$64:Q1041),Q$64:Q1041,0)-1)&lt;(1-$P$2),MAX(O$64:O1041)&gt;MAX(P$64:P1040)),MAX(O$64:O1041),"")),"")</f>
        <v/>
      </c>
      <c r="Q1041" s="91" t="str">
        <f>IFERROR(IF(E1041="","",IF(O1041&lt;&gt;"",MAX(O$64:O1041)*10+1,IF(AND($F1040/INDEX($F$64:$F1041,MATCH(MAX(Q$64:Q1040),Q$64:Q1040,0)-1)&gt;(1+$O$2),MAX(O$64:O1041)&gt;MAX(P$64:P1040)),MAX(Q$64:Q1040)+1,""))),"")</f>
        <v/>
      </c>
    </row>
    <row r="1042" spans="1:17" x14ac:dyDescent="0.2">
      <c r="A1042" s="13">
        <f>HLOOKUP($E$2,历史数据!$V$3:$AE$5000,ROW(A1040),)</f>
        <v>398428</v>
      </c>
      <c r="B1042" s="41">
        <v>38029</v>
      </c>
      <c r="C1042" s="100">
        <f>IFERROR(IF(A1042&lt;&gt;0,MAX($C$4:C1041)+1,""),"")</f>
        <v>1031</v>
      </c>
      <c r="D1042" s="100"/>
      <c r="E1042" s="99">
        <f t="shared" si="116"/>
        <v>38040</v>
      </c>
      <c r="F1042" s="101">
        <f>IFERROR(VLOOKUP(E1042,历史数据!AH:AJ,3,),"")</f>
        <v>8.8096243423167202</v>
      </c>
      <c r="G1042" s="101">
        <f t="shared" si="112"/>
        <v>7.4538631207994399</v>
      </c>
      <c r="H1042" s="105">
        <f t="shared" si="113"/>
        <v>4.9783296239898078E-3</v>
      </c>
      <c r="I1042" s="101">
        <f>IFERROR(VLOOKUP(E1042,历史数据!AH:AJ,2,),"")</f>
        <v>8.9920721837256501</v>
      </c>
      <c r="J1042" s="104">
        <f t="shared" si="114"/>
        <v>18</v>
      </c>
      <c r="K1042" s="104" t="str">
        <f>IFERROR(IF(AND(J1041=$H$2*1,MAX(K$64:K1041)=MAX(L$64:L1041)),MAX(K$64:K1041)+1,""),"")</f>
        <v/>
      </c>
      <c r="L1042" s="104" t="str">
        <f>IFERROR(IF(AND($F1041/INDEX($F$64:$F1042,MATCH(MAX(M$64:M1042),M$64:M1042,0)-1)&lt;(1-$P$2),MAX(K$64:K1042)&gt;MAX(L$64:L1041)),MAX(K$64:K1042),""),"")</f>
        <v/>
      </c>
      <c r="M1042" s="104" t="str">
        <f>IFERROR(IF(E1042="","",IF(K1042&lt;&gt;"",MAX(M$64:M1041)+1,IF(AND($F1041/INDEX($F$64:$F1042,MATCH(MAX(M$64:M1041),M$64:M1041,0)-1)&gt;(1+$O$2),MAX(K$64:K1042)&gt;MAX(L$64:L1041)),MAX(M$64:M1041)+1,""))),"")</f>
        <v/>
      </c>
      <c r="N1042" s="91">
        <f t="shared" si="115"/>
        <v>18</v>
      </c>
      <c r="O1042" s="91" t="str">
        <f>IFERROR(IF(AND(N1041=$H$2*1,MAX(O$64:O1041)=MAX(P$64:P1041)),MAX(O$64:O1041)+1,""),"")</f>
        <v/>
      </c>
      <c r="P1042" s="91" t="str">
        <f>IFERROR(IF(MOD(MAX(Q$64:Q1042),10*MAX(O$64:O1042))&lt;=2,IF(AND(F1041/INDEX($F$64:$F1042,MATCH(MAX(O$64:O1042),O$64:O1042,0)-1)&lt;(1-$P$2),MAX(O$64:O1042)&gt;MAX(P$64:P1041)),MAX(O$64:O1042),""),IF(AND($F1041/INDEX($F$64:$F1042,MATCH(MAX(Q$64:Q1042),Q$64:Q1042,0)-1)&lt;(1-$P$2),MAX(O$64:O1042)&gt;MAX(P$64:P1041)),MAX(O$64:O1042),"")),"")</f>
        <v/>
      </c>
      <c r="Q1042" s="91" t="str">
        <f>IFERROR(IF(E1042="","",IF(O1042&lt;&gt;"",MAX(O$64:O1042)*10+1,IF(AND($F1041/INDEX($F$64:$F1042,MATCH(MAX(Q$64:Q1041),Q$64:Q1041,0)-1)&gt;(1+$O$2),MAX(O$64:O1042)&gt;MAX(P$64:P1041)),MAX(Q$64:Q1041)+1,""))),"")</f>
        <v/>
      </c>
    </row>
    <row r="1043" spans="1:17" x14ac:dyDescent="0.2">
      <c r="A1043" s="13">
        <f>HLOOKUP($E$2,历史数据!$V$3:$AE$5000,ROW(A1041),)</f>
        <v>430860</v>
      </c>
      <c r="B1043" s="41">
        <v>38030</v>
      </c>
      <c r="C1043" s="100">
        <f>IFERROR(IF(A1043&lt;&gt;0,MAX($C$4:C1042)+1,""),"")</f>
        <v>1032</v>
      </c>
      <c r="D1043" s="100"/>
      <c r="E1043" s="99">
        <f t="shared" si="116"/>
        <v>38041</v>
      </c>
      <c r="F1043" s="101">
        <f>IFERROR(VLOOKUP(E1043,历史数据!AH:AJ,3,),"")</f>
        <v>8.5750485462195307</v>
      </c>
      <c r="G1043" s="101">
        <f t="shared" si="112"/>
        <v>7.4862258926684042</v>
      </c>
      <c r="H1043" s="105">
        <f t="shared" si="113"/>
        <v>4.3417448569262884E-3</v>
      </c>
      <c r="I1043" s="101">
        <f>IFERROR(VLOOKUP(E1043,历史数据!AH:AJ,2,),"")</f>
        <v>8.7965923536446606</v>
      </c>
      <c r="J1043" s="104">
        <f t="shared" si="114"/>
        <v>19</v>
      </c>
      <c r="K1043" s="104" t="str">
        <f>IFERROR(IF(AND(J1042=$H$2*1,MAX(K$64:K1042)=MAX(L$64:L1042)),MAX(K$64:K1042)+1,""),"")</f>
        <v/>
      </c>
      <c r="L1043" s="104" t="str">
        <f>IFERROR(IF(AND($F1042/INDEX($F$64:$F1043,MATCH(MAX(M$64:M1043),M$64:M1043,0)-1)&lt;(1-$P$2),MAX(K$64:K1043)&gt;MAX(L$64:L1042)),MAX(K$64:K1043),""),"")</f>
        <v/>
      </c>
      <c r="M1043" s="104" t="str">
        <f>IFERROR(IF(E1043="","",IF(K1043&lt;&gt;"",MAX(M$64:M1042)+1,IF(AND($F1042/INDEX($F$64:$F1043,MATCH(MAX(M$64:M1042),M$64:M1042,0)-1)&gt;(1+$O$2),MAX(K$64:K1043)&gt;MAX(L$64:L1042)),MAX(M$64:M1042)+1,""))),"")</f>
        <v/>
      </c>
      <c r="N1043" s="91">
        <f t="shared" si="115"/>
        <v>19</v>
      </c>
      <c r="O1043" s="91" t="str">
        <f>IFERROR(IF(AND(N1042=$H$2*1,MAX(O$64:O1042)=MAX(P$64:P1042)),MAX(O$64:O1042)+1,""),"")</f>
        <v/>
      </c>
      <c r="P1043" s="91" t="str">
        <f>IFERROR(IF(MOD(MAX(Q$64:Q1043),10*MAX(O$64:O1043))&lt;=2,IF(AND(F1042/INDEX($F$64:$F1043,MATCH(MAX(O$64:O1043),O$64:O1043,0)-1)&lt;(1-$P$2),MAX(O$64:O1043)&gt;MAX(P$64:P1042)),MAX(O$64:O1043),""),IF(AND($F1042/INDEX($F$64:$F1043,MATCH(MAX(Q$64:Q1043),Q$64:Q1043,0)-1)&lt;(1-$P$2),MAX(O$64:O1043)&gt;MAX(P$64:P1042)),MAX(O$64:O1043),"")),"")</f>
        <v/>
      </c>
      <c r="Q1043" s="91" t="str">
        <f>IFERROR(IF(E1043="","",IF(O1043&lt;&gt;"",MAX(O$64:O1043)*10+1,IF(AND($F1042/INDEX($F$64:$F1043,MATCH(MAX(Q$64:Q1042),Q$64:Q1042,0)-1)&gt;(1+$O$2),MAX(O$64:O1043)&gt;MAX(P$64:P1042)),MAX(Q$64:Q1042)+1,""))),"")</f>
        <v/>
      </c>
    </row>
    <row r="1044" spans="1:17" x14ac:dyDescent="0.2">
      <c r="A1044" s="13">
        <f>HLOOKUP($E$2,历史数据!$V$3:$AE$5000,ROW(A1042),)</f>
        <v>239300</v>
      </c>
      <c r="B1044" s="41">
        <v>38033</v>
      </c>
      <c r="C1044" s="100">
        <f>IFERROR(IF(A1044&lt;&gt;0,MAX($C$4:C1043)+1,""),"")</f>
        <v>1033</v>
      </c>
      <c r="D1044" s="100"/>
      <c r="E1044" s="99">
        <f t="shared" si="116"/>
        <v>38042</v>
      </c>
      <c r="F1044" s="101">
        <f>IFERROR(VLOOKUP(E1044,历史数据!AH:AJ,3,),"")</f>
        <v>8.4968566141871307</v>
      </c>
      <c r="G1044" s="101">
        <f t="shared" si="112"/>
        <v>7.514027468502146</v>
      </c>
      <c r="H1044" s="105">
        <f t="shared" si="113"/>
        <v>3.7136971596021251E-3</v>
      </c>
      <c r="I1044" s="101">
        <f>IFERROR(VLOOKUP(E1044,历史数据!AH:AJ,2,),"")</f>
        <v>8.5750485462195307</v>
      </c>
      <c r="J1044" s="104">
        <f t="shared" si="114"/>
        <v>20</v>
      </c>
      <c r="K1044" s="104" t="str">
        <f>IFERROR(IF(AND(J1043=$H$2*1,MAX(K$64:K1043)=MAX(L$64:L1043)),MAX(K$64:K1043)+1,""),"")</f>
        <v/>
      </c>
      <c r="L1044" s="104" t="str">
        <f>IFERROR(IF(AND($F1043/INDEX($F$64:$F1044,MATCH(MAX(M$64:M1044),M$64:M1044,0)-1)&lt;(1-$P$2),MAX(K$64:K1044)&gt;MAX(L$64:L1043)),MAX(K$64:K1044),""),"")</f>
        <v/>
      </c>
      <c r="M1044" s="104" t="str">
        <f>IFERROR(IF(E1044="","",IF(K1044&lt;&gt;"",MAX(M$64:M1043)+1,IF(AND($F1043/INDEX($F$64:$F1044,MATCH(MAX(M$64:M1043),M$64:M1043,0)-1)&gt;(1+$O$2),MAX(K$64:K1044)&gt;MAX(L$64:L1043)),MAX(M$64:M1043)+1,""))),"")</f>
        <v/>
      </c>
      <c r="N1044" s="91">
        <f t="shared" si="115"/>
        <v>20</v>
      </c>
      <c r="O1044" s="91" t="str">
        <f>IFERROR(IF(AND(N1043=$H$2*1,MAX(O$64:O1043)=MAX(P$64:P1043)),MAX(O$64:O1043)+1,""),"")</f>
        <v/>
      </c>
      <c r="P1044" s="91" t="str">
        <f>IFERROR(IF(MOD(MAX(Q$64:Q1044),10*MAX(O$64:O1044))&lt;=2,IF(AND(F1043/INDEX($F$64:$F1044,MATCH(MAX(O$64:O1044),O$64:O1044,0)-1)&lt;(1-$P$2),MAX(O$64:O1044)&gt;MAX(P$64:P1043)),MAX(O$64:O1044),""),IF(AND($F1043/INDEX($F$64:$F1044,MATCH(MAX(Q$64:Q1044),Q$64:Q1044,0)-1)&lt;(1-$P$2),MAX(O$64:O1044)&gt;MAX(P$64:P1043)),MAX(O$64:O1044),"")),"")</f>
        <v/>
      </c>
      <c r="Q1044" s="91" t="str">
        <f>IFERROR(IF(E1044="","",IF(O1044&lt;&gt;"",MAX(O$64:O1044)*10+1,IF(AND($F1043/INDEX($F$64:$F1044,MATCH(MAX(Q$64:Q1043),Q$64:Q1043,0)-1)&gt;(1+$O$2),MAX(O$64:O1044)&gt;MAX(P$64:P1043)),MAX(Q$64:Q1043)+1,""))),"")</f>
        <v/>
      </c>
    </row>
    <row r="1045" spans="1:17" x14ac:dyDescent="0.2">
      <c r="A1045" s="13">
        <f>HLOOKUP($E$2,历史数据!$V$3:$AE$5000,ROW(A1043),)</f>
        <v>229810</v>
      </c>
      <c r="B1045" s="41">
        <v>38034</v>
      </c>
      <c r="C1045" s="100">
        <f>IFERROR(IF(A1045&lt;&gt;0,MAX($C$4:C1044)+1,""),"")</f>
        <v>1034</v>
      </c>
      <c r="D1045" s="100"/>
      <c r="E1045" s="99">
        <f t="shared" si="116"/>
        <v>38043</v>
      </c>
      <c r="F1045" s="101">
        <f>IFERROR(VLOOKUP(E1045,历史数据!AH:AJ,3,),"")</f>
        <v>8.2883447954340799</v>
      </c>
      <c r="G1045" s="101">
        <f t="shared" si="112"/>
        <v>7.5394398464126757</v>
      </c>
      <c r="H1045" s="105">
        <f t="shared" si="113"/>
        <v>3.3819916172859177E-3</v>
      </c>
      <c r="I1045" s="101">
        <f>IFERROR(VLOOKUP(E1045,历史数据!AH:AJ,2,),"")</f>
        <v>8.4707926368430009</v>
      </c>
      <c r="J1045" s="104">
        <f t="shared" si="114"/>
        <v>21</v>
      </c>
      <c r="K1045" s="104" t="str">
        <f>IFERROR(IF(AND(J1044=$H$2*1,MAX(K$64:K1044)=MAX(L$64:L1044)),MAX(K$64:K1044)+1,""),"")</f>
        <v/>
      </c>
      <c r="L1045" s="104" t="str">
        <f>IFERROR(IF(AND($F1044/INDEX($F$64:$F1045,MATCH(MAX(M$64:M1045),M$64:M1045,0)-1)&lt;(1-$P$2),MAX(K$64:K1045)&gt;MAX(L$64:L1044)),MAX(K$64:K1045),""),"")</f>
        <v/>
      </c>
      <c r="M1045" s="104" t="str">
        <f>IFERROR(IF(E1045="","",IF(K1045&lt;&gt;"",MAX(M$64:M1044)+1,IF(AND($F1044/INDEX($F$64:$F1045,MATCH(MAX(M$64:M1044),M$64:M1044,0)-1)&gt;(1+$O$2),MAX(K$64:K1045)&gt;MAX(L$64:L1044)),MAX(M$64:M1044)+1,""))),"")</f>
        <v/>
      </c>
      <c r="N1045" s="91">
        <f t="shared" si="115"/>
        <v>21</v>
      </c>
      <c r="O1045" s="91" t="str">
        <f>IFERROR(IF(AND(N1044=$H$2*1,MAX(O$64:O1044)=MAX(P$64:P1044)),MAX(O$64:O1044)+1,""),"")</f>
        <v/>
      </c>
      <c r="P1045" s="91" t="str">
        <f>IFERROR(IF(MOD(MAX(Q$64:Q1045),10*MAX(O$64:O1045))&lt;=2,IF(AND(F1044/INDEX($F$64:$F1045,MATCH(MAX(O$64:O1045),O$64:O1045,0)-1)&lt;(1-$P$2),MAX(O$64:O1045)&gt;MAX(P$64:P1044)),MAX(O$64:O1045),""),IF(AND($F1044/INDEX($F$64:$F1045,MATCH(MAX(Q$64:Q1045),Q$64:Q1045,0)-1)&lt;(1-$P$2),MAX(O$64:O1045)&gt;MAX(P$64:P1044)),MAX(O$64:O1045),"")),"")</f>
        <v/>
      </c>
      <c r="Q1045" s="91" t="str">
        <f>IFERROR(IF(E1045="","",IF(O1045&lt;&gt;"",MAX(O$64:O1045)*10+1,IF(AND($F1044/INDEX($F$64:$F1045,MATCH(MAX(Q$64:Q1044),Q$64:Q1044,0)-1)&gt;(1+$O$2),MAX(O$64:O1045)&gt;MAX(P$64:P1044)),MAX(Q$64:Q1044)+1,""))),"")</f>
        <v/>
      </c>
    </row>
    <row r="1046" spans="1:17" x14ac:dyDescent="0.2">
      <c r="A1046" s="13">
        <f>HLOOKUP($E$2,历史数据!$V$3:$AE$5000,ROW(A1044),)</f>
        <v>297059</v>
      </c>
      <c r="B1046" s="41">
        <v>38035</v>
      </c>
      <c r="C1046" s="100">
        <f>IFERROR(IF(A1046&lt;&gt;0,MAX($C$4:C1045)+1,""),"")</f>
        <v>1035</v>
      </c>
      <c r="D1046" s="100"/>
      <c r="E1046" s="99">
        <f t="shared" si="116"/>
        <v>38044</v>
      </c>
      <c r="F1046" s="101">
        <f>IFERROR(VLOOKUP(E1046,历史数据!AH:AJ,3,),"")</f>
        <v>8.4056326934826693</v>
      </c>
      <c r="G1046" s="101">
        <f t="shared" si="112"/>
        <v>7.5646350245120022</v>
      </c>
      <c r="H1046" s="105">
        <f t="shared" si="113"/>
        <v>3.3417838211566853E-3</v>
      </c>
      <c r="I1046" s="101">
        <f>IFERROR(VLOOKUP(E1046,历史数据!AH:AJ,2,),"")</f>
        <v>8.3274407614502692</v>
      </c>
      <c r="J1046" s="104">
        <f t="shared" si="114"/>
        <v>22</v>
      </c>
      <c r="K1046" s="104" t="str">
        <f>IFERROR(IF(AND(J1045=$H$2*1,MAX(K$64:K1045)=MAX(L$64:L1045)),MAX(K$64:K1045)+1,""),"")</f>
        <v/>
      </c>
      <c r="L1046" s="104" t="str">
        <f>IFERROR(IF(AND($F1045/INDEX($F$64:$F1046,MATCH(MAX(M$64:M1046),M$64:M1046,0)-1)&lt;(1-$P$2),MAX(K$64:K1046)&gt;MAX(L$64:L1045)),MAX(K$64:K1046),""),"")</f>
        <v/>
      </c>
      <c r="M1046" s="104" t="str">
        <f>IFERROR(IF(E1046="","",IF(K1046&lt;&gt;"",MAX(M$64:M1045)+1,IF(AND($F1045/INDEX($F$64:$F1046,MATCH(MAX(M$64:M1045),M$64:M1045,0)-1)&gt;(1+$O$2),MAX(K$64:K1046)&gt;MAX(L$64:L1045)),MAX(M$64:M1045)+1,""))),"")</f>
        <v/>
      </c>
      <c r="N1046" s="91">
        <f t="shared" si="115"/>
        <v>22</v>
      </c>
      <c r="O1046" s="91" t="str">
        <f>IFERROR(IF(AND(N1045=$H$2*1,MAX(O$64:O1045)=MAX(P$64:P1045)),MAX(O$64:O1045)+1,""),"")</f>
        <v/>
      </c>
      <c r="P1046" s="91" t="str">
        <f>IFERROR(IF(MOD(MAX(Q$64:Q1046),10*MAX(O$64:O1046))&lt;=2,IF(AND(F1045/INDEX($F$64:$F1046,MATCH(MAX(O$64:O1046),O$64:O1046,0)-1)&lt;(1-$P$2),MAX(O$64:O1046)&gt;MAX(P$64:P1045)),MAX(O$64:O1046),""),IF(AND($F1045/INDEX($F$64:$F1046,MATCH(MAX(Q$64:Q1046),Q$64:Q1046,0)-1)&lt;(1-$P$2),MAX(O$64:O1046)&gt;MAX(P$64:P1045)),MAX(O$64:O1046),"")),"")</f>
        <v/>
      </c>
      <c r="Q1046" s="91" t="str">
        <f>IFERROR(IF(E1046="","",IF(O1046&lt;&gt;"",MAX(O$64:O1046)*10+1,IF(AND($F1045/INDEX($F$64:$F1046,MATCH(MAX(Q$64:Q1045),Q$64:Q1045,0)-1)&gt;(1+$O$2),MAX(O$64:O1046)&gt;MAX(P$64:P1045)),MAX(Q$64:Q1045)+1,""))),"")</f>
        <v/>
      </c>
    </row>
    <row r="1047" spans="1:17" x14ac:dyDescent="0.2">
      <c r="A1047" s="13">
        <f>HLOOKUP($E$2,历史数据!$V$3:$AE$5000,ROW(A1045),)</f>
        <v>322132</v>
      </c>
      <c r="B1047" s="41">
        <v>38036</v>
      </c>
      <c r="C1047" s="100">
        <f>IFERROR(IF(A1047&lt;&gt;0,MAX($C$4:C1046)+1,""),"")</f>
        <v>1036</v>
      </c>
      <c r="D1047" s="100"/>
      <c r="E1047" s="99">
        <f t="shared" si="116"/>
        <v>38047</v>
      </c>
      <c r="F1047" s="101">
        <f>IFERROR(VLOOKUP(E1047,历史数据!AH:AJ,3,),"")</f>
        <v>8.4056326934826693</v>
      </c>
      <c r="G1047" s="101">
        <f t="shared" si="112"/>
        <v>7.5872238048769178</v>
      </c>
      <c r="H1047" s="105">
        <f t="shared" si="113"/>
        <v>2.9861031354083689E-3</v>
      </c>
      <c r="I1047" s="101">
        <f>IFERROR(VLOOKUP(E1047,历史数据!AH:AJ,2,),"")</f>
        <v>8.4186646821547395</v>
      </c>
      <c r="J1047" s="104">
        <f t="shared" si="114"/>
        <v>23</v>
      </c>
      <c r="K1047" s="104" t="str">
        <f>IFERROR(IF(AND(J1046=$H$2*1,MAX(K$64:K1046)=MAX(L$64:L1046)),MAX(K$64:K1046)+1,""),"")</f>
        <v/>
      </c>
      <c r="L1047" s="104" t="str">
        <f>IFERROR(IF(AND($F1046/INDEX($F$64:$F1047,MATCH(MAX(M$64:M1047),M$64:M1047,0)-1)&lt;(1-$P$2),MAX(K$64:K1047)&gt;MAX(L$64:L1046)),MAX(K$64:K1047),""),"")</f>
        <v/>
      </c>
      <c r="M1047" s="104" t="str">
        <f>IFERROR(IF(E1047="","",IF(K1047&lt;&gt;"",MAX(M$64:M1046)+1,IF(AND($F1046/INDEX($F$64:$F1047,MATCH(MAX(M$64:M1046),M$64:M1046,0)-1)&gt;(1+$O$2),MAX(K$64:K1047)&gt;MAX(L$64:L1046)),MAX(M$64:M1046)+1,""))),"")</f>
        <v/>
      </c>
      <c r="N1047" s="91">
        <f t="shared" si="115"/>
        <v>23</v>
      </c>
      <c r="O1047" s="91" t="str">
        <f>IFERROR(IF(AND(N1046=$H$2*1,MAX(O$64:O1046)=MAX(P$64:P1046)),MAX(O$64:O1046)+1,""),"")</f>
        <v/>
      </c>
      <c r="P1047" s="91" t="str">
        <f>IFERROR(IF(MOD(MAX(Q$64:Q1047),10*MAX(O$64:O1047))&lt;=2,IF(AND(F1046/INDEX($F$64:$F1047,MATCH(MAX(O$64:O1047),O$64:O1047,0)-1)&lt;(1-$P$2),MAX(O$64:O1047)&gt;MAX(P$64:P1046)),MAX(O$64:O1047),""),IF(AND($F1046/INDEX($F$64:$F1047,MATCH(MAX(Q$64:Q1047),Q$64:Q1047,0)-1)&lt;(1-$P$2),MAX(O$64:O1047)&gt;MAX(P$64:P1046)),MAX(O$64:O1047),"")),"")</f>
        <v/>
      </c>
      <c r="Q1047" s="91" t="str">
        <f>IFERROR(IF(E1047="","",IF(O1047&lt;&gt;"",MAX(O$64:O1047)*10+1,IF(AND($F1046/INDEX($F$64:$F1047,MATCH(MAX(Q$64:Q1046),Q$64:Q1046,0)-1)&gt;(1+$O$2),MAX(O$64:O1047)&gt;MAX(P$64:P1046)),MAX(Q$64:Q1046)+1,""))),"")</f>
        <v/>
      </c>
    </row>
    <row r="1048" spans="1:17" x14ac:dyDescent="0.2">
      <c r="A1048" s="13">
        <f>HLOOKUP($E$2,历史数据!$V$3:$AE$5000,ROW(A1046),)</f>
        <v>691305</v>
      </c>
      <c r="B1048" s="41">
        <v>38037</v>
      </c>
      <c r="C1048" s="100">
        <f>IFERROR(IF(A1048&lt;&gt;0,MAX($C$4:C1047)+1,""),"")</f>
        <v>1037</v>
      </c>
      <c r="D1048" s="100"/>
      <c r="E1048" s="99">
        <f t="shared" si="116"/>
        <v>38048</v>
      </c>
      <c r="F1048" s="101">
        <f>IFERROR(VLOOKUP(E1048,历史数据!AH:AJ,3,),"")</f>
        <v>8.6532404782519308</v>
      </c>
      <c r="G1048" s="101">
        <f t="shared" si="112"/>
        <v>7.6139393816546521</v>
      </c>
      <c r="H1048" s="105">
        <f t="shared" si="113"/>
        <v>3.5211267605632646E-3</v>
      </c>
      <c r="I1048" s="101">
        <f>IFERROR(VLOOKUP(E1048,历史数据!AH:AJ,2,),"")</f>
        <v>8.3404727501223395</v>
      </c>
      <c r="J1048" s="104">
        <f t="shared" si="114"/>
        <v>24</v>
      </c>
      <c r="K1048" s="104" t="str">
        <f>IFERROR(IF(AND(J1047=$H$2*1,MAX(K$64:K1047)=MAX(L$64:L1047)),MAX(K$64:K1047)+1,""),"")</f>
        <v/>
      </c>
      <c r="L1048" s="104" t="str">
        <f>IFERROR(IF(AND($F1047/INDEX($F$64:$F1048,MATCH(MAX(M$64:M1048),M$64:M1048,0)-1)&lt;(1-$P$2),MAX(K$64:K1048)&gt;MAX(L$64:L1047)),MAX(K$64:K1048),""),"")</f>
        <v/>
      </c>
      <c r="M1048" s="104" t="str">
        <f>IFERROR(IF(E1048="","",IF(K1048&lt;&gt;"",MAX(M$64:M1047)+1,IF(AND($F1047/INDEX($F$64:$F1048,MATCH(MAX(M$64:M1047),M$64:M1047,0)-1)&gt;(1+$O$2),MAX(K$64:K1048)&gt;MAX(L$64:L1047)),MAX(M$64:M1047)+1,""))),"")</f>
        <v/>
      </c>
      <c r="N1048" s="91">
        <f t="shared" si="115"/>
        <v>24</v>
      </c>
      <c r="O1048" s="91" t="str">
        <f>IFERROR(IF(AND(N1047=$H$2*1,MAX(O$64:O1047)=MAX(P$64:P1047)),MAX(O$64:O1047)+1,""),"")</f>
        <v/>
      </c>
      <c r="P1048" s="91" t="str">
        <f>IFERROR(IF(MOD(MAX(Q$64:Q1048),10*MAX(O$64:O1048))&lt;=2,IF(AND(F1047/INDEX($F$64:$F1048,MATCH(MAX(O$64:O1048),O$64:O1048,0)-1)&lt;(1-$P$2),MAX(O$64:O1048)&gt;MAX(P$64:P1047)),MAX(O$64:O1048),""),IF(AND($F1047/INDEX($F$64:$F1048,MATCH(MAX(Q$64:Q1048),Q$64:Q1048,0)-1)&lt;(1-$P$2),MAX(O$64:O1048)&gt;MAX(P$64:P1047)),MAX(O$64:O1048),"")),"")</f>
        <v/>
      </c>
      <c r="Q1048" s="91" t="str">
        <f>IFERROR(IF(E1048="","",IF(O1048&lt;&gt;"",MAX(O$64:O1048)*10+1,IF(AND($F1047/INDEX($F$64:$F1048,MATCH(MAX(Q$64:Q1047),Q$64:Q1047,0)-1)&gt;(1+$O$2),MAX(O$64:O1048)&gt;MAX(P$64:P1047)),MAX(Q$64:Q1047)+1,""))),"")</f>
        <v/>
      </c>
    </row>
    <row r="1049" spans="1:17" x14ac:dyDescent="0.2">
      <c r="A1049" s="13">
        <f>HLOOKUP($E$2,历史数据!$V$3:$AE$5000,ROW(A1047),)</f>
        <v>549687</v>
      </c>
      <c r="B1049" s="41">
        <v>38040</v>
      </c>
      <c r="C1049" s="100">
        <f>IFERROR(IF(A1049&lt;&gt;0,MAX($C$4:C1048)+1,""),"")</f>
        <v>1038</v>
      </c>
      <c r="D1049" s="100"/>
      <c r="E1049" s="99">
        <f t="shared" si="116"/>
        <v>38049</v>
      </c>
      <c r="F1049" s="101">
        <f>IFERROR(VLOOKUP(E1049,历史数据!AH:AJ,3,),"")</f>
        <v>8.4707926368430009</v>
      </c>
      <c r="G1049" s="101">
        <f t="shared" si="112"/>
        <v>7.6410893580547912</v>
      </c>
      <c r="H1049" s="105">
        <f t="shared" si="113"/>
        <v>3.565825131935707E-3</v>
      </c>
      <c r="I1049" s="101">
        <f>IFERROR(VLOOKUP(E1049,历史数据!AH:AJ,2,),"")</f>
        <v>8.5750485462195307</v>
      </c>
      <c r="J1049" s="104">
        <f t="shared" si="114"/>
        <v>25</v>
      </c>
      <c r="K1049" s="104" t="str">
        <f>IFERROR(IF(AND(J1048=$H$2*1,MAX(K$64:K1048)=MAX(L$64:L1048)),MAX(K$64:K1048)+1,""),"")</f>
        <v/>
      </c>
      <c r="L1049" s="104" t="str">
        <f>IFERROR(IF(AND($F1048/INDEX($F$64:$F1049,MATCH(MAX(M$64:M1049),M$64:M1049,0)-1)&lt;(1-$P$2),MAX(K$64:K1049)&gt;MAX(L$64:L1048)),MAX(K$64:K1049),""),"")</f>
        <v/>
      </c>
      <c r="M1049" s="104" t="str">
        <f>IFERROR(IF(E1049="","",IF(K1049&lt;&gt;"",MAX(M$64:M1048)+1,IF(AND($F1048/INDEX($F$64:$F1049,MATCH(MAX(M$64:M1048),M$64:M1048,0)-1)&gt;(1+$O$2),MAX(K$64:K1049)&gt;MAX(L$64:L1048)),MAX(M$64:M1048)+1,""))),"")</f>
        <v/>
      </c>
      <c r="N1049" s="91">
        <f t="shared" si="115"/>
        <v>25</v>
      </c>
      <c r="O1049" s="91" t="str">
        <f>IFERROR(IF(AND(N1048=$H$2*1,MAX(O$64:O1048)=MAX(P$64:P1048)),MAX(O$64:O1048)+1,""),"")</f>
        <v/>
      </c>
      <c r="P1049" s="91" t="str">
        <f>IFERROR(IF(MOD(MAX(Q$64:Q1049),10*MAX(O$64:O1049))&lt;=2,IF(AND(F1048/INDEX($F$64:$F1049,MATCH(MAX(O$64:O1049),O$64:O1049,0)-1)&lt;(1-$P$2),MAX(O$64:O1049)&gt;MAX(P$64:P1048)),MAX(O$64:O1049),""),IF(AND($F1048/INDEX($F$64:$F1049,MATCH(MAX(Q$64:Q1049),Q$64:Q1049,0)-1)&lt;(1-$P$2),MAX(O$64:O1049)&gt;MAX(P$64:P1048)),MAX(O$64:O1049),"")),"")</f>
        <v/>
      </c>
      <c r="Q1049" s="91" t="str">
        <f>IFERROR(IF(E1049="","",IF(O1049&lt;&gt;"",MAX(O$64:O1049)*10+1,IF(AND($F1048/INDEX($F$64:$F1049,MATCH(MAX(Q$64:Q1048),Q$64:Q1048,0)-1)&gt;(1+$O$2),MAX(O$64:O1049)&gt;MAX(P$64:P1048)),MAX(Q$64:Q1048)+1,""))),"")</f>
        <v/>
      </c>
    </row>
    <row r="1050" spans="1:17" x14ac:dyDescent="0.2">
      <c r="A1050" s="13">
        <f>HLOOKUP($E$2,历史数据!$V$3:$AE$5000,ROW(A1048),)</f>
        <v>458771</v>
      </c>
      <c r="B1050" s="41">
        <v>38041</v>
      </c>
      <c r="C1050" s="100">
        <f>IFERROR(IF(A1050&lt;&gt;0,MAX($C$4:C1049)+1,""),"")</f>
        <v>1039</v>
      </c>
      <c r="D1050" s="100"/>
      <c r="E1050" s="99">
        <f t="shared" si="116"/>
        <v>38050</v>
      </c>
      <c r="F1050" s="101">
        <f>IFERROR(VLOOKUP(E1050,历史数据!AH:AJ,3,),"")</f>
        <v>8.3535047387944097</v>
      </c>
      <c r="G1050" s="101">
        <f t="shared" si="112"/>
        <v>7.6651985370981146</v>
      </c>
      <c r="H1050" s="105">
        <f t="shared" si="113"/>
        <v>3.1552018192155806E-3</v>
      </c>
      <c r="I1050" s="101">
        <f>IFERROR(VLOOKUP(E1050,历史数据!AH:AJ,2,),"")</f>
        <v>8.4707926368430009</v>
      </c>
      <c r="J1050" s="104">
        <f t="shared" si="114"/>
        <v>26</v>
      </c>
      <c r="K1050" s="104" t="str">
        <f>IFERROR(IF(AND(J1049=$H$2*1,MAX(K$64:K1049)=MAX(L$64:L1049)),MAX(K$64:K1049)+1,""),"")</f>
        <v/>
      </c>
      <c r="L1050" s="104" t="str">
        <f>IFERROR(IF(AND($F1049/INDEX($F$64:$F1050,MATCH(MAX(M$64:M1050),M$64:M1050,0)-1)&lt;(1-$P$2),MAX(K$64:K1050)&gt;MAX(L$64:L1049)),MAX(K$64:K1050),""),"")</f>
        <v/>
      </c>
      <c r="M1050" s="104" t="str">
        <f>IFERROR(IF(E1050="","",IF(K1050&lt;&gt;"",MAX(M$64:M1049)+1,IF(AND($F1049/INDEX($F$64:$F1050,MATCH(MAX(M$64:M1049),M$64:M1049,0)-1)&gt;(1+$O$2),MAX(K$64:K1050)&gt;MAX(L$64:L1049)),MAX(M$64:M1049)+1,""))),"")</f>
        <v/>
      </c>
      <c r="N1050" s="91">
        <f t="shared" si="115"/>
        <v>26</v>
      </c>
      <c r="O1050" s="91" t="str">
        <f>IFERROR(IF(AND(N1049=$H$2*1,MAX(O$64:O1049)=MAX(P$64:P1049)),MAX(O$64:O1049)+1,""),"")</f>
        <v/>
      </c>
      <c r="P1050" s="91" t="str">
        <f>IFERROR(IF(MOD(MAX(Q$64:Q1050),10*MAX(O$64:O1050))&lt;=2,IF(AND(F1049/INDEX($F$64:$F1050,MATCH(MAX(O$64:O1050),O$64:O1050,0)-1)&lt;(1-$P$2),MAX(O$64:O1050)&gt;MAX(P$64:P1049)),MAX(O$64:O1050),""),IF(AND($F1049/INDEX($F$64:$F1050,MATCH(MAX(Q$64:Q1050),Q$64:Q1050,0)-1)&lt;(1-$P$2),MAX(O$64:O1050)&gt;MAX(P$64:P1049)),MAX(O$64:O1050),"")),"")</f>
        <v/>
      </c>
      <c r="Q1050" s="91" t="str">
        <f>IFERROR(IF(E1050="","",IF(O1050&lt;&gt;"",MAX(O$64:O1050)*10+1,IF(AND($F1049/INDEX($F$64:$F1050,MATCH(MAX(Q$64:Q1049),Q$64:Q1049,0)-1)&gt;(1+$O$2),MAX(O$64:O1050)&gt;MAX(P$64:P1049)),MAX(Q$64:Q1049)+1,""))),"")</f>
        <v/>
      </c>
    </row>
    <row r="1051" spans="1:17" x14ac:dyDescent="0.2">
      <c r="A1051" s="13">
        <f>HLOOKUP($E$2,历史数据!$V$3:$AE$5000,ROW(A1049),)</f>
        <v>297700</v>
      </c>
      <c r="B1051" s="41">
        <v>38042</v>
      </c>
      <c r="C1051" s="100">
        <f>IFERROR(IF(A1051&lt;&gt;0,MAX($C$4:C1050)+1,""),"")</f>
        <v>1040</v>
      </c>
      <c r="D1051" s="100"/>
      <c r="E1051" s="99">
        <f t="shared" si="116"/>
        <v>38051</v>
      </c>
      <c r="F1051" s="101">
        <f>IFERROR(VLOOKUP(E1051,历史数据!AH:AJ,3,),"")</f>
        <v>8.2753128067620096</v>
      </c>
      <c r="G1051" s="101">
        <f t="shared" si="112"/>
        <v>7.6840949206726092</v>
      </c>
      <c r="H1051" s="105">
        <f t="shared" si="113"/>
        <v>2.4652177609021386E-3</v>
      </c>
      <c r="I1051" s="101">
        <f>IFERROR(VLOOKUP(E1051,历史数据!AH:AJ,2,),"")</f>
        <v>8.3665367274664693</v>
      </c>
      <c r="J1051" s="104">
        <f t="shared" si="114"/>
        <v>27</v>
      </c>
      <c r="K1051" s="104" t="str">
        <f>IFERROR(IF(AND(J1050=$H$2*1,MAX(K$64:K1050)=MAX(L$64:L1050)),MAX(K$64:K1050)+1,""),"")</f>
        <v/>
      </c>
      <c r="L1051" s="104" t="str">
        <f>IFERROR(IF(AND($F1050/INDEX($F$64:$F1051,MATCH(MAX(M$64:M1051),M$64:M1051,0)-1)&lt;(1-$P$2),MAX(K$64:K1051)&gt;MAX(L$64:L1050)),MAX(K$64:K1051),""),"")</f>
        <v/>
      </c>
      <c r="M1051" s="104" t="str">
        <f>IFERROR(IF(E1051="","",IF(K1051&lt;&gt;"",MAX(M$64:M1050)+1,IF(AND($F1050/INDEX($F$64:$F1051,MATCH(MAX(M$64:M1050),M$64:M1050,0)-1)&gt;(1+$O$2),MAX(K$64:K1051)&gt;MAX(L$64:L1050)),MAX(M$64:M1050)+1,""))),"")</f>
        <v/>
      </c>
      <c r="N1051" s="91">
        <f t="shared" si="115"/>
        <v>27</v>
      </c>
      <c r="O1051" s="91" t="str">
        <f>IFERROR(IF(AND(N1050=$H$2*1,MAX(O$64:O1050)=MAX(P$64:P1050)),MAX(O$64:O1050)+1,""),"")</f>
        <v/>
      </c>
      <c r="P1051" s="91" t="str">
        <f>IFERROR(IF(MOD(MAX(Q$64:Q1051),10*MAX(O$64:O1051))&lt;=2,IF(AND(F1050/INDEX($F$64:$F1051,MATCH(MAX(O$64:O1051),O$64:O1051,0)-1)&lt;(1-$P$2),MAX(O$64:O1051)&gt;MAX(P$64:P1050)),MAX(O$64:O1051),""),IF(AND($F1050/INDEX($F$64:$F1051,MATCH(MAX(Q$64:Q1051),Q$64:Q1051,0)-1)&lt;(1-$P$2),MAX(O$64:O1051)&gt;MAX(P$64:P1050)),MAX(O$64:O1051),"")),"")</f>
        <v/>
      </c>
      <c r="Q1051" s="91" t="str">
        <f>IFERROR(IF(E1051="","",IF(O1051&lt;&gt;"",MAX(O$64:O1051)*10+1,IF(AND($F1050/INDEX($F$64:$F1051,MATCH(MAX(Q$64:Q1050),Q$64:Q1050,0)-1)&gt;(1+$O$2),MAX(O$64:O1051)&gt;MAX(P$64:P1050)),MAX(Q$64:Q1050)+1,""))),"")</f>
        <v/>
      </c>
    </row>
    <row r="1052" spans="1:17" x14ac:dyDescent="0.2">
      <c r="A1052" s="13">
        <f>HLOOKUP($E$2,历史数据!$V$3:$AE$5000,ROW(A1050),)</f>
        <v>340597</v>
      </c>
      <c r="B1052" s="41">
        <v>38043</v>
      </c>
      <c r="C1052" s="100">
        <f>IFERROR(IF(A1052&lt;&gt;0,MAX($C$4:C1051)+1,""),"")</f>
        <v>1041</v>
      </c>
      <c r="D1052" s="100"/>
      <c r="E1052" s="99">
        <f t="shared" si="116"/>
        <v>38054</v>
      </c>
      <c r="F1052" s="101">
        <f>IFERROR(VLOOKUP(E1052,历史数据!AH:AJ,3,),"")</f>
        <v>8.2101528634016798</v>
      </c>
      <c r="G1052" s="101">
        <f t="shared" si="112"/>
        <v>7.6992989074566882</v>
      </c>
      <c r="H1052" s="105">
        <f t="shared" si="113"/>
        <v>1.9786307874953835E-3</v>
      </c>
      <c r="I1052" s="101">
        <f>IFERROR(VLOOKUP(E1052,历史数据!AH:AJ,2,),"")</f>
        <v>8.2753128067620096</v>
      </c>
      <c r="J1052" s="104">
        <f t="shared" si="114"/>
        <v>28</v>
      </c>
      <c r="K1052" s="104" t="str">
        <f>IFERROR(IF(AND(J1051=$H$2*1,MAX(K$64:K1051)=MAX(L$64:L1051)),MAX(K$64:K1051)+1,""),"")</f>
        <v/>
      </c>
      <c r="L1052" s="104" t="str">
        <f>IFERROR(IF(AND($F1051/INDEX($F$64:$F1052,MATCH(MAX(M$64:M1052),M$64:M1052,0)-1)&lt;(1-$P$2),MAX(K$64:K1052)&gt;MAX(L$64:L1051)),MAX(K$64:K1052),""),"")</f>
        <v/>
      </c>
      <c r="M1052" s="104" t="str">
        <f>IFERROR(IF(E1052="","",IF(K1052&lt;&gt;"",MAX(M$64:M1051)+1,IF(AND($F1051/INDEX($F$64:$F1052,MATCH(MAX(M$64:M1051),M$64:M1051,0)-1)&gt;(1+$O$2),MAX(K$64:K1052)&gt;MAX(L$64:L1051)),MAX(M$64:M1051)+1,""))),"")</f>
        <v/>
      </c>
      <c r="N1052" s="91">
        <f t="shared" si="115"/>
        <v>28</v>
      </c>
      <c r="O1052" s="91" t="str">
        <f>IFERROR(IF(AND(N1051=$H$2*1,MAX(O$64:O1051)=MAX(P$64:P1051)),MAX(O$64:O1051)+1,""),"")</f>
        <v/>
      </c>
      <c r="P1052" s="91" t="str">
        <f>IFERROR(IF(MOD(MAX(Q$64:Q1052),10*MAX(O$64:O1052))&lt;=2,IF(AND(F1051/INDEX($F$64:$F1052,MATCH(MAX(O$64:O1052),O$64:O1052,0)-1)&lt;(1-$P$2),MAX(O$64:O1052)&gt;MAX(P$64:P1051)),MAX(O$64:O1052),""),IF(AND($F1051/INDEX($F$64:$F1052,MATCH(MAX(Q$64:Q1052),Q$64:Q1052,0)-1)&lt;(1-$P$2),MAX(O$64:O1052)&gt;MAX(P$64:P1051)),MAX(O$64:O1052),"")),"")</f>
        <v/>
      </c>
      <c r="Q1052" s="91" t="str">
        <f>IFERROR(IF(E1052="","",IF(O1052&lt;&gt;"",MAX(O$64:O1052)*10+1,IF(AND($F1051/INDEX($F$64:$F1052,MATCH(MAX(Q$64:Q1051),Q$64:Q1051,0)-1)&gt;(1+$O$2),MAX(O$64:O1052)&gt;MAX(P$64:P1051)),MAX(Q$64:Q1051)+1,""))),"")</f>
        <v/>
      </c>
    </row>
    <row r="1053" spans="1:17" x14ac:dyDescent="0.2">
      <c r="A1053" s="13">
        <f>HLOOKUP($E$2,历史数据!$V$3:$AE$5000,ROW(A1051),)</f>
        <v>259544</v>
      </c>
      <c r="B1053" s="41">
        <v>38044</v>
      </c>
      <c r="C1053" s="100">
        <f>IFERROR(IF(A1053&lt;&gt;0,MAX($C$4:C1052)+1,""),"")</f>
        <v>1042</v>
      </c>
      <c r="D1053" s="100"/>
      <c r="E1053" s="99">
        <f t="shared" si="116"/>
        <v>38055</v>
      </c>
      <c r="F1053" s="101">
        <f>IFERROR(VLOOKUP(E1053,历史数据!AH:AJ,3,),"")</f>
        <v>8.3404727501223395</v>
      </c>
      <c r="G1053" s="101">
        <f t="shared" si="112"/>
        <v>7.7188468904647873</v>
      </c>
      <c r="H1053" s="105">
        <f t="shared" si="113"/>
        <v>2.5389302640488332E-3</v>
      </c>
      <c r="I1053" s="101">
        <f>IFERROR(VLOOKUP(E1053,历史数据!AH:AJ,2,),"")</f>
        <v>8.1580249087134096</v>
      </c>
      <c r="J1053" s="104">
        <f t="shared" si="114"/>
        <v>29</v>
      </c>
      <c r="K1053" s="104" t="str">
        <f>IFERROR(IF(AND(J1052=$H$2*1,MAX(K$64:K1052)=MAX(L$64:L1052)),MAX(K$64:K1052)+1,""),"")</f>
        <v/>
      </c>
      <c r="L1053" s="104" t="str">
        <f>IFERROR(IF(AND($F1052/INDEX($F$64:$F1053,MATCH(MAX(M$64:M1053),M$64:M1053,0)-1)&lt;(1-$P$2),MAX(K$64:K1053)&gt;MAX(L$64:L1052)),MAX(K$64:K1053),""),"")</f>
        <v/>
      </c>
      <c r="M1053" s="104" t="str">
        <f>IFERROR(IF(E1053="","",IF(K1053&lt;&gt;"",MAX(M$64:M1052)+1,IF(AND($F1052/INDEX($F$64:$F1053,MATCH(MAX(M$64:M1052),M$64:M1052,0)-1)&gt;(1+$O$2),MAX(K$64:K1053)&gt;MAX(L$64:L1052)),MAX(M$64:M1052)+1,""))),"")</f>
        <v/>
      </c>
      <c r="N1053" s="91">
        <f t="shared" si="115"/>
        <v>29</v>
      </c>
      <c r="O1053" s="91" t="str">
        <f>IFERROR(IF(AND(N1052=$H$2*1,MAX(O$64:O1052)=MAX(P$64:P1052)),MAX(O$64:O1052)+1,""),"")</f>
        <v/>
      </c>
      <c r="P1053" s="91" t="str">
        <f>IFERROR(IF(MOD(MAX(Q$64:Q1053),10*MAX(O$64:O1053))&lt;=2,IF(AND(F1052/INDEX($F$64:$F1053,MATCH(MAX(O$64:O1053),O$64:O1053,0)-1)&lt;(1-$P$2),MAX(O$64:O1053)&gt;MAX(P$64:P1052)),MAX(O$64:O1053),""),IF(AND($F1052/INDEX($F$64:$F1053,MATCH(MAX(Q$64:Q1053),Q$64:Q1053,0)-1)&lt;(1-$P$2),MAX(O$64:O1053)&gt;MAX(P$64:P1052)),MAX(O$64:O1053),"")),"")</f>
        <v/>
      </c>
      <c r="Q1053" s="91" t="str">
        <f>IFERROR(IF(E1053="","",IF(O1053&lt;&gt;"",MAX(O$64:O1053)*10+1,IF(AND($F1052/INDEX($F$64:$F1053,MATCH(MAX(Q$64:Q1052),Q$64:Q1052,0)-1)&gt;(1+$O$2),MAX(O$64:O1053)&gt;MAX(P$64:P1052)),MAX(Q$64:Q1052)+1,""))),"")</f>
        <v/>
      </c>
    </row>
    <row r="1054" spans="1:17" x14ac:dyDescent="0.2">
      <c r="A1054" s="13">
        <f>HLOOKUP($E$2,历史数据!$V$3:$AE$5000,ROW(A1052),)</f>
        <v>175750</v>
      </c>
      <c r="B1054" s="41">
        <v>38047</v>
      </c>
      <c r="C1054" s="100">
        <f>IFERROR(IF(A1054&lt;&gt;0,MAX($C$4:C1053)+1,""),"")</f>
        <v>1043</v>
      </c>
      <c r="D1054" s="100"/>
      <c r="E1054" s="99">
        <f t="shared" si="116"/>
        <v>38056</v>
      </c>
      <c r="F1054" s="101">
        <f>IFERROR(VLOOKUP(E1054,历史数据!AH:AJ,3,),"")</f>
        <v>8.3926007048106097</v>
      </c>
      <c r="G1054" s="101">
        <f t="shared" si="112"/>
        <v>7.738177673661685</v>
      </c>
      <c r="H1054" s="105">
        <f t="shared" si="113"/>
        <v>2.5043615285045284E-3</v>
      </c>
      <c r="I1054" s="101">
        <f>IFERROR(VLOOKUP(E1054,历史数据!AH:AJ,2,),"")</f>
        <v>8.5229205915312694</v>
      </c>
      <c r="J1054" s="104">
        <f t="shared" si="114"/>
        <v>30</v>
      </c>
      <c r="K1054" s="104" t="str">
        <f>IFERROR(IF(AND(J1053=$H$2*1,MAX(K$64:K1053)=MAX(L$64:L1053)),MAX(K$64:K1053)+1,""),"")</f>
        <v/>
      </c>
      <c r="L1054" s="104" t="str">
        <f>IFERROR(IF(AND($F1053/INDEX($F$64:$F1054,MATCH(MAX(M$64:M1054),M$64:M1054,0)-1)&lt;(1-$P$2),MAX(K$64:K1054)&gt;MAX(L$64:L1053)),MAX(K$64:K1054),""),"")</f>
        <v/>
      </c>
      <c r="M1054" s="104" t="str">
        <f>IFERROR(IF(E1054="","",IF(K1054&lt;&gt;"",MAX(M$64:M1053)+1,IF(AND($F1053/INDEX($F$64:$F1054,MATCH(MAX(M$64:M1053),M$64:M1053,0)-1)&gt;(1+$O$2),MAX(K$64:K1054)&gt;MAX(L$64:L1053)),MAX(M$64:M1053)+1,""))),"")</f>
        <v/>
      </c>
      <c r="N1054" s="91">
        <f t="shared" si="115"/>
        <v>30</v>
      </c>
      <c r="O1054" s="91" t="str">
        <f>IFERROR(IF(AND(N1053=$H$2*1,MAX(O$64:O1053)=MAX(P$64:P1053)),MAX(O$64:O1053)+1,""),"")</f>
        <v/>
      </c>
      <c r="P1054" s="91" t="str">
        <f>IFERROR(IF(MOD(MAX(Q$64:Q1054),10*MAX(O$64:O1054))&lt;=2,IF(AND(F1053/INDEX($F$64:$F1054,MATCH(MAX(O$64:O1054),O$64:O1054,0)-1)&lt;(1-$P$2),MAX(O$64:O1054)&gt;MAX(P$64:P1053)),MAX(O$64:O1054),""),IF(AND($F1053/INDEX($F$64:$F1054,MATCH(MAX(Q$64:Q1054),Q$64:Q1054,0)-1)&lt;(1-$P$2),MAX(O$64:O1054)&gt;MAX(P$64:P1053)),MAX(O$64:O1054),"")),"")</f>
        <v/>
      </c>
      <c r="Q1054" s="91" t="str">
        <f>IFERROR(IF(E1054="","",IF(O1054&lt;&gt;"",MAX(O$64:O1054)*10+1,IF(AND($F1053/INDEX($F$64:$F1054,MATCH(MAX(Q$64:Q1053),Q$64:Q1053,0)-1)&gt;(1+$O$2),MAX(O$64:O1054)&gt;MAX(P$64:P1053)),MAX(Q$64:Q1053)+1,""))),"")</f>
        <v/>
      </c>
    </row>
    <row r="1055" spans="1:17" x14ac:dyDescent="0.2">
      <c r="A1055" s="13">
        <f>HLOOKUP($E$2,历史数据!$V$3:$AE$5000,ROW(A1053),)</f>
        <v>294100</v>
      </c>
      <c r="B1055" s="41">
        <v>38048</v>
      </c>
      <c r="C1055" s="100">
        <f>IFERROR(IF(A1055&lt;&gt;0,MAX($C$4:C1054)+1,""),"")</f>
        <v>1044</v>
      </c>
      <c r="D1055" s="100"/>
      <c r="E1055" s="99">
        <f t="shared" si="116"/>
        <v>38057</v>
      </c>
      <c r="F1055" s="101">
        <f>IFERROR(VLOOKUP(E1055,历史数据!AH:AJ,3,),"")</f>
        <v>8.6662724669239992</v>
      </c>
      <c r="G1055" s="101">
        <f t="shared" si="112"/>
        <v>7.7622868527050075</v>
      </c>
      <c r="H1055" s="105">
        <f t="shared" si="113"/>
        <v>3.1156145619894993E-3</v>
      </c>
      <c r="I1055" s="101">
        <f>IFERROR(VLOOKUP(E1055,历史数据!AH:AJ,2,),"")</f>
        <v>8.4316966708268009</v>
      </c>
      <c r="J1055" s="104">
        <f t="shared" si="114"/>
        <v>31</v>
      </c>
      <c r="K1055" s="104" t="str">
        <f>IFERROR(IF(AND(J1054=$H$2*1,MAX(K$64:K1054)=MAX(L$64:L1054)),MAX(K$64:K1054)+1,""),"")</f>
        <v/>
      </c>
      <c r="L1055" s="104" t="str">
        <f>IFERROR(IF(AND($F1054/INDEX($F$64:$F1055,MATCH(MAX(M$64:M1055),M$64:M1055,0)-1)&lt;(1-$P$2),MAX(K$64:K1055)&gt;MAX(L$64:L1054)),MAX(K$64:K1055),""),"")</f>
        <v/>
      </c>
      <c r="M1055" s="104" t="str">
        <f>IFERROR(IF(E1055="","",IF(K1055&lt;&gt;"",MAX(M$64:M1054)+1,IF(AND($F1054/INDEX($F$64:$F1055,MATCH(MAX(M$64:M1054),M$64:M1054,0)-1)&gt;(1+$O$2),MAX(K$64:K1055)&gt;MAX(L$64:L1054)),MAX(M$64:M1054)+1,""))),"")</f>
        <v/>
      </c>
      <c r="N1055" s="91">
        <f t="shared" si="115"/>
        <v>31</v>
      </c>
      <c r="O1055" s="91" t="str">
        <f>IFERROR(IF(AND(N1054=$H$2*1,MAX(O$64:O1054)=MAX(P$64:P1054)),MAX(O$64:O1054)+1,""),"")</f>
        <v/>
      </c>
      <c r="P1055" s="91" t="str">
        <f>IFERROR(IF(MOD(MAX(Q$64:Q1055),10*MAX(O$64:O1055))&lt;=2,IF(AND(F1054/INDEX($F$64:$F1055,MATCH(MAX(O$64:O1055),O$64:O1055,0)-1)&lt;(1-$P$2),MAX(O$64:O1055)&gt;MAX(P$64:P1054)),MAX(O$64:O1055),""),IF(AND($F1054/INDEX($F$64:$F1055,MATCH(MAX(Q$64:Q1055),Q$64:Q1055,0)-1)&lt;(1-$P$2),MAX(O$64:O1055)&gt;MAX(P$64:P1054)),MAX(O$64:O1055),"")),"")</f>
        <v/>
      </c>
      <c r="Q1055" s="91" t="str">
        <f>IFERROR(IF(E1055="","",IF(O1055&lt;&gt;"",MAX(O$64:O1055)*10+1,IF(AND($F1054/INDEX($F$64:$F1055,MATCH(MAX(Q$64:Q1054),Q$64:Q1054,0)-1)&gt;(1+$O$2),MAX(O$64:O1055)&gt;MAX(P$64:P1054)),MAX(Q$64:Q1054)+1,""))),"")</f>
        <v/>
      </c>
    </row>
    <row r="1056" spans="1:17" x14ac:dyDescent="0.2">
      <c r="A1056" s="13">
        <f>HLOOKUP($E$2,历史数据!$V$3:$AE$5000,ROW(A1054),)</f>
        <v>139897</v>
      </c>
      <c r="B1056" s="41">
        <v>38049</v>
      </c>
      <c r="C1056" s="100">
        <f>IFERROR(IF(A1056&lt;&gt;0,MAX($C$4:C1055)+1,""),"")</f>
        <v>1045</v>
      </c>
      <c r="D1056" s="100"/>
      <c r="E1056" s="99">
        <f t="shared" si="116"/>
        <v>38058</v>
      </c>
      <c r="F1056" s="101">
        <f>IFERROR(VLOOKUP(E1056,历史数据!AH:AJ,3,),"")</f>
        <v>9.0963280931021799</v>
      </c>
      <c r="G1056" s="101">
        <f t="shared" si="112"/>
        <v>7.7961700232523805</v>
      </c>
      <c r="H1056" s="105">
        <f t="shared" si="113"/>
        <v>4.3651015725558739E-3</v>
      </c>
      <c r="I1056" s="101">
        <f>IFERROR(VLOOKUP(E1056,历史数据!AH:AJ,2,),"")</f>
        <v>9.0963280931021799</v>
      </c>
      <c r="J1056" s="104">
        <f t="shared" si="114"/>
        <v>32</v>
      </c>
      <c r="K1056" s="104" t="str">
        <f>IFERROR(IF(AND(J1055=$H$2*1,MAX(K$64:K1055)=MAX(L$64:L1055)),MAX(K$64:K1055)+1,""),"")</f>
        <v/>
      </c>
      <c r="L1056" s="104" t="str">
        <f>IFERROR(IF(AND($F1055/INDEX($F$64:$F1056,MATCH(MAX(M$64:M1056),M$64:M1056,0)-1)&lt;(1-$P$2),MAX(K$64:K1056)&gt;MAX(L$64:L1055)),MAX(K$64:K1056),""),"")</f>
        <v/>
      </c>
      <c r="M1056" s="104" t="str">
        <f>IFERROR(IF(E1056="","",IF(K1056&lt;&gt;"",MAX(M$64:M1055)+1,IF(AND($F1055/INDEX($F$64:$F1056,MATCH(MAX(M$64:M1055),M$64:M1055,0)-1)&gt;(1+$O$2),MAX(K$64:K1056)&gt;MAX(L$64:L1055)),MAX(M$64:M1055)+1,""))),"")</f>
        <v/>
      </c>
      <c r="N1056" s="91">
        <f t="shared" si="115"/>
        <v>32</v>
      </c>
      <c r="O1056" s="91" t="str">
        <f>IFERROR(IF(AND(N1055=$H$2*1,MAX(O$64:O1055)=MAX(P$64:P1055)),MAX(O$64:O1055)+1,""),"")</f>
        <v/>
      </c>
      <c r="P1056" s="91" t="str">
        <f>IFERROR(IF(MOD(MAX(Q$64:Q1056),10*MAX(O$64:O1056))&lt;=2,IF(AND(F1055/INDEX($F$64:$F1056,MATCH(MAX(O$64:O1056),O$64:O1056,0)-1)&lt;(1-$P$2),MAX(O$64:O1056)&gt;MAX(P$64:P1055)),MAX(O$64:O1056),""),IF(AND($F1055/INDEX($F$64:$F1056,MATCH(MAX(Q$64:Q1056),Q$64:Q1056,0)-1)&lt;(1-$P$2),MAX(O$64:O1056)&gt;MAX(P$64:P1055)),MAX(O$64:O1056),"")),"")</f>
        <v/>
      </c>
      <c r="Q1056" s="91" t="str">
        <f>IFERROR(IF(E1056="","",IF(O1056&lt;&gt;"",MAX(O$64:O1056)*10+1,IF(AND($F1055/INDEX($F$64:$F1056,MATCH(MAX(Q$64:Q1055),Q$64:Q1055,0)-1)&gt;(1+$O$2),MAX(O$64:O1056)&gt;MAX(P$64:P1055)),MAX(Q$64:Q1055)+1,""))),"")</f>
        <v/>
      </c>
    </row>
    <row r="1057" spans="1:17" x14ac:dyDescent="0.2">
      <c r="A1057" s="13">
        <f>HLOOKUP($E$2,历史数据!$V$3:$AE$5000,ROW(A1055),)</f>
        <v>152540</v>
      </c>
      <c r="B1057" s="41">
        <v>38050</v>
      </c>
      <c r="C1057" s="100">
        <f>IFERROR(IF(A1057&lt;&gt;0,MAX($C$4:C1056)+1,""),"")</f>
        <v>1046</v>
      </c>
      <c r="D1057" s="100"/>
      <c r="E1057" s="99">
        <f t="shared" si="116"/>
        <v>38061</v>
      </c>
      <c r="F1057" s="101">
        <f>IFERROR(VLOOKUP(E1057,历史数据!AH:AJ,3,),"")</f>
        <v>9.0832961044301097</v>
      </c>
      <c r="G1057" s="101">
        <f t="shared" si="112"/>
        <v>7.8315735924781604</v>
      </c>
      <c r="H1057" s="105">
        <f t="shared" si="113"/>
        <v>4.5411489385411841E-3</v>
      </c>
      <c r="I1057" s="101">
        <f>IFERROR(VLOOKUP(E1057,历史数据!AH:AJ,2,),"")</f>
        <v>9.3699998552155694</v>
      </c>
      <c r="J1057" s="104">
        <f t="shared" si="114"/>
        <v>33</v>
      </c>
      <c r="K1057" s="104" t="str">
        <f>IFERROR(IF(AND(J1056=$H$2*1,MAX(K$64:K1056)=MAX(L$64:L1056)),MAX(K$64:K1056)+1,""),"")</f>
        <v/>
      </c>
      <c r="L1057" s="104" t="str">
        <f>IFERROR(IF(AND($F1056/INDEX($F$64:$F1057,MATCH(MAX(M$64:M1057),M$64:M1057,0)-1)&lt;(1-$P$2),MAX(K$64:K1057)&gt;MAX(L$64:L1056)),MAX(K$64:K1057),""),"")</f>
        <v/>
      </c>
      <c r="M1057" s="104" t="str">
        <f>IFERROR(IF(E1057="","",IF(K1057&lt;&gt;"",MAX(M$64:M1056)+1,IF(AND($F1056/INDEX($F$64:$F1057,MATCH(MAX(M$64:M1056),M$64:M1056,0)-1)&gt;(1+$O$2),MAX(K$64:K1057)&gt;MAX(L$64:L1056)),MAX(M$64:M1056)+1,""))),"")</f>
        <v/>
      </c>
      <c r="N1057" s="91">
        <f t="shared" si="115"/>
        <v>33</v>
      </c>
      <c r="O1057" s="91" t="str">
        <f>IFERROR(IF(AND(N1056=$H$2*1,MAX(O$64:O1056)=MAX(P$64:P1056)),MAX(O$64:O1056)+1,""),"")</f>
        <v/>
      </c>
      <c r="P1057" s="91" t="str">
        <f>IFERROR(IF(MOD(MAX(Q$64:Q1057),10*MAX(O$64:O1057))&lt;=2,IF(AND(F1056/INDEX($F$64:$F1057,MATCH(MAX(O$64:O1057),O$64:O1057,0)-1)&lt;(1-$P$2),MAX(O$64:O1057)&gt;MAX(P$64:P1056)),MAX(O$64:O1057),""),IF(AND($F1056/INDEX($F$64:$F1057,MATCH(MAX(Q$64:Q1057),Q$64:Q1057,0)-1)&lt;(1-$P$2),MAX(O$64:O1057)&gt;MAX(P$64:P1056)),MAX(O$64:O1057),"")),"")</f>
        <v/>
      </c>
      <c r="Q1057" s="91" t="str">
        <f>IFERROR(IF(E1057="","",IF(O1057&lt;&gt;"",MAX(O$64:O1057)*10+1,IF(AND($F1056/INDEX($F$64:$F1057,MATCH(MAX(Q$64:Q1056),Q$64:Q1056,0)-1)&gt;(1+$O$2),MAX(O$64:O1057)&gt;MAX(P$64:P1056)),MAX(Q$64:Q1056)+1,""))),"")</f>
        <v/>
      </c>
    </row>
    <row r="1058" spans="1:17" x14ac:dyDescent="0.2">
      <c r="A1058" s="13">
        <f>HLOOKUP($E$2,历史数据!$V$3:$AE$5000,ROW(A1056),)</f>
        <v>123300</v>
      </c>
      <c r="B1058" s="41">
        <v>38051</v>
      </c>
      <c r="C1058" s="100">
        <f>IFERROR(IF(A1058&lt;&gt;0,MAX($C$4:C1057)+1,""),"")</f>
        <v>1047</v>
      </c>
      <c r="D1058" s="100"/>
      <c r="E1058" s="99">
        <f t="shared" si="116"/>
        <v>38062</v>
      </c>
      <c r="F1058" s="101">
        <f>IFERROR(VLOOKUP(E1058,历史数据!AH:AJ,3,),"")</f>
        <v>8.9660082063815203</v>
      </c>
      <c r="G1058" s="101">
        <f t="shared" si="112"/>
        <v>7.8630675651023187</v>
      </c>
      <c r="H1058" s="105">
        <f t="shared" si="113"/>
        <v>4.0214105444156267E-3</v>
      </c>
      <c r="I1058" s="101">
        <f>IFERROR(VLOOKUP(E1058,历史数据!AH:AJ,2,),"")</f>
        <v>8.8878162743491202</v>
      </c>
      <c r="J1058" s="104">
        <f t="shared" si="114"/>
        <v>34</v>
      </c>
      <c r="K1058" s="104" t="str">
        <f>IFERROR(IF(AND(J1057=$H$2*1,MAX(K$64:K1057)=MAX(L$64:L1057)),MAX(K$64:K1057)+1,""),"")</f>
        <v/>
      </c>
      <c r="L1058" s="104" t="str">
        <f>IFERROR(IF(AND($F1057/INDEX($F$64:$F1058,MATCH(MAX(M$64:M1058),M$64:M1058,0)-1)&lt;(1-$P$2),MAX(K$64:K1058)&gt;MAX(L$64:L1057)),MAX(K$64:K1058),""),"")</f>
        <v/>
      </c>
      <c r="M1058" s="104" t="str">
        <f>IFERROR(IF(E1058="","",IF(K1058&lt;&gt;"",MAX(M$64:M1057)+1,IF(AND($F1057/INDEX($F$64:$F1058,MATCH(MAX(M$64:M1057),M$64:M1057,0)-1)&gt;(1+$O$2),MAX(K$64:K1058)&gt;MAX(L$64:L1057)),MAX(M$64:M1057)+1,""))),"")</f>
        <v/>
      </c>
      <c r="N1058" s="91">
        <f t="shared" si="115"/>
        <v>34</v>
      </c>
      <c r="O1058" s="91" t="str">
        <f>IFERROR(IF(AND(N1057=$H$2*1,MAX(O$64:O1057)=MAX(P$64:P1057)),MAX(O$64:O1057)+1,""),"")</f>
        <v/>
      </c>
      <c r="P1058" s="91" t="str">
        <f>IFERROR(IF(MOD(MAX(Q$64:Q1058),10*MAX(O$64:O1058))&lt;=2,IF(AND(F1057/INDEX($F$64:$F1058,MATCH(MAX(O$64:O1058),O$64:O1058,0)-1)&lt;(1-$P$2),MAX(O$64:O1058)&gt;MAX(P$64:P1057)),MAX(O$64:O1058),""),IF(AND($F1057/INDEX($F$64:$F1058,MATCH(MAX(Q$64:Q1058),Q$64:Q1058,0)-1)&lt;(1-$P$2),MAX(O$64:O1058)&gt;MAX(P$64:P1057)),MAX(O$64:O1058),"")),"")</f>
        <v/>
      </c>
      <c r="Q1058" s="91" t="str">
        <f>IFERROR(IF(E1058="","",IF(O1058&lt;&gt;"",MAX(O$64:O1058)*10+1,IF(AND($F1057/INDEX($F$64:$F1058,MATCH(MAX(Q$64:Q1057),Q$64:Q1057,0)-1)&gt;(1+$O$2),MAX(O$64:O1058)&gt;MAX(P$64:P1057)),MAX(Q$64:Q1057)+1,""))),"")</f>
        <v/>
      </c>
    </row>
    <row r="1059" spans="1:17" x14ac:dyDescent="0.2">
      <c r="A1059" s="13">
        <f>HLOOKUP($E$2,历史数据!$V$3:$AE$5000,ROW(A1057),)</f>
        <v>142340</v>
      </c>
      <c r="B1059" s="41">
        <v>38054</v>
      </c>
      <c r="C1059" s="100">
        <f>IFERROR(IF(A1059&lt;&gt;0,MAX($C$4:C1058)+1,""),"")</f>
        <v>1048</v>
      </c>
      <c r="D1059" s="100"/>
      <c r="E1059" s="99">
        <f t="shared" si="116"/>
        <v>38063</v>
      </c>
      <c r="F1059" s="101">
        <f>IFERROR(VLOOKUP(E1059,历史数据!AH:AJ,3,),"")</f>
        <v>8.9660082063815203</v>
      </c>
      <c r="G1059" s="101">
        <f t="shared" si="112"/>
        <v>7.8943443379152773</v>
      </c>
      <c r="H1059" s="105">
        <f t="shared" si="113"/>
        <v>3.9776807911164891E-3</v>
      </c>
      <c r="I1059" s="101">
        <f>IFERROR(VLOOKUP(E1059,历史数据!AH:AJ,2,),"")</f>
        <v>8.9660082063815203</v>
      </c>
      <c r="J1059" s="104">
        <f t="shared" si="114"/>
        <v>35</v>
      </c>
      <c r="K1059" s="104" t="str">
        <f>IFERROR(IF(AND(J1058=$H$2*1,MAX(K$64:K1058)=MAX(L$64:L1058)),MAX(K$64:K1058)+1,""),"")</f>
        <v/>
      </c>
      <c r="L1059" s="104" t="str">
        <f>IFERROR(IF(AND($F1058/INDEX($F$64:$F1059,MATCH(MAX(M$64:M1059),M$64:M1059,0)-1)&lt;(1-$P$2),MAX(K$64:K1059)&gt;MAX(L$64:L1058)),MAX(K$64:K1059),""),"")</f>
        <v/>
      </c>
      <c r="M1059" s="104" t="str">
        <f>IFERROR(IF(E1059="","",IF(K1059&lt;&gt;"",MAX(M$64:M1058)+1,IF(AND($F1058/INDEX($F$64:$F1059,MATCH(MAX(M$64:M1058),M$64:M1058,0)-1)&gt;(1+$O$2),MAX(K$64:K1059)&gt;MAX(L$64:L1058)),MAX(M$64:M1058)+1,""))),"")</f>
        <v/>
      </c>
      <c r="N1059" s="91">
        <f t="shared" si="115"/>
        <v>35</v>
      </c>
      <c r="O1059" s="91" t="str">
        <f>IFERROR(IF(AND(N1058=$H$2*1,MAX(O$64:O1058)=MAX(P$64:P1058)),MAX(O$64:O1058)+1,""),"")</f>
        <v/>
      </c>
      <c r="P1059" s="91" t="str">
        <f>IFERROR(IF(MOD(MAX(Q$64:Q1059),10*MAX(O$64:O1059))&lt;=2,IF(AND(F1058/INDEX($F$64:$F1059,MATCH(MAX(O$64:O1059),O$64:O1059,0)-1)&lt;(1-$P$2),MAX(O$64:O1059)&gt;MAX(P$64:P1058)),MAX(O$64:O1059),""),IF(AND($F1058/INDEX($F$64:$F1059,MATCH(MAX(Q$64:Q1059),Q$64:Q1059,0)-1)&lt;(1-$P$2),MAX(O$64:O1059)&gt;MAX(P$64:P1058)),MAX(O$64:O1059),"")),"")</f>
        <v/>
      </c>
      <c r="Q1059" s="91" t="str">
        <f>IFERROR(IF(E1059="","",IF(O1059&lt;&gt;"",MAX(O$64:O1059)*10+1,IF(AND($F1058/INDEX($F$64:$F1059,MATCH(MAX(Q$64:Q1058),Q$64:Q1058,0)-1)&gt;(1+$O$2),MAX(O$64:O1059)&gt;MAX(P$64:P1058)),MAX(Q$64:Q1058)+1,""))),"")</f>
        <v/>
      </c>
    </row>
    <row r="1060" spans="1:17" x14ac:dyDescent="0.2">
      <c r="A1060" s="13">
        <f>HLOOKUP($E$2,历史数据!$V$3:$AE$5000,ROW(A1058),)</f>
        <v>207861</v>
      </c>
      <c r="B1060" s="41">
        <v>38055</v>
      </c>
      <c r="C1060" s="100">
        <f>IFERROR(IF(A1060&lt;&gt;0,MAX($C$4:C1059)+1,""),"")</f>
        <v>1049</v>
      </c>
      <c r="D1060" s="100"/>
      <c r="E1060" s="99">
        <f t="shared" si="116"/>
        <v>38064</v>
      </c>
      <c r="F1060" s="101">
        <f>IFERROR(VLOOKUP(E1060,历史数据!AH:AJ,3,),"")</f>
        <v>8.7705283763005202</v>
      </c>
      <c r="G1060" s="101">
        <f t="shared" si="112"/>
        <v>7.9195395160146065</v>
      </c>
      <c r="H1060" s="105">
        <f t="shared" si="113"/>
        <v>3.1915479007320613E-3</v>
      </c>
      <c r="I1060" s="101">
        <f>IFERROR(VLOOKUP(E1060,历史数据!AH:AJ,2,),"")</f>
        <v>8.9008482630211905</v>
      </c>
      <c r="J1060" s="104">
        <f t="shared" si="114"/>
        <v>36</v>
      </c>
      <c r="K1060" s="104" t="str">
        <f>IFERROR(IF(AND(J1059=$H$2*1,MAX(K$64:K1059)=MAX(L$64:L1059)),MAX(K$64:K1059)+1,""),"")</f>
        <v/>
      </c>
      <c r="L1060" s="104" t="str">
        <f>IFERROR(IF(AND($F1059/INDEX($F$64:$F1060,MATCH(MAX(M$64:M1060),M$64:M1060,0)-1)&lt;(1-$P$2),MAX(K$64:K1060)&gt;MAX(L$64:L1059)),MAX(K$64:K1060),""),"")</f>
        <v/>
      </c>
      <c r="M1060" s="104" t="str">
        <f>IFERROR(IF(E1060="","",IF(K1060&lt;&gt;"",MAX(M$64:M1059)+1,IF(AND($F1059/INDEX($F$64:$F1060,MATCH(MAX(M$64:M1059),M$64:M1059,0)-1)&gt;(1+$O$2),MAX(K$64:K1060)&gt;MAX(L$64:L1059)),MAX(M$64:M1059)+1,""))),"")</f>
        <v/>
      </c>
      <c r="N1060" s="91">
        <f t="shared" si="115"/>
        <v>36</v>
      </c>
      <c r="O1060" s="91" t="str">
        <f>IFERROR(IF(AND(N1059=$H$2*1,MAX(O$64:O1059)=MAX(P$64:P1059)),MAX(O$64:O1059)+1,""),"")</f>
        <v/>
      </c>
      <c r="P1060" s="91" t="str">
        <f>IFERROR(IF(MOD(MAX(Q$64:Q1060),10*MAX(O$64:O1060))&lt;=2,IF(AND(F1059/INDEX($F$64:$F1060,MATCH(MAX(O$64:O1060),O$64:O1060,0)-1)&lt;(1-$P$2),MAX(O$64:O1060)&gt;MAX(P$64:P1059)),MAX(O$64:O1060),""),IF(AND($F1059/INDEX($F$64:$F1060,MATCH(MAX(Q$64:Q1060),Q$64:Q1060,0)-1)&lt;(1-$P$2),MAX(O$64:O1060)&gt;MAX(P$64:P1059)),MAX(O$64:O1060),"")),"")</f>
        <v/>
      </c>
      <c r="Q1060" s="91" t="str">
        <f>IFERROR(IF(E1060="","",IF(O1060&lt;&gt;"",MAX(O$64:O1060)*10+1,IF(AND($F1059/INDEX($F$64:$F1060,MATCH(MAX(Q$64:Q1059),Q$64:Q1059,0)-1)&gt;(1+$O$2),MAX(O$64:O1060)&gt;MAX(P$64:P1059)),MAX(Q$64:Q1059)+1,""))),"")</f>
        <v/>
      </c>
    </row>
    <row r="1061" spans="1:17" x14ac:dyDescent="0.2">
      <c r="A1061" s="13">
        <f>HLOOKUP($E$2,历史数据!$V$3:$AE$5000,ROW(A1059),)</f>
        <v>227680</v>
      </c>
      <c r="B1061" s="41">
        <v>38056</v>
      </c>
      <c r="C1061" s="100">
        <f>IFERROR(IF(A1061&lt;&gt;0,MAX($C$4:C1060)+1,""),"")</f>
        <v>1050</v>
      </c>
      <c r="D1061" s="100"/>
      <c r="E1061" s="99">
        <f t="shared" si="116"/>
        <v>38065</v>
      </c>
      <c r="F1061" s="101">
        <f>IFERROR(VLOOKUP(E1061,历史数据!AH:AJ,3,),"")</f>
        <v>8.9008482630211905</v>
      </c>
      <c r="G1061" s="101">
        <f t="shared" si="112"/>
        <v>7.9466894924147438</v>
      </c>
      <c r="H1061" s="105">
        <f t="shared" si="113"/>
        <v>3.4282266469201073E-3</v>
      </c>
      <c r="I1061" s="101">
        <f>IFERROR(VLOOKUP(E1061,历史数据!AH:AJ,2,),"")</f>
        <v>8.7053684329401904</v>
      </c>
      <c r="J1061" s="104">
        <f t="shared" si="114"/>
        <v>37</v>
      </c>
      <c r="K1061" s="104" t="str">
        <f>IFERROR(IF(AND(J1060=$H$2*1,MAX(K$64:K1060)=MAX(L$64:L1060)),MAX(K$64:K1060)+1,""),"")</f>
        <v/>
      </c>
      <c r="L1061" s="104" t="str">
        <f>IFERROR(IF(AND($F1060/INDEX($F$64:$F1061,MATCH(MAX(M$64:M1061),M$64:M1061,0)-1)&lt;(1-$P$2),MAX(K$64:K1061)&gt;MAX(L$64:L1060)),MAX(K$64:K1061),""),"")</f>
        <v/>
      </c>
      <c r="M1061" s="104" t="str">
        <f>IFERROR(IF(E1061="","",IF(K1061&lt;&gt;"",MAX(M$64:M1060)+1,IF(AND($F1060/INDEX($F$64:$F1061,MATCH(MAX(M$64:M1060),M$64:M1060,0)-1)&gt;(1+$O$2),MAX(K$64:K1061)&gt;MAX(L$64:L1060)),MAX(M$64:M1060)+1,""))),"")</f>
        <v/>
      </c>
      <c r="N1061" s="91">
        <f t="shared" si="115"/>
        <v>37</v>
      </c>
      <c r="O1061" s="91" t="str">
        <f>IFERROR(IF(AND(N1060=$H$2*1,MAX(O$64:O1060)=MAX(P$64:P1060)),MAX(O$64:O1060)+1,""),"")</f>
        <v/>
      </c>
      <c r="P1061" s="91" t="str">
        <f>IFERROR(IF(MOD(MAX(Q$64:Q1061),10*MAX(O$64:O1061))&lt;=2,IF(AND(F1060/INDEX($F$64:$F1061,MATCH(MAX(O$64:O1061),O$64:O1061,0)-1)&lt;(1-$P$2),MAX(O$64:O1061)&gt;MAX(P$64:P1060)),MAX(O$64:O1061),""),IF(AND($F1060/INDEX($F$64:$F1061,MATCH(MAX(Q$64:Q1061),Q$64:Q1061,0)-1)&lt;(1-$P$2),MAX(O$64:O1061)&gt;MAX(P$64:P1060)),MAX(O$64:O1061),"")),"")</f>
        <v/>
      </c>
      <c r="Q1061" s="91" t="str">
        <f>IFERROR(IF(E1061="","",IF(O1061&lt;&gt;"",MAX(O$64:O1061)*10+1,IF(AND($F1060/INDEX($F$64:$F1061,MATCH(MAX(Q$64:Q1060),Q$64:Q1060,0)-1)&gt;(1+$O$2),MAX(O$64:O1061)&gt;MAX(P$64:P1060)),MAX(Q$64:Q1060)+1,""))),"")</f>
        <v/>
      </c>
    </row>
    <row r="1062" spans="1:17" x14ac:dyDescent="0.2">
      <c r="A1062" s="13">
        <f>HLOOKUP($E$2,历史数据!$V$3:$AE$5000,ROW(A1060),)</f>
        <v>422227</v>
      </c>
      <c r="B1062" s="41">
        <v>38057</v>
      </c>
      <c r="C1062" s="100">
        <f>IFERROR(IF(A1062&lt;&gt;0,MAX($C$4:C1061)+1,""),"")</f>
        <v>1051</v>
      </c>
      <c r="D1062" s="100"/>
      <c r="E1062" s="99">
        <f t="shared" si="116"/>
        <v>38068</v>
      </c>
      <c r="F1062" s="101">
        <f>IFERROR(VLOOKUP(E1062,历史数据!AH:AJ,3,),"")</f>
        <v>9.1093600817742395</v>
      </c>
      <c r="G1062" s="101">
        <f t="shared" si="112"/>
        <v>7.9792694640949096</v>
      </c>
      <c r="H1062" s="105">
        <f t="shared" si="113"/>
        <v>4.0998168748462849E-3</v>
      </c>
      <c r="I1062" s="101">
        <f>IFERROR(VLOOKUP(E1062,历史数据!AH:AJ,2,),"")</f>
        <v>8.9660082063815203</v>
      </c>
      <c r="J1062" s="104">
        <f t="shared" si="114"/>
        <v>38</v>
      </c>
      <c r="K1062" s="104" t="str">
        <f>IFERROR(IF(AND(J1061=$H$2*1,MAX(K$64:K1061)=MAX(L$64:L1061)),MAX(K$64:K1061)+1,""),"")</f>
        <v/>
      </c>
      <c r="L1062" s="104" t="str">
        <f>IFERROR(IF(AND($F1061/INDEX($F$64:$F1062,MATCH(MAX(M$64:M1062),M$64:M1062,0)-1)&lt;(1-$P$2),MAX(K$64:K1062)&gt;MAX(L$64:L1061)),MAX(K$64:K1062),""),"")</f>
        <v/>
      </c>
      <c r="M1062" s="104" t="str">
        <f>IFERROR(IF(E1062="","",IF(K1062&lt;&gt;"",MAX(M$64:M1061)+1,IF(AND($F1061/INDEX($F$64:$F1062,MATCH(MAX(M$64:M1061),M$64:M1061,0)-1)&gt;(1+$O$2),MAX(K$64:K1062)&gt;MAX(L$64:L1061)),MAX(M$64:M1061)+1,""))),"")</f>
        <v/>
      </c>
      <c r="N1062" s="91">
        <f t="shared" si="115"/>
        <v>38</v>
      </c>
      <c r="O1062" s="91" t="str">
        <f>IFERROR(IF(AND(N1061=$H$2*1,MAX(O$64:O1061)=MAX(P$64:P1061)),MAX(O$64:O1061)+1,""),"")</f>
        <v/>
      </c>
      <c r="P1062" s="91" t="str">
        <f>IFERROR(IF(MOD(MAX(Q$64:Q1062),10*MAX(O$64:O1062))&lt;=2,IF(AND(F1061/INDEX($F$64:$F1062,MATCH(MAX(O$64:O1062),O$64:O1062,0)-1)&lt;(1-$P$2),MAX(O$64:O1062)&gt;MAX(P$64:P1061)),MAX(O$64:O1062),""),IF(AND($F1061/INDEX($F$64:$F1062,MATCH(MAX(Q$64:Q1062),Q$64:Q1062,0)-1)&lt;(1-$P$2),MAX(O$64:O1062)&gt;MAX(P$64:P1061)),MAX(O$64:O1062),"")),"")</f>
        <v/>
      </c>
      <c r="Q1062" s="91" t="str">
        <f>IFERROR(IF(E1062="","",IF(O1062&lt;&gt;"",MAX(O$64:O1062)*10+1,IF(AND($F1061/INDEX($F$64:$F1062,MATCH(MAX(Q$64:Q1061),Q$64:Q1061,0)-1)&gt;(1+$O$2),MAX(O$64:O1062)&gt;MAX(P$64:P1061)),MAX(Q$64:Q1061)+1,""))),"")</f>
        <v/>
      </c>
    </row>
    <row r="1063" spans="1:17" x14ac:dyDescent="0.2">
      <c r="A1063" s="13">
        <f>HLOOKUP($E$2,历史数据!$V$3:$AE$5000,ROW(A1061),)</f>
        <v>358272</v>
      </c>
      <c r="B1063" s="41">
        <v>38058</v>
      </c>
      <c r="C1063" s="100">
        <f>IFERROR(IF(A1063&lt;&gt;0,MAX($C$4:C1062)+1,""),"")</f>
        <v>1052</v>
      </c>
      <c r="D1063" s="100"/>
      <c r="E1063" s="99">
        <f t="shared" si="116"/>
        <v>38069</v>
      </c>
      <c r="F1063" s="101">
        <f>IFERROR(VLOOKUP(E1063,历史数据!AH:AJ,3,),"")</f>
        <v>9.2787759345110992</v>
      </c>
      <c r="G1063" s="101">
        <f t="shared" si="112"/>
        <v>8.0151074329430898</v>
      </c>
      <c r="H1063" s="105">
        <f t="shared" si="113"/>
        <v>4.4913847075154223E-3</v>
      </c>
      <c r="I1063" s="101">
        <f>IFERROR(VLOOKUP(E1063,历史数据!AH:AJ,2,),"")</f>
        <v>9.1223920704463097</v>
      </c>
      <c r="J1063" s="104">
        <f t="shared" si="114"/>
        <v>39</v>
      </c>
      <c r="K1063" s="104" t="str">
        <f>IFERROR(IF(AND(J1062=$H$2*1,MAX(K$64:K1062)=MAX(L$64:L1062)),MAX(K$64:K1062)+1,""),"")</f>
        <v/>
      </c>
      <c r="L1063" s="104" t="str">
        <f>IFERROR(IF(AND($F1062/INDEX($F$64:$F1063,MATCH(MAX(M$64:M1063),M$64:M1063,0)-1)&lt;(1-$P$2),MAX(K$64:K1063)&gt;MAX(L$64:L1062)),MAX(K$64:K1063),""),"")</f>
        <v/>
      </c>
      <c r="M1063" s="104" t="str">
        <f>IFERROR(IF(E1063="","",IF(K1063&lt;&gt;"",MAX(M$64:M1062)+1,IF(AND($F1062/INDEX($F$64:$F1063,MATCH(MAX(M$64:M1062),M$64:M1062,0)-1)&gt;(1+$O$2),MAX(K$64:K1063)&gt;MAX(L$64:L1062)),MAX(M$64:M1062)+1,""))),"")</f>
        <v/>
      </c>
      <c r="N1063" s="91">
        <f t="shared" si="115"/>
        <v>39</v>
      </c>
      <c r="O1063" s="91" t="str">
        <f>IFERROR(IF(AND(N1062=$H$2*1,MAX(O$64:O1062)=MAX(P$64:P1062)),MAX(O$64:O1062)+1,""),"")</f>
        <v/>
      </c>
      <c r="P1063" s="91" t="str">
        <f>IFERROR(IF(MOD(MAX(Q$64:Q1063),10*MAX(O$64:O1063))&lt;=2,IF(AND(F1062/INDEX($F$64:$F1063,MATCH(MAX(O$64:O1063),O$64:O1063,0)-1)&lt;(1-$P$2),MAX(O$64:O1063)&gt;MAX(P$64:P1062)),MAX(O$64:O1063),""),IF(AND($F1062/INDEX($F$64:$F1063,MATCH(MAX(Q$64:Q1063),Q$64:Q1063,0)-1)&lt;(1-$P$2),MAX(O$64:O1063)&gt;MAX(P$64:P1062)),MAX(O$64:O1063),"")),"")</f>
        <v/>
      </c>
      <c r="Q1063" s="91" t="str">
        <f>IFERROR(IF(E1063="","",IF(O1063&lt;&gt;"",MAX(O$64:O1063)*10+1,IF(AND($F1062/INDEX($F$64:$F1063,MATCH(MAX(Q$64:Q1062),Q$64:Q1062,0)-1)&gt;(1+$O$2),MAX(O$64:O1063)&gt;MAX(P$64:P1062)),MAX(Q$64:Q1062)+1,""))),"")</f>
        <v/>
      </c>
    </row>
    <row r="1064" spans="1:17" x14ac:dyDescent="0.2">
      <c r="A1064" s="13">
        <f>HLOOKUP($E$2,历史数据!$V$3:$AE$5000,ROW(A1062),)</f>
        <v>1127317</v>
      </c>
      <c r="B1064" s="41">
        <v>38061</v>
      </c>
      <c r="C1064" s="100">
        <f>IFERROR(IF(A1064&lt;&gt;0,MAX($C$4:C1063)+1,""),"")</f>
        <v>1053</v>
      </c>
      <c r="D1064" s="100"/>
      <c r="E1064" s="99">
        <f t="shared" si="116"/>
        <v>38070</v>
      </c>
      <c r="F1064" s="101">
        <f>IFERROR(VLOOKUP(E1064,历史数据!AH:AJ,3,),"")</f>
        <v>9.2657439458390396</v>
      </c>
      <c r="G1064" s="101">
        <f t="shared" si="112"/>
        <v>8.055072198204094</v>
      </c>
      <c r="H1064" s="105">
        <f t="shared" si="113"/>
        <v>4.986179610861452E-3</v>
      </c>
      <c r="I1064" s="101">
        <f>IFERROR(VLOOKUP(E1064,历史数据!AH:AJ,2,),"")</f>
        <v>9.2787759345110992</v>
      </c>
      <c r="J1064" s="104">
        <f t="shared" si="114"/>
        <v>40</v>
      </c>
      <c r="K1064" s="104" t="str">
        <f>IFERROR(IF(AND(J1063=$H$2*1,MAX(K$64:K1063)=MAX(L$64:L1063)),MAX(K$64:K1063)+1,""),"")</f>
        <v/>
      </c>
      <c r="L1064" s="104" t="str">
        <f>IFERROR(IF(AND($F1063/INDEX($F$64:$F1064,MATCH(MAX(M$64:M1064),M$64:M1064,0)-1)&lt;(1-$P$2),MAX(K$64:K1064)&gt;MAX(L$64:L1063)),MAX(K$64:K1064),""),"")</f>
        <v/>
      </c>
      <c r="M1064" s="104" t="str">
        <f>IFERROR(IF(E1064="","",IF(K1064&lt;&gt;"",MAX(M$64:M1063)+1,IF(AND($F1063/INDEX($F$64:$F1064,MATCH(MAX(M$64:M1063),M$64:M1063,0)-1)&gt;(1+$O$2),MAX(K$64:K1064)&gt;MAX(L$64:L1063)),MAX(M$64:M1063)+1,""))),"")</f>
        <v/>
      </c>
      <c r="N1064" s="91">
        <f t="shared" si="115"/>
        <v>40</v>
      </c>
      <c r="O1064" s="91" t="str">
        <f>IFERROR(IF(AND(N1063=$H$2*1,MAX(O$64:O1063)=MAX(P$64:P1063)),MAX(O$64:O1063)+1,""),"")</f>
        <v/>
      </c>
      <c r="P1064" s="91" t="str">
        <f>IFERROR(IF(MOD(MAX(Q$64:Q1064),10*MAX(O$64:O1064))&lt;=2,IF(AND(F1063/INDEX($F$64:$F1064,MATCH(MAX(O$64:O1064),O$64:O1064,0)-1)&lt;(1-$P$2),MAX(O$64:O1064)&gt;MAX(P$64:P1063)),MAX(O$64:O1064),""),IF(AND($F1063/INDEX($F$64:$F1064,MATCH(MAX(Q$64:Q1064),Q$64:Q1064,0)-1)&lt;(1-$P$2),MAX(O$64:O1064)&gt;MAX(P$64:P1063)),MAX(O$64:O1064),"")),"")</f>
        <v/>
      </c>
      <c r="Q1064" s="91" t="str">
        <f>IFERROR(IF(E1064="","",IF(O1064&lt;&gt;"",MAX(O$64:O1064)*10+1,IF(AND($F1063/INDEX($F$64:$F1064,MATCH(MAX(Q$64:Q1063),Q$64:Q1063,0)-1)&gt;(1+$O$2),MAX(O$64:O1064)&gt;MAX(P$64:P1063)),MAX(Q$64:Q1063)+1,""))),"")</f>
        <v/>
      </c>
    </row>
    <row r="1065" spans="1:17" x14ac:dyDescent="0.2">
      <c r="A1065" s="13">
        <f>HLOOKUP($E$2,历史数据!$V$3:$AE$5000,ROW(A1063),)</f>
        <v>312698</v>
      </c>
      <c r="B1065" s="41">
        <v>38062</v>
      </c>
      <c r="C1065" s="100">
        <f>IFERROR(IF(A1065&lt;&gt;0,MAX($C$4:C1064)+1,""),"")</f>
        <v>1054</v>
      </c>
      <c r="D1065" s="100"/>
      <c r="E1065" s="99">
        <f t="shared" si="116"/>
        <v>38071</v>
      </c>
      <c r="F1065" s="101">
        <f>IFERROR(VLOOKUP(E1065,历史数据!AH:AJ,3,),"")</f>
        <v>9.1614880364625098</v>
      </c>
      <c r="G1065" s="101">
        <f t="shared" si="112"/>
        <v>8.0989465600667163</v>
      </c>
      <c r="H1065" s="105">
        <f t="shared" si="113"/>
        <v>5.4467993312838914E-3</v>
      </c>
      <c r="I1065" s="101">
        <f>IFERROR(VLOOKUP(E1065,历史数据!AH:AJ,2,),"")</f>
        <v>9.2657439458390396</v>
      </c>
      <c r="J1065" s="104">
        <f t="shared" si="114"/>
        <v>41</v>
      </c>
      <c r="K1065" s="104" t="str">
        <f>IFERROR(IF(AND(J1064=$H$2*1,MAX(K$64:K1064)=MAX(L$64:L1064)),MAX(K$64:K1064)+1,""),"")</f>
        <v/>
      </c>
      <c r="L1065" s="104" t="str">
        <f>IFERROR(IF(AND($F1064/INDEX($F$64:$F1065,MATCH(MAX(M$64:M1065),M$64:M1065,0)-1)&lt;(1-$P$2),MAX(K$64:K1065)&gt;MAX(L$64:L1064)),MAX(K$64:K1065),""),"")</f>
        <v/>
      </c>
      <c r="M1065" s="104" t="str">
        <f>IFERROR(IF(E1065="","",IF(K1065&lt;&gt;"",MAX(M$64:M1064)+1,IF(AND($F1064/INDEX($F$64:$F1065,MATCH(MAX(M$64:M1064),M$64:M1064,0)-1)&gt;(1+$O$2),MAX(K$64:K1065)&gt;MAX(L$64:L1064)),MAX(M$64:M1064)+1,""))),"")</f>
        <v/>
      </c>
      <c r="N1065" s="91">
        <f t="shared" si="115"/>
        <v>41</v>
      </c>
      <c r="O1065" s="91" t="str">
        <f>IFERROR(IF(AND(N1064=$H$2*1,MAX(O$64:O1064)=MAX(P$64:P1064)),MAX(O$64:O1064)+1,""),"")</f>
        <v/>
      </c>
      <c r="P1065" s="91" t="str">
        <f>IFERROR(IF(MOD(MAX(Q$64:Q1065),10*MAX(O$64:O1065))&lt;=2,IF(AND(F1064/INDEX($F$64:$F1065,MATCH(MAX(O$64:O1065),O$64:O1065,0)-1)&lt;(1-$P$2),MAX(O$64:O1065)&gt;MAX(P$64:P1064)),MAX(O$64:O1065),""),IF(AND($F1064/INDEX($F$64:$F1065,MATCH(MAX(Q$64:Q1065),Q$64:Q1065,0)-1)&lt;(1-$P$2),MAX(O$64:O1065)&gt;MAX(P$64:P1064)),MAX(O$64:O1065),"")),"")</f>
        <v/>
      </c>
      <c r="Q1065" s="91" t="str">
        <f>IFERROR(IF(E1065="","",IF(O1065&lt;&gt;"",MAX(O$64:O1065)*10+1,IF(AND($F1064/INDEX($F$64:$F1065,MATCH(MAX(Q$64:Q1064),Q$64:Q1064,0)-1)&gt;(1+$O$2),MAX(O$64:O1065)&gt;MAX(P$64:P1064)),MAX(Q$64:Q1064)+1,""))),"")</f>
        <v/>
      </c>
    </row>
    <row r="1066" spans="1:17" x14ac:dyDescent="0.2">
      <c r="A1066" s="13">
        <f>HLOOKUP($E$2,历史数据!$V$3:$AE$5000,ROW(A1064),)</f>
        <v>251769</v>
      </c>
      <c r="B1066" s="41">
        <v>38063</v>
      </c>
      <c r="C1066" s="100">
        <f>IFERROR(IF(A1066&lt;&gt;0,MAX($C$4:C1065)+1,""),"")</f>
        <v>1055</v>
      </c>
      <c r="D1066" s="100"/>
      <c r="E1066" s="99">
        <f t="shared" si="116"/>
        <v>38072</v>
      </c>
      <c r="F1066" s="101">
        <f>IFERROR(VLOOKUP(E1066,历史数据!AH:AJ,3,),"")</f>
        <v>9.3699998552155694</v>
      </c>
      <c r="G1066" s="101">
        <f t="shared" si="112"/>
        <v>8.1484681170205668</v>
      </c>
      <c r="H1066" s="105">
        <f t="shared" si="113"/>
        <v>6.1145676893370471E-3</v>
      </c>
      <c r="I1066" s="101">
        <f>IFERROR(VLOOKUP(E1066,历史数据!AH:AJ,2,),"")</f>
        <v>9.1875520138066396</v>
      </c>
      <c r="J1066" s="104">
        <f t="shared" si="114"/>
        <v>42</v>
      </c>
      <c r="K1066" s="104" t="str">
        <f>IFERROR(IF(AND(J1065=$H$2*1,MAX(K$64:K1065)=MAX(L$64:L1065)),MAX(K$64:K1065)+1,""),"")</f>
        <v/>
      </c>
      <c r="L1066" s="104" t="str">
        <f>IFERROR(IF(AND($F1065/INDEX($F$64:$F1066,MATCH(MAX(M$64:M1066),M$64:M1066,0)-1)&lt;(1-$P$2),MAX(K$64:K1066)&gt;MAX(L$64:L1065)),MAX(K$64:K1066),""),"")</f>
        <v/>
      </c>
      <c r="M1066" s="104" t="str">
        <f>IFERROR(IF(E1066="","",IF(K1066&lt;&gt;"",MAX(M$64:M1065)+1,IF(AND($F1065/INDEX($F$64:$F1066,MATCH(MAX(M$64:M1065),M$64:M1065,0)-1)&gt;(1+$O$2),MAX(K$64:K1066)&gt;MAX(L$64:L1065)),MAX(M$64:M1065)+1,""))),"")</f>
        <v/>
      </c>
      <c r="N1066" s="91">
        <f t="shared" si="115"/>
        <v>42</v>
      </c>
      <c r="O1066" s="91" t="str">
        <f>IFERROR(IF(AND(N1065=$H$2*1,MAX(O$64:O1065)=MAX(P$64:P1065)),MAX(O$64:O1065)+1,""),"")</f>
        <v/>
      </c>
      <c r="P1066" s="91" t="str">
        <f>IFERROR(IF(MOD(MAX(Q$64:Q1066),10*MAX(O$64:O1066))&lt;=2,IF(AND(F1065/INDEX($F$64:$F1066,MATCH(MAX(O$64:O1066),O$64:O1066,0)-1)&lt;(1-$P$2),MAX(O$64:O1066)&gt;MAX(P$64:P1065)),MAX(O$64:O1066),""),IF(AND($F1065/INDEX($F$64:$F1066,MATCH(MAX(Q$64:Q1066),Q$64:Q1066,0)-1)&lt;(1-$P$2),MAX(O$64:O1066)&gt;MAX(P$64:P1065)),MAX(O$64:O1066),"")),"")</f>
        <v/>
      </c>
      <c r="Q1066" s="91" t="str">
        <f>IFERROR(IF(E1066="","",IF(O1066&lt;&gt;"",MAX(O$64:O1066)*10+1,IF(AND($F1065/INDEX($F$64:$F1066,MATCH(MAX(Q$64:Q1065),Q$64:Q1065,0)-1)&gt;(1+$O$2),MAX(O$64:O1066)&gt;MAX(P$64:P1065)),MAX(Q$64:Q1065)+1,""))),"")</f>
        <v/>
      </c>
    </row>
    <row r="1067" spans="1:17" x14ac:dyDescent="0.2">
      <c r="A1067" s="13">
        <f>HLOOKUP($E$2,历史数据!$V$3:$AE$5000,ROW(A1065),)</f>
        <v>311576</v>
      </c>
      <c r="B1067" s="41">
        <v>38064</v>
      </c>
      <c r="C1067" s="100">
        <f>IFERROR(IF(A1067&lt;&gt;0,MAX($C$4:C1066)+1,""),"")</f>
        <v>1056</v>
      </c>
      <c r="D1067" s="100"/>
      <c r="E1067" s="99">
        <f t="shared" si="116"/>
        <v>38075</v>
      </c>
      <c r="F1067" s="101">
        <f>IFERROR(VLOOKUP(E1067,历史数据!AH:AJ,3,),"")</f>
        <v>9.3830318438876308</v>
      </c>
      <c r="G1067" s="101">
        <f t="shared" si="112"/>
        <v>8.1927768785055921</v>
      </c>
      <c r="H1067" s="105">
        <f t="shared" si="113"/>
        <v>5.4376799232327411E-3</v>
      </c>
      <c r="I1067" s="101">
        <f>IFERROR(VLOOKUP(E1067,历史数据!AH:AJ,2,),"")</f>
        <v>9.3309038891993694</v>
      </c>
      <c r="J1067" s="104">
        <f t="shared" si="114"/>
        <v>43</v>
      </c>
      <c r="K1067" s="104" t="str">
        <f>IFERROR(IF(AND(J1066=$H$2*1,MAX(K$64:K1066)=MAX(L$64:L1066)),MAX(K$64:K1066)+1,""),"")</f>
        <v/>
      </c>
      <c r="L1067" s="104" t="str">
        <f>IFERROR(IF(AND($F1066/INDEX($F$64:$F1067,MATCH(MAX(M$64:M1067),M$64:M1067,0)-1)&lt;(1-$P$2),MAX(K$64:K1067)&gt;MAX(L$64:L1066)),MAX(K$64:K1067),""),"")</f>
        <v/>
      </c>
      <c r="M1067" s="104" t="str">
        <f>IFERROR(IF(E1067="","",IF(K1067&lt;&gt;"",MAX(M$64:M1066)+1,IF(AND($F1066/INDEX($F$64:$F1067,MATCH(MAX(M$64:M1066),M$64:M1066,0)-1)&gt;(1+$O$2),MAX(K$64:K1067)&gt;MAX(L$64:L1066)),MAX(M$64:M1066)+1,""))),"")</f>
        <v/>
      </c>
      <c r="N1067" s="91">
        <f t="shared" si="115"/>
        <v>43</v>
      </c>
      <c r="O1067" s="91" t="str">
        <f>IFERROR(IF(AND(N1066=$H$2*1,MAX(O$64:O1066)=MAX(P$64:P1066)),MAX(O$64:O1066)+1,""),"")</f>
        <v/>
      </c>
      <c r="P1067" s="91" t="str">
        <f>IFERROR(IF(MOD(MAX(Q$64:Q1067),10*MAX(O$64:O1067))&lt;=2,IF(AND(F1066/INDEX($F$64:$F1067,MATCH(MAX(O$64:O1067),O$64:O1067,0)-1)&lt;(1-$P$2),MAX(O$64:O1067)&gt;MAX(P$64:P1066)),MAX(O$64:O1067),""),IF(AND($F1066/INDEX($F$64:$F1067,MATCH(MAX(Q$64:Q1067),Q$64:Q1067,0)-1)&lt;(1-$P$2),MAX(O$64:O1067)&gt;MAX(P$64:P1066)),MAX(O$64:O1067),"")),"")</f>
        <v/>
      </c>
      <c r="Q1067" s="91" t="str">
        <f>IFERROR(IF(E1067="","",IF(O1067&lt;&gt;"",MAX(O$64:O1067)*10+1,IF(AND($F1066/INDEX($F$64:$F1067,MATCH(MAX(Q$64:Q1066),Q$64:Q1066,0)-1)&gt;(1+$O$2),MAX(O$64:O1067)&gt;MAX(P$64:P1066)),MAX(Q$64:Q1066)+1,""))),"")</f>
        <v/>
      </c>
    </row>
    <row r="1068" spans="1:17" x14ac:dyDescent="0.2">
      <c r="A1068" s="13">
        <f>HLOOKUP($E$2,历史数据!$V$3:$AE$5000,ROW(A1066),)</f>
        <v>204791</v>
      </c>
      <c r="B1068" s="41">
        <v>38065</v>
      </c>
      <c r="C1068" s="100">
        <f>IFERROR(IF(A1068&lt;&gt;0,MAX($C$4:C1067)+1,""),"")</f>
        <v>1057</v>
      </c>
      <c r="D1068" s="100"/>
      <c r="E1068" s="99">
        <f t="shared" si="116"/>
        <v>38076</v>
      </c>
      <c r="F1068" s="101">
        <f>IFERROR(VLOOKUP(E1068,历史数据!AH:AJ,3,),"")</f>
        <v>9.3569678665434992</v>
      </c>
      <c r="G1068" s="101">
        <f t="shared" si="112"/>
        <v>8.2336104430114005</v>
      </c>
      <c r="H1068" s="105">
        <f t="shared" si="113"/>
        <v>4.9840933191942494E-3</v>
      </c>
      <c r="I1068" s="101">
        <f>IFERROR(VLOOKUP(E1068,历史数据!AH:AJ,2,),"")</f>
        <v>9.3830318438876308</v>
      </c>
      <c r="J1068" s="104">
        <f t="shared" si="114"/>
        <v>44</v>
      </c>
      <c r="K1068" s="104" t="str">
        <f>IFERROR(IF(AND(J1067=$H$2*1,MAX(K$64:K1067)=MAX(L$64:L1067)),MAX(K$64:K1067)+1,""),"")</f>
        <v/>
      </c>
      <c r="L1068" s="104" t="str">
        <f>IFERROR(IF(AND($F1067/INDEX($F$64:$F1068,MATCH(MAX(M$64:M1068),M$64:M1068,0)-1)&lt;(1-$P$2),MAX(K$64:K1068)&gt;MAX(L$64:L1067)),MAX(K$64:K1068),""),"")</f>
        <v/>
      </c>
      <c r="M1068" s="104" t="str">
        <f>IFERROR(IF(E1068="","",IF(K1068&lt;&gt;"",MAX(M$64:M1067)+1,IF(AND($F1067/INDEX($F$64:$F1068,MATCH(MAX(M$64:M1067),M$64:M1067,0)-1)&gt;(1+$O$2),MAX(K$64:K1068)&gt;MAX(L$64:L1067)),MAX(M$64:M1067)+1,""))),"")</f>
        <v/>
      </c>
      <c r="N1068" s="91">
        <f t="shared" si="115"/>
        <v>44</v>
      </c>
      <c r="O1068" s="91" t="str">
        <f>IFERROR(IF(AND(N1067=$H$2*1,MAX(O$64:O1067)=MAX(P$64:P1067)),MAX(O$64:O1067)+1,""),"")</f>
        <v/>
      </c>
      <c r="P1068" s="91" t="str">
        <f>IFERROR(IF(MOD(MAX(Q$64:Q1068),10*MAX(O$64:O1068))&lt;=2,IF(AND(F1067/INDEX($F$64:$F1068,MATCH(MAX(O$64:O1068),O$64:O1068,0)-1)&lt;(1-$P$2),MAX(O$64:O1068)&gt;MAX(P$64:P1067)),MAX(O$64:O1068),""),IF(AND($F1067/INDEX($F$64:$F1068,MATCH(MAX(Q$64:Q1068),Q$64:Q1068,0)-1)&lt;(1-$P$2),MAX(O$64:O1068)&gt;MAX(P$64:P1067)),MAX(O$64:O1068),"")),"")</f>
        <v/>
      </c>
      <c r="Q1068" s="91" t="str">
        <f>IFERROR(IF(E1068="","",IF(O1068&lt;&gt;"",MAX(O$64:O1068)*10+1,IF(AND($F1067/INDEX($F$64:$F1068,MATCH(MAX(Q$64:Q1067),Q$64:Q1067,0)-1)&gt;(1+$O$2),MAX(O$64:O1068)&gt;MAX(P$64:P1067)),MAX(Q$64:Q1067)+1,""))),"")</f>
        <v/>
      </c>
    </row>
    <row r="1069" spans="1:17" x14ac:dyDescent="0.2">
      <c r="A1069" s="13">
        <f>HLOOKUP($E$2,历史数据!$V$3:$AE$5000,ROW(A1067),)</f>
        <v>424936</v>
      </c>
      <c r="B1069" s="41">
        <v>38068</v>
      </c>
      <c r="C1069" s="100">
        <f>IFERROR(IF(A1069&lt;&gt;0,MAX($C$4:C1068)+1,""),"")</f>
        <v>1058</v>
      </c>
      <c r="D1069" s="100"/>
      <c r="E1069" s="99">
        <f t="shared" si="116"/>
        <v>38077</v>
      </c>
      <c r="F1069" s="101">
        <f>IFERROR(VLOOKUP(E1069,历史数据!AH:AJ,3,),"")</f>
        <v>9.3830318438876308</v>
      </c>
      <c r="G1069" s="101">
        <f t="shared" si="112"/>
        <v>8.2735752082724012</v>
      </c>
      <c r="H1069" s="105">
        <f t="shared" si="113"/>
        <v>4.8538567057083704E-3</v>
      </c>
      <c r="I1069" s="101">
        <f>IFERROR(VLOOKUP(E1069,历史数据!AH:AJ,2,),"")</f>
        <v>9.7609595153775501</v>
      </c>
      <c r="J1069" s="104">
        <f t="shared" si="114"/>
        <v>45</v>
      </c>
      <c r="K1069" s="104" t="str">
        <f>IFERROR(IF(AND(J1068=$H$2*1,MAX(K$64:K1068)=MAX(L$64:L1068)),MAX(K$64:K1068)+1,""),"")</f>
        <v/>
      </c>
      <c r="L1069" s="104" t="str">
        <f>IFERROR(IF(AND($F1068/INDEX($F$64:$F1069,MATCH(MAX(M$64:M1069),M$64:M1069,0)-1)&lt;(1-$P$2),MAX(K$64:K1069)&gt;MAX(L$64:L1068)),MAX(K$64:K1069),""),"")</f>
        <v/>
      </c>
      <c r="M1069" s="104" t="str">
        <f>IFERROR(IF(E1069="","",IF(K1069&lt;&gt;"",MAX(M$64:M1068)+1,IF(AND($F1068/INDEX($F$64:$F1069,MATCH(MAX(M$64:M1068),M$64:M1068,0)-1)&gt;(1+$O$2),MAX(K$64:K1069)&gt;MAX(L$64:L1068)),MAX(M$64:M1068)+1,""))),"")</f>
        <v/>
      </c>
      <c r="N1069" s="91">
        <f t="shared" si="115"/>
        <v>45</v>
      </c>
      <c r="O1069" s="91" t="str">
        <f>IFERROR(IF(AND(N1068=$H$2*1,MAX(O$64:O1068)=MAX(P$64:P1068)),MAX(O$64:O1068)+1,""),"")</f>
        <v/>
      </c>
      <c r="P1069" s="91" t="str">
        <f>IFERROR(IF(MOD(MAX(Q$64:Q1069),10*MAX(O$64:O1069))&lt;=2,IF(AND(F1068/INDEX($F$64:$F1069,MATCH(MAX(O$64:O1069),O$64:O1069,0)-1)&lt;(1-$P$2),MAX(O$64:O1069)&gt;MAX(P$64:P1068)),MAX(O$64:O1069),""),IF(AND($F1068/INDEX($F$64:$F1069,MATCH(MAX(Q$64:Q1069),Q$64:Q1069,0)-1)&lt;(1-$P$2),MAX(O$64:O1069)&gt;MAX(P$64:P1068)),MAX(O$64:O1069),"")),"")</f>
        <v/>
      </c>
      <c r="Q1069" s="91" t="str">
        <f>IFERROR(IF(E1069="","",IF(O1069&lt;&gt;"",MAX(O$64:O1069)*10+1,IF(AND($F1068/INDEX($F$64:$F1069,MATCH(MAX(Q$64:Q1068),Q$64:Q1068,0)-1)&gt;(1+$O$2),MAX(O$64:O1069)&gt;MAX(P$64:P1068)),MAX(Q$64:Q1068)+1,""))),"")</f>
        <v/>
      </c>
    </row>
    <row r="1070" spans="1:17" x14ac:dyDescent="0.2">
      <c r="A1070" s="13">
        <f>HLOOKUP($E$2,历史数据!$V$3:$AE$5000,ROW(A1068),)</f>
        <v>504473</v>
      </c>
      <c r="B1070" s="41">
        <v>38069</v>
      </c>
      <c r="C1070" s="100">
        <f>IFERROR(IF(A1070&lt;&gt;0,MAX($C$4:C1069)+1,""),"")</f>
        <v>1059</v>
      </c>
      <c r="D1070" s="100"/>
      <c r="E1070" s="99">
        <f t="shared" si="116"/>
        <v>38078</v>
      </c>
      <c r="F1070" s="101">
        <f>IFERROR(VLOOKUP(E1070,历史数据!AH:AJ,3,),"")</f>
        <v>9.8521834360820204</v>
      </c>
      <c r="G1070" s="101">
        <f t="shared" si="112"/>
        <v>8.3183183693798295</v>
      </c>
      <c r="H1070" s="105">
        <f t="shared" si="113"/>
        <v>5.4079596765725935E-3</v>
      </c>
      <c r="I1070" s="101">
        <f>IFERROR(VLOOKUP(E1070,历史数据!AH:AJ,2,),"")</f>
        <v>9.3830318438876308</v>
      </c>
      <c r="J1070" s="104">
        <f t="shared" si="114"/>
        <v>46</v>
      </c>
      <c r="K1070" s="104" t="str">
        <f>IFERROR(IF(AND(J1069=$H$2*1,MAX(K$64:K1069)=MAX(L$64:L1069)),MAX(K$64:K1069)+1,""),"")</f>
        <v/>
      </c>
      <c r="L1070" s="104" t="str">
        <f>IFERROR(IF(AND($F1069/INDEX($F$64:$F1070,MATCH(MAX(M$64:M1070),M$64:M1070,0)-1)&lt;(1-$P$2),MAX(K$64:K1070)&gt;MAX(L$64:L1069)),MAX(K$64:K1070),""),"")</f>
        <v/>
      </c>
      <c r="M1070" s="104" t="str">
        <f>IFERROR(IF(E1070="","",IF(K1070&lt;&gt;"",MAX(M$64:M1069)+1,IF(AND($F1069/INDEX($F$64:$F1070,MATCH(MAX(M$64:M1069),M$64:M1069,0)-1)&gt;(1+$O$2),MAX(K$64:K1070)&gt;MAX(L$64:L1069)),MAX(M$64:M1069)+1,""))),"")</f>
        <v/>
      </c>
      <c r="N1070" s="91">
        <f t="shared" si="115"/>
        <v>46</v>
      </c>
      <c r="O1070" s="91" t="str">
        <f>IFERROR(IF(AND(N1069=$H$2*1,MAX(O$64:O1069)=MAX(P$64:P1069)),MAX(O$64:O1069)+1,""),"")</f>
        <v/>
      </c>
      <c r="P1070" s="91" t="str">
        <f>IFERROR(IF(MOD(MAX(Q$64:Q1070),10*MAX(O$64:O1070))&lt;=2,IF(AND(F1069/INDEX($F$64:$F1070,MATCH(MAX(O$64:O1070),O$64:O1070,0)-1)&lt;(1-$P$2),MAX(O$64:O1070)&gt;MAX(P$64:P1069)),MAX(O$64:O1070),""),IF(AND($F1069/INDEX($F$64:$F1070,MATCH(MAX(Q$64:Q1070),Q$64:Q1070,0)-1)&lt;(1-$P$2),MAX(O$64:O1070)&gt;MAX(P$64:P1069)),MAX(O$64:O1070),"")),"")</f>
        <v/>
      </c>
      <c r="Q1070" s="91" t="str">
        <f>IFERROR(IF(E1070="","",IF(O1070&lt;&gt;"",MAX(O$64:O1070)*10+1,IF(AND($F1069/INDEX($F$64:$F1070,MATCH(MAX(Q$64:Q1069),Q$64:Q1069,0)-1)&gt;(1+$O$2),MAX(O$64:O1070)&gt;MAX(P$64:P1069)),MAX(Q$64:Q1069)+1,""))),"")</f>
        <v/>
      </c>
    </row>
    <row r="1071" spans="1:17" x14ac:dyDescent="0.2">
      <c r="A1071" s="13">
        <f>HLOOKUP($E$2,历史数据!$V$3:$AE$5000,ROW(A1069),)</f>
        <v>256304</v>
      </c>
      <c r="B1071" s="41">
        <v>38070</v>
      </c>
      <c r="C1071" s="100">
        <f>IFERROR(IF(A1071&lt;&gt;0,MAX($C$4:C1070)+1,""),"")</f>
        <v>1060</v>
      </c>
      <c r="D1071" s="100"/>
      <c r="E1071" s="99">
        <f t="shared" si="116"/>
        <v>38079</v>
      </c>
      <c r="F1071" s="101">
        <f>IFERROR(VLOOKUP(E1071,历史数据!AH:AJ,3,),"")</f>
        <v>10.269207073588101</v>
      </c>
      <c r="G1071" s="101">
        <f t="shared" si="112"/>
        <v>8.363930329732062</v>
      </c>
      <c r="H1071" s="105">
        <f t="shared" si="113"/>
        <v>5.483315055616611E-3</v>
      </c>
      <c r="I1071" s="101">
        <f>IFERROR(VLOOKUP(E1071,历史数据!AH:AJ,2,),"")</f>
        <v>9.90431139077028</v>
      </c>
      <c r="J1071" s="104">
        <f t="shared" si="114"/>
        <v>47</v>
      </c>
      <c r="K1071" s="104" t="str">
        <f>IFERROR(IF(AND(J1070=$H$2*1,MAX(K$64:K1070)=MAX(L$64:L1070)),MAX(K$64:K1070)+1,""),"")</f>
        <v/>
      </c>
      <c r="L1071" s="104" t="str">
        <f>IFERROR(IF(AND($F1070/INDEX($F$64:$F1071,MATCH(MAX(M$64:M1071),M$64:M1071,0)-1)&lt;(1-$P$2),MAX(K$64:K1071)&gt;MAX(L$64:L1070)),MAX(K$64:K1071),""),"")</f>
        <v/>
      </c>
      <c r="M1071" s="104" t="str">
        <f>IFERROR(IF(E1071="","",IF(K1071&lt;&gt;"",MAX(M$64:M1070)+1,IF(AND($F1070/INDEX($F$64:$F1071,MATCH(MAX(M$64:M1070),M$64:M1070,0)-1)&gt;(1+$O$2),MAX(K$64:K1071)&gt;MAX(L$64:L1070)),MAX(M$64:M1070)+1,""))),"")</f>
        <v/>
      </c>
      <c r="N1071" s="91">
        <f t="shared" si="115"/>
        <v>47</v>
      </c>
      <c r="O1071" s="91" t="str">
        <f>IFERROR(IF(AND(N1070=$H$2*1,MAX(O$64:O1070)=MAX(P$64:P1070)),MAX(O$64:O1070)+1,""),"")</f>
        <v/>
      </c>
      <c r="P1071" s="91" t="str">
        <f>IFERROR(IF(MOD(MAX(Q$64:Q1071),10*MAX(O$64:O1071))&lt;=2,IF(AND(F1070/INDEX($F$64:$F1071,MATCH(MAX(O$64:O1071),O$64:O1071,0)-1)&lt;(1-$P$2),MAX(O$64:O1071)&gt;MAX(P$64:P1070)),MAX(O$64:O1071),""),IF(AND($F1070/INDEX($F$64:$F1071,MATCH(MAX(Q$64:Q1071),Q$64:Q1071,0)-1)&lt;(1-$P$2),MAX(O$64:O1071)&gt;MAX(P$64:P1070)),MAX(O$64:O1071),"")),"")</f>
        <v/>
      </c>
      <c r="Q1071" s="91" t="str">
        <f>IFERROR(IF(E1071="","",IF(O1071&lt;&gt;"",MAX(O$64:O1071)*10+1,IF(AND($F1070/INDEX($F$64:$F1071,MATCH(MAX(Q$64:Q1070),Q$64:Q1070,0)-1)&gt;(1+$O$2),MAX(O$64:O1071)&gt;MAX(P$64:P1070)),MAX(Q$64:Q1070)+1,""))),"")</f>
        <v/>
      </c>
    </row>
    <row r="1072" spans="1:17" x14ac:dyDescent="0.2">
      <c r="A1072" s="13">
        <f>HLOOKUP($E$2,历史数据!$V$3:$AE$5000,ROW(A1070),)</f>
        <v>414350</v>
      </c>
      <c r="B1072" s="41">
        <v>38071</v>
      </c>
      <c r="C1072" s="100">
        <f>IFERROR(IF(A1072&lt;&gt;0,MAX($C$4:C1071)+1,""),"")</f>
        <v>1061</v>
      </c>
      <c r="D1072" s="100"/>
      <c r="E1072" s="99">
        <f t="shared" si="116"/>
        <v>38082</v>
      </c>
      <c r="F1072" s="101">
        <f>IFERROR(VLOOKUP(E1072,历史数据!AH:AJ,3,),"")</f>
        <v>10.282239062260199</v>
      </c>
      <c r="G1072" s="101">
        <f t="shared" si="112"/>
        <v>8.4117142881963041</v>
      </c>
      <c r="H1072" s="105">
        <f t="shared" si="113"/>
        <v>5.7130985769189291E-3</v>
      </c>
      <c r="I1072" s="101">
        <f>IFERROR(VLOOKUP(E1072,历史数据!AH:AJ,2,),"")</f>
        <v>10.347399005620501</v>
      </c>
      <c r="J1072" s="104">
        <f t="shared" si="114"/>
        <v>48</v>
      </c>
      <c r="K1072" s="104" t="str">
        <f>IFERROR(IF(AND(J1071=$H$2*1,MAX(K$64:K1071)=MAX(L$64:L1071)),MAX(K$64:K1071)+1,""),"")</f>
        <v/>
      </c>
      <c r="L1072" s="104" t="str">
        <f>IFERROR(IF(AND($F1071/INDEX($F$64:$F1072,MATCH(MAX(M$64:M1072),M$64:M1072,0)-1)&lt;(1-$P$2),MAX(K$64:K1072)&gt;MAX(L$64:L1071)),MAX(K$64:K1072),""),"")</f>
        <v/>
      </c>
      <c r="M1072" s="104" t="str">
        <f>IFERROR(IF(E1072="","",IF(K1072&lt;&gt;"",MAX(M$64:M1071)+1,IF(AND($F1071/INDEX($F$64:$F1072,MATCH(MAX(M$64:M1071),M$64:M1071,0)-1)&gt;(1+$O$2),MAX(K$64:K1072)&gt;MAX(L$64:L1071)),MAX(M$64:M1071)+1,""))),"")</f>
        <v/>
      </c>
      <c r="N1072" s="91">
        <f t="shared" si="115"/>
        <v>48</v>
      </c>
      <c r="O1072" s="91" t="str">
        <f>IFERROR(IF(AND(N1071=$H$2*1,MAX(O$64:O1071)=MAX(P$64:P1071)),MAX(O$64:O1071)+1,""),"")</f>
        <v/>
      </c>
      <c r="P1072" s="91" t="str">
        <f>IFERROR(IF(MOD(MAX(Q$64:Q1072),10*MAX(O$64:O1072))&lt;=2,IF(AND(F1071/INDEX($F$64:$F1072,MATCH(MAX(O$64:O1072),O$64:O1072,0)-1)&lt;(1-$P$2),MAX(O$64:O1072)&gt;MAX(P$64:P1071)),MAX(O$64:O1072),""),IF(AND($F1071/INDEX($F$64:$F1072,MATCH(MAX(Q$64:Q1072),Q$64:Q1072,0)-1)&lt;(1-$P$2),MAX(O$64:O1072)&gt;MAX(P$64:P1071)),MAX(O$64:O1072),"")),"")</f>
        <v/>
      </c>
      <c r="Q1072" s="91" t="str">
        <f>IFERROR(IF(E1072="","",IF(O1072&lt;&gt;"",MAX(O$64:O1072)*10+1,IF(AND($F1071/INDEX($F$64:$F1072,MATCH(MAX(Q$64:Q1071),Q$64:Q1071,0)-1)&gt;(1+$O$2),MAX(O$64:O1072)&gt;MAX(P$64:P1071)),MAX(Q$64:Q1071)+1,""))),"")</f>
        <v/>
      </c>
    </row>
    <row r="1073" spans="1:17" x14ac:dyDescent="0.2">
      <c r="A1073" s="13">
        <f>HLOOKUP($E$2,历史数据!$V$3:$AE$5000,ROW(A1071),)</f>
        <v>353570</v>
      </c>
      <c r="B1073" s="41">
        <v>38072</v>
      </c>
      <c r="C1073" s="100">
        <f>IFERROR(IF(A1073&lt;&gt;0,MAX($C$4:C1072)+1,""),"")</f>
        <v>1062</v>
      </c>
      <c r="D1073" s="100"/>
      <c r="E1073" s="99">
        <f t="shared" si="116"/>
        <v>38083</v>
      </c>
      <c r="F1073" s="101">
        <f>IFERROR(VLOOKUP(E1073,历史数据!AH:AJ,3,),"")</f>
        <v>10.5298468470295</v>
      </c>
      <c r="G1073" s="101">
        <f t="shared" si="112"/>
        <v>8.4636250430733675</v>
      </c>
      <c r="H1073" s="105">
        <f t="shared" si="113"/>
        <v>6.1712456104110469E-3</v>
      </c>
      <c r="I1073" s="101">
        <f>IFERROR(VLOOKUP(E1073,历史数据!AH:AJ,2,),"")</f>
        <v>10.269207073588101</v>
      </c>
      <c r="J1073" s="104">
        <f t="shared" si="114"/>
        <v>49</v>
      </c>
      <c r="K1073" s="104" t="str">
        <f>IFERROR(IF(AND(J1072=$H$2*1,MAX(K$64:K1072)=MAX(L$64:L1072)),MAX(K$64:K1072)+1,""),"")</f>
        <v/>
      </c>
      <c r="L1073" s="104" t="str">
        <f>IFERROR(IF(AND($F1072/INDEX($F$64:$F1073,MATCH(MAX(M$64:M1073),M$64:M1073,0)-1)&lt;(1-$P$2),MAX(K$64:K1073)&gt;MAX(L$64:L1072)),MAX(K$64:K1073),""),"")</f>
        <v/>
      </c>
      <c r="M1073" s="104" t="str">
        <f>IFERROR(IF(E1073="","",IF(K1073&lt;&gt;"",MAX(M$64:M1072)+1,IF(AND($F1072/INDEX($F$64:$F1073,MATCH(MAX(M$64:M1072),M$64:M1072,0)-1)&gt;(1+$O$2),MAX(K$64:K1073)&gt;MAX(L$64:L1072)),MAX(M$64:M1072)+1,""))),"")</f>
        <v/>
      </c>
      <c r="N1073" s="91">
        <f t="shared" si="115"/>
        <v>49</v>
      </c>
      <c r="O1073" s="91" t="str">
        <f>IFERROR(IF(AND(N1072=$H$2*1,MAX(O$64:O1072)=MAX(P$64:P1072)),MAX(O$64:O1072)+1,""),"")</f>
        <v/>
      </c>
      <c r="P1073" s="91" t="str">
        <f>IFERROR(IF(MOD(MAX(Q$64:Q1073),10*MAX(O$64:O1073))&lt;=2,IF(AND(F1072/INDEX($F$64:$F1073,MATCH(MAX(O$64:O1073),O$64:O1073,0)-1)&lt;(1-$P$2),MAX(O$64:O1073)&gt;MAX(P$64:P1072)),MAX(O$64:O1073),""),IF(AND($F1072/INDEX($F$64:$F1073,MATCH(MAX(Q$64:Q1073),Q$64:Q1073,0)-1)&lt;(1-$P$2),MAX(O$64:O1073)&gt;MAX(P$64:P1072)),MAX(O$64:O1073),"")),"")</f>
        <v/>
      </c>
      <c r="Q1073" s="91" t="str">
        <f>IFERROR(IF(E1073="","",IF(O1073&lt;&gt;"",MAX(O$64:O1073)*10+1,IF(AND($F1072/INDEX($F$64:$F1073,MATCH(MAX(Q$64:Q1072),Q$64:Q1072,0)-1)&gt;(1+$O$2),MAX(O$64:O1073)&gt;MAX(P$64:P1072)),MAX(Q$64:Q1072)+1,""))),"")</f>
        <v/>
      </c>
    </row>
    <row r="1074" spans="1:17" x14ac:dyDescent="0.2">
      <c r="A1074" s="13">
        <f>HLOOKUP($E$2,历史数据!$V$3:$AE$5000,ROW(A1072),)</f>
        <v>392407</v>
      </c>
      <c r="B1074" s="41">
        <v>38075</v>
      </c>
      <c r="C1074" s="100">
        <f>IFERROR(IF(A1074&lt;&gt;0,MAX($C$4:C1073)+1,""),"")</f>
        <v>1063</v>
      </c>
      <c r="D1074" s="100"/>
      <c r="E1074" s="99">
        <f t="shared" si="116"/>
        <v>38084</v>
      </c>
      <c r="F1074" s="101">
        <f>IFERROR(VLOOKUP(E1074,历史数据!AH:AJ,3,),"")</f>
        <v>10.933838495863499</v>
      </c>
      <c r="G1074" s="101">
        <f t="shared" si="112"/>
        <v>8.5235721909648721</v>
      </c>
      <c r="H1074" s="105">
        <f t="shared" si="113"/>
        <v>7.0829163138039775E-3</v>
      </c>
      <c r="I1074" s="101">
        <f>IFERROR(VLOOKUP(E1074,历史数据!AH:AJ,2,),"")</f>
        <v>10.5298468470295</v>
      </c>
      <c r="J1074" s="104">
        <f t="shared" si="114"/>
        <v>50</v>
      </c>
      <c r="K1074" s="104" t="str">
        <f>IFERROR(IF(AND(J1073=$H$2*1,MAX(K$64:K1073)=MAX(L$64:L1073)),MAX(K$64:K1073)+1,""),"")</f>
        <v/>
      </c>
      <c r="L1074" s="104" t="str">
        <f>IFERROR(IF(AND($F1073/INDEX($F$64:$F1074,MATCH(MAX(M$64:M1074),M$64:M1074,0)-1)&lt;(1-$P$2),MAX(K$64:K1074)&gt;MAX(L$64:L1073)),MAX(K$64:K1074),""),"")</f>
        <v/>
      </c>
      <c r="M1074" s="104" t="str">
        <f>IFERROR(IF(E1074="","",IF(K1074&lt;&gt;"",MAX(M$64:M1073)+1,IF(AND($F1073/INDEX($F$64:$F1074,MATCH(MAX(M$64:M1073),M$64:M1073,0)-1)&gt;(1+$O$2),MAX(K$64:K1074)&gt;MAX(L$64:L1073)),MAX(M$64:M1073)+1,""))),"")</f>
        <v/>
      </c>
      <c r="N1074" s="91">
        <f t="shared" si="115"/>
        <v>50</v>
      </c>
      <c r="O1074" s="91" t="str">
        <f>IFERROR(IF(AND(N1073=$H$2*1,MAX(O$64:O1073)=MAX(P$64:P1073)),MAX(O$64:O1073)+1,""),"")</f>
        <v/>
      </c>
      <c r="P1074" s="91" t="str">
        <f>IFERROR(IF(MOD(MAX(Q$64:Q1074),10*MAX(O$64:O1074))&lt;=2,IF(AND(F1073/INDEX($F$64:$F1074,MATCH(MAX(O$64:O1074),O$64:O1074,0)-1)&lt;(1-$P$2),MAX(O$64:O1074)&gt;MAX(P$64:P1073)),MAX(O$64:O1074),""),IF(AND($F1073/INDEX($F$64:$F1074,MATCH(MAX(Q$64:Q1074),Q$64:Q1074,0)-1)&lt;(1-$P$2),MAX(O$64:O1074)&gt;MAX(P$64:P1073)),MAX(O$64:O1074),"")),"")</f>
        <v/>
      </c>
      <c r="Q1074" s="91" t="str">
        <f>IFERROR(IF(E1074="","",IF(O1074&lt;&gt;"",MAX(O$64:O1074)*10+1,IF(AND($F1073/INDEX($F$64:$F1074,MATCH(MAX(Q$64:Q1073),Q$64:Q1073,0)-1)&gt;(1+$O$2),MAX(O$64:O1074)&gt;MAX(P$64:P1073)),MAX(Q$64:Q1073)+1,""))),"")</f>
        <v/>
      </c>
    </row>
    <row r="1075" spans="1:17" x14ac:dyDescent="0.2">
      <c r="A1075" s="13">
        <f>HLOOKUP($E$2,历史数据!$V$3:$AE$5000,ROW(A1073),)</f>
        <v>284676</v>
      </c>
      <c r="B1075" s="41">
        <v>38076</v>
      </c>
      <c r="C1075" s="100">
        <f>IFERROR(IF(A1075&lt;&gt;0,MAX($C$4:C1074)+1,""),"")</f>
        <v>1064</v>
      </c>
      <c r="D1075" s="100"/>
      <c r="E1075" s="99">
        <f t="shared" si="116"/>
        <v>38085</v>
      </c>
      <c r="F1075" s="101">
        <f>IFERROR(VLOOKUP(E1075,历史数据!AH:AJ,3,),"")</f>
        <v>10.959902473207601</v>
      </c>
      <c r="G1075" s="101">
        <f t="shared" si="112"/>
        <v>8.5839537384787779</v>
      </c>
      <c r="H1075" s="105">
        <f t="shared" si="113"/>
        <v>7.0840659480670976E-3</v>
      </c>
      <c r="I1075" s="101">
        <f>IFERROR(VLOOKUP(E1075,历史数据!AH:AJ,2,),"")</f>
        <v>10.933838495863499</v>
      </c>
      <c r="J1075" s="104">
        <f t="shared" si="114"/>
        <v>51</v>
      </c>
      <c r="K1075" s="104" t="str">
        <f>IFERROR(IF(AND(J1074=$H$2*1,MAX(K$64:K1074)=MAX(L$64:L1074)),MAX(K$64:K1074)+1,""),"")</f>
        <v/>
      </c>
      <c r="L1075" s="104" t="str">
        <f>IFERROR(IF(AND($F1074/INDEX($F$64:$F1075,MATCH(MAX(M$64:M1075),M$64:M1075,0)-1)&lt;(1-$P$2),MAX(K$64:K1075)&gt;MAX(L$64:L1074)),MAX(K$64:K1075),""),"")</f>
        <v/>
      </c>
      <c r="M1075" s="104">
        <f>IFERROR(IF(E1075="","",IF(K1075&lt;&gt;"",MAX(M$64:M1074)+1,IF(AND($F1074/INDEX($F$64:$F1075,MATCH(MAX(M$64:M1074),M$64:M1074,0)-1)&gt;(1+$O$2),MAX(K$64:K1075)&gt;MAX(L$64:L1074)),MAX(M$64:M1074)+1,""))),"")</f>
        <v>8</v>
      </c>
      <c r="N1075" s="91">
        <f t="shared" si="115"/>
        <v>51</v>
      </c>
      <c r="O1075" s="91" t="str">
        <f>IFERROR(IF(AND(N1074=$H$2*1,MAX(O$64:O1074)=MAX(P$64:P1074)),MAX(O$64:O1074)+1,""),"")</f>
        <v/>
      </c>
      <c r="P1075" s="91" t="str">
        <f>IFERROR(IF(MOD(MAX(Q$64:Q1075),10*MAX(O$64:O1075))&lt;=2,IF(AND(F1074/INDEX($F$64:$F1075,MATCH(MAX(O$64:O1075),O$64:O1075,0)-1)&lt;(1-$P$2),MAX(O$64:O1075)&gt;MAX(P$64:P1074)),MAX(O$64:O1075),""),IF(AND($F1074/INDEX($F$64:$F1075,MATCH(MAX(Q$64:Q1075),Q$64:Q1075,0)-1)&lt;(1-$P$2),MAX(O$64:O1075)&gt;MAX(P$64:P1074)),MAX(O$64:O1075),"")),"")</f>
        <v/>
      </c>
      <c r="Q1075" s="91">
        <f>IFERROR(IF(E1075="","",IF(O1075&lt;&gt;"",MAX(O$64:O1075)*10+1,IF(AND($F1074/INDEX($F$64:$F1075,MATCH(MAX(Q$64:Q1074),Q$64:Q1074,0)-1)&gt;(1+$O$2),MAX(O$64:O1075)&gt;MAX(P$64:P1074)),MAX(Q$64:Q1074)+1,""))),"")</f>
        <v>32</v>
      </c>
    </row>
    <row r="1076" spans="1:17" x14ac:dyDescent="0.2">
      <c r="A1076" s="13">
        <f>HLOOKUP($E$2,历史数据!$V$3:$AE$5000,ROW(A1074),)</f>
        <v>682624</v>
      </c>
      <c r="B1076" s="41">
        <v>38077</v>
      </c>
      <c r="C1076" s="100">
        <f>IFERROR(IF(A1076&lt;&gt;0,MAX($C$4:C1075)+1,""),"")</f>
        <v>1065</v>
      </c>
      <c r="D1076" s="100"/>
      <c r="E1076" s="99">
        <f t="shared" si="116"/>
        <v>38086</v>
      </c>
      <c r="F1076" s="101">
        <f>IFERROR(VLOOKUP(E1076,历史数据!AH:AJ,3,),"")</f>
        <v>10.516814858357399</v>
      </c>
      <c r="G1076" s="101">
        <f t="shared" si="112"/>
        <v>8.6404256893910638</v>
      </c>
      <c r="H1076" s="105">
        <f t="shared" si="113"/>
        <v>6.5787809012929355E-3</v>
      </c>
      <c r="I1076" s="101">
        <f>IFERROR(VLOOKUP(E1076,历史数据!AH:AJ,2,),"")</f>
        <v>10.959902473207601</v>
      </c>
      <c r="J1076" s="104">
        <f t="shared" si="114"/>
        <v>52</v>
      </c>
      <c r="K1076" s="104" t="str">
        <f>IFERROR(IF(AND(J1075=$H$2*1,MAX(K$64:K1075)=MAX(L$64:L1075)),MAX(K$64:K1075)+1,""),"")</f>
        <v/>
      </c>
      <c r="L1076" s="104" t="str">
        <f>IFERROR(IF(AND($F1075/INDEX($F$64:$F1076,MATCH(MAX(M$64:M1076),M$64:M1076,0)-1)&lt;(1-$P$2),MAX(K$64:K1076)&gt;MAX(L$64:L1075)),MAX(K$64:K1076),""),"")</f>
        <v/>
      </c>
      <c r="M1076" s="104" t="str">
        <f>IFERROR(IF(E1076="","",IF(K1076&lt;&gt;"",MAX(M$64:M1075)+1,IF(AND($F1075/INDEX($F$64:$F1076,MATCH(MAX(M$64:M1075),M$64:M1075,0)-1)&gt;(1+$O$2),MAX(K$64:K1076)&gt;MAX(L$64:L1075)),MAX(M$64:M1075)+1,""))),"")</f>
        <v/>
      </c>
      <c r="N1076" s="91">
        <f t="shared" si="115"/>
        <v>52</v>
      </c>
      <c r="O1076" s="91" t="str">
        <f>IFERROR(IF(AND(N1075=$H$2*1,MAX(O$64:O1075)=MAX(P$64:P1075)),MAX(O$64:O1075)+1,""),"")</f>
        <v/>
      </c>
      <c r="P1076" s="91" t="str">
        <f>IFERROR(IF(MOD(MAX(Q$64:Q1076),10*MAX(O$64:O1076))&lt;=2,IF(AND(F1075/INDEX($F$64:$F1076,MATCH(MAX(O$64:O1076),O$64:O1076,0)-1)&lt;(1-$P$2),MAX(O$64:O1076)&gt;MAX(P$64:P1075)),MAX(O$64:O1076),""),IF(AND($F1075/INDEX($F$64:$F1076,MATCH(MAX(Q$64:Q1076),Q$64:Q1076,0)-1)&lt;(1-$P$2),MAX(O$64:O1076)&gt;MAX(P$64:P1075)),MAX(O$64:O1076),"")),"")</f>
        <v/>
      </c>
      <c r="Q1076" s="91" t="str">
        <f>IFERROR(IF(E1076="","",IF(O1076&lt;&gt;"",MAX(O$64:O1076)*10+1,IF(AND($F1075/INDEX($F$64:$F1076,MATCH(MAX(Q$64:Q1075),Q$64:Q1075,0)-1)&gt;(1+$O$2),MAX(O$64:O1076)&gt;MAX(P$64:P1075)),MAX(Q$64:Q1075)+1,""))),"")</f>
        <v/>
      </c>
    </row>
    <row r="1077" spans="1:17" x14ac:dyDescent="0.2">
      <c r="A1077" s="13">
        <f>HLOOKUP($E$2,历史数据!$V$3:$AE$5000,ROW(A1075),)</f>
        <v>1722067</v>
      </c>
      <c r="B1077" s="41">
        <v>38078</v>
      </c>
      <c r="C1077" s="100">
        <f>IFERROR(IF(A1077&lt;&gt;0,MAX($C$4:C1076)+1,""),"")</f>
        <v>1066</v>
      </c>
      <c r="D1077" s="100"/>
      <c r="E1077" s="99">
        <f t="shared" si="116"/>
        <v>38089</v>
      </c>
      <c r="F1077" s="101">
        <f>IFERROR(VLOOKUP(E1077,历史数据!AH:AJ,3,),"")</f>
        <v>10.360430994292599</v>
      </c>
      <c r="G1077" s="101">
        <f t="shared" si="112"/>
        <v>8.6992868382265627</v>
      </c>
      <c r="H1077" s="105">
        <f t="shared" si="113"/>
        <v>6.8122973278701426E-3</v>
      </c>
      <c r="I1077" s="101">
        <f>IFERROR(VLOOKUP(E1077,历史数据!AH:AJ,2,),"")</f>
        <v>10.4125589489809</v>
      </c>
      <c r="J1077" s="104">
        <f t="shared" si="114"/>
        <v>53</v>
      </c>
      <c r="K1077" s="104" t="str">
        <f>IFERROR(IF(AND(J1076=$H$2*1,MAX(K$64:K1076)=MAX(L$64:L1076)),MAX(K$64:K1076)+1,""),"")</f>
        <v/>
      </c>
      <c r="L1077" s="104" t="str">
        <f>IFERROR(IF(AND($F1076/INDEX($F$64:$F1077,MATCH(MAX(M$64:M1077),M$64:M1077,0)-1)&lt;(1-$P$2),MAX(K$64:K1077)&gt;MAX(L$64:L1076)),MAX(K$64:K1077),""),"")</f>
        <v/>
      </c>
      <c r="M1077" s="104" t="str">
        <f>IFERROR(IF(E1077="","",IF(K1077&lt;&gt;"",MAX(M$64:M1076)+1,IF(AND($F1076/INDEX($F$64:$F1077,MATCH(MAX(M$64:M1076),M$64:M1076,0)-1)&gt;(1+$O$2),MAX(K$64:K1077)&gt;MAX(L$64:L1076)),MAX(M$64:M1076)+1,""))),"")</f>
        <v/>
      </c>
      <c r="N1077" s="91">
        <f t="shared" si="115"/>
        <v>53</v>
      </c>
      <c r="O1077" s="91" t="str">
        <f>IFERROR(IF(AND(N1076=$H$2*1,MAX(O$64:O1076)=MAX(P$64:P1076)),MAX(O$64:O1076)+1,""),"")</f>
        <v/>
      </c>
      <c r="P1077" s="91" t="str">
        <f>IFERROR(IF(MOD(MAX(Q$64:Q1077),10*MAX(O$64:O1077))&lt;=2,IF(AND(F1076/INDEX($F$64:$F1077,MATCH(MAX(O$64:O1077),O$64:O1077,0)-1)&lt;(1-$P$2),MAX(O$64:O1077)&gt;MAX(P$64:P1076)),MAX(O$64:O1077),""),IF(AND($F1076/INDEX($F$64:$F1077,MATCH(MAX(Q$64:Q1077),Q$64:Q1077,0)-1)&lt;(1-$P$2),MAX(O$64:O1077)&gt;MAX(P$64:P1076)),MAX(O$64:O1077),"")),"")</f>
        <v/>
      </c>
      <c r="Q1077" s="91" t="str">
        <f>IFERROR(IF(E1077="","",IF(O1077&lt;&gt;"",MAX(O$64:O1077)*10+1,IF(AND($F1076/INDEX($F$64:$F1077,MATCH(MAX(Q$64:Q1076),Q$64:Q1076,0)-1)&gt;(1+$O$2),MAX(O$64:O1077)&gt;MAX(P$64:P1076)),MAX(Q$64:Q1076)+1,""))),"")</f>
        <v/>
      </c>
    </row>
    <row r="1078" spans="1:17" x14ac:dyDescent="0.2">
      <c r="A1078" s="13">
        <f>HLOOKUP($E$2,历史数据!$V$3:$AE$5000,ROW(A1076),)</f>
        <v>1370002</v>
      </c>
      <c r="B1078" s="41">
        <v>38079</v>
      </c>
      <c r="C1078" s="100">
        <f>IFERROR(IF(A1078&lt;&gt;0,MAX($C$4:C1077)+1,""),"")</f>
        <v>1067</v>
      </c>
      <c r="D1078" s="100"/>
      <c r="E1078" s="99">
        <f t="shared" si="116"/>
        <v>38090</v>
      </c>
      <c r="F1078" s="101">
        <f>IFERROR(VLOOKUP(E1078,历史数据!AH:AJ,3,),"")</f>
        <v>10.542878835701501</v>
      </c>
      <c r="G1078" s="101">
        <f t="shared" si="112"/>
        <v>8.7555415893276471</v>
      </c>
      <c r="H1078" s="105">
        <f t="shared" si="113"/>
        <v>6.4665934285428328E-3</v>
      </c>
      <c r="I1078" s="101">
        <f>IFERROR(VLOOKUP(E1078,历史数据!AH:AJ,2,),"")</f>
        <v>10.360430994292599</v>
      </c>
      <c r="J1078" s="104">
        <f t="shared" si="114"/>
        <v>54</v>
      </c>
      <c r="K1078" s="104" t="str">
        <f>IFERROR(IF(AND(J1077=$H$2*1,MAX(K$64:K1077)=MAX(L$64:L1077)),MAX(K$64:K1077)+1,""),"")</f>
        <v/>
      </c>
      <c r="L1078" s="104" t="str">
        <f>IFERROR(IF(AND($F1077/INDEX($F$64:$F1078,MATCH(MAX(M$64:M1078),M$64:M1078,0)-1)&lt;(1-$P$2),MAX(K$64:K1078)&gt;MAX(L$64:L1077)),MAX(K$64:K1078),""),"")</f>
        <v/>
      </c>
      <c r="M1078" s="104" t="str">
        <f>IFERROR(IF(E1078="","",IF(K1078&lt;&gt;"",MAX(M$64:M1077)+1,IF(AND($F1077/INDEX($F$64:$F1078,MATCH(MAX(M$64:M1077),M$64:M1077,0)-1)&gt;(1+$O$2),MAX(K$64:K1078)&gt;MAX(L$64:L1077)),MAX(M$64:M1077)+1,""))),"")</f>
        <v/>
      </c>
      <c r="N1078" s="91">
        <f t="shared" si="115"/>
        <v>54</v>
      </c>
      <c r="O1078" s="91" t="str">
        <f>IFERROR(IF(AND(N1077=$H$2*1,MAX(O$64:O1077)=MAX(P$64:P1077)),MAX(O$64:O1077)+1,""),"")</f>
        <v/>
      </c>
      <c r="P1078" s="91" t="str">
        <f>IFERROR(IF(MOD(MAX(Q$64:Q1078),10*MAX(O$64:O1078))&lt;=2,IF(AND(F1077/INDEX($F$64:$F1078,MATCH(MAX(O$64:O1078),O$64:O1078,0)-1)&lt;(1-$P$2),MAX(O$64:O1078)&gt;MAX(P$64:P1077)),MAX(O$64:O1078),""),IF(AND($F1077/INDEX($F$64:$F1078,MATCH(MAX(Q$64:Q1078),Q$64:Q1078,0)-1)&lt;(1-$P$2),MAX(O$64:O1078)&gt;MAX(P$64:P1077)),MAX(O$64:O1078),"")),"")</f>
        <v/>
      </c>
      <c r="Q1078" s="91" t="str">
        <f>IFERROR(IF(E1078="","",IF(O1078&lt;&gt;"",MAX(O$64:O1078)*10+1,IF(AND($F1077/INDEX($F$64:$F1078,MATCH(MAX(Q$64:Q1077),Q$64:Q1077,0)-1)&gt;(1+$O$2),MAX(O$64:O1078)&gt;MAX(P$64:P1077)),MAX(Q$64:Q1077)+1,""))),"")</f>
        <v/>
      </c>
    </row>
    <row r="1079" spans="1:17" x14ac:dyDescent="0.2">
      <c r="A1079" s="13">
        <f>HLOOKUP($E$2,历史数据!$V$3:$AE$5000,ROW(A1077),)</f>
        <v>1753264</v>
      </c>
      <c r="B1079" s="41">
        <v>38082</v>
      </c>
      <c r="C1079" s="100">
        <f>IFERROR(IF(A1079&lt;&gt;0,MAX($C$4:C1078)+1,""),"")</f>
        <v>1068</v>
      </c>
      <c r="D1079" s="100"/>
      <c r="E1079" s="99">
        <f t="shared" si="116"/>
        <v>38092</v>
      </c>
      <c r="F1079" s="101">
        <f>IFERROR(VLOOKUP(E1079,历史数据!AH:AJ,3,),"")</f>
        <v>9.8912794020982098</v>
      </c>
      <c r="G1079" s="101">
        <f t="shared" si="112"/>
        <v>8.8005019502462769</v>
      </c>
      <c r="H1079" s="105">
        <f t="shared" si="113"/>
        <v>5.1350747934808538E-3</v>
      </c>
      <c r="I1079" s="101">
        <f>IFERROR(VLOOKUP(E1079,历史数据!AH:AJ,2,),"")</f>
        <v>10.621070767733899</v>
      </c>
      <c r="J1079" s="104">
        <f t="shared" si="114"/>
        <v>55</v>
      </c>
      <c r="K1079" s="104" t="str">
        <f>IFERROR(IF(AND(J1078=$H$2*1,MAX(K$64:K1078)=MAX(L$64:L1078)),MAX(K$64:K1078)+1,""),"")</f>
        <v/>
      </c>
      <c r="L1079" s="104" t="str">
        <f>IFERROR(IF(AND($F1078/INDEX($F$64:$F1079,MATCH(MAX(M$64:M1079),M$64:M1079,0)-1)&lt;(1-$P$2),MAX(K$64:K1079)&gt;MAX(L$64:L1078)),MAX(K$64:K1079),""),"")</f>
        <v/>
      </c>
      <c r="M1079" s="104" t="str">
        <f>IFERROR(IF(E1079="","",IF(K1079&lt;&gt;"",MAX(M$64:M1078)+1,IF(AND($F1078/INDEX($F$64:$F1079,MATCH(MAX(M$64:M1078),M$64:M1078,0)-1)&gt;(1+$O$2),MAX(K$64:K1079)&gt;MAX(L$64:L1078)),MAX(M$64:M1078)+1,""))),"")</f>
        <v/>
      </c>
      <c r="N1079" s="91">
        <f t="shared" si="115"/>
        <v>55</v>
      </c>
      <c r="O1079" s="91" t="str">
        <f>IFERROR(IF(AND(N1078=$H$2*1,MAX(O$64:O1078)=MAX(P$64:P1078)),MAX(O$64:O1078)+1,""),"")</f>
        <v/>
      </c>
      <c r="P1079" s="91" t="str">
        <f>IFERROR(IF(MOD(MAX(Q$64:Q1079),10*MAX(O$64:O1079))&lt;=2,IF(AND(F1078/INDEX($F$64:$F1079,MATCH(MAX(O$64:O1079),O$64:O1079,0)-1)&lt;(1-$P$2),MAX(O$64:O1079)&gt;MAX(P$64:P1078)),MAX(O$64:O1079),""),IF(AND($F1078/INDEX($F$64:$F1079,MATCH(MAX(Q$64:Q1079),Q$64:Q1079,0)-1)&lt;(1-$P$2),MAX(O$64:O1079)&gt;MAX(P$64:P1078)),MAX(O$64:O1079),"")),"")</f>
        <v/>
      </c>
      <c r="Q1079" s="91" t="str">
        <f>IFERROR(IF(E1079="","",IF(O1079&lt;&gt;"",MAX(O$64:O1079)*10+1,IF(AND($F1078/INDEX($F$64:$F1079,MATCH(MAX(Q$64:Q1078),Q$64:Q1078,0)-1)&gt;(1+$O$2),MAX(O$64:O1079)&gt;MAX(P$64:P1078)),MAX(Q$64:Q1078)+1,""))),"")</f>
        <v/>
      </c>
    </row>
    <row r="1080" spans="1:17" x14ac:dyDescent="0.2">
      <c r="A1080" s="13">
        <f>HLOOKUP($E$2,历史数据!$V$3:$AE$5000,ROW(A1078),)</f>
        <v>673780</v>
      </c>
      <c r="B1080" s="41">
        <v>38083</v>
      </c>
      <c r="C1080" s="100">
        <f>IFERROR(IF(A1080&lt;&gt;0,MAX($C$4:C1079)+1,""),"")</f>
        <v>1069</v>
      </c>
      <c r="D1080" s="100"/>
      <c r="E1080" s="99">
        <f t="shared" si="116"/>
        <v>38093</v>
      </c>
      <c r="F1080" s="101">
        <f>IFERROR(VLOOKUP(E1080,历史数据!AH:AJ,3,),"")</f>
        <v>9.5133517306082904</v>
      </c>
      <c r="G1080" s="101">
        <f t="shared" si="112"/>
        <v>8.835905519472055</v>
      </c>
      <c r="H1080" s="105">
        <f t="shared" si="113"/>
        <v>4.022903400957345E-3</v>
      </c>
      <c r="I1080" s="101">
        <f>IFERROR(VLOOKUP(E1080,历史数据!AH:AJ,2,),"")</f>
        <v>9.8391514474099502</v>
      </c>
      <c r="J1080" s="104">
        <f t="shared" si="114"/>
        <v>56</v>
      </c>
      <c r="K1080" s="104" t="str">
        <f>IFERROR(IF(AND(J1079=$H$2*1,MAX(K$64:K1079)=MAX(L$64:L1079)),MAX(K$64:K1079)+1,""),"")</f>
        <v/>
      </c>
      <c r="L1080" s="104" t="str">
        <f>IFERROR(IF(AND($F1079/INDEX($F$64:$F1080,MATCH(MAX(M$64:M1080),M$64:M1080,0)-1)&lt;(1-$P$2),MAX(K$64:K1080)&gt;MAX(L$64:L1079)),MAX(K$64:K1080),""),"")</f>
        <v/>
      </c>
      <c r="M1080" s="104" t="str">
        <f>IFERROR(IF(E1080="","",IF(K1080&lt;&gt;"",MAX(M$64:M1079)+1,IF(AND($F1079/INDEX($F$64:$F1080,MATCH(MAX(M$64:M1079),M$64:M1079,0)-1)&gt;(1+$O$2),MAX(K$64:K1080)&gt;MAX(L$64:L1079)),MAX(M$64:M1079)+1,""))),"")</f>
        <v/>
      </c>
      <c r="N1080" s="91">
        <f t="shared" si="115"/>
        <v>56</v>
      </c>
      <c r="O1080" s="91" t="str">
        <f>IFERROR(IF(AND(N1079=$H$2*1,MAX(O$64:O1079)=MAX(P$64:P1079)),MAX(O$64:O1079)+1,""),"")</f>
        <v/>
      </c>
      <c r="P1080" s="91" t="str">
        <f>IFERROR(IF(MOD(MAX(Q$64:Q1080),10*MAX(O$64:O1080))&lt;=2,IF(AND(F1079/INDEX($F$64:$F1080,MATCH(MAX(O$64:O1080),O$64:O1080,0)-1)&lt;(1-$P$2),MAX(O$64:O1080)&gt;MAX(P$64:P1079)),MAX(O$64:O1080),""),IF(AND($F1079/INDEX($F$64:$F1080,MATCH(MAX(Q$64:Q1080),Q$64:Q1080,0)-1)&lt;(1-$P$2),MAX(O$64:O1080)&gt;MAX(P$64:P1079)),MAX(O$64:O1080),"")),"")</f>
        <v/>
      </c>
      <c r="Q1080" s="91" t="str">
        <f>IFERROR(IF(E1080="","",IF(O1080&lt;&gt;"",MAX(O$64:O1080)*10+1,IF(AND($F1079/INDEX($F$64:$F1080,MATCH(MAX(Q$64:Q1079),Q$64:Q1079,0)-1)&gt;(1+$O$2),MAX(O$64:O1080)&gt;MAX(P$64:P1079)),MAX(Q$64:Q1079)+1,""))),"")</f>
        <v/>
      </c>
    </row>
    <row r="1081" spans="1:17" x14ac:dyDescent="0.2">
      <c r="A1081" s="13">
        <f>HLOOKUP($E$2,历史数据!$V$3:$AE$5000,ROW(A1079),)</f>
        <v>1111928</v>
      </c>
      <c r="B1081" s="41">
        <v>38084</v>
      </c>
      <c r="C1081" s="100">
        <f>IFERROR(IF(A1081&lt;&gt;0,MAX($C$4:C1080)+1,""),"")</f>
        <v>1070</v>
      </c>
      <c r="D1081" s="100"/>
      <c r="E1081" s="99">
        <f t="shared" si="116"/>
        <v>38096</v>
      </c>
      <c r="F1081" s="101">
        <f>IFERROR(VLOOKUP(E1081,历史数据!AH:AJ,3,),"")</f>
        <v>9.6306396286568905</v>
      </c>
      <c r="G1081" s="101">
        <f t="shared" si="112"/>
        <v>8.871743488320238</v>
      </c>
      <c r="H1081" s="105">
        <f t="shared" si="113"/>
        <v>4.0559474939161344E-3</v>
      </c>
      <c r="I1081" s="101">
        <f>IFERROR(VLOOKUP(E1081,历史数据!AH:AJ,2,),"")</f>
        <v>9.5133517306082904</v>
      </c>
      <c r="J1081" s="104" t="str">
        <f t="shared" si="114"/>
        <v>0</v>
      </c>
      <c r="K1081" s="104" t="str">
        <f>IFERROR(IF(AND(J1080=$H$2*1,MAX(K$64:K1080)=MAX(L$64:L1080)),MAX(K$64:K1080)+1,""),"")</f>
        <v/>
      </c>
      <c r="L1081" s="104">
        <f>IFERROR(IF(AND($F1080/INDEX($F$64:$F1081,MATCH(MAX(M$64:M1081),M$64:M1081,0)-1)&lt;(1-$P$2),MAX(K$64:K1081)&gt;MAX(L$64:L1080)),MAX(K$64:K1081),""),"")</f>
        <v>6</v>
      </c>
      <c r="M1081" s="104" t="str">
        <f>IFERROR(IF(E1081="","",IF(K1081&lt;&gt;"",MAX(M$64:M1080)+1,IF(AND($F1080/INDEX($F$64:$F1081,MATCH(MAX(M$64:M1080),M$64:M1080,0)-1)&gt;(1+$O$2),MAX(K$64:K1081)&gt;MAX(L$64:L1080)),MAX(M$64:M1080)+1,""))),"")</f>
        <v/>
      </c>
      <c r="N1081" s="91">
        <f t="shared" si="115"/>
        <v>57</v>
      </c>
      <c r="O1081" s="91" t="str">
        <f>IFERROR(IF(AND(N1080=$H$2*1,MAX(O$64:O1080)=MAX(P$64:P1080)),MAX(O$64:O1080)+1,""),"")</f>
        <v/>
      </c>
      <c r="P1081" s="91" t="str">
        <f>IFERROR(IF(MOD(MAX(Q$64:Q1081),10*MAX(O$64:O1081))&lt;=2,IF(AND(F1080/INDEX($F$64:$F1081,MATCH(MAX(O$64:O1081),O$64:O1081,0)-1)&lt;(1-$P$2),MAX(O$64:O1081)&gt;MAX(P$64:P1080)),MAX(O$64:O1081),""),IF(AND($F1080/INDEX($F$64:$F1081,MATCH(MAX(Q$64:Q1081),Q$64:Q1081,0)-1)&lt;(1-$P$2),MAX(O$64:O1081)&gt;MAX(P$64:P1080)),MAX(O$64:O1081),"")),"")</f>
        <v/>
      </c>
      <c r="Q1081" s="91" t="str">
        <f>IFERROR(IF(E1081="","",IF(O1081&lt;&gt;"",MAX(O$64:O1081)*10+1,IF(AND($F1080/INDEX($F$64:$F1081,MATCH(MAX(Q$64:Q1080),Q$64:Q1080,0)-1)&gt;(1+$O$2),MAX(O$64:O1081)&gt;MAX(P$64:P1080)),MAX(Q$64:Q1080)+1,""))),"")</f>
        <v/>
      </c>
    </row>
    <row r="1082" spans="1:17" x14ac:dyDescent="0.2">
      <c r="A1082" s="13">
        <f>HLOOKUP($E$2,历史数据!$V$3:$AE$5000,ROW(A1080),)</f>
        <v>1095342</v>
      </c>
      <c r="B1082" s="41">
        <v>38085</v>
      </c>
      <c r="C1082" s="100">
        <f>IFERROR(IF(A1082&lt;&gt;0,MAX($C$4:C1081)+1,""),"")</f>
        <v>1071</v>
      </c>
      <c r="D1082" s="100"/>
      <c r="E1082" s="99">
        <f t="shared" si="116"/>
        <v>38097</v>
      </c>
      <c r="F1082" s="101">
        <f>IFERROR(VLOOKUP(E1082,历史数据!AH:AJ,3,),"")</f>
        <v>9.9303753681144098</v>
      </c>
      <c r="G1082" s="101">
        <f t="shared" si="112"/>
        <v>8.9119254533924401</v>
      </c>
      <c r="H1082" s="105">
        <f t="shared" si="113"/>
        <v>4.5292072663172256E-3</v>
      </c>
      <c r="I1082" s="101">
        <f>IFERROR(VLOOKUP(E1082,历史数据!AH:AJ,2,),"")</f>
        <v>9.6176076399848203</v>
      </c>
      <c r="J1082" s="104">
        <f t="shared" si="114"/>
        <v>1</v>
      </c>
      <c r="K1082" s="104" t="str">
        <f>IFERROR(IF(AND(J1081=$H$2*1,MAX(K$64:K1081)=MAX(L$64:L1081)),MAX(K$64:K1081)+1,""),"")</f>
        <v/>
      </c>
      <c r="L1082" s="104" t="str">
        <f>IFERROR(IF(AND($F1081/INDEX($F$64:$F1082,MATCH(MAX(M$64:M1082),M$64:M1082,0)-1)&lt;(1-$P$2),MAX(K$64:K1082)&gt;MAX(L$64:L1081)),MAX(K$64:K1082),""),"")</f>
        <v/>
      </c>
      <c r="M1082" s="104" t="str">
        <f>IFERROR(IF(E1082="","",IF(K1082&lt;&gt;"",MAX(M$64:M1081)+1,IF(AND($F1081/INDEX($F$64:$F1082,MATCH(MAX(M$64:M1081),M$64:M1081,0)-1)&gt;(1+$O$2),MAX(K$64:K1082)&gt;MAX(L$64:L1081)),MAX(M$64:M1081)+1,""))),"")</f>
        <v/>
      </c>
      <c r="N1082" s="91">
        <f t="shared" si="115"/>
        <v>58</v>
      </c>
      <c r="O1082" s="91" t="str">
        <f>IFERROR(IF(AND(N1081=$H$2*1,MAX(O$64:O1081)=MAX(P$64:P1081)),MAX(O$64:O1081)+1,""),"")</f>
        <v/>
      </c>
      <c r="P1082" s="91" t="str">
        <f>IFERROR(IF(MOD(MAX(Q$64:Q1082),10*MAX(O$64:O1082))&lt;=2,IF(AND(F1081/INDEX($F$64:$F1082,MATCH(MAX(O$64:O1082),O$64:O1082,0)-1)&lt;(1-$P$2),MAX(O$64:O1082)&gt;MAX(P$64:P1081)),MAX(O$64:O1082),""),IF(AND($F1081/INDEX($F$64:$F1082,MATCH(MAX(Q$64:Q1082),Q$64:Q1082,0)-1)&lt;(1-$P$2),MAX(O$64:O1082)&gt;MAX(P$64:P1081)),MAX(O$64:O1082),"")),"")</f>
        <v/>
      </c>
      <c r="Q1082" s="91" t="str">
        <f>IFERROR(IF(E1082="","",IF(O1082&lt;&gt;"",MAX(O$64:O1082)*10+1,IF(AND($F1081/INDEX($F$64:$F1082,MATCH(MAX(Q$64:Q1081),Q$64:Q1081,0)-1)&gt;(1+$O$2),MAX(O$64:O1082)&gt;MAX(P$64:P1081)),MAX(Q$64:Q1081)+1,""))),"")</f>
        <v/>
      </c>
    </row>
    <row r="1083" spans="1:17" x14ac:dyDescent="0.2">
      <c r="A1083" s="13">
        <f>HLOOKUP($E$2,历史数据!$V$3:$AE$5000,ROW(A1081),)</f>
        <v>1116873</v>
      </c>
      <c r="B1083" s="41">
        <v>38086</v>
      </c>
      <c r="C1083" s="100">
        <f>IFERROR(IF(A1083&lt;&gt;0,MAX($C$4:C1082)+1,""),"")</f>
        <v>1072</v>
      </c>
      <c r="D1083" s="100"/>
      <c r="E1083" s="99">
        <f t="shared" si="116"/>
        <v>38098</v>
      </c>
      <c r="F1083" s="101">
        <f>IFERROR(VLOOKUP(E1083,历史数据!AH:AJ,3,),"")</f>
        <v>9.6176076399848203</v>
      </c>
      <c r="G1083" s="101">
        <f t="shared" si="112"/>
        <v>8.948849421296627</v>
      </c>
      <c r="H1083" s="105">
        <f t="shared" si="113"/>
        <v>4.1432087933512829E-3</v>
      </c>
      <c r="I1083" s="101">
        <f>IFERROR(VLOOKUP(E1083,历史数据!AH:AJ,2,),"")</f>
        <v>9.9173433794423502</v>
      </c>
      <c r="J1083" s="104">
        <f t="shared" si="114"/>
        <v>2</v>
      </c>
      <c r="K1083" s="104" t="str">
        <f>IFERROR(IF(AND(J1082=$H$2*1,MAX(K$64:K1082)=MAX(L$64:L1082)),MAX(K$64:K1082)+1,""),"")</f>
        <v/>
      </c>
      <c r="L1083" s="104" t="str">
        <f>IFERROR(IF(AND($F1082/INDEX($F$64:$F1083,MATCH(MAX(M$64:M1083),M$64:M1083,0)-1)&lt;(1-$P$2),MAX(K$64:K1083)&gt;MAX(L$64:L1082)),MAX(K$64:K1083),""),"")</f>
        <v/>
      </c>
      <c r="M1083" s="104" t="str">
        <f>IFERROR(IF(E1083="","",IF(K1083&lt;&gt;"",MAX(M$64:M1082)+1,IF(AND($F1082/INDEX($F$64:$F1083,MATCH(MAX(M$64:M1082),M$64:M1082,0)-1)&gt;(1+$O$2),MAX(K$64:K1083)&gt;MAX(L$64:L1082)),MAX(M$64:M1082)+1,""))),"")</f>
        <v/>
      </c>
      <c r="N1083" s="91">
        <f t="shared" si="115"/>
        <v>59</v>
      </c>
      <c r="O1083" s="91" t="str">
        <f>IFERROR(IF(AND(N1082=$H$2*1,MAX(O$64:O1082)=MAX(P$64:P1082)),MAX(O$64:O1082)+1,""),"")</f>
        <v/>
      </c>
      <c r="P1083" s="91" t="str">
        <f>IFERROR(IF(MOD(MAX(Q$64:Q1083),10*MAX(O$64:O1083))&lt;=2,IF(AND(F1082/INDEX($F$64:$F1083,MATCH(MAX(O$64:O1083),O$64:O1083,0)-1)&lt;(1-$P$2),MAX(O$64:O1083)&gt;MAX(P$64:P1082)),MAX(O$64:O1083),""),IF(AND($F1082/INDEX($F$64:$F1083,MATCH(MAX(Q$64:Q1083),Q$64:Q1083,0)-1)&lt;(1-$P$2),MAX(O$64:O1083)&gt;MAX(P$64:P1082)),MAX(O$64:O1083),"")),"")</f>
        <v/>
      </c>
      <c r="Q1083" s="91" t="str">
        <f>IFERROR(IF(E1083="","",IF(O1083&lt;&gt;"",MAX(O$64:O1083)*10+1,IF(AND($F1082/INDEX($F$64:$F1083,MATCH(MAX(Q$64:Q1082),Q$64:Q1082,0)-1)&gt;(1+$O$2),MAX(O$64:O1083)&gt;MAX(P$64:P1082)),MAX(Q$64:Q1082)+1,""))),"")</f>
        <v/>
      </c>
    </row>
    <row r="1084" spans="1:17" x14ac:dyDescent="0.2">
      <c r="A1084" s="13">
        <f>HLOOKUP($E$2,历史数据!$V$3:$AE$5000,ROW(A1082),)</f>
        <v>705686</v>
      </c>
      <c r="B1084" s="41">
        <v>38089</v>
      </c>
      <c r="C1084" s="100">
        <f>IFERROR(IF(A1084&lt;&gt;0,MAX($C$4:C1083)+1,""),"")</f>
        <v>1073</v>
      </c>
      <c r="D1084" s="100"/>
      <c r="E1084" s="99">
        <f t="shared" si="116"/>
        <v>38099</v>
      </c>
      <c r="F1084" s="101">
        <f>IFERROR(VLOOKUP(E1084,历史数据!AH:AJ,3,),"")</f>
        <v>9.5654796852965607</v>
      </c>
      <c r="G1084" s="101">
        <f t="shared" si="112"/>
        <v>8.9844701903336084</v>
      </c>
      <c r="H1084" s="105">
        <f t="shared" si="113"/>
        <v>3.9804859105361245E-3</v>
      </c>
      <c r="I1084" s="101">
        <f>IFERROR(VLOOKUP(E1084,历史数据!AH:AJ,2,),"")</f>
        <v>9.6827675833451501</v>
      </c>
      <c r="J1084" s="104">
        <f t="shared" si="114"/>
        <v>3</v>
      </c>
      <c r="K1084" s="104" t="str">
        <f>IFERROR(IF(AND(J1083=$H$2*1,MAX(K$64:K1083)=MAX(L$64:L1083)),MAX(K$64:K1083)+1,""),"")</f>
        <v/>
      </c>
      <c r="L1084" s="104" t="str">
        <f>IFERROR(IF(AND($F1083/INDEX($F$64:$F1084,MATCH(MAX(M$64:M1084),M$64:M1084,0)-1)&lt;(1-$P$2),MAX(K$64:K1084)&gt;MAX(L$64:L1083)),MAX(K$64:K1084),""),"")</f>
        <v/>
      </c>
      <c r="M1084" s="104" t="str">
        <f>IFERROR(IF(E1084="","",IF(K1084&lt;&gt;"",MAX(M$64:M1083)+1,IF(AND($F1083/INDEX($F$64:$F1084,MATCH(MAX(M$64:M1083),M$64:M1083,0)-1)&gt;(1+$O$2),MAX(K$64:K1084)&gt;MAX(L$64:L1083)),MAX(M$64:M1083)+1,""))),"")</f>
        <v/>
      </c>
      <c r="N1084" s="91">
        <f t="shared" si="115"/>
        <v>60</v>
      </c>
      <c r="O1084" s="91" t="str">
        <f>IFERROR(IF(AND(N1083=$H$2*1,MAX(O$64:O1083)=MAX(P$64:P1083)),MAX(O$64:O1083)+1,""),"")</f>
        <v/>
      </c>
      <c r="P1084" s="91" t="str">
        <f>IFERROR(IF(MOD(MAX(Q$64:Q1084),10*MAX(O$64:O1084))&lt;=2,IF(AND(F1083/INDEX($F$64:$F1084,MATCH(MAX(O$64:O1084),O$64:O1084,0)-1)&lt;(1-$P$2),MAX(O$64:O1084)&gt;MAX(P$64:P1083)),MAX(O$64:O1084),""),IF(AND($F1083/INDEX($F$64:$F1084,MATCH(MAX(Q$64:Q1084),Q$64:Q1084,0)-1)&lt;(1-$P$2),MAX(O$64:O1084)&gt;MAX(P$64:P1083)),MAX(O$64:O1084),"")),"")</f>
        <v/>
      </c>
      <c r="Q1084" s="91" t="str">
        <f>IFERROR(IF(E1084="","",IF(O1084&lt;&gt;"",MAX(O$64:O1084)*10+1,IF(AND($F1083/INDEX($F$64:$F1084,MATCH(MAX(Q$64:Q1083),Q$64:Q1083,0)-1)&gt;(1+$O$2),MAX(O$64:O1084)&gt;MAX(P$64:P1083)),MAX(Q$64:Q1083)+1,""))),"")</f>
        <v/>
      </c>
    </row>
    <row r="1085" spans="1:17" x14ac:dyDescent="0.2">
      <c r="A1085" s="13">
        <f>HLOOKUP($E$2,历史数据!$V$3:$AE$5000,ROW(A1083),)</f>
        <v>570275</v>
      </c>
      <c r="B1085" s="41">
        <v>38090</v>
      </c>
      <c r="C1085" s="100">
        <f>IFERROR(IF(A1085&lt;&gt;0,MAX($C$4:C1084)+1,""),"")</f>
        <v>1074</v>
      </c>
      <c r="D1085" s="100"/>
      <c r="E1085" s="99">
        <f t="shared" si="116"/>
        <v>38100</v>
      </c>
      <c r="F1085" s="101">
        <f>IFERROR(VLOOKUP(E1085,历史数据!AH:AJ,3,),"")</f>
        <v>9.5394157079524309</v>
      </c>
      <c r="G1085" s="101">
        <f t="shared" si="112"/>
        <v>9.0177017614473769</v>
      </c>
      <c r="H1085" s="105">
        <f t="shared" si="113"/>
        <v>3.6987791611264864E-3</v>
      </c>
      <c r="I1085" s="101">
        <f>IFERROR(VLOOKUP(E1085,历史数据!AH:AJ,2,),"")</f>
        <v>9.5654796852965607</v>
      </c>
      <c r="J1085" s="104">
        <f t="shared" si="114"/>
        <v>4</v>
      </c>
      <c r="K1085" s="104" t="str">
        <f>IFERROR(IF(AND(J1084=$H$2*1,MAX(K$64:K1084)=MAX(L$64:L1084)),MAX(K$64:K1084)+1,""),"")</f>
        <v/>
      </c>
      <c r="L1085" s="104" t="str">
        <f>IFERROR(IF(AND($F1084/INDEX($F$64:$F1085,MATCH(MAX(M$64:M1085),M$64:M1085,0)-1)&lt;(1-$P$2),MAX(K$64:K1085)&gt;MAX(L$64:L1084)),MAX(K$64:K1085),""),"")</f>
        <v/>
      </c>
      <c r="M1085" s="104" t="str">
        <f>IFERROR(IF(E1085="","",IF(K1085&lt;&gt;"",MAX(M$64:M1084)+1,IF(AND($F1084/INDEX($F$64:$F1085,MATCH(MAX(M$64:M1084),M$64:M1084,0)-1)&gt;(1+$O$2),MAX(K$64:K1085)&gt;MAX(L$64:L1084)),MAX(M$64:M1084)+1,""))),"")</f>
        <v/>
      </c>
      <c r="N1085" s="91">
        <f t="shared" si="115"/>
        <v>61</v>
      </c>
      <c r="O1085" s="91" t="str">
        <f>IFERROR(IF(AND(N1084=$H$2*1,MAX(O$64:O1084)=MAX(P$64:P1084)),MAX(O$64:O1084)+1,""),"")</f>
        <v/>
      </c>
      <c r="P1085" s="91" t="str">
        <f>IFERROR(IF(MOD(MAX(Q$64:Q1085),10*MAX(O$64:O1085))&lt;=2,IF(AND(F1084/INDEX($F$64:$F1085,MATCH(MAX(O$64:O1085),O$64:O1085,0)-1)&lt;(1-$P$2),MAX(O$64:O1085)&gt;MAX(P$64:P1084)),MAX(O$64:O1085),""),IF(AND($F1084/INDEX($F$64:$F1085,MATCH(MAX(Q$64:Q1085),Q$64:Q1085,0)-1)&lt;(1-$P$2),MAX(O$64:O1085)&gt;MAX(P$64:P1084)),MAX(O$64:O1085),"")),"")</f>
        <v/>
      </c>
      <c r="Q1085" s="91" t="str">
        <f>IFERROR(IF(E1085="","",IF(O1085&lt;&gt;"",MAX(O$64:O1085)*10+1,IF(AND($F1084/INDEX($F$64:$F1085,MATCH(MAX(Q$64:Q1084),Q$64:Q1084,0)-1)&gt;(1+$O$2),MAX(O$64:O1085)&gt;MAX(P$64:P1084)),MAX(Q$64:Q1084)+1,""))),"")</f>
        <v/>
      </c>
    </row>
    <row r="1086" spans="1:17" x14ac:dyDescent="0.2">
      <c r="A1086" s="13">
        <f>HLOOKUP($E$2,历史数据!$V$3:$AE$5000,ROW(A1084),)</f>
        <v>0</v>
      </c>
      <c r="B1086" s="41">
        <v>38091</v>
      </c>
      <c r="C1086" s="100" t="str">
        <f>IFERROR(IF(A1086&lt;&gt;0,MAX($C$4:C1085)+1,""),"")</f>
        <v/>
      </c>
      <c r="D1086" s="100"/>
      <c r="E1086" s="99">
        <f t="shared" si="116"/>
        <v>38103</v>
      </c>
      <c r="F1086" s="101">
        <f>IFERROR(VLOOKUP(E1086,历史数据!AH:AJ,3,),"")</f>
        <v>9.5133517306082904</v>
      </c>
      <c r="G1086" s="101">
        <f t="shared" si="112"/>
        <v>9.049195734071537</v>
      </c>
      <c r="H1086" s="105">
        <f t="shared" si="113"/>
        <v>3.4924611012090434E-3</v>
      </c>
      <c r="I1086" s="101">
        <f>IFERROR(VLOOKUP(E1086,历史数据!AH:AJ,2,),"")</f>
        <v>9.4090958212317695</v>
      </c>
      <c r="J1086" s="104">
        <f t="shared" si="114"/>
        <v>5</v>
      </c>
      <c r="K1086" s="104" t="str">
        <f>IFERROR(IF(AND(J1085=$H$2*1,MAX(K$64:K1085)=MAX(L$64:L1085)),MAX(K$64:K1085)+1,""),"")</f>
        <v/>
      </c>
      <c r="L1086" s="104" t="str">
        <f>IFERROR(IF(AND($F1085/INDEX($F$64:$F1086,MATCH(MAX(M$64:M1086),M$64:M1086,0)-1)&lt;(1-$P$2),MAX(K$64:K1086)&gt;MAX(L$64:L1085)),MAX(K$64:K1086),""),"")</f>
        <v/>
      </c>
      <c r="M1086" s="104" t="str">
        <f>IFERROR(IF(E1086="","",IF(K1086&lt;&gt;"",MAX(M$64:M1085)+1,IF(AND($F1085/INDEX($F$64:$F1086,MATCH(MAX(M$64:M1085),M$64:M1085,0)-1)&gt;(1+$O$2),MAX(K$64:K1086)&gt;MAX(L$64:L1085)),MAX(M$64:M1085)+1,""))),"")</f>
        <v/>
      </c>
      <c r="N1086" s="91">
        <f t="shared" si="115"/>
        <v>62</v>
      </c>
      <c r="O1086" s="91" t="str">
        <f>IFERROR(IF(AND(N1085=$H$2*1,MAX(O$64:O1085)=MAX(P$64:P1085)),MAX(O$64:O1085)+1,""),"")</f>
        <v/>
      </c>
      <c r="P1086" s="91" t="str">
        <f>IFERROR(IF(MOD(MAX(Q$64:Q1086),10*MAX(O$64:O1086))&lt;=2,IF(AND(F1085/INDEX($F$64:$F1086,MATCH(MAX(O$64:O1086),O$64:O1086,0)-1)&lt;(1-$P$2),MAX(O$64:O1086)&gt;MAX(P$64:P1085)),MAX(O$64:O1086),""),IF(AND($F1085/INDEX($F$64:$F1086,MATCH(MAX(Q$64:Q1086),Q$64:Q1086,0)-1)&lt;(1-$P$2),MAX(O$64:O1086)&gt;MAX(P$64:P1085)),MAX(O$64:O1086),"")),"")</f>
        <v/>
      </c>
      <c r="Q1086" s="91" t="str">
        <f>IFERROR(IF(E1086="","",IF(O1086&lt;&gt;"",MAX(O$64:O1086)*10+1,IF(AND($F1085/INDEX($F$64:$F1086,MATCH(MAX(Q$64:Q1085),Q$64:Q1085,0)-1)&gt;(1+$O$2),MAX(O$64:O1086)&gt;MAX(P$64:P1085)),MAX(Q$64:Q1085)+1,""))),"")</f>
        <v/>
      </c>
    </row>
    <row r="1087" spans="1:17" x14ac:dyDescent="0.2">
      <c r="A1087" s="13">
        <f>HLOOKUP($E$2,历史数据!$V$3:$AE$5000,ROW(A1085),)</f>
        <v>1458603</v>
      </c>
      <c r="B1087" s="41">
        <v>38092</v>
      </c>
      <c r="C1087" s="100">
        <f>IFERROR(IF(A1087&lt;&gt;0,MAX($C$4:C1086)+1,""),"")</f>
        <v>1075</v>
      </c>
      <c r="D1087" s="100"/>
      <c r="E1087" s="99">
        <f t="shared" si="116"/>
        <v>38104</v>
      </c>
      <c r="F1087" s="101">
        <f>IFERROR(VLOOKUP(E1087,历史数据!AH:AJ,3,),"")</f>
        <v>9.3439358778714308</v>
      </c>
      <c r="G1087" s="101">
        <f t="shared" si="112"/>
        <v>9.0741737123596646</v>
      </c>
      <c r="H1087" s="105">
        <f t="shared" si="113"/>
        <v>2.7602429013753316E-3</v>
      </c>
      <c r="I1087" s="101">
        <f>IFERROR(VLOOKUP(E1087,历史数据!AH:AJ,2,),"")</f>
        <v>9.4221278099038308</v>
      </c>
      <c r="J1087" s="104">
        <f t="shared" si="114"/>
        <v>6</v>
      </c>
      <c r="K1087" s="104">
        <f>IFERROR(IF(AND(J1086=$H$2*1,MAX(K$64:K1086)=MAX(L$64:L1086)),MAX(K$64:K1086)+1,""),"")</f>
        <v>7</v>
      </c>
      <c r="L1087" s="104" t="str">
        <f>IFERROR(IF(AND($F1086/INDEX($F$64:$F1087,MATCH(MAX(M$64:M1087),M$64:M1087,0)-1)&lt;(1-$P$2),MAX(K$64:K1087)&gt;MAX(L$64:L1086)),MAX(K$64:K1087),""),"")</f>
        <v/>
      </c>
      <c r="M1087" s="104">
        <f>IFERROR(IF(E1087="","",IF(K1087&lt;&gt;"",MAX(M$64:M1086)+1,IF(AND($F1086/INDEX($F$64:$F1087,MATCH(MAX(M$64:M1086),M$64:M1086,0)-1)&gt;(1+$O$2),MAX(K$64:K1087)&gt;MAX(L$64:L1086)),MAX(M$64:M1086)+1,""))),"")</f>
        <v>9</v>
      </c>
      <c r="N1087" s="91">
        <f t="shared" si="115"/>
        <v>63</v>
      </c>
      <c r="O1087" s="91" t="str">
        <f>IFERROR(IF(AND(N1086=$H$2*1,MAX(O$64:O1086)=MAX(P$64:P1086)),MAX(O$64:O1086)+1,""),"")</f>
        <v/>
      </c>
      <c r="P1087" s="91" t="str">
        <f>IFERROR(IF(MOD(MAX(Q$64:Q1087),10*MAX(O$64:O1087))&lt;=2,IF(AND(F1086/INDEX($F$64:$F1087,MATCH(MAX(O$64:O1087),O$64:O1087,0)-1)&lt;(1-$P$2),MAX(O$64:O1087)&gt;MAX(P$64:P1086)),MAX(O$64:O1087),""),IF(AND($F1086/INDEX($F$64:$F1087,MATCH(MAX(Q$64:Q1087),Q$64:Q1087,0)-1)&lt;(1-$P$2),MAX(O$64:O1087)&gt;MAX(P$64:P1086)),MAX(O$64:O1087),"")),"")</f>
        <v/>
      </c>
      <c r="Q1087" s="91" t="str">
        <f>IFERROR(IF(E1087="","",IF(O1087&lt;&gt;"",MAX(O$64:O1087)*10+1,IF(AND($F1086/INDEX($F$64:$F1087,MATCH(MAX(Q$64:Q1086),Q$64:Q1086,0)-1)&gt;(1+$O$2),MAX(O$64:O1087)&gt;MAX(P$64:P1086)),MAX(Q$64:Q1086)+1,""))),"")</f>
        <v/>
      </c>
    </row>
    <row r="1088" spans="1:17" x14ac:dyDescent="0.2">
      <c r="A1088" s="13">
        <f>HLOOKUP($E$2,历史数据!$V$3:$AE$5000,ROW(A1086),)</f>
        <v>885138</v>
      </c>
      <c r="B1088" s="41">
        <v>38093</v>
      </c>
      <c r="C1088" s="100">
        <f>IFERROR(IF(A1088&lt;&gt;0,MAX($C$4:C1087)+1,""),"")</f>
        <v>1076</v>
      </c>
      <c r="D1088" s="100"/>
      <c r="E1088" s="99">
        <f t="shared" si="116"/>
        <v>38105</v>
      </c>
      <c r="F1088" s="101">
        <f>IFERROR(VLOOKUP(E1088,历史数据!AH:AJ,3,),"")</f>
        <v>9.0963280931021799</v>
      </c>
      <c r="G1088" s="101">
        <f t="shared" si="112"/>
        <v>9.0941560949901667</v>
      </c>
      <c r="H1088" s="105">
        <f t="shared" si="113"/>
        <v>2.2021159461917961E-3</v>
      </c>
      <c r="I1088" s="101">
        <f>IFERROR(VLOOKUP(E1088,历史数据!AH:AJ,2,),"")</f>
        <v>9.3309038891993694</v>
      </c>
      <c r="J1088" s="104">
        <f t="shared" si="114"/>
        <v>7</v>
      </c>
      <c r="K1088" s="104" t="str">
        <f>IFERROR(IF(AND(J1087=$H$2*1,MAX(K$64:K1087)=MAX(L$64:L1087)),MAX(K$64:K1087)+1,""),"")</f>
        <v/>
      </c>
      <c r="L1088" s="104" t="str">
        <f>IFERROR(IF(AND($F1087/INDEX($F$64:$F1088,MATCH(MAX(M$64:M1088),M$64:M1088,0)-1)&lt;(1-$P$2),MAX(K$64:K1088)&gt;MAX(L$64:L1087)),MAX(K$64:K1088),""),"")</f>
        <v/>
      </c>
      <c r="M1088" s="104" t="str">
        <f>IFERROR(IF(E1088="","",IF(K1088&lt;&gt;"",MAX(M$64:M1087)+1,IF(AND($F1087/INDEX($F$64:$F1088,MATCH(MAX(M$64:M1087),M$64:M1087,0)-1)&gt;(1+$O$2),MAX(K$64:K1088)&gt;MAX(L$64:L1087)),MAX(M$64:M1087)+1,""))),"")</f>
        <v/>
      </c>
      <c r="N1088" s="91">
        <f t="shared" si="115"/>
        <v>64</v>
      </c>
      <c r="O1088" s="91" t="str">
        <f>IFERROR(IF(AND(N1087=$H$2*1,MAX(O$64:O1087)=MAX(P$64:P1087)),MAX(O$64:O1087)+1,""),"")</f>
        <v/>
      </c>
      <c r="P1088" s="91" t="str">
        <f>IFERROR(IF(MOD(MAX(Q$64:Q1088),10*MAX(O$64:O1088))&lt;=2,IF(AND(F1087/INDEX($F$64:$F1088,MATCH(MAX(O$64:O1088),O$64:O1088,0)-1)&lt;(1-$P$2),MAX(O$64:O1088)&gt;MAX(P$64:P1087)),MAX(O$64:O1088),""),IF(AND($F1087/INDEX($F$64:$F1088,MATCH(MAX(Q$64:Q1088),Q$64:Q1088,0)-1)&lt;(1-$P$2),MAX(O$64:O1088)&gt;MAX(P$64:P1087)),MAX(O$64:O1088),"")),"")</f>
        <v/>
      </c>
      <c r="Q1088" s="91" t="str">
        <f>IFERROR(IF(E1088="","",IF(O1088&lt;&gt;"",MAX(O$64:O1088)*10+1,IF(AND($F1087/INDEX($F$64:$F1088,MATCH(MAX(Q$64:Q1087),Q$64:Q1087,0)-1)&gt;(1+$O$2),MAX(O$64:O1088)&gt;MAX(P$64:P1087)),MAX(Q$64:Q1087)+1,""))),"")</f>
        <v/>
      </c>
    </row>
    <row r="1089" spans="1:17" x14ac:dyDescent="0.2">
      <c r="A1089" s="13">
        <f>HLOOKUP($E$2,历史数据!$V$3:$AE$5000,ROW(A1087),)</f>
        <v>472170</v>
      </c>
      <c r="B1089" s="41">
        <v>38096</v>
      </c>
      <c r="C1089" s="100">
        <f>IFERROR(IF(A1089&lt;&gt;0,MAX($C$4:C1088)+1,""),"")</f>
        <v>1077</v>
      </c>
      <c r="D1089" s="100"/>
      <c r="E1089" s="99">
        <f t="shared" si="116"/>
        <v>38106</v>
      </c>
      <c r="F1089" s="101">
        <f>IFERROR(VLOOKUP(E1089,历史数据!AH:AJ,3,),"")</f>
        <v>8.7314324102843308</v>
      </c>
      <c r="G1089" s="101">
        <f t="shared" ref="G1089:G1152" si="117">IFERROR(IF(E1089="","",AVERAGE(F1030:F1089)),"")</f>
        <v>9.1061020846062295</v>
      </c>
      <c r="H1089" s="105">
        <f t="shared" si="113"/>
        <v>1.3135896823504023E-3</v>
      </c>
      <c r="I1089" s="101">
        <f>IFERROR(VLOOKUP(E1089,历史数据!AH:AJ,2,),"")</f>
        <v>9.1875520138066396</v>
      </c>
      <c r="J1089" s="104">
        <f t="shared" si="114"/>
        <v>0</v>
      </c>
      <c r="K1089" s="104" t="str">
        <f>IFERROR(IF(AND(J1088=$H$2*1,MAX(K$64:K1088)=MAX(L$64:L1088)),MAX(K$64:K1088)+1,""),"")</f>
        <v/>
      </c>
      <c r="L1089" s="104" t="str">
        <f>IFERROR(IF(AND($F1088/INDEX($F$64:$F1089,MATCH(MAX(M$64:M1089),M$64:M1089,0)-1)&lt;(1-$P$2),MAX(K$64:K1089)&gt;MAX(L$64:L1088)),MAX(K$64:K1089),""),"")</f>
        <v/>
      </c>
      <c r="M1089" s="104" t="str">
        <f>IFERROR(IF(E1089="","",IF(K1089&lt;&gt;"",MAX(M$64:M1088)+1,IF(AND($F1088/INDEX($F$64:$F1089,MATCH(MAX(M$64:M1088),M$64:M1088,0)-1)&gt;(1+$O$2),MAX(K$64:K1089)&gt;MAX(L$64:L1088)),MAX(M$64:M1088)+1,""))),"")</f>
        <v/>
      </c>
      <c r="N1089" s="91">
        <f t="shared" si="115"/>
        <v>0</v>
      </c>
      <c r="O1089" s="91" t="str">
        <f>IFERROR(IF(AND(N1088=$H$2*1,MAX(O$64:O1088)=MAX(P$64:P1088)),MAX(O$64:O1088)+1,""),"")</f>
        <v/>
      </c>
      <c r="P1089" s="91" t="str">
        <f>IFERROR(IF(MOD(MAX(Q$64:Q1089),10*MAX(O$64:O1089))&lt;=2,IF(AND(F1088/INDEX($F$64:$F1089,MATCH(MAX(O$64:O1089),O$64:O1089,0)-1)&lt;(1-$P$2),MAX(O$64:O1089)&gt;MAX(P$64:P1088)),MAX(O$64:O1089),""),IF(AND($F1088/INDEX($F$64:$F1089,MATCH(MAX(Q$64:Q1089),Q$64:Q1089,0)-1)&lt;(1-$P$2),MAX(O$64:O1089)&gt;MAX(P$64:P1088)),MAX(O$64:O1089),"")),"")</f>
        <v/>
      </c>
      <c r="Q1089" s="91" t="str">
        <f>IFERROR(IF(E1089="","",IF(O1089&lt;&gt;"",MAX(O$64:O1089)*10+1,IF(AND($F1088/INDEX($F$64:$F1089,MATCH(MAX(Q$64:Q1088),Q$64:Q1088,0)-1)&gt;(1+$O$2),MAX(O$64:O1089)&gt;MAX(P$64:P1088)),MAX(Q$64:Q1088)+1,""))),"")</f>
        <v/>
      </c>
    </row>
    <row r="1090" spans="1:17" x14ac:dyDescent="0.2">
      <c r="A1090" s="13">
        <f>HLOOKUP($E$2,历史数据!$V$3:$AE$5000,ROW(A1088),)</f>
        <v>596833</v>
      </c>
      <c r="B1090" s="41">
        <v>38097</v>
      </c>
      <c r="C1090" s="100">
        <f>IFERROR(IF(A1090&lt;&gt;0,MAX($C$4:C1089)+1,""),"")</f>
        <v>1078</v>
      </c>
      <c r="D1090" s="100"/>
      <c r="E1090" s="99">
        <f t="shared" si="116"/>
        <v>38107</v>
      </c>
      <c r="F1090" s="101">
        <f>IFERROR(VLOOKUP(E1090,历史数据!AH:AJ,3,),"")</f>
        <v>8.7314324102843308</v>
      </c>
      <c r="G1090" s="101">
        <f t="shared" si="117"/>
        <v>9.1145728772430719</v>
      </c>
      <c r="H1090" s="105">
        <f t="shared" ref="H1090:H1153" si="118">IFERROR(G1090/G1089-1,"")</f>
        <v>9.3023255813950989E-4</v>
      </c>
      <c r="I1090" s="101">
        <f>IFERROR(VLOOKUP(E1090,历史数据!AH:AJ,2,),"")</f>
        <v>8.7053684329401904</v>
      </c>
      <c r="J1090" s="104">
        <f t="shared" ref="J1090:J1153" si="119">IFERROR(IF(L1090&lt;&gt;"","0",IF(AND($H1090&gt;0,$F1090&gt;$G1090),J1089+1,0)),"")</f>
        <v>0</v>
      </c>
      <c r="K1090" s="104" t="str">
        <f>IFERROR(IF(AND(J1089=$H$2*1,MAX(K$64:K1089)=MAX(L$64:L1089)),MAX(K$64:K1089)+1,""),"")</f>
        <v/>
      </c>
      <c r="L1090" s="104" t="str">
        <f>IFERROR(IF(AND($F1089/INDEX($F$64:$F1090,MATCH(MAX(M$64:M1090),M$64:M1090,0)-1)&lt;(1-$P$2),MAX(K$64:K1090)&gt;MAX(L$64:L1089)),MAX(K$64:K1090),""),"")</f>
        <v/>
      </c>
      <c r="M1090" s="104" t="str">
        <f>IFERROR(IF(E1090="","",IF(K1090&lt;&gt;"",MAX(M$64:M1089)+1,IF(AND($F1089/INDEX($F$64:$F1090,MATCH(MAX(M$64:M1089),M$64:M1089,0)-1)&gt;(1+$O$2),MAX(K$64:K1090)&gt;MAX(L$64:L1089)),MAX(M$64:M1089)+1,""))),"")</f>
        <v/>
      </c>
      <c r="N1090" s="91">
        <f t="shared" ref="N1090:N1153" si="120">IFERROR(IF(P1090&lt;&gt;"","0",IF(AND($H1090&gt;0,$F1090&gt;$G1090),N1089+1,0)),"")</f>
        <v>0</v>
      </c>
      <c r="O1090" s="91" t="str">
        <f>IFERROR(IF(AND(N1089=$H$2*1,MAX(O$64:O1089)=MAX(P$64:P1089)),MAX(O$64:O1089)+1,""),"")</f>
        <v/>
      </c>
      <c r="P1090" s="91" t="str">
        <f>IFERROR(IF(MOD(MAX(Q$64:Q1090),10*MAX(O$64:O1090))&lt;=2,IF(AND(F1089/INDEX($F$64:$F1090,MATCH(MAX(O$64:O1090),O$64:O1090,0)-1)&lt;(1-$P$2),MAX(O$64:O1090)&gt;MAX(P$64:P1089)),MAX(O$64:O1090),""),IF(AND($F1089/INDEX($F$64:$F1090,MATCH(MAX(Q$64:Q1090),Q$64:Q1090,0)-1)&lt;(1-$P$2),MAX(O$64:O1090)&gt;MAX(P$64:P1089)),MAX(O$64:O1090),"")),"")</f>
        <v/>
      </c>
      <c r="Q1090" s="91" t="str">
        <f>IFERROR(IF(E1090="","",IF(O1090&lt;&gt;"",MAX(O$64:O1090)*10+1,IF(AND($F1089/INDEX($F$64:$F1090,MATCH(MAX(Q$64:Q1089),Q$64:Q1089,0)-1)&gt;(1+$O$2),MAX(O$64:O1090)&gt;MAX(P$64:P1089)),MAX(Q$64:Q1089)+1,""))),"")</f>
        <v/>
      </c>
    </row>
    <row r="1091" spans="1:17" x14ac:dyDescent="0.2">
      <c r="A1091" s="13">
        <f>HLOOKUP($E$2,历史数据!$V$3:$AE$5000,ROW(A1089),)</f>
        <v>422500</v>
      </c>
      <c r="B1091" s="41">
        <v>38098</v>
      </c>
      <c r="C1091" s="100">
        <f>IFERROR(IF(A1091&lt;&gt;0,MAX($C$4:C1090)+1,""),"")</f>
        <v>1079</v>
      </c>
      <c r="D1091" s="100"/>
      <c r="E1091" s="99">
        <f t="shared" si="116"/>
        <v>38117</v>
      </c>
      <c r="F1091" s="101">
        <f>IFERROR(VLOOKUP(E1091,历史数据!AH:AJ,3,),"")</f>
        <v>8.7574963876284606</v>
      </c>
      <c r="G1091" s="101">
        <f t="shared" si="117"/>
        <v>9.1245640685583247</v>
      </c>
      <c r="H1091" s="105">
        <f t="shared" si="118"/>
        <v>1.0961776761035935E-3</v>
      </c>
      <c r="I1091" s="101">
        <f>IFERROR(VLOOKUP(E1091,历史数据!AH:AJ,2,),"")</f>
        <v>8.8617522970049905</v>
      </c>
      <c r="J1091" s="104">
        <f t="shared" si="119"/>
        <v>0</v>
      </c>
      <c r="K1091" s="104" t="str">
        <f>IFERROR(IF(AND(J1090=$H$2*1,MAX(K$64:K1090)=MAX(L$64:L1090)),MAX(K$64:K1090)+1,""),"")</f>
        <v/>
      </c>
      <c r="L1091" s="104" t="str">
        <f>IFERROR(IF(AND($F1090/INDEX($F$64:$F1091,MATCH(MAX(M$64:M1091),M$64:M1091,0)-1)&lt;(1-$P$2),MAX(K$64:K1091)&gt;MAX(L$64:L1090)),MAX(K$64:K1091),""),"")</f>
        <v/>
      </c>
      <c r="M1091" s="104" t="str">
        <f>IFERROR(IF(E1091="","",IF(K1091&lt;&gt;"",MAX(M$64:M1090)+1,IF(AND($F1090/INDEX($F$64:$F1091,MATCH(MAX(M$64:M1090),M$64:M1090,0)-1)&gt;(1+$O$2),MAX(K$64:K1091)&gt;MAX(L$64:L1090)),MAX(M$64:M1090)+1,""))),"")</f>
        <v/>
      </c>
      <c r="N1091" s="91">
        <f t="shared" si="120"/>
        <v>0</v>
      </c>
      <c r="O1091" s="91" t="str">
        <f>IFERROR(IF(AND(N1090=$H$2*1,MAX(O$64:O1090)=MAX(P$64:P1090)),MAX(O$64:O1090)+1,""),"")</f>
        <v/>
      </c>
      <c r="P1091" s="91" t="str">
        <f>IFERROR(IF(MOD(MAX(Q$64:Q1091),10*MAX(O$64:O1091))&lt;=2,IF(AND(F1090/INDEX($F$64:$F1091,MATCH(MAX(O$64:O1091),O$64:O1091,0)-1)&lt;(1-$P$2),MAX(O$64:O1091)&gt;MAX(P$64:P1090)),MAX(O$64:O1091),""),IF(AND($F1090/INDEX($F$64:$F1091,MATCH(MAX(Q$64:Q1091),Q$64:Q1091,0)-1)&lt;(1-$P$2),MAX(O$64:O1091)&gt;MAX(P$64:P1090)),MAX(O$64:O1091),"")),"")</f>
        <v/>
      </c>
      <c r="Q1091" s="91" t="str">
        <f>IFERROR(IF(E1091="","",IF(O1091&lt;&gt;"",MAX(O$64:O1091)*10+1,IF(AND($F1090/INDEX($F$64:$F1091,MATCH(MAX(Q$64:Q1090),Q$64:Q1090,0)-1)&gt;(1+$O$2),MAX(O$64:O1091)&gt;MAX(P$64:P1090)),MAX(Q$64:Q1090)+1,""))),"")</f>
        <v/>
      </c>
    </row>
    <row r="1092" spans="1:17" x14ac:dyDescent="0.2">
      <c r="A1092" s="13">
        <f>HLOOKUP($E$2,历史数据!$V$3:$AE$5000,ROW(A1090),)</f>
        <v>221537</v>
      </c>
      <c r="B1092" s="41">
        <v>38099</v>
      </c>
      <c r="C1092" s="100">
        <f>IFERROR(IF(A1092&lt;&gt;0,MAX($C$4:C1091)+1,""),"")</f>
        <v>1080</v>
      </c>
      <c r="D1092" s="100"/>
      <c r="E1092" s="99">
        <f t="shared" si="116"/>
        <v>38118</v>
      </c>
      <c r="F1092" s="101">
        <f>IFERROR(VLOOKUP(E1092,历史数据!AH:AJ,3,),"")</f>
        <v>8.7705283763005202</v>
      </c>
      <c r="G1092" s="101">
        <f t="shared" si="117"/>
        <v>9.1280392655375415</v>
      </c>
      <c r="H1092" s="105">
        <f t="shared" si="118"/>
        <v>3.8086169959528071E-4</v>
      </c>
      <c r="I1092" s="101">
        <f>IFERROR(VLOOKUP(E1092,历史数据!AH:AJ,2,),"")</f>
        <v>8.7314324102843308</v>
      </c>
      <c r="J1092" s="104">
        <f t="shared" si="119"/>
        <v>0</v>
      </c>
      <c r="K1092" s="104" t="str">
        <f>IFERROR(IF(AND(J1091=$H$2*1,MAX(K$64:K1091)=MAX(L$64:L1091)),MAX(K$64:K1091)+1,""),"")</f>
        <v/>
      </c>
      <c r="L1092" s="104" t="str">
        <f>IFERROR(IF(AND($F1091/INDEX($F$64:$F1092,MATCH(MAX(M$64:M1092),M$64:M1092,0)-1)&lt;(1-$P$2),MAX(K$64:K1092)&gt;MAX(L$64:L1091)),MAX(K$64:K1092),""),"")</f>
        <v/>
      </c>
      <c r="M1092" s="104" t="str">
        <f>IFERROR(IF(E1092="","",IF(K1092&lt;&gt;"",MAX(M$64:M1091)+1,IF(AND($F1091/INDEX($F$64:$F1092,MATCH(MAX(M$64:M1091),M$64:M1091,0)-1)&gt;(1+$O$2),MAX(K$64:K1092)&gt;MAX(L$64:L1091)),MAX(M$64:M1091)+1,""))),"")</f>
        <v/>
      </c>
      <c r="N1092" s="91">
        <f t="shared" si="120"/>
        <v>0</v>
      </c>
      <c r="O1092" s="91" t="str">
        <f>IFERROR(IF(AND(N1091=$H$2*1,MAX(O$64:O1091)=MAX(P$64:P1091)),MAX(O$64:O1091)+1,""),"")</f>
        <v/>
      </c>
      <c r="P1092" s="91" t="str">
        <f>IFERROR(IF(MOD(MAX(Q$64:Q1092),10*MAX(O$64:O1092))&lt;=2,IF(AND(F1091/INDEX($F$64:$F1092,MATCH(MAX(O$64:O1092),O$64:O1092,0)-1)&lt;(1-$P$2),MAX(O$64:O1092)&gt;MAX(P$64:P1091)),MAX(O$64:O1092),""),IF(AND($F1091/INDEX($F$64:$F1092,MATCH(MAX(Q$64:Q1092),Q$64:Q1092,0)-1)&lt;(1-$P$2),MAX(O$64:O1092)&gt;MAX(P$64:P1091)),MAX(O$64:O1092),"")),"")</f>
        <v/>
      </c>
      <c r="Q1092" s="91" t="str">
        <f>IFERROR(IF(E1092="","",IF(O1092&lt;&gt;"",MAX(O$64:O1092)*10+1,IF(AND($F1091/INDEX($F$64:$F1092,MATCH(MAX(Q$64:Q1091),Q$64:Q1091,0)-1)&gt;(1+$O$2),MAX(O$64:O1092)&gt;MAX(P$64:P1091)),MAX(Q$64:Q1091)+1,""))),"")</f>
        <v/>
      </c>
    </row>
    <row r="1093" spans="1:17" x14ac:dyDescent="0.2">
      <c r="A1093" s="13">
        <f>HLOOKUP($E$2,历史数据!$V$3:$AE$5000,ROW(A1091),)</f>
        <v>511000</v>
      </c>
      <c r="B1093" s="41">
        <v>38100</v>
      </c>
      <c r="C1093" s="100">
        <f>IFERROR(IF(A1093&lt;&gt;0,MAX($C$4:C1092)+1,""),"")</f>
        <v>1081</v>
      </c>
      <c r="D1093" s="100"/>
      <c r="E1093" s="99">
        <f t="shared" si="116"/>
        <v>38119</v>
      </c>
      <c r="F1093" s="101">
        <f>IFERROR(VLOOKUP(E1093,历史数据!AH:AJ,3,),"")</f>
        <v>8.9790401950535799</v>
      </c>
      <c r="G1093" s="101">
        <f t="shared" si="117"/>
        <v>9.1356412589295779</v>
      </c>
      <c r="H1093" s="105">
        <f t="shared" si="118"/>
        <v>8.328177794696412E-4</v>
      </c>
      <c r="I1093" s="101">
        <f>IFERROR(VLOOKUP(E1093,历史数据!AH:AJ,2,),"")</f>
        <v>8.7053684329401904</v>
      </c>
      <c r="J1093" s="104">
        <f t="shared" si="119"/>
        <v>0</v>
      </c>
      <c r="K1093" s="104" t="str">
        <f>IFERROR(IF(AND(J1092=$H$2*1,MAX(K$64:K1092)=MAX(L$64:L1092)),MAX(K$64:K1092)+1,""),"")</f>
        <v/>
      </c>
      <c r="L1093" s="104" t="str">
        <f>IFERROR(IF(AND($F1092/INDEX($F$64:$F1093,MATCH(MAX(M$64:M1093),M$64:M1093,0)-1)&lt;(1-$P$2),MAX(K$64:K1093)&gt;MAX(L$64:L1092)),MAX(K$64:K1093),""),"")</f>
        <v/>
      </c>
      <c r="M1093" s="104" t="str">
        <f>IFERROR(IF(E1093="","",IF(K1093&lt;&gt;"",MAX(M$64:M1092)+1,IF(AND($F1092/INDEX($F$64:$F1093,MATCH(MAX(M$64:M1092),M$64:M1092,0)-1)&gt;(1+$O$2),MAX(K$64:K1093)&gt;MAX(L$64:L1092)),MAX(M$64:M1092)+1,""))),"")</f>
        <v/>
      </c>
      <c r="N1093" s="91">
        <f t="shared" si="120"/>
        <v>0</v>
      </c>
      <c r="O1093" s="91" t="str">
        <f>IFERROR(IF(AND(N1092=$H$2*1,MAX(O$64:O1092)=MAX(P$64:P1092)),MAX(O$64:O1092)+1,""),"")</f>
        <v/>
      </c>
      <c r="P1093" s="91" t="str">
        <f>IFERROR(IF(MOD(MAX(Q$64:Q1093),10*MAX(O$64:O1093))&lt;=2,IF(AND(F1092/INDEX($F$64:$F1093,MATCH(MAX(O$64:O1093),O$64:O1093,0)-1)&lt;(1-$P$2),MAX(O$64:O1093)&gt;MAX(P$64:P1092)),MAX(O$64:O1093),""),IF(AND($F1092/INDEX($F$64:$F1093,MATCH(MAX(Q$64:Q1093),Q$64:Q1093,0)-1)&lt;(1-$P$2),MAX(O$64:O1093)&gt;MAX(P$64:P1092)),MAX(O$64:O1093),"")),"")</f>
        <v/>
      </c>
      <c r="Q1093" s="91" t="str">
        <f>IFERROR(IF(E1093="","",IF(O1093&lt;&gt;"",MAX(O$64:O1093)*10+1,IF(AND($F1092/INDEX($F$64:$F1093,MATCH(MAX(Q$64:Q1092),Q$64:Q1092,0)-1)&gt;(1+$O$2),MAX(O$64:O1093)&gt;MAX(P$64:P1092)),MAX(Q$64:Q1092)+1,""))),"")</f>
        <v/>
      </c>
    </row>
    <row r="1094" spans="1:17" x14ac:dyDescent="0.2">
      <c r="A1094" s="13">
        <f>HLOOKUP($E$2,历史数据!$V$3:$AE$5000,ROW(A1092),)</f>
        <v>134877</v>
      </c>
      <c r="B1094" s="41">
        <v>38103</v>
      </c>
      <c r="C1094" s="100">
        <f>IFERROR(IF(A1094&lt;&gt;0,MAX($C$4:C1093)+1,""),"")</f>
        <v>1082</v>
      </c>
      <c r="D1094" s="100"/>
      <c r="E1094" s="99">
        <f t="shared" ref="E1094:E1157" si="121">IFERROR(INDEX(B:B,MATCH(ROW(A1090),C:C,0)),"")</f>
        <v>38120</v>
      </c>
      <c r="F1094" s="101">
        <f>IFERROR(VLOOKUP(E1094,历史数据!AH:AJ,3,),"")</f>
        <v>8.9529762177094501</v>
      </c>
      <c r="G1094" s="101">
        <f t="shared" si="117"/>
        <v>9.1425916528880116</v>
      </c>
      <c r="H1094" s="105">
        <f t="shared" si="118"/>
        <v>7.6079979077992022E-4</v>
      </c>
      <c r="I1094" s="101">
        <f>IFERROR(VLOOKUP(E1094,历史数据!AH:AJ,2,),"")</f>
        <v>8.9920721837256501</v>
      </c>
      <c r="J1094" s="104">
        <f t="shared" si="119"/>
        <v>0</v>
      </c>
      <c r="K1094" s="104" t="str">
        <f>IFERROR(IF(AND(J1093=$H$2*1,MAX(K$64:K1093)=MAX(L$64:L1093)),MAX(K$64:K1093)+1,""),"")</f>
        <v/>
      </c>
      <c r="L1094" s="104" t="str">
        <f>IFERROR(IF(AND($F1093/INDEX($F$64:$F1094,MATCH(MAX(M$64:M1094),M$64:M1094,0)-1)&lt;(1-$P$2),MAX(K$64:K1094)&gt;MAX(L$64:L1093)),MAX(K$64:K1094),""),"")</f>
        <v/>
      </c>
      <c r="M1094" s="104" t="str">
        <f>IFERROR(IF(E1094="","",IF(K1094&lt;&gt;"",MAX(M$64:M1093)+1,IF(AND($F1093/INDEX($F$64:$F1094,MATCH(MAX(M$64:M1093),M$64:M1093,0)-1)&gt;(1+$O$2),MAX(K$64:K1094)&gt;MAX(L$64:L1093)),MAX(M$64:M1093)+1,""))),"")</f>
        <v/>
      </c>
      <c r="N1094" s="91">
        <f t="shared" si="120"/>
        <v>0</v>
      </c>
      <c r="O1094" s="91" t="str">
        <f>IFERROR(IF(AND(N1093=$H$2*1,MAX(O$64:O1093)=MAX(P$64:P1093)),MAX(O$64:O1093)+1,""),"")</f>
        <v/>
      </c>
      <c r="P1094" s="91" t="str">
        <f>IFERROR(IF(MOD(MAX(Q$64:Q1094),10*MAX(O$64:O1094))&lt;=2,IF(AND(F1093/INDEX($F$64:$F1094,MATCH(MAX(O$64:O1094),O$64:O1094,0)-1)&lt;(1-$P$2),MAX(O$64:O1094)&gt;MAX(P$64:P1093)),MAX(O$64:O1094),""),IF(AND($F1093/INDEX($F$64:$F1094,MATCH(MAX(Q$64:Q1094),Q$64:Q1094,0)-1)&lt;(1-$P$2),MAX(O$64:O1094)&gt;MAX(P$64:P1093)),MAX(O$64:O1094),"")),"")</f>
        <v/>
      </c>
      <c r="Q1094" s="91" t="str">
        <f>IFERROR(IF(E1094="","",IF(O1094&lt;&gt;"",MAX(O$64:O1094)*10+1,IF(AND($F1093/INDEX($F$64:$F1094,MATCH(MAX(Q$64:Q1093),Q$64:Q1093,0)-1)&gt;(1+$O$2),MAX(O$64:O1094)&gt;MAX(P$64:P1093)),MAX(Q$64:Q1093)+1,""))),"")</f>
        <v/>
      </c>
    </row>
    <row r="1095" spans="1:17" x14ac:dyDescent="0.2">
      <c r="A1095" s="13">
        <f>HLOOKUP($E$2,历史数据!$V$3:$AE$5000,ROW(A1093),)</f>
        <v>224600</v>
      </c>
      <c r="B1095" s="41">
        <v>38104</v>
      </c>
      <c r="C1095" s="100">
        <f>IFERROR(IF(A1095&lt;&gt;0,MAX($C$4:C1094)+1,""),"")</f>
        <v>1083</v>
      </c>
      <c r="D1095" s="100"/>
      <c r="E1095" s="99">
        <f t="shared" si="121"/>
        <v>38121</v>
      </c>
      <c r="F1095" s="101">
        <f>IFERROR(VLOOKUP(E1095,历史数据!AH:AJ,3,),"")</f>
        <v>8.8487203083329202</v>
      </c>
      <c r="G1095" s="101">
        <f t="shared" si="117"/>
        <v>9.1478044483568404</v>
      </c>
      <c r="H1095" s="105">
        <f t="shared" si="118"/>
        <v>5.701660608654624E-4</v>
      </c>
      <c r="I1095" s="101">
        <f>IFERROR(VLOOKUP(E1095,历史数据!AH:AJ,2,),"")</f>
        <v>8.9790401950535799</v>
      </c>
      <c r="J1095" s="104">
        <f t="shared" si="119"/>
        <v>0</v>
      </c>
      <c r="K1095" s="104" t="str">
        <f>IFERROR(IF(AND(J1094=$H$2*1,MAX(K$64:K1094)=MAX(L$64:L1094)),MAX(K$64:K1094)+1,""),"")</f>
        <v/>
      </c>
      <c r="L1095" s="104" t="str">
        <f>IFERROR(IF(AND($F1094/INDEX($F$64:$F1095,MATCH(MAX(M$64:M1095),M$64:M1095,0)-1)&lt;(1-$P$2),MAX(K$64:K1095)&gt;MAX(L$64:L1094)),MAX(K$64:K1095),""),"")</f>
        <v/>
      </c>
      <c r="M1095" s="104" t="str">
        <f>IFERROR(IF(E1095="","",IF(K1095&lt;&gt;"",MAX(M$64:M1094)+1,IF(AND($F1094/INDEX($F$64:$F1095,MATCH(MAX(M$64:M1094),M$64:M1094,0)-1)&gt;(1+$O$2),MAX(K$64:K1095)&gt;MAX(L$64:L1094)),MAX(M$64:M1094)+1,""))),"")</f>
        <v/>
      </c>
      <c r="N1095" s="91">
        <f t="shared" si="120"/>
        <v>0</v>
      </c>
      <c r="O1095" s="91" t="str">
        <f>IFERROR(IF(AND(N1094=$H$2*1,MAX(O$64:O1094)=MAX(P$64:P1094)),MAX(O$64:O1094)+1,""),"")</f>
        <v/>
      </c>
      <c r="P1095" s="91" t="str">
        <f>IFERROR(IF(MOD(MAX(Q$64:Q1095),10*MAX(O$64:O1095))&lt;=2,IF(AND(F1094/INDEX($F$64:$F1095,MATCH(MAX(O$64:O1095),O$64:O1095,0)-1)&lt;(1-$P$2),MAX(O$64:O1095)&gt;MAX(P$64:P1094)),MAX(O$64:O1095),""),IF(AND($F1094/INDEX($F$64:$F1095,MATCH(MAX(Q$64:Q1095),Q$64:Q1095,0)-1)&lt;(1-$P$2),MAX(O$64:O1095)&gt;MAX(P$64:P1094)),MAX(O$64:O1095),"")),"")</f>
        <v/>
      </c>
      <c r="Q1095" s="91" t="str">
        <f>IFERROR(IF(E1095="","",IF(O1095&lt;&gt;"",MAX(O$64:O1095)*10+1,IF(AND($F1094/INDEX($F$64:$F1095,MATCH(MAX(Q$64:Q1094),Q$64:Q1094,0)-1)&gt;(1+$O$2),MAX(O$64:O1095)&gt;MAX(P$64:P1094)),MAX(Q$64:Q1094)+1,""))),"")</f>
        <v/>
      </c>
    </row>
    <row r="1096" spans="1:17" x14ac:dyDescent="0.2">
      <c r="A1096" s="13">
        <f>HLOOKUP($E$2,历史数据!$V$3:$AE$5000,ROW(A1094),)</f>
        <v>269810</v>
      </c>
      <c r="B1096" s="41">
        <v>38105</v>
      </c>
      <c r="C1096" s="100">
        <f>IFERROR(IF(A1096&lt;&gt;0,MAX($C$4:C1095)+1,""),"")</f>
        <v>1084</v>
      </c>
      <c r="D1096" s="100"/>
      <c r="E1096" s="99">
        <f t="shared" si="121"/>
        <v>38124</v>
      </c>
      <c r="F1096" s="101">
        <f>IFERROR(VLOOKUP(E1096,历史数据!AH:AJ,3,),"")</f>
        <v>8.5229205915312694</v>
      </c>
      <c r="G1096" s="101">
        <f t="shared" si="117"/>
        <v>9.1536688432592701</v>
      </c>
      <c r="H1096" s="105">
        <f t="shared" si="118"/>
        <v>6.4107130137469603E-4</v>
      </c>
      <c r="I1096" s="101">
        <f>IFERROR(VLOOKUP(E1096,历史数据!AH:AJ,2,),"")</f>
        <v>8.7184004216122606</v>
      </c>
      <c r="J1096" s="104">
        <f t="shared" si="119"/>
        <v>0</v>
      </c>
      <c r="K1096" s="104" t="str">
        <f>IFERROR(IF(AND(J1095=$H$2*1,MAX(K$64:K1095)=MAX(L$64:L1095)),MAX(K$64:K1095)+1,""),"")</f>
        <v/>
      </c>
      <c r="L1096" s="104" t="str">
        <f>IFERROR(IF(AND($F1095/INDEX($F$64:$F1096,MATCH(MAX(M$64:M1096),M$64:M1096,0)-1)&lt;(1-$P$2),MAX(K$64:K1096)&gt;MAX(L$64:L1095)),MAX(K$64:K1096),""),"")</f>
        <v/>
      </c>
      <c r="M1096" s="104" t="str">
        <f>IFERROR(IF(E1096="","",IF(K1096&lt;&gt;"",MAX(M$64:M1095)+1,IF(AND($F1095/INDEX($F$64:$F1096,MATCH(MAX(M$64:M1095),M$64:M1095,0)-1)&gt;(1+$O$2),MAX(K$64:K1096)&gt;MAX(L$64:L1095)),MAX(M$64:M1095)+1,""))),"")</f>
        <v/>
      </c>
      <c r="N1096" s="91">
        <f t="shared" si="120"/>
        <v>0</v>
      </c>
      <c r="O1096" s="91" t="str">
        <f>IFERROR(IF(AND(N1095=$H$2*1,MAX(O$64:O1095)=MAX(P$64:P1095)),MAX(O$64:O1095)+1,""),"")</f>
        <v/>
      </c>
      <c r="P1096" s="91" t="str">
        <f>IFERROR(IF(MOD(MAX(Q$64:Q1096),10*MAX(O$64:O1096))&lt;=2,IF(AND(F1095/INDEX($F$64:$F1096,MATCH(MAX(O$64:O1096),O$64:O1096,0)-1)&lt;(1-$P$2),MAX(O$64:O1096)&gt;MAX(P$64:P1095)),MAX(O$64:O1096),""),IF(AND($F1095/INDEX($F$64:$F1096,MATCH(MAX(Q$64:Q1096),Q$64:Q1096,0)-1)&lt;(1-$P$2),MAX(O$64:O1096)&gt;MAX(P$64:P1095)),MAX(O$64:O1096),"")),"")</f>
        <v/>
      </c>
      <c r="Q1096" s="91" t="str">
        <f>IFERROR(IF(E1096="","",IF(O1096&lt;&gt;"",MAX(O$64:O1096)*10+1,IF(AND($F1095/INDEX($F$64:$F1096,MATCH(MAX(Q$64:Q1095),Q$64:Q1095,0)-1)&gt;(1+$O$2),MAX(O$64:O1096)&gt;MAX(P$64:P1095)),MAX(Q$64:Q1095)+1,""))),"")</f>
        <v/>
      </c>
    </row>
    <row r="1097" spans="1:17" x14ac:dyDescent="0.2">
      <c r="A1097" s="13">
        <f>HLOOKUP($E$2,历史数据!$V$3:$AE$5000,ROW(A1095),)</f>
        <v>269800</v>
      </c>
      <c r="B1097" s="41">
        <v>38106</v>
      </c>
      <c r="C1097" s="100">
        <f>IFERROR(IF(A1097&lt;&gt;0,MAX($C$4:C1096)+1,""),"")</f>
        <v>1085</v>
      </c>
      <c r="D1097" s="100"/>
      <c r="E1097" s="99">
        <f t="shared" si="121"/>
        <v>38126</v>
      </c>
      <c r="F1097" s="101">
        <f>IFERROR(VLOOKUP(E1097,历史数据!AH:AJ,3,),"")</f>
        <v>9.1223920704463097</v>
      </c>
      <c r="G1097" s="101">
        <f t="shared" si="117"/>
        <v>9.167135231553738</v>
      </c>
      <c r="H1097" s="105">
        <f t="shared" si="118"/>
        <v>1.4711465451784367E-3</v>
      </c>
      <c r="I1097" s="101">
        <f>IFERROR(VLOOKUP(E1097,历史数据!AH:AJ,2,),"")</f>
        <v>8.7314324102843308</v>
      </c>
      <c r="J1097" s="104" t="str">
        <f t="shared" si="119"/>
        <v>0</v>
      </c>
      <c r="K1097" s="104" t="str">
        <f>IFERROR(IF(AND(J1096=$H$2*1,MAX(K$64:K1096)=MAX(L$64:L1096)),MAX(K$64:K1096)+1,""),"")</f>
        <v/>
      </c>
      <c r="L1097" s="104">
        <f>IFERROR(IF(AND($F1096/INDEX($F$64:$F1097,MATCH(MAX(M$64:M1097),M$64:M1097,0)-1)&lt;(1-$P$2),MAX(K$64:K1097)&gt;MAX(L$64:L1096)),MAX(K$64:K1097),""),"")</f>
        <v>7</v>
      </c>
      <c r="M1097" s="104" t="str">
        <f>IFERROR(IF(E1097="","",IF(K1097&lt;&gt;"",MAX(M$64:M1096)+1,IF(AND($F1096/INDEX($F$64:$F1097,MATCH(MAX(M$64:M1096),M$64:M1096,0)-1)&gt;(1+$O$2),MAX(K$64:K1097)&gt;MAX(L$64:L1096)),MAX(M$64:M1096)+1,""))),"")</f>
        <v/>
      </c>
      <c r="N1097" s="91">
        <f t="shared" si="120"/>
        <v>0</v>
      </c>
      <c r="O1097" s="91" t="str">
        <f>IFERROR(IF(AND(N1096=$H$2*1,MAX(O$64:O1096)=MAX(P$64:P1096)),MAX(O$64:O1096)+1,""),"")</f>
        <v/>
      </c>
      <c r="P1097" s="91" t="str">
        <f>IFERROR(IF(MOD(MAX(Q$64:Q1097),10*MAX(O$64:O1097))&lt;=2,IF(AND(F1096/INDEX($F$64:$F1097,MATCH(MAX(O$64:O1097),O$64:O1097,0)-1)&lt;(1-$P$2),MAX(O$64:O1097)&gt;MAX(P$64:P1096)),MAX(O$64:O1097),""),IF(AND($F1096/INDEX($F$64:$F1097,MATCH(MAX(Q$64:Q1097),Q$64:Q1097,0)-1)&lt;(1-$P$2),MAX(O$64:O1097)&gt;MAX(P$64:P1096)),MAX(O$64:O1097),"")),"")</f>
        <v/>
      </c>
      <c r="Q1097" s="91" t="str">
        <f>IFERROR(IF(E1097="","",IF(O1097&lt;&gt;"",MAX(O$64:O1097)*10+1,IF(AND($F1096/INDEX($F$64:$F1097,MATCH(MAX(Q$64:Q1096),Q$64:Q1096,0)-1)&gt;(1+$O$2),MAX(O$64:O1097)&gt;MAX(P$64:P1096)),MAX(Q$64:Q1096)+1,""))),"")</f>
        <v/>
      </c>
    </row>
    <row r="1098" spans="1:17" x14ac:dyDescent="0.2">
      <c r="A1098" s="13">
        <f>HLOOKUP($E$2,历史数据!$V$3:$AE$5000,ROW(A1096),)</f>
        <v>153570</v>
      </c>
      <c r="B1098" s="41">
        <v>38107</v>
      </c>
      <c r="C1098" s="100">
        <f>IFERROR(IF(A1098&lt;&gt;0,MAX($C$4:C1097)+1,""),"")</f>
        <v>1086</v>
      </c>
      <c r="D1098" s="100"/>
      <c r="E1098" s="99">
        <f t="shared" si="121"/>
        <v>38127</v>
      </c>
      <c r="F1098" s="101">
        <f>IFERROR(VLOOKUP(E1098,历史数据!AH:AJ,3,),"")</f>
        <v>8.9399442290373798</v>
      </c>
      <c r="G1098" s="101">
        <f t="shared" si="117"/>
        <v>9.1751716245681791</v>
      </c>
      <c r="H1098" s="105">
        <f t="shared" si="118"/>
        <v>8.7665260863389882E-4</v>
      </c>
      <c r="I1098" s="101">
        <f>IFERROR(VLOOKUP(E1098,历史数据!AH:AJ,2,),"")</f>
        <v>9.0181361610697799</v>
      </c>
      <c r="J1098" s="104">
        <f t="shared" si="119"/>
        <v>0</v>
      </c>
      <c r="K1098" s="104" t="str">
        <f>IFERROR(IF(AND(J1097=$H$2*1,MAX(K$64:K1097)=MAX(L$64:L1097)),MAX(K$64:K1097)+1,""),"")</f>
        <v/>
      </c>
      <c r="L1098" s="104" t="str">
        <f>IFERROR(IF(AND($F1097/INDEX($F$64:$F1098,MATCH(MAX(M$64:M1098),M$64:M1098,0)-1)&lt;(1-$P$2),MAX(K$64:K1098)&gt;MAX(L$64:L1097)),MAX(K$64:K1098),""),"")</f>
        <v/>
      </c>
      <c r="M1098" s="104" t="str">
        <f>IFERROR(IF(E1098="","",IF(K1098&lt;&gt;"",MAX(M$64:M1097)+1,IF(AND($F1097/INDEX($F$64:$F1098,MATCH(MAX(M$64:M1097),M$64:M1097,0)-1)&gt;(1+$O$2),MAX(K$64:K1098)&gt;MAX(L$64:L1097)),MAX(M$64:M1097)+1,""))),"")</f>
        <v/>
      </c>
      <c r="N1098" s="91">
        <f t="shared" si="120"/>
        <v>0</v>
      </c>
      <c r="O1098" s="91" t="str">
        <f>IFERROR(IF(AND(N1097=$H$2*1,MAX(O$64:O1097)=MAX(P$64:P1097)),MAX(O$64:O1097)+1,""),"")</f>
        <v/>
      </c>
      <c r="P1098" s="91" t="str">
        <f>IFERROR(IF(MOD(MAX(Q$64:Q1098),10*MAX(O$64:O1098))&lt;=2,IF(AND(F1097/INDEX($F$64:$F1098,MATCH(MAX(O$64:O1098),O$64:O1098,0)-1)&lt;(1-$P$2),MAX(O$64:O1098)&gt;MAX(P$64:P1097)),MAX(O$64:O1098),""),IF(AND($F1097/INDEX($F$64:$F1098,MATCH(MAX(Q$64:Q1098),Q$64:Q1098,0)-1)&lt;(1-$P$2),MAX(O$64:O1098)&gt;MAX(P$64:P1097)),MAX(O$64:O1098),"")),"")</f>
        <v/>
      </c>
      <c r="Q1098" s="91" t="str">
        <f>IFERROR(IF(E1098="","",IF(O1098&lt;&gt;"",MAX(O$64:O1098)*10+1,IF(AND($F1097/INDEX($F$64:$F1098,MATCH(MAX(Q$64:Q1097),Q$64:Q1097,0)-1)&gt;(1+$O$2),MAX(O$64:O1098)&gt;MAX(P$64:P1097)),MAX(Q$64:Q1097)+1,""))),"")</f>
        <v/>
      </c>
    </row>
    <row r="1099" spans="1:17" x14ac:dyDescent="0.2">
      <c r="A1099" s="13">
        <f>HLOOKUP($E$2,历史数据!$V$3:$AE$5000,ROW(A1097),)</f>
        <v>85158</v>
      </c>
      <c r="B1099" s="41">
        <v>38117</v>
      </c>
      <c r="C1099" s="100">
        <f>IFERROR(IF(A1099&lt;&gt;0,MAX($C$4:C1098)+1,""),"")</f>
        <v>1087</v>
      </c>
      <c r="D1099" s="100"/>
      <c r="E1099" s="99">
        <f t="shared" si="121"/>
        <v>38128</v>
      </c>
      <c r="F1099" s="101">
        <f>IFERROR(VLOOKUP(E1099,历史数据!AH:AJ,3,),"")</f>
        <v>8.9920721837256501</v>
      </c>
      <c r="G1099" s="101">
        <f t="shared" si="117"/>
        <v>9.184294016638626</v>
      </c>
      <c r="H1099" s="105">
        <f t="shared" si="118"/>
        <v>9.9424756764432409E-4</v>
      </c>
      <c r="I1099" s="101">
        <f>IFERROR(VLOOKUP(E1099,历史数据!AH:AJ,2,),"")</f>
        <v>8.9920721837256501</v>
      </c>
      <c r="J1099" s="104">
        <f t="shared" si="119"/>
        <v>0</v>
      </c>
      <c r="K1099" s="104" t="str">
        <f>IFERROR(IF(AND(J1098=$H$2*1,MAX(K$64:K1098)=MAX(L$64:L1098)),MAX(K$64:K1098)+1,""),"")</f>
        <v/>
      </c>
      <c r="L1099" s="104" t="str">
        <f>IFERROR(IF(AND($F1098/INDEX($F$64:$F1099,MATCH(MAX(M$64:M1099),M$64:M1099,0)-1)&lt;(1-$P$2),MAX(K$64:K1099)&gt;MAX(L$64:L1098)),MAX(K$64:K1099),""),"")</f>
        <v/>
      </c>
      <c r="M1099" s="104" t="str">
        <f>IFERROR(IF(E1099="","",IF(K1099&lt;&gt;"",MAX(M$64:M1098)+1,IF(AND($F1098/INDEX($F$64:$F1099,MATCH(MAX(M$64:M1098),M$64:M1098,0)-1)&gt;(1+$O$2),MAX(K$64:K1099)&gt;MAX(L$64:L1098)),MAX(M$64:M1098)+1,""))),"")</f>
        <v/>
      </c>
      <c r="N1099" s="91">
        <f t="shared" si="120"/>
        <v>0</v>
      </c>
      <c r="O1099" s="91" t="str">
        <f>IFERROR(IF(AND(N1098=$H$2*1,MAX(O$64:O1098)=MAX(P$64:P1098)),MAX(O$64:O1098)+1,""),"")</f>
        <v/>
      </c>
      <c r="P1099" s="91" t="str">
        <f>IFERROR(IF(MOD(MAX(Q$64:Q1099),10*MAX(O$64:O1099))&lt;=2,IF(AND(F1098/INDEX($F$64:$F1099,MATCH(MAX(O$64:O1099),O$64:O1099,0)-1)&lt;(1-$P$2),MAX(O$64:O1099)&gt;MAX(P$64:P1098)),MAX(O$64:O1099),""),IF(AND($F1098/INDEX($F$64:$F1099,MATCH(MAX(Q$64:Q1099),Q$64:Q1099,0)-1)&lt;(1-$P$2),MAX(O$64:O1099)&gt;MAX(P$64:P1098)),MAX(O$64:O1099),"")),"")</f>
        <v/>
      </c>
      <c r="Q1099" s="91" t="str">
        <f>IFERROR(IF(E1099="","",IF(O1099&lt;&gt;"",MAX(O$64:O1099)*10+1,IF(AND($F1098/INDEX($F$64:$F1099,MATCH(MAX(Q$64:Q1098),Q$64:Q1098,0)-1)&gt;(1+$O$2),MAX(O$64:O1099)&gt;MAX(P$64:P1098)),MAX(Q$64:Q1098)+1,""))),"")</f>
        <v/>
      </c>
    </row>
    <row r="1100" spans="1:17" x14ac:dyDescent="0.2">
      <c r="A1100" s="13">
        <f>HLOOKUP($E$2,历史数据!$V$3:$AE$5000,ROW(A1098),)</f>
        <v>92540</v>
      </c>
      <c r="B1100" s="41">
        <v>38118</v>
      </c>
      <c r="C1100" s="100">
        <f>IFERROR(IF(A1100&lt;&gt;0,MAX($C$4:C1099)+1,""),"")</f>
        <v>1088</v>
      </c>
      <c r="D1100" s="100"/>
      <c r="E1100" s="99">
        <f t="shared" si="121"/>
        <v>38131</v>
      </c>
      <c r="F1100" s="101">
        <f>IFERROR(VLOOKUP(E1100,历史数据!AH:AJ,3,),"")</f>
        <v>9.0572321270859799</v>
      </c>
      <c r="G1100" s="101">
        <f t="shared" si="117"/>
        <v>9.1938508083314741</v>
      </c>
      <c r="H1100" s="105">
        <f t="shared" si="118"/>
        <v>1.0405581175356726E-3</v>
      </c>
      <c r="I1100" s="101">
        <f>IFERROR(VLOOKUP(E1100,历史数据!AH:AJ,2,),"")</f>
        <v>8.9269122403653203</v>
      </c>
      <c r="J1100" s="104">
        <f t="shared" si="119"/>
        <v>0</v>
      </c>
      <c r="K1100" s="104" t="str">
        <f>IFERROR(IF(AND(J1099=$H$2*1,MAX(K$64:K1099)=MAX(L$64:L1099)),MAX(K$64:K1099)+1,""),"")</f>
        <v/>
      </c>
      <c r="L1100" s="104" t="str">
        <f>IFERROR(IF(AND($F1099/INDEX($F$64:$F1100,MATCH(MAX(M$64:M1100),M$64:M1100,0)-1)&lt;(1-$P$2),MAX(K$64:K1100)&gt;MAX(L$64:L1099)),MAX(K$64:K1100),""),"")</f>
        <v/>
      </c>
      <c r="M1100" s="104" t="str">
        <f>IFERROR(IF(E1100="","",IF(K1100&lt;&gt;"",MAX(M$64:M1099)+1,IF(AND($F1099/INDEX($F$64:$F1100,MATCH(MAX(M$64:M1099),M$64:M1099,0)-1)&gt;(1+$O$2),MAX(K$64:K1100)&gt;MAX(L$64:L1099)),MAX(M$64:M1099)+1,""))),"")</f>
        <v/>
      </c>
      <c r="N1100" s="91">
        <f t="shared" si="120"/>
        <v>0</v>
      </c>
      <c r="O1100" s="91" t="str">
        <f>IFERROR(IF(AND(N1099=$H$2*1,MAX(O$64:O1099)=MAX(P$64:P1099)),MAX(O$64:O1099)+1,""),"")</f>
        <v/>
      </c>
      <c r="P1100" s="91" t="str">
        <f>IFERROR(IF(MOD(MAX(Q$64:Q1100),10*MAX(O$64:O1100))&lt;=2,IF(AND(F1099/INDEX($F$64:$F1100,MATCH(MAX(O$64:O1100),O$64:O1100,0)-1)&lt;(1-$P$2),MAX(O$64:O1100)&gt;MAX(P$64:P1099)),MAX(O$64:O1100),""),IF(AND($F1099/INDEX($F$64:$F1100,MATCH(MAX(Q$64:Q1100),Q$64:Q1100,0)-1)&lt;(1-$P$2),MAX(O$64:O1100)&gt;MAX(P$64:P1099)),MAX(O$64:O1100),"")),"")</f>
        <v/>
      </c>
      <c r="Q1100" s="91" t="str">
        <f>IFERROR(IF(E1100="","",IF(O1100&lt;&gt;"",MAX(O$64:O1100)*10+1,IF(AND($F1099/INDEX($F$64:$F1100,MATCH(MAX(Q$64:Q1099),Q$64:Q1099,0)-1)&gt;(1+$O$2),MAX(O$64:O1100)&gt;MAX(P$64:P1099)),MAX(Q$64:Q1099)+1,""))),"")</f>
        <v/>
      </c>
    </row>
    <row r="1101" spans="1:17" x14ac:dyDescent="0.2">
      <c r="A1101" s="13">
        <f>HLOOKUP($E$2,历史数据!$V$3:$AE$5000,ROW(A1099),)</f>
        <v>142360</v>
      </c>
      <c r="B1101" s="41">
        <v>38119</v>
      </c>
      <c r="C1101" s="100">
        <f>IFERROR(IF(A1101&lt;&gt;0,MAX($C$4:C1100)+1,""),"")</f>
        <v>1089</v>
      </c>
      <c r="D1101" s="100"/>
      <c r="E1101" s="99">
        <f t="shared" si="121"/>
        <v>38132</v>
      </c>
      <c r="F1101" s="101">
        <f>IFERROR(VLOOKUP(E1101,历史数据!AH:AJ,3,),"")</f>
        <v>8.7184004216122606</v>
      </c>
      <c r="G1101" s="101">
        <f t="shared" si="117"/>
        <v>9.1908100109746602</v>
      </c>
      <c r="H1101" s="105">
        <f t="shared" si="118"/>
        <v>-3.3074251695042189E-4</v>
      </c>
      <c r="I1101" s="101">
        <f>IFERROR(VLOOKUP(E1101,历史数据!AH:AJ,2,),"")</f>
        <v>9.0702641157580395</v>
      </c>
      <c r="J1101" s="104">
        <f t="shared" si="119"/>
        <v>0</v>
      </c>
      <c r="K1101" s="104" t="str">
        <f>IFERROR(IF(AND(J1100=$H$2*1,MAX(K$64:K1100)=MAX(L$64:L1100)),MAX(K$64:K1100)+1,""),"")</f>
        <v/>
      </c>
      <c r="L1101" s="104" t="str">
        <f>IFERROR(IF(AND($F1100/INDEX($F$64:$F1101,MATCH(MAX(M$64:M1101),M$64:M1101,0)-1)&lt;(1-$P$2),MAX(K$64:K1101)&gt;MAX(L$64:L1100)),MAX(K$64:K1101),""),"")</f>
        <v/>
      </c>
      <c r="M1101" s="104" t="str">
        <f>IFERROR(IF(E1101="","",IF(K1101&lt;&gt;"",MAX(M$64:M1100)+1,IF(AND($F1100/INDEX($F$64:$F1101,MATCH(MAX(M$64:M1100),M$64:M1100,0)-1)&gt;(1+$O$2),MAX(K$64:K1101)&gt;MAX(L$64:L1100)),MAX(M$64:M1100)+1,""))),"")</f>
        <v/>
      </c>
      <c r="N1101" s="91">
        <f t="shared" si="120"/>
        <v>0</v>
      </c>
      <c r="O1101" s="91" t="str">
        <f>IFERROR(IF(AND(N1100=$H$2*1,MAX(O$64:O1100)=MAX(P$64:P1100)),MAX(O$64:O1100)+1,""),"")</f>
        <v/>
      </c>
      <c r="P1101" s="91" t="str">
        <f>IFERROR(IF(MOD(MAX(Q$64:Q1101),10*MAX(O$64:O1101))&lt;=2,IF(AND(F1100/INDEX($F$64:$F1101,MATCH(MAX(O$64:O1101),O$64:O1101,0)-1)&lt;(1-$P$2),MAX(O$64:O1101)&gt;MAX(P$64:P1100)),MAX(O$64:O1101),""),IF(AND($F1100/INDEX($F$64:$F1101,MATCH(MAX(Q$64:Q1101),Q$64:Q1101,0)-1)&lt;(1-$P$2),MAX(O$64:O1101)&gt;MAX(P$64:P1100)),MAX(O$64:O1101),"")),"")</f>
        <v/>
      </c>
      <c r="Q1101" s="91" t="str">
        <f>IFERROR(IF(E1101="","",IF(O1101&lt;&gt;"",MAX(O$64:O1101)*10+1,IF(AND($F1100/INDEX($F$64:$F1101,MATCH(MAX(Q$64:Q1100),Q$64:Q1100,0)-1)&gt;(1+$O$2),MAX(O$64:O1101)&gt;MAX(P$64:P1100)),MAX(Q$64:Q1100)+1,""))),"")</f>
        <v/>
      </c>
    </row>
    <row r="1102" spans="1:17" x14ac:dyDescent="0.2">
      <c r="A1102" s="13">
        <f>HLOOKUP($E$2,历史数据!$V$3:$AE$5000,ROW(A1100),)</f>
        <v>84208</v>
      </c>
      <c r="B1102" s="41">
        <v>38120</v>
      </c>
      <c r="C1102" s="100">
        <f>IFERROR(IF(A1102&lt;&gt;0,MAX($C$4:C1101)+1,""),"")</f>
        <v>1090</v>
      </c>
      <c r="D1102" s="100"/>
      <c r="E1102" s="99">
        <f t="shared" si="121"/>
        <v>38133</v>
      </c>
      <c r="F1102" s="101">
        <f>IFERROR(VLOOKUP(E1102,历史数据!AH:AJ,3,),"")</f>
        <v>8.7314324102843308</v>
      </c>
      <c r="G1102" s="101">
        <f t="shared" si="117"/>
        <v>9.1895068121074548</v>
      </c>
      <c r="H1102" s="105">
        <f t="shared" si="118"/>
        <v>-1.4179369018063603E-4</v>
      </c>
      <c r="I1102" s="101">
        <f>IFERROR(VLOOKUP(E1102,历史数据!AH:AJ,2,),"")</f>
        <v>8.6271765009077992</v>
      </c>
      <c r="J1102" s="104">
        <f t="shared" si="119"/>
        <v>0</v>
      </c>
      <c r="K1102" s="104" t="str">
        <f>IFERROR(IF(AND(J1101=$H$2*1,MAX(K$64:K1101)=MAX(L$64:L1101)),MAX(K$64:K1101)+1,""),"")</f>
        <v/>
      </c>
      <c r="L1102" s="104" t="str">
        <f>IFERROR(IF(AND($F1101/INDEX($F$64:$F1102,MATCH(MAX(M$64:M1102),M$64:M1102,0)-1)&lt;(1-$P$2),MAX(K$64:K1102)&gt;MAX(L$64:L1101)),MAX(K$64:K1102),""),"")</f>
        <v/>
      </c>
      <c r="M1102" s="104" t="str">
        <f>IFERROR(IF(E1102="","",IF(K1102&lt;&gt;"",MAX(M$64:M1101)+1,IF(AND($F1101/INDEX($F$64:$F1102,MATCH(MAX(M$64:M1101),M$64:M1101,0)-1)&gt;(1+$O$2),MAX(K$64:K1102)&gt;MAX(L$64:L1101)),MAX(M$64:M1101)+1,""))),"")</f>
        <v/>
      </c>
      <c r="N1102" s="91">
        <f t="shared" si="120"/>
        <v>0</v>
      </c>
      <c r="O1102" s="91" t="str">
        <f>IFERROR(IF(AND(N1101=$H$2*1,MAX(O$64:O1101)=MAX(P$64:P1101)),MAX(O$64:O1101)+1,""),"")</f>
        <v/>
      </c>
      <c r="P1102" s="91" t="str">
        <f>IFERROR(IF(MOD(MAX(Q$64:Q1102),10*MAX(O$64:O1102))&lt;=2,IF(AND(F1101/INDEX($F$64:$F1102,MATCH(MAX(O$64:O1102),O$64:O1102,0)-1)&lt;(1-$P$2),MAX(O$64:O1102)&gt;MAX(P$64:P1101)),MAX(O$64:O1102),""),IF(AND($F1101/INDEX($F$64:$F1102,MATCH(MAX(Q$64:Q1102),Q$64:Q1102,0)-1)&lt;(1-$P$2),MAX(O$64:O1102)&gt;MAX(P$64:P1101)),MAX(O$64:O1102),"")),"")</f>
        <v/>
      </c>
      <c r="Q1102" s="91" t="str">
        <f>IFERROR(IF(E1102="","",IF(O1102&lt;&gt;"",MAX(O$64:O1102)*10+1,IF(AND($F1101/INDEX($F$64:$F1102,MATCH(MAX(Q$64:Q1101),Q$64:Q1101,0)-1)&gt;(1+$O$2),MAX(O$64:O1102)&gt;MAX(P$64:P1101)),MAX(Q$64:Q1101)+1,""))),"")</f>
        <v/>
      </c>
    </row>
    <row r="1103" spans="1:17" x14ac:dyDescent="0.2">
      <c r="A1103" s="13">
        <f>HLOOKUP($E$2,历史数据!$V$3:$AE$5000,ROW(A1101),)</f>
        <v>58900</v>
      </c>
      <c r="B1103" s="41">
        <v>38121</v>
      </c>
      <c r="C1103" s="100">
        <f>IFERROR(IF(A1103&lt;&gt;0,MAX($C$4:C1102)+1,""),"")</f>
        <v>1091</v>
      </c>
      <c r="D1103" s="100"/>
      <c r="E1103" s="99">
        <f t="shared" si="121"/>
        <v>38134</v>
      </c>
      <c r="F1103" s="101">
        <f>IFERROR(VLOOKUP(E1103,历史数据!AH:AJ,3,),"")</f>
        <v>8.9008482630211905</v>
      </c>
      <c r="G1103" s="101">
        <f t="shared" si="117"/>
        <v>9.1949368073874815</v>
      </c>
      <c r="H1103" s="105">
        <f t="shared" si="118"/>
        <v>5.9089082701069273E-4</v>
      </c>
      <c r="I1103" s="101">
        <f>IFERROR(VLOOKUP(E1103,历史数据!AH:AJ,2,),"")</f>
        <v>8.7314324102843308</v>
      </c>
      <c r="J1103" s="104">
        <f t="shared" si="119"/>
        <v>0</v>
      </c>
      <c r="K1103" s="104" t="str">
        <f>IFERROR(IF(AND(J1102=$H$2*1,MAX(K$64:K1102)=MAX(L$64:L1102)),MAX(K$64:K1102)+1,""),"")</f>
        <v/>
      </c>
      <c r="L1103" s="104" t="str">
        <f>IFERROR(IF(AND($F1102/INDEX($F$64:$F1103,MATCH(MAX(M$64:M1103),M$64:M1103,0)-1)&lt;(1-$P$2),MAX(K$64:K1103)&gt;MAX(L$64:L1102)),MAX(K$64:K1103),""),"")</f>
        <v/>
      </c>
      <c r="M1103" s="104" t="str">
        <f>IFERROR(IF(E1103="","",IF(K1103&lt;&gt;"",MAX(M$64:M1102)+1,IF(AND($F1102/INDEX($F$64:$F1103,MATCH(MAX(M$64:M1102),M$64:M1102,0)-1)&gt;(1+$O$2),MAX(K$64:K1103)&gt;MAX(L$64:L1102)),MAX(M$64:M1102)+1,""))),"")</f>
        <v/>
      </c>
      <c r="N1103" s="91">
        <f t="shared" si="120"/>
        <v>0</v>
      </c>
      <c r="O1103" s="91" t="str">
        <f>IFERROR(IF(AND(N1102=$H$2*1,MAX(O$64:O1102)=MAX(P$64:P1102)),MAX(O$64:O1102)+1,""),"")</f>
        <v/>
      </c>
      <c r="P1103" s="91" t="str">
        <f>IFERROR(IF(MOD(MAX(Q$64:Q1103),10*MAX(O$64:O1103))&lt;=2,IF(AND(F1102/INDEX($F$64:$F1103,MATCH(MAX(O$64:O1103),O$64:O1103,0)-1)&lt;(1-$P$2),MAX(O$64:O1103)&gt;MAX(P$64:P1102)),MAX(O$64:O1103),""),IF(AND($F1102/INDEX($F$64:$F1103,MATCH(MAX(Q$64:Q1103),Q$64:Q1103,0)-1)&lt;(1-$P$2),MAX(O$64:O1103)&gt;MAX(P$64:P1102)),MAX(O$64:O1103),"")),"")</f>
        <v/>
      </c>
      <c r="Q1103" s="91" t="str">
        <f>IFERROR(IF(E1103="","",IF(O1103&lt;&gt;"",MAX(O$64:O1103)*10+1,IF(AND($F1102/INDEX($F$64:$F1103,MATCH(MAX(Q$64:Q1102),Q$64:Q1102,0)-1)&gt;(1+$O$2),MAX(O$64:O1103)&gt;MAX(P$64:P1102)),MAX(Q$64:Q1102)+1,""))),"")</f>
        <v/>
      </c>
    </row>
    <row r="1104" spans="1:17" x14ac:dyDescent="0.2">
      <c r="A1104" s="13">
        <f>HLOOKUP($E$2,历史数据!$V$3:$AE$5000,ROW(A1102),)</f>
        <v>266700</v>
      </c>
      <c r="B1104" s="41">
        <v>38124</v>
      </c>
      <c r="C1104" s="100">
        <f>IFERROR(IF(A1104&lt;&gt;0,MAX($C$4:C1103)+1,""),"")</f>
        <v>1092</v>
      </c>
      <c r="D1104" s="100"/>
      <c r="E1104" s="99">
        <f t="shared" si="121"/>
        <v>38135</v>
      </c>
      <c r="F1104" s="101">
        <f>IFERROR(VLOOKUP(E1104,历史数据!AH:AJ,3,),"")</f>
        <v>8.87478428567705</v>
      </c>
      <c r="G1104" s="101">
        <f t="shared" si="117"/>
        <v>9.2012356019123143</v>
      </c>
      <c r="H1104" s="105">
        <f t="shared" si="118"/>
        <v>6.850285822270763E-4</v>
      </c>
      <c r="I1104" s="101">
        <f>IFERROR(VLOOKUP(E1104,历史数据!AH:AJ,2,),"")</f>
        <v>8.9269122403653203</v>
      </c>
      <c r="J1104" s="104">
        <f t="shared" si="119"/>
        <v>0</v>
      </c>
      <c r="K1104" s="104" t="str">
        <f>IFERROR(IF(AND(J1103=$H$2*1,MAX(K$64:K1103)=MAX(L$64:L1103)),MAX(K$64:K1103)+1,""),"")</f>
        <v/>
      </c>
      <c r="L1104" s="104" t="str">
        <f>IFERROR(IF(AND($F1103/INDEX($F$64:$F1104,MATCH(MAX(M$64:M1104),M$64:M1104,0)-1)&lt;(1-$P$2),MAX(K$64:K1104)&gt;MAX(L$64:L1103)),MAX(K$64:K1104),""),"")</f>
        <v/>
      </c>
      <c r="M1104" s="104" t="str">
        <f>IFERROR(IF(E1104="","",IF(K1104&lt;&gt;"",MAX(M$64:M1103)+1,IF(AND($F1103/INDEX($F$64:$F1104,MATCH(MAX(M$64:M1103),M$64:M1103,0)-1)&gt;(1+$O$2),MAX(K$64:K1104)&gt;MAX(L$64:L1103)),MAX(M$64:M1103)+1,""))),"")</f>
        <v/>
      </c>
      <c r="N1104" s="91">
        <f t="shared" si="120"/>
        <v>0</v>
      </c>
      <c r="O1104" s="91" t="str">
        <f>IFERROR(IF(AND(N1103=$H$2*1,MAX(O$64:O1103)=MAX(P$64:P1103)),MAX(O$64:O1103)+1,""),"")</f>
        <v/>
      </c>
      <c r="P1104" s="91" t="str">
        <f>IFERROR(IF(MOD(MAX(Q$64:Q1104),10*MAX(O$64:O1104))&lt;=2,IF(AND(F1103/INDEX($F$64:$F1104,MATCH(MAX(O$64:O1104),O$64:O1104,0)-1)&lt;(1-$P$2),MAX(O$64:O1104)&gt;MAX(P$64:P1103)),MAX(O$64:O1104),""),IF(AND($F1103/INDEX($F$64:$F1104,MATCH(MAX(Q$64:Q1104),Q$64:Q1104,0)-1)&lt;(1-$P$2),MAX(O$64:O1104)&gt;MAX(P$64:P1103)),MAX(O$64:O1104),"")),"")</f>
        <v/>
      </c>
      <c r="Q1104" s="91" t="str">
        <f>IFERROR(IF(E1104="","",IF(O1104&lt;&gt;"",MAX(O$64:O1104)*10+1,IF(AND($F1103/INDEX($F$64:$F1104,MATCH(MAX(Q$64:Q1103),Q$64:Q1103,0)-1)&gt;(1+$O$2),MAX(O$64:O1104)&gt;MAX(P$64:P1103)),MAX(Q$64:Q1103)+1,""))),"")</f>
        <v/>
      </c>
    </row>
    <row r="1105" spans="1:17" x14ac:dyDescent="0.2">
      <c r="A1105" s="13">
        <f>HLOOKUP($E$2,历史数据!$V$3:$AE$5000,ROW(A1103),)</f>
        <v>0</v>
      </c>
      <c r="B1105" s="41">
        <v>38125</v>
      </c>
      <c r="C1105" s="100" t="str">
        <f>IFERROR(IF(A1105&lt;&gt;0,MAX($C$4:C1104)+1,""),"")</f>
        <v/>
      </c>
      <c r="D1105" s="100"/>
      <c r="E1105" s="99">
        <f t="shared" si="121"/>
        <v>38138</v>
      </c>
      <c r="F1105" s="101">
        <f>IFERROR(VLOOKUP(E1105,历史数据!AH:AJ,3,),"")</f>
        <v>8.7965923536446606</v>
      </c>
      <c r="G1105" s="101">
        <f t="shared" si="117"/>
        <v>9.2097063945491566</v>
      </c>
      <c r="H1105" s="105">
        <f t="shared" si="118"/>
        <v>9.2061468734505603E-4</v>
      </c>
      <c r="I1105" s="101">
        <f>IFERROR(VLOOKUP(E1105,历史数据!AH:AJ,2,),"")</f>
        <v>8.8096243423167202</v>
      </c>
      <c r="J1105" s="104">
        <f t="shared" si="119"/>
        <v>0</v>
      </c>
      <c r="K1105" s="104" t="str">
        <f>IFERROR(IF(AND(J1104=$H$2*1,MAX(K$64:K1104)=MAX(L$64:L1104)),MAX(K$64:K1104)+1,""),"")</f>
        <v/>
      </c>
      <c r="L1105" s="104" t="str">
        <f>IFERROR(IF(AND($F1104/INDEX($F$64:$F1105,MATCH(MAX(M$64:M1105),M$64:M1105,0)-1)&lt;(1-$P$2),MAX(K$64:K1105)&gt;MAX(L$64:L1104)),MAX(K$64:K1105),""),"")</f>
        <v/>
      </c>
      <c r="M1105" s="104" t="str">
        <f>IFERROR(IF(E1105="","",IF(K1105&lt;&gt;"",MAX(M$64:M1104)+1,IF(AND($F1104/INDEX($F$64:$F1105,MATCH(MAX(M$64:M1104),M$64:M1104,0)-1)&gt;(1+$O$2),MAX(K$64:K1105)&gt;MAX(L$64:L1104)),MAX(M$64:M1104)+1,""))),"")</f>
        <v/>
      </c>
      <c r="N1105" s="91">
        <f t="shared" si="120"/>
        <v>0</v>
      </c>
      <c r="O1105" s="91" t="str">
        <f>IFERROR(IF(AND(N1104=$H$2*1,MAX(O$64:O1104)=MAX(P$64:P1104)),MAX(O$64:O1104)+1,""),"")</f>
        <v/>
      </c>
      <c r="P1105" s="91" t="str">
        <f>IFERROR(IF(MOD(MAX(Q$64:Q1105),10*MAX(O$64:O1105))&lt;=2,IF(AND(F1104/INDEX($F$64:$F1105,MATCH(MAX(O$64:O1105),O$64:O1105,0)-1)&lt;(1-$P$2),MAX(O$64:O1105)&gt;MAX(P$64:P1104)),MAX(O$64:O1105),""),IF(AND($F1104/INDEX($F$64:$F1105,MATCH(MAX(Q$64:Q1105),Q$64:Q1105,0)-1)&lt;(1-$P$2),MAX(O$64:O1105)&gt;MAX(P$64:P1104)),MAX(O$64:O1105),"")),"")</f>
        <v/>
      </c>
      <c r="Q1105" s="91" t="str">
        <f>IFERROR(IF(E1105="","",IF(O1105&lt;&gt;"",MAX(O$64:O1105)*10+1,IF(AND($F1104/INDEX($F$64:$F1105,MATCH(MAX(Q$64:Q1104),Q$64:Q1104,0)-1)&gt;(1+$O$2),MAX(O$64:O1105)&gt;MAX(P$64:P1104)),MAX(Q$64:Q1104)+1,""))),"")</f>
        <v/>
      </c>
    </row>
    <row r="1106" spans="1:17" x14ac:dyDescent="0.2">
      <c r="A1106" s="13">
        <f>HLOOKUP($E$2,历史数据!$V$3:$AE$5000,ROW(A1104),)</f>
        <v>720359</v>
      </c>
      <c r="B1106" s="41">
        <v>38126</v>
      </c>
      <c r="C1106" s="100">
        <f>IFERROR(IF(A1106&lt;&gt;0,MAX($C$4:C1105)+1,""),"")</f>
        <v>1093</v>
      </c>
      <c r="D1106" s="100"/>
      <c r="E1106" s="99">
        <f t="shared" si="121"/>
        <v>38139</v>
      </c>
      <c r="F1106" s="101">
        <f>IFERROR(VLOOKUP(E1106,历史数据!AH:AJ,3,),"")</f>
        <v>9.0051041723977203</v>
      </c>
      <c r="G1106" s="101">
        <f t="shared" si="117"/>
        <v>9.2196975858644077</v>
      </c>
      <c r="H1106" s="105">
        <f t="shared" si="118"/>
        <v>1.0848544879957789E-3</v>
      </c>
      <c r="I1106" s="101">
        <f>IFERROR(VLOOKUP(E1106,历史数据!AH:AJ,2,),"")</f>
        <v>8.7965923536446606</v>
      </c>
      <c r="J1106" s="104">
        <f t="shared" si="119"/>
        <v>0</v>
      </c>
      <c r="K1106" s="104" t="str">
        <f>IFERROR(IF(AND(J1105=$H$2*1,MAX(K$64:K1105)=MAX(L$64:L1105)),MAX(K$64:K1105)+1,""),"")</f>
        <v/>
      </c>
      <c r="L1106" s="104" t="str">
        <f>IFERROR(IF(AND($F1105/INDEX($F$64:$F1106,MATCH(MAX(M$64:M1106),M$64:M1106,0)-1)&lt;(1-$P$2),MAX(K$64:K1106)&gt;MAX(L$64:L1105)),MAX(K$64:K1106),""),"")</f>
        <v/>
      </c>
      <c r="M1106" s="104" t="str">
        <f>IFERROR(IF(E1106="","",IF(K1106&lt;&gt;"",MAX(M$64:M1105)+1,IF(AND($F1105/INDEX($F$64:$F1106,MATCH(MAX(M$64:M1105),M$64:M1105,0)-1)&gt;(1+$O$2),MAX(K$64:K1106)&gt;MAX(L$64:L1105)),MAX(M$64:M1105)+1,""))),"")</f>
        <v/>
      </c>
      <c r="N1106" s="91">
        <f t="shared" si="120"/>
        <v>0</v>
      </c>
      <c r="O1106" s="91" t="str">
        <f>IFERROR(IF(AND(N1105=$H$2*1,MAX(O$64:O1105)=MAX(P$64:P1105)),MAX(O$64:O1105)+1,""),"")</f>
        <v/>
      </c>
      <c r="P1106" s="91" t="str">
        <f>IFERROR(IF(MOD(MAX(Q$64:Q1106),10*MAX(O$64:O1106))&lt;=2,IF(AND(F1105/INDEX($F$64:$F1106,MATCH(MAX(O$64:O1106),O$64:O1106,0)-1)&lt;(1-$P$2),MAX(O$64:O1106)&gt;MAX(P$64:P1105)),MAX(O$64:O1106),""),IF(AND($F1105/INDEX($F$64:$F1106,MATCH(MAX(Q$64:Q1106),Q$64:Q1106,0)-1)&lt;(1-$P$2),MAX(O$64:O1106)&gt;MAX(P$64:P1105)),MAX(O$64:O1106),"")),"")</f>
        <v/>
      </c>
      <c r="Q1106" s="91" t="str">
        <f>IFERROR(IF(E1106="","",IF(O1106&lt;&gt;"",MAX(O$64:O1106)*10+1,IF(AND($F1105/INDEX($F$64:$F1106,MATCH(MAX(Q$64:Q1105),Q$64:Q1105,0)-1)&gt;(1+$O$2),MAX(O$64:O1106)&gt;MAX(P$64:P1105)),MAX(Q$64:Q1105)+1,""))),"")</f>
        <v/>
      </c>
    </row>
    <row r="1107" spans="1:17" x14ac:dyDescent="0.2">
      <c r="A1107" s="13">
        <f>HLOOKUP($E$2,历史数据!$V$3:$AE$5000,ROW(A1105),)</f>
        <v>237732</v>
      </c>
      <c r="B1107" s="41">
        <v>38127</v>
      </c>
      <c r="C1107" s="100">
        <f>IFERROR(IF(A1107&lt;&gt;0,MAX($C$4:C1106)+1,""),"")</f>
        <v>1094</v>
      </c>
      <c r="D1107" s="100"/>
      <c r="E1107" s="99">
        <f t="shared" si="121"/>
        <v>38140</v>
      </c>
      <c r="F1107" s="101">
        <f>IFERROR(VLOOKUP(E1107,历史数据!AH:AJ,3,),"")</f>
        <v>9.2527119571669694</v>
      </c>
      <c r="G1107" s="101">
        <f t="shared" si="117"/>
        <v>9.2338155735924783</v>
      </c>
      <c r="H1107" s="105">
        <f t="shared" si="118"/>
        <v>1.5312853373539159E-3</v>
      </c>
      <c r="I1107" s="101">
        <f>IFERROR(VLOOKUP(E1107,历史数据!AH:AJ,2,),"")</f>
        <v>9.0572321270859799</v>
      </c>
      <c r="J1107" s="104">
        <f t="shared" si="119"/>
        <v>1</v>
      </c>
      <c r="K1107" s="104" t="str">
        <f>IFERROR(IF(AND(J1106=$H$2*1,MAX(K$64:K1106)=MAX(L$64:L1106)),MAX(K$64:K1106)+1,""),"")</f>
        <v/>
      </c>
      <c r="L1107" s="104" t="str">
        <f>IFERROR(IF(AND($F1106/INDEX($F$64:$F1107,MATCH(MAX(M$64:M1107),M$64:M1107,0)-1)&lt;(1-$P$2),MAX(K$64:K1107)&gt;MAX(L$64:L1106)),MAX(K$64:K1107),""),"")</f>
        <v/>
      </c>
      <c r="M1107" s="104" t="str">
        <f>IFERROR(IF(E1107="","",IF(K1107&lt;&gt;"",MAX(M$64:M1106)+1,IF(AND($F1106/INDEX($F$64:$F1107,MATCH(MAX(M$64:M1106),M$64:M1106,0)-1)&gt;(1+$O$2),MAX(K$64:K1107)&gt;MAX(L$64:L1106)),MAX(M$64:M1106)+1,""))),"")</f>
        <v/>
      </c>
      <c r="N1107" s="91">
        <f t="shared" si="120"/>
        <v>1</v>
      </c>
      <c r="O1107" s="91" t="str">
        <f>IFERROR(IF(AND(N1106=$H$2*1,MAX(O$64:O1106)=MAX(P$64:P1106)),MAX(O$64:O1106)+1,""),"")</f>
        <v/>
      </c>
      <c r="P1107" s="91" t="str">
        <f>IFERROR(IF(MOD(MAX(Q$64:Q1107),10*MAX(O$64:O1107))&lt;=2,IF(AND(F1106/INDEX($F$64:$F1107,MATCH(MAX(O$64:O1107),O$64:O1107,0)-1)&lt;(1-$P$2),MAX(O$64:O1107)&gt;MAX(P$64:P1106)),MAX(O$64:O1107),""),IF(AND($F1106/INDEX($F$64:$F1107,MATCH(MAX(Q$64:Q1107),Q$64:Q1107,0)-1)&lt;(1-$P$2),MAX(O$64:O1107)&gt;MAX(P$64:P1106)),MAX(O$64:O1107),"")),"")</f>
        <v/>
      </c>
      <c r="Q1107" s="91" t="str">
        <f>IFERROR(IF(E1107="","",IF(O1107&lt;&gt;"",MAX(O$64:O1107)*10+1,IF(AND($F1106/INDEX($F$64:$F1107,MATCH(MAX(Q$64:Q1106),Q$64:Q1106,0)-1)&gt;(1+$O$2),MAX(O$64:O1107)&gt;MAX(P$64:P1106)),MAX(Q$64:Q1106)+1,""))),"")</f>
        <v/>
      </c>
    </row>
    <row r="1108" spans="1:17" x14ac:dyDescent="0.2">
      <c r="A1108" s="13">
        <f>HLOOKUP($E$2,历史数据!$V$3:$AE$5000,ROW(A1106),)</f>
        <v>119480</v>
      </c>
      <c r="B1108" s="41">
        <v>38128</v>
      </c>
      <c r="C1108" s="100">
        <f>IFERROR(IF(A1108&lt;&gt;0,MAX($C$4:C1107)+1,""),"")</f>
        <v>1095</v>
      </c>
      <c r="D1108" s="100"/>
      <c r="E1108" s="99">
        <f t="shared" si="121"/>
        <v>38141</v>
      </c>
      <c r="F1108" s="101">
        <f>IFERROR(VLOOKUP(E1108,历史数据!AH:AJ,3,),"")</f>
        <v>9.0832961044301097</v>
      </c>
      <c r="G1108" s="101">
        <f t="shared" si="117"/>
        <v>9.240983167362117</v>
      </c>
      <c r="H1108" s="105">
        <f t="shared" si="118"/>
        <v>7.7623315221253542E-4</v>
      </c>
      <c r="I1108" s="101">
        <f>IFERROR(VLOOKUP(E1108,历史数据!AH:AJ,2,),"")</f>
        <v>9.3178719005272992</v>
      </c>
      <c r="J1108" s="104">
        <f t="shared" si="119"/>
        <v>0</v>
      </c>
      <c r="K1108" s="104" t="str">
        <f>IFERROR(IF(AND(J1107=$H$2*1,MAX(K$64:K1107)=MAX(L$64:L1107)),MAX(K$64:K1107)+1,""),"")</f>
        <v/>
      </c>
      <c r="L1108" s="104" t="str">
        <f>IFERROR(IF(AND($F1107/INDEX($F$64:$F1108,MATCH(MAX(M$64:M1108),M$64:M1108,0)-1)&lt;(1-$P$2),MAX(K$64:K1108)&gt;MAX(L$64:L1107)),MAX(K$64:K1108),""),"")</f>
        <v/>
      </c>
      <c r="M1108" s="104" t="str">
        <f>IFERROR(IF(E1108="","",IF(K1108&lt;&gt;"",MAX(M$64:M1107)+1,IF(AND($F1107/INDEX($F$64:$F1108,MATCH(MAX(M$64:M1107),M$64:M1107,0)-1)&gt;(1+$O$2),MAX(K$64:K1108)&gt;MAX(L$64:L1107)),MAX(M$64:M1107)+1,""))),"")</f>
        <v/>
      </c>
      <c r="N1108" s="91">
        <f t="shared" si="120"/>
        <v>0</v>
      </c>
      <c r="O1108" s="91" t="str">
        <f>IFERROR(IF(AND(N1107=$H$2*1,MAX(O$64:O1107)=MAX(P$64:P1107)),MAX(O$64:O1107)+1,""),"")</f>
        <v/>
      </c>
      <c r="P1108" s="91" t="str">
        <f>IFERROR(IF(MOD(MAX(Q$64:Q1108),10*MAX(O$64:O1108))&lt;=2,IF(AND(F1107/INDEX($F$64:$F1108,MATCH(MAX(O$64:O1108),O$64:O1108,0)-1)&lt;(1-$P$2),MAX(O$64:O1108)&gt;MAX(P$64:P1107)),MAX(O$64:O1108),""),IF(AND($F1107/INDEX($F$64:$F1108,MATCH(MAX(Q$64:Q1108),Q$64:Q1108,0)-1)&lt;(1-$P$2),MAX(O$64:O1108)&gt;MAX(P$64:P1107)),MAX(O$64:O1108),"")),"")</f>
        <v/>
      </c>
      <c r="Q1108" s="91" t="str">
        <f>IFERROR(IF(E1108="","",IF(O1108&lt;&gt;"",MAX(O$64:O1108)*10+1,IF(AND($F1107/INDEX($F$64:$F1108,MATCH(MAX(Q$64:Q1107),Q$64:Q1107,0)-1)&gt;(1+$O$2),MAX(O$64:O1108)&gt;MAX(P$64:P1107)),MAX(Q$64:Q1107)+1,""))),"")</f>
        <v/>
      </c>
    </row>
    <row r="1109" spans="1:17" x14ac:dyDescent="0.2">
      <c r="A1109" s="13">
        <f>HLOOKUP($E$2,历史数据!$V$3:$AE$5000,ROW(A1107),)</f>
        <v>77400</v>
      </c>
      <c r="B1109" s="41">
        <v>38131</v>
      </c>
      <c r="C1109" s="100">
        <f>IFERROR(IF(A1109&lt;&gt;0,MAX($C$4:C1108)+1,""),"")</f>
        <v>1096</v>
      </c>
      <c r="D1109" s="100"/>
      <c r="E1109" s="99">
        <f t="shared" si="121"/>
        <v>38142</v>
      </c>
      <c r="F1109" s="101">
        <f>IFERROR(VLOOKUP(E1109,历史数据!AH:AJ,3,),"")</f>
        <v>8.9920721837256501</v>
      </c>
      <c r="G1109" s="101">
        <f t="shared" si="117"/>
        <v>9.2496711598101626</v>
      </c>
      <c r="H1109" s="105">
        <f t="shared" si="118"/>
        <v>9.401588868520605E-4</v>
      </c>
      <c r="I1109" s="101">
        <f>IFERROR(VLOOKUP(E1109,历史数据!AH:AJ,2,),"")</f>
        <v>8.9660082063815203</v>
      </c>
      <c r="J1109" s="104">
        <f t="shared" si="119"/>
        <v>0</v>
      </c>
      <c r="K1109" s="104" t="str">
        <f>IFERROR(IF(AND(J1108=$H$2*1,MAX(K$64:K1108)=MAX(L$64:L1108)),MAX(K$64:K1108)+1,""),"")</f>
        <v/>
      </c>
      <c r="L1109" s="104" t="str">
        <f>IFERROR(IF(AND($F1108/INDEX($F$64:$F1109,MATCH(MAX(M$64:M1109),M$64:M1109,0)-1)&lt;(1-$P$2),MAX(K$64:K1109)&gt;MAX(L$64:L1108)),MAX(K$64:K1109),""),"")</f>
        <v/>
      </c>
      <c r="M1109" s="104" t="str">
        <f>IFERROR(IF(E1109="","",IF(K1109&lt;&gt;"",MAX(M$64:M1108)+1,IF(AND($F1108/INDEX($F$64:$F1109,MATCH(MAX(M$64:M1108),M$64:M1108,0)-1)&gt;(1+$O$2),MAX(K$64:K1109)&gt;MAX(L$64:L1108)),MAX(M$64:M1108)+1,""))),"")</f>
        <v/>
      </c>
      <c r="N1109" s="91">
        <f t="shared" si="120"/>
        <v>0</v>
      </c>
      <c r="O1109" s="91" t="str">
        <f>IFERROR(IF(AND(N1108=$H$2*1,MAX(O$64:O1108)=MAX(P$64:P1108)),MAX(O$64:O1108)+1,""),"")</f>
        <v/>
      </c>
      <c r="P1109" s="91" t="str">
        <f>IFERROR(IF(MOD(MAX(Q$64:Q1109),10*MAX(O$64:O1109))&lt;=2,IF(AND(F1108/INDEX($F$64:$F1109,MATCH(MAX(O$64:O1109),O$64:O1109,0)-1)&lt;(1-$P$2),MAX(O$64:O1109)&gt;MAX(P$64:P1108)),MAX(O$64:O1109),""),IF(AND($F1108/INDEX($F$64:$F1109,MATCH(MAX(Q$64:Q1109),Q$64:Q1109,0)-1)&lt;(1-$P$2),MAX(O$64:O1109)&gt;MAX(P$64:P1108)),MAX(O$64:O1109),"")),"")</f>
        <v/>
      </c>
      <c r="Q1109" s="91" t="str">
        <f>IFERROR(IF(E1109="","",IF(O1109&lt;&gt;"",MAX(O$64:O1109)*10+1,IF(AND($F1108/INDEX($F$64:$F1109,MATCH(MAX(Q$64:Q1108),Q$64:Q1108,0)-1)&gt;(1+$O$2),MAX(O$64:O1109)&gt;MAX(P$64:P1108)),MAX(Q$64:Q1108)+1,""))),"")</f>
        <v/>
      </c>
    </row>
    <row r="1110" spans="1:17" x14ac:dyDescent="0.2">
      <c r="A1110" s="13">
        <f>HLOOKUP($E$2,历史数据!$V$3:$AE$5000,ROW(A1108),)</f>
        <v>121430</v>
      </c>
      <c r="B1110" s="41">
        <v>38132</v>
      </c>
      <c r="C1110" s="100">
        <f>IFERROR(IF(A1110&lt;&gt;0,MAX($C$4:C1109)+1,""),"")</f>
        <v>1097</v>
      </c>
      <c r="D1110" s="100"/>
      <c r="E1110" s="99">
        <f t="shared" si="121"/>
        <v>38145</v>
      </c>
      <c r="F1110" s="101">
        <f>IFERROR(VLOOKUP(E1110,历史数据!AH:AJ,3,),"")</f>
        <v>8.8617522970049905</v>
      </c>
      <c r="G1110" s="101">
        <f t="shared" si="117"/>
        <v>9.2581419524470032</v>
      </c>
      <c r="H1110" s="105">
        <f t="shared" si="118"/>
        <v>9.1579392288521078E-4</v>
      </c>
      <c r="I1110" s="101">
        <f>IFERROR(VLOOKUP(E1110,历史数据!AH:AJ,2,),"")</f>
        <v>8.9660082063815203</v>
      </c>
      <c r="J1110" s="104">
        <f t="shared" si="119"/>
        <v>0</v>
      </c>
      <c r="K1110" s="104" t="str">
        <f>IFERROR(IF(AND(J1109=$H$2*1,MAX(K$64:K1109)=MAX(L$64:L1109)),MAX(K$64:K1109)+1,""),"")</f>
        <v/>
      </c>
      <c r="L1110" s="104" t="str">
        <f>IFERROR(IF(AND($F1109/INDEX($F$64:$F1110,MATCH(MAX(M$64:M1110),M$64:M1110,0)-1)&lt;(1-$P$2),MAX(K$64:K1110)&gt;MAX(L$64:L1109)),MAX(K$64:K1110),""),"")</f>
        <v/>
      </c>
      <c r="M1110" s="104" t="str">
        <f>IFERROR(IF(E1110="","",IF(K1110&lt;&gt;"",MAX(M$64:M1109)+1,IF(AND($F1109/INDEX($F$64:$F1110,MATCH(MAX(M$64:M1109),M$64:M1109,0)-1)&gt;(1+$O$2),MAX(K$64:K1110)&gt;MAX(L$64:L1109)),MAX(M$64:M1109)+1,""))),"")</f>
        <v/>
      </c>
      <c r="N1110" s="91">
        <f t="shared" si="120"/>
        <v>0</v>
      </c>
      <c r="O1110" s="91" t="str">
        <f>IFERROR(IF(AND(N1109=$H$2*1,MAX(O$64:O1109)=MAX(P$64:P1109)),MAX(O$64:O1109)+1,""),"")</f>
        <v/>
      </c>
      <c r="P1110" s="91" t="str">
        <f>IFERROR(IF(MOD(MAX(Q$64:Q1110),10*MAX(O$64:O1110))&lt;=2,IF(AND(F1109/INDEX($F$64:$F1110,MATCH(MAX(O$64:O1110),O$64:O1110,0)-1)&lt;(1-$P$2),MAX(O$64:O1110)&gt;MAX(P$64:P1109)),MAX(O$64:O1110),""),IF(AND($F1109/INDEX($F$64:$F1110,MATCH(MAX(Q$64:Q1110),Q$64:Q1110,0)-1)&lt;(1-$P$2),MAX(O$64:O1110)&gt;MAX(P$64:P1109)),MAX(O$64:O1110),"")),"")</f>
        <v/>
      </c>
      <c r="Q1110" s="91" t="str">
        <f>IFERROR(IF(E1110="","",IF(O1110&lt;&gt;"",MAX(O$64:O1110)*10+1,IF(AND($F1109/INDEX($F$64:$F1110,MATCH(MAX(Q$64:Q1109),Q$64:Q1109,0)-1)&gt;(1+$O$2),MAX(O$64:O1110)&gt;MAX(P$64:P1109)),MAX(Q$64:Q1109)+1,""))),"")</f>
        <v/>
      </c>
    </row>
    <row r="1111" spans="1:17" x14ac:dyDescent="0.2">
      <c r="A1111" s="13">
        <f>HLOOKUP($E$2,历史数据!$V$3:$AE$5000,ROW(A1109),)</f>
        <v>118107</v>
      </c>
      <c r="B1111" s="41">
        <v>38133</v>
      </c>
      <c r="C1111" s="100">
        <f>IFERROR(IF(A1111&lt;&gt;0,MAX($C$4:C1110)+1,""),"")</f>
        <v>1098</v>
      </c>
      <c r="D1111" s="100"/>
      <c r="E1111" s="99">
        <f t="shared" si="121"/>
        <v>38146</v>
      </c>
      <c r="F1111" s="101">
        <f>IFERROR(VLOOKUP(E1111,历史数据!AH:AJ,3,),"")</f>
        <v>8.7184004216122606</v>
      </c>
      <c r="G1111" s="101">
        <f t="shared" si="117"/>
        <v>9.2655267460278399</v>
      </c>
      <c r="H1111" s="105">
        <f t="shared" si="118"/>
        <v>7.9765395894426661E-4</v>
      </c>
      <c r="I1111" s="101">
        <f>IFERROR(VLOOKUP(E1111,历史数据!AH:AJ,2,),"")</f>
        <v>8.7314324102843308</v>
      </c>
      <c r="J1111" s="104">
        <f t="shared" si="119"/>
        <v>0</v>
      </c>
      <c r="K1111" s="104" t="str">
        <f>IFERROR(IF(AND(J1110=$H$2*1,MAX(K$64:K1110)=MAX(L$64:L1110)),MAX(K$64:K1110)+1,""),"")</f>
        <v/>
      </c>
      <c r="L1111" s="104" t="str">
        <f>IFERROR(IF(AND($F1110/INDEX($F$64:$F1111,MATCH(MAX(M$64:M1111),M$64:M1111,0)-1)&lt;(1-$P$2),MAX(K$64:K1111)&gt;MAX(L$64:L1110)),MAX(K$64:K1111),""),"")</f>
        <v/>
      </c>
      <c r="M1111" s="104" t="str">
        <f>IFERROR(IF(E1111="","",IF(K1111&lt;&gt;"",MAX(M$64:M1110)+1,IF(AND($F1110/INDEX($F$64:$F1111,MATCH(MAX(M$64:M1110),M$64:M1110,0)-1)&gt;(1+$O$2),MAX(K$64:K1111)&gt;MAX(L$64:L1110)),MAX(M$64:M1110)+1,""))),"")</f>
        <v/>
      </c>
      <c r="N1111" s="91">
        <f t="shared" si="120"/>
        <v>0</v>
      </c>
      <c r="O1111" s="91" t="str">
        <f>IFERROR(IF(AND(N1110=$H$2*1,MAX(O$64:O1110)=MAX(P$64:P1110)),MAX(O$64:O1110)+1,""),"")</f>
        <v/>
      </c>
      <c r="P1111" s="91" t="str">
        <f>IFERROR(IF(MOD(MAX(Q$64:Q1111),10*MAX(O$64:O1111))&lt;=2,IF(AND(F1110/INDEX($F$64:$F1111,MATCH(MAX(O$64:O1111),O$64:O1111,0)-1)&lt;(1-$P$2),MAX(O$64:O1111)&gt;MAX(P$64:P1110)),MAX(O$64:O1111),""),IF(AND($F1110/INDEX($F$64:$F1111,MATCH(MAX(Q$64:Q1111),Q$64:Q1111,0)-1)&lt;(1-$P$2),MAX(O$64:O1111)&gt;MAX(P$64:P1110)),MAX(O$64:O1111),"")),"")</f>
        <v/>
      </c>
      <c r="Q1111" s="91" t="str">
        <f>IFERROR(IF(E1111="","",IF(O1111&lt;&gt;"",MAX(O$64:O1111)*10+1,IF(AND($F1110/INDEX($F$64:$F1111,MATCH(MAX(Q$64:Q1110),Q$64:Q1110,0)-1)&gt;(1+$O$2),MAX(O$64:O1111)&gt;MAX(P$64:P1110)),MAX(Q$64:Q1110)+1,""))),"")</f>
        <v/>
      </c>
    </row>
    <row r="1112" spans="1:17" x14ac:dyDescent="0.2">
      <c r="A1112" s="13">
        <f>HLOOKUP($E$2,历史数据!$V$3:$AE$5000,ROW(A1110),)</f>
        <v>105967</v>
      </c>
      <c r="B1112" s="41">
        <v>38134</v>
      </c>
      <c r="C1112" s="100">
        <f>IFERROR(IF(A1112&lt;&gt;0,MAX($C$4:C1111)+1,""),"")</f>
        <v>1099</v>
      </c>
      <c r="D1112" s="100"/>
      <c r="E1112" s="99">
        <f t="shared" si="121"/>
        <v>38147</v>
      </c>
      <c r="F1112" s="101">
        <f>IFERROR(VLOOKUP(E1112,历史数据!AH:AJ,3,),"")</f>
        <v>8.5750485462195307</v>
      </c>
      <c r="G1112" s="101">
        <f t="shared" si="117"/>
        <v>9.2716083407414693</v>
      </c>
      <c r="H1112" s="105">
        <f t="shared" si="118"/>
        <v>6.5636794111423313E-4</v>
      </c>
      <c r="I1112" s="101">
        <f>IFERROR(VLOOKUP(E1112,历史数据!AH:AJ,2,),"")</f>
        <v>8.7053684329401904</v>
      </c>
      <c r="J1112" s="104">
        <f t="shared" si="119"/>
        <v>0</v>
      </c>
      <c r="K1112" s="104" t="str">
        <f>IFERROR(IF(AND(J1111=$H$2*1,MAX(K$64:K1111)=MAX(L$64:L1111)),MAX(K$64:K1111)+1,""),"")</f>
        <v/>
      </c>
      <c r="L1112" s="104" t="str">
        <f>IFERROR(IF(AND($F1111/INDEX($F$64:$F1112,MATCH(MAX(M$64:M1112),M$64:M1112,0)-1)&lt;(1-$P$2),MAX(K$64:K1112)&gt;MAX(L$64:L1111)),MAX(K$64:K1112),""),"")</f>
        <v/>
      </c>
      <c r="M1112" s="104" t="str">
        <f>IFERROR(IF(E1112="","",IF(K1112&lt;&gt;"",MAX(M$64:M1111)+1,IF(AND($F1111/INDEX($F$64:$F1112,MATCH(MAX(M$64:M1111),M$64:M1111,0)-1)&gt;(1+$O$2),MAX(K$64:K1112)&gt;MAX(L$64:L1111)),MAX(M$64:M1111)+1,""))),"")</f>
        <v/>
      </c>
      <c r="N1112" s="91">
        <f t="shared" si="120"/>
        <v>0</v>
      </c>
      <c r="O1112" s="91" t="str">
        <f>IFERROR(IF(AND(N1111=$H$2*1,MAX(O$64:O1111)=MAX(P$64:P1111)),MAX(O$64:O1111)+1,""),"")</f>
        <v/>
      </c>
      <c r="P1112" s="91" t="str">
        <f>IFERROR(IF(MOD(MAX(Q$64:Q1112),10*MAX(O$64:O1112))&lt;=2,IF(AND(F1111/INDEX($F$64:$F1112,MATCH(MAX(O$64:O1112),O$64:O1112,0)-1)&lt;(1-$P$2),MAX(O$64:O1112)&gt;MAX(P$64:P1111)),MAX(O$64:O1112),""),IF(AND($F1111/INDEX($F$64:$F1112,MATCH(MAX(Q$64:Q1112),Q$64:Q1112,0)-1)&lt;(1-$P$2),MAX(O$64:O1112)&gt;MAX(P$64:P1111)),MAX(O$64:O1112),"")),"")</f>
        <v/>
      </c>
      <c r="Q1112" s="91" t="str">
        <f>IFERROR(IF(E1112="","",IF(O1112&lt;&gt;"",MAX(O$64:O1112)*10+1,IF(AND($F1111/INDEX($F$64:$F1112,MATCH(MAX(Q$64:Q1111),Q$64:Q1111,0)-1)&gt;(1+$O$2),MAX(O$64:O1112)&gt;MAX(P$64:P1111)),MAX(Q$64:Q1111)+1,""))),"")</f>
        <v/>
      </c>
    </row>
    <row r="1113" spans="1:17" x14ac:dyDescent="0.2">
      <c r="A1113" s="13">
        <f>HLOOKUP($E$2,历史数据!$V$3:$AE$5000,ROW(A1111),)</f>
        <v>108397</v>
      </c>
      <c r="B1113" s="41">
        <v>38135</v>
      </c>
      <c r="C1113" s="100">
        <f>IFERROR(IF(A1113&lt;&gt;0,MAX($C$4:C1112)+1,""),"")</f>
        <v>1100</v>
      </c>
      <c r="D1113" s="100"/>
      <c r="E1113" s="99">
        <f t="shared" si="121"/>
        <v>38148</v>
      </c>
      <c r="F1113" s="101">
        <f>IFERROR(VLOOKUP(E1113,历史数据!AH:AJ,3,),"")</f>
        <v>8.5359525802033307</v>
      </c>
      <c r="G1113" s="101">
        <f t="shared" si="117"/>
        <v>9.2748663379094864</v>
      </c>
      <c r="H1113" s="105">
        <f t="shared" si="118"/>
        <v>3.5139503830206031E-4</v>
      </c>
      <c r="I1113" s="101">
        <f>IFERROR(VLOOKUP(E1113,历史数据!AH:AJ,2,),"")</f>
        <v>8.6011125235636605</v>
      </c>
      <c r="J1113" s="104">
        <f t="shared" si="119"/>
        <v>0</v>
      </c>
      <c r="K1113" s="104" t="str">
        <f>IFERROR(IF(AND(J1112=$H$2*1,MAX(K$64:K1112)=MAX(L$64:L1112)),MAX(K$64:K1112)+1,""),"")</f>
        <v/>
      </c>
      <c r="L1113" s="104" t="str">
        <f>IFERROR(IF(AND($F1112/INDEX($F$64:$F1113,MATCH(MAX(M$64:M1113),M$64:M1113,0)-1)&lt;(1-$P$2),MAX(K$64:K1113)&gt;MAX(L$64:L1112)),MAX(K$64:K1113),""),"")</f>
        <v/>
      </c>
      <c r="M1113" s="104" t="str">
        <f>IFERROR(IF(E1113="","",IF(K1113&lt;&gt;"",MAX(M$64:M1112)+1,IF(AND($F1112/INDEX($F$64:$F1113,MATCH(MAX(M$64:M1112),M$64:M1112,0)-1)&gt;(1+$O$2),MAX(K$64:K1113)&gt;MAX(L$64:L1112)),MAX(M$64:M1112)+1,""))),"")</f>
        <v/>
      </c>
      <c r="N1113" s="91">
        <f t="shared" si="120"/>
        <v>0</v>
      </c>
      <c r="O1113" s="91" t="str">
        <f>IFERROR(IF(AND(N1112=$H$2*1,MAX(O$64:O1112)=MAX(P$64:P1112)),MAX(O$64:O1112)+1,""),"")</f>
        <v/>
      </c>
      <c r="P1113" s="91" t="str">
        <f>IFERROR(IF(MOD(MAX(Q$64:Q1113),10*MAX(O$64:O1113))&lt;=2,IF(AND(F1112/INDEX($F$64:$F1113,MATCH(MAX(O$64:O1113),O$64:O1113,0)-1)&lt;(1-$P$2),MAX(O$64:O1113)&gt;MAX(P$64:P1112)),MAX(O$64:O1113),""),IF(AND($F1112/INDEX($F$64:$F1113,MATCH(MAX(Q$64:Q1113),Q$64:Q1113,0)-1)&lt;(1-$P$2),MAX(O$64:O1113)&gt;MAX(P$64:P1112)),MAX(O$64:O1113),"")),"")</f>
        <v/>
      </c>
      <c r="Q1113" s="91" t="str">
        <f>IFERROR(IF(E1113="","",IF(O1113&lt;&gt;"",MAX(O$64:O1113)*10+1,IF(AND($F1112/INDEX($F$64:$F1113,MATCH(MAX(Q$64:Q1112),Q$64:Q1112,0)-1)&gt;(1+$O$2),MAX(O$64:O1113)&gt;MAX(P$64:P1112)),MAX(Q$64:Q1112)+1,""))),"")</f>
        <v/>
      </c>
    </row>
    <row r="1114" spans="1:17" x14ac:dyDescent="0.2">
      <c r="A1114" s="13">
        <f>HLOOKUP($E$2,历史数据!$V$3:$AE$5000,ROW(A1112),)</f>
        <v>108000</v>
      </c>
      <c r="B1114" s="41">
        <v>38138</v>
      </c>
      <c r="C1114" s="100">
        <f>IFERROR(IF(A1114&lt;&gt;0,MAX($C$4:C1113)+1,""),"")</f>
        <v>1101</v>
      </c>
      <c r="D1114" s="100"/>
      <c r="E1114" s="99">
        <f t="shared" si="121"/>
        <v>38149</v>
      </c>
      <c r="F1114" s="101">
        <f>IFERROR(VLOOKUP(E1114,历史数据!AH:AJ,3,),"")</f>
        <v>8.7184004216122606</v>
      </c>
      <c r="G1114" s="101">
        <f t="shared" si="117"/>
        <v>9.280296333189515</v>
      </c>
      <c r="H1114" s="105">
        <f t="shared" si="118"/>
        <v>5.8545267200615925E-4</v>
      </c>
      <c r="I1114" s="101">
        <f>IFERROR(VLOOKUP(E1114,历史数据!AH:AJ,2,),"")</f>
        <v>8.7184004216122606</v>
      </c>
      <c r="J1114" s="104">
        <f t="shared" si="119"/>
        <v>0</v>
      </c>
      <c r="K1114" s="104" t="str">
        <f>IFERROR(IF(AND(J1113=$H$2*1,MAX(K$64:K1113)=MAX(L$64:L1113)),MAX(K$64:K1113)+1,""),"")</f>
        <v/>
      </c>
      <c r="L1114" s="104" t="str">
        <f>IFERROR(IF(AND($F1113/INDEX($F$64:$F1114,MATCH(MAX(M$64:M1114),M$64:M1114,0)-1)&lt;(1-$P$2),MAX(K$64:K1114)&gt;MAX(L$64:L1113)),MAX(K$64:K1114),""),"")</f>
        <v/>
      </c>
      <c r="M1114" s="104" t="str">
        <f>IFERROR(IF(E1114="","",IF(K1114&lt;&gt;"",MAX(M$64:M1113)+1,IF(AND($F1113/INDEX($F$64:$F1114,MATCH(MAX(M$64:M1113),M$64:M1113,0)-1)&gt;(1+$O$2),MAX(K$64:K1114)&gt;MAX(L$64:L1113)),MAX(M$64:M1113)+1,""))),"")</f>
        <v/>
      </c>
      <c r="N1114" s="91">
        <f t="shared" si="120"/>
        <v>0</v>
      </c>
      <c r="O1114" s="91" t="str">
        <f>IFERROR(IF(AND(N1113=$H$2*1,MAX(O$64:O1113)=MAX(P$64:P1113)),MAX(O$64:O1113)+1,""),"")</f>
        <v/>
      </c>
      <c r="P1114" s="91" t="str">
        <f>IFERROR(IF(MOD(MAX(Q$64:Q1114),10*MAX(O$64:O1114))&lt;=2,IF(AND(F1113/INDEX($F$64:$F1114,MATCH(MAX(O$64:O1114),O$64:O1114,0)-1)&lt;(1-$P$2),MAX(O$64:O1114)&gt;MAX(P$64:P1113)),MAX(O$64:O1114),""),IF(AND($F1113/INDEX($F$64:$F1114,MATCH(MAX(Q$64:Q1114),Q$64:Q1114,0)-1)&lt;(1-$P$2),MAX(O$64:O1114)&gt;MAX(P$64:P1113)),MAX(O$64:O1114),"")),"")</f>
        <v/>
      </c>
      <c r="Q1114" s="91" t="str">
        <f>IFERROR(IF(E1114="","",IF(O1114&lt;&gt;"",MAX(O$64:O1114)*10+1,IF(AND($F1113/INDEX($F$64:$F1114,MATCH(MAX(Q$64:Q1113),Q$64:Q1113,0)-1)&gt;(1+$O$2),MAX(O$64:O1114)&gt;MAX(P$64:P1113)),MAX(Q$64:Q1113)+1,""))),"")</f>
        <v/>
      </c>
    </row>
    <row r="1115" spans="1:17" x14ac:dyDescent="0.2">
      <c r="A1115" s="13">
        <f>HLOOKUP($E$2,历史数据!$V$3:$AE$5000,ROW(A1113),)</f>
        <v>124213</v>
      </c>
      <c r="B1115" s="41">
        <v>38139</v>
      </c>
      <c r="C1115" s="100">
        <f>IFERROR(IF(A1115&lt;&gt;0,MAX($C$4:C1114)+1,""),"")</f>
        <v>1102</v>
      </c>
      <c r="D1115" s="100"/>
      <c r="E1115" s="99">
        <f t="shared" si="121"/>
        <v>38152</v>
      </c>
      <c r="F1115" s="101">
        <f>IFERROR(VLOOKUP(E1115,历史数据!AH:AJ,3,),"")</f>
        <v>8.2753128067620096</v>
      </c>
      <c r="G1115" s="101">
        <f t="shared" si="117"/>
        <v>9.2737803388534825</v>
      </c>
      <c r="H1115" s="105">
        <f t="shared" si="118"/>
        <v>-7.0213214126890744E-4</v>
      </c>
      <c r="I1115" s="101">
        <f>IFERROR(VLOOKUP(E1115,历史数据!AH:AJ,2,),"")</f>
        <v>8.6011125235636605</v>
      </c>
      <c r="J1115" s="104">
        <f t="shared" si="119"/>
        <v>0</v>
      </c>
      <c r="K1115" s="104" t="str">
        <f>IFERROR(IF(AND(J1114=$H$2*1,MAX(K$64:K1114)=MAX(L$64:L1114)),MAX(K$64:K1114)+1,""),"")</f>
        <v/>
      </c>
      <c r="L1115" s="104" t="str">
        <f>IFERROR(IF(AND($F1114/INDEX($F$64:$F1115,MATCH(MAX(M$64:M1115),M$64:M1115,0)-1)&lt;(1-$P$2),MAX(K$64:K1115)&gt;MAX(L$64:L1114)),MAX(K$64:K1115),""),"")</f>
        <v/>
      </c>
      <c r="M1115" s="104" t="str">
        <f>IFERROR(IF(E1115="","",IF(K1115&lt;&gt;"",MAX(M$64:M1114)+1,IF(AND($F1114/INDEX($F$64:$F1115,MATCH(MAX(M$64:M1114),M$64:M1114,0)-1)&gt;(1+$O$2),MAX(K$64:K1115)&gt;MAX(L$64:L1114)),MAX(M$64:M1114)+1,""))),"")</f>
        <v/>
      </c>
      <c r="N1115" s="91">
        <f t="shared" si="120"/>
        <v>0</v>
      </c>
      <c r="O1115" s="91" t="str">
        <f>IFERROR(IF(AND(N1114=$H$2*1,MAX(O$64:O1114)=MAX(P$64:P1114)),MAX(O$64:O1114)+1,""),"")</f>
        <v/>
      </c>
      <c r="P1115" s="91" t="str">
        <f>IFERROR(IF(MOD(MAX(Q$64:Q1115),10*MAX(O$64:O1115))&lt;=2,IF(AND(F1114/INDEX($F$64:$F1115,MATCH(MAX(O$64:O1115),O$64:O1115,0)-1)&lt;(1-$P$2),MAX(O$64:O1115)&gt;MAX(P$64:P1114)),MAX(O$64:O1115),""),IF(AND($F1114/INDEX($F$64:$F1115,MATCH(MAX(Q$64:Q1115),Q$64:Q1115,0)-1)&lt;(1-$P$2),MAX(O$64:O1115)&gt;MAX(P$64:P1114)),MAX(O$64:O1115),"")),"")</f>
        <v/>
      </c>
      <c r="Q1115" s="91" t="str">
        <f>IFERROR(IF(E1115="","",IF(O1115&lt;&gt;"",MAX(O$64:O1115)*10+1,IF(AND($F1114/INDEX($F$64:$F1115,MATCH(MAX(Q$64:Q1114),Q$64:Q1114,0)-1)&gt;(1+$O$2),MAX(O$64:O1115)&gt;MAX(P$64:P1114)),MAX(Q$64:Q1114)+1,""))),"")</f>
        <v/>
      </c>
    </row>
    <row r="1116" spans="1:17" x14ac:dyDescent="0.2">
      <c r="A1116" s="13">
        <f>HLOOKUP($E$2,历史数据!$V$3:$AE$5000,ROW(A1114),)</f>
        <v>451132</v>
      </c>
      <c r="B1116" s="41">
        <v>38140</v>
      </c>
      <c r="C1116" s="100">
        <f>IFERROR(IF(A1116&lt;&gt;0,MAX($C$4:C1115)+1,""),"")</f>
        <v>1103</v>
      </c>
      <c r="D1116" s="100"/>
      <c r="E1116" s="99">
        <f t="shared" si="121"/>
        <v>38153</v>
      </c>
      <c r="F1116" s="101">
        <f>IFERROR(VLOOKUP(E1116,历史数据!AH:AJ,3,),"")</f>
        <v>8.3404727501223395</v>
      </c>
      <c r="G1116" s="101">
        <f t="shared" si="117"/>
        <v>9.2611827498038188</v>
      </c>
      <c r="H1116" s="105">
        <f t="shared" si="118"/>
        <v>-1.3584092559195682E-3</v>
      </c>
      <c r="I1116" s="101">
        <f>IFERROR(VLOOKUP(E1116,历史数据!AH:AJ,2,),"")</f>
        <v>8.2622808180899394</v>
      </c>
      <c r="J1116" s="104">
        <f t="shared" si="119"/>
        <v>0</v>
      </c>
      <c r="K1116" s="104" t="str">
        <f>IFERROR(IF(AND(J1115=$H$2*1,MAX(K$64:K1115)=MAX(L$64:L1115)),MAX(K$64:K1115)+1,""),"")</f>
        <v/>
      </c>
      <c r="L1116" s="104" t="str">
        <f>IFERROR(IF(AND($F1115/INDEX($F$64:$F1116,MATCH(MAX(M$64:M1116),M$64:M1116,0)-1)&lt;(1-$P$2),MAX(K$64:K1116)&gt;MAX(L$64:L1115)),MAX(K$64:K1116),""),"")</f>
        <v/>
      </c>
      <c r="M1116" s="104" t="str">
        <f>IFERROR(IF(E1116="","",IF(K1116&lt;&gt;"",MAX(M$64:M1115)+1,IF(AND($F1115/INDEX($F$64:$F1116,MATCH(MAX(M$64:M1115),M$64:M1115,0)-1)&gt;(1+$O$2),MAX(K$64:K1116)&gt;MAX(L$64:L1115)),MAX(M$64:M1115)+1,""))),"")</f>
        <v/>
      </c>
      <c r="N1116" s="91">
        <f t="shared" si="120"/>
        <v>0</v>
      </c>
      <c r="O1116" s="91" t="str">
        <f>IFERROR(IF(AND(N1115=$H$2*1,MAX(O$64:O1115)=MAX(P$64:P1115)),MAX(O$64:O1115)+1,""),"")</f>
        <v/>
      </c>
      <c r="P1116" s="91" t="str">
        <f>IFERROR(IF(MOD(MAX(Q$64:Q1116),10*MAX(O$64:O1116))&lt;=2,IF(AND(F1115/INDEX($F$64:$F1116,MATCH(MAX(O$64:O1116),O$64:O1116,0)-1)&lt;(1-$P$2),MAX(O$64:O1116)&gt;MAX(P$64:P1115)),MAX(O$64:O1116),""),IF(AND($F1115/INDEX($F$64:$F1116,MATCH(MAX(Q$64:Q1116),Q$64:Q1116,0)-1)&lt;(1-$P$2),MAX(O$64:O1116)&gt;MAX(P$64:P1115)),MAX(O$64:O1116),"")),"")</f>
        <v/>
      </c>
      <c r="Q1116" s="91" t="str">
        <f>IFERROR(IF(E1116="","",IF(O1116&lt;&gt;"",MAX(O$64:O1116)*10+1,IF(AND($F1115/INDEX($F$64:$F1116,MATCH(MAX(Q$64:Q1115),Q$64:Q1115,0)-1)&gt;(1+$O$2),MAX(O$64:O1116)&gt;MAX(P$64:P1115)),MAX(Q$64:Q1115)+1,""))),"")</f>
        <v/>
      </c>
    </row>
    <row r="1117" spans="1:17" x14ac:dyDescent="0.2">
      <c r="A1117" s="13">
        <f>HLOOKUP($E$2,历史数据!$V$3:$AE$5000,ROW(A1115),)</f>
        <v>189295</v>
      </c>
      <c r="B1117" s="41">
        <v>38141</v>
      </c>
      <c r="C1117" s="100">
        <f>IFERROR(IF(A1117&lt;&gt;0,MAX($C$4:C1116)+1,""),"")</f>
        <v>1104</v>
      </c>
      <c r="D1117" s="100"/>
      <c r="E1117" s="99">
        <f t="shared" si="121"/>
        <v>38154</v>
      </c>
      <c r="F1117" s="101">
        <f>IFERROR(VLOOKUP(E1117,历史数据!AH:AJ,3,),"")</f>
        <v>8.3535047387944097</v>
      </c>
      <c r="G1117" s="101">
        <f t="shared" si="117"/>
        <v>9.2490195603765564</v>
      </c>
      <c r="H1117" s="105">
        <f t="shared" si="118"/>
        <v>-1.3133516264453027E-3</v>
      </c>
      <c r="I1117" s="101">
        <f>IFERROR(VLOOKUP(E1117,历史数据!AH:AJ,2,),"")</f>
        <v>8.06680098800895</v>
      </c>
      <c r="J1117" s="104">
        <f t="shared" si="119"/>
        <v>0</v>
      </c>
      <c r="K1117" s="104" t="str">
        <f>IFERROR(IF(AND(J1116=$H$2*1,MAX(K$64:K1116)=MAX(L$64:L1116)),MAX(K$64:K1116)+1,""),"")</f>
        <v/>
      </c>
      <c r="L1117" s="104" t="str">
        <f>IFERROR(IF(AND($F1116/INDEX($F$64:$F1117,MATCH(MAX(M$64:M1117),M$64:M1117,0)-1)&lt;(1-$P$2),MAX(K$64:K1117)&gt;MAX(L$64:L1116)),MAX(K$64:K1117),""),"")</f>
        <v/>
      </c>
      <c r="M1117" s="104" t="str">
        <f>IFERROR(IF(E1117="","",IF(K1117&lt;&gt;"",MAX(M$64:M1116)+1,IF(AND($F1116/INDEX($F$64:$F1117,MATCH(MAX(M$64:M1116),M$64:M1116,0)-1)&gt;(1+$O$2),MAX(K$64:K1117)&gt;MAX(L$64:L1116)),MAX(M$64:M1116)+1,""))),"")</f>
        <v/>
      </c>
      <c r="N1117" s="91">
        <f t="shared" si="120"/>
        <v>0</v>
      </c>
      <c r="O1117" s="91" t="str">
        <f>IFERROR(IF(AND(N1116=$H$2*1,MAX(O$64:O1116)=MAX(P$64:P1116)),MAX(O$64:O1116)+1,""),"")</f>
        <v/>
      </c>
      <c r="P1117" s="91" t="str">
        <f>IFERROR(IF(MOD(MAX(Q$64:Q1117),10*MAX(O$64:O1117))&lt;=2,IF(AND(F1116/INDEX($F$64:$F1117,MATCH(MAX(O$64:O1117),O$64:O1117,0)-1)&lt;(1-$P$2),MAX(O$64:O1117)&gt;MAX(P$64:P1116)),MAX(O$64:O1117),""),IF(AND($F1116/INDEX($F$64:$F1117,MATCH(MAX(Q$64:Q1117),Q$64:Q1117,0)-1)&lt;(1-$P$2),MAX(O$64:O1117)&gt;MAX(P$64:P1116)),MAX(O$64:O1117),"")),"")</f>
        <v/>
      </c>
      <c r="Q1117" s="91" t="str">
        <f>IFERROR(IF(E1117="","",IF(O1117&lt;&gt;"",MAX(O$64:O1117)*10+1,IF(AND($F1116/INDEX($F$64:$F1117,MATCH(MAX(Q$64:Q1116),Q$64:Q1116,0)-1)&gt;(1+$O$2),MAX(O$64:O1117)&gt;MAX(P$64:P1116)),MAX(Q$64:Q1116)+1,""))),"")</f>
        <v/>
      </c>
    </row>
    <row r="1118" spans="1:17" x14ac:dyDescent="0.2">
      <c r="A1118" s="13">
        <f>HLOOKUP($E$2,历史数据!$V$3:$AE$5000,ROW(A1116),)</f>
        <v>139300</v>
      </c>
      <c r="B1118" s="41">
        <v>38142</v>
      </c>
      <c r="C1118" s="100">
        <f>IFERROR(IF(A1118&lt;&gt;0,MAX($C$4:C1117)+1,""),"")</f>
        <v>1105</v>
      </c>
      <c r="D1118" s="100"/>
      <c r="E1118" s="99">
        <f t="shared" si="121"/>
        <v>38155</v>
      </c>
      <c r="F1118" s="101">
        <f>IFERROR(VLOOKUP(E1118,历史数据!AH:AJ,3,),"")</f>
        <v>8.0407370106648202</v>
      </c>
      <c r="G1118" s="101">
        <f t="shared" si="117"/>
        <v>9.2335983737812786</v>
      </c>
      <c r="H1118" s="105">
        <f t="shared" si="118"/>
        <v>-1.6673320339102293E-3</v>
      </c>
      <c r="I1118" s="101">
        <f>IFERROR(VLOOKUP(E1118,历史数据!AH:AJ,2,),"")</f>
        <v>8.3274407614502692</v>
      </c>
      <c r="J1118" s="104">
        <f t="shared" si="119"/>
        <v>0</v>
      </c>
      <c r="K1118" s="104" t="str">
        <f>IFERROR(IF(AND(J1117=$H$2*1,MAX(K$64:K1117)=MAX(L$64:L1117)),MAX(K$64:K1117)+1,""),"")</f>
        <v/>
      </c>
      <c r="L1118" s="104" t="str">
        <f>IFERROR(IF(AND($F1117/INDEX($F$64:$F1118,MATCH(MAX(M$64:M1118),M$64:M1118,0)-1)&lt;(1-$P$2),MAX(K$64:K1118)&gt;MAX(L$64:L1117)),MAX(K$64:K1118),""),"")</f>
        <v/>
      </c>
      <c r="M1118" s="104" t="str">
        <f>IFERROR(IF(E1118="","",IF(K1118&lt;&gt;"",MAX(M$64:M1117)+1,IF(AND($F1117/INDEX($F$64:$F1118,MATCH(MAX(M$64:M1117),M$64:M1117,0)-1)&gt;(1+$O$2),MAX(K$64:K1118)&gt;MAX(L$64:L1117)),MAX(M$64:M1117)+1,""))),"")</f>
        <v/>
      </c>
      <c r="N1118" s="91">
        <f t="shared" si="120"/>
        <v>0</v>
      </c>
      <c r="O1118" s="91" t="str">
        <f>IFERROR(IF(AND(N1117=$H$2*1,MAX(O$64:O1117)=MAX(P$64:P1117)),MAX(O$64:O1117)+1,""),"")</f>
        <v/>
      </c>
      <c r="P1118" s="91" t="str">
        <f>IFERROR(IF(MOD(MAX(Q$64:Q1118),10*MAX(O$64:O1118))&lt;=2,IF(AND(F1117/INDEX($F$64:$F1118,MATCH(MAX(O$64:O1118),O$64:O1118,0)-1)&lt;(1-$P$2),MAX(O$64:O1118)&gt;MAX(P$64:P1117)),MAX(O$64:O1118),""),IF(AND($F1117/INDEX($F$64:$F1118,MATCH(MAX(Q$64:Q1118),Q$64:Q1118,0)-1)&lt;(1-$P$2),MAX(O$64:O1118)&gt;MAX(P$64:P1117)),MAX(O$64:O1118),"")),"")</f>
        <v/>
      </c>
      <c r="Q1118" s="91" t="str">
        <f>IFERROR(IF(E1118="","",IF(O1118&lt;&gt;"",MAX(O$64:O1118)*10+1,IF(AND($F1117/INDEX($F$64:$F1118,MATCH(MAX(Q$64:Q1117),Q$64:Q1117,0)-1)&gt;(1+$O$2),MAX(O$64:O1118)&gt;MAX(P$64:P1117)),MAX(Q$64:Q1117)+1,""))),"")</f>
        <v/>
      </c>
    </row>
    <row r="1119" spans="1:17" x14ac:dyDescent="0.2">
      <c r="A1119" s="13">
        <f>HLOOKUP($E$2,历史数据!$V$3:$AE$5000,ROW(A1117),)</f>
        <v>141899</v>
      </c>
      <c r="B1119" s="41">
        <v>38145</v>
      </c>
      <c r="C1119" s="100">
        <f>IFERROR(IF(A1119&lt;&gt;0,MAX($C$4:C1118)+1,""),"")</f>
        <v>1106</v>
      </c>
      <c r="D1119" s="100"/>
      <c r="E1119" s="99">
        <f t="shared" si="121"/>
        <v>38156</v>
      </c>
      <c r="F1119" s="101">
        <f>IFERROR(VLOOKUP(E1119,历史数据!AH:AJ,3,),"")</f>
        <v>8.0277050219927499</v>
      </c>
      <c r="G1119" s="101">
        <f t="shared" si="117"/>
        <v>9.2179599873747993</v>
      </c>
      <c r="H1119" s="105">
        <f t="shared" si="118"/>
        <v>-1.6936394429808432E-3</v>
      </c>
      <c r="I1119" s="101">
        <f>IFERROR(VLOOKUP(E1119,历史数据!AH:AJ,2,),"")</f>
        <v>8.0537689993368904</v>
      </c>
      <c r="J1119" s="104">
        <f t="shared" si="119"/>
        <v>0</v>
      </c>
      <c r="K1119" s="104" t="str">
        <f>IFERROR(IF(AND(J1118=$H$2*1,MAX(K$64:K1118)=MAX(L$64:L1118)),MAX(K$64:K1118)+1,""),"")</f>
        <v/>
      </c>
      <c r="L1119" s="104" t="str">
        <f>IFERROR(IF(AND($F1118/INDEX($F$64:$F1119,MATCH(MAX(M$64:M1119),M$64:M1119,0)-1)&lt;(1-$P$2),MAX(K$64:K1119)&gt;MAX(L$64:L1118)),MAX(K$64:K1119),""),"")</f>
        <v/>
      </c>
      <c r="M1119" s="104" t="str">
        <f>IFERROR(IF(E1119="","",IF(K1119&lt;&gt;"",MAX(M$64:M1118)+1,IF(AND($F1118/INDEX($F$64:$F1119,MATCH(MAX(M$64:M1118),M$64:M1118,0)-1)&gt;(1+$O$2),MAX(K$64:K1119)&gt;MAX(L$64:L1118)),MAX(M$64:M1118)+1,""))),"")</f>
        <v/>
      </c>
      <c r="N1119" s="91">
        <f t="shared" si="120"/>
        <v>0</v>
      </c>
      <c r="O1119" s="91" t="str">
        <f>IFERROR(IF(AND(N1118=$H$2*1,MAX(O$64:O1118)=MAX(P$64:P1118)),MAX(O$64:O1118)+1,""),"")</f>
        <v/>
      </c>
      <c r="P1119" s="91" t="str">
        <f>IFERROR(IF(MOD(MAX(Q$64:Q1119),10*MAX(O$64:O1119))&lt;=2,IF(AND(F1118/INDEX($F$64:$F1119,MATCH(MAX(O$64:O1119),O$64:O1119,0)-1)&lt;(1-$P$2),MAX(O$64:O1119)&gt;MAX(P$64:P1118)),MAX(O$64:O1119),""),IF(AND($F1118/INDEX($F$64:$F1119,MATCH(MAX(Q$64:Q1119),Q$64:Q1119,0)-1)&lt;(1-$P$2),MAX(O$64:O1119)&gt;MAX(P$64:P1118)),MAX(O$64:O1119),"")),"")</f>
        <v/>
      </c>
      <c r="Q1119" s="91" t="str">
        <f>IFERROR(IF(E1119="","",IF(O1119&lt;&gt;"",MAX(O$64:O1119)*10+1,IF(AND($F1118/INDEX($F$64:$F1119,MATCH(MAX(Q$64:Q1118),Q$64:Q1118,0)-1)&gt;(1+$O$2),MAX(O$64:O1119)&gt;MAX(P$64:P1118)),MAX(Q$64:Q1118)+1,""))),"")</f>
        <v/>
      </c>
    </row>
    <row r="1120" spans="1:17" x14ac:dyDescent="0.2">
      <c r="A1120" s="13">
        <f>HLOOKUP($E$2,历史数据!$V$3:$AE$5000,ROW(A1118),)</f>
        <v>51600</v>
      </c>
      <c r="B1120" s="41">
        <v>38146</v>
      </c>
      <c r="C1120" s="100">
        <f>IFERROR(IF(A1120&lt;&gt;0,MAX($C$4:C1119)+1,""),"")</f>
        <v>1107</v>
      </c>
      <c r="D1120" s="100"/>
      <c r="E1120" s="99">
        <f t="shared" si="121"/>
        <v>38159</v>
      </c>
      <c r="F1120" s="101">
        <f>IFERROR(VLOOKUP(E1120,历史数据!AH:AJ,3,),"")</f>
        <v>8.2101528634016798</v>
      </c>
      <c r="G1120" s="101">
        <f t="shared" si="117"/>
        <v>9.2086203954931527</v>
      </c>
      <c r="H1120" s="105">
        <f t="shared" si="118"/>
        <v>-1.0131950989631378E-3</v>
      </c>
      <c r="I1120" s="101">
        <f>IFERROR(VLOOKUP(E1120,历史数据!AH:AJ,2,),"")</f>
        <v>8.0277050219927499</v>
      </c>
      <c r="J1120" s="104">
        <f t="shared" si="119"/>
        <v>0</v>
      </c>
      <c r="K1120" s="104" t="str">
        <f>IFERROR(IF(AND(J1119=$H$2*1,MAX(K$64:K1119)=MAX(L$64:L1119)),MAX(K$64:K1119)+1,""),"")</f>
        <v/>
      </c>
      <c r="L1120" s="104" t="str">
        <f>IFERROR(IF(AND($F1119/INDEX($F$64:$F1120,MATCH(MAX(M$64:M1120),M$64:M1120,0)-1)&lt;(1-$P$2),MAX(K$64:K1120)&gt;MAX(L$64:L1119)),MAX(K$64:K1120),""),"")</f>
        <v/>
      </c>
      <c r="M1120" s="104" t="str">
        <f>IFERROR(IF(E1120="","",IF(K1120&lt;&gt;"",MAX(M$64:M1119)+1,IF(AND($F1119/INDEX($F$64:$F1120,MATCH(MAX(M$64:M1119),M$64:M1119,0)-1)&gt;(1+$O$2),MAX(K$64:K1120)&gt;MAX(L$64:L1119)),MAX(M$64:M1119)+1,""))),"")</f>
        <v/>
      </c>
      <c r="N1120" s="91">
        <f t="shared" si="120"/>
        <v>0</v>
      </c>
      <c r="O1120" s="91" t="str">
        <f>IFERROR(IF(AND(N1119=$H$2*1,MAX(O$64:O1119)=MAX(P$64:P1119)),MAX(O$64:O1119)+1,""),"")</f>
        <v/>
      </c>
      <c r="P1120" s="91" t="str">
        <f>IFERROR(IF(MOD(MAX(Q$64:Q1120),10*MAX(O$64:O1120))&lt;=2,IF(AND(F1119/INDEX($F$64:$F1120,MATCH(MAX(O$64:O1120),O$64:O1120,0)-1)&lt;(1-$P$2),MAX(O$64:O1120)&gt;MAX(P$64:P1119)),MAX(O$64:O1120),""),IF(AND($F1119/INDEX($F$64:$F1120,MATCH(MAX(Q$64:Q1120),Q$64:Q1120,0)-1)&lt;(1-$P$2),MAX(O$64:O1120)&gt;MAX(P$64:P1119)),MAX(O$64:O1120),"")),"")</f>
        <v/>
      </c>
      <c r="Q1120" s="91" t="str">
        <f>IFERROR(IF(E1120="","",IF(O1120&lt;&gt;"",MAX(O$64:O1120)*10+1,IF(AND($F1119/INDEX($F$64:$F1120,MATCH(MAX(Q$64:Q1119),Q$64:Q1119,0)-1)&gt;(1+$O$2),MAX(O$64:O1120)&gt;MAX(P$64:P1119)),MAX(Q$64:Q1119)+1,""))),"")</f>
        <v/>
      </c>
    </row>
    <row r="1121" spans="1:17" x14ac:dyDescent="0.2">
      <c r="A1121" s="13">
        <f>HLOOKUP($E$2,历史数据!$V$3:$AE$5000,ROW(A1119),)</f>
        <v>105300</v>
      </c>
      <c r="B1121" s="41">
        <v>38147</v>
      </c>
      <c r="C1121" s="100">
        <f>IFERROR(IF(A1121&lt;&gt;0,MAX($C$4:C1120)+1,""),"")</f>
        <v>1108</v>
      </c>
      <c r="D1121" s="100"/>
      <c r="E1121" s="99">
        <f t="shared" si="121"/>
        <v>38160</v>
      </c>
      <c r="F1121" s="101">
        <f>IFERROR(VLOOKUP(E1121,历史数据!AH:AJ,3,),"")</f>
        <v>8.1971208747296096</v>
      </c>
      <c r="G1121" s="101">
        <f t="shared" si="117"/>
        <v>9.1968916056882914</v>
      </c>
      <c r="H1121" s="105">
        <f t="shared" si="118"/>
        <v>-1.2736750241764128E-3</v>
      </c>
      <c r="I1121" s="101">
        <f>IFERROR(VLOOKUP(E1121,历史数据!AH:AJ,2,),"")</f>
        <v>8.2231848520737394</v>
      </c>
      <c r="J1121" s="104">
        <f t="shared" si="119"/>
        <v>0</v>
      </c>
      <c r="K1121" s="104" t="str">
        <f>IFERROR(IF(AND(J1120=$H$2*1,MAX(K$64:K1120)=MAX(L$64:L1120)),MAX(K$64:K1120)+1,""),"")</f>
        <v/>
      </c>
      <c r="L1121" s="104" t="str">
        <f>IFERROR(IF(AND($F1120/INDEX($F$64:$F1121,MATCH(MAX(M$64:M1121),M$64:M1121,0)-1)&lt;(1-$P$2),MAX(K$64:K1121)&gt;MAX(L$64:L1120)),MAX(K$64:K1121),""),"")</f>
        <v/>
      </c>
      <c r="M1121" s="104" t="str">
        <f>IFERROR(IF(E1121="","",IF(K1121&lt;&gt;"",MAX(M$64:M1120)+1,IF(AND($F1120/INDEX($F$64:$F1121,MATCH(MAX(M$64:M1120),M$64:M1120,0)-1)&gt;(1+$O$2),MAX(K$64:K1121)&gt;MAX(L$64:L1120)),MAX(M$64:M1120)+1,""))),"")</f>
        <v/>
      </c>
      <c r="N1121" s="91">
        <f t="shared" si="120"/>
        <v>0</v>
      </c>
      <c r="O1121" s="91" t="str">
        <f>IFERROR(IF(AND(N1120=$H$2*1,MAX(O$64:O1120)=MAX(P$64:P1120)),MAX(O$64:O1120)+1,""),"")</f>
        <v/>
      </c>
      <c r="P1121" s="91" t="str">
        <f>IFERROR(IF(MOD(MAX(Q$64:Q1121),10*MAX(O$64:O1121))&lt;=2,IF(AND(F1120/INDEX($F$64:$F1121,MATCH(MAX(O$64:O1121),O$64:O1121,0)-1)&lt;(1-$P$2),MAX(O$64:O1121)&gt;MAX(P$64:P1120)),MAX(O$64:O1121),""),IF(AND($F1120/INDEX($F$64:$F1121,MATCH(MAX(Q$64:Q1121),Q$64:Q1121,0)-1)&lt;(1-$P$2),MAX(O$64:O1121)&gt;MAX(P$64:P1120)),MAX(O$64:O1121),"")),"")</f>
        <v/>
      </c>
      <c r="Q1121" s="91" t="str">
        <f>IFERROR(IF(E1121="","",IF(O1121&lt;&gt;"",MAX(O$64:O1121)*10+1,IF(AND($F1120/INDEX($F$64:$F1121,MATCH(MAX(Q$64:Q1120),Q$64:Q1120,0)-1)&gt;(1+$O$2),MAX(O$64:O1121)&gt;MAX(P$64:P1120)),MAX(Q$64:Q1120)+1,""))),"")</f>
        <v/>
      </c>
    </row>
    <row r="1122" spans="1:17" x14ac:dyDescent="0.2">
      <c r="A1122" s="13">
        <f>HLOOKUP($E$2,历史数据!$V$3:$AE$5000,ROW(A1120),)</f>
        <v>119420</v>
      </c>
      <c r="B1122" s="41">
        <v>38148</v>
      </c>
      <c r="C1122" s="100">
        <f>IFERROR(IF(A1122&lt;&gt;0,MAX($C$4:C1121)+1,""),"")</f>
        <v>1109</v>
      </c>
      <c r="D1122" s="100"/>
      <c r="E1122" s="99">
        <f t="shared" si="121"/>
        <v>38161</v>
      </c>
      <c r="F1122" s="101">
        <f>IFERROR(VLOOKUP(E1122,历史数据!AH:AJ,3,),"")</f>
        <v>8.0016410446486201</v>
      </c>
      <c r="G1122" s="101">
        <f t="shared" si="117"/>
        <v>9.1784296217361998</v>
      </c>
      <c r="H1122" s="105">
        <f t="shared" si="118"/>
        <v>-2.0074156295016854E-3</v>
      </c>
      <c r="I1122" s="101">
        <f>IFERROR(VLOOKUP(E1122,历史数据!AH:AJ,2,),"")</f>
        <v>8.14499292004135</v>
      </c>
      <c r="J1122" s="104">
        <f t="shared" si="119"/>
        <v>0</v>
      </c>
      <c r="K1122" s="104" t="str">
        <f>IFERROR(IF(AND(J1121=$H$2*1,MAX(K$64:K1121)=MAX(L$64:L1121)),MAX(K$64:K1121)+1,""),"")</f>
        <v/>
      </c>
      <c r="L1122" s="104" t="str">
        <f>IFERROR(IF(AND($F1121/INDEX($F$64:$F1122,MATCH(MAX(M$64:M1122),M$64:M1122,0)-1)&lt;(1-$P$2),MAX(K$64:K1122)&gt;MAX(L$64:L1121)),MAX(K$64:K1122),""),"")</f>
        <v/>
      </c>
      <c r="M1122" s="104" t="str">
        <f>IFERROR(IF(E1122="","",IF(K1122&lt;&gt;"",MAX(M$64:M1121)+1,IF(AND($F1121/INDEX($F$64:$F1122,MATCH(MAX(M$64:M1121),M$64:M1121,0)-1)&gt;(1+$O$2),MAX(K$64:K1122)&gt;MAX(L$64:L1121)),MAX(M$64:M1121)+1,""))),"")</f>
        <v/>
      </c>
      <c r="N1122" s="91">
        <f t="shared" si="120"/>
        <v>0</v>
      </c>
      <c r="O1122" s="91" t="str">
        <f>IFERROR(IF(AND(N1121=$H$2*1,MAX(O$64:O1121)=MAX(P$64:P1121)),MAX(O$64:O1121)+1,""),"")</f>
        <v/>
      </c>
      <c r="P1122" s="91" t="str">
        <f>IFERROR(IF(MOD(MAX(Q$64:Q1122),10*MAX(O$64:O1122))&lt;=2,IF(AND(F1121/INDEX($F$64:$F1122,MATCH(MAX(O$64:O1122),O$64:O1122,0)-1)&lt;(1-$P$2),MAX(O$64:O1122)&gt;MAX(P$64:P1121)),MAX(O$64:O1122),""),IF(AND($F1121/INDEX($F$64:$F1122,MATCH(MAX(Q$64:Q1122),Q$64:Q1122,0)-1)&lt;(1-$P$2),MAX(O$64:O1122)&gt;MAX(P$64:P1121)),MAX(O$64:O1122),"")),"")</f>
        <v/>
      </c>
      <c r="Q1122" s="91" t="str">
        <f>IFERROR(IF(E1122="","",IF(O1122&lt;&gt;"",MAX(O$64:O1122)*10+1,IF(AND($F1121/INDEX($F$64:$F1122,MATCH(MAX(Q$64:Q1121),Q$64:Q1121,0)-1)&gt;(1+$O$2),MAX(O$64:O1122)&gt;MAX(P$64:P1121)),MAX(Q$64:Q1121)+1,""))),"")</f>
        <v/>
      </c>
    </row>
    <row r="1123" spans="1:17" x14ac:dyDescent="0.2">
      <c r="A1123" s="13">
        <f>HLOOKUP($E$2,历史数据!$V$3:$AE$5000,ROW(A1121),)</f>
        <v>159940</v>
      </c>
      <c r="B1123" s="41">
        <v>38149</v>
      </c>
      <c r="C1123" s="100">
        <f>IFERROR(IF(A1123&lt;&gt;0,MAX($C$4:C1122)+1,""),"")</f>
        <v>1110</v>
      </c>
      <c r="D1123" s="100"/>
      <c r="E1123" s="99">
        <f t="shared" si="121"/>
        <v>38162</v>
      </c>
      <c r="F1123" s="101">
        <f>IFERROR(VLOOKUP(E1123,历史数据!AH:AJ,3,),"")</f>
        <v>8.0798329766810202</v>
      </c>
      <c r="G1123" s="101">
        <f t="shared" si="117"/>
        <v>9.1584472391056995</v>
      </c>
      <c r="H1123" s="105">
        <f t="shared" si="118"/>
        <v>-2.1771025604617744E-3</v>
      </c>
      <c r="I1123" s="101">
        <f>IFERROR(VLOOKUP(E1123,历史数据!AH:AJ,2,),"")</f>
        <v>8.0407370106648202</v>
      </c>
      <c r="J1123" s="104">
        <f t="shared" si="119"/>
        <v>0</v>
      </c>
      <c r="K1123" s="104" t="str">
        <f>IFERROR(IF(AND(J1122=$H$2*1,MAX(K$64:K1122)=MAX(L$64:L1122)),MAX(K$64:K1122)+1,""),"")</f>
        <v/>
      </c>
      <c r="L1123" s="104" t="str">
        <f>IFERROR(IF(AND($F1122/INDEX($F$64:$F1123,MATCH(MAX(M$64:M1123),M$64:M1123,0)-1)&lt;(1-$P$2),MAX(K$64:K1123)&gt;MAX(L$64:L1122)),MAX(K$64:K1123),""),"")</f>
        <v/>
      </c>
      <c r="M1123" s="104" t="str">
        <f>IFERROR(IF(E1123="","",IF(K1123&lt;&gt;"",MAX(M$64:M1122)+1,IF(AND($F1122/INDEX($F$64:$F1123,MATCH(MAX(M$64:M1122),M$64:M1122,0)-1)&gt;(1+$O$2),MAX(K$64:K1123)&gt;MAX(L$64:L1122)),MAX(M$64:M1122)+1,""))),"")</f>
        <v/>
      </c>
      <c r="N1123" s="91">
        <f t="shared" si="120"/>
        <v>0</v>
      </c>
      <c r="O1123" s="91" t="str">
        <f>IFERROR(IF(AND(N1122=$H$2*1,MAX(O$64:O1122)=MAX(P$64:P1122)),MAX(O$64:O1122)+1,""),"")</f>
        <v/>
      </c>
      <c r="P1123" s="91" t="str">
        <f>IFERROR(IF(MOD(MAX(Q$64:Q1123),10*MAX(O$64:O1123))&lt;=2,IF(AND(F1122/INDEX($F$64:$F1123,MATCH(MAX(O$64:O1123),O$64:O1123,0)-1)&lt;(1-$P$2),MAX(O$64:O1123)&gt;MAX(P$64:P1122)),MAX(O$64:O1123),""),IF(AND($F1122/INDEX($F$64:$F1123,MATCH(MAX(Q$64:Q1123),Q$64:Q1123,0)-1)&lt;(1-$P$2),MAX(O$64:O1123)&gt;MAX(P$64:P1122)),MAX(O$64:O1123),"")),"")</f>
        <v/>
      </c>
      <c r="Q1123" s="91" t="str">
        <f>IFERROR(IF(E1123="","",IF(O1123&lt;&gt;"",MAX(O$64:O1123)*10+1,IF(AND($F1122/INDEX($F$64:$F1123,MATCH(MAX(Q$64:Q1122),Q$64:Q1122,0)-1)&gt;(1+$O$2),MAX(O$64:O1123)&gt;MAX(P$64:P1122)),MAX(Q$64:Q1122)+1,""))),"")</f>
        <v/>
      </c>
    </row>
    <row r="1124" spans="1:17" x14ac:dyDescent="0.2">
      <c r="A1124" s="13">
        <f>HLOOKUP($E$2,历史数据!$V$3:$AE$5000,ROW(A1122),)</f>
        <v>108300</v>
      </c>
      <c r="B1124" s="41">
        <v>38152</v>
      </c>
      <c r="C1124" s="100">
        <f>IFERROR(IF(A1124&lt;&gt;0,MAX($C$4:C1123)+1,""),"")</f>
        <v>1111</v>
      </c>
      <c r="D1124" s="100"/>
      <c r="E1124" s="99">
        <f t="shared" si="121"/>
        <v>38163</v>
      </c>
      <c r="F1124" s="101">
        <f>IFERROR(VLOOKUP(E1124,历史数据!AH:AJ,3,),"")</f>
        <v>7.9104171239441596</v>
      </c>
      <c r="G1124" s="101">
        <f t="shared" si="117"/>
        <v>9.135858458740783</v>
      </c>
      <c r="H1124" s="105">
        <f t="shared" si="118"/>
        <v>-2.4664421571884976E-3</v>
      </c>
      <c r="I1124" s="101">
        <f>IFERROR(VLOOKUP(E1124,历史数据!AH:AJ,2,),"")</f>
        <v>8.18408888605755</v>
      </c>
      <c r="J1124" s="104">
        <f t="shared" si="119"/>
        <v>0</v>
      </c>
      <c r="K1124" s="104" t="str">
        <f>IFERROR(IF(AND(J1123=$H$2*1,MAX(K$64:K1123)=MAX(L$64:L1123)),MAX(K$64:K1123)+1,""),"")</f>
        <v/>
      </c>
      <c r="L1124" s="104" t="str">
        <f>IFERROR(IF(AND($F1123/INDEX($F$64:$F1124,MATCH(MAX(M$64:M1124),M$64:M1124,0)-1)&lt;(1-$P$2),MAX(K$64:K1124)&gt;MAX(L$64:L1123)),MAX(K$64:K1124),""),"")</f>
        <v/>
      </c>
      <c r="M1124" s="104" t="str">
        <f>IFERROR(IF(E1124="","",IF(K1124&lt;&gt;"",MAX(M$64:M1123)+1,IF(AND($F1123/INDEX($F$64:$F1124,MATCH(MAX(M$64:M1123),M$64:M1123,0)-1)&gt;(1+$O$2),MAX(K$64:K1124)&gt;MAX(L$64:L1123)),MAX(M$64:M1123)+1,""))),"")</f>
        <v/>
      </c>
      <c r="N1124" s="91">
        <f t="shared" si="120"/>
        <v>0</v>
      </c>
      <c r="O1124" s="91" t="str">
        <f>IFERROR(IF(AND(N1123=$H$2*1,MAX(O$64:O1123)=MAX(P$64:P1123)),MAX(O$64:O1123)+1,""),"")</f>
        <v/>
      </c>
      <c r="P1124" s="91" t="str">
        <f>IFERROR(IF(MOD(MAX(Q$64:Q1124),10*MAX(O$64:O1124))&lt;=2,IF(AND(F1123/INDEX($F$64:$F1124,MATCH(MAX(O$64:O1124),O$64:O1124,0)-1)&lt;(1-$P$2),MAX(O$64:O1124)&gt;MAX(P$64:P1123)),MAX(O$64:O1124),""),IF(AND($F1123/INDEX($F$64:$F1124,MATCH(MAX(Q$64:Q1124),Q$64:Q1124,0)-1)&lt;(1-$P$2),MAX(O$64:O1124)&gt;MAX(P$64:P1123)),MAX(O$64:O1124),"")),"")</f>
        <v/>
      </c>
      <c r="Q1124" s="91" t="str">
        <f>IFERROR(IF(E1124="","",IF(O1124&lt;&gt;"",MAX(O$64:O1124)*10+1,IF(AND($F1123/INDEX($F$64:$F1124,MATCH(MAX(Q$64:Q1123),Q$64:Q1123,0)-1)&gt;(1+$O$2),MAX(O$64:O1124)&gt;MAX(P$64:P1123)),MAX(Q$64:Q1123)+1,""))),"")</f>
        <v/>
      </c>
    </row>
    <row r="1125" spans="1:17" x14ac:dyDescent="0.2">
      <c r="A1125" s="13">
        <f>HLOOKUP($E$2,历史数据!$V$3:$AE$5000,ROW(A1123),)</f>
        <v>121383</v>
      </c>
      <c r="B1125" s="41">
        <v>38153</v>
      </c>
      <c r="C1125" s="100">
        <f>IFERROR(IF(A1125&lt;&gt;0,MAX($C$4:C1124)+1,""),"")</f>
        <v>1112</v>
      </c>
      <c r="D1125" s="100"/>
      <c r="E1125" s="99">
        <f t="shared" si="121"/>
        <v>38166</v>
      </c>
      <c r="F1125" s="101">
        <f>IFERROR(VLOOKUP(E1125,历史数据!AH:AJ,3,),"")</f>
        <v>7.6628093391748999</v>
      </c>
      <c r="G1125" s="101">
        <f t="shared" si="117"/>
        <v>9.1108804804526571</v>
      </c>
      <c r="H1125" s="105">
        <f t="shared" si="118"/>
        <v>-2.7340592458749979E-3</v>
      </c>
      <c r="I1125" s="101">
        <f>IFERROR(VLOOKUP(E1125,历史数据!AH:AJ,2,),"")</f>
        <v>7.8843531466000201</v>
      </c>
      <c r="J1125" s="104">
        <f t="shared" si="119"/>
        <v>0</v>
      </c>
      <c r="K1125" s="104" t="str">
        <f>IFERROR(IF(AND(J1124=$H$2*1,MAX(K$64:K1124)=MAX(L$64:L1124)),MAX(K$64:K1124)+1,""),"")</f>
        <v/>
      </c>
      <c r="L1125" s="104" t="str">
        <f>IFERROR(IF(AND($F1124/INDEX($F$64:$F1125,MATCH(MAX(M$64:M1125),M$64:M1125,0)-1)&lt;(1-$P$2),MAX(K$64:K1125)&gt;MAX(L$64:L1124)),MAX(K$64:K1125),""),"")</f>
        <v/>
      </c>
      <c r="M1125" s="104" t="str">
        <f>IFERROR(IF(E1125="","",IF(K1125&lt;&gt;"",MAX(M$64:M1124)+1,IF(AND($F1124/INDEX($F$64:$F1125,MATCH(MAX(M$64:M1124),M$64:M1124,0)-1)&gt;(1+$O$2),MAX(K$64:K1125)&gt;MAX(L$64:L1124)),MAX(M$64:M1124)+1,""))),"")</f>
        <v/>
      </c>
      <c r="N1125" s="91">
        <f t="shared" si="120"/>
        <v>0</v>
      </c>
      <c r="O1125" s="91" t="str">
        <f>IFERROR(IF(AND(N1124=$H$2*1,MAX(O$64:O1124)=MAX(P$64:P1124)),MAX(O$64:O1124)+1,""),"")</f>
        <v/>
      </c>
      <c r="P1125" s="91" t="str">
        <f>IFERROR(IF(MOD(MAX(Q$64:Q1125),10*MAX(O$64:O1125))&lt;=2,IF(AND(F1124/INDEX($F$64:$F1125,MATCH(MAX(O$64:O1125),O$64:O1125,0)-1)&lt;(1-$P$2),MAX(O$64:O1125)&gt;MAX(P$64:P1124)),MAX(O$64:O1125),""),IF(AND($F1124/INDEX($F$64:$F1125,MATCH(MAX(Q$64:Q1125),Q$64:Q1125,0)-1)&lt;(1-$P$2),MAX(O$64:O1125)&gt;MAX(P$64:P1124)),MAX(O$64:O1125),"")),"")</f>
        <v/>
      </c>
      <c r="Q1125" s="91" t="str">
        <f>IFERROR(IF(E1125="","",IF(O1125&lt;&gt;"",MAX(O$64:O1125)*10+1,IF(AND($F1124/INDEX($F$64:$F1125,MATCH(MAX(Q$64:Q1124),Q$64:Q1124,0)-1)&gt;(1+$O$2),MAX(O$64:O1125)&gt;MAX(P$64:P1124)),MAX(Q$64:Q1124)+1,""))),"")</f>
        <v/>
      </c>
    </row>
    <row r="1126" spans="1:17" x14ac:dyDescent="0.2">
      <c r="A1126" s="13">
        <f>HLOOKUP($E$2,历史数据!$V$3:$AE$5000,ROW(A1124),)</f>
        <v>74402</v>
      </c>
      <c r="B1126" s="41">
        <v>38154</v>
      </c>
      <c r="C1126" s="100">
        <f>IFERROR(IF(A1126&lt;&gt;0,MAX($C$4:C1125)+1,""),"")</f>
        <v>1113</v>
      </c>
      <c r="D1126" s="100"/>
      <c r="E1126" s="99">
        <f t="shared" si="121"/>
        <v>38167</v>
      </c>
      <c r="F1126" s="101">
        <f>IFERROR(VLOOKUP(E1126,历史数据!AH:AJ,3,),"")</f>
        <v>7.8191932032396902</v>
      </c>
      <c r="G1126" s="101">
        <f t="shared" si="117"/>
        <v>9.0850337029197235</v>
      </c>
      <c r="H1126" s="105">
        <f t="shared" si="118"/>
        <v>-2.8369132476699921E-3</v>
      </c>
      <c r="I1126" s="101">
        <f>IFERROR(VLOOKUP(E1126,历史数据!AH:AJ,2,),"")</f>
        <v>7.6888733165190297</v>
      </c>
      <c r="J1126" s="104">
        <f t="shared" si="119"/>
        <v>0</v>
      </c>
      <c r="K1126" s="104" t="str">
        <f>IFERROR(IF(AND(J1125=$H$2*1,MAX(K$64:K1125)=MAX(L$64:L1125)),MAX(K$64:K1125)+1,""),"")</f>
        <v/>
      </c>
      <c r="L1126" s="104" t="str">
        <f>IFERROR(IF(AND($F1125/INDEX($F$64:$F1126,MATCH(MAX(M$64:M1126),M$64:M1126,0)-1)&lt;(1-$P$2),MAX(K$64:K1126)&gt;MAX(L$64:L1125)),MAX(K$64:K1126),""),"")</f>
        <v/>
      </c>
      <c r="M1126" s="104" t="str">
        <f>IFERROR(IF(E1126="","",IF(K1126&lt;&gt;"",MAX(M$64:M1125)+1,IF(AND($F1125/INDEX($F$64:$F1126,MATCH(MAX(M$64:M1125),M$64:M1125,0)-1)&gt;(1+$O$2),MAX(K$64:K1126)&gt;MAX(L$64:L1125)),MAX(M$64:M1125)+1,""))),"")</f>
        <v/>
      </c>
      <c r="N1126" s="91">
        <f t="shared" si="120"/>
        <v>0</v>
      </c>
      <c r="O1126" s="91" t="str">
        <f>IFERROR(IF(AND(N1125=$H$2*1,MAX(O$64:O1125)=MAX(P$64:P1125)),MAX(O$64:O1125)+1,""),"")</f>
        <v/>
      </c>
      <c r="P1126" s="91" t="str">
        <f>IFERROR(IF(MOD(MAX(Q$64:Q1126),10*MAX(O$64:O1126))&lt;=2,IF(AND(F1125/INDEX($F$64:$F1126,MATCH(MAX(O$64:O1126),O$64:O1126,0)-1)&lt;(1-$P$2),MAX(O$64:O1126)&gt;MAX(P$64:P1125)),MAX(O$64:O1126),""),IF(AND($F1125/INDEX($F$64:$F1126,MATCH(MAX(Q$64:Q1126),Q$64:Q1126,0)-1)&lt;(1-$P$2),MAX(O$64:O1126)&gt;MAX(P$64:P1125)),MAX(O$64:O1126),"")),"")</f>
        <v/>
      </c>
      <c r="Q1126" s="91" t="str">
        <f>IFERROR(IF(E1126="","",IF(O1126&lt;&gt;"",MAX(O$64:O1126)*10+1,IF(AND($F1125/INDEX($F$64:$F1126,MATCH(MAX(Q$64:Q1125),Q$64:Q1125,0)-1)&gt;(1+$O$2),MAX(O$64:O1126)&gt;MAX(P$64:P1125)),MAX(Q$64:Q1125)+1,""))),"")</f>
        <v/>
      </c>
    </row>
    <row r="1127" spans="1:17" x14ac:dyDescent="0.2">
      <c r="A1127" s="13">
        <f>HLOOKUP($E$2,历史数据!$V$3:$AE$5000,ROW(A1125),)</f>
        <v>129040</v>
      </c>
      <c r="B1127" s="41">
        <v>38155</v>
      </c>
      <c r="C1127" s="100">
        <f>IFERROR(IF(A1127&lt;&gt;0,MAX($C$4:C1126)+1,""),"")</f>
        <v>1114</v>
      </c>
      <c r="D1127" s="100"/>
      <c r="E1127" s="99">
        <f t="shared" si="121"/>
        <v>38168</v>
      </c>
      <c r="F1127" s="101">
        <f>IFERROR(VLOOKUP(E1127,历史数据!AH:AJ,3,),"")</f>
        <v>7.6628093391748999</v>
      </c>
      <c r="G1127" s="101">
        <f t="shared" si="117"/>
        <v>9.0563633278411793</v>
      </c>
      <c r="H1127" s="105">
        <f t="shared" si="118"/>
        <v>-3.1557808166776669E-3</v>
      </c>
      <c r="I1127" s="101">
        <f>IFERROR(VLOOKUP(E1127,历史数据!AH:AJ,2,),"")</f>
        <v>7.8713211579279596</v>
      </c>
      <c r="J1127" s="104">
        <f t="shared" si="119"/>
        <v>0</v>
      </c>
      <c r="K1127" s="104" t="str">
        <f>IFERROR(IF(AND(J1126=$H$2*1,MAX(K$64:K1126)=MAX(L$64:L1126)),MAX(K$64:K1126)+1,""),"")</f>
        <v/>
      </c>
      <c r="L1127" s="104" t="str">
        <f>IFERROR(IF(AND($F1126/INDEX($F$64:$F1127,MATCH(MAX(M$64:M1127),M$64:M1127,0)-1)&lt;(1-$P$2),MAX(K$64:K1127)&gt;MAX(L$64:L1126)),MAX(K$64:K1127),""),"")</f>
        <v/>
      </c>
      <c r="M1127" s="104" t="str">
        <f>IFERROR(IF(E1127="","",IF(K1127&lt;&gt;"",MAX(M$64:M1126)+1,IF(AND($F1126/INDEX($F$64:$F1127,MATCH(MAX(M$64:M1126),M$64:M1126,0)-1)&gt;(1+$O$2),MAX(K$64:K1127)&gt;MAX(L$64:L1126)),MAX(M$64:M1126)+1,""))),"")</f>
        <v/>
      </c>
      <c r="N1127" s="91">
        <f t="shared" si="120"/>
        <v>0</v>
      </c>
      <c r="O1127" s="91" t="str">
        <f>IFERROR(IF(AND(N1126=$H$2*1,MAX(O$64:O1126)=MAX(P$64:P1126)),MAX(O$64:O1126)+1,""),"")</f>
        <v/>
      </c>
      <c r="P1127" s="91" t="str">
        <f>IFERROR(IF(MOD(MAX(Q$64:Q1127),10*MAX(O$64:O1127))&lt;=2,IF(AND(F1126/INDEX($F$64:$F1127,MATCH(MAX(O$64:O1127),O$64:O1127,0)-1)&lt;(1-$P$2),MAX(O$64:O1127)&gt;MAX(P$64:P1126)),MAX(O$64:O1127),""),IF(AND($F1126/INDEX($F$64:$F1127,MATCH(MAX(Q$64:Q1127),Q$64:Q1127,0)-1)&lt;(1-$P$2),MAX(O$64:O1127)&gt;MAX(P$64:P1126)),MAX(O$64:O1127),"")),"")</f>
        <v/>
      </c>
      <c r="Q1127" s="91" t="str">
        <f>IFERROR(IF(E1127="","",IF(O1127&lt;&gt;"",MAX(O$64:O1127)*10+1,IF(AND($F1126/INDEX($F$64:$F1127,MATCH(MAX(Q$64:Q1126),Q$64:Q1126,0)-1)&gt;(1+$O$2),MAX(O$64:O1127)&gt;MAX(P$64:P1126)),MAX(Q$64:Q1126)+1,""))),"")</f>
        <v/>
      </c>
    </row>
    <row r="1128" spans="1:17" x14ac:dyDescent="0.2">
      <c r="A1128" s="13">
        <f>HLOOKUP($E$2,历史数据!$V$3:$AE$5000,ROW(A1126),)</f>
        <v>92075</v>
      </c>
      <c r="B1128" s="41">
        <v>38156</v>
      </c>
      <c r="C1128" s="100">
        <f>IFERROR(IF(A1128&lt;&gt;0,MAX($C$4:C1127)+1,""),"")</f>
        <v>1115</v>
      </c>
      <c r="D1128" s="100"/>
      <c r="E1128" s="99">
        <f t="shared" si="121"/>
        <v>38169</v>
      </c>
      <c r="F1128" s="101">
        <f>IFERROR(VLOOKUP(E1128,历史数据!AH:AJ,3,),"")</f>
        <v>7.9495130899603597</v>
      </c>
      <c r="G1128" s="101">
        <f t="shared" si="117"/>
        <v>9.0329057482314585</v>
      </c>
      <c r="H1128" s="105">
        <f t="shared" si="118"/>
        <v>-2.5901765157331225E-3</v>
      </c>
      <c r="I1128" s="101">
        <f>IFERROR(VLOOKUP(E1128,历史数据!AH:AJ,2,),"")</f>
        <v>7.6628093391748999</v>
      </c>
      <c r="J1128" s="104">
        <f t="shared" si="119"/>
        <v>0</v>
      </c>
      <c r="K1128" s="104" t="str">
        <f>IFERROR(IF(AND(J1127=$H$2*1,MAX(K$64:K1127)=MAX(L$64:L1127)),MAX(K$64:K1127)+1,""),"")</f>
        <v/>
      </c>
      <c r="L1128" s="104" t="str">
        <f>IFERROR(IF(AND($F1127/INDEX($F$64:$F1128,MATCH(MAX(M$64:M1128),M$64:M1128,0)-1)&lt;(1-$P$2),MAX(K$64:K1128)&gt;MAX(L$64:L1127)),MAX(K$64:K1128),""),"")</f>
        <v/>
      </c>
      <c r="M1128" s="104" t="str">
        <f>IFERROR(IF(E1128="","",IF(K1128&lt;&gt;"",MAX(M$64:M1127)+1,IF(AND($F1127/INDEX($F$64:$F1128,MATCH(MAX(M$64:M1127),M$64:M1127,0)-1)&gt;(1+$O$2),MAX(K$64:K1128)&gt;MAX(L$64:L1127)),MAX(M$64:M1127)+1,""))),"")</f>
        <v/>
      </c>
      <c r="N1128" s="91">
        <f t="shared" si="120"/>
        <v>0</v>
      </c>
      <c r="O1128" s="91" t="str">
        <f>IFERROR(IF(AND(N1127=$H$2*1,MAX(O$64:O1127)=MAX(P$64:P1127)),MAX(O$64:O1127)+1,""),"")</f>
        <v/>
      </c>
      <c r="P1128" s="91" t="str">
        <f>IFERROR(IF(MOD(MAX(Q$64:Q1128),10*MAX(O$64:O1128))&lt;=2,IF(AND(F1127/INDEX($F$64:$F1128,MATCH(MAX(O$64:O1128),O$64:O1128,0)-1)&lt;(1-$P$2),MAX(O$64:O1128)&gt;MAX(P$64:P1127)),MAX(O$64:O1128),""),IF(AND($F1127/INDEX($F$64:$F1128,MATCH(MAX(Q$64:Q1128),Q$64:Q1128,0)-1)&lt;(1-$P$2),MAX(O$64:O1128)&gt;MAX(P$64:P1127)),MAX(O$64:O1128),"")),"")</f>
        <v/>
      </c>
      <c r="Q1128" s="91" t="str">
        <f>IFERROR(IF(E1128="","",IF(O1128&lt;&gt;"",MAX(O$64:O1128)*10+1,IF(AND($F1127/INDEX($F$64:$F1128,MATCH(MAX(Q$64:Q1127),Q$64:Q1127,0)-1)&gt;(1+$O$2),MAX(O$64:O1128)&gt;MAX(P$64:P1127)),MAX(Q$64:Q1127)+1,""))),"")</f>
        <v/>
      </c>
    </row>
    <row r="1129" spans="1:17" x14ac:dyDescent="0.2">
      <c r="A1129" s="13">
        <f>HLOOKUP($E$2,历史数据!$V$3:$AE$5000,ROW(A1127),)</f>
        <v>65199</v>
      </c>
      <c r="B1129" s="41">
        <v>38159</v>
      </c>
      <c r="C1129" s="100">
        <f>IFERROR(IF(A1129&lt;&gt;0,MAX($C$4:C1128)+1,""),"")</f>
        <v>1116</v>
      </c>
      <c r="D1129" s="100"/>
      <c r="E1129" s="99">
        <f t="shared" si="121"/>
        <v>38170</v>
      </c>
      <c r="F1129" s="101">
        <f>IFERROR(VLOOKUP(E1129,历史数据!AH:AJ,3,),"")</f>
        <v>7.9364811012882903</v>
      </c>
      <c r="G1129" s="101">
        <f t="shared" si="117"/>
        <v>9.0087965691881369</v>
      </c>
      <c r="H1129" s="105">
        <f t="shared" si="118"/>
        <v>-2.669039145907437E-3</v>
      </c>
      <c r="I1129" s="101">
        <f>IFERROR(VLOOKUP(E1129,历史数据!AH:AJ,2,),"")</f>
        <v>7.9625450786324201</v>
      </c>
      <c r="J1129" s="104">
        <f t="shared" si="119"/>
        <v>0</v>
      </c>
      <c r="K1129" s="104" t="str">
        <f>IFERROR(IF(AND(J1128=$H$2*1,MAX(K$64:K1128)=MAX(L$64:L1128)),MAX(K$64:K1128)+1,""),"")</f>
        <v/>
      </c>
      <c r="L1129" s="104" t="str">
        <f>IFERROR(IF(AND($F1128/INDEX($F$64:$F1129,MATCH(MAX(M$64:M1129),M$64:M1129,0)-1)&lt;(1-$P$2),MAX(K$64:K1129)&gt;MAX(L$64:L1128)),MAX(K$64:K1129),""),"")</f>
        <v/>
      </c>
      <c r="M1129" s="104" t="str">
        <f>IFERROR(IF(E1129="","",IF(K1129&lt;&gt;"",MAX(M$64:M1128)+1,IF(AND($F1128/INDEX($F$64:$F1129,MATCH(MAX(M$64:M1128),M$64:M1128,0)-1)&gt;(1+$O$2),MAX(K$64:K1129)&gt;MAX(L$64:L1128)),MAX(M$64:M1128)+1,""))),"")</f>
        <v/>
      </c>
      <c r="N1129" s="91">
        <f t="shared" si="120"/>
        <v>0</v>
      </c>
      <c r="O1129" s="91" t="str">
        <f>IFERROR(IF(AND(N1128=$H$2*1,MAX(O$64:O1128)=MAX(P$64:P1128)),MAX(O$64:O1128)+1,""),"")</f>
        <v/>
      </c>
      <c r="P1129" s="91" t="str">
        <f>IFERROR(IF(MOD(MAX(Q$64:Q1129),10*MAX(O$64:O1129))&lt;=2,IF(AND(F1128/INDEX($F$64:$F1129,MATCH(MAX(O$64:O1129),O$64:O1129,0)-1)&lt;(1-$P$2),MAX(O$64:O1129)&gt;MAX(P$64:P1128)),MAX(O$64:O1129),""),IF(AND($F1128/INDEX($F$64:$F1129,MATCH(MAX(Q$64:Q1129),Q$64:Q1129,0)-1)&lt;(1-$P$2),MAX(O$64:O1129)&gt;MAX(P$64:P1128)),MAX(O$64:O1129),"")),"")</f>
        <v/>
      </c>
      <c r="Q1129" s="91" t="str">
        <f>IFERROR(IF(E1129="","",IF(O1129&lt;&gt;"",MAX(O$64:O1129)*10+1,IF(AND($F1128/INDEX($F$64:$F1129,MATCH(MAX(Q$64:Q1128),Q$64:Q1128,0)-1)&gt;(1+$O$2),MAX(O$64:O1129)&gt;MAX(P$64:P1128)),MAX(Q$64:Q1128)+1,""))),"")</f>
        <v/>
      </c>
    </row>
    <row r="1130" spans="1:17" x14ac:dyDescent="0.2">
      <c r="A1130" s="13">
        <f>HLOOKUP($E$2,历史数据!$V$3:$AE$5000,ROW(A1128),)</f>
        <v>65610</v>
      </c>
      <c r="B1130" s="41">
        <v>38160</v>
      </c>
      <c r="C1130" s="100">
        <f>IFERROR(IF(A1130&lt;&gt;0,MAX($C$4:C1129)+1,""),"")</f>
        <v>1117</v>
      </c>
      <c r="D1130" s="100"/>
      <c r="E1130" s="99">
        <f t="shared" si="121"/>
        <v>38173</v>
      </c>
      <c r="F1130" s="101">
        <f>IFERROR(VLOOKUP(E1130,历史数据!AH:AJ,3,),"")</f>
        <v>7.9755770673044903</v>
      </c>
      <c r="G1130" s="101">
        <f t="shared" si="117"/>
        <v>8.9775197963751783</v>
      </c>
      <c r="H1130" s="105">
        <f t="shared" si="118"/>
        <v>-3.4718036502157101E-3</v>
      </c>
      <c r="I1130" s="101">
        <f>IFERROR(VLOOKUP(E1130,历史数据!AH:AJ,2,),"")</f>
        <v>7.9495130899603597</v>
      </c>
      <c r="J1130" s="104">
        <f t="shared" si="119"/>
        <v>0</v>
      </c>
      <c r="K1130" s="104" t="str">
        <f>IFERROR(IF(AND(J1129=$H$2*1,MAX(K$64:K1129)=MAX(L$64:L1129)),MAX(K$64:K1129)+1,""),"")</f>
        <v/>
      </c>
      <c r="L1130" s="104" t="str">
        <f>IFERROR(IF(AND($F1129/INDEX($F$64:$F1130,MATCH(MAX(M$64:M1130),M$64:M1130,0)-1)&lt;(1-$P$2),MAX(K$64:K1130)&gt;MAX(L$64:L1129)),MAX(K$64:K1130),""),"")</f>
        <v/>
      </c>
      <c r="M1130" s="104" t="str">
        <f>IFERROR(IF(E1130="","",IF(K1130&lt;&gt;"",MAX(M$64:M1129)+1,IF(AND($F1129/INDEX($F$64:$F1130,MATCH(MAX(M$64:M1129),M$64:M1129,0)-1)&gt;(1+$O$2),MAX(K$64:K1130)&gt;MAX(L$64:L1129)),MAX(M$64:M1129)+1,""))),"")</f>
        <v/>
      </c>
      <c r="N1130" s="91">
        <f t="shared" si="120"/>
        <v>0</v>
      </c>
      <c r="O1130" s="91" t="str">
        <f>IFERROR(IF(AND(N1129=$H$2*1,MAX(O$64:O1129)=MAX(P$64:P1129)),MAX(O$64:O1129)+1,""),"")</f>
        <v/>
      </c>
      <c r="P1130" s="91" t="str">
        <f>IFERROR(IF(MOD(MAX(Q$64:Q1130),10*MAX(O$64:O1130))&lt;=2,IF(AND(F1129/INDEX($F$64:$F1130,MATCH(MAX(O$64:O1130),O$64:O1130,0)-1)&lt;(1-$P$2),MAX(O$64:O1130)&gt;MAX(P$64:P1129)),MAX(O$64:O1130),""),IF(AND($F1129/INDEX($F$64:$F1130,MATCH(MAX(Q$64:Q1130),Q$64:Q1130,0)-1)&lt;(1-$P$2),MAX(O$64:O1130)&gt;MAX(P$64:P1129)),MAX(O$64:O1130),"")),"")</f>
        <v/>
      </c>
      <c r="Q1130" s="91" t="str">
        <f>IFERROR(IF(E1130="","",IF(O1130&lt;&gt;"",MAX(O$64:O1130)*10+1,IF(AND($F1129/INDEX($F$64:$F1130,MATCH(MAX(Q$64:Q1129),Q$64:Q1129,0)-1)&gt;(1+$O$2),MAX(O$64:O1130)&gt;MAX(P$64:P1129)),MAX(Q$64:Q1129)+1,""))),"")</f>
        <v/>
      </c>
    </row>
    <row r="1131" spans="1:17" x14ac:dyDescent="0.2">
      <c r="A1131" s="13">
        <f>HLOOKUP($E$2,历史数据!$V$3:$AE$5000,ROW(A1129),)</f>
        <v>60630</v>
      </c>
      <c r="B1131" s="41">
        <v>38161</v>
      </c>
      <c r="C1131" s="100">
        <f>IFERROR(IF(A1131&lt;&gt;0,MAX($C$4:C1130)+1,""),"")</f>
        <v>1118</v>
      </c>
      <c r="D1131" s="100"/>
      <c r="E1131" s="99">
        <f t="shared" si="121"/>
        <v>38174</v>
      </c>
      <c r="F1131" s="101">
        <f>IFERROR(VLOOKUP(E1131,历史数据!AH:AJ,3,),"")</f>
        <v>8.0277050219927499</v>
      </c>
      <c r="G1131" s="101">
        <f t="shared" si="117"/>
        <v>8.9401614288485884</v>
      </c>
      <c r="H1131" s="105">
        <f t="shared" si="118"/>
        <v>-4.1613238816442522E-3</v>
      </c>
      <c r="I1131" s="101">
        <f>IFERROR(VLOOKUP(E1131,历史数据!AH:AJ,2,),"")</f>
        <v>8.3274407614502692</v>
      </c>
      <c r="J1131" s="104">
        <f t="shared" si="119"/>
        <v>0</v>
      </c>
      <c r="K1131" s="104" t="str">
        <f>IFERROR(IF(AND(J1130=$H$2*1,MAX(K$64:K1130)=MAX(L$64:L1130)),MAX(K$64:K1130)+1,""),"")</f>
        <v/>
      </c>
      <c r="L1131" s="104" t="str">
        <f>IFERROR(IF(AND($F1130/INDEX($F$64:$F1131,MATCH(MAX(M$64:M1131),M$64:M1131,0)-1)&lt;(1-$P$2),MAX(K$64:K1131)&gt;MAX(L$64:L1130)),MAX(K$64:K1131),""),"")</f>
        <v/>
      </c>
      <c r="M1131" s="104" t="str">
        <f>IFERROR(IF(E1131="","",IF(K1131&lt;&gt;"",MAX(M$64:M1130)+1,IF(AND($F1130/INDEX($F$64:$F1131,MATCH(MAX(M$64:M1130),M$64:M1130,0)-1)&gt;(1+$O$2),MAX(K$64:K1131)&gt;MAX(L$64:L1130)),MAX(M$64:M1130)+1,""))),"")</f>
        <v/>
      </c>
      <c r="N1131" s="91">
        <f t="shared" si="120"/>
        <v>0</v>
      </c>
      <c r="O1131" s="91" t="str">
        <f>IFERROR(IF(AND(N1130=$H$2*1,MAX(O$64:O1130)=MAX(P$64:P1130)),MAX(O$64:O1130)+1,""),"")</f>
        <v/>
      </c>
      <c r="P1131" s="91" t="str">
        <f>IFERROR(IF(MOD(MAX(Q$64:Q1131),10*MAX(O$64:O1131))&lt;=2,IF(AND(F1130/INDEX($F$64:$F1131,MATCH(MAX(O$64:O1131),O$64:O1131,0)-1)&lt;(1-$P$2),MAX(O$64:O1131)&gt;MAX(P$64:P1130)),MAX(O$64:O1131),""),IF(AND($F1130/INDEX($F$64:$F1131,MATCH(MAX(Q$64:Q1131),Q$64:Q1131,0)-1)&lt;(1-$P$2),MAX(O$64:O1131)&gt;MAX(P$64:P1130)),MAX(O$64:O1131),"")),"")</f>
        <v/>
      </c>
      <c r="Q1131" s="91" t="str">
        <f>IFERROR(IF(E1131="","",IF(O1131&lt;&gt;"",MAX(O$64:O1131)*10+1,IF(AND($F1130/INDEX($F$64:$F1131,MATCH(MAX(Q$64:Q1130),Q$64:Q1130,0)-1)&gt;(1+$O$2),MAX(O$64:O1131)&gt;MAX(P$64:P1130)),MAX(Q$64:Q1130)+1,""))),"")</f>
        <v/>
      </c>
    </row>
    <row r="1132" spans="1:17" x14ac:dyDescent="0.2">
      <c r="A1132" s="13">
        <f>HLOOKUP($E$2,历史数据!$V$3:$AE$5000,ROW(A1130),)</f>
        <v>54700</v>
      </c>
      <c r="B1132" s="41">
        <v>38162</v>
      </c>
      <c r="C1132" s="100">
        <f>IFERROR(IF(A1132&lt;&gt;0,MAX($C$4:C1131)+1,""),"")</f>
        <v>1119</v>
      </c>
      <c r="D1132" s="100"/>
      <c r="E1132" s="99">
        <f t="shared" si="121"/>
        <v>38175</v>
      </c>
      <c r="F1132" s="101">
        <f>IFERROR(VLOOKUP(E1132,历史数据!AH:AJ,3,),"")</f>
        <v>8.0407370106648202</v>
      </c>
      <c r="G1132" s="101">
        <f t="shared" si="117"/>
        <v>8.9028030613219986</v>
      </c>
      <c r="H1132" s="105">
        <f t="shared" si="118"/>
        <v>-4.1787128592599698E-3</v>
      </c>
      <c r="I1132" s="101">
        <f>IFERROR(VLOOKUP(E1132,历史数据!AH:AJ,2,),"")</f>
        <v>8.0146730333206904</v>
      </c>
      <c r="J1132" s="104">
        <f t="shared" si="119"/>
        <v>0</v>
      </c>
      <c r="K1132" s="104" t="str">
        <f>IFERROR(IF(AND(J1131=$H$2*1,MAX(K$64:K1131)=MAX(L$64:L1131)),MAX(K$64:K1131)+1,""),"")</f>
        <v/>
      </c>
      <c r="L1132" s="104" t="str">
        <f>IFERROR(IF(AND($F1131/INDEX($F$64:$F1132,MATCH(MAX(M$64:M1132),M$64:M1132,0)-1)&lt;(1-$P$2),MAX(K$64:K1132)&gt;MAX(L$64:L1131)),MAX(K$64:K1132),""),"")</f>
        <v/>
      </c>
      <c r="M1132" s="104" t="str">
        <f>IFERROR(IF(E1132="","",IF(K1132&lt;&gt;"",MAX(M$64:M1131)+1,IF(AND($F1131/INDEX($F$64:$F1132,MATCH(MAX(M$64:M1131),M$64:M1131,0)-1)&gt;(1+$O$2),MAX(K$64:K1132)&gt;MAX(L$64:L1131)),MAX(M$64:M1131)+1,""))),"")</f>
        <v/>
      </c>
      <c r="N1132" s="91">
        <f t="shared" si="120"/>
        <v>0</v>
      </c>
      <c r="O1132" s="91" t="str">
        <f>IFERROR(IF(AND(N1131=$H$2*1,MAX(O$64:O1131)=MAX(P$64:P1131)),MAX(O$64:O1131)+1,""),"")</f>
        <v/>
      </c>
      <c r="P1132" s="91" t="str">
        <f>IFERROR(IF(MOD(MAX(Q$64:Q1132),10*MAX(O$64:O1132))&lt;=2,IF(AND(F1131/INDEX($F$64:$F1132,MATCH(MAX(O$64:O1132),O$64:O1132,0)-1)&lt;(1-$P$2),MAX(O$64:O1132)&gt;MAX(P$64:P1131)),MAX(O$64:O1132),""),IF(AND($F1131/INDEX($F$64:$F1132,MATCH(MAX(Q$64:Q1132),Q$64:Q1132,0)-1)&lt;(1-$P$2),MAX(O$64:O1132)&gt;MAX(P$64:P1131)),MAX(O$64:O1132),"")),"")</f>
        <v/>
      </c>
      <c r="Q1132" s="91" t="str">
        <f>IFERROR(IF(E1132="","",IF(O1132&lt;&gt;"",MAX(O$64:O1132)*10+1,IF(AND($F1131/INDEX($F$64:$F1132,MATCH(MAX(Q$64:Q1131),Q$64:Q1131,0)-1)&gt;(1+$O$2),MAX(O$64:O1132)&gt;MAX(P$64:P1131)),MAX(Q$64:Q1131)+1,""))),"")</f>
        <v/>
      </c>
    </row>
    <row r="1133" spans="1:17" x14ac:dyDescent="0.2">
      <c r="A1133" s="13">
        <f>HLOOKUP($E$2,历史数据!$V$3:$AE$5000,ROW(A1131),)</f>
        <v>94000</v>
      </c>
      <c r="B1133" s="41">
        <v>38163</v>
      </c>
      <c r="C1133" s="100">
        <f>IFERROR(IF(A1133&lt;&gt;0,MAX($C$4:C1132)+1,""),"")</f>
        <v>1120</v>
      </c>
      <c r="D1133" s="100"/>
      <c r="E1133" s="99">
        <f t="shared" si="121"/>
        <v>38176</v>
      </c>
      <c r="F1133" s="101">
        <f>IFERROR(VLOOKUP(E1133,历史数据!AH:AJ,3,),"")</f>
        <v>8.1319609313692798</v>
      </c>
      <c r="G1133" s="101">
        <f t="shared" si="117"/>
        <v>8.8628382960609926</v>
      </c>
      <c r="H1133" s="105">
        <f t="shared" si="118"/>
        <v>-4.489009246383513E-3</v>
      </c>
      <c r="I1133" s="101">
        <f>IFERROR(VLOOKUP(E1133,历史数据!AH:AJ,2,),"")</f>
        <v>8.06680098800895</v>
      </c>
      <c r="J1133" s="104">
        <f t="shared" si="119"/>
        <v>0</v>
      </c>
      <c r="K1133" s="104" t="str">
        <f>IFERROR(IF(AND(J1132=$H$2*1,MAX(K$64:K1132)=MAX(L$64:L1132)),MAX(K$64:K1132)+1,""),"")</f>
        <v/>
      </c>
      <c r="L1133" s="104" t="str">
        <f>IFERROR(IF(AND($F1132/INDEX($F$64:$F1133,MATCH(MAX(M$64:M1133),M$64:M1133,0)-1)&lt;(1-$P$2),MAX(K$64:K1133)&gt;MAX(L$64:L1132)),MAX(K$64:K1133),""),"")</f>
        <v/>
      </c>
      <c r="M1133" s="104" t="str">
        <f>IFERROR(IF(E1133="","",IF(K1133&lt;&gt;"",MAX(M$64:M1132)+1,IF(AND($F1132/INDEX($F$64:$F1133,MATCH(MAX(M$64:M1132),M$64:M1132,0)-1)&gt;(1+$O$2),MAX(K$64:K1133)&gt;MAX(L$64:L1132)),MAX(M$64:M1132)+1,""))),"")</f>
        <v/>
      </c>
      <c r="N1133" s="91">
        <f t="shared" si="120"/>
        <v>0</v>
      </c>
      <c r="O1133" s="91" t="str">
        <f>IFERROR(IF(AND(N1132=$H$2*1,MAX(O$64:O1132)=MAX(P$64:P1132)),MAX(O$64:O1132)+1,""),"")</f>
        <v/>
      </c>
      <c r="P1133" s="91" t="str">
        <f>IFERROR(IF(MOD(MAX(Q$64:Q1133),10*MAX(O$64:O1133))&lt;=2,IF(AND(F1132/INDEX($F$64:$F1133,MATCH(MAX(O$64:O1133),O$64:O1133,0)-1)&lt;(1-$P$2),MAX(O$64:O1133)&gt;MAX(P$64:P1132)),MAX(O$64:O1133),""),IF(AND($F1132/INDEX($F$64:$F1133,MATCH(MAX(Q$64:Q1133),Q$64:Q1133,0)-1)&lt;(1-$P$2),MAX(O$64:O1133)&gt;MAX(P$64:P1132)),MAX(O$64:O1133),"")),"")</f>
        <v/>
      </c>
      <c r="Q1133" s="91" t="str">
        <f>IFERROR(IF(E1133="","",IF(O1133&lt;&gt;"",MAX(O$64:O1133)*10+1,IF(AND($F1132/INDEX($F$64:$F1133,MATCH(MAX(Q$64:Q1132),Q$64:Q1132,0)-1)&gt;(1+$O$2),MAX(O$64:O1133)&gt;MAX(P$64:P1132)),MAX(Q$64:Q1132)+1,""))),"")</f>
        <v/>
      </c>
    </row>
    <row r="1134" spans="1:17" x14ac:dyDescent="0.2">
      <c r="A1134" s="13">
        <f>HLOOKUP($E$2,历史数据!$V$3:$AE$5000,ROW(A1132),)</f>
        <v>60766</v>
      </c>
      <c r="B1134" s="41">
        <v>38166</v>
      </c>
      <c r="C1134" s="100">
        <f>IFERROR(IF(A1134&lt;&gt;0,MAX($C$4:C1133)+1,""),"")</f>
        <v>1121</v>
      </c>
      <c r="D1134" s="100"/>
      <c r="E1134" s="99">
        <f t="shared" si="121"/>
        <v>38177</v>
      </c>
      <c r="F1134" s="101">
        <f>IFERROR(VLOOKUP(E1134,历史数据!AH:AJ,3,),"")</f>
        <v>8.0537689993368904</v>
      </c>
      <c r="G1134" s="101">
        <f t="shared" si="117"/>
        <v>8.814837137785549</v>
      </c>
      <c r="H1134" s="105">
        <f t="shared" si="118"/>
        <v>-5.4160029408161225E-3</v>
      </c>
      <c r="I1134" s="101">
        <f>IFERROR(VLOOKUP(E1134,历史数据!AH:AJ,2,),"")</f>
        <v>8.0537689993368904</v>
      </c>
      <c r="J1134" s="104">
        <f t="shared" si="119"/>
        <v>0</v>
      </c>
      <c r="K1134" s="104" t="str">
        <f>IFERROR(IF(AND(J1133=$H$2*1,MAX(K$64:K1133)=MAX(L$64:L1133)),MAX(K$64:K1133)+1,""),"")</f>
        <v/>
      </c>
      <c r="L1134" s="104" t="str">
        <f>IFERROR(IF(AND($F1133/INDEX($F$64:$F1134,MATCH(MAX(M$64:M1134),M$64:M1134,0)-1)&lt;(1-$P$2),MAX(K$64:K1134)&gt;MAX(L$64:L1133)),MAX(K$64:K1134),""),"")</f>
        <v/>
      </c>
      <c r="M1134" s="104" t="str">
        <f>IFERROR(IF(E1134="","",IF(K1134&lt;&gt;"",MAX(M$64:M1133)+1,IF(AND($F1133/INDEX($F$64:$F1134,MATCH(MAX(M$64:M1133),M$64:M1133,0)-1)&gt;(1+$O$2),MAX(K$64:K1134)&gt;MAX(L$64:L1133)),MAX(M$64:M1133)+1,""))),"")</f>
        <v/>
      </c>
      <c r="N1134" s="91">
        <f t="shared" si="120"/>
        <v>0</v>
      </c>
      <c r="O1134" s="91" t="str">
        <f>IFERROR(IF(AND(N1133=$H$2*1,MAX(O$64:O1133)=MAX(P$64:P1133)),MAX(O$64:O1133)+1,""),"")</f>
        <v/>
      </c>
      <c r="P1134" s="91" t="str">
        <f>IFERROR(IF(MOD(MAX(Q$64:Q1134),10*MAX(O$64:O1134))&lt;=2,IF(AND(F1133/INDEX($F$64:$F1134,MATCH(MAX(O$64:O1134),O$64:O1134,0)-1)&lt;(1-$P$2),MAX(O$64:O1134)&gt;MAX(P$64:P1133)),MAX(O$64:O1134),""),IF(AND($F1133/INDEX($F$64:$F1134,MATCH(MAX(Q$64:Q1134),Q$64:Q1134,0)-1)&lt;(1-$P$2),MAX(O$64:O1134)&gt;MAX(P$64:P1133)),MAX(O$64:O1134),"")),"")</f>
        <v/>
      </c>
      <c r="Q1134" s="91" t="str">
        <f>IFERROR(IF(E1134="","",IF(O1134&lt;&gt;"",MAX(O$64:O1134)*10+1,IF(AND($F1133/INDEX($F$64:$F1134,MATCH(MAX(Q$64:Q1133),Q$64:Q1133,0)-1)&gt;(1+$O$2),MAX(O$64:O1134)&gt;MAX(P$64:P1133)),MAX(Q$64:Q1133)+1,""))),"")</f>
        <v/>
      </c>
    </row>
    <row r="1135" spans="1:17" x14ac:dyDescent="0.2">
      <c r="A1135" s="13">
        <f>HLOOKUP($E$2,历史数据!$V$3:$AE$5000,ROW(A1133),)</f>
        <v>66799</v>
      </c>
      <c r="B1135" s="41">
        <v>38167</v>
      </c>
      <c r="C1135" s="100">
        <f>IFERROR(IF(A1135&lt;&gt;0,MAX($C$4:C1134)+1,""),"")</f>
        <v>1122</v>
      </c>
      <c r="D1135" s="100"/>
      <c r="E1135" s="99">
        <f t="shared" si="121"/>
        <v>38180</v>
      </c>
      <c r="F1135" s="101">
        <f>IFERROR(VLOOKUP(E1135,历史数据!AH:AJ,3,),"")</f>
        <v>7.8843531466000201</v>
      </c>
      <c r="G1135" s="101">
        <f t="shared" si="117"/>
        <v>8.7635779823420901</v>
      </c>
      <c r="H1135" s="105">
        <f t="shared" si="118"/>
        <v>-5.8150995466191846E-3</v>
      </c>
      <c r="I1135" s="101">
        <f>IFERROR(VLOOKUP(E1135,历史数据!AH:AJ,2,),"")</f>
        <v>8.0537689993368904</v>
      </c>
      <c r="J1135" s="104">
        <f t="shared" si="119"/>
        <v>0</v>
      </c>
      <c r="K1135" s="104" t="str">
        <f>IFERROR(IF(AND(J1134=$H$2*1,MAX(K$64:K1134)=MAX(L$64:L1134)),MAX(K$64:K1134)+1,""),"")</f>
        <v/>
      </c>
      <c r="L1135" s="104" t="str">
        <f>IFERROR(IF(AND($F1134/INDEX($F$64:$F1135,MATCH(MAX(M$64:M1135),M$64:M1135,0)-1)&lt;(1-$P$2),MAX(K$64:K1135)&gt;MAX(L$64:L1134)),MAX(K$64:K1135),""),"")</f>
        <v/>
      </c>
      <c r="M1135" s="104" t="str">
        <f>IFERROR(IF(E1135="","",IF(K1135&lt;&gt;"",MAX(M$64:M1134)+1,IF(AND($F1134/INDEX($F$64:$F1135,MATCH(MAX(M$64:M1134),M$64:M1134,0)-1)&gt;(1+$O$2),MAX(K$64:K1135)&gt;MAX(L$64:L1134)),MAX(M$64:M1134)+1,""))),"")</f>
        <v/>
      </c>
      <c r="N1135" s="91">
        <f t="shared" si="120"/>
        <v>0</v>
      </c>
      <c r="O1135" s="91" t="str">
        <f>IFERROR(IF(AND(N1134=$H$2*1,MAX(O$64:O1134)=MAX(P$64:P1134)),MAX(O$64:O1134)+1,""),"")</f>
        <v/>
      </c>
      <c r="P1135" s="91" t="str">
        <f>IFERROR(IF(MOD(MAX(Q$64:Q1135),10*MAX(O$64:O1135))&lt;=2,IF(AND(F1134/INDEX($F$64:$F1135,MATCH(MAX(O$64:O1135),O$64:O1135,0)-1)&lt;(1-$P$2),MAX(O$64:O1135)&gt;MAX(P$64:P1134)),MAX(O$64:O1135),""),IF(AND($F1134/INDEX($F$64:$F1135,MATCH(MAX(Q$64:Q1135),Q$64:Q1135,0)-1)&lt;(1-$P$2),MAX(O$64:O1135)&gt;MAX(P$64:P1134)),MAX(O$64:O1135),"")),"")</f>
        <v/>
      </c>
      <c r="Q1135" s="91" t="str">
        <f>IFERROR(IF(E1135="","",IF(O1135&lt;&gt;"",MAX(O$64:O1135)*10+1,IF(AND($F1134/INDEX($F$64:$F1135,MATCH(MAX(Q$64:Q1134),Q$64:Q1134,0)-1)&gt;(1+$O$2),MAX(O$64:O1135)&gt;MAX(P$64:P1134)),MAX(Q$64:Q1134)+1,""))),"")</f>
        <v/>
      </c>
    </row>
    <row r="1136" spans="1:17" x14ac:dyDescent="0.2">
      <c r="A1136" s="13">
        <f>HLOOKUP($E$2,历史数据!$V$3:$AE$5000,ROW(A1134),)</f>
        <v>40700</v>
      </c>
      <c r="B1136" s="41">
        <v>38168</v>
      </c>
      <c r="C1136" s="100">
        <f>IFERROR(IF(A1136&lt;&gt;0,MAX($C$4:C1135)+1,""),"")</f>
        <v>1123</v>
      </c>
      <c r="D1136" s="100"/>
      <c r="E1136" s="99">
        <f t="shared" si="121"/>
        <v>38181</v>
      </c>
      <c r="F1136" s="101">
        <f>IFERROR(VLOOKUP(E1136,历史数据!AH:AJ,3,),"")</f>
        <v>7.8061612145676298</v>
      </c>
      <c r="G1136" s="101">
        <f t="shared" si="117"/>
        <v>8.7184004216122624</v>
      </c>
      <c r="H1136" s="105">
        <f t="shared" si="118"/>
        <v>-5.1551501933179145E-3</v>
      </c>
      <c r="I1136" s="101">
        <f>IFERROR(VLOOKUP(E1136,历史数据!AH:AJ,2,),"")</f>
        <v>7.7931292258955596</v>
      </c>
      <c r="J1136" s="104">
        <f t="shared" si="119"/>
        <v>0</v>
      </c>
      <c r="K1136" s="104" t="str">
        <f>IFERROR(IF(AND(J1135=$H$2*1,MAX(K$64:K1135)=MAX(L$64:L1135)),MAX(K$64:K1135)+1,""),"")</f>
        <v/>
      </c>
      <c r="L1136" s="104" t="str">
        <f>IFERROR(IF(AND($F1135/INDEX($F$64:$F1136,MATCH(MAX(M$64:M1136),M$64:M1136,0)-1)&lt;(1-$P$2),MAX(K$64:K1136)&gt;MAX(L$64:L1135)),MAX(K$64:K1136),""),"")</f>
        <v/>
      </c>
      <c r="M1136" s="104" t="str">
        <f>IFERROR(IF(E1136="","",IF(K1136&lt;&gt;"",MAX(M$64:M1135)+1,IF(AND($F1135/INDEX($F$64:$F1136,MATCH(MAX(M$64:M1135),M$64:M1135,0)-1)&gt;(1+$O$2),MAX(K$64:K1136)&gt;MAX(L$64:L1135)),MAX(M$64:M1135)+1,""))),"")</f>
        <v/>
      </c>
      <c r="N1136" s="91">
        <f t="shared" si="120"/>
        <v>0</v>
      </c>
      <c r="O1136" s="91" t="str">
        <f>IFERROR(IF(AND(N1135=$H$2*1,MAX(O$64:O1135)=MAX(P$64:P1135)),MAX(O$64:O1135)+1,""),"")</f>
        <v/>
      </c>
      <c r="P1136" s="91" t="str">
        <f>IFERROR(IF(MOD(MAX(Q$64:Q1136),10*MAX(O$64:O1136))&lt;=2,IF(AND(F1135/INDEX($F$64:$F1136,MATCH(MAX(O$64:O1136),O$64:O1136,0)-1)&lt;(1-$P$2),MAX(O$64:O1136)&gt;MAX(P$64:P1135)),MAX(O$64:O1136),""),IF(AND($F1135/INDEX($F$64:$F1136,MATCH(MAX(Q$64:Q1136),Q$64:Q1136,0)-1)&lt;(1-$P$2),MAX(O$64:O1136)&gt;MAX(P$64:P1135)),MAX(O$64:O1136),"")),"")</f>
        <v/>
      </c>
      <c r="Q1136" s="91" t="str">
        <f>IFERROR(IF(E1136="","",IF(O1136&lt;&gt;"",MAX(O$64:O1136)*10+1,IF(AND($F1135/INDEX($F$64:$F1136,MATCH(MAX(Q$64:Q1135),Q$64:Q1135,0)-1)&gt;(1+$O$2),MAX(O$64:O1136)&gt;MAX(P$64:P1135)),MAX(Q$64:Q1135)+1,""))),"")</f>
        <v/>
      </c>
    </row>
    <row r="1137" spans="1:17" x14ac:dyDescent="0.2">
      <c r="A1137" s="13">
        <f>HLOOKUP($E$2,历史数据!$V$3:$AE$5000,ROW(A1135),)</f>
        <v>91794</v>
      </c>
      <c r="B1137" s="41">
        <v>38169</v>
      </c>
      <c r="C1137" s="100">
        <f>IFERROR(IF(A1137&lt;&gt;0,MAX($C$4:C1136)+1,""),"")</f>
        <v>1124</v>
      </c>
      <c r="D1137" s="100"/>
      <c r="E1137" s="99">
        <f t="shared" si="121"/>
        <v>38182</v>
      </c>
      <c r="F1137" s="101">
        <f>IFERROR(VLOOKUP(E1137,历史数据!AH:AJ,3,),"")</f>
        <v>7.8191932032396902</v>
      </c>
      <c r="G1137" s="101">
        <f t="shared" si="117"/>
        <v>8.6760464584280452</v>
      </c>
      <c r="H1137" s="105">
        <f t="shared" si="118"/>
        <v>-4.8579970104636327E-3</v>
      </c>
      <c r="I1137" s="101">
        <f>IFERROR(VLOOKUP(E1137,历史数据!AH:AJ,2,),"")</f>
        <v>7.8061612145676298</v>
      </c>
      <c r="J1137" s="104">
        <f t="shared" si="119"/>
        <v>0</v>
      </c>
      <c r="K1137" s="104" t="str">
        <f>IFERROR(IF(AND(J1136=$H$2*1,MAX(K$64:K1136)=MAX(L$64:L1136)),MAX(K$64:K1136)+1,""),"")</f>
        <v/>
      </c>
      <c r="L1137" s="104" t="str">
        <f>IFERROR(IF(AND($F1136/INDEX($F$64:$F1137,MATCH(MAX(M$64:M1137),M$64:M1137,0)-1)&lt;(1-$P$2),MAX(K$64:K1137)&gt;MAX(L$64:L1136)),MAX(K$64:K1137),""),"")</f>
        <v/>
      </c>
      <c r="M1137" s="104" t="str">
        <f>IFERROR(IF(E1137="","",IF(K1137&lt;&gt;"",MAX(M$64:M1136)+1,IF(AND($F1136/INDEX($F$64:$F1137,MATCH(MAX(M$64:M1136),M$64:M1136,0)-1)&gt;(1+$O$2),MAX(K$64:K1137)&gt;MAX(L$64:L1136)),MAX(M$64:M1136)+1,""))),"")</f>
        <v/>
      </c>
      <c r="N1137" s="91">
        <f t="shared" si="120"/>
        <v>0</v>
      </c>
      <c r="O1137" s="91" t="str">
        <f>IFERROR(IF(AND(N1136=$H$2*1,MAX(O$64:O1136)=MAX(P$64:P1136)),MAX(O$64:O1136)+1,""),"")</f>
        <v/>
      </c>
      <c r="P1137" s="91" t="str">
        <f>IFERROR(IF(MOD(MAX(Q$64:Q1137),10*MAX(O$64:O1137))&lt;=2,IF(AND(F1136/INDEX($F$64:$F1137,MATCH(MAX(O$64:O1137),O$64:O1137,0)-1)&lt;(1-$P$2),MAX(O$64:O1137)&gt;MAX(P$64:P1136)),MAX(O$64:O1137),""),IF(AND($F1136/INDEX($F$64:$F1137,MATCH(MAX(Q$64:Q1137),Q$64:Q1137,0)-1)&lt;(1-$P$2),MAX(O$64:O1137)&gt;MAX(P$64:P1136)),MAX(O$64:O1137),"")),"")</f>
        <v/>
      </c>
      <c r="Q1137" s="91" t="str">
        <f>IFERROR(IF(E1137="","",IF(O1137&lt;&gt;"",MAX(O$64:O1137)*10+1,IF(AND($F1136/INDEX($F$64:$F1137,MATCH(MAX(Q$64:Q1136),Q$64:Q1136,0)-1)&gt;(1+$O$2),MAX(O$64:O1137)&gt;MAX(P$64:P1136)),MAX(Q$64:Q1136)+1,""))),"")</f>
        <v/>
      </c>
    </row>
    <row r="1138" spans="1:17" x14ac:dyDescent="0.2">
      <c r="A1138" s="13">
        <f>HLOOKUP($E$2,历史数据!$V$3:$AE$5000,ROW(A1136),)</f>
        <v>59666</v>
      </c>
      <c r="B1138" s="41">
        <v>38170</v>
      </c>
      <c r="C1138" s="100">
        <f>IFERROR(IF(A1138&lt;&gt;0,MAX($C$4:C1137)+1,""),"")</f>
        <v>1125</v>
      </c>
      <c r="D1138" s="100"/>
      <c r="E1138" s="99">
        <f t="shared" si="121"/>
        <v>38183</v>
      </c>
      <c r="F1138" s="101">
        <f>IFERROR(VLOOKUP(E1138,历史数据!AH:AJ,3,),"")</f>
        <v>7.9364811012882903</v>
      </c>
      <c r="G1138" s="101">
        <f t="shared" si="117"/>
        <v>8.6326064961878259</v>
      </c>
      <c r="H1138" s="105">
        <f t="shared" si="118"/>
        <v>-5.0068844661408374E-3</v>
      </c>
      <c r="I1138" s="101">
        <f>IFERROR(VLOOKUP(E1138,历史数据!AH:AJ,2,),"")</f>
        <v>7.8322251919117596</v>
      </c>
      <c r="J1138" s="104">
        <f t="shared" si="119"/>
        <v>0</v>
      </c>
      <c r="K1138" s="104" t="str">
        <f>IFERROR(IF(AND(J1137=$H$2*1,MAX(K$64:K1137)=MAX(L$64:L1137)),MAX(K$64:K1137)+1,""),"")</f>
        <v/>
      </c>
      <c r="L1138" s="104" t="str">
        <f>IFERROR(IF(AND($F1137/INDEX($F$64:$F1138,MATCH(MAX(M$64:M1138),M$64:M1138,0)-1)&lt;(1-$P$2),MAX(K$64:K1138)&gt;MAX(L$64:L1137)),MAX(K$64:K1138),""),"")</f>
        <v/>
      </c>
      <c r="M1138" s="104" t="str">
        <f>IFERROR(IF(E1138="","",IF(K1138&lt;&gt;"",MAX(M$64:M1137)+1,IF(AND($F1137/INDEX($F$64:$F1138,MATCH(MAX(M$64:M1137),M$64:M1137,0)-1)&gt;(1+$O$2),MAX(K$64:K1138)&gt;MAX(L$64:L1137)),MAX(M$64:M1137)+1,""))),"")</f>
        <v/>
      </c>
      <c r="N1138" s="91">
        <f t="shared" si="120"/>
        <v>0</v>
      </c>
      <c r="O1138" s="91" t="str">
        <f>IFERROR(IF(AND(N1137=$H$2*1,MAX(O$64:O1137)=MAX(P$64:P1137)),MAX(O$64:O1137)+1,""),"")</f>
        <v/>
      </c>
      <c r="P1138" s="91" t="str">
        <f>IFERROR(IF(MOD(MAX(Q$64:Q1138),10*MAX(O$64:O1138))&lt;=2,IF(AND(F1137/INDEX($F$64:$F1138,MATCH(MAX(O$64:O1138),O$64:O1138,0)-1)&lt;(1-$P$2),MAX(O$64:O1138)&gt;MAX(P$64:P1137)),MAX(O$64:O1138),""),IF(AND($F1137/INDEX($F$64:$F1138,MATCH(MAX(Q$64:Q1138),Q$64:Q1138,0)-1)&lt;(1-$P$2),MAX(O$64:O1138)&gt;MAX(P$64:P1137)),MAX(O$64:O1138),"")),"")</f>
        <v/>
      </c>
      <c r="Q1138" s="91" t="str">
        <f>IFERROR(IF(E1138="","",IF(O1138&lt;&gt;"",MAX(O$64:O1138)*10+1,IF(AND($F1137/INDEX($F$64:$F1138,MATCH(MAX(Q$64:Q1137),Q$64:Q1137,0)-1)&gt;(1+$O$2),MAX(O$64:O1138)&gt;MAX(P$64:P1137)),MAX(Q$64:Q1137)+1,""))),"")</f>
        <v/>
      </c>
    </row>
    <row r="1139" spans="1:17" x14ac:dyDescent="0.2">
      <c r="A1139" s="13">
        <f>HLOOKUP($E$2,历史数据!$V$3:$AE$5000,ROW(A1137),)</f>
        <v>36603</v>
      </c>
      <c r="B1139" s="41">
        <v>38173</v>
      </c>
      <c r="C1139" s="100">
        <f>IFERROR(IF(A1139&lt;&gt;0,MAX($C$4:C1138)+1,""),"")</f>
        <v>1126</v>
      </c>
      <c r="D1139" s="100"/>
      <c r="E1139" s="99">
        <f t="shared" si="121"/>
        <v>38184</v>
      </c>
      <c r="F1139" s="101">
        <f>IFERROR(VLOOKUP(E1139,历史数据!AH:AJ,3,),"")</f>
        <v>8.2101528634016798</v>
      </c>
      <c r="G1139" s="101">
        <f t="shared" si="117"/>
        <v>8.6045877205428845</v>
      </c>
      <c r="H1139" s="105">
        <f t="shared" si="118"/>
        <v>-3.2456912819222028E-3</v>
      </c>
      <c r="I1139" s="101">
        <f>IFERROR(VLOOKUP(E1139,历史数据!AH:AJ,2,),"")</f>
        <v>7.9755770673044903</v>
      </c>
      <c r="J1139" s="104">
        <f t="shared" si="119"/>
        <v>0</v>
      </c>
      <c r="K1139" s="104" t="str">
        <f>IFERROR(IF(AND(J1138=$H$2*1,MAX(K$64:K1138)=MAX(L$64:L1138)),MAX(K$64:K1138)+1,""),"")</f>
        <v/>
      </c>
      <c r="L1139" s="104" t="str">
        <f>IFERROR(IF(AND($F1138/INDEX($F$64:$F1139,MATCH(MAX(M$64:M1139),M$64:M1139,0)-1)&lt;(1-$P$2),MAX(K$64:K1139)&gt;MAX(L$64:L1138)),MAX(K$64:K1139),""),"")</f>
        <v/>
      </c>
      <c r="M1139" s="104" t="str">
        <f>IFERROR(IF(E1139="","",IF(K1139&lt;&gt;"",MAX(M$64:M1138)+1,IF(AND($F1138/INDEX($F$64:$F1139,MATCH(MAX(M$64:M1138),M$64:M1138,0)-1)&gt;(1+$O$2),MAX(K$64:K1139)&gt;MAX(L$64:L1138)),MAX(M$64:M1138)+1,""))),"")</f>
        <v/>
      </c>
      <c r="N1139" s="91">
        <f t="shared" si="120"/>
        <v>0</v>
      </c>
      <c r="O1139" s="91" t="str">
        <f>IFERROR(IF(AND(N1138=$H$2*1,MAX(O$64:O1138)=MAX(P$64:P1138)),MAX(O$64:O1138)+1,""),"")</f>
        <v/>
      </c>
      <c r="P1139" s="91" t="str">
        <f>IFERROR(IF(MOD(MAX(Q$64:Q1139),10*MAX(O$64:O1139))&lt;=2,IF(AND(F1138/INDEX($F$64:$F1139,MATCH(MAX(O$64:O1139),O$64:O1139,0)-1)&lt;(1-$P$2),MAX(O$64:O1139)&gt;MAX(P$64:P1138)),MAX(O$64:O1139),""),IF(AND($F1138/INDEX($F$64:$F1139,MATCH(MAX(Q$64:Q1139),Q$64:Q1139,0)-1)&lt;(1-$P$2),MAX(O$64:O1139)&gt;MAX(P$64:P1138)),MAX(O$64:O1139),"")),"")</f>
        <v/>
      </c>
      <c r="Q1139" s="91" t="str">
        <f>IFERROR(IF(E1139="","",IF(O1139&lt;&gt;"",MAX(O$64:O1139)*10+1,IF(AND($F1138/INDEX($F$64:$F1139,MATCH(MAX(Q$64:Q1138),Q$64:Q1138,0)-1)&gt;(1+$O$2),MAX(O$64:O1139)&gt;MAX(P$64:P1138)),MAX(Q$64:Q1138)+1,""))),"")</f>
        <v/>
      </c>
    </row>
    <row r="1140" spans="1:17" x14ac:dyDescent="0.2">
      <c r="A1140" s="13">
        <f>HLOOKUP($E$2,历史数据!$V$3:$AE$5000,ROW(A1138),)</f>
        <v>73781</v>
      </c>
      <c r="B1140" s="41">
        <v>38174</v>
      </c>
      <c r="C1140" s="100">
        <f>IFERROR(IF(A1140&lt;&gt;0,MAX($C$4:C1139)+1,""),"")</f>
        <v>1127</v>
      </c>
      <c r="D1140" s="100"/>
      <c r="E1140" s="99">
        <f t="shared" si="121"/>
        <v>38187</v>
      </c>
      <c r="F1140" s="101">
        <f>IFERROR(VLOOKUP(E1140,历史数据!AH:AJ,3,),"")</f>
        <v>8.4447286594988693</v>
      </c>
      <c r="G1140" s="101">
        <f t="shared" si="117"/>
        <v>8.586777336024392</v>
      </c>
      <c r="H1140" s="105">
        <f t="shared" si="118"/>
        <v>-2.0698707592894383E-3</v>
      </c>
      <c r="I1140" s="101">
        <f>IFERROR(VLOOKUP(E1140,历史数据!AH:AJ,2,),"")</f>
        <v>8.2231848520737394</v>
      </c>
      <c r="J1140" s="104">
        <f t="shared" si="119"/>
        <v>0</v>
      </c>
      <c r="K1140" s="104" t="str">
        <f>IFERROR(IF(AND(J1139=$H$2*1,MAX(K$64:K1139)=MAX(L$64:L1139)),MAX(K$64:K1139)+1,""),"")</f>
        <v/>
      </c>
      <c r="L1140" s="104" t="str">
        <f>IFERROR(IF(AND($F1139/INDEX($F$64:$F1140,MATCH(MAX(M$64:M1140),M$64:M1140,0)-1)&lt;(1-$P$2),MAX(K$64:K1140)&gt;MAX(L$64:L1139)),MAX(K$64:K1140),""),"")</f>
        <v/>
      </c>
      <c r="M1140" s="104" t="str">
        <f>IFERROR(IF(E1140="","",IF(K1140&lt;&gt;"",MAX(M$64:M1139)+1,IF(AND($F1139/INDEX($F$64:$F1140,MATCH(MAX(M$64:M1139),M$64:M1139,0)-1)&gt;(1+$O$2),MAX(K$64:K1140)&gt;MAX(L$64:L1139)),MAX(M$64:M1139)+1,""))),"")</f>
        <v/>
      </c>
      <c r="N1140" s="91">
        <f t="shared" si="120"/>
        <v>0</v>
      </c>
      <c r="O1140" s="91" t="str">
        <f>IFERROR(IF(AND(N1139=$H$2*1,MAX(O$64:O1139)=MAX(P$64:P1139)),MAX(O$64:O1139)+1,""),"")</f>
        <v/>
      </c>
      <c r="P1140" s="91" t="str">
        <f>IFERROR(IF(MOD(MAX(Q$64:Q1140),10*MAX(O$64:O1140))&lt;=2,IF(AND(F1139/INDEX($F$64:$F1140,MATCH(MAX(O$64:O1140),O$64:O1140,0)-1)&lt;(1-$P$2),MAX(O$64:O1140)&gt;MAX(P$64:P1139)),MAX(O$64:O1140),""),IF(AND($F1139/INDEX($F$64:$F1140,MATCH(MAX(Q$64:Q1140),Q$64:Q1140,0)-1)&lt;(1-$P$2),MAX(O$64:O1140)&gt;MAX(P$64:P1139)),MAX(O$64:O1140),"")),"")</f>
        <v/>
      </c>
      <c r="Q1140" s="91" t="str">
        <f>IFERROR(IF(E1140="","",IF(O1140&lt;&gt;"",MAX(O$64:O1140)*10+1,IF(AND($F1139/INDEX($F$64:$F1140,MATCH(MAX(Q$64:Q1139),Q$64:Q1139,0)-1)&gt;(1+$O$2),MAX(O$64:O1140)&gt;MAX(P$64:P1139)),MAX(Q$64:Q1139)+1,""))),"")</f>
        <v/>
      </c>
    </row>
    <row r="1141" spans="1:17" x14ac:dyDescent="0.2">
      <c r="A1141" s="13">
        <f>HLOOKUP($E$2,历史数据!$V$3:$AE$5000,ROW(A1139),)</f>
        <v>34881</v>
      </c>
      <c r="B1141" s="41">
        <v>38175</v>
      </c>
      <c r="C1141" s="100">
        <f>IFERROR(IF(A1141&lt;&gt;0,MAX($C$4:C1140)+1,""),"")</f>
        <v>1128</v>
      </c>
      <c r="D1141" s="100"/>
      <c r="E1141" s="99">
        <f t="shared" si="121"/>
        <v>38188</v>
      </c>
      <c r="F1141" s="101">
        <f>IFERROR(VLOOKUP(E1141,历史数据!AH:AJ,3,),"")</f>
        <v>8.3013767841061394</v>
      </c>
      <c r="G1141" s="101">
        <f t="shared" si="117"/>
        <v>8.5646229552818802</v>
      </c>
      <c r="H1141" s="105">
        <f t="shared" si="118"/>
        <v>-2.5800576718773005E-3</v>
      </c>
      <c r="I1141" s="101">
        <f>IFERROR(VLOOKUP(E1141,历史数据!AH:AJ,2,),"")</f>
        <v>8.4316966708268009</v>
      </c>
      <c r="J1141" s="104">
        <f t="shared" si="119"/>
        <v>0</v>
      </c>
      <c r="K1141" s="104" t="str">
        <f>IFERROR(IF(AND(J1140=$H$2*1,MAX(K$64:K1140)=MAX(L$64:L1140)),MAX(K$64:K1140)+1,""),"")</f>
        <v/>
      </c>
      <c r="L1141" s="104" t="str">
        <f>IFERROR(IF(AND($F1140/INDEX($F$64:$F1141,MATCH(MAX(M$64:M1141),M$64:M1141,0)-1)&lt;(1-$P$2),MAX(K$64:K1141)&gt;MAX(L$64:L1140)),MAX(K$64:K1141),""),"")</f>
        <v/>
      </c>
      <c r="M1141" s="104" t="str">
        <f>IFERROR(IF(E1141="","",IF(K1141&lt;&gt;"",MAX(M$64:M1140)+1,IF(AND($F1140/INDEX($F$64:$F1141,MATCH(MAX(M$64:M1140),M$64:M1140,0)-1)&gt;(1+$O$2),MAX(K$64:K1141)&gt;MAX(L$64:L1140)),MAX(M$64:M1140)+1,""))),"")</f>
        <v/>
      </c>
      <c r="N1141" s="91">
        <f t="shared" si="120"/>
        <v>0</v>
      </c>
      <c r="O1141" s="91" t="str">
        <f>IFERROR(IF(AND(N1140=$H$2*1,MAX(O$64:O1140)=MAX(P$64:P1140)),MAX(O$64:O1140)+1,""),"")</f>
        <v/>
      </c>
      <c r="P1141" s="91" t="str">
        <f>IFERROR(IF(MOD(MAX(Q$64:Q1141),10*MAX(O$64:O1141))&lt;=2,IF(AND(F1140/INDEX($F$64:$F1141,MATCH(MAX(O$64:O1141),O$64:O1141,0)-1)&lt;(1-$P$2),MAX(O$64:O1141)&gt;MAX(P$64:P1140)),MAX(O$64:O1141),""),IF(AND($F1140/INDEX($F$64:$F1141,MATCH(MAX(Q$64:Q1141),Q$64:Q1141,0)-1)&lt;(1-$P$2),MAX(O$64:O1141)&gt;MAX(P$64:P1140)),MAX(O$64:O1141),"")),"")</f>
        <v/>
      </c>
      <c r="Q1141" s="91" t="str">
        <f>IFERROR(IF(E1141="","",IF(O1141&lt;&gt;"",MAX(O$64:O1141)*10+1,IF(AND($F1140/INDEX($F$64:$F1141,MATCH(MAX(Q$64:Q1140),Q$64:Q1140,0)-1)&gt;(1+$O$2),MAX(O$64:O1141)&gt;MAX(P$64:P1140)),MAX(Q$64:Q1140)+1,""))),"")</f>
        <v/>
      </c>
    </row>
    <row r="1142" spans="1:17" x14ac:dyDescent="0.2">
      <c r="A1142" s="13">
        <f>HLOOKUP($E$2,历史数据!$V$3:$AE$5000,ROW(A1140),)</f>
        <v>23700</v>
      </c>
      <c r="B1142" s="41">
        <v>38176</v>
      </c>
      <c r="C1142" s="100">
        <f>IFERROR(IF(A1142&lt;&gt;0,MAX($C$4:C1141)+1,""),"")</f>
        <v>1129</v>
      </c>
      <c r="D1142" s="100"/>
      <c r="E1142" s="99">
        <f t="shared" si="121"/>
        <v>38189</v>
      </c>
      <c r="F1142" s="101">
        <f>IFERROR(VLOOKUP(E1142,历史数据!AH:AJ,3,),"")</f>
        <v>8.2753128067620096</v>
      </c>
      <c r="G1142" s="101">
        <f t="shared" si="117"/>
        <v>8.5370385792593382</v>
      </c>
      <c r="H1142" s="105">
        <f t="shared" si="118"/>
        <v>-3.2207344288904816E-3</v>
      </c>
      <c r="I1142" s="101">
        <f>IFERROR(VLOOKUP(E1142,历史数据!AH:AJ,2,),"")</f>
        <v>8.3013767841061394</v>
      </c>
      <c r="J1142" s="104">
        <f t="shared" si="119"/>
        <v>0</v>
      </c>
      <c r="K1142" s="104" t="str">
        <f>IFERROR(IF(AND(J1141=$H$2*1,MAX(K$64:K1141)=MAX(L$64:L1141)),MAX(K$64:K1141)+1,""),"")</f>
        <v/>
      </c>
      <c r="L1142" s="104" t="str">
        <f>IFERROR(IF(AND($F1141/INDEX($F$64:$F1142,MATCH(MAX(M$64:M1142),M$64:M1142,0)-1)&lt;(1-$P$2),MAX(K$64:K1142)&gt;MAX(L$64:L1141)),MAX(K$64:K1142),""),"")</f>
        <v/>
      </c>
      <c r="M1142" s="104" t="str">
        <f>IFERROR(IF(E1142="","",IF(K1142&lt;&gt;"",MAX(M$64:M1141)+1,IF(AND($F1141/INDEX($F$64:$F1142,MATCH(MAX(M$64:M1141),M$64:M1141,0)-1)&gt;(1+$O$2),MAX(K$64:K1142)&gt;MAX(L$64:L1141)),MAX(M$64:M1141)+1,""))),"")</f>
        <v/>
      </c>
      <c r="N1142" s="91">
        <f t="shared" si="120"/>
        <v>0</v>
      </c>
      <c r="O1142" s="91" t="str">
        <f>IFERROR(IF(AND(N1141=$H$2*1,MAX(O$64:O1141)=MAX(P$64:P1141)),MAX(O$64:O1141)+1,""),"")</f>
        <v/>
      </c>
      <c r="P1142" s="91" t="str">
        <f>IFERROR(IF(MOD(MAX(Q$64:Q1142),10*MAX(O$64:O1142))&lt;=2,IF(AND(F1141/INDEX($F$64:$F1142,MATCH(MAX(O$64:O1142),O$64:O1142,0)-1)&lt;(1-$P$2),MAX(O$64:O1142)&gt;MAX(P$64:P1141)),MAX(O$64:O1142),""),IF(AND($F1141/INDEX($F$64:$F1142,MATCH(MAX(Q$64:Q1142),Q$64:Q1142,0)-1)&lt;(1-$P$2),MAX(O$64:O1142)&gt;MAX(P$64:P1141)),MAX(O$64:O1142),"")),"")</f>
        <v/>
      </c>
      <c r="Q1142" s="91" t="str">
        <f>IFERROR(IF(E1142="","",IF(O1142&lt;&gt;"",MAX(O$64:O1142)*10+1,IF(AND($F1141/INDEX($F$64:$F1142,MATCH(MAX(Q$64:Q1141),Q$64:Q1141,0)-1)&gt;(1+$O$2),MAX(O$64:O1142)&gt;MAX(P$64:P1141)),MAX(Q$64:Q1141)+1,""))),"")</f>
        <v/>
      </c>
    </row>
    <row r="1143" spans="1:17" x14ac:dyDescent="0.2">
      <c r="A1143" s="13">
        <f>HLOOKUP($E$2,历史数据!$V$3:$AE$5000,ROW(A1141),)</f>
        <v>34640</v>
      </c>
      <c r="B1143" s="41">
        <v>38177</v>
      </c>
      <c r="C1143" s="100">
        <f>IFERROR(IF(A1143&lt;&gt;0,MAX($C$4:C1142)+1,""),"")</f>
        <v>1130</v>
      </c>
      <c r="D1143" s="100"/>
      <c r="E1143" s="99">
        <f t="shared" si="121"/>
        <v>38190</v>
      </c>
      <c r="F1143" s="101">
        <f>IFERROR(VLOOKUP(E1143,历史数据!AH:AJ,3,),"")</f>
        <v>8.06680098800895</v>
      </c>
      <c r="G1143" s="101">
        <f t="shared" si="117"/>
        <v>8.5111918017264081</v>
      </c>
      <c r="H1143" s="105">
        <f t="shared" si="118"/>
        <v>-3.0276046304540394E-3</v>
      </c>
      <c r="I1143" s="101">
        <f>IFERROR(VLOOKUP(E1143,历史数据!AH:AJ,2,),"")</f>
        <v>8.2753128067620096</v>
      </c>
      <c r="J1143" s="104">
        <f t="shared" si="119"/>
        <v>0</v>
      </c>
      <c r="K1143" s="104" t="str">
        <f>IFERROR(IF(AND(J1142=$H$2*1,MAX(K$64:K1142)=MAX(L$64:L1142)),MAX(K$64:K1142)+1,""),"")</f>
        <v/>
      </c>
      <c r="L1143" s="104" t="str">
        <f>IFERROR(IF(AND($F1142/INDEX($F$64:$F1143,MATCH(MAX(M$64:M1143),M$64:M1143,0)-1)&lt;(1-$P$2),MAX(K$64:K1143)&gt;MAX(L$64:L1142)),MAX(K$64:K1143),""),"")</f>
        <v/>
      </c>
      <c r="M1143" s="104" t="str">
        <f>IFERROR(IF(E1143="","",IF(K1143&lt;&gt;"",MAX(M$64:M1142)+1,IF(AND($F1142/INDEX($F$64:$F1143,MATCH(MAX(M$64:M1142),M$64:M1142,0)-1)&gt;(1+$O$2),MAX(K$64:K1143)&gt;MAX(L$64:L1142)),MAX(M$64:M1142)+1,""))),"")</f>
        <v/>
      </c>
      <c r="N1143" s="91">
        <f t="shared" si="120"/>
        <v>0</v>
      </c>
      <c r="O1143" s="91" t="str">
        <f>IFERROR(IF(AND(N1142=$H$2*1,MAX(O$64:O1142)=MAX(P$64:P1142)),MAX(O$64:O1142)+1,""),"")</f>
        <v/>
      </c>
      <c r="P1143" s="91" t="str">
        <f>IFERROR(IF(MOD(MAX(Q$64:Q1143),10*MAX(O$64:O1143))&lt;=2,IF(AND(F1142/INDEX($F$64:$F1143,MATCH(MAX(O$64:O1143),O$64:O1143,0)-1)&lt;(1-$P$2),MAX(O$64:O1143)&gt;MAX(P$64:P1142)),MAX(O$64:O1143),""),IF(AND($F1142/INDEX($F$64:$F1143,MATCH(MAX(Q$64:Q1143),Q$64:Q1143,0)-1)&lt;(1-$P$2),MAX(O$64:O1143)&gt;MAX(P$64:P1142)),MAX(O$64:O1143),"")),"")</f>
        <v/>
      </c>
      <c r="Q1143" s="91" t="str">
        <f>IFERROR(IF(E1143="","",IF(O1143&lt;&gt;"",MAX(O$64:O1143)*10+1,IF(AND($F1142/INDEX($F$64:$F1143,MATCH(MAX(Q$64:Q1142),Q$64:Q1142,0)-1)&gt;(1+$O$2),MAX(O$64:O1143)&gt;MAX(P$64:P1142)),MAX(Q$64:Q1142)+1,""))),"")</f>
        <v/>
      </c>
    </row>
    <row r="1144" spans="1:17" x14ac:dyDescent="0.2">
      <c r="A1144" s="13">
        <f>HLOOKUP($E$2,历史数据!$V$3:$AE$5000,ROW(A1142),)</f>
        <v>74551</v>
      </c>
      <c r="B1144" s="41">
        <v>38180</v>
      </c>
      <c r="C1144" s="100">
        <f>IFERROR(IF(A1144&lt;&gt;0,MAX($C$4:C1143)+1,""),"")</f>
        <v>1131</v>
      </c>
      <c r="D1144" s="100"/>
      <c r="E1144" s="99">
        <f t="shared" si="121"/>
        <v>38191</v>
      </c>
      <c r="F1144" s="101">
        <f>IFERROR(VLOOKUP(E1144,历史数据!AH:AJ,3,),"")</f>
        <v>8.0146730333206904</v>
      </c>
      <c r="G1144" s="101">
        <f t="shared" si="117"/>
        <v>8.4853450241934762</v>
      </c>
      <c r="H1144" s="105">
        <f t="shared" si="118"/>
        <v>-3.0367988567345794E-3</v>
      </c>
      <c r="I1144" s="101">
        <f>IFERROR(VLOOKUP(E1144,历史数据!AH:AJ,2,),"")</f>
        <v>8.0277050219927499</v>
      </c>
      <c r="J1144" s="104">
        <f t="shared" si="119"/>
        <v>0</v>
      </c>
      <c r="K1144" s="104" t="str">
        <f>IFERROR(IF(AND(J1143=$H$2*1,MAX(K$64:K1143)=MAX(L$64:L1143)),MAX(K$64:K1143)+1,""),"")</f>
        <v/>
      </c>
      <c r="L1144" s="104" t="str">
        <f>IFERROR(IF(AND($F1143/INDEX($F$64:$F1144,MATCH(MAX(M$64:M1144),M$64:M1144,0)-1)&lt;(1-$P$2),MAX(K$64:K1144)&gt;MAX(L$64:L1143)),MAX(K$64:K1144),""),"")</f>
        <v/>
      </c>
      <c r="M1144" s="104" t="str">
        <f>IFERROR(IF(E1144="","",IF(K1144&lt;&gt;"",MAX(M$64:M1143)+1,IF(AND($F1143/INDEX($F$64:$F1144,MATCH(MAX(M$64:M1143),M$64:M1143,0)-1)&gt;(1+$O$2),MAX(K$64:K1144)&gt;MAX(L$64:L1143)),MAX(M$64:M1143)+1,""))),"")</f>
        <v/>
      </c>
      <c r="N1144" s="91">
        <f t="shared" si="120"/>
        <v>0</v>
      </c>
      <c r="O1144" s="91" t="str">
        <f>IFERROR(IF(AND(N1143=$H$2*1,MAX(O$64:O1143)=MAX(P$64:P1143)),MAX(O$64:O1143)+1,""),"")</f>
        <v/>
      </c>
      <c r="P1144" s="91" t="str">
        <f>IFERROR(IF(MOD(MAX(Q$64:Q1144),10*MAX(O$64:O1144))&lt;=2,IF(AND(F1143/INDEX($F$64:$F1144,MATCH(MAX(O$64:O1144),O$64:O1144,0)-1)&lt;(1-$P$2),MAX(O$64:O1144)&gt;MAX(P$64:P1143)),MAX(O$64:O1144),""),IF(AND($F1143/INDEX($F$64:$F1144,MATCH(MAX(Q$64:Q1144),Q$64:Q1144,0)-1)&lt;(1-$P$2),MAX(O$64:O1144)&gt;MAX(P$64:P1143)),MAX(O$64:O1144),"")),"")</f>
        <v/>
      </c>
      <c r="Q1144" s="91" t="str">
        <f>IFERROR(IF(E1144="","",IF(O1144&lt;&gt;"",MAX(O$64:O1144)*10+1,IF(AND($F1143/INDEX($F$64:$F1144,MATCH(MAX(Q$64:Q1143),Q$64:Q1143,0)-1)&gt;(1+$O$2),MAX(O$64:O1144)&gt;MAX(P$64:P1143)),MAX(Q$64:Q1143)+1,""))),"")</f>
        <v/>
      </c>
    </row>
    <row r="1145" spans="1:17" x14ac:dyDescent="0.2">
      <c r="A1145" s="13">
        <f>HLOOKUP($E$2,历史数据!$V$3:$AE$5000,ROW(A1143),)</f>
        <v>29800</v>
      </c>
      <c r="B1145" s="41">
        <v>38181</v>
      </c>
      <c r="C1145" s="100">
        <f>IFERROR(IF(A1145&lt;&gt;0,MAX($C$4:C1144)+1,""),"")</f>
        <v>1132</v>
      </c>
      <c r="D1145" s="100"/>
      <c r="E1145" s="99">
        <f t="shared" si="121"/>
        <v>38194</v>
      </c>
      <c r="F1145" s="101">
        <f>IFERROR(VLOOKUP(E1145,历史数据!AH:AJ,3,),"")</f>
        <v>7.9234491126162201</v>
      </c>
      <c r="G1145" s="101">
        <f t="shared" si="117"/>
        <v>8.4584122476045387</v>
      </c>
      <c r="H1145" s="105">
        <f t="shared" si="118"/>
        <v>-3.1740343512428604E-3</v>
      </c>
      <c r="I1145" s="101">
        <f>IFERROR(VLOOKUP(E1145,历史数据!AH:AJ,2,),"")</f>
        <v>7.8843531466000201</v>
      </c>
      <c r="J1145" s="104">
        <f t="shared" si="119"/>
        <v>0</v>
      </c>
      <c r="K1145" s="104" t="str">
        <f>IFERROR(IF(AND(J1144=$H$2*1,MAX(K$64:K1144)=MAX(L$64:L1144)),MAX(K$64:K1144)+1,""),"")</f>
        <v/>
      </c>
      <c r="L1145" s="104" t="str">
        <f>IFERROR(IF(AND($F1144/INDEX($F$64:$F1145,MATCH(MAX(M$64:M1145),M$64:M1145,0)-1)&lt;(1-$P$2),MAX(K$64:K1145)&gt;MAX(L$64:L1144)),MAX(K$64:K1145),""),"")</f>
        <v/>
      </c>
      <c r="M1145" s="104" t="str">
        <f>IFERROR(IF(E1145="","",IF(K1145&lt;&gt;"",MAX(M$64:M1144)+1,IF(AND($F1144/INDEX($F$64:$F1145,MATCH(MAX(M$64:M1144),M$64:M1144,0)-1)&gt;(1+$O$2),MAX(K$64:K1145)&gt;MAX(L$64:L1144)),MAX(M$64:M1144)+1,""))),"")</f>
        <v/>
      </c>
      <c r="N1145" s="91">
        <f t="shared" si="120"/>
        <v>0</v>
      </c>
      <c r="O1145" s="91" t="str">
        <f>IFERROR(IF(AND(N1144=$H$2*1,MAX(O$64:O1144)=MAX(P$64:P1144)),MAX(O$64:O1144)+1,""),"")</f>
        <v/>
      </c>
      <c r="P1145" s="91" t="str">
        <f>IFERROR(IF(MOD(MAX(Q$64:Q1145),10*MAX(O$64:O1145))&lt;=2,IF(AND(F1144/INDEX($F$64:$F1145,MATCH(MAX(O$64:O1145),O$64:O1145,0)-1)&lt;(1-$P$2),MAX(O$64:O1145)&gt;MAX(P$64:P1144)),MAX(O$64:O1145),""),IF(AND($F1144/INDEX($F$64:$F1145,MATCH(MAX(Q$64:Q1145),Q$64:Q1145,0)-1)&lt;(1-$P$2),MAX(O$64:O1145)&gt;MAX(P$64:P1144)),MAX(O$64:O1145),"")),"")</f>
        <v/>
      </c>
      <c r="Q1145" s="91" t="str">
        <f>IFERROR(IF(E1145="","",IF(O1145&lt;&gt;"",MAX(O$64:O1145)*10+1,IF(AND($F1144/INDEX($F$64:$F1145,MATCH(MAX(Q$64:Q1144),Q$64:Q1144,0)-1)&gt;(1+$O$2),MAX(O$64:O1145)&gt;MAX(P$64:P1144)),MAX(Q$64:Q1144)+1,""))),"")</f>
        <v/>
      </c>
    </row>
    <row r="1146" spans="1:17" x14ac:dyDescent="0.2">
      <c r="A1146" s="13">
        <f>HLOOKUP($E$2,历史数据!$V$3:$AE$5000,ROW(A1144),)</f>
        <v>81193</v>
      </c>
      <c r="B1146" s="41">
        <v>38182</v>
      </c>
      <c r="C1146" s="100">
        <f>IFERROR(IF(A1146&lt;&gt;0,MAX($C$4:C1145)+1,""),"")</f>
        <v>1133</v>
      </c>
      <c r="D1146" s="100"/>
      <c r="E1146" s="99">
        <f t="shared" si="121"/>
        <v>38195</v>
      </c>
      <c r="F1146" s="101">
        <f>IFERROR(VLOOKUP(E1146,历史数据!AH:AJ,3,),"")</f>
        <v>7.9886090559765499</v>
      </c>
      <c r="G1146" s="101">
        <f t="shared" si="117"/>
        <v>8.4329998696940098</v>
      </c>
      <c r="H1146" s="105">
        <f t="shared" si="118"/>
        <v>-3.0043910330482815E-3</v>
      </c>
      <c r="I1146" s="101">
        <f>IFERROR(VLOOKUP(E1146,历史数据!AH:AJ,2,),"")</f>
        <v>8.0016410446486201</v>
      </c>
      <c r="J1146" s="104">
        <f t="shared" si="119"/>
        <v>0</v>
      </c>
      <c r="K1146" s="104" t="str">
        <f>IFERROR(IF(AND(J1145=$H$2*1,MAX(K$64:K1145)=MAX(L$64:L1145)),MAX(K$64:K1145)+1,""),"")</f>
        <v/>
      </c>
      <c r="L1146" s="104" t="str">
        <f>IFERROR(IF(AND($F1145/INDEX($F$64:$F1146,MATCH(MAX(M$64:M1146),M$64:M1146,0)-1)&lt;(1-$P$2),MAX(K$64:K1146)&gt;MAX(L$64:L1145)),MAX(K$64:K1146),""),"")</f>
        <v/>
      </c>
      <c r="M1146" s="104" t="str">
        <f>IFERROR(IF(E1146="","",IF(K1146&lt;&gt;"",MAX(M$64:M1145)+1,IF(AND($F1145/INDEX($F$64:$F1146,MATCH(MAX(M$64:M1145),M$64:M1145,0)-1)&gt;(1+$O$2),MAX(K$64:K1146)&gt;MAX(L$64:L1145)),MAX(M$64:M1145)+1,""))),"")</f>
        <v/>
      </c>
      <c r="N1146" s="91">
        <f t="shared" si="120"/>
        <v>0</v>
      </c>
      <c r="O1146" s="91" t="str">
        <f>IFERROR(IF(AND(N1145=$H$2*1,MAX(O$64:O1145)=MAX(P$64:P1145)),MAX(O$64:O1145)+1,""),"")</f>
        <v/>
      </c>
      <c r="P1146" s="91" t="str">
        <f>IFERROR(IF(MOD(MAX(Q$64:Q1146),10*MAX(O$64:O1146))&lt;=2,IF(AND(F1145/INDEX($F$64:$F1146,MATCH(MAX(O$64:O1146),O$64:O1146,0)-1)&lt;(1-$P$2),MAX(O$64:O1146)&gt;MAX(P$64:P1145)),MAX(O$64:O1146),""),IF(AND($F1145/INDEX($F$64:$F1146,MATCH(MAX(Q$64:Q1146),Q$64:Q1146,0)-1)&lt;(1-$P$2),MAX(O$64:O1146)&gt;MAX(P$64:P1145)),MAX(O$64:O1146),"")),"")</f>
        <v/>
      </c>
      <c r="Q1146" s="91" t="str">
        <f>IFERROR(IF(E1146="","",IF(O1146&lt;&gt;"",MAX(O$64:O1146)*10+1,IF(AND($F1145/INDEX($F$64:$F1146,MATCH(MAX(Q$64:Q1145),Q$64:Q1145,0)-1)&gt;(1+$O$2),MAX(O$64:O1146)&gt;MAX(P$64:P1145)),MAX(Q$64:Q1145)+1,""))),"")</f>
        <v/>
      </c>
    </row>
    <row r="1147" spans="1:17" x14ac:dyDescent="0.2">
      <c r="A1147" s="13">
        <f>HLOOKUP($E$2,历史数据!$V$3:$AE$5000,ROW(A1145),)</f>
        <v>51750</v>
      </c>
      <c r="B1147" s="41">
        <v>38183</v>
      </c>
      <c r="C1147" s="100">
        <f>IFERROR(IF(A1147&lt;&gt;0,MAX($C$4:C1146)+1,""),"")</f>
        <v>1134</v>
      </c>
      <c r="D1147" s="100"/>
      <c r="E1147" s="99">
        <f t="shared" si="121"/>
        <v>38196</v>
      </c>
      <c r="F1147" s="101">
        <f>IFERROR(VLOOKUP(E1147,历史数据!AH:AJ,3,),"")</f>
        <v>8.0798329766810202</v>
      </c>
      <c r="G1147" s="101">
        <f t="shared" si="117"/>
        <v>8.4119314880075038</v>
      </c>
      <c r="H1147" s="105">
        <f t="shared" si="118"/>
        <v>-2.4983258641115835E-3</v>
      </c>
      <c r="I1147" s="101">
        <f>IFERROR(VLOOKUP(E1147,历史数据!AH:AJ,2,),"")</f>
        <v>7.9234491126162201</v>
      </c>
      <c r="J1147" s="104">
        <f t="shared" si="119"/>
        <v>0</v>
      </c>
      <c r="K1147" s="104" t="str">
        <f>IFERROR(IF(AND(J1146=$H$2*1,MAX(K$64:K1146)=MAX(L$64:L1146)),MAX(K$64:K1146)+1,""),"")</f>
        <v/>
      </c>
      <c r="L1147" s="104" t="str">
        <f>IFERROR(IF(AND($F1146/INDEX($F$64:$F1147,MATCH(MAX(M$64:M1147),M$64:M1147,0)-1)&lt;(1-$P$2),MAX(K$64:K1147)&gt;MAX(L$64:L1146)),MAX(K$64:K1147),""),"")</f>
        <v/>
      </c>
      <c r="M1147" s="104" t="str">
        <f>IFERROR(IF(E1147="","",IF(K1147&lt;&gt;"",MAX(M$64:M1146)+1,IF(AND($F1146/INDEX($F$64:$F1147,MATCH(MAX(M$64:M1146),M$64:M1146,0)-1)&gt;(1+$O$2),MAX(K$64:K1147)&gt;MAX(L$64:L1146)),MAX(M$64:M1146)+1,""))),"")</f>
        <v/>
      </c>
      <c r="N1147" s="91">
        <f t="shared" si="120"/>
        <v>0</v>
      </c>
      <c r="O1147" s="91" t="str">
        <f>IFERROR(IF(AND(N1146=$H$2*1,MAX(O$64:O1146)=MAX(P$64:P1146)),MAX(O$64:O1146)+1,""),"")</f>
        <v/>
      </c>
      <c r="P1147" s="91" t="str">
        <f>IFERROR(IF(MOD(MAX(Q$64:Q1147),10*MAX(O$64:O1147))&lt;=2,IF(AND(F1146/INDEX($F$64:$F1147,MATCH(MAX(O$64:O1147),O$64:O1147,0)-1)&lt;(1-$P$2),MAX(O$64:O1147)&gt;MAX(P$64:P1146)),MAX(O$64:O1147),""),IF(AND($F1146/INDEX($F$64:$F1147,MATCH(MAX(Q$64:Q1147),Q$64:Q1147,0)-1)&lt;(1-$P$2),MAX(O$64:O1147)&gt;MAX(P$64:P1146)),MAX(O$64:O1147),"")),"")</f>
        <v/>
      </c>
      <c r="Q1147" s="91" t="str">
        <f>IFERROR(IF(E1147="","",IF(O1147&lt;&gt;"",MAX(O$64:O1147)*10+1,IF(AND($F1146/INDEX($F$64:$F1147,MATCH(MAX(Q$64:Q1146),Q$64:Q1146,0)-1)&gt;(1+$O$2),MAX(O$64:O1147)&gt;MAX(P$64:P1146)),MAX(Q$64:Q1146)+1,""))),"")</f>
        <v/>
      </c>
    </row>
    <row r="1148" spans="1:17" x14ac:dyDescent="0.2">
      <c r="A1148" s="13">
        <f>HLOOKUP($E$2,历史数据!$V$3:$AE$5000,ROW(A1146),)</f>
        <v>81520</v>
      </c>
      <c r="B1148" s="41">
        <v>38184</v>
      </c>
      <c r="C1148" s="100">
        <f>IFERROR(IF(A1148&lt;&gt;0,MAX($C$4:C1147)+1,""),"")</f>
        <v>1135</v>
      </c>
      <c r="D1148" s="100"/>
      <c r="E1148" s="99">
        <f t="shared" si="121"/>
        <v>38197</v>
      </c>
      <c r="F1148" s="101">
        <f>IFERROR(VLOOKUP(E1148,历史数据!AH:AJ,3,),"")</f>
        <v>8.1189289426972202</v>
      </c>
      <c r="G1148" s="101">
        <f t="shared" si="117"/>
        <v>8.39564150216742</v>
      </c>
      <c r="H1148" s="105">
        <f t="shared" si="118"/>
        <v>-1.9365333471044188E-3</v>
      </c>
      <c r="I1148" s="101">
        <f>IFERROR(VLOOKUP(E1148,历史数据!AH:AJ,2,),"")</f>
        <v>7.9495130899603597</v>
      </c>
      <c r="J1148" s="104">
        <f t="shared" si="119"/>
        <v>0</v>
      </c>
      <c r="K1148" s="104" t="str">
        <f>IFERROR(IF(AND(J1147=$H$2*1,MAX(K$64:K1147)=MAX(L$64:L1147)),MAX(K$64:K1147)+1,""),"")</f>
        <v/>
      </c>
      <c r="L1148" s="104" t="str">
        <f>IFERROR(IF(AND($F1147/INDEX($F$64:$F1148,MATCH(MAX(M$64:M1148),M$64:M1148,0)-1)&lt;(1-$P$2),MAX(K$64:K1148)&gt;MAX(L$64:L1147)),MAX(K$64:K1148),""),"")</f>
        <v/>
      </c>
      <c r="M1148" s="104" t="str">
        <f>IFERROR(IF(E1148="","",IF(K1148&lt;&gt;"",MAX(M$64:M1147)+1,IF(AND($F1147/INDEX($F$64:$F1148,MATCH(MAX(M$64:M1147),M$64:M1147,0)-1)&gt;(1+$O$2),MAX(K$64:K1148)&gt;MAX(L$64:L1147)),MAX(M$64:M1147)+1,""))),"")</f>
        <v/>
      </c>
      <c r="N1148" s="91">
        <f t="shared" si="120"/>
        <v>0</v>
      </c>
      <c r="O1148" s="91" t="str">
        <f>IFERROR(IF(AND(N1147=$H$2*1,MAX(O$64:O1147)=MAX(P$64:P1147)),MAX(O$64:O1147)+1,""),"")</f>
        <v/>
      </c>
      <c r="P1148" s="91" t="str">
        <f>IFERROR(IF(MOD(MAX(Q$64:Q1148),10*MAX(O$64:O1148))&lt;=2,IF(AND(F1147/INDEX($F$64:$F1148,MATCH(MAX(O$64:O1148),O$64:O1148,0)-1)&lt;(1-$P$2),MAX(O$64:O1148)&gt;MAX(P$64:P1147)),MAX(O$64:O1148),""),IF(AND($F1147/INDEX($F$64:$F1148,MATCH(MAX(Q$64:Q1148),Q$64:Q1148,0)-1)&lt;(1-$P$2),MAX(O$64:O1148)&gt;MAX(P$64:P1147)),MAX(O$64:O1148),"")),"")</f>
        <v/>
      </c>
      <c r="Q1148" s="91" t="str">
        <f>IFERROR(IF(E1148="","",IF(O1148&lt;&gt;"",MAX(O$64:O1148)*10+1,IF(AND($F1147/INDEX($F$64:$F1148,MATCH(MAX(Q$64:Q1147),Q$64:Q1147,0)-1)&gt;(1+$O$2),MAX(O$64:O1148)&gt;MAX(P$64:P1147)),MAX(Q$64:Q1147)+1,""))),"")</f>
        <v/>
      </c>
    </row>
    <row r="1149" spans="1:17" x14ac:dyDescent="0.2">
      <c r="A1149" s="13">
        <f>HLOOKUP($E$2,历史数据!$V$3:$AE$5000,ROW(A1147),)</f>
        <v>220089</v>
      </c>
      <c r="B1149" s="41">
        <v>38187</v>
      </c>
      <c r="C1149" s="100">
        <f>IFERROR(IF(A1149&lt;&gt;0,MAX($C$4:C1148)+1,""),"")</f>
        <v>1136</v>
      </c>
      <c r="D1149" s="100"/>
      <c r="E1149" s="99">
        <f t="shared" si="121"/>
        <v>38198</v>
      </c>
      <c r="F1149" s="101">
        <f>IFERROR(VLOOKUP(E1149,历史数据!AH:AJ,3,),"")</f>
        <v>8.14499292004135</v>
      </c>
      <c r="G1149" s="101">
        <f t="shared" si="117"/>
        <v>8.3858675106633722</v>
      </c>
      <c r="H1149" s="105">
        <f t="shared" si="118"/>
        <v>-1.164174470947188E-3</v>
      </c>
      <c r="I1149" s="101">
        <f>IFERROR(VLOOKUP(E1149,历史数据!AH:AJ,2,),"")</f>
        <v>8.0407370106648202</v>
      </c>
      <c r="J1149" s="104">
        <f t="shared" si="119"/>
        <v>0</v>
      </c>
      <c r="K1149" s="104" t="str">
        <f>IFERROR(IF(AND(J1148=$H$2*1,MAX(K$64:K1148)=MAX(L$64:L1148)),MAX(K$64:K1148)+1,""),"")</f>
        <v/>
      </c>
      <c r="L1149" s="104" t="str">
        <f>IFERROR(IF(AND($F1148/INDEX($F$64:$F1149,MATCH(MAX(M$64:M1149),M$64:M1149,0)-1)&lt;(1-$P$2),MAX(K$64:K1149)&gt;MAX(L$64:L1148)),MAX(K$64:K1149),""),"")</f>
        <v/>
      </c>
      <c r="M1149" s="104" t="str">
        <f>IFERROR(IF(E1149="","",IF(K1149&lt;&gt;"",MAX(M$64:M1148)+1,IF(AND($F1148/INDEX($F$64:$F1149,MATCH(MAX(M$64:M1148),M$64:M1148,0)-1)&gt;(1+$O$2),MAX(K$64:K1149)&gt;MAX(L$64:L1148)),MAX(M$64:M1148)+1,""))),"")</f>
        <v/>
      </c>
      <c r="N1149" s="91">
        <f t="shared" si="120"/>
        <v>0</v>
      </c>
      <c r="O1149" s="91" t="str">
        <f>IFERROR(IF(AND(N1148=$H$2*1,MAX(O$64:O1148)=MAX(P$64:P1148)),MAX(O$64:O1148)+1,""),"")</f>
        <v/>
      </c>
      <c r="P1149" s="91" t="str">
        <f>IFERROR(IF(MOD(MAX(Q$64:Q1149),10*MAX(O$64:O1149))&lt;=2,IF(AND(F1148/INDEX($F$64:$F1149,MATCH(MAX(O$64:O1149),O$64:O1149,0)-1)&lt;(1-$P$2),MAX(O$64:O1149)&gt;MAX(P$64:P1148)),MAX(O$64:O1149),""),IF(AND($F1148/INDEX($F$64:$F1149,MATCH(MAX(Q$64:Q1149),Q$64:Q1149,0)-1)&lt;(1-$P$2),MAX(O$64:O1149)&gt;MAX(P$64:P1148)),MAX(O$64:O1149),"")),"")</f>
        <v/>
      </c>
      <c r="Q1149" s="91" t="str">
        <f>IFERROR(IF(E1149="","",IF(O1149&lt;&gt;"",MAX(O$64:O1149)*10+1,IF(AND($F1148/INDEX($F$64:$F1149,MATCH(MAX(Q$64:Q1148),Q$64:Q1148,0)-1)&gt;(1+$O$2),MAX(O$64:O1149)&gt;MAX(P$64:P1148)),MAX(Q$64:Q1148)+1,""))),"")</f>
        <v/>
      </c>
    </row>
    <row r="1150" spans="1:17" x14ac:dyDescent="0.2">
      <c r="A1150" s="13">
        <f>HLOOKUP($E$2,历史数据!$V$3:$AE$5000,ROW(A1148),)</f>
        <v>148600</v>
      </c>
      <c r="B1150" s="41">
        <v>38188</v>
      </c>
      <c r="C1150" s="100">
        <f>IFERROR(IF(A1150&lt;&gt;0,MAX($C$4:C1149)+1,""),"")</f>
        <v>1137</v>
      </c>
      <c r="D1150" s="100"/>
      <c r="E1150" s="99">
        <f t="shared" si="121"/>
        <v>38201</v>
      </c>
      <c r="F1150" s="101">
        <f>IFERROR(VLOOKUP(E1150,历史数据!AH:AJ,3,),"")</f>
        <v>8.0798329766810202</v>
      </c>
      <c r="G1150" s="101">
        <f t="shared" si="117"/>
        <v>8.3750075201033169</v>
      </c>
      <c r="H1150" s="105">
        <f t="shared" si="118"/>
        <v>-1.2950348364371145E-3</v>
      </c>
      <c r="I1150" s="101">
        <f>IFERROR(VLOOKUP(E1150,历史数据!AH:AJ,2,),"")</f>
        <v>8.14499292004135</v>
      </c>
      <c r="J1150" s="104">
        <f t="shared" si="119"/>
        <v>0</v>
      </c>
      <c r="K1150" s="104" t="str">
        <f>IFERROR(IF(AND(J1149=$H$2*1,MAX(K$64:K1149)=MAX(L$64:L1149)),MAX(K$64:K1149)+1,""),"")</f>
        <v/>
      </c>
      <c r="L1150" s="104" t="str">
        <f>IFERROR(IF(AND($F1149/INDEX($F$64:$F1150,MATCH(MAX(M$64:M1150),M$64:M1150,0)-1)&lt;(1-$P$2),MAX(K$64:K1150)&gt;MAX(L$64:L1149)),MAX(K$64:K1150),""),"")</f>
        <v/>
      </c>
      <c r="M1150" s="104" t="str">
        <f>IFERROR(IF(E1150="","",IF(K1150&lt;&gt;"",MAX(M$64:M1149)+1,IF(AND($F1149/INDEX($F$64:$F1150,MATCH(MAX(M$64:M1149),M$64:M1149,0)-1)&gt;(1+$O$2),MAX(K$64:K1150)&gt;MAX(L$64:L1149)),MAX(M$64:M1149)+1,""))),"")</f>
        <v/>
      </c>
      <c r="N1150" s="91">
        <f t="shared" si="120"/>
        <v>0</v>
      </c>
      <c r="O1150" s="91" t="str">
        <f>IFERROR(IF(AND(N1149=$H$2*1,MAX(O$64:O1149)=MAX(P$64:P1149)),MAX(O$64:O1149)+1,""),"")</f>
        <v/>
      </c>
      <c r="P1150" s="91" t="str">
        <f>IFERROR(IF(MOD(MAX(Q$64:Q1150),10*MAX(O$64:O1150))&lt;=2,IF(AND(F1149/INDEX($F$64:$F1150,MATCH(MAX(O$64:O1150),O$64:O1150,0)-1)&lt;(1-$P$2),MAX(O$64:O1150)&gt;MAX(P$64:P1149)),MAX(O$64:O1150),""),IF(AND($F1149/INDEX($F$64:$F1150,MATCH(MAX(Q$64:Q1150),Q$64:Q1150,0)-1)&lt;(1-$P$2),MAX(O$64:O1150)&gt;MAX(P$64:P1149)),MAX(O$64:O1150),"")),"")</f>
        <v/>
      </c>
      <c r="Q1150" s="91" t="str">
        <f>IFERROR(IF(E1150="","",IF(O1150&lt;&gt;"",MAX(O$64:O1150)*10+1,IF(AND($F1149/INDEX($F$64:$F1150,MATCH(MAX(Q$64:Q1149),Q$64:Q1149,0)-1)&gt;(1+$O$2),MAX(O$64:O1150)&gt;MAX(P$64:P1149)),MAX(Q$64:Q1149)+1,""))),"")</f>
        <v/>
      </c>
    </row>
    <row r="1151" spans="1:17" x14ac:dyDescent="0.2">
      <c r="A1151" s="13">
        <f>HLOOKUP($E$2,历史数据!$V$3:$AE$5000,ROW(A1149),)</f>
        <v>72500</v>
      </c>
      <c r="B1151" s="41">
        <v>38189</v>
      </c>
      <c r="C1151" s="100">
        <f>IFERROR(IF(A1151&lt;&gt;0,MAX($C$4:C1150)+1,""),"")</f>
        <v>1138</v>
      </c>
      <c r="D1151" s="100"/>
      <c r="E1151" s="99">
        <f t="shared" si="121"/>
        <v>38202</v>
      </c>
      <c r="F1151" s="101">
        <f>IFERROR(VLOOKUP(E1151,历史数据!AH:AJ,3,),"")</f>
        <v>8.1319609313692798</v>
      </c>
      <c r="G1151" s="101">
        <f t="shared" si="117"/>
        <v>8.3645819291656629</v>
      </c>
      <c r="H1151" s="105">
        <f t="shared" si="118"/>
        <v>-1.2448455613476295E-3</v>
      </c>
      <c r="I1151" s="101">
        <f>IFERROR(VLOOKUP(E1151,历史数据!AH:AJ,2,),"")</f>
        <v>7.9495130899603597</v>
      </c>
      <c r="J1151" s="104">
        <f t="shared" si="119"/>
        <v>0</v>
      </c>
      <c r="K1151" s="104" t="str">
        <f>IFERROR(IF(AND(J1150=$H$2*1,MAX(K$64:K1150)=MAX(L$64:L1150)),MAX(K$64:K1150)+1,""),"")</f>
        <v/>
      </c>
      <c r="L1151" s="104" t="str">
        <f>IFERROR(IF(AND($F1150/INDEX($F$64:$F1151,MATCH(MAX(M$64:M1151),M$64:M1151,0)-1)&lt;(1-$P$2),MAX(K$64:K1151)&gt;MAX(L$64:L1150)),MAX(K$64:K1151),""),"")</f>
        <v/>
      </c>
      <c r="M1151" s="104" t="str">
        <f>IFERROR(IF(E1151="","",IF(K1151&lt;&gt;"",MAX(M$64:M1150)+1,IF(AND($F1150/INDEX($F$64:$F1151,MATCH(MAX(M$64:M1150),M$64:M1150,0)-1)&gt;(1+$O$2),MAX(K$64:K1151)&gt;MAX(L$64:L1150)),MAX(M$64:M1150)+1,""))),"")</f>
        <v/>
      </c>
      <c r="N1151" s="91">
        <f t="shared" si="120"/>
        <v>0</v>
      </c>
      <c r="O1151" s="91" t="str">
        <f>IFERROR(IF(AND(N1150=$H$2*1,MAX(O$64:O1150)=MAX(P$64:P1150)),MAX(O$64:O1150)+1,""),"")</f>
        <v/>
      </c>
      <c r="P1151" s="91" t="str">
        <f>IFERROR(IF(MOD(MAX(Q$64:Q1151),10*MAX(O$64:O1151))&lt;=2,IF(AND(F1150/INDEX($F$64:$F1151,MATCH(MAX(O$64:O1151),O$64:O1151,0)-1)&lt;(1-$P$2),MAX(O$64:O1151)&gt;MAX(P$64:P1150)),MAX(O$64:O1151),""),IF(AND($F1150/INDEX($F$64:$F1151,MATCH(MAX(Q$64:Q1151),Q$64:Q1151,0)-1)&lt;(1-$P$2),MAX(O$64:O1151)&gt;MAX(P$64:P1150)),MAX(O$64:O1151),"")),"")</f>
        <v/>
      </c>
      <c r="Q1151" s="91" t="str">
        <f>IFERROR(IF(E1151="","",IF(O1151&lt;&gt;"",MAX(O$64:O1151)*10+1,IF(AND($F1150/INDEX($F$64:$F1151,MATCH(MAX(Q$64:Q1150),Q$64:Q1150,0)-1)&gt;(1+$O$2),MAX(O$64:O1151)&gt;MAX(P$64:P1150)),MAX(Q$64:Q1150)+1,""))),"")</f>
        <v/>
      </c>
    </row>
    <row r="1152" spans="1:17" x14ac:dyDescent="0.2">
      <c r="A1152" s="13">
        <f>HLOOKUP($E$2,历史数据!$V$3:$AE$5000,ROW(A1150),)</f>
        <v>105200</v>
      </c>
      <c r="B1152" s="41">
        <v>38190</v>
      </c>
      <c r="C1152" s="100">
        <f>IFERROR(IF(A1152&lt;&gt;0,MAX($C$4:C1151)+1,""),"")</f>
        <v>1139</v>
      </c>
      <c r="D1152" s="100"/>
      <c r="E1152" s="99">
        <f t="shared" si="121"/>
        <v>38203</v>
      </c>
      <c r="F1152" s="101">
        <f>IFERROR(VLOOKUP(E1152,历史数据!AH:AJ,3,),"")</f>
        <v>8.3404727501223395</v>
      </c>
      <c r="G1152" s="101">
        <f t="shared" si="117"/>
        <v>8.357414335396026</v>
      </c>
      <c r="H1152" s="105">
        <f t="shared" si="118"/>
        <v>-8.5689802913457847E-4</v>
      </c>
      <c r="I1152" s="101">
        <f>IFERROR(VLOOKUP(E1152,历史数据!AH:AJ,2,),"")</f>
        <v>8.2101528634016798</v>
      </c>
      <c r="J1152" s="104">
        <f t="shared" si="119"/>
        <v>0</v>
      </c>
      <c r="K1152" s="104" t="str">
        <f>IFERROR(IF(AND(J1151=$H$2*1,MAX(K$64:K1151)=MAX(L$64:L1151)),MAX(K$64:K1151)+1,""),"")</f>
        <v/>
      </c>
      <c r="L1152" s="104" t="str">
        <f>IFERROR(IF(AND($F1151/INDEX($F$64:$F1152,MATCH(MAX(M$64:M1152),M$64:M1152,0)-1)&lt;(1-$P$2),MAX(K$64:K1152)&gt;MAX(L$64:L1151)),MAX(K$64:K1152),""),"")</f>
        <v/>
      </c>
      <c r="M1152" s="104" t="str">
        <f>IFERROR(IF(E1152="","",IF(K1152&lt;&gt;"",MAX(M$64:M1151)+1,IF(AND($F1151/INDEX($F$64:$F1152,MATCH(MAX(M$64:M1151),M$64:M1151,0)-1)&gt;(1+$O$2),MAX(K$64:K1152)&gt;MAX(L$64:L1151)),MAX(M$64:M1151)+1,""))),"")</f>
        <v/>
      </c>
      <c r="N1152" s="91">
        <f t="shared" si="120"/>
        <v>0</v>
      </c>
      <c r="O1152" s="91" t="str">
        <f>IFERROR(IF(AND(N1151=$H$2*1,MAX(O$64:O1151)=MAX(P$64:P1151)),MAX(O$64:O1151)+1,""),"")</f>
        <v/>
      </c>
      <c r="P1152" s="91" t="str">
        <f>IFERROR(IF(MOD(MAX(Q$64:Q1152),10*MAX(O$64:O1152))&lt;=2,IF(AND(F1151/INDEX($F$64:$F1152,MATCH(MAX(O$64:O1152),O$64:O1152,0)-1)&lt;(1-$P$2),MAX(O$64:O1152)&gt;MAX(P$64:P1151)),MAX(O$64:O1152),""),IF(AND($F1151/INDEX($F$64:$F1152,MATCH(MAX(Q$64:Q1152),Q$64:Q1152,0)-1)&lt;(1-$P$2),MAX(O$64:O1152)&gt;MAX(P$64:P1151)),MAX(O$64:O1152),"")),"")</f>
        <v/>
      </c>
      <c r="Q1152" s="91" t="str">
        <f>IFERROR(IF(E1152="","",IF(O1152&lt;&gt;"",MAX(O$64:O1152)*10+1,IF(AND($F1151/INDEX($F$64:$F1152,MATCH(MAX(Q$64:Q1151),Q$64:Q1151,0)-1)&gt;(1+$O$2),MAX(O$64:O1152)&gt;MAX(P$64:P1151)),MAX(Q$64:Q1151)+1,""))),"")</f>
        <v/>
      </c>
    </row>
    <row r="1153" spans="1:17" x14ac:dyDescent="0.2">
      <c r="A1153" s="13">
        <f>HLOOKUP($E$2,历史数据!$V$3:$AE$5000,ROW(A1151),)</f>
        <v>143793</v>
      </c>
      <c r="B1153" s="41">
        <v>38191</v>
      </c>
      <c r="C1153" s="100">
        <f>IFERROR(IF(A1153&lt;&gt;0,MAX($C$4:C1152)+1,""),"")</f>
        <v>1140</v>
      </c>
      <c r="D1153" s="100"/>
      <c r="E1153" s="99">
        <f t="shared" si="121"/>
        <v>38204</v>
      </c>
      <c r="F1153" s="101">
        <f>IFERROR(VLOOKUP(E1153,历史数据!AH:AJ,3,),"")</f>
        <v>8.2883447954340799</v>
      </c>
      <c r="G1153" s="101">
        <f t="shared" ref="G1153:G1216" si="122">IFERROR(IF(E1153="","",AVERAGE(F1094:F1153)),"")</f>
        <v>8.345902745402368</v>
      </c>
      <c r="H1153" s="105">
        <f t="shared" si="118"/>
        <v>-1.3774104683195176E-3</v>
      </c>
      <c r="I1153" s="101">
        <f>IFERROR(VLOOKUP(E1153,历史数据!AH:AJ,2,),"")</f>
        <v>8.2753128067620096</v>
      </c>
      <c r="J1153" s="104">
        <f t="shared" si="119"/>
        <v>0</v>
      </c>
      <c r="K1153" s="104" t="str">
        <f>IFERROR(IF(AND(J1152=$H$2*1,MAX(K$64:K1152)=MAX(L$64:L1152)),MAX(K$64:K1152)+1,""),"")</f>
        <v/>
      </c>
      <c r="L1153" s="104" t="str">
        <f>IFERROR(IF(AND($F1152/INDEX($F$64:$F1153,MATCH(MAX(M$64:M1153),M$64:M1153,0)-1)&lt;(1-$P$2),MAX(K$64:K1153)&gt;MAX(L$64:L1152)),MAX(K$64:K1153),""),"")</f>
        <v/>
      </c>
      <c r="M1153" s="104" t="str">
        <f>IFERROR(IF(E1153="","",IF(K1153&lt;&gt;"",MAX(M$64:M1152)+1,IF(AND($F1152/INDEX($F$64:$F1153,MATCH(MAX(M$64:M1152),M$64:M1152,0)-1)&gt;(1+$O$2),MAX(K$64:K1153)&gt;MAX(L$64:L1152)),MAX(M$64:M1152)+1,""))),"")</f>
        <v/>
      </c>
      <c r="N1153" s="91">
        <f t="shared" si="120"/>
        <v>0</v>
      </c>
      <c r="O1153" s="91" t="str">
        <f>IFERROR(IF(AND(N1152=$H$2*1,MAX(O$64:O1152)=MAX(P$64:P1152)),MAX(O$64:O1152)+1,""),"")</f>
        <v/>
      </c>
      <c r="P1153" s="91" t="str">
        <f>IFERROR(IF(MOD(MAX(Q$64:Q1153),10*MAX(O$64:O1153))&lt;=2,IF(AND(F1152/INDEX($F$64:$F1153,MATCH(MAX(O$64:O1153),O$64:O1153,0)-1)&lt;(1-$P$2),MAX(O$64:O1153)&gt;MAX(P$64:P1152)),MAX(O$64:O1153),""),IF(AND($F1152/INDEX($F$64:$F1153,MATCH(MAX(Q$64:Q1153),Q$64:Q1153,0)-1)&lt;(1-$P$2),MAX(O$64:O1153)&gt;MAX(P$64:P1152)),MAX(O$64:O1153),"")),"")</f>
        <v/>
      </c>
      <c r="Q1153" s="91" t="str">
        <f>IFERROR(IF(E1153="","",IF(O1153&lt;&gt;"",MAX(O$64:O1153)*10+1,IF(AND($F1152/INDEX($F$64:$F1153,MATCH(MAX(Q$64:Q1152),Q$64:Q1152,0)-1)&gt;(1+$O$2),MAX(O$64:O1153)&gt;MAX(P$64:P1152)),MAX(Q$64:Q1152)+1,""))),"")</f>
        <v/>
      </c>
    </row>
    <row r="1154" spans="1:17" x14ac:dyDescent="0.2">
      <c r="A1154" s="13">
        <f>HLOOKUP($E$2,历史数据!$V$3:$AE$5000,ROW(A1152),)</f>
        <v>76900</v>
      </c>
      <c r="B1154" s="41">
        <v>38194</v>
      </c>
      <c r="C1154" s="100">
        <f>IFERROR(IF(A1154&lt;&gt;0,MAX($C$4:C1153)+1,""),"")</f>
        <v>1141</v>
      </c>
      <c r="D1154" s="100"/>
      <c r="E1154" s="99">
        <f t="shared" si="121"/>
        <v>38205</v>
      </c>
      <c r="F1154" s="101">
        <f>IFERROR(VLOOKUP(E1154,历史数据!AH:AJ,3,),"")</f>
        <v>8.2101528634016798</v>
      </c>
      <c r="G1154" s="101">
        <f t="shared" si="122"/>
        <v>8.3335223561639058</v>
      </c>
      <c r="H1154" s="105">
        <f t="shared" ref="H1154:H1217" si="123">IFERROR(G1154/G1153-1,"")</f>
        <v>-1.4834092387767672E-3</v>
      </c>
      <c r="I1154" s="101">
        <f>IFERROR(VLOOKUP(E1154,历史数据!AH:AJ,2,),"")</f>
        <v>8.14499292004135</v>
      </c>
      <c r="J1154" s="104">
        <f t="shared" ref="J1154:J1217" si="124">IFERROR(IF(L1154&lt;&gt;"","0",IF(AND($H1154&gt;0,$F1154&gt;$G1154),J1153+1,0)),"")</f>
        <v>0</v>
      </c>
      <c r="K1154" s="104" t="str">
        <f>IFERROR(IF(AND(J1153=$H$2*1,MAX(K$64:K1153)=MAX(L$64:L1153)),MAX(K$64:K1153)+1,""),"")</f>
        <v/>
      </c>
      <c r="L1154" s="104" t="str">
        <f>IFERROR(IF(AND($F1153/INDEX($F$64:$F1154,MATCH(MAX(M$64:M1154),M$64:M1154,0)-1)&lt;(1-$P$2),MAX(K$64:K1154)&gt;MAX(L$64:L1153)),MAX(K$64:K1154),""),"")</f>
        <v/>
      </c>
      <c r="M1154" s="104" t="str">
        <f>IFERROR(IF(E1154="","",IF(K1154&lt;&gt;"",MAX(M$64:M1153)+1,IF(AND($F1153/INDEX($F$64:$F1154,MATCH(MAX(M$64:M1153),M$64:M1153,0)-1)&gt;(1+$O$2),MAX(K$64:K1154)&gt;MAX(L$64:L1153)),MAX(M$64:M1153)+1,""))),"")</f>
        <v/>
      </c>
      <c r="N1154" s="91">
        <f t="shared" ref="N1154:N1217" si="125">IFERROR(IF(P1154&lt;&gt;"","0",IF(AND($H1154&gt;0,$F1154&gt;$G1154),N1153+1,0)),"")</f>
        <v>0</v>
      </c>
      <c r="O1154" s="91" t="str">
        <f>IFERROR(IF(AND(N1153=$H$2*1,MAX(O$64:O1153)=MAX(P$64:P1153)),MAX(O$64:O1153)+1,""),"")</f>
        <v/>
      </c>
      <c r="P1154" s="91" t="str">
        <f>IFERROR(IF(MOD(MAX(Q$64:Q1154),10*MAX(O$64:O1154))&lt;=2,IF(AND(F1153/INDEX($F$64:$F1154,MATCH(MAX(O$64:O1154),O$64:O1154,0)-1)&lt;(1-$P$2),MAX(O$64:O1154)&gt;MAX(P$64:P1153)),MAX(O$64:O1154),""),IF(AND($F1153/INDEX($F$64:$F1154,MATCH(MAX(Q$64:Q1154),Q$64:Q1154,0)-1)&lt;(1-$P$2),MAX(O$64:O1154)&gt;MAX(P$64:P1153)),MAX(O$64:O1154),"")),"")</f>
        <v/>
      </c>
      <c r="Q1154" s="91" t="str">
        <f>IFERROR(IF(E1154="","",IF(O1154&lt;&gt;"",MAX(O$64:O1154)*10+1,IF(AND($F1153/INDEX($F$64:$F1154,MATCH(MAX(Q$64:Q1153),Q$64:Q1153,0)-1)&gt;(1+$O$2),MAX(O$64:O1154)&gt;MAX(P$64:P1153)),MAX(Q$64:Q1153)+1,""))),"")</f>
        <v/>
      </c>
    </row>
    <row r="1155" spans="1:17" x14ac:dyDescent="0.2">
      <c r="A1155" s="13">
        <f>HLOOKUP($E$2,历史数据!$V$3:$AE$5000,ROW(A1153),)</f>
        <v>69450</v>
      </c>
      <c r="B1155" s="41">
        <v>38195</v>
      </c>
      <c r="C1155" s="100">
        <f>IFERROR(IF(A1155&lt;&gt;0,MAX($C$4:C1154)+1,""),"")</f>
        <v>1142</v>
      </c>
      <c r="D1155" s="100"/>
      <c r="E1155" s="99">
        <f t="shared" si="121"/>
        <v>38208</v>
      </c>
      <c r="F1155" s="101">
        <f>IFERROR(VLOOKUP(E1155,历史数据!AH:AJ,3,),"")</f>
        <v>8.0277050219927499</v>
      </c>
      <c r="G1155" s="101">
        <f t="shared" si="122"/>
        <v>8.3198387680582364</v>
      </c>
      <c r="H1155" s="105">
        <f t="shared" si="123"/>
        <v>-1.6419933277731502E-3</v>
      </c>
      <c r="I1155" s="101">
        <f>IFERROR(VLOOKUP(E1155,历史数据!AH:AJ,2,),"")</f>
        <v>8.0277050219927499</v>
      </c>
      <c r="J1155" s="104">
        <f t="shared" si="124"/>
        <v>0</v>
      </c>
      <c r="K1155" s="104" t="str">
        <f>IFERROR(IF(AND(J1154=$H$2*1,MAX(K$64:K1154)=MAX(L$64:L1154)),MAX(K$64:K1154)+1,""),"")</f>
        <v/>
      </c>
      <c r="L1155" s="104" t="str">
        <f>IFERROR(IF(AND($F1154/INDEX($F$64:$F1155,MATCH(MAX(M$64:M1155),M$64:M1155,0)-1)&lt;(1-$P$2),MAX(K$64:K1155)&gt;MAX(L$64:L1154)),MAX(K$64:K1155),""),"")</f>
        <v/>
      </c>
      <c r="M1155" s="104" t="str">
        <f>IFERROR(IF(E1155="","",IF(K1155&lt;&gt;"",MAX(M$64:M1154)+1,IF(AND($F1154/INDEX($F$64:$F1155,MATCH(MAX(M$64:M1154),M$64:M1154,0)-1)&gt;(1+$O$2),MAX(K$64:K1155)&gt;MAX(L$64:L1154)),MAX(M$64:M1154)+1,""))),"")</f>
        <v/>
      </c>
      <c r="N1155" s="91">
        <f t="shared" si="125"/>
        <v>0</v>
      </c>
      <c r="O1155" s="91" t="str">
        <f>IFERROR(IF(AND(N1154=$H$2*1,MAX(O$64:O1154)=MAX(P$64:P1154)),MAX(O$64:O1154)+1,""),"")</f>
        <v/>
      </c>
      <c r="P1155" s="91" t="str">
        <f>IFERROR(IF(MOD(MAX(Q$64:Q1155),10*MAX(O$64:O1155))&lt;=2,IF(AND(F1154/INDEX($F$64:$F1155,MATCH(MAX(O$64:O1155),O$64:O1155,0)-1)&lt;(1-$P$2),MAX(O$64:O1155)&gt;MAX(P$64:P1154)),MAX(O$64:O1155),""),IF(AND($F1154/INDEX($F$64:$F1155,MATCH(MAX(Q$64:Q1155),Q$64:Q1155,0)-1)&lt;(1-$P$2),MAX(O$64:O1155)&gt;MAX(P$64:P1154)),MAX(O$64:O1155),"")),"")</f>
        <v/>
      </c>
      <c r="Q1155" s="91" t="str">
        <f>IFERROR(IF(E1155="","",IF(O1155&lt;&gt;"",MAX(O$64:O1155)*10+1,IF(AND($F1154/INDEX($F$64:$F1155,MATCH(MAX(Q$64:Q1154),Q$64:Q1154,0)-1)&gt;(1+$O$2),MAX(O$64:O1155)&gt;MAX(P$64:P1154)),MAX(Q$64:Q1154)+1,""))),"")</f>
        <v/>
      </c>
    </row>
    <row r="1156" spans="1:17" x14ac:dyDescent="0.2">
      <c r="A1156" s="13">
        <f>HLOOKUP($E$2,历史数据!$V$3:$AE$5000,ROW(A1154),)</f>
        <v>34900</v>
      </c>
      <c r="B1156" s="41">
        <v>38196</v>
      </c>
      <c r="C1156" s="100">
        <f>IFERROR(IF(A1156&lt;&gt;0,MAX($C$4:C1155)+1,""),"")</f>
        <v>1143</v>
      </c>
      <c r="D1156" s="100"/>
      <c r="E1156" s="99">
        <f t="shared" si="121"/>
        <v>38209</v>
      </c>
      <c r="F1156" s="101">
        <f>IFERROR(VLOOKUP(E1156,历史数据!AH:AJ,3,),"")</f>
        <v>8.0146730333206904</v>
      </c>
      <c r="G1156" s="101">
        <f t="shared" si="122"/>
        <v>8.311367975421394</v>
      </c>
      <c r="H1156" s="105">
        <f t="shared" si="123"/>
        <v>-1.0181438454509584E-3</v>
      </c>
      <c r="I1156" s="101">
        <f>IFERROR(VLOOKUP(E1156,历史数据!AH:AJ,2,),"")</f>
        <v>8.0798329766810202</v>
      </c>
      <c r="J1156" s="104">
        <f t="shared" si="124"/>
        <v>0</v>
      </c>
      <c r="K1156" s="104" t="str">
        <f>IFERROR(IF(AND(J1155=$H$2*1,MAX(K$64:K1155)=MAX(L$64:L1155)),MAX(K$64:K1155)+1,""),"")</f>
        <v/>
      </c>
      <c r="L1156" s="104" t="str">
        <f>IFERROR(IF(AND($F1155/INDEX($F$64:$F1156,MATCH(MAX(M$64:M1156),M$64:M1156,0)-1)&lt;(1-$P$2),MAX(K$64:K1156)&gt;MAX(L$64:L1155)),MAX(K$64:K1156),""),"")</f>
        <v/>
      </c>
      <c r="M1156" s="104" t="str">
        <f>IFERROR(IF(E1156="","",IF(K1156&lt;&gt;"",MAX(M$64:M1155)+1,IF(AND($F1155/INDEX($F$64:$F1156,MATCH(MAX(M$64:M1155),M$64:M1155,0)-1)&gt;(1+$O$2),MAX(K$64:K1156)&gt;MAX(L$64:L1155)),MAX(M$64:M1155)+1,""))),"")</f>
        <v/>
      </c>
      <c r="N1156" s="91">
        <f t="shared" si="125"/>
        <v>0</v>
      </c>
      <c r="O1156" s="91" t="str">
        <f>IFERROR(IF(AND(N1155=$H$2*1,MAX(O$64:O1155)=MAX(P$64:P1155)),MAX(O$64:O1155)+1,""),"")</f>
        <v/>
      </c>
      <c r="P1156" s="91" t="str">
        <f>IFERROR(IF(MOD(MAX(Q$64:Q1156),10*MAX(O$64:O1156))&lt;=2,IF(AND(F1155/INDEX($F$64:$F1156,MATCH(MAX(O$64:O1156),O$64:O1156,0)-1)&lt;(1-$P$2),MAX(O$64:O1156)&gt;MAX(P$64:P1155)),MAX(O$64:O1156),""),IF(AND($F1155/INDEX($F$64:$F1156,MATCH(MAX(Q$64:Q1156),Q$64:Q1156,0)-1)&lt;(1-$P$2),MAX(O$64:O1156)&gt;MAX(P$64:P1155)),MAX(O$64:O1156),"")),"")</f>
        <v/>
      </c>
      <c r="Q1156" s="91" t="str">
        <f>IFERROR(IF(E1156="","",IF(O1156&lt;&gt;"",MAX(O$64:O1156)*10+1,IF(AND($F1155/INDEX($F$64:$F1156,MATCH(MAX(Q$64:Q1155),Q$64:Q1155,0)-1)&gt;(1+$O$2),MAX(O$64:O1156)&gt;MAX(P$64:P1155)),MAX(Q$64:Q1155)+1,""))),"")</f>
        <v/>
      </c>
    </row>
    <row r="1157" spans="1:17" x14ac:dyDescent="0.2">
      <c r="A1157" s="13">
        <f>HLOOKUP($E$2,历史数据!$V$3:$AE$5000,ROW(A1155),)</f>
        <v>58132</v>
      </c>
      <c r="B1157" s="41">
        <v>38197</v>
      </c>
      <c r="C1157" s="100">
        <f>IFERROR(IF(A1157&lt;&gt;0,MAX($C$4:C1156)+1,""),"")</f>
        <v>1144</v>
      </c>
      <c r="D1157" s="100"/>
      <c r="E1157" s="99">
        <f t="shared" si="121"/>
        <v>38210</v>
      </c>
      <c r="F1157" s="101">
        <f>IFERROR(VLOOKUP(E1157,历史数据!AH:AJ,3,),"")</f>
        <v>8.0537689993368904</v>
      </c>
      <c r="G1157" s="101">
        <f t="shared" si="122"/>
        <v>8.2935575909029016</v>
      </c>
      <c r="H1157" s="105">
        <f t="shared" si="123"/>
        <v>-2.1428944755137458E-3</v>
      </c>
      <c r="I1157" s="101">
        <f>IFERROR(VLOOKUP(E1157,历史数据!AH:AJ,2,),"")</f>
        <v>8.0407370106648202</v>
      </c>
      <c r="J1157" s="104">
        <f t="shared" si="124"/>
        <v>0</v>
      </c>
      <c r="K1157" s="104" t="str">
        <f>IFERROR(IF(AND(J1156=$H$2*1,MAX(K$64:K1156)=MAX(L$64:L1156)),MAX(K$64:K1156)+1,""),"")</f>
        <v/>
      </c>
      <c r="L1157" s="104" t="str">
        <f>IFERROR(IF(AND($F1156/INDEX($F$64:$F1157,MATCH(MAX(M$64:M1157),M$64:M1157,0)-1)&lt;(1-$P$2),MAX(K$64:K1157)&gt;MAX(L$64:L1156)),MAX(K$64:K1157),""),"")</f>
        <v/>
      </c>
      <c r="M1157" s="104" t="str">
        <f>IFERROR(IF(E1157="","",IF(K1157&lt;&gt;"",MAX(M$64:M1156)+1,IF(AND($F1156/INDEX($F$64:$F1157,MATCH(MAX(M$64:M1156),M$64:M1156,0)-1)&gt;(1+$O$2),MAX(K$64:K1157)&gt;MAX(L$64:L1156)),MAX(M$64:M1156)+1,""))),"")</f>
        <v/>
      </c>
      <c r="N1157" s="91">
        <f t="shared" si="125"/>
        <v>0</v>
      </c>
      <c r="O1157" s="91" t="str">
        <f>IFERROR(IF(AND(N1156=$H$2*1,MAX(O$64:O1156)=MAX(P$64:P1156)),MAX(O$64:O1156)+1,""),"")</f>
        <v/>
      </c>
      <c r="P1157" s="91" t="str">
        <f>IFERROR(IF(MOD(MAX(Q$64:Q1157),10*MAX(O$64:O1157))&lt;=2,IF(AND(F1156/INDEX($F$64:$F1157,MATCH(MAX(O$64:O1157),O$64:O1157,0)-1)&lt;(1-$P$2),MAX(O$64:O1157)&gt;MAX(P$64:P1156)),MAX(O$64:O1157),""),IF(AND($F1156/INDEX($F$64:$F1157,MATCH(MAX(Q$64:Q1157),Q$64:Q1157,0)-1)&lt;(1-$P$2),MAX(O$64:O1157)&gt;MAX(P$64:P1156)),MAX(O$64:O1157),"")),"")</f>
        <v/>
      </c>
      <c r="Q1157" s="91" t="str">
        <f>IFERROR(IF(E1157="","",IF(O1157&lt;&gt;"",MAX(O$64:O1157)*10+1,IF(AND($F1156/INDEX($F$64:$F1157,MATCH(MAX(Q$64:Q1156),Q$64:Q1156,0)-1)&gt;(1+$O$2),MAX(O$64:O1157)&gt;MAX(P$64:P1156)),MAX(Q$64:Q1156)+1,""))),"")</f>
        <v/>
      </c>
    </row>
    <row r="1158" spans="1:17" x14ac:dyDescent="0.2">
      <c r="A1158" s="13">
        <f>HLOOKUP($E$2,历史数据!$V$3:$AE$5000,ROW(A1156),)</f>
        <v>140671</v>
      </c>
      <c r="B1158" s="41">
        <v>38198</v>
      </c>
      <c r="C1158" s="100">
        <f>IFERROR(IF(A1158&lt;&gt;0,MAX($C$4:C1157)+1,""),"")</f>
        <v>1145</v>
      </c>
      <c r="D1158" s="100"/>
      <c r="E1158" s="99">
        <f t="shared" ref="E1158:E1221" si="126">IFERROR(INDEX(B:B,MATCH(ROW(A1154),C:C,0)),"")</f>
        <v>38211</v>
      </c>
      <c r="F1158" s="101">
        <f>IFERROR(VLOOKUP(E1158,历史数据!AH:AJ,3,),"")</f>
        <v>7.9495130899603597</v>
      </c>
      <c r="G1158" s="101">
        <f t="shared" si="122"/>
        <v>8.2770504052516198</v>
      </c>
      <c r="H1158" s="105">
        <f t="shared" si="123"/>
        <v>-1.990362455478456E-3</v>
      </c>
      <c r="I1158" s="101">
        <f>IFERROR(VLOOKUP(E1158,历史数据!AH:AJ,2,),"")</f>
        <v>8.0277050219927499</v>
      </c>
      <c r="J1158" s="104">
        <f t="shared" si="124"/>
        <v>0</v>
      </c>
      <c r="K1158" s="104" t="str">
        <f>IFERROR(IF(AND(J1157=$H$2*1,MAX(K$64:K1157)=MAX(L$64:L1157)),MAX(K$64:K1157)+1,""),"")</f>
        <v/>
      </c>
      <c r="L1158" s="104" t="str">
        <f>IFERROR(IF(AND($F1157/INDEX($F$64:$F1158,MATCH(MAX(M$64:M1158),M$64:M1158,0)-1)&lt;(1-$P$2),MAX(K$64:K1158)&gt;MAX(L$64:L1157)),MAX(K$64:K1158),""),"")</f>
        <v/>
      </c>
      <c r="M1158" s="104" t="str">
        <f>IFERROR(IF(E1158="","",IF(K1158&lt;&gt;"",MAX(M$64:M1157)+1,IF(AND($F1157/INDEX($F$64:$F1158,MATCH(MAX(M$64:M1157),M$64:M1157,0)-1)&gt;(1+$O$2),MAX(K$64:K1158)&gt;MAX(L$64:L1157)),MAX(M$64:M1157)+1,""))),"")</f>
        <v/>
      </c>
      <c r="N1158" s="91">
        <f t="shared" si="125"/>
        <v>0</v>
      </c>
      <c r="O1158" s="91" t="str">
        <f>IFERROR(IF(AND(N1157=$H$2*1,MAX(O$64:O1157)=MAX(P$64:P1157)),MAX(O$64:O1157)+1,""),"")</f>
        <v/>
      </c>
      <c r="P1158" s="91" t="str">
        <f>IFERROR(IF(MOD(MAX(Q$64:Q1158),10*MAX(O$64:O1158))&lt;=2,IF(AND(F1157/INDEX($F$64:$F1158,MATCH(MAX(O$64:O1158),O$64:O1158,0)-1)&lt;(1-$P$2),MAX(O$64:O1158)&gt;MAX(P$64:P1157)),MAX(O$64:O1158),""),IF(AND($F1157/INDEX($F$64:$F1158,MATCH(MAX(Q$64:Q1158),Q$64:Q1158,0)-1)&lt;(1-$P$2),MAX(O$64:O1158)&gt;MAX(P$64:P1157)),MAX(O$64:O1158),"")),"")</f>
        <v/>
      </c>
      <c r="Q1158" s="91" t="str">
        <f>IFERROR(IF(E1158="","",IF(O1158&lt;&gt;"",MAX(O$64:O1158)*10+1,IF(AND($F1157/INDEX($F$64:$F1158,MATCH(MAX(Q$64:Q1157),Q$64:Q1157,0)-1)&gt;(1+$O$2),MAX(O$64:O1158)&gt;MAX(P$64:P1157)),MAX(Q$64:Q1157)+1,""))),"")</f>
        <v/>
      </c>
    </row>
    <row r="1159" spans="1:17" x14ac:dyDescent="0.2">
      <c r="A1159" s="13">
        <f>HLOOKUP($E$2,历史数据!$V$3:$AE$5000,ROW(A1157),)</f>
        <v>60700</v>
      </c>
      <c r="B1159" s="41">
        <v>38201</v>
      </c>
      <c r="C1159" s="100">
        <f>IFERROR(IF(A1159&lt;&gt;0,MAX($C$4:C1158)+1,""),"")</f>
        <v>1146</v>
      </c>
      <c r="D1159" s="100"/>
      <c r="E1159" s="99">
        <f t="shared" si="126"/>
        <v>38212</v>
      </c>
      <c r="F1159" s="101">
        <f>IFERROR(VLOOKUP(E1159,历史数据!AH:AJ,3,),"")</f>
        <v>7.9234491126162201</v>
      </c>
      <c r="G1159" s="101">
        <f t="shared" si="122"/>
        <v>8.2592400207331274</v>
      </c>
      <c r="H1159" s="105">
        <f t="shared" si="123"/>
        <v>-2.1517791539836795E-3</v>
      </c>
      <c r="I1159" s="101">
        <f>IFERROR(VLOOKUP(E1159,历史数据!AH:AJ,2,),"")</f>
        <v>7.7279692825352297</v>
      </c>
      <c r="J1159" s="104">
        <f t="shared" si="124"/>
        <v>0</v>
      </c>
      <c r="K1159" s="104" t="str">
        <f>IFERROR(IF(AND(J1158=$H$2*1,MAX(K$64:K1158)=MAX(L$64:L1158)),MAX(K$64:K1158)+1,""),"")</f>
        <v/>
      </c>
      <c r="L1159" s="104" t="str">
        <f>IFERROR(IF(AND($F1158/INDEX($F$64:$F1159,MATCH(MAX(M$64:M1159),M$64:M1159,0)-1)&lt;(1-$P$2),MAX(K$64:K1159)&gt;MAX(L$64:L1158)),MAX(K$64:K1159),""),"")</f>
        <v/>
      </c>
      <c r="M1159" s="104" t="str">
        <f>IFERROR(IF(E1159="","",IF(K1159&lt;&gt;"",MAX(M$64:M1158)+1,IF(AND($F1158/INDEX($F$64:$F1159,MATCH(MAX(M$64:M1158),M$64:M1158,0)-1)&gt;(1+$O$2),MAX(K$64:K1159)&gt;MAX(L$64:L1158)),MAX(M$64:M1158)+1,""))),"")</f>
        <v/>
      </c>
      <c r="N1159" s="91">
        <f t="shared" si="125"/>
        <v>0</v>
      </c>
      <c r="O1159" s="91" t="str">
        <f>IFERROR(IF(AND(N1158=$H$2*1,MAX(O$64:O1158)=MAX(P$64:P1158)),MAX(O$64:O1158)+1,""),"")</f>
        <v/>
      </c>
      <c r="P1159" s="91" t="str">
        <f>IFERROR(IF(MOD(MAX(Q$64:Q1159),10*MAX(O$64:O1159))&lt;=2,IF(AND(F1158/INDEX($F$64:$F1159,MATCH(MAX(O$64:O1159),O$64:O1159,0)-1)&lt;(1-$P$2),MAX(O$64:O1159)&gt;MAX(P$64:P1158)),MAX(O$64:O1159),""),IF(AND($F1158/INDEX($F$64:$F1159,MATCH(MAX(Q$64:Q1159),Q$64:Q1159,0)-1)&lt;(1-$P$2),MAX(O$64:O1159)&gt;MAX(P$64:P1158)),MAX(O$64:O1159),"")),"")</f>
        <v/>
      </c>
      <c r="Q1159" s="91" t="str">
        <f>IFERROR(IF(E1159="","",IF(O1159&lt;&gt;"",MAX(O$64:O1159)*10+1,IF(AND($F1158/INDEX($F$64:$F1159,MATCH(MAX(Q$64:Q1158),Q$64:Q1158,0)-1)&gt;(1+$O$2),MAX(O$64:O1159)&gt;MAX(P$64:P1158)),MAX(Q$64:Q1158)+1,""))),"")</f>
        <v/>
      </c>
    </row>
    <row r="1160" spans="1:17" x14ac:dyDescent="0.2">
      <c r="A1160" s="13">
        <f>HLOOKUP($E$2,历史数据!$V$3:$AE$5000,ROW(A1158),)</f>
        <v>34339</v>
      </c>
      <c r="B1160" s="41">
        <v>38202</v>
      </c>
      <c r="C1160" s="100">
        <f>IFERROR(IF(A1160&lt;&gt;0,MAX($C$4:C1159)+1,""),"")</f>
        <v>1147</v>
      </c>
      <c r="D1160" s="100"/>
      <c r="E1160" s="99">
        <f t="shared" si="126"/>
        <v>38215</v>
      </c>
      <c r="F1160" s="101">
        <f>IFERROR(VLOOKUP(E1160,历史数据!AH:AJ,3,),"")</f>
        <v>7.8582891692558903</v>
      </c>
      <c r="G1160" s="101">
        <f t="shared" si="122"/>
        <v>8.239257638102627</v>
      </c>
      <c r="H1160" s="105">
        <f t="shared" si="123"/>
        <v>-2.419397254509903E-3</v>
      </c>
      <c r="I1160" s="101">
        <f>IFERROR(VLOOKUP(E1160,历史数据!AH:AJ,2,),"")</f>
        <v>7.9234491126162201</v>
      </c>
      <c r="J1160" s="104">
        <f t="shared" si="124"/>
        <v>0</v>
      </c>
      <c r="K1160" s="104" t="str">
        <f>IFERROR(IF(AND(J1159=$H$2*1,MAX(K$64:K1159)=MAX(L$64:L1159)),MAX(K$64:K1159)+1,""),"")</f>
        <v/>
      </c>
      <c r="L1160" s="104" t="str">
        <f>IFERROR(IF(AND($F1159/INDEX($F$64:$F1160,MATCH(MAX(M$64:M1160),M$64:M1160,0)-1)&lt;(1-$P$2),MAX(K$64:K1160)&gt;MAX(L$64:L1159)),MAX(K$64:K1160),""),"")</f>
        <v/>
      </c>
      <c r="M1160" s="104" t="str">
        <f>IFERROR(IF(E1160="","",IF(K1160&lt;&gt;"",MAX(M$64:M1159)+1,IF(AND($F1159/INDEX($F$64:$F1160,MATCH(MAX(M$64:M1159),M$64:M1159,0)-1)&gt;(1+$O$2),MAX(K$64:K1160)&gt;MAX(L$64:L1159)),MAX(M$64:M1159)+1,""))),"")</f>
        <v/>
      </c>
      <c r="N1160" s="91">
        <f t="shared" si="125"/>
        <v>0</v>
      </c>
      <c r="O1160" s="91" t="str">
        <f>IFERROR(IF(AND(N1159=$H$2*1,MAX(O$64:O1159)=MAX(P$64:P1159)),MAX(O$64:O1159)+1,""),"")</f>
        <v/>
      </c>
      <c r="P1160" s="91" t="str">
        <f>IFERROR(IF(MOD(MAX(Q$64:Q1160),10*MAX(O$64:O1160))&lt;=2,IF(AND(F1159/INDEX($F$64:$F1160,MATCH(MAX(O$64:O1160),O$64:O1160,0)-1)&lt;(1-$P$2),MAX(O$64:O1160)&gt;MAX(P$64:P1159)),MAX(O$64:O1160),""),IF(AND($F1159/INDEX($F$64:$F1160,MATCH(MAX(Q$64:Q1160),Q$64:Q1160,0)-1)&lt;(1-$P$2),MAX(O$64:O1160)&gt;MAX(P$64:P1159)),MAX(O$64:O1160),"")),"")</f>
        <v/>
      </c>
      <c r="Q1160" s="91" t="str">
        <f>IFERROR(IF(E1160="","",IF(O1160&lt;&gt;"",MAX(O$64:O1160)*10+1,IF(AND($F1159/INDEX($F$64:$F1160,MATCH(MAX(Q$64:Q1159),Q$64:Q1159,0)-1)&gt;(1+$O$2),MAX(O$64:O1160)&gt;MAX(P$64:P1159)),MAX(Q$64:Q1159)+1,""))),"")</f>
        <v/>
      </c>
    </row>
    <row r="1161" spans="1:17" x14ac:dyDescent="0.2">
      <c r="A1161" s="13">
        <f>HLOOKUP($E$2,历史数据!$V$3:$AE$5000,ROW(A1159),)</f>
        <v>196352</v>
      </c>
      <c r="B1161" s="41">
        <v>38203</v>
      </c>
      <c r="C1161" s="100">
        <f>IFERROR(IF(A1161&lt;&gt;0,MAX($C$4:C1160)+1,""),"")</f>
        <v>1148</v>
      </c>
      <c r="D1161" s="100"/>
      <c r="E1161" s="99">
        <f t="shared" si="126"/>
        <v>38216</v>
      </c>
      <c r="F1161" s="101">
        <f>IFERROR(VLOOKUP(E1161,历史数据!AH:AJ,3,),"")</f>
        <v>7.8191932032396902</v>
      </c>
      <c r="G1161" s="101">
        <f t="shared" si="122"/>
        <v>8.2242708511297504</v>
      </c>
      <c r="H1161" s="105">
        <f t="shared" si="123"/>
        <v>-1.8189487003743565E-3</v>
      </c>
      <c r="I1161" s="101">
        <f>IFERROR(VLOOKUP(E1161,历史数据!AH:AJ,2,),"")</f>
        <v>7.8452571805838298</v>
      </c>
      <c r="J1161" s="104">
        <f t="shared" si="124"/>
        <v>0</v>
      </c>
      <c r="K1161" s="104" t="str">
        <f>IFERROR(IF(AND(J1160=$H$2*1,MAX(K$64:K1160)=MAX(L$64:L1160)),MAX(K$64:K1160)+1,""),"")</f>
        <v/>
      </c>
      <c r="L1161" s="104" t="str">
        <f>IFERROR(IF(AND($F1160/INDEX($F$64:$F1161,MATCH(MAX(M$64:M1161),M$64:M1161,0)-1)&lt;(1-$P$2),MAX(K$64:K1161)&gt;MAX(L$64:L1160)),MAX(K$64:K1161),""),"")</f>
        <v/>
      </c>
      <c r="M1161" s="104" t="str">
        <f>IFERROR(IF(E1161="","",IF(K1161&lt;&gt;"",MAX(M$64:M1160)+1,IF(AND($F1160/INDEX($F$64:$F1161,MATCH(MAX(M$64:M1160),M$64:M1160,0)-1)&gt;(1+$O$2),MAX(K$64:K1161)&gt;MAX(L$64:L1160)),MAX(M$64:M1160)+1,""))),"")</f>
        <v/>
      </c>
      <c r="N1161" s="91">
        <f t="shared" si="125"/>
        <v>0</v>
      </c>
      <c r="O1161" s="91" t="str">
        <f>IFERROR(IF(AND(N1160=$H$2*1,MAX(O$64:O1160)=MAX(P$64:P1160)),MAX(O$64:O1160)+1,""),"")</f>
        <v/>
      </c>
      <c r="P1161" s="91" t="str">
        <f>IFERROR(IF(MOD(MAX(Q$64:Q1161),10*MAX(O$64:O1161))&lt;=2,IF(AND(F1160/INDEX($F$64:$F1161,MATCH(MAX(O$64:O1161),O$64:O1161,0)-1)&lt;(1-$P$2),MAX(O$64:O1161)&gt;MAX(P$64:P1160)),MAX(O$64:O1161),""),IF(AND($F1160/INDEX($F$64:$F1161,MATCH(MAX(Q$64:Q1161),Q$64:Q1161,0)-1)&lt;(1-$P$2),MAX(O$64:O1161)&gt;MAX(P$64:P1160)),MAX(O$64:O1161),"")),"")</f>
        <v/>
      </c>
      <c r="Q1161" s="91" t="str">
        <f>IFERROR(IF(E1161="","",IF(O1161&lt;&gt;"",MAX(O$64:O1161)*10+1,IF(AND($F1160/INDEX($F$64:$F1161,MATCH(MAX(Q$64:Q1160),Q$64:Q1160,0)-1)&gt;(1+$O$2),MAX(O$64:O1161)&gt;MAX(P$64:P1160)),MAX(Q$64:Q1160)+1,""))),"")</f>
        <v/>
      </c>
    </row>
    <row r="1162" spans="1:17" x14ac:dyDescent="0.2">
      <c r="A1162" s="13">
        <f>HLOOKUP($E$2,历史数据!$V$3:$AE$5000,ROW(A1160),)</f>
        <v>111200</v>
      </c>
      <c r="B1162" s="41">
        <v>38204</v>
      </c>
      <c r="C1162" s="100">
        <f>IFERROR(IF(A1162&lt;&gt;0,MAX($C$4:C1161)+1,""),"")</f>
        <v>1149</v>
      </c>
      <c r="D1162" s="100"/>
      <c r="E1162" s="99">
        <f t="shared" si="126"/>
        <v>38217</v>
      </c>
      <c r="F1162" s="101">
        <f>IFERROR(VLOOKUP(E1162,历史数据!AH:AJ,3,),"")</f>
        <v>7.8452571805838298</v>
      </c>
      <c r="G1162" s="101">
        <f t="shared" si="122"/>
        <v>8.2095012639680753</v>
      </c>
      <c r="H1162" s="105">
        <f t="shared" si="123"/>
        <v>-1.7958536907434208E-3</v>
      </c>
      <c r="I1162" s="101">
        <f>IFERROR(VLOOKUP(E1162,历史数据!AH:AJ,2,),"")</f>
        <v>7.8191932032396902</v>
      </c>
      <c r="J1162" s="104">
        <f t="shared" si="124"/>
        <v>0</v>
      </c>
      <c r="K1162" s="104" t="str">
        <f>IFERROR(IF(AND(J1161=$H$2*1,MAX(K$64:K1161)=MAX(L$64:L1161)),MAX(K$64:K1161)+1,""),"")</f>
        <v/>
      </c>
      <c r="L1162" s="104" t="str">
        <f>IFERROR(IF(AND($F1161/INDEX($F$64:$F1162,MATCH(MAX(M$64:M1162),M$64:M1162,0)-1)&lt;(1-$P$2),MAX(K$64:K1162)&gt;MAX(L$64:L1161)),MAX(K$64:K1162),""),"")</f>
        <v/>
      </c>
      <c r="M1162" s="104" t="str">
        <f>IFERROR(IF(E1162="","",IF(K1162&lt;&gt;"",MAX(M$64:M1161)+1,IF(AND($F1161/INDEX($F$64:$F1162,MATCH(MAX(M$64:M1161),M$64:M1161,0)-1)&gt;(1+$O$2),MAX(K$64:K1162)&gt;MAX(L$64:L1161)),MAX(M$64:M1161)+1,""))),"")</f>
        <v/>
      </c>
      <c r="N1162" s="91">
        <f t="shared" si="125"/>
        <v>0</v>
      </c>
      <c r="O1162" s="91" t="str">
        <f>IFERROR(IF(AND(N1161=$H$2*1,MAX(O$64:O1161)=MAX(P$64:P1161)),MAX(O$64:O1161)+1,""),"")</f>
        <v/>
      </c>
      <c r="P1162" s="91" t="str">
        <f>IFERROR(IF(MOD(MAX(Q$64:Q1162),10*MAX(O$64:O1162))&lt;=2,IF(AND(F1161/INDEX($F$64:$F1162,MATCH(MAX(O$64:O1162),O$64:O1162,0)-1)&lt;(1-$P$2),MAX(O$64:O1162)&gt;MAX(P$64:P1161)),MAX(O$64:O1162),""),IF(AND($F1161/INDEX($F$64:$F1162,MATCH(MAX(Q$64:Q1162),Q$64:Q1162,0)-1)&lt;(1-$P$2),MAX(O$64:O1162)&gt;MAX(P$64:P1161)),MAX(O$64:O1162),"")),"")</f>
        <v/>
      </c>
      <c r="Q1162" s="91" t="str">
        <f>IFERROR(IF(E1162="","",IF(O1162&lt;&gt;"",MAX(O$64:O1162)*10+1,IF(AND($F1161/INDEX($F$64:$F1162,MATCH(MAX(Q$64:Q1161),Q$64:Q1161,0)-1)&gt;(1+$O$2),MAX(O$64:O1162)&gt;MAX(P$64:P1161)),MAX(Q$64:Q1161)+1,""))),"")</f>
        <v/>
      </c>
    </row>
    <row r="1163" spans="1:17" x14ac:dyDescent="0.2">
      <c r="A1163" s="13">
        <f>HLOOKUP($E$2,历史数据!$V$3:$AE$5000,ROW(A1161),)</f>
        <v>54850</v>
      </c>
      <c r="B1163" s="41">
        <v>38205</v>
      </c>
      <c r="C1163" s="100">
        <f>IFERROR(IF(A1163&lt;&gt;0,MAX($C$4:C1162)+1,""),"")</f>
        <v>1150</v>
      </c>
      <c r="D1163" s="100"/>
      <c r="E1163" s="99">
        <f t="shared" si="126"/>
        <v>38218</v>
      </c>
      <c r="F1163" s="101">
        <f>IFERROR(VLOOKUP(E1163,历史数据!AH:AJ,3,),"")</f>
        <v>7.5585534297983701</v>
      </c>
      <c r="G1163" s="101">
        <f t="shared" si="122"/>
        <v>8.1871296834143621</v>
      </c>
      <c r="H1163" s="105">
        <f t="shared" si="123"/>
        <v>-2.7250840013757216E-3</v>
      </c>
      <c r="I1163" s="101">
        <f>IFERROR(VLOOKUP(E1163,历史数据!AH:AJ,2,),"")</f>
        <v>7.8191932032396902</v>
      </c>
      <c r="J1163" s="104">
        <f t="shared" si="124"/>
        <v>0</v>
      </c>
      <c r="K1163" s="104" t="str">
        <f>IFERROR(IF(AND(J1162=$H$2*1,MAX(K$64:K1162)=MAX(L$64:L1162)),MAX(K$64:K1162)+1,""),"")</f>
        <v/>
      </c>
      <c r="L1163" s="104" t="str">
        <f>IFERROR(IF(AND($F1162/INDEX($F$64:$F1163,MATCH(MAX(M$64:M1163),M$64:M1163,0)-1)&lt;(1-$P$2),MAX(K$64:K1163)&gt;MAX(L$64:L1162)),MAX(K$64:K1163),""),"")</f>
        <v/>
      </c>
      <c r="M1163" s="104" t="str">
        <f>IFERROR(IF(E1163="","",IF(K1163&lt;&gt;"",MAX(M$64:M1162)+1,IF(AND($F1162/INDEX($F$64:$F1163,MATCH(MAX(M$64:M1162),M$64:M1162,0)-1)&gt;(1+$O$2),MAX(K$64:K1163)&gt;MAX(L$64:L1162)),MAX(M$64:M1162)+1,""))),"")</f>
        <v/>
      </c>
      <c r="N1163" s="91">
        <f t="shared" si="125"/>
        <v>0</v>
      </c>
      <c r="O1163" s="91" t="str">
        <f>IFERROR(IF(AND(N1162=$H$2*1,MAX(O$64:O1162)=MAX(P$64:P1162)),MAX(O$64:O1162)+1,""),"")</f>
        <v/>
      </c>
      <c r="P1163" s="91" t="str">
        <f>IFERROR(IF(MOD(MAX(Q$64:Q1163),10*MAX(O$64:O1163))&lt;=2,IF(AND(F1162/INDEX($F$64:$F1163,MATCH(MAX(O$64:O1163),O$64:O1163,0)-1)&lt;(1-$P$2),MAX(O$64:O1163)&gt;MAX(P$64:P1162)),MAX(O$64:O1163),""),IF(AND($F1162/INDEX($F$64:$F1163,MATCH(MAX(Q$64:Q1163),Q$64:Q1163,0)-1)&lt;(1-$P$2),MAX(O$64:O1163)&gt;MAX(P$64:P1162)),MAX(O$64:O1163),"")),"")</f>
        <v/>
      </c>
      <c r="Q1163" s="91" t="str">
        <f>IFERROR(IF(E1163="","",IF(O1163&lt;&gt;"",MAX(O$64:O1163)*10+1,IF(AND($F1162/INDEX($F$64:$F1163,MATCH(MAX(Q$64:Q1162),Q$64:Q1162,0)-1)&gt;(1+$O$2),MAX(O$64:O1163)&gt;MAX(P$64:P1162)),MAX(Q$64:Q1162)+1,""))),"")</f>
        <v/>
      </c>
    </row>
    <row r="1164" spans="1:17" x14ac:dyDescent="0.2">
      <c r="A1164" s="13">
        <f>HLOOKUP($E$2,历史数据!$V$3:$AE$5000,ROW(A1162),)</f>
        <v>62700</v>
      </c>
      <c r="B1164" s="41">
        <v>38208</v>
      </c>
      <c r="C1164" s="100">
        <f>IFERROR(IF(A1164&lt;&gt;0,MAX($C$4:C1163)+1,""),"")</f>
        <v>1151</v>
      </c>
      <c r="D1164" s="100"/>
      <c r="E1164" s="99">
        <f t="shared" si="126"/>
        <v>38219</v>
      </c>
      <c r="F1164" s="101">
        <f>IFERROR(VLOOKUP(E1164,历史数据!AH:AJ,3,),"")</f>
        <v>7.4152015544056402</v>
      </c>
      <c r="G1164" s="101">
        <f t="shared" si="122"/>
        <v>8.1628033045598389</v>
      </c>
      <c r="H1164" s="105">
        <f t="shared" si="123"/>
        <v>-2.9712951663394271E-3</v>
      </c>
      <c r="I1164" s="101">
        <f>IFERROR(VLOOKUP(E1164,历史数据!AH:AJ,2,),"")</f>
        <v>7.48036149776597</v>
      </c>
      <c r="J1164" s="104">
        <f t="shared" si="124"/>
        <v>0</v>
      </c>
      <c r="K1164" s="104" t="str">
        <f>IFERROR(IF(AND(J1163=$H$2*1,MAX(K$64:K1163)=MAX(L$64:L1163)),MAX(K$64:K1163)+1,""),"")</f>
        <v/>
      </c>
      <c r="L1164" s="104" t="str">
        <f>IFERROR(IF(AND($F1163/INDEX($F$64:$F1164,MATCH(MAX(M$64:M1164),M$64:M1164,0)-1)&lt;(1-$P$2),MAX(K$64:K1164)&gt;MAX(L$64:L1163)),MAX(K$64:K1164),""),"")</f>
        <v/>
      </c>
      <c r="M1164" s="104" t="str">
        <f>IFERROR(IF(E1164="","",IF(K1164&lt;&gt;"",MAX(M$64:M1163)+1,IF(AND($F1163/INDEX($F$64:$F1164,MATCH(MAX(M$64:M1163),M$64:M1163,0)-1)&gt;(1+$O$2),MAX(K$64:K1164)&gt;MAX(L$64:L1163)),MAX(M$64:M1163)+1,""))),"")</f>
        <v/>
      </c>
      <c r="N1164" s="91">
        <f t="shared" si="125"/>
        <v>0</v>
      </c>
      <c r="O1164" s="91" t="str">
        <f>IFERROR(IF(AND(N1163=$H$2*1,MAX(O$64:O1163)=MAX(P$64:P1163)),MAX(O$64:O1163)+1,""),"")</f>
        <v/>
      </c>
      <c r="P1164" s="91" t="str">
        <f>IFERROR(IF(MOD(MAX(Q$64:Q1164),10*MAX(O$64:O1164))&lt;=2,IF(AND(F1163/INDEX($F$64:$F1164,MATCH(MAX(O$64:O1164),O$64:O1164,0)-1)&lt;(1-$P$2),MAX(O$64:O1164)&gt;MAX(P$64:P1163)),MAX(O$64:O1164),""),IF(AND($F1163/INDEX($F$64:$F1164,MATCH(MAX(Q$64:Q1164),Q$64:Q1164,0)-1)&lt;(1-$P$2),MAX(O$64:O1164)&gt;MAX(P$64:P1163)),MAX(O$64:O1164),"")),"")</f>
        <v/>
      </c>
      <c r="Q1164" s="91" t="str">
        <f>IFERROR(IF(E1164="","",IF(O1164&lt;&gt;"",MAX(O$64:O1164)*10+1,IF(AND($F1163/INDEX($F$64:$F1164,MATCH(MAX(Q$64:Q1163),Q$64:Q1163,0)-1)&gt;(1+$O$2),MAX(O$64:O1164)&gt;MAX(P$64:P1163)),MAX(Q$64:Q1163)+1,""))),"")</f>
        <v/>
      </c>
    </row>
    <row r="1165" spans="1:17" x14ac:dyDescent="0.2">
      <c r="A1165" s="13">
        <f>HLOOKUP($E$2,历史数据!$V$3:$AE$5000,ROW(A1163),)</f>
        <v>61500</v>
      </c>
      <c r="B1165" s="41">
        <v>38209</v>
      </c>
      <c r="C1165" s="100">
        <f>IFERROR(IF(A1165&lt;&gt;0,MAX($C$4:C1164)+1,""),"")</f>
        <v>1152</v>
      </c>
      <c r="D1165" s="100"/>
      <c r="E1165" s="99">
        <f t="shared" si="126"/>
        <v>38222</v>
      </c>
      <c r="F1165" s="101">
        <f>IFERROR(VLOOKUP(E1165,历史数据!AH:AJ,3,),"")</f>
        <v>7.2066897356525903</v>
      </c>
      <c r="G1165" s="101">
        <f t="shared" si="122"/>
        <v>8.1363049275933044</v>
      </c>
      <c r="H1165" s="105">
        <f t="shared" si="123"/>
        <v>-3.2462348996860069E-3</v>
      </c>
      <c r="I1165" s="101">
        <f>IFERROR(VLOOKUP(E1165,历史数据!AH:AJ,2,),"")</f>
        <v>7.4021695657335798</v>
      </c>
      <c r="J1165" s="104">
        <f t="shared" si="124"/>
        <v>0</v>
      </c>
      <c r="K1165" s="104" t="str">
        <f>IFERROR(IF(AND(J1164=$H$2*1,MAX(K$64:K1164)=MAX(L$64:L1164)),MAX(K$64:K1164)+1,""),"")</f>
        <v/>
      </c>
      <c r="L1165" s="104" t="str">
        <f>IFERROR(IF(AND($F1164/INDEX($F$64:$F1165,MATCH(MAX(M$64:M1165),M$64:M1165,0)-1)&lt;(1-$P$2),MAX(K$64:K1165)&gt;MAX(L$64:L1164)),MAX(K$64:K1165),""),"")</f>
        <v/>
      </c>
      <c r="M1165" s="104" t="str">
        <f>IFERROR(IF(E1165="","",IF(K1165&lt;&gt;"",MAX(M$64:M1164)+1,IF(AND($F1164/INDEX($F$64:$F1165,MATCH(MAX(M$64:M1164),M$64:M1164,0)-1)&gt;(1+$O$2),MAX(K$64:K1165)&gt;MAX(L$64:L1164)),MAX(M$64:M1164)+1,""))),"")</f>
        <v/>
      </c>
      <c r="N1165" s="91">
        <f t="shared" si="125"/>
        <v>0</v>
      </c>
      <c r="O1165" s="91" t="str">
        <f>IFERROR(IF(AND(N1164=$H$2*1,MAX(O$64:O1164)=MAX(P$64:P1164)),MAX(O$64:O1164)+1,""),"")</f>
        <v/>
      </c>
      <c r="P1165" s="91" t="str">
        <f>IFERROR(IF(MOD(MAX(Q$64:Q1165),10*MAX(O$64:O1165))&lt;=2,IF(AND(F1164/INDEX($F$64:$F1165,MATCH(MAX(O$64:O1165),O$64:O1165,0)-1)&lt;(1-$P$2),MAX(O$64:O1165)&gt;MAX(P$64:P1164)),MAX(O$64:O1165),""),IF(AND($F1164/INDEX($F$64:$F1165,MATCH(MAX(Q$64:Q1165),Q$64:Q1165,0)-1)&lt;(1-$P$2),MAX(O$64:O1165)&gt;MAX(P$64:P1164)),MAX(O$64:O1165),"")),"")</f>
        <v/>
      </c>
      <c r="Q1165" s="91" t="str">
        <f>IFERROR(IF(E1165="","",IF(O1165&lt;&gt;"",MAX(O$64:O1165)*10+1,IF(AND($F1164/INDEX($F$64:$F1165,MATCH(MAX(Q$64:Q1164),Q$64:Q1164,0)-1)&gt;(1+$O$2),MAX(O$64:O1165)&gt;MAX(P$64:P1164)),MAX(Q$64:Q1164)+1,""))),"")</f>
        <v/>
      </c>
    </row>
    <row r="1166" spans="1:17" x14ac:dyDescent="0.2">
      <c r="A1166" s="13">
        <f>HLOOKUP($E$2,历史数据!$V$3:$AE$5000,ROW(A1164),)</f>
        <v>36576</v>
      </c>
      <c r="B1166" s="41">
        <v>38210</v>
      </c>
      <c r="C1166" s="100">
        <f>IFERROR(IF(A1166&lt;&gt;0,MAX($C$4:C1165)+1,""),"")</f>
        <v>1153</v>
      </c>
      <c r="D1166" s="100"/>
      <c r="E1166" s="99">
        <f t="shared" si="126"/>
        <v>38223</v>
      </c>
      <c r="F1166" s="101">
        <f>IFERROR(VLOOKUP(E1166,历史数据!AH:AJ,3,),"")</f>
        <v>7.37610558838945</v>
      </c>
      <c r="G1166" s="101">
        <f t="shared" si="122"/>
        <v>8.1091549511931671</v>
      </c>
      <c r="H1166" s="105">
        <f t="shared" si="123"/>
        <v>-3.3368926855311676E-3</v>
      </c>
      <c r="I1166" s="101">
        <f>IFERROR(VLOOKUP(E1166,历史数据!AH:AJ,2,),"")</f>
        <v>7.2066897356525903</v>
      </c>
      <c r="J1166" s="104">
        <f t="shared" si="124"/>
        <v>0</v>
      </c>
      <c r="K1166" s="104" t="str">
        <f>IFERROR(IF(AND(J1165=$H$2*1,MAX(K$64:K1165)=MAX(L$64:L1165)),MAX(K$64:K1165)+1,""),"")</f>
        <v/>
      </c>
      <c r="L1166" s="104" t="str">
        <f>IFERROR(IF(AND($F1165/INDEX($F$64:$F1166,MATCH(MAX(M$64:M1166),M$64:M1166,0)-1)&lt;(1-$P$2),MAX(K$64:K1166)&gt;MAX(L$64:L1165)),MAX(K$64:K1166),""),"")</f>
        <v/>
      </c>
      <c r="M1166" s="104" t="str">
        <f>IFERROR(IF(E1166="","",IF(K1166&lt;&gt;"",MAX(M$64:M1165)+1,IF(AND($F1165/INDEX($F$64:$F1166,MATCH(MAX(M$64:M1165),M$64:M1165,0)-1)&gt;(1+$O$2),MAX(K$64:K1166)&gt;MAX(L$64:L1165)),MAX(M$64:M1165)+1,""))),"")</f>
        <v/>
      </c>
      <c r="N1166" s="91" t="str">
        <f t="shared" si="125"/>
        <v>0</v>
      </c>
      <c r="O1166" s="91" t="str">
        <f>IFERROR(IF(AND(N1165=$H$2*1,MAX(O$64:O1165)=MAX(P$64:P1165)),MAX(O$64:O1165)+1,""),"")</f>
        <v/>
      </c>
      <c r="P1166" s="91">
        <f>IFERROR(IF(MOD(MAX(Q$64:Q1166),10*MAX(O$64:O1166))&lt;=2,IF(AND(F1165/INDEX($F$64:$F1166,MATCH(MAX(O$64:O1166),O$64:O1166,0)-1)&lt;(1-$P$2),MAX(O$64:O1166)&gt;MAX(P$64:P1165)),MAX(O$64:O1166),""),IF(AND($F1165/INDEX($F$64:$F1166,MATCH(MAX(Q$64:Q1166),Q$64:Q1166,0)-1)&lt;(1-$P$2),MAX(O$64:O1166)&gt;MAX(P$64:P1165)),MAX(O$64:O1166),"")),"")</f>
        <v>3</v>
      </c>
      <c r="Q1166" s="91" t="str">
        <f>IFERROR(IF(E1166="","",IF(O1166&lt;&gt;"",MAX(O$64:O1166)*10+1,IF(AND($F1165/INDEX($F$64:$F1166,MATCH(MAX(Q$64:Q1165),Q$64:Q1165,0)-1)&gt;(1+$O$2),MAX(O$64:O1166)&gt;MAX(P$64:P1165)),MAX(Q$64:Q1165)+1,""))),"")</f>
        <v/>
      </c>
    </row>
    <row r="1167" spans="1:17" x14ac:dyDescent="0.2">
      <c r="A1167" s="13">
        <f>HLOOKUP($E$2,历史数据!$V$3:$AE$5000,ROW(A1165),)</f>
        <v>79900</v>
      </c>
      <c r="B1167" s="41">
        <v>38211</v>
      </c>
      <c r="C1167" s="100">
        <f>IFERROR(IF(A1167&lt;&gt;0,MAX($C$4:C1166)+1,""),"")</f>
        <v>1154</v>
      </c>
      <c r="D1167" s="100"/>
      <c r="E1167" s="99">
        <f t="shared" si="126"/>
        <v>38224</v>
      </c>
      <c r="F1167" s="101">
        <f>IFERROR(VLOOKUP(E1167,历史数据!AH:AJ,3,),"")</f>
        <v>7.3500416110453104</v>
      </c>
      <c r="G1167" s="101">
        <f t="shared" si="122"/>
        <v>8.0774437787578055</v>
      </c>
      <c r="H1167" s="105">
        <f t="shared" si="123"/>
        <v>-3.9105397080487769E-3</v>
      </c>
      <c r="I1167" s="101">
        <f>IFERROR(VLOOKUP(E1167,历史数据!AH:AJ,2,),"")</f>
        <v>7.4152015544056402</v>
      </c>
      <c r="J1167" s="104">
        <f t="shared" si="124"/>
        <v>0</v>
      </c>
      <c r="K1167" s="104" t="str">
        <f>IFERROR(IF(AND(J1166=$H$2*1,MAX(K$64:K1166)=MAX(L$64:L1166)),MAX(K$64:K1166)+1,""),"")</f>
        <v/>
      </c>
      <c r="L1167" s="104" t="str">
        <f>IFERROR(IF(AND($F1166/INDEX($F$64:$F1167,MATCH(MAX(M$64:M1167),M$64:M1167,0)-1)&lt;(1-$P$2),MAX(K$64:K1167)&gt;MAX(L$64:L1166)),MAX(K$64:K1167),""),"")</f>
        <v/>
      </c>
      <c r="M1167" s="104" t="str">
        <f>IFERROR(IF(E1167="","",IF(K1167&lt;&gt;"",MAX(M$64:M1166)+1,IF(AND($F1166/INDEX($F$64:$F1167,MATCH(MAX(M$64:M1166),M$64:M1166,0)-1)&gt;(1+$O$2),MAX(K$64:K1167)&gt;MAX(L$64:L1166)),MAX(M$64:M1166)+1,""))),"")</f>
        <v/>
      </c>
      <c r="N1167" s="91">
        <f t="shared" si="125"/>
        <v>0</v>
      </c>
      <c r="O1167" s="91" t="str">
        <f>IFERROR(IF(AND(N1166=$H$2*1,MAX(O$64:O1166)=MAX(P$64:P1166)),MAX(O$64:O1166)+1,""),"")</f>
        <v/>
      </c>
      <c r="P1167" s="91" t="str">
        <f>IFERROR(IF(MOD(MAX(Q$64:Q1167),10*MAX(O$64:O1167))&lt;=2,IF(AND(F1166/INDEX($F$64:$F1167,MATCH(MAX(O$64:O1167),O$64:O1167,0)-1)&lt;(1-$P$2),MAX(O$64:O1167)&gt;MAX(P$64:P1166)),MAX(O$64:O1167),""),IF(AND($F1166/INDEX($F$64:$F1167,MATCH(MAX(Q$64:Q1167),Q$64:Q1167,0)-1)&lt;(1-$P$2),MAX(O$64:O1167)&gt;MAX(P$64:P1166)),MAX(O$64:O1167),"")),"")</f>
        <v/>
      </c>
      <c r="Q1167" s="91" t="str">
        <f>IFERROR(IF(E1167="","",IF(O1167&lt;&gt;"",MAX(O$64:O1167)*10+1,IF(AND($F1166/INDEX($F$64:$F1167,MATCH(MAX(Q$64:Q1166),Q$64:Q1166,0)-1)&gt;(1+$O$2),MAX(O$64:O1167)&gt;MAX(P$64:P1166)),MAX(Q$64:Q1166)+1,""))),"")</f>
        <v/>
      </c>
    </row>
    <row r="1168" spans="1:17" x14ac:dyDescent="0.2">
      <c r="A1168" s="13">
        <f>HLOOKUP($E$2,历史数据!$V$3:$AE$5000,ROW(A1166),)</f>
        <v>21890</v>
      </c>
      <c r="B1168" s="41">
        <v>38212</v>
      </c>
      <c r="C1168" s="100">
        <f>IFERROR(IF(A1168&lt;&gt;0,MAX($C$4:C1167)+1,""),"")</f>
        <v>1155</v>
      </c>
      <c r="D1168" s="100"/>
      <c r="E1168" s="99">
        <f t="shared" si="126"/>
        <v>38225</v>
      </c>
      <c r="F1168" s="101">
        <f>IFERROR(VLOOKUP(E1168,历史数据!AH:AJ,3,),"")</f>
        <v>7.2588176903408499</v>
      </c>
      <c r="G1168" s="101">
        <f t="shared" si="122"/>
        <v>8.0470358051896493</v>
      </c>
      <c r="H1168" s="105">
        <f t="shared" si="123"/>
        <v>-3.7645540347954753E-3</v>
      </c>
      <c r="I1168" s="101">
        <f>IFERROR(VLOOKUP(E1168,历史数据!AH:AJ,2,),"")</f>
        <v>7.3500416110453104</v>
      </c>
      <c r="J1168" s="104">
        <f t="shared" si="124"/>
        <v>0</v>
      </c>
      <c r="K1168" s="104" t="str">
        <f>IFERROR(IF(AND(J1167=$H$2*1,MAX(K$64:K1167)=MAX(L$64:L1167)),MAX(K$64:K1167)+1,""),"")</f>
        <v/>
      </c>
      <c r="L1168" s="104" t="str">
        <f>IFERROR(IF(AND($F1167/INDEX($F$64:$F1168,MATCH(MAX(M$64:M1168),M$64:M1168,0)-1)&lt;(1-$P$2),MAX(K$64:K1168)&gt;MAX(L$64:L1167)),MAX(K$64:K1168),""),"")</f>
        <v/>
      </c>
      <c r="M1168" s="104" t="str">
        <f>IFERROR(IF(E1168="","",IF(K1168&lt;&gt;"",MAX(M$64:M1167)+1,IF(AND($F1167/INDEX($F$64:$F1168,MATCH(MAX(M$64:M1167),M$64:M1167,0)-1)&gt;(1+$O$2),MAX(K$64:K1168)&gt;MAX(L$64:L1167)),MAX(M$64:M1167)+1,""))),"")</f>
        <v/>
      </c>
      <c r="N1168" s="91">
        <f t="shared" si="125"/>
        <v>0</v>
      </c>
      <c r="O1168" s="91" t="str">
        <f>IFERROR(IF(AND(N1167=$H$2*1,MAX(O$64:O1167)=MAX(P$64:P1167)),MAX(O$64:O1167)+1,""),"")</f>
        <v/>
      </c>
      <c r="P1168" s="91" t="str">
        <f>IFERROR(IF(MOD(MAX(Q$64:Q1168),10*MAX(O$64:O1168))&lt;=2,IF(AND(F1167/INDEX($F$64:$F1168,MATCH(MAX(O$64:O1168),O$64:O1168,0)-1)&lt;(1-$P$2),MAX(O$64:O1168)&gt;MAX(P$64:P1167)),MAX(O$64:O1168),""),IF(AND($F1167/INDEX($F$64:$F1168,MATCH(MAX(Q$64:Q1168),Q$64:Q1168,0)-1)&lt;(1-$P$2),MAX(O$64:O1168)&gt;MAX(P$64:P1167)),MAX(O$64:O1168),"")),"")</f>
        <v/>
      </c>
      <c r="Q1168" s="91" t="str">
        <f>IFERROR(IF(E1168="","",IF(O1168&lt;&gt;"",MAX(O$64:O1168)*10+1,IF(AND($F1167/INDEX($F$64:$F1168,MATCH(MAX(Q$64:Q1167),Q$64:Q1167,0)-1)&gt;(1+$O$2),MAX(O$64:O1168)&gt;MAX(P$64:P1167)),MAX(Q$64:Q1167)+1,""))),"")</f>
        <v/>
      </c>
    </row>
    <row r="1169" spans="1:17" x14ac:dyDescent="0.2">
      <c r="A1169" s="13">
        <f>HLOOKUP($E$2,历史数据!$V$3:$AE$5000,ROW(A1167),)</f>
        <v>57500</v>
      </c>
      <c r="B1169" s="41">
        <v>38215</v>
      </c>
      <c r="C1169" s="100">
        <f>IFERROR(IF(A1169&lt;&gt;0,MAX($C$4:C1168)+1,""),"")</f>
        <v>1156</v>
      </c>
      <c r="D1169" s="100"/>
      <c r="E1169" s="99">
        <f t="shared" si="126"/>
        <v>38226</v>
      </c>
      <c r="F1169" s="101">
        <f>IFERROR(VLOOKUP(E1169,历史数据!AH:AJ,3,),"")</f>
        <v>7.1936577469805201</v>
      </c>
      <c r="G1169" s="101">
        <f t="shared" si="122"/>
        <v>8.0170622312438997</v>
      </c>
      <c r="H1169" s="105">
        <f t="shared" si="123"/>
        <v>-3.7247968906040096E-3</v>
      </c>
      <c r="I1169" s="101">
        <f>IFERROR(VLOOKUP(E1169,历史数据!AH:AJ,2,),"")</f>
        <v>7.2588176903408499</v>
      </c>
      <c r="J1169" s="104">
        <f t="shared" si="124"/>
        <v>0</v>
      </c>
      <c r="K1169" s="104" t="str">
        <f>IFERROR(IF(AND(J1168=$H$2*1,MAX(K$64:K1168)=MAX(L$64:L1168)),MAX(K$64:K1168)+1,""),"")</f>
        <v/>
      </c>
      <c r="L1169" s="104" t="str">
        <f>IFERROR(IF(AND($F1168/INDEX($F$64:$F1169,MATCH(MAX(M$64:M1169),M$64:M1169,0)-1)&lt;(1-$P$2),MAX(K$64:K1169)&gt;MAX(L$64:L1168)),MAX(K$64:K1169),""),"")</f>
        <v/>
      </c>
      <c r="M1169" s="104" t="str">
        <f>IFERROR(IF(E1169="","",IF(K1169&lt;&gt;"",MAX(M$64:M1168)+1,IF(AND($F1168/INDEX($F$64:$F1169,MATCH(MAX(M$64:M1168),M$64:M1168,0)-1)&gt;(1+$O$2),MAX(K$64:K1169)&gt;MAX(L$64:L1168)),MAX(M$64:M1168)+1,""))),"")</f>
        <v/>
      </c>
      <c r="N1169" s="91">
        <f t="shared" si="125"/>
        <v>0</v>
      </c>
      <c r="O1169" s="91" t="str">
        <f>IFERROR(IF(AND(N1168=$H$2*1,MAX(O$64:O1168)=MAX(P$64:P1168)),MAX(O$64:O1168)+1,""),"")</f>
        <v/>
      </c>
      <c r="P1169" s="91" t="str">
        <f>IFERROR(IF(MOD(MAX(Q$64:Q1169),10*MAX(O$64:O1169))&lt;=2,IF(AND(F1168/INDEX($F$64:$F1169,MATCH(MAX(O$64:O1169),O$64:O1169,0)-1)&lt;(1-$P$2),MAX(O$64:O1169)&gt;MAX(P$64:P1168)),MAX(O$64:O1169),""),IF(AND($F1168/INDEX($F$64:$F1169,MATCH(MAX(Q$64:Q1169),Q$64:Q1169,0)-1)&lt;(1-$P$2),MAX(O$64:O1169)&gt;MAX(P$64:P1168)),MAX(O$64:O1169),"")),"")</f>
        <v/>
      </c>
      <c r="Q1169" s="91" t="str">
        <f>IFERROR(IF(E1169="","",IF(O1169&lt;&gt;"",MAX(O$64:O1169)*10+1,IF(AND($F1168/INDEX($F$64:$F1169,MATCH(MAX(Q$64:Q1168),Q$64:Q1168,0)-1)&gt;(1+$O$2),MAX(O$64:O1169)&gt;MAX(P$64:P1168)),MAX(Q$64:Q1168)+1,""))),"")</f>
        <v/>
      </c>
    </row>
    <row r="1170" spans="1:17" x14ac:dyDescent="0.2">
      <c r="A1170" s="13">
        <f>HLOOKUP($E$2,历史数据!$V$3:$AE$5000,ROW(A1168),)</f>
        <v>36900</v>
      </c>
      <c r="B1170" s="41">
        <v>38216</v>
      </c>
      <c r="C1170" s="100">
        <f>IFERROR(IF(A1170&lt;&gt;0,MAX($C$4:C1169)+1,""),"")</f>
        <v>1157</v>
      </c>
      <c r="D1170" s="100"/>
      <c r="E1170" s="99">
        <f t="shared" si="126"/>
        <v>38229</v>
      </c>
      <c r="F1170" s="101">
        <f>IFERROR(VLOOKUP(E1170,历史数据!AH:AJ,3,),"")</f>
        <v>7.1415297922922498</v>
      </c>
      <c r="G1170" s="101">
        <f t="shared" si="122"/>
        <v>7.9883918561653529</v>
      </c>
      <c r="H1170" s="105">
        <f t="shared" si="123"/>
        <v>-3.5761697055080033E-3</v>
      </c>
      <c r="I1170" s="101">
        <f>IFERROR(VLOOKUP(E1170,历史数据!AH:AJ,2,),"")</f>
        <v>7.1675937696363903</v>
      </c>
      <c r="J1170" s="104">
        <f t="shared" si="124"/>
        <v>0</v>
      </c>
      <c r="K1170" s="104" t="str">
        <f>IFERROR(IF(AND(J1169=$H$2*1,MAX(K$64:K1169)=MAX(L$64:L1169)),MAX(K$64:K1169)+1,""),"")</f>
        <v/>
      </c>
      <c r="L1170" s="104" t="str">
        <f>IFERROR(IF(AND($F1169/INDEX($F$64:$F1170,MATCH(MAX(M$64:M1170),M$64:M1170,0)-1)&lt;(1-$P$2),MAX(K$64:K1170)&gt;MAX(L$64:L1169)),MAX(K$64:K1170),""),"")</f>
        <v/>
      </c>
      <c r="M1170" s="104" t="str">
        <f>IFERROR(IF(E1170="","",IF(K1170&lt;&gt;"",MAX(M$64:M1169)+1,IF(AND($F1169/INDEX($F$64:$F1170,MATCH(MAX(M$64:M1169),M$64:M1169,0)-1)&gt;(1+$O$2),MAX(K$64:K1170)&gt;MAX(L$64:L1169)),MAX(M$64:M1169)+1,""))),"")</f>
        <v/>
      </c>
      <c r="N1170" s="91">
        <f t="shared" si="125"/>
        <v>0</v>
      </c>
      <c r="O1170" s="91" t="str">
        <f>IFERROR(IF(AND(N1169=$H$2*1,MAX(O$64:O1169)=MAX(P$64:P1169)),MAX(O$64:O1169)+1,""),"")</f>
        <v/>
      </c>
      <c r="P1170" s="91" t="str">
        <f>IFERROR(IF(MOD(MAX(Q$64:Q1170),10*MAX(O$64:O1170))&lt;=2,IF(AND(F1169/INDEX($F$64:$F1170,MATCH(MAX(O$64:O1170),O$64:O1170,0)-1)&lt;(1-$P$2),MAX(O$64:O1170)&gt;MAX(P$64:P1169)),MAX(O$64:O1170),""),IF(AND($F1169/INDEX($F$64:$F1170,MATCH(MAX(Q$64:Q1170),Q$64:Q1170,0)-1)&lt;(1-$P$2),MAX(O$64:O1170)&gt;MAX(P$64:P1169)),MAX(O$64:O1170),"")),"")</f>
        <v/>
      </c>
      <c r="Q1170" s="91" t="str">
        <f>IFERROR(IF(E1170="","",IF(O1170&lt;&gt;"",MAX(O$64:O1170)*10+1,IF(AND($F1169/INDEX($F$64:$F1170,MATCH(MAX(Q$64:Q1169),Q$64:Q1169,0)-1)&gt;(1+$O$2),MAX(O$64:O1170)&gt;MAX(P$64:P1169)),MAX(Q$64:Q1169)+1,""))),"")</f>
        <v/>
      </c>
    </row>
    <row r="1171" spans="1:17" x14ac:dyDescent="0.2">
      <c r="A1171" s="13">
        <f>HLOOKUP($E$2,历史数据!$V$3:$AE$5000,ROW(A1169),)</f>
        <v>37400</v>
      </c>
      <c r="B1171" s="41">
        <v>38217</v>
      </c>
      <c r="C1171" s="100">
        <f>IFERROR(IF(A1171&lt;&gt;0,MAX($C$4:C1170)+1,""),"")</f>
        <v>1158</v>
      </c>
      <c r="D1171" s="100"/>
      <c r="E1171" s="99">
        <f t="shared" si="126"/>
        <v>38230</v>
      </c>
      <c r="F1171" s="101">
        <f>IFERROR(VLOOKUP(E1171,历史数据!AH:AJ,3,),"")</f>
        <v>7.48036149776597</v>
      </c>
      <c r="G1171" s="101">
        <f t="shared" si="122"/>
        <v>7.967757874101248</v>
      </c>
      <c r="H1171" s="105">
        <f t="shared" si="123"/>
        <v>-2.5829957312596408E-3</v>
      </c>
      <c r="I1171" s="101">
        <f>IFERROR(VLOOKUP(E1171,历史数据!AH:AJ,2,),"")</f>
        <v>7.2979136563570499</v>
      </c>
      <c r="J1171" s="104">
        <f t="shared" si="124"/>
        <v>0</v>
      </c>
      <c r="K1171" s="104" t="str">
        <f>IFERROR(IF(AND(J1170=$H$2*1,MAX(K$64:K1170)=MAX(L$64:L1170)),MAX(K$64:K1170)+1,""),"")</f>
        <v/>
      </c>
      <c r="L1171" s="104" t="str">
        <f>IFERROR(IF(AND($F1170/INDEX($F$64:$F1171,MATCH(MAX(M$64:M1171),M$64:M1171,0)-1)&lt;(1-$P$2),MAX(K$64:K1171)&gt;MAX(L$64:L1170)),MAX(K$64:K1171),""),"")</f>
        <v/>
      </c>
      <c r="M1171" s="104" t="str">
        <f>IFERROR(IF(E1171="","",IF(K1171&lt;&gt;"",MAX(M$64:M1170)+1,IF(AND($F1170/INDEX($F$64:$F1171,MATCH(MAX(M$64:M1170),M$64:M1170,0)-1)&gt;(1+$O$2),MAX(K$64:K1171)&gt;MAX(L$64:L1170)),MAX(M$64:M1170)+1,""))),"")</f>
        <v/>
      </c>
      <c r="N1171" s="91">
        <f t="shared" si="125"/>
        <v>0</v>
      </c>
      <c r="O1171" s="91" t="str">
        <f>IFERROR(IF(AND(N1170=$H$2*1,MAX(O$64:O1170)=MAX(P$64:P1170)),MAX(O$64:O1170)+1,""),"")</f>
        <v/>
      </c>
      <c r="P1171" s="91" t="str">
        <f>IFERROR(IF(MOD(MAX(Q$64:Q1171),10*MAX(O$64:O1171))&lt;=2,IF(AND(F1170/INDEX($F$64:$F1171,MATCH(MAX(O$64:O1171),O$64:O1171,0)-1)&lt;(1-$P$2),MAX(O$64:O1171)&gt;MAX(P$64:P1170)),MAX(O$64:O1171),""),IF(AND($F1170/INDEX($F$64:$F1171,MATCH(MAX(Q$64:Q1171),Q$64:Q1171,0)-1)&lt;(1-$P$2),MAX(O$64:O1171)&gt;MAX(P$64:P1170)),MAX(O$64:O1171),"")),"")</f>
        <v/>
      </c>
      <c r="Q1171" s="91" t="str">
        <f>IFERROR(IF(E1171="","",IF(O1171&lt;&gt;"",MAX(O$64:O1171)*10+1,IF(AND($F1170/INDEX($F$64:$F1171,MATCH(MAX(Q$64:Q1170),Q$64:Q1170,0)-1)&gt;(1+$O$2),MAX(O$64:O1171)&gt;MAX(P$64:P1170)),MAX(Q$64:Q1170)+1,""))),"")</f>
        <v/>
      </c>
    </row>
    <row r="1172" spans="1:17" x14ac:dyDescent="0.2">
      <c r="A1172" s="13">
        <f>HLOOKUP($E$2,历史数据!$V$3:$AE$5000,ROW(A1170),)</f>
        <v>133900</v>
      </c>
      <c r="B1172" s="41">
        <v>38218</v>
      </c>
      <c r="C1172" s="100">
        <f>IFERROR(IF(A1172&lt;&gt;0,MAX($C$4:C1171)+1,""),"")</f>
        <v>1159</v>
      </c>
      <c r="D1172" s="100"/>
      <c r="E1172" s="99">
        <f t="shared" si="126"/>
        <v>38231</v>
      </c>
      <c r="F1172" s="101">
        <f>IFERROR(VLOOKUP(E1172,历史数据!AH:AJ,3,),"")</f>
        <v>7.2979136563570499</v>
      </c>
      <c r="G1172" s="101">
        <f t="shared" si="122"/>
        <v>7.9464722926035387</v>
      </c>
      <c r="H1172" s="105">
        <f t="shared" si="123"/>
        <v>-2.6714643986480713E-3</v>
      </c>
      <c r="I1172" s="101">
        <f>IFERROR(VLOOKUP(E1172,历史数据!AH:AJ,2,),"")</f>
        <v>7.4021695657335798</v>
      </c>
      <c r="J1172" s="104">
        <f t="shared" si="124"/>
        <v>0</v>
      </c>
      <c r="K1172" s="104" t="str">
        <f>IFERROR(IF(AND(J1171=$H$2*1,MAX(K$64:K1171)=MAX(L$64:L1171)),MAX(K$64:K1171)+1,""),"")</f>
        <v/>
      </c>
      <c r="L1172" s="104" t="str">
        <f>IFERROR(IF(AND($F1171/INDEX($F$64:$F1172,MATCH(MAX(M$64:M1172),M$64:M1172,0)-1)&lt;(1-$P$2),MAX(K$64:K1172)&gt;MAX(L$64:L1171)),MAX(K$64:K1172),""),"")</f>
        <v/>
      </c>
      <c r="M1172" s="104" t="str">
        <f>IFERROR(IF(E1172="","",IF(K1172&lt;&gt;"",MAX(M$64:M1171)+1,IF(AND($F1171/INDEX($F$64:$F1172,MATCH(MAX(M$64:M1171),M$64:M1171,0)-1)&gt;(1+$O$2),MAX(K$64:K1172)&gt;MAX(L$64:L1171)),MAX(M$64:M1171)+1,""))),"")</f>
        <v/>
      </c>
      <c r="N1172" s="91">
        <f t="shared" si="125"/>
        <v>0</v>
      </c>
      <c r="O1172" s="91" t="str">
        <f>IFERROR(IF(AND(N1171=$H$2*1,MAX(O$64:O1171)=MAX(P$64:P1171)),MAX(O$64:O1171)+1,""),"")</f>
        <v/>
      </c>
      <c r="P1172" s="91" t="str">
        <f>IFERROR(IF(MOD(MAX(Q$64:Q1172),10*MAX(O$64:O1172))&lt;=2,IF(AND(F1171/INDEX($F$64:$F1172,MATCH(MAX(O$64:O1172),O$64:O1172,0)-1)&lt;(1-$P$2),MAX(O$64:O1172)&gt;MAX(P$64:P1171)),MAX(O$64:O1172),""),IF(AND($F1171/INDEX($F$64:$F1172,MATCH(MAX(Q$64:Q1172),Q$64:Q1172,0)-1)&lt;(1-$P$2),MAX(O$64:O1172)&gt;MAX(P$64:P1171)),MAX(O$64:O1172),"")),"")</f>
        <v/>
      </c>
      <c r="Q1172" s="91" t="str">
        <f>IFERROR(IF(E1172="","",IF(O1172&lt;&gt;"",MAX(O$64:O1172)*10+1,IF(AND($F1171/INDEX($F$64:$F1172,MATCH(MAX(Q$64:Q1171),Q$64:Q1171,0)-1)&gt;(1+$O$2),MAX(O$64:O1172)&gt;MAX(P$64:P1171)),MAX(Q$64:Q1171)+1,""))),"")</f>
        <v/>
      </c>
    </row>
    <row r="1173" spans="1:17" x14ac:dyDescent="0.2">
      <c r="A1173" s="13">
        <f>HLOOKUP($E$2,历史数据!$V$3:$AE$5000,ROW(A1171),)</f>
        <v>182600</v>
      </c>
      <c r="B1173" s="41">
        <v>38219</v>
      </c>
      <c r="C1173" s="100">
        <f>IFERROR(IF(A1173&lt;&gt;0,MAX($C$4:C1172)+1,""),"")</f>
        <v>1160</v>
      </c>
      <c r="D1173" s="100"/>
      <c r="E1173" s="99">
        <f t="shared" si="126"/>
        <v>38232</v>
      </c>
      <c r="F1173" s="101">
        <f>IFERROR(VLOOKUP(E1173,历史数据!AH:AJ,3,),"")</f>
        <v>7.4282335430777104</v>
      </c>
      <c r="G1173" s="101">
        <f t="shared" si="122"/>
        <v>7.9280103086514471</v>
      </c>
      <c r="H1173" s="105">
        <f t="shared" si="123"/>
        <v>-2.3232930629200066E-3</v>
      </c>
      <c r="I1173" s="101">
        <f>IFERROR(VLOOKUP(E1173,历史数据!AH:AJ,2,),"")</f>
        <v>7.2979136563570499</v>
      </c>
      <c r="J1173" s="104">
        <f t="shared" si="124"/>
        <v>0</v>
      </c>
      <c r="K1173" s="104" t="str">
        <f>IFERROR(IF(AND(J1172=$H$2*1,MAX(K$64:K1172)=MAX(L$64:L1172)),MAX(K$64:K1172)+1,""),"")</f>
        <v/>
      </c>
      <c r="L1173" s="104" t="str">
        <f>IFERROR(IF(AND($F1172/INDEX($F$64:$F1173,MATCH(MAX(M$64:M1173),M$64:M1173,0)-1)&lt;(1-$P$2),MAX(K$64:K1173)&gt;MAX(L$64:L1172)),MAX(K$64:K1173),""),"")</f>
        <v/>
      </c>
      <c r="M1173" s="104" t="str">
        <f>IFERROR(IF(E1173="","",IF(K1173&lt;&gt;"",MAX(M$64:M1172)+1,IF(AND($F1172/INDEX($F$64:$F1173,MATCH(MAX(M$64:M1172),M$64:M1172,0)-1)&gt;(1+$O$2),MAX(K$64:K1173)&gt;MAX(L$64:L1172)),MAX(M$64:M1172)+1,""))),"")</f>
        <v/>
      </c>
      <c r="N1173" s="91">
        <f t="shared" si="125"/>
        <v>0</v>
      </c>
      <c r="O1173" s="91" t="str">
        <f>IFERROR(IF(AND(N1172=$H$2*1,MAX(O$64:O1172)=MAX(P$64:P1172)),MAX(O$64:O1172)+1,""),"")</f>
        <v/>
      </c>
      <c r="P1173" s="91" t="str">
        <f>IFERROR(IF(MOD(MAX(Q$64:Q1173),10*MAX(O$64:O1173))&lt;=2,IF(AND(F1172/INDEX($F$64:$F1173,MATCH(MAX(O$64:O1173),O$64:O1173,0)-1)&lt;(1-$P$2),MAX(O$64:O1173)&gt;MAX(P$64:P1172)),MAX(O$64:O1173),""),IF(AND($F1172/INDEX($F$64:$F1173,MATCH(MAX(Q$64:Q1173),Q$64:Q1173,0)-1)&lt;(1-$P$2),MAX(O$64:O1173)&gt;MAX(P$64:P1172)),MAX(O$64:O1173),"")),"")</f>
        <v/>
      </c>
      <c r="Q1173" s="91" t="str">
        <f>IFERROR(IF(E1173="","",IF(O1173&lt;&gt;"",MAX(O$64:O1173)*10+1,IF(AND($F1172/INDEX($F$64:$F1173,MATCH(MAX(Q$64:Q1172),Q$64:Q1172,0)-1)&gt;(1+$O$2),MAX(O$64:O1173)&gt;MAX(P$64:P1172)),MAX(Q$64:Q1172)+1,""))),"")</f>
        <v/>
      </c>
    </row>
    <row r="1174" spans="1:17" x14ac:dyDescent="0.2">
      <c r="A1174" s="13">
        <f>HLOOKUP($E$2,历史数据!$V$3:$AE$5000,ROW(A1172),)</f>
        <v>69200</v>
      </c>
      <c r="B1174" s="41">
        <v>38222</v>
      </c>
      <c r="C1174" s="100">
        <f>IFERROR(IF(A1174&lt;&gt;0,MAX($C$4:C1173)+1,""),"")</f>
        <v>1161</v>
      </c>
      <c r="D1174" s="100"/>
      <c r="E1174" s="99">
        <f t="shared" si="126"/>
        <v>38233</v>
      </c>
      <c r="F1174" s="101">
        <f>IFERROR(VLOOKUP(E1174,历史数据!AH:AJ,3,),"")</f>
        <v>7.5194574637821701</v>
      </c>
      <c r="G1174" s="101">
        <f t="shared" si="122"/>
        <v>7.908027926020945</v>
      </c>
      <c r="H1174" s="105">
        <f t="shared" si="123"/>
        <v>-2.520478890989386E-3</v>
      </c>
      <c r="I1174" s="101">
        <f>IFERROR(VLOOKUP(E1174,历史数据!AH:AJ,2,),"")</f>
        <v>7.4282335430777104</v>
      </c>
      <c r="J1174" s="104">
        <f t="shared" si="124"/>
        <v>0</v>
      </c>
      <c r="K1174" s="104" t="str">
        <f>IFERROR(IF(AND(J1173=$H$2*1,MAX(K$64:K1173)=MAX(L$64:L1173)),MAX(K$64:K1173)+1,""),"")</f>
        <v/>
      </c>
      <c r="L1174" s="104" t="str">
        <f>IFERROR(IF(AND($F1173/INDEX($F$64:$F1174,MATCH(MAX(M$64:M1174),M$64:M1174,0)-1)&lt;(1-$P$2),MAX(K$64:K1174)&gt;MAX(L$64:L1173)),MAX(K$64:K1174),""),"")</f>
        <v/>
      </c>
      <c r="M1174" s="104" t="str">
        <f>IFERROR(IF(E1174="","",IF(K1174&lt;&gt;"",MAX(M$64:M1173)+1,IF(AND($F1173/INDEX($F$64:$F1174,MATCH(MAX(M$64:M1173),M$64:M1173,0)-1)&gt;(1+$O$2),MAX(K$64:K1174)&gt;MAX(L$64:L1173)),MAX(M$64:M1173)+1,""))),"")</f>
        <v/>
      </c>
      <c r="N1174" s="91">
        <f t="shared" si="125"/>
        <v>0</v>
      </c>
      <c r="O1174" s="91" t="str">
        <f>IFERROR(IF(AND(N1173=$H$2*1,MAX(O$64:O1173)=MAX(P$64:P1173)),MAX(O$64:O1173)+1,""),"")</f>
        <v/>
      </c>
      <c r="P1174" s="91" t="str">
        <f>IFERROR(IF(MOD(MAX(Q$64:Q1174),10*MAX(O$64:O1174))&lt;=2,IF(AND(F1173/INDEX($F$64:$F1174,MATCH(MAX(O$64:O1174),O$64:O1174,0)-1)&lt;(1-$P$2),MAX(O$64:O1174)&gt;MAX(P$64:P1173)),MAX(O$64:O1174),""),IF(AND($F1173/INDEX($F$64:$F1174,MATCH(MAX(Q$64:Q1174),Q$64:Q1174,0)-1)&lt;(1-$P$2),MAX(O$64:O1174)&gt;MAX(P$64:P1173)),MAX(O$64:O1174),"")),"")</f>
        <v/>
      </c>
      <c r="Q1174" s="91" t="str">
        <f>IFERROR(IF(E1174="","",IF(O1174&lt;&gt;"",MAX(O$64:O1174)*10+1,IF(AND($F1173/INDEX($F$64:$F1174,MATCH(MAX(Q$64:Q1173),Q$64:Q1173,0)-1)&gt;(1+$O$2),MAX(O$64:O1174)&gt;MAX(P$64:P1173)),MAX(Q$64:Q1173)+1,""))),"")</f>
        <v/>
      </c>
    </row>
    <row r="1175" spans="1:17" x14ac:dyDescent="0.2">
      <c r="A1175" s="13">
        <f>HLOOKUP($E$2,历史数据!$V$3:$AE$5000,ROW(A1173),)</f>
        <v>62300</v>
      </c>
      <c r="B1175" s="41">
        <v>38223</v>
      </c>
      <c r="C1175" s="100">
        <f>IFERROR(IF(A1175&lt;&gt;0,MAX($C$4:C1174)+1,""),"")</f>
        <v>1162</v>
      </c>
      <c r="D1175" s="100"/>
      <c r="E1175" s="99">
        <f t="shared" si="126"/>
        <v>38236</v>
      </c>
      <c r="F1175" s="101">
        <f>IFERROR(VLOOKUP(E1175,历史数据!AH:AJ,3,),"")</f>
        <v>7.4542975204218402</v>
      </c>
      <c r="G1175" s="101">
        <f t="shared" si="122"/>
        <v>7.8943443379152765</v>
      </c>
      <c r="H1175" s="105">
        <f t="shared" si="123"/>
        <v>-1.7303413991044403E-3</v>
      </c>
      <c r="I1175" s="101">
        <f>IFERROR(VLOOKUP(E1175,历史数据!AH:AJ,2,),"")</f>
        <v>7.4021695657335798</v>
      </c>
      <c r="J1175" s="104">
        <f t="shared" si="124"/>
        <v>0</v>
      </c>
      <c r="K1175" s="104" t="str">
        <f>IFERROR(IF(AND(J1174=$H$2*1,MAX(K$64:K1174)=MAX(L$64:L1174)),MAX(K$64:K1174)+1,""),"")</f>
        <v/>
      </c>
      <c r="L1175" s="104" t="str">
        <f>IFERROR(IF(AND($F1174/INDEX($F$64:$F1175,MATCH(MAX(M$64:M1175),M$64:M1175,0)-1)&lt;(1-$P$2),MAX(K$64:K1175)&gt;MAX(L$64:L1174)),MAX(K$64:K1175),""),"")</f>
        <v/>
      </c>
      <c r="M1175" s="104" t="str">
        <f>IFERROR(IF(E1175="","",IF(K1175&lt;&gt;"",MAX(M$64:M1174)+1,IF(AND($F1174/INDEX($F$64:$F1175,MATCH(MAX(M$64:M1174),M$64:M1174,0)-1)&gt;(1+$O$2),MAX(K$64:K1175)&gt;MAX(L$64:L1174)),MAX(M$64:M1174)+1,""))),"")</f>
        <v/>
      </c>
      <c r="N1175" s="91">
        <f t="shared" si="125"/>
        <v>0</v>
      </c>
      <c r="O1175" s="91" t="str">
        <f>IFERROR(IF(AND(N1174=$H$2*1,MAX(O$64:O1174)=MAX(P$64:P1174)),MAX(O$64:O1174)+1,""),"")</f>
        <v/>
      </c>
      <c r="P1175" s="91" t="str">
        <f>IFERROR(IF(MOD(MAX(Q$64:Q1175),10*MAX(O$64:O1175))&lt;=2,IF(AND(F1174/INDEX($F$64:$F1175,MATCH(MAX(O$64:O1175),O$64:O1175,0)-1)&lt;(1-$P$2),MAX(O$64:O1175)&gt;MAX(P$64:P1174)),MAX(O$64:O1175),""),IF(AND($F1174/INDEX($F$64:$F1175,MATCH(MAX(Q$64:Q1175),Q$64:Q1175,0)-1)&lt;(1-$P$2),MAX(O$64:O1175)&gt;MAX(P$64:P1174)),MAX(O$64:O1175),"")),"")</f>
        <v/>
      </c>
      <c r="Q1175" s="91" t="str">
        <f>IFERROR(IF(E1175="","",IF(O1175&lt;&gt;"",MAX(O$64:O1175)*10+1,IF(AND($F1174/INDEX($F$64:$F1175,MATCH(MAX(Q$64:Q1174),Q$64:Q1174,0)-1)&gt;(1+$O$2),MAX(O$64:O1175)&gt;MAX(P$64:P1174)),MAX(Q$64:Q1174)+1,""))),"")</f>
        <v/>
      </c>
    </row>
    <row r="1176" spans="1:17" x14ac:dyDescent="0.2">
      <c r="A1176" s="13">
        <f>HLOOKUP($E$2,历史数据!$V$3:$AE$5000,ROW(A1174),)</f>
        <v>42800</v>
      </c>
      <c r="B1176" s="41">
        <v>38224</v>
      </c>
      <c r="C1176" s="100">
        <f>IFERROR(IF(A1176&lt;&gt;0,MAX($C$4:C1175)+1,""),"")</f>
        <v>1163</v>
      </c>
      <c r="D1176" s="100"/>
      <c r="E1176" s="99">
        <f t="shared" si="126"/>
        <v>38237</v>
      </c>
      <c r="F1176" s="101">
        <f>IFERROR(VLOOKUP(E1176,历史数据!AH:AJ,3,),"")</f>
        <v>7.4412655317497798</v>
      </c>
      <c r="G1176" s="101">
        <f t="shared" si="122"/>
        <v>7.879357550942399</v>
      </c>
      <c r="H1176" s="105">
        <f t="shared" si="123"/>
        <v>-1.8984207340562165E-3</v>
      </c>
      <c r="I1176" s="101">
        <f>IFERROR(VLOOKUP(E1176,历史数据!AH:AJ,2,),"")</f>
        <v>7.4542975204218402</v>
      </c>
      <c r="J1176" s="104">
        <f t="shared" si="124"/>
        <v>0</v>
      </c>
      <c r="K1176" s="104" t="str">
        <f>IFERROR(IF(AND(J1175=$H$2*1,MAX(K$64:K1175)=MAX(L$64:L1175)),MAX(K$64:K1175)+1,""),"")</f>
        <v/>
      </c>
      <c r="L1176" s="104" t="str">
        <f>IFERROR(IF(AND($F1175/INDEX($F$64:$F1176,MATCH(MAX(M$64:M1176),M$64:M1176,0)-1)&lt;(1-$P$2),MAX(K$64:K1176)&gt;MAX(L$64:L1175)),MAX(K$64:K1176),""),"")</f>
        <v/>
      </c>
      <c r="M1176" s="104" t="str">
        <f>IFERROR(IF(E1176="","",IF(K1176&lt;&gt;"",MAX(M$64:M1175)+1,IF(AND($F1175/INDEX($F$64:$F1176,MATCH(MAX(M$64:M1175),M$64:M1175,0)-1)&gt;(1+$O$2),MAX(K$64:K1176)&gt;MAX(L$64:L1175)),MAX(M$64:M1175)+1,""))),"")</f>
        <v/>
      </c>
      <c r="N1176" s="91">
        <f t="shared" si="125"/>
        <v>0</v>
      </c>
      <c r="O1176" s="91" t="str">
        <f>IFERROR(IF(AND(N1175=$H$2*1,MAX(O$64:O1175)=MAX(P$64:P1175)),MAX(O$64:O1175)+1,""),"")</f>
        <v/>
      </c>
      <c r="P1176" s="91" t="str">
        <f>IFERROR(IF(MOD(MAX(Q$64:Q1176),10*MAX(O$64:O1176))&lt;=2,IF(AND(F1175/INDEX($F$64:$F1176,MATCH(MAX(O$64:O1176),O$64:O1176,0)-1)&lt;(1-$P$2),MAX(O$64:O1176)&gt;MAX(P$64:P1175)),MAX(O$64:O1176),""),IF(AND($F1175/INDEX($F$64:$F1176,MATCH(MAX(Q$64:Q1176),Q$64:Q1176,0)-1)&lt;(1-$P$2),MAX(O$64:O1176)&gt;MAX(P$64:P1175)),MAX(O$64:O1176),"")),"")</f>
        <v/>
      </c>
      <c r="Q1176" s="91" t="str">
        <f>IFERROR(IF(E1176="","",IF(O1176&lt;&gt;"",MAX(O$64:O1176)*10+1,IF(AND($F1175/INDEX($F$64:$F1176,MATCH(MAX(Q$64:Q1175),Q$64:Q1175,0)-1)&gt;(1+$O$2),MAX(O$64:O1176)&gt;MAX(P$64:P1175)),MAX(Q$64:Q1175)+1,""))),"")</f>
        <v/>
      </c>
    </row>
    <row r="1177" spans="1:17" x14ac:dyDescent="0.2">
      <c r="A1177" s="13">
        <f>HLOOKUP($E$2,历史数据!$V$3:$AE$5000,ROW(A1175),)</f>
        <v>30020</v>
      </c>
      <c r="B1177" s="41">
        <v>38225</v>
      </c>
      <c r="C1177" s="100">
        <f>IFERROR(IF(A1177&lt;&gt;0,MAX($C$4:C1176)+1,""),"")</f>
        <v>1164</v>
      </c>
      <c r="D1177" s="100"/>
      <c r="E1177" s="99">
        <f t="shared" si="126"/>
        <v>38238</v>
      </c>
      <c r="F1177" s="101">
        <f>IFERROR(VLOOKUP(E1177,历史数据!AH:AJ,3,),"")</f>
        <v>7.4673295090939096</v>
      </c>
      <c r="G1177" s="101">
        <f t="shared" si="122"/>
        <v>7.8645879637807239</v>
      </c>
      <c r="H1177" s="105">
        <f t="shared" si="123"/>
        <v>-1.8744659150425891E-3</v>
      </c>
      <c r="I1177" s="101">
        <f>IFERROR(VLOOKUP(E1177,历史数据!AH:AJ,2,),"")</f>
        <v>7.3630735997173797</v>
      </c>
      <c r="J1177" s="104">
        <f t="shared" si="124"/>
        <v>0</v>
      </c>
      <c r="K1177" s="104" t="str">
        <f>IFERROR(IF(AND(J1176=$H$2*1,MAX(K$64:K1176)=MAX(L$64:L1176)),MAX(K$64:K1176)+1,""),"")</f>
        <v/>
      </c>
      <c r="L1177" s="104" t="str">
        <f>IFERROR(IF(AND($F1176/INDEX($F$64:$F1177,MATCH(MAX(M$64:M1177),M$64:M1177,0)-1)&lt;(1-$P$2),MAX(K$64:K1177)&gt;MAX(L$64:L1176)),MAX(K$64:K1177),""),"")</f>
        <v/>
      </c>
      <c r="M1177" s="104" t="str">
        <f>IFERROR(IF(E1177="","",IF(K1177&lt;&gt;"",MAX(M$64:M1176)+1,IF(AND($F1176/INDEX($F$64:$F1177,MATCH(MAX(M$64:M1176),M$64:M1176,0)-1)&gt;(1+$O$2),MAX(K$64:K1177)&gt;MAX(L$64:L1176)),MAX(M$64:M1176)+1,""))),"")</f>
        <v/>
      </c>
      <c r="N1177" s="91">
        <f t="shared" si="125"/>
        <v>0</v>
      </c>
      <c r="O1177" s="91" t="str">
        <f>IFERROR(IF(AND(N1176=$H$2*1,MAX(O$64:O1176)=MAX(P$64:P1176)),MAX(O$64:O1176)+1,""),"")</f>
        <v/>
      </c>
      <c r="P1177" s="91" t="str">
        <f>IFERROR(IF(MOD(MAX(Q$64:Q1177),10*MAX(O$64:O1177))&lt;=2,IF(AND(F1176/INDEX($F$64:$F1177,MATCH(MAX(O$64:O1177),O$64:O1177,0)-1)&lt;(1-$P$2),MAX(O$64:O1177)&gt;MAX(P$64:P1176)),MAX(O$64:O1177),""),IF(AND($F1176/INDEX($F$64:$F1177,MATCH(MAX(Q$64:Q1177),Q$64:Q1177,0)-1)&lt;(1-$P$2),MAX(O$64:O1177)&gt;MAX(P$64:P1176)),MAX(O$64:O1177),"")),"")</f>
        <v/>
      </c>
      <c r="Q1177" s="91" t="str">
        <f>IFERROR(IF(E1177="","",IF(O1177&lt;&gt;"",MAX(O$64:O1177)*10+1,IF(AND($F1176/INDEX($F$64:$F1177,MATCH(MAX(Q$64:Q1176),Q$64:Q1176,0)-1)&gt;(1+$O$2),MAX(O$64:O1177)&gt;MAX(P$64:P1176)),MAX(Q$64:Q1176)+1,""))),"")</f>
        <v/>
      </c>
    </row>
    <row r="1178" spans="1:17" x14ac:dyDescent="0.2">
      <c r="A1178" s="13">
        <f>HLOOKUP($E$2,历史数据!$V$3:$AE$5000,ROW(A1176),)</f>
        <v>20000</v>
      </c>
      <c r="B1178" s="41">
        <v>38226</v>
      </c>
      <c r="C1178" s="100">
        <f>IFERROR(IF(A1178&lt;&gt;0,MAX($C$4:C1177)+1,""),"")</f>
        <v>1165</v>
      </c>
      <c r="D1178" s="100"/>
      <c r="E1178" s="99">
        <f t="shared" si="126"/>
        <v>38239</v>
      </c>
      <c r="F1178" s="101">
        <f>IFERROR(VLOOKUP(E1178,历史数据!AH:AJ,3,),"")</f>
        <v>7.2718496790129201</v>
      </c>
      <c r="G1178" s="101">
        <f t="shared" si="122"/>
        <v>7.8517731749198596</v>
      </c>
      <c r="H1178" s="105">
        <f t="shared" si="123"/>
        <v>-1.6294291474494571E-3</v>
      </c>
      <c r="I1178" s="101">
        <f>IFERROR(VLOOKUP(E1178,历史数据!AH:AJ,2,),"")</f>
        <v>7.3370096223732499</v>
      </c>
      <c r="J1178" s="104">
        <f t="shared" si="124"/>
        <v>0</v>
      </c>
      <c r="K1178" s="104" t="str">
        <f>IFERROR(IF(AND(J1177=$H$2*1,MAX(K$64:K1177)=MAX(L$64:L1177)),MAX(K$64:K1177)+1,""),"")</f>
        <v/>
      </c>
      <c r="L1178" s="104" t="str">
        <f>IFERROR(IF(AND($F1177/INDEX($F$64:$F1178,MATCH(MAX(M$64:M1178),M$64:M1178,0)-1)&lt;(1-$P$2),MAX(K$64:K1178)&gt;MAX(L$64:L1177)),MAX(K$64:K1178),""),"")</f>
        <v/>
      </c>
      <c r="M1178" s="104" t="str">
        <f>IFERROR(IF(E1178="","",IF(K1178&lt;&gt;"",MAX(M$64:M1177)+1,IF(AND($F1177/INDEX($F$64:$F1178,MATCH(MAX(M$64:M1177),M$64:M1177,0)-1)&gt;(1+$O$2),MAX(K$64:K1178)&gt;MAX(L$64:L1177)),MAX(M$64:M1177)+1,""))),"")</f>
        <v/>
      </c>
      <c r="N1178" s="91">
        <f t="shared" si="125"/>
        <v>0</v>
      </c>
      <c r="O1178" s="91" t="str">
        <f>IFERROR(IF(AND(N1177=$H$2*1,MAX(O$64:O1177)=MAX(P$64:P1177)),MAX(O$64:O1177)+1,""),"")</f>
        <v/>
      </c>
      <c r="P1178" s="91" t="str">
        <f>IFERROR(IF(MOD(MAX(Q$64:Q1178),10*MAX(O$64:O1178))&lt;=2,IF(AND(F1177/INDEX($F$64:$F1178,MATCH(MAX(O$64:O1178),O$64:O1178,0)-1)&lt;(1-$P$2),MAX(O$64:O1178)&gt;MAX(P$64:P1177)),MAX(O$64:O1178),""),IF(AND($F1177/INDEX($F$64:$F1178,MATCH(MAX(Q$64:Q1178),Q$64:Q1178,0)-1)&lt;(1-$P$2),MAX(O$64:O1178)&gt;MAX(P$64:P1177)),MAX(O$64:O1178),"")),"")</f>
        <v/>
      </c>
      <c r="Q1178" s="91" t="str">
        <f>IFERROR(IF(E1178="","",IF(O1178&lt;&gt;"",MAX(O$64:O1178)*10+1,IF(AND($F1177/INDEX($F$64:$F1178,MATCH(MAX(Q$64:Q1177),Q$64:Q1177,0)-1)&gt;(1+$O$2),MAX(O$64:O1178)&gt;MAX(P$64:P1177)),MAX(Q$64:Q1177)+1,""))),"")</f>
        <v/>
      </c>
    </row>
    <row r="1179" spans="1:17" x14ac:dyDescent="0.2">
      <c r="A1179" s="13">
        <f>HLOOKUP($E$2,历史数据!$V$3:$AE$5000,ROW(A1177),)</f>
        <v>57080</v>
      </c>
      <c r="B1179" s="41">
        <v>38229</v>
      </c>
      <c r="C1179" s="100">
        <f>IFERROR(IF(A1179&lt;&gt;0,MAX($C$4:C1178)+1,""),"")</f>
        <v>1166</v>
      </c>
      <c r="D1179" s="100"/>
      <c r="E1179" s="99">
        <f t="shared" si="126"/>
        <v>38240</v>
      </c>
      <c r="F1179" s="101">
        <f>IFERROR(VLOOKUP(E1179,历史数据!AH:AJ,3,),"")</f>
        <v>7.3370096223732499</v>
      </c>
      <c r="G1179" s="101">
        <f t="shared" si="122"/>
        <v>7.8402615849262007</v>
      </c>
      <c r="H1179" s="105">
        <f t="shared" si="123"/>
        <v>-1.4661134163209688E-3</v>
      </c>
      <c r="I1179" s="101">
        <f>IFERROR(VLOOKUP(E1179,历史数据!AH:AJ,2,),"")</f>
        <v>7.2718496790129201</v>
      </c>
      <c r="J1179" s="104">
        <f t="shared" si="124"/>
        <v>0</v>
      </c>
      <c r="K1179" s="104" t="str">
        <f>IFERROR(IF(AND(J1178=$H$2*1,MAX(K$64:K1178)=MAX(L$64:L1178)),MAX(K$64:K1178)+1,""),"")</f>
        <v/>
      </c>
      <c r="L1179" s="104" t="str">
        <f>IFERROR(IF(AND($F1178/INDEX($F$64:$F1179,MATCH(MAX(M$64:M1179),M$64:M1179,0)-1)&lt;(1-$P$2),MAX(K$64:K1179)&gt;MAX(L$64:L1178)),MAX(K$64:K1179),""),"")</f>
        <v/>
      </c>
      <c r="M1179" s="104" t="str">
        <f>IFERROR(IF(E1179="","",IF(K1179&lt;&gt;"",MAX(M$64:M1178)+1,IF(AND($F1178/INDEX($F$64:$F1179,MATCH(MAX(M$64:M1178),M$64:M1178,0)-1)&gt;(1+$O$2),MAX(K$64:K1179)&gt;MAX(L$64:L1178)),MAX(M$64:M1178)+1,""))),"")</f>
        <v/>
      </c>
      <c r="N1179" s="91">
        <f t="shared" si="125"/>
        <v>0</v>
      </c>
      <c r="O1179" s="91" t="str">
        <f>IFERROR(IF(AND(N1178=$H$2*1,MAX(O$64:O1178)=MAX(P$64:P1178)),MAX(O$64:O1178)+1,""),"")</f>
        <v/>
      </c>
      <c r="P1179" s="91" t="str">
        <f>IFERROR(IF(MOD(MAX(Q$64:Q1179),10*MAX(O$64:O1179))&lt;=2,IF(AND(F1178/INDEX($F$64:$F1179,MATCH(MAX(O$64:O1179),O$64:O1179,0)-1)&lt;(1-$P$2),MAX(O$64:O1179)&gt;MAX(P$64:P1178)),MAX(O$64:O1179),""),IF(AND($F1178/INDEX($F$64:$F1179,MATCH(MAX(Q$64:Q1179),Q$64:Q1179,0)-1)&lt;(1-$P$2),MAX(O$64:O1179)&gt;MAX(P$64:P1178)),MAX(O$64:O1179),"")),"")</f>
        <v/>
      </c>
      <c r="Q1179" s="91" t="str">
        <f>IFERROR(IF(E1179="","",IF(O1179&lt;&gt;"",MAX(O$64:O1179)*10+1,IF(AND($F1178/INDEX($F$64:$F1179,MATCH(MAX(Q$64:Q1178),Q$64:Q1178,0)-1)&gt;(1+$O$2),MAX(O$64:O1179)&gt;MAX(P$64:P1178)),MAX(Q$64:Q1178)+1,""))),"")</f>
        <v/>
      </c>
    </row>
    <row r="1180" spans="1:17" x14ac:dyDescent="0.2">
      <c r="A1180" s="13">
        <f>HLOOKUP($E$2,历史数据!$V$3:$AE$5000,ROW(A1178),)</f>
        <v>168870</v>
      </c>
      <c r="B1180" s="41">
        <v>38230</v>
      </c>
      <c r="C1180" s="100">
        <f>IFERROR(IF(A1180&lt;&gt;0,MAX($C$4:C1179)+1,""),"")</f>
        <v>1167</v>
      </c>
      <c r="D1180" s="100"/>
      <c r="E1180" s="99">
        <f t="shared" si="126"/>
        <v>38243</v>
      </c>
      <c r="F1180" s="101">
        <f>IFERROR(VLOOKUP(E1180,历史数据!AH:AJ,3,),"")</f>
        <v>7.2588176903408499</v>
      </c>
      <c r="G1180" s="101">
        <f t="shared" si="122"/>
        <v>7.8244059987085217</v>
      </c>
      <c r="H1180" s="105">
        <f t="shared" si="123"/>
        <v>-2.0223287253786637E-3</v>
      </c>
      <c r="I1180" s="101">
        <f>IFERROR(VLOOKUP(E1180,历史数据!AH:AJ,2,),"")</f>
        <v>7.2979136563570499</v>
      </c>
      <c r="J1180" s="104">
        <f t="shared" si="124"/>
        <v>0</v>
      </c>
      <c r="K1180" s="104" t="str">
        <f>IFERROR(IF(AND(J1179=$H$2*1,MAX(K$64:K1179)=MAX(L$64:L1179)),MAX(K$64:K1179)+1,""),"")</f>
        <v/>
      </c>
      <c r="L1180" s="104" t="str">
        <f>IFERROR(IF(AND($F1179/INDEX($F$64:$F1180,MATCH(MAX(M$64:M1180),M$64:M1180,0)-1)&lt;(1-$P$2),MAX(K$64:K1180)&gt;MAX(L$64:L1179)),MAX(K$64:K1180),""),"")</f>
        <v/>
      </c>
      <c r="M1180" s="104" t="str">
        <f>IFERROR(IF(E1180="","",IF(K1180&lt;&gt;"",MAX(M$64:M1179)+1,IF(AND($F1179/INDEX($F$64:$F1180,MATCH(MAX(M$64:M1179),M$64:M1179,0)-1)&gt;(1+$O$2),MAX(K$64:K1180)&gt;MAX(L$64:L1179)),MAX(M$64:M1179)+1,""))),"")</f>
        <v/>
      </c>
      <c r="N1180" s="91">
        <f t="shared" si="125"/>
        <v>0</v>
      </c>
      <c r="O1180" s="91" t="str">
        <f>IFERROR(IF(AND(N1179=$H$2*1,MAX(O$64:O1179)=MAX(P$64:P1179)),MAX(O$64:O1179)+1,""),"")</f>
        <v/>
      </c>
      <c r="P1180" s="91" t="str">
        <f>IFERROR(IF(MOD(MAX(Q$64:Q1180),10*MAX(O$64:O1180))&lt;=2,IF(AND(F1179/INDEX($F$64:$F1180,MATCH(MAX(O$64:O1180),O$64:O1180,0)-1)&lt;(1-$P$2),MAX(O$64:O1180)&gt;MAX(P$64:P1179)),MAX(O$64:O1180),""),IF(AND($F1179/INDEX($F$64:$F1180,MATCH(MAX(Q$64:Q1180),Q$64:Q1180,0)-1)&lt;(1-$P$2),MAX(O$64:O1180)&gt;MAX(P$64:P1179)),MAX(O$64:O1180),"")),"")</f>
        <v/>
      </c>
      <c r="Q1180" s="91" t="str">
        <f>IFERROR(IF(E1180="","",IF(O1180&lt;&gt;"",MAX(O$64:O1180)*10+1,IF(AND($F1179/INDEX($F$64:$F1180,MATCH(MAX(Q$64:Q1179),Q$64:Q1179,0)-1)&gt;(1+$O$2),MAX(O$64:O1180)&gt;MAX(P$64:P1179)),MAX(Q$64:Q1179)+1,""))),"")</f>
        <v/>
      </c>
    </row>
    <row r="1181" spans="1:17" x14ac:dyDescent="0.2">
      <c r="A1181" s="13">
        <f>HLOOKUP($E$2,历史数据!$V$3:$AE$5000,ROW(A1179),)</f>
        <v>45400</v>
      </c>
      <c r="B1181" s="41">
        <v>38231</v>
      </c>
      <c r="C1181" s="100">
        <f>IFERROR(IF(A1181&lt;&gt;0,MAX($C$4:C1180)+1,""),"")</f>
        <v>1168</v>
      </c>
      <c r="D1181" s="100"/>
      <c r="E1181" s="99">
        <f t="shared" si="126"/>
        <v>38244</v>
      </c>
      <c r="F1181" s="101">
        <f>IFERROR(VLOOKUP(E1181,历史数据!AH:AJ,3,),"")</f>
        <v>7.4412655317497798</v>
      </c>
      <c r="G1181" s="101">
        <f t="shared" si="122"/>
        <v>7.8118084096588563</v>
      </c>
      <c r="H1181" s="105">
        <f t="shared" si="123"/>
        <v>-1.6100377526095944E-3</v>
      </c>
      <c r="I1181" s="101">
        <f>IFERROR(VLOOKUP(E1181,历史数据!AH:AJ,2,),"")</f>
        <v>7.3370096223732499</v>
      </c>
      <c r="J1181" s="104">
        <f t="shared" si="124"/>
        <v>0</v>
      </c>
      <c r="K1181" s="104" t="str">
        <f>IFERROR(IF(AND(J1180=$H$2*1,MAX(K$64:K1180)=MAX(L$64:L1180)),MAX(K$64:K1180)+1,""),"")</f>
        <v/>
      </c>
      <c r="L1181" s="104" t="str">
        <f>IFERROR(IF(AND($F1180/INDEX($F$64:$F1181,MATCH(MAX(M$64:M1181),M$64:M1181,0)-1)&lt;(1-$P$2),MAX(K$64:K1181)&gt;MAX(L$64:L1180)),MAX(K$64:K1181),""),"")</f>
        <v/>
      </c>
      <c r="M1181" s="104" t="str">
        <f>IFERROR(IF(E1181="","",IF(K1181&lt;&gt;"",MAX(M$64:M1180)+1,IF(AND($F1180/INDEX($F$64:$F1181,MATCH(MAX(M$64:M1180),M$64:M1180,0)-1)&gt;(1+$O$2),MAX(K$64:K1181)&gt;MAX(L$64:L1180)),MAX(M$64:M1180)+1,""))),"")</f>
        <v/>
      </c>
      <c r="N1181" s="91">
        <f t="shared" si="125"/>
        <v>0</v>
      </c>
      <c r="O1181" s="91" t="str">
        <f>IFERROR(IF(AND(N1180=$H$2*1,MAX(O$64:O1180)=MAX(P$64:P1180)),MAX(O$64:O1180)+1,""),"")</f>
        <v/>
      </c>
      <c r="P1181" s="91" t="str">
        <f>IFERROR(IF(MOD(MAX(Q$64:Q1181),10*MAX(O$64:O1181))&lt;=2,IF(AND(F1180/INDEX($F$64:$F1181,MATCH(MAX(O$64:O1181),O$64:O1181,0)-1)&lt;(1-$P$2),MAX(O$64:O1181)&gt;MAX(P$64:P1180)),MAX(O$64:O1181),""),IF(AND($F1180/INDEX($F$64:$F1181,MATCH(MAX(Q$64:Q1181),Q$64:Q1181,0)-1)&lt;(1-$P$2),MAX(O$64:O1181)&gt;MAX(P$64:P1180)),MAX(O$64:O1181),"")),"")</f>
        <v/>
      </c>
      <c r="Q1181" s="91" t="str">
        <f>IFERROR(IF(E1181="","",IF(O1181&lt;&gt;"",MAX(O$64:O1181)*10+1,IF(AND($F1180/INDEX($F$64:$F1181,MATCH(MAX(Q$64:Q1180),Q$64:Q1180,0)-1)&gt;(1+$O$2),MAX(O$64:O1181)&gt;MAX(P$64:P1180)),MAX(Q$64:Q1180)+1,""))),"")</f>
        <v/>
      </c>
    </row>
    <row r="1182" spans="1:17" x14ac:dyDescent="0.2">
      <c r="A1182" s="13">
        <f>HLOOKUP($E$2,历史数据!$V$3:$AE$5000,ROW(A1180),)</f>
        <v>48601</v>
      </c>
      <c r="B1182" s="41">
        <v>38232</v>
      </c>
      <c r="C1182" s="100">
        <f>IFERROR(IF(A1182&lt;&gt;0,MAX($C$4:C1181)+1,""),"")</f>
        <v>1169</v>
      </c>
      <c r="D1182" s="100"/>
      <c r="E1182" s="99">
        <f t="shared" si="126"/>
        <v>38245</v>
      </c>
      <c r="F1182" s="101">
        <f>IFERROR(VLOOKUP(E1182,历史数据!AH:AJ,3,),"")</f>
        <v>7.7670652485514298</v>
      </c>
      <c r="G1182" s="101">
        <f t="shared" si="122"/>
        <v>7.8078988130572382</v>
      </c>
      <c r="H1182" s="105">
        <f t="shared" si="123"/>
        <v>-5.0047266863129103E-4</v>
      </c>
      <c r="I1182" s="101">
        <f>IFERROR(VLOOKUP(E1182,历史数据!AH:AJ,2,),"")</f>
        <v>7.4933934864380403</v>
      </c>
      <c r="J1182" s="104">
        <f t="shared" si="124"/>
        <v>0</v>
      </c>
      <c r="K1182" s="104" t="str">
        <f>IFERROR(IF(AND(J1181=$H$2*1,MAX(K$64:K1181)=MAX(L$64:L1181)),MAX(K$64:K1181)+1,""),"")</f>
        <v/>
      </c>
      <c r="L1182" s="104" t="str">
        <f>IFERROR(IF(AND($F1181/INDEX($F$64:$F1182,MATCH(MAX(M$64:M1182),M$64:M1182,0)-1)&lt;(1-$P$2),MAX(K$64:K1182)&gt;MAX(L$64:L1181)),MAX(K$64:K1182),""),"")</f>
        <v/>
      </c>
      <c r="M1182" s="104" t="str">
        <f>IFERROR(IF(E1182="","",IF(K1182&lt;&gt;"",MAX(M$64:M1181)+1,IF(AND($F1181/INDEX($F$64:$F1182,MATCH(MAX(M$64:M1181),M$64:M1181,0)-1)&gt;(1+$O$2),MAX(K$64:K1182)&gt;MAX(L$64:L1181)),MAX(M$64:M1181)+1,""))),"")</f>
        <v/>
      </c>
      <c r="N1182" s="91">
        <f t="shared" si="125"/>
        <v>0</v>
      </c>
      <c r="O1182" s="91" t="str">
        <f>IFERROR(IF(AND(N1181=$H$2*1,MAX(O$64:O1181)=MAX(P$64:P1181)),MAX(O$64:O1181)+1,""),"")</f>
        <v/>
      </c>
      <c r="P1182" s="91" t="str">
        <f>IFERROR(IF(MOD(MAX(Q$64:Q1182),10*MAX(O$64:O1182))&lt;=2,IF(AND(F1181/INDEX($F$64:$F1182,MATCH(MAX(O$64:O1182),O$64:O1182,0)-1)&lt;(1-$P$2),MAX(O$64:O1182)&gt;MAX(P$64:P1181)),MAX(O$64:O1182),""),IF(AND($F1181/INDEX($F$64:$F1182,MATCH(MAX(Q$64:Q1182),Q$64:Q1182,0)-1)&lt;(1-$P$2),MAX(O$64:O1182)&gt;MAX(P$64:P1181)),MAX(O$64:O1182),"")),"")</f>
        <v/>
      </c>
      <c r="Q1182" s="91" t="str">
        <f>IFERROR(IF(E1182="","",IF(O1182&lt;&gt;"",MAX(O$64:O1182)*10+1,IF(AND($F1181/INDEX($F$64:$F1182,MATCH(MAX(Q$64:Q1181),Q$64:Q1181,0)-1)&gt;(1+$O$2),MAX(O$64:O1182)&gt;MAX(P$64:P1181)),MAX(Q$64:Q1181)+1,""))),"")</f>
        <v/>
      </c>
    </row>
    <row r="1183" spans="1:17" x14ac:dyDescent="0.2">
      <c r="A1183" s="13">
        <f>HLOOKUP($E$2,历史数据!$V$3:$AE$5000,ROW(A1181),)</f>
        <v>80321</v>
      </c>
      <c r="B1183" s="41">
        <v>38233</v>
      </c>
      <c r="C1183" s="100">
        <f>IFERROR(IF(A1183&lt;&gt;0,MAX($C$4:C1182)+1,""),"")</f>
        <v>1170</v>
      </c>
      <c r="D1183" s="100"/>
      <c r="E1183" s="99">
        <f t="shared" si="126"/>
        <v>38246</v>
      </c>
      <c r="F1183" s="101">
        <f>IFERROR(VLOOKUP(E1183,历史数据!AH:AJ,3,),"")</f>
        <v>7.8191932032396902</v>
      </c>
      <c r="G1183" s="101">
        <f t="shared" si="122"/>
        <v>7.8035548168332163</v>
      </c>
      <c r="H1183" s="105">
        <f t="shared" si="123"/>
        <v>-5.5635918549012953E-4</v>
      </c>
      <c r="I1183" s="101">
        <f>IFERROR(VLOOKUP(E1183,历史数据!AH:AJ,2,),"")</f>
        <v>7.5715854184704403</v>
      </c>
      <c r="J1183" s="104">
        <f t="shared" si="124"/>
        <v>0</v>
      </c>
      <c r="K1183" s="104" t="str">
        <f>IFERROR(IF(AND(J1182=$H$2*1,MAX(K$64:K1182)=MAX(L$64:L1182)),MAX(K$64:K1182)+1,""),"")</f>
        <v/>
      </c>
      <c r="L1183" s="104" t="str">
        <f>IFERROR(IF(AND($F1182/INDEX($F$64:$F1183,MATCH(MAX(M$64:M1183),M$64:M1183,0)-1)&lt;(1-$P$2),MAX(K$64:K1183)&gt;MAX(L$64:L1182)),MAX(K$64:K1183),""),"")</f>
        <v/>
      </c>
      <c r="M1183" s="104" t="str">
        <f>IFERROR(IF(E1183="","",IF(K1183&lt;&gt;"",MAX(M$64:M1182)+1,IF(AND($F1182/INDEX($F$64:$F1183,MATCH(MAX(M$64:M1182),M$64:M1182,0)-1)&gt;(1+$O$2),MAX(K$64:K1183)&gt;MAX(L$64:L1182)),MAX(M$64:M1182)+1,""))),"")</f>
        <v/>
      </c>
      <c r="N1183" s="91">
        <f t="shared" si="125"/>
        <v>0</v>
      </c>
      <c r="O1183" s="91" t="str">
        <f>IFERROR(IF(AND(N1182=$H$2*1,MAX(O$64:O1182)=MAX(P$64:P1182)),MAX(O$64:O1182)+1,""),"")</f>
        <v/>
      </c>
      <c r="P1183" s="91" t="str">
        <f>IFERROR(IF(MOD(MAX(Q$64:Q1183),10*MAX(O$64:O1183))&lt;=2,IF(AND(F1182/INDEX($F$64:$F1183,MATCH(MAX(O$64:O1183),O$64:O1183,0)-1)&lt;(1-$P$2),MAX(O$64:O1183)&gt;MAX(P$64:P1182)),MAX(O$64:O1183),""),IF(AND($F1182/INDEX($F$64:$F1183,MATCH(MAX(Q$64:Q1183),Q$64:Q1183,0)-1)&lt;(1-$P$2),MAX(O$64:O1183)&gt;MAX(P$64:P1182)),MAX(O$64:O1183),"")),"")</f>
        <v/>
      </c>
      <c r="Q1183" s="91" t="str">
        <f>IFERROR(IF(E1183="","",IF(O1183&lt;&gt;"",MAX(O$64:O1183)*10+1,IF(AND($F1182/INDEX($F$64:$F1183,MATCH(MAX(Q$64:Q1182),Q$64:Q1182,0)-1)&gt;(1+$O$2),MAX(O$64:O1183)&gt;MAX(P$64:P1182)),MAX(Q$64:Q1182)+1,""))),"")</f>
        <v/>
      </c>
    </row>
    <row r="1184" spans="1:17" x14ac:dyDescent="0.2">
      <c r="A1184" s="13">
        <f>HLOOKUP($E$2,历史数据!$V$3:$AE$5000,ROW(A1182),)</f>
        <v>50930</v>
      </c>
      <c r="B1184" s="41">
        <v>38236</v>
      </c>
      <c r="C1184" s="100">
        <f>IFERROR(IF(A1184&lt;&gt;0,MAX($C$4:C1183)+1,""),"")</f>
        <v>1171</v>
      </c>
      <c r="D1184" s="100"/>
      <c r="E1184" s="99">
        <f t="shared" si="126"/>
        <v>38247</v>
      </c>
      <c r="F1184" s="101">
        <f>IFERROR(VLOOKUP(E1184,历史数据!AH:AJ,3,),"")</f>
        <v>8.0407370106648202</v>
      </c>
      <c r="G1184" s="101">
        <f t="shared" si="122"/>
        <v>7.8057268149452277</v>
      </c>
      <c r="H1184" s="105">
        <f t="shared" si="123"/>
        <v>2.7833444667124674E-4</v>
      </c>
      <c r="I1184" s="101">
        <f>IFERROR(VLOOKUP(E1184,历史数据!AH:AJ,2,),"")</f>
        <v>7.8843531466000201</v>
      </c>
      <c r="J1184" s="104">
        <f t="shared" si="124"/>
        <v>1</v>
      </c>
      <c r="K1184" s="104" t="str">
        <f>IFERROR(IF(AND(J1183=$H$2*1,MAX(K$64:K1183)=MAX(L$64:L1183)),MAX(K$64:K1183)+1,""),"")</f>
        <v/>
      </c>
      <c r="L1184" s="104" t="str">
        <f>IFERROR(IF(AND($F1183/INDEX($F$64:$F1184,MATCH(MAX(M$64:M1184),M$64:M1184,0)-1)&lt;(1-$P$2),MAX(K$64:K1184)&gt;MAX(L$64:L1183)),MAX(K$64:K1184),""),"")</f>
        <v/>
      </c>
      <c r="M1184" s="104" t="str">
        <f>IFERROR(IF(E1184="","",IF(K1184&lt;&gt;"",MAX(M$64:M1183)+1,IF(AND($F1183/INDEX($F$64:$F1184,MATCH(MAX(M$64:M1183),M$64:M1183,0)-1)&gt;(1+$O$2),MAX(K$64:K1184)&gt;MAX(L$64:L1183)),MAX(M$64:M1183)+1,""))),"")</f>
        <v/>
      </c>
      <c r="N1184" s="91">
        <f t="shared" si="125"/>
        <v>1</v>
      </c>
      <c r="O1184" s="91" t="str">
        <f>IFERROR(IF(AND(N1183=$H$2*1,MAX(O$64:O1183)=MAX(P$64:P1183)),MAX(O$64:O1183)+1,""),"")</f>
        <v/>
      </c>
      <c r="P1184" s="91" t="str">
        <f>IFERROR(IF(MOD(MAX(Q$64:Q1184),10*MAX(O$64:O1184))&lt;=2,IF(AND(F1183/INDEX($F$64:$F1184,MATCH(MAX(O$64:O1184),O$64:O1184,0)-1)&lt;(1-$P$2),MAX(O$64:O1184)&gt;MAX(P$64:P1183)),MAX(O$64:O1184),""),IF(AND($F1183/INDEX($F$64:$F1184,MATCH(MAX(Q$64:Q1184),Q$64:Q1184,0)-1)&lt;(1-$P$2),MAX(O$64:O1184)&gt;MAX(P$64:P1183)),MAX(O$64:O1184),"")),"")</f>
        <v/>
      </c>
      <c r="Q1184" s="91" t="str">
        <f>IFERROR(IF(E1184="","",IF(O1184&lt;&gt;"",MAX(O$64:O1184)*10+1,IF(AND($F1183/INDEX($F$64:$F1184,MATCH(MAX(Q$64:Q1183),Q$64:Q1183,0)-1)&gt;(1+$O$2),MAX(O$64:O1184)&gt;MAX(P$64:P1183)),MAX(Q$64:Q1183)+1,""))),"")</f>
        <v/>
      </c>
    </row>
    <row r="1185" spans="1:17" x14ac:dyDescent="0.2">
      <c r="A1185" s="13">
        <f>HLOOKUP($E$2,历史数据!$V$3:$AE$5000,ROW(A1183),)</f>
        <v>33700</v>
      </c>
      <c r="B1185" s="41">
        <v>38237</v>
      </c>
      <c r="C1185" s="100">
        <f>IFERROR(IF(A1185&lt;&gt;0,MAX($C$4:C1184)+1,""),"")</f>
        <v>1172</v>
      </c>
      <c r="D1185" s="100"/>
      <c r="E1185" s="99">
        <f t="shared" si="126"/>
        <v>38250</v>
      </c>
      <c r="F1185" s="101">
        <f>IFERROR(VLOOKUP(E1185,历史数据!AH:AJ,3,),"")</f>
        <v>8.2362168407458096</v>
      </c>
      <c r="G1185" s="101">
        <f t="shared" si="122"/>
        <v>7.8152836066380749</v>
      </c>
      <c r="H1185" s="105">
        <f t="shared" si="123"/>
        <v>1.2243307919193036E-3</v>
      </c>
      <c r="I1185" s="101">
        <f>IFERROR(VLOOKUP(E1185,历史数据!AH:AJ,2,),"")</f>
        <v>8.0798329766810202</v>
      </c>
      <c r="J1185" s="104">
        <f t="shared" si="124"/>
        <v>2</v>
      </c>
      <c r="K1185" s="104" t="str">
        <f>IFERROR(IF(AND(J1184=$H$2*1,MAX(K$64:K1184)=MAX(L$64:L1184)),MAX(K$64:K1184)+1,""),"")</f>
        <v/>
      </c>
      <c r="L1185" s="104" t="str">
        <f>IFERROR(IF(AND($F1184/INDEX($F$64:$F1185,MATCH(MAX(M$64:M1185),M$64:M1185,0)-1)&lt;(1-$P$2),MAX(K$64:K1185)&gt;MAX(L$64:L1184)),MAX(K$64:K1185),""),"")</f>
        <v/>
      </c>
      <c r="M1185" s="104" t="str">
        <f>IFERROR(IF(E1185="","",IF(K1185&lt;&gt;"",MAX(M$64:M1184)+1,IF(AND($F1184/INDEX($F$64:$F1185,MATCH(MAX(M$64:M1184),M$64:M1184,0)-1)&gt;(1+$O$2),MAX(K$64:K1185)&gt;MAX(L$64:L1184)),MAX(M$64:M1184)+1,""))),"")</f>
        <v/>
      </c>
      <c r="N1185" s="91">
        <f t="shared" si="125"/>
        <v>2</v>
      </c>
      <c r="O1185" s="91" t="str">
        <f>IFERROR(IF(AND(N1184=$H$2*1,MAX(O$64:O1184)=MAX(P$64:P1184)),MAX(O$64:O1184)+1,""),"")</f>
        <v/>
      </c>
      <c r="P1185" s="91" t="str">
        <f>IFERROR(IF(MOD(MAX(Q$64:Q1185),10*MAX(O$64:O1185))&lt;=2,IF(AND(F1184/INDEX($F$64:$F1185,MATCH(MAX(O$64:O1185),O$64:O1185,0)-1)&lt;(1-$P$2),MAX(O$64:O1185)&gt;MAX(P$64:P1184)),MAX(O$64:O1185),""),IF(AND($F1184/INDEX($F$64:$F1185,MATCH(MAX(Q$64:Q1185),Q$64:Q1185,0)-1)&lt;(1-$P$2),MAX(O$64:O1185)&gt;MAX(P$64:P1184)),MAX(O$64:O1185),"")),"")</f>
        <v/>
      </c>
      <c r="Q1185" s="91" t="str">
        <f>IFERROR(IF(E1185="","",IF(O1185&lt;&gt;"",MAX(O$64:O1185)*10+1,IF(AND($F1184/INDEX($F$64:$F1185,MATCH(MAX(Q$64:Q1184),Q$64:Q1184,0)-1)&gt;(1+$O$2),MAX(O$64:O1185)&gt;MAX(P$64:P1184)),MAX(Q$64:Q1184)+1,""))),"")</f>
        <v/>
      </c>
    </row>
    <row r="1186" spans="1:17" x14ac:dyDescent="0.2">
      <c r="A1186" s="13">
        <f>HLOOKUP($E$2,历史数据!$V$3:$AE$5000,ROW(A1184),)</f>
        <v>40800</v>
      </c>
      <c r="B1186" s="41">
        <v>38238</v>
      </c>
      <c r="C1186" s="100">
        <f>IFERROR(IF(A1186&lt;&gt;0,MAX($C$4:C1185)+1,""),"")</f>
        <v>1173</v>
      </c>
      <c r="D1186" s="100"/>
      <c r="E1186" s="99">
        <f t="shared" si="126"/>
        <v>38251</v>
      </c>
      <c r="F1186" s="101">
        <f>IFERROR(VLOOKUP(E1186,历史数据!AH:AJ,3,),"")</f>
        <v>8.1189289426972202</v>
      </c>
      <c r="G1186" s="101">
        <f t="shared" si="122"/>
        <v>7.8202792022956995</v>
      </c>
      <c r="H1186" s="105">
        <f t="shared" si="123"/>
        <v>6.3920849313525707E-4</v>
      </c>
      <c r="I1186" s="101">
        <f>IFERROR(VLOOKUP(E1186,历史数据!AH:AJ,2,),"")</f>
        <v>8.3404727501223395</v>
      </c>
      <c r="J1186" s="104">
        <f t="shared" si="124"/>
        <v>3</v>
      </c>
      <c r="K1186" s="104" t="str">
        <f>IFERROR(IF(AND(J1185=$H$2*1,MAX(K$64:K1185)=MAX(L$64:L1185)),MAX(K$64:K1185)+1,""),"")</f>
        <v/>
      </c>
      <c r="L1186" s="104" t="str">
        <f>IFERROR(IF(AND($F1185/INDEX($F$64:$F1186,MATCH(MAX(M$64:M1186),M$64:M1186,0)-1)&lt;(1-$P$2),MAX(K$64:K1186)&gt;MAX(L$64:L1185)),MAX(K$64:K1186),""),"")</f>
        <v/>
      </c>
      <c r="M1186" s="104" t="str">
        <f>IFERROR(IF(E1186="","",IF(K1186&lt;&gt;"",MAX(M$64:M1185)+1,IF(AND($F1185/INDEX($F$64:$F1186,MATCH(MAX(M$64:M1185),M$64:M1185,0)-1)&gt;(1+$O$2),MAX(K$64:K1186)&gt;MAX(L$64:L1185)),MAX(M$64:M1185)+1,""))),"")</f>
        <v/>
      </c>
      <c r="N1186" s="91">
        <f t="shared" si="125"/>
        <v>3</v>
      </c>
      <c r="O1186" s="91" t="str">
        <f>IFERROR(IF(AND(N1185=$H$2*1,MAX(O$64:O1185)=MAX(P$64:P1185)),MAX(O$64:O1185)+1,""),"")</f>
        <v/>
      </c>
      <c r="P1186" s="91" t="str">
        <f>IFERROR(IF(MOD(MAX(Q$64:Q1186),10*MAX(O$64:O1186))&lt;=2,IF(AND(F1185/INDEX($F$64:$F1186,MATCH(MAX(O$64:O1186),O$64:O1186,0)-1)&lt;(1-$P$2),MAX(O$64:O1186)&gt;MAX(P$64:P1185)),MAX(O$64:O1186),""),IF(AND($F1185/INDEX($F$64:$F1186,MATCH(MAX(Q$64:Q1186),Q$64:Q1186,0)-1)&lt;(1-$P$2),MAX(O$64:O1186)&gt;MAX(P$64:P1185)),MAX(O$64:O1186),"")),"")</f>
        <v/>
      </c>
      <c r="Q1186" s="91" t="str">
        <f>IFERROR(IF(E1186="","",IF(O1186&lt;&gt;"",MAX(O$64:O1186)*10+1,IF(AND($F1185/INDEX($F$64:$F1186,MATCH(MAX(Q$64:Q1185),Q$64:Q1185,0)-1)&gt;(1+$O$2),MAX(O$64:O1186)&gt;MAX(P$64:P1185)),MAX(Q$64:Q1185)+1,""))),"")</f>
        <v/>
      </c>
    </row>
    <row r="1187" spans="1:17" x14ac:dyDescent="0.2">
      <c r="A1187" s="13">
        <f>HLOOKUP($E$2,历史数据!$V$3:$AE$5000,ROW(A1185),)</f>
        <v>51500</v>
      </c>
      <c r="B1187" s="41">
        <v>38239</v>
      </c>
      <c r="C1187" s="100">
        <f>IFERROR(IF(A1187&lt;&gt;0,MAX($C$4:C1186)+1,""),"")</f>
        <v>1174</v>
      </c>
      <c r="D1187" s="100"/>
      <c r="E1187" s="99">
        <f t="shared" si="126"/>
        <v>38252</v>
      </c>
      <c r="F1187" s="101">
        <f>IFERROR(VLOOKUP(E1187,历史数据!AH:AJ,3,),"")</f>
        <v>7.9755770673044903</v>
      </c>
      <c r="G1187" s="101">
        <f t="shared" si="122"/>
        <v>7.8254919977645265</v>
      </c>
      <c r="H1187" s="105">
        <f t="shared" si="123"/>
        <v>6.6657408693249209E-4</v>
      </c>
      <c r="I1187" s="101">
        <f>IFERROR(VLOOKUP(E1187,历史数据!AH:AJ,2,),"")</f>
        <v>8.14499292004135</v>
      </c>
      <c r="J1187" s="104">
        <f t="shared" si="124"/>
        <v>4</v>
      </c>
      <c r="K1187" s="104" t="str">
        <f>IFERROR(IF(AND(J1186=$H$2*1,MAX(K$64:K1186)=MAX(L$64:L1186)),MAX(K$64:K1186)+1,""),"")</f>
        <v/>
      </c>
      <c r="L1187" s="104" t="str">
        <f>IFERROR(IF(AND($F1186/INDEX($F$64:$F1187,MATCH(MAX(M$64:M1187),M$64:M1187,0)-1)&lt;(1-$P$2),MAX(K$64:K1187)&gt;MAX(L$64:L1186)),MAX(K$64:K1187),""),"")</f>
        <v/>
      </c>
      <c r="M1187" s="104" t="str">
        <f>IFERROR(IF(E1187="","",IF(K1187&lt;&gt;"",MAX(M$64:M1186)+1,IF(AND($F1186/INDEX($F$64:$F1187,MATCH(MAX(M$64:M1186),M$64:M1186,0)-1)&gt;(1+$O$2),MAX(K$64:K1187)&gt;MAX(L$64:L1186)),MAX(M$64:M1186)+1,""))),"")</f>
        <v/>
      </c>
      <c r="N1187" s="91">
        <f t="shared" si="125"/>
        <v>4</v>
      </c>
      <c r="O1187" s="91" t="str">
        <f>IFERROR(IF(AND(N1186=$H$2*1,MAX(O$64:O1186)=MAX(P$64:P1186)),MAX(O$64:O1186)+1,""),"")</f>
        <v/>
      </c>
      <c r="P1187" s="91" t="str">
        <f>IFERROR(IF(MOD(MAX(Q$64:Q1187),10*MAX(O$64:O1187))&lt;=2,IF(AND(F1186/INDEX($F$64:$F1187,MATCH(MAX(O$64:O1187),O$64:O1187,0)-1)&lt;(1-$P$2),MAX(O$64:O1187)&gt;MAX(P$64:P1186)),MAX(O$64:O1187),""),IF(AND($F1186/INDEX($F$64:$F1187,MATCH(MAX(Q$64:Q1187),Q$64:Q1187,0)-1)&lt;(1-$P$2),MAX(O$64:O1187)&gt;MAX(P$64:P1186)),MAX(O$64:O1187),"")),"")</f>
        <v/>
      </c>
      <c r="Q1187" s="91" t="str">
        <f>IFERROR(IF(E1187="","",IF(O1187&lt;&gt;"",MAX(O$64:O1187)*10+1,IF(AND($F1186/INDEX($F$64:$F1187,MATCH(MAX(Q$64:Q1186),Q$64:Q1186,0)-1)&gt;(1+$O$2),MAX(O$64:O1187)&gt;MAX(P$64:P1186)),MAX(Q$64:Q1186)+1,""))),"")</f>
        <v/>
      </c>
    </row>
    <row r="1188" spans="1:17" x14ac:dyDescent="0.2">
      <c r="A1188" s="13">
        <f>HLOOKUP($E$2,历史数据!$V$3:$AE$5000,ROW(A1186),)</f>
        <v>29100</v>
      </c>
      <c r="B1188" s="41">
        <v>38240</v>
      </c>
      <c r="C1188" s="100">
        <f>IFERROR(IF(A1188&lt;&gt;0,MAX($C$4:C1187)+1,""),"")</f>
        <v>1175</v>
      </c>
      <c r="D1188" s="100"/>
      <c r="E1188" s="99">
        <f t="shared" si="126"/>
        <v>38253</v>
      </c>
      <c r="F1188" s="101">
        <f>IFERROR(VLOOKUP(E1188,历史数据!AH:AJ,3,),"")</f>
        <v>8.10589695402515</v>
      </c>
      <c r="G1188" s="101">
        <f t="shared" si="122"/>
        <v>7.8280983954989392</v>
      </c>
      <c r="H1188" s="105">
        <f t="shared" si="123"/>
        <v>3.3306503094721052E-4</v>
      </c>
      <c r="I1188" s="101">
        <f>IFERROR(VLOOKUP(E1188,历史数据!AH:AJ,2,),"")</f>
        <v>7.8973851352720903</v>
      </c>
      <c r="J1188" s="104">
        <f t="shared" si="124"/>
        <v>5</v>
      </c>
      <c r="K1188" s="104" t="str">
        <f>IFERROR(IF(AND(J1187=$H$2*1,MAX(K$64:K1187)=MAX(L$64:L1187)),MAX(K$64:K1187)+1,""),"")</f>
        <v/>
      </c>
      <c r="L1188" s="104" t="str">
        <f>IFERROR(IF(AND($F1187/INDEX($F$64:$F1188,MATCH(MAX(M$64:M1188),M$64:M1188,0)-1)&lt;(1-$P$2),MAX(K$64:K1188)&gt;MAX(L$64:L1187)),MAX(K$64:K1188),""),"")</f>
        <v/>
      </c>
      <c r="M1188" s="104" t="str">
        <f>IFERROR(IF(E1188="","",IF(K1188&lt;&gt;"",MAX(M$64:M1187)+1,IF(AND($F1187/INDEX($F$64:$F1188,MATCH(MAX(M$64:M1187),M$64:M1187,0)-1)&gt;(1+$O$2),MAX(K$64:K1188)&gt;MAX(L$64:L1187)),MAX(M$64:M1187)+1,""))),"")</f>
        <v/>
      </c>
      <c r="N1188" s="91">
        <f t="shared" si="125"/>
        <v>5</v>
      </c>
      <c r="O1188" s="91" t="str">
        <f>IFERROR(IF(AND(N1187=$H$2*1,MAX(O$64:O1187)=MAX(P$64:P1187)),MAX(O$64:O1187)+1,""),"")</f>
        <v/>
      </c>
      <c r="P1188" s="91" t="str">
        <f>IFERROR(IF(MOD(MAX(Q$64:Q1188),10*MAX(O$64:O1188))&lt;=2,IF(AND(F1187/INDEX($F$64:$F1188,MATCH(MAX(O$64:O1188),O$64:O1188,0)-1)&lt;(1-$P$2),MAX(O$64:O1188)&gt;MAX(P$64:P1187)),MAX(O$64:O1188),""),IF(AND($F1187/INDEX($F$64:$F1188,MATCH(MAX(Q$64:Q1188),Q$64:Q1188,0)-1)&lt;(1-$P$2),MAX(O$64:O1188)&gt;MAX(P$64:P1187)),MAX(O$64:O1188),"")),"")</f>
        <v/>
      </c>
      <c r="Q1188" s="91" t="str">
        <f>IFERROR(IF(E1188="","",IF(O1188&lt;&gt;"",MAX(O$64:O1188)*10+1,IF(AND($F1187/INDEX($F$64:$F1188,MATCH(MAX(Q$64:Q1187),Q$64:Q1187,0)-1)&gt;(1+$O$2),MAX(O$64:O1188)&gt;MAX(P$64:P1187)),MAX(Q$64:Q1187)+1,""))),"")</f>
        <v/>
      </c>
    </row>
    <row r="1189" spans="1:17" x14ac:dyDescent="0.2">
      <c r="A1189" s="13">
        <f>HLOOKUP($E$2,历史数据!$V$3:$AE$5000,ROW(A1187),)</f>
        <v>23896</v>
      </c>
      <c r="B1189" s="41">
        <v>38243</v>
      </c>
      <c r="C1189" s="100">
        <f>IFERROR(IF(A1189&lt;&gt;0,MAX($C$4:C1188)+1,""),"")</f>
        <v>1176</v>
      </c>
      <c r="D1189" s="100"/>
      <c r="E1189" s="99">
        <f t="shared" si="126"/>
        <v>38254</v>
      </c>
      <c r="F1189" s="101">
        <f>IFERROR(VLOOKUP(E1189,历史数据!AH:AJ,3,),"")</f>
        <v>7.9234491126162201</v>
      </c>
      <c r="G1189" s="101">
        <f t="shared" si="122"/>
        <v>7.8278811956877377</v>
      </c>
      <c r="H1189" s="105">
        <f t="shared" si="123"/>
        <v>-2.7746177964083074E-5</v>
      </c>
      <c r="I1189" s="101">
        <f>IFERROR(VLOOKUP(E1189,历史数据!AH:AJ,2,),"")</f>
        <v>8.18408888605755</v>
      </c>
      <c r="J1189" s="104">
        <f t="shared" si="124"/>
        <v>0</v>
      </c>
      <c r="K1189" s="104">
        <f>IFERROR(IF(AND(J1188=$H$2*1,MAX(K$64:K1188)=MAX(L$64:L1188)),MAX(K$64:K1188)+1,""),"")</f>
        <v>8</v>
      </c>
      <c r="L1189" s="104" t="str">
        <f>IFERROR(IF(AND($F1188/INDEX($F$64:$F1189,MATCH(MAX(M$64:M1189),M$64:M1189,0)-1)&lt;(1-$P$2),MAX(K$64:K1189)&gt;MAX(L$64:L1188)),MAX(K$64:K1189),""),"")</f>
        <v/>
      </c>
      <c r="M1189" s="104">
        <f>IFERROR(IF(E1189="","",IF(K1189&lt;&gt;"",MAX(M$64:M1188)+1,IF(AND($F1188/INDEX($F$64:$F1189,MATCH(MAX(M$64:M1188),M$64:M1188,0)-1)&gt;(1+$O$2),MAX(K$64:K1189)&gt;MAX(L$64:L1188)),MAX(M$64:M1188)+1,""))),"")</f>
        <v>10</v>
      </c>
      <c r="N1189" s="91">
        <f t="shared" si="125"/>
        <v>0</v>
      </c>
      <c r="O1189" s="91">
        <f>IFERROR(IF(AND(N1188=$H$2*1,MAX(O$64:O1188)=MAX(P$64:P1188)),MAX(O$64:O1188)+1,""),"")</f>
        <v>4</v>
      </c>
      <c r="P1189" s="91" t="str">
        <f>IFERROR(IF(MOD(MAX(Q$64:Q1189),10*MAX(O$64:O1189))&lt;=2,IF(AND(F1188/INDEX($F$64:$F1189,MATCH(MAX(O$64:O1189),O$64:O1189,0)-1)&lt;(1-$P$2),MAX(O$64:O1189)&gt;MAX(P$64:P1188)),MAX(O$64:O1189),""),IF(AND($F1188/INDEX($F$64:$F1189,MATCH(MAX(Q$64:Q1189),Q$64:Q1189,0)-1)&lt;(1-$P$2),MAX(O$64:O1189)&gt;MAX(P$64:P1188)),MAX(O$64:O1189),"")),"")</f>
        <v/>
      </c>
      <c r="Q1189" s="91">
        <f>IFERROR(IF(E1189="","",IF(O1189&lt;&gt;"",MAX(O$64:O1189)*10+1,IF(AND($F1188/INDEX($F$64:$F1189,MATCH(MAX(Q$64:Q1188),Q$64:Q1188,0)-1)&gt;(1+$O$2),MAX(O$64:O1189)&gt;MAX(P$64:P1188)),MAX(Q$64:Q1188)+1,""))),"")</f>
        <v>41</v>
      </c>
    </row>
    <row r="1190" spans="1:17" x14ac:dyDescent="0.2">
      <c r="A1190" s="13">
        <f>HLOOKUP($E$2,历史数据!$V$3:$AE$5000,ROW(A1188),)</f>
        <v>117386</v>
      </c>
      <c r="B1190" s="41">
        <v>38244</v>
      </c>
      <c r="C1190" s="100">
        <f>IFERROR(IF(A1190&lt;&gt;0,MAX($C$4:C1189)+1,""),"")</f>
        <v>1177</v>
      </c>
      <c r="D1190" s="100"/>
      <c r="E1190" s="99">
        <f t="shared" si="126"/>
        <v>38257</v>
      </c>
      <c r="F1190" s="101">
        <f>IFERROR(VLOOKUP(E1190,历史数据!AH:AJ,3,),"")</f>
        <v>7.7931292258955596</v>
      </c>
      <c r="G1190" s="101">
        <f t="shared" si="122"/>
        <v>7.8248403983309212</v>
      </c>
      <c r="H1190" s="105">
        <f t="shared" si="123"/>
        <v>-3.8845726970049288E-4</v>
      </c>
      <c r="I1190" s="101">
        <f>IFERROR(VLOOKUP(E1190,历史数据!AH:AJ,2,),"")</f>
        <v>8.0798329766810202</v>
      </c>
      <c r="J1190" s="104">
        <f t="shared" si="124"/>
        <v>0</v>
      </c>
      <c r="K1190" s="104" t="str">
        <f>IFERROR(IF(AND(J1189=$H$2*1,MAX(K$64:K1189)=MAX(L$64:L1189)),MAX(K$64:K1189)+1,""),"")</f>
        <v/>
      </c>
      <c r="L1190" s="104" t="str">
        <f>IFERROR(IF(AND($F1189/INDEX($F$64:$F1190,MATCH(MAX(M$64:M1190),M$64:M1190,0)-1)&lt;(1-$P$2),MAX(K$64:K1190)&gt;MAX(L$64:L1189)),MAX(K$64:K1190),""),"")</f>
        <v/>
      </c>
      <c r="M1190" s="104" t="str">
        <f>IFERROR(IF(E1190="","",IF(K1190&lt;&gt;"",MAX(M$64:M1189)+1,IF(AND($F1189/INDEX($F$64:$F1190,MATCH(MAX(M$64:M1189),M$64:M1189,0)-1)&gt;(1+$O$2),MAX(K$64:K1190)&gt;MAX(L$64:L1189)),MAX(M$64:M1189)+1,""))),"")</f>
        <v/>
      </c>
      <c r="N1190" s="91">
        <f t="shared" si="125"/>
        <v>0</v>
      </c>
      <c r="O1190" s="91" t="str">
        <f>IFERROR(IF(AND(N1189=$H$2*1,MAX(O$64:O1189)=MAX(P$64:P1189)),MAX(O$64:O1189)+1,""),"")</f>
        <v/>
      </c>
      <c r="P1190" s="91" t="str">
        <f>IFERROR(IF(MOD(MAX(Q$64:Q1190),10*MAX(O$64:O1190))&lt;=2,IF(AND(F1189/INDEX($F$64:$F1190,MATCH(MAX(O$64:O1190),O$64:O1190,0)-1)&lt;(1-$P$2),MAX(O$64:O1190)&gt;MAX(P$64:P1189)),MAX(O$64:O1190),""),IF(AND($F1189/INDEX($F$64:$F1190,MATCH(MAX(Q$64:Q1190),Q$64:Q1190,0)-1)&lt;(1-$P$2),MAX(O$64:O1190)&gt;MAX(P$64:P1189)),MAX(O$64:O1190),"")),"")</f>
        <v/>
      </c>
      <c r="Q1190" s="91" t="str">
        <f>IFERROR(IF(E1190="","",IF(O1190&lt;&gt;"",MAX(O$64:O1190)*10+1,IF(AND($F1189/INDEX($F$64:$F1190,MATCH(MAX(Q$64:Q1189),Q$64:Q1189,0)-1)&gt;(1+$O$2),MAX(O$64:O1190)&gt;MAX(P$64:P1189)),MAX(Q$64:Q1189)+1,""))),"")</f>
        <v/>
      </c>
    </row>
    <row r="1191" spans="1:17" x14ac:dyDescent="0.2">
      <c r="A1191" s="13">
        <f>HLOOKUP($E$2,历史数据!$V$3:$AE$5000,ROW(A1189),)</f>
        <v>283522</v>
      </c>
      <c r="B1191" s="41">
        <v>38245</v>
      </c>
      <c r="C1191" s="100">
        <f>IFERROR(IF(A1191&lt;&gt;0,MAX($C$4:C1190)+1,""),"")</f>
        <v>1178</v>
      </c>
      <c r="D1191" s="100"/>
      <c r="E1191" s="99">
        <f t="shared" si="126"/>
        <v>38258</v>
      </c>
      <c r="F1191" s="101">
        <f>IFERROR(VLOOKUP(E1191,历史数据!AH:AJ,3,),"")</f>
        <v>7.8191932032396902</v>
      </c>
      <c r="G1191" s="101">
        <f t="shared" si="122"/>
        <v>7.8213652013517052</v>
      </c>
      <c r="H1191" s="105">
        <f t="shared" si="123"/>
        <v>-4.4412368844704009E-4</v>
      </c>
      <c r="I1191" s="101">
        <f>IFERROR(VLOOKUP(E1191,历史数据!AH:AJ,2,),"")</f>
        <v>7.8191932032396902</v>
      </c>
      <c r="J1191" s="104">
        <f t="shared" si="124"/>
        <v>0</v>
      </c>
      <c r="K1191" s="104" t="str">
        <f>IFERROR(IF(AND(J1190=$H$2*1,MAX(K$64:K1190)=MAX(L$64:L1190)),MAX(K$64:K1190)+1,""),"")</f>
        <v/>
      </c>
      <c r="L1191" s="104" t="str">
        <f>IFERROR(IF(AND($F1190/INDEX($F$64:$F1191,MATCH(MAX(M$64:M1191),M$64:M1191,0)-1)&lt;(1-$P$2),MAX(K$64:K1191)&gt;MAX(L$64:L1190)),MAX(K$64:K1191),""),"")</f>
        <v/>
      </c>
      <c r="M1191" s="104" t="str">
        <f>IFERROR(IF(E1191="","",IF(K1191&lt;&gt;"",MAX(M$64:M1190)+1,IF(AND($F1190/INDEX($F$64:$F1191,MATCH(MAX(M$64:M1190),M$64:M1190,0)-1)&gt;(1+$O$2),MAX(K$64:K1191)&gt;MAX(L$64:L1190)),MAX(M$64:M1190)+1,""))),"")</f>
        <v/>
      </c>
      <c r="N1191" s="91">
        <f t="shared" si="125"/>
        <v>0</v>
      </c>
      <c r="O1191" s="91" t="str">
        <f>IFERROR(IF(AND(N1190=$H$2*1,MAX(O$64:O1190)=MAX(P$64:P1190)),MAX(O$64:O1190)+1,""),"")</f>
        <v/>
      </c>
      <c r="P1191" s="91" t="str">
        <f>IFERROR(IF(MOD(MAX(Q$64:Q1191),10*MAX(O$64:O1191))&lt;=2,IF(AND(F1190/INDEX($F$64:$F1191,MATCH(MAX(O$64:O1191),O$64:O1191,0)-1)&lt;(1-$P$2),MAX(O$64:O1191)&gt;MAX(P$64:P1190)),MAX(O$64:O1191),""),IF(AND($F1190/INDEX($F$64:$F1191,MATCH(MAX(Q$64:Q1191),Q$64:Q1191,0)-1)&lt;(1-$P$2),MAX(O$64:O1191)&gt;MAX(P$64:P1190)),MAX(O$64:O1191),"")),"")</f>
        <v/>
      </c>
      <c r="Q1191" s="91" t="str">
        <f>IFERROR(IF(E1191="","",IF(O1191&lt;&gt;"",MAX(O$64:O1191)*10+1,IF(AND($F1190/INDEX($F$64:$F1191,MATCH(MAX(Q$64:Q1190),Q$64:Q1190,0)-1)&gt;(1+$O$2),MAX(O$64:O1191)&gt;MAX(P$64:P1190)),MAX(Q$64:Q1190)+1,""))),"")</f>
        <v/>
      </c>
    </row>
    <row r="1192" spans="1:17" x14ac:dyDescent="0.2">
      <c r="A1192" s="13">
        <f>HLOOKUP($E$2,历史数据!$V$3:$AE$5000,ROW(A1190),)</f>
        <v>139100</v>
      </c>
      <c r="B1192" s="41">
        <v>38246</v>
      </c>
      <c r="C1192" s="100">
        <f>IFERROR(IF(A1192&lt;&gt;0,MAX($C$4:C1191)+1,""),"")</f>
        <v>1179</v>
      </c>
      <c r="D1192" s="100"/>
      <c r="E1192" s="99">
        <f t="shared" si="126"/>
        <v>38259</v>
      </c>
      <c r="F1192" s="101">
        <f>IFERROR(VLOOKUP(E1192,历史数据!AH:AJ,3,),"")</f>
        <v>7.6888733165190297</v>
      </c>
      <c r="G1192" s="101">
        <f t="shared" si="122"/>
        <v>7.8155008064492755</v>
      </c>
      <c r="H1192" s="105">
        <f t="shared" si="123"/>
        <v>-7.4979172452094289E-4</v>
      </c>
      <c r="I1192" s="101">
        <f>IFERROR(VLOOKUP(E1192,历史数据!AH:AJ,2,),"")</f>
        <v>7.8191932032396902</v>
      </c>
      <c r="J1192" s="104">
        <f t="shared" si="124"/>
        <v>0</v>
      </c>
      <c r="K1192" s="104" t="str">
        <f>IFERROR(IF(AND(J1191=$H$2*1,MAX(K$64:K1191)=MAX(L$64:L1191)),MAX(K$64:K1191)+1,""),"")</f>
        <v/>
      </c>
      <c r="L1192" s="104" t="str">
        <f>IFERROR(IF(AND($F1191/INDEX($F$64:$F1192,MATCH(MAX(M$64:M1192),M$64:M1192,0)-1)&lt;(1-$P$2),MAX(K$64:K1192)&gt;MAX(L$64:L1191)),MAX(K$64:K1192),""),"")</f>
        <v/>
      </c>
      <c r="M1192" s="104" t="str">
        <f>IFERROR(IF(E1192="","",IF(K1192&lt;&gt;"",MAX(M$64:M1191)+1,IF(AND($F1191/INDEX($F$64:$F1192,MATCH(MAX(M$64:M1191),M$64:M1191,0)-1)&gt;(1+$O$2),MAX(K$64:K1192)&gt;MAX(L$64:L1191)),MAX(M$64:M1191)+1,""))),"")</f>
        <v/>
      </c>
      <c r="N1192" s="91">
        <f t="shared" si="125"/>
        <v>0</v>
      </c>
      <c r="O1192" s="91" t="str">
        <f>IFERROR(IF(AND(N1191=$H$2*1,MAX(O$64:O1191)=MAX(P$64:P1191)),MAX(O$64:O1191)+1,""),"")</f>
        <v/>
      </c>
      <c r="P1192" s="91" t="str">
        <f>IFERROR(IF(MOD(MAX(Q$64:Q1192),10*MAX(O$64:O1192))&lt;=2,IF(AND(F1191/INDEX($F$64:$F1192,MATCH(MAX(O$64:O1192),O$64:O1192,0)-1)&lt;(1-$P$2),MAX(O$64:O1192)&gt;MAX(P$64:P1191)),MAX(O$64:O1192),""),IF(AND($F1191/INDEX($F$64:$F1192,MATCH(MAX(Q$64:Q1192),Q$64:Q1192,0)-1)&lt;(1-$P$2),MAX(O$64:O1192)&gt;MAX(P$64:P1191)),MAX(O$64:O1192),"")),"")</f>
        <v/>
      </c>
      <c r="Q1192" s="91" t="str">
        <f>IFERROR(IF(E1192="","",IF(O1192&lt;&gt;"",MAX(O$64:O1192)*10+1,IF(AND($F1191/INDEX($F$64:$F1192,MATCH(MAX(Q$64:Q1191),Q$64:Q1191,0)-1)&gt;(1+$O$2),MAX(O$64:O1192)&gt;MAX(P$64:P1191)),MAX(Q$64:Q1191)+1,""))),"")</f>
        <v/>
      </c>
    </row>
    <row r="1193" spans="1:17" x14ac:dyDescent="0.2">
      <c r="A1193" s="13">
        <f>HLOOKUP($E$2,历史数据!$V$3:$AE$5000,ROW(A1191),)</f>
        <v>219320</v>
      </c>
      <c r="B1193" s="41">
        <v>38247</v>
      </c>
      <c r="C1193" s="100">
        <f>IFERROR(IF(A1193&lt;&gt;0,MAX($C$4:C1192)+1,""),"")</f>
        <v>1180</v>
      </c>
      <c r="D1193" s="100"/>
      <c r="E1193" s="99">
        <f t="shared" si="126"/>
        <v>38260</v>
      </c>
      <c r="F1193" s="101">
        <f>IFERROR(VLOOKUP(E1193,历史数据!AH:AJ,3,),"")</f>
        <v>7.6888733165190297</v>
      </c>
      <c r="G1193" s="101">
        <f t="shared" si="122"/>
        <v>7.808116012868437</v>
      </c>
      <c r="H1193" s="105">
        <f t="shared" si="123"/>
        <v>-9.4489064280367518E-4</v>
      </c>
      <c r="I1193" s="101">
        <f>IFERROR(VLOOKUP(E1193,历史数据!AH:AJ,2,),"")</f>
        <v>7.7019053051910999</v>
      </c>
      <c r="J1193" s="104">
        <f t="shared" si="124"/>
        <v>0</v>
      </c>
      <c r="K1193" s="104" t="str">
        <f>IFERROR(IF(AND(J1192=$H$2*1,MAX(K$64:K1192)=MAX(L$64:L1192)),MAX(K$64:K1192)+1,""),"")</f>
        <v/>
      </c>
      <c r="L1193" s="104" t="str">
        <f>IFERROR(IF(AND($F1192/INDEX($F$64:$F1193,MATCH(MAX(M$64:M1193),M$64:M1193,0)-1)&lt;(1-$P$2),MAX(K$64:K1193)&gt;MAX(L$64:L1192)),MAX(K$64:K1193),""),"")</f>
        <v/>
      </c>
      <c r="M1193" s="104" t="str">
        <f>IFERROR(IF(E1193="","",IF(K1193&lt;&gt;"",MAX(M$64:M1192)+1,IF(AND($F1192/INDEX($F$64:$F1193,MATCH(MAX(M$64:M1192),M$64:M1192,0)-1)&gt;(1+$O$2),MAX(K$64:K1193)&gt;MAX(L$64:L1192)),MAX(M$64:M1192)+1,""))),"")</f>
        <v/>
      </c>
      <c r="N1193" s="91">
        <f t="shared" si="125"/>
        <v>0</v>
      </c>
      <c r="O1193" s="91" t="str">
        <f>IFERROR(IF(AND(N1192=$H$2*1,MAX(O$64:O1192)=MAX(P$64:P1192)),MAX(O$64:O1192)+1,""),"")</f>
        <v/>
      </c>
      <c r="P1193" s="91" t="str">
        <f>IFERROR(IF(MOD(MAX(Q$64:Q1193),10*MAX(O$64:O1193))&lt;=2,IF(AND(F1192/INDEX($F$64:$F1193,MATCH(MAX(O$64:O1193),O$64:O1193,0)-1)&lt;(1-$P$2),MAX(O$64:O1193)&gt;MAX(P$64:P1192)),MAX(O$64:O1193),""),IF(AND($F1192/INDEX($F$64:$F1193,MATCH(MAX(Q$64:Q1193),Q$64:Q1193,0)-1)&lt;(1-$P$2),MAX(O$64:O1193)&gt;MAX(P$64:P1192)),MAX(O$64:O1193),"")),"")</f>
        <v/>
      </c>
      <c r="Q1193" s="91" t="str">
        <f>IFERROR(IF(E1193="","",IF(O1193&lt;&gt;"",MAX(O$64:O1193)*10+1,IF(AND($F1192/INDEX($F$64:$F1193,MATCH(MAX(Q$64:Q1192),Q$64:Q1192,0)-1)&gt;(1+$O$2),MAX(O$64:O1193)&gt;MAX(P$64:P1192)),MAX(Q$64:Q1192)+1,""))),"")</f>
        <v/>
      </c>
    </row>
    <row r="1194" spans="1:17" x14ac:dyDescent="0.2">
      <c r="A1194" s="13">
        <f>HLOOKUP($E$2,历史数据!$V$3:$AE$5000,ROW(A1192),)</f>
        <v>391601</v>
      </c>
      <c r="B1194" s="41">
        <v>38250</v>
      </c>
      <c r="C1194" s="100">
        <f>IFERROR(IF(A1194&lt;&gt;0,MAX($C$4:C1193)+1,""),"")</f>
        <v>1181</v>
      </c>
      <c r="D1194" s="100"/>
      <c r="E1194" s="99">
        <f t="shared" si="126"/>
        <v>38268</v>
      </c>
      <c r="F1194" s="101">
        <f>IFERROR(VLOOKUP(E1194,历史数据!AH:AJ,3,),"")</f>
        <v>7.8843531466000201</v>
      </c>
      <c r="G1194" s="101">
        <f t="shared" si="122"/>
        <v>7.805292415322822</v>
      </c>
      <c r="H1194" s="105">
        <f t="shared" si="123"/>
        <v>-3.6162341094336803E-4</v>
      </c>
      <c r="I1194" s="101">
        <f>IFERROR(VLOOKUP(E1194,历史数据!AH:AJ,2,),"")</f>
        <v>7.7410012712073</v>
      </c>
      <c r="J1194" s="104">
        <f t="shared" si="124"/>
        <v>0</v>
      </c>
      <c r="K1194" s="104" t="str">
        <f>IFERROR(IF(AND(J1193=$H$2*1,MAX(K$64:K1193)=MAX(L$64:L1193)),MAX(K$64:K1193)+1,""),"")</f>
        <v/>
      </c>
      <c r="L1194" s="104" t="str">
        <f>IFERROR(IF(AND($F1193/INDEX($F$64:$F1194,MATCH(MAX(M$64:M1194),M$64:M1194,0)-1)&lt;(1-$P$2),MAX(K$64:K1194)&gt;MAX(L$64:L1193)),MAX(K$64:K1194),""),"")</f>
        <v/>
      </c>
      <c r="M1194" s="104" t="str">
        <f>IFERROR(IF(E1194="","",IF(K1194&lt;&gt;"",MAX(M$64:M1193)+1,IF(AND($F1193/INDEX($F$64:$F1194,MATCH(MAX(M$64:M1193),M$64:M1193,0)-1)&gt;(1+$O$2),MAX(K$64:K1194)&gt;MAX(L$64:L1193)),MAX(M$64:M1193)+1,""))),"")</f>
        <v/>
      </c>
      <c r="N1194" s="91">
        <f t="shared" si="125"/>
        <v>0</v>
      </c>
      <c r="O1194" s="91" t="str">
        <f>IFERROR(IF(AND(N1193=$H$2*1,MAX(O$64:O1193)=MAX(P$64:P1193)),MAX(O$64:O1193)+1,""),"")</f>
        <v/>
      </c>
      <c r="P1194" s="91" t="str">
        <f>IFERROR(IF(MOD(MAX(Q$64:Q1194),10*MAX(O$64:O1194))&lt;=2,IF(AND(F1193/INDEX($F$64:$F1194,MATCH(MAX(O$64:O1194),O$64:O1194,0)-1)&lt;(1-$P$2),MAX(O$64:O1194)&gt;MAX(P$64:P1193)),MAX(O$64:O1194),""),IF(AND($F1193/INDEX($F$64:$F1194,MATCH(MAX(Q$64:Q1194),Q$64:Q1194,0)-1)&lt;(1-$P$2),MAX(O$64:O1194)&gt;MAX(P$64:P1193)),MAX(O$64:O1194),"")),"")</f>
        <v/>
      </c>
      <c r="Q1194" s="91" t="str">
        <f>IFERROR(IF(E1194="","",IF(O1194&lt;&gt;"",MAX(O$64:O1194)*10+1,IF(AND($F1193/INDEX($F$64:$F1194,MATCH(MAX(Q$64:Q1193),Q$64:Q1193,0)-1)&gt;(1+$O$2),MAX(O$64:O1194)&gt;MAX(P$64:P1193)),MAX(Q$64:Q1193)+1,""))),"")</f>
        <v/>
      </c>
    </row>
    <row r="1195" spans="1:17" x14ac:dyDescent="0.2">
      <c r="A1195" s="13">
        <f>HLOOKUP($E$2,历史数据!$V$3:$AE$5000,ROW(A1193),)</f>
        <v>308352</v>
      </c>
      <c r="B1195" s="41">
        <v>38251</v>
      </c>
      <c r="C1195" s="100">
        <f>IFERROR(IF(A1195&lt;&gt;0,MAX($C$4:C1194)+1,""),"")</f>
        <v>1182</v>
      </c>
      <c r="D1195" s="100"/>
      <c r="E1195" s="99">
        <f t="shared" si="126"/>
        <v>38271</v>
      </c>
      <c r="F1195" s="101">
        <f>IFERROR(VLOOKUP(E1195,历史数据!AH:AJ,3,),"")</f>
        <v>7.8582891692558903</v>
      </c>
      <c r="G1195" s="101">
        <f t="shared" si="122"/>
        <v>7.8048580157004199</v>
      </c>
      <c r="H1195" s="105">
        <f t="shared" si="123"/>
        <v>-5.5654496883383864E-5</v>
      </c>
      <c r="I1195" s="101">
        <f>IFERROR(VLOOKUP(E1195,历史数据!AH:AJ,2,),"")</f>
        <v>7.8191932032396902</v>
      </c>
      <c r="J1195" s="104">
        <f t="shared" si="124"/>
        <v>0</v>
      </c>
      <c r="K1195" s="104" t="str">
        <f>IFERROR(IF(AND(J1194=$H$2*1,MAX(K$64:K1194)=MAX(L$64:L1194)),MAX(K$64:K1194)+1,""),"")</f>
        <v/>
      </c>
      <c r="L1195" s="104" t="str">
        <f>IFERROR(IF(AND($F1194/INDEX($F$64:$F1195,MATCH(MAX(M$64:M1195),M$64:M1195,0)-1)&lt;(1-$P$2),MAX(K$64:K1195)&gt;MAX(L$64:L1194)),MAX(K$64:K1195),""),"")</f>
        <v/>
      </c>
      <c r="M1195" s="104" t="str">
        <f>IFERROR(IF(E1195="","",IF(K1195&lt;&gt;"",MAX(M$64:M1194)+1,IF(AND($F1194/INDEX($F$64:$F1195,MATCH(MAX(M$64:M1194),M$64:M1194,0)-1)&gt;(1+$O$2),MAX(K$64:K1195)&gt;MAX(L$64:L1194)),MAX(M$64:M1194)+1,""))),"")</f>
        <v/>
      </c>
      <c r="N1195" s="91">
        <f t="shared" si="125"/>
        <v>0</v>
      </c>
      <c r="O1195" s="91" t="str">
        <f>IFERROR(IF(AND(N1194=$H$2*1,MAX(O$64:O1194)=MAX(P$64:P1194)),MAX(O$64:O1194)+1,""),"")</f>
        <v/>
      </c>
      <c r="P1195" s="91" t="str">
        <f>IFERROR(IF(MOD(MAX(Q$64:Q1195),10*MAX(O$64:O1195))&lt;=2,IF(AND(F1194/INDEX($F$64:$F1195,MATCH(MAX(O$64:O1195),O$64:O1195,0)-1)&lt;(1-$P$2),MAX(O$64:O1195)&gt;MAX(P$64:P1194)),MAX(O$64:O1195),""),IF(AND($F1194/INDEX($F$64:$F1195,MATCH(MAX(Q$64:Q1195),Q$64:Q1195,0)-1)&lt;(1-$P$2),MAX(O$64:O1195)&gt;MAX(P$64:P1194)),MAX(O$64:O1195),"")),"")</f>
        <v/>
      </c>
      <c r="Q1195" s="91" t="str">
        <f>IFERROR(IF(E1195="","",IF(O1195&lt;&gt;"",MAX(O$64:O1195)*10+1,IF(AND($F1194/INDEX($F$64:$F1195,MATCH(MAX(Q$64:Q1194),Q$64:Q1194,0)-1)&gt;(1+$O$2),MAX(O$64:O1195)&gt;MAX(P$64:P1194)),MAX(Q$64:Q1194)+1,""))),"")</f>
        <v/>
      </c>
    </row>
    <row r="1196" spans="1:17" x14ac:dyDescent="0.2">
      <c r="A1196" s="13">
        <f>HLOOKUP($E$2,历史数据!$V$3:$AE$5000,ROW(A1194),)</f>
        <v>226839</v>
      </c>
      <c r="B1196" s="41">
        <v>38252</v>
      </c>
      <c r="C1196" s="100">
        <f>IFERROR(IF(A1196&lt;&gt;0,MAX($C$4:C1195)+1,""),"")</f>
        <v>1183</v>
      </c>
      <c r="D1196" s="100"/>
      <c r="E1196" s="99">
        <f t="shared" si="126"/>
        <v>38272</v>
      </c>
      <c r="F1196" s="101">
        <f>IFERROR(VLOOKUP(E1196,历史数据!AH:AJ,3,),"")</f>
        <v>7.6888733165190297</v>
      </c>
      <c r="G1196" s="101">
        <f t="shared" si="122"/>
        <v>7.8029032173996109</v>
      </c>
      <c r="H1196" s="105">
        <f t="shared" si="123"/>
        <v>-2.5045917515431615E-4</v>
      </c>
      <c r="I1196" s="101">
        <f>IFERROR(VLOOKUP(E1196,历史数据!AH:AJ,2,),"")</f>
        <v>7.8191932032396902</v>
      </c>
      <c r="J1196" s="104">
        <f t="shared" si="124"/>
        <v>0</v>
      </c>
      <c r="K1196" s="104" t="str">
        <f>IFERROR(IF(AND(J1195=$H$2*1,MAX(K$64:K1195)=MAX(L$64:L1195)),MAX(K$64:K1195)+1,""),"")</f>
        <v/>
      </c>
      <c r="L1196" s="104" t="str">
        <f>IFERROR(IF(AND($F1195/INDEX($F$64:$F1196,MATCH(MAX(M$64:M1196),M$64:M1196,0)-1)&lt;(1-$P$2),MAX(K$64:K1196)&gt;MAX(L$64:L1195)),MAX(K$64:K1196),""),"")</f>
        <v/>
      </c>
      <c r="M1196" s="104" t="str">
        <f>IFERROR(IF(E1196="","",IF(K1196&lt;&gt;"",MAX(M$64:M1195)+1,IF(AND($F1195/INDEX($F$64:$F1196,MATCH(MAX(M$64:M1195),M$64:M1195,0)-1)&gt;(1+$O$2),MAX(K$64:K1196)&gt;MAX(L$64:L1195)),MAX(M$64:M1195)+1,""))),"")</f>
        <v/>
      </c>
      <c r="N1196" s="91">
        <f t="shared" si="125"/>
        <v>0</v>
      </c>
      <c r="O1196" s="91" t="str">
        <f>IFERROR(IF(AND(N1195=$H$2*1,MAX(O$64:O1195)=MAX(P$64:P1195)),MAX(O$64:O1195)+1,""),"")</f>
        <v/>
      </c>
      <c r="P1196" s="91" t="str">
        <f>IFERROR(IF(MOD(MAX(Q$64:Q1196),10*MAX(O$64:O1196))&lt;=2,IF(AND(F1195/INDEX($F$64:$F1196,MATCH(MAX(O$64:O1196),O$64:O1196,0)-1)&lt;(1-$P$2),MAX(O$64:O1196)&gt;MAX(P$64:P1195)),MAX(O$64:O1196),""),IF(AND($F1195/INDEX($F$64:$F1196,MATCH(MAX(Q$64:Q1196),Q$64:Q1196,0)-1)&lt;(1-$P$2),MAX(O$64:O1196)&gt;MAX(P$64:P1195)),MAX(O$64:O1196),"")),"")</f>
        <v/>
      </c>
      <c r="Q1196" s="91" t="str">
        <f>IFERROR(IF(E1196="","",IF(O1196&lt;&gt;"",MAX(O$64:O1196)*10+1,IF(AND($F1195/INDEX($F$64:$F1196,MATCH(MAX(Q$64:Q1195),Q$64:Q1195,0)-1)&gt;(1+$O$2),MAX(O$64:O1196)&gt;MAX(P$64:P1195)),MAX(Q$64:Q1195)+1,""))),"")</f>
        <v/>
      </c>
    </row>
    <row r="1197" spans="1:17" x14ac:dyDescent="0.2">
      <c r="A1197" s="13">
        <f>HLOOKUP($E$2,历史数据!$V$3:$AE$5000,ROW(A1195),)</f>
        <v>172869</v>
      </c>
      <c r="B1197" s="41">
        <v>38253</v>
      </c>
      <c r="C1197" s="100">
        <f>IFERROR(IF(A1197&lt;&gt;0,MAX($C$4:C1196)+1,""),"")</f>
        <v>1184</v>
      </c>
      <c r="D1197" s="100"/>
      <c r="E1197" s="99">
        <f t="shared" si="126"/>
        <v>38273</v>
      </c>
      <c r="F1197" s="101">
        <f>IFERROR(VLOOKUP(E1197,历史数据!AH:AJ,3,),"")</f>
        <v>7.6758413278469702</v>
      </c>
      <c r="G1197" s="101">
        <f t="shared" si="122"/>
        <v>7.800514019476398</v>
      </c>
      <c r="H1197" s="105">
        <f t="shared" si="123"/>
        <v>-3.0619345859439484E-4</v>
      </c>
      <c r="I1197" s="101">
        <f>IFERROR(VLOOKUP(E1197,历史数据!AH:AJ,2,),"")</f>
        <v>7.6888733165190297</v>
      </c>
      <c r="J1197" s="104">
        <f t="shared" si="124"/>
        <v>0</v>
      </c>
      <c r="K1197" s="104" t="str">
        <f>IFERROR(IF(AND(J1196=$H$2*1,MAX(K$64:K1196)=MAX(L$64:L1196)),MAX(K$64:K1196)+1,""),"")</f>
        <v/>
      </c>
      <c r="L1197" s="104" t="str">
        <f>IFERROR(IF(AND($F1196/INDEX($F$64:$F1197,MATCH(MAX(M$64:M1197),M$64:M1197,0)-1)&lt;(1-$P$2),MAX(K$64:K1197)&gt;MAX(L$64:L1196)),MAX(K$64:K1197),""),"")</f>
        <v/>
      </c>
      <c r="M1197" s="104" t="str">
        <f>IFERROR(IF(E1197="","",IF(K1197&lt;&gt;"",MAX(M$64:M1196)+1,IF(AND($F1196/INDEX($F$64:$F1197,MATCH(MAX(M$64:M1196),M$64:M1196,0)-1)&gt;(1+$O$2),MAX(K$64:K1197)&gt;MAX(L$64:L1196)),MAX(M$64:M1196)+1,""))),"")</f>
        <v/>
      </c>
      <c r="N1197" s="91">
        <f t="shared" si="125"/>
        <v>0</v>
      </c>
      <c r="O1197" s="91" t="str">
        <f>IFERROR(IF(AND(N1196=$H$2*1,MAX(O$64:O1196)=MAX(P$64:P1196)),MAX(O$64:O1196)+1,""),"")</f>
        <v/>
      </c>
      <c r="P1197" s="91" t="str">
        <f>IFERROR(IF(MOD(MAX(Q$64:Q1197),10*MAX(O$64:O1197))&lt;=2,IF(AND(F1196/INDEX($F$64:$F1197,MATCH(MAX(O$64:O1197),O$64:O1197,0)-1)&lt;(1-$P$2),MAX(O$64:O1197)&gt;MAX(P$64:P1196)),MAX(O$64:O1197),""),IF(AND($F1196/INDEX($F$64:$F1197,MATCH(MAX(Q$64:Q1197),Q$64:Q1197,0)-1)&lt;(1-$P$2),MAX(O$64:O1197)&gt;MAX(P$64:P1196)),MAX(O$64:O1197),"")),"")</f>
        <v/>
      </c>
      <c r="Q1197" s="91" t="str">
        <f>IFERROR(IF(E1197="","",IF(O1197&lt;&gt;"",MAX(O$64:O1197)*10+1,IF(AND($F1196/INDEX($F$64:$F1197,MATCH(MAX(Q$64:Q1196),Q$64:Q1196,0)-1)&gt;(1+$O$2),MAX(O$64:O1197)&gt;MAX(P$64:P1196)),MAX(Q$64:Q1196)+1,""))),"")</f>
        <v/>
      </c>
    </row>
    <row r="1198" spans="1:17" x14ac:dyDescent="0.2">
      <c r="A1198" s="13">
        <f>HLOOKUP($E$2,历史数据!$V$3:$AE$5000,ROW(A1196),)</f>
        <v>354376</v>
      </c>
      <c r="B1198" s="41">
        <v>38254</v>
      </c>
      <c r="C1198" s="100">
        <f>IFERROR(IF(A1198&lt;&gt;0,MAX($C$4:C1197)+1,""),"")</f>
        <v>1185</v>
      </c>
      <c r="D1198" s="100"/>
      <c r="E1198" s="99">
        <f t="shared" si="126"/>
        <v>38274</v>
      </c>
      <c r="F1198" s="101">
        <f>IFERROR(VLOOKUP(E1198,历史数据!AH:AJ,3,),"")</f>
        <v>7.2588176903408499</v>
      </c>
      <c r="G1198" s="101">
        <f t="shared" si="122"/>
        <v>7.7892196292939406</v>
      </c>
      <c r="H1198" s="105">
        <f t="shared" si="123"/>
        <v>-1.4479033246087569E-3</v>
      </c>
      <c r="I1198" s="101">
        <f>IFERROR(VLOOKUP(E1198,历史数据!AH:AJ,2,),"")</f>
        <v>7.6237133731586999</v>
      </c>
      <c r="J1198" s="104">
        <f t="shared" si="124"/>
        <v>0</v>
      </c>
      <c r="K1198" s="104" t="str">
        <f>IFERROR(IF(AND(J1197=$H$2*1,MAX(K$64:K1197)=MAX(L$64:L1197)),MAX(K$64:K1197)+1,""),"")</f>
        <v/>
      </c>
      <c r="L1198" s="104" t="str">
        <f>IFERROR(IF(AND($F1197/INDEX($F$64:$F1198,MATCH(MAX(M$64:M1198),M$64:M1198,0)-1)&lt;(1-$P$2),MAX(K$64:K1198)&gt;MAX(L$64:L1197)),MAX(K$64:K1198),""),"")</f>
        <v/>
      </c>
      <c r="M1198" s="104" t="str">
        <f>IFERROR(IF(E1198="","",IF(K1198&lt;&gt;"",MAX(M$64:M1197)+1,IF(AND($F1197/INDEX($F$64:$F1198,MATCH(MAX(M$64:M1197),M$64:M1197,0)-1)&gt;(1+$O$2),MAX(K$64:K1198)&gt;MAX(L$64:L1197)),MAX(M$64:M1197)+1,""))),"")</f>
        <v/>
      </c>
      <c r="N1198" s="91">
        <f t="shared" si="125"/>
        <v>0</v>
      </c>
      <c r="O1198" s="91" t="str">
        <f>IFERROR(IF(AND(N1197=$H$2*1,MAX(O$64:O1197)=MAX(P$64:P1197)),MAX(O$64:O1197)+1,""),"")</f>
        <v/>
      </c>
      <c r="P1198" s="91" t="str">
        <f>IFERROR(IF(MOD(MAX(Q$64:Q1198),10*MAX(O$64:O1198))&lt;=2,IF(AND(F1197/INDEX($F$64:$F1198,MATCH(MAX(O$64:O1198),O$64:O1198,0)-1)&lt;(1-$P$2),MAX(O$64:O1198)&gt;MAX(P$64:P1197)),MAX(O$64:O1198),""),IF(AND($F1197/INDEX($F$64:$F1198,MATCH(MAX(Q$64:Q1198),Q$64:Q1198,0)-1)&lt;(1-$P$2),MAX(O$64:O1198)&gt;MAX(P$64:P1197)),MAX(O$64:O1198),"")),"")</f>
        <v/>
      </c>
      <c r="Q1198" s="91" t="str">
        <f>IFERROR(IF(E1198="","",IF(O1198&lt;&gt;"",MAX(O$64:O1198)*10+1,IF(AND($F1197/INDEX($F$64:$F1198,MATCH(MAX(Q$64:Q1197),Q$64:Q1197,0)-1)&gt;(1+$O$2),MAX(O$64:O1198)&gt;MAX(P$64:P1197)),MAX(Q$64:Q1197)+1,""))),"")</f>
        <v/>
      </c>
    </row>
    <row r="1199" spans="1:17" x14ac:dyDescent="0.2">
      <c r="A1199" s="13">
        <f>HLOOKUP($E$2,历史数据!$V$3:$AE$5000,ROW(A1197),)</f>
        <v>132510</v>
      </c>
      <c r="B1199" s="41">
        <v>38257</v>
      </c>
      <c r="C1199" s="100">
        <f>IFERROR(IF(A1199&lt;&gt;0,MAX($C$4:C1198)+1,""),"")</f>
        <v>1186</v>
      </c>
      <c r="D1199" s="100"/>
      <c r="E1199" s="99">
        <f t="shared" si="126"/>
        <v>38275</v>
      </c>
      <c r="F1199" s="101">
        <f>IFERROR(VLOOKUP(E1199,历史数据!AH:AJ,3,),"")</f>
        <v>7.2588176903408499</v>
      </c>
      <c r="G1199" s="101">
        <f t="shared" si="122"/>
        <v>7.7733640430762607</v>
      </c>
      <c r="H1199" s="105">
        <f t="shared" si="123"/>
        <v>-2.0355808376554263E-3</v>
      </c>
      <c r="I1199" s="101">
        <f>IFERROR(VLOOKUP(E1199,历史数据!AH:AJ,2,),"")</f>
        <v>7.2327537129967201</v>
      </c>
      <c r="J1199" s="104" t="str">
        <f t="shared" si="124"/>
        <v>0</v>
      </c>
      <c r="K1199" s="104" t="str">
        <f>IFERROR(IF(AND(J1198=$H$2*1,MAX(K$64:K1198)=MAX(L$64:L1198)),MAX(K$64:K1198)+1,""),"")</f>
        <v/>
      </c>
      <c r="L1199" s="104">
        <f>IFERROR(IF(AND($F1198/INDEX($F$64:$F1199,MATCH(MAX(M$64:M1199),M$64:M1199,0)-1)&lt;(1-$P$2),MAX(K$64:K1199)&gt;MAX(L$64:L1198)),MAX(K$64:K1199),""),"")</f>
        <v>8</v>
      </c>
      <c r="M1199" s="104" t="str">
        <f>IFERROR(IF(E1199="","",IF(K1199&lt;&gt;"",MAX(M$64:M1198)+1,IF(AND($F1198/INDEX($F$64:$F1199,MATCH(MAX(M$64:M1198),M$64:M1198,0)-1)&gt;(1+$O$2),MAX(K$64:K1199)&gt;MAX(L$64:L1198)),MAX(M$64:M1198)+1,""))),"")</f>
        <v/>
      </c>
      <c r="N1199" s="91" t="str">
        <f t="shared" si="125"/>
        <v>0</v>
      </c>
      <c r="O1199" s="91" t="str">
        <f>IFERROR(IF(AND(N1198=$H$2*1,MAX(O$64:O1198)=MAX(P$64:P1198)),MAX(O$64:O1198)+1,""),"")</f>
        <v/>
      </c>
      <c r="P1199" s="91">
        <f>IFERROR(IF(MOD(MAX(Q$64:Q1199),10*MAX(O$64:O1199))&lt;=2,IF(AND(F1198/INDEX($F$64:$F1199,MATCH(MAX(O$64:O1199),O$64:O1199,0)-1)&lt;(1-$P$2),MAX(O$64:O1199)&gt;MAX(P$64:P1198)),MAX(O$64:O1199),""),IF(AND($F1198/INDEX($F$64:$F1199,MATCH(MAX(Q$64:Q1199),Q$64:Q1199,0)-1)&lt;(1-$P$2),MAX(O$64:O1199)&gt;MAX(P$64:P1198)),MAX(O$64:O1199),"")),"")</f>
        <v>4</v>
      </c>
      <c r="Q1199" s="91" t="str">
        <f>IFERROR(IF(E1199="","",IF(O1199&lt;&gt;"",MAX(O$64:O1199)*10+1,IF(AND($F1198/INDEX($F$64:$F1199,MATCH(MAX(Q$64:Q1198),Q$64:Q1198,0)-1)&gt;(1+$O$2),MAX(O$64:O1199)&gt;MAX(P$64:P1198)),MAX(Q$64:Q1198)+1,""))),"")</f>
        <v/>
      </c>
    </row>
    <row r="1200" spans="1:17" x14ac:dyDescent="0.2">
      <c r="A1200" s="13">
        <f>HLOOKUP($E$2,历史数据!$V$3:$AE$5000,ROW(A1198),)</f>
        <v>111601</v>
      </c>
      <c r="B1200" s="41">
        <v>38258</v>
      </c>
      <c r="C1200" s="100">
        <f>IFERROR(IF(A1200&lt;&gt;0,MAX($C$4:C1199)+1,""),"")</f>
        <v>1187</v>
      </c>
      <c r="D1200" s="100"/>
      <c r="E1200" s="99">
        <f t="shared" si="126"/>
        <v>38278</v>
      </c>
      <c r="F1200" s="101">
        <f>IFERROR(VLOOKUP(E1200,历史数据!AH:AJ,3,),"")</f>
        <v>7.4282335430777104</v>
      </c>
      <c r="G1200" s="101">
        <f t="shared" si="122"/>
        <v>7.7564224578025751</v>
      </c>
      <c r="H1200" s="105">
        <f t="shared" si="123"/>
        <v>-2.1794406102433328E-3</v>
      </c>
      <c r="I1200" s="101">
        <f>IFERROR(VLOOKUP(E1200,历史数据!AH:AJ,2,),"")</f>
        <v>7.1024338262760596</v>
      </c>
      <c r="J1200" s="104">
        <f t="shared" si="124"/>
        <v>0</v>
      </c>
      <c r="K1200" s="104" t="str">
        <f>IFERROR(IF(AND(J1199=$H$2*1,MAX(K$64:K1199)=MAX(L$64:L1199)),MAX(K$64:K1199)+1,""),"")</f>
        <v/>
      </c>
      <c r="L1200" s="104" t="str">
        <f>IFERROR(IF(AND($F1199/INDEX($F$64:$F1200,MATCH(MAX(M$64:M1200),M$64:M1200,0)-1)&lt;(1-$P$2),MAX(K$64:K1200)&gt;MAX(L$64:L1199)),MAX(K$64:K1200),""),"")</f>
        <v/>
      </c>
      <c r="M1200" s="104" t="str">
        <f>IFERROR(IF(E1200="","",IF(K1200&lt;&gt;"",MAX(M$64:M1199)+1,IF(AND($F1199/INDEX($F$64:$F1200,MATCH(MAX(M$64:M1199),M$64:M1199,0)-1)&gt;(1+$O$2),MAX(K$64:K1200)&gt;MAX(L$64:L1199)),MAX(M$64:M1199)+1,""))),"")</f>
        <v/>
      </c>
      <c r="N1200" s="91">
        <f t="shared" si="125"/>
        <v>0</v>
      </c>
      <c r="O1200" s="91" t="str">
        <f>IFERROR(IF(AND(N1199=$H$2*1,MAX(O$64:O1199)=MAX(P$64:P1199)),MAX(O$64:O1199)+1,""),"")</f>
        <v/>
      </c>
      <c r="P1200" s="91" t="str">
        <f>IFERROR(IF(MOD(MAX(Q$64:Q1200),10*MAX(O$64:O1200))&lt;=2,IF(AND(F1199/INDEX($F$64:$F1200,MATCH(MAX(O$64:O1200),O$64:O1200,0)-1)&lt;(1-$P$2),MAX(O$64:O1200)&gt;MAX(P$64:P1199)),MAX(O$64:O1200),""),IF(AND($F1199/INDEX($F$64:$F1200,MATCH(MAX(Q$64:Q1200),Q$64:Q1200,0)-1)&lt;(1-$P$2),MAX(O$64:O1200)&gt;MAX(P$64:P1199)),MAX(O$64:O1200),"")),"")</f>
        <v/>
      </c>
      <c r="Q1200" s="91" t="str">
        <f>IFERROR(IF(E1200="","",IF(O1200&lt;&gt;"",MAX(O$64:O1200)*10+1,IF(AND($F1199/INDEX($F$64:$F1200,MATCH(MAX(Q$64:Q1199),Q$64:Q1199,0)-1)&gt;(1+$O$2),MAX(O$64:O1200)&gt;MAX(P$64:P1199)),MAX(Q$64:Q1199)+1,""))),"")</f>
        <v/>
      </c>
    </row>
    <row r="1201" spans="1:17" x14ac:dyDescent="0.2">
      <c r="A1201" s="13">
        <f>HLOOKUP($E$2,历史数据!$V$3:$AE$5000,ROW(A1199),)</f>
        <v>122166</v>
      </c>
      <c r="B1201" s="41">
        <v>38259</v>
      </c>
      <c r="C1201" s="100">
        <f>IFERROR(IF(A1201&lt;&gt;0,MAX($C$4:C1200)+1,""),"")</f>
        <v>1188</v>
      </c>
      <c r="D1201" s="100"/>
      <c r="E1201" s="99">
        <f t="shared" si="126"/>
        <v>38279</v>
      </c>
      <c r="F1201" s="101">
        <f>IFERROR(VLOOKUP(E1201,历史数据!AH:AJ,3,),"")</f>
        <v>7.4412655317497798</v>
      </c>
      <c r="G1201" s="101">
        <f t="shared" si="122"/>
        <v>7.7420872702633021</v>
      </c>
      <c r="H1201" s="105">
        <f t="shared" si="123"/>
        <v>-1.8481700316429484E-3</v>
      </c>
      <c r="I1201" s="101">
        <f>IFERROR(VLOOKUP(E1201,历史数据!AH:AJ,2,),"")</f>
        <v>7.3630735997173797</v>
      </c>
      <c r="J1201" s="104">
        <f t="shared" si="124"/>
        <v>0</v>
      </c>
      <c r="K1201" s="104" t="str">
        <f>IFERROR(IF(AND(J1200=$H$2*1,MAX(K$64:K1200)=MAX(L$64:L1200)),MAX(K$64:K1200)+1,""),"")</f>
        <v/>
      </c>
      <c r="L1201" s="104" t="str">
        <f>IFERROR(IF(AND($F1200/INDEX($F$64:$F1201,MATCH(MAX(M$64:M1201),M$64:M1201,0)-1)&lt;(1-$P$2),MAX(K$64:K1201)&gt;MAX(L$64:L1200)),MAX(K$64:K1201),""),"")</f>
        <v/>
      </c>
      <c r="M1201" s="104" t="str">
        <f>IFERROR(IF(E1201="","",IF(K1201&lt;&gt;"",MAX(M$64:M1200)+1,IF(AND($F1200/INDEX($F$64:$F1201,MATCH(MAX(M$64:M1200),M$64:M1200,0)-1)&gt;(1+$O$2),MAX(K$64:K1201)&gt;MAX(L$64:L1200)),MAX(M$64:M1200)+1,""))),"")</f>
        <v/>
      </c>
      <c r="N1201" s="91">
        <f t="shared" si="125"/>
        <v>0</v>
      </c>
      <c r="O1201" s="91" t="str">
        <f>IFERROR(IF(AND(N1200=$H$2*1,MAX(O$64:O1200)=MAX(P$64:P1200)),MAX(O$64:O1200)+1,""),"")</f>
        <v/>
      </c>
      <c r="P1201" s="91" t="str">
        <f>IFERROR(IF(MOD(MAX(Q$64:Q1201),10*MAX(O$64:O1201))&lt;=2,IF(AND(F1200/INDEX($F$64:$F1201,MATCH(MAX(O$64:O1201),O$64:O1201,0)-1)&lt;(1-$P$2),MAX(O$64:O1201)&gt;MAX(P$64:P1200)),MAX(O$64:O1201),""),IF(AND($F1200/INDEX($F$64:$F1201,MATCH(MAX(Q$64:Q1201),Q$64:Q1201,0)-1)&lt;(1-$P$2),MAX(O$64:O1201)&gt;MAX(P$64:P1200)),MAX(O$64:O1201),"")),"")</f>
        <v/>
      </c>
      <c r="Q1201" s="91" t="str">
        <f>IFERROR(IF(E1201="","",IF(O1201&lt;&gt;"",MAX(O$64:O1201)*10+1,IF(AND($F1200/INDEX($F$64:$F1201,MATCH(MAX(Q$64:Q1200),Q$64:Q1200,0)-1)&gt;(1+$O$2),MAX(O$64:O1201)&gt;MAX(P$64:P1200)),MAX(Q$64:Q1200)+1,""))),"")</f>
        <v/>
      </c>
    </row>
    <row r="1202" spans="1:17" x14ac:dyDescent="0.2">
      <c r="A1202" s="13">
        <f>HLOOKUP($E$2,历史数据!$V$3:$AE$5000,ROW(A1200),)</f>
        <v>107300</v>
      </c>
      <c r="B1202" s="41">
        <v>38260</v>
      </c>
      <c r="C1202" s="100">
        <f>IFERROR(IF(A1202&lt;&gt;0,MAX($C$4:C1201)+1,""),"")</f>
        <v>1189</v>
      </c>
      <c r="D1202" s="100"/>
      <c r="E1202" s="99">
        <f t="shared" si="126"/>
        <v>38280</v>
      </c>
      <c r="F1202" s="101">
        <f>IFERROR(VLOOKUP(E1202,历史数据!AH:AJ,3,),"")</f>
        <v>7.8322251919117596</v>
      </c>
      <c r="G1202" s="101">
        <f t="shared" si="122"/>
        <v>7.7347024766824637</v>
      </c>
      <c r="H1202" s="105">
        <f t="shared" si="123"/>
        <v>-9.5385046991169897E-4</v>
      </c>
      <c r="I1202" s="101">
        <f>IFERROR(VLOOKUP(E1202,历史数据!AH:AJ,2,),"")</f>
        <v>7.3630735997173797</v>
      </c>
      <c r="J1202" s="104">
        <f t="shared" si="124"/>
        <v>0</v>
      </c>
      <c r="K1202" s="104" t="str">
        <f>IFERROR(IF(AND(J1201=$H$2*1,MAX(K$64:K1201)=MAX(L$64:L1201)),MAX(K$64:K1201)+1,""),"")</f>
        <v/>
      </c>
      <c r="L1202" s="104" t="str">
        <f>IFERROR(IF(AND($F1201/INDEX($F$64:$F1202,MATCH(MAX(M$64:M1202),M$64:M1202,0)-1)&lt;(1-$P$2),MAX(K$64:K1202)&gt;MAX(L$64:L1201)),MAX(K$64:K1202),""),"")</f>
        <v/>
      </c>
      <c r="M1202" s="104" t="str">
        <f>IFERROR(IF(E1202="","",IF(K1202&lt;&gt;"",MAX(M$64:M1201)+1,IF(AND($F1201/INDEX($F$64:$F1202,MATCH(MAX(M$64:M1201),M$64:M1201,0)-1)&gt;(1+$O$2),MAX(K$64:K1202)&gt;MAX(L$64:L1201)),MAX(M$64:M1201)+1,""))),"")</f>
        <v/>
      </c>
      <c r="N1202" s="91">
        <f t="shared" si="125"/>
        <v>0</v>
      </c>
      <c r="O1202" s="91" t="str">
        <f>IFERROR(IF(AND(N1201=$H$2*1,MAX(O$64:O1201)=MAX(P$64:P1201)),MAX(O$64:O1201)+1,""),"")</f>
        <v/>
      </c>
      <c r="P1202" s="91" t="str">
        <f>IFERROR(IF(MOD(MAX(Q$64:Q1202),10*MAX(O$64:O1202))&lt;=2,IF(AND(F1201/INDEX($F$64:$F1202,MATCH(MAX(O$64:O1202),O$64:O1202,0)-1)&lt;(1-$P$2),MAX(O$64:O1202)&gt;MAX(P$64:P1201)),MAX(O$64:O1202),""),IF(AND($F1201/INDEX($F$64:$F1202,MATCH(MAX(Q$64:Q1202),Q$64:Q1202,0)-1)&lt;(1-$P$2),MAX(O$64:O1202)&gt;MAX(P$64:P1201)),MAX(O$64:O1202),"")),"")</f>
        <v/>
      </c>
      <c r="Q1202" s="91" t="str">
        <f>IFERROR(IF(E1202="","",IF(O1202&lt;&gt;"",MAX(O$64:O1202)*10+1,IF(AND($F1201/INDEX($F$64:$F1202,MATCH(MAX(Q$64:Q1201),Q$64:Q1201,0)-1)&gt;(1+$O$2),MAX(O$64:O1202)&gt;MAX(P$64:P1201)),MAX(Q$64:Q1201)+1,""))),"")</f>
        <v/>
      </c>
    </row>
    <row r="1203" spans="1:17" x14ac:dyDescent="0.2">
      <c r="A1203" s="13">
        <f>HLOOKUP($E$2,历史数据!$V$3:$AE$5000,ROW(A1201),)</f>
        <v>117434</v>
      </c>
      <c r="B1203" s="41">
        <v>38268</v>
      </c>
      <c r="C1203" s="100">
        <f>IFERROR(IF(A1203&lt;&gt;0,MAX($C$4:C1202)+1,""),"")</f>
        <v>1190</v>
      </c>
      <c r="D1203" s="100"/>
      <c r="E1203" s="99">
        <f t="shared" si="126"/>
        <v>38281</v>
      </c>
      <c r="F1203" s="101">
        <f>IFERROR(VLOOKUP(E1203,历史数据!AH:AJ,3,),"")</f>
        <v>7.6888733165190297</v>
      </c>
      <c r="G1203" s="101">
        <f t="shared" si="122"/>
        <v>7.7284036821576327</v>
      </c>
      <c r="H1203" s="105">
        <f t="shared" si="123"/>
        <v>-8.1435511499239333E-4</v>
      </c>
      <c r="I1203" s="101">
        <f>IFERROR(VLOOKUP(E1203,历史数据!AH:AJ,2,),"")</f>
        <v>7.8191932032396902</v>
      </c>
      <c r="J1203" s="104">
        <f t="shared" si="124"/>
        <v>0</v>
      </c>
      <c r="K1203" s="104" t="str">
        <f>IFERROR(IF(AND(J1202=$H$2*1,MAX(K$64:K1202)=MAX(L$64:L1202)),MAX(K$64:K1202)+1,""),"")</f>
        <v/>
      </c>
      <c r="L1203" s="104" t="str">
        <f>IFERROR(IF(AND($F1202/INDEX($F$64:$F1203,MATCH(MAX(M$64:M1203),M$64:M1203,0)-1)&lt;(1-$P$2),MAX(K$64:K1203)&gt;MAX(L$64:L1202)),MAX(K$64:K1203),""),"")</f>
        <v/>
      </c>
      <c r="M1203" s="104" t="str">
        <f>IFERROR(IF(E1203="","",IF(K1203&lt;&gt;"",MAX(M$64:M1202)+1,IF(AND($F1202/INDEX($F$64:$F1203,MATCH(MAX(M$64:M1202),M$64:M1202,0)-1)&gt;(1+$O$2),MAX(K$64:K1203)&gt;MAX(L$64:L1202)),MAX(M$64:M1202)+1,""))),"")</f>
        <v/>
      </c>
      <c r="N1203" s="91">
        <f t="shared" si="125"/>
        <v>0</v>
      </c>
      <c r="O1203" s="91" t="str">
        <f>IFERROR(IF(AND(N1202=$H$2*1,MAX(O$64:O1202)=MAX(P$64:P1202)),MAX(O$64:O1202)+1,""),"")</f>
        <v/>
      </c>
      <c r="P1203" s="91" t="str">
        <f>IFERROR(IF(MOD(MAX(Q$64:Q1203),10*MAX(O$64:O1203))&lt;=2,IF(AND(F1202/INDEX($F$64:$F1203,MATCH(MAX(O$64:O1203),O$64:O1203,0)-1)&lt;(1-$P$2),MAX(O$64:O1203)&gt;MAX(P$64:P1202)),MAX(O$64:O1203),""),IF(AND($F1202/INDEX($F$64:$F1203,MATCH(MAX(Q$64:Q1203),Q$64:Q1203,0)-1)&lt;(1-$P$2),MAX(O$64:O1203)&gt;MAX(P$64:P1202)),MAX(O$64:O1203),"")),"")</f>
        <v/>
      </c>
      <c r="Q1203" s="91" t="str">
        <f>IFERROR(IF(E1203="","",IF(O1203&lt;&gt;"",MAX(O$64:O1203)*10+1,IF(AND($F1202/INDEX($F$64:$F1203,MATCH(MAX(Q$64:Q1202),Q$64:Q1202,0)-1)&gt;(1+$O$2),MAX(O$64:O1203)&gt;MAX(P$64:P1202)),MAX(Q$64:Q1202)+1,""))),"")</f>
        <v/>
      </c>
    </row>
    <row r="1204" spans="1:17" x14ac:dyDescent="0.2">
      <c r="A1204" s="13">
        <f>HLOOKUP($E$2,历史数据!$V$3:$AE$5000,ROW(A1202),)</f>
        <v>238532</v>
      </c>
      <c r="B1204" s="41">
        <v>38271</v>
      </c>
      <c r="C1204" s="100">
        <f>IFERROR(IF(A1204&lt;&gt;0,MAX($C$4:C1203)+1,""),"")</f>
        <v>1191</v>
      </c>
      <c r="D1204" s="100"/>
      <c r="E1204" s="99">
        <f t="shared" si="126"/>
        <v>38282</v>
      </c>
      <c r="F1204" s="101">
        <f>IFERROR(VLOOKUP(E1204,历史数据!AH:AJ,3,),"")</f>
        <v>7.7540332598793604</v>
      </c>
      <c r="G1204" s="101">
        <f t="shared" si="122"/>
        <v>7.7240596859336099</v>
      </c>
      <c r="H1204" s="105">
        <f t="shared" si="123"/>
        <v>-5.6208195154860974E-4</v>
      </c>
      <c r="I1204" s="101">
        <f>IFERROR(VLOOKUP(E1204,历史数据!AH:AJ,2,),"")</f>
        <v>7.6888733165190297</v>
      </c>
      <c r="J1204" s="104">
        <f t="shared" si="124"/>
        <v>0</v>
      </c>
      <c r="K1204" s="104" t="str">
        <f>IFERROR(IF(AND(J1203=$H$2*1,MAX(K$64:K1203)=MAX(L$64:L1203)),MAX(K$64:K1203)+1,""),"")</f>
        <v/>
      </c>
      <c r="L1204" s="104" t="str">
        <f>IFERROR(IF(AND($F1203/INDEX($F$64:$F1204,MATCH(MAX(M$64:M1204),M$64:M1204,0)-1)&lt;(1-$P$2),MAX(K$64:K1204)&gt;MAX(L$64:L1203)),MAX(K$64:K1204),""),"")</f>
        <v/>
      </c>
      <c r="M1204" s="104" t="str">
        <f>IFERROR(IF(E1204="","",IF(K1204&lt;&gt;"",MAX(M$64:M1203)+1,IF(AND($F1203/INDEX($F$64:$F1204,MATCH(MAX(M$64:M1203),M$64:M1203,0)-1)&gt;(1+$O$2),MAX(K$64:K1204)&gt;MAX(L$64:L1203)),MAX(M$64:M1203)+1,""))),"")</f>
        <v/>
      </c>
      <c r="N1204" s="91">
        <f t="shared" si="125"/>
        <v>0</v>
      </c>
      <c r="O1204" s="91" t="str">
        <f>IFERROR(IF(AND(N1203=$H$2*1,MAX(O$64:O1203)=MAX(P$64:P1203)),MAX(O$64:O1203)+1,""),"")</f>
        <v/>
      </c>
      <c r="P1204" s="91" t="str">
        <f>IFERROR(IF(MOD(MAX(Q$64:Q1204),10*MAX(O$64:O1204))&lt;=2,IF(AND(F1203/INDEX($F$64:$F1204,MATCH(MAX(O$64:O1204),O$64:O1204,0)-1)&lt;(1-$P$2),MAX(O$64:O1204)&gt;MAX(P$64:P1203)),MAX(O$64:O1204),""),IF(AND($F1203/INDEX($F$64:$F1204,MATCH(MAX(Q$64:Q1204),Q$64:Q1204,0)-1)&lt;(1-$P$2),MAX(O$64:O1204)&gt;MAX(P$64:P1203)),MAX(O$64:O1204),"")),"")</f>
        <v/>
      </c>
      <c r="Q1204" s="91" t="str">
        <f>IFERROR(IF(E1204="","",IF(O1204&lt;&gt;"",MAX(O$64:O1204)*10+1,IF(AND($F1203/INDEX($F$64:$F1204,MATCH(MAX(Q$64:Q1203),Q$64:Q1203,0)-1)&gt;(1+$O$2),MAX(O$64:O1204)&gt;MAX(P$64:P1203)),MAX(Q$64:Q1203)+1,""))),"")</f>
        <v/>
      </c>
    </row>
    <row r="1205" spans="1:17" x14ac:dyDescent="0.2">
      <c r="A1205" s="13">
        <f>HLOOKUP($E$2,历史数据!$V$3:$AE$5000,ROW(A1203),)</f>
        <v>120200</v>
      </c>
      <c r="B1205" s="41">
        <v>38272</v>
      </c>
      <c r="C1205" s="100">
        <f>IFERROR(IF(A1205&lt;&gt;0,MAX($C$4:C1204)+1,""),"")</f>
        <v>1192</v>
      </c>
      <c r="D1205" s="100"/>
      <c r="E1205" s="99">
        <f t="shared" si="126"/>
        <v>38285</v>
      </c>
      <c r="F1205" s="101">
        <f>IFERROR(VLOOKUP(E1205,历史数据!AH:AJ,3,),"")</f>
        <v>7.8061612145676298</v>
      </c>
      <c r="G1205" s="101">
        <f t="shared" si="122"/>
        <v>7.7221048876328</v>
      </c>
      <c r="H1205" s="105">
        <f t="shared" si="123"/>
        <v>-2.5307912940775168E-4</v>
      </c>
      <c r="I1205" s="101">
        <f>IFERROR(VLOOKUP(E1205,历史数据!AH:AJ,2,),"")</f>
        <v>7.7279692825352297</v>
      </c>
      <c r="J1205" s="104">
        <f t="shared" si="124"/>
        <v>0</v>
      </c>
      <c r="K1205" s="104" t="str">
        <f>IFERROR(IF(AND(J1204=$H$2*1,MAX(K$64:K1204)=MAX(L$64:L1204)),MAX(K$64:K1204)+1,""),"")</f>
        <v/>
      </c>
      <c r="L1205" s="104" t="str">
        <f>IFERROR(IF(AND($F1204/INDEX($F$64:$F1205,MATCH(MAX(M$64:M1205),M$64:M1205,0)-1)&lt;(1-$P$2),MAX(K$64:K1205)&gt;MAX(L$64:L1204)),MAX(K$64:K1205),""),"")</f>
        <v/>
      </c>
      <c r="M1205" s="104" t="str">
        <f>IFERROR(IF(E1205="","",IF(K1205&lt;&gt;"",MAX(M$64:M1204)+1,IF(AND($F1204/INDEX($F$64:$F1205,MATCH(MAX(M$64:M1204),M$64:M1204,0)-1)&gt;(1+$O$2),MAX(K$64:K1205)&gt;MAX(L$64:L1204)),MAX(M$64:M1204)+1,""))),"")</f>
        <v/>
      </c>
      <c r="N1205" s="91">
        <f t="shared" si="125"/>
        <v>0</v>
      </c>
      <c r="O1205" s="91" t="str">
        <f>IFERROR(IF(AND(N1204=$H$2*1,MAX(O$64:O1204)=MAX(P$64:P1204)),MAX(O$64:O1204)+1,""),"")</f>
        <v/>
      </c>
      <c r="P1205" s="91" t="str">
        <f>IFERROR(IF(MOD(MAX(Q$64:Q1205),10*MAX(O$64:O1205))&lt;=2,IF(AND(F1204/INDEX($F$64:$F1205,MATCH(MAX(O$64:O1205),O$64:O1205,0)-1)&lt;(1-$P$2),MAX(O$64:O1205)&gt;MAX(P$64:P1204)),MAX(O$64:O1205),""),IF(AND($F1204/INDEX($F$64:$F1205,MATCH(MAX(Q$64:Q1205),Q$64:Q1205,0)-1)&lt;(1-$P$2),MAX(O$64:O1205)&gt;MAX(P$64:P1204)),MAX(O$64:O1205),"")),"")</f>
        <v/>
      </c>
      <c r="Q1205" s="91" t="str">
        <f>IFERROR(IF(E1205="","",IF(O1205&lt;&gt;"",MAX(O$64:O1205)*10+1,IF(AND($F1204/INDEX($F$64:$F1205,MATCH(MAX(Q$64:Q1204),Q$64:Q1204,0)-1)&gt;(1+$O$2),MAX(O$64:O1205)&gt;MAX(P$64:P1204)),MAX(Q$64:Q1204)+1,""))),"")</f>
        <v/>
      </c>
    </row>
    <row r="1206" spans="1:17" x14ac:dyDescent="0.2">
      <c r="A1206" s="13">
        <f>HLOOKUP($E$2,历史数据!$V$3:$AE$5000,ROW(A1204),)</f>
        <v>76420</v>
      </c>
      <c r="B1206" s="41">
        <v>38273</v>
      </c>
      <c r="C1206" s="100">
        <f>IFERROR(IF(A1206&lt;&gt;0,MAX($C$4:C1205)+1,""),"")</f>
        <v>1193</v>
      </c>
      <c r="D1206" s="100"/>
      <c r="E1206" s="99">
        <f t="shared" si="126"/>
        <v>38286</v>
      </c>
      <c r="F1206" s="101">
        <f>IFERROR(VLOOKUP(E1206,历史数据!AH:AJ,3,),"")</f>
        <v>7.7931292258955596</v>
      </c>
      <c r="G1206" s="101">
        <f t="shared" si="122"/>
        <v>7.7188468904647838</v>
      </c>
      <c r="H1206" s="105">
        <f t="shared" si="123"/>
        <v>-4.2190532444519313E-4</v>
      </c>
      <c r="I1206" s="101">
        <f>IFERROR(VLOOKUP(E1206,历史数据!AH:AJ,2,),"")</f>
        <v>7.7931292258955596</v>
      </c>
      <c r="J1206" s="104">
        <f t="shared" si="124"/>
        <v>0</v>
      </c>
      <c r="K1206" s="104" t="str">
        <f>IFERROR(IF(AND(J1205=$H$2*1,MAX(K$64:K1205)=MAX(L$64:L1205)),MAX(K$64:K1205)+1,""),"")</f>
        <v/>
      </c>
      <c r="L1206" s="104" t="str">
        <f>IFERROR(IF(AND($F1205/INDEX($F$64:$F1206,MATCH(MAX(M$64:M1206),M$64:M1206,0)-1)&lt;(1-$P$2),MAX(K$64:K1206)&gt;MAX(L$64:L1205)),MAX(K$64:K1206),""),"")</f>
        <v/>
      </c>
      <c r="M1206" s="104" t="str">
        <f>IFERROR(IF(E1206="","",IF(K1206&lt;&gt;"",MAX(M$64:M1205)+1,IF(AND($F1205/INDEX($F$64:$F1206,MATCH(MAX(M$64:M1205),M$64:M1205,0)-1)&gt;(1+$O$2),MAX(K$64:K1206)&gt;MAX(L$64:L1205)),MAX(M$64:M1205)+1,""))),"")</f>
        <v/>
      </c>
      <c r="N1206" s="91">
        <f t="shared" si="125"/>
        <v>0</v>
      </c>
      <c r="O1206" s="91" t="str">
        <f>IFERROR(IF(AND(N1205=$H$2*1,MAX(O$64:O1205)=MAX(P$64:P1205)),MAX(O$64:O1205)+1,""),"")</f>
        <v/>
      </c>
      <c r="P1206" s="91" t="str">
        <f>IFERROR(IF(MOD(MAX(Q$64:Q1206),10*MAX(O$64:O1206))&lt;=2,IF(AND(F1205/INDEX($F$64:$F1206,MATCH(MAX(O$64:O1206),O$64:O1206,0)-1)&lt;(1-$P$2),MAX(O$64:O1206)&gt;MAX(P$64:P1205)),MAX(O$64:O1206),""),IF(AND($F1205/INDEX($F$64:$F1206,MATCH(MAX(Q$64:Q1206),Q$64:Q1206,0)-1)&lt;(1-$P$2),MAX(O$64:O1206)&gt;MAX(P$64:P1205)),MAX(O$64:O1206),"")),"")</f>
        <v/>
      </c>
      <c r="Q1206" s="91" t="str">
        <f>IFERROR(IF(E1206="","",IF(O1206&lt;&gt;"",MAX(O$64:O1206)*10+1,IF(AND($F1205/INDEX($F$64:$F1206,MATCH(MAX(Q$64:Q1205),Q$64:Q1205,0)-1)&gt;(1+$O$2),MAX(O$64:O1206)&gt;MAX(P$64:P1205)),MAX(Q$64:Q1205)+1,""))),"")</f>
        <v/>
      </c>
    </row>
    <row r="1207" spans="1:17" x14ac:dyDescent="0.2">
      <c r="A1207" s="13">
        <f>HLOOKUP($E$2,历史数据!$V$3:$AE$5000,ROW(A1205),)</f>
        <v>191300</v>
      </c>
      <c r="B1207" s="41">
        <v>38274</v>
      </c>
      <c r="C1207" s="100">
        <f>IFERROR(IF(A1207&lt;&gt;0,MAX($C$4:C1206)+1,""),"")</f>
        <v>1194</v>
      </c>
      <c r="D1207" s="100"/>
      <c r="E1207" s="99">
        <f t="shared" si="126"/>
        <v>38287</v>
      </c>
      <c r="F1207" s="101">
        <f>IFERROR(VLOOKUP(E1207,历史数据!AH:AJ,3,),"")</f>
        <v>7.8191932032396902</v>
      </c>
      <c r="G1207" s="101">
        <f t="shared" si="122"/>
        <v>7.7145028942407619</v>
      </c>
      <c r="H1207" s="105">
        <f t="shared" si="123"/>
        <v>-5.6277787157410497E-4</v>
      </c>
      <c r="I1207" s="101">
        <f>IFERROR(VLOOKUP(E1207,历史数据!AH:AJ,2,),"")</f>
        <v>7.7540332598793604</v>
      </c>
      <c r="J1207" s="104">
        <f t="shared" si="124"/>
        <v>0</v>
      </c>
      <c r="K1207" s="104" t="str">
        <f>IFERROR(IF(AND(J1206=$H$2*1,MAX(K$64:K1206)=MAX(L$64:L1206)),MAX(K$64:K1206)+1,""),"")</f>
        <v/>
      </c>
      <c r="L1207" s="104" t="str">
        <f>IFERROR(IF(AND($F1206/INDEX($F$64:$F1207,MATCH(MAX(M$64:M1207),M$64:M1207,0)-1)&lt;(1-$P$2),MAX(K$64:K1207)&gt;MAX(L$64:L1206)),MAX(K$64:K1207),""),"")</f>
        <v/>
      </c>
      <c r="M1207" s="104" t="str">
        <f>IFERROR(IF(E1207="","",IF(K1207&lt;&gt;"",MAX(M$64:M1206)+1,IF(AND($F1206/INDEX($F$64:$F1207,MATCH(MAX(M$64:M1206),M$64:M1206,0)-1)&gt;(1+$O$2),MAX(K$64:K1207)&gt;MAX(L$64:L1206)),MAX(M$64:M1206)+1,""))),"")</f>
        <v/>
      </c>
      <c r="N1207" s="91">
        <f t="shared" si="125"/>
        <v>0</v>
      </c>
      <c r="O1207" s="91" t="str">
        <f>IFERROR(IF(AND(N1206=$H$2*1,MAX(O$64:O1206)=MAX(P$64:P1206)),MAX(O$64:O1206)+1,""),"")</f>
        <v/>
      </c>
      <c r="P1207" s="91" t="str">
        <f>IFERROR(IF(MOD(MAX(Q$64:Q1207),10*MAX(O$64:O1207))&lt;=2,IF(AND(F1206/INDEX($F$64:$F1207,MATCH(MAX(O$64:O1207),O$64:O1207,0)-1)&lt;(1-$P$2),MAX(O$64:O1207)&gt;MAX(P$64:P1206)),MAX(O$64:O1207),""),IF(AND($F1206/INDEX($F$64:$F1207,MATCH(MAX(Q$64:Q1207),Q$64:Q1207,0)-1)&lt;(1-$P$2),MAX(O$64:O1207)&gt;MAX(P$64:P1206)),MAX(O$64:O1207),"")),"")</f>
        <v/>
      </c>
      <c r="Q1207" s="91" t="str">
        <f>IFERROR(IF(E1207="","",IF(O1207&lt;&gt;"",MAX(O$64:O1207)*10+1,IF(AND($F1206/INDEX($F$64:$F1207,MATCH(MAX(Q$64:Q1206),Q$64:Q1206,0)-1)&gt;(1+$O$2),MAX(O$64:O1207)&gt;MAX(P$64:P1206)),MAX(Q$64:Q1206)+1,""))),"")</f>
        <v/>
      </c>
    </row>
    <row r="1208" spans="1:17" x14ac:dyDescent="0.2">
      <c r="A1208" s="13">
        <f>HLOOKUP($E$2,历史数据!$V$3:$AE$5000,ROW(A1206),)</f>
        <v>91100</v>
      </c>
      <c r="B1208" s="41">
        <v>38275</v>
      </c>
      <c r="C1208" s="100">
        <f>IFERROR(IF(A1208&lt;&gt;0,MAX($C$4:C1207)+1,""),"")</f>
        <v>1195</v>
      </c>
      <c r="D1208" s="100"/>
      <c r="E1208" s="99">
        <f t="shared" si="126"/>
        <v>38288</v>
      </c>
      <c r="F1208" s="101">
        <f>IFERROR(VLOOKUP(E1208,历史数据!AH:AJ,3,),"")</f>
        <v>7.7410012712073</v>
      </c>
      <c r="G1208" s="101">
        <f t="shared" si="122"/>
        <v>7.70820409971593</v>
      </c>
      <c r="H1208" s="105">
        <f t="shared" si="123"/>
        <v>-8.1648741483186793E-4</v>
      </c>
      <c r="I1208" s="101">
        <f>IFERROR(VLOOKUP(E1208,历史数据!AH:AJ,2,),"")</f>
        <v>7.8191932032396902</v>
      </c>
      <c r="J1208" s="104">
        <f t="shared" si="124"/>
        <v>0</v>
      </c>
      <c r="K1208" s="104" t="str">
        <f>IFERROR(IF(AND(J1207=$H$2*1,MAX(K$64:K1207)=MAX(L$64:L1207)),MAX(K$64:K1207)+1,""),"")</f>
        <v/>
      </c>
      <c r="L1208" s="104" t="str">
        <f>IFERROR(IF(AND($F1207/INDEX($F$64:$F1208,MATCH(MAX(M$64:M1208),M$64:M1208,0)-1)&lt;(1-$P$2),MAX(K$64:K1208)&gt;MAX(L$64:L1207)),MAX(K$64:K1208),""),"")</f>
        <v/>
      </c>
      <c r="M1208" s="104" t="str">
        <f>IFERROR(IF(E1208="","",IF(K1208&lt;&gt;"",MAX(M$64:M1207)+1,IF(AND($F1207/INDEX($F$64:$F1208,MATCH(MAX(M$64:M1207),M$64:M1207,0)-1)&gt;(1+$O$2),MAX(K$64:K1208)&gt;MAX(L$64:L1207)),MAX(M$64:M1207)+1,""))),"")</f>
        <v/>
      </c>
      <c r="N1208" s="91">
        <f t="shared" si="125"/>
        <v>0</v>
      </c>
      <c r="O1208" s="91" t="str">
        <f>IFERROR(IF(AND(N1207=$H$2*1,MAX(O$64:O1207)=MAX(P$64:P1207)),MAX(O$64:O1207)+1,""),"")</f>
        <v/>
      </c>
      <c r="P1208" s="91" t="str">
        <f>IFERROR(IF(MOD(MAX(Q$64:Q1208),10*MAX(O$64:O1208))&lt;=2,IF(AND(F1207/INDEX($F$64:$F1208,MATCH(MAX(O$64:O1208),O$64:O1208,0)-1)&lt;(1-$P$2),MAX(O$64:O1208)&gt;MAX(P$64:P1207)),MAX(O$64:O1208),""),IF(AND($F1207/INDEX($F$64:$F1208,MATCH(MAX(Q$64:Q1208),Q$64:Q1208,0)-1)&lt;(1-$P$2),MAX(O$64:O1208)&gt;MAX(P$64:P1207)),MAX(O$64:O1208),"")),"")</f>
        <v/>
      </c>
      <c r="Q1208" s="91" t="str">
        <f>IFERROR(IF(E1208="","",IF(O1208&lt;&gt;"",MAX(O$64:O1208)*10+1,IF(AND($F1207/INDEX($F$64:$F1208,MATCH(MAX(Q$64:Q1207),Q$64:Q1207,0)-1)&gt;(1+$O$2),MAX(O$64:O1208)&gt;MAX(P$64:P1207)),MAX(Q$64:Q1207)+1,""))),"")</f>
        <v/>
      </c>
    </row>
    <row r="1209" spans="1:17" x14ac:dyDescent="0.2">
      <c r="A1209" s="13">
        <f>HLOOKUP($E$2,历史数据!$V$3:$AE$5000,ROW(A1207),)</f>
        <v>104470</v>
      </c>
      <c r="B1209" s="41">
        <v>38278</v>
      </c>
      <c r="C1209" s="100">
        <f>IFERROR(IF(A1209&lt;&gt;0,MAX($C$4:C1208)+1,""),"")</f>
        <v>1196</v>
      </c>
      <c r="D1209" s="100"/>
      <c r="E1209" s="99">
        <f t="shared" si="126"/>
        <v>38289</v>
      </c>
      <c r="F1209" s="101">
        <f>IFERROR(VLOOKUP(E1209,历史数据!AH:AJ,3,),"")</f>
        <v>7.48036149776597</v>
      </c>
      <c r="G1209" s="101">
        <f t="shared" si="122"/>
        <v>7.6971269093446741</v>
      </c>
      <c r="H1209" s="105">
        <f t="shared" si="123"/>
        <v>-1.4370650060581136E-3</v>
      </c>
      <c r="I1209" s="101">
        <f>IFERROR(VLOOKUP(E1209,历史数据!AH:AJ,2,),"")</f>
        <v>7.6237133731586999</v>
      </c>
      <c r="J1209" s="104">
        <f t="shared" si="124"/>
        <v>0</v>
      </c>
      <c r="K1209" s="104" t="str">
        <f>IFERROR(IF(AND(J1208=$H$2*1,MAX(K$64:K1208)=MAX(L$64:L1208)),MAX(K$64:K1208)+1,""),"")</f>
        <v/>
      </c>
      <c r="L1209" s="104" t="str">
        <f>IFERROR(IF(AND($F1208/INDEX($F$64:$F1209,MATCH(MAX(M$64:M1209),M$64:M1209,0)-1)&lt;(1-$P$2),MAX(K$64:K1209)&gt;MAX(L$64:L1208)),MAX(K$64:K1209),""),"")</f>
        <v/>
      </c>
      <c r="M1209" s="104" t="str">
        <f>IFERROR(IF(E1209="","",IF(K1209&lt;&gt;"",MAX(M$64:M1208)+1,IF(AND($F1208/INDEX($F$64:$F1209,MATCH(MAX(M$64:M1208),M$64:M1208,0)-1)&gt;(1+$O$2),MAX(K$64:K1209)&gt;MAX(L$64:L1208)),MAX(M$64:M1208)+1,""))),"")</f>
        <v/>
      </c>
      <c r="N1209" s="91">
        <f t="shared" si="125"/>
        <v>0</v>
      </c>
      <c r="O1209" s="91" t="str">
        <f>IFERROR(IF(AND(N1208=$H$2*1,MAX(O$64:O1208)=MAX(P$64:P1208)),MAX(O$64:O1208)+1,""),"")</f>
        <v/>
      </c>
      <c r="P1209" s="91" t="str">
        <f>IFERROR(IF(MOD(MAX(Q$64:Q1209),10*MAX(O$64:O1209))&lt;=2,IF(AND(F1208/INDEX($F$64:$F1209,MATCH(MAX(O$64:O1209),O$64:O1209,0)-1)&lt;(1-$P$2),MAX(O$64:O1209)&gt;MAX(P$64:P1208)),MAX(O$64:O1209),""),IF(AND($F1208/INDEX($F$64:$F1209,MATCH(MAX(Q$64:Q1209),Q$64:Q1209,0)-1)&lt;(1-$P$2),MAX(O$64:O1209)&gt;MAX(P$64:P1208)),MAX(O$64:O1209),"")),"")</f>
        <v/>
      </c>
      <c r="Q1209" s="91" t="str">
        <f>IFERROR(IF(E1209="","",IF(O1209&lt;&gt;"",MAX(O$64:O1209)*10+1,IF(AND($F1208/INDEX($F$64:$F1209,MATCH(MAX(Q$64:Q1208),Q$64:Q1208,0)-1)&gt;(1+$O$2),MAX(O$64:O1209)&gt;MAX(P$64:P1208)),MAX(Q$64:Q1208)+1,""))),"")</f>
        <v/>
      </c>
    </row>
    <row r="1210" spans="1:17" x14ac:dyDescent="0.2">
      <c r="A1210" s="13">
        <f>HLOOKUP($E$2,历史数据!$V$3:$AE$5000,ROW(A1208),)</f>
        <v>91000</v>
      </c>
      <c r="B1210" s="41">
        <v>38279</v>
      </c>
      <c r="C1210" s="100">
        <f>IFERROR(IF(A1210&lt;&gt;0,MAX($C$4:C1209)+1,""),"")</f>
        <v>1197</v>
      </c>
      <c r="D1210" s="100"/>
      <c r="E1210" s="99">
        <f t="shared" si="126"/>
        <v>38292</v>
      </c>
      <c r="F1210" s="101">
        <f>IFERROR(VLOOKUP(E1210,历史数据!AH:AJ,3,),"")</f>
        <v>7.4282335430777104</v>
      </c>
      <c r="G1210" s="101">
        <f t="shared" si="122"/>
        <v>7.6862669187846198</v>
      </c>
      <c r="H1210" s="105">
        <f t="shared" si="123"/>
        <v>-1.4109148371803659E-3</v>
      </c>
      <c r="I1210" s="101">
        <f>IFERROR(VLOOKUP(E1210,历史数据!AH:AJ,2,),"")</f>
        <v>7.3630735997173797</v>
      </c>
      <c r="J1210" s="104">
        <f t="shared" si="124"/>
        <v>0</v>
      </c>
      <c r="K1210" s="104" t="str">
        <f>IFERROR(IF(AND(J1209=$H$2*1,MAX(K$64:K1209)=MAX(L$64:L1209)),MAX(K$64:K1209)+1,""),"")</f>
        <v/>
      </c>
      <c r="L1210" s="104" t="str">
        <f>IFERROR(IF(AND($F1209/INDEX($F$64:$F1210,MATCH(MAX(M$64:M1210),M$64:M1210,0)-1)&lt;(1-$P$2),MAX(K$64:K1210)&gt;MAX(L$64:L1209)),MAX(K$64:K1210),""),"")</f>
        <v/>
      </c>
      <c r="M1210" s="104" t="str">
        <f>IFERROR(IF(E1210="","",IF(K1210&lt;&gt;"",MAX(M$64:M1209)+1,IF(AND($F1209/INDEX($F$64:$F1210,MATCH(MAX(M$64:M1209),M$64:M1209,0)-1)&gt;(1+$O$2),MAX(K$64:K1210)&gt;MAX(L$64:L1209)),MAX(M$64:M1209)+1,""))),"")</f>
        <v/>
      </c>
      <c r="N1210" s="91">
        <f t="shared" si="125"/>
        <v>0</v>
      </c>
      <c r="O1210" s="91" t="str">
        <f>IFERROR(IF(AND(N1209=$H$2*1,MAX(O$64:O1209)=MAX(P$64:P1209)),MAX(O$64:O1209)+1,""),"")</f>
        <v/>
      </c>
      <c r="P1210" s="91" t="str">
        <f>IFERROR(IF(MOD(MAX(Q$64:Q1210),10*MAX(O$64:O1210))&lt;=2,IF(AND(F1209/INDEX($F$64:$F1210,MATCH(MAX(O$64:O1210),O$64:O1210,0)-1)&lt;(1-$P$2),MAX(O$64:O1210)&gt;MAX(P$64:P1209)),MAX(O$64:O1210),""),IF(AND($F1209/INDEX($F$64:$F1210,MATCH(MAX(Q$64:Q1210),Q$64:Q1210,0)-1)&lt;(1-$P$2),MAX(O$64:O1210)&gt;MAX(P$64:P1209)),MAX(O$64:O1210),"")),"")</f>
        <v/>
      </c>
      <c r="Q1210" s="91" t="str">
        <f>IFERROR(IF(E1210="","",IF(O1210&lt;&gt;"",MAX(O$64:O1210)*10+1,IF(AND($F1209/INDEX($F$64:$F1210,MATCH(MAX(Q$64:Q1209),Q$64:Q1209,0)-1)&gt;(1+$O$2),MAX(O$64:O1210)&gt;MAX(P$64:P1209)),MAX(Q$64:Q1209)+1,""))),"")</f>
        <v/>
      </c>
    </row>
    <row r="1211" spans="1:17" x14ac:dyDescent="0.2">
      <c r="A1211" s="13">
        <f>HLOOKUP($E$2,历史数据!$V$3:$AE$5000,ROW(A1209),)</f>
        <v>435503</v>
      </c>
      <c r="B1211" s="41">
        <v>38280</v>
      </c>
      <c r="C1211" s="100">
        <f>IFERROR(IF(A1211&lt;&gt;0,MAX($C$4:C1210)+1,""),"")</f>
        <v>1198</v>
      </c>
      <c r="D1211" s="100"/>
      <c r="E1211" s="99">
        <f t="shared" si="126"/>
        <v>38293</v>
      </c>
      <c r="F1211" s="101">
        <f>IFERROR(VLOOKUP(E1211,历史数据!AH:AJ,3,),"")</f>
        <v>7.3239776337011797</v>
      </c>
      <c r="G1211" s="101">
        <f t="shared" si="122"/>
        <v>7.672800530490151</v>
      </c>
      <c r="H1211" s="105">
        <f t="shared" si="123"/>
        <v>-1.7520063298294142E-3</v>
      </c>
      <c r="I1211" s="101">
        <f>IFERROR(VLOOKUP(E1211,历史数据!AH:AJ,2,),"")</f>
        <v>7.3370096223732499</v>
      </c>
      <c r="J1211" s="104">
        <f t="shared" si="124"/>
        <v>0</v>
      </c>
      <c r="K1211" s="104" t="str">
        <f>IFERROR(IF(AND(J1210=$H$2*1,MAX(K$64:K1210)=MAX(L$64:L1210)),MAX(K$64:K1210)+1,""),"")</f>
        <v/>
      </c>
      <c r="L1211" s="104" t="str">
        <f>IFERROR(IF(AND($F1210/INDEX($F$64:$F1211,MATCH(MAX(M$64:M1211),M$64:M1211,0)-1)&lt;(1-$P$2),MAX(K$64:K1211)&gt;MAX(L$64:L1210)),MAX(K$64:K1211),""),"")</f>
        <v/>
      </c>
      <c r="M1211" s="104" t="str">
        <f>IFERROR(IF(E1211="","",IF(K1211&lt;&gt;"",MAX(M$64:M1210)+1,IF(AND($F1210/INDEX($F$64:$F1211,MATCH(MAX(M$64:M1210),M$64:M1210,0)-1)&gt;(1+$O$2),MAX(K$64:K1211)&gt;MAX(L$64:L1210)),MAX(M$64:M1210)+1,""))),"")</f>
        <v/>
      </c>
      <c r="N1211" s="91">
        <f t="shared" si="125"/>
        <v>0</v>
      </c>
      <c r="O1211" s="91" t="str">
        <f>IFERROR(IF(AND(N1210=$H$2*1,MAX(O$64:O1210)=MAX(P$64:P1210)),MAX(O$64:O1210)+1,""),"")</f>
        <v/>
      </c>
      <c r="P1211" s="91" t="str">
        <f>IFERROR(IF(MOD(MAX(Q$64:Q1211),10*MAX(O$64:O1211))&lt;=2,IF(AND(F1210/INDEX($F$64:$F1211,MATCH(MAX(O$64:O1211),O$64:O1211,0)-1)&lt;(1-$P$2),MAX(O$64:O1211)&gt;MAX(P$64:P1210)),MAX(O$64:O1211),""),IF(AND($F1210/INDEX($F$64:$F1211,MATCH(MAX(Q$64:Q1211),Q$64:Q1211,0)-1)&lt;(1-$P$2),MAX(O$64:O1211)&gt;MAX(P$64:P1210)),MAX(O$64:O1211),"")),"")</f>
        <v/>
      </c>
      <c r="Q1211" s="91" t="str">
        <f>IFERROR(IF(E1211="","",IF(O1211&lt;&gt;"",MAX(O$64:O1211)*10+1,IF(AND($F1210/INDEX($F$64:$F1211,MATCH(MAX(Q$64:Q1210),Q$64:Q1210,0)-1)&gt;(1+$O$2),MAX(O$64:O1211)&gt;MAX(P$64:P1210)),MAX(Q$64:Q1210)+1,""))),"")</f>
        <v/>
      </c>
    </row>
    <row r="1212" spans="1:17" x14ac:dyDescent="0.2">
      <c r="A1212" s="13">
        <f>HLOOKUP($E$2,历史数据!$V$3:$AE$5000,ROW(A1210),)</f>
        <v>367283</v>
      </c>
      <c r="B1212" s="41">
        <v>38281</v>
      </c>
      <c r="C1212" s="100">
        <f>IFERROR(IF(A1212&lt;&gt;0,MAX($C$4:C1211)+1,""),"")</f>
        <v>1199</v>
      </c>
      <c r="D1212" s="100"/>
      <c r="E1212" s="99">
        <f t="shared" si="126"/>
        <v>38294</v>
      </c>
      <c r="F1212" s="101">
        <f>IFERROR(VLOOKUP(E1212,历史数据!AH:AJ,3,),"")</f>
        <v>7.4673295090939096</v>
      </c>
      <c r="G1212" s="101">
        <f t="shared" si="122"/>
        <v>7.6582481431396783</v>
      </c>
      <c r="H1212" s="105">
        <f t="shared" si="123"/>
        <v>-1.8966200532184452E-3</v>
      </c>
      <c r="I1212" s="101">
        <f>IFERROR(VLOOKUP(E1212,历史数据!AH:AJ,2,),"")</f>
        <v>7.3891375770615104</v>
      </c>
      <c r="J1212" s="104">
        <f t="shared" si="124"/>
        <v>0</v>
      </c>
      <c r="K1212" s="104" t="str">
        <f>IFERROR(IF(AND(J1211=$H$2*1,MAX(K$64:K1211)=MAX(L$64:L1211)),MAX(K$64:K1211)+1,""),"")</f>
        <v/>
      </c>
      <c r="L1212" s="104" t="str">
        <f>IFERROR(IF(AND($F1211/INDEX($F$64:$F1212,MATCH(MAX(M$64:M1212),M$64:M1212,0)-1)&lt;(1-$P$2),MAX(K$64:K1212)&gt;MAX(L$64:L1211)),MAX(K$64:K1212),""),"")</f>
        <v/>
      </c>
      <c r="M1212" s="104" t="str">
        <f>IFERROR(IF(E1212="","",IF(K1212&lt;&gt;"",MAX(M$64:M1211)+1,IF(AND($F1211/INDEX($F$64:$F1212,MATCH(MAX(M$64:M1211),M$64:M1211,0)-1)&gt;(1+$O$2),MAX(K$64:K1212)&gt;MAX(L$64:L1211)),MAX(M$64:M1211)+1,""))),"")</f>
        <v/>
      </c>
      <c r="N1212" s="91">
        <f t="shared" si="125"/>
        <v>0</v>
      </c>
      <c r="O1212" s="91" t="str">
        <f>IFERROR(IF(AND(N1211=$H$2*1,MAX(O$64:O1211)=MAX(P$64:P1211)),MAX(O$64:O1211)+1,""),"")</f>
        <v/>
      </c>
      <c r="P1212" s="91" t="str">
        <f>IFERROR(IF(MOD(MAX(Q$64:Q1212),10*MAX(O$64:O1212))&lt;=2,IF(AND(F1211/INDEX($F$64:$F1212,MATCH(MAX(O$64:O1212),O$64:O1212,0)-1)&lt;(1-$P$2),MAX(O$64:O1212)&gt;MAX(P$64:P1211)),MAX(O$64:O1212),""),IF(AND($F1211/INDEX($F$64:$F1212,MATCH(MAX(Q$64:Q1212),Q$64:Q1212,0)-1)&lt;(1-$P$2),MAX(O$64:O1212)&gt;MAX(P$64:P1211)),MAX(O$64:O1212),"")),"")</f>
        <v/>
      </c>
      <c r="Q1212" s="91" t="str">
        <f>IFERROR(IF(E1212="","",IF(O1212&lt;&gt;"",MAX(O$64:O1212)*10+1,IF(AND($F1211/INDEX($F$64:$F1212,MATCH(MAX(Q$64:Q1211),Q$64:Q1211,0)-1)&gt;(1+$O$2),MAX(O$64:O1212)&gt;MAX(P$64:P1211)),MAX(Q$64:Q1211)+1,""))),"")</f>
        <v/>
      </c>
    </row>
    <row r="1213" spans="1:17" x14ac:dyDescent="0.2">
      <c r="A1213" s="13">
        <f>HLOOKUP($E$2,历史数据!$V$3:$AE$5000,ROW(A1211),)</f>
        <v>215699</v>
      </c>
      <c r="B1213" s="41">
        <v>38282</v>
      </c>
      <c r="C1213" s="100">
        <f>IFERROR(IF(A1213&lt;&gt;0,MAX($C$4:C1212)+1,""),"")</f>
        <v>1200</v>
      </c>
      <c r="D1213" s="100"/>
      <c r="E1213" s="99">
        <f t="shared" si="126"/>
        <v>38295</v>
      </c>
      <c r="F1213" s="101">
        <f>IFERROR(VLOOKUP(E1213,历史数据!AH:AJ,3,),"")</f>
        <v>7.3109456450291104</v>
      </c>
      <c r="G1213" s="101">
        <f t="shared" si="122"/>
        <v>7.6419581572995954</v>
      </c>
      <c r="H1213" s="105">
        <f t="shared" si="123"/>
        <v>-2.1271164808984722E-3</v>
      </c>
      <c r="I1213" s="101">
        <f>IFERROR(VLOOKUP(E1213,历史数据!AH:AJ,2,),"")</f>
        <v>7.5846174071424999</v>
      </c>
      <c r="J1213" s="104">
        <f t="shared" si="124"/>
        <v>0</v>
      </c>
      <c r="K1213" s="104" t="str">
        <f>IFERROR(IF(AND(J1212=$H$2*1,MAX(K$64:K1212)=MAX(L$64:L1212)),MAX(K$64:K1212)+1,""),"")</f>
        <v/>
      </c>
      <c r="L1213" s="104" t="str">
        <f>IFERROR(IF(AND($F1212/INDEX($F$64:$F1213,MATCH(MAX(M$64:M1213),M$64:M1213,0)-1)&lt;(1-$P$2),MAX(K$64:K1213)&gt;MAX(L$64:L1212)),MAX(K$64:K1213),""),"")</f>
        <v/>
      </c>
      <c r="M1213" s="104" t="str">
        <f>IFERROR(IF(E1213="","",IF(K1213&lt;&gt;"",MAX(M$64:M1212)+1,IF(AND($F1212/INDEX($F$64:$F1213,MATCH(MAX(M$64:M1212),M$64:M1212,0)-1)&gt;(1+$O$2),MAX(K$64:K1213)&gt;MAX(L$64:L1212)),MAX(M$64:M1212)+1,""))),"")</f>
        <v/>
      </c>
      <c r="N1213" s="91">
        <f t="shared" si="125"/>
        <v>0</v>
      </c>
      <c r="O1213" s="91" t="str">
        <f>IFERROR(IF(AND(N1212=$H$2*1,MAX(O$64:O1212)=MAX(P$64:P1212)),MAX(O$64:O1212)+1,""),"")</f>
        <v/>
      </c>
      <c r="P1213" s="91" t="str">
        <f>IFERROR(IF(MOD(MAX(Q$64:Q1213),10*MAX(O$64:O1213))&lt;=2,IF(AND(F1212/INDEX($F$64:$F1213,MATCH(MAX(O$64:O1213),O$64:O1213,0)-1)&lt;(1-$P$2),MAX(O$64:O1213)&gt;MAX(P$64:P1212)),MAX(O$64:O1213),""),IF(AND($F1212/INDEX($F$64:$F1213,MATCH(MAX(Q$64:Q1213),Q$64:Q1213,0)-1)&lt;(1-$P$2),MAX(O$64:O1213)&gt;MAX(P$64:P1212)),MAX(O$64:O1213),"")),"")</f>
        <v/>
      </c>
      <c r="Q1213" s="91" t="str">
        <f>IFERROR(IF(E1213="","",IF(O1213&lt;&gt;"",MAX(O$64:O1213)*10+1,IF(AND($F1212/INDEX($F$64:$F1213,MATCH(MAX(Q$64:Q1212),Q$64:Q1212,0)-1)&gt;(1+$O$2),MAX(O$64:O1213)&gt;MAX(P$64:P1212)),MAX(Q$64:Q1212)+1,""))),"")</f>
        <v/>
      </c>
    </row>
    <row r="1214" spans="1:17" x14ac:dyDescent="0.2">
      <c r="A1214" s="13">
        <f>HLOOKUP($E$2,历史数据!$V$3:$AE$5000,ROW(A1212),)</f>
        <v>136751</v>
      </c>
      <c r="B1214" s="41">
        <v>38285</v>
      </c>
      <c r="C1214" s="100">
        <f>IFERROR(IF(A1214&lt;&gt;0,MAX($C$4:C1213)+1,""),"")</f>
        <v>1201</v>
      </c>
      <c r="D1214" s="100"/>
      <c r="E1214" s="99">
        <f t="shared" si="126"/>
        <v>38296</v>
      </c>
      <c r="F1214" s="101">
        <f>IFERROR(VLOOKUP(E1214,历史数据!AH:AJ,3,),"")</f>
        <v>7.2979136563570499</v>
      </c>
      <c r="G1214" s="101">
        <f t="shared" si="122"/>
        <v>7.6267541705155173</v>
      </c>
      <c r="H1214" s="105">
        <f t="shared" si="123"/>
        <v>-1.9895407003184262E-3</v>
      </c>
      <c r="I1214" s="101">
        <f>IFERROR(VLOOKUP(E1214,历史数据!AH:AJ,2,),"")</f>
        <v>7.2979136563570499</v>
      </c>
      <c r="J1214" s="104">
        <f t="shared" si="124"/>
        <v>0</v>
      </c>
      <c r="K1214" s="104" t="str">
        <f>IFERROR(IF(AND(J1213=$H$2*1,MAX(K$64:K1213)=MAX(L$64:L1213)),MAX(K$64:K1213)+1,""),"")</f>
        <v/>
      </c>
      <c r="L1214" s="104" t="str">
        <f>IFERROR(IF(AND($F1213/INDEX($F$64:$F1214,MATCH(MAX(M$64:M1214),M$64:M1214,0)-1)&lt;(1-$P$2),MAX(K$64:K1214)&gt;MAX(L$64:L1213)),MAX(K$64:K1214),""),"")</f>
        <v/>
      </c>
      <c r="M1214" s="104" t="str">
        <f>IFERROR(IF(E1214="","",IF(K1214&lt;&gt;"",MAX(M$64:M1213)+1,IF(AND($F1213/INDEX($F$64:$F1214,MATCH(MAX(M$64:M1213),M$64:M1213,0)-1)&gt;(1+$O$2),MAX(K$64:K1214)&gt;MAX(L$64:L1213)),MAX(M$64:M1213)+1,""))),"")</f>
        <v/>
      </c>
      <c r="N1214" s="91">
        <f t="shared" si="125"/>
        <v>0</v>
      </c>
      <c r="O1214" s="91" t="str">
        <f>IFERROR(IF(AND(N1213=$H$2*1,MAX(O$64:O1213)=MAX(P$64:P1213)),MAX(O$64:O1213)+1,""),"")</f>
        <v/>
      </c>
      <c r="P1214" s="91" t="str">
        <f>IFERROR(IF(MOD(MAX(Q$64:Q1214),10*MAX(O$64:O1214))&lt;=2,IF(AND(F1213/INDEX($F$64:$F1214,MATCH(MAX(O$64:O1214),O$64:O1214,0)-1)&lt;(1-$P$2),MAX(O$64:O1214)&gt;MAX(P$64:P1213)),MAX(O$64:O1214),""),IF(AND($F1213/INDEX($F$64:$F1214,MATCH(MAX(Q$64:Q1214),Q$64:Q1214,0)-1)&lt;(1-$P$2),MAX(O$64:O1214)&gt;MAX(P$64:P1213)),MAX(O$64:O1214),"")),"")</f>
        <v/>
      </c>
      <c r="Q1214" s="91" t="str">
        <f>IFERROR(IF(E1214="","",IF(O1214&lt;&gt;"",MAX(O$64:O1214)*10+1,IF(AND($F1213/INDEX($F$64:$F1214,MATCH(MAX(Q$64:Q1213),Q$64:Q1213,0)-1)&gt;(1+$O$2),MAX(O$64:O1214)&gt;MAX(P$64:P1213)),MAX(Q$64:Q1213)+1,""))),"")</f>
        <v/>
      </c>
    </row>
    <row r="1215" spans="1:17" x14ac:dyDescent="0.2">
      <c r="A1215" s="13">
        <f>HLOOKUP($E$2,历史数据!$V$3:$AE$5000,ROW(A1213),)</f>
        <v>151400</v>
      </c>
      <c r="B1215" s="41">
        <v>38286</v>
      </c>
      <c r="C1215" s="100">
        <f>IFERROR(IF(A1215&lt;&gt;0,MAX($C$4:C1214)+1,""),"")</f>
        <v>1202</v>
      </c>
      <c r="D1215" s="100"/>
      <c r="E1215" s="99">
        <f t="shared" si="126"/>
        <v>38299</v>
      </c>
      <c r="F1215" s="101">
        <f>IFERROR(VLOOKUP(E1215,历史数据!AH:AJ,3,),"")</f>
        <v>7.3109456450291104</v>
      </c>
      <c r="G1215" s="101">
        <f t="shared" si="122"/>
        <v>7.6148081808994572</v>
      </c>
      <c r="H1215" s="105">
        <f t="shared" si="123"/>
        <v>-1.5663268212108283E-3</v>
      </c>
      <c r="I1215" s="101">
        <f>IFERROR(VLOOKUP(E1215,历史数据!AH:AJ,2,),"")</f>
        <v>7.1675937696363903</v>
      </c>
      <c r="J1215" s="104">
        <f t="shared" si="124"/>
        <v>0</v>
      </c>
      <c r="K1215" s="104" t="str">
        <f>IFERROR(IF(AND(J1214=$H$2*1,MAX(K$64:K1214)=MAX(L$64:L1214)),MAX(K$64:K1214)+1,""),"")</f>
        <v/>
      </c>
      <c r="L1215" s="104" t="str">
        <f>IFERROR(IF(AND($F1214/INDEX($F$64:$F1215,MATCH(MAX(M$64:M1215),M$64:M1215,0)-1)&lt;(1-$P$2),MAX(K$64:K1215)&gt;MAX(L$64:L1214)),MAX(K$64:K1215),""),"")</f>
        <v/>
      </c>
      <c r="M1215" s="104" t="str">
        <f>IFERROR(IF(E1215="","",IF(K1215&lt;&gt;"",MAX(M$64:M1214)+1,IF(AND($F1214/INDEX($F$64:$F1215,MATCH(MAX(M$64:M1214),M$64:M1214,0)-1)&gt;(1+$O$2),MAX(K$64:K1215)&gt;MAX(L$64:L1214)),MAX(M$64:M1214)+1,""))),"")</f>
        <v/>
      </c>
      <c r="N1215" s="91">
        <f t="shared" si="125"/>
        <v>0</v>
      </c>
      <c r="O1215" s="91" t="str">
        <f>IFERROR(IF(AND(N1214=$H$2*1,MAX(O$64:O1214)=MAX(P$64:P1214)),MAX(O$64:O1214)+1,""),"")</f>
        <v/>
      </c>
      <c r="P1215" s="91" t="str">
        <f>IFERROR(IF(MOD(MAX(Q$64:Q1215),10*MAX(O$64:O1215))&lt;=2,IF(AND(F1214/INDEX($F$64:$F1215,MATCH(MAX(O$64:O1215),O$64:O1215,0)-1)&lt;(1-$P$2),MAX(O$64:O1215)&gt;MAX(P$64:P1214)),MAX(O$64:O1215),""),IF(AND($F1214/INDEX($F$64:$F1215,MATCH(MAX(Q$64:Q1215),Q$64:Q1215,0)-1)&lt;(1-$P$2),MAX(O$64:O1215)&gt;MAX(P$64:P1214)),MAX(O$64:O1215),"")),"")</f>
        <v/>
      </c>
      <c r="Q1215" s="91" t="str">
        <f>IFERROR(IF(E1215="","",IF(O1215&lt;&gt;"",MAX(O$64:O1215)*10+1,IF(AND($F1214/INDEX($F$64:$F1215,MATCH(MAX(Q$64:Q1214),Q$64:Q1214,0)-1)&gt;(1+$O$2),MAX(O$64:O1215)&gt;MAX(P$64:P1214)),MAX(Q$64:Q1214)+1,""))),"")</f>
        <v/>
      </c>
    </row>
    <row r="1216" spans="1:17" x14ac:dyDescent="0.2">
      <c r="A1216" s="13">
        <f>HLOOKUP($E$2,历史数据!$V$3:$AE$5000,ROW(A1214),)</f>
        <v>134700</v>
      </c>
      <c r="B1216" s="41">
        <v>38287</v>
      </c>
      <c r="C1216" s="100">
        <f>IFERROR(IF(A1216&lt;&gt;0,MAX($C$4:C1215)+1,""),"")</f>
        <v>1203</v>
      </c>
      <c r="D1216" s="100"/>
      <c r="E1216" s="99">
        <f t="shared" si="126"/>
        <v>38300</v>
      </c>
      <c r="F1216" s="101">
        <f>IFERROR(VLOOKUP(E1216,历史数据!AH:AJ,3,),"")</f>
        <v>7.3239776337011797</v>
      </c>
      <c r="G1216" s="101">
        <f t="shared" si="122"/>
        <v>7.6032965909058001</v>
      </c>
      <c r="H1216" s="105">
        <f t="shared" si="123"/>
        <v>-1.511737357026588E-3</v>
      </c>
      <c r="I1216" s="101">
        <f>IFERROR(VLOOKUP(E1216,历史数据!AH:AJ,2,),"")</f>
        <v>7.2979136563570499</v>
      </c>
      <c r="J1216" s="104">
        <f t="shared" si="124"/>
        <v>0</v>
      </c>
      <c r="K1216" s="104" t="str">
        <f>IFERROR(IF(AND(J1215=$H$2*1,MAX(K$64:K1215)=MAX(L$64:L1215)),MAX(K$64:K1215)+1,""),"")</f>
        <v/>
      </c>
      <c r="L1216" s="104" t="str">
        <f>IFERROR(IF(AND($F1215/INDEX($F$64:$F1216,MATCH(MAX(M$64:M1216),M$64:M1216,0)-1)&lt;(1-$P$2),MAX(K$64:K1216)&gt;MAX(L$64:L1215)),MAX(K$64:K1216),""),"")</f>
        <v/>
      </c>
      <c r="M1216" s="104" t="str">
        <f>IFERROR(IF(E1216="","",IF(K1216&lt;&gt;"",MAX(M$64:M1215)+1,IF(AND($F1215/INDEX($F$64:$F1216,MATCH(MAX(M$64:M1215),M$64:M1215,0)-1)&gt;(1+$O$2),MAX(K$64:K1216)&gt;MAX(L$64:L1215)),MAX(M$64:M1215)+1,""))),"")</f>
        <v/>
      </c>
      <c r="N1216" s="91">
        <f t="shared" si="125"/>
        <v>0</v>
      </c>
      <c r="O1216" s="91" t="str">
        <f>IFERROR(IF(AND(N1215=$H$2*1,MAX(O$64:O1215)=MAX(P$64:P1215)),MAX(O$64:O1215)+1,""),"")</f>
        <v/>
      </c>
      <c r="P1216" s="91" t="str">
        <f>IFERROR(IF(MOD(MAX(Q$64:Q1216),10*MAX(O$64:O1216))&lt;=2,IF(AND(F1215/INDEX($F$64:$F1216,MATCH(MAX(O$64:O1216),O$64:O1216,0)-1)&lt;(1-$P$2),MAX(O$64:O1216)&gt;MAX(P$64:P1215)),MAX(O$64:O1216),""),IF(AND($F1215/INDEX($F$64:$F1216,MATCH(MAX(Q$64:Q1216),Q$64:Q1216,0)-1)&lt;(1-$P$2),MAX(O$64:O1216)&gt;MAX(P$64:P1215)),MAX(O$64:O1216),"")),"")</f>
        <v/>
      </c>
      <c r="Q1216" s="91" t="str">
        <f>IFERROR(IF(E1216="","",IF(O1216&lt;&gt;"",MAX(O$64:O1216)*10+1,IF(AND($F1215/INDEX($F$64:$F1216,MATCH(MAX(Q$64:Q1215),Q$64:Q1215,0)-1)&gt;(1+$O$2),MAX(O$64:O1216)&gt;MAX(P$64:P1215)),MAX(Q$64:Q1215)+1,""))),"")</f>
        <v/>
      </c>
    </row>
    <row r="1217" spans="1:17" x14ac:dyDescent="0.2">
      <c r="A1217" s="13">
        <f>HLOOKUP($E$2,历史数据!$V$3:$AE$5000,ROW(A1215),)</f>
        <v>161490</v>
      </c>
      <c r="B1217" s="41">
        <v>38288</v>
      </c>
      <c r="C1217" s="100">
        <f>IFERROR(IF(A1217&lt;&gt;0,MAX($C$4:C1216)+1,""),"")</f>
        <v>1204</v>
      </c>
      <c r="D1217" s="100"/>
      <c r="E1217" s="99">
        <f t="shared" si="126"/>
        <v>38301</v>
      </c>
      <c r="F1217" s="101">
        <f>IFERROR(VLOOKUP(E1217,历史数据!AH:AJ,3,),"")</f>
        <v>7.5324894524542403</v>
      </c>
      <c r="G1217" s="101">
        <f t="shared" ref="G1217:G1280" si="127">IFERROR(IF(E1217="","",AVERAGE(F1158:F1217)),"")</f>
        <v>7.5946085984577554</v>
      </c>
      <c r="H1217" s="105">
        <f t="shared" si="123"/>
        <v>-1.1426612580701656E-3</v>
      </c>
      <c r="I1217" s="101">
        <f>IFERROR(VLOOKUP(E1217,历史数据!AH:AJ,2,),"")</f>
        <v>7.2588176903408499</v>
      </c>
      <c r="J1217" s="104">
        <f t="shared" si="124"/>
        <v>0</v>
      </c>
      <c r="K1217" s="104" t="str">
        <f>IFERROR(IF(AND(J1216=$H$2*1,MAX(K$64:K1216)=MAX(L$64:L1216)),MAX(K$64:K1216)+1,""),"")</f>
        <v/>
      </c>
      <c r="L1217" s="104" t="str">
        <f>IFERROR(IF(AND($F1216/INDEX($F$64:$F1217,MATCH(MAX(M$64:M1217),M$64:M1217,0)-1)&lt;(1-$P$2),MAX(K$64:K1217)&gt;MAX(L$64:L1216)),MAX(K$64:K1217),""),"")</f>
        <v/>
      </c>
      <c r="M1217" s="104" t="str">
        <f>IFERROR(IF(E1217="","",IF(K1217&lt;&gt;"",MAX(M$64:M1216)+1,IF(AND($F1216/INDEX($F$64:$F1217,MATCH(MAX(M$64:M1216),M$64:M1216,0)-1)&gt;(1+$O$2),MAX(K$64:K1217)&gt;MAX(L$64:L1216)),MAX(M$64:M1216)+1,""))),"")</f>
        <v/>
      </c>
      <c r="N1217" s="91">
        <f t="shared" si="125"/>
        <v>0</v>
      </c>
      <c r="O1217" s="91" t="str">
        <f>IFERROR(IF(AND(N1216=$H$2*1,MAX(O$64:O1216)=MAX(P$64:P1216)),MAX(O$64:O1216)+1,""),"")</f>
        <v/>
      </c>
      <c r="P1217" s="91" t="str">
        <f>IFERROR(IF(MOD(MAX(Q$64:Q1217),10*MAX(O$64:O1217))&lt;=2,IF(AND(F1216/INDEX($F$64:$F1217,MATCH(MAX(O$64:O1217),O$64:O1217,0)-1)&lt;(1-$P$2),MAX(O$64:O1217)&gt;MAX(P$64:P1216)),MAX(O$64:O1217),""),IF(AND($F1216/INDEX($F$64:$F1217,MATCH(MAX(Q$64:Q1217),Q$64:Q1217,0)-1)&lt;(1-$P$2),MAX(O$64:O1217)&gt;MAX(P$64:P1216)),MAX(O$64:O1217),"")),"")</f>
        <v/>
      </c>
      <c r="Q1217" s="91" t="str">
        <f>IFERROR(IF(E1217="","",IF(O1217&lt;&gt;"",MAX(O$64:O1217)*10+1,IF(AND($F1216/INDEX($F$64:$F1217,MATCH(MAX(Q$64:Q1216),Q$64:Q1216,0)-1)&gt;(1+$O$2),MAX(O$64:O1217)&gt;MAX(P$64:P1216)),MAX(Q$64:Q1216)+1,""))),"")</f>
        <v/>
      </c>
    </row>
    <row r="1218" spans="1:17" x14ac:dyDescent="0.2">
      <c r="A1218" s="13">
        <f>HLOOKUP($E$2,历史数据!$V$3:$AE$5000,ROW(A1216),)</f>
        <v>116500</v>
      </c>
      <c r="B1218" s="41">
        <v>38289</v>
      </c>
      <c r="C1218" s="100">
        <f>IFERROR(IF(A1218&lt;&gt;0,MAX($C$4:C1217)+1,""),"")</f>
        <v>1205</v>
      </c>
      <c r="D1218" s="100"/>
      <c r="E1218" s="99">
        <f t="shared" si="126"/>
        <v>38302</v>
      </c>
      <c r="F1218" s="101">
        <f>IFERROR(VLOOKUP(E1218,历史数据!AH:AJ,3,),"")</f>
        <v>7.5194574637821701</v>
      </c>
      <c r="G1218" s="101">
        <f t="shared" si="127"/>
        <v>7.5874410046881176</v>
      </c>
      <c r="H1218" s="105">
        <f t="shared" ref="H1218:H1281" si="128">IFERROR(G1218/G1217-1,"")</f>
        <v>-9.4377395183908863E-4</v>
      </c>
      <c r="I1218" s="101">
        <f>IFERROR(VLOOKUP(E1218,历史数据!AH:AJ,2,),"")</f>
        <v>7.4933934864380403</v>
      </c>
      <c r="J1218" s="104">
        <f t="shared" ref="J1218:J1281" si="129">IFERROR(IF(L1218&lt;&gt;"","0",IF(AND($H1218&gt;0,$F1218&gt;$G1218),J1217+1,0)),"")</f>
        <v>0</v>
      </c>
      <c r="K1218" s="104" t="str">
        <f>IFERROR(IF(AND(J1217=$H$2*1,MAX(K$64:K1217)=MAX(L$64:L1217)),MAX(K$64:K1217)+1,""),"")</f>
        <v/>
      </c>
      <c r="L1218" s="104" t="str">
        <f>IFERROR(IF(AND($F1217/INDEX($F$64:$F1218,MATCH(MAX(M$64:M1218),M$64:M1218,0)-1)&lt;(1-$P$2),MAX(K$64:K1218)&gt;MAX(L$64:L1217)),MAX(K$64:K1218),""),"")</f>
        <v/>
      </c>
      <c r="M1218" s="104" t="str">
        <f>IFERROR(IF(E1218="","",IF(K1218&lt;&gt;"",MAX(M$64:M1217)+1,IF(AND($F1217/INDEX($F$64:$F1218,MATCH(MAX(M$64:M1217),M$64:M1217,0)-1)&gt;(1+$O$2),MAX(K$64:K1218)&gt;MAX(L$64:L1217)),MAX(M$64:M1217)+1,""))),"")</f>
        <v/>
      </c>
      <c r="N1218" s="91">
        <f t="shared" ref="N1218:N1281" si="130">IFERROR(IF(P1218&lt;&gt;"","0",IF(AND($H1218&gt;0,$F1218&gt;$G1218),N1217+1,0)),"")</f>
        <v>0</v>
      </c>
      <c r="O1218" s="91" t="str">
        <f>IFERROR(IF(AND(N1217=$H$2*1,MAX(O$64:O1217)=MAX(P$64:P1217)),MAX(O$64:O1217)+1,""),"")</f>
        <v/>
      </c>
      <c r="P1218" s="91" t="str">
        <f>IFERROR(IF(MOD(MAX(Q$64:Q1218),10*MAX(O$64:O1218))&lt;=2,IF(AND(F1217/INDEX($F$64:$F1218,MATCH(MAX(O$64:O1218),O$64:O1218,0)-1)&lt;(1-$P$2),MAX(O$64:O1218)&gt;MAX(P$64:P1217)),MAX(O$64:O1218),""),IF(AND($F1217/INDEX($F$64:$F1218,MATCH(MAX(Q$64:Q1218),Q$64:Q1218,0)-1)&lt;(1-$P$2),MAX(O$64:O1218)&gt;MAX(P$64:P1217)),MAX(O$64:O1218),"")),"")</f>
        <v/>
      </c>
      <c r="Q1218" s="91" t="str">
        <f>IFERROR(IF(E1218="","",IF(O1218&lt;&gt;"",MAX(O$64:O1218)*10+1,IF(AND($F1217/INDEX($F$64:$F1218,MATCH(MAX(Q$64:Q1217),Q$64:Q1217,0)-1)&gt;(1+$O$2),MAX(O$64:O1218)&gt;MAX(P$64:P1217)),MAX(Q$64:Q1217)+1,""))),"")</f>
        <v/>
      </c>
    </row>
    <row r="1219" spans="1:17" x14ac:dyDescent="0.2">
      <c r="A1219" s="13">
        <f>HLOOKUP($E$2,历史数据!$V$3:$AE$5000,ROW(A1217),)</f>
        <v>47283</v>
      </c>
      <c r="B1219" s="41">
        <v>38292</v>
      </c>
      <c r="C1219" s="100">
        <f>IFERROR(IF(A1219&lt;&gt;0,MAX($C$4:C1218)+1,""),"")</f>
        <v>1206</v>
      </c>
      <c r="D1219" s="100"/>
      <c r="E1219" s="99">
        <f t="shared" si="126"/>
        <v>38303</v>
      </c>
      <c r="F1219" s="101">
        <f>IFERROR(VLOOKUP(E1219,历史数据!AH:AJ,3,),"")</f>
        <v>7.3630735997173797</v>
      </c>
      <c r="G1219" s="101">
        <f t="shared" si="127"/>
        <v>7.5781014128064701</v>
      </c>
      <c r="H1219" s="105">
        <f t="shared" si="128"/>
        <v>-1.230927776028401E-3</v>
      </c>
      <c r="I1219" s="101">
        <f>IFERROR(VLOOKUP(E1219,历史数据!AH:AJ,2,),"")</f>
        <v>7.4021695657335798</v>
      </c>
      <c r="J1219" s="104">
        <f t="shared" si="129"/>
        <v>0</v>
      </c>
      <c r="K1219" s="104" t="str">
        <f>IFERROR(IF(AND(J1218=$H$2*1,MAX(K$64:K1218)=MAX(L$64:L1218)),MAX(K$64:K1218)+1,""),"")</f>
        <v/>
      </c>
      <c r="L1219" s="104" t="str">
        <f>IFERROR(IF(AND($F1218/INDEX($F$64:$F1219,MATCH(MAX(M$64:M1219),M$64:M1219,0)-1)&lt;(1-$P$2),MAX(K$64:K1219)&gt;MAX(L$64:L1218)),MAX(K$64:K1219),""),"")</f>
        <v/>
      </c>
      <c r="M1219" s="104" t="str">
        <f>IFERROR(IF(E1219="","",IF(K1219&lt;&gt;"",MAX(M$64:M1218)+1,IF(AND($F1218/INDEX($F$64:$F1219,MATCH(MAX(M$64:M1218),M$64:M1218,0)-1)&gt;(1+$O$2),MAX(K$64:K1219)&gt;MAX(L$64:L1218)),MAX(M$64:M1218)+1,""))),"")</f>
        <v/>
      </c>
      <c r="N1219" s="91">
        <f t="shared" si="130"/>
        <v>0</v>
      </c>
      <c r="O1219" s="91" t="str">
        <f>IFERROR(IF(AND(N1218=$H$2*1,MAX(O$64:O1218)=MAX(P$64:P1218)),MAX(O$64:O1218)+1,""),"")</f>
        <v/>
      </c>
      <c r="P1219" s="91" t="str">
        <f>IFERROR(IF(MOD(MAX(Q$64:Q1219),10*MAX(O$64:O1219))&lt;=2,IF(AND(F1218/INDEX($F$64:$F1219,MATCH(MAX(O$64:O1219),O$64:O1219,0)-1)&lt;(1-$P$2),MAX(O$64:O1219)&gt;MAX(P$64:P1218)),MAX(O$64:O1219),""),IF(AND($F1218/INDEX($F$64:$F1219,MATCH(MAX(Q$64:Q1219),Q$64:Q1219,0)-1)&lt;(1-$P$2),MAX(O$64:O1219)&gt;MAX(P$64:P1218)),MAX(O$64:O1219),"")),"")</f>
        <v/>
      </c>
      <c r="Q1219" s="91" t="str">
        <f>IFERROR(IF(E1219="","",IF(O1219&lt;&gt;"",MAX(O$64:O1219)*10+1,IF(AND($F1218/INDEX($F$64:$F1219,MATCH(MAX(Q$64:Q1218),Q$64:Q1218,0)-1)&gt;(1+$O$2),MAX(O$64:O1219)&gt;MAX(P$64:P1218)),MAX(Q$64:Q1218)+1,""))),"")</f>
        <v/>
      </c>
    </row>
    <row r="1220" spans="1:17" x14ac:dyDescent="0.2">
      <c r="A1220" s="13">
        <f>HLOOKUP($E$2,历史数据!$V$3:$AE$5000,ROW(A1218),)</f>
        <v>58770</v>
      </c>
      <c r="B1220" s="41">
        <v>38293</v>
      </c>
      <c r="C1220" s="100">
        <f>IFERROR(IF(A1220&lt;&gt;0,MAX($C$4:C1219)+1,""),"")</f>
        <v>1207</v>
      </c>
      <c r="D1220" s="100"/>
      <c r="E1220" s="99">
        <f t="shared" si="126"/>
        <v>38306</v>
      </c>
      <c r="F1220" s="101">
        <f>IFERROR(VLOOKUP(E1220,历史数据!AH:AJ,3,),"")</f>
        <v>7.6628093391748999</v>
      </c>
      <c r="G1220" s="101">
        <f t="shared" si="127"/>
        <v>7.5748434156384539</v>
      </c>
      <c r="H1220" s="105">
        <f t="shared" si="128"/>
        <v>-4.2992261392948983E-4</v>
      </c>
      <c r="I1220" s="101">
        <f>IFERROR(VLOOKUP(E1220,历史数据!AH:AJ,2,),"")</f>
        <v>7.3370096223732499</v>
      </c>
      <c r="J1220" s="104">
        <f t="shared" si="129"/>
        <v>0</v>
      </c>
      <c r="K1220" s="104" t="str">
        <f>IFERROR(IF(AND(J1219=$H$2*1,MAX(K$64:K1219)=MAX(L$64:L1219)),MAX(K$64:K1219)+1,""),"")</f>
        <v/>
      </c>
      <c r="L1220" s="104" t="str">
        <f>IFERROR(IF(AND($F1219/INDEX($F$64:$F1220,MATCH(MAX(M$64:M1220),M$64:M1220,0)-1)&lt;(1-$P$2),MAX(K$64:K1220)&gt;MAX(L$64:L1219)),MAX(K$64:K1220),""),"")</f>
        <v/>
      </c>
      <c r="M1220" s="104" t="str">
        <f>IFERROR(IF(E1220="","",IF(K1220&lt;&gt;"",MAX(M$64:M1219)+1,IF(AND($F1219/INDEX($F$64:$F1220,MATCH(MAX(M$64:M1219),M$64:M1219,0)-1)&gt;(1+$O$2),MAX(K$64:K1220)&gt;MAX(L$64:L1219)),MAX(M$64:M1219)+1,""))),"")</f>
        <v/>
      </c>
      <c r="N1220" s="91">
        <f t="shared" si="130"/>
        <v>0</v>
      </c>
      <c r="O1220" s="91" t="str">
        <f>IFERROR(IF(AND(N1219=$H$2*1,MAX(O$64:O1219)=MAX(P$64:P1219)),MAX(O$64:O1219)+1,""),"")</f>
        <v/>
      </c>
      <c r="P1220" s="91" t="str">
        <f>IFERROR(IF(MOD(MAX(Q$64:Q1220),10*MAX(O$64:O1220))&lt;=2,IF(AND(F1219/INDEX($F$64:$F1220,MATCH(MAX(O$64:O1220),O$64:O1220,0)-1)&lt;(1-$P$2),MAX(O$64:O1220)&gt;MAX(P$64:P1219)),MAX(O$64:O1220),""),IF(AND($F1219/INDEX($F$64:$F1220,MATCH(MAX(Q$64:Q1220),Q$64:Q1220,0)-1)&lt;(1-$P$2),MAX(O$64:O1220)&gt;MAX(P$64:P1219)),MAX(O$64:O1220),"")),"")</f>
        <v/>
      </c>
      <c r="Q1220" s="91" t="str">
        <f>IFERROR(IF(E1220="","",IF(O1220&lt;&gt;"",MAX(O$64:O1220)*10+1,IF(AND($F1219/INDEX($F$64:$F1220,MATCH(MAX(Q$64:Q1219),Q$64:Q1219,0)-1)&gt;(1+$O$2),MAX(O$64:O1220)&gt;MAX(P$64:P1219)),MAX(Q$64:Q1219)+1,""))),"")</f>
        <v/>
      </c>
    </row>
    <row r="1221" spans="1:17" x14ac:dyDescent="0.2">
      <c r="A1221" s="13">
        <f>HLOOKUP($E$2,历史数据!$V$3:$AE$5000,ROW(A1219),)</f>
        <v>83100</v>
      </c>
      <c r="B1221" s="41">
        <v>38294</v>
      </c>
      <c r="C1221" s="100">
        <f>IFERROR(IF(A1221&lt;&gt;0,MAX($C$4:C1220)+1,""),"")</f>
        <v>1208</v>
      </c>
      <c r="D1221" s="100"/>
      <c r="E1221" s="99">
        <f t="shared" si="126"/>
        <v>38307</v>
      </c>
      <c r="F1221" s="101">
        <f>IFERROR(VLOOKUP(E1221,历史数据!AH:AJ,3,),"")</f>
        <v>8.0798329766810202</v>
      </c>
      <c r="G1221" s="101">
        <f t="shared" si="127"/>
        <v>7.5791874118624758</v>
      </c>
      <c r="H1221" s="105">
        <f t="shared" si="128"/>
        <v>5.734767025089571E-4</v>
      </c>
      <c r="I1221" s="101">
        <f>IFERROR(VLOOKUP(E1221,历史数据!AH:AJ,2,),"")</f>
        <v>7.6237133731586999</v>
      </c>
      <c r="J1221" s="104">
        <f t="shared" si="129"/>
        <v>1</v>
      </c>
      <c r="K1221" s="104" t="str">
        <f>IFERROR(IF(AND(J1220=$H$2*1,MAX(K$64:K1220)=MAX(L$64:L1220)),MAX(K$64:K1220)+1,""),"")</f>
        <v/>
      </c>
      <c r="L1221" s="104" t="str">
        <f>IFERROR(IF(AND($F1220/INDEX($F$64:$F1221,MATCH(MAX(M$64:M1221),M$64:M1221,0)-1)&lt;(1-$P$2),MAX(K$64:K1221)&gt;MAX(L$64:L1220)),MAX(K$64:K1221),""),"")</f>
        <v/>
      </c>
      <c r="M1221" s="104" t="str">
        <f>IFERROR(IF(E1221="","",IF(K1221&lt;&gt;"",MAX(M$64:M1220)+1,IF(AND($F1220/INDEX($F$64:$F1221,MATCH(MAX(M$64:M1220),M$64:M1220,0)-1)&gt;(1+$O$2),MAX(K$64:K1221)&gt;MAX(L$64:L1220)),MAX(M$64:M1220)+1,""))),"")</f>
        <v/>
      </c>
      <c r="N1221" s="91">
        <f t="shared" si="130"/>
        <v>1</v>
      </c>
      <c r="O1221" s="91" t="str">
        <f>IFERROR(IF(AND(N1220=$H$2*1,MAX(O$64:O1220)=MAX(P$64:P1220)),MAX(O$64:O1220)+1,""),"")</f>
        <v/>
      </c>
      <c r="P1221" s="91" t="str">
        <f>IFERROR(IF(MOD(MAX(Q$64:Q1221),10*MAX(O$64:O1221))&lt;=2,IF(AND(F1220/INDEX($F$64:$F1221,MATCH(MAX(O$64:O1221),O$64:O1221,0)-1)&lt;(1-$P$2),MAX(O$64:O1221)&gt;MAX(P$64:P1220)),MAX(O$64:O1221),""),IF(AND($F1220/INDEX($F$64:$F1221,MATCH(MAX(Q$64:Q1221),Q$64:Q1221,0)-1)&lt;(1-$P$2),MAX(O$64:O1221)&gt;MAX(P$64:P1220)),MAX(O$64:O1221),"")),"")</f>
        <v/>
      </c>
      <c r="Q1221" s="91" t="str">
        <f>IFERROR(IF(E1221="","",IF(O1221&lt;&gt;"",MAX(O$64:O1221)*10+1,IF(AND($F1220/INDEX($F$64:$F1221,MATCH(MAX(Q$64:Q1220),Q$64:Q1220,0)-1)&gt;(1+$O$2),MAX(O$64:O1221)&gt;MAX(P$64:P1220)),MAX(Q$64:Q1220)+1,""))),"")</f>
        <v/>
      </c>
    </row>
    <row r="1222" spans="1:17" x14ac:dyDescent="0.2">
      <c r="A1222" s="13">
        <f>HLOOKUP($E$2,历史数据!$V$3:$AE$5000,ROW(A1220),)</f>
        <v>41500</v>
      </c>
      <c r="B1222" s="41">
        <v>38295</v>
      </c>
      <c r="C1222" s="100">
        <f>IFERROR(IF(A1222&lt;&gt;0,MAX($C$4:C1221)+1,""),"")</f>
        <v>1209</v>
      </c>
      <c r="D1222" s="100"/>
      <c r="E1222" s="99">
        <f t="shared" ref="E1222:E1285" si="131">IFERROR(INDEX(B:B,MATCH(ROW(A1218),C:C,0)),"")</f>
        <v>38308</v>
      </c>
      <c r="F1222" s="101">
        <f>IFERROR(VLOOKUP(E1222,历史数据!AH:AJ,3,),"")</f>
        <v>7.9495130899603597</v>
      </c>
      <c r="G1222" s="101">
        <f t="shared" si="127"/>
        <v>7.5809250103520851</v>
      </c>
      <c r="H1222" s="105">
        <f t="shared" si="128"/>
        <v>2.292592061901022E-4</v>
      </c>
      <c r="I1222" s="101">
        <f>IFERROR(VLOOKUP(E1222,历史数据!AH:AJ,2,),"")</f>
        <v>8.0537689993368904</v>
      </c>
      <c r="J1222" s="104">
        <f t="shared" si="129"/>
        <v>2</v>
      </c>
      <c r="K1222" s="104" t="str">
        <f>IFERROR(IF(AND(J1221=$H$2*1,MAX(K$64:K1221)=MAX(L$64:L1221)),MAX(K$64:K1221)+1,""),"")</f>
        <v/>
      </c>
      <c r="L1222" s="104" t="str">
        <f>IFERROR(IF(AND($F1221/INDEX($F$64:$F1222,MATCH(MAX(M$64:M1222),M$64:M1222,0)-1)&lt;(1-$P$2),MAX(K$64:K1222)&gt;MAX(L$64:L1221)),MAX(K$64:K1222),""),"")</f>
        <v/>
      </c>
      <c r="M1222" s="104" t="str">
        <f>IFERROR(IF(E1222="","",IF(K1222&lt;&gt;"",MAX(M$64:M1221)+1,IF(AND($F1221/INDEX($F$64:$F1222,MATCH(MAX(M$64:M1221),M$64:M1221,0)-1)&gt;(1+$O$2),MAX(K$64:K1222)&gt;MAX(L$64:L1221)),MAX(M$64:M1221)+1,""))),"")</f>
        <v/>
      </c>
      <c r="N1222" s="91">
        <f t="shared" si="130"/>
        <v>2</v>
      </c>
      <c r="O1222" s="91" t="str">
        <f>IFERROR(IF(AND(N1221=$H$2*1,MAX(O$64:O1221)=MAX(P$64:P1221)),MAX(O$64:O1221)+1,""),"")</f>
        <v/>
      </c>
      <c r="P1222" s="91" t="str">
        <f>IFERROR(IF(MOD(MAX(Q$64:Q1222),10*MAX(O$64:O1222))&lt;=2,IF(AND(F1221/INDEX($F$64:$F1222,MATCH(MAX(O$64:O1222),O$64:O1222,0)-1)&lt;(1-$P$2),MAX(O$64:O1222)&gt;MAX(P$64:P1221)),MAX(O$64:O1222),""),IF(AND($F1221/INDEX($F$64:$F1222,MATCH(MAX(Q$64:Q1222),Q$64:Q1222,0)-1)&lt;(1-$P$2),MAX(O$64:O1222)&gt;MAX(P$64:P1221)),MAX(O$64:O1222),"")),"")</f>
        <v/>
      </c>
      <c r="Q1222" s="91" t="str">
        <f>IFERROR(IF(E1222="","",IF(O1222&lt;&gt;"",MAX(O$64:O1222)*10+1,IF(AND($F1221/INDEX($F$64:$F1222,MATCH(MAX(Q$64:Q1221),Q$64:Q1221,0)-1)&gt;(1+$O$2),MAX(O$64:O1222)&gt;MAX(P$64:P1221)),MAX(Q$64:Q1221)+1,""))),"")</f>
        <v/>
      </c>
    </row>
    <row r="1223" spans="1:17" x14ac:dyDescent="0.2">
      <c r="A1223" s="13">
        <f>HLOOKUP($E$2,历史数据!$V$3:$AE$5000,ROW(A1221),)</f>
        <v>57200</v>
      </c>
      <c r="B1223" s="41">
        <v>38296</v>
      </c>
      <c r="C1223" s="100">
        <f>IFERROR(IF(A1223&lt;&gt;0,MAX($C$4:C1222)+1,""),"")</f>
        <v>1210</v>
      </c>
      <c r="D1223" s="100"/>
      <c r="E1223" s="99">
        <f t="shared" si="131"/>
        <v>38309</v>
      </c>
      <c r="F1223" s="101">
        <f>IFERROR(VLOOKUP(E1223,历史数据!AH:AJ,3,),"")</f>
        <v>7.9364811012882903</v>
      </c>
      <c r="G1223" s="101">
        <f t="shared" si="127"/>
        <v>7.5872238048769161</v>
      </c>
      <c r="H1223" s="105">
        <f t="shared" si="128"/>
        <v>8.3087413689364453E-4</v>
      </c>
      <c r="I1223" s="101">
        <f>IFERROR(VLOOKUP(E1223,历史数据!AH:AJ,2,),"")</f>
        <v>7.9234491126162201</v>
      </c>
      <c r="J1223" s="104">
        <f t="shared" si="129"/>
        <v>3</v>
      </c>
      <c r="K1223" s="104" t="str">
        <f>IFERROR(IF(AND(J1222=$H$2*1,MAX(K$64:K1222)=MAX(L$64:L1222)),MAX(K$64:K1222)+1,""),"")</f>
        <v/>
      </c>
      <c r="L1223" s="104" t="str">
        <f>IFERROR(IF(AND($F1222/INDEX($F$64:$F1223,MATCH(MAX(M$64:M1223),M$64:M1223,0)-1)&lt;(1-$P$2),MAX(K$64:K1223)&gt;MAX(L$64:L1222)),MAX(K$64:K1223),""),"")</f>
        <v/>
      </c>
      <c r="M1223" s="104" t="str">
        <f>IFERROR(IF(E1223="","",IF(K1223&lt;&gt;"",MAX(M$64:M1222)+1,IF(AND($F1222/INDEX($F$64:$F1223,MATCH(MAX(M$64:M1222),M$64:M1222,0)-1)&gt;(1+$O$2),MAX(K$64:K1223)&gt;MAX(L$64:L1222)),MAX(M$64:M1222)+1,""))),"")</f>
        <v/>
      </c>
      <c r="N1223" s="91">
        <f t="shared" si="130"/>
        <v>3</v>
      </c>
      <c r="O1223" s="91" t="str">
        <f>IFERROR(IF(AND(N1222=$H$2*1,MAX(O$64:O1222)=MAX(P$64:P1222)),MAX(O$64:O1222)+1,""),"")</f>
        <v/>
      </c>
      <c r="P1223" s="91" t="str">
        <f>IFERROR(IF(MOD(MAX(Q$64:Q1223),10*MAX(O$64:O1223))&lt;=2,IF(AND(F1222/INDEX($F$64:$F1223,MATCH(MAX(O$64:O1223),O$64:O1223,0)-1)&lt;(1-$P$2),MAX(O$64:O1223)&gt;MAX(P$64:P1222)),MAX(O$64:O1223),""),IF(AND($F1222/INDEX($F$64:$F1223,MATCH(MAX(Q$64:Q1223),Q$64:Q1223,0)-1)&lt;(1-$P$2),MAX(O$64:O1223)&gt;MAX(P$64:P1222)),MAX(O$64:O1223),"")),"")</f>
        <v/>
      </c>
      <c r="Q1223" s="91" t="str">
        <f>IFERROR(IF(E1223="","",IF(O1223&lt;&gt;"",MAX(O$64:O1223)*10+1,IF(AND($F1222/INDEX($F$64:$F1223,MATCH(MAX(Q$64:Q1222),Q$64:Q1222,0)-1)&gt;(1+$O$2),MAX(O$64:O1223)&gt;MAX(P$64:P1222)),MAX(Q$64:Q1222)+1,""))),"")</f>
        <v/>
      </c>
    </row>
    <row r="1224" spans="1:17" x14ac:dyDescent="0.2">
      <c r="A1224" s="13">
        <f>HLOOKUP($E$2,历史数据!$V$3:$AE$5000,ROW(A1222),)</f>
        <v>39210</v>
      </c>
      <c r="B1224" s="41">
        <v>38299</v>
      </c>
      <c r="C1224" s="100">
        <f>IFERROR(IF(A1224&lt;&gt;0,MAX($C$4:C1223)+1,""),"")</f>
        <v>1211</v>
      </c>
      <c r="D1224" s="100"/>
      <c r="E1224" s="99">
        <f t="shared" si="131"/>
        <v>38310</v>
      </c>
      <c r="F1224" s="101">
        <f>IFERROR(VLOOKUP(E1224,历史数据!AH:AJ,3,),"")</f>
        <v>8.06680098800895</v>
      </c>
      <c r="G1224" s="101">
        <f t="shared" si="127"/>
        <v>7.5980837954369713</v>
      </c>
      <c r="H1224" s="105">
        <f t="shared" si="128"/>
        <v>1.431352341692449E-3</v>
      </c>
      <c r="I1224" s="101">
        <f>IFERROR(VLOOKUP(E1224,历史数据!AH:AJ,2,),"")</f>
        <v>7.9495130899603597</v>
      </c>
      <c r="J1224" s="104">
        <f t="shared" si="129"/>
        <v>4</v>
      </c>
      <c r="K1224" s="104" t="str">
        <f>IFERROR(IF(AND(J1223=$H$2*1,MAX(K$64:K1223)=MAX(L$64:L1223)),MAX(K$64:K1223)+1,""),"")</f>
        <v/>
      </c>
      <c r="L1224" s="104" t="str">
        <f>IFERROR(IF(AND($F1223/INDEX($F$64:$F1224,MATCH(MAX(M$64:M1224),M$64:M1224,0)-1)&lt;(1-$P$2),MAX(K$64:K1224)&gt;MAX(L$64:L1223)),MAX(K$64:K1224),""),"")</f>
        <v/>
      </c>
      <c r="M1224" s="104" t="str">
        <f>IFERROR(IF(E1224="","",IF(K1224&lt;&gt;"",MAX(M$64:M1223)+1,IF(AND($F1223/INDEX($F$64:$F1224,MATCH(MAX(M$64:M1223),M$64:M1223,0)-1)&gt;(1+$O$2),MAX(K$64:K1224)&gt;MAX(L$64:L1223)),MAX(M$64:M1223)+1,""))),"")</f>
        <v/>
      </c>
      <c r="N1224" s="91">
        <f t="shared" si="130"/>
        <v>4</v>
      </c>
      <c r="O1224" s="91" t="str">
        <f>IFERROR(IF(AND(N1223=$H$2*1,MAX(O$64:O1223)=MAX(P$64:P1223)),MAX(O$64:O1223)+1,""),"")</f>
        <v/>
      </c>
      <c r="P1224" s="91" t="str">
        <f>IFERROR(IF(MOD(MAX(Q$64:Q1224),10*MAX(O$64:O1224))&lt;=2,IF(AND(F1223/INDEX($F$64:$F1224,MATCH(MAX(O$64:O1224),O$64:O1224,0)-1)&lt;(1-$P$2),MAX(O$64:O1224)&gt;MAX(P$64:P1223)),MAX(O$64:O1224),""),IF(AND($F1223/INDEX($F$64:$F1224,MATCH(MAX(Q$64:Q1224),Q$64:Q1224,0)-1)&lt;(1-$P$2),MAX(O$64:O1224)&gt;MAX(P$64:P1223)),MAX(O$64:O1224),"")),"")</f>
        <v/>
      </c>
      <c r="Q1224" s="91" t="str">
        <f>IFERROR(IF(E1224="","",IF(O1224&lt;&gt;"",MAX(O$64:O1224)*10+1,IF(AND($F1223/INDEX($F$64:$F1224,MATCH(MAX(Q$64:Q1223),Q$64:Q1223,0)-1)&gt;(1+$O$2),MAX(O$64:O1224)&gt;MAX(P$64:P1223)),MAX(Q$64:Q1223)+1,""))),"")</f>
        <v/>
      </c>
    </row>
    <row r="1225" spans="1:17" x14ac:dyDescent="0.2">
      <c r="A1225" s="13">
        <f>HLOOKUP($E$2,历史数据!$V$3:$AE$5000,ROW(A1223),)</f>
        <v>27807</v>
      </c>
      <c r="B1225" s="41">
        <v>38300</v>
      </c>
      <c r="C1225" s="100">
        <f>IFERROR(IF(A1225&lt;&gt;0,MAX($C$4:C1224)+1,""),"")</f>
        <v>1212</v>
      </c>
      <c r="D1225" s="100"/>
      <c r="E1225" s="99">
        <f t="shared" si="131"/>
        <v>38313</v>
      </c>
      <c r="F1225" s="101">
        <f>IFERROR(VLOOKUP(E1225,历史数据!AH:AJ,3,),"")</f>
        <v>8.06680098800895</v>
      </c>
      <c r="G1225" s="101">
        <f t="shared" si="127"/>
        <v>7.6124189829762425</v>
      </c>
      <c r="H1225" s="105">
        <f t="shared" si="128"/>
        <v>1.8866845806413401E-3</v>
      </c>
      <c r="I1225" s="101">
        <f>IFERROR(VLOOKUP(E1225,历史数据!AH:AJ,2,),"")</f>
        <v>8.0277050219927499</v>
      </c>
      <c r="J1225" s="104">
        <f t="shared" si="129"/>
        <v>5</v>
      </c>
      <c r="K1225" s="104" t="str">
        <f>IFERROR(IF(AND(J1224=$H$2*1,MAX(K$64:K1224)=MAX(L$64:L1224)),MAX(K$64:K1224)+1,""),"")</f>
        <v/>
      </c>
      <c r="L1225" s="104" t="str">
        <f>IFERROR(IF(AND($F1224/INDEX($F$64:$F1225,MATCH(MAX(M$64:M1225),M$64:M1225,0)-1)&lt;(1-$P$2),MAX(K$64:K1225)&gt;MAX(L$64:L1224)),MAX(K$64:K1225),""),"")</f>
        <v/>
      </c>
      <c r="M1225" s="104" t="str">
        <f>IFERROR(IF(E1225="","",IF(K1225&lt;&gt;"",MAX(M$64:M1224)+1,IF(AND($F1224/INDEX($F$64:$F1225,MATCH(MAX(M$64:M1224),M$64:M1224,0)-1)&gt;(1+$O$2),MAX(K$64:K1225)&gt;MAX(L$64:L1224)),MAX(M$64:M1224)+1,""))),"")</f>
        <v/>
      </c>
      <c r="N1225" s="91">
        <f t="shared" si="130"/>
        <v>5</v>
      </c>
      <c r="O1225" s="91" t="str">
        <f>IFERROR(IF(AND(N1224=$H$2*1,MAX(O$64:O1224)=MAX(P$64:P1224)),MAX(O$64:O1224)+1,""),"")</f>
        <v/>
      </c>
      <c r="P1225" s="91" t="str">
        <f>IFERROR(IF(MOD(MAX(Q$64:Q1225),10*MAX(O$64:O1225))&lt;=2,IF(AND(F1224/INDEX($F$64:$F1225,MATCH(MAX(O$64:O1225),O$64:O1225,0)-1)&lt;(1-$P$2),MAX(O$64:O1225)&gt;MAX(P$64:P1224)),MAX(O$64:O1225),""),IF(AND($F1224/INDEX($F$64:$F1225,MATCH(MAX(Q$64:Q1225),Q$64:Q1225,0)-1)&lt;(1-$P$2),MAX(O$64:O1225)&gt;MAX(P$64:P1224)),MAX(O$64:O1225),"")),"")</f>
        <v/>
      </c>
      <c r="Q1225" s="91" t="str">
        <f>IFERROR(IF(E1225="","",IF(O1225&lt;&gt;"",MAX(O$64:O1225)*10+1,IF(AND($F1224/INDEX($F$64:$F1225,MATCH(MAX(Q$64:Q1224),Q$64:Q1224,0)-1)&gt;(1+$O$2),MAX(O$64:O1225)&gt;MAX(P$64:P1224)),MAX(Q$64:Q1224)+1,""))),"")</f>
        <v/>
      </c>
    </row>
    <row r="1226" spans="1:17" x14ac:dyDescent="0.2">
      <c r="A1226" s="13">
        <f>HLOOKUP($E$2,历史数据!$V$3:$AE$5000,ROW(A1224),)</f>
        <v>83879</v>
      </c>
      <c r="B1226" s="41">
        <v>38301</v>
      </c>
      <c r="C1226" s="100">
        <f>IFERROR(IF(A1226&lt;&gt;0,MAX($C$4:C1225)+1,""),"")</f>
        <v>1213</v>
      </c>
      <c r="D1226" s="100"/>
      <c r="E1226" s="99">
        <f t="shared" si="131"/>
        <v>38314</v>
      </c>
      <c r="F1226" s="101">
        <f>IFERROR(VLOOKUP(E1226,历史数据!AH:AJ,3,),"")</f>
        <v>7.9886090559765499</v>
      </c>
      <c r="G1226" s="101">
        <f t="shared" si="127"/>
        <v>7.6226273741026942</v>
      </c>
      <c r="H1226" s="105">
        <f t="shared" si="128"/>
        <v>1.3410180324127108E-3</v>
      </c>
      <c r="I1226" s="101">
        <f>IFERROR(VLOOKUP(E1226,历史数据!AH:AJ,2,),"")</f>
        <v>8.14499292004135</v>
      </c>
      <c r="J1226" s="104">
        <f t="shared" si="129"/>
        <v>6</v>
      </c>
      <c r="K1226" s="104">
        <f>IFERROR(IF(AND(J1225=$H$2*1,MAX(K$64:K1225)=MAX(L$64:L1225)),MAX(K$64:K1225)+1,""),"")</f>
        <v>9</v>
      </c>
      <c r="L1226" s="104" t="str">
        <f>IFERROR(IF(AND($F1225/INDEX($F$64:$F1226,MATCH(MAX(M$64:M1226),M$64:M1226,0)-1)&lt;(1-$P$2),MAX(K$64:K1226)&gt;MAX(L$64:L1225)),MAX(K$64:K1226),""),"")</f>
        <v/>
      </c>
      <c r="M1226" s="104">
        <f>IFERROR(IF(E1226="","",IF(K1226&lt;&gt;"",MAX(M$64:M1225)+1,IF(AND($F1225/INDEX($F$64:$F1226,MATCH(MAX(M$64:M1225),M$64:M1225,0)-1)&gt;(1+$O$2),MAX(K$64:K1226)&gt;MAX(L$64:L1225)),MAX(M$64:M1225)+1,""))),"")</f>
        <v>11</v>
      </c>
      <c r="N1226" s="91">
        <f t="shared" si="130"/>
        <v>6</v>
      </c>
      <c r="O1226" s="91">
        <f>IFERROR(IF(AND(N1225=$H$2*1,MAX(O$64:O1225)=MAX(P$64:P1225)),MAX(O$64:O1225)+1,""),"")</f>
        <v>5</v>
      </c>
      <c r="P1226" s="91" t="str">
        <f>IFERROR(IF(MOD(MAX(Q$64:Q1226),10*MAX(O$64:O1226))&lt;=2,IF(AND(F1225/INDEX($F$64:$F1226,MATCH(MAX(O$64:O1226),O$64:O1226,0)-1)&lt;(1-$P$2),MAX(O$64:O1226)&gt;MAX(P$64:P1225)),MAX(O$64:O1226),""),IF(AND($F1225/INDEX($F$64:$F1226,MATCH(MAX(Q$64:Q1226),Q$64:Q1226,0)-1)&lt;(1-$P$2),MAX(O$64:O1226)&gt;MAX(P$64:P1225)),MAX(O$64:O1226),"")),"")</f>
        <v/>
      </c>
      <c r="Q1226" s="91">
        <f>IFERROR(IF(E1226="","",IF(O1226&lt;&gt;"",MAX(O$64:O1226)*10+1,IF(AND($F1225/INDEX($F$64:$F1226,MATCH(MAX(Q$64:Q1225),Q$64:Q1225,0)-1)&gt;(1+$O$2),MAX(O$64:O1226)&gt;MAX(P$64:P1225)),MAX(Q$64:Q1225)+1,""))),"")</f>
        <v>51</v>
      </c>
    </row>
    <row r="1227" spans="1:17" x14ac:dyDescent="0.2">
      <c r="A1227" s="13">
        <f>HLOOKUP($E$2,历史数据!$V$3:$AE$5000,ROW(A1225),)</f>
        <v>147200</v>
      </c>
      <c r="B1227" s="41">
        <v>38302</v>
      </c>
      <c r="C1227" s="100">
        <f>IFERROR(IF(A1227&lt;&gt;0,MAX($C$4:C1226)+1,""),"")</f>
        <v>1214</v>
      </c>
      <c r="D1227" s="100"/>
      <c r="E1227" s="99">
        <f t="shared" si="131"/>
        <v>38315</v>
      </c>
      <c r="F1227" s="101">
        <f>IFERROR(VLOOKUP(E1227,历史数据!AH:AJ,3,),"")</f>
        <v>7.8191932032396902</v>
      </c>
      <c r="G1227" s="101">
        <f t="shared" si="127"/>
        <v>7.6304465673059347</v>
      </c>
      <c r="H1227" s="105">
        <f t="shared" si="128"/>
        <v>1.0257871491665682E-3</v>
      </c>
      <c r="I1227" s="101">
        <f>IFERROR(VLOOKUP(E1227,历史数据!AH:AJ,2,),"")</f>
        <v>7.9625450786324201</v>
      </c>
      <c r="J1227" s="104">
        <f t="shared" si="129"/>
        <v>7</v>
      </c>
      <c r="K1227" s="104" t="str">
        <f>IFERROR(IF(AND(J1226=$H$2*1,MAX(K$64:K1226)=MAX(L$64:L1226)),MAX(K$64:K1226)+1,""),"")</f>
        <v/>
      </c>
      <c r="L1227" s="104" t="str">
        <f>IFERROR(IF(AND($F1226/INDEX($F$64:$F1227,MATCH(MAX(M$64:M1227),M$64:M1227,0)-1)&lt;(1-$P$2),MAX(K$64:K1227)&gt;MAX(L$64:L1226)),MAX(K$64:K1227),""),"")</f>
        <v/>
      </c>
      <c r="M1227" s="104" t="str">
        <f>IFERROR(IF(E1227="","",IF(K1227&lt;&gt;"",MAX(M$64:M1226)+1,IF(AND($F1226/INDEX($F$64:$F1227,MATCH(MAX(M$64:M1226),M$64:M1226,0)-1)&gt;(1+$O$2),MAX(K$64:K1227)&gt;MAX(L$64:L1226)),MAX(M$64:M1226)+1,""))),"")</f>
        <v/>
      </c>
      <c r="N1227" s="91">
        <f t="shared" si="130"/>
        <v>7</v>
      </c>
      <c r="O1227" s="91" t="str">
        <f>IFERROR(IF(AND(N1226=$H$2*1,MAX(O$64:O1226)=MAX(P$64:P1226)),MAX(O$64:O1226)+1,""),"")</f>
        <v/>
      </c>
      <c r="P1227" s="91" t="str">
        <f>IFERROR(IF(MOD(MAX(Q$64:Q1227),10*MAX(O$64:O1227))&lt;=2,IF(AND(F1226/INDEX($F$64:$F1227,MATCH(MAX(O$64:O1227),O$64:O1227,0)-1)&lt;(1-$P$2),MAX(O$64:O1227)&gt;MAX(P$64:P1226)),MAX(O$64:O1227),""),IF(AND($F1226/INDEX($F$64:$F1227,MATCH(MAX(Q$64:Q1227),Q$64:Q1227,0)-1)&lt;(1-$P$2),MAX(O$64:O1227)&gt;MAX(P$64:P1226)),MAX(O$64:O1227),"")),"")</f>
        <v/>
      </c>
      <c r="Q1227" s="91" t="str">
        <f>IFERROR(IF(E1227="","",IF(O1227&lt;&gt;"",MAX(O$64:O1227)*10+1,IF(AND($F1226/INDEX($F$64:$F1227,MATCH(MAX(Q$64:Q1226),Q$64:Q1226,0)-1)&gt;(1+$O$2),MAX(O$64:O1227)&gt;MAX(P$64:P1226)),MAX(Q$64:Q1226)+1,""))),"")</f>
        <v/>
      </c>
    </row>
    <row r="1228" spans="1:17" x14ac:dyDescent="0.2">
      <c r="A1228" s="13">
        <f>HLOOKUP($E$2,历史数据!$V$3:$AE$5000,ROW(A1226),)</f>
        <v>77100</v>
      </c>
      <c r="B1228" s="41">
        <v>38303</v>
      </c>
      <c r="C1228" s="100">
        <f>IFERROR(IF(A1228&lt;&gt;0,MAX($C$4:C1227)+1,""),"")</f>
        <v>1215</v>
      </c>
      <c r="D1228" s="100"/>
      <c r="E1228" s="99">
        <f t="shared" si="131"/>
        <v>38316</v>
      </c>
      <c r="F1228" s="101">
        <f>IFERROR(VLOOKUP(E1228,历史数据!AH:AJ,3,),"")</f>
        <v>7.8191932032396902</v>
      </c>
      <c r="G1228" s="101">
        <f t="shared" si="127"/>
        <v>7.6397861591875831</v>
      </c>
      <c r="H1228" s="105">
        <f t="shared" si="128"/>
        <v>1.223990208078396E-3</v>
      </c>
      <c r="I1228" s="101">
        <f>IFERROR(VLOOKUP(E1228,历史数据!AH:AJ,2,),"")</f>
        <v>7.8191932032396902</v>
      </c>
      <c r="J1228" s="104">
        <f t="shared" si="129"/>
        <v>8</v>
      </c>
      <c r="K1228" s="104" t="str">
        <f>IFERROR(IF(AND(J1227=$H$2*1,MAX(K$64:K1227)=MAX(L$64:L1227)),MAX(K$64:K1227)+1,""),"")</f>
        <v/>
      </c>
      <c r="L1228" s="104" t="str">
        <f>IFERROR(IF(AND($F1227/INDEX($F$64:$F1228,MATCH(MAX(M$64:M1228),M$64:M1228,0)-1)&lt;(1-$P$2),MAX(K$64:K1228)&gt;MAX(L$64:L1227)),MAX(K$64:K1228),""),"")</f>
        <v/>
      </c>
      <c r="M1228" s="104" t="str">
        <f>IFERROR(IF(E1228="","",IF(K1228&lt;&gt;"",MAX(M$64:M1227)+1,IF(AND($F1227/INDEX($F$64:$F1228,MATCH(MAX(M$64:M1227),M$64:M1227,0)-1)&gt;(1+$O$2),MAX(K$64:K1228)&gt;MAX(L$64:L1227)),MAX(M$64:M1227)+1,""))),"")</f>
        <v/>
      </c>
      <c r="N1228" s="91">
        <f t="shared" si="130"/>
        <v>8</v>
      </c>
      <c r="O1228" s="91" t="str">
        <f>IFERROR(IF(AND(N1227=$H$2*1,MAX(O$64:O1227)=MAX(P$64:P1227)),MAX(O$64:O1227)+1,""),"")</f>
        <v/>
      </c>
      <c r="P1228" s="91" t="str">
        <f>IFERROR(IF(MOD(MAX(Q$64:Q1228),10*MAX(O$64:O1228))&lt;=2,IF(AND(F1227/INDEX($F$64:$F1228,MATCH(MAX(O$64:O1228),O$64:O1228,0)-1)&lt;(1-$P$2),MAX(O$64:O1228)&gt;MAX(P$64:P1227)),MAX(O$64:O1228),""),IF(AND($F1227/INDEX($F$64:$F1228,MATCH(MAX(Q$64:Q1228),Q$64:Q1228,0)-1)&lt;(1-$P$2),MAX(O$64:O1228)&gt;MAX(P$64:P1227)),MAX(O$64:O1228),"")),"")</f>
        <v/>
      </c>
      <c r="Q1228" s="91" t="str">
        <f>IFERROR(IF(E1228="","",IF(O1228&lt;&gt;"",MAX(O$64:O1228)*10+1,IF(AND($F1227/INDEX($F$64:$F1228,MATCH(MAX(Q$64:Q1227),Q$64:Q1227,0)-1)&gt;(1+$O$2),MAX(O$64:O1228)&gt;MAX(P$64:P1227)),MAX(Q$64:Q1227)+1,""))),"")</f>
        <v/>
      </c>
    </row>
    <row r="1229" spans="1:17" x14ac:dyDescent="0.2">
      <c r="A1229" s="13">
        <f>HLOOKUP($E$2,历史数据!$V$3:$AE$5000,ROW(A1227),)</f>
        <v>212686</v>
      </c>
      <c r="B1229" s="41">
        <v>38306</v>
      </c>
      <c r="C1229" s="100">
        <f>IFERROR(IF(A1229&lt;&gt;0,MAX($C$4:C1228)+1,""),"")</f>
        <v>1216</v>
      </c>
      <c r="D1229" s="100"/>
      <c r="E1229" s="99">
        <f t="shared" si="131"/>
        <v>38317</v>
      </c>
      <c r="F1229" s="101">
        <f>IFERROR(VLOOKUP(E1229,历史数据!AH:AJ,3,),"")</f>
        <v>7.8322251919117596</v>
      </c>
      <c r="G1229" s="101">
        <f t="shared" si="127"/>
        <v>7.6504289499364369</v>
      </c>
      <c r="H1229" s="105">
        <f t="shared" si="128"/>
        <v>1.393074429976604E-3</v>
      </c>
      <c r="I1229" s="101">
        <f>IFERROR(VLOOKUP(E1229,历史数据!AH:AJ,2,),"")</f>
        <v>7.7410012712073</v>
      </c>
      <c r="J1229" s="104">
        <f t="shared" si="129"/>
        <v>9</v>
      </c>
      <c r="K1229" s="104" t="str">
        <f>IFERROR(IF(AND(J1228=$H$2*1,MAX(K$64:K1228)=MAX(L$64:L1228)),MAX(K$64:K1228)+1,""),"")</f>
        <v/>
      </c>
      <c r="L1229" s="104" t="str">
        <f>IFERROR(IF(AND($F1228/INDEX($F$64:$F1229,MATCH(MAX(M$64:M1229),M$64:M1229,0)-1)&lt;(1-$P$2),MAX(K$64:K1229)&gt;MAX(L$64:L1228)),MAX(K$64:K1229),""),"")</f>
        <v/>
      </c>
      <c r="M1229" s="104" t="str">
        <f>IFERROR(IF(E1229="","",IF(K1229&lt;&gt;"",MAX(M$64:M1228)+1,IF(AND($F1228/INDEX($F$64:$F1229,MATCH(MAX(M$64:M1228),M$64:M1228,0)-1)&gt;(1+$O$2),MAX(K$64:K1229)&gt;MAX(L$64:L1228)),MAX(M$64:M1228)+1,""))),"")</f>
        <v/>
      </c>
      <c r="N1229" s="91">
        <f t="shared" si="130"/>
        <v>9</v>
      </c>
      <c r="O1229" s="91" t="str">
        <f>IFERROR(IF(AND(N1228=$H$2*1,MAX(O$64:O1228)=MAX(P$64:P1228)),MAX(O$64:O1228)+1,""),"")</f>
        <v/>
      </c>
      <c r="P1229" s="91" t="str">
        <f>IFERROR(IF(MOD(MAX(Q$64:Q1229),10*MAX(O$64:O1229))&lt;=2,IF(AND(F1228/INDEX($F$64:$F1229,MATCH(MAX(O$64:O1229),O$64:O1229,0)-1)&lt;(1-$P$2),MAX(O$64:O1229)&gt;MAX(P$64:P1228)),MAX(O$64:O1229),""),IF(AND($F1228/INDEX($F$64:$F1229,MATCH(MAX(Q$64:Q1229),Q$64:Q1229,0)-1)&lt;(1-$P$2),MAX(O$64:O1229)&gt;MAX(P$64:P1228)),MAX(O$64:O1229),"")),"")</f>
        <v/>
      </c>
      <c r="Q1229" s="91" t="str">
        <f>IFERROR(IF(E1229="","",IF(O1229&lt;&gt;"",MAX(O$64:O1229)*10+1,IF(AND($F1228/INDEX($F$64:$F1229,MATCH(MAX(Q$64:Q1228),Q$64:Q1228,0)-1)&gt;(1+$O$2),MAX(O$64:O1229)&gt;MAX(P$64:P1228)),MAX(Q$64:Q1228)+1,""))),"")</f>
        <v/>
      </c>
    </row>
    <row r="1230" spans="1:17" x14ac:dyDescent="0.2">
      <c r="A1230" s="13">
        <f>HLOOKUP($E$2,历史数据!$V$3:$AE$5000,ROW(A1228),)</f>
        <v>957877</v>
      </c>
      <c r="B1230" s="41">
        <v>38307</v>
      </c>
      <c r="C1230" s="100">
        <f>IFERROR(IF(A1230&lt;&gt;0,MAX($C$4:C1229)+1,""),"")</f>
        <v>1217</v>
      </c>
      <c r="D1230" s="100"/>
      <c r="E1230" s="99">
        <f t="shared" si="131"/>
        <v>38320</v>
      </c>
      <c r="F1230" s="101">
        <f>IFERROR(VLOOKUP(E1230,历史数据!AH:AJ,3,),"")</f>
        <v>7.7800972372235</v>
      </c>
      <c r="G1230" s="101">
        <f t="shared" si="127"/>
        <v>7.6610717406852906</v>
      </c>
      <c r="H1230" s="105">
        <f t="shared" si="128"/>
        <v>1.3911364733270037E-3</v>
      </c>
      <c r="I1230" s="101">
        <f>IFERROR(VLOOKUP(E1230,历史数据!AH:AJ,2,),"")</f>
        <v>7.7540332598793604</v>
      </c>
      <c r="J1230" s="104">
        <f t="shared" si="129"/>
        <v>10</v>
      </c>
      <c r="K1230" s="104" t="str">
        <f>IFERROR(IF(AND(J1229=$H$2*1,MAX(K$64:K1229)=MAX(L$64:L1229)),MAX(K$64:K1229)+1,""),"")</f>
        <v/>
      </c>
      <c r="L1230" s="104" t="str">
        <f>IFERROR(IF(AND($F1229/INDEX($F$64:$F1230,MATCH(MAX(M$64:M1230),M$64:M1230,0)-1)&lt;(1-$P$2),MAX(K$64:K1230)&gt;MAX(L$64:L1229)),MAX(K$64:K1230),""),"")</f>
        <v/>
      </c>
      <c r="M1230" s="104" t="str">
        <f>IFERROR(IF(E1230="","",IF(K1230&lt;&gt;"",MAX(M$64:M1229)+1,IF(AND($F1229/INDEX($F$64:$F1230,MATCH(MAX(M$64:M1229),M$64:M1229,0)-1)&gt;(1+$O$2),MAX(K$64:K1230)&gt;MAX(L$64:L1229)),MAX(M$64:M1229)+1,""))),"")</f>
        <v/>
      </c>
      <c r="N1230" s="91">
        <f t="shared" si="130"/>
        <v>10</v>
      </c>
      <c r="O1230" s="91" t="str">
        <f>IFERROR(IF(AND(N1229=$H$2*1,MAX(O$64:O1229)=MAX(P$64:P1229)),MAX(O$64:O1229)+1,""),"")</f>
        <v/>
      </c>
      <c r="P1230" s="91" t="str">
        <f>IFERROR(IF(MOD(MAX(Q$64:Q1230),10*MAX(O$64:O1230))&lt;=2,IF(AND(F1229/INDEX($F$64:$F1230,MATCH(MAX(O$64:O1230),O$64:O1230,0)-1)&lt;(1-$P$2),MAX(O$64:O1230)&gt;MAX(P$64:P1229)),MAX(O$64:O1230),""),IF(AND($F1229/INDEX($F$64:$F1230,MATCH(MAX(Q$64:Q1230),Q$64:Q1230,0)-1)&lt;(1-$P$2),MAX(O$64:O1230)&gt;MAX(P$64:P1229)),MAX(O$64:O1230),"")),"")</f>
        <v/>
      </c>
      <c r="Q1230" s="91" t="str">
        <f>IFERROR(IF(E1230="","",IF(O1230&lt;&gt;"",MAX(O$64:O1230)*10+1,IF(AND($F1229/INDEX($F$64:$F1230,MATCH(MAX(Q$64:Q1229),Q$64:Q1229,0)-1)&gt;(1+$O$2),MAX(O$64:O1230)&gt;MAX(P$64:P1229)),MAX(Q$64:Q1229)+1,""))),"")</f>
        <v/>
      </c>
    </row>
    <row r="1231" spans="1:17" x14ac:dyDescent="0.2">
      <c r="A1231" s="13">
        <f>HLOOKUP($E$2,历史数据!$V$3:$AE$5000,ROW(A1229),)</f>
        <v>256265</v>
      </c>
      <c r="B1231" s="41">
        <v>38308</v>
      </c>
      <c r="C1231" s="100">
        <f>IFERROR(IF(A1231&lt;&gt;0,MAX($C$4:C1230)+1,""),"")</f>
        <v>1218</v>
      </c>
      <c r="D1231" s="100"/>
      <c r="E1231" s="99">
        <f t="shared" si="131"/>
        <v>38321</v>
      </c>
      <c r="F1231" s="101">
        <f>IFERROR(VLOOKUP(E1231,历史数据!AH:AJ,3,),"")</f>
        <v>7.9364811012882903</v>
      </c>
      <c r="G1231" s="101">
        <f t="shared" si="127"/>
        <v>7.6686737340773297</v>
      </c>
      <c r="H1231" s="105">
        <f t="shared" si="128"/>
        <v>9.9228850079380315E-4</v>
      </c>
      <c r="I1231" s="101">
        <f>IFERROR(VLOOKUP(E1231,历史数据!AH:AJ,2,),"")</f>
        <v>7.7410012712073</v>
      </c>
      <c r="J1231" s="104">
        <f t="shared" si="129"/>
        <v>11</v>
      </c>
      <c r="K1231" s="104" t="str">
        <f>IFERROR(IF(AND(J1230=$H$2*1,MAX(K$64:K1230)=MAX(L$64:L1230)),MAX(K$64:K1230)+1,""),"")</f>
        <v/>
      </c>
      <c r="L1231" s="104" t="str">
        <f>IFERROR(IF(AND($F1230/INDEX($F$64:$F1231,MATCH(MAX(M$64:M1231),M$64:M1231,0)-1)&lt;(1-$P$2),MAX(K$64:K1231)&gt;MAX(L$64:L1230)),MAX(K$64:K1231),""),"")</f>
        <v/>
      </c>
      <c r="M1231" s="104" t="str">
        <f>IFERROR(IF(E1231="","",IF(K1231&lt;&gt;"",MAX(M$64:M1230)+1,IF(AND($F1230/INDEX($F$64:$F1231,MATCH(MAX(M$64:M1230),M$64:M1230,0)-1)&gt;(1+$O$2),MAX(K$64:K1231)&gt;MAX(L$64:L1230)),MAX(M$64:M1230)+1,""))),"")</f>
        <v/>
      </c>
      <c r="N1231" s="91">
        <f t="shared" si="130"/>
        <v>11</v>
      </c>
      <c r="O1231" s="91" t="str">
        <f>IFERROR(IF(AND(N1230=$H$2*1,MAX(O$64:O1230)=MAX(P$64:P1230)),MAX(O$64:O1230)+1,""),"")</f>
        <v/>
      </c>
      <c r="P1231" s="91" t="str">
        <f>IFERROR(IF(MOD(MAX(Q$64:Q1231),10*MAX(O$64:O1231))&lt;=2,IF(AND(F1230/INDEX($F$64:$F1231,MATCH(MAX(O$64:O1231),O$64:O1231,0)-1)&lt;(1-$P$2),MAX(O$64:O1231)&gt;MAX(P$64:P1230)),MAX(O$64:O1231),""),IF(AND($F1230/INDEX($F$64:$F1231,MATCH(MAX(Q$64:Q1231),Q$64:Q1231,0)-1)&lt;(1-$P$2),MAX(O$64:O1231)&gt;MAX(P$64:P1230)),MAX(O$64:O1231),"")),"")</f>
        <v/>
      </c>
      <c r="Q1231" s="91" t="str">
        <f>IFERROR(IF(E1231="","",IF(O1231&lt;&gt;"",MAX(O$64:O1231)*10+1,IF(AND($F1230/INDEX($F$64:$F1231,MATCH(MAX(Q$64:Q1230),Q$64:Q1230,0)-1)&gt;(1+$O$2),MAX(O$64:O1231)&gt;MAX(P$64:P1230)),MAX(Q$64:Q1230)+1,""))),"")</f>
        <v/>
      </c>
    </row>
    <row r="1232" spans="1:17" x14ac:dyDescent="0.2">
      <c r="A1232" s="13">
        <f>HLOOKUP($E$2,历史数据!$V$3:$AE$5000,ROW(A1230),)</f>
        <v>138396</v>
      </c>
      <c r="B1232" s="41">
        <v>38309</v>
      </c>
      <c r="C1232" s="100">
        <f>IFERROR(IF(A1232&lt;&gt;0,MAX($C$4:C1231)+1,""),"")</f>
        <v>1219</v>
      </c>
      <c r="D1232" s="100"/>
      <c r="E1232" s="99">
        <f t="shared" si="131"/>
        <v>38322</v>
      </c>
      <c r="F1232" s="101">
        <f>IFERROR(VLOOKUP(E1232,历史数据!AH:AJ,3,),"")</f>
        <v>7.9495130899603597</v>
      </c>
      <c r="G1232" s="101">
        <f t="shared" si="127"/>
        <v>7.6795337246373849</v>
      </c>
      <c r="H1232" s="105">
        <f t="shared" si="128"/>
        <v>1.4161497719999971E-3</v>
      </c>
      <c r="I1232" s="101">
        <f>IFERROR(VLOOKUP(E1232,历史数据!AH:AJ,2,),"")</f>
        <v>7.8582891692558903</v>
      </c>
      <c r="J1232" s="104">
        <f t="shared" si="129"/>
        <v>12</v>
      </c>
      <c r="K1232" s="104" t="str">
        <f>IFERROR(IF(AND(J1231=$H$2*1,MAX(K$64:K1231)=MAX(L$64:L1231)),MAX(K$64:K1231)+1,""),"")</f>
        <v/>
      </c>
      <c r="L1232" s="104" t="str">
        <f>IFERROR(IF(AND($F1231/INDEX($F$64:$F1232,MATCH(MAX(M$64:M1232),M$64:M1232,0)-1)&lt;(1-$P$2),MAX(K$64:K1232)&gt;MAX(L$64:L1231)),MAX(K$64:K1232),""),"")</f>
        <v/>
      </c>
      <c r="M1232" s="104" t="str">
        <f>IFERROR(IF(E1232="","",IF(K1232&lt;&gt;"",MAX(M$64:M1231)+1,IF(AND($F1231/INDEX($F$64:$F1232,MATCH(MAX(M$64:M1231),M$64:M1231,0)-1)&gt;(1+$O$2),MAX(K$64:K1232)&gt;MAX(L$64:L1231)),MAX(M$64:M1231)+1,""))),"")</f>
        <v/>
      </c>
      <c r="N1232" s="91">
        <f t="shared" si="130"/>
        <v>12</v>
      </c>
      <c r="O1232" s="91" t="str">
        <f>IFERROR(IF(AND(N1231=$H$2*1,MAX(O$64:O1231)=MAX(P$64:P1231)),MAX(O$64:O1231)+1,""),"")</f>
        <v/>
      </c>
      <c r="P1232" s="91" t="str">
        <f>IFERROR(IF(MOD(MAX(Q$64:Q1232),10*MAX(O$64:O1232))&lt;=2,IF(AND(F1231/INDEX($F$64:$F1232,MATCH(MAX(O$64:O1232),O$64:O1232,0)-1)&lt;(1-$P$2),MAX(O$64:O1232)&gt;MAX(P$64:P1231)),MAX(O$64:O1232),""),IF(AND($F1231/INDEX($F$64:$F1232,MATCH(MAX(Q$64:Q1232),Q$64:Q1232,0)-1)&lt;(1-$P$2),MAX(O$64:O1232)&gt;MAX(P$64:P1231)),MAX(O$64:O1232),"")),"")</f>
        <v/>
      </c>
      <c r="Q1232" s="91" t="str">
        <f>IFERROR(IF(E1232="","",IF(O1232&lt;&gt;"",MAX(O$64:O1232)*10+1,IF(AND($F1231/INDEX($F$64:$F1232,MATCH(MAX(Q$64:Q1231),Q$64:Q1231,0)-1)&gt;(1+$O$2),MAX(O$64:O1232)&gt;MAX(P$64:P1231)),MAX(Q$64:Q1231)+1,""))),"")</f>
        <v/>
      </c>
    </row>
    <row r="1233" spans="1:17" x14ac:dyDescent="0.2">
      <c r="A1233" s="13">
        <f>HLOOKUP($E$2,历史数据!$V$3:$AE$5000,ROW(A1231),)</f>
        <v>332883</v>
      </c>
      <c r="B1233" s="41">
        <v>38310</v>
      </c>
      <c r="C1233" s="100">
        <f>IFERROR(IF(A1233&lt;&gt;0,MAX($C$4:C1232)+1,""),"")</f>
        <v>1220</v>
      </c>
      <c r="D1233" s="100"/>
      <c r="E1233" s="99">
        <f t="shared" si="131"/>
        <v>38323</v>
      </c>
      <c r="F1233" s="101">
        <f>IFERROR(VLOOKUP(E1233,历史数据!AH:AJ,3,),"")</f>
        <v>7.9234491126162201</v>
      </c>
      <c r="G1233" s="101">
        <f t="shared" si="127"/>
        <v>7.6877873174630258</v>
      </c>
      <c r="H1233" s="105">
        <f t="shared" si="128"/>
        <v>1.0747518171789761E-3</v>
      </c>
      <c r="I1233" s="101">
        <f>IFERROR(VLOOKUP(E1233,历史数据!AH:AJ,2,),"")</f>
        <v>7.9625450786324201</v>
      </c>
      <c r="J1233" s="104">
        <f t="shared" si="129"/>
        <v>13</v>
      </c>
      <c r="K1233" s="104" t="str">
        <f>IFERROR(IF(AND(J1232=$H$2*1,MAX(K$64:K1232)=MAX(L$64:L1232)),MAX(K$64:K1232)+1,""),"")</f>
        <v/>
      </c>
      <c r="L1233" s="104" t="str">
        <f>IFERROR(IF(AND($F1232/INDEX($F$64:$F1233,MATCH(MAX(M$64:M1233),M$64:M1233,0)-1)&lt;(1-$P$2),MAX(K$64:K1233)&gt;MAX(L$64:L1232)),MAX(K$64:K1233),""),"")</f>
        <v/>
      </c>
      <c r="M1233" s="104" t="str">
        <f>IFERROR(IF(E1233="","",IF(K1233&lt;&gt;"",MAX(M$64:M1232)+1,IF(AND($F1232/INDEX($F$64:$F1233,MATCH(MAX(M$64:M1232),M$64:M1232,0)-1)&gt;(1+$O$2),MAX(K$64:K1233)&gt;MAX(L$64:L1232)),MAX(M$64:M1232)+1,""))),"")</f>
        <v/>
      </c>
      <c r="N1233" s="91">
        <f t="shared" si="130"/>
        <v>13</v>
      </c>
      <c r="O1233" s="91" t="str">
        <f>IFERROR(IF(AND(N1232=$H$2*1,MAX(O$64:O1232)=MAX(P$64:P1232)),MAX(O$64:O1232)+1,""),"")</f>
        <v/>
      </c>
      <c r="P1233" s="91" t="str">
        <f>IFERROR(IF(MOD(MAX(Q$64:Q1233),10*MAX(O$64:O1233))&lt;=2,IF(AND(F1232/INDEX($F$64:$F1233,MATCH(MAX(O$64:O1233),O$64:O1233,0)-1)&lt;(1-$P$2),MAX(O$64:O1233)&gt;MAX(P$64:P1232)),MAX(O$64:O1233),""),IF(AND($F1232/INDEX($F$64:$F1233,MATCH(MAX(Q$64:Q1233),Q$64:Q1233,0)-1)&lt;(1-$P$2),MAX(O$64:O1233)&gt;MAX(P$64:P1232)),MAX(O$64:O1233),"")),"")</f>
        <v/>
      </c>
      <c r="Q1233" s="91" t="str">
        <f>IFERROR(IF(E1233="","",IF(O1233&lt;&gt;"",MAX(O$64:O1233)*10+1,IF(AND($F1232/INDEX($F$64:$F1233,MATCH(MAX(Q$64:Q1232),Q$64:Q1232,0)-1)&gt;(1+$O$2),MAX(O$64:O1233)&gt;MAX(P$64:P1232)),MAX(Q$64:Q1232)+1,""))),"")</f>
        <v/>
      </c>
    </row>
    <row r="1234" spans="1:17" x14ac:dyDescent="0.2">
      <c r="A1234" s="13">
        <f>HLOOKUP($E$2,历史数据!$V$3:$AE$5000,ROW(A1232),)</f>
        <v>225654</v>
      </c>
      <c r="B1234" s="41">
        <v>38313</v>
      </c>
      <c r="C1234" s="100">
        <f>IFERROR(IF(A1234&lt;&gt;0,MAX($C$4:C1233)+1,""),"")</f>
        <v>1221</v>
      </c>
      <c r="D1234" s="100"/>
      <c r="E1234" s="99">
        <f t="shared" si="131"/>
        <v>38324</v>
      </c>
      <c r="F1234" s="101">
        <f>IFERROR(VLOOKUP(E1234,历史数据!AH:AJ,3,),"")</f>
        <v>7.9755770673044903</v>
      </c>
      <c r="G1234" s="101">
        <f t="shared" si="127"/>
        <v>7.6953893108550639</v>
      </c>
      <c r="H1234" s="105">
        <f t="shared" si="128"/>
        <v>9.8884023167111756E-4</v>
      </c>
      <c r="I1234" s="101">
        <f>IFERROR(VLOOKUP(E1234,历史数据!AH:AJ,2,),"")</f>
        <v>8.0016410446486201</v>
      </c>
      <c r="J1234" s="104">
        <f t="shared" si="129"/>
        <v>14</v>
      </c>
      <c r="K1234" s="104" t="str">
        <f>IFERROR(IF(AND(J1233=$H$2*1,MAX(K$64:K1233)=MAX(L$64:L1233)),MAX(K$64:K1233)+1,""),"")</f>
        <v/>
      </c>
      <c r="L1234" s="104" t="str">
        <f>IFERROR(IF(AND($F1233/INDEX($F$64:$F1234,MATCH(MAX(M$64:M1234),M$64:M1234,0)-1)&lt;(1-$P$2),MAX(K$64:K1234)&gt;MAX(L$64:L1233)),MAX(K$64:K1234),""),"")</f>
        <v/>
      </c>
      <c r="M1234" s="104" t="str">
        <f>IFERROR(IF(E1234="","",IF(K1234&lt;&gt;"",MAX(M$64:M1233)+1,IF(AND($F1233/INDEX($F$64:$F1234,MATCH(MAX(M$64:M1233),M$64:M1233,0)-1)&gt;(1+$O$2),MAX(K$64:K1234)&gt;MAX(L$64:L1233)),MAX(M$64:M1233)+1,""))),"")</f>
        <v/>
      </c>
      <c r="N1234" s="91">
        <f t="shared" si="130"/>
        <v>14</v>
      </c>
      <c r="O1234" s="91" t="str">
        <f>IFERROR(IF(AND(N1233=$H$2*1,MAX(O$64:O1233)=MAX(P$64:P1233)),MAX(O$64:O1233)+1,""),"")</f>
        <v/>
      </c>
      <c r="P1234" s="91" t="str">
        <f>IFERROR(IF(MOD(MAX(Q$64:Q1234),10*MAX(O$64:O1234))&lt;=2,IF(AND(F1233/INDEX($F$64:$F1234,MATCH(MAX(O$64:O1234),O$64:O1234,0)-1)&lt;(1-$P$2),MAX(O$64:O1234)&gt;MAX(P$64:P1233)),MAX(O$64:O1234),""),IF(AND($F1233/INDEX($F$64:$F1234,MATCH(MAX(Q$64:Q1234),Q$64:Q1234,0)-1)&lt;(1-$P$2),MAX(O$64:O1234)&gt;MAX(P$64:P1233)),MAX(O$64:O1234),"")),"")</f>
        <v/>
      </c>
      <c r="Q1234" s="91" t="str">
        <f>IFERROR(IF(E1234="","",IF(O1234&lt;&gt;"",MAX(O$64:O1234)*10+1,IF(AND($F1233/INDEX($F$64:$F1234,MATCH(MAX(Q$64:Q1233),Q$64:Q1233,0)-1)&gt;(1+$O$2),MAX(O$64:O1234)&gt;MAX(P$64:P1233)),MAX(Q$64:Q1233)+1,""))),"")</f>
        <v/>
      </c>
    </row>
    <row r="1235" spans="1:17" x14ac:dyDescent="0.2">
      <c r="A1235" s="13">
        <f>HLOOKUP($E$2,历史数据!$V$3:$AE$5000,ROW(A1233),)</f>
        <v>145282</v>
      </c>
      <c r="B1235" s="41">
        <v>38314</v>
      </c>
      <c r="C1235" s="100">
        <f>IFERROR(IF(A1235&lt;&gt;0,MAX($C$4:C1234)+1,""),"")</f>
        <v>1222</v>
      </c>
      <c r="D1235" s="100"/>
      <c r="E1235" s="99">
        <f t="shared" si="131"/>
        <v>38327</v>
      </c>
      <c r="F1235" s="101">
        <f>IFERROR(VLOOKUP(E1235,历史数据!AH:AJ,3,),"")</f>
        <v>7.8973851352720903</v>
      </c>
      <c r="G1235" s="101">
        <f t="shared" si="127"/>
        <v>7.7027741044359015</v>
      </c>
      <c r="H1235" s="105">
        <f t="shared" si="128"/>
        <v>9.596387242449822E-4</v>
      </c>
      <c r="I1235" s="101">
        <f>IFERROR(VLOOKUP(E1235,历史数据!AH:AJ,2,),"")</f>
        <v>7.9755770673044903</v>
      </c>
      <c r="J1235" s="104">
        <f t="shared" si="129"/>
        <v>15</v>
      </c>
      <c r="K1235" s="104" t="str">
        <f>IFERROR(IF(AND(J1234=$H$2*1,MAX(K$64:K1234)=MAX(L$64:L1234)),MAX(K$64:K1234)+1,""),"")</f>
        <v/>
      </c>
      <c r="L1235" s="104" t="str">
        <f>IFERROR(IF(AND($F1234/INDEX($F$64:$F1235,MATCH(MAX(M$64:M1235),M$64:M1235,0)-1)&lt;(1-$P$2),MAX(K$64:K1235)&gt;MAX(L$64:L1234)),MAX(K$64:K1235),""),"")</f>
        <v/>
      </c>
      <c r="M1235" s="104" t="str">
        <f>IFERROR(IF(E1235="","",IF(K1235&lt;&gt;"",MAX(M$64:M1234)+1,IF(AND($F1234/INDEX($F$64:$F1235,MATCH(MAX(M$64:M1234),M$64:M1234,0)-1)&gt;(1+$O$2),MAX(K$64:K1235)&gt;MAX(L$64:L1234)),MAX(M$64:M1234)+1,""))),"")</f>
        <v/>
      </c>
      <c r="N1235" s="91">
        <f t="shared" si="130"/>
        <v>15</v>
      </c>
      <c r="O1235" s="91" t="str">
        <f>IFERROR(IF(AND(N1234=$H$2*1,MAX(O$64:O1234)=MAX(P$64:P1234)),MAX(O$64:O1234)+1,""),"")</f>
        <v/>
      </c>
      <c r="P1235" s="91" t="str">
        <f>IFERROR(IF(MOD(MAX(Q$64:Q1235),10*MAX(O$64:O1235))&lt;=2,IF(AND(F1234/INDEX($F$64:$F1235,MATCH(MAX(O$64:O1235),O$64:O1235,0)-1)&lt;(1-$P$2),MAX(O$64:O1235)&gt;MAX(P$64:P1234)),MAX(O$64:O1235),""),IF(AND($F1234/INDEX($F$64:$F1235,MATCH(MAX(Q$64:Q1235),Q$64:Q1235,0)-1)&lt;(1-$P$2),MAX(O$64:O1235)&gt;MAX(P$64:P1234)),MAX(O$64:O1235),"")),"")</f>
        <v/>
      </c>
      <c r="Q1235" s="91" t="str">
        <f>IFERROR(IF(E1235="","",IF(O1235&lt;&gt;"",MAX(O$64:O1235)*10+1,IF(AND($F1234/INDEX($F$64:$F1235,MATCH(MAX(Q$64:Q1234),Q$64:Q1234,0)-1)&gt;(1+$O$2),MAX(O$64:O1235)&gt;MAX(P$64:P1234)),MAX(Q$64:Q1234)+1,""))),"")</f>
        <v/>
      </c>
    </row>
    <row r="1236" spans="1:17" x14ac:dyDescent="0.2">
      <c r="A1236" s="13">
        <f>HLOOKUP($E$2,历史数据!$V$3:$AE$5000,ROW(A1234),)</f>
        <v>232250</v>
      </c>
      <c r="B1236" s="41">
        <v>38315</v>
      </c>
      <c r="C1236" s="100">
        <f>IFERROR(IF(A1236&lt;&gt;0,MAX($C$4:C1235)+1,""),"")</f>
        <v>1223</v>
      </c>
      <c r="D1236" s="100"/>
      <c r="E1236" s="99">
        <f t="shared" si="131"/>
        <v>38328</v>
      </c>
      <c r="F1236" s="101">
        <f>IFERROR(VLOOKUP(E1236,历史数据!AH:AJ,3,),"")</f>
        <v>7.8843531466000201</v>
      </c>
      <c r="G1236" s="101">
        <f t="shared" si="127"/>
        <v>7.710158898016739</v>
      </c>
      <c r="H1236" s="105">
        <f t="shared" si="128"/>
        <v>9.5871870065411535E-4</v>
      </c>
      <c r="I1236" s="101">
        <f>IFERROR(VLOOKUP(E1236,历史数据!AH:AJ,2,),"")</f>
        <v>7.9364811012882903</v>
      </c>
      <c r="J1236" s="104">
        <f t="shared" si="129"/>
        <v>16</v>
      </c>
      <c r="K1236" s="104" t="str">
        <f>IFERROR(IF(AND(J1235=$H$2*1,MAX(K$64:K1235)=MAX(L$64:L1235)),MAX(K$64:K1235)+1,""),"")</f>
        <v/>
      </c>
      <c r="L1236" s="104" t="str">
        <f>IFERROR(IF(AND($F1235/INDEX($F$64:$F1236,MATCH(MAX(M$64:M1236),M$64:M1236,0)-1)&lt;(1-$P$2),MAX(K$64:K1236)&gt;MAX(L$64:L1235)),MAX(K$64:K1236),""),"")</f>
        <v/>
      </c>
      <c r="M1236" s="104" t="str">
        <f>IFERROR(IF(E1236="","",IF(K1236&lt;&gt;"",MAX(M$64:M1235)+1,IF(AND($F1235/INDEX($F$64:$F1236,MATCH(MAX(M$64:M1235),M$64:M1235,0)-1)&gt;(1+$O$2),MAX(K$64:K1236)&gt;MAX(L$64:L1235)),MAX(M$64:M1235)+1,""))),"")</f>
        <v/>
      </c>
      <c r="N1236" s="91">
        <f t="shared" si="130"/>
        <v>16</v>
      </c>
      <c r="O1236" s="91" t="str">
        <f>IFERROR(IF(AND(N1235=$H$2*1,MAX(O$64:O1235)=MAX(P$64:P1235)),MAX(O$64:O1235)+1,""),"")</f>
        <v/>
      </c>
      <c r="P1236" s="91" t="str">
        <f>IFERROR(IF(MOD(MAX(Q$64:Q1236),10*MAX(O$64:O1236))&lt;=2,IF(AND(F1235/INDEX($F$64:$F1236,MATCH(MAX(O$64:O1236),O$64:O1236,0)-1)&lt;(1-$P$2),MAX(O$64:O1236)&gt;MAX(P$64:P1235)),MAX(O$64:O1236),""),IF(AND($F1235/INDEX($F$64:$F1236,MATCH(MAX(Q$64:Q1236),Q$64:Q1236,0)-1)&lt;(1-$P$2),MAX(O$64:O1236)&gt;MAX(P$64:P1235)),MAX(O$64:O1236),"")),"")</f>
        <v/>
      </c>
      <c r="Q1236" s="91" t="str">
        <f>IFERROR(IF(E1236="","",IF(O1236&lt;&gt;"",MAX(O$64:O1236)*10+1,IF(AND($F1235/INDEX($F$64:$F1236,MATCH(MAX(Q$64:Q1235),Q$64:Q1235,0)-1)&gt;(1+$O$2),MAX(O$64:O1236)&gt;MAX(P$64:P1235)),MAX(Q$64:Q1235)+1,""))),"")</f>
        <v/>
      </c>
    </row>
    <row r="1237" spans="1:17" x14ac:dyDescent="0.2">
      <c r="A1237" s="13">
        <f>HLOOKUP($E$2,历史数据!$V$3:$AE$5000,ROW(A1235),)</f>
        <v>112800</v>
      </c>
      <c r="B1237" s="41">
        <v>38316</v>
      </c>
      <c r="C1237" s="100">
        <f>IFERROR(IF(A1237&lt;&gt;0,MAX($C$4:C1236)+1,""),"")</f>
        <v>1224</v>
      </c>
      <c r="D1237" s="100"/>
      <c r="E1237" s="99">
        <f t="shared" si="131"/>
        <v>38329</v>
      </c>
      <c r="F1237" s="101">
        <f>IFERROR(VLOOKUP(E1237,历史数据!AH:AJ,3,),"")</f>
        <v>7.8191932032396902</v>
      </c>
      <c r="G1237" s="101">
        <f t="shared" si="127"/>
        <v>7.7160232929191688</v>
      </c>
      <c r="H1237" s="105">
        <f t="shared" si="128"/>
        <v>7.6060623133700211E-4</v>
      </c>
      <c r="I1237" s="101">
        <f>IFERROR(VLOOKUP(E1237,历史数据!AH:AJ,2,),"")</f>
        <v>7.8973851352720903</v>
      </c>
      <c r="J1237" s="104">
        <f t="shared" si="129"/>
        <v>17</v>
      </c>
      <c r="K1237" s="104" t="str">
        <f>IFERROR(IF(AND(J1236=$H$2*1,MAX(K$64:K1236)=MAX(L$64:L1236)),MAX(K$64:K1236)+1,""),"")</f>
        <v/>
      </c>
      <c r="L1237" s="104" t="str">
        <f>IFERROR(IF(AND($F1236/INDEX($F$64:$F1237,MATCH(MAX(M$64:M1237),M$64:M1237,0)-1)&lt;(1-$P$2),MAX(K$64:K1237)&gt;MAX(L$64:L1236)),MAX(K$64:K1237),""),"")</f>
        <v/>
      </c>
      <c r="M1237" s="104" t="str">
        <f>IFERROR(IF(E1237="","",IF(K1237&lt;&gt;"",MAX(M$64:M1236)+1,IF(AND($F1236/INDEX($F$64:$F1237,MATCH(MAX(M$64:M1236),M$64:M1236,0)-1)&gt;(1+$O$2),MAX(K$64:K1237)&gt;MAX(L$64:L1236)),MAX(M$64:M1236)+1,""))),"")</f>
        <v/>
      </c>
      <c r="N1237" s="91">
        <f t="shared" si="130"/>
        <v>17</v>
      </c>
      <c r="O1237" s="91" t="str">
        <f>IFERROR(IF(AND(N1236=$H$2*1,MAX(O$64:O1236)=MAX(P$64:P1236)),MAX(O$64:O1236)+1,""),"")</f>
        <v/>
      </c>
      <c r="P1237" s="91" t="str">
        <f>IFERROR(IF(MOD(MAX(Q$64:Q1237),10*MAX(O$64:O1237))&lt;=2,IF(AND(F1236/INDEX($F$64:$F1237,MATCH(MAX(O$64:O1237),O$64:O1237,0)-1)&lt;(1-$P$2),MAX(O$64:O1237)&gt;MAX(P$64:P1236)),MAX(O$64:O1237),""),IF(AND($F1236/INDEX($F$64:$F1237,MATCH(MAX(Q$64:Q1237),Q$64:Q1237,0)-1)&lt;(1-$P$2),MAX(O$64:O1237)&gt;MAX(P$64:P1236)),MAX(O$64:O1237),"")),"")</f>
        <v/>
      </c>
      <c r="Q1237" s="91" t="str">
        <f>IFERROR(IF(E1237="","",IF(O1237&lt;&gt;"",MAX(O$64:O1237)*10+1,IF(AND($F1236/INDEX($F$64:$F1237,MATCH(MAX(Q$64:Q1236),Q$64:Q1236,0)-1)&gt;(1+$O$2),MAX(O$64:O1237)&gt;MAX(P$64:P1236)),MAX(Q$64:Q1236)+1,""))),"")</f>
        <v/>
      </c>
    </row>
    <row r="1238" spans="1:17" x14ac:dyDescent="0.2">
      <c r="A1238" s="13">
        <f>HLOOKUP($E$2,历史数据!$V$3:$AE$5000,ROW(A1236),)</f>
        <v>83380</v>
      </c>
      <c r="B1238" s="41">
        <v>38317</v>
      </c>
      <c r="C1238" s="100">
        <f>IFERROR(IF(A1238&lt;&gt;0,MAX($C$4:C1237)+1,""),"")</f>
        <v>1225</v>
      </c>
      <c r="D1238" s="100"/>
      <c r="E1238" s="99">
        <f t="shared" si="131"/>
        <v>38330</v>
      </c>
      <c r="F1238" s="101">
        <f>IFERROR(VLOOKUP(E1238,历史数据!AH:AJ,3,),"")</f>
        <v>7.8713211579279596</v>
      </c>
      <c r="G1238" s="101">
        <f t="shared" si="127"/>
        <v>7.7260144842344198</v>
      </c>
      <c r="H1238" s="105">
        <f t="shared" si="128"/>
        <v>1.2948627726954154E-3</v>
      </c>
      <c r="I1238" s="101">
        <f>IFERROR(VLOOKUP(E1238,历史数据!AH:AJ,2,),"")</f>
        <v>7.8061612145676298</v>
      </c>
      <c r="J1238" s="104">
        <f t="shared" si="129"/>
        <v>18</v>
      </c>
      <c r="K1238" s="104" t="str">
        <f>IFERROR(IF(AND(J1237=$H$2*1,MAX(K$64:K1237)=MAX(L$64:L1237)),MAX(K$64:K1237)+1,""),"")</f>
        <v/>
      </c>
      <c r="L1238" s="104" t="str">
        <f>IFERROR(IF(AND($F1237/INDEX($F$64:$F1238,MATCH(MAX(M$64:M1238),M$64:M1238,0)-1)&lt;(1-$P$2),MAX(K$64:K1238)&gt;MAX(L$64:L1237)),MAX(K$64:K1238),""),"")</f>
        <v/>
      </c>
      <c r="M1238" s="104" t="str">
        <f>IFERROR(IF(E1238="","",IF(K1238&lt;&gt;"",MAX(M$64:M1237)+1,IF(AND($F1237/INDEX($F$64:$F1238,MATCH(MAX(M$64:M1237),M$64:M1237,0)-1)&gt;(1+$O$2),MAX(K$64:K1238)&gt;MAX(L$64:L1237)),MAX(M$64:M1237)+1,""))),"")</f>
        <v/>
      </c>
      <c r="N1238" s="91">
        <f t="shared" si="130"/>
        <v>18</v>
      </c>
      <c r="O1238" s="91" t="str">
        <f>IFERROR(IF(AND(N1237=$H$2*1,MAX(O$64:O1237)=MAX(P$64:P1237)),MAX(O$64:O1237)+1,""),"")</f>
        <v/>
      </c>
      <c r="P1238" s="91" t="str">
        <f>IFERROR(IF(MOD(MAX(Q$64:Q1238),10*MAX(O$64:O1238))&lt;=2,IF(AND(F1237/INDEX($F$64:$F1238,MATCH(MAX(O$64:O1238),O$64:O1238,0)-1)&lt;(1-$P$2),MAX(O$64:O1238)&gt;MAX(P$64:P1237)),MAX(O$64:O1238),""),IF(AND($F1237/INDEX($F$64:$F1238,MATCH(MAX(Q$64:Q1238),Q$64:Q1238,0)-1)&lt;(1-$P$2),MAX(O$64:O1238)&gt;MAX(P$64:P1237)),MAX(O$64:O1238),"")),"")</f>
        <v/>
      </c>
      <c r="Q1238" s="91" t="str">
        <f>IFERROR(IF(E1238="","",IF(O1238&lt;&gt;"",MAX(O$64:O1238)*10+1,IF(AND($F1237/INDEX($F$64:$F1238,MATCH(MAX(Q$64:Q1237),Q$64:Q1237,0)-1)&gt;(1+$O$2),MAX(O$64:O1238)&gt;MAX(P$64:P1237)),MAX(Q$64:Q1237)+1,""))),"")</f>
        <v/>
      </c>
    </row>
    <row r="1239" spans="1:17" x14ac:dyDescent="0.2">
      <c r="A1239" s="13">
        <f>HLOOKUP($E$2,历史数据!$V$3:$AE$5000,ROW(A1237),)</f>
        <v>48620</v>
      </c>
      <c r="B1239" s="41">
        <v>38320</v>
      </c>
      <c r="C1239" s="100">
        <f>IFERROR(IF(A1239&lt;&gt;0,MAX($C$4:C1238)+1,""),"")</f>
        <v>1226</v>
      </c>
      <c r="D1239" s="100"/>
      <c r="E1239" s="99">
        <f t="shared" si="131"/>
        <v>38331</v>
      </c>
      <c r="F1239" s="101">
        <f>IFERROR(VLOOKUP(E1239,历史数据!AH:AJ,3,),"")</f>
        <v>7.7279692825352297</v>
      </c>
      <c r="G1239" s="101">
        <f t="shared" si="127"/>
        <v>7.7325304785704523</v>
      </c>
      <c r="H1239" s="105">
        <f t="shared" si="128"/>
        <v>8.4338365522462766E-4</v>
      </c>
      <c r="I1239" s="101">
        <f>IFERROR(VLOOKUP(E1239,历史数据!AH:AJ,2,),"")</f>
        <v>7.8061612145676298</v>
      </c>
      <c r="J1239" s="104">
        <f t="shared" si="129"/>
        <v>0</v>
      </c>
      <c r="K1239" s="104" t="str">
        <f>IFERROR(IF(AND(J1238=$H$2*1,MAX(K$64:K1238)=MAX(L$64:L1238)),MAX(K$64:K1238)+1,""),"")</f>
        <v/>
      </c>
      <c r="L1239" s="104" t="str">
        <f>IFERROR(IF(AND($F1238/INDEX($F$64:$F1239,MATCH(MAX(M$64:M1239),M$64:M1239,0)-1)&lt;(1-$P$2),MAX(K$64:K1239)&gt;MAX(L$64:L1238)),MAX(K$64:K1239),""),"")</f>
        <v/>
      </c>
      <c r="M1239" s="104" t="str">
        <f>IFERROR(IF(E1239="","",IF(K1239&lt;&gt;"",MAX(M$64:M1238)+1,IF(AND($F1238/INDEX($F$64:$F1239,MATCH(MAX(M$64:M1238),M$64:M1238,0)-1)&gt;(1+$O$2),MAX(K$64:K1239)&gt;MAX(L$64:L1238)),MAX(M$64:M1238)+1,""))),"")</f>
        <v/>
      </c>
      <c r="N1239" s="91">
        <f t="shared" si="130"/>
        <v>0</v>
      </c>
      <c r="O1239" s="91" t="str">
        <f>IFERROR(IF(AND(N1238=$H$2*1,MAX(O$64:O1238)=MAX(P$64:P1238)),MAX(O$64:O1238)+1,""),"")</f>
        <v/>
      </c>
      <c r="P1239" s="91" t="str">
        <f>IFERROR(IF(MOD(MAX(Q$64:Q1239),10*MAX(O$64:O1239))&lt;=2,IF(AND(F1238/INDEX($F$64:$F1239,MATCH(MAX(O$64:O1239),O$64:O1239,0)-1)&lt;(1-$P$2),MAX(O$64:O1239)&gt;MAX(P$64:P1238)),MAX(O$64:O1239),""),IF(AND($F1238/INDEX($F$64:$F1239,MATCH(MAX(Q$64:Q1239),Q$64:Q1239,0)-1)&lt;(1-$P$2),MAX(O$64:O1239)&gt;MAX(P$64:P1238)),MAX(O$64:O1239),"")),"")</f>
        <v/>
      </c>
      <c r="Q1239" s="91" t="str">
        <f>IFERROR(IF(E1239="","",IF(O1239&lt;&gt;"",MAX(O$64:O1239)*10+1,IF(AND($F1238/INDEX($F$64:$F1239,MATCH(MAX(Q$64:Q1238),Q$64:Q1238,0)-1)&gt;(1+$O$2),MAX(O$64:O1239)&gt;MAX(P$64:P1238)),MAX(Q$64:Q1238)+1,""))),"")</f>
        <v/>
      </c>
    </row>
    <row r="1240" spans="1:17" x14ac:dyDescent="0.2">
      <c r="A1240" s="13">
        <f>HLOOKUP($E$2,历史数据!$V$3:$AE$5000,ROW(A1238),)</f>
        <v>101570</v>
      </c>
      <c r="B1240" s="41">
        <v>38321</v>
      </c>
      <c r="C1240" s="100">
        <f>IFERROR(IF(A1240&lt;&gt;0,MAX($C$4:C1239)+1,""),"")</f>
        <v>1227</v>
      </c>
      <c r="D1240" s="100"/>
      <c r="E1240" s="99">
        <f t="shared" si="131"/>
        <v>38334</v>
      </c>
      <c r="F1240" s="101">
        <f>IFERROR(VLOOKUP(E1240,历史数据!AH:AJ,3,),"")</f>
        <v>7.5976493958145701</v>
      </c>
      <c r="G1240" s="101">
        <f t="shared" si="127"/>
        <v>7.7381776736616823</v>
      </c>
      <c r="H1240" s="105">
        <f t="shared" si="128"/>
        <v>7.3031656414168644E-4</v>
      </c>
      <c r="I1240" s="101">
        <f>IFERROR(VLOOKUP(E1240,历史数据!AH:AJ,2,),"")</f>
        <v>7.6758413278469702</v>
      </c>
      <c r="J1240" s="104">
        <f t="shared" si="129"/>
        <v>0</v>
      </c>
      <c r="K1240" s="104" t="str">
        <f>IFERROR(IF(AND(J1239=$H$2*1,MAX(K$64:K1239)=MAX(L$64:L1239)),MAX(K$64:K1239)+1,""),"")</f>
        <v/>
      </c>
      <c r="L1240" s="104" t="str">
        <f>IFERROR(IF(AND($F1239/INDEX($F$64:$F1240,MATCH(MAX(M$64:M1240),M$64:M1240,0)-1)&lt;(1-$P$2),MAX(K$64:K1240)&gt;MAX(L$64:L1239)),MAX(K$64:K1240),""),"")</f>
        <v/>
      </c>
      <c r="M1240" s="104" t="str">
        <f>IFERROR(IF(E1240="","",IF(K1240&lt;&gt;"",MAX(M$64:M1239)+1,IF(AND($F1239/INDEX($F$64:$F1240,MATCH(MAX(M$64:M1239),M$64:M1239,0)-1)&gt;(1+$O$2),MAX(K$64:K1240)&gt;MAX(L$64:L1239)),MAX(M$64:M1239)+1,""))),"")</f>
        <v/>
      </c>
      <c r="N1240" s="91">
        <f t="shared" si="130"/>
        <v>0</v>
      </c>
      <c r="O1240" s="91" t="str">
        <f>IFERROR(IF(AND(N1239=$H$2*1,MAX(O$64:O1239)=MAX(P$64:P1239)),MAX(O$64:O1239)+1,""),"")</f>
        <v/>
      </c>
      <c r="P1240" s="91" t="str">
        <f>IFERROR(IF(MOD(MAX(Q$64:Q1240),10*MAX(O$64:O1240))&lt;=2,IF(AND(F1239/INDEX($F$64:$F1240,MATCH(MAX(O$64:O1240),O$64:O1240,0)-1)&lt;(1-$P$2),MAX(O$64:O1240)&gt;MAX(P$64:P1239)),MAX(O$64:O1240),""),IF(AND($F1239/INDEX($F$64:$F1240,MATCH(MAX(Q$64:Q1240),Q$64:Q1240,0)-1)&lt;(1-$P$2),MAX(O$64:O1240)&gt;MAX(P$64:P1239)),MAX(O$64:O1240),"")),"")</f>
        <v/>
      </c>
      <c r="Q1240" s="91" t="str">
        <f>IFERROR(IF(E1240="","",IF(O1240&lt;&gt;"",MAX(O$64:O1240)*10+1,IF(AND($F1239/INDEX($F$64:$F1240,MATCH(MAX(Q$64:Q1239),Q$64:Q1239,0)-1)&gt;(1+$O$2),MAX(O$64:O1240)&gt;MAX(P$64:P1239)),MAX(Q$64:Q1239)+1,""))),"")</f>
        <v/>
      </c>
    </row>
    <row r="1241" spans="1:17" x14ac:dyDescent="0.2">
      <c r="A1241" s="13">
        <f>HLOOKUP($E$2,历史数据!$V$3:$AE$5000,ROW(A1239),)</f>
        <v>56080</v>
      </c>
      <c r="B1241" s="41">
        <v>38322</v>
      </c>
      <c r="C1241" s="100">
        <f>IFERROR(IF(A1241&lt;&gt;0,MAX($C$4:C1240)+1,""),"")</f>
        <v>1228</v>
      </c>
      <c r="D1241" s="100"/>
      <c r="E1241" s="99">
        <f t="shared" si="131"/>
        <v>38335</v>
      </c>
      <c r="F1241" s="101">
        <f>IFERROR(VLOOKUP(E1241,历史数据!AH:AJ,3,),"")</f>
        <v>7.5585534297983701</v>
      </c>
      <c r="G1241" s="101">
        <f t="shared" si="127"/>
        <v>7.7401324719624922</v>
      </c>
      <c r="H1241" s="105">
        <f t="shared" si="128"/>
        <v>2.5261739691817553E-4</v>
      </c>
      <c r="I1241" s="101">
        <f>IFERROR(VLOOKUP(E1241,历史数据!AH:AJ,2,),"")</f>
        <v>7.5715854184704403</v>
      </c>
      <c r="J1241" s="104">
        <f t="shared" si="129"/>
        <v>0</v>
      </c>
      <c r="K1241" s="104" t="str">
        <f>IFERROR(IF(AND(J1240=$H$2*1,MAX(K$64:K1240)=MAX(L$64:L1240)),MAX(K$64:K1240)+1,""),"")</f>
        <v/>
      </c>
      <c r="L1241" s="104" t="str">
        <f>IFERROR(IF(AND($F1240/INDEX($F$64:$F1241,MATCH(MAX(M$64:M1241),M$64:M1241,0)-1)&lt;(1-$P$2),MAX(K$64:K1241)&gt;MAX(L$64:L1240)),MAX(K$64:K1241),""),"")</f>
        <v/>
      </c>
      <c r="M1241" s="104" t="str">
        <f>IFERROR(IF(E1241="","",IF(K1241&lt;&gt;"",MAX(M$64:M1240)+1,IF(AND($F1240/INDEX($F$64:$F1241,MATCH(MAX(M$64:M1240),M$64:M1240,0)-1)&gt;(1+$O$2),MAX(K$64:K1241)&gt;MAX(L$64:L1240)),MAX(M$64:M1240)+1,""))),"")</f>
        <v/>
      </c>
      <c r="N1241" s="91">
        <f t="shared" si="130"/>
        <v>0</v>
      </c>
      <c r="O1241" s="91" t="str">
        <f>IFERROR(IF(AND(N1240=$H$2*1,MAX(O$64:O1240)=MAX(P$64:P1240)),MAX(O$64:O1240)+1,""),"")</f>
        <v/>
      </c>
      <c r="P1241" s="91" t="str">
        <f>IFERROR(IF(MOD(MAX(Q$64:Q1241),10*MAX(O$64:O1241))&lt;=2,IF(AND(F1240/INDEX($F$64:$F1241,MATCH(MAX(O$64:O1241),O$64:O1241,0)-1)&lt;(1-$P$2),MAX(O$64:O1241)&gt;MAX(P$64:P1240)),MAX(O$64:O1241),""),IF(AND($F1240/INDEX($F$64:$F1241,MATCH(MAX(Q$64:Q1241),Q$64:Q1241,0)-1)&lt;(1-$P$2),MAX(O$64:O1241)&gt;MAX(P$64:P1240)),MAX(O$64:O1241),"")),"")</f>
        <v/>
      </c>
      <c r="Q1241" s="91" t="str">
        <f>IFERROR(IF(E1241="","",IF(O1241&lt;&gt;"",MAX(O$64:O1241)*10+1,IF(AND($F1240/INDEX($F$64:$F1241,MATCH(MAX(Q$64:Q1240),Q$64:Q1240,0)-1)&gt;(1+$O$2),MAX(O$64:O1241)&gt;MAX(P$64:P1240)),MAX(Q$64:Q1240)+1,""))),"")</f>
        <v/>
      </c>
    </row>
    <row r="1242" spans="1:17" x14ac:dyDescent="0.2">
      <c r="A1242" s="13">
        <f>HLOOKUP($E$2,历史数据!$V$3:$AE$5000,ROW(A1240),)</f>
        <v>161120</v>
      </c>
      <c r="B1242" s="41">
        <v>38323</v>
      </c>
      <c r="C1242" s="100">
        <f>IFERROR(IF(A1242&lt;&gt;0,MAX($C$4:C1241)+1,""),"")</f>
        <v>1229</v>
      </c>
      <c r="D1242" s="100"/>
      <c r="E1242" s="99">
        <f t="shared" si="131"/>
        <v>38336</v>
      </c>
      <c r="F1242" s="101">
        <f>IFERROR(VLOOKUP(E1242,历史数据!AH:AJ,3,),"")</f>
        <v>7.6237133731586999</v>
      </c>
      <c r="G1242" s="101">
        <f t="shared" si="127"/>
        <v>7.7377432740392793</v>
      </c>
      <c r="H1242" s="105">
        <f t="shared" si="128"/>
        <v>-3.0867661914923961E-4</v>
      </c>
      <c r="I1242" s="101">
        <f>IFERROR(VLOOKUP(E1242,历史数据!AH:AJ,2,),"")</f>
        <v>7.5715854184704403</v>
      </c>
      <c r="J1242" s="104">
        <f t="shared" si="129"/>
        <v>0</v>
      </c>
      <c r="K1242" s="104" t="str">
        <f>IFERROR(IF(AND(J1241=$H$2*1,MAX(K$64:K1241)=MAX(L$64:L1241)),MAX(K$64:K1241)+1,""),"")</f>
        <v/>
      </c>
      <c r="L1242" s="104" t="str">
        <f>IFERROR(IF(AND($F1241/INDEX($F$64:$F1242,MATCH(MAX(M$64:M1242),M$64:M1242,0)-1)&lt;(1-$P$2),MAX(K$64:K1242)&gt;MAX(L$64:L1241)),MAX(K$64:K1242),""),"")</f>
        <v/>
      </c>
      <c r="M1242" s="104" t="str">
        <f>IFERROR(IF(E1242="","",IF(K1242&lt;&gt;"",MAX(M$64:M1241)+1,IF(AND($F1241/INDEX($F$64:$F1242,MATCH(MAX(M$64:M1241),M$64:M1241,0)-1)&gt;(1+$O$2),MAX(K$64:K1242)&gt;MAX(L$64:L1241)),MAX(M$64:M1241)+1,""))),"")</f>
        <v/>
      </c>
      <c r="N1242" s="91">
        <f t="shared" si="130"/>
        <v>0</v>
      </c>
      <c r="O1242" s="91" t="str">
        <f>IFERROR(IF(AND(N1241=$H$2*1,MAX(O$64:O1241)=MAX(P$64:P1241)),MAX(O$64:O1241)+1,""),"")</f>
        <v/>
      </c>
      <c r="P1242" s="91" t="str">
        <f>IFERROR(IF(MOD(MAX(Q$64:Q1242),10*MAX(O$64:O1242))&lt;=2,IF(AND(F1241/INDEX($F$64:$F1242,MATCH(MAX(O$64:O1242),O$64:O1242,0)-1)&lt;(1-$P$2),MAX(O$64:O1242)&gt;MAX(P$64:P1241)),MAX(O$64:O1242),""),IF(AND($F1241/INDEX($F$64:$F1242,MATCH(MAX(Q$64:Q1242),Q$64:Q1242,0)-1)&lt;(1-$P$2),MAX(O$64:O1242)&gt;MAX(P$64:P1241)),MAX(O$64:O1242),"")),"")</f>
        <v/>
      </c>
      <c r="Q1242" s="91" t="str">
        <f>IFERROR(IF(E1242="","",IF(O1242&lt;&gt;"",MAX(O$64:O1242)*10+1,IF(AND($F1241/INDEX($F$64:$F1242,MATCH(MAX(Q$64:Q1241),Q$64:Q1241,0)-1)&gt;(1+$O$2),MAX(O$64:O1242)&gt;MAX(P$64:P1241)),MAX(Q$64:Q1241)+1,""))),"")</f>
        <v/>
      </c>
    </row>
    <row r="1243" spans="1:17" x14ac:dyDescent="0.2">
      <c r="A1243" s="13">
        <f>HLOOKUP($E$2,历史数据!$V$3:$AE$5000,ROW(A1241),)</f>
        <v>123623</v>
      </c>
      <c r="B1243" s="41">
        <v>38324</v>
      </c>
      <c r="C1243" s="100">
        <f>IFERROR(IF(A1243&lt;&gt;0,MAX($C$4:C1242)+1,""),"")</f>
        <v>1230</v>
      </c>
      <c r="D1243" s="100"/>
      <c r="E1243" s="99">
        <f t="shared" si="131"/>
        <v>38337</v>
      </c>
      <c r="F1243" s="101">
        <f>IFERROR(VLOOKUP(E1243,历史数据!AH:AJ,3,),"")</f>
        <v>7.6106813844866403</v>
      </c>
      <c r="G1243" s="101">
        <f t="shared" si="127"/>
        <v>7.7342680770600634</v>
      </c>
      <c r="H1243" s="105">
        <f t="shared" si="128"/>
        <v>-4.4912280701736584E-4</v>
      </c>
      <c r="I1243" s="101">
        <f>IFERROR(VLOOKUP(E1243,历史数据!AH:AJ,2,),"")</f>
        <v>7.5585534297983701</v>
      </c>
      <c r="J1243" s="104">
        <f t="shared" si="129"/>
        <v>0</v>
      </c>
      <c r="K1243" s="104" t="str">
        <f>IFERROR(IF(AND(J1242=$H$2*1,MAX(K$64:K1242)=MAX(L$64:L1242)),MAX(K$64:K1242)+1,""),"")</f>
        <v/>
      </c>
      <c r="L1243" s="104" t="str">
        <f>IFERROR(IF(AND($F1242/INDEX($F$64:$F1243,MATCH(MAX(M$64:M1243),M$64:M1243,0)-1)&lt;(1-$P$2),MAX(K$64:K1243)&gt;MAX(L$64:L1242)),MAX(K$64:K1243),""),"")</f>
        <v/>
      </c>
      <c r="M1243" s="104" t="str">
        <f>IFERROR(IF(E1243="","",IF(K1243&lt;&gt;"",MAX(M$64:M1242)+1,IF(AND($F1242/INDEX($F$64:$F1243,MATCH(MAX(M$64:M1242),M$64:M1242,0)-1)&gt;(1+$O$2),MAX(K$64:K1243)&gt;MAX(L$64:L1242)),MAX(M$64:M1242)+1,""))),"")</f>
        <v/>
      </c>
      <c r="N1243" s="91">
        <f t="shared" si="130"/>
        <v>0</v>
      </c>
      <c r="O1243" s="91" t="str">
        <f>IFERROR(IF(AND(N1242=$H$2*1,MAX(O$64:O1242)=MAX(P$64:P1242)),MAX(O$64:O1242)+1,""),"")</f>
        <v/>
      </c>
      <c r="P1243" s="91" t="str">
        <f>IFERROR(IF(MOD(MAX(Q$64:Q1243),10*MAX(O$64:O1243))&lt;=2,IF(AND(F1242/INDEX($F$64:$F1243,MATCH(MAX(O$64:O1243),O$64:O1243,0)-1)&lt;(1-$P$2),MAX(O$64:O1243)&gt;MAX(P$64:P1242)),MAX(O$64:O1243),""),IF(AND($F1242/INDEX($F$64:$F1243,MATCH(MAX(Q$64:Q1243),Q$64:Q1243,0)-1)&lt;(1-$P$2),MAX(O$64:O1243)&gt;MAX(P$64:P1242)),MAX(O$64:O1243),"")),"")</f>
        <v/>
      </c>
      <c r="Q1243" s="91" t="str">
        <f>IFERROR(IF(E1243="","",IF(O1243&lt;&gt;"",MAX(O$64:O1243)*10+1,IF(AND($F1242/INDEX($F$64:$F1243,MATCH(MAX(Q$64:Q1242),Q$64:Q1242,0)-1)&gt;(1+$O$2),MAX(O$64:O1243)&gt;MAX(P$64:P1242)),MAX(Q$64:Q1242)+1,""))),"")</f>
        <v/>
      </c>
    </row>
    <row r="1244" spans="1:17" x14ac:dyDescent="0.2">
      <c r="A1244" s="13">
        <f>HLOOKUP($E$2,历史数据!$V$3:$AE$5000,ROW(A1242),)</f>
        <v>85480</v>
      </c>
      <c r="B1244" s="41">
        <v>38327</v>
      </c>
      <c r="C1244" s="100">
        <f>IFERROR(IF(A1244&lt;&gt;0,MAX($C$4:C1243)+1,""),"")</f>
        <v>1231</v>
      </c>
      <c r="D1244" s="100"/>
      <c r="E1244" s="99">
        <f t="shared" si="131"/>
        <v>38338</v>
      </c>
      <c r="F1244" s="101">
        <f>IFERROR(VLOOKUP(E1244,历史数据!AH:AJ,3,),"")</f>
        <v>7.5585534297983701</v>
      </c>
      <c r="G1244" s="101">
        <f t="shared" si="127"/>
        <v>7.7262316840456213</v>
      </c>
      <c r="H1244" s="105">
        <f t="shared" si="128"/>
        <v>-1.0390631581904675E-3</v>
      </c>
      <c r="I1244" s="101">
        <f>IFERROR(VLOOKUP(E1244,历史数据!AH:AJ,2,),"")</f>
        <v>7.6497773505028297</v>
      </c>
      <c r="J1244" s="104">
        <f t="shared" si="129"/>
        <v>0</v>
      </c>
      <c r="K1244" s="104" t="str">
        <f>IFERROR(IF(AND(J1243=$H$2*1,MAX(K$64:K1243)=MAX(L$64:L1243)),MAX(K$64:K1243)+1,""),"")</f>
        <v/>
      </c>
      <c r="L1244" s="104" t="str">
        <f>IFERROR(IF(AND($F1243/INDEX($F$64:$F1244,MATCH(MAX(M$64:M1244),M$64:M1244,0)-1)&lt;(1-$P$2),MAX(K$64:K1244)&gt;MAX(L$64:L1243)),MAX(K$64:K1244),""),"")</f>
        <v/>
      </c>
      <c r="M1244" s="104" t="str">
        <f>IFERROR(IF(E1244="","",IF(K1244&lt;&gt;"",MAX(M$64:M1243)+1,IF(AND($F1243/INDEX($F$64:$F1244,MATCH(MAX(M$64:M1243),M$64:M1243,0)-1)&gt;(1+$O$2),MAX(K$64:K1244)&gt;MAX(L$64:L1243)),MAX(M$64:M1243)+1,""))),"")</f>
        <v/>
      </c>
      <c r="N1244" s="91">
        <f t="shared" si="130"/>
        <v>0</v>
      </c>
      <c r="O1244" s="91" t="str">
        <f>IFERROR(IF(AND(N1243=$H$2*1,MAX(O$64:O1243)=MAX(P$64:P1243)),MAX(O$64:O1243)+1,""),"")</f>
        <v/>
      </c>
      <c r="P1244" s="91" t="str">
        <f>IFERROR(IF(MOD(MAX(Q$64:Q1244),10*MAX(O$64:O1244))&lt;=2,IF(AND(F1243/INDEX($F$64:$F1244,MATCH(MAX(O$64:O1244),O$64:O1244,0)-1)&lt;(1-$P$2),MAX(O$64:O1244)&gt;MAX(P$64:P1243)),MAX(O$64:O1244),""),IF(AND($F1243/INDEX($F$64:$F1244,MATCH(MAX(Q$64:Q1244),Q$64:Q1244,0)-1)&lt;(1-$P$2),MAX(O$64:O1244)&gt;MAX(P$64:P1243)),MAX(O$64:O1244),"")),"")</f>
        <v/>
      </c>
      <c r="Q1244" s="91" t="str">
        <f>IFERROR(IF(E1244="","",IF(O1244&lt;&gt;"",MAX(O$64:O1244)*10+1,IF(AND($F1243/INDEX($F$64:$F1244,MATCH(MAX(Q$64:Q1243),Q$64:Q1243,0)-1)&gt;(1+$O$2),MAX(O$64:O1244)&gt;MAX(P$64:P1243)),MAX(Q$64:Q1243)+1,""))),"")</f>
        <v/>
      </c>
    </row>
    <row r="1245" spans="1:17" x14ac:dyDescent="0.2">
      <c r="A1245" s="13">
        <f>HLOOKUP($E$2,历史数据!$V$3:$AE$5000,ROW(A1243),)</f>
        <v>56900</v>
      </c>
      <c r="B1245" s="41">
        <v>38328</v>
      </c>
      <c r="C1245" s="100">
        <f>IFERROR(IF(A1245&lt;&gt;0,MAX($C$4:C1244)+1,""),"")</f>
        <v>1232</v>
      </c>
      <c r="D1245" s="100"/>
      <c r="E1245" s="99">
        <f t="shared" si="131"/>
        <v>38341</v>
      </c>
      <c r="F1245" s="101">
        <f>IFERROR(VLOOKUP(E1245,历史数据!AH:AJ,3,),"")</f>
        <v>7.4933934864380403</v>
      </c>
      <c r="G1245" s="101">
        <f t="shared" si="127"/>
        <v>7.7138512948071591</v>
      </c>
      <c r="H1245" s="105">
        <f t="shared" si="128"/>
        <v>-1.6023838974473792E-3</v>
      </c>
      <c r="I1245" s="101">
        <f>IFERROR(VLOOKUP(E1245,历史数据!AH:AJ,2,),"")</f>
        <v>7.4933934864380403</v>
      </c>
      <c r="J1245" s="104">
        <f t="shared" si="129"/>
        <v>0</v>
      </c>
      <c r="K1245" s="104" t="str">
        <f>IFERROR(IF(AND(J1244=$H$2*1,MAX(K$64:K1244)=MAX(L$64:L1244)),MAX(K$64:K1244)+1,""),"")</f>
        <v/>
      </c>
      <c r="L1245" s="104" t="str">
        <f>IFERROR(IF(AND($F1244/INDEX($F$64:$F1245,MATCH(MAX(M$64:M1245),M$64:M1245,0)-1)&lt;(1-$P$2),MAX(K$64:K1245)&gt;MAX(L$64:L1244)),MAX(K$64:K1245),""),"")</f>
        <v/>
      </c>
      <c r="M1245" s="104" t="str">
        <f>IFERROR(IF(E1245="","",IF(K1245&lt;&gt;"",MAX(M$64:M1244)+1,IF(AND($F1244/INDEX($F$64:$F1245,MATCH(MAX(M$64:M1244),M$64:M1244,0)-1)&gt;(1+$O$2),MAX(K$64:K1245)&gt;MAX(L$64:L1244)),MAX(M$64:M1244)+1,""))),"")</f>
        <v/>
      </c>
      <c r="N1245" s="91">
        <f t="shared" si="130"/>
        <v>0</v>
      </c>
      <c r="O1245" s="91" t="str">
        <f>IFERROR(IF(AND(N1244=$H$2*1,MAX(O$64:O1244)=MAX(P$64:P1244)),MAX(O$64:O1244)+1,""),"")</f>
        <v/>
      </c>
      <c r="P1245" s="91" t="str">
        <f>IFERROR(IF(MOD(MAX(Q$64:Q1245),10*MAX(O$64:O1245))&lt;=2,IF(AND(F1244/INDEX($F$64:$F1245,MATCH(MAX(O$64:O1245),O$64:O1245,0)-1)&lt;(1-$P$2),MAX(O$64:O1245)&gt;MAX(P$64:P1244)),MAX(O$64:O1245),""),IF(AND($F1244/INDEX($F$64:$F1245,MATCH(MAX(Q$64:Q1245),Q$64:Q1245,0)-1)&lt;(1-$P$2),MAX(O$64:O1245)&gt;MAX(P$64:P1244)),MAX(O$64:O1245),"")),"")</f>
        <v/>
      </c>
      <c r="Q1245" s="91" t="str">
        <f>IFERROR(IF(E1245="","",IF(O1245&lt;&gt;"",MAX(O$64:O1245)*10+1,IF(AND($F1244/INDEX($F$64:$F1245,MATCH(MAX(Q$64:Q1244),Q$64:Q1244,0)-1)&gt;(1+$O$2),MAX(O$64:O1245)&gt;MAX(P$64:P1244)),MAX(Q$64:Q1244)+1,""))),"")</f>
        <v/>
      </c>
    </row>
    <row r="1246" spans="1:17" x14ac:dyDescent="0.2">
      <c r="A1246" s="13">
        <f>HLOOKUP($E$2,历史数据!$V$3:$AE$5000,ROW(A1244),)</f>
        <v>66204</v>
      </c>
      <c r="B1246" s="41">
        <v>38329</v>
      </c>
      <c r="C1246" s="100">
        <f>IFERROR(IF(A1246&lt;&gt;0,MAX($C$4:C1245)+1,""),"")</f>
        <v>1233</v>
      </c>
      <c r="D1246" s="100"/>
      <c r="E1246" s="99">
        <f t="shared" si="131"/>
        <v>38342</v>
      </c>
      <c r="F1246" s="101">
        <f>IFERROR(VLOOKUP(E1246,历史数据!AH:AJ,3,),"")</f>
        <v>7.4542975204218402</v>
      </c>
      <c r="G1246" s="101">
        <f t="shared" si="127"/>
        <v>7.7027741044359033</v>
      </c>
      <c r="H1246" s="105">
        <f t="shared" si="128"/>
        <v>-1.4360129522736909E-3</v>
      </c>
      <c r="I1246" s="101">
        <f>IFERROR(VLOOKUP(E1246,历史数据!AH:AJ,2,),"")</f>
        <v>7.5064254751101096</v>
      </c>
      <c r="J1246" s="104">
        <f t="shared" si="129"/>
        <v>0</v>
      </c>
      <c r="K1246" s="104" t="str">
        <f>IFERROR(IF(AND(J1245=$H$2*1,MAX(K$64:K1245)=MAX(L$64:L1245)),MAX(K$64:K1245)+1,""),"")</f>
        <v/>
      </c>
      <c r="L1246" s="104" t="str">
        <f>IFERROR(IF(AND($F1245/INDEX($F$64:$F1246,MATCH(MAX(M$64:M1246),M$64:M1246,0)-1)&lt;(1-$P$2),MAX(K$64:K1246)&gt;MAX(L$64:L1245)),MAX(K$64:K1246),""),"")</f>
        <v/>
      </c>
      <c r="M1246" s="104" t="str">
        <f>IFERROR(IF(E1246="","",IF(K1246&lt;&gt;"",MAX(M$64:M1245)+1,IF(AND($F1245/INDEX($F$64:$F1246,MATCH(MAX(M$64:M1245),M$64:M1245,0)-1)&gt;(1+$O$2),MAX(K$64:K1246)&gt;MAX(L$64:L1245)),MAX(M$64:M1245)+1,""))),"")</f>
        <v/>
      </c>
      <c r="N1246" s="91">
        <f t="shared" si="130"/>
        <v>0</v>
      </c>
      <c r="O1246" s="91" t="str">
        <f>IFERROR(IF(AND(N1245=$H$2*1,MAX(O$64:O1245)=MAX(P$64:P1245)),MAX(O$64:O1245)+1,""),"")</f>
        <v/>
      </c>
      <c r="P1246" s="91" t="str">
        <f>IFERROR(IF(MOD(MAX(Q$64:Q1246),10*MAX(O$64:O1246))&lt;=2,IF(AND(F1245/INDEX($F$64:$F1246,MATCH(MAX(O$64:O1246),O$64:O1246,0)-1)&lt;(1-$P$2),MAX(O$64:O1246)&gt;MAX(P$64:P1245)),MAX(O$64:O1246),""),IF(AND($F1245/INDEX($F$64:$F1246,MATCH(MAX(Q$64:Q1246),Q$64:Q1246,0)-1)&lt;(1-$P$2),MAX(O$64:O1246)&gt;MAX(P$64:P1245)),MAX(O$64:O1246),"")),"")</f>
        <v/>
      </c>
      <c r="Q1246" s="91" t="str">
        <f>IFERROR(IF(E1246="","",IF(O1246&lt;&gt;"",MAX(O$64:O1246)*10+1,IF(AND($F1245/INDEX($F$64:$F1246,MATCH(MAX(Q$64:Q1245),Q$64:Q1245,0)-1)&gt;(1+$O$2),MAX(O$64:O1246)&gt;MAX(P$64:P1245)),MAX(Q$64:Q1245)+1,""))),"")</f>
        <v/>
      </c>
    </row>
    <row r="1247" spans="1:17" x14ac:dyDescent="0.2">
      <c r="A1247" s="13">
        <f>HLOOKUP($E$2,历史数据!$V$3:$AE$5000,ROW(A1245),)</f>
        <v>94290</v>
      </c>
      <c r="B1247" s="41">
        <v>38330</v>
      </c>
      <c r="C1247" s="100">
        <f>IFERROR(IF(A1247&lt;&gt;0,MAX($C$4:C1246)+1,""),"")</f>
        <v>1234</v>
      </c>
      <c r="D1247" s="100"/>
      <c r="E1247" s="99">
        <f t="shared" si="131"/>
        <v>38343</v>
      </c>
      <c r="F1247" s="101">
        <f>IFERROR(VLOOKUP(E1247,历史数据!AH:AJ,3,),"")</f>
        <v>7.6106813844866403</v>
      </c>
      <c r="G1247" s="101">
        <f t="shared" si="127"/>
        <v>7.6966925097222729</v>
      </c>
      <c r="H1247" s="105">
        <f t="shared" si="128"/>
        <v>-7.8953304759754594E-4</v>
      </c>
      <c r="I1247" s="101">
        <f>IFERROR(VLOOKUP(E1247,历史数据!AH:AJ,2,),"")</f>
        <v>7.4021695657335798</v>
      </c>
      <c r="J1247" s="104">
        <f t="shared" si="129"/>
        <v>0</v>
      </c>
      <c r="K1247" s="104" t="str">
        <f>IFERROR(IF(AND(J1246=$H$2*1,MAX(K$64:K1246)=MAX(L$64:L1246)),MAX(K$64:K1246)+1,""),"")</f>
        <v/>
      </c>
      <c r="L1247" s="104" t="str">
        <f>IFERROR(IF(AND($F1246/INDEX($F$64:$F1247,MATCH(MAX(M$64:M1247),M$64:M1247,0)-1)&lt;(1-$P$2),MAX(K$64:K1247)&gt;MAX(L$64:L1246)),MAX(K$64:K1247),""),"")</f>
        <v/>
      </c>
      <c r="M1247" s="104" t="str">
        <f>IFERROR(IF(E1247="","",IF(K1247&lt;&gt;"",MAX(M$64:M1246)+1,IF(AND($F1246/INDEX($F$64:$F1247,MATCH(MAX(M$64:M1246),M$64:M1246,0)-1)&gt;(1+$O$2),MAX(K$64:K1247)&gt;MAX(L$64:L1246)),MAX(M$64:M1246)+1,""))),"")</f>
        <v/>
      </c>
      <c r="N1247" s="91">
        <f t="shared" si="130"/>
        <v>0</v>
      </c>
      <c r="O1247" s="91" t="str">
        <f>IFERROR(IF(AND(N1246=$H$2*1,MAX(O$64:O1246)=MAX(P$64:P1246)),MAX(O$64:O1246)+1,""),"")</f>
        <v/>
      </c>
      <c r="P1247" s="91" t="str">
        <f>IFERROR(IF(MOD(MAX(Q$64:Q1247),10*MAX(O$64:O1247))&lt;=2,IF(AND(F1246/INDEX($F$64:$F1247,MATCH(MAX(O$64:O1247),O$64:O1247,0)-1)&lt;(1-$P$2),MAX(O$64:O1247)&gt;MAX(P$64:P1246)),MAX(O$64:O1247),""),IF(AND($F1246/INDEX($F$64:$F1247,MATCH(MAX(Q$64:Q1247),Q$64:Q1247,0)-1)&lt;(1-$P$2),MAX(O$64:O1247)&gt;MAX(P$64:P1246)),MAX(O$64:O1247),"")),"")</f>
        <v/>
      </c>
      <c r="Q1247" s="91" t="str">
        <f>IFERROR(IF(E1247="","",IF(O1247&lt;&gt;"",MAX(O$64:O1247)*10+1,IF(AND($F1246/INDEX($F$64:$F1247,MATCH(MAX(Q$64:Q1246),Q$64:Q1246,0)-1)&gt;(1+$O$2),MAX(O$64:O1247)&gt;MAX(P$64:P1246)),MAX(Q$64:Q1246)+1,""))),"")</f>
        <v/>
      </c>
    </row>
    <row r="1248" spans="1:17" x14ac:dyDescent="0.2">
      <c r="A1248" s="13">
        <f>HLOOKUP($E$2,历史数据!$V$3:$AE$5000,ROW(A1246),)</f>
        <v>70500</v>
      </c>
      <c r="B1248" s="41">
        <v>38331</v>
      </c>
      <c r="C1248" s="100">
        <f>IFERROR(IF(A1248&lt;&gt;0,MAX($C$4:C1247)+1,""),"")</f>
        <v>1235</v>
      </c>
      <c r="D1248" s="100"/>
      <c r="E1248" s="99">
        <f t="shared" si="131"/>
        <v>38344</v>
      </c>
      <c r="F1248" s="101">
        <f>IFERROR(VLOOKUP(E1248,历史数据!AH:AJ,3,),"")</f>
        <v>7.4933934864380403</v>
      </c>
      <c r="G1248" s="101">
        <f t="shared" si="127"/>
        <v>7.6864841185958221</v>
      </c>
      <c r="H1248" s="105">
        <f t="shared" si="128"/>
        <v>-1.3263348007674924E-3</v>
      </c>
      <c r="I1248" s="101">
        <f>IFERROR(VLOOKUP(E1248,历史数据!AH:AJ,2,),"")</f>
        <v>7.7800972372235</v>
      </c>
      <c r="J1248" s="104">
        <f t="shared" si="129"/>
        <v>0</v>
      </c>
      <c r="K1248" s="104" t="str">
        <f>IFERROR(IF(AND(J1247=$H$2*1,MAX(K$64:K1247)=MAX(L$64:L1247)),MAX(K$64:K1247)+1,""),"")</f>
        <v/>
      </c>
      <c r="L1248" s="104" t="str">
        <f>IFERROR(IF(AND($F1247/INDEX($F$64:$F1248,MATCH(MAX(M$64:M1248),M$64:M1248,0)-1)&lt;(1-$P$2),MAX(K$64:K1248)&gt;MAX(L$64:L1247)),MAX(K$64:K1248),""),"")</f>
        <v/>
      </c>
      <c r="M1248" s="104" t="str">
        <f>IFERROR(IF(E1248="","",IF(K1248&lt;&gt;"",MAX(M$64:M1247)+1,IF(AND($F1247/INDEX($F$64:$F1248,MATCH(MAX(M$64:M1247),M$64:M1247,0)-1)&gt;(1+$O$2),MAX(K$64:K1248)&gt;MAX(L$64:L1247)),MAX(M$64:M1247)+1,""))),"")</f>
        <v/>
      </c>
      <c r="N1248" s="91">
        <f t="shared" si="130"/>
        <v>0</v>
      </c>
      <c r="O1248" s="91" t="str">
        <f>IFERROR(IF(AND(N1247=$H$2*1,MAX(O$64:O1247)=MAX(P$64:P1247)),MAX(O$64:O1247)+1,""),"")</f>
        <v/>
      </c>
      <c r="P1248" s="91" t="str">
        <f>IFERROR(IF(MOD(MAX(Q$64:Q1248),10*MAX(O$64:O1248))&lt;=2,IF(AND(F1247/INDEX($F$64:$F1248,MATCH(MAX(O$64:O1248),O$64:O1248,0)-1)&lt;(1-$P$2),MAX(O$64:O1248)&gt;MAX(P$64:P1247)),MAX(O$64:O1248),""),IF(AND($F1247/INDEX($F$64:$F1248,MATCH(MAX(Q$64:Q1248),Q$64:Q1248,0)-1)&lt;(1-$P$2),MAX(O$64:O1248)&gt;MAX(P$64:P1247)),MAX(O$64:O1248),"")),"")</f>
        <v/>
      </c>
      <c r="Q1248" s="91" t="str">
        <f>IFERROR(IF(E1248="","",IF(O1248&lt;&gt;"",MAX(O$64:O1248)*10+1,IF(AND($F1247/INDEX($F$64:$F1248,MATCH(MAX(Q$64:Q1247),Q$64:Q1247,0)-1)&gt;(1+$O$2),MAX(O$64:O1248)&gt;MAX(P$64:P1247)),MAX(Q$64:Q1247)+1,""))),"")</f>
        <v/>
      </c>
    </row>
    <row r="1249" spans="1:17" x14ac:dyDescent="0.2">
      <c r="A1249" s="13">
        <f>HLOOKUP($E$2,历史数据!$V$3:$AE$5000,ROW(A1247),)</f>
        <v>36820</v>
      </c>
      <c r="B1249" s="41">
        <v>38334</v>
      </c>
      <c r="C1249" s="100">
        <f>IFERROR(IF(A1249&lt;&gt;0,MAX($C$4:C1248)+1,""),"")</f>
        <v>1236</v>
      </c>
      <c r="D1249" s="100"/>
      <c r="E1249" s="99">
        <f t="shared" si="131"/>
        <v>38345</v>
      </c>
      <c r="F1249" s="101">
        <f>IFERROR(VLOOKUP(E1249,历史数据!AH:AJ,3,),"")</f>
        <v>7.5715854184704403</v>
      </c>
      <c r="G1249" s="101">
        <f t="shared" si="127"/>
        <v>7.6806197236933915</v>
      </c>
      <c r="H1249" s="105">
        <f t="shared" si="128"/>
        <v>-7.6294893893591453E-4</v>
      </c>
      <c r="I1249" s="101">
        <f>IFERROR(VLOOKUP(E1249,历史数据!AH:AJ,2,),"")</f>
        <v>7.5976493958145701</v>
      </c>
      <c r="J1249" s="104">
        <f t="shared" si="129"/>
        <v>0</v>
      </c>
      <c r="K1249" s="104" t="str">
        <f>IFERROR(IF(AND(J1248=$H$2*1,MAX(K$64:K1248)=MAX(L$64:L1248)),MAX(K$64:K1248)+1,""),"")</f>
        <v/>
      </c>
      <c r="L1249" s="104" t="str">
        <f>IFERROR(IF(AND($F1248/INDEX($F$64:$F1249,MATCH(MAX(M$64:M1249),M$64:M1249,0)-1)&lt;(1-$P$2),MAX(K$64:K1249)&gt;MAX(L$64:L1248)),MAX(K$64:K1249),""),"")</f>
        <v/>
      </c>
      <c r="M1249" s="104" t="str">
        <f>IFERROR(IF(E1249="","",IF(K1249&lt;&gt;"",MAX(M$64:M1248)+1,IF(AND($F1248/INDEX($F$64:$F1249,MATCH(MAX(M$64:M1248),M$64:M1248,0)-1)&gt;(1+$O$2),MAX(K$64:K1249)&gt;MAX(L$64:L1248)),MAX(M$64:M1248)+1,""))),"")</f>
        <v/>
      </c>
      <c r="N1249" s="91">
        <f t="shared" si="130"/>
        <v>0</v>
      </c>
      <c r="O1249" s="91" t="str">
        <f>IFERROR(IF(AND(N1248=$H$2*1,MAX(O$64:O1248)=MAX(P$64:P1248)),MAX(O$64:O1248)+1,""),"")</f>
        <v/>
      </c>
      <c r="P1249" s="91" t="str">
        <f>IFERROR(IF(MOD(MAX(Q$64:Q1249),10*MAX(O$64:O1249))&lt;=2,IF(AND(F1248/INDEX($F$64:$F1249,MATCH(MAX(O$64:O1249),O$64:O1249,0)-1)&lt;(1-$P$2),MAX(O$64:O1249)&gt;MAX(P$64:P1248)),MAX(O$64:O1249),""),IF(AND($F1248/INDEX($F$64:$F1249,MATCH(MAX(Q$64:Q1249),Q$64:Q1249,0)-1)&lt;(1-$P$2),MAX(O$64:O1249)&gt;MAX(P$64:P1248)),MAX(O$64:O1249),"")),"")</f>
        <v/>
      </c>
      <c r="Q1249" s="91" t="str">
        <f>IFERROR(IF(E1249="","",IF(O1249&lt;&gt;"",MAX(O$64:O1249)*10+1,IF(AND($F1248/INDEX($F$64:$F1249,MATCH(MAX(Q$64:Q1248),Q$64:Q1248,0)-1)&gt;(1+$O$2),MAX(O$64:O1249)&gt;MAX(P$64:P1248)),MAX(Q$64:Q1248)+1,""))),"")</f>
        <v/>
      </c>
    </row>
    <row r="1250" spans="1:17" x14ac:dyDescent="0.2">
      <c r="A1250" s="13">
        <f>HLOOKUP($E$2,历史数据!$V$3:$AE$5000,ROW(A1248),)</f>
        <v>29600</v>
      </c>
      <c r="B1250" s="41">
        <v>38335</v>
      </c>
      <c r="C1250" s="100">
        <f>IFERROR(IF(A1250&lt;&gt;0,MAX($C$4:C1249)+1,""),"")</f>
        <v>1237</v>
      </c>
      <c r="D1250" s="100"/>
      <c r="E1250" s="99">
        <f t="shared" si="131"/>
        <v>38348</v>
      </c>
      <c r="F1250" s="101">
        <f>IFERROR(VLOOKUP(E1250,历史数据!AH:AJ,3,),"")</f>
        <v>7.5585534297983701</v>
      </c>
      <c r="G1250" s="101">
        <f t="shared" si="127"/>
        <v>7.6767101270917717</v>
      </c>
      <c r="H1250" s="105">
        <f t="shared" si="128"/>
        <v>-5.0902098297611609E-4</v>
      </c>
      <c r="I1250" s="101">
        <f>IFERROR(VLOOKUP(E1250,历史数据!AH:AJ,2,),"")</f>
        <v>7.4933934864380403</v>
      </c>
      <c r="J1250" s="104">
        <f t="shared" si="129"/>
        <v>0</v>
      </c>
      <c r="K1250" s="104" t="str">
        <f>IFERROR(IF(AND(J1249=$H$2*1,MAX(K$64:K1249)=MAX(L$64:L1249)),MAX(K$64:K1249)+1,""),"")</f>
        <v/>
      </c>
      <c r="L1250" s="104" t="str">
        <f>IFERROR(IF(AND($F1249/INDEX($F$64:$F1250,MATCH(MAX(M$64:M1250),M$64:M1250,0)-1)&lt;(1-$P$2),MAX(K$64:K1250)&gt;MAX(L$64:L1249)),MAX(K$64:K1250),""),"")</f>
        <v/>
      </c>
      <c r="M1250" s="104" t="str">
        <f>IFERROR(IF(E1250="","",IF(K1250&lt;&gt;"",MAX(M$64:M1249)+1,IF(AND($F1249/INDEX($F$64:$F1250,MATCH(MAX(M$64:M1249),M$64:M1249,0)-1)&gt;(1+$O$2),MAX(K$64:K1250)&gt;MAX(L$64:L1249)),MAX(M$64:M1249)+1,""))),"")</f>
        <v/>
      </c>
      <c r="N1250" s="91">
        <f t="shared" si="130"/>
        <v>0</v>
      </c>
      <c r="O1250" s="91" t="str">
        <f>IFERROR(IF(AND(N1249=$H$2*1,MAX(O$64:O1249)=MAX(P$64:P1249)),MAX(O$64:O1249)+1,""),"")</f>
        <v/>
      </c>
      <c r="P1250" s="91" t="str">
        <f>IFERROR(IF(MOD(MAX(Q$64:Q1250),10*MAX(O$64:O1250))&lt;=2,IF(AND(F1249/INDEX($F$64:$F1250,MATCH(MAX(O$64:O1250),O$64:O1250,0)-1)&lt;(1-$P$2),MAX(O$64:O1250)&gt;MAX(P$64:P1249)),MAX(O$64:O1250),""),IF(AND($F1249/INDEX($F$64:$F1250,MATCH(MAX(Q$64:Q1250),Q$64:Q1250,0)-1)&lt;(1-$P$2),MAX(O$64:O1250)&gt;MAX(P$64:P1249)),MAX(O$64:O1250),"")),"")</f>
        <v/>
      </c>
      <c r="Q1250" s="91" t="str">
        <f>IFERROR(IF(E1250="","",IF(O1250&lt;&gt;"",MAX(O$64:O1250)*10+1,IF(AND($F1249/INDEX($F$64:$F1250,MATCH(MAX(Q$64:Q1249),Q$64:Q1249,0)-1)&gt;(1+$O$2),MAX(O$64:O1250)&gt;MAX(P$64:P1249)),MAX(Q$64:Q1249)+1,""))),"")</f>
        <v/>
      </c>
    </row>
    <row r="1251" spans="1:17" x14ac:dyDescent="0.2">
      <c r="A1251" s="13">
        <f>HLOOKUP($E$2,历史数据!$V$3:$AE$5000,ROW(A1249),)</f>
        <v>59420</v>
      </c>
      <c r="B1251" s="41">
        <v>38336</v>
      </c>
      <c r="C1251" s="100">
        <f>IFERROR(IF(A1251&lt;&gt;0,MAX($C$4:C1250)+1,""),"")</f>
        <v>1238</v>
      </c>
      <c r="D1251" s="100"/>
      <c r="E1251" s="99">
        <f t="shared" si="131"/>
        <v>38349</v>
      </c>
      <c r="F1251" s="101">
        <f>IFERROR(VLOOKUP(E1251,历史数据!AH:AJ,3,),"")</f>
        <v>7.5455214411263096</v>
      </c>
      <c r="G1251" s="101">
        <f t="shared" si="127"/>
        <v>7.67214893105655</v>
      </c>
      <c r="H1251" s="105">
        <f t="shared" si="128"/>
        <v>-5.9416025350822466E-4</v>
      </c>
      <c r="I1251" s="101">
        <f>IFERROR(VLOOKUP(E1251,历史数据!AH:AJ,2,),"")</f>
        <v>7.4673295090939096</v>
      </c>
      <c r="J1251" s="104">
        <f t="shared" si="129"/>
        <v>0</v>
      </c>
      <c r="K1251" s="104" t="str">
        <f>IFERROR(IF(AND(J1250=$H$2*1,MAX(K$64:K1250)=MAX(L$64:L1250)),MAX(K$64:K1250)+1,""),"")</f>
        <v/>
      </c>
      <c r="L1251" s="104" t="str">
        <f>IFERROR(IF(AND($F1250/INDEX($F$64:$F1251,MATCH(MAX(M$64:M1251),M$64:M1251,0)-1)&lt;(1-$P$2),MAX(K$64:K1251)&gt;MAX(L$64:L1250)),MAX(K$64:K1251),""),"")</f>
        <v/>
      </c>
      <c r="M1251" s="104" t="str">
        <f>IFERROR(IF(E1251="","",IF(K1251&lt;&gt;"",MAX(M$64:M1250)+1,IF(AND($F1250/INDEX($F$64:$F1251,MATCH(MAX(M$64:M1250),M$64:M1250,0)-1)&gt;(1+$O$2),MAX(K$64:K1251)&gt;MAX(L$64:L1250)),MAX(M$64:M1250)+1,""))),"")</f>
        <v/>
      </c>
      <c r="N1251" s="91">
        <f t="shared" si="130"/>
        <v>0</v>
      </c>
      <c r="O1251" s="91" t="str">
        <f>IFERROR(IF(AND(N1250=$H$2*1,MAX(O$64:O1250)=MAX(P$64:P1250)),MAX(O$64:O1250)+1,""),"")</f>
        <v/>
      </c>
      <c r="P1251" s="91" t="str">
        <f>IFERROR(IF(MOD(MAX(Q$64:Q1251),10*MAX(O$64:O1251))&lt;=2,IF(AND(F1250/INDEX($F$64:$F1251,MATCH(MAX(O$64:O1251),O$64:O1251,0)-1)&lt;(1-$P$2),MAX(O$64:O1251)&gt;MAX(P$64:P1250)),MAX(O$64:O1251),""),IF(AND($F1250/INDEX($F$64:$F1251,MATCH(MAX(Q$64:Q1251),Q$64:Q1251,0)-1)&lt;(1-$P$2),MAX(O$64:O1251)&gt;MAX(P$64:P1250)),MAX(O$64:O1251),"")),"")</f>
        <v/>
      </c>
      <c r="Q1251" s="91" t="str">
        <f>IFERROR(IF(E1251="","",IF(O1251&lt;&gt;"",MAX(O$64:O1251)*10+1,IF(AND($F1250/INDEX($F$64:$F1251,MATCH(MAX(Q$64:Q1250),Q$64:Q1250,0)-1)&gt;(1+$O$2),MAX(O$64:O1251)&gt;MAX(P$64:P1250)),MAX(Q$64:Q1250)+1,""))),"")</f>
        <v/>
      </c>
    </row>
    <row r="1252" spans="1:17" x14ac:dyDescent="0.2">
      <c r="A1252" s="13">
        <f>HLOOKUP($E$2,历史数据!$V$3:$AE$5000,ROW(A1250),)</f>
        <v>21700</v>
      </c>
      <c r="B1252" s="41">
        <v>38337</v>
      </c>
      <c r="C1252" s="100">
        <f>IFERROR(IF(A1252&lt;&gt;0,MAX($C$4:C1251)+1,""),"")</f>
        <v>1239</v>
      </c>
      <c r="D1252" s="100"/>
      <c r="E1252" s="99">
        <f t="shared" si="131"/>
        <v>38350</v>
      </c>
      <c r="F1252" s="101">
        <f>IFERROR(VLOOKUP(E1252,历史数据!AH:AJ,3,),"")</f>
        <v>7.5194574637821701</v>
      </c>
      <c r="G1252" s="101">
        <f t="shared" si="127"/>
        <v>7.669325333510935</v>
      </c>
      <c r="H1252" s="105">
        <f t="shared" si="128"/>
        <v>-3.6803216034886344E-4</v>
      </c>
      <c r="I1252" s="101">
        <f>IFERROR(VLOOKUP(E1252,历史数据!AH:AJ,2,),"")</f>
        <v>7.4933934864380403</v>
      </c>
      <c r="J1252" s="104">
        <f t="shared" si="129"/>
        <v>0</v>
      </c>
      <c r="K1252" s="104" t="str">
        <f>IFERROR(IF(AND(J1251=$H$2*1,MAX(K$64:K1251)=MAX(L$64:L1251)),MAX(K$64:K1251)+1,""),"")</f>
        <v/>
      </c>
      <c r="L1252" s="104" t="str">
        <f>IFERROR(IF(AND($F1251/INDEX($F$64:$F1252,MATCH(MAX(M$64:M1252),M$64:M1252,0)-1)&lt;(1-$P$2),MAX(K$64:K1252)&gt;MAX(L$64:L1251)),MAX(K$64:K1252),""),"")</f>
        <v/>
      </c>
      <c r="M1252" s="104" t="str">
        <f>IFERROR(IF(E1252="","",IF(K1252&lt;&gt;"",MAX(M$64:M1251)+1,IF(AND($F1251/INDEX($F$64:$F1252,MATCH(MAX(M$64:M1251),M$64:M1251,0)-1)&gt;(1+$O$2),MAX(K$64:K1252)&gt;MAX(L$64:L1251)),MAX(M$64:M1251)+1,""))),"")</f>
        <v/>
      </c>
      <c r="N1252" s="91">
        <f t="shared" si="130"/>
        <v>0</v>
      </c>
      <c r="O1252" s="91" t="str">
        <f>IFERROR(IF(AND(N1251=$H$2*1,MAX(O$64:O1251)=MAX(P$64:P1251)),MAX(O$64:O1251)+1,""),"")</f>
        <v/>
      </c>
      <c r="P1252" s="91" t="str">
        <f>IFERROR(IF(MOD(MAX(Q$64:Q1252),10*MAX(O$64:O1252))&lt;=2,IF(AND(F1251/INDEX($F$64:$F1252,MATCH(MAX(O$64:O1252),O$64:O1252,0)-1)&lt;(1-$P$2),MAX(O$64:O1252)&gt;MAX(P$64:P1251)),MAX(O$64:O1252),""),IF(AND($F1251/INDEX($F$64:$F1252,MATCH(MAX(Q$64:Q1252),Q$64:Q1252,0)-1)&lt;(1-$P$2),MAX(O$64:O1252)&gt;MAX(P$64:P1251)),MAX(O$64:O1252),"")),"")</f>
        <v/>
      </c>
      <c r="Q1252" s="91" t="str">
        <f>IFERROR(IF(E1252="","",IF(O1252&lt;&gt;"",MAX(O$64:O1252)*10+1,IF(AND($F1251/INDEX($F$64:$F1252,MATCH(MAX(Q$64:Q1251),Q$64:Q1251,0)-1)&gt;(1+$O$2),MAX(O$64:O1252)&gt;MAX(P$64:P1251)),MAX(Q$64:Q1251)+1,""))),"")</f>
        <v/>
      </c>
    </row>
    <row r="1253" spans="1:17" x14ac:dyDescent="0.2">
      <c r="A1253" s="13">
        <f>HLOOKUP($E$2,历史数据!$V$3:$AE$5000,ROW(A1251),)</f>
        <v>31614</v>
      </c>
      <c r="B1253" s="41">
        <v>38338</v>
      </c>
      <c r="C1253" s="100">
        <f>IFERROR(IF(A1253&lt;&gt;0,MAX($C$4:C1252)+1,""),"")</f>
        <v>1240</v>
      </c>
      <c r="D1253" s="100"/>
      <c r="E1253" s="99">
        <f t="shared" si="131"/>
        <v>38351</v>
      </c>
      <c r="F1253" s="101">
        <f>IFERROR(VLOOKUP(E1253,历史数据!AH:AJ,3,),"")</f>
        <v>7.4542975204218402</v>
      </c>
      <c r="G1253" s="101">
        <f t="shared" si="127"/>
        <v>7.6654157369093143</v>
      </c>
      <c r="H1253" s="105">
        <f t="shared" si="128"/>
        <v>-5.097706032286542E-4</v>
      </c>
      <c r="I1253" s="101">
        <f>IFERROR(VLOOKUP(E1253,历史数据!AH:AJ,2,),"")</f>
        <v>7.4152015544056402</v>
      </c>
      <c r="J1253" s="104">
        <f t="shared" si="129"/>
        <v>0</v>
      </c>
      <c r="K1253" s="104" t="str">
        <f>IFERROR(IF(AND(J1252=$H$2*1,MAX(K$64:K1252)=MAX(L$64:L1252)),MAX(K$64:K1252)+1,""),"")</f>
        <v/>
      </c>
      <c r="L1253" s="104" t="str">
        <f>IFERROR(IF(AND($F1252/INDEX($F$64:$F1253,MATCH(MAX(M$64:M1253),M$64:M1253,0)-1)&lt;(1-$P$2),MAX(K$64:K1253)&gt;MAX(L$64:L1252)),MAX(K$64:K1253),""),"")</f>
        <v/>
      </c>
      <c r="M1253" s="104" t="str">
        <f>IFERROR(IF(E1253="","",IF(K1253&lt;&gt;"",MAX(M$64:M1252)+1,IF(AND($F1252/INDEX($F$64:$F1253,MATCH(MAX(M$64:M1252),M$64:M1252,0)-1)&gt;(1+$O$2),MAX(K$64:K1253)&gt;MAX(L$64:L1252)),MAX(M$64:M1252)+1,""))),"")</f>
        <v/>
      </c>
      <c r="N1253" s="91">
        <f t="shared" si="130"/>
        <v>0</v>
      </c>
      <c r="O1253" s="91" t="str">
        <f>IFERROR(IF(AND(N1252=$H$2*1,MAX(O$64:O1252)=MAX(P$64:P1252)),MAX(O$64:O1252)+1,""),"")</f>
        <v/>
      </c>
      <c r="P1253" s="91" t="str">
        <f>IFERROR(IF(MOD(MAX(Q$64:Q1253),10*MAX(O$64:O1253))&lt;=2,IF(AND(F1252/INDEX($F$64:$F1253,MATCH(MAX(O$64:O1253),O$64:O1253,0)-1)&lt;(1-$P$2),MAX(O$64:O1253)&gt;MAX(P$64:P1252)),MAX(O$64:O1253),""),IF(AND($F1252/INDEX($F$64:$F1253,MATCH(MAX(Q$64:Q1253),Q$64:Q1253,0)-1)&lt;(1-$P$2),MAX(O$64:O1253)&gt;MAX(P$64:P1252)),MAX(O$64:O1253),"")),"")</f>
        <v/>
      </c>
      <c r="Q1253" s="91" t="str">
        <f>IFERROR(IF(E1253="","",IF(O1253&lt;&gt;"",MAX(O$64:O1253)*10+1,IF(AND($F1252/INDEX($F$64:$F1253,MATCH(MAX(Q$64:Q1252),Q$64:Q1252,0)-1)&gt;(1+$O$2),MAX(O$64:O1253)&gt;MAX(P$64:P1252)),MAX(Q$64:Q1252)+1,""))),"")</f>
        <v/>
      </c>
    </row>
    <row r="1254" spans="1:17" x14ac:dyDescent="0.2">
      <c r="A1254" s="13">
        <f>HLOOKUP($E$2,历史数据!$V$3:$AE$5000,ROW(A1252),)</f>
        <v>62900</v>
      </c>
      <c r="B1254" s="41">
        <v>38341</v>
      </c>
      <c r="C1254" s="100">
        <f>IFERROR(IF(A1254&lt;&gt;0,MAX($C$4:C1253)+1,""),"")</f>
        <v>1241</v>
      </c>
      <c r="D1254" s="100"/>
      <c r="E1254" s="99">
        <f t="shared" si="131"/>
        <v>38352</v>
      </c>
      <c r="F1254" s="101">
        <f>IFERROR(VLOOKUP(E1254,历史数据!AH:AJ,3,),"")</f>
        <v>7.4412655317497798</v>
      </c>
      <c r="G1254" s="101">
        <f t="shared" si="127"/>
        <v>7.6580309433284759</v>
      </c>
      <c r="H1254" s="105">
        <f t="shared" si="128"/>
        <v>-9.6339113680166122E-4</v>
      </c>
      <c r="I1254" s="101">
        <f>IFERROR(VLOOKUP(E1254,历史数据!AH:AJ,2,),"")</f>
        <v>7.4282335430777104</v>
      </c>
      <c r="J1254" s="104">
        <f t="shared" si="129"/>
        <v>0</v>
      </c>
      <c r="K1254" s="104" t="str">
        <f>IFERROR(IF(AND(J1253=$H$2*1,MAX(K$64:K1253)=MAX(L$64:L1253)),MAX(K$64:K1253)+1,""),"")</f>
        <v/>
      </c>
      <c r="L1254" s="104" t="str">
        <f>IFERROR(IF(AND($F1253/INDEX($F$64:$F1254,MATCH(MAX(M$64:M1254),M$64:M1254,0)-1)&lt;(1-$P$2),MAX(K$64:K1254)&gt;MAX(L$64:L1253)),MAX(K$64:K1254),""),"")</f>
        <v/>
      </c>
      <c r="M1254" s="104" t="str">
        <f>IFERROR(IF(E1254="","",IF(K1254&lt;&gt;"",MAX(M$64:M1253)+1,IF(AND($F1253/INDEX($F$64:$F1254,MATCH(MAX(M$64:M1253),M$64:M1253,0)-1)&gt;(1+$O$2),MAX(K$64:K1254)&gt;MAX(L$64:L1253)),MAX(M$64:M1253)+1,""))),"")</f>
        <v/>
      </c>
      <c r="N1254" s="91">
        <f t="shared" si="130"/>
        <v>0</v>
      </c>
      <c r="O1254" s="91" t="str">
        <f>IFERROR(IF(AND(N1253=$H$2*1,MAX(O$64:O1253)=MAX(P$64:P1253)),MAX(O$64:O1253)+1,""),"")</f>
        <v/>
      </c>
      <c r="P1254" s="91" t="str">
        <f>IFERROR(IF(MOD(MAX(Q$64:Q1254),10*MAX(O$64:O1254))&lt;=2,IF(AND(F1253/INDEX($F$64:$F1254,MATCH(MAX(O$64:O1254),O$64:O1254,0)-1)&lt;(1-$P$2),MAX(O$64:O1254)&gt;MAX(P$64:P1253)),MAX(O$64:O1254),""),IF(AND($F1253/INDEX($F$64:$F1254,MATCH(MAX(Q$64:Q1254),Q$64:Q1254,0)-1)&lt;(1-$P$2),MAX(O$64:O1254)&gt;MAX(P$64:P1253)),MAX(O$64:O1254),"")),"")</f>
        <v/>
      </c>
      <c r="Q1254" s="91" t="str">
        <f>IFERROR(IF(E1254="","",IF(O1254&lt;&gt;"",MAX(O$64:O1254)*10+1,IF(AND($F1253/INDEX($F$64:$F1254,MATCH(MAX(Q$64:Q1253),Q$64:Q1253,0)-1)&gt;(1+$O$2),MAX(O$64:O1254)&gt;MAX(P$64:P1253)),MAX(Q$64:Q1253)+1,""))),"")</f>
        <v/>
      </c>
    </row>
    <row r="1255" spans="1:17" x14ac:dyDescent="0.2">
      <c r="A1255" s="13">
        <f>HLOOKUP($E$2,历史数据!$V$3:$AE$5000,ROW(A1253),)</f>
        <v>18200</v>
      </c>
      <c r="B1255" s="41">
        <v>38342</v>
      </c>
      <c r="C1255" s="100">
        <f>IFERROR(IF(A1255&lt;&gt;0,MAX($C$4:C1254)+1,""),"")</f>
        <v>1242</v>
      </c>
      <c r="D1255" s="100"/>
      <c r="E1255" s="99">
        <f t="shared" si="131"/>
        <v>38356</v>
      </c>
      <c r="F1255" s="101">
        <f>IFERROR(VLOOKUP(E1255,历史数据!AH:AJ,3,),"")</f>
        <v>7.4412655317497798</v>
      </c>
      <c r="G1255" s="101">
        <f t="shared" si="127"/>
        <v>7.6510805493700405</v>
      </c>
      <c r="H1255" s="105">
        <f t="shared" si="128"/>
        <v>-9.0759543933294218E-4</v>
      </c>
      <c r="I1255" s="101">
        <f>IFERROR(VLOOKUP(E1255,历史数据!AH:AJ,2,),"")</f>
        <v>7.4933934864380403</v>
      </c>
      <c r="J1255" s="104">
        <f t="shared" si="129"/>
        <v>0</v>
      </c>
      <c r="K1255" s="104" t="str">
        <f>IFERROR(IF(AND(J1254=$H$2*1,MAX(K$64:K1254)=MAX(L$64:L1254)),MAX(K$64:K1254)+1,""),"")</f>
        <v/>
      </c>
      <c r="L1255" s="104" t="str">
        <f>IFERROR(IF(AND($F1254/INDEX($F$64:$F1255,MATCH(MAX(M$64:M1255),M$64:M1255,0)-1)&lt;(1-$P$2),MAX(K$64:K1255)&gt;MAX(L$64:L1254)),MAX(K$64:K1255),""),"")</f>
        <v/>
      </c>
      <c r="M1255" s="104" t="str">
        <f>IFERROR(IF(E1255="","",IF(K1255&lt;&gt;"",MAX(M$64:M1254)+1,IF(AND($F1254/INDEX($F$64:$F1255,MATCH(MAX(M$64:M1254),M$64:M1254,0)-1)&gt;(1+$O$2),MAX(K$64:K1255)&gt;MAX(L$64:L1254)),MAX(M$64:M1254)+1,""))),"")</f>
        <v/>
      </c>
      <c r="N1255" s="91">
        <f t="shared" si="130"/>
        <v>0</v>
      </c>
      <c r="O1255" s="91" t="str">
        <f>IFERROR(IF(AND(N1254=$H$2*1,MAX(O$64:O1254)=MAX(P$64:P1254)),MAX(O$64:O1254)+1,""),"")</f>
        <v/>
      </c>
      <c r="P1255" s="91" t="str">
        <f>IFERROR(IF(MOD(MAX(Q$64:Q1255),10*MAX(O$64:O1255))&lt;=2,IF(AND(F1254/INDEX($F$64:$F1255,MATCH(MAX(O$64:O1255),O$64:O1255,0)-1)&lt;(1-$P$2),MAX(O$64:O1255)&gt;MAX(P$64:P1254)),MAX(O$64:O1255),""),IF(AND($F1254/INDEX($F$64:$F1255,MATCH(MAX(Q$64:Q1255),Q$64:Q1255,0)-1)&lt;(1-$P$2),MAX(O$64:O1255)&gt;MAX(P$64:P1254)),MAX(O$64:O1255),"")),"")</f>
        <v/>
      </c>
      <c r="Q1255" s="91" t="str">
        <f>IFERROR(IF(E1255="","",IF(O1255&lt;&gt;"",MAX(O$64:O1255)*10+1,IF(AND($F1254/INDEX($F$64:$F1255,MATCH(MAX(Q$64:Q1254),Q$64:Q1254,0)-1)&gt;(1+$O$2),MAX(O$64:O1255)&gt;MAX(P$64:P1254)),MAX(Q$64:Q1254)+1,""))),"")</f>
        <v/>
      </c>
    </row>
    <row r="1256" spans="1:17" x14ac:dyDescent="0.2">
      <c r="A1256" s="13">
        <f>HLOOKUP($E$2,历史数据!$V$3:$AE$5000,ROW(A1254),)</f>
        <v>67666</v>
      </c>
      <c r="B1256" s="41">
        <v>38343</v>
      </c>
      <c r="C1256" s="100">
        <f>IFERROR(IF(A1256&lt;&gt;0,MAX($C$4:C1255)+1,""),"")</f>
        <v>1243</v>
      </c>
      <c r="D1256" s="100"/>
      <c r="E1256" s="99">
        <f t="shared" si="131"/>
        <v>38357</v>
      </c>
      <c r="F1256" s="101">
        <f>IFERROR(VLOOKUP(E1256,历史数据!AH:AJ,3,),"")</f>
        <v>7.3891375770615104</v>
      </c>
      <c r="G1256" s="101">
        <f t="shared" si="127"/>
        <v>7.6460849537124149</v>
      </c>
      <c r="H1256" s="105">
        <f t="shared" si="128"/>
        <v>-6.5292681542039599E-4</v>
      </c>
      <c r="I1256" s="101">
        <f>IFERROR(VLOOKUP(E1256,历史数据!AH:AJ,2,),"")</f>
        <v>7.4282335430777104</v>
      </c>
      <c r="J1256" s="104">
        <f t="shared" si="129"/>
        <v>0</v>
      </c>
      <c r="K1256" s="104" t="str">
        <f>IFERROR(IF(AND(J1255=$H$2*1,MAX(K$64:K1255)=MAX(L$64:L1255)),MAX(K$64:K1255)+1,""),"")</f>
        <v/>
      </c>
      <c r="L1256" s="104" t="str">
        <f>IFERROR(IF(AND($F1255/INDEX($F$64:$F1256,MATCH(MAX(M$64:M1256),M$64:M1256,0)-1)&lt;(1-$P$2),MAX(K$64:K1256)&gt;MAX(L$64:L1255)),MAX(K$64:K1256),""),"")</f>
        <v/>
      </c>
      <c r="M1256" s="104" t="str">
        <f>IFERROR(IF(E1256="","",IF(K1256&lt;&gt;"",MAX(M$64:M1255)+1,IF(AND($F1255/INDEX($F$64:$F1256,MATCH(MAX(M$64:M1255),M$64:M1255,0)-1)&gt;(1+$O$2),MAX(K$64:K1256)&gt;MAX(L$64:L1255)),MAX(M$64:M1255)+1,""))),"")</f>
        <v/>
      </c>
      <c r="N1256" s="91">
        <f t="shared" si="130"/>
        <v>0</v>
      </c>
      <c r="O1256" s="91" t="str">
        <f>IFERROR(IF(AND(N1255=$H$2*1,MAX(O$64:O1255)=MAX(P$64:P1255)),MAX(O$64:O1255)+1,""),"")</f>
        <v/>
      </c>
      <c r="P1256" s="91" t="str">
        <f>IFERROR(IF(MOD(MAX(Q$64:Q1256),10*MAX(O$64:O1256))&lt;=2,IF(AND(F1255/INDEX($F$64:$F1256,MATCH(MAX(O$64:O1256),O$64:O1256,0)-1)&lt;(1-$P$2),MAX(O$64:O1256)&gt;MAX(P$64:P1255)),MAX(O$64:O1256),""),IF(AND($F1255/INDEX($F$64:$F1256,MATCH(MAX(Q$64:Q1256),Q$64:Q1256,0)-1)&lt;(1-$P$2),MAX(O$64:O1256)&gt;MAX(P$64:P1255)),MAX(O$64:O1256),"")),"")</f>
        <v/>
      </c>
      <c r="Q1256" s="91" t="str">
        <f>IFERROR(IF(E1256="","",IF(O1256&lt;&gt;"",MAX(O$64:O1256)*10+1,IF(AND($F1255/INDEX($F$64:$F1256,MATCH(MAX(Q$64:Q1255),Q$64:Q1255,0)-1)&gt;(1+$O$2),MAX(O$64:O1256)&gt;MAX(P$64:P1255)),MAX(Q$64:Q1255)+1,""))),"")</f>
        <v/>
      </c>
    </row>
    <row r="1257" spans="1:17" x14ac:dyDescent="0.2">
      <c r="A1257" s="13">
        <f>HLOOKUP($E$2,历史数据!$V$3:$AE$5000,ROW(A1255),)</f>
        <v>31200</v>
      </c>
      <c r="B1257" s="41">
        <v>38344</v>
      </c>
      <c r="C1257" s="100">
        <f>IFERROR(IF(A1257&lt;&gt;0,MAX($C$4:C1256)+1,""),"")</f>
        <v>1244</v>
      </c>
      <c r="D1257" s="100"/>
      <c r="E1257" s="99">
        <f t="shared" si="131"/>
        <v>38358</v>
      </c>
      <c r="F1257" s="101">
        <f>IFERROR(VLOOKUP(E1257,历史数据!AH:AJ,3,),"")</f>
        <v>7.2718496790129201</v>
      </c>
      <c r="G1257" s="101">
        <f t="shared" si="127"/>
        <v>7.639351759565181</v>
      </c>
      <c r="H1257" s="105">
        <f t="shared" si="128"/>
        <v>-8.8060676646872782E-4</v>
      </c>
      <c r="I1257" s="101">
        <f>IFERROR(VLOOKUP(E1257,历史数据!AH:AJ,2,),"")</f>
        <v>7.3109456450291104</v>
      </c>
      <c r="J1257" s="104">
        <f t="shared" si="129"/>
        <v>0</v>
      </c>
      <c r="K1257" s="104" t="str">
        <f>IFERROR(IF(AND(J1256=$H$2*1,MAX(K$64:K1256)=MAX(L$64:L1256)),MAX(K$64:K1256)+1,""),"")</f>
        <v/>
      </c>
      <c r="L1257" s="104" t="str">
        <f>IFERROR(IF(AND($F1256/INDEX($F$64:$F1257,MATCH(MAX(M$64:M1257),M$64:M1257,0)-1)&lt;(1-$P$2),MAX(K$64:K1257)&gt;MAX(L$64:L1256)),MAX(K$64:K1257),""),"")</f>
        <v/>
      </c>
      <c r="M1257" s="104" t="str">
        <f>IFERROR(IF(E1257="","",IF(K1257&lt;&gt;"",MAX(M$64:M1256)+1,IF(AND($F1256/INDEX($F$64:$F1257,MATCH(MAX(M$64:M1256),M$64:M1256,0)-1)&gt;(1+$O$2),MAX(K$64:K1257)&gt;MAX(L$64:L1256)),MAX(M$64:M1256)+1,""))),"")</f>
        <v/>
      </c>
      <c r="N1257" s="91">
        <f t="shared" si="130"/>
        <v>0</v>
      </c>
      <c r="O1257" s="91" t="str">
        <f>IFERROR(IF(AND(N1256=$H$2*1,MAX(O$64:O1256)=MAX(P$64:P1256)),MAX(O$64:O1256)+1,""),"")</f>
        <v/>
      </c>
      <c r="P1257" s="91" t="str">
        <f>IFERROR(IF(MOD(MAX(Q$64:Q1257),10*MAX(O$64:O1257))&lt;=2,IF(AND(F1256/INDEX($F$64:$F1257,MATCH(MAX(O$64:O1257),O$64:O1257,0)-1)&lt;(1-$P$2),MAX(O$64:O1257)&gt;MAX(P$64:P1256)),MAX(O$64:O1257),""),IF(AND($F1256/INDEX($F$64:$F1257,MATCH(MAX(Q$64:Q1257),Q$64:Q1257,0)-1)&lt;(1-$P$2),MAX(O$64:O1257)&gt;MAX(P$64:P1256)),MAX(O$64:O1257),"")),"")</f>
        <v/>
      </c>
      <c r="Q1257" s="91" t="str">
        <f>IFERROR(IF(E1257="","",IF(O1257&lt;&gt;"",MAX(O$64:O1257)*10+1,IF(AND($F1256/INDEX($F$64:$F1257,MATCH(MAX(Q$64:Q1256),Q$64:Q1256,0)-1)&gt;(1+$O$2),MAX(O$64:O1257)&gt;MAX(P$64:P1256)),MAX(Q$64:Q1256)+1,""))),"")</f>
        <v/>
      </c>
    </row>
    <row r="1258" spans="1:17" x14ac:dyDescent="0.2">
      <c r="A1258" s="13">
        <f>HLOOKUP($E$2,历史数据!$V$3:$AE$5000,ROW(A1256),)</f>
        <v>20100</v>
      </c>
      <c r="B1258" s="41">
        <v>38345</v>
      </c>
      <c r="C1258" s="100">
        <f>IFERROR(IF(A1258&lt;&gt;0,MAX($C$4:C1257)+1,""),"")</f>
        <v>1245</v>
      </c>
      <c r="D1258" s="100"/>
      <c r="E1258" s="99">
        <f t="shared" si="131"/>
        <v>38359</v>
      </c>
      <c r="F1258" s="101">
        <f>IFERROR(VLOOKUP(E1258,历史数据!AH:AJ,3,),"")</f>
        <v>7.2066897356525903</v>
      </c>
      <c r="G1258" s="101">
        <f t="shared" si="127"/>
        <v>7.6384829603203768</v>
      </c>
      <c r="H1258" s="105">
        <f t="shared" si="128"/>
        <v>-1.1372682815868895E-4</v>
      </c>
      <c r="I1258" s="101">
        <f>IFERROR(VLOOKUP(E1258,历史数据!AH:AJ,2,),"")</f>
        <v>7.4282335430777104</v>
      </c>
      <c r="J1258" s="104">
        <f t="shared" si="129"/>
        <v>0</v>
      </c>
      <c r="K1258" s="104" t="str">
        <f>IFERROR(IF(AND(J1257=$H$2*1,MAX(K$64:K1257)=MAX(L$64:L1257)),MAX(K$64:K1257)+1,""),"")</f>
        <v/>
      </c>
      <c r="L1258" s="104" t="str">
        <f>IFERROR(IF(AND($F1257/INDEX($F$64:$F1258,MATCH(MAX(M$64:M1258),M$64:M1258,0)-1)&lt;(1-$P$2),MAX(K$64:K1258)&gt;MAX(L$64:L1257)),MAX(K$64:K1258),""),"")</f>
        <v/>
      </c>
      <c r="M1258" s="104" t="str">
        <f>IFERROR(IF(E1258="","",IF(K1258&lt;&gt;"",MAX(M$64:M1257)+1,IF(AND($F1257/INDEX($F$64:$F1258,MATCH(MAX(M$64:M1257),M$64:M1257,0)-1)&gt;(1+$O$2),MAX(K$64:K1258)&gt;MAX(L$64:L1257)),MAX(M$64:M1257)+1,""))),"")</f>
        <v/>
      </c>
      <c r="N1258" s="91">
        <f t="shared" si="130"/>
        <v>0</v>
      </c>
      <c r="O1258" s="91" t="str">
        <f>IFERROR(IF(AND(N1257=$H$2*1,MAX(O$64:O1257)=MAX(P$64:P1257)),MAX(O$64:O1257)+1,""),"")</f>
        <v/>
      </c>
      <c r="P1258" s="91" t="str">
        <f>IFERROR(IF(MOD(MAX(Q$64:Q1258),10*MAX(O$64:O1258))&lt;=2,IF(AND(F1257/INDEX($F$64:$F1258,MATCH(MAX(O$64:O1258),O$64:O1258,0)-1)&lt;(1-$P$2),MAX(O$64:O1258)&gt;MAX(P$64:P1257)),MAX(O$64:O1258),""),IF(AND($F1257/INDEX($F$64:$F1258,MATCH(MAX(Q$64:Q1258),Q$64:Q1258,0)-1)&lt;(1-$P$2),MAX(O$64:O1258)&gt;MAX(P$64:P1257)),MAX(O$64:O1258),"")),"")</f>
        <v/>
      </c>
      <c r="Q1258" s="91" t="str">
        <f>IFERROR(IF(E1258="","",IF(O1258&lt;&gt;"",MAX(O$64:O1258)*10+1,IF(AND($F1257/INDEX($F$64:$F1258,MATCH(MAX(Q$64:Q1257),Q$64:Q1257,0)-1)&gt;(1+$O$2),MAX(O$64:O1258)&gt;MAX(P$64:P1257)),MAX(Q$64:Q1257)+1,""))),"")</f>
        <v/>
      </c>
    </row>
    <row r="1259" spans="1:17" x14ac:dyDescent="0.2">
      <c r="A1259" s="13">
        <f>HLOOKUP($E$2,历史数据!$V$3:$AE$5000,ROW(A1257),)</f>
        <v>19050</v>
      </c>
      <c r="B1259" s="41">
        <v>38348</v>
      </c>
      <c r="C1259" s="100">
        <f>IFERROR(IF(A1259&lt;&gt;0,MAX($C$4:C1258)+1,""),"")</f>
        <v>1246</v>
      </c>
      <c r="D1259" s="100"/>
      <c r="E1259" s="99">
        <f t="shared" si="131"/>
        <v>38362</v>
      </c>
      <c r="F1259" s="101">
        <f>IFERROR(VLOOKUP(E1259,历史数据!AH:AJ,3,),"")</f>
        <v>7.1806257583084498</v>
      </c>
      <c r="G1259" s="101">
        <f t="shared" si="127"/>
        <v>7.6371797614531705</v>
      </c>
      <c r="H1259" s="105">
        <f t="shared" si="128"/>
        <v>-1.7060964513193611E-4</v>
      </c>
      <c r="I1259" s="101">
        <f>IFERROR(VLOOKUP(E1259,历史数据!AH:AJ,2,),"")</f>
        <v>7.1675937696363903</v>
      </c>
      <c r="J1259" s="104" t="str">
        <f t="shared" si="129"/>
        <v>0</v>
      </c>
      <c r="K1259" s="104" t="str">
        <f>IFERROR(IF(AND(J1258=$H$2*1,MAX(K$64:K1258)=MAX(L$64:L1258)),MAX(K$64:K1258)+1,""),"")</f>
        <v/>
      </c>
      <c r="L1259" s="104">
        <f>IFERROR(IF(AND($F1258/INDEX($F$64:$F1259,MATCH(MAX(M$64:M1259),M$64:M1259,0)-1)&lt;(1-$P$2),MAX(K$64:K1259)&gt;MAX(L$64:L1258)),MAX(K$64:K1259),""),"")</f>
        <v>9</v>
      </c>
      <c r="M1259" s="104" t="str">
        <f>IFERROR(IF(E1259="","",IF(K1259&lt;&gt;"",MAX(M$64:M1258)+1,IF(AND($F1258/INDEX($F$64:$F1259,MATCH(MAX(M$64:M1258),M$64:M1258,0)-1)&gt;(1+$O$2),MAX(K$64:K1259)&gt;MAX(L$64:L1258)),MAX(M$64:M1258)+1,""))),"")</f>
        <v/>
      </c>
      <c r="N1259" s="91" t="str">
        <f t="shared" si="130"/>
        <v>0</v>
      </c>
      <c r="O1259" s="91" t="str">
        <f>IFERROR(IF(AND(N1258=$H$2*1,MAX(O$64:O1258)=MAX(P$64:P1258)),MAX(O$64:O1258)+1,""),"")</f>
        <v/>
      </c>
      <c r="P1259" s="91">
        <f>IFERROR(IF(MOD(MAX(Q$64:Q1259),10*MAX(O$64:O1259))&lt;=2,IF(AND(F1258/INDEX($F$64:$F1259,MATCH(MAX(O$64:O1259),O$64:O1259,0)-1)&lt;(1-$P$2),MAX(O$64:O1259)&gt;MAX(P$64:P1258)),MAX(O$64:O1259),""),IF(AND($F1258/INDEX($F$64:$F1259,MATCH(MAX(Q$64:Q1259),Q$64:Q1259,0)-1)&lt;(1-$P$2),MAX(O$64:O1259)&gt;MAX(P$64:P1258)),MAX(O$64:O1259),"")),"")</f>
        <v>5</v>
      </c>
      <c r="Q1259" s="91" t="str">
        <f>IFERROR(IF(E1259="","",IF(O1259&lt;&gt;"",MAX(O$64:O1259)*10+1,IF(AND($F1258/INDEX($F$64:$F1259,MATCH(MAX(Q$64:Q1258),Q$64:Q1258,0)-1)&gt;(1+$O$2),MAX(O$64:O1259)&gt;MAX(P$64:P1258)),MAX(Q$64:Q1258)+1,""))),"")</f>
        <v/>
      </c>
    </row>
    <row r="1260" spans="1:17" x14ac:dyDescent="0.2">
      <c r="A1260" s="13">
        <f>HLOOKUP($E$2,历史数据!$V$3:$AE$5000,ROW(A1258),)</f>
        <v>15400</v>
      </c>
      <c r="B1260" s="41">
        <v>38349</v>
      </c>
      <c r="C1260" s="100">
        <f>IFERROR(IF(A1260&lt;&gt;0,MAX($C$4:C1259)+1,""),"")</f>
        <v>1247</v>
      </c>
      <c r="D1260" s="100"/>
      <c r="E1260" s="99">
        <f t="shared" si="131"/>
        <v>38363</v>
      </c>
      <c r="F1260" s="101">
        <f>IFERROR(VLOOKUP(E1260,历史数据!AH:AJ,3,),"")</f>
        <v>7.2718496790129201</v>
      </c>
      <c r="G1260" s="101">
        <f t="shared" si="127"/>
        <v>7.6345733637187578</v>
      </c>
      <c r="H1260" s="105">
        <f t="shared" si="128"/>
        <v>-3.4127751549961616E-4</v>
      </c>
      <c r="I1260" s="101">
        <f>IFERROR(VLOOKUP(E1260,历史数据!AH:AJ,2,),"")</f>
        <v>7.1675937696363903</v>
      </c>
      <c r="J1260" s="104">
        <f t="shared" si="129"/>
        <v>0</v>
      </c>
      <c r="K1260" s="104" t="str">
        <f>IFERROR(IF(AND(J1259=$H$2*1,MAX(K$64:K1259)=MAX(L$64:L1259)),MAX(K$64:K1259)+1,""),"")</f>
        <v/>
      </c>
      <c r="L1260" s="104" t="str">
        <f>IFERROR(IF(AND($F1259/INDEX($F$64:$F1260,MATCH(MAX(M$64:M1260),M$64:M1260,0)-1)&lt;(1-$P$2),MAX(K$64:K1260)&gt;MAX(L$64:L1259)),MAX(K$64:K1260),""),"")</f>
        <v/>
      </c>
      <c r="M1260" s="104" t="str">
        <f>IFERROR(IF(E1260="","",IF(K1260&lt;&gt;"",MAX(M$64:M1259)+1,IF(AND($F1259/INDEX($F$64:$F1260,MATCH(MAX(M$64:M1259),M$64:M1259,0)-1)&gt;(1+$O$2),MAX(K$64:K1260)&gt;MAX(L$64:L1259)),MAX(M$64:M1259)+1,""))),"")</f>
        <v/>
      </c>
      <c r="N1260" s="91">
        <f t="shared" si="130"/>
        <v>0</v>
      </c>
      <c r="O1260" s="91" t="str">
        <f>IFERROR(IF(AND(N1259=$H$2*1,MAX(O$64:O1259)=MAX(P$64:P1259)),MAX(O$64:O1259)+1,""),"")</f>
        <v/>
      </c>
      <c r="P1260" s="91" t="str">
        <f>IFERROR(IF(MOD(MAX(Q$64:Q1260),10*MAX(O$64:O1260))&lt;=2,IF(AND(F1259/INDEX($F$64:$F1260,MATCH(MAX(O$64:O1260),O$64:O1260,0)-1)&lt;(1-$P$2),MAX(O$64:O1260)&gt;MAX(P$64:P1259)),MAX(O$64:O1260),""),IF(AND($F1259/INDEX($F$64:$F1260,MATCH(MAX(Q$64:Q1260),Q$64:Q1260,0)-1)&lt;(1-$P$2),MAX(O$64:O1260)&gt;MAX(P$64:P1259)),MAX(O$64:O1260),"")),"")</f>
        <v/>
      </c>
      <c r="Q1260" s="91" t="str">
        <f>IFERROR(IF(E1260="","",IF(O1260&lt;&gt;"",MAX(O$64:O1260)*10+1,IF(AND($F1259/INDEX($F$64:$F1260,MATCH(MAX(Q$64:Q1259),Q$64:Q1259,0)-1)&gt;(1+$O$2),MAX(O$64:O1260)&gt;MAX(P$64:P1259)),MAX(Q$64:Q1259)+1,""))),"")</f>
        <v/>
      </c>
    </row>
    <row r="1261" spans="1:17" x14ac:dyDescent="0.2">
      <c r="A1261" s="13">
        <f>HLOOKUP($E$2,历史数据!$V$3:$AE$5000,ROW(A1259),)</f>
        <v>20600</v>
      </c>
      <c r="B1261" s="41">
        <v>38350</v>
      </c>
      <c r="C1261" s="100">
        <f>IFERROR(IF(A1261&lt;&gt;0,MAX($C$4:C1260)+1,""),"")</f>
        <v>1248</v>
      </c>
      <c r="D1261" s="100"/>
      <c r="E1261" s="99">
        <f t="shared" si="131"/>
        <v>38364</v>
      </c>
      <c r="F1261" s="101">
        <f>IFERROR(VLOOKUP(E1261,历史数据!AH:AJ,3,),"")</f>
        <v>7.1806257583084498</v>
      </c>
      <c r="G1261" s="101">
        <f t="shared" si="127"/>
        <v>7.6302293674947359</v>
      </c>
      <c r="H1261" s="105">
        <f t="shared" si="128"/>
        <v>-5.6899004267418896E-4</v>
      </c>
      <c r="I1261" s="101">
        <f>IFERROR(VLOOKUP(E1261,历史数据!AH:AJ,2,),"")</f>
        <v>7.2457857016687797</v>
      </c>
      <c r="J1261" s="104">
        <f t="shared" si="129"/>
        <v>0</v>
      </c>
      <c r="K1261" s="104" t="str">
        <f>IFERROR(IF(AND(J1260=$H$2*1,MAX(K$64:K1260)=MAX(L$64:L1260)),MAX(K$64:K1260)+1,""),"")</f>
        <v/>
      </c>
      <c r="L1261" s="104" t="str">
        <f>IFERROR(IF(AND($F1260/INDEX($F$64:$F1261,MATCH(MAX(M$64:M1261),M$64:M1261,0)-1)&lt;(1-$P$2),MAX(K$64:K1261)&gt;MAX(L$64:L1260)),MAX(K$64:K1261),""),"")</f>
        <v/>
      </c>
      <c r="M1261" s="104" t="str">
        <f>IFERROR(IF(E1261="","",IF(K1261&lt;&gt;"",MAX(M$64:M1260)+1,IF(AND($F1260/INDEX($F$64:$F1261,MATCH(MAX(M$64:M1260),M$64:M1260,0)-1)&gt;(1+$O$2),MAX(K$64:K1261)&gt;MAX(L$64:L1260)),MAX(M$64:M1260)+1,""))),"")</f>
        <v/>
      </c>
      <c r="N1261" s="91">
        <f t="shared" si="130"/>
        <v>0</v>
      </c>
      <c r="O1261" s="91" t="str">
        <f>IFERROR(IF(AND(N1260=$H$2*1,MAX(O$64:O1260)=MAX(P$64:P1260)),MAX(O$64:O1260)+1,""),"")</f>
        <v/>
      </c>
      <c r="P1261" s="91" t="str">
        <f>IFERROR(IF(MOD(MAX(Q$64:Q1261),10*MAX(O$64:O1261))&lt;=2,IF(AND(F1260/INDEX($F$64:$F1261,MATCH(MAX(O$64:O1261),O$64:O1261,0)-1)&lt;(1-$P$2),MAX(O$64:O1261)&gt;MAX(P$64:P1260)),MAX(O$64:O1261),""),IF(AND($F1260/INDEX($F$64:$F1261,MATCH(MAX(Q$64:Q1261),Q$64:Q1261,0)-1)&lt;(1-$P$2),MAX(O$64:O1261)&gt;MAX(P$64:P1260)),MAX(O$64:O1261),"")),"")</f>
        <v/>
      </c>
      <c r="Q1261" s="91" t="str">
        <f>IFERROR(IF(E1261="","",IF(O1261&lt;&gt;"",MAX(O$64:O1261)*10+1,IF(AND($F1260/INDEX($F$64:$F1261,MATCH(MAX(Q$64:Q1260),Q$64:Q1260,0)-1)&gt;(1+$O$2),MAX(O$64:O1261)&gt;MAX(P$64:P1260)),MAX(Q$64:Q1260)+1,""))),"")</f>
        <v/>
      </c>
    </row>
    <row r="1262" spans="1:17" x14ac:dyDescent="0.2">
      <c r="A1262" s="13">
        <f>HLOOKUP($E$2,历史数据!$V$3:$AE$5000,ROW(A1260),)</f>
        <v>34649</v>
      </c>
      <c r="B1262" s="41">
        <v>38351</v>
      </c>
      <c r="C1262" s="100">
        <f>IFERROR(IF(A1262&lt;&gt;0,MAX($C$4:C1261)+1,""),"")</f>
        <v>1249</v>
      </c>
      <c r="D1262" s="100"/>
      <c r="E1262" s="99">
        <f t="shared" si="131"/>
        <v>38365</v>
      </c>
      <c r="F1262" s="101">
        <f>IFERROR(VLOOKUP(E1262,历史数据!AH:AJ,3,),"")</f>
        <v>7.2718496790129201</v>
      </c>
      <c r="G1262" s="101">
        <f t="shared" si="127"/>
        <v>7.6208897756130893</v>
      </c>
      <c r="H1262" s="105">
        <f t="shared" si="128"/>
        <v>-1.2240250498148919E-3</v>
      </c>
      <c r="I1262" s="101">
        <f>IFERROR(VLOOKUP(E1262,历史数据!AH:AJ,2,),"")</f>
        <v>7.1415297922922498</v>
      </c>
      <c r="J1262" s="104">
        <f t="shared" si="129"/>
        <v>0</v>
      </c>
      <c r="K1262" s="104" t="str">
        <f>IFERROR(IF(AND(J1261=$H$2*1,MAX(K$64:K1261)=MAX(L$64:L1261)),MAX(K$64:K1261)+1,""),"")</f>
        <v/>
      </c>
      <c r="L1262" s="104" t="str">
        <f>IFERROR(IF(AND($F1261/INDEX($F$64:$F1262,MATCH(MAX(M$64:M1262),M$64:M1262,0)-1)&lt;(1-$P$2),MAX(K$64:K1262)&gt;MAX(L$64:L1261)),MAX(K$64:K1262),""),"")</f>
        <v/>
      </c>
      <c r="M1262" s="104" t="str">
        <f>IFERROR(IF(E1262="","",IF(K1262&lt;&gt;"",MAX(M$64:M1261)+1,IF(AND($F1261/INDEX($F$64:$F1262,MATCH(MAX(M$64:M1261),M$64:M1261,0)-1)&gt;(1+$O$2),MAX(K$64:K1262)&gt;MAX(L$64:L1261)),MAX(M$64:M1261)+1,""))),"")</f>
        <v/>
      </c>
      <c r="N1262" s="91">
        <f t="shared" si="130"/>
        <v>0</v>
      </c>
      <c r="O1262" s="91" t="str">
        <f>IFERROR(IF(AND(N1261=$H$2*1,MAX(O$64:O1261)=MAX(P$64:P1261)),MAX(O$64:O1261)+1,""),"")</f>
        <v/>
      </c>
      <c r="P1262" s="91" t="str">
        <f>IFERROR(IF(MOD(MAX(Q$64:Q1262),10*MAX(O$64:O1262))&lt;=2,IF(AND(F1261/INDEX($F$64:$F1262,MATCH(MAX(O$64:O1262),O$64:O1262,0)-1)&lt;(1-$P$2),MAX(O$64:O1262)&gt;MAX(P$64:P1261)),MAX(O$64:O1262),""),IF(AND($F1261/INDEX($F$64:$F1262,MATCH(MAX(Q$64:Q1262),Q$64:Q1262,0)-1)&lt;(1-$P$2),MAX(O$64:O1262)&gt;MAX(P$64:P1261)),MAX(O$64:O1262),"")),"")</f>
        <v/>
      </c>
      <c r="Q1262" s="91" t="str">
        <f>IFERROR(IF(E1262="","",IF(O1262&lt;&gt;"",MAX(O$64:O1262)*10+1,IF(AND($F1261/INDEX($F$64:$F1262,MATCH(MAX(Q$64:Q1261),Q$64:Q1261,0)-1)&gt;(1+$O$2),MAX(O$64:O1262)&gt;MAX(P$64:P1261)),MAX(Q$64:Q1261)+1,""))),"")</f>
        <v/>
      </c>
    </row>
    <row r="1263" spans="1:17" x14ac:dyDescent="0.2">
      <c r="A1263" s="13">
        <f>HLOOKUP($E$2,历史数据!$V$3:$AE$5000,ROW(A1261),)</f>
        <v>22700</v>
      </c>
      <c r="B1263" s="41">
        <v>38352</v>
      </c>
      <c r="C1263" s="100">
        <f>IFERROR(IF(A1263&lt;&gt;0,MAX($C$4:C1262)+1,""),"")</f>
        <v>1250</v>
      </c>
      <c r="D1263" s="100"/>
      <c r="E1263" s="99">
        <f t="shared" si="131"/>
        <v>38366</v>
      </c>
      <c r="F1263" s="101">
        <f>IFERROR(VLOOKUP(E1263,历史数据!AH:AJ,3,),"")</f>
        <v>7.2457857016687797</v>
      </c>
      <c r="G1263" s="101">
        <f t="shared" si="127"/>
        <v>7.6135049820322518</v>
      </c>
      <c r="H1263" s="105">
        <f t="shared" si="128"/>
        <v>-9.6901986490727232E-4</v>
      </c>
      <c r="I1263" s="101">
        <f>IFERROR(VLOOKUP(E1263,历史数据!AH:AJ,2,),"")</f>
        <v>7.3109456450291104</v>
      </c>
      <c r="J1263" s="104">
        <f t="shared" si="129"/>
        <v>0</v>
      </c>
      <c r="K1263" s="104" t="str">
        <f>IFERROR(IF(AND(J1262=$H$2*1,MAX(K$64:K1262)=MAX(L$64:L1262)),MAX(K$64:K1262)+1,""),"")</f>
        <v/>
      </c>
      <c r="L1263" s="104" t="str">
        <f>IFERROR(IF(AND($F1262/INDEX($F$64:$F1263,MATCH(MAX(M$64:M1263),M$64:M1263,0)-1)&lt;(1-$P$2),MAX(K$64:K1263)&gt;MAX(L$64:L1262)),MAX(K$64:K1263),""),"")</f>
        <v/>
      </c>
      <c r="M1263" s="104" t="str">
        <f>IFERROR(IF(E1263="","",IF(K1263&lt;&gt;"",MAX(M$64:M1262)+1,IF(AND($F1262/INDEX($F$64:$F1263,MATCH(MAX(M$64:M1262),M$64:M1262,0)-1)&gt;(1+$O$2),MAX(K$64:K1263)&gt;MAX(L$64:L1262)),MAX(M$64:M1262)+1,""))),"")</f>
        <v/>
      </c>
      <c r="N1263" s="91">
        <f t="shared" si="130"/>
        <v>0</v>
      </c>
      <c r="O1263" s="91" t="str">
        <f>IFERROR(IF(AND(N1262=$H$2*1,MAX(O$64:O1262)=MAX(P$64:P1262)),MAX(O$64:O1262)+1,""),"")</f>
        <v/>
      </c>
      <c r="P1263" s="91" t="str">
        <f>IFERROR(IF(MOD(MAX(Q$64:Q1263),10*MAX(O$64:O1263))&lt;=2,IF(AND(F1262/INDEX($F$64:$F1263,MATCH(MAX(O$64:O1263),O$64:O1263,0)-1)&lt;(1-$P$2),MAX(O$64:O1263)&gt;MAX(P$64:P1262)),MAX(O$64:O1263),""),IF(AND($F1262/INDEX($F$64:$F1263,MATCH(MAX(Q$64:Q1263),Q$64:Q1263,0)-1)&lt;(1-$P$2),MAX(O$64:O1263)&gt;MAX(P$64:P1262)),MAX(O$64:O1263),"")),"")</f>
        <v/>
      </c>
      <c r="Q1263" s="91" t="str">
        <f>IFERROR(IF(E1263="","",IF(O1263&lt;&gt;"",MAX(O$64:O1263)*10+1,IF(AND($F1262/INDEX($F$64:$F1263,MATCH(MAX(Q$64:Q1262),Q$64:Q1262,0)-1)&gt;(1+$O$2),MAX(O$64:O1263)&gt;MAX(P$64:P1262)),MAX(Q$64:Q1262)+1,""))),"")</f>
        <v/>
      </c>
    </row>
    <row r="1264" spans="1:17" x14ac:dyDescent="0.2">
      <c r="A1264" s="13">
        <f>HLOOKUP($E$2,历史数据!$V$3:$AE$5000,ROW(A1262),)</f>
        <v>21080</v>
      </c>
      <c r="B1264" s="41">
        <v>38356</v>
      </c>
      <c r="C1264" s="100">
        <f>IFERROR(IF(A1264&lt;&gt;0,MAX($C$4:C1263)+1,""),"")</f>
        <v>1251</v>
      </c>
      <c r="D1264" s="100"/>
      <c r="E1264" s="99">
        <f t="shared" si="131"/>
        <v>38369</v>
      </c>
      <c r="F1264" s="101">
        <f>IFERROR(VLOOKUP(E1264,历史数据!AH:AJ,3,),"")</f>
        <v>7.1024338262760596</v>
      </c>
      <c r="G1264" s="101">
        <f t="shared" si="127"/>
        <v>7.6026449914721956</v>
      </c>
      <c r="H1264" s="105">
        <f t="shared" si="128"/>
        <v>-1.4264114341141498E-3</v>
      </c>
      <c r="I1264" s="101">
        <f>IFERROR(VLOOKUP(E1264,历史数据!AH:AJ,2,),"")</f>
        <v>7.1024338262760596</v>
      </c>
      <c r="J1264" s="104">
        <f t="shared" si="129"/>
        <v>0</v>
      </c>
      <c r="K1264" s="104" t="str">
        <f>IFERROR(IF(AND(J1263=$H$2*1,MAX(K$64:K1263)=MAX(L$64:L1263)),MAX(K$64:K1263)+1,""),"")</f>
        <v/>
      </c>
      <c r="L1264" s="104" t="str">
        <f>IFERROR(IF(AND($F1263/INDEX($F$64:$F1264,MATCH(MAX(M$64:M1264),M$64:M1264,0)-1)&lt;(1-$P$2),MAX(K$64:K1264)&gt;MAX(L$64:L1263)),MAX(K$64:K1264),""),"")</f>
        <v/>
      </c>
      <c r="M1264" s="104" t="str">
        <f>IFERROR(IF(E1264="","",IF(K1264&lt;&gt;"",MAX(M$64:M1263)+1,IF(AND($F1263/INDEX($F$64:$F1264,MATCH(MAX(M$64:M1263),M$64:M1263,0)-1)&gt;(1+$O$2),MAX(K$64:K1264)&gt;MAX(L$64:L1263)),MAX(M$64:M1263)+1,""))),"")</f>
        <v/>
      </c>
      <c r="N1264" s="91">
        <f t="shared" si="130"/>
        <v>0</v>
      </c>
      <c r="O1264" s="91" t="str">
        <f>IFERROR(IF(AND(N1263=$H$2*1,MAX(O$64:O1263)=MAX(P$64:P1263)),MAX(O$64:O1263)+1,""),"")</f>
        <v/>
      </c>
      <c r="P1264" s="91" t="str">
        <f>IFERROR(IF(MOD(MAX(Q$64:Q1264),10*MAX(O$64:O1264))&lt;=2,IF(AND(F1263/INDEX($F$64:$F1264,MATCH(MAX(O$64:O1264),O$64:O1264,0)-1)&lt;(1-$P$2),MAX(O$64:O1264)&gt;MAX(P$64:P1263)),MAX(O$64:O1264),""),IF(AND($F1263/INDEX($F$64:$F1264,MATCH(MAX(Q$64:Q1264),Q$64:Q1264,0)-1)&lt;(1-$P$2),MAX(O$64:O1264)&gt;MAX(P$64:P1263)),MAX(O$64:O1264),"")),"")</f>
        <v/>
      </c>
      <c r="Q1264" s="91" t="str">
        <f>IFERROR(IF(E1264="","",IF(O1264&lt;&gt;"",MAX(O$64:O1264)*10+1,IF(AND($F1263/INDEX($F$64:$F1264,MATCH(MAX(Q$64:Q1263),Q$64:Q1263,0)-1)&gt;(1+$O$2),MAX(O$64:O1264)&gt;MAX(P$64:P1263)),MAX(Q$64:Q1263)+1,""))),"")</f>
        <v/>
      </c>
    </row>
    <row r="1265" spans="1:17" x14ac:dyDescent="0.2">
      <c r="A1265" s="13">
        <f>HLOOKUP($E$2,历史数据!$V$3:$AE$5000,ROW(A1263),)</f>
        <v>40200</v>
      </c>
      <c r="B1265" s="41">
        <v>38357</v>
      </c>
      <c r="C1265" s="100">
        <f>IFERROR(IF(A1265&lt;&gt;0,MAX($C$4:C1264)+1,""),"")</f>
        <v>1252</v>
      </c>
      <c r="D1265" s="100"/>
      <c r="E1265" s="99">
        <f t="shared" si="131"/>
        <v>38370</v>
      </c>
      <c r="F1265" s="101">
        <f>IFERROR(VLOOKUP(E1265,历史数据!AH:AJ,3,),"")</f>
        <v>7.07636984893192</v>
      </c>
      <c r="G1265" s="101">
        <f t="shared" si="127"/>
        <v>7.5904818020449323</v>
      </c>
      <c r="H1265" s="105">
        <f t="shared" si="128"/>
        <v>-1.5998628688971284E-3</v>
      </c>
      <c r="I1265" s="101">
        <f>IFERROR(VLOOKUP(E1265,历史数据!AH:AJ,2,),"")</f>
        <v>7.1024338262760596</v>
      </c>
      <c r="J1265" s="104">
        <f t="shared" si="129"/>
        <v>0</v>
      </c>
      <c r="K1265" s="104" t="str">
        <f>IFERROR(IF(AND(J1264=$H$2*1,MAX(K$64:K1264)=MAX(L$64:L1264)),MAX(K$64:K1264)+1,""),"")</f>
        <v/>
      </c>
      <c r="L1265" s="104" t="str">
        <f>IFERROR(IF(AND($F1264/INDEX($F$64:$F1265,MATCH(MAX(M$64:M1265),M$64:M1265,0)-1)&lt;(1-$P$2),MAX(K$64:K1265)&gt;MAX(L$64:L1264)),MAX(K$64:K1265),""),"")</f>
        <v/>
      </c>
      <c r="M1265" s="104" t="str">
        <f>IFERROR(IF(E1265="","",IF(K1265&lt;&gt;"",MAX(M$64:M1264)+1,IF(AND($F1264/INDEX($F$64:$F1265,MATCH(MAX(M$64:M1264),M$64:M1264,0)-1)&gt;(1+$O$2),MAX(K$64:K1265)&gt;MAX(L$64:L1264)),MAX(M$64:M1264)+1,""))),"")</f>
        <v/>
      </c>
      <c r="N1265" s="91">
        <f t="shared" si="130"/>
        <v>0</v>
      </c>
      <c r="O1265" s="91" t="str">
        <f>IFERROR(IF(AND(N1264=$H$2*1,MAX(O$64:O1264)=MAX(P$64:P1264)),MAX(O$64:O1264)+1,""),"")</f>
        <v/>
      </c>
      <c r="P1265" s="91" t="str">
        <f>IFERROR(IF(MOD(MAX(Q$64:Q1265),10*MAX(O$64:O1265))&lt;=2,IF(AND(F1264/INDEX($F$64:$F1265,MATCH(MAX(O$64:O1265),O$64:O1265,0)-1)&lt;(1-$P$2),MAX(O$64:O1265)&gt;MAX(P$64:P1264)),MAX(O$64:O1265),""),IF(AND($F1264/INDEX($F$64:$F1265,MATCH(MAX(Q$64:Q1265),Q$64:Q1265,0)-1)&lt;(1-$P$2),MAX(O$64:O1265)&gt;MAX(P$64:P1264)),MAX(O$64:O1265),"")),"")</f>
        <v/>
      </c>
      <c r="Q1265" s="91" t="str">
        <f>IFERROR(IF(E1265="","",IF(O1265&lt;&gt;"",MAX(O$64:O1265)*10+1,IF(AND($F1264/INDEX($F$64:$F1265,MATCH(MAX(Q$64:Q1264),Q$64:Q1264,0)-1)&gt;(1+$O$2),MAX(O$64:O1265)&gt;MAX(P$64:P1264)),MAX(Q$64:Q1264)+1,""))),"")</f>
        <v/>
      </c>
    </row>
    <row r="1266" spans="1:17" x14ac:dyDescent="0.2">
      <c r="A1266" s="13">
        <f>HLOOKUP($E$2,历史数据!$V$3:$AE$5000,ROW(A1264),)</f>
        <v>84100</v>
      </c>
      <c r="B1266" s="41">
        <v>38358</v>
      </c>
      <c r="C1266" s="100">
        <f>IFERROR(IF(A1266&lt;&gt;0,MAX($C$4:C1265)+1,""),"")</f>
        <v>1253</v>
      </c>
      <c r="D1266" s="100"/>
      <c r="E1266" s="99">
        <f t="shared" si="131"/>
        <v>38371</v>
      </c>
      <c r="F1266" s="101">
        <f>IFERROR(VLOOKUP(E1266,历史数据!AH:AJ,3,),"")</f>
        <v>7.11546581494812</v>
      </c>
      <c r="G1266" s="101">
        <f t="shared" si="127"/>
        <v>7.5791874118624749</v>
      </c>
      <c r="H1266" s="105">
        <f t="shared" si="128"/>
        <v>-1.4879674936332243E-3</v>
      </c>
      <c r="I1266" s="101">
        <f>IFERROR(VLOOKUP(E1266,历史数据!AH:AJ,2,),"")</f>
        <v>7.1284978036201903</v>
      </c>
      <c r="J1266" s="104">
        <f t="shared" si="129"/>
        <v>0</v>
      </c>
      <c r="K1266" s="104" t="str">
        <f>IFERROR(IF(AND(J1265=$H$2*1,MAX(K$64:K1265)=MAX(L$64:L1265)),MAX(K$64:K1265)+1,""),"")</f>
        <v/>
      </c>
      <c r="L1266" s="104" t="str">
        <f>IFERROR(IF(AND($F1265/INDEX($F$64:$F1266,MATCH(MAX(M$64:M1266),M$64:M1266,0)-1)&lt;(1-$P$2),MAX(K$64:K1266)&gt;MAX(L$64:L1265)),MAX(K$64:K1266),""),"")</f>
        <v/>
      </c>
      <c r="M1266" s="104" t="str">
        <f>IFERROR(IF(E1266="","",IF(K1266&lt;&gt;"",MAX(M$64:M1265)+1,IF(AND($F1265/INDEX($F$64:$F1266,MATCH(MAX(M$64:M1265),M$64:M1265,0)-1)&gt;(1+$O$2),MAX(K$64:K1266)&gt;MAX(L$64:L1265)),MAX(M$64:M1265)+1,""))),"")</f>
        <v/>
      </c>
      <c r="N1266" s="91">
        <f t="shared" si="130"/>
        <v>0</v>
      </c>
      <c r="O1266" s="91" t="str">
        <f>IFERROR(IF(AND(N1265=$H$2*1,MAX(O$64:O1265)=MAX(P$64:P1265)),MAX(O$64:O1265)+1,""),"")</f>
        <v/>
      </c>
      <c r="P1266" s="91" t="str">
        <f>IFERROR(IF(MOD(MAX(Q$64:Q1266),10*MAX(O$64:O1266))&lt;=2,IF(AND(F1265/INDEX($F$64:$F1266,MATCH(MAX(O$64:O1266),O$64:O1266,0)-1)&lt;(1-$P$2),MAX(O$64:O1266)&gt;MAX(P$64:P1265)),MAX(O$64:O1266),""),IF(AND($F1265/INDEX($F$64:$F1266,MATCH(MAX(Q$64:Q1266),Q$64:Q1266,0)-1)&lt;(1-$P$2),MAX(O$64:O1266)&gt;MAX(P$64:P1265)),MAX(O$64:O1266),"")),"")</f>
        <v/>
      </c>
      <c r="Q1266" s="91" t="str">
        <f>IFERROR(IF(E1266="","",IF(O1266&lt;&gt;"",MAX(O$64:O1266)*10+1,IF(AND($F1265/INDEX($F$64:$F1266,MATCH(MAX(Q$64:Q1265),Q$64:Q1265,0)-1)&gt;(1+$O$2),MAX(O$64:O1266)&gt;MAX(P$64:P1265)),MAX(Q$64:Q1265)+1,""))),"")</f>
        <v/>
      </c>
    </row>
    <row r="1267" spans="1:17" x14ac:dyDescent="0.2">
      <c r="A1267" s="13">
        <f>HLOOKUP($E$2,历史数据!$V$3:$AE$5000,ROW(A1265),)</f>
        <v>124000</v>
      </c>
      <c r="B1267" s="41">
        <v>38359</v>
      </c>
      <c r="C1267" s="100">
        <f>IFERROR(IF(A1267&lt;&gt;0,MAX($C$4:C1266)+1,""),"")</f>
        <v>1254</v>
      </c>
      <c r="D1267" s="100"/>
      <c r="E1267" s="99">
        <f t="shared" si="131"/>
        <v>38372</v>
      </c>
      <c r="F1267" s="101">
        <f>IFERROR(VLOOKUP(E1267,历史数据!AH:AJ,3,),"")</f>
        <v>7.0633378602598604</v>
      </c>
      <c r="G1267" s="101">
        <f t="shared" si="127"/>
        <v>7.5665898228128112</v>
      </c>
      <c r="H1267" s="105">
        <f t="shared" si="128"/>
        <v>-1.6621292448774083E-3</v>
      </c>
      <c r="I1267" s="101">
        <f>IFERROR(VLOOKUP(E1267,历史数据!AH:AJ,2,),"")</f>
        <v>7.0503058715877902</v>
      </c>
      <c r="J1267" s="104">
        <f t="shared" si="129"/>
        <v>0</v>
      </c>
      <c r="K1267" s="104" t="str">
        <f>IFERROR(IF(AND(J1266=$H$2*1,MAX(K$64:K1266)=MAX(L$64:L1266)),MAX(K$64:K1266)+1,""),"")</f>
        <v/>
      </c>
      <c r="L1267" s="104" t="str">
        <f>IFERROR(IF(AND($F1266/INDEX($F$64:$F1267,MATCH(MAX(M$64:M1267),M$64:M1267,0)-1)&lt;(1-$P$2),MAX(K$64:K1267)&gt;MAX(L$64:L1266)),MAX(K$64:K1267),""),"")</f>
        <v/>
      </c>
      <c r="M1267" s="104" t="str">
        <f>IFERROR(IF(E1267="","",IF(K1267&lt;&gt;"",MAX(M$64:M1266)+1,IF(AND($F1266/INDEX($F$64:$F1267,MATCH(MAX(M$64:M1266),M$64:M1266,0)-1)&gt;(1+$O$2),MAX(K$64:K1267)&gt;MAX(L$64:L1266)),MAX(M$64:M1266)+1,""))),"")</f>
        <v/>
      </c>
      <c r="N1267" s="91">
        <f t="shared" si="130"/>
        <v>0</v>
      </c>
      <c r="O1267" s="91" t="str">
        <f>IFERROR(IF(AND(N1266=$H$2*1,MAX(O$64:O1266)=MAX(P$64:P1266)),MAX(O$64:O1266)+1,""),"")</f>
        <v/>
      </c>
      <c r="P1267" s="91" t="str">
        <f>IFERROR(IF(MOD(MAX(Q$64:Q1267),10*MAX(O$64:O1267))&lt;=2,IF(AND(F1266/INDEX($F$64:$F1267,MATCH(MAX(O$64:O1267),O$64:O1267,0)-1)&lt;(1-$P$2),MAX(O$64:O1267)&gt;MAX(P$64:P1266)),MAX(O$64:O1267),""),IF(AND($F1266/INDEX($F$64:$F1267,MATCH(MAX(Q$64:Q1267),Q$64:Q1267,0)-1)&lt;(1-$P$2),MAX(O$64:O1267)&gt;MAX(P$64:P1266)),MAX(O$64:O1267),"")),"")</f>
        <v/>
      </c>
      <c r="Q1267" s="91" t="str">
        <f>IFERROR(IF(E1267="","",IF(O1267&lt;&gt;"",MAX(O$64:O1267)*10+1,IF(AND($F1266/INDEX($F$64:$F1267,MATCH(MAX(Q$64:Q1266),Q$64:Q1266,0)-1)&gt;(1+$O$2),MAX(O$64:O1267)&gt;MAX(P$64:P1266)),MAX(Q$64:Q1266)+1,""))),"")</f>
        <v/>
      </c>
    </row>
    <row r="1268" spans="1:17" x14ac:dyDescent="0.2">
      <c r="A1268" s="13">
        <f>HLOOKUP($E$2,历史数据!$V$3:$AE$5000,ROW(A1266),)</f>
        <v>164300</v>
      </c>
      <c r="B1268" s="41">
        <v>38362</v>
      </c>
      <c r="C1268" s="100">
        <f>IFERROR(IF(A1268&lt;&gt;0,MAX($C$4:C1267)+1,""),"")</f>
        <v>1255</v>
      </c>
      <c r="D1268" s="100"/>
      <c r="E1268" s="99">
        <f t="shared" si="131"/>
        <v>38373</v>
      </c>
      <c r="F1268" s="101">
        <f>IFERROR(VLOOKUP(E1268,历史数据!AH:AJ,3,),"")</f>
        <v>7.0633378602598604</v>
      </c>
      <c r="G1268" s="101">
        <f t="shared" si="127"/>
        <v>7.5552954326303539</v>
      </c>
      <c r="H1268" s="105">
        <f t="shared" si="128"/>
        <v>-1.4926658437868223E-3</v>
      </c>
      <c r="I1268" s="101">
        <f>IFERROR(VLOOKUP(E1268,历史数据!AH:AJ,2,),"")</f>
        <v>7.1024338262760596</v>
      </c>
      <c r="J1268" s="104">
        <f t="shared" si="129"/>
        <v>0</v>
      </c>
      <c r="K1268" s="104" t="str">
        <f>IFERROR(IF(AND(J1267=$H$2*1,MAX(K$64:K1267)=MAX(L$64:L1267)),MAX(K$64:K1267)+1,""),"")</f>
        <v/>
      </c>
      <c r="L1268" s="104" t="str">
        <f>IFERROR(IF(AND($F1267/INDEX($F$64:$F1268,MATCH(MAX(M$64:M1268),M$64:M1268,0)-1)&lt;(1-$P$2),MAX(K$64:K1268)&gt;MAX(L$64:L1267)),MAX(K$64:K1268),""),"")</f>
        <v/>
      </c>
      <c r="M1268" s="104" t="str">
        <f>IFERROR(IF(E1268="","",IF(K1268&lt;&gt;"",MAX(M$64:M1267)+1,IF(AND($F1267/INDEX($F$64:$F1268,MATCH(MAX(M$64:M1267),M$64:M1267,0)-1)&gt;(1+$O$2),MAX(K$64:K1268)&gt;MAX(L$64:L1267)),MAX(M$64:M1267)+1,""))),"")</f>
        <v/>
      </c>
      <c r="N1268" s="91">
        <f t="shared" si="130"/>
        <v>0</v>
      </c>
      <c r="O1268" s="91" t="str">
        <f>IFERROR(IF(AND(N1267=$H$2*1,MAX(O$64:O1267)=MAX(P$64:P1267)),MAX(O$64:O1267)+1,""),"")</f>
        <v/>
      </c>
      <c r="P1268" s="91" t="str">
        <f>IFERROR(IF(MOD(MAX(Q$64:Q1268),10*MAX(O$64:O1268))&lt;=2,IF(AND(F1267/INDEX($F$64:$F1268,MATCH(MAX(O$64:O1268),O$64:O1268,0)-1)&lt;(1-$P$2),MAX(O$64:O1268)&gt;MAX(P$64:P1267)),MAX(O$64:O1268),""),IF(AND($F1267/INDEX($F$64:$F1268,MATCH(MAX(Q$64:Q1268),Q$64:Q1268,0)-1)&lt;(1-$P$2),MAX(O$64:O1268)&gt;MAX(P$64:P1267)),MAX(O$64:O1268),"")),"")</f>
        <v/>
      </c>
      <c r="Q1268" s="91" t="str">
        <f>IFERROR(IF(E1268="","",IF(O1268&lt;&gt;"",MAX(O$64:O1268)*10+1,IF(AND($F1267/INDEX($F$64:$F1268,MATCH(MAX(Q$64:Q1267),Q$64:Q1267,0)-1)&gt;(1+$O$2),MAX(O$64:O1268)&gt;MAX(P$64:P1267)),MAX(Q$64:Q1267)+1,""))),"")</f>
        <v/>
      </c>
    </row>
    <row r="1269" spans="1:17" x14ac:dyDescent="0.2">
      <c r="A1269" s="13">
        <f>HLOOKUP($E$2,历史数据!$V$3:$AE$5000,ROW(A1267),)</f>
        <v>109567</v>
      </c>
      <c r="B1269" s="41">
        <v>38363</v>
      </c>
      <c r="C1269" s="100">
        <f>IFERROR(IF(A1269&lt;&gt;0,MAX($C$4:C1268)+1,""),"")</f>
        <v>1256</v>
      </c>
      <c r="D1269" s="100"/>
      <c r="E1269" s="99">
        <f t="shared" si="131"/>
        <v>38376</v>
      </c>
      <c r="F1269" s="101">
        <f>IFERROR(VLOOKUP(E1269,历史数据!AH:AJ,3,),"")</f>
        <v>7.1806257583084498</v>
      </c>
      <c r="G1269" s="101">
        <f t="shared" si="127"/>
        <v>7.5502998369727292</v>
      </c>
      <c r="H1269" s="105">
        <f t="shared" si="128"/>
        <v>-6.6120454218765445E-4</v>
      </c>
      <c r="I1269" s="101">
        <f>IFERROR(VLOOKUP(E1269,历史数据!AH:AJ,2,),"")</f>
        <v>7.2327537129967201</v>
      </c>
      <c r="J1269" s="104">
        <f t="shared" si="129"/>
        <v>0</v>
      </c>
      <c r="K1269" s="104" t="str">
        <f>IFERROR(IF(AND(J1268=$H$2*1,MAX(K$64:K1268)=MAX(L$64:L1268)),MAX(K$64:K1268)+1,""),"")</f>
        <v/>
      </c>
      <c r="L1269" s="104" t="str">
        <f>IFERROR(IF(AND($F1268/INDEX($F$64:$F1269,MATCH(MAX(M$64:M1269),M$64:M1269,0)-1)&lt;(1-$P$2),MAX(K$64:K1269)&gt;MAX(L$64:L1268)),MAX(K$64:K1269),""),"")</f>
        <v/>
      </c>
      <c r="M1269" s="104" t="str">
        <f>IFERROR(IF(E1269="","",IF(K1269&lt;&gt;"",MAX(M$64:M1268)+1,IF(AND($F1268/INDEX($F$64:$F1269,MATCH(MAX(M$64:M1268),M$64:M1268,0)-1)&gt;(1+$O$2),MAX(K$64:K1269)&gt;MAX(L$64:L1268)),MAX(M$64:M1268)+1,""))),"")</f>
        <v/>
      </c>
      <c r="N1269" s="91">
        <f t="shared" si="130"/>
        <v>0</v>
      </c>
      <c r="O1269" s="91" t="str">
        <f>IFERROR(IF(AND(N1268=$H$2*1,MAX(O$64:O1268)=MAX(P$64:P1268)),MAX(O$64:O1268)+1,""),"")</f>
        <v/>
      </c>
      <c r="P1269" s="91" t="str">
        <f>IFERROR(IF(MOD(MAX(Q$64:Q1269),10*MAX(O$64:O1269))&lt;=2,IF(AND(F1268/INDEX($F$64:$F1269,MATCH(MAX(O$64:O1269),O$64:O1269,0)-1)&lt;(1-$P$2),MAX(O$64:O1269)&gt;MAX(P$64:P1268)),MAX(O$64:O1269),""),IF(AND($F1268/INDEX($F$64:$F1269,MATCH(MAX(Q$64:Q1269),Q$64:Q1269,0)-1)&lt;(1-$P$2),MAX(O$64:O1269)&gt;MAX(P$64:P1268)),MAX(O$64:O1269),"")),"")</f>
        <v/>
      </c>
      <c r="Q1269" s="91" t="str">
        <f>IFERROR(IF(E1269="","",IF(O1269&lt;&gt;"",MAX(O$64:O1269)*10+1,IF(AND($F1268/INDEX($F$64:$F1269,MATCH(MAX(Q$64:Q1268),Q$64:Q1268,0)-1)&gt;(1+$O$2),MAX(O$64:O1269)&gt;MAX(P$64:P1268)),MAX(Q$64:Q1268)+1,""))),"")</f>
        <v/>
      </c>
    </row>
    <row r="1270" spans="1:17" x14ac:dyDescent="0.2">
      <c r="A1270" s="13">
        <f>HLOOKUP($E$2,历史数据!$V$3:$AE$5000,ROW(A1268),)</f>
        <v>85660</v>
      </c>
      <c r="B1270" s="41">
        <v>38364</v>
      </c>
      <c r="C1270" s="100">
        <f>IFERROR(IF(A1270&lt;&gt;0,MAX($C$4:C1269)+1,""),"")</f>
        <v>1257</v>
      </c>
      <c r="D1270" s="100"/>
      <c r="E1270" s="99">
        <f t="shared" si="131"/>
        <v>38377</v>
      </c>
      <c r="F1270" s="101">
        <f>IFERROR(VLOOKUP(E1270,历史数据!AH:AJ,3,),"")</f>
        <v>7.11546581494812</v>
      </c>
      <c r="G1270" s="101">
        <f t="shared" si="127"/>
        <v>7.5450870415039013</v>
      </c>
      <c r="H1270" s="105">
        <f t="shared" si="128"/>
        <v>-6.9040906737261043E-4</v>
      </c>
      <c r="I1270" s="101">
        <f>IFERROR(VLOOKUP(E1270,历史数据!AH:AJ,2,),"")</f>
        <v>7.1806257583084498</v>
      </c>
      <c r="J1270" s="104">
        <f t="shared" si="129"/>
        <v>0</v>
      </c>
      <c r="K1270" s="104" t="str">
        <f>IFERROR(IF(AND(J1269=$H$2*1,MAX(K$64:K1269)=MAX(L$64:L1269)),MAX(K$64:K1269)+1,""),"")</f>
        <v/>
      </c>
      <c r="L1270" s="104" t="str">
        <f>IFERROR(IF(AND($F1269/INDEX($F$64:$F1270,MATCH(MAX(M$64:M1270),M$64:M1270,0)-1)&lt;(1-$P$2),MAX(K$64:K1270)&gt;MAX(L$64:L1269)),MAX(K$64:K1270),""),"")</f>
        <v/>
      </c>
      <c r="M1270" s="104" t="str">
        <f>IFERROR(IF(E1270="","",IF(K1270&lt;&gt;"",MAX(M$64:M1269)+1,IF(AND($F1269/INDEX($F$64:$F1270,MATCH(MAX(M$64:M1269),M$64:M1269,0)-1)&gt;(1+$O$2),MAX(K$64:K1270)&gt;MAX(L$64:L1269)),MAX(M$64:M1269)+1,""))),"")</f>
        <v/>
      </c>
      <c r="N1270" s="91">
        <f t="shared" si="130"/>
        <v>0</v>
      </c>
      <c r="O1270" s="91" t="str">
        <f>IFERROR(IF(AND(N1269=$H$2*1,MAX(O$64:O1269)=MAX(P$64:P1269)),MAX(O$64:O1269)+1,""),"")</f>
        <v/>
      </c>
      <c r="P1270" s="91" t="str">
        <f>IFERROR(IF(MOD(MAX(Q$64:Q1270),10*MAX(O$64:O1270))&lt;=2,IF(AND(F1269/INDEX($F$64:$F1270,MATCH(MAX(O$64:O1270),O$64:O1270,0)-1)&lt;(1-$P$2),MAX(O$64:O1270)&gt;MAX(P$64:P1269)),MAX(O$64:O1270),""),IF(AND($F1269/INDEX($F$64:$F1270,MATCH(MAX(Q$64:Q1270),Q$64:Q1270,0)-1)&lt;(1-$P$2),MAX(O$64:O1270)&gt;MAX(P$64:P1269)),MAX(O$64:O1270),"")),"")</f>
        <v/>
      </c>
      <c r="Q1270" s="91" t="str">
        <f>IFERROR(IF(E1270="","",IF(O1270&lt;&gt;"",MAX(O$64:O1270)*10+1,IF(AND($F1269/INDEX($F$64:$F1270,MATCH(MAX(Q$64:Q1269),Q$64:Q1269,0)-1)&gt;(1+$O$2),MAX(O$64:O1270)&gt;MAX(P$64:P1269)),MAX(Q$64:Q1269)+1,""))),"")</f>
        <v/>
      </c>
    </row>
    <row r="1271" spans="1:17" x14ac:dyDescent="0.2">
      <c r="A1271" s="13">
        <f>HLOOKUP($E$2,历史数据!$V$3:$AE$5000,ROW(A1269),)</f>
        <v>84300</v>
      </c>
      <c r="B1271" s="41">
        <v>38365</v>
      </c>
      <c r="C1271" s="100">
        <f>IFERROR(IF(A1271&lt;&gt;0,MAX($C$4:C1270)+1,""),"")</f>
        <v>1258</v>
      </c>
      <c r="D1271" s="100"/>
      <c r="E1271" s="99">
        <f t="shared" si="131"/>
        <v>38378</v>
      </c>
      <c r="F1271" s="101">
        <f>IFERROR(VLOOKUP(E1271,历史数据!AH:AJ,3,),"")</f>
        <v>7.0112099055715902</v>
      </c>
      <c r="G1271" s="101">
        <f t="shared" si="127"/>
        <v>7.5398742460350752</v>
      </c>
      <c r="H1271" s="105">
        <f t="shared" si="128"/>
        <v>-6.9088606137368558E-4</v>
      </c>
      <c r="I1271" s="101">
        <f>IFERROR(VLOOKUP(E1271,历史数据!AH:AJ,2,),"")</f>
        <v>7.0242418942436604</v>
      </c>
      <c r="J1271" s="104">
        <f t="shared" si="129"/>
        <v>0</v>
      </c>
      <c r="K1271" s="104" t="str">
        <f>IFERROR(IF(AND(J1270=$H$2*1,MAX(K$64:K1270)=MAX(L$64:L1270)),MAX(K$64:K1270)+1,""),"")</f>
        <v/>
      </c>
      <c r="L1271" s="104" t="str">
        <f>IFERROR(IF(AND($F1270/INDEX($F$64:$F1271,MATCH(MAX(M$64:M1271),M$64:M1271,0)-1)&lt;(1-$P$2),MAX(K$64:K1271)&gt;MAX(L$64:L1270)),MAX(K$64:K1271),""),"")</f>
        <v/>
      </c>
      <c r="M1271" s="104" t="str">
        <f>IFERROR(IF(E1271="","",IF(K1271&lt;&gt;"",MAX(M$64:M1270)+1,IF(AND($F1270/INDEX($F$64:$F1271,MATCH(MAX(M$64:M1270),M$64:M1270,0)-1)&gt;(1+$O$2),MAX(K$64:K1271)&gt;MAX(L$64:L1270)),MAX(M$64:M1270)+1,""))),"")</f>
        <v/>
      </c>
      <c r="N1271" s="91">
        <f t="shared" si="130"/>
        <v>0</v>
      </c>
      <c r="O1271" s="91" t="str">
        <f>IFERROR(IF(AND(N1270=$H$2*1,MAX(O$64:O1270)=MAX(P$64:P1270)),MAX(O$64:O1270)+1,""),"")</f>
        <v/>
      </c>
      <c r="P1271" s="91" t="str">
        <f>IFERROR(IF(MOD(MAX(Q$64:Q1271),10*MAX(O$64:O1271))&lt;=2,IF(AND(F1270/INDEX($F$64:$F1271,MATCH(MAX(O$64:O1271),O$64:O1271,0)-1)&lt;(1-$P$2),MAX(O$64:O1271)&gt;MAX(P$64:P1270)),MAX(O$64:O1271),""),IF(AND($F1270/INDEX($F$64:$F1271,MATCH(MAX(Q$64:Q1271),Q$64:Q1271,0)-1)&lt;(1-$P$2),MAX(O$64:O1271)&gt;MAX(P$64:P1270)),MAX(O$64:O1271),"")),"")</f>
        <v/>
      </c>
      <c r="Q1271" s="91" t="str">
        <f>IFERROR(IF(E1271="","",IF(O1271&lt;&gt;"",MAX(O$64:O1271)*10+1,IF(AND($F1270/INDEX($F$64:$F1271,MATCH(MAX(Q$64:Q1270),Q$64:Q1270,0)-1)&gt;(1+$O$2),MAX(O$64:O1271)&gt;MAX(P$64:P1270)),MAX(Q$64:Q1270)+1,""))),"")</f>
        <v/>
      </c>
    </row>
    <row r="1272" spans="1:17" x14ac:dyDescent="0.2">
      <c r="A1272" s="13">
        <f>HLOOKUP($E$2,历史数据!$V$3:$AE$5000,ROW(A1270),)</f>
        <v>52900</v>
      </c>
      <c r="B1272" s="41">
        <v>38366</v>
      </c>
      <c r="C1272" s="100">
        <f>IFERROR(IF(A1272&lt;&gt;0,MAX($C$4:C1271)+1,""),"")</f>
        <v>1259</v>
      </c>
      <c r="D1272" s="100"/>
      <c r="E1272" s="99">
        <f t="shared" si="131"/>
        <v>38379</v>
      </c>
      <c r="F1272" s="101">
        <f>IFERROR(VLOOKUP(E1272,历史数据!AH:AJ,3,),"")</f>
        <v>6.9330179735391999</v>
      </c>
      <c r="G1272" s="101">
        <f t="shared" si="127"/>
        <v>7.5309690537758307</v>
      </c>
      <c r="H1272" s="105">
        <f t="shared" si="128"/>
        <v>-1.1810796796680734E-3</v>
      </c>
      <c r="I1272" s="101">
        <f>IFERROR(VLOOKUP(E1272,历史数据!AH:AJ,2,),"")</f>
        <v>6.9069539961950603</v>
      </c>
      <c r="J1272" s="104">
        <f t="shared" si="129"/>
        <v>0</v>
      </c>
      <c r="K1272" s="104" t="str">
        <f>IFERROR(IF(AND(J1271=$H$2*1,MAX(K$64:K1271)=MAX(L$64:L1271)),MAX(K$64:K1271)+1,""),"")</f>
        <v/>
      </c>
      <c r="L1272" s="104" t="str">
        <f>IFERROR(IF(AND($F1271/INDEX($F$64:$F1272,MATCH(MAX(M$64:M1272),M$64:M1272,0)-1)&lt;(1-$P$2),MAX(K$64:K1272)&gt;MAX(L$64:L1271)),MAX(K$64:K1272),""),"")</f>
        <v/>
      </c>
      <c r="M1272" s="104" t="str">
        <f>IFERROR(IF(E1272="","",IF(K1272&lt;&gt;"",MAX(M$64:M1271)+1,IF(AND($F1271/INDEX($F$64:$F1272,MATCH(MAX(M$64:M1271),M$64:M1271,0)-1)&gt;(1+$O$2),MAX(K$64:K1272)&gt;MAX(L$64:L1271)),MAX(M$64:M1271)+1,""))),"")</f>
        <v/>
      </c>
      <c r="N1272" s="91">
        <f t="shared" si="130"/>
        <v>0</v>
      </c>
      <c r="O1272" s="91" t="str">
        <f>IFERROR(IF(AND(N1271=$H$2*1,MAX(O$64:O1271)=MAX(P$64:P1271)),MAX(O$64:O1271)+1,""),"")</f>
        <v/>
      </c>
      <c r="P1272" s="91" t="str">
        <f>IFERROR(IF(MOD(MAX(Q$64:Q1272),10*MAX(O$64:O1272))&lt;=2,IF(AND(F1271/INDEX($F$64:$F1272,MATCH(MAX(O$64:O1272),O$64:O1272,0)-1)&lt;(1-$P$2),MAX(O$64:O1272)&gt;MAX(P$64:P1271)),MAX(O$64:O1272),""),IF(AND($F1271/INDEX($F$64:$F1272,MATCH(MAX(Q$64:Q1272),Q$64:Q1272,0)-1)&lt;(1-$P$2),MAX(O$64:O1272)&gt;MAX(P$64:P1271)),MAX(O$64:O1272),"")),"")</f>
        <v/>
      </c>
      <c r="Q1272" s="91" t="str">
        <f>IFERROR(IF(E1272="","",IF(O1272&lt;&gt;"",MAX(O$64:O1272)*10+1,IF(AND($F1271/INDEX($F$64:$F1272,MATCH(MAX(Q$64:Q1271),Q$64:Q1271,0)-1)&gt;(1+$O$2),MAX(O$64:O1272)&gt;MAX(P$64:P1271)),MAX(Q$64:Q1271)+1,""))),"")</f>
        <v/>
      </c>
    </row>
    <row r="1273" spans="1:17" x14ac:dyDescent="0.2">
      <c r="A1273" s="13">
        <f>HLOOKUP($E$2,历史数据!$V$3:$AE$5000,ROW(A1271),)</f>
        <v>44000</v>
      </c>
      <c r="B1273" s="41">
        <v>38369</v>
      </c>
      <c r="C1273" s="100">
        <f>IFERROR(IF(A1273&lt;&gt;0,MAX($C$4:C1272)+1,""),"")</f>
        <v>1260</v>
      </c>
      <c r="D1273" s="100"/>
      <c r="E1273" s="99">
        <f t="shared" si="131"/>
        <v>38380</v>
      </c>
      <c r="F1273" s="101">
        <f>IFERROR(VLOOKUP(E1273,历史数据!AH:AJ,3,),"")</f>
        <v>6.6984421774419998</v>
      </c>
      <c r="G1273" s="101">
        <f t="shared" si="127"/>
        <v>7.5207606626493799</v>
      </c>
      <c r="H1273" s="105">
        <f t="shared" si="128"/>
        <v>-1.3555215874021531E-3</v>
      </c>
      <c r="I1273" s="101">
        <f>IFERROR(VLOOKUP(E1273,历史数据!AH:AJ,2,),"")</f>
        <v>6.9330179735391999</v>
      </c>
      <c r="J1273" s="104">
        <f t="shared" si="129"/>
        <v>0</v>
      </c>
      <c r="K1273" s="104" t="str">
        <f>IFERROR(IF(AND(J1272=$H$2*1,MAX(K$64:K1272)=MAX(L$64:L1272)),MAX(K$64:K1272)+1,""),"")</f>
        <v/>
      </c>
      <c r="L1273" s="104" t="str">
        <f>IFERROR(IF(AND($F1272/INDEX($F$64:$F1273,MATCH(MAX(M$64:M1273),M$64:M1273,0)-1)&lt;(1-$P$2),MAX(K$64:K1273)&gt;MAX(L$64:L1272)),MAX(K$64:K1273),""),"")</f>
        <v/>
      </c>
      <c r="M1273" s="104" t="str">
        <f>IFERROR(IF(E1273="","",IF(K1273&lt;&gt;"",MAX(M$64:M1272)+1,IF(AND($F1272/INDEX($F$64:$F1273,MATCH(MAX(M$64:M1272),M$64:M1272,0)-1)&gt;(1+$O$2),MAX(K$64:K1273)&gt;MAX(L$64:L1272)),MAX(M$64:M1272)+1,""))),"")</f>
        <v/>
      </c>
      <c r="N1273" s="91">
        <f t="shared" si="130"/>
        <v>0</v>
      </c>
      <c r="O1273" s="91" t="str">
        <f>IFERROR(IF(AND(N1272=$H$2*1,MAX(O$64:O1272)=MAX(P$64:P1272)),MAX(O$64:O1272)+1,""),"")</f>
        <v/>
      </c>
      <c r="P1273" s="91" t="str">
        <f>IFERROR(IF(MOD(MAX(Q$64:Q1273),10*MAX(O$64:O1273))&lt;=2,IF(AND(F1272/INDEX($F$64:$F1273,MATCH(MAX(O$64:O1273),O$64:O1273,0)-1)&lt;(1-$P$2),MAX(O$64:O1273)&gt;MAX(P$64:P1272)),MAX(O$64:O1273),""),IF(AND($F1272/INDEX($F$64:$F1273,MATCH(MAX(Q$64:Q1273),Q$64:Q1273,0)-1)&lt;(1-$P$2),MAX(O$64:O1273)&gt;MAX(P$64:P1272)),MAX(O$64:O1273),"")),"")</f>
        <v/>
      </c>
      <c r="Q1273" s="91" t="str">
        <f>IFERROR(IF(E1273="","",IF(O1273&lt;&gt;"",MAX(O$64:O1273)*10+1,IF(AND($F1272/INDEX($F$64:$F1273,MATCH(MAX(Q$64:Q1272),Q$64:Q1272,0)-1)&gt;(1+$O$2),MAX(O$64:O1273)&gt;MAX(P$64:P1272)),MAX(Q$64:Q1272)+1,""))),"")</f>
        <v/>
      </c>
    </row>
    <row r="1274" spans="1:17" x14ac:dyDescent="0.2">
      <c r="A1274" s="13">
        <f>HLOOKUP($E$2,历史数据!$V$3:$AE$5000,ROW(A1272),)</f>
        <v>62200</v>
      </c>
      <c r="B1274" s="41">
        <v>38370</v>
      </c>
      <c r="C1274" s="100">
        <f>IFERROR(IF(A1274&lt;&gt;0,MAX($C$4:C1273)+1,""),"")</f>
        <v>1261</v>
      </c>
      <c r="D1274" s="100"/>
      <c r="E1274" s="99">
        <f t="shared" si="131"/>
        <v>38383</v>
      </c>
      <c r="F1274" s="101">
        <f>IFERROR(VLOOKUP(E1274,历史数据!AH:AJ,3,),"")</f>
        <v>6.1771626305593603</v>
      </c>
      <c r="G1274" s="101">
        <f t="shared" si="127"/>
        <v>7.5020814788860841</v>
      </c>
      <c r="H1274" s="105">
        <f t="shared" si="128"/>
        <v>-2.4836827817248386E-3</v>
      </c>
      <c r="I1274" s="101">
        <f>IFERROR(VLOOKUP(E1274,历史数据!AH:AJ,2,),"")</f>
        <v>6.6984421774419998</v>
      </c>
      <c r="J1274" s="104">
        <f t="shared" si="129"/>
        <v>0</v>
      </c>
      <c r="K1274" s="104" t="str">
        <f>IFERROR(IF(AND(J1273=$H$2*1,MAX(K$64:K1273)=MAX(L$64:L1273)),MAX(K$64:K1273)+1,""),"")</f>
        <v/>
      </c>
      <c r="L1274" s="104" t="str">
        <f>IFERROR(IF(AND($F1273/INDEX($F$64:$F1274,MATCH(MAX(M$64:M1274),M$64:M1274,0)-1)&lt;(1-$P$2),MAX(K$64:K1274)&gt;MAX(L$64:L1273)),MAX(K$64:K1274),""),"")</f>
        <v/>
      </c>
      <c r="M1274" s="104" t="str">
        <f>IFERROR(IF(E1274="","",IF(K1274&lt;&gt;"",MAX(M$64:M1273)+1,IF(AND($F1273/INDEX($F$64:$F1274,MATCH(MAX(M$64:M1273),M$64:M1273,0)-1)&gt;(1+$O$2),MAX(K$64:K1274)&gt;MAX(L$64:L1273)),MAX(M$64:M1273)+1,""))),"")</f>
        <v/>
      </c>
      <c r="N1274" s="91">
        <f t="shared" si="130"/>
        <v>0</v>
      </c>
      <c r="O1274" s="91" t="str">
        <f>IFERROR(IF(AND(N1273=$H$2*1,MAX(O$64:O1273)=MAX(P$64:P1273)),MAX(O$64:O1273)+1,""),"")</f>
        <v/>
      </c>
      <c r="P1274" s="91" t="str">
        <f>IFERROR(IF(MOD(MAX(Q$64:Q1274),10*MAX(O$64:O1274))&lt;=2,IF(AND(F1273/INDEX($F$64:$F1274,MATCH(MAX(O$64:O1274),O$64:O1274,0)-1)&lt;(1-$P$2),MAX(O$64:O1274)&gt;MAX(P$64:P1273)),MAX(O$64:O1274),""),IF(AND($F1273/INDEX($F$64:$F1274,MATCH(MAX(Q$64:Q1274),Q$64:Q1274,0)-1)&lt;(1-$P$2),MAX(O$64:O1274)&gt;MAX(P$64:P1273)),MAX(O$64:O1274),"")),"")</f>
        <v/>
      </c>
      <c r="Q1274" s="91" t="str">
        <f>IFERROR(IF(E1274="","",IF(O1274&lt;&gt;"",MAX(O$64:O1274)*10+1,IF(AND($F1273/INDEX($F$64:$F1274,MATCH(MAX(Q$64:Q1273),Q$64:Q1273,0)-1)&gt;(1+$O$2),MAX(O$64:O1274)&gt;MAX(P$64:P1273)),MAX(Q$64:Q1273)+1,""))),"")</f>
        <v/>
      </c>
    </row>
    <row r="1275" spans="1:17" x14ac:dyDescent="0.2">
      <c r="A1275" s="13">
        <f>HLOOKUP($E$2,历史数据!$V$3:$AE$5000,ROW(A1273),)</f>
        <v>35800</v>
      </c>
      <c r="B1275" s="41">
        <v>38371</v>
      </c>
      <c r="C1275" s="100">
        <f>IFERROR(IF(A1275&lt;&gt;0,MAX($C$4:C1274)+1,""),"")</f>
        <v>1262</v>
      </c>
      <c r="D1275" s="100"/>
      <c r="E1275" s="99">
        <f t="shared" si="131"/>
        <v>38384</v>
      </c>
      <c r="F1275" s="101">
        <f>IFERROR(VLOOKUP(E1275,历史数据!AH:AJ,3,),"")</f>
        <v>6.3726424606403498</v>
      </c>
      <c r="G1275" s="101">
        <f t="shared" si="127"/>
        <v>7.4864430924796039</v>
      </c>
      <c r="H1275" s="105">
        <f t="shared" si="128"/>
        <v>-2.0845396641575586E-3</v>
      </c>
      <c r="I1275" s="101">
        <f>IFERROR(VLOOKUP(E1275,历史数据!AH:AJ,2,),"")</f>
        <v>6.1250346758710901</v>
      </c>
      <c r="J1275" s="104">
        <f t="shared" si="129"/>
        <v>0</v>
      </c>
      <c r="K1275" s="104" t="str">
        <f>IFERROR(IF(AND(J1274=$H$2*1,MAX(K$64:K1274)=MAX(L$64:L1274)),MAX(K$64:K1274)+1,""),"")</f>
        <v/>
      </c>
      <c r="L1275" s="104" t="str">
        <f>IFERROR(IF(AND($F1274/INDEX($F$64:$F1275,MATCH(MAX(M$64:M1275),M$64:M1275,0)-1)&lt;(1-$P$2),MAX(K$64:K1275)&gt;MAX(L$64:L1274)),MAX(K$64:K1275),""),"")</f>
        <v/>
      </c>
      <c r="M1275" s="104" t="str">
        <f>IFERROR(IF(E1275="","",IF(K1275&lt;&gt;"",MAX(M$64:M1274)+1,IF(AND($F1274/INDEX($F$64:$F1275,MATCH(MAX(M$64:M1274),M$64:M1274,0)-1)&gt;(1+$O$2),MAX(K$64:K1275)&gt;MAX(L$64:L1274)),MAX(M$64:M1274)+1,""))),"")</f>
        <v/>
      </c>
      <c r="N1275" s="91">
        <f t="shared" si="130"/>
        <v>0</v>
      </c>
      <c r="O1275" s="91" t="str">
        <f>IFERROR(IF(AND(N1274=$H$2*1,MAX(O$64:O1274)=MAX(P$64:P1274)),MAX(O$64:O1274)+1,""),"")</f>
        <v/>
      </c>
      <c r="P1275" s="91" t="str">
        <f>IFERROR(IF(MOD(MAX(Q$64:Q1275),10*MAX(O$64:O1275))&lt;=2,IF(AND(F1274/INDEX($F$64:$F1275,MATCH(MAX(O$64:O1275),O$64:O1275,0)-1)&lt;(1-$P$2),MAX(O$64:O1275)&gt;MAX(P$64:P1274)),MAX(O$64:O1275),""),IF(AND($F1274/INDEX($F$64:$F1275,MATCH(MAX(Q$64:Q1275),Q$64:Q1275,0)-1)&lt;(1-$P$2),MAX(O$64:O1275)&gt;MAX(P$64:P1274)),MAX(O$64:O1275),"")),"")</f>
        <v/>
      </c>
      <c r="Q1275" s="91" t="str">
        <f>IFERROR(IF(E1275="","",IF(O1275&lt;&gt;"",MAX(O$64:O1275)*10+1,IF(AND($F1274/INDEX($F$64:$F1275,MATCH(MAX(Q$64:Q1274),Q$64:Q1274,0)-1)&gt;(1+$O$2),MAX(O$64:O1275)&gt;MAX(P$64:P1274)),MAX(Q$64:Q1274)+1,""))),"")</f>
        <v/>
      </c>
    </row>
    <row r="1276" spans="1:17" x14ac:dyDescent="0.2">
      <c r="A1276" s="13">
        <f>HLOOKUP($E$2,历史数据!$V$3:$AE$5000,ROW(A1274),)</f>
        <v>47400</v>
      </c>
      <c r="B1276" s="41">
        <v>38372</v>
      </c>
      <c r="C1276" s="100">
        <f>IFERROR(IF(A1276&lt;&gt;0,MAX($C$4:C1275)+1,""),"")</f>
        <v>1263</v>
      </c>
      <c r="D1276" s="100"/>
      <c r="E1276" s="99">
        <f t="shared" si="131"/>
        <v>38385</v>
      </c>
      <c r="F1276" s="101">
        <f>IFERROR(VLOOKUP(E1276,历史数据!AH:AJ,3,),"")</f>
        <v>6.6332822340816699</v>
      </c>
      <c r="G1276" s="101">
        <f t="shared" si="127"/>
        <v>7.474931502485946</v>
      </c>
      <c r="H1276" s="105">
        <f t="shared" si="128"/>
        <v>-1.5376581176742565E-3</v>
      </c>
      <c r="I1276" s="101">
        <f>IFERROR(VLOOKUP(E1276,历史数据!AH:AJ,2,),"")</f>
        <v>6.5550903020492797</v>
      </c>
      <c r="J1276" s="104">
        <f t="shared" si="129"/>
        <v>0</v>
      </c>
      <c r="K1276" s="104" t="str">
        <f>IFERROR(IF(AND(J1275=$H$2*1,MAX(K$64:K1275)=MAX(L$64:L1275)),MAX(K$64:K1275)+1,""),"")</f>
        <v/>
      </c>
      <c r="L1276" s="104" t="str">
        <f>IFERROR(IF(AND($F1275/INDEX($F$64:$F1276,MATCH(MAX(M$64:M1276),M$64:M1276,0)-1)&lt;(1-$P$2),MAX(K$64:K1276)&gt;MAX(L$64:L1275)),MAX(K$64:K1276),""),"")</f>
        <v/>
      </c>
      <c r="M1276" s="104" t="str">
        <f>IFERROR(IF(E1276="","",IF(K1276&lt;&gt;"",MAX(M$64:M1275)+1,IF(AND($F1275/INDEX($F$64:$F1276,MATCH(MAX(M$64:M1275),M$64:M1275,0)-1)&gt;(1+$O$2),MAX(K$64:K1276)&gt;MAX(L$64:L1275)),MAX(M$64:M1275)+1,""))),"")</f>
        <v/>
      </c>
      <c r="N1276" s="91">
        <f t="shared" si="130"/>
        <v>0</v>
      </c>
      <c r="O1276" s="91" t="str">
        <f>IFERROR(IF(AND(N1275=$H$2*1,MAX(O$64:O1275)=MAX(P$64:P1275)),MAX(O$64:O1275)+1,""),"")</f>
        <v/>
      </c>
      <c r="P1276" s="91" t="str">
        <f>IFERROR(IF(MOD(MAX(Q$64:Q1276),10*MAX(O$64:O1276))&lt;=2,IF(AND(F1275/INDEX($F$64:$F1276,MATCH(MAX(O$64:O1276),O$64:O1276,0)-1)&lt;(1-$P$2),MAX(O$64:O1276)&gt;MAX(P$64:P1275)),MAX(O$64:O1276),""),IF(AND($F1275/INDEX($F$64:$F1276,MATCH(MAX(Q$64:Q1276),Q$64:Q1276,0)-1)&lt;(1-$P$2),MAX(O$64:O1276)&gt;MAX(P$64:P1275)),MAX(O$64:O1276),"")),"")</f>
        <v/>
      </c>
      <c r="Q1276" s="91" t="str">
        <f>IFERROR(IF(E1276="","",IF(O1276&lt;&gt;"",MAX(O$64:O1276)*10+1,IF(AND($F1275/INDEX($F$64:$F1276,MATCH(MAX(Q$64:Q1275),Q$64:Q1275,0)-1)&gt;(1+$O$2),MAX(O$64:O1276)&gt;MAX(P$64:P1275)),MAX(Q$64:Q1275)+1,""))),"")</f>
        <v/>
      </c>
    </row>
    <row r="1277" spans="1:17" x14ac:dyDescent="0.2">
      <c r="A1277" s="13">
        <f>HLOOKUP($E$2,历史数据!$V$3:$AE$5000,ROW(A1275),)</f>
        <v>209970</v>
      </c>
      <c r="B1277" s="41">
        <v>38373</v>
      </c>
      <c r="C1277" s="100">
        <f>IFERROR(IF(A1277&lt;&gt;0,MAX($C$4:C1276)+1,""),"")</f>
        <v>1264</v>
      </c>
      <c r="D1277" s="100"/>
      <c r="E1277" s="99">
        <f t="shared" si="131"/>
        <v>38386</v>
      </c>
      <c r="F1277" s="101">
        <f>IFERROR(VLOOKUP(E1277,历史数据!AH:AJ,3,),"")</f>
        <v>6.38567444931242</v>
      </c>
      <c r="G1277" s="101">
        <f t="shared" si="127"/>
        <v>7.4558179191002498</v>
      </c>
      <c r="H1277" s="105">
        <f t="shared" si="128"/>
        <v>-2.5570245532470226E-3</v>
      </c>
      <c r="I1277" s="101">
        <f>IFERROR(VLOOKUP(E1277,历史数据!AH:AJ,2,),"")</f>
        <v>6.5941862680654797</v>
      </c>
      <c r="J1277" s="104">
        <f t="shared" si="129"/>
        <v>0</v>
      </c>
      <c r="K1277" s="104" t="str">
        <f>IFERROR(IF(AND(J1276=$H$2*1,MAX(K$64:K1276)=MAX(L$64:L1276)),MAX(K$64:K1276)+1,""),"")</f>
        <v/>
      </c>
      <c r="L1277" s="104" t="str">
        <f>IFERROR(IF(AND($F1276/INDEX($F$64:$F1277,MATCH(MAX(M$64:M1277),M$64:M1277,0)-1)&lt;(1-$P$2),MAX(K$64:K1277)&gt;MAX(L$64:L1276)),MAX(K$64:K1277),""),"")</f>
        <v/>
      </c>
      <c r="M1277" s="104" t="str">
        <f>IFERROR(IF(E1277="","",IF(K1277&lt;&gt;"",MAX(M$64:M1276)+1,IF(AND($F1276/INDEX($F$64:$F1277,MATCH(MAX(M$64:M1276),M$64:M1276,0)-1)&gt;(1+$O$2),MAX(K$64:K1277)&gt;MAX(L$64:L1276)),MAX(M$64:M1276)+1,""))),"")</f>
        <v/>
      </c>
      <c r="N1277" s="91">
        <f t="shared" si="130"/>
        <v>0</v>
      </c>
      <c r="O1277" s="91" t="str">
        <f>IFERROR(IF(AND(N1276=$H$2*1,MAX(O$64:O1276)=MAX(P$64:P1276)),MAX(O$64:O1276)+1,""),"")</f>
        <v/>
      </c>
      <c r="P1277" s="91" t="str">
        <f>IFERROR(IF(MOD(MAX(Q$64:Q1277),10*MAX(O$64:O1277))&lt;=2,IF(AND(F1276/INDEX($F$64:$F1277,MATCH(MAX(O$64:O1277),O$64:O1277,0)-1)&lt;(1-$P$2),MAX(O$64:O1277)&gt;MAX(P$64:P1276)),MAX(O$64:O1277),""),IF(AND($F1276/INDEX($F$64:$F1277,MATCH(MAX(Q$64:Q1277),Q$64:Q1277,0)-1)&lt;(1-$P$2),MAX(O$64:O1277)&gt;MAX(P$64:P1276)),MAX(O$64:O1277),"")),"")</f>
        <v/>
      </c>
      <c r="Q1277" s="91" t="str">
        <f>IFERROR(IF(E1277="","",IF(O1277&lt;&gt;"",MAX(O$64:O1277)*10+1,IF(AND($F1276/INDEX($F$64:$F1277,MATCH(MAX(Q$64:Q1276),Q$64:Q1276,0)-1)&gt;(1+$O$2),MAX(O$64:O1277)&gt;MAX(P$64:P1276)),MAX(Q$64:Q1276)+1,""))),"")</f>
        <v/>
      </c>
    </row>
    <row r="1278" spans="1:17" x14ac:dyDescent="0.2">
      <c r="A1278" s="13">
        <f>HLOOKUP($E$2,历史数据!$V$3:$AE$5000,ROW(A1276),)</f>
        <v>145400</v>
      </c>
      <c r="B1278" s="41">
        <v>38376</v>
      </c>
      <c r="C1278" s="100">
        <f>IFERROR(IF(A1278&lt;&gt;0,MAX($C$4:C1277)+1,""),"")</f>
        <v>1265</v>
      </c>
      <c r="D1278" s="100"/>
      <c r="E1278" s="99">
        <f t="shared" si="131"/>
        <v>38387</v>
      </c>
      <c r="F1278" s="101">
        <f>IFERROR(VLOOKUP(E1278,历史数据!AH:AJ,3,),"")</f>
        <v>6.5290263247051401</v>
      </c>
      <c r="G1278" s="101">
        <f t="shared" si="127"/>
        <v>7.4393107334489637</v>
      </c>
      <c r="H1278" s="105">
        <f t="shared" si="128"/>
        <v>-2.214000640895275E-3</v>
      </c>
      <c r="I1278" s="101">
        <f>IFERROR(VLOOKUP(E1278,历史数据!AH:AJ,2,),"")</f>
        <v>6.3205145059520902</v>
      </c>
      <c r="J1278" s="104">
        <f t="shared" si="129"/>
        <v>0</v>
      </c>
      <c r="K1278" s="104" t="str">
        <f>IFERROR(IF(AND(J1277=$H$2*1,MAX(K$64:K1277)=MAX(L$64:L1277)),MAX(K$64:K1277)+1,""),"")</f>
        <v/>
      </c>
      <c r="L1278" s="104" t="str">
        <f>IFERROR(IF(AND($F1277/INDEX($F$64:$F1278,MATCH(MAX(M$64:M1278),M$64:M1278,0)-1)&lt;(1-$P$2),MAX(K$64:K1278)&gt;MAX(L$64:L1277)),MAX(K$64:K1278),""),"")</f>
        <v/>
      </c>
      <c r="M1278" s="104" t="str">
        <f>IFERROR(IF(E1278="","",IF(K1278&lt;&gt;"",MAX(M$64:M1277)+1,IF(AND($F1277/INDEX($F$64:$F1278,MATCH(MAX(M$64:M1277),M$64:M1277,0)-1)&gt;(1+$O$2),MAX(K$64:K1278)&gt;MAX(L$64:L1277)),MAX(M$64:M1277)+1,""))),"")</f>
        <v/>
      </c>
      <c r="N1278" s="91">
        <f t="shared" si="130"/>
        <v>0</v>
      </c>
      <c r="O1278" s="91" t="str">
        <f>IFERROR(IF(AND(N1277=$H$2*1,MAX(O$64:O1277)=MAX(P$64:P1277)),MAX(O$64:O1277)+1,""),"")</f>
        <v/>
      </c>
      <c r="P1278" s="91" t="str">
        <f>IFERROR(IF(MOD(MAX(Q$64:Q1278),10*MAX(O$64:O1278))&lt;=2,IF(AND(F1277/INDEX($F$64:$F1278,MATCH(MAX(O$64:O1278),O$64:O1278,0)-1)&lt;(1-$P$2),MAX(O$64:O1278)&gt;MAX(P$64:P1277)),MAX(O$64:O1278),""),IF(AND($F1277/INDEX($F$64:$F1278,MATCH(MAX(Q$64:Q1278),Q$64:Q1278,0)-1)&lt;(1-$P$2),MAX(O$64:O1278)&gt;MAX(P$64:P1277)),MAX(O$64:O1278),"")),"")</f>
        <v/>
      </c>
      <c r="Q1278" s="91" t="str">
        <f>IFERROR(IF(E1278="","",IF(O1278&lt;&gt;"",MAX(O$64:O1278)*10+1,IF(AND($F1277/INDEX($F$64:$F1278,MATCH(MAX(Q$64:Q1277),Q$64:Q1277,0)-1)&gt;(1+$O$2),MAX(O$64:O1278)&gt;MAX(P$64:P1277)),MAX(Q$64:Q1277)+1,""))),"")</f>
        <v/>
      </c>
    </row>
    <row r="1279" spans="1:17" x14ac:dyDescent="0.2">
      <c r="A1279" s="13">
        <f>HLOOKUP($E$2,历史数据!$V$3:$AE$5000,ROW(A1277),)</f>
        <v>100250</v>
      </c>
      <c r="B1279" s="41">
        <v>38377</v>
      </c>
      <c r="C1279" s="100">
        <f>IFERROR(IF(A1279&lt;&gt;0,MAX($C$4:C1278)+1,""),"")</f>
        <v>1266</v>
      </c>
      <c r="D1279" s="100"/>
      <c r="E1279" s="99">
        <f t="shared" si="131"/>
        <v>38399</v>
      </c>
      <c r="F1279" s="101">
        <f>IFERROR(VLOOKUP(E1279,历史数据!AH:AJ,3,),"")</f>
        <v>6.6202502454096104</v>
      </c>
      <c r="G1279" s="101">
        <f t="shared" si="127"/>
        <v>7.4269303442105032</v>
      </c>
      <c r="H1279" s="105">
        <f t="shared" si="128"/>
        <v>-1.6641849872993664E-3</v>
      </c>
      <c r="I1279" s="101">
        <f>IFERROR(VLOOKUP(E1279,历史数据!AH:AJ,2,),"")</f>
        <v>6.6202502454096104</v>
      </c>
      <c r="J1279" s="104">
        <f t="shared" si="129"/>
        <v>0</v>
      </c>
      <c r="K1279" s="104" t="str">
        <f>IFERROR(IF(AND(J1278=$H$2*1,MAX(K$64:K1278)=MAX(L$64:L1278)),MAX(K$64:K1278)+1,""),"")</f>
        <v/>
      </c>
      <c r="L1279" s="104" t="str">
        <f>IFERROR(IF(AND($F1278/INDEX($F$64:$F1279,MATCH(MAX(M$64:M1279),M$64:M1279,0)-1)&lt;(1-$P$2),MAX(K$64:K1279)&gt;MAX(L$64:L1278)),MAX(K$64:K1279),""),"")</f>
        <v/>
      </c>
      <c r="M1279" s="104" t="str">
        <f>IFERROR(IF(E1279="","",IF(K1279&lt;&gt;"",MAX(M$64:M1278)+1,IF(AND($F1278/INDEX($F$64:$F1279,MATCH(MAX(M$64:M1278),M$64:M1278,0)-1)&gt;(1+$O$2),MAX(K$64:K1279)&gt;MAX(L$64:L1278)),MAX(M$64:M1278)+1,""))),"")</f>
        <v/>
      </c>
      <c r="N1279" s="91">
        <f t="shared" si="130"/>
        <v>0</v>
      </c>
      <c r="O1279" s="91" t="str">
        <f>IFERROR(IF(AND(N1278=$H$2*1,MAX(O$64:O1278)=MAX(P$64:P1278)),MAX(O$64:O1278)+1,""),"")</f>
        <v/>
      </c>
      <c r="P1279" s="91" t="str">
        <f>IFERROR(IF(MOD(MAX(Q$64:Q1279),10*MAX(O$64:O1279))&lt;=2,IF(AND(F1278/INDEX($F$64:$F1279,MATCH(MAX(O$64:O1279),O$64:O1279,0)-1)&lt;(1-$P$2),MAX(O$64:O1279)&gt;MAX(P$64:P1278)),MAX(O$64:O1279),""),IF(AND($F1278/INDEX($F$64:$F1279,MATCH(MAX(Q$64:Q1279),Q$64:Q1279,0)-1)&lt;(1-$P$2),MAX(O$64:O1279)&gt;MAX(P$64:P1278)),MAX(O$64:O1279),"")),"")</f>
        <v/>
      </c>
      <c r="Q1279" s="91" t="str">
        <f>IFERROR(IF(E1279="","",IF(O1279&lt;&gt;"",MAX(O$64:O1279)*10+1,IF(AND($F1278/INDEX($F$64:$F1279,MATCH(MAX(Q$64:Q1278),Q$64:Q1278,0)-1)&gt;(1+$O$2),MAX(O$64:O1279)&gt;MAX(P$64:P1278)),MAX(Q$64:Q1278)+1,""))),"")</f>
        <v/>
      </c>
    </row>
    <row r="1280" spans="1:17" x14ac:dyDescent="0.2">
      <c r="A1280" s="13">
        <f>HLOOKUP($E$2,历史数据!$V$3:$AE$5000,ROW(A1278),)</f>
        <v>55700</v>
      </c>
      <c r="B1280" s="41">
        <v>38378</v>
      </c>
      <c r="C1280" s="100">
        <f>IFERROR(IF(A1280&lt;&gt;0,MAX($C$4:C1279)+1,""),"")</f>
        <v>1267</v>
      </c>
      <c r="D1280" s="100"/>
      <c r="E1280" s="99">
        <f t="shared" si="131"/>
        <v>38400</v>
      </c>
      <c r="F1280" s="101">
        <f>IFERROR(VLOOKUP(E1280,历史数据!AH:AJ,3,),"")</f>
        <v>6.6463142227537402</v>
      </c>
      <c r="G1280" s="101">
        <f t="shared" si="127"/>
        <v>7.4099887589368167</v>
      </c>
      <c r="H1280" s="105">
        <f t="shared" si="128"/>
        <v>-2.2811019477101402E-3</v>
      </c>
      <c r="I1280" s="101">
        <f>IFERROR(VLOOKUP(E1280,历史数据!AH:AJ,2,),"")</f>
        <v>6.6202502454096104</v>
      </c>
      <c r="J1280" s="104">
        <f t="shared" si="129"/>
        <v>0</v>
      </c>
      <c r="K1280" s="104" t="str">
        <f>IFERROR(IF(AND(J1279=$H$2*1,MAX(K$64:K1279)=MAX(L$64:L1279)),MAX(K$64:K1279)+1,""),"")</f>
        <v/>
      </c>
      <c r="L1280" s="104" t="str">
        <f>IFERROR(IF(AND($F1279/INDEX($F$64:$F1280,MATCH(MAX(M$64:M1280),M$64:M1280,0)-1)&lt;(1-$P$2),MAX(K$64:K1280)&gt;MAX(L$64:L1279)),MAX(K$64:K1280),""),"")</f>
        <v/>
      </c>
      <c r="M1280" s="104" t="str">
        <f>IFERROR(IF(E1280="","",IF(K1280&lt;&gt;"",MAX(M$64:M1279)+1,IF(AND($F1279/INDEX($F$64:$F1280,MATCH(MAX(M$64:M1279),M$64:M1279,0)-1)&gt;(1+$O$2),MAX(K$64:K1280)&gt;MAX(L$64:L1279)),MAX(M$64:M1279)+1,""))),"")</f>
        <v/>
      </c>
      <c r="N1280" s="91">
        <f t="shared" si="130"/>
        <v>0</v>
      </c>
      <c r="O1280" s="91" t="str">
        <f>IFERROR(IF(AND(N1279=$H$2*1,MAX(O$64:O1279)=MAX(P$64:P1279)),MAX(O$64:O1279)+1,""),"")</f>
        <v/>
      </c>
      <c r="P1280" s="91" t="str">
        <f>IFERROR(IF(MOD(MAX(Q$64:Q1280),10*MAX(O$64:O1280))&lt;=2,IF(AND(F1279/INDEX($F$64:$F1280,MATCH(MAX(O$64:O1280),O$64:O1280,0)-1)&lt;(1-$P$2),MAX(O$64:O1280)&gt;MAX(P$64:P1279)),MAX(O$64:O1280),""),IF(AND($F1279/INDEX($F$64:$F1280,MATCH(MAX(Q$64:Q1280),Q$64:Q1280,0)-1)&lt;(1-$P$2),MAX(O$64:O1280)&gt;MAX(P$64:P1279)),MAX(O$64:O1280),"")),"")</f>
        <v/>
      </c>
      <c r="Q1280" s="91" t="str">
        <f>IFERROR(IF(E1280="","",IF(O1280&lt;&gt;"",MAX(O$64:O1280)*10+1,IF(AND($F1279/INDEX($F$64:$F1280,MATCH(MAX(Q$64:Q1279),Q$64:Q1279,0)-1)&gt;(1+$O$2),MAX(O$64:O1280)&gt;MAX(P$64:P1279)),MAX(Q$64:Q1279)+1,""))),"")</f>
        <v/>
      </c>
    </row>
    <row r="1281" spans="1:17" x14ac:dyDescent="0.2">
      <c r="A1281" s="13">
        <f>HLOOKUP($E$2,历史数据!$V$3:$AE$5000,ROW(A1279),)</f>
        <v>44800</v>
      </c>
      <c r="B1281" s="41">
        <v>38379</v>
      </c>
      <c r="C1281" s="100">
        <f>IFERROR(IF(A1281&lt;&gt;0,MAX($C$4:C1280)+1,""),"")</f>
        <v>1268</v>
      </c>
      <c r="D1281" s="100"/>
      <c r="E1281" s="99">
        <f t="shared" si="131"/>
        <v>38401</v>
      </c>
      <c r="F1281" s="101">
        <f>IFERROR(VLOOKUP(E1281,历史数据!AH:AJ,3,),"")</f>
        <v>6.5941862680654797</v>
      </c>
      <c r="G1281" s="101">
        <f t="shared" ref="G1281:G1344" si="132">IFERROR(IF(E1281="","",AVERAGE(F1222:F1281)),"")</f>
        <v>7.3852279804598924</v>
      </c>
      <c r="H1281" s="105">
        <f t="shared" si="128"/>
        <v>-3.3415406260990377E-3</v>
      </c>
      <c r="I1281" s="101">
        <f>IFERROR(VLOOKUP(E1281,历史数据!AH:AJ,2,),"")</f>
        <v>6.67237820009787</v>
      </c>
      <c r="J1281" s="104">
        <f t="shared" si="129"/>
        <v>0</v>
      </c>
      <c r="K1281" s="104" t="str">
        <f>IFERROR(IF(AND(J1280=$H$2*1,MAX(K$64:K1280)=MAX(L$64:L1280)),MAX(K$64:K1280)+1,""),"")</f>
        <v/>
      </c>
      <c r="L1281" s="104" t="str">
        <f>IFERROR(IF(AND($F1280/INDEX($F$64:$F1281,MATCH(MAX(M$64:M1281),M$64:M1281,0)-1)&lt;(1-$P$2),MAX(K$64:K1281)&gt;MAX(L$64:L1280)),MAX(K$64:K1281),""),"")</f>
        <v/>
      </c>
      <c r="M1281" s="104" t="str">
        <f>IFERROR(IF(E1281="","",IF(K1281&lt;&gt;"",MAX(M$64:M1280)+1,IF(AND($F1280/INDEX($F$64:$F1281,MATCH(MAX(M$64:M1280),M$64:M1280,0)-1)&gt;(1+$O$2),MAX(K$64:K1281)&gt;MAX(L$64:L1280)),MAX(M$64:M1280)+1,""))),"")</f>
        <v/>
      </c>
      <c r="N1281" s="91">
        <f t="shared" si="130"/>
        <v>0</v>
      </c>
      <c r="O1281" s="91" t="str">
        <f>IFERROR(IF(AND(N1280=$H$2*1,MAX(O$64:O1280)=MAX(P$64:P1280)),MAX(O$64:O1280)+1,""),"")</f>
        <v/>
      </c>
      <c r="P1281" s="91" t="str">
        <f>IFERROR(IF(MOD(MAX(Q$64:Q1281),10*MAX(O$64:O1281))&lt;=2,IF(AND(F1280/INDEX($F$64:$F1281,MATCH(MAX(O$64:O1281),O$64:O1281,0)-1)&lt;(1-$P$2),MAX(O$64:O1281)&gt;MAX(P$64:P1280)),MAX(O$64:O1281),""),IF(AND($F1280/INDEX($F$64:$F1281,MATCH(MAX(Q$64:Q1281),Q$64:Q1281,0)-1)&lt;(1-$P$2),MAX(O$64:O1281)&gt;MAX(P$64:P1280)),MAX(O$64:O1281),"")),"")</f>
        <v/>
      </c>
      <c r="Q1281" s="91" t="str">
        <f>IFERROR(IF(E1281="","",IF(O1281&lt;&gt;"",MAX(O$64:O1281)*10+1,IF(AND($F1280/INDEX($F$64:$F1281,MATCH(MAX(Q$64:Q1280),Q$64:Q1280,0)-1)&gt;(1+$O$2),MAX(O$64:O1281)&gt;MAX(P$64:P1280)),MAX(Q$64:Q1280)+1,""))),"")</f>
        <v/>
      </c>
    </row>
    <row r="1282" spans="1:17" x14ac:dyDescent="0.2">
      <c r="A1282" s="13">
        <f>HLOOKUP($E$2,历史数据!$V$3:$AE$5000,ROW(A1280),)</f>
        <v>105200</v>
      </c>
      <c r="B1282" s="41">
        <v>38380</v>
      </c>
      <c r="C1282" s="100">
        <f>IFERROR(IF(A1282&lt;&gt;0,MAX($C$4:C1281)+1,""),"")</f>
        <v>1269</v>
      </c>
      <c r="D1282" s="100"/>
      <c r="E1282" s="99">
        <f t="shared" si="131"/>
        <v>38404</v>
      </c>
      <c r="F1282" s="101">
        <f>IFERROR(VLOOKUP(E1282,历史数据!AH:AJ,3,),"")</f>
        <v>6.6593462114258104</v>
      </c>
      <c r="G1282" s="101">
        <f t="shared" si="132"/>
        <v>7.3637251991509824</v>
      </c>
      <c r="H1282" s="105">
        <f t="shared" ref="H1282:H1345" si="133">IFERROR(G1282/G1281-1,"")</f>
        <v>-2.9115934356803708E-3</v>
      </c>
      <c r="I1282" s="101">
        <f>IFERROR(VLOOKUP(E1282,历史数据!AH:AJ,2,),"")</f>
        <v>6.6463142227537402</v>
      </c>
      <c r="J1282" s="104">
        <f t="shared" ref="J1282:J1345" si="134">IFERROR(IF(L1282&lt;&gt;"","0",IF(AND($H1282&gt;0,$F1282&gt;$G1282),J1281+1,0)),"")</f>
        <v>0</v>
      </c>
      <c r="K1282" s="104" t="str">
        <f>IFERROR(IF(AND(J1281=$H$2*1,MAX(K$64:K1281)=MAX(L$64:L1281)),MAX(K$64:K1281)+1,""),"")</f>
        <v/>
      </c>
      <c r="L1282" s="104" t="str">
        <f>IFERROR(IF(AND($F1281/INDEX($F$64:$F1282,MATCH(MAX(M$64:M1282),M$64:M1282,0)-1)&lt;(1-$P$2),MAX(K$64:K1282)&gt;MAX(L$64:L1281)),MAX(K$64:K1282),""),"")</f>
        <v/>
      </c>
      <c r="M1282" s="104" t="str">
        <f>IFERROR(IF(E1282="","",IF(K1282&lt;&gt;"",MAX(M$64:M1281)+1,IF(AND($F1281/INDEX($F$64:$F1282,MATCH(MAX(M$64:M1281),M$64:M1281,0)-1)&gt;(1+$O$2),MAX(K$64:K1282)&gt;MAX(L$64:L1281)),MAX(M$64:M1281)+1,""))),"")</f>
        <v/>
      </c>
      <c r="N1282" s="91">
        <f t="shared" ref="N1282:N1345" si="135">IFERROR(IF(P1282&lt;&gt;"","0",IF(AND($H1282&gt;0,$F1282&gt;$G1282),N1281+1,0)),"")</f>
        <v>0</v>
      </c>
      <c r="O1282" s="91" t="str">
        <f>IFERROR(IF(AND(N1281=$H$2*1,MAX(O$64:O1281)=MAX(P$64:P1281)),MAX(O$64:O1281)+1,""),"")</f>
        <v/>
      </c>
      <c r="P1282" s="91" t="str">
        <f>IFERROR(IF(MOD(MAX(Q$64:Q1282),10*MAX(O$64:O1282))&lt;=2,IF(AND(F1281/INDEX($F$64:$F1282,MATCH(MAX(O$64:O1282),O$64:O1282,0)-1)&lt;(1-$P$2),MAX(O$64:O1282)&gt;MAX(P$64:P1281)),MAX(O$64:O1282),""),IF(AND($F1281/INDEX($F$64:$F1282,MATCH(MAX(Q$64:Q1282),Q$64:Q1282,0)-1)&lt;(1-$P$2),MAX(O$64:O1282)&gt;MAX(P$64:P1281)),MAX(O$64:O1282),"")),"")</f>
        <v/>
      </c>
      <c r="Q1282" s="91" t="str">
        <f>IFERROR(IF(E1282="","",IF(O1282&lt;&gt;"",MAX(O$64:O1282)*10+1,IF(AND($F1281/INDEX($F$64:$F1282,MATCH(MAX(Q$64:Q1281),Q$64:Q1281,0)-1)&gt;(1+$O$2),MAX(O$64:O1282)&gt;MAX(P$64:P1281)),MAX(Q$64:Q1281)+1,""))),"")</f>
        <v/>
      </c>
    </row>
    <row r="1283" spans="1:17" x14ac:dyDescent="0.2">
      <c r="A1283" s="13">
        <f>HLOOKUP($E$2,历史数据!$V$3:$AE$5000,ROW(A1281),)</f>
        <v>126742</v>
      </c>
      <c r="B1283" s="41">
        <v>38383</v>
      </c>
      <c r="C1283" s="100">
        <f>IFERROR(IF(A1283&lt;&gt;0,MAX($C$4:C1282)+1,""),"")</f>
        <v>1270</v>
      </c>
      <c r="D1283" s="100"/>
      <c r="E1283" s="99">
        <f t="shared" si="131"/>
        <v>38405</v>
      </c>
      <c r="F1283" s="101">
        <f>IFERROR(VLOOKUP(E1283,历史数据!AH:AJ,3,),"")</f>
        <v>7.0242418942436604</v>
      </c>
      <c r="G1283" s="101">
        <f t="shared" si="132"/>
        <v>7.348521212366907</v>
      </c>
      <c r="H1283" s="105">
        <f t="shared" si="133"/>
        <v>-2.0647140371056194E-3</v>
      </c>
      <c r="I1283" s="101">
        <f>IFERROR(VLOOKUP(E1283,历史数据!AH:AJ,2,),"")</f>
        <v>6.75057013213027</v>
      </c>
      <c r="J1283" s="104">
        <f t="shared" si="134"/>
        <v>0</v>
      </c>
      <c r="K1283" s="104" t="str">
        <f>IFERROR(IF(AND(J1282=$H$2*1,MAX(K$64:K1282)=MAX(L$64:L1282)),MAX(K$64:K1282)+1,""),"")</f>
        <v/>
      </c>
      <c r="L1283" s="104" t="str">
        <f>IFERROR(IF(AND($F1282/INDEX($F$64:$F1283,MATCH(MAX(M$64:M1283),M$64:M1283,0)-1)&lt;(1-$P$2),MAX(K$64:K1283)&gt;MAX(L$64:L1282)),MAX(K$64:K1283),""),"")</f>
        <v/>
      </c>
      <c r="M1283" s="104" t="str">
        <f>IFERROR(IF(E1283="","",IF(K1283&lt;&gt;"",MAX(M$64:M1282)+1,IF(AND($F1282/INDEX($F$64:$F1283,MATCH(MAX(M$64:M1282),M$64:M1282,0)-1)&gt;(1+$O$2),MAX(K$64:K1283)&gt;MAX(L$64:L1282)),MAX(M$64:M1282)+1,""))),"")</f>
        <v/>
      </c>
      <c r="N1283" s="91">
        <f t="shared" si="135"/>
        <v>0</v>
      </c>
      <c r="O1283" s="91" t="str">
        <f>IFERROR(IF(AND(N1282=$H$2*1,MAX(O$64:O1282)=MAX(P$64:P1282)),MAX(O$64:O1282)+1,""),"")</f>
        <v/>
      </c>
      <c r="P1283" s="91" t="str">
        <f>IFERROR(IF(MOD(MAX(Q$64:Q1283),10*MAX(O$64:O1283))&lt;=2,IF(AND(F1282/INDEX($F$64:$F1283,MATCH(MAX(O$64:O1283),O$64:O1283,0)-1)&lt;(1-$P$2),MAX(O$64:O1283)&gt;MAX(P$64:P1282)),MAX(O$64:O1283),""),IF(AND($F1282/INDEX($F$64:$F1283,MATCH(MAX(Q$64:Q1283),Q$64:Q1283,0)-1)&lt;(1-$P$2),MAX(O$64:O1283)&gt;MAX(P$64:P1282)),MAX(O$64:O1283),"")),"")</f>
        <v/>
      </c>
      <c r="Q1283" s="91" t="str">
        <f>IFERROR(IF(E1283="","",IF(O1283&lt;&gt;"",MAX(O$64:O1283)*10+1,IF(AND($F1282/INDEX($F$64:$F1283,MATCH(MAX(Q$64:Q1282),Q$64:Q1282,0)-1)&gt;(1+$O$2),MAX(O$64:O1283)&gt;MAX(P$64:P1282)),MAX(Q$64:Q1282)+1,""))),"")</f>
        <v/>
      </c>
    </row>
    <row r="1284" spans="1:17" x14ac:dyDescent="0.2">
      <c r="A1284" s="13">
        <f>HLOOKUP($E$2,历史数据!$V$3:$AE$5000,ROW(A1282),)</f>
        <v>296492</v>
      </c>
      <c r="B1284" s="41">
        <v>38384</v>
      </c>
      <c r="C1284" s="100">
        <f>IFERROR(IF(A1284&lt;&gt;0,MAX($C$4:C1283)+1,""),"")</f>
        <v>1271</v>
      </c>
      <c r="D1284" s="100"/>
      <c r="E1284" s="99">
        <f t="shared" si="131"/>
        <v>38406</v>
      </c>
      <c r="F1284" s="101">
        <f>IFERROR(VLOOKUP(E1284,历史数据!AH:AJ,3,),"")</f>
        <v>7.1024338262760596</v>
      </c>
      <c r="G1284" s="101">
        <f t="shared" si="132"/>
        <v>7.3324484263380265</v>
      </c>
      <c r="H1284" s="105">
        <f t="shared" si="133"/>
        <v>-2.187213667129595E-3</v>
      </c>
      <c r="I1284" s="101">
        <f>IFERROR(VLOOKUP(E1284,历史数据!AH:AJ,2,),"")</f>
        <v>7.0503058715877902</v>
      </c>
      <c r="J1284" s="104">
        <f t="shared" si="134"/>
        <v>0</v>
      </c>
      <c r="K1284" s="104" t="str">
        <f>IFERROR(IF(AND(J1283=$H$2*1,MAX(K$64:K1283)=MAX(L$64:L1283)),MAX(K$64:K1283)+1,""),"")</f>
        <v/>
      </c>
      <c r="L1284" s="104" t="str">
        <f>IFERROR(IF(AND($F1283/INDEX($F$64:$F1284,MATCH(MAX(M$64:M1284),M$64:M1284,0)-1)&lt;(1-$P$2),MAX(K$64:K1284)&gt;MAX(L$64:L1283)),MAX(K$64:K1284),""),"")</f>
        <v/>
      </c>
      <c r="M1284" s="104" t="str">
        <f>IFERROR(IF(E1284="","",IF(K1284&lt;&gt;"",MAX(M$64:M1283)+1,IF(AND($F1283/INDEX($F$64:$F1284,MATCH(MAX(M$64:M1283),M$64:M1283,0)-1)&gt;(1+$O$2),MAX(K$64:K1284)&gt;MAX(L$64:L1283)),MAX(M$64:M1283)+1,""))),"")</f>
        <v/>
      </c>
      <c r="N1284" s="91">
        <f t="shared" si="135"/>
        <v>0</v>
      </c>
      <c r="O1284" s="91" t="str">
        <f>IFERROR(IF(AND(N1283=$H$2*1,MAX(O$64:O1283)=MAX(P$64:P1283)),MAX(O$64:O1283)+1,""),"")</f>
        <v/>
      </c>
      <c r="P1284" s="91" t="str">
        <f>IFERROR(IF(MOD(MAX(Q$64:Q1284),10*MAX(O$64:O1284))&lt;=2,IF(AND(F1283/INDEX($F$64:$F1284,MATCH(MAX(O$64:O1284),O$64:O1284,0)-1)&lt;(1-$P$2),MAX(O$64:O1284)&gt;MAX(P$64:P1283)),MAX(O$64:O1284),""),IF(AND($F1283/INDEX($F$64:$F1284,MATCH(MAX(Q$64:Q1284),Q$64:Q1284,0)-1)&lt;(1-$P$2),MAX(O$64:O1284)&gt;MAX(P$64:P1283)),MAX(O$64:O1284),"")),"")</f>
        <v/>
      </c>
      <c r="Q1284" s="91" t="str">
        <f>IFERROR(IF(E1284="","",IF(O1284&lt;&gt;"",MAX(O$64:O1284)*10+1,IF(AND($F1283/INDEX($F$64:$F1284,MATCH(MAX(Q$64:Q1283),Q$64:Q1283,0)-1)&gt;(1+$O$2),MAX(O$64:O1284)&gt;MAX(P$64:P1283)),MAX(Q$64:Q1283)+1,""))),"")</f>
        <v/>
      </c>
    </row>
    <row r="1285" spans="1:17" x14ac:dyDescent="0.2">
      <c r="A1285" s="13">
        <f>HLOOKUP($E$2,历史数据!$V$3:$AE$5000,ROW(A1283),)</f>
        <v>425902</v>
      </c>
      <c r="B1285" s="41">
        <v>38385</v>
      </c>
      <c r="C1285" s="100">
        <f>IFERROR(IF(A1285&lt;&gt;0,MAX($C$4:C1284)+1,""),"")</f>
        <v>1272</v>
      </c>
      <c r="D1285" s="100"/>
      <c r="E1285" s="99">
        <f t="shared" si="131"/>
        <v>38407</v>
      </c>
      <c r="F1285" s="101">
        <f>IFERROR(VLOOKUP(E1285,历史数据!AH:AJ,3,),"")</f>
        <v>7.0112099055715902</v>
      </c>
      <c r="G1285" s="101">
        <f t="shared" si="132"/>
        <v>7.3148552416307355</v>
      </c>
      <c r="H1285" s="105">
        <f t="shared" si="133"/>
        <v>-2.3993601706213674E-3</v>
      </c>
      <c r="I1285" s="101">
        <f>IFERROR(VLOOKUP(E1285,历史数据!AH:AJ,2,),"")</f>
        <v>7.0894018376039902</v>
      </c>
      <c r="J1285" s="104">
        <f t="shared" si="134"/>
        <v>0</v>
      </c>
      <c r="K1285" s="104" t="str">
        <f>IFERROR(IF(AND(J1284=$H$2*1,MAX(K$64:K1284)=MAX(L$64:L1284)),MAX(K$64:K1284)+1,""),"")</f>
        <v/>
      </c>
      <c r="L1285" s="104" t="str">
        <f>IFERROR(IF(AND($F1284/INDEX($F$64:$F1285,MATCH(MAX(M$64:M1285),M$64:M1285,0)-1)&lt;(1-$P$2),MAX(K$64:K1285)&gt;MAX(L$64:L1284)),MAX(K$64:K1285),""),"")</f>
        <v/>
      </c>
      <c r="M1285" s="104" t="str">
        <f>IFERROR(IF(E1285="","",IF(K1285&lt;&gt;"",MAX(M$64:M1284)+1,IF(AND($F1284/INDEX($F$64:$F1285,MATCH(MAX(M$64:M1284),M$64:M1284,0)-1)&gt;(1+$O$2),MAX(K$64:K1285)&gt;MAX(L$64:L1284)),MAX(M$64:M1284)+1,""))),"")</f>
        <v/>
      </c>
      <c r="N1285" s="91">
        <f t="shared" si="135"/>
        <v>0</v>
      </c>
      <c r="O1285" s="91" t="str">
        <f>IFERROR(IF(AND(N1284=$H$2*1,MAX(O$64:O1284)=MAX(P$64:P1284)),MAX(O$64:O1284)+1,""),"")</f>
        <v/>
      </c>
      <c r="P1285" s="91" t="str">
        <f>IFERROR(IF(MOD(MAX(Q$64:Q1285),10*MAX(O$64:O1285))&lt;=2,IF(AND(F1284/INDEX($F$64:$F1285,MATCH(MAX(O$64:O1285),O$64:O1285,0)-1)&lt;(1-$P$2),MAX(O$64:O1285)&gt;MAX(P$64:P1284)),MAX(O$64:O1285),""),IF(AND($F1284/INDEX($F$64:$F1285,MATCH(MAX(Q$64:Q1285),Q$64:Q1285,0)-1)&lt;(1-$P$2),MAX(O$64:O1285)&gt;MAX(P$64:P1284)),MAX(O$64:O1285),"")),"")</f>
        <v/>
      </c>
      <c r="Q1285" s="91" t="str">
        <f>IFERROR(IF(E1285="","",IF(O1285&lt;&gt;"",MAX(O$64:O1285)*10+1,IF(AND($F1284/INDEX($F$64:$F1285,MATCH(MAX(Q$64:Q1284),Q$64:Q1284,0)-1)&gt;(1+$O$2),MAX(O$64:O1285)&gt;MAX(P$64:P1284)),MAX(Q$64:Q1284)+1,""))),"")</f>
        <v/>
      </c>
    </row>
    <row r="1286" spans="1:17" x14ac:dyDescent="0.2">
      <c r="A1286" s="13">
        <f>HLOOKUP($E$2,历史数据!$V$3:$AE$5000,ROW(A1284),)</f>
        <v>268000</v>
      </c>
      <c r="B1286" s="41">
        <v>38386</v>
      </c>
      <c r="C1286" s="100">
        <f>IFERROR(IF(A1286&lt;&gt;0,MAX($C$4:C1285)+1,""),"")</f>
        <v>1273</v>
      </c>
      <c r="D1286" s="100"/>
      <c r="E1286" s="99">
        <f t="shared" ref="E1286:E1349" si="136">IFERROR(INDEX(B:B,MATCH(ROW(A1282),C:C,0)),"")</f>
        <v>38408</v>
      </c>
      <c r="F1286" s="101">
        <f>IFERROR(VLOOKUP(E1286,历史数据!AH:AJ,3,),"")</f>
        <v>7.0242418942436604</v>
      </c>
      <c r="G1286" s="101">
        <f t="shared" si="132"/>
        <v>7.2987824556018559</v>
      </c>
      <c r="H1286" s="105">
        <f t="shared" si="133"/>
        <v>-2.1972801235224937E-3</v>
      </c>
      <c r="I1286" s="101">
        <f>IFERROR(VLOOKUP(E1286,历史数据!AH:AJ,2,),"")</f>
        <v>7.0112099055715902</v>
      </c>
      <c r="J1286" s="104">
        <f t="shared" si="134"/>
        <v>0</v>
      </c>
      <c r="K1286" s="104" t="str">
        <f>IFERROR(IF(AND(J1285=$H$2*1,MAX(K$64:K1285)=MAX(L$64:L1285)),MAX(K$64:K1285)+1,""),"")</f>
        <v/>
      </c>
      <c r="L1286" s="104" t="str">
        <f>IFERROR(IF(AND($F1285/INDEX($F$64:$F1286,MATCH(MAX(M$64:M1286),M$64:M1286,0)-1)&lt;(1-$P$2),MAX(K$64:K1286)&gt;MAX(L$64:L1285)),MAX(K$64:K1286),""),"")</f>
        <v/>
      </c>
      <c r="M1286" s="104" t="str">
        <f>IFERROR(IF(E1286="","",IF(K1286&lt;&gt;"",MAX(M$64:M1285)+1,IF(AND($F1285/INDEX($F$64:$F1286,MATCH(MAX(M$64:M1285),M$64:M1285,0)-1)&gt;(1+$O$2),MAX(K$64:K1286)&gt;MAX(L$64:L1285)),MAX(M$64:M1285)+1,""))),"")</f>
        <v/>
      </c>
      <c r="N1286" s="91">
        <f t="shared" si="135"/>
        <v>0</v>
      </c>
      <c r="O1286" s="91" t="str">
        <f>IFERROR(IF(AND(N1285=$H$2*1,MAX(O$64:O1285)=MAX(P$64:P1285)),MAX(O$64:O1285)+1,""),"")</f>
        <v/>
      </c>
      <c r="P1286" s="91" t="str">
        <f>IFERROR(IF(MOD(MAX(Q$64:Q1286),10*MAX(O$64:O1286))&lt;=2,IF(AND(F1285/INDEX($F$64:$F1286,MATCH(MAX(O$64:O1286),O$64:O1286,0)-1)&lt;(1-$P$2),MAX(O$64:O1286)&gt;MAX(P$64:P1285)),MAX(O$64:O1286),""),IF(AND($F1285/INDEX($F$64:$F1286,MATCH(MAX(Q$64:Q1286),Q$64:Q1286,0)-1)&lt;(1-$P$2),MAX(O$64:O1286)&gt;MAX(P$64:P1285)),MAX(O$64:O1286),"")),"")</f>
        <v/>
      </c>
      <c r="Q1286" s="91" t="str">
        <f>IFERROR(IF(E1286="","",IF(O1286&lt;&gt;"",MAX(O$64:O1286)*10+1,IF(AND($F1285/INDEX($F$64:$F1286,MATCH(MAX(Q$64:Q1285),Q$64:Q1285,0)-1)&gt;(1+$O$2),MAX(O$64:O1286)&gt;MAX(P$64:P1285)),MAX(Q$64:Q1285)+1,""))),"")</f>
        <v/>
      </c>
    </row>
    <row r="1287" spans="1:17" x14ac:dyDescent="0.2">
      <c r="A1287" s="13">
        <f>HLOOKUP($E$2,历史数据!$V$3:$AE$5000,ROW(A1285),)</f>
        <v>156530</v>
      </c>
      <c r="B1287" s="41">
        <v>38387</v>
      </c>
      <c r="C1287" s="100">
        <f>IFERROR(IF(A1287&lt;&gt;0,MAX($C$4:C1286)+1,""),"")</f>
        <v>1274</v>
      </c>
      <c r="D1287" s="100"/>
      <c r="E1287" s="99">
        <f t="shared" si="136"/>
        <v>38411</v>
      </c>
      <c r="F1287" s="101">
        <f>IFERROR(VLOOKUP(E1287,历史数据!AH:AJ,3,),"")</f>
        <v>6.8678580301788603</v>
      </c>
      <c r="G1287" s="101">
        <f t="shared" si="132"/>
        <v>7.2829268693841733</v>
      </c>
      <c r="H1287" s="105">
        <f t="shared" si="133"/>
        <v>-2.1723604332820612E-3</v>
      </c>
      <c r="I1287" s="101">
        <f>IFERROR(VLOOKUP(E1287,历史数据!AH:AJ,2,),"")</f>
        <v>7.0242418942436604</v>
      </c>
      <c r="J1287" s="104">
        <f t="shared" si="134"/>
        <v>0</v>
      </c>
      <c r="K1287" s="104" t="str">
        <f>IFERROR(IF(AND(J1286=$H$2*1,MAX(K$64:K1286)=MAX(L$64:L1286)),MAX(K$64:K1286)+1,""),"")</f>
        <v/>
      </c>
      <c r="L1287" s="104" t="str">
        <f>IFERROR(IF(AND($F1286/INDEX($F$64:$F1287,MATCH(MAX(M$64:M1287),M$64:M1287,0)-1)&lt;(1-$P$2),MAX(K$64:K1287)&gt;MAX(L$64:L1286)),MAX(K$64:K1287),""),"")</f>
        <v/>
      </c>
      <c r="M1287" s="104" t="str">
        <f>IFERROR(IF(E1287="","",IF(K1287&lt;&gt;"",MAX(M$64:M1286)+1,IF(AND($F1286/INDEX($F$64:$F1287,MATCH(MAX(M$64:M1286),M$64:M1286,0)-1)&gt;(1+$O$2),MAX(K$64:K1287)&gt;MAX(L$64:L1286)),MAX(M$64:M1286)+1,""))),"")</f>
        <v/>
      </c>
      <c r="N1287" s="91">
        <f t="shared" si="135"/>
        <v>0</v>
      </c>
      <c r="O1287" s="91" t="str">
        <f>IFERROR(IF(AND(N1286=$H$2*1,MAX(O$64:O1286)=MAX(P$64:P1286)),MAX(O$64:O1286)+1,""),"")</f>
        <v/>
      </c>
      <c r="P1287" s="91" t="str">
        <f>IFERROR(IF(MOD(MAX(Q$64:Q1287),10*MAX(O$64:O1287))&lt;=2,IF(AND(F1286/INDEX($F$64:$F1287,MATCH(MAX(O$64:O1287),O$64:O1287,0)-1)&lt;(1-$P$2),MAX(O$64:O1287)&gt;MAX(P$64:P1286)),MAX(O$64:O1287),""),IF(AND($F1286/INDEX($F$64:$F1287,MATCH(MAX(Q$64:Q1287),Q$64:Q1287,0)-1)&lt;(1-$P$2),MAX(O$64:O1287)&gt;MAX(P$64:P1286)),MAX(O$64:O1287),"")),"")</f>
        <v/>
      </c>
      <c r="Q1287" s="91" t="str">
        <f>IFERROR(IF(E1287="","",IF(O1287&lt;&gt;"",MAX(O$64:O1287)*10+1,IF(AND($F1286/INDEX($F$64:$F1287,MATCH(MAX(Q$64:Q1286),Q$64:Q1286,0)-1)&gt;(1+$O$2),MAX(O$64:O1287)&gt;MAX(P$64:P1286)),MAX(Q$64:Q1286)+1,""))),"")</f>
        <v/>
      </c>
    </row>
    <row r="1288" spans="1:17" x14ac:dyDescent="0.2">
      <c r="A1288" s="13">
        <f>HLOOKUP($E$2,历史数据!$V$3:$AE$5000,ROW(A1286),)</f>
        <v>149900</v>
      </c>
      <c r="B1288" s="41">
        <v>38399</v>
      </c>
      <c r="C1288" s="100">
        <f>IFERROR(IF(A1288&lt;&gt;0,MAX($C$4:C1287)+1,""),"")</f>
        <v>1275</v>
      </c>
      <c r="D1288" s="100"/>
      <c r="E1288" s="99">
        <f t="shared" si="136"/>
        <v>38412</v>
      </c>
      <c r="F1288" s="101">
        <f>IFERROR(VLOOKUP(E1288,历史数据!AH:AJ,3,),"")</f>
        <v>6.8417940528347296</v>
      </c>
      <c r="G1288" s="101">
        <f t="shared" si="132"/>
        <v>7.2666368835440931</v>
      </c>
      <c r="H1288" s="105">
        <f t="shared" si="133"/>
        <v>-2.2367361546028475E-3</v>
      </c>
      <c r="I1288" s="101">
        <f>IFERROR(VLOOKUP(E1288,历史数据!AH:AJ,2,),"")</f>
        <v>6.8678580301788603</v>
      </c>
      <c r="J1288" s="104">
        <f t="shared" si="134"/>
        <v>0</v>
      </c>
      <c r="K1288" s="104" t="str">
        <f>IFERROR(IF(AND(J1287=$H$2*1,MAX(K$64:K1287)=MAX(L$64:L1287)),MAX(K$64:K1287)+1,""),"")</f>
        <v/>
      </c>
      <c r="L1288" s="104" t="str">
        <f>IFERROR(IF(AND($F1287/INDEX($F$64:$F1288,MATCH(MAX(M$64:M1288),M$64:M1288,0)-1)&lt;(1-$P$2),MAX(K$64:K1288)&gt;MAX(L$64:L1287)),MAX(K$64:K1288),""),"")</f>
        <v/>
      </c>
      <c r="M1288" s="104" t="str">
        <f>IFERROR(IF(E1288="","",IF(K1288&lt;&gt;"",MAX(M$64:M1287)+1,IF(AND($F1287/INDEX($F$64:$F1288,MATCH(MAX(M$64:M1287),M$64:M1287,0)-1)&gt;(1+$O$2),MAX(K$64:K1288)&gt;MAX(L$64:L1287)),MAX(M$64:M1287)+1,""))),"")</f>
        <v/>
      </c>
      <c r="N1288" s="91">
        <f t="shared" si="135"/>
        <v>0</v>
      </c>
      <c r="O1288" s="91" t="str">
        <f>IFERROR(IF(AND(N1287=$H$2*1,MAX(O$64:O1287)=MAX(P$64:P1287)),MAX(O$64:O1287)+1,""),"")</f>
        <v/>
      </c>
      <c r="P1288" s="91" t="str">
        <f>IFERROR(IF(MOD(MAX(Q$64:Q1288),10*MAX(O$64:O1288))&lt;=2,IF(AND(F1287/INDEX($F$64:$F1288,MATCH(MAX(O$64:O1288),O$64:O1288,0)-1)&lt;(1-$P$2),MAX(O$64:O1288)&gt;MAX(P$64:P1287)),MAX(O$64:O1288),""),IF(AND($F1287/INDEX($F$64:$F1288,MATCH(MAX(Q$64:Q1288),Q$64:Q1288,0)-1)&lt;(1-$P$2),MAX(O$64:O1288)&gt;MAX(P$64:P1287)),MAX(O$64:O1288),"")),"")</f>
        <v/>
      </c>
      <c r="Q1288" s="91" t="str">
        <f>IFERROR(IF(E1288="","",IF(O1288&lt;&gt;"",MAX(O$64:O1288)*10+1,IF(AND($F1287/INDEX($F$64:$F1288,MATCH(MAX(Q$64:Q1287),Q$64:Q1287,0)-1)&gt;(1+$O$2),MAX(O$64:O1288)&gt;MAX(P$64:P1287)),MAX(Q$64:Q1287)+1,""))),"")</f>
        <v/>
      </c>
    </row>
    <row r="1289" spans="1:17" x14ac:dyDescent="0.2">
      <c r="A1289" s="13">
        <f>HLOOKUP($E$2,历史数据!$V$3:$AE$5000,ROW(A1287),)</f>
        <v>76800</v>
      </c>
      <c r="B1289" s="41">
        <v>38400</v>
      </c>
      <c r="C1289" s="100">
        <f>IFERROR(IF(A1289&lt;&gt;0,MAX($C$4:C1288)+1,""),"")</f>
        <v>1276</v>
      </c>
      <c r="D1289" s="100"/>
      <c r="E1289" s="99">
        <f t="shared" si="136"/>
        <v>38413</v>
      </c>
      <c r="F1289" s="101">
        <f>IFERROR(VLOOKUP(E1289,历史数据!AH:AJ,3,),"")</f>
        <v>6.8417940528347296</v>
      </c>
      <c r="G1289" s="101">
        <f t="shared" si="132"/>
        <v>7.2501296978928087</v>
      </c>
      <c r="H1289" s="105">
        <f t="shared" si="133"/>
        <v>-2.2716403634625015E-3</v>
      </c>
      <c r="I1289" s="101">
        <f>IFERROR(VLOOKUP(E1289,历史数据!AH:AJ,2,),"")</f>
        <v>6.8939220075229999</v>
      </c>
      <c r="J1289" s="104">
        <f t="shared" si="134"/>
        <v>0</v>
      </c>
      <c r="K1289" s="104" t="str">
        <f>IFERROR(IF(AND(J1288=$H$2*1,MAX(K$64:K1288)=MAX(L$64:L1288)),MAX(K$64:K1288)+1,""),"")</f>
        <v/>
      </c>
      <c r="L1289" s="104" t="str">
        <f>IFERROR(IF(AND($F1288/INDEX($F$64:$F1289,MATCH(MAX(M$64:M1289),M$64:M1289,0)-1)&lt;(1-$P$2),MAX(K$64:K1289)&gt;MAX(L$64:L1288)),MAX(K$64:K1289),""),"")</f>
        <v/>
      </c>
      <c r="M1289" s="104" t="str">
        <f>IFERROR(IF(E1289="","",IF(K1289&lt;&gt;"",MAX(M$64:M1288)+1,IF(AND($F1288/INDEX($F$64:$F1289,MATCH(MAX(M$64:M1288),M$64:M1288,0)-1)&gt;(1+$O$2),MAX(K$64:K1289)&gt;MAX(L$64:L1288)),MAX(M$64:M1288)+1,""))),"")</f>
        <v/>
      </c>
      <c r="N1289" s="91">
        <f t="shared" si="135"/>
        <v>0</v>
      </c>
      <c r="O1289" s="91" t="str">
        <f>IFERROR(IF(AND(N1288=$H$2*1,MAX(O$64:O1288)=MAX(P$64:P1288)),MAX(O$64:O1288)+1,""),"")</f>
        <v/>
      </c>
      <c r="P1289" s="91" t="str">
        <f>IFERROR(IF(MOD(MAX(Q$64:Q1289),10*MAX(O$64:O1289))&lt;=2,IF(AND(F1288/INDEX($F$64:$F1289,MATCH(MAX(O$64:O1289),O$64:O1289,0)-1)&lt;(1-$P$2),MAX(O$64:O1289)&gt;MAX(P$64:P1288)),MAX(O$64:O1289),""),IF(AND($F1288/INDEX($F$64:$F1289,MATCH(MAX(Q$64:Q1289),Q$64:Q1289,0)-1)&lt;(1-$P$2),MAX(O$64:O1289)&gt;MAX(P$64:P1288)),MAX(O$64:O1289),"")),"")</f>
        <v/>
      </c>
      <c r="Q1289" s="91" t="str">
        <f>IFERROR(IF(E1289="","",IF(O1289&lt;&gt;"",MAX(O$64:O1289)*10+1,IF(AND($F1288/INDEX($F$64:$F1289,MATCH(MAX(Q$64:Q1288),Q$64:Q1288,0)-1)&gt;(1+$O$2),MAX(O$64:O1289)&gt;MAX(P$64:P1288)),MAX(Q$64:Q1288)+1,""))),"")</f>
        <v/>
      </c>
    </row>
    <row r="1290" spans="1:17" x14ac:dyDescent="0.2">
      <c r="A1290" s="13">
        <f>HLOOKUP($E$2,历史数据!$V$3:$AE$5000,ROW(A1288),)</f>
        <v>26100</v>
      </c>
      <c r="B1290" s="41">
        <v>38401</v>
      </c>
      <c r="C1290" s="100">
        <f>IFERROR(IF(A1290&lt;&gt;0,MAX($C$4:C1289)+1,""),"")</f>
        <v>1277</v>
      </c>
      <c r="D1290" s="100"/>
      <c r="E1290" s="99">
        <f t="shared" si="136"/>
        <v>38414</v>
      </c>
      <c r="F1290" s="101">
        <f>IFERROR(VLOOKUP(E1290,历史数据!AH:AJ,3,),"")</f>
        <v>6.8026980868185296</v>
      </c>
      <c r="G1290" s="101">
        <f t="shared" si="132"/>
        <v>7.2338397120527258</v>
      </c>
      <c r="H1290" s="105">
        <f t="shared" si="133"/>
        <v>-2.2468544038346527E-3</v>
      </c>
      <c r="I1290" s="101">
        <f>IFERROR(VLOOKUP(E1290,历史数据!AH:AJ,2,),"")</f>
        <v>6.78966609814647</v>
      </c>
      <c r="J1290" s="104">
        <f t="shared" si="134"/>
        <v>0</v>
      </c>
      <c r="K1290" s="104" t="str">
        <f>IFERROR(IF(AND(J1289=$H$2*1,MAX(K$64:K1289)=MAX(L$64:L1289)),MAX(K$64:K1289)+1,""),"")</f>
        <v/>
      </c>
      <c r="L1290" s="104" t="str">
        <f>IFERROR(IF(AND($F1289/INDEX($F$64:$F1290,MATCH(MAX(M$64:M1290),M$64:M1290,0)-1)&lt;(1-$P$2),MAX(K$64:K1290)&gt;MAX(L$64:L1289)),MAX(K$64:K1290),""),"")</f>
        <v/>
      </c>
      <c r="M1290" s="104" t="str">
        <f>IFERROR(IF(E1290="","",IF(K1290&lt;&gt;"",MAX(M$64:M1289)+1,IF(AND($F1289/INDEX($F$64:$F1290,MATCH(MAX(M$64:M1289),M$64:M1289,0)-1)&gt;(1+$O$2),MAX(K$64:K1290)&gt;MAX(L$64:L1289)),MAX(M$64:M1289)+1,""))),"")</f>
        <v/>
      </c>
      <c r="N1290" s="91">
        <f t="shared" si="135"/>
        <v>0</v>
      </c>
      <c r="O1290" s="91" t="str">
        <f>IFERROR(IF(AND(N1289=$H$2*1,MAX(O$64:O1289)=MAX(P$64:P1289)),MAX(O$64:O1289)+1,""),"")</f>
        <v/>
      </c>
      <c r="P1290" s="91" t="str">
        <f>IFERROR(IF(MOD(MAX(Q$64:Q1290),10*MAX(O$64:O1290))&lt;=2,IF(AND(F1289/INDEX($F$64:$F1290,MATCH(MAX(O$64:O1290),O$64:O1290,0)-1)&lt;(1-$P$2),MAX(O$64:O1290)&gt;MAX(P$64:P1289)),MAX(O$64:O1290),""),IF(AND($F1289/INDEX($F$64:$F1290,MATCH(MAX(Q$64:Q1290),Q$64:Q1290,0)-1)&lt;(1-$P$2),MAX(O$64:O1290)&gt;MAX(P$64:P1289)),MAX(O$64:O1290),"")),"")</f>
        <v/>
      </c>
      <c r="Q1290" s="91" t="str">
        <f>IFERROR(IF(E1290="","",IF(O1290&lt;&gt;"",MAX(O$64:O1290)*10+1,IF(AND($F1289/INDEX($F$64:$F1290,MATCH(MAX(Q$64:Q1289),Q$64:Q1289,0)-1)&gt;(1+$O$2),MAX(O$64:O1290)&gt;MAX(P$64:P1289)),MAX(Q$64:Q1289)+1,""))),"")</f>
        <v/>
      </c>
    </row>
    <row r="1291" spans="1:17" x14ac:dyDescent="0.2">
      <c r="A1291" s="13">
        <f>HLOOKUP($E$2,历史数据!$V$3:$AE$5000,ROW(A1289),)</f>
        <v>81700</v>
      </c>
      <c r="B1291" s="41">
        <v>38404</v>
      </c>
      <c r="C1291" s="100">
        <f>IFERROR(IF(A1291&lt;&gt;0,MAX($C$4:C1290)+1,""),"")</f>
        <v>1278</v>
      </c>
      <c r="D1291" s="100"/>
      <c r="E1291" s="99">
        <f t="shared" si="136"/>
        <v>38415</v>
      </c>
      <c r="F1291" s="101">
        <f>IFERROR(VLOOKUP(E1291,历史数据!AH:AJ,3,),"")</f>
        <v>6.7766341094743998</v>
      </c>
      <c r="G1291" s="101">
        <f t="shared" si="132"/>
        <v>7.2145089288558291</v>
      </c>
      <c r="H1291" s="105">
        <f t="shared" si="133"/>
        <v>-2.6722714307159112E-3</v>
      </c>
      <c r="I1291" s="101">
        <f>IFERROR(VLOOKUP(E1291,历史数据!AH:AJ,2,),"")</f>
        <v>6.7375381434581998</v>
      </c>
      <c r="J1291" s="104">
        <f t="shared" si="134"/>
        <v>0</v>
      </c>
      <c r="K1291" s="104" t="str">
        <f>IFERROR(IF(AND(J1290=$H$2*1,MAX(K$64:K1290)=MAX(L$64:L1290)),MAX(K$64:K1290)+1,""),"")</f>
        <v/>
      </c>
      <c r="L1291" s="104" t="str">
        <f>IFERROR(IF(AND($F1290/INDEX($F$64:$F1291,MATCH(MAX(M$64:M1291),M$64:M1291,0)-1)&lt;(1-$P$2),MAX(K$64:K1291)&gt;MAX(L$64:L1290)),MAX(K$64:K1291),""),"")</f>
        <v/>
      </c>
      <c r="M1291" s="104" t="str">
        <f>IFERROR(IF(E1291="","",IF(K1291&lt;&gt;"",MAX(M$64:M1290)+1,IF(AND($F1290/INDEX($F$64:$F1291,MATCH(MAX(M$64:M1290),M$64:M1290,0)-1)&gt;(1+$O$2),MAX(K$64:K1291)&gt;MAX(L$64:L1290)),MAX(M$64:M1290)+1,""))),"")</f>
        <v/>
      </c>
      <c r="N1291" s="91">
        <f t="shared" si="135"/>
        <v>0</v>
      </c>
      <c r="O1291" s="91" t="str">
        <f>IFERROR(IF(AND(N1290=$H$2*1,MAX(O$64:O1290)=MAX(P$64:P1290)),MAX(O$64:O1290)+1,""),"")</f>
        <v/>
      </c>
      <c r="P1291" s="91" t="str">
        <f>IFERROR(IF(MOD(MAX(Q$64:Q1291),10*MAX(O$64:O1291))&lt;=2,IF(AND(F1290/INDEX($F$64:$F1291,MATCH(MAX(O$64:O1291),O$64:O1291,0)-1)&lt;(1-$P$2),MAX(O$64:O1291)&gt;MAX(P$64:P1290)),MAX(O$64:O1291),""),IF(AND($F1290/INDEX($F$64:$F1291,MATCH(MAX(Q$64:Q1291),Q$64:Q1291,0)-1)&lt;(1-$P$2),MAX(O$64:O1291)&gt;MAX(P$64:P1290)),MAX(O$64:O1291),"")),"")</f>
        <v/>
      </c>
      <c r="Q1291" s="91" t="str">
        <f>IFERROR(IF(E1291="","",IF(O1291&lt;&gt;"",MAX(O$64:O1291)*10+1,IF(AND($F1290/INDEX($F$64:$F1291,MATCH(MAX(Q$64:Q1290),Q$64:Q1290,0)-1)&gt;(1+$O$2),MAX(O$64:O1291)&gt;MAX(P$64:P1290)),MAX(Q$64:Q1290)+1,""))),"")</f>
        <v/>
      </c>
    </row>
    <row r="1292" spans="1:17" x14ac:dyDescent="0.2">
      <c r="A1292" s="13">
        <f>HLOOKUP($E$2,历史数据!$V$3:$AE$5000,ROW(A1290),)</f>
        <v>411966</v>
      </c>
      <c r="B1292" s="41">
        <v>38405</v>
      </c>
      <c r="C1292" s="100">
        <f>IFERROR(IF(A1292&lt;&gt;0,MAX($C$4:C1291)+1,""),"")</f>
        <v>1279</v>
      </c>
      <c r="D1292" s="100"/>
      <c r="E1292" s="99">
        <f t="shared" si="136"/>
        <v>38418</v>
      </c>
      <c r="F1292" s="101">
        <f>IFERROR(VLOOKUP(E1292,历史数据!AH:AJ,3,),"")</f>
        <v>6.78966609814647</v>
      </c>
      <c r="G1292" s="101">
        <f t="shared" si="132"/>
        <v>7.1951781456589305</v>
      </c>
      <c r="H1292" s="105">
        <f t="shared" si="133"/>
        <v>-2.6794315992293427E-3</v>
      </c>
      <c r="I1292" s="101">
        <f>IFERROR(VLOOKUP(E1292,历史数据!AH:AJ,2,),"")</f>
        <v>6.75057013213027</v>
      </c>
      <c r="J1292" s="104">
        <f t="shared" si="134"/>
        <v>0</v>
      </c>
      <c r="K1292" s="104" t="str">
        <f>IFERROR(IF(AND(J1291=$H$2*1,MAX(K$64:K1291)=MAX(L$64:L1291)),MAX(K$64:K1291)+1,""),"")</f>
        <v/>
      </c>
      <c r="L1292" s="104" t="str">
        <f>IFERROR(IF(AND($F1291/INDEX($F$64:$F1292,MATCH(MAX(M$64:M1292),M$64:M1292,0)-1)&lt;(1-$P$2),MAX(K$64:K1292)&gt;MAX(L$64:L1291)),MAX(K$64:K1292),""),"")</f>
        <v/>
      </c>
      <c r="M1292" s="104" t="str">
        <f>IFERROR(IF(E1292="","",IF(K1292&lt;&gt;"",MAX(M$64:M1291)+1,IF(AND($F1291/INDEX($F$64:$F1292,MATCH(MAX(M$64:M1291),M$64:M1291,0)-1)&gt;(1+$O$2),MAX(K$64:K1292)&gt;MAX(L$64:L1291)),MAX(M$64:M1291)+1,""))),"")</f>
        <v/>
      </c>
      <c r="N1292" s="91">
        <f t="shared" si="135"/>
        <v>0</v>
      </c>
      <c r="O1292" s="91" t="str">
        <f>IFERROR(IF(AND(N1291=$H$2*1,MAX(O$64:O1291)=MAX(P$64:P1291)),MAX(O$64:O1291)+1,""),"")</f>
        <v/>
      </c>
      <c r="P1292" s="91" t="str">
        <f>IFERROR(IF(MOD(MAX(Q$64:Q1292),10*MAX(O$64:O1292))&lt;=2,IF(AND(F1291/INDEX($F$64:$F1292,MATCH(MAX(O$64:O1292),O$64:O1292,0)-1)&lt;(1-$P$2),MAX(O$64:O1292)&gt;MAX(P$64:P1291)),MAX(O$64:O1292),""),IF(AND($F1291/INDEX($F$64:$F1292,MATCH(MAX(Q$64:Q1292),Q$64:Q1292,0)-1)&lt;(1-$P$2),MAX(O$64:O1292)&gt;MAX(P$64:P1291)),MAX(O$64:O1292),"")),"")</f>
        <v/>
      </c>
      <c r="Q1292" s="91" t="str">
        <f>IFERROR(IF(E1292="","",IF(O1292&lt;&gt;"",MAX(O$64:O1292)*10+1,IF(AND($F1291/INDEX($F$64:$F1292,MATCH(MAX(Q$64:Q1291),Q$64:Q1291,0)-1)&gt;(1+$O$2),MAX(O$64:O1292)&gt;MAX(P$64:P1291)),MAX(Q$64:Q1291)+1,""))),"")</f>
        <v/>
      </c>
    </row>
    <row r="1293" spans="1:17" x14ac:dyDescent="0.2">
      <c r="A1293" s="13">
        <f>HLOOKUP($E$2,历史数据!$V$3:$AE$5000,ROW(A1291),)</f>
        <v>370874</v>
      </c>
      <c r="B1293" s="41">
        <v>38406</v>
      </c>
      <c r="C1293" s="100">
        <f>IFERROR(IF(A1293&lt;&gt;0,MAX($C$4:C1292)+1,""),"")</f>
        <v>1280</v>
      </c>
      <c r="D1293" s="100"/>
      <c r="E1293" s="99">
        <f t="shared" si="136"/>
        <v>38419</v>
      </c>
      <c r="F1293" s="101">
        <f>IFERROR(VLOOKUP(E1293,历史数据!AH:AJ,3,),"")</f>
        <v>6.9069539961950603</v>
      </c>
      <c r="G1293" s="101">
        <f t="shared" si="132"/>
        <v>7.178236560385244</v>
      </c>
      <c r="H1293" s="105">
        <f t="shared" si="133"/>
        <v>-2.3545748181242887E-3</v>
      </c>
      <c r="I1293" s="101">
        <f>IFERROR(VLOOKUP(E1293,历史数据!AH:AJ,2,),"")</f>
        <v>6.8157300754905998</v>
      </c>
      <c r="J1293" s="104">
        <f t="shared" si="134"/>
        <v>0</v>
      </c>
      <c r="K1293" s="104" t="str">
        <f>IFERROR(IF(AND(J1292=$H$2*1,MAX(K$64:K1292)=MAX(L$64:L1292)),MAX(K$64:K1292)+1,""),"")</f>
        <v/>
      </c>
      <c r="L1293" s="104" t="str">
        <f>IFERROR(IF(AND($F1292/INDEX($F$64:$F1293,MATCH(MAX(M$64:M1293),M$64:M1293,0)-1)&lt;(1-$P$2),MAX(K$64:K1293)&gt;MAX(L$64:L1292)),MAX(K$64:K1293),""),"")</f>
        <v/>
      </c>
      <c r="M1293" s="104" t="str">
        <f>IFERROR(IF(E1293="","",IF(K1293&lt;&gt;"",MAX(M$64:M1292)+1,IF(AND($F1292/INDEX($F$64:$F1293,MATCH(MAX(M$64:M1292),M$64:M1292,0)-1)&gt;(1+$O$2),MAX(K$64:K1293)&gt;MAX(L$64:L1292)),MAX(M$64:M1292)+1,""))),"")</f>
        <v/>
      </c>
      <c r="N1293" s="91">
        <f t="shared" si="135"/>
        <v>0</v>
      </c>
      <c r="O1293" s="91" t="str">
        <f>IFERROR(IF(AND(N1292=$H$2*1,MAX(O$64:O1292)=MAX(P$64:P1292)),MAX(O$64:O1292)+1,""),"")</f>
        <v/>
      </c>
      <c r="P1293" s="91" t="str">
        <f>IFERROR(IF(MOD(MAX(Q$64:Q1293),10*MAX(O$64:O1293))&lt;=2,IF(AND(F1292/INDEX($F$64:$F1293,MATCH(MAX(O$64:O1293),O$64:O1293,0)-1)&lt;(1-$P$2),MAX(O$64:O1293)&gt;MAX(P$64:P1292)),MAX(O$64:O1293),""),IF(AND($F1292/INDEX($F$64:$F1293,MATCH(MAX(Q$64:Q1293),Q$64:Q1293,0)-1)&lt;(1-$P$2),MAX(O$64:O1293)&gt;MAX(P$64:P1292)),MAX(O$64:O1293),"")),"")</f>
        <v/>
      </c>
      <c r="Q1293" s="91" t="str">
        <f>IFERROR(IF(E1293="","",IF(O1293&lt;&gt;"",MAX(O$64:O1293)*10+1,IF(AND($F1292/INDEX($F$64:$F1293,MATCH(MAX(Q$64:Q1292),Q$64:Q1292,0)-1)&gt;(1+$O$2),MAX(O$64:O1293)&gt;MAX(P$64:P1292)),MAX(Q$64:Q1292)+1,""))),"")</f>
        <v/>
      </c>
    </row>
    <row r="1294" spans="1:17" x14ac:dyDescent="0.2">
      <c r="A1294" s="13">
        <f>HLOOKUP($E$2,历史数据!$V$3:$AE$5000,ROW(A1292),)</f>
        <v>153500</v>
      </c>
      <c r="B1294" s="41">
        <v>38407</v>
      </c>
      <c r="C1294" s="100">
        <f>IFERROR(IF(A1294&lt;&gt;0,MAX($C$4:C1293)+1,""),"")</f>
        <v>1281</v>
      </c>
      <c r="D1294" s="100"/>
      <c r="E1294" s="99">
        <f t="shared" si="136"/>
        <v>38420</v>
      </c>
      <c r="F1294" s="101">
        <f>IFERROR(VLOOKUP(E1294,历史数据!AH:AJ,3,),"")</f>
        <v>6.9199859848671297</v>
      </c>
      <c r="G1294" s="101">
        <f t="shared" si="132"/>
        <v>7.1606433756779539</v>
      </c>
      <c r="H1294" s="105">
        <f t="shared" si="133"/>
        <v>-2.4509062301432127E-3</v>
      </c>
      <c r="I1294" s="101">
        <f>IFERROR(VLOOKUP(E1294,历史数据!AH:AJ,2,),"")</f>
        <v>6.9069539961950603</v>
      </c>
      <c r="J1294" s="104">
        <f t="shared" si="134"/>
        <v>0</v>
      </c>
      <c r="K1294" s="104" t="str">
        <f>IFERROR(IF(AND(J1293=$H$2*1,MAX(K$64:K1293)=MAX(L$64:L1293)),MAX(K$64:K1293)+1,""),"")</f>
        <v/>
      </c>
      <c r="L1294" s="104" t="str">
        <f>IFERROR(IF(AND($F1293/INDEX($F$64:$F1294,MATCH(MAX(M$64:M1294),M$64:M1294,0)-1)&lt;(1-$P$2),MAX(K$64:K1294)&gt;MAX(L$64:L1293)),MAX(K$64:K1294),""),"")</f>
        <v/>
      </c>
      <c r="M1294" s="104" t="str">
        <f>IFERROR(IF(E1294="","",IF(K1294&lt;&gt;"",MAX(M$64:M1293)+1,IF(AND($F1293/INDEX($F$64:$F1294,MATCH(MAX(M$64:M1293),M$64:M1293,0)-1)&gt;(1+$O$2),MAX(K$64:K1294)&gt;MAX(L$64:L1293)),MAX(M$64:M1293)+1,""))),"")</f>
        <v/>
      </c>
      <c r="N1294" s="91">
        <f t="shared" si="135"/>
        <v>0</v>
      </c>
      <c r="O1294" s="91" t="str">
        <f>IFERROR(IF(AND(N1293=$H$2*1,MAX(O$64:O1293)=MAX(P$64:P1293)),MAX(O$64:O1293)+1,""),"")</f>
        <v/>
      </c>
      <c r="P1294" s="91" t="str">
        <f>IFERROR(IF(MOD(MAX(Q$64:Q1294),10*MAX(O$64:O1294))&lt;=2,IF(AND(F1293/INDEX($F$64:$F1294,MATCH(MAX(O$64:O1294),O$64:O1294,0)-1)&lt;(1-$P$2),MAX(O$64:O1294)&gt;MAX(P$64:P1293)),MAX(O$64:O1294),""),IF(AND($F1293/INDEX($F$64:$F1294,MATCH(MAX(Q$64:Q1294),Q$64:Q1294,0)-1)&lt;(1-$P$2),MAX(O$64:O1294)&gt;MAX(P$64:P1293)),MAX(O$64:O1294),"")),"")</f>
        <v/>
      </c>
      <c r="Q1294" s="91" t="str">
        <f>IFERROR(IF(E1294="","",IF(O1294&lt;&gt;"",MAX(O$64:O1294)*10+1,IF(AND($F1293/INDEX($F$64:$F1294,MATCH(MAX(Q$64:Q1293),Q$64:Q1293,0)-1)&gt;(1+$O$2),MAX(O$64:O1294)&gt;MAX(P$64:P1293)),MAX(Q$64:Q1293)+1,""))),"")</f>
        <v/>
      </c>
    </row>
    <row r="1295" spans="1:17" x14ac:dyDescent="0.2">
      <c r="A1295" s="13">
        <f>HLOOKUP($E$2,历史数据!$V$3:$AE$5000,ROW(A1293),)</f>
        <v>121700</v>
      </c>
      <c r="B1295" s="41">
        <v>38408</v>
      </c>
      <c r="C1295" s="100">
        <f>IFERROR(IF(A1295&lt;&gt;0,MAX($C$4:C1294)+1,""),"")</f>
        <v>1282</v>
      </c>
      <c r="D1295" s="100"/>
      <c r="E1295" s="99">
        <f t="shared" si="136"/>
        <v>38421</v>
      </c>
      <c r="F1295" s="101">
        <f>IFERROR(VLOOKUP(E1295,历史数据!AH:AJ,3,),"")</f>
        <v>6.7375381434581998</v>
      </c>
      <c r="G1295" s="101">
        <f t="shared" si="132"/>
        <v>7.1413125924810563</v>
      </c>
      <c r="H1295" s="105">
        <f t="shared" si="133"/>
        <v>-2.6995874787671958E-3</v>
      </c>
      <c r="I1295" s="101">
        <f>IFERROR(VLOOKUP(E1295,历史数据!AH:AJ,2,),"")</f>
        <v>7.0112099055715902</v>
      </c>
      <c r="J1295" s="104">
        <f t="shared" si="134"/>
        <v>0</v>
      </c>
      <c r="K1295" s="104" t="str">
        <f>IFERROR(IF(AND(J1294=$H$2*1,MAX(K$64:K1294)=MAX(L$64:L1294)),MAX(K$64:K1294)+1,""),"")</f>
        <v/>
      </c>
      <c r="L1295" s="104" t="str">
        <f>IFERROR(IF(AND($F1294/INDEX($F$64:$F1295,MATCH(MAX(M$64:M1295),M$64:M1295,0)-1)&lt;(1-$P$2),MAX(K$64:K1295)&gt;MAX(L$64:L1294)),MAX(K$64:K1295),""),"")</f>
        <v/>
      </c>
      <c r="M1295" s="104" t="str">
        <f>IFERROR(IF(E1295="","",IF(K1295&lt;&gt;"",MAX(M$64:M1294)+1,IF(AND($F1294/INDEX($F$64:$F1295,MATCH(MAX(M$64:M1294),M$64:M1294,0)-1)&gt;(1+$O$2),MAX(K$64:K1295)&gt;MAX(L$64:L1294)),MAX(M$64:M1294)+1,""))),"")</f>
        <v/>
      </c>
      <c r="N1295" s="91">
        <f t="shared" si="135"/>
        <v>0</v>
      </c>
      <c r="O1295" s="91" t="str">
        <f>IFERROR(IF(AND(N1294=$H$2*1,MAX(O$64:O1294)=MAX(P$64:P1294)),MAX(O$64:O1294)+1,""),"")</f>
        <v/>
      </c>
      <c r="P1295" s="91" t="str">
        <f>IFERROR(IF(MOD(MAX(Q$64:Q1295),10*MAX(O$64:O1295))&lt;=2,IF(AND(F1294/INDEX($F$64:$F1295,MATCH(MAX(O$64:O1295),O$64:O1295,0)-1)&lt;(1-$P$2),MAX(O$64:O1295)&gt;MAX(P$64:P1294)),MAX(O$64:O1295),""),IF(AND($F1294/INDEX($F$64:$F1295,MATCH(MAX(Q$64:Q1295),Q$64:Q1295,0)-1)&lt;(1-$P$2),MAX(O$64:O1295)&gt;MAX(P$64:P1294)),MAX(O$64:O1295),"")),"")</f>
        <v/>
      </c>
      <c r="Q1295" s="91" t="str">
        <f>IFERROR(IF(E1295="","",IF(O1295&lt;&gt;"",MAX(O$64:O1295)*10+1,IF(AND($F1294/INDEX($F$64:$F1295,MATCH(MAX(Q$64:Q1294),Q$64:Q1294,0)-1)&gt;(1+$O$2),MAX(O$64:O1295)&gt;MAX(P$64:P1294)),MAX(Q$64:Q1294)+1,""))),"")</f>
        <v/>
      </c>
    </row>
    <row r="1296" spans="1:17" x14ac:dyDescent="0.2">
      <c r="A1296" s="13">
        <f>HLOOKUP($E$2,历史数据!$V$3:$AE$5000,ROW(A1294),)</f>
        <v>221470</v>
      </c>
      <c r="B1296" s="41">
        <v>38411</v>
      </c>
      <c r="C1296" s="100">
        <f>IFERROR(IF(A1296&lt;&gt;0,MAX($C$4:C1295)+1,""),"")</f>
        <v>1283</v>
      </c>
      <c r="D1296" s="100"/>
      <c r="E1296" s="99">
        <f t="shared" si="136"/>
        <v>38422</v>
      </c>
      <c r="F1296" s="101">
        <f>IFERROR(VLOOKUP(E1296,历史数据!AH:AJ,3,),"")</f>
        <v>6.6463142227537402</v>
      </c>
      <c r="G1296" s="101">
        <f t="shared" si="132"/>
        <v>7.1206786104169515</v>
      </c>
      <c r="H1296" s="105">
        <f t="shared" si="133"/>
        <v>-2.8893822804829661E-3</v>
      </c>
      <c r="I1296" s="101">
        <f>IFERROR(VLOOKUP(E1296,历史数据!AH:AJ,2,),"")</f>
        <v>6.7636021208023402</v>
      </c>
      <c r="J1296" s="104">
        <f t="shared" si="134"/>
        <v>0</v>
      </c>
      <c r="K1296" s="104" t="str">
        <f>IFERROR(IF(AND(J1295=$H$2*1,MAX(K$64:K1295)=MAX(L$64:L1295)),MAX(K$64:K1295)+1,""),"")</f>
        <v/>
      </c>
      <c r="L1296" s="104" t="str">
        <f>IFERROR(IF(AND($F1295/INDEX($F$64:$F1296,MATCH(MAX(M$64:M1296),M$64:M1296,0)-1)&lt;(1-$P$2),MAX(K$64:K1296)&gt;MAX(L$64:L1295)),MAX(K$64:K1296),""),"")</f>
        <v/>
      </c>
      <c r="M1296" s="104" t="str">
        <f>IFERROR(IF(E1296="","",IF(K1296&lt;&gt;"",MAX(M$64:M1295)+1,IF(AND($F1295/INDEX($F$64:$F1296,MATCH(MAX(M$64:M1295),M$64:M1295,0)-1)&gt;(1+$O$2),MAX(K$64:K1296)&gt;MAX(L$64:L1295)),MAX(M$64:M1295)+1,""))),"")</f>
        <v/>
      </c>
      <c r="N1296" s="91">
        <f t="shared" si="135"/>
        <v>0</v>
      </c>
      <c r="O1296" s="91" t="str">
        <f>IFERROR(IF(AND(N1295=$H$2*1,MAX(O$64:O1295)=MAX(P$64:P1295)),MAX(O$64:O1295)+1,""),"")</f>
        <v/>
      </c>
      <c r="P1296" s="91" t="str">
        <f>IFERROR(IF(MOD(MAX(Q$64:Q1296),10*MAX(O$64:O1296))&lt;=2,IF(AND(F1295/INDEX($F$64:$F1296,MATCH(MAX(O$64:O1296),O$64:O1296,0)-1)&lt;(1-$P$2),MAX(O$64:O1296)&gt;MAX(P$64:P1295)),MAX(O$64:O1296),""),IF(AND($F1295/INDEX($F$64:$F1296,MATCH(MAX(Q$64:Q1296),Q$64:Q1296,0)-1)&lt;(1-$P$2),MAX(O$64:O1296)&gt;MAX(P$64:P1295)),MAX(O$64:O1296),"")),"")</f>
        <v/>
      </c>
      <c r="Q1296" s="91" t="str">
        <f>IFERROR(IF(E1296="","",IF(O1296&lt;&gt;"",MAX(O$64:O1296)*10+1,IF(AND($F1295/INDEX($F$64:$F1296,MATCH(MAX(Q$64:Q1295),Q$64:Q1295,0)-1)&gt;(1+$O$2),MAX(O$64:O1296)&gt;MAX(P$64:P1295)),MAX(Q$64:Q1295)+1,""))),"")</f>
        <v/>
      </c>
    </row>
    <row r="1297" spans="1:17" x14ac:dyDescent="0.2">
      <c r="A1297" s="13">
        <f>HLOOKUP($E$2,历史数据!$V$3:$AE$5000,ROW(A1295),)</f>
        <v>155923</v>
      </c>
      <c r="B1297" s="41">
        <v>38412</v>
      </c>
      <c r="C1297" s="100">
        <f>IFERROR(IF(A1297&lt;&gt;0,MAX($C$4:C1296)+1,""),"")</f>
        <v>1284</v>
      </c>
      <c r="D1297" s="100"/>
      <c r="E1297" s="99">
        <f t="shared" si="136"/>
        <v>38425</v>
      </c>
      <c r="F1297" s="101">
        <f>IFERROR(VLOOKUP(E1297,历史数据!AH:AJ,3,),"")</f>
        <v>6.5811542793934104</v>
      </c>
      <c r="G1297" s="101">
        <f t="shared" si="132"/>
        <v>7.1000446283528467</v>
      </c>
      <c r="H1297" s="105">
        <f t="shared" si="133"/>
        <v>-2.8977550024402721E-3</v>
      </c>
      <c r="I1297" s="101">
        <f>IFERROR(VLOOKUP(E1297,历史数据!AH:AJ,2,),"")</f>
        <v>6.6463142227537402</v>
      </c>
      <c r="J1297" s="104">
        <f t="shared" si="134"/>
        <v>0</v>
      </c>
      <c r="K1297" s="104" t="str">
        <f>IFERROR(IF(AND(J1296=$H$2*1,MAX(K$64:K1296)=MAX(L$64:L1296)),MAX(K$64:K1296)+1,""),"")</f>
        <v/>
      </c>
      <c r="L1297" s="104" t="str">
        <f>IFERROR(IF(AND($F1296/INDEX($F$64:$F1297,MATCH(MAX(M$64:M1297),M$64:M1297,0)-1)&lt;(1-$P$2),MAX(K$64:K1297)&gt;MAX(L$64:L1296)),MAX(K$64:K1297),""),"")</f>
        <v/>
      </c>
      <c r="M1297" s="104" t="str">
        <f>IFERROR(IF(E1297="","",IF(K1297&lt;&gt;"",MAX(M$64:M1296)+1,IF(AND($F1296/INDEX($F$64:$F1297,MATCH(MAX(M$64:M1296),M$64:M1296,0)-1)&gt;(1+$O$2),MAX(K$64:K1297)&gt;MAX(L$64:L1296)),MAX(M$64:M1296)+1,""))),"")</f>
        <v/>
      </c>
      <c r="N1297" s="91">
        <f t="shared" si="135"/>
        <v>0</v>
      </c>
      <c r="O1297" s="91" t="str">
        <f>IFERROR(IF(AND(N1296=$H$2*1,MAX(O$64:O1296)=MAX(P$64:P1296)),MAX(O$64:O1296)+1,""),"")</f>
        <v/>
      </c>
      <c r="P1297" s="91" t="str">
        <f>IFERROR(IF(MOD(MAX(Q$64:Q1297),10*MAX(O$64:O1297))&lt;=2,IF(AND(F1296/INDEX($F$64:$F1297,MATCH(MAX(O$64:O1297),O$64:O1297,0)-1)&lt;(1-$P$2),MAX(O$64:O1297)&gt;MAX(P$64:P1296)),MAX(O$64:O1297),""),IF(AND($F1296/INDEX($F$64:$F1297,MATCH(MAX(Q$64:Q1297),Q$64:Q1297,0)-1)&lt;(1-$P$2),MAX(O$64:O1297)&gt;MAX(P$64:P1296)),MAX(O$64:O1297),"")),"")</f>
        <v/>
      </c>
      <c r="Q1297" s="91" t="str">
        <f>IFERROR(IF(E1297="","",IF(O1297&lt;&gt;"",MAX(O$64:O1297)*10+1,IF(AND($F1296/INDEX($F$64:$F1297,MATCH(MAX(Q$64:Q1296),Q$64:Q1296,0)-1)&gt;(1+$O$2),MAX(O$64:O1297)&gt;MAX(P$64:P1296)),MAX(Q$64:Q1296)+1,""))),"")</f>
        <v/>
      </c>
    </row>
    <row r="1298" spans="1:17" x14ac:dyDescent="0.2">
      <c r="A1298" s="13">
        <f>HLOOKUP($E$2,历史数据!$V$3:$AE$5000,ROW(A1296),)</f>
        <v>140000</v>
      </c>
      <c r="B1298" s="41">
        <v>38413</v>
      </c>
      <c r="C1298" s="100">
        <f>IFERROR(IF(A1298&lt;&gt;0,MAX($C$4:C1297)+1,""),"")</f>
        <v>1285</v>
      </c>
      <c r="D1298" s="100"/>
      <c r="E1298" s="99">
        <f t="shared" si="136"/>
        <v>38426</v>
      </c>
      <c r="F1298" s="101">
        <f>IFERROR(VLOOKUP(E1298,历史数据!AH:AJ,3,),"")</f>
        <v>6.4117384266565498</v>
      </c>
      <c r="G1298" s="101">
        <f t="shared" si="132"/>
        <v>7.0757182494983217</v>
      </c>
      <c r="H1298" s="105">
        <f t="shared" si="133"/>
        <v>-3.4262290066997547E-3</v>
      </c>
      <c r="I1298" s="101">
        <f>IFERROR(VLOOKUP(E1298,历史数据!AH:AJ,2,),"")</f>
        <v>6.5811542793934104</v>
      </c>
      <c r="J1298" s="104">
        <f t="shared" si="134"/>
        <v>0</v>
      </c>
      <c r="K1298" s="104" t="str">
        <f>IFERROR(IF(AND(J1297=$H$2*1,MAX(K$64:K1297)=MAX(L$64:L1297)),MAX(K$64:K1297)+1,""),"")</f>
        <v/>
      </c>
      <c r="L1298" s="104" t="str">
        <f>IFERROR(IF(AND($F1297/INDEX($F$64:$F1298,MATCH(MAX(M$64:M1298),M$64:M1298,0)-1)&lt;(1-$P$2),MAX(K$64:K1298)&gt;MAX(L$64:L1297)),MAX(K$64:K1298),""),"")</f>
        <v/>
      </c>
      <c r="M1298" s="104" t="str">
        <f>IFERROR(IF(E1298="","",IF(K1298&lt;&gt;"",MAX(M$64:M1297)+1,IF(AND($F1297/INDEX($F$64:$F1298,MATCH(MAX(M$64:M1297),M$64:M1297,0)-1)&gt;(1+$O$2),MAX(K$64:K1298)&gt;MAX(L$64:L1297)),MAX(M$64:M1297)+1,""))),"")</f>
        <v/>
      </c>
      <c r="N1298" s="91">
        <f t="shared" si="135"/>
        <v>0</v>
      </c>
      <c r="O1298" s="91" t="str">
        <f>IFERROR(IF(AND(N1297=$H$2*1,MAX(O$64:O1297)=MAX(P$64:P1297)),MAX(O$64:O1297)+1,""),"")</f>
        <v/>
      </c>
      <c r="P1298" s="91" t="str">
        <f>IFERROR(IF(MOD(MAX(Q$64:Q1298),10*MAX(O$64:O1298))&lt;=2,IF(AND(F1297/INDEX($F$64:$F1298,MATCH(MAX(O$64:O1298),O$64:O1298,0)-1)&lt;(1-$P$2),MAX(O$64:O1298)&gt;MAX(P$64:P1297)),MAX(O$64:O1298),""),IF(AND($F1297/INDEX($F$64:$F1298,MATCH(MAX(Q$64:Q1298),Q$64:Q1298,0)-1)&lt;(1-$P$2),MAX(O$64:O1298)&gt;MAX(P$64:P1297)),MAX(O$64:O1298),"")),"")</f>
        <v/>
      </c>
      <c r="Q1298" s="91" t="str">
        <f>IFERROR(IF(E1298="","",IF(O1298&lt;&gt;"",MAX(O$64:O1298)*10+1,IF(AND($F1297/INDEX($F$64:$F1298,MATCH(MAX(Q$64:Q1297),Q$64:Q1297,0)-1)&gt;(1+$O$2),MAX(O$64:O1298)&gt;MAX(P$64:P1297)),MAX(Q$64:Q1297)+1,""))),"")</f>
        <v/>
      </c>
    </row>
    <row r="1299" spans="1:17" x14ac:dyDescent="0.2">
      <c r="A1299" s="13">
        <f>HLOOKUP($E$2,历史数据!$V$3:$AE$5000,ROW(A1297),)</f>
        <v>129691</v>
      </c>
      <c r="B1299" s="41">
        <v>38414</v>
      </c>
      <c r="C1299" s="100">
        <f>IFERROR(IF(A1299&lt;&gt;0,MAX($C$4:C1298)+1,""),"")</f>
        <v>1286</v>
      </c>
      <c r="D1299" s="100"/>
      <c r="E1299" s="99">
        <f t="shared" si="136"/>
        <v>38427</v>
      </c>
      <c r="F1299" s="101">
        <f>IFERROR(VLOOKUP(E1299,历史数据!AH:AJ,3,),"")</f>
        <v>6.4638663813448103</v>
      </c>
      <c r="G1299" s="101">
        <f t="shared" si="132"/>
        <v>7.0546498678118148</v>
      </c>
      <c r="H1299" s="105">
        <f t="shared" si="133"/>
        <v>-2.9775608558185729E-3</v>
      </c>
      <c r="I1299" s="101">
        <f>IFERROR(VLOOKUP(E1299,历史数据!AH:AJ,2,),"")</f>
        <v>6.34657848329622</v>
      </c>
      <c r="J1299" s="104">
        <f t="shared" si="134"/>
        <v>0</v>
      </c>
      <c r="K1299" s="104" t="str">
        <f>IFERROR(IF(AND(J1298=$H$2*1,MAX(K$64:K1298)=MAX(L$64:L1298)),MAX(K$64:K1298)+1,""),"")</f>
        <v/>
      </c>
      <c r="L1299" s="104" t="str">
        <f>IFERROR(IF(AND($F1298/INDEX($F$64:$F1299,MATCH(MAX(M$64:M1299),M$64:M1299,0)-1)&lt;(1-$P$2),MAX(K$64:K1299)&gt;MAX(L$64:L1298)),MAX(K$64:K1299),""),"")</f>
        <v/>
      </c>
      <c r="M1299" s="104" t="str">
        <f>IFERROR(IF(E1299="","",IF(K1299&lt;&gt;"",MAX(M$64:M1298)+1,IF(AND($F1298/INDEX($F$64:$F1299,MATCH(MAX(M$64:M1298),M$64:M1298,0)-1)&gt;(1+$O$2),MAX(K$64:K1299)&gt;MAX(L$64:L1298)),MAX(M$64:M1298)+1,""))),"")</f>
        <v/>
      </c>
      <c r="N1299" s="91">
        <f t="shared" si="135"/>
        <v>0</v>
      </c>
      <c r="O1299" s="91" t="str">
        <f>IFERROR(IF(AND(N1298=$H$2*1,MAX(O$64:O1298)=MAX(P$64:P1298)),MAX(O$64:O1298)+1,""),"")</f>
        <v/>
      </c>
      <c r="P1299" s="91" t="str">
        <f>IFERROR(IF(MOD(MAX(Q$64:Q1299),10*MAX(O$64:O1299))&lt;=2,IF(AND(F1298/INDEX($F$64:$F1299,MATCH(MAX(O$64:O1299),O$64:O1299,0)-1)&lt;(1-$P$2),MAX(O$64:O1299)&gt;MAX(P$64:P1298)),MAX(O$64:O1299),""),IF(AND($F1298/INDEX($F$64:$F1299,MATCH(MAX(Q$64:Q1299),Q$64:Q1299,0)-1)&lt;(1-$P$2),MAX(O$64:O1299)&gt;MAX(P$64:P1298)),MAX(O$64:O1299),"")),"")</f>
        <v/>
      </c>
      <c r="Q1299" s="91" t="str">
        <f>IFERROR(IF(E1299="","",IF(O1299&lt;&gt;"",MAX(O$64:O1299)*10+1,IF(AND($F1298/INDEX($F$64:$F1299,MATCH(MAX(Q$64:Q1298),Q$64:Q1298,0)-1)&gt;(1+$O$2),MAX(O$64:O1299)&gt;MAX(P$64:P1298)),MAX(Q$64:Q1298)+1,""))),"")</f>
        <v/>
      </c>
    </row>
    <row r="1300" spans="1:17" x14ac:dyDescent="0.2">
      <c r="A1300" s="13">
        <f>HLOOKUP($E$2,历史数据!$V$3:$AE$5000,ROW(A1298),)</f>
        <v>62208</v>
      </c>
      <c r="B1300" s="41">
        <v>38415</v>
      </c>
      <c r="C1300" s="100">
        <f>IFERROR(IF(A1300&lt;&gt;0,MAX($C$4:C1299)+1,""),"")</f>
        <v>1287</v>
      </c>
      <c r="D1300" s="100"/>
      <c r="E1300" s="99">
        <f t="shared" si="136"/>
        <v>38428</v>
      </c>
      <c r="F1300" s="101">
        <f>IFERROR(VLOOKUP(E1300,历史数据!AH:AJ,3,),"")</f>
        <v>6.3987064379844796</v>
      </c>
      <c r="G1300" s="101">
        <f t="shared" si="132"/>
        <v>7.0346674851813145</v>
      </c>
      <c r="H1300" s="105">
        <f t="shared" si="133"/>
        <v>-2.8325123152708187E-3</v>
      </c>
      <c r="I1300" s="101">
        <f>IFERROR(VLOOKUP(E1300,历史数据!AH:AJ,2,),"")</f>
        <v>6.5029623473610103</v>
      </c>
      <c r="J1300" s="104">
        <f t="shared" si="134"/>
        <v>0</v>
      </c>
      <c r="K1300" s="104" t="str">
        <f>IFERROR(IF(AND(J1299=$H$2*1,MAX(K$64:K1299)=MAX(L$64:L1299)),MAX(K$64:K1299)+1,""),"")</f>
        <v/>
      </c>
      <c r="L1300" s="104" t="str">
        <f>IFERROR(IF(AND($F1299/INDEX($F$64:$F1300,MATCH(MAX(M$64:M1300),M$64:M1300,0)-1)&lt;(1-$P$2),MAX(K$64:K1300)&gt;MAX(L$64:L1299)),MAX(K$64:K1300),""),"")</f>
        <v/>
      </c>
      <c r="M1300" s="104" t="str">
        <f>IFERROR(IF(E1300="","",IF(K1300&lt;&gt;"",MAX(M$64:M1299)+1,IF(AND($F1299/INDEX($F$64:$F1300,MATCH(MAX(M$64:M1299),M$64:M1299,0)-1)&gt;(1+$O$2),MAX(K$64:K1300)&gt;MAX(L$64:L1299)),MAX(M$64:M1299)+1,""))),"")</f>
        <v/>
      </c>
      <c r="N1300" s="91">
        <f t="shared" si="135"/>
        <v>0</v>
      </c>
      <c r="O1300" s="91" t="str">
        <f>IFERROR(IF(AND(N1299=$H$2*1,MAX(O$64:O1299)=MAX(P$64:P1299)),MAX(O$64:O1299)+1,""),"")</f>
        <v/>
      </c>
      <c r="P1300" s="91" t="str">
        <f>IFERROR(IF(MOD(MAX(Q$64:Q1300),10*MAX(O$64:O1300))&lt;=2,IF(AND(F1299/INDEX($F$64:$F1300,MATCH(MAX(O$64:O1300),O$64:O1300,0)-1)&lt;(1-$P$2),MAX(O$64:O1300)&gt;MAX(P$64:P1299)),MAX(O$64:O1300),""),IF(AND($F1299/INDEX($F$64:$F1300,MATCH(MAX(Q$64:Q1300),Q$64:Q1300,0)-1)&lt;(1-$P$2),MAX(O$64:O1300)&gt;MAX(P$64:P1299)),MAX(O$64:O1300),"")),"")</f>
        <v/>
      </c>
      <c r="Q1300" s="91" t="str">
        <f>IFERROR(IF(E1300="","",IF(O1300&lt;&gt;"",MAX(O$64:O1300)*10+1,IF(AND($F1299/INDEX($F$64:$F1300,MATCH(MAX(Q$64:Q1299),Q$64:Q1299,0)-1)&gt;(1+$O$2),MAX(O$64:O1300)&gt;MAX(P$64:P1299)),MAX(Q$64:Q1299)+1,""))),"")</f>
        <v/>
      </c>
    </row>
    <row r="1301" spans="1:17" x14ac:dyDescent="0.2">
      <c r="A1301" s="13">
        <f>HLOOKUP($E$2,历史数据!$V$3:$AE$5000,ROW(A1299),)</f>
        <v>70920</v>
      </c>
      <c r="B1301" s="41">
        <v>38418</v>
      </c>
      <c r="C1301" s="100">
        <f>IFERROR(IF(A1301&lt;&gt;0,MAX($C$4:C1300)+1,""),"")</f>
        <v>1288</v>
      </c>
      <c r="D1301" s="100"/>
      <c r="E1301" s="99">
        <f t="shared" si="136"/>
        <v>38429</v>
      </c>
      <c r="F1301" s="101">
        <f>IFERROR(VLOOKUP(E1301,历史数据!AH:AJ,3,),"")</f>
        <v>6.2553545625917604</v>
      </c>
      <c r="G1301" s="101">
        <f t="shared" si="132"/>
        <v>7.012947504061203</v>
      </c>
      <c r="H1301" s="105">
        <f t="shared" si="133"/>
        <v>-3.0875632950476684E-3</v>
      </c>
      <c r="I1301" s="101">
        <f>IFERROR(VLOOKUP(E1301,历史数据!AH:AJ,2,),"")</f>
        <v>6.3987064379844796</v>
      </c>
      <c r="J1301" s="104">
        <f t="shared" si="134"/>
        <v>0</v>
      </c>
      <c r="K1301" s="104" t="str">
        <f>IFERROR(IF(AND(J1300=$H$2*1,MAX(K$64:K1300)=MAX(L$64:L1300)),MAX(K$64:K1300)+1,""),"")</f>
        <v/>
      </c>
      <c r="L1301" s="104" t="str">
        <f>IFERROR(IF(AND($F1300/INDEX($F$64:$F1301,MATCH(MAX(M$64:M1301),M$64:M1301,0)-1)&lt;(1-$P$2),MAX(K$64:K1301)&gt;MAX(L$64:L1300)),MAX(K$64:K1301),""),"")</f>
        <v/>
      </c>
      <c r="M1301" s="104" t="str">
        <f>IFERROR(IF(E1301="","",IF(K1301&lt;&gt;"",MAX(M$64:M1300)+1,IF(AND($F1300/INDEX($F$64:$F1301,MATCH(MAX(M$64:M1300),M$64:M1300,0)-1)&gt;(1+$O$2),MAX(K$64:K1301)&gt;MAX(L$64:L1300)),MAX(M$64:M1300)+1,""))),"")</f>
        <v/>
      </c>
      <c r="N1301" s="91">
        <f t="shared" si="135"/>
        <v>0</v>
      </c>
      <c r="O1301" s="91" t="str">
        <f>IFERROR(IF(AND(N1300=$H$2*1,MAX(O$64:O1300)=MAX(P$64:P1300)),MAX(O$64:O1300)+1,""),"")</f>
        <v/>
      </c>
      <c r="P1301" s="91" t="str">
        <f>IFERROR(IF(MOD(MAX(Q$64:Q1301),10*MAX(O$64:O1301))&lt;=2,IF(AND(F1300/INDEX($F$64:$F1301,MATCH(MAX(O$64:O1301),O$64:O1301,0)-1)&lt;(1-$P$2),MAX(O$64:O1301)&gt;MAX(P$64:P1300)),MAX(O$64:O1301),""),IF(AND($F1300/INDEX($F$64:$F1301,MATCH(MAX(Q$64:Q1301),Q$64:Q1301,0)-1)&lt;(1-$P$2),MAX(O$64:O1301)&gt;MAX(P$64:P1300)),MAX(O$64:O1301),"")),"")</f>
        <v/>
      </c>
      <c r="Q1301" s="91" t="str">
        <f>IFERROR(IF(E1301="","",IF(O1301&lt;&gt;"",MAX(O$64:O1301)*10+1,IF(AND($F1300/INDEX($F$64:$F1301,MATCH(MAX(Q$64:Q1300),Q$64:Q1300,0)-1)&gt;(1+$O$2),MAX(O$64:O1301)&gt;MAX(P$64:P1300)),MAX(Q$64:Q1300)+1,""))),"")</f>
        <v/>
      </c>
    </row>
    <row r="1302" spans="1:17" x14ac:dyDescent="0.2">
      <c r="A1302" s="13">
        <f>HLOOKUP($E$2,历史数据!$V$3:$AE$5000,ROW(A1300),)</f>
        <v>107950</v>
      </c>
      <c r="B1302" s="41">
        <v>38419</v>
      </c>
      <c r="C1302" s="100">
        <f>IFERROR(IF(A1302&lt;&gt;0,MAX($C$4:C1301)+1,""),"")</f>
        <v>1289</v>
      </c>
      <c r="D1302" s="100"/>
      <c r="E1302" s="99">
        <f t="shared" si="136"/>
        <v>38432</v>
      </c>
      <c r="F1302" s="101">
        <f>IFERROR(VLOOKUP(E1302,历史数据!AH:AJ,3,),"")</f>
        <v>6.2683865512638199</v>
      </c>
      <c r="G1302" s="101">
        <f t="shared" si="132"/>
        <v>6.9903587236962892</v>
      </c>
      <c r="H1302" s="105">
        <f t="shared" si="133"/>
        <v>-3.2210109018829813E-3</v>
      </c>
      <c r="I1302" s="101">
        <f>IFERROR(VLOOKUP(E1302,历史数据!AH:AJ,2,),"")</f>
        <v>6.1901946192314199</v>
      </c>
      <c r="J1302" s="104">
        <f t="shared" si="134"/>
        <v>0</v>
      </c>
      <c r="K1302" s="104" t="str">
        <f>IFERROR(IF(AND(J1301=$H$2*1,MAX(K$64:K1301)=MAX(L$64:L1301)),MAX(K$64:K1301)+1,""),"")</f>
        <v/>
      </c>
      <c r="L1302" s="104" t="str">
        <f>IFERROR(IF(AND($F1301/INDEX($F$64:$F1302,MATCH(MAX(M$64:M1302),M$64:M1302,0)-1)&lt;(1-$P$2),MAX(K$64:K1302)&gt;MAX(L$64:L1301)),MAX(K$64:K1302),""),"")</f>
        <v/>
      </c>
      <c r="M1302" s="104" t="str">
        <f>IFERROR(IF(E1302="","",IF(K1302&lt;&gt;"",MAX(M$64:M1301)+1,IF(AND($F1301/INDEX($F$64:$F1302,MATCH(MAX(M$64:M1301),M$64:M1301,0)-1)&gt;(1+$O$2),MAX(K$64:K1302)&gt;MAX(L$64:L1301)),MAX(M$64:M1301)+1,""))),"")</f>
        <v/>
      </c>
      <c r="N1302" s="91">
        <f t="shared" si="135"/>
        <v>0</v>
      </c>
      <c r="O1302" s="91" t="str">
        <f>IFERROR(IF(AND(N1301=$H$2*1,MAX(O$64:O1301)=MAX(P$64:P1301)),MAX(O$64:O1301)+1,""),"")</f>
        <v/>
      </c>
      <c r="P1302" s="91" t="str">
        <f>IFERROR(IF(MOD(MAX(Q$64:Q1302),10*MAX(O$64:O1302))&lt;=2,IF(AND(F1301/INDEX($F$64:$F1302,MATCH(MAX(O$64:O1302),O$64:O1302,0)-1)&lt;(1-$P$2),MAX(O$64:O1302)&gt;MAX(P$64:P1301)),MAX(O$64:O1302),""),IF(AND($F1301/INDEX($F$64:$F1302,MATCH(MAX(Q$64:Q1302),Q$64:Q1302,0)-1)&lt;(1-$P$2),MAX(O$64:O1302)&gt;MAX(P$64:P1301)),MAX(O$64:O1302),"")),"")</f>
        <v/>
      </c>
      <c r="Q1302" s="91" t="str">
        <f>IFERROR(IF(E1302="","",IF(O1302&lt;&gt;"",MAX(O$64:O1302)*10+1,IF(AND($F1301/INDEX($F$64:$F1302,MATCH(MAX(Q$64:Q1301),Q$64:Q1301,0)-1)&gt;(1+$O$2),MAX(O$64:O1302)&gt;MAX(P$64:P1301)),MAX(Q$64:Q1301)+1,""))),"")</f>
        <v/>
      </c>
    </row>
    <row r="1303" spans="1:17" x14ac:dyDescent="0.2">
      <c r="A1303" s="13">
        <f>HLOOKUP($E$2,历史数据!$V$3:$AE$5000,ROW(A1301),)</f>
        <v>136027</v>
      </c>
      <c r="B1303" s="41">
        <v>38420</v>
      </c>
      <c r="C1303" s="100">
        <f>IFERROR(IF(A1303&lt;&gt;0,MAX($C$4:C1302)+1,""),"")</f>
        <v>1290</v>
      </c>
      <c r="D1303" s="100"/>
      <c r="E1303" s="99">
        <f t="shared" si="136"/>
        <v>38433</v>
      </c>
      <c r="F1303" s="101">
        <f>IFERROR(VLOOKUP(E1303,历史数据!AH:AJ,3,),"")</f>
        <v>6.0989706985269603</v>
      </c>
      <c r="G1303" s="101">
        <f t="shared" si="132"/>
        <v>6.9651635455969609</v>
      </c>
      <c r="H1303" s="105">
        <f t="shared" si="133"/>
        <v>-3.6042754163559954E-3</v>
      </c>
      <c r="I1303" s="101">
        <f>IFERROR(VLOOKUP(E1303,历史数据!AH:AJ,2,),"")</f>
        <v>6.2292905852476199</v>
      </c>
      <c r="J1303" s="104">
        <f t="shared" si="134"/>
        <v>0</v>
      </c>
      <c r="K1303" s="104" t="str">
        <f>IFERROR(IF(AND(J1302=$H$2*1,MAX(K$64:K1302)=MAX(L$64:L1302)),MAX(K$64:K1302)+1,""),"")</f>
        <v/>
      </c>
      <c r="L1303" s="104" t="str">
        <f>IFERROR(IF(AND($F1302/INDEX($F$64:$F1303,MATCH(MAX(M$64:M1303),M$64:M1303,0)-1)&lt;(1-$P$2),MAX(K$64:K1303)&gt;MAX(L$64:L1302)),MAX(K$64:K1303),""),"")</f>
        <v/>
      </c>
      <c r="M1303" s="104" t="str">
        <f>IFERROR(IF(E1303="","",IF(K1303&lt;&gt;"",MAX(M$64:M1302)+1,IF(AND($F1302/INDEX($F$64:$F1303,MATCH(MAX(M$64:M1302),M$64:M1302,0)-1)&gt;(1+$O$2),MAX(K$64:K1303)&gt;MAX(L$64:L1302)),MAX(M$64:M1302)+1,""))),"")</f>
        <v/>
      </c>
      <c r="N1303" s="91">
        <f t="shared" si="135"/>
        <v>0</v>
      </c>
      <c r="O1303" s="91" t="str">
        <f>IFERROR(IF(AND(N1302=$H$2*1,MAX(O$64:O1302)=MAX(P$64:P1302)),MAX(O$64:O1302)+1,""),"")</f>
        <v/>
      </c>
      <c r="P1303" s="91" t="str">
        <f>IFERROR(IF(MOD(MAX(Q$64:Q1303),10*MAX(O$64:O1303))&lt;=2,IF(AND(F1302/INDEX($F$64:$F1303,MATCH(MAX(O$64:O1303),O$64:O1303,0)-1)&lt;(1-$P$2),MAX(O$64:O1303)&gt;MAX(P$64:P1302)),MAX(O$64:O1303),""),IF(AND($F1302/INDEX($F$64:$F1303,MATCH(MAX(Q$64:Q1303),Q$64:Q1303,0)-1)&lt;(1-$P$2),MAX(O$64:O1303)&gt;MAX(P$64:P1302)),MAX(O$64:O1303),"")),"")</f>
        <v/>
      </c>
      <c r="Q1303" s="91" t="str">
        <f>IFERROR(IF(E1303="","",IF(O1303&lt;&gt;"",MAX(O$64:O1303)*10+1,IF(AND($F1302/INDEX($F$64:$F1303,MATCH(MAX(Q$64:Q1302),Q$64:Q1302,0)-1)&gt;(1+$O$2),MAX(O$64:O1303)&gt;MAX(P$64:P1302)),MAX(Q$64:Q1302)+1,""))),"")</f>
        <v/>
      </c>
    </row>
    <row r="1304" spans="1:17" x14ac:dyDescent="0.2">
      <c r="A1304" s="13">
        <f>HLOOKUP($E$2,历史数据!$V$3:$AE$5000,ROW(A1302),)</f>
        <v>212200</v>
      </c>
      <c r="B1304" s="41">
        <v>38421</v>
      </c>
      <c r="C1304" s="100">
        <f>IFERROR(IF(A1304&lt;&gt;0,MAX($C$4:C1303)+1,""),"")</f>
        <v>1291</v>
      </c>
      <c r="D1304" s="100"/>
      <c r="E1304" s="99">
        <f t="shared" si="136"/>
        <v>38434</v>
      </c>
      <c r="F1304" s="101">
        <f>IFERROR(VLOOKUP(E1304,历史数据!AH:AJ,3,),"")</f>
        <v>5.94258683446217</v>
      </c>
      <c r="G1304" s="101">
        <f t="shared" si="132"/>
        <v>6.9382307690080243</v>
      </c>
      <c r="H1304" s="105">
        <f t="shared" si="133"/>
        <v>-3.8667830859423491E-3</v>
      </c>
      <c r="I1304" s="101">
        <f>IFERROR(VLOOKUP(E1304,历史数据!AH:AJ,2,),"")</f>
        <v>6.0077467778224998</v>
      </c>
      <c r="J1304" s="104">
        <f t="shared" si="134"/>
        <v>0</v>
      </c>
      <c r="K1304" s="104" t="str">
        <f>IFERROR(IF(AND(J1303=$H$2*1,MAX(K$64:K1303)=MAX(L$64:L1303)),MAX(K$64:K1303)+1,""),"")</f>
        <v/>
      </c>
      <c r="L1304" s="104" t="str">
        <f>IFERROR(IF(AND($F1303/INDEX($F$64:$F1304,MATCH(MAX(M$64:M1304),M$64:M1304,0)-1)&lt;(1-$P$2),MAX(K$64:K1304)&gt;MAX(L$64:L1303)),MAX(K$64:K1304),""),"")</f>
        <v/>
      </c>
      <c r="M1304" s="104" t="str">
        <f>IFERROR(IF(E1304="","",IF(K1304&lt;&gt;"",MAX(M$64:M1303)+1,IF(AND($F1303/INDEX($F$64:$F1304,MATCH(MAX(M$64:M1303),M$64:M1303,0)-1)&gt;(1+$O$2),MAX(K$64:K1304)&gt;MAX(L$64:L1303)),MAX(M$64:M1303)+1,""))),"")</f>
        <v/>
      </c>
      <c r="N1304" s="91">
        <f t="shared" si="135"/>
        <v>0</v>
      </c>
      <c r="O1304" s="91" t="str">
        <f>IFERROR(IF(AND(N1303=$H$2*1,MAX(O$64:O1303)=MAX(P$64:P1303)),MAX(O$64:O1303)+1,""),"")</f>
        <v/>
      </c>
      <c r="P1304" s="91" t="str">
        <f>IFERROR(IF(MOD(MAX(Q$64:Q1304),10*MAX(O$64:O1304))&lt;=2,IF(AND(F1303/INDEX($F$64:$F1304,MATCH(MAX(O$64:O1304),O$64:O1304,0)-1)&lt;(1-$P$2),MAX(O$64:O1304)&gt;MAX(P$64:P1303)),MAX(O$64:O1304),""),IF(AND($F1303/INDEX($F$64:$F1304,MATCH(MAX(Q$64:Q1304),Q$64:Q1304,0)-1)&lt;(1-$P$2),MAX(O$64:O1304)&gt;MAX(P$64:P1303)),MAX(O$64:O1304),"")),"")</f>
        <v/>
      </c>
      <c r="Q1304" s="91" t="str">
        <f>IFERROR(IF(E1304="","",IF(O1304&lt;&gt;"",MAX(O$64:O1304)*10+1,IF(AND($F1303/INDEX($F$64:$F1304,MATCH(MAX(Q$64:Q1303),Q$64:Q1303,0)-1)&gt;(1+$O$2),MAX(O$64:O1304)&gt;MAX(P$64:P1303)),MAX(Q$64:Q1303)+1,""))),"")</f>
        <v/>
      </c>
    </row>
    <row r="1305" spans="1:17" x14ac:dyDescent="0.2">
      <c r="A1305" s="13">
        <f>HLOOKUP($E$2,历史数据!$V$3:$AE$5000,ROW(A1303),)</f>
        <v>375752</v>
      </c>
      <c r="B1305" s="41">
        <v>38422</v>
      </c>
      <c r="C1305" s="100">
        <f>IFERROR(IF(A1305&lt;&gt;0,MAX($C$4:C1304)+1,""),"")</f>
        <v>1292</v>
      </c>
      <c r="D1305" s="100"/>
      <c r="E1305" s="99">
        <f t="shared" si="136"/>
        <v>38435</v>
      </c>
      <c r="F1305" s="101">
        <f>IFERROR(VLOOKUP(E1305,历史数据!AH:AJ,3,),"")</f>
        <v>6.0468427438386998</v>
      </c>
      <c r="G1305" s="101">
        <f t="shared" si="132"/>
        <v>6.9141215899647017</v>
      </c>
      <c r="H1305" s="105">
        <f t="shared" si="133"/>
        <v>-3.474830954169783E-3</v>
      </c>
      <c r="I1305" s="101">
        <f>IFERROR(VLOOKUP(E1305,历史数据!AH:AJ,2,),"")</f>
        <v>5.9165228571180402</v>
      </c>
      <c r="J1305" s="104">
        <f t="shared" si="134"/>
        <v>0</v>
      </c>
      <c r="K1305" s="104" t="str">
        <f>IFERROR(IF(AND(J1304=$H$2*1,MAX(K$64:K1304)=MAX(L$64:L1304)),MAX(K$64:K1304)+1,""),"")</f>
        <v/>
      </c>
      <c r="L1305" s="104" t="str">
        <f>IFERROR(IF(AND($F1304/INDEX($F$64:$F1305,MATCH(MAX(M$64:M1305),M$64:M1305,0)-1)&lt;(1-$P$2),MAX(K$64:K1305)&gt;MAX(L$64:L1304)),MAX(K$64:K1305),""),"")</f>
        <v/>
      </c>
      <c r="M1305" s="104" t="str">
        <f>IFERROR(IF(E1305="","",IF(K1305&lt;&gt;"",MAX(M$64:M1304)+1,IF(AND($F1304/INDEX($F$64:$F1305,MATCH(MAX(M$64:M1304),M$64:M1304,0)-1)&gt;(1+$O$2),MAX(K$64:K1305)&gt;MAX(L$64:L1304)),MAX(M$64:M1304)+1,""))),"")</f>
        <v/>
      </c>
      <c r="N1305" s="91">
        <f t="shared" si="135"/>
        <v>0</v>
      </c>
      <c r="O1305" s="91" t="str">
        <f>IFERROR(IF(AND(N1304=$H$2*1,MAX(O$64:O1304)=MAX(P$64:P1304)),MAX(O$64:O1304)+1,""),"")</f>
        <v/>
      </c>
      <c r="P1305" s="91" t="str">
        <f>IFERROR(IF(MOD(MAX(Q$64:Q1305),10*MAX(O$64:O1305))&lt;=2,IF(AND(F1304/INDEX($F$64:$F1305,MATCH(MAX(O$64:O1305),O$64:O1305,0)-1)&lt;(1-$P$2),MAX(O$64:O1305)&gt;MAX(P$64:P1304)),MAX(O$64:O1305),""),IF(AND($F1304/INDEX($F$64:$F1305,MATCH(MAX(Q$64:Q1305),Q$64:Q1305,0)-1)&lt;(1-$P$2),MAX(O$64:O1305)&gt;MAX(P$64:P1304)),MAX(O$64:O1305),"")),"")</f>
        <v/>
      </c>
      <c r="Q1305" s="91" t="str">
        <f>IFERROR(IF(E1305="","",IF(O1305&lt;&gt;"",MAX(O$64:O1305)*10+1,IF(AND($F1304/INDEX($F$64:$F1305,MATCH(MAX(Q$64:Q1304),Q$64:Q1304,0)-1)&gt;(1+$O$2),MAX(O$64:O1305)&gt;MAX(P$64:P1304)),MAX(Q$64:Q1304)+1,""))),"")</f>
        <v/>
      </c>
    </row>
    <row r="1306" spans="1:17" x14ac:dyDescent="0.2">
      <c r="A1306" s="13">
        <f>HLOOKUP($E$2,历史数据!$V$3:$AE$5000,ROW(A1304),)</f>
        <v>293398</v>
      </c>
      <c r="B1306" s="41">
        <v>38425</v>
      </c>
      <c r="C1306" s="100">
        <f>IFERROR(IF(A1306&lt;&gt;0,MAX($C$4:C1305)+1,""),"")</f>
        <v>1293</v>
      </c>
      <c r="D1306" s="100"/>
      <c r="E1306" s="99">
        <f t="shared" si="136"/>
        <v>38436</v>
      </c>
      <c r="F1306" s="101">
        <f>IFERROR(VLOOKUP(E1306,历史数据!AH:AJ,3,),"")</f>
        <v>5.98168280047837</v>
      </c>
      <c r="G1306" s="101">
        <f t="shared" si="132"/>
        <v>6.8895780112989771</v>
      </c>
      <c r="H1306" s="105">
        <f t="shared" si="133"/>
        <v>-3.5497753903181994E-3</v>
      </c>
      <c r="I1306" s="101">
        <f>IFERROR(VLOOKUP(E1306,历史数据!AH:AJ,2,),"")</f>
        <v>5.9556188231342304</v>
      </c>
      <c r="J1306" s="104">
        <f t="shared" si="134"/>
        <v>0</v>
      </c>
      <c r="K1306" s="104" t="str">
        <f>IFERROR(IF(AND(J1305=$H$2*1,MAX(K$64:K1305)=MAX(L$64:L1305)),MAX(K$64:K1305)+1,""),"")</f>
        <v/>
      </c>
      <c r="L1306" s="104" t="str">
        <f>IFERROR(IF(AND($F1305/INDEX($F$64:$F1306,MATCH(MAX(M$64:M1306),M$64:M1306,0)-1)&lt;(1-$P$2),MAX(K$64:K1306)&gt;MAX(L$64:L1305)),MAX(K$64:K1306),""),"")</f>
        <v/>
      </c>
      <c r="M1306" s="104" t="str">
        <f>IFERROR(IF(E1306="","",IF(K1306&lt;&gt;"",MAX(M$64:M1305)+1,IF(AND($F1305/INDEX($F$64:$F1306,MATCH(MAX(M$64:M1305),M$64:M1305,0)-1)&gt;(1+$O$2),MAX(K$64:K1306)&gt;MAX(L$64:L1305)),MAX(M$64:M1305)+1,""))),"")</f>
        <v/>
      </c>
      <c r="N1306" s="91">
        <f t="shared" si="135"/>
        <v>0</v>
      </c>
      <c r="O1306" s="91" t="str">
        <f>IFERROR(IF(AND(N1305=$H$2*1,MAX(O$64:O1305)=MAX(P$64:P1305)),MAX(O$64:O1305)+1,""),"")</f>
        <v/>
      </c>
      <c r="P1306" s="91" t="str">
        <f>IFERROR(IF(MOD(MAX(Q$64:Q1306),10*MAX(O$64:O1306))&lt;=2,IF(AND(F1305/INDEX($F$64:$F1306,MATCH(MAX(O$64:O1306),O$64:O1306,0)-1)&lt;(1-$P$2),MAX(O$64:O1306)&gt;MAX(P$64:P1305)),MAX(O$64:O1306),""),IF(AND($F1305/INDEX($F$64:$F1306,MATCH(MAX(Q$64:Q1306),Q$64:Q1306,0)-1)&lt;(1-$P$2),MAX(O$64:O1306)&gt;MAX(P$64:P1305)),MAX(O$64:O1306),"")),"")</f>
        <v/>
      </c>
      <c r="Q1306" s="91" t="str">
        <f>IFERROR(IF(E1306="","",IF(O1306&lt;&gt;"",MAX(O$64:O1306)*10+1,IF(AND($F1305/INDEX($F$64:$F1306,MATCH(MAX(Q$64:Q1305),Q$64:Q1305,0)-1)&gt;(1+$O$2),MAX(O$64:O1306)&gt;MAX(P$64:P1305)),MAX(Q$64:Q1305)+1,""))),"")</f>
        <v/>
      </c>
    </row>
    <row r="1307" spans="1:17" x14ac:dyDescent="0.2">
      <c r="A1307" s="13">
        <f>HLOOKUP($E$2,历史数据!$V$3:$AE$5000,ROW(A1305),)</f>
        <v>184000</v>
      </c>
      <c r="B1307" s="41">
        <v>38426</v>
      </c>
      <c r="C1307" s="100">
        <f>IFERROR(IF(A1307&lt;&gt;0,MAX($C$4:C1306)+1,""),"")</f>
        <v>1294</v>
      </c>
      <c r="D1307" s="100"/>
      <c r="E1307" s="99">
        <f t="shared" si="136"/>
        <v>38439</v>
      </c>
      <c r="F1307" s="101">
        <f>IFERROR(VLOOKUP(E1307,历史数据!AH:AJ,3,),"")</f>
        <v>6.5811542793934104</v>
      </c>
      <c r="G1307" s="101">
        <f t="shared" si="132"/>
        <v>6.8724192262140882</v>
      </c>
      <c r="H1307" s="105">
        <f t="shared" si="133"/>
        <v>-2.4905422446408476E-3</v>
      </c>
      <c r="I1307" s="101">
        <f>IFERROR(VLOOKUP(E1307,历史数据!AH:AJ,2,),"")</f>
        <v>6.1901946192314199</v>
      </c>
      <c r="J1307" s="104">
        <f t="shared" si="134"/>
        <v>0</v>
      </c>
      <c r="K1307" s="104" t="str">
        <f>IFERROR(IF(AND(J1306=$H$2*1,MAX(K$64:K1306)=MAX(L$64:L1306)),MAX(K$64:K1306)+1,""),"")</f>
        <v/>
      </c>
      <c r="L1307" s="104" t="str">
        <f>IFERROR(IF(AND($F1306/INDEX($F$64:$F1307,MATCH(MAX(M$64:M1307),M$64:M1307,0)-1)&lt;(1-$P$2),MAX(K$64:K1307)&gt;MAX(L$64:L1306)),MAX(K$64:K1307),""),"")</f>
        <v/>
      </c>
      <c r="M1307" s="104" t="str">
        <f>IFERROR(IF(E1307="","",IF(K1307&lt;&gt;"",MAX(M$64:M1306)+1,IF(AND($F1306/INDEX($F$64:$F1307,MATCH(MAX(M$64:M1306),M$64:M1306,0)-1)&gt;(1+$O$2),MAX(K$64:K1307)&gt;MAX(L$64:L1306)),MAX(M$64:M1306)+1,""))),"")</f>
        <v/>
      </c>
      <c r="N1307" s="91">
        <f t="shared" si="135"/>
        <v>0</v>
      </c>
      <c r="O1307" s="91" t="str">
        <f>IFERROR(IF(AND(N1306=$H$2*1,MAX(O$64:O1306)=MAX(P$64:P1306)),MAX(O$64:O1306)+1,""),"")</f>
        <v/>
      </c>
      <c r="P1307" s="91" t="str">
        <f>IFERROR(IF(MOD(MAX(Q$64:Q1307),10*MAX(O$64:O1307))&lt;=2,IF(AND(F1306/INDEX($F$64:$F1307,MATCH(MAX(O$64:O1307),O$64:O1307,0)-1)&lt;(1-$P$2),MAX(O$64:O1307)&gt;MAX(P$64:P1306)),MAX(O$64:O1307),""),IF(AND($F1306/INDEX($F$64:$F1307,MATCH(MAX(Q$64:Q1307),Q$64:Q1307,0)-1)&lt;(1-$P$2),MAX(O$64:O1307)&gt;MAX(P$64:P1306)),MAX(O$64:O1307),"")),"")</f>
        <v/>
      </c>
      <c r="Q1307" s="91" t="str">
        <f>IFERROR(IF(E1307="","",IF(O1307&lt;&gt;"",MAX(O$64:O1307)*10+1,IF(AND($F1306/INDEX($F$64:$F1307,MATCH(MAX(Q$64:Q1306),Q$64:Q1306,0)-1)&gt;(1+$O$2),MAX(O$64:O1307)&gt;MAX(P$64:P1306)),MAX(Q$64:Q1306)+1,""))),"")</f>
        <v/>
      </c>
    </row>
    <row r="1308" spans="1:17" x14ac:dyDescent="0.2">
      <c r="A1308" s="13">
        <f>HLOOKUP($E$2,历史数据!$V$3:$AE$5000,ROW(A1306),)</f>
        <v>126865</v>
      </c>
      <c r="B1308" s="41">
        <v>38427</v>
      </c>
      <c r="C1308" s="100">
        <f>IFERROR(IF(A1308&lt;&gt;0,MAX($C$4:C1307)+1,""),"")</f>
        <v>1295</v>
      </c>
      <c r="D1308" s="100"/>
      <c r="E1308" s="99">
        <f t="shared" si="136"/>
        <v>38440</v>
      </c>
      <c r="F1308" s="101">
        <f>IFERROR(VLOOKUP(E1308,历史数据!AH:AJ,3,),"")</f>
        <v>6.4899303586889499</v>
      </c>
      <c r="G1308" s="101">
        <f t="shared" si="132"/>
        <v>6.8556948407516023</v>
      </c>
      <c r="H1308" s="105">
        <f t="shared" si="133"/>
        <v>-2.4335514048230422E-3</v>
      </c>
      <c r="I1308" s="101">
        <f>IFERROR(VLOOKUP(E1308,历史数据!AH:AJ,2,),"")</f>
        <v>6.5420583133772103</v>
      </c>
      <c r="J1308" s="104">
        <f t="shared" si="134"/>
        <v>0</v>
      </c>
      <c r="K1308" s="104" t="str">
        <f>IFERROR(IF(AND(J1307=$H$2*1,MAX(K$64:K1307)=MAX(L$64:L1307)),MAX(K$64:K1307)+1,""),"")</f>
        <v/>
      </c>
      <c r="L1308" s="104" t="str">
        <f>IFERROR(IF(AND($F1307/INDEX($F$64:$F1308,MATCH(MAX(M$64:M1308),M$64:M1308,0)-1)&lt;(1-$P$2),MAX(K$64:K1308)&gt;MAX(L$64:L1307)),MAX(K$64:K1308),""),"")</f>
        <v/>
      </c>
      <c r="M1308" s="104" t="str">
        <f>IFERROR(IF(E1308="","",IF(K1308&lt;&gt;"",MAX(M$64:M1307)+1,IF(AND($F1307/INDEX($F$64:$F1308,MATCH(MAX(M$64:M1307),M$64:M1307,0)-1)&gt;(1+$O$2),MAX(K$64:K1308)&gt;MAX(L$64:L1307)),MAX(M$64:M1307)+1,""))),"")</f>
        <v/>
      </c>
      <c r="N1308" s="91">
        <f t="shared" si="135"/>
        <v>0</v>
      </c>
      <c r="O1308" s="91" t="str">
        <f>IFERROR(IF(AND(N1307=$H$2*1,MAX(O$64:O1307)=MAX(P$64:P1307)),MAX(O$64:O1307)+1,""),"")</f>
        <v/>
      </c>
      <c r="P1308" s="91" t="str">
        <f>IFERROR(IF(MOD(MAX(Q$64:Q1308),10*MAX(O$64:O1308))&lt;=2,IF(AND(F1307/INDEX($F$64:$F1308,MATCH(MAX(O$64:O1308),O$64:O1308,0)-1)&lt;(1-$P$2),MAX(O$64:O1308)&gt;MAX(P$64:P1307)),MAX(O$64:O1308),""),IF(AND($F1307/INDEX($F$64:$F1308,MATCH(MAX(Q$64:Q1308),Q$64:Q1308,0)-1)&lt;(1-$P$2),MAX(O$64:O1308)&gt;MAX(P$64:P1307)),MAX(O$64:O1308),"")),"")</f>
        <v/>
      </c>
      <c r="Q1308" s="91" t="str">
        <f>IFERROR(IF(E1308="","",IF(O1308&lt;&gt;"",MAX(O$64:O1308)*10+1,IF(AND($F1307/INDEX($F$64:$F1308,MATCH(MAX(Q$64:Q1307),Q$64:Q1307,0)-1)&gt;(1+$O$2),MAX(O$64:O1308)&gt;MAX(P$64:P1307)),MAX(Q$64:Q1307)+1,""))),"")</f>
        <v/>
      </c>
    </row>
    <row r="1309" spans="1:17" x14ac:dyDescent="0.2">
      <c r="A1309" s="13">
        <f>HLOOKUP($E$2,历史数据!$V$3:$AE$5000,ROW(A1307),)</f>
        <v>96698</v>
      </c>
      <c r="B1309" s="41">
        <v>38428</v>
      </c>
      <c r="C1309" s="100">
        <f>IFERROR(IF(A1309&lt;&gt;0,MAX($C$4:C1308)+1,""),"")</f>
        <v>1296</v>
      </c>
      <c r="D1309" s="100"/>
      <c r="E1309" s="99">
        <f t="shared" si="136"/>
        <v>38441</v>
      </c>
      <c r="F1309" s="101">
        <f>IFERROR(VLOOKUP(E1309,历史数据!AH:AJ,3,),"")</f>
        <v>6.2553545625917604</v>
      </c>
      <c r="G1309" s="101">
        <f t="shared" si="132"/>
        <v>6.833757659820292</v>
      </c>
      <c r="H1309" s="105">
        <f t="shared" si="133"/>
        <v>-3.1998479280190839E-3</v>
      </c>
      <c r="I1309" s="101">
        <f>IFERROR(VLOOKUP(E1309,历史数据!AH:AJ,2,),"")</f>
        <v>6.4508343926727498</v>
      </c>
      <c r="J1309" s="104">
        <f t="shared" si="134"/>
        <v>0</v>
      </c>
      <c r="K1309" s="104" t="str">
        <f>IFERROR(IF(AND(J1308=$H$2*1,MAX(K$64:K1308)=MAX(L$64:L1308)),MAX(K$64:K1308)+1,""),"")</f>
        <v/>
      </c>
      <c r="L1309" s="104" t="str">
        <f>IFERROR(IF(AND($F1308/INDEX($F$64:$F1309,MATCH(MAX(M$64:M1309),M$64:M1309,0)-1)&lt;(1-$P$2),MAX(K$64:K1309)&gt;MAX(L$64:L1308)),MAX(K$64:K1309),""),"")</f>
        <v/>
      </c>
      <c r="M1309" s="104" t="str">
        <f>IFERROR(IF(E1309="","",IF(K1309&lt;&gt;"",MAX(M$64:M1308)+1,IF(AND($F1308/INDEX($F$64:$F1309,MATCH(MAX(M$64:M1308),M$64:M1308,0)-1)&gt;(1+$O$2),MAX(K$64:K1309)&gt;MAX(L$64:L1308)),MAX(M$64:M1308)+1,""))),"")</f>
        <v/>
      </c>
      <c r="N1309" s="91">
        <f t="shared" si="135"/>
        <v>0</v>
      </c>
      <c r="O1309" s="91" t="str">
        <f>IFERROR(IF(AND(N1308=$H$2*1,MAX(O$64:O1308)=MAX(P$64:P1308)),MAX(O$64:O1308)+1,""),"")</f>
        <v/>
      </c>
      <c r="P1309" s="91" t="str">
        <f>IFERROR(IF(MOD(MAX(Q$64:Q1309),10*MAX(O$64:O1309))&lt;=2,IF(AND(F1308/INDEX($F$64:$F1309,MATCH(MAX(O$64:O1309),O$64:O1309,0)-1)&lt;(1-$P$2),MAX(O$64:O1309)&gt;MAX(P$64:P1308)),MAX(O$64:O1309),""),IF(AND($F1308/INDEX($F$64:$F1309,MATCH(MAX(Q$64:Q1309),Q$64:Q1309,0)-1)&lt;(1-$P$2),MAX(O$64:O1309)&gt;MAX(P$64:P1308)),MAX(O$64:O1309),"")),"")</f>
        <v/>
      </c>
      <c r="Q1309" s="91" t="str">
        <f>IFERROR(IF(E1309="","",IF(O1309&lt;&gt;"",MAX(O$64:O1309)*10+1,IF(AND($F1308/INDEX($F$64:$F1309,MATCH(MAX(Q$64:Q1308),Q$64:Q1308,0)-1)&gt;(1+$O$2),MAX(O$64:O1309)&gt;MAX(P$64:P1308)),MAX(Q$64:Q1308)+1,""))),"")</f>
        <v/>
      </c>
    </row>
    <row r="1310" spans="1:17" x14ac:dyDescent="0.2">
      <c r="A1310" s="13">
        <f>HLOOKUP($E$2,历史数据!$V$3:$AE$5000,ROW(A1308),)</f>
        <v>73999</v>
      </c>
      <c r="B1310" s="41">
        <v>38429</v>
      </c>
      <c r="C1310" s="100">
        <f>IFERROR(IF(A1310&lt;&gt;0,MAX($C$4:C1309)+1,""),"")</f>
        <v>1297</v>
      </c>
      <c r="D1310" s="100"/>
      <c r="E1310" s="99">
        <f t="shared" si="136"/>
        <v>38442</v>
      </c>
      <c r="F1310" s="101">
        <f>IFERROR(VLOOKUP(E1310,历史数据!AH:AJ,3,),"")</f>
        <v>6.30748251728002</v>
      </c>
      <c r="G1310" s="101">
        <f t="shared" si="132"/>
        <v>6.8129064779449839</v>
      </c>
      <c r="H1310" s="105">
        <f t="shared" si="133"/>
        <v>-3.0512030003500001E-3</v>
      </c>
      <c r="I1310" s="101">
        <f>IFERROR(VLOOKUP(E1310,历史数据!AH:AJ,2,),"")</f>
        <v>6.2162585965755603</v>
      </c>
      <c r="J1310" s="104">
        <f t="shared" si="134"/>
        <v>0</v>
      </c>
      <c r="K1310" s="104" t="str">
        <f>IFERROR(IF(AND(J1309=$H$2*1,MAX(K$64:K1309)=MAX(L$64:L1309)),MAX(K$64:K1309)+1,""),"")</f>
        <v/>
      </c>
      <c r="L1310" s="104" t="str">
        <f>IFERROR(IF(AND($F1309/INDEX($F$64:$F1310,MATCH(MAX(M$64:M1310),M$64:M1310,0)-1)&lt;(1-$P$2),MAX(K$64:K1310)&gt;MAX(L$64:L1309)),MAX(K$64:K1310),""),"")</f>
        <v/>
      </c>
      <c r="M1310" s="104" t="str">
        <f>IFERROR(IF(E1310="","",IF(K1310&lt;&gt;"",MAX(M$64:M1309)+1,IF(AND($F1309/INDEX($F$64:$F1310,MATCH(MAX(M$64:M1309),M$64:M1309,0)-1)&gt;(1+$O$2),MAX(K$64:K1310)&gt;MAX(L$64:L1309)),MAX(M$64:M1309)+1,""))),"")</f>
        <v/>
      </c>
      <c r="N1310" s="91">
        <f t="shared" si="135"/>
        <v>0</v>
      </c>
      <c r="O1310" s="91" t="str">
        <f>IFERROR(IF(AND(N1309=$H$2*1,MAX(O$64:O1309)=MAX(P$64:P1309)),MAX(O$64:O1309)+1,""),"")</f>
        <v/>
      </c>
      <c r="P1310" s="91" t="str">
        <f>IFERROR(IF(MOD(MAX(Q$64:Q1310),10*MAX(O$64:O1310))&lt;=2,IF(AND(F1309/INDEX($F$64:$F1310,MATCH(MAX(O$64:O1310),O$64:O1310,0)-1)&lt;(1-$P$2),MAX(O$64:O1310)&gt;MAX(P$64:P1309)),MAX(O$64:O1310),""),IF(AND($F1309/INDEX($F$64:$F1310,MATCH(MAX(Q$64:Q1310),Q$64:Q1310,0)-1)&lt;(1-$P$2),MAX(O$64:O1310)&gt;MAX(P$64:P1309)),MAX(O$64:O1310),"")),"")</f>
        <v/>
      </c>
      <c r="Q1310" s="91" t="str">
        <f>IFERROR(IF(E1310="","",IF(O1310&lt;&gt;"",MAX(O$64:O1310)*10+1,IF(AND($F1309/INDEX($F$64:$F1310,MATCH(MAX(Q$64:Q1309),Q$64:Q1309,0)-1)&gt;(1+$O$2),MAX(O$64:O1310)&gt;MAX(P$64:P1309)),MAX(Q$64:Q1309)+1,""))),"")</f>
        <v/>
      </c>
    </row>
    <row r="1311" spans="1:17" x14ac:dyDescent="0.2">
      <c r="A1311" s="13">
        <f>HLOOKUP($E$2,历史数据!$V$3:$AE$5000,ROW(A1309),)</f>
        <v>79400</v>
      </c>
      <c r="B1311" s="41">
        <v>38432</v>
      </c>
      <c r="C1311" s="100">
        <f>IFERROR(IF(A1311&lt;&gt;0,MAX($C$4:C1310)+1,""),"")</f>
        <v>1298</v>
      </c>
      <c r="D1311" s="100"/>
      <c r="E1311" s="99">
        <f t="shared" si="136"/>
        <v>38443</v>
      </c>
      <c r="F1311" s="101">
        <f>IFERROR(VLOOKUP(E1311,历史数据!AH:AJ,3,),"")</f>
        <v>6.3987064379844796</v>
      </c>
      <c r="G1311" s="101">
        <f t="shared" si="132"/>
        <v>6.7937928945592869</v>
      </c>
      <c r="H1311" s="105">
        <f t="shared" si="133"/>
        <v>-2.8054962221443214E-3</v>
      </c>
      <c r="I1311" s="101">
        <f>IFERROR(VLOOKUP(E1311,历史数据!AH:AJ,2,),"")</f>
        <v>6.30748251728002</v>
      </c>
      <c r="J1311" s="104">
        <f t="shared" si="134"/>
        <v>0</v>
      </c>
      <c r="K1311" s="104" t="str">
        <f>IFERROR(IF(AND(J1310=$H$2*1,MAX(K$64:K1310)=MAX(L$64:L1310)),MAX(K$64:K1310)+1,""),"")</f>
        <v/>
      </c>
      <c r="L1311" s="104" t="str">
        <f>IFERROR(IF(AND($F1310/INDEX($F$64:$F1311,MATCH(MAX(M$64:M1311),M$64:M1311,0)-1)&lt;(1-$P$2),MAX(K$64:K1311)&gt;MAX(L$64:L1310)),MAX(K$64:K1311),""),"")</f>
        <v/>
      </c>
      <c r="M1311" s="104" t="str">
        <f>IFERROR(IF(E1311="","",IF(K1311&lt;&gt;"",MAX(M$64:M1310)+1,IF(AND($F1310/INDEX($F$64:$F1311,MATCH(MAX(M$64:M1310),M$64:M1310,0)-1)&gt;(1+$O$2),MAX(K$64:K1311)&gt;MAX(L$64:L1310)),MAX(M$64:M1310)+1,""))),"")</f>
        <v/>
      </c>
      <c r="N1311" s="91">
        <f t="shared" si="135"/>
        <v>0</v>
      </c>
      <c r="O1311" s="91" t="str">
        <f>IFERROR(IF(AND(N1310=$H$2*1,MAX(O$64:O1310)=MAX(P$64:P1310)),MAX(O$64:O1310)+1,""),"")</f>
        <v/>
      </c>
      <c r="P1311" s="91" t="str">
        <f>IFERROR(IF(MOD(MAX(Q$64:Q1311),10*MAX(O$64:O1311))&lt;=2,IF(AND(F1310/INDEX($F$64:$F1311,MATCH(MAX(O$64:O1311),O$64:O1311,0)-1)&lt;(1-$P$2),MAX(O$64:O1311)&gt;MAX(P$64:P1310)),MAX(O$64:O1311),""),IF(AND($F1310/INDEX($F$64:$F1311,MATCH(MAX(Q$64:Q1311),Q$64:Q1311,0)-1)&lt;(1-$P$2),MAX(O$64:O1311)&gt;MAX(P$64:P1310)),MAX(O$64:O1311),"")),"")</f>
        <v/>
      </c>
      <c r="Q1311" s="91" t="str">
        <f>IFERROR(IF(E1311="","",IF(O1311&lt;&gt;"",MAX(O$64:O1311)*10+1,IF(AND($F1310/INDEX($F$64:$F1311,MATCH(MAX(Q$64:Q1310),Q$64:Q1310,0)-1)&gt;(1+$O$2),MAX(O$64:O1311)&gt;MAX(P$64:P1310)),MAX(Q$64:Q1310)+1,""))),"")</f>
        <v/>
      </c>
    </row>
    <row r="1312" spans="1:17" x14ac:dyDescent="0.2">
      <c r="A1312" s="13">
        <f>HLOOKUP($E$2,历史数据!$V$3:$AE$5000,ROW(A1310),)</f>
        <v>120790</v>
      </c>
      <c r="B1312" s="41">
        <v>38433</v>
      </c>
      <c r="C1312" s="100">
        <f>IFERROR(IF(A1312&lt;&gt;0,MAX($C$4:C1311)+1,""),"")</f>
        <v>1299</v>
      </c>
      <c r="D1312" s="100"/>
      <c r="E1312" s="99">
        <f t="shared" si="136"/>
        <v>38446</v>
      </c>
      <c r="F1312" s="101">
        <f>IFERROR(VLOOKUP(E1312,历史数据!AH:AJ,3,),"")</f>
        <v>6.0989706985269603</v>
      </c>
      <c r="G1312" s="101">
        <f t="shared" si="132"/>
        <v>6.7701181151383674</v>
      </c>
      <c r="H1312" s="105">
        <f t="shared" si="133"/>
        <v>-3.4847661370247529E-3</v>
      </c>
      <c r="I1312" s="101">
        <f>IFERROR(VLOOKUP(E1312,历史数据!AH:AJ,2,),"")</f>
        <v>6.3596104719682804</v>
      </c>
      <c r="J1312" s="104">
        <f t="shared" si="134"/>
        <v>0</v>
      </c>
      <c r="K1312" s="104" t="str">
        <f>IFERROR(IF(AND(J1311=$H$2*1,MAX(K$64:K1311)=MAX(L$64:L1311)),MAX(K$64:K1311)+1,""),"")</f>
        <v/>
      </c>
      <c r="L1312" s="104" t="str">
        <f>IFERROR(IF(AND($F1311/INDEX($F$64:$F1312,MATCH(MAX(M$64:M1312),M$64:M1312,0)-1)&lt;(1-$P$2),MAX(K$64:K1312)&gt;MAX(L$64:L1311)),MAX(K$64:K1312),""),"")</f>
        <v/>
      </c>
      <c r="M1312" s="104" t="str">
        <f>IFERROR(IF(E1312="","",IF(K1312&lt;&gt;"",MAX(M$64:M1311)+1,IF(AND($F1311/INDEX($F$64:$F1312,MATCH(MAX(M$64:M1311),M$64:M1311,0)-1)&gt;(1+$O$2),MAX(K$64:K1312)&gt;MAX(L$64:L1311)),MAX(M$64:M1311)+1,""))),"")</f>
        <v/>
      </c>
      <c r="N1312" s="91">
        <f t="shared" si="135"/>
        <v>0</v>
      </c>
      <c r="O1312" s="91" t="str">
        <f>IFERROR(IF(AND(N1311=$H$2*1,MAX(O$64:O1311)=MAX(P$64:P1311)),MAX(O$64:O1311)+1,""),"")</f>
        <v/>
      </c>
      <c r="P1312" s="91" t="str">
        <f>IFERROR(IF(MOD(MAX(Q$64:Q1312),10*MAX(O$64:O1312))&lt;=2,IF(AND(F1311/INDEX($F$64:$F1312,MATCH(MAX(O$64:O1312),O$64:O1312,0)-1)&lt;(1-$P$2),MAX(O$64:O1312)&gt;MAX(P$64:P1311)),MAX(O$64:O1312),""),IF(AND($F1311/INDEX($F$64:$F1312,MATCH(MAX(Q$64:Q1312),Q$64:Q1312,0)-1)&lt;(1-$P$2),MAX(O$64:O1312)&gt;MAX(P$64:P1311)),MAX(O$64:O1312),"")),"")</f>
        <v/>
      </c>
      <c r="Q1312" s="91" t="str">
        <f>IFERROR(IF(E1312="","",IF(O1312&lt;&gt;"",MAX(O$64:O1312)*10+1,IF(AND($F1311/INDEX($F$64:$F1312,MATCH(MAX(Q$64:Q1311),Q$64:Q1311,0)-1)&gt;(1+$O$2),MAX(O$64:O1312)&gt;MAX(P$64:P1311)),MAX(Q$64:Q1311)+1,""))),"")</f>
        <v/>
      </c>
    </row>
    <row r="1313" spans="1:17" x14ac:dyDescent="0.2">
      <c r="A1313" s="13">
        <f>HLOOKUP($E$2,历史数据!$V$3:$AE$5000,ROW(A1311),)</f>
        <v>137900</v>
      </c>
      <c r="B1313" s="41">
        <v>38434</v>
      </c>
      <c r="C1313" s="100">
        <f>IFERROR(IF(A1313&lt;&gt;0,MAX($C$4:C1312)+1,""),"")</f>
        <v>1300</v>
      </c>
      <c r="D1313" s="100"/>
      <c r="E1313" s="99">
        <f t="shared" si="136"/>
        <v>38447</v>
      </c>
      <c r="F1313" s="101">
        <f>IFERROR(VLOOKUP(E1313,历史数据!AH:AJ,3,),"")</f>
        <v>6.1120026871990296</v>
      </c>
      <c r="G1313" s="101">
        <f t="shared" si="132"/>
        <v>6.7477465345846532</v>
      </c>
      <c r="H1313" s="105">
        <f t="shared" si="133"/>
        <v>-3.3044594161053542E-3</v>
      </c>
      <c r="I1313" s="101">
        <f>IFERROR(VLOOKUP(E1313,历史数据!AH:AJ,2,),"")</f>
        <v>6.0598747325107603</v>
      </c>
      <c r="J1313" s="104">
        <f t="shared" si="134"/>
        <v>0</v>
      </c>
      <c r="K1313" s="104" t="str">
        <f>IFERROR(IF(AND(J1312=$H$2*1,MAX(K$64:K1312)=MAX(L$64:L1312)),MAX(K$64:K1312)+1,""),"")</f>
        <v/>
      </c>
      <c r="L1313" s="104" t="str">
        <f>IFERROR(IF(AND($F1312/INDEX($F$64:$F1313,MATCH(MAX(M$64:M1313),M$64:M1313,0)-1)&lt;(1-$P$2),MAX(K$64:K1313)&gt;MAX(L$64:L1312)),MAX(K$64:K1313),""),"")</f>
        <v/>
      </c>
      <c r="M1313" s="104" t="str">
        <f>IFERROR(IF(E1313="","",IF(K1313&lt;&gt;"",MAX(M$64:M1312)+1,IF(AND($F1312/INDEX($F$64:$F1313,MATCH(MAX(M$64:M1312),M$64:M1312,0)-1)&gt;(1+$O$2),MAX(K$64:K1313)&gt;MAX(L$64:L1312)),MAX(M$64:M1312)+1,""))),"")</f>
        <v/>
      </c>
      <c r="N1313" s="91">
        <f t="shared" si="135"/>
        <v>0</v>
      </c>
      <c r="O1313" s="91" t="str">
        <f>IFERROR(IF(AND(N1312=$H$2*1,MAX(O$64:O1312)=MAX(P$64:P1312)),MAX(O$64:O1312)+1,""),"")</f>
        <v/>
      </c>
      <c r="P1313" s="91" t="str">
        <f>IFERROR(IF(MOD(MAX(Q$64:Q1313),10*MAX(O$64:O1313))&lt;=2,IF(AND(F1312/INDEX($F$64:$F1313,MATCH(MAX(O$64:O1313),O$64:O1313,0)-1)&lt;(1-$P$2),MAX(O$64:O1313)&gt;MAX(P$64:P1312)),MAX(O$64:O1313),""),IF(AND($F1312/INDEX($F$64:$F1313,MATCH(MAX(Q$64:Q1313),Q$64:Q1313,0)-1)&lt;(1-$P$2),MAX(O$64:O1313)&gt;MAX(P$64:P1312)),MAX(O$64:O1313),"")),"")</f>
        <v/>
      </c>
      <c r="Q1313" s="91" t="str">
        <f>IFERROR(IF(E1313="","",IF(O1313&lt;&gt;"",MAX(O$64:O1313)*10+1,IF(AND($F1312/INDEX($F$64:$F1313,MATCH(MAX(Q$64:Q1312),Q$64:Q1312,0)-1)&gt;(1+$O$2),MAX(O$64:O1313)&gt;MAX(P$64:P1312)),MAX(Q$64:Q1312)+1,""))),"")</f>
        <v/>
      </c>
    </row>
    <row r="1314" spans="1:17" x14ac:dyDescent="0.2">
      <c r="A1314" s="13">
        <f>HLOOKUP($E$2,历史数据!$V$3:$AE$5000,ROW(A1312),)</f>
        <v>74100</v>
      </c>
      <c r="B1314" s="41">
        <v>38435</v>
      </c>
      <c r="C1314" s="100">
        <f>IFERROR(IF(A1314&lt;&gt;0,MAX($C$4:C1313)+1,""),"")</f>
        <v>1301</v>
      </c>
      <c r="D1314" s="100"/>
      <c r="E1314" s="99">
        <f t="shared" si="136"/>
        <v>38448</v>
      </c>
      <c r="F1314" s="101">
        <f>IFERROR(VLOOKUP(E1314,历史数据!AH:AJ,3,),"")</f>
        <v>6.2032266079034901</v>
      </c>
      <c r="G1314" s="101">
        <f t="shared" si="132"/>
        <v>6.7271125525205493</v>
      </c>
      <c r="H1314" s="105">
        <f t="shared" si="133"/>
        <v>-3.0579071040008898E-3</v>
      </c>
      <c r="I1314" s="101">
        <f>IFERROR(VLOOKUP(E1314,历史数据!AH:AJ,2,),"")</f>
        <v>6.0989706985269603</v>
      </c>
      <c r="J1314" s="104">
        <f t="shared" si="134"/>
        <v>0</v>
      </c>
      <c r="K1314" s="104" t="str">
        <f>IFERROR(IF(AND(J1313=$H$2*1,MAX(K$64:K1313)=MAX(L$64:L1313)),MAX(K$64:K1313)+1,""),"")</f>
        <v/>
      </c>
      <c r="L1314" s="104" t="str">
        <f>IFERROR(IF(AND($F1313/INDEX($F$64:$F1314,MATCH(MAX(M$64:M1314),M$64:M1314,0)-1)&lt;(1-$P$2),MAX(K$64:K1314)&gt;MAX(L$64:L1313)),MAX(K$64:K1314),""),"")</f>
        <v/>
      </c>
      <c r="M1314" s="104" t="str">
        <f>IFERROR(IF(E1314="","",IF(K1314&lt;&gt;"",MAX(M$64:M1313)+1,IF(AND($F1313/INDEX($F$64:$F1314,MATCH(MAX(M$64:M1313),M$64:M1313,0)-1)&gt;(1+$O$2),MAX(K$64:K1314)&gt;MAX(L$64:L1313)),MAX(M$64:M1313)+1,""))),"")</f>
        <v/>
      </c>
      <c r="N1314" s="91">
        <f t="shared" si="135"/>
        <v>0</v>
      </c>
      <c r="O1314" s="91" t="str">
        <f>IFERROR(IF(AND(N1313=$H$2*1,MAX(O$64:O1313)=MAX(P$64:P1313)),MAX(O$64:O1313)+1,""),"")</f>
        <v/>
      </c>
      <c r="P1314" s="91" t="str">
        <f>IFERROR(IF(MOD(MAX(Q$64:Q1314),10*MAX(O$64:O1314))&lt;=2,IF(AND(F1313/INDEX($F$64:$F1314,MATCH(MAX(O$64:O1314),O$64:O1314,0)-1)&lt;(1-$P$2),MAX(O$64:O1314)&gt;MAX(P$64:P1313)),MAX(O$64:O1314),""),IF(AND($F1313/INDEX($F$64:$F1314,MATCH(MAX(Q$64:Q1314),Q$64:Q1314,0)-1)&lt;(1-$P$2),MAX(O$64:O1314)&gt;MAX(P$64:P1313)),MAX(O$64:O1314),"")),"")</f>
        <v/>
      </c>
      <c r="Q1314" s="91" t="str">
        <f>IFERROR(IF(E1314="","",IF(O1314&lt;&gt;"",MAX(O$64:O1314)*10+1,IF(AND($F1313/INDEX($F$64:$F1314,MATCH(MAX(Q$64:Q1313),Q$64:Q1313,0)-1)&gt;(1+$O$2),MAX(O$64:O1314)&gt;MAX(P$64:P1313)),MAX(Q$64:Q1313)+1,""))),"")</f>
        <v/>
      </c>
    </row>
    <row r="1315" spans="1:17" x14ac:dyDescent="0.2">
      <c r="A1315" s="13">
        <f>HLOOKUP($E$2,历史数据!$V$3:$AE$5000,ROW(A1313),)</f>
        <v>76700</v>
      </c>
      <c r="B1315" s="41">
        <v>38436</v>
      </c>
      <c r="C1315" s="100">
        <f>IFERROR(IF(A1315&lt;&gt;0,MAX($C$4:C1314)+1,""),"")</f>
        <v>1302</v>
      </c>
      <c r="D1315" s="100"/>
      <c r="E1315" s="99">
        <f t="shared" si="136"/>
        <v>38449</v>
      </c>
      <c r="F1315" s="101">
        <f>IFERROR(VLOOKUP(E1315,历史数据!AH:AJ,3,),"")</f>
        <v>6.2944505286079497</v>
      </c>
      <c r="G1315" s="101">
        <f t="shared" si="132"/>
        <v>6.7079989691348523</v>
      </c>
      <c r="H1315" s="105">
        <f t="shared" si="133"/>
        <v>-2.841275991217862E-3</v>
      </c>
      <c r="I1315" s="101">
        <f>IFERROR(VLOOKUP(E1315,历史数据!AH:AJ,2,),"")</f>
        <v>6.1380666645431603</v>
      </c>
      <c r="J1315" s="104">
        <f t="shared" si="134"/>
        <v>0</v>
      </c>
      <c r="K1315" s="104" t="str">
        <f>IFERROR(IF(AND(J1314=$H$2*1,MAX(K$64:K1314)=MAX(L$64:L1314)),MAX(K$64:K1314)+1,""),"")</f>
        <v/>
      </c>
      <c r="L1315" s="104" t="str">
        <f>IFERROR(IF(AND($F1314/INDEX($F$64:$F1315,MATCH(MAX(M$64:M1315),M$64:M1315,0)-1)&lt;(1-$P$2),MAX(K$64:K1315)&gt;MAX(L$64:L1314)),MAX(K$64:K1315),""),"")</f>
        <v/>
      </c>
      <c r="M1315" s="104" t="str">
        <f>IFERROR(IF(E1315="","",IF(K1315&lt;&gt;"",MAX(M$64:M1314)+1,IF(AND($F1314/INDEX($F$64:$F1315,MATCH(MAX(M$64:M1314),M$64:M1314,0)-1)&gt;(1+$O$2),MAX(K$64:K1315)&gt;MAX(L$64:L1314)),MAX(M$64:M1314)+1,""))),"")</f>
        <v/>
      </c>
      <c r="N1315" s="91">
        <f t="shared" si="135"/>
        <v>0</v>
      </c>
      <c r="O1315" s="91" t="str">
        <f>IFERROR(IF(AND(N1314=$H$2*1,MAX(O$64:O1314)=MAX(P$64:P1314)),MAX(O$64:O1314)+1,""),"")</f>
        <v/>
      </c>
      <c r="P1315" s="91" t="str">
        <f>IFERROR(IF(MOD(MAX(Q$64:Q1315),10*MAX(O$64:O1315))&lt;=2,IF(AND(F1314/INDEX($F$64:$F1315,MATCH(MAX(O$64:O1315),O$64:O1315,0)-1)&lt;(1-$P$2),MAX(O$64:O1315)&gt;MAX(P$64:P1314)),MAX(O$64:O1315),""),IF(AND($F1314/INDEX($F$64:$F1315,MATCH(MAX(Q$64:Q1315),Q$64:Q1315,0)-1)&lt;(1-$P$2),MAX(O$64:O1315)&gt;MAX(P$64:P1314)),MAX(O$64:O1315),"")),"")</f>
        <v/>
      </c>
      <c r="Q1315" s="91" t="str">
        <f>IFERROR(IF(E1315="","",IF(O1315&lt;&gt;"",MAX(O$64:O1315)*10+1,IF(AND($F1314/INDEX($F$64:$F1315,MATCH(MAX(Q$64:Q1314),Q$64:Q1314,0)-1)&gt;(1+$O$2),MAX(O$64:O1315)&gt;MAX(P$64:P1314)),MAX(Q$64:Q1314)+1,""))),"")</f>
        <v/>
      </c>
    </row>
    <row r="1316" spans="1:17" x14ac:dyDescent="0.2">
      <c r="A1316" s="13">
        <f>HLOOKUP($E$2,历史数据!$V$3:$AE$5000,ROW(A1314),)</f>
        <v>1763810</v>
      </c>
      <c r="B1316" s="41">
        <v>38439</v>
      </c>
      <c r="C1316" s="100">
        <f>IFERROR(IF(A1316&lt;&gt;0,MAX($C$4:C1315)+1,""),"")</f>
        <v>1303</v>
      </c>
      <c r="D1316" s="100"/>
      <c r="E1316" s="99">
        <f t="shared" si="136"/>
        <v>38450</v>
      </c>
      <c r="F1316" s="101">
        <f>IFERROR(VLOOKUP(E1316,历史数据!AH:AJ,3,),"")</f>
        <v>6.2944505286079497</v>
      </c>
      <c r="G1316" s="101">
        <f t="shared" si="132"/>
        <v>6.6897541849939604</v>
      </c>
      <c r="H1316" s="105">
        <f t="shared" si="133"/>
        <v>-2.7198549410697437E-3</v>
      </c>
      <c r="I1316" s="101">
        <f>IFERROR(VLOOKUP(E1316,历史数据!AH:AJ,2,),"")</f>
        <v>6.2944505286079497</v>
      </c>
      <c r="J1316" s="104">
        <f t="shared" si="134"/>
        <v>0</v>
      </c>
      <c r="K1316" s="104" t="str">
        <f>IFERROR(IF(AND(J1315=$H$2*1,MAX(K$64:K1315)=MAX(L$64:L1315)),MAX(K$64:K1315)+1,""),"")</f>
        <v/>
      </c>
      <c r="L1316" s="104" t="str">
        <f>IFERROR(IF(AND($F1315/INDEX($F$64:$F1316,MATCH(MAX(M$64:M1316),M$64:M1316,0)-1)&lt;(1-$P$2),MAX(K$64:K1316)&gt;MAX(L$64:L1315)),MAX(K$64:K1316),""),"")</f>
        <v/>
      </c>
      <c r="M1316" s="104" t="str">
        <f>IFERROR(IF(E1316="","",IF(K1316&lt;&gt;"",MAX(M$64:M1315)+1,IF(AND($F1315/INDEX($F$64:$F1316,MATCH(MAX(M$64:M1315),M$64:M1315,0)-1)&gt;(1+$O$2),MAX(K$64:K1316)&gt;MAX(L$64:L1315)),MAX(M$64:M1315)+1,""))),"")</f>
        <v/>
      </c>
      <c r="N1316" s="91">
        <f t="shared" si="135"/>
        <v>0</v>
      </c>
      <c r="O1316" s="91" t="str">
        <f>IFERROR(IF(AND(N1315=$H$2*1,MAX(O$64:O1315)=MAX(P$64:P1315)),MAX(O$64:O1315)+1,""),"")</f>
        <v/>
      </c>
      <c r="P1316" s="91" t="str">
        <f>IFERROR(IF(MOD(MAX(Q$64:Q1316),10*MAX(O$64:O1316))&lt;=2,IF(AND(F1315/INDEX($F$64:$F1316,MATCH(MAX(O$64:O1316),O$64:O1316,0)-1)&lt;(1-$P$2),MAX(O$64:O1316)&gt;MAX(P$64:P1315)),MAX(O$64:O1316),""),IF(AND($F1315/INDEX($F$64:$F1316,MATCH(MAX(Q$64:Q1316),Q$64:Q1316,0)-1)&lt;(1-$P$2),MAX(O$64:O1316)&gt;MAX(P$64:P1315)),MAX(O$64:O1316),"")),"")</f>
        <v/>
      </c>
      <c r="Q1316" s="91" t="str">
        <f>IFERROR(IF(E1316="","",IF(O1316&lt;&gt;"",MAX(O$64:O1316)*10+1,IF(AND($F1315/INDEX($F$64:$F1316,MATCH(MAX(Q$64:Q1315),Q$64:Q1315,0)-1)&gt;(1+$O$2),MAX(O$64:O1316)&gt;MAX(P$64:P1315)),MAX(Q$64:Q1315)+1,""))),"")</f>
        <v/>
      </c>
    </row>
    <row r="1317" spans="1:17" x14ac:dyDescent="0.2">
      <c r="A1317" s="13">
        <f>HLOOKUP($E$2,历史数据!$V$3:$AE$5000,ROW(A1315),)</f>
        <v>895423</v>
      </c>
      <c r="B1317" s="41">
        <v>38440</v>
      </c>
      <c r="C1317" s="100">
        <f>IFERROR(IF(A1317&lt;&gt;0,MAX($C$4:C1316)+1,""),"")</f>
        <v>1304</v>
      </c>
      <c r="D1317" s="100"/>
      <c r="E1317" s="99">
        <f t="shared" si="136"/>
        <v>38453</v>
      </c>
      <c r="F1317" s="101">
        <f>IFERROR(VLOOKUP(E1317,历史数据!AH:AJ,3,),"")</f>
        <v>6.38567444931242</v>
      </c>
      <c r="G1317" s="101">
        <f t="shared" si="132"/>
        <v>6.6749845978322861</v>
      </c>
      <c r="H1317" s="105">
        <f t="shared" si="133"/>
        <v>-2.2077922077921031E-3</v>
      </c>
      <c r="I1317" s="101">
        <f>IFERROR(VLOOKUP(E1317,历史数据!AH:AJ,2,),"")</f>
        <v>6.2944505286079497</v>
      </c>
      <c r="J1317" s="104">
        <f t="shared" si="134"/>
        <v>0</v>
      </c>
      <c r="K1317" s="104" t="str">
        <f>IFERROR(IF(AND(J1316=$H$2*1,MAX(K$64:K1316)=MAX(L$64:L1316)),MAX(K$64:K1316)+1,""),"")</f>
        <v/>
      </c>
      <c r="L1317" s="104" t="str">
        <f>IFERROR(IF(AND($F1316/INDEX($F$64:$F1317,MATCH(MAX(M$64:M1317),M$64:M1317,0)-1)&lt;(1-$P$2),MAX(K$64:K1317)&gt;MAX(L$64:L1316)),MAX(K$64:K1317),""),"")</f>
        <v/>
      </c>
      <c r="M1317" s="104" t="str">
        <f>IFERROR(IF(E1317="","",IF(K1317&lt;&gt;"",MAX(M$64:M1316)+1,IF(AND($F1316/INDEX($F$64:$F1317,MATCH(MAX(M$64:M1316),M$64:M1316,0)-1)&gt;(1+$O$2),MAX(K$64:K1317)&gt;MAX(L$64:L1316)),MAX(M$64:M1316)+1,""))),"")</f>
        <v/>
      </c>
      <c r="N1317" s="91">
        <f t="shared" si="135"/>
        <v>0</v>
      </c>
      <c r="O1317" s="91" t="str">
        <f>IFERROR(IF(AND(N1316=$H$2*1,MAX(O$64:O1316)=MAX(P$64:P1316)),MAX(O$64:O1316)+1,""),"")</f>
        <v/>
      </c>
      <c r="P1317" s="91" t="str">
        <f>IFERROR(IF(MOD(MAX(Q$64:Q1317),10*MAX(O$64:O1317))&lt;=2,IF(AND(F1316/INDEX($F$64:$F1317,MATCH(MAX(O$64:O1317),O$64:O1317,0)-1)&lt;(1-$P$2),MAX(O$64:O1317)&gt;MAX(P$64:P1316)),MAX(O$64:O1317),""),IF(AND($F1316/INDEX($F$64:$F1317,MATCH(MAX(Q$64:Q1317),Q$64:Q1317,0)-1)&lt;(1-$P$2),MAX(O$64:O1317)&gt;MAX(P$64:P1316)),MAX(O$64:O1317),"")),"")</f>
        <v/>
      </c>
      <c r="Q1317" s="91" t="str">
        <f>IFERROR(IF(E1317="","",IF(O1317&lt;&gt;"",MAX(O$64:O1317)*10+1,IF(AND($F1316/INDEX($F$64:$F1317,MATCH(MAX(Q$64:Q1316),Q$64:Q1316,0)-1)&gt;(1+$O$2),MAX(O$64:O1317)&gt;MAX(P$64:P1316)),MAX(Q$64:Q1316)+1,""))),"")</f>
        <v/>
      </c>
    </row>
    <row r="1318" spans="1:17" x14ac:dyDescent="0.2">
      <c r="A1318" s="13">
        <f>HLOOKUP($E$2,历史数据!$V$3:$AE$5000,ROW(A1316),)</f>
        <v>471133</v>
      </c>
      <c r="B1318" s="41">
        <v>38441</v>
      </c>
      <c r="C1318" s="100">
        <f>IFERROR(IF(A1318&lt;&gt;0,MAX($C$4:C1317)+1,""),"")</f>
        <v>1305</v>
      </c>
      <c r="D1318" s="100"/>
      <c r="E1318" s="99">
        <f t="shared" si="136"/>
        <v>38454</v>
      </c>
      <c r="F1318" s="101">
        <f>IFERROR(VLOOKUP(E1318,历史数据!AH:AJ,3,),"")</f>
        <v>6.2162585965755603</v>
      </c>
      <c r="G1318" s="101">
        <f t="shared" si="132"/>
        <v>6.6584774121810018</v>
      </c>
      <c r="H1318" s="105">
        <f t="shared" si="133"/>
        <v>-2.4729923207081894E-3</v>
      </c>
      <c r="I1318" s="101">
        <f>IFERROR(VLOOKUP(E1318,历史数据!AH:AJ,2,),"")</f>
        <v>6.3726424606403498</v>
      </c>
      <c r="J1318" s="104">
        <f t="shared" si="134"/>
        <v>0</v>
      </c>
      <c r="K1318" s="104" t="str">
        <f>IFERROR(IF(AND(J1317=$H$2*1,MAX(K$64:K1317)=MAX(L$64:L1317)),MAX(K$64:K1317)+1,""),"")</f>
        <v/>
      </c>
      <c r="L1318" s="104" t="str">
        <f>IFERROR(IF(AND($F1317/INDEX($F$64:$F1318,MATCH(MAX(M$64:M1318),M$64:M1318,0)-1)&lt;(1-$P$2),MAX(K$64:K1318)&gt;MAX(L$64:L1317)),MAX(K$64:K1318),""),"")</f>
        <v/>
      </c>
      <c r="M1318" s="104" t="str">
        <f>IFERROR(IF(E1318="","",IF(K1318&lt;&gt;"",MAX(M$64:M1317)+1,IF(AND($F1317/INDEX($F$64:$F1318,MATCH(MAX(M$64:M1317),M$64:M1317,0)-1)&gt;(1+$O$2),MAX(K$64:K1318)&gt;MAX(L$64:L1317)),MAX(M$64:M1317)+1,""))),"")</f>
        <v/>
      </c>
      <c r="N1318" s="91">
        <f t="shared" si="135"/>
        <v>0</v>
      </c>
      <c r="O1318" s="91" t="str">
        <f>IFERROR(IF(AND(N1317=$H$2*1,MAX(O$64:O1317)=MAX(P$64:P1317)),MAX(O$64:O1317)+1,""),"")</f>
        <v/>
      </c>
      <c r="P1318" s="91" t="str">
        <f>IFERROR(IF(MOD(MAX(Q$64:Q1318),10*MAX(O$64:O1318))&lt;=2,IF(AND(F1317/INDEX($F$64:$F1318,MATCH(MAX(O$64:O1318),O$64:O1318,0)-1)&lt;(1-$P$2),MAX(O$64:O1318)&gt;MAX(P$64:P1317)),MAX(O$64:O1318),""),IF(AND($F1317/INDEX($F$64:$F1318,MATCH(MAX(Q$64:Q1318),Q$64:Q1318,0)-1)&lt;(1-$P$2),MAX(O$64:O1318)&gt;MAX(P$64:P1317)),MAX(O$64:O1318),"")),"")</f>
        <v/>
      </c>
      <c r="Q1318" s="91" t="str">
        <f>IFERROR(IF(E1318="","",IF(O1318&lt;&gt;"",MAX(O$64:O1318)*10+1,IF(AND($F1317/INDEX($F$64:$F1318,MATCH(MAX(Q$64:Q1317),Q$64:Q1317,0)-1)&gt;(1+$O$2),MAX(O$64:O1318)&gt;MAX(P$64:P1317)),MAX(Q$64:Q1317)+1,""))),"")</f>
        <v/>
      </c>
    </row>
    <row r="1319" spans="1:17" x14ac:dyDescent="0.2">
      <c r="A1319" s="13">
        <f>HLOOKUP($E$2,历史数据!$V$3:$AE$5000,ROW(A1317),)</f>
        <v>519963</v>
      </c>
      <c r="B1319" s="41">
        <v>38442</v>
      </c>
      <c r="C1319" s="100">
        <f>IFERROR(IF(A1319&lt;&gt;0,MAX($C$4:C1318)+1,""),"")</f>
        <v>1306</v>
      </c>
      <c r="D1319" s="100"/>
      <c r="E1319" s="99">
        <f t="shared" si="136"/>
        <v>38455</v>
      </c>
      <c r="F1319" s="101">
        <f>IFERROR(VLOOKUP(E1319,历史数据!AH:AJ,3,),"")</f>
        <v>6.3596104719682804</v>
      </c>
      <c r="G1319" s="101">
        <f t="shared" si="132"/>
        <v>6.6447938240753324</v>
      </c>
      <c r="H1319" s="105">
        <f t="shared" si="133"/>
        <v>-2.0550626304801645E-3</v>
      </c>
      <c r="I1319" s="101">
        <f>IFERROR(VLOOKUP(E1319,历史数据!AH:AJ,2,),"")</f>
        <v>6.2292905852476199</v>
      </c>
      <c r="J1319" s="104">
        <f t="shared" si="134"/>
        <v>0</v>
      </c>
      <c r="K1319" s="104" t="str">
        <f>IFERROR(IF(AND(J1318=$H$2*1,MAX(K$64:K1318)=MAX(L$64:L1318)),MAX(K$64:K1318)+1,""),"")</f>
        <v/>
      </c>
      <c r="L1319" s="104" t="str">
        <f>IFERROR(IF(AND($F1318/INDEX($F$64:$F1319,MATCH(MAX(M$64:M1319),M$64:M1319,0)-1)&lt;(1-$P$2),MAX(K$64:K1319)&gt;MAX(L$64:L1318)),MAX(K$64:K1319),""),"")</f>
        <v/>
      </c>
      <c r="M1319" s="104" t="str">
        <f>IFERROR(IF(E1319="","",IF(K1319&lt;&gt;"",MAX(M$64:M1318)+1,IF(AND($F1318/INDEX($F$64:$F1319,MATCH(MAX(M$64:M1318),M$64:M1318,0)-1)&gt;(1+$O$2),MAX(K$64:K1319)&gt;MAX(L$64:L1318)),MAX(M$64:M1318)+1,""))),"")</f>
        <v/>
      </c>
      <c r="N1319" s="91">
        <f t="shared" si="135"/>
        <v>0</v>
      </c>
      <c r="O1319" s="91" t="str">
        <f>IFERROR(IF(AND(N1318=$H$2*1,MAX(O$64:O1318)=MAX(P$64:P1318)),MAX(O$64:O1318)+1,""),"")</f>
        <v/>
      </c>
      <c r="P1319" s="91" t="str">
        <f>IFERROR(IF(MOD(MAX(Q$64:Q1319),10*MAX(O$64:O1319))&lt;=2,IF(AND(F1318/INDEX($F$64:$F1319,MATCH(MAX(O$64:O1319),O$64:O1319,0)-1)&lt;(1-$P$2),MAX(O$64:O1319)&gt;MAX(P$64:P1318)),MAX(O$64:O1319),""),IF(AND($F1318/INDEX($F$64:$F1319,MATCH(MAX(Q$64:Q1319),Q$64:Q1319,0)-1)&lt;(1-$P$2),MAX(O$64:O1319)&gt;MAX(P$64:P1318)),MAX(O$64:O1319),"")),"")</f>
        <v/>
      </c>
      <c r="Q1319" s="91" t="str">
        <f>IFERROR(IF(E1319="","",IF(O1319&lt;&gt;"",MAX(O$64:O1319)*10+1,IF(AND($F1318/INDEX($F$64:$F1319,MATCH(MAX(Q$64:Q1318),Q$64:Q1318,0)-1)&gt;(1+$O$2),MAX(O$64:O1319)&gt;MAX(P$64:P1318)),MAX(Q$64:Q1318)+1,""))),"")</f>
        <v/>
      </c>
    </row>
    <row r="1320" spans="1:17" x14ac:dyDescent="0.2">
      <c r="A1320" s="13">
        <f>HLOOKUP($E$2,历史数据!$V$3:$AE$5000,ROW(A1318),)</f>
        <v>605806</v>
      </c>
      <c r="B1320" s="41">
        <v>38443</v>
      </c>
      <c r="C1320" s="100">
        <f>IFERROR(IF(A1320&lt;&gt;0,MAX($C$4:C1319)+1,""),"")</f>
        <v>1307</v>
      </c>
      <c r="D1320" s="100"/>
      <c r="E1320" s="99">
        <f t="shared" si="136"/>
        <v>38456</v>
      </c>
      <c r="F1320" s="101">
        <f>IFERROR(VLOOKUP(E1320,历史数据!AH:AJ,3,),"")</f>
        <v>6.2032266079034901</v>
      </c>
      <c r="G1320" s="101">
        <f t="shared" si="132"/>
        <v>6.6269834395568425</v>
      </c>
      <c r="H1320" s="105">
        <f t="shared" si="133"/>
        <v>-2.6803517144443623E-3</v>
      </c>
      <c r="I1320" s="101">
        <f>IFERROR(VLOOKUP(E1320,历史数据!AH:AJ,2,),"")</f>
        <v>6.38567444931242</v>
      </c>
      <c r="J1320" s="104">
        <f t="shared" si="134"/>
        <v>0</v>
      </c>
      <c r="K1320" s="104" t="str">
        <f>IFERROR(IF(AND(J1319=$H$2*1,MAX(K$64:K1319)=MAX(L$64:L1319)),MAX(K$64:K1319)+1,""),"")</f>
        <v/>
      </c>
      <c r="L1320" s="104" t="str">
        <f>IFERROR(IF(AND($F1319/INDEX($F$64:$F1320,MATCH(MAX(M$64:M1320),M$64:M1320,0)-1)&lt;(1-$P$2),MAX(K$64:K1320)&gt;MAX(L$64:L1319)),MAX(K$64:K1320),""),"")</f>
        <v/>
      </c>
      <c r="M1320" s="104" t="str">
        <f>IFERROR(IF(E1320="","",IF(K1320&lt;&gt;"",MAX(M$64:M1319)+1,IF(AND($F1319/INDEX($F$64:$F1320,MATCH(MAX(M$64:M1319),M$64:M1319,0)-1)&gt;(1+$O$2),MAX(K$64:K1320)&gt;MAX(L$64:L1319)),MAX(M$64:M1319)+1,""))),"")</f>
        <v/>
      </c>
      <c r="N1320" s="91">
        <f t="shared" si="135"/>
        <v>0</v>
      </c>
      <c r="O1320" s="91" t="str">
        <f>IFERROR(IF(AND(N1319=$H$2*1,MAX(O$64:O1319)=MAX(P$64:P1319)),MAX(O$64:O1319)+1,""),"")</f>
        <v/>
      </c>
      <c r="P1320" s="91" t="str">
        <f>IFERROR(IF(MOD(MAX(Q$64:Q1320),10*MAX(O$64:O1320))&lt;=2,IF(AND(F1319/INDEX($F$64:$F1320,MATCH(MAX(O$64:O1320),O$64:O1320,0)-1)&lt;(1-$P$2),MAX(O$64:O1320)&gt;MAX(P$64:P1319)),MAX(O$64:O1320),""),IF(AND($F1319/INDEX($F$64:$F1320,MATCH(MAX(Q$64:Q1320),Q$64:Q1320,0)-1)&lt;(1-$P$2),MAX(O$64:O1320)&gt;MAX(P$64:P1319)),MAX(O$64:O1320),"")),"")</f>
        <v/>
      </c>
      <c r="Q1320" s="91" t="str">
        <f>IFERROR(IF(E1320="","",IF(O1320&lt;&gt;"",MAX(O$64:O1320)*10+1,IF(AND($F1319/INDEX($F$64:$F1320,MATCH(MAX(Q$64:Q1319),Q$64:Q1319,0)-1)&gt;(1+$O$2),MAX(O$64:O1320)&gt;MAX(P$64:P1319)),MAX(Q$64:Q1319)+1,""))),"")</f>
        <v/>
      </c>
    </row>
    <row r="1321" spans="1:17" x14ac:dyDescent="0.2">
      <c r="A1321" s="13">
        <f>HLOOKUP($E$2,历史数据!$V$3:$AE$5000,ROW(A1319),)</f>
        <v>323331</v>
      </c>
      <c r="B1321" s="41">
        <v>38446</v>
      </c>
      <c r="C1321" s="100">
        <f>IFERROR(IF(A1321&lt;&gt;0,MAX($C$4:C1320)+1,""),"")</f>
        <v>1308</v>
      </c>
      <c r="D1321" s="100"/>
      <c r="E1321" s="99">
        <f t="shared" si="136"/>
        <v>38457</v>
      </c>
      <c r="F1321" s="101">
        <f>IFERROR(VLOOKUP(E1321,历史数据!AH:AJ,3,),"")</f>
        <v>5.9556188231342304</v>
      </c>
      <c r="G1321" s="101">
        <f t="shared" si="132"/>
        <v>6.6065666573039383</v>
      </c>
      <c r="H1321" s="105">
        <f t="shared" si="133"/>
        <v>-3.0808560846908861E-3</v>
      </c>
      <c r="I1321" s="101">
        <f>IFERROR(VLOOKUP(E1321,历史数据!AH:AJ,2,),"")</f>
        <v>6.1380666645431603</v>
      </c>
      <c r="J1321" s="104">
        <f t="shared" si="134"/>
        <v>0</v>
      </c>
      <c r="K1321" s="104" t="str">
        <f>IFERROR(IF(AND(J1320=$H$2*1,MAX(K$64:K1320)=MAX(L$64:L1320)),MAX(K$64:K1320)+1,""),"")</f>
        <v/>
      </c>
      <c r="L1321" s="104" t="str">
        <f>IFERROR(IF(AND($F1320/INDEX($F$64:$F1321,MATCH(MAX(M$64:M1321),M$64:M1321,0)-1)&lt;(1-$P$2),MAX(K$64:K1321)&gt;MAX(L$64:L1320)),MAX(K$64:K1321),""),"")</f>
        <v/>
      </c>
      <c r="M1321" s="104" t="str">
        <f>IFERROR(IF(E1321="","",IF(K1321&lt;&gt;"",MAX(M$64:M1320)+1,IF(AND($F1320/INDEX($F$64:$F1321,MATCH(MAX(M$64:M1320),M$64:M1320,0)-1)&gt;(1+$O$2),MAX(K$64:K1321)&gt;MAX(L$64:L1320)),MAX(M$64:M1320)+1,""))),"")</f>
        <v/>
      </c>
      <c r="N1321" s="91">
        <f t="shared" si="135"/>
        <v>0</v>
      </c>
      <c r="O1321" s="91" t="str">
        <f>IFERROR(IF(AND(N1320=$H$2*1,MAX(O$64:O1320)=MAX(P$64:P1320)),MAX(O$64:O1320)+1,""),"")</f>
        <v/>
      </c>
      <c r="P1321" s="91" t="str">
        <f>IFERROR(IF(MOD(MAX(Q$64:Q1321),10*MAX(O$64:O1321))&lt;=2,IF(AND(F1320/INDEX($F$64:$F1321,MATCH(MAX(O$64:O1321),O$64:O1321,0)-1)&lt;(1-$P$2),MAX(O$64:O1321)&gt;MAX(P$64:P1320)),MAX(O$64:O1321),""),IF(AND($F1320/INDEX($F$64:$F1321,MATCH(MAX(Q$64:Q1321),Q$64:Q1321,0)-1)&lt;(1-$P$2),MAX(O$64:O1321)&gt;MAX(P$64:P1320)),MAX(O$64:O1321),"")),"")</f>
        <v/>
      </c>
      <c r="Q1321" s="91" t="str">
        <f>IFERROR(IF(E1321="","",IF(O1321&lt;&gt;"",MAX(O$64:O1321)*10+1,IF(AND($F1320/INDEX($F$64:$F1321,MATCH(MAX(Q$64:Q1320),Q$64:Q1320,0)-1)&gt;(1+$O$2),MAX(O$64:O1321)&gt;MAX(P$64:P1320)),MAX(Q$64:Q1320)+1,""))),"")</f>
        <v/>
      </c>
    </row>
    <row r="1322" spans="1:17" x14ac:dyDescent="0.2">
      <c r="A1322" s="13">
        <f>HLOOKUP($E$2,历史数据!$V$3:$AE$5000,ROW(A1320),)</f>
        <v>195800</v>
      </c>
      <c r="B1322" s="41">
        <v>38447</v>
      </c>
      <c r="C1322" s="100">
        <f>IFERROR(IF(A1322&lt;&gt;0,MAX($C$4:C1321)+1,""),"")</f>
        <v>1309</v>
      </c>
      <c r="D1322" s="100"/>
      <c r="E1322" s="99">
        <f t="shared" si="136"/>
        <v>38460</v>
      </c>
      <c r="F1322" s="101">
        <f>IFERROR(VLOOKUP(E1322,历史数据!AH:AJ,3,),"")</f>
        <v>5.7601389930532401</v>
      </c>
      <c r="G1322" s="101">
        <f t="shared" si="132"/>
        <v>6.581371479204611</v>
      </c>
      <c r="H1322" s="105">
        <f t="shared" si="133"/>
        <v>-3.8136568366373691E-3</v>
      </c>
      <c r="I1322" s="101">
        <f>IFERROR(VLOOKUP(E1322,历史数据!AH:AJ,2,),"")</f>
        <v>6.0989706985269603</v>
      </c>
      <c r="J1322" s="104">
        <f t="shared" si="134"/>
        <v>0</v>
      </c>
      <c r="K1322" s="104" t="str">
        <f>IFERROR(IF(AND(J1321=$H$2*1,MAX(K$64:K1321)=MAX(L$64:L1321)),MAX(K$64:K1321)+1,""),"")</f>
        <v/>
      </c>
      <c r="L1322" s="104" t="str">
        <f>IFERROR(IF(AND($F1321/INDEX($F$64:$F1322,MATCH(MAX(M$64:M1322),M$64:M1322,0)-1)&lt;(1-$P$2),MAX(K$64:K1322)&gt;MAX(L$64:L1321)),MAX(K$64:K1322),""),"")</f>
        <v/>
      </c>
      <c r="M1322" s="104" t="str">
        <f>IFERROR(IF(E1322="","",IF(K1322&lt;&gt;"",MAX(M$64:M1321)+1,IF(AND($F1321/INDEX($F$64:$F1322,MATCH(MAX(M$64:M1321),M$64:M1321,0)-1)&gt;(1+$O$2),MAX(K$64:K1322)&gt;MAX(L$64:L1321)),MAX(M$64:M1321)+1,""))),"")</f>
        <v/>
      </c>
      <c r="N1322" s="91">
        <f t="shared" si="135"/>
        <v>0</v>
      </c>
      <c r="O1322" s="91" t="str">
        <f>IFERROR(IF(AND(N1321=$H$2*1,MAX(O$64:O1321)=MAX(P$64:P1321)),MAX(O$64:O1321)+1,""),"")</f>
        <v/>
      </c>
      <c r="P1322" s="91" t="str">
        <f>IFERROR(IF(MOD(MAX(Q$64:Q1322),10*MAX(O$64:O1322))&lt;=2,IF(AND(F1321/INDEX($F$64:$F1322,MATCH(MAX(O$64:O1322),O$64:O1322,0)-1)&lt;(1-$P$2),MAX(O$64:O1322)&gt;MAX(P$64:P1321)),MAX(O$64:O1322),""),IF(AND($F1321/INDEX($F$64:$F1322,MATCH(MAX(Q$64:Q1322),Q$64:Q1322,0)-1)&lt;(1-$P$2),MAX(O$64:O1322)&gt;MAX(P$64:P1321)),MAX(O$64:O1322),"")),"")</f>
        <v/>
      </c>
      <c r="Q1322" s="91" t="str">
        <f>IFERROR(IF(E1322="","",IF(O1322&lt;&gt;"",MAX(O$64:O1322)*10+1,IF(AND($F1321/INDEX($F$64:$F1322,MATCH(MAX(Q$64:Q1321),Q$64:Q1321,0)-1)&gt;(1+$O$2),MAX(O$64:O1322)&gt;MAX(P$64:P1321)),MAX(Q$64:Q1321)+1,""))),"")</f>
        <v/>
      </c>
    </row>
    <row r="1323" spans="1:17" x14ac:dyDescent="0.2">
      <c r="A1323" s="13">
        <f>HLOOKUP($E$2,历史数据!$V$3:$AE$5000,ROW(A1321),)</f>
        <v>235131</v>
      </c>
      <c r="B1323" s="41">
        <v>38448</v>
      </c>
      <c r="C1323" s="100">
        <f>IFERROR(IF(A1323&lt;&gt;0,MAX($C$4:C1322)+1,""),"")</f>
        <v>1310</v>
      </c>
      <c r="D1323" s="100"/>
      <c r="E1323" s="99">
        <f t="shared" si="136"/>
        <v>38461</v>
      </c>
      <c r="F1323" s="101">
        <f>IFERROR(VLOOKUP(E1323,历史数据!AH:AJ,3,),"")</f>
        <v>5.6167871176605102</v>
      </c>
      <c r="G1323" s="101">
        <f t="shared" si="132"/>
        <v>6.5542215028044746</v>
      </c>
      <c r="H1323" s="105">
        <f t="shared" si="133"/>
        <v>-4.125276393518118E-3</v>
      </c>
      <c r="I1323" s="101">
        <f>IFERROR(VLOOKUP(E1323,历史数据!AH:AJ,2,),"")</f>
        <v>5.8252989364135699</v>
      </c>
      <c r="J1323" s="104">
        <f t="shared" si="134"/>
        <v>0</v>
      </c>
      <c r="K1323" s="104" t="str">
        <f>IFERROR(IF(AND(J1322=$H$2*1,MAX(K$64:K1322)=MAX(L$64:L1322)),MAX(K$64:K1322)+1,""),"")</f>
        <v/>
      </c>
      <c r="L1323" s="104" t="str">
        <f>IFERROR(IF(AND($F1322/INDEX($F$64:$F1323,MATCH(MAX(M$64:M1323),M$64:M1323,0)-1)&lt;(1-$P$2),MAX(K$64:K1323)&gt;MAX(L$64:L1322)),MAX(K$64:K1323),""),"")</f>
        <v/>
      </c>
      <c r="M1323" s="104" t="str">
        <f>IFERROR(IF(E1323="","",IF(K1323&lt;&gt;"",MAX(M$64:M1322)+1,IF(AND($F1322/INDEX($F$64:$F1323,MATCH(MAX(M$64:M1322),M$64:M1322,0)-1)&gt;(1+$O$2),MAX(K$64:K1323)&gt;MAX(L$64:L1322)),MAX(M$64:M1322)+1,""))),"")</f>
        <v/>
      </c>
      <c r="N1323" s="91">
        <f t="shared" si="135"/>
        <v>0</v>
      </c>
      <c r="O1323" s="91" t="str">
        <f>IFERROR(IF(AND(N1322=$H$2*1,MAX(O$64:O1322)=MAX(P$64:P1322)),MAX(O$64:O1322)+1,""),"")</f>
        <v/>
      </c>
      <c r="P1323" s="91" t="str">
        <f>IFERROR(IF(MOD(MAX(Q$64:Q1323),10*MAX(O$64:O1323))&lt;=2,IF(AND(F1322/INDEX($F$64:$F1323,MATCH(MAX(O$64:O1323),O$64:O1323,0)-1)&lt;(1-$P$2),MAX(O$64:O1323)&gt;MAX(P$64:P1322)),MAX(O$64:O1323),""),IF(AND($F1322/INDEX($F$64:$F1323,MATCH(MAX(Q$64:Q1323),Q$64:Q1323,0)-1)&lt;(1-$P$2),MAX(O$64:O1323)&gt;MAX(P$64:P1322)),MAX(O$64:O1323),"")),"")</f>
        <v/>
      </c>
      <c r="Q1323" s="91" t="str">
        <f>IFERROR(IF(E1323="","",IF(O1323&lt;&gt;"",MAX(O$64:O1323)*10+1,IF(AND($F1322/INDEX($F$64:$F1323,MATCH(MAX(Q$64:Q1322),Q$64:Q1322,0)-1)&gt;(1+$O$2),MAX(O$64:O1323)&gt;MAX(P$64:P1322)),MAX(Q$64:Q1322)+1,""))),"")</f>
        <v/>
      </c>
    </row>
    <row r="1324" spans="1:17" x14ac:dyDescent="0.2">
      <c r="A1324" s="13">
        <f>HLOOKUP($E$2,历史数据!$V$3:$AE$5000,ROW(A1322),)</f>
        <v>482689</v>
      </c>
      <c r="B1324" s="41">
        <v>38449</v>
      </c>
      <c r="C1324" s="100">
        <f>IFERROR(IF(A1324&lt;&gt;0,MAX($C$4:C1323)+1,""),"")</f>
        <v>1311</v>
      </c>
      <c r="D1324" s="100"/>
      <c r="E1324" s="99">
        <f t="shared" si="136"/>
        <v>38462</v>
      </c>
      <c r="F1324" s="101">
        <f>IFERROR(VLOOKUP(E1324,历史数据!AH:AJ,3,),"")</f>
        <v>5.4734352422677901</v>
      </c>
      <c r="G1324" s="101">
        <f t="shared" si="132"/>
        <v>6.5270715264043364</v>
      </c>
      <c r="H1324" s="105">
        <f t="shared" si="133"/>
        <v>-4.1423647932131713E-3</v>
      </c>
      <c r="I1324" s="101">
        <f>IFERROR(VLOOKUP(E1324,历史数据!AH:AJ,2,),"")</f>
        <v>5.6167871176605102</v>
      </c>
      <c r="J1324" s="104">
        <f t="shared" si="134"/>
        <v>0</v>
      </c>
      <c r="K1324" s="104" t="str">
        <f>IFERROR(IF(AND(J1323=$H$2*1,MAX(K$64:K1323)=MAX(L$64:L1323)),MAX(K$64:K1323)+1,""),"")</f>
        <v/>
      </c>
      <c r="L1324" s="104" t="str">
        <f>IFERROR(IF(AND($F1323/INDEX($F$64:$F1324,MATCH(MAX(M$64:M1324),M$64:M1324,0)-1)&lt;(1-$P$2),MAX(K$64:K1324)&gt;MAX(L$64:L1323)),MAX(K$64:K1324),""),"")</f>
        <v/>
      </c>
      <c r="M1324" s="104" t="str">
        <f>IFERROR(IF(E1324="","",IF(K1324&lt;&gt;"",MAX(M$64:M1323)+1,IF(AND($F1323/INDEX($F$64:$F1324,MATCH(MAX(M$64:M1323),M$64:M1323,0)-1)&gt;(1+$O$2),MAX(K$64:K1324)&gt;MAX(L$64:L1323)),MAX(M$64:M1323)+1,""))),"")</f>
        <v/>
      </c>
      <c r="N1324" s="91">
        <f t="shared" si="135"/>
        <v>0</v>
      </c>
      <c r="O1324" s="91" t="str">
        <f>IFERROR(IF(AND(N1323=$H$2*1,MAX(O$64:O1323)=MAX(P$64:P1323)),MAX(O$64:O1323)+1,""),"")</f>
        <v/>
      </c>
      <c r="P1324" s="91" t="str">
        <f>IFERROR(IF(MOD(MAX(Q$64:Q1324),10*MAX(O$64:O1324))&lt;=2,IF(AND(F1323/INDEX($F$64:$F1324,MATCH(MAX(O$64:O1324),O$64:O1324,0)-1)&lt;(1-$P$2),MAX(O$64:O1324)&gt;MAX(P$64:P1323)),MAX(O$64:O1324),""),IF(AND($F1323/INDEX($F$64:$F1324,MATCH(MAX(Q$64:Q1324),Q$64:Q1324,0)-1)&lt;(1-$P$2),MAX(O$64:O1324)&gt;MAX(P$64:P1323)),MAX(O$64:O1324),"")),"")</f>
        <v/>
      </c>
      <c r="Q1324" s="91" t="str">
        <f>IFERROR(IF(E1324="","",IF(O1324&lt;&gt;"",MAX(O$64:O1324)*10+1,IF(AND($F1323/INDEX($F$64:$F1324,MATCH(MAX(Q$64:Q1323),Q$64:Q1323,0)-1)&gt;(1+$O$2),MAX(O$64:O1324)&gt;MAX(P$64:P1323)),MAX(Q$64:Q1323)+1,""))),"")</f>
        <v/>
      </c>
    </row>
    <row r="1325" spans="1:17" x14ac:dyDescent="0.2">
      <c r="A1325" s="13">
        <f>HLOOKUP($E$2,历史数据!$V$3:$AE$5000,ROW(A1323),)</f>
        <v>286691</v>
      </c>
      <c r="B1325" s="41">
        <v>38450</v>
      </c>
      <c r="C1325" s="100">
        <f>IFERROR(IF(A1325&lt;&gt;0,MAX($C$4:C1324)+1,""),"")</f>
        <v>1312</v>
      </c>
      <c r="D1325" s="100"/>
      <c r="E1325" s="99">
        <f t="shared" si="136"/>
        <v>38463</v>
      </c>
      <c r="F1325" s="101">
        <f>IFERROR(VLOOKUP(E1325,历史数据!AH:AJ,3,),"")</f>
        <v>5.23885944617059</v>
      </c>
      <c r="G1325" s="101">
        <f t="shared" si="132"/>
        <v>6.4964463530249805</v>
      </c>
      <c r="H1325" s="105">
        <f t="shared" si="133"/>
        <v>-4.692023559948133E-3</v>
      </c>
      <c r="I1325" s="101">
        <f>IFERROR(VLOOKUP(E1325,历史数据!AH:AJ,2,),"")</f>
        <v>5.4604032535957199</v>
      </c>
      <c r="J1325" s="104">
        <f t="shared" si="134"/>
        <v>0</v>
      </c>
      <c r="K1325" s="104" t="str">
        <f>IFERROR(IF(AND(J1324=$H$2*1,MAX(K$64:K1324)=MAX(L$64:L1324)),MAX(K$64:K1324)+1,""),"")</f>
        <v/>
      </c>
      <c r="L1325" s="104" t="str">
        <f>IFERROR(IF(AND($F1324/INDEX($F$64:$F1325,MATCH(MAX(M$64:M1325),M$64:M1325,0)-1)&lt;(1-$P$2),MAX(K$64:K1325)&gt;MAX(L$64:L1324)),MAX(K$64:K1325),""),"")</f>
        <v/>
      </c>
      <c r="M1325" s="104" t="str">
        <f>IFERROR(IF(E1325="","",IF(K1325&lt;&gt;"",MAX(M$64:M1324)+1,IF(AND($F1324/INDEX($F$64:$F1325,MATCH(MAX(M$64:M1324),M$64:M1324,0)-1)&gt;(1+$O$2),MAX(K$64:K1325)&gt;MAX(L$64:L1324)),MAX(M$64:M1324)+1,""))),"")</f>
        <v/>
      </c>
      <c r="N1325" s="91">
        <f t="shared" si="135"/>
        <v>0</v>
      </c>
      <c r="O1325" s="91" t="str">
        <f>IFERROR(IF(AND(N1324=$H$2*1,MAX(O$64:O1324)=MAX(P$64:P1324)),MAX(O$64:O1324)+1,""),"")</f>
        <v/>
      </c>
      <c r="P1325" s="91" t="str">
        <f>IFERROR(IF(MOD(MAX(Q$64:Q1325),10*MAX(O$64:O1325))&lt;=2,IF(AND(F1324/INDEX($F$64:$F1325,MATCH(MAX(O$64:O1325),O$64:O1325,0)-1)&lt;(1-$P$2),MAX(O$64:O1325)&gt;MAX(P$64:P1324)),MAX(O$64:O1325),""),IF(AND($F1324/INDEX($F$64:$F1325,MATCH(MAX(Q$64:Q1325),Q$64:Q1325,0)-1)&lt;(1-$P$2),MAX(O$64:O1325)&gt;MAX(P$64:P1324)),MAX(O$64:O1325),"")),"")</f>
        <v/>
      </c>
      <c r="Q1325" s="91" t="str">
        <f>IFERROR(IF(E1325="","",IF(O1325&lt;&gt;"",MAX(O$64:O1325)*10+1,IF(AND($F1324/INDEX($F$64:$F1325,MATCH(MAX(Q$64:Q1324),Q$64:Q1324,0)-1)&gt;(1+$O$2),MAX(O$64:O1325)&gt;MAX(P$64:P1324)),MAX(Q$64:Q1324)+1,""))),"")</f>
        <v/>
      </c>
    </row>
    <row r="1326" spans="1:17" x14ac:dyDescent="0.2">
      <c r="A1326" s="13">
        <f>HLOOKUP($E$2,历史数据!$V$3:$AE$5000,ROW(A1324),)</f>
        <v>354190</v>
      </c>
      <c r="B1326" s="41">
        <v>38453</v>
      </c>
      <c r="C1326" s="100">
        <f>IFERROR(IF(A1326&lt;&gt;0,MAX($C$4:C1325)+1,""),"")</f>
        <v>1313</v>
      </c>
      <c r="D1326" s="100"/>
      <c r="E1326" s="99">
        <f t="shared" si="136"/>
        <v>38464</v>
      </c>
      <c r="F1326" s="101">
        <f>IFERROR(VLOOKUP(E1326,历史数据!AH:AJ,3,),"")</f>
        <v>5.2127954688264602</v>
      </c>
      <c r="G1326" s="101">
        <f t="shared" si="132"/>
        <v>6.4647351805896189</v>
      </c>
      <c r="H1326" s="105">
        <f t="shared" si="133"/>
        <v>-4.8813105984621963E-3</v>
      </c>
      <c r="I1326" s="101">
        <f>IFERROR(VLOOKUP(E1326,历史数据!AH:AJ,2,),"")</f>
        <v>5.23885944617059</v>
      </c>
      <c r="J1326" s="104">
        <f t="shared" si="134"/>
        <v>0</v>
      </c>
      <c r="K1326" s="104" t="str">
        <f>IFERROR(IF(AND(J1325=$H$2*1,MAX(K$64:K1325)=MAX(L$64:L1325)),MAX(K$64:K1325)+1,""),"")</f>
        <v/>
      </c>
      <c r="L1326" s="104" t="str">
        <f>IFERROR(IF(AND($F1325/INDEX($F$64:$F1326,MATCH(MAX(M$64:M1326),M$64:M1326,0)-1)&lt;(1-$P$2),MAX(K$64:K1326)&gt;MAX(L$64:L1325)),MAX(K$64:K1326),""),"")</f>
        <v/>
      </c>
      <c r="M1326" s="104" t="str">
        <f>IFERROR(IF(E1326="","",IF(K1326&lt;&gt;"",MAX(M$64:M1325)+1,IF(AND($F1325/INDEX($F$64:$F1326,MATCH(MAX(M$64:M1325),M$64:M1325,0)-1)&gt;(1+$O$2),MAX(K$64:K1326)&gt;MAX(L$64:L1325)),MAX(M$64:M1325)+1,""))),"")</f>
        <v/>
      </c>
      <c r="N1326" s="91">
        <f t="shared" si="135"/>
        <v>0</v>
      </c>
      <c r="O1326" s="91" t="str">
        <f>IFERROR(IF(AND(N1325=$H$2*1,MAX(O$64:O1325)=MAX(P$64:P1325)),MAX(O$64:O1325)+1,""),"")</f>
        <v/>
      </c>
      <c r="P1326" s="91" t="str">
        <f>IFERROR(IF(MOD(MAX(Q$64:Q1326),10*MAX(O$64:O1326))&lt;=2,IF(AND(F1325/INDEX($F$64:$F1326,MATCH(MAX(O$64:O1326),O$64:O1326,0)-1)&lt;(1-$P$2),MAX(O$64:O1326)&gt;MAX(P$64:P1325)),MAX(O$64:O1326),""),IF(AND($F1325/INDEX($F$64:$F1326,MATCH(MAX(Q$64:Q1326),Q$64:Q1326,0)-1)&lt;(1-$P$2),MAX(O$64:O1326)&gt;MAX(P$64:P1325)),MAX(O$64:O1326),"")),"")</f>
        <v/>
      </c>
      <c r="Q1326" s="91" t="str">
        <f>IFERROR(IF(E1326="","",IF(O1326&lt;&gt;"",MAX(O$64:O1326)*10+1,IF(AND($F1325/INDEX($F$64:$F1326,MATCH(MAX(Q$64:Q1325),Q$64:Q1325,0)-1)&gt;(1+$O$2),MAX(O$64:O1326)&gt;MAX(P$64:P1325)),MAX(Q$64:Q1325)+1,""))),"")</f>
        <v/>
      </c>
    </row>
    <row r="1327" spans="1:17" x14ac:dyDescent="0.2">
      <c r="A1327" s="13">
        <f>HLOOKUP($E$2,历史数据!$V$3:$AE$5000,ROW(A1325),)</f>
        <v>131680</v>
      </c>
      <c r="B1327" s="41">
        <v>38454</v>
      </c>
      <c r="C1327" s="100">
        <f>IFERROR(IF(A1327&lt;&gt;0,MAX($C$4:C1326)+1,""),"")</f>
        <v>1314</v>
      </c>
      <c r="D1327" s="100"/>
      <c r="E1327" s="99">
        <f t="shared" si="136"/>
        <v>38467</v>
      </c>
      <c r="F1327" s="101">
        <f>IFERROR(VLOOKUP(E1327,历史数据!AH:AJ,3,),"")</f>
        <v>5.2518914348426602</v>
      </c>
      <c r="G1327" s="101">
        <f t="shared" si="132"/>
        <v>6.434544406832666</v>
      </c>
      <c r="H1327" s="105">
        <f t="shared" si="133"/>
        <v>-4.6700712269855948E-3</v>
      </c>
      <c r="I1327" s="101">
        <f>IFERROR(VLOOKUP(E1327,历史数据!AH:AJ,2,),"")</f>
        <v>5.2127954688264602</v>
      </c>
      <c r="J1327" s="104">
        <f t="shared" si="134"/>
        <v>0</v>
      </c>
      <c r="K1327" s="104" t="str">
        <f>IFERROR(IF(AND(J1326=$H$2*1,MAX(K$64:K1326)=MAX(L$64:L1326)),MAX(K$64:K1326)+1,""),"")</f>
        <v/>
      </c>
      <c r="L1327" s="104" t="str">
        <f>IFERROR(IF(AND($F1326/INDEX($F$64:$F1327,MATCH(MAX(M$64:M1327),M$64:M1327,0)-1)&lt;(1-$P$2),MAX(K$64:K1327)&gt;MAX(L$64:L1326)),MAX(K$64:K1327),""),"")</f>
        <v/>
      </c>
      <c r="M1327" s="104" t="str">
        <f>IFERROR(IF(E1327="","",IF(K1327&lt;&gt;"",MAX(M$64:M1326)+1,IF(AND($F1326/INDEX($F$64:$F1327,MATCH(MAX(M$64:M1326),M$64:M1326,0)-1)&gt;(1+$O$2),MAX(K$64:K1327)&gt;MAX(L$64:L1326)),MAX(M$64:M1326)+1,""))),"")</f>
        <v/>
      </c>
      <c r="N1327" s="91">
        <f t="shared" si="135"/>
        <v>0</v>
      </c>
      <c r="O1327" s="91" t="str">
        <f>IFERROR(IF(AND(N1326=$H$2*1,MAX(O$64:O1326)=MAX(P$64:P1326)),MAX(O$64:O1326)+1,""),"")</f>
        <v/>
      </c>
      <c r="P1327" s="91" t="str">
        <f>IFERROR(IF(MOD(MAX(Q$64:Q1327),10*MAX(O$64:O1327))&lt;=2,IF(AND(F1326/INDEX($F$64:$F1327,MATCH(MAX(O$64:O1327),O$64:O1327,0)-1)&lt;(1-$P$2),MAX(O$64:O1327)&gt;MAX(P$64:P1326)),MAX(O$64:O1327),""),IF(AND($F1326/INDEX($F$64:$F1327,MATCH(MAX(Q$64:Q1327),Q$64:Q1327,0)-1)&lt;(1-$P$2),MAX(O$64:O1327)&gt;MAX(P$64:P1326)),MAX(O$64:O1327),"")),"")</f>
        <v/>
      </c>
      <c r="Q1327" s="91" t="str">
        <f>IFERROR(IF(E1327="","",IF(O1327&lt;&gt;"",MAX(O$64:O1327)*10+1,IF(AND($F1326/INDEX($F$64:$F1327,MATCH(MAX(Q$64:Q1326),Q$64:Q1326,0)-1)&gt;(1+$O$2),MAX(O$64:O1327)&gt;MAX(P$64:P1326)),MAX(Q$64:Q1326)+1,""))),"")</f>
        <v/>
      </c>
    </row>
    <row r="1328" spans="1:17" x14ac:dyDescent="0.2">
      <c r="A1328" s="13">
        <f>HLOOKUP($E$2,历史数据!$V$3:$AE$5000,ROW(A1326),)</f>
        <v>259940</v>
      </c>
      <c r="B1328" s="41">
        <v>38455</v>
      </c>
      <c r="C1328" s="100">
        <f>IFERROR(IF(A1328&lt;&gt;0,MAX($C$4:C1327)+1,""),"")</f>
        <v>1315</v>
      </c>
      <c r="D1328" s="100"/>
      <c r="E1328" s="99">
        <f t="shared" si="136"/>
        <v>38468</v>
      </c>
      <c r="F1328" s="101">
        <f>IFERROR(VLOOKUP(E1328,历史数据!AH:AJ,3,),"")</f>
        <v>5.3300833668750602</v>
      </c>
      <c r="G1328" s="101">
        <f t="shared" si="132"/>
        <v>6.4056568319429195</v>
      </c>
      <c r="H1328" s="105">
        <f t="shared" si="133"/>
        <v>-4.4894514767932492E-3</v>
      </c>
      <c r="I1328" s="101">
        <f>IFERROR(VLOOKUP(E1328,历史数据!AH:AJ,2,),"")</f>
        <v>5.2518914348426602</v>
      </c>
      <c r="J1328" s="104">
        <f t="shared" si="134"/>
        <v>0</v>
      </c>
      <c r="K1328" s="104" t="str">
        <f>IFERROR(IF(AND(J1327=$H$2*1,MAX(K$64:K1327)=MAX(L$64:L1327)),MAX(K$64:K1327)+1,""),"")</f>
        <v/>
      </c>
      <c r="L1328" s="104" t="str">
        <f>IFERROR(IF(AND($F1327/INDEX($F$64:$F1328,MATCH(MAX(M$64:M1328),M$64:M1328,0)-1)&lt;(1-$P$2),MAX(K$64:K1328)&gt;MAX(L$64:L1327)),MAX(K$64:K1328),""),"")</f>
        <v/>
      </c>
      <c r="M1328" s="104" t="str">
        <f>IFERROR(IF(E1328="","",IF(K1328&lt;&gt;"",MAX(M$64:M1327)+1,IF(AND($F1327/INDEX($F$64:$F1328,MATCH(MAX(M$64:M1327),M$64:M1327,0)-1)&gt;(1+$O$2),MAX(K$64:K1328)&gt;MAX(L$64:L1327)),MAX(M$64:M1327)+1,""))),"")</f>
        <v/>
      </c>
      <c r="N1328" s="91">
        <f t="shared" si="135"/>
        <v>0</v>
      </c>
      <c r="O1328" s="91" t="str">
        <f>IFERROR(IF(AND(N1327=$H$2*1,MAX(O$64:O1327)=MAX(P$64:P1327)),MAX(O$64:O1327)+1,""),"")</f>
        <v/>
      </c>
      <c r="P1328" s="91" t="str">
        <f>IFERROR(IF(MOD(MAX(Q$64:Q1328),10*MAX(O$64:O1328))&lt;=2,IF(AND(F1327/INDEX($F$64:$F1328,MATCH(MAX(O$64:O1328),O$64:O1328,0)-1)&lt;(1-$P$2),MAX(O$64:O1328)&gt;MAX(P$64:P1327)),MAX(O$64:O1328),""),IF(AND($F1327/INDEX($F$64:$F1328,MATCH(MAX(Q$64:Q1328),Q$64:Q1328,0)-1)&lt;(1-$P$2),MAX(O$64:O1328)&gt;MAX(P$64:P1327)),MAX(O$64:O1328),"")),"")</f>
        <v/>
      </c>
      <c r="Q1328" s="91" t="str">
        <f>IFERROR(IF(E1328="","",IF(O1328&lt;&gt;"",MAX(O$64:O1328)*10+1,IF(AND($F1327/INDEX($F$64:$F1328,MATCH(MAX(Q$64:Q1327),Q$64:Q1327,0)-1)&gt;(1+$O$2),MAX(O$64:O1328)&gt;MAX(P$64:P1327)),MAX(Q$64:Q1327)+1,""))),"")</f>
        <v/>
      </c>
    </row>
    <row r="1329" spans="1:17" x14ac:dyDescent="0.2">
      <c r="A1329" s="13">
        <f>HLOOKUP($E$2,历史数据!$V$3:$AE$5000,ROW(A1327),)</f>
        <v>174100</v>
      </c>
      <c r="B1329" s="41">
        <v>38456</v>
      </c>
      <c r="C1329" s="100">
        <f>IFERROR(IF(A1329&lt;&gt;0,MAX($C$4:C1328)+1,""),"")</f>
        <v>1316</v>
      </c>
      <c r="D1329" s="100"/>
      <c r="E1329" s="99">
        <f t="shared" si="136"/>
        <v>38469</v>
      </c>
      <c r="F1329" s="101">
        <f>IFERROR(VLOOKUP(E1329,历史数据!AH:AJ,3,),"")</f>
        <v>5.1997634801543997</v>
      </c>
      <c r="G1329" s="101">
        <f t="shared" si="132"/>
        <v>6.3726424606403524</v>
      </c>
      <c r="H1329" s="105">
        <f t="shared" si="133"/>
        <v>-5.1539400515393519E-3</v>
      </c>
      <c r="I1329" s="101">
        <f>IFERROR(VLOOKUP(E1329,历史数据!AH:AJ,2,),"")</f>
        <v>5.27795541218679</v>
      </c>
      <c r="J1329" s="104">
        <f t="shared" si="134"/>
        <v>0</v>
      </c>
      <c r="K1329" s="104" t="str">
        <f>IFERROR(IF(AND(J1328=$H$2*1,MAX(K$64:K1328)=MAX(L$64:L1328)),MAX(K$64:K1328)+1,""),"")</f>
        <v/>
      </c>
      <c r="L1329" s="104" t="str">
        <f>IFERROR(IF(AND($F1328/INDEX($F$64:$F1329,MATCH(MAX(M$64:M1329),M$64:M1329,0)-1)&lt;(1-$P$2),MAX(K$64:K1329)&gt;MAX(L$64:L1328)),MAX(K$64:K1329),""),"")</f>
        <v/>
      </c>
      <c r="M1329" s="104" t="str">
        <f>IFERROR(IF(E1329="","",IF(K1329&lt;&gt;"",MAX(M$64:M1328)+1,IF(AND($F1328/INDEX($F$64:$F1329,MATCH(MAX(M$64:M1328),M$64:M1328,0)-1)&gt;(1+$O$2),MAX(K$64:K1329)&gt;MAX(L$64:L1328)),MAX(M$64:M1328)+1,""))),"")</f>
        <v/>
      </c>
      <c r="N1329" s="91">
        <f t="shared" si="135"/>
        <v>0</v>
      </c>
      <c r="O1329" s="91" t="str">
        <f>IFERROR(IF(AND(N1328=$H$2*1,MAX(O$64:O1328)=MAX(P$64:P1328)),MAX(O$64:O1328)+1,""),"")</f>
        <v/>
      </c>
      <c r="P1329" s="91" t="str">
        <f>IFERROR(IF(MOD(MAX(Q$64:Q1329),10*MAX(O$64:O1329))&lt;=2,IF(AND(F1328/INDEX($F$64:$F1329,MATCH(MAX(O$64:O1329),O$64:O1329,0)-1)&lt;(1-$P$2),MAX(O$64:O1329)&gt;MAX(P$64:P1328)),MAX(O$64:O1329),""),IF(AND($F1328/INDEX($F$64:$F1329,MATCH(MAX(Q$64:Q1329),Q$64:Q1329,0)-1)&lt;(1-$P$2),MAX(O$64:O1329)&gt;MAX(P$64:P1328)),MAX(O$64:O1329),"")),"")</f>
        <v/>
      </c>
      <c r="Q1329" s="91" t="str">
        <f>IFERROR(IF(E1329="","",IF(O1329&lt;&gt;"",MAX(O$64:O1329)*10+1,IF(AND($F1328/INDEX($F$64:$F1329,MATCH(MAX(Q$64:Q1328),Q$64:Q1328,0)-1)&gt;(1+$O$2),MAX(O$64:O1329)&gt;MAX(P$64:P1328)),MAX(Q$64:Q1328)+1,""))),"")</f>
        <v/>
      </c>
    </row>
    <row r="1330" spans="1:17" x14ac:dyDescent="0.2">
      <c r="A1330" s="13">
        <f>HLOOKUP($E$2,历史数据!$V$3:$AE$5000,ROW(A1328),)</f>
        <v>176998</v>
      </c>
      <c r="B1330" s="41">
        <v>38457</v>
      </c>
      <c r="C1330" s="100">
        <f>IFERROR(IF(A1330&lt;&gt;0,MAX($C$4:C1329)+1,""),"")</f>
        <v>1317</v>
      </c>
      <c r="D1330" s="100"/>
      <c r="E1330" s="99">
        <f t="shared" si="136"/>
        <v>38470</v>
      </c>
      <c r="F1330" s="101">
        <f>IFERROR(VLOOKUP(E1330,历史数据!AH:AJ,3,),"")</f>
        <v>5.2649234235147304</v>
      </c>
      <c r="G1330" s="101">
        <f t="shared" si="132"/>
        <v>6.341800087449796</v>
      </c>
      <c r="H1330" s="105">
        <f t="shared" si="133"/>
        <v>-4.8398091342876093E-3</v>
      </c>
      <c r="I1330" s="101">
        <f>IFERROR(VLOOKUP(E1330,历史数据!AH:AJ,2,),"")</f>
        <v>5.1736995028102601</v>
      </c>
      <c r="J1330" s="104">
        <f t="shared" si="134"/>
        <v>0</v>
      </c>
      <c r="K1330" s="104" t="str">
        <f>IFERROR(IF(AND(J1329=$H$2*1,MAX(K$64:K1329)=MAX(L$64:L1329)),MAX(K$64:K1329)+1,""),"")</f>
        <v/>
      </c>
      <c r="L1330" s="104" t="str">
        <f>IFERROR(IF(AND($F1329/INDEX($F$64:$F1330,MATCH(MAX(M$64:M1330),M$64:M1330,0)-1)&lt;(1-$P$2),MAX(K$64:K1330)&gt;MAX(L$64:L1329)),MAX(K$64:K1330),""),"")</f>
        <v/>
      </c>
      <c r="M1330" s="104" t="str">
        <f>IFERROR(IF(E1330="","",IF(K1330&lt;&gt;"",MAX(M$64:M1329)+1,IF(AND($F1329/INDEX($F$64:$F1330,MATCH(MAX(M$64:M1329),M$64:M1329,0)-1)&gt;(1+$O$2),MAX(K$64:K1330)&gt;MAX(L$64:L1329)),MAX(M$64:M1329)+1,""))),"")</f>
        <v/>
      </c>
      <c r="N1330" s="91">
        <f t="shared" si="135"/>
        <v>0</v>
      </c>
      <c r="O1330" s="91" t="str">
        <f>IFERROR(IF(AND(N1329=$H$2*1,MAX(O$64:O1329)=MAX(P$64:P1329)),MAX(O$64:O1329)+1,""),"")</f>
        <v/>
      </c>
      <c r="P1330" s="91" t="str">
        <f>IFERROR(IF(MOD(MAX(Q$64:Q1330),10*MAX(O$64:O1330))&lt;=2,IF(AND(F1329/INDEX($F$64:$F1330,MATCH(MAX(O$64:O1330),O$64:O1330,0)-1)&lt;(1-$P$2),MAX(O$64:O1330)&gt;MAX(P$64:P1329)),MAX(O$64:O1330),""),IF(AND($F1329/INDEX($F$64:$F1330,MATCH(MAX(Q$64:Q1330),Q$64:Q1330,0)-1)&lt;(1-$P$2),MAX(O$64:O1330)&gt;MAX(P$64:P1329)),MAX(O$64:O1330),"")),"")</f>
        <v/>
      </c>
      <c r="Q1330" s="91" t="str">
        <f>IFERROR(IF(E1330="","",IF(O1330&lt;&gt;"",MAX(O$64:O1330)*10+1,IF(AND($F1329/INDEX($F$64:$F1330,MATCH(MAX(Q$64:Q1329),Q$64:Q1329,0)-1)&gt;(1+$O$2),MAX(O$64:O1330)&gt;MAX(P$64:P1329)),MAX(Q$64:Q1329)+1,""))),"")</f>
        <v/>
      </c>
    </row>
    <row r="1331" spans="1:17" x14ac:dyDescent="0.2">
      <c r="A1331" s="13">
        <f>HLOOKUP($E$2,历史数据!$V$3:$AE$5000,ROW(A1329),)</f>
        <v>196938</v>
      </c>
      <c r="B1331" s="41">
        <v>38460</v>
      </c>
      <c r="C1331" s="100">
        <f>IFERROR(IF(A1331&lt;&gt;0,MAX($C$4:C1330)+1,""),"")</f>
        <v>1318</v>
      </c>
      <c r="D1331" s="100"/>
      <c r="E1331" s="99">
        <f t="shared" si="136"/>
        <v>38471</v>
      </c>
      <c r="F1331" s="101">
        <f>IFERROR(VLOOKUP(E1331,历史数据!AH:AJ,3,),"")</f>
        <v>5.1476355254661303</v>
      </c>
      <c r="G1331" s="101">
        <f t="shared" si="132"/>
        <v>6.310740514448038</v>
      </c>
      <c r="H1331" s="105">
        <f t="shared" si="133"/>
        <v>-4.8975957257346714E-3</v>
      </c>
      <c r="I1331" s="101">
        <f>IFERROR(VLOOKUP(E1331,历史数据!AH:AJ,2,),"")</f>
        <v>5.2127954688264602</v>
      </c>
      <c r="J1331" s="104">
        <f t="shared" si="134"/>
        <v>0</v>
      </c>
      <c r="K1331" s="104" t="str">
        <f>IFERROR(IF(AND(J1330=$H$2*1,MAX(K$64:K1330)=MAX(L$64:L1330)),MAX(K$64:K1330)+1,""),"")</f>
        <v/>
      </c>
      <c r="L1331" s="104" t="str">
        <f>IFERROR(IF(AND($F1330/INDEX($F$64:$F1331,MATCH(MAX(M$64:M1331),M$64:M1331,0)-1)&lt;(1-$P$2),MAX(K$64:K1331)&gt;MAX(L$64:L1330)),MAX(K$64:K1331),""),"")</f>
        <v/>
      </c>
      <c r="M1331" s="104" t="str">
        <f>IFERROR(IF(E1331="","",IF(K1331&lt;&gt;"",MAX(M$64:M1330)+1,IF(AND($F1330/INDEX($F$64:$F1331,MATCH(MAX(M$64:M1330),M$64:M1330,0)-1)&gt;(1+$O$2),MAX(K$64:K1331)&gt;MAX(L$64:L1330)),MAX(M$64:M1330)+1,""))),"")</f>
        <v/>
      </c>
      <c r="N1331" s="91">
        <f t="shared" si="135"/>
        <v>0</v>
      </c>
      <c r="O1331" s="91" t="str">
        <f>IFERROR(IF(AND(N1330=$H$2*1,MAX(O$64:O1330)=MAX(P$64:P1330)),MAX(O$64:O1330)+1,""),"")</f>
        <v/>
      </c>
      <c r="P1331" s="91" t="str">
        <f>IFERROR(IF(MOD(MAX(Q$64:Q1331),10*MAX(O$64:O1331))&lt;=2,IF(AND(F1330/INDEX($F$64:$F1331,MATCH(MAX(O$64:O1331),O$64:O1331,0)-1)&lt;(1-$P$2),MAX(O$64:O1331)&gt;MAX(P$64:P1330)),MAX(O$64:O1331),""),IF(AND($F1330/INDEX($F$64:$F1331,MATCH(MAX(Q$64:Q1331),Q$64:Q1331,0)-1)&lt;(1-$P$2),MAX(O$64:O1331)&gt;MAX(P$64:P1330)),MAX(O$64:O1331),"")),"")</f>
        <v/>
      </c>
      <c r="Q1331" s="91" t="str">
        <f>IFERROR(IF(E1331="","",IF(O1331&lt;&gt;"",MAX(O$64:O1331)*10+1,IF(AND($F1330/INDEX($F$64:$F1331,MATCH(MAX(Q$64:Q1330),Q$64:Q1330,0)-1)&gt;(1+$O$2),MAX(O$64:O1331)&gt;MAX(P$64:P1330)),MAX(Q$64:Q1330)+1,""))),"")</f>
        <v/>
      </c>
    </row>
    <row r="1332" spans="1:17" x14ac:dyDescent="0.2">
      <c r="A1332" s="13">
        <f>HLOOKUP($E$2,历史数据!$V$3:$AE$5000,ROW(A1330),)</f>
        <v>169915</v>
      </c>
      <c r="B1332" s="41">
        <v>38461</v>
      </c>
      <c r="C1332" s="100">
        <f>IFERROR(IF(A1332&lt;&gt;0,MAX($C$4:C1331)+1,""),"")</f>
        <v>1319</v>
      </c>
      <c r="D1332" s="100"/>
      <c r="E1332" s="99">
        <f t="shared" si="136"/>
        <v>38481</v>
      </c>
      <c r="F1332" s="101">
        <f>IFERROR(VLOOKUP(E1332,历史数据!AH:AJ,3,),"")</f>
        <v>4.9782196727292698</v>
      </c>
      <c r="G1332" s="101">
        <f t="shared" si="132"/>
        <v>6.2781605427678731</v>
      </c>
      <c r="H1332" s="105">
        <f t="shared" si="133"/>
        <v>-5.162622612286949E-3</v>
      </c>
      <c r="I1332" s="101">
        <f>IFERROR(VLOOKUP(E1332,历史数据!AH:AJ,2,),"")</f>
        <v>5.2649234235147304</v>
      </c>
      <c r="J1332" s="104">
        <f t="shared" si="134"/>
        <v>0</v>
      </c>
      <c r="K1332" s="104" t="str">
        <f>IFERROR(IF(AND(J1331=$H$2*1,MAX(K$64:K1331)=MAX(L$64:L1331)),MAX(K$64:K1331)+1,""),"")</f>
        <v/>
      </c>
      <c r="L1332" s="104" t="str">
        <f>IFERROR(IF(AND($F1331/INDEX($F$64:$F1332,MATCH(MAX(M$64:M1332),M$64:M1332,0)-1)&lt;(1-$P$2),MAX(K$64:K1332)&gt;MAX(L$64:L1331)),MAX(K$64:K1332),""),"")</f>
        <v/>
      </c>
      <c r="M1332" s="104" t="str">
        <f>IFERROR(IF(E1332="","",IF(K1332&lt;&gt;"",MAX(M$64:M1331)+1,IF(AND($F1331/INDEX($F$64:$F1332,MATCH(MAX(M$64:M1331),M$64:M1331,0)-1)&gt;(1+$O$2),MAX(K$64:K1332)&gt;MAX(L$64:L1331)),MAX(M$64:M1331)+1,""))),"")</f>
        <v/>
      </c>
      <c r="N1332" s="91">
        <f t="shared" si="135"/>
        <v>0</v>
      </c>
      <c r="O1332" s="91" t="str">
        <f>IFERROR(IF(AND(N1331=$H$2*1,MAX(O$64:O1331)=MAX(P$64:P1331)),MAX(O$64:O1331)+1,""),"")</f>
        <v/>
      </c>
      <c r="P1332" s="91" t="str">
        <f>IFERROR(IF(MOD(MAX(Q$64:Q1332),10*MAX(O$64:O1332))&lt;=2,IF(AND(F1331/INDEX($F$64:$F1332,MATCH(MAX(O$64:O1332),O$64:O1332,0)-1)&lt;(1-$P$2),MAX(O$64:O1332)&gt;MAX(P$64:P1331)),MAX(O$64:O1332),""),IF(AND($F1331/INDEX($F$64:$F1332,MATCH(MAX(Q$64:Q1332),Q$64:Q1332,0)-1)&lt;(1-$P$2),MAX(O$64:O1332)&gt;MAX(P$64:P1331)),MAX(O$64:O1332),"")),"")</f>
        <v/>
      </c>
      <c r="Q1332" s="91" t="str">
        <f>IFERROR(IF(E1332="","",IF(O1332&lt;&gt;"",MAX(O$64:O1332)*10+1,IF(AND($F1331/INDEX($F$64:$F1332,MATCH(MAX(Q$64:Q1331),Q$64:Q1331,0)-1)&gt;(1+$O$2),MAX(O$64:O1332)&gt;MAX(P$64:P1331)),MAX(Q$64:Q1331)+1,""))),"")</f>
        <v/>
      </c>
    </row>
    <row r="1333" spans="1:17" x14ac:dyDescent="0.2">
      <c r="A1333" s="13">
        <f>HLOOKUP($E$2,历史数据!$V$3:$AE$5000,ROW(A1331),)</f>
        <v>182300</v>
      </c>
      <c r="B1333" s="41">
        <v>38462</v>
      </c>
      <c r="C1333" s="100">
        <f>IFERROR(IF(A1333&lt;&gt;0,MAX($C$4:C1332)+1,""),"")</f>
        <v>1320</v>
      </c>
      <c r="D1333" s="100"/>
      <c r="E1333" s="99">
        <f t="shared" si="136"/>
        <v>38482</v>
      </c>
      <c r="F1333" s="101">
        <f>IFERROR(VLOOKUP(E1333,历史数据!AH:AJ,3,),"")</f>
        <v>4.91305972936894</v>
      </c>
      <c r="G1333" s="101">
        <f t="shared" si="132"/>
        <v>6.2484041686333223</v>
      </c>
      <c r="H1333" s="105">
        <f t="shared" si="133"/>
        <v>-4.7396644179207303E-3</v>
      </c>
      <c r="I1333" s="101">
        <f>IFERROR(VLOOKUP(E1333,历史数据!AH:AJ,2,),"")</f>
        <v>4.9260917180410102</v>
      </c>
      <c r="J1333" s="104">
        <f t="shared" si="134"/>
        <v>0</v>
      </c>
      <c r="K1333" s="104" t="str">
        <f>IFERROR(IF(AND(J1332=$H$2*1,MAX(K$64:K1332)=MAX(L$64:L1332)),MAX(K$64:K1332)+1,""),"")</f>
        <v/>
      </c>
      <c r="L1333" s="104" t="str">
        <f>IFERROR(IF(AND($F1332/INDEX($F$64:$F1333,MATCH(MAX(M$64:M1333),M$64:M1333,0)-1)&lt;(1-$P$2),MAX(K$64:K1333)&gt;MAX(L$64:L1332)),MAX(K$64:K1333),""),"")</f>
        <v/>
      </c>
      <c r="M1333" s="104" t="str">
        <f>IFERROR(IF(E1333="","",IF(K1333&lt;&gt;"",MAX(M$64:M1332)+1,IF(AND($F1332/INDEX($F$64:$F1333,MATCH(MAX(M$64:M1332),M$64:M1332,0)-1)&gt;(1+$O$2),MAX(K$64:K1333)&gt;MAX(L$64:L1332)),MAX(M$64:M1332)+1,""))),"")</f>
        <v/>
      </c>
      <c r="N1333" s="91">
        <f t="shared" si="135"/>
        <v>0</v>
      </c>
      <c r="O1333" s="91" t="str">
        <f>IFERROR(IF(AND(N1332=$H$2*1,MAX(O$64:O1332)=MAX(P$64:P1332)),MAX(O$64:O1332)+1,""),"")</f>
        <v/>
      </c>
      <c r="P1333" s="91" t="str">
        <f>IFERROR(IF(MOD(MAX(Q$64:Q1333),10*MAX(O$64:O1333))&lt;=2,IF(AND(F1332/INDEX($F$64:$F1333,MATCH(MAX(O$64:O1333),O$64:O1333,0)-1)&lt;(1-$P$2),MAX(O$64:O1333)&gt;MAX(P$64:P1332)),MAX(O$64:O1333),""),IF(AND($F1332/INDEX($F$64:$F1333,MATCH(MAX(Q$64:Q1333),Q$64:Q1333,0)-1)&lt;(1-$P$2),MAX(O$64:O1333)&gt;MAX(P$64:P1332)),MAX(O$64:O1333),"")),"")</f>
        <v/>
      </c>
      <c r="Q1333" s="91" t="str">
        <f>IFERROR(IF(E1333="","",IF(O1333&lt;&gt;"",MAX(O$64:O1333)*10+1,IF(AND($F1332/INDEX($F$64:$F1333,MATCH(MAX(Q$64:Q1332),Q$64:Q1332,0)-1)&gt;(1+$O$2),MAX(O$64:O1333)&gt;MAX(P$64:P1332)),MAX(Q$64:Q1332)+1,""))),"")</f>
        <v/>
      </c>
    </row>
    <row r="1334" spans="1:17" x14ac:dyDescent="0.2">
      <c r="A1334" s="13">
        <f>HLOOKUP($E$2,历史数据!$V$3:$AE$5000,ROW(A1332),)</f>
        <v>263984</v>
      </c>
      <c r="B1334" s="41">
        <v>38463</v>
      </c>
      <c r="C1334" s="100">
        <f>IFERROR(IF(A1334&lt;&gt;0,MAX($C$4:C1333)+1,""),"")</f>
        <v>1321</v>
      </c>
      <c r="D1334" s="100"/>
      <c r="E1334" s="99">
        <f t="shared" si="136"/>
        <v>38483</v>
      </c>
      <c r="F1334" s="101">
        <f>IFERROR(VLOOKUP(E1334,历史数据!AH:AJ,3,),"")</f>
        <v>4.8478997860086102</v>
      </c>
      <c r="G1334" s="101">
        <f t="shared" si="132"/>
        <v>6.2262497878908096</v>
      </c>
      <c r="H1334" s="105">
        <f t="shared" si="133"/>
        <v>-3.5456062291435719E-3</v>
      </c>
      <c r="I1334" s="101">
        <f>IFERROR(VLOOKUP(E1334,历史数据!AH:AJ,2,),"")</f>
        <v>4.8869957520248102</v>
      </c>
      <c r="J1334" s="104">
        <f t="shared" si="134"/>
        <v>0</v>
      </c>
      <c r="K1334" s="104" t="str">
        <f>IFERROR(IF(AND(J1333=$H$2*1,MAX(K$64:K1333)=MAX(L$64:L1333)),MAX(K$64:K1333)+1,""),"")</f>
        <v/>
      </c>
      <c r="L1334" s="104" t="str">
        <f>IFERROR(IF(AND($F1333/INDEX($F$64:$F1334,MATCH(MAX(M$64:M1334),M$64:M1334,0)-1)&lt;(1-$P$2),MAX(K$64:K1334)&gt;MAX(L$64:L1333)),MAX(K$64:K1334),""),"")</f>
        <v/>
      </c>
      <c r="M1334" s="104" t="str">
        <f>IFERROR(IF(E1334="","",IF(K1334&lt;&gt;"",MAX(M$64:M1333)+1,IF(AND($F1333/INDEX($F$64:$F1334,MATCH(MAX(M$64:M1333),M$64:M1333,0)-1)&gt;(1+$O$2),MAX(K$64:K1334)&gt;MAX(L$64:L1333)),MAX(M$64:M1333)+1,""))),"")</f>
        <v/>
      </c>
      <c r="N1334" s="91">
        <f t="shared" si="135"/>
        <v>0</v>
      </c>
      <c r="O1334" s="91" t="str">
        <f>IFERROR(IF(AND(N1333=$H$2*1,MAX(O$64:O1333)=MAX(P$64:P1333)),MAX(O$64:O1333)+1,""),"")</f>
        <v/>
      </c>
      <c r="P1334" s="91" t="str">
        <f>IFERROR(IF(MOD(MAX(Q$64:Q1334),10*MAX(O$64:O1334))&lt;=2,IF(AND(F1333/INDEX($F$64:$F1334,MATCH(MAX(O$64:O1334),O$64:O1334,0)-1)&lt;(1-$P$2),MAX(O$64:O1334)&gt;MAX(P$64:P1333)),MAX(O$64:O1334),""),IF(AND($F1333/INDEX($F$64:$F1334,MATCH(MAX(Q$64:Q1334),Q$64:Q1334,0)-1)&lt;(1-$P$2),MAX(O$64:O1334)&gt;MAX(P$64:P1333)),MAX(O$64:O1334),"")),"")</f>
        <v/>
      </c>
      <c r="Q1334" s="91" t="str">
        <f>IFERROR(IF(E1334="","",IF(O1334&lt;&gt;"",MAX(O$64:O1334)*10+1,IF(AND($F1333/INDEX($F$64:$F1334,MATCH(MAX(Q$64:Q1333),Q$64:Q1333,0)-1)&gt;(1+$O$2),MAX(O$64:O1334)&gt;MAX(P$64:P1333)),MAX(Q$64:Q1333)+1,""))),"")</f>
        <v/>
      </c>
    </row>
    <row r="1335" spans="1:17" x14ac:dyDescent="0.2">
      <c r="A1335" s="13">
        <f>HLOOKUP($E$2,历史数据!$V$3:$AE$5000,ROW(A1333),)</f>
        <v>211440</v>
      </c>
      <c r="B1335" s="41">
        <v>38464</v>
      </c>
      <c r="C1335" s="100">
        <f>IFERROR(IF(A1335&lt;&gt;0,MAX($C$4:C1334)+1,""),"")</f>
        <v>1322</v>
      </c>
      <c r="D1335" s="100"/>
      <c r="E1335" s="99">
        <f t="shared" si="136"/>
        <v>38484</v>
      </c>
      <c r="F1335" s="101">
        <f>IFERROR(VLOOKUP(E1335,历史数据!AH:AJ,3,),"")</f>
        <v>4.8609317746806804</v>
      </c>
      <c r="G1335" s="101">
        <f t="shared" si="132"/>
        <v>6.2010546097914823</v>
      </c>
      <c r="H1335" s="105">
        <f t="shared" si="133"/>
        <v>-4.0466057350170281E-3</v>
      </c>
      <c r="I1335" s="101">
        <f>IFERROR(VLOOKUP(E1335,历史数据!AH:AJ,2,),"")</f>
        <v>4.8478997860086102</v>
      </c>
      <c r="J1335" s="104">
        <f t="shared" si="134"/>
        <v>0</v>
      </c>
      <c r="K1335" s="104" t="str">
        <f>IFERROR(IF(AND(J1334=$H$2*1,MAX(K$64:K1334)=MAX(L$64:L1334)),MAX(K$64:K1334)+1,""),"")</f>
        <v/>
      </c>
      <c r="L1335" s="104" t="str">
        <f>IFERROR(IF(AND($F1334/INDEX($F$64:$F1335,MATCH(MAX(M$64:M1335),M$64:M1335,0)-1)&lt;(1-$P$2),MAX(K$64:K1335)&gt;MAX(L$64:L1334)),MAX(K$64:K1335),""),"")</f>
        <v/>
      </c>
      <c r="M1335" s="104" t="str">
        <f>IFERROR(IF(E1335="","",IF(K1335&lt;&gt;"",MAX(M$64:M1334)+1,IF(AND($F1334/INDEX($F$64:$F1335,MATCH(MAX(M$64:M1334),M$64:M1334,0)-1)&gt;(1+$O$2),MAX(K$64:K1335)&gt;MAX(L$64:L1334)),MAX(M$64:M1334)+1,""))),"")</f>
        <v/>
      </c>
      <c r="N1335" s="91">
        <f t="shared" si="135"/>
        <v>0</v>
      </c>
      <c r="O1335" s="91" t="str">
        <f>IFERROR(IF(AND(N1334=$H$2*1,MAX(O$64:O1334)=MAX(P$64:P1334)),MAX(O$64:O1334)+1,""),"")</f>
        <v/>
      </c>
      <c r="P1335" s="91" t="str">
        <f>IFERROR(IF(MOD(MAX(Q$64:Q1335),10*MAX(O$64:O1335))&lt;=2,IF(AND(F1334/INDEX($F$64:$F1335,MATCH(MAX(O$64:O1335),O$64:O1335,0)-1)&lt;(1-$P$2),MAX(O$64:O1335)&gt;MAX(P$64:P1334)),MAX(O$64:O1335),""),IF(AND($F1334/INDEX($F$64:$F1335,MATCH(MAX(Q$64:Q1335),Q$64:Q1335,0)-1)&lt;(1-$P$2),MAX(O$64:O1335)&gt;MAX(P$64:P1334)),MAX(O$64:O1335),"")),"")</f>
        <v/>
      </c>
      <c r="Q1335" s="91" t="str">
        <f>IFERROR(IF(E1335="","",IF(O1335&lt;&gt;"",MAX(O$64:O1335)*10+1,IF(AND($F1334/INDEX($F$64:$F1335,MATCH(MAX(Q$64:Q1334),Q$64:Q1334,0)-1)&gt;(1+$O$2),MAX(O$64:O1335)&gt;MAX(P$64:P1334)),MAX(Q$64:Q1334)+1,""))),"")</f>
        <v/>
      </c>
    </row>
    <row r="1336" spans="1:17" x14ac:dyDescent="0.2">
      <c r="A1336" s="13">
        <f>HLOOKUP($E$2,历史数据!$V$3:$AE$5000,ROW(A1334),)</f>
        <v>191420</v>
      </c>
      <c r="B1336" s="41">
        <v>38467</v>
      </c>
      <c r="C1336" s="100">
        <f>IFERROR(IF(A1336&lt;&gt;0,MAX($C$4:C1335)+1,""),"")</f>
        <v>1323</v>
      </c>
      <c r="D1336" s="100"/>
      <c r="E1336" s="99">
        <f t="shared" si="136"/>
        <v>38485</v>
      </c>
      <c r="F1336" s="101">
        <f>IFERROR(VLOOKUP(E1336,历史数据!AH:AJ,3,),"")</f>
        <v>4.9782196727292698</v>
      </c>
      <c r="G1336" s="101">
        <f t="shared" si="132"/>
        <v>6.1734702337689411</v>
      </c>
      <c r="H1336" s="105">
        <f t="shared" si="133"/>
        <v>-4.4483362521893222E-3</v>
      </c>
      <c r="I1336" s="101">
        <f>IFERROR(VLOOKUP(E1336,历史数据!AH:AJ,2,),"")</f>
        <v>4.9260917180410102</v>
      </c>
      <c r="J1336" s="104">
        <f t="shared" si="134"/>
        <v>0</v>
      </c>
      <c r="K1336" s="104" t="str">
        <f>IFERROR(IF(AND(J1335=$H$2*1,MAX(K$64:K1335)=MAX(L$64:L1335)),MAX(K$64:K1335)+1,""),"")</f>
        <v/>
      </c>
      <c r="L1336" s="104" t="str">
        <f>IFERROR(IF(AND($F1335/INDEX($F$64:$F1336,MATCH(MAX(M$64:M1336),M$64:M1336,0)-1)&lt;(1-$P$2),MAX(K$64:K1336)&gt;MAX(L$64:L1335)),MAX(K$64:K1336),""),"")</f>
        <v/>
      </c>
      <c r="M1336" s="104" t="str">
        <f>IFERROR(IF(E1336="","",IF(K1336&lt;&gt;"",MAX(M$64:M1335)+1,IF(AND($F1335/INDEX($F$64:$F1336,MATCH(MAX(M$64:M1335),M$64:M1335,0)-1)&gt;(1+$O$2),MAX(K$64:K1336)&gt;MAX(L$64:L1335)),MAX(M$64:M1335)+1,""))),"")</f>
        <v/>
      </c>
      <c r="N1336" s="91">
        <f t="shared" si="135"/>
        <v>0</v>
      </c>
      <c r="O1336" s="91" t="str">
        <f>IFERROR(IF(AND(N1335=$H$2*1,MAX(O$64:O1335)=MAX(P$64:P1335)),MAX(O$64:O1335)+1,""),"")</f>
        <v/>
      </c>
      <c r="P1336" s="91" t="str">
        <f>IFERROR(IF(MOD(MAX(Q$64:Q1336),10*MAX(O$64:O1336))&lt;=2,IF(AND(F1335/INDEX($F$64:$F1336,MATCH(MAX(O$64:O1336),O$64:O1336,0)-1)&lt;(1-$P$2),MAX(O$64:O1336)&gt;MAX(P$64:P1335)),MAX(O$64:O1336),""),IF(AND($F1335/INDEX($F$64:$F1336,MATCH(MAX(Q$64:Q1336),Q$64:Q1336,0)-1)&lt;(1-$P$2),MAX(O$64:O1336)&gt;MAX(P$64:P1335)),MAX(O$64:O1336),"")),"")</f>
        <v/>
      </c>
      <c r="Q1336" s="91" t="str">
        <f>IFERROR(IF(E1336="","",IF(O1336&lt;&gt;"",MAX(O$64:O1336)*10+1,IF(AND($F1335/INDEX($F$64:$F1336,MATCH(MAX(Q$64:Q1335),Q$64:Q1335,0)-1)&gt;(1+$O$2),MAX(O$64:O1336)&gt;MAX(P$64:P1335)),MAX(Q$64:Q1335)+1,""))),"")</f>
        <v/>
      </c>
    </row>
    <row r="1337" spans="1:17" x14ac:dyDescent="0.2">
      <c r="A1337" s="13">
        <f>HLOOKUP($E$2,历史数据!$V$3:$AE$5000,ROW(A1335),)</f>
        <v>112400</v>
      </c>
      <c r="B1337" s="41">
        <v>38468</v>
      </c>
      <c r="C1337" s="100">
        <f>IFERROR(IF(A1337&lt;&gt;0,MAX($C$4:C1336)+1,""),"")</f>
        <v>1324</v>
      </c>
      <c r="D1337" s="100"/>
      <c r="E1337" s="99">
        <f t="shared" si="136"/>
        <v>38488</v>
      </c>
      <c r="F1337" s="101">
        <f>IFERROR(VLOOKUP(E1337,历史数据!AH:AJ,3,),"")</f>
        <v>4.95215569538514</v>
      </c>
      <c r="G1337" s="101">
        <f t="shared" si="132"/>
        <v>6.1495782545368192</v>
      </c>
      <c r="H1337" s="105">
        <f t="shared" si="133"/>
        <v>-3.8701051964958877E-3</v>
      </c>
      <c r="I1337" s="101">
        <f>IFERROR(VLOOKUP(E1337,历史数据!AH:AJ,2,),"")</f>
        <v>4.9782196727292698</v>
      </c>
      <c r="J1337" s="104">
        <f t="shared" si="134"/>
        <v>0</v>
      </c>
      <c r="K1337" s="104" t="str">
        <f>IFERROR(IF(AND(J1336=$H$2*1,MAX(K$64:K1336)=MAX(L$64:L1336)),MAX(K$64:K1336)+1,""),"")</f>
        <v/>
      </c>
      <c r="L1337" s="104" t="str">
        <f>IFERROR(IF(AND($F1336/INDEX($F$64:$F1337,MATCH(MAX(M$64:M1337),M$64:M1337,0)-1)&lt;(1-$P$2),MAX(K$64:K1337)&gt;MAX(L$64:L1336)),MAX(K$64:K1337),""),"")</f>
        <v/>
      </c>
      <c r="M1337" s="104" t="str">
        <f>IFERROR(IF(E1337="","",IF(K1337&lt;&gt;"",MAX(M$64:M1336)+1,IF(AND($F1336/INDEX($F$64:$F1337,MATCH(MAX(M$64:M1336),M$64:M1336,0)-1)&gt;(1+$O$2),MAX(K$64:K1337)&gt;MAX(L$64:L1336)),MAX(M$64:M1336)+1,""))),"")</f>
        <v/>
      </c>
      <c r="N1337" s="91">
        <f t="shared" si="135"/>
        <v>0</v>
      </c>
      <c r="O1337" s="91" t="str">
        <f>IFERROR(IF(AND(N1336=$H$2*1,MAX(O$64:O1336)=MAX(P$64:P1336)),MAX(O$64:O1336)+1,""),"")</f>
        <v/>
      </c>
      <c r="P1337" s="91" t="str">
        <f>IFERROR(IF(MOD(MAX(Q$64:Q1337),10*MAX(O$64:O1337))&lt;=2,IF(AND(F1336/INDEX($F$64:$F1337,MATCH(MAX(O$64:O1337),O$64:O1337,0)-1)&lt;(1-$P$2),MAX(O$64:O1337)&gt;MAX(P$64:P1336)),MAX(O$64:O1337),""),IF(AND($F1336/INDEX($F$64:$F1337,MATCH(MAX(Q$64:Q1337),Q$64:Q1337,0)-1)&lt;(1-$P$2),MAX(O$64:O1337)&gt;MAX(P$64:P1336)),MAX(O$64:O1337),"")),"")</f>
        <v/>
      </c>
      <c r="Q1337" s="91" t="str">
        <f>IFERROR(IF(E1337="","",IF(O1337&lt;&gt;"",MAX(O$64:O1337)*10+1,IF(AND($F1336/INDEX($F$64:$F1337,MATCH(MAX(Q$64:Q1336),Q$64:Q1336,0)-1)&gt;(1+$O$2),MAX(O$64:O1337)&gt;MAX(P$64:P1336)),MAX(Q$64:Q1336)+1,""))),"")</f>
        <v/>
      </c>
    </row>
    <row r="1338" spans="1:17" x14ac:dyDescent="0.2">
      <c r="A1338" s="13">
        <f>HLOOKUP($E$2,历史数据!$V$3:$AE$5000,ROW(A1336),)</f>
        <v>167290</v>
      </c>
      <c r="B1338" s="41">
        <v>38469</v>
      </c>
      <c r="C1338" s="100">
        <f>IFERROR(IF(A1338&lt;&gt;0,MAX($C$4:C1337)+1,""),"")</f>
        <v>1325</v>
      </c>
      <c r="D1338" s="100"/>
      <c r="E1338" s="99">
        <f t="shared" si="136"/>
        <v>38490</v>
      </c>
      <c r="F1338" s="101">
        <f>IFERROR(VLOOKUP(E1338,历史数据!AH:AJ,3,),"")</f>
        <v>5.1997634801543997</v>
      </c>
      <c r="G1338" s="101">
        <f t="shared" si="132"/>
        <v>6.1274238737943074</v>
      </c>
      <c r="H1338" s="105">
        <f t="shared" si="133"/>
        <v>-3.6025853848054012E-3</v>
      </c>
      <c r="I1338" s="101">
        <f>IFERROR(VLOOKUP(E1338,历史数据!AH:AJ,2,),"")</f>
        <v>5.03034762741754</v>
      </c>
      <c r="J1338" s="104">
        <f t="shared" si="134"/>
        <v>0</v>
      </c>
      <c r="K1338" s="104" t="str">
        <f>IFERROR(IF(AND(J1337=$H$2*1,MAX(K$64:K1337)=MAX(L$64:L1337)),MAX(K$64:K1337)+1,""),"")</f>
        <v/>
      </c>
      <c r="L1338" s="104" t="str">
        <f>IFERROR(IF(AND($F1337/INDEX($F$64:$F1338,MATCH(MAX(M$64:M1338),M$64:M1338,0)-1)&lt;(1-$P$2),MAX(K$64:K1338)&gt;MAX(L$64:L1337)),MAX(K$64:K1338),""),"")</f>
        <v/>
      </c>
      <c r="M1338" s="104" t="str">
        <f>IFERROR(IF(E1338="","",IF(K1338&lt;&gt;"",MAX(M$64:M1337)+1,IF(AND($F1337/INDEX($F$64:$F1338,MATCH(MAX(M$64:M1337),M$64:M1337,0)-1)&gt;(1+$O$2),MAX(K$64:K1338)&gt;MAX(L$64:L1337)),MAX(M$64:M1337)+1,""))),"")</f>
        <v/>
      </c>
      <c r="N1338" s="91">
        <f t="shared" si="135"/>
        <v>0</v>
      </c>
      <c r="O1338" s="91" t="str">
        <f>IFERROR(IF(AND(N1337=$H$2*1,MAX(O$64:O1337)=MAX(P$64:P1337)),MAX(O$64:O1337)+1,""),"")</f>
        <v/>
      </c>
      <c r="P1338" s="91" t="str">
        <f>IFERROR(IF(MOD(MAX(Q$64:Q1338),10*MAX(O$64:O1338))&lt;=2,IF(AND(F1337/INDEX($F$64:$F1338,MATCH(MAX(O$64:O1338),O$64:O1338,0)-1)&lt;(1-$P$2),MAX(O$64:O1338)&gt;MAX(P$64:P1337)),MAX(O$64:O1338),""),IF(AND($F1337/INDEX($F$64:$F1338,MATCH(MAX(Q$64:Q1338),Q$64:Q1338,0)-1)&lt;(1-$P$2),MAX(O$64:O1338)&gt;MAX(P$64:P1337)),MAX(O$64:O1338),"")),"")</f>
        <v/>
      </c>
      <c r="Q1338" s="91" t="str">
        <f>IFERROR(IF(E1338="","",IF(O1338&lt;&gt;"",MAX(O$64:O1338)*10+1,IF(AND($F1337/INDEX($F$64:$F1338,MATCH(MAX(Q$64:Q1337),Q$64:Q1337,0)-1)&gt;(1+$O$2),MAX(O$64:O1338)&gt;MAX(P$64:P1337)),MAX(Q$64:Q1337)+1,""))),"")</f>
        <v/>
      </c>
    </row>
    <row r="1339" spans="1:17" x14ac:dyDescent="0.2">
      <c r="A1339" s="13">
        <f>HLOOKUP($E$2,历史数据!$V$3:$AE$5000,ROW(A1337),)</f>
        <v>324517</v>
      </c>
      <c r="B1339" s="41">
        <v>38470</v>
      </c>
      <c r="C1339" s="100">
        <f>IFERROR(IF(A1339&lt;&gt;0,MAX($C$4:C1338)+1,""),"")</f>
        <v>1326</v>
      </c>
      <c r="D1339" s="100"/>
      <c r="E1339" s="99">
        <f t="shared" si="136"/>
        <v>38491</v>
      </c>
      <c r="F1339" s="101">
        <f>IFERROR(VLOOKUP(E1339,历史数据!AH:AJ,3,),"")</f>
        <v>5.1867314914823304</v>
      </c>
      <c r="G1339" s="101">
        <f t="shared" si="132"/>
        <v>6.1035318945621846</v>
      </c>
      <c r="H1339" s="105">
        <f t="shared" si="133"/>
        <v>-3.8991882598988781E-3</v>
      </c>
      <c r="I1339" s="101">
        <f>IFERROR(VLOOKUP(E1339,历史数据!AH:AJ,2,),"")</f>
        <v>5.1085395594499303</v>
      </c>
      <c r="J1339" s="104">
        <f t="shared" si="134"/>
        <v>0</v>
      </c>
      <c r="K1339" s="104" t="str">
        <f>IFERROR(IF(AND(J1338=$H$2*1,MAX(K$64:K1338)=MAX(L$64:L1338)),MAX(K$64:K1338)+1,""),"")</f>
        <v/>
      </c>
      <c r="L1339" s="104" t="str">
        <f>IFERROR(IF(AND($F1338/INDEX($F$64:$F1339,MATCH(MAX(M$64:M1339),M$64:M1339,0)-1)&lt;(1-$P$2),MAX(K$64:K1339)&gt;MAX(L$64:L1338)),MAX(K$64:K1339),""),"")</f>
        <v/>
      </c>
      <c r="M1339" s="104" t="str">
        <f>IFERROR(IF(E1339="","",IF(K1339&lt;&gt;"",MAX(M$64:M1338)+1,IF(AND($F1338/INDEX($F$64:$F1339,MATCH(MAX(M$64:M1338),M$64:M1338,0)-1)&gt;(1+$O$2),MAX(K$64:K1339)&gt;MAX(L$64:L1338)),MAX(M$64:M1338)+1,""))),"")</f>
        <v/>
      </c>
      <c r="N1339" s="91">
        <f t="shared" si="135"/>
        <v>0</v>
      </c>
      <c r="O1339" s="91" t="str">
        <f>IFERROR(IF(AND(N1338=$H$2*1,MAX(O$64:O1338)=MAX(P$64:P1338)),MAX(O$64:O1338)+1,""),"")</f>
        <v/>
      </c>
      <c r="P1339" s="91" t="str">
        <f>IFERROR(IF(MOD(MAX(Q$64:Q1339),10*MAX(O$64:O1339))&lt;=2,IF(AND(F1338/INDEX($F$64:$F1339,MATCH(MAX(O$64:O1339),O$64:O1339,0)-1)&lt;(1-$P$2),MAX(O$64:O1339)&gt;MAX(P$64:P1338)),MAX(O$64:O1339),""),IF(AND($F1338/INDEX($F$64:$F1339,MATCH(MAX(Q$64:Q1339),Q$64:Q1339,0)-1)&lt;(1-$P$2),MAX(O$64:O1339)&gt;MAX(P$64:P1338)),MAX(O$64:O1339),"")),"")</f>
        <v/>
      </c>
      <c r="Q1339" s="91" t="str">
        <f>IFERROR(IF(E1339="","",IF(O1339&lt;&gt;"",MAX(O$64:O1339)*10+1,IF(AND($F1338/INDEX($F$64:$F1339,MATCH(MAX(Q$64:Q1338),Q$64:Q1338,0)-1)&gt;(1+$O$2),MAX(O$64:O1339)&gt;MAX(P$64:P1338)),MAX(Q$64:Q1338)+1,""))),"")</f>
        <v/>
      </c>
    </row>
    <row r="1340" spans="1:17" x14ac:dyDescent="0.2">
      <c r="A1340" s="13">
        <f>HLOOKUP($E$2,历史数据!$V$3:$AE$5000,ROW(A1338),)</f>
        <v>200100</v>
      </c>
      <c r="B1340" s="41">
        <v>38471</v>
      </c>
      <c r="C1340" s="100">
        <f>IFERROR(IF(A1340&lt;&gt;0,MAX($C$4:C1339)+1,""),"")</f>
        <v>1327</v>
      </c>
      <c r="D1340" s="100"/>
      <c r="E1340" s="99">
        <f t="shared" si="136"/>
        <v>38492</v>
      </c>
      <c r="F1340" s="101">
        <f>IFERROR(VLOOKUP(E1340,历史数据!AH:AJ,3,),"")</f>
        <v>5.1346035367940699</v>
      </c>
      <c r="G1340" s="101">
        <f t="shared" si="132"/>
        <v>6.0783367164628572</v>
      </c>
      <c r="H1340" s="105">
        <f t="shared" si="133"/>
        <v>-4.1279669762640525E-3</v>
      </c>
      <c r="I1340" s="101">
        <f>IFERROR(VLOOKUP(E1340,历史数据!AH:AJ,2,),"")</f>
        <v>5.1215715481219997</v>
      </c>
      <c r="J1340" s="104">
        <f t="shared" si="134"/>
        <v>0</v>
      </c>
      <c r="K1340" s="104" t="str">
        <f>IFERROR(IF(AND(J1339=$H$2*1,MAX(K$64:K1339)=MAX(L$64:L1339)),MAX(K$64:K1339)+1,""),"")</f>
        <v/>
      </c>
      <c r="L1340" s="104" t="str">
        <f>IFERROR(IF(AND($F1339/INDEX($F$64:$F1340,MATCH(MAX(M$64:M1340),M$64:M1340,0)-1)&lt;(1-$P$2),MAX(K$64:K1340)&gt;MAX(L$64:L1339)),MAX(K$64:K1340),""),"")</f>
        <v/>
      </c>
      <c r="M1340" s="104" t="str">
        <f>IFERROR(IF(E1340="","",IF(K1340&lt;&gt;"",MAX(M$64:M1339)+1,IF(AND($F1339/INDEX($F$64:$F1340,MATCH(MAX(M$64:M1339),M$64:M1339,0)-1)&gt;(1+$O$2),MAX(K$64:K1340)&gt;MAX(L$64:L1339)),MAX(M$64:M1339)+1,""))),"")</f>
        <v/>
      </c>
      <c r="N1340" s="91">
        <f t="shared" si="135"/>
        <v>0</v>
      </c>
      <c r="O1340" s="91" t="str">
        <f>IFERROR(IF(AND(N1339=$H$2*1,MAX(O$64:O1339)=MAX(P$64:P1339)),MAX(O$64:O1339)+1,""),"")</f>
        <v/>
      </c>
      <c r="P1340" s="91" t="str">
        <f>IFERROR(IF(MOD(MAX(Q$64:Q1340),10*MAX(O$64:O1340))&lt;=2,IF(AND(F1339/INDEX($F$64:$F1340,MATCH(MAX(O$64:O1340),O$64:O1340,0)-1)&lt;(1-$P$2),MAX(O$64:O1340)&gt;MAX(P$64:P1339)),MAX(O$64:O1340),""),IF(AND($F1339/INDEX($F$64:$F1340,MATCH(MAX(Q$64:Q1340),Q$64:Q1340,0)-1)&lt;(1-$P$2),MAX(O$64:O1340)&gt;MAX(P$64:P1339)),MAX(O$64:O1340),"")),"")</f>
        <v/>
      </c>
      <c r="Q1340" s="91" t="str">
        <f>IFERROR(IF(E1340="","",IF(O1340&lt;&gt;"",MAX(O$64:O1340)*10+1,IF(AND($F1339/INDEX($F$64:$F1340,MATCH(MAX(Q$64:Q1339),Q$64:Q1339,0)-1)&gt;(1+$O$2),MAX(O$64:O1340)&gt;MAX(P$64:P1339)),MAX(Q$64:Q1339)+1,""))),"")</f>
        <v/>
      </c>
    </row>
    <row r="1341" spans="1:17" x14ac:dyDescent="0.2">
      <c r="A1341" s="13">
        <f>HLOOKUP($E$2,历史数据!$V$3:$AE$5000,ROW(A1339),)</f>
        <v>300720</v>
      </c>
      <c r="B1341" s="41">
        <v>38481</v>
      </c>
      <c r="C1341" s="100">
        <f>IFERROR(IF(A1341&lt;&gt;0,MAX($C$4:C1340)+1,""),"")</f>
        <v>1328</v>
      </c>
      <c r="D1341" s="100"/>
      <c r="E1341" s="99">
        <f t="shared" si="136"/>
        <v>38495</v>
      </c>
      <c r="F1341" s="101">
        <f>IFERROR(VLOOKUP(E1341,历史数据!AH:AJ,3,),"")</f>
        <v>4.87396376335274</v>
      </c>
      <c r="G1341" s="101">
        <f t="shared" si="132"/>
        <v>6.0496663413843113</v>
      </c>
      <c r="H1341" s="105">
        <f t="shared" si="133"/>
        <v>-4.7168125781669179E-3</v>
      </c>
      <c r="I1341" s="101">
        <f>IFERROR(VLOOKUP(E1341,历史数据!AH:AJ,2,),"")</f>
        <v>5.0433796160895996</v>
      </c>
      <c r="J1341" s="104">
        <f t="shared" si="134"/>
        <v>0</v>
      </c>
      <c r="K1341" s="104" t="str">
        <f>IFERROR(IF(AND(J1340=$H$2*1,MAX(K$64:K1340)=MAX(L$64:L1340)),MAX(K$64:K1340)+1,""),"")</f>
        <v/>
      </c>
      <c r="L1341" s="104" t="str">
        <f>IFERROR(IF(AND($F1340/INDEX($F$64:$F1341,MATCH(MAX(M$64:M1341),M$64:M1341,0)-1)&lt;(1-$P$2),MAX(K$64:K1341)&gt;MAX(L$64:L1340)),MAX(K$64:K1341),""),"")</f>
        <v/>
      </c>
      <c r="M1341" s="104" t="str">
        <f>IFERROR(IF(E1341="","",IF(K1341&lt;&gt;"",MAX(M$64:M1340)+1,IF(AND($F1340/INDEX($F$64:$F1341,MATCH(MAX(M$64:M1340),M$64:M1340,0)-1)&gt;(1+$O$2),MAX(K$64:K1341)&gt;MAX(L$64:L1340)),MAX(M$64:M1340)+1,""))),"")</f>
        <v/>
      </c>
      <c r="N1341" s="91">
        <f t="shared" si="135"/>
        <v>0</v>
      </c>
      <c r="O1341" s="91" t="str">
        <f>IFERROR(IF(AND(N1340=$H$2*1,MAX(O$64:O1340)=MAX(P$64:P1340)),MAX(O$64:O1340)+1,""),"")</f>
        <v/>
      </c>
      <c r="P1341" s="91" t="str">
        <f>IFERROR(IF(MOD(MAX(Q$64:Q1341),10*MAX(O$64:O1341))&lt;=2,IF(AND(F1340/INDEX($F$64:$F1341,MATCH(MAX(O$64:O1341),O$64:O1341,0)-1)&lt;(1-$P$2),MAX(O$64:O1341)&gt;MAX(P$64:P1340)),MAX(O$64:O1341),""),IF(AND($F1340/INDEX($F$64:$F1341,MATCH(MAX(Q$64:Q1341),Q$64:Q1341,0)-1)&lt;(1-$P$2),MAX(O$64:O1341)&gt;MAX(P$64:P1340)),MAX(O$64:O1341),"")),"")</f>
        <v/>
      </c>
      <c r="Q1341" s="91" t="str">
        <f>IFERROR(IF(E1341="","",IF(O1341&lt;&gt;"",MAX(O$64:O1341)*10+1,IF(AND($F1340/INDEX($F$64:$F1341,MATCH(MAX(Q$64:Q1340),Q$64:Q1340,0)-1)&gt;(1+$O$2),MAX(O$64:O1341)&gt;MAX(P$64:P1340)),MAX(Q$64:Q1340)+1,""))),"")</f>
        <v/>
      </c>
    </row>
    <row r="1342" spans="1:17" x14ac:dyDescent="0.2">
      <c r="A1342" s="13">
        <f>HLOOKUP($E$2,历史数据!$V$3:$AE$5000,ROW(A1340),)</f>
        <v>172824</v>
      </c>
      <c r="B1342" s="41">
        <v>38482</v>
      </c>
      <c r="C1342" s="100">
        <f>IFERROR(IF(A1342&lt;&gt;0,MAX($C$4:C1341)+1,""),"")</f>
        <v>1329</v>
      </c>
      <c r="D1342" s="100"/>
      <c r="E1342" s="99">
        <f t="shared" si="136"/>
        <v>38496</v>
      </c>
      <c r="F1342" s="101">
        <f>IFERROR(VLOOKUP(E1342,历史数据!AH:AJ,3,),"")</f>
        <v>5.0173156387454698</v>
      </c>
      <c r="G1342" s="101">
        <f t="shared" si="132"/>
        <v>6.0222991651729725</v>
      </c>
      <c r="H1342" s="105">
        <f t="shared" si="133"/>
        <v>-4.5237496858506754E-3</v>
      </c>
      <c r="I1342" s="101">
        <f>IFERROR(VLOOKUP(E1342,历史数据!AH:AJ,2,),"")</f>
        <v>4.8088038199924101</v>
      </c>
      <c r="J1342" s="104">
        <f t="shared" si="134"/>
        <v>0</v>
      </c>
      <c r="K1342" s="104" t="str">
        <f>IFERROR(IF(AND(J1341=$H$2*1,MAX(K$64:K1341)=MAX(L$64:L1341)),MAX(K$64:K1341)+1,""),"")</f>
        <v/>
      </c>
      <c r="L1342" s="104" t="str">
        <f>IFERROR(IF(AND($F1341/INDEX($F$64:$F1342,MATCH(MAX(M$64:M1342),M$64:M1342,0)-1)&lt;(1-$P$2),MAX(K$64:K1342)&gt;MAX(L$64:L1341)),MAX(K$64:K1342),""),"")</f>
        <v/>
      </c>
      <c r="M1342" s="104" t="str">
        <f>IFERROR(IF(E1342="","",IF(K1342&lt;&gt;"",MAX(M$64:M1341)+1,IF(AND($F1341/INDEX($F$64:$F1342,MATCH(MAX(M$64:M1341),M$64:M1341,0)-1)&gt;(1+$O$2),MAX(K$64:K1342)&gt;MAX(L$64:L1341)),MAX(M$64:M1341)+1,""))),"")</f>
        <v/>
      </c>
      <c r="N1342" s="91">
        <f t="shared" si="135"/>
        <v>0</v>
      </c>
      <c r="O1342" s="91" t="str">
        <f>IFERROR(IF(AND(N1341=$H$2*1,MAX(O$64:O1341)=MAX(P$64:P1341)),MAX(O$64:O1341)+1,""),"")</f>
        <v/>
      </c>
      <c r="P1342" s="91" t="str">
        <f>IFERROR(IF(MOD(MAX(Q$64:Q1342),10*MAX(O$64:O1342))&lt;=2,IF(AND(F1341/INDEX($F$64:$F1342,MATCH(MAX(O$64:O1342),O$64:O1342,0)-1)&lt;(1-$P$2),MAX(O$64:O1342)&gt;MAX(P$64:P1341)),MAX(O$64:O1342),""),IF(AND($F1341/INDEX($F$64:$F1342,MATCH(MAX(Q$64:Q1342),Q$64:Q1342,0)-1)&lt;(1-$P$2),MAX(O$64:O1342)&gt;MAX(P$64:P1341)),MAX(O$64:O1342),"")),"")</f>
        <v/>
      </c>
      <c r="Q1342" s="91" t="str">
        <f>IFERROR(IF(E1342="","",IF(O1342&lt;&gt;"",MAX(O$64:O1342)*10+1,IF(AND($F1341/INDEX($F$64:$F1342,MATCH(MAX(Q$64:Q1341),Q$64:Q1341,0)-1)&gt;(1+$O$2),MAX(O$64:O1342)&gt;MAX(P$64:P1341)),MAX(Q$64:Q1341)+1,""))),"")</f>
        <v/>
      </c>
    </row>
    <row r="1343" spans="1:17" x14ac:dyDescent="0.2">
      <c r="A1343" s="13">
        <f>HLOOKUP($E$2,历史数据!$V$3:$AE$5000,ROW(A1341),)</f>
        <v>144100</v>
      </c>
      <c r="B1343" s="41">
        <v>38483</v>
      </c>
      <c r="C1343" s="100">
        <f>IFERROR(IF(A1343&lt;&gt;0,MAX($C$4:C1342)+1,""),"")</f>
        <v>1330</v>
      </c>
      <c r="D1343" s="100"/>
      <c r="E1343" s="99">
        <f t="shared" si="136"/>
        <v>38497</v>
      </c>
      <c r="F1343" s="101">
        <f>IFERROR(VLOOKUP(E1343,历史数据!AH:AJ,3,),"")</f>
        <v>5.0694435934337401</v>
      </c>
      <c r="G1343" s="101">
        <f t="shared" si="132"/>
        <v>5.9897191934928058</v>
      </c>
      <c r="H1343" s="105">
        <f t="shared" si="133"/>
        <v>-5.4098892775996665E-3</v>
      </c>
      <c r="I1343" s="101">
        <f>IFERROR(VLOOKUP(E1343,历史数据!AH:AJ,2,),"")</f>
        <v>4.9782196727292698</v>
      </c>
      <c r="J1343" s="104">
        <f t="shared" si="134"/>
        <v>0</v>
      </c>
      <c r="K1343" s="104" t="str">
        <f>IFERROR(IF(AND(J1342=$H$2*1,MAX(K$64:K1342)=MAX(L$64:L1342)),MAX(K$64:K1342)+1,""),"")</f>
        <v/>
      </c>
      <c r="L1343" s="104" t="str">
        <f>IFERROR(IF(AND($F1342/INDEX($F$64:$F1343,MATCH(MAX(M$64:M1343),M$64:M1343,0)-1)&lt;(1-$P$2),MAX(K$64:K1343)&gt;MAX(L$64:L1342)),MAX(K$64:K1343),""),"")</f>
        <v/>
      </c>
      <c r="M1343" s="104" t="str">
        <f>IFERROR(IF(E1343="","",IF(K1343&lt;&gt;"",MAX(M$64:M1342)+1,IF(AND($F1342/INDEX($F$64:$F1343,MATCH(MAX(M$64:M1342),M$64:M1342,0)-1)&gt;(1+$O$2),MAX(K$64:K1343)&gt;MAX(L$64:L1342)),MAX(M$64:M1342)+1,""))),"")</f>
        <v/>
      </c>
      <c r="N1343" s="91">
        <f t="shared" si="135"/>
        <v>0</v>
      </c>
      <c r="O1343" s="91" t="str">
        <f>IFERROR(IF(AND(N1342=$H$2*1,MAX(O$64:O1342)=MAX(P$64:P1342)),MAX(O$64:O1342)+1,""),"")</f>
        <v/>
      </c>
      <c r="P1343" s="91" t="str">
        <f>IFERROR(IF(MOD(MAX(Q$64:Q1343),10*MAX(O$64:O1343))&lt;=2,IF(AND(F1342/INDEX($F$64:$F1343,MATCH(MAX(O$64:O1343),O$64:O1343,0)-1)&lt;(1-$P$2),MAX(O$64:O1343)&gt;MAX(P$64:P1342)),MAX(O$64:O1343),""),IF(AND($F1342/INDEX($F$64:$F1343,MATCH(MAX(Q$64:Q1343),Q$64:Q1343,0)-1)&lt;(1-$P$2),MAX(O$64:O1343)&gt;MAX(P$64:P1342)),MAX(O$64:O1343),"")),"")</f>
        <v/>
      </c>
      <c r="Q1343" s="91" t="str">
        <f>IFERROR(IF(E1343="","",IF(O1343&lt;&gt;"",MAX(O$64:O1343)*10+1,IF(AND($F1342/INDEX($F$64:$F1343,MATCH(MAX(Q$64:Q1342),Q$64:Q1342,0)-1)&gt;(1+$O$2),MAX(O$64:O1343)&gt;MAX(P$64:P1342)),MAX(Q$64:Q1342)+1,""))),"")</f>
        <v/>
      </c>
    </row>
    <row r="1344" spans="1:17" x14ac:dyDescent="0.2">
      <c r="A1344" s="13">
        <f>HLOOKUP($E$2,历史数据!$V$3:$AE$5000,ROW(A1342),)</f>
        <v>241399</v>
      </c>
      <c r="B1344" s="41">
        <v>38484</v>
      </c>
      <c r="C1344" s="100">
        <f>IFERROR(IF(A1344&lt;&gt;0,MAX($C$4:C1343)+1,""),"")</f>
        <v>1331</v>
      </c>
      <c r="D1344" s="100"/>
      <c r="E1344" s="99">
        <f t="shared" si="136"/>
        <v>38498</v>
      </c>
      <c r="F1344" s="101">
        <f>IFERROR(VLOOKUP(E1344,历史数据!AH:AJ,3,),"")</f>
        <v>5.1085395594499303</v>
      </c>
      <c r="G1344" s="101">
        <f t="shared" si="132"/>
        <v>5.9564876223790382</v>
      </c>
      <c r="H1344" s="105">
        <f t="shared" si="133"/>
        <v>-5.5481016789351578E-3</v>
      </c>
      <c r="I1344" s="101">
        <f>IFERROR(VLOOKUP(E1344,历史数据!AH:AJ,2,),"")</f>
        <v>5.0173156387454698</v>
      </c>
      <c r="J1344" s="104">
        <f t="shared" si="134"/>
        <v>0</v>
      </c>
      <c r="K1344" s="104" t="str">
        <f>IFERROR(IF(AND(J1343=$H$2*1,MAX(K$64:K1343)=MAX(L$64:L1343)),MAX(K$64:K1343)+1,""),"")</f>
        <v/>
      </c>
      <c r="L1344" s="104" t="str">
        <f>IFERROR(IF(AND($F1343/INDEX($F$64:$F1344,MATCH(MAX(M$64:M1344),M$64:M1344,0)-1)&lt;(1-$P$2),MAX(K$64:K1344)&gt;MAX(L$64:L1343)),MAX(K$64:K1344),""),"")</f>
        <v/>
      </c>
      <c r="M1344" s="104" t="str">
        <f>IFERROR(IF(E1344="","",IF(K1344&lt;&gt;"",MAX(M$64:M1343)+1,IF(AND($F1343/INDEX($F$64:$F1344,MATCH(MAX(M$64:M1343),M$64:M1343,0)-1)&gt;(1+$O$2),MAX(K$64:K1344)&gt;MAX(L$64:L1343)),MAX(M$64:M1343)+1,""))),"")</f>
        <v/>
      </c>
      <c r="N1344" s="91">
        <f t="shared" si="135"/>
        <v>0</v>
      </c>
      <c r="O1344" s="91" t="str">
        <f>IFERROR(IF(AND(N1343=$H$2*1,MAX(O$64:O1343)=MAX(P$64:P1343)),MAX(O$64:O1343)+1,""),"")</f>
        <v/>
      </c>
      <c r="P1344" s="91" t="str">
        <f>IFERROR(IF(MOD(MAX(Q$64:Q1344),10*MAX(O$64:O1344))&lt;=2,IF(AND(F1343/INDEX($F$64:$F1344,MATCH(MAX(O$64:O1344),O$64:O1344,0)-1)&lt;(1-$P$2),MAX(O$64:O1344)&gt;MAX(P$64:P1343)),MAX(O$64:O1344),""),IF(AND($F1343/INDEX($F$64:$F1344,MATCH(MAX(Q$64:Q1344),Q$64:Q1344,0)-1)&lt;(1-$P$2),MAX(O$64:O1344)&gt;MAX(P$64:P1343)),MAX(O$64:O1344),"")),"")</f>
        <v/>
      </c>
      <c r="Q1344" s="91" t="str">
        <f>IFERROR(IF(E1344="","",IF(O1344&lt;&gt;"",MAX(O$64:O1344)*10+1,IF(AND($F1343/INDEX($F$64:$F1344,MATCH(MAX(Q$64:Q1343),Q$64:Q1343,0)-1)&gt;(1+$O$2),MAX(O$64:O1344)&gt;MAX(P$64:P1343)),MAX(Q$64:Q1343)+1,""))),"")</f>
        <v/>
      </c>
    </row>
    <row r="1345" spans="1:17" x14ac:dyDescent="0.2">
      <c r="A1345" s="13">
        <f>HLOOKUP($E$2,历史数据!$V$3:$AE$5000,ROW(A1343),)</f>
        <v>158072</v>
      </c>
      <c r="B1345" s="41">
        <v>38485</v>
      </c>
      <c r="C1345" s="100">
        <f>IFERROR(IF(A1345&lt;&gt;0,MAX($C$4:C1344)+1,""),"")</f>
        <v>1332</v>
      </c>
      <c r="D1345" s="100"/>
      <c r="E1345" s="99">
        <f t="shared" si="136"/>
        <v>38499</v>
      </c>
      <c r="F1345" s="101">
        <f>IFERROR(VLOOKUP(E1345,历史数据!AH:AJ,3,),"")</f>
        <v>5.0694435934337401</v>
      </c>
      <c r="G1345" s="101">
        <f t="shared" ref="G1345:G1408" si="137">IFERROR(IF(E1345="","",AVERAGE(F1286:F1345)),"")</f>
        <v>5.924124850510073</v>
      </c>
      <c r="H1345" s="105">
        <f t="shared" si="133"/>
        <v>-5.4331971995333905E-3</v>
      </c>
      <c r="I1345" s="101">
        <f>IFERROR(VLOOKUP(E1345,历史数据!AH:AJ,2,),"")</f>
        <v>5.1085395594499303</v>
      </c>
      <c r="J1345" s="104">
        <f t="shared" si="134"/>
        <v>0</v>
      </c>
      <c r="K1345" s="104" t="str">
        <f>IFERROR(IF(AND(J1344=$H$2*1,MAX(K$64:K1344)=MAX(L$64:L1344)),MAX(K$64:K1344)+1,""),"")</f>
        <v/>
      </c>
      <c r="L1345" s="104" t="str">
        <f>IFERROR(IF(AND($F1344/INDEX($F$64:$F1345,MATCH(MAX(M$64:M1345),M$64:M1345,0)-1)&lt;(1-$P$2),MAX(K$64:K1345)&gt;MAX(L$64:L1344)),MAX(K$64:K1345),""),"")</f>
        <v/>
      </c>
      <c r="M1345" s="104" t="str">
        <f>IFERROR(IF(E1345="","",IF(K1345&lt;&gt;"",MAX(M$64:M1344)+1,IF(AND($F1344/INDEX($F$64:$F1345,MATCH(MAX(M$64:M1344),M$64:M1344,0)-1)&gt;(1+$O$2),MAX(K$64:K1345)&gt;MAX(L$64:L1344)),MAX(M$64:M1344)+1,""))),"")</f>
        <v/>
      </c>
      <c r="N1345" s="91">
        <f t="shared" si="135"/>
        <v>0</v>
      </c>
      <c r="O1345" s="91" t="str">
        <f>IFERROR(IF(AND(N1344=$H$2*1,MAX(O$64:O1344)=MAX(P$64:P1344)),MAX(O$64:O1344)+1,""),"")</f>
        <v/>
      </c>
      <c r="P1345" s="91" t="str">
        <f>IFERROR(IF(MOD(MAX(Q$64:Q1345),10*MAX(O$64:O1345))&lt;=2,IF(AND(F1344/INDEX($F$64:$F1345,MATCH(MAX(O$64:O1345),O$64:O1345,0)-1)&lt;(1-$P$2),MAX(O$64:O1345)&gt;MAX(P$64:P1344)),MAX(O$64:O1345),""),IF(AND($F1344/INDEX($F$64:$F1345,MATCH(MAX(Q$64:Q1345),Q$64:Q1345,0)-1)&lt;(1-$P$2),MAX(O$64:O1345)&gt;MAX(P$64:P1344)),MAX(O$64:O1345),"")),"")</f>
        <v/>
      </c>
      <c r="Q1345" s="91" t="str">
        <f>IFERROR(IF(E1345="","",IF(O1345&lt;&gt;"",MAX(O$64:O1345)*10+1,IF(AND($F1344/INDEX($F$64:$F1345,MATCH(MAX(Q$64:Q1344),Q$64:Q1344,0)-1)&gt;(1+$O$2),MAX(O$64:O1345)&gt;MAX(P$64:P1344)),MAX(Q$64:Q1344)+1,""))),"")</f>
        <v/>
      </c>
    </row>
    <row r="1346" spans="1:17" x14ac:dyDescent="0.2">
      <c r="A1346" s="13">
        <f>HLOOKUP($E$2,历史数据!$V$3:$AE$5000,ROW(A1344),)</f>
        <v>87450</v>
      </c>
      <c r="B1346" s="41">
        <v>38488</v>
      </c>
      <c r="C1346" s="100">
        <f>IFERROR(IF(A1346&lt;&gt;0,MAX($C$4:C1345)+1,""),"")</f>
        <v>1333</v>
      </c>
      <c r="D1346" s="100"/>
      <c r="E1346" s="99">
        <f t="shared" si="136"/>
        <v>38502</v>
      </c>
      <c r="F1346" s="101">
        <f>IFERROR(VLOOKUP(E1346,历史数据!AH:AJ,3,),"")</f>
        <v>5.27795541218679</v>
      </c>
      <c r="G1346" s="101">
        <f t="shared" si="137"/>
        <v>5.8950200758091249</v>
      </c>
      <c r="H1346" s="105">
        <f t="shared" ref="H1346:H1409" si="138">IFERROR(G1346/G1345-1,"")</f>
        <v>-4.9129239230064625E-3</v>
      </c>
      <c r="I1346" s="101">
        <f>IFERROR(VLOOKUP(E1346,历史数据!AH:AJ,2,),"")</f>
        <v>5.1606675141381997</v>
      </c>
      <c r="J1346" s="104">
        <f t="shared" ref="J1346:J1409" si="139">IFERROR(IF(L1346&lt;&gt;"","0",IF(AND($H1346&gt;0,$F1346&gt;$G1346),J1345+1,0)),"")</f>
        <v>0</v>
      </c>
      <c r="K1346" s="104" t="str">
        <f>IFERROR(IF(AND(J1345=$H$2*1,MAX(K$64:K1345)=MAX(L$64:L1345)),MAX(K$64:K1345)+1,""),"")</f>
        <v/>
      </c>
      <c r="L1346" s="104" t="str">
        <f>IFERROR(IF(AND($F1345/INDEX($F$64:$F1346,MATCH(MAX(M$64:M1346),M$64:M1346,0)-1)&lt;(1-$P$2),MAX(K$64:K1346)&gt;MAX(L$64:L1345)),MAX(K$64:K1346),""),"")</f>
        <v/>
      </c>
      <c r="M1346" s="104" t="str">
        <f>IFERROR(IF(E1346="","",IF(K1346&lt;&gt;"",MAX(M$64:M1345)+1,IF(AND($F1345/INDEX($F$64:$F1346,MATCH(MAX(M$64:M1345),M$64:M1345,0)-1)&gt;(1+$O$2),MAX(K$64:K1346)&gt;MAX(L$64:L1345)),MAX(M$64:M1345)+1,""))),"")</f>
        <v/>
      </c>
      <c r="N1346" s="91">
        <f t="shared" ref="N1346:N1409" si="140">IFERROR(IF(P1346&lt;&gt;"","0",IF(AND($H1346&gt;0,$F1346&gt;$G1346),N1345+1,0)),"")</f>
        <v>0</v>
      </c>
      <c r="O1346" s="91" t="str">
        <f>IFERROR(IF(AND(N1345=$H$2*1,MAX(O$64:O1345)=MAX(P$64:P1345)),MAX(O$64:O1345)+1,""),"")</f>
        <v/>
      </c>
      <c r="P1346" s="91" t="str">
        <f>IFERROR(IF(MOD(MAX(Q$64:Q1346),10*MAX(O$64:O1346))&lt;=2,IF(AND(F1345/INDEX($F$64:$F1346,MATCH(MAX(O$64:O1346),O$64:O1346,0)-1)&lt;(1-$P$2),MAX(O$64:O1346)&gt;MAX(P$64:P1345)),MAX(O$64:O1346),""),IF(AND($F1345/INDEX($F$64:$F1346,MATCH(MAX(Q$64:Q1346),Q$64:Q1346,0)-1)&lt;(1-$P$2),MAX(O$64:O1346)&gt;MAX(P$64:P1345)),MAX(O$64:O1346),"")),"")</f>
        <v/>
      </c>
      <c r="Q1346" s="91" t="str">
        <f>IFERROR(IF(E1346="","",IF(O1346&lt;&gt;"",MAX(O$64:O1346)*10+1,IF(AND($F1345/INDEX($F$64:$F1346,MATCH(MAX(Q$64:Q1345),Q$64:Q1345,0)-1)&gt;(1+$O$2),MAX(O$64:O1346)&gt;MAX(P$64:P1345)),MAX(Q$64:Q1345)+1,""))),"")</f>
        <v/>
      </c>
    </row>
    <row r="1347" spans="1:17" x14ac:dyDescent="0.2">
      <c r="A1347" s="13">
        <f>HLOOKUP($E$2,历史数据!$V$3:$AE$5000,ROW(A1345),)</f>
        <v>0</v>
      </c>
      <c r="B1347" s="41">
        <v>38489</v>
      </c>
      <c r="C1347" s="100" t="str">
        <f>IFERROR(IF(A1347&lt;&gt;0,MAX($C$4:C1346)+1,""),"")</f>
        <v/>
      </c>
      <c r="D1347" s="100"/>
      <c r="E1347" s="99">
        <f t="shared" si="136"/>
        <v>38503</v>
      </c>
      <c r="F1347" s="101">
        <f>IFERROR(VLOOKUP(E1347,历史数据!AH:AJ,3,),"")</f>
        <v>5.2127954688264602</v>
      </c>
      <c r="G1347" s="101">
        <f t="shared" si="137"/>
        <v>5.8674356997865855</v>
      </c>
      <c r="H1347" s="105">
        <f t="shared" si="138"/>
        <v>-4.6792675288308549E-3</v>
      </c>
      <c r="I1347" s="101">
        <f>IFERROR(VLOOKUP(E1347,历史数据!AH:AJ,2,),"")</f>
        <v>5.2518914348426602</v>
      </c>
      <c r="J1347" s="104">
        <f t="shared" si="139"/>
        <v>0</v>
      </c>
      <c r="K1347" s="104" t="str">
        <f>IFERROR(IF(AND(J1346=$H$2*1,MAX(K$64:K1346)=MAX(L$64:L1346)),MAX(K$64:K1346)+1,""),"")</f>
        <v/>
      </c>
      <c r="L1347" s="104" t="str">
        <f>IFERROR(IF(AND($F1346/INDEX($F$64:$F1347,MATCH(MAX(M$64:M1347),M$64:M1347,0)-1)&lt;(1-$P$2),MAX(K$64:K1347)&gt;MAX(L$64:L1346)),MAX(K$64:K1347),""),"")</f>
        <v/>
      </c>
      <c r="M1347" s="104" t="str">
        <f>IFERROR(IF(E1347="","",IF(K1347&lt;&gt;"",MAX(M$64:M1346)+1,IF(AND($F1346/INDEX($F$64:$F1347,MATCH(MAX(M$64:M1346),M$64:M1346,0)-1)&gt;(1+$O$2),MAX(K$64:K1347)&gt;MAX(L$64:L1346)),MAX(M$64:M1346)+1,""))),"")</f>
        <v/>
      </c>
      <c r="N1347" s="91">
        <f t="shared" si="140"/>
        <v>0</v>
      </c>
      <c r="O1347" s="91" t="str">
        <f>IFERROR(IF(AND(N1346=$H$2*1,MAX(O$64:O1346)=MAX(P$64:P1346)),MAX(O$64:O1346)+1,""),"")</f>
        <v/>
      </c>
      <c r="P1347" s="91" t="str">
        <f>IFERROR(IF(MOD(MAX(Q$64:Q1347),10*MAX(O$64:O1347))&lt;=2,IF(AND(F1346/INDEX($F$64:$F1347,MATCH(MAX(O$64:O1347),O$64:O1347,0)-1)&lt;(1-$P$2),MAX(O$64:O1347)&gt;MAX(P$64:P1346)),MAX(O$64:O1347),""),IF(AND($F1346/INDEX($F$64:$F1347,MATCH(MAX(Q$64:Q1347),Q$64:Q1347,0)-1)&lt;(1-$P$2),MAX(O$64:O1347)&gt;MAX(P$64:P1346)),MAX(O$64:O1347),"")),"")</f>
        <v/>
      </c>
      <c r="Q1347" s="91" t="str">
        <f>IFERROR(IF(E1347="","",IF(O1347&lt;&gt;"",MAX(O$64:O1347)*10+1,IF(AND($F1346/INDEX($F$64:$F1347,MATCH(MAX(Q$64:Q1346),Q$64:Q1346,0)-1)&gt;(1+$O$2),MAX(O$64:O1347)&gt;MAX(P$64:P1346)),MAX(Q$64:Q1346)+1,""))),"")</f>
        <v/>
      </c>
    </row>
    <row r="1348" spans="1:17" x14ac:dyDescent="0.2">
      <c r="A1348" s="13">
        <f>HLOOKUP($E$2,历史数据!$V$3:$AE$5000,ROW(A1346),)</f>
        <v>432074</v>
      </c>
      <c r="B1348" s="41">
        <v>38490</v>
      </c>
      <c r="C1348" s="100">
        <f>IFERROR(IF(A1348&lt;&gt;0,MAX($C$4:C1347)+1,""),"")</f>
        <v>1334</v>
      </c>
      <c r="D1348" s="100"/>
      <c r="E1348" s="99">
        <f t="shared" si="136"/>
        <v>38504</v>
      </c>
      <c r="F1348" s="101">
        <f>IFERROR(VLOOKUP(E1348,历史数据!AH:AJ,3,),"")</f>
        <v>5.1215715481219997</v>
      </c>
      <c r="G1348" s="101">
        <f t="shared" si="137"/>
        <v>5.8387653247080396</v>
      </c>
      <c r="H1348" s="105">
        <f t="shared" si="138"/>
        <v>-4.8863552232176755E-3</v>
      </c>
      <c r="I1348" s="101">
        <f>IFERROR(VLOOKUP(E1348,历史数据!AH:AJ,2,),"")</f>
        <v>5.1606675141381997</v>
      </c>
      <c r="J1348" s="104">
        <f t="shared" si="139"/>
        <v>0</v>
      </c>
      <c r="K1348" s="104" t="str">
        <f>IFERROR(IF(AND(J1347=$H$2*1,MAX(K$64:K1347)=MAX(L$64:L1347)),MAX(K$64:K1347)+1,""),"")</f>
        <v/>
      </c>
      <c r="L1348" s="104" t="str">
        <f>IFERROR(IF(AND($F1347/INDEX($F$64:$F1348,MATCH(MAX(M$64:M1348),M$64:M1348,0)-1)&lt;(1-$P$2),MAX(K$64:K1348)&gt;MAX(L$64:L1347)),MAX(K$64:K1348),""),"")</f>
        <v/>
      </c>
      <c r="M1348" s="104" t="str">
        <f>IFERROR(IF(E1348="","",IF(K1348&lt;&gt;"",MAX(M$64:M1347)+1,IF(AND($F1347/INDEX($F$64:$F1348,MATCH(MAX(M$64:M1347),M$64:M1347,0)-1)&gt;(1+$O$2),MAX(K$64:K1348)&gt;MAX(L$64:L1347)),MAX(M$64:M1347)+1,""))),"")</f>
        <v/>
      </c>
      <c r="N1348" s="91">
        <f t="shared" si="140"/>
        <v>0</v>
      </c>
      <c r="O1348" s="91" t="str">
        <f>IFERROR(IF(AND(N1347=$H$2*1,MAX(O$64:O1347)=MAX(P$64:P1347)),MAX(O$64:O1347)+1,""),"")</f>
        <v/>
      </c>
      <c r="P1348" s="91" t="str">
        <f>IFERROR(IF(MOD(MAX(Q$64:Q1348),10*MAX(O$64:O1348))&lt;=2,IF(AND(F1347/INDEX($F$64:$F1348,MATCH(MAX(O$64:O1348),O$64:O1348,0)-1)&lt;(1-$P$2),MAX(O$64:O1348)&gt;MAX(P$64:P1347)),MAX(O$64:O1348),""),IF(AND($F1347/INDEX($F$64:$F1348,MATCH(MAX(Q$64:Q1348),Q$64:Q1348,0)-1)&lt;(1-$P$2),MAX(O$64:O1348)&gt;MAX(P$64:P1347)),MAX(O$64:O1348),"")),"")</f>
        <v/>
      </c>
      <c r="Q1348" s="91" t="str">
        <f>IFERROR(IF(E1348="","",IF(O1348&lt;&gt;"",MAX(O$64:O1348)*10+1,IF(AND($F1347/INDEX($F$64:$F1348,MATCH(MAX(Q$64:Q1347),Q$64:Q1347,0)-1)&gt;(1+$O$2),MAX(O$64:O1348)&gt;MAX(P$64:P1347)),MAX(Q$64:Q1347)+1,""))),"")</f>
        <v/>
      </c>
    </row>
    <row r="1349" spans="1:17" x14ac:dyDescent="0.2">
      <c r="A1349" s="13">
        <f>HLOOKUP($E$2,历史数据!$V$3:$AE$5000,ROW(A1347),)</f>
        <v>159914</v>
      </c>
      <c r="B1349" s="41">
        <v>38491</v>
      </c>
      <c r="C1349" s="100">
        <f>IFERROR(IF(A1349&lt;&gt;0,MAX($C$4:C1348)+1,""),"")</f>
        <v>1335</v>
      </c>
      <c r="D1349" s="100"/>
      <c r="E1349" s="99">
        <f t="shared" si="136"/>
        <v>38505</v>
      </c>
      <c r="F1349" s="101">
        <f>IFERROR(VLOOKUP(E1349,历史数据!AH:AJ,3,),"")</f>
        <v>5.0955075707778699</v>
      </c>
      <c r="G1349" s="101">
        <f t="shared" si="137"/>
        <v>5.8096605500070932</v>
      </c>
      <c r="H1349" s="105">
        <f t="shared" si="138"/>
        <v>-4.9847481586189346E-3</v>
      </c>
      <c r="I1349" s="101">
        <f>IFERROR(VLOOKUP(E1349,历史数据!AH:AJ,2,),"")</f>
        <v>5.1215715481219997</v>
      </c>
      <c r="J1349" s="104">
        <f t="shared" si="139"/>
        <v>0</v>
      </c>
      <c r="K1349" s="104" t="str">
        <f>IFERROR(IF(AND(J1348=$H$2*1,MAX(K$64:K1348)=MAX(L$64:L1348)),MAX(K$64:K1348)+1,""),"")</f>
        <v/>
      </c>
      <c r="L1349" s="104" t="str">
        <f>IFERROR(IF(AND($F1348/INDEX($F$64:$F1349,MATCH(MAX(M$64:M1349),M$64:M1349,0)-1)&lt;(1-$P$2),MAX(K$64:K1349)&gt;MAX(L$64:L1348)),MAX(K$64:K1349),""),"")</f>
        <v/>
      </c>
      <c r="M1349" s="104" t="str">
        <f>IFERROR(IF(E1349="","",IF(K1349&lt;&gt;"",MAX(M$64:M1348)+1,IF(AND($F1348/INDEX($F$64:$F1349,MATCH(MAX(M$64:M1348),M$64:M1348,0)-1)&gt;(1+$O$2),MAX(K$64:K1349)&gt;MAX(L$64:L1348)),MAX(M$64:M1348)+1,""))),"")</f>
        <v/>
      </c>
      <c r="N1349" s="91">
        <f t="shared" si="140"/>
        <v>0</v>
      </c>
      <c r="O1349" s="91" t="str">
        <f>IFERROR(IF(AND(N1348=$H$2*1,MAX(O$64:O1348)=MAX(P$64:P1348)),MAX(O$64:O1348)+1,""),"")</f>
        <v/>
      </c>
      <c r="P1349" s="91" t="str">
        <f>IFERROR(IF(MOD(MAX(Q$64:Q1349),10*MAX(O$64:O1349))&lt;=2,IF(AND(F1348/INDEX($F$64:$F1349,MATCH(MAX(O$64:O1349),O$64:O1349,0)-1)&lt;(1-$P$2),MAX(O$64:O1349)&gt;MAX(P$64:P1348)),MAX(O$64:O1349),""),IF(AND($F1348/INDEX($F$64:$F1349,MATCH(MAX(Q$64:Q1349),Q$64:Q1349,0)-1)&lt;(1-$P$2),MAX(O$64:O1349)&gt;MAX(P$64:P1348)),MAX(O$64:O1349),"")),"")</f>
        <v/>
      </c>
      <c r="Q1349" s="91" t="str">
        <f>IFERROR(IF(E1349="","",IF(O1349&lt;&gt;"",MAX(O$64:O1349)*10+1,IF(AND($F1348/INDEX($F$64:$F1349,MATCH(MAX(Q$64:Q1348),Q$64:Q1348,0)-1)&gt;(1+$O$2),MAX(O$64:O1349)&gt;MAX(P$64:P1348)),MAX(Q$64:Q1348)+1,""))),"")</f>
        <v/>
      </c>
    </row>
    <row r="1350" spans="1:17" x14ac:dyDescent="0.2">
      <c r="A1350" s="13">
        <f>HLOOKUP($E$2,历史数据!$V$3:$AE$5000,ROW(A1348),)</f>
        <v>139600</v>
      </c>
      <c r="B1350" s="41">
        <v>38492</v>
      </c>
      <c r="C1350" s="100">
        <f>IFERROR(IF(A1350&lt;&gt;0,MAX($C$4:C1349)+1,""),"")</f>
        <v>1336</v>
      </c>
      <c r="D1350" s="100"/>
      <c r="E1350" s="99">
        <f t="shared" ref="E1350:E1413" si="141">IFERROR(INDEX(B:B,MATCH(ROW(A1346),C:C,0)),"")</f>
        <v>38506</v>
      </c>
      <c r="F1350" s="101">
        <f>IFERROR(VLOOKUP(E1350,历史数据!AH:AJ,3,),"")</f>
        <v>5.0173156387454698</v>
      </c>
      <c r="G1350" s="101">
        <f t="shared" si="137"/>
        <v>5.7799041758725416</v>
      </c>
      <c r="H1350" s="105">
        <f t="shared" si="138"/>
        <v>-5.1218782712727506E-3</v>
      </c>
      <c r="I1350" s="101">
        <f>IFERROR(VLOOKUP(E1350,历史数据!AH:AJ,2,),"")</f>
        <v>5.1346035367940699</v>
      </c>
      <c r="J1350" s="104">
        <f t="shared" si="139"/>
        <v>0</v>
      </c>
      <c r="K1350" s="104" t="str">
        <f>IFERROR(IF(AND(J1349=$H$2*1,MAX(K$64:K1349)=MAX(L$64:L1349)),MAX(K$64:K1349)+1,""),"")</f>
        <v/>
      </c>
      <c r="L1350" s="104" t="str">
        <f>IFERROR(IF(AND($F1349/INDEX($F$64:$F1350,MATCH(MAX(M$64:M1350),M$64:M1350,0)-1)&lt;(1-$P$2),MAX(K$64:K1350)&gt;MAX(L$64:L1349)),MAX(K$64:K1350),""),"")</f>
        <v/>
      </c>
      <c r="M1350" s="104" t="str">
        <f>IFERROR(IF(E1350="","",IF(K1350&lt;&gt;"",MAX(M$64:M1349)+1,IF(AND($F1349/INDEX($F$64:$F1350,MATCH(MAX(M$64:M1349),M$64:M1349,0)-1)&gt;(1+$O$2),MAX(K$64:K1350)&gt;MAX(L$64:L1349)),MAX(M$64:M1349)+1,""))),"")</f>
        <v/>
      </c>
      <c r="N1350" s="91">
        <f t="shared" si="140"/>
        <v>0</v>
      </c>
      <c r="O1350" s="91" t="str">
        <f>IFERROR(IF(AND(N1349=$H$2*1,MAX(O$64:O1349)=MAX(P$64:P1349)),MAX(O$64:O1349)+1,""),"")</f>
        <v/>
      </c>
      <c r="P1350" s="91" t="str">
        <f>IFERROR(IF(MOD(MAX(Q$64:Q1350),10*MAX(O$64:O1350))&lt;=2,IF(AND(F1349/INDEX($F$64:$F1350,MATCH(MAX(O$64:O1350),O$64:O1350,0)-1)&lt;(1-$P$2),MAX(O$64:O1350)&gt;MAX(P$64:P1349)),MAX(O$64:O1350),""),IF(AND($F1349/INDEX($F$64:$F1350,MATCH(MAX(Q$64:Q1350),Q$64:Q1350,0)-1)&lt;(1-$P$2),MAX(O$64:O1350)&gt;MAX(P$64:P1349)),MAX(O$64:O1350),"")),"")</f>
        <v/>
      </c>
      <c r="Q1350" s="91" t="str">
        <f>IFERROR(IF(E1350="","",IF(O1350&lt;&gt;"",MAX(O$64:O1350)*10+1,IF(AND($F1349/INDEX($F$64:$F1350,MATCH(MAX(Q$64:Q1349),Q$64:Q1349,0)-1)&gt;(1+$O$2),MAX(O$64:O1350)&gt;MAX(P$64:P1349)),MAX(Q$64:Q1349)+1,""))),"")</f>
        <v/>
      </c>
    </row>
    <row r="1351" spans="1:17" x14ac:dyDescent="0.2">
      <c r="A1351" s="13">
        <f>HLOOKUP($E$2,历史数据!$V$3:$AE$5000,ROW(A1349),)</f>
        <v>118401</v>
      </c>
      <c r="B1351" s="41">
        <v>38495</v>
      </c>
      <c r="C1351" s="100">
        <f>IFERROR(IF(A1351&lt;&gt;0,MAX($C$4:C1350)+1,""),"")</f>
        <v>1337</v>
      </c>
      <c r="D1351" s="100"/>
      <c r="E1351" s="99">
        <f t="shared" si="141"/>
        <v>38509</v>
      </c>
      <c r="F1351" s="101">
        <f>IFERROR(VLOOKUP(E1351,历史数据!AH:AJ,3,),"")</f>
        <v>5.0173156387454698</v>
      </c>
      <c r="G1351" s="101">
        <f t="shared" si="137"/>
        <v>5.750582201360392</v>
      </c>
      <c r="H1351" s="105">
        <f t="shared" si="138"/>
        <v>-5.0730900755328046E-3</v>
      </c>
      <c r="I1351" s="101">
        <f>IFERROR(VLOOKUP(E1351,历史数据!AH:AJ,2,),"")</f>
        <v>5.0564116047616698</v>
      </c>
      <c r="J1351" s="104">
        <f t="shared" si="139"/>
        <v>0</v>
      </c>
      <c r="K1351" s="104" t="str">
        <f>IFERROR(IF(AND(J1350=$H$2*1,MAX(K$64:K1350)=MAX(L$64:L1350)),MAX(K$64:K1350)+1,""),"")</f>
        <v/>
      </c>
      <c r="L1351" s="104" t="str">
        <f>IFERROR(IF(AND($F1350/INDEX($F$64:$F1351,MATCH(MAX(M$64:M1351),M$64:M1351,0)-1)&lt;(1-$P$2),MAX(K$64:K1351)&gt;MAX(L$64:L1350)),MAX(K$64:K1351),""),"")</f>
        <v/>
      </c>
      <c r="M1351" s="104" t="str">
        <f>IFERROR(IF(E1351="","",IF(K1351&lt;&gt;"",MAX(M$64:M1350)+1,IF(AND($F1350/INDEX($F$64:$F1351,MATCH(MAX(M$64:M1350),M$64:M1350,0)-1)&gt;(1+$O$2),MAX(K$64:K1351)&gt;MAX(L$64:L1350)),MAX(M$64:M1350)+1,""))),"")</f>
        <v/>
      </c>
      <c r="N1351" s="91">
        <f t="shared" si="140"/>
        <v>0</v>
      </c>
      <c r="O1351" s="91" t="str">
        <f>IFERROR(IF(AND(N1350=$H$2*1,MAX(O$64:O1350)=MAX(P$64:P1350)),MAX(O$64:O1350)+1,""),"")</f>
        <v/>
      </c>
      <c r="P1351" s="91" t="str">
        <f>IFERROR(IF(MOD(MAX(Q$64:Q1351),10*MAX(O$64:O1351))&lt;=2,IF(AND(F1350/INDEX($F$64:$F1351,MATCH(MAX(O$64:O1351),O$64:O1351,0)-1)&lt;(1-$P$2),MAX(O$64:O1351)&gt;MAX(P$64:P1350)),MAX(O$64:O1351),""),IF(AND($F1350/INDEX($F$64:$F1351,MATCH(MAX(Q$64:Q1351),Q$64:Q1351,0)-1)&lt;(1-$P$2),MAX(O$64:O1351)&gt;MAX(P$64:P1350)),MAX(O$64:O1351),"")),"")</f>
        <v/>
      </c>
      <c r="Q1351" s="91" t="str">
        <f>IFERROR(IF(E1351="","",IF(O1351&lt;&gt;"",MAX(O$64:O1351)*10+1,IF(AND($F1350/INDEX($F$64:$F1351,MATCH(MAX(Q$64:Q1350),Q$64:Q1350,0)-1)&gt;(1+$O$2),MAX(O$64:O1351)&gt;MAX(P$64:P1350)),MAX(Q$64:Q1350)+1,""))),"")</f>
        <v/>
      </c>
    </row>
    <row r="1352" spans="1:17" x14ac:dyDescent="0.2">
      <c r="A1352" s="13">
        <f>HLOOKUP($E$2,历史数据!$V$3:$AE$5000,ROW(A1350),)</f>
        <v>76952</v>
      </c>
      <c r="B1352" s="41">
        <v>38496</v>
      </c>
      <c r="C1352" s="100">
        <f>IFERROR(IF(A1352&lt;&gt;0,MAX($C$4:C1351)+1,""),"")</f>
        <v>1338</v>
      </c>
      <c r="D1352" s="100"/>
      <c r="E1352" s="99">
        <f t="shared" si="141"/>
        <v>38510</v>
      </c>
      <c r="F1352" s="101">
        <f>IFERROR(VLOOKUP(E1352,历史数据!AH:AJ,3,),"")</f>
        <v>5.1736995028102601</v>
      </c>
      <c r="G1352" s="101">
        <f t="shared" si="137"/>
        <v>5.7236494247714562</v>
      </c>
      <c r="H1352" s="105">
        <f t="shared" si="138"/>
        <v>-4.6834869315605099E-3</v>
      </c>
      <c r="I1352" s="101">
        <f>IFERROR(VLOOKUP(E1352,历史数据!AH:AJ,2,),"")</f>
        <v>5.03034762741754</v>
      </c>
      <c r="J1352" s="104">
        <f t="shared" si="139"/>
        <v>0</v>
      </c>
      <c r="K1352" s="104" t="str">
        <f>IFERROR(IF(AND(J1351=$H$2*1,MAX(K$64:K1351)=MAX(L$64:L1351)),MAX(K$64:K1351)+1,""),"")</f>
        <v/>
      </c>
      <c r="L1352" s="104" t="str">
        <f>IFERROR(IF(AND($F1351/INDEX($F$64:$F1352,MATCH(MAX(M$64:M1352),M$64:M1352,0)-1)&lt;(1-$P$2),MAX(K$64:K1352)&gt;MAX(L$64:L1351)),MAX(K$64:K1352),""),"")</f>
        <v/>
      </c>
      <c r="M1352" s="104" t="str">
        <f>IFERROR(IF(E1352="","",IF(K1352&lt;&gt;"",MAX(M$64:M1351)+1,IF(AND($F1351/INDEX($F$64:$F1352,MATCH(MAX(M$64:M1351),M$64:M1351,0)-1)&gt;(1+$O$2),MAX(K$64:K1352)&gt;MAX(L$64:L1351)),MAX(M$64:M1351)+1,""))),"")</f>
        <v/>
      </c>
      <c r="N1352" s="91">
        <f t="shared" si="140"/>
        <v>0</v>
      </c>
      <c r="O1352" s="91" t="str">
        <f>IFERROR(IF(AND(N1351=$H$2*1,MAX(O$64:O1351)=MAX(P$64:P1351)),MAX(O$64:O1351)+1,""),"")</f>
        <v/>
      </c>
      <c r="P1352" s="91" t="str">
        <f>IFERROR(IF(MOD(MAX(Q$64:Q1352),10*MAX(O$64:O1352))&lt;=2,IF(AND(F1351/INDEX($F$64:$F1352,MATCH(MAX(O$64:O1352),O$64:O1352,0)-1)&lt;(1-$P$2),MAX(O$64:O1352)&gt;MAX(P$64:P1351)),MAX(O$64:O1352),""),IF(AND($F1351/INDEX($F$64:$F1352,MATCH(MAX(Q$64:Q1352),Q$64:Q1352,0)-1)&lt;(1-$P$2),MAX(O$64:O1352)&gt;MAX(P$64:P1351)),MAX(O$64:O1352),"")),"")</f>
        <v/>
      </c>
      <c r="Q1352" s="91" t="str">
        <f>IFERROR(IF(E1352="","",IF(O1352&lt;&gt;"",MAX(O$64:O1352)*10+1,IF(AND($F1351/INDEX($F$64:$F1352,MATCH(MAX(Q$64:Q1351),Q$64:Q1351,0)-1)&gt;(1+$O$2),MAX(O$64:O1352)&gt;MAX(P$64:P1351)),MAX(Q$64:Q1351)+1,""))),"")</f>
        <v/>
      </c>
    </row>
    <row r="1353" spans="1:17" x14ac:dyDescent="0.2">
      <c r="A1353" s="13">
        <f>HLOOKUP($E$2,历史数据!$V$3:$AE$5000,ROW(A1351),)</f>
        <v>86354</v>
      </c>
      <c r="B1353" s="41">
        <v>38497</v>
      </c>
      <c r="C1353" s="100">
        <f>IFERROR(IF(A1353&lt;&gt;0,MAX($C$4:C1352)+1,""),"")</f>
        <v>1339</v>
      </c>
      <c r="D1353" s="100"/>
      <c r="E1353" s="99">
        <f t="shared" si="141"/>
        <v>38511</v>
      </c>
      <c r="F1353" s="101">
        <f>IFERROR(VLOOKUP(E1353,历史数据!AH:AJ,3,),"")</f>
        <v>5.6949790496929102</v>
      </c>
      <c r="G1353" s="101">
        <f t="shared" si="137"/>
        <v>5.7034498423297526</v>
      </c>
      <c r="H1353" s="105">
        <f t="shared" si="138"/>
        <v>-3.5291438979965228E-3</v>
      </c>
      <c r="I1353" s="101">
        <f>IFERROR(VLOOKUP(E1353,历史数据!AH:AJ,2,),"")</f>
        <v>5.6949790496929102</v>
      </c>
      <c r="J1353" s="104">
        <f t="shared" si="139"/>
        <v>0</v>
      </c>
      <c r="K1353" s="104" t="str">
        <f>IFERROR(IF(AND(J1352=$H$2*1,MAX(K$64:K1352)=MAX(L$64:L1352)),MAX(K$64:K1352)+1,""),"")</f>
        <v/>
      </c>
      <c r="L1353" s="104" t="str">
        <f>IFERROR(IF(AND($F1352/INDEX($F$64:$F1353,MATCH(MAX(M$64:M1353),M$64:M1353,0)-1)&lt;(1-$P$2),MAX(K$64:K1353)&gt;MAX(L$64:L1352)),MAX(K$64:K1353),""),"")</f>
        <v/>
      </c>
      <c r="M1353" s="104" t="str">
        <f>IFERROR(IF(E1353="","",IF(K1353&lt;&gt;"",MAX(M$64:M1352)+1,IF(AND($F1352/INDEX($F$64:$F1353,MATCH(MAX(M$64:M1352),M$64:M1352,0)-1)&gt;(1+$O$2),MAX(K$64:K1353)&gt;MAX(L$64:L1352)),MAX(M$64:M1352)+1,""))),"")</f>
        <v/>
      </c>
      <c r="N1353" s="91">
        <f t="shared" si="140"/>
        <v>0</v>
      </c>
      <c r="O1353" s="91" t="str">
        <f>IFERROR(IF(AND(N1352=$H$2*1,MAX(O$64:O1352)=MAX(P$64:P1352)),MAX(O$64:O1352)+1,""),"")</f>
        <v/>
      </c>
      <c r="P1353" s="91" t="str">
        <f>IFERROR(IF(MOD(MAX(Q$64:Q1353),10*MAX(O$64:O1353))&lt;=2,IF(AND(F1352/INDEX($F$64:$F1353,MATCH(MAX(O$64:O1353),O$64:O1353,0)-1)&lt;(1-$P$2),MAX(O$64:O1353)&gt;MAX(P$64:P1352)),MAX(O$64:O1353),""),IF(AND($F1352/INDEX($F$64:$F1353,MATCH(MAX(Q$64:Q1353),Q$64:Q1353,0)-1)&lt;(1-$P$2),MAX(O$64:O1353)&gt;MAX(P$64:P1352)),MAX(O$64:O1353),"")),"")</f>
        <v/>
      </c>
      <c r="Q1353" s="91" t="str">
        <f>IFERROR(IF(E1353="","",IF(O1353&lt;&gt;"",MAX(O$64:O1353)*10+1,IF(AND($F1352/INDEX($F$64:$F1353,MATCH(MAX(Q$64:Q1352),Q$64:Q1352,0)-1)&gt;(1+$O$2),MAX(O$64:O1353)&gt;MAX(P$64:P1352)),MAX(Q$64:Q1352)+1,""))),"")</f>
        <v/>
      </c>
    </row>
    <row r="1354" spans="1:17" x14ac:dyDescent="0.2">
      <c r="A1354" s="13">
        <f>HLOOKUP($E$2,历史数据!$V$3:$AE$5000,ROW(A1352),)</f>
        <v>166903</v>
      </c>
      <c r="B1354" s="41">
        <v>38498</v>
      </c>
      <c r="C1354" s="100">
        <f>IFERROR(IF(A1354&lt;&gt;0,MAX($C$4:C1353)+1,""),"")</f>
        <v>1340</v>
      </c>
      <c r="D1354" s="100"/>
      <c r="E1354" s="99">
        <f t="shared" si="141"/>
        <v>38512</v>
      </c>
      <c r="F1354" s="101">
        <f>IFERROR(VLOOKUP(E1354,历史数据!AH:AJ,3,),"")</f>
        <v>6.0729067211828296</v>
      </c>
      <c r="G1354" s="101">
        <f t="shared" si="137"/>
        <v>5.6893318546016811</v>
      </c>
      <c r="H1354" s="105">
        <f t="shared" si="138"/>
        <v>-2.4753417875775785E-3</v>
      </c>
      <c r="I1354" s="101">
        <f>IFERROR(VLOOKUP(E1354,历史数据!AH:AJ,2,),"")</f>
        <v>6.2553545625917604</v>
      </c>
      <c r="J1354" s="104">
        <f t="shared" si="139"/>
        <v>0</v>
      </c>
      <c r="K1354" s="104" t="str">
        <f>IFERROR(IF(AND(J1353=$H$2*1,MAX(K$64:K1353)=MAX(L$64:L1353)),MAX(K$64:K1353)+1,""),"")</f>
        <v/>
      </c>
      <c r="L1354" s="104" t="str">
        <f>IFERROR(IF(AND($F1353/INDEX($F$64:$F1354,MATCH(MAX(M$64:M1354),M$64:M1354,0)-1)&lt;(1-$P$2),MAX(K$64:K1354)&gt;MAX(L$64:L1353)),MAX(K$64:K1354),""),"")</f>
        <v/>
      </c>
      <c r="M1354" s="104" t="str">
        <f>IFERROR(IF(E1354="","",IF(K1354&lt;&gt;"",MAX(M$64:M1353)+1,IF(AND($F1353/INDEX($F$64:$F1354,MATCH(MAX(M$64:M1353),M$64:M1353,0)-1)&gt;(1+$O$2),MAX(K$64:K1354)&gt;MAX(L$64:L1353)),MAX(M$64:M1353)+1,""))),"")</f>
        <v/>
      </c>
      <c r="N1354" s="91">
        <f t="shared" si="140"/>
        <v>0</v>
      </c>
      <c r="O1354" s="91" t="str">
        <f>IFERROR(IF(AND(N1353=$H$2*1,MAX(O$64:O1353)=MAX(P$64:P1353)),MAX(O$64:O1353)+1,""),"")</f>
        <v/>
      </c>
      <c r="P1354" s="91" t="str">
        <f>IFERROR(IF(MOD(MAX(Q$64:Q1354),10*MAX(O$64:O1354))&lt;=2,IF(AND(F1353/INDEX($F$64:$F1354,MATCH(MAX(O$64:O1354),O$64:O1354,0)-1)&lt;(1-$P$2),MAX(O$64:O1354)&gt;MAX(P$64:P1353)),MAX(O$64:O1354),""),IF(AND($F1353/INDEX($F$64:$F1354,MATCH(MAX(Q$64:Q1354),Q$64:Q1354,0)-1)&lt;(1-$P$2),MAX(O$64:O1354)&gt;MAX(P$64:P1353)),MAX(O$64:O1354),"")),"")</f>
        <v/>
      </c>
      <c r="Q1354" s="91" t="str">
        <f>IFERROR(IF(E1354="","",IF(O1354&lt;&gt;"",MAX(O$64:O1354)*10+1,IF(AND($F1353/INDEX($F$64:$F1354,MATCH(MAX(Q$64:Q1353),Q$64:Q1353,0)-1)&gt;(1+$O$2),MAX(O$64:O1354)&gt;MAX(P$64:P1353)),MAX(Q$64:Q1353)+1,""))),"")</f>
        <v/>
      </c>
    </row>
    <row r="1355" spans="1:17" x14ac:dyDescent="0.2">
      <c r="A1355" s="13">
        <f>HLOOKUP($E$2,历史数据!$V$3:$AE$5000,ROW(A1353),)</f>
        <v>263510</v>
      </c>
      <c r="B1355" s="41">
        <v>38499</v>
      </c>
      <c r="C1355" s="100">
        <f>IFERROR(IF(A1355&lt;&gt;0,MAX($C$4:C1354)+1,""),"")</f>
        <v>1341</v>
      </c>
      <c r="D1355" s="100"/>
      <c r="E1355" s="99">
        <f t="shared" si="141"/>
        <v>38513</v>
      </c>
      <c r="F1355" s="101">
        <f>IFERROR(VLOOKUP(E1355,历史数据!AH:AJ,3,),"")</f>
        <v>5.8122669477415103</v>
      </c>
      <c r="G1355" s="101">
        <f t="shared" si="137"/>
        <v>5.6739106680064042</v>
      </c>
      <c r="H1355" s="105">
        <f t="shared" si="138"/>
        <v>-2.7105443994805967E-3</v>
      </c>
      <c r="I1355" s="101">
        <f>IFERROR(VLOOKUP(E1355,历史数据!AH:AJ,2,),"")</f>
        <v>5.9295548457900997</v>
      </c>
      <c r="J1355" s="104">
        <f t="shared" si="139"/>
        <v>0</v>
      </c>
      <c r="K1355" s="104" t="str">
        <f>IFERROR(IF(AND(J1354=$H$2*1,MAX(K$64:K1354)=MAX(L$64:L1354)),MAX(K$64:K1354)+1,""),"")</f>
        <v/>
      </c>
      <c r="L1355" s="104" t="str">
        <f>IFERROR(IF(AND($F1354/INDEX($F$64:$F1355,MATCH(MAX(M$64:M1355),M$64:M1355,0)-1)&lt;(1-$P$2),MAX(K$64:K1355)&gt;MAX(L$64:L1354)),MAX(K$64:K1355),""),"")</f>
        <v/>
      </c>
      <c r="M1355" s="104" t="str">
        <f>IFERROR(IF(E1355="","",IF(K1355&lt;&gt;"",MAX(M$64:M1354)+1,IF(AND($F1354/INDEX($F$64:$F1355,MATCH(MAX(M$64:M1354),M$64:M1354,0)-1)&gt;(1+$O$2),MAX(K$64:K1355)&gt;MAX(L$64:L1354)),MAX(M$64:M1354)+1,""))),"")</f>
        <v/>
      </c>
      <c r="N1355" s="91">
        <f t="shared" si="140"/>
        <v>0</v>
      </c>
      <c r="O1355" s="91" t="str">
        <f>IFERROR(IF(AND(N1354=$H$2*1,MAX(O$64:O1354)=MAX(P$64:P1354)),MAX(O$64:O1354)+1,""),"")</f>
        <v/>
      </c>
      <c r="P1355" s="91" t="str">
        <f>IFERROR(IF(MOD(MAX(Q$64:Q1355),10*MAX(O$64:O1355))&lt;=2,IF(AND(F1354/INDEX($F$64:$F1355,MATCH(MAX(O$64:O1355),O$64:O1355,0)-1)&lt;(1-$P$2),MAX(O$64:O1355)&gt;MAX(P$64:P1354)),MAX(O$64:O1355),""),IF(AND($F1354/INDEX($F$64:$F1355,MATCH(MAX(Q$64:Q1355),Q$64:Q1355,0)-1)&lt;(1-$P$2),MAX(O$64:O1355)&gt;MAX(P$64:P1354)),MAX(O$64:O1355),"")),"")</f>
        <v/>
      </c>
      <c r="Q1355" s="91" t="str">
        <f>IFERROR(IF(E1355="","",IF(O1355&lt;&gt;"",MAX(O$64:O1355)*10+1,IF(AND($F1354/INDEX($F$64:$F1355,MATCH(MAX(Q$64:Q1354),Q$64:Q1354,0)-1)&gt;(1+$O$2),MAX(O$64:O1355)&gt;MAX(P$64:P1354)),MAX(Q$64:Q1354)+1,""))),"")</f>
        <v/>
      </c>
    </row>
    <row r="1356" spans="1:17" x14ac:dyDescent="0.2">
      <c r="A1356" s="13">
        <f>HLOOKUP($E$2,历史数据!$V$3:$AE$5000,ROW(A1354),)</f>
        <v>364941</v>
      </c>
      <c r="B1356" s="41">
        <v>38502</v>
      </c>
      <c r="C1356" s="100">
        <f>IFERROR(IF(A1356&lt;&gt;0,MAX($C$4:C1355)+1,""),"")</f>
        <v>1342</v>
      </c>
      <c r="D1356" s="100"/>
      <c r="E1356" s="99">
        <f t="shared" si="141"/>
        <v>38516</v>
      </c>
      <c r="F1356" s="101">
        <f>IFERROR(VLOOKUP(E1356,历史数据!AH:AJ,3,),"")</f>
        <v>5.6298191063325804</v>
      </c>
      <c r="G1356" s="101">
        <f t="shared" si="137"/>
        <v>5.6569690827327186</v>
      </c>
      <c r="H1356" s="105">
        <f t="shared" si="138"/>
        <v>-2.985874516709397E-3</v>
      </c>
      <c r="I1356" s="101">
        <f>IFERROR(VLOOKUP(E1356,历史数据!AH:AJ,2,),"")</f>
        <v>5.9295548457900997</v>
      </c>
      <c r="J1356" s="104">
        <f t="shared" si="139"/>
        <v>0</v>
      </c>
      <c r="K1356" s="104" t="str">
        <f>IFERROR(IF(AND(J1355=$H$2*1,MAX(K$64:K1355)=MAX(L$64:L1355)),MAX(K$64:K1355)+1,""),"")</f>
        <v/>
      </c>
      <c r="L1356" s="104" t="str">
        <f>IFERROR(IF(AND($F1355/INDEX($F$64:$F1356,MATCH(MAX(M$64:M1356),M$64:M1356,0)-1)&lt;(1-$P$2),MAX(K$64:K1356)&gt;MAX(L$64:L1355)),MAX(K$64:K1356),""),"")</f>
        <v/>
      </c>
      <c r="M1356" s="104" t="str">
        <f>IFERROR(IF(E1356="","",IF(K1356&lt;&gt;"",MAX(M$64:M1355)+1,IF(AND($F1355/INDEX($F$64:$F1356,MATCH(MAX(M$64:M1355),M$64:M1355,0)-1)&gt;(1+$O$2),MAX(K$64:K1356)&gt;MAX(L$64:L1355)),MAX(M$64:M1355)+1,""))),"")</f>
        <v/>
      </c>
      <c r="N1356" s="91">
        <f t="shared" si="140"/>
        <v>0</v>
      </c>
      <c r="O1356" s="91" t="str">
        <f>IFERROR(IF(AND(N1355=$H$2*1,MAX(O$64:O1355)=MAX(P$64:P1355)),MAX(O$64:O1355)+1,""),"")</f>
        <v/>
      </c>
      <c r="P1356" s="91" t="str">
        <f>IFERROR(IF(MOD(MAX(Q$64:Q1356),10*MAX(O$64:O1356))&lt;=2,IF(AND(F1355/INDEX($F$64:$F1356,MATCH(MAX(O$64:O1356),O$64:O1356,0)-1)&lt;(1-$P$2),MAX(O$64:O1356)&gt;MAX(P$64:P1355)),MAX(O$64:O1356),""),IF(AND($F1355/INDEX($F$64:$F1356,MATCH(MAX(Q$64:Q1356),Q$64:Q1356,0)-1)&lt;(1-$P$2),MAX(O$64:O1356)&gt;MAX(P$64:P1355)),MAX(O$64:O1356),"")),"")</f>
        <v/>
      </c>
      <c r="Q1356" s="91" t="str">
        <f>IFERROR(IF(E1356="","",IF(O1356&lt;&gt;"",MAX(O$64:O1356)*10+1,IF(AND($F1355/INDEX($F$64:$F1356,MATCH(MAX(Q$64:Q1355),Q$64:Q1355,0)-1)&gt;(1+$O$2),MAX(O$64:O1356)&gt;MAX(P$64:P1355)),MAX(Q$64:Q1355)+1,""))),"")</f>
        <v/>
      </c>
    </row>
    <row r="1357" spans="1:17" x14ac:dyDescent="0.2">
      <c r="A1357" s="13">
        <f>HLOOKUP($E$2,历史数据!$V$3:$AE$5000,ROW(A1355),)</f>
        <v>234310</v>
      </c>
      <c r="B1357" s="41">
        <v>38503</v>
      </c>
      <c r="C1357" s="100">
        <f>IFERROR(IF(A1357&lt;&gt;0,MAX($C$4:C1356)+1,""),"")</f>
        <v>1343</v>
      </c>
      <c r="D1357" s="100"/>
      <c r="E1357" s="99">
        <f t="shared" si="141"/>
        <v>38517</v>
      </c>
      <c r="F1357" s="101">
        <f>IFERROR(VLOOKUP(E1357,历史数据!AH:AJ,3,),"")</f>
        <v>5.4734352422677901</v>
      </c>
      <c r="G1357" s="101">
        <f t="shared" si="137"/>
        <v>5.6385070987806243</v>
      </c>
      <c r="H1357" s="105">
        <f t="shared" si="138"/>
        <v>-3.26358226147061E-3</v>
      </c>
      <c r="I1357" s="101">
        <f>IFERROR(VLOOKUP(E1357,历史数据!AH:AJ,2,),"")</f>
        <v>5.6428510950046498</v>
      </c>
      <c r="J1357" s="104">
        <f t="shared" si="139"/>
        <v>0</v>
      </c>
      <c r="K1357" s="104" t="str">
        <f>IFERROR(IF(AND(J1356=$H$2*1,MAX(K$64:K1356)=MAX(L$64:L1356)),MAX(K$64:K1356)+1,""),"")</f>
        <v/>
      </c>
      <c r="L1357" s="104" t="str">
        <f>IFERROR(IF(AND($F1356/INDEX($F$64:$F1357,MATCH(MAX(M$64:M1357),M$64:M1357,0)-1)&lt;(1-$P$2),MAX(K$64:K1357)&gt;MAX(L$64:L1356)),MAX(K$64:K1357),""),"")</f>
        <v/>
      </c>
      <c r="M1357" s="104" t="str">
        <f>IFERROR(IF(E1357="","",IF(K1357&lt;&gt;"",MAX(M$64:M1356)+1,IF(AND($F1356/INDEX($F$64:$F1357,MATCH(MAX(M$64:M1356),M$64:M1356,0)-1)&gt;(1+$O$2),MAX(K$64:K1357)&gt;MAX(L$64:L1356)),MAX(M$64:M1356)+1,""))),"")</f>
        <v/>
      </c>
      <c r="N1357" s="91">
        <f t="shared" si="140"/>
        <v>0</v>
      </c>
      <c r="O1357" s="91" t="str">
        <f>IFERROR(IF(AND(N1356=$H$2*1,MAX(O$64:O1356)=MAX(P$64:P1356)),MAX(O$64:O1356)+1,""),"")</f>
        <v/>
      </c>
      <c r="P1357" s="91" t="str">
        <f>IFERROR(IF(MOD(MAX(Q$64:Q1357),10*MAX(O$64:O1357))&lt;=2,IF(AND(F1356/INDEX($F$64:$F1357,MATCH(MAX(O$64:O1357),O$64:O1357,0)-1)&lt;(1-$P$2),MAX(O$64:O1357)&gt;MAX(P$64:P1356)),MAX(O$64:O1357),""),IF(AND($F1356/INDEX($F$64:$F1357,MATCH(MAX(Q$64:Q1357),Q$64:Q1357,0)-1)&lt;(1-$P$2),MAX(O$64:O1357)&gt;MAX(P$64:P1356)),MAX(O$64:O1357),"")),"")</f>
        <v/>
      </c>
      <c r="Q1357" s="91" t="str">
        <f>IFERROR(IF(E1357="","",IF(O1357&lt;&gt;"",MAX(O$64:O1357)*10+1,IF(AND($F1356/INDEX($F$64:$F1357,MATCH(MAX(Q$64:Q1356),Q$64:Q1356,0)-1)&gt;(1+$O$2),MAX(O$64:O1357)&gt;MAX(P$64:P1356)),MAX(Q$64:Q1356)+1,""))),"")</f>
        <v/>
      </c>
    </row>
    <row r="1358" spans="1:17" x14ac:dyDescent="0.2">
      <c r="A1358" s="13">
        <f>HLOOKUP($E$2,历史数据!$V$3:$AE$5000,ROW(A1356),)</f>
        <v>157150</v>
      </c>
      <c r="B1358" s="41">
        <v>38504</v>
      </c>
      <c r="C1358" s="100">
        <f>IFERROR(IF(A1358&lt;&gt;0,MAX($C$4:C1357)+1,""),"")</f>
        <v>1344</v>
      </c>
      <c r="D1358" s="100"/>
      <c r="E1358" s="99">
        <f t="shared" si="141"/>
        <v>38518</v>
      </c>
      <c r="F1358" s="101">
        <f>IFERROR(VLOOKUP(E1358,历史数据!AH:AJ,3,),"")</f>
        <v>5.2258274574985304</v>
      </c>
      <c r="G1358" s="101">
        <f t="shared" si="137"/>
        <v>5.6187419159613246</v>
      </c>
      <c r="H1358" s="105">
        <f t="shared" si="138"/>
        <v>-3.5053929121724448E-3</v>
      </c>
      <c r="I1358" s="101">
        <f>IFERROR(VLOOKUP(E1358,历史数据!AH:AJ,2,),"")</f>
        <v>5.4343392762515901</v>
      </c>
      <c r="J1358" s="104">
        <f t="shared" si="139"/>
        <v>0</v>
      </c>
      <c r="K1358" s="104" t="str">
        <f>IFERROR(IF(AND(J1357=$H$2*1,MAX(K$64:K1357)=MAX(L$64:L1357)),MAX(K$64:K1357)+1,""),"")</f>
        <v/>
      </c>
      <c r="L1358" s="104" t="str">
        <f>IFERROR(IF(AND($F1357/INDEX($F$64:$F1358,MATCH(MAX(M$64:M1358),M$64:M1358,0)-1)&lt;(1-$P$2),MAX(K$64:K1358)&gt;MAX(L$64:L1357)),MAX(K$64:K1358),""),"")</f>
        <v/>
      </c>
      <c r="M1358" s="104" t="str">
        <f>IFERROR(IF(E1358="","",IF(K1358&lt;&gt;"",MAX(M$64:M1357)+1,IF(AND($F1357/INDEX($F$64:$F1358,MATCH(MAX(M$64:M1357),M$64:M1357,0)-1)&gt;(1+$O$2),MAX(K$64:K1358)&gt;MAX(L$64:L1357)),MAX(M$64:M1357)+1,""))),"")</f>
        <v/>
      </c>
      <c r="N1358" s="91">
        <f t="shared" si="140"/>
        <v>0</v>
      </c>
      <c r="O1358" s="91" t="str">
        <f>IFERROR(IF(AND(N1357=$H$2*1,MAX(O$64:O1357)=MAX(P$64:P1357)),MAX(O$64:O1357)+1,""),"")</f>
        <v/>
      </c>
      <c r="P1358" s="91" t="str">
        <f>IFERROR(IF(MOD(MAX(Q$64:Q1358),10*MAX(O$64:O1358))&lt;=2,IF(AND(F1357/INDEX($F$64:$F1358,MATCH(MAX(O$64:O1358),O$64:O1358,0)-1)&lt;(1-$P$2),MAX(O$64:O1358)&gt;MAX(P$64:P1357)),MAX(O$64:O1358),""),IF(AND($F1357/INDEX($F$64:$F1358,MATCH(MAX(Q$64:Q1358),Q$64:Q1358,0)-1)&lt;(1-$P$2),MAX(O$64:O1358)&gt;MAX(P$64:P1357)),MAX(O$64:O1358),"")),"")</f>
        <v/>
      </c>
      <c r="Q1358" s="91" t="str">
        <f>IFERROR(IF(E1358="","",IF(O1358&lt;&gt;"",MAX(O$64:O1358)*10+1,IF(AND($F1357/INDEX($F$64:$F1358,MATCH(MAX(Q$64:Q1357),Q$64:Q1357,0)-1)&gt;(1+$O$2),MAX(O$64:O1358)&gt;MAX(P$64:P1357)),MAX(Q$64:Q1357)+1,""))),"")</f>
        <v/>
      </c>
    </row>
    <row r="1359" spans="1:17" x14ac:dyDescent="0.2">
      <c r="A1359" s="13">
        <f>HLOOKUP($E$2,历史数据!$V$3:$AE$5000,ROW(A1357),)</f>
        <v>100350</v>
      </c>
      <c r="B1359" s="41">
        <v>38505</v>
      </c>
      <c r="C1359" s="100">
        <f>IFERROR(IF(A1359&lt;&gt;0,MAX($C$4:C1358)+1,""),"")</f>
        <v>1345</v>
      </c>
      <c r="D1359" s="100"/>
      <c r="E1359" s="99">
        <f t="shared" si="141"/>
        <v>38519</v>
      </c>
      <c r="F1359" s="101">
        <f>IFERROR(VLOOKUP(E1359,历史数据!AH:AJ,3,),"")</f>
        <v>5.4343392762515901</v>
      </c>
      <c r="G1359" s="101">
        <f t="shared" si="137"/>
        <v>5.6015831308764374</v>
      </c>
      <c r="H1359" s="105">
        <f t="shared" si="138"/>
        <v>-3.0538482353396068E-3</v>
      </c>
      <c r="I1359" s="101">
        <f>IFERROR(VLOOKUP(E1359,历史数据!AH:AJ,2,),"")</f>
        <v>5.23885944617059</v>
      </c>
      <c r="J1359" s="104">
        <f t="shared" si="139"/>
        <v>0</v>
      </c>
      <c r="K1359" s="104" t="str">
        <f>IFERROR(IF(AND(J1358=$H$2*1,MAX(K$64:K1358)=MAX(L$64:L1358)),MAX(K$64:K1358)+1,""),"")</f>
        <v/>
      </c>
      <c r="L1359" s="104" t="str">
        <f>IFERROR(IF(AND($F1358/INDEX($F$64:$F1359,MATCH(MAX(M$64:M1359),M$64:M1359,0)-1)&lt;(1-$P$2),MAX(K$64:K1359)&gt;MAX(L$64:L1358)),MAX(K$64:K1359),""),"")</f>
        <v/>
      </c>
      <c r="M1359" s="104" t="str">
        <f>IFERROR(IF(E1359="","",IF(K1359&lt;&gt;"",MAX(M$64:M1358)+1,IF(AND($F1358/INDEX($F$64:$F1359,MATCH(MAX(M$64:M1358),M$64:M1358,0)-1)&gt;(1+$O$2),MAX(K$64:K1359)&gt;MAX(L$64:L1358)),MAX(M$64:M1358)+1,""))),"")</f>
        <v/>
      </c>
      <c r="N1359" s="91">
        <f t="shared" si="140"/>
        <v>0</v>
      </c>
      <c r="O1359" s="91" t="str">
        <f>IFERROR(IF(AND(N1358=$H$2*1,MAX(O$64:O1358)=MAX(P$64:P1358)),MAX(O$64:O1358)+1,""),"")</f>
        <v/>
      </c>
      <c r="P1359" s="91" t="str">
        <f>IFERROR(IF(MOD(MAX(Q$64:Q1359),10*MAX(O$64:O1359))&lt;=2,IF(AND(F1358/INDEX($F$64:$F1359,MATCH(MAX(O$64:O1359),O$64:O1359,0)-1)&lt;(1-$P$2),MAX(O$64:O1359)&gt;MAX(P$64:P1358)),MAX(O$64:O1359),""),IF(AND($F1358/INDEX($F$64:$F1359,MATCH(MAX(Q$64:Q1359),Q$64:Q1359,0)-1)&lt;(1-$P$2),MAX(O$64:O1359)&gt;MAX(P$64:P1358)),MAX(O$64:O1359),"")),"")</f>
        <v/>
      </c>
      <c r="Q1359" s="91" t="str">
        <f>IFERROR(IF(E1359="","",IF(O1359&lt;&gt;"",MAX(O$64:O1359)*10+1,IF(AND($F1358/INDEX($F$64:$F1359,MATCH(MAX(Q$64:Q1358),Q$64:Q1358,0)-1)&gt;(1+$O$2),MAX(O$64:O1359)&gt;MAX(P$64:P1358)),MAX(Q$64:Q1358)+1,""))),"")</f>
        <v/>
      </c>
    </row>
    <row r="1360" spans="1:17" x14ac:dyDescent="0.2">
      <c r="A1360" s="13">
        <f>HLOOKUP($E$2,历史数据!$V$3:$AE$5000,ROW(A1358),)</f>
        <v>62900</v>
      </c>
      <c r="B1360" s="41">
        <v>38506</v>
      </c>
      <c r="C1360" s="100">
        <f>IFERROR(IF(A1360&lt;&gt;0,MAX($C$4:C1359)+1,""),"")</f>
        <v>1346</v>
      </c>
      <c r="D1360" s="100"/>
      <c r="E1360" s="99">
        <f t="shared" si="141"/>
        <v>38520</v>
      </c>
      <c r="F1360" s="101">
        <f>IFERROR(VLOOKUP(E1360,历史数据!AH:AJ,3,),"")</f>
        <v>5.3040193895309304</v>
      </c>
      <c r="G1360" s="101">
        <f t="shared" si="137"/>
        <v>5.5833383467355455</v>
      </c>
      <c r="H1360" s="105">
        <f t="shared" si="138"/>
        <v>-3.2570763861961005E-3</v>
      </c>
      <c r="I1360" s="101">
        <f>IFERROR(VLOOKUP(E1360,历史数据!AH:AJ,2,),"")</f>
        <v>5.4473712649236496</v>
      </c>
      <c r="J1360" s="104">
        <f t="shared" si="139"/>
        <v>0</v>
      </c>
      <c r="K1360" s="104" t="str">
        <f>IFERROR(IF(AND(J1359=$H$2*1,MAX(K$64:K1359)=MAX(L$64:L1359)),MAX(K$64:K1359)+1,""),"")</f>
        <v/>
      </c>
      <c r="L1360" s="104" t="str">
        <f>IFERROR(IF(AND($F1359/INDEX($F$64:$F1360,MATCH(MAX(M$64:M1360),M$64:M1360,0)-1)&lt;(1-$P$2),MAX(K$64:K1360)&gt;MAX(L$64:L1359)),MAX(K$64:K1360),""),"")</f>
        <v/>
      </c>
      <c r="M1360" s="104" t="str">
        <f>IFERROR(IF(E1360="","",IF(K1360&lt;&gt;"",MAX(M$64:M1359)+1,IF(AND($F1359/INDEX($F$64:$F1360,MATCH(MAX(M$64:M1359),M$64:M1359,0)-1)&gt;(1+$O$2),MAX(K$64:K1360)&gt;MAX(L$64:L1359)),MAX(M$64:M1359)+1,""))),"")</f>
        <v/>
      </c>
      <c r="N1360" s="91">
        <f t="shared" si="140"/>
        <v>0</v>
      </c>
      <c r="O1360" s="91" t="str">
        <f>IFERROR(IF(AND(N1359=$H$2*1,MAX(O$64:O1359)=MAX(P$64:P1359)),MAX(O$64:O1359)+1,""),"")</f>
        <v/>
      </c>
      <c r="P1360" s="91" t="str">
        <f>IFERROR(IF(MOD(MAX(Q$64:Q1360),10*MAX(O$64:O1360))&lt;=2,IF(AND(F1359/INDEX($F$64:$F1360,MATCH(MAX(O$64:O1360),O$64:O1360,0)-1)&lt;(1-$P$2),MAX(O$64:O1360)&gt;MAX(P$64:P1359)),MAX(O$64:O1360),""),IF(AND($F1359/INDEX($F$64:$F1360,MATCH(MAX(Q$64:Q1360),Q$64:Q1360,0)-1)&lt;(1-$P$2),MAX(O$64:O1360)&gt;MAX(P$64:P1359)),MAX(O$64:O1360),"")),"")</f>
        <v/>
      </c>
      <c r="Q1360" s="91" t="str">
        <f>IFERROR(IF(E1360="","",IF(O1360&lt;&gt;"",MAX(O$64:O1360)*10+1,IF(AND($F1359/INDEX($F$64:$F1360,MATCH(MAX(Q$64:Q1359),Q$64:Q1359,0)-1)&gt;(1+$O$2),MAX(O$64:O1360)&gt;MAX(P$64:P1359)),MAX(Q$64:Q1359)+1,""))),"")</f>
        <v/>
      </c>
    </row>
    <row r="1361" spans="1:17" x14ac:dyDescent="0.2">
      <c r="A1361" s="13">
        <f>HLOOKUP($E$2,历史数据!$V$3:$AE$5000,ROW(A1359),)</f>
        <v>108999</v>
      </c>
      <c r="B1361" s="41">
        <v>38509</v>
      </c>
      <c r="C1361" s="100">
        <f>IFERROR(IF(A1361&lt;&gt;0,MAX($C$4:C1360)+1,""),"")</f>
        <v>1347</v>
      </c>
      <c r="D1361" s="100"/>
      <c r="E1361" s="99">
        <f t="shared" si="141"/>
        <v>38523</v>
      </c>
      <c r="F1361" s="101">
        <f>IFERROR(VLOOKUP(E1361,历史数据!AH:AJ,3,),"")</f>
        <v>5.4473712649236496</v>
      </c>
      <c r="G1361" s="101">
        <f t="shared" si="137"/>
        <v>5.5698719584410776</v>
      </c>
      <c r="H1361" s="105">
        <f t="shared" si="138"/>
        <v>-2.4118882751107407E-3</v>
      </c>
      <c r="I1361" s="101">
        <f>IFERROR(VLOOKUP(E1361,历史数据!AH:AJ,2,),"")</f>
        <v>5.31705137820299</v>
      </c>
      <c r="J1361" s="104">
        <f t="shared" si="139"/>
        <v>0</v>
      </c>
      <c r="K1361" s="104" t="str">
        <f>IFERROR(IF(AND(J1360=$H$2*1,MAX(K$64:K1360)=MAX(L$64:L1360)),MAX(K$64:K1360)+1,""),"")</f>
        <v/>
      </c>
      <c r="L1361" s="104" t="str">
        <f>IFERROR(IF(AND($F1360/INDEX($F$64:$F1361,MATCH(MAX(M$64:M1361),M$64:M1361,0)-1)&lt;(1-$P$2),MAX(K$64:K1361)&gt;MAX(L$64:L1360)),MAX(K$64:K1361),""),"")</f>
        <v/>
      </c>
      <c r="M1361" s="104" t="str">
        <f>IFERROR(IF(E1361="","",IF(K1361&lt;&gt;"",MAX(M$64:M1360)+1,IF(AND($F1360/INDEX($F$64:$F1361,MATCH(MAX(M$64:M1360),M$64:M1360,0)-1)&gt;(1+$O$2),MAX(K$64:K1361)&gt;MAX(L$64:L1360)),MAX(M$64:M1360)+1,""))),"")</f>
        <v/>
      </c>
      <c r="N1361" s="91">
        <f t="shared" si="140"/>
        <v>0</v>
      </c>
      <c r="O1361" s="91" t="str">
        <f>IFERROR(IF(AND(N1360=$H$2*1,MAX(O$64:O1360)=MAX(P$64:P1360)),MAX(O$64:O1360)+1,""),"")</f>
        <v/>
      </c>
      <c r="P1361" s="91" t="str">
        <f>IFERROR(IF(MOD(MAX(Q$64:Q1361),10*MAX(O$64:O1361))&lt;=2,IF(AND(F1360/INDEX($F$64:$F1361,MATCH(MAX(O$64:O1361),O$64:O1361,0)-1)&lt;(1-$P$2),MAX(O$64:O1361)&gt;MAX(P$64:P1360)),MAX(O$64:O1361),""),IF(AND($F1360/INDEX($F$64:$F1361,MATCH(MAX(Q$64:Q1361),Q$64:Q1361,0)-1)&lt;(1-$P$2),MAX(O$64:O1361)&gt;MAX(P$64:P1360)),MAX(O$64:O1361),"")),"")</f>
        <v/>
      </c>
      <c r="Q1361" s="91" t="str">
        <f>IFERROR(IF(E1361="","",IF(O1361&lt;&gt;"",MAX(O$64:O1361)*10+1,IF(AND($F1360/INDEX($F$64:$F1361,MATCH(MAX(Q$64:Q1360),Q$64:Q1360,0)-1)&gt;(1+$O$2),MAX(O$64:O1361)&gt;MAX(P$64:P1360)),MAX(Q$64:Q1360)+1,""))),"")</f>
        <v/>
      </c>
    </row>
    <row r="1362" spans="1:17" x14ac:dyDescent="0.2">
      <c r="A1362" s="13">
        <f>HLOOKUP($E$2,历史数据!$V$3:$AE$5000,ROW(A1360),)</f>
        <v>260181</v>
      </c>
      <c r="B1362" s="41">
        <v>38510</v>
      </c>
      <c r="C1362" s="100">
        <f>IFERROR(IF(A1362&lt;&gt;0,MAX($C$4:C1361)+1,""),"")</f>
        <v>1348</v>
      </c>
      <c r="D1362" s="100"/>
      <c r="E1362" s="99">
        <f t="shared" si="141"/>
        <v>38524</v>
      </c>
      <c r="F1362" s="101">
        <f>IFERROR(VLOOKUP(E1362,历史数据!AH:AJ,3,),"")</f>
        <v>5.3431153555471198</v>
      </c>
      <c r="G1362" s="101">
        <f t="shared" si="137"/>
        <v>5.5544507718457989</v>
      </c>
      <c r="H1362" s="105">
        <f t="shared" si="138"/>
        <v>-2.768678833255378E-3</v>
      </c>
      <c r="I1362" s="101">
        <f>IFERROR(VLOOKUP(E1362,历史数据!AH:AJ,2,),"")</f>
        <v>5.3822113215633198</v>
      </c>
      <c r="J1362" s="104">
        <f t="shared" si="139"/>
        <v>0</v>
      </c>
      <c r="K1362" s="104" t="str">
        <f>IFERROR(IF(AND(J1361=$H$2*1,MAX(K$64:K1361)=MAX(L$64:L1361)),MAX(K$64:K1361)+1,""),"")</f>
        <v/>
      </c>
      <c r="L1362" s="104" t="str">
        <f>IFERROR(IF(AND($F1361/INDEX($F$64:$F1362,MATCH(MAX(M$64:M1362),M$64:M1362,0)-1)&lt;(1-$P$2),MAX(K$64:K1362)&gt;MAX(L$64:L1361)),MAX(K$64:K1362),""),"")</f>
        <v/>
      </c>
      <c r="M1362" s="104" t="str">
        <f>IFERROR(IF(E1362="","",IF(K1362&lt;&gt;"",MAX(M$64:M1361)+1,IF(AND($F1361/INDEX($F$64:$F1362,MATCH(MAX(M$64:M1361),M$64:M1361,0)-1)&gt;(1+$O$2),MAX(K$64:K1362)&gt;MAX(L$64:L1361)),MAX(M$64:M1361)+1,""))),"")</f>
        <v/>
      </c>
      <c r="N1362" s="91">
        <f t="shared" si="140"/>
        <v>0</v>
      </c>
      <c r="O1362" s="91" t="str">
        <f>IFERROR(IF(AND(N1361=$H$2*1,MAX(O$64:O1361)=MAX(P$64:P1361)),MAX(O$64:O1361)+1,""),"")</f>
        <v/>
      </c>
      <c r="P1362" s="91" t="str">
        <f>IFERROR(IF(MOD(MAX(Q$64:Q1362),10*MAX(O$64:O1362))&lt;=2,IF(AND(F1361/INDEX($F$64:$F1362,MATCH(MAX(O$64:O1362),O$64:O1362,0)-1)&lt;(1-$P$2),MAX(O$64:O1362)&gt;MAX(P$64:P1361)),MAX(O$64:O1362),""),IF(AND($F1361/INDEX($F$64:$F1362,MATCH(MAX(Q$64:Q1362),Q$64:Q1362,0)-1)&lt;(1-$P$2),MAX(O$64:O1362)&gt;MAX(P$64:P1361)),MAX(O$64:O1362),"")),"")</f>
        <v/>
      </c>
      <c r="Q1362" s="91" t="str">
        <f>IFERROR(IF(E1362="","",IF(O1362&lt;&gt;"",MAX(O$64:O1362)*10+1,IF(AND($F1361/INDEX($F$64:$F1362,MATCH(MAX(Q$64:Q1361),Q$64:Q1361,0)-1)&gt;(1+$O$2),MAX(O$64:O1362)&gt;MAX(P$64:P1361)),MAX(Q$64:Q1361)+1,""))),"")</f>
        <v/>
      </c>
    </row>
    <row r="1363" spans="1:17" x14ac:dyDescent="0.2">
      <c r="A1363" s="13">
        <f>HLOOKUP($E$2,历史数据!$V$3:$AE$5000,ROW(A1361),)</f>
        <v>461551</v>
      </c>
      <c r="B1363" s="41">
        <v>38511</v>
      </c>
      <c r="C1363" s="100">
        <f>IFERROR(IF(A1363&lt;&gt;0,MAX($C$4:C1362)+1,""),"")</f>
        <v>1349</v>
      </c>
      <c r="D1363" s="100"/>
      <c r="E1363" s="99">
        <f t="shared" si="141"/>
        <v>38525</v>
      </c>
      <c r="F1363" s="101">
        <f>IFERROR(VLOOKUP(E1363,历史数据!AH:AJ,3,),"")</f>
        <v>5.4343392762515901</v>
      </c>
      <c r="G1363" s="101">
        <f t="shared" si="137"/>
        <v>5.5433735814745431</v>
      </c>
      <c r="H1363" s="105">
        <f t="shared" si="138"/>
        <v>-1.9942908536346726E-3</v>
      </c>
      <c r="I1363" s="101">
        <f>IFERROR(VLOOKUP(E1363,历史数据!AH:AJ,2,),"")</f>
        <v>5.31705137820299</v>
      </c>
      <c r="J1363" s="104">
        <f t="shared" si="139"/>
        <v>0</v>
      </c>
      <c r="K1363" s="104" t="str">
        <f>IFERROR(IF(AND(J1362=$H$2*1,MAX(K$64:K1362)=MAX(L$64:L1362)),MAX(K$64:K1362)+1,""),"")</f>
        <v/>
      </c>
      <c r="L1363" s="104" t="str">
        <f>IFERROR(IF(AND($F1362/INDEX($F$64:$F1363,MATCH(MAX(M$64:M1363),M$64:M1363,0)-1)&lt;(1-$P$2),MAX(K$64:K1363)&gt;MAX(L$64:L1362)),MAX(K$64:K1363),""),"")</f>
        <v/>
      </c>
      <c r="M1363" s="104" t="str">
        <f>IFERROR(IF(E1363="","",IF(K1363&lt;&gt;"",MAX(M$64:M1362)+1,IF(AND($F1362/INDEX($F$64:$F1363,MATCH(MAX(M$64:M1362),M$64:M1362,0)-1)&gt;(1+$O$2),MAX(K$64:K1363)&gt;MAX(L$64:L1362)),MAX(M$64:M1362)+1,""))),"")</f>
        <v/>
      </c>
      <c r="N1363" s="91">
        <f t="shared" si="140"/>
        <v>0</v>
      </c>
      <c r="O1363" s="91" t="str">
        <f>IFERROR(IF(AND(N1362=$H$2*1,MAX(O$64:O1362)=MAX(P$64:P1362)),MAX(O$64:O1362)+1,""),"")</f>
        <v/>
      </c>
      <c r="P1363" s="91" t="str">
        <f>IFERROR(IF(MOD(MAX(Q$64:Q1363),10*MAX(O$64:O1363))&lt;=2,IF(AND(F1362/INDEX($F$64:$F1363,MATCH(MAX(O$64:O1363),O$64:O1363,0)-1)&lt;(1-$P$2),MAX(O$64:O1363)&gt;MAX(P$64:P1362)),MAX(O$64:O1363),""),IF(AND($F1362/INDEX($F$64:$F1363,MATCH(MAX(Q$64:Q1363),Q$64:Q1363,0)-1)&lt;(1-$P$2),MAX(O$64:O1363)&gt;MAX(P$64:P1362)),MAX(O$64:O1363),"")),"")</f>
        <v/>
      </c>
      <c r="Q1363" s="91" t="str">
        <f>IFERROR(IF(E1363="","",IF(O1363&lt;&gt;"",MAX(O$64:O1363)*10+1,IF(AND($F1362/INDEX($F$64:$F1363,MATCH(MAX(Q$64:Q1362),Q$64:Q1362,0)-1)&gt;(1+$O$2),MAX(O$64:O1363)&gt;MAX(P$64:P1362)),MAX(Q$64:Q1362)+1,""))),"")</f>
        <v/>
      </c>
    </row>
    <row r="1364" spans="1:17" x14ac:dyDescent="0.2">
      <c r="A1364" s="13">
        <f>HLOOKUP($E$2,历史数据!$V$3:$AE$5000,ROW(A1362),)</f>
        <v>2823564</v>
      </c>
      <c r="B1364" s="41">
        <v>38512</v>
      </c>
      <c r="C1364" s="100">
        <f>IFERROR(IF(A1364&lt;&gt;0,MAX($C$4:C1363)+1,""),"")</f>
        <v>1350</v>
      </c>
      <c r="D1364" s="100"/>
      <c r="E1364" s="99">
        <f t="shared" si="141"/>
        <v>38526</v>
      </c>
      <c r="F1364" s="101">
        <f>IFERROR(VLOOKUP(E1364,历史数据!AH:AJ,3,),"")</f>
        <v>5.3691793328912603</v>
      </c>
      <c r="G1364" s="101">
        <f t="shared" si="137"/>
        <v>5.5338167897816941</v>
      </c>
      <c r="H1364" s="105">
        <f t="shared" si="138"/>
        <v>-1.7240028210956382E-3</v>
      </c>
      <c r="I1364" s="101">
        <f>IFERROR(VLOOKUP(E1364,历史数据!AH:AJ,2,),"")</f>
        <v>5.4343392762515901</v>
      </c>
      <c r="J1364" s="104">
        <f t="shared" si="139"/>
        <v>0</v>
      </c>
      <c r="K1364" s="104" t="str">
        <f>IFERROR(IF(AND(J1363=$H$2*1,MAX(K$64:K1363)=MAX(L$64:L1363)),MAX(K$64:K1363)+1,""),"")</f>
        <v/>
      </c>
      <c r="L1364" s="104" t="str">
        <f>IFERROR(IF(AND($F1363/INDEX($F$64:$F1364,MATCH(MAX(M$64:M1364),M$64:M1364,0)-1)&lt;(1-$P$2),MAX(K$64:K1364)&gt;MAX(L$64:L1363)),MAX(K$64:K1364),""),"")</f>
        <v/>
      </c>
      <c r="M1364" s="104" t="str">
        <f>IFERROR(IF(E1364="","",IF(K1364&lt;&gt;"",MAX(M$64:M1363)+1,IF(AND($F1363/INDEX($F$64:$F1364,MATCH(MAX(M$64:M1363),M$64:M1363,0)-1)&gt;(1+$O$2),MAX(K$64:K1364)&gt;MAX(L$64:L1363)),MAX(M$64:M1363)+1,""))),"")</f>
        <v/>
      </c>
      <c r="N1364" s="91">
        <f t="shared" si="140"/>
        <v>0</v>
      </c>
      <c r="O1364" s="91" t="str">
        <f>IFERROR(IF(AND(N1363=$H$2*1,MAX(O$64:O1363)=MAX(P$64:P1363)),MAX(O$64:O1363)+1,""),"")</f>
        <v/>
      </c>
      <c r="P1364" s="91" t="str">
        <f>IFERROR(IF(MOD(MAX(Q$64:Q1364),10*MAX(O$64:O1364))&lt;=2,IF(AND(F1363/INDEX($F$64:$F1364,MATCH(MAX(O$64:O1364),O$64:O1364,0)-1)&lt;(1-$P$2),MAX(O$64:O1364)&gt;MAX(P$64:P1363)),MAX(O$64:O1364),""),IF(AND($F1363/INDEX($F$64:$F1364,MATCH(MAX(Q$64:Q1364),Q$64:Q1364,0)-1)&lt;(1-$P$2),MAX(O$64:O1364)&gt;MAX(P$64:P1363)),MAX(O$64:O1364),"")),"")</f>
        <v/>
      </c>
      <c r="Q1364" s="91" t="str">
        <f>IFERROR(IF(E1364="","",IF(O1364&lt;&gt;"",MAX(O$64:O1364)*10+1,IF(AND($F1363/INDEX($F$64:$F1364,MATCH(MAX(Q$64:Q1363),Q$64:Q1363,0)-1)&gt;(1+$O$2),MAX(O$64:O1364)&gt;MAX(P$64:P1363)),MAX(Q$64:Q1363)+1,""))),"")</f>
        <v/>
      </c>
    </row>
    <row r="1365" spans="1:17" x14ac:dyDescent="0.2">
      <c r="A1365" s="13">
        <f>HLOOKUP($E$2,历史数据!$V$3:$AE$5000,ROW(A1363),)</f>
        <v>878582</v>
      </c>
      <c r="B1365" s="41">
        <v>38513</v>
      </c>
      <c r="C1365" s="100">
        <f>IFERROR(IF(A1365&lt;&gt;0,MAX($C$4:C1364)+1,""),"")</f>
        <v>1351</v>
      </c>
      <c r="D1365" s="100"/>
      <c r="E1365" s="99">
        <f t="shared" si="141"/>
        <v>38527</v>
      </c>
      <c r="F1365" s="101">
        <f>IFERROR(VLOOKUP(E1365,历史数据!AH:AJ,3,),"")</f>
        <v>5.4473712649236496</v>
      </c>
      <c r="G1365" s="101">
        <f t="shared" si="137"/>
        <v>5.5238255984664439</v>
      </c>
      <c r="H1365" s="105">
        <f t="shared" si="138"/>
        <v>-1.8054792369887052E-3</v>
      </c>
      <c r="I1365" s="101">
        <f>IFERROR(VLOOKUP(E1365,历史数据!AH:AJ,2,),"")</f>
        <v>5.4082752989074603</v>
      </c>
      <c r="J1365" s="104">
        <f t="shared" si="139"/>
        <v>0</v>
      </c>
      <c r="K1365" s="104" t="str">
        <f>IFERROR(IF(AND(J1364=$H$2*1,MAX(K$64:K1364)=MAX(L$64:L1364)),MAX(K$64:K1364)+1,""),"")</f>
        <v/>
      </c>
      <c r="L1365" s="104" t="str">
        <f>IFERROR(IF(AND($F1364/INDEX($F$64:$F1365,MATCH(MAX(M$64:M1365),M$64:M1365,0)-1)&lt;(1-$P$2),MAX(K$64:K1365)&gt;MAX(L$64:L1364)),MAX(K$64:K1365),""),"")</f>
        <v/>
      </c>
      <c r="M1365" s="104" t="str">
        <f>IFERROR(IF(E1365="","",IF(K1365&lt;&gt;"",MAX(M$64:M1364)+1,IF(AND($F1364/INDEX($F$64:$F1365,MATCH(MAX(M$64:M1364),M$64:M1364,0)-1)&gt;(1+$O$2),MAX(K$64:K1365)&gt;MAX(L$64:L1364)),MAX(M$64:M1364)+1,""))),"")</f>
        <v/>
      </c>
      <c r="N1365" s="91">
        <f t="shared" si="140"/>
        <v>0</v>
      </c>
      <c r="O1365" s="91" t="str">
        <f>IFERROR(IF(AND(N1364=$H$2*1,MAX(O$64:O1364)=MAX(P$64:P1364)),MAX(O$64:O1364)+1,""),"")</f>
        <v/>
      </c>
      <c r="P1365" s="91" t="str">
        <f>IFERROR(IF(MOD(MAX(Q$64:Q1365),10*MAX(O$64:O1365))&lt;=2,IF(AND(F1364/INDEX($F$64:$F1365,MATCH(MAX(O$64:O1365),O$64:O1365,0)-1)&lt;(1-$P$2),MAX(O$64:O1365)&gt;MAX(P$64:P1364)),MAX(O$64:O1365),""),IF(AND($F1364/INDEX($F$64:$F1365,MATCH(MAX(Q$64:Q1365),Q$64:Q1365,0)-1)&lt;(1-$P$2),MAX(O$64:O1365)&gt;MAX(P$64:P1364)),MAX(O$64:O1365),"")),"")</f>
        <v/>
      </c>
      <c r="Q1365" s="91" t="str">
        <f>IFERROR(IF(E1365="","",IF(O1365&lt;&gt;"",MAX(O$64:O1365)*10+1,IF(AND($F1364/INDEX($F$64:$F1365,MATCH(MAX(Q$64:Q1364),Q$64:Q1364,0)-1)&gt;(1+$O$2),MAX(O$64:O1365)&gt;MAX(P$64:P1364)),MAX(Q$64:Q1364)+1,""))),"")</f>
        <v/>
      </c>
    </row>
    <row r="1366" spans="1:17" x14ac:dyDescent="0.2">
      <c r="A1366" s="13">
        <f>HLOOKUP($E$2,历史数据!$V$3:$AE$5000,ROW(A1364),)</f>
        <v>366360</v>
      </c>
      <c r="B1366" s="41">
        <v>38516</v>
      </c>
      <c r="C1366" s="100">
        <f>IFERROR(IF(A1366&lt;&gt;0,MAX($C$4:C1365)+1,""),"")</f>
        <v>1352</v>
      </c>
      <c r="D1366" s="100"/>
      <c r="E1366" s="99">
        <f t="shared" si="141"/>
        <v>38530</v>
      </c>
      <c r="F1366" s="101">
        <f>IFERROR(VLOOKUP(E1366,历史数据!AH:AJ,3,),"")</f>
        <v>5.5646591629722497</v>
      </c>
      <c r="G1366" s="101">
        <f t="shared" si="137"/>
        <v>5.5168752045080085</v>
      </c>
      <c r="H1366" s="105">
        <f t="shared" si="138"/>
        <v>-1.2582573136206143E-3</v>
      </c>
      <c r="I1366" s="101">
        <f>IFERROR(VLOOKUP(E1366,历史数据!AH:AJ,2,),"")</f>
        <v>5.4864672309398497</v>
      </c>
      <c r="J1366" s="104">
        <f t="shared" si="139"/>
        <v>0</v>
      </c>
      <c r="K1366" s="104" t="str">
        <f>IFERROR(IF(AND(J1365=$H$2*1,MAX(K$64:K1365)=MAX(L$64:L1365)),MAX(K$64:K1365)+1,""),"")</f>
        <v/>
      </c>
      <c r="L1366" s="104" t="str">
        <f>IFERROR(IF(AND($F1365/INDEX($F$64:$F1366,MATCH(MAX(M$64:M1366),M$64:M1366,0)-1)&lt;(1-$P$2),MAX(K$64:K1366)&gt;MAX(L$64:L1365)),MAX(K$64:K1366),""),"")</f>
        <v/>
      </c>
      <c r="M1366" s="104" t="str">
        <f>IFERROR(IF(E1366="","",IF(K1366&lt;&gt;"",MAX(M$64:M1365)+1,IF(AND($F1365/INDEX($F$64:$F1366,MATCH(MAX(M$64:M1365),M$64:M1365,0)-1)&gt;(1+$O$2),MAX(K$64:K1366)&gt;MAX(L$64:L1365)),MAX(M$64:M1365)+1,""))),"")</f>
        <v/>
      </c>
      <c r="N1366" s="91">
        <f t="shared" si="140"/>
        <v>0</v>
      </c>
      <c r="O1366" s="91" t="str">
        <f>IFERROR(IF(AND(N1365=$H$2*1,MAX(O$64:O1365)=MAX(P$64:P1365)),MAX(O$64:O1365)+1,""),"")</f>
        <v/>
      </c>
      <c r="P1366" s="91" t="str">
        <f>IFERROR(IF(MOD(MAX(Q$64:Q1366),10*MAX(O$64:O1366))&lt;=2,IF(AND(F1365/INDEX($F$64:$F1366,MATCH(MAX(O$64:O1366),O$64:O1366,0)-1)&lt;(1-$P$2),MAX(O$64:O1366)&gt;MAX(P$64:P1365)),MAX(O$64:O1366),""),IF(AND($F1365/INDEX($F$64:$F1366,MATCH(MAX(Q$64:Q1366),Q$64:Q1366,0)-1)&lt;(1-$P$2),MAX(O$64:O1366)&gt;MAX(P$64:P1365)),MAX(O$64:O1366),"")),"")</f>
        <v/>
      </c>
      <c r="Q1366" s="91" t="str">
        <f>IFERROR(IF(E1366="","",IF(O1366&lt;&gt;"",MAX(O$64:O1366)*10+1,IF(AND($F1365/INDEX($F$64:$F1366,MATCH(MAX(Q$64:Q1365),Q$64:Q1365,0)-1)&gt;(1+$O$2),MAX(O$64:O1366)&gt;MAX(P$64:P1365)),MAX(Q$64:Q1365)+1,""))),"")</f>
        <v/>
      </c>
    </row>
    <row r="1367" spans="1:17" x14ac:dyDescent="0.2">
      <c r="A1367" s="13">
        <f>HLOOKUP($E$2,历史数据!$V$3:$AE$5000,ROW(A1365),)</f>
        <v>400604</v>
      </c>
      <c r="B1367" s="41">
        <v>38517</v>
      </c>
      <c r="C1367" s="100">
        <f>IFERROR(IF(A1367&lt;&gt;0,MAX($C$4:C1366)+1,""),"")</f>
        <v>1353</v>
      </c>
      <c r="D1367" s="100"/>
      <c r="E1367" s="99">
        <f t="shared" si="141"/>
        <v>38531</v>
      </c>
      <c r="F1367" s="101">
        <f>IFERROR(VLOOKUP(E1367,历史数据!AH:AJ,3,),"")</f>
        <v>5.3300833668750602</v>
      </c>
      <c r="G1367" s="101">
        <f t="shared" si="137"/>
        <v>5.4960240226327013</v>
      </c>
      <c r="H1367" s="105">
        <f t="shared" si="138"/>
        <v>-3.7795275590554178E-3</v>
      </c>
      <c r="I1367" s="101">
        <f>IFERROR(VLOOKUP(E1367,历史数据!AH:AJ,2,),"")</f>
        <v>5.4994992196119199</v>
      </c>
      <c r="J1367" s="104">
        <f t="shared" si="139"/>
        <v>0</v>
      </c>
      <c r="K1367" s="104" t="str">
        <f>IFERROR(IF(AND(J1366=$H$2*1,MAX(K$64:K1366)=MAX(L$64:L1366)),MAX(K$64:K1366)+1,""),"")</f>
        <v/>
      </c>
      <c r="L1367" s="104" t="str">
        <f>IFERROR(IF(AND($F1366/INDEX($F$64:$F1367,MATCH(MAX(M$64:M1367),M$64:M1367,0)-1)&lt;(1-$P$2),MAX(K$64:K1367)&gt;MAX(L$64:L1366)),MAX(K$64:K1367),""),"")</f>
        <v/>
      </c>
      <c r="M1367" s="104" t="str">
        <f>IFERROR(IF(E1367="","",IF(K1367&lt;&gt;"",MAX(M$64:M1366)+1,IF(AND($F1366/INDEX($F$64:$F1367,MATCH(MAX(M$64:M1366),M$64:M1366,0)-1)&gt;(1+$O$2),MAX(K$64:K1367)&gt;MAX(L$64:L1366)),MAX(M$64:M1366)+1,""))),"")</f>
        <v/>
      </c>
      <c r="N1367" s="91">
        <f t="shared" si="140"/>
        <v>0</v>
      </c>
      <c r="O1367" s="91" t="str">
        <f>IFERROR(IF(AND(N1366=$H$2*1,MAX(O$64:O1366)=MAX(P$64:P1366)),MAX(O$64:O1366)+1,""),"")</f>
        <v/>
      </c>
      <c r="P1367" s="91" t="str">
        <f>IFERROR(IF(MOD(MAX(Q$64:Q1367),10*MAX(O$64:O1367))&lt;=2,IF(AND(F1366/INDEX($F$64:$F1367,MATCH(MAX(O$64:O1367),O$64:O1367,0)-1)&lt;(1-$P$2),MAX(O$64:O1367)&gt;MAX(P$64:P1366)),MAX(O$64:O1367),""),IF(AND($F1366/INDEX($F$64:$F1367,MATCH(MAX(Q$64:Q1367),Q$64:Q1367,0)-1)&lt;(1-$P$2),MAX(O$64:O1367)&gt;MAX(P$64:P1366)),MAX(O$64:O1367),"")),"")</f>
        <v/>
      </c>
      <c r="Q1367" s="91" t="str">
        <f>IFERROR(IF(E1367="","",IF(O1367&lt;&gt;"",MAX(O$64:O1367)*10+1,IF(AND($F1366/INDEX($F$64:$F1367,MATCH(MAX(Q$64:Q1366),Q$64:Q1366,0)-1)&gt;(1+$O$2),MAX(O$64:O1367)&gt;MAX(P$64:P1366)),MAX(Q$64:Q1366)+1,""))),"")</f>
        <v/>
      </c>
    </row>
    <row r="1368" spans="1:17" x14ac:dyDescent="0.2">
      <c r="A1368" s="13">
        <f>HLOOKUP($E$2,历史数据!$V$3:$AE$5000,ROW(A1366),)</f>
        <v>357969</v>
      </c>
      <c r="B1368" s="41">
        <v>38518</v>
      </c>
      <c r="C1368" s="100">
        <f>IFERROR(IF(A1368&lt;&gt;0,MAX($C$4:C1367)+1,""),"")</f>
        <v>1354</v>
      </c>
      <c r="D1368" s="100"/>
      <c r="E1368" s="99">
        <f t="shared" si="141"/>
        <v>38532</v>
      </c>
      <c r="F1368" s="101">
        <f>IFERROR(VLOOKUP(E1368,历史数据!AH:AJ,3,),"")</f>
        <v>5.2649234235147304</v>
      </c>
      <c r="G1368" s="101">
        <f t="shared" si="137"/>
        <v>5.475607240379798</v>
      </c>
      <c r="H1368" s="105">
        <f t="shared" si="138"/>
        <v>-3.7148276952260195E-3</v>
      </c>
      <c r="I1368" s="101">
        <f>IFERROR(VLOOKUP(E1368,历史数据!AH:AJ,2,),"")</f>
        <v>5.3300833668750602</v>
      </c>
      <c r="J1368" s="104">
        <f t="shared" si="139"/>
        <v>0</v>
      </c>
      <c r="K1368" s="104" t="str">
        <f>IFERROR(IF(AND(J1367=$H$2*1,MAX(K$64:K1367)=MAX(L$64:L1367)),MAX(K$64:K1367)+1,""),"")</f>
        <v/>
      </c>
      <c r="L1368" s="104" t="str">
        <f>IFERROR(IF(AND($F1367/INDEX($F$64:$F1368,MATCH(MAX(M$64:M1368),M$64:M1368,0)-1)&lt;(1-$P$2),MAX(K$64:K1368)&gt;MAX(L$64:L1367)),MAX(K$64:K1368),""),"")</f>
        <v/>
      </c>
      <c r="M1368" s="104" t="str">
        <f>IFERROR(IF(E1368="","",IF(K1368&lt;&gt;"",MAX(M$64:M1367)+1,IF(AND($F1367/INDEX($F$64:$F1368,MATCH(MAX(M$64:M1367),M$64:M1367,0)-1)&gt;(1+$O$2),MAX(K$64:K1368)&gt;MAX(L$64:L1367)),MAX(M$64:M1367)+1,""))),"")</f>
        <v/>
      </c>
      <c r="N1368" s="91">
        <f t="shared" si="140"/>
        <v>0</v>
      </c>
      <c r="O1368" s="91" t="str">
        <f>IFERROR(IF(AND(N1367=$H$2*1,MAX(O$64:O1367)=MAX(P$64:P1367)),MAX(O$64:O1367)+1,""),"")</f>
        <v/>
      </c>
      <c r="P1368" s="91" t="str">
        <f>IFERROR(IF(MOD(MAX(Q$64:Q1368),10*MAX(O$64:O1368))&lt;=2,IF(AND(F1367/INDEX($F$64:$F1368,MATCH(MAX(O$64:O1368),O$64:O1368,0)-1)&lt;(1-$P$2),MAX(O$64:O1368)&gt;MAX(P$64:P1367)),MAX(O$64:O1368),""),IF(AND($F1367/INDEX($F$64:$F1368,MATCH(MAX(Q$64:Q1368),Q$64:Q1368,0)-1)&lt;(1-$P$2),MAX(O$64:O1368)&gt;MAX(P$64:P1367)),MAX(O$64:O1368),"")),"")</f>
        <v/>
      </c>
      <c r="Q1368" s="91" t="str">
        <f>IFERROR(IF(E1368="","",IF(O1368&lt;&gt;"",MAX(O$64:O1368)*10+1,IF(AND($F1367/INDEX($F$64:$F1368,MATCH(MAX(Q$64:Q1367),Q$64:Q1367,0)-1)&gt;(1+$O$2),MAX(O$64:O1368)&gt;MAX(P$64:P1367)),MAX(Q$64:Q1367)+1,""))),"")</f>
        <v/>
      </c>
    </row>
    <row r="1369" spans="1:17" x14ac:dyDescent="0.2">
      <c r="A1369" s="13">
        <f>HLOOKUP($E$2,历史数据!$V$3:$AE$5000,ROW(A1367),)</f>
        <v>307609</v>
      </c>
      <c r="B1369" s="41">
        <v>38519</v>
      </c>
      <c r="C1369" s="100">
        <f>IFERROR(IF(A1369&lt;&gt;0,MAX($C$4:C1368)+1,""),"")</f>
        <v>1355</v>
      </c>
      <c r="D1369" s="100"/>
      <c r="E1369" s="99">
        <f t="shared" si="141"/>
        <v>38533</v>
      </c>
      <c r="F1369" s="101">
        <f>IFERROR(VLOOKUP(E1369,历史数据!AH:AJ,3,),"")</f>
        <v>5.0955075707778699</v>
      </c>
      <c r="G1369" s="101">
        <f t="shared" si="137"/>
        <v>5.4562764571828986</v>
      </c>
      <c r="H1369" s="105">
        <f t="shared" si="138"/>
        <v>-3.5303451011505782E-3</v>
      </c>
      <c r="I1369" s="101">
        <f>IFERROR(VLOOKUP(E1369,历史数据!AH:AJ,2,),"")</f>
        <v>5.2518914348426602</v>
      </c>
      <c r="J1369" s="104">
        <f t="shared" si="139"/>
        <v>0</v>
      </c>
      <c r="K1369" s="104" t="str">
        <f>IFERROR(IF(AND(J1368=$H$2*1,MAX(K$64:K1368)=MAX(L$64:L1368)),MAX(K$64:K1368)+1,""),"")</f>
        <v/>
      </c>
      <c r="L1369" s="104" t="str">
        <f>IFERROR(IF(AND($F1368/INDEX($F$64:$F1369,MATCH(MAX(M$64:M1369),M$64:M1369,0)-1)&lt;(1-$P$2),MAX(K$64:K1369)&gt;MAX(L$64:L1368)),MAX(K$64:K1369),""),"")</f>
        <v/>
      </c>
      <c r="M1369" s="104" t="str">
        <f>IFERROR(IF(E1369="","",IF(K1369&lt;&gt;"",MAX(M$64:M1368)+1,IF(AND($F1368/INDEX($F$64:$F1369,MATCH(MAX(M$64:M1368),M$64:M1368,0)-1)&gt;(1+$O$2),MAX(K$64:K1369)&gt;MAX(L$64:L1368)),MAX(M$64:M1368)+1,""))),"")</f>
        <v/>
      </c>
      <c r="N1369" s="91">
        <f t="shared" si="140"/>
        <v>0</v>
      </c>
      <c r="O1369" s="91" t="str">
        <f>IFERROR(IF(AND(N1368=$H$2*1,MAX(O$64:O1368)=MAX(P$64:P1368)),MAX(O$64:O1368)+1,""),"")</f>
        <v/>
      </c>
      <c r="P1369" s="91" t="str">
        <f>IFERROR(IF(MOD(MAX(Q$64:Q1369),10*MAX(O$64:O1369))&lt;=2,IF(AND(F1368/INDEX($F$64:$F1369,MATCH(MAX(O$64:O1369),O$64:O1369,0)-1)&lt;(1-$P$2),MAX(O$64:O1369)&gt;MAX(P$64:P1368)),MAX(O$64:O1369),""),IF(AND($F1368/INDEX($F$64:$F1369,MATCH(MAX(Q$64:Q1369),Q$64:Q1369,0)-1)&lt;(1-$P$2),MAX(O$64:O1369)&gt;MAX(P$64:P1368)),MAX(O$64:O1369),"")),"")</f>
        <v/>
      </c>
      <c r="Q1369" s="91" t="str">
        <f>IFERROR(IF(E1369="","",IF(O1369&lt;&gt;"",MAX(O$64:O1369)*10+1,IF(AND($F1368/INDEX($F$64:$F1369,MATCH(MAX(Q$64:Q1368),Q$64:Q1368,0)-1)&gt;(1+$O$2),MAX(O$64:O1369)&gt;MAX(P$64:P1368)),MAX(Q$64:Q1368)+1,""))),"")</f>
        <v/>
      </c>
    </row>
    <row r="1370" spans="1:17" x14ac:dyDescent="0.2">
      <c r="A1370" s="13">
        <f>HLOOKUP($E$2,历史数据!$V$3:$AE$5000,ROW(A1368),)</f>
        <v>143950</v>
      </c>
      <c r="B1370" s="41">
        <v>38520</v>
      </c>
      <c r="C1370" s="100">
        <f>IFERROR(IF(A1370&lt;&gt;0,MAX($C$4:C1369)+1,""),"")</f>
        <v>1356</v>
      </c>
      <c r="D1370" s="100"/>
      <c r="E1370" s="99">
        <f t="shared" si="141"/>
        <v>38534</v>
      </c>
      <c r="F1370" s="101">
        <f>IFERROR(VLOOKUP(E1370,历史数据!AH:AJ,3,),"")</f>
        <v>4.9651876840572102</v>
      </c>
      <c r="G1370" s="101">
        <f t="shared" si="137"/>
        <v>5.4339048766291853</v>
      </c>
      <c r="H1370" s="105">
        <f t="shared" si="138"/>
        <v>-4.1001552485967485E-3</v>
      </c>
      <c r="I1370" s="101">
        <f>IFERROR(VLOOKUP(E1370,历史数据!AH:AJ,2,),"")</f>
        <v>5.0955075707778699</v>
      </c>
      <c r="J1370" s="104">
        <f t="shared" si="139"/>
        <v>0</v>
      </c>
      <c r="K1370" s="104" t="str">
        <f>IFERROR(IF(AND(J1369=$H$2*1,MAX(K$64:K1369)=MAX(L$64:L1369)),MAX(K$64:K1369)+1,""),"")</f>
        <v/>
      </c>
      <c r="L1370" s="104" t="str">
        <f>IFERROR(IF(AND($F1369/INDEX($F$64:$F1370,MATCH(MAX(M$64:M1370),M$64:M1370,0)-1)&lt;(1-$P$2),MAX(K$64:K1370)&gt;MAX(L$64:L1369)),MAX(K$64:K1370),""),"")</f>
        <v/>
      </c>
      <c r="M1370" s="104" t="str">
        <f>IFERROR(IF(E1370="","",IF(K1370&lt;&gt;"",MAX(M$64:M1369)+1,IF(AND($F1369/INDEX($F$64:$F1370,MATCH(MAX(M$64:M1369),M$64:M1369,0)-1)&gt;(1+$O$2),MAX(K$64:K1370)&gt;MAX(L$64:L1369)),MAX(M$64:M1369)+1,""))),"")</f>
        <v/>
      </c>
      <c r="N1370" s="91">
        <f t="shared" si="140"/>
        <v>0</v>
      </c>
      <c r="O1370" s="91" t="str">
        <f>IFERROR(IF(AND(N1369=$H$2*1,MAX(O$64:O1369)=MAX(P$64:P1369)),MAX(O$64:O1369)+1,""),"")</f>
        <v/>
      </c>
      <c r="P1370" s="91" t="str">
        <f>IFERROR(IF(MOD(MAX(Q$64:Q1370),10*MAX(O$64:O1370))&lt;=2,IF(AND(F1369/INDEX($F$64:$F1370,MATCH(MAX(O$64:O1370),O$64:O1370,0)-1)&lt;(1-$P$2),MAX(O$64:O1370)&gt;MAX(P$64:P1369)),MAX(O$64:O1370),""),IF(AND($F1369/INDEX($F$64:$F1370,MATCH(MAX(Q$64:Q1370),Q$64:Q1370,0)-1)&lt;(1-$P$2),MAX(O$64:O1370)&gt;MAX(P$64:P1369)),MAX(O$64:O1370),"")),"")</f>
        <v/>
      </c>
      <c r="Q1370" s="91" t="str">
        <f>IFERROR(IF(E1370="","",IF(O1370&lt;&gt;"",MAX(O$64:O1370)*10+1,IF(AND($F1369/INDEX($F$64:$F1370,MATCH(MAX(Q$64:Q1369),Q$64:Q1369,0)-1)&gt;(1+$O$2),MAX(O$64:O1370)&gt;MAX(P$64:P1369)),MAX(Q$64:Q1369)+1,""))),"")</f>
        <v/>
      </c>
    </row>
    <row r="1371" spans="1:17" x14ac:dyDescent="0.2">
      <c r="A1371" s="13">
        <f>HLOOKUP($E$2,历史数据!$V$3:$AE$5000,ROW(A1369),)</f>
        <v>307291</v>
      </c>
      <c r="B1371" s="41">
        <v>38523</v>
      </c>
      <c r="C1371" s="100">
        <f>IFERROR(IF(A1371&lt;&gt;0,MAX($C$4:C1370)+1,""),"")</f>
        <v>1357</v>
      </c>
      <c r="D1371" s="100"/>
      <c r="E1371" s="99">
        <f t="shared" si="141"/>
        <v>38537</v>
      </c>
      <c r="F1371" s="101">
        <f>IFERROR(VLOOKUP(E1371,历史数据!AH:AJ,3,),"")</f>
        <v>4.7566758653041497</v>
      </c>
      <c r="G1371" s="101">
        <f t="shared" si="137"/>
        <v>5.4065377004178456</v>
      </c>
      <c r="H1371" s="105">
        <f t="shared" si="138"/>
        <v>-5.0363738108563094E-3</v>
      </c>
      <c r="I1371" s="101">
        <f>IFERROR(VLOOKUP(E1371,历史数据!AH:AJ,2,),"")</f>
        <v>4.9000277406968804</v>
      </c>
      <c r="J1371" s="104">
        <f t="shared" si="139"/>
        <v>0</v>
      </c>
      <c r="K1371" s="104" t="str">
        <f>IFERROR(IF(AND(J1370=$H$2*1,MAX(K$64:K1370)=MAX(L$64:L1370)),MAX(K$64:K1370)+1,""),"")</f>
        <v/>
      </c>
      <c r="L1371" s="104" t="str">
        <f>IFERROR(IF(AND($F1370/INDEX($F$64:$F1371,MATCH(MAX(M$64:M1371),M$64:M1371,0)-1)&lt;(1-$P$2),MAX(K$64:K1371)&gt;MAX(L$64:L1370)),MAX(K$64:K1371),""),"")</f>
        <v/>
      </c>
      <c r="M1371" s="104" t="str">
        <f>IFERROR(IF(E1371="","",IF(K1371&lt;&gt;"",MAX(M$64:M1370)+1,IF(AND($F1370/INDEX($F$64:$F1371,MATCH(MAX(M$64:M1370),M$64:M1370,0)-1)&gt;(1+$O$2),MAX(K$64:K1371)&gt;MAX(L$64:L1370)),MAX(M$64:M1370)+1,""))),"")</f>
        <v/>
      </c>
      <c r="N1371" s="91">
        <f t="shared" si="140"/>
        <v>0</v>
      </c>
      <c r="O1371" s="91" t="str">
        <f>IFERROR(IF(AND(N1370=$H$2*1,MAX(O$64:O1370)=MAX(P$64:P1370)),MAX(O$64:O1370)+1,""),"")</f>
        <v/>
      </c>
      <c r="P1371" s="91" t="str">
        <f>IFERROR(IF(MOD(MAX(Q$64:Q1371),10*MAX(O$64:O1371))&lt;=2,IF(AND(F1370/INDEX($F$64:$F1371,MATCH(MAX(O$64:O1371),O$64:O1371,0)-1)&lt;(1-$P$2),MAX(O$64:O1371)&gt;MAX(P$64:P1370)),MAX(O$64:O1371),""),IF(AND($F1370/INDEX($F$64:$F1371,MATCH(MAX(Q$64:Q1371),Q$64:Q1371,0)-1)&lt;(1-$P$2),MAX(O$64:O1371)&gt;MAX(P$64:P1370)),MAX(O$64:O1371),"")),"")</f>
        <v/>
      </c>
      <c r="Q1371" s="91" t="str">
        <f>IFERROR(IF(E1371="","",IF(O1371&lt;&gt;"",MAX(O$64:O1371)*10+1,IF(AND($F1370/INDEX($F$64:$F1371,MATCH(MAX(Q$64:Q1370),Q$64:Q1370,0)-1)&gt;(1+$O$2),MAX(O$64:O1371)&gt;MAX(P$64:P1370)),MAX(Q$64:Q1370)+1,""))),"")</f>
        <v/>
      </c>
    </row>
    <row r="1372" spans="1:17" x14ac:dyDescent="0.2">
      <c r="A1372" s="13">
        <f>HLOOKUP($E$2,历史数据!$V$3:$AE$5000,ROW(A1370),)</f>
        <v>158703</v>
      </c>
      <c r="B1372" s="41">
        <v>38524</v>
      </c>
      <c r="C1372" s="100">
        <f>IFERROR(IF(A1372&lt;&gt;0,MAX($C$4:C1371)+1,""),"")</f>
        <v>1358</v>
      </c>
      <c r="D1372" s="100"/>
      <c r="E1372" s="99">
        <f t="shared" si="141"/>
        <v>38538</v>
      </c>
      <c r="F1372" s="101">
        <f>IFERROR(VLOOKUP(E1372,历史数据!AH:AJ,3,),"")</f>
        <v>4.7306118879600101</v>
      </c>
      <c r="G1372" s="101">
        <f t="shared" si="137"/>
        <v>5.3837317202417294</v>
      </c>
      <c r="H1372" s="105">
        <f t="shared" si="138"/>
        <v>-4.2182227221597701E-3</v>
      </c>
      <c r="I1372" s="101">
        <f>IFERROR(VLOOKUP(E1372,历史数据!AH:AJ,2,),"")</f>
        <v>4.7306118879600101</v>
      </c>
      <c r="J1372" s="104">
        <f t="shared" si="139"/>
        <v>0</v>
      </c>
      <c r="K1372" s="104" t="str">
        <f>IFERROR(IF(AND(J1371=$H$2*1,MAX(K$64:K1371)=MAX(L$64:L1371)),MAX(K$64:K1371)+1,""),"")</f>
        <v/>
      </c>
      <c r="L1372" s="104" t="str">
        <f>IFERROR(IF(AND($F1371/INDEX($F$64:$F1372,MATCH(MAX(M$64:M1372),M$64:M1372,0)-1)&lt;(1-$P$2),MAX(K$64:K1372)&gt;MAX(L$64:L1371)),MAX(K$64:K1372),""),"")</f>
        <v/>
      </c>
      <c r="M1372" s="104" t="str">
        <f>IFERROR(IF(E1372="","",IF(K1372&lt;&gt;"",MAX(M$64:M1371)+1,IF(AND($F1371/INDEX($F$64:$F1372,MATCH(MAX(M$64:M1371),M$64:M1371,0)-1)&gt;(1+$O$2),MAX(K$64:K1372)&gt;MAX(L$64:L1371)),MAX(M$64:M1371)+1,""))),"")</f>
        <v/>
      </c>
      <c r="N1372" s="91">
        <f t="shared" si="140"/>
        <v>0</v>
      </c>
      <c r="O1372" s="91" t="str">
        <f>IFERROR(IF(AND(N1371=$H$2*1,MAX(O$64:O1371)=MAX(P$64:P1371)),MAX(O$64:O1371)+1,""),"")</f>
        <v/>
      </c>
      <c r="P1372" s="91" t="str">
        <f>IFERROR(IF(MOD(MAX(Q$64:Q1372),10*MAX(O$64:O1372))&lt;=2,IF(AND(F1371/INDEX($F$64:$F1372,MATCH(MAX(O$64:O1372),O$64:O1372,0)-1)&lt;(1-$P$2),MAX(O$64:O1372)&gt;MAX(P$64:P1371)),MAX(O$64:O1372),""),IF(AND($F1371/INDEX($F$64:$F1372,MATCH(MAX(Q$64:Q1372),Q$64:Q1372,0)-1)&lt;(1-$P$2),MAX(O$64:O1372)&gt;MAX(P$64:P1371)),MAX(O$64:O1372),"")),"")</f>
        <v/>
      </c>
      <c r="Q1372" s="91" t="str">
        <f>IFERROR(IF(E1372="","",IF(O1372&lt;&gt;"",MAX(O$64:O1372)*10+1,IF(AND($F1371/INDEX($F$64:$F1372,MATCH(MAX(Q$64:Q1371),Q$64:Q1371,0)-1)&gt;(1+$O$2),MAX(O$64:O1372)&gt;MAX(P$64:P1371)),MAX(Q$64:Q1371)+1,""))),"")</f>
        <v/>
      </c>
    </row>
    <row r="1373" spans="1:17" x14ac:dyDescent="0.2">
      <c r="A1373" s="13">
        <f>HLOOKUP($E$2,历史数据!$V$3:$AE$5000,ROW(A1371),)</f>
        <v>184150</v>
      </c>
      <c r="B1373" s="41">
        <v>38525</v>
      </c>
      <c r="C1373" s="100">
        <f>IFERROR(IF(A1373&lt;&gt;0,MAX($C$4:C1372)+1,""),"")</f>
        <v>1359</v>
      </c>
      <c r="D1373" s="100"/>
      <c r="E1373" s="99">
        <f t="shared" si="141"/>
        <v>38539</v>
      </c>
      <c r="F1373" s="101">
        <f>IFERROR(VLOOKUP(E1373,历史数据!AH:AJ,3,),"")</f>
        <v>4.7566758653041497</v>
      </c>
      <c r="G1373" s="101">
        <f t="shared" si="137"/>
        <v>5.3611429398768147</v>
      </c>
      <c r="H1373" s="105">
        <f t="shared" si="138"/>
        <v>-4.1957477710090618E-3</v>
      </c>
      <c r="I1373" s="101">
        <f>IFERROR(VLOOKUP(E1373,历史数据!AH:AJ,2,),"")</f>
        <v>4.7175798992879496</v>
      </c>
      <c r="J1373" s="104">
        <f t="shared" si="139"/>
        <v>0</v>
      </c>
      <c r="K1373" s="104" t="str">
        <f>IFERROR(IF(AND(J1372=$H$2*1,MAX(K$64:K1372)=MAX(L$64:L1372)),MAX(K$64:K1372)+1,""),"")</f>
        <v/>
      </c>
      <c r="L1373" s="104" t="str">
        <f>IFERROR(IF(AND($F1372/INDEX($F$64:$F1373,MATCH(MAX(M$64:M1373),M$64:M1373,0)-1)&lt;(1-$P$2),MAX(K$64:K1373)&gt;MAX(L$64:L1372)),MAX(K$64:K1373),""),"")</f>
        <v/>
      </c>
      <c r="M1373" s="104" t="str">
        <f>IFERROR(IF(E1373="","",IF(K1373&lt;&gt;"",MAX(M$64:M1372)+1,IF(AND($F1372/INDEX($F$64:$F1373,MATCH(MAX(M$64:M1372),M$64:M1372,0)-1)&gt;(1+$O$2),MAX(K$64:K1373)&gt;MAX(L$64:L1372)),MAX(M$64:M1372)+1,""))),"")</f>
        <v/>
      </c>
      <c r="N1373" s="91">
        <f t="shared" si="140"/>
        <v>0</v>
      </c>
      <c r="O1373" s="91" t="str">
        <f>IFERROR(IF(AND(N1372=$H$2*1,MAX(O$64:O1372)=MAX(P$64:P1372)),MAX(O$64:O1372)+1,""),"")</f>
        <v/>
      </c>
      <c r="P1373" s="91" t="str">
        <f>IFERROR(IF(MOD(MAX(Q$64:Q1373),10*MAX(O$64:O1373))&lt;=2,IF(AND(F1372/INDEX($F$64:$F1373,MATCH(MAX(O$64:O1373),O$64:O1373,0)-1)&lt;(1-$P$2),MAX(O$64:O1373)&gt;MAX(P$64:P1372)),MAX(O$64:O1373),""),IF(AND($F1372/INDEX($F$64:$F1373,MATCH(MAX(Q$64:Q1373),Q$64:Q1373,0)-1)&lt;(1-$P$2),MAX(O$64:O1373)&gt;MAX(P$64:P1372)),MAX(O$64:O1373),"")),"")</f>
        <v/>
      </c>
      <c r="Q1373" s="91" t="str">
        <f>IFERROR(IF(E1373="","",IF(O1373&lt;&gt;"",MAX(O$64:O1373)*10+1,IF(AND($F1372/INDEX($F$64:$F1373,MATCH(MAX(Q$64:Q1372),Q$64:Q1372,0)-1)&gt;(1+$O$2),MAX(O$64:O1373)&gt;MAX(P$64:P1372)),MAX(Q$64:Q1372)+1,""))),"")</f>
        <v/>
      </c>
    </row>
    <row r="1374" spans="1:17" x14ac:dyDescent="0.2">
      <c r="A1374" s="13">
        <f>HLOOKUP($E$2,历史数据!$V$3:$AE$5000,ROW(A1372),)</f>
        <v>240903</v>
      </c>
      <c r="B1374" s="41">
        <v>38526</v>
      </c>
      <c r="C1374" s="100">
        <f>IFERROR(IF(A1374&lt;&gt;0,MAX($C$4:C1373)+1,""),"")</f>
        <v>1360</v>
      </c>
      <c r="D1374" s="100"/>
      <c r="E1374" s="99">
        <f t="shared" si="141"/>
        <v>38540</v>
      </c>
      <c r="F1374" s="101">
        <f>IFERROR(VLOOKUP(E1374,历史数据!AH:AJ,3,),"")</f>
        <v>4.8218358086644804</v>
      </c>
      <c r="G1374" s="101">
        <f t="shared" si="137"/>
        <v>5.3381197598894978</v>
      </c>
      <c r="H1374" s="105">
        <f t="shared" si="138"/>
        <v>-4.2944536725681992E-3</v>
      </c>
      <c r="I1374" s="101">
        <f>IFERROR(VLOOKUP(E1374,历史数据!AH:AJ,2,),"")</f>
        <v>4.8218358086644804</v>
      </c>
      <c r="J1374" s="104">
        <f t="shared" si="139"/>
        <v>0</v>
      </c>
      <c r="K1374" s="104" t="str">
        <f>IFERROR(IF(AND(J1373=$H$2*1,MAX(K$64:K1373)=MAX(L$64:L1373)),MAX(K$64:K1373)+1,""),"")</f>
        <v/>
      </c>
      <c r="L1374" s="104" t="str">
        <f>IFERROR(IF(AND($F1373/INDEX($F$64:$F1374,MATCH(MAX(M$64:M1374),M$64:M1374,0)-1)&lt;(1-$P$2),MAX(K$64:K1374)&gt;MAX(L$64:L1373)),MAX(K$64:K1374),""),"")</f>
        <v/>
      </c>
      <c r="M1374" s="104" t="str">
        <f>IFERROR(IF(E1374="","",IF(K1374&lt;&gt;"",MAX(M$64:M1373)+1,IF(AND($F1373/INDEX($F$64:$F1374,MATCH(MAX(M$64:M1373),M$64:M1373,0)-1)&gt;(1+$O$2),MAX(K$64:K1374)&gt;MAX(L$64:L1373)),MAX(M$64:M1373)+1,""))),"")</f>
        <v/>
      </c>
      <c r="N1374" s="91">
        <f t="shared" si="140"/>
        <v>0</v>
      </c>
      <c r="O1374" s="91" t="str">
        <f>IFERROR(IF(AND(N1373=$H$2*1,MAX(O$64:O1373)=MAX(P$64:P1373)),MAX(O$64:O1373)+1,""),"")</f>
        <v/>
      </c>
      <c r="P1374" s="91" t="str">
        <f>IFERROR(IF(MOD(MAX(Q$64:Q1374),10*MAX(O$64:O1374))&lt;=2,IF(AND(F1373/INDEX($F$64:$F1374,MATCH(MAX(O$64:O1374),O$64:O1374,0)-1)&lt;(1-$P$2),MAX(O$64:O1374)&gt;MAX(P$64:P1373)),MAX(O$64:O1374),""),IF(AND($F1373/INDEX($F$64:$F1374,MATCH(MAX(Q$64:Q1374),Q$64:Q1374,0)-1)&lt;(1-$P$2),MAX(O$64:O1374)&gt;MAX(P$64:P1373)),MAX(O$64:O1374),"")),"")</f>
        <v/>
      </c>
      <c r="Q1374" s="91" t="str">
        <f>IFERROR(IF(E1374="","",IF(O1374&lt;&gt;"",MAX(O$64:O1374)*10+1,IF(AND($F1373/INDEX($F$64:$F1374,MATCH(MAX(Q$64:Q1373),Q$64:Q1373,0)-1)&gt;(1+$O$2),MAX(O$64:O1374)&gt;MAX(P$64:P1373)),MAX(Q$64:Q1373)+1,""))),"")</f>
        <v/>
      </c>
    </row>
    <row r="1375" spans="1:17" x14ac:dyDescent="0.2">
      <c r="A1375" s="13">
        <f>HLOOKUP($E$2,历史数据!$V$3:$AE$5000,ROW(A1373),)</f>
        <v>98190</v>
      </c>
      <c r="B1375" s="41">
        <v>38527</v>
      </c>
      <c r="C1375" s="100">
        <f>IFERROR(IF(A1375&lt;&gt;0,MAX($C$4:C1374)+1,""),"")</f>
        <v>1361</v>
      </c>
      <c r="D1375" s="100"/>
      <c r="E1375" s="99">
        <f t="shared" si="141"/>
        <v>38541</v>
      </c>
      <c r="F1375" s="101">
        <f>IFERROR(VLOOKUP(E1375,历史数据!AH:AJ,3,),"")</f>
        <v>4.6393879672555496</v>
      </c>
      <c r="G1375" s="101">
        <f t="shared" si="137"/>
        <v>5.3105353838669593</v>
      </c>
      <c r="H1375" s="105">
        <f t="shared" si="138"/>
        <v>-5.167432965780705E-3</v>
      </c>
      <c r="I1375" s="101">
        <f>IFERROR(VLOOKUP(E1375,历史数据!AH:AJ,2,),"")</f>
        <v>4.8088038199924101</v>
      </c>
      <c r="J1375" s="104">
        <f t="shared" si="139"/>
        <v>0</v>
      </c>
      <c r="K1375" s="104" t="str">
        <f>IFERROR(IF(AND(J1374=$H$2*1,MAX(K$64:K1374)=MAX(L$64:L1374)),MAX(K$64:K1374)+1,""),"")</f>
        <v/>
      </c>
      <c r="L1375" s="104" t="str">
        <f>IFERROR(IF(AND($F1374/INDEX($F$64:$F1375,MATCH(MAX(M$64:M1375),M$64:M1375,0)-1)&lt;(1-$P$2),MAX(K$64:K1375)&gt;MAX(L$64:L1374)),MAX(K$64:K1375),""),"")</f>
        <v/>
      </c>
      <c r="M1375" s="104" t="str">
        <f>IFERROR(IF(E1375="","",IF(K1375&lt;&gt;"",MAX(M$64:M1374)+1,IF(AND($F1374/INDEX($F$64:$F1375,MATCH(MAX(M$64:M1374),M$64:M1374,0)-1)&gt;(1+$O$2),MAX(K$64:K1375)&gt;MAX(L$64:L1374)),MAX(M$64:M1374)+1,""))),"")</f>
        <v/>
      </c>
      <c r="N1375" s="91">
        <f t="shared" si="140"/>
        <v>0</v>
      </c>
      <c r="O1375" s="91" t="str">
        <f>IFERROR(IF(AND(N1374=$H$2*1,MAX(O$64:O1374)=MAX(P$64:P1374)),MAX(O$64:O1374)+1,""),"")</f>
        <v/>
      </c>
      <c r="P1375" s="91" t="str">
        <f>IFERROR(IF(MOD(MAX(Q$64:Q1375),10*MAX(O$64:O1375))&lt;=2,IF(AND(F1374/INDEX($F$64:$F1375,MATCH(MAX(O$64:O1375),O$64:O1375,0)-1)&lt;(1-$P$2),MAX(O$64:O1375)&gt;MAX(P$64:P1374)),MAX(O$64:O1375),""),IF(AND($F1374/INDEX($F$64:$F1375,MATCH(MAX(Q$64:Q1375),Q$64:Q1375,0)-1)&lt;(1-$P$2),MAX(O$64:O1375)&gt;MAX(P$64:P1374)),MAX(O$64:O1375),"")),"")</f>
        <v/>
      </c>
      <c r="Q1375" s="91" t="str">
        <f>IFERROR(IF(E1375="","",IF(O1375&lt;&gt;"",MAX(O$64:O1375)*10+1,IF(AND($F1374/INDEX($F$64:$F1375,MATCH(MAX(Q$64:Q1374),Q$64:Q1374,0)-1)&gt;(1+$O$2),MAX(O$64:O1375)&gt;MAX(P$64:P1374)),MAX(Q$64:Q1374)+1,""))),"")</f>
        <v/>
      </c>
    </row>
    <row r="1376" spans="1:17" x14ac:dyDescent="0.2">
      <c r="A1376" s="13">
        <f>HLOOKUP($E$2,历史数据!$V$3:$AE$5000,ROW(A1374),)</f>
        <v>320680</v>
      </c>
      <c r="B1376" s="41">
        <v>38530</v>
      </c>
      <c r="C1376" s="100">
        <f>IFERROR(IF(A1376&lt;&gt;0,MAX($C$4:C1375)+1,""),"")</f>
        <v>1362</v>
      </c>
      <c r="D1376" s="100"/>
      <c r="E1376" s="99">
        <f t="shared" si="141"/>
        <v>38544</v>
      </c>
      <c r="F1376" s="101">
        <f>IFERROR(VLOOKUP(E1376,历史数据!AH:AJ,3,),"")</f>
        <v>4.6393879672555496</v>
      </c>
      <c r="G1376" s="101">
        <f t="shared" si="137"/>
        <v>5.28295100784442</v>
      </c>
      <c r="H1376" s="105">
        <f t="shared" si="138"/>
        <v>-5.1942740286297084E-3</v>
      </c>
      <c r="I1376" s="101">
        <f>IFERROR(VLOOKUP(E1376,历史数据!AH:AJ,2,),"")</f>
        <v>4.6393879672555496</v>
      </c>
      <c r="J1376" s="104">
        <f t="shared" si="139"/>
        <v>0</v>
      </c>
      <c r="K1376" s="104" t="str">
        <f>IFERROR(IF(AND(J1375=$H$2*1,MAX(K$64:K1375)=MAX(L$64:L1375)),MAX(K$64:K1375)+1,""),"")</f>
        <v/>
      </c>
      <c r="L1376" s="104" t="str">
        <f>IFERROR(IF(AND($F1375/INDEX($F$64:$F1376,MATCH(MAX(M$64:M1376),M$64:M1376,0)-1)&lt;(1-$P$2),MAX(K$64:K1376)&gt;MAX(L$64:L1375)),MAX(K$64:K1376),""),"")</f>
        <v/>
      </c>
      <c r="M1376" s="104" t="str">
        <f>IFERROR(IF(E1376="","",IF(K1376&lt;&gt;"",MAX(M$64:M1375)+1,IF(AND($F1375/INDEX($F$64:$F1376,MATCH(MAX(M$64:M1375),M$64:M1375,0)-1)&gt;(1+$O$2),MAX(K$64:K1376)&gt;MAX(L$64:L1375)),MAX(M$64:M1375)+1,""))),"")</f>
        <v/>
      </c>
      <c r="N1376" s="91">
        <f t="shared" si="140"/>
        <v>0</v>
      </c>
      <c r="O1376" s="91" t="str">
        <f>IFERROR(IF(AND(N1375=$H$2*1,MAX(O$64:O1375)=MAX(P$64:P1375)),MAX(O$64:O1375)+1,""),"")</f>
        <v/>
      </c>
      <c r="P1376" s="91" t="str">
        <f>IFERROR(IF(MOD(MAX(Q$64:Q1376),10*MAX(O$64:O1376))&lt;=2,IF(AND(F1375/INDEX($F$64:$F1376,MATCH(MAX(O$64:O1376),O$64:O1376,0)-1)&lt;(1-$P$2),MAX(O$64:O1376)&gt;MAX(P$64:P1375)),MAX(O$64:O1376),""),IF(AND($F1375/INDEX($F$64:$F1376,MATCH(MAX(Q$64:Q1376),Q$64:Q1376,0)-1)&lt;(1-$P$2),MAX(O$64:O1376)&gt;MAX(P$64:P1375)),MAX(O$64:O1376),"")),"")</f>
        <v/>
      </c>
      <c r="Q1376" s="91" t="str">
        <f>IFERROR(IF(E1376="","",IF(O1376&lt;&gt;"",MAX(O$64:O1376)*10+1,IF(AND($F1375/INDEX($F$64:$F1376,MATCH(MAX(Q$64:Q1375),Q$64:Q1375,0)-1)&gt;(1+$O$2),MAX(O$64:O1376)&gt;MAX(P$64:P1375)),MAX(Q$64:Q1375)+1,""))),"")</f>
        <v/>
      </c>
    </row>
    <row r="1377" spans="1:17" x14ac:dyDescent="0.2">
      <c r="A1377" s="13">
        <f>HLOOKUP($E$2,历史数据!$V$3:$AE$5000,ROW(A1375),)</f>
        <v>202711</v>
      </c>
      <c r="B1377" s="41">
        <v>38531</v>
      </c>
      <c r="C1377" s="100">
        <f>IFERROR(IF(A1377&lt;&gt;0,MAX($C$4:C1376)+1,""),"")</f>
        <v>1363</v>
      </c>
      <c r="D1377" s="100"/>
      <c r="E1377" s="99">
        <f t="shared" si="141"/>
        <v>38545</v>
      </c>
      <c r="F1377" s="101">
        <f>IFERROR(VLOOKUP(E1377,历史数据!AH:AJ,3,),"")</f>
        <v>4.7827398426482803</v>
      </c>
      <c r="G1377" s="101">
        <f t="shared" si="137"/>
        <v>5.2562354310666839</v>
      </c>
      <c r="H1377" s="105">
        <f t="shared" si="138"/>
        <v>-5.0569419890639233E-3</v>
      </c>
      <c r="I1377" s="101">
        <f>IFERROR(VLOOKUP(E1377,历史数据!AH:AJ,2,),"")</f>
        <v>4.58726001256729</v>
      </c>
      <c r="J1377" s="104">
        <f t="shared" si="139"/>
        <v>0</v>
      </c>
      <c r="K1377" s="104" t="str">
        <f>IFERROR(IF(AND(J1376=$H$2*1,MAX(K$64:K1376)=MAX(L$64:L1376)),MAX(K$64:K1376)+1,""),"")</f>
        <v/>
      </c>
      <c r="L1377" s="104" t="str">
        <f>IFERROR(IF(AND($F1376/INDEX($F$64:$F1377,MATCH(MAX(M$64:M1377),M$64:M1377,0)-1)&lt;(1-$P$2),MAX(K$64:K1377)&gt;MAX(L$64:L1376)),MAX(K$64:K1377),""),"")</f>
        <v/>
      </c>
      <c r="M1377" s="104" t="str">
        <f>IFERROR(IF(E1377="","",IF(K1377&lt;&gt;"",MAX(M$64:M1376)+1,IF(AND($F1376/INDEX($F$64:$F1377,MATCH(MAX(M$64:M1376),M$64:M1376,0)-1)&gt;(1+$O$2),MAX(K$64:K1377)&gt;MAX(L$64:L1376)),MAX(M$64:M1376)+1,""))),"")</f>
        <v/>
      </c>
      <c r="N1377" s="91">
        <f t="shared" si="140"/>
        <v>0</v>
      </c>
      <c r="O1377" s="91" t="str">
        <f>IFERROR(IF(AND(N1376=$H$2*1,MAX(O$64:O1376)=MAX(P$64:P1376)),MAX(O$64:O1376)+1,""),"")</f>
        <v/>
      </c>
      <c r="P1377" s="91" t="str">
        <f>IFERROR(IF(MOD(MAX(Q$64:Q1377),10*MAX(O$64:O1377))&lt;=2,IF(AND(F1376/INDEX($F$64:$F1377,MATCH(MAX(O$64:O1377),O$64:O1377,0)-1)&lt;(1-$P$2),MAX(O$64:O1377)&gt;MAX(P$64:P1376)),MAX(O$64:O1377),""),IF(AND($F1376/INDEX($F$64:$F1377,MATCH(MAX(Q$64:Q1377),Q$64:Q1377,0)-1)&lt;(1-$P$2),MAX(O$64:O1377)&gt;MAX(P$64:P1376)),MAX(O$64:O1377),"")),"")</f>
        <v/>
      </c>
      <c r="Q1377" s="91" t="str">
        <f>IFERROR(IF(E1377="","",IF(O1377&lt;&gt;"",MAX(O$64:O1377)*10+1,IF(AND($F1376/INDEX($F$64:$F1377,MATCH(MAX(Q$64:Q1376),Q$64:Q1376,0)-1)&gt;(1+$O$2),MAX(O$64:O1377)&gt;MAX(P$64:P1376)),MAX(Q$64:Q1376)+1,""))),"")</f>
        <v/>
      </c>
    </row>
    <row r="1378" spans="1:17" x14ac:dyDescent="0.2">
      <c r="A1378" s="13">
        <f>HLOOKUP($E$2,历史数据!$V$3:$AE$5000,ROW(A1376),)</f>
        <v>169990</v>
      </c>
      <c r="B1378" s="41">
        <v>38532</v>
      </c>
      <c r="C1378" s="100">
        <f>IFERROR(IF(A1378&lt;&gt;0,MAX($C$4:C1377)+1,""),"")</f>
        <v>1364</v>
      </c>
      <c r="D1378" s="100"/>
      <c r="E1378" s="99">
        <f t="shared" si="141"/>
        <v>38546</v>
      </c>
      <c r="F1378" s="101">
        <f>IFERROR(VLOOKUP(E1378,历史数据!AH:AJ,3,),"")</f>
        <v>4.7175798992879496</v>
      </c>
      <c r="G1378" s="101">
        <f t="shared" si="137"/>
        <v>5.231257452778558</v>
      </c>
      <c r="H1378" s="105">
        <f t="shared" si="138"/>
        <v>-4.7520661157023358E-3</v>
      </c>
      <c r="I1378" s="101">
        <f>IFERROR(VLOOKUP(E1378,历史数据!AH:AJ,2,),"")</f>
        <v>4.7697078539762101</v>
      </c>
      <c r="J1378" s="104">
        <f t="shared" si="139"/>
        <v>0</v>
      </c>
      <c r="K1378" s="104" t="str">
        <f>IFERROR(IF(AND(J1377=$H$2*1,MAX(K$64:K1377)=MAX(L$64:L1377)),MAX(K$64:K1377)+1,""),"")</f>
        <v/>
      </c>
      <c r="L1378" s="104" t="str">
        <f>IFERROR(IF(AND($F1377/INDEX($F$64:$F1378,MATCH(MAX(M$64:M1378),M$64:M1378,0)-1)&lt;(1-$P$2),MAX(K$64:K1378)&gt;MAX(L$64:L1377)),MAX(K$64:K1378),""),"")</f>
        <v/>
      </c>
      <c r="M1378" s="104" t="str">
        <f>IFERROR(IF(E1378="","",IF(K1378&lt;&gt;"",MAX(M$64:M1377)+1,IF(AND($F1377/INDEX($F$64:$F1378,MATCH(MAX(M$64:M1377),M$64:M1377,0)-1)&gt;(1+$O$2),MAX(K$64:K1378)&gt;MAX(L$64:L1377)),MAX(M$64:M1377)+1,""))),"")</f>
        <v/>
      </c>
      <c r="N1378" s="91">
        <f t="shared" si="140"/>
        <v>0</v>
      </c>
      <c r="O1378" s="91" t="str">
        <f>IFERROR(IF(AND(N1377=$H$2*1,MAX(O$64:O1377)=MAX(P$64:P1377)),MAX(O$64:O1377)+1,""),"")</f>
        <v/>
      </c>
      <c r="P1378" s="91" t="str">
        <f>IFERROR(IF(MOD(MAX(Q$64:Q1378),10*MAX(O$64:O1378))&lt;=2,IF(AND(F1377/INDEX($F$64:$F1378,MATCH(MAX(O$64:O1378),O$64:O1378,0)-1)&lt;(1-$P$2),MAX(O$64:O1378)&gt;MAX(P$64:P1377)),MAX(O$64:O1378),""),IF(AND($F1377/INDEX($F$64:$F1378,MATCH(MAX(Q$64:Q1378),Q$64:Q1378,0)-1)&lt;(1-$P$2),MAX(O$64:O1378)&gt;MAX(P$64:P1377)),MAX(O$64:O1378),"")),"")</f>
        <v/>
      </c>
      <c r="Q1378" s="91" t="str">
        <f>IFERROR(IF(E1378="","",IF(O1378&lt;&gt;"",MAX(O$64:O1378)*10+1,IF(AND($F1377/INDEX($F$64:$F1378,MATCH(MAX(Q$64:Q1377),Q$64:Q1377,0)-1)&gt;(1+$O$2),MAX(O$64:O1378)&gt;MAX(P$64:P1377)),MAX(Q$64:Q1377)+1,""))),"")</f>
        <v/>
      </c>
    </row>
    <row r="1379" spans="1:17" x14ac:dyDescent="0.2">
      <c r="A1379" s="13">
        <f>HLOOKUP($E$2,历史数据!$V$3:$AE$5000,ROW(A1377),)</f>
        <v>144470</v>
      </c>
      <c r="B1379" s="41">
        <v>38533</v>
      </c>
      <c r="C1379" s="100">
        <f>IFERROR(IF(A1379&lt;&gt;0,MAX($C$4:C1378)+1,""),"")</f>
        <v>1365</v>
      </c>
      <c r="D1379" s="100"/>
      <c r="E1379" s="99">
        <f t="shared" si="141"/>
        <v>38547</v>
      </c>
      <c r="F1379" s="101">
        <f>IFERROR(VLOOKUP(E1379,历史数据!AH:AJ,3,),"")</f>
        <v>4.7045479106158803</v>
      </c>
      <c r="G1379" s="101">
        <f t="shared" si="137"/>
        <v>5.2036730767560178</v>
      </c>
      <c r="H1379" s="105">
        <f t="shared" si="138"/>
        <v>-5.2729914884783735E-3</v>
      </c>
      <c r="I1379" s="101">
        <f>IFERROR(VLOOKUP(E1379,历史数据!AH:AJ,2,),"")</f>
        <v>4.8348677973365399</v>
      </c>
      <c r="J1379" s="104">
        <f t="shared" si="139"/>
        <v>0</v>
      </c>
      <c r="K1379" s="104" t="str">
        <f>IFERROR(IF(AND(J1378=$H$2*1,MAX(K$64:K1378)=MAX(L$64:L1378)),MAX(K$64:K1378)+1,""),"")</f>
        <v/>
      </c>
      <c r="L1379" s="104" t="str">
        <f>IFERROR(IF(AND($F1378/INDEX($F$64:$F1379,MATCH(MAX(M$64:M1379),M$64:M1379,0)-1)&lt;(1-$P$2),MAX(K$64:K1379)&gt;MAX(L$64:L1378)),MAX(K$64:K1379),""),"")</f>
        <v/>
      </c>
      <c r="M1379" s="104" t="str">
        <f>IFERROR(IF(E1379="","",IF(K1379&lt;&gt;"",MAX(M$64:M1378)+1,IF(AND($F1378/INDEX($F$64:$F1379,MATCH(MAX(M$64:M1378),M$64:M1378,0)-1)&gt;(1+$O$2),MAX(K$64:K1379)&gt;MAX(L$64:L1378)),MAX(M$64:M1378)+1,""))),"")</f>
        <v/>
      </c>
      <c r="N1379" s="91">
        <f t="shared" si="140"/>
        <v>0</v>
      </c>
      <c r="O1379" s="91" t="str">
        <f>IFERROR(IF(AND(N1378=$H$2*1,MAX(O$64:O1378)=MAX(P$64:P1378)),MAX(O$64:O1378)+1,""),"")</f>
        <v/>
      </c>
      <c r="P1379" s="91" t="str">
        <f>IFERROR(IF(MOD(MAX(Q$64:Q1379),10*MAX(O$64:O1379))&lt;=2,IF(AND(F1378/INDEX($F$64:$F1379,MATCH(MAX(O$64:O1379),O$64:O1379,0)-1)&lt;(1-$P$2),MAX(O$64:O1379)&gt;MAX(P$64:P1378)),MAX(O$64:O1379),""),IF(AND($F1378/INDEX($F$64:$F1379,MATCH(MAX(Q$64:Q1379),Q$64:Q1379,0)-1)&lt;(1-$P$2),MAX(O$64:O1379)&gt;MAX(P$64:P1378)),MAX(O$64:O1379),"")),"")</f>
        <v/>
      </c>
      <c r="Q1379" s="91" t="str">
        <f>IFERROR(IF(E1379="","",IF(O1379&lt;&gt;"",MAX(O$64:O1379)*10+1,IF(AND($F1378/INDEX($F$64:$F1379,MATCH(MAX(Q$64:Q1378),Q$64:Q1378,0)-1)&gt;(1+$O$2),MAX(O$64:O1379)&gt;MAX(P$64:P1378)),MAX(Q$64:Q1378)+1,""))),"")</f>
        <v/>
      </c>
    </row>
    <row r="1380" spans="1:17" x14ac:dyDescent="0.2">
      <c r="A1380" s="13">
        <f>HLOOKUP($E$2,历史数据!$V$3:$AE$5000,ROW(A1378),)</f>
        <v>158856</v>
      </c>
      <c r="B1380" s="41">
        <v>38534</v>
      </c>
      <c r="C1380" s="100">
        <f>IFERROR(IF(A1380&lt;&gt;0,MAX($C$4:C1379)+1,""),"")</f>
        <v>1366</v>
      </c>
      <c r="D1380" s="100"/>
      <c r="E1380" s="99">
        <f t="shared" si="141"/>
        <v>38548</v>
      </c>
      <c r="F1380" s="101">
        <f>IFERROR(VLOOKUP(E1380,历史数据!AH:AJ,3,),"")</f>
        <v>4.6133239899114198</v>
      </c>
      <c r="G1380" s="101">
        <f t="shared" si="137"/>
        <v>5.1771746997894832</v>
      </c>
      <c r="H1380" s="105">
        <f t="shared" si="138"/>
        <v>-5.0922447616662536E-3</v>
      </c>
      <c r="I1380" s="101">
        <f>IFERROR(VLOOKUP(E1380,历史数据!AH:AJ,2,),"")</f>
        <v>4.7566758653041497</v>
      </c>
      <c r="J1380" s="104">
        <f t="shared" si="139"/>
        <v>0</v>
      </c>
      <c r="K1380" s="104" t="str">
        <f>IFERROR(IF(AND(J1379=$H$2*1,MAX(K$64:K1379)=MAX(L$64:L1379)),MAX(K$64:K1379)+1,""),"")</f>
        <v/>
      </c>
      <c r="L1380" s="104" t="str">
        <f>IFERROR(IF(AND($F1379/INDEX($F$64:$F1380,MATCH(MAX(M$64:M1380),M$64:M1380,0)-1)&lt;(1-$P$2),MAX(K$64:K1380)&gt;MAX(L$64:L1379)),MAX(K$64:K1380),""),"")</f>
        <v/>
      </c>
      <c r="M1380" s="104" t="str">
        <f>IFERROR(IF(E1380="","",IF(K1380&lt;&gt;"",MAX(M$64:M1379)+1,IF(AND($F1379/INDEX($F$64:$F1380,MATCH(MAX(M$64:M1379),M$64:M1379,0)-1)&gt;(1+$O$2),MAX(K$64:K1380)&gt;MAX(L$64:L1379)),MAX(M$64:M1379)+1,""))),"")</f>
        <v/>
      </c>
      <c r="N1380" s="91">
        <f t="shared" si="140"/>
        <v>0</v>
      </c>
      <c r="O1380" s="91" t="str">
        <f>IFERROR(IF(AND(N1379=$H$2*1,MAX(O$64:O1379)=MAX(P$64:P1379)),MAX(O$64:O1379)+1,""),"")</f>
        <v/>
      </c>
      <c r="P1380" s="91" t="str">
        <f>IFERROR(IF(MOD(MAX(Q$64:Q1380),10*MAX(O$64:O1380))&lt;=2,IF(AND(F1379/INDEX($F$64:$F1380,MATCH(MAX(O$64:O1380),O$64:O1380,0)-1)&lt;(1-$P$2),MAX(O$64:O1380)&gt;MAX(P$64:P1379)),MAX(O$64:O1380),""),IF(AND($F1379/INDEX($F$64:$F1380,MATCH(MAX(Q$64:Q1380),Q$64:Q1380,0)-1)&lt;(1-$P$2),MAX(O$64:O1380)&gt;MAX(P$64:P1379)),MAX(O$64:O1380),"")),"")</f>
        <v/>
      </c>
      <c r="Q1380" s="91" t="str">
        <f>IFERROR(IF(E1380="","",IF(O1380&lt;&gt;"",MAX(O$64:O1380)*10+1,IF(AND($F1379/INDEX($F$64:$F1380,MATCH(MAX(Q$64:Q1379),Q$64:Q1379,0)-1)&gt;(1+$O$2),MAX(O$64:O1380)&gt;MAX(P$64:P1379)),MAX(Q$64:Q1379)+1,""))),"")</f>
        <v/>
      </c>
    </row>
    <row r="1381" spans="1:17" x14ac:dyDescent="0.2">
      <c r="A1381" s="13">
        <f>HLOOKUP($E$2,历史数据!$V$3:$AE$5000,ROW(A1379),)</f>
        <v>193598</v>
      </c>
      <c r="B1381" s="41">
        <v>38537</v>
      </c>
      <c r="C1381" s="100">
        <f>IFERROR(IF(A1381&lt;&gt;0,MAX($C$4:C1380)+1,""),"")</f>
        <v>1367</v>
      </c>
      <c r="D1381" s="100"/>
      <c r="E1381" s="99">
        <f t="shared" si="141"/>
        <v>38551</v>
      </c>
      <c r="F1381" s="101">
        <f>IFERROR(VLOOKUP(E1381,历史数据!AH:AJ,3,),"")</f>
        <v>4.2484283070935698</v>
      </c>
      <c r="G1381" s="101">
        <f t="shared" si="137"/>
        <v>5.1487215245221387</v>
      </c>
      <c r="H1381" s="105">
        <f t="shared" si="138"/>
        <v>-5.4958885719080808E-3</v>
      </c>
      <c r="I1381" s="101">
        <f>IFERROR(VLOOKUP(E1381,历史数据!AH:AJ,2,),"")</f>
        <v>4.62635597858349</v>
      </c>
      <c r="J1381" s="104">
        <f t="shared" si="139"/>
        <v>0</v>
      </c>
      <c r="K1381" s="104" t="str">
        <f>IFERROR(IF(AND(J1380=$H$2*1,MAX(K$64:K1380)=MAX(L$64:L1380)),MAX(K$64:K1380)+1,""),"")</f>
        <v/>
      </c>
      <c r="L1381" s="104" t="str">
        <f>IFERROR(IF(AND($F1380/INDEX($F$64:$F1381,MATCH(MAX(M$64:M1381),M$64:M1381,0)-1)&lt;(1-$P$2),MAX(K$64:K1381)&gt;MAX(L$64:L1380)),MAX(K$64:K1381),""),"")</f>
        <v/>
      </c>
      <c r="M1381" s="104" t="str">
        <f>IFERROR(IF(E1381="","",IF(K1381&lt;&gt;"",MAX(M$64:M1380)+1,IF(AND($F1380/INDEX($F$64:$F1381,MATCH(MAX(M$64:M1380),M$64:M1380,0)-1)&gt;(1+$O$2),MAX(K$64:K1381)&gt;MAX(L$64:L1380)),MAX(M$64:M1380)+1,""))),"")</f>
        <v/>
      </c>
      <c r="N1381" s="91">
        <f t="shared" si="140"/>
        <v>0</v>
      </c>
      <c r="O1381" s="91" t="str">
        <f>IFERROR(IF(AND(N1380=$H$2*1,MAX(O$64:O1380)=MAX(P$64:P1380)),MAX(O$64:O1380)+1,""),"")</f>
        <v/>
      </c>
      <c r="P1381" s="91" t="str">
        <f>IFERROR(IF(MOD(MAX(Q$64:Q1381),10*MAX(O$64:O1381))&lt;=2,IF(AND(F1380/INDEX($F$64:$F1381,MATCH(MAX(O$64:O1381),O$64:O1381,0)-1)&lt;(1-$P$2),MAX(O$64:O1381)&gt;MAX(P$64:P1380)),MAX(O$64:O1381),""),IF(AND($F1380/INDEX($F$64:$F1381,MATCH(MAX(Q$64:Q1381),Q$64:Q1381,0)-1)&lt;(1-$P$2),MAX(O$64:O1381)&gt;MAX(P$64:P1380)),MAX(O$64:O1381),"")),"")</f>
        <v/>
      </c>
      <c r="Q1381" s="91" t="str">
        <f>IFERROR(IF(E1381="","",IF(O1381&lt;&gt;"",MAX(O$64:O1381)*10+1,IF(AND($F1380/INDEX($F$64:$F1381,MATCH(MAX(Q$64:Q1380),Q$64:Q1380,0)-1)&gt;(1+$O$2),MAX(O$64:O1381)&gt;MAX(P$64:P1380)),MAX(Q$64:Q1380)+1,""))),"")</f>
        <v/>
      </c>
    </row>
    <row r="1382" spans="1:17" x14ac:dyDescent="0.2">
      <c r="A1382" s="13">
        <f>HLOOKUP($E$2,历史数据!$V$3:$AE$5000,ROW(A1380),)</f>
        <v>96300</v>
      </c>
      <c r="B1382" s="41">
        <v>38538</v>
      </c>
      <c r="C1382" s="100">
        <f>IFERROR(IF(A1382&lt;&gt;0,MAX($C$4:C1381)+1,""),"")</f>
        <v>1368</v>
      </c>
      <c r="D1382" s="100"/>
      <c r="E1382" s="99">
        <f t="shared" si="141"/>
        <v>38552</v>
      </c>
      <c r="F1382" s="101">
        <f>IFERROR(VLOOKUP(E1382,历史数据!AH:AJ,3,),"")</f>
        <v>4.4699721145186899</v>
      </c>
      <c r="G1382" s="101">
        <f t="shared" si="137"/>
        <v>5.1272187432132288</v>
      </c>
      <c r="H1382" s="105">
        <f t="shared" si="138"/>
        <v>-4.1763341067286852E-3</v>
      </c>
      <c r="I1382" s="101">
        <f>IFERROR(VLOOKUP(E1382,历史数据!AH:AJ,2,),"")</f>
        <v>4.2484283070935698</v>
      </c>
      <c r="J1382" s="104">
        <f t="shared" si="139"/>
        <v>0</v>
      </c>
      <c r="K1382" s="104" t="str">
        <f>IFERROR(IF(AND(J1381=$H$2*1,MAX(K$64:K1381)=MAX(L$64:L1381)),MAX(K$64:K1381)+1,""),"")</f>
        <v/>
      </c>
      <c r="L1382" s="104" t="str">
        <f>IFERROR(IF(AND($F1381/INDEX($F$64:$F1382,MATCH(MAX(M$64:M1382),M$64:M1382,0)-1)&lt;(1-$P$2),MAX(K$64:K1382)&gt;MAX(L$64:L1381)),MAX(K$64:K1382),""),"")</f>
        <v/>
      </c>
      <c r="M1382" s="104" t="str">
        <f>IFERROR(IF(E1382="","",IF(K1382&lt;&gt;"",MAX(M$64:M1381)+1,IF(AND($F1381/INDEX($F$64:$F1382,MATCH(MAX(M$64:M1381),M$64:M1381,0)-1)&gt;(1+$O$2),MAX(K$64:K1382)&gt;MAX(L$64:L1381)),MAX(M$64:M1381)+1,""))),"")</f>
        <v/>
      </c>
      <c r="N1382" s="91">
        <f t="shared" si="140"/>
        <v>0</v>
      </c>
      <c r="O1382" s="91" t="str">
        <f>IFERROR(IF(AND(N1381=$H$2*1,MAX(O$64:O1381)=MAX(P$64:P1381)),MAX(O$64:O1381)+1,""),"")</f>
        <v/>
      </c>
      <c r="P1382" s="91" t="str">
        <f>IFERROR(IF(MOD(MAX(Q$64:Q1382),10*MAX(O$64:O1382))&lt;=2,IF(AND(F1381/INDEX($F$64:$F1382,MATCH(MAX(O$64:O1382),O$64:O1382,0)-1)&lt;(1-$P$2),MAX(O$64:O1382)&gt;MAX(P$64:P1381)),MAX(O$64:O1382),""),IF(AND($F1381/INDEX($F$64:$F1382,MATCH(MAX(Q$64:Q1382),Q$64:Q1382,0)-1)&lt;(1-$P$2),MAX(O$64:O1382)&gt;MAX(P$64:P1381)),MAX(O$64:O1382),"")),"")</f>
        <v/>
      </c>
      <c r="Q1382" s="91" t="str">
        <f>IFERROR(IF(E1382="","",IF(O1382&lt;&gt;"",MAX(O$64:O1382)*10+1,IF(AND($F1381/INDEX($F$64:$F1382,MATCH(MAX(Q$64:Q1381),Q$64:Q1381,0)-1)&gt;(1+$O$2),MAX(O$64:O1382)&gt;MAX(P$64:P1381)),MAX(Q$64:Q1381)+1,""))),"")</f>
        <v/>
      </c>
    </row>
    <row r="1383" spans="1:17" x14ac:dyDescent="0.2">
      <c r="A1383" s="13">
        <f>HLOOKUP($E$2,历史数据!$V$3:$AE$5000,ROW(A1381),)</f>
        <v>134801</v>
      </c>
      <c r="B1383" s="41">
        <v>38539</v>
      </c>
      <c r="C1383" s="100">
        <f>IFERROR(IF(A1383&lt;&gt;0,MAX($C$4:C1382)+1,""),"")</f>
        <v>1369</v>
      </c>
      <c r="D1383" s="100"/>
      <c r="E1383" s="99">
        <f t="shared" si="141"/>
        <v>38553</v>
      </c>
      <c r="F1383" s="101">
        <f>IFERROR(VLOOKUP(E1383,历史数据!AH:AJ,3,),"")</f>
        <v>4.4048121711583601</v>
      </c>
      <c r="G1383" s="101">
        <f t="shared" si="137"/>
        <v>5.1070191607715261</v>
      </c>
      <c r="H1383" s="105">
        <f t="shared" si="138"/>
        <v>-3.939676353469479E-3</v>
      </c>
      <c r="I1383" s="101">
        <f>IFERROR(VLOOKUP(E1383,历史数据!AH:AJ,2,),"")</f>
        <v>4.3787481938142303</v>
      </c>
      <c r="J1383" s="104">
        <f t="shared" si="139"/>
        <v>0</v>
      </c>
      <c r="K1383" s="104" t="str">
        <f>IFERROR(IF(AND(J1382=$H$2*1,MAX(K$64:K1382)=MAX(L$64:L1382)),MAX(K$64:K1382)+1,""),"")</f>
        <v/>
      </c>
      <c r="L1383" s="104" t="str">
        <f>IFERROR(IF(AND($F1382/INDEX($F$64:$F1383,MATCH(MAX(M$64:M1383),M$64:M1383,0)-1)&lt;(1-$P$2),MAX(K$64:K1383)&gt;MAX(L$64:L1382)),MAX(K$64:K1383),""),"")</f>
        <v/>
      </c>
      <c r="M1383" s="104" t="str">
        <f>IFERROR(IF(E1383="","",IF(K1383&lt;&gt;"",MAX(M$64:M1382)+1,IF(AND($F1382/INDEX($F$64:$F1383,MATCH(MAX(M$64:M1382),M$64:M1382,0)-1)&gt;(1+$O$2),MAX(K$64:K1383)&gt;MAX(L$64:L1382)),MAX(M$64:M1382)+1,""))),"")</f>
        <v/>
      </c>
      <c r="N1383" s="91">
        <f t="shared" si="140"/>
        <v>0</v>
      </c>
      <c r="O1383" s="91" t="str">
        <f>IFERROR(IF(AND(N1382=$H$2*1,MAX(O$64:O1382)=MAX(P$64:P1382)),MAX(O$64:O1382)+1,""),"")</f>
        <v/>
      </c>
      <c r="P1383" s="91" t="str">
        <f>IFERROR(IF(MOD(MAX(Q$64:Q1383),10*MAX(O$64:O1383))&lt;=2,IF(AND(F1382/INDEX($F$64:$F1383,MATCH(MAX(O$64:O1383),O$64:O1383,0)-1)&lt;(1-$P$2),MAX(O$64:O1383)&gt;MAX(P$64:P1382)),MAX(O$64:O1383),""),IF(AND($F1382/INDEX($F$64:$F1383,MATCH(MAX(Q$64:Q1383),Q$64:Q1383,0)-1)&lt;(1-$P$2),MAX(O$64:O1383)&gt;MAX(P$64:P1382)),MAX(O$64:O1383),"")),"")</f>
        <v/>
      </c>
      <c r="Q1383" s="91" t="str">
        <f>IFERROR(IF(E1383="","",IF(O1383&lt;&gt;"",MAX(O$64:O1383)*10+1,IF(AND($F1382/INDEX($F$64:$F1383,MATCH(MAX(Q$64:Q1382),Q$64:Q1382,0)-1)&gt;(1+$O$2),MAX(O$64:O1383)&gt;MAX(P$64:P1382)),MAX(Q$64:Q1382)+1,""))),"")</f>
        <v/>
      </c>
    </row>
    <row r="1384" spans="1:17" x14ac:dyDescent="0.2">
      <c r="A1384" s="13">
        <f>HLOOKUP($E$2,历史数据!$V$3:$AE$5000,ROW(A1382),)</f>
        <v>65300</v>
      </c>
      <c r="B1384" s="41">
        <v>38540</v>
      </c>
      <c r="C1384" s="100">
        <f>IFERROR(IF(A1384&lt;&gt;0,MAX($C$4:C1383)+1,""),"")</f>
        <v>1370</v>
      </c>
      <c r="D1384" s="100"/>
      <c r="E1384" s="99">
        <f t="shared" si="141"/>
        <v>38554</v>
      </c>
      <c r="F1384" s="101">
        <f>IFERROR(VLOOKUP(E1384,历史数据!AH:AJ,3,),"")</f>
        <v>4.2875242731097698</v>
      </c>
      <c r="G1384" s="101">
        <f t="shared" si="137"/>
        <v>5.0872539779522254</v>
      </c>
      <c r="H1384" s="105">
        <f t="shared" si="138"/>
        <v>-3.870199464126256E-3</v>
      </c>
      <c r="I1384" s="101">
        <f>IFERROR(VLOOKUP(E1384,历史数据!AH:AJ,2,),"")</f>
        <v>4.3526842164700996</v>
      </c>
      <c r="J1384" s="104">
        <f t="shared" si="139"/>
        <v>0</v>
      </c>
      <c r="K1384" s="104" t="str">
        <f>IFERROR(IF(AND(J1383=$H$2*1,MAX(K$64:K1383)=MAX(L$64:L1383)),MAX(K$64:K1383)+1,""),"")</f>
        <v/>
      </c>
      <c r="L1384" s="104" t="str">
        <f>IFERROR(IF(AND($F1383/INDEX($F$64:$F1384,MATCH(MAX(M$64:M1384),M$64:M1384,0)-1)&lt;(1-$P$2),MAX(K$64:K1384)&gt;MAX(L$64:L1383)),MAX(K$64:K1384),""),"")</f>
        <v/>
      </c>
      <c r="M1384" s="104" t="str">
        <f>IFERROR(IF(E1384="","",IF(K1384&lt;&gt;"",MAX(M$64:M1383)+1,IF(AND($F1383/INDEX($F$64:$F1384,MATCH(MAX(M$64:M1383),M$64:M1383,0)-1)&gt;(1+$O$2),MAX(K$64:K1384)&gt;MAX(L$64:L1383)),MAX(M$64:M1383)+1,""))),"")</f>
        <v/>
      </c>
      <c r="N1384" s="91">
        <f t="shared" si="140"/>
        <v>0</v>
      </c>
      <c r="O1384" s="91" t="str">
        <f>IFERROR(IF(AND(N1383=$H$2*1,MAX(O$64:O1383)=MAX(P$64:P1383)),MAX(O$64:O1383)+1,""),"")</f>
        <v/>
      </c>
      <c r="P1384" s="91" t="str">
        <f>IFERROR(IF(MOD(MAX(Q$64:Q1384),10*MAX(O$64:O1384))&lt;=2,IF(AND(F1383/INDEX($F$64:$F1384,MATCH(MAX(O$64:O1384),O$64:O1384,0)-1)&lt;(1-$P$2),MAX(O$64:O1384)&gt;MAX(P$64:P1383)),MAX(O$64:O1384),""),IF(AND($F1383/INDEX($F$64:$F1384,MATCH(MAX(Q$64:Q1384),Q$64:Q1384,0)-1)&lt;(1-$P$2),MAX(O$64:O1384)&gt;MAX(P$64:P1383)),MAX(O$64:O1384),"")),"")</f>
        <v/>
      </c>
      <c r="Q1384" s="91" t="str">
        <f>IFERROR(IF(E1384="","",IF(O1384&lt;&gt;"",MAX(O$64:O1384)*10+1,IF(AND($F1383/INDEX($F$64:$F1384,MATCH(MAX(Q$64:Q1383),Q$64:Q1383,0)-1)&gt;(1+$O$2),MAX(O$64:O1384)&gt;MAX(P$64:P1383)),MAX(Q$64:Q1383)+1,""))),"")</f>
        <v/>
      </c>
    </row>
    <row r="1385" spans="1:17" x14ac:dyDescent="0.2">
      <c r="A1385" s="13">
        <f>HLOOKUP($E$2,历史数据!$V$3:$AE$5000,ROW(A1383),)</f>
        <v>66900</v>
      </c>
      <c r="B1385" s="41">
        <v>38541</v>
      </c>
      <c r="C1385" s="100">
        <f>IFERROR(IF(A1385&lt;&gt;0,MAX($C$4:C1384)+1,""),"")</f>
        <v>1371</v>
      </c>
      <c r="D1385" s="100"/>
      <c r="E1385" s="99">
        <f t="shared" si="141"/>
        <v>38555</v>
      </c>
      <c r="F1385" s="101">
        <f>IFERROR(VLOOKUP(E1385,历史数据!AH:AJ,3,),"")</f>
        <v>4.5221000692069602</v>
      </c>
      <c r="G1385" s="101">
        <f t="shared" si="137"/>
        <v>5.0753079883361645</v>
      </c>
      <c r="H1385" s="105">
        <f t="shared" si="138"/>
        <v>-2.3482196225771412E-3</v>
      </c>
      <c r="I1385" s="101">
        <f>IFERROR(VLOOKUP(E1385,历史数据!AH:AJ,2,),"")</f>
        <v>4.4048121711583601</v>
      </c>
      <c r="J1385" s="104">
        <f t="shared" si="139"/>
        <v>0</v>
      </c>
      <c r="K1385" s="104" t="str">
        <f>IFERROR(IF(AND(J1384=$H$2*1,MAX(K$64:K1384)=MAX(L$64:L1384)),MAX(K$64:K1384)+1,""),"")</f>
        <v/>
      </c>
      <c r="L1385" s="104" t="str">
        <f>IFERROR(IF(AND($F1384/INDEX($F$64:$F1385,MATCH(MAX(M$64:M1385),M$64:M1385,0)-1)&lt;(1-$P$2),MAX(K$64:K1385)&gt;MAX(L$64:L1384)),MAX(K$64:K1385),""),"")</f>
        <v/>
      </c>
      <c r="M1385" s="104" t="str">
        <f>IFERROR(IF(E1385="","",IF(K1385&lt;&gt;"",MAX(M$64:M1384)+1,IF(AND($F1384/INDEX($F$64:$F1385,MATCH(MAX(M$64:M1384),M$64:M1384,0)-1)&gt;(1+$O$2),MAX(K$64:K1385)&gt;MAX(L$64:L1384)),MAX(M$64:M1384)+1,""))),"")</f>
        <v/>
      </c>
      <c r="N1385" s="91">
        <f t="shared" si="140"/>
        <v>0</v>
      </c>
      <c r="O1385" s="91" t="str">
        <f>IFERROR(IF(AND(N1384=$H$2*1,MAX(O$64:O1384)=MAX(P$64:P1384)),MAX(O$64:O1384)+1,""),"")</f>
        <v/>
      </c>
      <c r="P1385" s="91" t="str">
        <f>IFERROR(IF(MOD(MAX(Q$64:Q1385),10*MAX(O$64:O1385))&lt;=2,IF(AND(F1384/INDEX($F$64:$F1385,MATCH(MAX(O$64:O1385),O$64:O1385,0)-1)&lt;(1-$P$2),MAX(O$64:O1385)&gt;MAX(P$64:P1384)),MAX(O$64:O1385),""),IF(AND($F1384/INDEX($F$64:$F1385,MATCH(MAX(Q$64:Q1385),Q$64:Q1385,0)-1)&lt;(1-$P$2),MAX(O$64:O1385)&gt;MAX(P$64:P1384)),MAX(O$64:O1385),"")),"")</f>
        <v/>
      </c>
      <c r="Q1385" s="91" t="str">
        <f>IFERROR(IF(E1385="","",IF(O1385&lt;&gt;"",MAX(O$64:O1385)*10+1,IF(AND($F1384/INDEX($F$64:$F1385,MATCH(MAX(Q$64:Q1384),Q$64:Q1384,0)-1)&gt;(1+$O$2),MAX(O$64:O1385)&gt;MAX(P$64:P1384)),MAX(Q$64:Q1384)+1,""))),"")</f>
        <v/>
      </c>
    </row>
    <row r="1386" spans="1:17" x14ac:dyDescent="0.2">
      <c r="A1386" s="13">
        <f>HLOOKUP($E$2,历史数据!$V$3:$AE$5000,ROW(A1384),)</f>
        <v>43620</v>
      </c>
      <c r="B1386" s="41">
        <v>38544</v>
      </c>
      <c r="C1386" s="100">
        <f>IFERROR(IF(A1386&lt;&gt;0,MAX($C$4:C1385)+1,""),"")</f>
        <v>1372</v>
      </c>
      <c r="D1386" s="100"/>
      <c r="E1386" s="99">
        <f t="shared" si="141"/>
        <v>38558</v>
      </c>
      <c r="F1386" s="101">
        <f>IFERROR(VLOOKUP(E1386,历史数据!AH:AJ,3,),"")</f>
        <v>4.6133239899114198</v>
      </c>
      <c r="G1386" s="101">
        <f t="shared" si="137"/>
        <v>5.0653167970209134</v>
      </c>
      <c r="H1386" s="105">
        <f t="shared" si="138"/>
        <v>-1.9685881799118565E-3</v>
      </c>
      <c r="I1386" s="101">
        <f>IFERROR(VLOOKUP(E1386,历史数据!AH:AJ,2,),"")</f>
        <v>4.5221000692069602</v>
      </c>
      <c r="J1386" s="104">
        <f t="shared" si="139"/>
        <v>0</v>
      </c>
      <c r="K1386" s="104" t="str">
        <f>IFERROR(IF(AND(J1385=$H$2*1,MAX(K$64:K1385)=MAX(L$64:L1385)),MAX(K$64:K1385)+1,""),"")</f>
        <v/>
      </c>
      <c r="L1386" s="104" t="str">
        <f>IFERROR(IF(AND($F1385/INDEX($F$64:$F1386,MATCH(MAX(M$64:M1386),M$64:M1386,0)-1)&lt;(1-$P$2),MAX(K$64:K1386)&gt;MAX(L$64:L1385)),MAX(K$64:K1386),""),"")</f>
        <v/>
      </c>
      <c r="M1386" s="104" t="str">
        <f>IFERROR(IF(E1386="","",IF(K1386&lt;&gt;"",MAX(M$64:M1385)+1,IF(AND($F1385/INDEX($F$64:$F1386,MATCH(MAX(M$64:M1385),M$64:M1385,0)-1)&gt;(1+$O$2),MAX(K$64:K1386)&gt;MAX(L$64:L1385)),MAX(M$64:M1385)+1,""))),"")</f>
        <v/>
      </c>
      <c r="N1386" s="91">
        <f t="shared" si="140"/>
        <v>0</v>
      </c>
      <c r="O1386" s="91" t="str">
        <f>IFERROR(IF(AND(N1385=$H$2*1,MAX(O$64:O1385)=MAX(P$64:P1385)),MAX(O$64:O1385)+1,""),"")</f>
        <v/>
      </c>
      <c r="P1386" s="91" t="str">
        <f>IFERROR(IF(MOD(MAX(Q$64:Q1386),10*MAX(O$64:O1386))&lt;=2,IF(AND(F1385/INDEX($F$64:$F1386,MATCH(MAX(O$64:O1386),O$64:O1386,0)-1)&lt;(1-$P$2),MAX(O$64:O1386)&gt;MAX(P$64:P1385)),MAX(O$64:O1386),""),IF(AND($F1385/INDEX($F$64:$F1386,MATCH(MAX(Q$64:Q1386),Q$64:Q1386,0)-1)&lt;(1-$P$2),MAX(O$64:O1386)&gt;MAX(P$64:P1385)),MAX(O$64:O1386),"")),"")</f>
        <v/>
      </c>
      <c r="Q1386" s="91" t="str">
        <f>IFERROR(IF(E1386="","",IF(O1386&lt;&gt;"",MAX(O$64:O1386)*10+1,IF(AND($F1385/INDEX($F$64:$F1386,MATCH(MAX(Q$64:Q1385),Q$64:Q1385,0)-1)&gt;(1+$O$2),MAX(O$64:O1386)&gt;MAX(P$64:P1385)),MAX(Q$64:Q1385)+1,""))),"")</f>
        <v/>
      </c>
    </row>
    <row r="1387" spans="1:17" x14ac:dyDescent="0.2">
      <c r="A1387" s="13">
        <f>HLOOKUP($E$2,历史数据!$V$3:$AE$5000,ROW(A1385),)</f>
        <v>92910</v>
      </c>
      <c r="B1387" s="41">
        <v>38545</v>
      </c>
      <c r="C1387" s="100">
        <f>IFERROR(IF(A1387&lt;&gt;0,MAX($C$4:C1386)+1,""),"")</f>
        <v>1373</v>
      </c>
      <c r="D1387" s="100"/>
      <c r="E1387" s="99">
        <f t="shared" si="141"/>
        <v>38559</v>
      </c>
      <c r="F1387" s="101">
        <f>IFERROR(VLOOKUP(E1387,历史数据!AH:AJ,3,),"")</f>
        <v>4.7436438766320803</v>
      </c>
      <c r="G1387" s="101">
        <f t="shared" si="137"/>
        <v>5.0568460043840693</v>
      </c>
      <c r="H1387" s="105">
        <f t="shared" si="138"/>
        <v>-1.6723125080402301E-3</v>
      </c>
      <c r="I1387" s="101">
        <f>IFERROR(VLOOKUP(E1387,历史数据!AH:AJ,2,),"")</f>
        <v>4.6133239899114198</v>
      </c>
      <c r="J1387" s="104">
        <f t="shared" si="139"/>
        <v>0</v>
      </c>
      <c r="K1387" s="104" t="str">
        <f>IFERROR(IF(AND(J1386=$H$2*1,MAX(K$64:K1386)=MAX(L$64:L1386)),MAX(K$64:K1386)+1,""),"")</f>
        <v/>
      </c>
      <c r="L1387" s="104" t="str">
        <f>IFERROR(IF(AND($F1386/INDEX($F$64:$F1387,MATCH(MAX(M$64:M1387),M$64:M1387,0)-1)&lt;(1-$P$2),MAX(K$64:K1387)&gt;MAX(L$64:L1386)),MAX(K$64:K1387),""),"")</f>
        <v/>
      </c>
      <c r="M1387" s="104" t="str">
        <f>IFERROR(IF(E1387="","",IF(K1387&lt;&gt;"",MAX(M$64:M1386)+1,IF(AND($F1386/INDEX($F$64:$F1387,MATCH(MAX(M$64:M1386),M$64:M1386,0)-1)&gt;(1+$O$2),MAX(K$64:K1387)&gt;MAX(L$64:L1386)),MAX(M$64:M1386)+1,""))),"")</f>
        <v/>
      </c>
      <c r="N1387" s="91">
        <f t="shared" si="140"/>
        <v>0</v>
      </c>
      <c r="O1387" s="91" t="str">
        <f>IFERROR(IF(AND(N1386=$H$2*1,MAX(O$64:O1386)=MAX(P$64:P1386)),MAX(O$64:O1386)+1,""),"")</f>
        <v/>
      </c>
      <c r="P1387" s="91" t="str">
        <f>IFERROR(IF(MOD(MAX(Q$64:Q1387),10*MAX(O$64:O1387))&lt;=2,IF(AND(F1386/INDEX($F$64:$F1387,MATCH(MAX(O$64:O1387),O$64:O1387,0)-1)&lt;(1-$P$2),MAX(O$64:O1387)&gt;MAX(P$64:P1386)),MAX(O$64:O1387),""),IF(AND($F1386/INDEX($F$64:$F1387,MATCH(MAX(Q$64:Q1387),Q$64:Q1387,0)-1)&lt;(1-$P$2),MAX(O$64:O1387)&gt;MAX(P$64:P1386)),MAX(O$64:O1387),"")),"")</f>
        <v/>
      </c>
      <c r="Q1387" s="91" t="str">
        <f>IFERROR(IF(E1387="","",IF(O1387&lt;&gt;"",MAX(O$64:O1387)*10+1,IF(AND($F1386/INDEX($F$64:$F1387,MATCH(MAX(Q$64:Q1386),Q$64:Q1386,0)-1)&gt;(1+$O$2),MAX(O$64:O1387)&gt;MAX(P$64:P1386)),MAX(Q$64:Q1386)+1,""))),"")</f>
        <v/>
      </c>
    </row>
    <row r="1388" spans="1:17" x14ac:dyDescent="0.2">
      <c r="A1388" s="13">
        <f>HLOOKUP($E$2,历史数据!$V$3:$AE$5000,ROW(A1386),)</f>
        <v>50400</v>
      </c>
      <c r="B1388" s="41">
        <v>38546</v>
      </c>
      <c r="C1388" s="100">
        <f>IFERROR(IF(A1388&lt;&gt;0,MAX($C$4:C1387)+1,""),"")</f>
        <v>1374</v>
      </c>
      <c r="D1388" s="100"/>
      <c r="E1388" s="99">
        <f t="shared" si="141"/>
        <v>38560</v>
      </c>
      <c r="F1388" s="101">
        <f>IFERROR(VLOOKUP(E1388,历史数据!AH:AJ,3,),"")</f>
        <v>4.7697078539762101</v>
      </c>
      <c r="G1388" s="101">
        <f t="shared" si="137"/>
        <v>5.0475064125024227</v>
      </c>
      <c r="H1388" s="105">
        <f t="shared" si="138"/>
        <v>-1.8469203676658719E-3</v>
      </c>
      <c r="I1388" s="101">
        <f>IFERROR(VLOOKUP(E1388,历史数据!AH:AJ,2,),"")</f>
        <v>4.7306118879600101</v>
      </c>
      <c r="J1388" s="104">
        <f t="shared" si="139"/>
        <v>0</v>
      </c>
      <c r="K1388" s="104" t="str">
        <f>IFERROR(IF(AND(J1387=$H$2*1,MAX(K$64:K1387)=MAX(L$64:L1387)),MAX(K$64:K1387)+1,""),"")</f>
        <v/>
      </c>
      <c r="L1388" s="104" t="str">
        <f>IFERROR(IF(AND($F1387/INDEX($F$64:$F1388,MATCH(MAX(M$64:M1388),M$64:M1388,0)-1)&lt;(1-$P$2),MAX(K$64:K1388)&gt;MAX(L$64:L1387)),MAX(K$64:K1388),""),"")</f>
        <v/>
      </c>
      <c r="M1388" s="104" t="str">
        <f>IFERROR(IF(E1388="","",IF(K1388&lt;&gt;"",MAX(M$64:M1387)+1,IF(AND($F1387/INDEX($F$64:$F1388,MATCH(MAX(M$64:M1387),M$64:M1387,0)-1)&gt;(1+$O$2),MAX(K$64:K1388)&gt;MAX(L$64:L1387)),MAX(M$64:M1387)+1,""))),"")</f>
        <v/>
      </c>
      <c r="N1388" s="91">
        <f t="shared" si="140"/>
        <v>0</v>
      </c>
      <c r="O1388" s="91" t="str">
        <f>IFERROR(IF(AND(N1387=$H$2*1,MAX(O$64:O1387)=MAX(P$64:P1387)),MAX(O$64:O1387)+1,""),"")</f>
        <v/>
      </c>
      <c r="P1388" s="91" t="str">
        <f>IFERROR(IF(MOD(MAX(Q$64:Q1388),10*MAX(O$64:O1388))&lt;=2,IF(AND(F1387/INDEX($F$64:$F1388,MATCH(MAX(O$64:O1388),O$64:O1388,0)-1)&lt;(1-$P$2),MAX(O$64:O1388)&gt;MAX(P$64:P1387)),MAX(O$64:O1388),""),IF(AND($F1387/INDEX($F$64:$F1388,MATCH(MAX(Q$64:Q1388),Q$64:Q1388,0)-1)&lt;(1-$P$2),MAX(O$64:O1388)&gt;MAX(P$64:P1387)),MAX(O$64:O1388),"")),"")</f>
        <v/>
      </c>
      <c r="Q1388" s="91" t="str">
        <f>IFERROR(IF(E1388="","",IF(O1388&lt;&gt;"",MAX(O$64:O1388)*10+1,IF(AND($F1387/INDEX($F$64:$F1388,MATCH(MAX(Q$64:Q1387),Q$64:Q1387,0)-1)&gt;(1+$O$2),MAX(O$64:O1388)&gt;MAX(P$64:P1387)),MAX(Q$64:Q1387)+1,""))),"")</f>
        <v/>
      </c>
    </row>
    <row r="1389" spans="1:17" x14ac:dyDescent="0.2">
      <c r="A1389" s="13">
        <f>HLOOKUP($E$2,历史数据!$V$3:$AE$5000,ROW(A1387),)</f>
        <v>36280</v>
      </c>
      <c r="B1389" s="41">
        <v>38547</v>
      </c>
      <c r="C1389" s="100">
        <f>IFERROR(IF(A1389&lt;&gt;0,MAX($C$4:C1388)+1,""),"")</f>
        <v>1375</v>
      </c>
      <c r="D1389" s="100"/>
      <c r="E1389" s="99">
        <f t="shared" si="141"/>
        <v>38561</v>
      </c>
      <c r="F1389" s="101">
        <f>IFERROR(VLOOKUP(E1389,历史数据!AH:AJ,3,),"")</f>
        <v>4.7175798992879496</v>
      </c>
      <c r="G1389" s="101">
        <f t="shared" si="137"/>
        <v>5.0394700194879825</v>
      </c>
      <c r="H1389" s="105">
        <f t="shared" si="138"/>
        <v>-1.5921511252634524E-3</v>
      </c>
      <c r="I1389" s="101">
        <f>IFERROR(VLOOKUP(E1389,历史数据!AH:AJ,2,),"")</f>
        <v>4.7957718313203497</v>
      </c>
      <c r="J1389" s="104">
        <f t="shared" si="139"/>
        <v>0</v>
      </c>
      <c r="K1389" s="104" t="str">
        <f>IFERROR(IF(AND(J1388=$H$2*1,MAX(K$64:K1388)=MAX(L$64:L1388)),MAX(K$64:K1388)+1,""),"")</f>
        <v/>
      </c>
      <c r="L1389" s="104" t="str">
        <f>IFERROR(IF(AND($F1388/INDEX($F$64:$F1389,MATCH(MAX(M$64:M1389),M$64:M1389,0)-1)&lt;(1-$P$2),MAX(K$64:K1389)&gt;MAX(L$64:L1388)),MAX(K$64:K1389),""),"")</f>
        <v/>
      </c>
      <c r="M1389" s="104" t="str">
        <f>IFERROR(IF(E1389="","",IF(K1389&lt;&gt;"",MAX(M$64:M1388)+1,IF(AND($F1388/INDEX($F$64:$F1389,MATCH(MAX(M$64:M1388),M$64:M1388,0)-1)&gt;(1+$O$2),MAX(K$64:K1389)&gt;MAX(L$64:L1388)),MAX(M$64:M1388)+1,""))),"")</f>
        <v/>
      </c>
      <c r="N1389" s="91">
        <f t="shared" si="140"/>
        <v>0</v>
      </c>
      <c r="O1389" s="91" t="str">
        <f>IFERROR(IF(AND(N1388=$H$2*1,MAX(O$64:O1388)=MAX(P$64:P1388)),MAX(O$64:O1388)+1,""),"")</f>
        <v/>
      </c>
      <c r="P1389" s="91" t="str">
        <f>IFERROR(IF(MOD(MAX(Q$64:Q1389),10*MAX(O$64:O1389))&lt;=2,IF(AND(F1388/INDEX($F$64:$F1389,MATCH(MAX(O$64:O1389),O$64:O1389,0)-1)&lt;(1-$P$2),MAX(O$64:O1389)&gt;MAX(P$64:P1388)),MAX(O$64:O1389),""),IF(AND($F1388/INDEX($F$64:$F1389,MATCH(MAX(Q$64:Q1389),Q$64:Q1389,0)-1)&lt;(1-$P$2),MAX(O$64:O1389)&gt;MAX(P$64:P1388)),MAX(O$64:O1389),"")),"")</f>
        <v/>
      </c>
      <c r="Q1389" s="91" t="str">
        <f>IFERROR(IF(E1389="","",IF(O1389&lt;&gt;"",MAX(O$64:O1389)*10+1,IF(AND($F1388/INDEX($F$64:$F1389,MATCH(MAX(Q$64:Q1388),Q$64:Q1388,0)-1)&gt;(1+$O$2),MAX(O$64:O1389)&gt;MAX(P$64:P1388)),MAX(Q$64:Q1388)+1,""))),"")</f>
        <v/>
      </c>
    </row>
    <row r="1390" spans="1:17" x14ac:dyDescent="0.2">
      <c r="A1390" s="13">
        <f>HLOOKUP($E$2,历史数据!$V$3:$AE$5000,ROW(A1388),)</f>
        <v>82100</v>
      </c>
      <c r="B1390" s="41">
        <v>38548</v>
      </c>
      <c r="C1390" s="100">
        <f>IFERROR(IF(A1390&lt;&gt;0,MAX($C$4:C1389)+1,""),"")</f>
        <v>1376</v>
      </c>
      <c r="D1390" s="100"/>
      <c r="E1390" s="99">
        <f t="shared" si="141"/>
        <v>38562</v>
      </c>
      <c r="F1390" s="101">
        <f>IFERROR(VLOOKUP(E1390,历史数据!AH:AJ,3,),"")</f>
        <v>4.87396376335274</v>
      </c>
      <c r="G1390" s="101">
        <f t="shared" si="137"/>
        <v>5.03295402515195</v>
      </c>
      <c r="H1390" s="105">
        <f t="shared" si="138"/>
        <v>-1.2929919834495651E-3</v>
      </c>
      <c r="I1390" s="101">
        <f>IFERROR(VLOOKUP(E1390,历史数据!AH:AJ,2,),"")</f>
        <v>4.7697078539762101</v>
      </c>
      <c r="J1390" s="104">
        <f t="shared" si="139"/>
        <v>0</v>
      </c>
      <c r="K1390" s="104" t="str">
        <f>IFERROR(IF(AND(J1389=$H$2*1,MAX(K$64:K1389)=MAX(L$64:L1389)),MAX(K$64:K1389)+1,""),"")</f>
        <v/>
      </c>
      <c r="L1390" s="104" t="str">
        <f>IFERROR(IF(AND($F1389/INDEX($F$64:$F1390,MATCH(MAX(M$64:M1390),M$64:M1390,0)-1)&lt;(1-$P$2),MAX(K$64:K1390)&gt;MAX(L$64:L1389)),MAX(K$64:K1390),""),"")</f>
        <v/>
      </c>
      <c r="M1390" s="104" t="str">
        <f>IFERROR(IF(E1390="","",IF(K1390&lt;&gt;"",MAX(M$64:M1389)+1,IF(AND($F1389/INDEX($F$64:$F1390,MATCH(MAX(M$64:M1389),M$64:M1389,0)-1)&gt;(1+$O$2),MAX(K$64:K1390)&gt;MAX(L$64:L1389)),MAX(M$64:M1389)+1,""))),"")</f>
        <v/>
      </c>
      <c r="N1390" s="91">
        <f t="shared" si="140"/>
        <v>0</v>
      </c>
      <c r="O1390" s="91" t="str">
        <f>IFERROR(IF(AND(N1389=$H$2*1,MAX(O$64:O1389)=MAX(P$64:P1389)),MAX(O$64:O1389)+1,""),"")</f>
        <v/>
      </c>
      <c r="P1390" s="91" t="str">
        <f>IFERROR(IF(MOD(MAX(Q$64:Q1390),10*MAX(O$64:O1390))&lt;=2,IF(AND(F1389/INDEX($F$64:$F1390,MATCH(MAX(O$64:O1390),O$64:O1390,0)-1)&lt;(1-$P$2),MAX(O$64:O1390)&gt;MAX(P$64:P1389)),MAX(O$64:O1390),""),IF(AND($F1389/INDEX($F$64:$F1390,MATCH(MAX(Q$64:Q1390),Q$64:Q1390,0)-1)&lt;(1-$P$2),MAX(O$64:O1390)&gt;MAX(P$64:P1389)),MAX(O$64:O1390),"")),"")</f>
        <v/>
      </c>
      <c r="Q1390" s="91" t="str">
        <f>IFERROR(IF(E1390="","",IF(O1390&lt;&gt;"",MAX(O$64:O1390)*10+1,IF(AND($F1389/INDEX($F$64:$F1390,MATCH(MAX(Q$64:Q1389),Q$64:Q1389,0)-1)&gt;(1+$O$2),MAX(O$64:O1390)&gt;MAX(P$64:P1389)),MAX(Q$64:Q1389)+1,""))),"")</f>
        <v/>
      </c>
    </row>
    <row r="1391" spans="1:17" x14ac:dyDescent="0.2">
      <c r="A1391" s="13">
        <f>HLOOKUP($E$2,历史数据!$V$3:$AE$5000,ROW(A1389),)</f>
        <v>228220</v>
      </c>
      <c r="B1391" s="41">
        <v>38551</v>
      </c>
      <c r="C1391" s="100">
        <f>IFERROR(IF(A1391&lt;&gt;0,MAX($C$4:C1390)+1,""),"")</f>
        <v>1377</v>
      </c>
      <c r="D1391" s="100"/>
      <c r="E1391" s="99">
        <f t="shared" si="141"/>
        <v>38565</v>
      </c>
      <c r="F1391" s="101">
        <f>IFERROR(VLOOKUP(E1391,历史数据!AH:AJ,3,),"")</f>
        <v>4.9391237067130698</v>
      </c>
      <c r="G1391" s="101">
        <f t="shared" si="137"/>
        <v>5.0294788281727314</v>
      </c>
      <c r="H1391" s="105">
        <f t="shared" si="138"/>
        <v>-6.904885206285849E-4</v>
      </c>
      <c r="I1391" s="101">
        <f>IFERROR(VLOOKUP(E1391,历史数据!AH:AJ,2,),"")</f>
        <v>4.95215569538514</v>
      </c>
      <c r="J1391" s="104">
        <f t="shared" si="139"/>
        <v>0</v>
      </c>
      <c r="K1391" s="104" t="str">
        <f>IFERROR(IF(AND(J1390=$H$2*1,MAX(K$64:K1390)=MAX(L$64:L1390)),MAX(K$64:K1390)+1,""),"")</f>
        <v/>
      </c>
      <c r="L1391" s="104" t="str">
        <f>IFERROR(IF(AND($F1390/INDEX($F$64:$F1391,MATCH(MAX(M$64:M1391),M$64:M1391,0)-1)&lt;(1-$P$2),MAX(K$64:K1391)&gt;MAX(L$64:L1390)),MAX(K$64:K1391),""),"")</f>
        <v/>
      </c>
      <c r="M1391" s="104" t="str">
        <f>IFERROR(IF(E1391="","",IF(K1391&lt;&gt;"",MAX(M$64:M1390)+1,IF(AND($F1390/INDEX($F$64:$F1391,MATCH(MAX(M$64:M1390),M$64:M1390,0)-1)&gt;(1+$O$2),MAX(K$64:K1391)&gt;MAX(L$64:L1390)),MAX(M$64:M1390)+1,""))),"")</f>
        <v/>
      </c>
      <c r="N1391" s="91">
        <f t="shared" si="140"/>
        <v>0</v>
      </c>
      <c r="O1391" s="91" t="str">
        <f>IFERROR(IF(AND(N1390=$H$2*1,MAX(O$64:O1390)=MAX(P$64:P1390)),MAX(O$64:O1390)+1,""),"")</f>
        <v/>
      </c>
      <c r="P1391" s="91" t="str">
        <f>IFERROR(IF(MOD(MAX(Q$64:Q1391),10*MAX(O$64:O1391))&lt;=2,IF(AND(F1390/INDEX($F$64:$F1391,MATCH(MAX(O$64:O1391),O$64:O1391,0)-1)&lt;(1-$P$2),MAX(O$64:O1391)&gt;MAX(P$64:P1390)),MAX(O$64:O1391),""),IF(AND($F1390/INDEX($F$64:$F1391,MATCH(MAX(Q$64:Q1391),Q$64:Q1391,0)-1)&lt;(1-$P$2),MAX(O$64:O1391)&gt;MAX(P$64:P1390)),MAX(O$64:O1391),"")),"")</f>
        <v/>
      </c>
      <c r="Q1391" s="91" t="str">
        <f>IFERROR(IF(E1391="","",IF(O1391&lt;&gt;"",MAX(O$64:O1391)*10+1,IF(AND($F1390/INDEX($F$64:$F1391,MATCH(MAX(Q$64:Q1390),Q$64:Q1390,0)-1)&gt;(1+$O$2),MAX(O$64:O1391)&gt;MAX(P$64:P1390)),MAX(Q$64:Q1390)+1,""))),"")</f>
        <v/>
      </c>
    </row>
    <row r="1392" spans="1:17" x14ac:dyDescent="0.2">
      <c r="A1392" s="13">
        <f>HLOOKUP($E$2,历史数据!$V$3:$AE$5000,ROW(A1390),)</f>
        <v>250578</v>
      </c>
      <c r="B1392" s="41">
        <v>38552</v>
      </c>
      <c r="C1392" s="100">
        <f>IFERROR(IF(A1392&lt;&gt;0,MAX($C$4:C1391)+1,""),"")</f>
        <v>1378</v>
      </c>
      <c r="D1392" s="100"/>
      <c r="E1392" s="99">
        <f t="shared" si="141"/>
        <v>38566</v>
      </c>
      <c r="F1392" s="101">
        <f>IFERROR(VLOOKUP(E1392,历史数据!AH:AJ,3,),"")</f>
        <v>4.95215569538514</v>
      </c>
      <c r="G1392" s="101">
        <f t="shared" si="137"/>
        <v>5.0290444285503302</v>
      </c>
      <c r="H1392" s="105">
        <f t="shared" si="138"/>
        <v>-8.6370703057281339E-5</v>
      </c>
      <c r="I1392" s="101">
        <f>IFERROR(VLOOKUP(E1392,历史数据!AH:AJ,2,),"")</f>
        <v>4.9260917180410102</v>
      </c>
      <c r="J1392" s="104">
        <f t="shared" si="139"/>
        <v>0</v>
      </c>
      <c r="K1392" s="104" t="str">
        <f>IFERROR(IF(AND(J1391=$H$2*1,MAX(K$64:K1391)=MAX(L$64:L1391)),MAX(K$64:K1391)+1,""),"")</f>
        <v/>
      </c>
      <c r="L1392" s="104" t="str">
        <f>IFERROR(IF(AND($F1391/INDEX($F$64:$F1392,MATCH(MAX(M$64:M1392),M$64:M1392,0)-1)&lt;(1-$P$2),MAX(K$64:K1392)&gt;MAX(L$64:L1391)),MAX(K$64:K1392),""),"")</f>
        <v/>
      </c>
      <c r="M1392" s="104" t="str">
        <f>IFERROR(IF(E1392="","",IF(K1392&lt;&gt;"",MAX(M$64:M1391)+1,IF(AND($F1391/INDEX($F$64:$F1392,MATCH(MAX(M$64:M1391),M$64:M1391,0)-1)&gt;(1+$O$2),MAX(K$64:K1392)&gt;MAX(L$64:L1391)),MAX(M$64:M1391)+1,""))),"")</f>
        <v/>
      </c>
      <c r="N1392" s="91">
        <f t="shared" si="140"/>
        <v>0</v>
      </c>
      <c r="O1392" s="91" t="str">
        <f>IFERROR(IF(AND(N1391=$H$2*1,MAX(O$64:O1391)=MAX(P$64:P1391)),MAX(O$64:O1391)+1,""),"")</f>
        <v/>
      </c>
      <c r="P1392" s="91" t="str">
        <f>IFERROR(IF(MOD(MAX(Q$64:Q1392),10*MAX(O$64:O1392))&lt;=2,IF(AND(F1391/INDEX($F$64:$F1392,MATCH(MAX(O$64:O1392),O$64:O1392,0)-1)&lt;(1-$P$2),MAX(O$64:O1392)&gt;MAX(P$64:P1391)),MAX(O$64:O1392),""),IF(AND($F1391/INDEX($F$64:$F1392,MATCH(MAX(Q$64:Q1392),Q$64:Q1392,0)-1)&lt;(1-$P$2),MAX(O$64:O1392)&gt;MAX(P$64:P1391)),MAX(O$64:O1392),"")),"")</f>
        <v/>
      </c>
      <c r="Q1392" s="91" t="str">
        <f>IFERROR(IF(E1392="","",IF(O1392&lt;&gt;"",MAX(O$64:O1392)*10+1,IF(AND($F1391/INDEX($F$64:$F1392,MATCH(MAX(Q$64:Q1391),Q$64:Q1391,0)-1)&gt;(1+$O$2),MAX(O$64:O1392)&gt;MAX(P$64:P1391)),MAX(Q$64:Q1391)+1,""))),"")</f>
        <v/>
      </c>
    </row>
    <row r="1393" spans="1:17" x14ac:dyDescent="0.2">
      <c r="A1393" s="13">
        <f>HLOOKUP($E$2,历史数据!$V$3:$AE$5000,ROW(A1391),)</f>
        <v>136780</v>
      </c>
      <c r="B1393" s="41">
        <v>38553</v>
      </c>
      <c r="C1393" s="100">
        <f>IFERROR(IF(A1393&lt;&gt;0,MAX($C$4:C1392)+1,""),"")</f>
        <v>1379</v>
      </c>
      <c r="D1393" s="100"/>
      <c r="E1393" s="99">
        <f t="shared" si="141"/>
        <v>38567</v>
      </c>
      <c r="F1393" s="101">
        <f>IFERROR(VLOOKUP(E1393,历史数据!AH:AJ,3,),"")</f>
        <v>4.9782196727292698</v>
      </c>
      <c r="G1393" s="101">
        <f t="shared" si="137"/>
        <v>5.0301304276063359</v>
      </c>
      <c r="H1393" s="105">
        <f t="shared" si="138"/>
        <v>2.1594540900071735E-4</v>
      </c>
      <c r="I1393" s="101">
        <f>IFERROR(VLOOKUP(E1393,历史数据!AH:AJ,2,),"")</f>
        <v>4.95215569538514</v>
      </c>
      <c r="J1393" s="104">
        <f t="shared" si="139"/>
        <v>0</v>
      </c>
      <c r="K1393" s="104" t="str">
        <f>IFERROR(IF(AND(J1392=$H$2*1,MAX(K$64:K1392)=MAX(L$64:L1392)),MAX(K$64:K1392)+1,""),"")</f>
        <v/>
      </c>
      <c r="L1393" s="104" t="str">
        <f>IFERROR(IF(AND($F1392/INDEX($F$64:$F1393,MATCH(MAX(M$64:M1393),M$64:M1393,0)-1)&lt;(1-$P$2),MAX(K$64:K1393)&gt;MAX(L$64:L1392)),MAX(K$64:K1393),""),"")</f>
        <v/>
      </c>
      <c r="M1393" s="104" t="str">
        <f>IFERROR(IF(E1393="","",IF(K1393&lt;&gt;"",MAX(M$64:M1392)+1,IF(AND($F1392/INDEX($F$64:$F1393,MATCH(MAX(M$64:M1392),M$64:M1392,0)-1)&gt;(1+$O$2),MAX(K$64:K1393)&gt;MAX(L$64:L1392)),MAX(M$64:M1392)+1,""))),"")</f>
        <v/>
      </c>
      <c r="N1393" s="91">
        <f t="shared" si="140"/>
        <v>0</v>
      </c>
      <c r="O1393" s="91" t="str">
        <f>IFERROR(IF(AND(N1392=$H$2*1,MAX(O$64:O1392)=MAX(P$64:P1392)),MAX(O$64:O1392)+1,""),"")</f>
        <v/>
      </c>
      <c r="P1393" s="91" t="str">
        <f>IFERROR(IF(MOD(MAX(Q$64:Q1393),10*MAX(O$64:O1393))&lt;=2,IF(AND(F1392/INDEX($F$64:$F1393,MATCH(MAX(O$64:O1393),O$64:O1393,0)-1)&lt;(1-$P$2),MAX(O$64:O1393)&gt;MAX(P$64:P1392)),MAX(O$64:O1393),""),IF(AND($F1392/INDEX($F$64:$F1393,MATCH(MAX(Q$64:Q1393),Q$64:Q1393,0)-1)&lt;(1-$P$2),MAX(O$64:O1393)&gt;MAX(P$64:P1392)),MAX(O$64:O1393),"")),"")</f>
        <v/>
      </c>
      <c r="Q1393" s="91" t="str">
        <f>IFERROR(IF(E1393="","",IF(O1393&lt;&gt;"",MAX(O$64:O1393)*10+1,IF(AND($F1392/INDEX($F$64:$F1393,MATCH(MAX(Q$64:Q1392),Q$64:Q1392,0)-1)&gt;(1+$O$2),MAX(O$64:O1393)&gt;MAX(P$64:P1392)),MAX(Q$64:Q1392)+1,""))),"")</f>
        <v/>
      </c>
    </row>
    <row r="1394" spans="1:17" x14ac:dyDescent="0.2">
      <c r="A1394" s="13">
        <f>HLOOKUP($E$2,历史数据!$V$3:$AE$5000,ROW(A1392),)</f>
        <v>61761</v>
      </c>
      <c r="B1394" s="41">
        <v>38554</v>
      </c>
      <c r="C1394" s="100">
        <f>IFERROR(IF(A1394&lt;&gt;0,MAX($C$4:C1393)+1,""),"")</f>
        <v>1380</v>
      </c>
      <c r="D1394" s="100"/>
      <c r="E1394" s="99">
        <f t="shared" si="141"/>
        <v>38568</v>
      </c>
      <c r="F1394" s="101">
        <f>IFERROR(VLOOKUP(E1394,历史数据!AH:AJ,3,),"")</f>
        <v>4.8348677973365399</v>
      </c>
      <c r="G1394" s="101">
        <f t="shared" si="137"/>
        <v>5.0299132277951344</v>
      </c>
      <c r="H1394" s="105">
        <f t="shared" si="138"/>
        <v>-4.3179757329814272E-5</v>
      </c>
      <c r="I1394" s="101">
        <f>IFERROR(VLOOKUP(E1394,历史数据!AH:AJ,2,),"")</f>
        <v>4.95215569538514</v>
      </c>
      <c r="J1394" s="104">
        <f t="shared" si="139"/>
        <v>0</v>
      </c>
      <c r="K1394" s="104" t="str">
        <f>IFERROR(IF(AND(J1393=$H$2*1,MAX(K$64:K1393)=MAX(L$64:L1393)),MAX(K$64:K1393)+1,""),"")</f>
        <v/>
      </c>
      <c r="L1394" s="104" t="str">
        <f>IFERROR(IF(AND($F1393/INDEX($F$64:$F1394,MATCH(MAX(M$64:M1394),M$64:M1394,0)-1)&lt;(1-$P$2),MAX(K$64:K1394)&gt;MAX(L$64:L1393)),MAX(K$64:K1394),""),"")</f>
        <v/>
      </c>
      <c r="M1394" s="104" t="str">
        <f>IFERROR(IF(E1394="","",IF(K1394&lt;&gt;"",MAX(M$64:M1393)+1,IF(AND($F1393/INDEX($F$64:$F1394,MATCH(MAX(M$64:M1393),M$64:M1393,0)-1)&gt;(1+$O$2),MAX(K$64:K1394)&gt;MAX(L$64:L1393)),MAX(M$64:M1393)+1,""))),"")</f>
        <v/>
      </c>
      <c r="N1394" s="91">
        <f t="shared" si="140"/>
        <v>0</v>
      </c>
      <c r="O1394" s="91" t="str">
        <f>IFERROR(IF(AND(N1393=$H$2*1,MAX(O$64:O1393)=MAX(P$64:P1393)),MAX(O$64:O1393)+1,""),"")</f>
        <v/>
      </c>
      <c r="P1394" s="91" t="str">
        <f>IFERROR(IF(MOD(MAX(Q$64:Q1394),10*MAX(O$64:O1394))&lt;=2,IF(AND(F1393/INDEX($F$64:$F1394,MATCH(MAX(O$64:O1394),O$64:O1394,0)-1)&lt;(1-$P$2),MAX(O$64:O1394)&gt;MAX(P$64:P1393)),MAX(O$64:O1394),""),IF(AND($F1393/INDEX($F$64:$F1394,MATCH(MAX(Q$64:Q1394),Q$64:Q1394,0)-1)&lt;(1-$P$2),MAX(O$64:O1394)&gt;MAX(P$64:P1393)),MAX(O$64:O1394),"")),"")</f>
        <v/>
      </c>
      <c r="Q1394" s="91" t="str">
        <f>IFERROR(IF(E1394="","",IF(O1394&lt;&gt;"",MAX(O$64:O1394)*10+1,IF(AND($F1393/INDEX($F$64:$F1394,MATCH(MAX(Q$64:Q1393),Q$64:Q1393,0)-1)&gt;(1+$O$2),MAX(O$64:O1394)&gt;MAX(P$64:P1393)),MAX(Q$64:Q1393)+1,""))),"")</f>
        <v/>
      </c>
    </row>
    <row r="1395" spans="1:17" x14ac:dyDescent="0.2">
      <c r="A1395" s="13">
        <f>HLOOKUP($E$2,历史数据!$V$3:$AE$5000,ROW(A1393),)</f>
        <v>298370</v>
      </c>
      <c r="B1395" s="41">
        <v>38555</v>
      </c>
      <c r="C1395" s="100">
        <f>IFERROR(IF(A1395&lt;&gt;0,MAX($C$4:C1394)+1,""),"")</f>
        <v>1381</v>
      </c>
      <c r="D1395" s="100"/>
      <c r="E1395" s="99">
        <f t="shared" si="141"/>
        <v>38569</v>
      </c>
      <c r="F1395" s="101">
        <f>IFERROR(VLOOKUP(E1395,历史数据!AH:AJ,3,),"")</f>
        <v>5.0042836500733996</v>
      </c>
      <c r="G1395" s="101">
        <f t="shared" si="137"/>
        <v>5.0323024257183464</v>
      </c>
      <c r="H1395" s="105">
        <f t="shared" si="138"/>
        <v>4.749978409188671E-4</v>
      </c>
      <c r="I1395" s="101">
        <f>IFERROR(VLOOKUP(E1395,历史数据!AH:AJ,2,),"")</f>
        <v>4.8348677973365399</v>
      </c>
      <c r="J1395" s="104">
        <f t="shared" si="139"/>
        <v>0</v>
      </c>
      <c r="K1395" s="104" t="str">
        <f>IFERROR(IF(AND(J1394=$H$2*1,MAX(K$64:K1394)=MAX(L$64:L1394)),MAX(K$64:K1394)+1,""),"")</f>
        <v/>
      </c>
      <c r="L1395" s="104" t="str">
        <f>IFERROR(IF(AND($F1394/INDEX($F$64:$F1395,MATCH(MAX(M$64:M1395),M$64:M1395,0)-1)&lt;(1-$P$2),MAX(K$64:K1395)&gt;MAX(L$64:L1394)),MAX(K$64:K1395),""),"")</f>
        <v/>
      </c>
      <c r="M1395" s="104" t="str">
        <f>IFERROR(IF(E1395="","",IF(K1395&lt;&gt;"",MAX(M$64:M1394)+1,IF(AND($F1394/INDEX($F$64:$F1395,MATCH(MAX(M$64:M1394),M$64:M1394,0)-1)&gt;(1+$O$2),MAX(K$64:K1395)&gt;MAX(L$64:L1394)),MAX(M$64:M1394)+1,""))),"")</f>
        <v/>
      </c>
      <c r="N1395" s="91">
        <f t="shared" si="140"/>
        <v>0</v>
      </c>
      <c r="O1395" s="91" t="str">
        <f>IFERROR(IF(AND(N1394=$H$2*1,MAX(O$64:O1394)=MAX(P$64:P1394)),MAX(O$64:O1394)+1,""),"")</f>
        <v/>
      </c>
      <c r="P1395" s="91" t="str">
        <f>IFERROR(IF(MOD(MAX(Q$64:Q1395),10*MAX(O$64:O1395))&lt;=2,IF(AND(F1394/INDEX($F$64:$F1395,MATCH(MAX(O$64:O1395),O$64:O1395,0)-1)&lt;(1-$P$2),MAX(O$64:O1395)&gt;MAX(P$64:P1394)),MAX(O$64:O1395),""),IF(AND($F1394/INDEX($F$64:$F1395,MATCH(MAX(Q$64:Q1395),Q$64:Q1395,0)-1)&lt;(1-$P$2),MAX(O$64:O1395)&gt;MAX(P$64:P1394)),MAX(O$64:O1395),"")),"")</f>
        <v/>
      </c>
      <c r="Q1395" s="91" t="str">
        <f>IFERROR(IF(E1395="","",IF(O1395&lt;&gt;"",MAX(O$64:O1395)*10+1,IF(AND($F1394/INDEX($F$64:$F1395,MATCH(MAX(Q$64:Q1394),Q$64:Q1394,0)-1)&gt;(1+$O$2),MAX(O$64:O1395)&gt;MAX(P$64:P1394)),MAX(Q$64:Q1394)+1,""))),"")</f>
        <v/>
      </c>
    </row>
    <row r="1396" spans="1:17" x14ac:dyDescent="0.2">
      <c r="A1396" s="13">
        <f>HLOOKUP($E$2,历史数据!$V$3:$AE$5000,ROW(A1394),)</f>
        <v>299500</v>
      </c>
      <c r="B1396" s="41">
        <v>38558</v>
      </c>
      <c r="C1396" s="100">
        <f>IFERROR(IF(A1396&lt;&gt;0,MAX($C$4:C1395)+1,""),"")</f>
        <v>1382</v>
      </c>
      <c r="D1396" s="100"/>
      <c r="E1396" s="99">
        <f t="shared" si="141"/>
        <v>38572</v>
      </c>
      <c r="F1396" s="101">
        <f>IFERROR(VLOOKUP(E1396,历史数据!AH:AJ,3,),"")</f>
        <v>5.1085395594499303</v>
      </c>
      <c r="G1396" s="101">
        <f t="shared" si="137"/>
        <v>5.0344744238303578</v>
      </c>
      <c r="H1396" s="105">
        <f t="shared" si="138"/>
        <v>4.3161120462698044E-4</v>
      </c>
      <c r="I1396" s="101">
        <f>IFERROR(VLOOKUP(E1396,历史数据!AH:AJ,2,),"")</f>
        <v>5.0042836500733996</v>
      </c>
      <c r="J1396" s="104">
        <f t="shared" si="139"/>
        <v>1</v>
      </c>
      <c r="K1396" s="104" t="str">
        <f>IFERROR(IF(AND(J1395=$H$2*1,MAX(K$64:K1395)=MAX(L$64:L1395)),MAX(K$64:K1395)+1,""),"")</f>
        <v/>
      </c>
      <c r="L1396" s="104" t="str">
        <f>IFERROR(IF(AND($F1395/INDEX($F$64:$F1396,MATCH(MAX(M$64:M1396),M$64:M1396,0)-1)&lt;(1-$P$2),MAX(K$64:K1396)&gt;MAX(L$64:L1395)),MAX(K$64:K1396),""),"")</f>
        <v/>
      </c>
      <c r="M1396" s="104" t="str">
        <f>IFERROR(IF(E1396="","",IF(K1396&lt;&gt;"",MAX(M$64:M1395)+1,IF(AND($F1395/INDEX($F$64:$F1396,MATCH(MAX(M$64:M1395),M$64:M1395,0)-1)&gt;(1+$O$2),MAX(K$64:K1396)&gt;MAX(L$64:L1395)),MAX(M$64:M1395)+1,""))),"")</f>
        <v/>
      </c>
      <c r="N1396" s="91">
        <f t="shared" si="140"/>
        <v>1</v>
      </c>
      <c r="O1396" s="91" t="str">
        <f>IFERROR(IF(AND(N1395=$H$2*1,MAX(O$64:O1395)=MAX(P$64:P1395)),MAX(O$64:O1395)+1,""),"")</f>
        <v/>
      </c>
      <c r="P1396" s="91" t="str">
        <f>IFERROR(IF(MOD(MAX(Q$64:Q1396),10*MAX(O$64:O1396))&lt;=2,IF(AND(F1395/INDEX($F$64:$F1396,MATCH(MAX(O$64:O1396),O$64:O1396,0)-1)&lt;(1-$P$2),MAX(O$64:O1396)&gt;MAX(P$64:P1395)),MAX(O$64:O1396),""),IF(AND($F1395/INDEX($F$64:$F1396,MATCH(MAX(Q$64:Q1396),Q$64:Q1396,0)-1)&lt;(1-$P$2),MAX(O$64:O1396)&gt;MAX(P$64:P1395)),MAX(O$64:O1396),"")),"")</f>
        <v/>
      </c>
      <c r="Q1396" s="91" t="str">
        <f>IFERROR(IF(E1396="","",IF(O1396&lt;&gt;"",MAX(O$64:O1396)*10+1,IF(AND($F1395/INDEX($F$64:$F1396,MATCH(MAX(Q$64:Q1395),Q$64:Q1395,0)-1)&gt;(1+$O$2),MAX(O$64:O1396)&gt;MAX(P$64:P1395)),MAX(Q$64:Q1395)+1,""))),"")</f>
        <v/>
      </c>
    </row>
    <row r="1397" spans="1:17" x14ac:dyDescent="0.2">
      <c r="A1397" s="13">
        <f>HLOOKUP($E$2,历史数据!$V$3:$AE$5000,ROW(A1395),)</f>
        <v>536822</v>
      </c>
      <c r="B1397" s="41">
        <v>38559</v>
      </c>
      <c r="C1397" s="100">
        <f>IFERROR(IF(A1397&lt;&gt;0,MAX($C$4:C1396)+1,""),"")</f>
        <v>1383</v>
      </c>
      <c r="D1397" s="100"/>
      <c r="E1397" s="99">
        <f t="shared" si="141"/>
        <v>38573</v>
      </c>
      <c r="F1397" s="101">
        <f>IFERROR(VLOOKUP(E1397,历史数据!AH:AJ,3,),"")</f>
        <v>5.23885944617059</v>
      </c>
      <c r="G1397" s="101">
        <f t="shared" si="137"/>
        <v>5.039252819676781</v>
      </c>
      <c r="H1397" s="105">
        <f t="shared" si="138"/>
        <v>9.491349928811843E-4</v>
      </c>
      <c r="I1397" s="101">
        <f>IFERROR(VLOOKUP(E1397,历史数据!AH:AJ,2,),"")</f>
        <v>5.0824755821057996</v>
      </c>
      <c r="J1397" s="104">
        <f t="shared" si="139"/>
        <v>2</v>
      </c>
      <c r="K1397" s="104" t="str">
        <f>IFERROR(IF(AND(J1396=$H$2*1,MAX(K$64:K1396)=MAX(L$64:L1396)),MAX(K$64:K1396)+1,""),"")</f>
        <v/>
      </c>
      <c r="L1397" s="104" t="str">
        <f>IFERROR(IF(AND($F1396/INDEX($F$64:$F1397,MATCH(MAX(M$64:M1397),M$64:M1397,0)-1)&lt;(1-$P$2),MAX(K$64:K1397)&gt;MAX(L$64:L1396)),MAX(K$64:K1397),""),"")</f>
        <v/>
      </c>
      <c r="M1397" s="104" t="str">
        <f>IFERROR(IF(E1397="","",IF(K1397&lt;&gt;"",MAX(M$64:M1396)+1,IF(AND($F1396/INDEX($F$64:$F1397,MATCH(MAX(M$64:M1396),M$64:M1396,0)-1)&gt;(1+$O$2),MAX(K$64:K1397)&gt;MAX(L$64:L1396)),MAX(M$64:M1396)+1,""))),"")</f>
        <v/>
      </c>
      <c r="N1397" s="91">
        <f t="shared" si="140"/>
        <v>2</v>
      </c>
      <c r="O1397" s="91" t="str">
        <f>IFERROR(IF(AND(N1396=$H$2*1,MAX(O$64:O1396)=MAX(P$64:P1396)),MAX(O$64:O1396)+1,""),"")</f>
        <v/>
      </c>
      <c r="P1397" s="91" t="str">
        <f>IFERROR(IF(MOD(MAX(Q$64:Q1397),10*MAX(O$64:O1397))&lt;=2,IF(AND(F1396/INDEX($F$64:$F1397,MATCH(MAX(O$64:O1397),O$64:O1397,0)-1)&lt;(1-$P$2),MAX(O$64:O1397)&gt;MAX(P$64:P1396)),MAX(O$64:O1397),""),IF(AND($F1396/INDEX($F$64:$F1397,MATCH(MAX(Q$64:Q1397),Q$64:Q1397,0)-1)&lt;(1-$P$2),MAX(O$64:O1397)&gt;MAX(P$64:P1396)),MAX(O$64:O1397),"")),"")</f>
        <v/>
      </c>
      <c r="Q1397" s="91" t="str">
        <f>IFERROR(IF(E1397="","",IF(O1397&lt;&gt;"",MAX(O$64:O1397)*10+1,IF(AND($F1396/INDEX($F$64:$F1397,MATCH(MAX(Q$64:Q1396),Q$64:Q1396,0)-1)&gt;(1+$O$2),MAX(O$64:O1397)&gt;MAX(P$64:P1396)),MAX(Q$64:Q1396)+1,""))),"")</f>
        <v/>
      </c>
    </row>
    <row r="1398" spans="1:17" x14ac:dyDescent="0.2">
      <c r="A1398" s="13">
        <f>HLOOKUP($E$2,历史数据!$V$3:$AE$5000,ROW(A1396),)</f>
        <v>213524</v>
      </c>
      <c r="B1398" s="41">
        <v>38560</v>
      </c>
      <c r="C1398" s="100">
        <f>IFERROR(IF(A1398&lt;&gt;0,MAX($C$4:C1397)+1,""),"")</f>
        <v>1384</v>
      </c>
      <c r="D1398" s="100"/>
      <c r="E1398" s="99">
        <f t="shared" si="141"/>
        <v>38574</v>
      </c>
      <c r="F1398" s="101">
        <f>IFERROR(VLOOKUP(E1398,历史数据!AH:AJ,3,),"")</f>
        <v>5.2127954688264602</v>
      </c>
      <c r="G1398" s="101">
        <f t="shared" si="137"/>
        <v>5.0394700194879816</v>
      </c>
      <c r="H1398" s="105">
        <f t="shared" si="138"/>
        <v>4.3101590448513249E-5</v>
      </c>
      <c r="I1398" s="101">
        <f>IFERROR(VLOOKUP(E1398,历史数据!AH:AJ,2,),"")</f>
        <v>5.23885944617059</v>
      </c>
      <c r="J1398" s="104">
        <f t="shared" si="139"/>
        <v>3</v>
      </c>
      <c r="K1398" s="104" t="str">
        <f>IFERROR(IF(AND(J1397=$H$2*1,MAX(K$64:K1397)=MAX(L$64:L1397)),MAX(K$64:K1397)+1,""),"")</f>
        <v/>
      </c>
      <c r="L1398" s="104" t="str">
        <f>IFERROR(IF(AND($F1397/INDEX($F$64:$F1398,MATCH(MAX(M$64:M1398),M$64:M1398,0)-1)&lt;(1-$P$2),MAX(K$64:K1398)&gt;MAX(L$64:L1397)),MAX(K$64:K1398),""),"")</f>
        <v/>
      </c>
      <c r="M1398" s="104" t="str">
        <f>IFERROR(IF(E1398="","",IF(K1398&lt;&gt;"",MAX(M$64:M1397)+1,IF(AND($F1397/INDEX($F$64:$F1398,MATCH(MAX(M$64:M1397),M$64:M1397,0)-1)&gt;(1+$O$2),MAX(K$64:K1398)&gt;MAX(L$64:L1397)),MAX(M$64:M1397)+1,""))),"")</f>
        <v/>
      </c>
      <c r="N1398" s="91">
        <f t="shared" si="140"/>
        <v>3</v>
      </c>
      <c r="O1398" s="91" t="str">
        <f>IFERROR(IF(AND(N1397=$H$2*1,MAX(O$64:O1397)=MAX(P$64:P1397)),MAX(O$64:O1397)+1,""),"")</f>
        <v/>
      </c>
      <c r="P1398" s="91" t="str">
        <f>IFERROR(IF(MOD(MAX(Q$64:Q1398),10*MAX(O$64:O1398))&lt;=2,IF(AND(F1397/INDEX($F$64:$F1398,MATCH(MAX(O$64:O1398),O$64:O1398,0)-1)&lt;(1-$P$2),MAX(O$64:O1398)&gt;MAX(P$64:P1397)),MAX(O$64:O1398),""),IF(AND($F1397/INDEX($F$64:$F1398,MATCH(MAX(Q$64:Q1398),Q$64:Q1398,0)-1)&lt;(1-$P$2),MAX(O$64:O1398)&gt;MAX(P$64:P1397)),MAX(O$64:O1398),"")),"")</f>
        <v/>
      </c>
      <c r="Q1398" s="91" t="str">
        <f>IFERROR(IF(E1398="","",IF(O1398&lt;&gt;"",MAX(O$64:O1398)*10+1,IF(AND($F1397/INDEX($F$64:$F1398,MATCH(MAX(Q$64:Q1397),Q$64:Q1397,0)-1)&gt;(1+$O$2),MAX(O$64:O1398)&gt;MAX(P$64:P1397)),MAX(Q$64:Q1397)+1,""))),"")</f>
        <v/>
      </c>
    </row>
    <row r="1399" spans="1:17" x14ac:dyDescent="0.2">
      <c r="A1399" s="13">
        <f>HLOOKUP($E$2,历史数据!$V$3:$AE$5000,ROW(A1397),)</f>
        <v>257400</v>
      </c>
      <c r="B1399" s="41">
        <v>38561</v>
      </c>
      <c r="C1399" s="100">
        <f>IFERROR(IF(A1399&lt;&gt;0,MAX($C$4:C1398)+1,""),"")</f>
        <v>1385</v>
      </c>
      <c r="D1399" s="100"/>
      <c r="E1399" s="99">
        <f t="shared" si="141"/>
        <v>38575</v>
      </c>
      <c r="F1399" s="101">
        <f>IFERROR(VLOOKUP(E1399,历史数据!AH:AJ,3,),"")</f>
        <v>5.2127954688264602</v>
      </c>
      <c r="G1399" s="101">
        <f t="shared" si="137"/>
        <v>5.0399044191103846</v>
      </c>
      <c r="H1399" s="105">
        <f t="shared" si="138"/>
        <v>8.6199465563430167E-5</v>
      </c>
      <c r="I1399" s="101">
        <f>IFERROR(VLOOKUP(E1399,历史数据!AH:AJ,2,),"")</f>
        <v>5.23885944617059</v>
      </c>
      <c r="J1399" s="104">
        <f t="shared" si="139"/>
        <v>4</v>
      </c>
      <c r="K1399" s="104" t="str">
        <f>IFERROR(IF(AND(J1398=$H$2*1,MAX(K$64:K1398)=MAX(L$64:L1398)),MAX(K$64:K1398)+1,""),"")</f>
        <v/>
      </c>
      <c r="L1399" s="104" t="str">
        <f>IFERROR(IF(AND($F1398/INDEX($F$64:$F1399,MATCH(MAX(M$64:M1399),M$64:M1399,0)-1)&lt;(1-$P$2),MAX(K$64:K1399)&gt;MAX(L$64:L1398)),MAX(K$64:K1399),""),"")</f>
        <v/>
      </c>
      <c r="M1399" s="104" t="str">
        <f>IFERROR(IF(E1399="","",IF(K1399&lt;&gt;"",MAX(M$64:M1398)+1,IF(AND($F1398/INDEX($F$64:$F1399,MATCH(MAX(M$64:M1398),M$64:M1398,0)-1)&gt;(1+$O$2),MAX(K$64:K1399)&gt;MAX(L$64:L1398)),MAX(M$64:M1398)+1,""))),"")</f>
        <v/>
      </c>
      <c r="N1399" s="91">
        <f t="shared" si="140"/>
        <v>4</v>
      </c>
      <c r="O1399" s="91" t="str">
        <f>IFERROR(IF(AND(N1398=$H$2*1,MAX(O$64:O1398)=MAX(P$64:P1398)),MAX(O$64:O1398)+1,""),"")</f>
        <v/>
      </c>
      <c r="P1399" s="91" t="str">
        <f>IFERROR(IF(MOD(MAX(Q$64:Q1399),10*MAX(O$64:O1399))&lt;=2,IF(AND(F1398/INDEX($F$64:$F1399,MATCH(MAX(O$64:O1399),O$64:O1399,0)-1)&lt;(1-$P$2),MAX(O$64:O1399)&gt;MAX(P$64:P1398)),MAX(O$64:O1399),""),IF(AND($F1398/INDEX($F$64:$F1399,MATCH(MAX(Q$64:Q1399),Q$64:Q1399,0)-1)&lt;(1-$P$2),MAX(O$64:O1399)&gt;MAX(P$64:P1398)),MAX(O$64:O1399),"")),"")</f>
        <v/>
      </c>
      <c r="Q1399" s="91" t="str">
        <f>IFERROR(IF(E1399="","",IF(O1399&lt;&gt;"",MAX(O$64:O1399)*10+1,IF(AND($F1398/INDEX($F$64:$F1399,MATCH(MAX(Q$64:Q1398),Q$64:Q1398,0)-1)&gt;(1+$O$2),MAX(O$64:O1399)&gt;MAX(P$64:P1398)),MAX(Q$64:Q1398)+1,""))),"")</f>
        <v/>
      </c>
    </row>
    <row r="1400" spans="1:17" x14ac:dyDescent="0.2">
      <c r="A1400" s="13">
        <f>HLOOKUP($E$2,历史数据!$V$3:$AE$5000,ROW(A1398),)</f>
        <v>754998</v>
      </c>
      <c r="B1400" s="41">
        <v>38562</v>
      </c>
      <c r="C1400" s="100">
        <f>IFERROR(IF(A1400&lt;&gt;0,MAX($C$4:C1399)+1,""),"")</f>
        <v>1386</v>
      </c>
      <c r="D1400" s="100"/>
      <c r="E1400" s="99">
        <f t="shared" si="141"/>
        <v>38576</v>
      </c>
      <c r="F1400" s="101">
        <f>IFERROR(VLOOKUP(E1400,历史数据!AH:AJ,3,),"")</f>
        <v>5.7340750157091103</v>
      </c>
      <c r="G1400" s="101">
        <f t="shared" si="137"/>
        <v>5.0498956104256356</v>
      </c>
      <c r="H1400" s="105">
        <f t="shared" si="138"/>
        <v>1.9824168246853624E-3</v>
      </c>
      <c r="I1400" s="101">
        <f>IFERROR(VLOOKUP(E1400,历史数据!AH:AJ,2,),"")</f>
        <v>5.2127954688264602</v>
      </c>
      <c r="J1400" s="104">
        <f t="shared" si="139"/>
        <v>5</v>
      </c>
      <c r="K1400" s="104" t="str">
        <f>IFERROR(IF(AND(J1399=$H$2*1,MAX(K$64:K1399)=MAX(L$64:L1399)),MAX(K$64:K1399)+1,""),"")</f>
        <v/>
      </c>
      <c r="L1400" s="104" t="str">
        <f>IFERROR(IF(AND($F1399/INDEX($F$64:$F1400,MATCH(MAX(M$64:M1400),M$64:M1400,0)-1)&lt;(1-$P$2),MAX(K$64:K1400)&gt;MAX(L$64:L1399)),MAX(K$64:K1400),""),"")</f>
        <v/>
      </c>
      <c r="M1400" s="104" t="str">
        <f>IFERROR(IF(E1400="","",IF(K1400&lt;&gt;"",MAX(M$64:M1399)+1,IF(AND($F1399/INDEX($F$64:$F1400,MATCH(MAX(M$64:M1399),M$64:M1399,0)-1)&gt;(1+$O$2),MAX(K$64:K1400)&gt;MAX(L$64:L1399)),MAX(M$64:M1399)+1,""))),"")</f>
        <v/>
      </c>
      <c r="N1400" s="91">
        <f t="shared" si="140"/>
        <v>5</v>
      </c>
      <c r="O1400" s="91" t="str">
        <f>IFERROR(IF(AND(N1399=$H$2*1,MAX(O$64:O1399)=MAX(P$64:P1399)),MAX(O$64:O1399)+1,""),"")</f>
        <v/>
      </c>
      <c r="P1400" s="91" t="str">
        <f>IFERROR(IF(MOD(MAX(Q$64:Q1400),10*MAX(O$64:O1400))&lt;=2,IF(AND(F1399/INDEX($F$64:$F1400,MATCH(MAX(O$64:O1400),O$64:O1400,0)-1)&lt;(1-$P$2),MAX(O$64:O1400)&gt;MAX(P$64:P1399)),MAX(O$64:O1400),""),IF(AND($F1399/INDEX($F$64:$F1400,MATCH(MAX(Q$64:Q1400),Q$64:Q1400,0)-1)&lt;(1-$P$2),MAX(O$64:O1400)&gt;MAX(P$64:P1399)),MAX(O$64:O1400),"")),"")</f>
        <v/>
      </c>
      <c r="Q1400" s="91" t="str">
        <f>IFERROR(IF(E1400="","",IF(O1400&lt;&gt;"",MAX(O$64:O1400)*10+1,IF(AND($F1399/INDEX($F$64:$F1400,MATCH(MAX(Q$64:Q1399),Q$64:Q1399,0)-1)&gt;(1+$O$2),MAX(O$64:O1400)&gt;MAX(P$64:P1399)),MAX(Q$64:Q1399)+1,""))),"")</f>
        <v/>
      </c>
    </row>
    <row r="1401" spans="1:17" x14ac:dyDescent="0.2">
      <c r="A1401" s="13">
        <f>HLOOKUP($E$2,历史数据!$V$3:$AE$5000,ROW(A1399),)</f>
        <v>858102</v>
      </c>
      <c r="B1401" s="41">
        <v>38565</v>
      </c>
      <c r="C1401" s="100">
        <f>IFERROR(IF(A1401&lt;&gt;0,MAX($C$4:C1400)+1,""),"")</f>
        <v>1387</v>
      </c>
      <c r="D1401" s="100"/>
      <c r="E1401" s="99">
        <f t="shared" si="141"/>
        <v>38579</v>
      </c>
      <c r="F1401" s="101">
        <f>IFERROR(VLOOKUP(E1401,历史数据!AH:AJ,3,),"")</f>
        <v>5.94258683446217</v>
      </c>
      <c r="G1401" s="101">
        <f t="shared" si="137"/>
        <v>5.0677059949441263</v>
      </c>
      <c r="H1401" s="105">
        <f t="shared" si="138"/>
        <v>3.5268817204301417E-3</v>
      </c>
      <c r="I1401" s="101">
        <f>IFERROR(VLOOKUP(E1401,历史数据!AH:AJ,2,),"")</f>
        <v>5.6689150723487796</v>
      </c>
      <c r="J1401" s="104">
        <f t="shared" si="139"/>
        <v>6</v>
      </c>
      <c r="K1401" s="104">
        <f>IFERROR(IF(AND(J1400=$H$2*1,MAX(K$64:K1400)=MAX(L$64:L1400)),MAX(K$64:K1400)+1,""),"")</f>
        <v>10</v>
      </c>
      <c r="L1401" s="104" t="str">
        <f>IFERROR(IF(AND($F1400/INDEX($F$64:$F1401,MATCH(MAX(M$64:M1401),M$64:M1401,0)-1)&lt;(1-$P$2),MAX(K$64:K1401)&gt;MAX(L$64:L1400)),MAX(K$64:K1401),""),"")</f>
        <v/>
      </c>
      <c r="M1401" s="104">
        <f>IFERROR(IF(E1401="","",IF(K1401&lt;&gt;"",MAX(M$64:M1400)+1,IF(AND($F1400/INDEX($F$64:$F1401,MATCH(MAX(M$64:M1400),M$64:M1400,0)-1)&gt;(1+$O$2),MAX(K$64:K1401)&gt;MAX(L$64:L1400)),MAX(M$64:M1400)+1,""))),"")</f>
        <v>12</v>
      </c>
      <c r="N1401" s="91">
        <f t="shared" si="140"/>
        <v>6</v>
      </c>
      <c r="O1401" s="91">
        <f>IFERROR(IF(AND(N1400=$H$2*1,MAX(O$64:O1400)=MAX(P$64:P1400)),MAX(O$64:O1400)+1,""),"")</f>
        <v>6</v>
      </c>
      <c r="P1401" s="91" t="str">
        <f>IFERROR(IF(MOD(MAX(Q$64:Q1401),10*MAX(O$64:O1401))&lt;=2,IF(AND(F1400/INDEX($F$64:$F1401,MATCH(MAX(O$64:O1401),O$64:O1401,0)-1)&lt;(1-$P$2),MAX(O$64:O1401)&gt;MAX(P$64:P1400)),MAX(O$64:O1401),""),IF(AND($F1400/INDEX($F$64:$F1401,MATCH(MAX(Q$64:Q1401),Q$64:Q1401,0)-1)&lt;(1-$P$2),MAX(O$64:O1401)&gt;MAX(P$64:P1400)),MAX(O$64:O1401),"")),"")</f>
        <v/>
      </c>
      <c r="Q1401" s="91">
        <f>IFERROR(IF(E1401="","",IF(O1401&lt;&gt;"",MAX(O$64:O1401)*10+1,IF(AND($F1400/INDEX($F$64:$F1401,MATCH(MAX(Q$64:Q1400),Q$64:Q1400,0)-1)&gt;(1+$O$2),MAX(O$64:O1401)&gt;MAX(P$64:P1400)),MAX(Q$64:Q1400)+1,""))),"")</f>
        <v>61</v>
      </c>
    </row>
    <row r="1402" spans="1:17" x14ac:dyDescent="0.2">
      <c r="A1402" s="13">
        <f>HLOOKUP($E$2,历史数据!$V$3:$AE$5000,ROW(A1400),)</f>
        <v>272825</v>
      </c>
      <c r="B1402" s="41">
        <v>38566</v>
      </c>
      <c r="C1402" s="100">
        <f>IFERROR(IF(A1402&lt;&gt;0,MAX($C$4:C1401)+1,""),"")</f>
        <v>1388</v>
      </c>
      <c r="D1402" s="100"/>
      <c r="E1402" s="99">
        <f t="shared" si="141"/>
        <v>38580</v>
      </c>
      <c r="F1402" s="101">
        <f>IFERROR(VLOOKUP(E1402,历史数据!AH:AJ,3,),"")</f>
        <v>5.7862029703973699</v>
      </c>
      <c r="G1402" s="101">
        <f t="shared" si="137"/>
        <v>5.0805207838049906</v>
      </c>
      <c r="H1402" s="105">
        <f t="shared" si="138"/>
        <v>2.528715926624292E-3</v>
      </c>
      <c r="I1402" s="101">
        <f>IFERROR(VLOOKUP(E1402,历史数据!AH:AJ,2,),"")</f>
        <v>5.8643949024297699</v>
      </c>
      <c r="J1402" s="104">
        <f t="shared" si="139"/>
        <v>7</v>
      </c>
      <c r="K1402" s="104" t="str">
        <f>IFERROR(IF(AND(J1401=$H$2*1,MAX(K$64:K1401)=MAX(L$64:L1401)),MAX(K$64:K1401)+1,""),"")</f>
        <v/>
      </c>
      <c r="L1402" s="104" t="str">
        <f>IFERROR(IF(AND($F1401/INDEX($F$64:$F1402,MATCH(MAX(M$64:M1402),M$64:M1402,0)-1)&lt;(1-$P$2),MAX(K$64:K1402)&gt;MAX(L$64:L1401)),MAX(K$64:K1402),""),"")</f>
        <v/>
      </c>
      <c r="M1402" s="104" t="str">
        <f>IFERROR(IF(E1402="","",IF(K1402&lt;&gt;"",MAX(M$64:M1401)+1,IF(AND($F1401/INDEX($F$64:$F1402,MATCH(MAX(M$64:M1401),M$64:M1401,0)-1)&gt;(1+$O$2),MAX(K$64:K1402)&gt;MAX(L$64:L1401)),MAX(M$64:M1401)+1,""))),"")</f>
        <v/>
      </c>
      <c r="N1402" s="91">
        <f t="shared" si="140"/>
        <v>7</v>
      </c>
      <c r="O1402" s="91" t="str">
        <f>IFERROR(IF(AND(N1401=$H$2*1,MAX(O$64:O1401)=MAX(P$64:P1401)),MAX(O$64:O1401)+1,""),"")</f>
        <v/>
      </c>
      <c r="P1402" s="91" t="str">
        <f>IFERROR(IF(MOD(MAX(Q$64:Q1402),10*MAX(O$64:O1402))&lt;=2,IF(AND(F1401/INDEX($F$64:$F1402,MATCH(MAX(O$64:O1402),O$64:O1402,0)-1)&lt;(1-$P$2),MAX(O$64:O1402)&gt;MAX(P$64:P1401)),MAX(O$64:O1402),""),IF(AND($F1401/INDEX($F$64:$F1402,MATCH(MAX(Q$64:Q1402),Q$64:Q1402,0)-1)&lt;(1-$P$2),MAX(O$64:O1402)&gt;MAX(P$64:P1401)),MAX(O$64:O1402),"")),"")</f>
        <v/>
      </c>
      <c r="Q1402" s="91" t="str">
        <f>IFERROR(IF(E1402="","",IF(O1402&lt;&gt;"",MAX(O$64:O1402)*10+1,IF(AND($F1401/INDEX($F$64:$F1402,MATCH(MAX(Q$64:Q1401),Q$64:Q1401,0)-1)&gt;(1+$O$2),MAX(O$64:O1402)&gt;MAX(P$64:P1401)),MAX(Q$64:Q1401)+1,""))),"")</f>
        <v/>
      </c>
    </row>
    <row r="1403" spans="1:17" x14ac:dyDescent="0.2">
      <c r="A1403" s="13">
        <f>HLOOKUP($E$2,历史数据!$V$3:$AE$5000,ROW(A1401),)</f>
        <v>456902</v>
      </c>
      <c r="B1403" s="41">
        <v>38567</v>
      </c>
      <c r="C1403" s="100">
        <f>IFERROR(IF(A1403&lt;&gt;0,MAX($C$4:C1402)+1,""),"")</f>
        <v>1389</v>
      </c>
      <c r="D1403" s="100"/>
      <c r="E1403" s="99">
        <f t="shared" si="141"/>
        <v>38581</v>
      </c>
      <c r="F1403" s="101">
        <f>IFERROR(VLOOKUP(E1403,历史数据!AH:AJ,3,),"")</f>
        <v>5.8122669477415103</v>
      </c>
      <c r="G1403" s="101">
        <f t="shared" si="137"/>
        <v>5.0929011730434546</v>
      </c>
      <c r="H1403" s="105">
        <f t="shared" si="138"/>
        <v>2.4368346800054397E-3</v>
      </c>
      <c r="I1403" s="101">
        <f>IFERROR(VLOOKUP(E1403,历史数据!AH:AJ,2,),"")</f>
        <v>5.7601389930532401</v>
      </c>
      <c r="J1403" s="104">
        <f t="shared" si="139"/>
        <v>8</v>
      </c>
      <c r="K1403" s="104" t="str">
        <f>IFERROR(IF(AND(J1402=$H$2*1,MAX(K$64:K1402)=MAX(L$64:L1402)),MAX(K$64:K1402)+1,""),"")</f>
        <v/>
      </c>
      <c r="L1403" s="104" t="str">
        <f>IFERROR(IF(AND($F1402/INDEX($F$64:$F1403,MATCH(MAX(M$64:M1403),M$64:M1403,0)-1)&lt;(1-$P$2),MAX(K$64:K1403)&gt;MAX(L$64:L1402)),MAX(K$64:K1403),""),"")</f>
        <v/>
      </c>
      <c r="M1403" s="104" t="str">
        <f>IFERROR(IF(E1403="","",IF(K1403&lt;&gt;"",MAX(M$64:M1402)+1,IF(AND($F1402/INDEX($F$64:$F1403,MATCH(MAX(M$64:M1402),M$64:M1402,0)-1)&gt;(1+$O$2),MAX(K$64:K1403)&gt;MAX(L$64:L1402)),MAX(M$64:M1402)+1,""))),"")</f>
        <v/>
      </c>
      <c r="N1403" s="91">
        <f t="shared" si="140"/>
        <v>8</v>
      </c>
      <c r="O1403" s="91" t="str">
        <f>IFERROR(IF(AND(N1402=$H$2*1,MAX(O$64:O1402)=MAX(P$64:P1402)),MAX(O$64:O1402)+1,""),"")</f>
        <v/>
      </c>
      <c r="P1403" s="91" t="str">
        <f>IFERROR(IF(MOD(MAX(Q$64:Q1403),10*MAX(O$64:O1403))&lt;=2,IF(AND(F1402/INDEX($F$64:$F1403,MATCH(MAX(O$64:O1403),O$64:O1403,0)-1)&lt;(1-$P$2),MAX(O$64:O1403)&gt;MAX(P$64:P1402)),MAX(O$64:O1403),""),IF(AND($F1402/INDEX($F$64:$F1403,MATCH(MAX(Q$64:Q1403),Q$64:Q1403,0)-1)&lt;(1-$P$2),MAX(O$64:O1403)&gt;MAX(P$64:P1402)),MAX(O$64:O1403),"")),"")</f>
        <v/>
      </c>
      <c r="Q1403" s="91" t="str">
        <f>IFERROR(IF(E1403="","",IF(O1403&lt;&gt;"",MAX(O$64:O1403)*10+1,IF(AND($F1402/INDEX($F$64:$F1403,MATCH(MAX(Q$64:Q1402),Q$64:Q1402,0)-1)&gt;(1+$O$2),MAX(O$64:O1403)&gt;MAX(P$64:P1402)),MAX(Q$64:Q1402)+1,""))),"")</f>
        <v/>
      </c>
    </row>
    <row r="1404" spans="1:17" x14ac:dyDescent="0.2">
      <c r="A1404" s="13">
        <f>HLOOKUP($E$2,历史数据!$V$3:$AE$5000,ROW(A1402),)</f>
        <v>260210</v>
      </c>
      <c r="B1404" s="41">
        <v>38568</v>
      </c>
      <c r="C1404" s="100">
        <f>IFERROR(IF(A1404&lt;&gt;0,MAX($C$4:C1403)+1,""),"")</f>
        <v>1390</v>
      </c>
      <c r="D1404" s="100"/>
      <c r="E1404" s="99">
        <f t="shared" si="141"/>
        <v>38582</v>
      </c>
      <c r="F1404" s="101">
        <f>IFERROR(VLOOKUP(E1404,历史数据!AH:AJ,3,),"")</f>
        <v>5.4473712649236496</v>
      </c>
      <c r="G1404" s="101">
        <f t="shared" si="137"/>
        <v>5.0985483681346837</v>
      </c>
      <c r="H1404" s="105">
        <f t="shared" si="138"/>
        <v>1.1088365745479667E-3</v>
      </c>
      <c r="I1404" s="101">
        <f>IFERROR(VLOOKUP(E1404,历史数据!AH:AJ,2,),"")</f>
        <v>5.7862029703973699</v>
      </c>
      <c r="J1404" s="104">
        <f t="shared" si="139"/>
        <v>9</v>
      </c>
      <c r="K1404" s="104" t="str">
        <f>IFERROR(IF(AND(J1403=$H$2*1,MAX(K$64:K1403)=MAX(L$64:L1403)),MAX(K$64:K1403)+1,""),"")</f>
        <v/>
      </c>
      <c r="L1404" s="104" t="str">
        <f>IFERROR(IF(AND($F1403/INDEX($F$64:$F1404,MATCH(MAX(M$64:M1404),M$64:M1404,0)-1)&lt;(1-$P$2),MAX(K$64:K1404)&gt;MAX(L$64:L1403)),MAX(K$64:K1404),""),"")</f>
        <v/>
      </c>
      <c r="M1404" s="104" t="str">
        <f>IFERROR(IF(E1404="","",IF(K1404&lt;&gt;"",MAX(M$64:M1403)+1,IF(AND($F1403/INDEX($F$64:$F1404,MATCH(MAX(M$64:M1403),M$64:M1403,0)-1)&gt;(1+$O$2),MAX(K$64:K1404)&gt;MAX(L$64:L1403)),MAX(M$64:M1403)+1,""))),"")</f>
        <v/>
      </c>
      <c r="N1404" s="91">
        <f t="shared" si="140"/>
        <v>9</v>
      </c>
      <c r="O1404" s="91" t="str">
        <f>IFERROR(IF(AND(N1403=$H$2*1,MAX(O$64:O1403)=MAX(P$64:P1403)),MAX(O$64:O1403)+1,""),"")</f>
        <v/>
      </c>
      <c r="P1404" s="91" t="str">
        <f>IFERROR(IF(MOD(MAX(Q$64:Q1404),10*MAX(O$64:O1404))&lt;=2,IF(AND(F1403/INDEX($F$64:$F1404,MATCH(MAX(O$64:O1404),O$64:O1404,0)-1)&lt;(1-$P$2),MAX(O$64:O1404)&gt;MAX(P$64:P1403)),MAX(O$64:O1404),""),IF(AND($F1403/INDEX($F$64:$F1404,MATCH(MAX(Q$64:Q1404),Q$64:Q1404,0)-1)&lt;(1-$P$2),MAX(O$64:O1404)&gt;MAX(P$64:P1403)),MAX(O$64:O1404),"")),"")</f>
        <v/>
      </c>
      <c r="Q1404" s="91" t="str">
        <f>IFERROR(IF(E1404="","",IF(O1404&lt;&gt;"",MAX(O$64:O1404)*10+1,IF(AND($F1403/INDEX($F$64:$F1404,MATCH(MAX(Q$64:Q1403),Q$64:Q1403,0)-1)&gt;(1+$O$2),MAX(O$64:O1404)&gt;MAX(P$64:P1403)),MAX(Q$64:Q1403)+1,""))),"")</f>
        <v/>
      </c>
    </row>
    <row r="1405" spans="1:17" x14ac:dyDescent="0.2">
      <c r="A1405" s="13">
        <f>HLOOKUP($E$2,历史数据!$V$3:$AE$5000,ROW(A1403),)</f>
        <v>316600</v>
      </c>
      <c r="B1405" s="41">
        <v>38569</v>
      </c>
      <c r="C1405" s="100">
        <f>IFERROR(IF(A1405&lt;&gt;0,MAX($C$4:C1404)+1,""),"")</f>
        <v>1391</v>
      </c>
      <c r="D1405" s="100"/>
      <c r="E1405" s="99">
        <f t="shared" si="141"/>
        <v>38583</v>
      </c>
      <c r="F1405" s="101">
        <f>IFERROR(VLOOKUP(E1405,历史数据!AH:AJ,3,),"")</f>
        <v>5.3300833668750602</v>
      </c>
      <c r="G1405" s="101">
        <f t="shared" si="137"/>
        <v>5.1028923643587056</v>
      </c>
      <c r="H1405" s="105">
        <f t="shared" si="138"/>
        <v>8.5200647524907858E-4</v>
      </c>
      <c r="I1405" s="101">
        <f>IFERROR(VLOOKUP(E1405,历史数据!AH:AJ,2,),"")</f>
        <v>5.3431153555471198</v>
      </c>
      <c r="J1405" s="104">
        <f t="shared" si="139"/>
        <v>10</v>
      </c>
      <c r="K1405" s="104" t="str">
        <f>IFERROR(IF(AND(J1404=$H$2*1,MAX(K$64:K1404)=MAX(L$64:L1404)),MAX(K$64:K1404)+1,""),"")</f>
        <v/>
      </c>
      <c r="L1405" s="104" t="str">
        <f>IFERROR(IF(AND($F1404/INDEX($F$64:$F1405,MATCH(MAX(M$64:M1405),M$64:M1405,0)-1)&lt;(1-$P$2),MAX(K$64:K1405)&gt;MAX(L$64:L1404)),MAX(K$64:K1405),""),"")</f>
        <v/>
      </c>
      <c r="M1405" s="104" t="str">
        <f>IFERROR(IF(E1405="","",IF(K1405&lt;&gt;"",MAX(M$64:M1404)+1,IF(AND($F1404/INDEX($F$64:$F1405,MATCH(MAX(M$64:M1404),M$64:M1404,0)-1)&gt;(1+$O$2),MAX(K$64:K1405)&gt;MAX(L$64:L1404)),MAX(M$64:M1404)+1,""))),"")</f>
        <v/>
      </c>
      <c r="N1405" s="91">
        <f t="shared" si="140"/>
        <v>10</v>
      </c>
      <c r="O1405" s="91" t="str">
        <f>IFERROR(IF(AND(N1404=$H$2*1,MAX(O$64:O1404)=MAX(P$64:P1404)),MAX(O$64:O1404)+1,""),"")</f>
        <v/>
      </c>
      <c r="P1405" s="91" t="str">
        <f>IFERROR(IF(MOD(MAX(Q$64:Q1405),10*MAX(O$64:O1405))&lt;=2,IF(AND(F1404/INDEX($F$64:$F1405,MATCH(MAX(O$64:O1405),O$64:O1405,0)-1)&lt;(1-$P$2),MAX(O$64:O1405)&gt;MAX(P$64:P1404)),MAX(O$64:O1405),""),IF(AND($F1404/INDEX($F$64:$F1405,MATCH(MAX(Q$64:Q1405),Q$64:Q1405,0)-1)&lt;(1-$P$2),MAX(O$64:O1405)&gt;MAX(P$64:P1404)),MAX(O$64:O1405),"")),"")</f>
        <v/>
      </c>
      <c r="Q1405" s="91" t="str">
        <f>IFERROR(IF(E1405="","",IF(O1405&lt;&gt;"",MAX(O$64:O1405)*10+1,IF(AND($F1404/INDEX($F$64:$F1405,MATCH(MAX(Q$64:Q1404),Q$64:Q1404,0)-1)&gt;(1+$O$2),MAX(O$64:O1405)&gt;MAX(P$64:P1404)),MAX(Q$64:Q1404)+1,""))),"")</f>
        <v/>
      </c>
    </row>
    <row r="1406" spans="1:17" x14ac:dyDescent="0.2">
      <c r="A1406" s="13">
        <f>HLOOKUP($E$2,历史数据!$V$3:$AE$5000,ROW(A1404),)</f>
        <v>487155</v>
      </c>
      <c r="B1406" s="41">
        <v>38572</v>
      </c>
      <c r="C1406" s="100">
        <f>IFERROR(IF(A1406&lt;&gt;0,MAX($C$4:C1405)+1,""),"")</f>
        <v>1392</v>
      </c>
      <c r="D1406" s="100"/>
      <c r="E1406" s="99">
        <f t="shared" si="141"/>
        <v>38586</v>
      </c>
      <c r="F1406" s="101">
        <f>IFERROR(VLOOKUP(E1406,历史数据!AH:AJ,3,),"")</f>
        <v>5.3822113215633198</v>
      </c>
      <c r="G1406" s="101">
        <f t="shared" si="137"/>
        <v>5.1046299628483149</v>
      </c>
      <c r="H1406" s="105">
        <f t="shared" si="138"/>
        <v>3.4051247126942741E-4</v>
      </c>
      <c r="I1406" s="101">
        <f>IFERROR(VLOOKUP(E1406,历史数据!AH:AJ,2,),"")</f>
        <v>5.3300833668750602</v>
      </c>
      <c r="J1406" s="104">
        <f t="shared" si="139"/>
        <v>11</v>
      </c>
      <c r="K1406" s="104" t="str">
        <f>IFERROR(IF(AND(J1405=$H$2*1,MAX(K$64:K1405)=MAX(L$64:L1405)),MAX(K$64:K1405)+1,""),"")</f>
        <v/>
      </c>
      <c r="L1406" s="104" t="str">
        <f>IFERROR(IF(AND($F1405/INDEX($F$64:$F1406,MATCH(MAX(M$64:M1406),M$64:M1406,0)-1)&lt;(1-$P$2),MAX(K$64:K1406)&gt;MAX(L$64:L1405)),MAX(K$64:K1406),""),"")</f>
        <v/>
      </c>
      <c r="M1406" s="104" t="str">
        <f>IFERROR(IF(E1406="","",IF(K1406&lt;&gt;"",MAX(M$64:M1405)+1,IF(AND($F1405/INDEX($F$64:$F1406,MATCH(MAX(M$64:M1405),M$64:M1405,0)-1)&gt;(1+$O$2),MAX(K$64:K1406)&gt;MAX(L$64:L1405)),MAX(M$64:M1405)+1,""))),"")</f>
        <v/>
      </c>
      <c r="N1406" s="91">
        <f t="shared" si="140"/>
        <v>11</v>
      </c>
      <c r="O1406" s="91" t="str">
        <f>IFERROR(IF(AND(N1405=$H$2*1,MAX(O$64:O1405)=MAX(P$64:P1405)),MAX(O$64:O1405)+1,""),"")</f>
        <v/>
      </c>
      <c r="P1406" s="91" t="str">
        <f>IFERROR(IF(MOD(MAX(Q$64:Q1406),10*MAX(O$64:O1406))&lt;=2,IF(AND(F1405/INDEX($F$64:$F1406,MATCH(MAX(O$64:O1406),O$64:O1406,0)-1)&lt;(1-$P$2),MAX(O$64:O1406)&gt;MAX(P$64:P1405)),MAX(O$64:O1406),""),IF(AND($F1405/INDEX($F$64:$F1406,MATCH(MAX(Q$64:Q1406),Q$64:Q1406,0)-1)&lt;(1-$P$2),MAX(O$64:O1406)&gt;MAX(P$64:P1405)),MAX(O$64:O1406),"")),"")</f>
        <v/>
      </c>
      <c r="Q1406" s="91" t="str">
        <f>IFERROR(IF(E1406="","",IF(O1406&lt;&gt;"",MAX(O$64:O1406)*10+1,IF(AND($F1405/INDEX($F$64:$F1406,MATCH(MAX(Q$64:Q1405),Q$64:Q1405,0)-1)&gt;(1+$O$2),MAX(O$64:O1406)&gt;MAX(P$64:P1405)),MAX(Q$64:Q1405)+1,""))),"")</f>
        <v/>
      </c>
    </row>
    <row r="1407" spans="1:17" x14ac:dyDescent="0.2">
      <c r="A1407" s="13">
        <f>HLOOKUP($E$2,历史数据!$V$3:$AE$5000,ROW(A1405),)</f>
        <v>359700</v>
      </c>
      <c r="B1407" s="41">
        <v>38573</v>
      </c>
      <c r="C1407" s="100">
        <f>IFERROR(IF(A1407&lt;&gt;0,MAX($C$4:C1406)+1,""),"")</f>
        <v>1393</v>
      </c>
      <c r="D1407" s="100"/>
      <c r="E1407" s="99">
        <f t="shared" si="141"/>
        <v>38587</v>
      </c>
      <c r="F1407" s="101">
        <f>IFERROR(VLOOKUP(E1407,历史数据!AH:AJ,3,),"")</f>
        <v>5.2909874008588602</v>
      </c>
      <c r="G1407" s="101">
        <f t="shared" si="137"/>
        <v>5.1059331617155204</v>
      </c>
      <c r="H1407" s="105">
        <f t="shared" si="138"/>
        <v>2.5529742149577039E-4</v>
      </c>
      <c r="I1407" s="101">
        <f>IFERROR(VLOOKUP(E1407,历史数据!AH:AJ,2,),"")</f>
        <v>5.3691793328912603</v>
      </c>
      <c r="J1407" s="104">
        <f t="shared" si="139"/>
        <v>12</v>
      </c>
      <c r="K1407" s="104" t="str">
        <f>IFERROR(IF(AND(J1406=$H$2*1,MAX(K$64:K1406)=MAX(L$64:L1406)),MAX(K$64:K1406)+1,""),"")</f>
        <v/>
      </c>
      <c r="L1407" s="104" t="str">
        <f>IFERROR(IF(AND($F1406/INDEX($F$64:$F1407,MATCH(MAX(M$64:M1407),M$64:M1407,0)-1)&lt;(1-$P$2),MAX(K$64:K1407)&gt;MAX(L$64:L1406)),MAX(K$64:K1407),""),"")</f>
        <v/>
      </c>
      <c r="M1407" s="104" t="str">
        <f>IFERROR(IF(E1407="","",IF(K1407&lt;&gt;"",MAX(M$64:M1406)+1,IF(AND($F1406/INDEX($F$64:$F1407,MATCH(MAX(M$64:M1406),M$64:M1406,0)-1)&gt;(1+$O$2),MAX(K$64:K1407)&gt;MAX(L$64:L1406)),MAX(M$64:M1406)+1,""))),"")</f>
        <v/>
      </c>
      <c r="N1407" s="91">
        <f t="shared" si="140"/>
        <v>12</v>
      </c>
      <c r="O1407" s="91" t="str">
        <f>IFERROR(IF(AND(N1406=$H$2*1,MAX(O$64:O1406)=MAX(P$64:P1406)),MAX(O$64:O1406)+1,""),"")</f>
        <v/>
      </c>
      <c r="P1407" s="91" t="str">
        <f>IFERROR(IF(MOD(MAX(Q$64:Q1407),10*MAX(O$64:O1407))&lt;=2,IF(AND(F1406/INDEX($F$64:$F1407,MATCH(MAX(O$64:O1407),O$64:O1407,0)-1)&lt;(1-$P$2),MAX(O$64:O1407)&gt;MAX(P$64:P1406)),MAX(O$64:O1407),""),IF(AND($F1406/INDEX($F$64:$F1407,MATCH(MAX(Q$64:Q1407),Q$64:Q1407,0)-1)&lt;(1-$P$2),MAX(O$64:O1407)&gt;MAX(P$64:P1406)),MAX(O$64:O1407),"")),"")</f>
        <v/>
      </c>
      <c r="Q1407" s="91" t="str">
        <f>IFERROR(IF(E1407="","",IF(O1407&lt;&gt;"",MAX(O$64:O1407)*10+1,IF(AND($F1406/INDEX($F$64:$F1407,MATCH(MAX(Q$64:Q1406),Q$64:Q1406,0)-1)&gt;(1+$O$2),MAX(O$64:O1407)&gt;MAX(P$64:P1406)),MAX(Q$64:Q1406)+1,""))),"")</f>
        <v/>
      </c>
    </row>
    <row r="1408" spans="1:17" x14ac:dyDescent="0.2">
      <c r="A1408" s="13">
        <f>HLOOKUP($E$2,历史数据!$V$3:$AE$5000,ROW(A1406),)</f>
        <v>438483</v>
      </c>
      <c r="B1408" s="41">
        <v>38574</v>
      </c>
      <c r="C1408" s="100">
        <f>IFERROR(IF(A1408&lt;&gt;0,MAX($C$4:C1407)+1,""),"")</f>
        <v>1394</v>
      </c>
      <c r="D1408" s="100"/>
      <c r="E1408" s="99">
        <f t="shared" si="141"/>
        <v>38588</v>
      </c>
      <c r="F1408" s="101">
        <f>IFERROR(VLOOKUP(E1408,历史数据!AH:AJ,3,),"")</f>
        <v>5.3952433102353901</v>
      </c>
      <c r="G1408" s="101">
        <f t="shared" si="137"/>
        <v>5.1104943577507438</v>
      </c>
      <c r="H1408" s="105">
        <f t="shared" si="138"/>
        <v>8.9331291475258645E-4</v>
      </c>
      <c r="I1408" s="101">
        <f>IFERROR(VLOOKUP(E1408,历史数据!AH:AJ,2,),"")</f>
        <v>5.27795541218679</v>
      </c>
      <c r="J1408" s="104">
        <f t="shared" si="139"/>
        <v>13</v>
      </c>
      <c r="K1408" s="104" t="str">
        <f>IFERROR(IF(AND(J1407=$H$2*1,MAX(K$64:K1407)=MAX(L$64:L1407)),MAX(K$64:K1407)+1,""),"")</f>
        <v/>
      </c>
      <c r="L1408" s="104" t="str">
        <f>IFERROR(IF(AND($F1407/INDEX($F$64:$F1408,MATCH(MAX(M$64:M1408),M$64:M1408,0)-1)&lt;(1-$P$2),MAX(K$64:K1408)&gt;MAX(L$64:L1407)),MAX(K$64:K1408),""),"")</f>
        <v/>
      </c>
      <c r="M1408" s="104" t="str">
        <f>IFERROR(IF(E1408="","",IF(K1408&lt;&gt;"",MAX(M$64:M1407)+1,IF(AND($F1407/INDEX($F$64:$F1408,MATCH(MAX(M$64:M1407),M$64:M1407,0)-1)&gt;(1+$O$2),MAX(K$64:K1408)&gt;MAX(L$64:L1407)),MAX(M$64:M1407)+1,""))),"")</f>
        <v/>
      </c>
      <c r="N1408" s="91">
        <f t="shared" si="140"/>
        <v>13</v>
      </c>
      <c r="O1408" s="91" t="str">
        <f>IFERROR(IF(AND(N1407=$H$2*1,MAX(O$64:O1407)=MAX(P$64:P1407)),MAX(O$64:O1407)+1,""),"")</f>
        <v/>
      </c>
      <c r="P1408" s="91" t="str">
        <f>IFERROR(IF(MOD(MAX(Q$64:Q1408),10*MAX(O$64:O1408))&lt;=2,IF(AND(F1407/INDEX($F$64:$F1408,MATCH(MAX(O$64:O1408),O$64:O1408,0)-1)&lt;(1-$P$2),MAX(O$64:O1408)&gt;MAX(P$64:P1407)),MAX(O$64:O1408),""),IF(AND($F1407/INDEX($F$64:$F1408,MATCH(MAX(Q$64:Q1408),Q$64:Q1408,0)-1)&lt;(1-$P$2),MAX(O$64:O1408)&gt;MAX(P$64:P1407)),MAX(O$64:O1408),"")),"")</f>
        <v/>
      </c>
      <c r="Q1408" s="91" t="str">
        <f>IFERROR(IF(E1408="","",IF(O1408&lt;&gt;"",MAX(O$64:O1408)*10+1,IF(AND($F1407/INDEX($F$64:$F1408,MATCH(MAX(Q$64:Q1407),Q$64:Q1407,0)-1)&gt;(1+$O$2),MAX(O$64:O1408)&gt;MAX(P$64:P1407)),MAX(Q$64:Q1407)+1,""))),"")</f>
        <v/>
      </c>
    </row>
    <row r="1409" spans="1:17" x14ac:dyDescent="0.2">
      <c r="A1409" s="13">
        <f>HLOOKUP($E$2,历史数据!$V$3:$AE$5000,ROW(A1407),)</f>
        <v>485625</v>
      </c>
      <c r="B1409" s="41">
        <v>38575</v>
      </c>
      <c r="C1409" s="100">
        <f>IFERROR(IF(A1409&lt;&gt;0,MAX($C$4:C1408)+1,""),"")</f>
        <v>1395</v>
      </c>
      <c r="D1409" s="100"/>
      <c r="E1409" s="99">
        <f t="shared" si="141"/>
        <v>38589</v>
      </c>
      <c r="F1409" s="101">
        <f>IFERROR(VLOOKUP(E1409,历史数据!AH:AJ,3,),"")</f>
        <v>5.5776911516443199</v>
      </c>
      <c r="G1409" s="101">
        <f t="shared" ref="G1409:G1472" si="142">IFERROR(IF(E1409="","",AVERAGE(F1350:F1409)),"")</f>
        <v>5.1185307507651849</v>
      </c>
      <c r="H1409" s="105">
        <f t="shared" si="138"/>
        <v>1.5725275192317589E-3</v>
      </c>
      <c r="I1409" s="101">
        <f>IFERROR(VLOOKUP(E1409,历史数据!AH:AJ,2,),"")</f>
        <v>5.3952433102353901</v>
      </c>
      <c r="J1409" s="104">
        <f t="shared" si="139"/>
        <v>14</v>
      </c>
      <c r="K1409" s="104" t="str">
        <f>IFERROR(IF(AND(J1408=$H$2*1,MAX(K$64:K1408)=MAX(L$64:L1408)),MAX(K$64:K1408)+1,""),"")</f>
        <v/>
      </c>
      <c r="L1409" s="104" t="str">
        <f>IFERROR(IF(AND($F1408/INDEX($F$64:$F1409,MATCH(MAX(M$64:M1409),M$64:M1409,0)-1)&lt;(1-$P$2),MAX(K$64:K1409)&gt;MAX(L$64:L1408)),MAX(K$64:K1409),""),"")</f>
        <v/>
      </c>
      <c r="M1409" s="104" t="str">
        <f>IFERROR(IF(E1409="","",IF(K1409&lt;&gt;"",MAX(M$64:M1408)+1,IF(AND($F1408/INDEX($F$64:$F1409,MATCH(MAX(M$64:M1408),M$64:M1408,0)-1)&gt;(1+$O$2),MAX(K$64:K1409)&gt;MAX(L$64:L1408)),MAX(M$64:M1408)+1,""))),"")</f>
        <v/>
      </c>
      <c r="N1409" s="91">
        <f t="shared" si="140"/>
        <v>14</v>
      </c>
      <c r="O1409" s="91" t="str">
        <f>IFERROR(IF(AND(N1408=$H$2*1,MAX(O$64:O1408)=MAX(P$64:P1408)),MAX(O$64:O1408)+1,""),"")</f>
        <v/>
      </c>
      <c r="P1409" s="91" t="str">
        <f>IFERROR(IF(MOD(MAX(Q$64:Q1409),10*MAX(O$64:O1409))&lt;=2,IF(AND(F1408/INDEX($F$64:$F1409,MATCH(MAX(O$64:O1409),O$64:O1409,0)-1)&lt;(1-$P$2),MAX(O$64:O1409)&gt;MAX(P$64:P1408)),MAX(O$64:O1409),""),IF(AND($F1408/INDEX($F$64:$F1409,MATCH(MAX(Q$64:Q1409),Q$64:Q1409,0)-1)&lt;(1-$P$2),MAX(O$64:O1409)&gt;MAX(P$64:P1408)),MAX(O$64:O1409),"")),"")</f>
        <v/>
      </c>
      <c r="Q1409" s="91" t="str">
        <f>IFERROR(IF(E1409="","",IF(O1409&lt;&gt;"",MAX(O$64:O1409)*10+1,IF(AND($F1408/INDEX($F$64:$F1409,MATCH(MAX(Q$64:Q1408),Q$64:Q1408,0)-1)&gt;(1+$O$2),MAX(O$64:O1409)&gt;MAX(P$64:P1408)),MAX(Q$64:Q1408)+1,""))),"")</f>
        <v/>
      </c>
    </row>
    <row r="1410" spans="1:17" x14ac:dyDescent="0.2">
      <c r="A1410" s="13">
        <f>HLOOKUP($E$2,历史数据!$V$3:$AE$5000,ROW(A1408),)</f>
        <v>2198723</v>
      </c>
      <c r="B1410" s="41">
        <v>38576</v>
      </c>
      <c r="C1410" s="100">
        <f>IFERROR(IF(A1410&lt;&gt;0,MAX($C$4:C1409)+1,""),"")</f>
        <v>1396</v>
      </c>
      <c r="D1410" s="100"/>
      <c r="E1410" s="99">
        <f t="shared" si="141"/>
        <v>38590</v>
      </c>
      <c r="F1410" s="101">
        <f>IFERROR(VLOOKUP(E1410,历史数据!AH:AJ,3,),"")</f>
        <v>5.4734352422677901</v>
      </c>
      <c r="G1410" s="101">
        <f t="shared" si="142"/>
        <v>5.1261327441572231</v>
      </c>
      <c r="H1410" s="105">
        <f t="shared" ref="H1410:H1473" si="143">IFERROR(G1410/G1409-1,"")</f>
        <v>1.4851905287276423E-3</v>
      </c>
      <c r="I1410" s="101">
        <f>IFERROR(VLOOKUP(E1410,历史数据!AH:AJ,2,),"")</f>
        <v>5.6037551289884497</v>
      </c>
      <c r="J1410" s="104">
        <f t="shared" ref="J1410:J1473" si="144">IFERROR(IF(L1410&lt;&gt;"","0",IF(AND($H1410&gt;0,$F1410&gt;$G1410),J1409+1,0)),"")</f>
        <v>15</v>
      </c>
      <c r="K1410" s="104" t="str">
        <f>IFERROR(IF(AND(J1409=$H$2*1,MAX(K$64:K1409)=MAX(L$64:L1409)),MAX(K$64:K1409)+1,""),"")</f>
        <v/>
      </c>
      <c r="L1410" s="104" t="str">
        <f>IFERROR(IF(AND($F1409/INDEX($F$64:$F1410,MATCH(MAX(M$64:M1410),M$64:M1410,0)-1)&lt;(1-$P$2),MAX(K$64:K1410)&gt;MAX(L$64:L1409)),MAX(K$64:K1410),""),"")</f>
        <v/>
      </c>
      <c r="M1410" s="104" t="str">
        <f>IFERROR(IF(E1410="","",IF(K1410&lt;&gt;"",MAX(M$64:M1409)+1,IF(AND($F1409/INDEX($F$64:$F1410,MATCH(MAX(M$64:M1409),M$64:M1409,0)-1)&gt;(1+$O$2),MAX(K$64:K1410)&gt;MAX(L$64:L1409)),MAX(M$64:M1409)+1,""))),"")</f>
        <v/>
      </c>
      <c r="N1410" s="91">
        <f t="shared" ref="N1410:N1473" si="145">IFERROR(IF(P1410&lt;&gt;"","0",IF(AND($H1410&gt;0,$F1410&gt;$G1410),N1409+1,0)),"")</f>
        <v>15</v>
      </c>
      <c r="O1410" s="91" t="str">
        <f>IFERROR(IF(AND(N1409=$H$2*1,MAX(O$64:O1409)=MAX(P$64:P1409)),MAX(O$64:O1409)+1,""),"")</f>
        <v/>
      </c>
      <c r="P1410" s="91" t="str">
        <f>IFERROR(IF(MOD(MAX(Q$64:Q1410),10*MAX(O$64:O1410))&lt;=2,IF(AND(F1409/INDEX($F$64:$F1410,MATCH(MAX(O$64:O1410),O$64:O1410,0)-1)&lt;(1-$P$2),MAX(O$64:O1410)&gt;MAX(P$64:P1409)),MAX(O$64:O1410),""),IF(AND($F1409/INDEX($F$64:$F1410,MATCH(MAX(Q$64:Q1410),Q$64:Q1410,0)-1)&lt;(1-$P$2),MAX(O$64:O1410)&gt;MAX(P$64:P1409)),MAX(O$64:O1410),"")),"")</f>
        <v/>
      </c>
      <c r="Q1410" s="91" t="str">
        <f>IFERROR(IF(E1410="","",IF(O1410&lt;&gt;"",MAX(O$64:O1410)*10+1,IF(AND($F1409/INDEX($F$64:$F1410,MATCH(MAX(Q$64:Q1409),Q$64:Q1409,0)-1)&gt;(1+$O$2),MAX(O$64:O1410)&gt;MAX(P$64:P1409)),MAX(Q$64:Q1409)+1,""))),"")</f>
        <v/>
      </c>
    </row>
    <row r="1411" spans="1:17" x14ac:dyDescent="0.2">
      <c r="A1411" s="13">
        <f>HLOOKUP($E$2,历史数据!$V$3:$AE$5000,ROW(A1409),)</f>
        <v>2684879</v>
      </c>
      <c r="B1411" s="41">
        <v>38579</v>
      </c>
      <c r="C1411" s="100">
        <f>IFERROR(IF(A1411&lt;&gt;0,MAX($C$4:C1410)+1,""),"")</f>
        <v>1397</v>
      </c>
      <c r="D1411" s="100"/>
      <c r="E1411" s="99">
        <f t="shared" si="141"/>
        <v>38593</v>
      </c>
      <c r="F1411" s="101">
        <f>IFERROR(VLOOKUP(E1411,历史数据!AH:AJ,3,),"")</f>
        <v>5.5255631969560497</v>
      </c>
      <c r="G1411" s="101">
        <f t="shared" si="142"/>
        <v>5.1346035367940663</v>
      </c>
      <c r="H1411" s="105">
        <f t="shared" si="143"/>
        <v>1.6524723528663632E-3</v>
      </c>
      <c r="I1411" s="101">
        <f>IFERROR(VLOOKUP(E1411,历史数据!AH:AJ,2,),"")</f>
        <v>5.4734352422677901</v>
      </c>
      <c r="J1411" s="104">
        <f t="shared" si="144"/>
        <v>16</v>
      </c>
      <c r="K1411" s="104" t="str">
        <f>IFERROR(IF(AND(J1410=$H$2*1,MAX(K$64:K1410)=MAX(L$64:L1410)),MAX(K$64:K1410)+1,""),"")</f>
        <v/>
      </c>
      <c r="L1411" s="104" t="str">
        <f>IFERROR(IF(AND($F1410/INDEX($F$64:$F1411,MATCH(MAX(M$64:M1411),M$64:M1411,0)-1)&lt;(1-$P$2),MAX(K$64:K1411)&gt;MAX(L$64:L1410)),MAX(K$64:K1411),""),"")</f>
        <v/>
      </c>
      <c r="M1411" s="104" t="str">
        <f>IFERROR(IF(E1411="","",IF(K1411&lt;&gt;"",MAX(M$64:M1410)+1,IF(AND($F1410/INDEX($F$64:$F1411,MATCH(MAX(M$64:M1410),M$64:M1410,0)-1)&gt;(1+$O$2),MAX(K$64:K1411)&gt;MAX(L$64:L1410)),MAX(M$64:M1410)+1,""))),"")</f>
        <v/>
      </c>
      <c r="N1411" s="91">
        <f t="shared" si="145"/>
        <v>16</v>
      </c>
      <c r="O1411" s="91" t="str">
        <f>IFERROR(IF(AND(N1410=$H$2*1,MAX(O$64:O1410)=MAX(P$64:P1410)),MAX(O$64:O1410)+1,""),"")</f>
        <v/>
      </c>
      <c r="P1411" s="91" t="str">
        <f>IFERROR(IF(MOD(MAX(Q$64:Q1411),10*MAX(O$64:O1411))&lt;=2,IF(AND(F1410/INDEX($F$64:$F1411,MATCH(MAX(O$64:O1411),O$64:O1411,0)-1)&lt;(1-$P$2),MAX(O$64:O1411)&gt;MAX(P$64:P1410)),MAX(O$64:O1411),""),IF(AND($F1410/INDEX($F$64:$F1411,MATCH(MAX(Q$64:Q1411),Q$64:Q1411,0)-1)&lt;(1-$P$2),MAX(O$64:O1411)&gt;MAX(P$64:P1410)),MAX(O$64:O1411),"")),"")</f>
        <v/>
      </c>
      <c r="Q1411" s="91" t="str">
        <f>IFERROR(IF(E1411="","",IF(O1411&lt;&gt;"",MAX(O$64:O1411)*10+1,IF(AND($F1410/INDEX($F$64:$F1411,MATCH(MAX(Q$64:Q1410),Q$64:Q1410,0)-1)&gt;(1+$O$2),MAX(O$64:O1411)&gt;MAX(P$64:P1410)),MAX(Q$64:Q1410)+1,""))),"")</f>
        <v/>
      </c>
    </row>
    <row r="1412" spans="1:17" x14ac:dyDescent="0.2">
      <c r="A1412" s="13">
        <f>HLOOKUP($E$2,历史数据!$V$3:$AE$5000,ROW(A1410),)</f>
        <v>1251053</v>
      </c>
      <c r="B1412" s="41">
        <v>38580</v>
      </c>
      <c r="C1412" s="100">
        <f>IFERROR(IF(A1412&lt;&gt;0,MAX($C$4:C1411)+1,""),"")</f>
        <v>1398</v>
      </c>
      <c r="D1412" s="100"/>
      <c r="E1412" s="99">
        <f t="shared" si="141"/>
        <v>38594</v>
      </c>
      <c r="F1412" s="101">
        <f>IFERROR(VLOOKUP(E1412,历史数据!AH:AJ,3,),"")</f>
        <v>5.3952433102353901</v>
      </c>
      <c r="G1412" s="101">
        <f t="shared" si="142"/>
        <v>5.1382959335844847</v>
      </c>
      <c r="H1412" s="105">
        <f t="shared" si="143"/>
        <v>7.1912013536379327E-4</v>
      </c>
      <c r="I1412" s="101">
        <f>IFERROR(VLOOKUP(E1412,历史数据!AH:AJ,2,),"")</f>
        <v>5.5255631969560497</v>
      </c>
      <c r="J1412" s="104">
        <f t="shared" si="144"/>
        <v>17</v>
      </c>
      <c r="K1412" s="104" t="str">
        <f>IFERROR(IF(AND(J1411=$H$2*1,MAX(K$64:K1411)=MAX(L$64:L1411)),MAX(K$64:K1411)+1,""),"")</f>
        <v/>
      </c>
      <c r="L1412" s="104" t="str">
        <f>IFERROR(IF(AND($F1411/INDEX($F$64:$F1412,MATCH(MAX(M$64:M1412),M$64:M1412,0)-1)&lt;(1-$P$2),MAX(K$64:K1412)&gt;MAX(L$64:L1411)),MAX(K$64:K1412),""),"")</f>
        <v/>
      </c>
      <c r="M1412" s="104" t="str">
        <f>IFERROR(IF(E1412="","",IF(K1412&lt;&gt;"",MAX(M$64:M1411)+1,IF(AND($F1411/INDEX($F$64:$F1412,MATCH(MAX(M$64:M1411),M$64:M1411,0)-1)&gt;(1+$O$2),MAX(K$64:K1412)&gt;MAX(L$64:L1411)),MAX(M$64:M1411)+1,""))),"")</f>
        <v/>
      </c>
      <c r="N1412" s="91">
        <f t="shared" si="145"/>
        <v>17</v>
      </c>
      <c r="O1412" s="91" t="str">
        <f>IFERROR(IF(AND(N1411=$H$2*1,MAX(O$64:O1411)=MAX(P$64:P1411)),MAX(O$64:O1411)+1,""),"")</f>
        <v/>
      </c>
      <c r="P1412" s="91" t="str">
        <f>IFERROR(IF(MOD(MAX(Q$64:Q1412),10*MAX(O$64:O1412))&lt;=2,IF(AND(F1411/INDEX($F$64:$F1412,MATCH(MAX(O$64:O1412),O$64:O1412,0)-1)&lt;(1-$P$2),MAX(O$64:O1412)&gt;MAX(P$64:P1411)),MAX(O$64:O1412),""),IF(AND($F1411/INDEX($F$64:$F1412,MATCH(MAX(Q$64:Q1412),Q$64:Q1412,0)-1)&lt;(1-$P$2),MAX(O$64:O1412)&gt;MAX(P$64:P1411)),MAX(O$64:O1412),"")),"")</f>
        <v/>
      </c>
      <c r="Q1412" s="91" t="str">
        <f>IFERROR(IF(E1412="","",IF(O1412&lt;&gt;"",MAX(O$64:O1412)*10+1,IF(AND($F1411/INDEX($F$64:$F1412,MATCH(MAX(Q$64:Q1411),Q$64:Q1411,0)-1)&gt;(1+$O$2),MAX(O$64:O1412)&gt;MAX(P$64:P1411)),MAX(Q$64:Q1411)+1,""))),"")</f>
        <v/>
      </c>
    </row>
    <row r="1413" spans="1:17" x14ac:dyDescent="0.2">
      <c r="A1413" s="13">
        <f>HLOOKUP($E$2,历史数据!$V$3:$AE$5000,ROW(A1411),)</f>
        <v>774388</v>
      </c>
      <c r="B1413" s="41">
        <v>38581</v>
      </c>
      <c r="C1413" s="100">
        <f>IFERROR(IF(A1413&lt;&gt;0,MAX($C$4:C1412)+1,""),"")</f>
        <v>1399</v>
      </c>
      <c r="D1413" s="100"/>
      <c r="E1413" s="99">
        <f t="shared" si="141"/>
        <v>38595</v>
      </c>
      <c r="F1413" s="101">
        <f>IFERROR(VLOOKUP(E1413,历史数据!AH:AJ,3,),"")</f>
        <v>5.5255631969560497</v>
      </c>
      <c r="G1413" s="101">
        <f t="shared" si="142"/>
        <v>5.1354723360388705</v>
      </c>
      <c r="H1413" s="105">
        <f t="shared" si="143"/>
        <v>-5.4952022657139832E-4</v>
      </c>
      <c r="I1413" s="101">
        <f>IFERROR(VLOOKUP(E1413,历史数据!AH:AJ,2,),"")</f>
        <v>5.3822113215633198</v>
      </c>
      <c r="J1413" s="104">
        <f t="shared" si="144"/>
        <v>0</v>
      </c>
      <c r="K1413" s="104" t="str">
        <f>IFERROR(IF(AND(J1412=$H$2*1,MAX(K$64:K1412)=MAX(L$64:L1412)),MAX(K$64:K1412)+1,""),"")</f>
        <v/>
      </c>
      <c r="L1413" s="104" t="str">
        <f>IFERROR(IF(AND($F1412/INDEX($F$64:$F1413,MATCH(MAX(M$64:M1413),M$64:M1413,0)-1)&lt;(1-$P$2),MAX(K$64:K1413)&gt;MAX(L$64:L1412)),MAX(K$64:K1413),""),"")</f>
        <v/>
      </c>
      <c r="M1413" s="104" t="str">
        <f>IFERROR(IF(E1413="","",IF(K1413&lt;&gt;"",MAX(M$64:M1412)+1,IF(AND($F1412/INDEX($F$64:$F1413,MATCH(MAX(M$64:M1412),M$64:M1412,0)-1)&gt;(1+$O$2),MAX(K$64:K1413)&gt;MAX(L$64:L1412)),MAX(M$64:M1412)+1,""))),"")</f>
        <v/>
      </c>
      <c r="N1413" s="91">
        <f t="shared" si="145"/>
        <v>0</v>
      </c>
      <c r="O1413" s="91" t="str">
        <f>IFERROR(IF(AND(N1412=$H$2*1,MAX(O$64:O1412)=MAX(P$64:P1412)),MAX(O$64:O1412)+1,""),"")</f>
        <v/>
      </c>
      <c r="P1413" s="91" t="str">
        <f>IFERROR(IF(MOD(MAX(Q$64:Q1413),10*MAX(O$64:O1413))&lt;=2,IF(AND(F1412/INDEX($F$64:$F1413,MATCH(MAX(O$64:O1413),O$64:O1413,0)-1)&lt;(1-$P$2),MAX(O$64:O1413)&gt;MAX(P$64:P1412)),MAX(O$64:O1413),""),IF(AND($F1412/INDEX($F$64:$F1413,MATCH(MAX(Q$64:Q1413),Q$64:Q1413,0)-1)&lt;(1-$P$2),MAX(O$64:O1413)&gt;MAX(P$64:P1412)),MAX(O$64:O1413),"")),"")</f>
        <v/>
      </c>
      <c r="Q1413" s="91" t="str">
        <f>IFERROR(IF(E1413="","",IF(O1413&lt;&gt;"",MAX(O$64:O1413)*10+1,IF(AND($F1412/INDEX($F$64:$F1413,MATCH(MAX(Q$64:Q1412),Q$64:Q1412,0)-1)&gt;(1+$O$2),MAX(O$64:O1413)&gt;MAX(P$64:P1412)),MAX(Q$64:Q1412)+1,""))),"")</f>
        <v/>
      </c>
    </row>
    <row r="1414" spans="1:17" x14ac:dyDescent="0.2">
      <c r="A1414" s="13">
        <f>HLOOKUP($E$2,历史数据!$V$3:$AE$5000,ROW(A1412),)</f>
        <v>1011781</v>
      </c>
      <c r="B1414" s="41">
        <v>38582</v>
      </c>
      <c r="C1414" s="100">
        <f>IFERROR(IF(A1414&lt;&gt;0,MAX($C$4:C1413)+1,""),"")</f>
        <v>1400</v>
      </c>
      <c r="D1414" s="100"/>
      <c r="E1414" s="99">
        <f t="shared" ref="E1414:E1477" si="146">IFERROR(INDEX(B:B,MATCH(ROW(A1410),C:C,0)),"")</f>
        <v>38596</v>
      </c>
      <c r="F1414" s="101">
        <f>IFERROR(VLOOKUP(E1414,历史数据!AH:AJ,3,),"")</f>
        <v>5.6689150723487796</v>
      </c>
      <c r="G1414" s="101">
        <f t="shared" si="142"/>
        <v>5.1287391418916366</v>
      </c>
      <c r="H1414" s="105">
        <f t="shared" si="143"/>
        <v>-1.3111148705802211E-3</v>
      </c>
      <c r="I1414" s="101">
        <f>IFERROR(VLOOKUP(E1414,历史数据!AH:AJ,2,),"")</f>
        <v>5.5385951856281199</v>
      </c>
      <c r="J1414" s="104">
        <f t="shared" si="144"/>
        <v>0</v>
      </c>
      <c r="K1414" s="104" t="str">
        <f>IFERROR(IF(AND(J1413=$H$2*1,MAX(K$64:K1413)=MAX(L$64:L1413)),MAX(K$64:K1413)+1,""),"")</f>
        <v/>
      </c>
      <c r="L1414" s="104" t="str">
        <f>IFERROR(IF(AND($F1413/INDEX($F$64:$F1414,MATCH(MAX(M$64:M1414),M$64:M1414,0)-1)&lt;(1-$P$2),MAX(K$64:K1414)&gt;MAX(L$64:L1413)),MAX(K$64:K1414),""),"")</f>
        <v/>
      </c>
      <c r="M1414" s="104" t="str">
        <f>IFERROR(IF(E1414="","",IF(K1414&lt;&gt;"",MAX(M$64:M1413)+1,IF(AND($F1413/INDEX($F$64:$F1414,MATCH(MAX(M$64:M1413),M$64:M1413,0)-1)&gt;(1+$O$2),MAX(K$64:K1414)&gt;MAX(L$64:L1413)),MAX(M$64:M1413)+1,""))),"")</f>
        <v/>
      </c>
      <c r="N1414" s="91">
        <f t="shared" si="145"/>
        <v>0</v>
      </c>
      <c r="O1414" s="91" t="str">
        <f>IFERROR(IF(AND(N1413=$H$2*1,MAX(O$64:O1413)=MAX(P$64:P1413)),MAX(O$64:O1413)+1,""),"")</f>
        <v/>
      </c>
      <c r="P1414" s="91" t="str">
        <f>IFERROR(IF(MOD(MAX(Q$64:Q1414),10*MAX(O$64:O1414))&lt;=2,IF(AND(F1413/INDEX($F$64:$F1414,MATCH(MAX(O$64:O1414),O$64:O1414,0)-1)&lt;(1-$P$2),MAX(O$64:O1414)&gt;MAX(P$64:P1413)),MAX(O$64:O1414),""),IF(AND($F1413/INDEX($F$64:$F1414,MATCH(MAX(Q$64:Q1414),Q$64:Q1414,0)-1)&lt;(1-$P$2),MAX(O$64:O1414)&gt;MAX(P$64:P1413)),MAX(O$64:O1414),"")),"")</f>
        <v/>
      </c>
      <c r="Q1414" s="91" t="str">
        <f>IFERROR(IF(E1414="","",IF(O1414&lt;&gt;"",MAX(O$64:O1414)*10+1,IF(AND($F1413/INDEX($F$64:$F1414,MATCH(MAX(Q$64:Q1413),Q$64:Q1413,0)-1)&gt;(1+$O$2),MAX(O$64:O1414)&gt;MAX(P$64:P1413)),MAX(Q$64:Q1413)+1,""))),"")</f>
        <v/>
      </c>
    </row>
    <row r="1415" spans="1:17" x14ac:dyDescent="0.2">
      <c r="A1415" s="13">
        <f>HLOOKUP($E$2,历史数据!$V$3:$AE$5000,ROW(A1413),)</f>
        <v>768001</v>
      </c>
      <c r="B1415" s="41">
        <v>38583</v>
      </c>
      <c r="C1415" s="100">
        <f>IFERROR(IF(A1415&lt;&gt;0,MAX($C$4:C1414)+1,""),"")</f>
        <v>1401</v>
      </c>
      <c r="D1415" s="100"/>
      <c r="E1415" s="99">
        <f t="shared" si="146"/>
        <v>38597</v>
      </c>
      <c r="F1415" s="101">
        <f>IFERROR(VLOOKUP(E1415,历史数据!AH:AJ,3,),"")</f>
        <v>5.7340750157091103</v>
      </c>
      <c r="G1415" s="101">
        <f t="shared" si="142"/>
        <v>5.1274359430244312</v>
      </c>
      <c r="H1415" s="105">
        <f t="shared" si="143"/>
        <v>-2.5409731927306112E-4</v>
      </c>
      <c r="I1415" s="101">
        <f>IFERROR(VLOOKUP(E1415,历史数据!AH:AJ,2,),"")</f>
        <v>5.68194706102084</v>
      </c>
      <c r="J1415" s="104">
        <f t="shared" si="144"/>
        <v>0</v>
      </c>
      <c r="K1415" s="104" t="str">
        <f>IFERROR(IF(AND(J1414=$H$2*1,MAX(K$64:K1414)=MAX(L$64:L1414)),MAX(K$64:K1414)+1,""),"")</f>
        <v/>
      </c>
      <c r="L1415" s="104" t="str">
        <f>IFERROR(IF(AND($F1414/INDEX($F$64:$F1415,MATCH(MAX(M$64:M1415),M$64:M1415,0)-1)&lt;(1-$P$2),MAX(K$64:K1415)&gt;MAX(L$64:L1414)),MAX(K$64:K1415),""),"")</f>
        <v/>
      </c>
      <c r="M1415" s="104" t="str">
        <f>IFERROR(IF(E1415="","",IF(K1415&lt;&gt;"",MAX(M$64:M1414)+1,IF(AND($F1414/INDEX($F$64:$F1415,MATCH(MAX(M$64:M1414),M$64:M1414,0)-1)&gt;(1+$O$2),MAX(K$64:K1415)&gt;MAX(L$64:L1414)),MAX(M$64:M1414)+1,""))),"")</f>
        <v/>
      </c>
      <c r="N1415" s="91">
        <f t="shared" si="145"/>
        <v>0</v>
      </c>
      <c r="O1415" s="91" t="str">
        <f>IFERROR(IF(AND(N1414=$H$2*1,MAX(O$64:O1414)=MAX(P$64:P1414)),MAX(O$64:O1414)+1,""),"")</f>
        <v/>
      </c>
      <c r="P1415" s="91" t="str">
        <f>IFERROR(IF(MOD(MAX(Q$64:Q1415),10*MAX(O$64:O1415))&lt;=2,IF(AND(F1414/INDEX($F$64:$F1415,MATCH(MAX(O$64:O1415),O$64:O1415,0)-1)&lt;(1-$P$2),MAX(O$64:O1415)&gt;MAX(P$64:P1414)),MAX(O$64:O1415),""),IF(AND($F1414/INDEX($F$64:$F1415,MATCH(MAX(Q$64:Q1415),Q$64:Q1415,0)-1)&lt;(1-$P$2),MAX(O$64:O1415)&gt;MAX(P$64:P1414)),MAX(O$64:O1415),"")),"")</f>
        <v/>
      </c>
      <c r="Q1415" s="91" t="str">
        <f>IFERROR(IF(E1415="","",IF(O1415&lt;&gt;"",MAX(O$64:O1415)*10+1,IF(AND($F1414/INDEX($F$64:$F1415,MATCH(MAX(Q$64:Q1414),Q$64:Q1414,0)-1)&gt;(1+$O$2),MAX(O$64:O1415)&gt;MAX(P$64:P1414)),MAX(Q$64:Q1414)+1,""))),"")</f>
        <v/>
      </c>
    </row>
    <row r="1416" spans="1:17" x14ac:dyDescent="0.2">
      <c r="A1416" s="13">
        <f>HLOOKUP($E$2,历史数据!$V$3:$AE$5000,ROW(A1414),)</f>
        <v>327180</v>
      </c>
      <c r="B1416" s="41">
        <v>38586</v>
      </c>
      <c r="C1416" s="100">
        <f>IFERROR(IF(A1416&lt;&gt;0,MAX($C$4:C1415)+1,""),"")</f>
        <v>1402</v>
      </c>
      <c r="D1416" s="100"/>
      <c r="E1416" s="99">
        <f t="shared" si="146"/>
        <v>38600</v>
      </c>
      <c r="F1416" s="101">
        <f>IFERROR(VLOOKUP(E1416,历史数据!AH:AJ,3,),"")</f>
        <v>5.8122669477415103</v>
      </c>
      <c r="G1416" s="101">
        <f t="shared" si="142"/>
        <v>5.1304767403812459</v>
      </c>
      <c r="H1416" s="105">
        <f t="shared" si="143"/>
        <v>5.9304443597230083E-4</v>
      </c>
      <c r="I1416" s="101">
        <f>IFERROR(VLOOKUP(E1416,历史数据!AH:AJ,2,),"")</f>
        <v>5.7340750157091103</v>
      </c>
      <c r="J1416" s="104">
        <f t="shared" si="144"/>
        <v>1</v>
      </c>
      <c r="K1416" s="104" t="str">
        <f>IFERROR(IF(AND(J1415=$H$2*1,MAX(K$64:K1415)=MAX(L$64:L1415)),MAX(K$64:K1415)+1,""),"")</f>
        <v/>
      </c>
      <c r="L1416" s="104" t="str">
        <f>IFERROR(IF(AND($F1415/INDEX($F$64:$F1416,MATCH(MAX(M$64:M1416),M$64:M1416,0)-1)&lt;(1-$P$2),MAX(K$64:K1416)&gt;MAX(L$64:L1415)),MAX(K$64:K1416),""),"")</f>
        <v/>
      </c>
      <c r="M1416" s="104" t="str">
        <f>IFERROR(IF(E1416="","",IF(K1416&lt;&gt;"",MAX(M$64:M1415)+1,IF(AND($F1415/INDEX($F$64:$F1416,MATCH(MAX(M$64:M1415),M$64:M1415,0)-1)&gt;(1+$O$2),MAX(K$64:K1416)&gt;MAX(L$64:L1415)),MAX(M$64:M1415)+1,""))),"")</f>
        <v/>
      </c>
      <c r="N1416" s="91">
        <f t="shared" si="145"/>
        <v>1</v>
      </c>
      <c r="O1416" s="91" t="str">
        <f>IFERROR(IF(AND(N1415=$H$2*1,MAX(O$64:O1415)=MAX(P$64:P1415)),MAX(O$64:O1415)+1,""),"")</f>
        <v/>
      </c>
      <c r="P1416" s="91" t="str">
        <f>IFERROR(IF(MOD(MAX(Q$64:Q1416),10*MAX(O$64:O1416))&lt;=2,IF(AND(F1415/INDEX($F$64:$F1416,MATCH(MAX(O$64:O1416),O$64:O1416,0)-1)&lt;(1-$P$2),MAX(O$64:O1416)&gt;MAX(P$64:P1415)),MAX(O$64:O1416),""),IF(AND($F1415/INDEX($F$64:$F1416,MATCH(MAX(Q$64:Q1416),Q$64:Q1416,0)-1)&lt;(1-$P$2),MAX(O$64:O1416)&gt;MAX(P$64:P1415)),MAX(O$64:O1416),"")),"")</f>
        <v/>
      </c>
      <c r="Q1416" s="91" t="str">
        <f>IFERROR(IF(E1416="","",IF(O1416&lt;&gt;"",MAX(O$64:O1416)*10+1,IF(AND($F1415/INDEX($F$64:$F1416,MATCH(MAX(Q$64:Q1415),Q$64:Q1415,0)-1)&gt;(1+$O$2),MAX(O$64:O1416)&gt;MAX(P$64:P1415)),MAX(Q$64:Q1415)+1,""))),"")</f>
        <v/>
      </c>
    </row>
    <row r="1417" spans="1:17" x14ac:dyDescent="0.2">
      <c r="A1417" s="13">
        <f>HLOOKUP($E$2,历史数据!$V$3:$AE$5000,ROW(A1415),)</f>
        <v>285970</v>
      </c>
      <c r="B1417" s="41">
        <v>38587</v>
      </c>
      <c r="C1417" s="100">
        <f>IFERROR(IF(A1417&lt;&gt;0,MAX($C$4:C1416)+1,""),"")</f>
        <v>1403</v>
      </c>
      <c r="D1417" s="100"/>
      <c r="E1417" s="99">
        <f t="shared" si="146"/>
        <v>38601</v>
      </c>
      <c r="F1417" s="101">
        <f>IFERROR(VLOOKUP(E1417,历史数据!AH:AJ,3,),"")</f>
        <v>5.6037551289884497</v>
      </c>
      <c r="G1417" s="101">
        <f t="shared" si="142"/>
        <v>5.1326487384932564</v>
      </c>
      <c r="H1417" s="105">
        <f t="shared" si="143"/>
        <v>4.2335210194299755E-4</v>
      </c>
      <c r="I1417" s="101">
        <f>IFERROR(VLOOKUP(E1417,历史数据!AH:AJ,2,),"")</f>
        <v>5.8122669477415103</v>
      </c>
      <c r="J1417" s="104">
        <f t="shared" si="144"/>
        <v>2</v>
      </c>
      <c r="K1417" s="104" t="str">
        <f>IFERROR(IF(AND(J1416=$H$2*1,MAX(K$64:K1416)=MAX(L$64:L1416)),MAX(K$64:K1416)+1,""),"")</f>
        <v/>
      </c>
      <c r="L1417" s="104" t="str">
        <f>IFERROR(IF(AND($F1416/INDEX($F$64:$F1417,MATCH(MAX(M$64:M1417),M$64:M1417,0)-1)&lt;(1-$P$2),MAX(K$64:K1417)&gt;MAX(L$64:L1416)),MAX(K$64:K1417),""),"")</f>
        <v/>
      </c>
      <c r="M1417" s="104" t="str">
        <f>IFERROR(IF(E1417="","",IF(K1417&lt;&gt;"",MAX(M$64:M1416)+1,IF(AND($F1416/INDEX($F$64:$F1417,MATCH(MAX(M$64:M1416),M$64:M1416,0)-1)&gt;(1+$O$2),MAX(K$64:K1417)&gt;MAX(L$64:L1416)),MAX(M$64:M1416)+1,""))),"")</f>
        <v/>
      </c>
      <c r="N1417" s="91">
        <f t="shared" si="145"/>
        <v>2</v>
      </c>
      <c r="O1417" s="91" t="str">
        <f>IFERROR(IF(AND(N1416=$H$2*1,MAX(O$64:O1416)=MAX(P$64:P1416)),MAX(O$64:O1416)+1,""),"")</f>
        <v/>
      </c>
      <c r="P1417" s="91" t="str">
        <f>IFERROR(IF(MOD(MAX(Q$64:Q1417),10*MAX(O$64:O1417))&lt;=2,IF(AND(F1416/INDEX($F$64:$F1417,MATCH(MAX(O$64:O1417),O$64:O1417,0)-1)&lt;(1-$P$2),MAX(O$64:O1417)&gt;MAX(P$64:P1416)),MAX(O$64:O1417),""),IF(AND($F1416/INDEX($F$64:$F1417,MATCH(MAX(Q$64:Q1417),Q$64:Q1417,0)-1)&lt;(1-$P$2),MAX(O$64:O1417)&gt;MAX(P$64:P1416)),MAX(O$64:O1417),"")),"")</f>
        <v/>
      </c>
      <c r="Q1417" s="91" t="str">
        <f>IFERROR(IF(E1417="","",IF(O1417&lt;&gt;"",MAX(O$64:O1417)*10+1,IF(AND($F1416/INDEX($F$64:$F1417,MATCH(MAX(Q$64:Q1416),Q$64:Q1416,0)-1)&gt;(1+$O$2),MAX(O$64:O1417)&gt;MAX(P$64:P1416)),MAX(Q$64:Q1416)+1,""))),"")</f>
        <v/>
      </c>
    </row>
    <row r="1418" spans="1:17" x14ac:dyDescent="0.2">
      <c r="A1418" s="13">
        <f>HLOOKUP($E$2,历史数据!$V$3:$AE$5000,ROW(A1416),)</f>
        <v>427869</v>
      </c>
      <c r="B1418" s="41">
        <v>38588</v>
      </c>
      <c r="C1418" s="100">
        <f>IFERROR(IF(A1418&lt;&gt;0,MAX($C$4:C1417)+1,""),"")</f>
        <v>1404</v>
      </c>
      <c r="D1418" s="100"/>
      <c r="E1418" s="99">
        <f t="shared" si="146"/>
        <v>38602</v>
      </c>
      <c r="F1418" s="101">
        <f>IFERROR(VLOOKUP(E1418,历史数据!AH:AJ,3,),"")</f>
        <v>5.8383309250856401</v>
      </c>
      <c r="G1418" s="101">
        <f t="shared" si="142"/>
        <v>5.142857129619709</v>
      </c>
      <c r="H1418" s="105">
        <f t="shared" si="143"/>
        <v>1.9889128686896296E-3</v>
      </c>
      <c r="I1418" s="101">
        <f>IFERROR(VLOOKUP(E1418,历史数据!AH:AJ,2,),"")</f>
        <v>5.6037551289884497</v>
      </c>
      <c r="J1418" s="104">
        <f t="shared" si="144"/>
        <v>3</v>
      </c>
      <c r="K1418" s="104" t="str">
        <f>IFERROR(IF(AND(J1417=$H$2*1,MAX(K$64:K1417)=MAX(L$64:L1417)),MAX(K$64:K1417)+1,""),"")</f>
        <v/>
      </c>
      <c r="L1418" s="104" t="str">
        <f>IFERROR(IF(AND($F1417/INDEX($F$64:$F1418,MATCH(MAX(M$64:M1418),M$64:M1418,0)-1)&lt;(1-$P$2),MAX(K$64:K1418)&gt;MAX(L$64:L1417)),MAX(K$64:K1418),""),"")</f>
        <v/>
      </c>
      <c r="M1418" s="104" t="str">
        <f>IFERROR(IF(E1418="","",IF(K1418&lt;&gt;"",MAX(M$64:M1417)+1,IF(AND($F1417/INDEX($F$64:$F1418,MATCH(MAX(M$64:M1417),M$64:M1417,0)-1)&gt;(1+$O$2),MAX(K$64:K1418)&gt;MAX(L$64:L1417)),MAX(M$64:M1417)+1,""))),"")</f>
        <v/>
      </c>
      <c r="N1418" s="91">
        <f t="shared" si="145"/>
        <v>3</v>
      </c>
      <c r="O1418" s="91" t="str">
        <f>IFERROR(IF(AND(N1417=$H$2*1,MAX(O$64:O1417)=MAX(P$64:P1417)),MAX(O$64:O1417)+1,""),"")</f>
        <v/>
      </c>
      <c r="P1418" s="91" t="str">
        <f>IFERROR(IF(MOD(MAX(Q$64:Q1418),10*MAX(O$64:O1418))&lt;=2,IF(AND(F1417/INDEX($F$64:$F1418,MATCH(MAX(O$64:O1418),O$64:O1418,0)-1)&lt;(1-$P$2),MAX(O$64:O1418)&gt;MAX(P$64:P1417)),MAX(O$64:O1418),""),IF(AND($F1417/INDEX($F$64:$F1418,MATCH(MAX(Q$64:Q1418),Q$64:Q1418,0)-1)&lt;(1-$P$2),MAX(O$64:O1418)&gt;MAX(P$64:P1417)),MAX(O$64:O1418),"")),"")</f>
        <v/>
      </c>
      <c r="Q1418" s="91" t="str">
        <f>IFERROR(IF(E1418="","",IF(O1418&lt;&gt;"",MAX(O$64:O1418)*10+1,IF(AND($F1417/INDEX($F$64:$F1418,MATCH(MAX(Q$64:Q1417),Q$64:Q1417,0)-1)&gt;(1+$O$2),MAX(O$64:O1418)&gt;MAX(P$64:P1417)),MAX(Q$64:Q1417)+1,""))),"")</f>
        <v/>
      </c>
    </row>
    <row r="1419" spans="1:17" x14ac:dyDescent="0.2">
      <c r="A1419" s="13">
        <f>HLOOKUP($E$2,历史数据!$V$3:$AE$5000,ROW(A1417),)</f>
        <v>673632</v>
      </c>
      <c r="B1419" s="41">
        <v>38589</v>
      </c>
      <c r="C1419" s="100">
        <f>IFERROR(IF(A1419&lt;&gt;0,MAX($C$4:C1418)+1,""),"")</f>
        <v>1405</v>
      </c>
      <c r="D1419" s="100"/>
      <c r="E1419" s="99">
        <f t="shared" si="146"/>
        <v>38603</v>
      </c>
      <c r="F1419" s="101">
        <f>IFERROR(VLOOKUP(E1419,历史数据!AH:AJ,3,),"")</f>
        <v>5.7862029703973699</v>
      </c>
      <c r="G1419" s="101">
        <f t="shared" si="142"/>
        <v>5.1487215245221387</v>
      </c>
      <c r="H1419" s="105">
        <f t="shared" si="143"/>
        <v>1.1402990117408418E-3</v>
      </c>
      <c r="I1419" s="101">
        <f>IFERROR(VLOOKUP(E1419,历史数据!AH:AJ,2,),"")</f>
        <v>5.8383309250856401</v>
      </c>
      <c r="J1419" s="104">
        <f t="shared" si="144"/>
        <v>4</v>
      </c>
      <c r="K1419" s="104" t="str">
        <f>IFERROR(IF(AND(J1418=$H$2*1,MAX(K$64:K1418)=MAX(L$64:L1418)),MAX(K$64:K1418)+1,""),"")</f>
        <v/>
      </c>
      <c r="L1419" s="104" t="str">
        <f>IFERROR(IF(AND($F1418/INDEX($F$64:$F1419,MATCH(MAX(M$64:M1419),M$64:M1419,0)-1)&lt;(1-$P$2),MAX(K$64:K1419)&gt;MAX(L$64:L1418)),MAX(K$64:K1419),""),"")</f>
        <v/>
      </c>
      <c r="M1419" s="104" t="str">
        <f>IFERROR(IF(E1419="","",IF(K1419&lt;&gt;"",MAX(M$64:M1418)+1,IF(AND($F1418/INDEX($F$64:$F1419,MATCH(MAX(M$64:M1418),M$64:M1418,0)-1)&gt;(1+$O$2),MAX(K$64:K1419)&gt;MAX(L$64:L1418)),MAX(M$64:M1418)+1,""))),"")</f>
        <v/>
      </c>
      <c r="N1419" s="91">
        <f t="shared" si="145"/>
        <v>4</v>
      </c>
      <c r="O1419" s="91" t="str">
        <f>IFERROR(IF(AND(N1418=$H$2*1,MAX(O$64:O1418)=MAX(P$64:P1418)),MAX(O$64:O1418)+1,""),"")</f>
        <v/>
      </c>
      <c r="P1419" s="91" t="str">
        <f>IFERROR(IF(MOD(MAX(Q$64:Q1419),10*MAX(O$64:O1419))&lt;=2,IF(AND(F1418/INDEX($F$64:$F1419,MATCH(MAX(O$64:O1419),O$64:O1419,0)-1)&lt;(1-$P$2),MAX(O$64:O1419)&gt;MAX(P$64:P1418)),MAX(O$64:O1419),""),IF(AND($F1418/INDEX($F$64:$F1419,MATCH(MAX(Q$64:Q1419),Q$64:Q1419,0)-1)&lt;(1-$P$2),MAX(O$64:O1419)&gt;MAX(P$64:P1418)),MAX(O$64:O1419),"")),"")</f>
        <v/>
      </c>
      <c r="Q1419" s="91" t="str">
        <f>IFERROR(IF(E1419="","",IF(O1419&lt;&gt;"",MAX(O$64:O1419)*10+1,IF(AND($F1418/INDEX($F$64:$F1419,MATCH(MAX(Q$64:Q1418),Q$64:Q1418,0)-1)&gt;(1+$O$2),MAX(O$64:O1419)&gt;MAX(P$64:P1418)),MAX(Q$64:Q1418)+1,""))),"")</f>
        <v/>
      </c>
    </row>
    <row r="1420" spans="1:17" x14ac:dyDescent="0.2">
      <c r="A1420" s="13">
        <f>HLOOKUP($E$2,历史数据!$V$3:$AE$5000,ROW(A1418),)</f>
        <v>404825</v>
      </c>
      <c r="B1420" s="41">
        <v>38590</v>
      </c>
      <c r="C1420" s="100">
        <f>IFERROR(IF(A1420&lt;&gt;0,MAX($C$4:C1419)+1,""),"")</f>
        <v>1406</v>
      </c>
      <c r="D1420" s="100"/>
      <c r="E1420" s="99">
        <f t="shared" si="146"/>
        <v>38604</v>
      </c>
      <c r="F1420" s="101">
        <f>IFERROR(VLOOKUP(E1420,历史数据!AH:AJ,3,),"")</f>
        <v>5.7080110383649796</v>
      </c>
      <c r="G1420" s="101">
        <f t="shared" si="142"/>
        <v>5.1554547186693727</v>
      </c>
      <c r="H1420" s="105">
        <f t="shared" si="143"/>
        <v>1.3077409829149733E-3</v>
      </c>
      <c r="I1420" s="101">
        <f>IFERROR(VLOOKUP(E1420,历史数据!AH:AJ,2,),"")</f>
        <v>5.7862029703973699</v>
      </c>
      <c r="J1420" s="104">
        <f t="shared" si="144"/>
        <v>5</v>
      </c>
      <c r="K1420" s="104" t="str">
        <f>IFERROR(IF(AND(J1419=$H$2*1,MAX(K$64:K1419)=MAX(L$64:L1419)),MAX(K$64:K1419)+1,""),"")</f>
        <v/>
      </c>
      <c r="L1420" s="104" t="str">
        <f>IFERROR(IF(AND($F1419/INDEX($F$64:$F1420,MATCH(MAX(M$64:M1420),M$64:M1420,0)-1)&lt;(1-$P$2),MAX(K$64:K1420)&gt;MAX(L$64:L1419)),MAX(K$64:K1420),""),"")</f>
        <v/>
      </c>
      <c r="M1420" s="104" t="str">
        <f>IFERROR(IF(E1420="","",IF(K1420&lt;&gt;"",MAX(M$64:M1419)+1,IF(AND($F1419/INDEX($F$64:$F1420,MATCH(MAX(M$64:M1419),M$64:M1419,0)-1)&gt;(1+$O$2),MAX(K$64:K1420)&gt;MAX(L$64:L1419)),MAX(M$64:M1419)+1,""))),"")</f>
        <v/>
      </c>
      <c r="N1420" s="91">
        <f t="shared" si="145"/>
        <v>5</v>
      </c>
      <c r="O1420" s="91" t="str">
        <f>IFERROR(IF(AND(N1419=$H$2*1,MAX(O$64:O1419)=MAX(P$64:P1419)),MAX(O$64:O1419)+1,""),"")</f>
        <v/>
      </c>
      <c r="P1420" s="91" t="str">
        <f>IFERROR(IF(MOD(MAX(Q$64:Q1420),10*MAX(O$64:O1420))&lt;=2,IF(AND(F1419/INDEX($F$64:$F1420,MATCH(MAX(O$64:O1420),O$64:O1420,0)-1)&lt;(1-$P$2),MAX(O$64:O1420)&gt;MAX(P$64:P1419)),MAX(O$64:O1420),""),IF(AND($F1419/INDEX($F$64:$F1420,MATCH(MAX(Q$64:Q1420),Q$64:Q1420,0)-1)&lt;(1-$P$2),MAX(O$64:O1420)&gt;MAX(P$64:P1419)),MAX(O$64:O1420),"")),"")</f>
        <v/>
      </c>
      <c r="Q1420" s="91" t="str">
        <f>IFERROR(IF(E1420="","",IF(O1420&lt;&gt;"",MAX(O$64:O1420)*10+1,IF(AND($F1419/INDEX($F$64:$F1420,MATCH(MAX(Q$64:Q1419),Q$64:Q1419,0)-1)&gt;(1+$O$2),MAX(O$64:O1420)&gt;MAX(P$64:P1419)),MAX(Q$64:Q1419)+1,""))),"")</f>
        <v/>
      </c>
    </row>
    <row r="1421" spans="1:17" x14ac:dyDescent="0.2">
      <c r="A1421" s="13">
        <f>HLOOKUP($E$2,历史数据!$V$3:$AE$5000,ROW(A1419),)</f>
        <v>435455</v>
      </c>
      <c r="B1421" s="41">
        <v>38593</v>
      </c>
      <c r="C1421" s="100">
        <f>IFERROR(IF(A1421&lt;&gt;0,MAX($C$4:C1420)+1,""),"")</f>
        <v>1407</v>
      </c>
      <c r="D1421" s="100"/>
      <c r="E1421" s="99">
        <f t="shared" si="146"/>
        <v>38607</v>
      </c>
      <c r="F1421" s="101">
        <f>IFERROR(VLOOKUP(E1421,历史数据!AH:AJ,3,),"")</f>
        <v>5.7601389930532401</v>
      </c>
      <c r="G1421" s="101">
        <f t="shared" si="142"/>
        <v>5.1606675141381988</v>
      </c>
      <c r="H1421" s="105">
        <f t="shared" si="143"/>
        <v>1.0111223458038054E-3</v>
      </c>
      <c r="I1421" s="101">
        <f>IFERROR(VLOOKUP(E1421,历史数据!AH:AJ,2,),"")</f>
        <v>5.68194706102084</v>
      </c>
      <c r="J1421" s="104">
        <f t="shared" si="144"/>
        <v>6</v>
      </c>
      <c r="K1421" s="104" t="str">
        <f>IFERROR(IF(AND(J1420=$H$2*1,MAX(K$64:K1420)=MAX(L$64:L1420)),MAX(K$64:K1420)+1,""),"")</f>
        <v/>
      </c>
      <c r="L1421" s="104" t="str">
        <f>IFERROR(IF(AND($F1420/INDEX($F$64:$F1421,MATCH(MAX(M$64:M1421),M$64:M1421,0)-1)&lt;(1-$P$2),MAX(K$64:K1421)&gt;MAX(L$64:L1420)),MAX(K$64:K1421),""),"")</f>
        <v/>
      </c>
      <c r="M1421" s="104" t="str">
        <f>IFERROR(IF(E1421="","",IF(K1421&lt;&gt;"",MAX(M$64:M1420)+1,IF(AND($F1420/INDEX($F$64:$F1421,MATCH(MAX(M$64:M1420),M$64:M1420,0)-1)&gt;(1+$O$2),MAX(K$64:K1421)&gt;MAX(L$64:L1420)),MAX(M$64:M1420)+1,""))),"")</f>
        <v/>
      </c>
      <c r="N1421" s="91">
        <f t="shared" si="145"/>
        <v>6</v>
      </c>
      <c r="O1421" s="91" t="str">
        <f>IFERROR(IF(AND(N1420=$H$2*1,MAX(O$64:O1420)=MAX(P$64:P1420)),MAX(O$64:O1420)+1,""),"")</f>
        <v/>
      </c>
      <c r="P1421" s="91" t="str">
        <f>IFERROR(IF(MOD(MAX(Q$64:Q1421),10*MAX(O$64:O1421))&lt;=2,IF(AND(F1420/INDEX($F$64:$F1421,MATCH(MAX(O$64:O1421),O$64:O1421,0)-1)&lt;(1-$P$2),MAX(O$64:O1421)&gt;MAX(P$64:P1420)),MAX(O$64:O1421),""),IF(AND($F1420/INDEX($F$64:$F1421,MATCH(MAX(Q$64:Q1421),Q$64:Q1421,0)-1)&lt;(1-$P$2),MAX(O$64:O1421)&gt;MAX(P$64:P1420)),MAX(O$64:O1421),"")),"")</f>
        <v/>
      </c>
      <c r="Q1421" s="91" t="str">
        <f>IFERROR(IF(E1421="","",IF(O1421&lt;&gt;"",MAX(O$64:O1421)*10+1,IF(AND($F1420/INDEX($F$64:$F1421,MATCH(MAX(Q$64:Q1420),Q$64:Q1420,0)-1)&gt;(1+$O$2),MAX(O$64:O1421)&gt;MAX(P$64:P1420)),MAX(Q$64:Q1420)+1,""))),"")</f>
        <v/>
      </c>
    </row>
    <row r="1422" spans="1:17" x14ac:dyDescent="0.2">
      <c r="A1422" s="13">
        <f>HLOOKUP($E$2,历史数据!$V$3:$AE$5000,ROW(A1420),)</f>
        <v>235623</v>
      </c>
      <c r="B1422" s="41">
        <v>38594</v>
      </c>
      <c r="C1422" s="100">
        <f>IFERROR(IF(A1422&lt;&gt;0,MAX($C$4:C1421)+1,""),"")</f>
        <v>1408</v>
      </c>
      <c r="D1422" s="100"/>
      <c r="E1422" s="99">
        <f t="shared" si="146"/>
        <v>38608</v>
      </c>
      <c r="F1422" s="101">
        <f>IFERROR(VLOOKUP(E1422,历史数据!AH:AJ,3,),"")</f>
        <v>5.9165228571180402</v>
      </c>
      <c r="G1422" s="101">
        <f t="shared" si="142"/>
        <v>5.1702243058310469</v>
      </c>
      <c r="H1422" s="105">
        <f t="shared" si="143"/>
        <v>1.8518518518517713E-3</v>
      </c>
      <c r="I1422" s="101">
        <f>IFERROR(VLOOKUP(E1422,历史数据!AH:AJ,2,),"")</f>
        <v>5.7731709817253103</v>
      </c>
      <c r="J1422" s="104">
        <f t="shared" si="144"/>
        <v>7</v>
      </c>
      <c r="K1422" s="104" t="str">
        <f>IFERROR(IF(AND(J1421=$H$2*1,MAX(K$64:K1421)=MAX(L$64:L1421)),MAX(K$64:K1421)+1,""),"")</f>
        <v/>
      </c>
      <c r="L1422" s="104" t="str">
        <f>IFERROR(IF(AND($F1421/INDEX($F$64:$F1422,MATCH(MAX(M$64:M1422),M$64:M1422,0)-1)&lt;(1-$P$2),MAX(K$64:K1422)&gt;MAX(L$64:L1421)),MAX(K$64:K1422),""),"")</f>
        <v/>
      </c>
      <c r="M1422" s="104" t="str">
        <f>IFERROR(IF(E1422="","",IF(K1422&lt;&gt;"",MAX(M$64:M1421)+1,IF(AND($F1421/INDEX($F$64:$F1422,MATCH(MAX(M$64:M1421),M$64:M1421,0)-1)&gt;(1+$O$2),MAX(K$64:K1422)&gt;MAX(L$64:L1421)),MAX(M$64:M1421)+1,""))),"")</f>
        <v/>
      </c>
      <c r="N1422" s="91">
        <f t="shared" si="145"/>
        <v>7</v>
      </c>
      <c r="O1422" s="91" t="str">
        <f>IFERROR(IF(AND(N1421=$H$2*1,MAX(O$64:O1421)=MAX(P$64:P1421)),MAX(O$64:O1421)+1,""),"")</f>
        <v/>
      </c>
      <c r="P1422" s="91" t="str">
        <f>IFERROR(IF(MOD(MAX(Q$64:Q1422),10*MAX(O$64:O1422))&lt;=2,IF(AND(F1421/INDEX($F$64:$F1422,MATCH(MAX(O$64:O1422),O$64:O1422,0)-1)&lt;(1-$P$2),MAX(O$64:O1422)&gt;MAX(P$64:P1421)),MAX(O$64:O1422),""),IF(AND($F1421/INDEX($F$64:$F1422,MATCH(MAX(Q$64:Q1422),Q$64:Q1422,0)-1)&lt;(1-$P$2),MAX(O$64:O1422)&gt;MAX(P$64:P1421)),MAX(O$64:O1422),"")),"")</f>
        <v/>
      </c>
      <c r="Q1422" s="91" t="str">
        <f>IFERROR(IF(E1422="","",IF(O1422&lt;&gt;"",MAX(O$64:O1422)*10+1,IF(AND($F1421/INDEX($F$64:$F1422,MATCH(MAX(Q$64:Q1421),Q$64:Q1421,0)-1)&gt;(1+$O$2),MAX(O$64:O1422)&gt;MAX(P$64:P1421)),MAX(Q$64:Q1421)+1,""))),"")</f>
        <v/>
      </c>
    </row>
    <row r="1423" spans="1:17" x14ac:dyDescent="0.2">
      <c r="A1423" s="13">
        <f>HLOOKUP($E$2,历史数据!$V$3:$AE$5000,ROW(A1421),)</f>
        <v>362197</v>
      </c>
      <c r="B1423" s="41">
        <v>38595</v>
      </c>
      <c r="C1423" s="100">
        <f>IFERROR(IF(A1423&lt;&gt;0,MAX($C$4:C1422)+1,""),"")</f>
        <v>1409</v>
      </c>
      <c r="D1423" s="100"/>
      <c r="E1423" s="99">
        <f t="shared" si="146"/>
        <v>38609</v>
      </c>
      <c r="F1423" s="101">
        <f>IFERROR(VLOOKUP(E1423,历史数据!AH:AJ,3,),"")</f>
        <v>5.9686508118062997</v>
      </c>
      <c r="G1423" s="101">
        <f t="shared" si="142"/>
        <v>5.1791294980902922</v>
      </c>
      <c r="H1423" s="105">
        <f t="shared" si="143"/>
        <v>1.7223995967063921E-3</v>
      </c>
      <c r="I1423" s="101">
        <f>IFERROR(VLOOKUP(E1423,历史数据!AH:AJ,2,),"")</f>
        <v>5.9034908684459699</v>
      </c>
      <c r="J1423" s="104">
        <f t="shared" si="144"/>
        <v>8</v>
      </c>
      <c r="K1423" s="104" t="str">
        <f>IFERROR(IF(AND(J1422=$H$2*1,MAX(K$64:K1422)=MAX(L$64:L1422)),MAX(K$64:K1422)+1,""),"")</f>
        <v/>
      </c>
      <c r="L1423" s="104" t="str">
        <f>IFERROR(IF(AND($F1422/INDEX($F$64:$F1423,MATCH(MAX(M$64:M1423),M$64:M1423,0)-1)&lt;(1-$P$2),MAX(K$64:K1423)&gt;MAX(L$64:L1422)),MAX(K$64:K1423),""),"")</f>
        <v/>
      </c>
      <c r="M1423" s="104" t="str">
        <f>IFERROR(IF(E1423="","",IF(K1423&lt;&gt;"",MAX(M$64:M1422)+1,IF(AND($F1422/INDEX($F$64:$F1423,MATCH(MAX(M$64:M1422),M$64:M1422,0)-1)&gt;(1+$O$2),MAX(K$64:K1423)&gt;MAX(L$64:L1422)),MAX(M$64:M1422)+1,""))),"")</f>
        <v/>
      </c>
      <c r="N1423" s="91">
        <f t="shared" si="145"/>
        <v>8</v>
      </c>
      <c r="O1423" s="91" t="str">
        <f>IFERROR(IF(AND(N1422=$H$2*1,MAX(O$64:O1422)=MAX(P$64:P1422)),MAX(O$64:O1422)+1,""),"")</f>
        <v/>
      </c>
      <c r="P1423" s="91" t="str">
        <f>IFERROR(IF(MOD(MAX(Q$64:Q1423),10*MAX(O$64:O1423))&lt;=2,IF(AND(F1422/INDEX($F$64:$F1423,MATCH(MAX(O$64:O1423),O$64:O1423,0)-1)&lt;(1-$P$2),MAX(O$64:O1423)&gt;MAX(P$64:P1422)),MAX(O$64:O1423),""),IF(AND($F1422/INDEX($F$64:$F1423,MATCH(MAX(Q$64:Q1423),Q$64:Q1423,0)-1)&lt;(1-$P$2),MAX(O$64:O1423)&gt;MAX(P$64:P1422)),MAX(O$64:O1423),"")),"")</f>
        <v/>
      </c>
      <c r="Q1423" s="91" t="str">
        <f>IFERROR(IF(E1423="","",IF(O1423&lt;&gt;"",MAX(O$64:O1423)*10+1,IF(AND($F1422/INDEX($F$64:$F1423,MATCH(MAX(Q$64:Q1422),Q$64:Q1422,0)-1)&gt;(1+$O$2),MAX(O$64:O1423)&gt;MAX(P$64:P1422)),MAX(Q$64:Q1422)+1,""))),"")</f>
        <v/>
      </c>
    </row>
    <row r="1424" spans="1:17" x14ac:dyDescent="0.2">
      <c r="A1424" s="13">
        <f>HLOOKUP($E$2,历史数据!$V$3:$AE$5000,ROW(A1422),)</f>
        <v>773063</v>
      </c>
      <c r="B1424" s="41">
        <v>38596</v>
      </c>
      <c r="C1424" s="100">
        <f>IFERROR(IF(A1424&lt;&gt;0,MAX($C$4:C1423)+1,""),"")</f>
        <v>1410</v>
      </c>
      <c r="D1424" s="100"/>
      <c r="E1424" s="99">
        <f t="shared" si="146"/>
        <v>38610</v>
      </c>
      <c r="F1424" s="101">
        <f>IFERROR(VLOOKUP(E1424,历史数据!AH:AJ,3,),"")</f>
        <v>6.0729067211828296</v>
      </c>
      <c r="G1424" s="101">
        <f t="shared" si="142"/>
        <v>5.1908582878951526</v>
      </c>
      <c r="H1424" s="105">
        <f t="shared" si="143"/>
        <v>2.2646257076956999E-3</v>
      </c>
      <c r="I1424" s="101">
        <f>IFERROR(VLOOKUP(E1424,历史数据!AH:AJ,2,),"")</f>
        <v>5.98168280047837</v>
      </c>
      <c r="J1424" s="104">
        <f t="shared" si="144"/>
        <v>9</v>
      </c>
      <c r="K1424" s="104" t="str">
        <f>IFERROR(IF(AND(J1423=$H$2*1,MAX(K$64:K1423)=MAX(L$64:L1423)),MAX(K$64:K1423)+1,""),"")</f>
        <v/>
      </c>
      <c r="L1424" s="104" t="str">
        <f>IFERROR(IF(AND($F1423/INDEX($F$64:$F1424,MATCH(MAX(M$64:M1424),M$64:M1424,0)-1)&lt;(1-$P$2),MAX(K$64:K1424)&gt;MAX(L$64:L1423)),MAX(K$64:K1424),""),"")</f>
        <v/>
      </c>
      <c r="M1424" s="104" t="str">
        <f>IFERROR(IF(E1424="","",IF(K1424&lt;&gt;"",MAX(M$64:M1423)+1,IF(AND($F1423/INDEX($F$64:$F1424,MATCH(MAX(M$64:M1423),M$64:M1423,0)-1)&gt;(1+$O$2),MAX(K$64:K1424)&gt;MAX(L$64:L1423)),MAX(M$64:M1423)+1,""))),"")</f>
        <v/>
      </c>
      <c r="N1424" s="91">
        <f t="shared" si="145"/>
        <v>9</v>
      </c>
      <c r="O1424" s="91" t="str">
        <f>IFERROR(IF(AND(N1423=$H$2*1,MAX(O$64:O1423)=MAX(P$64:P1423)),MAX(O$64:O1423)+1,""),"")</f>
        <v/>
      </c>
      <c r="P1424" s="91" t="str">
        <f>IFERROR(IF(MOD(MAX(Q$64:Q1424),10*MAX(O$64:O1424))&lt;=2,IF(AND(F1423/INDEX($F$64:$F1424,MATCH(MAX(O$64:O1424),O$64:O1424,0)-1)&lt;(1-$P$2),MAX(O$64:O1424)&gt;MAX(P$64:P1423)),MAX(O$64:O1424),""),IF(AND($F1423/INDEX($F$64:$F1424,MATCH(MAX(Q$64:Q1424),Q$64:Q1424,0)-1)&lt;(1-$P$2),MAX(O$64:O1424)&gt;MAX(P$64:P1423)),MAX(O$64:O1424),"")),"")</f>
        <v/>
      </c>
      <c r="Q1424" s="91" t="str">
        <f>IFERROR(IF(E1424="","",IF(O1424&lt;&gt;"",MAX(O$64:O1424)*10+1,IF(AND($F1423/INDEX($F$64:$F1424,MATCH(MAX(Q$64:Q1423),Q$64:Q1423,0)-1)&gt;(1+$O$2),MAX(O$64:O1424)&gt;MAX(P$64:P1423)),MAX(Q$64:Q1423)+1,""))),"")</f>
        <v/>
      </c>
    </row>
    <row r="1425" spans="1:17" x14ac:dyDescent="0.2">
      <c r="A1425" s="13">
        <f>HLOOKUP($E$2,历史数据!$V$3:$AE$5000,ROW(A1423),)</f>
        <v>605171</v>
      </c>
      <c r="B1425" s="41">
        <v>38597</v>
      </c>
      <c r="C1425" s="100">
        <f>IFERROR(IF(A1425&lt;&gt;0,MAX($C$4:C1424)+1,""),"")</f>
        <v>1411</v>
      </c>
      <c r="D1425" s="100"/>
      <c r="E1425" s="99">
        <f t="shared" si="146"/>
        <v>38611</v>
      </c>
      <c r="F1425" s="101">
        <f>IFERROR(VLOOKUP(E1425,历史数据!AH:AJ,3,),"")</f>
        <v>6.0859387098548998</v>
      </c>
      <c r="G1425" s="101">
        <f t="shared" si="142"/>
        <v>5.2015010786440063</v>
      </c>
      <c r="H1425" s="105">
        <f t="shared" si="143"/>
        <v>2.0502949914222857E-3</v>
      </c>
      <c r="I1425" s="101">
        <f>IFERROR(VLOOKUP(E1425,历史数据!AH:AJ,2,),"")</f>
        <v>6.0729067211828296</v>
      </c>
      <c r="J1425" s="104">
        <f t="shared" si="144"/>
        <v>10</v>
      </c>
      <c r="K1425" s="104" t="str">
        <f>IFERROR(IF(AND(J1424=$H$2*1,MAX(K$64:K1424)=MAX(L$64:L1424)),MAX(K$64:K1424)+1,""),"")</f>
        <v/>
      </c>
      <c r="L1425" s="104" t="str">
        <f>IFERROR(IF(AND($F1424/INDEX($F$64:$F1425,MATCH(MAX(M$64:M1425),M$64:M1425,0)-1)&lt;(1-$P$2),MAX(K$64:K1425)&gt;MAX(L$64:L1424)),MAX(K$64:K1425),""),"")</f>
        <v/>
      </c>
      <c r="M1425" s="104" t="str">
        <f>IFERROR(IF(E1425="","",IF(K1425&lt;&gt;"",MAX(M$64:M1424)+1,IF(AND($F1424/INDEX($F$64:$F1425,MATCH(MAX(M$64:M1424),M$64:M1424,0)-1)&gt;(1+$O$2),MAX(K$64:K1425)&gt;MAX(L$64:L1424)),MAX(M$64:M1424)+1,""))),"")</f>
        <v/>
      </c>
      <c r="N1425" s="91">
        <f t="shared" si="145"/>
        <v>10</v>
      </c>
      <c r="O1425" s="91" t="str">
        <f>IFERROR(IF(AND(N1424=$H$2*1,MAX(O$64:O1424)=MAX(P$64:P1424)),MAX(O$64:O1424)+1,""),"")</f>
        <v/>
      </c>
      <c r="P1425" s="91" t="str">
        <f>IFERROR(IF(MOD(MAX(Q$64:Q1425),10*MAX(O$64:O1425))&lt;=2,IF(AND(F1424/INDEX($F$64:$F1425,MATCH(MAX(O$64:O1425),O$64:O1425,0)-1)&lt;(1-$P$2),MAX(O$64:O1425)&gt;MAX(P$64:P1424)),MAX(O$64:O1425),""),IF(AND($F1424/INDEX($F$64:$F1425,MATCH(MAX(Q$64:Q1425),Q$64:Q1425,0)-1)&lt;(1-$P$2),MAX(O$64:O1425)&gt;MAX(P$64:P1424)),MAX(O$64:O1425),"")),"")</f>
        <v/>
      </c>
      <c r="Q1425" s="91" t="str">
        <f>IFERROR(IF(E1425="","",IF(O1425&lt;&gt;"",MAX(O$64:O1425)*10+1,IF(AND($F1424/INDEX($F$64:$F1425,MATCH(MAX(Q$64:Q1424),Q$64:Q1424,0)-1)&gt;(1+$O$2),MAX(O$64:O1425)&gt;MAX(P$64:P1424)),MAX(Q$64:Q1424)+1,""))),"")</f>
        <v/>
      </c>
    </row>
    <row r="1426" spans="1:17" x14ac:dyDescent="0.2">
      <c r="A1426" s="13">
        <f>HLOOKUP($E$2,历史数据!$V$3:$AE$5000,ROW(A1424),)</f>
        <v>462216</v>
      </c>
      <c r="B1426" s="41">
        <v>38600</v>
      </c>
      <c r="C1426" s="100">
        <f>IFERROR(IF(A1426&lt;&gt;0,MAX($C$4:C1425)+1,""),"")</f>
        <v>1412</v>
      </c>
      <c r="D1426" s="100"/>
      <c r="E1426" s="99">
        <f t="shared" si="146"/>
        <v>38614</v>
      </c>
      <c r="F1426" s="101">
        <f>IFERROR(VLOOKUP(E1426,历史数据!AH:AJ,3,),"")</f>
        <v>6.1380666645431603</v>
      </c>
      <c r="G1426" s="101">
        <f t="shared" si="142"/>
        <v>5.2110578703368553</v>
      </c>
      <c r="H1426" s="105">
        <f t="shared" si="143"/>
        <v>1.8373141807250803E-3</v>
      </c>
      <c r="I1426" s="101">
        <f>IFERROR(VLOOKUP(E1426,历史数据!AH:AJ,2,),"")</f>
        <v>6.0598747325107603</v>
      </c>
      <c r="J1426" s="104">
        <f t="shared" si="144"/>
        <v>11</v>
      </c>
      <c r="K1426" s="104" t="str">
        <f>IFERROR(IF(AND(J1425=$H$2*1,MAX(K$64:K1425)=MAX(L$64:L1425)),MAX(K$64:K1425)+1,""),"")</f>
        <v/>
      </c>
      <c r="L1426" s="104" t="str">
        <f>IFERROR(IF(AND($F1425/INDEX($F$64:$F1426,MATCH(MAX(M$64:M1426),M$64:M1426,0)-1)&lt;(1-$P$2),MAX(K$64:K1426)&gt;MAX(L$64:L1425)),MAX(K$64:K1426),""),"")</f>
        <v/>
      </c>
      <c r="M1426" s="104" t="str">
        <f>IFERROR(IF(E1426="","",IF(K1426&lt;&gt;"",MAX(M$64:M1425)+1,IF(AND($F1425/INDEX($F$64:$F1426,MATCH(MAX(M$64:M1425),M$64:M1425,0)-1)&gt;(1+$O$2),MAX(K$64:K1426)&gt;MAX(L$64:L1425)),MAX(M$64:M1425)+1,""))),"")</f>
        <v/>
      </c>
      <c r="N1426" s="91">
        <f t="shared" si="145"/>
        <v>11</v>
      </c>
      <c r="O1426" s="91" t="str">
        <f>IFERROR(IF(AND(N1425=$H$2*1,MAX(O$64:O1425)=MAX(P$64:P1425)),MAX(O$64:O1425)+1,""),"")</f>
        <v/>
      </c>
      <c r="P1426" s="91" t="str">
        <f>IFERROR(IF(MOD(MAX(Q$64:Q1426),10*MAX(O$64:O1426))&lt;=2,IF(AND(F1425/INDEX($F$64:$F1426,MATCH(MAX(O$64:O1426),O$64:O1426,0)-1)&lt;(1-$P$2),MAX(O$64:O1426)&gt;MAX(P$64:P1425)),MAX(O$64:O1426),""),IF(AND($F1425/INDEX($F$64:$F1426,MATCH(MAX(Q$64:Q1426),Q$64:Q1426,0)-1)&lt;(1-$P$2),MAX(O$64:O1426)&gt;MAX(P$64:P1425)),MAX(O$64:O1426),"")),"")</f>
        <v/>
      </c>
      <c r="Q1426" s="91" t="str">
        <f>IFERROR(IF(E1426="","",IF(O1426&lt;&gt;"",MAX(O$64:O1426)*10+1,IF(AND($F1425/INDEX($F$64:$F1426,MATCH(MAX(Q$64:Q1425),Q$64:Q1425,0)-1)&gt;(1+$O$2),MAX(O$64:O1426)&gt;MAX(P$64:P1425)),MAX(Q$64:Q1425)+1,""))),"")</f>
        <v/>
      </c>
    </row>
    <row r="1427" spans="1:17" x14ac:dyDescent="0.2">
      <c r="A1427" s="13">
        <f>HLOOKUP($E$2,历史数据!$V$3:$AE$5000,ROW(A1425),)</f>
        <v>928161</v>
      </c>
      <c r="B1427" s="41">
        <v>38601</v>
      </c>
      <c r="C1427" s="100">
        <f>IFERROR(IF(A1427&lt;&gt;0,MAX($C$4:C1426)+1,""),"")</f>
        <v>1413</v>
      </c>
      <c r="D1427" s="100"/>
      <c r="E1427" s="99">
        <f t="shared" si="146"/>
        <v>38615</v>
      </c>
      <c r="F1427" s="101">
        <f>IFERROR(VLOOKUP(E1427,历史数据!AH:AJ,3,),"")</f>
        <v>6.0338107551666296</v>
      </c>
      <c r="G1427" s="101">
        <f t="shared" si="142"/>
        <v>5.2227866601417139</v>
      </c>
      <c r="H1427" s="105">
        <f t="shared" si="143"/>
        <v>2.2507502500832555E-3</v>
      </c>
      <c r="I1427" s="101">
        <f>IFERROR(VLOOKUP(E1427,历史数据!AH:AJ,2,),"")</f>
        <v>6.1120026871990296</v>
      </c>
      <c r="J1427" s="104">
        <f t="shared" si="144"/>
        <v>12</v>
      </c>
      <c r="K1427" s="104" t="str">
        <f>IFERROR(IF(AND(J1426=$H$2*1,MAX(K$64:K1426)=MAX(L$64:L1426)),MAX(K$64:K1426)+1,""),"")</f>
        <v/>
      </c>
      <c r="L1427" s="104" t="str">
        <f>IFERROR(IF(AND($F1426/INDEX($F$64:$F1427,MATCH(MAX(M$64:M1427),M$64:M1427,0)-1)&lt;(1-$P$2),MAX(K$64:K1427)&gt;MAX(L$64:L1426)),MAX(K$64:K1427),""),"")</f>
        <v/>
      </c>
      <c r="M1427" s="104" t="str">
        <f>IFERROR(IF(E1427="","",IF(K1427&lt;&gt;"",MAX(M$64:M1426)+1,IF(AND($F1426/INDEX($F$64:$F1427,MATCH(MAX(M$64:M1426),M$64:M1426,0)-1)&gt;(1+$O$2),MAX(K$64:K1427)&gt;MAX(L$64:L1426)),MAX(M$64:M1426)+1,""))),"")</f>
        <v/>
      </c>
      <c r="N1427" s="91">
        <f t="shared" si="145"/>
        <v>12</v>
      </c>
      <c r="O1427" s="91" t="str">
        <f>IFERROR(IF(AND(N1426=$H$2*1,MAX(O$64:O1426)=MAX(P$64:P1426)),MAX(O$64:O1426)+1,""),"")</f>
        <v/>
      </c>
      <c r="P1427" s="91" t="str">
        <f>IFERROR(IF(MOD(MAX(Q$64:Q1427),10*MAX(O$64:O1427))&lt;=2,IF(AND(F1426/INDEX($F$64:$F1427,MATCH(MAX(O$64:O1427),O$64:O1427,0)-1)&lt;(1-$P$2),MAX(O$64:O1427)&gt;MAX(P$64:P1426)),MAX(O$64:O1427),""),IF(AND($F1426/INDEX($F$64:$F1427,MATCH(MAX(Q$64:Q1427),Q$64:Q1427,0)-1)&lt;(1-$P$2),MAX(O$64:O1427)&gt;MAX(P$64:P1426)),MAX(O$64:O1427),"")),"")</f>
        <v/>
      </c>
      <c r="Q1427" s="91" t="str">
        <f>IFERROR(IF(E1427="","",IF(O1427&lt;&gt;"",MAX(O$64:O1427)*10+1,IF(AND($F1426/INDEX($F$64:$F1427,MATCH(MAX(Q$64:Q1426),Q$64:Q1426,0)-1)&gt;(1+$O$2),MAX(O$64:O1427)&gt;MAX(P$64:P1426)),MAX(Q$64:Q1426)+1,""))),"")</f>
        <v/>
      </c>
    </row>
    <row r="1428" spans="1:17" x14ac:dyDescent="0.2">
      <c r="A1428" s="13">
        <f>HLOOKUP($E$2,历史数据!$V$3:$AE$5000,ROW(A1426),)</f>
        <v>589714</v>
      </c>
      <c r="B1428" s="41">
        <v>38602</v>
      </c>
      <c r="C1428" s="100">
        <f>IFERROR(IF(A1428&lt;&gt;0,MAX($C$4:C1427)+1,""),"")</f>
        <v>1414</v>
      </c>
      <c r="D1428" s="100"/>
      <c r="E1428" s="99">
        <f t="shared" si="146"/>
        <v>38616</v>
      </c>
      <c r="F1428" s="101">
        <f>IFERROR(VLOOKUP(E1428,历史数据!AH:AJ,3,),"")</f>
        <v>5.8513629137577103</v>
      </c>
      <c r="G1428" s="101">
        <f t="shared" si="142"/>
        <v>5.2325606516457652</v>
      </c>
      <c r="H1428" s="105">
        <f t="shared" si="143"/>
        <v>1.87141312484429E-3</v>
      </c>
      <c r="I1428" s="101">
        <f>IFERROR(VLOOKUP(E1428,历史数据!AH:AJ,2,),"")</f>
        <v>6.0207787664945602</v>
      </c>
      <c r="J1428" s="104">
        <f t="shared" si="144"/>
        <v>13</v>
      </c>
      <c r="K1428" s="104" t="str">
        <f>IFERROR(IF(AND(J1427=$H$2*1,MAX(K$64:K1427)=MAX(L$64:L1427)),MAX(K$64:K1427)+1,""),"")</f>
        <v/>
      </c>
      <c r="L1428" s="104" t="str">
        <f>IFERROR(IF(AND($F1427/INDEX($F$64:$F1428,MATCH(MAX(M$64:M1428),M$64:M1428,0)-1)&lt;(1-$P$2),MAX(K$64:K1428)&gt;MAX(L$64:L1427)),MAX(K$64:K1428),""),"")</f>
        <v/>
      </c>
      <c r="M1428" s="104" t="str">
        <f>IFERROR(IF(E1428="","",IF(K1428&lt;&gt;"",MAX(M$64:M1427)+1,IF(AND($F1427/INDEX($F$64:$F1428,MATCH(MAX(M$64:M1427),M$64:M1427,0)-1)&gt;(1+$O$2),MAX(K$64:K1428)&gt;MAX(L$64:L1427)),MAX(M$64:M1427)+1,""))),"")</f>
        <v/>
      </c>
      <c r="N1428" s="91">
        <f t="shared" si="145"/>
        <v>13</v>
      </c>
      <c r="O1428" s="91" t="str">
        <f>IFERROR(IF(AND(N1427=$H$2*1,MAX(O$64:O1427)=MAX(P$64:P1427)),MAX(O$64:O1427)+1,""),"")</f>
        <v/>
      </c>
      <c r="P1428" s="91" t="str">
        <f>IFERROR(IF(MOD(MAX(Q$64:Q1428),10*MAX(O$64:O1428))&lt;=2,IF(AND(F1427/INDEX($F$64:$F1428,MATCH(MAX(O$64:O1428),O$64:O1428,0)-1)&lt;(1-$P$2),MAX(O$64:O1428)&gt;MAX(P$64:P1427)),MAX(O$64:O1428),""),IF(AND($F1427/INDEX($F$64:$F1428,MATCH(MAX(Q$64:Q1428),Q$64:Q1428,0)-1)&lt;(1-$P$2),MAX(O$64:O1428)&gt;MAX(P$64:P1427)),MAX(O$64:O1428),"")),"")</f>
        <v/>
      </c>
      <c r="Q1428" s="91" t="str">
        <f>IFERROR(IF(E1428="","",IF(O1428&lt;&gt;"",MAX(O$64:O1428)*10+1,IF(AND($F1427/INDEX($F$64:$F1428,MATCH(MAX(Q$64:Q1427),Q$64:Q1427,0)-1)&gt;(1+$O$2),MAX(O$64:O1428)&gt;MAX(P$64:P1427)),MAX(Q$64:Q1427)+1,""))),"")</f>
        <v/>
      </c>
    </row>
    <row r="1429" spans="1:17" x14ac:dyDescent="0.2">
      <c r="A1429" s="13">
        <f>HLOOKUP($E$2,历史数据!$V$3:$AE$5000,ROW(A1427),)</f>
        <v>491751</v>
      </c>
      <c r="B1429" s="41">
        <v>38603</v>
      </c>
      <c r="C1429" s="100">
        <f>IFERROR(IF(A1429&lt;&gt;0,MAX($C$4:C1428)+1,""),"")</f>
        <v>1415</v>
      </c>
      <c r="D1429" s="100"/>
      <c r="E1429" s="99">
        <f t="shared" si="146"/>
        <v>38617</v>
      </c>
      <c r="F1429" s="101">
        <f>IFERROR(VLOOKUP(E1429,历史数据!AH:AJ,3,),"")</f>
        <v>5.4864672309398497</v>
      </c>
      <c r="G1429" s="101">
        <f t="shared" si="142"/>
        <v>5.2390766459817977</v>
      </c>
      <c r="H1429" s="105">
        <f t="shared" si="143"/>
        <v>1.2452783197043349E-3</v>
      </c>
      <c r="I1429" s="101">
        <f>IFERROR(VLOOKUP(E1429,历史数据!AH:AJ,2,),"")</f>
        <v>5.7992349590694401</v>
      </c>
      <c r="J1429" s="104">
        <f t="shared" si="144"/>
        <v>14</v>
      </c>
      <c r="K1429" s="104" t="str">
        <f>IFERROR(IF(AND(J1428=$H$2*1,MAX(K$64:K1428)=MAX(L$64:L1428)),MAX(K$64:K1428)+1,""),"")</f>
        <v/>
      </c>
      <c r="L1429" s="104" t="str">
        <f>IFERROR(IF(AND($F1428/INDEX($F$64:$F1429,MATCH(MAX(M$64:M1429),M$64:M1429,0)-1)&lt;(1-$P$2),MAX(K$64:K1429)&gt;MAX(L$64:L1428)),MAX(K$64:K1429),""),"")</f>
        <v/>
      </c>
      <c r="M1429" s="104" t="str">
        <f>IFERROR(IF(E1429="","",IF(K1429&lt;&gt;"",MAX(M$64:M1428)+1,IF(AND($F1428/INDEX($F$64:$F1429,MATCH(MAX(M$64:M1428),M$64:M1428,0)-1)&gt;(1+$O$2),MAX(K$64:K1429)&gt;MAX(L$64:L1428)),MAX(M$64:M1428)+1,""))),"")</f>
        <v/>
      </c>
      <c r="N1429" s="91">
        <f t="shared" si="145"/>
        <v>14</v>
      </c>
      <c r="O1429" s="91" t="str">
        <f>IFERROR(IF(AND(N1428=$H$2*1,MAX(O$64:O1428)=MAX(P$64:P1428)),MAX(O$64:O1428)+1,""),"")</f>
        <v/>
      </c>
      <c r="P1429" s="91" t="str">
        <f>IFERROR(IF(MOD(MAX(Q$64:Q1429),10*MAX(O$64:O1429))&lt;=2,IF(AND(F1428/INDEX($F$64:$F1429,MATCH(MAX(O$64:O1429),O$64:O1429,0)-1)&lt;(1-$P$2),MAX(O$64:O1429)&gt;MAX(P$64:P1428)),MAX(O$64:O1429),""),IF(AND($F1428/INDEX($F$64:$F1429,MATCH(MAX(Q$64:Q1429),Q$64:Q1429,0)-1)&lt;(1-$P$2),MAX(O$64:O1429)&gt;MAX(P$64:P1428)),MAX(O$64:O1429),"")),"")</f>
        <v/>
      </c>
      <c r="Q1429" s="91" t="str">
        <f>IFERROR(IF(E1429="","",IF(O1429&lt;&gt;"",MAX(O$64:O1429)*10+1,IF(AND($F1428/INDEX($F$64:$F1429,MATCH(MAX(Q$64:Q1428),Q$64:Q1428,0)-1)&gt;(1+$O$2),MAX(O$64:O1429)&gt;MAX(P$64:P1428)),MAX(Q$64:Q1428)+1,""))),"")</f>
        <v/>
      </c>
    </row>
    <row r="1430" spans="1:17" x14ac:dyDescent="0.2">
      <c r="A1430" s="13">
        <f>HLOOKUP($E$2,历史数据!$V$3:$AE$5000,ROW(A1428),)</f>
        <v>399977</v>
      </c>
      <c r="B1430" s="41">
        <v>38604</v>
      </c>
      <c r="C1430" s="100">
        <f>IFERROR(IF(A1430&lt;&gt;0,MAX($C$4:C1429)+1,""),"")</f>
        <v>1416</v>
      </c>
      <c r="D1430" s="100"/>
      <c r="E1430" s="99">
        <f t="shared" si="146"/>
        <v>38618</v>
      </c>
      <c r="F1430" s="101">
        <f>IFERROR(VLOOKUP(E1430,历史数据!AH:AJ,3,),"")</f>
        <v>5.5125312082839804</v>
      </c>
      <c r="G1430" s="101">
        <f t="shared" si="142"/>
        <v>5.2481990380522445</v>
      </c>
      <c r="H1430" s="105">
        <f t="shared" si="143"/>
        <v>1.7412213423988465E-3</v>
      </c>
      <c r="I1430" s="101">
        <f>IFERROR(VLOOKUP(E1430,历史数据!AH:AJ,2,),"")</f>
        <v>5.4864672309398497</v>
      </c>
      <c r="J1430" s="104">
        <f t="shared" si="144"/>
        <v>15</v>
      </c>
      <c r="K1430" s="104" t="str">
        <f>IFERROR(IF(AND(J1429=$H$2*1,MAX(K$64:K1429)=MAX(L$64:L1429)),MAX(K$64:K1429)+1,""),"")</f>
        <v/>
      </c>
      <c r="L1430" s="104" t="str">
        <f>IFERROR(IF(AND($F1429/INDEX($F$64:$F1430,MATCH(MAX(M$64:M1430),M$64:M1430,0)-1)&lt;(1-$P$2),MAX(K$64:K1430)&gt;MAX(L$64:L1429)),MAX(K$64:K1430),""),"")</f>
        <v/>
      </c>
      <c r="M1430" s="104" t="str">
        <f>IFERROR(IF(E1430="","",IF(K1430&lt;&gt;"",MAX(M$64:M1429)+1,IF(AND($F1429/INDEX($F$64:$F1430,MATCH(MAX(M$64:M1429),M$64:M1429,0)-1)&gt;(1+$O$2),MAX(K$64:K1430)&gt;MAX(L$64:L1429)),MAX(M$64:M1429)+1,""))),"")</f>
        <v/>
      </c>
      <c r="N1430" s="91">
        <f t="shared" si="145"/>
        <v>15</v>
      </c>
      <c r="O1430" s="91" t="str">
        <f>IFERROR(IF(AND(N1429=$H$2*1,MAX(O$64:O1429)=MAX(P$64:P1429)),MAX(O$64:O1429)+1,""),"")</f>
        <v/>
      </c>
      <c r="P1430" s="91" t="str">
        <f>IFERROR(IF(MOD(MAX(Q$64:Q1430),10*MAX(O$64:O1430))&lt;=2,IF(AND(F1429/INDEX($F$64:$F1430,MATCH(MAX(O$64:O1430),O$64:O1430,0)-1)&lt;(1-$P$2),MAX(O$64:O1430)&gt;MAX(P$64:P1429)),MAX(O$64:O1430),""),IF(AND($F1429/INDEX($F$64:$F1430,MATCH(MAX(Q$64:Q1430),Q$64:Q1430,0)-1)&lt;(1-$P$2),MAX(O$64:O1430)&gt;MAX(P$64:P1429)),MAX(O$64:O1430),"")),"")</f>
        <v/>
      </c>
      <c r="Q1430" s="91" t="str">
        <f>IFERROR(IF(E1430="","",IF(O1430&lt;&gt;"",MAX(O$64:O1430)*10+1,IF(AND($F1429/INDEX($F$64:$F1430,MATCH(MAX(Q$64:Q1429),Q$64:Q1429,0)-1)&gt;(1+$O$2),MAX(O$64:O1430)&gt;MAX(P$64:P1429)),MAX(Q$64:Q1429)+1,""))),"")</f>
        <v/>
      </c>
    </row>
    <row r="1431" spans="1:17" x14ac:dyDescent="0.2">
      <c r="A1431" s="13">
        <f>HLOOKUP($E$2,历史数据!$V$3:$AE$5000,ROW(A1429),)</f>
        <v>184499</v>
      </c>
      <c r="B1431" s="41">
        <v>38607</v>
      </c>
      <c r="C1431" s="100">
        <f>IFERROR(IF(A1431&lt;&gt;0,MAX($C$4:C1430)+1,""),"")</f>
        <v>1417</v>
      </c>
      <c r="D1431" s="100"/>
      <c r="E1431" s="99">
        <f t="shared" si="146"/>
        <v>38621</v>
      </c>
      <c r="F1431" s="101">
        <f>IFERROR(VLOOKUP(E1431,历史数据!AH:AJ,3,),"")</f>
        <v>5.5385951856281199</v>
      </c>
      <c r="G1431" s="101">
        <f t="shared" si="142"/>
        <v>5.2612310267243094</v>
      </c>
      <c r="H1431" s="105">
        <f t="shared" si="143"/>
        <v>2.4831353722631899E-3</v>
      </c>
      <c r="I1431" s="101">
        <f>IFERROR(VLOOKUP(E1431,历史数据!AH:AJ,2,),"")</f>
        <v>5.5125312082839804</v>
      </c>
      <c r="J1431" s="104">
        <f t="shared" si="144"/>
        <v>16</v>
      </c>
      <c r="K1431" s="104" t="str">
        <f>IFERROR(IF(AND(J1430=$H$2*1,MAX(K$64:K1430)=MAX(L$64:L1430)),MAX(K$64:K1430)+1,""),"")</f>
        <v/>
      </c>
      <c r="L1431" s="104" t="str">
        <f>IFERROR(IF(AND($F1430/INDEX($F$64:$F1431,MATCH(MAX(M$64:M1431),M$64:M1431,0)-1)&lt;(1-$P$2),MAX(K$64:K1431)&gt;MAX(L$64:L1430)),MAX(K$64:K1431),""),"")</f>
        <v/>
      </c>
      <c r="M1431" s="104" t="str">
        <f>IFERROR(IF(E1431="","",IF(K1431&lt;&gt;"",MAX(M$64:M1430)+1,IF(AND($F1430/INDEX($F$64:$F1431,MATCH(MAX(M$64:M1430),M$64:M1430,0)-1)&gt;(1+$O$2),MAX(K$64:K1431)&gt;MAX(L$64:L1430)),MAX(M$64:M1430)+1,""))),"")</f>
        <v/>
      </c>
      <c r="N1431" s="91">
        <f t="shared" si="145"/>
        <v>16</v>
      </c>
      <c r="O1431" s="91" t="str">
        <f>IFERROR(IF(AND(N1430=$H$2*1,MAX(O$64:O1430)=MAX(P$64:P1430)),MAX(O$64:O1430)+1,""),"")</f>
        <v/>
      </c>
      <c r="P1431" s="91" t="str">
        <f>IFERROR(IF(MOD(MAX(Q$64:Q1431),10*MAX(O$64:O1431))&lt;=2,IF(AND(F1430/INDEX($F$64:$F1431,MATCH(MAX(O$64:O1431),O$64:O1431,0)-1)&lt;(1-$P$2),MAX(O$64:O1431)&gt;MAX(P$64:P1430)),MAX(O$64:O1431),""),IF(AND($F1430/INDEX($F$64:$F1431,MATCH(MAX(Q$64:Q1431),Q$64:Q1431,0)-1)&lt;(1-$P$2),MAX(O$64:O1431)&gt;MAX(P$64:P1430)),MAX(O$64:O1431),"")),"")</f>
        <v/>
      </c>
      <c r="Q1431" s="91" t="str">
        <f>IFERROR(IF(E1431="","",IF(O1431&lt;&gt;"",MAX(O$64:O1431)*10+1,IF(AND($F1430/INDEX($F$64:$F1431,MATCH(MAX(Q$64:Q1430),Q$64:Q1430,0)-1)&gt;(1+$O$2),MAX(O$64:O1431)&gt;MAX(P$64:P1430)),MAX(Q$64:Q1430)+1,""))),"")</f>
        <v/>
      </c>
    </row>
    <row r="1432" spans="1:17" x14ac:dyDescent="0.2">
      <c r="A1432" s="13">
        <f>HLOOKUP($E$2,历史数据!$V$3:$AE$5000,ROW(A1430),)</f>
        <v>523941</v>
      </c>
      <c r="B1432" s="41">
        <v>38608</v>
      </c>
      <c r="C1432" s="100">
        <f>IFERROR(IF(A1432&lt;&gt;0,MAX($C$4:C1431)+1,""),"")</f>
        <v>1418</v>
      </c>
      <c r="D1432" s="100"/>
      <c r="E1432" s="99">
        <f t="shared" si="146"/>
        <v>38622</v>
      </c>
      <c r="F1432" s="101">
        <f>IFERROR(VLOOKUP(E1432,历史数据!AH:AJ,3,),"")</f>
        <v>5.4082752989074603</v>
      </c>
      <c r="G1432" s="101">
        <f t="shared" si="142"/>
        <v>5.2725254169067686</v>
      </c>
      <c r="H1432" s="105">
        <f t="shared" si="143"/>
        <v>2.1467200594480484E-3</v>
      </c>
      <c r="I1432" s="101">
        <f>IFERROR(VLOOKUP(E1432,历史数据!AH:AJ,2,),"")</f>
        <v>5.5385951856281199</v>
      </c>
      <c r="J1432" s="104">
        <f t="shared" si="144"/>
        <v>17</v>
      </c>
      <c r="K1432" s="104" t="str">
        <f>IFERROR(IF(AND(J1431=$H$2*1,MAX(K$64:K1431)=MAX(L$64:L1431)),MAX(K$64:K1431)+1,""),"")</f>
        <v/>
      </c>
      <c r="L1432" s="104" t="str">
        <f>IFERROR(IF(AND($F1431/INDEX($F$64:$F1432,MATCH(MAX(M$64:M1432),M$64:M1432,0)-1)&lt;(1-$P$2),MAX(K$64:K1432)&gt;MAX(L$64:L1431)),MAX(K$64:K1432),""),"")</f>
        <v/>
      </c>
      <c r="M1432" s="104" t="str">
        <f>IFERROR(IF(E1432="","",IF(K1432&lt;&gt;"",MAX(M$64:M1431)+1,IF(AND($F1431/INDEX($F$64:$F1432,MATCH(MAX(M$64:M1431),M$64:M1431,0)-1)&gt;(1+$O$2),MAX(K$64:K1432)&gt;MAX(L$64:L1431)),MAX(M$64:M1431)+1,""))),"")</f>
        <v/>
      </c>
      <c r="N1432" s="91">
        <f t="shared" si="145"/>
        <v>17</v>
      </c>
      <c r="O1432" s="91" t="str">
        <f>IFERROR(IF(AND(N1431=$H$2*1,MAX(O$64:O1431)=MAX(P$64:P1431)),MAX(O$64:O1431)+1,""),"")</f>
        <v/>
      </c>
      <c r="P1432" s="91" t="str">
        <f>IFERROR(IF(MOD(MAX(Q$64:Q1432),10*MAX(O$64:O1432))&lt;=2,IF(AND(F1431/INDEX($F$64:$F1432,MATCH(MAX(O$64:O1432),O$64:O1432,0)-1)&lt;(1-$P$2),MAX(O$64:O1432)&gt;MAX(P$64:P1431)),MAX(O$64:O1432),""),IF(AND($F1431/INDEX($F$64:$F1432,MATCH(MAX(Q$64:Q1432),Q$64:Q1432,0)-1)&lt;(1-$P$2),MAX(O$64:O1432)&gt;MAX(P$64:P1431)),MAX(O$64:O1432),"")),"")</f>
        <v/>
      </c>
      <c r="Q1432" s="91" t="str">
        <f>IFERROR(IF(E1432="","",IF(O1432&lt;&gt;"",MAX(O$64:O1432)*10+1,IF(AND($F1431/INDEX($F$64:$F1432,MATCH(MAX(Q$64:Q1431),Q$64:Q1431,0)-1)&gt;(1+$O$2),MAX(O$64:O1432)&gt;MAX(P$64:P1431)),MAX(Q$64:Q1431)+1,""))),"")</f>
        <v/>
      </c>
    </row>
    <row r="1433" spans="1:17" x14ac:dyDescent="0.2">
      <c r="A1433" s="13">
        <f>HLOOKUP($E$2,历史数据!$V$3:$AE$5000,ROW(A1431),)</f>
        <v>638439</v>
      </c>
      <c r="B1433" s="41">
        <v>38609</v>
      </c>
      <c r="C1433" s="100">
        <f>IFERROR(IF(A1433&lt;&gt;0,MAX($C$4:C1432)+1,""),"")</f>
        <v>1419</v>
      </c>
      <c r="D1433" s="100"/>
      <c r="E1433" s="99">
        <f t="shared" si="146"/>
        <v>38623</v>
      </c>
      <c r="F1433" s="101">
        <f>IFERROR(VLOOKUP(E1433,历史数据!AH:AJ,3,),"")</f>
        <v>5.4994992196119199</v>
      </c>
      <c r="G1433" s="101">
        <f t="shared" si="142"/>
        <v>5.2849058061452316</v>
      </c>
      <c r="H1433" s="105">
        <f t="shared" si="143"/>
        <v>2.3480947476828273E-3</v>
      </c>
      <c r="I1433" s="101">
        <f>IFERROR(VLOOKUP(E1433,历史数据!AH:AJ,2,),"")</f>
        <v>5.4082752989074603</v>
      </c>
      <c r="J1433" s="104">
        <f t="shared" si="144"/>
        <v>18</v>
      </c>
      <c r="K1433" s="104" t="str">
        <f>IFERROR(IF(AND(J1432=$H$2*1,MAX(K$64:K1432)=MAX(L$64:L1432)),MAX(K$64:K1432)+1,""),"")</f>
        <v/>
      </c>
      <c r="L1433" s="104" t="str">
        <f>IFERROR(IF(AND($F1432/INDEX($F$64:$F1433,MATCH(MAX(M$64:M1433),M$64:M1433,0)-1)&lt;(1-$P$2),MAX(K$64:K1433)&gt;MAX(L$64:L1432)),MAX(K$64:K1433),""),"")</f>
        <v/>
      </c>
      <c r="M1433" s="104" t="str">
        <f>IFERROR(IF(E1433="","",IF(K1433&lt;&gt;"",MAX(M$64:M1432)+1,IF(AND($F1432/INDEX($F$64:$F1433,MATCH(MAX(M$64:M1432),M$64:M1432,0)-1)&gt;(1+$O$2),MAX(K$64:K1433)&gt;MAX(L$64:L1432)),MAX(M$64:M1432)+1,""))),"")</f>
        <v/>
      </c>
      <c r="N1433" s="91">
        <f t="shared" si="145"/>
        <v>18</v>
      </c>
      <c r="O1433" s="91" t="str">
        <f>IFERROR(IF(AND(N1432=$H$2*1,MAX(O$64:O1432)=MAX(P$64:P1432)),MAX(O$64:O1432)+1,""),"")</f>
        <v/>
      </c>
      <c r="P1433" s="91" t="str">
        <f>IFERROR(IF(MOD(MAX(Q$64:Q1433),10*MAX(O$64:O1433))&lt;=2,IF(AND(F1432/INDEX($F$64:$F1433,MATCH(MAX(O$64:O1433),O$64:O1433,0)-1)&lt;(1-$P$2),MAX(O$64:O1433)&gt;MAX(P$64:P1432)),MAX(O$64:O1433),""),IF(AND($F1432/INDEX($F$64:$F1433,MATCH(MAX(Q$64:Q1433),Q$64:Q1433,0)-1)&lt;(1-$P$2),MAX(O$64:O1433)&gt;MAX(P$64:P1432)),MAX(O$64:O1433),"")),"")</f>
        <v/>
      </c>
      <c r="Q1433" s="91" t="str">
        <f>IFERROR(IF(E1433="","",IF(O1433&lt;&gt;"",MAX(O$64:O1433)*10+1,IF(AND($F1432/INDEX($F$64:$F1433,MATCH(MAX(Q$64:Q1432),Q$64:Q1432,0)-1)&gt;(1+$O$2),MAX(O$64:O1433)&gt;MAX(P$64:P1432)),MAX(Q$64:Q1432)+1,""))),"")</f>
        <v/>
      </c>
    </row>
    <row r="1434" spans="1:17" x14ac:dyDescent="0.2">
      <c r="A1434" s="13">
        <f>HLOOKUP($E$2,历史数据!$V$3:$AE$5000,ROW(A1432),)</f>
        <v>737779</v>
      </c>
      <c r="B1434" s="41">
        <v>38610</v>
      </c>
      <c r="C1434" s="100">
        <f>IFERROR(IF(A1434&lt;&gt;0,MAX($C$4:C1433)+1,""),"")</f>
        <v>1420</v>
      </c>
      <c r="D1434" s="100"/>
      <c r="E1434" s="99">
        <f t="shared" si="146"/>
        <v>38624</v>
      </c>
      <c r="F1434" s="101">
        <f>IFERROR(VLOOKUP(E1434,历史数据!AH:AJ,3,),"")</f>
        <v>5.6428510950046498</v>
      </c>
      <c r="G1434" s="101">
        <f t="shared" si="142"/>
        <v>5.2985893942508993</v>
      </c>
      <c r="H1434" s="105">
        <f t="shared" si="143"/>
        <v>2.5891829689295154E-3</v>
      </c>
      <c r="I1434" s="101">
        <f>IFERROR(VLOOKUP(E1434,历史数据!AH:AJ,2,),"")</f>
        <v>5.5255631969560497</v>
      </c>
      <c r="J1434" s="104">
        <f t="shared" si="144"/>
        <v>19</v>
      </c>
      <c r="K1434" s="104" t="str">
        <f>IFERROR(IF(AND(J1433=$H$2*1,MAX(K$64:K1433)=MAX(L$64:L1433)),MAX(K$64:K1433)+1,""),"")</f>
        <v/>
      </c>
      <c r="L1434" s="104" t="str">
        <f>IFERROR(IF(AND($F1433/INDEX($F$64:$F1434,MATCH(MAX(M$64:M1434),M$64:M1434,0)-1)&lt;(1-$P$2),MAX(K$64:K1434)&gt;MAX(L$64:L1433)),MAX(K$64:K1434),""),"")</f>
        <v/>
      </c>
      <c r="M1434" s="104" t="str">
        <f>IFERROR(IF(E1434="","",IF(K1434&lt;&gt;"",MAX(M$64:M1433)+1,IF(AND($F1433/INDEX($F$64:$F1434,MATCH(MAX(M$64:M1433),M$64:M1433,0)-1)&gt;(1+$O$2),MAX(K$64:K1434)&gt;MAX(L$64:L1433)),MAX(M$64:M1433)+1,""))),"")</f>
        <v/>
      </c>
      <c r="N1434" s="91">
        <f t="shared" si="145"/>
        <v>19</v>
      </c>
      <c r="O1434" s="91" t="str">
        <f>IFERROR(IF(AND(N1433=$H$2*1,MAX(O$64:O1433)=MAX(P$64:P1433)),MAX(O$64:O1433)+1,""),"")</f>
        <v/>
      </c>
      <c r="P1434" s="91" t="str">
        <f>IFERROR(IF(MOD(MAX(Q$64:Q1434),10*MAX(O$64:O1434))&lt;=2,IF(AND(F1433/INDEX($F$64:$F1434,MATCH(MAX(O$64:O1434),O$64:O1434,0)-1)&lt;(1-$P$2),MAX(O$64:O1434)&gt;MAX(P$64:P1433)),MAX(O$64:O1434),""),IF(AND($F1433/INDEX($F$64:$F1434,MATCH(MAX(Q$64:Q1434),Q$64:Q1434,0)-1)&lt;(1-$P$2),MAX(O$64:O1434)&gt;MAX(P$64:P1433)),MAX(O$64:O1434),"")),"")</f>
        <v/>
      </c>
      <c r="Q1434" s="91" t="str">
        <f>IFERROR(IF(E1434="","",IF(O1434&lt;&gt;"",MAX(O$64:O1434)*10+1,IF(AND($F1433/INDEX($F$64:$F1434,MATCH(MAX(Q$64:Q1433),Q$64:Q1433,0)-1)&gt;(1+$O$2),MAX(O$64:O1434)&gt;MAX(P$64:P1433)),MAX(Q$64:Q1433)+1,""))),"")</f>
        <v/>
      </c>
    </row>
    <row r="1435" spans="1:17" x14ac:dyDescent="0.2">
      <c r="A1435" s="13">
        <f>HLOOKUP($E$2,历史数据!$V$3:$AE$5000,ROW(A1433),)</f>
        <v>836866</v>
      </c>
      <c r="B1435" s="41">
        <v>38611</v>
      </c>
      <c r="C1435" s="100">
        <f>IFERROR(IF(A1435&lt;&gt;0,MAX($C$4:C1434)+1,""),"")</f>
        <v>1421</v>
      </c>
      <c r="D1435" s="100"/>
      <c r="E1435" s="99">
        <f t="shared" si="146"/>
        <v>38625</v>
      </c>
      <c r="F1435" s="101">
        <f>IFERROR(VLOOKUP(E1435,历史数据!AH:AJ,3,),"")</f>
        <v>5.7080110383649796</v>
      </c>
      <c r="G1435" s="101">
        <f t="shared" si="142"/>
        <v>5.3163997787693908</v>
      </c>
      <c r="H1435" s="105">
        <f t="shared" si="143"/>
        <v>3.3613445378153362E-3</v>
      </c>
      <c r="I1435" s="101">
        <f>IFERROR(VLOOKUP(E1435,历史数据!AH:AJ,2,),"")</f>
        <v>5.5646591629722497</v>
      </c>
      <c r="J1435" s="104">
        <f t="shared" si="144"/>
        <v>20</v>
      </c>
      <c r="K1435" s="104" t="str">
        <f>IFERROR(IF(AND(J1434=$H$2*1,MAX(K$64:K1434)=MAX(L$64:L1434)),MAX(K$64:K1434)+1,""),"")</f>
        <v/>
      </c>
      <c r="L1435" s="104" t="str">
        <f>IFERROR(IF(AND($F1434/INDEX($F$64:$F1435,MATCH(MAX(M$64:M1435),M$64:M1435,0)-1)&lt;(1-$P$2),MAX(K$64:K1435)&gt;MAX(L$64:L1434)),MAX(K$64:K1435),""),"")</f>
        <v/>
      </c>
      <c r="M1435" s="104" t="str">
        <f>IFERROR(IF(E1435="","",IF(K1435&lt;&gt;"",MAX(M$64:M1434)+1,IF(AND($F1434/INDEX($F$64:$F1435,MATCH(MAX(M$64:M1434),M$64:M1434,0)-1)&gt;(1+$O$2),MAX(K$64:K1435)&gt;MAX(L$64:L1434)),MAX(M$64:M1434)+1,""))),"")</f>
        <v/>
      </c>
      <c r="N1435" s="91">
        <f t="shared" si="145"/>
        <v>20</v>
      </c>
      <c r="O1435" s="91" t="str">
        <f>IFERROR(IF(AND(N1434=$H$2*1,MAX(O$64:O1434)=MAX(P$64:P1434)),MAX(O$64:O1434)+1,""),"")</f>
        <v/>
      </c>
      <c r="P1435" s="91" t="str">
        <f>IFERROR(IF(MOD(MAX(Q$64:Q1435),10*MAX(O$64:O1435))&lt;=2,IF(AND(F1434/INDEX($F$64:$F1435,MATCH(MAX(O$64:O1435),O$64:O1435,0)-1)&lt;(1-$P$2),MAX(O$64:O1435)&gt;MAX(P$64:P1434)),MAX(O$64:O1435),""),IF(AND($F1434/INDEX($F$64:$F1435,MATCH(MAX(Q$64:Q1435),Q$64:Q1435,0)-1)&lt;(1-$P$2),MAX(O$64:O1435)&gt;MAX(P$64:P1434)),MAX(O$64:O1435),"")),"")</f>
        <v/>
      </c>
      <c r="Q1435" s="91" t="str">
        <f>IFERROR(IF(E1435="","",IF(O1435&lt;&gt;"",MAX(O$64:O1435)*10+1,IF(AND($F1434/INDEX($F$64:$F1435,MATCH(MAX(Q$64:Q1434),Q$64:Q1434,0)-1)&gt;(1+$O$2),MAX(O$64:O1435)&gt;MAX(P$64:P1434)),MAX(Q$64:Q1434)+1,""))),"")</f>
        <v/>
      </c>
    </row>
    <row r="1436" spans="1:17" x14ac:dyDescent="0.2">
      <c r="A1436" s="13">
        <f>HLOOKUP($E$2,历史数据!$V$3:$AE$5000,ROW(A1434),)</f>
        <v>619021</v>
      </c>
      <c r="B1436" s="41">
        <v>38614</v>
      </c>
      <c r="C1436" s="100">
        <f>IFERROR(IF(A1436&lt;&gt;0,MAX($C$4:C1435)+1,""),"")</f>
        <v>1422</v>
      </c>
      <c r="D1436" s="100"/>
      <c r="E1436" s="99">
        <f t="shared" si="146"/>
        <v>38635</v>
      </c>
      <c r="F1436" s="101">
        <f>IFERROR(VLOOKUP(E1436,历史数据!AH:AJ,3,),"")</f>
        <v>5.6167871176605102</v>
      </c>
      <c r="G1436" s="101">
        <f t="shared" si="142"/>
        <v>5.3326897646094737</v>
      </c>
      <c r="H1436" s="105">
        <f t="shared" si="143"/>
        <v>3.0641009927687701E-3</v>
      </c>
      <c r="I1436" s="101">
        <f>IFERROR(VLOOKUP(E1436,历史数据!AH:AJ,2,),"")</f>
        <v>5.7601389930532401</v>
      </c>
      <c r="J1436" s="104">
        <f t="shared" si="144"/>
        <v>21</v>
      </c>
      <c r="K1436" s="104" t="str">
        <f>IFERROR(IF(AND(J1435=$H$2*1,MAX(K$64:K1435)=MAX(L$64:L1435)),MAX(K$64:K1435)+1,""),"")</f>
        <v/>
      </c>
      <c r="L1436" s="104" t="str">
        <f>IFERROR(IF(AND($F1435/INDEX($F$64:$F1436,MATCH(MAX(M$64:M1436),M$64:M1436,0)-1)&lt;(1-$P$2),MAX(K$64:K1436)&gt;MAX(L$64:L1435)),MAX(K$64:K1436),""),"")</f>
        <v/>
      </c>
      <c r="M1436" s="104" t="str">
        <f>IFERROR(IF(E1436="","",IF(K1436&lt;&gt;"",MAX(M$64:M1435)+1,IF(AND($F1435/INDEX($F$64:$F1436,MATCH(MAX(M$64:M1435),M$64:M1435,0)-1)&gt;(1+$O$2),MAX(K$64:K1436)&gt;MAX(L$64:L1435)),MAX(M$64:M1435)+1,""))),"")</f>
        <v/>
      </c>
      <c r="N1436" s="91">
        <f t="shared" si="145"/>
        <v>21</v>
      </c>
      <c r="O1436" s="91" t="str">
        <f>IFERROR(IF(AND(N1435=$H$2*1,MAX(O$64:O1435)=MAX(P$64:P1435)),MAX(O$64:O1435)+1,""),"")</f>
        <v/>
      </c>
      <c r="P1436" s="91" t="str">
        <f>IFERROR(IF(MOD(MAX(Q$64:Q1436),10*MAX(O$64:O1436))&lt;=2,IF(AND(F1435/INDEX($F$64:$F1436,MATCH(MAX(O$64:O1436),O$64:O1436,0)-1)&lt;(1-$P$2),MAX(O$64:O1436)&gt;MAX(P$64:P1435)),MAX(O$64:O1436),""),IF(AND($F1435/INDEX($F$64:$F1436,MATCH(MAX(Q$64:Q1436),Q$64:Q1436,0)-1)&lt;(1-$P$2),MAX(O$64:O1436)&gt;MAX(P$64:P1435)),MAX(O$64:O1436),"")),"")</f>
        <v/>
      </c>
      <c r="Q1436" s="91" t="str">
        <f>IFERROR(IF(E1436="","",IF(O1436&lt;&gt;"",MAX(O$64:O1436)*10+1,IF(AND($F1435/INDEX($F$64:$F1436,MATCH(MAX(Q$64:Q1435),Q$64:Q1435,0)-1)&gt;(1+$O$2),MAX(O$64:O1436)&gt;MAX(P$64:P1435)),MAX(Q$64:Q1435)+1,""))),"")</f>
        <v/>
      </c>
    </row>
    <row r="1437" spans="1:17" x14ac:dyDescent="0.2">
      <c r="A1437" s="13">
        <f>HLOOKUP($E$2,历史数据!$V$3:$AE$5000,ROW(A1435),)</f>
        <v>647590</v>
      </c>
      <c r="B1437" s="41">
        <v>38615</v>
      </c>
      <c r="C1437" s="100">
        <f>IFERROR(IF(A1437&lt;&gt;0,MAX($C$4:C1436)+1,""),"")</f>
        <v>1423</v>
      </c>
      <c r="D1437" s="100"/>
      <c r="E1437" s="99">
        <f t="shared" si="146"/>
        <v>38636</v>
      </c>
      <c r="F1437" s="101">
        <f>IFERROR(VLOOKUP(E1437,历史数据!AH:AJ,3,),"")</f>
        <v>5.7340750157091103</v>
      </c>
      <c r="G1437" s="101">
        <f t="shared" si="142"/>
        <v>5.3485453508271537</v>
      </c>
      <c r="H1437" s="105">
        <f t="shared" si="143"/>
        <v>2.973281199087463E-3</v>
      </c>
      <c r="I1437" s="101">
        <f>IFERROR(VLOOKUP(E1437,历史数据!AH:AJ,2,),"")</f>
        <v>5.6167871176605102</v>
      </c>
      <c r="J1437" s="104">
        <f t="shared" si="144"/>
        <v>22</v>
      </c>
      <c r="K1437" s="104" t="str">
        <f>IFERROR(IF(AND(J1436=$H$2*1,MAX(K$64:K1436)=MAX(L$64:L1436)),MAX(K$64:K1436)+1,""),"")</f>
        <v/>
      </c>
      <c r="L1437" s="104" t="str">
        <f>IFERROR(IF(AND($F1436/INDEX($F$64:$F1437,MATCH(MAX(M$64:M1437),M$64:M1437,0)-1)&lt;(1-$P$2),MAX(K$64:K1437)&gt;MAX(L$64:L1436)),MAX(K$64:K1437),""),"")</f>
        <v/>
      </c>
      <c r="M1437" s="104" t="str">
        <f>IFERROR(IF(E1437="","",IF(K1437&lt;&gt;"",MAX(M$64:M1436)+1,IF(AND($F1436/INDEX($F$64:$F1437,MATCH(MAX(M$64:M1436),M$64:M1436,0)-1)&gt;(1+$O$2),MAX(K$64:K1437)&gt;MAX(L$64:L1436)),MAX(M$64:M1436)+1,""))),"")</f>
        <v/>
      </c>
      <c r="N1437" s="91">
        <f t="shared" si="145"/>
        <v>22</v>
      </c>
      <c r="O1437" s="91" t="str">
        <f>IFERROR(IF(AND(N1436=$H$2*1,MAX(O$64:O1436)=MAX(P$64:P1436)),MAX(O$64:O1436)+1,""),"")</f>
        <v/>
      </c>
      <c r="P1437" s="91" t="str">
        <f>IFERROR(IF(MOD(MAX(Q$64:Q1437),10*MAX(O$64:O1437))&lt;=2,IF(AND(F1436/INDEX($F$64:$F1437,MATCH(MAX(O$64:O1437),O$64:O1437,0)-1)&lt;(1-$P$2),MAX(O$64:O1437)&gt;MAX(P$64:P1436)),MAX(O$64:O1437),""),IF(AND($F1436/INDEX($F$64:$F1437,MATCH(MAX(Q$64:Q1437),Q$64:Q1437,0)-1)&lt;(1-$P$2),MAX(O$64:O1437)&gt;MAX(P$64:P1436)),MAX(O$64:O1437),"")),"")</f>
        <v/>
      </c>
      <c r="Q1437" s="91" t="str">
        <f>IFERROR(IF(E1437="","",IF(O1437&lt;&gt;"",MAX(O$64:O1437)*10+1,IF(AND($F1436/INDEX($F$64:$F1437,MATCH(MAX(Q$64:Q1436),Q$64:Q1436,0)-1)&gt;(1+$O$2),MAX(O$64:O1437)&gt;MAX(P$64:P1436)),MAX(Q$64:Q1436)+1,""))),"")</f>
        <v/>
      </c>
    </row>
    <row r="1438" spans="1:17" x14ac:dyDescent="0.2">
      <c r="A1438" s="13">
        <f>HLOOKUP($E$2,历史数据!$V$3:$AE$5000,ROW(A1436),)</f>
        <v>510699</v>
      </c>
      <c r="B1438" s="41">
        <v>38616</v>
      </c>
      <c r="C1438" s="100">
        <f>IFERROR(IF(A1438&lt;&gt;0,MAX($C$4:C1437)+1,""),"")</f>
        <v>1424</v>
      </c>
      <c r="D1438" s="100"/>
      <c r="E1438" s="99">
        <f t="shared" si="146"/>
        <v>38637</v>
      </c>
      <c r="F1438" s="101">
        <f>IFERROR(VLOOKUP(E1438,历史数据!AH:AJ,3,),"")</f>
        <v>5.7471070043811796</v>
      </c>
      <c r="G1438" s="101">
        <f t="shared" si="142"/>
        <v>5.3657041359120417</v>
      </c>
      <c r="H1438" s="105">
        <f t="shared" si="143"/>
        <v>3.2081218274113699E-3</v>
      </c>
      <c r="I1438" s="101">
        <f>IFERROR(VLOOKUP(E1438,历史数据!AH:AJ,2,),"")</f>
        <v>5.7080110383649796</v>
      </c>
      <c r="J1438" s="104">
        <f t="shared" si="144"/>
        <v>23</v>
      </c>
      <c r="K1438" s="104" t="str">
        <f>IFERROR(IF(AND(J1437=$H$2*1,MAX(K$64:K1437)=MAX(L$64:L1437)),MAX(K$64:K1437)+1,""),"")</f>
        <v/>
      </c>
      <c r="L1438" s="104" t="str">
        <f>IFERROR(IF(AND($F1437/INDEX($F$64:$F1438,MATCH(MAX(M$64:M1438),M$64:M1438,0)-1)&lt;(1-$P$2),MAX(K$64:K1438)&gt;MAX(L$64:L1437)),MAX(K$64:K1438),""),"")</f>
        <v/>
      </c>
      <c r="M1438" s="104" t="str">
        <f>IFERROR(IF(E1438="","",IF(K1438&lt;&gt;"",MAX(M$64:M1437)+1,IF(AND($F1437/INDEX($F$64:$F1438,MATCH(MAX(M$64:M1437),M$64:M1437,0)-1)&gt;(1+$O$2),MAX(K$64:K1438)&gt;MAX(L$64:L1437)),MAX(M$64:M1437)+1,""))),"")</f>
        <v/>
      </c>
      <c r="N1438" s="91">
        <f t="shared" si="145"/>
        <v>23</v>
      </c>
      <c r="O1438" s="91" t="str">
        <f>IFERROR(IF(AND(N1437=$H$2*1,MAX(O$64:O1437)=MAX(P$64:P1437)),MAX(O$64:O1437)+1,""),"")</f>
        <v/>
      </c>
      <c r="P1438" s="91" t="str">
        <f>IFERROR(IF(MOD(MAX(Q$64:Q1438),10*MAX(O$64:O1438))&lt;=2,IF(AND(F1437/INDEX($F$64:$F1438,MATCH(MAX(O$64:O1438),O$64:O1438,0)-1)&lt;(1-$P$2),MAX(O$64:O1438)&gt;MAX(P$64:P1437)),MAX(O$64:O1438),""),IF(AND($F1437/INDEX($F$64:$F1438,MATCH(MAX(Q$64:Q1438),Q$64:Q1438,0)-1)&lt;(1-$P$2),MAX(O$64:O1438)&gt;MAX(P$64:P1437)),MAX(O$64:O1438),"")),"")</f>
        <v/>
      </c>
      <c r="Q1438" s="91" t="str">
        <f>IFERROR(IF(E1438="","",IF(O1438&lt;&gt;"",MAX(O$64:O1438)*10+1,IF(AND($F1437/INDEX($F$64:$F1438,MATCH(MAX(Q$64:Q1437),Q$64:Q1437,0)-1)&gt;(1+$O$2),MAX(O$64:O1438)&gt;MAX(P$64:P1437)),MAX(Q$64:Q1437)+1,""))),"")</f>
        <v/>
      </c>
    </row>
    <row r="1439" spans="1:17" x14ac:dyDescent="0.2">
      <c r="A1439" s="13">
        <f>HLOOKUP($E$2,历史数据!$V$3:$AE$5000,ROW(A1437),)</f>
        <v>578696</v>
      </c>
      <c r="B1439" s="41">
        <v>38617</v>
      </c>
      <c r="C1439" s="100">
        <f>IFERROR(IF(A1439&lt;&gt;0,MAX($C$4:C1438)+1,""),"")</f>
        <v>1425</v>
      </c>
      <c r="D1439" s="100"/>
      <c r="E1439" s="99">
        <f t="shared" si="146"/>
        <v>38638</v>
      </c>
      <c r="F1439" s="101">
        <f>IFERROR(VLOOKUP(E1439,历史数据!AH:AJ,3,),"")</f>
        <v>5.7080110383649796</v>
      </c>
      <c r="G1439" s="101">
        <f t="shared" si="142"/>
        <v>5.382428521374524</v>
      </c>
      <c r="H1439" s="105">
        <f t="shared" si="143"/>
        <v>3.1169041450771484E-3</v>
      </c>
      <c r="I1439" s="101">
        <f>IFERROR(VLOOKUP(E1439,历史数据!AH:AJ,2,),"")</f>
        <v>5.68194706102084</v>
      </c>
      <c r="J1439" s="104">
        <f t="shared" si="144"/>
        <v>24</v>
      </c>
      <c r="K1439" s="104" t="str">
        <f>IFERROR(IF(AND(J1438=$H$2*1,MAX(K$64:K1438)=MAX(L$64:L1438)),MAX(K$64:K1438)+1,""),"")</f>
        <v/>
      </c>
      <c r="L1439" s="104" t="str">
        <f>IFERROR(IF(AND($F1438/INDEX($F$64:$F1439,MATCH(MAX(M$64:M1439),M$64:M1439,0)-1)&lt;(1-$P$2),MAX(K$64:K1439)&gt;MAX(L$64:L1438)),MAX(K$64:K1439),""),"")</f>
        <v/>
      </c>
      <c r="M1439" s="104" t="str">
        <f>IFERROR(IF(E1439="","",IF(K1439&lt;&gt;"",MAX(M$64:M1438)+1,IF(AND($F1438/INDEX($F$64:$F1439,MATCH(MAX(M$64:M1438),M$64:M1438,0)-1)&gt;(1+$O$2),MAX(K$64:K1439)&gt;MAX(L$64:L1438)),MAX(M$64:M1438)+1,""))),"")</f>
        <v/>
      </c>
      <c r="N1439" s="91">
        <f t="shared" si="145"/>
        <v>24</v>
      </c>
      <c r="O1439" s="91" t="str">
        <f>IFERROR(IF(AND(N1438=$H$2*1,MAX(O$64:O1438)=MAX(P$64:P1438)),MAX(O$64:O1438)+1,""),"")</f>
        <v/>
      </c>
      <c r="P1439" s="91" t="str">
        <f>IFERROR(IF(MOD(MAX(Q$64:Q1439),10*MAX(O$64:O1439))&lt;=2,IF(AND(F1438/INDEX($F$64:$F1439,MATCH(MAX(O$64:O1439),O$64:O1439,0)-1)&lt;(1-$P$2),MAX(O$64:O1439)&gt;MAX(P$64:P1438)),MAX(O$64:O1439),""),IF(AND($F1438/INDEX($F$64:$F1439,MATCH(MAX(Q$64:Q1439),Q$64:Q1439,0)-1)&lt;(1-$P$2),MAX(O$64:O1439)&gt;MAX(P$64:P1438)),MAX(O$64:O1439),"")),"")</f>
        <v/>
      </c>
      <c r="Q1439" s="91" t="str">
        <f>IFERROR(IF(E1439="","",IF(O1439&lt;&gt;"",MAX(O$64:O1439)*10+1,IF(AND($F1438/INDEX($F$64:$F1439,MATCH(MAX(Q$64:Q1438),Q$64:Q1438,0)-1)&gt;(1+$O$2),MAX(O$64:O1439)&gt;MAX(P$64:P1438)),MAX(Q$64:Q1438)+1,""))),"")</f>
        <v/>
      </c>
    </row>
    <row r="1440" spans="1:17" x14ac:dyDescent="0.2">
      <c r="A1440" s="13">
        <f>HLOOKUP($E$2,历史数据!$V$3:$AE$5000,ROW(A1438),)</f>
        <v>300704</v>
      </c>
      <c r="B1440" s="41">
        <v>38618</v>
      </c>
      <c r="C1440" s="100">
        <f>IFERROR(IF(A1440&lt;&gt;0,MAX($C$4:C1439)+1,""),"")</f>
        <v>1426</v>
      </c>
      <c r="D1440" s="100"/>
      <c r="E1440" s="99">
        <f t="shared" si="146"/>
        <v>38639</v>
      </c>
      <c r="F1440" s="101">
        <f>IFERROR(VLOOKUP(E1440,历史数据!AH:AJ,3,),"")</f>
        <v>5.8252989364135699</v>
      </c>
      <c r="G1440" s="101">
        <f t="shared" si="142"/>
        <v>5.4026281038162276</v>
      </c>
      <c r="H1440" s="105">
        <f t="shared" si="143"/>
        <v>3.7528751866351406E-3</v>
      </c>
      <c r="I1440" s="101">
        <f>IFERROR(VLOOKUP(E1440,历史数据!AH:AJ,2,),"")</f>
        <v>5.6428510950046498</v>
      </c>
      <c r="J1440" s="104">
        <f t="shared" si="144"/>
        <v>25</v>
      </c>
      <c r="K1440" s="104" t="str">
        <f>IFERROR(IF(AND(J1439=$H$2*1,MAX(K$64:K1439)=MAX(L$64:L1439)),MAX(K$64:K1439)+1,""),"")</f>
        <v/>
      </c>
      <c r="L1440" s="104" t="str">
        <f>IFERROR(IF(AND($F1439/INDEX($F$64:$F1440,MATCH(MAX(M$64:M1440),M$64:M1440,0)-1)&lt;(1-$P$2),MAX(K$64:K1440)&gt;MAX(L$64:L1439)),MAX(K$64:K1440),""),"")</f>
        <v/>
      </c>
      <c r="M1440" s="104" t="str">
        <f>IFERROR(IF(E1440="","",IF(K1440&lt;&gt;"",MAX(M$64:M1439)+1,IF(AND($F1439/INDEX($F$64:$F1440,MATCH(MAX(M$64:M1439),M$64:M1439,0)-1)&gt;(1+$O$2),MAX(K$64:K1440)&gt;MAX(L$64:L1439)),MAX(M$64:M1439)+1,""))),"")</f>
        <v/>
      </c>
      <c r="N1440" s="91">
        <f t="shared" si="145"/>
        <v>25</v>
      </c>
      <c r="O1440" s="91" t="str">
        <f>IFERROR(IF(AND(N1439=$H$2*1,MAX(O$64:O1439)=MAX(P$64:P1439)),MAX(O$64:O1439)+1,""),"")</f>
        <v/>
      </c>
      <c r="P1440" s="91" t="str">
        <f>IFERROR(IF(MOD(MAX(Q$64:Q1440),10*MAX(O$64:O1440))&lt;=2,IF(AND(F1439/INDEX($F$64:$F1440,MATCH(MAX(O$64:O1440),O$64:O1440,0)-1)&lt;(1-$P$2),MAX(O$64:O1440)&gt;MAX(P$64:P1439)),MAX(O$64:O1440),""),IF(AND($F1439/INDEX($F$64:$F1440,MATCH(MAX(Q$64:Q1440),Q$64:Q1440,0)-1)&lt;(1-$P$2),MAX(O$64:O1440)&gt;MAX(P$64:P1439)),MAX(O$64:O1440),"")),"")</f>
        <v/>
      </c>
      <c r="Q1440" s="91" t="str">
        <f>IFERROR(IF(E1440="","",IF(O1440&lt;&gt;"",MAX(O$64:O1440)*10+1,IF(AND($F1439/INDEX($F$64:$F1440,MATCH(MAX(Q$64:Q1439),Q$64:Q1439,0)-1)&gt;(1+$O$2),MAX(O$64:O1440)&gt;MAX(P$64:P1439)),MAX(Q$64:Q1439)+1,""))),"")</f>
        <v/>
      </c>
    </row>
    <row r="1441" spans="1:17" x14ac:dyDescent="0.2">
      <c r="A1441" s="13">
        <f>HLOOKUP($E$2,历史数据!$V$3:$AE$5000,ROW(A1439),)</f>
        <v>257300</v>
      </c>
      <c r="B1441" s="41">
        <v>38621</v>
      </c>
      <c r="C1441" s="100">
        <f>IFERROR(IF(A1441&lt;&gt;0,MAX($C$4:C1440)+1,""),"")</f>
        <v>1427</v>
      </c>
      <c r="D1441" s="100"/>
      <c r="E1441" s="99">
        <f t="shared" si="146"/>
        <v>38642</v>
      </c>
      <c r="F1441" s="101">
        <f>IFERROR(VLOOKUP(E1441,历史数据!AH:AJ,3,),"")</f>
        <v>5.9556188231342304</v>
      </c>
      <c r="G1441" s="101">
        <f t="shared" si="142"/>
        <v>5.4310812790835712</v>
      </c>
      <c r="H1441" s="105">
        <f t="shared" si="143"/>
        <v>5.2665433786280857E-3</v>
      </c>
      <c r="I1441" s="101">
        <f>IFERROR(VLOOKUP(E1441,历史数据!AH:AJ,2,),"")</f>
        <v>5.7731709817253103</v>
      </c>
      <c r="J1441" s="104">
        <f t="shared" si="144"/>
        <v>26</v>
      </c>
      <c r="K1441" s="104" t="str">
        <f>IFERROR(IF(AND(J1440=$H$2*1,MAX(K$64:K1440)=MAX(L$64:L1440)),MAX(K$64:K1440)+1,""),"")</f>
        <v/>
      </c>
      <c r="L1441" s="104" t="str">
        <f>IFERROR(IF(AND($F1440/INDEX($F$64:$F1441,MATCH(MAX(M$64:M1441),M$64:M1441,0)-1)&lt;(1-$P$2),MAX(K$64:K1441)&gt;MAX(L$64:L1440)),MAX(K$64:K1441),""),"")</f>
        <v/>
      </c>
      <c r="M1441" s="104" t="str">
        <f>IFERROR(IF(E1441="","",IF(K1441&lt;&gt;"",MAX(M$64:M1440)+1,IF(AND($F1440/INDEX($F$64:$F1441,MATCH(MAX(M$64:M1440),M$64:M1440,0)-1)&gt;(1+$O$2),MAX(K$64:K1441)&gt;MAX(L$64:L1440)),MAX(M$64:M1440)+1,""))),"")</f>
        <v/>
      </c>
      <c r="N1441" s="91">
        <f t="shared" si="145"/>
        <v>26</v>
      </c>
      <c r="O1441" s="91" t="str">
        <f>IFERROR(IF(AND(N1440=$H$2*1,MAX(O$64:O1440)=MAX(P$64:P1440)),MAX(O$64:O1440)+1,""),"")</f>
        <v/>
      </c>
      <c r="P1441" s="91" t="str">
        <f>IFERROR(IF(MOD(MAX(Q$64:Q1441),10*MAX(O$64:O1441))&lt;=2,IF(AND(F1440/INDEX($F$64:$F1441,MATCH(MAX(O$64:O1441),O$64:O1441,0)-1)&lt;(1-$P$2),MAX(O$64:O1441)&gt;MAX(P$64:P1440)),MAX(O$64:O1441),""),IF(AND($F1440/INDEX($F$64:$F1441,MATCH(MAX(Q$64:Q1441),Q$64:Q1441,0)-1)&lt;(1-$P$2),MAX(O$64:O1441)&gt;MAX(P$64:P1440)),MAX(O$64:O1441),"")),"")</f>
        <v/>
      </c>
      <c r="Q1441" s="91" t="str">
        <f>IFERROR(IF(E1441="","",IF(O1441&lt;&gt;"",MAX(O$64:O1441)*10+1,IF(AND($F1440/INDEX($F$64:$F1441,MATCH(MAX(Q$64:Q1440),Q$64:Q1440,0)-1)&gt;(1+$O$2),MAX(O$64:O1441)&gt;MAX(P$64:P1440)),MAX(Q$64:Q1440)+1,""))),"")</f>
        <v/>
      </c>
    </row>
    <row r="1442" spans="1:17" x14ac:dyDescent="0.2">
      <c r="A1442" s="13">
        <f>HLOOKUP($E$2,历史数据!$V$3:$AE$5000,ROW(A1440),)</f>
        <v>281137</v>
      </c>
      <c r="B1442" s="41">
        <v>38622</v>
      </c>
      <c r="C1442" s="100">
        <f>IFERROR(IF(A1442&lt;&gt;0,MAX($C$4:C1441)+1,""),"")</f>
        <v>1428</v>
      </c>
      <c r="D1442" s="100"/>
      <c r="E1442" s="99">
        <f t="shared" si="146"/>
        <v>38643</v>
      </c>
      <c r="F1442" s="101">
        <f>IFERROR(VLOOKUP(E1442,历史数据!AH:AJ,3,),"")</f>
        <v>6.0598747325107603</v>
      </c>
      <c r="G1442" s="101">
        <f t="shared" si="142"/>
        <v>5.4575796560501058</v>
      </c>
      <c r="H1442" s="105">
        <f t="shared" si="143"/>
        <v>4.8790241951610636E-3</v>
      </c>
      <c r="I1442" s="101">
        <f>IFERROR(VLOOKUP(E1442,历史数据!AH:AJ,2,),"")</f>
        <v>5.8904588797738997</v>
      </c>
      <c r="J1442" s="104">
        <f t="shared" si="144"/>
        <v>27</v>
      </c>
      <c r="K1442" s="104" t="str">
        <f>IFERROR(IF(AND(J1441=$H$2*1,MAX(K$64:K1441)=MAX(L$64:L1441)),MAX(K$64:K1441)+1,""),"")</f>
        <v/>
      </c>
      <c r="L1442" s="104" t="str">
        <f>IFERROR(IF(AND($F1441/INDEX($F$64:$F1442,MATCH(MAX(M$64:M1442),M$64:M1442,0)-1)&lt;(1-$P$2),MAX(K$64:K1442)&gt;MAX(L$64:L1441)),MAX(K$64:K1442),""),"")</f>
        <v/>
      </c>
      <c r="M1442" s="104" t="str">
        <f>IFERROR(IF(E1442="","",IF(K1442&lt;&gt;"",MAX(M$64:M1441)+1,IF(AND($F1441/INDEX($F$64:$F1442,MATCH(MAX(M$64:M1441),M$64:M1441,0)-1)&gt;(1+$O$2),MAX(K$64:K1442)&gt;MAX(L$64:L1441)),MAX(M$64:M1441)+1,""))),"")</f>
        <v/>
      </c>
      <c r="N1442" s="91">
        <f t="shared" si="145"/>
        <v>27</v>
      </c>
      <c r="O1442" s="91" t="str">
        <f>IFERROR(IF(AND(N1441=$H$2*1,MAX(O$64:O1441)=MAX(P$64:P1441)),MAX(O$64:O1441)+1,""),"")</f>
        <v/>
      </c>
      <c r="P1442" s="91" t="str">
        <f>IFERROR(IF(MOD(MAX(Q$64:Q1442),10*MAX(O$64:O1442))&lt;=2,IF(AND(F1441/INDEX($F$64:$F1442,MATCH(MAX(O$64:O1442),O$64:O1442,0)-1)&lt;(1-$P$2),MAX(O$64:O1442)&gt;MAX(P$64:P1441)),MAX(O$64:O1442),""),IF(AND($F1441/INDEX($F$64:$F1442,MATCH(MAX(Q$64:Q1442),Q$64:Q1442,0)-1)&lt;(1-$P$2),MAX(O$64:O1442)&gt;MAX(P$64:P1441)),MAX(O$64:O1442),"")),"")</f>
        <v/>
      </c>
      <c r="Q1442" s="91" t="str">
        <f>IFERROR(IF(E1442="","",IF(O1442&lt;&gt;"",MAX(O$64:O1442)*10+1,IF(AND($F1441/INDEX($F$64:$F1442,MATCH(MAX(Q$64:Q1441),Q$64:Q1441,0)-1)&gt;(1+$O$2),MAX(O$64:O1442)&gt;MAX(P$64:P1441)),MAX(Q$64:Q1441)+1,""))),"")</f>
        <v/>
      </c>
    </row>
    <row r="1443" spans="1:17" x14ac:dyDescent="0.2">
      <c r="A1443" s="13">
        <f>HLOOKUP($E$2,历史数据!$V$3:$AE$5000,ROW(A1441),)</f>
        <v>330556</v>
      </c>
      <c r="B1443" s="41">
        <v>38623</v>
      </c>
      <c r="C1443" s="100">
        <f>IFERROR(IF(A1443&lt;&gt;0,MAX($C$4:C1442)+1,""),"")</f>
        <v>1429</v>
      </c>
      <c r="D1443" s="100"/>
      <c r="E1443" s="99">
        <f t="shared" si="146"/>
        <v>38644</v>
      </c>
      <c r="F1443" s="101">
        <f>IFERROR(VLOOKUP(E1443,历史数据!AH:AJ,3,),"")</f>
        <v>5.9034908684459699</v>
      </c>
      <c r="G1443" s="101">
        <f t="shared" si="142"/>
        <v>5.4825576343382307</v>
      </c>
      <c r="H1443" s="105">
        <f t="shared" si="143"/>
        <v>4.5767501094435836E-3</v>
      </c>
      <c r="I1443" s="101">
        <f>IFERROR(VLOOKUP(E1443,历史数据!AH:AJ,2,),"")</f>
        <v>6.0468427438386998</v>
      </c>
      <c r="J1443" s="104">
        <f t="shared" si="144"/>
        <v>28</v>
      </c>
      <c r="K1443" s="104" t="str">
        <f>IFERROR(IF(AND(J1442=$H$2*1,MAX(K$64:K1442)=MAX(L$64:L1442)),MAX(K$64:K1442)+1,""),"")</f>
        <v/>
      </c>
      <c r="L1443" s="104" t="str">
        <f>IFERROR(IF(AND($F1442/INDEX($F$64:$F1443,MATCH(MAX(M$64:M1443),M$64:M1443,0)-1)&lt;(1-$P$2),MAX(K$64:K1443)&gt;MAX(L$64:L1442)),MAX(K$64:K1443),""),"")</f>
        <v/>
      </c>
      <c r="M1443" s="104" t="str">
        <f>IFERROR(IF(E1443="","",IF(K1443&lt;&gt;"",MAX(M$64:M1442)+1,IF(AND($F1442/INDEX($F$64:$F1443,MATCH(MAX(M$64:M1442),M$64:M1442,0)-1)&gt;(1+$O$2),MAX(K$64:K1443)&gt;MAX(L$64:L1442)),MAX(M$64:M1442)+1,""))),"")</f>
        <v/>
      </c>
      <c r="N1443" s="91">
        <f t="shared" si="145"/>
        <v>28</v>
      </c>
      <c r="O1443" s="91" t="str">
        <f>IFERROR(IF(AND(N1442=$H$2*1,MAX(O$64:O1442)=MAX(P$64:P1442)),MAX(O$64:O1442)+1,""),"")</f>
        <v/>
      </c>
      <c r="P1443" s="91" t="str">
        <f>IFERROR(IF(MOD(MAX(Q$64:Q1443),10*MAX(O$64:O1443))&lt;=2,IF(AND(F1442/INDEX($F$64:$F1443,MATCH(MAX(O$64:O1443),O$64:O1443,0)-1)&lt;(1-$P$2),MAX(O$64:O1443)&gt;MAX(P$64:P1442)),MAX(O$64:O1443),""),IF(AND($F1442/INDEX($F$64:$F1443,MATCH(MAX(Q$64:Q1443),Q$64:Q1443,0)-1)&lt;(1-$P$2),MAX(O$64:O1443)&gt;MAX(P$64:P1442)),MAX(O$64:O1443),"")),"")</f>
        <v/>
      </c>
      <c r="Q1443" s="91" t="str">
        <f>IFERROR(IF(E1443="","",IF(O1443&lt;&gt;"",MAX(O$64:O1443)*10+1,IF(AND($F1442/INDEX($F$64:$F1443,MATCH(MAX(Q$64:Q1442),Q$64:Q1442,0)-1)&gt;(1+$O$2),MAX(O$64:O1443)&gt;MAX(P$64:P1442)),MAX(Q$64:Q1442)+1,""))),"")</f>
        <v/>
      </c>
    </row>
    <row r="1444" spans="1:17" x14ac:dyDescent="0.2">
      <c r="A1444" s="13">
        <f>HLOOKUP($E$2,历史数据!$V$3:$AE$5000,ROW(A1442),)</f>
        <v>311754</v>
      </c>
      <c r="B1444" s="41">
        <v>38624</v>
      </c>
      <c r="C1444" s="100">
        <f>IFERROR(IF(A1444&lt;&gt;0,MAX($C$4:C1443)+1,""),"")</f>
        <v>1430</v>
      </c>
      <c r="D1444" s="100"/>
      <c r="E1444" s="99">
        <f t="shared" si="146"/>
        <v>38645</v>
      </c>
      <c r="F1444" s="101">
        <f>IFERROR(VLOOKUP(E1444,历史数据!AH:AJ,3,),"")</f>
        <v>5.8383309250856401</v>
      </c>
      <c r="G1444" s="101">
        <f t="shared" si="142"/>
        <v>5.5084044118711626</v>
      </c>
      <c r="H1444" s="105">
        <f t="shared" si="143"/>
        <v>4.7143649473102567E-3</v>
      </c>
      <c r="I1444" s="101">
        <f>IFERROR(VLOOKUP(E1444,历史数据!AH:AJ,2,),"")</f>
        <v>5.9034908684459699</v>
      </c>
      <c r="J1444" s="104">
        <f t="shared" si="144"/>
        <v>29</v>
      </c>
      <c r="K1444" s="104" t="str">
        <f>IFERROR(IF(AND(J1443=$H$2*1,MAX(K$64:K1443)=MAX(L$64:L1443)),MAX(K$64:K1443)+1,""),"")</f>
        <v/>
      </c>
      <c r="L1444" s="104" t="str">
        <f>IFERROR(IF(AND($F1443/INDEX($F$64:$F1444,MATCH(MAX(M$64:M1444),M$64:M1444,0)-1)&lt;(1-$P$2),MAX(K$64:K1444)&gt;MAX(L$64:L1443)),MAX(K$64:K1444),""),"")</f>
        <v/>
      </c>
      <c r="M1444" s="104" t="str">
        <f>IFERROR(IF(E1444="","",IF(K1444&lt;&gt;"",MAX(M$64:M1443)+1,IF(AND($F1443/INDEX($F$64:$F1444,MATCH(MAX(M$64:M1443),M$64:M1443,0)-1)&gt;(1+$O$2),MAX(K$64:K1444)&gt;MAX(L$64:L1443)),MAX(M$64:M1443)+1,""))),"")</f>
        <v/>
      </c>
      <c r="N1444" s="91">
        <f t="shared" si="145"/>
        <v>29</v>
      </c>
      <c r="O1444" s="91" t="str">
        <f>IFERROR(IF(AND(N1443=$H$2*1,MAX(O$64:O1443)=MAX(P$64:P1443)),MAX(O$64:O1443)+1,""),"")</f>
        <v/>
      </c>
      <c r="P1444" s="91" t="str">
        <f>IFERROR(IF(MOD(MAX(Q$64:Q1444),10*MAX(O$64:O1444))&lt;=2,IF(AND(F1443/INDEX($F$64:$F1444,MATCH(MAX(O$64:O1444),O$64:O1444,0)-1)&lt;(1-$P$2),MAX(O$64:O1444)&gt;MAX(P$64:P1443)),MAX(O$64:O1444),""),IF(AND($F1443/INDEX($F$64:$F1444,MATCH(MAX(Q$64:Q1444),Q$64:Q1444,0)-1)&lt;(1-$P$2),MAX(O$64:O1444)&gt;MAX(P$64:P1443)),MAX(O$64:O1444),"")),"")</f>
        <v/>
      </c>
      <c r="Q1444" s="91" t="str">
        <f>IFERROR(IF(E1444="","",IF(O1444&lt;&gt;"",MAX(O$64:O1444)*10+1,IF(AND($F1443/INDEX($F$64:$F1444,MATCH(MAX(Q$64:Q1443),Q$64:Q1443,0)-1)&gt;(1+$O$2),MAX(O$64:O1444)&gt;MAX(P$64:P1443)),MAX(Q$64:Q1443)+1,""))),"")</f>
        <v/>
      </c>
    </row>
    <row r="1445" spans="1:17" x14ac:dyDescent="0.2">
      <c r="A1445" s="13">
        <f>HLOOKUP($E$2,历史数据!$V$3:$AE$5000,ROW(A1443),)</f>
        <v>400498</v>
      </c>
      <c r="B1445" s="41">
        <v>38625</v>
      </c>
      <c r="C1445" s="100">
        <f>IFERROR(IF(A1445&lt;&gt;0,MAX($C$4:C1444)+1,""),"")</f>
        <v>1431</v>
      </c>
      <c r="D1445" s="100"/>
      <c r="E1445" s="99">
        <f t="shared" si="146"/>
        <v>38646</v>
      </c>
      <c r="F1445" s="101">
        <f>IFERROR(VLOOKUP(E1445,历史数据!AH:AJ,3,),"")</f>
        <v>5.8513629137577103</v>
      </c>
      <c r="G1445" s="101">
        <f t="shared" si="142"/>
        <v>5.5305587926136743</v>
      </c>
      <c r="H1445" s="105">
        <f t="shared" si="143"/>
        <v>4.0219234257323766E-3</v>
      </c>
      <c r="I1445" s="101">
        <f>IFERROR(VLOOKUP(E1445,历史数据!AH:AJ,2,),"")</f>
        <v>5.8122669477415103</v>
      </c>
      <c r="J1445" s="104">
        <f t="shared" si="144"/>
        <v>30</v>
      </c>
      <c r="K1445" s="104" t="str">
        <f>IFERROR(IF(AND(J1444=$H$2*1,MAX(K$64:K1444)=MAX(L$64:L1444)),MAX(K$64:K1444)+1,""),"")</f>
        <v/>
      </c>
      <c r="L1445" s="104" t="str">
        <f>IFERROR(IF(AND($F1444/INDEX($F$64:$F1445,MATCH(MAX(M$64:M1445),M$64:M1445,0)-1)&lt;(1-$P$2),MAX(K$64:K1445)&gt;MAX(L$64:L1444)),MAX(K$64:K1445),""),"")</f>
        <v/>
      </c>
      <c r="M1445" s="104" t="str">
        <f>IFERROR(IF(E1445="","",IF(K1445&lt;&gt;"",MAX(M$64:M1444)+1,IF(AND($F1444/INDEX($F$64:$F1445,MATCH(MAX(M$64:M1444),M$64:M1444,0)-1)&gt;(1+$O$2),MAX(K$64:K1445)&gt;MAX(L$64:L1444)),MAX(M$64:M1444)+1,""))),"")</f>
        <v/>
      </c>
      <c r="N1445" s="91">
        <f t="shared" si="145"/>
        <v>30</v>
      </c>
      <c r="O1445" s="91" t="str">
        <f>IFERROR(IF(AND(N1444=$H$2*1,MAX(O$64:O1444)=MAX(P$64:P1444)),MAX(O$64:O1444)+1,""),"")</f>
        <v/>
      </c>
      <c r="P1445" s="91" t="str">
        <f>IFERROR(IF(MOD(MAX(Q$64:Q1445),10*MAX(O$64:O1445))&lt;=2,IF(AND(F1444/INDEX($F$64:$F1445,MATCH(MAX(O$64:O1445),O$64:O1445,0)-1)&lt;(1-$P$2),MAX(O$64:O1445)&gt;MAX(P$64:P1444)),MAX(O$64:O1445),""),IF(AND($F1444/INDEX($F$64:$F1445,MATCH(MAX(Q$64:Q1445),Q$64:Q1445,0)-1)&lt;(1-$P$2),MAX(O$64:O1445)&gt;MAX(P$64:P1444)),MAX(O$64:O1445),"")),"")</f>
        <v/>
      </c>
      <c r="Q1445" s="91" t="str">
        <f>IFERROR(IF(E1445="","",IF(O1445&lt;&gt;"",MAX(O$64:O1445)*10+1,IF(AND($F1444/INDEX($F$64:$F1445,MATCH(MAX(Q$64:Q1444),Q$64:Q1444,0)-1)&gt;(1+$O$2),MAX(O$64:O1445)&gt;MAX(P$64:P1444)),MAX(Q$64:Q1444)+1,""))),"")</f>
        <v/>
      </c>
    </row>
    <row r="1446" spans="1:17" x14ac:dyDescent="0.2">
      <c r="A1446" s="13">
        <f>HLOOKUP($E$2,历史数据!$V$3:$AE$5000,ROW(A1444),)</f>
        <v>649736</v>
      </c>
      <c r="B1446" s="41">
        <v>38635</v>
      </c>
      <c r="C1446" s="100">
        <f>IFERROR(IF(A1446&lt;&gt;0,MAX($C$4:C1445)+1,""),"")</f>
        <v>1432</v>
      </c>
      <c r="D1446" s="100"/>
      <c r="E1446" s="99">
        <f t="shared" si="146"/>
        <v>38649</v>
      </c>
      <c r="F1446" s="101">
        <f>IFERROR(VLOOKUP(E1446,历史数据!AH:AJ,3,),"")</f>
        <v>5.8122669477415103</v>
      </c>
      <c r="G1446" s="101">
        <f t="shared" si="142"/>
        <v>5.5505411752441765</v>
      </c>
      <c r="H1446" s="105">
        <f t="shared" si="143"/>
        <v>3.6130856536937817E-3</v>
      </c>
      <c r="I1446" s="101">
        <f>IFERROR(VLOOKUP(E1446,历史数据!AH:AJ,2,),"")</f>
        <v>5.7862029703973699</v>
      </c>
      <c r="J1446" s="104">
        <f t="shared" si="144"/>
        <v>31</v>
      </c>
      <c r="K1446" s="104" t="str">
        <f>IFERROR(IF(AND(J1445=$H$2*1,MAX(K$64:K1445)=MAX(L$64:L1445)),MAX(K$64:K1445)+1,""),"")</f>
        <v/>
      </c>
      <c r="L1446" s="104" t="str">
        <f>IFERROR(IF(AND($F1445/INDEX($F$64:$F1446,MATCH(MAX(M$64:M1446),M$64:M1446,0)-1)&lt;(1-$P$2),MAX(K$64:K1446)&gt;MAX(L$64:L1445)),MAX(K$64:K1446),""),"")</f>
        <v/>
      </c>
      <c r="M1446" s="104" t="str">
        <f>IFERROR(IF(E1446="","",IF(K1446&lt;&gt;"",MAX(M$64:M1445)+1,IF(AND($F1445/INDEX($F$64:$F1446,MATCH(MAX(M$64:M1445),M$64:M1445,0)-1)&gt;(1+$O$2),MAX(K$64:K1446)&gt;MAX(L$64:L1445)),MAX(M$64:M1445)+1,""))),"")</f>
        <v/>
      </c>
      <c r="N1446" s="91">
        <f t="shared" si="145"/>
        <v>31</v>
      </c>
      <c r="O1446" s="91" t="str">
        <f>IFERROR(IF(AND(N1445=$H$2*1,MAX(O$64:O1445)=MAX(P$64:P1445)),MAX(O$64:O1445)+1,""),"")</f>
        <v/>
      </c>
      <c r="P1446" s="91" t="str">
        <f>IFERROR(IF(MOD(MAX(Q$64:Q1446),10*MAX(O$64:O1446))&lt;=2,IF(AND(F1445/INDEX($F$64:$F1446,MATCH(MAX(O$64:O1446),O$64:O1446,0)-1)&lt;(1-$P$2),MAX(O$64:O1446)&gt;MAX(P$64:P1445)),MAX(O$64:O1446),""),IF(AND($F1445/INDEX($F$64:$F1446,MATCH(MAX(Q$64:Q1446),Q$64:Q1446,0)-1)&lt;(1-$P$2),MAX(O$64:O1446)&gt;MAX(P$64:P1445)),MAX(O$64:O1446),"")),"")</f>
        <v/>
      </c>
      <c r="Q1446" s="91" t="str">
        <f>IFERROR(IF(E1446="","",IF(O1446&lt;&gt;"",MAX(O$64:O1446)*10+1,IF(AND($F1445/INDEX($F$64:$F1446,MATCH(MAX(Q$64:Q1445),Q$64:Q1445,0)-1)&gt;(1+$O$2),MAX(O$64:O1446)&gt;MAX(P$64:P1445)),MAX(Q$64:Q1445)+1,""))),"")</f>
        <v/>
      </c>
    </row>
    <row r="1447" spans="1:17" x14ac:dyDescent="0.2">
      <c r="A1447" s="13">
        <f>HLOOKUP($E$2,历史数据!$V$3:$AE$5000,ROW(A1445),)</f>
        <v>297736</v>
      </c>
      <c r="B1447" s="41">
        <v>38636</v>
      </c>
      <c r="C1447" s="100">
        <f>IFERROR(IF(A1447&lt;&gt;0,MAX($C$4:C1446)+1,""),"")</f>
        <v>1433</v>
      </c>
      <c r="D1447" s="100"/>
      <c r="E1447" s="99">
        <f t="shared" si="146"/>
        <v>38650</v>
      </c>
      <c r="F1447" s="101">
        <f>IFERROR(VLOOKUP(E1447,历史数据!AH:AJ,3,),"")</f>
        <v>5.6689150723487796</v>
      </c>
      <c r="G1447" s="101">
        <f t="shared" si="142"/>
        <v>5.5659623618394551</v>
      </c>
      <c r="H1447" s="105">
        <f t="shared" si="143"/>
        <v>2.7783212678538227E-3</v>
      </c>
      <c r="I1447" s="101">
        <f>IFERROR(VLOOKUP(E1447,历史数据!AH:AJ,2,),"")</f>
        <v>5.8252989364135699</v>
      </c>
      <c r="J1447" s="104">
        <f t="shared" si="144"/>
        <v>32</v>
      </c>
      <c r="K1447" s="104" t="str">
        <f>IFERROR(IF(AND(J1446=$H$2*1,MAX(K$64:K1446)=MAX(L$64:L1446)),MAX(K$64:K1446)+1,""),"")</f>
        <v/>
      </c>
      <c r="L1447" s="104" t="str">
        <f>IFERROR(IF(AND($F1446/INDEX($F$64:$F1447,MATCH(MAX(M$64:M1447),M$64:M1447,0)-1)&lt;(1-$P$2),MAX(K$64:K1447)&gt;MAX(L$64:L1446)),MAX(K$64:K1447),""),"")</f>
        <v/>
      </c>
      <c r="M1447" s="104" t="str">
        <f>IFERROR(IF(E1447="","",IF(K1447&lt;&gt;"",MAX(M$64:M1446)+1,IF(AND($F1446/INDEX($F$64:$F1447,MATCH(MAX(M$64:M1446),M$64:M1446,0)-1)&gt;(1+$O$2),MAX(K$64:K1447)&gt;MAX(L$64:L1446)),MAX(M$64:M1446)+1,""))),"")</f>
        <v/>
      </c>
      <c r="N1447" s="91">
        <f t="shared" si="145"/>
        <v>32</v>
      </c>
      <c r="O1447" s="91" t="str">
        <f>IFERROR(IF(AND(N1446=$H$2*1,MAX(O$64:O1446)=MAX(P$64:P1446)),MAX(O$64:O1446)+1,""),"")</f>
        <v/>
      </c>
      <c r="P1447" s="91" t="str">
        <f>IFERROR(IF(MOD(MAX(Q$64:Q1447),10*MAX(O$64:O1447))&lt;=2,IF(AND(F1446/INDEX($F$64:$F1447,MATCH(MAX(O$64:O1447),O$64:O1447,0)-1)&lt;(1-$P$2),MAX(O$64:O1447)&gt;MAX(P$64:P1446)),MAX(O$64:O1447),""),IF(AND($F1446/INDEX($F$64:$F1447,MATCH(MAX(Q$64:Q1447),Q$64:Q1447,0)-1)&lt;(1-$P$2),MAX(O$64:O1447)&gt;MAX(P$64:P1446)),MAX(O$64:O1447),"")),"")</f>
        <v/>
      </c>
      <c r="Q1447" s="91" t="str">
        <f>IFERROR(IF(E1447="","",IF(O1447&lt;&gt;"",MAX(O$64:O1447)*10+1,IF(AND($F1446/INDEX($F$64:$F1447,MATCH(MAX(Q$64:Q1446),Q$64:Q1446,0)-1)&gt;(1+$O$2),MAX(O$64:O1447)&gt;MAX(P$64:P1446)),MAX(Q$64:Q1446)+1,""))),"")</f>
        <v/>
      </c>
    </row>
    <row r="1448" spans="1:17" x14ac:dyDescent="0.2">
      <c r="A1448" s="13">
        <f>HLOOKUP($E$2,历史数据!$V$3:$AE$5000,ROW(A1446),)</f>
        <v>177725</v>
      </c>
      <c r="B1448" s="41">
        <v>38637</v>
      </c>
      <c r="C1448" s="100">
        <f>IFERROR(IF(A1448&lt;&gt;0,MAX($C$4:C1447)+1,""),"")</f>
        <v>1434</v>
      </c>
      <c r="D1448" s="100"/>
      <c r="E1448" s="99">
        <f t="shared" si="146"/>
        <v>38651</v>
      </c>
      <c r="F1448" s="101">
        <f>IFERROR(VLOOKUP(E1448,历史数据!AH:AJ,3,),"")</f>
        <v>5.4473712649236496</v>
      </c>
      <c r="G1448" s="101">
        <f t="shared" si="142"/>
        <v>5.5772567520219116</v>
      </c>
      <c r="H1448" s="105">
        <f t="shared" si="143"/>
        <v>2.0291891048151989E-3</v>
      </c>
      <c r="I1448" s="101">
        <f>IFERROR(VLOOKUP(E1448,历史数据!AH:AJ,2,),"")</f>
        <v>5.5776911516443199</v>
      </c>
      <c r="J1448" s="104">
        <f t="shared" si="144"/>
        <v>0</v>
      </c>
      <c r="K1448" s="104" t="str">
        <f>IFERROR(IF(AND(J1447=$H$2*1,MAX(K$64:K1447)=MAX(L$64:L1447)),MAX(K$64:K1447)+1,""),"")</f>
        <v/>
      </c>
      <c r="L1448" s="104" t="str">
        <f>IFERROR(IF(AND($F1447/INDEX($F$64:$F1448,MATCH(MAX(M$64:M1448),M$64:M1448,0)-1)&lt;(1-$P$2),MAX(K$64:K1448)&gt;MAX(L$64:L1447)),MAX(K$64:K1448),""),"")</f>
        <v/>
      </c>
      <c r="M1448" s="104" t="str">
        <f>IFERROR(IF(E1448="","",IF(K1448&lt;&gt;"",MAX(M$64:M1447)+1,IF(AND($F1447/INDEX($F$64:$F1448,MATCH(MAX(M$64:M1447),M$64:M1447,0)-1)&gt;(1+$O$2),MAX(K$64:K1448)&gt;MAX(L$64:L1447)),MAX(M$64:M1447)+1,""))),"")</f>
        <v/>
      </c>
      <c r="N1448" s="91">
        <f t="shared" si="145"/>
        <v>0</v>
      </c>
      <c r="O1448" s="91" t="str">
        <f>IFERROR(IF(AND(N1447=$H$2*1,MAX(O$64:O1447)=MAX(P$64:P1447)),MAX(O$64:O1447)+1,""),"")</f>
        <v/>
      </c>
      <c r="P1448" s="91" t="str">
        <f>IFERROR(IF(MOD(MAX(Q$64:Q1448),10*MAX(O$64:O1448))&lt;=2,IF(AND(F1447/INDEX($F$64:$F1448,MATCH(MAX(O$64:O1448),O$64:O1448,0)-1)&lt;(1-$P$2),MAX(O$64:O1448)&gt;MAX(P$64:P1447)),MAX(O$64:O1448),""),IF(AND($F1447/INDEX($F$64:$F1448,MATCH(MAX(Q$64:Q1448),Q$64:Q1448,0)-1)&lt;(1-$P$2),MAX(O$64:O1448)&gt;MAX(P$64:P1447)),MAX(O$64:O1448),"")),"")</f>
        <v/>
      </c>
      <c r="Q1448" s="91" t="str">
        <f>IFERROR(IF(E1448="","",IF(O1448&lt;&gt;"",MAX(O$64:O1448)*10+1,IF(AND($F1447/INDEX($F$64:$F1448,MATCH(MAX(Q$64:Q1447),Q$64:Q1447,0)-1)&gt;(1+$O$2),MAX(O$64:O1448)&gt;MAX(P$64:P1447)),MAX(Q$64:Q1447)+1,""))),"")</f>
        <v/>
      </c>
    </row>
    <row r="1449" spans="1:17" x14ac:dyDescent="0.2">
      <c r="A1449" s="13">
        <f>HLOOKUP($E$2,历史数据!$V$3:$AE$5000,ROW(A1447),)</f>
        <v>238162</v>
      </c>
      <c r="B1449" s="41">
        <v>38638</v>
      </c>
      <c r="C1449" s="100">
        <f>IFERROR(IF(A1449&lt;&gt;0,MAX($C$4:C1448)+1,""),"")</f>
        <v>1435</v>
      </c>
      <c r="D1449" s="100"/>
      <c r="E1449" s="99">
        <f t="shared" si="146"/>
        <v>38652</v>
      </c>
      <c r="F1449" s="101">
        <f>IFERROR(VLOOKUP(E1449,历史数据!AH:AJ,3,),"")</f>
        <v>5.8643949024297699</v>
      </c>
      <c r="G1449" s="101">
        <f t="shared" si="142"/>
        <v>5.5963703354076095</v>
      </c>
      <c r="H1449" s="105">
        <f t="shared" si="143"/>
        <v>3.4270581821016499E-3</v>
      </c>
      <c r="I1449" s="101">
        <f>IFERROR(VLOOKUP(E1449,历史数据!AH:AJ,2,),"")</f>
        <v>5.4082752989074603</v>
      </c>
      <c r="J1449" s="104">
        <f t="shared" si="144"/>
        <v>1</v>
      </c>
      <c r="K1449" s="104" t="str">
        <f>IFERROR(IF(AND(J1448=$H$2*1,MAX(K$64:K1448)=MAX(L$64:L1448)),MAX(K$64:K1448)+1,""),"")</f>
        <v/>
      </c>
      <c r="L1449" s="104" t="str">
        <f>IFERROR(IF(AND($F1448/INDEX($F$64:$F1449,MATCH(MAX(M$64:M1449),M$64:M1449,0)-1)&lt;(1-$P$2),MAX(K$64:K1449)&gt;MAX(L$64:L1448)),MAX(K$64:K1449),""),"")</f>
        <v/>
      </c>
      <c r="M1449" s="104" t="str">
        <f>IFERROR(IF(E1449="","",IF(K1449&lt;&gt;"",MAX(M$64:M1448)+1,IF(AND($F1448/INDEX($F$64:$F1449,MATCH(MAX(M$64:M1448),M$64:M1448,0)-1)&gt;(1+$O$2),MAX(K$64:K1449)&gt;MAX(L$64:L1448)),MAX(M$64:M1448)+1,""))),"")</f>
        <v/>
      </c>
      <c r="N1449" s="91">
        <f t="shared" si="145"/>
        <v>1</v>
      </c>
      <c r="O1449" s="91" t="str">
        <f>IFERROR(IF(AND(N1448=$H$2*1,MAX(O$64:O1448)=MAX(P$64:P1448)),MAX(O$64:O1448)+1,""),"")</f>
        <v/>
      </c>
      <c r="P1449" s="91" t="str">
        <f>IFERROR(IF(MOD(MAX(Q$64:Q1449),10*MAX(O$64:O1449))&lt;=2,IF(AND(F1448/INDEX($F$64:$F1449,MATCH(MAX(O$64:O1449),O$64:O1449,0)-1)&lt;(1-$P$2),MAX(O$64:O1449)&gt;MAX(P$64:P1448)),MAX(O$64:O1449),""),IF(AND($F1448/INDEX($F$64:$F1449,MATCH(MAX(Q$64:Q1449),Q$64:Q1449,0)-1)&lt;(1-$P$2),MAX(O$64:O1449)&gt;MAX(P$64:P1448)),MAX(O$64:O1449),"")),"")</f>
        <v/>
      </c>
      <c r="Q1449" s="91" t="str">
        <f>IFERROR(IF(E1449="","",IF(O1449&lt;&gt;"",MAX(O$64:O1449)*10+1,IF(AND($F1448/INDEX($F$64:$F1449,MATCH(MAX(Q$64:Q1448),Q$64:Q1448,0)-1)&gt;(1+$O$2),MAX(O$64:O1449)&gt;MAX(P$64:P1448)),MAX(Q$64:Q1448)+1,""))),"")</f>
        <v/>
      </c>
    </row>
    <row r="1450" spans="1:17" x14ac:dyDescent="0.2">
      <c r="A1450" s="13">
        <f>HLOOKUP($E$2,历史数据!$V$3:$AE$5000,ROW(A1448),)</f>
        <v>868604</v>
      </c>
      <c r="B1450" s="41">
        <v>38639</v>
      </c>
      <c r="C1450" s="100">
        <f>IFERROR(IF(A1450&lt;&gt;0,MAX($C$4:C1449)+1,""),"")</f>
        <v>1436</v>
      </c>
      <c r="D1450" s="100"/>
      <c r="E1450" s="99">
        <f t="shared" si="146"/>
        <v>38653</v>
      </c>
      <c r="F1450" s="101">
        <f>IFERROR(VLOOKUP(E1450,历史数据!AH:AJ,3,),"")</f>
        <v>5.5385951856281199</v>
      </c>
      <c r="G1450" s="101">
        <f t="shared" si="142"/>
        <v>5.6074475257788663</v>
      </c>
      <c r="H1450" s="105">
        <f t="shared" si="143"/>
        <v>1.9793526352558377E-3</v>
      </c>
      <c r="I1450" s="101">
        <f>IFERROR(VLOOKUP(E1450,历史数据!AH:AJ,2,),"")</f>
        <v>5.7731709817253103</v>
      </c>
      <c r="J1450" s="104">
        <f t="shared" si="144"/>
        <v>0</v>
      </c>
      <c r="K1450" s="104" t="str">
        <f>IFERROR(IF(AND(J1449=$H$2*1,MAX(K$64:K1449)=MAX(L$64:L1449)),MAX(K$64:K1449)+1,""),"")</f>
        <v/>
      </c>
      <c r="L1450" s="104" t="str">
        <f>IFERROR(IF(AND($F1449/INDEX($F$64:$F1450,MATCH(MAX(M$64:M1450),M$64:M1450,0)-1)&lt;(1-$P$2),MAX(K$64:K1450)&gt;MAX(L$64:L1449)),MAX(K$64:K1450),""),"")</f>
        <v/>
      </c>
      <c r="M1450" s="104" t="str">
        <f>IFERROR(IF(E1450="","",IF(K1450&lt;&gt;"",MAX(M$64:M1449)+1,IF(AND($F1449/INDEX($F$64:$F1450,MATCH(MAX(M$64:M1449),M$64:M1449,0)-1)&gt;(1+$O$2),MAX(K$64:K1450)&gt;MAX(L$64:L1449)),MAX(M$64:M1449)+1,""))),"")</f>
        <v/>
      </c>
      <c r="N1450" s="91">
        <f t="shared" si="145"/>
        <v>0</v>
      </c>
      <c r="O1450" s="91" t="str">
        <f>IFERROR(IF(AND(N1449=$H$2*1,MAX(O$64:O1449)=MAX(P$64:P1449)),MAX(O$64:O1449)+1,""),"")</f>
        <v/>
      </c>
      <c r="P1450" s="91" t="str">
        <f>IFERROR(IF(MOD(MAX(Q$64:Q1450),10*MAX(O$64:O1450))&lt;=2,IF(AND(F1449/INDEX($F$64:$F1450,MATCH(MAX(O$64:O1450),O$64:O1450,0)-1)&lt;(1-$P$2),MAX(O$64:O1450)&gt;MAX(P$64:P1449)),MAX(O$64:O1450),""),IF(AND($F1449/INDEX($F$64:$F1450,MATCH(MAX(Q$64:Q1450),Q$64:Q1450,0)-1)&lt;(1-$P$2),MAX(O$64:O1450)&gt;MAX(P$64:P1449)),MAX(O$64:O1450),"")),"")</f>
        <v/>
      </c>
      <c r="Q1450" s="91" t="str">
        <f>IFERROR(IF(E1450="","",IF(O1450&lt;&gt;"",MAX(O$64:O1450)*10+1,IF(AND($F1449/INDEX($F$64:$F1450,MATCH(MAX(Q$64:Q1449),Q$64:Q1449,0)-1)&gt;(1+$O$2),MAX(O$64:O1450)&gt;MAX(P$64:P1449)),MAX(Q$64:Q1449)+1,""))),"")</f>
        <v/>
      </c>
    </row>
    <row r="1451" spans="1:17" x14ac:dyDescent="0.2">
      <c r="A1451" s="13">
        <f>HLOOKUP($E$2,历史数据!$V$3:$AE$5000,ROW(A1449),)</f>
        <v>731955</v>
      </c>
      <c r="B1451" s="41">
        <v>38642</v>
      </c>
      <c r="C1451" s="100">
        <f>IFERROR(IF(A1451&lt;&gt;0,MAX($C$4:C1450)+1,""),"")</f>
        <v>1437</v>
      </c>
      <c r="D1451" s="100"/>
      <c r="E1451" s="99">
        <f t="shared" si="146"/>
        <v>38656</v>
      </c>
      <c r="F1451" s="101">
        <f>IFERROR(VLOOKUP(E1451,历史数据!AH:AJ,3,),"")</f>
        <v>5.5516271743001804</v>
      </c>
      <c r="G1451" s="101">
        <f t="shared" si="142"/>
        <v>5.617655916905318</v>
      </c>
      <c r="H1451" s="105">
        <f t="shared" si="143"/>
        <v>1.820505868226352E-3</v>
      </c>
      <c r="I1451" s="101">
        <f>IFERROR(VLOOKUP(E1451,历史数据!AH:AJ,2,),"")</f>
        <v>5.4604032535957199</v>
      </c>
      <c r="J1451" s="104">
        <f t="shared" si="144"/>
        <v>0</v>
      </c>
      <c r="K1451" s="104" t="str">
        <f>IFERROR(IF(AND(J1450=$H$2*1,MAX(K$64:K1450)=MAX(L$64:L1450)),MAX(K$64:K1450)+1,""),"")</f>
        <v/>
      </c>
      <c r="L1451" s="104" t="str">
        <f>IFERROR(IF(AND($F1450/INDEX($F$64:$F1451,MATCH(MAX(M$64:M1451),M$64:M1451,0)-1)&lt;(1-$P$2),MAX(K$64:K1451)&gt;MAX(L$64:L1450)),MAX(K$64:K1451),""),"")</f>
        <v/>
      </c>
      <c r="M1451" s="104" t="str">
        <f>IFERROR(IF(E1451="","",IF(K1451&lt;&gt;"",MAX(M$64:M1450)+1,IF(AND($F1450/INDEX($F$64:$F1451,MATCH(MAX(M$64:M1450),M$64:M1450,0)-1)&gt;(1+$O$2),MAX(K$64:K1451)&gt;MAX(L$64:L1450)),MAX(M$64:M1450)+1,""))),"")</f>
        <v/>
      </c>
      <c r="N1451" s="91">
        <f t="shared" si="145"/>
        <v>0</v>
      </c>
      <c r="O1451" s="91" t="str">
        <f>IFERROR(IF(AND(N1450=$H$2*1,MAX(O$64:O1450)=MAX(P$64:P1450)),MAX(O$64:O1450)+1,""),"")</f>
        <v/>
      </c>
      <c r="P1451" s="91" t="str">
        <f>IFERROR(IF(MOD(MAX(Q$64:Q1451),10*MAX(O$64:O1451))&lt;=2,IF(AND(F1450/INDEX($F$64:$F1451,MATCH(MAX(O$64:O1451),O$64:O1451,0)-1)&lt;(1-$P$2),MAX(O$64:O1451)&gt;MAX(P$64:P1450)),MAX(O$64:O1451),""),IF(AND($F1450/INDEX($F$64:$F1451,MATCH(MAX(Q$64:Q1451),Q$64:Q1451,0)-1)&lt;(1-$P$2),MAX(O$64:O1451)&gt;MAX(P$64:P1450)),MAX(O$64:O1451),"")),"")</f>
        <v/>
      </c>
      <c r="Q1451" s="91" t="str">
        <f>IFERROR(IF(E1451="","",IF(O1451&lt;&gt;"",MAX(O$64:O1451)*10+1,IF(AND($F1450/INDEX($F$64:$F1451,MATCH(MAX(Q$64:Q1450),Q$64:Q1450,0)-1)&gt;(1+$O$2),MAX(O$64:O1451)&gt;MAX(P$64:P1450)),MAX(Q$64:Q1450)+1,""))),"")</f>
        <v/>
      </c>
    </row>
    <row r="1452" spans="1:17" x14ac:dyDescent="0.2">
      <c r="A1452" s="13">
        <f>HLOOKUP($E$2,历史数据!$V$3:$AE$5000,ROW(A1450),)</f>
        <v>782926</v>
      </c>
      <c r="B1452" s="41">
        <v>38643</v>
      </c>
      <c r="C1452" s="100">
        <f>IFERROR(IF(A1452&lt;&gt;0,MAX($C$4:C1451)+1,""),"")</f>
        <v>1438</v>
      </c>
      <c r="D1452" s="100"/>
      <c r="E1452" s="99">
        <f t="shared" si="146"/>
        <v>38657</v>
      </c>
      <c r="F1452" s="101">
        <f>IFERROR(VLOOKUP(E1452,历史数据!AH:AJ,3,),"")</f>
        <v>5.2127954688264602</v>
      </c>
      <c r="G1452" s="101">
        <f t="shared" si="142"/>
        <v>5.6219999131293408</v>
      </c>
      <c r="H1452" s="105">
        <f t="shared" si="143"/>
        <v>7.7327559542239577E-4</v>
      </c>
      <c r="I1452" s="101">
        <f>IFERROR(VLOOKUP(E1452,历史数据!AH:AJ,2,),"")</f>
        <v>5.4604032535957199</v>
      </c>
      <c r="J1452" s="104">
        <f t="shared" si="144"/>
        <v>0</v>
      </c>
      <c r="K1452" s="104" t="str">
        <f>IFERROR(IF(AND(J1451=$H$2*1,MAX(K$64:K1451)=MAX(L$64:L1451)),MAX(K$64:K1451)+1,""),"")</f>
        <v/>
      </c>
      <c r="L1452" s="104" t="str">
        <f>IFERROR(IF(AND($F1451/INDEX($F$64:$F1452,MATCH(MAX(M$64:M1452),M$64:M1452,0)-1)&lt;(1-$P$2),MAX(K$64:K1452)&gt;MAX(L$64:L1451)),MAX(K$64:K1452),""),"")</f>
        <v/>
      </c>
      <c r="M1452" s="104" t="str">
        <f>IFERROR(IF(E1452="","",IF(K1452&lt;&gt;"",MAX(M$64:M1451)+1,IF(AND($F1451/INDEX($F$64:$F1452,MATCH(MAX(M$64:M1451),M$64:M1451,0)-1)&gt;(1+$O$2),MAX(K$64:K1452)&gt;MAX(L$64:L1451)),MAX(M$64:M1451)+1,""))),"")</f>
        <v/>
      </c>
      <c r="N1452" s="91">
        <f t="shared" si="145"/>
        <v>0</v>
      </c>
      <c r="O1452" s="91" t="str">
        <f>IFERROR(IF(AND(N1451=$H$2*1,MAX(O$64:O1451)=MAX(P$64:P1451)),MAX(O$64:O1451)+1,""),"")</f>
        <v/>
      </c>
      <c r="P1452" s="91" t="str">
        <f>IFERROR(IF(MOD(MAX(Q$64:Q1452),10*MAX(O$64:O1452))&lt;=2,IF(AND(F1451/INDEX($F$64:$F1452,MATCH(MAX(O$64:O1452),O$64:O1452,0)-1)&lt;(1-$P$2),MAX(O$64:O1452)&gt;MAX(P$64:P1451)),MAX(O$64:O1452),""),IF(AND($F1451/INDEX($F$64:$F1452,MATCH(MAX(Q$64:Q1452),Q$64:Q1452,0)-1)&lt;(1-$P$2),MAX(O$64:O1452)&gt;MAX(P$64:P1451)),MAX(O$64:O1452),"")),"")</f>
        <v/>
      </c>
      <c r="Q1452" s="91" t="str">
        <f>IFERROR(IF(E1452="","",IF(O1452&lt;&gt;"",MAX(O$64:O1452)*10+1,IF(AND($F1451/INDEX($F$64:$F1452,MATCH(MAX(Q$64:Q1451),Q$64:Q1451,0)-1)&gt;(1+$O$2),MAX(O$64:O1452)&gt;MAX(P$64:P1451)),MAX(Q$64:Q1451)+1,""))),"")</f>
        <v/>
      </c>
    </row>
    <row r="1453" spans="1:17" x14ac:dyDescent="0.2">
      <c r="A1453" s="13">
        <f>HLOOKUP($E$2,历史数据!$V$3:$AE$5000,ROW(A1451),)</f>
        <v>975963</v>
      </c>
      <c r="B1453" s="41">
        <v>38644</v>
      </c>
      <c r="C1453" s="100">
        <f>IFERROR(IF(A1453&lt;&gt;0,MAX($C$4:C1452)+1,""),"")</f>
        <v>1439</v>
      </c>
      <c r="D1453" s="100"/>
      <c r="E1453" s="99">
        <f t="shared" si="146"/>
        <v>38658</v>
      </c>
      <c r="F1453" s="101">
        <f>IFERROR(VLOOKUP(E1453,历史数据!AH:AJ,3,),"")</f>
        <v>5.35614734421919</v>
      </c>
      <c r="G1453" s="101">
        <f t="shared" si="142"/>
        <v>5.6282987076541726</v>
      </c>
      <c r="H1453" s="105">
        <f t="shared" si="143"/>
        <v>1.12038324833863E-3</v>
      </c>
      <c r="I1453" s="101">
        <f>IFERROR(VLOOKUP(E1453,历史数据!AH:AJ,2,),"")</f>
        <v>5.2258274574985304</v>
      </c>
      <c r="J1453" s="104">
        <f t="shared" si="144"/>
        <v>0</v>
      </c>
      <c r="K1453" s="104" t="str">
        <f>IFERROR(IF(AND(J1452=$H$2*1,MAX(K$64:K1452)=MAX(L$64:L1452)),MAX(K$64:K1452)+1,""),"")</f>
        <v/>
      </c>
      <c r="L1453" s="104" t="str">
        <f>IFERROR(IF(AND($F1452/INDEX($F$64:$F1453,MATCH(MAX(M$64:M1453),M$64:M1453,0)-1)&lt;(1-$P$2),MAX(K$64:K1453)&gt;MAX(L$64:L1452)),MAX(K$64:K1453),""),"")</f>
        <v/>
      </c>
      <c r="M1453" s="104" t="str">
        <f>IFERROR(IF(E1453="","",IF(K1453&lt;&gt;"",MAX(M$64:M1452)+1,IF(AND($F1452/INDEX($F$64:$F1453,MATCH(MAX(M$64:M1452),M$64:M1452,0)-1)&gt;(1+$O$2),MAX(K$64:K1453)&gt;MAX(L$64:L1452)),MAX(M$64:M1452)+1,""))),"")</f>
        <v/>
      </c>
      <c r="N1453" s="91">
        <f t="shared" si="145"/>
        <v>0</v>
      </c>
      <c r="O1453" s="91" t="str">
        <f>IFERROR(IF(AND(N1452=$H$2*1,MAX(O$64:O1452)=MAX(P$64:P1452)),MAX(O$64:O1452)+1,""),"")</f>
        <v/>
      </c>
      <c r="P1453" s="91" t="str">
        <f>IFERROR(IF(MOD(MAX(Q$64:Q1453),10*MAX(O$64:O1453))&lt;=2,IF(AND(F1452/INDEX($F$64:$F1453,MATCH(MAX(O$64:O1453),O$64:O1453,0)-1)&lt;(1-$P$2),MAX(O$64:O1453)&gt;MAX(P$64:P1452)),MAX(O$64:O1453),""),IF(AND($F1452/INDEX($F$64:$F1453,MATCH(MAX(Q$64:Q1453),Q$64:Q1453,0)-1)&lt;(1-$P$2),MAX(O$64:O1453)&gt;MAX(P$64:P1452)),MAX(O$64:O1453),"")),"")</f>
        <v/>
      </c>
      <c r="Q1453" s="91" t="str">
        <f>IFERROR(IF(E1453="","",IF(O1453&lt;&gt;"",MAX(O$64:O1453)*10+1,IF(AND($F1452/INDEX($F$64:$F1453,MATCH(MAX(Q$64:Q1452),Q$64:Q1452,0)-1)&gt;(1+$O$2),MAX(O$64:O1453)&gt;MAX(P$64:P1452)),MAX(Q$64:Q1452)+1,""))),"")</f>
        <v/>
      </c>
    </row>
    <row r="1454" spans="1:17" x14ac:dyDescent="0.2">
      <c r="A1454" s="13">
        <f>HLOOKUP($E$2,历史数据!$V$3:$AE$5000,ROW(A1452),)</f>
        <v>494499</v>
      </c>
      <c r="B1454" s="41">
        <v>38645</v>
      </c>
      <c r="C1454" s="100">
        <f>IFERROR(IF(A1454&lt;&gt;0,MAX($C$4:C1453)+1,""),"")</f>
        <v>1440</v>
      </c>
      <c r="D1454" s="100"/>
      <c r="E1454" s="99">
        <f t="shared" si="146"/>
        <v>38659</v>
      </c>
      <c r="F1454" s="101">
        <f>IFERROR(VLOOKUP(E1454,历史数据!AH:AJ,3,),"")</f>
        <v>5.2909874008588602</v>
      </c>
      <c r="G1454" s="101">
        <f t="shared" si="142"/>
        <v>5.6359007010462117</v>
      </c>
      <c r="H1454" s="105">
        <f t="shared" si="143"/>
        <v>1.3506734071702109E-3</v>
      </c>
      <c r="I1454" s="101">
        <f>IFERROR(VLOOKUP(E1454,历史数据!AH:AJ,2,),"")</f>
        <v>5.4213072875795199</v>
      </c>
      <c r="J1454" s="104">
        <f t="shared" si="144"/>
        <v>0</v>
      </c>
      <c r="K1454" s="104" t="str">
        <f>IFERROR(IF(AND(J1453=$H$2*1,MAX(K$64:K1453)=MAX(L$64:L1453)),MAX(K$64:K1453)+1,""),"")</f>
        <v/>
      </c>
      <c r="L1454" s="104" t="str">
        <f>IFERROR(IF(AND($F1453/INDEX($F$64:$F1454,MATCH(MAX(M$64:M1454),M$64:M1454,0)-1)&lt;(1-$P$2),MAX(K$64:K1454)&gt;MAX(L$64:L1453)),MAX(K$64:K1454),""),"")</f>
        <v/>
      </c>
      <c r="M1454" s="104" t="str">
        <f>IFERROR(IF(E1454="","",IF(K1454&lt;&gt;"",MAX(M$64:M1453)+1,IF(AND($F1453/INDEX($F$64:$F1454,MATCH(MAX(M$64:M1453),M$64:M1453,0)-1)&gt;(1+$O$2),MAX(K$64:K1454)&gt;MAX(L$64:L1453)),MAX(M$64:M1453)+1,""))),"")</f>
        <v/>
      </c>
      <c r="N1454" s="91">
        <f t="shared" si="145"/>
        <v>0</v>
      </c>
      <c r="O1454" s="91" t="str">
        <f>IFERROR(IF(AND(N1453=$H$2*1,MAX(O$64:O1453)=MAX(P$64:P1453)),MAX(O$64:O1453)+1,""),"")</f>
        <v/>
      </c>
      <c r="P1454" s="91" t="str">
        <f>IFERROR(IF(MOD(MAX(Q$64:Q1454),10*MAX(O$64:O1454))&lt;=2,IF(AND(F1453/INDEX($F$64:$F1454,MATCH(MAX(O$64:O1454),O$64:O1454,0)-1)&lt;(1-$P$2),MAX(O$64:O1454)&gt;MAX(P$64:P1453)),MAX(O$64:O1454),""),IF(AND($F1453/INDEX($F$64:$F1454,MATCH(MAX(Q$64:Q1454),Q$64:Q1454,0)-1)&lt;(1-$P$2),MAX(O$64:O1454)&gt;MAX(P$64:P1453)),MAX(O$64:O1454),"")),"")</f>
        <v/>
      </c>
      <c r="Q1454" s="91" t="str">
        <f>IFERROR(IF(E1454="","",IF(O1454&lt;&gt;"",MAX(O$64:O1454)*10+1,IF(AND($F1453/INDEX($F$64:$F1454,MATCH(MAX(Q$64:Q1453),Q$64:Q1453,0)-1)&gt;(1+$O$2),MAX(O$64:O1454)&gt;MAX(P$64:P1453)),MAX(Q$64:Q1453)+1,""))),"")</f>
        <v/>
      </c>
    </row>
    <row r="1455" spans="1:17" x14ac:dyDescent="0.2">
      <c r="A1455" s="13">
        <f>HLOOKUP($E$2,历史数据!$V$3:$AE$5000,ROW(A1453),)</f>
        <v>307501</v>
      </c>
      <c r="B1455" s="41">
        <v>38646</v>
      </c>
      <c r="C1455" s="100">
        <f>IFERROR(IF(A1455&lt;&gt;0,MAX($C$4:C1454)+1,""),"")</f>
        <v>1441</v>
      </c>
      <c r="D1455" s="100"/>
      <c r="E1455" s="99">
        <f t="shared" si="146"/>
        <v>38660</v>
      </c>
      <c r="F1455" s="101">
        <f>IFERROR(VLOOKUP(E1455,历史数据!AH:AJ,3,),"")</f>
        <v>5.3822113215633198</v>
      </c>
      <c r="G1455" s="101">
        <f t="shared" si="142"/>
        <v>5.6421994955710444</v>
      </c>
      <c r="H1455" s="105">
        <f t="shared" si="143"/>
        <v>1.1176198550948424E-3</v>
      </c>
      <c r="I1455" s="101">
        <f>IFERROR(VLOOKUP(E1455,历史数据!AH:AJ,2,),"")</f>
        <v>5.3300833668750602</v>
      </c>
      <c r="J1455" s="104">
        <f t="shared" si="144"/>
        <v>0</v>
      </c>
      <c r="K1455" s="104" t="str">
        <f>IFERROR(IF(AND(J1454=$H$2*1,MAX(K$64:K1454)=MAX(L$64:L1454)),MAX(K$64:K1454)+1,""),"")</f>
        <v/>
      </c>
      <c r="L1455" s="104" t="str">
        <f>IFERROR(IF(AND($F1454/INDEX($F$64:$F1455,MATCH(MAX(M$64:M1455),M$64:M1455,0)-1)&lt;(1-$P$2),MAX(K$64:K1455)&gt;MAX(L$64:L1454)),MAX(K$64:K1455),""),"")</f>
        <v/>
      </c>
      <c r="M1455" s="104" t="str">
        <f>IFERROR(IF(E1455="","",IF(K1455&lt;&gt;"",MAX(M$64:M1454)+1,IF(AND($F1454/INDEX($F$64:$F1455,MATCH(MAX(M$64:M1454),M$64:M1454,0)-1)&gt;(1+$O$2),MAX(K$64:K1455)&gt;MAX(L$64:L1454)),MAX(M$64:M1454)+1,""))),"")</f>
        <v/>
      </c>
      <c r="N1455" s="91">
        <f t="shared" si="145"/>
        <v>0</v>
      </c>
      <c r="O1455" s="91" t="str">
        <f>IFERROR(IF(AND(N1454=$H$2*1,MAX(O$64:O1454)=MAX(P$64:P1454)),MAX(O$64:O1454)+1,""),"")</f>
        <v/>
      </c>
      <c r="P1455" s="91" t="str">
        <f>IFERROR(IF(MOD(MAX(Q$64:Q1455),10*MAX(O$64:O1455))&lt;=2,IF(AND(F1454/INDEX($F$64:$F1455,MATCH(MAX(O$64:O1455),O$64:O1455,0)-1)&lt;(1-$P$2),MAX(O$64:O1455)&gt;MAX(P$64:P1454)),MAX(O$64:O1455),""),IF(AND($F1454/INDEX($F$64:$F1455,MATCH(MAX(Q$64:Q1455),Q$64:Q1455,0)-1)&lt;(1-$P$2),MAX(O$64:O1455)&gt;MAX(P$64:P1454)),MAX(O$64:O1455),"")),"")</f>
        <v/>
      </c>
      <c r="Q1455" s="91" t="str">
        <f>IFERROR(IF(E1455="","",IF(O1455&lt;&gt;"",MAX(O$64:O1455)*10+1,IF(AND($F1454/INDEX($F$64:$F1455,MATCH(MAX(Q$64:Q1454),Q$64:Q1454,0)-1)&gt;(1+$O$2),MAX(O$64:O1455)&gt;MAX(P$64:P1454)),MAX(Q$64:Q1454)+1,""))),"")</f>
        <v/>
      </c>
    </row>
    <row r="1456" spans="1:17" x14ac:dyDescent="0.2">
      <c r="A1456" s="13">
        <f>HLOOKUP($E$2,历史数据!$V$3:$AE$5000,ROW(A1454),)</f>
        <v>138700</v>
      </c>
      <c r="B1456" s="41">
        <v>38649</v>
      </c>
      <c r="C1456" s="100">
        <f>IFERROR(IF(A1456&lt;&gt;0,MAX($C$4:C1455)+1,""),"")</f>
        <v>1442</v>
      </c>
      <c r="D1456" s="100"/>
      <c r="E1456" s="99">
        <f t="shared" si="146"/>
        <v>38663</v>
      </c>
      <c r="F1456" s="101">
        <f>IFERROR(VLOOKUP(E1456,历史数据!AH:AJ,3,),"")</f>
        <v>5.4082752989074603</v>
      </c>
      <c r="G1456" s="101">
        <f t="shared" si="142"/>
        <v>5.647195091228669</v>
      </c>
      <c r="H1456" s="105">
        <f t="shared" si="143"/>
        <v>8.8539862185776919E-4</v>
      </c>
      <c r="I1456" s="101">
        <f>IFERROR(VLOOKUP(E1456,历史数据!AH:AJ,2,),"")</f>
        <v>5.3691793328912603</v>
      </c>
      <c r="J1456" s="104">
        <f t="shared" si="144"/>
        <v>0</v>
      </c>
      <c r="K1456" s="104" t="str">
        <f>IFERROR(IF(AND(J1455=$H$2*1,MAX(K$64:K1455)=MAX(L$64:L1455)),MAX(K$64:K1455)+1,""),"")</f>
        <v/>
      </c>
      <c r="L1456" s="104" t="str">
        <f>IFERROR(IF(AND($F1455/INDEX($F$64:$F1456,MATCH(MAX(M$64:M1456),M$64:M1456,0)-1)&lt;(1-$P$2),MAX(K$64:K1456)&gt;MAX(L$64:L1455)),MAX(K$64:K1456),""),"")</f>
        <v/>
      </c>
      <c r="M1456" s="104" t="str">
        <f>IFERROR(IF(E1456="","",IF(K1456&lt;&gt;"",MAX(M$64:M1455)+1,IF(AND($F1455/INDEX($F$64:$F1456,MATCH(MAX(M$64:M1455),M$64:M1455,0)-1)&gt;(1+$O$2),MAX(K$64:K1456)&gt;MAX(L$64:L1455)),MAX(M$64:M1455)+1,""))),"")</f>
        <v/>
      </c>
      <c r="N1456" s="91">
        <f t="shared" si="145"/>
        <v>0</v>
      </c>
      <c r="O1456" s="91" t="str">
        <f>IFERROR(IF(AND(N1455=$H$2*1,MAX(O$64:O1455)=MAX(P$64:P1455)),MAX(O$64:O1455)+1,""),"")</f>
        <v/>
      </c>
      <c r="P1456" s="91" t="str">
        <f>IFERROR(IF(MOD(MAX(Q$64:Q1456),10*MAX(O$64:O1456))&lt;=2,IF(AND(F1455/INDEX($F$64:$F1456,MATCH(MAX(O$64:O1456),O$64:O1456,0)-1)&lt;(1-$P$2),MAX(O$64:O1456)&gt;MAX(P$64:P1455)),MAX(O$64:O1456),""),IF(AND($F1455/INDEX($F$64:$F1456,MATCH(MAX(Q$64:Q1456),Q$64:Q1456,0)-1)&lt;(1-$P$2),MAX(O$64:O1456)&gt;MAX(P$64:P1455)),MAX(O$64:O1456),"")),"")</f>
        <v/>
      </c>
      <c r="Q1456" s="91" t="str">
        <f>IFERROR(IF(E1456="","",IF(O1456&lt;&gt;"",MAX(O$64:O1456)*10+1,IF(AND($F1455/INDEX($F$64:$F1456,MATCH(MAX(Q$64:Q1455),Q$64:Q1455,0)-1)&gt;(1+$O$2),MAX(O$64:O1456)&gt;MAX(P$64:P1455)),MAX(Q$64:Q1455)+1,""))),"")</f>
        <v/>
      </c>
    </row>
    <row r="1457" spans="1:17" x14ac:dyDescent="0.2">
      <c r="A1457" s="13">
        <f>HLOOKUP($E$2,历史数据!$V$3:$AE$5000,ROW(A1455),)</f>
        <v>338700</v>
      </c>
      <c r="B1457" s="41">
        <v>38650</v>
      </c>
      <c r="C1457" s="100">
        <f>IFERROR(IF(A1457&lt;&gt;0,MAX($C$4:C1456)+1,""),"")</f>
        <v>1443</v>
      </c>
      <c r="D1457" s="100"/>
      <c r="E1457" s="99">
        <f t="shared" si="146"/>
        <v>38664</v>
      </c>
      <c r="F1457" s="101">
        <f>IFERROR(VLOOKUP(E1457,历史数据!AH:AJ,3,),"")</f>
        <v>5.4473712649236496</v>
      </c>
      <c r="G1457" s="101">
        <f t="shared" si="142"/>
        <v>5.6506702882078876</v>
      </c>
      <c r="H1457" s="105">
        <f t="shared" si="143"/>
        <v>6.1538461538468425E-4</v>
      </c>
      <c r="I1457" s="101">
        <f>IFERROR(VLOOKUP(E1457,历史数据!AH:AJ,2,),"")</f>
        <v>5.3952433102353901</v>
      </c>
      <c r="J1457" s="104">
        <f t="shared" si="144"/>
        <v>0</v>
      </c>
      <c r="K1457" s="104" t="str">
        <f>IFERROR(IF(AND(J1456=$H$2*1,MAX(K$64:K1456)=MAX(L$64:L1456)),MAX(K$64:K1456)+1,""),"")</f>
        <v/>
      </c>
      <c r="L1457" s="104" t="str">
        <f>IFERROR(IF(AND($F1456/INDEX($F$64:$F1457,MATCH(MAX(M$64:M1457),M$64:M1457,0)-1)&lt;(1-$P$2),MAX(K$64:K1457)&gt;MAX(L$64:L1456)),MAX(K$64:K1457),""),"")</f>
        <v/>
      </c>
      <c r="M1457" s="104" t="str">
        <f>IFERROR(IF(E1457="","",IF(K1457&lt;&gt;"",MAX(M$64:M1456)+1,IF(AND($F1456/INDEX($F$64:$F1457,MATCH(MAX(M$64:M1456),M$64:M1456,0)-1)&gt;(1+$O$2),MAX(K$64:K1457)&gt;MAX(L$64:L1456)),MAX(M$64:M1456)+1,""))),"")</f>
        <v/>
      </c>
      <c r="N1457" s="91">
        <f t="shared" si="145"/>
        <v>0</v>
      </c>
      <c r="O1457" s="91" t="str">
        <f>IFERROR(IF(AND(N1456=$H$2*1,MAX(O$64:O1456)=MAX(P$64:P1456)),MAX(O$64:O1456)+1,""),"")</f>
        <v/>
      </c>
      <c r="P1457" s="91" t="str">
        <f>IFERROR(IF(MOD(MAX(Q$64:Q1457),10*MAX(O$64:O1457))&lt;=2,IF(AND(F1456/INDEX($F$64:$F1457,MATCH(MAX(O$64:O1457),O$64:O1457,0)-1)&lt;(1-$P$2),MAX(O$64:O1457)&gt;MAX(P$64:P1456)),MAX(O$64:O1457),""),IF(AND($F1456/INDEX($F$64:$F1457,MATCH(MAX(Q$64:Q1457),Q$64:Q1457,0)-1)&lt;(1-$P$2),MAX(O$64:O1457)&gt;MAX(P$64:P1456)),MAX(O$64:O1457),"")),"")</f>
        <v/>
      </c>
      <c r="Q1457" s="91" t="str">
        <f>IFERROR(IF(E1457="","",IF(O1457&lt;&gt;"",MAX(O$64:O1457)*10+1,IF(AND($F1456/INDEX($F$64:$F1457,MATCH(MAX(Q$64:Q1456),Q$64:Q1456,0)-1)&gt;(1+$O$2),MAX(O$64:O1457)&gt;MAX(P$64:P1456)),MAX(Q$64:Q1456)+1,""))),"")</f>
        <v/>
      </c>
    </row>
    <row r="1458" spans="1:17" x14ac:dyDescent="0.2">
      <c r="A1458" s="13">
        <f>HLOOKUP($E$2,历史数据!$V$3:$AE$5000,ROW(A1456),)</f>
        <v>438610</v>
      </c>
      <c r="B1458" s="41">
        <v>38651</v>
      </c>
      <c r="C1458" s="100">
        <f>IFERROR(IF(A1458&lt;&gt;0,MAX($C$4:C1457)+1,""),"")</f>
        <v>1444</v>
      </c>
      <c r="D1458" s="100"/>
      <c r="E1458" s="99">
        <f t="shared" si="146"/>
        <v>38665</v>
      </c>
      <c r="F1458" s="101">
        <f>IFERROR(VLOOKUP(E1458,历史数据!AH:AJ,3,),"")</f>
        <v>5.4864672309398497</v>
      </c>
      <c r="G1458" s="101">
        <f t="shared" si="142"/>
        <v>5.6552314842431111</v>
      </c>
      <c r="H1458" s="105">
        <f t="shared" si="143"/>
        <v>8.0719557195574332E-4</v>
      </c>
      <c r="I1458" s="101">
        <f>IFERROR(VLOOKUP(E1458,历史数据!AH:AJ,2,),"")</f>
        <v>5.5776911516443199</v>
      </c>
      <c r="J1458" s="104">
        <f t="shared" si="144"/>
        <v>0</v>
      </c>
      <c r="K1458" s="104" t="str">
        <f>IFERROR(IF(AND(J1457=$H$2*1,MAX(K$64:K1457)=MAX(L$64:L1457)),MAX(K$64:K1457)+1,""),"")</f>
        <v/>
      </c>
      <c r="L1458" s="104" t="str">
        <f>IFERROR(IF(AND($F1457/INDEX($F$64:$F1458,MATCH(MAX(M$64:M1458),M$64:M1458,0)-1)&lt;(1-$P$2),MAX(K$64:K1458)&gt;MAX(L$64:L1457)),MAX(K$64:K1458),""),"")</f>
        <v/>
      </c>
      <c r="M1458" s="104" t="str">
        <f>IFERROR(IF(E1458="","",IF(K1458&lt;&gt;"",MAX(M$64:M1457)+1,IF(AND($F1457/INDEX($F$64:$F1458,MATCH(MAX(M$64:M1457),M$64:M1457,0)-1)&gt;(1+$O$2),MAX(K$64:K1458)&gt;MAX(L$64:L1457)),MAX(M$64:M1457)+1,""))),"")</f>
        <v/>
      </c>
      <c r="N1458" s="91">
        <f t="shared" si="145"/>
        <v>0</v>
      </c>
      <c r="O1458" s="91" t="str">
        <f>IFERROR(IF(AND(N1457=$H$2*1,MAX(O$64:O1457)=MAX(P$64:P1457)),MAX(O$64:O1457)+1,""),"")</f>
        <v/>
      </c>
      <c r="P1458" s="91" t="str">
        <f>IFERROR(IF(MOD(MAX(Q$64:Q1458),10*MAX(O$64:O1458))&lt;=2,IF(AND(F1457/INDEX($F$64:$F1458,MATCH(MAX(O$64:O1458),O$64:O1458,0)-1)&lt;(1-$P$2),MAX(O$64:O1458)&gt;MAX(P$64:P1457)),MAX(O$64:O1458),""),IF(AND($F1457/INDEX($F$64:$F1458,MATCH(MAX(Q$64:Q1458),Q$64:Q1458,0)-1)&lt;(1-$P$2),MAX(O$64:O1458)&gt;MAX(P$64:P1457)),MAX(O$64:O1458),"")),"")</f>
        <v/>
      </c>
      <c r="Q1458" s="91" t="str">
        <f>IFERROR(IF(E1458="","",IF(O1458&lt;&gt;"",MAX(O$64:O1458)*10+1,IF(AND($F1457/INDEX($F$64:$F1458,MATCH(MAX(Q$64:Q1457),Q$64:Q1457,0)-1)&gt;(1+$O$2),MAX(O$64:O1458)&gt;MAX(P$64:P1457)),MAX(Q$64:Q1457)+1,""))),"")</f>
        <v/>
      </c>
    </row>
    <row r="1459" spans="1:17" x14ac:dyDescent="0.2">
      <c r="A1459" s="13">
        <f>HLOOKUP($E$2,历史数据!$V$3:$AE$5000,ROW(A1457),)</f>
        <v>953275</v>
      </c>
      <c r="B1459" s="41">
        <v>38652</v>
      </c>
      <c r="C1459" s="100">
        <f>IFERROR(IF(A1459&lt;&gt;0,MAX($C$4:C1458)+1,""),"")</f>
        <v>1445</v>
      </c>
      <c r="D1459" s="100"/>
      <c r="E1459" s="99">
        <f t="shared" si="146"/>
        <v>38666</v>
      </c>
      <c r="F1459" s="101">
        <f>IFERROR(VLOOKUP(E1459,历史数据!AH:AJ,3,),"")</f>
        <v>5.4082752989074603</v>
      </c>
      <c r="G1459" s="101">
        <f t="shared" si="142"/>
        <v>5.6584894814111273</v>
      </c>
      <c r="H1459" s="105">
        <f t="shared" si="143"/>
        <v>5.7610323770007632E-4</v>
      </c>
      <c r="I1459" s="101">
        <f>IFERROR(VLOOKUP(E1459,历史数据!AH:AJ,2,),"")</f>
        <v>5.4473712649236496</v>
      </c>
      <c r="J1459" s="104">
        <f t="shared" si="144"/>
        <v>0</v>
      </c>
      <c r="K1459" s="104" t="str">
        <f>IFERROR(IF(AND(J1458=$H$2*1,MAX(K$64:K1458)=MAX(L$64:L1458)),MAX(K$64:K1458)+1,""),"")</f>
        <v/>
      </c>
      <c r="L1459" s="104" t="str">
        <f>IFERROR(IF(AND($F1458/INDEX($F$64:$F1459,MATCH(MAX(M$64:M1459),M$64:M1459,0)-1)&lt;(1-$P$2),MAX(K$64:K1459)&gt;MAX(L$64:L1458)),MAX(K$64:K1459),""),"")</f>
        <v/>
      </c>
      <c r="M1459" s="104" t="str">
        <f>IFERROR(IF(E1459="","",IF(K1459&lt;&gt;"",MAX(M$64:M1458)+1,IF(AND($F1458/INDEX($F$64:$F1459,MATCH(MAX(M$64:M1458),M$64:M1458,0)-1)&gt;(1+$O$2),MAX(K$64:K1459)&gt;MAX(L$64:L1458)),MAX(M$64:M1458)+1,""))),"")</f>
        <v/>
      </c>
      <c r="N1459" s="91">
        <f t="shared" si="145"/>
        <v>0</v>
      </c>
      <c r="O1459" s="91" t="str">
        <f>IFERROR(IF(AND(N1458=$H$2*1,MAX(O$64:O1458)=MAX(P$64:P1458)),MAX(O$64:O1458)+1,""),"")</f>
        <v/>
      </c>
      <c r="P1459" s="91" t="str">
        <f>IFERROR(IF(MOD(MAX(Q$64:Q1459),10*MAX(O$64:O1459))&lt;=2,IF(AND(F1458/INDEX($F$64:$F1459,MATCH(MAX(O$64:O1459),O$64:O1459,0)-1)&lt;(1-$P$2),MAX(O$64:O1459)&gt;MAX(P$64:P1458)),MAX(O$64:O1459),""),IF(AND($F1458/INDEX($F$64:$F1459,MATCH(MAX(Q$64:Q1459),Q$64:Q1459,0)-1)&lt;(1-$P$2),MAX(O$64:O1459)&gt;MAX(P$64:P1458)),MAX(O$64:O1459),"")),"")</f>
        <v/>
      </c>
      <c r="Q1459" s="91" t="str">
        <f>IFERROR(IF(E1459="","",IF(O1459&lt;&gt;"",MAX(O$64:O1459)*10+1,IF(AND($F1458/INDEX($F$64:$F1459,MATCH(MAX(Q$64:Q1458),Q$64:Q1458,0)-1)&gt;(1+$O$2),MAX(O$64:O1459)&gt;MAX(P$64:P1458)),MAX(Q$64:Q1458)+1,""))),"")</f>
        <v/>
      </c>
    </row>
    <row r="1460" spans="1:17" x14ac:dyDescent="0.2">
      <c r="A1460" s="13">
        <f>HLOOKUP($E$2,历史数据!$V$3:$AE$5000,ROW(A1458),)</f>
        <v>1077619</v>
      </c>
      <c r="B1460" s="41">
        <v>38653</v>
      </c>
      <c r="C1460" s="100">
        <f>IFERROR(IF(A1460&lt;&gt;0,MAX($C$4:C1459)+1,""),"")</f>
        <v>1446</v>
      </c>
      <c r="D1460" s="100"/>
      <c r="E1460" s="99">
        <f t="shared" si="146"/>
        <v>38667</v>
      </c>
      <c r="F1460" s="101">
        <f>IFERROR(VLOOKUP(E1460,历史数据!AH:AJ,3,),"")</f>
        <v>5.4734352422677901</v>
      </c>
      <c r="G1460" s="101">
        <f t="shared" si="142"/>
        <v>5.6541454851871054</v>
      </c>
      <c r="H1460" s="105">
        <f t="shared" si="143"/>
        <v>-7.6769537847376501E-4</v>
      </c>
      <c r="I1460" s="101">
        <f>IFERROR(VLOOKUP(E1460,历史数据!AH:AJ,2,),"")</f>
        <v>5.3952433102353901</v>
      </c>
      <c r="J1460" s="104">
        <f t="shared" si="144"/>
        <v>0</v>
      </c>
      <c r="K1460" s="104" t="str">
        <f>IFERROR(IF(AND(J1459=$H$2*1,MAX(K$64:K1459)=MAX(L$64:L1459)),MAX(K$64:K1459)+1,""),"")</f>
        <v/>
      </c>
      <c r="L1460" s="104" t="str">
        <f>IFERROR(IF(AND($F1459/INDEX($F$64:$F1460,MATCH(MAX(M$64:M1460),M$64:M1460,0)-1)&lt;(1-$P$2),MAX(K$64:K1460)&gt;MAX(L$64:L1459)),MAX(K$64:K1460),""),"")</f>
        <v/>
      </c>
      <c r="M1460" s="104" t="str">
        <f>IFERROR(IF(E1460="","",IF(K1460&lt;&gt;"",MAX(M$64:M1459)+1,IF(AND($F1459/INDEX($F$64:$F1460,MATCH(MAX(M$64:M1459),M$64:M1459,0)-1)&gt;(1+$O$2),MAX(K$64:K1460)&gt;MAX(L$64:L1459)),MAX(M$64:M1459)+1,""))),"")</f>
        <v/>
      </c>
      <c r="N1460" s="91">
        <f t="shared" si="145"/>
        <v>0</v>
      </c>
      <c r="O1460" s="91" t="str">
        <f>IFERROR(IF(AND(N1459=$H$2*1,MAX(O$64:O1459)=MAX(P$64:P1459)),MAX(O$64:O1459)+1,""),"")</f>
        <v/>
      </c>
      <c r="P1460" s="91" t="str">
        <f>IFERROR(IF(MOD(MAX(Q$64:Q1460),10*MAX(O$64:O1460))&lt;=2,IF(AND(F1459/INDEX($F$64:$F1460,MATCH(MAX(O$64:O1460),O$64:O1460,0)-1)&lt;(1-$P$2),MAX(O$64:O1460)&gt;MAX(P$64:P1459)),MAX(O$64:O1460),""),IF(AND($F1459/INDEX($F$64:$F1460,MATCH(MAX(Q$64:Q1460),Q$64:Q1460,0)-1)&lt;(1-$P$2),MAX(O$64:O1460)&gt;MAX(P$64:P1459)),MAX(O$64:O1460),"")),"")</f>
        <v/>
      </c>
      <c r="Q1460" s="91" t="str">
        <f>IFERROR(IF(E1460="","",IF(O1460&lt;&gt;"",MAX(O$64:O1460)*10+1,IF(AND($F1459/INDEX($F$64:$F1460,MATCH(MAX(Q$64:Q1459),Q$64:Q1459,0)-1)&gt;(1+$O$2),MAX(O$64:O1460)&gt;MAX(P$64:P1459)),MAX(Q$64:Q1459)+1,""))),"")</f>
        <v/>
      </c>
    </row>
    <row r="1461" spans="1:17" x14ac:dyDescent="0.2">
      <c r="A1461" s="13">
        <f>HLOOKUP($E$2,历史数据!$V$3:$AE$5000,ROW(A1459),)</f>
        <v>178200</v>
      </c>
      <c r="B1461" s="41">
        <v>38656</v>
      </c>
      <c r="C1461" s="100">
        <f>IFERROR(IF(A1461&lt;&gt;0,MAX($C$4:C1460)+1,""),"")</f>
        <v>1447</v>
      </c>
      <c r="D1461" s="100"/>
      <c r="E1461" s="99">
        <f t="shared" si="146"/>
        <v>38670</v>
      </c>
      <c r="F1461" s="101">
        <f>IFERROR(VLOOKUP(E1461,历史数据!AH:AJ,3,),"")</f>
        <v>5.5907231403163804</v>
      </c>
      <c r="G1461" s="101">
        <f t="shared" si="142"/>
        <v>5.6482810902846747</v>
      </c>
      <c r="H1461" s="105">
        <f t="shared" si="143"/>
        <v>-1.0371850030732599E-3</v>
      </c>
      <c r="I1461" s="101">
        <f>IFERROR(VLOOKUP(E1461,历史数据!AH:AJ,2,),"")</f>
        <v>5.5776911516443199</v>
      </c>
      <c r="J1461" s="104">
        <f t="shared" si="144"/>
        <v>0</v>
      </c>
      <c r="K1461" s="104" t="str">
        <f>IFERROR(IF(AND(J1460=$H$2*1,MAX(K$64:K1460)=MAX(L$64:L1460)),MAX(K$64:K1460)+1,""),"")</f>
        <v/>
      </c>
      <c r="L1461" s="104" t="str">
        <f>IFERROR(IF(AND($F1460/INDEX($F$64:$F1461,MATCH(MAX(M$64:M1461),M$64:M1461,0)-1)&lt;(1-$P$2),MAX(K$64:K1461)&gt;MAX(L$64:L1460)),MAX(K$64:K1461),""),"")</f>
        <v/>
      </c>
      <c r="M1461" s="104" t="str">
        <f>IFERROR(IF(E1461="","",IF(K1461&lt;&gt;"",MAX(M$64:M1460)+1,IF(AND($F1460/INDEX($F$64:$F1461,MATCH(MAX(M$64:M1460),M$64:M1460,0)-1)&gt;(1+$O$2),MAX(K$64:K1461)&gt;MAX(L$64:L1460)),MAX(M$64:M1460)+1,""))),"")</f>
        <v/>
      </c>
      <c r="N1461" s="91">
        <f t="shared" si="145"/>
        <v>0</v>
      </c>
      <c r="O1461" s="91" t="str">
        <f>IFERROR(IF(AND(N1460=$H$2*1,MAX(O$64:O1460)=MAX(P$64:P1460)),MAX(O$64:O1460)+1,""),"")</f>
        <v/>
      </c>
      <c r="P1461" s="91" t="str">
        <f>IFERROR(IF(MOD(MAX(Q$64:Q1461),10*MAX(O$64:O1461))&lt;=2,IF(AND(F1460/INDEX($F$64:$F1461,MATCH(MAX(O$64:O1461),O$64:O1461,0)-1)&lt;(1-$P$2),MAX(O$64:O1461)&gt;MAX(P$64:P1460)),MAX(O$64:O1461),""),IF(AND($F1460/INDEX($F$64:$F1461,MATCH(MAX(Q$64:Q1461),Q$64:Q1461,0)-1)&lt;(1-$P$2),MAX(O$64:O1461)&gt;MAX(P$64:P1460)),MAX(O$64:O1461),"")),"")</f>
        <v/>
      </c>
      <c r="Q1461" s="91" t="str">
        <f>IFERROR(IF(E1461="","",IF(O1461&lt;&gt;"",MAX(O$64:O1461)*10+1,IF(AND($F1460/INDEX($F$64:$F1461,MATCH(MAX(Q$64:Q1460),Q$64:Q1460,0)-1)&gt;(1+$O$2),MAX(O$64:O1461)&gt;MAX(P$64:P1460)),MAX(Q$64:Q1460)+1,""))),"")</f>
        <v/>
      </c>
    </row>
    <row r="1462" spans="1:17" x14ac:dyDescent="0.2">
      <c r="A1462" s="13">
        <f>HLOOKUP($E$2,历史数据!$V$3:$AE$5000,ROW(A1460),)</f>
        <v>399111</v>
      </c>
      <c r="B1462" s="41">
        <v>38657</v>
      </c>
      <c r="C1462" s="100">
        <f>IFERROR(IF(A1462&lt;&gt;0,MAX($C$4:C1461)+1,""),"")</f>
        <v>1448</v>
      </c>
      <c r="D1462" s="100"/>
      <c r="E1462" s="99">
        <f t="shared" si="146"/>
        <v>38671</v>
      </c>
      <c r="F1462" s="101">
        <f>IFERROR(VLOOKUP(E1462,历史数据!AH:AJ,3,),"")</f>
        <v>5.6037551289884497</v>
      </c>
      <c r="G1462" s="101">
        <f t="shared" si="142"/>
        <v>5.6452402929278582</v>
      </c>
      <c r="H1462" s="105">
        <f t="shared" si="143"/>
        <v>-5.3835800807555678E-4</v>
      </c>
      <c r="I1462" s="101">
        <f>IFERROR(VLOOKUP(E1462,历史数据!AH:AJ,2,),"")</f>
        <v>5.6167871176605102</v>
      </c>
      <c r="J1462" s="104">
        <f t="shared" si="144"/>
        <v>0</v>
      </c>
      <c r="K1462" s="104" t="str">
        <f>IFERROR(IF(AND(J1461=$H$2*1,MAX(K$64:K1461)=MAX(L$64:L1461)),MAX(K$64:K1461)+1,""),"")</f>
        <v/>
      </c>
      <c r="L1462" s="104" t="str">
        <f>IFERROR(IF(AND($F1461/INDEX($F$64:$F1462,MATCH(MAX(M$64:M1462),M$64:M1462,0)-1)&lt;(1-$P$2),MAX(K$64:K1462)&gt;MAX(L$64:L1461)),MAX(K$64:K1462),""),"")</f>
        <v/>
      </c>
      <c r="M1462" s="104" t="str">
        <f>IFERROR(IF(E1462="","",IF(K1462&lt;&gt;"",MAX(M$64:M1461)+1,IF(AND($F1461/INDEX($F$64:$F1462,MATCH(MAX(M$64:M1461),M$64:M1461,0)-1)&gt;(1+$O$2),MAX(K$64:K1462)&gt;MAX(L$64:L1461)),MAX(M$64:M1461)+1,""))),"")</f>
        <v/>
      </c>
      <c r="N1462" s="91">
        <f t="shared" si="145"/>
        <v>0</v>
      </c>
      <c r="O1462" s="91" t="str">
        <f>IFERROR(IF(AND(N1461=$H$2*1,MAX(O$64:O1461)=MAX(P$64:P1461)),MAX(O$64:O1461)+1,""),"")</f>
        <v/>
      </c>
      <c r="P1462" s="91" t="str">
        <f>IFERROR(IF(MOD(MAX(Q$64:Q1462),10*MAX(O$64:O1462))&lt;=2,IF(AND(F1461/INDEX($F$64:$F1462,MATCH(MAX(O$64:O1462),O$64:O1462,0)-1)&lt;(1-$P$2),MAX(O$64:O1462)&gt;MAX(P$64:P1461)),MAX(O$64:O1462),""),IF(AND($F1461/INDEX($F$64:$F1462,MATCH(MAX(Q$64:Q1462),Q$64:Q1462,0)-1)&lt;(1-$P$2),MAX(O$64:O1462)&gt;MAX(P$64:P1461)),MAX(O$64:O1462),"")),"")</f>
        <v/>
      </c>
      <c r="Q1462" s="91" t="str">
        <f>IFERROR(IF(E1462="","",IF(O1462&lt;&gt;"",MAX(O$64:O1462)*10+1,IF(AND($F1461/INDEX($F$64:$F1462,MATCH(MAX(Q$64:Q1461),Q$64:Q1461,0)-1)&gt;(1+$O$2),MAX(O$64:O1462)&gt;MAX(P$64:P1461)),MAX(Q$64:Q1461)+1,""))),"")</f>
        <v/>
      </c>
    </row>
    <row r="1463" spans="1:17" x14ac:dyDescent="0.2">
      <c r="A1463" s="13">
        <f>HLOOKUP($E$2,历史数据!$V$3:$AE$5000,ROW(A1461),)</f>
        <v>336110</v>
      </c>
      <c r="B1463" s="41">
        <v>38658</v>
      </c>
      <c r="C1463" s="100">
        <f>IFERROR(IF(A1463&lt;&gt;0,MAX($C$4:C1462)+1,""),"")</f>
        <v>1449</v>
      </c>
      <c r="D1463" s="100"/>
      <c r="E1463" s="99">
        <f t="shared" si="146"/>
        <v>38672</v>
      </c>
      <c r="F1463" s="101">
        <f>IFERROR(VLOOKUP(E1463,历史数据!AH:AJ,3,),"")</f>
        <v>5.5385951856281199</v>
      </c>
      <c r="G1463" s="101">
        <f t="shared" si="142"/>
        <v>5.6406790968926375</v>
      </c>
      <c r="H1463" s="105">
        <f t="shared" si="143"/>
        <v>-8.0797199030391287E-4</v>
      </c>
      <c r="I1463" s="101">
        <f>IFERROR(VLOOKUP(E1463,历史数据!AH:AJ,2,),"")</f>
        <v>5.5776911516443199</v>
      </c>
      <c r="J1463" s="104">
        <f t="shared" si="144"/>
        <v>0</v>
      </c>
      <c r="K1463" s="104" t="str">
        <f>IFERROR(IF(AND(J1462=$H$2*1,MAX(K$64:K1462)=MAX(L$64:L1462)),MAX(K$64:K1462)+1,""),"")</f>
        <v/>
      </c>
      <c r="L1463" s="104" t="str">
        <f>IFERROR(IF(AND($F1462/INDEX($F$64:$F1463,MATCH(MAX(M$64:M1463),M$64:M1463,0)-1)&lt;(1-$P$2),MAX(K$64:K1463)&gt;MAX(L$64:L1462)),MAX(K$64:K1463),""),"")</f>
        <v/>
      </c>
      <c r="M1463" s="104" t="str">
        <f>IFERROR(IF(E1463="","",IF(K1463&lt;&gt;"",MAX(M$64:M1462)+1,IF(AND($F1462/INDEX($F$64:$F1463,MATCH(MAX(M$64:M1462),M$64:M1462,0)-1)&gt;(1+$O$2),MAX(K$64:K1463)&gt;MAX(L$64:L1462)),MAX(M$64:M1462)+1,""))),"")</f>
        <v/>
      </c>
      <c r="N1463" s="91">
        <f t="shared" si="145"/>
        <v>0</v>
      </c>
      <c r="O1463" s="91" t="str">
        <f>IFERROR(IF(AND(N1462=$H$2*1,MAX(O$64:O1462)=MAX(P$64:P1462)),MAX(O$64:O1462)+1,""),"")</f>
        <v/>
      </c>
      <c r="P1463" s="91" t="str">
        <f>IFERROR(IF(MOD(MAX(Q$64:Q1463),10*MAX(O$64:O1463))&lt;=2,IF(AND(F1462/INDEX($F$64:$F1463,MATCH(MAX(O$64:O1463),O$64:O1463,0)-1)&lt;(1-$P$2),MAX(O$64:O1463)&gt;MAX(P$64:P1462)),MAX(O$64:O1463),""),IF(AND($F1462/INDEX($F$64:$F1463,MATCH(MAX(Q$64:Q1463),Q$64:Q1463,0)-1)&lt;(1-$P$2),MAX(O$64:O1463)&gt;MAX(P$64:P1462)),MAX(O$64:O1463),"")),"")</f>
        <v/>
      </c>
      <c r="Q1463" s="91" t="str">
        <f>IFERROR(IF(E1463="","",IF(O1463&lt;&gt;"",MAX(O$64:O1463)*10+1,IF(AND($F1462/INDEX($F$64:$F1463,MATCH(MAX(Q$64:Q1462),Q$64:Q1462,0)-1)&gt;(1+$O$2),MAX(O$64:O1463)&gt;MAX(P$64:P1462)),MAX(Q$64:Q1462)+1,""))),"")</f>
        <v/>
      </c>
    </row>
    <row r="1464" spans="1:17" x14ac:dyDescent="0.2">
      <c r="A1464" s="13">
        <f>HLOOKUP($E$2,历史数据!$V$3:$AE$5000,ROW(A1462),)</f>
        <v>221911</v>
      </c>
      <c r="B1464" s="41">
        <v>38659</v>
      </c>
      <c r="C1464" s="100">
        <f>IFERROR(IF(A1464&lt;&gt;0,MAX($C$4:C1463)+1,""),"")</f>
        <v>1450</v>
      </c>
      <c r="D1464" s="100"/>
      <c r="E1464" s="99">
        <f t="shared" si="146"/>
        <v>38673</v>
      </c>
      <c r="F1464" s="101">
        <f>IFERROR(VLOOKUP(E1464,历史数据!AH:AJ,3,),"")</f>
        <v>5.4734352422677901</v>
      </c>
      <c r="G1464" s="101">
        <f t="shared" si="142"/>
        <v>5.6411134965150387</v>
      </c>
      <c r="H1464" s="105">
        <f t="shared" si="143"/>
        <v>7.7011936850057694E-5</v>
      </c>
      <c r="I1464" s="101">
        <f>IFERROR(VLOOKUP(E1464,历史数据!AH:AJ,2,),"")</f>
        <v>5.4864672309398497</v>
      </c>
      <c r="J1464" s="104">
        <f t="shared" si="144"/>
        <v>0</v>
      </c>
      <c r="K1464" s="104" t="str">
        <f>IFERROR(IF(AND(J1463=$H$2*1,MAX(K$64:K1463)=MAX(L$64:L1463)),MAX(K$64:K1463)+1,""),"")</f>
        <v/>
      </c>
      <c r="L1464" s="104" t="str">
        <f>IFERROR(IF(AND($F1463/INDEX($F$64:$F1464,MATCH(MAX(M$64:M1464),M$64:M1464,0)-1)&lt;(1-$P$2),MAX(K$64:K1464)&gt;MAX(L$64:L1463)),MAX(K$64:K1464),""),"")</f>
        <v/>
      </c>
      <c r="M1464" s="104" t="str">
        <f>IFERROR(IF(E1464="","",IF(K1464&lt;&gt;"",MAX(M$64:M1463)+1,IF(AND($F1463/INDEX($F$64:$F1464,MATCH(MAX(M$64:M1463),M$64:M1463,0)-1)&gt;(1+$O$2),MAX(K$64:K1464)&gt;MAX(L$64:L1463)),MAX(M$64:M1463)+1,""))),"")</f>
        <v/>
      </c>
      <c r="N1464" s="91">
        <f t="shared" si="145"/>
        <v>0</v>
      </c>
      <c r="O1464" s="91" t="str">
        <f>IFERROR(IF(AND(N1463=$H$2*1,MAX(O$64:O1463)=MAX(P$64:P1463)),MAX(O$64:O1463)+1,""),"")</f>
        <v/>
      </c>
      <c r="P1464" s="91" t="str">
        <f>IFERROR(IF(MOD(MAX(Q$64:Q1464),10*MAX(O$64:O1464))&lt;=2,IF(AND(F1463/INDEX($F$64:$F1464,MATCH(MAX(O$64:O1464),O$64:O1464,0)-1)&lt;(1-$P$2),MAX(O$64:O1464)&gt;MAX(P$64:P1463)),MAX(O$64:O1464),""),IF(AND($F1463/INDEX($F$64:$F1464,MATCH(MAX(Q$64:Q1464),Q$64:Q1464,0)-1)&lt;(1-$P$2),MAX(O$64:O1464)&gt;MAX(P$64:P1463)),MAX(O$64:O1464),"")),"")</f>
        <v/>
      </c>
      <c r="Q1464" s="91" t="str">
        <f>IFERROR(IF(E1464="","",IF(O1464&lt;&gt;"",MAX(O$64:O1464)*10+1,IF(AND($F1463/INDEX($F$64:$F1464,MATCH(MAX(Q$64:Q1463),Q$64:Q1463,0)-1)&gt;(1+$O$2),MAX(O$64:O1464)&gt;MAX(P$64:P1463)),MAX(Q$64:Q1463)+1,""))),"")</f>
        <v/>
      </c>
    </row>
    <row r="1465" spans="1:17" x14ac:dyDescent="0.2">
      <c r="A1465" s="13">
        <f>HLOOKUP($E$2,历史数据!$V$3:$AE$5000,ROW(A1463),)</f>
        <v>139180</v>
      </c>
      <c r="B1465" s="41">
        <v>38660</v>
      </c>
      <c r="C1465" s="100">
        <f>IFERROR(IF(A1465&lt;&gt;0,MAX($C$4:C1464)+1,""),"")</f>
        <v>1451</v>
      </c>
      <c r="D1465" s="100"/>
      <c r="E1465" s="99">
        <f t="shared" si="146"/>
        <v>38674</v>
      </c>
      <c r="F1465" s="101">
        <f>IFERROR(VLOOKUP(E1465,历史数据!AH:AJ,3,),"")</f>
        <v>5.5646591629722497</v>
      </c>
      <c r="G1465" s="101">
        <f t="shared" si="142"/>
        <v>5.6450230931166594</v>
      </c>
      <c r="H1465" s="105">
        <f t="shared" si="143"/>
        <v>6.9305405821662447E-4</v>
      </c>
      <c r="I1465" s="101">
        <f>IFERROR(VLOOKUP(E1465,历史数据!AH:AJ,2,),"")</f>
        <v>5.4082752989074603</v>
      </c>
      <c r="J1465" s="104">
        <f t="shared" si="144"/>
        <v>0</v>
      </c>
      <c r="K1465" s="104" t="str">
        <f>IFERROR(IF(AND(J1464=$H$2*1,MAX(K$64:K1464)=MAX(L$64:L1464)),MAX(K$64:K1464)+1,""),"")</f>
        <v/>
      </c>
      <c r="L1465" s="104" t="str">
        <f>IFERROR(IF(AND($F1464/INDEX($F$64:$F1465,MATCH(MAX(M$64:M1465),M$64:M1465,0)-1)&lt;(1-$P$2),MAX(K$64:K1465)&gt;MAX(L$64:L1464)),MAX(K$64:K1465),""),"")</f>
        <v/>
      </c>
      <c r="M1465" s="104" t="str">
        <f>IFERROR(IF(E1465="","",IF(K1465&lt;&gt;"",MAX(M$64:M1464)+1,IF(AND($F1464/INDEX($F$64:$F1465,MATCH(MAX(M$64:M1464),M$64:M1464,0)-1)&gt;(1+$O$2),MAX(K$64:K1465)&gt;MAX(L$64:L1464)),MAX(M$64:M1464)+1,""))),"")</f>
        <v/>
      </c>
      <c r="N1465" s="91">
        <f t="shared" si="145"/>
        <v>0</v>
      </c>
      <c r="O1465" s="91" t="str">
        <f>IFERROR(IF(AND(N1464=$H$2*1,MAX(O$64:O1464)=MAX(P$64:P1464)),MAX(O$64:O1464)+1,""),"")</f>
        <v/>
      </c>
      <c r="P1465" s="91" t="str">
        <f>IFERROR(IF(MOD(MAX(Q$64:Q1465),10*MAX(O$64:O1465))&lt;=2,IF(AND(F1464/INDEX($F$64:$F1465,MATCH(MAX(O$64:O1465),O$64:O1465,0)-1)&lt;(1-$P$2),MAX(O$64:O1465)&gt;MAX(P$64:P1464)),MAX(O$64:O1465),""),IF(AND($F1464/INDEX($F$64:$F1465,MATCH(MAX(Q$64:Q1465),Q$64:Q1465,0)-1)&lt;(1-$P$2),MAX(O$64:O1465)&gt;MAX(P$64:P1464)),MAX(O$64:O1465),"")),"")</f>
        <v/>
      </c>
      <c r="Q1465" s="91" t="str">
        <f>IFERROR(IF(E1465="","",IF(O1465&lt;&gt;"",MAX(O$64:O1465)*10+1,IF(AND($F1464/INDEX($F$64:$F1465,MATCH(MAX(Q$64:Q1464),Q$64:Q1464,0)-1)&gt;(1+$O$2),MAX(O$64:O1465)&gt;MAX(P$64:P1464)),MAX(Q$64:Q1464)+1,""))),"")</f>
        <v/>
      </c>
    </row>
    <row r="1466" spans="1:17" x14ac:dyDescent="0.2">
      <c r="A1466" s="13">
        <f>HLOOKUP($E$2,历史数据!$V$3:$AE$5000,ROW(A1464),)</f>
        <v>93663</v>
      </c>
      <c r="B1466" s="41">
        <v>38663</v>
      </c>
      <c r="C1466" s="100">
        <f>IFERROR(IF(A1466&lt;&gt;0,MAX($C$4:C1465)+1,""),"")</f>
        <v>1452</v>
      </c>
      <c r="D1466" s="100"/>
      <c r="E1466" s="99">
        <f t="shared" si="146"/>
        <v>38677</v>
      </c>
      <c r="F1466" s="101">
        <f>IFERROR(VLOOKUP(E1466,历史数据!AH:AJ,3,),"")</f>
        <v>5.6037551289884497</v>
      </c>
      <c r="G1466" s="101">
        <f t="shared" si="142"/>
        <v>5.6487154899070777</v>
      </c>
      <c r="H1466" s="105">
        <f t="shared" si="143"/>
        <v>6.5409772989610815E-4</v>
      </c>
      <c r="I1466" s="101">
        <f>IFERROR(VLOOKUP(E1466,历史数据!AH:AJ,2,),"")</f>
        <v>5.5646591629722497</v>
      </c>
      <c r="J1466" s="104">
        <f t="shared" si="144"/>
        <v>0</v>
      </c>
      <c r="K1466" s="104" t="str">
        <f>IFERROR(IF(AND(J1465=$H$2*1,MAX(K$64:K1465)=MAX(L$64:L1465)),MAX(K$64:K1465)+1,""),"")</f>
        <v/>
      </c>
      <c r="L1466" s="104" t="str">
        <f>IFERROR(IF(AND($F1465/INDEX($F$64:$F1466,MATCH(MAX(M$64:M1466),M$64:M1466,0)-1)&lt;(1-$P$2),MAX(K$64:K1466)&gt;MAX(L$64:L1465)),MAX(K$64:K1466),""),"")</f>
        <v/>
      </c>
      <c r="M1466" s="104" t="str">
        <f>IFERROR(IF(E1466="","",IF(K1466&lt;&gt;"",MAX(M$64:M1465)+1,IF(AND($F1465/INDEX($F$64:$F1466,MATCH(MAX(M$64:M1465),M$64:M1465,0)-1)&gt;(1+$O$2),MAX(K$64:K1466)&gt;MAX(L$64:L1465)),MAX(M$64:M1465)+1,""))),"")</f>
        <v/>
      </c>
      <c r="N1466" s="91">
        <f t="shared" si="145"/>
        <v>0</v>
      </c>
      <c r="O1466" s="91" t="str">
        <f>IFERROR(IF(AND(N1465=$H$2*1,MAX(O$64:O1465)=MAX(P$64:P1465)),MAX(O$64:O1465)+1,""),"")</f>
        <v/>
      </c>
      <c r="P1466" s="91" t="str">
        <f>IFERROR(IF(MOD(MAX(Q$64:Q1466),10*MAX(O$64:O1466))&lt;=2,IF(AND(F1465/INDEX($F$64:$F1466,MATCH(MAX(O$64:O1466),O$64:O1466,0)-1)&lt;(1-$P$2),MAX(O$64:O1466)&gt;MAX(P$64:P1465)),MAX(O$64:O1466),""),IF(AND($F1465/INDEX($F$64:$F1466,MATCH(MAX(Q$64:Q1466),Q$64:Q1466,0)-1)&lt;(1-$P$2),MAX(O$64:O1466)&gt;MAX(P$64:P1465)),MAX(O$64:O1466),"")),"")</f>
        <v/>
      </c>
      <c r="Q1466" s="91" t="str">
        <f>IFERROR(IF(E1466="","",IF(O1466&lt;&gt;"",MAX(O$64:O1466)*10+1,IF(AND($F1465/INDEX($F$64:$F1466,MATCH(MAX(Q$64:Q1465),Q$64:Q1465,0)-1)&gt;(1+$O$2),MAX(O$64:O1466)&gt;MAX(P$64:P1465)),MAX(Q$64:Q1465)+1,""))),"")</f>
        <v/>
      </c>
    </row>
    <row r="1467" spans="1:17" x14ac:dyDescent="0.2">
      <c r="A1467" s="13">
        <f>HLOOKUP($E$2,历史数据!$V$3:$AE$5000,ROW(A1465),)</f>
        <v>195000</v>
      </c>
      <c r="B1467" s="41">
        <v>38664</v>
      </c>
      <c r="C1467" s="100">
        <f>IFERROR(IF(A1467&lt;&gt;0,MAX($C$4:C1466)+1,""),"")</f>
        <v>1453</v>
      </c>
      <c r="D1467" s="100"/>
      <c r="E1467" s="99">
        <f t="shared" si="146"/>
        <v>38678</v>
      </c>
      <c r="F1467" s="101">
        <f>IFERROR(VLOOKUP(E1467,历史数据!AH:AJ,3,),"")</f>
        <v>5.5125312082839804</v>
      </c>
      <c r="G1467" s="101">
        <f t="shared" si="142"/>
        <v>5.6524078866974969</v>
      </c>
      <c r="H1467" s="105">
        <f t="shared" si="143"/>
        <v>6.5367016572470682E-4</v>
      </c>
      <c r="I1467" s="101">
        <f>IFERROR(VLOOKUP(E1467,历史数据!AH:AJ,2,),"")</f>
        <v>5.6037551289884497</v>
      </c>
      <c r="J1467" s="104">
        <f t="shared" si="144"/>
        <v>0</v>
      </c>
      <c r="K1467" s="104" t="str">
        <f>IFERROR(IF(AND(J1466=$H$2*1,MAX(K$64:K1466)=MAX(L$64:L1466)),MAX(K$64:K1466)+1,""),"")</f>
        <v/>
      </c>
      <c r="L1467" s="104" t="str">
        <f>IFERROR(IF(AND($F1466/INDEX($F$64:$F1467,MATCH(MAX(M$64:M1467),M$64:M1467,0)-1)&lt;(1-$P$2),MAX(K$64:K1467)&gt;MAX(L$64:L1466)),MAX(K$64:K1467),""),"")</f>
        <v/>
      </c>
      <c r="M1467" s="104" t="str">
        <f>IFERROR(IF(E1467="","",IF(K1467&lt;&gt;"",MAX(M$64:M1466)+1,IF(AND($F1466/INDEX($F$64:$F1467,MATCH(MAX(M$64:M1466),M$64:M1466,0)-1)&gt;(1+$O$2),MAX(K$64:K1467)&gt;MAX(L$64:L1466)),MAX(M$64:M1466)+1,""))),"")</f>
        <v/>
      </c>
      <c r="N1467" s="91">
        <f t="shared" si="145"/>
        <v>0</v>
      </c>
      <c r="O1467" s="91" t="str">
        <f>IFERROR(IF(AND(N1466=$H$2*1,MAX(O$64:O1466)=MAX(P$64:P1466)),MAX(O$64:O1466)+1,""),"")</f>
        <v/>
      </c>
      <c r="P1467" s="91" t="str">
        <f>IFERROR(IF(MOD(MAX(Q$64:Q1467),10*MAX(O$64:O1467))&lt;=2,IF(AND(F1466/INDEX($F$64:$F1467,MATCH(MAX(O$64:O1467),O$64:O1467,0)-1)&lt;(1-$P$2),MAX(O$64:O1467)&gt;MAX(P$64:P1466)),MAX(O$64:O1467),""),IF(AND($F1466/INDEX($F$64:$F1467,MATCH(MAX(Q$64:Q1467),Q$64:Q1467,0)-1)&lt;(1-$P$2),MAX(O$64:O1467)&gt;MAX(P$64:P1466)),MAX(O$64:O1467),"")),"")</f>
        <v/>
      </c>
      <c r="Q1467" s="91" t="str">
        <f>IFERROR(IF(E1467="","",IF(O1467&lt;&gt;"",MAX(O$64:O1467)*10+1,IF(AND($F1466/INDEX($F$64:$F1467,MATCH(MAX(Q$64:Q1466),Q$64:Q1466,0)-1)&gt;(1+$O$2),MAX(O$64:O1467)&gt;MAX(P$64:P1466)),MAX(Q$64:Q1466)+1,""))),"")</f>
        <v/>
      </c>
    </row>
    <row r="1468" spans="1:17" x14ac:dyDescent="0.2">
      <c r="A1468" s="13">
        <f>HLOOKUP($E$2,历史数据!$V$3:$AE$5000,ROW(A1466),)</f>
        <v>384464</v>
      </c>
      <c r="B1468" s="41">
        <v>38665</v>
      </c>
      <c r="C1468" s="100">
        <f>IFERROR(IF(A1468&lt;&gt;0,MAX($C$4:C1467)+1,""),"")</f>
        <v>1454</v>
      </c>
      <c r="D1468" s="100"/>
      <c r="E1468" s="99">
        <f t="shared" si="146"/>
        <v>38679</v>
      </c>
      <c r="F1468" s="101">
        <f>IFERROR(VLOOKUP(E1468,历史数据!AH:AJ,3,),"")</f>
        <v>5.5646591629722497</v>
      </c>
      <c r="G1468" s="101">
        <f t="shared" si="142"/>
        <v>5.6552314842431111</v>
      </c>
      <c r="H1468" s="105">
        <f t="shared" si="143"/>
        <v>4.9953888718112793E-4</v>
      </c>
      <c r="I1468" s="101">
        <f>IFERROR(VLOOKUP(E1468,历史数据!AH:AJ,2,),"")</f>
        <v>5.5125312082839804</v>
      </c>
      <c r="J1468" s="104">
        <f t="shared" si="144"/>
        <v>0</v>
      </c>
      <c r="K1468" s="104" t="str">
        <f>IFERROR(IF(AND(J1467=$H$2*1,MAX(K$64:K1467)=MAX(L$64:L1467)),MAX(K$64:K1467)+1,""),"")</f>
        <v/>
      </c>
      <c r="L1468" s="104" t="str">
        <f>IFERROR(IF(AND($F1467/INDEX($F$64:$F1468,MATCH(MAX(M$64:M1468),M$64:M1468,0)-1)&lt;(1-$P$2),MAX(K$64:K1468)&gt;MAX(L$64:L1467)),MAX(K$64:K1468),""),"")</f>
        <v/>
      </c>
      <c r="M1468" s="104" t="str">
        <f>IFERROR(IF(E1468="","",IF(K1468&lt;&gt;"",MAX(M$64:M1467)+1,IF(AND($F1467/INDEX($F$64:$F1468,MATCH(MAX(M$64:M1467),M$64:M1467,0)-1)&gt;(1+$O$2),MAX(K$64:K1468)&gt;MAX(L$64:L1467)),MAX(M$64:M1467)+1,""))),"")</f>
        <v/>
      </c>
      <c r="N1468" s="91">
        <f t="shared" si="145"/>
        <v>0</v>
      </c>
      <c r="O1468" s="91" t="str">
        <f>IFERROR(IF(AND(N1467=$H$2*1,MAX(O$64:O1467)=MAX(P$64:P1467)),MAX(O$64:O1467)+1,""),"")</f>
        <v/>
      </c>
      <c r="P1468" s="91" t="str">
        <f>IFERROR(IF(MOD(MAX(Q$64:Q1468),10*MAX(O$64:O1468))&lt;=2,IF(AND(F1467/INDEX($F$64:$F1468,MATCH(MAX(O$64:O1468),O$64:O1468,0)-1)&lt;(1-$P$2),MAX(O$64:O1468)&gt;MAX(P$64:P1467)),MAX(O$64:O1468),""),IF(AND($F1467/INDEX($F$64:$F1468,MATCH(MAX(Q$64:Q1468),Q$64:Q1468,0)-1)&lt;(1-$P$2),MAX(O$64:O1468)&gt;MAX(P$64:P1467)),MAX(O$64:O1468),"")),"")</f>
        <v/>
      </c>
      <c r="Q1468" s="91" t="str">
        <f>IFERROR(IF(E1468="","",IF(O1468&lt;&gt;"",MAX(O$64:O1468)*10+1,IF(AND($F1467/INDEX($F$64:$F1468,MATCH(MAX(Q$64:Q1467),Q$64:Q1467,0)-1)&gt;(1+$O$2),MAX(O$64:O1468)&gt;MAX(P$64:P1467)),MAX(Q$64:Q1467)+1,""))),"")</f>
        <v/>
      </c>
    </row>
    <row r="1469" spans="1:17" x14ac:dyDescent="0.2">
      <c r="A1469" s="13">
        <f>HLOOKUP($E$2,历史数据!$V$3:$AE$5000,ROW(A1467),)</f>
        <v>219300</v>
      </c>
      <c r="B1469" s="41">
        <v>38666</v>
      </c>
      <c r="C1469" s="100">
        <f>IFERROR(IF(A1469&lt;&gt;0,MAX($C$4:C1468)+1,""),"")</f>
        <v>1455</v>
      </c>
      <c r="D1469" s="100"/>
      <c r="E1469" s="99">
        <f t="shared" si="146"/>
        <v>38680</v>
      </c>
      <c r="F1469" s="101">
        <f>IFERROR(VLOOKUP(E1469,历史数据!AH:AJ,3,),"")</f>
        <v>5.5255631969560497</v>
      </c>
      <c r="G1469" s="101">
        <f t="shared" si="142"/>
        <v>5.6543626849983069</v>
      </c>
      <c r="H1469" s="105">
        <f t="shared" si="143"/>
        <v>-1.5362753005332408E-4</v>
      </c>
      <c r="I1469" s="101">
        <f>IFERROR(VLOOKUP(E1469,历史数据!AH:AJ,2,),"")</f>
        <v>5.5646591629722497</v>
      </c>
      <c r="J1469" s="104">
        <f t="shared" si="144"/>
        <v>0</v>
      </c>
      <c r="K1469" s="104" t="str">
        <f>IFERROR(IF(AND(J1468=$H$2*1,MAX(K$64:K1468)=MAX(L$64:L1468)),MAX(K$64:K1468)+1,""),"")</f>
        <v/>
      </c>
      <c r="L1469" s="104" t="str">
        <f>IFERROR(IF(AND($F1468/INDEX($F$64:$F1469,MATCH(MAX(M$64:M1469),M$64:M1469,0)-1)&lt;(1-$P$2),MAX(K$64:K1469)&gt;MAX(L$64:L1468)),MAX(K$64:K1469),""),"")</f>
        <v/>
      </c>
      <c r="M1469" s="104" t="str">
        <f>IFERROR(IF(E1469="","",IF(K1469&lt;&gt;"",MAX(M$64:M1468)+1,IF(AND($F1468/INDEX($F$64:$F1469,MATCH(MAX(M$64:M1468),M$64:M1468,0)-1)&gt;(1+$O$2),MAX(K$64:K1469)&gt;MAX(L$64:L1468)),MAX(M$64:M1468)+1,""))),"")</f>
        <v/>
      </c>
      <c r="N1469" s="91">
        <f t="shared" si="145"/>
        <v>0</v>
      </c>
      <c r="O1469" s="91" t="str">
        <f>IFERROR(IF(AND(N1468=$H$2*1,MAX(O$64:O1468)=MAX(P$64:P1468)),MAX(O$64:O1468)+1,""),"")</f>
        <v/>
      </c>
      <c r="P1469" s="91" t="str">
        <f>IFERROR(IF(MOD(MAX(Q$64:Q1469),10*MAX(O$64:O1469))&lt;=2,IF(AND(F1468/INDEX($F$64:$F1469,MATCH(MAX(O$64:O1469),O$64:O1469,0)-1)&lt;(1-$P$2),MAX(O$64:O1469)&gt;MAX(P$64:P1468)),MAX(O$64:O1469),""),IF(AND($F1468/INDEX($F$64:$F1469,MATCH(MAX(Q$64:Q1469),Q$64:Q1469,0)-1)&lt;(1-$P$2),MAX(O$64:O1469)&gt;MAX(P$64:P1468)),MAX(O$64:O1469),"")),"")</f>
        <v/>
      </c>
      <c r="Q1469" s="91" t="str">
        <f>IFERROR(IF(E1469="","",IF(O1469&lt;&gt;"",MAX(O$64:O1469)*10+1,IF(AND($F1468/INDEX($F$64:$F1469,MATCH(MAX(Q$64:Q1468),Q$64:Q1468,0)-1)&gt;(1+$O$2),MAX(O$64:O1469)&gt;MAX(P$64:P1468)),MAX(Q$64:Q1468)+1,""))),"")</f>
        <v/>
      </c>
    </row>
    <row r="1470" spans="1:17" x14ac:dyDescent="0.2">
      <c r="A1470" s="13">
        <f>HLOOKUP($E$2,历史数据!$V$3:$AE$5000,ROW(A1468),)</f>
        <v>251601</v>
      </c>
      <c r="B1470" s="41">
        <v>38667</v>
      </c>
      <c r="C1470" s="100">
        <f>IFERROR(IF(A1470&lt;&gt;0,MAX($C$4:C1469)+1,""),"")</f>
        <v>1456</v>
      </c>
      <c r="D1470" s="100"/>
      <c r="E1470" s="99">
        <f t="shared" si="146"/>
        <v>38681</v>
      </c>
      <c r="F1470" s="101">
        <f>IFERROR(VLOOKUP(E1470,历史数据!AH:AJ,3,),"")</f>
        <v>5.6037551289884497</v>
      </c>
      <c r="G1470" s="101">
        <f t="shared" si="142"/>
        <v>5.6565346831103174</v>
      </c>
      <c r="H1470" s="105">
        <f t="shared" si="143"/>
        <v>3.8412783774433024E-4</v>
      </c>
      <c r="I1470" s="101">
        <f>IFERROR(VLOOKUP(E1470,历史数据!AH:AJ,2,),"")</f>
        <v>5.5516271743001804</v>
      </c>
      <c r="J1470" s="104">
        <f t="shared" si="144"/>
        <v>0</v>
      </c>
      <c r="K1470" s="104" t="str">
        <f>IFERROR(IF(AND(J1469=$H$2*1,MAX(K$64:K1469)=MAX(L$64:L1469)),MAX(K$64:K1469)+1,""),"")</f>
        <v/>
      </c>
      <c r="L1470" s="104" t="str">
        <f>IFERROR(IF(AND($F1469/INDEX($F$64:$F1470,MATCH(MAX(M$64:M1470),M$64:M1470,0)-1)&lt;(1-$P$2),MAX(K$64:K1470)&gt;MAX(L$64:L1469)),MAX(K$64:K1470),""),"")</f>
        <v/>
      </c>
      <c r="M1470" s="104" t="str">
        <f>IFERROR(IF(E1470="","",IF(K1470&lt;&gt;"",MAX(M$64:M1469)+1,IF(AND($F1469/INDEX($F$64:$F1470,MATCH(MAX(M$64:M1469),M$64:M1469,0)-1)&gt;(1+$O$2),MAX(K$64:K1470)&gt;MAX(L$64:L1469)),MAX(M$64:M1469)+1,""))),"")</f>
        <v/>
      </c>
      <c r="N1470" s="91">
        <f t="shared" si="145"/>
        <v>0</v>
      </c>
      <c r="O1470" s="91" t="str">
        <f>IFERROR(IF(AND(N1469=$H$2*1,MAX(O$64:O1469)=MAX(P$64:P1469)),MAX(O$64:O1469)+1,""),"")</f>
        <v/>
      </c>
      <c r="P1470" s="91" t="str">
        <f>IFERROR(IF(MOD(MAX(Q$64:Q1470),10*MAX(O$64:O1470))&lt;=2,IF(AND(F1469/INDEX($F$64:$F1470,MATCH(MAX(O$64:O1470),O$64:O1470,0)-1)&lt;(1-$P$2),MAX(O$64:O1470)&gt;MAX(P$64:P1469)),MAX(O$64:O1470),""),IF(AND($F1469/INDEX($F$64:$F1470,MATCH(MAX(Q$64:Q1470),Q$64:Q1470,0)-1)&lt;(1-$P$2),MAX(O$64:O1470)&gt;MAX(P$64:P1469)),MAX(O$64:O1470),"")),"")</f>
        <v/>
      </c>
      <c r="Q1470" s="91" t="str">
        <f>IFERROR(IF(E1470="","",IF(O1470&lt;&gt;"",MAX(O$64:O1470)*10+1,IF(AND($F1469/INDEX($F$64:$F1470,MATCH(MAX(Q$64:Q1469),Q$64:Q1469,0)-1)&gt;(1+$O$2),MAX(O$64:O1470)&gt;MAX(P$64:P1469)),MAX(Q$64:Q1469)+1,""))),"")</f>
        <v/>
      </c>
    </row>
    <row r="1471" spans="1:17" x14ac:dyDescent="0.2">
      <c r="A1471" s="13">
        <f>HLOOKUP($E$2,历史数据!$V$3:$AE$5000,ROW(A1469),)</f>
        <v>436199</v>
      </c>
      <c r="B1471" s="41">
        <v>38670</v>
      </c>
      <c r="C1471" s="100">
        <f>IFERROR(IF(A1471&lt;&gt;0,MAX($C$4:C1470)+1,""),"")</f>
        <v>1457</v>
      </c>
      <c r="D1471" s="100"/>
      <c r="E1471" s="99">
        <f t="shared" si="146"/>
        <v>38684</v>
      </c>
      <c r="F1471" s="101">
        <f>IFERROR(VLOOKUP(E1471,历史数据!AH:AJ,3,),"")</f>
        <v>5.6428510950046498</v>
      </c>
      <c r="G1471" s="101">
        <f t="shared" si="142"/>
        <v>5.6584894814111264</v>
      </c>
      <c r="H1471" s="105">
        <f t="shared" si="143"/>
        <v>3.4558230618575436E-4</v>
      </c>
      <c r="I1471" s="101">
        <f>IFERROR(VLOOKUP(E1471,历史数据!AH:AJ,2,),"")</f>
        <v>5.6037551289884497</v>
      </c>
      <c r="J1471" s="104">
        <f t="shared" si="144"/>
        <v>0</v>
      </c>
      <c r="K1471" s="104" t="str">
        <f>IFERROR(IF(AND(J1470=$H$2*1,MAX(K$64:K1470)=MAX(L$64:L1470)),MAX(K$64:K1470)+1,""),"")</f>
        <v/>
      </c>
      <c r="L1471" s="104" t="str">
        <f>IFERROR(IF(AND($F1470/INDEX($F$64:$F1471,MATCH(MAX(M$64:M1471),M$64:M1471,0)-1)&lt;(1-$P$2),MAX(K$64:K1471)&gt;MAX(L$64:L1470)),MAX(K$64:K1471),""),"")</f>
        <v/>
      </c>
      <c r="M1471" s="104" t="str">
        <f>IFERROR(IF(E1471="","",IF(K1471&lt;&gt;"",MAX(M$64:M1470)+1,IF(AND($F1470/INDEX($F$64:$F1471,MATCH(MAX(M$64:M1470),M$64:M1470,0)-1)&gt;(1+$O$2),MAX(K$64:K1471)&gt;MAX(L$64:L1470)),MAX(M$64:M1470)+1,""))),"")</f>
        <v/>
      </c>
      <c r="N1471" s="91">
        <f t="shared" si="145"/>
        <v>0</v>
      </c>
      <c r="O1471" s="91" t="str">
        <f>IFERROR(IF(AND(N1470=$H$2*1,MAX(O$64:O1470)=MAX(P$64:P1470)),MAX(O$64:O1470)+1,""),"")</f>
        <v/>
      </c>
      <c r="P1471" s="91" t="str">
        <f>IFERROR(IF(MOD(MAX(Q$64:Q1471),10*MAX(O$64:O1471))&lt;=2,IF(AND(F1470/INDEX($F$64:$F1471,MATCH(MAX(O$64:O1471),O$64:O1471,0)-1)&lt;(1-$P$2),MAX(O$64:O1471)&gt;MAX(P$64:P1470)),MAX(O$64:O1471),""),IF(AND($F1470/INDEX($F$64:$F1471,MATCH(MAX(Q$64:Q1471),Q$64:Q1471,0)-1)&lt;(1-$P$2),MAX(O$64:O1471)&gt;MAX(P$64:P1470)),MAX(O$64:O1471),"")),"")</f>
        <v/>
      </c>
      <c r="Q1471" s="91" t="str">
        <f>IFERROR(IF(E1471="","",IF(O1471&lt;&gt;"",MAX(O$64:O1471)*10+1,IF(AND($F1470/INDEX($F$64:$F1471,MATCH(MAX(Q$64:Q1470),Q$64:Q1470,0)-1)&gt;(1+$O$2),MAX(O$64:O1471)&gt;MAX(P$64:P1470)),MAX(Q$64:Q1470)+1,""))),"")</f>
        <v/>
      </c>
    </row>
    <row r="1472" spans="1:17" x14ac:dyDescent="0.2">
      <c r="A1472" s="13">
        <f>HLOOKUP($E$2,历史数据!$V$3:$AE$5000,ROW(A1470),)</f>
        <v>223073</v>
      </c>
      <c r="B1472" s="41">
        <v>38671</v>
      </c>
      <c r="C1472" s="100">
        <f>IFERROR(IF(A1472&lt;&gt;0,MAX($C$4:C1471)+1,""),"")</f>
        <v>1458</v>
      </c>
      <c r="D1472" s="100"/>
      <c r="E1472" s="99">
        <f t="shared" si="146"/>
        <v>38685</v>
      </c>
      <c r="F1472" s="101">
        <f>IFERROR(VLOOKUP(E1472,历史数据!AH:AJ,3,),"")</f>
        <v>5.5907231403163804</v>
      </c>
      <c r="G1472" s="101">
        <f t="shared" si="142"/>
        <v>5.6617474785791417</v>
      </c>
      <c r="H1472" s="105">
        <f t="shared" si="143"/>
        <v>5.7577153385524049E-4</v>
      </c>
      <c r="I1472" s="101">
        <f>IFERROR(VLOOKUP(E1472,历史数据!AH:AJ,2,),"")</f>
        <v>5.5776911516443199</v>
      </c>
      <c r="J1472" s="104">
        <f t="shared" si="144"/>
        <v>0</v>
      </c>
      <c r="K1472" s="104" t="str">
        <f>IFERROR(IF(AND(J1471=$H$2*1,MAX(K$64:K1471)=MAX(L$64:L1471)),MAX(K$64:K1471)+1,""),"")</f>
        <v/>
      </c>
      <c r="L1472" s="104" t="str">
        <f>IFERROR(IF(AND($F1471/INDEX($F$64:$F1472,MATCH(MAX(M$64:M1472),M$64:M1472,0)-1)&lt;(1-$P$2),MAX(K$64:K1472)&gt;MAX(L$64:L1471)),MAX(K$64:K1472),""),"")</f>
        <v/>
      </c>
      <c r="M1472" s="104" t="str">
        <f>IFERROR(IF(E1472="","",IF(K1472&lt;&gt;"",MAX(M$64:M1471)+1,IF(AND($F1471/INDEX($F$64:$F1472,MATCH(MAX(M$64:M1471),M$64:M1471,0)-1)&gt;(1+$O$2),MAX(K$64:K1472)&gt;MAX(L$64:L1471)),MAX(M$64:M1471)+1,""))),"")</f>
        <v/>
      </c>
      <c r="N1472" s="91">
        <f t="shared" si="145"/>
        <v>0</v>
      </c>
      <c r="O1472" s="91" t="str">
        <f>IFERROR(IF(AND(N1471=$H$2*1,MAX(O$64:O1471)=MAX(P$64:P1471)),MAX(O$64:O1471)+1,""),"")</f>
        <v/>
      </c>
      <c r="P1472" s="91" t="str">
        <f>IFERROR(IF(MOD(MAX(Q$64:Q1472),10*MAX(O$64:O1472))&lt;=2,IF(AND(F1471/INDEX($F$64:$F1472,MATCH(MAX(O$64:O1472),O$64:O1472,0)-1)&lt;(1-$P$2),MAX(O$64:O1472)&gt;MAX(P$64:P1471)),MAX(O$64:O1472),""),IF(AND($F1471/INDEX($F$64:$F1472,MATCH(MAX(Q$64:Q1472),Q$64:Q1472,0)-1)&lt;(1-$P$2),MAX(O$64:O1472)&gt;MAX(P$64:P1471)),MAX(O$64:O1472),"")),"")</f>
        <v/>
      </c>
      <c r="Q1472" s="91" t="str">
        <f>IFERROR(IF(E1472="","",IF(O1472&lt;&gt;"",MAX(O$64:O1472)*10+1,IF(AND($F1471/INDEX($F$64:$F1472,MATCH(MAX(Q$64:Q1471),Q$64:Q1471,0)-1)&gt;(1+$O$2),MAX(O$64:O1472)&gt;MAX(P$64:P1471)),MAX(Q$64:Q1471)+1,""))),"")</f>
        <v/>
      </c>
    </row>
    <row r="1473" spans="1:17" x14ac:dyDescent="0.2">
      <c r="A1473" s="13">
        <f>HLOOKUP($E$2,历史数据!$V$3:$AE$5000,ROW(A1471),)</f>
        <v>187090</v>
      </c>
      <c r="B1473" s="41">
        <v>38672</v>
      </c>
      <c r="C1473" s="100">
        <f>IFERROR(IF(A1473&lt;&gt;0,MAX($C$4:C1472)+1,""),"")</f>
        <v>1459</v>
      </c>
      <c r="D1473" s="100"/>
      <c r="E1473" s="99">
        <f t="shared" si="146"/>
        <v>38686</v>
      </c>
      <c r="F1473" s="101">
        <f>IFERROR(VLOOKUP(E1473,历史数据!AH:AJ,3,),"")</f>
        <v>5.7471070043811796</v>
      </c>
      <c r="G1473" s="101">
        <f t="shared" ref="G1473:G1536" si="147">IFERROR(IF(E1473="","",AVERAGE(F1414:F1473)),"")</f>
        <v>5.6654398753695601</v>
      </c>
      <c r="H1473" s="105">
        <f t="shared" si="143"/>
        <v>6.5216557333025449E-4</v>
      </c>
      <c r="I1473" s="101">
        <f>IFERROR(VLOOKUP(E1473,历史数据!AH:AJ,2,),"")</f>
        <v>5.4473712649236496</v>
      </c>
      <c r="J1473" s="104">
        <f t="shared" si="144"/>
        <v>1</v>
      </c>
      <c r="K1473" s="104" t="str">
        <f>IFERROR(IF(AND(J1472=$H$2*1,MAX(K$64:K1472)=MAX(L$64:L1472)),MAX(K$64:K1472)+1,""),"")</f>
        <v/>
      </c>
      <c r="L1473" s="104" t="str">
        <f>IFERROR(IF(AND($F1472/INDEX($F$64:$F1473,MATCH(MAX(M$64:M1473),M$64:M1473,0)-1)&lt;(1-$P$2),MAX(K$64:K1473)&gt;MAX(L$64:L1472)),MAX(K$64:K1473),""),"")</f>
        <v/>
      </c>
      <c r="M1473" s="104" t="str">
        <f>IFERROR(IF(E1473="","",IF(K1473&lt;&gt;"",MAX(M$64:M1472)+1,IF(AND($F1472/INDEX($F$64:$F1473,MATCH(MAX(M$64:M1472),M$64:M1472,0)-1)&gt;(1+$O$2),MAX(K$64:K1473)&gt;MAX(L$64:L1472)),MAX(M$64:M1472)+1,""))),"")</f>
        <v/>
      </c>
      <c r="N1473" s="91">
        <f t="shared" si="145"/>
        <v>1</v>
      </c>
      <c r="O1473" s="91" t="str">
        <f>IFERROR(IF(AND(N1472=$H$2*1,MAX(O$64:O1472)=MAX(P$64:P1472)),MAX(O$64:O1472)+1,""),"")</f>
        <v/>
      </c>
      <c r="P1473" s="91" t="str">
        <f>IFERROR(IF(MOD(MAX(Q$64:Q1473),10*MAX(O$64:O1473))&lt;=2,IF(AND(F1472/INDEX($F$64:$F1473,MATCH(MAX(O$64:O1473),O$64:O1473,0)-1)&lt;(1-$P$2),MAX(O$64:O1473)&gt;MAX(P$64:P1472)),MAX(O$64:O1473),""),IF(AND($F1472/INDEX($F$64:$F1473,MATCH(MAX(Q$64:Q1473),Q$64:Q1473,0)-1)&lt;(1-$P$2),MAX(O$64:O1473)&gt;MAX(P$64:P1472)),MAX(O$64:O1473),"")),"")</f>
        <v/>
      </c>
      <c r="Q1473" s="91" t="str">
        <f>IFERROR(IF(E1473="","",IF(O1473&lt;&gt;"",MAX(O$64:O1473)*10+1,IF(AND($F1472/INDEX($F$64:$F1473,MATCH(MAX(Q$64:Q1472),Q$64:Q1472,0)-1)&gt;(1+$O$2),MAX(O$64:O1473)&gt;MAX(P$64:P1472)),MAX(Q$64:Q1472)+1,""))),"")</f>
        <v/>
      </c>
    </row>
    <row r="1474" spans="1:17" x14ac:dyDescent="0.2">
      <c r="A1474" s="13">
        <f>HLOOKUP($E$2,历史数据!$V$3:$AE$5000,ROW(A1472),)</f>
        <v>154500</v>
      </c>
      <c r="B1474" s="41">
        <v>38673</v>
      </c>
      <c r="C1474" s="100">
        <f>IFERROR(IF(A1474&lt;&gt;0,MAX($C$4:C1473)+1,""),"")</f>
        <v>1460</v>
      </c>
      <c r="D1474" s="100"/>
      <c r="E1474" s="99">
        <f t="shared" si="146"/>
        <v>38687</v>
      </c>
      <c r="F1474" s="101">
        <f>IFERROR(VLOOKUP(E1474,历史数据!AH:AJ,3,),"")</f>
        <v>5.6428510950046498</v>
      </c>
      <c r="G1474" s="101">
        <f t="shared" si="147"/>
        <v>5.6650054757471562</v>
      </c>
      <c r="H1474" s="105">
        <f t="shared" ref="H1474:H1537" si="148">IFERROR(G1474/G1473-1,"")</f>
        <v>-7.6675356540656381E-5</v>
      </c>
      <c r="I1474" s="101">
        <f>IFERROR(VLOOKUP(E1474,历史数据!AH:AJ,2,),"")</f>
        <v>6.2553545625917604</v>
      </c>
      <c r="J1474" s="104">
        <f t="shared" ref="J1474:J1537" si="149">IFERROR(IF(L1474&lt;&gt;"","0",IF(AND($H1474&gt;0,$F1474&gt;$G1474),J1473+1,0)),"")</f>
        <v>0</v>
      </c>
      <c r="K1474" s="104" t="str">
        <f>IFERROR(IF(AND(J1473=$H$2*1,MAX(K$64:K1473)=MAX(L$64:L1473)),MAX(K$64:K1473)+1,""),"")</f>
        <v/>
      </c>
      <c r="L1474" s="104" t="str">
        <f>IFERROR(IF(AND($F1473/INDEX($F$64:$F1474,MATCH(MAX(M$64:M1474),M$64:M1474,0)-1)&lt;(1-$P$2),MAX(K$64:K1474)&gt;MAX(L$64:L1473)),MAX(K$64:K1474),""),"")</f>
        <v/>
      </c>
      <c r="M1474" s="104" t="str">
        <f>IFERROR(IF(E1474="","",IF(K1474&lt;&gt;"",MAX(M$64:M1473)+1,IF(AND($F1473/INDEX($F$64:$F1474,MATCH(MAX(M$64:M1473),M$64:M1473,0)-1)&gt;(1+$O$2),MAX(K$64:K1474)&gt;MAX(L$64:L1473)),MAX(M$64:M1473)+1,""))),"")</f>
        <v/>
      </c>
      <c r="N1474" s="91">
        <f t="shared" ref="N1474:N1537" si="150">IFERROR(IF(P1474&lt;&gt;"","0",IF(AND($H1474&gt;0,$F1474&gt;$G1474),N1473+1,0)),"")</f>
        <v>0</v>
      </c>
      <c r="O1474" s="91" t="str">
        <f>IFERROR(IF(AND(N1473=$H$2*1,MAX(O$64:O1473)=MAX(P$64:P1473)),MAX(O$64:O1473)+1,""),"")</f>
        <v/>
      </c>
      <c r="P1474" s="91" t="str">
        <f>IFERROR(IF(MOD(MAX(Q$64:Q1474),10*MAX(O$64:O1474))&lt;=2,IF(AND(F1473/INDEX($F$64:$F1474,MATCH(MAX(O$64:O1474),O$64:O1474,0)-1)&lt;(1-$P$2),MAX(O$64:O1474)&gt;MAX(P$64:P1473)),MAX(O$64:O1474),""),IF(AND($F1473/INDEX($F$64:$F1474,MATCH(MAX(Q$64:Q1474),Q$64:Q1474,0)-1)&lt;(1-$P$2),MAX(O$64:O1474)&gt;MAX(P$64:P1473)),MAX(O$64:O1474),"")),"")</f>
        <v/>
      </c>
      <c r="Q1474" s="91" t="str">
        <f>IFERROR(IF(E1474="","",IF(O1474&lt;&gt;"",MAX(O$64:O1474)*10+1,IF(AND($F1473/INDEX($F$64:$F1474,MATCH(MAX(Q$64:Q1473),Q$64:Q1473,0)-1)&gt;(1+$O$2),MAX(O$64:O1474)&gt;MAX(P$64:P1473)),MAX(Q$64:Q1473)+1,""))),"")</f>
        <v/>
      </c>
    </row>
    <row r="1475" spans="1:17" x14ac:dyDescent="0.2">
      <c r="A1475" s="13">
        <f>HLOOKUP($E$2,历史数据!$V$3:$AE$5000,ROW(A1473),)</f>
        <v>254198</v>
      </c>
      <c r="B1475" s="41">
        <v>38674</v>
      </c>
      <c r="C1475" s="100">
        <f>IFERROR(IF(A1475&lt;&gt;0,MAX($C$4:C1474)+1,""),"")</f>
        <v>1461</v>
      </c>
      <c r="D1475" s="100"/>
      <c r="E1475" s="99">
        <f t="shared" si="146"/>
        <v>38688</v>
      </c>
      <c r="F1475" s="101">
        <f>IFERROR(VLOOKUP(E1475,历史数据!AH:AJ,3,),"")</f>
        <v>5.7080110383649796</v>
      </c>
      <c r="G1475" s="101">
        <f t="shared" si="147"/>
        <v>5.664571076124755</v>
      </c>
      <c r="H1475" s="105">
        <f t="shared" si="148"/>
        <v>-7.6681236101383554E-5</v>
      </c>
      <c r="I1475" s="101">
        <f>IFERROR(VLOOKUP(E1475,历史数据!AH:AJ,2,),"")</f>
        <v>5.5646591629722497</v>
      </c>
      <c r="J1475" s="104">
        <f t="shared" si="149"/>
        <v>0</v>
      </c>
      <c r="K1475" s="104" t="str">
        <f>IFERROR(IF(AND(J1474=$H$2*1,MAX(K$64:K1474)=MAX(L$64:L1474)),MAX(K$64:K1474)+1,""),"")</f>
        <v/>
      </c>
      <c r="L1475" s="104" t="str">
        <f>IFERROR(IF(AND($F1474/INDEX($F$64:$F1475,MATCH(MAX(M$64:M1475),M$64:M1475,0)-1)&lt;(1-$P$2),MAX(K$64:K1475)&gt;MAX(L$64:L1474)),MAX(K$64:K1475),""),"")</f>
        <v/>
      </c>
      <c r="M1475" s="104" t="str">
        <f>IFERROR(IF(E1475="","",IF(K1475&lt;&gt;"",MAX(M$64:M1474)+1,IF(AND($F1474/INDEX($F$64:$F1475,MATCH(MAX(M$64:M1474),M$64:M1474,0)-1)&gt;(1+$O$2),MAX(K$64:K1475)&gt;MAX(L$64:L1474)),MAX(M$64:M1474)+1,""))),"")</f>
        <v/>
      </c>
      <c r="N1475" s="91">
        <f t="shared" si="150"/>
        <v>0</v>
      </c>
      <c r="O1475" s="91" t="str">
        <f>IFERROR(IF(AND(N1474=$H$2*1,MAX(O$64:O1474)=MAX(P$64:P1474)),MAX(O$64:O1474)+1,""),"")</f>
        <v/>
      </c>
      <c r="P1475" s="91" t="str">
        <f>IFERROR(IF(MOD(MAX(Q$64:Q1475),10*MAX(O$64:O1475))&lt;=2,IF(AND(F1474/INDEX($F$64:$F1475,MATCH(MAX(O$64:O1475),O$64:O1475,0)-1)&lt;(1-$P$2),MAX(O$64:O1475)&gt;MAX(P$64:P1474)),MAX(O$64:O1475),""),IF(AND($F1474/INDEX($F$64:$F1475,MATCH(MAX(Q$64:Q1475),Q$64:Q1475,0)-1)&lt;(1-$P$2),MAX(O$64:O1475)&gt;MAX(P$64:P1474)),MAX(O$64:O1475),"")),"")</f>
        <v/>
      </c>
      <c r="Q1475" s="91" t="str">
        <f>IFERROR(IF(E1475="","",IF(O1475&lt;&gt;"",MAX(O$64:O1475)*10+1,IF(AND($F1474/INDEX($F$64:$F1475,MATCH(MAX(Q$64:Q1474),Q$64:Q1474,0)-1)&gt;(1+$O$2),MAX(O$64:O1475)&gt;MAX(P$64:P1474)),MAX(Q$64:Q1474)+1,""))),"")</f>
        <v/>
      </c>
    </row>
    <row r="1476" spans="1:17" x14ac:dyDescent="0.2">
      <c r="A1476" s="13">
        <f>HLOOKUP($E$2,历史数据!$V$3:$AE$5000,ROW(A1474),)</f>
        <v>152400</v>
      </c>
      <c r="B1476" s="41">
        <v>38677</v>
      </c>
      <c r="C1476" s="100">
        <f>IFERROR(IF(A1476&lt;&gt;0,MAX($C$4:C1475)+1,""),"")</f>
        <v>1462</v>
      </c>
      <c r="D1476" s="100"/>
      <c r="E1476" s="99">
        <f t="shared" si="146"/>
        <v>38691</v>
      </c>
      <c r="F1476" s="101">
        <f>IFERROR(VLOOKUP(E1476,历史数据!AH:AJ,3,),"")</f>
        <v>5.6298191063325804</v>
      </c>
      <c r="G1476" s="101">
        <f t="shared" si="147"/>
        <v>5.6615302787679402</v>
      </c>
      <c r="H1476" s="105">
        <f t="shared" si="148"/>
        <v>-5.3680981595083388E-4</v>
      </c>
      <c r="I1476" s="101">
        <f>IFERROR(VLOOKUP(E1476,历史数据!AH:AJ,2,),"")</f>
        <v>5.6689150723487796</v>
      </c>
      <c r="J1476" s="104">
        <f t="shared" si="149"/>
        <v>0</v>
      </c>
      <c r="K1476" s="104" t="str">
        <f>IFERROR(IF(AND(J1475=$H$2*1,MAX(K$64:K1475)=MAX(L$64:L1475)),MAX(K$64:K1475)+1,""),"")</f>
        <v/>
      </c>
      <c r="L1476" s="104" t="str">
        <f>IFERROR(IF(AND($F1475/INDEX($F$64:$F1476,MATCH(MAX(M$64:M1476),M$64:M1476,0)-1)&lt;(1-$P$2),MAX(K$64:K1476)&gt;MAX(L$64:L1475)),MAX(K$64:K1476),""),"")</f>
        <v/>
      </c>
      <c r="M1476" s="104" t="str">
        <f>IFERROR(IF(E1476="","",IF(K1476&lt;&gt;"",MAX(M$64:M1475)+1,IF(AND($F1475/INDEX($F$64:$F1476,MATCH(MAX(M$64:M1475),M$64:M1475,0)-1)&gt;(1+$O$2),MAX(K$64:K1476)&gt;MAX(L$64:L1475)),MAX(M$64:M1475)+1,""))),"")</f>
        <v/>
      </c>
      <c r="N1476" s="91">
        <f t="shared" si="150"/>
        <v>0</v>
      </c>
      <c r="O1476" s="91" t="str">
        <f>IFERROR(IF(AND(N1475=$H$2*1,MAX(O$64:O1475)=MAX(P$64:P1475)),MAX(O$64:O1475)+1,""),"")</f>
        <v/>
      </c>
      <c r="P1476" s="91" t="str">
        <f>IFERROR(IF(MOD(MAX(Q$64:Q1476),10*MAX(O$64:O1476))&lt;=2,IF(AND(F1475/INDEX($F$64:$F1476,MATCH(MAX(O$64:O1476),O$64:O1476,0)-1)&lt;(1-$P$2),MAX(O$64:O1476)&gt;MAX(P$64:P1475)),MAX(O$64:O1476),""),IF(AND($F1475/INDEX($F$64:$F1476,MATCH(MAX(Q$64:Q1476),Q$64:Q1476,0)-1)&lt;(1-$P$2),MAX(O$64:O1476)&gt;MAX(P$64:P1475)),MAX(O$64:O1476),"")),"")</f>
        <v/>
      </c>
      <c r="Q1476" s="91" t="str">
        <f>IFERROR(IF(E1476="","",IF(O1476&lt;&gt;"",MAX(O$64:O1476)*10+1,IF(AND($F1475/INDEX($F$64:$F1476,MATCH(MAX(Q$64:Q1475),Q$64:Q1475,0)-1)&gt;(1+$O$2),MAX(O$64:O1476)&gt;MAX(P$64:P1475)),MAX(Q$64:Q1475)+1,""))),"")</f>
        <v/>
      </c>
    </row>
    <row r="1477" spans="1:17" x14ac:dyDescent="0.2">
      <c r="A1477" s="13">
        <f>HLOOKUP($E$2,历史数据!$V$3:$AE$5000,ROW(A1475),)</f>
        <v>358099</v>
      </c>
      <c r="B1477" s="41">
        <v>38678</v>
      </c>
      <c r="C1477" s="100">
        <f>IFERROR(IF(A1477&lt;&gt;0,MAX($C$4:C1476)+1,""),"")</f>
        <v>1463</v>
      </c>
      <c r="D1477" s="100"/>
      <c r="E1477" s="99">
        <f t="shared" si="146"/>
        <v>38692</v>
      </c>
      <c r="F1477" s="101">
        <f>IFERROR(VLOOKUP(E1477,历史数据!AH:AJ,3,),"")</f>
        <v>5.5125312082839804</v>
      </c>
      <c r="G1477" s="101">
        <f t="shared" si="147"/>
        <v>5.6600098800895315</v>
      </c>
      <c r="H1477" s="105">
        <f t="shared" si="148"/>
        <v>-2.6854906775131138E-4</v>
      </c>
      <c r="I1477" s="101">
        <f>IFERROR(VLOOKUP(E1477,历史数据!AH:AJ,2,),"")</f>
        <v>5.5516271743001804</v>
      </c>
      <c r="J1477" s="104">
        <f t="shared" si="149"/>
        <v>0</v>
      </c>
      <c r="K1477" s="104" t="str">
        <f>IFERROR(IF(AND(J1476=$H$2*1,MAX(K$64:K1476)=MAX(L$64:L1476)),MAX(K$64:K1476)+1,""),"")</f>
        <v/>
      </c>
      <c r="L1477" s="104" t="str">
        <f>IFERROR(IF(AND($F1476/INDEX($F$64:$F1477,MATCH(MAX(M$64:M1477),M$64:M1477,0)-1)&lt;(1-$P$2),MAX(K$64:K1477)&gt;MAX(L$64:L1476)),MAX(K$64:K1477),""),"")</f>
        <v/>
      </c>
      <c r="M1477" s="104" t="str">
        <f>IFERROR(IF(E1477="","",IF(K1477&lt;&gt;"",MAX(M$64:M1476)+1,IF(AND($F1476/INDEX($F$64:$F1477,MATCH(MAX(M$64:M1476),M$64:M1476,0)-1)&gt;(1+$O$2),MAX(K$64:K1477)&gt;MAX(L$64:L1476)),MAX(M$64:M1476)+1,""))),"")</f>
        <v/>
      </c>
      <c r="N1477" s="91">
        <f t="shared" si="150"/>
        <v>0</v>
      </c>
      <c r="O1477" s="91" t="str">
        <f>IFERROR(IF(AND(N1476=$H$2*1,MAX(O$64:O1476)=MAX(P$64:P1476)),MAX(O$64:O1476)+1,""),"")</f>
        <v/>
      </c>
      <c r="P1477" s="91" t="str">
        <f>IFERROR(IF(MOD(MAX(Q$64:Q1477),10*MAX(O$64:O1477))&lt;=2,IF(AND(F1476/INDEX($F$64:$F1477,MATCH(MAX(O$64:O1477),O$64:O1477,0)-1)&lt;(1-$P$2),MAX(O$64:O1477)&gt;MAX(P$64:P1476)),MAX(O$64:O1477),""),IF(AND($F1476/INDEX($F$64:$F1477,MATCH(MAX(Q$64:Q1477),Q$64:Q1477,0)-1)&lt;(1-$P$2),MAX(O$64:O1477)&gt;MAX(P$64:P1476)),MAX(O$64:O1477),"")),"")</f>
        <v/>
      </c>
      <c r="Q1477" s="91" t="str">
        <f>IFERROR(IF(E1477="","",IF(O1477&lt;&gt;"",MAX(O$64:O1477)*10+1,IF(AND($F1476/INDEX($F$64:$F1477,MATCH(MAX(Q$64:Q1476),Q$64:Q1476,0)-1)&gt;(1+$O$2),MAX(O$64:O1477)&gt;MAX(P$64:P1476)),MAX(Q$64:Q1476)+1,""))),"")</f>
        <v/>
      </c>
    </row>
    <row r="1478" spans="1:17" x14ac:dyDescent="0.2">
      <c r="A1478" s="13">
        <f>HLOOKUP($E$2,历史数据!$V$3:$AE$5000,ROW(A1476),)</f>
        <v>147300</v>
      </c>
      <c r="B1478" s="41">
        <v>38679</v>
      </c>
      <c r="C1478" s="100">
        <f>IFERROR(IF(A1478&lt;&gt;0,MAX($C$4:C1477)+1,""),"")</f>
        <v>1464</v>
      </c>
      <c r="D1478" s="100"/>
      <c r="E1478" s="99">
        <f t="shared" ref="E1478:E1541" si="151">IFERROR(INDEX(B:B,MATCH(ROW(A1474),C:C,0)),"")</f>
        <v>38693</v>
      </c>
      <c r="F1478" s="101">
        <f>IFERROR(VLOOKUP(E1478,历史数据!AH:AJ,3,),"")</f>
        <v>5.5646591629722497</v>
      </c>
      <c r="G1478" s="101">
        <f t="shared" si="147"/>
        <v>5.6554486840543081</v>
      </c>
      <c r="H1478" s="105">
        <f t="shared" si="148"/>
        <v>-8.0586361717649435E-4</v>
      </c>
      <c r="I1478" s="101">
        <f>IFERROR(VLOOKUP(E1478,历史数据!AH:AJ,2,),"")</f>
        <v>5.4994992196119199</v>
      </c>
      <c r="J1478" s="104">
        <f t="shared" si="149"/>
        <v>0</v>
      </c>
      <c r="K1478" s="104" t="str">
        <f>IFERROR(IF(AND(J1477=$H$2*1,MAX(K$64:K1477)=MAX(L$64:L1477)),MAX(K$64:K1477)+1,""),"")</f>
        <v/>
      </c>
      <c r="L1478" s="104" t="str">
        <f>IFERROR(IF(AND($F1477/INDEX($F$64:$F1478,MATCH(MAX(M$64:M1478),M$64:M1478,0)-1)&lt;(1-$P$2),MAX(K$64:K1478)&gt;MAX(L$64:L1477)),MAX(K$64:K1478),""),"")</f>
        <v/>
      </c>
      <c r="M1478" s="104" t="str">
        <f>IFERROR(IF(E1478="","",IF(K1478&lt;&gt;"",MAX(M$64:M1477)+1,IF(AND($F1477/INDEX($F$64:$F1478,MATCH(MAX(M$64:M1477),M$64:M1477,0)-1)&gt;(1+$O$2),MAX(K$64:K1478)&gt;MAX(L$64:L1477)),MAX(M$64:M1477)+1,""))),"")</f>
        <v/>
      </c>
      <c r="N1478" s="91">
        <f t="shared" si="150"/>
        <v>0</v>
      </c>
      <c r="O1478" s="91" t="str">
        <f>IFERROR(IF(AND(N1477=$H$2*1,MAX(O$64:O1477)=MAX(P$64:P1477)),MAX(O$64:O1477)+1,""),"")</f>
        <v/>
      </c>
      <c r="P1478" s="91" t="str">
        <f>IFERROR(IF(MOD(MAX(Q$64:Q1478),10*MAX(O$64:O1478))&lt;=2,IF(AND(F1477/INDEX($F$64:$F1478,MATCH(MAX(O$64:O1478),O$64:O1478,0)-1)&lt;(1-$P$2),MAX(O$64:O1478)&gt;MAX(P$64:P1477)),MAX(O$64:O1478),""),IF(AND($F1477/INDEX($F$64:$F1478,MATCH(MAX(Q$64:Q1478),Q$64:Q1478,0)-1)&lt;(1-$P$2),MAX(O$64:O1478)&gt;MAX(P$64:P1477)),MAX(O$64:O1478),"")),"")</f>
        <v/>
      </c>
      <c r="Q1478" s="91" t="str">
        <f>IFERROR(IF(E1478="","",IF(O1478&lt;&gt;"",MAX(O$64:O1478)*10+1,IF(AND($F1477/INDEX($F$64:$F1478,MATCH(MAX(Q$64:Q1477),Q$64:Q1477,0)-1)&gt;(1+$O$2),MAX(O$64:O1478)&gt;MAX(P$64:P1477)),MAX(Q$64:Q1477)+1,""))),"")</f>
        <v/>
      </c>
    </row>
    <row r="1479" spans="1:17" x14ac:dyDescent="0.2">
      <c r="A1479" s="13">
        <f>HLOOKUP($E$2,历史数据!$V$3:$AE$5000,ROW(A1477),)</f>
        <v>214600</v>
      </c>
      <c r="B1479" s="41">
        <v>38680</v>
      </c>
      <c r="C1479" s="100">
        <f>IFERROR(IF(A1479&lt;&gt;0,MAX($C$4:C1478)+1,""),"")</f>
        <v>1465</v>
      </c>
      <c r="D1479" s="100"/>
      <c r="E1479" s="99">
        <f t="shared" si="151"/>
        <v>38694</v>
      </c>
      <c r="F1479" s="101">
        <f>IFERROR(VLOOKUP(E1479,历史数据!AH:AJ,3,),"")</f>
        <v>5.4343392762515901</v>
      </c>
      <c r="G1479" s="101">
        <f t="shared" si="147"/>
        <v>5.6495842891518784</v>
      </c>
      <c r="H1479" s="105">
        <f t="shared" si="148"/>
        <v>-1.0369460019971077E-3</v>
      </c>
      <c r="I1479" s="101">
        <f>IFERROR(VLOOKUP(E1479,历史数据!AH:AJ,2,),"")</f>
        <v>5.4864672309398497</v>
      </c>
      <c r="J1479" s="104">
        <f t="shared" si="149"/>
        <v>0</v>
      </c>
      <c r="K1479" s="104" t="str">
        <f>IFERROR(IF(AND(J1478=$H$2*1,MAX(K$64:K1478)=MAX(L$64:L1478)),MAX(K$64:K1478)+1,""),"")</f>
        <v/>
      </c>
      <c r="L1479" s="104" t="str">
        <f>IFERROR(IF(AND($F1478/INDEX($F$64:$F1479,MATCH(MAX(M$64:M1479),M$64:M1479,0)-1)&lt;(1-$P$2),MAX(K$64:K1479)&gt;MAX(L$64:L1478)),MAX(K$64:K1479),""),"")</f>
        <v/>
      </c>
      <c r="M1479" s="104" t="str">
        <f>IFERROR(IF(E1479="","",IF(K1479&lt;&gt;"",MAX(M$64:M1478)+1,IF(AND($F1478/INDEX($F$64:$F1479,MATCH(MAX(M$64:M1478),M$64:M1478,0)-1)&gt;(1+$O$2),MAX(K$64:K1479)&gt;MAX(L$64:L1478)),MAX(M$64:M1478)+1,""))),"")</f>
        <v/>
      </c>
      <c r="N1479" s="91">
        <f t="shared" si="150"/>
        <v>0</v>
      </c>
      <c r="O1479" s="91" t="str">
        <f>IFERROR(IF(AND(N1478=$H$2*1,MAX(O$64:O1478)=MAX(P$64:P1478)),MAX(O$64:O1478)+1,""),"")</f>
        <v/>
      </c>
      <c r="P1479" s="91" t="str">
        <f>IFERROR(IF(MOD(MAX(Q$64:Q1479),10*MAX(O$64:O1479))&lt;=2,IF(AND(F1478/INDEX($F$64:$F1479,MATCH(MAX(O$64:O1479),O$64:O1479,0)-1)&lt;(1-$P$2),MAX(O$64:O1479)&gt;MAX(P$64:P1478)),MAX(O$64:O1479),""),IF(AND($F1478/INDEX($F$64:$F1479,MATCH(MAX(Q$64:Q1479),Q$64:Q1479,0)-1)&lt;(1-$P$2),MAX(O$64:O1479)&gt;MAX(P$64:P1478)),MAX(O$64:O1479),"")),"")</f>
        <v/>
      </c>
      <c r="Q1479" s="91" t="str">
        <f>IFERROR(IF(E1479="","",IF(O1479&lt;&gt;"",MAX(O$64:O1479)*10+1,IF(AND($F1478/INDEX($F$64:$F1479,MATCH(MAX(Q$64:Q1478),Q$64:Q1478,0)-1)&gt;(1+$O$2),MAX(O$64:O1479)&gt;MAX(P$64:P1478)),MAX(Q$64:Q1478)+1,""))),"")</f>
        <v/>
      </c>
    </row>
    <row r="1480" spans="1:17" x14ac:dyDescent="0.2">
      <c r="A1480" s="13">
        <f>HLOOKUP($E$2,历史数据!$V$3:$AE$5000,ROW(A1478),)</f>
        <v>216900</v>
      </c>
      <c r="B1480" s="41">
        <v>38681</v>
      </c>
      <c r="C1480" s="100">
        <f>IFERROR(IF(A1480&lt;&gt;0,MAX($C$4:C1479)+1,""),"")</f>
        <v>1466</v>
      </c>
      <c r="D1480" s="100"/>
      <c r="E1480" s="99">
        <f t="shared" si="151"/>
        <v>38695</v>
      </c>
      <c r="F1480" s="101">
        <f>IFERROR(VLOOKUP(E1480,历史数据!AH:AJ,3,),"")</f>
        <v>5.4604032535957199</v>
      </c>
      <c r="G1480" s="101">
        <f t="shared" si="147"/>
        <v>5.6454574927390579</v>
      </c>
      <c r="H1480" s="105">
        <f t="shared" si="148"/>
        <v>-7.3046018991951289E-4</v>
      </c>
      <c r="I1480" s="101">
        <f>IFERROR(VLOOKUP(E1480,历史数据!AH:AJ,2,),"")</f>
        <v>5.3822113215633198</v>
      </c>
      <c r="J1480" s="104">
        <f t="shared" si="149"/>
        <v>0</v>
      </c>
      <c r="K1480" s="104" t="str">
        <f>IFERROR(IF(AND(J1479=$H$2*1,MAX(K$64:K1479)=MAX(L$64:L1479)),MAX(K$64:K1479)+1,""),"")</f>
        <v/>
      </c>
      <c r="L1480" s="104" t="str">
        <f>IFERROR(IF(AND($F1479/INDEX($F$64:$F1480,MATCH(MAX(M$64:M1480),M$64:M1480,0)-1)&lt;(1-$P$2),MAX(K$64:K1480)&gt;MAX(L$64:L1479)),MAX(K$64:K1480),""),"")</f>
        <v/>
      </c>
      <c r="M1480" s="104" t="str">
        <f>IFERROR(IF(E1480="","",IF(K1480&lt;&gt;"",MAX(M$64:M1479)+1,IF(AND($F1479/INDEX($F$64:$F1480,MATCH(MAX(M$64:M1479),M$64:M1479,0)-1)&gt;(1+$O$2),MAX(K$64:K1480)&gt;MAX(L$64:L1479)),MAX(M$64:M1479)+1,""))),"")</f>
        <v/>
      </c>
      <c r="N1480" s="91">
        <f t="shared" si="150"/>
        <v>0</v>
      </c>
      <c r="O1480" s="91" t="str">
        <f>IFERROR(IF(AND(N1479=$H$2*1,MAX(O$64:O1479)=MAX(P$64:P1479)),MAX(O$64:O1479)+1,""),"")</f>
        <v/>
      </c>
      <c r="P1480" s="91" t="str">
        <f>IFERROR(IF(MOD(MAX(Q$64:Q1480),10*MAX(O$64:O1480))&lt;=2,IF(AND(F1479/INDEX($F$64:$F1480,MATCH(MAX(O$64:O1480),O$64:O1480,0)-1)&lt;(1-$P$2),MAX(O$64:O1480)&gt;MAX(P$64:P1479)),MAX(O$64:O1480),""),IF(AND($F1479/INDEX($F$64:$F1480,MATCH(MAX(Q$64:Q1480),Q$64:Q1480,0)-1)&lt;(1-$P$2),MAX(O$64:O1480)&gt;MAX(P$64:P1479)),MAX(O$64:O1480),"")),"")</f>
        <v/>
      </c>
      <c r="Q1480" s="91" t="str">
        <f>IFERROR(IF(E1480="","",IF(O1480&lt;&gt;"",MAX(O$64:O1480)*10+1,IF(AND($F1479/INDEX($F$64:$F1480,MATCH(MAX(Q$64:Q1479),Q$64:Q1479,0)-1)&gt;(1+$O$2),MAX(O$64:O1480)&gt;MAX(P$64:P1479)),MAX(Q$64:Q1479)+1,""))),"")</f>
        <v/>
      </c>
    </row>
    <row r="1481" spans="1:17" x14ac:dyDescent="0.2">
      <c r="A1481" s="13">
        <f>HLOOKUP($E$2,历史数据!$V$3:$AE$5000,ROW(A1479),)</f>
        <v>282424</v>
      </c>
      <c r="B1481" s="41">
        <v>38684</v>
      </c>
      <c r="C1481" s="100">
        <f>IFERROR(IF(A1481&lt;&gt;0,MAX($C$4:C1480)+1,""),"")</f>
        <v>1467</v>
      </c>
      <c r="D1481" s="100"/>
      <c r="E1481" s="99">
        <f t="shared" si="151"/>
        <v>38698</v>
      </c>
      <c r="F1481" s="101">
        <f>IFERROR(VLOOKUP(E1481,历史数据!AH:AJ,3,),"")</f>
        <v>5.4864672309398497</v>
      </c>
      <c r="G1481" s="101">
        <f t="shared" si="147"/>
        <v>5.6408962967038345</v>
      </c>
      <c r="H1481" s="105">
        <f t="shared" si="148"/>
        <v>-8.0794090489388903E-4</v>
      </c>
      <c r="I1481" s="101">
        <f>IFERROR(VLOOKUP(E1481,历史数据!AH:AJ,2,),"")</f>
        <v>5.4604032535957199</v>
      </c>
      <c r="J1481" s="104">
        <f t="shared" si="149"/>
        <v>0</v>
      </c>
      <c r="K1481" s="104" t="str">
        <f>IFERROR(IF(AND(J1480=$H$2*1,MAX(K$64:K1480)=MAX(L$64:L1480)),MAX(K$64:K1480)+1,""),"")</f>
        <v/>
      </c>
      <c r="L1481" s="104" t="str">
        <f>IFERROR(IF(AND($F1480/INDEX($F$64:$F1481,MATCH(MAX(M$64:M1481),M$64:M1481,0)-1)&lt;(1-$P$2),MAX(K$64:K1481)&gt;MAX(L$64:L1480)),MAX(K$64:K1481),""),"")</f>
        <v/>
      </c>
      <c r="M1481" s="104" t="str">
        <f>IFERROR(IF(E1481="","",IF(K1481&lt;&gt;"",MAX(M$64:M1480)+1,IF(AND($F1480/INDEX($F$64:$F1481,MATCH(MAX(M$64:M1480),M$64:M1480,0)-1)&gt;(1+$O$2),MAX(K$64:K1481)&gt;MAX(L$64:L1480)),MAX(M$64:M1480)+1,""))),"")</f>
        <v/>
      </c>
      <c r="N1481" s="91">
        <f t="shared" si="150"/>
        <v>0</v>
      </c>
      <c r="O1481" s="91" t="str">
        <f>IFERROR(IF(AND(N1480=$H$2*1,MAX(O$64:O1480)=MAX(P$64:P1480)),MAX(O$64:O1480)+1,""),"")</f>
        <v/>
      </c>
      <c r="P1481" s="91" t="str">
        <f>IFERROR(IF(MOD(MAX(Q$64:Q1481),10*MAX(O$64:O1481))&lt;=2,IF(AND(F1480/INDEX($F$64:$F1481,MATCH(MAX(O$64:O1481),O$64:O1481,0)-1)&lt;(1-$P$2),MAX(O$64:O1481)&gt;MAX(P$64:P1480)),MAX(O$64:O1481),""),IF(AND($F1480/INDEX($F$64:$F1481,MATCH(MAX(Q$64:Q1481),Q$64:Q1481,0)-1)&lt;(1-$P$2),MAX(O$64:O1481)&gt;MAX(P$64:P1480)),MAX(O$64:O1481),"")),"")</f>
        <v/>
      </c>
      <c r="Q1481" s="91" t="str">
        <f>IFERROR(IF(E1481="","",IF(O1481&lt;&gt;"",MAX(O$64:O1481)*10+1,IF(AND($F1480/INDEX($F$64:$F1481,MATCH(MAX(Q$64:Q1480),Q$64:Q1480,0)-1)&gt;(1+$O$2),MAX(O$64:O1481)&gt;MAX(P$64:P1480)),MAX(Q$64:Q1480)+1,""))),"")</f>
        <v/>
      </c>
    </row>
    <row r="1482" spans="1:17" x14ac:dyDescent="0.2">
      <c r="A1482" s="13">
        <f>HLOOKUP($E$2,历史数据!$V$3:$AE$5000,ROW(A1480),)</f>
        <v>215500</v>
      </c>
      <c r="B1482" s="41">
        <v>38685</v>
      </c>
      <c r="C1482" s="100">
        <f>IFERROR(IF(A1482&lt;&gt;0,MAX($C$4:C1481)+1,""),"")</f>
        <v>1468</v>
      </c>
      <c r="D1482" s="100"/>
      <c r="E1482" s="99">
        <f t="shared" si="151"/>
        <v>38699</v>
      </c>
      <c r="F1482" s="101">
        <f>IFERROR(VLOOKUP(E1482,历史数据!AH:AJ,3,),"")</f>
        <v>5.5255631969560497</v>
      </c>
      <c r="G1482" s="101">
        <f t="shared" si="147"/>
        <v>5.6343803023678021</v>
      </c>
      <c r="H1482" s="105">
        <f t="shared" si="148"/>
        <v>-1.1551345731776186E-3</v>
      </c>
      <c r="I1482" s="101">
        <f>IFERROR(VLOOKUP(E1482,历史数据!AH:AJ,2,),"")</f>
        <v>5.4473712649236496</v>
      </c>
      <c r="J1482" s="104">
        <f t="shared" si="149"/>
        <v>0</v>
      </c>
      <c r="K1482" s="104" t="str">
        <f>IFERROR(IF(AND(J1481=$H$2*1,MAX(K$64:K1481)=MAX(L$64:L1481)),MAX(K$64:K1481)+1,""),"")</f>
        <v/>
      </c>
      <c r="L1482" s="104" t="str">
        <f>IFERROR(IF(AND($F1481/INDEX($F$64:$F1482,MATCH(MAX(M$64:M1482),M$64:M1482,0)-1)&lt;(1-$P$2),MAX(K$64:K1482)&gt;MAX(L$64:L1481)),MAX(K$64:K1482),""),"")</f>
        <v/>
      </c>
      <c r="M1482" s="104" t="str">
        <f>IFERROR(IF(E1482="","",IF(K1482&lt;&gt;"",MAX(M$64:M1481)+1,IF(AND($F1481/INDEX($F$64:$F1482,MATCH(MAX(M$64:M1481),M$64:M1481,0)-1)&gt;(1+$O$2),MAX(K$64:K1482)&gt;MAX(L$64:L1481)),MAX(M$64:M1481)+1,""))),"")</f>
        <v/>
      </c>
      <c r="N1482" s="91">
        <f t="shared" si="150"/>
        <v>0</v>
      </c>
      <c r="O1482" s="91" t="str">
        <f>IFERROR(IF(AND(N1481=$H$2*1,MAX(O$64:O1481)=MAX(P$64:P1481)),MAX(O$64:O1481)+1,""),"")</f>
        <v/>
      </c>
      <c r="P1482" s="91" t="str">
        <f>IFERROR(IF(MOD(MAX(Q$64:Q1482),10*MAX(O$64:O1482))&lt;=2,IF(AND(F1481/INDEX($F$64:$F1482,MATCH(MAX(O$64:O1482),O$64:O1482,0)-1)&lt;(1-$P$2),MAX(O$64:O1482)&gt;MAX(P$64:P1481)),MAX(O$64:O1482),""),IF(AND($F1481/INDEX($F$64:$F1482,MATCH(MAX(Q$64:Q1482),Q$64:Q1482,0)-1)&lt;(1-$P$2),MAX(O$64:O1482)&gt;MAX(P$64:P1481)),MAX(O$64:O1482),"")),"")</f>
        <v/>
      </c>
      <c r="Q1482" s="91" t="str">
        <f>IFERROR(IF(E1482="","",IF(O1482&lt;&gt;"",MAX(O$64:O1482)*10+1,IF(AND($F1481/INDEX($F$64:$F1482,MATCH(MAX(Q$64:Q1481),Q$64:Q1481,0)-1)&gt;(1+$O$2),MAX(O$64:O1482)&gt;MAX(P$64:P1481)),MAX(Q$64:Q1481)+1,""))),"")</f>
        <v/>
      </c>
    </row>
    <row r="1483" spans="1:17" x14ac:dyDescent="0.2">
      <c r="A1483" s="13">
        <f>HLOOKUP($E$2,历史数据!$V$3:$AE$5000,ROW(A1481),)</f>
        <v>592292</v>
      </c>
      <c r="B1483" s="41">
        <v>38686</v>
      </c>
      <c r="C1483" s="100">
        <f>IFERROR(IF(A1483&lt;&gt;0,MAX($C$4:C1482)+1,""),"")</f>
        <v>1469</v>
      </c>
      <c r="D1483" s="100"/>
      <c r="E1483" s="99">
        <f t="shared" si="151"/>
        <v>38700</v>
      </c>
      <c r="F1483" s="101">
        <f>IFERROR(VLOOKUP(E1483,历史数据!AH:AJ,3,),"")</f>
        <v>5.5385951856281199</v>
      </c>
      <c r="G1483" s="101">
        <f t="shared" si="147"/>
        <v>5.627212708598166</v>
      </c>
      <c r="H1483" s="105">
        <f t="shared" si="148"/>
        <v>-1.2721174973978622E-3</v>
      </c>
      <c r="I1483" s="101">
        <f>IFERROR(VLOOKUP(E1483,历史数据!AH:AJ,2,),"")</f>
        <v>5.5516271743001804</v>
      </c>
      <c r="J1483" s="104">
        <f t="shared" si="149"/>
        <v>0</v>
      </c>
      <c r="K1483" s="104" t="str">
        <f>IFERROR(IF(AND(J1482=$H$2*1,MAX(K$64:K1482)=MAX(L$64:L1482)),MAX(K$64:K1482)+1,""),"")</f>
        <v/>
      </c>
      <c r="L1483" s="104" t="str">
        <f>IFERROR(IF(AND($F1482/INDEX($F$64:$F1483,MATCH(MAX(M$64:M1483),M$64:M1483,0)-1)&lt;(1-$P$2),MAX(K$64:K1483)&gt;MAX(L$64:L1482)),MAX(K$64:K1483),""),"")</f>
        <v/>
      </c>
      <c r="M1483" s="104" t="str">
        <f>IFERROR(IF(E1483="","",IF(K1483&lt;&gt;"",MAX(M$64:M1482)+1,IF(AND($F1482/INDEX($F$64:$F1483,MATCH(MAX(M$64:M1482),M$64:M1482,0)-1)&gt;(1+$O$2),MAX(K$64:K1483)&gt;MAX(L$64:L1482)),MAX(M$64:M1482)+1,""))),"")</f>
        <v/>
      </c>
      <c r="N1483" s="91">
        <f t="shared" si="150"/>
        <v>0</v>
      </c>
      <c r="O1483" s="91" t="str">
        <f>IFERROR(IF(AND(N1482=$H$2*1,MAX(O$64:O1482)=MAX(P$64:P1482)),MAX(O$64:O1482)+1,""),"")</f>
        <v/>
      </c>
      <c r="P1483" s="91" t="str">
        <f>IFERROR(IF(MOD(MAX(Q$64:Q1483),10*MAX(O$64:O1483))&lt;=2,IF(AND(F1482/INDEX($F$64:$F1483,MATCH(MAX(O$64:O1483),O$64:O1483,0)-1)&lt;(1-$P$2),MAX(O$64:O1483)&gt;MAX(P$64:P1482)),MAX(O$64:O1483),""),IF(AND($F1482/INDEX($F$64:$F1483,MATCH(MAX(Q$64:Q1483),Q$64:Q1483,0)-1)&lt;(1-$P$2),MAX(O$64:O1483)&gt;MAX(P$64:P1482)),MAX(O$64:O1483),"")),"")</f>
        <v/>
      </c>
      <c r="Q1483" s="91" t="str">
        <f>IFERROR(IF(E1483="","",IF(O1483&lt;&gt;"",MAX(O$64:O1483)*10+1,IF(AND($F1482/INDEX($F$64:$F1483,MATCH(MAX(Q$64:Q1482),Q$64:Q1482,0)-1)&gt;(1+$O$2),MAX(O$64:O1483)&gt;MAX(P$64:P1482)),MAX(Q$64:Q1482)+1,""))),"")</f>
        <v/>
      </c>
    </row>
    <row r="1484" spans="1:17" x14ac:dyDescent="0.2">
      <c r="A1484" s="13">
        <f>HLOOKUP($E$2,历史数据!$V$3:$AE$5000,ROW(A1482),)</f>
        <v>743500</v>
      </c>
      <c r="B1484" s="41">
        <v>38687</v>
      </c>
      <c r="C1484" s="100">
        <f>IFERROR(IF(A1484&lt;&gt;0,MAX($C$4:C1483)+1,""),"")</f>
        <v>1470</v>
      </c>
      <c r="D1484" s="100"/>
      <c r="E1484" s="99">
        <f t="shared" si="151"/>
        <v>38701</v>
      </c>
      <c r="F1484" s="101">
        <f>IFERROR(VLOOKUP(E1484,历史数据!AH:AJ,3,),"")</f>
        <v>5.4213072875795199</v>
      </c>
      <c r="G1484" s="101">
        <f t="shared" si="147"/>
        <v>5.6163527180381116</v>
      </c>
      <c r="H1484" s="105">
        <f t="shared" si="148"/>
        <v>-1.9299058205958231E-3</v>
      </c>
      <c r="I1484" s="101">
        <f>IFERROR(VLOOKUP(E1484,历史数据!AH:AJ,2,),"")</f>
        <v>5.5516271743001804</v>
      </c>
      <c r="J1484" s="104">
        <f t="shared" si="149"/>
        <v>0</v>
      </c>
      <c r="K1484" s="104" t="str">
        <f>IFERROR(IF(AND(J1483=$H$2*1,MAX(K$64:K1483)=MAX(L$64:L1483)),MAX(K$64:K1483)+1,""),"")</f>
        <v/>
      </c>
      <c r="L1484" s="104" t="str">
        <f>IFERROR(IF(AND($F1483/INDEX($F$64:$F1484,MATCH(MAX(M$64:M1484),M$64:M1484,0)-1)&lt;(1-$P$2),MAX(K$64:K1484)&gt;MAX(L$64:L1483)),MAX(K$64:K1484),""),"")</f>
        <v/>
      </c>
      <c r="M1484" s="104" t="str">
        <f>IFERROR(IF(E1484="","",IF(K1484&lt;&gt;"",MAX(M$64:M1483)+1,IF(AND($F1483/INDEX($F$64:$F1484,MATCH(MAX(M$64:M1483),M$64:M1483,0)-1)&gt;(1+$O$2),MAX(K$64:K1484)&gt;MAX(L$64:L1483)),MAX(M$64:M1483)+1,""))),"")</f>
        <v/>
      </c>
      <c r="N1484" s="91">
        <f t="shared" si="150"/>
        <v>0</v>
      </c>
      <c r="O1484" s="91" t="str">
        <f>IFERROR(IF(AND(N1483=$H$2*1,MAX(O$64:O1483)=MAX(P$64:P1483)),MAX(O$64:O1483)+1,""),"")</f>
        <v/>
      </c>
      <c r="P1484" s="91" t="str">
        <f>IFERROR(IF(MOD(MAX(Q$64:Q1484),10*MAX(O$64:O1484))&lt;=2,IF(AND(F1483/INDEX($F$64:$F1484,MATCH(MAX(O$64:O1484),O$64:O1484,0)-1)&lt;(1-$P$2),MAX(O$64:O1484)&gt;MAX(P$64:P1483)),MAX(O$64:O1484),""),IF(AND($F1483/INDEX($F$64:$F1484,MATCH(MAX(Q$64:Q1484),Q$64:Q1484,0)-1)&lt;(1-$P$2),MAX(O$64:O1484)&gt;MAX(P$64:P1483)),MAX(O$64:O1484),"")),"")</f>
        <v/>
      </c>
      <c r="Q1484" s="91" t="str">
        <f>IFERROR(IF(E1484="","",IF(O1484&lt;&gt;"",MAX(O$64:O1484)*10+1,IF(AND($F1483/INDEX($F$64:$F1484,MATCH(MAX(Q$64:Q1483),Q$64:Q1483,0)-1)&gt;(1+$O$2),MAX(O$64:O1484)&gt;MAX(P$64:P1483)),MAX(Q$64:Q1483)+1,""))),"")</f>
        <v/>
      </c>
    </row>
    <row r="1485" spans="1:17" x14ac:dyDescent="0.2">
      <c r="A1485" s="13">
        <f>HLOOKUP($E$2,历史数据!$V$3:$AE$5000,ROW(A1483),)</f>
        <v>772369</v>
      </c>
      <c r="B1485" s="41">
        <v>38688</v>
      </c>
      <c r="C1485" s="100">
        <f>IFERROR(IF(A1485&lt;&gt;0,MAX($C$4:C1484)+1,""),"")</f>
        <v>1471</v>
      </c>
      <c r="D1485" s="100"/>
      <c r="E1485" s="99">
        <f t="shared" si="151"/>
        <v>38702</v>
      </c>
      <c r="F1485" s="101">
        <f>IFERROR(VLOOKUP(E1485,历史数据!AH:AJ,3,),"")</f>
        <v>5.4343392762515901</v>
      </c>
      <c r="G1485" s="101">
        <f t="shared" si="147"/>
        <v>5.6054927274780555</v>
      </c>
      <c r="H1485" s="105">
        <f t="shared" si="148"/>
        <v>-1.9336375589761312E-3</v>
      </c>
      <c r="I1485" s="101">
        <f>IFERROR(VLOOKUP(E1485,历史数据!AH:AJ,2,),"")</f>
        <v>5.3952433102353901</v>
      </c>
      <c r="J1485" s="104">
        <f t="shared" si="149"/>
        <v>0</v>
      </c>
      <c r="K1485" s="104" t="str">
        <f>IFERROR(IF(AND(J1484=$H$2*1,MAX(K$64:K1484)=MAX(L$64:L1484)),MAX(K$64:K1484)+1,""),"")</f>
        <v/>
      </c>
      <c r="L1485" s="104" t="str">
        <f>IFERROR(IF(AND($F1484/INDEX($F$64:$F1485,MATCH(MAX(M$64:M1485),M$64:M1485,0)-1)&lt;(1-$P$2),MAX(K$64:K1485)&gt;MAX(L$64:L1484)),MAX(K$64:K1485),""),"")</f>
        <v/>
      </c>
      <c r="M1485" s="104" t="str">
        <f>IFERROR(IF(E1485="","",IF(K1485&lt;&gt;"",MAX(M$64:M1484)+1,IF(AND($F1484/INDEX($F$64:$F1485,MATCH(MAX(M$64:M1484),M$64:M1484,0)-1)&gt;(1+$O$2),MAX(K$64:K1485)&gt;MAX(L$64:L1484)),MAX(M$64:M1484)+1,""))),"")</f>
        <v/>
      </c>
      <c r="N1485" s="91">
        <f t="shared" si="150"/>
        <v>0</v>
      </c>
      <c r="O1485" s="91" t="str">
        <f>IFERROR(IF(AND(N1484=$H$2*1,MAX(O$64:O1484)=MAX(P$64:P1484)),MAX(O$64:O1484)+1,""),"")</f>
        <v/>
      </c>
      <c r="P1485" s="91" t="str">
        <f>IFERROR(IF(MOD(MAX(Q$64:Q1485),10*MAX(O$64:O1485))&lt;=2,IF(AND(F1484/INDEX($F$64:$F1485,MATCH(MAX(O$64:O1485),O$64:O1485,0)-1)&lt;(1-$P$2),MAX(O$64:O1485)&gt;MAX(P$64:P1484)),MAX(O$64:O1485),""),IF(AND($F1484/INDEX($F$64:$F1485,MATCH(MAX(Q$64:Q1485),Q$64:Q1485,0)-1)&lt;(1-$P$2),MAX(O$64:O1485)&gt;MAX(P$64:P1484)),MAX(O$64:O1485),"")),"")</f>
        <v/>
      </c>
      <c r="Q1485" s="91" t="str">
        <f>IFERROR(IF(E1485="","",IF(O1485&lt;&gt;"",MAX(O$64:O1485)*10+1,IF(AND($F1484/INDEX($F$64:$F1485,MATCH(MAX(Q$64:Q1484),Q$64:Q1484,0)-1)&gt;(1+$O$2),MAX(O$64:O1485)&gt;MAX(P$64:P1484)),MAX(Q$64:Q1484)+1,""))),"")</f>
        <v/>
      </c>
    </row>
    <row r="1486" spans="1:17" x14ac:dyDescent="0.2">
      <c r="A1486" s="13">
        <f>HLOOKUP($E$2,历史数据!$V$3:$AE$5000,ROW(A1484),)</f>
        <v>655350</v>
      </c>
      <c r="B1486" s="41">
        <v>38691</v>
      </c>
      <c r="C1486" s="100">
        <f>IFERROR(IF(A1486&lt;&gt;0,MAX($C$4:C1485)+1,""),"")</f>
        <v>1472</v>
      </c>
      <c r="D1486" s="100"/>
      <c r="E1486" s="99">
        <f t="shared" si="151"/>
        <v>38705</v>
      </c>
      <c r="F1486" s="101">
        <f>IFERROR(VLOOKUP(E1486,历史数据!AH:AJ,3,),"")</f>
        <v>5.4604032535957199</v>
      </c>
      <c r="G1486" s="101">
        <f t="shared" si="147"/>
        <v>5.5941983372955981</v>
      </c>
      <c r="H1486" s="105">
        <f t="shared" si="148"/>
        <v>-2.0148791072536198E-3</v>
      </c>
      <c r="I1486" s="101">
        <f>IFERROR(VLOOKUP(E1486,历史数据!AH:AJ,2,),"")</f>
        <v>5.4343392762515901</v>
      </c>
      <c r="J1486" s="104">
        <f t="shared" si="149"/>
        <v>0</v>
      </c>
      <c r="K1486" s="104" t="str">
        <f>IFERROR(IF(AND(J1485=$H$2*1,MAX(K$64:K1485)=MAX(L$64:L1485)),MAX(K$64:K1485)+1,""),"")</f>
        <v/>
      </c>
      <c r="L1486" s="104" t="str">
        <f>IFERROR(IF(AND($F1485/INDEX($F$64:$F1486,MATCH(MAX(M$64:M1486),M$64:M1486,0)-1)&lt;(1-$P$2),MAX(K$64:K1486)&gt;MAX(L$64:L1485)),MAX(K$64:K1486),""),"")</f>
        <v/>
      </c>
      <c r="M1486" s="104" t="str">
        <f>IFERROR(IF(E1486="","",IF(K1486&lt;&gt;"",MAX(M$64:M1485)+1,IF(AND($F1485/INDEX($F$64:$F1486,MATCH(MAX(M$64:M1485),M$64:M1485,0)-1)&gt;(1+$O$2),MAX(K$64:K1486)&gt;MAX(L$64:L1485)),MAX(M$64:M1485)+1,""))),"")</f>
        <v/>
      </c>
      <c r="N1486" s="91">
        <f t="shared" si="150"/>
        <v>0</v>
      </c>
      <c r="O1486" s="91" t="str">
        <f>IFERROR(IF(AND(N1485=$H$2*1,MAX(O$64:O1485)=MAX(P$64:P1485)),MAX(O$64:O1485)+1,""),"")</f>
        <v/>
      </c>
      <c r="P1486" s="91" t="str">
        <f>IFERROR(IF(MOD(MAX(Q$64:Q1486),10*MAX(O$64:O1486))&lt;=2,IF(AND(F1485/INDEX($F$64:$F1486,MATCH(MAX(O$64:O1486),O$64:O1486,0)-1)&lt;(1-$P$2),MAX(O$64:O1486)&gt;MAX(P$64:P1485)),MAX(O$64:O1486),""),IF(AND($F1485/INDEX($F$64:$F1486,MATCH(MAX(Q$64:Q1486),Q$64:Q1486,0)-1)&lt;(1-$P$2),MAX(O$64:O1486)&gt;MAX(P$64:P1485)),MAX(O$64:O1486),"")),"")</f>
        <v/>
      </c>
      <c r="Q1486" s="91" t="str">
        <f>IFERROR(IF(E1486="","",IF(O1486&lt;&gt;"",MAX(O$64:O1486)*10+1,IF(AND($F1485/INDEX($F$64:$F1486,MATCH(MAX(Q$64:Q1485),Q$64:Q1485,0)-1)&gt;(1+$O$2),MAX(O$64:O1486)&gt;MAX(P$64:P1485)),MAX(Q$64:Q1485)+1,""))),"")</f>
        <v/>
      </c>
    </row>
    <row r="1487" spans="1:17" x14ac:dyDescent="0.2">
      <c r="A1487" s="13">
        <f>HLOOKUP($E$2,历史数据!$V$3:$AE$5000,ROW(A1485),)</f>
        <v>870500</v>
      </c>
      <c r="B1487" s="41">
        <v>38692</v>
      </c>
      <c r="C1487" s="100">
        <f>IFERROR(IF(A1487&lt;&gt;0,MAX($C$4:C1486)+1,""),"")</f>
        <v>1473</v>
      </c>
      <c r="D1487" s="100"/>
      <c r="E1487" s="99">
        <f t="shared" si="151"/>
        <v>38706</v>
      </c>
      <c r="F1487" s="101">
        <f>IFERROR(VLOOKUP(E1487,历史数据!AH:AJ,3,),"")</f>
        <v>5.4473712649236496</v>
      </c>
      <c r="G1487" s="101">
        <f t="shared" si="147"/>
        <v>5.5844243457915494</v>
      </c>
      <c r="H1487" s="105">
        <f t="shared" si="148"/>
        <v>-1.7471657089608295E-3</v>
      </c>
      <c r="I1487" s="101">
        <f>IFERROR(VLOOKUP(E1487,历史数据!AH:AJ,2,),"")</f>
        <v>5.4473712649236496</v>
      </c>
      <c r="J1487" s="104">
        <f t="shared" si="149"/>
        <v>0</v>
      </c>
      <c r="K1487" s="104" t="str">
        <f>IFERROR(IF(AND(J1486=$H$2*1,MAX(K$64:K1486)=MAX(L$64:L1486)),MAX(K$64:K1486)+1,""),"")</f>
        <v/>
      </c>
      <c r="L1487" s="104" t="str">
        <f>IFERROR(IF(AND($F1486/INDEX($F$64:$F1487,MATCH(MAX(M$64:M1487),M$64:M1487,0)-1)&lt;(1-$P$2),MAX(K$64:K1487)&gt;MAX(L$64:L1486)),MAX(K$64:K1487),""),"")</f>
        <v/>
      </c>
      <c r="M1487" s="104" t="str">
        <f>IFERROR(IF(E1487="","",IF(K1487&lt;&gt;"",MAX(M$64:M1486)+1,IF(AND($F1486/INDEX($F$64:$F1487,MATCH(MAX(M$64:M1486),M$64:M1486,0)-1)&gt;(1+$O$2),MAX(K$64:K1487)&gt;MAX(L$64:L1486)),MAX(M$64:M1486)+1,""))),"")</f>
        <v/>
      </c>
      <c r="N1487" s="91">
        <f t="shared" si="150"/>
        <v>0</v>
      </c>
      <c r="O1487" s="91" t="str">
        <f>IFERROR(IF(AND(N1486=$H$2*1,MAX(O$64:O1486)=MAX(P$64:P1486)),MAX(O$64:O1486)+1,""),"")</f>
        <v/>
      </c>
      <c r="P1487" s="91" t="str">
        <f>IFERROR(IF(MOD(MAX(Q$64:Q1487),10*MAX(O$64:O1487))&lt;=2,IF(AND(F1486/INDEX($F$64:$F1487,MATCH(MAX(O$64:O1487),O$64:O1487,0)-1)&lt;(1-$P$2),MAX(O$64:O1487)&gt;MAX(P$64:P1486)),MAX(O$64:O1487),""),IF(AND($F1486/INDEX($F$64:$F1487,MATCH(MAX(Q$64:Q1487),Q$64:Q1487,0)-1)&lt;(1-$P$2),MAX(O$64:O1487)&gt;MAX(P$64:P1486)),MAX(O$64:O1487),"")),"")</f>
        <v/>
      </c>
      <c r="Q1487" s="91" t="str">
        <f>IFERROR(IF(E1487="","",IF(O1487&lt;&gt;"",MAX(O$64:O1487)*10+1,IF(AND($F1486/INDEX($F$64:$F1487,MATCH(MAX(Q$64:Q1486),Q$64:Q1486,0)-1)&gt;(1+$O$2),MAX(O$64:O1487)&gt;MAX(P$64:P1486)),MAX(Q$64:Q1486)+1,""))),"")</f>
        <v/>
      </c>
    </row>
    <row r="1488" spans="1:17" x14ac:dyDescent="0.2">
      <c r="A1488" s="13">
        <f>HLOOKUP($E$2,历史数据!$V$3:$AE$5000,ROW(A1486),)</f>
        <v>293925</v>
      </c>
      <c r="B1488" s="41">
        <v>38693</v>
      </c>
      <c r="C1488" s="100">
        <f>IFERROR(IF(A1488&lt;&gt;0,MAX($C$4:C1487)+1,""),"")</f>
        <v>1474</v>
      </c>
      <c r="D1488" s="100"/>
      <c r="E1488" s="99">
        <f t="shared" si="151"/>
        <v>38707</v>
      </c>
      <c r="F1488" s="101">
        <f>IFERROR(VLOOKUP(E1488,历史数据!AH:AJ,3,),"")</f>
        <v>5.4343392762515901</v>
      </c>
      <c r="G1488" s="101">
        <f t="shared" si="147"/>
        <v>5.577473951833114</v>
      </c>
      <c r="H1488" s="105">
        <f t="shared" si="148"/>
        <v>-1.2446034771109726E-3</v>
      </c>
      <c r="I1488" s="101">
        <f>IFERROR(VLOOKUP(E1488,历史数据!AH:AJ,2,),"")</f>
        <v>5.4604032535957199</v>
      </c>
      <c r="J1488" s="104">
        <f t="shared" si="149"/>
        <v>0</v>
      </c>
      <c r="K1488" s="104" t="str">
        <f>IFERROR(IF(AND(J1487=$H$2*1,MAX(K$64:K1487)=MAX(L$64:L1487)),MAX(K$64:K1487)+1,""),"")</f>
        <v/>
      </c>
      <c r="L1488" s="104" t="str">
        <f>IFERROR(IF(AND($F1487/INDEX($F$64:$F1488,MATCH(MAX(M$64:M1488),M$64:M1488,0)-1)&lt;(1-$P$2),MAX(K$64:K1488)&gt;MAX(L$64:L1487)),MAX(K$64:K1488),""),"")</f>
        <v/>
      </c>
      <c r="M1488" s="104" t="str">
        <f>IFERROR(IF(E1488="","",IF(K1488&lt;&gt;"",MAX(M$64:M1487)+1,IF(AND($F1487/INDEX($F$64:$F1488,MATCH(MAX(M$64:M1487),M$64:M1487,0)-1)&gt;(1+$O$2),MAX(K$64:K1488)&gt;MAX(L$64:L1487)),MAX(M$64:M1487)+1,""))),"")</f>
        <v/>
      </c>
      <c r="N1488" s="91">
        <f t="shared" si="150"/>
        <v>0</v>
      </c>
      <c r="O1488" s="91" t="str">
        <f>IFERROR(IF(AND(N1487=$H$2*1,MAX(O$64:O1487)=MAX(P$64:P1487)),MAX(O$64:O1487)+1,""),"")</f>
        <v/>
      </c>
      <c r="P1488" s="91" t="str">
        <f>IFERROR(IF(MOD(MAX(Q$64:Q1488),10*MAX(O$64:O1488))&lt;=2,IF(AND(F1487/INDEX($F$64:$F1488,MATCH(MAX(O$64:O1488),O$64:O1488,0)-1)&lt;(1-$P$2),MAX(O$64:O1488)&gt;MAX(P$64:P1487)),MAX(O$64:O1488),""),IF(AND($F1487/INDEX($F$64:$F1488,MATCH(MAX(Q$64:Q1488),Q$64:Q1488,0)-1)&lt;(1-$P$2),MAX(O$64:O1488)&gt;MAX(P$64:P1487)),MAX(O$64:O1488),"")),"")</f>
        <v/>
      </c>
      <c r="Q1488" s="91" t="str">
        <f>IFERROR(IF(E1488="","",IF(O1488&lt;&gt;"",MAX(O$64:O1488)*10+1,IF(AND($F1487/INDEX($F$64:$F1488,MATCH(MAX(Q$64:Q1487),Q$64:Q1487,0)-1)&gt;(1+$O$2),MAX(O$64:O1488)&gt;MAX(P$64:P1487)),MAX(Q$64:Q1487)+1,""))),"")</f>
        <v/>
      </c>
    </row>
    <row r="1489" spans="1:17" x14ac:dyDescent="0.2">
      <c r="A1489" s="13">
        <f>HLOOKUP($E$2,历史数据!$V$3:$AE$5000,ROW(A1487),)</f>
        <v>190349</v>
      </c>
      <c r="B1489" s="41">
        <v>38694</v>
      </c>
      <c r="C1489" s="100">
        <f>IFERROR(IF(A1489&lt;&gt;0,MAX($C$4:C1488)+1,""),"")</f>
        <v>1475</v>
      </c>
      <c r="D1489" s="100"/>
      <c r="E1489" s="99">
        <f t="shared" si="151"/>
        <v>38708</v>
      </c>
      <c r="F1489" s="101">
        <f>IFERROR(VLOOKUP(E1489,历史数据!AH:AJ,3,),"")</f>
        <v>5.5776911516443199</v>
      </c>
      <c r="G1489" s="101">
        <f t="shared" si="147"/>
        <v>5.5789943505115218</v>
      </c>
      <c r="H1489" s="105">
        <f t="shared" si="148"/>
        <v>2.7259628490217125E-4</v>
      </c>
      <c r="I1489" s="101">
        <f>IFERROR(VLOOKUP(E1489,历史数据!AH:AJ,2,),"")</f>
        <v>5.4213072875795199</v>
      </c>
      <c r="J1489" s="104">
        <f t="shared" si="149"/>
        <v>0</v>
      </c>
      <c r="K1489" s="104" t="str">
        <f>IFERROR(IF(AND(J1488=$H$2*1,MAX(K$64:K1488)=MAX(L$64:L1488)),MAX(K$64:K1488)+1,""),"")</f>
        <v/>
      </c>
      <c r="L1489" s="104" t="str">
        <f>IFERROR(IF(AND($F1488/INDEX($F$64:$F1489,MATCH(MAX(M$64:M1489),M$64:M1489,0)-1)&lt;(1-$P$2),MAX(K$64:K1489)&gt;MAX(L$64:L1488)),MAX(K$64:K1489),""),"")</f>
        <v/>
      </c>
      <c r="M1489" s="104" t="str">
        <f>IFERROR(IF(E1489="","",IF(K1489&lt;&gt;"",MAX(M$64:M1488)+1,IF(AND($F1488/INDEX($F$64:$F1489,MATCH(MAX(M$64:M1488),M$64:M1488,0)-1)&gt;(1+$O$2),MAX(K$64:K1489)&gt;MAX(L$64:L1488)),MAX(M$64:M1488)+1,""))),"")</f>
        <v/>
      </c>
      <c r="N1489" s="91">
        <f t="shared" si="150"/>
        <v>0</v>
      </c>
      <c r="O1489" s="91" t="str">
        <f>IFERROR(IF(AND(N1488=$H$2*1,MAX(O$64:O1488)=MAX(P$64:P1488)),MAX(O$64:O1488)+1,""),"")</f>
        <v/>
      </c>
      <c r="P1489" s="91" t="str">
        <f>IFERROR(IF(MOD(MAX(Q$64:Q1489),10*MAX(O$64:O1489))&lt;=2,IF(AND(F1488/INDEX($F$64:$F1489,MATCH(MAX(O$64:O1489),O$64:O1489,0)-1)&lt;(1-$P$2),MAX(O$64:O1489)&gt;MAX(P$64:P1488)),MAX(O$64:O1489),""),IF(AND($F1488/INDEX($F$64:$F1489,MATCH(MAX(Q$64:Q1489),Q$64:Q1489,0)-1)&lt;(1-$P$2),MAX(O$64:O1489)&gt;MAX(P$64:P1488)),MAX(O$64:O1489),"")),"")</f>
        <v/>
      </c>
      <c r="Q1489" s="91" t="str">
        <f>IFERROR(IF(E1489="","",IF(O1489&lt;&gt;"",MAX(O$64:O1489)*10+1,IF(AND($F1488/INDEX($F$64:$F1489,MATCH(MAX(Q$64:Q1488),Q$64:Q1488,0)-1)&gt;(1+$O$2),MAX(O$64:O1489)&gt;MAX(P$64:P1488)),MAX(Q$64:Q1488)+1,""))),"")</f>
        <v/>
      </c>
    </row>
    <row r="1490" spans="1:17" x14ac:dyDescent="0.2">
      <c r="A1490" s="13">
        <f>HLOOKUP($E$2,历史数据!$V$3:$AE$5000,ROW(A1488),)</f>
        <v>197051</v>
      </c>
      <c r="B1490" s="41">
        <v>38695</v>
      </c>
      <c r="C1490" s="100">
        <f>IFERROR(IF(A1490&lt;&gt;0,MAX($C$4:C1489)+1,""),"")</f>
        <v>1476</v>
      </c>
      <c r="D1490" s="100"/>
      <c r="E1490" s="99">
        <f t="shared" si="151"/>
        <v>38709</v>
      </c>
      <c r="F1490" s="101">
        <f>IFERROR(VLOOKUP(E1490,历史数据!AH:AJ,3,),"")</f>
        <v>5.7340750157091103</v>
      </c>
      <c r="G1490" s="101">
        <f t="shared" si="147"/>
        <v>5.5826867473019401</v>
      </c>
      <c r="H1490" s="105">
        <f t="shared" si="148"/>
        <v>6.6183913415862605E-4</v>
      </c>
      <c r="I1490" s="101">
        <f>IFERROR(VLOOKUP(E1490,历史数据!AH:AJ,2,),"")</f>
        <v>5.5646591629722497</v>
      </c>
      <c r="J1490" s="104">
        <f t="shared" si="149"/>
        <v>1</v>
      </c>
      <c r="K1490" s="104" t="str">
        <f>IFERROR(IF(AND(J1489=$H$2*1,MAX(K$64:K1489)=MAX(L$64:L1489)),MAX(K$64:K1489)+1,""),"")</f>
        <v/>
      </c>
      <c r="L1490" s="104" t="str">
        <f>IFERROR(IF(AND($F1489/INDEX($F$64:$F1490,MATCH(MAX(M$64:M1490),M$64:M1490,0)-1)&lt;(1-$P$2),MAX(K$64:K1490)&gt;MAX(L$64:L1489)),MAX(K$64:K1490),""),"")</f>
        <v/>
      </c>
      <c r="M1490" s="104" t="str">
        <f>IFERROR(IF(E1490="","",IF(K1490&lt;&gt;"",MAX(M$64:M1489)+1,IF(AND($F1489/INDEX($F$64:$F1490,MATCH(MAX(M$64:M1489),M$64:M1489,0)-1)&gt;(1+$O$2),MAX(K$64:K1490)&gt;MAX(L$64:L1489)),MAX(M$64:M1489)+1,""))),"")</f>
        <v/>
      </c>
      <c r="N1490" s="91">
        <f t="shared" si="150"/>
        <v>1</v>
      </c>
      <c r="O1490" s="91" t="str">
        <f>IFERROR(IF(AND(N1489=$H$2*1,MAX(O$64:O1489)=MAX(P$64:P1489)),MAX(O$64:O1489)+1,""),"")</f>
        <v/>
      </c>
      <c r="P1490" s="91" t="str">
        <f>IFERROR(IF(MOD(MAX(Q$64:Q1490),10*MAX(O$64:O1490))&lt;=2,IF(AND(F1489/INDEX($F$64:$F1490,MATCH(MAX(O$64:O1490),O$64:O1490,0)-1)&lt;(1-$P$2),MAX(O$64:O1490)&gt;MAX(P$64:P1489)),MAX(O$64:O1490),""),IF(AND($F1489/INDEX($F$64:$F1490,MATCH(MAX(Q$64:Q1490),Q$64:Q1490,0)-1)&lt;(1-$P$2),MAX(O$64:O1490)&gt;MAX(P$64:P1489)),MAX(O$64:O1490),"")),"")</f>
        <v/>
      </c>
      <c r="Q1490" s="91" t="str">
        <f>IFERROR(IF(E1490="","",IF(O1490&lt;&gt;"",MAX(O$64:O1490)*10+1,IF(AND($F1489/INDEX($F$64:$F1490,MATCH(MAX(Q$64:Q1489),Q$64:Q1489,0)-1)&gt;(1+$O$2),MAX(O$64:O1490)&gt;MAX(P$64:P1489)),MAX(Q$64:Q1489)+1,""))),"")</f>
        <v/>
      </c>
    </row>
    <row r="1491" spans="1:17" x14ac:dyDescent="0.2">
      <c r="A1491" s="13">
        <f>HLOOKUP($E$2,历史数据!$V$3:$AE$5000,ROW(A1489),)</f>
        <v>205850</v>
      </c>
      <c r="B1491" s="41">
        <v>38698</v>
      </c>
      <c r="C1491" s="100">
        <f>IFERROR(IF(A1491&lt;&gt;0,MAX($C$4:C1490)+1,""),"")</f>
        <v>1477</v>
      </c>
      <c r="D1491" s="100"/>
      <c r="E1491" s="99">
        <f t="shared" si="151"/>
        <v>38712</v>
      </c>
      <c r="F1491" s="101">
        <f>IFERROR(VLOOKUP(E1491,历史数据!AH:AJ,3,),"")</f>
        <v>5.6167871176605102</v>
      </c>
      <c r="G1491" s="101">
        <f t="shared" si="147"/>
        <v>5.5839899461691482</v>
      </c>
      <c r="H1491" s="105">
        <f t="shared" si="148"/>
        <v>2.3343578570611534E-4</v>
      </c>
      <c r="I1491" s="101">
        <f>IFERROR(VLOOKUP(E1491,历史数据!AH:AJ,2,),"")</f>
        <v>5.7340750157091103</v>
      </c>
      <c r="J1491" s="104">
        <f t="shared" si="149"/>
        <v>2</v>
      </c>
      <c r="K1491" s="104" t="str">
        <f>IFERROR(IF(AND(J1490=$H$2*1,MAX(K$64:K1490)=MAX(L$64:L1490)),MAX(K$64:K1490)+1,""),"")</f>
        <v/>
      </c>
      <c r="L1491" s="104" t="str">
        <f>IFERROR(IF(AND($F1490/INDEX($F$64:$F1491,MATCH(MAX(M$64:M1491),M$64:M1491,0)-1)&lt;(1-$P$2),MAX(K$64:K1491)&gt;MAX(L$64:L1490)),MAX(K$64:K1491),""),"")</f>
        <v/>
      </c>
      <c r="M1491" s="104" t="str">
        <f>IFERROR(IF(E1491="","",IF(K1491&lt;&gt;"",MAX(M$64:M1490)+1,IF(AND($F1490/INDEX($F$64:$F1491,MATCH(MAX(M$64:M1490),M$64:M1490,0)-1)&gt;(1+$O$2),MAX(K$64:K1491)&gt;MAX(L$64:L1490)),MAX(M$64:M1490)+1,""))),"")</f>
        <v/>
      </c>
      <c r="N1491" s="91">
        <f t="shared" si="150"/>
        <v>2</v>
      </c>
      <c r="O1491" s="91" t="str">
        <f>IFERROR(IF(AND(N1490=$H$2*1,MAX(O$64:O1490)=MAX(P$64:P1490)),MAX(O$64:O1490)+1,""),"")</f>
        <v/>
      </c>
      <c r="P1491" s="91" t="str">
        <f>IFERROR(IF(MOD(MAX(Q$64:Q1491),10*MAX(O$64:O1491))&lt;=2,IF(AND(F1490/INDEX($F$64:$F1491,MATCH(MAX(O$64:O1491),O$64:O1491,0)-1)&lt;(1-$P$2),MAX(O$64:O1491)&gt;MAX(P$64:P1490)),MAX(O$64:O1491),""),IF(AND($F1490/INDEX($F$64:$F1491,MATCH(MAX(Q$64:Q1491),Q$64:Q1491,0)-1)&lt;(1-$P$2),MAX(O$64:O1491)&gt;MAX(P$64:P1490)),MAX(O$64:O1491),"")),"")</f>
        <v/>
      </c>
      <c r="Q1491" s="91" t="str">
        <f>IFERROR(IF(E1491="","",IF(O1491&lt;&gt;"",MAX(O$64:O1491)*10+1,IF(AND($F1490/INDEX($F$64:$F1491,MATCH(MAX(Q$64:Q1490),Q$64:Q1490,0)-1)&gt;(1+$O$2),MAX(O$64:O1491)&gt;MAX(P$64:P1490)),MAX(Q$64:Q1490)+1,""))),"")</f>
        <v/>
      </c>
    </row>
    <row r="1492" spans="1:17" x14ac:dyDescent="0.2">
      <c r="A1492" s="13">
        <f>HLOOKUP($E$2,历史数据!$V$3:$AE$5000,ROW(A1490),)</f>
        <v>154500</v>
      </c>
      <c r="B1492" s="41">
        <v>38699</v>
      </c>
      <c r="C1492" s="100">
        <f>IFERROR(IF(A1492&lt;&gt;0,MAX($C$4:C1491)+1,""),"")</f>
        <v>1478</v>
      </c>
      <c r="D1492" s="100"/>
      <c r="E1492" s="99">
        <f t="shared" si="151"/>
        <v>38713</v>
      </c>
      <c r="F1492" s="101">
        <f>IFERROR(VLOOKUP(E1492,历史数据!AH:AJ,3,),"")</f>
        <v>5.5385951856281199</v>
      </c>
      <c r="G1492" s="101">
        <f t="shared" si="147"/>
        <v>5.5861619442811588</v>
      </c>
      <c r="H1492" s="105">
        <f t="shared" si="148"/>
        <v>3.8896884359562733E-4</v>
      </c>
      <c r="I1492" s="101">
        <f>IFERROR(VLOOKUP(E1492,历史数据!AH:AJ,2,),"")</f>
        <v>5.6167871176605102</v>
      </c>
      <c r="J1492" s="104">
        <f t="shared" si="149"/>
        <v>0</v>
      </c>
      <c r="K1492" s="104" t="str">
        <f>IFERROR(IF(AND(J1491=$H$2*1,MAX(K$64:K1491)=MAX(L$64:L1491)),MAX(K$64:K1491)+1,""),"")</f>
        <v/>
      </c>
      <c r="L1492" s="104" t="str">
        <f>IFERROR(IF(AND($F1491/INDEX($F$64:$F1492,MATCH(MAX(M$64:M1492),M$64:M1492,0)-1)&lt;(1-$P$2),MAX(K$64:K1492)&gt;MAX(L$64:L1491)),MAX(K$64:K1492),""),"")</f>
        <v/>
      </c>
      <c r="M1492" s="104" t="str">
        <f>IFERROR(IF(E1492="","",IF(K1492&lt;&gt;"",MAX(M$64:M1491)+1,IF(AND($F1491/INDEX($F$64:$F1492,MATCH(MAX(M$64:M1491),M$64:M1491,0)-1)&gt;(1+$O$2),MAX(K$64:K1492)&gt;MAX(L$64:L1491)),MAX(M$64:M1491)+1,""))),"")</f>
        <v/>
      </c>
      <c r="N1492" s="91">
        <f t="shared" si="150"/>
        <v>0</v>
      </c>
      <c r="O1492" s="91" t="str">
        <f>IFERROR(IF(AND(N1491=$H$2*1,MAX(O$64:O1491)=MAX(P$64:P1491)),MAX(O$64:O1491)+1,""),"")</f>
        <v/>
      </c>
      <c r="P1492" s="91" t="str">
        <f>IFERROR(IF(MOD(MAX(Q$64:Q1492),10*MAX(O$64:O1492))&lt;=2,IF(AND(F1491/INDEX($F$64:$F1492,MATCH(MAX(O$64:O1492),O$64:O1492,0)-1)&lt;(1-$P$2),MAX(O$64:O1492)&gt;MAX(P$64:P1491)),MAX(O$64:O1492),""),IF(AND($F1491/INDEX($F$64:$F1492,MATCH(MAX(Q$64:Q1492),Q$64:Q1492,0)-1)&lt;(1-$P$2),MAX(O$64:O1492)&gt;MAX(P$64:P1491)),MAX(O$64:O1492),"")),"")</f>
        <v/>
      </c>
      <c r="Q1492" s="91" t="str">
        <f>IFERROR(IF(E1492="","",IF(O1492&lt;&gt;"",MAX(O$64:O1492)*10+1,IF(AND($F1491/INDEX($F$64:$F1492,MATCH(MAX(Q$64:Q1491),Q$64:Q1491,0)-1)&gt;(1+$O$2),MAX(O$64:O1492)&gt;MAX(P$64:P1491)),MAX(Q$64:Q1491)+1,""))),"")</f>
        <v/>
      </c>
    </row>
    <row r="1493" spans="1:17" x14ac:dyDescent="0.2">
      <c r="A1493" s="13">
        <f>HLOOKUP($E$2,历史数据!$V$3:$AE$5000,ROW(A1491),)</f>
        <v>118700</v>
      </c>
      <c r="B1493" s="41">
        <v>38700</v>
      </c>
      <c r="C1493" s="100">
        <f>IFERROR(IF(A1493&lt;&gt;0,MAX($C$4:C1492)+1,""),"")</f>
        <v>1479</v>
      </c>
      <c r="D1493" s="100"/>
      <c r="E1493" s="99">
        <f t="shared" si="151"/>
        <v>38714</v>
      </c>
      <c r="F1493" s="101">
        <f>IFERROR(VLOOKUP(E1493,历史数据!AH:AJ,3,),"")</f>
        <v>5.5776911516443199</v>
      </c>
      <c r="G1493" s="101">
        <f t="shared" si="147"/>
        <v>5.5874651431483651</v>
      </c>
      <c r="H1493" s="105">
        <f t="shared" si="148"/>
        <v>2.3329056339660426E-4</v>
      </c>
      <c r="I1493" s="101">
        <f>IFERROR(VLOOKUP(E1493,历史数据!AH:AJ,2,),"")</f>
        <v>5.5125312082839804</v>
      </c>
      <c r="J1493" s="104">
        <f t="shared" si="149"/>
        <v>0</v>
      </c>
      <c r="K1493" s="104" t="str">
        <f>IFERROR(IF(AND(J1492=$H$2*1,MAX(K$64:K1492)=MAX(L$64:L1492)),MAX(K$64:K1492)+1,""),"")</f>
        <v/>
      </c>
      <c r="L1493" s="104" t="str">
        <f>IFERROR(IF(AND($F1492/INDEX($F$64:$F1493,MATCH(MAX(M$64:M1493),M$64:M1493,0)-1)&lt;(1-$P$2),MAX(K$64:K1493)&gt;MAX(L$64:L1492)),MAX(K$64:K1493),""),"")</f>
        <v/>
      </c>
      <c r="M1493" s="104" t="str">
        <f>IFERROR(IF(E1493="","",IF(K1493&lt;&gt;"",MAX(M$64:M1492)+1,IF(AND($F1492/INDEX($F$64:$F1493,MATCH(MAX(M$64:M1492),M$64:M1492,0)-1)&gt;(1+$O$2),MAX(K$64:K1493)&gt;MAX(L$64:L1492)),MAX(M$64:M1492)+1,""))),"")</f>
        <v/>
      </c>
      <c r="N1493" s="91">
        <f t="shared" si="150"/>
        <v>0</v>
      </c>
      <c r="O1493" s="91" t="str">
        <f>IFERROR(IF(AND(N1492=$H$2*1,MAX(O$64:O1492)=MAX(P$64:P1492)),MAX(O$64:O1492)+1,""),"")</f>
        <v/>
      </c>
      <c r="P1493" s="91" t="str">
        <f>IFERROR(IF(MOD(MAX(Q$64:Q1493),10*MAX(O$64:O1493))&lt;=2,IF(AND(F1492/INDEX($F$64:$F1493,MATCH(MAX(O$64:O1493),O$64:O1493,0)-1)&lt;(1-$P$2),MAX(O$64:O1493)&gt;MAX(P$64:P1492)),MAX(O$64:O1493),""),IF(AND($F1492/INDEX($F$64:$F1493,MATCH(MAX(Q$64:Q1493),Q$64:Q1493,0)-1)&lt;(1-$P$2),MAX(O$64:O1493)&gt;MAX(P$64:P1492)),MAX(O$64:O1493),"")),"")</f>
        <v/>
      </c>
      <c r="Q1493" s="91" t="str">
        <f>IFERROR(IF(E1493="","",IF(O1493&lt;&gt;"",MAX(O$64:O1493)*10+1,IF(AND($F1492/INDEX($F$64:$F1493,MATCH(MAX(Q$64:Q1492),Q$64:Q1492,0)-1)&gt;(1+$O$2),MAX(O$64:O1493)&gt;MAX(P$64:P1492)),MAX(Q$64:Q1492)+1,""))),"")</f>
        <v/>
      </c>
    </row>
    <row r="1494" spans="1:17" x14ac:dyDescent="0.2">
      <c r="A1494" s="13">
        <f>HLOOKUP($E$2,历史数据!$V$3:$AE$5000,ROW(A1492),)</f>
        <v>127000</v>
      </c>
      <c r="B1494" s="41">
        <v>38701</v>
      </c>
      <c r="C1494" s="100">
        <f>IFERROR(IF(A1494&lt;&gt;0,MAX($C$4:C1493)+1,""),"")</f>
        <v>1480</v>
      </c>
      <c r="D1494" s="100"/>
      <c r="E1494" s="99">
        <f t="shared" si="151"/>
        <v>38715</v>
      </c>
      <c r="F1494" s="101">
        <f>IFERROR(VLOOKUP(E1494,历史数据!AH:AJ,3,),"")</f>
        <v>5.5907231403163804</v>
      </c>
      <c r="G1494" s="101">
        <f t="shared" si="147"/>
        <v>5.5865963439035609</v>
      </c>
      <c r="H1494" s="105">
        <f t="shared" si="148"/>
        <v>-1.5549076773557768E-4</v>
      </c>
      <c r="I1494" s="101">
        <f>IFERROR(VLOOKUP(E1494,历史数据!AH:AJ,2,),"")</f>
        <v>5.5907231403163804</v>
      </c>
      <c r="J1494" s="104">
        <f t="shared" si="149"/>
        <v>0</v>
      </c>
      <c r="K1494" s="104" t="str">
        <f>IFERROR(IF(AND(J1493=$H$2*1,MAX(K$64:K1493)=MAX(L$64:L1493)),MAX(K$64:K1493)+1,""),"")</f>
        <v/>
      </c>
      <c r="L1494" s="104" t="str">
        <f>IFERROR(IF(AND($F1493/INDEX($F$64:$F1494,MATCH(MAX(M$64:M1494),M$64:M1494,0)-1)&lt;(1-$P$2),MAX(K$64:K1494)&gt;MAX(L$64:L1493)),MAX(K$64:K1494),""),"")</f>
        <v/>
      </c>
      <c r="M1494" s="104" t="str">
        <f>IFERROR(IF(E1494="","",IF(K1494&lt;&gt;"",MAX(M$64:M1493)+1,IF(AND($F1493/INDEX($F$64:$F1494,MATCH(MAX(M$64:M1493),M$64:M1493,0)-1)&gt;(1+$O$2),MAX(K$64:K1494)&gt;MAX(L$64:L1493)),MAX(M$64:M1493)+1,""))),"")</f>
        <v/>
      </c>
      <c r="N1494" s="91">
        <f t="shared" si="150"/>
        <v>0</v>
      </c>
      <c r="O1494" s="91" t="str">
        <f>IFERROR(IF(AND(N1493=$H$2*1,MAX(O$64:O1493)=MAX(P$64:P1493)),MAX(O$64:O1493)+1,""),"")</f>
        <v/>
      </c>
      <c r="P1494" s="91" t="str">
        <f>IFERROR(IF(MOD(MAX(Q$64:Q1494),10*MAX(O$64:O1494))&lt;=2,IF(AND(F1493/INDEX($F$64:$F1494,MATCH(MAX(O$64:O1494),O$64:O1494,0)-1)&lt;(1-$P$2),MAX(O$64:O1494)&gt;MAX(P$64:P1493)),MAX(O$64:O1494),""),IF(AND($F1493/INDEX($F$64:$F1494,MATCH(MAX(Q$64:Q1494),Q$64:Q1494,0)-1)&lt;(1-$P$2),MAX(O$64:O1494)&gt;MAX(P$64:P1493)),MAX(O$64:O1494),"")),"")</f>
        <v/>
      </c>
      <c r="Q1494" s="91" t="str">
        <f>IFERROR(IF(E1494="","",IF(O1494&lt;&gt;"",MAX(O$64:O1494)*10+1,IF(AND($F1493/INDEX($F$64:$F1494,MATCH(MAX(Q$64:Q1493),Q$64:Q1493,0)-1)&gt;(1+$O$2),MAX(O$64:O1494)&gt;MAX(P$64:P1493)),MAX(Q$64:Q1493)+1,""))),"")</f>
        <v/>
      </c>
    </row>
    <row r="1495" spans="1:17" x14ac:dyDescent="0.2">
      <c r="A1495" s="13">
        <f>HLOOKUP($E$2,历史数据!$V$3:$AE$5000,ROW(A1493),)</f>
        <v>152851</v>
      </c>
      <c r="B1495" s="41">
        <v>38702</v>
      </c>
      <c r="C1495" s="100">
        <f>IFERROR(IF(A1495&lt;&gt;0,MAX($C$4:C1494)+1,""),"")</f>
        <v>1481</v>
      </c>
      <c r="D1495" s="100"/>
      <c r="E1495" s="99">
        <f t="shared" si="151"/>
        <v>38716</v>
      </c>
      <c r="F1495" s="101">
        <f>IFERROR(VLOOKUP(E1495,历史数据!AH:AJ,3,),"")</f>
        <v>5.4734352422677901</v>
      </c>
      <c r="G1495" s="101">
        <f t="shared" si="147"/>
        <v>5.582686747301941</v>
      </c>
      <c r="H1495" s="105">
        <f t="shared" si="148"/>
        <v>-6.9981726993506577E-4</v>
      </c>
      <c r="I1495" s="101">
        <f>IFERROR(VLOOKUP(E1495,历史数据!AH:AJ,2,),"")</f>
        <v>5.5776911516443199</v>
      </c>
      <c r="J1495" s="104">
        <f t="shared" si="149"/>
        <v>0</v>
      </c>
      <c r="K1495" s="104" t="str">
        <f>IFERROR(IF(AND(J1494=$H$2*1,MAX(K$64:K1494)=MAX(L$64:L1494)),MAX(K$64:K1494)+1,""),"")</f>
        <v/>
      </c>
      <c r="L1495" s="104" t="str">
        <f>IFERROR(IF(AND($F1494/INDEX($F$64:$F1495,MATCH(MAX(M$64:M1495),M$64:M1495,0)-1)&lt;(1-$P$2),MAX(K$64:K1495)&gt;MAX(L$64:L1494)),MAX(K$64:K1495),""),"")</f>
        <v/>
      </c>
      <c r="M1495" s="104" t="str">
        <f>IFERROR(IF(E1495="","",IF(K1495&lt;&gt;"",MAX(M$64:M1494)+1,IF(AND($F1494/INDEX($F$64:$F1495,MATCH(MAX(M$64:M1494),M$64:M1494,0)-1)&gt;(1+$O$2),MAX(K$64:K1495)&gt;MAX(L$64:L1494)),MAX(M$64:M1494)+1,""))),"")</f>
        <v/>
      </c>
      <c r="N1495" s="91">
        <f t="shared" si="150"/>
        <v>0</v>
      </c>
      <c r="O1495" s="91" t="str">
        <f>IFERROR(IF(AND(N1494=$H$2*1,MAX(O$64:O1494)=MAX(P$64:P1494)),MAX(O$64:O1494)+1,""),"")</f>
        <v/>
      </c>
      <c r="P1495" s="91" t="str">
        <f>IFERROR(IF(MOD(MAX(Q$64:Q1495),10*MAX(O$64:O1495))&lt;=2,IF(AND(F1494/INDEX($F$64:$F1495,MATCH(MAX(O$64:O1495),O$64:O1495,0)-1)&lt;(1-$P$2),MAX(O$64:O1495)&gt;MAX(P$64:P1494)),MAX(O$64:O1495),""),IF(AND($F1494/INDEX($F$64:$F1495,MATCH(MAX(Q$64:Q1495),Q$64:Q1495,0)-1)&lt;(1-$P$2),MAX(O$64:O1495)&gt;MAX(P$64:P1494)),MAX(O$64:O1495),"")),"")</f>
        <v/>
      </c>
      <c r="Q1495" s="91" t="str">
        <f>IFERROR(IF(E1495="","",IF(O1495&lt;&gt;"",MAX(O$64:O1495)*10+1,IF(AND($F1494/INDEX($F$64:$F1495,MATCH(MAX(Q$64:Q1494),Q$64:Q1494,0)-1)&gt;(1+$O$2),MAX(O$64:O1495)&gt;MAX(P$64:P1494)),MAX(Q$64:Q1494)+1,""))),"")</f>
        <v/>
      </c>
    </row>
    <row r="1496" spans="1:17" x14ac:dyDescent="0.2">
      <c r="A1496" s="13">
        <f>HLOOKUP($E$2,历史数据!$V$3:$AE$5000,ROW(A1494),)</f>
        <v>140200</v>
      </c>
      <c r="B1496" s="41">
        <v>38705</v>
      </c>
      <c r="C1496" s="100">
        <f>IFERROR(IF(A1496&lt;&gt;0,MAX($C$4:C1495)+1,""),"")</f>
        <v>1482</v>
      </c>
      <c r="D1496" s="100"/>
      <c r="E1496" s="99">
        <f t="shared" si="151"/>
        <v>38722</v>
      </c>
      <c r="F1496" s="101">
        <f>IFERROR(VLOOKUP(E1496,历史数据!AH:AJ,3,),"")</f>
        <v>5.6037551289884497</v>
      </c>
      <c r="G1496" s="101">
        <f t="shared" si="147"/>
        <v>5.5824695474907404</v>
      </c>
      <c r="H1496" s="105">
        <f t="shared" si="148"/>
        <v>-3.8905964284241534E-5</v>
      </c>
      <c r="I1496" s="101">
        <f>IFERROR(VLOOKUP(E1496,历史数据!AH:AJ,2,),"")</f>
        <v>5.5385951856281199</v>
      </c>
      <c r="J1496" s="104">
        <f t="shared" si="149"/>
        <v>0</v>
      </c>
      <c r="K1496" s="104" t="str">
        <f>IFERROR(IF(AND(J1495=$H$2*1,MAX(K$64:K1495)=MAX(L$64:L1495)),MAX(K$64:K1495)+1,""),"")</f>
        <v/>
      </c>
      <c r="L1496" s="104" t="str">
        <f>IFERROR(IF(AND($F1495/INDEX($F$64:$F1496,MATCH(MAX(M$64:M1496),M$64:M1496,0)-1)&lt;(1-$P$2),MAX(K$64:K1496)&gt;MAX(L$64:L1495)),MAX(K$64:K1496),""),"")</f>
        <v/>
      </c>
      <c r="M1496" s="104" t="str">
        <f>IFERROR(IF(E1496="","",IF(K1496&lt;&gt;"",MAX(M$64:M1495)+1,IF(AND($F1495/INDEX($F$64:$F1496,MATCH(MAX(M$64:M1495),M$64:M1495,0)-1)&gt;(1+$O$2),MAX(K$64:K1496)&gt;MAX(L$64:L1495)),MAX(M$64:M1495)+1,""))),"")</f>
        <v/>
      </c>
      <c r="N1496" s="91">
        <f t="shared" si="150"/>
        <v>0</v>
      </c>
      <c r="O1496" s="91" t="str">
        <f>IFERROR(IF(AND(N1495=$H$2*1,MAX(O$64:O1495)=MAX(P$64:P1495)),MAX(O$64:O1495)+1,""),"")</f>
        <v/>
      </c>
      <c r="P1496" s="91" t="str">
        <f>IFERROR(IF(MOD(MAX(Q$64:Q1496),10*MAX(O$64:O1496))&lt;=2,IF(AND(F1495/INDEX($F$64:$F1496,MATCH(MAX(O$64:O1496),O$64:O1496,0)-1)&lt;(1-$P$2),MAX(O$64:O1496)&gt;MAX(P$64:P1495)),MAX(O$64:O1496),""),IF(AND($F1495/INDEX($F$64:$F1496,MATCH(MAX(Q$64:Q1496),Q$64:Q1496,0)-1)&lt;(1-$P$2),MAX(O$64:O1496)&gt;MAX(P$64:P1495)),MAX(O$64:O1496),"")),"")</f>
        <v/>
      </c>
      <c r="Q1496" s="91" t="str">
        <f>IFERROR(IF(E1496="","",IF(O1496&lt;&gt;"",MAX(O$64:O1496)*10+1,IF(AND($F1495/INDEX($F$64:$F1496,MATCH(MAX(Q$64:Q1495),Q$64:Q1495,0)-1)&gt;(1+$O$2),MAX(O$64:O1496)&gt;MAX(P$64:P1495)),MAX(Q$64:Q1495)+1,""))),"")</f>
        <v/>
      </c>
    </row>
    <row r="1497" spans="1:17" x14ac:dyDescent="0.2">
      <c r="A1497" s="13">
        <f>HLOOKUP($E$2,历史数据!$V$3:$AE$5000,ROW(A1495),)</f>
        <v>97600</v>
      </c>
      <c r="B1497" s="41">
        <v>38706</v>
      </c>
      <c r="C1497" s="100">
        <f>IFERROR(IF(A1497&lt;&gt;0,MAX($C$4:C1496)+1,""),"")</f>
        <v>1483</v>
      </c>
      <c r="D1497" s="100"/>
      <c r="E1497" s="99">
        <f t="shared" si="151"/>
        <v>38723</v>
      </c>
      <c r="F1497" s="101">
        <f>IFERROR(VLOOKUP(E1497,历史数据!AH:AJ,3,),"")</f>
        <v>5.6428510950046498</v>
      </c>
      <c r="G1497" s="101">
        <f t="shared" si="147"/>
        <v>5.5809491488123326</v>
      </c>
      <c r="H1497" s="105">
        <f t="shared" si="148"/>
        <v>-2.7235234612088544E-4</v>
      </c>
      <c r="I1497" s="101">
        <f>IFERROR(VLOOKUP(E1497,历史数据!AH:AJ,2,),"")</f>
        <v>5.6037551289884497</v>
      </c>
      <c r="J1497" s="104">
        <f t="shared" si="149"/>
        <v>0</v>
      </c>
      <c r="K1497" s="104" t="str">
        <f>IFERROR(IF(AND(J1496=$H$2*1,MAX(K$64:K1496)=MAX(L$64:L1496)),MAX(K$64:K1496)+1,""),"")</f>
        <v/>
      </c>
      <c r="L1497" s="104" t="str">
        <f>IFERROR(IF(AND($F1496/INDEX($F$64:$F1497,MATCH(MAX(M$64:M1497),M$64:M1497,0)-1)&lt;(1-$P$2),MAX(K$64:K1497)&gt;MAX(L$64:L1496)),MAX(K$64:K1497),""),"")</f>
        <v/>
      </c>
      <c r="M1497" s="104" t="str">
        <f>IFERROR(IF(E1497="","",IF(K1497&lt;&gt;"",MAX(M$64:M1496)+1,IF(AND($F1496/INDEX($F$64:$F1497,MATCH(MAX(M$64:M1496),M$64:M1496,0)-1)&gt;(1+$O$2),MAX(K$64:K1497)&gt;MAX(L$64:L1496)),MAX(M$64:M1496)+1,""))),"")</f>
        <v/>
      </c>
      <c r="N1497" s="91">
        <f t="shared" si="150"/>
        <v>0</v>
      </c>
      <c r="O1497" s="91" t="str">
        <f>IFERROR(IF(AND(N1496=$H$2*1,MAX(O$64:O1496)=MAX(P$64:P1496)),MAX(O$64:O1496)+1,""),"")</f>
        <v/>
      </c>
      <c r="P1497" s="91" t="str">
        <f>IFERROR(IF(MOD(MAX(Q$64:Q1497),10*MAX(O$64:O1497))&lt;=2,IF(AND(F1496/INDEX($F$64:$F1497,MATCH(MAX(O$64:O1497),O$64:O1497,0)-1)&lt;(1-$P$2),MAX(O$64:O1497)&gt;MAX(P$64:P1496)),MAX(O$64:O1497),""),IF(AND($F1496/INDEX($F$64:$F1497,MATCH(MAX(Q$64:Q1497),Q$64:Q1497,0)-1)&lt;(1-$P$2),MAX(O$64:O1497)&gt;MAX(P$64:P1496)),MAX(O$64:O1497),"")),"")</f>
        <v/>
      </c>
      <c r="Q1497" s="91" t="str">
        <f>IFERROR(IF(E1497="","",IF(O1497&lt;&gt;"",MAX(O$64:O1497)*10+1,IF(AND($F1496/INDEX($F$64:$F1497,MATCH(MAX(Q$64:Q1496),Q$64:Q1496,0)-1)&gt;(1+$O$2),MAX(O$64:O1497)&gt;MAX(P$64:P1496)),MAX(Q$64:Q1496)+1,""))),"")</f>
        <v/>
      </c>
    </row>
    <row r="1498" spans="1:17" x14ac:dyDescent="0.2">
      <c r="A1498" s="13">
        <f>HLOOKUP($E$2,历史数据!$V$3:$AE$5000,ROW(A1496),)</f>
        <v>118400</v>
      </c>
      <c r="B1498" s="41">
        <v>38707</v>
      </c>
      <c r="C1498" s="100">
        <f>IFERROR(IF(A1498&lt;&gt;0,MAX($C$4:C1497)+1,""),"")</f>
        <v>1484</v>
      </c>
      <c r="D1498" s="100"/>
      <c r="E1498" s="99">
        <f t="shared" si="151"/>
        <v>38726</v>
      </c>
      <c r="F1498" s="101">
        <f>IFERROR(VLOOKUP(E1498,历史数据!AH:AJ,3,),"")</f>
        <v>5.6689150723487796</v>
      </c>
      <c r="G1498" s="101">
        <f t="shared" si="147"/>
        <v>5.5796459499451263</v>
      </c>
      <c r="H1498" s="105">
        <f t="shared" si="148"/>
        <v>-2.3350846468184194E-4</v>
      </c>
      <c r="I1498" s="101">
        <f>IFERROR(VLOOKUP(E1498,历史数据!AH:AJ,2,),"")</f>
        <v>5.6298191063325804</v>
      </c>
      <c r="J1498" s="104">
        <f t="shared" si="149"/>
        <v>0</v>
      </c>
      <c r="K1498" s="104" t="str">
        <f>IFERROR(IF(AND(J1497=$H$2*1,MAX(K$64:K1497)=MAX(L$64:L1497)),MAX(K$64:K1497)+1,""),"")</f>
        <v/>
      </c>
      <c r="L1498" s="104" t="str">
        <f>IFERROR(IF(AND($F1497/INDEX($F$64:$F1498,MATCH(MAX(M$64:M1498),M$64:M1498,0)-1)&lt;(1-$P$2),MAX(K$64:K1498)&gt;MAX(L$64:L1497)),MAX(K$64:K1498),""),"")</f>
        <v/>
      </c>
      <c r="M1498" s="104" t="str">
        <f>IFERROR(IF(E1498="","",IF(K1498&lt;&gt;"",MAX(M$64:M1497)+1,IF(AND($F1497/INDEX($F$64:$F1498,MATCH(MAX(M$64:M1497),M$64:M1497,0)-1)&gt;(1+$O$2),MAX(K$64:K1498)&gt;MAX(L$64:L1497)),MAX(M$64:M1497)+1,""))),"")</f>
        <v/>
      </c>
      <c r="N1498" s="91">
        <f t="shared" si="150"/>
        <v>0</v>
      </c>
      <c r="O1498" s="91" t="str">
        <f>IFERROR(IF(AND(N1497=$H$2*1,MAX(O$64:O1497)=MAX(P$64:P1497)),MAX(O$64:O1497)+1,""),"")</f>
        <v/>
      </c>
      <c r="P1498" s="91" t="str">
        <f>IFERROR(IF(MOD(MAX(Q$64:Q1498),10*MAX(O$64:O1498))&lt;=2,IF(AND(F1497/INDEX($F$64:$F1498,MATCH(MAX(O$64:O1498),O$64:O1498,0)-1)&lt;(1-$P$2),MAX(O$64:O1498)&gt;MAX(P$64:P1497)),MAX(O$64:O1498),""),IF(AND($F1497/INDEX($F$64:$F1498,MATCH(MAX(Q$64:Q1498),Q$64:Q1498,0)-1)&lt;(1-$P$2),MAX(O$64:O1498)&gt;MAX(P$64:P1497)),MAX(O$64:O1498),"")),"")</f>
        <v/>
      </c>
      <c r="Q1498" s="91" t="str">
        <f>IFERROR(IF(E1498="","",IF(O1498&lt;&gt;"",MAX(O$64:O1498)*10+1,IF(AND($F1497/INDEX($F$64:$F1498,MATCH(MAX(Q$64:Q1497),Q$64:Q1497,0)-1)&gt;(1+$O$2),MAX(O$64:O1498)&gt;MAX(P$64:P1497)),MAX(Q$64:Q1497)+1,""))),"")</f>
        <v/>
      </c>
    </row>
    <row r="1499" spans="1:17" x14ac:dyDescent="0.2">
      <c r="A1499" s="13">
        <f>HLOOKUP($E$2,历史数据!$V$3:$AE$5000,ROW(A1497),)</f>
        <v>363401</v>
      </c>
      <c r="B1499" s="41">
        <v>38708</v>
      </c>
      <c r="C1499" s="100">
        <f>IFERROR(IF(A1499&lt;&gt;0,MAX($C$4:C1498)+1,""),"")</f>
        <v>1485</v>
      </c>
      <c r="D1499" s="100"/>
      <c r="E1499" s="99">
        <f t="shared" si="151"/>
        <v>38727</v>
      </c>
      <c r="F1499" s="101">
        <f>IFERROR(VLOOKUP(E1499,历史数据!AH:AJ,3,),"")</f>
        <v>5.72104302703704</v>
      </c>
      <c r="G1499" s="101">
        <f t="shared" si="147"/>
        <v>5.5798631497563251</v>
      </c>
      <c r="H1499" s="105">
        <f t="shared" si="148"/>
        <v>3.8927167269608987E-5</v>
      </c>
      <c r="I1499" s="101">
        <f>IFERROR(VLOOKUP(E1499,历史数据!AH:AJ,2,),"")</f>
        <v>5.6689150723487796</v>
      </c>
      <c r="J1499" s="104">
        <f t="shared" si="149"/>
        <v>1</v>
      </c>
      <c r="K1499" s="104" t="str">
        <f>IFERROR(IF(AND(J1498=$H$2*1,MAX(K$64:K1498)=MAX(L$64:L1498)),MAX(K$64:K1498)+1,""),"")</f>
        <v/>
      </c>
      <c r="L1499" s="104" t="str">
        <f>IFERROR(IF(AND($F1498/INDEX($F$64:$F1499,MATCH(MAX(M$64:M1499),M$64:M1499,0)-1)&lt;(1-$P$2),MAX(K$64:K1499)&gt;MAX(L$64:L1498)),MAX(K$64:K1499),""),"")</f>
        <v/>
      </c>
      <c r="M1499" s="104" t="str">
        <f>IFERROR(IF(E1499="","",IF(K1499&lt;&gt;"",MAX(M$64:M1498)+1,IF(AND($F1498/INDEX($F$64:$F1499,MATCH(MAX(M$64:M1498),M$64:M1498,0)-1)&gt;(1+$O$2),MAX(K$64:K1499)&gt;MAX(L$64:L1498)),MAX(M$64:M1498)+1,""))),"")</f>
        <v/>
      </c>
      <c r="N1499" s="91">
        <f t="shared" si="150"/>
        <v>1</v>
      </c>
      <c r="O1499" s="91" t="str">
        <f>IFERROR(IF(AND(N1498=$H$2*1,MAX(O$64:O1498)=MAX(P$64:P1498)),MAX(O$64:O1498)+1,""),"")</f>
        <v/>
      </c>
      <c r="P1499" s="91" t="str">
        <f>IFERROR(IF(MOD(MAX(Q$64:Q1499),10*MAX(O$64:O1499))&lt;=2,IF(AND(F1498/INDEX($F$64:$F1499,MATCH(MAX(O$64:O1499),O$64:O1499,0)-1)&lt;(1-$P$2),MAX(O$64:O1499)&gt;MAX(P$64:P1498)),MAX(O$64:O1499),""),IF(AND($F1498/INDEX($F$64:$F1499,MATCH(MAX(Q$64:Q1499),Q$64:Q1499,0)-1)&lt;(1-$P$2),MAX(O$64:O1499)&gt;MAX(P$64:P1498)),MAX(O$64:O1499),"")),"")</f>
        <v/>
      </c>
      <c r="Q1499" s="91" t="str">
        <f>IFERROR(IF(E1499="","",IF(O1499&lt;&gt;"",MAX(O$64:O1499)*10+1,IF(AND($F1498/INDEX($F$64:$F1499,MATCH(MAX(Q$64:Q1498),Q$64:Q1498,0)-1)&gt;(1+$O$2),MAX(O$64:O1499)&gt;MAX(P$64:P1498)),MAX(Q$64:Q1498)+1,""))),"")</f>
        <v/>
      </c>
    </row>
    <row r="1500" spans="1:17" x14ac:dyDescent="0.2">
      <c r="A1500" s="13">
        <f>HLOOKUP($E$2,历史数据!$V$3:$AE$5000,ROW(A1498),)</f>
        <v>1636619</v>
      </c>
      <c r="B1500" s="41">
        <v>38709</v>
      </c>
      <c r="C1500" s="100">
        <f>IFERROR(IF(A1500&lt;&gt;0,MAX($C$4:C1499)+1,""),"")</f>
        <v>1486</v>
      </c>
      <c r="D1500" s="100"/>
      <c r="E1500" s="99">
        <f t="shared" si="151"/>
        <v>38728</v>
      </c>
      <c r="F1500" s="101">
        <f>IFERROR(VLOOKUP(E1500,历史数据!AH:AJ,3,),"")</f>
        <v>5.6298191063325804</v>
      </c>
      <c r="G1500" s="101">
        <f t="shared" si="147"/>
        <v>5.5766051525883107</v>
      </c>
      <c r="H1500" s="105">
        <f t="shared" si="148"/>
        <v>-5.838847800696545E-4</v>
      </c>
      <c r="I1500" s="101">
        <f>IFERROR(VLOOKUP(E1500,历史数据!AH:AJ,2,),"")</f>
        <v>5.6689150723487796</v>
      </c>
      <c r="J1500" s="104">
        <f t="shared" si="149"/>
        <v>0</v>
      </c>
      <c r="K1500" s="104" t="str">
        <f>IFERROR(IF(AND(J1499=$H$2*1,MAX(K$64:K1499)=MAX(L$64:L1499)),MAX(K$64:K1499)+1,""),"")</f>
        <v/>
      </c>
      <c r="L1500" s="104" t="str">
        <f>IFERROR(IF(AND($F1499/INDEX($F$64:$F1500,MATCH(MAX(M$64:M1500),M$64:M1500,0)-1)&lt;(1-$P$2),MAX(K$64:K1500)&gt;MAX(L$64:L1499)),MAX(K$64:K1500),""),"")</f>
        <v/>
      </c>
      <c r="M1500" s="104" t="str">
        <f>IFERROR(IF(E1500="","",IF(K1500&lt;&gt;"",MAX(M$64:M1499)+1,IF(AND($F1499/INDEX($F$64:$F1500,MATCH(MAX(M$64:M1499),M$64:M1499,0)-1)&gt;(1+$O$2),MAX(K$64:K1500)&gt;MAX(L$64:L1499)),MAX(M$64:M1499)+1,""))),"")</f>
        <v/>
      </c>
      <c r="N1500" s="91">
        <f t="shared" si="150"/>
        <v>0</v>
      </c>
      <c r="O1500" s="91" t="str">
        <f>IFERROR(IF(AND(N1499=$H$2*1,MAX(O$64:O1499)=MAX(P$64:P1499)),MAX(O$64:O1499)+1,""),"")</f>
        <v/>
      </c>
      <c r="P1500" s="91" t="str">
        <f>IFERROR(IF(MOD(MAX(Q$64:Q1500),10*MAX(O$64:O1500))&lt;=2,IF(AND(F1499/INDEX($F$64:$F1500,MATCH(MAX(O$64:O1500),O$64:O1500,0)-1)&lt;(1-$P$2),MAX(O$64:O1500)&gt;MAX(P$64:P1499)),MAX(O$64:O1500),""),IF(AND($F1499/INDEX($F$64:$F1500,MATCH(MAX(Q$64:Q1500),Q$64:Q1500,0)-1)&lt;(1-$P$2),MAX(O$64:O1500)&gt;MAX(P$64:P1499)),MAX(O$64:O1500),"")),"")</f>
        <v/>
      </c>
      <c r="Q1500" s="91" t="str">
        <f>IFERROR(IF(E1500="","",IF(O1500&lt;&gt;"",MAX(O$64:O1500)*10+1,IF(AND($F1499/INDEX($F$64:$F1500,MATCH(MAX(Q$64:Q1499),Q$64:Q1499,0)-1)&gt;(1+$O$2),MAX(O$64:O1500)&gt;MAX(P$64:P1499)),MAX(Q$64:Q1499)+1,""))),"")</f>
        <v/>
      </c>
    </row>
    <row r="1501" spans="1:17" x14ac:dyDescent="0.2">
      <c r="A1501" s="13">
        <f>HLOOKUP($E$2,历史数据!$V$3:$AE$5000,ROW(A1499),)</f>
        <v>495768</v>
      </c>
      <c r="B1501" s="41">
        <v>38712</v>
      </c>
      <c r="C1501" s="100">
        <f>IFERROR(IF(A1501&lt;&gt;0,MAX($C$4:C1500)+1,""),"")</f>
        <v>1487</v>
      </c>
      <c r="D1501" s="100"/>
      <c r="E1501" s="99">
        <f t="shared" si="151"/>
        <v>38729</v>
      </c>
      <c r="F1501" s="101">
        <f>IFERROR(VLOOKUP(E1501,历史数据!AH:AJ,3,),"")</f>
        <v>5.7080110383649796</v>
      </c>
      <c r="G1501" s="101">
        <f t="shared" si="147"/>
        <v>5.5724783561754894</v>
      </c>
      <c r="H1501" s="105">
        <f t="shared" si="148"/>
        <v>-7.4001947419677361E-4</v>
      </c>
      <c r="I1501" s="101">
        <f>IFERROR(VLOOKUP(E1501,历史数据!AH:AJ,2,),"")</f>
        <v>5.6037551289884497</v>
      </c>
      <c r="J1501" s="104">
        <f t="shared" si="149"/>
        <v>0</v>
      </c>
      <c r="K1501" s="104" t="str">
        <f>IFERROR(IF(AND(J1500=$H$2*1,MAX(K$64:K1500)=MAX(L$64:L1500)),MAX(K$64:K1500)+1,""),"")</f>
        <v/>
      </c>
      <c r="L1501" s="104" t="str">
        <f>IFERROR(IF(AND($F1500/INDEX($F$64:$F1501,MATCH(MAX(M$64:M1501),M$64:M1501,0)-1)&lt;(1-$P$2),MAX(K$64:K1501)&gt;MAX(L$64:L1500)),MAX(K$64:K1501),""),"")</f>
        <v/>
      </c>
      <c r="M1501" s="104" t="str">
        <f>IFERROR(IF(E1501="","",IF(K1501&lt;&gt;"",MAX(M$64:M1500)+1,IF(AND($F1500/INDEX($F$64:$F1501,MATCH(MAX(M$64:M1500),M$64:M1500,0)-1)&gt;(1+$O$2),MAX(K$64:K1501)&gt;MAX(L$64:L1500)),MAX(M$64:M1500)+1,""))),"")</f>
        <v/>
      </c>
      <c r="N1501" s="91">
        <f t="shared" si="150"/>
        <v>0</v>
      </c>
      <c r="O1501" s="91" t="str">
        <f>IFERROR(IF(AND(N1500=$H$2*1,MAX(O$64:O1500)=MAX(P$64:P1500)),MAX(O$64:O1500)+1,""),"")</f>
        <v/>
      </c>
      <c r="P1501" s="91" t="str">
        <f>IFERROR(IF(MOD(MAX(Q$64:Q1501),10*MAX(O$64:O1501))&lt;=2,IF(AND(F1500/INDEX($F$64:$F1501,MATCH(MAX(O$64:O1501),O$64:O1501,0)-1)&lt;(1-$P$2),MAX(O$64:O1501)&gt;MAX(P$64:P1500)),MAX(O$64:O1501),""),IF(AND($F1500/INDEX($F$64:$F1501,MATCH(MAX(Q$64:Q1501),Q$64:Q1501,0)-1)&lt;(1-$P$2),MAX(O$64:O1501)&gt;MAX(P$64:P1500)),MAX(O$64:O1501),"")),"")</f>
        <v/>
      </c>
      <c r="Q1501" s="91" t="str">
        <f>IFERROR(IF(E1501="","",IF(O1501&lt;&gt;"",MAX(O$64:O1501)*10+1,IF(AND($F1500/INDEX($F$64:$F1501,MATCH(MAX(Q$64:Q1500),Q$64:Q1500,0)-1)&gt;(1+$O$2),MAX(O$64:O1501)&gt;MAX(P$64:P1500)),MAX(Q$64:Q1500)+1,""))),"")</f>
        <v/>
      </c>
    </row>
    <row r="1502" spans="1:17" x14ac:dyDescent="0.2">
      <c r="A1502" s="13">
        <f>HLOOKUP($E$2,历史数据!$V$3:$AE$5000,ROW(A1500),)</f>
        <v>453031</v>
      </c>
      <c r="B1502" s="41">
        <v>38713</v>
      </c>
      <c r="C1502" s="100">
        <f>IFERROR(IF(A1502&lt;&gt;0,MAX($C$4:C1501)+1,""),"")</f>
        <v>1488</v>
      </c>
      <c r="D1502" s="100"/>
      <c r="E1502" s="99">
        <f t="shared" si="151"/>
        <v>38730</v>
      </c>
      <c r="F1502" s="101">
        <f>IFERROR(VLOOKUP(E1502,历史数据!AH:AJ,3,),"")</f>
        <v>5.7731709817253103</v>
      </c>
      <c r="G1502" s="101">
        <f t="shared" si="147"/>
        <v>5.5676999603290644</v>
      </c>
      <c r="H1502" s="105">
        <f t="shared" si="148"/>
        <v>-8.5749922045541549E-4</v>
      </c>
      <c r="I1502" s="101">
        <f>IFERROR(VLOOKUP(E1502,历史数据!AH:AJ,2,),"")</f>
        <v>5.6949790496929102</v>
      </c>
      <c r="J1502" s="104">
        <f t="shared" si="149"/>
        <v>0</v>
      </c>
      <c r="K1502" s="104" t="str">
        <f>IFERROR(IF(AND(J1501=$H$2*1,MAX(K$64:K1501)=MAX(L$64:L1501)),MAX(K$64:K1501)+1,""),"")</f>
        <v/>
      </c>
      <c r="L1502" s="104" t="str">
        <f>IFERROR(IF(AND($F1501/INDEX($F$64:$F1502,MATCH(MAX(M$64:M1502),M$64:M1502,0)-1)&lt;(1-$P$2),MAX(K$64:K1502)&gt;MAX(L$64:L1501)),MAX(K$64:K1502),""),"")</f>
        <v/>
      </c>
      <c r="M1502" s="104" t="str">
        <f>IFERROR(IF(E1502="","",IF(K1502&lt;&gt;"",MAX(M$64:M1501)+1,IF(AND($F1501/INDEX($F$64:$F1502,MATCH(MAX(M$64:M1501),M$64:M1501,0)-1)&gt;(1+$O$2),MAX(K$64:K1502)&gt;MAX(L$64:L1501)),MAX(M$64:M1501)+1,""))),"")</f>
        <v/>
      </c>
      <c r="N1502" s="91">
        <f t="shared" si="150"/>
        <v>0</v>
      </c>
      <c r="O1502" s="91" t="str">
        <f>IFERROR(IF(AND(N1501=$H$2*1,MAX(O$64:O1501)=MAX(P$64:P1501)),MAX(O$64:O1501)+1,""),"")</f>
        <v/>
      </c>
      <c r="P1502" s="91" t="str">
        <f>IFERROR(IF(MOD(MAX(Q$64:Q1502),10*MAX(O$64:O1502))&lt;=2,IF(AND(F1501/INDEX($F$64:$F1502,MATCH(MAX(O$64:O1502),O$64:O1502,0)-1)&lt;(1-$P$2),MAX(O$64:O1502)&gt;MAX(P$64:P1501)),MAX(O$64:O1502),""),IF(AND($F1501/INDEX($F$64:$F1502,MATCH(MAX(Q$64:Q1502),Q$64:Q1502,0)-1)&lt;(1-$P$2),MAX(O$64:O1502)&gt;MAX(P$64:P1501)),MAX(O$64:O1502),"")),"")</f>
        <v/>
      </c>
      <c r="Q1502" s="91" t="str">
        <f>IFERROR(IF(E1502="","",IF(O1502&lt;&gt;"",MAX(O$64:O1502)*10+1,IF(AND($F1501/INDEX($F$64:$F1502,MATCH(MAX(Q$64:Q1501),Q$64:Q1501,0)-1)&gt;(1+$O$2),MAX(O$64:O1502)&gt;MAX(P$64:P1501)),MAX(Q$64:Q1501)+1,""))),"")</f>
        <v/>
      </c>
    </row>
    <row r="1503" spans="1:17" x14ac:dyDescent="0.2">
      <c r="A1503" s="13">
        <f>HLOOKUP($E$2,历史数据!$V$3:$AE$5000,ROW(A1501),)</f>
        <v>212825</v>
      </c>
      <c r="B1503" s="41">
        <v>38714</v>
      </c>
      <c r="C1503" s="100">
        <f>IFERROR(IF(A1503&lt;&gt;0,MAX($C$4:C1502)+1,""),"")</f>
        <v>1489</v>
      </c>
      <c r="D1503" s="100"/>
      <c r="E1503" s="99">
        <f t="shared" si="151"/>
        <v>38733</v>
      </c>
      <c r="F1503" s="101">
        <f>IFERROR(VLOOKUP(E1503,历史数据!AH:AJ,3,),"")</f>
        <v>5.72104302703704</v>
      </c>
      <c r="G1503" s="101">
        <f t="shared" si="147"/>
        <v>5.5646591629722488</v>
      </c>
      <c r="H1503" s="105">
        <f t="shared" si="148"/>
        <v>-5.4614964500276919E-4</v>
      </c>
      <c r="I1503" s="101">
        <f>IFERROR(VLOOKUP(E1503,历史数据!AH:AJ,2,),"")</f>
        <v>5.7731709817253103</v>
      </c>
      <c r="J1503" s="104">
        <f t="shared" si="149"/>
        <v>0</v>
      </c>
      <c r="K1503" s="104" t="str">
        <f>IFERROR(IF(AND(J1502=$H$2*1,MAX(K$64:K1502)=MAX(L$64:L1502)),MAX(K$64:K1502)+1,""),"")</f>
        <v/>
      </c>
      <c r="L1503" s="104" t="str">
        <f>IFERROR(IF(AND($F1502/INDEX($F$64:$F1503,MATCH(MAX(M$64:M1503),M$64:M1503,0)-1)&lt;(1-$P$2),MAX(K$64:K1503)&gt;MAX(L$64:L1502)),MAX(K$64:K1503),""),"")</f>
        <v/>
      </c>
      <c r="M1503" s="104" t="str">
        <f>IFERROR(IF(E1503="","",IF(K1503&lt;&gt;"",MAX(M$64:M1502)+1,IF(AND($F1502/INDEX($F$64:$F1503,MATCH(MAX(M$64:M1502),M$64:M1502,0)-1)&gt;(1+$O$2),MAX(K$64:K1503)&gt;MAX(L$64:L1502)),MAX(M$64:M1502)+1,""))),"")</f>
        <v/>
      </c>
      <c r="N1503" s="91">
        <f t="shared" si="150"/>
        <v>0</v>
      </c>
      <c r="O1503" s="91" t="str">
        <f>IFERROR(IF(AND(N1502=$H$2*1,MAX(O$64:O1502)=MAX(P$64:P1502)),MAX(O$64:O1502)+1,""),"")</f>
        <v/>
      </c>
      <c r="P1503" s="91" t="str">
        <f>IFERROR(IF(MOD(MAX(Q$64:Q1503),10*MAX(O$64:O1503))&lt;=2,IF(AND(F1502/INDEX($F$64:$F1503,MATCH(MAX(O$64:O1503),O$64:O1503,0)-1)&lt;(1-$P$2),MAX(O$64:O1503)&gt;MAX(P$64:P1502)),MAX(O$64:O1503),""),IF(AND($F1502/INDEX($F$64:$F1503,MATCH(MAX(Q$64:Q1503),Q$64:Q1503,0)-1)&lt;(1-$P$2),MAX(O$64:O1503)&gt;MAX(P$64:P1502)),MAX(O$64:O1503),"")),"")</f>
        <v/>
      </c>
      <c r="Q1503" s="91" t="str">
        <f>IFERROR(IF(E1503="","",IF(O1503&lt;&gt;"",MAX(O$64:O1503)*10+1,IF(AND($F1502/INDEX($F$64:$F1503,MATCH(MAX(Q$64:Q1502),Q$64:Q1502,0)-1)&gt;(1+$O$2),MAX(O$64:O1503)&gt;MAX(P$64:P1502)),MAX(Q$64:Q1502)+1,""))),"")</f>
        <v/>
      </c>
    </row>
    <row r="1504" spans="1:17" x14ac:dyDescent="0.2">
      <c r="A1504" s="13">
        <f>HLOOKUP($E$2,历史数据!$V$3:$AE$5000,ROW(A1502),)</f>
        <v>348599</v>
      </c>
      <c r="B1504" s="41">
        <v>38715</v>
      </c>
      <c r="C1504" s="100">
        <f>IFERROR(IF(A1504&lt;&gt;0,MAX($C$4:C1503)+1,""),"")</f>
        <v>1490</v>
      </c>
      <c r="D1504" s="100"/>
      <c r="E1504" s="99">
        <f t="shared" si="151"/>
        <v>38734</v>
      </c>
      <c r="F1504" s="101">
        <f>IFERROR(VLOOKUP(E1504,历史数据!AH:AJ,3,),"")</f>
        <v>5.7340750157091103</v>
      </c>
      <c r="G1504" s="101">
        <f t="shared" si="147"/>
        <v>5.5629215644826395</v>
      </c>
      <c r="H1504" s="105">
        <f t="shared" si="148"/>
        <v>-3.1225604996110157E-4</v>
      </c>
      <c r="I1504" s="101">
        <f>IFERROR(VLOOKUP(E1504,历史数据!AH:AJ,2,),"")</f>
        <v>5.7080110383649796</v>
      </c>
      <c r="J1504" s="104">
        <f t="shared" si="149"/>
        <v>0</v>
      </c>
      <c r="K1504" s="104" t="str">
        <f>IFERROR(IF(AND(J1503=$H$2*1,MAX(K$64:K1503)=MAX(L$64:L1503)),MAX(K$64:K1503)+1,""),"")</f>
        <v/>
      </c>
      <c r="L1504" s="104" t="str">
        <f>IFERROR(IF(AND($F1503/INDEX($F$64:$F1504,MATCH(MAX(M$64:M1504),M$64:M1504,0)-1)&lt;(1-$P$2),MAX(K$64:K1504)&gt;MAX(L$64:L1503)),MAX(K$64:K1504),""),"")</f>
        <v/>
      </c>
      <c r="M1504" s="104" t="str">
        <f>IFERROR(IF(E1504="","",IF(K1504&lt;&gt;"",MAX(M$64:M1503)+1,IF(AND($F1503/INDEX($F$64:$F1504,MATCH(MAX(M$64:M1503),M$64:M1503,0)-1)&gt;(1+$O$2),MAX(K$64:K1504)&gt;MAX(L$64:L1503)),MAX(M$64:M1503)+1,""))),"")</f>
        <v/>
      </c>
      <c r="N1504" s="91">
        <f t="shared" si="150"/>
        <v>0</v>
      </c>
      <c r="O1504" s="91" t="str">
        <f>IFERROR(IF(AND(N1503=$H$2*1,MAX(O$64:O1503)=MAX(P$64:P1503)),MAX(O$64:O1503)+1,""),"")</f>
        <v/>
      </c>
      <c r="P1504" s="91" t="str">
        <f>IFERROR(IF(MOD(MAX(Q$64:Q1504),10*MAX(O$64:O1504))&lt;=2,IF(AND(F1503/INDEX($F$64:$F1504,MATCH(MAX(O$64:O1504),O$64:O1504,0)-1)&lt;(1-$P$2),MAX(O$64:O1504)&gt;MAX(P$64:P1503)),MAX(O$64:O1504),""),IF(AND($F1503/INDEX($F$64:$F1504,MATCH(MAX(Q$64:Q1504),Q$64:Q1504,0)-1)&lt;(1-$P$2),MAX(O$64:O1504)&gt;MAX(P$64:P1503)),MAX(O$64:O1504),"")),"")</f>
        <v/>
      </c>
      <c r="Q1504" s="91" t="str">
        <f>IFERROR(IF(E1504="","",IF(O1504&lt;&gt;"",MAX(O$64:O1504)*10+1,IF(AND($F1503/INDEX($F$64:$F1504,MATCH(MAX(Q$64:Q1503),Q$64:Q1503,0)-1)&gt;(1+$O$2),MAX(O$64:O1504)&gt;MAX(P$64:P1503)),MAX(Q$64:Q1503)+1,""))),"")</f>
        <v/>
      </c>
    </row>
    <row r="1505" spans="1:17" x14ac:dyDescent="0.2">
      <c r="A1505" s="13">
        <f>HLOOKUP($E$2,历史数据!$V$3:$AE$5000,ROW(A1503),)</f>
        <v>280100</v>
      </c>
      <c r="B1505" s="41">
        <v>38716</v>
      </c>
      <c r="C1505" s="100">
        <f>IFERROR(IF(A1505&lt;&gt;0,MAX($C$4:C1504)+1,""),"")</f>
        <v>1491</v>
      </c>
      <c r="D1505" s="100"/>
      <c r="E1505" s="99">
        <f t="shared" si="151"/>
        <v>38735</v>
      </c>
      <c r="F1505" s="101">
        <f>IFERROR(VLOOKUP(E1505,历史数据!AH:AJ,3,),"")</f>
        <v>5.8513629137577103</v>
      </c>
      <c r="G1505" s="101">
        <f t="shared" si="147"/>
        <v>5.5629215644826404</v>
      </c>
      <c r="H1505" s="105">
        <f t="shared" si="148"/>
        <v>2.2204460492503131E-16</v>
      </c>
      <c r="I1505" s="101">
        <f>IFERROR(VLOOKUP(E1505,历史数据!AH:AJ,2,),"")</f>
        <v>5.7080110383649796</v>
      </c>
      <c r="J1505" s="104">
        <f t="shared" si="149"/>
        <v>1</v>
      </c>
      <c r="K1505" s="104" t="str">
        <f>IFERROR(IF(AND(J1504=$H$2*1,MAX(K$64:K1504)=MAX(L$64:L1504)),MAX(K$64:K1504)+1,""),"")</f>
        <v/>
      </c>
      <c r="L1505" s="104" t="str">
        <f>IFERROR(IF(AND($F1504/INDEX($F$64:$F1505,MATCH(MAX(M$64:M1505),M$64:M1505,0)-1)&lt;(1-$P$2),MAX(K$64:K1505)&gt;MAX(L$64:L1504)),MAX(K$64:K1505),""),"")</f>
        <v/>
      </c>
      <c r="M1505" s="104" t="str">
        <f>IFERROR(IF(E1505="","",IF(K1505&lt;&gt;"",MAX(M$64:M1504)+1,IF(AND($F1504/INDEX($F$64:$F1505,MATCH(MAX(M$64:M1504),M$64:M1504,0)-1)&gt;(1+$O$2),MAX(K$64:K1505)&gt;MAX(L$64:L1504)),MAX(M$64:M1504)+1,""))),"")</f>
        <v/>
      </c>
      <c r="N1505" s="91">
        <f t="shared" si="150"/>
        <v>1</v>
      </c>
      <c r="O1505" s="91" t="str">
        <f>IFERROR(IF(AND(N1504=$H$2*1,MAX(O$64:O1504)=MAX(P$64:P1504)),MAX(O$64:O1504)+1,""),"")</f>
        <v/>
      </c>
      <c r="P1505" s="91" t="str">
        <f>IFERROR(IF(MOD(MAX(Q$64:Q1505),10*MAX(O$64:O1505))&lt;=2,IF(AND(F1504/INDEX($F$64:$F1505,MATCH(MAX(O$64:O1505),O$64:O1505,0)-1)&lt;(1-$P$2),MAX(O$64:O1505)&gt;MAX(P$64:P1504)),MAX(O$64:O1505),""),IF(AND($F1504/INDEX($F$64:$F1505,MATCH(MAX(Q$64:Q1505),Q$64:Q1505,0)-1)&lt;(1-$P$2),MAX(O$64:O1505)&gt;MAX(P$64:P1504)),MAX(O$64:O1505),"")),"")</f>
        <v/>
      </c>
      <c r="Q1505" s="91" t="str">
        <f>IFERROR(IF(E1505="","",IF(O1505&lt;&gt;"",MAX(O$64:O1505)*10+1,IF(AND($F1504/INDEX($F$64:$F1505,MATCH(MAX(Q$64:Q1504),Q$64:Q1504,0)-1)&gt;(1+$O$2),MAX(O$64:O1505)&gt;MAX(P$64:P1504)),MAX(Q$64:Q1504)+1,""))),"")</f>
        <v/>
      </c>
    </row>
    <row r="1506" spans="1:17" x14ac:dyDescent="0.2">
      <c r="A1506" s="13">
        <f>HLOOKUP($E$2,历史数据!$V$3:$AE$5000,ROW(A1504),)</f>
        <v>0</v>
      </c>
      <c r="B1506" s="41">
        <v>38721</v>
      </c>
      <c r="C1506" s="100" t="str">
        <f>IFERROR(IF(A1506&lt;&gt;0,MAX($C$4:C1505)+1,""),"")</f>
        <v/>
      </c>
      <c r="D1506" s="100"/>
      <c r="E1506" s="99">
        <f t="shared" si="151"/>
        <v>38736</v>
      </c>
      <c r="F1506" s="101">
        <f>IFERROR(VLOOKUP(E1506,历史数据!AH:AJ,3,),"")</f>
        <v>5.8383309250856401</v>
      </c>
      <c r="G1506" s="101">
        <f t="shared" si="147"/>
        <v>5.5633559641050416</v>
      </c>
      <c r="H1506" s="105">
        <f t="shared" si="148"/>
        <v>7.808839606426865E-5</v>
      </c>
      <c r="I1506" s="101">
        <f>IFERROR(VLOOKUP(E1506,历史数据!AH:AJ,2,),"")</f>
        <v>5.8643949024297699</v>
      </c>
      <c r="J1506" s="104">
        <f t="shared" si="149"/>
        <v>2</v>
      </c>
      <c r="K1506" s="104" t="str">
        <f>IFERROR(IF(AND(J1505=$H$2*1,MAX(K$64:K1505)=MAX(L$64:L1505)),MAX(K$64:K1505)+1,""),"")</f>
        <v/>
      </c>
      <c r="L1506" s="104" t="str">
        <f>IFERROR(IF(AND($F1505/INDEX($F$64:$F1506,MATCH(MAX(M$64:M1506),M$64:M1506,0)-1)&lt;(1-$P$2),MAX(K$64:K1506)&gt;MAX(L$64:L1505)),MAX(K$64:K1506),""),"")</f>
        <v/>
      </c>
      <c r="M1506" s="104" t="str">
        <f>IFERROR(IF(E1506="","",IF(K1506&lt;&gt;"",MAX(M$64:M1505)+1,IF(AND($F1505/INDEX($F$64:$F1506,MATCH(MAX(M$64:M1505),M$64:M1505,0)-1)&gt;(1+$O$2),MAX(K$64:K1506)&gt;MAX(L$64:L1505)),MAX(M$64:M1505)+1,""))),"")</f>
        <v/>
      </c>
      <c r="N1506" s="91">
        <f t="shared" si="150"/>
        <v>2</v>
      </c>
      <c r="O1506" s="91" t="str">
        <f>IFERROR(IF(AND(N1505=$H$2*1,MAX(O$64:O1505)=MAX(P$64:P1505)),MAX(O$64:O1505)+1,""),"")</f>
        <v/>
      </c>
      <c r="P1506" s="91" t="str">
        <f>IFERROR(IF(MOD(MAX(Q$64:Q1506),10*MAX(O$64:O1506))&lt;=2,IF(AND(F1505/INDEX($F$64:$F1506,MATCH(MAX(O$64:O1506),O$64:O1506,0)-1)&lt;(1-$P$2),MAX(O$64:O1506)&gt;MAX(P$64:P1505)),MAX(O$64:O1506),""),IF(AND($F1505/INDEX($F$64:$F1506,MATCH(MAX(Q$64:Q1506),Q$64:Q1506,0)-1)&lt;(1-$P$2),MAX(O$64:O1506)&gt;MAX(P$64:P1505)),MAX(O$64:O1506),"")),"")</f>
        <v/>
      </c>
      <c r="Q1506" s="91" t="str">
        <f>IFERROR(IF(E1506="","",IF(O1506&lt;&gt;"",MAX(O$64:O1506)*10+1,IF(AND($F1505/INDEX($F$64:$F1506,MATCH(MAX(Q$64:Q1505),Q$64:Q1505,0)-1)&gt;(1+$O$2),MAX(O$64:O1506)&gt;MAX(P$64:P1505)),MAX(Q$64:Q1505)+1,""))),"")</f>
        <v/>
      </c>
    </row>
    <row r="1507" spans="1:17" x14ac:dyDescent="0.2">
      <c r="A1507" s="13">
        <f>HLOOKUP($E$2,历史数据!$V$3:$AE$5000,ROW(A1505),)</f>
        <v>451045</v>
      </c>
      <c r="B1507" s="41">
        <v>38722</v>
      </c>
      <c r="C1507" s="100">
        <f>IFERROR(IF(A1507&lt;&gt;0,MAX($C$4:C1506)+1,""),"")</f>
        <v>1492</v>
      </c>
      <c r="D1507" s="100"/>
      <c r="E1507" s="99">
        <f t="shared" si="151"/>
        <v>38737</v>
      </c>
      <c r="F1507" s="101">
        <f>IFERROR(VLOOKUP(E1507,历史数据!AH:AJ,3,),"")</f>
        <v>5.8122669477415103</v>
      </c>
      <c r="G1507" s="101">
        <f t="shared" si="147"/>
        <v>5.5657451620282545</v>
      </c>
      <c r="H1507" s="105">
        <f t="shared" si="148"/>
        <v>4.2945264308591469E-4</v>
      </c>
      <c r="I1507" s="101">
        <f>IFERROR(VLOOKUP(E1507,历史数据!AH:AJ,2,),"")</f>
        <v>5.8643949024297699</v>
      </c>
      <c r="J1507" s="104">
        <f t="shared" si="149"/>
        <v>3</v>
      </c>
      <c r="K1507" s="104" t="str">
        <f>IFERROR(IF(AND(J1506=$H$2*1,MAX(K$64:K1506)=MAX(L$64:L1506)),MAX(K$64:K1506)+1,""),"")</f>
        <v/>
      </c>
      <c r="L1507" s="104" t="str">
        <f>IFERROR(IF(AND($F1506/INDEX($F$64:$F1507,MATCH(MAX(M$64:M1507),M$64:M1507,0)-1)&lt;(1-$P$2),MAX(K$64:K1507)&gt;MAX(L$64:L1506)),MAX(K$64:K1507),""),"")</f>
        <v/>
      </c>
      <c r="M1507" s="104" t="str">
        <f>IFERROR(IF(E1507="","",IF(K1507&lt;&gt;"",MAX(M$64:M1506)+1,IF(AND($F1506/INDEX($F$64:$F1507,MATCH(MAX(M$64:M1506),M$64:M1506,0)-1)&gt;(1+$O$2),MAX(K$64:K1507)&gt;MAX(L$64:L1506)),MAX(M$64:M1506)+1,""))),"")</f>
        <v/>
      </c>
      <c r="N1507" s="91">
        <f t="shared" si="150"/>
        <v>3</v>
      </c>
      <c r="O1507" s="91" t="str">
        <f>IFERROR(IF(AND(N1506=$H$2*1,MAX(O$64:O1506)=MAX(P$64:P1506)),MAX(O$64:O1506)+1,""),"")</f>
        <v/>
      </c>
      <c r="P1507" s="91" t="str">
        <f>IFERROR(IF(MOD(MAX(Q$64:Q1507),10*MAX(O$64:O1507))&lt;=2,IF(AND(F1506/INDEX($F$64:$F1507,MATCH(MAX(O$64:O1507),O$64:O1507,0)-1)&lt;(1-$P$2),MAX(O$64:O1507)&gt;MAX(P$64:P1506)),MAX(O$64:O1507),""),IF(AND($F1506/INDEX($F$64:$F1507,MATCH(MAX(Q$64:Q1507),Q$64:Q1507,0)-1)&lt;(1-$P$2),MAX(O$64:O1507)&gt;MAX(P$64:P1506)),MAX(O$64:O1507),"")),"")</f>
        <v/>
      </c>
      <c r="Q1507" s="91" t="str">
        <f>IFERROR(IF(E1507="","",IF(O1507&lt;&gt;"",MAX(O$64:O1507)*10+1,IF(AND($F1506/INDEX($F$64:$F1507,MATCH(MAX(Q$64:Q1506),Q$64:Q1506,0)-1)&gt;(1+$O$2),MAX(O$64:O1507)&gt;MAX(P$64:P1506)),MAX(Q$64:Q1506)+1,""))),"")</f>
        <v/>
      </c>
    </row>
    <row r="1508" spans="1:17" x14ac:dyDescent="0.2">
      <c r="A1508" s="13">
        <f>HLOOKUP($E$2,历史数据!$V$3:$AE$5000,ROW(A1506),)</f>
        <v>437301</v>
      </c>
      <c r="B1508" s="41">
        <v>38723</v>
      </c>
      <c r="C1508" s="100">
        <f>IFERROR(IF(A1508&lt;&gt;0,MAX($C$4:C1507)+1,""),"")</f>
        <v>1493</v>
      </c>
      <c r="D1508" s="100"/>
      <c r="E1508" s="99">
        <f t="shared" si="151"/>
        <v>38740</v>
      </c>
      <c r="F1508" s="101">
        <f>IFERROR(VLOOKUP(E1508,历史数据!AH:AJ,3,),"")</f>
        <v>5.7862029703973699</v>
      </c>
      <c r="G1508" s="101">
        <f t="shared" si="147"/>
        <v>5.5713923571194837</v>
      </c>
      <c r="H1508" s="105">
        <f t="shared" si="148"/>
        <v>1.0146341463415087E-3</v>
      </c>
      <c r="I1508" s="101">
        <f>IFERROR(VLOOKUP(E1508,历史数据!AH:AJ,2,),"")</f>
        <v>5.8643949024297699</v>
      </c>
      <c r="J1508" s="104">
        <f t="shared" si="149"/>
        <v>4</v>
      </c>
      <c r="K1508" s="104" t="str">
        <f>IFERROR(IF(AND(J1507=$H$2*1,MAX(K$64:K1507)=MAX(L$64:L1507)),MAX(K$64:K1507)+1,""),"")</f>
        <v/>
      </c>
      <c r="L1508" s="104" t="str">
        <f>IFERROR(IF(AND($F1507/INDEX($F$64:$F1508,MATCH(MAX(M$64:M1508),M$64:M1508,0)-1)&lt;(1-$P$2),MAX(K$64:K1508)&gt;MAX(L$64:L1507)),MAX(K$64:K1508),""),"")</f>
        <v/>
      </c>
      <c r="M1508" s="104" t="str">
        <f>IFERROR(IF(E1508="","",IF(K1508&lt;&gt;"",MAX(M$64:M1507)+1,IF(AND($F1507/INDEX($F$64:$F1508,MATCH(MAX(M$64:M1507),M$64:M1507,0)-1)&gt;(1+$O$2),MAX(K$64:K1508)&gt;MAX(L$64:L1507)),MAX(M$64:M1507)+1,""))),"")</f>
        <v/>
      </c>
      <c r="N1508" s="91">
        <f t="shared" si="150"/>
        <v>4</v>
      </c>
      <c r="O1508" s="91" t="str">
        <f>IFERROR(IF(AND(N1507=$H$2*1,MAX(O$64:O1507)=MAX(P$64:P1507)),MAX(O$64:O1507)+1,""),"")</f>
        <v/>
      </c>
      <c r="P1508" s="91" t="str">
        <f>IFERROR(IF(MOD(MAX(Q$64:Q1508),10*MAX(O$64:O1508))&lt;=2,IF(AND(F1507/INDEX($F$64:$F1508,MATCH(MAX(O$64:O1508),O$64:O1508,0)-1)&lt;(1-$P$2),MAX(O$64:O1508)&gt;MAX(P$64:P1507)),MAX(O$64:O1508),""),IF(AND($F1507/INDEX($F$64:$F1508,MATCH(MAX(Q$64:Q1508),Q$64:Q1508,0)-1)&lt;(1-$P$2),MAX(O$64:O1508)&gt;MAX(P$64:P1507)),MAX(O$64:O1508),"")),"")</f>
        <v/>
      </c>
      <c r="Q1508" s="91" t="str">
        <f>IFERROR(IF(E1508="","",IF(O1508&lt;&gt;"",MAX(O$64:O1508)*10+1,IF(AND($F1507/INDEX($F$64:$F1508,MATCH(MAX(Q$64:Q1507),Q$64:Q1507,0)-1)&gt;(1+$O$2),MAX(O$64:O1508)&gt;MAX(P$64:P1507)),MAX(Q$64:Q1507)+1,""))),"")</f>
        <v/>
      </c>
    </row>
    <row r="1509" spans="1:17" x14ac:dyDescent="0.2">
      <c r="A1509" s="13">
        <f>HLOOKUP($E$2,历史数据!$V$3:$AE$5000,ROW(A1507),)</f>
        <v>407130</v>
      </c>
      <c r="B1509" s="41">
        <v>38726</v>
      </c>
      <c r="C1509" s="100">
        <f>IFERROR(IF(A1509&lt;&gt;0,MAX($C$4:C1508)+1,""),"")</f>
        <v>1494</v>
      </c>
      <c r="D1509" s="100"/>
      <c r="E1509" s="99">
        <f t="shared" si="151"/>
        <v>38741</v>
      </c>
      <c r="F1509" s="101">
        <f>IFERROR(VLOOKUP(E1509,历史数据!AH:AJ,3,),"")</f>
        <v>5.7731709817253103</v>
      </c>
      <c r="G1509" s="101">
        <f t="shared" si="147"/>
        <v>5.5698719584410759</v>
      </c>
      <c r="H1509" s="105">
        <f t="shared" si="148"/>
        <v>-2.7289384429463048E-4</v>
      </c>
      <c r="I1509" s="101">
        <f>IFERROR(VLOOKUP(E1509,历史数据!AH:AJ,2,),"")</f>
        <v>5.7471070043811796</v>
      </c>
      <c r="J1509" s="104">
        <f t="shared" si="149"/>
        <v>0</v>
      </c>
      <c r="K1509" s="104" t="str">
        <f>IFERROR(IF(AND(J1508=$H$2*1,MAX(K$64:K1508)=MAX(L$64:L1508)),MAX(K$64:K1508)+1,""),"")</f>
        <v/>
      </c>
      <c r="L1509" s="104" t="str">
        <f>IFERROR(IF(AND($F1508/INDEX($F$64:$F1509,MATCH(MAX(M$64:M1509),M$64:M1509,0)-1)&lt;(1-$P$2),MAX(K$64:K1509)&gt;MAX(L$64:L1508)),MAX(K$64:K1509),""),"")</f>
        <v/>
      </c>
      <c r="M1509" s="104" t="str">
        <f>IFERROR(IF(E1509="","",IF(K1509&lt;&gt;"",MAX(M$64:M1508)+1,IF(AND($F1508/INDEX($F$64:$F1509,MATCH(MAX(M$64:M1508),M$64:M1508,0)-1)&gt;(1+$O$2),MAX(K$64:K1509)&gt;MAX(L$64:L1508)),MAX(M$64:M1508)+1,""))),"")</f>
        <v/>
      </c>
      <c r="N1509" s="91">
        <f t="shared" si="150"/>
        <v>0</v>
      </c>
      <c r="O1509" s="91" t="str">
        <f>IFERROR(IF(AND(N1508=$H$2*1,MAX(O$64:O1508)=MAX(P$64:P1508)),MAX(O$64:O1508)+1,""),"")</f>
        <v/>
      </c>
      <c r="P1509" s="91" t="str">
        <f>IFERROR(IF(MOD(MAX(Q$64:Q1509),10*MAX(O$64:O1509))&lt;=2,IF(AND(F1508/INDEX($F$64:$F1509,MATCH(MAX(O$64:O1509),O$64:O1509,0)-1)&lt;(1-$P$2),MAX(O$64:O1509)&gt;MAX(P$64:P1508)),MAX(O$64:O1509),""),IF(AND($F1508/INDEX($F$64:$F1509,MATCH(MAX(Q$64:Q1509),Q$64:Q1509,0)-1)&lt;(1-$P$2),MAX(O$64:O1509)&gt;MAX(P$64:P1508)),MAX(O$64:O1509),"")),"")</f>
        <v/>
      </c>
      <c r="Q1509" s="91" t="str">
        <f>IFERROR(IF(E1509="","",IF(O1509&lt;&gt;"",MAX(O$64:O1509)*10+1,IF(AND($F1508/INDEX($F$64:$F1509,MATCH(MAX(Q$64:Q1508),Q$64:Q1508,0)-1)&gt;(1+$O$2),MAX(O$64:O1509)&gt;MAX(P$64:P1508)),MAX(Q$64:Q1508)+1,""))),"")</f>
        <v/>
      </c>
    </row>
    <row r="1510" spans="1:17" x14ac:dyDescent="0.2">
      <c r="A1510" s="13">
        <f>HLOOKUP($E$2,历史数据!$V$3:$AE$5000,ROW(A1508),)</f>
        <v>416993</v>
      </c>
      <c r="B1510" s="41">
        <v>38727</v>
      </c>
      <c r="C1510" s="100">
        <f>IFERROR(IF(A1510&lt;&gt;0,MAX($C$4:C1509)+1,""),"")</f>
        <v>1495</v>
      </c>
      <c r="D1510" s="100"/>
      <c r="E1510" s="99">
        <f t="shared" si="151"/>
        <v>38742</v>
      </c>
      <c r="F1510" s="101">
        <f>IFERROR(VLOOKUP(E1510,历史数据!AH:AJ,3,),"")</f>
        <v>5.6298191063325804</v>
      </c>
      <c r="G1510" s="101">
        <f t="shared" si="147"/>
        <v>5.5713923571194837</v>
      </c>
      <c r="H1510" s="105">
        <f t="shared" si="148"/>
        <v>2.7296833567302947E-4</v>
      </c>
      <c r="I1510" s="101">
        <f>IFERROR(VLOOKUP(E1510,历史数据!AH:AJ,2,),"")</f>
        <v>5.7731709817253103</v>
      </c>
      <c r="J1510" s="104">
        <f t="shared" si="149"/>
        <v>1</v>
      </c>
      <c r="K1510" s="104" t="str">
        <f>IFERROR(IF(AND(J1509=$H$2*1,MAX(K$64:K1509)=MAX(L$64:L1509)),MAX(K$64:K1509)+1,""),"")</f>
        <v/>
      </c>
      <c r="L1510" s="104" t="str">
        <f>IFERROR(IF(AND($F1509/INDEX($F$64:$F1510,MATCH(MAX(M$64:M1510),M$64:M1510,0)-1)&lt;(1-$P$2),MAX(K$64:K1510)&gt;MAX(L$64:L1509)),MAX(K$64:K1510),""),"")</f>
        <v/>
      </c>
      <c r="M1510" s="104" t="str">
        <f>IFERROR(IF(E1510="","",IF(K1510&lt;&gt;"",MAX(M$64:M1509)+1,IF(AND($F1509/INDEX($F$64:$F1510,MATCH(MAX(M$64:M1509),M$64:M1509,0)-1)&gt;(1+$O$2),MAX(K$64:K1510)&gt;MAX(L$64:L1509)),MAX(M$64:M1509)+1,""))),"")</f>
        <v/>
      </c>
      <c r="N1510" s="91">
        <f t="shared" si="150"/>
        <v>1</v>
      </c>
      <c r="O1510" s="91" t="str">
        <f>IFERROR(IF(AND(N1509=$H$2*1,MAX(O$64:O1509)=MAX(P$64:P1509)),MAX(O$64:O1509)+1,""),"")</f>
        <v/>
      </c>
      <c r="P1510" s="91" t="str">
        <f>IFERROR(IF(MOD(MAX(Q$64:Q1510),10*MAX(O$64:O1510))&lt;=2,IF(AND(F1509/INDEX($F$64:$F1510,MATCH(MAX(O$64:O1510),O$64:O1510,0)-1)&lt;(1-$P$2),MAX(O$64:O1510)&gt;MAX(P$64:P1509)),MAX(O$64:O1510),""),IF(AND($F1509/INDEX($F$64:$F1510,MATCH(MAX(Q$64:Q1510),Q$64:Q1510,0)-1)&lt;(1-$P$2),MAX(O$64:O1510)&gt;MAX(P$64:P1509)),MAX(O$64:O1510),"")),"")</f>
        <v/>
      </c>
      <c r="Q1510" s="91" t="str">
        <f>IFERROR(IF(E1510="","",IF(O1510&lt;&gt;"",MAX(O$64:O1510)*10+1,IF(AND($F1509/INDEX($F$64:$F1510,MATCH(MAX(Q$64:Q1509),Q$64:Q1509,0)-1)&gt;(1+$O$2),MAX(O$64:O1510)&gt;MAX(P$64:P1509)),MAX(Q$64:Q1509)+1,""))),"")</f>
        <v/>
      </c>
    </row>
    <row r="1511" spans="1:17" x14ac:dyDescent="0.2">
      <c r="A1511" s="13">
        <f>HLOOKUP($E$2,历史数据!$V$3:$AE$5000,ROW(A1509),)</f>
        <v>373600</v>
      </c>
      <c r="B1511" s="41">
        <v>38728</v>
      </c>
      <c r="C1511" s="100">
        <f>IFERROR(IF(A1511&lt;&gt;0,MAX($C$4:C1510)+1,""),"")</f>
        <v>1496</v>
      </c>
      <c r="D1511" s="100"/>
      <c r="E1511" s="99">
        <f t="shared" si="151"/>
        <v>38754</v>
      </c>
      <c r="F1511" s="101">
        <f>IFERROR(VLOOKUP(E1511,历史数据!AH:AJ,3,),"")</f>
        <v>5.72104302703704</v>
      </c>
      <c r="G1511" s="101">
        <f t="shared" si="147"/>
        <v>5.5742159546650969</v>
      </c>
      <c r="H1511" s="105">
        <f t="shared" si="148"/>
        <v>5.0680285368964739E-4</v>
      </c>
      <c r="I1511" s="101">
        <f>IFERROR(VLOOKUP(E1511,历史数据!AH:AJ,2,),"")</f>
        <v>5.6689150723487796</v>
      </c>
      <c r="J1511" s="104">
        <f t="shared" si="149"/>
        <v>2</v>
      </c>
      <c r="K1511" s="104" t="str">
        <f>IFERROR(IF(AND(J1510=$H$2*1,MAX(K$64:K1510)=MAX(L$64:L1510)),MAX(K$64:K1510)+1,""),"")</f>
        <v/>
      </c>
      <c r="L1511" s="104" t="str">
        <f>IFERROR(IF(AND($F1510/INDEX($F$64:$F1511,MATCH(MAX(M$64:M1511),M$64:M1511,0)-1)&lt;(1-$P$2),MAX(K$64:K1511)&gt;MAX(L$64:L1510)),MAX(K$64:K1511),""),"")</f>
        <v/>
      </c>
      <c r="M1511" s="104" t="str">
        <f>IFERROR(IF(E1511="","",IF(K1511&lt;&gt;"",MAX(M$64:M1510)+1,IF(AND($F1510/INDEX($F$64:$F1511,MATCH(MAX(M$64:M1510),M$64:M1510,0)-1)&gt;(1+$O$2),MAX(K$64:K1511)&gt;MAX(L$64:L1510)),MAX(M$64:M1510)+1,""))),"")</f>
        <v/>
      </c>
      <c r="N1511" s="91">
        <f t="shared" si="150"/>
        <v>2</v>
      </c>
      <c r="O1511" s="91" t="str">
        <f>IFERROR(IF(AND(N1510=$H$2*1,MAX(O$64:O1510)=MAX(P$64:P1510)),MAX(O$64:O1510)+1,""),"")</f>
        <v/>
      </c>
      <c r="P1511" s="91" t="str">
        <f>IFERROR(IF(MOD(MAX(Q$64:Q1511),10*MAX(O$64:O1511))&lt;=2,IF(AND(F1510/INDEX($F$64:$F1511,MATCH(MAX(O$64:O1511),O$64:O1511,0)-1)&lt;(1-$P$2),MAX(O$64:O1511)&gt;MAX(P$64:P1510)),MAX(O$64:O1511),""),IF(AND($F1510/INDEX($F$64:$F1511,MATCH(MAX(Q$64:Q1511),Q$64:Q1511,0)-1)&lt;(1-$P$2),MAX(O$64:O1511)&gt;MAX(P$64:P1510)),MAX(O$64:O1511),"")),"")</f>
        <v/>
      </c>
      <c r="Q1511" s="91" t="str">
        <f>IFERROR(IF(E1511="","",IF(O1511&lt;&gt;"",MAX(O$64:O1511)*10+1,IF(AND($F1510/INDEX($F$64:$F1511,MATCH(MAX(Q$64:Q1510),Q$64:Q1510,0)-1)&gt;(1+$O$2),MAX(O$64:O1511)&gt;MAX(P$64:P1510)),MAX(Q$64:Q1510)+1,""))),"")</f>
        <v/>
      </c>
    </row>
    <row r="1512" spans="1:17" x14ac:dyDescent="0.2">
      <c r="A1512" s="13">
        <f>HLOOKUP($E$2,历史数据!$V$3:$AE$5000,ROW(A1510),)</f>
        <v>335999</v>
      </c>
      <c r="B1512" s="41">
        <v>38729</v>
      </c>
      <c r="C1512" s="100">
        <f>IFERROR(IF(A1512&lt;&gt;0,MAX($C$4:C1511)+1,""),"")</f>
        <v>1497</v>
      </c>
      <c r="D1512" s="100"/>
      <c r="E1512" s="99">
        <f t="shared" si="151"/>
        <v>38755</v>
      </c>
      <c r="F1512" s="101">
        <f>IFERROR(VLOOKUP(E1512,历史数据!AH:AJ,3,),"")</f>
        <v>5.7601389930532401</v>
      </c>
      <c r="G1512" s="101">
        <f t="shared" si="147"/>
        <v>5.5833383467355446</v>
      </c>
      <c r="H1512" s="105">
        <f t="shared" si="148"/>
        <v>1.6365336658357155E-3</v>
      </c>
      <c r="I1512" s="101">
        <f>IFERROR(VLOOKUP(E1512,历史数据!AH:AJ,2,),"")</f>
        <v>5.8383309250856401</v>
      </c>
      <c r="J1512" s="104">
        <f t="shared" si="149"/>
        <v>3</v>
      </c>
      <c r="K1512" s="104" t="str">
        <f>IFERROR(IF(AND(J1511=$H$2*1,MAX(K$64:K1511)=MAX(L$64:L1511)),MAX(K$64:K1511)+1,""),"")</f>
        <v/>
      </c>
      <c r="L1512" s="104" t="str">
        <f>IFERROR(IF(AND($F1511/INDEX($F$64:$F1512,MATCH(MAX(M$64:M1512),M$64:M1512,0)-1)&lt;(1-$P$2),MAX(K$64:K1512)&gt;MAX(L$64:L1511)),MAX(K$64:K1512),""),"")</f>
        <v/>
      </c>
      <c r="M1512" s="104" t="str">
        <f>IFERROR(IF(E1512="","",IF(K1512&lt;&gt;"",MAX(M$64:M1511)+1,IF(AND($F1511/INDEX($F$64:$F1512,MATCH(MAX(M$64:M1511),M$64:M1511,0)-1)&gt;(1+$O$2),MAX(K$64:K1512)&gt;MAX(L$64:L1511)),MAX(M$64:M1511)+1,""))),"")</f>
        <v/>
      </c>
      <c r="N1512" s="91">
        <f t="shared" si="150"/>
        <v>3</v>
      </c>
      <c r="O1512" s="91" t="str">
        <f>IFERROR(IF(AND(N1511=$H$2*1,MAX(O$64:O1511)=MAX(P$64:P1511)),MAX(O$64:O1511)+1,""),"")</f>
        <v/>
      </c>
      <c r="P1512" s="91" t="str">
        <f>IFERROR(IF(MOD(MAX(Q$64:Q1512),10*MAX(O$64:O1512))&lt;=2,IF(AND(F1511/INDEX($F$64:$F1512,MATCH(MAX(O$64:O1512),O$64:O1512,0)-1)&lt;(1-$P$2),MAX(O$64:O1512)&gt;MAX(P$64:P1511)),MAX(O$64:O1512),""),IF(AND($F1511/INDEX($F$64:$F1512,MATCH(MAX(Q$64:Q1512),Q$64:Q1512,0)-1)&lt;(1-$P$2),MAX(O$64:O1512)&gt;MAX(P$64:P1511)),MAX(O$64:O1512),"")),"")</f>
        <v/>
      </c>
      <c r="Q1512" s="91" t="str">
        <f>IFERROR(IF(E1512="","",IF(O1512&lt;&gt;"",MAX(O$64:O1512)*10+1,IF(AND($F1511/INDEX($F$64:$F1512,MATCH(MAX(Q$64:Q1511),Q$64:Q1511,0)-1)&gt;(1+$O$2),MAX(O$64:O1512)&gt;MAX(P$64:P1511)),MAX(Q$64:Q1511)+1,""))),"")</f>
        <v/>
      </c>
    </row>
    <row r="1513" spans="1:17" x14ac:dyDescent="0.2">
      <c r="A1513" s="13">
        <f>HLOOKUP($E$2,历史数据!$V$3:$AE$5000,ROW(A1511),)</f>
        <v>582045</v>
      </c>
      <c r="B1513" s="41">
        <v>38730</v>
      </c>
      <c r="C1513" s="100">
        <f>IFERROR(IF(A1513&lt;&gt;0,MAX($C$4:C1512)+1,""),"")</f>
        <v>1498</v>
      </c>
      <c r="D1513" s="100"/>
      <c r="E1513" s="99">
        <f t="shared" si="151"/>
        <v>38756</v>
      </c>
      <c r="F1513" s="101">
        <f>IFERROR(VLOOKUP(E1513,历史数据!AH:AJ,3,),"")</f>
        <v>5.8774268911018401</v>
      </c>
      <c r="G1513" s="101">
        <f t="shared" si="147"/>
        <v>5.5920263391835885</v>
      </c>
      <c r="H1513" s="105">
        <f t="shared" si="148"/>
        <v>1.5560569516843703E-3</v>
      </c>
      <c r="I1513" s="101">
        <f>IFERROR(VLOOKUP(E1513,历史数据!AH:AJ,2,),"")</f>
        <v>5.7731709817253103</v>
      </c>
      <c r="J1513" s="104">
        <f t="shared" si="149"/>
        <v>4</v>
      </c>
      <c r="K1513" s="104" t="str">
        <f>IFERROR(IF(AND(J1512=$H$2*1,MAX(K$64:K1512)=MAX(L$64:L1512)),MAX(K$64:K1512)+1,""),"")</f>
        <v/>
      </c>
      <c r="L1513" s="104" t="str">
        <f>IFERROR(IF(AND($F1512/INDEX($F$64:$F1513,MATCH(MAX(M$64:M1513),M$64:M1513,0)-1)&lt;(1-$P$2),MAX(K$64:K1513)&gt;MAX(L$64:L1512)),MAX(K$64:K1513),""),"")</f>
        <v/>
      </c>
      <c r="M1513" s="104" t="str">
        <f>IFERROR(IF(E1513="","",IF(K1513&lt;&gt;"",MAX(M$64:M1512)+1,IF(AND($F1512/INDEX($F$64:$F1513,MATCH(MAX(M$64:M1512),M$64:M1512,0)-1)&gt;(1+$O$2),MAX(K$64:K1513)&gt;MAX(L$64:L1512)),MAX(M$64:M1512)+1,""))),"")</f>
        <v/>
      </c>
      <c r="N1513" s="91">
        <f t="shared" si="150"/>
        <v>4</v>
      </c>
      <c r="O1513" s="91" t="str">
        <f>IFERROR(IF(AND(N1512=$H$2*1,MAX(O$64:O1512)=MAX(P$64:P1512)),MAX(O$64:O1512)+1,""),"")</f>
        <v/>
      </c>
      <c r="P1513" s="91" t="str">
        <f>IFERROR(IF(MOD(MAX(Q$64:Q1513),10*MAX(O$64:O1513))&lt;=2,IF(AND(F1512/INDEX($F$64:$F1513,MATCH(MAX(O$64:O1513),O$64:O1513,0)-1)&lt;(1-$P$2),MAX(O$64:O1513)&gt;MAX(P$64:P1512)),MAX(O$64:O1513),""),IF(AND($F1512/INDEX($F$64:$F1513,MATCH(MAX(Q$64:Q1513),Q$64:Q1513,0)-1)&lt;(1-$P$2),MAX(O$64:O1513)&gt;MAX(P$64:P1512)),MAX(O$64:O1513),"")),"")</f>
        <v/>
      </c>
      <c r="Q1513" s="91" t="str">
        <f>IFERROR(IF(E1513="","",IF(O1513&lt;&gt;"",MAX(O$64:O1513)*10+1,IF(AND($F1512/INDEX($F$64:$F1513,MATCH(MAX(Q$64:Q1512),Q$64:Q1512,0)-1)&gt;(1+$O$2),MAX(O$64:O1513)&gt;MAX(P$64:P1512)),MAX(Q$64:Q1512)+1,""))),"")</f>
        <v/>
      </c>
    </row>
    <row r="1514" spans="1:17" x14ac:dyDescent="0.2">
      <c r="A1514" s="13">
        <f>HLOOKUP($E$2,历史数据!$V$3:$AE$5000,ROW(A1512),)</f>
        <v>614201</v>
      </c>
      <c r="B1514" s="41">
        <v>38733</v>
      </c>
      <c r="C1514" s="100">
        <f>IFERROR(IF(A1514&lt;&gt;0,MAX($C$4:C1513)+1,""),"")</f>
        <v>1499</v>
      </c>
      <c r="D1514" s="100"/>
      <c r="E1514" s="99">
        <f t="shared" si="151"/>
        <v>38757</v>
      </c>
      <c r="F1514" s="101">
        <f>IFERROR(VLOOKUP(E1514,历史数据!AH:AJ,3,),"")</f>
        <v>5.8252989364135699</v>
      </c>
      <c r="G1514" s="101">
        <f t="shared" si="147"/>
        <v>5.600931531442833</v>
      </c>
      <c r="H1514" s="105">
        <f t="shared" si="148"/>
        <v>1.5924803853024638E-3</v>
      </c>
      <c r="I1514" s="101">
        <f>IFERROR(VLOOKUP(E1514,历史数据!AH:AJ,2,),"")</f>
        <v>5.8904588797738997</v>
      </c>
      <c r="J1514" s="104">
        <f t="shared" si="149"/>
        <v>5</v>
      </c>
      <c r="K1514" s="104" t="str">
        <f>IFERROR(IF(AND(J1513=$H$2*1,MAX(K$64:K1513)=MAX(L$64:L1513)),MAX(K$64:K1513)+1,""),"")</f>
        <v/>
      </c>
      <c r="L1514" s="104" t="str">
        <f>IFERROR(IF(AND($F1513/INDEX($F$64:$F1514,MATCH(MAX(M$64:M1514),M$64:M1514,0)-1)&lt;(1-$P$2),MAX(K$64:K1514)&gt;MAX(L$64:L1513)),MAX(K$64:K1514),""),"")</f>
        <v/>
      </c>
      <c r="M1514" s="104" t="str">
        <f>IFERROR(IF(E1514="","",IF(K1514&lt;&gt;"",MAX(M$64:M1513)+1,IF(AND($F1513/INDEX($F$64:$F1514,MATCH(MAX(M$64:M1513),M$64:M1513,0)-1)&gt;(1+$O$2),MAX(K$64:K1514)&gt;MAX(L$64:L1513)),MAX(M$64:M1513)+1,""))),"")</f>
        <v/>
      </c>
      <c r="N1514" s="91">
        <f t="shared" si="150"/>
        <v>5</v>
      </c>
      <c r="O1514" s="91" t="str">
        <f>IFERROR(IF(AND(N1513=$H$2*1,MAX(O$64:O1513)=MAX(P$64:P1513)),MAX(O$64:O1513)+1,""),"")</f>
        <v/>
      </c>
      <c r="P1514" s="91" t="str">
        <f>IFERROR(IF(MOD(MAX(Q$64:Q1514),10*MAX(O$64:O1514))&lt;=2,IF(AND(F1513/INDEX($F$64:$F1514,MATCH(MAX(O$64:O1514),O$64:O1514,0)-1)&lt;(1-$P$2),MAX(O$64:O1514)&gt;MAX(P$64:P1513)),MAX(O$64:O1514),""),IF(AND($F1513/INDEX($F$64:$F1514,MATCH(MAX(Q$64:Q1514),Q$64:Q1514,0)-1)&lt;(1-$P$2),MAX(O$64:O1514)&gt;MAX(P$64:P1513)),MAX(O$64:O1514),"")),"")</f>
        <v/>
      </c>
      <c r="Q1514" s="91" t="str">
        <f>IFERROR(IF(E1514="","",IF(O1514&lt;&gt;"",MAX(O$64:O1514)*10+1,IF(AND($F1513/INDEX($F$64:$F1514,MATCH(MAX(Q$64:Q1513),Q$64:Q1513,0)-1)&gt;(1+$O$2),MAX(O$64:O1514)&gt;MAX(P$64:P1513)),MAX(Q$64:Q1513)+1,""))),"")</f>
        <v/>
      </c>
    </row>
    <row r="1515" spans="1:17" x14ac:dyDescent="0.2">
      <c r="A1515" s="13">
        <f>HLOOKUP($E$2,历史数据!$V$3:$AE$5000,ROW(A1513),)</f>
        <v>263699</v>
      </c>
      <c r="B1515" s="41">
        <v>38734</v>
      </c>
      <c r="C1515" s="100">
        <f>IFERROR(IF(A1515&lt;&gt;0,MAX($C$4:C1514)+1,""),"")</f>
        <v>1500</v>
      </c>
      <c r="D1515" s="100"/>
      <c r="E1515" s="99">
        <f t="shared" si="151"/>
        <v>38758</v>
      </c>
      <c r="F1515" s="101">
        <f>IFERROR(VLOOKUP(E1515,历史数据!AH:AJ,3,),"")</f>
        <v>5.8904588797738997</v>
      </c>
      <c r="G1515" s="101">
        <f t="shared" si="147"/>
        <v>5.6094023240796771</v>
      </c>
      <c r="H1515" s="105">
        <f t="shared" si="148"/>
        <v>1.5123899639355454E-3</v>
      </c>
      <c r="I1515" s="101">
        <f>IFERROR(VLOOKUP(E1515,历史数据!AH:AJ,2,),"")</f>
        <v>5.8383309250856401</v>
      </c>
      <c r="J1515" s="104">
        <f t="shared" si="149"/>
        <v>6</v>
      </c>
      <c r="K1515" s="104" t="str">
        <f>IFERROR(IF(AND(J1514=$H$2*1,MAX(K$64:K1514)=MAX(L$64:L1514)),MAX(K$64:K1514)+1,""),"")</f>
        <v/>
      </c>
      <c r="L1515" s="104" t="str">
        <f>IFERROR(IF(AND($F1514/INDEX($F$64:$F1515,MATCH(MAX(M$64:M1515),M$64:M1515,0)-1)&lt;(1-$P$2),MAX(K$64:K1515)&gt;MAX(L$64:L1514)),MAX(K$64:K1515),""),"")</f>
        <v/>
      </c>
      <c r="M1515" s="104" t="str">
        <f>IFERROR(IF(E1515="","",IF(K1515&lt;&gt;"",MAX(M$64:M1514)+1,IF(AND($F1514/INDEX($F$64:$F1515,MATCH(MAX(M$64:M1514),M$64:M1514,0)-1)&gt;(1+$O$2),MAX(K$64:K1515)&gt;MAX(L$64:L1514)),MAX(M$64:M1514)+1,""))),"")</f>
        <v/>
      </c>
      <c r="N1515" s="91">
        <f t="shared" si="150"/>
        <v>6</v>
      </c>
      <c r="O1515" s="91" t="str">
        <f>IFERROR(IF(AND(N1514=$H$2*1,MAX(O$64:O1514)=MAX(P$64:P1514)),MAX(O$64:O1514)+1,""),"")</f>
        <v/>
      </c>
      <c r="P1515" s="91" t="str">
        <f>IFERROR(IF(MOD(MAX(Q$64:Q1515),10*MAX(O$64:O1515))&lt;=2,IF(AND(F1514/INDEX($F$64:$F1515,MATCH(MAX(O$64:O1515),O$64:O1515,0)-1)&lt;(1-$P$2),MAX(O$64:O1515)&gt;MAX(P$64:P1514)),MAX(O$64:O1515),""),IF(AND($F1514/INDEX($F$64:$F1515,MATCH(MAX(Q$64:Q1515),Q$64:Q1515,0)-1)&lt;(1-$P$2),MAX(O$64:O1515)&gt;MAX(P$64:P1514)),MAX(O$64:O1515),"")),"")</f>
        <v/>
      </c>
      <c r="Q1515" s="91" t="str">
        <f>IFERROR(IF(E1515="","",IF(O1515&lt;&gt;"",MAX(O$64:O1515)*10+1,IF(AND($F1514/INDEX($F$64:$F1515,MATCH(MAX(Q$64:Q1514),Q$64:Q1514,0)-1)&gt;(1+$O$2),MAX(O$64:O1515)&gt;MAX(P$64:P1514)),MAX(Q$64:Q1514)+1,""))),"")</f>
        <v/>
      </c>
    </row>
    <row r="1516" spans="1:17" x14ac:dyDescent="0.2">
      <c r="A1516" s="13">
        <f>HLOOKUP($E$2,历史数据!$V$3:$AE$5000,ROW(A1514),)</f>
        <v>686501</v>
      </c>
      <c r="B1516" s="41">
        <v>38735</v>
      </c>
      <c r="C1516" s="100">
        <f>IFERROR(IF(A1516&lt;&gt;0,MAX($C$4:C1515)+1,""),"")</f>
        <v>1501</v>
      </c>
      <c r="D1516" s="100"/>
      <c r="E1516" s="99">
        <f t="shared" si="151"/>
        <v>38761</v>
      </c>
      <c r="F1516" s="101">
        <f>IFERROR(VLOOKUP(E1516,历史数据!AH:AJ,3,),"")</f>
        <v>5.8383309250856401</v>
      </c>
      <c r="G1516" s="101">
        <f t="shared" si="147"/>
        <v>5.616569917849314</v>
      </c>
      <c r="H1516" s="105">
        <f t="shared" si="148"/>
        <v>1.2777820800744522E-3</v>
      </c>
      <c r="I1516" s="101">
        <f>IFERROR(VLOOKUP(E1516,历史数据!AH:AJ,2,),"")</f>
        <v>5.8774268911018401</v>
      </c>
      <c r="J1516" s="104">
        <f t="shared" si="149"/>
        <v>7</v>
      </c>
      <c r="K1516" s="104" t="str">
        <f>IFERROR(IF(AND(J1515=$H$2*1,MAX(K$64:K1515)=MAX(L$64:L1515)),MAX(K$64:K1515)+1,""),"")</f>
        <v/>
      </c>
      <c r="L1516" s="104" t="str">
        <f>IFERROR(IF(AND($F1515/INDEX($F$64:$F1516,MATCH(MAX(M$64:M1516),M$64:M1516,0)-1)&lt;(1-$P$2),MAX(K$64:K1516)&gt;MAX(L$64:L1515)),MAX(K$64:K1516),""),"")</f>
        <v/>
      </c>
      <c r="M1516" s="104" t="str">
        <f>IFERROR(IF(E1516="","",IF(K1516&lt;&gt;"",MAX(M$64:M1515)+1,IF(AND($F1515/INDEX($F$64:$F1516,MATCH(MAX(M$64:M1515),M$64:M1515,0)-1)&gt;(1+$O$2),MAX(K$64:K1516)&gt;MAX(L$64:L1515)),MAX(M$64:M1515)+1,""))),"")</f>
        <v/>
      </c>
      <c r="N1516" s="91">
        <f t="shared" si="150"/>
        <v>7</v>
      </c>
      <c r="O1516" s="91" t="str">
        <f>IFERROR(IF(AND(N1515=$H$2*1,MAX(O$64:O1515)=MAX(P$64:P1515)),MAX(O$64:O1515)+1,""),"")</f>
        <v/>
      </c>
      <c r="P1516" s="91" t="str">
        <f>IFERROR(IF(MOD(MAX(Q$64:Q1516),10*MAX(O$64:O1516))&lt;=2,IF(AND(F1515/INDEX($F$64:$F1516,MATCH(MAX(O$64:O1516),O$64:O1516,0)-1)&lt;(1-$P$2),MAX(O$64:O1516)&gt;MAX(P$64:P1515)),MAX(O$64:O1516),""),IF(AND($F1515/INDEX($F$64:$F1516,MATCH(MAX(Q$64:Q1516),Q$64:Q1516,0)-1)&lt;(1-$P$2),MAX(O$64:O1516)&gt;MAX(P$64:P1515)),MAX(O$64:O1516),"")),"")</f>
        <v/>
      </c>
      <c r="Q1516" s="91" t="str">
        <f>IFERROR(IF(E1516="","",IF(O1516&lt;&gt;"",MAX(O$64:O1516)*10+1,IF(AND($F1515/INDEX($F$64:$F1516,MATCH(MAX(Q$64:Q1515),Q$64:Q1515,0)-1)&gt;(1+$O$2),MAX(O$64:O1516)&gt;MAX(P$64:P1515)),MAX(Q$64:Q1515)+1,""))),"")</f>
        <v/>
      </c>
    </row>
    <row r="1517" spans="1:17" x14ac:dyDescent="0.2">
      <c r="A1517" s="13">
        <f>HLOOKUP($E$2,历史数据!$V$3:$AE$5000,ROW(A1515),)</f>
        <v>486732</v>
      </c>
      <c r="B1517" s="41">
        <v>38736</v>
      </c>
      <c r="C1517" s="100">
        <f>IFERROR(IF(A1517&lt;&gt;0,MAX($C$4:C1516)+1,""),"")</f>
        <v>1502</v>
      </c>
      <c r="D1517" s="100"/>
      <c r="E1517" s="99">
        <f t="shared" si="151"/>
        <v>38762</v>
      </c>
      <c r="F1517" s="101">
        <f>IFERROR(VLOOKUP(E1517,历史数据!AH:AJ,3,),"")</f>
        <v>5.8904588797738997</v>
      </c>
      <c r="G1517" s="101">
        <f t="shared" si="147"/>
        <v>5.6239547114301507</v>
      </c>
      <c r="H1517" s="105">
        <f t="shared" si="148"/>
        <v>1.3148226922927719E-3</v>
      </c>
      <c r="I1517" s="101">
        <f>IFERROR(VLOOKUP(E1517,历史数据!AH:AJ,2,),"")</f>
        <v>5.9165228571180402</v>
      </c>
      <c r="J1517" s="104">
        <f t="shared" si="149"/>
        <v>8</v>
      </c>
      <c r="K1517" s="104" t="str">
        <f>IFERROR(IF(AND(J1516=$H$2*1,MAX(K$64:K1516)=MAX(L$64:L1516)),MAX(K$64:K1516)+1,""),"")</f>
        <v/>
      </c>
      <c r="L1517" s="104" t="str">
        <f>IFERROR(IF(AND($F1516/INDEX($F$64:$F1517,MATCH(MAX(M$64:M1517),M$64:M1517,0)-1)&lt;(1-$P$2),MAX(K$64:K1517)&gt;MAX(L$64:L1516)),MAX(K$64:K1517),""),"")</f>
        <v/>
      </c>
      <c r="M1517" s="104" t="str">
        <f>IFERROR(IF(E1517="","",IF(K1517&lt;&gt;"",MAX(M$64:M1516)+1,IF(AND($F1516/INDEX($F$64:$F1517,MATCH(MAX(M$64:M1516),M$64:M1516,0)-1)&gt;(1+$O$2),MAX(K$64:K1517)&gt;MAX(L$64:L1516)),MAX(M$64:M1516)+1,""))),"")</f>
        <v/>
      </c>
      <c r="N1517" s="91">
        <f t="shared" si="150"/>
        <v>8</v>
      </c>
      <c r="O1517" s="91" t="str">
        <f>IFERROR(IF(AND(N1516=$H$2*1,MAX(O$64:O1516)=MAX(P$64:P1516)),MAX(O$64:O1516)+1,""),"")</f>
        <v/>
      </c>
      <c r="P1517" s="91" t="str">
        <f>IFERROR(IF(MOD(MAX(Q$64:Q1517),10*MAX(O$64:O1517))&lt;=2,IF(AND(F1516/INDEX($F$64:$F1517,MATCH(MAX(O$64:O1517),O$64:O1517,0)-1)&lt;(1-$P$2),MAX(O$64:O1517)&gt;MAX(P$64:P1516)),MAX(O$64:O1517),""),IF(AND($F1516/INDEX($F$64:$F1517,MATCH(MAX(Q$64:Q1517),Q$64:Q1517,0)-1)&lt;(1-$P$2),MAX(O$64:O1517)&gt;MAX(P$64:P1516)),MAX(O$64:O1517),"")),"")</f>
        <v/>
      </c>
      <c r="Q1517" s="91" t="str">
        <f>IFERROR(IF(E1517="","",IF(O1517&lt;&gt;"",MAX(O$64:O1517)*10+1,IF(AND($F1516/INDEX($F$64:$F1517,MATCH(MAX(Q$64:Q1516),Q$64:Q1516,0)-1)&gt;(1+$O$2),MAX(O$64:O1517)&gt;MAX(P$64:P1516)),MAX(Q$64:Q1516)+1,""))),"")</f>
        <v/>
      </c>
    </row>
    <row r="1518" spans="1:17" x14ac:dyDescent="0.2">
      <c r="A1518" s="13">
        <f>HLOOKUP($E$2,历史数据!$V$3:$AE$5000,ROW(A1516),)</f>
        <v>516361</v>
      </c>
      <c r="B1518" s="41">
        <v>38737</v>
      </c>
      <c r="C1518" s="100">
        <f>IFERROR(IF(A1518&lt;&gt;0,MAX($C$4:C1517)+1,""),"")</f>
        <v>1503</v>
      </c>
      <c r="D1518" s="100"/>
      <c r="E1518" s="99">
        <f t="shared" si="151"/>
        <v>38763</v>
      </c>
      <c r="F1518" s="101">
        <f>IFERROR(VLOOKUP(E1518,历史数据!AH:AJ,3,),"")</f>
        <v>5.8383309250856401</v>
      </c>
      <c r="G1518" s="101">
        <f t="shared" si="147"/>
        <v>5.6298191063325813</v>
      </c>
      <c r="H1518" s="105">
        <f t="shared" si="148"/>
        <v>1.0427528675704956E-3</v>
      </c>
      <c r="I1518" s="101">
        <f>IFERROR(VLOOKUP(E1518,历史数据!AH:AJ,2,),"")</f>
        <v>5.8643949024297699</v>
      </c>
      <c r="J1518" s="104">
        <f t="shared" si="149"/>
        <v>9</v>
      </c>
      <c r="K1518" s="104" t="str">
        <f>IFERROR(IF(AND(J1517=$H$2*1,MAX(K$64:K1517)=MAX(L$64:L1517)),MAX(K$64:K1517)+1,""),"")</f>
        <v/>
      </c>
      <c r="L1518" s="104" t="str">
        <f>IFERROR(IF(AND($F1517/INDEX($F$64:$F1518,MATCH(MAX(M$64:M1518),M$64:M1518,0)-1)&lt;(1-$P$2),MAX(K$64:K1518)&gt;MAX(L$64:L1517)),MAX(K$64:K1518),""),"")</f>
        <v/>
      </c>
      <c r="M1518" s="104" t="str">
        <f>IFERROR(IF(E1518="","",IF(K1518&lt;&gt;"",MAX(M$64:M1517)+1,IF(AND($F1517/INDEX($F$64:$F1518,MATCH(MAX(M$64:M1517),M$64:M1517,0)-1)&gt;(1+$O$2),MAX(K$64:K1518)&gt;MAX(L$64:L1517)),MAX(M$64:M1517)+1,""))),"")</f>
        <v/>
      </c>
      <c r="N1518" s="91">
        <f t="shared" si="150"/>
        <v>9</v>
      </c>
      <c r="O1518" s="91" t="str">
        <f>IFERROR(IF(AND(N1517=$H$2*1,MAX(O$64:O1517)=MAX(P$64:P1517)),MAX(O$64:O1517)+1,""),"")</f>
        <v/>
      </c>
      <c r="P1518" s="91" t="str">
        <f>IFERROR(IF(MOD(MAX(Q$64:Q1518),10*MAX(O$64:O1518))&lt;=2,IF(AND(F1517/INDEX($F$64:$F1518,MATCH(MAX(O$64:O1518),O$64:O1518,0)-1)&lt;(1-$P$2),MAX(O$64:O1518)&gt;MAX(P$64:P1517)),MAX(O$64:O1518),""),IF(AND($F1517/INDEX($F$64:$F1518,MATCH(MAX(Q$64:Q1518),Q$64:Q1518,0)-1)&lt;(1-$P$2),MAX(O$64:O1518)&gt;MAX(P$64:P1517)),MAX(O$64:O1518),"")),"")</f>
        <v/>
      </c>
      <c r="Q1518" s="91" t="str">
        <f>IFERROR(IF(E1518="","",IF(O1518&lt;&gt;"",MAX(O$64:O1518)*10+1,IF(AND($F1517/INDEX($F$64:$F1518,MATCH(MAX(Q$64:Q1517),Q$64:Q1517,0)-1)&gt;(1+$O$2),MAX(O$64:O1518)&gt;MAX(P$64:P1517)),MAX(Q$64:Q1517)+1,""))),"")</f>
        <v/>
      </c>
    </row>
    <row r="1519" spans="1:17" x14ac:dyDescent="0.2">
      <c r="A1519" s="13">
        <f>HLOOKUP($E$2,历史数据!$V$3:$AE$5000,ROW(A1517),)</f>
        <v>337560</v>
      </c>
      <c r="B1519" s="41">
        <v>38740</v>
      </c>
      <c r="C1519" s="100">
        <f>IFERROR(IF(A1519&lt;&gt;0,MAX($C$4:C1518)+1,""),"")</f>
        <v>1504</v>
      </c>
      <c r="D1519" s="100"/>
      <c r="E1519" s="99">
        <f t="shared" si="151"/>
        <v>38764</v>
      </c>
      <c r="F1519" s="101">
        <f>IFERROR(VLOOKUP(E1519,历史数据!AH:AJ,3,),"")</f>
        <v>5.6689150723487796</v>
      </c>
      <c r="G1519" s="101">
        <f t="shared" si="147"/>
        <v>5.6341631025566041</v>
      </c>
      <c r="H1519" s="105">
        <f t="shared" si="148"/>
        <v>7.716049382717749E-4</v>
      </c>
      <c r="I1519" s="101">
        <f>IFERROR(VLOOKUP(E1519,历史数据!AH:AJ,2,),"")</f>
        <v>5.8383309250856401</v>
      </c>
      <c r="J1519" s="104">
        <f t="shared" si="149"/>
        <v>10</v>
      </c>
      <c r="K1519" s="104" t="str">
        <f>IFERROR(IF(AND(J1518=$H$2*1,MAX(K$64:K1518)=MAX(L$64:L1518)),MAX(K$64:K1518)+1,""),"")</f>
        <v/>
      </c>
      <c r="L1519" s="104" t="str">
        <f>IFERROR(IF(AND($F1518/INDEX($F$64:$F1519,MATCH(MAX(M$64:M1519),M$64:M1519,0)-1)&lt;(1-$P$2),MAX(K$64:K1519)&gt;MAX(L$64:L1518)),MAX(K$64:K1519),""),"")</f>
        <v/>
      </c>
      <c r="M1519" s="104" t="str">
        <f>IFERROR(IF(E1519="","",IF(K1519&lt;&gt;"",MAX(M$64:M1518)+1,IF(AND($F1518/INDEX($F$64:$F1519,MATCH(MAX(M$64:M1518),M$64:M1518,0)-1)&gt;(1+$O$2),MAX(K$64:K1519)&gt;MAX(L$64:L1518)),MAX(M$64:M1518)+1,""))),"")</f>
        <v/>
      </c>
      <c r="N1519" s="91">
        <f t="shared" si="150"/>
        <v>10</v>
      </c>
      <c r="O1519" s="91" t="str">
        <f>IFERROR(IF(AND(N1518=$H$2*1,MAX(O$64:O1518)=MAX(P$64:P1518)),MAX(O$64:O1518)+1,""),"")</f>
        <v/>
      </c>
      <c r="P1519" s="91" t="str">
        <f>IFERROR(IF(MOD(MAX(Q$64:Q1519),10*MAX(O$64:O1519))&lt;=2,IF(AND(F1518/INDEX($F$64:$F1519,MATCH(MAX(O$64:O1519),O$64:O1519,0)-1)&lt;(1-$P$2),MAX(O$64:O1519)&gt;MAX(P$64:P1518)),MAX(O$64:O1519),""),IF(AND($F1518/INDEX($F$64:$F1519,MATCH(MAX(Q$64:Q1519),Q$64:Q1519,0)-1)&lt;(1-$P$2),MAX(O$64:O1519)&gt;MAX(P$64:P1518)),MAX(O$64:O1519),"")),"")</f>
        <v/>
      </c>
      <c r="Q1519" s="91" t="str">
        <f>IFERROR(IF(E1519="","",IF(O1519&lt;&gt;"",MAX(O$64:O1519)*10+1,IF(AND($F1518/INDEX($F$64:$F1519,MATCH(MAX(Q$64:Q1518),Q$64:Q1518,0)-1)&gt;(1+$O$2),MAX(O$64:O1519)&gt;MAX(P$64:P1518)),MAX(Q$64:Q1518)+1,""))),"")</f>
        <v/>
      </c>
    </row>
    <row r="1520" spans="1:17" x14ac:dyDescent="0.2">
      <c r="A1520" s="13">
        <f>HLOOKUP($E$2,历史数据!$V$3:$AE$5000,ROW(A1518),)</f>
        <v>355040</v>
      </c>
      <c r="B1520" s="41">
        <v>38741</v>
      </c>
      <c r="C1520" s="100">
        <f>IFERROR(IF(A1520&lt;&gt;0,MAX($C$4:C1519)+1,""),"")</f>
        <v>1505</v>
      </c>
      <c r="D1520" s="100"/>
      <c r="E1520" s="99">
        <f t="shared" si="151"/>
        <v>38765</v>
      </c>
      <c r="F1520" s="101">
        <f>IFERROR(VLOOKUP(E1520,历史数据!AH:AJ,3,),"")</f>
        <v>5.6558830836767102</v>
      </c>
      <c r="G1520" s="101">
        <f t="shared" si="147"/>
        <v>5.6372038999134189</v>
      </c>
      <c r="H1520" s="105">
        <f t="shared" si="148"/>
        <v>5.3970701619099337E-4</v>
      </c>
      <c r="I1520" s="101">
        <f>IFERROR(VLOOKUP(E1520,历史数据!AH:AJ,2,),"")</f>
        <v>5.72104302703704</v>
      </c>
      <c r="J1520" s="104">
        <f t="shared" si="149"/>
        <v>11</v>
      </c>
      <c r="K1520" s="104" t="str">
        <f>IFERROR(IF(AND(J1519=$H$2*1,MAX(K$64:K1519)=MAX(L$64:L1519)),MAX(K$64:K1519)+1,""),"")</f>
        <v/>
      </c>
      <c r="L1520" s="104" t="str">
        <f>IFERROR(IF(AND($F1519/INDEX($F$64:$F1520,MATCH(MAX(M$64:M1520),M$64:M1520,0)-1)&lt;(1-$P$2),MAX(K$64:K1520)&gt;MAX(L$64:L1519)),MAX(K$64:K1520),""),"")</f>
        <v/>
      </c>
      <c r="M1520" s="104" t="str">
        <f>IFERROR(IF(E1520="","",IF(K1520&lt;&gt;"",MAX(M$64:M1519)+1,IF(AND($F1519/INDEX($F$64:$F1520,MATCH(MAX(M$64:M1519),M$64:M1519,0)-1)&gt;(1+$O$2),MAX(K$64:K1520)&gt;MAX(L$64:L1519)),MAX(M$64:M1519)+1,""))),"")</f>
        <v/>
      </c>
      <c r="N1520" s="91">
        <f t="shared" si="150"/>
        <v>11</v>
      </c>
      <c r="O1520" s="91" t="str">
        <f>IFERROR(IF(AND(N1519=$H$2*1,MAX(O$64:O1519)=MAX(P$64:P1519)),MAX(O$64:O1519)+1,""),"")</f>
        <v/>
      </c>
      <c r="P1520" s="91" t="str">
        <f>IFERROR(IF(MOD(MAX(Q$64:Q1520),10*MAX(O$64:O1520))&lt;=2,IF(AND(F1519/INDEX($F$64:$F1520,MATCH(MAX(O$64:O1520),O$64:O1520,0)-1)&lt;(1-$P$2),MAX(O$64:O1520)&gt;MAX(P$64:P1519)),MAX(O$64:O1520),""),IF(AND($F1519/INDEX($F$64:$F1520,MATCH(MAX(Q$64:Q1520),Q$64:Q1520,0)-1)&lt;(1-$P$2),MAX(O$64:O1520)&gt;MAX(P$64:P1519)),MAX(O$64:O1520),"")),"")</f>
        <v/>
      </c>
      <c r="Q1520" s="91" t="str">
        <f>IFERROR(IF(E1520="","",IF(O1520&lt;&gt;"",MAX(O$64:O1520)*10+1,IF(AND($F1519/INDEX($F$64:$F1520,MATCH(MAX(Q$64:Q1519),Q$64:Q1519,0)-1)&gt;(1+$O$2),MAX(O$64:O1520)&gt;MAX(P$64:P1519)),MAX(Q$64:Q1519)+1,""))),"")</f>
        <v/>
      </c>
    </row>
    <row r="1521" spans="1:17" x14ac:dyDescent="0.2">
      <c r="A1521" s="13">
        <f>HLOOKUP($E$2,历史数据!$V$3:$AE$5000,ROW(A1519),)</f>
        <v>382830</v>
      </c>
      <c r="B1521" s="41">
        <v>38742</v>
      </c>
      <c r="C1521" s="100">
        <f>IFERROR(IF(A1521&lt;&gt;0,MAX($C$4:C1520)+1,""),"")</f>
        <v>1506</v>
      </c>
      <c r="D1521" s="100"/>
      <c r="E1521" s="99">
        <f t="shared" si="151"/>
        <v>38768</v>
      </c>
      <c r="F1521" s="101">
        <f>IFERROR(VLOOKUP(E1521,历史数据!AH:AJ,3,),"")</f>
        <v>5.7080110383649796</v>
      </c>
      <c r="G1521" s="101">
        <f t="shared" si="147"/>
        <v>5.6391586982142297</v>
      </c>
      <c r="H1521" s="105">
        <f t="shared" si="148"/>
        <v>3.4676735763294886E-4</v>
      </c>
      <c r="I1521" s="101">
        <f>IFERROR(VLOOKUP(E1521,历史数据!AH:AJ,2,),"")</f>
        <v>5.6558830836767102</v>
      </c>
      <c r="J1521" s="104">
        <f t="shared" si="149"/>
        <v>12</v>
      </c>
      <c r="K1521" s="104" t="str">
        <f>IFERROR(IF(AND(J1520=$H$2*1,MAX(K$64:K1520)=MAX(L$64:L1520)),MAX(K$64:K1520)+1,""),"")</f>
        <v/>
      </c>
      <c r="L1521" s="104" t="str">
        <f>IFERROR(IF(AND($F1520/INDEX($F$64:$F1521,MATCH(MAX(M$64:M1521),M$64:M1521,0)-1)&lt;(1-$P$2),MAX(K$64:K1521)&gt;MAX(L$64:L1520)),MAX(K$64:K1521),""),"")</f>
        <v/>
      </c>
      <c r="M1521" s="104" t="str">
        <f>IFERROR(IF(E1521="","",IF(K1521&lt;&gt;"",MAX(M$64:M1520)+1,IF(AND($F1520/INDEX($F$64:$F1521,MATCH(MAX(M$64:M1520),M$64:M1520,0)-1)&gt;(1+$O$2),MAX(K$64:K1521)&gt;MAX(L$64:L1520)),MAX(M$64:M1520)+1,""))),"")</f>
        <v/>
      </c>
      <c r="N1521" s="91">
        <f t="shared" si="150"/>
        <v>12</v>
      </c>
      <c r="O1521" s="91" t="str">
        <f>IFERROR(IF(AND(N1520=$H$2*1,MAX(O$64:O1520)=MAX(P$64:P1520)),MAX(O$64:O1520)+1,""),"")</f>
        <v/>
      </c>
      <c r="P1521" s="91" t="str">
        <f>IFERROR(IF(MOD(MAX(Q$64:Q1521),10*MAX(O$64:O1521))&lt;=2,IF(AND(F1520/INDEX($F$64:$F1521,MATCH(MAX(O$64:O1521),O$64:O1521,0)-1)&lt;(1-$P$2),MAX(O$64:O1521)&gt;MAX(P$64:P1520)),MAX(O$64:O1521),""),IF(AND($F1520/INDEX($F$64:$F1521,MATCH(MAX(Q$64:Q1521),Q$64:Q1521,0)-1)&lt;(1-$P$2),MAX(O$64:O1521)&gt;MAX(P$64:P1520)),MAX(O$64:O1521),"")),"")</f>
        <v/>
      </c>
      <c r="Q1521" s="91" t="str">
        <f>IFERROR(IF(E1521="","",IF(O1521&lt;&gt;"",MAX(O$64:O1521)*10+1,IF(AND($F1520/INDEX($F$64:$F1521,MATCH(MAX(Q$64:Q1520),Q$64:Q1520,0)-1)&gt;(1+$O$2),MAX(O$64:O1521)&gt;MAX(P$64:P1520)),MAX(Q$64:Q1520)+1,""))),"")</f>
        <v/>
      </c>
    </row>
    <row r="1522" spans="1:17" x14ac:dyDescent="0.2">
      <c r="A1522" s="13">
        <f>HLOOKUP($E$2,历史数据!$V$3:$AE$5000,ROW(A1520),)</f>
        <v>226715</v>
      </c>
      <c r="B1522" s="41">
        <v>38754</v>
      </c>
      <c r="C1522" s="100">
        <f>IFERROR(IF(A1522&lt;&gt;0,MAX($C$4:C1521)+1,""),"")</f>
        <v>1507</v>
      </c>
      <c r="D1522" s="100"/>
      <c r="E1522" s="99">
        <f t="shared" si="151"/>
        <v>38769</v>
      </c>
      <c r="F1522" s="101">
        <f>IFERROR(VLOOKUP(E1522,历史数据!AH:AJ,3,),"")</f>
        <v>5.6167871176605102</v>
      </c>
      <c r="G1522" s="101">
        <f t="shared" si="147"/>
        <v>5.6393758980254312</v>
      </c>
      <c r="H1522" s="105">
        <f t="shared" si="148"/>
        <v>3.8516350190809234E-5</v>
      </c>
      <c r="I1522" s="101">
        <f>IFERROR(VLOOKUP(E1522,历史数据!AH:AJ,2,),"")</f>
        <v>5.68194706102084</v>
      </c>
      <c r="J1522" s="104">
        <f t="shared" si="149"/>
        <v>0</v>
      </c>
      <c r="K1522" s="104" t="str">
        <f>IFERROR(IF(AND(J1521=$H$2*1,MAX(K$64:K1521)=MAX(L$64:L1521)),MAX(K$64:K1521)+1,""),"")</f>
        <v/>
      </c>
      <c r="L1522" s="104" t="str">
        <f>IFERROR(IF(AND($F1521/INDEX($F$64:$F1522,MATCH(MAX(M$64:M1522),M$64:M1522,0)-1)&lt;(1-$P$2),MAX(K$64:K1522)&gt;MAX(L$64:L1521)),MAX(K$64:K1522),""),"")</f>
        <v/>
      </c>
      <c r="M1522" s="104" t="str">
        <f>IFERROR(IF(E1522="","",IF(K1522&lt;&gt;"",MAX(M$64:M1521)+1,IF(AND($F1521/INDEX($F$64:$F1522,MATCH(MAX(M$64:M1521),M$64:M1521,0)-1)&gt;(1+$O$2),MAX(K$64:K1522)&gt;MAX(L$64:L1521)),MAX(M$64:M1521)+1,""))),"")</f>
        <v/>
      </c>
      <c r="N1522" s="91">
        <f t="shared" si="150"/>
        <v>0</v>
      </c>
      <c r="O1522" s="91" t="str">
        <f>IFERROR(IF(AND(N1521=$H$2*1,MAX(O$64:O1521)=MAX(P$64:P1521)),MAX(O$64:O1521)+1,""),"")</f>
        <v/>
      </c>
      <c r="P1522" s="91" t="str">
        <f>IFERROR(IF(MOD(MAX(Q$64:Q1522),10*MAX(O$64:O1522))&lt;=2,IF(AND(F1521/INDEX($F$64:$F1522,MATCH(MAX(O$64:O1522),O$64:O1522,0)-1)&lt;(1-$P$2),MAX(O$64:O1522)&gt;MAX(P$64:P1521)),MAX(O$64:O1522),""),IF(AND($F1521/INDEX($F$64:$F1522,MATCH(MAX(Q$64:Q1522),Q$64:Q1522,0)-1)&lt;(1-$P$2),MAX(O$64:O1522)&gt;MAX(P$64:P1521)),MAX(O$64:O1522),"")),"")</f>
        <v/>
      </c>
      <c r="Q1522" s="91" t="str">
        <f>IFERROR(IF(E1522="","",IF(O1522&lt;&gt;"",MAX(O$64:O1522)*10+1,IF(AND($F1521/INDEX($F$64:$F1522,MATCH(MAX(Q$64:Q1521),Q$64:Q1521,0)-1)&gt;(1+$O$2),MAX(O$64:O1522)&gt;MAX(P$64:P1521)),MAX(Q$64:Q1521)+1,""))),"")</f>
        <v/>
      </c>
    </row>
    <row r="1523" spans="1:17" x14ac:dyDescent="0.2">
      <c r="A1523" s="13">
        <f>HLOOKUP($E$2,历史数据!$V$3:$AE$5000,ROW(A1521),)</f>
        <v>324361</v>
      </c>
      <c r="B1523" s="41">
        <v>38755</v>
      </c>
      <c r="C1523" s="100">
        <f>IFERROR(IF(A1523&lt;&gt;0,MAX($C$4:C1522)+1,""),"")</f>
        <v>1508</v>
      </c>
      <c r="D1523" s="100"/>
      <c r="E1523" s="99">
        <f t="shared" si="151"/>
        <v>38770</v>
      </c>
      <c r="F1523" s="101">
        <f>IFERROR(VLOOKUP(E1523,历史数据!AH:AJ,3,),"")</f>
        <v>5.6558830836767102</v>
      </c>
      <c r="G1523" s="101">
        <f t="shared" si="147"/>
        <v>5.6413306963262402</v>
      </c>
      <c r="H1523" s="105">
        <f t="shared" si="148"/>
        <v>3.4663380064681171E-4</v>
      </c>
      <c r="I1523" s="101">
        <f>IFERROR(VLOOKUP(E1523,历史数据!AH:AJ,2,),"")</f>
        <v>5.6037551289884497</v>
      </c>
      <c r="J1523" s="104">
        <f t="shared" si="149"/>
        <v>1</v>
      </c>
      <c r="K1523" s="104" t="str">
        <f>IFERROR(IF(AND(J1522=$H$2*1,MAX(K$64:K1522)=MAX(L$64:L1522)),MAX(K$64:K1522)+1,""),"")</f>
        <v/>
      </c>
      <c r="L1523" s="104" t="str">
        <f>IFERROR(IF(AND($F1522/INDEX($F$64:$F1523,MATCH(MAX(M$64:M1523),M$64:M1523,0)-1)&lt;(1-$P$2),MAX(K$64:K1523)&gt;MAX(L$64:L1522)),MAX(K$64:K1523),""),"")</f>
        <v/>
      </c>
      <c r="M1523" s="104" t="str">
        <f>IFERROR(IF(E1523="","",IF(K1523&lt;&gt;"",MAX(M$64:M1522)+1,IF(AND($F1522/INDEX($F$64:$F1523,MATCH(MAX(M$64:M1522),M$64:M1522,0)-1)&gt;(1+$O$2),MAX(K$64:K1523)&gt;MAX(L$64:L1522)),MAX(M$64:M1522)+1,""))),"")</f>
        <v/>
      </c>
      <c r="N1523" s="91">
        <f t="shared" si="150"/>
        <v>1</v>
      </c>
      <c r="O1523" s="91" t="str">
        <f>IFERROR(IF(AND(N1522=$H$2*1,MAX(O$64:O1522)=MAX(P$64:P1522)),MAX(O$64:O1522)+1,""),"")</f>
        <v/>
      </c>
      <c r="P1523" s="91" t="str">
        <f>IFERROR(IF(MOD(MAX(Q$64:Q1523),10*MAX(O$64:O1523))&lt;=2,IF(AND(F1522/INDEX($F$64:$F1523,MATCH(MAX(O$64:O1523),O$64:O1523,0)-1)&lt;(1-$P$2),MAX(O$64:O1523)&gt;MAX(P$64:P1522)),MAX(O$64:O1523),""),IF(AND($F1522/INDEX($F$64:$F1523,MATCH(MAX(Q$64:Q1523),Q$64:Q1523,0)-1)&lt;(1-$P$2),MAX(O$64:O1523)&gt;MAX(P$64:P1522)),MAX(O$64:O1523),"")),"")</f>
        <v/>
      </c>
      <c r="Q1523" s="91" t="str">
        <f>IFERROR(IF(E1523="","",IF(O1523&lt;&gt;"",MAX(O$64:O1523)*10+1,IF(AND($F1522/INDEX($F$64:$F1523,MATCH(MAX(Q$64:Q1522),Q$64:Q1522,0)-1)&gt;(1+$O$2),MAX(O$64:O1523)&gt;MAX(P$64:P1522)),MAX(Q$64:Q1522)+1,""))),"")</f>
        <v/>
      </c>
    </row>
    <row r="1524" spans="1:17" x14ac:dyDescent="0.2">
      <c r="A1524" s="13">
        <f>HLOOKUP($E$2,历史数据!$V$3:$AE$5000,ROW(A1522),)</f>
        <v>299479</v>
      </c>
      <c r="B1524" s="41">
        <v>38756</v>
      </c>
      <c r="C1524" s="100">
        <f>IFERROR(IF(A1524&lt;&gt;0,MAX($C$4:C1523)+1,""),"")</f>
        <v>1509</v>
      </c>
      <c r="D1524" s="100"/>
      <c r="E1524" s="99">
        <f t="shared" si="151"/>
        <v>38771</v>
      </c>
      <c r="F1524" s="101">
        <f>IFERROR(VLOOKUP(E1524,历史数据!AH:AJ,3,),"")</f>
        <v>5.6558830836767102</v>
      </c>
      <c r="G1524" s="101">
        <f t="shared" si="147"/>
        <v>5.6443714936830558</v>
      </c>
      <c r="H1524" s="105">
        <f t="shared" si="148"/>
        <v>5.3902129134097976E-4</v>
      </c>
      <c r="I1524" s="101">
        <f>IFERROR(VLOOKUP(E1524,历史数据!AH:AJ,2,),"")</f>
        <v>5.6298191063325804</v>
      </c>
      <c r="J1524" s="104">
        <f t="shared" si="149"/>
        <v>2</v>
      </c>
      <c r="K1524" s="104" t="str">
        <f>IFERROR(IF(AND(J1523=$H$2*1,MAX(K$64:K1523)=MAX(L$64:L1523)),MAX(K$64:K1523)+1,""),"")</f>
        <v/>
      </c>
      <c r="L1524" s="104" t="str">
        <f>IFERROR(IF(AND($F1523/INDEX($F$64:$F1524,MATCH(MAX(M$64:M1524),M$64:M1524,0)-1)&lt;(1-$P$2),MAX(K$64:K1524)&gt;MAX(L$64:L1523)),MAX(K$64:K1524),""),"")</f>
        <v/>
      </c>
      <c r="M1524" s="104" t="str">
        <f>IFERROR(IF(E1524="","",IF(K1524&lt;&gt;"",MAX(M$64:M1523)+1,IF(AND($F1523/INDEX($F$64:$F1524,MATCH(MAX(M$64:M1523),M$64:M1523,0)-1)&gt;(1+$O$2),MAX(K$64:K1524)&gt;MAX(L$64:L1523)),MAX(M$64:M1523)+1,""))),"")</f>
        <v/>
      </c>
      <c r="N1524" s="91">
        <f t="shared" si="150"/>
        <v>2</v>
      </c>
      <c r="O1524" s="91" t="str">
        <f>IFERROR(IF(AND(N1523=$H$2*1,MAX(O$64:O1523)=MAX(P$64:P1523)),MAX(O$64:O1523)+1,""),"")</f>
        <v/>
      </c>
      <c r="P1524" s="91" t="str">
        <f>IFERROR(IF(MOD(MAX(Q$64:Q1524),10*MAX(O$64:O1524))&lt;=2,IF(AND(F1523/INDEX($F$64:$F1524,MATCH(MAX(O$64:O1524),O$64:O1524,0)-1)&lt;(1-$P$2),MAX(O$64:O1524)&gt;MAX(P$64:P1523)),MAX(O$64:O1524),""),IF(AND($F1523/INDEX($F$64:$F1524,MATCH(MAX(Q$64:Q1524),Q$64:Q1524,0)-1)&lt;(1-$P$2),MAX(O$64:O1524)&gt;MAX(P$64:P1523)),MAX(O$64:O1524),"")),"")</f>
        <v/>
      </c>
      <c r="Q1524" s="91" t="str">
        <f>IFERROR(IF(E1524="","",IF(O1524&lt;&gt;"",MAX(O$64:O1524)*10+1,IF(AND($F1523/INDEX($F$64:$F1524,MATCH(MAX(Q$64:Q1523),Q$64:Q1523,0)-1)&gt;(1+$O$2),MAX(O$64:O1524)&gt;MAX(P$64:P1523)),MAX(Q$64:Q1523)+1,""))),"")</f>
        <v/>
      </c>
    </row>
    <row r="1525" spans="1:17" x14ac:dyDescent="0.2">
      <c r="A1525" s="13">
        <f>HLOOKUP($E$2,历史数据!$V$3:$AE$5000,ROW(A1523),)</f>
        <v>567060</v>
      </c>
      <c r="B1525" s="41">
        <v>38757</v>
      </c>
      <c r="C1525" s="100">
        <f>IFERROR(IF(A1525&lt;&gt;0,MAX($C$4:C1524)+1,""),"")</f>
        <v>1510</v>
      </c>
      <c r="D1525" s="100"/>
      <c r="E1525" s="99">
        <f t="shared" si="151"/>
        <v>38772</v>
      </c>
      <c r="F1525" s="101">
        <f>IFERROR(VLOOKUP(E1525,历史数据!AH:AJ,3,),"")</f>
        <v>5.8643949024297699</v>
      </c>
      <c r="G1525" s="101">
        <f t="shared" si="147"/>
        <v>5.6493670893406813</v>
      </c>
      <c r="H1525" s="105">
        <f t="shared" si="148"/>
        <v>8.8505791357218477E-4</v>
      </c>
      <c r="I1525" s="101">
        <f>IFERROR(VLOOKUP(E1525,历史数据!AH:AJ,2,),"")</f>
        <v>5.6558830836767102</v>
      </c>
      <c r="J1525" s="104">
        <f t="shared" si="149"/>
        <v>3</v>
      </c>
      <c r="K1525" s="104" t="str">
        <f>IFERROR(IF(AND(J1524=$H$2*1,MAX(K$64:K1524)=MAX(L$64:L1524)),MAX(K$64:K1524)+1,""),"")</f>
        <v/>
      </c>
      <c r="L1525" s="104" t="str">
        <f>IFERROR(IF(AND($F1524/INDEX($F$64:$F1525,MATCH(MAX(M$64:M1525),M$64:M1525,0)-1)&lt;(1-$P$2),MAX(K$64:K1525)&gt;MAX(L$64:L1524)),MAX(K$64:K1525),""),"")</f>
        <v/>
      </c>
      <c r="M1525" s="104" t="str">
        <f>IFERROR(IF(E1525="","",IF(K1525&lt;&gt;"",MAX(M$64:M1524)+1,IF(AND($F1524/INDEX($F$64:$F1525,MATCH(MAX(M$64:M1524),M$64:M1524,0)-1)&gt;(1+$O$2),MAX(K$64:K1525)&gt;MAX(L$64:L1524)),MAX(M$64:M1524)+1,""))),"")</f>
        <v/>
      </c>
      <c r="N1525" s="91">
        <f t="shared" si="150"/>
        <v>3</v>
      </c>
      <c r="O1525" s="91" t="str">
        <f>IFERROR(IF(AND(N1524=$H$2*1,MAX(O$64:O1524)=MAX(P$64:P1524)),MAX(O$64:O1524)+1,""),"")</f>
        <v/>
      </c>
      <c r="P1525" s="91" t="str">
        <f>IFERROR(IF(MOD(MAX(Q$64:Q1525),10*MAX(O$64:O1525))&lt;=2,IF(AND(F1524/INDEX($F$64:$F1525,MATCH(MAX(O$64:O1525),O$64:O1525,0)-1)&lt;(1-$P$2),MAX(O$64:O1525)&gt;MAX(P$64:P1524)),MAX(O$64:O1525),""),IF(AND($F1524/INDEX($F$64:$F1525,MATCH(MAX(Q$64:Q1525),Q$64:Q1525,0)-1)&lt;(1-$P$2),MAX(O$64:O1525)&gt;MAX(P$64:P1524)),MAX(O$64:O1525),"")),"")</f>
        <v/>
      </c>
      <c r="Q1525" s="91" t="str">
        <f>IFERROR(IF(E1525="","",IF(O1525&lt;&gt;"",MAX(O$64:O1525)*10+1,IF(AND($F1524/INDEX($F$64:$F1525,MATCH(MAX(Q$64:Q1524),Q$64:Q1524,0)-1)&gt;(1+$O$2),MAX(O$64:O1525)&gt;MAX(P$64:P1524)),MAX(Q$64:Q1524)+1,""))),"")</f>
        <v/>
      </c>
    </row>
    <row r="1526" spans="1:17" x14ac:dyDescent="0.2">
      <c r="A1526" s="13">
        <f>HLOOKUP($E$2,历史数据!$V$3:$AE$5000,ROW(A1524),)</f>
        <v>428683</v>
      </c>
      <c r="B1526" s="41">
        <v>38758</v>
      </c>
      <c r="C1526" s="100">
        <f>IFERROR(IF(A1526&lt;&gt;0,MAX($C$4:C1525)+1,""),"")</f>
        <v>1511</v>
      </c>
      <c r="D1526" s="100"/>
      <c r="E1526" s="99">
        <f t="shared" si="151"/>
        <v>38775</v>
      </c>
      <c r="F1526" s="101">
        <f>IFERROR(VLOOKUP(E1526,历史数据!AH:AJ,3,),"")</f>
        <v>5.8252989364135699</v>
      </c>
      <c r="G1526" s="101">
        <f t="shared" si="147"/>
        <v>5.6530594861310997</v>
      </c>
      <c r="H1526" s="105">
        <f t="shared" si="148"/>
        <v>6.5359477124182774E-4</v>
      </c>
      <c r="I1526" s="101">
        <f>IFERROR(VLOOKUP(E1526,历史数据!AH:AJ,2,),"")</f>
        <v>5.8513629137577103</v>
      </c>
      <c r="J1526" s="104">
        <f t="shared" si="149"/>
        <v>4</v>
      </c>
      <c r="K1526" s="104" t="str">
        <f>IFERROR(IF(AND(J1525=$H$2*1,MAX(K$64:K1525)=MAX(L$64:L1525)),MAX(K$64:K1525)+1,""),"")</f>
        <v/>
      </c>
      <c r="L1526" s="104" t="str">
        <f>IFERROR(IF(AND($F1525/INDEX($F$64:$F1526,MATCH(MAX(M$64:M1526),M$64:M1526,0)-1)&lt;(1-$P$2),MAX(K$64:K1526)&gt;MAX(L$64:L1525)),MAX(K$64:K1526),""),"")</f>
        <v/>
      </c>
      <c r="M1526" s="104" t="str">
        <f>IFERROR(IF(E1526="","",IF(K1526&lt;&gt;"",MAX(M$64:M1525)+1,IF(AND($F1525/INDEX($F$64:$F1526,MATCH(MAX(M$64:M1525),M$64:M1525,0)-1)&gt;(1+$O$2),MAX(K$64:K1526)&gt;MAX(L$64:L1525)),MAX(M$64:M1525)+1,""))),"")</f>
        <v/>
      </c>
      <c r="N1526" s="91">
        <f t="shared" si="150"/>
        <v>4</v>
      </c>
      <c r="O1526" s="91" t="str">
        <f>IFERROR(IF(AND(N1525=$H$2*1,MAX(O$64:O1525)=MAX(P$64:P1525)),MAX(O$64:O1525)+1,""),"")</f>
        <v/>
      </c>
      <c r="P1526" s="91" t="str">
        <f>IFERROR(IF(MOD(MAX(Q$64:Q1526),10*MAX(O$64:O1526))&lt;=2,IF(AND(F1525/INDEX($F$64:$F1526,MATCH(MAX(O$64:O1526),O$64:O1526,0)-1)&lt;(1-$P$2),MAX(O$64:O1526)&gt;MAX(P$64:P1525)),MAX(O$64:O1526),""),IF(AND($F1525/INDEX($F$64:$F1526,MATCH(MAX(Q$64:Q1526),Q$64:Q1526,0)-1)&lt;(1-$P$2),MAX(O$64:O1526)&gt;MAX(P$64:P1525)),MAX(O$64:O1526),"")),"")</f>
        <v/>
      </c>
      <c r="Q1526" s="91" t="str">
        <f>IFERROR(IF(E1526="","",IF(O1526&lt;&gt;"",MAX(O$64:O1526)*10+1,IF(AND($F1525/INDEX($F$64:$F1526,MATCH(MAX(Q$64:Q1525),Q$64:Q1525,0)-1)&gt;(1+$O$2),MAX(O$64:O1526)&gt;MAX(P$64:P1525)),MAX(Q$64:Q1525)+1,""))),"")</f>
        <v/>
      </c>
    </row>
    <row r="1527" spans="1:17" x14ac:dyDescent="0.2">
      <c r="A1527" s="13">
        <f>HLOOKUP($E$2,历史数据!$V$3:$AE$5000,ROW(A1525),)</f>
        <v>279900</v>
      </c>
      <c r="B1527" s="41">
        <v>38761</v>
      </c>
      <c r="C1527" s="100">
        <f>IFERROR(IF(A1527&lt;&gt;0,MAX($C$4:C1526)+1,""),"")</f>
        <v>1512</v>
      </c>
      <c r="D1527" s="100"/>
      <c r="E1527" s="99">
        <f t="shared" si="151"/>
        <v>38776</v>
      </c>
      <c r="F1527" s="101">
        <f>IFERROR(VLOOKUP(E1527,历史数据!AH:AJ,3,),"")</f>
        <v>5.7731709817253103</v>
      </c>
      <c r="G1527" s="101">
        <f t="shared" si="147"/>
        <v>5.6574034823551207</v>
      </c>
      <c r="H1527" s="105">
        <f t="shared" si="148"/>
        <v>7.6843278134219872E-4</v>
      </c>
      <c r="I1527" s="101">
        <f>IFERROR(VLOOKUP(E1527,历史数据!AH:AJ,2,),"")</f>
        <v>5.7992349590694401</v>
      </c>
      <c r="J1527" s="104">
        <f t="shared" si="149"/>
        <v>5</v>
      </c>
      <c r="K1527" s="104" t="str">
        <f>IFERROR(IF(AND(J1526=$H$2*1,MAX(K$64:K1526)=MAX(L$64:L1526)),MAX(K$64:K1526)+1,""),"")</f>
        <v/>
      </c>
      <c r="L1527" s="104" t="str">
        <f>IFERROR(IF(AND($F1526/INDEX($F$64:$F1527,MATCH(MAX(M$64:M1527),M$64:M1527,0)-1)&lt;(1-$P$2),MAX(K$64:K1527)&gt;MAX(L$64:L1526)),MAX(K$64:K1527),""),"")</f>
        <v/>
      </c>
      <c r="M1527" s="104" t="str">
        <f>IFERROR(IF(E1527="","",IF(K1527&lt;&gt;"",MAX(M$64:M1526)+1,IF(AND($F1526/INDEX($F$64:$F1527,MATCH(MAX(M$64:M1526),M$64:M1526,0)-1)&gt;(1+$O$2),MAX(K$64:K1527)&gt;MAX(L$64:L1526)),MAX(M$64:M1526)+1,""))),"")</f>
        <v/>
      </c>
      <c r="N1527" s="91">
        <f t="shared" si="150"/>
        <v>5</v>
      </c>
      <c r="O1527" s="91" t="str">
        <f>IFERROR(IF(AND(N1526=$H$2*1,MAX(O$64:O1526)=MAX(P$64:P1526)),MAX(O$64:O1526)+1,""),"")</f>
        <v/>
      </c>
      <c r="P1527" s="91" t="str">
        <f>IFERROR(IF(MOD(MAX(Q$64:Q1527),10*MAX(O$64:O1527))&lt;=2,IF(AND(F1526/INDEX($F$64:$F1527,MATCH(MAX(O$64:O1527),O$64:O1527,0)-1)&lt;(1-$P$2),MAX(O$64:O1527)&gt;MAX(P$64:P1526)),MAX(O$64:O1527),""),IF(AND($F1526/INDEX($F$64:$F1527,MATCH(MAX(Q$64:Q1527),Q$64:Q1527,0)-1)&lt;(1-$P$2),MAX(O$64:O1527)&gt;MAX(P$64:P1526)),MAX(O$64:O1527),"")),"")</f>
        <v/>
      </c>
      <c r="Q1527" s="91" t="str">
        <f>IFERROR(IF(E1527="","",IF(O1527&lt;&gt;"",MAX(O$64:O1527)*10+1,IF(AND($F1526/INDEX($F$64:$F1527,MATCH(MAX(Q$64:Q1526),Q$64:Q1526,0)-1)&gt;(1+$O$2),MAX(O$64:O1527)&gt;MAX(P$64:P1526)),MAX(Q$64:Q1526)+1,""))),"")</f>
        <v/>
      </c>
    </row>
    <row r="1528" spans="1:17" x14ac:dyDescent="0.2">
      <c r="A1528" s="13">
        <f>HLOOKUP($E$2,历史数据!$V$3:$AE$5000,ROW(A1526),)</f>
        <v>215884</v>
      </c>
      <c r="B1528" s="41">
        <v>38762</v>
      </c>
      <c r="C1528" s="100">
        <f>IFERROR(IF(A1528&lt;&gt;0,MAX($C$4:C1527)+1,""),"")</f>
        <v>1513</v>
      </c>
      <c r="D1528" s="100"/>
      <c r="E1528" s="99">
        <f t="shared" si="151"/>
        <v>38777</v>
      </c>
      <c r="F1528" s="101">
        <f>IFERROR(VLOOKUP(E1528,历史数据!AH:AJ,3,),"")</f>
        <v>5.7992349590694401</v>
      </c>
      <c r="G1528" s="101">
        <f t="shared" si="147"/>
        <v>5.6613130789567405</v>
      </c>
      <c r="H1528" s="105">
        <f t="shared" si="148"/>
        <v>6.9105847122519215E-4</v>
      </c>
      <c r="I1528" s="101">
        <f>IFERROR(VLOOKUP(E1528,历史数据!AH:AJ,2,),"")</f>
        <v>5.7340750157091103</v>
      </c>
      <c r="J1528" s="104">
        <f t="shared" si="149"/>
        <v>6</v>
      </c>
      <c r="K1528" s="104" t="str">
        <f>IFERROR(IF(AND(J1527=$H$2*1,MAX(K$64:K1527)=MAX(L$64:L1527)),MAX(K$64:K1527)+1,""),"")</f>
        <v/>
      </c>
      <c r="L1528" s="104" t="str">
        <f>IFERROR(IF(AND($F1527/INDEX($F$64:$F1528,MATCH(MAX(M$64:M1528),M$64:M1528,0)-1)&lt;(1-$P$2),MAX(K$64:K1528)&gt;MAX(L$64:L1527)),MAX(K$64:K1528),""),"")</f>
        <v/>
      </c>
      <c r="M1528" s="104" t="str">
        <f>IFERROR(IF(E1528="","",IF(K1528&lt;&gt;"",MAX(M$64:M1527)+1,IF(AND($F1527/INDEX($F$64:$F1528,MATCH(MAX(M$64:M1527),M$64:M1527,0)-1)&gt;(1+$O$2),MAX(K$64:K1528)&gt;MAX(L$64:L1527)),MAX(M$64:M1527)+1,""))),"")</f>
        <v/>
      </c>
      <c r="N1528" s="91">
        <f t="shared" si="150"/>
        <v>6</v>
      </c>
      <c r="O1528" s="91" t="str">
        <f>IFERROR(IF(AND(N1527=$H$2*1,MAX(O$64:O1527)=MAX(P$64:P1527)),MAX(O$64:O1527)+1,""),"")</f>
        <v/>
      </c>
      <c r="P1528" s="91" t="str">
        <f>IFERROR(IF(MOD(MAX(Q$64:Q1528),10*MAX(O$64:O1528))&lt;=2,IF(AND(F1527/INDEX($F$64:$F1528,MATCH(MAX(O$64:O1528),O$64:O1528,0)-1)&lt;(1-$P$2),MAX(O$64:O1528)&gt;MAX(P$64:P1527)),MAX(O$64:O1528),""),IF(AND($F1527/INDEX($F$64:$F1528,MATCH(MAX(Q$64:Q1528),Q$64:Q1528,0)-1)&lt;(1-$P$2),MAX(O$64:O1528)&gt;MAX(P$64:P1527)),MAX(O$64:O1528),"")),"")</f>
        <v/>
      </c>
      <c r="Q1528" s="91" t="str">
        <f>IFERROR(IF(E1528="","",IF(O1528&lt;&gt;"",MAX(O$64:O1528)*10+1,IF(AND($F1527/INDEX($F$64:$F1528,MATCH(MAX(Q$64:Q1527),Q$64:Q1527,0)-1)&gt;(1+$O$2),MAX(O$64:O1528)&gt;MAX(P$64:P1527)),MAX(Q$64:Q1527)+1,""))),"")</f>
        <v/>
      </c>
    </row>
    <row r="1529" spans="1:17" x14ac:dyDescent="0.2">
      <c r="A1529" s="13">
        <f>HLOOKUP($E$2,历史数据!$V$3:$AE$5000,ROW(A1527),)</f>
        <v>329100</v>
      </c>
      <c r="B1529" s="41">
        <v>38763</v>
      </c>
      <c r="C1529" s="100">
        <f>IFERROR(IF(A1529&lt;&gt;0,MAX($C$4:C1528)+1,""),"")</f>
        <v>1514</v>
      </c>
      <c r="D1529" s="100"/>
      <c r="E1529" s="99">
        <f t="shared" si="151"/>
        <v>38778</v>
      </c>
      <c r="F1529" s="101">
        <f>IFERROR(VLOOKUP(E1529,历史数据!AH:AJ,3,),"")</f>
        <v>5.7601389930532401</v>
      </c>
      <c r="G1529" s="101">
        <f t="shared" si="147"/>
        <v>5.6652226755583603</v>
      </c>
      <c r="H1529" s="105">
        <f t="shared" si="148"/>
        <v>6.9058123920973102E-4</v>
      </c>
      <c r="I1529" s="101">
        <f>IFERROR(VLOOKUP(E1529,历史数据!AH:AJ,2,),"")</f>
        <v>5.7731709817253103</v>
      </c>
      <c r="J1529" s="104">
        <f t="shared" si="149"/>
        <v>7</v>
      </c>
      <c r="K1529" s="104" t="str">
        <f>IFERROR(IF(AND(J1528=$H$2*1,MAX(K$64:K1528)=MAX(L$64:L1528)),MAX(K$64:K1528)+1,""),"")</f>
        <v/>
      </c>
      <c r="L1529" s="104" t="str">
        <f>IFERROR(IF(AND($F1528/INDEX($F$64:$F1529,MATCH(MAX(M$64:M1529),M$64:M1529,0)-1)&lt;(1-$P$2),MAX(K$64:K1529)&gt;MAX(L$64:L1528)),MAX(K$64:K1529),""),"")</f>
        <v/>
      </c>
      <c r="M1529" s="104" t="str">
        <f>IFERROR(IF(E1529="","",IF(K1529&lt;&gt;"",MAX(M$64:M1528)+1,IF(AND($F1528/INDEX($F$64:$F1529,MATCH(MAX(M$64:M1528),M$64:M1528,0)-1)&gt;(1+$O$2),MAX(K$64:K1529)&gt;MAX(L$64:L1528)),MAX(M$64:M1528)+1,""))),"")</f>
        <v/>
      </c>
      <c r="N1529" s="91">
        <f t="shared" si="150"/>
        <v>7</v>
      </c>
      <c r="O1529" s="91" t="str">
        <f>IFERROR(IF(AND(N1528=$H$2*1,MAX(O$64:O1528)=MAX(P$64:P1528)),MAX(O$64:O1528)+1,""),"")</f>
        <v/>
      </c>
      <c r="P1529" s="91" t="str">
        <f>IFERROR(IF(MOD(MAX(Q$64:Q1529),10*MAX(O$64:O1529))&lt;=2,IF(AND(F1528/INDEX($F$64:$F1529,MATCH(MAX(O$64:O1529),O$64:O1529,0)-1)&lt;(1-$P$2),MAX(O$64:O1529)&gt;MAX(P$64:P1528)),MAX(O$64:O1529),""),IF(AND($F1528/INDEX($F$64:$F1529,MATCH(MAX(Q$64:Q1529),Q$64:Q1529,0)-1)&lt;(1-$P$2),MAX(O$64:O1529)&gt;MAX(P$64:P1528)),MAX(O$64:O1529),"")),"")</f>
        <v/>
      </c>
      <c r="Q1529" s="91" t="str">
        <f>IFERROR(IF(E1529="","",IF(O1529&lt;&gt;"",MAX(O$64:O1529)*10+1,IF(AND($F1528/INDEX($F$64:$F1529,MATCH(MAX(Q$64:Q1528),Q$64:Q1528,0)-1)&gt;(1+$O$2),MAX(O$64:O1529)&gt;MAX(P$64:P1528)),MAX(Q$64:Q1528)+1,""))),"")</f>
        <v/>
      </c>
    </row>
    <row r="1530" spans="1:17" x14ac:dyDescent="0.2">
      <c r="A1530" s="13">
        <f>HLOOKUP($E$2,历史数据!$V$3:$AE$5000,ROW(A1528),)</f>
        <v>263349</v>
      </c>
      <c r="B1530" s="41">
        <v>38764</v>
      </c>
      <c r="C1530" s="100">
        <f>IFERROR(IF(A1530&lt;&gt;0,MAX($C$4:C1529)+1,""),"")</f>
        <v>1515</v>
      </c>
      <c r="D1530" s="100"/>
      <c r="E1530" s="99">
        <f t="shared" si="151"/>
        <v>38779</v>
      </c>
      <c r="F1530" s="101">
        <f>IFERROR(VLOOKUP(E1530,历史数据!AH:AJ,3,),"")</f>
        <v>5.9295548457900997</v>
      </c>
      <c r="G1530" s="101">
        <f t="shared" si="147"/>
        <v>5.670652670838388</v>
      </c>
      <c r="H1530" s="105">
        <f t="shared" si="148"/>
        <v>9.5847870260334922E-4</v>
      </c>
      <c r="I1530" s="101">
        <f>IFERROR(VLOOKUP(E1530,历史数据!AH:AJ,2,),"")</f>
        <v>5.7471070043811796</v>
      </c>
      <c r="J1530" s="104">
        <f t="shared" si="149"/>
        <v>8</v>
      </c>
      <c r="K1530" s="104" t="str">
        <f>IFERROR(IF(AND(J1529=$H$2*1,MAX(K$64:K1529)=MAX(L$64:L1529)),MAX(K$64:K1529)+1,""),"")</f>
        <v/>
      </c>
      <c r="L1530" s="104" t="str">
        <f>IFERROR(IF(AND($F1529/INDEX($F$64:$F1530,MATCH(MAX(M$64:M1530),M$64:M1530,0)-1)&lt;(1-$P$2),MAX(K$64:K1530)&gt;MAX(L$64:L1529)),MAX(K$64:K1530),""),"")</f>
        <v/>
      </c>
      <c r="M1530" s="104" t="str">
        <f>IFERROR(IF(E1530="","",IF(K1530&lt;&gt;"",MAX(M$64:M1529)+1,IF(AND($F1529/INDEX($F$64:$F1530,MATCH(MAX(M$64:M1529),M$64:M1529,0)-1)&gt;(1+$O$2),MAX(K$64:K1530)&gt;MAX(L$64:L1529)),MAX(M$64:M1529)+1,""))),"")</f>
        <v/>
      </c>
      <c r="N1530" s="91">
        <f t="shared" si="150"/>
        <v>8</v>
      </c>
      <c r="O1530" s="91" t="str">
        <f>IFERROR(IF(AND(N1529=$H$2*1,MAX(O$64:O1529)=MAX(P$64:P1529)),MAX(O$64:O1529)+1,""),"")</f>
        <v/>
      </c>
      <c r="P1530" s="91" t="str">
        <f>IFERROR(IF(MOD(MAX(Q$64:Q1530),10*MAX(O$64:O1530))&lt;=2,IF(AND(F1529/INDEX($F$64:$F1530,MATCH(MAX(O$64:O1530),O$64:O1530,0)-1)&lt;(1-$P$2),MAX(O$64:O1530)&gt;MAX(P$64:P1529)),MAX(O$64:O1530),""),IF(AND($F1529/INDEX($F$64:$F1530,MATCH(MAX(Q$64:Q1530),Q$64:Q1530,0)-1)&lt;(1-$P$2),MAX(O$64:O1530)&gt;MAX(P$64:P1529)),MAX(O$64:O1530),"")),"")</f>
        <v/>
      </c>
      <c r="Q1530" s="91" t="str">
        <f>IFERROR(IF(E1530="","",IF(O1530&lt;&gt;"",MAX(O$64:O1530)*10+1,IF(AND($F1529/INDEX($F$64:$F1530,MATCH(MAX(Q$64:Q1529),Q$64:Q1529,0)-1)&gt;(1+$O$2),MAX(O$64:O1530)&gt;MAX(P$64:P1529)),MAX(Q$64:Q1529)+1,""))),"")</f>
        <v/>
      </c>
    </row>
    <row r="1531" spans="1:17" x14ac:dyDescent="0.2">
      <c r="A1531" s="13">
        <f>HLOOKUP($E$2,历史数据!$V$3:$AE$5000,ROW(A1529),)</f>
        <v>233275</v>
      </c>
      <c r="B1531" s="41">
        <v>38765</v>
      </c>
      <c r="C1531" s="100">
        <f>IFERROR(IF(A1531&lt;&gt;0,MAX($C$4:C1530)+1,""),"")</f>
        <v>1516</v>
      </c>
      <c r="D1531" s="100"/>
      <c r="E1531" s="99">
        <f t="shared" si="151"/>
        <v>38782</v>
      </c>
      <c r="F1531" s="101">
        <f>IFERROR(VLOOKUP(E1531,历史数据!AH:AJ,3,),"")</f>
        <v>5.9556188231342304</v>
      </c>
      <c r="G1531" s="101">
        <f t="shared" si="147"/>
        <v>5.6758654663072141</v>
      </c>
      <c r="H1531" s="105">
        <f t="shared" si="148"/>
        <v>9.1925846483831286E-4</v>
      </c>
      <c r="I1531" s="101">
        <f>IFERROR(VLOOKUP(E1531,历史数据!AH:AJ,2,),"")</f>
        <v>5.8774268911018401</v>
      </c>
      <c r="J1531" s="104">
        <f t="shared" si="149"/>
        <v>9</v>
      </c>
      <c r="K1531" s="104" t="str">
        <f>IFERROR(IF(AND(J1530=$H$2*1,MAX(K$64:K1530)=MAX(L$64:L1530)),MAX(K$64:K1530)+1,""),"")</f>
        <v/>
      </c>
      <c r="L1531" s="104" t="str">
        <f>IFERROR(IF(AND($F1530/INDEX($F$64:$F1531,MATCH(MAX(M$64:M1531),M$64:M1531,0)-1)&lt;(1-$P$2),MAX(K$64:K1531)&gt;MAX(L$64:L1530)),MAX(K$64:K1531),""),"")</f>
        <v/>
      </c>
      <c r="M1531" s="104" t="str">
        <f>IFERROR(IF(E1531="","",IF(K1531&lt;&gt;"",MAX(M$64:M1530)+1,IF(AND($F1530/INDEX($F$64:$F1531,MATCH(MAX(M$64:M1530),M$64:M1530,0)-1)&gt;(1+$O$2),MAX(K$64:K1531)&gt;MAX(L$64:L1530)),MAX(M$64:M1530)+1,""))),"")</f>
        <v/>
      </c>
      <c r="N1531" s="91">
        <f t="shared" si="150"/>
        <v>9</v>
      </c>
      <c r="O1531" s="91" t="str">
        <f>IFERROR(IF(AND(N1530=$H$2*1,MAX(O$64:O1530)=MAX(P$64:P1530)),MAX(O$64:O1530)+1,""),"")</f>
        <v/>
      </c>
      <c r="P1531" s="91" t="str">
        <f>IFERROR(IF(MOD(MAX(Q$64:Q1531),10*MAX(O$64:O1531))&lt;=2,IF(AND(F1530/INDEX($F$64:$F1531,MATCH(MAX(O$64:O1531),O$64:O1531,0)-1)&lt;(1-$P$2),MAX(O$64:O1531)&gt;MAX(P$64:P1530)),MAX(O$64:O1531),""),IF(AND($F1530/INDEX($F$64:$F1531,MATCH(MAX(Q$64:Q1531),Q$64:Q1531,0)-1)&lt;(1-$P$2),MAX(O$64:O1531)&gt;MAX(P$64:P1530)),MAX(O$64:O1531),"")),"")</f>
        <v/>
      </c>
      <c r="Q1531" s="91" t="str">
        <f>IFERROR(IF(E1531="","",IF(O1531&lt;&gt;"",MAX(O$64:O1531)*10+1,IF(AND($F1530/INDEX($F$64:$F1531,MATCH(MAX(Q$64:Q1530),Q$64:Q1530,0)-1)&gt;(1+$O$2),MAX(O$64:O1531)&gt;MAX(P$64:P1530)),MAX(Q$64:Q1530)+1,""))),"")</f>
        <v/>
      </c>
    </row>
    <row r="1532" spans="1:17" x14ac:dyDescent="0.2">
      <c r="A1532" s="13">
        <f>HLOOKUP($E$2,历史数据!$V$3:$AE$5000,ROW(A1530),)</f>
        <v>361120</v>
      </c>
      <c r="B1532" s="41">
        <v>38768</v>
      </c>
      <c r="C1532" s="100">
        <f>IFERROR(IF(A1532&lt;&gt;0,MAX($C$4:C1531)+1,""),"")</f>
        <v>1517</v>
      </c>
      <c r="D1532" s="100"/>
      <c r="E1532" s="99">
        <f t="shared" si="151"/>
        <v>38783</v>
      </c>
      <c r="F1532" s="101">
        <f>IFERROR(VLOOKUP(E1532,历史数据!AH:AJ,3,),"")</f>
        <v>5.72104302703704</v>
      </c>
      <c r="G1532" s="101">
        <f t="shared" si="147"/>
        <v>5.6780374644192237</v>
      </c>
      <c r="H1532" s="105">
        <f t="shared" si="148"/>
        <v>3.8267258533575266E-4</v>
      </c>
      <c r="I1532" s="101">
        <f>IFERROR(VLOOKUP(E1532,历史数据!AH:AJ,2,),"")</f>
        <v>5.9686508118062997</v>
      </c>
      <c r="J1532" s="104">
        <f t="shared" si="149"/>
        <v>10</v>
      </c>
      <c r="K1532" s="104" t="str">
        <f>IFERROR(IF(AND(J1531=$H$2*1,MAX(K$64:K1531)=MAX(L$64:L1531)),MAX(K$64:K1531)+1,""),"")</f>
        <v/>
      </c>
      <c r="L1532" s="104" t="str">
        <f>IFERROR(IF(AND($F1531/INDEX($F$64:$F1532,MATCH(MAX(M$64:M1532),M$64:M1532,0)-1)&lt;(1-$P$2),MAX(K$64:K1532)&gt;MAX(L$64:L1531)),MAX(K$64:K1532),""),"")</f>
        <v/>
      </c>
      <c r="M1532" s="104" t="str">
        <f>IFERROR(IF(E1532="","",IF(K1532&lt;&gt;"",MAX(M$64:M1531)+1,IF(AND($F1531/INDEX($F$64:$F1532,MATCH(MAX(M$64:M1531),M$64:M1531,0)-1)&gt;(1+$O$2),MAX(K$64:K1532)&gt;MAX(L$64:L1531)),MAX(M$64:M1531)+1,""))),"")</f>
        <v/>
      </c>
      <c r="N1532" s="91">
        <f t="shared" si="150"/>
        <v>10</v>
      </c>
      <c r="O1532" s="91" t="str">
        <f>IFERROR(IF(AND(N1531=$H$2*1,MAX(O$64:O1531)=MAX(P$64:P1531)),MAX(O$64:O1531)+1,""),"")</f>
        <v/>
      </c>
      <c r="P1532" s="91" t="str">
        <f>IFERROR(IF(MOD(MAX(Q$64:Q1532),10*MAX(O$64:O1532))&lt;=2,IF(AND(F1531/INDEX($F$64:$F1532,MATCH(MAX(O$64:O1532),O$64:O1532,0)-1)&lt;(1-$P$2),MAX(O$64:O1532)&gt;MAX(P$64:P1531)),MAX(O$64:O1532),""),IF(AND($F1531/INDEX($F$64:$F1532,MATCH(MAX(Q$64:Q1532),Q$64:Q1532,0)-1)&lt;(1-$P$2),MAX(O$64:O1532)&gt;MAX(P$64:P1531)),MAX(O$64:O1532),"")),"")</f>
        <v/>
      </c>
      <c r="Q1532" s="91" t="str">
        <f>IFERROR(IF(E1532="","",IF(O1532&lt;&gt;"",MAX(O$64:O1532)*10+1,IF(AND($F1531/INDEX($F$64:$F1532,MATCH(MAX(Q$64:Q1531),Q$64:Q1531,0)-1)&gt;(1+$O$2),MAX(O$64:O1532)&gt;MAX(P$64:P1531)),MAX(Q$64:Q1531)+1,""))),"")</f>
        <v/>
      </c>
    </row>
    <row r="1533" spans="1:17" x14ac:dyDescent="0.2">
      <c r="A1533" s="13">
        <f>HLOOKUP($E$2,历史数据!$V$3:$AE$5000,ROW(A1531),)</f>
        <v>342951</v>
      </c>
      <c r="B1533" s="41">
        <v>38769</v>
      </c>
      <c r="C1533" s="100">
        <f>IFERROR(IF(A1533&lt;&gt;0,MAX($C$4:C1532)+1,""),"")</f>
        <v>1518</v>
      </c>
      <c r="D1533" s="100"/>
      <c r="E1533" s="99">
        <f t="shared" si="151"/>
        <v>38784</v>
      </c>
      <c r="F1533" s="101">
        <f>IFERROR(VLOOKUP(E1533,历史数据!AH:AJ,3,),"")</f>
        <v>5.9165228571180402</v>
      </c>
      <c r="G1533" s="101">
        <f t="shared" si="147"/>
        <v>5.6808610619648379</v>
      </c>
      <c r="H1533" s="105">
        <f t="shared" si="148"/>
        <v>4.9728406395832536E-4</v>
      </c>
      <c r="I1533" s="101">
        <f>IFERROR(VLOOKUP(E1533,历史数据!AH:AJ,2,),"")</f>
        <v>5.68194706102084</v>
      </c>
      <c r="J1533" s="104">
        <f t="shared" si="149"/>
        <v>11</v>
      </c>
      <c r="K1533" s="104" t="str">
        <f>IFERROR(IF(AND(J1532=$H$2*1,MAX(K$64:K1532)=MAX(L$64:L1532)),MAX(K$64:K1532)+1,""),"")</f>
        <v/>
      </c>
      <c r="L1533" s="104" t="str">
        <f>IFERROR(IF(AND($F1532/INDEX($F$64:$F1533,MATCH(MAX(M$64:M1533),M$64:M1533,0)-1)&lt;(1-$P$2),MAX(K$64:K1533)&gt;MAX(L$64:L1532)),MAX(K$64:K1533),""),"")</f>
        <v/>
      </c>
      <c r="M1533" s="104" t="str">
        <f>IFERROR(IF(E1533="","",IF(K1533&lt;&gt;"",MAX(M$64:M1532)+1,IF(AND($F1532/INDEX($F$64:$F1533,MATCH(MAX(M$64:M1532),M$64:M1532,0)-1)&gt;(1+$O$2),MAX(K$64:K1533)&gt;MAX(L$64:L1532)),MAX(M$64:M1532)+1,""))),"")</f>
        <v/>
      </c>
      <c r="N1533" s="91">
        <f t="shared" si="150"/>
        <v>11</v>
      </c>
      <c r="O1533" s="91" t="str">
        <f>IFERROR(IF(AND(N1532=$H$2*1,MAX(O$64:O1532)=MAX(P$64:P1532)),MAX(O$64:O1532)+1,""),"")</f>
        <v/>
      </c>
      <c r="P1533" s="91" t="str">
        <f>IFERROR(IF(MOD(MAX(Q$64:Q1533),10*MAX(O$64:O1533))&lt;=2,IF(AND(F1532/INDEX($F$64:$F1533,MATCH(MAX(O$64:O1533),O$64:O1533,0)-1)&lt;(1-$P$2),MAX(O$64:O1533)&gt;MAX(P$64:P1532)),MAX(O$64:O1533),""),IF(AND($F1532/INDEX($F$64:$F1533,MATCH(MAX(Q$64:Q1533),Q$64:Q1533,0)-1)&lt;(1-$P$2),MAX(O$64:O1533)&gt;MAX(P$64:P1532)),MAX(O$64:O1533),"")),"")</f>
        <v/>
      </c>
      <c r="Q1533" s="91" t="str">
        <f>IFERROR(IF(E1533="","",IF(O1533&lt;&gt;"",MAX(O$64:O1533)*10+1,IF(AND($F1532/INDEX($F$64:$F1533,MATCH(MAX(Q$64:Q1532),Q$64:Q1532,0)-1)&gt;(1+$O$2),MAX(O$64:O1533)&gt;MAX(P$64:P1532)),MAX(Q$64:Q1532)+1,""))),"")</f>
        <v/>
      </c>
    </row>
    <row r="1534" spans="1:17" x14ac:dyDescent="0.2">
      <c r="A1534" s="13">
        <f>HLOOKUP($E$2,历史数据!$V$3:$AE$5000,ROW(A1532),)</f>
        <v>589280</v>
      </c>
      <c r="B1534" s="41">
        <v>38770</v>
      </c>
      <c r="C1534" s="100">
        <f>IFERROR(IF(A1534&lt;&gt;0,MAX($C$4:C1533)+1,""),"")</f>
        <v>1519</v>
      </c>
      <c r="D1534" s="100"/>
      <c r="E1534" s="99">
        <f t="shared" si="151"/>
        <v>38785</v>
      </c>
      <c r="F1534" s="101">
        <f>IFERROR(VLOOKUP(E1534,历史数据!AH:AJ,3,),"")</f>
        <v>6.0989706985269603</v>
      </c>
      <c r="G1534" s="101">
        <f t="shared" si="147"/>
        <v>5.688463055356876</v>
      </c>
      <c r="H1534" s="105">
        <f t="shared" si="148"/>
        <v>1.3381762569297795E-3</v>
      </c>
      <c r="I1534" s="101">
        <f>IFERROR(VLOOKUP(E1534,历史数据!AH:AJ,2,),"")</f>
        <v>5.8904588797738997</v>
      </c>
      <c r="J1534" s="104">
        <f t="shared" si="149"/>
        <v>12</v>
      </c>
      <c r="K1534" s="104" t="str">
        <f>IFERROR(IF(AND(J1533=$H$2*1,MAX(K$64:K1533)=MAX(L$64:L1533)),MAX(K$64:K1533)+1,""),"")</f>
        <v/>
      </c>
      <c r="L1534" s="104" t="str">
        <f>IFERROR(IF(AND($F1533/INDEX($F$64:$F1534,MATCH(MAX(M$64:M1534),M$64:M1534,0)-1)&lt;(1-$P$2),MAX(K$64:K1534)&gt;MAX(L$64:L1533)),MAX(K$64:K1534),""),"")</f>
        <v/>
      </c>
      <c r="M1534" s="104" t="str">
        <f>IFERROR(IF(E1534="","",IF(K1534&lt;&gt;"",MAX(M$64:M1533)+1,IF(AND($F1533/INDEX($F$64:$F1534,MATCH(MAX(M$64:M1533),M$64:M1533,0)-1)&gt;(1+$O$2),MAX(K$64:K1534)&gt;MAX(L$64:L1533)),MAX(M$64:M1533)+1,""))),"")</f>
        <v/>
      </c>
      <c r="N1534" s="91">
        <f t="shared" si="150"/>
        <v>12</v>
      </c>
      <c r="O1534" s="91" t="str">
        <f>IFERROR(IF(AND(N1533=$H$2*1,MAX(O$64:O1533)=MAX(P$64:P1533)),MAX(O$64:O1533)+1,""),"")</f>
        <v/>
      </c>
      <c r="P1534" s="91" t="str">
        <f>IFERROR(IF(MOD(MAX(Q$64:Q1534),10*MAX(O$64:O1534))&lt;=2,IF(AND(F1533/INDEX($F$64:$F1534,MATCH(MAX(O$64:O1534),O$64:O1534,0)-1)&lt;(1-$P$2),MAX(O$64:O1534)&gt;MAX(P$64:P1533)),MAX(O$64:O1534),""),IF(AND($F1533/INDEX($F$64:$F1534,MATCH(MAX(Q$64:Q1534),Q$64:Q1534,0)-1)&lt;(1-$P$2),MAX(O$64:O1534)&gt;MAX(P$64:P1533)),MAX(O$64:O1534),"")),"")</f>
        <v/>
      </c>
      <c r="Q1534" s="91" t="str">
        <f>IFERROR(IF(E1534="","",IF(O1534&lt;&gt;"",MAX(O$64:O1534)*10+1,IF(AND($F1533/INDEX($F$64:$F1534,MATCH(MAX(Q$64:Q1533),Q$64:Q1533,0)-1)&gt;(1+$O$2),MAX(O$64:O1534)&gt;MAX(P$64:P1533)),MAX(Q$64:Q1533)+1,""))),"")</f>
        <v/>
      </c>
    </row>
    <row r="1535" spans="1:17" x14ac:dyDescent="0.2">
      <c r="A1535" s="13">
        <f>HLOOKUP($E$2,历史数据!$V$3:$AE$5000,ROW(A1533),)</f>
        <v>304100</v>
      </c>
      <c r="B1535" s="41">
        <v>38771</v>
      </c>
      <c r="C1535" s="100">
        <f>IFERROR(IF(A1535&lt;&gt;0,MAX($C$4:C1534)+1,""),"")</f>
        <v>1520</v>
      </c>
      <c r="D1535" s="100"/>
      <c r="E1535" s="99">
        <f t="shared" si="151"/>
        <v>38786</v>
      </c>
      <c r="F1535" s="101">
        <f>IFERROR(VLOOKUP(E1535,历史数据!AH:AJ,3,),"")</f>
        <v>6.1120026871990296</v>
      </c>
      <c r="G1535" s="101">
        <f t="shared" si="147"/>
        <v>5.69519624950411</v>
      </c>
      <c r="H1535" s="105">
        <f t="shared" si="148"/>
        <v>1.1836578846888823E-3</v>
      </c>
      <c r="I1535" s="101">
        <f>IFERROR(VLOOKUP(E1535,历史数据!AH:AJ,2,),"")</f>
        <v>6.0989706985269603</v>
      </c>
      <c r="J1535" s="104">
        <f t="shared" si="149"/>
        <v>13</v>
      </c>
      <c r="K1535" s="104" t="str">
        <f>IFERROR(IF(AND(J1534=$H$2*1,MAX(K$64:K1534)=MAX(L$64:L1534)),MAX(K$64:K1534)+1,""),"")</f>
        <v/>
      </c>
      <c r="L1535" s="104" t="str">
        <f>IFERROR(IF(AND($F1534/INDEX($F$64:$F1535,MATCH(MAX(M$64:M1535),M$64:M1535,0)-1)&lt;(1-$P$2),MAX(K$64:K1535)&gt;MAX(L$64:L1534)),MAX(K$64:K1535),""),"")</f>
        <v/>
      </c>
      <c r="M1535" s="104" t="str">
        <f>IFERROR(IF(E1535="","",IF(K1535&lt;&gt;"",MAX(M$64:M1534)+1,IF(AND($F1534/INDEX($F$64:$F1535,MATCH(MAX(M$64:M1534),M$64:M1534,0)-1)&gt;(1+$O$2),MAX(K$64:K1535)&gt;MAX(L$64:L1534)),MAX(M$64:M1534)+1,""))),"")</f>
        <v/>
      </c>
      <c r="N1535" s="91">
        <f t="shared" si="150"/>
        <v>13</v>
      </c>
      <c r="O1535" s="91" t="str">
        <f>IFERROR(IF(AND(N1534=$H$2*1,MAX(O$64:O1534)=MAX(P$64:P1534)),MAX(O$64:O1534)+1,""),"")</f>
        <v/>
      </c>
      <c r="P1535" s="91" t="str">
        <f>IFERROR(IF(MOD(MAX(Q$64:Q1535),10*MAX(O$64:O1535))&lt;=2,IF(AND(F1534/INDEX($F$64:$F1535,MATCH(MAX(O$64:O1535),O$64:O1535,0)-1)&lt;(1-$P$2),MAX(O$64:O1535)&gt;MAX(P$64:P1534)),MAX(O$64:O1535),""),IF(AND($F1534/INDEX($F$64:$F1535,MATCH(MAX(Q$64:Q1535),Q$64:Q1535,0)-1)&lt;(1-$P$2),MAX(O$64:O1535)&gt;MAX(P$64:P1534)),MAX(O$64:O1535),"")),"")</f>
        <v/>
      </c>
      <c r="Q1535" s="91" t="str">
        <f>IFERROR(IF(E1535="","",IF(O1535&lt;&gt;"",MAX(O$64:O1535)*10+1,IF(AND($F1534/INDEX($F$64:$F1535,MATCH(MAX(Q$64:Q1534),Q$64:Q1534,0)-1)&gt;(1+$O$2),MAX(O$64:O1535)&gt;MAX(P$64:P1534)),MAX(Q$64:Q1534)+1,""))),"")</f>
        <v/>
      </c>
    </row>
    <row r="1536" spans="1:17" x14ac:dyDescent="0.2">
      <c r="A1536" s="13">
        <f>HLOOKUP($E$2,历史数据!$V$3:$AE$5000,ROW(A1534),)</f>
        <v>1118383</v>
      </c>
      <c r="B1536" s="41">
        <v>38772</v>
      </c>
      <c r="C1536" s="100">
        <f>IFERROR(IF(A1536&lt;&gt;0,MAX($C$4:C1535)+1,""),"")</f>
        <v>1521</v>
      </c>
      <c r="D1536" s="100"/>
      <c r="E1536" s="99">
        <f t="shared" si="151"/>
        <v>38789</v>
      </c>
      <c r="F1536" s="101">
        <f>IFERROR(VLOOKUP(E1536,历史数据!AH:AJ,3,),"")</f>
        <v>6.5550903020492797</v>
      </c>
      <c r="G1536" s="101">
        <f t="shared" si="147"/>
        <v>5.7106174360993887</v>
      </c>
      <c r="H1536" s="105">
        <f t="shared" si="148"/>
        <v>2.7077533274857402E-3</v>
      </c>
      <c r="I1536" s="101">
        <f>IFERROR(VLOOKUP(E1536,历史数据!AH:AJ,2,),"")</f>
        <v>6.1120026871990296</v>
      </c>
      <c r="J1536" s="104">
        <f t="shared" si="149"/>
        <v>14</v>
      </c>
      <c r="K1536" s="104" t="str">
        <f>IFERROR(IF(AND(J1535=$H$2*1,MAX(K$64:K1535)=MAX(L$64:L1535)),MAX(K$64:K1535)+1,""),"")</f>
        <v/>
      </c>
      <c r="L1536" s="104" t="str">
        <f>IFERROR(IF(AND($F1535/INDEX($F$64:$F1536,MATCH(MAX(M$64:M1536),M$64:M1536,0)-1)&lt;(1-$P$2),MAX(K$64:K1536)&gt;MAX(L$64:L1535)),MAX(K$64:K1536),""),"")</f>
        <v/>
      </c>
      <c r="M1536" s="104" t="str">
        <f>IFERROR(IF(E1536="","",IF(K1536&lt;&gt;"",MAX(M$64:M1535)+1,IF(AND($F1535/INDEX($F$64:$F1536,MATCH(MAX(M$64:M1535),M$64:M1535,0)-1)&gt;(1+$O$2),MAX(K$64:K1536)&gt;MAX(L$64:L1535)),MAX(M$64:M1535)+1,""))),"")</f>
        <v/>
      </c>
      <c r="N1536" s="91">
        <f t="shared" si="150"/>
        <v>14</v>
      </c>
      <c r="O1536" s="91" t="str">
        <f>IFERROR(IF(AND(N1535=$H$2*1,MAX(O$64:O1535)=MAX(P$64:P1535)),MAX(O$64:O1535)+1,""),"")</f>
        <v/>
      </c>
      <c r="P1536" s="91" t="str">
        <f>IFERROR(IF(MOD(MAX(Q$64:Q1536),10*MAX(O$64:O1536))&lt;=2,IF(AND(F1535/INDEX($F$64:$F1536,MATCH(MAX(O$64:O1536),O$64:O1536,0)-1)&lt;(1-$P$2),MAX(O$64:O1536)&gt;MAX(P$64:P1535)),MAX(O$64:O1536),""),IF(AND($F1535/INDEX($F$64:$F1536,MATCH(MAX(Q$64:Q1536),Q$64:Q1536,0)-1)&lt;(1-$P$2),MAX(O$64:O1536)&gt;MAX(P$64:P1535)),MAX(O$64:O1536),"")),"")</f>
        <v/>
      </c>
      <c r="Q1536" s="91" t="str">
        <f>IFERROR(IF(E1536="","",IF(O1536&lt;&gt;"",MAX(O$64:O1536)*10+1,IF(AND($F1535/INDEX($F$64:$F1536,MATCH(MAX(Q$64:Q1535),Q$64:Q1535,0)-1)&gt;(1+$O$2),MAX(O$64:O1536)&gt;MAX(P$64:P1535)),MAX(Q$64:Q1535)+1,""))),"")</f>
        <v/>
      </c>
    </row>
    <row r="1537" spans="1:17" x14ac:dyDescent="0.2">
      <c r="A1537" s="13">
        <f>HLOOKUP($E$2,历史数据!$V$3:$AE$5000,ROW(A1535),)</f>
        <v>337100</v>
      </c>
      <c r="B1537" s="41">
        <v>38775</v>
      </c>
      <c r="C1537" s="100">
        <f>IFERROR(IF(A1537&lt;&gt;0,MAX($C$4:C1536)+1,""),"")</f>
        <v>1522</v>
      </c>
      <c r="D1537" s="100"/>
      <c r="E1537" s="99">
        <f t="shared" si="151"/>
        <v>38790</v>
      </c>
      <c r="F1537" s="101">
        <f>IFERROR(VLOOKUP(E1537,历史数据!AH:AJ,3,),"")</f>
        <v>6.5290263247051401</v>
      </c>
      <c r="G1537" s="101">
        <f t="shared" ref="G1537:G1600" si="152">IFERROR(IF(E1537="","",AVERAGE(F1478:F1537)),"")</f>
        <v>5.7275590213730734</v>
      </c>
      <c r="H1537" s="105">
        <f t="shared" si="148"/>
        <v>2.9666818804197082E-3</v>
      </c>
      <c r="I1537" s="101">
        <f>IFERROR(VLOOKUP(E1537,历史数据!AH:AJ,2,),"")</f>
        <v>6.5159943360330796</v>
      </c>
      <c r="J1537" s="104">
        <f t="shared" si="149"/>
        <v>15</v>
      </c>
      <c r="K1537" s="104" t="str">
        <f>IFERROR(IF(AND(J1536=$H$2*1,MAX(K$64:K1536)=MAX(L$64:L1536)),MAX(K$64:K1536)+1,""),"")</f>
        <v/>
      </c>
      <c r="L1537" s="104" t="str">
        <f>IFERROR(IF(AND($F1536/INDEX($F$64:$F1537,MATCH(MAX(M$64:M1537),M$64:M1537,0)-1)&lt;(1-$P$2),MAX(K$64:K1537)&gt;MAX(L$64:L1536)),MAX(K$64:K1537),""),"")</f>
        <v/>
      </c>
      <c r="M1537" s="104" t="str">
        <f>IFERROR(IF(E1537="","",IF(K1537&lt;&gt;"",MAX(M$64:M1536)+1,IF(AND($F1536/INDEX($F$64:$F1537,MATCH(MAX(M$64:M1536),M$64:M1536,0)-1)&gt;(1+$O$2),MAX(K$64:K1537)&gt;MAX(L$64:L1536)),MAX(M$64:M1536)+1,""))),"")</f>
        <v/>
      </c>
      <c r="N1537" s="91">
        <f t="shared" si="150"/>
        <v>15</v>
      </c>
      <c r="O1537" s="91" t="str">
        <f>IFERROR(IF(AND(N1536=$H$2*1,MAX(O$64:O1536)=MAX(P$64:P1536)),MAX(O$64:O1536)+1,""),"")</f>
        <v/>
      </c>
      <c r="P1537" s="91" t="str">
        <f>IFERROR(IF(MOD(MAX(Q$64:Q1537),10*MAX(O$64:O1537))&lt;=2,IF(AND(F1536/INDEX($F$64:$F1537,MATCH(MAX(O$64:O1537),O$64:O1537,0)-1)&lt;(1-$P$2),MAX(O$64:O1537)&gt;MAX(P$64:P1536)),MAX(O$64:O1537),""),IF(AND($F1536/INDEX($F$64:$F1537,MATCH(MAX(Q$64:Q1537),Q$64:Q1537,0)-1)&lt;(1-$P$2),MAX(O$64:O1537)&gt;MAX(P$64:P1536)),MAX(O$64:O1537),"")),"")</f>
        <v/>
      </c>
      <c r="Q1537" s="91" t="str">
        <f>IFERROR(IF(E1537="","",IF(O1537&lt;&gt;"",MAX(O$64:O1537)*10+1,IF(AND($F1536/INDEX($F$64:$F1537,MATCH(MAX(Q$64:Q1536),Q$64:Q1536,0)-1)&gt;(1+$O$2),MAX(O$64:O1537)&gt;MAX(P$64:P1536)),MAX(Q$64:Q1536)+1,""))),"")</f>
        <v/>
      </c>
    </row>
    <row r="1538" spans="1:17" x14ac:dyDescent="0.2">
      <c r="A1538" s="13">
        <f>HLOOKUP($E$2,历史数据!$V$3:$AE$5000,ROW(A1536),)</f>
        <v>505633</v>
      </c>
      <c r="B1538" s="41">
        <v>38776</v>
      </c>
      <c r="C1538" s="100">
        <f>IFERROR(IF(A1538&lt;&gt;0,MAX($C$4:C1537)+1,""),"")</f>
        <v>1523</v>
      </c>
      <c r="D1538" s="100"/>
      <c r="E1538" s="99">
        <f t="shared" si="151"/>
        <v>38791</v>
      </c>
      <c r="F1538" s="101">
        <f>IFERROR(VLOOKUP(E1538,历史数据!AH:AJ,3,),"")</f>
        <v>6.4378024040006796</v>
      </c>
      <c r="G1538" s="101">
        <f t="shared" si="152"/>
        <v>5.7421114087235479</v>
      </c>
      <c r="H1538" s="105">
        <f t="shared" ref="H1538:H1601" si="153">IFERROR(G1538/G1537-1,"")</f>
        <v>2.5407660219947115E-3</v>
      </c>
      <c r="I1538" s="101">
        <f>IFERROR(VLOOKUP(E1538,历史数据!AH:AJ,2,),"")</f>
        <v>6.4638663813448103</v>
      </c>
      <c r="J1538" s="104">
        <f t="shared" ref="J1538:J1601" si="154">IFERROR(IF(L1538&lt;&gt;"","0",IF(AND($H1538&gt;0,$F1538&gt;$G1538),J1537+1,0)),"")</f>
        <v>16</v>
      </c>
      <c r="K1538" s="104" t="str">
        <f>IFERROR(IF(AND(J1537=$H$2*1,MAX(K$64:K1537)=MAX(L$64:L1537)),MAX(K$64:K1537)+1,""),"")</f>
        <v/>
      </c>
      <c r="L1538" s="104" t="str">
        <f>IFERROR(IF(AND($F1537/INDEX($F$64:$F1538,MATCH(MAX(M$64:M1538),M$64:M1538,0)-1)&lt;(1-$P$2),MAX(K$64:K1538)&gt;MAX(L$64:L1537)),MAX(K$64:K1538),""),"")</f>
        <v/>
      </c>
      <c r="M1538" s="104" t="str">
        <f>IFERROR(IF(E1538="","",IF(K1538&lt;&gt;"",MAX(M$64:M1537)+1,IF(AND($F1537/INDEX($F$64:$F1538,MATCH(MAX(M$64:M1537),M$64:M1537,0)-1)&gt;(1+$O$2),MAX(K$64:K1538)&gt;MAX(L$64:L1537)),MAX(M$64:M1537)+1,""))),"")</f>
        <v/>
      </c>
      <c r="N1538" s="91">
        <f t="shared" ref="N1538:N1601" si="155">IFERROR(IF(P1538&lt;&gt;"","0",IF(AND($H1538&gt;0,$F1538&gt;$G1538),N1537+1,0)),"")</f>
        <v>16</v>
      </c>
      <c r="O1538" s="91" t="str">
        <f>IFERROR(IF(AND(N1537=$H$2*1,MAX(O$64:O1537)=MAX(P$64:P1537)),MAX(O$64:O1537)+1,""),"")</f>
        <v/>
      </c>
      <c r="P1538" s="91" t="str">
        <f>IFERROR(IF(MOD(MAX(Q$64:Q1538),10*MAX(O$64:O1538))&lt;=2,IF(AND(F1537/INDEX($F$64:$F1538,MATCH(MAX(O$64:O1538),O$64:O1538,0)-1)&lt;(1-$P$2),MAX(O$64:O1538)&gt;MAX(P$64:P1537)),MAX(O$64:O1538),""),IF(AND($F1537/INDEX($F$64:$F1538,MATCH(MAX(Q$64:Q1538),Q$64:Q1538,0)-1)&lt;(1-$P$2),MAX(O$64:O1538)&gt;MAX(P$64:P1537)),MAX(O$64:O1538),"")),"")</f>
        <v/>
      </c>
      <c r="Q1538" s="91" t="str">
        <f>IFERROR(IF(E1538="","",IF(O1538&lt;&gt;"",MAX(O$64:O1538)*10+1,IF(AND($F1537/INDEX($F$64:$F1538,MATCH(MAX(Q$64:Q1537),Q$64:Q1537,0)-1)&gt;(1+$O$2),MAX(O$64:O1538)&gt;MAX(P$64:P1537)),MAX(Q$64:Q1537)+1,""))),"")</f>
        <v/>
      </c>
    </row>
    <row r="1539" spans="1:17" x14ac:dyDescent="0.2">
      <c r="A1539" s="13">
        <f>HLOOKUP($E$2,历史数据!$V$3:$AE$5000,ROW(A1537),)</f>
        <v>163252</v>
      </c>
      <c r="B1539" s="41">
        <v>38777</v>
      </c>
      <c r="C1539" s="100">
        <f>IFERROR(IF(A1539&lt;&gt;0,MAX($C$4:C1538)+1,""),"")</f>
        <v>1524</v>
      </c>
      <c r="D1539" s="100"/>
      <c r="E1539" s="99">
        <f t="shared" si="151"/>
        <v>38792</v>
      </c>
      <c r="F1539" s="101">
        <f>IFERROR(VLOOKUP(E1539,历史数据!AH:AJ,3,),"")</f>
        <v>6.5159943360330796</v>
      </c>
      <c r="G1539" s="101">
        <f t="shared" si="152"/>
        <v>5.760138993053241</v>
      </c>
      <c r="H1539" s="105">
        <f t="shared" si="153"/>
        <v>3.1395392820670054E-3</v>
      </c>
      <c r="I1539" s="101">
        <f>IFERROR(VLOOKUP(E1539,历史数据!AH:AJ,2,),"")</f>
        <v>6.4899303586889499</v>
      </c>
      <c r="J1539" s="104">
        <f t="shared" si="154"/>
        <v>17</v>
      </c>
      <c r="K1539" s="104" t="str">
        <f>IFERROR(IF(AND(J1538=$H$2*1,MAX(K$64:K1538)=MAX(L$64:L1538)),MAX(K$64:K1538)+1,""),"")</f>
        <v/>
      </c>
      <c r="L1539" s="104" t="str">
        <f>IFERROR(IF(AND($F1538/INDEX($F$64:$F1539,MATCH(MAX(M$64:M1539),M$64:M1539,0)-1)&lt;(1-$P$2),MAX(K$64:K1539)&gt;MAX(L$64:L1538)),MAX(K$64:K1539),""),"")</f>
        <v/>
      </c>
      <c r="M1539" s="104" t="str">
        <f>IFERROR(IF(E1539="","",IF(K1539&lt;&gt;"",MAX(M$64:M1538)+1,IF(AND($F1538/INDEX($F$64:$F1539,MATCH(MAX(M$64:M1538),M$64:M1538,0)-1)&gt;(1+$O$2),MAX(K$64:K1539)&gt;MAX(L$64:L1538)),MAX(M$64:M1538)+1,""))),"")</f>
        <v/>
      </c>
      <c r="N1539" s="91">
        <f t="shared" si="155"/>
        <v>17</v>
      </c>
      <c r="O1539" s="91" t="str">
        <f>IFERROR(IF(AND(N1538=$H$2*1,MAX(O$64:O1538)=MAX(P$64:P1538)),MAX(O$64:O1538)+1,""),"")</f>
        <v/>
      </c>
      <c r="P1539" s="91" t="str">
        <f>IFERROR(IF(MOD(MAX(Q$64:Q1539),10*MAX(O$64:O1539))&lt;=2,IF(AND(F1538/INDEX($F$64:$F1539,MATCH(MAX(O$64:O1539),O$64:O1539,0)-1)&lt;(1-$P$2),MAX(O$64:O1539)&gt;MAX(P$64:P1538)),MAX(O$64:O1539),""),IF(AND($F1538/INDEX($F$64:$F1539,MATCH(MAX(Q$64:Q1539),Q$64:Q1539,0)-1)&lt;(1-$P$2),MAX(O$64:O1539)&gt;MAX(P$64:P1538)),MAX(O$64:O1539),"")),"")</f>
        <v/>
      </c>
      <c r="Q1539" s="91" t="str">
        <f>IFERROR(IF(E1539="","",IF(O1539&lt;&gt;"",MAX(O$64:O1539)*10+1,IF(AND($F1538/INDEX($F$64:$F1539,MATCH(MAX(Q$64:Q1538),Q$64:Q1538,0)-1)&gt;(1+$O$2),MAX(O$64:O1539)&gt;MAX(P$64:P1538)),MAX(Q$64:Q1538)+1,""))),"")</f>
        <v/>
      </c>
    </row>
    <row r="1540" spans="1:17" x14ac:dyDescent="0.2">
      <c r="A1540" s="13">
        <f>HLOOKUP($E$2,历史数据!$V$3:$AE$5000,ROW(A1538),)</f>
        <v>773100</v>
      </c>
      <c r="B1540" s="41">
        <v>38778</v>
      </c>
      <c r="C1540" s="100">
        <f>IFERROR(IF(A1540&lt;&gt;0,MAX($C$4:C1539)+1,""),"")</f>
        <v>1525</v>
      </c>
      <c r="D1540" s="100"/>
      <c r="E1540" s="99">
        <f t="shared" si="151"/>
        <v>38793</v>
      </c>
      <c r="F1540" s="101">
        <f>IFERROR(VLOOKUP(E1540,历史数据!AH:AJ,3,),"")</f>
        <v>6.2944505286079497</v>
      </c>
      <c r="G1540" s="101">
        <f t="shared" si="152"/>
        <v>5.7740397809701118</v>
      </c>
      <c r="H1540" s="105">
        <f t="shared" si="153"/>
        <v>2.4132730015082871E-3</v>
      </c>
      <c r="I1540" s="101">
        <f>IFERROR(VLOOKUP(E1540,历史数据!AH:AJ,2,),"")</f>
        <v>6.5159943360330796</v>
      </c>
      <c r="J1540" s="104">
        <f t="shared" si="154"/>
        <v>18</v>
      </c>
      <c r="K1540" s="104" t="str">
        <f>IFERROR(IF(AND(J1539=$H$2*1,MAX(K$64:K1539)=MAX(L$64:L1539)),MAX(K$64:K1539)+1,""),"")</f>
        <v/>
      </c>
      <c r="L1540" s="104" t="str">
        <f>IFERROR(IF(AND($F1539/INDEX($F$64:$F1540,MATCH(MAX(M$64:M1540),M$64:M1540,0)-1)&lt;(1-$P$2),MAX(K$64:K1540)&gt;MAX(L$64:L1539)),MAX(K$64:K1540),""),"")</f>
        <v/>
      </c>
      <c r="M1540" s="104" t="str">
        <f>IFERROR(IF(E1540="","",IF(K1540&lt;&gt;"",MAX(M$64:M1539)+1,IF(AND($F1539/INDEX($F$64:$F1540,MATCH(MAX(M$64:M1539),M$64:M1539,0)-1)&gt;(1+$O$2),MAX(K$64:K1540)&gt;MAX(L$64:L1539)),MAX(M$64:M1539)+1,""))),"")</f>
        <v/>
      </c>
      <c r="N1540" s="91">
        <f t="shared" si="155"/>
        <v>18</v>
      </c>
      <c r="O1540" s="91" t="str">
        <f>IFERROR(IF(AND(N1539=$H$2*1,MAX(O$64:O1539)=MAX(P$64:P1539)),MAX(O$64:O1539)+1,""),"")</f>
        <v/>
      </c>
      <c r="P1540" s="91" t="str">
        <f>IFERROR(IF(MOD(MAX(Q$64:Q1540),10*MAX(O$64:O1540))&lt;=2,IF(AND(F1539/INDEX($F$64:$F1540,MATCH(MAX(O$64:O1540),O$64:O1540,0)-1)&lt;(1-$P$2),MAX(O$64:O1540)&gt;MAX(P$64:P1539)),MAX(O$64:O1540),""),IF(AND($F1539/INDEX($F$64:$F1540,MATCH(MAX(Q$64:Q1540),Q$64:Q1540,0)-1)&lt;(1-$P$2),MAX(O$64:O1540)&gt;MAX(P$64:P1539)),MAX(O$64:O1540),"")),"")</f>
        <v/>
      </c>
      <c r="Q1540" s="91" t="str">
        <f>IFERROR(IF(E1540="","",IF(O1540&lt;&gt;"",MAX(O$64:O1540)*10+1,IF(AND($F1539/INDEX($F$64:$F1540,MATCH(MAX(Q$64:Q1539),Q$64:Q1539,0)-1)&gt;(1+$O$2),MAX(O$64:O1540)&gt;MAX(P$64:P1539)),MAX(Q$64:Q1539)+1,""))),"")</f>
        <v/>
      </c>
    </row>
    <row r="1541" spans="1:17" x14ac:dyDescent="0.2">
      <c r="A1541" s="13">
        <f>HLOOKUP($E$2,历史数据!$V$3:$AE$5000,ROW(A1539),)</f>
        <v>1633129</v>
      </c>
      <c r="B1541" s="41">
        <v>38779</v>
      </c>
      <c r="C1541" s="100">
        <f>IFERROR(IF(A1541&lt;&gt;0,MAX($C$4:C1540)+1,""),"")</f>
        <v>1526</v>
      </c>
      <c r="D1541" s="100"/>
      <c r="E1541" s="99">
        <f t="shared" si="151"/>
        <v>38796</v>
      </c>
      <c r="F1541" s="101">
        <f>IFERROR(VLOOKUP(E1541,历史数据!AH:AJ,3,),"")</f>
        <v>6.4768983700168796</v>
      </c>
      <c r="G1541" s="101">
        <f t="shared" si="152"/>
        <v>5.7905469666213953</v>
      </c>
      <c r="H1541" s="105">
        <f t="shared" si="153"/>
        <v>2.8588624736682888E-3</v>
      </c>
      <c r="I1541" s="101">
        <f>IFERROR(VLOOKUP(E1541,历史数据!AH:AJ,2,),"")</f>
        <v>6.4247704153286103</v>
      </c>
      <c r="J1541" s="104">
        <f t="shared" si="154"/>
        <v>19</v>
      </c>
      <c r="K1541" s="104" t="str">
        <f>IFERROR(IF(AND(J1540=$H$2*1,MAX(K$64:K1540)=MAX(L$64:L1540)),MAX(K$64:K1540)+1,""),"")</f>
        <v/>
      </c>
      <c r="L1541" s="104" t="str">
        <f>IFERROR(IF(AND($F1540/INDEX($F$64:$F1541,MATCH(MAX(M$64:M1541),M$64:M1541,0)-1)&lt;(1-$P$2),MAX(K$64:K1541)&gt;MAX(L$64:L1540)),MAX(K$64:K1541),""),"")</f>
        <v/>
      </c>
      <c r="M1541" s="104" t="str">
        <f>IFERROR(IF(E1541="","",IF(K1541&lt;&gt;"",MAX(M$64:M1540)+1,IF(AND($F1540/INDEX($F$64:$F1541,MATCH(MAX(M$64:M1540),M$64:M1540,0)-1)&gt;(1+$O$2),MAX(K$64:K1541)&gt;MAX(L$64:L1540)),MAX(M$64:M1540)+1,""))),"")</f>
        <v/>
      </c>
      <c r="N1541" s="91">
        <f t="shared" si="155"/>
        <v>19</v>
      </c>
      <c r="O1541" s="91" t="str">
        <f>IFERROR(IF(AND(N1540=$H$2*1,MAX(O$64:O1540)=MAX(P$64:P1540)),MAX(O$64:O1540)+1,""),"")</f>
        <v/>
      </c>
      <c r="P1541" s="91" t="str">
        <f>IFERROR(IF(MOD(MAX(Q$64:Q1541),10*MAX(O$64:O1541))&lt;=2,IF(AND(F1540/INDEX($F$64:$F1541,MATCH(MAX(O$64:O1541),O$64:O1541,0)-1)&lt;(1-$P$2),MAX(O$64:O1541)&gt;MAX(P$64:P1540)),MAX(O$64:O1541),""),IF(AND($F1540/INDEX($F$64:$F1541,MATCH(MAX(Q$64:Q1541),Q$64:Q1541,0)-1)&lt;(1-$P$2),MAX(O$64:O1541)&gt;MAX(P$64:P1540)),MAX(O$64:O1541),"")),"")</f>
        <v/>
      </c>
      <c r="Q1541" s="91" t="str">
        <f>IFERROR(IF(E1541="","",IF(O1541&lt;&gt;"",MAX(O$64:O1541)*10+1,IF(AND($F1540/INDEX($F$64:$F1541,MATCH(MAX(Q$64:Q1540),Q$64:Q1540,0)-1)&gt;(1+$O$2),MAX(O$64:O1541)&gt;MAX(P$64:P1540)),MAX(Q$64:Q1540)+1,""))),"")</f>
        <v/>
      </c>
    </row>
    <row r="1542" spans="1:17" x14ac:dyDescent="0.2">
      <c r="A1542" s="13">
        <f>HLOOKUP($E$2,历史数据!$V$3:$AE$5000,ROW(A1540),)</f>
        <v>617007</v>
      </c>
      <c r="B1542" s="41">
        <v>38782</v>
      </c>
      <c r="C1542" s="100">
        <f>IFERROR(IF(A1542&lt;&gt;0,MAX($C$4:C1541)+1,""),"")</f>
        <v>1527</v>
      </c>
      <c r="D1542" s="100"/>
      <c r="E1542" s="99">
        <f t="shared" ref="E1542:E1605" si="156">IFERROR(INDEX(B:B,MATCH(ROW(A1538),C:C,0)),"")</f>
        <v>38797</v>
      </c>
      <c r="F1542" s="101">
        <f>IFERROR(VLOOKUP(E1542,历史数据!AH:AJ,3,),"")</f>
        <v>6.3987064379844796</v>
      </c>
      <c r="G1542" s="101">
        <f t="shared" si="152"/>
        <v>5.8050993539718689</v>
      </c>
      <c r="H1542" s="105">
        <f t="shared" si="153"/>
        <v>2.5131282820705092E-3</v>
      </c>
      <c r="I1542" s="101">
        <f>IFERROR(VLOOKUP(E1542,历史数据!AH:AJ,2,),"")</f>
        <v>6.4768983700168796</v>
      </c>
      <c r="J1542" s="104">
        <f t="shared" si="154"/>
        <v>20</v>
      </c>
      <c r="K1542" s="104" t="str">
        <f>IFERROR(IF(AND(J1541=$H$2*1,MAX(K$64:K1541)=MAX(L$64:L1541)),MAX(K$64:K1541)+1,""),"")</f>
        <v/>
      </c>
      <c r="L1542" s="104" t="str">
        <f>IFERROR(IF(AND($F1541/INDEX($F$64:$F1542,MATCH(MAX(M$64:M1542),M$64:M1542,0)-1)&lt;(1-$P$2),MAX(K$64:K1542)&gt;MAX(L$64:L1541)),MAX(K$64:K1542),""),"")</f>
        <v/>
      </c>
      <c r="M1542" s="104" t="str">
        <f>IFERROR(IF(E1542="","",IF(K1542&lt;&gt;"",MAX(M$64:M1541)+1,IF(AND($F1541/INDEX($F$64:$F1542,MATCH(MAX(M$64:M1541),M$64:M1541,0)-1)&gt;(1+$O$2),MAX(K$64:K1542)&gt;MAX(L$64:L1541)),MAX(M$64:M1541)+1,""))),"")</f>
        <v/>
      </c>
      <c r="N1542" s="91">
        <f t="shared" si="155"/>
        <v>20</v>
      </c>
      <c r="O1542" s="91" t="str">
        <f>IFERROR(IF(AND(N1541=$H$2*1,MAX(O$64:O1541)=MAX(P$64:P1541)),MAX(O$64:O1541)+1,""),"")</f>
        <v/>
      </c>
      <c r="P1542" s="91" t="str">
        <f>IFERROR(IF(MOD(MAX(Q$64:Q1542),10*MAX(O$64:O1542))&lt;=2,IF(AND(F1541/INDEX($F$64:$F1542,MATCH(MAX(O$64:O1542),O$64:O1542,0)-1)&lt;(1-$P$2),MAX(O$64:O1542)&gt;MAX(P$64:P1541)),MAX(O$64:O1542),""),IF(AND($F1541/INDEX($F$64:$F1542,MATCH(MAX(Q$64:Q1542),Q$64:Q1542,0)-1)&lt;(1-$P$2),MAX(O$64:O1542)&gt;MAX(P$64:P1541)),MAX(O$64:O1542),"")),"")</f>
        <v/>
      </c>
      <c r="Q1542" s="91" t="str">
        <f>IFERROR(IF(E1542="","",IF(O1542&lt;&gt;"",MAX(O$64:O1542)*10+1,IF(AND($F1541/INDEX($F$64:$F1542,MATCH(MAX(Q$64:Q1541),Q$64:Q1541,0)-1)&gt;(1+$O$2),MAX(O$64:O1542)&gt;MAX(P$64:P1541)),MAX(Q$64:Q1541)+1,""))),"")</f>
        <v/>
      </c>
    </row>
    <row r="1543" spans="1:17" x14ac:dyDescent="0.2">
      <c r="A1543" s="13">
        <f>HLOOKUP($E$2,历史数据!$V$3:$AE$5000,ROW(A1541),)</f>
        <v>501600</v>
      </c>
      <c r="B1543" s="41">
        <v>38783</v>
      </c>
      <c r="C1543" s="100">
        <f>IFERROR(IF(A1543&lt;&gt;0,MAX($C$4:C1542)+1,""),"")</f>
        <v>1528</v>
      </c>
      <c r="D1543" s="100"/>
      <c r="E1543" s="99">
        <f t="shared" si="156"/>
        <v>38798</v>
      </c>
      <c r="F1543" s="101">
        <f>IFERROR(VLOOKUP(E1543,历史数据!AH:AJ,3,),"")</f>
        <v>6.3596104719682804</v>
      </c>
      <c r="G1543" s="101">
        <f t="shared" si="152"/>
        <v>5.8187829420775383</v>
      </c>
      <c r="H1543" s="105">
        <f t="shared" si="153"/>
        <v>2.3571669098663151E-3</v>
      </c>
      <c r="I1543" s="101">
        <f>IFERROR(VLOOKUP(E1543,历史数据!AH:AJ,2,),"")</f>
        <v>6.3335464946241498</v>
      </c>
      <c r="J1543" s="104">
        <f t="shared" si="154"/>
        <v>21</v>
      </c>
      <c r="K1543" s="104" t="str">
        <f>IFERROR(IF(AND(J1542=$H$2*1,MAX(K$64:K1542)=MAX(L$64:L1542)),MAX(K$64:K1542)+1,""),"")</f>
        <v/>
      </c>
      <c r="L1543" s="104" t="str">
        <f>IFERROR(IF(AND($F1542/INDEX($F$64:$F1543,MATCH(MAX(M$64:M1543),M$64:M1543,0)-1)&lt;(1-$P$2),MAX(K$64:K1543)&gt;MAX(L$64:L1542)),MAX(K$64:K1543),""),"")</f>
        <v/>
      </c>
      <c r="M1543" s="104" t="str">
        <f>IFERROR(IF(E1543="","",IF(K1543&lt;&gt;"",MAX(M$64:M1542)+1,IF(AND($F1542/INDEX($F$64:$F1543,MATCH(MAX(M$64:M1542),M$64:M1542,0)-1)&gt;(1+$O$2),MAX(K$64:K1543)&gt;MAX(L$64:L1542)),MAX(M$64:M1542)+1,""))),"")</f>
        <v/>
      </c>
      <c r="N1543" s="91">
        <f t="shared" si="155"/>
        <v>21</v>
      </c>
      <c r="O1543" s="91" t="str">
        <f>IFERROR(IF(AND(N1542=$H$2*1,MAX(O$64:O1542)=MAX(P$64:P1542)),MAX(O$64:O1542)+1,""),"")</f>
        <v/>
      </c>
      <c r="P1543" s="91" t="str">
        <f>IFERROR(IF(MOD(MAX(Q$64:Q1543),10*MAX(O$64:O1543))&lt;=2,IF(AND(F1542/INDEX($F$64:$F1543,MATCH(MAX(O$64:O1543),O$64:O1543,0)-1)&lt;(1-$P$2),MAX(O$64:O1543)&gt;MAX(P$64:P1542)),MAX(O$64:O1543),""),IF(AND($F1542/INDEX($F$64:$F1543,MATCH(MAX(Q$64:Q1543),Q$64:Q1543,0)-1)&lt;(1-$P$2),MAX(O$64:O1543)&gt;MAX(P$64:P1542)),MAX(O$64:O1543),"")),"")</f>
        <v/>
      </c>
      <c r="Q1543" s="91" t="str">
        <f>IFERROR(IF(E1543="","",IF(O1543&lt;&gt;"",MAX(O$64:O1543)*10+1,IF(AND($F1542/INDEX($F$64:$F1543,MATCH(MAX(Q$64:Q1542),Q$64:Q1542,0)-1)&gt;(1+$O$2),MAX(O$64:O1543)&gt;MAX(P$64:P1542)),MAX(Q$64:Q1542)+1,""))),"")</f>
        <v/>
      </c>
    </row>
    <row r="1544" spans="1:17" x14ac:dyDescent="0.2">
      <c r="A1544" s="13">
        <f>HLOOKUP($E$2,历史数据!$V$3:$AE$5000,ROW(A1542),)</f>
        <v>605385</v>
      </c>
      <c r="B1544" s="41">
        <v>38784</v>
      </c>
      <c r="C1544" s="100">
        <f>IFERROR(IF(A1544&lt;&gt;0,MAX($C$4:C1543)+1,""),"")</f>
        <v>1529</v>
      </c>
      <c r="D1544" s="100"/>
      <c r="E1544" s="99">
        <f t="shared" si="156"/>
        <v>38799</v>
      </c>
      <c r="F1544" s="101">
        <f>IFERROR(VLOOKUP(E1544,历史数据!AH:AJ,3,),"")</f>
        <v>6.9981779168995297</v>
      </c>
      <c r="G1544" s="101">
        <f t="shared" si="152"/>
        <v>5.8450641192328723</v>
      </c>
      <c r="H1544" s="105">
        <f t="shared" si="153"/>
        <v>4.5166106756253654E-3</v>
      </c>
      <c r="I1544" s="101">
        <f>IFERROR(VLOOKUP(E1544,历史数据!AH:AJ,2,),"")</f>
        <v>6.3335464946241498</v>
      </c>
      <c r="J1544" s="104">
        <f t="shared" si="154"/>
        <v>22</v>
      </c>
      <c r="K1544" s="104" t="str">
        <f>IFERROR(IF(AND(J1543=$H$2*1,MAX(K$64:K1543)=MAX(L$64:L1543)),MAX(K$64:K1543)+1,""),"")</f>
        <v/>
      </c>
      <c r="L1544" s="104" t="str">
        <f>IFERROR(IF(AND($F1543/INDEX($F$64:$F1544,MATCH(MAX(M$64:M1544),M$64:M1544,0)-1)&lt;(1-$P$2),MAX(K$64:K1544)&gt;MAX(L$64:L1543)),MAX(K$64:K1544),""),"")</f>
        <v/>
      </c>
      <c r="M1544" s="104" t="str">
        <f>IFERROR(IF(E1544="","",IF(K1544&lt;&gt;"",MAX(M$64:M1543)+1,IF(AND($F1543/INDEX($F$64:$F1544,MATCH(MAX(M$64:M1543),M$64:M1543,0)-1)&gt;(1+$O$2),MAX(K$64:K1544)&gt;MAX(L$64:L1543)),MAX(M$64:M1543)+1,""))),"")</f>
        <v/>
      </c>
      <c r="N1544" s="91">
        <f t="shared" si="155"/>
        <v>22</v>
      </c>
      <c r="O1544" s="91" t="str">
        <f>IFERROR(IF(AND(N1543=$H$2*1,MAX(O$64:O1543)=MAX(P$64:P1543)),MAX(O$64:O1543)+1,""),"")</f>
        <v/>
      </c>
      <c r="P1544" s="91" t="str">
        <f>IFERROR(IF(MOD(MAX(Q$64:Q1544),10*MAX(O$64:O1544))&lt;=2,IF(AND(F1543/INDEX($F$64:$F1544,MATCH(MAX(O$64:O1544),O$64:O1544,0)-1)&lt;(1-$P$2),MAX(O$64:O1544)&gt;MAX(P$64:P1543)),MAX(O$64:O1544),""),IF(AND($F1543/INDEX($F$64:$F1544,MATCH(MAX(Q$64:Q1544),Q$64:Q1544,0)-1)&lt;(1-$P$2),MAX(O$64:O1544)&gt;MAX(P$64:P1543)),MAX(O$64:O1544),"")),"")</f>
        <v/>
      </c>
      <c r="Q1544" s="91" t="str">
        <f>IFERROR(IF(E1544="","",IF(O1544&lt;&gt;"",MAX(O$64:O1544)*10+1,IF(AND($F1543/INDEX($F$64:$F1544,MATCH(MAX(Q$64:Q1543),Q$64:Q1543,0)-1)&gt;(1+$O$2),MAX(O$64:O1544)&gt;MAX(P$64:P1543)),MAX(Q$64:Q1543)+1,""))),"")</f>
        <v/>
      </c>
    </row>
    <row r="1545" spans="1:17" x14ac:dyDescent="0.2">
      <c r="A1545" s="13">
        <f>HLOOKUP($E$2,历史数据!$V$3:$AE$5000,ROW(A1543),)</f>
        <v>952051</v>
      </c>
      <c r="B1545" s="41">
        <v>38785</v>
      </c>
      <c r="C1545" s="100">
        <f>IFERROR(IF(A1545&lt;&gt;0,MAX($C$4:C1544)+1,""),"")</f>
        <v>1530</v>
      </c>
      <c r="D1545" s="100"/>
      <c r="E1545" s="99">
        <f t="shared" si="156"/>
        <v>38800</v>
      </c>
      <c r="F1545" s="101">
        <f>IFERROR(VLOOKUP(E1545,历史数据!AH:AJ,3,),"")</f>
        <v>6.8026980868185296</v>
      </c>
      <c r="G1545" s="101">
        <f t="shared" si="152"/>
        <v>5.8678700994089867</v>
      </c>
      <c r="H1545" s="105">
        <f t="shared" si="153"/>
        <v>3.9017502136671212E-3</v>
      </c>
      <c r="I1545" s="101">
        <f>IFERROR(VLOOKUP(E1545,历史数据!AH:AJ,2,),"")</f>
        <v>6.9721139395553902</v>
      </c>
      <c r="J1545" s="104">
        <f t="shared" si="154"/>
        <v>23</v>
      </c>
      <c r="K1545" s="104" t="str">
        <f>IFERROR(IF(AND(J1544=$H$2*1,MAX(K$64:K1544)=MAX(L$64:L1544)),MAX(K$64:K1544)+1,""),"")</f>
        <v/>
      </c>
      <c r="L1545" s="104" t="str">
        <f>IFERROR(IF(AND($F1544/INDEX($F$64:$F1545,MATCH(MAX(M$64:M1545),M$64:M1545,0)-1)&lt;(1-$P$2),MAX(K$64:K1545)&gt;MAX(L$64:L1544)),MAX(K$64:K1545),""),"")</f>
        <v/>
      </c>
      <c r="M1545" s="104" t="str">
        <f>IFERROR(IF(E1545="","",IF(K1545&lt;&gt;"",MAX(M$64:M1544)+1,IF(AND($F1544/INDEX($F$64:$F1545,MATCH(MAX(M$64:M1544),M$64:M1544,0)-1)&gt;(1+$O$2),MAX(K$64:K1545)&gt;MAX(L$64:L1544)),MAX(M$64:M1544)+1,""))),"")</f>
        <v/>
      </c>
      <c r="N1545" s="91">
        <f t="shared" si="155"/>
        <v>23</v>
      </c>
      <c r="O1545" s="91" t="str">
        <f>IFERROR(IF(AND(N1544=$H$2*1,MAX(O$64:O1544)=MAX(P$64:P1544)),MAX(O$64:O1544)+1,""),"")</f>
        <v/>
      </c>
      <c r="P1545" s="91" t="str">
        <f>IFERROR(IF(MOD(MAX(Q$64:Q1545),10*MAX(O$64:O1545))&lt;=2,IF(AND(F1544/INDEX($F$64:$F1545,MATCH(MAX(O$64:O1545),O$64:O1545,0)-1)&lt;(1-$P$2),MAX(O$64:O1545)&gt;MAX(P$64:P1544)),MAX(O$64:O1545),""),IF(AND($F1544/INDEX($F$64:$F1545,MATCH(MAX(Q$64:Q1545),Q$64:Q1545,0)-1)&lt;(1-$P$2),MAX(O$64:O1545)&gt;MAX(P$64:P1544)),MAX(O$64:O1545),"")),"")</f>
        <v/>
      </c>
      <c r="Q1545" s="91" t="str">
        <f>IFERROR(IF(E1545="","",IF(O1545&lt;&gt;"",MAX(O$64:O1545)*10+1,IF(AND($F1544/INDEX($F$64:$F1545,MATCH(MAX(Q$64:Q1544),Q$64:Q1544,0)-1)&gt;(1+$O$2),MAX(O$64:O1545)&gt;MAX(P$64:P1544)),MAX(Q$64:Q1544)+1,""))),"")</f>
        <v/>
      </c>
    </row>
    <row r="1546" spans="1:17" x14ac:dyDescent="0.2">
      <c r="A1546" s="13">
        <f>HLOOKUP($E$2,历史数据!$V$3:$AE$5000,ROW(A1544),)</f>
        <v>2187702</v>
      </c>
      <c r="B1546" s="41">
        <v>38786</v>
      </c>
      <c r="C1546" s="100">
        <f>IFERROR(IF(A1546&lt;&gt;0,MAX($C$4:C1545)+1,""),"")</f>
        <v>1531</v>
      </c>
      <c r="D1546" s="100"/>
      <c r="E1546" s="99">
        <f t="shared" si="156"/>
        <v>38803</v>
      </c>
      <c r="F1546" s="101">
        <f>IFERROR(VLOOKUP(E1546,历史数据!AH:AJ,3,),"")</f>
        <v>6.9851459282274604</v>
      </c>
      <c r="G1546" s="101">
        <f t="shared" si="152"/>
        <v>5.8932824773195156</v>
      </c>
      <c r="H1546" s="105">
        <f t="shared" si="153"/>
        <v>4.3307669529166759E-3</v>
      </c>
      <c r="I1546" s="101">
        <f>IFERROR(VLOOKUP(E1546,历史数据!AH:AJ,2,),"")</f>
        <v>6.7766341094743998</v>
      </c>
      <c r="J1546" s="104">
        <f t="shared" si="154"/>
        <v>24</v>
      </c>
      <c r="K1546" s="104" t="str">
        <f>IFERROR(IF(AND(J1545=$H$2*1,MAX(K$64:K1545)=MAX(L$64:L1545)),MAX(K$64:K1545)+1,""),"")</f>
        <v/>
      </c>
      <c r="L1546" s="104" t="str">
        <f>IFERROR(IF(AND($F1545/INDEX($F$64:$F1546,MATCH(MAX(M$64:M1546),M$64:M1546,0)-1)&lt;(1-$P$2),MAX(K$64:K1546)&gt;MAX(L$64:L1545)),MAX(K$64:K1546),""),"")</f>
        <v/>
      </c>
      <c r="M1546" s="104" t="str">
        <f>IFERROR(IF(E1546="","",IF(K1546&lt;&gt;"",MAX(M$64:M1545)+1,IF(AND($F1545/INDEX($F$64:$F1546,MATCH(MAX(M$64:M1545),M$64:M1545,0)-1)&gt;(1+$O$2),MAX(K$64:K1546)&gt;MAX(L$64:L1545)),MAX(M$64:M1545)+1,""))),"")</f>
        <v/>
      </c>
      <c r="N1546" s="91">
        <f t="shared" si="155"/>
        <v>24</v>
      </c>
      <c r="O1546" s="91" t="str">
        <f>IFERROR(IF(AND(N1545=$H$2*1,MAX(O$64:O1545)=MAX(P$64:P1545)),MAX(O$64:O1545)+1,""),"")</f>
        <v/>
      </c>
      <c r="P1546" s="91" t="str">
        <f>IFERROR(IF(MOD(MAX(Q$64:Q1546),10*MAX(O$64:O1546))&lt;=2,IF(AND(F1545/INDEX($F$64:$F1546,MATCH(MAX(O$64:O1546),O$64:O1546,0)-1)&lt;(1-$P$2),MAX(O$64:O1546)&gt;MAX(P$64:P1545)),MAX(O$64:O1546),""),IF(AND($F1545/INDEX($F$64:$F1546,MATCH(MAX(Q$64:Q1546),Q$64:Q1546,0)-1)&lt;(1-$P$2),MAX(O$64:O1546)&gt;MAX(P$64:P1545)),MAX(O$64:O1546),"")),"")</f>
        <v/>
      </c>
      <c r="Q1546" s="91" t="str">
        <f>IFERROR(IF(E1546="","",IF(O1546&lt;&gt;"",MAX(O$64:O1546)*10+1,IF(AND($F1545/INDEX($F$64:$F1546,MATCH(MAX(Q$64:Q1545),Q$64:Q1545,0)-1)&gt;(1+$O$2),MAX(O$64:O1546)&gt;MAX(P$64:P1545)),MAX(Q$64:Q1545)+1,""))),"")</f>
        <v/>
      </c>
    </row>
    <row r="1547" spans="1:17" x14ac:dyDescent="0.2">
      <c r="A1547" s="13">
        <f>HLOOKUP($E$2,历史数据!$V$3:$AE$5000,ROW(A1545),)</f>
        <v>1772323</v>
      </c>
      <c r="B1547" s="41">
        <v>38789</v>
      </c>
      <c r="C1547" s="100">
        <f>IFERROR(IF(A1547&lt;&gt;0,MAX($C$4:C1546)+1,""),"")</f>
        <v>1532</v>
      </c>
      <c r="D1547" s="100"/>
      <c r="E1547" s="99">
        <f t="shared" si="156"/>
        <v>38804</v>
      </c>
      <c r="F1547" s="101">
        <f>IFERROR(VLOOKUP(E1547,历史数据!AH:AJ,3,),"")</f>
        <v>6.9851459282274604</v>
      </c>
      <c r="G1547" s="101">
        <f t="shared" si="152"/>
        <v>5.918912055041246</v>
      </c>
      <c r="H1547" s="105">
        <f t="shared" si="153"/>
        <v>4.3489477757712169E-3</v>
      </c>
      <c r="I1547" s="101">
        <f>IFERROR(VLOOKUP(E1547,历史数据!AH:AJ,2,),"")</f>
        <v>6.9460499622112604</v>
      </c>
      <c r="J1547" s="104">
        <f t="shared" si="154"/>
        <v>25</v>
      </c>
      <c r="K1547" s="104" t="str">
        <f>IFERROR(IF(AND(J1546=$H$2*1,MAX(K$64:K1546)=MAX(L$64:L1546)),MAX(K$64:K1546)+1,""),"")</f>
        <v/>
      </c>
      <c r="L1547" s="104" t="str">
        <f>IFERROR(IF(AND($F1546/INDEX($F$64:$F1547,MATCH(MAX(M$64:M1547),M$64:M1547,0)-1)&lt;(1-$P$2),MAX(K$64:K1547)&gt;MAX(L$64:L1546)),MAX(K$64:K1547),""),"")</f>
        <v/>
      </c>
      <c r="M1547" s="104" t="str">
        <f>IFERROR(IF(E1547="","",IF(K1547&lt;&gt;"",MAX(M$64:M1546)+1,IF(AND($F1546/INDEX($F$64:$F1547,MATCH(MAX(M$64:M1546),M$64:M1546,0)-1)&gt;(1+$O$2),MAX(K$64:K1547)&gt;MAX(L$64:L1546)),MAX(M$64:M1546)+1,""))),"")</f>
        <v/>
      </c>
      <c r="N1547" s="91">
        <f t="shared" si="155"/>
        <v>25</v>
      </c>
      <c r="O1547" s="91" t="str">
        <f>IFERROR(IF(AND(N1546=$H$2*1,MAX(O$64:O1546)=MAX(P$64:P1546)),MAX(O$64:O1546)+1,""),"")</f>
        <v/>
      </c>
      <c r="P1547" s="91" t="str">
        <f>IFERROR(IF(MOD(MAX(Q$64:Q1547),10*MAX(O$64:O1547))&lt;=2,IF(AND(F1546/INDEX($F$64:$F1547,MATCH(MAX(O$64:O1547),O$64:O1547,0)-1)&lt;(1-$P$2),MAX(O$64:O1547)&gt;MAX(P$64:P1546)),MAX(O$64:O1547),""),IF(AND($F1546/INDEX($F$64:$F1547,MATCH(MAX(Q$64:Q1547),Q$64:Q1547,0)-1)&lt;(1-$P$2),MAX(O$64:O1547)&gt;MAX(P$64:P1546)),MAX(O$64:O1547),"")),"")</f>
        <v/>
      </c>
      <c r="Q1547" s="91" t="str">
        <f>IFERROR(IF(E1547="","",IF(O1547&lt;&gt;"",MAX(O$64:O1547)*10+1,IF(AND($F1546/INDEX($F$64:$F1547,MATCH(MAX(Q$64:Q1546),Q$64:Q1546,0)-1)&gt;(1+$O$2),MAX(O$64:O1547)&gt;MAX(P$64:P1546)),MAX(Q$64:Q1546)+1,""))),"")</f>
        <v/>
      </c>
    </row>
    <row r="1548" spans="1:17" x14ac:dyDescent="0.2">
      <c r="A1548" s="13">
        <f>HLOOKUP($E$2,历史数据!$V$3:$AE$5000,ROW(A1546),)</f>
        <v>1399497</v>
      </c>
      <c r="B1548" s="41">
        <v>38790</v>
      </c>
      <c r="C1548" s="100">
        <f>IFERROR(IF(A1548&lt;&gt;0,MAX($C$4:C1547)+1,""),"")</f>
        <v>1533</v>
      </c>
      <c r="D1548" s="100"/>
      <c r="E1548" s="99">
        <f t="shared" si="156"/>
        <v>38805</v>
      </c>
      <c r="F1548" s="101">
        <f>IFERROR(VLOOKUP(E1548,历史数据!AH:AJ,3,),"")</f>
        <v>6.9851459282274604</v>
      </c>
      <c r="G1548" s="101">
        <f t="shared" si="152"/>
        <v>5.9447588325741778</v>
      </c>
      <c r="H1548" s="105">
        <f t="shared" si="153"/>
        <v>4.366812227074357E-3</v>
      </c>
      <c r="I1548" s="101">
        <f>IFERROR(VLOOKUP(E1548,历史数据!AH:AJ,2,),"")</f>
        <v>6.9590819508833297</v>
      </c>
      <c r="J1548" s="104">
        <f t="shared" si="154"/>
        <v>26</v>
      </c>
      <c r="K1548" s="104" t="str">
        <f>IFERROR(IF(AND(J1547=$H$2*1,MAX(K$64:K1547)=MAX(L$64:L1547)),MAX(K$64:K1547)+1,""),"")</f>
        <v/>
      </c>
      <c r="L1548" s="104" t="str">
        <f>IFERROR(IF(AND($F1547/INDEX($F$64:$F1548,MATCH(MAX(M$64:M1548),M$64:M1548,0)-1)&lt;(1-$P$2),MAX(K$64:K1548)&gt;MAX(L$64:L1547)),MAX(K$64:K1548),""),"")</f>
        <v/>
      </c>
      <c r="M1548" s="104" t="str">
        <f>IFERROR(IF(E1548="","",IF(K1548&lt;&gt;"",MAX(M$64:M1547)+1,IF(AND($F1547/INDEX($F$64:$F1548,MATCH(MAX(M$64:M1547),M$64:M1547,0)-1)&gt;(1+$O$2),MAX(K$64:K1548)&gt;MAX(L$64:L1547)),MAX(M$64:M1547)+1,""))),"")</f>
        <v/>
      </c>
      <c r="N1548" s="91">
        <f t="shared" si="155"/>
        <v>26</v>
      </c>
      <c r="O1548" s="91" t="str">
        <f>IFERROR(IF(AND(N1547=$H$2*1,MAX(O$64:O1547)=MAX(P$64:P1547)),MAX(O$64:O1547)+1,""),"")</f>
        <v/>
      </c>
      <c r="P1548" s="91" t="str">
        <f>IFERROR(IF(MOD(MAX(Q$64:Q1548),10*MAX(O$64:O1548))&lt;=2,IF(AND(F1547/INDEX($F$64:$F1548,MATCH(MAX(O$64:O1548),O$64:O1548,0)-1)&lt;(1-$P$2),MAX(O$64:O1548)&gt;MAX(P$64:P1547)),MAX(O$64:O1548),""),IF(AND($F1547/INDEX($F$64:$F1548,MATCH(MAX(Q$64:Q1548),Q$64:Q1548,0)-1)&lt;(1-$P$2),MAX(O$64:O1548)&gt;MAX(P$64:P1547)),MAX(O$64:O1548),"")),"")</f>
        <v/>
      </c>
      <c r="Q1548" s="91" t="str">
        <f>IFERROR(IF(E1548="","",IF(O1548&lt;&gt;"",MAX(O$64:O1548)*10+1,IF(AND($F1547/INDEX($F$64:$F1548,MATCH(MAX(Q$64:Q1547),Q$64:Q1547,0)-1)&gt;(1+$O$2),MAX(O$64:O1548)&gt;MAX(P$64:P1547)),MAX(Q$64:Q1547)+1,""))),"")</f>
        <v/>
      </c>
    </row>
    <row r="1549" spans="1:17" x14ac:dyDescent="0.2">
      <c r="A1549" s="13">
        <f>HLOOKUP($E$2,历史数据!$V$3:$AE$5000,ROW(A1547),)</f>
        <v>797299</v>
      </c>
      <c r="B1549" s="41">
        <v>38791</v>
      </c>
      <c r="C1549" s="100">
        <f>IFERROR(IF(A1549&lt;&gt;0,MAX($C$4:C1548)+1,""),"")</f>
        <v>1534</v>
      </c>
      <c r="D1549" s="100"/>
      <c r="E1549" s="99">
        <f t="shared" si="156"/>
        <v>38806</v>
      </c>
      <c r="F1549" s="101">
        <f>IFERROR(VLOOKUP(E1549,历史数据!AH:AJ,3,),"")</f>
        <v>7.0503058715877902</v>
      </c>
      <c r="G1549" s="101">
        <f t="shared" si="152"/>
        <v>5.9693024112399025</v>
      </c>
      <c r="H1549" s="105">
        <f t="shared" si="153"/>
        <v>4.1286079649252017E-3</v>
      </c>
      <c r="I1549" s="101">
        <f>IFERROR(VLOOKUP(E1549,历史数据!AH:AJ,2,),"")</f>
        <v>6.9069539961950603</v>
      </c>
      <c r="J1549" s="104">
        <f t="shared" si="154"/>
        <v>27</v>
      </c>
      <c r="K1549" s="104" t="str">
        <f>IFERROR(IF(AND(J1548=$H$2*1,MAX(K$64:K1548)=MAX(L$64:L1548)),MAX(K$64:K1548)+1,""),"")</f>
        <v/>
      </c>
      <c r="L1549" s="104" t="str">
        <f>IFERROR(IF(AND($F1548/INDEX($F$64:$F1549,MATCH(MAX(M$64:M1549),M$64:M1549,0)-1)&lt;(1-$P$2),MAX(K$64:K1549)&gt;MAX(L$64:L1548)),MAX(K$64:K1549),""),"")</f>
        <v/>
      </c>
      <c r="M1549" s="104" t="str">
        <f>IFERROR(IF(E1549="","",IF(K1549&lt;&gt;"",MAX(M$64:M1548)+1,IF(AND($F1548/INDEX($F$64:$F1549,MATCH(MAX(M$64:M1548),M$64:M1548,0)-1)&gt;(1+$O$2),MAX(K$64:K1549)&gt;MAX(L$64:L1548)),MAX(M$64:M1548)+1,""))),"")</f>
        <v/>
      </c>
      <c r="N1549" s="91">
        <f t="shared" si="155"/>
        <v>27</v>
      </c>
      <c r="O1549" s="91" t="str">
        <f>IFERROR(IF(AND(N1548=$H$2*1,MAX(O$64:O1548)=MAX(P$64:P1548)),MAX(O$64:O1548)+1,""),"")</f>
        <v/>
      </c>
      <c r="P1549" s="91" t="str">
        <f>IFERROR(IF(MOD(MAX(Q$64:Q1549),10*MAX(O$64:O1549))&lt;=2,IF(AND(F1548/INDEX($F$64:$F1549,MATCH(MAX(O$64:O1549),O$64:O1549,0)-1)&lt;(1-$P$2),MAX(O$64:O1549)&gt;MAX(P$64:P1548)),MAX(O$64:O1549),""),IF(AND($F1548/INDEX($F$64:$F1549,MATCH(MAX(Q$64:Q1549),Q$64:Q1549,0)-1)&lt;(1-$P$2),MAX(O$64:O1549)&gt;MAX(P$64:P1548)),MAX(O$64:O1549),"")),"")</f>
        <v/>
      </c>
      <c r="Q1549" s="91" t="str">
        <f>IFERROR(IF(E1549="","",IF(O1549&lt;&gt;"",MAX(O$64:O1549)*10+1,IF(AND($F1548/INDEX($F$64:$F1549,MATCH(MAX(Q$64:Q1548),Q$64:Q1548,0)-1)&gt;(1+$O$2),MAX(O$64:O1549)&gt;MAX(P$64:P1548)),MAX(Q$64:Q1548)+1,""))),"")</f>
        <v/>
      </c>
    </row>
    <row r="1550" spans="1:17" x14ac:dyDescent="0.2">
      <c r="A1550" s="13">
        <f>HLOOKUP($E$2,历史数据!$V$3:$AE$5000,ROW(A1548),)</f>
        <v>563325</v>
      </c>
      <c r="B1550" s="41">
        <v>38792</v>
      </c>
      <c r="C1550" s="100">
        <f>IFERROR(IF(A1550&lt;&gt;0,MAX($C$4:C1549)+1,""),"")</f>
        <v>1535</v>
      </c>
      <c r="D1550" s="100"/>
      <c r="E1550" s="99">
        <f t="shared" si="156"/>
        <v>38807</v>
      </c>
      <c r="F1550" s="101">
        <f>IFERROR(VLOOKUP(E1550,历史数据!AH:AJ,3,),"")</f>
        <v>7.1415297922922498</v>
      </c>
      <c r="G1550" s="101">
        <f t="shared" si="152"/>
        <v>5.9927599908496214</v>
      </c>
      <c r="H1550" s="105">
        <f t="shared" si="153"/>
        <v>3.929701997598567E-3</v>
      </c>
      <c r="I1550" s="101">
        <f>IFERROR(VLOOKUP(E1550,历史数据!AH:AJ,2,),"")</f>
        <v>7.0372738829157298</v>
      </c>
      <c r="J1550" s="104">
        <f t="shared" si="154"/>
        <v>28</v>
      </c>
      <c r="K1550" s="104" t="str">
        <f>IFERROR(IF(AND(J1549=$H$2*1,MAX(K$64:K1549)=MAX(L$64:L1549)),MAX(K$64:K1549)+1,""),"")</f>
        <v/>
      </c>
      <c r="L1550" s="104" t="str">
        <f>IFERROR(IF(AND($F1549/INDEX($F$64:$F1550,MATCH(MAX(M$64:M1550),M$64:M1550,0)-1)&lt;(1-$P$2),MAX(K$64:K1550)&gt;MAX(L$64:L1549)),MAX(K$64:K1550),""),"")</f>
        <v/>
      </c>
      <c r="M1550" s="104" t="str">
        <f>IFERROR(IF(E1550="","",IF(K1550&lt;&gt;"",MAX(M$64:M1549)+1,IF(AND($F1549/INDEX($F$64:$F1550,MATCH(MAX(M$64:M1549),M$64:M1549,0)-1)&gt;(1+$O$2),MAX(K$64:K1550)&gt;MAX(L$64:L1549)),MAX(M$64:M1549)+1,""))),"")</f>
        <v/>
      </c>
      <c r="N1550" s="91">
        <f t="shared" si="155"/>
        <v>28</v>
      </c>
      <c r="O1550" s="91" t="str">
        <f>IFERROR(IF(AND(N1549=$H$2*1,MAX(O$64:O1549)=MAX(P$64:P1549)),MAX(O$64:O1549)+1,""),"")</f>
        <v/>
      </c>
      <c r="P1550" s="91" t="str">
        <f>IFERROR(IF(MOD(MAX(Q$64:Q1550),10*MAX(O$64:O1550))&lt;=2,IF(AND(F1549/INDEX($F$64:$F1550,MATCH(MAX(O$64:O1550),O$64:O1550,0)-1)&lt;(1-$P$2),MAX(O$64:O1550)&gt;MAX(P$64:P1549)),MAX(O$64:O1550),""),IF(AND($F1549/INDEX($F$64:$F1550,MATCH(MAX(Q$64:Q1550),Q$64:Q1550,0)-1)&lt;(1-$P$2),MAX(O$64:O1550)&gt;MAX(P$64:P1549)),MAX(O$64:O1550),"")),"")</f>
        <v/>
      </c>
      <c r="Q1550" s="91" t="str">
        <f>IFERROR(IF(E1550="","",IF(O1550&lt;&gt;"",MAX(O$64:O1550)*10+1,IF(AND($F1549/INDEX($F$64:$F1550,MATCH(MAX(Q$64:Q1549),Q$64:Q1549,0)-1)&gt;(1+$O$2),MAX(O$64:O1550)&gt;MAX(P$64:P1549)),MAX(Q$64:Q1549)+1,""))),"")</f>
        <v/>
      </c>
    </row>
    <row r="1551" spans="1:17" x14ac:dyDescent="0.2">
      <c r="A1551" s="13">
        <f>HLOOKUP($E$2,历史数据!$V$3:$AE$5000,ROW(A1549),)</f>
        <v>717107</v>
      </c>
      <c r="B1551" s="41">
        <v>38793</v>
      </c>
      <c r="C1551" s="100">
        <f>IFERROR(IF(A1551&lt;&gt;0,MAX($C$4:C1550)+1,""),"")</f>
        <v>1536</v>
      </c>
      <c r="D1551" s="100"/>
      <c r="E1551" s="99">
        <f t="shared" si="156"/>
        <v>38810</v>
      </c>
      <c r="F1551" s="101">
        <f>IFERROR(VLOOKUP(E1551,历史数据!AH:AJ,3,),"")</f>
        <v>7.2718496790129201</v>
      </c>
      <c r="G1551" s="101">
        <f t="shared" si="152"/>
        <v>6.0203443668721617</v>
      </c>
      <c r="H1551" s="105">
        <f t="shared" si="153"/>
        <v>4.6029502373963194E-3</v>
      </c>
      <c r="I1551" s="101">
        <f>IFERROR(VLOOKUP(E1551,历史数据!AH:AJ,2,),"")</f>
        <v>7.1024338262760596</v>
      </c>
      <c r="J1551" s="104">
        <f t="shared" si="154"/>
        <v>29</v>
      </c>
      <c r="K1551" s="104" t="str">
        <f>IFERROR(IF(AND(J1550=$H$2*1,MAX(K$64:K1550)=MAX(L$64:L1550)),MAX(K$64:K1550)+1,""),"")</f>
        <v/>
      </c>
      <c r="L1551" s="104" t="str">
        <f>IFERROR(IF(AND($F1550/INDEX($F$64:$F1551,MATCH(MAX(M$64:M1551),M$64:M1551,0)-1)&lt;(1-$P$2),MAX(K$64:K1551)&gt;MAX(L$64:L1550)),MAX(K$64:K1551),""),"")</f>
        <v/>
      </c>
      <c r="M1551" s="104" t="str">
        <f>IFERROR(IF(E1551="","",IF(K1551&lt;&gt;"",MAX(M$64:M1550)+1,IF(AND($F1550/INDEX($F$64:$F1551,MATCH(MAX(M$64:M1550),M$64:M1550,0)-1)&gt;(1+$O$2),MAX(K$64:K1551)&gt;MAX(L$64:L1550)),MAX(M$64:M1550)+1,""))),"")</f>
        <v/>
      </c>
      <c r="N1551" s="91">
        <f t="shared" si="155"/>
        <v>29</v>
      </c>
      <c r="O1551" s="91" t="str">
        <f>IFERROR(IF(AND(N1550=$H$2*1,MAX(O$64:O1550)=MAX(P$64:P1550)),MAX(O$64:O1550)+1,""),"")</f>
        <v/>
      </c>
      <c r="P1551" s="91" t="str">
        <f>IFERROR(IF(MOD(MAX(Q$64:Q1551),10*MAX(O$64:O1551))&lt;=2,IF(AND(F1550/INDEX($F$64:$F1551,MATCH(MAX(O$64:O1551),O$64:O1551,0)-1)&lt;(1-$P$2),MAX(O$64:O1551)&gt;MAX(P$64:P1550)),MAX(O$64:O1551),""),IF(AND($F1550/INDEX($F$64:$F1551,MATCH(MAX(Q$64:Q1551),Q$64:Q1551,0)-1)&lt;(1-$P$2),MAX(O$64:O1551)&gt;MAX(P$64:P1550)),MAX(O$64:O1551),"")),"")</f>
        <v/>
      </c>
      <c r="Q1551" s="91" t="str">
        <f>IFERROR(IF(E1551="","",IF(O1551&lt;&gt;"",MAX(O$64:O1551)*10+1,IF(AND($F1550/INDEX($F$64:$F1551,MATCH(MAX(Q$64:Q1550),Q$64:Q1550,0)-1)&gt;(1+$O$2),MAX(O$64:O1551)&gt;MAX(P$64:P1550)),MAX(Q$64:Q1550)+1,""))),"")</f>
        <v/>
      </c>
    </row>
    <row r="1552" spans="1:17" x14ac:dyDescent="0.2">
      <c r="A1552" s="13">
        <f>HLOOKUP($E$2,历史数据!$V$3:$AE$5000,ROW(A1550),)</f>
        <v>591612</v>
      </c>
      <c r="B1552" s="41">
        <v>38796</v>
      </c>
      <c r="C1552" s="100">
        <f>IFERROR(IF(A1552&lt;&gt;0,MAX($C$4:C1551)+1,""),"")</f>
        <v>1537</v>
      </c>
      <c r="D1552" s="100"/>
      <c r="E1552" s="99">
        <f t="shared" si="156"/>
        <v>38811</v>
      </c>
      <c r="F1552" s="101">
        <f>IFERROR(VLOOKUP(E1552,历史数据!AH:AJ,3,),"")</f>
        <v>7.2457857016687797</v>
      </c>
      <c r="G1552" s="101">
        <f t="shared" si="152"/>
        <v>6.048797542139507</v>
      </c>
      <c r="H1552" s="105">
        <f t="shared" si="153"/>
        <v>4.7261707193881897E-3</v>
      </c>
      <c r="I1552" s="101">
        <f>IFERROR(VLOOKUP(E1552,历史数据!AH:AJ,2,),"")</f>
        <v>7.2979136563570499</v>
      </c>
      <c r="J1552" s="104">
        <f t="shared" si="154"/>
        <v>30</v>
      </c>
      <c r="K1552" s="104" t="str">
        <f>IFERROR(IF(AND(J1551=$H$2*1,MAX(K$64:K1551)=MAX(L$64:L1551)),MAX(K$64:K1551)+1,""),"")</f>
        <v/>
      </c>
      <c r="L1552" s="104" t="str">
        <f>IFERROR(IF(AND($F1551/INDEX($F$64:$F1552,MATCH(MAX(M$64:M1552),M$64:M1552,0)-1)&lt;(1-$P$2),MAX(K$64:K1552)&gt;MAX(L$64:L1551)),MAX(K$64:K1552),""),"")</f>
        <v/>
      </c>
      <c r="M1552" s="104" t="str">
        <f>IFERROR(IF(E1552="","",IF(K1552&lt;&gt;"",MAX(M$64:M1551)+1,IF(AND($F1551/INDEX($F$64:$F1552,MATCH(MAX(M$64:M1551),M$64:M1551,0)-1)&gt;(1+$O$2),MAX(K$64:K1552)&gt;MAX(L$64:L1551)),MAX(M$64:M1551)+1,""))),"")</f>
        <v/>
      </c>
      <c r="N1552" s="91">
        <f t="shared" si="155"/>
        <v>30</v>
      </c>
      <c r="O1552" s="91" t="str">
        <f>IFERROR(IF(AND(N1551=$H$2*1,MAX(O$64:O1551)=MAX(P$64:P1551)),MAX(O$64:O1551)+1,""),"")</f>
        <v/>
      </c>
      <c r="P1552" s="91" t="str">
        <f>IFERROR(IF(MOD(MAX(Q$64:Q1552),10*MAX(O$64:O1552))&lt;=2,IF(AND(F1551/INDEX($F$64:$F1552,MATCH(MAX(O$64:O1552),O$64:O1552,0)-1)&lt;(1-$P$2),MAX(O$64:O1552)&gt;MAX(P$64:P1551)),MAX(O$64:O1552),""),IF(AND($F1551/INDEX($F$64:$F1552,MATCH(MAX(Q$64:Q1552),Q$64:Q1552,0)-1)&lt;(1-$P$2),MAX(O$64:O1552)&gt;MAX(P$64:P1551)),MAX(O$64:O1552),"")),"")</f>
        <v/>
      </c>
      <c r="Q1552" s="91" t="str">
        <f>IFERROR(IF(E1552="","",IF(O1552&lt;&gt;"",MAX(O$64:O1552)*10+1,IF(AND($F1551/INDEX($F$64:$F1552,MATCH(MAX(Q$64:Q1551),Q$64:Q1551,0)-1)&gt;(1+$O$2),MAX(O$64:O1552)&gt;MAX(P$64:P1551)),MAX(Q$64:Q1551)+1,""))),"")</f>
        <v/>
      </c>
    </row>
    <row r="1553" spans="1:17" x14ac:dyDescent="0.2">
      <c r="A1553" s="13">
        <f>HLOOKUP($E$2,历史数据!$V$3:$AE$5000,ROW(A1551),)</f>
        <v>673625</v>
      </c>
      <c r="B1553" s="41">
        <v>38797</v>
      </c>
      <c r="C1553" s="100">
        <f>IFERROR(IF(A1553&lt;&gt;0,MAX($C$4:C1552)+1,""),"")</f>
        <v>1538</v>
      </c>
      <c r="D1553" s="100"/>
      <c r="E1553" s="99">
        <f t="shared" si="156"/>
        <v>38812</v>
      </c>
      <c r="F1553" s="101">
        <f>IFERROR(VLOOKUP(E1553,历史数据!AH:AJ,3,),"")</f>
        <v>7.2066897356525903</v>
      </c>
      <c r="G1553" s="101">
        <f t="shared" si="152"/>
        <v>6.0759475185396452</v>
      </c>
      <c r="H1553" s="105">
        <f t="shared" si="153"/>
        <v>4.4884915077740839E-3</v>
      </c>
      <c r="I1553" s="101">
        <f>IFERROR(VLOOKUP(E1553,历史数据!AH:AJ,2,),"")</f>
        <v>7.2718496790129201</v>
      </c>
      <c r="J1553" s="104">
        <f t="shared" si="154"/>
        <v>31</v>
      </c>
      <c r="K1553" s="104" t="str">
        <f>IFERROR(IF(AND(J1552=$H$2*1,MAX(K$64:K1552)=MAX(L$64:L1552)),MAX(K$64:K1552)+1,""),"")</f>
        <v/>
      </c>
      <c r="L1553" s="104" t="str">
        <f>IFERROR(IF(AND($F1552/INDEX($F$64:$F1553,MATCH(MAX(M$64:M1553),M$64:M1553,0)-1)&lt;(1-$P$2),MAX(K$64:K1553)&gt;MAX(L$64:L1552)),MAX(K$64:K1553),""),"")</f>
        <v/>
      </c>
      <c r="M1553" s="104" t="str">
        <f>IFERROR(IF(E1553="","",IF(K1553&lt;&gt;"",MAX(M$64:M1552)+1,IF(AND($F1552/INDEX($F$64:$F1553,MATCH(MAX(M$64:M1552),M$64:M1552,0)-1)&gt;(1+$O$2),MAX(K$64:K1553)&gt;MAX(L$64:L1552)),MAX(M$64:M1552)+1,""))),"")</f>
        <v/>
      </c>
      <c r="N1553" s="91">
        <f t="shared" si="155"/>
        <v>31</v>
      </c>
      <c r="O1553" s="91" t="str">
        <f>IFERROR(IF(AND(N1552=$H$2*1,MAX(O$64:O1552)=MAX(P$64:P1552)),MAX(O$64:O1552)+1,""),"")</f>
        <v/>
      </c>
      <c r="P1553" s="91" t="str">
        <f>IFERROR(IF(MOD(MAX(Q$64:Q1553),10*MAX(O$64:O1553))&lt;=2,IF(AND(F1552/INDEX($F$64:$F1553,MATCH(MAX(O$64:O1553),O$64:O1553,0)-1)&lt;(1-$P$2),MAX(O$64:O1553)&gt;MAX(P$64:P1552)),MAX(O$64:O1553),""),IF(AND($F1552/INDEX($F$64:$F1553,MATCH(MAX(Q$64:Q1553),Q$64:Q1553,0)-1)&lt;(1-$P$2),MAX(O$64:O1553)&gt;MAX(P$64:P1552)),MAX(O$64:O1553),"")),"")</f>
        <v/>
      </c>
      <c r="Q1553" s="91" t="str">
        <f>IFERROR(IF(E1553="","",IF(O1553&lt;&gt;"",MAX(O$64:O1553)*10+1,IF(AND($F1552/INDEX($F$64:$F1553,MATCH(MAX(Q$64:Q1552),Q$64:Q1552,0)-1)&gt;(1+$O$2),MAX(O$64:O1553)&gt;MAX(P$64:P1552)),MAX(Q$64:Q1552)+1,""))),"")</f>
        <v/>
      </c>
    </row>
    <row r="1554" spans="1:17" x14ac:dyDescent="0.2">
      <c r="A1554" s="13">
        <f>HLOOKUP($E$2,历史数据!$V$3:$AE$5000,ROW(A1552),)</f>
        <v>277565</v>
      </c>
      <c r="B1554" s="41">
        <v>38798</v>
      </c>
      <c r="C1554" s="100">
        <f>IFERROR(IF(A1554&lt;&gt;0,MAX($C$4:C1553)+1,""),"")</f>
        <v>1539</v>
      </c>
      <c r="D1554" s="100"/>
      <c r="E1554" s="99">
        <f t="shared" si="156"/>
        <v>38813</v>
      </c>
      <c r="F1554" s="101">
        <f>IFERROR(VLOOKUP(E1554,历史数据!AH:AJ,3,),"")</f>
        <v>7.11546581494812</v>
      </c>
      <c r="G1554" s="101">
        <f t="shared" si="152"/>
        <v>6.1013598964501732</v>
      </c>
      <c r="H1554" s="105">
        <f t="shared" si="153"/>
        <v>4.1824551369127327E-3</v>
      </c>
      <c r="I1554" s="101">
        <f>IFERROR(VLOOKUP(E1554,历史数据!AH:AJ,2,),"")</f>
        <v>7.1936577469805201</v>
      </c>
      <c r="J1554" s="104">
        <f t="shared" si="154"/>
        <v>32</v>
      </c>
      <c r="K1554" s="104" t="str">
        <f>IFERROR(IF(AND(J1553=$H$2*1,MAX(K$64:K1553)=MAX(L$64:L1553)),MAX(K$64:K1553)+1,""),"")</f>
        <v/>
      </c>
      <c r="L1554" s="104" t="str">
        <f>IFERROR(IF(AND($F1553/INDEX($F$64:$F1554,MATCH(MAX(M$64:M1554),M$64:M1554,0)-1)&lt;(1-$P$2),MAX(K$64:K1554)&gt;MAX(L$64:L1553)),MAX(K$64:K1554),""),"")</f>
        <v/>
      </c>
      <c r="M1554" s="104" t="str">
        <f>IFERROR(IF(E1554="","",IF(K1554&lt;&gt;"",MAX(M$64:M1553)+1,IF(AND($F1553/INDEX($F$64:$F1554,MATCH(MAX(M$64:M1553),M$64:M1553,0)-1)&gt;(1+$O$2),MAX(K$64:K1554)&gt;MAX(L$64:L1553)),MAX(M$64:M1553)+1,""))),"")</f>
        <v/>
      </c>
      <c r="N1554" s="91">
        <f t="shared" si="155"/>
        <v>32</v>
      </c>
      <c r="O1554" s="91" t="str">
        <f>IFERROR(IF(AND(N1553=$H$2*1,MAX(O$64:O1553)=MAX(P$64:P1553)),MAX(O$64:O1553)+1,""),"")</f>
        <v/>
      </c>
      <c r="P1554" s="91" t="str">
        <f>IFERROR(IF(MOD(MAX(Q$64:Q1554),10*MAX(O$64:O1554))&lt;=2,IF(AND(F1553/INDEX($F$64:$F1554,MATCH(MAX(O$64:O1554),O$64:O1554,0)-1)&lt;(1-$P$2),MAX(O$64:O1554)&gt;MAX(P$64:P1553)),MAX(O$64:O1554),""),IF(AND($F1553/INDEX($F$64:$F1554,MATCH(MAX(Q$64:Q1554),Q$64:Q1554,0)-1)&lt;(1-$P$2),MAX(O$64:O1554)&gt;MAX(P$64:P1553)),MAX(O$64:O1554),"")),"")</f>
        <v/>
      </c>
      <c r="Q1554" s="91" t="str">
        <f>IFERROR(IF(E1554="","",IF(O1554&lt;&gt;"",MAX(O$64:O1554)*10+1,IF(AND($F1553/INDEX($F$64:$F1554,MATCH(MAX(Q$64:Q1553),Q$64:Q1553,0)-1)&gt;(1+$O$2),MAX(O$64:O1554)&gt;MAX(P$64:P1553)),MAX(Q$64:Q1553)+1,""))),"")</f>
        <v/>
      </c>
    </row>
    <row r="1555" spans="1:17" x14ac:dyDescent="0.2">
      <c r="A1555" s="13">
        <f>HLOOKUP($E$2,历史数据!$V$3:$AE$5000,ROW(A1553),)</f>
        <v>1341856</v>
      </c>
      <c r="B1555" s="41">
        <v>38799</v>
      </c>
      <c r="C1555" s="100">
        <f>IFERROR(IF(A1555&lt;&gt;0,MAX($C$4:C1554)+1,""),"")</f>
        <v>1540</v>
      </c>
      <c r="D1555" s="100"/>
      <c r="E1555" s="99">
        <f t="shared" si="156"/>
        <v>38814</v>
      </c>
      <c r="F1555" s="101">
        <f>IFERROR(VLOOKUP(E1555,历史数据!AH:AJ,3,),"")</f>
        <v>7.0372738829157298</v>
      </c>
      <c r="G1555" s="101">
        <f t="shared" si="152"/>
        <v>6.1274238737943048</v>
      </c>
      <c r="H1555" s="105">
        <f t="shared" si="153"/>
        <v>4.2718308354987578E-3</v>
      </c>
      <c r="I1555" s="101">
        <f>IFERROR(VLOOKUP(E1555,历史数据!AH:AJ,2,),"")</f>
        <v>7.07636984893192</v>
      </c>
      <c r="J1555" s="104">
        <f t="shared" si="154"/>
        <v>33</v>
      </c>
      <c r="K1555" s="104" t="str">
        <f>IFERROR(IF(AND(J1554=$H$2*1,MAX(K$64:K1554)=MAX(L$64:L1554)),MAX(K$64:K1554)+1,""),"")</f>
        <v/>
      </c>
      <c r="L1555" s="104" t="str">
        <f>IFERROR(IF(AND($F1554/INDEX($F$64:$F1555,MATCH(MAX(M$64:M1555),M$64:M1555,0)-1)&lt;(1-$P$2),MAX(K$64:K1555)&gt;MAX(L$64:L1554)),MAX(K$64:K1555),""),"")</f>
        <v/>
      </c>
      <c r="M1555" s="104" t="str">
        <f>IFERROR(IF(E1555="","",IF(K1555&lt;&gt;"",MAX(M$64:M1554)+1,IF(AND($F1554/INDEX($F$64:$F1555,MATCH(MAX(M$64:M1554),M$64:M1554,0)-1)&gt;(1+$O$2),MAX(K$64:K1555)&gt;MAX(L$64:L1554)),MAX(M$64:M1554)+1,""))),"")</f>
        <v/>
      </c>
      <c r="N1555" s="91">
        <f t="shared" si="155"/>
        <v>33</v>
      </c>
      <c r="O1555" s="91" t="str">
        <f>IFERROR(IF(AND(N1554=$H$2*1,MAX(O$64:O1554)=MAX(P$64:P1554)),MAX(O$64:O1554)+1,""),"")</f>
        <v/>
      </c>
      <c r="P1555" s="91" t="str">
        <f>IFERROR(IF(MOD(MAX(Q$64:Q1555),10*MAX(O$64:O1555))&lt;=2,IF(AND(F1554/INDEX($F$64:$F1555,MATCH(MAX(O$64:O1555),O$64:O1555,0)-1)&lt;(1-$P$2),MAX(O$64:O1555)&gt;MAX(P$64:P1554)),MAX(O$64:O1555),""),IF(AND($F1554/INDEX($F$64:$F1555,MATCH(MAX(Q$64:Q1555),Q$64:Q1555,0)-1)&lt;(1-$P$2),MAX(O$64:O1555)&gt;MAX(P$64:P1554)),MAX(O$64:O1555),"")),"")</f>
        <v/>
      </c>
      <c r="Q1555" s="91" t="str">
        <f>IFERROR(IF(E1555="","",IF(O1555&lt;&gt;"",MAX(O$64:O1555)*10+1,IF(AND($F1554/INDEX($F$64:$F1555,MATCH(MAX(Q$64:Q1554),Q$64:Q1554,0)-1)&gt;(1+$O$2),MAX(O$64:O1555)&gt;MAX(P$64:P1554)),MAX(Q$64:Q1554)+1,""))),"")</f>
        <v/>
      </c>
    </row>
    <row r="1556" spans="1:17" x14ac:dyDescent="0.2">
      <c r="A1556" s="13">
        <f>HLOOKUP($E$2,历史数据!$V$3:$AE$5000,ROW(A1554),)</f>
        <v>1215916</v>
      </c>
      <c r="B1556" s="41">
        <v>38800</v>
      </c>
      <c r="C1556" s="100">
        <f>IFERROR(IF(A1556&lt;&gt;0,MAX($C$4:C1555)+1,""),"")</f>
        <v>1541</v>
      </c>
      <c r="D1556" s="100"/>
      <c r="E1556" s="99">
        <f t="shared" si="156"/>
        <v>38817</v>
      </c>
      <c r="F1556" s="101">
        <f>IFERROR(VLOOKUP(E1556,历史数据!AH:AJ,3,),"")</f>
        <v>7.1806257583084498</v>
      </c>
      <c r="G1556" s="101">
        <f t="shared" si="152"/>
        <v>6.1537050509496396</v>
      </c>
      <c r="H1556" s="105">
        <f t="shared" si="153"/>
        <v>4.2891070858888103E-3</v>
      </c>
      <c r="I1556" s="101">
        <f>IFERROR(VLOOKUP(E1556,历史数据!AH:AJ,2,),"")</f>
        <v>7.1024338262760596</v>
      </c>
      <c r="J1556" s="104">
        <f t="shared" si="154"/>
        <v>34</v>
      </c>
      <c r="K1556" s="104" t="str">
        <f>IFERROR(IF(AND(J1555=$H$2*1,MAX(K$64:K1555)=MAX(L$64:L1555)),MAX(K$64:K1555)+1,""),"")</f>
        <v/>
      </c>
      <c r="L1556" s="104" t="str">
        <f>IFERROR(IF(AND($F1555/INDEX($F$64:$F1556,MATCH(MAX(M$64:M1556),M$64:M1556,0)-1)&lt;(1-$P$2),MAX(K$64:K1556)&gt;MAX(L$64:L1555)),MAX(K$64:K1556),""),"")</f>
        <v/>
      </c>
      <c r="M1556" s="104" t="str">
        <f>IFERROR(IF(E1556="","",IF(K1556&lt;&gt;"",MAX(M$64:M1555)+1,IF(AND($F1555/INDEX($F$64:$F1556,MATCH(MAX(M$64:M1555),M$64:M1555,0)-1)&gt;(1+$O$2),MAX(K$64:K1556)&gt;MAX(L$64:L1555)),MAX(M$64:M1555)+1,""))),"")</f>
        <v/>
      </c>
      <c r="N1556" s="91">
        <f t="shared" si="155"/>
        <v>34</v>
      </c>
      <c r="O1556" s="91" t="str">
        <f>IFERROR(IF(AND(N1555=$H$2*1,MAX(O$64:O1555)=MAX(P$64:P1555)),MAX(O$64:O1555)+1,""),"")</f>
        <v/>
      </c>
      <c r="P1556" s="91" t="str">
        <f>IFERROR(IF(MOD(MAX(Q$64:Q1556),10*MAX(O$64:O1556))&lt;=2,IF(AND(F1555/INDEX($F$64:$F1556,MATCH(MAX(O$64:O1556),O$64:O1556,0)-1)&lt;(1-$P$2),MAX(O$64:O1556)&gt;MAX(P$64:P1555)),MAX(O$64:O1556),""),IF(AND($F1555/INDEX($F$64:$F1556,MATCH(MAX(Q$64:Q1556),Q$64:Q1556,0)-1)&lt;(1-$P$2),MAX(O$64:O1556)&gt;MAX(P$64:P1555)),MAX(O$64:O1556),"")),"")</f>
        <v/>
      </c>
      <c r="Q1556" s="91" t="str">
        <f>IFERROR(IF(E1556="","",IF(O1556&lt;&gt;"",MAX(O$64:O1556)*10+1,IF(AND($F1555/INDEX($F$64:$F1556,MATCH(MAX(Q$64:Q1555),Q$64:Q1555,0)-1)&gt;(1+$O$2),MAX(O$64:O1556)&gt;MAX(P$64:P1555)),MAX(Q$64:Q1555)+1,""))),"")</f>
        <v/>
      </c>
    </row>
    <row r="1557" spans="1:17" x14ac:dyDescent="0.2">
      <c r="A1557" s="13">
        <f>HLOOKUP($E$2,历史数据!$V$3:$AE$5000,ROW(A1555),)</f>
        <v>475257</v>
      </c>
      <c r="B1557" s="41">
        <v>38803</v>
      </c>
      <c r="C1557" s="100">
        <f>IFERROR(IF(A1557&lt;&gt;0,MAX($C$4:C1556)+1,""),"")</f>
        <v>1542</v>
      </c>
      <c r="D1557" s="100"/>
      <c r="E1557" s="99">
        <f t="shared" si="156"/>
        <v>38818</v>
      </c>
      <c r="F1557" s="101">
        <f>IFERROR(VLOOKUP(E1557,历史数据!AH:AJ,3,),"")</f>
        <v>7.07636984893192</v>
      </c>
      <c r="G1557" s="101">
        <f t="shared" si="152"/>
        <v>6.1775970301817589</v>
      </c>
      <c r="H1557" s="105">
        <f t="shared" si="153"/>
        <v>3.8825356487359741E-3</v>
      </c>
      <c r="I1557" s="101">
        <f>IFERROR(VLOOKUP(E1557,历史数据!AH:AJ,2,),"")</f>
        <v>7.1675937696363903</v>
      </c>
      <c r="J1557" s="104">
        <f t="shared" si="154"/>
        <v>35</v>
      </c>
      <c r="K1557" s="104" t="str">
        <f>IFERROR(IF(AND(J1556=$H$2*1,MAX(K$64:K1556)=MAX(L$64:L1556)),MAX(K$64:K1556)+1,""),"")</f>
        <v/>
      </c>
      <c r="L1557" s="104" t="str">
        <f>IFERROR(IF(AND($F1556/INDEX($F$64:$F1557,MATCH(MAX(M$64:M1557),M$64:M1557,0)-1)&lt;(1-$P$2),MAX(K$64:K1557)&gt;MAX(L$64:L1556)),MAX(K$64:K1557),""),"")</f>
        <v/>
      </c>
      <c r="M1557" s="104" t="str">
        <f>IFERROR(IF(E1557="","",IF(K1557&lt;&gt;"",MAX(M$64:M1556)+1,IF(AND($F1556/INDEX($F$64:$F1557,MATCH(MAX(M$64:M1556),M$64:M1556,0)-1)&gt;(1+$O$2),MAX(K$64:K1557)&gt;MAX(L$64:L1556)),MAX(M$64:M1556)+1,""))),"")</f>
        <v/>
      </c>
      <c r="N1557" s="91">
        <f t="shared" si="155"/>
        <v>35</v>
      </c>
      <c r="O1557" s="91" t="str">
        <f>IFERROR(IF(AND(N1556=$H$2*1,MAX(O$64:O1556)=MAX(P$64:P1556)),MAX(O$64:O1556)+1,""),"")</f>
        <v/>
      </c>
      <c r="P1557" s="91" t="str">
        <f>IFERROR(IF(MOD(MAX(Q$64:Q1557),10*MAX(O$64:O1557))&lt;=2,IF(AND(F1556/INDEX($F$64:$F1557,MATCH(MAX(O$64:O1557),O$64:O1557,0)-1)&lt;(1-$P$2),MAX(O$64:O1557)&gt;MAX(P$64:P1556)),MAX(O$64:O1557),""),IF(AND($F1556/INDEX($F$64:$F1557,MATCH(MAX(Q$64:Q1557),Q$64:Q1557,0)-1)&lt;(1-$P$2),MAX(O$64:O1557)&gt;MAX(P$64:P1556)),MAX(O$64:O1557),"")),"")</f>
        <v/>
      </c>
      <c r="Q1557" s="91" t="str">
        <f>IFERROR(IF(E1557="","",IF(O1557&lt;&gt;"",MAX(O$64:O1557)*10+1,IF(AND($F1556/INDEX($F$64:$F1557,MATCH(MAX(Q$64:Q1556),Q$64:Q1556,0)-1)&gt;(1+$O$2),MAX(O$64:O1557)&gt;MAX(P$64:P1556)),MAX(Q$64:Q1556)+1,""))),"")</f>
        <v/>
      </c>
    </row>
    <row r="1558" spans="1:17" x14ac:dyDescent="0.2">
      <c r="A1558" s="13">
        <f>HLOOKUP($E$2,历史数据!$V$3:$AE$5000,ROW(A1556),)</f>
        <v>820259</v>
      </c>
      <c r="B1558" s="41">
        <v>38804</v>
      </c>
      <c r="C1558" s="100">
        <f>IFERROR(IF(A1558&lt;&gt;0,MAX($C$4:C1557)+1,""),"")</f>
        <v>1543</v>
      </c>
      <c r="D1558" s="100"/>
      <c r="E1558" s="99">
        <f t="shared" si="156"/>
        <v>38819</v>
      </c>
      <c r="F1558" s="101">
        <f>IFERROR(VLOOKUP(E1558,历史数据!AH:AJ,3,),"")</f>
        <v>7.6106813844866403</v>
      </c>
      <c r="G1558" s="101">
        <f t="shared" si="152"/>
        <v>6.2099598020507232</v>
      </c>
      <c r="H1558" s="105">
        <f t="shared" si="153"/>
        <v>5.2387314534843021E-3</v>
      </c>
      <c r="I1558" s="101">
        <f>IFERROR(VLOOKUP(E1558,历史数据!AH:AJ,2,),"")</f>
        <v>7.1675937696363903</v>
      </c>
      <c r="J1558" s="104">
        <f t="shared" si="154"/>
        <v>36</v>
      </c>
      <c r="K1558" s="104" t="str">
        <f>IFERROR(IF(AND(J1557=$H$2*1,MAX(K$64:K1557)=MAX(L$64:L1557)),MAX(K$64:K1557)+1,""),"")</f>
        <v/>
      </c>
      <c r="L1558" s="104" t="str">
        <f>IFERROR(IF(AND($F1557/INDEX($F$64:$F1558,MATCH(MAX(M$64:M1558),M$64:M1558,0)-1)&lt;(1-$P$2),MAX(K$64:K1558)&gt;MAX(L$64:L1557)),MAX(K$64:K1558),""),"")</f>
        <v/>
      </c>
      <c r="M1558" s="104" t="str">
        <f>IFERROR(IF(E1558="","",IF(K1558&lt;&gt;"",MAX(M$64:M1557)+1,IF(AND($F1557/INDEX($F$64:$F1558,MATCH(MAX(M$64:M1557),M$64:M1557,0)-1)&gt;(1+$O$2),MAX(K$64:K1558)&gt;MAX(L$64:L1557)),MAX(M$64:M1557)+1,""))),"")</f>
        <v/>
      </c>
      <c r="N1558" s="91">
        <f t="shared" si="155"/>
        <v>36</v>
      </c>
      <c r="O1558" s="91" t="str">
        <f>IFERROR(IF(AND(N1557=$H$2*1,MAX(O$64:O1557)=MAX(P$64:P1557)),MAX(O$64:O1557)+1,""),"")</f>
        <v/>
      </c>
      <c r="P1558" s="91" t="str">
        <f>IFERROR(IF(MOD(MAX(Q$64:Q1558),10*MAX(O$64:O1558))&lt;=2,IF(AND(F1557/INDEX($F$64:$F1558,MATCH(MAX(O$64:O1558),O$64:O1558,0)-1)&lt;(1-$P$2),MAX(O$64:O1558)&gt;MAX(P$64:P1557)),MAX(O$64:O1558),""),IF(AND($F1557/INDEX($F$64:$F1558,MATCH(MAX(Q$64:Q1558),Q$64:Q1558,0)-1)&lt;(1-$P$2),MAX(O$64:O1558)&gt;MAX(P$64:P1557)),MAX(O$64:O1558),"")),"")</f>
        <v/>
      </c>
      <c r="Q1558" s="91" t="str">
        <f>IFERROR(IF(E1558="","",IF(O1558&lt;&gt;"",MAX(O$64:O1558)*10+1,IF(AND($F1557/INDEX($F$64:$F1558,MATCH(MAX(Q$64:Q1557),Q$64:Q1557,0)-1)&gt;(1+$O$2),MAX(O$64:O1558)&gt;MAX(P$64:P1557)),MAX(Q$64:Q1557)+1,""))),"")</f>
        <v/>
      </c>
    </row>
    <row r="1559" spans="1:17" x14ac:dyDescent="0.2">
      <c r="A1559" s="13">
        <f>HLOOKUP($E$2,历史数据!$V$3:$AE$5000,ROW(A1557),)</f>
        <v>1215510</v>
      </c>
      <c r="B1559" s="41">
        <v>38805</v>
      </c>
      <c r="C1559" s="100">
        <f>IFERROR(IF(A1559&lt;&gt;0,MAX($C$4:C1558)+1,""),"")</f>
        <v>1544</v>
      </c>
      <c r="D1559" s="100"/>
      <c r="E1559" s="99">
        <f t="shared" si="156"/>
        <v>38820</v>
      </c>
      <c r="F1559" s="101">
        <f>IFERROR(VLOOKUP(E1559,历史数据!AH:AJ,3,),"")</f>
        <v>7.2588176903408499</v>
      </c>
      <c r="G1559" s="101">
        <f t="shared" si="152"/>
        <v>6.2355893797724535</v>
      </c>
      <c r="H1559" s="105">
        <f t="shared" si="153"/>
        <v>4.1271728865728274E-3</v>
      </c>
      <c r="I1559" s="101">
        <f>IFERROR(VLOOKUP(E1559,历史数据!AH:AJ,2,),"")</f>
        <v>7.5324894524542403</v>
      </c>
      <c r="J1559" s="104">
        <f t="shared" si="154"/>
        <v>37</v>
      </c>
      <c r="K1559" s="104" t="str">
        <f>IFERROR(IF(AND(J1558=$H$2*1,MAX(K$64:K1558)=MAX(L$64:L1558)),MAX(K$64:K1558)+1,""),"")</f>
        <v/>
      </c>
      <c r="L1559" s="104" t="str">
        <f>IFERROR(IF(AND($F1558/INDEX($F$64:$F1559,MATCH(MAX(M$64:M1559),M$64:M1559,0)-1)&lt;(1-$P$2),MAX(K$64:K1559)&gt;MAX(L$64:L1558)),MAX(K$64:K1559),""),"")</f>
        <v/>
      </c>
      <c r="M1559" s="104" t="str">
        <f>IFERROR(IF(E1559="","",IF(K1559&lt;&gt;"",MAX(M$64:M1558)+1,IF(AND($F1558/INDEX($F$64:$F1559,MATCH(MAX(M$64:M1558),M$64:M1558,0)-1)&gt;(1+$O$2),MAX(K$64:K1559)&gt;MAX(L$64:L1558)),MAX(M$64:M1558)+1,""))),"")</f>
        <v/>
      </c>
      <c r="N1559" s="91">
        <f t="shared" si="155"/>
        <v>37</v>
      </c>
      <c r="O1559" s="91" t="str">
        <f>IFERROR(IF(AND(N1558=$H$2*1,MAX(O$64:O1558)=MAX(P$64:P1558)),MAX(O$64:O1558)+1,""),"")</f>
        <v/>
      </c>
      <c r="P1559" s="91" t="str">
        <f>IFERROR(IF(MOD(MAX(Q$64:Q1559),10*MAX(O$64:O1559))&lt;=2,IF(AND(F1558/INDEX($F$64:$F1559,MATCH(MAX(O$64:O1559),O$64:O1559,0)-1)&lt;(1-$P$2),MAX(O$64:O1559)&gt;MAX(P$64:P1558)),MAX(O$64:O1559),""),IF(AND($F1558/INDEX($F$64:$F1559,MATCH(MAX(Q$64:Q1559),Q$64:Q1559,0)-1)&lt;(1-$P$2),MAX(O$64:O1559)&gt;MAX(P$64:P1558)),MAX(O$64:O1559),"")),"")</f>
        <v/>
      </c>
      <c r="Q1559" s="91" t="str">
        <f>IFERROR(IF(E1559="","",IF(O1559&lt;&gt;"",MAX(O$64:O1559)*10+1,IF(AND($F1558/INDEX($F$64:$F1559,MATCH(MAX(Q$64:Q1558),Q$64:Q1558,0)-1)&gt;(1+$O$2),MAX(O$64:O1559)&gt;MAX(P$64:P1558)),MAX(Q$64:Q1558)+1,""))),"")</f>
        <v/>
      </c>
    </row>
    <row r="1560" spans="1:17" x14ac:dyDescent="0.2">
      <c r="A1560" s="13">
        <f>HLOOKUP($E$2,历史数据!$V$3:$AE$5000,ROW(A1558),)</f>
        <v>735350</v>
      </c>
      <c r="B1560" s="41">
        <v>38806</v>
      </c>
      <c r="C1560" s="100">
        <f>IFERROR(IF(A1560&lt;&gt;0,MAX($C$4:C1559)+1,""),"")</f>
        <v>1545</v>
      </c>
      <c r="D1560" s="100"/>
      <c r="E1560" s="99">
        <f t="shared" si="156"/>
        <v>38821</v>
      </c>
      <c r="F1560" s="101">
        <f>IFERROR(VLOOKUP(E1560,历史数据!AH:AJ,3,),"")</f>
        <v>7.3239776337011797</v>
      </c>
      <c r="G1560" s="101">
        <f t="shared" si="152"/>
        <v>6.2638253552285983</v>
      </c>
      <c r="H1560" s="105">
        <f t="shared" si="153"/>
        <v>4.5281967327321926E-3</v>
      </c>
      <c r="I1560" s="101">
        <f>IFERROR(VLOOKUP(E1560,历史数据!AH:AJ,2,),"")</f>
        <v>7.1675937696363903</v>
      </c>
      <c r="J1560" s="104">
        <f t="shared" si="154"/>
        <v>38</v>
      </c>
      <c r="K1560" s="104" t="str">
        <f>IFERROR(IF(AND(J1559=$H$2*1,MAX(K$64:K1559)=MAX(L$64:L1559)),MAX(K$64:K1559)+1,""),"")</f>
        <v/>
      </c>
      <c r="L1560" s="104" t="str">
        <f>IFERROR(IF(AND($F1559/INDEX($F$64:$F1560,MATCH(MAX(M$64:M1560),M$64:M1560,0)-1)&lt;(1-$P$2),MAX(K$64:K1560)&gt;MAX(L$64:L1559)),MAX(K$64:K1560),""),"")</f>
        <v/>
      </c>
      <c r="M1560" s="104" t="str">
        <f>IFERROR(IF(E1560="","",IF(K1560&lt;&gt;"",MAX(M$64:M1559)+1,IF(AND($F1559/INDEX($F$64:$F1560,MATCH(MAX(M$64:M1559),M$64:M1559,0)-1)&gt;(1+$O$2),MAX(K$64:K1560)&gt;MAX(L$64:L1559)),MAX(M$64:M1559)+1,""))),"")</f>
        <v/>
      </c>
      <c r="N1560" s="91">
        <f t="shared" si="155"/>
        <v>38</v>
      </c>
      <c r="O1560" s="91" t="str">
        <f>IFERROR(IF(AND(N1559=$H$2*1,MAX(O$64:O1559)=MAX(P$64:P1559)),MAX(O$64:O1559)+1,""),"")</f>
        <v/>
      </c>
      <c r="P1560" s="91" t="str">
        <f>IFERROR(IF(MOD(MAX(Q$64:Q1560),10*MAX(O$64:O1560))&lt;=2,IF(AND(F1559/INDEX($F$64:$F1560,MATCH(MAX(O$64:O1560),O$64:O1560,0)-1)&lt;(1-$P$2),MAX(O$64:O1560)&gt;MAX(P$64:P1559)),MAX(O$64:O1560),""),IF(AND($F1559/INDEX($F$64:$F1560,MATCH(MAX(Q$64:Q1560),Q$64:Q1560,0)-1)&lt;(1-$P$2),MAX(O$64:O1560)&gt;MAX(P$64:P1559)),MAX(O$64:O1560),"")),"")</f>
        <v/>
      </c>
      <c r="Q1560" s="91" t="str">
        <f>IFERROR(IF(E1560="","",IF(O1560&lt;&gt;"",MAX(O$64:O1560)*10+1,IF(AND($F1559/INDEX($F$64:$F1560,MATCH(MAX(Q$64:Q1559),Q$64:Q1559,0)-1)&gt;(1+$O$2),MAX(O$64:O1560)&gt;MAX(P$64:P1559)),MAX(Q$64:Q1559)+1,""))),"")</f>
        <v/>
      </c>
    </row>
    <row r="1561" spans="1:17" x14ac:dyDescent="0.2">
      <c r="A1561" s="13">
        <f>HLOOKUP($E$2,历史数据!$V$3:$AE$5000,ROW(A1559),)</f>
        <v>483805</v>
      </c>
      <c r="B1561" s="41">
        <v>38807</v>
      </c>
      <c r="C1561" s="100">
        <f>IFERROR(IF(A1561&lt;&gt;0,MAX($C$4:C1560)+1,""),"")</f>
        <v>1546</v>
      </c>
      <c r="D1561" s="100"/>
      <c r="E1561" s="99">
        <f t="shared" si="156"/>
        <v>38824</v>
      </c>
      <c r="F1561" s="101">
        <f>IFERROR(VLOOKUP(E1561,历史数据!AH:AJ,3,),"")</f>
        <v>7.4933934864380403</v>
      </c>
      <c r="G1561" s="101">
        <f t="shared" si="152"/>
        <v>6.2935817293631482</v>
      </c>
      <c r="H1561" s="105">
        <f t="shared" si="153"/>
        <v>4.7505114601753551E-3</v>
      </c>
      <c r="I1561" s="101">
        <f>IFERROR(VLOOKUP(E1561,历史数据!AH:AJ,2,),"")</f>
        <v>7.3109456450291104</v>
      </c>
      <c r="J1561" s="104">
        <f t="shared" si="154"/>
        <v>39</v>
      </c>
      <c r="K1561" s="104" t="str">
        <f>IFERROR(IF(AND(J1560=$H$2*1,MAX(K$64:K1560)=MAX(L$64:L1560)),MAX(K$64:K1560)+1,""),"")</f>
        <v/>
      </c>
      <c r="L1561" s="104" t="str">
        <f>IFERROR(IF(AND($F1560/INDEX($F$64:$F1561,MATCH(MAX(M$64:M1561),M$64:M1561,0)-1)&lt;(1-$P$2),MAX(K$64:K1561)&gt;MAX(L$64:L1560)),MAX(K$64:K1561),""),"")</f>
        <v/>
      </c>
      <c r="M1561" s="104" t="str">
        <f>IFERROR(IF(E1561="","",IF(K1561&lt;&gt;"",MAX(M$64:M1560)+1,IF(AND($F1560/INDEX($F$64:$F1561,MATCH(MAX(M$64:M1560),M$64:M1560,0)-1)&gt;(1+$O$2),MAX(K$64:K1561)&gt;MAX(L$64:L1560)),MAX(M$64:M1560)+1,""))),"")</f>
        <v/>
      </c>
      <c r="N1561" s="91">
        <f t="shared" si="155"/>
        <v>39</v>
      </c>
      <c r="O1561" s="91" t="str">
        <f>IFERROR(IF(AND(N1560=$H$2*1,MAX(O$64:O1560)=MAX(P$64:P1560)),MAX(O$64:O1560)+1,""),"")</f>
        <v/>
      </c>
      <c r="P1561" s="91" t="str">
        <f>IFERROR(IF(MOD(MAX(Q$64:Q1561),10*MAX(O$64:O1561))&lt;=2,IF(AND(F1560/INDEX($F$64:$F1561,MATCH(MAX(O$64:O1561),O$64:O1561,0)-1)&lt;(1-$P$2),MAX(O$64:O1561)&gt;MAX(P$64:P1560)),MAX(O$64:O1561),""),IF(AND($F1560/INDEX($F$64:$F1561,MATCH(MAX(Q$64:Q1561),Q$64:Q1561,0)-1)&lt;(1-$P$2),MAX(O$64:O1561)&gt;MAX(P$64:P1560)),MAX(O$64:O1561),"")),"")</f>
        <v/>
      </c>
      <c r="Q1561" s="91" t="str">
        <f>IFERROR(IF(E1561="","",IF(O1561&lt;&gt;"",MAX(O$64:O1561)*10+1,IF(AND($F1560/INDEX($F$64:$F1561,MATCH(MAX(Q$64:Q1560),Q$64:Q1560,0)-1)&gt;(1+$O$2),MAX(O$64:O1561)&gt;MAX(P$64:P1560)),MAX(Q$64:Q1560)+1,""))),"")</f>
        <v/>
      </c>
    </row>
    <row r="1562" spans="1:17" x14ac:dyDescent="0.2">
      <c r="A1562" s="13">
        <f>HLOOKUP($E$2,历史数据!$V$3:$AE$5000,ROW(A1560),)</f>
        <v>542059</v>
      </c>
      <c r="B1562" s="41">
        <v>38810</v>
      </c>
      <c r="C1562" s="100">
        <f>IFERROR(IF(A1562&lt;&gt;0,MAX($C$4:C1561)+1,""),"")</f>
        <v>1547</v>
      </c>
      <c r="D1562" s="100"/>
      <c r="E1562" s="99">
        <f t="shared" si="156"/>
        <v>38825</v>
      </c>
      <c r="F1562" s="101">
        <f>IFERROR(VLOOKUP(E1562,历史数据!AH:AJ,3,),"")</f>
        <v>7.2327537129967201</v>
      </c>
      <c r="G1562" s="101">
        <f t="shared" si="152"/>
        <v>6.3179081082176731</v>
      </c>
      <c r="H1562" s="105">
        <f t="shared" si="153"/>
        <v>3.8652678078412439E-3</v>
      </c>
      <c r="I1562" s="101">
        <f>IFERROR(VLOOKUP(E1562,历史数据!AH:AJ,2,),"")</f>
        <v>7.1675937696363903</v>
      </c>
      <c r="J1562" s="104">
        <f t="shared" si="154"/>
        <v>40</v>
      </c>
      <c r="K1562" s="104" t="str">
        <f>IFERROR(IF(AND(J1561=$H$2*1,MAX(K$64:K1561)=MAX(L$64:L1561)),MAX(K$64:K1561)+1,""),"")</f>
        <v/>
      </c>
      <c r="L1562" s="104" t="str">
        <f>IFERROR(IF(AND($F1561/INDEX($F$64:$F1562,MATCH(MAX(M$64:M1562),M$64:M1562,0)-1)&lt;(1-$P$2),MAX(K$64:K1562)&gt;MAX(L$64:L1561)),MAX(K$64:K1562),""),"")</f>
        <v/>
      </c>
      <c r="M1562" s="104" t="str">
        <f>IFERROR(IF(E1562="","",IF(K1562&lt;&gt;"",MAX(M$64:M1561)+1,IF(AND($F1561/INDEX($F$64:$F1562,MATCH(MAX(M$64:M1561),M$64:M1561,0)-1)&gt;(1+$O$2),MAX(K$64:K1562)&gt;MAX(L$64:L1561)),MAX(M$64:M1561)+1,""))),"")</f>
        <v/>
      </c>
      <c r="N1562" s="91">
        <f t="shared" si="155"/>
        <v>40</v>
      </c>
      <c r="O1562" s="91" t="str">
        <f>IFERROR(IF(AND(N1561=$H$2*1,MAX(O$64:O1561)=MAX(P$64:P1561)),MAX(O$64:O1561)+1,""),"")</f>
        <v/>
      </c>
      <c r="P1562" s="91" t="str">
        <f>IFERROR(IF(MOD(MAX(Q$64:Q1562),10*MAX(O$64:O1562))&lt;=2,IF(AND(F1561/INDEX($F$64:$F1562,MATCH(MAX(O$64:O1562),O$64:O1562,0)-1)&lt;(1-$P$2),MAX(O$64:O1562)&gt;MAX(P$64:P1561)),MAX(O$64:O1562),""),IF(AND($F1561/INDEX($F$64:$F1562,MATCH(MAX(Q$64:Q1562),Q$64:Q1562,0)-1)&lt;(1-$P$2),MAX(O$64:O1562)&gt;MAX(P$64:P1561)),MAX(O$64:O1562),"")),"")</f>
        <v/>
      </c>
      <c r="Q1562" s="91" t="str">
        <f>IFERROR(IF(E1562="","",IF(O1562&lt;&gt;"",MAX(O$64:O1562)*10+1,IF(AND($F1561/INDEX($F$64:$F1562,MATCH(MAX(Q$64:Q1561),Q$64:Q1561,0)-1)&gt;(1+$O$2),MAX(O$64:O1562)&gt;MAX(P$64:P1561)),MAX(Q$64:Q1561)+1,""))),"")</f>
        <v/>
      </c>
    </row>
    <row r="1563" spans="1:17" x14ac:dyDescent="0.2">
      <c r="A1563" s="13">
        <f>HLOOKUP($E$2,历史数据!$V$3:$AE$5000,ROW(A1561),)</f>
        <v>799425</v>
      </c>
      <c r="B1563" s="41">
        <v>38811</v>
      </c>
      <c r="C1563" s="100">
        <f>IFERROR(IF(A1563&lt;&gt;0,MAX($C$4:C1562)+1,""),"")</f>
        <v>1548</v>
      </c>
      <c r="D1563" s="100"/>
      <c r="E1563" s="99">
        <f t="shared" si="156"/>
        <v>38826</v>
      </c>
      <c r="F1563" s="101">
        <f>IFERROR(VLOOKUP(E1563,历史数据!AH:AJ,3,),"")</f>
        <v>7.4412655317497798</v>
      </c>
      <c r="G1563" s="101">
        <f t="shared" si="152"/>
        <v>6.3465784832962164</v>
      </c>
      <c r="H1563" s="105">
        <f t="shared" si="153"/>
        <v>4.5379537953791349E-3</v>
      </c>
      <c r="I1563" s="101">
        <f>IFERROR(VLOOKUP(E1563,历史数据!AH:AJ,2,),"")</f>
        <v>7.1675937696363903</v>
      </c>
      <c r="J1563" s="104">
        <f t="shared" si="154"/>
        <v>41</v>
      </c>
      <c r="K1563" s="104" t="str">
        <f>IFERROR(IF(AND(J1562=$H$2*1,MAX(K$64:K1562)=MAX(L$64:L1562)),MAX(K$64:K1562)+1,""),"")</f>
        <v/>
      </c>
      <c r="L1563" s="104" t="str">
        <f>IFERROR(IF(AND($F1562/INDEX($F$64:$F1563,MATCH(MAX(M$64:M1563),M$64:M1563,0)-1)&lt;(1-$P$2),MAX(K$64:K1563)&gt;MAX(L$64:L1562)),MAX(K$64:K1563),""),"")</f>
        <v/>
      </c>
      <c r="M1563" s="104" t="str">
        <f>IFERROR(IF(E1563="","",IF(K1563&lt;&gt;"",MAX(M$64:M1562)+1,IF(AND($F1562/INDEX($F$64:$F1563,MATCH(MAX(M$64:M1562),M$64:M1562,0)-1)&gt;(1+$O$2),MAX(K$64:K1563)&gt;MAX(L$64:L1562)),MAX(M$64:M1562)+1,""))),"")</f>
        <v/>
      </c>
      <c r="N1563" s="91">
        <f t="shared" si="155"/>
        <v>41</v>
      </c>
      <c r="O1563" s="91" t="str">
        <f>IFERROR(IF(AND(N1562=$H$2*1,MAX(O$64:O1562)=MAX(P$64:P1562)),MAX(O$64:O1562)+1,""),"")</f>
        <v/>
      </c>
      <c r="P1563" s="91" t="str">
        <f>IFERROR(IF(MOD(MAX(Q$64:Q1563),10*MAX(O$64:O1563))&lt;=2,IF(AND(F1562/INDEX($F$64:$F1563,MATCH(MAX(O$64:O1563),O$64:O1563,0)-1)&lt;(1-$P$2),MAX(O$64:O1563)&gt;MAX(P$64:P1562)),MAX(O$64:O1563),""),IF(AND($F1562/INDEX($F$64:$F1563,MATCH(MAX(Q$64:Q1563),Q$64:Q1563,0)-1)&lt;(1-$P$2),MAX(O$64:O1563)&gt;MAX(P$64:P1562)),MAX(O$64:O1563),"")),"")</f>
        <v/>
      </c>
      <c r="Q1563" s="91" t="str">
        <f>IFERROR(IF(E1563="","",IF(O1563&lt;&gt;"",MAX(O$64:O1563)*10+1,IF(AND($F1562/INDEX($F$64:$F1563,MATCH(MAX(Q$64:Q1562),Q$64:Q1562,0)-1)&gt;(1+$O$2),MAX(O$64:O1563)&gt;MAX(P$64:P1562)),MAX(Q$64:Q1562)+1,""))),"")</f>
        <v/>
      </c>
    </row>
    <row r="1564" spans="1:17" x14ac:dyDescent="0.2">
      <c r="A1564" s="13">
        <f>HLOOKUP($E$2,历史数据!$V$3:$AE$5000,ROW(A1562),)</f>
        <v>441820</v>
      </c>
      <c r="B1564" s="41">
        <v>38812</v>
      </c>
      <c r="C1564" s="100">
        <f>IFERROR(IF(A1564&lt;&gt;0,MAX($C$4:C1563)+1,""),"")</f>
        <v>1549</v>
      </c>
      <c r="D1564" s="100"/>
      <c r="E1564" s="99">
        <f t="shared" si="156"/>
        <v>38827</v>
      </c>
      <c r="F1564" s="101">
        <f>IFERROR(VLOOKUP(E1564,历史数据!AH:AJ,3,),"")</f>
        <v>7.2979136563570499</v>
      </c>
      <c r="G1564" s="101">
        <f t="shared" si="152"/>
        <v>6.3726424606403507</v>
      </c>
      <c r="H1564" s="105">
        <f t="shared" si="153"/>
        <v>4.1067761806985459E-3</v>
      </c>
      <c r="I1564" s="101">
        <f>IFERROR(VLOOKUP(E1564,历史数据!AH:AJ,2,),"")</f>
        <v>7.4021695657335798</v>
      </c>
      <c r="J1564" s="104">
        <f t="shared" si="154"/>
        <v>42</v>
      </c>
      <c r="K1564" s="104" t="str">
        <f>IFERROR(IF(AND(J1563=$H$2*1,MAX(K$64:K1563)=MAX(L$64:L1563)),MAX(K$64:K1563)+1,""),"")</f>
        <v/>
      </c>
      <c r="L1564" s="104" t="str">
        <f>IFERROR(IF(AND($F1563/INDEX($F$64:$F1564,MATCH(MAX(M$64:M1564),M$64:M1564,0)-1)&lt;(1-$P$2),MAX(K$64:K1564)&gt;MAX(L$64:L1563)),MAX(K$64:K1564),""),"")</f>
        <v/>
      </c>
      <c r="M1564" s="104" t="str">
        <f>IFERROR(IF(E1564="","",IF(K1564&lt;&gt;"",MAX(M$64:M1563)+1,IF(AND($F1563/INDEX($F$64:$F1564,MATCH(MAX(M$64:M1563),M$64:M1563,0)-1)&gt;(1+$O$2),MAX(K$64:K1564)&gt;MAX(L$64:L1563)),MAX(M$64:M1563)+1,""))),"")</f>
        <v/>
      </c>
      <c r="N1564" s="91">
        <f t="shared" si="155"/>
        <v>42</v>
      </c>
      <c r="O1564" s="91" t="str">
        <f>IFERROR(IF(AND(N1563=$H$2*1,MAX(O$64:O1563)=MAX(P$64:P1563)),MAX(O$64:O1563)+1,""),"")</f>
        <v/>
      </c>
      <c r="P1564" s="91" t="str">
        <f>IFERROR(IF(MOD(MAX(Q$64:Q1564),10*MAX(O$64:O1564))&lt;=2,IF(AND(F1563/INDEX($F$64:$F1564,MATCH(MAX(O$64:O1564),O$64:O1564,0)-1)&lt;(1-$P$2),MAX(O$64:O1564)&gt;MAX(P$64:P1563)),MAX(O$64:O1564),""),IF(AND($F1563/INDEX($F$64:$F1564,MATCH(MAX(Q$64:Q1564),Q$64:Q1564,0)-1)&lt;(1-$P$2),MAX(O$64:O1564)&gt;MAX(P$64:P1563)),MAX(O$64:O1564),"")),"")</f>
        <v/>
      </c>
      <c r="Q1564" s="91" t="str">
        <f>IFERROR(IF(E1564="","",IF(O1564&lt;&gt;"",MAX(O$64:O1564)*10+1,IF(AND($F1563/INDEX($F$64:$F1564,MATCH(MAX(Q$64:Q1563),Q$64:Q1563,0)-1)&gt;(1+$O$2),MAX(O$64:O1564)&gt;MAX(P$64:P1563)),MAX(Q$64:Q1563)+1,""))),"")</f>
        <v/>
      </c>
    </row>
    <row r="1565" spans="1:17" x14ac:dyDescent="0.2">
      <c r="A1565" s="13">
        <f>HLOOKUP($E$2,历史数据!$V$3:$AE$5000,ROW(A1563),)</f>
        <v>624400</v>
      </c>
      <c r="B1565" s="41">
        <v>38813</v>
      </c>
      <c r="C1565" s="100">
        <f>IFERROR(IF(A1565&lt;&gt;0,MAX($C$4:C1564)+1,""),"")</f>
        <v>1550</v>
      </c>
      <c r="D1565" s="100"/>
      <c r="E1565" s="99">
        <f t="shared" si="156"/>
        <v>38828</v>
      </c>
      <c r="F1565" s="101">
        <f>IFERROR(VLOOKUP(E1565,历史数据!AH:AJ,3,),"")</f>
        <v>7.4021695657335798</v>
      </c>
      <c r="G1565" s="101">
        <f t="shared" si="152"/>
        <v>6.3984892381732816</v>
      </c>
      <c r="H1565" s="105">
        <f t="shared" si="153"/>
        <v>4.055896387184621E-3</v>
      </c>
      <c r="I1565" s="101">
        <f>IFERROR(VLOOKUP(E1565,历史数据!AH:AJ,2,),"")</f>
        <v>7.2848816676849797</v>
      </c>
      <c r="J1565" s="104">
        <f t="shared" si="154"/>
        <v>43</v>
      </c>
      <c r="K1565" s="104" t="str">
        <f>IFERROR(IF(AND(J1564=$H$2*1,MAX(K$64:K1564)=MAX(L$64:L1564)),MAX(K$64:K1564)+1,""),"")</f>
        <v/>
      </c>
      <c r="L1565" s="104" t="str">
        <f>IFERROR(IF(AND($F1564/INDEX($F$64:$F1565,MATCH(MAX(M$64:M1565),M$64:M1565,0)-1)&lt;(1-$P$2),MAX(K$64:K1565)&gt;MAX(L$64:L1564)),MAX(K$64:K1565),""),"")</f>
        <v/>
      </c>
      <c r="M1565" s="104" t="str">
        <f>IFERROR(IF(E1565="","",IF(K1565&lt;&gt;"",MAX(M$64:M1564)+1,IF(AND($F1564/INDEX($F$64:$F1565,MATCH(MAX(M$64:M1564),M$64:M1564,0)-1)&gt;(1+$O$2),MAX(K$64:K1565)&gt;MAX(L$64:L1564)),MAX(M$64:M1564)+1,""))),"")</f>
        <v/>
      </c>
      <c r="N1565" s="91">
        <f t="shared" si="155"/>
        <v>43</v>
      </c>
      <c r="O1565" s="91" t="str">
        <f>IFERROR(IF(AND(N1564=$H$2*1,MAX(O$64:O1564)=MAX(P$64:P1564)),MAX(O$64:O1564)+1,""),"")</f>
        <v/>
      </c>
      <c r="P1565" s="91" t="str">
        <f>IFERROR(IF(MOD(MAX(Q$64:Q1565),10*MAX(O$64:O1565))&lt;=2,IF(AND(F1564/INDEX($F$64:$F1565,MATCH(MAX(O$64:O1565),O$64:O1565,0)-1)&lt;(1-$P$2),MAX(O$64:O1565)&gt;MAX(P$64:P1564)),MAX(O$64:O1565),""),IF(AND($F1564/INDEX($F$64:$F1565,MATCH(MAX(Q$64:Q1565),Q$64:Q1565,0)-1)&lt;(1-$P$2),MAX(O$64:O1565)&gt;MAX(P$64:P1564)),MAX(O$64:O1565),"")),"")</f>
        <v/>
      </c>
      <c r="Q1565" s="91" t="str">
        <f>IFERROR(IF(E1565="","",IF(O1565&lt;&gt;"",MAX(O$64:O1565)*10+1,IF(AND($F1564/INDEX($F$64:$F1565,MATCH(MAX(Q$64:Q1564),Q$64:Q1564,0)-1)&gt;(1+$O$2),MAX(O$64:O1565)&gt;MAX(P$64:P1564)),MAX(Q$64:Q1564)+1,""))),"")</f>
        <v/>
      </c>
    </row>
    <row r="1566" spans="1:17" x14ac:dyDescent="0.2">
      <c r="A1566" s="13">
        <f>HLOOKUP($E$2,历史数据!$V$3:$AE$5000,ROW(A1564),)</f>
        <v>661444</v>
      </c>
      <c r="B1566" s="41">
        <v>38814</v>
      </c>
      <c r="C1566" s="100">
        <f>IFERROR(IF(A1566&lt;&gt;0,MAX($C$4:C1565)+1,""),"")</f>
        <v>1551</v>
      </c>
      <c r="D1566" s="100"/>
      <c r="E1566" s="99">
        <f t="shared" si="156"/>
        <v>38831</v>
      </c>
      <c r="F1566" s="101">
        <f>IFERROR(VLOOKUP(E1566,历史数据!AH:AJ,3,),"")</f>
        <v>7.3630735997173797</v>
      </c>
      <c r="G1566" s="101">
        <f t="shared" si="152"/>
        <v>6.4239016160838105</v>
      </c>
      <c r="H1566" s="105">
        <f t="shared" si="153"/>
        <v>3.9716215757492623E-3</v>
      </c>
      <c r="I1566" s="101">
        <f>IFERROR(VLOOKUP(E1566,历史数据!AH:AJ,2,),"")</f>
        <v>7.2327537129967201</v>
      </c>
      <c r="J1566" s="104">
        <f t="shared" si="154"/>
        <v>44</v>
      </c>
      <c r="K1566" s="104" t="str">
        <f>IFERROR(IF(AND(J1565=$H$2*1,MAX(K$64:K1565)=MAX(L$64:L1565)),MAX(K$64:K1565)+1,""),"")</f>
        <v/>
      </c>
      <c r="L1566" s="104" t="str">
        <f>IFERROR(IF(AND($F1565/INDEX($F$64:$F1566,MATCH(MAX(M$64:M1566),M$64:M1566,0)-1)&lt;(1-$P$2),MAX(K$64:K1566)&gt;MAX(L$64:L1565)),MAX(K$64:K1566),""),"")</f>
        <v/>
      </c>
      <c r="M1566" s="104" t="str">
        <f>IFERROR(IF(E1566="","",IF(K1566&lt;&gt;"",MAX(M$64:M1565)+1,IF(AND($F1565/INDEX($F$64:$F1566,MATCH(MAX(M$64:M1565),M$64:M1565,0)-1)&gt;(1+$O$2),MAX(K$64:K1566)&gt;MAX(L$64:L1565)),MAX(M$64:M1565)+1,""))),"")</f>
        <v/>
      </c>
      <c r="N1566" s="91">
        <f t="shared" si="155"/>
        <v>44</v>
      </c>
      <c r="O1566" s="91" t="str">
        <f>IFERROR(IF(AND(N1565=$H$2*1,MAX(O$64:O1565)=MAX(P$64:P1565)),MAX(O$64:O1565)+1,""),"")</f>
        <v/>
      </c>
      <c r="P1566" s="91" t="str">
        <f>IFERROR(IF(MOD(MAX(Q$64:Q1566),10*MAX(O$64:O1566))&lt;=2,IF(AND(F1565/INDEX($F$64:$F1566,MATCH(MAX(O$64:O1566),O$64:O1566,0)-1)&lt;(1-$P$2),MAX(O$64:O1566)&gt;MAX(P$64:P1565)),MAX(O$64:O1566),""),IF(AND($F1565/INDEX($F$64:$F1566,MATCH(MAX(Q$64:Q1566),Q$64:Q1566,0)-1)&lt;(1-$P$2),MAX(O$64:O1566)&gt;MAX(P$64:P1565)),MAX(O$64:O1566),"")),"")</f>
        <v/>
      </c>
      <c r="Q1566" s="91" t="str">
        <f>IFERROR(IF(E1566="","",IF(O1566&lt;&gt;"",MAX(O$64:O1566)*10+1,IF(AND($F1565/INDEX($F$64:$F1566,MATCH(MAX(Q$64:Q1565),Q$64:Q1565,0)-1)&gt;(1+$O$2),MAX(O$64:O1566)&gt;MAX(P$64:P1565)),MAX(Q$64:Q1565)+1,""))),"")</f>
        <v/>
      </c>
    </row>
    <row r="1567" spans="1:17" x14ac:dyDescent="0.2">
      <c r="A1567" s="13">
        <f>HLOOKUP($E$2,历史数据!$V$3:$AE$5000,ROW(A1565),)</f>
        <v>862108</v>
      </c>
      <c r="B1567" s="41">
        <v>38817</v>
      </c>
      <c r="C1567" s="100">
        <f>IFERROR(IF(A1567&lt;&gt;0,MAX($C$4:C1566)+1,""),"")</f>
        <v>1552</v>
      </c>
      <c r="D1567" s="100"/>
      <c r="E1567" s="99">
        <f t="shared" si="156"/>
        <v>38832</v>
      </c>
      <c r="F1567" s="101">
        <f>IFERROR(VLOOKUP(E1567,历史数据!AH:AJ,3,),"")</f>
        <v>7.4282335430777104</v>
      </c>
      <c r="G1567" s="101">
        <f t="shared" si="152"/>
        <v>6.4508343926727481</v>
      </c>
      <c r="H1567" s="105">
        <f t="shared" si="153"/>
        <v>4.1925885853395517E-3</v>
      </c>
      <c r="I1567" s="101">
        <f>IFERROR(VLOOKUP(E1567,历史数据!AH:AJ,2,),"")</f>
        <v>7.1936577469805201</v>
      </c>
      <c r="J1567" s="104">
        <f t="shared" si="154"/>
        <v>45</v>
      </c>
      <c r="K1567" s="104" t="str">
        <f>IFERROR(IF(AND(J1566=$H$2*1,MAX(K$64:K1566)=MAX(L$64:L1566)),MAX(K$64:K1566)+1,""),"")</f>
        <v/>
      </c>
      <c r="L1567" s="104" t="str">
        <f>IFERROR(IF(AND($F1566/INDEX($F$64:$F1567,MATCH(MAX(M$64:M1567),M$64:M1567,0)-1)&lt;(1-$P$2),MAX(K$64:K1567)&gt;MAX(L$64:L1566)),MAX(K$64:K1567),""),"")</f>
        <v/>
      </c>
      <c r="M1567" s="104" t="str">
        <f>IFERROR(IF(E1567="","",IF(K1567&lt;&gt;"",MAX(M$64:M1566)+1,IF(AND($F1566/INDEX($F$64:$F1567,MATCH(MAX(M$64:M1566),M$64:M1566,0)-1)&gt;(1+$O$2),MAX(K$64:K1567)&gt;MAX(L$64:L1566)),MAX(M$64:M1566)+1,""))),"")</f>
        <v/>
      </c>
      <c r="N1567" s="91">
        <f t="shared" si="155"/>
        <v>45</v>
      </c>
      <c r="O1567" s="91" t="str">
        <f>IFERROR(IF(AND(N1566=$H$2*1,MAX(O$64:O1566)=MAX(P$64:P1566)),MAX(O$64:O1566)+1,""),"")</f>
        <v/>
      </c>
      <c r="P1567" s="91" t="str">
        <f>IFERROR(IF(MOD(MAX(Q$64:Q1567),10*MAX(O$64:O1567))&lt;=2,IF(AND(F1566/INDEX($F$64:$F1567,MATCH(MAX(O$64:O1567),O$64:O1567,0)-1)&lt;(1-$P$2),MAX(O$64:O1567)&gt;MAX(P$64:P1566)),MAX(O$64:O1567),""),IF(AND($F1566/INDEX($F$64:$F1567,MATCH(MAX(Q$64:Q1567),Q$64:Q1567,0)-1)&lt;(1-$P$2),MAX(O$64:O1567)&gt;MAX(P$64:P1566)),MAX(O$64:O1567),"")),"")</f>
        <v/>
      </c>
      <c r="Q1567" s="91" t="str">
        <f>IFERROR(IF(E1567="","",IF(O1567&lt;&gt;"",MAX(O$64:O1567)*10+1,IF(AND($F1566/INDEX($F$64:$F1567,MATCH(MAX(Q$64:Q1566),Q$64:Q1566,0)-1)&gt;(1+$O$2),MAX(O$64:O1567)&gt;MAX(P$64:P1566)),MAX(Q$64:Q1566)+1,""))),"")</f>
        <v/>
      </c>
    </row>
    <row r="1568" spans="1:17" x14ac:dyDescent="0.2">
      <c r="A1568" s="13">
        <f>HLOOKUP($E$2,历史数据!$V$3:$AE$5000,ROW(A1566),)</f>
        <v>261500</v>
      </c>
      <c r="B1568" s="41">
        <v>38818</v>
      </c>
      <c r="C1568" s="100">
        <f>IFERROR(IF(A1568&lt;&gt;0,MAX($C$4:C1567)+1,""),"")</f>
        <v>1553</v>
      </c>
      <c r="D1568" s="100"/>
      <c r="E1568" s="99">
        <f t="shared" si="156"/>
        <v>38833</v>
      </c>
      <c r="F1568" s="101">
        <f>IFERROR(VLOOKUP(E1568,历史数据!AH:AJ,3,),"")</f>
        <v>7.3239776337011797</v>
      </c>
      <c r="G1568" s="101">
        <f t="shared" si="152"/>
        <v>6.4764639703944775</v>
      </c>
      <c r="H1568" s="105">
        <f t="shared" si="153"/>
        <v>3.9730639730639616E-3</v>
      </c>
      <c r="I1568" s="101">
        <f>IFERROR(VLOOKUP(E1568,历史数据!AH:AJ,2,),"")</f>
        <v>7.3630735997173797</v>
      </c>
      <c r="J1568" s="104">
        <f t="shared" si="154"/>
        <v>46</v>
      </c>
      <c r="K1568" s="104" t="str">
        <f>IFERROR(IF(AND(J1567=$H$2*1,MAX(K$64:K1567)=MAX(L$64:L1567)),MAX(K$64:K1567)+1,""),"")</f>
        <v/>
      </c>
      <c r="L1568" s="104" t="str">
        <f>IFERROR(IF(AND($F1567/INDEX($F$64:$F1568,MATCH(MAX(M$64:M1568),M$64:M1568,0)-1)&lt;(1-$P$2),MAX(K$64:K1568)&gt;MAX(L$64:L1567)),MAX(K$64:K1568),""),"")</f>
        <v/>
      </c>
      <c r="M1568" s="104" t="str">
        <f>IFERROR(IF(E1568="","",IF(K1568&lt;&gt;"",MAX(M$64:M1567)+1,IF(AND($F1567/INDEX($F$64:$F1568,MATCH(MAX(M$64:M1567),M$64:M1567,0)-1)&gt;(1+$O$2),MAX(K$64:K1568)&gt;MAX(L$64:L1567)),MAX(M$64:M1567)+1,""))),"")</f>
        <v/>
      </c>
      <c r="N1568" s="91">
        <f t="shared" si="155"/>
        <v>46</v>
      </c>
      <c r="O1568" s="91" t="str">
        <f>IFERROR(IF(AND(N1567=$H$2*1,MAX(O$64:O1567)=MAX(P$64:P1567)),MAX(O$64:O1567)+1,""),"")</f>
        <v/>
      </c>
      <c r="P1568" s="91" t="str">
        <f>IFERROR(IF(MOD(MAX(Q$64:Q1568),10*MAX(O$64:O1568))&lt;=2,IF(AND(F1567/INDEX($F$64:$F1568,MATCH(MAX(O$64:O1568),O$64:O1568,0)-1)&lt;(1-$P$2),MAX(O$64:O1568)&gt;MAX(P$64:P1567)),MAX(O$64:O1568),""),IF(AND($F1567/INDEX($F$64:$F1568,MATCH(MAX(Q$64:Q1568),Q$64:Q1568,0)-1)&lt;(1-$P$2),MAX(O$64:O1568)&gt;MAX(P$64:P1567)),MAX(O$64:O1568),"")),"")</f>
        <v/>
      </c>
      <c r="Q1568" s="91" t="str">
        <f>IFERROR(IF(E1568="","",IF(O1568&lt;&gt;"",MAX(O$64:O1568)*10+1,IF(AND($F1567/INDEX($F$64:$F1568,MATCH(MAX(Q$64:Q1567),Q$64:Q1567,0)-1)&gt;(1+$O$2),MAX(O$64:O1568)&gt;MAX(P$64:P1567)),MAX(Q$64:Q1567)+1,""))),"")</f>
        <v/>
      </c>
    </row>
    <row r="1569" spans="1:17" x14ac:dyDescent="0.2">
      <c r="A1569" s="13">
        <f>HLOOKUP($E$2,历史数据!$V$3:$AE$5000,ROW(A1567),)</f>
        <v>1166446</v>
      </c>
      <c r="B1569" s="41">
        <v>38819</v>
      </c>
      <c r="C1569" s="100">
        <f>IFERROR(IF(A1569&lt;&gt;0,MAX($C$4:C1568)+1,""),"")</f>
        <v>1554</v>
      </c>
      <c r="D1569" s="100"/>
      <c r="E1569" s="99">
        <f t="shared" si="156"/>
        <v>38834</v>
      </c>
      <c r="F1569" s="101">
        <f>IFERROR(VLOOKUP(E1569,历史数据!AH:AJ,3,),"")</f>
        <v>7.4673295090939096</v>
      </c>
      <c r="G1569" s="101">
        <f t="shared" si="152"/>
        <v>6.5046999458506223</v>
      </c>
      <c r="H1569" s="105">
        <f t="shared" si="153"/>
        <v>4.3597826816019758E-3</v>
      </c>
      <c r="I1569" s="101">
        <f>IFERROR(VLOOKUP(E1569,历史数据!AH:AJ,2,),"")</f>
        <v>7.4152015544056402</v>
      </c>
      <c r="J1569" s="104">
        <f t="shared" si="154"/>
        <v>47</v>
      </c>
      <c r="K1569" s="104" t="str">
        <f>IFERROR(IF(AND(J1568=$H$2*1,MAX(K$64:K1568)=MAX(L$64:L1568)),MAX(K$64:K1568)+1,""),"")</f>
        <v/>
      </c>
      <c r="L1569" s="104" t="str">
        <f>IFERROR(IF(AND($F1568/INDEX($F$64:$F1569,MATCH(MAX(M$64:M1569),M$64:M1569,0)-1)&lt;(1-$P$2),MAX(K$64:K1569)&gt;MAX(L$64:L1568)),MAX(K$64:K1569),""),"")</f>
        <v/>
      </c>
      <c r="M1569" s="104" t="str">
        <f>IFERROR(IF(E1569="","",IF(K1569&lt;&gt;"",MAX(M$64:M1568)+1,IF(AND($F1568/INDEX($F$64:$F1569,MATCH(MAX(M$64:M1568),M$64:M1568,0)-1)&gt;(1+$O$2),MAX(K$64:K1569)&gt;MAX(L$64:L1568)),MAX(M$64:M1568)+1,""))),"")</f>
        <v/>
      </c>
      <c r="N1569" s="91">
        <f t="shared" si="155"/>
        <v>47</v>
      </c>
      <c r="O1569" s="91" t="str">
        <f>IFERROR(IF(AND(N1568=$H$2*1,MAX(O$64:O1568)=MAX(P$64:P1568)),MAX(O$64:O1568)+1,""),"")</f>
        <v/>
      </c>
      <c r="P1569" s="91" t="str">
        <f>IFERROR(IF(MOD(MAX(Q$64:Q1569),10*MAX(O$64:O1569))&lt;=2,IF(AND(F1568/INDEX($F$64:$F1569,MATCH(MAX(O$64:O1569),O$64:O1569,0)-1)&lt;(1-$P$2),MAX(O$64:O1569)&gt;MAX(P$64:P1568)),MAX(O$64:O1569),""),IF(AND($F1568/INDEX($F$64:$F1569,MATCH(MAX(Q$64:Q1569),Q$64:Q1569,0)-1)&lt;(1-$P$2),MAX(O$64:O1569)&gt;MAX(P$64:P1568)),MAX(O$64:O1569),"")),"")</f>
        <v/>
      </c>
      <c r="Q1569" s="91" t="str">
        <f>IFERROR(IF(E1569="","",IF(O1569&lt;&gt;"",MAX(O$64:O1569)*10+1,IF(AND($F1568/INDEX($F$64:$F1569,MATCH(MAX(Q$64:Q1568),Q$64:Q1568,0)-1)&gt;(1+$O$2),MAX(O$64:O1569)&gt;MAX(P$64:P1568)),MAX(Q$64:Q1568)+1,""))),"")</f>
        <v/>
      </c>
    </row>
    <row r="1570" spans="1:17" x14ac:dyDescent="0.2">
      <c r="A1570" s="13">
        <f>HLOOKUP($E$2,历史数据!$V$3:$AE$5000,ROW(A1568),)</f>
        <v>506800</v>
      </c>
      <c r="B1570" s="41">
        <v>38820</v>
      </c>
      <c r="C1570" s="100">
        <f>IFERROR(IF(A1570&lt;&gt;0,MAX($C$4:C1569)+1,""),"")</f>
        <v>1555</v>
      </c>
      <c r="D1570" s="100"/>
      <c r="E1570" s="99">
        <f t="shared" si="156"/>
        <v>38835</v>
      </c>
      <c r="F1570" s="101">
        <f>IFERROR(VLOOKUP(E1570,历史数据!AH:AJ,3,),"")</f>
        <v>7.4282335430777104</v>
      </c>
      <c r="G1570" s="101">
        <f t="shared" si="152"/>
        <v>6.5346735197963737</v>
      </c>
      <c r="H1570" s="105">
        <f t="shared" si="153"/>
        <v>4.6079871777746639E-3</v>
      </c>
      <c r="I1570" s="101">
        <f>IFERROR(VLOOKUP(E1570,历史数据!AH:AJ,2,),"")</f>
        <v>6.78966609814647</v>
      </c>
      <c r="J1570" s="104">
        <f t="shared" si="154"/>
        <v>48</v>
      </c>
      <c r="K1570" s="104" t="str">
        <f>IFERROR(IF(AND(J1569=$H$2*1,MAX(K$64:K1569)=MAX(L$64:L1569)),MAX(K$64:K1569)+1,""),"")</f>
        <v/>
      </c>
      <c r="L1570" s="104" t="str">
        <f>IFERROR(IF(AND($F1569/INDEX($F$64:$F1570,MATCH(MAX(M$64:M1570),M$64:M1570,0)-1)&lt;(1-$P$2),MAX(K$64:K1570)&gt;MAX(L$64:L1569)),MAX(K$64:K1570),""),"")</f>
        <v/>
      </c>
      <c r="M1570" s="104" t="str">
        <f>IFERROR(IF(E1570="","",IF(K1570&lt;&gt;"",MAX(M$64:M1569)+1,IF(AND($F1569/INDEX($F$64:$F1570,MATCH(MAX(M$64:M1569),M$64:M1569,0)-1)&gt;(1+$O$2),MAX(K$64:K1570)&gt;MAX(L$64:L1569)),MAX(M$64:M1569)+1,""))),"")</f>
        <v/>
      </c>
      <c r="N1570" s="91">
        <f t="shared" si="155"/>
        <v>48</v>
      </c>
      <c r="O1570" s="91" t="str">
        <f>IFERROR(IF(AND(N1569=$H$2*1,MAX(O$64:O1569)=MAX(P$64:P1569)),MAX(O$64:O1569)+1,""),"")</f>
        <v/>
      </c>
      <c r="P1570" s="91" t="str">
        <f>IFERROR(IF(MOD(MAX(Q$64:Q1570),10*MAX(O$64:O1570))&lt;=2,IF(AND(F1569/INDEX($F$64:$F1570,MATCH(MAX(O$64:O1570),O$64:O1570,0)-1)&lt;(1-$P$2),MAX(O$64:O1570)&gt;MAX(P$64:P1569)),MAX(O$64:O1570),""),IF(AND($F1569/INDEX($F$64:$F1570,MATCH(MAX(Q$64:Q1570),Q$64:Q1570,0)-1)&lt;(1-$P$2),MAX(O$64:O1570)&gt;MAX(P$64:P1569)),MAX(O$64:O1570),"")),"")</f>
        <v/>
      </c>
      <c r="Q1570" s="91" t="str">
        <f>IFERROR(IF(E1570="","",IF(O1570&lt;&gt;"",MAX(O$64:O1570)*10+1,IF(AND($F1569/INDEX($F$64:$F1570,MATCH(MAX(Q$64:Q1569),Q$64:Q1569,0)-1)&gt;(1+$O$2),MAX(O$64:O1570)&gt;MAX(P$64:P1569)),MAX(Q$64:Q1569)+1,""))),"")</f>
        <v/>
      </c>
    </row>
    <row r="1571" spans="1:17" x14ac:dyDescent="0.2">
      <c r="A1571" s="13">
        <f>HLOOKUP($E$2,历史数据!$V$3:$AE$5000,ROW(A1569),)</f>
        <v>560229</v>
      </c>
      <c r="B1571" s="41">
        <v>38821</v>
      </c>
      <c r="C1571" s="100">
        <f>IFERROR(IF(A1571&lt;&gt;0,MAX($C$4:C1570)+1,""),"")</f>
        <v>1556</v>
      </c>
      <c r="D1571" s="100"/>
      <c r="E1571" s="99">
        <f t="shared" si="156"/>
        <v>38845</v>
      </c>
      <c r="F1571" s="101">
        <f>IFERROR(VLOOKUP(E1571,历史数据!AH:AJ,3,),"")</f>
        <v>7.5194574637821701</v>
      </c>
      <c r="G1571" s="101">
        <f t="shared" si="152"/>
        <v>6.564647093742126</v>
      </c>
      <c r="H1571" s="105">
        <f t="shared" si="153"/>
        <v>4.5868510270556939E-3</v>
      </c>
      <c r="I1571" s="101">
        <f>IFERROR(VLOOKUP(E1571,历史数据!AH:AJ,2,),"")</f>
        <v>7.4282335430777104</v>
      </c>
      <c r="J1571" s="104">
        <f t="shared" si="154"/>
        <v>49</v>
      </c>
      <c r="K1571" s="104" t="str">
        <f>IFERROR(IF(AND(J1570=$H$2*1,MAX(K$64:K1570)=MAX(L$64:L1570)),MAX(K$64:K1570)+1,""),"")</f>
        <v/>
      </c>
      <c r="L1571" s="104" t="str">
        <f>IFERROR(IF(AND($F1570/INDEX($F$64:$F1571,MATCH(MAX(M$64:M1571),M$64:M1571,0)-1)&lt;(1-$P$2),MAX(K$64:K1571)&gt;MAX(L$64:L1570)),MAX(K$64:K1571),""),"")</f>
        <v/>
      </c>
      <c r="M1571" s="104" t="str">
        <f>IFERROR(IF(E1571="","",IF(K1571&lt;&gt;"",MAX(M$64:M1570)+1,IF(AND($F1570/INDEX($F$64:$F1571,MATCH(MAX(M$64:M1570),M$64:M1570,0)-1)&gt;(1+$O$2),MAX(K$64:K1571)&gt;MAX(L$64:L1570)),MAX(M$64:M1570)+1,""))),"")</f>
        <v/>
      </c>
      <c r="N1571" s="91">
        <f t="shared" si="155"/>
        <v>49</v>
      </c>
      <c r="O1571" s="91" t="str">
        <f>IFERROR(IF(AND(N1570=$H$2*1,MAX(O$64:O1570)=MAX(P$64:P1570)),MAX(O$64:O1570)+1,""),"")</f>
        <v/>
      </c>
      <c r="P1571" s="91" t="str">
        <f>IFERROR(IF(MOD(MAX(Q$64:Q1571),10*MAX(O$64:O1571))&lt;=2,IF(AND(F1570/INDEX($F$64:$F1571,MATCH(MAX(O$64:O1571),O$64:O1571,0)-1)&lt;(1-$P$2),MAX(O$64:O1571)&gt;MAX(P$64:P1570)),MAX(O$64:O1571),""),IF(AND($F1570/INDEX($F$64:$F1571,MATCH(MAX(Q$64:Q1571),Q$64:Q1571,0)-1)&lt;(1-$P$2),MAX(O$64:O1571)&gt;MAX(P$64:P1570)),MAX(O$64:O1571),"")),"")</f>
        <v/>
      </c>
      <c r="Q1571" s="91" t="str">
        <f>IFERROR(IF(E1571="","",IF(O1571&lt;&gt;"",MAX(O$64:O1571)*10+1,IF(AND($F1570/INDEX($F$64:$F1571,MATCH(MAX(Q$64:Q1570),Q$64:Q1570,0)-1)&gt;(1+$O$2),MAX(O$64:O1571)&gt;MAX(P$64:P1570)),MAX(Q$64:Q1570)+1,""))),"")</f>
        <v/>
      </c>
    </row>
    <row r="1572" spans="1:17" x14ac:dyDescent="0.2">
      <c r="A1572" s="13">
        <f>HLOOKUP($E$2,历史数据!$V$3:$AE$5000,ROW(A1570),)</f>
        <v>380858</v>
      </c>
      <c r="B1572" s="41">
        <v>38824</v>
      </c>
      <c r="C1572" s="100">
        <f>IFERROR(IF(A1572&lt;&gt;0,MAX($C$4:C1571)+1,""),"")</f>
        <v>1557</v>
      </c>
      <c r="D1572" s="100"/>
      <c r="E1572" s="99">
        <f t="shared" si="156"/>
        <v>38846</v>
      </c>
      <c r="F1572" s="101">
        <f>IFERROR(VLOOKUP(E1572,历史数据!AH:AJ,3,),"")</f>
        <v>7.8452571805838298</v>
      </c>
      <c r="G1572" s="101">
        <f t="shared" si="152"/>
        <v>6.5993990635343023</v>
      </c>
      <c r="H1572" s="105">
        <f t="shared" si="153"/>
        <v>5.2938062466914015E-3</v>
      </c>
      <c r="I1572" s="101">
        <f>IFERROR(VLOOKUP(E1572,历史数据!AH:AJ,2,),"")</f>
        <v>7.5194574637821701</v>
      </c>
      <c r="J1572" s="104">
        <f t="shared" si="154"/>
        <v>50</v>
      </c>
      <c r="K1572" s="104" t="str">
        <f>IFERROR(IF(AND(J1571=$H$2*1,MAX(K$64:K1571)=MAX(L$64:L1571)),MAX(K$64:K1571)+1,""),"")</f>
        <v/>
      </c>
      <c r="L1572" s="104" t="str">
        <f>IFERROR(IF(AND($F1571/INDEX($F$64:$F1572,MATCH(MAX(M$64:M1572),M$64:M1572,0)-1)&lt;(1-$P$2),MAX(K$64:K1572)&gt;MAX(L$64:L1571)),MAX(K$64:K1572),""),"")</f>
        <v/>
      </c>
      <c r="M1572" s="104" t="str">
        <f>IFERROR(IF(E1572="","",IF(K1572&lt;&gt;"",MAX(M$64:M1571)+1,IF(AND($F1571/INDEX($F$64:$F1572,MATCH(MAX(M$64:M1571),M$64:M1571,0)-1)&gt;(1+$O$2),MAX(K$64:K1572)&gt;MAX(L$64:L1571)),MAX(M$64:M1571)+1,""))),"")</f>
        <v/>
      </c>
      <c r="N1572" s="91">
        <f t="shared" si="155"/>
        <v>50</v>
      </c>
      <c r="O1572" s="91" t="str">
        <f>IFERROR(IF(AND(N1571=$H$2*1,MAX(O$64:O1571)=MAX(P$64:P1571)),MAX(O$64:O1571)+1,""),"")</f>
        <v/>
      </c>
      <c r="P1572" s="91" t="str">
        <f>IFERROR(IF(MOD(MAX(Q$64:Q1572),10*MAX(O$64:O1572))&lt;=2,IF(AND(F1571/INDEX($F$64:$F1572,MATCH(MAX(O$64:O1572),O$64:O1572,0)-1)&lt;(1-$P$2),MAX(O$64:O1572)&gt;MAX(P$64:P1571)),MAX(O$64:O1572),""),IF(AND($F1571/INDEX($F$64:$F1572,MATCH(MAX(Q$64:Q1572),Q$64:Q1572,0)-1)&lt;(1-$P$2),MAX(O$64:O1572)&gt;MAX(P$64:P1571)),MAX(O$64:O1572),"")),"")</f>
        <v/>
      </c>
      <c r="Q1572" s="91" t="str">
        <f>IFERROR(IF(E1572="","",IF(O1572&lt;&gt;"",MAX(O$64:O1572)*10+1,IF(AND($F1571/INDEX($F$64:$F1572,MATCH(MAX(Q$64:Q1571),Q$64:Q1571,0)-1)&gt;(1+$O$2),MAX(O$64:O1572)&gt;MAX(P$64:P1571)),MAX(Q$64:Q1571)+1,""))),"")</f>
        <v/>
      </c>
    </row>
    <row r="1573" spans="1:17" x14ac:dyDescent="0.2">
      <c r="A1573" s="13">
        <f>HLOOKUP($E$2,历史数据!$V$3:$AE$5000,ROW(A1571),)</f>
        <v>1125319</v>
      </c>
      <c r="B1573" s="41">
        <v>38825</v>
      </c>
      <c r="C1573" s="100">
        <f>IFERROR(IF(A1573&lt;&gt;0,MAX($C$4:C1572)+1,""),"")</f>
        <v>1558</v>
      </c>
      <c r="D1573" s="100"/>
      <c r="E1573" s="99">
        <f t="shared" si="156"/>
        <v>38847</v>
      </c>
      <c r="F1573" s="101">
        <f>IFERROR(VLOOKUP(E1573,历史数据!AH:AJ,3,),"")</f>
        <v>8.0798329766810202</v>
      </c>
      <c r="G1573" s="101">
        <f t="shared" si="152"/>
        <v>6.6361058316272885</v>
      </c>
      <c r="H1573" s="105">
        <f t="shared" si="153"/>
        <v>5.5621379673511662E-3</v>
      </c>
      <c r="I1573" s="101">
        <f>IFERROR(VLOOKUP(E1573,历史数据!AH:AJ,2,),"")</f>
        <v>7.8452571805838298</v>
      </c>
      <c r="J1573" s="104">
        <f t="shared" si="154"/>
        <v>51</v>
      </c>
      <c r="K1573" s="104" t="str">
        <f>IFERROR(IF(AND(J1572=$H$2*1,MAX(K$64:K1572)=MAX(L$64:L1572)),MAX(K$64:K1572)+1,""),"")</f>
        <v/>
      </c>
      <c r="L1573" s="104" t="str">
        <f>IFERROR(IF(AND($F1572/INDEX($F$64:$F1573,MATCH(MAX(M$64:M1573),M$64:M1573,0)-1)&lt;(1-$P$2),MAX(K$64:K1573)&gt;MAX(L$64:L1572)),MAX(K$64:K1573),""),"")</f>
        <v/>
      </c>
      <c r="M1573" s="104">
        <f>IFERROR(IF(E1573="","",IF(K1573&lt;&gt;"",MAX(M$64:M1572)+1,IF(AND($F1572/INDEX($F$64:$F1573,MATCH(MAX(M$64:M1572),M$64:M1572,0)-1)&gt;(1+$O$2),MAX(K$64:K1573)&gt;MAX(L$64:L1572)),MAX(M$64:M1572)+1,""))),"")</f>
        <v>13</v>
      </c>
      <c r="N1573" s="91">
        <f t="shared" si="155"/>
        <v>51</v>
      </c>
      <c r="O1573" s="91" t="str">
        <f>IFERROR(IF(AND(N1572=$H$2*1,MAX(O$64:O1572)=MAX(P$64:P1572)),MAX(O$64:O1572)+1,""),"")</f>
        <v/>
      </c>
      <c r="P1573" s="91" t="str">
        <f>IFERROR(IF(MOD(MAX(Q$64:Q1573),10*MAX(O$64:O1573))&lt;=2,IF(AND(F1572/INDEX($F$64:$F1573,MATCH(MAX(O$64:O1573),O$64:O1573,0)-1)&lt;(1-$P$2),MAX(O$64:O1573)&gt;MAX(P$64:P1572)),MAX(O$64:O1573),""),IF(AND($F1572/INDEX($F$64:$F1573,MATCH(MAX(Q$64:Q1573),Q$64:Q1573,0)-1)&lt;(1-$P$2),MAX(O$64:O1573)&gt;MAX(P$64:P1572)),MAX(O$64:O1573),"")),"")</f>
        <v/>
      </c>
      <c r="Q1573" s="91">
        <f>IFERROR(IF(E1573="","",IF(O1573&lt;&gt;"",MAX(O$64:O1573)*10+1,IF(AND($F1572/INDEX($F$64:$F1573,MATCH(MAX(Q$64:Q1572),Q$64:Q1572,0)-1)&gt;(1+$O$2),MAX(O$64:O1573)&gt;MAX(P$64:P1572)),MAX(Q$64:Q1572)+1,""))),"")</f>
        <v>62</v>
      </c>
    </row>
    <row r="1574" spans="1:17" x14ac:dyDescent="0.2">
      <c r="A1574" s="13">
        <f>HLOOKUP($E$2,历史数据!$V$3:$AE$5000,ROW(A1572),)</f>
        <v>535322</v>
      </c>
      <c r="B1574" s="41">
        <v>38826</v>
      </c>
      <c r="C1574" s="100">
        <f>IFERROR(IF(A1574&lt;&gt;0,MAX($C$4:C1573)+1,""),"")</f>
        <v>1559</v>
      </c>
      <c r="D1574" s="100"/>
      <c r="E1574" s="99">
        <f t="shared" si="156"/>
        <v>38848</v>
      </c>
      <c r="F1574" s="101">
        <f>IFERROR(VLOOKUP(E1574,历史数据!AH:AJ,3,),"")</f>
        <v>8.0146730333206904</v>
      </c>
      <c r="G1574" s="101">
        <f t="shared" si="152"/>
        <v>6.6725953999090732</v>
      </c>
      <c r="H1574" s="105">
        <f t="shared" si="153"/>
        <v>5.4986417045788105E-3</v>
      </c>
      <c r="I1574" s="101">
        <f>IFERROR(VLOOKUP(E1574,历史数据!AH:AJ,2,),"")</f>
        <v>8.0798329766810202</v>
      </c>
      <c r="J1574" s="104">
        <f t="shared" si="154"/>
        <v>52</v>
      </c>
      <c r="K1574" s="104" t="str">
        <f>IFERROR(IF(AND(J1573=$H$2*1,MAX(K$64:K1573)=MAX(L$64:L1573)),MAX(K$64:K1573)+1,""),"")</f>
        <v/>
      </c>
      <c r="L1574" s="104" t="str">
        <f>IFERROR(IF(AND($F1573/INDEX($F$64:$F1574,MATCH(MAX(M$64:M1574),M$64:M1574,0)-1)&lt;(1-$P$2),MAX(K$64:K1574)&gt;MAX(L$64:L1573)),MAX(K$64:K1574),""),"")</f>
        <v/>
      </c>
      <c r="M1574" s="104" t="str">
        <f>IFERROR(IF(E1574="","",IF(K1574&lt;&gt;"",MAX(M$64:M1573)+1,IF(AND($F1573/INDEX($F$64:$F1574,MATCH(MAX(M$64:M1573),M$64:M1573,0)-1)&gt;(1+$O$2),MAX(K$64:K1574)&gt;MAX(L$64:L1573)),MAX(M$64:M1573)+1,""))),"")</f>
        <v/>
      </c>
      <c r="N1574" s="91">
        <f t="shared" si="155"/>
        <v>52</v>
      </c>
      <c r="O1574" s="91" t="str">
        <f>IFERROR(IF(AND(N1573=$H$2*1,MAX(O$64:O1573)=MAX(P$64:P1573)),MAX(O$64:O1573)+1,""),"")</f>
        <v/>
      </c>
      <c r="P1574" s="91" t="str">
        <f>IFERROR(IF(MOD(MAX(Q$64:Q1574),10*MAX(O$64:O1574))&lt;=2,IF(AND(F1573/INDEX($F$64:$F1574,MATCH(MAX(O$64:O1574),O$64:O1574,0)-1)&lt;(1-$P$2),MAX(O$64:O1574)&gt;MAX(P$64:P1573)),MAX(O$64:O1574),""),IF(AND($F1573/INDEX($F$64:$F1574,MATCH(MAX(Q$64:Q1574),Q$64:Q1574,0)-1)&lt;(1-$P$2),MAX(O$64:O1574)&gt;MAX(P$64:P1573)),MAX(O$64:O1574),"")),"")</f>
        <v/>
      </c>
      <c r="Q1574" s="91" t="str">
        <f>IFERROR(IF(E1574="","",IF(O1574&lt;&gt;"",MAX(O$64:O1574)*10+1,IF(AND($F1573/INDEX($F$64:$F1574,MATCH(MAX(Q$64:Q1573),Q$64:Q1573,0)-1)&gt;(1+$O$2),MAX(O$64:O1574)&gt;MAX(P$64:P1573)),MAX(Q$64:Q1573)+1,""))),"")</f>
        <v/>
      </c>
    </row>
    <row r="1575" spans="1:17" x14ac:dyDescent="0.2">
      <c r="A1575" s="13">
        <f>HLOOKUP($E$2,历史数据!$V$3:$AE$5000,ROW(A1573),)</f>
        <v>220280</v>
      </c>
      <c r="B1575" s="41">
        <v>38827</v>
      </c>
      <c r="C1575" s="100">
        <f>IFERROR(IF(A1575&lt;&gt;0,MAX($C$4:C1574)+1,""),"")</f>
        <v>1560</v>
      </c>
      <c r="D1575" s="100"/>
      <c r="E1575" s="99">
        <f t="shared" si="156"/>
        <v>38849</v>
      </c>
      <c r="F1575" s="101">
        <f>IFERROR(VLOOKUP(E1575,历史数据!AH:AJ,3,),"")</f>
        <v>8.1971208747296096</v>
      </c>
      <c r="G1575" s="101">
        <f t="shared" si="152"/>
        <v>6.7110397664916688</v>
      </c>
      <c r="H1575" s="105">
        <f t="shared" si="153"/>
        <v>5.7615312001562113E-3</v>
      </c>
      <c r="I1575" s="101">
        <f>IFERROR(VLOOKUP(E1575,历史数据!AH:AJ,2,),"")</f>
        <v>7.9495130899603597</v>
      </c>
      <c r="J1575" s="104">
        <f t="shared" si="154"/>
        <v>53</v>
      </c>
      <c r="K1575" s="104" t="str">
        <f>IFERROR(IF(AND(J1574=$H$2*1,MAX(K$64:K1574)=MAX(L$64:L1574)),MAX(K$64:K1574)+1,""),"")</f>
        <v/>
      </c>
      <c r="L1575" s="104" t="str">
        <f>IFERROR(IF(AND($F1574/INDEX($F$64:$F1575,MATCH(MAX(M$64:M1575),M$64:M1575,0)-1)&lt;(1-$P$2),MAX(K$64:K1575)&gt;MAX(L$64:L1574)),MAX(K$64:K1575),""),"")</f>
        <v/>
      </c>
      <c r="M1575" s="104" t="str">
        <f>IFERROR(IF(E1575="","",IF(K1575&lt;&gt;"",MAX(M$64:M1574)+1,IF(AND($F1574/INDEX($F$64:$F1575,MATCH(MAX(M$64:M1574),M$64:M1574,0)-1)&gt;(1+$O$2),MAX(K$64:K1575)&gt;MAX(L$64:L1574)),MAX(M$64:M1574)+1,""))),"")</f>
        <v/>
      </c>
      <c r="N1575" s="91">
        <f t="shared" si="155"/>
        <v>53</v>
      </c>
      <c r="O1575" s="91" t="str">
        <f>IFERROR(IF(AND(N1574=$H$2*1,MAX(O$64:O1574)=MAX(P$64:P1574)),MAX(O$64:O1574)+1,""),"")</f>
        <v/>
      </c>
      <c r="P1575" s="91" t="str">
        <f>IFERROR(IF(MOD(MAX(Q$64:Q1575),10*MAX(O$64:O1575))&lt;=2,IF(AND(F1574/INDEX($F$64:$F1575,MATCH(MAX(O$64:O1575),O$64:O1575,0)-1)&lt;(1-$P$2),MAX(O$64:O1575)&gt;MAX(P$64:P1574)),MAX(O$64:O1575),""),IF(AND($F1574/INDEX($F$64:$F1575,MATCH(MAX(Q$64:Q1575),Q$64:Q1575,0)-1)&lt;(1-$P$2),MAX(O$64:O1575)&gt;MAX(P$64:P1574)),MAX(O$64:O1575),"")),"")</f>
        <v/>
      </c>
      <c r="Q1575" s="91" t="str">
        <f>IFERROR(IF(E1575="","",IF(O1575&lt;&gt;"",MAX(O$64:O1575)*10+1,IF(AND($F1574/INDEX($F$64:$F1575,MATCH(MAX(Q$64:Q1574),Q$64:Q1574,0)-1)&gt;(1+$O$2),MAX(O$64:O1575)&gt;MAX(P$64:P1574)),MAX(Q$64:Q1574)+1,""))),"")</f>
        <v/>
      </c>
    </row>
    <row r="1576" spans="1:17" x14ac:dyDescent="0.2">
      <c r="A1576" s="13">
        <f>HLOOKUP($E$2,历史数据!$V$3:$AE$5000,ROW(A1574),)</f>
        <v>349226</v>
      </c>
      <c r="B1576" s="41">
        <v>38828</v>
      </c>
      <c r="C1576" s="100">
        <f>IFERROR(IF(A1576&lt;&gt;0,MAX($C$4:C1575)+1,""),"")</f>
        <v>1561</v>
      </c>
      <c r="D1576" s="100"/>
      <c r="E1576" s="99">
        <f t="shared" si="156"/>
        <v>38852</v>
      </c>
      <c r="F1576" s="101">
        <f>IFERROR(VLOOKUP(E1576,历史数据!AH:AJ,3,),"")</f>
        <v>8.6923364442681308</v>
      </c>
      <c r="G1576" s="101">
        <f t="shared" si="152"/>
        <v>6.7586065251447103</v>
      </c>
      <c r="H1576" s="105">
        <f t="shared" si="153"/>
        <v>7.0878374004790246E-3</v>
      </c>
      <c r="I1576" s="101">
        <f>IFERROR(VLOOKUP(E1576,历史数据!AH:AJ,2,),"")</f>
        <v>8.18408888605755</v>
      </c>
      <c r="J1576" s="104">
        <f t="shared" si="154"/>
        <v>54</v>
      </c>
      <c r="K1576" s="104" t="str">
        <f>IFERROR(IF(AND(J1575=$H$2*1,MAX(K$64:K1575)=MAX(L$64:L1575)),MAX(K$64:K1575)+1,""),"")</f>
        <v/>
      </c>
      <c r="L1576" s="104" t="str">
        <f>IFERROR(IF(AND($F1575/INDEX($F$64:$F1576,MATCH(MAX(M$64:M1576),M$64:M1576,0)-1)&lt;(1-$P$2),MAX(K$64:K1576)&gt;MAX(L$64:L1575)),MAX(K$64:K1576),""),"")</f>
        <v/>
      </c>
      <c r="M1576" s="104" t="str">
        <f>IFERROR(IF(E1576="","",IF(K1576&lt;&gt;"",MAX(M$64:M1575)+1,IF(AND($F1575/INDEX($F$64:$F1576,MATCH(MAX(M$64:M1575),M$64:M1575,0)-1)&gt;(1+$O$2),MAX(K$64:K1576)&gt;MAX(L$64:L1575)),MAX(M$64:M1575)+1,""))),"")</f>
        <v/>
      </c>
      <c r="N1576" s="91">
        <f t="shared" si="155"/>
        <v>54</v>
      </c>
      <c r="O1576" s="91" t="str">
        <f>IFERROR(IF(AND(N1575=$H$2*1,MAX(O$64:O1575)=MAX(P$64:P1575)),MAX(O$64:O1575)+1,""),"")</f>
        <v/>
      </c>
      <c r="P1576" s="91" t="str">
        <f>IFERROR(IF(MOD(MAX(Q$64:Q1576),10*MAX(O$64:O1576))&lt;=2,IF(AND(F1575/INDEX($F$64:$F1576,MATCH(MAX(O$64:O1576),O$64:O1576,0)-1)&lt;(1-$P$2),MAX(O$64:O1576)&gt;MAX(P$64:P1575)),MAX(O$64:O1576),""),IF(AND($F1575/INDEX($F$64:$F1576,MATCH(MAX(Q$64:Q1576),Q$64:Q1576,0)-1)&lt;(1-$P$2),MAX(O$64:O1576)&gt;MAX(P$64:P1575)),MAX(O$64:O1576),"")),"")</f>
        <v/>
      </c>
      <c r="Q1576" s="91" t="str">
        <f>IFERROR(IF(E1576="","",IF(O1576&lt;&gt;"",MAX(O$64:O1576)*10+1,IF(AND($F1575/INDEX($F$64:$F1576,MATCH(MAX(Q$64:Q1575),Q$64:Q1575,0)-1)&gt;(1+$O$2),MAX(O$64:O1576)&gt;MAX(P$64:P1575)),MAX(Q$64:Q1575)+1,""))),"")</f>
        <v/>
      </c>
    </row>
    <row r="1577" spans="1:17" x14ac:dyDescent="0.2">
      <c r="A1577" s="13">
        <f>HLOOKUP($E$2,历史数据!$V$3:$AE$5000,ROW(A1575),)</f>
        <v>313147</v>
      </c>
      <c r="B1577" s="41">
        <v>38831</v>
      </c>
      <c r="C1577" s="100">
        <f>IFERROR(IF(A1577&lt;&gt;0,MAX($C$4:C1576)+1,""),"")</f>
        <v>1562</v>
      </c>
      <c r="D1577" s="100"/>
      <c r="E1577" s="99">
        <f t="shared" si="156"/>
        <v>38853</v>
      </c>
      <c r="F1577" s="101">
        <f>IFERROR(VLOOKUP(E1577,历史数据!AH:AJ,3,),"")</f>
        <v>8.0798329766810202</v>
      </c>
      <c r="G1577" s="101">
        <f t="shared" si="152"/>
        <v>6.7950960934264959</v>
      </c>
      <c r="H1577" s="105">
        <f t="shared" si="153"/>
        <v>5.3989780505834251E-3</v>
      </c>
      <c r="I1577" s="101">
        <f>IFERROR(VLOOKUP(E1577,历史数据!AH:AJ,2,),"")</f>
        <v>8.8617522970049905</v>
      </c>
      <c r="J1577" s="104">
        <f t="shared" si="154"/>
        <v>55</v>
      </c>
      <c r="K1577" s="104" t="str">
        <f>IFERROR(IF(AND(J1576=$H$2*1,MAX(K$64:K1576)=MAX(L$64:L1576)),MAX(K$64:K1576)+1,""),"")</f>
        <v/>
      </c>
      <c r="L1577" s="104" t="str">
        <f>IFERROR(IF(AND($F1576/INDEX($F$64:$F1577,MATCH(MAX(M$64:M1577),M$64:M1577,0)-1)&lt;(1-$P$2),MAX(K$64:K1577)&gt;MAX(L$64:L1576)),MAX(K$64:K1577),""),"")</f>
        <v/>
      </c>
      <c r="M1577" s="104" t="str">
        <f>IFERROR(IF(E1577="","",IF(K1577&lt;&gt;"",MAX(M$64:M1576)+1,IF(AND($F1576/INDEX($F$64:$F1577,MATCH(MAX(M$64:M1576),M$64:M1576,0)-1)&gt;(1+$O$2),MAX(K$64:K1577)&gt;MAX(L$64:L1576)),MAX(M$64:M1576)+1,""))),"")</f>
        <v/>
      </c>
      <c r="N1577" s="91">
        <f t="shared" si="155"/>
        <v>55</v>
      </c>
      <c r="O1577" s="91" t="str">
        <f>IFERROR(IF(AND(N1576=$H$2*1,MAX(O$64:O1576)=MAX(P$64:P1576)),MAX(O$64:O1576)+1,""),"")</f>
        <v/>
      </c>
      <c r="P1577" s="91" t="str">
        <f>IFERROR(IF(MOD(MAX(Q$64:Q1577),10*MAX(O$64:O1577))&lt;=2,IF(AND(F1576/INDEX($F$64:$F1577,MATCH(MAX(O$64:O1577),O$64:O1577,0)-1)&lt;(1-$P$2),MAX(O$64:O1577)&gt;MAX(P$64:P1576)),MAX(O$64:O1577),""),IF(AND($F1576/INDEX($F$64:$F1577,MATCH(MAX(Q$64:Q1577),Q$64:Q1577,0)-1)&lt;(1-$P$2),MAX(O$64:O1577)&gt;MAX(P$64:P1576)),MAX(O$64:O1577),"")),"")</f>
        <v/>
      </c>
      <c r="Q1577" s="91" t="str">
        <f>IFERROR(IF(E1577="","",IF(O1577&lt;&gt;"",MAX(O$64:O1577)*10+1,IF(AND($F1576/INDEX($F$64:$F1577,MATCH(MAX(Q$64:Q1576),Q$64:Q1576,0)-1)&gt;(1+$O$2),MAX(O$64:O1577)&gt;MAX(P$64:P1576)),MAX(Q$64:Q1576)+1,""))),"")</f>
        <v/>
      </c>
    </row>
    <row r="1578" spans="1:17" x14ac:dyDescent="0.2">
      <c r="A1578" s="13">
        <f>HLOOKUP($E$2,历史数据!$V$3:$AE$5000,ROW(A1576),)</f>
        <v>421238</v>
      </c>
      <c r="B1578" s="41">
        <v>38832</v>
      </c>
      <c r="C1578" s="100">
        <f>IFERROR(IF(A1578&lt;&gt;0,MAX($C$4:C1577)+1,""),"")</f>
        <v>1563</v>
      </c>
      <c r="D1578" s="100"/>
      <c r="E1578" s="99">
        <f t="shared" si="156"/>
        <v>38854</v>
      </c>
      <c r="F1578" s="101">
        <f>IFERROR(VLOOKUP(E1578,历史数据!AH:AJ,3,),"")</f>
        <v>8.0407370106648202</v>
      </c>
      <c r="G1578" s="101">
        <f t="shared" si="152"/>
        <v>6.8318028615194821</v>
      </c>
      <c r="H1578" s="105">
        <f t="shared" si="153"/>
        <v>5.4019498162058976E-3</v>
      </c>
      <c r="I1578" s="101">
        <f>IFERROR(VLOOKUP(E1578,历史数据!AH:AJ,2,),"")</f>
        <v>8.0537689993368904</v>
      </c>
      <c r="J1578" s="104">
        <f t="shared" si="154"/>
        <v>56</v>
      </c>
      <c r="K1578" s="104" t="str">
        <f>IFERROR(IF(AND(J1577=$H$2*1,MAX(K$64:K1577)=MAX(L$64:L1577)),MAX(K$64:K1577)+1,""),"")</f>
        <v/>
      </c>
      <c r="L1578" s="104" t="str">
        <f>IFERROR(IF(AND($F1577/INDEX($F$64:$F1578,MATCH(MAX(M$64:M1578),M$64:M1578,0)-1)&lt;(1-$P$2),MAX(K$64:K1578)&gt;MAX(L$64:L1577)),MAX(K$64:K1578),""),"")</f>
        <v/>
      </c>
      <c r="M1578" s="104" t="str">
        <f>IFERROR(IF(E1578="","",IF(K1578&lt;&gt;"",MAX(M$64:M1577)+1,IF(AND($F1577/INDEX($F$64:$F1578,MATCH(MAX(M$64:M1577),M$64:M1577,0)-1)&gt;(1+$O$2),MAX(K$64:K1578)&gt;MAX(L$64:L1577)),MAX(M$64:M1577)+1,""))),"")</f>
        <v/>
      </c>
      <c r="N1578" s="91">
        <f t="shared" si="155"/>
        <v>56</v>
      </c>
      <c r="O1578" s="91" t="str">
        <f>IFERROR(IF(AND(N1577=$H$2*1,MAX(O$64:O1577)=MAX(P$64:P1577)),MAX(O$64:O1577)+1,""),"")</f>
        <v/>
      </c>
      <c r="P1578" s="91" t="str">
        <f>IFERROR(IF(MOD(MAX(Q$64:Q1578),10*MAX(O$64:O1578))&lt;=2,IF(AND(F1577/INDEX($F$64:$F1578,MATCH(MAX(O$64:O1578),O$64:O1578,0)-1)&lt;(1-$P$2),MAX(O$64:O1578)&gt;MAX(P$64:P1577)),MAX(O$64:O1578),""),IF(AND($F1577/INDEX($F$64:$F1578,MATCH(MAX(Q$64:Q1578),Q$64:Q1578,0)-1)&lt;(1-$P$2),MAX(O$64:O1578)&gt;MAX(P$64:P1577)),MAX(O$64:O1578),"")),"")</f>
        <v/>
      </c>
      <c r="Q1578" s="91" t="str">
        <f>IFERROR(IF(E1578="","",IF(O1578&lt;&gt;"",MAX(O$64:O1578)*10+1,IF(AND($F1577/INDEX($F$64:$F1578,MATCH(MAX(Q$64:Q1577),Q$64:Q1577,0)-1)&gt;(1+$O$2),MAX(O$64:O1578)&gt;MAX(P$64:P1577)),MAX(Q$64:Q1577)+1,""))),"")</f>
        <v/>
      </c>
    </row>
    <row r="1579" spans="1:17" x14ac:dyDescent="0.2">
      <c r="A1579" s="13">
        <f>HLOOKUP($E$2,历史数据!$V$3:$AE$5000,ROW(A1577),)</f>
        <v>347999</v>
      </c>
      <c r="B1579" s="41">
        <v>38833</v>
      </c>
      <c r="C1579" s="100">
        <f>IFERROR(IF(A1579&lt;&gt;0,MAX($C$4:C1578)+1,""),"")</f>
        <v>1564</v>
      </c>
      <c r="D1579" s="100"/>
      <c r="E1579" s="99">
        <f t="shared" si="156"/>
        <v>38856</v>
      </c>
      <c r="F1579" s="101">
        <f>IFERROR(VLOOKUP(E1579,历史数据!AH:AJ,3,),"")</f>
        <v>8.1189289426972202</v>
      </c>
      <c r="G1579" s="101">
        <f t="shared" si="152"/>
        <v>6.8726364260252897</v>
      </c>
      <c r="H1579" s="105">
        <f t="shared" si="153"/>
        <v>5.976982259807917E-3</v>
      </c>
      <c r="I1579" s="101">
        <f>IFERROR(VLOOKUP(E1579,历史数据!AH:AJ,2,),"")</f>
        <v>8.2101528634016798</v>
      </c>
      <c r="J1579" s="104">
        <f t="shared" si="154"/>
        <v>57</v>
      </c>
      <c r="K1579" s="104" t="str">
        <f>IFERROR(IF(AND(J1578=$H$2*1,MAX(K$64:K1578)=MAX(L$64:L1578)),MAX(K$64:K1578)+1,""),"")</f>
        <v/>
      </c>
      <c r="L1579" s="104" t="str">
        <f>IFERROR(IF(AND($F1578/INDEX($F$64:$F1579,MATCH(MAX(M$64:M1579),M$64:M1579,0)-1)&lt;(1-$P$2),MAX(K$64:K1579)&gt;MAX(L$64:L1578)),MAX(K$64:K1579),""),"")</f>
        <v/>
      </c>
      <c r="M1579" s="104" t="str">
        <f>IFERROR(IF(E1579="","",IF(K1579&lt;&gt;"",MAX(M$64:M1578)+1,IF(AND($F1578/INDEX($F$64:$F1579,MATCH(MAX(M$64:M1578),M$64:M1578,0)-1)&gt;(1+$O$2),MAX(K$64:K1579)&gt;MAX(L$64:L1578)),MAX(M$64:M1578)+1,""))),"")</f>
        <v/>
      </c>
      <c r="N1579" s="91">
        <f t="shared" si="155"/>
        <v>57</v>
      </c>
      <c r="O1579" s="91" t="str">
        <f>IFERROR(IF(AND(N1578=$H$2*1,MAX(O$64:O1578)=MAX(P$64:P1578)),MAX(O$64:O1578)+1,""),"")</f>
        <v/>
      </c>
      <c r="P1579" s="91" t="str">
        <f>IFERROR(IF(MOD(MAX(Q$64:Q1579),10*MAX(O$64:O1579))&lt;=2,IF(AND(F1578/INDEX($F$64:$F1579,MATCH(MAX(O$64:O1579),O$64:O1579,0)-1)&lt;(1-$P$2),MAX(O$64:O1579)&gt;MAX(P$64:P1578)),MAX(O$64:O1579),""),IF(AND($F1578/INDEX($F$64:$F1579,MATCH(MAX(Q$64:Q1579),Q$64:Q1579,0)-1)&lt;(1-$P$2),MAX(O$64:O1579)&gt;MAX(P$64:P1578)),MAX(O$64:O1579),"")),"")</f>
        <v/>
      </c>
      <c r="Q1579" s="91" t="str">
        <f>IFERROR(IF(E1579="","",IF(O1579&lt;&gt;"",MAX(O$64:O1579)*10+1,IF(AND($F1578/INDEX($F$64:$F1579,MATCH(MAX(Q$64:Q1578),Q$64:Q1578,0)-1)&gt;(1+$O$2),MAX(O$64:O1579)&gt;MAX(P$64:P1578)),MAX(Q$64:Q1578)+1,""))),"")</f>
        <v/>
      </c>
    </row>
    <row r="1580" spans="1:17" x14ac:dyDescent="0.2">
      <c r="A1580" s="13">
        <f>HLOOKUP($E$2,历史数据!$V$3:$AE$5000,ROW(A1578),)</f>
        <v>401358</v>
      </c>
      <c r="B1580" s="41">
        <v>38834</v>
      </c>
      <c r="C1580" s="100">
        <f>IFERROR(IF(A1580&lt;&gt;0,MAX($C$4:C1579)+1,""),"")</f>
        <v>1565</v>
      </c>
      <c r="D1580" s="100"/>
      <c r="E1580" s="99">
        <f t="shared" si="156"/>
        <v>38859</v>
      </c>
      <c r="F1580" s="101">
        <f>IFERROR(VLOOKUP(E1580,历史数据!AH:AJ,3,),"")</f>
        <v>8.4316966708268009</v>
      </c>
      <c r="G1580" s="101">
        <f t="shared" si="152"/>
        <v>6.918899985811124</v>
      </c>
      <c r="H1580" s="105">
        <f t="shared" si="153"/>
        <v>6.7315593198911117E-3</v>
      </c>
      <c r="I1580" s="101">
        <f>IFERROR(VLOOKUP(E1580,历史数据!AH:AJ,2,),"")</f>
        <v>8.1189289426972202</v>
      </c>
      <c r="J1580" s="104">
        <f t="shared" si="154"/>
        <v>58</v>
      </c>
      <c r="K1580" s="104" t="str">
        <f>IFERROR(IF(AND(J1579=$H$2*1,MAX(K$64:K1579)=MAX(L$64:L1579)),MAX(K$64:K1579)+1,""),"")</f>
        <v/>
      </c>
      <c r="L1580" s="104" t="str">
        <f>IFERROR(IF(AND($F1579/INDEX($F$64:$F1580,MATCH(MAX(M$64:M1580),M$64:M1580,0)-1)&lt;(1-$P$2),MAX(K$64:K1580)&gt;MAX(L$64:L1579)),MAX(K$64:K1580),""),"")</f>
        <v/>
      </c>
      <c r="M1580" s="104" t="str">
        <f>IFERROR(IF(E1580="","",IF(K1580&lt;&gt;"",MAX(M$64:M1579)+1,IF(AND($F1579/INDEX($F$64:$F1580,MATCH(MAX(M$64:M1579),M$64:M1579,0)-1)&gt;(1+$O$2),MAX(K$64:K1580)&gt;MAX(L$64:L1579)),MAX(M$64:M1579)+1,""))),"")</f>
        <v/>
      </c>
      <c r="N1580" s="91">
        <f t="shared" si="155"/>
        <v>58</v>
      </c>
      <c r="O1580" s="91" t="str">
        <f>IFERROR(IF(AND(N1579=$H$2*1,MAX(O$64:O1579)=MAX(P$64:P1579)),MAX(O$64:O1579)+1,""),"")</f>
        <v/>
      </c>
      <c r="P1580" s="91" t="str">
        <f>IFERROR(IF(MOD(MAX(Q$64:Q1580),10*MAX(O$64:O1580))&lt;=2,IF(AND(F1579/INDEX($F$64:$F1580,MATCH(MAX(O$64:O1580),O$64:O1580,0)-1)&lt;(1-$P$2),MAX(O$64:O1580)&gt;MAX(P$64:P1579)),MAX(O$64:O1580),""),IF(AND($F1579/INDEX($F$64:$F1580,MATCH(MAX(Q$64:Q1580),Q$64:Q1580,0)-1)&lt;(1-$P$2),MAX(O$64:O1580)&gt;MAX(P$64:P1579)),MAX(O$64:O1580),"")),"")</f>
        <v/>
      </c>
      <c r="Q1580" s="91" t="str">
        <f>IFERROR(IF(E1580="","",IF(O1580&lt;&gt;"",MAX(O$64:O1580)*10+1,IF(AND($F1579/INDEX($F$64:$F1580,MATCH(MAX(Q$64:Q1579),Q$64:Q1579,0)-1)&gt;(1+$O$2),MAX(O$64:O1580)&gt;MAX(P$64:P1579)),MAX(Q$64:Q1579)+1,""))),"")</f>
        <v/>
      </c>
    </row>
    <row r="1581" spans="1:17" x14ac:dyDescent="0.2">
      <c r="A1581" s="13">
        <f>HLOOKUP($E$2,历史数据!$V$3:$AE$5000,ROW(A1579),)</f>
        <v>476470</v>
      </c>
      <c r="B1581" s="41">
        <v>38835</v>
      </c>
      <c r="C1581" s="100">
        <f>IFERROR(IF(A1581&lt;&gt;0,MAX($C$4:C1580)+1,""),"")</f>
        <v>1566</v>
      </c>
      <c r="D1581" s="100"/>
      <c r="E1581" s="99">
        <f t="shared" si="156"/>
        <v>38860</v>
      </c>
      <c r="F1581" s="101">
        <f>IFERROR(VLOOKUP(E1581,历史数据!AH:AJ,3,),"")</f>
        <v>8.0798329766810202</v>
      </c>
      <c r="G1581" s="101">
        <f t="shared" si="152"/>
        <v>6.9584303514497252</v>
      </c>
      <c r="H1581" s="105">
        <f t="shared" si="153"/>
        <v>5.7133887929681215E-3</v>
      </c>
      <c r="I1581" s="101">
        <f>IFERROR(VLOOKUP(E1581,历史数据!AH:AJ,2,),"")</f>
        <v>8.14499292004135</v>
      </c>
      <c r="J1581" s="104">
        <f t="shared" si="154"/>
        <v>59</v>
      </c>
      <c r="K1581" s="104" t="str">
        <f>IFERROR(IF(AND(J1580=$H$2*1,MAX(K$64:K1580)=MAX(L$64:L1580)),MAX(K$64:K1580)+1,""),"")</f>
        <v/>
      </c>
      <c r="L1581" s="104" t="str">
        <f>IFERROR(IF(AND($F1580/INDEX($F$64:$F1581,MATCH(MAX(M$64:M1581),M$64:M1581,0)-1)&lt;(1-$P$2),MAX(K$64:K1581)&gt;MAX(L$64:L1580)),MAX(K$64:K1581),""),"")</f>
        <v/>
      </c>
      <c r="M1581" s="104" t="str">
        <f>IFERROR(IF(E1581="","",IF(K1581&lt;&gt;"",MAX(M$64:M1580)+1,IF(AND($F1580/INDEX($F$64:$F1581,MATCH(MAX(M$64:M1580),M$64:M1580,0)-1)&gt;(1+$O$2),MAX(K$64:K1581)&gt;MAX(L$64:L1580)),MAX(M$64:M1580)+1,""))),"")</f>
        <v/>
      </c>
      <c r="N1581" s="91">
        <f t="shared" si="155"/>
        <v>59</v>
      </c>
      <c r="O1581" s="91" t="str">
        <f>IFERROR(IF(AND(N1580=$H$2*1,MAX(O$64:O1580)=MAX(P$64:P1580)),MAX(O$64:O1580)+1,""),"")</f>
        <v/>
      </c>
      <c r="P1581" s="91" t="str">
        <f>IFERROR(IF(MOD(MAX(Q$64:Q1581),10*MAX(O$64:O1581))&lt;=2,IF(AND(F1580/INDEX($F$64:$F1581,MATCH(MAX(O$64:O1581),O$64:O1581,0)-1)&lt;(1-$P$2),MAX(O$64:O1581)&gt;MAX(P$64:P1580)),MAX(O$64:O1581),""),IF(AND($F1580/INDEX($F$64:$F1581,MATCH(MAX(Q$64:Q1581),Q$64:Q1581,0)-1)&lt;(1-$P$2),MAX(O$64:O1581)&gt;MAX(P$64:P1580)),MAX(O$64:O1581),"")),"")</f>
        <v/>
      </c>
      <c r="Q1581" s="91" t="str">
        <f>IFERROR(IF(E1581="","",IF(O1581&lt;&gt;"",MAX(O$64:O1581)*10+1,IF(AND($F1580/INDEX($F$64:$F1581,MATCH(MAX(Q$64:Q1580),Q$64:Q1580,0)-1)&gt;(1+$O$2),MAX(O$64:O1581)&gt;MAX(P$64:P1580)),MAX(Q$64:Q1580)+1,""))),"")</f>
        <v/>
      </c>
    </row>
    <row r="1582" spans="1:17" x14ac:dyDescent="0.2">
      <c r="A1582" s="13">
        <f>HLOOKUP($E$2,历史数据!$V$3:$AE$5000,ROW(A1580),)</f>
        <v>521539</v>
      </c>
      <c r="B1582" s="41">
        <v>38845</v>
      </c>
      <c r="C1582" s="100">
        <f>IFERROR(IF(A1582&lt;&gt;0,MAX($C$4:C1581)+1,""),"")</f>
        <v>1567</v>
      </c>
      <c r="D1582" s="100"/>
      <c r="E1582" s="99">
        <f t="shared" si="156"/>
        <v>38861</v>
      </c>
      <c r="F1582" s="101">
        <f>IFERROR(VLOOKUP(E1582,历史数据!AH:AJ,3,),"")</f>
        <v>7.7540332598793604</v>
      </c>
      <c r="G1582" s="101">
        <f t="shared" si="152"/>
        <v>6.9940511204867066</v>
      </c>
      <c r="H1582" s="105">
        <f t="shared" si="153"/>
        <v>5.1190810625214578E-3</v>
      </c>
      <c r="I1582" s="101">
        <f>IFERROR(VLOOKUP(E1582,历史数据!AH:AJ,2,),"")</f>
        <v>8.0537689993368904</v>
      </c>
      <c r="J1582" s="104">
        <f t="shared" si="154"/>
        <v>60</v>
      </c>
      <c r="K1582" s="104" t="str">
        <f>IFERROR(IF(AND(J1581=$H$2*1,MAX(K$64:K1581)=MAX(L$64:L1581)),MAX(K$64:K1581)+1,""),"")</f>
        <v/>
      </c>
      <c r="L1582" s="104" t="str">
        <f>IFERROR(IF(AND($F1581/INDEX($F$64:$F1582,MATCH(MAX(M$64:M1582),M$64:M1582,0)-1)&lt;(1-$P$2),MAX(K$64:K1582)&gt;MAX(L$64:L1581)),MAX(K$64:K1582),""),"")</f>
        <v/>
      </c>
      <c r="M1582" s="104" t="str">
        <f>IFERROR(IF(E1582="","",IF(K1582&lt;&gt;"",MAX(M$64:M1581)+1,IF(AND($F1581/INDEX($F$64:$F1582,MATCH(MAX(M$64:M1581),M$64:M1581,0)-1)&gt;(1+$O$2),MAX(K$64:K1582)&gt;MAX(L$64:L1581)),MAX(M$64:M1581)+1,""))),"")</f>
        <v/>
      </c>
      <c r="N1582" s="91">
        <f t="shared" si="155"/>
        <v>60</v>
      </c>
      <c r="O1582" s="91" t="str">
        <f>IFERROR(IF(AND(N1581=$H$2*1,MAX(O$64:O1581)=MAX(P$64:P1581)),MAX(O$64:O1581)+1,""),"")</f>
        <v/>
      </c>
      <c r="P1582" s="91" t="str">
        <f>IFERROR(IF(MOD(MAX(Q$64:Q1582),10*MAX(O$64:O1582))&lt;=2,IF(AND(F1581/INDEX($F$64:$F1582,MATCH(MAX(O$64:O1582),O$64:O1582,0)-1)&lt;(1-$P$2),MAX(O$64:O1582)&gt;MAX(P$64:P1581)),MAX(O$64:O1582),""),IF(AND($F1581/INDEX($F$64:$F1582,MATCH(MAX(Q$64:Q1582),Q$64:Q1582,0)-1)&lt;(1-$P$2),MAX(O$64:O1582)&gt;MAX(P$64:P1581)),MAX(O$64:O1582),"")),"")</f>
        <v/>
      </c>
      <c r="Q1582" s="91" t="str">
        <f>IFERROR(IF(E1582="","",IF(O1582&lt;&gt;"",MAX(O$64:O1582)*10+1,IF(AND($F1581/INDEX($F$64:$F1582,MATCH(MAX(Q$64:Q1581),Q$64:Q1581,0)-1)&gt;(1+$O$2),MAX(O$64:O1582)&gt;MAX(P$64:P1581)),MAX(Q$64:Q1581)+1,""))),"")</f>
        <v/>
      </c>
    </row>
    <row r="1583" spans="1:17" x14ac:dyDescent="0.2">
      <c r="A1583" s="13">
        <f>HLOOKUP($E$2,历史数据!$V$3:$AE$5000,ROW(A1581),)</f>
        <v>830440</v>
      </c>
      <c r="B1583" s="41">
        <v>38846</v>
      </c>
      <c r="C1583" s="100">
        <f>IFERROR(IF(A1583&lt;&gt;0,MAX($C$4:C1582)+1,""),"")</f>
        <v>1568</v>
      </c>
      <c r="D1583" s="100"/>
      <c r="E1583" s="99">
        <f t="shared" si="156"/>
        <v>38862</v>
      </c>
      <c r="F1583" s="101">
        <f>IFERROR(VLOOKUP(E1583,历史数据!AH:AJ,3,),"")</f>
        <v>7.7540332598793604</v>
      </c>
      <c r="G1583" s="101">
        <f t="shared" si="152"/>
        <v>7.0290202900900827</v>
      </c>
      <c r="H1583" s="105">
        <f t="shared" si="153"/>
        <v>4.9998447253187805E-3</v>
      </c>
      <c r="I1583" s="101">
        <f>IFERROR(VLOOKUP(E1583,历史数据!AH:AJ,2,),"")</f>
        <v>7.7540332598793604</v>
      </c>
      <c r="J1583" s="104">
        <f t="shared" si="154"/>
        <v>61</v>
      </c>
      <c r="K1583" s="104" t="str">
        <f>IFERROR(IF(AND(J1582=$H$2*1,MAX(K$64:K1582)=MAX(L$64:L1582)),MAX(K$64:K1582)+1,""),"")</f>
        <v/>
      </c>
      <c r="L1583" s="104" t="str">
        <f>IFERROR(IF(AND($F1582/INDEX($F$64:$F1583,MATCH(MAX(M$64:M1583),M$64:M1583,0)-1)&lt;(1-$P$2),MAX(K$64:K1583)&gt;MAX(L$64:L1582)),MAX(K$64:K1583),""),"")</f>
        <v/>
      </c>
      <c r="M1583" s="104" t="str">
        <f>IFERROR(IF(E1583="","",IF(K1583&lt;&gt;"",MAX(M$64:M1582)+1,IF(AND($F1582/INDEX($F$64:$F1583,MATCH(MAX(M$64:M1582),M$64:M1582,0)-1)&gt;(1+$O$2),MAX(K$64:K1583)&gt;MAX(L$64:L1582)),MAX(M$64:M1582)+1,""))),"")</f>
        <v/>
      </c>
      <c r="N1583" s="91">
        <f t="shared" si="155"/>
        <v>61</v>
      </c>
      <c r="O1583" s="91" t="str">
        <f>IFERROR(IF(AND(N1582=$H$2*1,MAX(O$64:O1582)=MAX(P$64:P1582)),MAX(O$64:O1582)+1,""),"")</f>
        <v/>
      </c>
      <c r="P1583" s="91" t="str">
        <f>IFERROR(IF(MOD(MAX(Q$64:Q1583),10*MAX(O$64:O1583))&lt;=2,IF(AND(F1582/INDEX($F$64:$F1583,MATCH(MAX(O$64:O1583),O$64:O1583,0)-1)&lt;(1-$P$2),MAX(O$64:O1583)&gt;MAX(P$64:P1582)),MAX(O$64:O1583),""),IF(AND($F1582/INDEX($F$64:$F1583,MATCH(MAX(Q$64:Q1583),Q$64:Q1583,0)-1)&lt;(1-$P$2),MAX(O$64:O1583)&gt;MAX(P$64:P1582)),MAX(O$64:O1583),"")),"")</f>
        <v/>
      </c>
      <c r="Q1583" s="91" t="str">
        <f>IFERROR(IF(E1583="","",IF(O1583&lt;&gt;"",MAX(O$64:O1583)*10+1,IF(AND($F1582/INDEX($F$64:$F1583,MATCH(MAX(Q$64:Q1582),Q$64:Q1582,0)-1)&gt;(1+$O$2),MAX(O$64:O1583)&gt;MAX(P$64:P1582)),MAX(Q$64:Q1582)+1,""))),"")</f>
        <v/>
      </c>
    </row>
    <row r="1584" spans="1:17" x14ac:dyDescent="0.2">
      <c r="A1584" s="13">
        <f>HLOOKUP($E$2,历史数据!$V$3:$AE$5000,ROW(A1582),)</f>
        <v>773017</v>
      </c>
      <c r="B1584" s="41">
        <v>38847</v>
      </c>
      <c r="C1584" s="100">
        <f>IFERROR(IF(A1584&lt;&gt;0,MAX($C$4:C1583)+1,""),"")</f>
        <v>1569</v>
      </c>
      <c r="D1584" s="100"/>
      <c r="E1584" s="99">
        <f t="shared" si="156"/>
        <v>38863</v>
      </c>
      <c r="F1584" s="101">
        <f>IFERROR(VLOOKUP(E1584,历史数据!AH:AJ,3,),"")</f>
        <v>7.8191932032396902</v>
      </c>
      <c r="G1584" s="101">
        <f t="shared" si="152"/>
        <v>7.0650754587494671</v>
      </c>
      <c r="H1584" s="105">
        <f t="shared" si="153"/>
        <v>5.1294728385145039E-3</v>
      </c>
      <c r="I1584" s="101">
        <f>IFERROR(VLOOKUP(E1584,历史数据!AH:AJ,2,),"")</f>
        <v>7.6888733165190297</v>
      </c>
      <c r="J1584" s="104">
        <f t="shared" si="154"/>
        <v>62</v>
      </c>
      <c r="K1584" s="104" t="str">
        <f>IFERROR(IF(AND(J1583=$H$2*1,MAX(K$64:K1583)=MAX(L$64:L1583)),MAX(K$64:K1583)+1,""),"")</f>
        <v/>
      </c>
      <c r="L1584" s="104" t="str">
        <f>IFERROR(IF(AND($F1583/INDEX($F$64:$F1584,MATCH(MAX(M$64:M1584),M$64:M1584,0)-1)&lt;(1-$P$2),MAX(K$64:K1584)&gt;MAX(L$64:L1583)),MAX(K$64:K1584),""),"")</f>
        <v/>
      </c>
      <c r="M1584" s="104" t="str">
        <f>IFERROR(IF(E1584="","",IF(K1584&lt;&gt;"",MAX(M$64:M1583)+1,IF(AND($F1583/INDEX($F$64:$F1584,MATCH(MAX(M$64:M1583),M$64:M1583,0)-1)&gt;(1+$O$2),MAX(K$64:K1584)&gt;MAX(L$64:L1583)),MAX(M$64:M1583)+1,""))),"")</f>
        <v/>
      </c>
      <c r="N1584" s="91">
        <f t="shared" si="155"/>
        <v>62</v>
      </c>
      <c r="O1584" s="91" t="str">
        <f>IFERROR(IF(AND(N1583=$H$2*1,MAX(O$64:O1583)=MAX(P$64:P1583)),MAX(O$64:O1583)+1,""),"")</f>
        <v/>
      </c>
      <c r="P1584" s="91" t="str">
        <f>IFERROR(IF(MOD(MAX(Q$64:Q1584),10*MAX(O$64:O1584))&lt;=2,IF(AND(F1583/INDEX($F$64:$F1584,MATCH(MAX(O$64:O1584),O$64:O1584,0)-1)&lt;(1-$P$2),MAX(O$64:O1584)&gt;MAX(P$64:P1583)),MAX(O$64:O1584),""),IF(AND($F1583/INDEX($F$64:$F1584,MATCH(MAX(Q$64:Q1584),Q$64:Q1584,0)-1)&lt;(1-$P$2),MAX(O$64:O1584)&gt;MAX(P$64:P1583)),MAX(O$64:O1584),"")),"")</f>
        <v/>
      </c>
      <c r="Q1584" s="91" t="str">
        <f>IFERROR(IF(E1584="","",IF(O1584&lt;&gt;"",MAX(O$64:O1584)*10+1,IF(AND($F1583/INDEX($F$64:$F1584,MATCH(MAX(Q$64:Q1583),Q$64:Q1583,0)-1)&gt;(1+$O$2),MAX(O$64:O1584)&gt;MAX(P$64:P1583)),MAX(Q$64:Q1583)+1,""))),"")</f>
        <v/>
      </c>
    </row>
    <row r="1585" spans="1:17" x14ac:dyDescent="0.2">
      <c r="A1585" s="13">
        <f>HLOOKUP($E$2,历史数据!$V$3:$AE$5000,ROW(A1583),)</f>
        <v>977847</v>
      </c>
      <c r="B1585" s="41">
        <v>38848</v>
      </c>
      <c r="C1585" s="100">
        <f>IFERROR(IF(A1585&lt;&gt;0,MAX($C$4:C1584)+1,""),"")</f>
        <v>1570</v>
      </c>
      <c r="D1585" s="100"/>
      <c r="E1585" s="99">
        <f t="shared" si="156"/>
        <v>38866</v>
      </c>
      <c r="F1585" s="101">
        <f>IFERROR(VLOOKUP(E1585,历史数据!AH:AJ,3,),"")</f>
        <v>8.14499292004135</v>
      </c>
      <c r="G1585" s="101">
        <f t="shared" si="152"/>
        <v>7.1030854257096605</v>
      </c>
      <c r="H1585" s="105">
        <f t="shared" si="153"/>
        <v>5.3799803246434852E-3</v>
      </c>
      <c r="I1585" s="101">
        <f>IFERROR(VLOOKUP(E1585,历史数据!AH:AJ,2,),"")</f>
        <v>7.8191932032396902</v>
      </c>
      <c r="J1585" s="104">
        <f t="shared" si="154"/>
        <v>63</v>
      </c>
      <c r="K1585" s="104" t="str">
        <f>IFERROR(IF(AND(J1584=$H$2*1,MAX(K$64:K1584)=MAX(L$64:L1584)),MAX(K$64:K1584)+1,""),"")</f>
        <v/>
      </c>
      <c r="L1585" s="104" t="str">
        <f>IFERROR(IF(AND($F1584/INDEX($F$64:$F1585,MATCH(MAX(M$64:M1585),M$64:M1585,0)-1)&lt;(1-$P$2),MAX(K$64:K1585)&gt;MAX(L$64:L1584)),MAX(K$64:K1585),""),"")</f>
        <v/>
      </c>
      <c r="M1585" s="104" t="str">
        <f>IFERROR(IF(E1585="","",IF(K1585&lt;&gt;"",MAX(M$64:M1584)+1,IF(AND($F1584/INDEX($F$64:$F1585,MATCH(MAX(M$64:M1584),M$64:M1584,0)-1)&gt;(1+$O$2),MAX(K$64:K1585)&gt;MAX(L$64:L1584)),MAX(M$64:M1584)+1,""))),"")</f>
        <v/>
      </c>
      <c r="N1585" s="91">
        <f t="shared" si="155"/>
        <v>63</v>
      </c>
      <c r="O1585" s="91" t="str">
        <f>IFERROR(IF(AND(N1584=$H$2*1,MAX(O$64:O1584)=MAX(P$64:P1584)),MAX(O$64:O1584)+1,""),"")</f>
        <v/>
      </c>
      <c r="P1585" s="91" t="str">
        <f>IFERROR(IF(MOD(MAX(Q$64:Q1585),10*MAX(O$64:O1585))&lt;=2,IF(AND(F1584/INDEX($F$64:$F1585,MATCH(MAX(O$64:O1585),O$64:O1585,0)-1)&lt;(1-$P$2),MAX(O$64:O1585)&gt;MAX(P$64:P1584)),MAX(O$64:O1585),""),IF(AND($F1584/INDEX($F$64:$F1585,MATCH(MAX(Q$64:Q1585),Q$64:Q1585,0)-1)&lt;(1-$P$2),MAX(O$64:O1585)&gt;MAX(P$64:P1584)),MAX(O$64:O1585),"")),"")</f>
        <v/>
      </c>
      <c r="Q1585" s="91" t="str">
        <f>IFERROR(IF(E1585="","",IF(O1585&lt;&gt;"",MAX(O$64:O1585)*10+1,IF(AND($F1584/INDEX($F$64:$F1585,MATCH(MAX(Q$64:Q1584),Q$64:Q1584,0)-1)&gt;(1+$O$2),MAX(O$64:O1585)&gt;MAX(P$64:P1584)),MAX(Q$64:Q1584)+1,""))),"")</f>
        <v/>
      </c>
    </row>
    <row r="1586" spans="1:17" x14ac:dyDescent="0.2">
      <c r="A1586" s="13">
        <f>HLOOKUP($E$2,历史数据!$V$3:$AE$5000,ROW(A1584),)</f>
        <v>574664</v>
      </c>
      <c r="B1586" s="41">
        <v>38849</v>
      </c>
      <c r="C1586" s="100">
        <f>IFERROR(IF(A1586&lt;&gt;0,MAX($C$4:C1585)+1,""),"")</f>
        <v>1571</v>
      </c>
      <c r="D1586" s="100"/>
      <c r="E1586" s="99">
        <f t="shared" si="156"/>
        <v>38867</v>
      </c>
      <c r="F1586" s="101">
        <f>IFERROR(VLOOKUP(E1586,历史数据!AH:AJ,3,),"")</f>
        <v>8.5489845688753991</v>
      </c>
      <c r="G1586" s="101">
        <f t="shared" si="152"/>
        <v>7.1484801862506915</v>
      </c>
      <c r="H1586" s="105">
        <f t="shared" si="153"/>
        <v>6.3908509922638856E-3</v>
      </c>
      <c r="I1586" s="101">
        <f>IFERROR(VLOOKUP(E1586,历史数据!AH:AJ,2,),"")</f>
        <v>8.14499292004135</v>
      </c>
      <c r="J1586" s="104">
        <f t="shared" si="154"/>
        <v>64</v>
      </c>
      <c r="K1586" s="104" t="str">
        <f>IFERROR(IF(AND(J1585=$H$2*1,MAX(K$64:K1585)=MAX(L$64:L1585)),MAX(K$64:K1585)+1,""),"")</f>
        <v/>
      </c>
      <c r="L1586" s="104" t="str">
        <f>IFERROR(IF(AND($F1585/INDEX($F$64:$F1586,MATCH(MAX(M$64:M1586),M$64:M1586,0)-1)&lt;(1-$P$2),MAX(K$64:K1586)&gt;MAX(L$64:L1585)),MAX(K$64:K1586),""),"")</f>
        <v/>
      </c>
      <c r="M1586" s="104" t="str">
        <f>IFERROR(IF(E1586="","",IF(K1586&lt;&gt;"",MAX(M$64:M1585)+1,IF(AND($F1585/INDEX($F$64:$F1586,MATCH(MAX(M$64:M1585),M$64:M1585,0)-1)&gt;(1+$O$2),MAX(K$64:K1586)&gt;MAX(L$64:L1585)),MAX(M$64:M1585)+1,""))),"")</f>
        <v/>
      </c>
      <c r="N1586" s="91">
        <f t="shared" si="155"/>
        <v>64</v>
      </c>
      <c r="O1586" s="91" t="str">
        <f>IFERROR(IF(AND(N1585=$H$2*1,MAX(O$64:O1585)=MAX(P$64:P1585)),MAX(O$64:O1585)+1,""),"")</f>
        <v/>
      </c>
      <c r="P1586" s="91" t="str">
        <f>IFERROR(IF(MOD(MAX(Q$64:Q1586),10*MAX(O$64:O1586))&lt;=2,IF(AND(F1585/INDEX($F$64:$F1586,MATCH(MAX(O$64:O1586),O$64:O1586,0)-1)&lt;(1-$P$2),MAX(O$64:O1586)&gt;MAX(P$64:P1585)),MAX(O$64:O1586),""),IF(AND($F1585/INDEX($F$64:$F1586,MATCH(MAX(Q$64:Q1586),Q$64:Q1586,0)-1)&lt;(1-$P$2),MAX(O$64:O1586)&gt;MAX(P$64:P1585)),MAX(O$64:O1586),"")),"")</f>
        <v/>
      </c>
      <c r="Q1586" s="91" t="str">
        <f>IFERROR(IF(E1586="","",IF(O1586&lt;&gt;"",MAX(O$64:O1586)*10+1,IF(AND($F1585/INDEX($F$64:$F1586,MATCH(MAX(Q$64:Q1585),Q$64:Q1585,0)-1)&gt;(1+$O$2),MAX(O$64:O1586)&gt;MAX(P$64:P1585)),MAX(Q$64:Q1585)+1,""))),"")</f>
        <v/>
      </c>
    </row>
    <row r="1587" spans="1:17" x14ac:dyDescent="0.2">
      <c r="A1587" s="13">
        <f>HLOOKUP($E$2,历史数据!$V$3:$AE$5000,ROW(A1585),)</f>
        <v>1312567</v>
      </c>
      <c r="B1587" s="41">
        <v>38852</v>
      </c>
      <c r="C1587" s="100">
        <f>IFERROR(IF(A1587&lt;&gt;0,MAX($C$4:C1586)+1,""),"")</f>
        <v>1572</v>
      </c>
      <c r="D1587" s="100"/>
      <c r="E1587" s="99">
        <f t="shared" si="156"/>
        <v>38868</v>
      </c>
      <c r="F1587" s="101">
        <f>IFERROR(VLOOKUP(E1587,历史数据!AH:AJ,3,),"")</f>
        <v>8.3926007048106097</v>
      </c>
      <c r="G1587" s="101">
        <f t="shared" si="152"/>
        <v>7.192137348302114</v>
      </c>
      <c r="H1587" s="105">
        <f t="shared" si="153"/>
        <v>6.107194944093397E-3</v>
      </c>
      <c r="I1587" s="101">
        <f>IFERROR(VLOOKUP(E1587,历史数据!AH:AJ,2,),"")</f>
        <v>8.3404727501223395</v>
      </c>
      <c r="J1587" s="104">
        <f t="shared" si="154"/>
        <v>65</v>
      </c>
      <c r="K1587" s="104" t="str">
        <f>IFERROR(IF(AND(J1586=$H$2*1,MAX(K$64:K1586)=MAX(L$64:L1586)),MAX(K$64:K1586)+1,""),"")</f>
        <v/>
      </c>
      <c r="L1587" s="104" t="str">
        <f>IFERROR(IF(AND($F1586/INDEX($F$64:$F1587,MATCH(MAX(M$64:M1587),M$64:M1587,0)-1)&lt;(1-$P$2),MAX(K$64:K1587)&gt;MAX(L$64:L1586)),MAX(K$64:K1587),""),"")</f>
        <v/>
      </c>
      <c r="M1587" s="104" t="str">
        <f>IFERROR(IF(E1587="","",IF(K1587&lt;&gt;"",MAX(M$64:M1586)+1,IF(AND($F1586/INDEX($F$64:$F1587,MATCH(MAX(M$64:M1586),M$64:M1586,0)-1)&gt;(1+$O$2),MAX(K$64:K1587)&gt;MAX(L$64:L1586)),MAX(M$64:M1586)+1,""))),"")</f>
        <v/>
      </c>
      <c r="N1587" s="91">
        <f t="shared" si="155"/>
        <v>65</v>
      </c>
      <c r="O1587" s="91" t="str">
        <f>IFERROR(IF(AND(N1586=$H$2*1,MAX(O$64:O1586)=MAX(P$64:P1586)),MAX(O$64:O1586)+1,""),"")</f>
        <v/>
      </c>
      <c r="P1587" s="91" t="str">
        <f>IFERROR(IF(MOD(MAX(Q$64:Q1587),10*MAX(O$64:O1587))&lt;=2,IF(AND(F1586/INDEX($F$64:$F1587,MATCH(MAX(O$64:O1587),O$64:O1587,0)-1)&lt;(1-$P$2),MAX(O$64:O1587)&gt;MAX(P$64:P1586)),MAX(O$64:O1587),""),IF(AND($F1586/INDEX($F$64:$F1587,MATCH(MAX(Q$64:Q1587),Q$64:Q1587,0)-1)&lt;(1-$P$2),MAX(O$64:O1587)&gt;MAX(P$64:P1586)),MAX(O$64:O1587),"")),"")</f>
        <v/>
      </c>
      <c r="Q1587" s="91" t="str">
        <f>IFERROR(IF(E1587="","",IF(O1587&lt;&gt;"",MAX(O$64:O1587)*10+1,IF(AND($F1586/INDEX($F$64:$F1587,MATCH(MAX(Q$64:Q1586),Q$64:Q1586,0)-1)&gt;(1+$O$2),MAX(O$64:O1587)&gt;MAX(P$64:P1586)),MAX(Q$64:Q1586)+1,""))),"")</f>
        <v/>
      </c>
    </row>
    <row r="1588" spans="1:17" x14ac:dyDescent="0.2">
      <c r="A1588" s="13">
        <f>HLOOKUP($E$2,历史数据!$V$3:$AE$5000,ROW(A1586),)</f>
        <v>925123</v>
      </c>
      <c r="B1588" s="41">
        <v>38853</v>
      </c>
      <c r="C1588" s="100">
        <f>IFERROR(IF(A1588&lt;&gt;0,MAX($C$4:C1587)+1,""),"")</f>
        <v>1573</v>
      </c>
      <c r="D1588" s="100"/>
      <c r="E1588" s="99">
        <f t="shared" si="156"/>
        <v>38869</v>
      </c>
      <c r="F1588" s="101">
        <f>IFERROR(VLOOKUP(E1588,历史数据!AH:AJ,3,),"")</f>
        <v>8.6402084895798605</v>
      </c>
      <c r="G1588" s="101">
        <f t="shared" si="152"/>
        <v>7.2394869071439532</v>
      </c>
      <c r="H1588" s="105">
        <f t="shared" si="153"/>
        <v>6.5835170476851168E-3</v>
      </c>
      <c r="I1588" s="101">
        <f>IFERROR(VLOOKUP(E1588,历史数据!AH:AJ,2,),"")</f>
        <v>8.3795687161385395</v>
      </c>
      <c r="J1588" s="104">
        <f t="shared" si="154"/>
        <v>66</v>
      </c>
      <c r="K1588" s="104" t="str">
        <f>IFERROR(IF(AND(J1587=$H$2*1,MAX(K$64:K1587)=MAX(L$64:L1587)),MAX(K$64:K1587)+1,""),"")</f>
        <v/>
      </c>
      <c r="L1588" s="104" t="str">
        <f>IFERROR(IF(AND($F1587/INDEX($F$64:$F1588,MATCH(MAX(M$64:M1588),M$64:M1588,0)-1)&lt;(1-$P$2),MAX(K$64:K1588)&gt;MAX(L$64:L1587)),MAX(K$64:K1588),""),"")</f>
        <v/>
      </c>
      <c r="M1588" s="104" t="str">
        <f>IFERROR(IF(E1588="","",IF(K1588&lt;&gt;"",MAX(M$64:M1587)+1,IF(AND($F1587/INDEX($F$64:$F1588,MATCH(MAX(M$64:M1587),M$64:M1587,0)-1)&gt;(1+$O$2),MAX(K$64:K1588)&gt;MAX(L$64:L1587)),MAX(M$64:M1587)+1,""))),"")</f>
        <v/>
      </c>
      <c r="N1588" s="91">
        <f t="shared" si="155"/>
        <v>66</v>
      </c>
      <c r="O1588" s="91" t="str">
        <f>IFERROR(IF(AND(N1587=$H$2*1,MAX(O$64:O1587)=MAX(P$64:P1587)),MAX(O$64:O1587)+1,""),"")</f>
        <v/>
      </c>
      <c r="P1588" s="91" t="str">
        <f>IFERROR(IF(MOD(MAX(Q$64:Q1588),10*MAX(O$64:O1588))&lt;=2,IF(AND(F1587/INDEX($F$64:$F1588,MATCH(MAX(O$64:O1588),O$64:O1588,0)-1)&lt;(1-$P$2),MAX(O$64:O1588)&gt;MAX(P$64:P1587)),MAX(O$64:O1588),""),IF(AND($F1587/INDEX($F$64:$F1588,MATCH(MAX(Q$64:Q1588),Q$64:Q1588,0)-1)&lt;(1-$P$2),MAX(O$64:O1588)&gt;MAX(P$64:P1587)),MAX(O$64:O1588),"")),"")</f>
        <v/>
      </c>
      <c r="Q1588" s="91" t="str">
        <f>IFERROR(IF(E1588="","",IF(O1588&lt;&gt;"",MAX(O$64:O1588)*10+1,IF(AND($F1587/INDEX($F$64:$F1588,MATCH(MAX(Q$64:Q1587),Q$64:Q1587,0)-1)&gt;(1+$O$2),MAX(O$64:O1588)&gt;MAX(P$64:P1587)),MAX(Q$64:Q1587)+1,""))),"")</f>
        <v/>
      </c>
    </row>
    <row r="1589" spans="1:17" x14ac:dyDescent="0.2">
      <c r="A1589" s="13">
        <f>HLOOKUP($E$2,历史数据!$V$3:$AE$5000,ROW(A1587),)</f>
        <v>865093</v>
      </c>
      <c r="B1589" s="41">
        <v>38854</v>
      </c>
      <c r="C1589" s="100">
        <f>IFERROR(IF(A1589&lt;&gt;0,MAX($C$4:C1588)+1,""),"")</f>
        <v>1574</v>
      </c>
      <c r="D1589" s="100"/>
      <c r="E1589" s="99">
        <f t="shared" si="156"/>
        <v>38870</v>
      </c>
      <c r="F1589" s="101">
        <f>IFERROR(VLOOKUP(E1589,历史数据!AH:AJ,3,),"")</f>
        <v>8.4577606481709395</v>
      </c>
      <c r="G1589" s="101">
        <f t="shared" si="152"/>
        <v>7.2844472680625811</v>
      </c>
      <c r="H1589" s="105">
        <f t="shared" si="153"/>
        <v>6.2104347304310359E-3</v>
      </c>
      <c r="I1589" s="101">
        <f>IFERROR(VLOOKUP(E1589,历史数据!AH:AJ,2,),"")</f>
        <v>8.4707926368430009</v>
      </c>
      <c r="J1589" s="104">
        <f t="shared" si="154"/>
        <v>67</v>
      </c>
      <c r="K1589" s="104" t="str">
        <f>IFERROR(IF(AND(J1588=$H$2*1,MAX(K$64:K1588)=MAX(L$64:L1588)),MAX(K$64:K1588)+1,""),"")</f>
        <v/>
      </c>
      <c r="L1589" s="104" t="str">
        <f>IFERROR(IF(AND($F1588/INDEX($F$64:$F1589,MATCH(MAX(M$64:M1589),M$64:M1589,0)-1)&lt;(1-$P$2),MAX(K$64:K1589)&gt;MAX(L$64:L1588)),MAX(K$64:K1589),""),"")</f>
        <v/>
      </c>
      <c r="M1589" s="104" t="str">
        <f>IFERROR(IF(E1589="","",IF(K1589&lt;&gt;"",MAX(M$64:M1588)+1,IF(AND($F1588/INDEX($F$64:$F1589,MATCH(MAX(M$64:M1588),M$64:M1588,0)-1)&gt;(1+$O$2),MAX(K$64:K1589)&gt;MAX(L$64:L1588)),MAX(M$64:M1588)+1,""))),"")</f>
        <v/>
      </c>
      <c r="N1589" s="91">
        <f t="shared" si="155"/>
        <v>67</v>
      </c>
      <c r="O1589" s="91" t="str">
        <f>IFERROR(IF(AND(N1588=$H$2*1,MAX(O$64:O1588)=MAX(P$64:P1588)),MAX(O$64:O1588)+1,""),"")</f>
        <v/>
      </c>
      <c r="P1589" s="91" t="str">
        <f>IFERROR(IF(MOD(MAX(Q$64:Q1589),10*MAX(O$64:O1589))&lt;=2,IF(AND(F1588/INDEX($F$64:$F1589,MATCH(MAX(O$64:O1589),O$64:O1589,0)-1)&lt;(1-$P$2),MAX(O$64:O1589)&gt;MAX(P$64:P1588)),MAX(O$64:O1589),""),IF(AND($F1588/INDEX($F$64:$F1589,MATCH(MAX(Q$64:Q1589),Q$64:Q1589,0)-1)&lt;(1-$P$2),MAX(O$64:O1589)&gt;MAX(P$64:P1588)),MAX(O$64:O1589),"")),"")</f>
        <v/>
      </c>
      <c r="Q1589" s="91" t="str">
        <f>IFERROR(IF(E1589="","",IF(O1589&lt;&gt;"",MAX(O$64:O1589)*10+1,IF(AND($F1588/INDEX($F$64:$F1589,MATCH(MAX(Q$64:Q1588),Q$64:Q1588,0)-1)&gt;(1+$O$2),MAX(O$64:O1589)&gt;MAX(P$64:P1588)),MAX(Q$64:Q1588)+1,""))),"")</f>
        <v/>
      </c>
    </row>
    <row r="1590" spans="1:17" x14ac:dyDescent="0.2">
      <c r="A1590" s="13">
        <f>HLOOKUP($E$2,历史数据!$V$3:$AE$5000,ROW(A1588),)</f>
        <v>0</v>
      </c>
      <c r="B1590" s="41">
        <v>38855</v>
      </c>
      <c r="C1590" s="100" t="str">
        <f>IFERROR(IF(A1590&lt;&gt;0,MAX($C$4:C1589)+1,""),"")</f>
        <v/>
      </c>
      <c r="D1590" s="100"/>
      <c r="E1590" s="99">
        <f t="shared" si="156"/>
        <v>38873</v>
      </c>
      <c r="F1590" s="101">
        <f>IFERROR(VLOOKUP(E1590,历史数据!AH:AJ,3,),"")</f>
        <v>8.6532404782519308</v>
      </c>
      <c r="G1590" s="101">
        <f t="shared" si="152"/>
        <v>7.3298420286036112</v>
      </c>
      <c r="H1590" s="105">
        <f t="shared" si="153"/>
        <v>6.2317371339972727E-3</v>
      </c>
      <c r="I1590" s="101">
        <f>IFERROR(VLOOKUP(E1590,历史数据!AH:AJ,2,),"")</f>
        <v>8.5359525802033307</v>
      </c>
      <c r="J1590" s="104">
        <f t="shared" si="154"/>
        <v>68</v>
      </c>
      <c r="K1590" s="104" t="str">
        <f>IFERROR(IF(AND(J1589=$H$2*1,MAX(K$64:K1589)=MAX(L$64:L1589)),MAX(K$64:K1589)+1,""),"")</f>
        <v/>
      </c>
      <c r="L1590" s="104" t="str">
        <f>IFERROR(IF(AND($F1589/INDEX($F$64:$F1590,MATCH(MAX(M$64:M1590),M$64:M1590,0)-1)&lt;(1-$P$2),MAX(K$64:K1590)&gt;MAX(L$64:L1589)),MAX(K$64:K1590),""),"")</f>
        <v/>
      </c>
      <c r="M1590" s="104" t="str">
        <f>IFERROR(IF(E1590="","",IF(K1590&lt;&gt;"",MAX(M$64:M1589)+1,IF(AND($F1589/INDEX($F$64:$F1590,MATCH(MAX(M$64:M1589),M$64:M1589,0)-1)&gt;(1+$O$2),MAX(K$64:K1590)&gt;MAX(L$64:L1589)),MAX(M$64:M1589)+1,""))),"")</f>
        <v/>
      </c>
      <c r="N1590" s="91">
        <f t="shared" si="155"/>
        <v>68</v>
      </c>
      <c r="O1590" s="91" t="str">
        <f>IFERROR(IF(AND(N1589=$H$2*1,MAX(O$64:O1589)=MAX(P$64:P1589)),MAX(O$64:O1589)+1,""),"")</f>
        <v/>
      </c>
      <c r="P1590" s="91" t="str">
        <f>IFERROR(IF(MOD(MAX(Q$64:Q1590),10*MAX(O$64:O1590))&lt;=2,IF(AND(F1589/INDEX($F$64:$F1590,MATCH(MAX(O$64:O1590),O$64:O1590,0)-1)&lt;(1-$P$2),MAX(O$64:O1590)&gt;MAX(P$64:P1589)),MAX(O$64:O1590),""),IF(AND($F1589/INDEX($F$64:$F1590,MATCH(MAX(Q$64:Q1590),Q$64:Q1590,0)-1)&lt;(1-$P$2),MAX(O$64:O1590)&gt;MAX(P$64:P1589)),MAX(O$64:O1590),"")),"")</f>
        <v/>
      </c>
      <c r="Q1590" s="91" t="str">
        <f>IFERROR(IF(E1590="","",IF(O1590&lt;&gt;"",MAX(O$64:O1590)*10+1,IF(AND($F1589/INDEX($F$64:$F1590,MATCH(MAX(Q$64:Q1589),Q$64:Q1589,0)-1)&gt;(1+$O$2),MAX(O$64:O1590)&gt;MAX(P$64:P1589)),MAX(Q$64:Q1589)+1,""))),"")</f>
        <v/>
      </c>
    </row>
    <row r="1591" spans="1:17" x14ac:dyDescent="0.2">
      <c r="A1591" s="13">
        <f>HLOOKUP($E$2,历史数据!$V$3:$AE$5000,ROW(A1589),)</f>
        <v>574220</v>
      </c>
      <c r="B1591" s="41">
        <v>38856</v>
      </c>
      <c r="C1591" s="100">
        <f>IFERROR(IF(A1591&lt;&gt;0,MAX($C$4:C1590)+1,""),"")</f>
        <v>1575</v>
      </c>
      <c r="D1591" s="100"/>
      <c r="E1591" s="99">
        <f t="shared" si="156"/>
        <v>38874</v>
      </c>
      <c r="F1591" s="101">
        <f>IFERROR(VLOOKUP(E1591,历史数据!AH:AJ,3,),"")</f>
        <v>8.9269122403653203</v>
      </c>
      <c r="G1591" s="101">
        <f t="shared" si="152"/>
        <v>7.3793635855574617</v>
      </c>
      <c r="H1591" s="105">
        <f t="shared" si="153"/>
        <v>6.7561561027644768E-3</v>
      </c>
      <c r="I1591" s="101">
        <f>IFERROR(VLOOKUP(E1591,历史数据!AH:AJ,2,),"")</f>
        <v>8.6793044555960606</v>
      </c>
      <c r="J1591" s="104">
        <f t="shared" si="154"/>
        <v>69</v>
      </c>
      <c r="K1591" s="104" t="str">
        <f>IFERROR(IF(AND(J1590=$H$2*1,MAX(K$64:K1590)=MAX(L$64:L1590)),MAX(K$64:K1590)+1,""),"")</f>
        <v/>
      </c>
      <c r="L1591" s="104" t="str">
        <f>IFERROR(IF(AND($F1590/INDEX($F$64:$F1591,MATCH(MAX(M$64:M1591),M$64:M1591,0)-1)&lt;(1-$P$2),MAX(K$64:K1591)&gt;MAX(L$64:L1590)),MAX(K$64:K1591),""),"")</f>
        <v/>
      </c>
      <c r="M1591" s="104" t="str">
        <f>IFERROR(IF(E1591="","",IF(K1591&lt;&gt;"",MAX(M$64:M1590)+1,IF(AND($F1590/INDEX($F$64:$F1591,MATCH(MAX(M$64:M1590),M$64:M1590,0)-1)&gt;(1+$O$2),MAX(K$64:K1591)&gt;MAX(L$64:L1590)),MAX(M$64:M1590)+1,""))),"")</f>
        <v/>
      </c>
      <c r="N1591" s="91">
        <f t="shared" si="155"/>
        <v>69</v>
      </c>
      <c r="O1591" s="91" t="str">
        <f>IFERROR(IF(AND(N1590=$H$2*1,MAX(O$64:O1590)=MAX(P$64:P1590)),MAX(O$64:O1590)+1,""),"")</f>
        <v/>
      </c>
      <c r="P1591" s="91" t="str">
        <f>IFERROR(IF(MOD(MAX(Q$64:Q1591),10*MAX(O$64:O1591))&lt;=2,IF(AND(F1590/INDEX($F$64:$F1591,MATCH(MAX(O$64:O1591),O$64:O1591,0)-1)&lt;(1-$P$2),MAX(O$64:O1591)&gt;MAX(P$64:P1590)),MAX(O$64:O1591),""),IF(AND($F1590/INDEX($F$64:$F1591,MATCH(MAX(Q$64:Q1591),Q$64:Q1591,0)-1)&lt;(1-$P$2),MAX(O$64:O1591)&gt;MAX(P$64:P1590)),MAX(O$64:O1591),"")),"")</f>
        <v/>
      </c>
      <c r="Q1591" s="91" t="str">
        <f>IFERROR(IF(E1591="","",IF(O1591&lt;&gt;"",MAX(O$64:O1591)*10+1,IF(AND($F1590/INDEX($F$64:$F1591,MATCH(MAX(Q$64:Q1590),Q$64:Q1590,0)-1)&gt;(1+$O$2),MAX(O$64:O1591)&gt;MAX(P$64:P1590)),MAX(Q$64:Q1590)+1,""))),"")</f>
        <v/>
      </c>
    </row>
    <row r="1592" spans="1:17" x14ac:dyDescent="0.2">
      <c r="A1592" s="13">
        <f>HLOOKUP($E$2,历史数据!$V$3:$AE$5000,ROW(A1590),)</f>
        <v>823265</v>
      </c>
      <c r="B1592" s="41">
        <v>38859</v>
      </c>
      <c r="C1592" s="100">
        <f>IFERROR(IF(A1592&lt;&gt;0,MAX($C$4:C1591)+1,""),"")</f>
        <v>1576</v>
      </c>
      <c r="D1592" s="100"/>
      <c r="E1592" s="99">
        <f t="shared" si="156"/>
        <v>38875</v>
      </c>
      <c r="F1592" s="101">
        <f>IFERROR(VLOOKUP(E1592,历史数据!AH:AJ,3,),"")</f>
        <v>8.6011125235636605</v>
      </c>
      <c r="G1592" s="101">
        <f t="shared" si="152"/>
        <v>7.4273647438329062</v>
      </c>
      <c r="H1592" s="105">
        <f t="shared" si="153"/>
        <v>6.5047829286239978E-3</v>
      </c>
      <c r="I1592" s="101">
        <f>IFERROR(VLOOKUP(E1592,历史数据!AH:AJ,2,),"")</f>
        <v>8.8878162743491202</v>
      </c>
      <c r="J1592" s="104">
        <f t="shared" si="154"/>
        <v>70</v>
      </c>
      <c r="K1592" s="104" t="str">
        <f>IFERROR(IF(AND(J1591=$H$2*1,MAX(K$64:K1591)=MAX(L$64:L1591)),MAX(K$64:K1591)+1,""),"")</f>
        <v/>
      </c>
      <c r="L1592" s="104" t="str">
        <f>IFERROR(IF(AND($F1591/INDEX($F$64:$F1592,MATCH(MAX(M$64:M1592),M$64:M1592,0)-1)&lt;(1-$P$2),MAX(K$64:K1592)&gt;MAX(L$64:L1591)),MAX(K$64:K1592),""),"")</f>
        <v/>
      </c>
      <c r="M1592" s="104" t="str">
        <f>IFERROR(IF(E1592="","",IF(K1592&lt;&gt;"",MAX(M$64:M1591)+1,IF(AND($F1591/INDEX($F$64:$F1592,MATCH(MAX(M$64:M1591),M$64:M1591,0)-1)&gt;(1+$O$2),MAX(K$64:K1592)&gt;MAX(L$64:L1591)),MAX(M$64:M1591)+1,""))),"")</f>
        <v/>
      </c>
      <c r="N1592" s="91">
        <f t="shared" si="155"/>
        <v>70</v>
      </c>
      <c r="O1592" s="91" t="str">
        <f>IFERROR(IF(AND(N1591=$H$2*1,MAX(O$64:O1591)=MAX(P$64:P1591)),MAX(O$64:O1591)+1,""),"")</f>
        <v/>
      </c>
      <c r="P1592" s="91" t="str">
        <f>IFERROR(IF(MOD(MAX(Q$64:Q1592),10*MAX(O$64:O1592))&lt;=2,IF(AND(F1591/INDEX($F$64:$F1592,MATCH(MAX(O$64:O1592),O$64:O1592,0)-1)&lt;(1-$P$2),MAX(O$64:O1592)&gt;MAX(P$64:P1591)),MAX(O$64:O1592),""),IF(AND($F1591/INDEX($F$64:$F1592,MATCH(MAX(Q$64:Q1592),Q$64:Q1592,0)-1)&lt;(1-$P$2),MAX(O$64:O1592)&gt;MAX(P$64:P1591)),MAX(O$64:O1592),"")),"")</f>
        <v/>
      </c>
      <c r="Q1592" s="91" t="str">
        <f>IFERROR(IF(E1592="","",IF(O1592&lt;&gt;"",MAX(O$64:O1592)*10+1,IF(AND($F1591/INDEX($F$64:$F1592,MATCH(MAX(Q$64:Q1591),Q$64:Q1591,0)-1)&gt;(1+$O$2),MAX(O$64:O1592)&gt;MAX(P$64:P1591)),MAX(Q$64:Q1591)+1,""))),"")</f>
        <v/>
      </c>
    </row>
    <row r="1593" spans="1:17" x14ac:dyDescent="0.2">
      <c r="A1593" s="13">
        <f>HLOOKUP($E$2,历史数据!$V$3:$AE$5000,ROW(A1591),)</f>
        <v>532050</v>
      </c>
      <c r="B1593" s="41">
        <v>38860</v>
      </c>
      <c r="C1593" s="100">
        <f>IFERROR(IF(A1593&lt;&gt;0,MAX($C$4:C1592)+1,""),"")</f>
        <v>1577</v>
      </c>
      <c r="D1593" s="100"/>
      <c r="E1593" s="99">
        <f t="shared" si="156"/>
        <v>38876</v>
      </c>
      <c r="F1593" s="101">
        <f>IFERROR(VLOOKUP(E1593,历史数据!AH:AJ,3,),"")</f>
        <v>8.5359525802033307</v>
      </c>
      <c r="G1593" s="101">
        <f t="shared" si="152"/>
        <v>7.4710219058843279</v>
      </c>
      <c r="H1593" s="105">
        <f t="shared" si="153"/>
        <v>5.8778804538541785E-3</v>
      </c>
      <c r="I1593" s="101">
        <f>IFERROR(VLOOKUP(E1593,历史数据!AH:AJ,2,),"")</f>
        <v>8.6011125235636605</v>
      </c>
      <c r="J1593" s="104">
        <f t="shared" si="154"/>
        <v>71</v>
      </c>
      <c r="K1593" s="104" t="str">
        <f>IFERROR(IF(AND(J1592=$H$2*1,MAX(K$64:K1592)=MAX(L$64:L1592)),MAX(K$64:K1592)+1,""),"")</f>
        <v/>
      </c>
      <c r="L1593" s="104" t="str">
        <f>IFERROR(IF(AND($F1592/INDEX($F$64:$F1593,MATCH(MAX(M$64:M1593),M$64:M1593,0)-1)&lt;(1-$P$2),MAX(K$64:K1593)&gt;MAX(L$64:L1592)),MAX(K$64:K1593),""),"")</f>
        <v/>
      </c>
      <c r="M1593" s="104" t="str">
        <f>IFERROR(IF(E1593="","",IF(K1593&lt;&gt;"",MAX(M$64:M1592)+1,IF(AND($F1592/INDEX($F$64:$F1593,MATCH(MAX(M$64:M1592),M$64:M1592,0)-1)&gt;(1+$O$2),MAX(K$64:K1593)&gt;MAX(L$64:L1592)),MAX(M$64:M1592)+1,""))),"")</f>
        <v/>
      </c>
      <c r="N1593" s="91">
        <f t="shared" si="155"/>
        <v>71</v>
      </c>
      <c r="O1593" s="91" t="str">
        <f>IFERROR(IF(AND(N1592=$H$2*1,MAX(O$64:O1592)=MAX(P$64:P1592)),MAX(O$64:O1592)+1,""),"")</f>
        <v/>
      </c>
      <c r="P1593" s="91" t="str">
        <f>IFERROR(IF(MOD(MAX(Q$64:Q1593),10*MAX(O$64:O1593))&lt;=2,IF(AND(F1592/INDEX($F$64:$F1593,MATCH(MAX(O$64:O1593),O$64:O1593,0)-1)&lt;(1-$P$2),MAX(O$64:O1593)&gt;MAX(P$64:P1592)),MAX(O$64:O1593),""),IF(AND($F1592/INDEX($F$64:$F1593,MATCH(MAX(Q$64:Q1593),Q$64:Q1593,0)-1)&lt;(1-$P$2),MAX(O$64:O1593)&gt;MAX(P$64:P1592)),MAX(O$64:O1593),"")),"")</f>
        <v/>
      </c>
      <c r="Q1593" s="91" t="str">
        <f>IFERROR(IF(E1593="","",IF(O1593&lt;&gt;"",MAX(O$64:O1593)*10+1,IF(AND($F1592/INDEX($F$64:$F1593,MATCH(MAX(Q$64:Q1592),Q$64:Q1592,0)-1)&gt;(1+$O$2),MAX(O$64:O1593)&gt;MAX(P$64:P1592)),MAX(Q$64:Q1592)+1,""))),"")</f>
        <v/>
      </c>
    </row>
    <row r="1594" spans="1:17" x14ac:dyDescent="0.2">
      <c r="A1594" s="13">
        <f>HLOOKUP($E$2,历史数据!$V$3:$AE$5000,ROW(A1592),)</f>
        <v>565621</v>
      </c>
      <c r="B1594" s="41">
        <v>38861</v>
      </c>
      <c r="C1594" s="100">
        <f>IFERROR(IF(A1594&lt;&gt;0,MAX($C$4:C1593)+1,""),"")</f>
        <v>1578</v>
      </c>
      <c r="D1594" s="100"/>
      <c r="E1594" s="99">
        <f t="shared" si="156"/>
        <v>38877</v>
      </c>
      <c r="F1594" s="101">
        <f>IFERROR(VLOOKUP(E1594,历史数据!AH:AJ,3,),"")</f>
        <v>8.5359525802033307</v>
      </c>
      <c r="G1594" s="101">
        <f t="shared" si="152"/>
        <v>7.511638270578934</v>
      </c>
      <c r="H1594" s="105">
        <f t="shared" si="153"/>
        <v>5.4365206267987798E-3</v>
      </c>
      <c r="I1594" s="101">
        <f>IFERROR(VLOOKUP(E1594,历史数据!AH:AJ,2,),"")</f>
        <v>8.3535047387944097</v>
      </c>
      <c r="J1594" s="104">
        <f t="shared" si="154"/>
        <v>72</v>
      </c>
      <c r="K1594" s="104" t="str">
        <f>IFERROR(IF(AND(J1593=$H$2*1,MAX(K$64:K1593)=MAX(L$64:L1593)),MAX(K$64:K1593)+1,""),"")</f>
        <v/>
      </c>
      <c r="L1594" s="104" t="str">
        <f>IFERROR(IF(AND($F1593/INDEX($F$64:$F1594,MATCH(MAX(M$64:M1594),M$64:M1594,0)-1)&lt;(1-$P$2),MAX(K$64:K1594)&gt;MAX(L$64:L1593)),MAX(K$64:K1594),""),"")</f>
        <v/>
      </c>
      <c r="M1594" s="104" t="str">
        <f>IFERROR(IF(E1594="","",IF(K1594&lt;&gt;"",MAX(M$64:M1593)+1,IF(AND($F1593/INDEX($F$64:$F1594,MATCH(MAX(M$64:M1593),M$64:M1593,0)-1)&gt;(1+$O$2),MAX(K$64:K1594)&gt;MAX(L$64:L1593)),MAX(M$64:M1593)+1,""))),"")</f>
        <v/>
      </c>
      <c r="N1594" s="91">
        <f t="shared" si="155"/>
        <v>72</v>
      </c>
      <c r="O1594" s="91" t="str">
        <f>IFERROR(IF(AND(N1593=$H$2*1,MAX(O$64:O1593)=MAX(P$64:P1593)),MAX(O$64:O1593)+1,""),"")</f>
        <v/>
      </c>
      <c r="P1594" s="91" t="str">
        <f>IFERROR(IF(MOD(MAX(Q$64:Q1594),10*MAX(O$64:O1594))&lt;=2,IF(AND(F1593/INDEX($F$64:$F1594,MATCH(MAX(O$64:O1594),O$64:O1594,0)-1)&lt;(1-$P$2),MAX(O$64:O1594)&gt;MAX(P$64:P1593)),MAX(O$64:O1594),""),IF(AND($F1593/INDEX($F$64:$F1594,MATCH(MAX(Q$64:Q1594),Q$64:Q1594,0)-1)&lt;(1-$P$2),MAX(O$64:O1594)&gt;MAX(P$64:P1593)),MAX(O$64:O1594),"")),"")</f>
        <v/>
      </c>
      <c r="Q1594" s="91" t="str">
        <f>IFERROR(IF(E1594="","",IF(O1594&lt;&gt;"",MAX(O$64:O1594)*10+1,IF(AND($F1593/INDEX($F$64:$F1594,MATCH(MAX(Q$64:Q1593),Q$64:Q1593,0)-1)&gt;(1+$O$2),MAX(O$64:O1594)&gt;MAX(P$64:P1593)),MAX(Q$64:Q1593)+1,""))),"")</f>
        <v/>
      </c>
    </row>
    <row r="1595" spans="1:17" x14ac:dyDescent="0.2">
      <c r="A1595" s="13">
        <f>HLOOKUP($E$2,历史数据!$V$3:$AE$5000,ROW(A1593),)</f>
        <v>413569</v>
      </c>
      <c r="B1595" s="41">
        <v>38862</v>
      </c>
      <c r="C1595" s="100">
        <f>IFERROR(IF(A1595&lt;&gt;0,MAX($C$4:C1594)+1,""),"")</f>
        <v>1579</v>
      </c>
      <c r="D1595" s="100"/>
      <c r="E1595" s="99">
        <f t="shared" si="156"/>
        <v>38880</v>
      </c>
      <c r="F1595" s="101">
        <f>IFERROR(VLOOKUP(E1595,历史数据!AH:AJ,3,),"")</f>
        <v>8.6011125235636605</v>
      </c>
      <c r="G1595" s="101">
        <f t="shared" si="152"/>
        <v>7.5531234345183442</v>
      </c>
      <c r="H1595" s="105">
        <f t="shared" si="153"/>
        <v>5.5227851029377995E-3</v>
      </c>
      <c r="I1595" s="101">
        <f>IFERROR(VLOOKUP(E1595,历史数据!AH:AJ,2,),"")</f>
        <v>8.5359525802033307</v>
      </c>
      <c r="J1595" s="104">
        <f t="shared" si="154"/>
        <v>73</v>
      </c>
      <c r="K1595" s="104" t="str">
        <f>IFERROR(IF(AND(J1594=$H$2*1,MAX(K$64:K1594)=MAX(L$64:L1594)),MAX(K$64:K1594)+1,""),"")</f>
        <v/>
      </c>
      <c r="L1595" s="104" t="str">
        <f>IFERROR(IF(AND($F1594/INDEX($F$64:$F1595,MATCH(MAX(M$64:M1595),M$64:M1595,0)-1)&lt;(1-$P$2),MAX(K$64:K1595)&gt;MAX(L$64:L1594)),MAX(K$64:K1595),""),"")</f>
        <v/>
      </c>
      <c r="M1595" s="104" t="str">
        <f>IFERROR(IF(E1595="","",IF(K1595&lt;&gt;"",MAX(M$64:M1594)+1,IF(AND($F1594/INDEX($F$64:$F1595,MATCH(MAX(M$64:M1594),M$64:M1594,0)-1)&gt;(1+$O$2),MAX(K$64:K1595)&gt;MAX(L$64:L1594)),MAX(M$64:M1594)+1,""))),"")</f>
        <v/>
      </c>
      <c r="N1595" s="91">
        <f t="shared" si="155"/>
        <v>73</v>
      </c>
      <c r="O1595" s="91" t="str">
        <f>IFERROR(IF(AND(N1594=$H$2*1,MAX(O$64:O1594)=MAX(P$64:P1594)),MAX(O$64:O1594)+1,""),"")</f>
        <v/>
      </c>
      <c r="P1595" s="91" t="str">
        <f>IFERROR(IF(MOD(MAX(Q$64:Q1595),10*MAX(O$64:O1595))&lt;=2,IF(AND(F1594/INDEX($F$64:$F1595,MATCH(MAX(O$64:O1595),O$64:O1595,0)-1)&lt;(1-$P$2),MAX(O$64:O1595)&gt;MAX(P$64:P1594)),MAX(O$64:O1595),""),IF(AND($F1594/INDEX($F$64:$F1595,MATCH(MAX(Q$64:Q1595),Q$64:Q1595,0)-1)&lt;(1-$P$2),MAX(O$64:O1595)&gt;MAX(P$64:P1594)),MAX(O$64:O1595),"")),"")</f>
        <v/>
      </c>
      <c r="Q1595" s="91" t="str">
        <f>IFERROR(IF(E1595="","",IF(O1595&lt;&gt;"",MAX(O$64:O1595)*10+1,IF(AND($F1594/INDEX($F$64:$F1595,MATCH(MAX(Q$64:Q1594),Q$64:Q1594,0)-1)&gt;(1+$O$2),MAX(O$64:O1595)&gt;MAX(P$64:P1594)),MAX(Q$64:Q1594)+1,""))),"")</f>
        <v/>
      </c>
    </row>
    <row r="1596" spans="1:17" x14ac:dyDescent="0.2">
      <c r="A1596" s="13">
        <f>HLOOKUP($E$2,历史数据!$V$3:$AE$5000,ROW(A1594),)</f>
        <v>408418</v>
      </c>
      <c r="B1596" s="41">
        <v>38863</v>
      </c>
      <c r="C1596" s="100">
        <f>IFERROR(IF(A1596&lt;&gt;0,MAX($C$4:C1595)+1,""),"")</f>
        <v>1580</v>
      </c>
      <c r="D1596" s="100"/>
      <c r="E1596" s="99">
        <f t="shared" si="156"/>
        <v>38881</v>
      </c>
      <c r="F1596" s="101">
        <f>IFERROR(VLOOKUP(E1596,历史数据!AH:AJ,3,),"")</f>
        <v>8.5750485462195307</v>
      </c>
      <c r="G1596" s="101">
        <f t="shared" si="152"/>
        <v>7.5867894052545157</v>
      </c>
      <c r="H1596" s="105">
        <f t="shared" si="153"/>
        <v>4.4572250179728545E-3</v>
      </c>
      <c r="I1596" s="101">
        <f>IFERROR(VLOOKUP(E1596,历史数据!AH:AJ,2,),"")</f>
        <v>8.6662724669239992</v>
      </c>
      <c r="J1596" s="104">
        <f t="shared" si="154"/>
        <v>74</v>
      </c>
      <c r="K1596" s="104" t="str">
        <f>IFERROR(IF(AND(J1595=$H$2*1,MAX(K$64:K1595)=MAX(L$64:L1595)),MAX(K$64:K1595)+1,""),"")</f>
        <v/>
      </c>
      <c r="L1596" s="104" t="str">
        <f>IFERROR(IF(AND($F1595/INDEX($F$64:$F1596,MATCH(MAX(M$64:M1596),M$64:M1596,0)-1)&lt;(1-$P$2),MAX(K$64:K1596)&gt;MAX(L$64:L1595)),MAX(K$64:K1596),""),"")</f>
        <v/>
      </c>
      <c r="M1596" s="104" t="str">
        <f>IFERROR(IF(E1596="","",IF(K1596&lt;&gt;"",MAX(M$64:M1595)+1,IF(AND($F1595/INDEX($F$64:$F1596,MATCH(MAX(M$64:M1595),M$64:M1595,0)-1)&gt;(1+$O$2),MAX(K$64:K1596)&gt;MAX(L$64:L1595)),MAX(M$64:M1595)+1,""))),"")</f>
        <v/>
      </c>
      <c r="N1596" s="91">
        <f t="shared" si="155"/>
        <v>74</v>
      </c>
      <c r="O1596" s="91" t="str">
        <f>IFERROR(IF(AND(N1595=$H$2*1,MAX(O$64:O1595)=MAX(P$64:P1595)),MAX(O$64:O1595)+1,""),"")</f>
        <v/>
      </c>
      <c r="P1596" s="91" t="str">
        <f>IFERROR(IF(MOD(MAX(Q$64:Q1596),10*MAX(O$64:O1596))&lt;=2,IF(AND(F1595/INDEX($F$64:$F1596,MATCH(MAX(O$64:O1596),O$64:O1596,0)-1)&lt;(1-$P$2),MAX(O$64:O1596)&gt;MAX(P$64:P1595)),MAX(O$64:O1596),""),IF(AND($F1595/INDEX($F$64:$F1596,MATCH(MAX(Q$64:Q1596),Q$64:Q1596,0)-1)&lt;(1-$P$2),MAX(O$64:O1596)&gt;MAX(P$64:P1595)),MAX(O$64:O1596),"")),"")</f>
        <v/>
      </c>
      <c r="Q1596" s="91" t="str">
        <f>IFERROR(IF(E1596="","",IF(O1596&lt;&gt;"",MAX(O$64:O1596)*10+1,IF(AND($F1595/INDEX($F$64:$F1596,MATCH(MAX(Q$64:Q1595),Q$64:Q1595,0)-1)&gt;(1+$O$2),MAX(O$64:O1596)&gt;MAX(P$64:P1595)),MAX(Q$64:Q1595)+1,""))),"")</f>
        <v/>
      </c>
    </row>
    <row r="1597" spans="1:17" x14ac:dyDescent="0.2">
      <c r="A1597" s="13">
        <f>HLOOKUP($E$2,历史数据!$V$3:$AE$5000,ROW(A1595),)</f>
        <v>551697</v>
      </c>
      <c r="B1597" s="41">
        <v>38866</v>
      </c>
      <c r="C1597" s="100">
        <f>IFERROR(IF(A1597&lt;&gt;0,MAX($C$4:C1596)+1,""),"")</f>
        <v>1581</v>
      </c>
      <c r="D1597" s="100"/>
      <c r="E1597" s="99">
        <f t="shared" si="156"/>
        <v>38882</v>
      </c>
      <c r="F1597" s="101">
        <f>IFERROR(VLOOKUP(E1597,历史数据!AH:AJ,3,),"")</f>
        <v>8.5620165575474694</v>
      </c>
      <c r="G1597" s="101">
        <f t="shared" si="152"/>
        <v>7.6206725758018878</v>
      </c>
      <c r="H1597" s="105">
        <f t="shared" si="153"/>
        <v>4.466075007157233E-3</v>
      </c>
      <c r="I1597" s="101">
        <f>IFERROR(VLOOKUP(E1597,历史数据!AH:AJ,2,),"")</f>
        <v>8.5620165575474694</v>
      </c>
      <c r="J1597" s="104">
        <f t="shared" si="154"/>
        <v>75</v>
      </c>
      <c r="K1597" s="104" t="str">
        <f>IFERROR(IF(AND(J1596=$H$2*1,MAX(K$64:K1596)=MAX(L$64:L1596)),MAX(K$64:K1596)+1,""),"")</f>
        <v/>
      </c>
      <c r="L1597" s="104" t="str">
        <f>IFERROR(IF(AND($F1596/INDEX($F$64:$F1597,MATCH(MAX(M$64:M1597),M$64:M1597,0)-1)&lt;(1-$P$2),MAX(K$64:K1597)&gt;MAX(L$64:L1596)),MAX(K$64:K1597),""),"")</f>
        <v/>
      </c>
      <c r="M1597" s="104" t="str">
        <f>IFERROR(IF(E1597="","",IF(K1597&lt;&gt;"",MAX(M$64:M1596)+1,IF(AND($F1596/INDEX($F$64:$F1597,MATCH(MAX(M$64:M1596),M$64:M1596,0)-1)&gt;(1+$O$2),MAX(K$64:K1597)&gt;MAX(L$64:L1596)),MAX(M$64:M1596)+1,""))),"")</f>
        <v/>
      </c>
      <c r="N1597" s="91">
        <f t="shared" si="155"/>
        <v>75</v>
      </c>
      <c r="O1597" s="91" t="str">
        <f>IFERROR(IF(AND(N1596=$H$2*1,MAX(O$64:O1596)=MAX(P$64:P1596)),MAX(O$64:O1596)+1,""),"")</f>
        <v/>
      </c>
      <c r="P1597" s="91" t="str">
        <f>IFERROR(IF(MOD(MAX(Q$64:Q1597),10*MAX(O$64:O1597))&lt;=2,IF(AND(F1596/INDEX($F$64:$F1597,MATCH(MAX(O$64:O1597),O$64:O1597,0)-1)&lt;(1-$P$2),MAX(O$64:O1597)&gt;MAX(P$64:P1596)),MAX(O$64:O1597),""),IF(AND($F1596/INDEX($F$64:$F1597,MATCH(MAX(Q$64:Q1597),Q$64:Q1597,0)-1)&lt;(1-$P$2),MAX(O$64:O1597)&gt;MAX(P$64:P1596)),MAX(O$64:O1597),"")),"")</f>
        <v/>
      </c>
      <c r="Q1597" s="91" t="str">
        <f>IFERROR(IF(E1597="","",IF(O1597&lt;&gt;"",MAX(O$64:O1597)*10+1,IF(AND($F1596/INDEX($F$64:$F1597,MATCH(MAX(Q$64:Q1596),Q$64:Q1596,0)-1)&gt;(1+$O$2),MAX(O$64:O1597)&gt;MAX(P$64:P1596)),MAX(Q$64:Q1596)+1,""))),"")</f>
        <v/>
      </c>
    </row>
    <row r="1598" spans="1:17" x14ac:dyDescent="0.2">
      <c r="A1598" s="13">
        <f>HLOOKUP($E$2,历史数据!$V$3:$AE$5000,ROW(A1596),)</f>
        <v>946197</v>
      </c>
      <c r="B1598" s="41">
        <v>38867</v>
      </c>
      <c r="C1598" s="100">
        <f>IFERROR(IF(A1598&lt;&gt;0,MAX($C$4:C1597)+1,""),"")</f>
        <v>1582</v>
      </c>
      <c r="D1598" s="100"/>
      <c r="E1598" s="99">
        <f t="shared" si="156"/>
        <v>38883</v>
      </c>
      <c r="F1598" s="101">
        <f>IFERROR(VLOOKUP(E1598,历史数据!AH:AJ,3,),"")</f>
        <v>8.3535047387944097</v>
      </c>
      <c r="G1598" s="101">
        <f t="shared" si="152"/>
        <v>7.6526009480484483</v>
      </c>
      <c r="H1598" s="105">
        <f t="shared" si="153"/>
        <v>4.1897052955592873E-3</v>
      </c>
      <c r="I1598" s="101">
        <f>IFERROR(VLOOKUP(E1598,历史数据!AH:AJ,2,),"")</f>
        <v>8.4056326934826693</v>
      </c>
      <c r="J1598" s="104">
        <f t="shared" si="154"/>
        <v>76</v>
      </c>
      <c r="K1598" s="104" t="str">
        <f>IFERROR(IF(AND(J1597=$H$2*1,MAX(K$64:K1597)=MAX(L$64:L1597)),MAX(K$64:K1597)+1,""),"")</f>
        <v/>
      </c>
      <c r="L1598" s="104" t="str">
        <f>IFERROR(IF(AND($F1597/INDEX($F$64:$F1598,MATCH(MAX(M$64:M1598),M$64:M1598,0)-1)&lt;(1-$P$2),MAX(K$64:K1598)&gt;MAX(L$64:L1597)),MAX(K$64:K1598),""),"")</f>
        <v/>
      </c>
      <c r="M1598" s="104" t="str">
        <f>IFERROR(IF(E1598="","",IF(K1598&lt;&gt;"",MAX(M$64:M1597)+1,IF(AND($F1597/INDEX($F$64:$F1598,MATCH(MAX(M$64:M1597),M$64:M1597,0)-1)&gt;(1+$O$2),MAX(K$64:K1598)&gt;MAX(L$64:L1597)),MAX(M$64:M1597)+1,""))),"")</f>
        <v/>
      </c>
      <c r="N1598" s="91">
        <f t="shared" si="155"/>
        <v>76</v>
      </c>
      <c r="O1598" s="91" t="str">
        <f>IFERROR(IF(AND(N1597=$H$2*1,MAX(O$64:O1597)=MAX(P$64:P1597)),MAX(O$64:O1597)+1,""),"")</f>
        <v/>
      </c>
      <c r="P1598" s="91" t="str">
        <f>IFERROR(IF(MOD(MAX(Q$64:Q1598),10*MAX(O$64:O1598))&lt;=2,IF(AND(F1597/INDEX($F$64:$F1598,MATCH(MAX(O$64:O1598),O$64:O1598,0)-1)&lt;(1-$P$2),MAX(O$64:O1598)&gt;MAX(P$64:P1597)),MAX(O$64:O1598),""),IF(AND($F1597/INDEX($F$64:$F1598,MATCH(MAX(Q$64:Q1598),Q$64:Q1598,0)-1)&lt;(1-$P$2),MAX(O$64:O1598)&gt;MAX(P$64:P1597)),MAX(O$64:O1598),"")),"")</f>
        <v/>
      </c>
      <c r="Q1598" s="91" t="str">
        <f>IFERROR(IF(E1598="","",IF(O1598&lt;&gt;"",MAX(O$64:O1598)*10+1,IF(AND($F1597/INDEX($F$64:$F1598,MATCH(MAX(Q$64:Q1597),Q$64:Q1597,0)-1)&gt;(1+$O$2),MAX(O$64:O1598)&gt;MAX(P$64:P1597)),MAX(Q$64:Q1597)+1,""))),"")</f>
        <v/>
      </c>
    </row>
    <row r="1599" spans="1:17" x14ac:dyDescent="0.2">
      <c r="A1599" s="13">
        <f>HLOOKUP($E$2,历史数据!$V$3:$AE$5000,ROW(A1597),)</f>
        <v>704510</v>
      </c>
      <c r="B1599" s="41">
        <v>38868</v>
      </c>
      <c r="C1599" s="100">
        <f>IFERROR(IF(A1599&lt;&gt;0,MAX($C$4:C1598)+1,""),"")</f>
        <v>1583</v>
      </c>
      <c r="D1599" s="100"/>
      <c r="E1599" s="99">
        <f t="shared" si="156"/>
        <v>38884</v>
      </c>
      <c r="F1599" s="101">
        <f>IFERROR(VLOOKUP(E1599,历史数据!AH:AJ,3,),"")</f>
        <v>8.4707926368430009</v>
      </c>
      <c r="G1599" s="101">
        <f t="shared" si="152"/>
        <v>7.6851809197286141</v>
      </c>
      <c r="H1599" s="105">
        <f t="shared" si="153"/>
        <v>4.2573723497858484E-3</v>
      </c>
      <c r="I1599" s="101">
        <f>IFERROR(VLOOKUP(E1599,历史数据!AH:AJ,2,),"")</f>
        <v>8.4838246255150693</v>
      </c>
      <c r="J1599" s="104">
        <f t="shared" si="154"/>
        <v>77</v>
      </c>
      <c r="K1599" s="104" t="str">
        <f>IFERROR(IF(AND(J1598=$H$2*1,MAX(K$64:K1598)=MAX(L$64:L1598)),MAX(K$64:K1598)+1,""),"")</f>
        <v/>
      </c>
      <c r="L1599" s="104" t="str">
        <f>IFERROR(IF(AND($F1598/INDEX($F$64:$F1599,MATCH(MAX(M$64:M1599),M$64:M1599,0)-1)&lt;(1-$P$2),MAX(K$64:K1599)&gt;MAX(L$64:L1598)),MAX(K$64:K1599),""),"")</f>
        <v/>
      </c>
      <c r="M1599" s="104" t="str">
        <f>IFERROR(IF(E1599="","",IF(K1599&lt;&gt;"",MAX(M$64:M1598)+1,IF(AND($F1598/INDEX($F$64:$F1599,MATCH(MAX(M$64:M1598),M$64:M1598,0)-1)&gt;(1+$O$2),MAX(K$64:K1599)&gt;MAX(L$64:L1598)),MAX(M$64:M1598)+1,""))),"")</f>
        <v/>
      </c>
      <c r="N1599" s="91">
        <f t="shared" si="155"/>
        <v>77</v>
      </c>
      <c r="O1599" s="91" t="str">
        <f>IFERROR(IF(AND(N1598=$H$2*1,MAX(O$64:O1598)=MAX(P$64:P1598)),MAX(O$64:O1598)+1,""),"")</f>
        <v/>
      </c>
      <c r="P1599" s="91" t="str">
        <f>IFERROR(IF(MOD(MAX(Q$64:Q1599),10*MAX(O$64:O1599))&lt;=2,IF(AND(F1598/INDEX($F$64:$F1599,MATCH(MAX(O$64:O1599),O$64:O1599,0)-1)&lt;(1-$P$2),MAX(O$64:O1599)&gt;MAX(P$64:P1598)),MAX(O$64:O1599),""),IF(AND($F1598/INDEX($F$64:$F1599,MATCH(MAX(Q$64:Q1599),Q$64:Q1599,0)-1)&lt;(1-$P$2),MAX(O$64:O1599)&gt;MAX(P$64:P1598)),MAX(O$64:O1599),"")),"")</f>
        <v/>
      </c>
      <c r="Q1599" s="91" t="str">
        <f>IFERROR(IF(E1599="","",IF(O1599&lt;&gt;"",MAX(O$64:O1599)*10+1,IF(AND($F1598/INDEX($F$64:$F1599,MATCH(MAX(Q$64:Q1598),Q$64:Q1598,0)-1)&gt;(1+$O$2),MAX(O$64:O1599)&gt;MAX(P$64:P1598)),MAX(Q$64:Q1598)+1,""))),"")</f>
        <v/>
      </c>
    </row>
    <row r="1600" spans="1:17" x14ac:dyDescent="0.2">
      <c r="A1600" s="13">
        <f>HLOOKUP($E$2,历史数据!$V$3:$AE$5000,ROW(A1598),)</f>
        <v>750865</v>
      </c>
      <c r="B1600" s="41">
        <v>38869</v>
      </c>
      <c r="C1600" s="100">
        <f>IFERROR(IF(A1600&lt;&gt;0,MAX($C$4:C1599)+1,""),"")</f>
        <v>1584</v>
      </c>
      <c r="D1600" s="100"/>
      <c r="E1600" s="99">
        <f t="shared" si="156"/>
        <v>38887</v>
      </c>
      <c r="F1600" s="101">
        <f>IFERROR(VLOOKUP(E1600,历史数据!AH:AJ,3,),"")</f>
        <v>8.4577606481709395</v>
      </c>
      <c r="G1600" s="101">
        <f t="shared" si="152"/>
        <v>7.7212360883879976</v>
      </c>
      <c r="H1600" s="105">
        <f t="shared" si="153"/>
        <v>4.691518525845817E-3</v>
      </c>
      <c r="I1600" s="101">
        <f>IFERROR(VLOOKUP(E1600,历史数据!AH:AJ,2,),"")</f>
        <v>8.4707926368430009</v>
      </c>
      <c r="J1600" s="104">
        <f t="shared" si="154"/>
        <v>78</v>
      </c>
      <c r="K1600" s="104" t="str">
        <f>IFERROR(IF(AND(J1599=$H$2*1,MAX(K$64:K1599)=MAX(L$64:L1599)),MAX(K$64:K1599)+1,""),"")</f>
        <v/>
      </c>
      <c r="L1600" s="104" t="str">
        <f>IFERROR(IF(AND($F1599/INDEX($F$64:$F1600,MATCH(MAX(M$64:M1600),M$64:M1600,0)-1)&lt;(1-$P$2),MAX(K$64:K1600)&gt;MAX(L$64:L1599)),MAX(K$64:K1600),""),"")</f>
        <v/>
      </c>
      <c r="M1600" s="104" t="str">
        <f>IFERROR(IF(E1600="","",IF(K1600&lt;&gt;"",MAX(M$64:M1599)+1,IF(AND($F1599/INDEX($F$64:$F1600,MATCH(MAX(M$64:M1599),M$64:M1599,0)-1)&gt;(1+$O$2),MAX(K$64:K1600)&gt;MAX(L$64:L1599)),MAX(M$64:M1599)+1,""))),"")</f>
        <v/>
      </c>
      <c r="N1600" s="91">
        <f t="shared" si="155"/>
        <v>78</v>
      </c>
      <c r="O1600" s="91" t="str">
        <f>IFERROR(IF(AND(N1599=$H$2*1,MAX(O$64:O1599)=MAX(P$64:P1599)),MAX(O$64:O1599)+1,""),"")</f>
        <v/>
      </c>
      <c r="P1600" s="91" t="str">
        <f>IFERROR(IF(MOD(MAX(Q$64:Q1600),10*MAX(O$64:O1600))&lt;=2,IF(AND(F1599/INDEX($F$64:$F1600,MATCH(MAX(O$64:O1600),O$64:O1600,0)-1)&lt;(1-$P$2),MAX(O$64:O1600)&gt;MAX(P$64:P1599)),MAX(O$64:O1600),""),IF(AND($F1599/INDEX($F$64:$F1600,MATCH(MAX(Q$64:Q1600),Q$64:Q1600,0)-1)&lt;(1-$P$2),MAX(O$64:O1600)&gt;MAX(P$64:P1599)),MAX(O$64:O1600),"")),"")</f>
        <v/>
      </c>
      <c r="Q1600" s="91" t="str">
        <f>IFERROR(IF(E1600="","",IF(O1600&lt;&gt;"",MAX(O$64:O1600)*10+1,IF(AND($F1599/INDEX($F$64:$F1600,MATCH(MAX(Q$64:Q1599),Q$64:Q1599,0)-1)&gt;(1+$O$2),MAX(O$64:O1600)&gt;MAX(P$64:P1599)),MAX(Q$64:Q1599)+1,""))),"")</f>
        <v/>
      </c>
    </row>
    <row r="1601" spans="1:17" x14ac:dyDescent="0.2">
      <c r="A1601" s="13">
        <f>HLOOKUP($E$2,历史数据!$V$3:$AE$5000,ROW(A1599),)</f>
        <v>626060</v>
      </c>
      <c r="B1601" s="41">
        <v>38870</v>
      </c>
      <c r="C1601" s="100">
        <f>IFERROR(IF(A1601&lt;&gt;0,MAX($C$4:C1600)+1,""),"")</f>
        <v>1585</v>
      </c>
      <c r="D1601" s="100"/>
      <c r="E1601" s="99">
        <f t="shared" si="156"/>
        <v>38888</v>
      </c>
      <c r="F1601" s="101">
        <f>IFERROR(VLOOKUP(E1601,历史数据!AH:AJ,3,),"")</f>
        <v>8.9920721837256501</v>
      </c>
      <c r="G1601" s="101">
        <f t="shared" ref="G1601:G1664" si="157">IFERROR(IF(E1601="","",AVERAGE(F1542:F1601)),"")</f>
        <v>7.7631556519498108</v>
      </c>
      <c r="H1601" s="105">
        <f t="shared" si="153"/>
        <v>5.4291259951053661E-3</v>
      </c>
      <c r="I1601" s="101">
        <f>IFERROR(VLOOKUP(E1601,历史数据!AH:AJ,2,),"")</f>
        <v>8.6011125235636605</v>
      </c>
      <c r="J1601" s="104">
        <f t="shared" si="154"/>
        <v>79</v>
      </c>
      <c r="K1601" s="104" t="str">
        <f>IFERROR(IF(AND(J1600=$H$2*1,MAX(K$64:K1600)=MAX(L$64:L1600)),MAX(K$64:K1600)+1,""),"")</f>
        <v/>
      </c>
      <c r="L1601" s="104" t="str">
        <f>IFERROR(IF(AND($F1600/INDEX($F$64:$F1601,MATCH(MAX(M$64:M1601),M$64:M1601,0)-1)&lt;(1-$P$2),MAX(K$64:K1601)&gt;MAX(L$64:L1600)),MAX(K$64:K1601),""),"")</f>
        <v/>
      </c>
      <c r="M1601" s="104" t="str">
        <f>IFERROR(IF(E1601="","",IF(K1601&lt;&gt;"",MAX(M$64:M1600)+1,IF(AND($F1600/INDEX($F$64:$F1601,MATCH(MAX(M$64:M1600),M$64:M1600,0)-1)&gt;(1+$O$2),MAX(K$64:K1601)&gt;MAX(L$64:L1600)),MAX(M$64:M1600)+1,""))),"")</f>
        <v/>
      </c>
      <c r="N1601" s="91">
        <f t="shared" si="155"/>
        <v>79</v>
      </c>
      <c r="O1601" s="91" t="str">
        <f>IFERROR(IF(AND(N1600=$H$2*1,MAX(O$64:O1600)=MAX(P$64:P1600)),MAX(O$64:O1600)+1,""),"")</f>
        <v/>
      </c>
      <c r="P1601" s="91" t="str">
        <f>IFERROR(IF(MOD(MAX(Q$64:Q1601),10*MAX(O$64:O1601))&lt;=2,IF(AND(F1600/INDEX($F$64:$F1601,MATCH(MAX(O$64:O1601),O$64:O1601,0)-1)&lt;(1-$P$2),MAX(O$64:O1601)&gt;MAX(P$64:P1600)),MAX(O$64:O1601),""),IF(AND($F1600/INDEX($F$64:$F1601,MATCH(MAX(Q$64:Q1601),Q$64:Q1601,0)-1)&lt;(1-$P$2),MAX(O$64:O1601)&gt;MAX(P$64:P1600)),MAX(O$64:O1601),"")),"")</f>
        <v/>
      </c>
      <c r="Q1601" s="91" t="str">
        <f>IFERROR(IF(E1601="","",IF(O1601&lt;&gt;"",MAX(O$64:O1601)*10+1,IF(AND($F1600/INDEX($F$64:$F1601,MATCH(MAX(Q$64:Q1600),Q$64:Q1600,0)-1)&gt;(1+$O$2),MAX(O$64:O1601)&gt;MAX(P$64:P1600)),MAX(Q$64:Q1600)+1,""))),"")</f>
        <v/>
      </c>
    </row>
    <row r="1602" spans="1:17" x14ac:dyDescent="0.2">
      <c r="A1602" s="13">
        <f>HLOOKUP($E$2,历史数据!$V$3:$AE$5000,ROW(A1600),)</f>
        <v>630215</v>
      </c>
      <c r="B1602" s="41">
        <v>38873</v>
      </c>
      <c r="C1602" s="100">
        <f>IFERROR(IF(A1602&lt;&gt;0,MAX($C$4:C1601)+1,""),"")</f>
        <v>1586</v>
      </c>
      <c r="D1602" s="100"/>
      <c r="E1602" s="99">
        <f t="shared" si="156"/>
        <v>38889</v>
      </c>
      <c r="F1602" s="101">
        <f>IFERROR(VLOOKUP(E1602,历史数据!AH:AJ,3,),"")</f>
        <v>8.8096243423167202</v>
      </c>
      <c r="G1602" s="101">
        <f t="shared" si="157"/>
        <v>7.8033376170220148</v>
      </c>
      <c r="H1602" s="105">
        <f t="shared" ref="H1602:H1665" si="158">IFERROR(G1602/G1601-1,"")</f>
        <v>5.1759834368529933E-3</v>
      </c>
      <c r="I1602" s="101">
        <f>IFERROR(VLOOKUP(E1602,历史数据!AH:AJ,2,),"")</f>
        <v>8.8226563309887904</v>
      </c>
      <c r="J1602" s="104">
        <f t="shared" ref="J1602:J1665" si="159">IFERROR(IF(L1602&lt;&gt;"","0",IF(AND($H1602&gt;0,$F1602&gt;$G1602),J1601+1,0)),"")</f>
        <v>80</v>
      </c>
      <c r="K1602" s="104" t="str">
        <f>IFERROR(IF(AND(J1601=$H$2*1,MAX(K$64:K1601)=MAX(L$64:L1601)),MAX(K$64:K1601)+1,""),"")</f>
        <v/>
      </c>
      <c r="L1602" s="104" t="str">
        <f>IFERROR(IF(AND($F1601/INDEX($F$64:$F1602,MATCH(MAX(M$64:M1602),M$64:M1602,0)-1)&lt;(1-$P$2),MAX(K$64:K1602)&gt;MAX(L$64:L1601)),MAX(K$64:K1602),""),"")</f>
        <v/>
      </c>
      <c r="M1602" s="104" t="str">
        <f>IFERROR(IF(E1602="","",IF(K1602&lt;&gt;"",MAX(M$64:M1601)+1,IF(AND($F1601/INDEX($F$64:$F1602,MATCH(MAX(M$64:M1601),M$64:M1601,0)-1)&gt;(1+$O$2),MAX(K$64:K1602)&gt;MAX(L$64:L1601)),MAX(M$64:M1601)+1,""))),"")</f>
        <v/>
      </c>
      <c r="N1602" s="91">
        <f t="shared" ref="N1602:N1665" si="160">IFERROR(IF(P1602&lt;&gt;"","0",IF(AND($H1602&gt;0,$F1602&gt;$G1602),N1601+1,0)),"")</f>
        <v>80</v>
      </c>
      <c r="O1602" s="91" t="str">
        <f>IFERROR(IF(AND(N1601=$H$2*1,MAX(O$64:O1601)=MAX(P$64:P1601)),MAX(O$64:O1601)+1,""),"")</f>
        <v/>
      </c>
      <c r="P1602" s="91" t="str">
        <f>IFERROR(IF(MOD(MAX(Q$64:Q1602),10*MAX(O$64:O1602))&lt;=2,IF(AND(F1601/INDEX($F$64:$F1602,MATCH(MAX(O$64:O1602),O$64:O1602,0)-1)&lt;(1-$P$2),MAX(O$64:O1602)&gt;MAX(P$64:P1601)),MAX(O$64:O1602),""),IF(AND($F1601/INDEX($F$64:$F1602,MATCH(MAX(Q$64:Q1602),Q$64:Q1602,0)-1)&lt;(1-$P$2),MAX(O$64:O1602)&gt;MAX(P$64:P1601)),MAX(O$64:O1602),"")),"")</f>
        <v/>
      </c>
      <c r="Q1602" s="91" t="str">
        <f>IFERROR(IF(E1602="","",IF(O1602&lt;&gt;"",MAX(O$64:O1602)*10+1,IF(AND($F1601/INDEX($F$64:$F1602,MATCH(MAX(Q$64:Q1601),Q$64:Q1601,0)-1)&gt;(1+$O$2),MAX(O$64:O1602)&gt;MAX(P$64:P1601)),MAX(Q$64:Q1601)+1,""))),"")</f>
        <v/>
      </c>
    </row>
    <row r="1603" spans="1:17" x14ac:dyDescent="0.2">
      <c r="A1603" s="13">
        <f>HLOOKUP($E$2,历史数据!$V$3:$AE$5000,ROW(A1601),)</f>
        <v>725196</v>
      </c>
      <c r="B1603" s="41">
        <v>38874</v>
      </c>
      <c r="C1603" s="100">
        <f>IFERROR(IF(A1603&lt;&gt;0,MAX($C$4:C1602)+1,""),"")</f>
        <v>1587</v>
      </c>
      <c r="D1603" s="100"/>
      <c r="E1603" s="99">
        <f t="shared" si="156"/>
        <v>38890</v>
      </c>
      <c r="F1603" s="101">
        <f>IFERROR(VLOOKUP(E1603,历史数据!AH:AJ,3,),"")</f>
        <v>8.8487203083329202</v>
      </c>
      <c r="G1603" s="101">
        <f t="shared" si="157"/>
        <v>7.8448227809614259</v>
      </c>
      <c r="H1603" s="105">
        <f t="shared" si="158"/>
        <v>5.3163359033596702E-3</v>
      </c>
      <c r="I1603" s="101">
        <f>IFERROR(VLOOKUP(E1603,历史数据!AH:AJ,2,),"")</f>
        <v>8.7444643989563904</v>
      </c>
      <c r="J1603" s="104">
        <f t="shared" si="159"/>
        <v>81</v>
      </c>
      <c r="K1603" s="104" t="str">
        <f>IFERROR(IF(AND(J1602=$H$2*1,MAX(K$64:K1602)=MAX(L$64:L1602)),MAX(K$64:K1602)+1,""),"")</f>
        <v/>
      </c>
      <c r="L1603" s="104" t="str">
        <f>IFERROR(IF(AND($F1602/INDEX($F$64:$F1603,MATCH(MAX(M$64:M1603),M$64:M1603,0)-1)&lt;(1-$P$2),MAX(K$64:K1603)&gt;MAX(L$64:L1602)),MAX(K$64:K1603),""),"")</f>
        <v/>
      </c>
      <c r="M1603" s="104" t="str">
        <f>IFERROR(IF(E1603="","",IF(K1603&lt;&gt;"",MAX(M$64:M1602)+1,IF(AND($F1602/INDEX($F$64:$F1603,MATCH(MAX(M$64:M1602),M$64:M1602,0)-1)&gt;(1+$O$2),MAX(K$64:K1603)&gt;MAX(L$64:L1602)),MAX(M$64:M1602)+1,""))),"")</f>
        <v/>
      </c>
      <c r="N1603" s="91">
        <f t="shared" si="160"/>
        <v>81</v>
      </c>
      <c r="O1603" s="91" t="str">
        <f>IFERROR(IF(AND(N1602=$H$2*1,MAX(O$64:O1602)=MAX(P$64:P1602)),MAX(O$64:O1602)+1,""),"")</f>
        <v/>
      </c>
      <c r="P1603" s="91" t="str">
        <f>IFERROR(IF(MOD(MAX(Q$64:Q1603),10*MAX(O$64:O1603))&lt;=2,IF(AND(F1602/INDEX($F$64:$F1603,MATCH(MAX(O$64:O1603),O$64:O1603,0)-1)&lt;(1-$P$2),MAX(O$64:O1603)&gt;MAX(P$64:P1602)),MAX(O$64:O1603),""),IF(AND($F1602/INDEX($F$64:$F1603,MATCH(MAX(Q$64:Q1603),Q$64:Q1603,0)-1)&lt;(1-$P$2),MAX(O$64:O1603)&gt;MAX(P$64:P1602)),MAX(O$64:O1603),"")),"")</f>
        <v/>
      </c>
      <c r="Q1603" s="91" t="str">
        <f>IFERROR(IF(E1603="","",IF(O1603&lt;&gt;"",MAX(O$64:O1603)*10+1,IF(AND($F1602/INDEX($F$64:$F1603,MATCH(MAX(Q$64:Q1602),Q$64:Q1602,0)-1)&gt;(1+$O$2),MAX(O$64:O1603)&gt;MAX(P$64:P1602)),MAX(Q$64:Q1602)+1,""))),"")</f>
        <v/>
      </c>
    </row>
    <row r="1604" spans="1:17" x14ac:dyDescent="0.2">
      <c r="A1604" s="13">
        <f>HLOOKUP($E$2,历史数据!$V$3:$AE$5000,ROW(A1602),)</f>
        <v>1172424</v>
      </c>
      <c r="B1604" s="41">
        <v>38875</v>
      </c>
      <c r="C1604" s="100">
        <f>IFERROR(IF(A1604&lt;&gt;0,MAX($C$4:C1603)+1,""),"")</f>
        <v>1588</v>
      </c>
      <c r="D1604" s="100"/>
      <c r="E1604" s="99">
        <f t="shared" si="156"/>
        <v>38891</v>
      </c>
      <c r="F1604" s="101">
        <f>IFERROR(VLOOKUP(E1604,历史数据!AH:AJ,3,),"")</f>
        <v>8.7314324102843308</v>
      </c>
      <c r="G1604" s="101">
        <f t="shared" si="157"/>
        <v>7.8737103558511734</v>
      </c>
      <c r="H1604" s="105">
        <f t="shared" si="158"/>
        <v>3.6823744393377211E-3</v>
      </c>
      <c r="I1604" s="101">
        <f>IFERROR(VLOOKUP(E1604,历史数据!AH:AJ,2,),"")</f>
        <v>8.7444643989563904</v>
      </c>
      <c r="J1604" s="104">
        <f t="shared" si="159"/>
        <v>82</v>
      </c>
      <c r="K1604" s="104" t="str">
        <f>IFERROR(IF(AND(J1603=$H$2*1,MAX(K$64:K1603)=MAX(L$64:L1603)),MAX(K$64:K1603)+1,""),"")</f>
        <v/>
      </c>
      <c r="L1604" s="104" t="str">
        <f>IFERROR(IF(AND($F1603/INDEX($F$64:$F1604,MATCH(MAX(M$64:M1604),M$64:M1604,0)-1)&lt;(1-$P$2),MAX(K$64:K1604)&gt;MAX(L$64:L1603)),MAX(K$64:K1604),""),"")</f>
        <v/>
      </c>
      <c r="M1604" s="104" t="str">
        <f>IFERROR(IF(E1604="","",IF(K1604&lt;&gt;"",MAX(M$64:M1603)+1,IF(AND($F1603/INDEX($F$64:$F1604,MATCH(MAX(M$64:M1603),M$64:M1603,0)-1)&gt;(1+$O$2),MAX(K$64:K1604)&gt;MAX(L$64:L1603)),MAX(M$64:M1603)+1,""))),"")</f>
        <v/>
      </c>
      <c r="N1604" s="91">
        <f t="shared" si="160"/>
        <v>82</v>
      </c>
      <c r="O1604" s="91" t="str">
        <f>IFERROR(IF(AND(N1603=$H$2*1,MAX(O$64:O1603)=MAX(P$64:P1603)),MAX(O$64:O1603)+1,""),"")</f>
        <v/>
      </c>
      <c r="P1604" s="91" t="str">
        <f>IFERROR(IF(MOD(MAX(Q$64:Q1604),10*MAX(O$64:O1604))&lt;=2,IF(AND(F1603/INDEX($F$64:$F1604,MATCH(MAX(O$64:O1604),O$64:O1604,0)-1)&lt;(1-$P$2),MAX(O$64:O1604)&gt;MAX(P$64:P1603)),MAX(O$64:O1604),""),IF(AND($F1603/INDEX($F$64:$F1604,MATCH(MAX(Q$64:Q1604),Q$64:Q1604,0)-1)&lt;(1-$P$2),MAX(O$64:O1604)&gt;MAX(P$64:P1603)),MAX(O$64:O1604),"")),"")</f>
        <v/>
      </c>
      <c r="Q1604" s="91" t="str">
        <f>IFERROR(IF(E1604="","",IF(O1604&lt;&gt;"",MAX(O$64:O1604)*10+1,IF(AND($F1603/INDEX($F$64:$F1604,MATCH(MAX(Q$64:Q1603),Q$64:Q1603,0)-1)&gt;(1+$O$2),MAX(O$64:O1604)&gt;MAX(P$64:P1603)),MAX(Q$64:Q1603)+1,""))),"")</f>
        <v/>
      </c>
    </row>
    <row r="1605" spans="1:17" x14ac:dyDescent="0.2">
      <c r="A1605" s="13">
        <f>HLOOKUP($E$2,历史数据!$V$3:$AE$5000,ROW(A1603),)</f>
        <v>453695</v>
      </c>
      <c r="B1605" s="41">
        <v>38876</v>
      </c>
      <c r="C1605" s="100">
        <f>IFERROR(IF(A1605&lt;&gt;0,MAX($C$4:C1604)+1,""),"")</f>
        <v>1589</v>
      </c>
      <c r="D1605" s="100"/>
      <c r="E1605" s="99">
        <f t="shared" si="156"/>
        <v>38894</v>
      </c>
      <c r="F1605" s="101">
        <f>IFERROR(VLOOKUP(E1605,历史数据!AH:AJ,3,),"")</f>
        <v>8.7705283763005202</v>
      </c>
      <c r="G1605" s="101">
        <f t="shared" si="157"/>
        <v>7.9065075273425398</v>
      </c>
      <c r="H1605" s="105">
        <f t="shared" si="158"/>
        <v>4.1654023337287516E-3</v>
      </c>
      <c r="I1605" s="101">
        <f>IFERROR(VLOOKUP(E1605,历史数据!AH:AJ,2,),"")</f>
        <v>8.7444643989563904</v>
      </c>
      <c r="J1605" s="104">
        <f t="shared" si="159"/>
        <v>83</v>
      </c>
      <c r="K1605" s="104" t="str">
        <f>IFERROR(IF(AND(J1604=$H$2*1,MAX(K$64:K1604)=MAX(L$64:L1604)),MAX(K$64:K1604)+1,""),"")</f>
        <v/>
      </c>
      <c r="L1605" s="104" t="str">
        <f>IFERROR(IF(AND($F1604/INDEX($F$64:$F1605,MATCH(MAX(M$64:M1605),M$64:M1605,0)-1)&lt;(1-$P$2),MAX(K$64:K1605)&gt;MAX(L$64:L1604)),MAX(K$64:K1605),""),"")</f>
        <v/>
      </c>
      <c r="M1605" s="104" t="str">
        <f>IFERROR(IF(E1605="","",IF(K1605&lt;&gt;"",MAX(M$64:M1604)+1,IF(AND($F1604/INDEX($F$64:$F1605,MATCH(MAX(M$64:M1604),M$64:M1604,0)-1)&gt;(1+$O$2),MAX(K$64:K1605)&gt;MAX(L$64:L1604)),MAX(M$64:M1604)+1,""))),"")</f>
        <v/>
      </c>
      <c r="N1605" s="91">
        <f t="shared" si="160"/>
        <v>83</v>
      </c>
      <c r="O1605" s="91" t="str">
        <f>IFERROR(IF(AND(N1604=$H$2*1,MAX(O$64:O1604)=MAX(P$64:P1604)),MAX(O$64:O1604)+1,""),"")</f>
        <v/>
      </c>
      <c r="P1605" s="91" t="str">
        <f>IFERROR(IF(MOD(MAX(Q$64:Q1605),10*MAX(O$64:O1605))&lt;=2,IF(AND(F1604/INDEX($F$64:$F1605,MATCH(MAX(O$64:O1605),O$64:O1605,0)-1)&lt;(1-$P$2),MAX(O$64:O1605)&gt;MAX(P$64:P1604)),MAX(O$64:O1605),""),IF(AND($F1604/INDEX($F$64:$F1605,MATCH(MAX(Q$64:Q1605),Q$64:Q1605,0)-1)&lt;(1-$P$2),MAX(O$64:O1605)&gt;MAX(P$64:P1604)),MAX(O$64:O1605),"")),"")</f>
        <v/>
      </c>
      <c r="Q1605" s="91" t="str">
        <f>IFERROR(IF(E1605="","",IF(O1605&lt;&gt;"",MAX(O$64:O1605)*10+1,IF(AND($F1604/INDEX($F$64:$F1605,MATCH(MAX(Q$64:Q1604),Q$64:Q1604,0)-1)&gt;(1+$O$2),MAX(O$64:O1605)&gt;MAX(P$64:P1604)),MAX(Q$64:Q1604)+1,""))),"")</f>
        <v/>
      </c>
    </row>
    <row r="1606" spans="1:17" x14ac:dyDescent="0.2">
      <c r="A1606" s="13">
        <f>HLOOKUP($E$2,历史数据!$V$3:$AE$5000,ROW(A1604),)</f>
        <v>231800</v>
      </c>
      <c r="B1606" s="41">
        <v>38877</v>
      </c>
      <c r="C1606" s="100">
        <f>IFERROR(IF(A1606&lt;&gt;0,MAX($C$4:C1605)+1,""),"")</f>
        <v>1590</v>
      </c>
      <c r="D1606" s="100"/>
      <c r="E1606" s="99">
        <f t="shared" ref="E1606:E1669" si="161">IFERROR(INDEX(B:B,MATCH(ROW(A1602),C:C,0)),"")</f>
        <v>38895</v>
      </c>
      <c r="F1606" s="101">
        <f>IFERROR(VLOOKUP(E1606,历史数据!AH:AJ,3,),"")</f>
        <v>8.6662724669239992</v>
      </c>
      <c r="G1606" s="101">
        <f t="shared" si="157"/>
        <v>7.9345263029874822</v>
      </c>
      <c r="H1606" s="105">
        <f t="shared" si="158"/>
        <v>3.5437613317950145E-3</v>
      </c>
      <c r="I1606" s="101">
        <f>IFERROR(VLOOKUP(E1606,历史数据!AH:AJ,2,),"")</f>
        <v>8.7705283763005202</v>
      </c>
      <c r="J1606" s="104">
        <f t="shared" si="159"/>
        <v>84</v>
      </c>
      <c r="K1606" s="104" t="str">
        <f>IFERROR(IF(AND(J1605=$H$2*1,MAX(K$64:K1605)=MAX(L$64:L1605)),MAX(K$64:K1605)+1,""),"")</f>
        <v/>
      </c>
      <c r="L1606" s="104" t="str">
        <f>IFERROR(IF(AND($F1605/INDEX($F$64:$F1606,MATCH(MAX(M$64:M1606),M$64:M1606,0)-1)&lt;(1-$P$2),MAX(K$64:K1606)&gt;MAX(L$64:L1605)),MAX(K$64:K1606),""),"")</f>
        <v/>
      </c>
      <c r="M1606" s="104" t="str">
        <f>IFERROR(IF(E1606="","",IF(K1606&lt;&gt;"",MAX(M$64:M1605)+1,IF(AND($F1605/INDEX($F$64:$F1606,MATCH(MAX(M$64:M1605),M$64:M1605,0)-1)&gt;(1+$O$2),MAX(K$64:K1606)&gt;MAX(L$64:L1605)),MAX(M$64:M1605)+1,""))),"")</f>
        <v/>
      </c>
      <c r="N1606" s="91">
        <f t="shared" si="160"/>
        <v>84</v>
      </c>
      <c r="O1606" s="91" t="str">
        <f>IFERROR(IF(AND(N1605=$H$2*1,MAX(O$64:O1605)=MAX(P$64:P1605)),MAX(O$64:O1605)+1,""),"")</f>
        <v/>
      </c>
      <c r="P1606" s="91" t="str">
        <f>IFERROR(IF(MOD(MAX(Q$64:Q1606),10*MAX(O$64:O1606))&lt;=2,IF(AND(F1605/INDEX($F$64:$F1606,MATCH(MAX(O$64:O1606),O$64:O1606,0)-1)&lt;(1-$P$2),MAX(O$64:O1606)&gt;MAX(P$64:P1605)),MAX(O$64:O1606),""),IF(AND($F1605/INDEX($F$64:$F1606,MATCH(MAX(Q$64:Q1606),Q$64:Q1606,0)-1)&lt;(1-$P$2),MAX(O$64:O1606)&gt;MAX(P$64:P1605)),MAX(O$64:O1606),"")),"")</f>
        <v/>
      </c>
      <c r="Q1606" s="91" t="str">
        <f>IFERROR(IF(E1606="","",IF(O1606&lt;&gt;"",MAX(O$64:O1606)*10+1,IF(AND($F1605/INDEX($F$64:$F1606,MATCH(MAX(Q$64:Q1605),Q$64:Q1605,0)-1)&gt;(1+$O$2),MAX(O$64:O1606)&gt;MAX(P$64:P1605)),MAX(Q$64:Q1605)+1,""))),"")</f>
        <v/>
      </c>
    </row>
    <row r="1607" spans="1:17" x14ac:dyDescent="0.2">
      <c r="A1607" s="13">
        <f>HLOOKUP($E$2,历史数据!$V$3:$AE$5000,ROW(A1605),)</f>
        <v>321800</v>
      </c>
      <c r="B1607" s="41">
        <v>38880</v>
      </c>
      <c r="C1607" s="100">
        <f>IFERROR(IF(A1607&lt;&gt;0,MAX($C$4:C1606)+1,""),"")</f>
        <v>1591</v>
      </c>
      <c r="D1607" s="100"/>
      <c r="E1607" s="99">
        <f t="shared" si="161"/>
        <v>38896</v>
      </c>
      <c r="F1607" s="101">
        <f>IFERROR(VLOOKUP(E1607,历史数据!AH:AJ,3,),"")</f>
        <v>8.6141445122357307</v>
      </c>
      <c r="G1607" s="101">
        <f t="shared" si="157"/>
        <v>7.9616762793876203</v>
      </c>
      <c r="H1607" s="105">
        <f t="shared" si="158"/>
        <v>3.4217513892311757E-3</v>
      </c>
      <c r="I1607" s="101">
        <f>IFERROR(VLOOKUP(E1607,历史数据!AH:AJ,2,),"")</f>
        <v>8.7705283763005202</v>
      </c>
      <c r="J1607" s="104">
        <f t="shared" si="159"/>
        <v>85</v>
      </c>
      <c r="K1607" s="104" t="str">
        <f>IFERROR(IF(AND(J1606=$H$2*1,MAX(K$64:K1606)=MAX(L$64:L1606)),MAX(K$64:K1606)+1,""),"")</f>
        <v/>
      </c>
      <c r="L1607" s="104" t="str">
        <f>IFERROR(IF(AND($F1606/INDEX($F$64:$F1607,MATCH(MAX(M$64:M1607),M$64:M1607,0)-1)&lt;(1-$P$2),MAX(K$64:K1607)&gt;MAX(L$64:L1606)),MAX(K$64:K1607),""),"")</f>
        <v/>
      </c>
      <c r="M1607" s="104" t="str">
        <f>IFERROR(IF(E1607="","",IF(K1607&lt;&gt;"",MAX(M$64:M1606)+1,IF(AND($F1606/INDEX($F$64:$F1607,MATCH(MAX(M$64:M1606),M$64:M1606,0)-1)&gt;(1+$O$2),MAX(K$64:K1607)&gt;MAX(L$64:L1606)),MAX(M$64:M1606)+1,""))),"")</f>
        <v/>
      </c>
      <c r="N1607" s="91">
        <f t="shared" si="160"/>
        <v>85</v>
      </c>
      <c r="O1607" s="91" t="str">
        <f>IFERROR(IF(AND(N1606=$H$2*1,MAX(O$64:O1606)=MAX(P$64:P1606)),MAX(O$64:O1606)+1,""),"")</f>
        <v/>
      </c>
      <c r="P1607" s="91" t="str">
        <f>IFERROR(IF(MOD(MAX(Q$64:Q1607),10*MAX(O$64:O1607))&lt;=2,IF(AND(F1606/INDEX($F$64:$F1607,MATCH(MAX(O$64:O1607),O$64:O1607,0)-1)&lt;(1-$P$2),MAX(O$64:O1607)&gt;MAX(P$64:P1606)),MAX(O$64:O1607),""),IF(AND($F1606/INDEX($F$64:$F1607,MATCH(MAX(Q$64:Q1607),Q$64:Q1607,0)-1)&lt;(1-$P$2),MAX(O$64:O1607)&gt;MAX(P$64:P1606)),MAX(O$64:O1607),"")),"")</f>
        <v/>
      </c>
      <c r="Q1607" s="91" t="str">
        <f>IFERROR(IF(E1607="","",IF(O1607&lt;&gt;"",MAX(O$64:O1607)*10+1,IF(AND($F1606/INDEX($F$64:$F1607,MATCH(MAX(Q$64:Q1606),Q$64:Q1606,0)-1)&gt;(1+$O$2),MAX(O$64:O1607)&gt;MAX(P$64:P1606)),MAX(Q$64:Q1606)+1,""))),"")</f>
        <v/>
      </c>
    </row>
    <row r="1608" spans="1:17" x14ac:dyDescent="0.2">
      <c r="A1608" s="13">
        <f>HLOOKUP($E$2,历史数据!$V$3:$AE$5000,ROW(A1606),)</f>
        <v>415700</v>
      </c>
      <c r="B1608" s="41">
        <v>38881</v>
      </c>
      <c r="C1608" s="100">
        <f>IFERROR(IF(A1608&lt;&gt;0,MAX($C$4:C1607)+1,""),"")</f>
        <v>1592</v>
      </c>
      <c r="D1608" s="100"/>
      <c r="E1608" s="99">
        <f t="shared" si="161"/>
        <v>38897</v>
      </c>
      <c r="F1608" s="101">
        <f>IFERROR(VLOOKUP(E1608,历史数据!AH:AJ,3,),"")</f>
        <v>8.8226563309887904</v>
      </c>
      <c r="G1608" s="101">
        <f t="shared" si="157"/>
        <v>7.9923014527669753</v>
      </c>
      <c r="H1608" s="105">
        <f t="shared" si="158"/>
        <v>3.8465735486685748E-3</v>
      </c>
      <c r="I1608" s="101">
        <f>IFERROR(VLOOKUP(E1608,历史数据!AH:AJ,2,),"")</f>
        <v>8.6532404782519308</v>
      </c>
      <c r="J1608" s="104">
        <f t="shared" si="159"/>
        <v>86</v>
      </c>
      <c r="K1608" s="104" t="str">
        <f>IFERROR(IF(AND(J1607=$H$2*1,MAX(K$64:K1607)=MAX(L$64:L1607)),MAX(K$64:K1607)+1,""),"")</f>
        <v/>
      </c>
      <c r="L1608" s="104" t="str">
        <f>IFERROR(IF(AND($F1607/INDEX($F$64:$F1608,MATCH(MAX(M$64:M1608),M$64:M1608,0)-1)&lt;(1-$P$2),MAX(K$64:K1608)&gt;MAX(L$64:L1607)),MAX(K$64:K1608),""),"")</f>
        <v/>
      </c>
      <c r="M1608" s="104" t="str">
        <f>IFERROR(IF(E1608="","",IF(K1608&lt;&gt;"",MAX(M$64:M1607)+1,IF(AND($F1607/INDEX($F$64:$F1608,MATCH(MAX(M$64:M1607),M$64:M1607,0)-1)&gt;(1+$O$2),MAX(K$64:K1608)&gt;MAX(L$64:L1607)),MAX(M$64:M1607)+1,""))),"")</f>
        <v/>
      </c>
      <c r="N1608" s="91">
        <f t="shared" si="160"/>
        <v>86</v>
      </c>
      <c r="O1608" s="91" t="str">
        <f>IFERROR(IF(AND(N1607=$H$2*1,MAX(O$64:O1607)=MAX(P$64:P1607)),MAX(O$64:O1607)+1,""),"")</f>
        <v/>
      </c>
      <c r="P1608" s="91" t="str">
        <f>IFERROR(IF(MOD(MAX(Q$64:Q1608),10*MAX(O$64:O1608))&lt;=2,IF(AND(F1607/INDEX($F$64:$F1608,MATCH(MAX(O$64:O1608),O$64:O1608,0)-1)&lt;(1-$P$2),MAX(O$64:O1608)&gt;MAX(P$64:P1607)),MAX(O$64:O1608),""),IF(AND($F1607/INDEX($F$64:$F1608,MATCH(MAX(Q$64:Q1608),Q$64:Q1608,0)-1)&lt;(1-$P$2),MAX(O$64:O1608)&gt;MAX(P$64:P1607)),MAX(O$64:O1608),"")),"")</f>
        <v/>
      </c>
      <c r="Q1608" s="91" t="str">
        <f>IFERROR(IF(E1608="","",IF(O1608&lt;&gt;"",MAX(O$64:O1608)*10+1,IF(AND($F1607/INDEX($F$64:$F1608,MATCH(MAX(Q$64:Q1607),Q$64:Q1607,0)-1)&gt;(1+$O$2),MAX(O$64:O1608)&gt;MAX(P$64:P1607)),MAX(Q$64:Q1607)+1,""))),"")</f>
        <v/>
      </c>
    </row>
    <row r="1609" spans="1:17" x14ac:dyDescent="0.2">
      <c r="A1609" s="13">
        <f>HLOOKUP($E$2,历史数据!$V$3:$AE$5000,ROW(A1607),)</f>
        <v>277588</v>
      </c>
      <c r="B1609" s="41">
        <v>38882</v>
      </c>
      <c r="C1609" s="100">
        <f>IFERROR(IF(A1609&lt;&gt;0,MAX($C$4:C1608)+1,""),"")</f>
        <v>1593</v>
      </c>
      <c r="D1609" s="100"/>
      <c r="E1609" s="99">
        <f t="shared" si="161"/>
        <v>38898</v>
      </c>
      <c r="F1609" s="101">
        <f>IFERROR(VLOOKUP(E1609,历史数据!AH:AJ,3,),"")</f>
        <v>8.6271765009077992</v>
      </c>
      <c r="G1609" s="101">
        <f t="shared" si="157"/>
        <v>8.0185826299223084</v>
      </c>
      <c r="H1609" s="105">
        <f t="shared" si="158"/>
        <v>3.2883115471369351E-3</v>
      </c>
      <c r="I1609" s="101">
        <f>IFERROR(VLOOKUP(E1609,历史数据!AH:AJ,2,),"")</f>
        <v>8.8096243423167202</v>
      </c>
      <c r="J1609" s="104">
        <f t="shared" si="159"/>
        <v>87</v>
      </c>
      <c r="K1609" s="104" t="str">
        <f>IFERROR(IF(AND(J1608=$H$2*1,MAX(K$64:K1608)=MAX(L$64:L1608)),MAX(K$64:K1608)+1,""),"")</f>
        <v/>
      </c>
      <c r="L1609" s="104" t="str">
        <f>IFERROR(IF(AND($F1608/INDEX($F$64:$F1609,MATCH(MAX(M$64:M1609),M$64:M1609,0)-1)&lt;(1-$P$2),MAX(K$64:K1609)&gt;MAX(L$64:L1608)),MAX(K$64:K1609),""),"")</f>
        <v/>
      </c>
      <c r="M1609" s="104" t="str">
        <f>IFERROR(IF(E1609="","",IF(K1609&lt;&gt;"",MAX(M$64:M1608)+1,IF(AND($F1608/INDEX($F$64:$F1609,MATCH(MAX(M$64:M1608),M$64:M1608,0)-1)&gt;(1+$O$2),MAX(K$64:K1609)&gt;MAX(L$64:L1608)),MAX(M$64:M1608)+1,""))),"")</f>
        <v/>
      </c>
      <c r="N1609" s="91">
        <f t="shared" si="160"/>
        <v>87</v>
      </c>
      <c r="O1609" s="91" t="str">
        <f>IFERROR(IF(AND(N1608=$H$2*1,MAX(O$64:O1608)=MAX(P$64:P1608)),MAX(O$64:O1608)+1,""),"")</f>
        <v/>
      </c>
      <c r="P1609" s="91" t="str">
        <f>IFERROR(IF(MOD(MAX(Q$64:Q1609),10*MAX(O$64:O1609))&lt;=2,IF(AND(F1608/INDEX($F$64:$F1609,MATCH(MAX(O$64:O1609),O$64:O1609,0)-1)&lt;(1-$P$2),MAX(O$64:O1609)&gt;MAX(P$64:P1608)),MAX(O$64:O1609),""),IF(AND($F1608/INDEX($F$64:$F1609,MATCH(MAX(Q$64:Q1609),Q$64:Q1609,0)-1)&lt;(1-$P$2),MAX(O$64:O1609)&gt;MAX(P$64:P1608)),MAX(O$64:O1609),"")),"")</f>
        <v/>
      </c>
      <c r="Q1609" s="91" t="str">
        <f>IFERROR(IF(E1609="","",IF(O1609&lt;&gt;"",MAX(O$64:O1609)*10+1,IF(AND($F1608/INDEX($F$64:$F1609,MATCH(MAX(Q$64:Q1608),Q$64:Q1608,0)-1)&gt;(1+$O$2),MAX(O$64:O1609)&gt;MAX(P$64:P1608)),MAX(Q$64:Q1608)+1,""))),"")</f>
        <v/>
      </c>
    </row>
    <row r="1610" spans="1:17" x14ac:dyDescent="0.2">
      <c r="A1610" s="13">
        <f>HLOOKUP($E$2,历史数据!$V$3:$AE$5000,ROW(A1608),)</f>
        <v>202052</v>
      </c>
      <c r="B1610" s="41">
        <v>38883</v>
      </c>
      <c r="C1610" s="100">
        <f>IFERROR(IF(A1610&lt;&gt;0,MAX($C$4:C1609)+1,""),"")</f>
        <v>1594</v>
      </c>
      <c r="D1610" s="100"/>
      <c r="E1610" s="99">
        <f t="shared" si="161"/>
        <v>38901</v>
      </c>
      <c r="F1610" s="101">
        <f>IFERROR(VLOOKUP(E1610,历史数据!AH:AJ,3,),"")</f>
        <v>8.3404727501223395</v>
      </c>
      <c r="G1610" s="101">
        <f t="shared" si="157"/>
        <v>8.0385650125528105</v>
      </c>
      <c r="H1610" s="105">
        <f t="shared" si="158"/>
        <v>2.4920093179479075E-3</v>
      </c>
      <c r="I1610" s="101">
        <f>IFERROR(VLOOKUP(E1610,历史数据!AH:AJ,2,),"")</f>
        <v>8.5098886028591991</v>
      </c>
      <c r="J1610" s="104">
        <f t="shared" si="159"/>
        <v>88</v>
      </c>
      <c r="K1610" s="104" t="str">
        <f>IFERROR(IF(AND(J1609=$H$2*1,MAX(K$64:K1609)=MAX(L$64:L1609)),MAX(K$64:K1609)+1,""),"")</f>
        <v/>
      </c>
      <c r="L1610" s="104" t="str">
        <f>IFERROR(IF(AND($F1609/INDEX($F$64:$F1610,MATCH(MAX(M$64:M1610),M$64:M1610,0)-1)&lt;(1-$P$2),MAX(K$64:K1610)&gt;MAX(L$64:L1609)),MAX(K$64:K1610),""),"")</f>
        <v/>
      </c>
      <c r="M1610" s="104" t="str">
        <f>IFERROR(IF(E1610="","",IF(K1610&lt;&gt;"",MAX(M$64:M1609)+1,IF(AND($F1609/INDEX($F$64:$F1610,MATCH(MAX(M$64:M1609),M$64:M1609,0)-1)&gt;(1+$O$2),MAX(K$64:K1610)&gt;MAX(L$64:L1609)),MAX(M$64:M1609)+1,""))),"")</f>
        <v/>
      </c>
      <c r="N1610" s="91">
        <f t="shared" si="160"/>
        <v>88</v>
      </c>
      <c r="O1610" s="91" t="str">
        <f>IFERROR(IF(AND(N1609=$H$2*1,MAX(O$64:O1609)=MAX(P$64:P1609)),MAX(O$64:O1609)+1,""),"")</f>
        <v/>
      </c>
      <c r="P1610" s="91" t="str">
        <f>IFERROR(IF(MOD(MAX(Q$64:Q1610),10*MAX(O$64:O1610))&lt;=2,IF(AND(F1609/INDEX($F$64:$F1610,MATCH(MAX(O$64:O1610),O$64:O1610,0)-1)&lt;(1-$P$2),MAX(O$64:O1610)&gt;MAX(P$64:P1609)),MAX(O$64:O1610),""),IF(AND($F1609/INDEX($F$64:$F1610,MATCH(MAX(Q$64:Q1610),Q$64:Q1610,0)-1)&lt;(1-$P$2),MAX(O$64:O1610)&gt;MAX(P$64:P1609)),MAX(O$64:O1610),"")),"")</f>
        <v/>
      </c>
      <c r="Q1610" s="91" t="str">
        <f>IFERROR(IF(E1610="","",IF(O1610&lt;&gt;"",MAX(O$64:O1610)*10+1,IF(AND($F1609/INDEX($F$64:$F1610,MATCH(MAX(Q$64:Q1609),Q$64:Q1609,0)-1)&gt;(1+$O$2),MAX(O$64:O1610)&gt;MAX(P$64:P1609)),MAX(Q$64:Q1609)+1,""))),"")</f>
        <v/>
      </c>
    </row>
    <row r="1611" spans="1:17" x14ac:dyDescent="0.2">
      <c r="A1611" s="13">
        <f>HLOOKUP($E$2,历史数据!$V$3:$AE$5000,ROW(A1609),)</f>
        <v>204399</v>
      </c>
      <c r="B1611" s="41">
        <v>38884</v>
      </c>
      <c r="C1611" s="100">
        <f>IFERROR(IF(A1611&lt;&gt;0,MAX($C$4:C1610)+1,""),"")</f>
        <v>1595</v>
      </c>
      <c r="D1611" s="100"/>
      <c r="E1611" s="99">
        <f t="shared" si="161"/>
        <v>38902</v>
      </c>
      <c r="F1611" s="101">
        <f>IFERROR(VLOOKUP(E1611,历史数据!AH:AJ,3,),"")</f>
        <v>8.4316966708268009</v>
      </c>
      <c r="G1611" s="101">
        <f t="shared" si="157"/>
        <v>8.0578957957497082</v>
      </c>
      <c r="H1611" s="105">
        <f t="shared" si="158"/>
        <v>2.4047554714941022E-3</v>
      </c>
      <c r="I1611" s="101">
        <f>IFERROR(VLOOKUP(E1611,历史数据!AH:AJ,2,),"")</f>
        <v>8.3404727501223395</v>
      </c>
      <c r="J1611" s="104">
        <f t="shared" si="159"/>
        <v>89</v>
      </c>
      <c r="K1611" s="104" t="str">
        <f>IFERROR(IF(AND(J1610=$H$2*1,MAX(K$64:K1610)=MAX(L$64:L1610)),MAX(K$64:K1610)+1,""),"")</f>
        <v/>
      </c>
      <c r="L1611" s="104" t="str">
        <f>IFERROR(IF(AND($F1610/INDEX($F$64:$F1611,MATCH(MAX(M$64:M1611),M$64:M1611,0)-1)&lt;(1-$P$2),MAX(K$64:K1611)&gt;MAX(L$64:L1610)),MAX(K$64:K1611),""),"")</f>
        <v/>
      </c>
      <c r="M1611" s="104" t="str">
        <f>IFERROR(IF(E1611="","",IF(K1611&lt;&gt;"",MAX(M$64:M1610)+1,IF(AND($F1610/INDEX($F$64:$F1611,MATCH(MAX(M$64:M1610),M$64:M1610,0)-1)&gt;(1+$O$2),MAX(K$64:K1611)&gt;MAX(L$64:L1610)),MAX(M$64:M1610)+1,""))),"")</f>
        <v/>
      </c>
      <c r="N1611" s="91">
        <f t="shared" si="160"/>
        <v>89</v>
      </c>
      <c r="O1611" s="91" t="str">
        <f>IFERROR(IF(AND(N1610=$H$2*1,MAX(O$64:O1610)=MAX(P$64:P1610)),MAX(O$64:O1610)+1,""),"")</f>
        <v/>
      </c>
      <c r="P1611" s="91" t="str">
        <f>IFERROR(IF(MOD(MAX(Q$64:Q1611),10*MAX(O$64:O1611))&lt;=2,IF(AND(F1610/INDEX($F$64:$F1611,MATCH(MAX(O$64:O1611),O$64:O1611,0)-1)&lt;(1-$P$2),MAX(O$64:O1611)&gt;MAX(P$64:P1610)),MAX(O$64:O1611),""),IF(AND($F1610/INDEX($F$64:$F1611,MATCH(MAX(Q$64:Q1611),Q$64:Q1611,0)-1)&lt;(1-$P$2),MAX(O$64:O1611)&gt;MAX(P$64:P1610)),MAX(O$64:O1611),"")),"")</f>
        <v/>
      </c>
      <c r="Q1611" s="91" t="str">
        <f>IFERROR(IF(E1611="","",IF(O1611&lt;&gt;"",MAX(O$64:O1611)*10+1,IF(AND($F1610/INDEX($F$64:$F1611,MATCH(MAX(Q$64:Q1610),Q$64:Q1610,0)-1)&gt;(1+$O$2),MAX(O$64:O1611)&gt;MAX(P$64:P1610)),MAX(Q$64:Q1610)+1,""))),"")</f>
        <v/>
      </c>
    </row>
    <row r="1612" spans="1:17" x14ac:dyDescent="0.2">
      <c r="A1612" s="13">
        <f>HLOOKUP($E$2,历史数据!$V$3:$AE$5000,ROW(A1610),)</f>
        <v>296592</v>
      </c>
      <c r="B1612" s="41">
        <v>38887</v>
      </c>
      <c r="C1612" s="100">
        <f>IFERROR(IF(A1612&lt;&gt;0,MAX($C$4:C1611)+1,""),"")</f>
        <v>1596</v>
      </c>
      <c r="D1612" s="100"/>
      <c r="E1612" s="99">
        <f t="shared" si="161"/>
        <v>38903</v>
      </c>
      <c r="F1612" s="101">
        <f>IFERROR(VLOOKUP(E1612,历史数据!AH:AJ,3,),"")</f>
        <v>8.1580249087134096</v>
      </c>
      <c r="G1612" s="101">
        <f t="shared" si="157"/>
        <v>8.0730997825337845</v>
      </c>
      <c r="H1612" s="105">
        <f t="shared" si="158"/>
        <v>1.8868433111403071E-3</v>
      </c>
      <c r="I1612" s="101">
        <f>IFERROR(VLOOKUP(E1612,历史数据!AH:AJ,2,),"")</f>
        <v>8.4316966708268009</v>
      </c>
      <c r="J1612" s="104">
        <f t="shared" si="159"/>
        <v>90</v>
      </c>
      <c r="K1612" s="104" t="str">
        <f>IFERROR(IF(AND(J1611=$H$2*1,MAX(K$64:K1611)=MAX(L$64:L1611)),MAX(K$64:K1611)+1,""),"")</f>
        <v/>
      </c>
      <c r="L1612" s="104" t="str">
        <f>IFERROR(IF(AND($F1611/INDEX($F$64:$F1612,MATCH(MAX(M$64:M1612),M$64:M1612,0)-1)&lt;(1-$P$2),MAX(K$64:K1612)&gt;MAX(L$64:L1611)),MAX(K$64:K1612),""),"")</f>
        <v/>
      </c>
      <c r="M1612" s="104" t="str">
        <f>IFERROR(IF(E1612="","",IF(K1612&lt;&gt;"",MAX(M$64:M1611)+1,IF(AND($F1611/INDEX($F$64:$F1612,MATCH(MAX(M$64:M1611),M$64:M1611,0)-1)&gt;(1+$O$2),MAX(K$64:K1612)&gt;MAX(L$64:L1611)),MAX(M$64:M1611)+1,""))),"")</f>
        <v/>
      </c>
      <c r="N1612" s="91">
        <f t="shared" si="160"/>
        <v>90</v>
      </c>
      <c r="O1612" s="91" t="str">
        <f>IFERROR(IF(AND(N1611=$H$2*1,MAX(O$64:O1611)=MAX(P$64:P1611)),MAX(O$64:O1611)+1,""),"")</f>
        <v/>
      </c>
      <c r="P1612" s="91" t="str">
        <f>IFERROR(IF(MOD(MAX(Q$64:Q1612),10*MAX(O$64:O1612))&lt;=2,IF(AND(F1611/INDEX($F$64:$F1612,MATCH(MAX(O$64:O1612),O$64:O1612,0)-1)&lt;(1-$P$2),MAX(O$64:O1612)&gt;MAX(P$64:P1611)),MAX(O$64:O1612),""),IF(AND($F1611/INDEX($F$64:$F1612,MATCH(MAX(Q$64:Q1612),Q$64:Q1612,0)-1)&lt;(1-$P$2),MAX(O$64:O1612)&gt;MAX(P$64:P1611)),MAX(O$64:O1612),"")),"")</f>
        <v/>
      </c>
      <c r="Q1612" s="91" t="str">
        <f>IFERROR(IF(E1612="","",IF(O1612&lt;&gt;"",MAX(O$64:O1612)*10+1,IF(AND($F1611/INDEX($F$64:$F1612,MATCH(MAX(Q$64:Q1611),Q$64:Q1611,0)-1)&gt;(1+$O$2),MAX(O$64:O1612)&gt;MAX(P$64:P1611)),MAX(Q$64:Q1611)+1,""))),"")</f>
        <v/>
      </c>
    </row>
    <row r="1613" spans="1:17" x14ac:dyDescent="0.2">
      <c r="A1613" s="13">
        <f>HLOOKUP($E$2,历史数据!$V$3:$AE$5000,ROW(A1611),)</f>
        <v>1262385</v>
      </c>
      <c r="B1613" s="41">
        <v>38888</v>
      </c>
      <c r="C1613" s="100">
        <f>IFERROR(IF(A1613&lt;&gt;0,MAX($C$4:C1612)+1,""),"")</f>
        <v>1597</v>
      </c>
      <c r="D1613" s="100"/>
      <c r="E1613" s="99">
        <f t="shared" si="161"/>
        <v>38904</v>
      </c>
      <c r="F1613" s="101">
        <f>IFERROR(VLOOKUP(E1613,历史数据!AH:AJ,3,),"")</f>
        <v>8.2622808180899394</v>
      </c>
      <c r="G1613" s="101">
        <f t="shared" si="157"/>
        <v>8.0906929672410737</v>
      </c>
      <c r="H1613" s="105">
        <f t="shared" si="158"/>
        <v>2.1792353843257395E-3</v>
      </c>
      <c r="I1613" s="101">
        <f>IFERROR(VLOOKUP(E1613,历史数据!AH:AJ,2,),"")</f>
        <v>8.0928649653530798</v>
      </c>
      <c r="J1613" s="104">
        <f t="shared" si="159"/>
        <v>91</v>
      </c>
      <c r="K1613" s="104" t="str">
        <f>IFERROR(IF(AND(J1612=$H$2*1,MAX(K$64:K1612)=MAX(L$64:L1612)),MAX(K$64:K1612)+1,""),"")</f>
        <v/>
      </c>
      <c r="L1613" s="104" t="str">
        <f>IFERROR(IF(AND($F1612/INDEX($F$64:$F1613,MATCH(MAX(M$64:M1613),M$64:M1613,0)-1)&lt;(1-$P$2),MAX(K$64:K1613)&gt;MAX(L$64:L1612)),MAX(K$64:K1613),""),"")</f>
        <v/>
      </c>
      <c r="M1613" s="104" t="str">
        <f>IFERROR(IF(E1613="","",IF(K1613&lt;&gt;"",MAX(M$64:M1612)+1,IF(AND($F1612/INDEX($F$64:$F1613,MATCH(MAX(M$64:M1612),M$64:M1612,0)-1)&gt;(1+$O$2),MAX(K$64:K1613)&gt;MAX(L$64:L1612)),MAX(M$64:M1612)+1,""))),"")</f>
        <v/>
      </c>
      <c r="N1613" s="91">
        <f t="shared" si="160"/>
        <v>91</v>
      </c>
      <c r="O1613" s="91" t="str">
        <f>IFERROR(IF(AND(N1612=$H$2*1,MAX(O$64:O1612)=MAX(P$64:P1612)),MAX(O$64:O1612)+1,""),"")</f>
        <v/>
      </c>
      <c r="P1613" s="91" t="str">
        <f>IFERROR(IF(MOD(MAX(Q$64:Q1613),10*MAX(O$64:O1613))&lt;=2,IF(AND(F1612/INDEX($F$64:$F1613,MATCH(MAX(O$64:O1613),O$64:O1613,0)-1)&lt;(1-$P$2),MAX(O$64:O1613)&gt;MAX(P$64:P1612)),MAX(O$64:O1613),""),IF(AND($F1612/INDEX($F$64:$F1613,MATCH(MAX(Q$64:Q1613),Q$64:Q1613,0)-1)&lt;(1-$P$2),MAX(O$64:O1613)&gt;MAX(P$64:P1612)),MAX(O$64:O1613),"")),"")</f>
        <v/>
      </c>
      <c r="Q1613" s="91" t="str">
        <f>IFERROR(IF(E1613="","",IF(O1613&lt;&gt;"",MAX(O$64:O1613)*10+1,IF(AND($F1612/INDEX($F$64:$F1613,MATCH(MAX(Q$64:Q1612),Q$64:Q1612,0)-1)&gt;(1+$O$2),MAX(O$64:O1613)&gt;MAX(P$64:P1612)),MAX(Q$64:Q1612)+1,""))),"")</f>
        <v/>
      </c>
    </row>
    <row r="1614" spans="1:17" x14ac:dyDescent="0.2">
      <c r="A1614" s="13">
        <f>HLOOKUP($E$2,历史数据!$V$3:$AE$5000,ROW(A1612),)</f>
        <v>610584</v>
      </c>
      <c r="B1614" s="41">
        <v>38889</v>
      </c>
      <c r="C1614" s="100">
        <f>IFERROR(IF(A1614&lt;&gt;0,MAX($C$4:C1613)+1,""),"")</f>
        <v>1598</v>
      </c>
      <c r="D1614" s="100"/>
      <c r="E1614" s="99">
        <f t="shared" si="161"/>
        <v>38905</v>
      </c>
      <c r="F1614" s="101">
        <f>IFERROR(VLOOKUP(E1614,历史数据!AH:AJ,3,),"")</f>
        <v>7.9625450786324201</v>
      </c>
      <c r="G1614" s="101">
        <f t="shared" si="157"/>
        <v>8.1048109549691461</v>
      </c>
      <c r="H1614" s="105">
        <f t="shared" si="158"/>
        <v>1.7449664429531886E-3</v>
      </c>
      <c r="I1614" s="101">
        <f>IFERROR(VLOOKUP(E1614,历史数据!AH:AJ,2,),"")</f>
        <v>8.2622808180899394</v>
      </c>
      <c r="J1614" s="104">
        <f t="shared" si="159"/>
        <v>0</v>
      </c>
      <c r="K1614" s="104" t="str">
        <f>IFERROR(IF(AND(J1613=$H$2*1,MAX(K$64:K1613)=MAX(L$64:L1613)),MAX(K$64:K1613)+1,""),"")</f>
        <v/>
      </c>
      <c r="L1614" s="104" t="str">
        <f>IFERROR(IF(AND($F1613/INDEX($F$64:$F1614,MATCH(MAX(M$64:M1614),M$64:M1614,0)-1)&lt;(1-$P$2),MAX(K$64:K1614)&gt;MAX(L$64:L1613)),MAX(K$64:K1614),""),"")</f>
        <v/>
      </c>
      <c r="M1614" s="104" t="str">
        <f>IFERROR(IF(E1614="","",IF(K1614&lt;&gt;"",MAX(M$64:M1613)+1,IF(AND($F1613/INDEX($F$64:$F1614,MATCH(MAX(M$64:M1613),M$64:M1613,0)-1)&gt;(1+$O$2),MAX(K$64:K1614)&gt;MAX(L$64:L1613)),MAX(M$64:M1613)+1,""))),"")</f>
        <v/>
      </c>
      <c r="N1614" s="91">
        <f t="shared" si="160"/>
        <v>0</v>
      </c>
      <c r="O1614" s="91" t="str">
        <f>IFERROR(IF(AND(N1613=$H$2*1,MAX(O$64:O1613)=MAX(P$64:P1613)),MAX(O$64:O1613)+1,""),"")</f>
        <v/>
      </c>
      <c r="P1614" s="91" t="str">
        <f>IFERROR(IF(MOD(MAX(Q$64:Q1614),10*MAX(O$64:O1614))&lt;=2,IF(AND(F1613/INDEX($F$64:$F1614,MATCH(MAX(O$64:O1614),O$64:O1614,0)-1)&lt;(1-$P$2),MAX(O$64:O1614)&gt;MAX(P$64:P1613)),MAX(O$64:O1614),""),IF(AND($F1613/INDEX($F$64:$F1614,MATCH(MAX(Q$64:Q1614),Q$64:Q1614,0)-1)&lt;(1-$P$2),MAX(O$64:O1614)&gt;MAX(P$64:P1613)),MAX(O$64:O1614),"")),"")</f>
        <v/>
      </c>
      <c r="Q1614" s="91" t="str">
        <f>IFERROR(IF(E1614="","",IF(O1614&lt;&gt;"",MAX(O$64:O1614)*10+1,IF(AND($F1613/INDEX($F$64:$F1614,MATCH(MAX(Q$64:Q1613),Q$64:Q1613,0)-1)&gt;(1+$O$2),MAX(O$64:O1614)&gt;MAX(P$64:P1613)),MAX(Q$64:Q1613)+1,""))),"")</f>
        <v/>
      </c>
    </row>
    <row r="1615" spans="1:17" x14ac:dyDescent="0.2">
      <c r="A1615" s="13">
        <f>HLOOKUP($E$2,历史数据!$V$3:$AE$5000,ROW(A1613),)</f>
        <v>376427</v>
      </c>
      <c r="B1615" s="41">
        <v>38890</v>
      </c>
      <c r="C1615" s="100">
        <f>IFERROR(IF(A1615&lt;&gt;0,MAX($C$4:C1614)+1,""),"")</f>
        <v>1599</v>
      </c>
      <c r="D1615" s="100"/>
      <c r="E1615" s="99">
        <f t="shared" si="161"/>
        <v>38908</v>
      </c>
      <c r="F1615" s="101">
        <f>IFERROR(VLOOKUP(E1615,历史数据!AH:AJ,3,),"")</f>
        <v>8.5359525802033307</v>
      </c>
      <c r="G1615" s="101">
        <f t="shared" si="157"/>
        <v>8.1297889332572719</v>
      </c>
      <c r="H1615" s="105">
        <f t="shared" si="158"/>
        <v>3.0818705614363839E-3</v>
      </c>
      <c r="I1615" s="101">
        <f>IFERROR(VLOOKUP(E1615,历史数据!AH:AJ,2,),"")</f>
        <v>7.9625450786324201</v>
      </c>
      <c r="J1615" s="104">
        <f t="shared" si="159"/>
        <v>1</v>
      </c>
      <c r="K1615" s="104" t="str">
        <f>IFERROR(IF(AND(J1614=$H$2*1,MAX(K$64:K1614)=MAX(L$64:L1614)),MAX(K$64:K1614)+1,""),"")</f>
        <v/>
      </c>
      <c r="L1615" s="104" t="str">
        <f>IFERROR(IF(AND($F1614/INDEX($F$64:$F1615,MATCH(MAX(M$64:M1615),M$64:M1615,0)-1)&lt;(1-$P$2),MAX(K$64:K1615)&gt;MAX(L$64:L1614)),MAX(K$64:K1615),""),"")</f>
        <v/>
      </c>
      <c r="M1615" s="104" t="str">
        <f>IFERROR(IF(E1615="","",IF(K1615&lt;&gt;"",MAX(M$64:M1614)+1,IF(AND($F1614/INDEX($F$64:$F1615,MATCH(MAX(M$64:M1614),M$64:M1614,0)-1)&gt;(1+$O$2),MAX(K$64:K1615)&gt;MAX(L$64:L1614)),MAX(M$64:M1614)+1,""))),"")</f>
        <v/>
      </c>
      <c r="N1615" s="91">
        <f t="shared" si="160"/>
        <v>1</v>
      </c>
      <c r="O1615" s="91" t="str">
        <f>IFERROR(IF(AND(N1614=$H$2*1,MAX(O$64:O1614)=MAX(P$64:P1614)),MAX(O$64:O1614)+1,""),"")</f>
        <v/>
      </c>
      <c r="P1615" s="91" t="str">
        <f>IFERROR(IF(MOD(MAX(Q$64:Q1615),10*MAX(O$64:O1615))&lt;=2,IF(AND(F1614/INDEX($F$64:$F1615,MATCH(MAX(O$64:O1615),O$64:O1615,0)-1)&lt;(1-$P$2),MAX(O$64:O1615)&gt;MAX(P$64:P1614)),MAX(O$64:O1615),""),IF(AND($F1614/INDEX($F$64:$F1615,MATCH(MAX(Q$64:Q1615),Q$64:Q1615,0)-1)&lt;(1-$P$2),MAX(O$64:O1615)&gt;MAX(P$64:P1614)),MAX(O$64:O1615),"")),"")</f>
        <v/>
      </c>
      <c r="Q1615" s="91" t="str">
        <f>IFERROR(IF(E1615="","",IF(O1615&lt;&gt;"",MAX(O$64:O1615)*10+1,IF(AND($F1614/INDEX($F$64:$F1615,MATCH(MAX(Q$64:Q1614),Q$64:Q1614,0)-1)&gt;(1+$O$2),MAX(O$64:O1615)&gt;MAX(P$64:P1614)),MAX(Q$64:Q1614)+1,""))),"")</f>
        <v/>
      </c>
    </row>
    <row r="1616" spans="1:17" x14ac:dyDescent="0.2">
      <c r="A1616" s="13">
        <f>HLOOKUP($E$2,历史数据!$V$3:$AE$5000,ROW(A1614),)</f>
        <v>590120</v>
      </c>
      <c r="B1616" s="41">
        <v>38891</v>
      </c>
      <c r="C1616" s="100">
        <f>IFERROR(IF(A1616&lt;&gt;0,MAX($C$4:C1615)+1,""),"")</f>
        <v>1600</v>
      </c>
      <c r="D1616" s="100"/>
      <c r="E1616" s="99">
        <f t="shared" si="161"/>
        <v>38909</v>
      </c>
      <c r="F1616" s="101">
        <f>IFERROR(VLOOKUP(E1616,历史数据!AH:AJ,3,),"")</f>
        <v>9.3309038891993694</v>
      </c>
      <c r="G1616" s="101">
        <f t="shared" si="157"/>
        <v>8.1656269021054531</v>
      </c>
      <c r="H1616" s="105">
        <f t="shared" si="158"/>
        <v>4.408228693561167E-3</v>
      </c>
      <c r="I1616" s="101">
        <f>IFERROR(VLOOKUP(E1616,历史数据!AH:AJ,2,),"")</f>
        <v>8.5359525802033307</v>
      </c>
      <c r="J1616" s="104">
        <f t="shared" si="159"/>
        <v>2</v>
      </c>
      <c r="K1616" s="104" t="str">
        <f>IFERROR(IF(AND(J1615=$H$2*1,MAX(K$64:K1615)=MAX(L$64:L1615)),MAX(K$64:K1615)+1,""),"")</f>
        <v/>
      </c>
      <c r="L1616" s="104" t="str">
        <f>IFERROR(IF(AND($F1615/INDEX($F$64:$F1616,MATCH(MAX(M$64:M1616),M$64:M1616,0)-1)&lt;(1-$P$2),MAX(K$64:K1616)&gt;MAX(L$64:L1615)),MAX(K$64:K1616),""),"")</f>
        <v/>
      </c>
      <c r="M1616" s="104" t="str">
        <f>IFERROR(IF(E1616="","",IF(K1616&lt;&gt;"",MAX(M$64:M1615)+1,IF(AND($F1615/INDEX($F$64:$F1616,MATCH(MAX(M$64:M1615),M$64:M1615,0)-1)&gt;(1+$O$2),MAX(K$64:K1616)&gt;MAX(L$64:L1615)),MAX(M$64:M1615)+1,""))),"")</f>
        <v/>
      </c>
      <c r="N1616" s="91">
        <f t="shared" si="160"/>
        <v>2</v>
      </c>
      <c r="O1616" s="91" t="str">
        <f>IFERROR(IF(AND(N1615=$H$2*1,MAX(O$64:O1615)=MAX(P$64:P1615)),MAX(O$64:O1615)+1,""),"")</f>
        <v/>
      </c>
      <c r="P1616" s="91" t="str">
        <f>IFERROR(IF(MOD(MAX(Q$64:Q1616),10*MAX(O$64:O1616))&lt;=2,IF(AND(F1615/INDEX($F$64:$F1616,MATCH(MAX(O$64:O1616),O$64:O1616,0)-1)&lt;(1-$P$2),MAX(O$64:O1616)&gt;MAX(P$64:P1615)),MAX(O$64:O1616),""),IF(AND($F1615/INDEX($F$64:$F1616,MATCH(MAX(Q$64:Q1616),Q$64:Q1616,0)-1)&lt;(1-$P$2),MAX(O$64:O1616)&gt;MAX(P$64:P1615)),MAX(O$64:O1616),"")),"")</f>
        <v/>
      </c>
      <c r="Q1616" s="91" t="str">
        <f>IFERROR(IF(E1616="","",IF(O1616&lt;&gt;"",MAX(O$64:O1616)*10+1,IF(AND($F1615/INDEX($F$64:$F1616,MATCH(MAX(Q$64:Q1615),Q$64:Q1615,0)-1)&gt;(1+$O$2),MAX(O$64:O1616)&gt;MAX(P$64:P1615)),MAX(Q$64:Q1615)+1,""))),"")</f>
        <v/>
      </c>
    </row>
    <row r="1617" spans="1:17" x14ac:dyDescent="0.2">
      <c r="A1617" s="13">
        <f>HLOOKUP($E$2,历史数据!$V$3:$AE$5000,ROW(A1615),)</f>
        <v>258274</v>
      </c>
      <c r="B1617" s="41">
        <v>38894</v>
      </c>
      <c r="C1617" s="100">
        <f>IFERROR(IF(A1617&lt;&gt;0,MAX($C$4:C1616)+1,""),"")</f>
        <v>1601</v>
      </c>
      <c r="D1617" s="100"/>
      <c r="E1617" s="99">
        <f t="shared" si="161"/>
        <v>38910</v>
      </c>
      <c r="F1617" s="101">
        <f>IFERROR(VLOOKUP(E1617,历史数据!AH:AJ,3,),"")</f>
        <v>9.2136159911507693</v>
      </c>
      <c r="G1617" s="101">
        <f t="shared" si="157"/>
        <v>8.2012476711424345</v>
      </c>
      <c r="H1617" s="105">
        <f t="shared" si="158"/>
        <v>4.3622822183801979E-3</v>
      </c>
      <c r="I1617" s="101">
        <f>IFERROR(VLOOKUP(E1617,历史数据!AH:AJ,2,),"")</f>
        <v>9.2527119571669694</v>
      </c>
      <c r="J1617" s="104">
        <f t="shared" si="159"/>
        <v>3</v>
      </c>
      <c r="K1617" s="104" t="str">
        <f>IFERROR(IF(AND(J1616=$H$2*1,MAX(K$64:K1616)=MAX(L$64:L1616)),MAX(K$64:K1616)+1,""),"")</f>
        <v/>
      </c>
      <c r="L1617" s="104" t="str">
        <f>IFERROR(IF(AND($F1616/INDEX($F$64:$F1617,MATCH(MAX(M$64:M1617),M$64:M1617,0)-1)&lt;(1-$P$2),MAX(K$64:K1617)&gt;MAX(L$64:L1616)),MAX(K$64:K1617),""),"")</f>
        <v/>
      </c>
      <c r="M1617" s="104" t="str">
        <f>IFERROR(IF(E1617="","",IF(K1617&lt;&gt;"",MAX(M$64:M1616)+1,IF(AND($F1616/INDEX($F$64:$F1617,MATCH(MAX(M$64:M1616),M$64:M1616,0)-1)&gt;(1+$O$2),MAX(K$64:K1617)&gt;MAX(L$64:L1616)),MAX(M$64:M1616)+1,""))),"")</f>
        <v/>
      </c>
      <c r="N1617" s="91">
        <f t="shared" si="160"/>
        <v>3</v>
      </c>
      <c r="O1617" s="91" t="str">
        <f>IFERROR(IF(AND(N1616=$H$2*1,MAX(O$64:O1616)=MAX(P$64:P1616)),MAX(O$64:O1616)+1,""),"")</f>
        <v/>
      </c>
      <c r="P1617" s="91" t="str">
        <f>IFERROR(IF(MOD(MAX(Q$64:Q1617),10*MAX(O$64:O1617))&lt;=2,IF(AND(F1616/INDEX($F$64:$F1617,MATCH(MAX(O$64:O1617),O$64:O1617,0)-1)&lt;(1-$P$2),MAX(O$64:O1617)&gt;MAX(P$64:P1616)),MAX(O$64:O1617),""),IF(AND($F1616/INDEX($F$64:$F1617,MATCH(MAX(Q$64:Q1617),Q$64:Q1617,0)-1)&lt;(1-$P$2),MAX(O$64:O1617)&gt;MAX(P$64:P1616)),MAX(O$64:O1617),"")),"")</f>
        <v/>
      </c>
      <c r="Q1617" s="91" t="str">
        <f>IFERROR(IF(E1617="","",IF(O1617&lt;&gt;"",MAX(O$64:O1617)*10+1,IF(AND($F1616/INDEX($F$64:$F1617,MATCH(MAX(Q$64:Q1616),Q$64:Q1616,0)-1)&gt;(1+$O$2),MAX(O$64:O1617)&gt;MAX(P$64:P1616)),MAX(Q$64:Q1616)+1,""))),"")</f>
        <v/>
      </c>
    </row>
    <row r="1618" spans="1:17" x14ac:dyDescent="0.2">
      <c r="A1618" s="13">
        <f>HLOOKUP($E$2,历史数据!$V$3:$AE$5000,ROW(A1616),)</f>
        <v>286790</v>
      </c>
      <c r="B1618" s="41">
        <v>38895</v>
      </c>
      <c r="C1618" s="100">
        <f>IFERROR(IF(A1618&lt;&gt;0,MAX($C$4:C1617)+1,""),"")</f>
        <v>1602</v>
      </c>
      <c r="D1618" s="100"/>
      <c r="E1618" s="99">
        <f t="shared" si="161"/>
        <v>38911</v>
      </c>
      <c r="F1618" s="101">
        <f>IFERROR(VLOOKUP(E1618,历史数据!AH:AJ,3,),"")</f>
        <v>9.0311681497418501</v>
      </c>
      <c r="G1618" s="101">
        <f t="shared" si="157"/>
        <v>8.2249224505633549</v>
      </c>
      <c r="H1618" s="105">
        <f t="shared" si="158"/>
        <v>2.8867289917635652E-3</v>
      </c>
      <c r="I1618" s="101">
        <f>IFERROR(VLOOKUP(E1618,历史数据!AH:AJ,2,),"")</f>
        <v>9.2136159911507693</v>
      </c>
      <c r="J1618" s="104">
        <f t="shared" si="159"/>
        <v>4</v>
      </c>
      <c r="K1618" s="104" t="str">
        <f>IFERROR(IF(AND(J1617=$H$2*1,MAX(K$64:K1617)=MAX(L$64:L1617)),MAX(K$64:K1617)+1,""),"")</f>
        <v/>
      </c>
      <c r="L1618" s="104" t="str">
        <f>IFERROR(IF(AND($F1617/INDEX($F$64:$F1618,MATCH(MAX(M$64:M1618),M$64:M1618,0)-1)&lt;(1-$P$2),MAX(K$64:K1618)&gt;MAX(L$64:L1617)),MAX(K$64:K1618),""),"")</f>
        <v/>
      </c>
      <c r="M1618" s="104" t="str">
        <f>IFERROR(IF(E1618="","",IF(K1618&lt;&gt;"",MAX(M$64:M1617)+1,IF(AND($F1617/INDEX($F$64:$F1618,MATCH(MAX(M$64:M1617),M$64:M1617,0)-1)&gt;(1+$O$2),MAX(K$64:K1618)&gt;MAX(L$64:L1617)),MAX(M$64:M1617)+1,""))),"")</f>
        <v/>
      </c>
      <c r="N1618" s="91">
        <f t="shared" si="160"/>
        <v>4</v>
      </c>
      <c r="O1618" s="91" t="str">
        <f>IFERROR(IF(AND(N1617=$H$2*1,MAX(O$64:O1617)=MAX(P$64:P1617)),MAX(O$64:O1617)+1,""),"")</f>
        <v/>
      </c>
      <c r="P1618" s="91" t="str">
        <f>IFERROR(IF(MOD(MAX(Q$64:Q1618),10*MAX(O$64:O1618))&lt;=2,IF(AND(F1617/INDEX($F$64:$F1618,MATCH(MAX(O$64:O1618),O$64:O1618,0)-1)&lt;(1-$P$2),MAX(O$64:O1618)&gt;MAX(P$64:P1617)),MAX(O$64:O1618),""),IF(AND($F1617/INDEX($F$64:$F1618,MATCH(MAX(Q$64:Q1618),Q$64:Q1618,0)-1)&lt;(1-$P$2),MAX(O$64:O1618)&gt;MAX(P$64:P1617)),MAX(O$64:O1618),"")),"")</f>
        <v/>
      </c>
      <c r="Q1618" s="91" t="str">
        <f>IFERROR(IF(E1618="","",IF(O1618&lt;&gt;"",MAX(O$64:O1618)*10+1,IF(AND($F1617/INDEX($F$64:$F1618,MATCH(MAX(Q$64:Q1617),Q$64:Q1617,0)-1)&gt;(1+$O$2),MAX(O$64:O1618)&gt;MAX(P$64:P1617)),MAX(Q$64:Q1617)+1,""))),"")</f>
        <v/>
      </c>
    </row>
    <row r="1619" spans="1:17" x14ac:dyDescent="0.2">
      <c r="A1619" s="13">
        <f>HLOOKUP($E$2,历史数据!$V$3:$AE$5000,ROW(A1617),)</f>
        <v>250034</v>
      </c>
      <c r="B1619" s="41">
        <v>38896</v>
      </c>
      <c r="C1619" s="100">
        <f>IFERROR(IF(A1619&lt;&gt;0,MAX($C$4:C1618)+1,""),"")</f>
        <v>1603</v>
      </c>
      <c r="D1619" s="100"/>
      <c r="E1619" s="99">
        <f t="shared" si="161"/>
        <v>38912</v>
      </c>
      <c r="F1619" s="101">
        <f>IFERROR(VLOOKUP(E1619,历史数据!AH:AJ,3,),"")</f>
        <v>9.1875520138066396</v>
      </c>
      <c r="G1619" s="101">
        <f t="shared" si="157"/>
        <v>8.2570680226211177</v>
      </c>
      <c r="H1619" s="105">
        <f t="shared" si="158"/>
        <v>3.9083130875672278E-3</v>
      </c>
      <c r="I1619" s="101">
        <f>IFERROR(VLOOKUP(E1619,历史数据!AH:AJ,2,),"")</f>
        <v>8.8617522970049905</v>
      </c>
      <c r="J1619" s="104">
        <f t="shared" si="159"/>
        <v>5</v>
      </c>
      <c r="K1619" s="104" t="str">
        <f>IFERROR(IF(AND(J1618=$H$2*1,MAX(K$64:K1618)=MAX(L$64:L1618)),MAX(K$64:K1618)+1,""),"")</f>
        <v/>
      </c>
      <c r="L1619" s="104" t="str">
        <f>IFERROR(IF(AND($F1618/INDEX($F$64:$F1619,MATCH(MAX(M$64:M1619),M$64:M1619,0)-1)&lt;(1-$P$2),MAX(K$64:K1619)&gt;MAX(L$64:L1618)),MAX(K$64:K1619),""),"")</f>
        <v/>
      </c>
      <c r="M1619" s="104" t="str">
        <f>IFERROR(IF(E1619="","",IF(K1619&lt;&gt;"",MAX(M$64:M1618)+1,IF(AND($F1618/INDEX($F$64:$F1619,MATCH(MAX(M$64:M1618),M$64:M1618,0)-1)&gt;(1+$O$2),MAX(K$64:K1619)&gt;MAX(L$64:L1618)),MAX(M$64:M1618)+1,""))),"")</f>
        <v/>
      </c>
      <c r="N1619" s="91">
        <f t="shared" si="160"/>
        <v>5</v>
      </c>
      <c r="O1619" s="91" t="str">
        <f>IFERROR(IF(AND(N1618=$H$2*1,MAX(O$64:O1618)=MAX(P$64:P1618)),MAX(O$64:O1618)+1,""),"")</f>
        <v/>
      </c>
      <c r="P1619" s="91" t="str">
        <f>IFERROR(IF(MOD(MAX(Q$64:Q1619),10*MAX(O$64:O1619))&lt;=2,IF(AND(F1618/INDEX($F$64:$F1619,MATCH(MAX(O$64:O1619),O$64:O1619,0)-1)&lt;(1-$P$2),MAX(O$64:O1619)&gt;MAX(P$64:P1618)),MAX(O$64:O1619),""),IF(AND($F1618/INDEX($F$64:$F1619,MATCH(MAX(Q$64:Q1619),Q$64:Q1619,0)-1)&lt;(1-$P$2),MAX(O$64:O1619)&gt;MAX(P$64:P1618)),MAX(O$64:O1619),"")),"")</f>
        <v/>
      </c>
      <c r="Q1619" s="91" t="str">
        <f>IFERROR(IF(E1619="","",IF(O1619&lt;&gt;"",MAX(O$64:O1619)*10+1,IF(AND($F1618/INDEX($F$64:$F1619,MATCH(MAX(Q$64:Q1618),Q$64:Q1618,0)-1)&gt;(1+$O$2),MAX(O$64:O1619)&gt;MAX(P$64:P1618)),MAX(Q$64:Q1618)+1,""))),"")</f>
        <v/>
      </c>
    </row>
    <row r="1620" spans="1:17" x14ac:dyDescent="0.2">
      <c r="A1620" s="13">
        <f>HLOOKUP($E$2,历史数据!$V$3:$AE$5000,ROW(A1618),)</f>
        <v>1055702</v>
      </c>
      <c r="B1620" s="41">
        <v>38897</v>
      </c>
      <c r="C1620" s="100">
        <f>IFERROR(IF(A1620&lt;&gt;0,MAX($C$4:C1619)+1,""),"")</f>
        <v>1604</v>
      </c>
      <c r="D1620" s="100"/>
      <c r="E1620" s="99">
        <f t="shared" si="161"/>
        <v>38915</v>
      </c>
      <c r="F1620" s="101">
        <f>IFERROR(VLOOKUP(E1620,历史数据!AH:AJ,3,),"")</f>
        <v>9.1875520138066396</v>
      </c>
      <c r="G1620" s="101">
        <f t="shared" si="157"/>
        <v>8.2881275956228748</v>
      </c>
      <c r="H1620" s="105">
        <f t="shared" si="158"/>
        <v>3.7615740740739589E-3</v>
      </c>
      <c r="I1620" s="101">
        <f>IFERROR(VLOOKUP(E1620,历史数据!AH:AJ,2,),"")</f>
        <v>9.1745200251345693</v>
      </c>
      <c r="J1620" s="104">
        <f t="shared" si="159"/>
        <v>6</v>
      </c>
      <c r="K1620" s="104" t="str">
        <f>IFERROR(IF(AND(J1619=$H$2*1,MAX(K$64:K1619)=MAX(L$64:L1619)),MAX(K$64:K1619)+1,""),"")</f>
        <v/>
      </c>
      <c r="L1620" s="104" t="str">
        <f>IFERROR(IF(AND($F1619/INDEX($F$64:$F1620,MATCH(MAX(M$64:M1620),M$64:M1620,0)-1)&lt;(1-$P$2),MAX(K$64:K1620)&gt;MAX(L$64:L1619)),MAX(K$64:K1620),""),"")</f>
        <v/>
      </c>
      <c r="M1620" s="104" t="str">
        <f>IFERROR(IF(E1620="","",IF(K1620&lt;&gt;"",MAX(M$64:M1619)+1,IF(AND($F1619/INDEX($F$64:$F1620,MATCH(MAX(M$64:M1619),M$64:M1619,0)-1)&gt;(1+$O$2),MAX(K$64:K1620)&gt;MAX(L$64:L1619)),MAX(M$64:M1619)+1,""))),"")</f>
        <v/>
      </c>
      <c r="N1620" s="91">
        <f t="shared" si="160"/>
        <v>6</v>
      </c>
      <c r="O1620" s="91" t="str">
        <f>IFERROR(IF(AND(N1619=$H$2*1,MAX(O$64:O1619)=MAX(P$64:P1619)),MAX(O$64:O1619)+1,""),"")</f>
        <v/>
      </c>
      <c r="P1620" s="91" t="str">
        <f>IFERROR(IF(MOD(MAX(Q$64:Q1620),10*MAX(O$64:O1620))&lt;=2,IF(AND(F1619/INDEX($F$64:$F1620,MATCH(MAX(O$64:O1620),O$64:O1620,0)-1)&lt;(1-$P$2),MAX(O$64:O1620)&gt;MAX(P$64:P1619)),MAX(O$64:O1620),""),IF(AND($F1619/INDEX($F$64:$F1620,MATCH(MAX(Q$64:Q1620),Q$64:Q1620,0)-1)&lt;(1-$P$2),MAX(O$64:O1620)&gt;MAX(P$64:P1619)),MAX(O$64:O1620),"")),"")</f>
        <v/>
      </c>
      <c r="Q1620" s="91" t="str">
        <f>IFERROR(IF(E1620="","",IF(O1620&lt;&gt;"",MAX(O$64:O1620)*10+1,IF(AND($F1619/INDEX($F$64:$F1620,MATCH(MAX(Q$64:Q1619),Q$64:Q1619,0)-1)&gt;(1+$O$2),MAX(O$64:O1620)&gt;MAX(P$64:P1619)),MAX(Q$64:Q1619)+1,""))),"")</f>
        <v/>
      </c>
    </row>
    <row r="1621" spans="1:17" x14ac:dyDescent="0.2">
      <c r="A1621" s="13">
        <f>HLOOKUP($E$2,历史数据!$V$3:$AE$5000,ROW(A1619),)</f>
        <v>435174</v>
      </c>
      <c r="B1621" s="41">
        <v>38898</v>
      </c>
      <c r="C1621" s="100">
        <f>IFERROR(IF(A1621&lt;&gt;0,MAX($C$4:C1620)+1,""),"")</f>
        <v>1605</v>
      </c>
      <c r="D1621" s="100"/>
      <c r="E1621" s="99">
        <f t="shared" si="161"/>
        <v>38916</v>
      </c>
      <c r="F1621" s="101">
        <f>IFERROR(VLOOKUP(E1621,历史数据!AH:AJ,3,),"")</f>
        <v>9.0832961044301097</v>
      </c>
      <c r="G1621" s="101">
        <f t="shared" si="157"/>
        <v>8.3146259725894094</v>
      </c>
      <c r="H1621" s="105">
        <f t="shared" si="158"/>
        <v>3.1971487722424197E-3</v>
      </c>
      <c r="I1621" s="101">
        <f>IFERROR(VLOOKUP(E1621,历史数据!AH:AJ,2,),"")</f>
        <v>9.1875520138066396</v>
      </c>
      <c r="J1621" s="104">
        <f t="shared" si="159"/>
        <v>7</v>
      </c>
      <c r="K1621" s="104" t="str">
        <f>IFERROR(IF(AND(J1620=$H$2*1,MAX(K$64:K1620)=MAX(L$64:L1620)),MAX(K$64:K1620)+1,""),"")</f>
        <v/>
      </c>
      <c r="L1621" s="104" t="str">
        <f>IFERROR(IF(AND($F1620/INDEX($F$64:$F1621,MATCH(MAX(M$64:M1621),M$64:M1621,0)-1)&lt;(1-$P$2),MAX(K$64:K1621)&gt;MAX(L$64:L1620)),MAX(K$64:K1621),""),"")</f>
        <v/>
      </c>
      <c r="M1621" s="104" t="str">
        <f>IFERROR(IF(E1621="","",IF(K1621&lt;&gt;"",MAX(M$64:M1620)+1,IF(AND($F1620/INDEX($F$64:$F1621,MATCH(MAX(M$64:M1620),M$64:M1620,0)-1)&gt;(1+$O$2),MAX(K$64:K1621)&gt;MAX(L$64:L1620)),MAX(M$64:M1620)+1,""))),"")</f>
        <v/>
      </c>
      <c r="N1621" s="91">
        <f t="shared" si="160"/>
        <v>7</v>
      </c>
      <c r="O1621" s="91" t="str">
        <f>IFERROR(IF(AND(N1620=$H$2*1,MAX(O$64:O1620)=MAX(P$64:P1620)),MAX(O$64:O1620)+1,""),"")</f>
        <v/>
      </c>
      <c r="P1621" s="91" t="str">
        <f>IFERROR(IF(MOD(MAX(Q$64:Q1621),10*MAX(O$64:O1621))&lt;=2,IF(AND(F1620/INDEX($F$64:$F1621,MATCH(MAX(O$64:O1621),O$64:O1621,0)-1)&lt;(1-$P$2),MAX(O$64:O1621)&gt;MAX(P$64:P1620)),MAX(O$64:O1621),""),IF(AND($F1620/INDEX($F$64:$F1621,MATCH(MAX(Q$64:Q1621),Q$64:Q1621,0)-1)&lt;(1-$P$2),MAX(O$64:O1621)&gt;MAX(P$64:P1620)),MAX(O$64:O1621),"")),"")</f>
        <v/>
      </c>
      <c r="Q1621" s="91" t="str">
        <f>IFERROR(IF(E1621="","",IF(O1621&lt;&gt;"",MAX(O$64:O1621)*10+1,IF(AND($F1620/INDEX($F$64:$F1621,MATCH(MAX(Q$64:Q1620),Q$64:Q1620,0)-1)&gt;(1+$O$2),MAX(O$64:O1621)&gt;MAX(P$64:P1620)),MAX(Q$64:Q1620)+1,""))),"")</f>
        <v/>
      </c>
    </row>
    <row r="1622" spans="1:17" x14ac:dyDescent="0.2">
      <c r="A1622" s="13">
        <f>HLOOKUP($E$2,历史数据!$V$3:$AE$5000,ROW(A1620),)</f>
        <v>721120</v>
      </c>
      <c r="B1622" s="41">
        <v>38901</v>
      </c>
      <c r="C1622" s="100">
        <f>IFERROR(IF(A1622&lt;&gt;0,MAX($C$4:C1621)+1,""),"")</f>
        <v>1606</v>
      </c>
      <c r="D1622" s="100"/>
      <c r="E1622" s="99">
        <f t="shared" si="161"/>
        <v>38917</v>
      </c>
      <c r="F1622" s="101">
        <f>IFERROR(VLOOKUP(E1622,历史数据!AH:AJ,3,),"")</f>
        <v>9.9173433794423502</v>
      </c>
      <c r="G1622" s="101">
        <f t="shared" si="157"/>
        <v>8.3593691336968377</v>
      </c>
      <c r="H1622" s="105">
        <f t="shared" si="158"/>
        <v>5.3812596327160733E-3</v>
      </c>
      <c r="I1622" s="101">
        <f>IFERROR(VLOOKUP(E1622,历史数据!AH:AJ,2,),"")</f>
        <v>9.1484560477904395</v>
      </c>
      <c r="J1622" s="104">
        <f t="shared" si="159"/>
        <v>8</v>
      </c>
      <c r="K1622" s="104" t="str">
        <f>IFERROR(IF(AND(J1621=$H$2*1,MAX(K$64:K1621)=MAX(L$64:L1621)),MAX(K$64:K1621)+1,""),"")</f>
        <v/>
      </c>
      <c r="L1622" s="104" t="str">
        <f>IFERROR(IF(AND($F1621/INDEX($F$64:$F1622,MATCH(MAX(M$64:M1622),M$64:M1622,0)-1)&lt;(1-$P$2),MAX(K$64:K1622)&gt;MAX(L$64:L1621)),MAX(K$64:K1622),""),"")</f>
        <v/>
      </c>
      <c r="M1622" s="104" t="str">
        <f>IFERROR(IF(E1622="","",IF(K1622&lt;&gt;"",MAX(M$64:M1621)+1,IF(AND($F1621/INDEX($F$64:$F1622,MATCH(MAX(M$64:M1621),M$64:M1621,0)-1)&gt;(1+$O$2),MAX(K$64:K1622)&gt;MAX(L$64:L1621)),MAX(M$64:M1621)+1,""))),"")</f>
        <v/>
      </c>
      <c r="N1622" s="91">
        <f t="shared" si="160"/>
        <v>8</v>
      </c>
      <c r="O1622" s="91" t="str">
        <f>IFERROR(IF(AND(N1621=$H$2*1,MAX(O$64:O1621)=MAX(P$64:P1621)),MAX(O$64:O1621)+1,""),"")</f>
        <v/>
      </c>
      <c r="P1622" s="91" t="str">
        <f>IFERROR(IF(MOD(MAX(Q$64:Q1622),10*MAX(O$64:O1622))&lt;=2,IF(AND(F1621/INDEX($F$64:$F1622,MATCH(MAX(O$64:O1622),O$64:O1622,0)-1)&lt;(1-$P$2),MAX(O$64:O1622)&gt;MAX(P$64:P1621)),MAX(O$64:O1622),""),IF(AND($F1621/INDEX($F$64:$F1622,MATCH(MAX(Q$64:Q1622),Q$64:Q1622,0)-1)&lt;(1-$P$2),MAX(O$64:O1622)&gt;MAX(P$64:P1621)),MAX(O$64:O1622),"")),"")</f>
        <v/>
      </c>
      <c r="Q1622" s="91" t="str">
        <f>IFERROR(IF(E1622="","",IF(O1622&lt;&gt;"",MAX(O$64:O1622)*10+1,IF(AND($F1621/INDEX($F$64:$F1622,MATCH(MAX(Q$64:Q1621),Q$64:Q1621,0)-1)&gt;(1+$O$2),MAX(O$64:O1622)&gt;MAX(P$64:P1621)),MAX(Q$64:Q1621)+1,""))),"")</f>
        <v/>
      </c>
    </row>
    <row r="1623" spans="1:17" x14ac:dyDescent="0.2">
      <c r="A1623" s="13">
        <f>HLOOKUP($E$2,历史数据!$V$3:$AE$5000,ROW(A1621),)</f>
        <v>710807</v>
      </c>
      <c r="B1623" s="41">
        <v>38902</v>
      </c>
      <c r="C1623" s="100">
        <f>IFERROR(IF(A1623&lt;&gt;0,MAX($C$4:C1622)+1,""),"")</f>
        <v>1607</v>
      </c>
      <c r="D1623" s="100"/>
      <c r="E1623" s="99">
        <f t="shared" si="161"/>
        <v>38918</v>
      </c>
      <c r="F1623" s="101">
        <f>IFERROR(VLOOKUP(E1623,历史数据!AH:AJ,3,),"")</f>
        <v>10.034631277490901</v>
      </c>
      <c r="G1623" s="101">
        <f t="shared" si="157"/>
        <v>8.4025918961258572</v>
      </c>
      <c r="H1623" s="105">
        <f t="shared" si="158"/>
        <v>5.1705770779744142E-3</v>
      </c>
      <c r="I1623" s="101">
        <f>IFERROR(VLOOKUP(E1623,历史数据!AH:AJ,2,),"")</f>
        <v>9.7739915040496204</v>
      </c>
      <c r="J1623" s="104">
        <f t="shared" si="159"/>
        <v>9</v>
      </c>
      <c r="K1623" s="104" t="str">
        <f>IFERROR(IF(AND(J1622=$H$2*1,MAX(K$64:K1622)=MAX(L$64:L1622)),MAX(K$64:K1622)+1,""),"")</f>
        <v/>
      </c>
      <c r="L1623" s="104" t="str">
        <f>IFERROR(IF(AND($F1622/INDEX($F$64:$F1623,MATCH(MAX(M$64:M1623),M$64:M1623,0)-1)&lt;(1-$P$2),MAX(K$64:K1623)&gt;MAX(L$64:L1622)),MAX(K$64:K1623),""),"")</f>
        <v/>
      </c>
      <c r="M1623" s="104" t="str">
        <f>IFERROR(IF(E1623="","",IF(K1623&lt;&gt;"",MAX(M$64:M1622)+1,IF(AND($F1622/INDEX($F$64:$F1623,MATCH(MAX(M$64:M1622),M$64:M1622,0)-1)&gt;(1+$O$2),MAX(K$64:K1623)&gt;MAX(L$64:L1622)),MAX(M$64:M1622)+1,""))),"")</f>
        <v/>
      </c>
      <c r="N1623" s="91">
        <f t="shared" si="160"/>
        <v>9</v>
      </c>
      <c r="O1623" s="91" t="str">
        <f>IFERROR(IF(AND(N1622=$H$2*1,MAX(O$64:O1622)=MAX(P$64:P1622)),MAX(O$64:O1622)+1,""),"")</f>
        <v/>
      </c>
      <c r="P1623" s="91" t="str">
        <f>IFERROR(IF(MOD(MAX(Q$64:Q1623),10*MAX(O$64:O1623))&lt;=2,IF(AND(F1622/INDEX($F$64:$F1623,MATCH(MAX(O$64:O1623),O$64:O1623,0)-1)&lt;(1-$P$2),MAX(O$64:O1623)&gt;MAX(P$64:P1622)),MAX(O$64:O1623),""),IF(AND($F1622/INDEX($F$64:$F1623,MATCH(MAX(Q$64:Q1623),Q$64:Q1623,0)-1)&lt;(1-$P$2),MAX(O$64:O1623)&gt;MAX(P$64:P1622)),MAX(O$64:O1623),"")),"")</f>
        <v/>
      </c>
      <c r="Q1623" s="91" t="str">
        <f>IFERROR(IF(E1623="","",IF(O1623&lt;&gt;"",MAX(O$64:O1623)*10+1,IF(AND($F1622/INDEX($F$64:$F1623,MATCH(MAX(Q$64:Q1622),Q$64:Q1622,0)-1)&gt;(1+$O$2),MAX(O$64:O1623)&gt;MAX(P$64:P1622)),MAX(Q$64:Q1622)+1,""))),"")</f>
        <v/>
      </c>
    </row>
    <row r="1624" spans="1:17" x14ac:dyDescent="0.2">
      <c r="A1624" s="13">
        <f>HLOOKUP($E$2,历史数据!$V$3:$AE$5000,ROW(A1622),)</f>
        <v>478789</v>
      </c>
      <c r="B1624" s="41">
        <v>38903</v>
      </c>
      <c r="C1624" s="100">
        <f>IFERROR(IF(A1624&lt;&gt;0,MAX($C$4:C1623)+1,""),"")</f>
        <v>1608</v>
      </c>
      <c r="D1624" s="100"/>
      <c r="E1624" s="99">
        <f t="shared" si="161"/>
        <v>38919</v>
      </c>
      <c r="F1624" s="101">
        <f>IFERROR(VLOOKUP(E1624,历史数据!AH:AJ,3,),"")</f>
        <v>9.90431139077028</v>
      </c>
      <c r="G1624" s="101">
        <f t="shared" si="157"/>
        <v>8.4460318583660783</v>
      </c>
      <c r="H1624" s="105">
        <f t="shared" si="158"/>
        <v>5.1698288786641289E-3</v>
      </c>
      <c r="I1624" s="101">
        <f>IFERROR(VLOOKUP(E1624,历史数据!AH:AJ,2,),"")</f>
        <v>10.034631277490901</v>
      </c>
      <c r="J1624" s="104">
        <f t="shared" si="159"/>
        <v>10</v>
      </c>
      <c r="K1624" s="104" t="str">
        <f>IFERROR(IF(AND(J1623=$H$2*1,MAX(K$64:K1623)=MAX(L$64:L1623)),MAX(K$64:K1623)+1,""),"")</f>
        <v/>
      </c>
      <c r="L1624" s="104" t="str">
        <f>IFERROR(IF(AND($F1623/INDEX($F$64:$F1624,MATCH(MAX(M$64:M1624),M$64:M1624,0)-1)&lt;(1-$P$2),MAX(K$64:K1624)&gt;MAX(L$64:L1623)),MAX(K$64:K1624),""),"")</f>
        <v/>
      </c>
      <c r="M1624" s="104" t="str">
        <f>IFERROR(IF(E1624="","",IF(K1624&lt;&gt;"",MAX(M$64:M1623)+1,IF(AND($F1623/INDEX($F$64:$F1624,MATCH(MAX(M$64:M1623),M$64:M1623,0)-1)&gt;(1+$O$2),MAX(K$64:K1624)&gt;MAX(L$64:L1623)),MAX(M$64:M1623)+1,""))),"")</f>
        <v/>
      </c>
      <c r="N1624" s="91">
        <f t="shared" si="160"/>
        <v>10</v>
      </c>
      <c r="O1624" s="91" t="str">
        <f>IFERROR(IF(AND(N1623=$H$2*1,MAX(O$64:O1623)=MAX(P$64:P1623)),MAX(O$64:O1623)+1,""),"")</f>
        <v/>
      </c>
      <c r="P1624" s="91" t="str">
        <f>IFERROR(IF(MOD(MAX(Q$64:Q1624),10*MAX(O$64:O1624))&lt;=2,IF(AND(F1623/INDEX($F$64:$F1624,MATCH(MAX(O$64:O1624),O$64:O1624,0)-1)&lt;(1-$P$2),MAX(O$64:O1624)&gt;MAX(P$64:P1623)),MAX(O$64:O1624),""),IF(AND($F1623/INDEX($F$64:$F1624,MATCH(MAX(Q$64:Q1624),Q$64:Q1624,0)-1)&lt;(1-$P$2),MAX(O$64:O1624)&gt;MAX(P$64:P1623)),MAX(O$64:O1624),"")),"")</f>
        <v/>
      </c>
      <c r="Q1624" s="91" t="str">
        <f>IFERROR(IF(E1624="","",IF(O1624&lt;&gt;"",MAX(O$64:O1624)*10+1,IF(AND($F1623/INDEX($F$64:$F1624,MATCH(MAX(Q$64:Q1623),Q$64:Q1623,0)-1)&gt;(1+$O$2),MAX(O$64:O1624)&gt;MAX(P$64:P1623)),MAX(Q$64:Q1623)+1,""))),"")</f>
        <v/>
      </c>
    </row>
    <row r="1625" spans="1:17" x14ac:dyDescent="0.2">
      <c r="A1625" s="13">
        <f>HLOOKUP($E$2,历史数据!$V$3:$AE$5000,ROW(A1623),)</f>
        <v>484395</v>
      </c>
      <c r="B1625" s="41">
        <v>38904</v>
      </c>
      <c r="C1625" s="100">
        <f>IFERROR(IF(A1625&lt;&gt;0,MAX($C$4:C1624)+1,""),"")</f>
        <v>1609</v>
      </c>
      <c r="D1625" s="100"/>
      <c r="E1625" s="99">
        <f t="shared" si="161"/>
        <v>38922</v>
      </c>
      <c r="F1625" s="101">
        <f>IFERROR(VLOOKUP(E1625,历史数据!AH:AJ,3,),"")</f>
        <v>9.94340735678648</v>
      </c>
      <c r="G1625" s="101">
        <f t="shared" si="157"/>
        <v>8.4883858215502919</v>
      </c>
      <c r="H1625" s="105">
        <f t="shared" si="158"/>
        <v>5.0146582317542876E-3</v>
      </c>
      <c r="I1625" s="101">
        <f>IFERROR(VLOOKUP(E1625,历史数据!AH:AJ,2,),"")</f>
        <v>9.82611945873788</v>
      </c>
      <c r="J1625" s="104">
        <f t="shared" si="159"/>
        <v>11</v>
      </c>
      <c r="K1625" s="104" t="str">
        <f>IFERROR(IF(AND(J1624=$H$2*1,MAX(K$64:K1624)=MAX(L$64:L1624)),MAX(K$64:K1624)+1,""),"")</f>
        <v/>
      </c>
      <c r="L1625" s="104" t="str">
        <f>IFERROR(IF(AND($F1624/INDEX($F$64:$F1625,MATCH(MAX(M$64:M1625),M$64:M1625,0)-1)&lt;(1-$P$2),MAX(K$64:K1625)&gt;MAX(L$64:L1624)),MAX(K$64:K1625),""),"")</f>
        <v/>
      </c>
      <c r="M1625" s="104" t="str">
        <f>IFERROR(IF(E1625="","",IF(K1625&lt;&gt;"",MAX(M$64:M1624)+1,IF(AND($F1624/INDEX($F$64:$F1625,MATCH(MAX(M$64:M1624),M$64:M1624,0)-1)&gt;(1+$O$2),MAX(K$64:K1625)&gt;MAX(L$64:L1624)),MAX(M$64:M1624)+1,""))),"")</f>
        <v/>
      </c>
      <c r="N1625" s="91">
        <f t="shared" si="160"/>
        <v>11</v>
      </c>
      <c r="O1625" s="91" t="str">
        <f>IFERROR(IF(AND(N1624=$H$2*1,MAX(O$64:O1624)=MAX(P$64:P1624)),MAX(O$64:O1624)+1,""),"")</f>
        <v/>
      </c>
      <c r="P1625" s="91" t="str">
        <f>IFERROR(IF(MOD(MAX(Q$64:Q1625),10*MAX(O$64:O1625))&lt;=2,IF(AND(F1624/INDEX($F$64:$F1625,MATCH(MAX(O$64:O1625),O$64:O1625,0)-1)&lt;(1-$P$2),MAX(O$64:O1625)&gt;MAX(P$64:P1624)),MAX(O$64:O1625),""),IF(AND($F1624/INDEX($F$64:$F1625,MATCH(MAX(Q$64:Q1625),Q$64:Q1625,0)-1)&lt;(1-$P$2),MAX(O$64:O1625)&gt;MAX(P$64:P1624)),MAX(O$64:O1625),"")),"")</f>
        <v/>
      </c>
      <c r="Q1625" s="91" t="str">
        <f>IFERROR(IF(E1625="","",IF(O1625&lt;&gt;"",MAX(O$64:O1625)*10+1,IF(AND($F1624/INDEX($F$64:$F1625,MATCH(MAX(Q$64:Q1624),Q$64:Q1624,0)-1)&gt;(1+$O$2),MAX(O$64:O1625)&gt;MAX(P$64:P1624)),MAX(Q$64:Q1624)+1,""))),"")</f>
        <v/>
      </c>
    </row>
    <row r="1626" spans="1:17" x14ac:dyDescent="0.2">
      <c r="A1626" s="13">
        <f>HLOOKUP($E$2,历史数据!$V$3:$AE$5000,ROW(A1624),)</f>
        <v>1065436</v>
      </c>
      <c r="B1626" s="41">
        <v>38905</v>
      </c>
      <c r="C1626" s="100">
        <f>IFERROR(IF(A1626&lt;&gt;0,MAX($C$4:C1625)+1,""),"")</f>
        <v>1610</v>
      </c>
      <c r="D1626" s="100"/>
      <c r="E1626" s="99">
        <f t="shared" si="161"/>
        <v>38923</v>
      </c>
      <c r="F1626" s="101">
        <f>IFERROR(VLOOKUP(E1626,历史数据!AH:AJ,3,),"")</f>
        <v>10.738358665782499</v>
      </c>
      <c r="G1626" s="101">
        <f t="shared" si="157"/>
        <v>8.5446405726513781</v>
      </c>
      <c r="H1626" s="105">
        <f t="shared" si="158"/>
        <v>6.6272613290345728E-3</v>
      </c>
      <c r="I1626" s="101">
        <f>IFERROR(VLOOKUP(E1626,历史数据!AH:AJ,2,),"")</f>
        <v>9.8391514474099502</v>
      </c>
      <c r="J1626" s="104">
        <f t="shared" si="159"/>
        <v>12</v>
      </c>
      <c r="K1626" s="104" t="str">
        <f>IFERROR(IF(AND(J1625=$H$2*1,MAX(K$64:K1625)=MAX(L$64:L1625)),MAX(K$64:K1625)+1,""),"")</f>
        <v/>
      </c>
      <c r="L1626" s="104" t="str">
        <f>IFERROR(IF(AND($F1625/INDEX($F$64:$F1626,MATCH(MAX(M$64:M1626),M$64:M1626,0)-1)&lt;(1-$P$2),MAX(K$64:K1626)&gt;MAX(L$64:L1625)),MAX(K$64:K1626),""),"")</f>
        <v/>
      </c>
      <c r="M1626" s="104" t="str">
        <f>IFERROR(IF(E1626="","",IF(K1626&lt;&gt;"",MAX(M$64:M1625)+1,IF(AND($F1625/INDEX($F$64:$F1626,MATCH(MAX(M$64:M1625),M$64:M1625,0)-1)&gt;(1+$O$2),MAX(K$64:K1626)&gt;MAX(L$64:L1625)),MAX(M$64:M1625)+1,""))),"")</f>
        <v/>
      </c>
      <c r="N1626" s="91">
        <f t="shared" si="160"/>
        <v>12</v>
      </c>
      <c r="O1626" s="91" t="str">
        <f>IFERROR(IF(AND(N1625=$H$2*1,MAX(O$64:O1625)=MAX(P$64:P1625)),MAX(O$64:O1625)+1,""),"")</f>
        <v/>
      </c>
      <c r="P1626" s="91" t="str">
        <f>IFERROR(IF(MOD(MAX(Q$64:Q1626),10*MAX(O$64:O1626))&lt;=2,IF(AND(F1625/INDEX($F$64:$F1626,MATCH(MAX(O$64:O1626),O$64:O1626,0)-1)&lt;(1-$P$2),MAX(O$64:O1626)&gt;MAX(P$64:P1625)),MAX(O$64:O1626),""),IF(AND($F1625/INDEX($F$64:$F1626,MATCH(MAX(Q$64:Q1626),Q$64:Q1626,0)-1)&lt;(1-$P$2),MAX(O$64:O1626)&gt;MAX(P$64:P1625)),MAX(O$64:O1626),"")),"")</f>
        <v/>
      </c>
      <c r="Q1626" s="91" t="str">
        <f>IFERROR(IF(E1626="","",IF(O1626&lt;&gt;"",MAX(O$64:O1626)*10+1,IF(AND($F1625/INDEX($F$64:$F1626,MATCH(MAX(Q$64:Q1625),Q$64:Q1625,0)-1)&gt;(1+$O$2),MAX(O$64:O1626)&gt;MAX(P$64:P1625)),MAX(Q$64:Q1625)+1,""))),"")</f>
        <v/>
      </c>
    </row>
    <row r="1627" spans="1:17" x14ac:dyDescent="0.2">
      <c r="A1627" s="13">
        <f>HLOOKUP($E$2,历史数据!$V$3:$AE$5000,ROW(A1625),)</f>
        <v>2046346</v>
      </c>
      <c r="B1627" s="41">
        <v>38908</v>
      </c>
      <c r="C1627" s="100">
        <f>IFERROR(IF(A1627&lt;&gt;0,MAX($C$4:C1626)+1,""),"")</f>
        <v>1611</v>
      </c>
      <c r="D1627" s="100"/>
      <c r="E1627" s="99">
        <f t="shared" si="161"/>
        <v>38924</v>
      </c>
      <c r="F1627" s="101">
        <f>IFERROR(VLOOKUP(E1627,历史数据!AH:AJ,3,),"")</f>
        <v>10.477718892341199</v>
      </c>
      <c r="G1627" s="101">
        <f t="shared" si="157"/>
        <v>8.5954653284724376</v>
      </c>
      <c r="H1627" s="105">
        <f t="shared" si="158"/>
        <v>5.9481443823081737E-3</v>
      </c>
      <c r="I1627" s="101">
        <f>IFERROR(VLOOKUP(E1627,历史数据!AH:AJ,2,),"")</f>
        <v>10.425590937652901</v>
      </c>
      <c r="J1627" s="104">
        <f t="shared" si="159"/>
        <v>13</v>
      </c>
      <c r="K1627" s="104" t="str">
        <f>IFERROR(IF(AND(J1626=$H$2*1,MAX(K$64:K1626)=MAX(L$64:L1626)),MAX(K$64:K1626)+1,""),"")</f>
        <v/>
      </c>
      <c r="L1627" s="104" t="str">
        <f>IFERROR(IF(AND($F1626/INDEX($F$64:$F1627,MATCH(MAX(M$64:M1627),M$64:M1627,0)-1)&lt;(1-$P$2),MAX(K$64:K1627)&gt;MAX(L$64:L1626)),MAX(K$64:K1627),""),"")</f>
        <v/>
      </c>
      <c r="M1627" s="104">
        <f>IFERROR(IF(E1627="","",IF(K1627&lt;&gt;"",MAX(M$64:M1626)+1,IF(AND($F1626/INDEX($F$64:$F1627,MATCH(MAX(M$64:M1626),M$64:M1626,0)-1)&gt;(1+$O$2),MAX(K$64:K1627)&gt;MAX(L$64:L1626)),MAX(M$64:M1626)+1,""))),"")</f>
        <v>14</v>
      </c>
      <c r="N1627" s="91">
        <f t="shared" si="160"/>
        <v>13</v>
      </c>
      <c r="O1627" s="91" t="str">
        <f>IFERROR(IF(AND(N1626=$H$2*1,MAX(O$64:O1626)=MAX(P$64:P1626)),MAX(O$64:O1626)+1,""),"")</f>
        <v/>
      </c>
      <c r="P1627" s="91" t="str">
        <f>IFERROR(IF(MOD(MAX(Q$64:Q1627),10*MAX(O$64:O1627))&lt;=2,IF(AND(F1626/INDEX($F$64:$F1627,MATCH(MAX(O$64:O1627),O$64:O1627,0)-1)&lt;(1-$P$2),MAX(O$64:O1627)&gt;MAX(P$64:P1626)),MAX(O$64:O1627),""),IF(AND($F1626/INDEX($F$64:$F1627,MATCH(MAX(Q$64:Q1627),Q$64:Q1627,0)-1)&lt;(1-$P$2),MAX(O$64:O1627)&gt;MAX(P$64:P1626)),MAX(O$64:O1627),"")),"")</f>
        <v/>
      </c>
      <c r="Q1627" s="91">
        <f>IFERROR(IF(E1627="","",IF(O1627&lt;&gt;"",MAX(O$64:O1627)*10+1,IF(AND($F1626/INDEX($F$64:$F1627,MATCH(MAX(Q$64:Q1626),Q$64:Q1626,0)-1)&gt;(1+$O$2),MAX(O$64:O1627)&gt;MAX(P$64:P1626)),MAX(Q$64:Q1626)+1,""))),"")</f>
        <v>63</v>
      </c>
    </row>
    <row r="1628" spans="1:17" x14ac:dyDescent="0.2">
      <c r="A1628" s="13">
        <f>HLOOKUP($E$2,历史数据!$V$3:$AE$5000,ROW(A1626),)</f>
        <v>3092913</v>
      </c>
      <c r="B1628" s="41">
        <v>38909</v>
      </c>
      <c r="C1628" s="100">
        <f>IFERROR(IF(A1628&lt;&gt;0,MAX($C$4:C1627)+1,""),"")</f>
        <v>1612</v>
      </c>
      <c r="D1628" s="100"/>
      <c r="E1628" s="99">
        <f t="shared" si="161"/>
        <v>38925</v>
      </c>
      <c r="F1628" s="101">
        <f>IFERROR(VLOOKUP(E1628,历史数据!AH:AJ,3,),"")</f>
        <v>10.503782869685301</v>
      </c>
      <c r="G1628" s="101">
        <f t="shared" si="157"/>
        <v>8.648462082405505</v>
      </c>
      <c r="H1628" s="105">
        <f t="shared" si="158"/>
        <v>6.1656643250616039E-3</v>
      </c>
      <c r="I1628" s="101">
        <f>IFERROR(VLOOKUP(E1628,历史数据!AH:AJ,2,),"")</f>
        <v>10.464686903669101</v>
      </c>
      <c r="J1628" s="104">
        <f t="shared" si="159"/>
        <v>14</v>
      </c>
      <c r="K1628" s="104" t="str">
        <f>IFERROR(IF(AND(J1627=$H$2*1,MAX(K$64:K1627)=MAX(L$64:L1627)),MAX(K$64:K1627)+1,""),"")</f>
        <v/>
      </c>
      <c r="L1628" s="104" t="str">
        <f>IFERROR(IF(AND($F1627/INDEX($F$64:$F1628,MATCH(MAX(M$64:M1628),M$64:M1628,0)-1)&lt;(1-$P$2),MAX(K$64:K1628)&gt;MAX(L$64:L1627)),MAX(K$64:K1628),""),"")</f>
        <v/>
      </c>
      <c r="M1628" s="104" t="str">
        <f>IFERROR(IF(E1628="","",IF(K1628&lt;&gt;"",MAX(M$64:M1627)+1,IF(AND($F1627/INDEX($F$64:$F1628,MATCH(MAX(M$64:M1627),M$64:M1627,0)-1)&gt;(1+$O$2),MAX(K$64:K1628)&gt;MAX(L$64:L1627)),MAX(M$64:M1627)+1,""))),"")</f>
        <v/>
      </c>
      <c r="N1628" s="91">
        <f t="shared" si="160"/>
        <v>14</v>
      </c>
      <c r="O1628" s="91" t="str">
        <f>IFERROR(IF(AND(N1627=$H$2*1,MAX(O$64:O1627)=MAX(P$64:P1627)),MAX(O$64:O1627)+1,""),"")</f>
        <v/>
      </c>
      <c r="P1628" s="91" t="str">
        <f>IFERROR(IF(MOD(MAX(Q$64:Q1628),10*MAX(O$64:O1628))&lt;=2,IF(AND(F1627/INDEX($F$64:$F1628,MATCH(MAX(O$64:O1628),O$64:O1628,0)-1)&lt;(1-$P$2),MAX(O$64:O1628)&gt;MAX(P$64:P1627)),MAX(O$64:O1628),""),IF(AND($F1627/INDEX($F$64:$F1628,MATCH(MAX(Q$64:Q1628),Q$64:Q1628,0)-1)&lt;(1-$P$2),MAX(O$64:O1628)&gt;MAX(P$64:P1627)),MAX(O$64:O1628),"")),"")</f>
        <v/>
      </c>
      <c r="Q1628" s="91" t="str">
        <f>IFERROR(IF(E1628="","",IF(O1628&lt;&gt;"",MAX(O$64:O1628)*10+1,IF(AND($F1627/INDEX($F$64:$F1628,MATCH(MAX(Q$64:Q1627),Q$64:Q1627,0)-1)&gt;(1+$O$2),MAX(O$64:O1628)&gt;MAX(P$64:P1627)),MAX(Q$64:Q1627)+1,""))),"")</f>
        <v/>
      </c>
    </row>
    <row r="1629" spans="1:17" x14ac:dyDescent="0.2">
      <c r="A1629" s="13">
        <f>HLOOKUP($E$2,历史数据!$V$3:$AE$5000,ROW(A1627),)</f>
        <v>1608130</v>
      </c>
      <c r="B1629" s="41">
        <v>38910</v>
      </c>
      <c r="C1629" s="100">
        <f>IFERROR(IF(A1629&lt;&gt;0,MAX($C$4:C1628)+1,""),"")</f>
        <v>1613</v>
      </c>
      <c r="D1629" s="100"/>
      <c r="E1629" s="99">
        <f t="shared" si="161"/>
        <v>38926</v>
      </c>
      <c r="F1629" s="101">
        <f>IFERROR(VLOOKUP(E1629,历史数据!AH:AJ,3,),"")</f>
        <v>10.4516549149971</v>
      </c>
      <c r="G1629" s="101">
        <f t="shared" si="157"/>
        <v>8.6982008391705588</v>
      </c>
      <c r="H1629" s="105">
        <f t="shared" si="158"/>
        <v>5.751167813551783E-3</v>
      </c>
      <c r="I1629" s="101">
        <f>IFERROR(VLOOKUP(E1629,历史数据!AH:AJ,2,),"")</f>
        <v>10.4907508810133</v>
      </c>
      <c r="J1629" s="104">
        <f t="shared" si="159"/>
        <v>15</v>
      </c>
      <c r="K1629" s="104" t="str">
        <f>IFERROR(IF(AND(J1628=$H$2*1,MAX(K$64:K1628)=MAX(L$64:L1628)),MAX(K$64:K1628)+1,""),"")</f>
        <v/>
      </c>
      <c r="L1629" s="104" t="str">
        <f>IFERROR(IF(AND($F1628/INDEX($F$64:$F1629,MATCH(MAX(M$64:M1629),M$64:M1629,0)-1)&lt;(1-$P$2),MAX(K$64:K1629)&gt;MAX(L$64:L1628)),MAX(K$64:K1629),""),"")</f>
        <v/>
      </c>
      <c r="M1629" s="104" t="str">
        <f>IFERROR(IF(E1629="","",IF(K1629&lt;&gt;"",MAX(M$64:M1628)+1,IF(AND($F1628/INDEX($F$64:$F1629,MATCH(MAX(M$64:M1628),M$64:M1628,0)-1)&gt;(1+$O$2),MAX(K$64:K1629)&gt;MAX(L$64:L1628)),MAX(M$64:M1628)+1,""))),"")</f>
        <v/>
      </c>
      <c r="N1629" s="91">
        <f t="shared" si="160"/>
        <v>15</v>
      </c>
      <c r="O1629" s="91" t="str">
        <f>IFERROR(IF(AND(N1628=$H$2*1,MAX(O$64:O1628)=MAX(P$64:P1628)),MAX(O$64:O1628)+1,""),"")</f>
        <v/>
      </c>
      <c r="P1629" s="91" t="str">
        <f>IFERROR(IF(MOD(MAX(Q$64:Q1629),10*MAX(O$64:O1629))&lt;=2,IF(AND(F1628/INDEX($F$64:$F1629,MATCH(MAX(O$64:O1629),O$64:O1629,0)-1)&lt;(1-$P$2),MAX(O$64:O1629)&gt;MAX(P$64:P1628)),MAX(O$64:O1629),""),IF(AND($F1628/INDEX($F$64:$F1629,MATCH(MAX(Q$64:Q1629),Q$64:Q1629,0)-1)&lt;(1-$P$2),MAX(O$64:O1629)&gt;MAX(P$64:P1628)),MAX(O$64:O1629),"")),"")</f>
        <v/>
      </c>
      <c r="Q1629" s="91" t="str">
        <f>IFERROR(IF(E1629="","",IF(O1629&lt;&gt;"",MAX(O$64:O1629)*10+1,IF(AND($F1628/INDEX($F$64:$F1629,MATCH(MAX(Q$64:Q1628),Q$64:Q1628,0)-1)&gt;(1+$O$2),MAX(O$64:O1629)&gt;MAX(P$64:P1628)),MAX(Q$64:Q1628)+1,""))),"")</f>
        <v/>
      </c>
    </row>
    <row r="1630" spans="1:17" x14ac:dyDescent="0.2">
      <c r="A1630" s="13">
        <f>HLOOKUP($E$2,历史数据!$V$3:$AE$5000,ROW(A1628),)</f>
        <v>1474544</v>
      </c>
      <c r="B1630" s="41">
        <v>38911</v>
      </c>
      <c r="C1630" s="100">
        <f>IFERROR(IF(A1630&lt;&gt;0,MAX($C$4:C1629)+1,""),"")</f>
        <v>1614</v>
      </c>
      <c r="D1630" s="100"/>
      <c r="E1630" s="99">
        <f t="shared" si="161"/>
        <v>38929</v>
      </c>
      <c r="F1630" s="101">
        <f>IFERROR(VLOOKUP(E1630,历史数据!AH:AJ,3,),"")</f>
        <v>9.90431139077028</v>
      </c>
      <c r="G1630" s="101">
        <f t="shared" si="157"/>
        <v>8.7394688032987684</v>
      </c>
      <c r="H1630" s="105">
        <f t="shared" si="158"/>
        <v>4.7444253002721926E-3</v>
      </c>
      <c r="I1630" s="101">
        <f>IFERROR(VLOOKUP(E1630,历史数据!AH:AJ,2,),"")</f>
        <v>10.5559108243736</v>
      </c>
      <c r="J1630" s="104">
        <f t="shared" si="159"/>
        <v>16</v>
      </c>
      <c r="K1630" s="104" t="str">
        <f>IFERROR(IF(AND(J1629=$H$2*1,MAX(K$64:K1629)=MAX(L$64:L1629)),MAX(K$64:K1629)+1,""),"")</f>
        <v/>
      </c>
      <c r="L1630" s="104" t="str">
        <f>IFERROR(IF(AND($F1629/INDEX($F$64:$F1630,MATCH(MAX(M$64:M1630),M$64:M1630,0)-1)&lt;(1-$P$2),MAX(K$64:K1630)&gt;MAX(L$64:L1629)),MAX(K$64:K1630),""),"")</f>
        <v/>
      </c>
      <c r="M1630" s="104" t="str">
        <f>IFERROR(IF(E1630="","",IF(K1630&lt;&gt;"",MAX(M$64:M1629)+1,IF(AND($F1629/INDEX($F$64:$F1630,MATCH(MAX(M$64:M1629),M$64:M1629,0)-1)&gt;(1+$O$2),MAX(K$64:K1630)&gt;MAX(L$64:L1629)),MAX(M$64:M1629)+1,""))),"")</f>
        <v/>
      </c>
      <c r="N1630" s="91">
        <f t="shared" si="160"/>
        <v>16</v>
      </c>
      <c r="O1630" s="91" t="str">
        <f>IFERROR(IF(AND(N1629=$H$2*1,MAX(O$64:O1629)=MAX(P$64:P1629)),MAX(O$64:O1629)+1,""),"")</f>
        <v/>
      </c>
      <c r="P1630" s="91" t="str">
        <f>IFERROR(IF(MOD(MAX(Q$64:Q1630),10*MAX(O$64:O1630))&lt;=2,IF(AND(F1629/INDEX($F$64:$F1630,MATCH(MAX(O$64:O1630),O$64:O1630,0)-1)&lt;(1-$P$2),MAX(O$64:O1630)&gt;MAX(P$64:P1629)),MAX(O$64:O1630),""),IF(AND($F1629/INDEX($F$64:$F1630,MATCH(MAX(Q$64:Q1630),Q$64:Q1630,0)-1)&lt;(1-$P$2),MAX(O$64:O1630)&gt;MAX(P$64:P1629)),MAX(O$64:O1630),"")),"")</f>
        <v/>
      </c>
      <c r="Q1630" s="91" t="str">
        <f>IFERROR(IF(E1630="","",IF(O1630&lt;&gt;"",MAX(O$64:O1630)*10+1,IF(AND($F1629/INDEX($F$64:$F1630,MATCH(MAX(Q$64:Q1629),Q$64:Q1629,0)-1)&gt;(1+$O$2),MAX(O$64:O1630)&gt;MAX(P$64:P1629)),MAX(Q$64:Q1629)+1,""))),"")</f>
        <v/>
      </c>
    </row>
    <row r="1631" spans="1:17" x14ac:dyDescent="0.2">
      <c r="A1631" s="13">
        <f>HLOOKUP($E$2,历史数据!$V$3:$AE$5000,ROW(A1629),)</f>
        <v>712554</v>
      </c>
      <c r="B1631" s="41">
        <v>38912</v>
      </c>
      <c r="C1631" s="100">
        <f>IFERROR(IF(A1631&lt;&gt;0,MAX($C$4:C1630)+1,""),"")</f>
        <v>1615</v>
      </c>
      <c r="D1631" s="100"/>
      <c r="E1631" s="99">
        <f t="shared" si="161"/>
        <v>38930</v>
      </c>
      <c r="F1631" s="101">
        <f>IFERROR(VLOOKUP(E1631,历史数据!AH:AJ,3,),"")</f>
        <v>9.4742557645920993</v>
      </c>
      <c r="G1631" s="101">
        <f t="shared" si="157"/>
        <v>8.7720487749789324</v>
      </c>
      <c r="H1631" s="105">
        <f t="shared" si="158"/>
        <v>3.7279121206847954E-3</v>
      </c>
      <c r="I1631" s="101">
        <f>IFERROR(VLOOKUP(E1631,历史数据!AH:AJ,2,),"")</f>
        <v>9.90431139077028</v>
      </c>
      <c r="J1631" s="104">
        <f t="shared" si="159"/>
        <v>17</v>
      </c>
      <c r="K1631" s="104" t="str">
        <f>IFERROR(IF(AND(J1630=$H$2*1,MAX(K$64:K1630)=MAX(L$64:L1630)),MAX(K$64:K1630)+1,""),"")</f>
        <v/>
      </c>
      <c r="L1631" s="104" t="str">
        <f>IFERROR(IF(AND($F1630/INDEX($F$64:$F1631,MATCH(MAX(M$64:M1631),M$64:M1631,0)-1)&lt;(1-$P$2),MAX(K$64:K1631)&gt;MAX(L$64:L1630)),MAX(K$64:K1631),""),"")</f>
        <v/>
      </c>
      <c r="M1631" s="104" t="str">
        <f>IFERROR(IF(E1631="","",IF(K1631&lt;&gt;"",MAX(M$64:M1630)+1,IF(AND($F1630/INDEX($F$64:$F1631,MATCH(MAX(M$64:M1630),M$64:M1630,0)-1)&gt;(1+$O$2),MAX(K$64:K1631)&gt;MAX(L$64:L1630)),MAX(M$64:M1630)+1,""))),"")</f>
        <v/>
      </c>
      <c r="N1631" s="91">
        <f t="shared" si="160"/>
        <v>17</v>
      </c>
      <c r="O1631" s="91" t="str">
        <f>IFERROR(IF(AND(N1630=$H$2*1,MAX(O$64:O1630)=MAX(P$64:P1630)),MAX(O$64:O1630)+1,""),"")</f>
        <v/>
      </c>
      <c r="P1631" s="91" t="str">
        <f>IFERROR(IF(MOD(MAX(Q$64:Q1631),10*MAX(O$64:O1631))&lt;=2,IF(AND(F1630/INDEX($F$64:$F1631,MATCH(MAX(O$64:O1631),O$64:O1631,0)-1)&lt;(1-$P$2),MAX(O$64:O1631)&gt;MAX(P$64:P1630)),MAX(O$64:O1631),""),IF(AND($F1630/INDEX($F$64:$F1631,MATCH(MAX(Q$64:Q1631),Q$64:Q1631,0)-1)&lt;(1-$P$2),MAX(O$64:O1631)&gt;MAX(P$64:P1630)),MAX(O$64:O1631),"")),"")</f>
        <v/>
      </c>
      <c r="Q1631" s="91" t="str">
        <f>IFERROR(IF(E1631="","",IF(O1631&lt;&gt;"",MAX(O$64:O1631)*10+1,IF(AND($F1630/INDEX($F$64:$F1631,MATCH(MAX(Q$64:Q1630),Q$64:Q1630,0)-1)&gt;(1+$O$2),MAX(O$64:O1631)&gt;MAX(P$64:P1630)),MAX(Q$64:Q1630)+1,""))),"")</f>
        <v/>
      </c>
    </row>
    <row r="1632" spans="1:17" x14ac:dyDescent="0.2">
      <c r="A1632" s="13">
        <f>HLOOKUP($E$2,历史数据!$V$3:$AE$5000,ROW(A1630),)</f>
        <v>341948</v>
      </c>
      <c r="B1632" s="41">
        <v>38915</v>
      </c>
      <c r="C1632" s="100">
        <f>IFERROR(IF(A1632&lt;&gt;0,MAX($C$4:C1631)+1,""),"")</f>
        <v>1616</v>
      </c>
      <c r="D1632" s="100"/>
      <c r="E1632" s="99">
        <f t="shared" si="161"/>
        <v>38931</v>
      </c>
      <c r="F1632" s="101">
        <f>IFERROR(VLOOKUP(E1632,历史数据!AH:AJ,3,),"")</f>
        <v>9.4612237759200308</v>
      </c>
      <c r="G1632" s="101">
        <f t="shared" si="157"/>
        <v>8.7989815515678682</v>
      </c>
      <c r="H1632" s="105">
        <f t="shared" si="158"/>
        <v>3.0702948968726052E-3</v>
      </c>
      <c r="I1632" s="101">
        <f>IFERROR(VLOOKUP(E1632,历史数据!AH:AJ,2,),"")</f>
        <v>9.5003197419362309</v>
      </c>
      <c r="J1632" s="104" t="str">
        <f t="shared" si="159"/>
        <v>0</v>
      </c>
      <c r="K1632" s="104" t="str">
        <f>IFERROR(IF(AND(J1631=$H$2*1,MAX(K$64:K1631)=MAX(L$64:L1631)),MAX(K$64:K1631)+1,""),"")</f>
        <v/>
      </c>
      <c r="L1632" s="104">
        <f>IFERROR(IF(AND($F1631/INDEX($F$64:$F1632,MATCH(MAX(M$64:M1632),M$64:M1632,0)-1)&lt;(1-$P$2),MAX(K$64:K1632)&gt;MAX(L$64:L1631)),MAX(K$64:K1632),""),"")</f>
        <v>10</v>
      </c>
      <c r="M1632" s="104" t="str">
        <f>IFERROR(IF(E1632="","",IF(K1632&lt;&gt;"",MAX(M$64:M1631)+1,IF(AND($F1631/INDEX($F$64:$F1632,MATCH(MAX(M$64:M1631),M$64:M1631,0)-1)&gt;(1+$O$2),MAX(K$64:K1632)&gt;MAX(L$64:L1631)),MAX(M$64:M1631)+1,""))),"")</f>
        <v/>
      </c>
      <c r="N1632" s="91" t="str">
        <f t="shared" si="160"/>
        <v>0</v>
      </c>
      <c r="O1632" s="91" t="str">
        <f>IFERROR(IF(AND(N1631=$H$2*1,MAX(O$64:O1631)=MAX(P$64:P1631)),MAX(O$64:O1631)+1,""),"")</f>
        <v/>
      </c>
      <c r="P1632" s="91">
        <f>IFERROR(IF(MOD(MAX(Q$64:Q1632),10*MAX(O$64:O1632))&lt;=2,IF(AND(F1631/INDEX($F$64:$F1632,MATCH(MAX(O$64:O1632),O$64:O1632,0)-1)&lt;(1-$P$2),MAX(O$64:O1632)&gt;MAX(P$64:P1631)),MAX(O$64:O1632),""),IF(AND($F1631/INDEX($F$64:$F1632,MATCH(MAX(Q$64:Q1632),Q$64:Q1632,0)-1)&lt;(1-$P$2),MAX(O$64:O1632)&gt;MAX(P$64:P1631)),MAX(O$64:O1632),"")),"")</f>
        <v>6</v>
      </c>
      <c r="Q1632" s="91" t="str">
        <f>IFERROR(IF(E1632="","",IF(O1632&lt;&gt;"",MAX(O$64:O1632)*10+1,IF(AND($F1631/INDEX($F$64:$F1632,MATCH(MAX(Q$64:Q1631),Q$64:Q1631,0)-1)&gt;(1+$O$2),MAX(O$64:O1632)&gt;MAX(P$64:P1631)),MAX(Q$64:Q1631)+1,""))),"")</f>
        <v/>
      </c>
    </row>
    <row r="1633" spans="1:17" x14ac:dyDescent="0.2">
      <c r="A1633" s="13">
        <f>HLOOKUP($E$2,历史数据!$V$3:$AE$5000,ROW(A1631),)</f>
        <v>421880</v>
      </c>
      <c r="B1633" s="41">
        <v>38916</v>
      </c>
      <c r="C1633" s="100">
        <f>IFERROR(IF(A1633&lt;&gt;0,MAX($C$4:C1632)+1,""),"")</f>
        <v>1617</v>
      </c>
      <c r="D1633" s="100"/>
      <c r="E1633" s="99">
        <f t="shared" si="161"/>
        <v>38932</v>
      </c>
      <c r="F1633" s="101">
        <f>IFERROR(VLOOKUP(E1633,历史数据!AH:AJ,3,),"")</f>
        <v>9.4481917872479606</v>
      </c>
      <c r="G1633" s="101">
        <f t="shared" si="157"/>
        <v>8.8217875317439844</v>
      </c>
      <c r="H1633" s="105">
        <f t="shared" si="158"/>
        <v>2.5918886228433191E-3</v>
      </c>
      <c r="I1633" s="101">
        <f>IFERROR(VLOOKUP(E1633,历史数据!AH:AJ,2,),"")</f>
        <v>9.3960638325596992</v>
      </c>
      <c r="J1633" s="104">
        <f t="shared" si="159"/>
        <v>1</v>
      </c>
      <c r="K1633" s="104" t="str">
        <f>IFERROR(IF(AND(J1632=$H$2*1,MAX(K$64:K1632)=MAX(L$64:L1632)),MAX(K$64:K1632)+1,""),"")</f>
        <v/>
      </c>
      <c r="L1633" s="104" t="str">
        <f>IFERROR(IF(AND($F1632/INDEX($F$64:$F1633,MATCH(MAX(M$64:M1633),M$64:M1633,0)-1)&lt;(1-$P$2),MAX(K$64:K1633)&gt;MAX(L$64:L1632)),MAX(K$64:K1633),""),"")</f>
        <v/>
      </c>
      <c r="M1633" s="104" t="str">
        <f>IFERROR(IF(E1633="","",IF(K1633&lt;&gt;"",MAX(M$64:M1632)+1,IF(AND($F1632/INDEX($F$64:$F1633,MATCH(MAX(M$64:M1632),M$64:M1632,0)-1)&gt;(1+$O$2),MAX(K$64:K1633)&gt;MAX(L$64:L1632)),MAX(M$64:M1632)+1,""))),"")</f>
        <v/>
      </c>
      <c r="N1633" s="91">
        <f t="shared" si="160"/>
        <v>1</v>
      </c>
      <c r="O1633" s="91" t="str">
        <f>IFERROR(IF(AND(N1632=$H$2*1,MAX(O$64:O1632)=MAX(P$64:P1632)),MAX(O$64:O1632)+1,""),"")</f>
        <v/>
      </c>
      <c r="P1633" s="91" t="str">
        <f>IFERROR(IF(MOD(MAX(Q$64:Q1633),10*MAX(O$64:O1633))&lt;=2,IF(AND(F1632/INDEX($F$64:$F1633,MATCH(MAX(O$64:O1633),O$64:O1633,0)-1)&lt;(1-$P$2),MAX(O$64:O1633)&gt;MAX(P$64:P1632)),MAX(O$64:O1633),""),IF(AND($F1632/INDEX($F$64:$F1633,MATCH(MAX(Q$64:Q1633),Q$64:Q1633,0)-1)&lt;(1-$P$2),MAX(O$64:O1633)&gt;MAX(P$64:P1632)),MAX(O$64:O1633),"")),"")</f>
        <v/>
      </c>
      <c r="Q1633" s="91" t="str">
        <f>IFERROR(IF(E1633="","",IF(O1633&lt;&gt;"",MAX(O$64:O1633)*10+1,IF(AND($F1632/INDEX($F$64:$F1633,MATCH(MAX(Q$64:Q1632),Q$64:Q1632,0)-1)&gt;(1+$O$2),MAX(O$64:O1633)&gt;MAX(P$64:P1632)),MAX(Q$64:Q1632)+1,""))),"")</f>
        <v/>
      </c>
    </row>
    <row r="1634" spans="1:17" x14ac:dyDescent="0.2">
      <c r="A1634" s="13">
        <f>HLOOKUP($E$2,历史数据!$V$3:$AE$5000,ROW(A1632),)</f>
        <v>2346380</v>
      </c>
      <c r="B1634" s="41">
        <v>38917</v>
      </c>
      <c r="C1634" s="100">
        <f>IFERROR(IF(A1634&lt;&gt;0,MAX($C$4:C1633)+1,""),"")</f>
        <v>1618</v>
      </c>
      <c r="D1634" s="100"/>
      <c r="E1634" s="99">
        <f t="shared" si="161"/>
        <v>38944</v>
      </c>
      <c r="F1634" s="101">
        <f>IFERROR(VLOOKUP(E1634,历史数据!AH:AJ,3,),"")</f>
        <v>9.2787759345110992</v>
      </c>
      <c r="G1634" s="101">
        <f t="shared" si="157"/>
        <v>8.8428559134304923</v>
      </c>
      <c r="H1634" s="105">
        <f t="shared" si="158"/>
        <v>2.3882213905850325E-3</v>
      </c>
      <c r="I1634" s="101">
        <f>IFERROR(VLOOKUP(E1634,历史数据!AH:AJ,2,),"")</f>
        <v>8.6141445122357307</v>
      </c>
      <c r="J1634" s="104">
        <f t="shared" si="159"/>
        <v>2</v>
      </c>
      <c r="K1634" s="104" t="str">
        <f>IFERROR(IF(AND(J1633=$H$2*1,MAX(K$64:K1633)=MAX(L$64:L1633)),MAX(K$64:K1633)+1,""),"")</f>
        <v/>
      </c>
      <c r="L1634" s="104" t="str">
        <f>IFERROR(IF(AND($F1633/INDEX($F$64:$F1634,MATCH(MAX(M$64:M1634),M$64:M1634,0)-1)&lt;(1-$P$2),MAX(K$64:K1634)&gt;MAX(L$64:L1633)),MAX(K$64:K1634),""),"")</f>
        <v/>
      </c>
      <c r="M1634" s="104" t="str">
        <f>IFERROR(IF(E1634="","",IF(K1634&lt;&gt;"",MAX(M$64:M1633)+1,IF(AND($F1633/INDEX($F$64:$F1634,MATCH(MAX(M$64:M1633),M$64:M1633,0)-1)&gt;(1+$O$2),MAX(K$64:K1634)&gt;MAX(L$64:L1633)),MAX(M$64:M1633)+1,""))),"")</f>
        <v/>
      </c>
      <c r="N1634" s="91">
        <f t="shared" si="160"/>
        <v>2</v>
      </c>
      <c r="O1634" s="91" t="str">
        <f>IFERROR(IF(AND(N1633=$H$2*1,MAX(O$64:O1633)=MAX(P$64:P1633)),MAX(O$64:O1633)+1,""),"")</f>
        <v/>
      </c>
      <c r="P1634" s="91" t="str">
        <f>IFERROR(IF(MOD(MAX(Q$64:Q1634),10*MAX(O$64:O1634))&lt;=2,IF(AND(F1633/INDEX($F$64:$F1634,MATCH(MAX(O$64:O1634),O$64:O1634,0)-1)&lt;(1-$P$2),MAX(O$64:O1634)&gt;MAX(P$64:P1633)),MAX(O$64:O1634),""),IF(AND($F1633/INDEX($F$64:$F1634,MATCH(MAX(Q$64:Q1634),Q$64:Q1634,0)-1)&lt;(1-$P$2),MAX(O$64:O1634)&gt;MAX(P$64:P1633)),MAX(O$64:O1634),"")),"")</f>
        <v/>
      </c>
      <c r="Q1634" s="91" t="str">
        <f>IFERROR(IF(E1634="","",IF(O1634&lt;&gt;"",MAX(O$64:O1634)*10+1,IF(AND($F1633/INDEX($F$64:$F1634,MATCH(MAX(Q$64:Q1633),Q$64:Q1633,0)-1)&gt;(1+$O$2),MAX(O$64:O1634)&gt;MAX(P$64:P1633)),MAX(Q$64:Q1633)+1,""))),"")</f>
        <v/>
      </c>
    </row>
    <row r="1635" spans="1:17" x14ac:dyDescent="0.2">
      <c r="A1635" s="13">
        <f>HLOOKUP($E$2,历史数据!$V$3:$AE$5000,ROW(A1633),)</f>
        <v>974133</v>
      </c>
      <c r="B1635" s="41">
        <v>38918</v>
      </c>
      <c r="C1635" s="100">
        <f>IFERROR(IF(A1635&lt;&gt;0,MAX($C$4:C1634)+1,""),"")</f>
        <v>1619</v>
      </c>
      <c r="D1635" s="100"/>
      <c r="E1635" s="99">
        <f t="shared" si="161"/>
        <v>38945</v>
      </c>
      <c r="F1635" s="101">
        <f>IFERROR(VLOOKUP(E1635,历史数据!AH:AJ,3,),"")</f>
        <v>9.8521834360820204</v>
      </c>
      <c r="G1635" s="101">
        <f t="shared" si="157"/>
        <v>8.8704402894530308</v>
      </c>
      <c r="H1635" s="105">
        <f t="shared" si="158"/>
        <v>3.119396752879755E-3</v>
      </c>
      <c r="I1635" s="101">
        <f>IFERROR(VLOOKUP(E1635,历史数据!AH:AJ,2,),"")</f>
        <v>9.2657439458390396</v>
      </c>
      <c r="J1635" s="104">
        <f t="shared" si="159"/>
        <v>3</v>
      </c>
      <c r="K1635" s="104" t="str">
        <f>IFERROR(IF(AND(J1634=$H$2*1,MAX(K$64:K1634)=MAX(L$64:L1634)),MAX(K$64:K1634)+1,""),"")</f>
        <v/>
      </c>
      <c r="L1635" s="104" t="str">
        <f>IFERROR(IF(AND($F1634/INDEX($F$64:$F1635,MATCH(MAX(M$64:M1635),M$64:M1635,0)-1)&lt;(1-$P$2),MAX(K$64:K1635)&gt;MAX(L$64:L1634)),MAX(K$64:K1635),""),"")</f>
        <v/>
      </c>
      <c r="M1635" s="104" t="str">
        <f>IFERROR(IF(E1635="","",IF(K1635&lt;&gt;"",MAX(M$64:M1634)+1,IF(AND($F1634/INDEX($F$64:$F1635,MATCH(MAX(M$64:M1634),M$64:M1634,0)-1)&gt;(1+$O$2),MAX(K$64:K1635)&gt;MAX(L$64:L1634)),MAX(M$64:M1634)+1,""))),"")</f>
        <v/>
      </c>
      <c r="N1635" s="91">
        <f t="shared" si="160"/>
        <v>3</v>
      </c>
      <c r="O1635" s="91" t="str">
        <f>IFERROR(IF(AND(N1634=$H$2*1,MAX(O$64:O1634)=MAX(P$64:P1634)),MAX(O$64:O1634)+1,""),"")</f>
        <v/>
      </c>
      <c r="P1635" s="91" t="str">
        <f>IFERROR(IF(MOD(MAX(Q$64:Q1635),10*MAX(O$64:O1635))&lt;=2,IF(AND(F1634/INDEX($F$64:$F1635,MATCH(MAX(O$64:O1635),O$64:O1635,0)-1)&lt;(1-$P$2),MAX(O$64:O1635)&gt;MAX(P$64:P1634)),MAX(O$64:O1635),""),IF(AND($F1634/INDEX($F$64:$F1635,MATCH(MAX(Q$64:Q1635),Q$64:Q1635,0)-1)&lt;(1-$P$2),MAX(O$64:O1635)&gt;MAX(P$64:P1634)),MAX(O$64:O1635),"")),"")</f>
        <v/>
      </c>
      <c r="Q1635" s="91" t="str">
        <f>IFERROR(IF(E1635="","",IF(O1635&lt;&gt;"",MAX(O$64:O1635)*10+1,IF(AND($F1634/INDEX($F$64:$F1635,MATCH(MAX(Q$64:Q1634),Q$64:Q1634,0)-1)&gt;(1+$O$2),MAX(O$64:O1635)&gt;MAX(P$64:P1634)),MAX(Q$64:Q1634)+1,""))),"")</f>
        <v/>
      </c>
    </row>
    <row r="1636" spans="1:17" x14ac:dyDescent="0.2">
      <c r="A1636" s="13">
        <f>HLOOKUP($E$2,历史数据!$V$3:$AE$5000,ROW(A1634),)</f>
        <v>411487</v>
      </c>
      <c r="B1636" s="41">
        <v>38919</v>
      </c>
      <c r="C1636" s="100">
        <f>IFERROR(IF(A1636&lt;&gt;0,MAX($C$4:C1635)+1,""),"")</f>
        <v>1620</v>
      </c>
      <c r="D1636" s="100"/>
      <c r="E1636" s="99">
        <f t="shared" si="161"/>
        <v>38946</v>
      </c>
      <c r="F1636" s="101">
        <f>IFERROR(VLOOKUP(E1636,历史数据!AH:AJ,3,),"")</f>
        <v>9.5133517306082904</v>
      </c>
      <c r="G1636" s="101">
        <f t="shared" si="157"/>
        <v>8.8841238775587001</v>
      </c>
      <c r="H1636" s="105">
        <f t="shared" si="158"/>
        <v>1.5426052889324637E-3</v>
      </c>
      <c r="I1636" s="101">
        <f>IFERROR(VLOOKUP(E1636,历史数据!AH:AJ,2,),"")</f>
        <v>10.125855198195399</v>
      </c>
      <c r="J1636" s="104">
        <f t="shared" si="159"/>
        <v>4</v>
      </c>
      <c r="K1636" s="104" t="str">
        <f>IFERROR(IF(AND(J1635=$H$2*1,MAX(K$64:K1635)=MAX(L$64:L1635)),MAX(K$64:K1635)+1,""),"")</f>
        <v/>
      </c>
      <c r="L1636" s="104" t="str">
        <f>IFERROR(IF(AND($F1635/INDEX($F$64:$F1636,MATCH(MAX(M$64:M1636),M$64:M1636,0)-1)&lt;(1-$P$2),MAX(K$64:K1636)&gt;MAX(L$64:L1635)),MAX(K$64:K1636),""),"")</f>
        <v/>
      </c>
      <c r="M1636" s="104" t="str">
        <f>IFERROR(IF(E1636="","",IF(K1636&lt;&gt;"",MAX(M$64:M1635)+1,IF(AND($F1635/INDEX($F$64:$F1636,MATCH(MAX(M$64:M1635),M$64:M1635,0)-1)&gt;(1+$O$2),MAX(K$64:K1636)&gt;MAX(L$64:L1635)),MAX(M$64:M1635)+1,""))),"")</f>
        <v/>
      </c>
      <c r="N1636" s="91">
        <f t="shared" si="160"/>
        <v>4</v>
      </c>
      <c r="O1636" s="91" t="str">
        <f>IFERROR(IF(AND(N1635=$H$2*1,MAX(O$64:O1635)=MAX(P$64:P1635)),MAX(O$64:O1635)+1,""),"")</f>
        <v/>
      </c>
      <c r="P1636" s="91" t="str">
        <f>IFERROR(IF(MOD(MAX(Q$64:Q1636),10*MAX(O$64:O1636))&lt;=2,IF(AND(F1635/INDEX($F$64:$F1636,MATCH(MAX(O$64:O1636),O$64:O1636,0)-1)&lt;(1-$P$2),MAX(O$64:O1636)&gt;MAX(P$64:P1635)),MAX(O$64:O1636),""),IF(AND($F1635/INDEX($F$64:$F1636,MATCH(MAX(Q$64:Q1636),Q$64:Q1636,0)-1)&lt;(1-$P$2),MAX(O$64:O1636)&gt;MAX(P$64:P1635)),MAX(O$64:O1636),"")),"")</f>
        <v/>
      </c>
      <c r="Q1636" s="91" t="str">
        <f>IFERROR(IF(E1636="","",IF(O1636&lt;&gt;"",MAX(O$64:O1636)*10+1,IF(AND($F1635/INDEX($F$64:$F1636,MATCH(MAX(Q$64:Q1635),Q$64:Q1635,0)-1)&gt;(1+$O$2),MAX(O$64:O1636)&gt;MAX(P$64:P1635)),MAX(Q$64:Q1635)+1,""))),"")</f>
        <v/>
      </c>
    </row>
    <row r="1637" spans="1:17" x14ac:dyDescent="0.2">
      <c r="A1637" s="13">
        <f>HLOOKUP($E$2,历史数据!$V$3:$AE$5000,ROW(A1635),)</f>
        <v>649569</v>
      </c>
      <c r="B1637" s="41">
        <v>38922</v>
      </c>
      <c r="C1637" s="100">
        <f>IFERROR(IF(A1637&lt;&gt;0,MAX($C$4:C1636)+1,""),"")</f>
        <v>1621</v>
      </c>
      <c r="D1637" s="100"/>
      <c r="E1637" s="99">
        <f t="shared" si="161"/>
        <v>38980</v>
      </c>
      <c r="F1637" s="101">
        <f>IFERROR(VLOOKUP(E1637,历史数据!AH:AJ,3,),"")</f>
        <v>8.3013767841061394</v>
      </c>
      <c r="G1637" s="101">
        <f t="shared" si="157"/>
        <v>8.8878162743491167</v>
      </c>
      <c r="H1637" s="105">
        <f t="shared" si="158"/>
        <v>4.1561743637363868E-4</v>
      </c>
      <c r="I1637" s="101">
        <f>IFERROR(VLOOKUP(E1637,历史数据!AH:AJ,2,),"")</f>
        <v>7.4152015544056402</v>
      </c>
      <c r="J1637" s="104">
        <f t="shared" si="159"/>
        <v>0</v>
      </c>
      <c r="K1637" s="104" t="str">
        <f>IFERROR(IF(AND(J1636=$H$2*1,MAX(K$64:K1636)=MAX(L$64:L1636)),MAX(K$64:K1636)+1,""),"")</f>
        <v/>
      </c>
      <c r="L1637" s="104" t="str">
        <f>IFERROR(IF(AND($F1636/INDEX($F$64:$F1637,MATCH(MAX(M$64:M1637),M$64:M1637,0)-1)&lt;(1-$P$2),MAX(K$64:K1637)&gt;MAX(L$64:L1636)),MAX(K$64:K1637),""),"")</f>
        <v/>
      </c>
      <c r="M1637" s="104" t="str">
        <f>IFERROR(IF(E1637="","",IF(K1637&lt;&gt;"",MAX(M$64:M1636)+1,IF(AND($F1636/INDEX($F$64:$F1637,MATCH(MAX(M$64:M1636),M$64:M1636,0)-1)&gt;(1+$O$2),MAX(K$64:K1637)&gt;MAX(L$64:L1636)),MAX(M$64:M1636)+1,""))),"")</f>
        <v/>
      </c>
      <c r="N1637" s="91">
        <f t="shared" si="160"/>
        <v>0</v>
      </c>
      <c r="O1637" s="91" t="str">
        <f>IFERROR(IF(AND(N1636=$H$2*1,MAX(O$64:O1636)=MAX(P$64:P1636)),MAX(O$64:O1636)+1,""),"")</f>
        <v/>
      </c>
      <c r="P1637" s="91" t="str">
        <f>IFERROR(IF(MOD(MAX(Q$64:Q1637),10*MAX(O$64:O1637))&lt;=2,IF(AND(F1636/INDEX($F$64:$F1637,MATCH(MAX(O$64:O1637),O$64:O1637,0)-1)&lt;(1-$P$2),MAX(O$64:O1637)&gt;MAX(P$64:P1636)),MAX(O$64:O1637),""),IF(AND($F1636/INDEX($F$64:$F1637,MATCH(MAX(Q$64:Q1637),Q$64:Q1637,0)-1)&lt;(1-$P$2),MAX(O$64:O1637)&gt;MAX(P$64:P1636)),MAX(O$64:O1637),"")),"")</f>
        <v/>
      </c>
      <c r="Q1637" s="91" t="str">
        <f>IFERROR(IF(E1637="","",IF(O1637&lt;&gt;"",MAX(O$64:O1637)*10+1,IF(AND($F1636/INDEX($F$64:$F1637,MATCH(MAX(Q$64:Q1636),Q$64:Q1636,0)-1)&gt;(1+$O$2),MAX(O$64:O1637)&gt;MAX(P$64:P1636)),MAX(Q$64:Q1636)+1,""))),"")</f>
        <v/>
      </c>
    </row>
    <row r="1638" spans="1:17" x14ac:dyDescent="0.2">
      <c r="A1638" s="13">
        <f>HLOOKUP($E$2,历史数据!$V$3:$AE$5000,ROW(A1636),)</f>
        <v>879302</v>
      </c>
      <c r="B1638" s="41">
        <v>38923</v>
      </c>
      <c r="C1638" s="100">
        <f>IFERROR(IF(A1638&lt;&gt;0,MAX($C$4:C1637)+1,""),"")</f>
        <v>1622</v>
      </c>
      <c r="D1638" s="100"/>
      <c r="E1638" s="99">
        <f t="shared" si="161"/>
        <v>38981</v>
      </c>
      <c r="F1638" s="101">
        <f>IFERROR(VLOOKUP(E1638,历史数据!AH:AJ,3,),"")</f>
        <v>8.0016410446486201</v>
      </c>
      <c r="G1638" s="101">
        <f t="shared" si="157"/>
        <v>8.887164674915514</v>
      </c>
      <c r="H1638" s="105">
        <f t="shared" si="158"/>
        <v>-7.3313782991135668E-5</v>
      </c>
      <c r="I1638" s="101">
        <f>IFERROR(VLOOKUP(E1638,历史数据!AH:AJ,2,),"")</f>
        <v>8.1710568973854798</v>
      </c>
      <c r="J1638" s="104">
        <f t="shared" si="159"/>
        <v>0</v>
      </c>
      <c r="K1638" s="104" t="str">
        <f>IFERROR(IF(AND(J1637=$H$2*1,MAX(K$64:K1637)=MAX(L$64:L1637)),MAX(K$64:K1637)+1,""),"")</f>
        <v/>
      </c>
      <c r="L1638" s="104" t="str">
        <f>IFERROR(IF(AND($F1637/INDEX($F$64:$F1638,MATCH(MAX(M$64:M1638),M$64:M1638,0)-1)&lt;(1-$P$2),MAX(K$64:K1638)&gt;MAX(L$64:L1637)),MAX(K$64:K1638),""),"")</f>
        <v/>
      </c>
      <c r="M1638" s="104" t="str">
        <f>IFERROR(IF(E1638="","",IF(K1638&lt;&gt;"",MAX(M$64:M1637)+1,IF(AND($F1637/INDEX($F$64:$F1638,MATCH(MAX(M$64:M1637),M$64:M1637,0)-1)&gt;(1+$O$2),MAX(K$64:K1638)&gt;MAX(L$64:L1637)),MAX(M$64:M1637)+1,""))),"")</f>
        <v/>
      </c>
      <c r="N1638" s="91">
        <f t="shared" si="160"/>
        <v>0</v>
      </c>
      <c r="O1638" s="91" t="str">
        <f>IFERROR(IF(AND(N1637=$H$2*1,MAX(O$64:O1637)=MAX(P$64:P1637)),MAX(O$64:O1637)+1,""),"")</f>
        <v/>
      </c>
      <c r="P1638" s="91" t="str">
        <f>IFERROR(IF(MOD(MAX(Q$64:Q1638),10*MAX(O$64:O1638))&lt;=2,IF(AND(F1637/INDEX($F$64:$F1638,MATCH(MAX(O$64:O1638),O$64:O1638,0)-1)&lt;(1-$P$2),MAX(O$64:O1638)&gt;MAX(P$64:P1637)),MAX(O$64:O1638),""),IF(AND($F1637/INDEX($F$64:$F1638,MATCH(MAX(Q$64:Q1638),Q$64:Q1638,0)-1)&lt;(1-$P$2),MAX(O$64:O1638)&gt;MAX(P$64:P1637)),MAX(O$64:O1638),"")),"")</f>
        <v/>
      </c>
      <c r="Q1638" s="91" t="str">
        <f>IFERROR(IF(E1638="","",IF(O1638&lt;&gt;"",MAX(O$64:O1638)*10+1,IF(AND($F1637/INDEX($F$64:$F1638,MATCH(MAX(Q$64:Q1637),Q$64:Q1637,0)-1)&gt;(1+$O$2),MAX(O$64:O1638)&gt;MAX(P$64:P1637)),MAX(Q$64:Q1637)+1,""))),"")</f>
        <v/>
      </c>
    </row>
    <row r="1639" spans="1:17" x14ac:dyDescent="0.2">
      <c r="A1639" s="13">
        <f>HLOOKUP($E$2,历史数据!$V$3:$AE$5000,ROW(A1637),)</f>
        <v>1086835</v>
      </c>
      <c r="B1639" s="41">
        <v>38924</v>
      </c>
      <c r="C1639" s="100">
        <f>IFERROR(IF(A1639&lt;&gt;0,MAX($C$4:C1638)+1,""),"")</f>
        <v>1623</v>
      </c>
      <c r="D1639" s="100"/>
      <c r="E1639" s="99">
        <f t="shared" si="161"/>
        <v>38982</v>
      </c>
      <c r="F1639" s="101">
        <f>IFERROR(VLOOKUP(E1639,历史数据!AH:AJ,3,),"")</f>
        <v>7.6106813844866403</v>
      </c>
      <c r="G1639" s="101">
        <f t="shared" si="157"/>
        <v>8.8786938822786716</v>
      </c>
      <c r="H1639" s="105">
        <f t="shared" si="158"/>
        <v>-9.5314905784871229E-4</v>
      </c>
      <c r="I1639" s="101">
        <f>IFERROR(VLOOKUP(E1639,历史数据!AH:AJ,2,),"")</f>
        <v>7.9625450786324201</v>
      </c>
      <c r="J1639" s="104">
        <f t="shared" si="159"/>
        <v>0</v>
      </c>
      <c r="K1639" s="104" t="str">
        <f>IFERROR(IF(AND(J1638=$H$2*1,MAX(K$64:K1638)=MAX(L$64:L1638)),MAX(K$64:K1638)+1,""),"")</f>
        <v/>
      </c>
      <c r="L1639" s="104" t="str">
        <f>IFERROR(IF(AND($F1638/INDEX($F$64:$F1639,MATCH(MAX(M$64:M1639),M$64:M1639,0)-1)&lt;(1-$P$2),MAX(K$64:K1639)&gt;MAX(L$64:L1638)),MAX(K$64:K1639),""),"")</f>
        <v/>
      </c>
      <c r="M1639" s="104" t="str">
        <f>IFERROR(IF(E1639="","",IF(K1639&lt;&gt;"",MAX(M$64:M1638)+1,IF(AND($F1638/INDEX($F$64:$F1639,MATCH(MAX(M$64:M1638),M$64:M1638,0)-1)&gt;(1+$O$2),MAX(K$64:K1639)&gt;MAX(L$64:L1638)),MAX(M$64:M1638)+1,""))),"")</f>
        <v/>
      </c>
      <c r="N1639" s="91">
        <f t="shared" si="160"/>
        <v>0</v>
      </c>
      <c r="O1639" s="91" t="str">
        <f>IFERROR(IF(AND(N1638=$H$2*1,MAX(O$64:O1638)=MAX(P$64:P1638)),MAX(O$64:O1638)+1,""),"")</f>
        <v/>
      </c>
      <c r="P1639" s="91" t="str">
        <f>IFERROR(IF(MOD(MAX(Q$64:Q1639),10*MAX(O$64:O1639))&lt;=2,IF(AND(F1638/INDEX($F$64:$F1639,MATCH(MAX(O$64:O1639),O$64:O1639,0)-1)&lt;(1-$P$2),MAX(O$64:O1639)&gt;MAX(P$64:P1638)),MAX(O$64:O1639),""),IF(AND($F1638/INDEX($F$64:$F1639,MATCH(MAX(Q$64:Q1639),Q$64:Q1639,0)-1)&lt;(1-$P$2),MAX(O$64:O1639)&gt;MAX(P$64:P1638)),MAX(O$64:O1639),"")),"")</f>
        <v/>
      </c>
      <c r="Q1639" s="91" t="str">
        <f>IFERROR(IF(E1639="","",IF(O1639&lt;&gt;"",MAX(O$64:O1639)*10+1,IF(AND($F1638/INDEX($F$64:$F1639,MATCH(MAX(Q$64:Q1638),Q$64:Q1638,0)-1)&gt;(1+$O$2),MAX(O$64:O1639)&gt;MAX(P$64:P1638)),MAX(Q$64:Q1638)+1,""))),"")</f>
        <v/>
      </c>
    </row>
    <row r="1640" spans="1:17" x14ac:dyDescent="0.2">
      <c r="A1640" s="13">
        <f>HLOOKUP($E$2,历史数据!$V$3:$AE$5000,ROW(A1638),)</f>
        <v>545310</v>
      </c>
      <c r="B1640" s="41">
        <v>38925</v>
      </c>
      <c r="C1640" s="100">
        <f>IFERROR(IF(A1640&lt;&gt;0,MAX($C$4:C1639)+1,""),"")</f>
        <v>1624</v>
      </c>
      <c r="D1640" s="100"/>
      <c r="E1640" s="99">
        <f t="shared" si="161"/>
        <v>38985</v>
      </c>
      <c r="F1640" s="101">
        <f>IFERROR(VLOOKUP(E1640,历史数据!AH:AJ,3,),"")</f>
        <v>7.5846174071424999</v>
      </c>
      <c r="G1640" s="101">
        <f t="shared" si="157"/>
        <v>8.8645758945505992</v>
      </c>
      <c r="H1640" s="105">
        <f t="shared" si="158"/>
        <v>-1.5900973628847348E-3</v>
      </c>
      <c r="I1640" s="101">
        <f>IFERROR(VLOOKUP(E1640,历史数据!AH:AJ,2,),"")</f>
        <v>7.5455214411263096</v>
      </c>
      <c r="J1640" s="104">
        <f t="shared" si="159"/>
        <v>0</v>
      </c>
      <c r="K1640" s="104" t="str">
        <f>IFERROR(IF(AND(J1639=$H$2*1,MAX(K$64:K1639)=MAX(L$64:L1639)),MAX(K$64:K1639)+1,""),"")</f>
        <v/>
      </c>
      <c r="L1640" s="104" t="str">
        <f>IFERROR(IF(AND($F1639/INDEX($F$64:$F1640,MATCH(MAX(M$64:M1640),M$64:M1640,0)-1)&lt;(1-$P$2),MAX(K$64:K1640)&gt;MAX(L$64:L1639)),MAX(K$64:K1640),""),"")</f>
        <v/>
      </c>
      <c r="M1640" s="104" t="str">
        <f>IFERROR(IF(E1640="","",IF(K1640&lt;&gt;"",MAX(M$64:M1639)+1,IF(AND($F1639/INDEX($F$64:$F1640,MATCH(MAX(M$64:M1639),M$64:M1639,0)-1)&gt;(1+$O$2),MAX(K$64:K1640)&gt;MAX(L$64:L1639)),MAX(M$64:M1639)+1,""))),"")</f>
        <v/>
      </c>
      <c r="N1640" s="91">
        <f t="shared" si="160"/>
        <v>0</v>
      </c>
      <c r="O1640" s="91" t="str">
        <f>IFERROR(IF(AND(N1639=$H$2*1,MAX(O$64:O1639)=MAX(P$64:P1639)),MAX(O$64:O1639)+1,""),"")</f>
        <v/>
      </c>
      <c r="P1640" s="91" t="str">
        <f>IFERROR(IF(MOD(MAX(Q$64:Q1640),10*MAX(O$64:O1640))&lt;=2,IF(AND(F1639/INDEX($F$64:$F1640,MATCH(MAX(O$64:O1640),O$64:O1640,0)-1)&lt;(1-$P$2),MAX(O$64:O1640)&gt;MAX(P$64:P1639)),MAX(O$64:O1640),""),IF(AND($F1639/INDEX($F$64:$F1640,MATCH(MAX(Q$64:Q1640),Q$64:Q1640,0)-1)&lt;(1-$P$2),MAX(O$64:O1640)&gt;MAX(P$64:P1639)),MAX(O$64:O1640),"")),"")</f>
        <v/>
      </c>
      <c r="Q1640" s="91" t="str">
        <f>IFERROR(IF(E1640="","",IF(O1640&lt;&gt;"",MAX(O$64:O1640)*10+1,IF(AND($F1639/INDEX($F$64:$F1640,MATCH(MAX(Q$64:Q1639),Q$64:Q1639,0)-1)&gt;(1+$O$2),MAX(O$64:O1640)&gt;MAX(P$64:P1639)),MAX(Q$64:Q1639)+1,""))),"")</f>
        <v/>
      </c>
    </row>
    <row r="1641" spans="1:17" x14ac:dyDescent="0.2">
      <c r="A1641" s="13">
        <f>HLOOKUP($E$2,历史数据!$V$3:$AE$5000,ROW(A1639),)</f>
        <v>479555</v>
      </c>
      <c r="B1641" s="41">
        <v>38926</v>
      </c>
      <c r="C1641" s="100">
        <f>IFERROR(IF(A1641&lt;&gt;0,MAX($C$4:C1640)+1,""),"")</f>
        <v>1625</v>
      </c>
      <c r="D1641" s="100"/>
      <c r="E1641" s="99">
        <f t="shared" si="161"/>
        <v>38986</v>
      </c>
      <c r="F1641" s="101">
        <f>IFERROR(VLOOKUP(E1641,历史数据!AH:AJ,3,),"")</f>
        <v>7.6497773505028297</v>
      </c>
      <c r="G1641" s="101">
        <f t="shared" si="157"/>
        <v>8.8574083007809641</v>
      </c>
      <c r="H1641" s="105">
        <f t="shared" si="158"/>
        <v>-8.0856589812050572E-4</v>
      </c>
      <c r="I1641" s="101">
        <f>IFERROR(VLOOKUP(E1641,历史数据!AH:AJ,2,),"")</f>
        <v>7.5846174071424999</v>
      </c>
      <c r="J1641" s="104">
        <f t="shared" si="159"/>
        <v>0</v>
      </c>
      <c r="K1641" s="104" t="str">
        <f>IFERROR(IF(AND(J1640=$H$2*1,MAX(K$64:K1640)=MAX(L$64:L1640)),MAX(K$64:K1640)+1,""),"")</f>
        <v/>
      </c>
      <c r="L1641" s="104" t="str">
        <f>IFERROR(IF(AND($F1640/INDEX($F$64:$F1641,MATCH(MAX(M$64:M1641),M$64:M1641,0)-1)&lt;(1-$P$2),MAX(K$64:K1641)&gt;MAX(L$64:L1640)),MAX(K$64:K1641),""),"")</f>
        <v/>
      </c>
      <c r="M1641" s="104" t="str">
        <f>IFERROR(IF(E1641="","",IF(K1641&lt;&gt;"",MAX(M$64:M1640)+1,IF(AND($F1640/INDEX($F$64:$F1641,MATCH(MAX(M$64:M1640),M$64:M1640,0)-1)&gt;(1+$O$2),MAX(K$64:K1641)&gt;MAX(L$64:L1640)),MAX(M$64:M1640)+1,""))),"")</f>
        <v/>
      </c>
      <c r="N1641" s="91">
        <f t="shared" si="160"/>
        <v>0</v>
      </c>
      <c r="O1641" s="91" t="str">
        <f>IFERROR(IF(AND(N1640=$H$2*1,MAX(O$64:O1640)=MAX(P$64:P1640)),MAX(O$64:O1640)+1,""),"")</f>
        <v/>
      </c>
      <c r="P1641" s="91" t="str">
        <f>IFERROR(IF(MOD(MAX(Q$64:Q1641),10*MAX(O$64:O1641))&lt;=2,IF(AND(F1640/INDEX($F$64:$F1641,MATCH(MAX(O$64:O1641),O$64:O1641,0)-1)&lt;(1-$P$2),MAX(O$64:O1641)&gt;MAX(P$64:P1640)),MAX(O$64:O1641),""),IF(AND($F1640/INDEX($F$64:$F1641,MATCH(MAX(Q$64:Q1641),Q$64:Q1641,0)-1)&lt;(1-$P$2),MAX(O$64:O1641)&gt;MAX(P$64:P1640)),MAX(O$64:O1641),"")),"")</f>
        <v/>
      </c>
      <c r="Q1641" s="91" t="str">
        <f>IFERROR(IF(E1641="","",IF(O1641&lt;&gt;"",MAX(O$64:O1641)*10+1,IF(AND($F1640/INDEX($F$64:$F1641,MATCH(MAX(Q$64:Q1640),Q$64:Q1640,0)-1)&gt;(1+$O$2),MAX(O$64:O1641)&gt;MAX(P$64:P1640)),MAX(Q$64:Q1640)+1,""))),"")</f>
        <v/>
      </c>
    </row>
    <row r="1642" spans="1:17" x14ac:dyDescent="0.2">
      <c r="A1642" s="13">
        <f>HLOOKUP($E$2,历史数据!$V$3:$AE$5000,ROW(A1640),)</f>
        <v>456272</v>
      </c>
      <c r="B1642" s="41">
        <v>38929</v>
      </c>
      <c r="C1642" s="100">
        <f>IFERROR(IF(A1642&lt;&gt;0,MAX($C$4:C1641)+1,""),"")</f>
        <v>1626</v>
      </c>
      <c r="D1642" s="100"/>
      <c r="E1642" s="99">
        <f t="shared" si="161"/>
        <v>38987</v>
      </c>
      <c r="F1642" s="101">
        <f>IFERROR(VLOOKUP(E1642,历史数据!AH:AJ,3,),"")</f>
        <v>8.0016410446486201</v>
      </c>
      <c r="G1642" s="101">
        <f t="shared" si="157"/>
        <v>8.8615350971937854</v>
      </c>
      <c r="H1642" s="105">
        <f t="shared" si="158"/>
        <v>4.659146640511036E-4</v>
      </c>
      <c r="I1642" s="101">
        <f>IFERROR(VLOOKUP(E1642,历史数据!AH:AJ,2,),"")</f>
        <v>7.6497773505028297</v>
      </c>
      <c r="J1642" s="104">
        <f t="shared" si="159"/>
        <v>0</v>
      </c>
      <c r="K1642" s="104" t="str">
        <f>IFERROR(IF(AND(J1641=$H$2*1,MAX(K$64:K1641)=MAX(L$64:L1641)),MAX(K$64:K1641)+1,""),"")</f>
        <v/>
      </c>
      <c r="L1642" s="104" t="str">
        <f>IFERROR(IF(AND($F1641/INDEX($F$64:$F1642,MATCH(MAX(M$64:M1642),M$64:M1642,0)-1)&lt;(1-$P$2),MAX(K$64:K1642)&gt;MAX(L$64:L1641)),MAX(K$64:K1642),""),"")</f>
        <v/>
      </c>
      <c r="M1642" s="104" t="str">
        <f>IFERROR(IF(E1642="","",IF(K1642&lt;&gt;"",MAX(M$64:M1641)+1,IF(AND($F1641/INDEX($F$64:$F1642,MATCH(MAX(M$64:M1641),M$64:M1641,0)-1)&gt;(1+$O$2),MAX(K$64:K1642)&gt;MAX(L$64:L1641)),MAX(M$64:M1641)+1,""))),"")</f>
        <v/>
      </c>
      <c r="N1642" s="91">
        <f t="shared" si="160"/>
        <v>0</v>
      </c>
      <c r="O1642" s="91" t="str">
        <f>IFERROR(IF(AND(N1641=$H$2*1,MAX(O$64:O1641)=MAX(P$64:P1641)),MAX(O$64:O1641)+1,""),"")</f>
        <v/>
      </c>
      <c r="P1642" s="91" t="str">
        <f>IFERROR(IF(MOD(MAX(Q$64:Q1642),10*MAX(O$64:O1642))&lt;=2,IF(AND(F1641/INDEX($F$64:$F1642,MATCH(MAX(O$64:O1642),O$64:O1642,0)-1)&lt;(1-$P$2),MAX(O$64:O1642)&gt;MAX(P$64:P1641)),MAX(O$64:O1642),""),IF(AND($F1641/INDEX($F$64:$F1642,MATCH(MAX(Q$64:Q1642),Q$64:Q1642,0)-1)&lt;(1-$P$2),MAX(O$64:O1642)&gt;MAX(P$64:P1641)),MAX(O$64:O1642),"")),"")</f>
        <v/>
      </c>
      <c r="Q1642" s="91" t="str">
        <f>IFERROR(IF(E1642="","",IF(O1642&lt;&gt;"",MAX(O$64:O1642)*10+1,IF(AND($F1641/INDEX($F$64:$F1642,MATCH(MAX(Q$64:Q1641),Q$64:Q1641,0)-1)&gt;(1+$O$2),MAX(O$64:O1642)&gt;MAX(P$64:P1641)),MAX(Q$64:Q1641)+1,""))),"")</f>
        <v/>
      </c>
    </row>
    <row r="1643" spans="1:17" x14ac:dyDescent="0.2">
      <c r="A1643" s="13">
        <f>HLOOKUP($E$2,历史数据!$V$3:$AE$5000,ROW(A1641),)</f>
        <v>506410</v>
      </c>
      <c r="B1643" s="41">
        <v>38930</v>
      </c>
      <c r="C1643" s="100">
        <f>IFERROR(IF(A1643&lt;&gt;0,MAX($C$4:C1642)+1,""),"")</f>
        <v>1627</v>
      </c>
      <c r="D1643" s="100"/>
      <c r="E1643" s="99">
        <f t="shared" si="161"/>
        <v>38988</v>
      </c>
      <c r="F1643" s="101">
        <f>IFERROR(VLOOKUP(E1643,历史数据!AH:AJ,3,),"")</f>
        <v>7.8191932032396902</v>
      </c>
      <c r="G1643" s="101">
        <f t="shared" si="157"/>
        <v>8.8626210962497929</v>
      </c>
      <c r="H1643" s="105">
        <f t="shared" si="158"/>
        <v>1.2255202333411042E-4</v>
      </c>
      <c r="I1643" s="101">
        <f>IFERROR(VLOOKUP(E1643,历史数据!AH:AJ,2,),"")</f>
        <v>8.0016410446486201</v>
      </c>
      <c r="J1643" s="104">
        <f t="shared" si="159"/>
        <v>0</v>
      </c>
      <c r="K1643" s="104" t="str">
        <f>IFERROR(IF(AND(J1642=$H$2*1,MAX(K$64:K1642)=MAX(L$64:L1642)),MAX(K$64:K1642)+1,""),"")</f>
        <v/>
      </c>
      <c r="L1643" s="104" t="str">
        <f>IFERROR(IF(AND($F1642/INDEX($F$64:$F1643,MATCH(MAX(M$64:M1643),M$64:M1643,0)-1)&lt;(1-$P$2),MAX(K$64:K1643)&gt;MAX(L$64:L1642)),MAX(K$64:K1643),""),"")</f>
        <v/>
      </c>
      <c r="M1643" s="104" t="str">
        <f>IFERROR(IF(E1643="","",IF(K1643&lt;&gt;"",MAX(M$64:M1642)+1,IF(AND($F1642/INDEX($F$64:$F1643,MATCH(MAX(M$64:M1642),M$64:M1642,0)-1)&gt;(1+$O$2),MAX(K$64:K1643)&gt;MAX(L$64:L1642)),MAX(M$64:M1642)+1,""))),"")</f>
        <v/>
      </c>
      <c r="N1643" s="91">
        <f t="shared" si="160"/>
        <v>0</v>
      </c>
      <c r="O1643" s="91" t="str">
        <f>IFERROR(IF(AND(N1642=$H$2*1,MAX(O$64:O1642)=MAX(P$64:P1642)),MAX(O$64:O1642)+1,""),"")</f>
        <v/>
      </c>
      <c r="P1643" s="91" t="str">
        <f>IFERROR(IF(MOD(MAX(Q$64:Q1643),10*MAX(O$64:O1643))&lt;=2,IF(AND(F1642/INDEX($F$64:$F1643,MATCH(MAX(O$64:O1643),O$64:O1643,0)-1)&lt;(1-$P$2),MAX(O$64:O1643)&gt;MAX(P$64:P1642)),MAX(O$64:O1643),""),IF(AND($F1642/INDEX($F$64:$F1643,MATCH(MAX(Q$64:Q1643),Q$64:Q1643,0)-1)&lt;(1-$P$2),MAX(O$64:O1643)&gt;MAX(P$64:P1642)),MAX(O$64:O1643),"")),"")</f>
        <v/>
      </c>
      <c r="Q1643" s="91" t="str">
        <f>IFERROR(IF(E1643="","",IF(O1643&lt;&gt;"",MAX(O$64:O1643)*10+1,IF(AND($F1642/INDEX($F$64:$F1643,MATCH(MAX(Q$64:Q1642),Q$64:Q1642,0)-1)&gt;(1+$O$2),MAX(O$64:O1643)&gt;MAX(P$64:P1642)),MAX(Q$64:Q1642)+1,""))),"")</f>
        <v/>
      </c>
    </row>
    <row r="1644" spans="1:17" x14ac:dyDescent="0.2">
      <c r="A1644" s="13">
        <f>HLOOKUP($E$2,历史数据!$V$3:$AE$5000,ROW(A1642),)</f>
        <v>393910</v>
      </c>
      <c r="B1644" s="41">
        <v>38931</v>
      </c>
      <c r="C1644" s="100">
        <f>IFERROR(IF(A1644&lt;&gt;0,MAX($C$4:C1643)+1,""),"")</f>
        <v>1628</v>
      </c>
      <c r="D1644" s="100"/>
      <c r="E1644" s="99">
        <f t="shared" si="161"/>
        <v>38989</v>
      </c>
      <c r="F1644" s="101">
        <f>IFERROR(VLOOKUP(E1644,历史数据!AH:AJ,3,),"")</f>
        <v>7.8973851352720903</v>
      </c>
      <c r="G1644" s="101">
        <f t="shared" si="157"/>
        <v>8.8639242951169965</v>
      </c>
      <c r="H1644" s="105">
        <f t="shared" si="158"/>
        <v>1.4704440741075686E-4</v>
      </c>
      <c r="I1644" s="101">
        <f>IFERROR(VLOOKUP(E1644,历史数据!AH:AJ,2,),"")</f>
        <v>7.8191932032396902</v>
      </c>
      <c r="J1644" s="104">
        <f t="shared" si="159"/>
        <v>0</v>
      </c>
      <c r="K1644" s="104" t="str">
        <f>IFERROR(IF(AND(J1643=$H$2*1,MAX(K$64:K1643)=MAX(L$64:L1643)),MAX(K$64:K1643)+1,""),"")</f>
        <v/>
      </c>
      <c r="L1644" s="104" t="str">
        <f>IFERROR(IF(AND($F1643/INDEX($F$64:$F1644,MATCH(MAX(M$64:M1644),M$64:M1644,0)-1)&lt;(1-$P$2),MAX(K$64:K1644)&gt;MAX(L$64:L1643)),MAX(K$64:K1644),""),"")</f>
        <v/>
      </c>
      <c r="M1644" s="104" t="str">
        <f>IFERROR(IF(E1644="","",IF(K1644&lt;&gt;"",MAX(M$64:M1643)+1,IF(AND($F1643/INDEX($F$64:$F1644,MATCH(MAX(M$64:M1643),M$64:M1643,0)-1)&gt;(1+$O$2),MAX(K$64:K1644)&gt;MAX(L$64:L1643)),MAX(M$64:M1643)+1,""))),"")</f>
        <v/>
      </c>
      <c r="N1644" s="91">
        <f t="shared" si="160"/>
        <v>0</v>
      </c>
      <c r="O1644" s="91" t="str">
        <f>IFERROR(IF(AND(N1643=$H$2*1,MAX(O$64:O1643)=MAX(P$64:P1643)),MAX(O$64:O1643)+1,""),"")</f>
        <v/>
      </c>
      <c r="P1644" s="91" t="str">
        <f>IFERROR(IF(MOD(MAX(Q$64:Q1644),10*MAX(O$64:O1644))&lt;=2,IF(AND(F1643/INDEX($F$64:$F1644,MATCH(MAX(O$64:O1644),O$64:O1644,0)-1)&lt;(1-$P$2),MAX(O$64:O1644)&gt;MAX(P$64:P1643)),MAX(O$64:O1644),""),IF(AND($F1643/INDEX($F$64:$F1644,MATCH(MAX(Q$64:Q1644),Q$64:Q1644,0)-1)&lt;(1-$P$2),MAX(O$64:O1644)&gt;MAX(P$64:P1643)),MAX(O$64:O1644),"")),"")</f>
        <v/>
      </c>
      <c r="Q1644" s="91" t="str">
        <f>IFERROR(IF(E1644="","",IF(O1644&lt;&gt;"",MAX(O$64:O1644)*10+1,IF(AND($F1643/INDEX($F$64:$F1644,MATCH(MAX(Q$64:Q1643),Q$64:Q1643,0)-1)&gt;(1+$O$2),MAX(O$64:O1644)&gt;MAX(P$64:P1643)),MAX(Q$64:Q1643)+1,""))),"")</f>
        <v/>
      </c>
    </row>
    <row r="1645" spans="1:17" x14ac:dyDescent="0.2">
      <c r="A1645" s="13">
        <f>HLOOKUP($E$2,历史数据!$V$3:$AE$5000,ROW(A1643),)</f>
        <v>138960</v>
      </c>
      <c r="B1645" s="41">
        <v>38932</v>
      </c>
      <c r="C1645" s="100">
        <f>IFERROR(IF(A1645&lt;&gt;0,MAX($C$4:C1644)+1,""),"")</f>
        <v>1629</v>
      </c>
      <c r="D1645" s="100"/>
      <c r="E1645" s="99">
        <f t="shared" si="161"/>
        <v>38999</v>
      </c>
      <c r="F1645" s="101">
        <f>IFERROR(VLOOKUP(E1645,历史数据!AH:AJ,3,),"")</f>
        <v>7.9104171239441596</v>
      </c>
      <c r="G1645" s="101">
        <f t="shared" si="157"/>
        <v>8.8600146985153767</v>
      </c>
      <c r="H1645" s="105">
        <f t="shared" si="158"/>
        <v>-4.4106836559665297E-4</v>
      </c>
      <c r="I1645" s="101">
        <f>IFERROR(VLOOKUP(E1645,历史数据!AH:AJ,2,),"")</f>
        <v>7.7931292258955596</v>
      </c>
      <c r="J1645" s="104">
        <f t="shared" si="159"/>
        <v>0</v>
      </c>
      <c r="K1645" s="104" t="str">
        <f>IFERROR(IF(AND(J1644=$H$2*1,MAX(K$64:K1644)=MAX(L$64:L1644)),MAX(K$64:K1644)+1,""),"")</f>
        <v/>
      </c>
      <c r="L1645" s="104" t="str">
        <f>IFERROR(IF(AND($F1644/INDEX($F$64:$F1645,MATCH(MAX(M$64:M1645),M$64:M1645,0)-1)&lt;(1-$P$2),MAX(K$64:K1645)&gt;MAX(L$64:L1644)),MAX(K$64:K1645),""),"")</f>
        <v/>
      </c>
      <c r="M1645" s="104" t="str">
        <f>IFERROR(IF(E1645="","",IF(K1645&lt;&gt;"",MAX(M$64:M1644)+1,IF(AND($F1644/INDEX($F$64:$F1645,MATCH(MAX(M$64:M1644),M$64:M1644,0)-1)&gt;(1+$O$2),MAX(K$64:K1645)&gt;MAX(L$64:L1644)),MAX(M$64:M1644)+1,""))),"")</f>
        <v/>
      </c>
      <c r="N1645" s="91">
        <f t="shared" si="160"/>
        <v>0</v>
      </c>
      <c r="O1645" s="91" t="str">
        <f>IFERROR(IF(AND(N1644=$H$2*1,MAX(O$64:O1644)=MAX(P$64:P1644)),MAX(O$64:O1644)+1,""),"")</f>
        <v/>
      </c>
      <c r="P1645" s="91" t="str">
        <f>IFERROR(IF(MOD(MAX(Q$64:Q1645),10*MAX(O$64:O1645))&lt;=2,IF(AND(F1644/INDEX($F$64:$F1645,MATCH(MAX(O$64:O1645),O$64:O1645,0)-1)&lt;(1-$P$2),MAX(O$64:O1645)&gt;MAX(P$64:P1644)),MAX(O$64:O1645),""),IF(AND($F1644/INDEX($F$64:$F1645,MATCH(MAX(Q$64:Q1645),Q$64:Q1645,0)-1)&lt;(1-$P$2),MAX(O$64:O1645)&gt;MAX(P$64:P1644)),MAX(O$64:O1645),"")),"")</f>
        <v/>
      </c>
      <c r="Q1645" s="91" t="str">
        <f>IFERROR(IF(E1645="","",IF(O1645&lt;&gt;"",MAX(O$64:O1645)*10+1,IF(AND($F1644/INDEX($F$64:$F1645,MATCH(MAX(Q$64:Q1644),Q$64:Q1644,0)-1)&gt;(1+$O$2),MAX(O$64:O1645)&gt;MAX(P$64:P1644)),MAX(Q$64:Q1644)+1,""))),"")</f>
        <v/>
      </c>
    </row>
    <row r="1646" spans="1:17" x14ac:dyDescent="0.2">
      <c r="A1646" s="13">
        <f>HLOOKUP($E$2,历史数据!$V$3:$AE$5000,ROW(A1644),)</f>
        <v>0</v>
      </c>
      <c r="B1646" s="41">
        <v>38933</v>
      </c>
      <c r="C1646" s="100" t="str">
        <f>IFERROR(IF(A1646&lt;&gt;0,MAX($C$4:C1645)+1,""),"")</f>
        <v/>
      </c>
      <c r="D1646" s="100"/>
      <c r="E1646" s="99">
        <f t="shared" si="161"/>
        <v>39000</v>
      </c>
      <c r="F1646" s="101">
        <f>IFERROR(VLOOKUP(E1646,历史数据!AH:AJ,3,),"")</f>
        <v>8.06680098800895</v>
      </c>
      <c r="G1646" s="101">
        <f t="shared" si="157"/>
        <v>8.8519783055009391</v>
      </c>
      <c r="H1646" s="105">
        <f t="shared" si="158"/>
        <v>-9.0704059619495236E-4</v>
      </c>
      <c r="I1646" s="101">
        <f>IFERROR(VLOOKUP(E1646,历史数据!AH:AJ,2,),"")</f>
        <v>7.9104171239441596</v>
      </c>
      <c r="J1646" s="104">
        <f t="shared" si="159"/>
        <v>0</v>
      </c>
      <c r="K1646" s="104" t="str">
        <f>IFERROR(IF(AND(J1645=$H$2*1,MAX(K$64:K1645)=MAX(L$64:L1645)),MAX(K$64:K1645)+1,""),"")</f>
        <v/>
      </c>
      <c r="L1646" s="104" t="str">
        <f>IFERROR(IF(AND($F1645/INDEX($F$64:$F1646,MATCH(MAX(M$64:M1646),M$64:M1646,0)-1)&lt;(1-$P$2),MAX(K$64:K1646)&gt;MAX(L$64:L1645)),MAX(K$64:K1646),""),"")</f>
        <v/>
      </c>
      <c r="M1646" s="104" t="str">
        <f>IFERROR(IF(E1646="","",IF(K1646&lt;&gt;"",MAX(M$64:M1645)+1,IF(AND($F1645/INDEX($F$64:$F1646,MATCH(MAX(M$64:M1645),M$64:M1645,0)-1)&gt;(1+$O$2),MAX(K$64:K1646)&gt;MAX(L$64:L1645)),MAX(M$64:M1645)+1,""))),"")</f>
        <v/>
      </c>
      <c r="N1646" s="91">
        <f t="shared" si="160"/>
        <v>0</v>
      </c>
      <c r="O1646" s="91" t="str">
        <f>IFERROR(IF(AND(N1645=$H$2*1,MAX(O$64:O1645)=MAX(P$64:P1645)),MAX(O$64:O1645)+1,""),"")</f>
        <v/>
      </c>
      <c r="P1646" s="91" t="str">
        <f>IFERROR(IF(MOD(MAX(Q$64:Q1646),10*MAX(O$64:O1646))&lt;=2,IF(AND(F1645/INDEX($F$64:$F1646,MATCH(MAX(O$64:O1646),O$64:O1646,0)-1)&lt;(1-$P$2),MAX(O$64:O1646)&gt;MAX(P$64:P1645)),MAX(O$64:O1646),""),IF(AND($F1645/INDEX($F$64:$F1646,MATCH(MAX(Q$64:Q1646),Q$64:Q1646,0)-1)&lt;(1-$P$2),MAX(O$64:O1646)&gt;MAX(P$64:P1645)),MAX(O$64:O1646),"")),"")</f>
        <v/>
      </c>
      <c r="Q1646" s="91" t="str">
        <f>IFERROR(IF(E1646="","",IF(O1646&lt;&gt;"",MAX(O$64:O1646)*10+1,IF(AND($F1645/INDEX($F$64:$F1646,MATCH(MAX(Q$64:Q1645),Q$64:Q1645,0)-1)&gt;(1+$O$2),MAX(O$64:O1646)&gt;MAX(P$64:P1645)),MAX(Q$64:Q1645)+1,""))),"")</f>
        <v/>
      </c>
    </row>
    <row r="1647" spans="1:17" x14ac:dyDescent="0.2">
      <c r="A1647" s="13">
        <f>HLOOKUP($E$2,历史数据!$V$3:$AE$5000,ROW(A1645),)</f>
        <v>0</v>
      </c>
      <c r="B1647" s="41">
        <v>38936</v>
      </c>
      <c r="C1647" s="100" t="str">
        <f>IFERROR(IF(A1647&lt;&gt;0,MAX($C$4:C1646)+1,""),"")</f>
        <v/>
      </c>
      <c r="D1647" s="100"/>
      <c r="E1647" s="99">
        <f t="shared" si="161"/>
        <v>39001</v>
      </c>
      <c r="F1647" s="101">
        <f>IFERROR(VLOOKUP(E1647,历史数据!AH:AJ,3,),"")</f>
        <v>8.0798329766810202</v>
      </c>
      <c r="G1647" s="101">
        <f t="shared" si="157"/>
        <v>8.8467655100321085</v>
      </c>
      <c r="H1647" s="105">
        <f t="shared" si="158"/>
        <v>-5.888847994115487E-4</v>
      </c>
      <c r="I1647" s="101">
        <f>IFERROR(VLOOKUP(E1647,历史数据!AH:AJ,2,),"")</f>
        <v>8.10589695402515</v>
      </c>
      <c r="J1647" s="104">
        <f t="shared" si="159"/>
        <v>0</v>
      </c>
      <c r="K1647" s="104" t="str">
        <f>IFERROR(IF(AND(J1646=$H$2*1,MAX(K$64:K1646)=MAX(L$64:L1646)),MAX(K$64:K1646)+1,""),"")</f>
        <v/>
      </c>
      <c r="L1647" s="104" t="str">
        <f>IFERROR(IF(AND($F1646/INDEX($F$64:$F1647,MATCH(MAX(M$64:M1647),M$64:M1647,0)-1)&lt;(1-$P$2),MAX(K$64:K1647)&gt;MAX(L$64:L1646)),MAX(K$64:K1647),""),"")</f>
        <v/>
      </c>
      <c r="M1647" s="104" t="str">
        <f>IFERROR(IF(E1647="","",IF(K1647&lt;&gt;"",MAX(M$64:M1646)+1,IF(AND($F1646/INDEX($F$64:$F1647,MATCH(MAX(M$64:M1646),M$64:M1646,0)-1)&gt;(1+$O$2),MAX(K$64:K1647)&gt;MAX(L$64:L1646)),MAX(M$64:M1646)+1,""))),"")</f>
        <v/>
      </c>
      <c r="N1647" s="91">
        <f t="shared" si="160"/>
        <v>0</v>
      </c>
      <c r="O1647" s="91" t="str">
        <f>IFERROR(IF(AND(N1646=$H$2*1,MAX(O$64:O1646)=MAX(P$64:P1646)),MAX(O$64:O1646)+1,""),"")</f>
        <v/>
      </c>
      <c r="P1647" s="91" t="str">
        <f>IFERROR(IF(MOD(MAX(Q$64:Q1647),10*MAX(O$64:O1647))&lt;=2,IF(AND(F1646/INDEX($F$64:$F1647,MATCH(MAX(O$64:O1647),O$64:O1647,0)-1)&lt;(1-$P$2),MAX(O$64:O1647)&gt;MAX(P$64:P1646)),MAX(O$64:O1647),""),IF(AND($F1646/INDEX($F$64:$F1647,MATCH(MAX(Q$64:Q1647),Q$64:Q1647,0)-1)&lt;(1-$P$2),MAX(O$64:O1647)&gt;MAX(P$64:P1646)),MAX(O$64:O1647),"")),"")</f>
        <v/>
      </c>
      <c r="Q1647" s="91" t="str">
        <f>IFERROR(IF(E1647="","",IF(O1647&lt;&gt;"",MAX(O$64:O1647)*10+1,IF(AND($F1646/INDEX($F$64:$F1647,MATCH(MAX(Q$64:Q1646),Q$64:Q1646,0)-1)&gt;(1+$O$2),MAX(O$64:O1647)&gt;MAX(P$64:P1646)),MAX(Q$64:Q1646)+1,""))),"")</f>
        <v/>
      </c>
    </row>
    <row r="1648" spans="1:17" x14ac:dyDescent="0.2">
      <c r="A1648" s="13">
        <f>HLOOKUP($E$2,历史数据!$V$3:$AE$5000,ROW(A1646),)</f>
        <v>0</v>
      </c>
      <c r="B1648" s="41">
        <v>38937</v>
      </c>
      <c r="C1648" s="100" t="str">
        <f>IFERROR(IF(A1648&lt;&gt;0,MAX($C$4:C1647)+1,""),"")</f>
        <v/>
      </c>
      <c r="D1648" s="100"/>
      <c r="E1648" s="99">
        <f t="shared" si="161"/>
        <v>39002</v>
      </c>
      <c r="F1648" s="101">
        <f>IFERROR(VLOOKUP(E1648,历史数据!AH:AJ,3,),"")</f>
        <v>8.0407370106648202</v>
      </c>
      <c r="G1648" s="101">
        <f t="shared" si="157"/>
        <v>8.8367743187168593</v>
      </c>
      <c r="H1648" s="105">
        <f t="shared" si="158"/>
        <v>-1.1293609290219386E-3</v>
      </c>
      <c r="I1648" s="101">
        <f>IFERROR(VLOOKUP(E1648,历史数据!AH:AJ,2,),"")</f>
        <v>8.0928649653530798</v>
      </c>
      <c r="J1648" s="104">
        <f t="shared" si="159"/>
        <v>0</v>
      </c>
      <c r="K1648" s="104" t="str">
        <f>IFERROR(IF(AND(J1647=$H$2*1,MAX(K$64:K1647)=MAX(L$64:L1647)),MAX(K$64:K1647)+1,""),"")</f>
        <v/>
      </c>
      <c r="L1648" s="104" t="str">
        <f>IFERROR(IF(AND($F1647/INDEX($F$64:$F1648,MATCH(MAX(M$64:M1648),M$64:M1648,0)-1)&lt;(1-$P$2),MAX(K$64:K1648)&gt;MAX(L$64:L1647)),MAX(K$64:K1648),""),"")</f>
        <v/>
      </c>
      <c r="M1648" s="104" t="str">
        <f>IFERROR(IF(E1648="","",IF(K1648&lt;&gt;"",MAX(M$64:M1647)+1,IF(AND($F1647/INDEX($F$64:$F1648,MATCH(MAX(M$64:M1647),M$64:M1647,0)-1)&gt;(1+$O$2),MAX(K$64:K1648)&gt;MAX(L$64:L1647)),MAX(M$64:M1647)+1,""))),"")</f>
        <v/>
      </c>
      <c r="N1648" s="91">
        <f t="shared" si="160"/>
        <v>0</v>
      </c>
      <c r="O1648" s="91" t="str">
        <f>IFERROR(IF(AND(N1647=$H$2*1,MAX(O$64:O1647)=MAX(P$64:P1647)),MAX(O$64:O1647)+1,""),"")</f>
        <v/>
      </c>
      <c r="P1648" s="91" t="str">
        <f>IFERROR(IF(MOD(MAX(Q$64:Q1648),10*MAX(O$64:O1648))&lt;=2,IF(AND(F1647/INDEX($F$64:$F1648,MATCH(MAX(O$64:O1648),O$64:O1648,0)-1)&lt;(1-$P$2),MAX(O$64:O1648)&gt;MAX(P$64:P1647)),MAX(O$64:O1648),""),IF(AND($F1647/INDEX($F$64:$F1648,MATCH(MAX(Q$64:Q1648),Q$64:Q1648,0)-1)&lt;(1-$P$2),MAX(O$64:O1648)&gt;MAX(P$64:P1647)),MAX(O$64:O1648),"")),"")</f>
        <v/>
      </c>
      <c r="Q1648" s="91" t="str">
        <f>IFERROR(IF(E1648="","",IF(O1648&lt;&gt;"",MAX(O$64:O1648)*10+1,IF(AND($F1647/INDEX($F$64:$F1648,MATCH(MAX(Q$64:Q1647),Q$64:Q1647,0)-1)&gt;(1+$O$2),MAX(O$64:O1648)&gt;MAX(P$64:P1647)),MAX(Q$64:Q1647)+1,""))),"")</f>
        <v/>
      </c>
    </row>
    <row r="1649" spans="1:17" x14ac:dyDescent="0.2">
      <c r="A1649" s="13">
        <f>HLOOKUP($E$2,历史数据!$V$3:$AE$5000,ROW(A1647),)</f>
        <v>0</v>
      </c>
      <c r="B1649" s="41">
        <v>38938</v>
      </c>
      <c r="C1649" s="100" t="str">
        <f>IFERROR(IF(A1649&lt;&gt;0,MAX($C$4:C1648)+1,""),"")</f>
        <v/>
      </c>
      <c r="D1649" s="100"/>
      <c r="E1649" s="99">
        <f t="shared" si="161"/>
        <v>39003</v>
      </c>
      <c r="F1649" s="101">
        <f>IFERROR(VLOOKUP(E1649,历史数据!AH:AJ,3,),"")</f>
        <v>8.1189289426972202</v>
      </c>
      <c r="G1649" s="101">
        <f t="shared" si="157"/>
        <v>8.8311271236256328</v>
      </c>
      <c r="H1649" s="105">
        <f t="shared" si="158"/>
        <v>-6.3905616320480974E-4</v>
      </c>
      <c r="I1649" s="101">
        <f>IFERROR(VLOOKUP(E1649,历史数据!AH:AJ,2,),"")</f>
        <v>7.9625450786324201</v>
      </c>
      <c r="J1649" s="104">
        <f t="shared" si="159"/>
        <v>0</v>
      </c>
      <c r="K1649" s="104" t="str">
        <f>IFERROR(IF(AND(J1648=$H$2*1,MAX(K$64:K1648)=MAX(L$64:L1648)),MAX(K$64:K1648)+1,""),"")</f>
        <v/>
      </c>
      <c r="L1649" s="104" t="str">
        <f>IFERROR(IF(AND($F1648/INDEX($F$64:$F1649,MATCH(MAX(M$64:M1649),M$64:M1649,0)-1)&lt;(1-$P$2),MAX(K$64:K1649)&gt;MAX(L$64:L1648)),MAX(K$64:K1649),""),"")</f>
        <v/>
      </c>
      <c r="M1649" s="104" t="str">
        <f>IFERROR(IF(E1649="","",IF(K1649&lt;&gt;"",MAX(M$64:M1648)+1,IF(AND($F1648/INDEX($F$64:$F1649,MATCH(MAX(M$64:M1648),M$64:M1648,0)-1)&gt;(1+$O$2),MAX(K$64:K1649)&gt;MAX(L$64:L1648)),MAX(M$64:M1648)+1,""))),"")</f>
        <v/>
      </c>
      <c r="N1649" s="91">
        <f t="shared" si="160"/>
        <v>0</v>
      </c>
      <c r="O1649" s="91" t="str">
        <f>IFERROR(IF(AND(N1648=$H$2*1,MAX(O$64:O1648)=MAX(P$64:P1648)),MAX(O$64:O1648)+1,""),"")</f>
        <v/>
      </c>
      <c r="P1649" s="91" t="str">
        <f>IFERROR(IF(MOD(MAX(Q$64:Q1649),10*MAX(O$64:O1649))&lt;=2,IF(AND(F1648/INDEX($F$64:$F1649,MATCH(MAX(O$64:O1649),O$64:O1649,0)-1)&lt;(1-$P$2),MAX(O$64:O1649)&gt;MAX(P$64:P1648)),MAX(O$64:O1649),""),IF(AND($F1648/INDEX($F$64:$F1649,MATCH(MAX(Q$64:Q1649),Q$64:Q1649,0)-1)&lt;(1-$P$2),MAX(O$64:O1649)&gt;MAX(P$64:P1648)),MAX(O$64:O1649),"")),"")</f>
        <v/>
      </c>
      <c r="Q1649" s="91" t="str">
        <f>IFERROR(IF(E1649="","",IF(O1649&lt;&gt;"",MAX(O$64:O1649)*10+1,IF(AND($F1648/INDEX($F$64:$F1649,MATCH(MAX(Q$64:Q1648),Q$64:Q1648,0)-1)&gt;(1+$O$2),MAX(O$64:O1649)&gt;MAX(P$64:P1648)),MAX(Q$64:Q1648)+1,""))),"")</f>
        <v/>
      </c>
    </row>
    <row r="1650" spans="1:17" x14ac:dyDescent="0.2">
      <c r="A1650" s="13">
        <f>HLOOKUP($E$2,历史数据!$V$3:$AE$5000,ROW(A1648),)</f>
        <v>0</v>
      </c>
      <c r="B1650" s="41">
        <v>38939</v>
      </c>
      <c r="C1650" s="100" t="str">
        <f>IFERROR(IF(A1650&lt;&gt;0,MAX($C$4:C1649)+1,""),"")</f>
        <v/>
      </c>
      <c r="D1650" s="100"/>
      <c r="E1650" s="99">
        <f t="shared" si="161"/>
        <v>39006</v>
      </c>
      <c r="F1650" s="101">
        <f>IFERROR(VLOOKUP(E1650,历史数据!AH:AJ,3,),"")</f>
        <v>8.1189289426972202</v>
      </c>
      <c r="G1650" s="101">
        <f t="shared" si="157"/>
        <v>8.8222219313663874</v>
      </c>
      <c r="H1650" s="105">
        <f t="shared" si="158"/>
        <v>-1.0083868270247542E-3</v>
      </c>
      <c r="I1650" s="101">
        <f>IFERROR(VLOOKUP(E1650,历史数据!AH:AJ,2,),"")</f>
        <v>8.14499292004135</v>
      </c>
      <c r="J1650" s="104">
        <f t="shared" si="159"/>
        <v>0</v>
      </c>
      <c r="K1650" s="104" t="str">
        <f>IFERROR(IF(AND(J1649=$H$2*1,MAX(K$64:K1649)=MAX(L$64:L1649)),MAX(K$64:K1649)+1,""),"")</f>
        <v/>
      </c>
      <c r="L1650" s="104" t="str">
        <f>IFERROR(IF(AND($F1649/INDEX($F$64:$F1650,MATCH(MAX(M$64:M1650),M$64:M1650,0)-1)&lt;(1-$P$2),MAX(K$64:K1650)&gt;MAX(L$64:L1649)),MAX(K$64:K1650),""),"")</f>
        <v/>
      </c>
      <c r="M1650" s="104" t="str">
        <f>IFERROR(IF(E1650="","",IF(K1650&lt;&gt;"",MAX(M$64:M1649)+1,IF(AND($F1649/INDEX($F$64:$F1650,MATCH(MAX(M$64:M1649),M$64:M1649,0)-1)&gt;(1+$O$2),MAX(K$64:K1650)&gt;MAX(L$64:L1649)),MAX(M$64:M1649)+1,""))),"")</f>
        <v/>
      </c>
      <c r="N1650" s="91">
        <f t="shared" si="160"/>
        <v>0</v>
      </c>
      <c r="O1650" s="91" t="str">
        <f>IFERROR(IF(AND(N1649=$H$2*1,MAX(O$64:O1649)=MAX(P$64:P1649)),MAX(O$64:O1649)+1,""),"")</f>
        <v/>
      </c>
      <c r="P1650" s="91" t="str">
        <f>IFERROR(IF(MOD(MAX(Q$64:Q1650),10*MAX(O$64:O1650))&lt;=2,IF(AND(F1649/INDEX($F$64:$F1650,MATCH(MAX(O$64:O1650),O$64:O1650,0)-1)&lt;(1-$P$2),MAX(O$64:O1650)&gt;MAX(P$64:P1649)),MAX(O$64:O1650),""),IF(AND($F1649/INDEX($F$64:$F1650,MATCH(MAX(Q$64:Q1650),Q$64:Q1650,0)-1)&lt;(1-$P$2),MAX(O$64:O1650)&gt;MAX(P$64:P1649)),MAX(O$64:O1650),"")),"")</f>
        <v/>
      </c>
      <c r="Q1650" s="91" t="str">
        <f>IFERROR(IF(E1650="","",IF(O1650&lt;&gt;"",MAX(O$64:O1650)*10+1,IF(AND($F1649/INDEX($F$64:$F1650,MATCH(MAX(Q$64:Q1649),Q$64:Q1649,0)-1)&gt;(1+$O$2),MAX(O$64:O1650)&gt;MAX(P$64:P1649)),MAX(Q$64:Q1649)+1,""))),"")</f>
        <v/>
      </c>
    </row>
    <row r="1651" spans="1:17" x14ac:dyDescent="0.2">
      <c r="A1651" s="13">
        <f>HLOOKUP($E$2,历史数据!$V$3:$AE$5000,ROW(A1649),)</f>
        <v>0</v>
      </c>
      <c r="B1651" s="41">
        <v>38940</v>
      </c>
      <c r="C1651" s="100" t="str">
        <f>IFERROR(IF(A1651&lt;&gt;0,MAX($C$4:C1650)+1,""),"")</f>
        <v/>
      </c>
      <c r="D1651" s="100"/>
      <c r="E1651" s="99">
        <f t="shared" si="161"/>
        <v>39007</v>
      </c>
      <c r="F1651" s="101">
        <f>IFERROR(VLOOKUP(E1651,历史数据!AH:AJ,3,),"")</f>
        <v>8.1580249087134096</v>
      </c>
      <c r="G1651" s="101">
        <f t="shared" si="157"/>
        <v>8.809407142505524</v>
      </c>
      <c r="H1651" s="105">
        <f t="shared" si="158"/>
        <v>-1.4525579792208365E-3</v>
      </c>
      <c r="I1651" s="101">
        <f>IFERROR(VLOOKUP(E1651,历史数据!AH:AJ,2,),"")</f>
        <v>8.1189289426972202</v>
      </c>
      <c r="J1651" s="104">
        <f t="shared" si="159"/>
        <v>0</v>
      </c>
      <c r="K1651" s="104" t="str">
        <f>IFERROR(IF(AND(J1650=$H$2*1,MAX(K$64:K1650)=MAX(L$64:L1650)),MAX(K$64:K1650)+1,""),"")</f>
        <v/>
      </c>
      <c r="L1651" s="104" t="str">
        <f>IFERROR(IF(AND($F1650/INDEX($F$64:$F1651,MATCH(MAX(M$64:M1651),M$64:M1651,0)-1)&lt;(1-$P$2),MAX(K$64:K1651)&gt;MAX(L$64:L1650)),MAX(K$64:K1651),""),"")</f>
        <v/>
      </c>
      <c r="M1651" s="104" t="str">
        <f>IFERROR(IF(E1651="","",IF(K1651&lt;&gt;"",MAX(M$64:M1650)+1,IF(AND($F1650/INDEX($F$64:$F1651,MATCH(MAX(M$64:M1650),M$64:M1650,0)-1)&gt;(1+$O$2),MAX(K$64:K1651)&gt;MAX(L$64:L1650)),MAX(M$64:M1650)+1,""))),"")</f>
        <v/>
      </c>
      <c r="N1651" s="91">
        <f t="shared" si="160"/>
        <v>0</v>
      </c>
      <c r="O1651" s="91" t="str">
        <f>IFERROR(IF(AND(N1650=$H$2*1,MAX(O$64:O1650)=MAX(P$64:P1650)),MAX(O$64:O1650)+1,""),"")</f>
        <v/>
      </c>
      <c r="P1651" s="91" t="str">
        <f>IFERROR(IF(MOD(MAX(Q$64:Q1651),10*MAX(O$64:O1651))&lt;=2,IF(AND(F1650/INDEX($F$64:$F1651,MATCH(MAX(O$64:O1651),O$64:O1651,0)-1)&lt;(1-$P$2),MAX(O$64:O1651)&gt;MAX(P$64:P1650)),MAX(O$64:O1651),""),IF(AND($F1650/INDEX($F$64:$F1651,MATCH(MAX(Q$64:Q1651),Q$64:Q1651,0)-1)&lt;(1-$P$2),MAX(O$64:O1651)&gt;MAX(P$64:P1650)),MAX(O$64:O1651),"")),"")</f>
        <v/>
      </c>
      <c r="Q1651" s="91" t="str">
        <f>IFERROR(IF(E1651="","",IF(O1651&lt;&gt;"",MAX(O$64:O1651)*10+1,IF(AND($F1650/INDEX($F$64:$F1651,MATCH(MAX(Q$64:Q1650),Q$64:Q1650,0)-1)&gt;(1+$O$2),MAX(O$64:O1651)&gt;MAX(P$64:P1650)),MAX(Q$64:Q1650)+1,""))),"")</f>
        <v/>
      </c>
    </row>
    <row r="1652" spans="1:17" x14ac:dyDescent="0.2">
      <c r="A1652" s="13">
        <f>HLOOKUP($E$2,历史数据!$V$3:$AE$5000,ROW(A1650),)</f>
        <v>0</v>
      </c>
      <c r="B1652" s="41">
        <v>38943</v>
      </c>
      <c r="C1652" s="100" t="str">
        <f>IFERROR(IF(A1652&lt;&gt;0,MAX($C$4:C1651)+1,""),"")</f>
        <v/>
      </c>
      <c r="D1652" s="100"/>
      <c r="E1652" s="99">
        <f t="shared" si="161"/>
        <v>39008</v>
      </c>
      <c r="F1652" s="101">
        <f>IFERROR(VLOOKUP(E1652,历史数据!AH:AJ,3,),"")</f>
        <v>8.0798329766810202</v>
      </c>
      <c r="G1652" s="101">
        <f t="shared" si="157"/>
        <v>8.8007191500574784</v>
      </c>
      <c r="H1652" s="105">
        <f t="shared" si="158"/>
        <v>-9.8621760891559607E-4</v>
      </c>
      <c r="I1652" s="101">
        <f>IFERROR(VLOOKUP(E1652,历史数据!AH:AJ,2,),"")</f>
        <v>8.2492488294178798</v>
      </c>
      <c r="J1652" s="104">
        <f t="shared" si="159"/>
        <v>0</v>
      </c>
      <c r="K1652" s="104" t="str">
        <f>IFERROR(IF(AND(J1651=$H$2*1,MAX(K$64:K1651)=MAX(L$64:L1651)),MAX(K$64:K1651)+1,""),"")</f>
        <v/>
      </c>
      <c r="L1652" s="104" t="str">
        <f>IFERROR(IF(AND($F1651/INDEX($F$64:$F1652,MATCH(MAX(M$64:M1652),M$64:M1652,0)-1)&lt;(1-$P$2),MAX(K$64:K1652)&gt;MAX(L$64:L1651)),MAX(K$64:K1652),""),"")</f>
        <v/>
      </c>
      <c r="M1652" s="104" t="str">
        <f>IFERROR(IF(E1652="","",IF(K1652&lt;&gt;"",MAX(M$64:M1651)+1,IF(AND($F1651/INDEX($F$64:$F1652,MATCH(MAX(M$64:M1651),M$64:M1651,0)-1)&gt;(1+$O$2),MAX(K$64:K1652)&gt;MAX(L$64:L1651)),MAX(M$64:M1651)+1,""))),"")</f>
        <v/>
      </c>
      <c r="N1652" s="91">
        <f t="shared" si="160"/>
        <v>0</v>
      </c>
      <c r="O1652" s="91" t="str">
        <f>IFERROR(IF(AND(N1651=$H$2*1,MAX(O$64:O1651)=MAX(P$64:P1651)),MAX(O$64:O1651)+1,""),"")</f>
        <v/>
      </c>
      <c r="P1652" s="91" t="str">
        <f>IFERROR(IF(MOD(MAX(Q$64:Q1652),10*MAX(O$64:O1652))&lt;=2,IF(AND(F1651/INDEX($F$64:$F1652,MATCH(MAX(O$64:O1652),O$64:O1652,0)-1)&lt;(1-$P$2),MAX(O$64:O1652)&gt;MAX(P$64:P1651)),MAX(O$64:O1652),""),IF(AND($F1651/INDEX($F$64:$F1652,MATCH(MAX(Q$64:Q1652),Q$64:Q1652,0)-1)&lt;(1-$P$2),MAX(O$64:O1652)&gt;MAX(P$64:P1651)),MAX(O$64:O1652),"")),"")</f>
        <v/>
      </c>
      <c r="Q1652" s="91" t="str">
        <f>IFERROR(IF(E1652="","",IF(O1652&lt;&gt;"",MAX(O$64:O1652)*10+1,IF(AND($F1651/INDEX($F$64:$F1652,MATCH(MAX(Q$64:Q1651),Q$64:Q1651,0)-1)&gt;(1+$O$2),MAX(O$64:O1652)&gt;MAX(P$64:P1651)),MAX(Q$64:Q1651)+1,""))),"")</f>
        <v/>
      </c>
    </row>
    <row r="1653" spans="1:17" x14ac:dyDescent="0.2">
      <c r="A1653" s="13">
        <f>HLOOKUP($E$2,历史数据!$V$3:$AE$5000,ROW(A1651),)</f>
        <v>983025</v>
      </c>
      <c r="B1653" s="41">
        <v>38944</v>
      </c>
      <c r="C1653" s="100">
        <f>IFERROR(IF(A1653&lt;&gt;0,MAX($C$4:C1652)+1,""),"")</f>
        <v>1630</v>
      </c>
      <c r="D1653" s="100"/>
      <c r="E1653" s="99">
        <f t="shared" si="161"/>
        <v>39009</v>
      </c>
      <c r="F1653" s="101">
        <f>IFERROR(VLOOKUP(E1653,历史数据!AH:AJ,3,),"")</f>
        <v>7.9755770673044903</v>
      </c>
      <c r="G1653" s="101">
        <f t="shared" si="157"/>
        <v>8.7913795581758283</v>
      </c>
      <c r="H1653" s="105">
        <f t="shared" si="158"/>
        <v>-1.0612305338238981E-3</v>
      </c>
      <c r="I1653" s="101">
        <f>IFERROR(VLOOKUP(E1653,历史数据!AH:AJ,2,),"")</f>
        <v>8.1189289426972202</v>
      </c>
      <c r="J1653" s="104">
        <f t="shared" si="159"/>
        <v>0</v>
      </c>
      <c r="K1653" s="104" t="str">
        <f>IFERROR(IF(AND(J1652=$H$2*1,MAX(K$64:K1652)=MAX(L$64:L1652)),MAX(K$64:K1652)+1,""),"")</f>
        <v/>
      </c>
      <c r="L1653" s="104" t="str">
        <f>IFERROR(IF(AND($F1652/INDEX($F$64:$F1653,MATCH(MAX(M$64:M1653),M$64:M1653,0)-1)&lt;(1-$P$2),MAX(K$64:K1653)&gt;MAX(L$64:L1652)),MAX(K$64:K1653),""),"")</f>
        <v/>
      </c>
      <c r="M1653" s="104" t="str">
        <f>IFERROR(IF(E1653="","",IF(K1653&lt;&gt;"",MAX(M$64:M1652)+1,IF(AND($F1652/INDEX($F$64:$F1653,MATCH(MAX(M$64:M1652),M$64:M1652,0)-1)&gt;(1+$O$2),MAX(K$64:K1653)&gt;MAX(L$64:L1652)),MAX(M$64:M1652)+1,""))),"")</f>
        <v/>
      </c>
      <c r="N1653" s="91">
        <f t="shared" si="160"/>
        <v>0</v>
      </c>
      <c r="O1653" s="91" t="str">
        <f>IFERROR(IF(AND(N1652=$H$2*1,MAX(O$64:O1652)=MAX(P$64:P1652)),MAX(O$64:O1652)+1,""),"")</f>
        <v/>
      </c>
      <c r="P1653" s="91" t="str">
        <f>IFERROR(IF(MOD(MAX(Q$64:Q1653),10*MAX(O$64:O1653))&lt;=2,IF(AND(F1652/INDEX($F$64:$F1653,MATCH(MAX(O$64:O1653),O$64:O1653,0)-1)&lt;(1-$P$2),MAX(O$64:O1653)&gt;MAX(P$64:P1652)),MAX(O$64:O1653),""),IF(AND($F1652/INDEX($F$64:$F1653,MATCH(MAX(Q$64:Q1653),Q$64:Q1653,0)-1)&lt;(1-$P$2),MAX(O$64:O1653)&gt;MAX(P$64:P1652)),MAX(O$64:O1653),"")),"")</f>
        <v/>
      </c>
      <c r="Q1653" s="91" t="str">
        <f>IFERROR(IF(E1653="","",IF(O1653&lt;&gt;"",MAX(O$64:O1653)*10+1,IF(AND($F1652/INDEX($F$64:$F1653,MATCH(MAX(Q$64:Q1652),Q$64:Q1652,0)-1)&gt;(1+$O$2),MAX(O$64:O1653)&gt;MAX(P$64:P1652)),MAX(Q$64:Q1652)+1,""))),"")</f>
        <v/>
      </c>
    </row>
    <row r="1654" spans="1:17" x14ac:dyDescent="0.2">
      <c r="A1654" s="13">
        <f>HLOOKUP($E$2,历史数据!$V$3:$AE$5000,ROW(A1652),)</f>
        <v>1105100</v>
      </c>
      <c r="B1654" s="41">
        <v>38945</v>
      </c>
      <c r="C1654" s="100">
        <f>IFERROR(IF(A1654&lt;&gt;0,MAX($C$4:C1653)+1,""),"")</f>
        <v>1631</v>
      </c>
      <c r="D1654" s="100"/>
      <c r="E1654" s="99">
        <f t="shared" si="161"/>
        <v>39010</v>
      </c>
      <c r="F1654" s="101">
        <f>IFERROR(VLOOKUP(E1654,历史数据!AH:AJ,3,),"")</f>
        <v>7.8843531466000201</v>
      </c>
      <c r="G1654" s="101">
        <f t="shared" si="157"/>
        <v>8.780519567615773</v>
      </c>
      <c r="H1654" s="105">
        <f t="shared" si="158"/>
        <v>-1.2352999308232748E-3</v>
      </c>
      <c r="I1654" s="101">
        <f>IFERROR(VLOOKUP(E1654,历史数据!AH:AJ,2,),"")</f>
        <v>7.9755770673044903</v>
      </c>
      <c r="J1654" s="104">
        <f t="shared" si="159"/>
        <v>0</v>
      </c>
      <c r="K1654" s="104" t="str">
        <f>IFERROR(IF(AND(J1653=$H$2*1,MAX(K$64:K1653)=MAX(L$64:L1653)),MAX(K$64:K1653)+1,""),"")</f>
        <v/>
      </c>
      <c r="L1654" s="104" t="str">
        <f>IFERROR(IF(AND($F1653/INDEX($F$64:$F1654,MATCH(MAX(M$64:M1654),M$64:M1654,0)-1)&lt;(1-$P$2),MAX(K$64:K1654)&gt;MAX(L$64:L1653)),MAX(K$64:K1654),""),"")</f>
        <v/>
      </c>
      <c r="M1654" s="104" t="str">
        <f>IFERROR(IF(E1654="","",IF(K1654&lt;&gt;"",MAX(M$64:M1653)+1,IF(AND($F1653/INDEX($F$64:$F1654,MATCH(MAX(M$64:M1653),M$64:M1653,0)-1)&gt;(1+$O$2),MAX(K$64:K1654)&gt;MAX(L$64:L1653)),MAX(M$64:M1653)+1,""))),"")</f>
        <v/>
      </c>
      <c r="N1654" s="91">
        <f t="shared" si="160"/>
        <v>0</v>
      </c>
      <c r="O1654" s="91" t="str">
        <f>IFERROR(IF(AND(N1653=$H$2*1,MAX(O$64:O1653)=MAX(P$64:P1653)),MAX(O$64:O1653)+1,""),"")</f>
        <v/>
      </c>
      <c r="P1654" s="91" t="str">
        <f>IFERROR(IF(MOD(MAX(Q$64:Q1654),10*MAX(O$64:O1654))&lt;=2,IF(AND(F1653/INDEX($F$64:$F1654,MATCH(MAX(O$64:O1654),O$64:O1654,0)-1)&lt;(1-$P$2),MAX(O$64:O1654)&gt;MAX(P$64:P1653)),MAX(O$64:O1654),""),IF(AND($F1653/INDEX($F$64:$F1654,MATCH(MAX(Q$64:Q1654),Q$64:Q1654,0)-1)&lt;(1-$P$2),MAX(O$64:O1654)&gt;MAX(P$64:P1653)),MAX(O$64:O1654),"")),"")</f>
        <v/>
      </c>
      <c r="Q1654" s="91" t="str">
        <f>IFERROR(IF(E1654="","",IF(O1654&lt;&gt;"",MAX(O$64:O1654)*10+1,IF(AND($F1653/INDEX($F$64:$F1654,MATCH(MAX(Q$64:Q1653),Q$64:Q1653,0)-1)&gt;(1+$O$2),MAX(O$64:O1654)&gt;MAX(P$64:P1653)),MAX(Q$64:Q1653)+1,""))),"")</f>
        <v/>
      </c>
    </row>
    <row r="1655" spans="1:17" x14ac:dyDescent="0.2">
      <c r="A1655" s="13">
        <f>HLOOKUP($E$2,历史数据!$V$3:$AE$5000,ROW(A1653),)</f>
        <v>1168300</v>
      </c>
      <c r="B1655" s="41">
        <v>38946</v>
      </c>
      <c r="C1655" s="100">
        <f>IFERROR(IF(A1655&lt;&gt;0,MAX($C$4:C1654)+1,""),"")</f>
        <v>1632</v>
      </c>
      <c r="D1655" s="100"/>
      <c r="E1655" s="99">
        <f t="shared" si="161"/>
        <v>39013</v>
      </c>
      <c r="F1655" s="101">
        <f>IFERROR(VLOOKUP(E1655,历史数据!AH:AJ,3,),"")</f>
        <v>7.7410012712073</v>
      </c>
      <c r="G1655" s="101">
        <f t="shared" si="157"/>
        <v>8.7661843800765009</v>
      </c>
      <c r="H1655" s="105">
        <f t="shared" si="158"/>
        <v>-1.6326126750110248E-3</v>
      </c>
      <c r="I1655" s="101">
        <f>IFERROR(VLOOKUP(E1655,历史数据!AH:AJ,2,),"")</f>
        <v>7.8452571805838298</v>
      </c>
      <c r="J1655" s="104">
        <f t="shared" si="159"/>
        <v>0</v>
      </c>
      <c r="K1655" s="104" t="str">
        <f>IFERROR(IF(AND(J1654=$H$2*1,MAX(K$64:K1654)=MAX(L$64:L1654)),MAX(K$64:K1654)+1,""),"")</f>
        <v/>
      </c>
      <c r="L1655" s="104" t="str">
        <f>IFERROR(IF(AND($F1654/INDEX($F$64:$F1655,MATCH(MAX(M$64:M1655),M$64:M1655,0)-1)&lt;(1-$P$2),MAX(K$64:K1655)&gt;MAX(L$64:L1654)),MAX(K$64:K1655),""),"")</f>
        <v/>
      </c>
      <c r="M1655" s="104" t="str">
        <f>IFERROR(IF(E1655="","",IF(K1655&lt;&gt;"",MAX(M$64:M1654)+1,IF(AND($F1654/INDEX($F$64:$F1655,MATCH(MAX(M$64:M1654),M$64:M1654,0)-1)&gt;(1+$O$2),MAX(K$64:K1655)&gt;MAX(L$64:L1654)),MAX(M$64:M1654)+1,""))),"")</f>
        <v/>
      </c>
      <c r="N1655" s="91">
        <f t="shared" si="160"/>
        <v>0</v>
      </c>
      <c r="O1655" s="91" t="str">
        <f>IFERROR(IF(AND(N1654=$H$2*1,MAX(O$64:O1654)=MAX(P$64:P1654)),MAX(O$64:O1654)+1,""),"")</f>
        <v/>
      </c>
      <c r="P1655" s="91" t="str">
        <f>IFERROR(IF(MOD(MAX(Q$64:Q1655),10*MAX(O$64:O1655))&lt;=2,IF(AND(F1654/INDEX($F$64:$F1655,MATCH(MAX(O$64:O1655),O$64:O1655,0)-1)&lt;(1-$P$2),MAX(O$64:O1655)&gt;MAX(P$64:P1654)),MAX(O$64:O1655),""),IF(AND($F1654/INDEX($F$64:$F1655,MATCH(MAX(Q$64:Q1655),Q$64:Q1655,0)-1)&lt;(1-$P$2),MAX(O$64:O1655)&gt;MAX(P$64:P1654)),MAX(O$64:O1655),"")),"")</f>
        <v/>
      </c>
      <c r="Q1655" s="91" t="str">
        <f>IFERROR(IF(E1655="","",IF(O1655&lt;&gt;"",MAX(O$64:O1655)*10+1,IF(AND($F1654/INDEX($F$64:$F1655,MATCH(MAX(Q$64:Q1654),Q$64:Q1654,0)-1)&gt;(1+$O$2),MAX(O$64:O1655)&gt;MAX(P$64:P1654)),MAX(Q$64:Q1654)+1,""))),"")</f>
        <v/>
      </c>
    </row>
    <row r="1656" spans="1:17" x14ac:dyDescent="0.2">
      <c r="A1656" s="13">
        <f>HLOOKUP($E$2,历史数据!$V$3:$AE$5000,ROW(A1654),)</f>
        <v>0</v>
      </c>
      <c r="B1656" s="41">
        <v>38947</v>
      </c>
      <c r="C1656" s="100" t="str">
        <f>IFERROR(IF(A1656&lt;&gt;0,MAX($C$4:C1655)+1,""),"")</f>
        <v/>
      </c>
      <c r="D1656" s="100"/>
      <c r="E1656" s="99">
        <f t="shared" si="161"/>
        <v>39014</v>
      </c>
      <c r="F1656" s="101">
        <f>IFERROR(VLOOKUP(E1656,历史数据!AH:AJ,3,),"")</f>
        <v>7.8061612145676298</v>
      </c>
      <c r="G1656" s="101">
        <f t="shared" si="157"/>
        <v>8.7533695912156357</v>
      </c>
      <c r="H1656" s="105">
        <f t="shared" si="158"/>
        <v>-1.4618434093162103E-3</v>
      </c>
      <c r="I1656" s="101">
        <f>IFERROR(VLOOKUP(E1656,历史数据!AH:AJ,2,),"")</f>
        <v>7.7540332598793604</v>
      </c>
      <c r="J1656" s="104">
        <f t="shared" si="159"/>
        <v>0</v>
      </c>
      <c r="K1656" s="104" t="str">
        <f>IFERROR(IF(AND(J1655=$H$2*1,MAX(K$64:K1655)=MAX(L$64:L1655)),MAX(K$64:K1655)+1,""),"")</f>
        <v/>
      </c>
      <c r="L1656" s="104" t="str">
        <f>IFERROR(IF(AND($F1655/INDEX($F$64:$F1656,MATCH(MAX(M$64:M1656),M$64:M1656,0)-1)&lt;(1-$P$2),MAX(K$64:K1656)&gt;MAX(L$64:L1655)),MAX(K$64:K1656),""),"")</f>
        <v/>
      </c>
      <c r="M1656" s="104" t="str">
        <f>IFERROR(IF(E1656="","",IF(K1656&lt;&gt;"",MAX(M$64:M1655)+1,IF(AND($F1655/INDEX($F$64:$F1656,MATCH(MAX(M$64:M1655),M$64:M1655,0)-1)&gt;(1+$O$2),MAX(K$64:K1656)&gt;MAX(L$64:L1655)),MAX(M$64:M1655)+1,""))),"")</f>
        <v/>
      </c>
      <c r="N1656" s="91">
        <f t="shared" si="160"/>
        <v>0</v>
      </c>
      <c r="O1656" s="91" t="str">
        <f>IFERROR(IF(AND(N1655=$H$2*1,MAX(O$64:O1655)=MAX(P$64:P1655)),MAX(O$64:O1655)+1,""),"")</f>
        <v/>
      </c>
      <c r="P1656" s="91" t="str">
        <f>IFERROR(IF(MOD(MAX(Q$64:Q1656),10*MAX(O$64:O1656))&lt;=2,IF(AND(F1655/INDEX($F$64:$F1656,MATCH(MAX(O$64:O1656),O$64:O1656,0)-1)&lt;(1-$P$2),MAX(O$64:O1656)&gt;MAX(P$64:P1655)),MAX(O$64:O1656),""),IF(AND($F1655/INDEX($F$64:$F1656,MATCH(MAX(Q$64:Q1656),Q$64:Q1656,0)-1)&lt;(1-$P$2),MAX(O$64:O1656)&gt;MAX(P$64:P1655)),MAX(O$64:O1656),"")),"")</f>
        <v/>
      </c>
      <c r="Q1656" s="91" t="str">
        <f>IFERROR(IF(E1656="","",IF(O1656&lt;&gt;"",MAX(O$64:O1656)*10+1,IF(AND($F1655/INDEX($F$64:$F1656,MATCH(MAX(Q$64:Q1655),Q$64:Q1655,0)-1)&gt;(1+$O$2),MAX(O$64:O1656)&gt;MAX(P$64:P1655)),MAX(Q$64:Q1655)+1,""))),"")</f>
        <v/>
      </c>
    </row>
    <row r="1657" spans="1:17" x14ac:dyDescent="0.2">
      <c r="A1657" s="13">
        <f>HLOOKUP($E$2,历史数据!$V$3:$AE$5000,ROW(A1655),)</f>
        <v>0</v>
      </c>
      <c r="B1657" s="41">
        <v>38950</v>
      </c>
      <c r="C1657" s="100" t="str">
        <f>IFERROR(IF(A1657&lt;&gt;0,MAX($C$4:C1656)+1,""),"")</f>
        <v/>
      </c>
      <c r="D1657" s="100"/>
      <c r="E1657" s="99">
        <f t="shared" si="161"/>
        <v>39015</v>
      </c>
      <c r="F1657" s="101">
        <f>IFERROR(VLOOKUP(E1657,历史数据!AH:AJ,3,),"")</f>
        <v>7.7540332598793604</v>
      </c>
      <c r="G1657" s="101">
        <f t="shared" si="157"/>
        <v>8.7399032029211696</v>
      </c>
      <c r="H1657" s="105">
        <f t="shared" si="158"/>
        <v>-1.5384233641843048E-3</v>
      </c>
      <c r="I1657" s="101">
        <f>IFERROR(VLOOKUP(E1657,历史数据!AH:AJ,2,),"")</f>
        <v>7.8061612145676298</v>
      </c>
      <c r="J1657" s="104">
        <f t="shared" si="159"/>
        <v>0</v>
      </c>
      <c r="K1657" s="104" t="str">
        <f>IFERROR(IF(AND(J1656=$H$2*1,MAX(K$64:K1656)=MAX(L$64:L1656)),MAX(K$64:K1656)+1,""),"")</f>
        <v/>
      </c>
      <c r="L1657" s="104" t="str">
        <f>IFERROR(IF(AND($F1656/INDEX($F$64:$F1657,MATCH(MAX(M$64:M1657),M$64:M1657,0)-1)&lt;(1-$P$2),MAX(K$64:K1657)&gt;MAX(L$64:L1656)),MAX(K$64:K1657),""),"")</f>
        <v/>
      </c>
      <c r="M1657" s="104" t="str">
        <f>IFERROR(IF(E1657="","",IF(K1657&lt;&gt;"",MAX(M$64:M1656)+1,IF(AND($F1656/INDEX($F$64:$F1657,MATCH(MAX(M$64:M1656),M$64:M1656,0)-1)&gt;(1+$O$2),MAX(K$64:K1657)&gt;MAX(L$64:L1656)),MAX(M$64:M1656)+1,""))),"")</f>
        <v/>
      </c>
      <c r="N1657" s="91">
        <f t="shared" si="160"/>
        <v>0</v>
      </c>
      <c r="O1657" s="91" t="str">
        <f>IFERROR(IF(AND(N1656=$H$2*1,MAX(O$64:O1656)=MAX(P$64:P1656)),MAX(O$64:O1656)+1,""),"")</f>
        <v/>
      </c>
      <c r="P1657" s="91" t="str">
        <f>IFERROR(IF(MOD(MAX(Q$64:Q1657),10*MAX(O$64:O1657))&lt;=2,IF(AND(F1656/INDEX($F$64:$F1657,MATCH(MAX(O$64:O1657),O$64:O1657,0)-1)&lt;(1-$P$2),MAX(O$64:O1657)&gt;MAX(P$64:P1656)),MAX(O$64:O1657),""),IF(AND($F1656/INDEX($F$64:$F1657,MATCH(MAX(Q$64:Q1657),Q$64:Q1657,0)-1)&lt;(1-$P$2),MAX(O$64:O1657)&gt;MAX(P$64:P1656)),MAX(O$64:O1657),"")),"")</f>
        <v/>
      </c>
      <c r="Q1657" s="91" t="str">
        <f>IFERROR(IF(E1657="","",IF(O1657&lt;&gt;"",MAX(O$64:O1657)*10+1,IF(AND($F1656/INDEX($F$64:$F1657,MATCH(MAX(Q$64:Q1656),Q$64:Q1656,0)-1)&gt;(1+$O$2),MAX(O$64:O1657)&gt;MAX(P$64:P1656)),MAX(Q$64:Q1656)+1,""))),"")</f>
        <v/>
      </c>
    </row>
    <row r="1658" spans="1:17" x14ac:dyDescent="0.2">
      <c r="A1658" s="13">
        <f>HLOOKUP($E$2,历史数据!$V$3:$AE$5000,ROW(A1656),)</f>
        <v>0</v>
      </c>
      <c r="B1658" s="41">
        <v>38951</v>
      </c>
      <c r="C1658" s="100" t="str">
        <f>IFERROR(IF(A1658&lt;&gt;0,MAX($C$4:C1657)+1,""),"")</f>
        <v/>
      </c>
      <c r="D1658" s="100"/>
      <c r="E1658" s="99">
        <f t="shared" si="161"/>
        <v>39016</v>
      </c>
      <c r="F1658" s="101">
        <f>IFERROR(VLOOKUP(E1658,历史数据!AH:AJ,3,),"")</f>
        <v>7.6628093391748999</v>
      </c>
      <c r="G1658" s="101">
        <f t="shared" si="157"/>
        <v>8.7283916129275099</v>
      </c>
      <c r="H1658" s="105">
        <f t="shared" si="158"/>
        <v>-1.3171301473696717E-3</v>
      </c>
      <c r="I1658" s="101">
        <f>IFERROR(VLOOKUP(E1658,历史数据!AH:AJ,2,),"")</f>
        <v>7.7540332598793604</v>
      </c>
      <c r="J1658" s="104">
        <f t="shared" si="159"/>
        <v>0</v>
      </c>
      <c r="K1658" s="104" t="str">
        <f>IFERROR(IF(AND(J1657=$H$2*1,MAX(K$64:K1657)=MAX(L$64:L1657)),MAX(K$64:K1657)+1,""),"")</f>
        <v/>
      </c>
      <c r="L1658" s="104" t="str">
        <f>IFERROR(IF(AND($F1657/INDEX($F$64:$F1658,MATCH(MAX(M$64:M1658),M$64:M1658,0)-1)&lt;(1-$P$2),MAX(K$64:K1658)&gt;MAX(L$64:L1657)),MAX(K$64:K1658),""),"")</f>
        <v/>
      </c>
      <c r="M1658" s="104" t="str">
        <f>IFERROR(IF(E1658="","",IF(K1658&lt;&gt;"",MAX(M$64:M1657)+1,IF(AND($F1657/INDEX($F$64:$F1658,MATCH(MAX(M$64:M1657),M$64:M1657,0)-1)&gt;(1+$O$2),MAX(K$64:K1658)&gt;MAX(L$64:L1657)),MAX(M$64:M1657)+1,""))),"")</f>
        <v/>
      </c>
      <c r="N1658" s="91">
        <f t="shared" si="160"/>
        <v>0</v>
      </c>
      <c r="O1658" s="91" t="str">
        <f>IFERROR(IF(AND(N1657=$H$2*1,MAX(O$64:O1657)=MAX(P$64:P1657)),MAX(O$64:O1657)+1,""),"")</f>
        <v/>
      </c>
      <c r="P1658" s="91" t="str">
        <f>IFERROR(IF(MOD(MAX(Q$64:Q1658),10*MAX(O$64:O1658))&lt;=2,IF(AND(F1657/INDEX($F$64:$F1658,MATCH(MAX(O$64:O1658),O$64:O1658,0)-1)&lt;(1-$P$2),MAX(O$64:O1658)&gt;MAX(P$64:P1657)),MAX(O$64:O1658),""),IF(AND($F1657/INDEX($F$64:$F1658,MATCH(MAX(Q$64:Q1658),Q$64:Q1658,0)-1)&lt;(1-$P$2),MAX(O$64:O1658)&gt;MAX(P$64:P1657)),MAX(O$64:O1658),"")),"")</f>
        <v/>
      </c>
      <c r="Q1658" s="91" t="str">
        <f>IFERROR(IF(E1658="","",IF(O1658&lt;&gt;"",MAX(O$64:O1658)*10+1,IF(AND($F1657/INDEX($F$64:$F1658,MATCH(MAX(Q$64:Q1657),Q$64:Q1657,0)-1)&gt;(1+$O$2),MAX(O$64:O1658)&gt;MAX(P$64:P1657)),MAX(Q$64:Q1657)+1,""))),"")</f>
        <v/>
      </c>
    </row>
    <row r="1659" spans="1:17" x14ac:dyDescent="0.2">
      <c r="A1659" s="13">
        <f>HLOOKUP($E$2,历史数据!$V$3:$AE$5000,ROW(A1657),)</f>
        <v>0</v>
      </c>
      <c r="B1659" s="41">
        <v>38952</v>
      </c>
      <c r="C1659" s="100" t="str">
        <f>IFERROR(IF(A1659&lt;&gt;0,MAX($C$4:C1658)+1,""),"")</f>
        <v/>
      </c>
      <c r="D1659" s="100"/>
      <c r="E1659" s="99">
        <f t="shared" si="161"/>
        <v>39017</v>
      </c>
      <c r="F1659" s="101">
        <f>IFERROR(VLOOKUP(E1659,历史数据!AH:AJ,3,),"")</f>
        <v>7.6628093391748999</v>
      </c>
      <c r="G1659" s="101">
        <f t="shared" si="157"/>
        <v>8.714925224633042</v>
      </c>
      <c r="H1659" s="105">
        <f t="shared" si="158"/>
        <v>-1.5428258597520728E-3</v>
      </c>
      <c r="I1659" s="101">
        <f>IFERROR(VLOOKUP(E1659,历史数据!AH:AJ,2,),"")</f>
        <v>7.5846174071424999</v>
      </c>
      <c r="J1659" s="104">
        <f t="shared" si="159"/>
        <v>0</v>
      </c>
      <c r="K1659" s="104" t="str">
        <f>IFERROR(IF(AND(J1658=$H$2*1,MAX(K$64:K1658)=MAX(L$64:L1658)),MAX(K$64:K1658)+1,""),"")</f>
        <v/>
      </c>
      <c r="L1659" s="104" t="str">
        <f>IFERROR(IF(AND($F1658/INDEX($F$64:$F1659,MATCH(MAX(M$64:M1659),M$64:M1659,0)-1)&lt;(1-$P$2),MAX(K$64:K1659)&gt;MAX(L$64:L1658)),MAX(K$64:K1659),""),"")</f>
        <v/>
      </c>
      <c r="M1659" s="104" t="str">
        <f>IFERROR(IF(E1659="","",IF(K1659&lt;&gt;"",MAX(M$64:M1658)+1,IF(AND($F1658/INDEX($F$64:$F1659,MATCH(MAX(M$64:M1658),M$64:M1658,0)-1)&gt;(1+$O$2),MAX(K$64:K1659)&gt;MAX(L$64:L1658)),MAX(M$64:M1658)+1,""))),"")</f>
        <v/>
      </c>
      <c r="N1659" s="91">
        <f t="shared" si="160"/>
        <v>0</v>
      </c>
      <c r="O1659" s="91" t="str">
        <f>IFERROR(IF(AND(N1658=$H$2*1,MAX(O$64:O1658)=MAX(P$64:P1658)),MAX(O$64:O1658)+1,""),"")</f>
        <v/>
      </c>
      <c r="P1659" s="91" t="str">
        <f>IFERROR(IF(MOD(MAX(Q$64:Q1659),10*MAX(O$64:O1659))&lt;=2,IF(AND(F1658/INDEX($F$64:$F1659,MATCH(MAX(O$64:O1659),O$64:O1659,0)-1)&lt;(1-$P$2),MAX(O$64:O1659)&gt;MAX(P$64:P1658)),MAX(O$64:O1659),""),IF(AND($F1658/INDEX($F$64:$F1659,MATCH(MAX(Q$64:Q1659),Q$64:Q1659,0)-1)&lt;(1-$P$2),MAX(O$64:O1659)&gt;MAX(P$64:P1658)),MAX(O$64:O1659),"")),"")</f>
        <v/>
      </c>
      <c r="Q1659" s="91" t="str">
        <f>IFERROR(IF(E1659="","",IF(O1659&lt;&gt;"",MAX(O$64:O1659)*10+1,IF(AND($F1658/INDEX($F$64:$F1659,MATCH(MAX(Q$64:Q1658),Q$64:Q1658,0)-1)&gt;(1+$O$2),MAX(O$64:O1659)&gt;MAX(P$64:P1658)),MAX(Q$64:Q1658)+1,""))),"")</f>
        <v/>
      </c>
    </row>
    <row r="1660" spans="1:17" x14ac:dyDescent="0.2">
      <c r="A1660" s="13">
        <f>HLOOKUP($E$2,历史数据!$V$3:$AE$5000,ROW(A1658),)</f>
        <v>0</v>
      </c>
      <c r="B1660" s="41">
        <v>38953</v>
      </c>
      <c r="C1660" s="100" t="str">
        <f>IFERROR(IF(A1660&lt;&gt;0,MAX($C$4:C1659)+1,""),"")</f>
        <v/>
      </c>
      <c r="D1660" s="100"/>
      <c r="E1660" s="99">
        <f t="shared" si="161"/>
        <v>39020</v>
      </c>
      <c r="F1660" s="101">
        <f>IFERROR(VLOOKUP(E1660,历史数据!AH:AJ,3,),"")</f>
        <v>7.7410012712073</v>
      </c>
      <c r="G1660" s="101">
        <f t="shared" si="157"/>
        <v>8.7029792350169792</v>
      </c>
      <c r="H1660" s="105">
        <f t="shared" si="158"/>
        <v>-1.370750672914256E-3</v>
      </c>
      <c r="I1660" s="101">
        <f>IFERROR(VLOOKUP(E1660,历史数据!AH:AJ,2,),"")</f>
        <v>7.8061612145676298</v>
      </c>
      <c r="J1660" s="104">
        <f t="shared" si="159"/>
        <v>0</v>
      </c>
      <c r="K1660" s="104" t="str">
        <f>IFERROR(IF(AND(J1659=$H$2*1,MAX(K$64:K1659)=MAX(L$64:L1659)),MAX(K$64:K1659)+1,""),"")</f>
        <v/>
      </c>
      <c r="L1660" s="104" t="str">
        <f>IFERROR(IF(AND($F1659/INDEX($F$64:$F1660,MATCH(MAX(M$64:M1660),M$64:M1660,0)-1)&lt;(1-$P$2),MAX(K$64:K1660)&gt;MAX(L$64:L1659)),MAX(K$64:K1660),""),"")</f>
        <v/>
      </c>
      <c r="M1660" s="104" t="str">
        <f>IFERROR(IF(E1660="","",IF(K1660&lt;&gt;"",MAX(M$64:M1659)+1,IF(AND($F1659/INDEX($F$64:$F1660,MATCH(MAX(M$64:M1659),M$64:M1659,0)-1)&gt;(1+$O$2),MAX(K$64:K1660)&gt;MAX(L$64:L1659)),MAX(M$64:M1659)+1,""))),"")</f>
        <v/>
      </c>
      <c r="N1660" s="91">
        <f t="shared" si="160"/>
        <v>0</v>
      </c>
      <c r="O1660" s="91" t="str">
        <f>IFERROR(IF(AND(N1659=$H$2*1,MAX(O$64:O1659)=MAX(P$64:P1659)),MAX(O$64:O1659)+1,""),"")</f>
        <v/>
      </c>
      <c r="P1660" s="91" t="str">
        <f>IFERROR(IF(MOD(MAX(Q$64:Q1660),10*MAX(O$64:O1660))&lt;=2,IF(AND(F1659/INDEX($F$64:$F1660,MATCH(MAX(O$64:O1660),O$64:O1660,0)-1)&lt;(1-$P$2),MAX(O$64:O1660)&gt;MAX(P$64:P1659)),MAX(O$64:O1660),""),IF(AND($F1659/INDEX($F$64:$F1660,MATCH(MAX(Q$64:Q1660),Q$64:Q1660,0)-1)&lt;(1-$P$2),MAX(O$64:O1660)&gt;MAX(P$64:P1659)),MAX(O$64:O1660),"")),"")</f>
        <v/>
      </c>
      <c r="Q1660" s="91" t="str">
        <f>IFERROR(IF(E1660="","",IF(O1660&lt;&gt;"",MAX(O$64:O1660)*10+1,IF(AND($F1659/INDEX($F$64:$F1660,MATCH(MAX(Q$64:Q1659),Q$64:Q1659,0)-1)&gt;(1+$O$2),MAX(O$64:O1660)&gt;MAX(P$64:P1659)),MAX(Q$64:Q1659)+1,""))),"")</f>
        <v/>
      </c>
    </row>
    <row r="1661" spans="1:17" x14ac:dyDescent="0.2">
      <c r="A1661" s="13">
        <f>HLOOKUP($E$2,历史数据!$V$3:$AE$5000,ROW(A1659),)</f>
        <v>0</v>
      </c>
      <c r="B1661" s="41">
        <v>38954</v>
      </c>
      <c r="C1661" s="100" t="str">
        <f>IFERROR(IF(A1661&lt;&gt;0,MAX($C$4:C1660)+1,""),"")</f>
        <v/>
      </c>
      <c r="D1661" s="100"/>
      <c r="E1661" s="99">
        <f t="shared" si="161"/>
        <v>39021</v>
      </c>
      <c r="F1661" s="101">
        <f>IFERROR(VLOOKUP(E1661,历史数据!AH:AJ,3,),"")</f>
        <v>7.7149372938631604</v>
      </c>
      <c r="G1661" s="101">
        <f t="shared" si="157"/>
        <v>8.6816936535192699</v>
      </c>
      <c r="H1661" s="105">
        <f t="shared" si="158"/>
        <v>-2.4457810277273007E-3</v>
      </c>
      <c r="I1661" s="101">
        <f>IFERROR(VLOOKUP(E1661,历史数据!AH:AJ,2,),"")</f>
        <v>7.7540332598793604</v>
      </c>
      <c r="J1661" s="104">
        <f t="shared" si="159"/>
        <v>0</v>
      </c>
      <c r="K1661" s="104" t="str">
        <f>IFERROR(IF(AND(J1660=$H$2*1,MAX(K$64:K1660)=MAX(L$64:L1660)),MAX(K$64:K1660)+1,""),"")</f>
        <v/>
      </c>
      <c r="L1661" s="104" t="str">
        <f>IFERROR(IF(AND($F1660/INDEX($F$64:$F1661,MATCH(MAX(M$64:M1661),M$64:M1661,0)-1)&lt;(1-$P$2),MAX(K$64:K1661)&gt;MAX(L$64:L1660)),MAX(K$64:K1661),""),"")</f>
        <v/>
      </c>
      <c r="M1661" s="104" t="str">
        <f>IFERROR(IF(E1661="","",IF(K1661&lt;&gt;"",MAX(M$64:M1660)+1,IF(AND($F1660/INDEX($F$64:$F1661,MATCH(MAX(M$64:M1660),M$64:M1660,0)-1)&gt;(1+$O$2),MAX(K$64:K1661)&gt;MAX(L$64:L1660)),MAX(M$64:M1660)+1,""))),"")</f>
        <v/>
      </c>
      <c r="N1661" s="91">
        <f t="shared" si="160"/>
        <v>0</v>
      </c>
      <c r="O1661" s="91" t="str">
        <f>IFERROR(IF(AND(N1660=$H$2*1,MAX(O$64:O1660)=MAX(P$64:P1660)),MAX(O$64:O1660)+1,""),"")</f>
        <v/>
      </c>
      <c r="P1661" s="91" t="str">
        <f>IFERROR(IF(MOD(MAX(Q$64:Q1661),10*MAX(O$64:O1661))&lt;=2,IF(AND(F1660/INDEX($F$64:$F1661,MATCH(MAX(O$64:O1661),O$64:O1661,0)-1)&lt;(1-$P$2),MAX(O$64:O1661)&gt;MAX(P$64:P1660)),MAX(O$64:O1661),""),IF(AND($F1660/INDEX($F$64:$F1661,MATCH(MAX(Q$64:Q1661),Q$64:Q1661,0)-1)&lt;(1-$P$2),MAX(O$64:O1661)&gt;MAX(P$64:P1660)),MAX(O$64:O1661),"")),"")</f>
        <v/>
      </c>
      <c r="Q1661" s="91" t="str">
        <f>IFERROR(IF(E1661="","",IF(O1661&lt;&gt;"",MAX(O$64:O1661)*10+1,IF(AND($F1660/INDEX($F$64:$F1661,MATCH(MAX(Q$64:Q1660),Q$64:Q1660,0)-1)&gt;(1+$O$2),MAX(O$64:O1661)&gt;MAX(P$64:P1660)),MAX(Q$64:Q1660)+1,""))),"")</f>
        <v/>
      </c>
    </row>
    <row r="1662" spans="1:17" x14ac:dyDescent="0.2">
      <c r="A1662" s="13">
        <f>HLOOKUP($E$2,历史数据!$V$3:$AE$5000,ROW(A1660),)</f>
        <v>0</v>
      </c>
      <c r="B1662" s="41">
        <v>38957</v>
      </c>
      <c r="C1662" s="100" t="str">
        <f>IFERROR(IF(A1662&lt;&gt;0,MAX($C$4:C1661)+1,""),"")</f>
        <v/>
      </c>
      <c r="D1662" s="100"/>
      <c r="E1662" s="99">
        <f t="shared" si="161"/>
        <v>39022</v>
      </c>
      <c r="F1662" s="101">
        <f>IFERROR(VLOOKUP(E1662,历史数据!AH:AJ,3,),"")</f>
        <v>7.5324894524542403</v>
      </c>
      <c r="G1662" s="101">
        <f t="shared" si="157"/>
        <v>8.6604080720215642</v>
      </c>
      <c r="H1662" s="105">
        <f t="shared" si="158"/>
        <v>-2.4517775387152829E-3</v>
      </c>
      <c r="I1662" s="101">
        <f>IFERROR(VLOOKUP(E1662,历史数据!AH:AJ,2,),"")</f>
        <v>7.6497773505028297</v>
      </c>
      <c r="J1662" s="104">
        <f t="shared" si="159"/>
        <v>0</v>
      </c>
      <c r="K1662" s="104" t="str">
        <f>IFERROR(IF(AND(J1661=$H$2*1,MAX(K$64:K1661)=MAX(L$64:L1661)),MAX(K$64:K1661)+1,""),"")</f>
        <v/>
      </c>
      <c r="L1662" s="104" t="str">
        <f>IFERROR(IF(AND($F1661/INDEX($F$64:$F1662,MATCH(MAX(M$64:M1662),M$64:M1662,0)-1)&lt;(1-$P$2),MAX(K$64:K1662)&gt;MAX(L$64:L1661)),MAX(K$64:K1662),""),"")</f>
        <v/>
      </c>
      <c r="M1662" s="104" t="str">
        <f>IFERROR(IF(E1662="","",IF(K1662&lt;&gt;"",MAX(M$64:M1661)+1,IF(AND($F1661/INDEX($F$64:$F1662,MATCH(MAX(M$64:M1661),M$64:M1661,0)-1)&gt;(1+$O$2),MAX(K$64:K1662)&gt;MAX(L$64:L1661)),MAX(M$64:M1661)+1,""))),"")</f>
        <v/>
      </c>
      <c r="N1662" s="91">
        <f t="shared" si="160"/>
        <v>0</v>
      </c>
      <c r="O1662" s="91" t="str">
        <f>IFERROR(IF(AND(N1661=$H$2*1,MAX(O$64:O1661)=MAX(P$64:P1661)),MAX(O$64:O1661)+1,""),"")</f>
        <v/>
      </c>
      <c r="P1662" s="91" t="str">
        <f>IFERROR(IF(MOD(MAX(Q$64:Q1662),10*MAX(O$64:O1662))&lt;=2,IF(AND(F1661/INDEX($F$64:$F1662,MATCH(MAX(O$64:O1662),O$64:O1662,0)-1)&lt;(1-$P$2),MAX(O$64:O1662)&gt;MAX(P$64:P1661)),MAX(O$64:O1662),""),IF(AND($F1661/INDEX($F$64:$F1662,MATCH(MAX(Q$64:Q1662),Q$64:Q1662,0)-1)&lt;(1-$P$2),MAX(O$64:O1662)&gt;MAX(P$64:P1661)),MAX(O$64:O1662),"")),"")</f>
        <v/>
      </c>
      <c r="Q1662" s="91" t="str">
        <f>IFERROR(IF(E1662="","",IF(O1662&lt;&gt;"",MAX(O$64:O1662)*10+1,IF(AND($F1661/INDEX($F$64:$F1662,MATCH(MAX(Q$64:Q1661),Q$64:Q1661,0)-1)&gt;(1+$O$2),MAX(O$64:O1662)&gt;MAX(P$64:P1661)),MAX(Q$64:Q1661)+1,""))),"")</f>
        <v/>
      </c>
    </row>
    <row r="1663" spans="1:17" x14ac:dyDescent="0.2">
      <c r="A1663" s="13">
        <f>HLOOKUP($E$2,历史数据!$V$3:$AE$5000,ROW(A1661),)</f>
        <v>0</v>
      </c>
      <c r="B1663" s="41">
        <v>38958</v>
      </c>
      <c r="C1663" s="100" t="str">
        <f>IFERROR(IF(A1663&lt;&gt;0,MAX($C$4:C1662)+1,""),"")</f>
        <v/>
      </c>
      <c r="D1663" s="100"/>
      <c r="E1663" s="99">
        <f t="shared" si="161"/>
        <v>39023</v>
      </c>
      <c r="F1663" s="101">
        <f>IFERROR(VLOOKUP(E1663,历史数据!AH:AJ,3,),"")</f>
        <v>7.7931292258955596</v>
      </c>
      <c r="G1663" s="101">
        <f t="shared" si="157"/>
        <v>8.6428148873142732</v>
      </c>
      <c r="H1663" s="105">
        <f t="shared" si="158"/>
        <v>-2.0314498532844061E-3</v>
      </c>
      <c r="I1663" s="101">
        <f>IFERROR(VLOOKUP(E1663,历史数据!AH:AJ,2,),"")</f>
        <v>7.6237133731586999</v>
      </c>
      <c r="J1663" s="104">
        <f t="shared" si="159"/>
        <v>0</v>
      </c>
      <c r="K1663" s="104" t="str">
        <f>IFERROR(IF(AND(J1662=$H$2*1,MAX(K$64:K1662)=MAX(L$64:L1662)),MAX(K$64:K1662)+1,""),"")</f>
        <v/>
      </c>
      <c r="L1663" s="104" t="str">
        <f>IFERROR(IF(AND($F1662/INDEX($F$64:$F1663,MATCH(MAX(M$64:M1663),M$64:M1663,0)-1)&lt;(1-$P$2),MAX(K$64:K1663)&gt;MAX(L$64:L1662)),MAX(K$64:K1663),""),"")</f>
        <v/>
      </c>
      <c r="M1663" s="104" t="str">
        <f>IFERROR(IF(E1663="","",IF(K1663&lt;&gt;"",MAX(M$64:M1662)+1,IF(AND($F1662/INDEX($F$64:$F1663,MATCH(MAX(M$64:M1662),M$64:M1662,0)-1)&gt;(1+$O$2),MAX(K$64:K1663)&gt;MAX(L$64:L1662)),MAX(M$64:M1662)+1,""))),"")</f>
        <v/>
      </c>
      <c r="N1663" s="91">
        <f t="shared" si="160"/>
        <v>0</v>
      </c>
      <c r="O1663" s="91" t="str">
        <f>IFERROR(IF(AND(N1662=$H$2*1,MAX(O$64:O1662)=MAX(P$64:P1662)),MAX(O$64:O1662)+1,""),"")</f>
        <v/>
      </c>
      <c r="P1663" s="91" t="str">
        <f>IFERROR(IF(MOD(MAX(Q$64:Q1663),10*MAX(O$64:O1663))&lt;=2,IF(AND(F1662/INDEX($F$64:$F1663,MATCH(MAX(O$64:O1663),O$64:O1663,0)-1)&lt;(1-$P$2),MAX(O$64:O1663)&gt;MAX(P$64:P1662)),MAX(O$64:O1663),""),IF(AND($F1662/INDEX($F$64:$F1663,MATCH(MAX(Q$64:Q1663),Q$64:Q1663,0)-1)&lt;(1-$P$2),MAX(O$64:O1663)&gt;MAX(P$64:P1662)),MAX(O$64:O1663),"")),"")</f>
        <v/>
      </c>
      <c r="Q1663" s="91" t="str">
        <f>IFERROR(IF(E1663="","",IF(O1663&lt;&gt;"",MAX(O$64:O1663)*10+1,IF(AND($F1662/INDEX($F$64:$F1663,MATCH(MAX(Q$64:Q1662),Q$64:Q1662,0)-1)&gt;(1+$O$2),MAX(O$64:O1663)&gt;MAX(P$64:P1662)),MAX(Q$64:Q1662)+1,""))),"")</f>
        <v/>
      </c>
    </row>
    <row r="1664" spans="1:17" x14ac:dyDescent="0.2">
      <c r="A1664" s="13">
        <f>HLOOKUP($E$2,历史数据!$V$3:$AE$5000,ROW(A1662),)</f>
        <v>0</v>
      </c>
      <c r="B1664" s="41">
        <v>38959</v>
      </c>
      <c r="C1664" s="100" t="str">
        <f>IFERROR(IF(A1664&lt;&gt;0,MAX($C$4:C1663)+1,""),"")</f>
        <v/>
      </c>
      <c r="D1664" s="100"/>
      <c r="E1664" s="99">
        <f t="shared" si="161"/>
        <v>39024</v>
      </c>
      <c r="F1664" s="101">
        <f>IFERROR(VLOOKUP(E1664,历史数据!AH:AJ,3,),"")</f>
        <v>7.5194574637821701</v>
      </c>
      <c r="G1664" s="101">
        <f t="shared" si="157"/>
        <v>8.6226153048725713</v>
      </c>
      <c r="H1664" s="105">
        <f t="shared" si="158"/>
        <v>-2.3371531966223102E-3</v>
      </c>
      <c r="I1664" s="101">
        <f>IFERROR(VLOOKUP(E1664,历史数据!AH:AJ,2,),"")</f>
        <v>7.7931292258955596</v>
      </c>
      <c r="J1664" s="104">
        <f t="shared" si="159"/>
        <v>0</v>
      </c>
      <c r="K1664" s="104" t="str">
        <f>IFERROR(IF(AND(J1663=$H$2*1,MAX(K$64:K1663)=MAX(L$64:L1663)),MAX(K$64:K1663)+1,""),"")</f>
        <v/>
      </c>
      <c r="L1664" s="104" t="str">
        <f>IFERROR(IF(AND($F1663/INDEX($F$64:$F1664,MATCH(MAX(M$64:M1664),M$64:M1664,0)-1)&lt;(1-$P$2),MAX(K$64:K1664)&gt;MAX(L$64:L1663)),MAX(K$64:K1664),""),"")</f>
        <v/>
      </c>
      <c r="M1664" s="104" t="str">
        <f>IFERROR(IF(E1664="","",IF(K1664&lt;&gt;"",MAX(M$64:M1663)+1,IF(AND($F1663/INDEX($F$64:$F1664,MATCH(MAX(M$64:M1663),M$64:M1663,0)-1)&gt;(1+$O$2),MAX(K$64:K1664)&gt;MAX(L$64:L1663)),MAX(M$64:M1663)+1,""))),"")</f>
        <v/>
      </c>
      <c r="N1664" s="91">
        <f t="shared" si="160"/>
        <v>0</v>
      </c>
      <c r="O1664" s="91" t="str">
        <f>IFERROR(IF(AND(N1663=$H$2*1,MAX(O$64:O1663)=MAX(P$64:P1663)),MAX(O$64:O1663)+1,""),"")</f>
        <v/>
      </c>
      <c r="P1664" s="91" t="str">
        <f>IFERROR(IF(MOD(MAX(Q$64:Q1664),10*MAX(O$64:O1664))&lt;=2,IF(AND(F1663/INDEX($F$64:$F1664,MATCH(MAX(O$64:O1664),O$64:O1664,0)-1)&lt;(1-$P$2),MAX(O$64:O1664)&gt;MAX(P$64:P1663)),MAX(O$64:O1664),""),IF(AND($F1663/INDEX($F$64:$F1664,MATCH(MAX(Q$64:Q1664),Q$64:Q1664,0)-1)&lt;(1-$P$2),MAX(O$64:O1664)&gt;MAX(P$64:P1663)),MAX(O$64:O1664),"")),"")</f>
        <v/>
      </c>
      <c r="Q1664" s="91" t="str">
        <f>IFERROR(IF(E1664="","",IF(O1664&lt;&gt;"",MAX(O$64:O1664)*10+1,IF(AND($F1663/INDEX($F$64:$F1664,MATCH(MAX(Q$64:Q1663),Q$64:Q1663,0)-1)&gt;(1+$O$2),MAX(O$64:O1664)&gt;MAX(P$64:P1663)),MAX(Q$64:Q1663)+1,""))),"")</f>
        <v/>
      </c>
    </row>
    <row r="1665" spans="1:17" x14ac:dyDescent="0.2">
      <c r="A1665" s="13">
        <f>HLOOKUP($E$2,历史数据!$V$3:$AE$5000,ROW(A1663),)</f>
        <v>0</v>
      </c>
      <c r="B1665" s="41">
        <v>38960</v>
      </c>
      <c r="C1665" s="100" t="str">
        <f>IFERROR(IF(A1665&lt;&gt;0,MAX($C$4:C1664)+1,""),"")</f>
        <v/>
      </c>
      <c r="D1665" s="100"/>
      <c r="E1665" s="99">
        <f t="shared" si="161"/>
        <v>39027</v>
      </c>
      <c r="F1665" s="101">
        <f>IFERROR(VLOOKUP(E1665,历史数据!AH:AJ,3,),"")</f>
        <v>6.7636021208023402</v>
      </c>
      <c r="G1665" s="101">
        <f t="shared" ref="G1665:G1728" si="162">IFERROR(IF(E1665="","",AVERAGE(F1606:F1665)),"")</f>
        <v>8.5891665339476013</v>
      </c>
      <c r="H1665" s="105">
        <f t="shared" si="158"/>
        <v>-3.879190911609931E-3</v>
      </c>
      <c r="I1665" s="101">
        <f>IFERROR(VLOOKUP(E1665,历史数据!AH:AJ,2,),"")</f>
        <v>7.5064254751101096</v>
      </c>
      <c r="J1665" s="104">
        <f t="shared" si="159"/>
        <v>0</v>
      </c>
      <c r="K1665" s="104" t="str">
        <f>IFERROR(IF(AND(J1664=$H$2*1,MAX(K$64:K1664)=MAX(L$64:L1664)),MAX(K$64:K1664)+1,""),"")</f>
        <v/>
      </c>
      <c r="L1665" s="104" t="str">
        <f>IFERROR(IF(AND($F1664/INDEX($F$64:$F1665,MATCH(MAX(M$64:M1665),M$64:M1665,0)-1)&lt;(1-$P$2),MAX(K$64:K1665)&gt;MAX(L$64:L1664)),MAX(K$64:K1665),""),"")</f>
        <v/>
      </c>
      <c r="M1665" s="104" t="str">
        <f>IFERROR(IF(E1665="","",IF(K1665&lt;&gt;"",MAX(M$64:M1664)+1,IF(AND($F1664/INDEX($F$64:$F1665,MATCH(MAX(M$64:M1664),M$64:M1664,0)-1)&gt;(1+$O$2),MAX(K$64:K1665)&gt;MAX(L$64:L1664)),MAX(M$64:M1664)+1,""))),"")</f>
        <v/>
      </c>
      <c r="N1665" s="91">
        <f t="shared" si="160"/>
        <v>0</v>
      </c>
      <c r="O1665" s="91" t="str">
        <f>IFERROR(IF(AND(N1664=$H$2*1,MAX(O$64:O1664)=MAX(P$64:P1664)),MAX(O$64:O1664)+1,""),"")</f>
        <v/>
      </c>
      <c r="P1665" s="91" t="str">
        <f>IFERROR(IF(MOD(MAX(Q$64:Q1665),10*MAX(O$64:O1665))&lt;=2,IF(AND(F1664/INDEX($F$64:$F1665,MATCH(MAX(O$64:O1665),O$64:O1665,0)-1)&lt;(1-$P$2),MAX(O$64:O1665)&gt;MAX(P$64:P1664)),MAX(O$64:O1665),""),IF(AND($F1664/INDEX($F$64:$F1665,MATCH(MAX(Q$64:Q1665),Q$64:Q1665,0)-1)&lt;(1-$P$2),MAX(O$64:O1665)&gt;MAX(P$64:P1664)),MAX(O$64:O1665),"")),"")</f>
        <v/>
      </c>
      <c r="Q1665" s="91" t="str">
        <f>IFERROR(IF(E1665="","",IF(O1665&lt;&gt;"",MAX(O$64:O1665)*10+1,IF(AND($F1664/INDEX($F$64:$F1665,MATCH(MAX(Q$64:Q1664),Q$64:Q1664,0)-1)&gt;(1+$O$2),MAX(O$64:O1665)&gt;MAX(P$64:P1664)),MAX(Q$64:Q1664)+1,""))),"")</f>
        <v/>
      </c>
    </row>
    <row r="1666" spans="1:17" x14ac:dyDescent="0.2">
      <c r="A1666" s="13">
        <f>HLOOKUP($E$2,历史数据!$V$3:$AE$5000,ROW(A1664),)</f>
        <v>0</v>
      </c>
      <c r="B1666" s="41">
        <v>38961</v>
      </c>
      <c r="C1666" s="100" t="str">
        <f>IFERROR(IF(A1666&lt;&gt;0,MAX($C$4:C1665)+1,""),"")</f>
        <v/>
      </c>
      <c r="D1666" s="100"/>
      <c r="E1666" s="99">
        <f t="shared" si="161"/>
        <v>39028</v>
      </c>
      <c r="F1666" s="101">
        <f>IFERROR(VLOOKUP(E1666,历史数据!AH:AJ,3,),"")</f>
        <v>6.4247704153286103</v>
      </c>
      <c r="G1666" s="101">
        <f t="shared" si="162"/>
        <v>8.5518081664210115</v>
      </c>
      <c r="H1666" s="105">
        <f t="shared" ref="H1666:H1729" si="163">IFERROR(G1666/G1665-1,"")</f>
        <v>-4.3494752813251214E-3</v>
      </c>
      <c r="I1666" s="101">
        <f>IFERROR(VLOOKUP(E1666,历史数据!AH:AJ,2,),"")</f>
        <v>6.67237820009787</v>
      </c>
      <c r="J1666" s="104">
        <f t="shared" ref="J1666:J1729" si="164">IFERROR(IF(L1666&lt;&gt;"","0",IF(AND($H1666&gt;0,$F1666&gt;$G1666),J1665+1,0)),"")</f>
        <v>0</v>
      </c>
      <c r="K1666" s="104" t="str">
        <f>IFERROR(IF(AND(J1665=$H$2*1,MAX(K$64:K1665)=MAX(L$64:L1665)),MAX(K$64:K1665)+1,""),"")</f>
        <v/>
      </c>
      <c r="L1666" s="104" t="str">
        <f>IFERROR(IF(AND($F1665/INDEX($F$64:$F1666,MATCH(MAX(M$64:M1666),M$64:M1666,0)-1)&lt;(1-$P$2),MAX(K$64:K1666)&gt;MAX(L$64:L1665)),MAX(K$64:K1666),""),"")</f>
        <v/>
      </c>
      <c r="M1666" s="104" t="str">
        <f>IFERROR(IF(E1666="","",IF(K1666&lt;&gt;"",MAX(M$64:M1665)+1,IF(AND($F1665/INDEX($F$64:$F1666,MATCH(MAX(M$64:M1665),M$64:M1665,0)-1)&gt;(1+$O$2),MAX(K$64:K1666)&gt;MAX(L$64:L1665)),MAX(M$64:M1665)+1,""))),"")</f>
        <v/>
      </c>
      <c r="N1666" s="91">
        <f t="shared" ref="N1666:N1729" si="165">IFERROR(IF(P1666&lt;&gt;"","0",IF(AND($H1666&gt;0,$F1666&gt;$G1666),N1665+1,0)),"")</f>
        <v>0</v>
      </c>
      <c r="O1666" s="91" t="str">
        <f>IFERROR(IF(AND(N1665=$H$2*1,MAX(O$64:O1665)=MAX(P$64:P1665)),MAX(O$64:O1665)+1,""),"")</f>
        <v/>
      </c>
      <c r="P1666" s="91" t="str">
        <f>IFERROR(IF(MOD(MAX(Q$64:Q1666),10*MAX(O$64:O1666))&lt;=2,IF(AND(F1665/INDEX($F$64:$F1666,MATCH(MAX(O$64:O1666),O$64:O1666,0)-1)&lt;(1-$P$2),MAX(O$64:O1666)&gt;MAX(P$64:P1665)),MAX(O$64:O1666),""),IF(AND($F1665/INDEX($F$64:$F1666,MATCH(MAX(Q$64:Q1666),Q$64:Q1666,0)-1)&lt;(1-$P$2),MAX(O$64:O1666)&gt;MAX(P$64:P1665)),MAX(O$64:O1666),"")),"")</f>
        <v/>
      </c>
      <c r="Q1666" s="91" t="str">
        <f>IFERROR(IF(E1666="","",IF(O1666&lt;&gt;"",MAX(O$64:O1666)*10+1,IF(AND($F1665/INDEX($F$64:$F1666,MATCH(MAX(Q$64:Q1665),Q$64:Q1665,0)-1)&gt;(1+$O$2),MAX(O$64:O1666)&gt;MAX(P$64:P1665)),MAX(Q$64:Q1665)+1,""))),"")</f>
        <v/>
      </c>
    </row>
    <row r="1667" spans="1:17" x14ac:dyDescent="0.2">
      <c r="A1667" s="13">
        <f>HLOOKUP($E$2,历史数据!$V$3:$AE$5000,ROW(A1665),)</f>
        <v>0</v>
      </c>
      <c r="B1667" s="41">
        <v>38964</v>
      </c>
      <c r="C1667" s="100" t="str">
        <f>IFERROR(IF(A1667&lt;&gt;0,MAX($C$4:C1666)+1,""),"")</f>
        <v/>
      </c>
      <c r="D1667" s="100"/>
      <c r="E1667" s="99">
        <f t="shared" si="161"/>
        <v>39029</v>
      </c>
      <c r="F1667" s="101">
        <f>IFERROR(VLOOKUP(E1667,历史数据!AH:AJ,3,),"")</f>
        <v>6.30748251728002</v>
      </c>
      <c r="G1667" s="101">
        <f t="shared" si="162"/>
        <v>8.5133637998384142</v>
      </c>
      <c r="H1667" s="105">
        <f t="shared" si="163"/>
        <v>-4.4954664363906494E-3</v>
      </c>
      <c r="I1667" s="101">
        <f>IFERROR(VLOOKUP(E1667,历史数据!AH:AJ,2,),"")</f>
        <v>6.4117384266565498</v>
      </c>
      <c r="J1667" s="104">
        <f t="shared" si="164"/>
        <v>0</v>
      </c>
      <c r="K1667" s="104" t="str">
        <f>IFERROR(IF(AND(J1666=$H$2*1,MAX(K$64:K1666)=MAX(L$64:L1666)),MAX(K$64:K1666)+1,""),"")</f>
        <v/>
      </c>
      <c r="L1667" s="104" t="str">
        <f>IFERROR(IF(AND($F1666/INDEX($F$64:$F1667,MATCH(MAX(M$64:M1667),M$64:M1667,0)-1)&lt;(1-$P$2),MAX(K$64:K1667)&gt;MAX(L$64:L1666)),MAX(K$64:K1667),""),"")</f>
        <v/>
      </c>
      <c r="M1667" s="104" t="str">
        <f>IFERROR(IF(E1667="","",IF(K1667&lt;&gt;"",MAX(M$64:M1666)+1,IF(AND($F1666/INDEX($F$64:$F1667,MATCH(MAX(M$64:M1666),M$64:M1666,0)-1)&gt;(1+$O$2),MAX(K$64:K1667)&gt;MAX(L$64:L1666)),MAX(M$64:M1666)+1,""))),"")</f>
        <v/>
      </c>
      <c r="N1667" s="91">
        <f t="shared" si="165"/>
        <v>0</v>
      </c>
      <c r="O1667" s="91" t="str">
        <f>IFERROR(IF(AND(N1666=$H$2*1,MAX(O$64:O1666)=MAX(P$64:P1666)),MAX(O$64:O1666)+1,""),"")</f>
        <v/>
      </c>
      <c r="P1667" s="91" t="str">
        <f>IFERROR(IF(MOD(MAX(Q$64:Q1667),10*MAX(O$64:O1667))&lt;=2,IF(AND(F1666/INDEX($F$64:$F1667,MATCH(MAX(O$64:O1667),O$64:O1667,0)-1)&lt;(1-$P$2),MAX(O$64:O1667)&gt;MAX(P$64:P1666)),MAX(O$64:O1667),""),IF(AND($F1666/INDEX($F$64:$F1667,MATCH(MAX(Q$64:Q1667),Q$64:Q1667,0)-1)&lt;(1-$P$2),MAX(O$64:O1667)&gt;MAX(P$64:P1666)),MAX(O$64:O1667),"")),"")</f>
        <v/>
      </c>
      <c r="Q1667" s="91" t="str">
        <f>IFERROR(IF(E1667="","",IF(O1667&lt;&gt;"",MAX(O$64:O1667)*10+1,IF(AND($F1666/INDEX($F$64:$F1667,MATCH(MAX(Q$64:Q1666),Q$64:Q1666,0)-1)&gt;(1+$O$2),MAX(O$64:O1667)&gt;MAX(P$64:P1666)),MAX(Q$64:Q1666)+1,""))),"")</f>
        <v/>
      </c>
    </row>
    <row r="1668" spans="1:17" x14ac:dyDescent="0.2">
      <c r="A1668" s="13">
        <f>HLOOKUP($E$2,历史数据!$V$3:$AE$5000,ROW(A1666),)</f>
        <v>0</v>
      </c>
      <c r="B1668" s="41">
        <v>38965</v>
      </c>
      <c r="C1668" s="100" t="str">
        <f>IFERROR(IF(A1668&lt;&gt;0,MAX($C$4:C1667)+1,""),"")</f>
        <v/>
      </c>
      <c r="D1668" s="100"/>
      <c r="E1668" s="99">
        <f t="shared" si="161"/>
        <v>39030</v>
      </c>
      <c r="F1668" s="101">
        <f>IFERROR(VLOOKUP(E1668,历史数据!AH:AJ,3,),"")</f>
        <v>6.4378024040006796</v>
      </c>
      <c r="G1668" s="101">
        <f t="shared" si="162"/>
        <v>8.4736162343886132</v>
      </c>
      <c r="H1668" s="105">
        <f t="shared" si="163"/>
        <v>-4.6688437595672205E-3</v>
      </c>
      <c r="I1668" s="101">
        <f>IFERROR(VLOOKUP(E1668,历史数据!AH:AJ,2,),"")</f>
        <v>6.3205145059520902</v>
      </c>
      <c r="J1668" s="104">
        <f t="shared" si="164"/>
        <v>0</v>
      </c>
      <c r="K1668" s="104" t="str">
        <f>IFERROR(IF(AND(J1667=$H$2*1,MAX(K$64:K1667)=MAX(L$64:L1667)),MAX(K$64:K1667)+1,""),"")</f>
        <v/>
      </c>
      <c r="L1668" s="104" t="str">
        <f>IFERROR(IF(AND($F1667/INDEX($F$64:$F1668,MATCH(MAX(M$64:M1668),M$64:M1668,0)-1)&lt;(1-$P$2),MAX(K$64:K1668)&gt;MAX(L$64:L1667)),MAX(K$64:K1668),""),"")</f>
        <v/>
      </c>
      <c r="M1668" s="104" t="str">
        <f>IFERROR(IF(E1668="","",IF(K1668&lt;&gt;"",MAX(M$64:M1667)+1,IF(AND($F1667/INDEX($F$64:$F1668,MATCH(MAX(M$64:M1667),M$64:M1667,0)-1)&gt;(1+$O$2),MAX(K$64:K1668)&gt;MAX(L$64:L1667)),MAX(M$64:M1667)+1,""))),"")</f>
        <v/>
      </c>
      <c r="N1668" s="91">
        <f t="shared" si="165"/>
        <v>0</v>
      </c>
      <c r="O1668" s="91" t="str">
        <f>IFERROR(IF(AND(N1667=$H$2*1,MAX(O$64:O1667)=MAX(P$64:P1667)),MAX(O$64:O1667)+1,""),"")</f>
        <v/>
      </c>
      <c r="P1668" s="91" t="str">
        <f>IFERROR(IF(MOD(MAX(Q$64:Q1668),10*MAX(O$64:O1668))&lt;=2,IF(AND(F1667/INDEX($F$64:$F1668,MATCH(MAX(O$64:O1668),O$64:O1668,0)-1)&lt;(1-$P$2),MAX(O$64:O1668)&gt;MAX(P$64:P1667)),MAX(O$64:O1668),""),IF(AND($F1667/INDEX($F$64:$F1668,MATCH(MAX(Q$64:Q1668),Q$64:Q1668,0)-1)&lt;(1-$P$2),MAX(O$64:O1668)&gt;MAX(P$64:P1667)),MAX(O$64:O1668),"")),"")</f>
        <v/>
      </c>
      <c r="Q1668" s="91" t="str">
        <f>IFERROR(IF(E1668="","",IF(O1668&lt;&gt;"",MAX(O$64:O1668)*10+1,IF(AND($F1667/INDEX($F$64:$F1668,MATCH(MAX(Q$64:Q1667),Q$64:Q1667,0)-1)&gt;(1+$O$2),MAX(O$64:O1668)&gt;MAX(P$64:P1667)),MAX(Q$64:Q1667)+1,""))),"")</f>
        <v/>
      </c>
    </row>
    <row r="1669" spans="1:17" x14ac:dyDescent="0.2">
      <c r="A1669" s="13">
        <f>HLOOKUP($E$2,历史数据!$V$3:$AE$5000,ROW(A1667),)</f>
        <v>0</v>
      </c>
      <c r="B1669" s="41">
        <v>38966</v>
      </c>
      <c r="C1669" s="100" t="str">
        <f>IFERROR(IF(A1669&lt;&gt;0,MAX($C$4:C1668)+1,""),"")</f>
        <v/>
      </c>
      <c r="D1669" s="100"/>
      <c r="E1669" s="99">
        <f t="shared" si="161"/>
        <v>39031</v>
      </c>
      <c r="F1669" s="101">
        <f>IFERROR(VLOOKUP(E1669,历史数据!AH:AJ,3,),"")</f>
        <v>6.0338107551666296</v>
      </c>
      <c r="G1669" s="101">
        <f t="shared" si="162"/>
        <v>8.4303934719595937</v>
      </c>
      <c r="H1669" s="105">
        <f t="shared" si="163"/>
        <v>-5.1008638146259333E-3</v>
      </c>
      <c r="I1669" s="101">
        <f>IFERROR(VLOOKUP(E1669,历史数据!AH:AJ,2,),"")</f>
        <v>6.3726424606403498</v>
      </c>
      <c r="J1669" s="104">
        <f t="shared" si="164"/>
        <v>0</v>
      </c>
      <c r="K1669" s="104" t="str">
        <f>IFERROR(IF(AND(J1668=$H$2*1,MAX(K$64:K1668)=MAX(L$64:L1668)),MAX(K$64:K1668)+1,""),"")</f>
        <v/>
      </c>
      <c r="L1669" s="104" t="str">
        <f>IFERROR(IF(AND($F1668/INDEX($F$64:$F1669,MATCH(MAX(M$64:M1669),M$64:M1669,0)-1)&lt;(1-$P$2),MAX(K$64:K1669)&gt;MAX(L$64:L1668)),MAX(K$64:K1669),""),"")</f>
        <v/>
      </c>
      <c r="M1669" s="104" t="str">
        <f>IFERROR(IF(E1669="","",IF(K1669&lt;&gt;"",MAX(M$64:M1668)+1,IF(AND($F1668/INDEX($F$64:$F1669,MATCH(MAX(M$64:M1668),M$64:M1668,0)-1)&gt;(1+$O$2),MAX(K$64:K1669)&gt;MAX(L$64:L1668)),MAX(M$64:M1668)+1,""))),"")</f>
        <v/>
      </c>
      <c r="N1669" s="91">
        <f t="shared" si="165"/>
        <v>0</v>
      </c>
      <c r="O1669" s="91" t="str">
        <f>IFERROR(IF(AND(N1668=$H$2*1,MAX(O$64:O1668)=MAX(P$64:P1668)),MAX(O$64:O1668)+1,""),"")</f>
        <v/>
      </c>
      <c r="P1669" s="91" t="str">
        <f>IFERROR(IF(MOD(MAX(Q$64:Q1669),10*MAX(O$64:O1669))&lt;=2,IF(AND(F1668/INDEX($F$64:$F1669,MATCH(MAX(O$64:O1669),O$64:O1669,0)-1)&lt;(1-$P$2),MAX(O$64:O1669)&gt;MAX(P$64:P1668)),MAX(O$64:O1669),""),IF(AND($F1668/INDEX($F$64:$F1669,MATCH(MAX(Q$64:Q1669),Q$64:Q1669,0)-1)&lt;(1-$P$2),MAX(O$64:O1669)&gt;MAX(P$64:P1668)),MAX(O$64:O1669),"")),"")</f>
        <v/>
      </c>
      <c r="Q1669" s="91" t="str">
        <f>IFERROR(IF(E1669="","",IF(O1669&lt;&gt;"",MAX(O$64:O1669)*10+1,IF(AND($F1668/INDEX($F$64:$F1669,MATCH(MAX(Q$64:Q1668),Q$64:Q1668,0)-1)&gt;(1+$O$2),MAX(O$64:O1669)&gt;MAX(P$64:P1668)),MAX(Q$64:Q1668)+1,""))),"")</f>
        <v/>
      </c>
    </row>
    <row r="1670" spans="1:17" x14ac:dyDescent="0.2">
      <c r="A1670" s="13">
        <f>HLOOKUP($E$2,历史数据!$V$3:$AE$5000,ROW(A1668),)</f>
        <v>0</v>
      </c>
      <c r="B1670" s="41">
        <v>38967</v>
      </c>
      <c r="C1670" s="100" t="str">
        <f>IFERROR(IF(A1670&lt;&gt;0,MAX($C$4:C1669)+1,""),"")</f>
        <v/>
      </c>
      <c r="D1670" s="100"/>
      <c r="E1670" s="99">
        <f t="shared" ref="E1670:E1733" si="166">IFERROR(INDEX(B:B,MATCH(ROW(A1666),C:C,0)),"")</f>
        <v>39034</v>
      </c>
      <c r="F1670" s="101">
        <f>IFERROR(VLOOKUP(E1670,历史数据!AH:AJ,3,),"")</f>
        <v>5.9034908684459699</v>
      </c>
      <c r="G1670" s="101">
        <f t="shared" si="162"/>
        <v>8.3897771072649867</v>
      </c>
      <c r="H1670" s="105">
        <f t="shared" si="163"/>
        <v>-4.8178492296594433E-3</v>
      </c>
      <c r="I1670" s="101">
        <f>IFERROR(VLOOKUP(E1670,历史数据!AH:AJ,2,),"")</f>
        <v>5.9947147891504304</v>
      </c>
      <c r="J1670" s="104">
        <f t="shared" si="164"/>
        <v>0</v>
      </c>
      <c r="K1670" s="104" t="str">
        <f>IFERROR(IF(AND(J1669=$H$2*1,MAX(K$64:K1669)=MAX(L$64:L1669)),MAX(K$64:K1669)+1,""),"")</f>
        <v/>
      </c>
      <c r="L1670" s="104" t="str">
        <f>IFERROR(IF(AND($F1669/INDEX($F$64:$F1670,MATCH(MAX(M$64:M1670),M$64:M1670,0)-1)&lt;(1-$P$2),MAX(K$64:K1670)&gt;MAX(L$64:L1669)),MAX(K$64:K1670),""),"")</f>
        <v/>
      </c>
      <c r="M1670" s="104" t="str">
        <f>IFERROR(IF(E1670="","",IF(K1670&lt;&gt;"",MAX(M$64:M1669)+1,IF(AND($F1669/INDEX($F$64:$F1670,MATCH(MAX(M$64:M1669),M$64:M1669,0)-1)&gt;(1+$O$2),MAX(K$64:K1670)&gt;MAX(L$64:L1669)),MAX(M$64:M1669)+1,""))),"")</f>
        <v/>
      </c>
      <c r="N1670" s="91">
        <f t="shared" si="165"/>
        <v>0</v>
      </c>
      <c r="O1670" s="91" t="str">
        <f>IFERROR(IF(AND(N1669=$H$2*1,MAX(O$64:O1669)=MAX(P$64:P1669)),MAX(O$64:O1669)+1,""),"")</f>
        <v/>
      </c>
      <c r="P1670" s="91" t="str">
        <f>IFERROR(IF(MOD(MAX(Q$64:Q1670),10*MAX(O$64:O1670))&lt;=2,IF(AND(F1669/INDEX($F$64:$F1670,MATCH(MAX(O$64:O1670),O$64:O1670,0)-1)&lt;(1-$P$2),MAX(O$64:O1670)&gt;MAX(P$64:P1669)),MAX(O$64:O1670),""),IF(AND($F1669/INDEX($F$64:$F1670,MATCH(MAX(Q$64:Q1670),Q$64:Q1670,0)-1)&lt;(1-$P$2),MAX(O$64:O1670)&gt;MAX(P$64:P1669)),MAX(O$64:O1670),"")),"")</f>
        <v/>
      </c>
      <c r="Q1670" s="91" t="str">
        <f>IFERROR(IF(E1670="","",IF(O1670&lt;&gt;"",MAX(O$64:O1670)*10+1,IF(AND($F1669/INDEX($F$64:$F1670,MATCH(MAX(Q$64:Q1669),Q$64:Q1669,0)-1)&gt;(1+$O$2),MAX(O$64:O1670)&gt;MAX(P$64:P1669)),MAX(Q$64:Q1669)+1,""))),"")</f>
        <v/>
      </c>
    </row>
    <row r="1671" spans="1:17" x14ac:dyDescent="0.2">
      <c r="A1671" s="13">
        <f>HLOOKUP($E$2,历史数据!$V$3:$AE$5000,ROW(A1669),)</f>
        <v>0</v>
      </c>
      <c r="B1671" s="41">
        <v>38968</v>
      </c>
      <c r="C1671" s="100" t="str">
        <f>IFERROR(IF(A1671&lt;&gt;0,MAX($C$4:C1670)+1,""),"")</f>
        <v/>
      </c>
      <c r="D1671" s="100"/>
      <c r="E1671" s="99">
        <f t="shared" si="166"/>
        <v>39035</v>
      </c>
      <c r="F1671" s="101">
        <f>IFERROR(VLOOKUP(E1671,历史数据!AH:AJ,3,),"")</f>
        <v>6.4899303586889499</v>
      </c>
      <c r="G1671" s="101">
        <f t="shared" si="162"/>
        <v>8.3574143353960224</v>
      </c>
      <c r="H1671" s="105">
        <f t="shared" si="163"/>
        <v>-3.8574054417894743E-3</v>
      </c>
      <c r="I1671" s="101">
        <f>IFERROR(VLOOKUP(E1671,历史数据!AH:AJ,2,),"")</f>
        <v>5.9034908684459699</v>
      </c>
      <c r="J1671" s="104">
        <f t="shared" si="164"/>
        <v>0</v>
      </c>
      <c r="K1671" s="104" t="str">
        <f>IFERROR(IF(AND(J1670=$H$2*1,MAX(K$64:K1670)=MAX(L$64:L1670)),MAX(K$64:K1670)+1,""),"")</f>
        <v/>
      </c>
      <c r="L1671" s="104" t="str">
        <f>IFERROR(IF(AND($F1670/INDEX($F$64:$F1671,MATCH(MAX(M$64:M1671),M$64:M1671,0)-1)&lt;(1-$P$2),MAX(K$64:K1671)&gt;MAX(L$64:L1670)),MAX(K$64:K1671),""),"")</f>
        <v/>
      </c>
      <c r="M1671" s="104" t="str">
        <f>IFERROR(IF(E1671="","",IF(K1671&lt;&gt;"",MAX(M$64:M1670)+1,IF(AND($F1670/INDEX($F$64:$F1671,MATCH(MAX(M$64:M1670),M$64:M1670,0)-1)&gt;(1+$O$2),MAX(K$64:K1671)&gt;MAX(L$64:L1670)),MAX(M$64:M1670)+1,""))),"")</f>
        <v/>
      </c>
      <c r="N1671" s="91">
        <f t="shared" si="165"/>
        <v>0</v>
      </c>
      <c r="O1671" s="91" t="str">
        <f>IFERROR(IF(AND(N1670=$H$2*1,MAX(O$64:O1670)=MAX(P$64:P1670)),MAX(O$64:O1670)+1,""),"")</f>
        <v/>
      </c>
      <c r="P1671" s="91" t="str">
        <f>IFERROR(IF(MOD(MAX(Q$64:Q1671),10*MAX(O$64:O1671))&lt;=2,IF(AND(F1670/INDEX($F$64:$F1671,MATCH(MAX(O$64:O1671),O$64:O1671,0)-1)&lt;(1-$P$2),MAX(O$64:O1671)&gt;MAX(P$64:P1670)),MAX(O$64:O1671),""),IF(AND($F1670/INDEX($F$64:$F1671,MATCH(MAX(Q$64:Q1671),Q$64:Q1671,0)-1)&lt;(1-$P$2),MAX(O$64:O1671)&gt;MAX(P$64:P1670)),MAX(O$64:O1671),"")),"")</f>
        <v/>
      </c>
      <c r="Q1671" s="91" t="str">
        <f>IFERROR(IF(E1671="","",IF(O1671&lt;&gt;"",MAX(O$64:O1671)*10+1,IF(AND($F1670/INDEX($F$64:$F1671,MATCH(MAX(Q$64:Q1670),Q$64:Q1670,0)-1)&gt;(1+$O$2),MAX(O$64:O1671)&gt;MAX(P$64:P1670)),MAX(Q$64:Q1670)+1,""))),"")</f>
        <v/>
      </c>
    </row>
    <row r="1672" spans="1:17" x14ac:dyDescent="0.2">
      <c r="A1672" s="13">
        <f>HLOOKUP($E$2,历史数据!$V$3:$AE$5000,ROW(A1670),)</f>
        <v>0</v>
      </c>
      <c r="B1672" s="41">
        <v>38971</v>
      </c>
      <c r="C1672" s="100" t="str">
        <f>IFERROR(IF(A1672&lt;&gt;0,MAX($C$4:C1671)+1,""),"")</f>
        <v/>
      </c>
      <c r="D1672" s="100"/>
      <c r="E1672" s="99">
        <f t="shared" si="166"/>
        <v>39036</v>
      </c>
      <c r="F1672" s="101">
        <f>IFERROR(VLOOKUP(E1672,历史数据!AH:AJ,3,),"")</f>
        <v>6.6072182567375402</v>
      </c>
      <c r="G1672" s="101">
        <f t="shared" si="162"/>
        <v>8.3315675578630906</v>
      </c>
      <c r="H1672" s="105">
        <f t="shared" si="163"/>
        <v>-3.092676334528921E-3</v>
      </c>
      <c r="I1672" s="101">
        <f>IFERROR(VLOOKUP(E1672,历史数据!AH:AJ,2,),"")</f>
        <v>6.8808900188509297</v>
      </c>
      <c r="J1672" s="104">
        <f t="shared" si="164"/>
        <v>0</v>
      </c>
      <c r="K1672" s="104" t="str">
        <f>IFERROR(IF(AND(J1671=$H$2*1,MAX(K$64:K1671)=MAX(L$64:L1671)),MAX(K$64:K1671)+1,""),"")</f>
        <v/>
      </c>
      <c r="L1672" s="104" t="str">
        <f>IFERROR(IF(AND($F1671/INDEX($F$64:$F1672,MATCH(MAX(M$64:M1672),M$64:M1672,0)-1)&lt;(1-$P$2),MAX(K$64:K1672)&gt;MAX(L$64:L1671)),MAX(K$64:K1672),""),"")</f>
        <v/>
      </c>
      <c r="M1672" s="104" t="str">
        <f>IFERROR(IF(E1672="","",IF(K1672&lt;&gt;"",MAX(M$64:M1671)+1,IF(AND($F1671/INDEX($F$64:$F1672,MATCH(MAX(M$64:M1671),M$64:M1671,0)-1)&gt;(1+$O$2),MAX(K$64:K1672)&gt;MAX(L$64:L1671)),MAX(M$64:M1671)+1,""))),"")</f>
        <v/>
      </c>
      <c r="N1672" s="91">
        <f t="shared" si="165"/>
        <v>0</v>
      </c>
      <c r="O1672" s="91" t="str">
        <f>IFERROR(IF(AND(N1671=$H$2*1,MAX(O$64:O1671)=MAX(P$64:P1671)),MAX(O$64:O1671)+1,""),"")</f>
        <v/>
      </c>
      <c r="P1672" s="91" t="str">
        <f>IFERROR(IF(MOD(MAX(Q$64:Q1672),10*MAX(O$64:O1672))&lt;=2,IF(AND(F1671/INDEX($F$64:$F1672,MATCH(MAX(O$64:O1672),O$64:O1672,0)-1)&lt;(1-$P$2),MAX(O$64:O1672)&gt;MAX(P$64:P1671)),MAX(O$64:O1672),""),IF(AND($F1671/INDEX($F$64:$F1672,MATCH(MAX(Q$64:Q1672),Q$64:Q1672,0)-1)&lt;(1-$P$2),MAX(O$64:O1672)&gt;MAX(P$64:P1671)),MAX(O$64:O1672),"")),"")</f>
        <v/>
      </c>
      <c r="Q1672" s="91" t="str">
        <f>IFERROR(IF(E1672="","",IF(O1672&lt;&gt;"",MAX(O$64:O1672)*10+1,IF(AND($F1671/INDEX($F$64:$F1672,MATCH(MAX(Q$64:Q1671),Q$64:Q1671,0)-1)&gt;(1+$O$2),MAX(O$64:O1672)&gt;MAX(P$64:P1671)),MAX(Q$64:Q1671)+1,""))),"")</f>
        <v/>
      </c>
    </row>
    <row r="1673" spans="1:17" x14ac:dyDescent="0.2">
      <c r="A1673" s="13">
        <f>HLOOKUP($E$2,历史数据!$V$3:$AE$5000,ROW(A1671),)</f>
        <v>0</v>
      </c>
      <c r="B1673" s="41">
        <v>38972</v>
      </c>
      <c r="C1673" s="100" t="str">
        <f>IFERROR(IF(A1673&lt;&gt;0,MAX($C$4:C1672)+1,""),"")</f>
        <v/>
      </c>
      <c r="D1673" s="100"/>
      <c r="E1673" s="99">
        <f t="shared" si="166"/>
        <v>39037</v>
      </c>
      <c r="F1673" s="101">
        <f>IFERROR(VLOOKUP(E1673,历史数据!AH:AJ,3,),"")</f>
        <v>6.4899303586889499</v>
      </c>
      <c r="G1673" s="101">
        <f t="shared" si="162"/>
        <v>8.3020283835397422</v>
      </c>
      <c r="H1673" s="105">
        <f t="shared" si="163"/>
        <v>-3.5454521754997304E-3</v>
      </c>
      <c r="I1673" s="101">
        <f>IFERROR(VLOOKUP(E1673,历史数据!AH:AJ,2,),"")</f>
        <v>6.6202502454096104</v>
      </c>
      <c r="J1673" s="104">
        <f t="shared" si="164"/>
        <v>0</v>
      </c>
      <c r="K1673" s="104" t="str">
        <f>IFERROR(IF(AND(J1672=$H$2*1,MAX(K$64:K1672)=MAX(L$64:L1672)),MAX(K$64:K1672)+1,""),"")</f>
        <v/>
      </c>
      <c r="L1673" s="104" t="str">
        <f>IFERROR(IF(AND($F1672/INDEX($F$64:$F1673,MATCH(MAX(M$64:M1673),M$64:M1673,0)-1)&lt;(1-$P$2),MAX(K$64:K1673)&gt;MAX(L$64:L1672)),MAX(K$64:K1673),""),"")</f>
        <v/>
      </c>
      <c r="M1673" s="104" t="str">
        <f>IFERROR(IF(E1673="","",IF(K1673&lt;&gt;"",MAX(M$64:M1672)+1,IF(AND($F1672/INDEX($F$64:$F1673,MATCH(MAX(M$64:M1672),M$64:M1672,0)-1)&gt;(1+$O$2),MAX(K$64:K1673)&gt;MAX(L$64:L1672)),MAX(M$64:M1672)+1,""))),"")</f>
        <v/>
      </c>
      <c r="N1673" s="91">
        <f t="shared" si="165"/>
        <v>0</v>
      </c>
      <c r="O1673" s="91" t="str">
        <f>IFERROR(IF(AND(N1672=$H$2*1,MAX(O$64:O1672)=MAX(P$64:P1672)),MAX(O$64:O1672)+1,""),"")</f>
        <v/>
      </c>
      <c r="P1673" s="91" t="str">
        <f>IFERROR(IF(MOD(MAX(Q$64:Q1673),10*MAX(O$64:O1673))&lt;=2,IF(AND(F1672/INDEX($F$64:$F1673,MATCH(MAX(O$64:O1673),O$64:O1673,0)-1)&lt;(1-$P$2),MAX(O$64:O1673)&gt;MAX(P$64:P1672)),MAX(O$64:O1673),""),IF(AND($F1672/INDEX($F$64:$F1673,MATCH(MAX(Q$64:Q1673),Q$64:Q1673,0)-1)&lt;(1-$P$2),MAX(O$64:O1673)&gt;MAX(P$64:P1672)),MAX(O$64:O1673),"")),"")</f>
        <v/>
      </c>
      <c r="Q1673" s="91" t="str">
        <f>IFERROR(IF(E1673="","",IF(O1673&lt;&gt;"",MAX(O$64:O1673)*10+1,IF(AND($F1672/INDEX($F$64:$F1673,MATCH(MAX(Q$64:Q1672),Q$64:Q1672,0)-1)&gt;(1+$O$2),MAX(O$64:O1673)&gt;MAX(P$64:P1672)),MAX(Q$64:Q1672)+1,""))),"")</f>
        <v/>
      </c>
    </row>
    <row r="1674" spans="1:17" x14ac:dyDescent="0.2">
      <c r="A1674" s="13">
        <f>HLOOKUP($E$2,历史数据!$V$3:$AE$5000,ROW(A1672),)</f>
        <v>0</v>
      </c>
      <c r="B1674" s="41">
        <v>38973</v>
      </c>
      <c r="C1674" s="100" t="str">
        <f>IFERROR(IF(A1674&lt;&gt;0,MAX($C$4:C1673)+1,""),"")</f>
        <v/>
      </c>
      <c r="D1674" s="100"/>
      <c r="E1674" s="99">
        <f t="shared" si="166"/>
        <v>39038</v>
      </c>
      <c r="F1674" s="101">
        <f>IFERROR(VLOOKUP(E1674,历史数据!AH:AJ,3,),"")</f>
        <v>6.2683865512638199</v>
      </c>
      <c r="G1674" s="101">
        <f t="shared" si="162"/>
        <v>8.2737924080835992</v>
      </c>
      <c r="H1674" s="105">
        <f t="shared" si="163"/>
        <v>-3.4010935823980404E-3</v>
      </c>
      <c r="I1674" s="101">
        <f>IFERROR(VLOOKUP(E1674,历史数据!AH:AJ,2,),"")</f>
        <v>6.6072182567375402</v>
      </c>
      <c r="J1674" s="104">
        <f t="shared" si="164"/>
        <v>0</v>
      </c>
      <c r="K1674" s="104" t="str">
        <f>IFERROR(IF(AND(J1673=$H$2*1,MAX(K$64:K1673)=MAX(L$64:L1673)),MAX(K$64:K1673)+1,""),"")</f>
        <v/>
      </c>
      <c r="L1674" s="104" t="str">
        <f>IFERROR(IF(AND($F1673/INDEX($F$64:$F1674,MATCH(MAX(M$64:M1674),M$64:M1674,0)-1)&lt;(1-$P$2),MAX(K$64:K1674)&gt;MAX(L$64:L1673)),MAX(K$64:K1674),""),"")</f>
        <v/>
      </c>
      <c r="M1674" s="104" t="str">
        <f>IFERROR(IF(E1674="","",IF(K1674&lt;&gt;"",MAX(M$64:M1673)+1,IF(AND($F1673/INDEX($F$64:$F1674,MATCH(MAX(M$64:M1673),M$64:M1673,0)-1)&gt;(1+$O$2),MAX(K$64:K1674)&gt;MAX(L$64:L1673)),MAX(M$64:M1673)+1,""))),"")</f>
        <v/>
      </c>
      <c r="N1674" s="91">
        <f t="shared" si="165"/>
        <v>0</v>
      </c>
      <c r="O1674" s="91" t="str">
        <f>IFERROR(IF(AND(N1673=$H$2*1,MAX(O$64:O1673)=MAX(P$64:P1673)),MAX(O$64:O1673)+1,""),"")</f>
        <v/>
      </c>
      <c r="P1674" s="91" t="str">
        <f>IFERROR(IF(MOD(MAX(Q$64:Q1674),10*MAX(O$64:O1674))&lt;=2,IF(AND(F1673/INDEX($F$64:$F1674,MATCH(MAX(O$64:O1674),O$64:O1674,0)-1)&lt;(1-$P$2),MAX(O$64:O1674)&gt;MAX(P$64:P1673)),MAX(O$64:O1674),""),IF(AND($F1673/INDEX($F$64:$F1674,MATCH(MAX(Q$64:Q1674),Q$64:Q1674,0)-1)&lt;(1-$P$2),MAX(O$64:O1674)&gt;MAX(P$64:P1673)),MAX(O$64:O1674),"")),"")</f>
        <v/>
      </c>
      <c r="Q1674" s="91" t="str">
        <f>IFERROR(IF(E1674="","",IF(O1674&lt;&gt;"",MAX(O$64:O1674)*10+1,IF(AND($F1673/INDEX($F$64:$F1674,MATCH(MAX(Q$64:Q1673),Q$64:Q1673,0)-1)&gt;(1+$O$2),MAX(O$64:O1674)&gt;MAX(P$64:P1673)),MAX(Q$64:Q1673)+1,""))),"")</f>
        <v/>
      </c>
    </row>
    <row r="1675" spans="1:17" x14ac:dyDescent="0.2">
      <c r="A1675" s="13">
        <f>HLOOKUP($E$2,历史数据!$V$3:$AE$5000,ROW(A1673),)</f>
        <v>0</v>
      </c>
      <c r="B1675" s="41">
        <v>38974</v>
      </c>
      <c r="C1675" s="100" t="str">
        <f>IFERROR(IF(A1675&lt;&gt;0,MAX($C$4:C1674)+1,""),"")</f>
        <v/>
      </c>
      <c r="D1675" s="100"/>
      <c r="E1675" s="99">
        <f t="shared" si="166"/>
        <v>39041</v>
      </c>
      <c r="F1675" s="101">
        <f>IFERROR(VLOOKUP(E1675,历史数据!AH:AJ,3,),"")</f>
        <v>6.0468427438386998</v>
      </c>
      <c r="G1675" s="101">
        <f t="shared" si="162"/>
        <v>8.2323072441441862</v>
      </c>
      <c r="H1675" s="105">
        <f t="shared" si="163"/>
        <v>-5.0140445751191143E-3</v>
      </c>
      <c r="I1675" s="101">
        <f>IFERROR(VLOOKUP(E1675,历史数据!AH:AJ,2,),"")</f>
        <v>6.30748251728002</v>
      </c>
      <c r="J1675" s="104">
        <f t="shared" si="164"/>
        <v>0</v>
      </c>
      <c r="K1675" s="104" t="str">
        <f>IFERROR(IF(AND(J1674=$H$2*1,MAX(K$64:K1674)=MAX(L$64:L1674)),MAX(K$64:K1674)+1,""),"")</f>
        <v/>
      </c>
      <c r="L1675" s="104" t="str">
        <f>IFERROR(IF(AND($F1674/INDEX($F$64:$F1675,MATCH(MAX(M$64:M1675),M$64:M1675,0)-1)&lt;(1-$P$2),MAX(K$64:K1675)&gt;MAX(L$64:L1674)),MAX(K$64:K1675),""),"")</f>
        <v/>
      </c>
      <c r="M1675" s="104" t="str">
        <f>IFERROR(IF(E1675="","",IF(K1675&lt;&gt;"",MAX(M$64:M1674)+1,IF(AND($F1674/INDEX($F$64:$F1675,MATCH(MAX(M$64:M1674),M$64:M1674,0)-1)&gt;(1+$O$2),MAX(K$64:K1675)&gt;MAX(L$64:L1674)),MAX(M$64:M1674)+1,""))),"")</f>
        <v/>
      </c>
      <c r="N1675" s="91">
        <f t="shared" si="165"/>
        <v>0</v>
      </c>
      <c r="O1675" s="91" t="str">
        <f>IFERROR(IF(AND(N1674=$H$2*1,MAX(O$64:O1674)=MAX(P$64:P1674)),MAX(O$64:O1674)+1,""),"")</f>
        <v/>
      </c>
      <c r="P1675" s="91" t="str">
        <f>IFERROR(IF(MOD(MAX(Q$64:Q1675),10*MAX(O$64:O1675))&lt;=2,IF(AND(F1674/INDEX($F$64:$F1675,MATCH(MAX(O$64:O1675),O$64:O1675,0)-1)&lt;(1-$P$2),MAX(O$64:O1675)&gt;MAX(P$64:P1674)),MAX(O$64:O1675),""),IF(AND($F1674/INDEX($F$64:$F1675,MATCH(MAX(Q$64:Q1675),Q$64:Q1675,0)-1)&lt;(1-$P$2),MAX(O$64:O1675)&gt;MAX(P$64:P1674)),MAX(O$64:O1675),"")),"")</f>
        <v/>
      </c>
      <c r="Q1675" s="91" t="str">
        <f>IFERROR(IF(E1675="","",IF(O1675&lt;&gt;"",MAX(O$64:O1675)*10+1,IF(AND($F1674/INDEX($F$64:$F1675,MATCH(MAX(Q$64:Q1674),Q$64:Q1674,0)-1)&gt;(1+$O$2),MAX(O$64:O1675)&gt;MAX(P$64:P1674)),MAX(Q$64:Q1674)+1,""))),"")</f>
        <v/>
      </c>
    </row>
    <row r="1676" spans="1:17" x14ac:dyDescent="0.2">
      <c r="A1676" s="13">
        <f>HLOOKUP($E$2,历史数据!$V$3:$AE$5000,ROW(A1674),)</f>
        <v>0</v>
      </c>
      <c r="B1676" s="41">
        <v>38975</v>
      </c>
      <c r="C1676" s="100" t="str">
        <f>IFERROR(IF(A1676&lt;&gt;0,MAX($C$4:C1675)+1,""),"")</f>
        <v/>
      </c>
      <c r="D1676" s="100"/>
      <c r="E1676" s="99">
        <f t="shared" si="166"/>
        <v>39042</v>
      </c>
      <c r="F1676" s="101">
        <f>IFERROR(VLOOKUP(E1676,历史数据!AH:AJ,3,),"")</f>
        <v>6.2683865512638199</v>
      </c>
      <c r="G1676" s="101">
        <f t="shared" si="162"/>
        <v>8.181265288511927</v>
      </c>
      <c r="H1676" s="105">
        <f t="shared" si="163"/>
        <v>-6.2002005171231112E-3</v>
      </c>
      <c r="I1676" s="101">
        <f>IFERROR(VLOOKUP(E1676,历史数据!AH:AJ,2,),"")</f>
        <v>6.0468427438386998</v>
      </c>
      <c r="J1676" s="104">
        <f t="shared" si="164"/>
        <v>0</v>
      </c>
      <c r="K1676" s="104" t="str">
        <f>IFERROR(IF(AND(J1675=$H$2*1,MAX(K$64:K1675)=MAX(L$64:L1675)),MAX(K$64:K1675)+1,""),"")</f>
        <v/>
      </c>
      <c r="L1676" s="104" t="str">
        <f>IFERROR(IF(AND($F1675/INDEX($F$64:$F1676,MATCH(MAX(M$64:M1676),M$64:M1676,0)-1)&lt;(1-$P$2),MAX(K$64:K1676)&gt;MAX(L$64:L1675)),MAX(K$64:K1676),""),"")</f>
        <v/>
      </c>
      <c r="M1676" s="104" t="str">
        <f>IFERROR(IF(E1676="","",IF(K1676&lt;&gt;"",MAX(M$64:M1675)+1,IF(AND($F1675/INDEX($F$64:$F1676,MATCH(MAX(M$64:M1675),M$64:M1675,0)-1)&gt;(1+$O$2),MAX(K$64:K1676)&gt;MAX(L$64:L1675)),MAX(M$64:M1675)+1,""))),"")</f>
        <v/>
      </c>
      <c r="N1676" s="91">
        <f t="shared" si="165"/>
        <v>0</v>
      </c>
      <c r="O1676" s="91" t="str">
        <f>IFERROR(IF(AND(N1675=$H$2*1,MAX(O$64:O1675)=MAX(P$64:P1675)),MAX(O$64:O1675)+1,""),"")</f>
        <v/>
      </c>
      <c r="P1676" s="91" t="str">
        <f>IFERROR(IF(MOD(MAX(Q$64:Q1676),10*MAX(O$64:O1676))&lt;=2,IF(AND(F1675/INDEX($F$64:$F1676,MATCH(MAX(O$64:O1676),O$64:O1676,0)-1)&lt;(1-$P$2),MAX(O$64:O1676)&gt;MAX(P$64:P1675)),MAX(O$64:O1676),""),IF(AND($F1675/INDEX($F$64:$F1676,MATCH(MAX(Q$64:Q1676),Q$64:Q1676,0)-1)&lt;(1-$P$2),MAX(O$64:O1676)&gt;MAX(P$64:P1675)),MAX(O$64:O1676),"")),"")</f>
        <v/>
      </c>
      <c r="Q1676" s="91" t="str">
        <f>IFERROR(IF(E1676="","",IF(O1676&lt;&gt;"",MAX(O$64:O1676)*10+1,IF(AND($F1675/INDEX($F$64:$F1676,MATCH(MAX(Q$64:Q1675),Q$64:Q1675,0)-1)&gt;(1+$O$2),MAX(O$64:O1676)&gt;MAX(P$64:P1675)),MAX(Q$64:Q1675)+1,""))),"")</f>
        <v/>
      </c>
    </row>
    <row r="1677" spans="1:17" x14ac:dyDescent="0.2">
      <c r="A1677" s="13">
        <f>HLOOKUP($E$2,历史数据!$V$3:$AE$5000,ROW(A1675),)</f>
        <v>0</v>
      </c>
      <c r="B1677" s="41">
        <v>38978</v>
      </c>
      <c r="C1677" s="100" t="str">
        <f>IFERROR(IF(A1677&lt;&gt;0,MAX($C$4:C1676)+1,""),"")</f>
        <v/>
      </c>
      <c r="D1677" s="100"/>
      <c r="E1677" s="99">
        <f t="shared" si="166"/>
        <v>39043</v>
      </c>
      <c r="F1677" s="101">
        <f>IFERROR(VLOOKUP(E1677,历史数据!AH:AJ,3,),"")</f>
        <v>6.2553545625917604</v>
      </c>
      <c r="G1677" s="101">
        <f t="shared" si="162"/>
        <v>8.1319609313692762</v>
      </c>
      <c r="H1677" s="105">
        <f t="shared" si="163"/>
        <v>-6.0264953407492827E-3</v>
      </c>
      <c r="I1677" s="101">
        <f>IFERROR(VLOOKUP(E1677,历史数据!AH:AJ,2,),"")</f>
        <v>6.1771626305593603</v>
      </c>
      <c r="J1677" s="104">
        <f t="shared" si="164"/>
        <v>0</v>
      </c>
      <c r="K1677" s="104" t="str">
        <f>IFERROR(IF(AND(J1676=$H$2*1,MAX(K$64:K1676)=MAX(L$64:L1676)),MAX(K$64:K1676)+1,""),"")</f>
        <v/>
      </c>
      <c r="L1677" s="104" t="str">
        <f>IFERROR(IF(AND($F1676/INDEX($F$64:$F1677,MATCH(MAX(M$64:M1677),M$64:M1677,0)-1)&lt;(1-$P$2),MAX(K$64:K1677)&gt;MAX(L$64:L1676)),MAX(K$64:K1677),""),"")</f>
        <v/>
      </c>
      <c r="M1677" s="104" t="str">
        <f>IFERROR(IF(E1677="","",IF(K1677&lt;&gt;"",MAX(M$64:M1676)+1,IF(AND($F1676/INDEX($F$64:$F1677,MATCH(MAX(M$64:M1676),M$64:M1676,0)-1)&gt;(1+$O$2),MAX(K$64:K1677)&gt;MAX(L$64:L1676)),MAX(M$64:M1676)+1,""))),"")</f>
        <v/>
      </c>
      <c r="N1677" s="91">
        <f t="shared" si="165"/>
        <v>0</v>
      </c>
      <c r="O1677" s="91" t="str">
        <f>IFERROR(IF(AND(N1676=$H$2*1,MAX(O$64:O1676)=MAX(P$64:P1676)),MAX(O$64:O1676)+1,""),"")</f>
        <v/>
      </c>
      <c r="P1677" s="91" t="str">
        <f>IFERROR(IF(MOD(MAX(Q$64:Q1677),10*MAX(O$64:O1677))&lt;=2,IF(AND(F1676/INDEX($F$64:$F1677,MATCH(MAX(O$64:O1677),O$64:O1677,0)-1)&lt;(1-$P$2),MAX(O$64:O1677)&gt;MAX(P$64:P1676)),MAX(O$64:O1677),""),IF(AND($F1676/INDEX($F$64:$F1677,MATCH(MAX(Q$64:Q1677),Q$64:Q1677,0)-1)&lt;(1-$P$2),MAX(O$64:O1677)&gt;MAX(P$64:P1676)),MAX(O$64:O1677),"")),"")</f>
        <v/>
      </c>
      <c r="Q1677" s="91" t="str">
        <f>IFERROR(IF(E1677="","",IF(O1677&lt;&gt;"",MAX(O$64:O1677)*10+1,IF(AND($F1676/INDEX($F$64:$F1677,MATCH(MAX(Q$64:Q1676),Q$64:Q1676,0)-1)&gt;(1+$O$2),MAX(O$64:O1677)&gt;MAX(P$64:P1676)),MAX(Q$64:Q1676)+1,""))),"")</f>
        <v/>
      </c>
    </row>
    <row r="1678" spans="1:17" x14ac:dyDescent="0.2">
      <c r="A1678" s="13">
        <f>HLOOKUP($E$2,历史数据!$V$3:$AE$5000,ROW(A1676),)</f>
        <v>0</v>
      </c>
      <c r="B1678" s="41">
        <v>38979</v>
      </c>
      <c r="C1678" s="100" t="str">
        <f>IFERROR(IF(A1678&lt;&gt;0,MAX($C$4:C1677)+1,""),"")</f>
        <v/>
      </c>
      <c r="D1678" s="100"/>
      <c r="E1678" s="99">
        <f t="shared" si="166"/>
        <v>39044</v>
      </c>
      <c r="F1678" s="101">
        <f>IFERROR(VLOOKUP(E1678,历史数据!AH:AJ,3,),"")</f>
        <v>6.0729067211828296</v>
      </c>
      <c r="G1678" s="101">
        <f t="shared" si="162"/>
        <v>8.0826565742266272</v>
      </c>
      <c r="H1678" s="105">
        <f t="shared" si="163"/>
        <v>-6.063034188034E-3</v>
      </c>
      <c r="I1678" s="101">
        <f>IFERROR(VLOOKUP(E1678,历史数据!AH:AJ,2,),"")</f>
        <v>6.2423225739196901</v>
      </c>
      <c r="J1678" s="104">
        <f t="shared" si="164"/>
        <v>0</v>
      </c>
      <c r="K1678" s="104" t="str">
        <f>IFERROR(IF(AND(J1677=$H$2*1,MAX(K$64:K1677)=MAX(L$64:L1677)),MAX(K$64:K1677)+1,""),"")</f>
        <v/>
      </c>
      <c r="L1678" s="104" t="str">
        <f>IFERROR(IF(AND($F1677/INDEX($F$64:$F1678,MATCH(MAX(M$64:M1678),M$64:M1678,0)-1)&lt;(1-$P$2),MAX(K$64:K1678)&gt;MAX(L$64:L1677)),MAX(K$64:K1678),""),"")</f>
        <v/>
      </c>
      <c r="M1678" s="104" t="str">
        <f>IFERROR(IF(E1678="","",IF(K1678&lt;&gt;"",MAX(M$64:M1677)+1,IF(AND($F1677/INDEX($F$64:$F1678,MATCH(MAX(M$64:M1677),M$64:M1677,0)-1)&gt;(1+$O$2),MAX(K$64:K1678)&gt;MAX(L$64:L1677)),MAX(M$64:M1677)+1,""))),"")</f>
        <v/>
      </c>
      <c r="N1678" s="91">
        <f t="shared" si="165"/>
        <v>0</v>
      </c>
      <c r="O1678" s="91" t="str">
        <f>IFERROR(IF(AND(N1677=$H$2*1,MAX(O$64:O1677)=MAX(P$64:P1677)),MAX(O$64:O1677)+1,""),"")</f>
        <v/>
      </c>
      <c r="P1678" s="91" t="str">
        <f>IFERROR(IF(MOD(MAX(Q$64:Q1678),10*MAX(O$64:O1678))&lt;=2,IF(AND(F1677/INDEX($F$64:$F1678,MATCH(MAX(O$64:O1678),O$64:O1678,0)-1)&lt;(1-$P$2),MAX(O$64:O1678)&gt;MAX(P$64:P1677)),MAX(O$64:O1678),""),IF(AND($F1677/INDEX($F$64:$F1678,MATCH(MAX(Q$64:Q1678),Q$64:Q1678,0)-1)&lt;(1-$P$2),MAX(O$64:O1678)&gt;MAX(P$64:P1677)),MAX(O$64:O1678),"")),"")</f>
        <v/>
      </c>
      <c r="Q1678" s="91" t="str">
        <f>IFERROR(IF(E1678="","",IF(O1678&lt;&gt;"",MAX(O$64:O1678)*10+1,IF(AND($F1677/INDEX($F$64:$F1678,MATCH(MAX(Q$64:Q1677),Q$64:Q1677,0)-1)&gt;(1+$O$2),MAX(O$64:O1678)&gt;MAX(P$64:P1677)),MAX(Q$64:Q1677)+1,""))),"")</f>
        <v/>
      </c>
    </row>
    <row r="1679" spans="1:17" x14ac:dyDescent="0.2">
      <c r="A1679" s="13">
        <f>HLOOKUP($E$2,历史数据!$V$3:$AE$5000,ROW(A1677),)</f>
        <v>7283367</v>
      </c>
      <c r="B1679" s="41">
        <v>38980</v>
      </c>
      <c r="C1679" s="100">
        <f>IFERROR(IF(A1679&lt;&gt;0,MAX($C$4:C1678)+1,""),"")</f>
        <v>1633</v>
      </c>
      <c r="D1679" s="100"/>
      <c r="E1679" s="99">
        <f t="shared" si="166"/>
        <v>39045</v>
      </c>
      <c r="F1679" s="101">
        <f>IFERROR(VLOOKUP(E1679,历史数据!AH:AJ,3,),"")</f>
        <v>5.9947147891504304</v>
      </c>
      <c r="G1679" s="101">
        <f t="shared" si="162"/>
        <v>8.0294426204823566</v>
      </c>
      <c r="H1679" s="105">
        <f t="shared" si="163"/>
        <v>-6.5837207427512645E-3</v>
      </c>
      <c r="I1679" s="101">
        <f>IFERROR(VLOOKUP(E1679,历史数据!AH:AJ,2,),"")</f>
        <v>6.0598747325107603</v>
      </c>
      <c r="J1679" s="104">
        <f t="shared" si="164"/>
        <v>0</v>
      </c>
      <c r="K1679" s="104" t="str">
        <f>IFERROR(IF(AND(J1678=$H$2*1,MAX(K$64:K1678)=MAX(L$64:L1678)),MAX(K$64:K1678)+1,""),"")</f>
        <v/>
      </c>
      <c r="L1679" s="104" t="str">
        <f>IFERROR(IF(AND($F1678/INDEX($F$64:$F1679,MATCH(MAX(M$64:M1679),M$64:M1679,0)-1)&lt;(1-$P$2),MAX(K$64:K1679)&gt;MAX(L$64:L1678)),MAX(K$64:K1679),""),"")</f>
        <v/>
      </c>
      <c r="M1679" s="104" t="str">
        <f>IFERROR(IF(E1679="","",IF(K1679&lt;&gt;"",MAX(M$64:M1678)+1,IF(AND($F1678/INDEX($F$64:$F1679,MATCH(MAX(M$64:M1678),M$64:M1678,0)-1)&gt;(1+$O$2),MAX(K$64:K1679)&gt;MAX(L$64:L1678)),MAX(M$64:M1678)+1,""))),"")</f>
        <v/>
      </c>
      <c r="N1679" s="91">
        <f t="shared" si="165"/>
        <v>0</v>
      </c>
      <c r="O1679" s="91" t="str">
        <f>IFERROR(IF(AND(N1678=$H$2*1,MAX(O$64:O1678)=MAX(P$64:P1678)),MAX(O$64:O1678)+1,""),"")</f>
        <v/>
      </c>
      <c r="P1679" s="91" t="str">
        <f>IFERROR(IF(MOD(MAX(Q$64:Q1679),10*MAX(O$64:O1679))&lt;=2,IF(AND(F1678/INDEX($F$64:$F1679,MATCH(MAX(O$64:O1679),O$64:O1679,0)-1)&lt;(1-$P$2),MAX(O$64:O1679)&gt;MAX(P$64:P1678)),MAX(O$64:O1679),""),IF(AND($F1678/INDEX($F$64:$F1679,MATCH(MAX(Q$64:Q1679),Q$64:Q1679,0)-1)&lt;(1-$P$2),MAX(O$64:O1679)&gt;MAX(P$64:P1678)),MAX(O$64:O1679),"")),"")</f>
        <v/>
      </c>
      <c r="Q1679" s="91" t="str">
        <f>IFERROR(IF(E1679="","",IF(O1679&lt;&gt;"",MAX(O$64:O1679)*10+1,IF(AND($F1678/INDEX($F$64:$F1679,MATCH(MAX(Q$64:Q1678),Q$64:Q1678,0)-1)&gt;(1+$O$2),MAX(O$64:O1679)&gt;MAX(P$64:P1678)),MAX(Q$64:Q1678)+1,""))),"")</f>
        <v/>
      </c>
    </row>
    <row r="1680" spans="1:17" x14ac:dyDescent="0.2">
      <c r="A1680" s="13">
        <f>HLOOKUP($E$2,历史数据!$V$3:$AE$5000,ROW(A1678),)</f>
        <v>3082153</v>
      </c>
      <c r="B1680" s="41">
        <v>38981</v>
      </c>
      <c r="C1680" s="100">
        <f>IFERROR(IF(A1680&lt;&gt;0,MAX($C$4:C1679)+1,""),"")</f>
        <v>1634</v>
      </c>
      <c r="D1680" s="100"/>
      <c r="E1680" s="99">
        <f t="shared" si="166"/>
        <v>39048</v>
      </c>
      <c r="F1680" s="101">
        <f>IFERROR(VLOOKUP(E1680,历史数据!AH:AJ,3,),"")</f>
        <v>6.0729067211828296</v>
      </c>
      <c r="G1680" s="101">
        <f t="shared" si="162"/>
        <v>7.977531865605294</v>
      </c>
      <c r="H1680" s="105">
        <f t="shared" si="163"/>
        <v>-6.4650508547932084E-3</v>
      </c>
      <c r="I1680" s="101">
        <f>IFERROR(VLOOKUP(E1680,历史数据!AH:AJ,2,),"")</f>
        <v>5.9556188231342304</v>
      </c>
      <c r="J1680" s="104">
        <f t="shared" si="164"/>
        <v>0</v>
      </c>
      <c r="K1680" s="104" t="str">
        <f>IFERROR(IF(AND(J1679=$H$2*1,MAX(K$64:K1679)=MAX(L$64:L1679)),MAX(K$64:K1679)+1,""),"")</f>
        <v/>
      </c>
      <c r="L1680" s="104" t="str">
        <f>IFERROR(IF(AND($F1679/INDEX($F$64:$F1680,MATCH(MAX(M$64:M1680),M$64:M1680,0)-1)&lt;(1-$P$2),MAX(K$64:K1680)&gt;MAX(L$64:L1679)),MAX(K$64:K1680),""),"")</f>
        <v/>
      </c>
      <c r="M1680" s="104" t="str">
        <f>IFERROR(IF(E1680="","",IF(K1680&lt;&gt;"",MAX(M$64:M1679)+1,IF(AND($F1679/INDEX($F$64:$F1680,MATCH(MAX(M$64:M1679),M$64:M1679,0)-1)&gt;(1+$O$2),MAX(K$64:K1680)&gt;MAX(L$64:L1679)),MAX(M$64:M1679)+1,""))),"")</f>
        <v/>
      </c>
      <c r="N1680" s="91">
        <f t="shared" si="165"/>
        <v>0</v>
      </c>
      <c r="O1680" s="91" t="str">
        <f>IFERROR(IF(AND(N1679=$H$2*1,MAX(O$64:O1679)=MAX(P$64:P1679)),MAX(O$64:O1679)+1,""),"")</f>
        <v/>
      </c>
      <c r="P1680" s="91" t="str">
        <f>IFERROR(IF(MOD(MAX(Q$64:Q1680),10*MAX(O$64:O1680))&lt;=2,IF(AND(F1679/INDEX($F$64:$F1680,MATCH(MAX(O$64:O1680),O$64:O1680,0)-1)&lt;(1-$P$2),MAX(O$64:O1680)&gt;MAX(P$64:P1679)),MAX(O$64:O1680),""),IF(AND($F1679/INDEX($F$64:$F1680,MATCH(MAX(Q$64:Q1680),Q$64:Q1680,0)-1)&lt;(1-$P$2),MAX(O$64:O1680)&gt;MAX(P$64:P1679)),MAX(O$64:O1680),"")),"")</f>
        <v/>
      </c>
      <c r="Q1680" s="91" t="str">
        <f>IFERROR(IF(E1680="","",IF(O1680&lt;&gt;"",MAX(O$64:O1680)*10+1,IF(AND($F1679/INDEX($F$64:$F1680,MATCH(MAX(Q$64:Q1679),Q$64:Q1679,0)-1)&gt;(1+$O$2),MAX(O$64:O1680)&gt;MAX(P$64:P1679)),MAX(Q$64:Q1679)+1,""))),"")</f>
        <v/>
      </c>
    </row>
    <row r="1681" spans="1:17" x14ac:dyDescent="0.2">
      <c r="A1681" s="13">
        <f>HLOOKUP($E$2,历史数据!$V$3:$AE$5000,ROW(A1679),)</f>
        <v>2186607</v>
      </c>
      <c r="B1681" s="41">
        <v>38982</v>
      </c>
      <c r="C1681" s="100">
        <f>IFERROR(IF(A1681&lt;&gt;0,MAX($C$4:C1680)+1,""),"")</f>
        <v>1635</v>
      </c>
      <c r="D1681" s="100"/>
      <c r="E1681" s="99">
        <f t="shared" si="166"/>
        <v>39049</v>
      </c>
      <c r="F1681" s="101">
        <f>IFERROR(VLOOKUP(E1681,历史数据!AH:AJ,3,),"")</f>
        <v>6.0989706985269603</v>
      </c>
      <c r="G1681" s="101">
        <f t="shared" si="162"/>
        <v>7.927793108840242</v>
      </c>
      <c r="H1681" s="105">
        <f t="shared" si="163"/>
        <v>-6.2348552914590627E-3</v>
      </c>
      <c r="I1681" s="101">
        <f>IFERROR(VLOOKUP(E1681,历史数据!AH:AJ,2,),"")</f>
        <v>6.0989706985269603</v>
      </c>
      <c r="J1681" s="104">
        <f t="shared" si="164"/>
        <v>0</v>
      </c>
      <c r="K1681" s="104" t="str">
        <f>IFERROR(IF(AND(J1680=$H$2*1,MAX(K$64:K1680)=MAX(L$64:L1680)),MAX(K$64:K1680)+1,""),"")</f>
        <v/>
      </c>
      <c r="L1681" s="104" t="str">
        <f>IFERROR(IF(AND($F1680/INDEX($F$64:$F1681,MATCH(MAX(M$64:M1681),M$64:M1681,0)-1)&lt;(1-$P$2),MAX(K$64:K1681)&gt;MAX(L$64:L1680)),MAX(K$64:K1681),""),"")</f>
        <v/>
      </c>
      <c r="M1681" s="104" t="str">
        <f>IFERROR(IF(E1681="","",IF(K1681&lt;&gt;"",MAX(M$64:M1680)+1,IF(AND($F1680/INDEX($F$64:$F1681,MATCH(MAX(M$64:M1680),M$64:M1680,0)-1)&gt;(1+$O$2),MAX(K$64:K1681)&gt;MAX(L$64:L1680)),MAX(M$64:M1680)+1,""))),"")</f>
        <v/>
      </c>
      <c r="N1681" s="91">
        <f t="shared" si="165"/>
        <v>0</v>
      </c>
      <c r="O1681" s="91" t="str">
        <f>IFERROR(IF(AND(N1680=$H$2*1,MAX(O$64:O1680)=MAX(P$64:P1680)),MAX(O$64:O1680)+1,""),"")</f>
        <v/>
      </c>
      <c r="P1681" s="91" t="str">
        <f>IFERROR(IF(MOD(MAX(Q$64:Q1681),10*MAX(O$64:O1681))&lt;=2,IF(AND(F1680/INDEX($F$64:$F1681,MATCH(MAX(O$64:O1681),O$64:O1681,0)-1)&lt;(1-$P$2),MAX(O$64:O1681)&gt;MAX(P$64:P1680)),MAX(O$64:O1681),""),IF(AND($F1680/INDEX($F$64:$F1681,MATCH(MAX(Q$64:Q1681),Q$64:Q1681,0)-1)&lt;(1-$P$2),MAX(O$64:O1681)&gt;MAX(P$64:P1680)),MAX(O$64:O1681),"")),"")</f>
        <v/>
      </c>
      <c r="Q1681" s="91" t="str">
        <f>IFERROR(IF(E1681="","",IF(O1681&lt;&gt;"",MAX(O$64:O1681)*10+1,IF(AND($F1680/INDEX($F$64:$F1681,MATCH(MAX(Q$64:Q1680),Q$64:Q1680,0)-1)&gt;(1+$O$2),MAX(O$64:O1681)&gt;MAX(P$64:P1680)),MAX(Q$64:Q1680)+1,""))),"")</f>
        <v/>
      </c>
    </row>
    <row r="1682" spans="1:17" x14ac:dyDescent="0.2">
      <c r="A1682" s="13">
        <f>HLOOKUP($E$2,历史数据!$V$3:$AE$5000,ROW(A1680),)</f>
        <v>1050200</v>
      </c>
      <c r="B1682" s="41">
        <v>38985</v>
      </c>
      <c r="C1682" s="100">
        <f>IFERROR(IF(A1682&lt;&gt;0,MAX($C$4:C1681)+1,""),"")</f>
        <v>1636</v>
      </c>
      <c r="D1682" s="100"/>
      <c r="E1682" s="99">
        <f t="shared" si="166"/>
        <v>39050</v>
      </c>
      <c r="F1682" s="101">
        <f>IFERROR(VLOOKUP(E1682,历史数据!AH:AJ,3,),"")</f>
        <v>6.1380666645431603</v>
      </c>
      <c r="G1682" s="101">
        <f t="shared" si="162"/>
        <v>7.8648051635919218</v>
      </c>
      <c r="H1682" s="105">
        <f t="shared" si="163"/>
        <v>-7.9452054794520999E-3</v>
      </c>
      <c r="I1682" s="101">
        <f>IFERROR(VLOOKUP(E1682,历史数据!AH:AJ,2,),"")</f>
        <v>6.0989706985269603</v>
      </c>
      <c r="J1682" s="104">
        <f t="shared" si="164"/>
        <v>0</v>
      </c>
      <c r="K1682" s="104" t="str">
        <f>IFERROR(IF(AND(J1681=$H$2*1,MAX(K$64:K1681)=MAX(L$64:L1681)),MAX(K$64:K1681)+1,""),"")</f>
        <v/>
      </c>
      <c r="L1682" s="104" t="str">
        <f>IFERROR(IF(AND($F1681/INDEX($F$64:$F1682,MATCH(MAX(M$64:M1682),M$64:M1682,0)-1)&lt;(1-$P$2),MAX(K$64:K1682)&gt;MAX(L$64:L1681)),MAX(K$64:K1682),""),"")</f>
        <v/>
      </c>
      <c r="M1682" s="104" t="str">
        <f>IFERROR(IF(E1682="","",IF(K1682&lt;&gt;"",MAX(M$64:M1681)+1,IF(AND($F1681/INDEX($F$64:$F1682,MATCH(MAX(M$64:M1681),M$64:M1681,0)-1)&gt;(1+$O$2),MAX(K$64:K1682)&gt;MAX(L$64:L1681)),MAX(M$64:M1681)+1,""))),"")</f>
        <v/>
      </c>
      <c r="N1682" s="91">
        <f t="shared" si="165"/>
        <v>0</v>
      </c>
      <c r="O1682" s="91" t="str">
        <f>IFERROR(IF(AND(N1681=$H$2*1,MAX(O$64:O1681)=MAX(P$64:P1681)),MAX(O$64:O1681)+1,""),"")</f>
        <v/>
      </c>
      <c r="P1682" s="91" t="str">
        <f>IFERROR(IF(MOD(MAX(Q$64:Q1682),10*MAX(O$64:O1682))&lt;=2,IF(AND(F1681/INDEX($F$64:$F1682,MATCH(MAX(O$64:O1682),O$64:O1682,0)-1)&lt;(1-$P$2),MAX(O$64:O1682)&gt;MAX(P$64:P1681)),MAX(O$64:O1682),""),IF(AND($F1681/INDEX($F$64:$F1682,MATCH(MAX(Q$64:Q1682),Q$64:Q1682,0)-1)&lt;(1-$P$2),MAX(O$64:O1682)&gt;MAX(P$64:P1681)),MAX(O$64:O1682),"")),"")</f>
        <v/>
      </c>
      <c r="Q1682" s="91" t="str">
        <f>IFERROR(IF(E1682="","",IF(O1682&lt;&gt;"",MAX(O$64:O1682)*10+1,IF(AND($F1681/INDEX($F$64:$F1682,MATCH(MAX(Q$64:Q1681),Q$64:Q1681,0)-1)&gt;(1+$O$2),MAX(O$64:O1682)&gt;MAX(P$64:P1681)),MAX(Q$64:Q1681)+1,""))),"")</f>
        <v/>
      </c>
    </row>
    <row r="1683" spans="1:17" x14ac:dyDescent="0.2">
      <c r="A1683" s="13">
        <f>HLOOKUP($E$2,历史数据!$V$3:$AE$5000,ROW(A1681),)</f>
        <v>731263</v>
      </c>
      <c r="B1683" s="41">
        <v>38986</v>
      </c>
      <c r="C1683" s="100">
        <f>IFERROR(IF(A1683&lt;&gt;0,MAX($C$4:C1682)+1,""),"")</f>
        <v>1637</v>
      </c>
      <c r="D1683" s="100"/>
      <c r="E1683" s="99">
        <f t="shared" si="166"/>
        <v>39051</v>
      </c>
      <c r="F1683" s="101">
        <f>IFERROR(VLOOKUP(E1683,历史数据!AH:AJ,3,),"")</f>
        <v>6.2553545625917604</v>
      </c>
      <c r="G1683" s="101">
        <f t="shared" si="162"/>
        <v>7.8018172183436025</v>
      </c>
      <c r="H1683" s="105">
        <f t="shared" si="163"/>
        <v>-8.0088373377519284E-3</v>
      </c>
      <c r="I1683" s="101">
        <f>IFERROR(VLOOKUP(E1683,历史数据!AH:AJ,2,),"")</f>
        <v>6.1510986532152296</v>
      </c>
      <c r="J1683" s="104">
        <f t="shared" si="164"/>
        <v>0</v>
      </c>
      <c r="K1683" s="104" t="str">
        <f>IFERROR(IF(AND(J1682=$H$2*1,MAX(K$64:K1682)=MAX(L$64:L1682)),MAX(K$64:K1682)+1,""),"")</f>
        <v/>
      </c>
      <c r="L1683" s="104" t="str">
        <f>IFERROR(IF(AND($F1682/INDEX($F$64:$F1683,MATCH(MAX(M$64:M1683),M$64:M1683,0)-1)&lt;(1-$P$2),MAX(K$64:K1683)&gt;MAX(L$64:L1682)),MAX(K$64:K1683),""),"")</f>
        <v/>
      </c>
      <c r="M1683" s="104" t="str">
        <f>IFERROR(IF(E1683="","",IF(K1683&lt;&gt;"",MAX(M$64:M1682)+1,IF(AND($F1682/INDEX($F$64:$F1683,MATCH(MAX(M$64:M1682),M$64:M1682,0)-1)&gt;(1+$O$2),MAX(K$64:K1683)&gt;MAX(L$64:L1682)),MAX(M$64:M1682)+1,""))),"")</f>
        <v/>
      </c>
      <c r="N1683" s="91">
        <f t="shared" si="165"/>
        <v>0</v>
      </c>
      <c r="O1683" s="91" t="str">
        <f>IFERROR(IF(AND(N1682=$H$2*1,MAX(O$64:O1682)=MAX(P$64:P1682)),MAX(O$64:O1682)+1,""),"")</f>
        <v/>
      </c>
      <c r="P1683" s="91" t="str">
        <f>IFERROR(IF(MOD(MAX(Q$64:Q1683),10*MAX(O$64:O1683))&lt;=2,IF(AND(F1682/INDEX($F$64:$F1683,MATCH(MAX(O$64:O1683),O$64:O1683,0)-1)&lt;(1-$P$2),MAX(O$64:O1683)&gt;MAX(P$64:P1682)),MAX(O$64:O1683),""),IF(AND($F1682/INDEX($F$64:$F1683,MATCH(MAX(Q$64:Q1683),Q$64:Q1683,0)-1)&lt;(1-$P$2),MAX(O$64:O1683)&gt;MAX(P$64:P1682)),MAX(O$64:O1683),"")),"")</f>
        <v/>
      </c>
      <c r="Q1683" s="91" t="str">
        <f>IFERROR(IF(E1683="","",IF(O1683&lt;&gt;"",MAX(O$64:O1683)*10+1,IF(AND($F1682/INDEX($F$64:$F1683,MATCH(MAX(Q$64:Q1682),Q$64:Q1682,0)-1)&gt;(1+$O$2),MAX(O$64:O1683)&gt;MAX(P$64:P1682)),MAX(Q$64:Q1682)+1,""))),"")</f>
        <v/>
      </c>
    </row>
    <row r="1684" spans="1:17" x14ac:dyDescent="0.2">
      <c r="A1684" s="13">
        <f>HLOOKUP($E$2,历史数据!$V$3:$AE$5000,ROW(A1682),)</f>
        <v>1851659</v>
      </c>
      <c r="B1684" s="41">
        <v>38987</v>
      </c>
      <c r="C1684" s="100">
        <f>IFERROR(IF(A1684&lt;&gt;0,MAX($C$4:C1683)+1,""),"")</f>
        <v>1638</v>
      </c>
      <c r="D1684" s="100"/>
      <c r="E1684" s="99">
        <f t="shared" si="166"/>
        <v>39052</v>
      </c>
      <c r="F1684" s="101">
        <f>IFERROR(VLOOKUP(E1684,历史数据!AH:AJ,3,),"")</f>
        <v>6.1641306418872901</v>
      </c>
      <c r="G1684" s="101">
        <f t="shared" si="162"/>
        <v>7.7394808725288877</v>
      </c>
      <c r="H1684" s="105">
        <f t="shared" si="163"/>
        <v>-7.9899777282849138E-3</v>
      </c>
      <c r="I1684" s="101">
        <f>IFERROR(VLOOKUP(E1684,历史数据!AH:AJ,2,),"")</f>
        <v>6.3205145059520902</v>
      </c>
      <c r="J1684" s="104">
        <f t="shared" si="164"/>
        <v>0</v>
      </c>
      <c r="K1684" s="104" t="str">
        <f>IFERROR(IF(AND(J1683=$H$2*1,MAX(K$64:K1683)=MAX(L$64:L1683)),MAX(K$64:K1683)+1,""),"")</f>
        <v/>
      </c>
      <c r="L1684" s="104" t="str">
        <f>IFERROR(IF(AND($F1683/INDEX($F$64:$F1684,MATCH(MAX(M$64:M1684),M$64:M1684,0)-1)&lt;(1-$P$2),MAX(K$64:K1684)&gt;MAX(L$64:L1683)),MAX(K$64:K1684),""),"")</f>
        <v/>
      </c>
      <c r="M1684" s="104" t="str">
        <f>IFERROR(IF(E1684="","",IF(K1684&lt;&gt;"",MAX(M$64:M1683)+1,IF(AND($F1683/INDEX($F$64:$F1684,MATCH(MAX(M$64:M1683),M$64:M1683,0)-1)&gt;(1+$O$2),MAX(K$64:K1684)&gt;MAX(L$64:L1683)),MAX(M$64:M1683)+1,""))),"")</f>
        <v/>
      </c>
      <c r="N1684" s="91">
        <f t="shared" si="165"/>
        <v>0</v>
      </c>
      <c r="O1684" s="91" t="str">
        <f>IFERROR(IF(AND(N1683=$H$2*1,MAX(O$64:O1683)=MAX(P$64:P1683)),MAX(O$64:O1683)+1,""),"")</f>
        <v/>
      </c>
      <c r="P1684" s="91" t="str">
        <f>IFERROR(IF(MOD(MAX(Q$64:Q1684),10*MAX(O$64:O1684))&lt;=2,IF(AND(F1683/INDEX($F$64:$F1684,MATCH(MAX(O$64:O1684),O$64:O1684,0)-1)&lt;(1-$P$2),MAX(O$64:O1684)&gt;MAX(P$64:P1683)),MAX(O$64:O1684),""),IF(AND($F1683/INDEX($F$64:$F1684,MATCH(MAX(Q$64:Q1684),Q$64:Q1684,0)-1)&lt;(1-$P$2),MAX(O$64:O1684)&gt;MAX(P$64:P1683)),MAX(O$64:O1684),"")),"")</f>
        <v/>
      </c>
      <c r="Q1684" s="91" t="str">
        <f>IFERROR(IF(E1684="","",IF(O1684&lt;&gt;"",MAX(O$64:O1684)*10+1,IF(AND($F1683/INDEX($F$64:$F1684,MATCH(MAX(Q$64:Q1683),Q$64:Q1683,0)-1)&gt;(1+$O$2),MAX(O$64:O1684)&gt;MAX(P$64:P1683)),MAX(Q$64:Q1683)+1,""))),"")</f>
        <v/>
      </c>
    </row>
    <row r="1685" spans="1:17" x14ac:dyDescent="0.2">
      <c r="A1685" s="13">
        <f>HLOOKUP($E$2,历史数据!$V$3:$AE$5000,ROW(A1683),)</f>
        <v>1198190</v>
      </c>
      <c r="B1685" s="41">
        <v>38988</v>
      </c>
      <c r="C1685" s="100">
        <f>IFERROR(IF(A1685&lt;&gt;0,MAX($C$4:C1684)+1,""),"")</f>
        <v>1639</v>
      </c>
      <c r="D1685" s="100"/>
      <c r="E1685" s="99">
        <f t="shared" si="166"/>
        <v>39055</v>
      </c>
      <c r="F1685" s="101">
        <f>IFERROR(VLOOKUP(E1685,历史数据!AH:AJ,3,),"")</f>
        <v>6.2162585965755603</v>
      </c>
      <c r="G1685" s="101">
        <f t="shared" si="162"/>
        <v>7.6773617265253735</v>
      </c>
      <c r="H1685" s="105">
        <f t="shared" si="163"/>
        <v>-8.0262677854796571E-3</v>
      </c>
      <c r="I1685" s="101">
        <f>IFERROR(VLOOKUP(E1685,历史数据!AH:AJ,2,),"")</f>
        <v>6.1771626305593603</v>
      </c>
      <c r="J1685" s="104">
        <f t="shared" si="164"/>
        <v>0</v>
      </c>
      <c r="K1685" s="104" t="str">
        <f>IFERROR(IF(AND(J1684=$H$2*1,MAX(K$64:K1684)=MAX(L$64:L1684)),MAX(K$64:K1684)+1,""),"")</f>
        <v/>
      </c>
      <c r="L1685" s="104" t="str">
        <f>IFERROR(IF(AND($F1684/INDEX($F$64:$F1685,MATCH(MAX(M$64:M1685),M$64:M1685,0)-1)&lt;(1-$P$2),MAX(K$64:K1685)&gt;MAX(L$64:L1684)),MAX(K$64:K1685),""),"")</f>
        <v/>
      </c>
      <c r="M1685" s="104" t="str">
        <f>IFERROR(IF(E1685="","",IF(K1685&lt;&gt;"",MAX(M$64:M1684)+1,IF(AND($F1684/INDEX($F$64:$F1685,MATCH(MAX(M$64:M1684),M$64:M1684,0)-1)&gt;(1+$O$2),MAX(K$64:K1685)&gt;MAX(L$64:L1684)),MAX(M$64:M1684)+1,""))),"")</f>
        <v/>
      </c>
      <c r="N1685" s="91">
        <f t="shared" si="165"/>
        <v>0</v>
      </c>
      <c r="O1685" s="91" t="str">
        <f>IFERROR(IF(AND(N1684=$H$2*1,MAX(O$64:O1684)=MAX(P$64:P1684)),MAX(O$64:O1684)+1,""),"")</f>
        <v/>
      </c>
      <c r="P1685" s="91" t="str">
        <f>IFERROR(IF(MOD(MAX(Q$64:Q1685),10*MAX(O$64:O1685))&lt;=2,IF(AND(F1684/INDEX($F$64:$F1685,MATCH(MAX(O$64:O1685),O$64:O1685,0)-1)&lt;(1-$P$2),MAX(O$64:O1685)&gt;MAX(P$64:P1684)),MAX(O$64:O1685),""),IF(AND($F1684/INDEX($F$64:$F1685,MATCH(MAX(Q$64:Q1685),Q$64:Q1685,0)-1)&lt;(1-$P$2),MAX(O$64:O1685)&gt;MAX(P$64:P1684)),MAX(O$64:O1685),"")),"")</f>
        <v/>
      </c>
      <c r="Q1685" s="91" t="str">
        <f>IFERROR(IF(E1685="","",IF(O1685&lt;&gt;"",MAX(O$64:O1685)*10+1,IF(AND($F1684/INDEX($F$64:$F1685,MATCH(MAX(Q$64:Q1684),Q$64:Q1684,0)-1)&gt;(1+$O$2),MAX(O$64:O1685)&gt;MAX(P$64:P1684)),MAX(Q$64:Q1684)+1,""))),"")</f>
        <v/>
      </c>
    </row>
    <row r="1686" spans="1:17" x14ac:dyDescent="0.2">
      <c r="A1686" s="13">
        <f>HLOOKUP($E$2,历史数据!$V$3:$AE$5000,ROW(A1684),)</f>
        <v>940508</v>
      </c>
      <c r="B1686" s="41">
        <v>38989</v>
      </c>
      <c r="C1686" s="100">
        <f>IFERROR(IF(A1686&lt;&gt;0,MAX($C$4:C1685)+1,""),"")</f>
        <v>1640</v>
      </c>
      <c r="D1686" s="100"/>
      <c r="E1686" s="99">
        <f t="shared" si="166"/>
        <v>39056</v>
      </c>
      <c r="F1686" s="101">
        <f>IFERROR(VLOOKUP(E1686,历史数据!AH:AJ,3,),"")</f>
        <v>6.34657848329622</v>
      </c>
      <c r="G1686" s="101">
        <f t="shared" si="162"/>
        <v>7.6041653901506017</v>
      </c>
      <c r="H1686" s="105">
        <f t="shared" si="163"/>
        <v>-9.534048151186858E-3</v>
      </c>
      <c r="I1686" s="101">
        <f>IFERROR(VLOOKUP(E1686,历史数据!AH:AJ,2,),"")</f>
        <v>6.2032266079034901</v>
      </c>
      <c r="J1686" s="104">
        <f t="shared" si="164"/>
        <v>0</v>
      </c>
      <c r="K1686" s="104" t="str">
        <f>IFERROR(IF(AND(J1685=$H$2*1,MAX(K$64:K1685)=MAX(L$64:L1685)),MAX(K$64:K1685)+1,""),"")</f>
        <v/>
      </c>
      <c r="L1686" s="104" t="str">
        <f>IFERROR(IF(AND($F1685/INDEX($F$64:$F1686,MATCH(MAX(M$64:M1686),M$64:M1686,0)-1)&lt;(1-$P$2),MAX(K$64:K1686)&gt;MAX(L$64:L1685)),MAX(K$64:K1686),""),"")</f>
        <v/>
      </c>
      <c r="M1686" s="104" t="str">
        <f>IFERROR(IF(E1686="","",IF(K1686&lt;&gt;"",MAX(M$64:M1685)+1,IF(AND($F1685/INDEX($F$64:$F1686,MATCH(MAX(M$64:M1685),M$64:M1685,0)-1)&gt;(1+$O$2),MAX(K$64:K1686)&gt;MAX(L$64:L1685)),MAX(M$64:M1685)+1,""))),"")</f>
        <v/>
      </c>
      <c r="N1686" s="91">
        <f t="shared" si="165"/>
        <v>0</v>
      </c>
      <c r="O1686" s="91" t="str">
        <f>IFERROR(IF(AND(N1685=$H$2*1,MAX(O$64:O1685)=MAX(P$64:P1685)),MAX(O$64:O1685)+1,""),"")</f>
        <v/>
      </c>
      <c r="P1686" s="91" t="str">
        <f>IFERROR(IF(MOD(MAX(Q$64:Q1686),10*MAX(O$64:O1686))&lt;=2,IF(AND(F1685/INDEX($F$64:$F1686,MATCH(MAX(O$64:O1686),O$64:O1686,0)-1)&lt;(1-$P$2),MAX(O$64:O1686)&gt;MAX(P$64:P1685)),MAX(O$64:O1686),""),IF(AND($F1685/INDEX($F$64:$F1686,MATCH(MAX(Q$64:Q1686),Q$64:Q1686,0)-1)&lt;(1-$P$2),MAX(O$64:O1686)&gt;MAX(P$64:P1685)),MAX(O$64:O1686),"")),"")</f>
        <v/>
      </c>
      <c r="Q1686" s="91" t="str">
        <f>IFERROR(IF(E1686="","",IF(O1686&lt;&gt;"",MAX(O$64:O1686)*10+1,IF(AND($F1685/INDEX($F$64:$F1686,MATCH(MAX(Q$64:Q1685),Q$64:Q1685,0)-1)&gt;(1+$O$2),MAX(O$64:O1686)&gt;MAX(P$64:P1685)),MAX(Q$64:Q1685)+1,""))),"")</f>
        <v/>
      </c>
    </row>
    <row r="1687" spans="1:17" x14ac:dyDescent="0.2">
      <c r="A1687" s="13">
        <f>HLOOKUP($E$2,历史数据!$V$3:$AE$5000,ROW(A1685),)</f>
        <v>1043604</v>
      </c>
      <c r="B1687" s="41">
        <v>38999</v>
      </c>
      <c r="C1687" s="100">
        <f>IFERROR(IF(A1687&lt;&gt;0,MAX($C$4:C1686)+1,""),"")</f>
        <v>1641</v>
      </c>
      <c r="D1687" s="100"/>
      <c r="E1687" s="99">
        <f t="shared" si="166"/>
        <v>39057</v>
      </c>
      <c r="F1687" s="101">
        <f>IFERROR(VLOOKUP(E1687,历史数据!AH:AJ,3,),"")</f>
        <v>6.1380666645431603</v>
      </c>
      <c r="G1687" s="101">
        <f t="shared" si="162"/>
        <v>7.531837853020634</v>
      </c>
      <c r="H1687" s="105">
        <f t="shared" si="163"/>
        <v>-9.5115681233933769E-3</v>
      </c>
      <c r="I1687" s="101">
        <f>IFERROR(VLOOKUP(E1687,历史数据!AH:AJ,2,),"")</f>
        <v>6.3335464946241498</v>
      </c>
      <c r="J1687" s="104">
        <f t="shared" si="164"/>
        <v>0</v>
      </c>
      <c r="K1687" s="104" t="str">
        <f>IFERROR(IF(AND(J1686=$H$2*1,MAX(K$64:K1686)=MAX(L$64:L1686)),MAX(K$64:K1686)+1,""),"")</f>
        <v/>
      </c>
      <c r="L1687" s="104" t="str">
        <f>IFERROR(IF(AND($F1686/INDEX($F$64:$F1687,MATCH(MAX(M$64:M1687),M$64:M1687,0)-1)&lt;(1-$P$2),MAX(K$64:K1687)&gt;MAX(L$64:L1686)),MAX(K$64:K1687),""),"")</f>
        <v/>
      </c>
      <c r="M1687" s="104" t="str">
        <f>IFERROR(IF(E1687="","",IF(K1687&lt;&gt;"",MAX(M$64:M1686)+1,IF(AND($F1686/INDEX($F$64:$F1687,MATCH(MAX(M$64:M1686),M$64:M1686,0)-1)&gt;(1+$O$2),MAX(K$64:K1687)&gt;MAX(L$64:L1686)),MAX(M$64:M1686)+1,""))),"")</f>
        <v/>
      </c>
      <c r="N1687" s="91">
        <f t="shared" si="165"/>
        <v>0</v>
      </c>
      <c r="O1687" s="91" t="str">
        <f>IFERROR(IF(AND(N1686=$H$2*1,MAX(O$64:O1686)=MAX(P$64:P1686)),MAX(O$64:O1686)+1,""),"")</f>
        <v/>
      </c>
      <c r="P1687" s="91" t="str">
        <f>IFERROR(IF(MOD(MAX(Q$64:Q1687),10*MAX(O$64:O1687))&lt;=2,IF(AND(F1686/INDEX($F$64:$F1687,MATCH(MAX(O$64:O1687),O$64:O1687,0)-1)&lt;(1-$P$2),MAX(O$64:O1687)&gt;MAX(P$64:P1686)),MAX(O$64:O1687),""),IF(AND($F1686/INDEX($F$64:$F1687,MATCH(MAX(Q$64:Q1687),Q$64:Q1687,0)-1)&lt;(1-$P$2),MAX(O$64:O1687)&gt;MAX(P$64:P1686)),MAX(O$64:O1687),"")),"")</f>
        <v/>
      </c>
      <c r="Q1687" s="91" t="str">
        <f>IFERROR(IF(E1687="","",IF(O1687&lt;&gt;"",MAX(O$64:O1687)*10+1,IF(AND($F1686/INDEX($F$64:$F1687,MATCH(MAX(Q$64:Q1686),Q$64:Q1686,0)-1)&gt;(1+$O$2),MAX(O$64:O1687)&gt;MAX(P$64:P1686)),MAX(Q$64:Q1686)+1,""))),"")</f>
        <v/>
      </c>
    </row>
    <row r="1688" spans="1:17" x14ac:dyDescent="0.2">
      <c r="A1688" s="13">
        <f>HLOOKUP($E$2,历史数据!$V$3:$AE$5000,ROW(A1686),)</f>
        <v>1699908</v>
      </c>
      <c r="B1688" s="41">
        <v>39000</v>
      </c>
      <c r="C1688" s="100">
        <f>IFERROR(IF(A1688&lt;&gt;0,MAX($C$4:C1687)+1,""),"")</f>
        <v>1642</v>
      </c>
      <c r="D1688" s="100"/>
      <c r="E1688" s="99">
        <f t="shared" si="166"/>
        <v>39058</v>
      </c>
      <c r="F1688" s="101">
        <f>IFERROR(VLOOKUP(E1688,历史数据!AH:AJ,3,),"")</f>
        <v>6.0207787664945602</v>
      </c>
      <c r="G1688" s="101">
        <f t="shared" si="162"/>
        <v>7.4571211179674561</v>
      </c>
      <c r="H1688" s="105">
        <f t="shared" si="163"/>
        <v>-9.9201199642412474E-3</v>
      </c>
      <c r="I1688" s="101">
        <f>IFERROR(VLOOKUP(E1688,历史数据!AH:AJ,2,),"")</f>
        <v>6.1510986532152296</v>
      </c>
      <c r="J1688" s="104">
        <f t="shared" si="164"/>
        <v>0</v>
      </c>
      <c r="K1688" s="104" t="str">
        <f>IFERROR(IF(AND(J1687=$H$2*1,MAX(K$64:K1687)=MAX(L$64:L1687)),MAX(K$64:K1687)+1,""),"")</f>
        <v/>
      </c>
      <c r="L1688" s="104" t="str">
        <f>IFERROR(IF(AND($F1687/INDEX($F$64:$F1688,MATCH(MAX(M$64:M1688),M$64:M1688,0)-1)&lt;(1-$P$2),MAX(K$64:K1688)&gt;MAX(L$64:L1687)),MAX(K$64:K1688),""),"")</f>
        <v/>
      </c>
      <c r="M1688" s="104" t="str">
        <f>IFERROR(IF(E1688="","",IF(K1688&lt;&gt;"",MAX(M$64:M1687)+1,IF(AND($F1687/INDEX($F$64:$F1688,MATCH(MAX(M$64:M1687),M$64:M1687,0)-1)&gt;(1+$O$2),MAX(K$64:K1688)&gt;MAX(L$64:L1687)),MAX(M$64:M1687)+1,""))),"")</f>
        <v/>
      </c>
      <c r="N1688" s="91">
        <f t="shared" si="165"/>
        <v>0</v>
      </c>
      <c r="O1688" s="91" t="str">
        <f>IFERROR(IF(AND(N1687=$H$2*1,MAX(O$64:O1687)=MAX(P$64:P1687)),MAX(O$64:O1687)+1,""),"")</f>
        <v/>
      </c>
      <c r="P1688" s="91" t="str">
        <f>IFERROR(IF(MOD(MAX(Q$64:Q1688),10*MAX(O$64:O1688))&lt;=2,IF(AND(F1687/INDEX($F$64:$F1688,MATCH(MAX(O$64:O1688),O$64:O1688,0)-1)&lt;(1-$P$2),MAX(O$64:O1688)&gt;MAX(P$64:P1687)),MAX(O$64:O1688),""),IF(AND($F1687/INDEX($F$64:$F1688,MATCH(MAX(Q$64:Q1688),Q$64:Q1688,0)-1)&lt;(1-$P$2),MAX(O$64:O1688)&gt;MAX(P$64:P1687)),MAX(O$64:O1688),"")),"")</f>
        <v/>
      </c>
      <c r="Q1688" s="91" t="str">
        <f>IFERROR(IF(E1688="","",IF(O1688&lt;&gt;"",MAX(O$64:O1688)*10+1,IF(AND($F1687/INDEX($F$64:$F1688,MATCH(MAX(Q$64:Q1687),Q$64:Q1687,0)-1)&gt;(1+$O$2),MAX(O$64:O1688)&gt;MAX(P$64:P1687)),MAX(Q$64:Q1687)+1,""))),"")</f>
        <v/>
      </c>
    </row>
    <row r="1689" spans="1:17" x14ac:dyDescent="0.2">
      <c r="A1689" s="13">
        <f>HLOOKUP($E$2,历史数据!$V$3:$AE$5000,ROW(A1687),)</f>
        <v>1241710</v>
      </c>
      <c r="B1689" s="41">
        <v>39001</v>
      </c>
      <c r="C1689" s="100">
        <f>IFERROR(IF(A1689&lt;&gt;0,MAX($C$4:C1688)+1,""),"")</f>
        <v>1643</v>
      </c>
      <c r="D1689" s="100"/>
      <c r="E1689" s="99">
        <f t="shared" si="166"/>
        <v>39059</v>
      </c>
      <c r="F1689" s="101">
        <f>IFERROR(VLOOKUP(E1689,历史数据!AH:AJ,3,),"")</f>
        <v>5.6298191063325804</v>
      </c>
      <c r="G1689" s="101">
        <f t="shared" si="162"/>
        <v>7.3767571878230473</v>
      </c>
      <c r="H1689" s="105">
        <f t="shared" si="163"/>
        <v>-1.0776803658288037E-2</v>
      </c>
      <c r="I1689" s="101">
        <f>IFERROR(VLOOKUP(E1689,历史数据!AH:AJ,2,),"")</f>
        <v>5.9947147891504304</v>
      </c>
      <c r="J1689" s="104">
        <f t="shared" si="164"/>
        <v>0</v>
      </c>
      <c r="K1689" s="104" t="str">
        <f>IFERROR(IF(AND(J1688=$H$2*1,MAX(K$64:K1688)=MAX(L$64:L1688)),MAX(K$64:K1688)+1,""),"")</f>
        <v/>
      </c>
      <c r="L1689" s="104" t="str">
        <f>IFERROR(IF(AND($F1688/INDEX($F$64:$F1689,MATCH(MAX(M$64:M1689),M$64:M1689,0)-1)&lt;(1-$P$2),MAX(K$64:K1689)&gt;MAX(L$64:L1688)),MAX(K$64:K1689),""),"")</f>
        <v/>
      </c>
      <c r="M1689" s="104" t="str">
        <f>IFERROR(IF(E1689="","",IF(K1689&lt;&gt;"",MAX(M$64:M1688)+1,IF(AND($F1688/INDEX($F$64:$F1689,MATCH(MAX(M$64:M1688),M$64:M1688,0)-1)&gt;(1+$O$2),MAX(K$64:K1689)&gt;MAX(L$64:L1688)),MAX(M$64:M1688)+1,""))),"")</f>
        <v/>
      </c>
      <c r="N1689" s="91">
        <f t="shared" si="165"/>
        <v>0</v>
      </c>
      <c r="O1689" s="91" t="str">
        <f>IFERROR(IF(AND(N1688=$H$2*1,MAX(O$64:O1688)=MAX(P$64:P1688)),MAX(O$64:O1688)+1,""),"")</f>
        <v/>
      </c>
      <c r="P1689" s="91" t="str">
        <f>IFERROR(IF(MOD(MAX(Q$64:Q1689),10*MAX(O$64:O1689))&lt;=2,IF(AND(F1688/INDEX($F$64:$F1689,MATCH(MAX(O$64:O1689),O$64:O1689,0)-1)&lt;(1-$P$2),MAX(O$64:O1689)&gt;MAX(P$64:P1688)),MAX(O$64:O1689),""),IF(AND($F1688/INDEX($F$64:$F1689,MATCH(MAX(Q$64:Q1689),Q$64:Q1689,0)-1)&lt;(1-$P$2),MAX(O$64:O1689)&gt;MAX(P$64:P1688)),MAX(O$64:O1689),"")),"")</f>
        <v/>
      </c>
      <c r="Q1689" s="91" t="str">
        <f>IFERROR(IF(E1689="","",IF(O1689&lt;&gt;"",MAX(O$64:O1689)*10+1,IF(AND($F1688/INDEX($F$64:$F1689,MATCH(MAX(Q$64:Q1688),Q$64:Q1688,0)-1)&gt;(1+$O$2),MAX(O$64:O1689)&gt;MAX(P$64:P1688)),MAX(Q$64:Q1688)+1,""))),"")</f>
        <v/>
      </c>
    </row>
    <row r="1690" spans="1:17" x14ac:dyDescent="0.2">
      <c r="A1690" s="13">
        <f>HLOOKUP($E$2,历史数据!$V$3:$AE$5000,ROW(A1688),)</f>
        <v>819560</v>
      </c>
      <c r="B1690" s="41">
        <v>39002</v>
      </c>
      <c r="C1690" s="100">
        <f>IFERROR(IF(A1690&lt;&gt;0,MAX($C$4:C1689)+1,""),"")</f>
        <v>1644</v>
      </c>
      <c r="D1690" s="100"/>
      <c r="E1690" s="99">
        <f t="shared" si="166"/>
        <v>39062</v>
      </c>
      <c r="F1690" s="101">
        <f>IFERROR(VLOOKUP(E1690,历史数据!AH:AJ,3,),"")</f>
        <v>5.7340750157091103</v>
      </c>
      <c r="G1690" s="101">
        <f t="shared" si="162"/>
        <v>7.3072532482386947</v>
      </c>
      <c r="H1690" s="105">
        <f t="shared" si="163"/>
        <v>-9.4220180784971852E-3</v>
      </c>
      <c r="I1690" s="101">
        <f>IFERROR(VLOOKUP(E1690,历史数据!AH:AJ,2,),"")</f>
        <v>5.6428510950046498</v>
      </c>
      <c r="J1690" s="104">
        <f t="shared" si="164"/>
        <v>0</v>
      </c>
      <c r="K1690" s="104" t="str">
        <f>IFERROR(IF(AND(J1689=$H$2*1,MAX(K$64:K1689)=MAX(L$64:L1689)),MAX(K$64:K1689)+1,""),"")</f>
        <v/>
      </c>
      <c r="L1690" s="104" t="str">
        <f>IFERROR(IF(AND($F1689/INDEX($F$64:$F1690,MATCH(MAX(M$64:M1690),M$64:M1690,0)-1)&lt;(1-$P$2),MAX(K$64:K1690)&gt;MAX(L$64:L1689)),MAX(K$64:K1690),""),"")</f>
        <v/>
      </c>
      <c r="M1690" s="104" t="str">
        <f>IFERROR(IF(E1690="","",IF(K1690&lt;&gt;"",MAX(M$64:M1689)+1,IF(AND($F1689/INDEX($F$64:$F1690,MATCH(MAX(M$64:M1689),M$64:M1689,0)-1)&gt;(1+$O$2),MAX(K$64:K1690)&gt;MAX(L$64:L1689)),MAX(M$64:M1689)+1,""))),"")</f>
        <v/>
      </c>
      <c r="N1690" s="91">
        <f t="shared" si="165"/>
        <v>0</v>
      </c>
      <c r="O1690" s="91" t="str">
        <f>IFERROR(IF(AND(N1689=$H$2*1,MAX(O$64:O1689)=MAX(P$64:P1689)),MAX(O$64:O1689)+1,""),"")</f>
        <v/>
      </c>
      <c r="P1690" s="91" t="str">
        <f>IFERROR(IF(MOD(MAX(Q$64:Q1690),10*MAX(O$64:O1690))&lt;=2,IF(AND(F1689/INDEX($F$64:$F1690,MATCH(MAX(O$64:O1690),O$64:O1690,0)-1)&lt;(1-$P$2),MAX(O$64:O1690)&gt;MAX(P$64:P1689)),MAX(O$64:O1690),""),IF(AND($F1689/INDEX($F$64:$F1690,MATCH(MAX(Q$64:Q1690),Q$64:Q1690,0)-1)&lt;(1-$P$2),MAX(O$64:O1690)&gt;MAX(P$64:P1689)),MAX(O$64:O1690),"")),"")</f>
        <v/>
      </c>
      <c r="Q1690" s="91" t="str">
        <f>IFERROR(IF(E1690="","",IF(O1690&lt;&gt;"",MAX(O$64:O1690)*10+1,IF(AND($F1689/INDEX($F$64:$F1690,MATCH(MAX(Q$64:Q1689),Q$64:Q1689,0)-1)&gt;(1+$O$2),MAX(O$64:O1690)&gt;MAX(P$64:P1689)),MAX(Q$64:Q1689)+1,""))),"")</f>
        <v/>
      </c>
    </row>
    <row r="1691" spans="1:17" x14ac:dyDescent="0.2">
      <c r="A1691" s="13">
        <f>HLOOKUP($E$2,历史数据!$V$3:$AE$5000,ROW(A1689),)</f>
        <v>2574287</v>
      </c>
      <c r="B1691" s="41">
        <v>39003</v>
      </c>
      <c r="C1691" s="100">
        <f>IFERROR(IF(A1691&lt;&gt;0,MAX($C$4:C1690)+1,""),"")</f>
        <v>1645</v>
      </c>
      <c r="D1691" s="100"/>
      <c r="E1691" s="99">
        <f t="shared" si="166"/>
        <v>39063</v>
      </c>
      <c r="F1691" s="101">
        <f>IFERROR(VLOOKUP(E1691,历史数据!AH:AJ,3,),"")</f>
        <v>5.6689150723487796</v>
      </c>
      <c r="G1691" s="101">
        <f t="shared" si="162"/>
        <v>7.2438309033679733</v>
      </c>
      <c r="H1691" s="105">
        <f t="shared" si="163"/>
        <v>-8.6793686651011059E-3</v>
      </c>
      <c r="I1691" s="101">
        <f>IFERROR(VLOOKUP(E1691,历史数据!AH:AJ,2,),"")</f>
        <v>5.7471070043811796</v>
      </c>
      <c r="J1691" s="104">
        <f t="shared" si="164"/>
        <v>0</v>
      </c>
      <c r="K1691" s="104" t="str">
        <f>IFERROR(IF(AND(J1690=$H$2*1,MAX(K$64:K1690)=MAX(L$64:L1690)),MAX(K$64:K1690)+1,""),"")</f>
        <v/>
      </c>
      <c r="L1691" s="104" t="str">
        <f>IFERROR(IF(AND($F1690/INDEX($F$64:$F1691,MATCH(MAX(M$64:M1691),M$64:M1691,0)-1)&lt;(1-$P$2),MAX(K$64:K1691)&gt;MAX(L$64:L1690)),MAX(K$64:K1691),""),"")</f>
        <v/>
      </c>
      <c r="M1691" s="104" t="str">
        <f>IFERROR(IF(E1691="","",IF(K1691&lt;&gt;"",MAX(M$64:M1690)+1,IF(AND($F1690/INDEX($F$64:$F1691,MATCH(MAX(M$64:M1690),M$64:M1690,0)-1)&gt;(1+$O$2),MAX(K$64:K1691)&gt;MAX(L$64:L1690)),MAX(M$64:M1690)+1,""))),"")</f>
        <v/>
      </c>
      <c r="N1691" s="91">
        <f t="shared" si="165"/>
        <v>0</v>
      </c>
      <c r="O1691" s="91" t="str">
        <f>IFERROR(IF(AND(N1690=$H$2*1,MAX(O$64:O1690)=MAX(P$64:P1690)),MAX(O$64:O1690)+1,""),"")</f>
        <v/>
      </c>
      <c r="P1691" s="91" t="str">
        <f>IFERROR(IF(MOD(MAX(Q$64:Q1691),10*MAX(O$64:O1691))&lt;=2,IF(AND(F1690/INDEX($F$64:$F1691,MATCH(MAX(O$64:O1691),O$64:O1691,0)-1)&lt;(1-$P$2),MAX(O$64:O1691)&gt;MAX(P$64:P1690)),MAX(O$64:O1691),""),IF(AND($F1690/INDEX($F$64:$F1691,MATCH(MAX(Q$64:Q1691),Q$64:Q1691,0)-1)&lt;(1-$P$2),MAX(O$64:O1691)&gt;MAX(P$64:P1690)),MAX(O$64:O1691),"")),"")</f>
        <v/>
      </c>
      <c r="Q1691" s="91" t="str">
        <f>IFERROR(IF(E1691="","",IF(O1691&lt;&gt;"",MAX(O$64:O1691)*10+1,IF(AND($F1690/INDEX($F$64:$F1691,MATCH(MAX(Q$64:Q1690),Q$64:Q1690,0)-1)&gt;(1+$O$2),MAX(O$64:O1691)&gt;MAX(P$64:P1690)),MAX(Q$64:Q1690)+1,""))),"")</f>
        <v/>
      </c>
    </row>
    <row r="1692" spans="1:17" x14ac:dyDescent="0.2">
      <c r="A1692" s="13">
        <f>HLOOKUP($E$2,历史数据!$V$3:$AE$5000,ROW(A1690),)</f>
        <v>2030170</v>
      </c>
      <c r="B1692" s="41">
        <v>39006</v>
      </c>
      <c r="C1692" s="100">
        <f>IFERROR(IF(A1692&lt;&gt;0,MAX($C$4:C1691)+1,""),"")</f>
        <v>1646</v>
      </c>
      <c r="D1692" s="100"/>
      <c r="E1692" s="99">
        <f t="shared" si="166"/>
        <v>39064</v>
      </c>
      <c r="F1692" s="101">
        <f>IFERROR(VLOOKUP(E1692,历史数据!AH:AJ,3,),"")</f>
        <v>5.8643949024297699</v>
      </c>
      <c r="G1692" s="101">
        <f t="shared" si="162"/>
        <v>7.1838837554764687</v>
      </c>
      <c r="H1692" s="105">
        <f t="shared" si="163"/>
        <v>-8.2756139246199512E-3</v>
      </c>
      <c r="I1692" s="101">
        <f>IFERROR(VLOOKUP(E1692,历史数据!AH:AJ,2,),"")</f>
        <v>5.68194706102084</v>
      </c>
      <c r="J1692" s="104">
        <f t="shared" si="164"/>
        <v>0</v>
      </c>
      <c r="K1692" s="104" t="str">
        <f>IFERROR(IF(AND(J1691=$H$2*1,MAX(K$64:K1691)=MAX(L$64:L1691)),MAX(K$64:K1691)+1,""),"")</f>
        <v/>
      </c>
      <c r="L1692" s="104" t="str">
        <f>IFERROR(IF(AND($F1691/INDEX($F$64:$F1692,MATCH(MAX(M$64:M1692),M$64:M1692,0)-1)&lt;(1-$P$2),MAX(K$64:K1692)&gt;MAX(L$64:L1691)),MAX(K$64:K1692),""),"")</f>
        <v/>
      </c>
      <c r="M1692" s="104" t="str">
        <f>IFERROR(IF(E1692="","",IF(K1692&lt;&gt;"",MAX(M$64:M1691)+1,IF(AND($F1691/INDEX($F$64:$F1692,MATCH(MAX(M$64:M1691),M$64:M1691,0)-1)&gt;(1+$O$2),MAX(K$64:K1692)&gt;MAX(L$64:L1691)),MAX(M$64:M1691)+1,""))),"")</f>
        <v/>
      </c>
      <c r="N1692" s="91">
        <f t="shared" si="165"/>
        <v>0</v>
      </c>
      <c r="O1692" s="91" t="str">
        <f>IFERROR(IF(AND(N1691=$H$2*1,MAX(O$64:O1691)=MAX(P$64:P1691)),MAX(O$64:O1691)+1,""),"")</f>
        <v/>
      </c>
      <c r="P1692" s="91" t="str">
        <f>IFERROR(IF(MOD(MAX(Q$64:Q1692),10*MAX(O$64:O1692))&lt;=2,IF(AND(F1691/INDEX($F$64:$F1692,MATCH(MAX(O$64:O1692),O$64:O1692,0)-1)&lt;(1-$P$2),MAX(O$64:O1692)&gt;MAX(P$64:P1691)),MAX(O$64:O1692),""),IF(AND($F1691/INDEX($F$64:$F1692,MATCH(MAX(Q$64:Q1692),Q$64:Q1692,0)-1)&lt;(1-$P$2),MAX(O$64:O1692)&gt;MAX(P$64:P1691)),MAX(O$64:O1692),"")),"")</f>
        <v/>
      </c>
      <c r="Q1692" s="91" t="str">
        <f>IFERROR(IF(E1692="","",IF(O1692&lt;&gt;"",MAX(O$64:O1692)*10+1,IF(AND($F1691/INDEX($F$64:$F1692,MATCH(MAX(Q$64:Q1691),Q$64:Q1691,0)-1)&gt;(1+$O$2),MAX(O$64:O1692)&gt;MAX(P$64:P1691)),MAX(Q$64:Q1691)+1,""))),"")</f>
        <v/>
      </c>
    </row>
    <row r="1693" spans="1:17" x14ac:dyDescent="0.2">
      <c r="A1693" s="13">
        <f>HLOOKUP($E$2,历史数据!$V$3:$AE$5000,ROW(A1691),)</f>
        <v>1737222</v>
      </c>
      <c r="B1693" s="41">
        <v>39007</v>
      </c>
      <c r="C1693" s="100">
        <f>IFERROR(IF(A1693&lt;&gt;0,MAX($C$4:C1692)+1,""),"")</f>
        <v>1647</v>
      </c>
      <c r="D1693" s="100"/>
      <c r="E1693" s="99">
        <f t="shared" si="166"/>
        <v>39065</v>
      </c>
      <c r="F1693" s="101">
        <f>IFERROR(VLOOKUP(E1693,历史数据!AH:AJ,3,),"")</f>
        <v>5.7992349590694401</v>
      </c>
      <c r="G1693" s="101">
        <f t="shared" si="162"/>
        <v>7.1230678083401608</v>
      </c>
      <c r="H1693" s="105">
        <f t="shared" si="163"/>
        <v>-8.4656084656083985E-3</v>
      </c>
      <c r="I1693" s="101">
        <f>IFERROR(VLOOKUP(E1693,历史数据!AH:AJ,2,),"")</f>
        <v>5.8252989364135699</v>
      </c>
      <c r="J1693" s="104">
        <f t="shared" si="164"/>
        <v>0</v>
      </c>
      <c r="K1693" s="104" t="str">
        <f>IFERROR(IF(AND(J1692=$H$2*1,MAX(K$64:K1692)=MAX(L$64:L1692)),MAX(K$64:K1692)+1,""),"")</f>
        <v/>
      </c>
      <c r="L1693" s="104" t="str">
        <f>IFERROR(IF(AND($F1692/INDEX($F$64:$F1693,MATCH(MAX(M$64:M1693),M$64:M1693,0)-1)&lt;(1-$P$2),MAX(K$64:K1693)&gt;MAX(L$64:L1692)),MAX(K$64:K1693),""),"")</f>
        <v/>
      </c>
      <c r="M1693" s="104" t="str">
        <f>IFERROR(IF(E1693="","",IF(K1693&lt;&gt;"",MAX(M$64:M1692)+1,IF(AND($F1692/INDEX($F$64:$F1693,MATCH(MAX(M$64:M1692),M$64:M1692,0)-1)&gt;(1+$O$2),MAX(K$64:K1693)&gt;MAX(L$64:L1692)),MAX(M$64:M1692)+1,""))),"")</f>
        <v/>
      </c>
      <c r="N1693" s="91">
        <f t="shared" si="165"/>
        <v>0</v>
      </c>
      <c r="O1693" s="91" t="str">
        <f>IFERROR(IF(AND(N1692=$H$2*1,MAX(O$64:O1692)=MAX(P$64:P1692)),MAX(O$64:O1692)+1,""),"")</f>
        <v/>
      </c>
      <c r="P1693" s="91" t="str">
        <f>IFERROR(IF(MOD(MAX(Q$64:Q1693),10*MAX(O$64:O1693))&lt;=2,IF(AND(F1692/INDEX($F$64:$F1693,MATCH(MAX(O$64:O1693),O$64:O1693,0)-1)&lt;(1-$P$2),MAX(O$64:O1693)&gt;MAX(P$64:P1692)),MAX(O$64:O1693),""),IF(AND($F1692/INDEX($F$64:$F1693,MATCH(MAX(Q$64:Q1693),Q$64:Q1693,0)-1)&lt;(1-$P$2),MAX(O$64:O1693)&gt;MAX(P$64:P1692)),MAX(O$64:O1693),"")),"")</f>
        <v/>
      </c>
      <c r="Q1693" s="91" t="str">
        <f>IFERROR(IF(E1693="","",IF(O1693&lt;&gt;"",MAX(O$64:O1693)*10+1,IF(AND($F1692/INDEX($F$64:$F1693,MATCH(MAX(Q$64:Q1692),Q$64:Q1692,0)-1)&gt;(1+$O$2),MAX(O$64:O1693)&gt;MAX(P$64:P1692)),MAX(Q$64:Q1692)+1,""))),"")</f>
        <v/>
      </c>
    </row>
    <row r="1694" spans="1:17" x14ac:dyDescent="0.2">
      <c r="A1694" s="13">
        <f>HLOOKUP($E$2,历史数据!$V$3:$AE$5000,ROW(A1692),)</f>
        <v>3250771</v>
      </c>
      <c r="B1694" s="41">
        <v>39008</v>
      </c>
      <c r="C1694" s="100">
        <f>IFERROR(IF(A1694&lt;&gt;0,MAX($C$4:C1693)+1,""),"")</f>
        <v>1648</v>
      </c>
      <c r="D1694" s="100"/>
      <c r="E1694" s="99">
        <f t="shared" si="166"/>
        <v>39066</v>
      </c>
      <c r="F1694" s="101">
        <f>IFERROR(VLOOKUP(E1694,历史数据!AH:AJ,3,),"")</f>
        <v>5.8774268911018401</v>
      </c>
      <c r="G1694" s="101">
        <f t="shared" si="162"/>
        <v>7.0663786576166734</v>
      </c>
      <c r="H1694" s="105">
        <f t="shared" si="163"/>
        <v>-7.9585302637597E-3</v>
      </c>
      <c r="I1694" s="101">
        <f>IFERROR(VLOOKUP(E1694,历史数据!AH:AJ,2,),"")</f>
        <v>5.7992349590694401</v>
      </c>
      <c r="J1694" s="104">
        <f t="shared" si="164"/>
        <v>0</v>
      </c>
      <c r="K1694" s="104" t="str">
        <f>IFERROR(IF(AND(J1693=$H$2*1,MAX(K$64:K1693)=MAX(L$64:L1693)),MAX(K$64:K1693)+1,""),"")</f>
        <v/>
      </c>
      <c r="L1694" s="104" t="str">
        <f>IFERROR(IF(AND($F1693/INDEX($F$64:$F1694,MATCH(MAX(M$64:M1694),M$64:M1694,0)-1)&lt;(1-$P$2),MAX(K$64:K1694)&gt;MAX(L$64:L1693)),MAX(K$64:K1694),""),"")</f>
        <v/>
      </c>
      <c r="M1694" s="104" t="str">
        <f>IFERROR(IF(E1694="","",IF(K1694&lt;&gt;"",MAX(M$64:M1693)+1,IF(AND($F1693/INDEX($F$64:$F1694,MATCH(MAX(M$64:M1693),M$64:M1693,0)-1)&gt;(1+$O$2),MAX(K$64:K1694)&gt;MAX(L$64:L1693)),MAX(M$64:M1693)+1,""))),"")</f>
        <v/>
      </c>
      <c r="N1694" s="91">
        <f t="shared" si="165"/>
        <v>0</v>
      </c>
      <c r="O1694" s="91" t="str">
        <f>IFERROR(IF(AND(N1693=$H$2*1,MAX(O$64:O1693)=MAX(P$64:P1693)),MAX(O$64:O1693)+1,""),"")</f>
        <v/>
      </c>
      <c r="P1694" s="91" t="str">
        <f>IFERROR(IF(MOD(MAX(Q$64:Q1694),10*MAX(O$64:O1694))&lt;=2,IF(AND(F1693/INDEX($F$64:$F1694,MATCH(MAX(O$64:O1694),O$64:O1694,0)-1)&lt;(1-$P$2),MAX(O$64:O1694)&gt;MAX(P$64:P1693)),MAX(O$64:O1694),""),IF(AND($F1693/INDEX($F$64:$F1694,MATCH(MAX(Q$64:Q1694),Q$64:Q1694,0)-1)&lt;(1-$P$2),MAX(O$64:O1694)&gt;MAX(P$64:P1693)),MAX(O$64:O1694),"")),"")</f>
        <v/>
      </c>
      <c r="Q1694" s="91" t="str">
        <f>IFERROR(IF(E1694="","",IF(O1694&lt;&gt;"",MAX(O$64:O1694)*10+1,IF(AND($F1693/INDEX($F$64:$F1694,MATCH(MAX(Q$64:Q1693),Q$64:Q1693,0)-1)&gt;(1+$O$2),MAX(O$64:O1694)&gt;MAX(P$64:P1693)),MAX(Q$64:Q1693)+1,""))),"")</f>
        <v/>
      </c>
    </row>
    <row r="1695" spans="1:17" x14ac:dyDescent="0.2">
      <c r="A1695" s="13">
        <f>HLOOKUP($E$2,历史数据!$V$3:$AE$5000,ROW(A1693),)</f>
        <v>3365386</v>
      </c>
      <c r="B1695" s="41">
        <v>39009</v>
      </c>
      <c r="C1695" s="100">
        <f>IFERROR(IF(A1695&lt;&gt;0,MAX($C$4:C1694)+1,""),"")</f>
        <v>1649</v>
      </c>
      <c r="D1695" s="100"/>
      <c r="E1695" s="99">
        <f t="shared" si="166"/>
        <v>39069</v>
      </c>
      <c r="F1695" s="101">
        <f>IFERROR(VLOOKUP(E1695,历史数据!AH:AJ,3,),"")</f>
        <v>5.7862029703973699</v>
      </c>
      <c r="G1695" s="101">
        <f t="shared" si="162"/>
        <v>6.9986123165219283</v>
      </c>
      <c r="H1695" s="105">
        <f t="shared" si="163"/>
        <v>-9.5899674187005512E-3</v>
      </c>
      <c r="I1695" s="101">
        <f>IFERROR(VLOOKUP(E1695,历史数据!AH:AJ,2,),"")</f>
        <v>5.8122669477415103</v>
      </c>
      <c r="J1695" s="104">
        <f t="shared" si="164"/>
        <v>0</v>
      </c>
      <c r="K1695" s="104" t="str">
        <f>IFERROR(IF(AND(J1694=$H$2*1,MAX(K$64:K1694)=MAX(L$64:L1694)),MAX(K$64:K1694)+1,""),"")</f>
        <v/>
      </c>
      <c r="L1695" s="104" t="str">
        <f>IFERROR(IF(AND($F1694/INDEX($F$64:$F1695,MATCH(MAX(M$64:M1695),M$64:M1695,0)-1)&lt;(1-$P$2),MAX(K$64:K1695)&gt;MAX(L$64:L1694)),MAX(K$64:K1695),""),"")</f>
        <v/>
      </c>
      <c r="M1695" s="104" t="str">
        <f>IFERROR(IF(E1695="","",IF(K1695&lt;&gt;"",MAX(M$64:M1694)+1,IF(AND($F1694/INDEX($F$64:$F1695,MATCH(MAX(M$64:M1694),M$64:M1694,0)-1)&gt;(1+$O$2),MAX(K$64:K1695)&gt;MAX(L$64:L1694)),MAX(M$64:M1694)+1,""))),"")</f>
        <v/>
      </c>
      <c r="N1695" s="91">
        <f t="shared" si="165"/>
        <v>0</v>
      </c>
      <c r="O1695" s="91" t="str">
        <f>IFERROR(IF(AND(N1694=$H$2*1,MAX(O$64:O1694)=MAX(P$64:P1694)),MAX(O$64:O1694)+1,""),"")</f>
        <v/>
      </c>
      <c r="P1695" s="91" t="str">
        <f>IFERROR(IF(MOD(MAX(Q$64:Q1695),10*MAX(O$64:O1695))&lt;=2,IF(AND(F1694/INDEX($F$64:$F1695,MATCH(MAX(O$64:O1695),O$64:O1695,0)-1)&lt;(1-$P$2),MAX(O$64:O1695)&gt;MAX(P$64:P1694)),MAX(O$64:O1695),""),IF(AND($F1694/INDEX($F$64:$F1695,MATCH(MAX(Q$64:Q1695),Q$64:Q1695,0)-1)&lt;(1-$P$2),MAX(O$64:O1695)&gt;MAX(P$64:P1694)),MAX(O$64:O1695),"")),"")</f>
        <v/>
      </c>
      <c r="Q1695" s="91" t="str">
        <f>IFERROR(IF(E1695="","",IF(O1695&lt;&gt;"",MAX(O$64:O1695)*10+1,IF(AND($F1694/INDEX($F$64:$F1695,MATCH(MAX(Q$64:Q1694),Q$64:Q1694,0)-1)&gt;(1+$O$2),MAX(O$64:O1695)&gt;MAX(P$64:P1694)),MAX(Q$64:Q1694)+1,""))),"")</f>
        <v/>
      </c>
    </row>
    <row r="1696" spans="1:17" x14ac:dyDescent="0.2">
      <c r="A1696" s="13">
        <f>HLOOKUP($E$2,历史数据!$V$3:$AE$5000,ROW(A1694),)</f>
        <v>1555357</v>
      </c>
      <c r="B1696" s="41">
        <v>39010</v>
      </c>
      <c r="C1696" s="100">
        <f>IFERROR(IF(A1696&lt;&gt;0,MAX($C$4:C1695)+1,""),"")</f>
        <v>1650</v>
      </c>
      <c r="D1696" s="100"/>
      <c r="E1696" s="99">
        <f t="shared" si="166"/>
        <v>39070</v>
      </c>
      <c r="F1696" s="101">
        <f>IFERROR(VLOOKUP(E1696,历史数据!AH:AJ,3,),"")</f>
        <v>5.68194706102084</v>
      </c>
      <c r="G1696" s="101">
        <f t="shared" si="162"/>
        <v>6.9347555720288039</v>
      </c>
      <c r="H1696" s="105">
        <f t="shared" si="163"/>
        <v>-9.1242008565576294E-3</v>
      </c>
      <c r="I1696" s="101">
        <f>IFERROR(VLOOKUP(E1696,历史数据!AH:AJ,2,),"")</f>
        <v>5.7992349590694401</v>
      </c>
      <c r="J1696" s="104">
        <f t="shared" si="164"/>
        <v>0</v>
      </c>
      <c r="K1696" s="104" t="str">
        <f>IFERROR(IF(AND(J1695=$H$2*1,MAX(K$64:K1695)=MAX(L$64:L1695)),MAX(K$64:K1695)+1,""),"")</f>
        <v/>
      </c>
      <c r="L1696" s="104" t="str">
        <f>IFERROR(IF(AND($F1695/INDEX($F$64:$F1696,MATCH(MAX(M$64:M1696),M$64:M1696,0)-1)&lt;(1-$P$2),MAX(K$64:K1696)&gt;MAX(L$64:L1695)),MAX(K$64:K1696),""),"")</f>
        <v/>
      </c>
      <c r="M1696" s="104" t="str">
        <f>IFERROR(IF(E1696="","",IF(K1696&lt;&gt;"",MAX(M$64:M1695)+1,IF(AND($F1695/INDEX($F$64:$F1696,MATCH(MAX(M$64:M1695),M$64:M1695,0)-1)&gt;(1+$O$2),MAX(K$64:K1696)&gt;MAX(L$64:L1695)),MAX(M$64:M1695)+1,""))),"")</f>
        <v/>
      </c>
      <c r="N1696" s="91">
        <f t="shared" si="165"/>
        <v>0</v>
      </c>
      <c r="O1696" s="91" t="str">
        <f>IFERROR(IF(AND(N1695=$H$2*1,MAX(O$64:O1695)=MAX(P$64:P1695)),MAX(O$64:O1695)+1,""),"")</f>
        <v/>
      </c>
      <c r="P1696" s="91" t="str">
        <f>IFERROR(IF(MOD(MAX(Q$64:Q1696),10*MAX(O$64:O1696))&lt;=2,IF(AND(F1695/INDEX($F$64:$F1696,MATCH(MAX(O$64:O1696),O$64:O1696,0)-1)&lt;(1-$P$2),MAX(O$64:O1696)&gt;MAX(P$64:P1695)),MAX(O$64:O1696),""),IF(AND($F1695/INDEX($F$64:$F1696,MATCH(MAX(Q$64:Q1696),Q$64:Q1696,0)-1)&lt;(1-$P$2),MAX(O$64:O1696)&gt;MAX(P$64:P1695)),MAX(O$64:O1696),"")),"")</f>
        <v/>
      </c>
      <c r="Q1696" s="91" t="str">
        <f>IFERROR(IF(E1696="","",IF(O1696&lt;&gt;"",MAX(O$64:O1696)*10+1,IF(AND($F1695/INDEX($F$64:$F1696,MATCH(MAX(Q$64:Q1695),Q$64:Q1695,0)-1)&gt;(1+$O$2),MAX(O$64:O1696)&gt;MAX(P$64:P1695)),MAX(Q$64:Q1695)+1,""))),"")</f>
        <v/>
      </c>
    </row>
    <row r="1697" spans="1:17" x14ac:dyDescent="0.2">
      <c r="A1697" s="13">
        <f>HLOOKUP($E$2,历史数据!$V$3:$AE$5000,ROW(A1695),)</f>
        <v>787651</v>
      </c>
      <c r="B1697" s="41">
        <v>39013</v>
      </c>
      <c r="C1697" s="100">
        <f>IFERROR(IF(A1697&lt;&gt;0,MAX($C$4:C1696)+1,""),"")</f>
        <v>1651</v>
      </c>
      <c r="D1697" s="100"/>
      <c r="E1697" s="99">
        <f t="shared" si="166"/>
        <v>39071</v>
      </c>
      <c r="F1697" s="101">
        <f>IFERROR(VLOOKUP(E1697,历史数据!AH:AJ,3,),"")</f>
        <v>5.8643949024297699</v>
      </c>
      <c r="G1697" s="101">
        <f t="shared" si="162"/>
        <v>6.8941392073341978</v>
      </c>
      <c r="H1697" s="105">
        <f t="shared" si="163"/>
        <v>-5.8569280881983765E-3</v>
      </c>
      <c r="I1697" s="101">
        <f>IFERROR(VLOOKUP(E1697,历史数据!AH:AJ,2,),"")</f>
        <v>5.6949790496929102</v>
      </c>
      <c r="J1697" s="104">
        <f t="shared" si="164"/>
        <v>0</v>
      </c>
      <c r="K1697" s="104" t="str">
        <f>IFERROR(IF(AND(J1696=$H$2*1,MAX(K$64:K1696)=MAX(L$64:L1696)),MAX(K$64:K1696)+1,""),"")</f>
        <v/>
      </c>
      <c r="L1697" s="104" t="str">
        <f>IFERROR(IF(AND($F1696/INDEX($F$64:$F1697,MATCH(MAX(M$64:M1697),M$64:M1697,0)-1)&lt;(1-$P$2),MAX(K$64:K1697)&gt;MAX(L$64:L1696)),MAX(K$64:K1697),""),"")</f>
        <v/>
      </c>
      <c r="M1697" s="104" t="str">
        <f>IFERROR(IF(E1697="","",IF(K1697&lt;&gt;"",MAX(M$64:M1696)+1,IF(AND($F1696/INDEX($F$64:$F1697,MATCH(MAX(M$64:M1696),M$64:M1696,0)-1)&gt;(1+$O$2),MAX(K$64:K1697)&gt;MAX(L$64:L1696)),MAX(M$64:M1696)+1,""))),"")</f>
        <v/>
      </c>
      <c r="N1697" s="91">
        <f t="shared" si="165"/>
        <v>0</v>
      </c>
      <c r="O1697" s="91" t="str">
        <f>IFERROR(IF(AND(N1696=$H$2*1,MAX(O$64:O1696)=MAX(P$64:P1696)),MAX(O$64:O1696)+1,""),"")</f>
        <v/>
      </c>
      <c r="P1697" s="91" t="str">
        <f>IFERROR(IF(MOD(MAX(Q$64:Q1697),10*MAX(O$64:O1697))&lt;=2,IF(AND(F1696/INDEX($F$64:$F1697,MATCH(MAX(O$64:O1697),O$64:O1697,0)-1)&lt;(1-$P$2),MAX(O$64:O1697)&gt;MAX(P$64:P1696)),MAX(O$64:O1697),""),IF(AND($F1696/INDEX($F$64:$F1697,MATCH(MAX(Q$64:Q1697),Q$64:Q1697,0)-1)&lt;(1-$P$2),MAX(O$64:O1697)&gt;MAX(P$64:P1696)),MAX(O$64:O1697),"")),"")</f>
        <v/>
      </c>
      <c r="Q1697" s="91" t="str">
        <f>IFERROR(IF(E1697="","",IF(O1697&lt;&gt;"",MAX(O$64:O1697)*10+1,IF(AND($F1696/INDEX($F$64:$F1697,MATCH(MAX(Q$64:Q1696),Q$64:Q1696,0)-1)&gt;(1+$O$2),MAX(O$64:O1697)&gt;MAX(P$64:P1696)),MAX(Q$64:Q1696)+1,""))),"")</f>
        <v/>
      </c>
    </row>
    <row r="1698" spans="1:17" x14ac:dyDescent="0.2">
      <c r="A1698" s="13">
        <f>HLOOKUP($E$2,历史数据!$V$3:$AE$5000,ROW(A1696),)</f>
        <v>500759</v>
      </c>
      <c r="B1698" s="41">
        <v>39014</v>
      </c>
      <c r="C1698" s="100">
        <f>IFERROR(IF(A1698&lt;&gt;0,MAX($C$4:C1697)+1,""),"")</f>
        <v>1652</v>
      </c>
      <c r="D1698" s="100"/>
      <c r="E1698" s="99">
        <f t="shared" si="166"/>
        <v>39072</v>
      </c>
      <c r="F1698" s="101">
        <f>IFERROR(VLOOKUP(E1698,历史数据!AH:AJ,3,),"")</f>
        <v>5.8383309250856401</v>
      </c>
      <c r="G1698" s="101">
        <f t="shared" si="162"/>
        <v>6.8580840386748161</v>
      </c>
      <c r="H1698" s="105">
        <f t="shared" si="163"/>
        <v>-5.2298289278849275E-3</v>
      </c>
      <c r="I1698" s="101">
        <f>IFERROR(VLOOKUP(E1698,历史数据!AH:AJ,2,),"")</f>
        <v>5.8383309250856401</v>
      </c>
      <c r="J1698" s="104">
        <f t="shared" si="164"/>
        <v>0</v>
      </c>
      <c r="K1698" s="104" t="str">
        <f>IFERROR(IF(AND(J1697=$H$2*1,MAX(K$64:K1697)=MAX(L$64:L1697)),MAX(K$64:K1697)+1,""),"")</f>
        <v/>
      </c>
      <c r="L1698" s="104" t="str">
        <f>IFERROR(IF(AND($F1697/INDEX($F$64:$F1698,MATCH(MAX(M$64:M1698),M$64:M1698,0)-1)&lt;(1-$P$2),MAX(K$64:K1698)&gt;MAX(L$64:L1697)),MAX(K$64:K1698),""),"")</f>
        <v/>
      </c>
      <c r="M1698" s="104" t="str">
        <f>IFERROR(IF(E1698="","",IF(K1698&lt;&gt;"",MAX(M$64:M1697)+1,IF(AND($F1697/INDEX($F$64:$F1698,MATCH(MAX(M$64:M1697),M$64:M1697,0)-1)&gt;(1+$O$2),MAX(K$64:K1698)&gt;MAX(L$64:L1697)),MAX(M$64:M1697)+1,""))),"")</f>
        <v/>
      </c>
      <c r="N1698" s="91">
        <f t="shared" si="165"/>
        <v>0</v>
      </c>
      <c r="O1698" s="91" t="str">
        <f>IFERROR(IF(AND(N1697=$H$2*1,MAX(O$64:O1697)=MAX(P$64:P1697)),MAX(O$64:O1697)+1,""),"")</f>
        <v/>
      </c>
      <c r="P1698" s="91" t="str">
        <f>IFERROR(IF(MOD(MAX(Q$64:Q1698),10*MAX(O$64:O1698))&lt;=2,IF(AND(F1697/INDEX($F$64:$F1698,MATCH(MAX(O$64:O1698),O$64:O1698,0)-1)&lt;(1-$P$2),MAX(O$64:O1698)&gt;MAX(P$64:P1697)),MAX(O$64:O1698),""),IF(AND($F1697/INDEX($F$64:$F1698,MATCH(MAX(Q$64:Q1698),Q$64:Q1698,0)-1)&lt;(1-$P$2),MAX(O$64:O1698)&gt;MAX(P$64:P1697)),MAX(O$64:O1698),"")),"")</f>
        <v/>
      </c>
      <c r="Q1698" s="91" t="str">
        <f>IFERROR(IF(E1698="","",IF(O1698&lt;&gt;"",MAX(O$64:O1698)*10+1,IF(AND($F1697/INDEX($F$64:$F1698,MATCH(MAX(Q$64:Q1697),Q$64:Q1697,0)-1)&gt;(1+$O$2),MAX(O$64:O1698)&gt;MAX(P$64:P1697)),MAX(Q$64:Q1697)+1,""))),"")</f>
        <v/>
      </c>
    </row>
    <row r="1699" spans="1:17" x14ac:dyDescent="0.2">
      <c r="A1699" s="13">
        <f>HLOOKUP($E$2,历史数据!$V$3:$AE$5000,ROW(A1697),)</f>
        <v>693871</v>
      </c>
      <c r="B1699" s="41">
        <v>39015</v>
      </c>
      <c r="C1699" s="100">
        <f>IFERROR(IF(A1699&lt;&gt;0,MAX($C$4:C1698)+1,""),"")</f>
        <v>1653</v>
      </c>
      <c r="D1699" s="100"/>
      <c r="E1699" s="99">
        <f t="shared" si="166"/>
        <v>39073</v>
      </c>
      <c r="F1699" s="101">
        <f>IFERROR(VLOOKUP(E1699,历史数据!AH:AJ,3,),"")</f>
        <v>6.0338107551666296</v>
      </c>
      <c r="G1699" s="101">
        <f t="shared" si="162"/>
        <v>6.831802861519483</v>
      </c>
      <c r="H1699" s="105">
        <f t="shared" si="163"/>
        <v>-3.8321456848772195E-3</v>
      </c>
      <c r="I1699" s="101">
        <f>IFERROR(VLOOKUP(E1699,历史数据!AH:AJ,2,),"")</f>
        <v>5.8252989364135699</v>
      </c>
      <c r="J1699" s="104">
        <f t="shared" si="164"/>
        <v>0</v>
      </c>
      <c r="K1699" s="104" t="str">
        <f>IFERROR(IF(AND(J1698=$H$2*1,MAX(K$64:K1698)=MAX(L$64:L1698)),MAX(K$64:K1698)+1,""),"")</f>
        <v/>
      </c>
      <c r="L1699" s="104" t="str">
        <f>IFERROR(IF(AND($F1698/INDEX($F$64:$F1699,MATCH(MAX(M$64:M1699),M$64:M1699,0)-1)&lt;(1-$P$2),MAX(K$64:K1699)&gt;MAX(L$64:L1698)),MAX(K$64:K1699),""),"")</f>
        <v/>
      </c>
      <c r="M1699" s="104" t="str">
        <f>IFERROR(IF(E1699="","",IF(K1699&lt;&gt;"",MAX(M$64:M1698)+1,IF(AND($F1698/INDEX($F$64:$F1699,MATCH(MAX(M$64:M1698),M$64:M1698,0)-1)&gt;(1+$O$2),MAX(K$64:K1699)&gt;MAX(L$64:L1698)),MAX(M$64:M1698)+1,""))),"")</f>
        <v/>
      </c>
      <c r="N1699" s="91">
        <f t="shared" si="165"/>
        <v>0</v>
      </c>
      <c r="O1699" s="91" t="str">
        <f>IFERROR(IF(AND(N1698=$H$2*1,MAX(O$64:O1698)=MAX(P$64:P1698)),MAX(O$64:O1698)+1,""),"")</f>
        <v/>
      </c>
      <c r="P1699" s="91" t="str">
        <f>IFERROR(IF(MOD(MAX(Q$64:Q1699),10*MAX(O$64:O1699))&lt;=2,IF(AND(F1698/INDEX($F$64:$F1699,MATCH(MAX(O$64:O1699),O$64:O1699,0)-1)&lt;(1-$P$2),MAX(O$64:O1699)&gt;MAX(P$64:P1698)),MAX(O$64:O1699),""),IF(AND($F1698/INDEX($F$64:$F1699,MATCH(MAX(Q$64:Q1699),Q$64:Q1699,0)-1)&lt;(1-$P$2),MAX(O$64:O1699)&gt;MAX(P$64:P1698)),MAX(O$64:O1699),"")),"")</f>
        <v/>
      </c>
      <c r="Q1699" s="91" t="str">
        <f>IFERROR(IF(E1699="","",IF(O1699&lt;&gt;"",MAX(O$64:O1699)*10+1,IF(AND($F1698/INDEX($F$64:$F1699,MATCH(MAX(Q$64:Q1698),Q$64:Q1698,0)-1)&gt;(1+$O$2),MAX(O$64:O1699)&gt;MAX(P$64:P1698)),MAX(Q$64:Q1698)+1,""))),"")</f>
        <v/>
      </c>
    </row>
    <row r="1700" spans="1:17" x14ac:dyDescent="0.2">
      <c r="A1700" s="13">
        <f>HLOOKUP($E$2,历史数据!$V$3:$AE$5000,ROW(A1698),)</f>
        <v>969877</v>
      </c>
      <c r="B1700" s="41">
        <v>39016</v>
      </c>
      <c r="C1700" s="100">
        <f>IFERROR(IF(A1700&lt;&gt;0,MAX($C$4:C1699)+1,""),"")</f>
        <v>1654</v>
      </c>
      <c r="D1700" s="100"/>
      <c r="E1700" s="99">
        <f t="shared" si="166"/>
        <v>39076</v>
      </c>
      <c r="F1700" s="101">
        <f>IFERROR(VLOOKUP(E1700,历史数据!AH:AJ,3,),"")</f>
        <v>6.4378024040006796</v>
      </c>
      <c r="G1700" s="101">
        <f t="shared" si="162"/>
        <v>6.8126892781337869</v>
      </c>
      <c r="H1700" s="105">
        <f t="shared" si="163"/>
        <v>-2.7977363769312591E-3</v>
      </c>
      <c r="I1700" s="101">
        <f>IFERROR(VLOOKUP(E1700,历史数据!AH:AJ,2,),"")</f>
        <v>6.0598747325107603</v>
      </c>
      <c r="J1700" s="104">
        <f t="shared" si="164"/>
        <v>0</v>
      </c>
      <c r="K1700" s="104" t="str">
        <f>IFERROR(IF(AND(J1699=$H$2*1,MAX(K$64:K1699)=MAX(L$64:L1699)),MAX(K$64:K1699)+1,""),"")</f>
        <v/>
      </c>
      <c r="L1700" s="104" t="str">
        <f>IFERROR(IF(AND($F1699/INDEX($F$64:$F1700,MATCH(MAX(M$64:M1700),M$64:M1700,0)-1)&lt;(1-$P$2),MAX(K$64:K1700)&gt;MAX(L$64:L1699)),MAX(K$64:K1700),""),"")</f>
        <v/>
      </c>
      <c r="M1700" s="104" t="str">
        <f>IFERROR(IF(E1700="","",IF(K1700&lt;&gt;"",MAX(M$64:M1699)+1,IF(AND($F1699/INDEX($F$64:$F1700,MATCH(MAX(M$64:M1699),M$64:M1699,0)-1)&gt;(1+$O$2),MAX(K$64:K1700)&gt;MAX(L$64:L1699)),MAX(M$64:M1699)+1,""))),"")</f>
        <v/>
      </c>
      <c r="N1700" s="91">
        <f t="shared" si="165"/>
        <v>0</v>
      </c>
      <c r="O1700" s="91" t="str">
        <f>IFERROR(IF(AND(N1699=$H$2*1,MAX(O$64:O1699)=MAX(P$64:P1699)),MAX(O$64:O1699)+1,""),"")</f>
        <v/>
      </c>
      <c r="P1700" s="91" t="str">
        <f>IFERROR(IF(MOD(MAX(Q$64:Q1700),10*MAX(O$64:O1700))&lt;=2,IF(AND(F1699/INDEX($F$64:$F1700,MATCH(MAX(O$64:O1700),O$64:O1700,0)-1)&lt;(1-$P$2),MAX(O$64:O1700)&gt;MAX(P$64:P1699)),MAX(O$64:O1700),""),IF(AND($F1699/INDEX($F$64:$F1700,MATCH(MAX(Q$64:Q1700),Q$64:Q1700,0)-1)&lt;(1-$P$2),MAX(O$64:O1700)&gt;MAX(P$64:P1699)),MAX(O$64:O1700),"")),"")</f>
        <v/>
      </c>
      <c r="Q1700" s="91" t="str">
        <f>IFERROR(IF(E1700="","",IF(O1700&lt;&gt;"",MAX(O$64:O1700)*10+1,IF(AND($F1699/INDEX($F$64:$F1700,MATCH(MAX(Q$64:Q1699),Q$64:Q1699,0)-1)&gt;(1+$O$2),MAX(O$64:O1700)&gt;MAX(P$64:P1699)),MAX(Q$64:Q1699)+1,""))),"")</f>
        <v/>
      </c>
    </row>
    <row r="1701" spans="1:17" x14ac:dyDescent="0.2">
      <c r="A1701" s="13">
        <f>HLOOKUP($E$2,历史数据!$V$3:$AE$5000,ROW(A1699),)</f>
        <v>762045</v>
      </c>
      <c r="B1701" s="41">
        <v>39017</v>
      </c>
      <c r="C1701" s="100">
        <f>IFERROR(IF(A1701&lt;&gt;0,MAX($C$4:C1700)+1,""),"")</f>
        <v>1655</v>
      </c>
      <c r="D1701" s="100"/>
      <c r="E1701" s="99">
        <f t="shared" si="166"/>
        <v>39077</v>
      </c>
      <c r="F1701" s="101">
        <f>IFERROR(VLOOKUP(E1701,历史数据!AH:AJ,3,),"")</f>
        <v>6.5290263247051401</v>
      </c>
      <c r="G1701" s="101">
        <f t="shared" si="162"/>
        <v>6.794010094370492</v>
      </c>
      <c r="H1701" s="105">
        <f t="shared" si="163"/>
        <v>-2.7418223554167565E-3</v>
      </c>
      <c r="I1701" s="101">
        <f>IFERROR(VLOOKUP(E1701,历史数据!AH:AJ,2,),"")</f>
        <v>6.3596104719682804</v>
      </c>
      <c r="J1701" s="104">
        <f t="shared" si="164"/>
        <v>0</v>
      </c>
      <c r="K1701" s="104" t="str">
        <f>IFERROR(IF(AND(J1700=$H$2*1,MAX(K$64:K1700)=MAX(L$64:L1700)),MAX(K$64:K1700)+1,""),"")</f>
        <v/>
      </c>
      <c r="L1701" s="104" t="str">
        <f>IFERROR(IF(AND($F1700/INDEX($F$64:$F1701,MATCH(MAX(M$64:M1701),M$64:M1701,0)-1)&lt;(1-$P$2),MAX(K$64:K1701)&gt;MAX(L$64:L1700)),MAX(K$64:K1701),""),"")</f>
        <v/>
      </c>
      <c r="M1701" s="104" t="str">
        <f>IFERROR(IF(E1701="","",IF(K1701&lt;&gt;"",MAX(M$64:M1700)+1,IF(AND($F1700/INDEX($F$64:$F1701,MATCH(MAX(M$64:M1700),M$64:M1700,0)-1)&gt;(1+$O$2),MAX(K$64:K1701)&gt;MAX(L$64:L1700)),MAX(M$64:M1700)+1,""))),"")</f>
        <v/>
      </c>
      <c r="N1701" s="91">
        <f t="shared" si="165"/>
        <v>0</v>
      </c>
      <c r="O1701" s="91" t="str">
        <f>IFERROR(IF(AND(N1700=$H$2*1,MAX(O$64:O1700)=MAX(P$64:P1700)),MAX(O$64:O1700)+1,""),"")</f>
        <v/>
      </c>
      <c r="P1701" s="91" t="str">
        <f>IFERROR(IF(MOD(MAX(Q$64:Q1701),10*MAX(O$64:O1701))&lt;=2,IF(AND(F1700/INDEX($F$64:$F1701,MATCH(MAX(O$64:O1701),O$64:O1701,0)-1)&lt;(1-$P$2),MAX(O$64:O1701)&gt;MAX(P$64:P1700)),MAX(O$64:O1701),""),IF(AND($F1700/INDEX($F$64:$F1701,MATCH(MAX(Q$64:Q1701),Q$64:Q1701,0)-1)&lt;(1-$P$2),MAX(O$64:O1701)&gt;MAX(P$64:P1700)),MAX(O$64:O1701),"")),"")</f>
        <v/>
      </c>
      <c r="Q1701" s="91" t="str">
        <f>IFERROR(IF(E1701="","",IF(O1701&lt;&gt;"",MAX(O$64:O1701)*10+1,IF(AND($F1700/INDEX($F$64:$F1701,MATCH(MAX(Q$64:Q1700),Q$64:Q1700,0)-1)&gt;(1+$O$2),MAX(O$64:O1701)&gt;MAX(P$64:P1700)),MAX(Q$64:Q1700)+1,""))),"")</f>
        <v/>
      </c>
    </row>
    <row r="1702" spans="1:17" x14ac:dyDescent="0.2">
      <c r="A1702" s="13">
        <f>HLOOKUP($E$2,历史数据!$V$3:$AE$5000,ROW(A1700),)</f>
        <v>1034369</v>
      </c>
      <c r="B1702" s="41">
        <v>39020</v>
      </c>
      <c r="C1702" s="100">
        <f>IFERROR(IF(A1702&lt;&gt;0,MAX($C$4:C1701)+1,""),"")</f>
        <v>1656</v>
      </c>
      <c r="D1702" s="100"/>
      <c r="E1702" s="99">
        <f t="shared" si="166"/>
        <v>39078</v>
      </c>
      <c r="F1702" s="101">
        <f>IFERROR(VLOOKUP(E1702,历史数据!AH:AJ,3,),"")</f>
        <v>6.4117384266565498</v>
      </c>
      <c r="G1702" s="101">
        <f t="shared" si="162"/>
        <v>6.7675117174039574</v>
      </c>
      <c r="H1702" s="105">
        <f t="shared" si="163"/>
        <v>-3.9002557544757233E-3</v>
      </c>
      <c r="I1702" s="101">
        <f>IFERROR(VLOOKUP(E1702,历史数据!AH:AJ,2,),"")</f>
        <v>6.5159943360330796</v>
      </c>
      <c r="J1702" s="104">
        <f t="shared" si="164"/>
        <v>0</v>
      </c>
      <c r="K1702" s="104" t="str">
        <f>IFERROR(IF(AND(J1701=$H$2*1,MAX(K$64:K1701)=MAX(L$64:L1701)),MAX(K$64:K1701)+1,""),"")</f>
        <v/>
      </c>
      <c r="L1702" s="104" t="str">
        <f>IFERROR(IF(AND($F1701/INDEX($F$64:$F1702,MATCH(MAX(M$64:M1702),M$64:M1702,0)-1)&lt;(1-$P$2),MAX(K$64:K1702)&gt;MAX(L$64:L1701)),MAX(K$64:K1702),""),"")</f>
        <v/>
      </c>
      <c r="M1702" s="104" t="str">
        <f>IFERROR(IF(E1702="","",IF(K1702&lt;&gt;"",MAX(M$64:M1701)+1,IF(AND($F1701/INDEX($F$64:$F1702,MATCH(MAX(M$64:M1701),M$64:M1701,0)-1)&gt;(1+$O$2),MAX(K$64:K1702)&gt;MAX(L$64:L1701)),MAX(M$64:M1701)+1,""))),"")</f>
        <v/>
      </c>
      <c r="N1702" s="91">
        <f t="shared" si="165"/>
        <v>0</v>
      </c>
      <c r="O1702" s="91" t="str">
        <f>IFERROR(IF(AND(N1701=$H$2*1,MAX(O$64:O1701)=MAX(P$64:P1701)),MAX(O$64:O1701)+1,""),"")</f>
        <v/>
      </c>
      <c r="P1702" s="91" t="str">
        <f>IFERROR(IF(MOD(MAX(Q$64:Q1702),10*MAX(O$64:O1702))&lt;=2,IF(AND(F1701/INDEX($F$64:$F1702,MATCH(MAX(O$64:O1702),O$64:O1702,0)-1)&lt;(1-$P$2),MAX(O$64:O1702)&gt;MAX(P$64:P1701)),MAX(O$64:O1702),""),IF(AND($F1701/INDEX($F$64:$F1702,MATCH(MAX(Q$64:Q1702),Q$64:Q1702,0)-1)&lt;(1-$P$2),MAX(O$64:O1702)&gt;MAX(P$64:P1701)),MAX(O$64:O1702),"")),"")</f>
        <v/>
      </c>
      <c r="Q1702" s="91" t="str">
        <f>IFERROR(IF(E1702="","",IF(O1702&lt;&gt;"",MAX(O$64:O1702)*10+1,IF(AND($F1701/INDEX($F$64:$F1702,MATCH(MAX(Q$64:Q1701),Q$64:Q1701,0)-1)&gt;(1+$O$2),MAX(O$64:O1702)&gt;MAX(P$64:P1701)),MAX(Q$64:Q1701)+1,""))),"")</f>
        <v/>
      </c>
    </row>
    <row r="1703" spans="1:17" x14ac:dyDescent="0.2">
      <c r="A1703" s="13">
        <f>HLOOKUP($E$2,历史数据!$V$3:$AE$5000,ROW(A1701),)</f>
        <v>476418</v>
      </c>
      <c r="B1703" s="41">
        <v>39021</v>
      </c>
      <c r="C1703" s="100">
        <f>IFERROR(IF(A1703&lt;&gt;0,MAX($C$4:C1702)+1,""),"")</f>
        <v>1657</v>
      </c>
      <c r="D1703" s="100"/>
      <c r="E1703" s="99">
        <f t="shared" si="166"/>
        <v>39079</v>
      </c>
      <c r="F1703" s="101">
        <f>IFERROR(VLOOKUP(E1703,历史数据!AH:AJ,3,),"")</f>
        <v>6.2162585965755603</v>
      </c>
      <c r="G1703" s="101">
        <f t="shared" si="162"/>
        <v>6.7407961406262213</v>
      </c>
      <c r="H1703" s="105">
        <f t="shared" si="163"/>
        <v>-3.9476217985751072E-3</v>
      </c>
      <c r="I1703" s="101">
        <f>IFERROR(VLOOKUP(E1703,历史数据!AH:AJ,2,),"")</f>
        <v>6.38567444931242</v>
      </c>
      <c r="J1703" s="104">
        <f t="shared" si="164"/>
        <v>0</v>
      </c>
      <c r="K1703" s="104" t="str">
        <f>IFERROR(IF(AND(J1702=$H$2*1,MAX(K$64:K1702)=MAX(L$64:L1702)),MAX(K$64:K1702)+1,""),"")</f>
        <v/>
      </c>
      <c r="L1703" s="104" t="str">
        <f>IFERROR(IF(AND($F1702/INDEX($F$64:$F1703,MATCH(MAX(M$64:M1703),M$64:M1703,0)-1)&lt;(1-$P$2),MAX(K$64:K1703)&gt;MAX(L$64:L1702)),MAX(K$64:K1703),""),"")</f>
        <v/>
      </c>
      <c r="M1703" s="104" t="str">
        <f>IFERROR(IF(E1703="","",IF(K1703&lt;&gt;"",MAX(M$64:M1702)+1,IF(AND($F1702/INDEX($F$64:$F1703,MATCH(MAX(M$64:M1702),M$64:M1702,0)-1)&gt;(1+$O$2),MAX(K$64:K1703)&gt;MAX(L$64:L1702)),MAX(M$64:M1702)+1,""))),"")</f>
        <v/>
      </c>
      <c r="N1703" s="91">
        <f t="shared" si="165"/>
        <v>0</v>
      </c>
      <c r="O1703" s="91" t="str">
        <f>IFERROR(IF(AND(N1702=$H$2*1,MAX(O$64:O1702)=MAX(P$64:P1702)),MAX(O$64:O1702)+1,""),"")</f>
        <v/>
      </c>
      <c r="P1703" s="91" t="str">
        <f>IFERROR(IF(MOD(MAX(Q$64:Q1703),10*MAX(O$64:O1703))&lt;=2,IF(AND(F1702/INDEX($F$64:$F1703,MATCH(MAX(O$64:O1703),O$64:O1703,0)-1)&lt;(1-$P$2),MAX(O$64:O1703)&gt;MAX(P$64:P1702)),MAX(O$64:O1703),""),IF(AND($F1702/INDEX($F$64:$F1703,MATCH(MAX(Q$64:Q1703),Q$64:Q1703,0)-1)&lt;(1-$P$2),MAX(O$64:O1703)&gt;MAX(P$64:P1702)),MAX(O$64:O1703),"")),"")</f>
        <v/>
      </c>
      <c r="Q1703" s="91" t="str">
        <f>IFERROR(IF(E1703="","",IF(O1703&lt;&gt;"",MAX(O$64:O1703)*10+1,IF(AND($F1702/INDEX($F$64:$F1703,MATCH(MAX(Q$64:Q1702),Q$64:Q1702,0)-1)&gt;(1+$O$2),MAX(O$64:O1703)&gt;MAX(P$64:P1702)),MAX(Q$64:Q1702)+1,""))),"")</f>
        <v/>
      </c>
    </row>
    <row r="1704" spans="1:17" x14ac:dyDescent="0.2">
      <c r="A1704" s="13">
        <f>HLOOKUP($E$2,历史数据!$V$3:$AE$5000,ROW(A1702),)</f>
        <v>808302</v>
      </c>
      <c r="B1704" s="41">
        <v>39022</v>
      </c>
      <c r="C1704" s="100">
        <f>IFERROR(IF(A1704&lt;&gt;0,MAX($C$4:C1703)+1,""),"")</f>
        <v>1658</v>
      </c>
      <c r="D1704" s="100"/>
      <c r="E1704" s="99">
        <f t="shared" si="166"/>
        <v>39080</v>
      </c>
      <c r="F1704" s="101">
        <f>IFERROR(VLOOKUP(E1704,历史数据!AH:AJ,3,),"")</f>
        <v>6.3987064379844796</v>
      </c>
      <c r="G1704" s="101">
        <f t="shared" si="162"/>
        <v>6.7158181623380946</v>
      </c>
      <c r="H1704" s="105">
        <f t="shared" si="163"/>
        <v>-3.7054937973255431E-3</v>
      </c>
      <c r="I1704" s="101">
        <f>IFERROR(VLOOKUP(E1704,历史数据!AH:AJ,2,),"")</f>
        <v>6.0338107551666296</v>
      </c>
      <c r="J1704" s="104">
        <f t="shared" si="164"/>
        <v>0</v>
      </c>
      <c r="K1704" s="104" t="str">
        <f>IFERROR(IF(AND(J1703=$H$2*1,MAX(K$64:K1703)=MAX(L$64:L1703)),MAX(K$64:K1703)+1,""),"")</f>
        <v/>
      </c>
      <c r="L1704" s="104" t="str">
        <f>IFERROR(IF(AND($F1703/INDEX($F$64:$F1704,MATCH(MAX(M$64:M1704),M$64:M1704,0)-1)&lt;(1-$P$2),MAX(K$64:K1704)&gt;MAX(L$64:L1703)),MAX(K$64:K1704),""),"")</f>
        <v/>
      </c>
      <c r="M1704" s="104" t="str">
        <f>IFERROR(IF(E1704="","",IF(K1704&lt;&gt;"",MAX(M$64:M1703)+1,IF(AND($F1703/INDEX($F$64:$F1704,MATCH(MAX(M$64:M1703),M$64:M1703,0)-1)&gt;(1+$O$2),MAX(K$64:K1704)&gt;MAX(L$64:L1703)),MAX(M$64:M1703)+1,""))),"")</f>
        <v/>
      </c>
      <c r="N1704" s="91">
        <f t="shared" si="165"/>
        <v>0</v>
      </c>
      <c r="O1704" s="91" t="str">
        <f>IFERROR(IF(AND(N1703=$H$2*1,MAX(O$64:O1703)=MAX(P$64:P1703)),MAX(O$64:O1703)+1,""),"")</f>
        <v/>
      </c>
      <c r="P1704" s="91" t="str">
        <f>IFERROR(IF(MOD(MAX(Q$64:Q1704),10*MAX(O$64:O1704))&lt;=2,IF(AND(F1703/INDEX($F$64:$F1704,MATCH(MAX(O$64:O1704),O$64:O1704,0)-1)&lt;(1-$P$2),MAX(O$64:O1704)&gt;MAX(P$64:P1703)),MAX(O$64:O1704),""),IF(AND($F1703/INDEX($F$64:$F1704,MATCH(MAX(Q$64:Q1704),Q$64:Q1704,0)-1)&lt;(1-$P$2),MAX(O$64:O1704)&gt;MAX(P$64:P1703)),MAX(O$64:O1704),"")),"")</f>
        <v/>
      </c>
      <c r="Q1704" s="91" t="str">
        <f>IFERROR(IF(E1704="","",IF(O1704&lt;&gt;"",MAX(O$64:O1704)*10+1,IF(AND($F1703/INDEX($F$64:$F1704,MATCH(MAX(Q$64:Q1703),Q$64:Q1703,0)-1)&gt;(1+$O$2),MAX(O$64:O1704)&gt;MAX(P$64:P1703)),MAX(Q$64:Q1703)+1,""))),"")</f>
        <v/>
      </c>
    </row>
    <row r="1705" spans="1:17" x14ac:dyDescent="0.2">
      <c r="A1705" s="13">
        <f>HLOOKUP($E$2,历史数据!$V$3:$AE$5000,ROW(A1703),)</f>
        <v>2933232</v>
      </c>
      <c r="B1705" s="41">
        <v>39023</v>
      </c>
      <c r="C1705" s="100">
        <f>IFERROR(IF(A1705&lt;&gt;0,MAX($C$4:C1704)+1,""),"")</f>
        <v>1659</v>
      </c>
      <c r="D1705" s="100"/>
      <c r="E1705" s="99">
        <f t="shared" si="166"/>
        <v>39086</v>
      </c>
      <c r="F1705" s="101">
        <f>IFERROR(VLOOKUP(E1705,历史数据!AH:AJ,3,),"")</f>
        <v>6.3987064379844796</v>
      </c>
      <c r="G1705" s="101">
        <f t="shared" si="162"/>
        <v>6.6906229842387663</v>
      </c>
      <c r="H1705" s="105">
        <f t="shared" si="163"/>
        <v>-3.751617076326097E-3</v>
      </c>
      <c r="I1705" s="101">
        <f>IFERROR(VLOOKUP(E1705,历史数据!AH:AJ,2,),"")</f>
        <v>6.3205145059520902</v>
      </c>
      <c r="J1705" s="104">
        <f t="shared" si="164"/>
        <v>0</v>
      </c>
      <c r="K1705" s="104" t="str">
        <f>IFERROR(IF(AND(J1704=$H$2*1,MAX(K$64:K1704)=MAX(L$64:L1704)),MAX(K$64:K1704)+1,""),"")</f>
        <v/>
      </c>
      <c r="L1705" s="104" t="str">
        <f>IFERROR(IF(AND($F1704/INDEX($F$64:$F1705,MATCH(MAX(M$64:M1705),M$64:M1705,0)-1)&lt;(1-$P$2),MAX(K$64:K1705)&gt;MAX(L$64:L1704)),MAX(K$64:K1705),""),"")</f>
        <v/>
      </c>
      <c r="M1705" s="104" t="str">
        <f>IFERROR(IF(E1705="","",IF(K1705&lt;&gt;"",MAX(M$64:M1704)+1,IF(AND($F1704/INDEX($F$64:$F1705,MATCH(MAX(M$64:M1704),M$64:M1704,0)-1)&gt;(1+$O$2),MAX(K$64:K1705)&gt;MAX(L$64:L1704)),MAX(M$64:M1704)+1,""))),"")</f>
        <v/>
      </c>
      <c r="N1705" s="91">
        <f t="shared" si="165"/>
        <v>0</v>
      </c>
      <c r="O1705" s="91" t="str">
        <f>IFERROR(IF(AND(N1704=$H$2*1,MAX(O$64:O1704)=MAX(P$64:P1704)),MAX(O$64:O1704)+1,""),"")</f>
        <v/>
      </c>
      <c r="P1705" s="91" t="str">
        <f>IFERROR(IF(MOD(MAX(Q$64:Q1705),10*MAX(O$64:O1705))&lt;=2,IF(AND(F1704/INDEX($F$64:$F1705,MATCH(MAX(O$64:O1705),O$64:O1705,0)-1)&lt;(1-$P$2),MAX(O$64:O1705)&gt;MAX(P$64:P1704)),MAX(O$64:O1705),""),IF(AND($F1704/INDEX($F$64:$F1705,MATCH(MAX(Q$64:Q1705),Q$64:Q1705,0)-1)&lt;(1-$P$2),MAX(O$64:O1705)&gt;MAX(P$64:P1704)),MAX(O$64:O1705),"")),"")</f>
        <v/>
      </c>
      <c r="Q1705" s="91" t="str">
        <f>IFERROR(IF(E1705="","",IF(O1705&lt;&gt;"",MAX(O$64:O1705)*10+1,IF(AND($F1704/INDEX($F$64:$F1705,MATCH(MAX(Q$64:Q1704),Q$64:Q1704,0)-1)&gt;(1+$O$2),MAX(O$64:O1705)&gt;MAX(P$64:P1704)),MAX(Q$64:Q1704)+1,""))),"")</f>
        <v/>
      </c>
    </row>
    <row r="1706" spans="1:17" x14ac:dyDescent="0.2">
      <c r="A1706" s="13">
        <f>HLOOKUP($E$2,历史数据!$V$3:$AE$5000,ROW(A1704),)</f>
        <v>2511356</v>
      </c>
      <c r="B1706" s="41">
        <v>39024</v>
      </c>
      <c r="C1706" s="100">
        <f>IFERROR(IF(A1706&lt;&gt;0,MAX($C$4:C1705)+1,""),"")</f>
        <v>1660</v>
      </c>
      <c r="D1706" s="100"/>
      <c r="E1706" s="99">
        <f t="shared" si="166"/>
        <v>39087</v>
      </c>
      <c r="F1706" s="101">
        <f>IFERROR(VLOOKUP(E1706,历史数据!AH:AJ,3,),"")</f>
        <v>6.6332822340816699</v>
      </c>
      <c r="G1706" s="101">
        <f t="shared" si="162"/>
        <v>6.6667310050066444</v>
      </c>
      <c r="H1706" s="105">
        <f t="shared" si="163"/>
        <v>-3.5709648097650426E-3</v>
      </c>
      <c r="I1706" s="101">
        <f>IFERROR(VLOOKUP(E1706,历史数据!AH:AJ,2,),"")</f>
        <v>6.5159943360330796</v>
      </c>
      <c r="J1706" s="104">
        <f t="shared" si="164"/>
        <v>0</v>
      </c>
      <c r="K1706" s="104" t="str">
        <f>IFERROR(IF(AND(J1705=$H$2*1,MAX(K$64:K1705)=MAX(L$64:L1705)),MAX(K$64:K1705)+1,""),"")</f>
        <v/>
      </c>
      <c r="L1706" s="104" t="str">
        <f>IFERROR(IF(AND($F1705/INDEX($F$64:$F1706,MATCH(MAX(M$64:M1706),M$64:M1706,0)-1)&lt;(1-$P$2),MAX(K$64:K1706)&gt;MAX(L$64:L1705)),MAX(K$64:K1706),""),"")</f>
        <v/>
      </c>
      <c r="M1706" s="104" t="str">
        <f>IFERROR(IF(E1706="","",IF(K1706&lt;&gt;"",MAX(M$64:M1705)+1,IF(AND($F1705/INDEX($F$64:$F1706,MATCH(MAX(M$64:M1705),M$64:M1705,0)-1)&gt;(1+$O$2),MAX(K$64:K1706)&gt;MAX(L$64:L1705)),MAX(M$64:M1705)+1,""))),"")</f>
        <v/>
      </c>
      <c r="N1706" s="91">
        <f t="shared" si="165"/>
        <v>0</v>
      </c>
      <c r="O1706" s="91" t="str">
        <f>IFERROR(IF(AND(N1705=$H$2*1,MAX(O$64:O1705)=MAX(P$64:P1705)),MAX(O$64:O1705)+1,""),"")</f>
        <v/>
      </c>
      <c r="P1706" s="91" t="str">
        <f>IFERROR(IF(MOD(MAX(Q$64:Q1706),10*MAX(O$64:O1706))&lt;=2,IF(AND(F1705/INDEX($F$64:$F1706,MATCH(MAX(O$64:O1706),O$64:O1706,0)-1)&lt;(1-$P$2),MAX(O$64:O1706)&gt;MAX(P$64:P1705)),MAX(O$64:O1706),""),IF(AND($F1705/INDEX($F$64:$F1706,MATCH(MAX(Q$64:Q1706),Q$64:Q1706,0)-1)&lt;(1-$P$2),MAX(O$64:O1706)&gt;MAX(P$64:P1705)),MAX(O$64:O1706),"")),"")</f>
        <v/>
      </c>
      <c r="Q1706" s="91" t="str">
        <f>IFERROR(IF(E1706="","",IF(O1706&lt;&gt;"",MAX(O$64:O1706)*10+1,IF(AND($F1705/INDEX($F$64:$F1706,MATCH(MAX(Q$64:Q1705),Q$64:Q1705,0)-1)&gt;(1+$O$2),MAX(O$64:O1706)&gt;MAX(P$64:P1705)),MAX(Q$64:Q1705)+1,""))),"")</f>
        <v/>
      </c>
    </row>
    <row r="1707" spans="1:17" x14ac:dyDescent="0.2">
      <c r="A1707" s="13">
        <f>HLOOKUP($E$2,历史数据!$V$3:$AE$5000,ROW(A1705),)</f>
        <v>3724598</v>
      </c>
      <c r="B1707" s="41">
        <v>39027</v>
      </c>
      <c r="C1707" s="100">
        <f>IFERROR(IF(A1707&lt;&gt;0,MAX($C$4:C1706)+1,""),"")</f>
        <v>1661</v>
      </c>
      <c r="D1707" s="100"/>
      <c r="E1707" s="99">
        <f t="shared" si="166"/>
        <v>39090</v>
      </c>
      <c r="F1707" s="101">
        <f>IFERROR(VLOOKUP(E1707,历史数据!AH:AJ,3,),"")</f>
        <v>6.9721139395553902</v>
      </c>
      <c r="G1707" s="101">
        <f t="shared" si="162"/>
        <v>6.6482690210545501</v>
      </c>
      <c r="H1707" s="105">
        <f t="shared" si="163"/>
        <v>-2.7692708672705235E-3</v>
      </c>
      <c r="I1707" s="101">
        <f>IFERROR(VLOOKUP(E1707,历史数据!AH:AJ,2,),"")</f>
        <v>6.6332822340816699</v>
      </c>
      <c r="J1707" s="104">
        <f t="shared" si="164"/>
        <v>0</v>
      </c>
      <c r="K1707" s="104" t="str">
        <f>IFERROR(IF(AND(J1706=$H$2*1,MAX(K$64:K1706)=MAX(L$64:L1706)),MAX(K$64:K1706)+1,""),"")</f>
        <v/>
      </c>
      <c r="L1707" s="104" t="str">
        <f>IFERROR(IF(AND($F1706/INDEX($F$64:$F1707,MATCH(MAX(M$64:M1707),M$64:M1707,0)-1)&lt;(1-$P$2),MAX(K$64:K1707)&gt;MAX(L$64:L1706)),MAX(K$64:K1707),""),"")</f>
        <v/>
      </c>
      <c r="M1707" s="104" t="str">
        <f>IFERROR(IF(E1707="","",IF(K1707&lt;&gt;"",MAX(M$64:M1706)+1,IF(AND($F1706/INDEX($F$64:$F1707,MATCH(MAX(M$64:M1706),M$64:M1706,0)-1)&gt;(1+$O$2),MAX(K$64:K1707)&gt;MAX(L$64:L1706)),MAX(M$64:M1706)+1,""))),"")</f>
        <v/>
      </c>
      <c r="N1707" s="91">
        <f t="shared" si="165"/>
        <v>0</v>
      </c>
      <c r="O1707" s="91" t="str">
        <f>IFERROR(IF(AND(N1706=$H$2*1,MAX(O$64:O1706)=MAX(P$64:P1706)),MAX(O$64:O1706)+1,""),"")</f>
        <v/>
      </c>
      <c r="P1707" s="91" t="str">
        <f>IFERROR(IF(MOD(MAX(Q$64:Q1707),10*MAX(O$64:O1707))&lt;=2,IF(AND(F1706/INDEX($F$64:$F1707,MATCH(MAX(O$64:O1707),O$64:O1707,0)-1)&lt;(1-$P$2),MAX(O$64:O1707)&gt;MAX(P$64:P1706)),MAX(O$64:O1707),""),IF(AND($F1706/INDEX($F$64:$F1707,MATCH(MAX(Q$64:Q1707),Q$64:Q1707,0)-1)&lt;(1-$P$2),MAX(O$64:O1707)&gt;MAX(P$64:P1706)),MAX(O$64:O1707),"")),"")</f>
        <v/>
      </c>
      <c r="Q1707" s="91" t="str">
        <f>IFERROR(IF(E1707="","",IF(O1707&lt;&gt;"",MAX(O$64:O1707)*10+1,IF(AND($F1706/INDEX($F$64:$F1707,MATCH(MAX(Q$64:Q1706),Q$64:Q1706,0)-1)&gt;(1+$O$2),MAX(O$64:O1707)&gt;MAX(P$64:P1706)),MAX(Q$64:Q1706)+1,""))),"")</f>
        <v/>
      </c>
    </row>
    <row r="1708" spans="1:17" x14ac:dyDescent="0.2">
      <c r="A1708" s="13">
        <f>HLOOKUP($E$2,历史数据!$V$3:$AE$5000,ROW(A1706),)</f>
        <v>3854263</v>
      </c>
      <c r="B1708" s="41">
        <v>39028</v>
      </c>
      <c r="C1708" s="100">
        <f>IFERROR(IF(A1708&lt;&gt;0,MAX($C$4:C1707)+1,""),"")</f>
        <v>1662</v>
      </c>
      <c r="D1708" s="100"/>
      <c r="E1708" s="99">
        <f t="shared" si="166"/>
        <v>39091</v>
      </c>
      <c r="F1708" s="101">
        <f>IFERROR(VLOOKUP(E1708,历史数据!AH:AJ,3,),"")</f>
        <v>7.6758413278469702</v>
      </c>
      <c r="G1708" s="101">
        <f t="shared" si="162"/>
        <v>6.6421874263409197</v>
      </c>
      <c r="H1708" s="105">
        <f t="shared" si="163"/>
        <v>-9.1476363161158147E-4</v>
      </c>
      <c r="I1708" s="101">
        <f>IFERROR(VLOOKUP(E1708,历史数据!AH:AJ,2,),"")</f>
        <v>7.1415297922922498</v>
      </c>
      <c r="J1708" s="104">
        <f t="shared" si="164"/>
        <v>0</v>
      </c>
      <c r="K1708" s="104" t="str">
        <f>IFERROR(IF(AND(J1707=$H$2*1,MAX(K$64:K1707)=MAX(L$64:L1707)),MAX(K$64:K1707)+1,""),"")</f>
        <v/>
      </c>
      <c r="L1708" s="104" t="str">
        <f>IFERROR(IF(AND($F1707/INDEX($F$64:$F1708,MATCH(MAX(M$64:M1708),M$64:M1708,0)-1)&lt;(1-$P$2),MAX(K$64:K1708)&gt;MAX(L$64:L1707)),MAX(K$64:K1708),""),"")</f>
        <v/>
      </c>
      <c r="M1708" s="104" t="str">
        <f>IFERROR(IF(E1708="","",IF(K1708&lt;&gt;"",MAX(M$64:M1707)+1,IF(AND($F1707/INDEX($F$64:$F1708,MATCH(MAX(M$64:M1707),M$64:M1707,0)-1)&gt;(1+$O$2),MAX(K$64:K1708)&gt;MAX(L$64:L1707)),MAX(M$64:M1707)+1,""))),"")</f>
        <v/>
      </c>
      <c r="N1708" s="91">
        <f t="shared" si="165"/>
        <v>0</v>
      </c>
      <c r="O1708" s="91" t="str">
        <f>IFERROR(IF(AND(N1707=$H$2*1,MAX(O$64:O1707)=MAX(P$64:P1707)),MAX(O$64:O1707)+1,""),"")</f>
        <v/>
      </c>
      <c r="P1708" s="91" t="str">
        <f>IFERROR(IF(MOD(MAX(Q$64:Q1708),10*MAX(O$64:O1708))&lt;=2,IF(AND(F1707/INDEX($F$64:$F1708,MATCH(MAX(O$64:O1708),O$64:O1708,0)-1)&lt;(1-$P$2),MAX(O$64:O1708)&gt;MAX(P$64:P1707)),MAX(O$64:O1708),""),IF(AND($F1707/INDEX($F$64:$F1708,MATCH(MAX(Q$64:Q1708),Q$64:Q1708,0)-1)&lt;(1-$P$2),MAX(O$64:O1708)&gt;MAX(P$64:P1707)),MAX(O$64:O1708),"")),"")</f>
        <v/>
      </c>
      <c r="Q1708" s="91" t="str">
        <f>IFERROR(IF(E1708="","",IF(O1708&lt;&gt;"",MAX(O$64:O1708)*10+1,IF(AND($F1707/INDEX($F$64:$F1708,MATCH(MAX(Q$64:Q1707),Q$64:Q1707,0)-1)&gt;(1+$O$2),MAX(O$64:O1708)&gt;MAX(P$64:P1707)),MAX(Q$64:Q1707)+1,""))),"")</f>
        <v/>
      </c>
    </row>
    <row r="1709" spans="1:17" x14ac:dyDescent="0.2">
      <c r="A1709" s="13">
        <f>HLOOKUP($E$2,历史数据!$V$3:$AE$5000,ROW(A1707),)</f>
        <v>766733</v>
      </c>
      <c r="B1709" s="41">
        <v>39029</v>
      </c>
      <c r="C1709" s="100">
        <f>IFERROR(IF(A1709&lt;&gt;0,MAX($C$4:C1708)+1,""),"")</f>
        <v>1663</v>
      </c>
      <c r="D1709" s="100"/>
      <c r="E1709" s="99">
        <f t="shared" si="166"/>
        <v>39092</v>
      </c>
      <c r="F1709" s="101">
        <f>IFERROR(VLOOKUP(E1709,历史数据!AH:AJ,3,),"")</f>
        <v>7.5846174071424999</v>
      </c>
      <c r="G1709" s="101">
        <f t="shared" si="162"/>
        <v>6.6332822340816735</v>
      </c>
      <c r="H1709" s="105">
        <f t="shared" si="163"/>
        <v>-1.3407017429124535E-3</v>
      </c>
      <c r="I1709" s="101">
        <f>IFERROR(VLOOKUP(E1709,历史数据!AH:AJ,2,),"")</f>
        <v>7.8061612145676298</v>
      </c>
      <c r="J1709" s="104">
        <f t="shared" si="164"/>
        <v>0</v>
      </c>
      <c r="K1709" s="104" t="str">
        <f>IFERROR(IF(AND(J1708=$H$2*1,MAX(K$64:K1708)=MAX(L$64:L1708)),MAX(K$64:K1708)+1,""),"")</f>
        <v/>
      </c>
      <c r="L1709" s="104" t="str">
        <f>IFERROR(IF(AND($F1708/INDEX($F$64:$F1709,MATCH(MAX(M$64:M1709),M$64:M1709,0)-1)&lt;(1-$P$2),MAX(K$64:K1709)&gt;MAX(L$64:L1708)),MAX(K$64:K1709),""),"")</f>
        <v/>
      </c>
      <c r="M1709" s="104" t="str">
        <f>IFERROR(IF(E1709="","",IF(K1709&lt;&gt;"",MAX(M$64:M1708)+1,IF(AND($F1708/INDEX($F$64:$F1709,MATCH(MAX(M$64:M1708),M$64:M1708,0)-1)&gt;(1+$O$2),MAX(K$64:K1709)&gt;MAX(L$64:L1708)),MAX(M$64:M1708)+1,""))),"")</f>
        <v/>
      </c>
      <c r="N1709" s="91">
        <f t="shared" si="165"/>
        <v>0</v>
      </c>
      <c r="O1709" s="91" t="str">
        <f>IFERROR(IF(AND(N1708=$H$2*1,MAX(O$64:O1708)=MAX(P$64:P1708)),MAX(O$64:O1708)+1,""),"")</f>
        <v/>
      </c>
      <c r="P1709" s="91" t="str">
        <f>IFERROR(IF(MOD(MAX(Q$64:Q1709),10*MAX(O$64:O1709))&lt;=2,IF(AND(F1708/INDEX($F$64:$F1709,MATCH(MAX(O$64:O1709),O$64:O1709,0)-1)&lt;(1-$P$2),MAX(O$64:O1709)&gt;MAX(P$64:P1708)),MAX(O$64:O1709),""),IF(AND($F1708/INDEX($F$64:$F1709,MATCH(MAX(Q$64:Q1709),Q$64:Q1709,0)-1)&lt;(1-$P$2),MAX(O$64:O1709)&gt;MAX(P$64:P1708)),MAX(O$64:O1709),"")),"")</f>
        <v/>
      </c>
      <c r="Q1709" s="91" t="str">
        <f>IFERROR(IF(E1709="","",IF(O1709&lt;&gt;"",MAX(O$64:O1709)*10+1,IF(AND($F1708/INDEX($F$64:$F1709,MATCH(MAX(Q$64:Q1708),Q$64:Q1708,0)-1)&gt;(1+$O$2),MAX(O$64:O1709)&gt;MAX(P$64:P1708)),MAX(Q$64:Q1708)+1,""))),"")</f>
        <v/>
      </c>
    </row>
    <row r="1710" spans="1:17" x14ac:dyDescent="0.2">
      <c r="A1710" s="13">
        <f>HLOOKUP($E$2,历史数据!$V$3:$AE$5000,ROW(A1708),)</f>
        <v>1591836</v>
      </c>
      <c r="B1710" s="41">
        <v>39030</v>
      </c>
      <c r="C1710" s="100">
        <f>IFERROR(IF(A1710&lt;&gt;0,MAX($C$4:C1709)+1,""),"")</f>
        <v>1664</v>
      </c>
      <c r="D1710" s="100"/>
      <c r="E1710" s="99">
        <f t="shared" si="166"/>
        <v>39093</v>
      </c>
      <c r="F1710" s="101">
        <f>IFERROR(VLOOKUP(E1710,历史数据!AH:AJ,3,),"")</f>
        <v>7.4542975204218402</v>
      </c>
      <c r="G1710" s="101">
        <f t="shared" si="162"/>
        <v>6.6222050437104176</v>
      </c>
      <c r="H1710" s="105">
        <f t="shared" si="163"/>
        <v>-1.6699410609036791E-3</v>
      </c>
      <c r="I1710" s="101">
        <f>IFERROR(VLOOKUP(E1710,历史数据!AH:AJ,2,),"")</f>
        <v>7.6758413278469702</v>
      </c>
      <c r="J1710" s="104">
        <f t="shared" si="164"/>
        <v>0</v>
      </c>
      <c r="K1710" s="104" t="str">
        <f>IFERROR(IF(AND(J1709=$H$2*1,MAX(K$64:K1709)=MAX(L$64:L1709)),MAX(K$64:K1709)+1,""),"")</f>
        <v/>
      </c>
      <c r="L1710" s="104" t="str">
        <f>IFERROR(IF(AND($F1709/INDEX($F$64:$F1710,MATCH(MAX(M$64:M1710),M$64:M1710,0)-1)&lt;(1-$P$2),MAX(K$64:K1710)&gt;MAX(L$64:L1709)),MAX(K$64:K1710),""),"")</f>
        <v/>
      </c>
      <c r="M1710" s="104" t="str">
        <f>IFERROR(IF(E1710="","",IF(K1710&lt;&gt;"",MAX(M$64:M1709)+1,IF(AND($F1709/INDEX($F$64:$F1710,MATCH(MAX(M$64:M1709),M$64:M1709,0)-1)&gt;(1+$O$2),MAX(K$64:K1710)&gt;MAX(L$64:L1709)),MAX(M$64:M1709)+1,""))),"")</f>
        <v/>
      </c>
      <c r="N1710" s="91">
        <f t="shared" si="165"/>
        <v>0</v>
      </c>
      <c r="O1710" s="91" t="str">
        <f>IFERROR(IF(AND(N1709=$H$2*1,MAX(O$64:O1709)=MAX(P$64:P1709)),MAX(O$64:O1709)+1,""),"")</f>
        <v/>
      </c>
      <c r="P1710" s="91" t="str">
        <f>IFERROR(IF(MOD(MAX(Q$64:Q1710),10*MAX(O$64:O1710))&lt;=2,IF(AND(F1709/INDEX($F$64:$F1710,MATCH(MAX(O$64:O1710),O$64:O1710,0)-1)&lt;(1-$P$2),MAX(O$64:O1710)&gt;MAX(P$64:P1709)),MAX(O$64:O1710),""),IF(AND($F1709/INDEX($F$64:$F1710,MATCH(MAX(Q$64:Q1710),Q$64:Q1710,0)-1)&lt;(1-$P$2),MAX(O$64:O1710)&gt;MAX(P$64:P1709)),MAX(O$64:O1710),"")),"")</f>
        <v/>
      </c>
      <c r="Q1710" s="91" t="str">
        <f>IFERROR(IF(E1710="","",IF(O1710&lt;&gt;"",MAX(O$64:O1710)*10+1,IF(AND($F1709/INDEX($F$64:$F1710,MATCH(MAX(Q$64:Q1709),Q$64:Q1709,0)-1)&gt;(1+$O$2),MAX(O$64:O1710)&gt;MAX(P$64:P1709)),MAX(Q$64:Q1709)+1,""))),"")</f>
        <v/>
      </c>
    </row>
    <row r="1711" spans="1:17" x14ac:dyDescent="0.2">
      <c r="A1711" s="13">
        <f>HLOOKUP($E$2,历史数据!$V$3:$AE$5000,ROW(A1709),)</f>
        <v>1254719</v>
      </c>
      <c r="B1711" s="41">
        <v>39031</v>
      </c>
      <c r="C1711" s="100">
        <f>IFERROR(IF(A1711&lt;&gt;0,MAX($C$4:C1710)+1,""),"")</f>
        <v>1665</v>
      </c>
      <c r="D1711" s="100"/>
      <c r="E1711" s="99">
        <f t="shared" si="166"/>
        <v>39094</v>
      </c>
      <c r="F1711" s="101">
        <f>IFERROR(VLOOKUP(E1711,历史数据!AH:AJ,3,),"")</f>
        <v>7.4542975204218402</v>
      </c>
      <c r="G1711" s="101">
        <f t="shared" si="162"/>
        <v>6.6104762539055582</v>
      </c>
      <c r="H1711" s="105">
        <f t="shared" si="163"/>
        <v>-1.7711305716815451E-3</v>
      </c>
      <c r="I1711" s="101">
        <f>IFERROR(VLOOKUP(E1711,历史数据!AH:AJ,2,),"")</f>
        <v>7.3891375770615104</v>
      </c>
      <c r="J1711" s="104">
        <f t="shared" si="164"/>
        <v>0</v>
      </c>
      <c r="K1711" s="104" t="str">
        <f>IFERROR(IF(AND(J1710=$H$2*1,MAX(K$64:K1710)=MAX(L$64:L1710)),MAX(K$64:K1710)+1,""),"")</f>
        <v/>
      </c>
      <c r="L1711" s="104" t="str">
        <f>IFERROR(IF(AND($F1710/INDEX($F$64:$F1711,MATCH(MAX(M$64:M1711),M$64:M1711,0)-1)&lt;(1-$P$2),MAX(K$64:K1711)&gt;MAX(L$64:L1710)),MAX(K$64:K1711),""),"")</f>
        <v/>
      </c>
      <c r="M1711" s="104" t="str">
        <f>IFERROR(IF(E1711="","",IF(K1711&lt;&gt;"",MAX(M$64:M1710)+1,IF(AND($F1710/INDEX($F$64:$F1711,MATCH(MAX(M$64:M1710),M$64:M1710,0)-1)&gt;(1+$O$2),MAX(K$64:K1711)&gt;MAX(L$64:L1710)),MAX(M$64:M1710)+1,""))),"")</f>
        <v/>
      </c>
      <c r="N1711" s="91">
        <f t="shared" si="165"/>
        <v>0</v>
      </c>
      <c r="O1711" s="91" t="str">
        <f>IFERROR(IF(AND(N1710=$H$2*1,MAX(O$64:O1710)=MAX(P$64:P1710)),MAX(O$64:O1710)+1,""),"")</f>
        <v/>
      </c>
      <c r="P1711" s="91" t="str">
        <f>IFERROR(IF(MOD(MAX(Q$64:Q1711),10*MAX(O$64:O1711))&lt;=2,IF(AND(F1710/INDEX($F$64:$F1711,MATCH(MAX(O$64:O1711),O$64:O1711,0)-1)&lt;(1-$P$2),MAX(O$64:O1711)&gt;MAX(P$64:P1710)),MAX(O$64:O1711),""),IF(AND($F1710/INDEX($F$64:$F1711,MATCH(MAX(Q$64:Q1711),Q$64:Q1711,0)-1)&lt;(1-$P$2),MAX(O$64:O1711)&gt;MAX(P$64:P1710)),MAX(O$64:O1711),"")),"")</f>
        <v/>
      </c>
      <c r="Q1711" s="91" t="str">
        <f>IFERROR(IF(E1711="","",IF(O1711&lt;&gt;"",MAX(O$64:O1711)*10+1,IF(AND($F1710/INDEX($F$64:$F1711,MATCH(MAX(Q$64:Q1710),Q$64:Q1710,0)-1)&gt;(1+$O$2),MAX(O$64:O1711)&gt;MAX(P$64:P1710)),MAX(Q$64:Q1710)+1,""))),"")</f>
        <v/>
      </c>
    </row>
    <row r="1712" spans="1:17" x14ac:dyDescent="0.2">
      <c r="A1712" s="13">
        <f>HLOOKUP($E$2,历史数据!$V$3:$AE$5000,ROW(A1710),)</f>
        <v>1050327</v>
      </c>
      <c r="B1712" s="41">
        <v>39034</v>
      </c>
      <c r="C1712" s="100">
        <f>IFERROR(IF(A1712&lt;&gt;0,MAX($C$4:C1711)+1,""),"")</f>
        <v>1666</v>
      </c>
      <c r="D1712" s="100"/>
      <c r="E1712" s="99">
        <f t="shared" si="166"/>
        <v>39097</v>
      </c>
      <c r="F1712" s="101">
        <f>IFERROR(VLOOKUP(E1712,历史数据!AH:AJ,3,),"")</f>
        <v>7.8061612145676298</v>
      </c>
      <c r="G1712" s="101">
        <f t="shared" si="162"/>
        <v>6.6059150578703347</v>
      </c>
      <c r="H1712" s="105">
        <f t="shared" si="163"/>
        <v>-6.8999507146383365E-4</v>
      </c>
      <c r="I1712" s="101">
        <f>IFERROR(VLOOKUP(E1712,历史数据!AH:AJ,2,),"")</f>
        <v>7.4933934864380403</v>
      </c>
      <c r="J1712" s="104">
        <f t="shared" si="164"/>
        <v>0</v>
      </c>
      <c r="K1712" s="104" t="str">
        <f>IFERROR(IF(AND(J1711=$H$2*1,MAX(K$64:K1711)=MAX(L$64:L1711)),MAX(K$64:K1711)+1,""),"")</f>
        <v/>
      </c>
      <c r="L1712" s="104" t="str">
        <f>IFERROR(IF(AND($F1711/INDEX($F$64:$F1712,MATCH(MAX(M$64:M1712),M$64:M1712,0)-1)&lt;(1-$P$2),MAX(K$64:K1712)&gt;MAX(L$64:L1711)),MAX(K$64:K1712),""),"")</f>
        <v/>
      </c>
      <c r="M1712" s="104" t="str">
        <f>IFERROR(IF(E1712="","",IF(K1712&lt;&gt;"",MAX(M$64:M1711)+1,IF(AND($F1711/INDEX($F$64:$F1712,MATCH(MAX(M$64:M1711),M$64:M1711,0)-1)&gt;(1+$O$2),MAX(K$64:K1712)&gt;MAX(L$64:L1711)),MAX(M$64:M1711)+1,""))),"")</f>
        <v/>
      </c>
      <c r="N1712" s="91">
        <f t="shared" si="165"/>
        <v>0</v>
      </c>
      <c r="O1712" s="91" t="str">
        <f>IFERROR(IF(AND(N1711=$H$2*1,MAX(O$64:O1711)=MAX(P$64:P1711)),MAX(O$64:O1711)+1,""),"")</f>
        <v/>
      </c>
      <c r="P1712" s="91" t="str">
        <f>IFERROR(IF(MOD(MAX(Q$64:Q1712),10*MAX(O$64:O1712))&lt;=2,IF(AND(F1711/INDEX($F$64:$F1712,MATCH(MAX(O$64:O1712),O$64:O1712,0)-1)&lt;(1-$P$2),MAX(O$64:O1712)&gt;MAX(P$64:P1711)),MAX(O$64:O1712),""),IF(AND($F1711/INDEX($F$64:$F1712,MATCH(MAX(Q$64:Q1712),Q$64:Q1712,0)-1)&lt;(1-$P$2),MAX(O$64:O1712)&gt;MAX(P$64:P1711)),MAX(O$64:O1712),"")),"")</f>
        <v/>
      </c>
      <c r="Q1712" s="91" t="str">
        <f>IFERROR(IF(E1712="","",IF(O1712&lt;&gt;"",MAX(O$64:O1712)*10+1,IF(AND($F1711/INDEX($F$64:$F1712,MATCH(MAX(Q$64:Q1711),Q$64:Q1711,0)-1)&gt;(1+$O$2),MAX(O$64:O1712)&gt;MAX(P$64:P1711)),MAX(Q$64:Q1711)+1,""))),"")</f>
        <v/>
      </c>
    </row>
    <row r="1713" spans="1:17" x14ac:dyDescent="0.2">
      <c r="A1713" s="13">
        <f>HLOOKUP($E$2,历史数据!$V$3:$AE$5000,ROW(A1711),)</f>
        <v>2852343</v>
      </c>
      <c r="B1713" s="41">
        <v>39035</v>
      </c>
      <c r="C1713" s="100">
        <f>IFERROR(IF(A1713&lt;&gt;0,MAX($C$4:C1712)+1,""),"")</f>
        <v>1667</v>
      </c>
      <c r="D1713" s="100"/>
      <c r="E1713" s="99">
        <f t="shared" si="166"/>
        <v>39098</v>
      </c>
      <c r="F1713" s="101">
        <f>IFERROR(VLOOKUP(E1713,历史数据!AH:AJ,3,),"")</f>
        <v>7.8061612145676298</v>
      </c>
      <c r="G1713" s="101">
        <f t="shared" si="162"/>
        <v>6.6030914603247197</v>
      </c>
      <c r="H1713" s="105">
        <f t="shared" si="163"/>
        <v>-4.2743473400419507E-4</v>
      </c>
      <c r="I1713" s="101">
        <f>IFERROR(VLOOKUP(E1713,历史数据!AH:AJ,2,),"")</f>
        <v>7.8843531466000201</v>
      </c>
      <c r="J1713" s="104">
        <f t="shared" si="164"/>
        <v>0</v>
      </c>
      <c r="K1713" s="104" t="str">
        <f>IFERROR(IF(AND(J1712=$H$2*1,MAX(K$64:K1712)=MAX(L$64:L1712)),MAX(K$64:K1712)+1,""),"")</f>
        <v/>
      </c>
      <c r="L1713" s="104" t="str">
        <f>IFERROR(IF(AND($F1712/INDEX($F$64:$F1713,MATCH(MAX(M$64:M1713),M$64:M1713,0)-1)&lt;(1-$P$2),MAX(K$64:K1713)&gt;MAX(L$64:L1712)),MAX(K$64:K1713),""),"")</f>
        <v/>
      </c>
      <c r="M1713" s="104" t="str">
        <f>IFERROR(IF(E1713="","",IF(K1713&lt;&gt;"",MAX(M$64:M1712)+1,IF(AND($F1712/INDEX($F$64:$F1713,MATCH(MAX(M$64:M1712),M$64:M1712,0)-1)&gt;(1+$O$2),MAX(K$64:K1713)&gt;MAX(L$64:L1712)),MAX(M$64:M1712)+1,""))),"")</f>
        <v/>
      </c>
      <c r="N1713" s="91">
        <f t="shared" si="165"/>
        <v>0</v>
      </c>
      <c r="O1713" s="91" t="str">
        <f>IFERROR(IF(AND(N1712=$H$2*1,MAX(O$64:O1712)=MAX(P$64:P1712)),MAX(O$64:O1712)+1,""),"")</f>
        <v/>
      </c>
      <c r="P1713" s="91" t="str">
        <f>IFERROR(IF(MOD(MAX(Q$64:Q1713),10*MAX(O$64:O1713))&lt;=2,IF(AND(F1712/INDEX($F$64:$F1713,MATCH(MAX(O$64:O1713),O$64:O1713,0)-1)&lt;(1-$P$2),MAX(O$64:O1713)&gt;MAX(P$64:P1712)),MAX(O$64:O1713),""),IF(AND($F1712/INDEX($F$64:$F1713,MATCH(MAX(Q$64:Q1713),Q$64:Q1713,0)-1)&lt;(1-$P$2),MAX(O$64:O1713)&gt;MAX(P$64:P1712)),MAX(O$64:O1713),"")),"")</f>
        <v/>
      </c>
      <c r="Q1713" s="91" t="str">
        <f>IFERROR(IF(E1713="","",IF(O1713&lt;&gt;"",MAX(O$64:O1713)*10+1,IF(AND($F1712/INDEX($F$64:$F1713,MATCH(MAX(Q$64:Q1712),Q$64:Q1712,0)-1)&gt;(1+$O$2),MAX(O$64:O1713)&gt;MAX(P$64:P1712)),MAX(Q$64:Q1712)+1,""))),"")</f>
        <v/>
      </c>
    </row>
    <row r="1714" spans="1:17" x14ac:dyDescent="0.2">
      <c r="A1714" s="13">
        <f>HLOOKUP($E$2,历史数据!$V$3:$AE$5000,ROW(A1712),)</f>
        <v>3486865</v>
      </c>
      <c r="B1714" s="41">
        <v>39036</v>
      </c>
      <c r="C1714" s="100">
        <f>IFERROR(IF(A1714&lt;&gt;0,MAX($C$4:C1713)+1,""),"")</f>
        <v>1668</v>
      </c>
      <c r="D1714" s="100"/>
      <c r="E1714" s="99">
        <f t="shared" si="166"/>
        <v>39099</v>
      </c>
      <c r="F1714" s="101">
        <f>IFERROR(VLOOKUP(E1714,历史数据!AH:AJ,3,),"")</f>
        <v>7.5324894524542403</v>
      </c>
      <c r="G1714" s="101">
        <f t="shared" si="162"/>
        <v>6.59722706542229</v>
      </c>
      <c r="H1714" s="105">
        <f t="shared" si="163"/>
        <v>-8.8812867997767331E-4</v>
      </c>
      <c r="I1714" s="101">
        <f>IFERROR(VLOOKUP(E1714,历史数据!AH:AJ,2,),"")</f>
        <v>7.8582891692558903</v>
      </c>
      <c r="J1714" s="104">
        <f t="shared" si="164"/>
        <v>0</v>
      </c>
      <c r="K1714" s="104" t="str">
        <f>IFERROR(IF(AND(J1713=$H$2*1,MAX(K$64:K1713)=MAX(L$64:L1713)),MAX(K$64:K1713)+1,""),"")</f>
        <v/>
      </c>
      <c r="L1714" s="104" t="str">
        <f>IFERROR(IF(AND($F1713/INDEX($F$64:$F1714,MATCH(MAX(M$64:M1714),M$64:M1714,0)-1)&lt;(1-$P$2),MAX(K$64:K1714)&gt;MAX(L$64:L1713)),MAX(K$64:K1714),""),"")</f>
        <v/>
      </c>
      <c r="M1714" s="104" t="str">
        <f>IFERROR(IF(E1714="","",IF(K1714&lt;&gt;"",MAX(M$64:M1713)+1,IF(AND($F1713/INDEX($F$64:$F1714,MATCH(MAX(M$64:M1713),M$64:M1713,0)-1)&gt;(1+$O$2),MAX(K$64:K1714)&gt;MAX(L$64:L1713)),MAX(M$64:M1713)+1,""))),"")</f>
        <v/>
      </c>
      <c r="N1714" s="91">
        <f t="shared" si="165"/>
        <v>0</v>
      </c>
      <c r="O1714" s="91" t="str">
        <f>IFERROR(IF(AND(N1713=$H$2*1,MAX(O$64:O1713)=MAX(P$64:P1713)),MAX(O$64:O1713)+1,""),"")</f>
        <v/>
      </c>
      <c r="P1714" s="91" t="str">
        <f>IFERROR(IF(MOD(MAX(Q$64:Q1714),10*MAX(O$64:O1714))&lt;=2,IF(AND(F1713/INDEX($F$64:$F1714,MATCH(MAX(O$64:O1714),O$64:O1714,0)-1)&lt;(1-$P$2),MAX(O$64:O1714)&gt;MAX(P$64:P1713)),MAX(O$64:O1714),""),IF(AND($F1713/INDEX($F$64:$F1714,MATCH(MAX(Q$64:Q1714),Q$64:Q1714,0)-1)&lt;(1-$P$2),MAX(O$64:O1714)&gt;MAX(P$64:P1713)),MAX(O$64:O1714),"")),"")</f>
        <v/>
      </c>
      <c r="Q1714" s="91" t="str">
        <f>IFERROR(IF(E1714="","",IF(O1714&lt;&gt;"",MAX(O$64:O1714)*10+1,IF(AND($F1713/INDEX($F$64:$F1714,MATCH(MAX(Q$64:Q1713),Q$64:Q1713,0)-1)&gt;(1+$O$2),MAX(O$64:O1714)&gt;MAX(P$64:P1713)),MAX(Q$64:Q1713)+1,""))),"")</f>
        <v/>
      </c>
    </row>
    <row r="1715" spans="1:17" x14ac:dyDescent="0.2">
      <c r="A1715" s="13">
        <f>HLOOKUP($E$2,历史数据!$V$3:$AE$5000,ROW(A1713),)</f>
        <v>2826293</v>
      </c>
      <c r="B1715" s="41">
        <v>39037</v>
      </c>
      <c r="C1715" s="100">
        <f>IFERROR(IF(A1715&lt;&gt;0,MAX($C$4:C1714)+1,""),"")</f>
        <v>1669</v>
      </c>
      <c r="D1715" s="100"/>
      <c r="E1715" s="99">
        <f t="shared" si="166"/>
        <v>39100</v>
      </c>
      <c r="F1715" s="101">
        <f>IFERROR(VLOOKUP(E1715,历史数据!AH:AJ,3,),"")</f>
        <v>7.7931292258955596</v>
      </c>
      <c r="G1715" s="101">
        <f t="shared" si="162"/>
        <v>6.5980958646670933</v>
      </c>
      <c r="H1715" s="105">
        <f t="shared" si="163"/>
        <v>1.3169157832337852E-4</v>
      </c>
      <c r="I1715" s="101">
        <f>IFERROR(VLOOKUP(E1715,历史数据!AH:AJ,2,),"")</f>
        <v>7.5585534297983701</v>
      </c>
      <c r="J1715" s="104">
        <f t="shared" si="164"/>
        <v>1</v>
      </c>
      <c r="K1715" s="104" t="str">
        <f>IFERROR(IF(AND(J1714=$H$2*1,MAX(K$64:K1714)=MAX(L$64:L1714)),MAX(K$64:K1714)+1,""),"")</f>
        <v/>
      </c>
      <c r="L1715" s="104" t="str">
        <f>IFERROR(IF(AND($F1714/INDEX($F$64:$F1715,MATCH(MAX(M$64:M1715),M$64:M1715,0)-1)&lt;(1-$P$2),MAX(K$64:K1715)&gt;MAX(L$64:L1714)),MAX(K$64:K1715),""),"")</f>
        <v/>
      </c>
      <c r="M1715" s="104" t="str">
        <f>IFERROR(IF(E1715="","",IF(K1715&lt;&gt;"",MAX(M$64:M1714)+1,IF(AND($F1714/INDEX($F$64:$F1715,MATCH(MAX(M$64:M1714),M$64:M1714,0)-1)&gt;(1+$O$2),MAX(K$64:K1715)&gt;MAX(L$64:L1714)),MAX(M$64:M1714)+1,""))),"")</f>
        <v/>
      </c>
      <c r="N1715" s="91">
        <f t="shared" si="165"/>
        <v>1</v>
      </c>
      <c r="O1715" s="91" t="str">
        <f>IFERROR(IF(AND(N1714=$H$2*1,MAX(O$64:O1714)=MAX(P$64:P1714)),MAX(O$64:O1714)+1,""),"")</f>
        <v/>
      </c>
      <c r="P1715" s="91" t="str">
        <f>IFERROR(IF(MOD(MAX(Q$64:Q1715),10*MAX(O$64:O1715))&lt;=2,IF(AND(F1714/INDEX($F$64:$F1715,MATCH(MAX(O$64:O1715),O$64:O1715,0)-1)&lt;(1-$P$2),MAX(O$64:O1715)&gt;MAX(P$64:P1714)),MAX(O$64:O1715),""),IF(AND($F1714/INDEX($F$64:$F1715,MATCH(MAX(Q$64:Q1715),Q$64:Q1715,0)-1)&lt;(1-$P$2),MAX(O$64:O1715)&gt;MAX(P$64:P1714)),MAX(O$64:O1715),"")),"")</f>
        <v/>
      </c>
      <c r="Q1715" s="91" t="str">
        <f>IFERROR(IF(E1715="","",IF(O1715&lt;&gt;"",MAX(O$64:O1715)*10+1,IF(AND($F1714/INDEX($F$64:$F1715,MATCH(MAX(Q$64:Q1714),Q$64:Q1714,0)-1)&gt;(1+$O$2),MAX(O$64:O1715)&gt;MAX(P$64:P1714)),MAX(Q$64:Q1714)+1,""))),"")</f>
        <v/>
      </c>
    </row>
    <row r="1716" spans="1:17" x14ac:dyDescent="0.2">
      <c r="A1716" s="13">
        <f>HLOOKUP($E$2,历史数据!$V$3:$AE$5000,ROW(A1714),)</f>
        <v>693742</v>
      </c>
      <c r="B1716" s="41">
        <v>39038</v>
      </c>
      <c r="C1716" s="100">
        <f>IFERROR(IF(A1716&lt;&gt;0,MAX($C$4:C1715)+1,""),"")</f>
        <v>1670</v>
      </c>
      <c r="D1716" s="100"/>
      <c r="E1716" s="99">
        <f t="shared" si="166"/>
        <v>39101</v>
      </c>
      <c r="F1716" s="101">
        <f>IFERROR(VLOOKUP(E1716,历史数据!AH:AJ,3,),"")</f>
        <v>8.2101528634016798</v>
      </c>
      <c r="G1716" s="101">
        <f t="shared" si="162"/>
        <v>6.6048290588143281</v>
      </c>
      <c r="H1716" s="105">
        <f t="shared" si="163"/>
        <v>1.0204753439990721E-3</v>
      </c>
      <c r="I1716" s="101">
        <f>IFERROR(VLOOKUP(E1716,历史数据!AH:AJ,2,),"")</f>
        <v>7.9234491126162201</v>
      </c>
      <c r="J1716" s="104">
        <f t="shared" si="164"/>
        <v>2</v>
      </c>
      <c r="K1716" s="104" t="str">
        <f>IFERROR(IF(AND(J1715=$H$2*1,MAX(K$64:K1715)=MAX(L$64:L1715)),MAX(K$64:K1715)+1,""),"")</f>
        <v/>
      </c>
      <c r="L1716" s="104" t="str">
        <f>IFERROR(IF(AND($F1715/INDEX($F$64:$F1716,MATCH(MAX(M$64:M1716),M$64:M1716,0)-1)&lt;(1-$P$2),MAX(K$64:K1716)&gt;MAX(L$64:L1715)),MAX(K$64:K1716),""),"")</f>
        <v/>
      </c>
      <c r="M1716" s="104" t="str">
        <f>IFERROR(IF(E1716="","",IF(K1716&lt;&gt;"",MAX(M$64:M1715)+1,IF(AND($F1715/INDEX($F$64:$F1716,MATCH(MAX(M$64:M1715),M$64:M1715,0)-1)&gt;(1+$O$2),MAX(K$64:K1716)&gt;MAX(L$64:L1715)),MAX(M$64:M1715)+1,""))),"")</f>
        <v/>
      </c>
      <c r="N1716" s="91">
        <f t="shared" si="165"/>
        <v>2</v>
      </c>
      <c r="O1716" s="91" t="str">
        <f>IFERROR(IF(AND(N1715=$H$2*1,MAX(O$64:O1715)=MAX(P$64:P1715)),MAX(O$64:O1715)+1,""),"")</f>
        <v/>
      </c>
      <c r="P1716" s="91" t="str">
        <f>IFERROR(IF(MOD(MAX(Q$64:Q1716),10*MAX(O$64:O1716))&lt;=2,IF(AND(F1715/INDEX($F$64:$F1716,MATCH(MAX(O$64:O1716),O$64:O1716,0)-1)&lt;(1-$P$2),MAX(O$64:O1716)&gt;MAX(P$64:P1715)),MAX(O$64:O1716),""),IF(AND($F1715/INDEX($F$64:$F1716,MATCH(MAX(Q$64:Q1716),Q$64:Q1716,0)-1)&lt;(1-$P$2),MAX(O$64:O1716)&gt;MAX(P$64:P1715)),MAX(O$64:O1716),"")),"")</f>
        <v/>
      </c>
      <c r="Q1716" s="91" t="str">
        <f>IFERROR(IF(E1716="","",IF(O1716&lt;&gt;"",MAX(O$64:O1716)*10+1,IF(AND($F1715/INDEX($F$64:$F1716,MATCH(MAX(Q$64:Q1715),Q$64:Q1715,0)-1)&gt;(1+$O$2),MAX(O$64:O1716)&gt;MAX(P$64:P1715)),MAX(Q$64:Q1715)+1,""))),"")</f>
        <v/>
      </c>
    </row>
    <row r="1717" spans="1:17" x14ac:dyDescent="0.2">
      <c r="A1717" s="13">
        <f>HLOOKUP($E$2,历史数据!$V$3:$AE$5000,ROW(A1715),)</f>
        <v>976771</v>
      </c>
      <c r="B1717" s="41">
        <v>39041</v>
      </c>
      <c r="C1717" s="100">
        <f>IFERROR(IF(A1717&lt;&gt;0,MAX($C$4:C1716)+1,""),"")</f>
        <v>1671</v>
      </c>
      <c r="D1717" s="100"/>
      <c r="E1717" s="99">
        <f t="shared" si="166"/>
        <v>39104</v>
      </c>
      <c r="F1717" s="101">
        <f>IFERROR(VLOOKUP(E1717,历史数据!AH:AJ,3,),"")</f>
        <v>8.3404727501223395</v>
      </c>
      <c r="G1717" s="101">
        <f t="shared" si="162"/>
        <v>6.6146030503183777</v>
      </c>
      <c r="H1717" s="105">
        <f t="shared" si="163"/>
        <v>1.4798250517937817E-3</v>
      </c>
      <c r="I1717" s="101">
        <f>IFERROR(VLOOKUP(E1717,历史数据!AH:AJ,2,),"")</f>
        <v>8.2622808180899394</v>
      </c>
      <c r="J1717" s="104">
        <f t="shared" si="164"/>
        <v>3</v>
      </c>
      <c r="K1717" s="104" t="str">
        <f>IFERROR(IF(AND(J1716=$H$2*1,MAX(K$64:K1716)=MAX(L$64:L1716)),MAX(K$64:K1716)+1,""),"")</f>
        <v/>
      </c>
      <c r="L1717" s="104" t="str">
        <f>IFERROR(IF(AND($F1716/INDEX($F$64:$F1717,MATCH(MAX(M$64:M1717),M$64:M1717,0)-1)&lt;(1-$P$2),MAX(K$64:K1717)&gt;MAX(L$64:L1716)),MAX(K$64:K1717),""),"")</f>
        <v/>
      </c>
      <c r="M1717" s="104" t="str">
        <f>IFERROR(IF(E1717="","",IF(K1717&lt;&gt;"",MAX(M$64:M1716)+1,IF(AND($F1716/INDEX($F$64:$F1717,MATCH(MAX(M$64:M1716),M$64:M1716,0)-1)&gt;(1+$O$2),MAX(K$64:K1717)&gt;MAX(L$64:L1716)),MAX(M$64:M1716)+1,""))),"")</f>
        <v/>
      </c>
      <c r="N1717" s="91">
        <f t="shared" si="165"/>
        <v>3</v>
      </c>
      <c r="O1717" s="91" t="str">
        <f>IFERROR(IF(AND(N1716=$H$2*1,MAX(O$64:O1716)=MAX(P$64:P1716)),MAX(O$64:O1716)+1,""),"")</f>
        <v/>
      </c>
      <c r="P1717" s="91" t="str">
        <f>IFERROR(IF(MOD(MAX(Q$64:Q1717),10*MAX(O$64:O1717))&lt;=2,IF(AND(F1716/INDEX($F$64:$F1717,MATCH(MAX(O$64:O1717),O$64:O1717,0)-1)&lt;(1-$P$2),MAX(O$64:O1717)&gt;MAX(P$64:P1716)),MAX(O$64:O1717),""),IF(AND($F1716/INDEX($F$64:$F1717,MATCH(MAX(Q$64:Q1717),Q$64:Q1717,0)-1)&lt;(1-$P$2),MAX(O$64:O1717)&gt;MAX(P$64:P1716)),MAX(O$64:O1717),"")),"")</f>
        <v/>
      </c>
      <c r="Q1717" s="91" t="str">
        <f>IFERROR(IF(E1717="","",IF(O1717&lt;&gt;"",MAX(O$64:O1717)*10+1,IF(AND($F1716/INDEX($F$64:$F1717,MATCH(MAX(Q$64:Q1716),Q$64:Q1716,0)-1)&gt;(1+$O$2),MAX(O$64:O1717)&gt;MAX(P$64:P1716)),MAX(Q$64:Q1716)+1,""))),"")</f>
        <v/>
      </c>
    </row>
    <row r="1718" spans="1:17" x14ac:dyDescent="0.2">
      <c r="A1718" s="13">
        <f>HLOOKUP($E$2,历史数据!$V$3:$AE$5000,ROW(A1716),)</f>
        <v>998523</v>
      </c>
      <c r="B1718" s="41">
        <v>39042</v>
      </c>
      <c r="C1718" s="100">
        <f>IFERROR(IF(A1718&lt;&gt;0,MAX($C$4:C1717)+1,""),"")</f>
        <v>1672</v>
      </c>
      <c r="D1718" s="100"/>
      <c r="E1718" s="99">
        <f t="shared" si="166"/>
        <v>39105</v>
      </c>
      <c r="F1718" s="101">
        <f>IFERROR(VLOOKUP(E1718,历史数据!AH:AJ,3,),"")</f>
        <v>8.1710568973854798</v>
      </c>
      <c r="G1718" s="101">
        <f t="shared" si="162"/>
        <v>6.6230738429552209</v>
      </c>
      <c r="H1718" s="105">
        <f t="shared" si="163"/>
        <v>1.2806199514021621E-3</v>
      </c>
      <c r="I1718" s="101">
        <f>IFERROR(VLOOKUP(E1718,历史数据!AH:AJ,2,),"")</f>
        <v>8.3665367274664693</v>
      </c>
      <c r="J1718" s="104">
        <f t="shared" si="164"/>
        <v>4</v>
      </c>
      <c r="K1718" s="104" t="str">
        <f>IFERROR(IF(AND(J1717=$H$2*1,MAX(K$64:K1717)=MAX(L$64:L1717)),MAX(K$64:K1717)+1,""),"")</f>
        <v/>
      </c>
      <c r="L1718" s="104" t="str">
        <f>IFERROR(IF(AND($F1717/INDEX($F$64:$F1718,MATCH(MAX(M$64:M1718),M$64:M1718,0)-1)&lt;(1-$P$2),MAX(K$64:K1718)&gt;MAX(L$64:L1717)),MAX(K$64:K1718),""),"")</f>
        <v/>
      </c>
      <c r="M1718" s="104" t="str">
        <f>IFERROR(IF(E1718="","",IF(K1718&lt;&gt;"",MAX(M$64:M1717)+1,IF(AND($F1717/INDEX($F$64:$F1718,MATCH(MAX(M$64:M1717),M$64:M1717,0)-1)&gt;(1+$O$2),MAX(K$64:K1718)&gt;MAX(L$64:L1717)),MAX(M$64:M1717)+1,""))),"")</f>
        <v/>
      </c>
      <c r="N1718" s="91">
        <f t="shared" si="165"/>
        <v>4</v>
      </c>
      <c r="O1718" s="91" t="str">
        <f>IFERROR(IF(AND(N1717=$H$2*1,MAX(O$64:O1717)=MAX(P$64:P1717)),MAX(O$64:O1717)+1,""),"")</f>
        <v/>
      </c>
      <c r="P1718" s="91" t="str">
        <f>IFERROR(IF(MOD(MAX(Q$64:Q1718),10*MAX(O$64:O1718))&lt;=2,IF(AND(F1717/INDEX($F$64:$F1718,MATCH(MAX(O$64:O1718),O$64:O1718,0)-1)&lt;(1-$P$2),MAX(O$64:O1718)&gt;MAX(P$64:P1717)),MAX(O$64:O1718),""),IF(AND($F1717/INDEX($F$64:$F1718,MATCH(MAX(Q$64:Q1718),Q$64:Q1718,0)-1)&lt;(1-$P$2),MAX(O$64:O1718)&gt;MAX(P$64:P1717)),MAX(O$64:O1718),"")),"")</f>
        <v/>
      </c>
      <c r="Q1718" s="91" t="str">
        <f>IFERROR(IF(E1718="","",IF(O1718&lt;&gt;"",MAX(O$64:O1718)*10+1,IF(AND($F1717/INDEX($F$64:$F1718,MATCH(MAX(Q$64:Q1717),Q$64:Q1717,0)-1)&gt;(1+$O$2),MAX(O$64:O1718)&gt;MAX(P$64:P1717)),MAX(Q$64:Q1717)+1,""))),"")</f>
        <v/>
      </c>
    </row>
    <row r="1719" spans="1:17" x14ac:dyDescent="0.2">
      <c r="A1719" s="13">
        <f>HLOOKUP($E$2,历史数据!$V$3:$AE$5000,ROW(A1717),)</f>
        <v>2794772</v>
      </c>
      <c r="B1719" s="41">
        <v>39043</v>
      </c>
      <c r="C1719" s="100">
        <f>IFERROR(IF(A1719&lt;&gt;0,MAX($C$4:C1718)+1,""),"")</f>
        <v>1673</v>
      </c>
      <c r="D1719" s="100"/>
      <c r="E1719" s="99">
        <f t="shared" si="166"/>
        <v>39106</v>
      </c>
      <c r="F1719" s="101">
        <f>IFERROR(VLOOKUP(E1719,历史数据!AH:AJ,3,),"")</f>
        <v>8.06680098800895</v>
      </c>
      <c r="G1719" s="101">
        <f t="shared" si="162"/>
        <v>6.629807037102454</v>
      </c>
      <c r="H1719" s="105">
        <f t="shared" si="163"/>
        <v>1.0166267667988116E-3</v>
      </c>
      <c r="I1719" s="101">
        <f>IFERROR(VLOOKUP(E1719,历史数据!AH:AJ,2,),"")</f>
        <v>8.1580249087134096</v>
      </c>
      <c r="J1719" s="104">
        <f t="shared" si="164"/>
        <v>5</v>
      </c>
      <c r="K1719" s="104" t="str">
        <f>IFERROR(IF(AND(J1718=$H$2*1,MAX(K$64:K1718)=MAX(L$64:L1718)),MAX(K$64:K1718)+1,""),"")</f>
        <v/>
      </c>
      <c r="L1719" s="104" t="str">
        <f>IFERROR(IF(AND($F1718/INDEX($F$64:$F1719,MATCH(MAX(M$64:M1719),M$64:M1719,0)-1)&lt;(1-$P$2),MAX(K$64:K1719)&gt;MAX(L$64:L1718)),MAX(K$64:K1719),""),"")</f>
        <v/>
      </c>
      <c r="M1719" s="104" t="str">
        <f>IFERROR(IF(E1719="","",IF(K1719&lt;&gt;"",MAX(M$64:M1718)+1,IF(AND($F1718/INDEX($F$64:$F1719,MATCH(MAX(M$64:M1718),M$64:M1718,0)-1)&gt;(1+$O$2),MAX(K$64:K1719)&gt;MAX(L$64:L1718)),MAX(M$64:M1718)+1,""))),"")</f>
        <v/>
      </c>
      <c r="N1719" s="91">
        <f t="shared" si="165"/>
        <v>5</v>
      </c>
      <c r="O1719" s="91" t="str">
        <f>IFERROR(IF(AND(N1718=$H$2*1,MAX(O$64:O1718)=MAX(P$64:P1718)),MAX(O$64:O1718)+1,""),"")</f>
        <v/>
      </c>
      <c r="P1719" s="91" t="str">
        <f>IFERROR(IF(MOD(MAX(Q$64:Q1719),10*MAX(O$64:O1719))&lt;=2,IF(AND(F1718/INDEX($F$64:$F1719,MATCH(MAX(O$64:O1719),O$64:O1719,0)-1)&lt;(1-$P$2),MAX(O$64:O1719)&gt;MAX(P$64:P1718)),MAX(O$64:O1719),""),IF(AND($F1718/INDEX($F$64:$F1719,MATCH(MAX(Q$64:Q1719),Q$64:Q1719,0)-1)&lt;(1-$P$2),MAX(O$64:O1719)&gt;MAX(P$64:P1718)),MAX(O$64:O1719),"")),"")</f>
        <v/>
      </c>
      <c r="Q1719" s="91" t="str">
        <f>IFERROR(IF(E1719="","",IF(O1719&lt;&gt;"",MAX(O$64:O1719)*10+1,IF(AND($F1718/INDEX($F$64:$F1719,MATCH(MAX(Q$64:Q1718),Q$64:Q1718,0)-1)&gt;(1+$O$2),MAX(O$64:O1719)&gt;MAX(P$64:P1718)),MAX(Q$64:Q1718)+1,""))),"")</f>
        <v/>
      </c>
    </row>
    <row r="1720" spans="1:17" x14ac:dyDescent="0.2">
      <c r="A1720" s="13">
        <f>HLOOKUP($E$2,历史数据!$V$3:$AE$5000,ROW(A1718),)</f>
        <v>1643177</v>
      </c>
      <c r="B1720" s="41">
        <v>39044</v>
      </c>
      <c r="C1720" s="100">
        <f>IFERROR(IF(A1720&lt;&gt;0,MAX($C$4:C1719)+1,""),"")</f>
        <v>1674</v>
      </c>
      <c r="D1720" s="100"/>
      <c r="E1720" s="99">
        <f t="shared" si="166"/>
        <v>39107</v>
      </c>
      <c r="F1720" s="101">
        <f>IFERROR(VLOOKUP(E1720,历史数据!AH:AJ,3,),"")</f>
        <v>7.4673295090939096</v>
      </c>
      <c r="G1720" s="101">
        <f t="shared" si="162"/>
        <v>6.6252458410672306</v>
      </c>
      <c r="H1720" s="105">
        <f t="shared" si="163"/>
        <v>-6.8798322631380415E-4</v>
      </c>
      <c r="I1720" s="101">
        <f>IFERROR(VLOOKUP(E1720,历史数据!AH:AJ,2,),"")</f>
        <v>8.0798329766810202</v>
      </c>
      <c r="J1720" s="104">
        <f t="shared" si="164"/>
        <v>0</v>
      </c>
      <c r="K1720" s="104">
        <f>IFERROR(IF(AND(J1719=$H$2*1,MAX(K$64:K1719)=MAX(L$64:L1719)),MAX(K$64:K1719)+1,""),"")</f>
        <v>11</v>
      </c>
      <c r="L1720" s="104" t="str">
        <f>IFERROR(IF(AND($F1719/INDEX($F$64:$F1720,MATCH(MAX(M$64:M1720),M$64:M1720,0)-1)&lt;(1-$P$2),MAX(K$64:K1720)&gt;MAX(L$64:L1719)),MAX(K$64:K1720),""),"")</f>
        <v/>
      </c>
      <c r="M1720" s="104">
        <f>IFERROR(IF(E1720="","",IF(K1720&lt;&gt;"",MAX(M$64:M1719)+1,IF(AND($F1719/INDEX($F$64:$F1720,MATCH(MAX(M$64:M1719),M$64:M1719,0)-1)&gt;(1+$O$2),MAX(K$64:K1720)&gt;MAX(L$64:L1719)),MAX(M$64:M1719)+1,""))),"")</f>
        <v>15</v>
      </c>
      <c r="N1720" s="91">
        <f t="shared" si="165"/>
        <v>0</v>
      </c>
      <c r="O1720" s="91">
        <f>IFERROR(IF(AND(N1719=$H$2*1,MAX(O$64:O1719)=MAX(P$64:P1719)),MAX(O$64:O1719)+1,""),"")</f>
        <v>7</v>
      </c>
      <c r="P1720" s="91" t="str">
        <f>IFERROR(IF(MOD(MAX(Q$64:Q1720),10*MAX(O$64:O1720))&lt;=2,IF(AND(F1719/INDEX($F$64:$F1720,MATCH(MAX(O$64:O1720),O$64:O1720,0)-1)&lt;(1-$P$2),MAX(O$64:O1720)&gt;MAX(P$64:P1719)),MAX(O$64:O1720),""),IF(AND($F1719/INDEX($F$64:$F1720,MATCH(MAX(Q$64:Q1720),Q$64:Q1720,0)-1)&lt;(1-$P$2),MAX(O$64:O1720)&gt;MAX(P$64:P1719)),MAX(O$64:O1720),"")),"")</f>
        <v/>
      </c>
      <c r="Q1720" s="91">
        <f>IFERROR(IF(E1720="","",IF(O1720&lt;&gt;"",MAX(O$64:O1720)*10+1,IF(AND($F1719/INDEX($F$64:$F1720,MATCH(MAX(Q$64:Q1719),Q$64:Q1719,0)-1)&gt;(1+$O$2),MAX(O$64:O1720)&gt;MAX(P$64:P1719)),MAX(Q$64:Q1719)+1,""))),"")</f>
        <v>71</v>
      </c>
    </row>
    <row r="1721" spans="1:17" x14ac:dyDescent="0.2">
      <c r="A1721" s="13">
        <f>HLOOKUP($E$2,历史数据!$V$3:$AE$5000,ROW(A1719),)</f>
        <v>1004925</v>
      </c>
      <c r="B1721" s="41">
        <v>39045</v>
      </c>
      <c r="C1721" s="100">
        <f>IFERROR(IF(A1721&lt;&gt;0,MAX($C$4:C1720)+1,""),"")</f>
        <v>1675</v>
      </c>
      <c r="D1721" s="100"/>
      <c r="E1721" s="99">
        <f t="shared" si="166"/>
        <v>39108</v>
      </c>
      <c r="F1721" s="101">
        <f>IFERROR(VLOOKUP(E1721,历史数据!AH:AJ,3,),"")</f>
        <v>7.1284978036201903</v>
      </c>
      <c r="G1721" s="101">
        <f t="shared" si="162"/>
        <v>6.6154718495631819</v>
      </c>
      <c r="H1721" s="105">
        <f t="shared" si="163"/>
        <v>-1.4752647280593667E-3</v>
      </c>
      <c r="I1721" s="101">
        <f>IFERROR(VLOOKUP(E1721,历史数据!AH:AJ,2,),"")</f>
        <v>7.3630735997173797</v>
      </c>
      <c r="J1721" s="104">
        <f t="shared" si="164"/>
        <v>0</v>
      </c>
      <c r="K1721" s="104" t="str">
        <f>IFERROR(IF(AND(J1720=$H$2*1,MAX(K$64:K1720)=MAX(L$64:L1720)),MAX(K$64:K1720)+1,""),"")</f>
        <v/>
      </c>
      <c r="L1721" s="104" t="str">
        <f>IFERROR(IF(AND($F1720/INDEX($F$64:$F1721,MATCH(MAX(M$64:M1721),M$64:M1721,0)-1)&lt;(1-$P$2),MAX(K$64:K1721)&gt;MAX(L$64:L1720)),MAX(K$64:K1721),""),"")</f>
        <v/>
      </c>
      <c r="M1721" s="104" t="str">
        <f>IFERROR(IF(E1721="","",IF(K1721&lt;&gt;"",MAX(M$64:M1720)+1,IF(AND($F1720/INDEX($F$64:$F1721,MATCH(MAX(M$64:M1720),M$64:M1720,0)-1)&gt;(1+$O$2),MAX(K$64:K1721)&gt;MAX(L$64:L1720)),MAX(M$64:M1720)+1,""))),"")</f>
        <v/>
      </c>
      <c r="N1721" s="91">
        <f t="shared" si="165"/>
        <v>0</v>
      </c>
      <c r="O1721" s="91" t="str">
        <f>IFERROR(IF(AND(N1720=$H$2*1,MAX(O$64:O1720)=MAX(P$64:P1720)),MAX(O$64:O1720)+1,""),"")</f>
        <v/>
      </c>
      <c r="P1721" s="91" t="str">
        <f>IFERROR(IF(MOD(MAX(Q$64:Q1721),10*MAX(O$64:O1721))&lt;=2,IF(AND(F1720/INDEX($F$64:$F1721,MATCH(MAX(O$64:O1721),O$64:O1721,0)-1)&lt;(1-$P$2),MAX(O$64:O1721)&gt;MAX(P$64:P1720)),MAX(O$64:O1721),""),IF(AND($F1720/INDEX($F$64:$F1721,MATCH(MAX(Q$64:Q1721),Q$64:Q1721,0)-1)&lt;(1-$P$2),MAX(O$64:O1721)&gt;MAX(P$64:P1720)),MAX(O$64:O1721),"")),"")</f>
        <v/>
      </c>
      <c r="Q1721" s="91" t="str">
        <f>IFERROR(IF(E1721="","",IF(O1721&lt;&gt;"",MAX(O$64:O1721)*10+1,IF(AND($F1720/INDEX($F$64:$F1721,MATCH(MAX(Q$64:Q1720),Q$64:Q1720,0)-1)&gt;(1+$O$2),MAX(O$64:O1721)&gt;MAX(P$64:P1720)),MAX(Q$64:Q1720)+1,""))),"")</f>
        <v/>
      </c>
    </row>
    <row r="1722" spans="1:17" x14ac:dyDescent="0.2">
      <c r="A1722" s="13">
        <f>HLOOKUP($E$2,历史数据!$V$3:$AE$5000,ROW(A1720),)</f>
        <v>1040629</v>
      </c>
      <c r="B1722" s="41">
        <v>39048</v>
      </c>
      <c r="C1722" s="100">
        <f>IFERROR(IF(A1722&lt;&gt;0,MAX($C$4:C1721)+1,""),"")</f>
        <v>1676</v>
      </c>
      <c r="D1722" s="100"/>
      <c r="E1722" s="99">
        <f t="shared" si="166"/>
        <v>39111</v>
      </c>
      <c r="F1722" s="101">
        <f>IFERROR(VLOOKUP(E1722,历史数据!AH:AJ,3,),"")</f>
        <v>7.4152015544056402</v>
      </c>
      <c r="G1722" s="101">
        <f t="shared" si="162"/>
        <v>6.6135170512623729</v>
      </c>
      <c r="H1722" s="105">
        <f t="shared" si="163"/>
        <v>-2.9548886991914713E-4</v>
      </c>
      <c r="I1722" s="101">
        <f>IFERROR(VLOOKUP(E1722,历史数据!AH:AJ,2,),"")</f>
        <v>7.11546581494812</v>
      </c>
      <c r="J1722" s="104" t="str">
        <f t="shared" si="164"/>
        <v>0</v>
      </c>
      <c r="K1722" s="104" t="str">
        <f>IFERROR(IF(AND(J1721=$H$2*1,MAX(K$64:K1721)=MAX(L$64:L1721)),MAX(K$64:K1721)+1,""),"")</f>
        <v/>
      </c>
      <c r="L1722" s="104">
        <f>IFERROR(IF(AND($F1721/INDEX($F$64:$F1722,MATCH(MAX(M$64:M1722),M$64:M1722,0)-1)&lt;(1-$P$2),MAX(K$64:K1722)&gt;MAX(L$64:L1721)),MAX(K$64:K1722),""),"")</f>
        <v>11</v>
      </c>
      <c r="M1722" s="104" t="str">
        <f>IFERROR(IF(E1722="","",IF(K1722&lt;&gt;"",MAX(M$64:M1721)+1,IF(AND($F1721/INDEX($F$64:$F1722,MATCH(MAX(M$64:M1721),M$64:M1721,0)-1)&gt;(1+$O$2),MAX(K$64:K1722)&gt;MAX(L$64:L1721)),MAX(M$64:M1721)+1,""))),"")</f>
        <v/>
      </c>
      <c r="N1722" s="91" t="str">
        <f t="shared" si="165"/>
        <v>0</v>
      </c>
      <c r="O1722" s="91" t="str">
        <f>IFERROR(IF(AND(N1721=$H$2*1,MAX(O$64:O1721)=MAX(P$64:P1721)),MAX(O$64:O1721)+1,""),"")</f>
        <v/>
      </c>
      <c r="P1722" s="91">
        <f>IFERROR(IF(MOD(MAX(Q$64:Q1722),10*MAX(O$64:O1722))&lt;=2,IF(AND(F1721/INDEX($F$64:$F1722,MATCH(MAX(O$64:O1722),O$64:O1722,0)-1)&lt;(1-$P$2),MAX(O$64:O1722)&gt;MAX(P$64:P1721)),MAX(O$64:O1722),""),IF(AND($F1721/INDEX($F$64:$F1722,MATCH(MAX(Q$64:Q1722),Q$64:Q1722,0)-1)&lt;(1-$P$2),MAX(O$64:O1722)&gt;MAX(P$64:P1721)),MAX(O$64:O1722),"")),"")</f>
        <v>7</v>
      </c>
      <c r="Q1722" s="91" t="str">
        <f>IFERROR(IF(E1722="","",IF(O1722&lt;&gt;"",MAX(O$64:O1722)*10+1,IF(AND($F1721/INDEX($F$64:$F1722,MATCH(MAX(Q$64:Q1721),Q$64:Q1721,0)-1)&gt;(1+$O$2),MAX(O$64:O1722)&gt;MAX(P$64:P1721)),MAX(Q$64:Q1721)+1,""))),"")</f>
        <v/>
      </c>
    </row>
    <row r="1723" spans="1:17" x14ac:dyDescent="0.2">
      <c r="A1723" s="13">
        <f>HLOOKUP($E$2,历史数据!$V$3:$AE$5000,ROW(A1721),)</f>
        <v>1871348</v>
      </c>
      <c r="B1723" s="41">
        <v>39049</v>
      </c>
      <c r="C1723" s="100">
        <f>IFERROR(IF(A1723&lt;&gt;0,MAX($C$4:C1722)+1,""),"")</f>
        <v>1677</v>
      </c>
      <c r="D1723" s="100"/>
      <c r="E1723" s="99">
        <f t="shared" si="166"/>
        <v>39112</v>
      </c>
      <c r="F1723" s="101">
        <f>IFERROR(VLOOKUP(E1723,历史数据!AH:AJ,3,),"")</f>
        <v>7.2327537129967201</v>
      </c>
      <c r="G1723" s="101">
        <f t="shared" si="162"/>
        <v>6.6041774593807263</v>
      </c>
      <c r="H1723" s="105">
        <f t="shared" si="163"/>
        <v>-1.4121974449077257E-3</v>
      </c>
      <c r="I1723" s="101">
        <f>IFERROR(VLOOKUP(E1723,历史数据!AH:AJ,2,),"")</f>
        <v>7.4412655317497798</v>
      </c>
      <c r="J1723" s="104">
        <f t="shared" si="164"/>
        <v>0</v>
      </c>
      <c r="K1723" s="104" t="str">
        <f>IFERROR(IF(AND(J1722=$H$2*1,MAX(K$64:K1722)=MAX(L$64:L1722)),MAX(K$64:K1722)+1,""),"")</f>
        <v/>
      </c>
      <c r="L1723" s="104" t="str">
        <f>IFERROR(IF(AND($F1722/INDEX($F$64:$F1723,MATCH(MAX(M$64:M1723),M$64:M1723,0)-1)&lt;(1-$P$2),MAX(K$64:K1723)&gt;MAX(L$64:L1722)),MAX(K$64:K1723),""),"")</f>
        <v/>
      </c>
      <c r="M1723" s="104" t="str">
        <f>IFERROR(IF(E1723="","",IF(K1723&lt;&gt;"",MAX(M$64:M1722)+1,IF(AND($F1722/INDEX($F$64:$F1723,MATCH(MAX(M$64:M1722),M$64:M1722,0)-1)&gt;(1+$O$2),MAX(K$64:K1723)&gt;MAX(L$64:L1722)),MAX(M$64:M1722)+1,""))),"")</f>
        <v/>
      </c>
      <c r="N1723" s="91">
        <f t="shared" si="165"/>
        <v>0</v>
      </c>
      <c r="O1723" s="91" t="str">
        <f>IFERROR(IF(AND(N1722=$H$2*1,MAX(O$64:O1722)=MAX(P$64:P1722)),MAX(O$64:O1722)+1,""),"")</f>
        <v/>
      </c>
      <c r="P1723" s="91" t="str">
        <f>IFERROR(IF(MOD(MAX(Q$64:Q1723),10*MAX(O$64:O1723))&lt;=2,IF(AND(F1722/INDEX($F$64:$F1723,MATCH(MAX(O$64:O1723),O$64:O1723,0)-1)&lt;(1-$P$2),MAX(O$64:O1723)&gt;MAX(P$64:P1722)),MAX(O$64:O1723),""),IF(AND($F1722/INDEX($F$64:$F1723,MATCH(MAX(Q$64:Q1723),Q$64:Q1723,0)-1)&lt;(1-$P$2),MAX(O$64:O1723)&gt;MAX(P$64:P1722)),MAX(O$64:O1723),"")),"")</f>
        <v/>
      </c>
      <c r="Q1723" s="91" t="str">
        <f>IFERROR(IF(E1723="","",IF(O1723&lt;&gt;"",MAX(O$64:O1723)*10+1,IF(AND($F1722/INDEX($F$64:$F1723,MATCH(MAX(Q$64:Q1722),Q$64:Q1722,0)-1)&gt;(1+$O$2),MAX(O$64:O1723)&gt;MAX(P$64:P1722)),MAX(Q$64:Q1722)+1,""))),"")</f>
        <v/>
      </c>
    </row>
    <row r="1724" spans="1:17" x14ac:dyDescent="0.2">
      <c r="A1724" s="13">
        <f>HLOOKUP($E$2,历史数据!$V$3:$AE$5000,ROW(A1722),)</f>
        <v>1198104</v>
      </c>
      <c r="B1724" s="41">
        <v>39050</v>
      </c>
      <c r="C1724" s="100">
        <f>IFERROR(IF(A1724&lt;&gt;0,MAX($C$4:C1723)+1,""),"")</f>
        <v>1678</v>
      </c>
      <c r="D1724" s="100"/>
      <c r="E1724" s="99">
        <f t="shared" si="166"/>
        <v>39113</v>
      </c>
      <c r="F1724" s="101">
        <f>IFERROR(VLOOKUP(E1724,历史数据!AH:AJ,3,),"")</f>
        <v>7.11546581494812</v>
      </c>
      <c r="G1724" s="101">
        <f t="shared" si="162"/>
        <v>6.5974442652334915</v>
      </c>
      <c r="H1724" s="105">
        <f t="shared" si="163"/>
        <v>-1.0195356179701909E-3</v>
      </c>
      <c r="I1724" s="101">
        <f>IFERROR(VLOOKUP(E1724,历史数据!AH:AJ,2,),"")</f>
        <v>7.2327537129967201</v>
      </c>
      <c r="J1724" s="104">
        <f t="shared" si="164"/>
        <v>0</v>
      </c>
      <c r="K1724" s="104" t="str">
        <f>IFERROR(IF(AND(J1723=$H$2*1,MAX(K$64:K1723)=MAX(L$64:L1723)),MAX(K$64:K1723)+1,""),"")</f>
        <v/>
      </c>
      <c r="L1724" s="104" t="str">
        <f>IFERROR(IF(AND($F1723/INDEX($F$64:$F1724,MATCH(MAX(M$64:M1724),M$64:M1724,0)-1)&lt;(1-$P$2),MAX(K$64:K1724)&gt;MAX(L$64:L1723)),MAX(K$64:K1724),""),"")</f>
        <v/>
      </c>
      <c r="M1724" s="104" t="str">
        <f>IFERROR(IF(E1724="","",IF(K1724&lt;&gt;"",MAX(M$64:M1723)+1,IF(AND($F1723/INDEX($F$64:$F1724,MATCH(MAX(M$64:M1723),M$64:M1723,0)-1)&gt;(1+$O$2),MAX(K$64:K1724)&gt;MAX(L$64:L1723)),MAX(M$64:M1723)+1,""))),"")</f>
        <v/>
      </c>
      <c r="N1724" s="91">
        <f t="shared" si="165"/>
        <v>0</v>
      </c>
      <c r="O1724" s="91" t="str">
        <f>IFERROR(IF(AND(N1723=$H$2*1,MAX(O$64:O1723)=MAX(P$64:P1723)),MAX(O$64:O1723)+1,""),"")</f>
        <v/>
      </c>
      <c r="P1724" s="91" t="str">
        <f>IFERROR(IF(MOD(MAX(Q$64:Q1724),10*MAX(O$64:O1724))&lt;=2,IF(AND(F1723/INDEX($F$64:$F1724,MATCH(MAX(O$64:O1724),O$64:O1724,0)-1)&lt;(1-$P$2),MAX(O$64:O1724)&gt;MAX(P$64:P1723)),MAX(O$64:O1724),""),IF(AND($F1723/INDEX($F$64:$F1724,MATCH(MAX(Q$64:Q1724),Q$64:Q1724,0)-1)&lt;(1-$P$2),MAX(O$64:O1724)&gt;MAX(P$64:P1723)),MAX(O$64:O1724),"")),"")</f>
        <v/>
      </c>
      <c r="Q1724" s="91" t="str">
        <f>IFERROR(IF(E1724="","",IF(O1724&lt;&gt;"",MAX(O$64:O1724)*10+1,IF(AND($F1723/INDEX($F$64:$F1724,MATCH(MAX(Q$64:Q1723),Q$64:Q1723,0)-1)&gt;(1+$O$2),MAX(O$64:O1724)&gt;MAX(P$64:P1723)),MAX(Q$64:Q1723)+1,""))),"")</f>
        <v/>
      </c>
    </row>
    <row r="1725" spans="1:17" x14ac:dyDescent="0.2">
      <c r="A1725" s="13">
        <f>HLOOKUP($E$2,历史数据!$V$3:$AE$5000,ROW(A1723),)</f>
        <v>2077925</v>
      </c>
      <c r="B1725" s="41">
        <v>39051</v>
      </c>
      <c r="C1725" s="100">
        <f>IFERROR(IF(A1725&lt;&gt;0,MAX($C$4:C1724)+1,""),"")</f>
        <v>1679</v>
      </c>
      <c r="D1725" s="100"/>
      <c r="E1725" s="99">
        <f t="shared" si="166"/>
        <v>39114</v>
      </c>
      <c r="F1725" s="101">
        <f>IFERROR(VLOOKUP(E1725,历史数据!AH:AJ,3,),"")</f>
        <v>6.9330179735391999</v>
      </c>
      <c r="G1725" s="101">
        <f t="shared" si="162"/>
        <v>6.6002678627791065</v>
      </c>
      <c r="H1725" s="105">
        <f t="shared" si="163"/>
        <v>4.2798353909478948E-4</v>
      </c>
      <c r="I1725" s="101">
        <f>IFERROR(VLOOKUP(E1725,历史数据!AH:AJ,2,),"")</f>
        <v>7.0372738829157298</v>
      </c>
      <c r="J1725" s="104">
        <f t="shared" si="164"/>
        <v>1</v>
      </c>
      <c r="K1725" s="104" t="str">
        <f>IFERROR(IF(AND(J1724=$H$2*1,MAX(K$64:K1724)=MAX(L$64:L1724)),MAX(K$64:K1724)+1,""),"")</f>
        <v/>
      </c>
      <c r="L1725" s="104" t="str">
        <f>IFERROR(IF(AND($F1724/INDEX($F$64:$F1725,MATCH(MAX(M$64:M1725),M$64:M1725,0)-1)&lt;(1-$P$2),MAX(K$64:K1725)&gt;MAX(L$64:L1724)),MAX(K$64:K1725),""),"")</f>
        <v/>
      </c>
      <c r="M1725" s="104" t="str">
        <f>IFERROR(IF(E1725="","",IF(K1725&lt;&gt;"",MAX(M$64:M1724)+1,IF(AND($F1724/INDEX($F$64:$F1725,MATCH(MAX(M$64:M1724),M$64:M1724,0)-1)&gt;(1+$O$2),MAX(K$64:K1725)&gt;MAX(L$64:L1724)),MAX(M$64:M1724)+1,""))),"")</f>
        <v/>
      </c>
      <c r="N1725" s="91">
        <f t="shared" si="165"/>
        <v>1</v>
      </c>
      <c r="O1725" s="91" t="str">
        <f>IFERROR(IF(AND(N1724=$H$2*1,MAX(O$64:O1724)=MAX(P$64:P1724)),MAX(O$64:O1724)+1,""),"")</f>
        <v/>
      </c>
      <c r="P1725" s="91" t="str">
        <f>IFERROR(IF(MOD(MAX(Q$64:Q1725),10*MAX(O$64:O1725))&lt;=2,IF(AND(F1724/INDEX($F$64:$F1725,MATCH(MAX(O$64:O1725),O$64:O1725,0)-1)&lt;(1-$P$2),MAX(O$64:O1725)&gt;MAX(P$64:P1724)),MAX(O$64:O1725),""),IF(AND($F1724/INDEX($F$64:$F1725,MATCH(MAX(Q$64:Q1725),Q$64:Q1725,0)-1)&lt;(1-$P$2),MAX(O$64:O1725)&gt;MAX(P$64:P1724)),MAX(O$64:O1725),"")),"")</f>
        <v/>
      </c>
      <c r="Q1725" s="91" t="str">
        <f>IFERROR(IF(E1725="","",IF(O1725&lt;&gt;"",MAX(O$64:O1725)*10+1,IF(AND($F1724/INDEX($F$64:$F1725,MATCH(MAX(Q$64:Q1724),Q$64:Q1724,0)-1)&gt;(1+$O$2),MAX(O$64:O1725)&gt;MAX(P$64:P1724)),MAX(Q$64:Q1724)+1,""))),"")</f>
        <v/>
      </c>
    </row>
    <row r="1726" spans="1:17" x14ac:dyDescent="0.2">
      <c r="A1726" s="13">
        <f>HLOOKUP($E$2,历史数据!$V$3:$AE$5000,ROW(A1724),)</f>
        <v>1687255</v>
      </c>
      <c r="B1726" s="41">
        <v>39052</v>
      </c>
      <c r="C1726" s="100">
        <f>IFERROR(IF(A1726&lt;&gt;0,MAX($C$4:C1725)+1,""),"")</f>
        <v>1680</v>
      </c>
      <c r="D1726" s="100"/>
      <c r="E1726" s="99">
        <f t="shared" si="166"/>
        <v>39115</v>
      </c>
      <c r="F1726" s="101">
        <f>IFERROR(VLOOKUP(E1726,历史数据!AH:AJ,3,),"")</f>
        <v>6.7636021208023402</v>
      </c>
      <c r="G1726" s="101">
        <f t="shared" si="162"/>
        <v>6.6059150578703347</v>
      </c>
      <c r="H1726" s="105">
        <f t="shared" si="163"/>
        <v>8.5560089509018056E-4</v>
      </c>
      <c r="I1726" s="101">
        <f>IFERROR(VLOOKUP(E1726,历史数据!AH:AJ,2,),"")</f>
        <v>6.9460499622112604</v>
      </c>
      <c r="J1726" s="104">
        <f t="shared" si="164"/>
        <v>2</v>
      </c>
      <c r="K1726" s="104" t="str">
        <f>IFERROR(IF(AND(J1725=$H$2*1,MAX(K$64:K1725)=MAX(L$64:L1725)),MAX(K$64:K1725)+1,""),"")</f>
        <v/>
      </c>
      <c r="L1726" s="104" t="str">
        <f>IFERROR(IF(AND($F1725/INDEX($F$64:$F1726,MATCH(MAX(M$64:M1726),M$64:M1726,0)-1)&lt;(1-$P$2),MAX(K$64:K1726)&gt;MAX(L$64:L1725)),MAX(K$64:K1726),""),"")</f>
        <v/>
      </c>
      <c r="M1726" s="104" t="str">
        <f>IFERROR(IF(E1726="","",IF(K1726&lt;&gt;"",MAX(M$64:M1725)+1,IF(AND($F1725/INDEX($F$64:$F1726,MATCH(MAX(M$64:M1725),M$64:M1725,0)-1)&gt;(1+$O$2),MAX(K$64:K1726)&gt;MAX(L$64:L1725)),MAX(M$64:M1725)+1,""))),"")</f>
        <v/>
      </c>
      <c r="N1726" s="91">
        <f t="shared" si="165"/>
        <v>2</v>
      </c>
      <c r="O1726" s="91" t="str">
        <f>IFERROR(IF(AND(N1725=$H$2*1,MAX(O$64:O1725)=MAX(P$64:P1725)),MAX(O$64:O1725)+1,""),"")</f>
        <v/>
      </c>
      <c r="P1726" s="91" t="str">
        <f>IFERROR(IF(MOD(MAX(Q$64:Q1726),10*MAX(O$64:O1726))&lt;=2,IF(AND(F1725/INDEX($F$64:$F1726,MATCH(MAX(O$64:O1726),O$64:O1726,0)-1)&lt;(1-$P$2),MAX(O$64:O1726)&gt;MAX(P$64:P1725)),MAX(O$64:O1726),""),IF(AND($F1725/INDEX($F$64:$F1726,MATCH(MAX(Q$64:Q1726),Q$64:Q1726,0)-1)&lt;(1-$P$2),MAX(O$64:O1726)&gt;MAX(P$64:P1725)),MAX(O$64:O1726),"")),"")</f>
        <v/>
      </c>
      <c r="Q1726" s="91" t="str">
        <f>IFERROR(IF(E1726="","",IF(O1726&lt;&gt;"",MAX(O$64:O1726)*10+1,IF(AND($F1725/INDEX($F$64:$F1726,MATCH(MAX(Q$64:Q1725),Q$64:Q1725,0)-1)&gt;(1+$O$2),MAX(O$64:O1726)&gt;MAX(P$64:P1725)),MAX(Q$64:Q1725)+1,""))),"")</f>
        <v/>
      </c>
    </row>
    <row r="1727" spans="1:17" x14ac:dyDescent="0.2">
      <c r="A1727" s="13">
        <f>HLOOKUP($E$2,历史数据!$V$3:$AE$5000,ROW(A1725),)</f>
        <v>1678737</v>
      </c>
      <c r="B1727" s="41">
        <v>39055</v>
      </c>
      <c r="C1727" s="100">
        <f>IFERROR(IF(A1727&lt;&gt;0,MAX($C$4:C1726)+1,""),"")</f>
        <v>1681</v>
      </c>
      <c r="D1727" s="100"/>
      <c r="E1727" s="99">
        <f t="shared" si="166"/>
        <v>39118</v>
      </c>
      <c r="F1727" s="101">
        <f>IFERROR(VLOOKUP(E1727,历史数据!AH:AJ,3,),"")</f>
        <v>6.7766341094743998</v>
      </c>
      <c r="G1727" s="101">
        <f t="shared" si="162"/>
        <v>6.6137342510735744</v>
      </c>
      <c r="H1727" s="105">
        <f t="shared" si="163"/>
        <v>1.1836654172421301E-3</v>
      </c>
      <c r="I1727" s="101">
        <f>IFERROR(VLOOKUP(E1727,历史数据!AH:AJ,2,),"")</f>
        <v>6.6332822340816699</v>
      </c>
      <c r="J1727" s="104">
        <f t="shared" si="164"/>
        <v>3</v>
      </c>
      <c r="K1727" s="104" t="str">
        <f>IFERROR(IF(AND(J1726=$H$2*1,MAX(K$64:K1726)=MAX(L$64:L1726)),MAX(K$64:K1726)+1,""),"")</f>
        <v/>
      </c>
      <c r="L1727" s="104" t="str">
        <f>IFERROR(IF(AND($F1726/INDEX($F$64:$F1727,MATCH(MAX(M$64:M1727),M$64:M1727,0)-1)&lt;(1-$P$2),MAX(K$64:K1727)&gt;MAX(L$64:L1726)),MAX(K$64:K1727),""),"")</f>
        <v/>
      </c>
      <c r="M1727" s="104" t="str">
        <f>IFERROR(IF(E1727="","",IF(K1727&lt;&gt;"",MAX(M$64:M1726)+1,IF(AND($F1726/INDEX($F$64:$F1727,MATCH(MAX(M$64:M1726),M$64:M1726,0)-1)&gt;(1+$O$2),MAX(K$64:K1727)&gt;MAX(L$64:L1726)),MAX(M$64:M1726)+1,""))),"")</f>
        <v/>
      </c>
      <c r="N1727" s="91">
        <f t="shared" si="165"/>
        <v>3</v>
      </c>
      <c r="O1727" s="91" t="str">
        <f>IFERROR(IF(AND(N1726=$H$2*1,MAX(O$64:O1726)=MAX(P$64:P1726)),MAX(O$64:O1726)+1,""),"")</f>
        <v/>
      </c>
      <c r="P1727" s="91" t="str">
        <f>IFERROR(IF(MOD(MAX(Q$64:Q1727),10*MAX(O$64:O1727))&lt;=2,IF(AND(F1726/INDEX($F$64:$F1727,MATCH(MAX(O$64:O1727),O$64:O1727,0)-1)&lt;(1-$P$2),MAX(O$64:O1727)&gt;MAX(P$64:P1726)),MAX(O$64:O1727),""),IF(AND($F1726/INDEX($F$64:$F1727,MATCH(MAX(Q$64:Q1727),Q$64:Q1727,0)-1)&lt;(1-$P$2),MAX(O$64:O1727)&gt;MAX(P$64:P1726)),MAX(O$64:O1727),"")),"")</f>
        <v/>
      </c>
      <c r="Q1727" s="91" t="str">
        <f>IFERROR(IF(E1727="","",IF(O1727&lt;&gt;"",MAX(O$64:O1727)*10+1,IF(AND($F1726/INDEX($F$64:$F1727,MATCH(MAX(Q$64:Q1726),Q$64:Q1726,0)-1)&gt;(1+$O$2),MAX(O$64:O1727)&gt;MAX(P$64:P1726)),MAX(Q$64:Q1726)+1,""))),"")</f>
        <v/>
      </c>
    </row>
    <row r="1728" spans="1:17" x14ac:dyDescent="0.2">
      <c r="A1728" s="13">
        <f>HLOOKUP($E$2,历史数据!$V$3:$AE$5000,ROW(A1726),)</f>
        <v>2895561</v>
      </c>
      <c r="B1728" s="41">
        <v>39056</v>
      </c>
      <c r="C1728" s="100">
        <f>IFERROR(IF(A1728&lt;&gt;0,MAX($C$4:C1727)+1,""),"")</f>
        <v>1682</v>
      </c>
      <c r="D1728" s="100"/>
      <c r="E1728" s="99">
        <f t="shared" si="166"/>
        <v>39119</v>
      </c>
      <c r="F1728" s="101">
        <f>IFERROR(VLOOKUP(E1728,历史数据!AH:AJ,3,),"")</f>
        <v>6.9981779168995297</v>
      </c>
      <c r="G1728" s="101">
        <f t="shared" si="162"/>
        <v>6.6230738429552209</v>
      </c>
      <c r="H1728" s="105">
        <f t="shared" si="163"/>
        <v>1.4121510673232862E-3</v>
      </c>
      <c r="I1728" s="101">
        <f>IFERROR(VLOOKUP(E1728,历史数据!AH:AJ,2,),"")</f>
        <v>6.8157300754905998</v>
      </c>
      <c r="J1728" s="104">
        <f t="shared" si="164"/>
        <v>4</v>
      </c>
      <c r="K1728" s="104" t="str">
        <f>IFERROR(IF(AND(J1727=$H$2*1,MAX(K$64:K1727)=MAX(L$64:L1727)),MAX(K$64:K1727)+1,""),"")</f>
        <v/>
      </c>
      <c r="L1728" s="104" t="str">
        <f>IFERROR(IF(AND($F1727/INDEX($F$64:$F1728,MATCH(MAX(M$64:M1728),M$64:M1728,0)-1)&lt;(1-$P$2),MAX(K$64:K1728)&gt;MAX(L$64:L1727)),MAX(K$64:K1728),""),"")</f>
        <v/>
      </c>
      <c r="M1728" s="104" t="str">
        <f>IFERROR(IF(E1728="","",IF(K1728&lt;&gt;"",MAX(M$64:M1727)+1,IF(AND($F1727/INDEX($F$64:$F1728,MATCH(MAX(M$64:M1727),M$64:M1727,0)-1)&gt;(1+$O$2),MAX(K$64:K1728)&gt;MAX(L$64:L1727)),MAX(M$64:M1727)+1,""))),"")</f>
        <v/>
      </c>
      <c r="N1728" s="91">
        <f t="shared" si="165"/>
        <v>4</v>
      </c>
      <c r="O1728" s="91" t="str">
        <f>IFERROR(IF(AND(N1727=$H$2*1,MAX(O$64:O1727)=MAX(P$64:P1727)),MAX(O$64:O1727)+1,""),"")</f>
        <v/>
      </c>
      <c r="P1728" s="91" t="str">
        <f>IFERROR(IF(MOD(MAX(Q$64:Q1728),10*MAX(O$64:O1728))&lt;=2,IF(AND(F1727/INDEX($F$64:$F1728,MATCH(MAX(O$64:O1728),O$64:O1728,0)-1)&lt;(1-$P$2),MAX(O$64:O1728)&gt;MAX(P$64:P1727)),MAX(O$64:O1728),""),IF(AND($F1727/INDEX($F$64:$F1728,MATCH(MAX(Q$64:Q1728),Q$64:Q1728,0)-1)&lt;(1-$P$2),MAX(O$64:O1728)&gt;MAX(P$64:P1727)),MAX(O$64:O1728),"")),"")</f>
        <v/>
      </c>
      <c r="Q1728" s="91" t="str">
        <f>IFERROR(IF(E1728="","",IF(O1728&lt;&gt;"",MAX(O$64:O1728)*10+1,IF(AND($F1727/INDEX($F$64:$F1728,MATCH(MAX(Q$64:Q1727),Q$64:Q1727,0)-1)&gt;(1+$O$2),MAX(O$64:O1728)&gt;MAX(P$64:P1727)),MAX(Q$64:Q1727)+1,""))),"")</f>
        <v/>
      </c>
    </row>
    <row r="1729" spans="1:17" x14ac:dyDescent="0.2">
      <c r="A1729" s="13">
        <f>HLOOKUP($E$2,历史数据!$V$3:$AE$5000,ROW(A1727),)</f>
        <v>1764978</v>
      </c>
      <c r="B1729" s="41">
        <v>39057</v>
      </c>
      <c r="C1729" s="100">
        <f>IFERROR(IF(A1729&lt;&gt;0,MAX($C$4:C1728)+1,""),"")</f>
        <v>1683</v>
      </c>
      <c r="D1729" s="100"/>
      <c r="E1729" s="99">
        <f t="shared" si="166"/>
        <v>39120</v>
      </c>
      <c r="F1729" s="101">
        <f>IFERROR(VLOOKUP(E1729,历史数据!AH:AJ,3,),"")</f>
        <v>6.9330179735391999</v>
      </c>
      <c r="G1729" s="101">
        <f t="shared" ref="G1729:G1792" si="167">IFERROR(IF(E1729="","",AVERAGE(F1670:F1729)),"")</f>
        <v>6.6380606299280966</v>
      </c>
      <c r="H1729" s="105">
        <f t="shared" si="163"/>
        <v>2.2628144164233976E-3</v>
      </c>
      <c r="I1729" s="101">
        <f>IFERROR(VLOOKUP(E1729,历史数据!AH:AJ,2,),"")</f>
        <v>7.1024338262760596</v>
      </c>
      <c r="J1729" s="104">
        <f t="shared" si="164"/>
        <v>5</v>
      </c>
      <c r="K1729" s="104" t="str">
        <f>IFERROR(IF(AND(J1728=$H$2*1,MAX(K$64:K1728)=MAX(L$64:L1728)),MAX(K$64:K1728)+1,""),"")</f>
        <v/>
      </c>
      <c r="L1729" s="104" t="str">
        <f>IFERROR(IF(AND($F1728/INDEX($F$64:$F1729,MATCH(MAX(M$64:M1729),M$64:M1729,0)-1)&lt;(1-$P$2),MAX(K$64:K1729)&gt;MAX(L$64:L1728)),MAX(K$64:K1729),""),"")</f>
        <v/>
      </c>
      <c r="M1729" s="104" t="str">
        <f>IFERROR(IF(E1729="","",IF(K1729&lt;&gt;"",MAX(M$64:M1728)+1,IF(AND($F1728/INDEX($F$64:$F1729,MATCH(MAX(M$64:M1728),M$64:M1728,0)-1)&gt;(1+$O$2),MAX(K$64:K1729)&gt;MAX(L$64:L1728)),MAX(M$64:M1728)+1,""))),"")</f>
        <v/>
      </c>
      <c r="N1729" s="91">
        <f t="shared" si="165"/>
        <v>5</v>
      </c>
      <c r="O1729" s="91" t="str">
        <f>IFERROR(IF(AND(N1728=$H$2*1,MAX(O$64:O1728)=MAX(P$64:P1728)),MAX(O$64:O1728)+1,""),"")</f>
        <v/>
      </c>
      <c r="P1729" s="91" t="str">
        <f>IFERROR(IF(MOD(MAX(Q$64:Q1729),10*MAX(O$64:O1729))&lt;=2,IF(AND(F1728/INDEX($F$64:$F1729,MATCH(MAX(O$64:O1729),O$64:O1729,0)-1)&lt;(1-$P$2),MAX(O$64:O1729)&gt;MAX(P$64:P1728)),MAX(O$64:O1729),""),IF(AND($F1728/INDEX($F$64:$F1729,MATCH(MAX(Q$64:Q1729),Q$64:Q1729,0)-1)&lt;(1-$P$2),MAX(O$64:O1729)&gt;MAX(P$64:P1728)),MAX(O$64:O1729),"")),"")</f>
        <v/>
      </c>
      <c r="Q1729" s="91" t="str">
        <f>IFERROR(IF(E1729="","",IF(O1729&lt;&gt;"",MAX(O$64:O1729)*10+1,IF(AND($F1728/INDEX($F$64:$F1729,MATCH(MAX(Q$64:Q1728),Q$64:Q1728,0)-1)&gt;(1+$O$2),MAX(O$64:O1729)&gt;MAX(P$64:P1728)),MAX(Q$64:Q1728)+1,""))),"")</f>
        <v/>
      </c>
    </row>
    <row r="1730" spans="1:17" x14ac:dyDescent="0.2">
      <c r="A1730" s="13">
        <f>HLOOKUP($E$2,历史数据!$V$3:$AE$5000,ROW(A1728),)</f>
        <v>1482872</v>
      </c>
      <c r="B1730" s="41">
        <v>39058</v>
      </c>
      <c r="C1730" s="100">
        <f>IFERROR(IF(A1730&lt;&gt;0,MAX($C$4:C1729)+1,""),"")</f>
        <v>1684</v>
      </c>
      <c r="D1730" s="100"/>
      <c r="E1730" s="99">
        <f t="shared" si="166"/>
        <v>39121</v>
      </c>
      <c r="F1730" s="101">
        <f>IFERROR(VLOOKUP(E1730,历史数据!AH:AJ,3,),"")</f>
        <v>7.1545617809643201</v>
      </c>
      <c r="G1730" s="101">
        <f t="shared" si="167"/>
        <v>6.6589118118034039</v>
      </c>
      <c r="H1730" s="105">
        <f t="shared" ref="H1730:H1793" si="168">IFERROR(G1730/G1729-1,"")</f>
        <v>3.1411556835287957E-3</v>
      </c>
      <c r="I1730" s="101">
        <f>IFERROR(VLOOKUP(E1730,历史数据!AH:AJ,2,),"")</f>
        <v>6.9460499622112604</v>
      </c>
      <c r="J1730" s="104">
        <f t="shared" ref="J1730:J1793" si="169">IFERROR(IF(L1730&lt;&gt;"","0",IF(AND($H1730&gt;0,$F1730&gt;$G1730),J1729+1,0)),"")</f>
        <v>6</v>
      </c>
      <c r="K1730" s="104">
        <f>IFERROR(IF(AND(J1729=$H$2*1,MAX(K$64:K1729)=MAX(L$64:L1729)),MAX(K$64:K1729)+1,""),"")</f>
        <v>12</v>
      </c>
      <c r="L1730" s="104" t="str">
        <f>IFERROR(IF(AND($F1729/INDEX($F$64:$F1730,MATCH(MAX(M$64:M1730),M$64:M1730,0)-1)&lt;(1-$P$2),MAX(K$64:K1730)&gt;MAX(L$64:L1729)),MAX(K$64:K1730),""),"")</f>
        <v/>
      </c>
      <c r="M1730" s="104">
        <f>IFERROR(IF(E1730="","",IF(K1730&lt;&gt;"",MAX(M$64:M1729)+1,IF(AND($F1729/INDEX($F$64:$F1730,MATCH(MAX(M$64:M1729),M$64:M1729,0)-1)&gt;(1+$O$2),MAX(K$64:K1730)&gt;MAX(L$64:L1729)),MAX(M$64:M1729)+1,""))),"")</f>
        <v>16</v>
      </c>
      <c r="N1730" s="91">
        <f t="shared" ref="N1730:N1793" si="170">IFERROR(IF(P1730&lt;&gt;"","0",IF(AND($H1730&gt;0,$F1730&gt;$G1730),N1729+1,0)),"")</f>
        <v>6</v>
      </c>
      <c r="O1730" s="91">
        <f>IFERROR(IF(AND(N1729=$H$2*1,MAX(O$64:O1729)=MAX(P$64:P1729)),MAX(O$64:O1729)+1,""),"")</f>
        <v>8</v>
      </c>
      <c r="P1730" s="91" t="str">
        <f>IFERROR(IF(MOD(MAX(Q$64:Q1730),10*MAX(O$64:O1730))&lt;=2,IF(AND(F1729/INDEX($F$64:$F1730,MATCH(MAX(O$64:O1730),O$64:O1730,0)-1)&lt;(1-$P$2),MAX(O$64:O1730)&gt;MAX(P$64:P1729)),MAX(O$64:O1730),""),IF(AND($F1729/INDEX($F$64:$F1730,MATCH(MAX(Q$64:Q1730),Q$64:Q1730,0)-1)&lt;(1-$P$2),MAX(O$64:O1730)&gt;MAX(P$64:P1729)),MAX(O$64:O1730),"")),"")</f>
        <v/>
      </c>
      <c r="Q1730" s="91">
        <f>IFERROR(IF(E1730="","",IF(O1730&lt;&gt;"",MAX(O$64:O1730)*10+1,IF(AND($F1729/INDEX($F$64:$F1730,MATCH(MAX(Q$64:Q1729),Q$64:Q1729,0)-1)&gt;(1+$O$2),MAX(O$64:O1730)&gt;MAX(P$64:P1729)),MAX(Q$64:Q1729)+1,""))),"")</f>
        <v>81</v>
      </c>
    </row>
    <row r="1731" spans="1:17" x14ac:dyDescent="0.2">
      <c r="A1731" s="13">
        <f>HLOOKUP($E$2,历史数据!$V$3:$AE$5000,ROW(A1729),)</f>
        <v>1684061</v>
      </c>
      <c r="B1731" s="41">
        <v>39059</v>
      </c>
      <c r="C1731" s="100">
        <f>IFERROR(IF(A1731&lt;&gt;0,MAX($C$4:C1730)+1,""),"")</f>
        <v>1685</v>
      </c>
      <c r="D1731" s="100"/>
      <c r="E1731" s="99">
        <f t="shared" si="166"/>
        <v>39122</v>
      </c>
      <c r="F1731" s="101">
        <f>IFERROR(VLOOKUP(E1731,历史数据!AH:AJ,3,),"")</f>
        <v>7.2066897356525903</v>
      </c>
      <c r="G1731" s="101">
        <f t="shared" si="167"/>
        <v>6.6708578014194648</v>
      </c>
      <c r="H1731" s="105">
        <f t="shared" si="168"/>
        <v>1.7939852567030456E-3</v>
      </c>
      <c r="I1731" s="101">
        <f>IFERROR(VLOOKUP(E1731,历史数据!AH:AJ,2,),"")</f>
        <v>7.1545617809643201</v>
      </c>
      <c r="J1731" s="104">
        <f t="shared" si="169"/>
        <v>7</v>
      </c>
      <c r="K1731" s="104" t="str">
        <f>IFERROR(IF(AND(J1730=$H$2*1,MAX(K$64:K1730)=MAX(L$64:L1730)),MAX(K$64:K1730)+1,""),"")</f>
        <v/>
      </c>
      <c r="L1731" s="104" t="str">
        <f>IFERROR(IF(AND($F1730/INDEX($F$64:$F1731,MATCH(MAX(M$64:M1731),M$64:M1731,0)-1)&lt;(1-$P$2),MAX(K$64:K1731)&gt;MAX(L$64:L1730)),MAX(K$64:K1731),""),"")</f>
        <v/>
      </c>
      <c r="M1731" s="104" t="str">
        <f>IFERROR(IF(E1731="","",IF(K1731&lt;&gt;"",MAX(M$64:M1730)+1,IF(AND($F1730/INDEX($F$64:$F1731,MATCH(MAX(M$64:M1730),M$64:M1730,0)-1)&gt;(1+$O$2),MAX(K$64:K1731)&gt;MAX(L$64:L1730)),MAX(M$64:M1730)+1,""))),"")</f>
        <v/>
      </c>
      <c r="N1731" s="91">
        <f t="shared" si="170"/>
        <v>7</v>
      </c>
      <c r="O1731" s="91" t="str">
        <f>IFERROR(IF(AND(N1730=$H$2*1,MAX(O$64:O1730)=MAX(P$64:P1730)),MAX(O$64:O1730)+1,""),"")</f>
        <v/>
      </c>
      <c r="P1731" s="91" t="str">
        <f>IFERROR(IF(MOD(MAX(Q$64:Q1731),10*MAX(O$64:O1731))&lt;=2,IF(AND(F1730/INDEX($F$64:$F1731,MATCH(MAX(O$64:O1731),O$64:O1731,0)-1)&lt;(1-$P$2),MAX(O$64:O1731)&gt;MAX(P$64:P1730)),MAX(O$64:O1731),""),IF(AND($F1730/INDEX($F$64:$F1731,MATCH(MAX(Q$64:Q1731),Q$64:Q1731,0)-1)&lt;(1-$P$2),MAX(O$64:O1731)&gt;MAX(P$64:P1730)),MAX(O$64:O1731),"")),"")</f>
        <v/>
      </c>
      <c r="Q1731" s="91" t="str">
        <f>IFERROR(IF(E1731="","",IF(O1731&lt;&gt;"",MAX(O$64:O1731)*10+1,IF(AND($F1730/INDEX($F$64:$F1731,MATCH(MAX(Q$64:Q1730),Q$64:Q1730,0)-1)&gt;(1+$O$2),MAX(O$64:O1731)&gt;MAX(P$64:P1730)),MAX(Q$64:Q1730)+1,""))),"")</f>
        <v/>
      </c>
    </row>
    <row r="1732" spans="1:17" x14ac:dyDescent="0.2">
      <c r="A1732" s="13">
        <f>HLOOKUP($E$2,历史数据!$V$3:$AE$5000,ROW(A1730),)</f>
        <v>865747</v>
      </c>
      <c r="B1732" s="41">
        <v>39062</v>
      </c>
      <c r="C1732" s="100">
        <f>IFERROR(IF(A1732&lt;&gt;0,MAX($C$4:C1731)+1,""),"")</f>
        <v>1686</v>
      </c>
      <c r="D1732" s="100"/>
      <c r="E1732" s="99">
        <f t="shared" si="166"/>
        <v>39125</v>
      </c>
      <c r="F1732" s="101">
        <f>IFERROR(VLOOKUP(E1732,历史数据!AH:AJ,3,),"")</f>
        <v>7.3239776337011797</v>
      </c>
      <c r="G1732" s="101">
        <f t="shared" si="167"/>
        <v>6.6828037910355258</v>
      </c>
      <c r="H1732" s="105">
        <f t="shared" si="168"/>
        <v>1.7907726369941201E-3</v>
      </c>
      <c r="I1732" s="101">
        <f>IFERROR(VLOOKUP(E1732,历史数据!AH:AJ,2,),"")</f>
        <v>7.2327537129967201</v>
      </c>
      <c r="J1732" s="104">
        <f t="shared" si="169"/>
        <v>8</v>
      </c>
      <c r="K1732" s="104" t="str">
        <f>IFERROR(IF(AND(J1731=$H$2*1,MAX(K$64:K1731)=MAX(L$64:L1731)),MAX(K$64:K1731)+1,""),"")</f>
        <v/>
      </c>
      <c r="L1732" s="104" t="str">
        <f>IFERROR(IF(AND($F1731/INDEX($F$64:$F1732,MATCH(MAX(M$64:M1732),M$64:M1732,0)-1)&lt;(1-$P$2),MAX(K$64:K1732)&gt;MAX(L$64:L1731)),MAX(K$64:K1732),""),"")</f>
        <v/>
      </c>
      <c r="M1732" s="104" t="str">
        <f>IFERROR(IF(E1732="","",IF(K1732&lt;&gt;"",MAX(M$64:M1731)+1,IF(AND($F1731/INDEX($F$64:$F1732,MATCH(MAX(M$64:M1731),M$64:M1731,0)-1)&gt;(1+$O$2),MAX(K$64:K1732)&gt;MAX(L$64:L1731)),MAX(M$64:M1731)+1,""))),"")</f>
        <v/>
      </c>
      <c r="N1732" s="91">
        <f t="shared" si="170"/>
        <v>8</v>
      </c>
      <c r="O1732" s="91" t="str">
        <f>IFERROR(IF(AND(N1731=$H$2*1,MAX(O$64:O1731)=MAX(P$64:P1731)),MAX(O$64:O1731)+1,""),"")</f>
        <v/>
      </c>
      <c r="P1732" s="91" t="str">
        <f>IFERROR(IF(MOD(MAX(Q$64:Q1732),10*MAX(O$64:O1732))&lt;=2,IF(AND(F1731/INDEX($F$64:$F1732,MATCH(MAX(O$64:O1732),O$64:O1732,0)-1)&lt;(1-$P$2),MAX(O$64:O1732)&gt;MAX(P$64:P1731)),MAX(O$64:O1732),""),IF(AND($F1731/INDEX($F$64:$F1732,MATCH(MAX(Q$64:Q1732),Q$64:Q1732,0)-1)&lt;(1-$P$2),MAX(O$64:O1732)&gt;MAX(P$64:P1731)),MAX(O$64:O1732),"")),"")</f>
        <v/>
      </c>
      <c r="Q1732" s="91" t="str">
        <f>IFERROR(IF(E1732="","",IF(O1732&lt;&gt;"",MAX(O$64:O1732)*10+1,IF(AND($F1731/INDEX($F$64:$F1732,MATCH(MAX(Q$64:Q1731),Q$64:Q1731,0)-1)&gt;(1+$O$2),MAX(O$64:O1732)&gt;MAX(P$64:P1731)),MAX(Q$64:Q1731)+1,""))),"")</f>
        <v/>
      </c>
    </row>
    <row r="1733" spans="1:17" x14ac:dyDescent="0.2">
      <c r="A1733" s="13">
        <f>HLOOKUP($E$2,历史数据!$V$3:$AE$5000,ROW(A1731),)</f>
        <v>1855378</v>
      </c>
      <c r="B1733" s="41">
        <v>39063</v>
      </c>
      <c r="C1733" s="100">
        <f>IFERROR(IF(A1733&lt;&gt;0,MAX($C$4:C1732)+1,""),"")</f>
        <v>1687</v>
      </c>
      <c r="D1733" s="100"/>
      <c r="E1733" s="99">
        <f t="shared" si="166"/>
        <v>39126</v>
      </c>
      <c r="F1733" s="101">
        <f>IFERROR(VLOOKUP(E1733,历史数据!AH:AJ,3,),"")</f>
        <v>7.2718496790129201</v>
      </c>
      <c r="G1733" s="101">
        <f t="shared" si="167"/>
        <v>6.6958357797075925</v>
      </c>
      <c r="H1733" s="105">
        <f t="shared" si="168"/>
        <v>1.9500780031203035E-3</v>
      </c>
      <c r="I1733" s="101">
        <f>IFERROR(VLOOKUP(E1733,历史数据!AH:AJ,2,),"")</f>
        <v>7.3239776337011797</v>
      </c>
      <c r="J1733" s="104">
        <f t="shared" si="169"/>
        <v>9</v>
      </c>
      <c r="K1733" s="104" t="str">
        <f>IFERROR(IF(AND(J1732=$H$2*1,MAX(K$64:K1732)=MAX(L$64:L1732)),MAX(K$64:K1732)+1,""),"")</f>
        <v/>
      </c>
      <c r="L1733" s="104" t="str">
        <f>IFERROR(IF(AND($F1732/INDEX($F$64:$F1733,MATCH(MAX(M$64:M1733),M$64:M1733,0)-1)&lt;(1-$P$2),MAX(K$64:K1733)&gt;MAX(L$64:L1732)),MAX(K$64:K1733),""),"")</f>
        <v/>
      </c>
      <c r="M1733" s="104" t="str">
        <f>IFERROR(IF(E1733="","",IF(K1733&lt;&gt;"",MAX(M$64:M1732)+1,IF(AND($F1732/INDEX($F$64:$F1733,MATCH(MAX(M$64:M1732),M$64:M1732,0)-1)&gt;(1+$O$2),MAX(K$64:K1733)&gt;MAX(L$64:L1732)),MAX(M$64:M1732)+1,""))),"")</f>
        <v/>
      </c>
      <c r="N1733" s="91">
        <f t="shared" si="170"/>
        <v>9</v>
      </c>
      <c r="O1733" s="91" t="str">
        <f>IFERROR(IF(AND(N1732=$H$2*1,MAX(O$64:O1732)=MAX(P$64:P1732)),MAX(O$64:O1732)+1,""),"")</f>
        <v/>
      </c>
      <c r="P1733" s="91" t="str">
        <f>IFERROR(IF(MOD(MAX(Q$64:Q1733),10*MAX(O$64:O1733))&lt;=2,IF(AND(F1732/INDEX($F$64:$F1733,MATCH(MAX(O$64:O1733),O$64:O1733,0)-1)&lt;(1-$P$2),MAX(O$64:O1733)&gt;MAX(P$64:P1732)),MAX(O$64:O1733),""),IF(AND($F1732/INDEX($F$64:$F1733,MATCH(MAX(Q$64:Q1733),Q$64:Q1733,0)-1)&lt;(1-$P$2),MAX(O$64:O1733)&gt;MAX(P$64:P1732)),MAX(O$64:O1733),"")),"")</f>
        <v/>
      </c>
      <c r="Q1733" s="91" t="str">
        <f>IFERROR(IF(E1733="","",IF(O1733&lt;&gt;"",MAX(O$64:O1733)*10+1,IF(AND($F1732/INDEX($F$64:$F1733,MATCH(MAX(Q$64:Q1732),Q$64:Q1732,0)-1)&gt;(1+$O$2),MAX(O$64:O1733)&gt;MAX(P$64:P1732)),MAX(Q$64:Q1732)+1,""))),"")</f>
        <v/>
      </c>
    </row>
    <row r="1734" spans="1:17" x14ac:dyDescent="0.2">
      <c r="A1734" s="13">
        <f>HLOOKUP($E$2,历史数据!$V$3:$AE$5000,ROW(A1732),)</f>
        <v>1942624</v>
      </c>
      <c r="B1734" s="41">
        <v>39064</v>
      </c>
      <c r="C1734" s="100">
        <f>IFERROR(IF(A1734&lt;&gt;0,MAX($C$4:C1733)+1,""),"")</f>
        <v>1688</v>
      </c>
      <c r="D1734" s="100"/>
      <c r="E1734" s="99">
        <f t="shared" ref="E1734:E1797" si="171">IFERROR(INDEX(B:B,MATCH(ROW(A1730),C:C,0)),"")</f>
        <v>39127</v>
      </c>
      <c r="F1734" s="101">
        <f>IFERROR(VLOOKUP(E1734,历史数据!AH:AJ,3,),"")</f>
        <v>7.6237133731586999</v>
      </c>
      <c r="G1734" s="101">
        <f t="shared" si="167"/>
        <v>6.7184245600725063</v>
      </c>
      <c r="H1734" s="105">
        <f t="shared" si="168"/>
        <v>3.3735565070713847E-3</v>
      </c>
      <c r="I1734" s="101">
        <f>IFERROR(VLOOKUP(E1734,历史数据!AH:AJ,2,),"")</f>
        <v>7.2718496790129201</v>
      </c>
      <c r="J1734" s="104">
        <f t="shared" si="169"/>
        <v>10</v>
      </c>
      <c r="K1734" s="104" t="str">
        <f>IFERROR(IF(AND(J1733=$H$2*1,MAX(K$64:K1733)=MAX(L$64:L1733)),MAX(K$64:K1733)+1,""),"")</f>
        <v/>
      </c>
      <c r="L1734" s="104" t="str">
        <f>IFERROR(IF(AND($F1733/INDEX($F$64:$F1734,MATCH(MAX(M$64:M1734),M$64:M1734,0)-1)&lt;(1-$P$2),MAX(K$64:K1734)&gt;MAX(L$64:L1733)),MAX(K$64:K1734),""),"")</f>
        <v/>
      </c>
      <c r="M1734" s="104" t="str">
        <f>IFERROR(IF(E1734="","",IF(K1734&lt;&gt;"",MAX(M$64:M1733)+1,IF(AND($F1733/INDEX($F$64:$F1734,MATCH(MAX(M$64:M1733),M$64:M1733,0)-1)&gt;(1+$O$2),MAX(K$64:K1734)&gt;MAX(L$64:L1733)),MAX(M$64:M1733)+1,""))),"")</f>
        <v/>
      </c>
      <c r="N1734" s="91">
        <f t="shared" si="170"/>
        <v>10</v>
      </c>
      <c r="O1734" s="91" t="str">
        <f>IFERROR(IF(AND(N1733=$H$2*1,MAX(O$64:O1733)=MAX(P$64:P1733)),MAX(O$64:O1733)+1,""),"")</f>
        <v/>
      </c>
      <c r="P1734" s="91" t="str">
        <f>IFERROR(IF(MOD(MAX(Q$64:Q1734),10*MAX(O$64:O1734))&lt;=2,IF(AND(F1733/INDEX($F$64:$F1734,MATCH(MAX(O$64:O1734),O$64:O1734,0)-1)&lt;(1-$P$2),MAX(O$64:O1734)&gt;MAX(P$64:P1733)),MAX(O$64:O1734),""),IF(AND($F1733/INDEX($F$64:$F1734,MATCH(MAX(Q$64:Q1734),Q$64:Q1734,0)-1)&lt;(1-$P$2),MAX(O$64:O1734)&gt;MAX(P$64:P1733)),MAX(O$64:O1734),"")),"")</f>
        <v/>
      </c>
      <c r="Q1734" s="91" t="str">
        <f>IFERROR(IF(E1734="","",IF(O1734&lt;&gt;"",MAX(O$64:O1734)*10+1,IF(AND($F1733/INDEX($F$64:$F1734,MATCH(MAX(Q$64:Q1733),Q$64:Q1733,0)-1)&gt;(1+$O$2),MAX(O$64:O1734)&gt;MAX(P$64:P1733)),MAX(Q$64:Q1733)+1,""))),"")</f>
        <v/>
      </c>
    </row>
    <row r="1735" spans="1:17" x14ac:dyDescent="0.2">
      <c r="A1735" s="13">
        <f>HLOOKUP($E$2,历史数据!$V$3:$AE$5000,ROW(A1733),)</f>
        <v>1422025</v>
      </c>
      <c r="B1735" s="41">
        <v>39065</v>
      </c>
      <c r="C1735" s="100">
        <f>IFERROR(IF(A1735&lt;&gt;0,MAX($C$4:C1734)+1,""),"")</f>
        <v>1689</v>
      </c>
      <c r="D1735" s="100"/>
      <c r="E1735" s="99">
        <f t="shared" si="171"/>
        <v>39128</v>
      </c>
      <c r="F1735" s="101">
        <f>IFERROR(VLOOKUP(E1735,历史数据!AH:AJ,3,),"")</f>
        <v>7.7540332598793604</v>
      </c>
      <c r="G1735" s="101">
        <f t="shared" si="167"/>
        <v>6.7468777353398499</v>
      </c>
      <c r="H1735" s="105">
        <f t="shared" si="168"/>
        <v>4.2350963403594566E-3</v>
      </c>
      <c r="I1735" s="101">
        <f>IFERROR(VLOOKUP(E1735,历史数据!AH:AJ,2,),"")</f>
        <v>7.7670652485514298</v>
      </c>
      <c r="J1735" s="104">
        <f t="shared" si="169"/>
        <v>11</v>
      </c>
      <c r="K1735" s="104" t="str">
        <f>IFERROR(IF(AND(J1734=$H$2*1,MAX(K$64:K1734)=MAX(L$64:L1734)),MAX(K$64:K1734)+1,""),"")</f>
        <v/>
      </c>
      <c r="L1735" s="104" t="str">
        <f>IFERROR(IF(AND($F1734/INDEX($F$64:$F1735,MATCH(MAX(M$64:M1735),M$64:M1735,0)-1)&lt;(1-$P$2),MAX(K$64:K1735)&gt;MAX(L$64:L1734)),MAX(K$64:K1735),""),"")</f>
        <v/>
      </c>
      <c r="M1735" s="104" t="str">
        <f>IFERROR(IF(E1735="","",IF(K1735&lt;&gt;"",MAX(M$64:M1734)+1,IF(AND($F1734/INDEX($F$64:$F1735,MATCH(MAX(M$64:M1734),M$64:M1734,0)-1)&gt;(1+$O$2),MAX(K$64:K1735)&gt;MAX(L$64:L1734)),MAX(M$64:M1734)+1,""))),"")</f>
        <v/>
      </c>
      <c r="N1735" s="91">
        <f t="shared" si="170"/>
        <v>11</v>
      </c>
      <c r="O1735" s="91" t="str">
        <f>IFERROR(IF(AND(N1734=$H$2*1,MAX(O$64:O1734)=MAX(P$64:P1734)),MAX(O$64:O1734)+1,""),"")</f>
        <v/>
      </c>
      <c r="P1735" s="91" t="str">
        <f>IFERROR(IF(MOD(MAX(Q$64:Q1735),10*MAX(O$64:O1735))&lt;=2,IF(AND(F1734/INDEX($F$64:$F1735,MATCH(MAX(O$64:O1735),O$64:O1735,0)-1)&lt;(1-$P$2),MAX(O$64:O1735)&gt;MAX(P$64:P1734)),MAX(O$64:O1735),""),IF(AND($F1734/INDEX($F$64:$F1735,MATCH(MAX(Q$64:Q1735),Q$64:Q1735,0)-1)&lt;(1-$P$2),MAX(O$64:O1735)&gt;MAX(P$64:P1734)),MAX(O$64:O1735),"")),"")</f>
        <v/>
      </c>
      <c r="Q1735" s="91" t="str">
        <f>IFERROR(IF(E1735="","",IF(O1735&lt;&gt;"",MAX(O$64:O1735)*10+1,IF(AND($F1734/INDEX($F$64:$F1735,MATCH(MAX(Q$64:Q1734),Q$64:Q1734,0)-1)&gt;(1+$O$2),MAX(O$64:O1735)&gt;MAX(P$64:P1734)),MAX(Q$64:Q1734)+1,""))),"")</f>
        <v/>
      </c>
    </row>
    <row r="1736" spans="1:17" x14ac:dyDescent="0.2">
      <c r="A1736" s="13">
        <f>HLOOKUP($E$2,历史数据!$V$3:$AE$5000,ROW(A1734),)</f>
        <v>1292395</v>
      </c>
      <c r="B1736" s="41">
        <v>39066</v>
      </c>
      <c r="C1736" s="100">
        <f>IFERROR(IF(A1736&lt;&gt;0,MAX($C$4:C1735)+1,""),"")</f>
        <v>1690</v>
      </c>
      <c r="D1736" s="100"/>
      <c r="E1736" s="99">
        <f t="shared" si="171"/>
        <v>39129</v>
      </c>
      <c r="F1736" s="101">
        <f>IFERROR(VLOOKUP(E1736,历史数据!AH:AJ,3,),"")</f>
        <v>7.8322251919117596</v>
      </c>
      <c r="G1736" s="101">
        <f t="shared" si="167"/>
        <v>6.7729417126839824</v>
      </c>
      <c r="H1736" s="105">
        <f t="shared" si="168"/>
        <v>3.8631168914786684E-3</v>
      </c>
      <c r="I1736" s="101">
        <f>IFERROR(VLOOKUP(E1736,历史数据!AH:AJ,2,),"")</f>
        <v>7.7540332598793604</v>
      </c>
      <c r="J1736" s="104">
        <f t="shared" si="169"/>
        <v>12</v>
      </c>
      <c r="K1736" s="104" t="str">
        <f>IFERROR(IF(AND(J1735=$H$2*1,MAX(K$64:K1735)=MAX(L$64:L1735)),MAX(K$64:K1735)+1,""),"")</f>
        <v/>
      </c>
      <c r="L1736" s="104" t="str">
        <f>IFERROR(IF(AND($F1735/INDEX($F$64:$F1736,MATCH(MAX(M$64:M1736),M$64:M1736,0)-1)&lt;(1-$P$2),MAX(K$64:K1736)&gt;MAX(L$64:L1735)),MAX(K$64:K1736),""),"")</f>
        <v/>
      </c>
      <c r="M1736" s="104" t="str">
        <f>IFERROR(IF(E1736="","",IF(K1736&lt;&gt;"",MAX(M$64:M1735)+1,IF(AND($F1735/INDEX($F$64:$F1736,MATCH(MAX(M$64:M1735),M$64:M1735,0)-1)&gt;(1+$O$2),MAX(K$64:K1736)&gt;MAX(L$64:L1735)),MAX(M$64:M1735)+1,""))),"")</f>
        <v/>
      </c>
      <c r="N1736" s="91">
        <f t="shared" si="170"/>
        <v>12</v>
      </c>
      <c r="O1736" s="91" t="str">
        <f>IFERROR(IF(AND(N1735=$H$2*1,MAX(O$64:O1735)=MAX(P$64:P1735)),MAX(O$64:O1735)+1,""),"")</f>
        <v/>
      </c>
      <c r="P1736" s="91" t="str">
        <f>IFERROR(IF(MOD(MAX(Q$64:Q1736),10*MAX(O$64:O1736))&lt;=2,IF(AND(F1735/INDEX($F$64:$F1736,MATCH(MAX(O$64:O1736),O$64:O1736,0)-1)&lt;(1-$P$2),MAX(O$64:O1736)&gt;MAX(P$64:P1735)),MAX(O$64:O1736),""),IF(AND($F1735/INDEX($F$64:$F1736,MATCH(MAX(Q$64:Q1736),Q$64:Q1736,0)-1)&lt;(1-$P$2),MAX(O$64:O1736)&gt;MAX(P$64:P1735)),MAX(O$64:O1736),"")),"")</f>
        <v/>
      </c>
      <c r="Q1736" s="91" t="str">
        <f>IFERROR(IF(E1736="","",IF(O1736&lt;&gt;"",MAX(O$64:O1736)*10+1,IF(AND($F1735/INDEX($F$64:$F1736,MATCH(MAX(Q$64:Q1735),Q$64:Q1735,0)-1)&gt;(1+$O$2),MAX(O$64:O1736)&gt;MAX(P$64:P1735)),MAX(Q$64:Q1735)+1,""))),"")</f>
        <v/>
      </c>
    </row>
    <row r="1737" spans="1:17" x14ac:dyDescent="0.2">
      <c r="A1737" s="13">
        <f>HLOOKUP($E$2,历史数据!$V$3:$AE$5000,ROW(A1735),)</f>
        <v>1349912</v>
      </c>
      <c r="B1737" s="41">
        <v>39069</v>
      </c>
      <c r="C1737" s="100">
        <f>IFERROR(IF(A1737&lt;&gt;0,MAX($C$4:C1736)+1,""),"")</f>
        <v>1691</v>
      </c>
      <c r="D1737" s="100"/>
      <c r="E1737" s="99">
        <f t="shared" si="171"/>
        <v>39139</v>
      </c>
      <c r="F1737" s="101">
        <f>IFERROR(VLOOKUP(E1737,历史数据!AH:AJ,3,),"")</f>
        <v>8.18408888605755</v>
      </c>
      <c r="G1737" s="101">
        <f t="shared" si="167"/>
        <v>6.8050872847417461</v>
      </c>
      <c r="H1737" s="105">
        <f t="shared" si="168"/>
        <v>4.7461758009172961E-3</v>
      </c>
      <c r="I1737" s="101">
        <f>IFERROR(VLOOKUP(E1737,历史数据!AH:AJ,2,),"")</f>
        <v>8.0277050219927499</v>
      </c>
      <c r="J1737" s="104">
        <f t="shared" si="169"/>
        <v>13</v>
      </c>
      <c r="K1737" s="104" t="str">
        <f>IFERROR(IF(AND(J1736=$H$2*1,MAX(K$64:K1736)=MAX(L$64:L1736)),MAX(K$64:K1736)+1,""),"")</f>
        <v/>
      </c>
      <c r="L1737" s="104" t="str">
        <f>IFERROR(IF(AND($F1736/INDEX($F$64:$F1737,MATCH(MAX(M$64:M1737),M$64:M1737,0)-1)&lt;(1-$P$2),MAX(K$64:K1737)&gt;MAX(L$64:L1736)),MAX(K$64:K1737),""),"")</f>
        <v/>
      </c>
      <c r="M1737" s="104" t="str">
        <f>IFERROR(IF(E1737="","",IF(K1737&lt;&gt;"",MAX(M$64:M1736)+1,IF(AND($F1736/INDEX($F$64:$F1737,MATCH(MAX(M$64:M1736),M$64:M1736,0)-1)&gt;(1+$O$2),MAX(K$64:K1737)&gt;MAX(L$64:L1736)),MAX(M$64:M1736)+1,""))),"")</f>
        <v/>
      </c>
      <c r="N1737" s="91">
        <f t="shared" si="170"/>
        <v>13</v>
      </c>
      <c r="O1737" s="91" t="str">
        <f>IFERROR(IF(AND(N1736=$H$2*1,MAX(O$64:O1736)=MAX(P$64:P1736)),MAX(O$64:O1736)+1,""),"")</f>
        <v/>
      </c>
      <c r="P1737" s="91" t="str">
        <f>IFERROR(IF(MOD(MAX(Q$64:Q1737),10*MAX(O$64:O1737))&lt;=2,IF(AND(F1736/INDEX($F$64:$F1737,MATCH(MAX(O$64:O1737),O$64:O1737,0)-1)&lt;(1-$P$2),MAX(O$64:O1737)&gt;MAX(P$64:P1736)),MAX(O$64:O1737),""),IF(AND($F1736/INDEX($F$64:$F1737,MATCH(MAX(Q$64:Q1737),Q$64:Q1737,0)-1)&lt;(1-$P$2),MAX(O$64:O1737)&gt;MAX(P$64:P1736)),MAX(O$64:O1737),"")),"")</f>
        <v/>
      </c>
      <c r="Q1737" s="91" t="str">
        <f>IFERROR(IF(E1737="","",IF(O1737&lt;&gt;"",MAX(O$64:O1737)*10+1,IF(AND($F1736/INDEX($F$64:$F1737,MATCH(MAX(Q$64:Q1736),Q$64:Q1736,0)-1)&gt;(1+$O$2),MAX(O$64:O1737)&gt;MAX(P$64:P1736)),MAX(Q$64:Q1736)+1,""))),"")</f>
        <v/>
      </c>
    </row>
    <row r="1738" spans="1:17" x14ac:dyDescent="0.2">
      <c r="A1738" s="13">
        <f>HLOOKUP($E$2,历史数据!$V$3:$AE$5000,ROW(A1736),)</f>
        <v>1507305</v>
      </c>
      <c r="B1738" s="41">
        <v>39070</v>
      </c>
      <c r="C1738" s="100">
        <f>IFERROR(IF(A1738&lt;&gt;0,MAX($C$4:C1737)+1,""),"")</f>
        <v>1692</v>
      </c>
      <c r="D1738" s="100"/>
      <c r="E1738" s="99">
        <f t="shared" si="171"/>
        <v>39140</v>
      </c>
      <c r="F1738" s="101">
        <f>IFERROR(VLOOKUP(E1738,历史数据!AH:AJ,3,),"")</f>
        <v>7.37610558838945</v>
      </c>
      <c r="G1738" s="101">
        <f t="shared" si="167"/>
        <v>6.8268072658618566</v>
      </c>
      <c r="H1738" s="105">
        <f t="shared" si="168"/>
        <v>3.1917270435033451E-3</v>
      </c>
      <c r="I1738" s="101">
        <f>IFERROR(VLOOKUP(E1738,历史数据!AH:AJ,2,),"")</f>
        <v>8.2622808180899394</v>
      </c>
      <c r="J1738" s="104">
        <f t="shared" si="169"/>
        <v>14</v>
      </c>
      <c r="K1738" s="104" t="str">
        <f>IFERROR(IF(AND(J1737=$H$2*1,MAX(K$64:K1737)=MAX(L$64:L1737)),MAX(K$64:K1737)+1,""),"")</f>
        <v/>
      </c>
      <c r="L1738" s="104" t="str">
        <f>IFERROR(IF(AND($F1737/INDEX($F$64:$F1738,MATCH(MAX(M$64:M1738),M$64:M1738,0)-1)&lt;(1-$P$2),MAX(K$64:K1738)&gt;MAX(L$64:L1737)),MAX(K$64:K1738),""),"")</f>
        <v/>
      </c>
      <c r="M1738" s="104" t="str">
        <f>IFERROR(IF(E1738="","",IF(K1738&lt;&gt;"",MAX(M$64:M1737)+1,IF(AND($F1737/INDEX($F$64:$F1738,MATCH(MAX(M$64:M1737),M$64:M1737,0)-1)&gt;(1+$O$2),MAX(K$64:K1738)&gt;MAX(L$64:L1737)),MAX(M$64:M1737)+1,""))),"")</f>
        <v/>
      </c>
      <c r="N1738" s="91">
        <f t="shared" si="170"/>
        <v>14</v>
      </c>
      <c r="O1738" s="91" t="str">
        <f>IFERROR(IF(AND(N1737=$H$2*1,MAX(O$64:O1737)=MAX(P$64:P1737)),MAX(O$64:O1737)+1,""),"")</f>
        <v/>
      </c>
      <c r="P1738" s="91" t="str">
        <f>IFERROR(IF(MOD(MAX(Q$64:Q1738),10*MAX(O$64:O1738))&lt;=2,IF(AND(F1737/INDEX($F$64:$F1738,MATCH(MAX(O$64:O1738),O$64:O1738,0)-1)&lt;(1-$P$2),MAX(O$64:O1738)&gt;MAX(P$64:P1737)),MAX(O$64:O1738),""),IF(AND($F1737/INDEX($F$64:$F1738,MATCH(MAX(Q$64:Q1738),Q$64:Q1738,0)-1)&lt;(1-$P$2),MAX(O$64:O1738)&gt;MAX(P$64:P1737)),MAX(O$64:O1738),"")),"")</f>
        <v/>
      </c>
      <c r="Q1738" s="91" t="str">
        <f>IFERROR(IF(E1738="","",IF(O1738&lt;&gt;"",MAX(O$64:O1738)*10+1,IF(AND($F1737/INDEX($F$64:$F1738,MATCH(MAX(Q$64:Q1737),Q$64:Q1737,0)-1)&gt;(1+$O$2),MAX(O$64:O1738)&gt;MAX(P$64:P1737)),MAX(Q$64:Q1737)+1,""))),"")</f>
        <v/>
      </c>
    </row>
    <row r="1739" spans="1:17" x14ac:dyDescent="0.2">
      <c r="A1739" s="13">
        <f>HLOOKUP($E$2,历史数据!$V$3:$AE$5000,ROW(A1737),)</f>
        <v>1881249</v>
      </c>
      <c r="B1739" s="41">
        <v>39071</v>
      </c>
      <c r="C1739" s="100">
        <f>IFERROR(IF(A1739&lt;&gt;0,MAX($C$4:C1738)+1,""),"")</f>
        <v>1693</v>
      </c>
      <c r="D1739" s="100"/>
      <c r="E1739" s="99">
        <f t="shared" si="171"/>
        <v>39141</v>
      </c>
      <c r="F1739" s="101">
        <f>IFERROR(VLOOKUP(E1739,历史数据!AH:AJ,3,),"")</f>
        <v>7.9234491126162201</v>
      </c>
      <c r="G1739" s="101">
        <f t="shared" si="167"/>
        <v>6.8589528379196185</v>
      </c>
      <c r="H1739" s="105">
        <f t="shared" si="168"/>
        <v>4.7087270529093672E-3</v>
      </c>
      <c r="I1739" s="101">
        <f>IFERROR(VLOOKUP(E1739,历史数据!AH:AJ,2,),"")</f>
        <v>7.2979136563570499</v>
      </c>
      <c r="J1739" s="104">
        <f t="shared" si="169"/>
        <v>15</v>
      </c>
      <c r="K1739" s="104" t="str">
        <f>IFERROR(IF(AND(J1738=$H$2*1,MAX(K$64:K1738)=MAX(L$64:L1738)),MAX(K$64:K1738)+1,""),"")</f>
        <v/>
      </c>
      <c r="L1739" s="104" t="str">
        <f>IFERROR(IF(AND($F1738/INDEX($F$64:$F1739,MATCH(MAX(M$64:M1739),M$64:M1739,0)-1)&lt;(1-$P$2),MAX(K$64:K1739)&gt;MAX(L$64:L1738)),MAX(K$64:K1739),""),"")</f>
        <v/>
      </c>
      <c r="M1739" s="104" t="str">
        <f>IFERROR(IF(E1739="","",IF(K1739&lt;&gt;"",MAX(M$64:M1738)+1,IF(AND($F1738/INDEX($F$64:$F1739,MATCH(MAX(M$64:M1738),M$64:M1738,0)-1)&gt;(1+$O$2),MAX(K$64:K1739)&gt;MAX(L$64:L1738)),MAX(M$64:M1738)+1,""))),"")</f>
        <v/>
      </c>
      <c r="N1739" s="91">
        <f t="shared" si="170"/>
        <v>15</v>
      </c>
      <c r="O1739" s="91" t="str">
        <f>IFERROR(IF(AND(N1738=$H$2*1,MAX(O$64:O1738)=MAX(P$64:P1738)),MAX(O$64:O1738)+1,""),"")</f>
        <v/>
      </c>
      <c r="P1739" s="91" t="str">
        <f>IFERROR(IF(MOD(MAX(Q$64:Q1739),10*MAX(O$64:O1739))&lt;=2,IF(AND(F1738/INDEX($F$64:$F1739,MATCH(MAX(O$64:O1739),O$64:O1739,0)-1)&lt;(1-$P$2),MAX(O$64:O1739)&gt;MAX(P$64:P1738)),MAX(O$64:O1739),""),IF(AND($F1738/INDEX($F$64:$F1739,MATCH(MAX(Q$64:Q1739),Q$64:Q1739,0)-1)&lt;(1-$P$2),MAX(O$64:O1739)&gt;MAX(P$64:P1738)),MAX(O$64:O1739),"")),"")</f>
        <v/>
      </c>
      <c r="Q1739" s="91" t="str">
        <f>IFERROR(IF(E1739="","",IF(O1739&lt;&gt;"",MAX(O$64:O1739)*10+1,IF(AND($F1738/INDEX($F$64:$F1739,MATCH(MAX(Q$64:Q1738),Q$64:Q1738,0)-1)&gt;(1+$O$2),MAX(O$64:O1739)&gt;MAX(P$64:P1738)),MAX(Q$64:Q1738)+1,""))),"")</f>
        <v/>
      </c>
    </row>
    <row r="1740" spans="1:17" x14ac:dyDescent="0.2">
      <c r="A1740" s="13">
        <f>HLOOKUP($E$2,历史数据!$V$3:$AE$5000,ROW(A1738),)</f>
        <v>1442017</v>
      </c>
      <c r="B1740" s="41">
        <v>39072</v>
      </c>
      <c r="C1740" s="100">
        <f>IFERROR(IF(A1740&lt;&gt;0,MAX($C$4:C1739)+1,""),"")</f>
        <v>1694</v>
      </c>
      <c r="D1740" s="100"/>
      <c r="E1740" s="99">
        <f t="shared" si="171"/>
        <v>39142</v>
      </c>
      <c r="F1740" s="101">
        <f>IFERROR(VLOOKUP(E1740,历史数据!AH:AJ,3,),"")</f>
        <v>8.7184004216122606</v>
      </c>
      <c r="G1740" s="101">
        <f t="shared" si="167"/>
        <v>6.9030443995934432</v>
      </c>
      <c r="H1740" s="105">
        <f t="shared" si="168"/>
        <v>6.4283226194623566E-3</v>
      </c>
      <c r="I1740" s="101">
        <f>IFERROR(VLOOKUP(E1740,历史数据!AH:AJ,2,),"")</f>
        <v>7.9364811012882903</v>
      </c>
      <c r="J1740" s="104">
        <f t="shared" si="169"/>
        <v>16</v>
      </c>
      <c r="K1740" s="104" t="str">
        <f>IFERROR(IF(AND(J1739=$H$2*1,MAX(K$64:K1739)=MAX(L$64:L1739)),MAX(K$64:K1739)+1,""),"")</f>
        <v/>
      </c>
      <c r="L1740" s="104" t="str">
        <f>IFERROR(IF(AND($F1739/INDEX($F$64:$F1740,MATCH(MAX(M$64:M1740),M$64:M1740,0)-1)&lt;(1-$P$2),MAX(K$64:K1740)&gt;MAX(L$64:L1739)),MAX(K$64:K1740),""),"")</f>
        <v/>
      </c>
      <c r="M1740" s="104" t="str">
        <f>IFERROR(IF(E1740="","",IF(K1740&lt;&gt;"",MAX(M$64:M1739)+1,IF(AND($F1739/INDEX($F$64:$F1740,MATCH(MAX(M$64:M1739),M$64:M1739,0)-1)&gt;(1+$O$2),MAX(K$64:K1740)&gt;MAX(L$64:L1739)),MAX(M$64:M1739)+1,""))),"")</f>
        <v/>
      </c>
      <c r="N1740" s="91">
        <f t="shared" si="170"/>
        <v>16</v>
      </c>
      <c r="O1740" s="91" t="str">
        <f>IFERROR(IF(AND(N1739=$H$2*1,MAX(O$64:O1739)=MAX(P$64:P1739)),MAX(O$64:O1739)+1,""),"")</f>
        <v/>
      </c>
      <c r="P1740" s="91" t="str">
        <f>IFERROR(IF(MOD(MAX(Q$64:Q1740),10*MAX(O$64:O1740))&lt;=2,IF(AND(F1739/INDEX($F$64:$F1740,MATCH(MAX(O$64:O1740),O$64:O1740,0)-1)&lt;(1-$P$2),MAX(O$64:O1740)&gt;MAX(P$64:P1739)),MAX(O$64:O1740),""),IF(AND($F1739/INDEX($F$64:$F1740,MATCH(MAX(Q$64:Q1740),Q$64:Q1740,0)-1)&lt;(1-$P$2),MAX(O$64:O1740)&gt;MAX(P$64:P1739)),MAX(O$64:O1740),"")),"")</f>
        <v/>
      </c>
      <c r="Q1740" s="91" t="str">
        <f>IFERROR(IF(E1740="","",IF(O1740&lt;&gt;"",MAX(O$64:O1740)*10+1,IF(AND($F1739/INDEX($F$64:$F1740,MATCH(MAX(Q$64:Q1739),Q$64:Q1739,0)-1)&gt;(1+$O$2),MAX(O$64:O1740)&gt;MAX(P$64:P1739)),MAX(Q$64:Q1739)+1,""))),"")</f>
        <v/>
      </c>
    </row>
    <row r="1741" spans="1:17" x14ac:dyDescent="0.2">
      <c r="A1741" s="13">
        <f>HLOOKUP($E$2,历史数据!$V$3:$AE$5000,ROW(A1739),)</f>
        <v>2272054</v>
      </c>
      <c r="B1741" s="41">
        <v>39073</v>
      </c>
      <c r="C1741" s="100">
        <f>IFERROR(IF(A1741&lt;&gt;0,MAX($C$4:C1740)+1,""),"")</f>
        <v>1695</v>
      </c>
      <c r="D1741" s="100"/>
      <c r="E1741" s="99">
        <f t="shared" si="171"/>
        <v>39143</v>
      </c>
      <c r="F1741" s="101">
        <f>IFERROR(VLOOKUP(E1741,历史数据!AH:AJ,3,),"")</f>
        <v>8.7835603649725904</v>
      </c>
      <c r="G1741" s="101">
        <f t="shared" si="167"/>
        <v>6.9477875607008714</v>
      </c>
      <c r="H1741" s="105">
        <f t="shared" si="168"/>
        <v>6.4816562834311142E-3</v>
      </c>
      <c r="I1741" s="101">
        <f>IFERROR(VLOOKUP(E1741,历史数据!AH:AJ,2,),"")</f>
        <v>8.7705283763005202</v>
      </c>
      <c r="J1741" s="104">
        <f t="shared" si="169"/>
        <v>17</v>
      </c>
      <c r="K1741" s="104" t="str">
        <f>IFERROR(IF(AND(J1740=$H$2*1,MAX(K$64:K1740)=MAX(L$64:L1740)),MAX(K$64:K1740)+1,""),"")</f>
        <v/>
      </c>
      <c r="L1741" s="104" t="str">
        <f>IFERROR(IF(AND($F1740/INDEX($F$64:$F1741,MATCH(MAX(M$64:M1741),M$64:M1741,0)-1)&lt;(1-$P$2),MAX(K$64:K1741)&gt;MAX(L$64:L1740)),MAX(K$64:K1741),""),"")</f>
        <v/>
      </c>
      <c r="M1741" s="104" t="str">
        <f>IFERROR(IF(E1741="","",IF(K1741&lt;&gt;"",MAX(M$64:M1740)+1,IF(AND($F1740/INDEX($F$64:$F1741,MATCH(MAX(M$64:M1740),M$64:M1740,0)-1)&gt;(1+$O$2),MAX(K$64:K1741)&gt;MAX(L$64:L1740)),MAX(M$64:M1740)+1,""))),"")</f>
        <v/>
      </c>
      <c r="N1741" s="91">
        <f t="shared" si="170"/>
        <v>17</v>
      </c>
      <c r="O1741" s="91" t="str">
        <f>IFERROR(IF(AND(N1740=$H$2*1,MAX(O$64:O1740)=MAX(P$64:P1740)),MAX(O$64:O1740)+1,""),"")</f>
        <v/>
      </c>
      <c r="P1741" s="91" t="str">
        <f>IFERROR(IF(MOD(MAX(Q$64:Q1741),10*MAX(O$64:O1741))&lt;=2,IF(AND(F1740/INDEX($F$64:$F1741,MATCH(MAX(O$64:O1741),O$64:O1741,0)-1)&lt;(1-$P$2),MAX(O$64:O1741)&gt;MAX(P$64:P1740)),MAX(O$64:O1741),""),IF(AND($F1740/INDEX($F$64:$F1741,MATCH(MAX(Q$64:Q1741),Q$64:Q1741,0)-1)&lt;(1-$P$2),MAX(O$64:O1741)&gt;MAX(P$64:P1740)),MAX(O$64:O1741),"")),"")</f>
        <v/>
      </c>
      <c r="Q1741" s="91" t="str">
        <f>IFERROR(IF(E1741="","",IF(O1741&lt;&gt;"",MAX(O$64:O1741)*10+1,IF(AND($F1740/INDEX($F$64:$F1741,MATCH(MAX(Q$64:Q1740),Q$64:Q1740,0)-1)&gt;(1+$O$2),MAX(O$64:O1741)&gt;MAX(P$64:P1740)),MAX(Q$64:Q1740)+1,""))),"")</f>
        <v/>
      </c>
    </row>
    <row r="1742" spans="1:17" x14ac:dyDescent="0.2">
      <c r="A1742" s="13">
        <f>HLOOKUP($E$2,历史数据!$V$3:$AE$5000,ROW(A1740),)</f>
        <v>4002546</v>
      </c>
      <c r="B1742" s="41">
        <v>39076</v>
      </c>
      <c r="C1742" s="100">
        <f>IFERROR(IF(A1742&lt;&gt;0,MAX($C$4:C1741)+1,""),"")</f>
        <v>1696</v>
      </c>
      <c r="D1742" s="100"/>
      <c r="E1742" s="99">
        <f t="shared" si="171"/>
        <v>39146</v>
      </c>
      <c r="F1742" s="101">
        <f>IFERROR(VLOOKUP(E1742,历史数据!AH:AJ,3,),"")</f>
        <v>8.5750485462195307</v>
      </c>
      <c r="G1742" s="101">
        <f t="shared" si="167"/>
        <v>6.9884039253954766</v>
      </c>
      <c r="H1742" s="105">
        <f t="shared" si="168"/>
        <v>5.8459422283354545E-3</v>
      </c>
      <c r="I1742" s="101">
        <f>IFERROR(VLOOKUP(E1742,历史数据!AH:AJ,2,),"")</f>
        <v>8.7314324102843308</v>
      </c>
      <c r="J1742" s="104">
        <f t="shared" si="169"/>
        <v>18</v>
      </c>
      <c r="K1742" s="104" t="str">
        <f>IFERROR(IF(AND(J1741=$H$2*1,MAX(K$64:K1741)=MAX(L$64:L1741)),MAX(K$64:K1741)+1,""),"")</f>
        <v/>
      </c>
      <c r="L1742" s="104" t="str">
        <f>IFERROR(IF(AND($F1741/INDEX($F$64:$F1742,MATCH(MAX(M$64:M1742),M$64:M1742,0)-1)&lt;(1-$P$2),MAX(K$64:K1742)&gt;MAX(L$64:L1741)),MAX(K$64:K1742),""),"")</f>
        <v/>
      </c>
      <c r="M1742" s="104" t="str">
        <f>IFERROR(IF(E1742="","",IF(K1742&lt;&gt;"",MAX(M$64:M1741)+1,IF(AND($F1741/INDEX($F$64:$F1742,MATCH(MAX(M$64:M1741),M$64:M1741,0)-1)&gt;(1+$O$2),MAX(K$64:K1742)&gt;MAX(L$64:L1741)),MAX(M$64:M1741)+1,""))),"")</f>
        <v/>
      </c>
      <c r="N1742" s="91">
        <f t="shared" si="170"/>
        <v>18</v>
      </c>
      <c r="O1742" s="91" t="str">
        <f>IFERROR(IF(AND(N1741=$H$2*1,MAX(O$64:O1741)=MAX(P$64:P1741)),MAX(O$64:O1741)+1,""),"")</f>
        <v/>
      </c>
      <c r="P1742" s="91" t="str">
        <f>IFERROR(IF(MOD(MAX(Q$64:Q1742),10*MAX(O$64:O1742))&lt;=2,IF(AND(F1741/INDEX($F$64:$F1742,MATCH(MAX(O$64:O1742),O$64:O1742,0)-1)&lt;(1-$P$2),MAX(O$64:O1742)&gt;MAX(P$64:P1741)),MAX(O$64:O1742),""),IF(AND($F1741/INDEX($F$64:$F1742,MATCH(MAX(Q$64:Q1742),Q$64:Q1742,0)-1)&lt;(1-$P$2),MAX(O$64:O1742)&gt;MAX(P$64:P1741)),MAX(O$64:O1742),"")),"")</f>
        <v/>
      </c>
      <c r="Q1742" s="91" t="str">
        <f>IFERROR(IF(E1742="","",IF(O1742&lt;&gt;"",MAX(O$64:O1742)*10+1,IF(AND($F1741/INDEX($F$64:$F1742,MATCH(MAX(Q$64:Q1741),Q$64:Q1741,0)-1)&gt;(1+$O$2),MAX(O$64:O1742)&gt;MAX(P$64:P1741)),MAX(Q$64:Q1741)+1,""))),"")</f>
        <v/>
      </c>
    </row>
    <row r="1743" spans="1:17" x14ac:dyDescent="0.2">
      <c r="A1743" s="13">
        <f>HLOOKUP($E$2,历史数据!$V$3:$AE$5000,ROW(A1741),)</f>
        <v>3525301</v>
      </c>
      <c r="B1743" s="41">
        <v>39077</v>
      </c>
      <c r="C1743" s="100">
        <f>IFERROR(IF(A1743&lt;&gt;0,MAX($C$4:C1742)+1,""),"")</f>
        <v>1697</v>
      </c>
      <c r="D1743" s="100"/>
      <c r="E1743" s="99">
        <f t="shared" si="171"/>
        <v>39147</v>
      </c>
      <c r="F1743" s="101">
        <f>IFERROR(VLOOKUP(E1743,历史数据!AH:AJ,3,),"")</f>
        <v>8.3665367274664693</v>
      </c>
      <c r="G1743" s="101">
        <f t="shared" si="167"/>
        <v>7.023590294810055</v>
      </c>
      <c r="H1743" s="105">
        <f t="shared" si="168"/>
        <v>5.0349650349650332E-3</v>
      </c>
      <c r="I1743" s="101">
        <f>IFERROR(VLOOKUP(E1743,历史数据!AH:AJ,2,),"")</f>
        <v>8.5359525802033307</v>
      </c>
      <c r="J1743" s="104">
        <f t="shared" si="169"/>
        <v>19</v>
      </c>
      <c r="K1743" s="104" t="str">
        <f>IFERROR(IF(AND(J1742=$H$2*1,MAX(K$64:K1742)=MAX(L$64:L1742)),MAX(K$64:K1742)+1,""),"")</f>
        <v/>
      </c>
      <c r="L1743" s="104" t="str">
        <f>IFERROR(IF(AND($F1742/INDEX($F$64:$F1743,MATCH(MAX(M$64:M1743),M$64:M1743,0)-1)&lt;(1-$P$2),MAX(K$64:K1743)&gt;MAX(L$64:L1742)),MAX(K$64:K1743),""),"")</f>
        <v/>
      </c>
      <c r="M1743" s="104" t="str">
        <f>IFERROR(IF(E1743="","",IF(K1743&lt;&gt;"",MAX(M$64:M1742)+1,IF(AND($F1742/INDEX($F$64:$F1743,MATCH(MAX(M$64:M1742),M$64:M1742,0)-1)&gt;(1+$O$2),MAX(K$64:K1743)&gt;MAX(L$64:L1742)),MAX(M$64:M1742)+1,""))),"")</f>
        <v/>
      </c>
      <c r="N1743" s="91">
        <f t="shared" si="170"/>
        <v>19</v>
      </c>
      <c r="O1743" s="91" t="str">
        <f>IFERROR(IF(AND(N1742=$H$2*1,MAX(O$64:O1742)=MAX(P$64:P1742)),MAX(O$64:O1742)+1,""),"")</f>
        <v/>
      </c>
      <c r="P1743" s="91" t="str">
        <f>IFERROR(IF(MOD(MAX(Q$64:Q1743),10*MAX(O$64:O1743))&lt;=2,IF(AND(F1742/INDEX($F$64:$F1743,MATCH(MAX(O$64:O1743),O$64:O1743,0)-1)&lt;(1-$P$2),MAX(O$64:O1743)&gt;MAX(P$64:P1742)),MAX(O$64:O1743),""),IF(AND($F1742/INDEX($F$64:$F1743,MATCH(MAX(Q$64:Q1743),Q$64:Q1743,0)-1)&lt;(1-$P$2),MAX(O$64:O1743)&gt;MAX(P$64:P1742)),MAX(O$64:O1743),"")),"")</f>
        <v/>
      </c>
      <c r="Q1743" s="91" t="str">
        <f>IFERROR(IF(E1743="","",IF(O1743&lt;&gt;"",MAX(O$64:O1743)*10+1,IF(AND($F1742/INDEX($F$64:$F1743,MATCH(MAX(Q$64:Q1742),Q$64:Q1742,0)-1)&gt;(1+$O$2),MAX(O$64:O1743)&gt;MAX(P$64:P1742)),MAX(Q$64:Q1742)+1,""))),"")</f>
        <v/>
      </c>
    </row>
    <row r="1744" spans="1:17" x14ac:dyDescent="0.2">
      <c r="A1744" s="13">
        <f>HLOOKUP($E$2,历史数据!$V$3:$AE$5000,ROW(A1742),)</f>
        <v>2723108</v>
      </c>
      <c r="B1744" s="41">
        <v>39078</v>
      </c>
      <c r="C1744" s="100">
        <f>IFERROR(IF(A1744&lt;&gt;0,MAX($C$4:C1743)+1,""),"")</f>
        <v>1698</v>
      </c>
      <c r="D1744" s="100"/>
      <c r="E1744" s="99">
        <f t="shared" si="171"/>
        <v>39148</v>
      </c>
      <c r="F1744" s="101">
        <f>IFERROR(VLOOKUP(E1744,历史数据!AH:AJ,3,),"")</f>
        <v>8.6141445122357307</v>
      </c>
      <c r="G1744" s="101">
        <f t="shared" si="167"/>
        <v>7.0644238593158626</v>
      </c>
      <c r="H1744" s="105">
        <f t="shared" si="168"/>
        <v>5.813773695766411E-3</v>
      </c>
      <c r="I1744" s="101">
        <f>IFERROR(VLOOKUP(E1744,历史数据!AH:AJ,2,),"")</f>
        <v>8.3665367274664693</v>
      </c>
      <c r="J1744" s="104">
        <f t="shared" si="169"/>
        <v>20</v>
      </c>
      <c r="K1744" s="104" t="str">
        <f>IFERROR(IF(AND(J1743=$H$2*1,MAX(K$64:K1743)=MAX(L$64:L1743)),MAX(K$64:K1743)+1,""),"")</f>
        <v/>
      </c>
      <c r="L1744" s="104" t="str">
        <f>IFERROR(IF(AND($F1743/INDEX($F$64:$F1744,MATCH(MAX(M$64:M1744),M$64:M1744,0)-1)&lt;(1-$P$2),MAX(K$64:K1744)&gt;MAX(L$64:L1743)),MAX(K$64:K1744),""),"")</f>
        <v/>
      </c>
      <c r="M1744" s="104" t="str">
        <f>IFERROR(IF(E1744="","",IF(K1744&lt;&gt;"",MAX(M$64:M1743)+1,IF(AND($F1743/INDEX($F$64:$F1744,MATCH(MAX(M$64:M1743),M$64:M1743,0)-1)&gt;(1+$O$2),MAX(K$64:K1744)&gt;MAX(L$64:L1743)),MAX(M$64:M1743)+1,""))),"")</f>
        <v/>
      </c>
      <c r="N1744" s="91">
        <f t="shared" si="170"/>
        <v>20</v>
      </c>
      <c r="O1744" s="91" t="str">
        <f>IFERROR(IF(AND(N1743=$H$2*1,MAX(O$64:O1743)=MAX(P$64:P1743)),MAX(O$64:O1743)+1,""),"")</f>
        <v/>
      </c>
      <c r="P1744" s="91" t="str">
        <f>IFERROR(IF(MOD(MAX(Q$64:Q1744),10*MAX(O$64:O1744))&lt;=2,IF(AND(F1743/INDEX($F$64:$F1744,MATCH(MAX(O$64:O1744),O$64:O1744,0)-1)&lt;(1-$P$2),MAX(O$64:O1744)&gt;MAX(P$64:P1743)),MAX(O$64:O1744),""),IF(AND($F1743/INDEX($F$64:$F1744,MATCH(MAX(Q$64:Q1744),Q$64:Q1744,0)-1)&lt;(1-$P$2),MAX(O$64:O1744)&gt;MAX(P$64:P1743)),MAX(O$64:O1744),"")),"")</f>
        <v/>
      </c>
      <c r="Q1744" s="91" t="str">
        <f>IFERROR(IF(E1744="","",IF(O1744&lt;&gt;"",MAX(O$64:O1744)*10+1,IF(AND($F1743/INDEX($F$64:$F1744,MATCH(MAX(Q$64:Q1743),Q$64:Q1743,0)-1)&gt;(1+$O$2),MAX(O$64:O1744)&gt;MAX(P$64:P1743)),MAX(Q$64:Q1743)+1,""))),"")</f>
        <v/>
      </c>
    </row>
    <row r="1745" spans="1:17" x14ac:dyDescent="0.2">
      <c r="A1745" s="13">
        <f>HLOOKUP($E$2,历史数据!$V$3:$AE$5000,ROW(A1743),)</f>
        <v>1808026</v>
      </c>
      <c r="B1745" s="41">
        <v>39079</v>
      </c>
      <c r="C1745" s="100">
        <f>IFERROR(IF(A1745&lt;&gt;0,MAX($C$4:C1744)+1,""),"")</f>
        <v>1699</v>
      </c>
      <c r="D1745" s="100"/>
      <c r="E1745" s="99">
        <f t="shared" si="171"/>
        <v>39149</v>
      </c>
      <c r="F1745" s="101">
        <f>IFERROR(VLOOKUP(E1745,历史数据!AH:AJ,3,),"")</f>
        <v>8.6793044555960606</v>
      </c>
      <c r="G1745" s="101">
        <f t="shared" si="167"/>
        <v>7.1054746236328716</v>
      </c>
      <c r="H1745" s="105">
        <f t="shared" si="168"/>
        <v>5.8109146810148005E-3</v>
      </c>
      <c r="I1745" s="101">
        <f>IFERROR(VLOOKUP(E1745,历史数据!AH:AJ,2,),"")</f>
        <v>8.6011125235636605</v>
      </c>
      <c r="J1745" s="104">
        <f t="shared" si="169"/>
        <v>21</v>
      </c>
      <c r="K1745" s="104" t="str">
        <f>IFERROR(IF(AND(J1744=$H$2*1,MAX(K$64:K1744)=MAX(L$64:L1744)),MAX(K$64:K1744)+1,""),"")</f>
        <v/>
      </c>
      <c r="L1745" s="104" t="str">
        <f>IFERROR(IF(AND($F1744/INDEX($F$64:$F1745,MATCH(MAX(M$64:M1745),M$64:M1745,0)-1)&lt;(1-$P$2),MAX(K$64:K1745)&gt;MAX(L$64:L1744)),MAX(K$64:K1745),""),"")</f>
        <v/>
      </c>
      <c r="M1745" s="104" t="str">
        <f>IFERROR(IF(E1745="","",IF(K1745&lt;&gt;"",MAX(M$64:M1744)+1,IF(AND($F1744/INDEX($F$64:$F1745,MATCH(MAX(M$64:M1744),M$64:M1744,0)-1)&gt;(1+$O$2),MAX(K$64:K1745)&gt;MAX(L$64:L1744)),MAX(M$64:M1744)+1,""))),"")</f>
        <v/>
      </c>
      <c r="N1745" s="91">
        <f t="shared" si="170"/>
        <v>21</v>
      </c>
      <c r="O1745" s="91" t="str">
        <f>IFERROR(IF(AND(N1744=$H$2*1,MAX(O$64:O1744)=MAX(P$64:P1744)),MAX(O$64:O1744)+1,""),"")</f>
        <v/>
      </c>
      <c r="P1745" s="91" t="str">
        <f>IFERROR(IF(MOD(MAX(Q$64:Q1745),10*MAX(O$64:O1745))&lt;=2,IF(AND(F1744/INDEX($F$64:$F1745,MATCH(MAX(O$64:O1745),O$64:O1745,0)-1)&lt;(1-$P$2),MAX(O$64:O1745)&gt;MAX(P$64:P1744)),MAX(O$64:O1745),""),IF(AND($F1744/INDEX($F$64:$F1745,MATCH(MAX(Q$64:Q1745),Q$64:Q1745,0)-1)&lt;(1-$P$2),MAX(O$64:O1745)&gt;MAX(P$64:P1744)),MAX(O$64:O1745),"")),"")</f>
        <v/>
      </c>
      <c r="Q1745" s="91" t="str">
        <f>IFERROR(IF(E1745="","",IF(O1745&lt;&gt;"",MAX(O$64:O1745)*10+1,IF(AND($F1744/INDEX($F$64:$F1745,MATCH(MAX(Q$64:Q1744),Q$64:Q1744,0)-1)&gt;(1+$O$2),MAX(O$64:O1745)&gt;MAX(P$64:P1744)),MAX(Q$64:Q1744)+1,""))),"")</f>
        <v/>
      </c>
    </row>
    <row r="1746" spans="1:17" x14ac:dyDescent="0.2">
      <c r="A1746" s="13">
        <f>HLOOKUP($E$2,历史数据!$V$3:$AE$5000,ROW(A1744),)</f>
        <v>3672467</v>
      </c>
      <c r="B1746" s="41">
        <v>39080</v>
      </c>
      <c r="C1746" s="100">
        <f>IFERROR(IF(A1746&lt;&gt;0,MAX($C$4:C1745)+1,""),"")</f>
        <v>1700</v>
      </c>
      <c r="D1746" s="100"/>
      <c r="E1746" s="99">
        <f t="shared" si="171"/>
        <v>39150</v>
      </c>
      <c r="F1746" s="101">
        <f>IFERROR(VLOOKUP(E1746,历史数据!AH:AJ,3,),"")</f>
        <v>8.7314324102843308</v>
      </c>
      <c r="G1746" s="101">
        <f t="shared" si="167"/>
        <v>7.1452221890826735</v>
      </c>
      <c r="H1746" s="105">
        <f t="shared" si="168"/>
        <v>5.5939353182123952E-3</v>
      </c>
      <c r="I1746" s="101">
        <f>IFERROR(VLOOKUP(E1746,历史数据!AH:AJ,2,),"")</f>
        <v>8.6011125235636605</v>
      </c>
      <c r="J1746" s="104">
        <f t="shared" si="169"/>
        <v>22</v>
      </c>
      <c r="K1746" s="104" t="str">
        <f>IFERROR(IF(AND(J1745=$H$2*1,MAX(K$64:K1745)=MAX(L$64:L1745)),MAX(K$64:K1745)+1,""),"")</f>
        <v/>
      </c>
      <c r="L1746" s="104" t="str">
        <f>IFERROR(IF(AND($F1745/INDEX($F$64:$F1746,MATCH(MAX(M$64:M1746),M$64:M1746,0)-1)&lt;(1-$P$2),MAX(K$64:K1746)&gt;MAX(L$64:L1745)),MAX(K$64:K1746),""),"")</f>
        <v/>
      </c>
      <c r="M1746" s="104" t="str">
        <f>IFERROR(IF(E1746="","",IF(K1746&lt;&gt;"",MAX(M$64:M1745)+1,IF(AND($F1745/INDEX($F$64:$F1746,MATCH(MAX(M$64:M1745),M$64:M1745,0)-1)&gt;(1+$O$2),MAX(K$64:K1746)&gt;MAX(L$64:L1745)),MAX(M$64:M1745)+1,""))),"")</f>
        <v/>
      </c>
      <c r="N1746" s="91">
        <f t="shared" si="170"/>
        <v>22</v>
      </c>
      <c r="O1746" s="91" t="str">
        <f>IFERROR(IF(AND(N1745=$H$2*1,MAX(O$64:O1745)=MAX(P$64:P1745)),MAX(O$64:O1745)+1,""),"")</f>
        <v/>
      </c>
      <c r="P1746" s="91" t="str">
        <f>IFERROR(IF(MOD(MAX(Q$64:Q1746),10*MAX(O$64:O1746))&lt;=2,IF(AND(F1745/INDEX($F$64:$F1746,MATCH(MAX(O$64:O1746),O$64:O1746,0)-1)&lt;(1-$P$2),MAX(O$64:O1746)&gt;MAX(P$64:P1745)),MAX(O$64:O1746),""),IF(AND($F1745/INDEX($F$64:$F1746,MATCH(MAX(Q$64:Q1746),Q$64:Q1746,0)-1)&lt;(1-$P$2),MAX(O$64:O1746)&gt;MAX(P$64:P1745)),MAX(O$64:O1746),"")),"")</f>
        <v/>
      </c>
      <c r="Q1746" s="91" t="str">
        <f>IFERROR(IF(E1746="","",IF(O1746&lt;&gt;"",MAX(O$64:O1746)*10+1,IF(AND($F1745/INDEX($F$64:$F1746,MATCH(MAX(Q$64:Q1745),Q$64:Q1745,0)-1)&gt;(1+$O$2),MAX(O$64:O1746)&gt;MAX(P$64:P1745)),MAX(Q$64:Q1745)+1,""))),"")</f>
        <v/>
      </c>
    </row>
    <row r="1747" spans="1:17" x14ac:dyDescent="0.2">
      <c r="A1747" s="13">
        <f>HLOOKUP($E$2,历史数据!$V$3:$AE$5000,ROW(A1745),)</f>
        <v>2878056</v>
      </c>
      <c r="B1747" s="41">
        <v>39086</v>
      </c>
      <c r="C1747" s="100">
        <f>IFERROR(IF(A1747&lt;&gt;0,MAX($C$4:C1746)+1,""),"")</f>
        <v>1701</v>
      </c>
      <c r="D1747" s="100"/>
      <c r="E1747" s="99">
        <f t="shared" si="171"/>
        <v>39153</v>
      </c>
      <c r="F1747" s="101">
        <f>IFERROR(VLOOKUP(E1747,历史数据!AH:AJ,3,),"")</f>
        <v>9.1745200251345693</v>
      </c>
      <c r="G1747" s="101">
        <f t="shared" si="167"/>
        <v>7.1958297450925306</v>
      </c>
      <c r="H1747" s="105">
        <f t="shared" si="168"/>
        <v>7.0827127093655573E-3</v>
      </c>
      <c r="I1747" s="101">
        <f>IFERROR(VLOOKUP(E1747,历史数据!AH:AJ,2,),"")</f>
        <v>8.6402084895798605</v>
      </c>
      <c r="J1747" s="104">
        <f t="shared" si="169"/>
        <v>23</v>
      </c>
      <c r="K1747" s="104" t="str">
        <f>IFERROR(IF(AND(J1746=$H$2*1,MAX(K$64:K1746)=MAX(L$64:L1746)),MAX(K$64:K1746)+1,""),"")</f>
        <v/>
      </c>
      <c r="L1747" s="104" t="str">
        <f>IFERROR(IF(AND($F1746/INDEX($F$64:$F1747,MATCH(MAX(M$64:M1747),M$64:M1747,0)-1)&lt;(1-$P$2),MAX(K$64:K1747)&gt;MAX(L$64:L1746)),MAX(K$64:K1747),""),"")</f>
        <v/>
      </c>
      <c r="M1747" s="104" t="str">
        <f>IFERROR(IF(E1747="","",IF(K1747&lt;&gt;"",MAX(M$64:M1746)+1,IF(AND($F1746/INDEX($F$64:$F1747,MATCH(MAX(M$64:M1746),M$64:M1746,0)-1)&gt;(1+$O$2),MAX(K$64:K1747)&gt;MAX(L$64:L1746)),MAX(M$64:M1746)+1,""))),"")</f>
        <v/>
      </c>
      <c r="N1747" s="91">
        <f t="shared" si="170"/>
        <v>23</v>
      </c>
      <c r="O1747" s="91" t="str">
        <f>IFERROR(IF(AND(N1746=$H$2*1,MAX(O$64:O1746)=MAX(P$64:P1746)),MAX(O$64:O1746)+1,""),"")</f>
        <v/>
      </c>
      <c r="P1747" s="91" t="str">
        <f>IFERROR(IF(MOD(MAX(Q$64:Q1747),10*MAX(O$64:O1747))&lt;=2,IF(AND(F1746/INDEX($F$64:$F1747,MATCH(MAX(O$64:O1747),O$64:O1747,0)-1)&lt;(1-$P$2),MAX(O$64:O1747)&gt;MAX(P$64:P1746)),MAX(O$64:O1747),""),IF(AND($F1746/INDEX($F$64:$F1747,MATCH(MAX(Q$64:Q1747),Q$64:Q1747,0)-1)&lt;(1-$P$2),MAX(O$64:O1747)&gt;MAX(P$64:P1746)),MAX(O$64:O1747),"")),"")</f>
        <v/>
      </c>
      <c r="Q1747" s="91" t="str">
        <f>IFERROR(IF(E1747="","",IF(O1747&lt;&gt;"",MAX(O$64:O1747)*10+1,IF(AND($F1746/INDEX($F$64:$F1747,MATCH(MAX(Q$64:Q1746),Q$64:Q1746,0)-1)&gt;(1+$O$2),MAX(O$64:O1747)&gt;MAX(P$64:P1746)),MAX(Q$64:Q1746)+1,""))),"")</f>
        <v/>
      </c>
    </row>
    <row r="1748" spans="1:17" x14ac:dyDescent="0.2">
      <c r="A1748" s="13">
        <f>HLOOKUP($E$2,历史数据!$V$3:$AE$5000,ROW(A1746),)</f>
        <v>3361265</v>
      </c>
      <c r="B1748" s="41">
        <v>39087</v>
      </c>
      <c r="C1748" s="100">
        <f>IFERROR(IF(A1748&lt;&gt;0,MAX($C$4:C1747)+1,""),"")</f>
        <v>1702</v>
      </c>
      <c r="D1748" s="100"/>
      <c r="E1748" s="99">
        <f t="shared" si="171"/>
        <v>39154</v>
      </c>
      <c r="F1748" s="101">
        <f>IFERROR(VLOOKUP(E1748,历史数据!AH:AJ,3,),"")</f>
        <v>9.1745200251345693</v>
      </c>
      <c r="G1748" s="101">
        <f t="shared" si="167"/>
        <v>7.2483920994031985</v>
      </c>
      <c r="H1748" s="105">
        <f t="shared" si="168"/>
        <v>7.30455780259609E-3</v>
      </c>
      <c r="I1748" s="101">
        <f>IFERROR(VLOOKUP(E1748,历史数据!AH:AJ,2,),"")</f>
        <v>9.1875520138066396</v>
      </c>
      <c r="J1748" s="104">
        <f t="shared" si="169"/>
        <v>24</v>
      </c>
      <c r="K1748" s="104" t="str">
        <f>IFERROR(IF(AND(J1747=$H$2*1,MAX(K$64:K1747)=MAX(L$64:L1747)),MAX(K$64:K1747)+1,""),"")</f>
        <v/>
      </c>
      <c r="L1748" s="104" t="str">
        <f>IFERROR(IF(AND($F1747/INDEX($F$64:$F1748,MATCH(MAX(M$64:M1748),M$64:M1748,0)-1)&lt;(1-$P$2),MAX(K$64:K1748)&gt;MAX(L$64:L1747)),MAX(K$64:K1748),""),"")</f>
        <v/>
      </c>
      <c r="M1748" s="104" t="str">
        <f>IFERROR(IF(E1748="","",IF(K1748&lt;&gt;"",MAX(M$64:M1747)+1,IF(AND($F1747/INDEX($F$64:$F1748,MATCH(MAX(M$64:M1747),M$64:M1747,0)-1)&gt;(1+$O$2),MAX(K$64:K1748)&gt;MAX(L$64:L1747)),MAX(M$64:M1747)+1,""))),"")</f>
        <v/>
      </c>
      <c r="N1748" s="91">
        <f t="shared" si="170"/>
        <v>24</v>
      </c>
      <c r="O1748" s="91" t="str">
        <f>IFERROR(IF(AND(N1747=$H$2*1,MAX(O$64:O1747)=MAX(P$64:P1747)),MAX(O$64:O1747)+1,""),"")</f>
        <v/>
      </c>
      <c r="P1748" s="91" t="str">
        <f>IFERROR(IF(MOD(MAX(Q$64:Q1748),10*MAX(O$64:O1748))&lt;=2,IF(AND(F1747/INDEX($F$64:$F1748,MATCH(MAX(O$64:O1748),O$64:O1748,0)-1)&lt;(1-$P$2),MAX(O$64:O1748)&gt;MAX(P$64:P1747)),MAX(O$64:O1748),""),IF(AND($F1747/INDEX($F$64:$F1748,MATCH(MAX(Q$64:Q1748),Q$64:Q1748,0)-1)&lt;(1-$P$2),MAX(O$64:O1748)&gt;MAX(P$64:P1747)),MAX(O$64:O1748),"")),"")</f>
        <v/>
      </c>
      <c r="Q1748" s="91" t="str">
        <f>IFERROR(IF(E1748="","",IF(O1748&lt;&gt;"",MAX(O$64:O1748)*10+1,IF(AND($F1747/INDEX($F$64:$F1748,MATCH(MAX(Q$64:Q1747),Q$64:Q1747,0)-1)&gt;(1+$O$2),MAX(O$64:O1748)&gt;MAX(P$64:P1747)),MAX(Q$64:Q1747)+1,""))),"")</f>
        <v/>
      </c>
    </row>
    <row r="1749" spans="1:17" x14ac:dyDescent="0.2">
      <c r="A1749" s="13">
        <f>HLOOKUP($E$2,历史数据!$V$3:$AE$5000,ROW(A1747),)</f>
        <v>4494154</v>
      </c>
      <c r="B1749" s="41">
        <v>39090</v>
      </c>
      <c r="C1749" s="100">
        <f>IFERROR(IF(A1749&lt;&gt;0,MAX($C$4:C1748)+1,""),"")</f>
        <v>1703</v>
      </c>
      <c r="D1749" s="100"/>
      <c r="E1749" s="99">
        <f t="shared" si="171"/>
        <v>39155</v>
      </c>
      <c r="F1749" s="101">
        <f>IFERROR(VLOOKUP(E1749,历史数据!AH:AJ,3,),"")</f>
        <v>8.9399442290373798</v>
      </c>
      <c r="G1749" s="101">
        <f t="shared" si="167"/>
        <v>7.3035608514482773</v>
      </c>
      <c r="H1749" s="105">
        <f t="shared" si="168"/>
        <v>7.6111710415915912E-3</v>
      </c>
      <c r="I1749" s="101">
        <f>IFERROR(VLOOKUP(E1749,历史数据!AH:AJ,2,),"")</f>
        <v>9.2005840024787098</v>
      </c>
      <c r="J1749" s="104">
        <f t="shared" si="169"/>
        <v>25</v>
      </c>
      <c r="K1749" s="104" t="str">
        <f>IFERROR(IF(AND(J1748=$H$2*1,MAX(K$64:K1748)=MAX(L$64:L1748)),MAX(K$64:K1748)+1,""),"")</f>
        <v/>
      </c>
      <c r="L1749" s="104" t="str">
        <f>IFERROR(IF(AND($F1748/INDEX($F$64:$F1749,MATCH(MAX(M$64:M1749),M$64:M1749,0)-1)&lt;(1-$P$2),MAX(K$64:K1749)&gt;MAX(L$64:L1748)),MAX(K$64:K1749),""),"")</f>
        <v/>
      </c>
      <c r="M1749" s="104" t="str">
        <f>IFERROR(IF(E1749="","",IF(K1749&lt;&gt;"",MAX(M$64:M1748)+1,IF(AND($F1748/INDEX($F$64:$F1749,MATCH(MAX(M$64:M1748),M$64:M1748,0)-1)&gt;(1+$O$2),MAX(K$64:K1749)&gt;MAX(L$64:L1748)),MAX(M$64:M1748)+1,""))),"")</f>
        <v/>
      </c>
      <c r="N1749" s="91">
        <f t="shared" si="170"/>
        <v>25</v>
      </c>
      <c r="O1749" s="91" t="str">
        <f>IFERROR(IF(AND(N1748=$H$2*1,MAX(O$64:O1748)=MAX(P$64:P1748)),MAX(O$64:O1748)+1,""),"")</f>
        <v/>
      </c>
      <c r="P1749" s="91" t="str">
        <f>IFERROR(IF(MOD(MAX(Q$64:Q1749),10*MAX(O$64:O1749))&lt;=2,IF(AND(F1748/INDEX($F$64:$F1749,MATCH(MAX(O$64:O1749),O$64:O1749,0)-1)&lt;(1-$P$2),MAX(O$64:O1749)&gt;MAX(P$64:P1748)),MAX(O$64:O1749),""),IF(AND($F1748/INDEX($F$64:$F1749,MATCH(MAX(Q$64:Q1749),Q$64:Q1749,0)-1)&lt;(1-$P$2),MAX(O$64:O1749)&gt;MAX(P$64:P1748)),MAX(O$64:O1749),"")),"")</f>
        <v/>
      </c>
      <c r="Q1749" s="91" t="str">
        <f>IFERROR(IF(E1749="","",IF(O1749&lt;&gt;"",MAX(O$64:O1749)*10+1,IF(AND($F1748/INDEX($F$64:$F1749,MATCH(MAX(Q$64:Q1748),Q$64:Q1748,0)-1)&gt;(1+$O$2),MAX(O$64:O1749)&gt;MAX(P$64:P1748)),MAX(Q$64:Q1748)+1,""))),"")</f>
        <v/>
      </c>
    </row>
    <row r="1750" spans="1:17" x14ac:dyDescent="0.2">
      <c r="A1750" s="13">
        <f>HLOOKUP($E$2,历史数据!$V$3:$AE$5000,ROW(A1748),)</f>
        <v>13406233</v>
      </c>
      <c r="B1750" s="41">
        <v>39091</v>
      </c>
      <c r="C1750" s="100">
        <f>IFERROR(IF(A1750&lt;&gt;0,MAX($C$4:C1749)+1,""),"")</f>
        <v>1704</v>
      </c>
      <c r="D1750" s="100"/>
      <c r="E1750" s="99">
        <f t="shared" si="171"/>
        <v>39156</v>
      </c>
      <c r="F1750" s="101">
        <f>IFERROR(VLOOKUP(E1750,历史数据!AH:AJ,3,),"")</f>
        <v>9.0832961044301097</v>
      </c>
      <c r="G1750" s="101">
        <f t="shared" si="167"/>
        <v>7.3593812029269632</v>
      </c>
      <c r="H1750" s="105">
        <f t="shared" si="168"/>
        <v>7.6428953785765419E-3</v>
      </c>
      <c r="I1750" s="101">
        <f>IFERROR(VLOOKUP(E1750,历史数据!AH:AJ,2,),"")</f>
        <v>8.87478428567705</v>
      </c>
      <c r="J1750" s="104">
        <f t="shared" si="169"/>
        <v>26</v>
      </c>
      <c r="K1750" s="104" t="str">
        <f>IFERROR(IF(AND(J1749=$H$2*1,MAX(K$64:K1749)=MAX(L$64:L1749)),MAX(K$64:K1749)+1,""),"")</f>
        <v/>
      </c>
      <c r="L1750" s="104" t="str">
        <f>IFERROR(IF(AND($F1749/INDEX($F$64:$F1750,MATCH(MAX(M$64:M1750),M$64:M1750,0)-1)&lt;(1-$P$2),MAX(K$64:K1750)&gt;MAX(L$64:L1749)),MAX(K$64:K1750),""),"")</f>
        <v/>
      </c>
      <c r="M1750" s="104" t="str">
        <f>IFERROR(IF(E1750="","",IF(K1750&lt;&gt;"",MAX(M$64:M1749)+1,IF(AND($F1749/INDEX($F$64:$F1750,MATCH(MAX(M$64:M1749),M$64:M1749,0)-1)&gt;(1+$O$2),MAX(K$64:K1750)&gt;MAX(L$64:L1749)),MAX(M$64:M1749)+1,""))),"")</f>
        <v/>
      </c>
      <c r="N1750" s="91">
        <f t="shared" si="170"/>
        <v>26</v>
      </c>
      <c r="O1750" s="91" t="str">
        <f>IFERROR(IF(AND(N1749=$H$2*1,MAX(O$64:O1749)=MAX(P$64:P1749)),MAX(O$64:O1749)+1,""),"")</f>
        <v/>
      </c>
      <c r="P1750" s="91" t="str">
        <f>IFERROR(IF(MOD(MAX(Q$64:Q1750),10*MAX(O$64:O1750))&lt;=2,IF(AND(F1749/INDEX($F$64:$F1750,MATCH(MAX(O$64:O1750),O$64:O1750,0)-1)&lt;(1-$P$2),MAX(O$64:O1750)&gt;MAX(P$64:P1749)),MAX(O$64:O1750),""),IF(AND($F1749/INDEX($F$64:$F1750,MATCH(MAX(Q$64:Q1750),Q$64:Q1750,0)-1)&lt;(1-$P$2),MAX(O$64:O1750)&gt;MAX(P$64:P1749)),MAX(O$64:O1750),"")),"")</f>
        <v/>
      </c>
      <c r="Q1750" s="91" t="str">
        <f>IFERROR(IF(E1750="","",IF(O1750&lt;&gt;"",MAX(O$64:O1750)*10+1,IF(AND($F1749/INDEX($F$64:$F1750,MATCH(MAX(Q$64:Q1749),Q$64:Q1749,0)-1)&gt;(1+$O$2),MAX(O$64:O1750)&gt;MAX(P$64:P1749)),MAX(Q$64:Q1749)+1,""))),"")</f>
        <v/>
      </c>
    </row>
    <row r="1751" spans="1:17" x14ac:dyDescent="0.2">
      <c r="A1751" s="13">
        <f>HLOOKUP($E$2,历史数据!$V$3:$AE$5000,ROW(A1749),)</f>
        <v>5562847</v>
      </c>
      <c r="B1751" s="41">
        <v>39092</v>
      </c>
      <c r="C1751" s="100">
        <f>IFERROR(IF(A1751&lt;&gt;0,MAX($C$4:C1750)+1,""),"")</f>
        <v>1705</v>
      </c>
      <c r="D1751" s="100"/>
      <c r="E1751" s="99">
        <f t="shared" si="171"/>
        <v>39157</v>
      </c>
      <c r="F1751" s="101">
        <f>IFERROR(VLOOKUP(E1751,历史数据!AH:AJ,3,),"")</f>
        <v>9.2136159911507693</v>
      </c>
      <c r="G1751" s="101">
        <f t="shared" si="167"/>
        <v>7.4184595515736627</v>
      </c>
      <c r="H1751" s="105">
        <f t="shared" si="168"/>
        <v>8.0276244724493129E-3</v>
      </c>
      <c r="I1751" s="101">
        <f>IFERROR(VLOOKUP(E1751,历史数据!AH:AJ,2,),"")</f>
        <v>9.0311681497418501</v>
      </c>
      <c r="J1751" s="104">
        <f t="shared" si="169"/>
        <v>27</v>
      </c>
      <c r="K1751" s="104" t="str">
        <f>IFERROR(IF(AND(J1750=$H$2*1,MAX(K$64:K1750)=MAX(L$64:L1750)),MAX(K$64:K1750)+1,""),"")</f>
        <v/>
      </c>
      <c r="L1751" s="104" t="str">
        <f>IFERROR(IF(AND($F1750/INDEX($F$64:$F1751,MATCH(MAX(M$64:M1751),M$64:M1751,0)-1)&lt;(1-$P$2),MAX(K$64:K1751)&gt;MAX(L$64:L1750)),MAX(K$64:K1751),""),"")</f>
        <v/>
      </c>
      <c r="M1751" s="104" t="str">
        <f>IFERROR(IF(E1751="","",IF(K1751&lt;&gt;"",MAX(M$64:M1750)+1,IF(AND($F1750/INDEX($F$64:$F1751,MATCH(MAX(M$64:M1750),M$64:M1750,0)-1)&gt;(1+$O$2),MAX(K$64:K1751)&gt;MAX(L$64:L1750)),MAX(M$64:M1750)+1,""))),"")</f>
        <v/>
      </c>
      <c r="N1751" s="91">
        <f t="shared" si="170"/>
        <v>27</v>
      </c>
      <c r="O1751" s="91" t="str">
        <f>IFERROR(IF(AND(N1750=$H$2*1,MAX(O$64:O1750)=MAX(P$64:P1750)),MAX(O$64:O1750)+1,""),"")</f>
        <v/>
      </c>
      <c r="P1751" s="91" t="str">
        <f>IFERROR(IF(MOD(MAX(Q$64:Q1751),10*MAX(O$64:O1751))&lt;=2,IF(AND(F1750/INDEX($F$64:$F1751,MATCH(MAX(O$64:O1751),O$64:O1751,0)-1)&lt;(1-$P$2),MAX(O$64:O1751)&gt;MAX(P$64:P1750)),MAX(O$64:O1751),""),IF(AND($F1750/INDEX($F$64:$F1751,MATCH(MAX(Q$64:Q1751),Q$64:Q1751,0)-1)&lt;(1-$P$2),MAX(O$64:O1751)&gt;MAX(P$64:P1750)),MAX(O$64:O1751),"")),"")</f>
        <v/>
      </c>
      <c r="Q1751" s="91" t="str">
        <f>IFERROR(IF(E1751="","",IF(O1751&lt;&gt;"",MAX(O$64:O1751)*10+1,IF(AND($F1750/INDEX($F$64:$F1751,MATCH(MAX(Q$64:Q1750),Q$64:Q1750,0)-1)&gt;(1+$O$2),MAX(O$64:O1751)&gt;MAX(P$64:P1750)),MAX(Q$64:Q1750)+1,""))),"")</f>
        <v/>
      </c>
    </row>
    <row r="1752" spans="1:17" x14ac:dyDescent="0.2">
      <c r="A1752" s="13">
        <f>HLOOKUP($E$2,历史数据!$V$3:$AE$5000,ROW(A1750),)</f>
        <v>3836843</v>
      </c>
      <c r="B1752" s="41">
        <v>39093</v>
      </c>
      <c r="C1752" s="100">
        <f>IFERROR(IF(A1752&lt;&gt;0,MAX($C$4:C1751)+1,""),"")</f>
        <v>1706</v>
      </c>
      <c r="D1752" s="100"/>
      <c r="E1752" s="99">
        <f t="shared" si="171"/>
        <v>39160</v>
      </c>
      <c r="F1752" s="101">
        <f>IFERROR(VLOOKUP(E1752,历史数据!AH:AJ,3,),"")</f>
        <v>9.8130874700658204</v>
      </c>
      <c r="G1752" s="101">
        <f t="shared" si="167"/>
        <v>7.4842710943675961</v>
      </c>
      <c r="H1752" s="105">
        <f t="shared" si="168"/>
        <v>8.8713219148000011E-3</v>
      </c>
      <c r="I1752" s="101">
        <f>IFERROR(VLOOKUP(E1752,历史数据!AH:AJ,2,),"")</f>
        <v>9.0702641157580395</v>
      </c>
      <c r="J1752" s="104">
        <f t="shared" si="169"/>
        <v>28</v>
      </c>
      <c r="K1752" s="104" t="str">
        <f>IFERROR(IF(AND(J1751=$H$2*1,MAX(K$64:K1751)=MAX(L$64:L1751)),MAX(K$64:K1751)+1,""),"")</f>
        <v/>
      </c>
      <c r="L1752" s="104" t="str">
        <f>IFERROR(IF(AND($F1751/INDEX($F$64:$F1752,MATCH(MAX(M$64:M1752),M$64:M1752,0)-1)&lt;(1-$P$2),MAX(K$64:K1752)&gt;MAX(L$64:L1751)),MAX(K$64:K1752),""),"")</f>
        <v/>
      </c>
      <c r="M1752" s="104" t="str">
        <f>IFERROR(IF(E1752="","",IF(K1752&lt;&gt;"",MAX(M$64:M1751)+1,IF(AND($F1751/INDEX($F$64:$F1752,MATCH(MAX(M$64:M1751),M$64:M1751,0)-1)&gt;(1+$O$2),MAX(K$64:K1752)&gt;MAX(L$64:L1751)),MAX(M$64:M1751)+1,""))),"")</f>
        <v/>
      </c>
      <c r="N1752" s="91">
        <f t="shared" si="170"/>
        <v>28</v>
      </c>
      <c r="O1752" s="91" t="str">
        <f>IFERROR(IF(AND(N1751=$H$2*1,MAX(O$64:O1751)=MAX(P$64:P1751)),MAX(O$64:O1751)+1,""),"")</f>
        <v/>
      </c>
      <c r="P1752" s="91" t="str">
        <f>IFERROR(IF(MOD(MAX(Q$64:Q1752),10*MAX(O$64:O1752))&lt;=2,IF(AND(F1751/INDEX($F$64:$F1752,MATCH(MAX(O$64:O1752),O$64:O1752,0)-1)&lt;(1-$P$2),MAX(O$64:O1752)&gt;MAX(P$64:P1751)),MAX(O$64:O1752),""),IF(AND($F1751/INDEX($F$64:$F1752,MATCH(MAX(Q$64:Q1752),Q$64:Q1752,0)-1)&lt;(1-$P$2),MAX(O$64:O1752)&gt;MAX(P$64:P1751)),MAX(O$64:O1752),"")),"")</f>
        <v/>
      </c>
      <c r="Q1752" s="91" t="str">
        <f>IFERROR(IF(E1752="","",IF(O1752&lt;&gt;"",MAX(O$64:O1752)*10+1,IF(AND($F1751/INDEX($F$64:$F1752,MATCH(MAX(Q$64:Q1751),Q$64:Q1751,0)-1)&gt;(1+$O$2),MAX(O$64:O1752)&gt;MAX(P$64:P1751)),MAX(Q$64:Q1751)+1,""))),"")</f>
        <v/>
      </c>
    </row>
    <row r="1753" spans="1:17" x14ac:dyDescent="0.2">
      <c r="A1753" s="13">
        <f>HLOOKUP($E$2,历史数据!$V$3:$AE$5000,ROW(A1751),)</f>
        <v>4726605</v>
      </c>
      <c r="B1753" s="41">
        <v>39094</v>
      </c>
      <c r="C1753" s="100">
        <f>IFERROR(IF(A1753&lt;&gt;0,MAX($C$4:C1752)+1,""),"")</f>
        <v>1707</v>
      </c>
      <c r="D1753" s="100"/>
      <c r="E1753" s="99">
        <f t="shared" si="171"/>
        <v>39161</v>
      </c>
      <c r="F1753" s="101">
        <f>IFERROR(VLOOKUP(E1753,历史数据!AH:AJ,3,),"")</f>
        <v>10.008567300146799</v>
      </c>
      <c r="G1753" s="101">
        <f t="shared" si="167"/>
        <v>7.5544266333855523</v>
      </c>
      <c r="H1753" s="105">
        <f t="shared" si="168"/>
        <v>9.3737303383829573E-3</v>
      </c>
      <c r="I1753" s="101">
        <f>IFERROR(VLOOKUP(E1753,历史数据!AH:AJ,2,),"")</f>
        <v>9.6827675833451501</v>
      </c>
      <c r="J1753" s="104">
        <f t="shared" si="169"/>
        <v>29</v>
      </c>
      <c r="K1753" s="104" t="str">
        <f>IFERROR(IF(AND(J1752=$H$2*1,MAX(K$64:K1752)=MAX(L$64:L1752)),MAX(K$64:K1752)+1,""),"")</f>
        <v/>
      </c>
      <c r="L1753" s="104" t="str">
        <f>IFERROR(IF(AND($F1752/INDEX($F$64:$F1753,MATCH(MAX(M$64:M1753),M$64:M1753,0)-1)&lt;(1-$P$2),MAX(K$64:K1753)&gt;MAX(L$64:L1752)),MAX(K$64:K1753),""),"")</f>
        <v/>
      </c>
      <c r="M1753" s="104">
        <f>IFERROR(IF(E1753="","",IF(K1753&lt;&gt;"",MAX(M$64:M1752)+1,IF(AND($F1752/INDEX($F$64:$F1753,MATCH(MAX(M$64:M1752),M$64:M1752,0)-1)&gt;(1+$O$2),MAX(K$64:K1753)&gt;MAX(L$64:L1752)),MAX(M$64:M1752)+1,""))),"")</f>
        <v>17</v>
      </c>
      <c r="N1753" s="91">
        <f t="shared" si="170"/>
        <v>29</v>
      </c>
      <c r="O1753" s="91" t="str">
        <f>IFERROR(IF(AND(N1752=$H$2*1,MAX(O$64:O1752)=MAX(P$64:P1752)),MAX(O$64:O1752)+1,""),"")</f>
        <v/>
      </c>
      <c r="P1753" s="91" t="str">
        <f>IFERROR(IF(MOD(MAX(Q$64:Q1753),10*MAX(O$64:O1753))&lt;=2,IF(AND(F1752/INDEX($F$64:$F1753,MATCH(MAX(O$64:O1753),O$64:O1753,0)-1)&lt;(1-$P$2),MAX(O$64:O1753)&gt;MAX(P$64:P1752)),MAX(O$64:O1753),""),IF(AND($F1752/INDEX($F$64:$F1753,MATCH(MAX(Q$64:Q1753),Q$64:Q1753,0)-1)&lt;(1-$P$2),MAX(O$64:O1753)&gt;MAX(P$64:P1752)),MAX(O$64:O1753),"")),"")</f>
        <v/>
      </c>
      <c r="Q1753" s="91">
        <f>IFERROR(IF(E1753="","",IF(O1753&lt;&gt;"",MAX(O$64:O1753)*10+1,IF(AND($F1752/INDEX($F$64:$F1753,MATCH(MAX(Q$64:Q1752),Q$64:Q1752,0)-1)&gt;(1+$O$2),MAX(O$64:O1753)&gt;MAX(P$64:P1752)),MAX(Q$64:Q1752)+1,""))),"")</f>
        <v>82</v>
      </c>
    </row>
    <row r="1754" spans="1:17" x14ac:dyDescent="0.2">
      <c r="A1754" s="13">
        <f>HLOOKUP($E$2,历史数据!$V$3:$AE$5000,ROW(A1752),)</f>
        <v>5320234</v>
      </c>
      <c r="B1754" s="41">
        <v>39097</v>
      </c>
      <c r="C1754" s="100">
        <f>IFERROR(IF(A1754&lt;&gt;0,MAX($C$4:C1753)+1,""),"")</f>
        <v>1708</v>
      </c>
      <c r="D1754" s="100"/>
      <c r="E1754" s="99">
        <f t="shared" si="171"/>
        <v>39162</v>
      </c>
      <c r="F1754" s="101">
        <f>IFERROR(VLOOKUP(E1754,历史数据!AH:AJ,3,),"")</f>
        <v>10.2952710509323</v>
      </c>
      <c r="G1754" s="101">
        <f t="shared" si="167"/>
        <v>7.6280573693827245</v>
      </c>
      <c r="H1754" s="105">
        <f t="shared" si="168"/>
        <v>9.7467007849110221E-3</v>
      </c>
      <c r="I1754" s="101">
        <f>IFERROR(VLOOKUP(E1754,历史数据!AH:AJ,2,),"")</f>
        <v>9.8130874700658204</v>
      </c>
      <c r="J1754" s="104">
        <f t="shared" si="169"/>
        <v>30</v>
      </c>
      <c r="K1754" s="104" t="str">
        <f>IFERROR(IF(AND(J1753=$H$2*1,MAX(K$64:K1753)=MAX(L$64:L1753)),MAX(K$64:K1753)+1,""),"")</f>
        <v/>
      </c>
      <c r="L1754" s="104" t="str">
        <f>IFERROR(IF(AND($F1753/INDEX($F$64:$F1754,MATCH(MAX(M$64:M1754),M$64:M1754,0)-1)&lt;(1-$P$2),MAX(K$64:K1754)&gt;MAX(L$64:L1753)),MAX(K$64:K1754),""),"")</f>
        <v/>
      </c>
      <c r="M1754" s="104" t="str">
        <f>IFERROR(IF(E1754="","",IF(K1754&lt;&gt;"",MAX(M$64:M1753)+1,IF(AND($F1753/INDEX($F$64:$F1754,MATCH(MAX(M$64:M1753),M$64:M1753,0)-1)&gt;(1+$O$2),MAX(K$64:K1754)&gt;MAX(L$64:L1753)),MAX(M$64:M1753)+1,""))),"")</f>
        <v/>
      </c>
      <c r="N1754" s="91">
        <f t="shared" si="170"/>
        <v>30</v>
      </c>
      <c r="O1754" s="91" t="str">
        <f>IFERROR(IF(AND(N1753=$H$2*1,MAX(O$64:O1753)=MAX(P$64:P1753)),MAX(O$64:O1753)+1,""),"")</f>
        <v/>
      </c>
      <c r="P1754" s="91" t="str">
        <f>IFERROR(IF(MOD(MAX(Q$64:Q1754),10*MAX(O$64:O1754))&lt;=2,IF(AND(F1753/INDEX($F$64:$F1754,MATCH(MAX(O$64:O1754),O$64:O1754,0)-1)&lt;(1-$P$2),MAX(O$64:O1754)&gt;MAX(P$64:P1753)),MAX(O$64:O1754),""),IF(AND($F1753/INDEX($F$64:$F1754,MATCH(MAX(Q$64:Q1754),Q$64:Q1754,0)-1)&lt;(1-$P$2),MAX(O$64:O1754)&gt;MAX(P$64:P1753)),MAX(O$64:O1754),"")),"")</f>
        <v/>
      </c>
      <c r="Q1754" s="91" t="str">
        <f>IFERROR(IF(E1754="","",IF(O1754&lt;&gt;"",MAX(O$64:O1754)*10+1,IF(AND($F1753/INDEX($F$64:$F1754,MATCH(MAX(Q$64:Q1753),Q$64:Q1753,0)-1)&gt;(1+$O$2),MAX(O$64:O1754)&gt;MAX(P$64:P1753)),MAX(Q$64:Q1753)+1,""))),"")</f>
        <v/>
      </c>
    </row>
    <row r="1755" spans="1:17" x14ac:dyDescent="0.2">
      <c r="A1755" s="13">
        <f>HLOOKUP($E$2,历史数据!$V$3:$AE$5000,ROW(A1753),)</f>
        <v>5327057</v>
      </c>
      <c r="B1755" s="41">
        <v>39098</v>
      </c>
      <c r="C1755" s="100">
        <f>IFERROR(IF(A1755&lt;&gt;0,MAX($C$4:C1754)+1,""),"")</f>
        <v>1709</v>
      </c>
      <c r="D1755" s="100"/>
      <c r="E1755" s="99">
        <f t="shared" si="171"/>
        <v>39163</v>
      </c>
      <c r="F1755" s="101">
        <f>IFERROR(VLOOKUP(E1755,历史数据!AH:AJ,3,),"")</f>
        <v>10.112823209523301</v>
      </c>
      <c r="G1755" s="101">
        <f t="shared" si="167"/>
        <v>7.7001677067014906</v>
      </c>
      <c r="H1755" s="105">
        <f t="shared" si="168"/>
        <v>9.4533029612755559E-3</v>
      </c>
      <c r="I1755" s="101">
        <f>IFERROR(VLOOKUP(E1755,历史数据!AH:AJ,2,),"")</f>
        <v>10.164951164211599</v>
      </c>
      <c r="J1755" s="104">
        <f t="shared" si="169"/>
        <v>31</v>
      </c>
      <c r="K1755" s="104" t="str">
        <f>IFERROR(IF(AND(J1754=$H$2*1,MAX(K$64:K1754)=MAX(L$64:L1754)),MAX(K$64:K1754)+1,""),"")</f>
        <v/>
      </c>
      <c r="L1755" s="104" t="str">
        <f>IFERROR(IF(AND($F1754/INDEX($F$64:$F1755,MATCH(MAX(M$64:M1755),M$64:M1755,0)-1)&lt;(1-$P$2),MAX(K$64:K1755)&gt;MAX(L$64:L1754)),MAX(K$64:K1755),""),"")</f>
        <v/>
      </c>
      <c r="M1755" s="104" t="str">
        <f>IFERROR(IF(E1755="","",IF(K1755&lt;&gt;"",MAX(M$64:M1754)+1,IF(AND($F1754/INDEX($F$64:$F1755,MATCH(MAX(M$64:M1754),M$64:M1754,0)-1)&gt;(1+$O$2),MAX(K$64:K1755)&gt;MAX(L$64:L1754)),MAX(M$64:M1754)+1,""))),"")</f>
        <v/>
      </c>
      <c r="N1755" s="91">
        <f t="shared" si="170"/>
        <v>31</v>
      </c>
      <c r="O1755" s="91" t="str">
        <f>IFERROR(IF(AND(N1754=$H$2*1,MAX(O$64:O1754)=MAX(P$64:P1754)),MAX(O$64:O1754)+1,""),"")</f>
        <v/>
      </c>
      <c r="P1755" s="91" t="str">
        <f>IFERROR(IF(MOD(MAX(Q$64:Q1755),10*MAX(O$64:O1755))&lt;=2,IF(AND(F1754/INDEX($F$64:$F1755,MATCH(MAX(O$64:O1755),O$64:O1755,0)-1)&lt;(1-$P$2),MAX(O$64:O1755)&gt;MAX(P$64:P1754)),MAX(O$64:O1755),""),IF(AND($F1754/INDEX($F$64:$F1755,MATCH(MAX(Q$64:Q1755),Q$64:Q1755,0)-1)&lt;(1-$P$2),MAX(O$64:O1755)&gt;MAX(P$64:P1754)),MAX(O$64:O1755),"")),"")</f>
        <v/>
      </c>
      <c r="Q1755" s="91" t="str">
        <f>IFERROR(IF(E1755="","",IF(O1755&lt;&gt;"",MAX(O$64:O1755)*10+1,IF(AND($F1754/INDEX($F$64:$F1755,MATCH(MAX(Q$64:Q1754),Q$64:Q1754,0)-1)&gt;(1+$O$2),MAX(O$64:O1755)&gt;MAX(P$64:P1754)),MAX(Q$64:Q1754)+1,""))),"")</f>
        <v/>
      </c>
    </row>
    <row r="1756" spans="1:17" x14ac:dyDescent="0.2">
      <c r="A1756" s="13">
        <f>HLOOKUP($E$2,历史数据!$V$3:$AE$5000,ROW(A1754),)</f>
        <v>3073373</v>
      </c>
      <c r="B1756" s="41">
        <v>39099</v>
      </c>
      <c r="C1756" s="100">
        <f>IFERROR(IF(A1756&lt;&gt;0,MAX($C$4:C1755)+1,""),"")</f>
        <v>1710</v>
      </c>
      <c r="D1756" s="100"/>
      <c r="E1756" s="99">
        <f t="shared" si="171"/>
        <v>39164</v>
      </c>
      <c r="F1756" s="101">
        <f>IFERROR(VLOOKUP(E1756,历史数据!AH:AJ,3,),"")</f>
        <v>10.125855198195399</v>
      </c>
      <c r="G1756" s="101">
        <f t="shared" si="167"/>
        <v>7.7742328423210658</v>
      </c>
      <c r="H1756" s="105">
        <f t="shared" si="168"/>
        <v>9.6186392869230808E-3</v>
      </c>
      <c r="I1756" s="101">
        <f>IFERROR(VLOOKUP(E1756,历史数据!AH:AJ,2,),"")</f>
        <v>10.047663266162999</v>
      </c>
      <c r="J1756" s="104">
        <f t="shared" si="169"/>
        <v>32</v>
      </c>
      <c r="K1756" s="104" t="str">
        <f>IFERROR(IF(AND(J1755=$H$2*1,MAX(K$64:K1755)=MAX(L$64:L1755)),MAX(K$64:K1755)+1,""),"")</f>
        <v/>
      </c>
      <c r="L1756" s="104" t="str">
        <f>IFERROR(IF(AND($F1755/INDEX($F$64:$F1756,MATCH(MAX(M$64:M1756),M$64:M1756,0)-1)&lt;(1-$P$2),MAX(K$64:K1756)&gt;MAX(L$64:L1755)),MAX(K$64:K1756),""),"")</f>
        <v/>
      </c>
      <c r="M1756" s="104" t="str">
        <f>IFERROR(IF(E1756="","",IF(K1756&lt;&gt;"",MAX(M$64:M1755)+1,IF(AND($F1755/INDEX($F$64:$F1756,MATCH(MAX(M$64:M1755),M$64:M1755,0)-1)&gt;(1+$O$2),MAX(K$64:K1756)&gt;MAX(L$64:L1755)),MAX(M$64:M1755)+1,""))),"")</f>
        <v/>
      </c>
      <c r="N1756" s="91">
        <f t="shared" si="170"/>
        <v>32</v>
      </c>
      <c r="O1756" s="91" t="str">
        <f>IFERROR(IF(AND(N1755=$H$2*1,MAX(O$64:O1755)=MAX(P$64:P1755)),MAX(O$64:O1755)+1,""),"")</f>
        <v/>
      </c>
      <c r="P1756" s="91" t="str">
        <f>IFERROR(IF(MOD(MAX(Q$64:Q1756),10*MAX(O$64:O1756))&lt;=2,IF(AND(F1755/INDEX($F$64:$F1756,MATCH(MAX(O$64:O1756),O$64:O1756,0)-1)&lt;(1-$P$2),MAX(O$64:O1756)&gt;MAX(P$64:P1755)),MAX(O$64:O1756),""),IF(AND($F1755/INDEX($F$64:$F1756,MATCH(MAX(Q$64:Q1756),Q$64:Q1756,0)-1)&lt;(1-$P$2),MAX(O$64:O1756)&gt;MAX(P$64:P1755)),MAX(O$64:O1756),"")),"")</f>
        <v/>
      </c>
      <c r="Q1756" s="91" t="str">
        <f>IFERROR(IF(E1756="","",IF(O1756&lt;&gt;"",MAX(O$64:O1756)*10+1,IF(AND($F1755/INDEX($F$64:$F1756,MATCH(MAX(Q$64:Q1755),Q$64:Q1755,0)-1)&gt;(1+$O$2),MAX(O$64:O1756)&gt;MAX(P$64:P1755)),MAX(Q$64:Q1755)+1,""))),"")</f>
        <v/>
      </c>
    </row>
    <row r="1757" spans="1:17" x14ac:dyDescent="0.2">
      <c r="A1757" s="13">
        <f>HLOOKUP($E$2,历史数据!$V$3:$AE$5000,ROW(A1755),)</f>
        <v>3232200</v>
      </c>
      <c r="B1757" s="41">
        <v>39100</v>
      </c>
      <c r="C1757" s="100">
        <f>IFERROR(IF(A1757&lt;&gt;0,MAX($C$4:C1756)+1,""),"")</f>
        <v>1711</v>
      </c>
      <c r="D1757" s="100"/>
      <c r="E1757" s="99">
        <f t="shared" si="171"/>
        <v>39167</v>
      </c>
      <c r="F1757" s="101">
        <f>IFERROR(VLOOKUP(E1757,历史数据!AH:AJ,3,),"")</f>
        <v>10.2952710509323</v>
      </c>
      <c r="G1757" s="101">
        <f t="shared" si="167"/>
        <v>7.8480807781294422</v>
      </c>
      <c r="H1757" s="105">
        <f t="shared" si="168"/>
        <v>9.4990640628058731E-3</v>
      </c>
      <c r="I1757" s="101">
        <f>IFERROR(VLOOKUP(E1757,历史数据!AH:AJ,2,),"")</f>
        <v>10.191015141555701</v>
      </c>
      <c r="J1757" s="104">
        <f t="shared" si="169"/>
        <v>33</v>
      </c>
      <c r="K1757" s="104" t="str">
        <f>IFERROR(IF(AND(J1756=$H$2*1,MAX(K$64:K1756)=MAX(L$64:L1756)),MAX(K$64:K1756)+1,""),"")</f>
        <v/>
      </c>
      <c r="L1757" s="104" t="str">
        <f>IFERROR(IF(AND($F1756/INDEX($F$64:$F1757,MATCH(MAX(M$64:M1757),M$64:M1757,0)-1)&lt;(1-$P$2),MAX(K$64:K1757)&gt;MAX(L$64:L1756)),MAX(K$64:K1757),""),"")</f>
        <v/>
      </c>
      <c r="M1757" s="104" t="str">
        <f>IFERROR(IF(E1757="","",IF(K1757&lt;&gt;"",MAX(M$64:M1756)+1,IF(AND($F1756/INDEX($F$64:$F1757,MATCH(MAX(M$64:M1756),M$64:M1756,0)-1)&gt;(1+$O$2),MAX(K$64:K1757)&gt;MAX(L$64:L1756)),MAX(M$64:M1756)+1,""))),"")</f>
        <v/>
      </c>
      <c r="N1757" s="91">
        <f t="shared" si="170"/>
        <v>33</v>
      </c>
      <c r="O1757" s="91" t="str">
        <f>IFERROR(IF(AND(N1756=$H$2*1,MAX(O$64:O1756)=MAX(P$64:P1756)),MAX(O$64:O1756)+1,""),"")</f>
        <v/>
      </c>
      <c r="P1757" s="91" t="str">
        <f>IFERROR(IF(MOD(MAX(Q$64:Q1757),10*MAX(O$64:O1757))&lt;=2,IF(AND(F1756/INDEX($F$64:$F1757,MATCH(MAX(O$64:O1757),O$64:O1757,0)-1)&lt;(1-$P$2),MAX(O$64:O1757)&gt;MAX(P$64:P1756)),MAX(O$64:O1757),""),IF(AND($F1756/INDEX($F$64:$F1757,MATCH(MAX(Q$64:Q1757),Q$64:Q1757,0)-1)&lt;(1-$P$2),MAX(O$64:O1757)&gt;MAX(P$64:P1756)),MAX(O$64:O1757),"")),"")</f>
        <v/>
      </c>
      <c r="Q1757" s="91" t="str">
        <f>IFERROR(IF(E1757="","",IF(O1757&lt;&gt;"",MAX(O$64:O1757)*10+1,IF(AND($F1756/INDEX($F$64:$F1757,MATCH(MAX(Q$64:Q1756),Q$64:Q1756,0)-1)&gt;(1+$O$2),MAX(O$64:O1757)&gt;MAX(P$64:P1756)),MAX(Q$64:Q1756)+1,""))),"")</f>
        <v/>
      </c>
    </row>
    <row r="1758" spans="1:17" x14ac:dyDescent="0.2">
      <c r="A1758" s="13">
        <f>HLOOKUP($E$2,历史数据!$V$3:$AE$5000,ROW(A1756),)</f>
        <v>7270585</v>
      </c>
      <c r="B1758" s="41">
        <v>39101</v>
      </c>
      <c r="C1758" s="100">
        <f>IFERROR(IF(A1758&lt;&gt;0,MAX($C$4:C1757)+1,""),"")</f>
        <v>1712</v>
      </c>
      <c r="D1758" s="100"/>
      <c r="E1758" s="99">
        <f t="shared" si="171"/>
        <v>39168</v>
      </c>
      <c r="F1758" s="101">
        <f>IFERROR(VLOOKUP(E1758,历史数据!AH:AJ,3,),"")</f>
        <v>10.308303039604301</v>
      </c>
      <c r="G1758" s="101">
        <f t="shared" si="167"/>
        <v>7.9225803133714203</v>
      </c>
      <c r="H1758" s="105">
        <f t="shared" si="168"/>
        <v>9.4927074973016889E-3</v>
      </c>
      <c r="I1758" s="101">
        <f>IFERROR(VLOOKUP(E1758,历史数据!AH:AJ,2,),"")</f>
        <v>10.191015141555701</v>
      </c>
      <c r="J1758" s="104">
        <f t="shared" si="169"/>
        <v>34</v>
      </c>
      <c r="K1758" s="104" t="str">
        <f>IFERROR(IF(AND(J1757=$H$2*1,MAX(K$64:K1757)=MAX(L$64:L1757)),MAX(K$64:K1757)+1,""),"")</f>
        <v/>
      </c>
      <c r="L1758" s="104" t="str">
        <f>IFERROR(IF(AND($F1757/INDEX($F$64:$F1758,MATCH(MAX(M$64:M1758),M$64:M1758,0)-1)&lt;(1-$P$2),MAX(K$64:K1758)&gt;MAX(L$64:L1757)),MAX(K$64:K1758),""),"")</f>
        <v/>
      </c>
      <c r="M1758" s="104" t="str">
        <f>IFERROR(IF(E1758="","",IF(K1758&lt;&gt;"",MAX(M$64:M1757)+1,IF(AND($F1757/INDEX($F$64:$F1758,MATCH(MAX(M$64:M1757),M$64:M1757,0)-1)&gt;(1+$O$2),MAX(K$64:K1758)&gt;MAX(L$64:L1757)),MAX(M$64:M1757)+1,""))),"")</f>
        <v/>
      </c>
      <c r="N1758" s="91">
        <f t="shared" si="170"/>
        <v>34</v>
      </c>
      <c r="O1758" s="91" t="str">
        <f>IFERROR(IF(AND(N1757=$H$2*1,MAX(O$64:O1757)=MAX(P$64:P1757)),MAX(O$64:O1757)+1,""),"")</f>
        <v/>
      </c>
      <c r="P1758" s="91" t="str">
        <f>IFERROR(IF(MOD(MAX(Q$64:Q1758),10*MAX(O$64:O1758))&lt;=2,IF(AND(F1757/INDEX($F$64:$F1758,MATCH(MAX(O$64:O1758),O$64:O1758,0)-1)&lt;(1-$P$2),MAX(O$64:O1758)&gt;MAX(P$64:P1757)),MAX(O$64:O1758),""),IF(AND($F1757/INDEX($F$64:$F1758,MATCH(MAX(Q$64:Q1758),Q$64:Q1758,0)-1)&lt;(1-$P$2),MAX(O$64:O1758)&gt;MAX(P$64:P1757)),MAX(O$64:O1758),"")),"")</f>
        <v/>
      </c>
      <c r="Q1758" s="91" t="str">
        <f>IFERROR(IF(E1758="","",IF(O1758&lt;&gt;"",MAX(O$64:O1758)*10+1,IF(AND($F1757/INDEX($F$64:$F1758,MATCH(MAX(Q$64:Q1757),Q$64:Q1757,0)-1)&gt;(1+$O$2),MAX(O$64:O1758)&gt;MAX(P$64:P1757)),MAX(Q$64:Q1757)+1,""))),"")</f>
        <v/>
      </c>
    </row>
    <row r="1759" spans="1:17" x14ac:dyDescent="0.2">
      <c r="A1759" s="13">
        <f>HLOOKUP($E$2,历史数据!$V$3:$AE$5000,ROW(A1757),)</f>
        <v>4272960</v>
      </c>
      <c r="B1759" s="41">
        <v>39104</v>
      </c>
      <c r="C1759" s="100">
        <f>IFERROR(IF(A1759&lt;&gt;0,MAX($C$4:C1758)+1,""),"")</f>
        <v>1713</v>
      </c>
      <c r="D1759" s="100"/>
      <c r="E1759" s="99">
        <f t="shared" si="171"/>
        <v>39169</v>
      </c>
      <c r="F1759" s="101">
        <f>IFERROR(VLOOKUP(E1759,历史数据!AH:AJ,3,),"")</f>
        <v>9.98250332280268</v>
      </c>
      <c r="G1759" s="101">
        <f t="shared" si="167"/>
        <v>7.9883918561653537</v>
      </c>
      <c r="H1759" s="105">
        <f t="shared" si="168"/>
        <v>8.3068318894614634E-3</v>
      </c>
      <c r="I1759" s="101">
        <f>IFERROR(VLOOKUP(E1759,历史数据!AH:AJ,2,),"")</f>
        <v>10.2952710509323</v>
      </c>
      <c r="J1759" s="104">
        <f t="shared" si="169"/>
        <v>35</v>
      </c>
      <c r="K1759" s="104" t="str">
        <f>IFERROR(IF(AND(J1758=$H$2*1,MAX(K$64:K1758)=MAX(L$64:L1758)),MAX(K$64:K1758)+1,""),"")</f>
        <v/>
      </c>
      <c r="L1759" s="104" t="str">
        <f>IFERROR(IF(AND($F1758/INDEX($F$64:$F1759,MATCH(MAX(M$64:M1759),M$64:M1759,0)-1)&lt;(1-$P$2),MAX(K$64:K1759)&gt;MAX(L$64:L1758)),MAX(K$64:K1759),""),"")</f>
        <v/>
      </c>
      <c r="M1759" s="104" t="str">
        <f>IFERROR(IF(E1759="","",IF(K1759&lt;&gt;"",MAX(M$64:M1758)+1,IF(AND($F1758/INDEX($F$64:$F1759,MATCH(MAX(M$64:M1758),M$64:M1758,0)-1)&gt;(1+$O$2),MAX(K$64:K1759)&gt;MAX(L$64:L1758)),MAX(M$64:M1758)+1,""))),"")</f>
        <v/>
      </c>
      <c r="N1759" s="91">
        <f t="shared" si="170"/>
        <v>35</v>
      </c>
      <c r="O1759" s="91" t="str">
        <f>IFERROR(IF(AND(N1758=$H$2*1,MAX(O$64:O1758)=MAX(P$64:P1758)),MAX(O$64:O1758)+1,""),"")</f>
        <v/>
      </c>
      <c r="P1759" s="91" t="str">
        <f>IFERROR(IF(MOD(MAX(Q$64:Q1759),10*MAX(O$64:O1759))&lt;=2,IF(AND(F1758/INDEX($F$64:$F1759,MATCH(MAX(O$64:O1759),O$64:O1759,0)-1)&lt;(1-$P$2),MAX(O$64:O1759)&gt;MAX(P$64:P1758)),MAX(O$64:O1759),""),IF(AND($F1758/INDEX($F$64:$F1759,MATCH(MAX(Q$64:Q1759),Q$64:Q1759,0)-1)&lt;(1-$P$2),MAX(O$64:O1759)&gt;MAX(P$64:P1758)),MAX(O$64:O1759),"")),"")</f>
        <v/>
      </c>
      <c r="Q1759" s="91" t="str">
        <f>IFERROR(IF(E1759="","",IF(O1759&lt;&gt;"",MAX(O$64:O1759)*10+1,IF(AND($F1758/INDEX($F$64:$F1759,MATCH(MAX(Q$64:Q1758),Q$64:Q1758,0)-1)&gt;(1+$O$2),MAX(O$64:O1759)&gt;MAX(P$64:P1758)),MAX(Q$64:Q1758)+1,""))),"")</f>
        <v/>
      </c>
    </row>
    <row r="1760" spans="1:17" x14ac:dyDescent="0.2">
      <c r="A1760" s="13">
        <f>HLOOKUP($E$2,历史数据!$V$3:$AE$5000,ROW(A1758),)</f>
        <v>3099014</v>
      </c>
      <c r="B1760" s="41">
        <v>39105</v>
      </c>
      <c r="C1760" s="100">
        <f>IFERROR(IF(A1760&lt;&gt;0,MAX($C$4:C1759)+1,""),"")</f>
        <v>1714</v>
      </c>
      <c r="D1760" s="100"/>
      <c r="E1760" s="99">
        <f t="shared" si="171"/>
        <v>39170</v>
      </c>
      <c r="F1760" s="101">
        <f>IFERROR(VLOOKUP(E1760,历史数据!AH:AJ,3,),"")</f>
        <v>9.6436716173289607</v>
      </c>
      <c r="G1760" s="101">
        <f t="shared" si="167"/>
        <v>8.0418230097208259</v>
      </c>
      <c r="H1760" s="105">
        <f t="shared" si="168"/>
        <v>6.6885994725252029E-3</v>
      </c>
      <c r="I1760" s="101">
        <f>IFERROR(VLOOKUP(E1760,历史数据!AH:AJ,2,),"")</f>
        <v>9.7870234927216799</v>
      </c>
      <c r="J1760" s="104">
        <f t="shared" si="169"/>
        <v>36</v>
      </c>
      <c r="K1760" s="104" t="str">
        <f>IFERROR(IF(AND(J1759=$H$2*1,MAX(K$64:K1759)=MAX(L$64:L1759)),MAX(K$64:K1759)+1,""),"")</f>
        <v/>
      </c>
      <c r="L1760" s="104" t="str">
        <f>IFERROR(IF(AND($F1759/INDEX($F$64:$F1760,MATCH(MAX(M$64:M1760),M$64:M1760,0)-1)&lt;(1-$P$2),MAX(K$64:K1760)&gt;MAX(L$64:L1759)),MAX(K$64:K1760),""),"")</f>
        <v/>
      </c>
      <c r="M1760" s="104" t="str">
        <f>IFERROR(IF(E1760="","",IF(K1760&lt;&gt;"",MAX(M$64:M1759)+1,IF(AND($F1759/INDEX($F$64:$F1760,MATCH(MAX(M$64:M1759),M$64:M1759,0)-1)&gt;(1+$O$2),MAX(K$64:K1760)&gt;MAX(L$64:L1759)),MAX(M$64:M1759)+1,""))),"")</f>
        <v/>
      </c>
      <c r="N1760" s="91">
        <f t="shared" si="170"/>
        <v>36</v>
      </c>
      <c r="O1760" s="91" t="str">
        <f>IFERROR(IF(AND(N1759=$H$2*1,MAX(O$64:O1759)=MAX(P$64:P1759)),MAX(O$64:O1759)+1,""),"")</f>
        <v/>
      </c>
      <c r="P1760" s="91" t="str">
        <f>IFERROR(IF(MOD(MAX(Q$64:Q1760),10*MAX(O$64:O1760))&lt;=2,IF(AND(F1759/INDEX($F$64:$F1760,MATCH(MAX(O$64:O1760),O$64:O1760,0)-1)&lt;(1-$P$2),MAX(O$64:O1760)&gt;MAX(P$64:P1759)),MAX(O$64:O1760),""),IF(AND($F1759/INDEX($F$64:$F1760,MATCH(MAX(Q$64:Q1760),Q$64:Q1760,0)-1)&lt;(1-$P$2),MAX(O$64:O1760)&gt;MAX(P$64:P1759)),MAX(O$64:O1760),"")),"")</f>
        <v/>
      </c>
      <c r="Q1760" s="91" t="str">
        <f>IFERROR(IF(E1760="","",IF(O1760&lt;&gt;"",MAX(O$64:O1760)*10+1,IF(AND($F1759/INDEX($F$64:$F1760,MATCH(MAX(Q$64:Q1759),Q$64:Q1759,0)-1)&gt;(1+$O$2),MAX(O$64:O1760)&gt;MAX(P$64:P1759)),MAX(Q$64:Q1759)+1,""))),"")</f>
        <v/>
      </c>
    </row>
    <row r="1761" spans="1:17" x14ac:dyDescent="0.2">
      <c r="A1761" s="13">
        <f>HLOOKUP($E$2,历史数据!$V$3:$AE$5000,ROW(A1759),)</f>
        <v>2413046</v>
      </c>
      <c r="B1761" s="41">
        <v>39106</v>
      </c>
      <c r="C1761" s="100">
        <f>IFERROR(IF(A1761&lt;&gt;0,MAX($C$4:C1760)+1,""),"")</f>
        <v>1715</v>
      </c>
      <c r="D1761" s="100"/>
      <c r="E1761" s="99">
        <f t="shared" si="171"/>
        <v>39171</v>
      </c>
      <c r="F1761" s="101">
        <f>IFERROR(VLOOKUP(E1761,历史数据!AH:AJ,3,),"")</f>
        <v>9.5003197419362309</v>
      </c>
      <c r="G1761" s="101">
        <f t="shared" si="167"/>
        <v>8.0913445666746746</v>
      </c>
      <c r="H1761" s="105">
        <f t="shared" si="168"/>
        <v>6.1580013504385356E-3</v>
      </c>
      <c r="I1761" s="101">
        <f>IFERROR(VLOOKUP(E1761,历史数据!AH:AJ,2,),"")</f>
        <v>9.5133517306082904</v>
      </c>
      <c r="J1761" s="104">
        <f t="shared" si="169"/>
        <v>37</v>
      </c>
      <c r="K1761" s="104" t="str">
        <f>IFERROR(IF(AND(J1760=$H$2*1,MAX(K$64:K1760)=MAX(L$64:L1760)),MAX(K$64:K1760)+1,""),"")</f>
        <v/>
      </c>
      <c r="L1761" s="104" t="str">
        <f>IFERROR(IF(AND($F1760/INDEX($F$64:$F1761,MATCH(MAX(M$64:M1761),M$64:M1761,0)-1)&lt;(1-$P$2),MAX(K$64:K1761)&gt;MAX(L$64:L1760)),MAX(K$64:K1761),""),"")</f>
        <v/>
      </c>
      <c r="M1761" s="104" t="str">
        <f>IFERROR(IF(E1761="","",IF(K1761&lt;&gt;"",MAX(M$64:M1760)+1,IF(AND($F1760/INDEX($F$64:$F1761,MATCH(MAX(M$64:M1760),M$64:M1760,0)-1)&gt;(1+$O$2),MAX(K$64:K1761)&gt;MAX(L$64:L1760)),MAX(M$64:M1760)+1,""))),"")</f>
        <v/>
      </c>
      <c r="N1761" s="91">
        <f t="shared" si="170"/>
        <v>37</v>
      </c>
      <c r="O1761" s="91" t="str">
        <f>IFERROR(IF(AND(N1760=$H$2*1,MAX(O$64:O1760)=MAX(P$64:P1760)),MAX(O$64:O1760)+1,""),"")</f>
        <v/>
      </c>
      <c r="P1761" s="91" t="str">
        <f>IFERROR(IF(MOD(MAX(Q$64:Q1761),10*MAX(O$64:O1761))&lt;=2,IF(AND(F1760/INDEX($F$64:$F1761,MATCH(MAX(O$64:O1761),O$64:O1761,0)-1)&lt;(1-$P$2),MAX(O$64:O1761)&gt;MAX(P$64:P1760)),MAX(O$64:O1761),""),IF(AND($F1760/INDEX($F$64:$F1761,MATCH(MAX(Q$64:Q1761),Q$64:Q1761,0)-1)&lt;(1-$P$2),MAX(O$64:O1761)&gt;MAX(P$64:P1760)),MAX(O$64:O1761),"")),"")</f>
        <v/>
      </c>
      <c r="Q1761" s="91" t="str">
        <f>IFERROR(IF(E1761="","",IF(O1761&lt;&gt;"",MAX(O$64:O1761)*10+1,IF(AND($F1760/INDEX($F$64:$F1761,MATCH(MAX(Q$64:Q1760),Q$64:Q1760,0)-1)&gt;(1+$O$2),MAX(O$64:O1761)&gt;MAX(P$64:P1760)),MAX(Q$64:Q1760)+1,""))),"")</f>
        <v/>
      </c>
    </row>
    <row r="1762" spans="1:17" x14ac:dyDescent="0.2">
      <c r="A1762" s="13">
        <f>HLOOKUP($E$2,历史数据!$V$3:$AE$5000,ROW(A1760),)</f>
        <v>2108965</v>
      </c>
      <c r="B1762" s="41">
        <v>39107</v>
      </c>
      <c r="C1762" s="100">
        <f>IFERROR(IF(A1762&lt;&gt;0,MAX($C$4:C1761)+1,""),"")</f>
        <v>1716</v>
      </c>
      <c r="D1762" s="100"/>
      <c r="E1762" s="99">
        <f t="shared" si="171"/>
        <v>39174</v>
      </c>
      <c r="F1762" s="101">
        <f>IFERROR(VLOOKUP(E1762,历史数据!AH:AJ,3,),"")</f>
        <v>9.6567036060010203</v>
      </c>
      <c r="G1762" s="101">
        <f t="shared" si="167"/>
        <v>8.1454273196637512</v>
      </c>
      <c r="H1762" s="105">
        <f t="shared" si="168"/>
        <v>6.6840254476152605E-3</v>
      </c>
      <c r="I1762" s="101">
        <f>IFERROR(VLOOKUP(E1762,历史数据!AH:AJ,2,),"")</f>
        <v>9.5263837192803607</v>
      </c>
      <c r="J1762" s="104">
        <f t="shared" si="169"/>
        <v>38</v>
      </c>
      <c r="K1762" s="104" t="str">
        <f>IFERROR(IF(AND(J1761=$H$2*1,MAX(K$64:K1761)=MAX(L$64:L1761)),MAX(K$64:K1761)+1,""),"")</f>
        <v/>
      </c>
      <c r="L1762" s="104" t="str">
        <f>IFERROR(IF(AND($F1761/INDEX($F$64:$F1762,MATCH(MAX(M$64:M1762),M$64:M1762,0)-1)&lt;(1-$P$2),MAX(K$64:K1762)&gt;MAX(L$64:L1761)),MAX(K$64:K1762),""),"")</f>
        <v/>
      </c>
      <c r="M1762" s="104" t="str">
        <f>IFERROR(IF(E1762="","",IF(K1762&lt;&gt;"",MAX(M$64:M1761)+1,IF(AND($F1761/INDEX($F$64:$F1762,MATCH(MAX(M$64:M1761),M$64:M1761,0)-1)&gt;(1+$O$2),MAX(K$64:K1762)&gt;MAX(L$64:L1761)),MAX(M$64:M1761)+1,""))),"")</f>
        <v/>
      </c>
      <c r="N1762" s="91">
        <f t="shared" si="170"/>
        <v>38</v>
      </c>
      <c r="O1762" s="91" t="str">
        <f>IFERROR(IF(AND(N1761=$H$2*1,MAX(O$64:O1761)=MAX(P$64:P1761)),MAX(O$64:O1761)+1,""),"")</f>
        <v/>
      </c>
      <c r="P1762" s="91" t="str">
        <f>IFERROR(IF(MOD(MAX(Q$64:Q1762),10*MAX(O$64:O1762))&lt;=2,IF(AND(F1761/INDEX($F$64:$F1762,MATCH(MAX(O$64:O1762),O$64:O1762,0)-1)&lt;(1-$P$2),MAX(O$64:O1762)&gt;MAX(P$64:P1761)),MAX(O$64:O1762),""),IF(AND($F1761/INDEX($F$64:$F1762,MATCH(MAX(Q$64:Q1762),Q$64:Q1762,0)-1)&lt;(1-$P$2),MAX(O$64:O1762)&gt;MAX(P$64:P1761)),MAX(O$64:O1762),"")),"")</f>
        <v/>
      </c>
      <c r="Q1762" s="91" t="str">
        <f>IFERROR(IF(E1762="","",IF(O1762&lt;&gt;"",MAX(O$64:O1762)*10+1,IF(AND($F1761/INDEX($F$64:$F1762,MATCH(MAX(Q$64:Q1761),Q$64:Q1761,0)-1)&gt;(1+$O$2),MAX(O$64:O1762)&gt;MAX(P$64:P1761)),MAX(Q$64:Q1761)+1,""))),"")</f>
        <v/>
      </c>
    </row>
    <row r="1763" spans="1:17" x14ac:dyDescent="0.2">
      <c r="A1763" s="13">
        <f>HLOOKUP($E$2,历史数据!$V$3:$AE$5000,ROW(A1761),)</f>
        <v>2077521</v>
      </c>
      <c r="B1763" s="41">
        <v>39108</v>
      </c>
      <c r="C1763" s="100">
        <f>IFERROR(IF(A1763&lt;&gt;0,MAX($C$4:C1762)+1,""),"")</f>
        <v>1717</v>
      </c>
      <c r="D1763" s="100"/>
      <c r="E1763" s="99">
        <f t="shared" si="171"/>
        <v>39175</v>
      </c>
      <c r="F1763" s="101">
        <f>IFERROR(VLOOKUP(E1763,历史数据!AH:AJ,3,),"")</f>
        <v>9.5524476966244904</v>
      </c>
      <c r="G1763" s="101">
        <f t="shared" si="167"/>
        <v>8.201030471331233</v>
      </c>
      <c r="H1763" s="105">
        <f t="shared" si="168"/>
        <v>6.8263025971948554E-3</v>
      </c>
      <c r="I1763" s="101">
        <f>IFERROR(VLOOKUP(E1763,历史数据!AH:AJ,2,),"")</f>
        <v>9.6567036060010203</v>
      </c>
      <c r="J1763" s="104">
        <f t="shared" si="169"/>
        <v>39</v>
      </c>
      <c r="K1763" s="104" t="str">
        <f>IFERROR(IF(AND(J1762=$H$2*1,MAX(K$64:K1762)=MAX(L$64:L1762)),MAX(K$64:K1762)+1,""),"")</f>
        <v/>
      </c>
      <c r="L1763" s="104" t="str">
        <f>IFERROR(IF(AND($F1762/INDEX($F$64:$F1763,MATCH(MAX(M$64:M1763),M$64:M1763,0)-1)&lt;(1-$P$2),MAX(K$64:K1763)&gt;MAX(L$64:L1762)),MAX(K$64:K1763),""),"")</f>
        <v/>
      </c>
      <c r="M1763" s="104" t="str">
        <f>IFERROR(IF(E1763="","",IF(K1763&lt;&gt;"",MAX(M$64:M1762)+1,IF(AND($F1762/INDEX($F$64:$F1763,MATCH(MAX(M$64:M1762),M$64:M1762,0)-1)&gt;(1+$O$2),MAX(K$64:K1763)&gt;MAX(L$64:L1762)),MAX(M$64:M1762)+1,""))),"")</f>
        <v/>
      </c>
      <c r="N1763" s="91">
        <f t="shared" si="170"/>
        <v>39</v>
      </c>
      <c r="O1763" s="91" t="str">
        <f>IFERROR(IF(AND(N1762=$H$2*1,MAX(O$64:O1762)=MAX(P$64:P1762)),MAX(O$64:O1762)+1,""),"")</f>
        <v/>
      </c>
      <c r="P1763" s="91" t="str">
        <f>IFERROR(IF(MOD(MAX(Q$64:Q1763),10*MAX(O$64:O1763))&lt;=2,IF(AND(F1762/INDEX($F$64:$F1763,MATCH(MAX(O$64:O1763),O$64:O1763,0)-1)&lt;(1-$P$2),MAX(O$64:O1763)&gt;MAX(P$64:P1762)),MAX(O$64:O1763),""),IF(AND($F1762/INDEX($F$64:$F1763,MATCH(MAX(Q$64:Q1763),Q$64:Q1763,0)-1)&lt;(1-$P$2),MAX(O$64:O1763)&gt;MAX(P$64:P1762)),MAX(O$64:O1763),"")),"")</f>
        <v/>
      </c>
      <c r="Q1763" s="91" t="str">
        <f>IFERROR(IF(E1763="","",IF(O1763&lt;&gt;"",MAX(O$64:O1763)*10+1,IF(AND($F1762/INDEX($F$64:$F1763,MATCH(MAX(Q$64:Q1762),Q$64:Q1762,0)-1)&gt;(1+$O$2),MAX(O$64:O1763)&gt;MAX(P$64:P1762)),MAX(Q$64:Q1762)+1,""))),"")</f>
        <v/>
      </c>
    </row>
    <row r="1764" spans="1:17" x14ac:dyDescent="0.2">
      <c r="A1764" s="13">
        <f>HLOOKUP($E$2,历史数据!$V$3:$AE$5000,ROW(A1762),)</f>
        <v>2200679</v>
      </c>
      <c r="B1764" s="41">
        <v>39111</v>
      </c>
      <c r="C1764" s="100">
        <f>IFERROR(IF(A1764&lt;&gt;0,MAX($C$4:C1763)+1,""),"")</f>
        <v>1718</v>
      </c>
      <c r="D1764" s="100"/>
      <c r="E1764" s="99">
        <f t="shared" si="171"/>
        <v>39176</v>
      </c>
      <c r="F1764" s="101">
        <f>IFERROR(VLOOKUP(E1764,历史数据!AH:AJ,3,),"")</f>
        <v>10.503782869685301</v>
      </c>
      <c r="G1764" s="101">
        <f t="shared" si="167"/>
        <v>8.2694484118595799</v>
      </c>
      <c r="H1764" s="105">
        <f t="shared" si="168"/>
        <v>8.3426028921023132E-3</v>
      </c>
      <c r="I1764" s="101">
        <f>IFERROR(VLOOKUP(E1764,历史数据!AH:AJ,2,),"")</f>
        <v>9.4481917872479606</v>
      </c>
      <c r="J1764" s="104">
        <f t="shared" si="169"/>
        <v>40</v>
      </c>
      <c r="K1764" s="104" t="str">
        <f>IFERROR(IF(AND(J1763=$H$2*1,MAX(K$64:K1763)=MAX(L$64:L1763)),MAX(K$64:K1763)+1,""),"")</f>
        <v/>
      </c>
      <c r="L1764" s="104" t="str">
        <f>IFERROR(IF(AND($F1763/INDEX($F$64:$F1764,MATCH(MAX(M$64:M1764),M$64:M1764,0)-1)&lt;(1-$P$2),MAX(K$64:K1764)&gt;MAX(L$64:L1763)),MAX(K$64:K1764),""),"")</f>
        <v/>
      </c>
      <c r="M1764" s="104" t="str">
        <f>IFERROR(IF(E1764="","",IF(K1764&lt;&gt;"",MAX(M$64:M1763)+1,IF(AND($F1763/INDEX($F$64:$F1764,MATCH(MAX(M$64:M1763),M$64:M1763,0)-1)&gt;(1+$O$2),MAX(K$64:K1764)&gt;MAX(L$64:L1763)),MAX(M$64:M1763)+1,""))),"")</f>
        <v/>
      </c>
      <c r="N1764" s="91">
        <f t="shared" si="170"/>
        <v>40</v>
      </c>
      <c r="O1764" s="91" t="str">
        <f>IFERROR(IF(AND(N1763=$H$2*1,MAX(O$64:O1763)=MAX(P$64:P1763)),MAX(O$64:O1763)+1,""),"")</f>
        <v/>
      </c>
      <c r="P1764" s="91" t="str">
        <f>IFERROR(IF(MOD(MAX(Q$64:Q1764),10*MAX(O$64:O1764))&lt;=2,IF(AND(F1763/INDEX($F$64:$F1764,MATCH(MAX(O$64:O1764),O$64:O1764,0)-1)&lt;(1-$P$2),MAX(O$64:O1764)&gt;MAX(P$64:P1763)),MAX(O$64:O1764),""),IF(AND($F1763/INDEX($F$64:$F1764,MATCH(MAX(Q$64:Q1764),Q$64:Q1764,0)-1)&lt;(1-$P$2),MAX(O$64:O1764)&gt;MAX(P$64:P1763)),MAX(O$64:O1764),"")),"")</f>
        <v/>
      </c>
      <c r="Q1764" s="91" t="str">
        <f>IFERROR(IF(E1764="","",IF(O1764&lt;&gt;"",MAX(O$64:O1764)*10+1,IF(AND($F1763/INDEX($F$64:$F1764,MATCH(MAX(Q$64:Q1763),Q$64:Q1763,0)-1)&gt;(1+$O$2),MAX(O$64:O1764)&gt;MAX(P$64:P1763)),MAX(Q$64:Q1763)+1,""))),"")</f>
        <v/>
      </c>
    </row>
    <row r="1765" spans="1:17" x14ac:dyDescent="0.2">
      <c r="A1765" s="13">
        <f>HLOOKUP($E$2,历史数据!$V$3:$AE$5000,ROW(A1763),)</f>
        <v>1806973</v>
      </c>
      <c r="B1765" s="41">
        <v>39112</v>
      </c>
      <c r="C1765" s="100">
        <f>IFERROR(IF(A1765&lt;&gt;0,MAX($C$4:C1764)+1,""),"")</f>
        <v>1719</v>
      </c>
      <c r="D1765" s="100"/>
      <c r="E1765" s="99">
        <f t="shared" si="171"/>
        <v>39177</v>
      </c>
      <c r="F1765" s="101">
        <f>IFERROR(VLOOKUP(E1765,历史数据!AH:AJ,3,),"")</f>
        <v>10.7513906544546</v>
      </c>
      <c r="G1765" s="101">
        <f t="shared" si="167"/>
        <v>8.3419931488007499</v>
      </c>
      <c r="H1765" s="105">
        <f t="shared" si="168"/>
        <v>8.7726210175191888E-3</v>
      </c>
      <c r="I1765" s="101">
        <f>IFERROR(VLOOKUP(E1765,历史数据!AH:AJ,2,),"")</f>
        <v>10.464686903669101</v>
      </c>
      <c r="J1765" s="104">
        <f t="shared" si="169"/>
        <v>41</v>
      </c>
      <c r="K1765" s="104" t="str">
        <f>IFERROR(IF(AND(J1764=$H$2*1,MAX(K$64:K1764)=MAX(L$64:L1764)),MAX(K$64:K1764)+1,""),"")</f>
        <v/>
      </c>
      <c r="L1765" s="104" t="str">
        <f>IFERROR(IF(AND($F1764/INDEX($F$64:$F1765,MATCH(MAX(M$64:M1765),M$64:M1765,0)-1)&lt;(1-$P$2),MAX(K$64:K1765)&gt;MAX(L$64:L1764)),MAX(K$64:K1765),""),"")</f>
        <v/>
      </c>
      <c r="M1765" s="104" t="str">
        <f>IFERROR(IF(E1765="","",IF(K1765&lt;&gt;"",MAX(M$64:M1764)+1,IF(AND($F1764/INDEX($F$64:$F1765,MATCH(MAX(M$64:M1764),M$64:M1764,0)-1)&gt;(1+$O$2),MAX(K$64:K1765)&gt;MAX(L$64:L1764)),MAX(M$64:M1764)+1,""))),"")</f>
        <v/>
      </c>
      <c r="N1765" s="91">
        <f t="shared" si="170"/>
        <v>41</v>
      </c>
      <c r="O1765" s="91" t="str">
        <f>IFERROR(IF(AND(N1764=$H$2*1,MAX(O$64:O1764)=MAX(P$64:P1764)),MAX(O$64:O1764)+1,""),"")</f>
        <v/>
      </c>
      <c r="P1765" s="91" t="str">
        <f>IFERROR(IF(MOD(MAX(Q$64:Q1765),10*MAX(O$64:O1765))&lt;=2,IF(AND(F1764/INDEX($F$64:$F1765,MATCH(MAX(O$64:O1765),O$64:O1765,0)-1)&lt;(1-$P$2),MAX(O$64:O1765)&gt;MAX(P$64:P1764)),MAX(O$64:O1765),""),IF(AND($F1764/INDEX($F$64:$F1765,MATCH(MAX(Q$64:Q1765),Q$64:Q1765,0)-1)&lt;(1-$P$2),MAX(O$64:O1765)&gt;MAX(P$64:P1764)),MAX(O$64:O1765),"")),"")</f>
        <v/>
      </c>
      <c r="Q1765" s="91" t="str">
        <f>IFERROR(IF(E1765="","",IF(O1765&lt;&gt;"",MAX(O$64:O1765)*10+1,IF(AND($F1764/INDEX($F$64:$F1765,MATCH(MAX(Q$64:Q1764),Q$64:Q1764,0)-1)&gt;(1+$O$2),MAX(O$64:O1765)&gt;MAX(P$64:P1764)),MAX(Q$64:Q1764)+1,""))),"")</f>
        <v/>
      </c>
    </row>
    <row r="1766" spans="1:17" x14ac:dyDescent="0.2">
      <c r="A1766" s="13">
        <f>HLOOKUP($E$2,历史数据!$V$3:$AE$5000,ROW(A1764),)</f>
        <v>1743096</v>
      </c>
      <c r="B1766" s="41">
        <v>39113</v>
      </c>
      <c r="C1766" s="100">
        <f>IFERROR(IF(A1766&lt;&gt;0,MAX($C$4:C1765)+1,""),"")</f>
        <v>1720</v>
      </c>
      <c r="D1766" s="100"/>
      <c r="E1766" s="99">
        <f t="shared" si="171"/>
        <v>39178</v>
      </c>
      <c r="F1766" s="101">
        <f>IFERROR(VLOOKUP(E1766,历史数据!AH:AJ,3,),"")</f>
        <v>10.7513906544546</v>
      </c>
      <c r="G1766" s="101">
        <f t="shared" si="167"/>
        <v>8.4106282891402984</v>
      </c>
      <c r="H1766" s="105">
        <f t="shared" si="168"/>
        <v>8.2276668315670598E-3</v>
      </c>
      <c r="I1766" s="101">
        <f>IFERROR(VLOOKUP(E1766,历史数据!AH:AJ,2,),"")</f>
        <v>10.6080387790619</v>
      </c>
      <c r="J1766" s="104">
        <f t="shared" si="169"/>
        <v>42</v>
      </c>
      <c r="K1766" s="104" t="str">
        <f>IFERROR(IF(AND(J1765=$H$2*1,MAX(K$64:K1765)=MAX(L$64:L1765)),MAX(K$64:K1765)+1,""),"")</f>
        <v/>
      </c>
      <c r="L1766" s="104" t="str">
        <f>IFERROR(IF(AND($F1765/INDEX($F$64:$F1766,MATCH(MAX(M$64:M1766),M$64:M1766,0)-1)&lt;(1-$P$2),MAX(K$64:K1766)&gt;MAX(L$64:L1765)),MAX(K$64:K1766),""),"")</f>
        <v/>
      </c>
      <c r="M1766" s="104" t="str">
        <f>IFERROR(IF(E1766="","",IF(K1766&lt;&gt;"",MAX(M$64:M1765)+1,IF(AND($F1765/INDEX($F$64:$F1766,MATCH(MAX(M$64:M1765),M$64:M1765,0)-1)&gt;(1+$O$2),MAX(K$64:K1766)&gt;MAX(L$64:L1765)),MAX(M$64:M1765)+1,""))),"")</f>
        <v/>
      </c>
      <c r="N1766" s="91">
        <f t="shared" si="170"/>
        <v>42</v>
      </c>
      <c r="O1766" s="91" t="str">
        <f>IFERROR(IF(AND(N1765=$H$2*1,MAX(O$64:O1765)=MAX(P$64:P1765)),MAX(O$64:O1765)+1,""),"")</f>
        <v/>
      </c>
      <c r="P1766" s="91" t="str">
        <f>IFERROR(IF(MOD(MAX(Q$64:Q1766),10*MAX(O$64:O1766))&lt;=2,IF(AND(F1765/INDEX($F$64:$F1766,MATCH(MAX(O$64:O1766),O$64:O1766,0)-1)&lt;(1-$P$2),MAX(O$64:O1766)&gt;MAX(P$64:P1765)),MAX(O$64:O1766),""),IF(AND($F1765/INDEX($F$64:$F1766,MATCH(MAX(Q$64:Q1766),Q$64:Q1766,0)-1)&lt;(1-$P$2),MAX(O$64:O1766)&gt;MAX(P$64:P1765)),MAX(O$64:O1766),"")),"")</f>
        <v/>
      </c>
      <c r="Q1766" s="91" t="str">
        <f>IFERROR(IF(E1766="","",IF(O1766&lt;&gt;"",MAX(O$64:O1766)*10+1,IF(AND($F1765/INDEX($F$64:$F1766,MATCH(MAX(Q$64:Q1765),Q$64:Q1765,0)-1)&gt;(1+$O$2),MAX(O$64:O1766)&gt;MAX(P$64:P1765)),MAX(Q$64:Q1765)+1,""))),"")</f>
        <v/>
      </c>
    </row>
    <row r="1767" spans="1:17" x14ac:dyDescent="0.2">
      <c r="A1767" s="13">
        <f>HLOOKUP($E$2,历史数据!$V$3:$AE$5000,ROW(A1765),)</f>
        <v>1565568</v>
      </c>
      <c r="B1767" s="41">
        <v>39114</v>
      </c>
      <c r="C1767" s="100">
        <f>IFERROR(IF(A1767&lt;&gt;0,MAX($C$4:C1766)+1,""),"")</f>
        <v>1721</v>
      </c>
      <c r="D1767" s="100"/>
      <c r="E1767" s="99">
        <f t="shared" si="171"/>
        <v>39181</v>
      </c>
      <c r="F1767" s="101">
        <f>IFERROR(VLOOKUP(E1767,历史数据!AH:AJ,3,),"")</f>
        <v>10.855646563831099</v>
      </c>
      <c r="G1767" s="101">
        <f t="shared" si="167"/>
        <v>8.4753538328782287</v>
      </c>
      <c r="H1767" s="105">
        <f t="shared" si="168"/>
        <v>7.6956847351705715E-3</v>
      </c>
      <c r="I1767" s="101">
        <f>IFERROR(VLOOKUP(E1767,历史数据!AH:AJ,2,),"")</f>
        <v>10.686230711094201</v>
      </c>
      <c r="J1767" s="104">
        <f t="shared" si="169"/>
        <v>43</v>
      </c>
      <c r="K1767" s="104" t="str">
        <f>IFERROR(IF(AND(J1766=$H$2*1,MAX(K$64:K1766)=MAX(L$64:L1766)),MAX(K$64:K1766)+1,""),"")</f>
        <v/>
      </c>
      <c r="L1767" s="104" t="str">
        <f>IFERROR(IF(AND($F1766/INDEX($F$64:$F1767,MATCH(MAX(M$64:M1767),M$64:M1767,0)-1)&lt;(1-$P$2),MAX(K$64:K1767)&gt;MAX(L$64:L1766)),MAX(K$64:K1767),""),"")</f>
        <v/>
      </c>
      <c r="M1767" s="104" t="str">
        <f>IFERROR(IF(E1767="","",IF(K1767&lt;&gt;"",MAX(M$64:M1766)+1,IF(AND($F1766/INDEX($F$64:$F1767,MATCH(MAX(M$64:M1766),M$64:M1766,0)-1)&gt;(1+$O$2),MAX(K$64:K1767)&gt;MAX(L$64:L1766)),MAX(M$64:M1766)+1,""))),"")</f>
        <v/>
      </c>
      <c r="N1767" s="91">
        <f t="shared" si="170"/>
        <v>43</v>
      </c>
      <c r="O1767" s="91" t="str">
        <f>IFERROR(IF(AND(N1766=$H$2*1,MAX(O$64:O1766)=MAX(P$64:P1766)),MAX(O$64:O1766)+1,""),"")</f>
        <v/>
      </c>
      <c r="P1767" s="91" t="str">
        <f>IFERROR(IF(MOD(MAX(Q$64:Q1767),10*MAX(O$64:O1767))&lt;=2,IF(AND(F1766/INDEX($F$64:$F1767,MATCH(MAX(O$64:O1767),O$64:O1767,0)-1)&lt;(1-$P$2),MAX(O$64:O1767)&gt;MAX(P$64:P1766)),MAX(O$64:O1767),""),IF(AND($F1766/INDEX($F$64:$F1767,MATCH(MAX(Q$64:Q1767),Q$64:Q1767,0)-1)&lt;(1-$P$2),MAX(O$64:O1767)&gt;MAX(P$64:P1766)),MAX(O$64:O1767),"")),"")</f>
        <v/>
      </c>
      <c r="Q1767" s="91" t="str">
        <f>IFERROR(IF(E1767="","",IF(O1767&lt;&gt;"",MAX(O$64:O1767)*10+1,IF(AND($F1766/INDEX($F$64:$F1767,MATCH(MAX(Q$64:Q1766),Q$64:Q1766,0)-1)&gt;(1+$O$2),MAX(O$64:O1767)&gt;MAX(P$64:P1766)),MAX(Q$64:Q1766)+1,""))),"")</f>
        <v/>
      </c>
    </row>
    <row r="1768" spans="1:17" x14ac:dyDescent="0.2">
      <c r="A1768" s="13">
        <f>HLOOKUP($E$2,历史数据!$V$3:$AE$5000,ROW(A1766),)</f>
        <v>1215568</v>
      </c>
      <c r="B1768" s="41">
        <v>39115</v>
      </c>
      <c r="C1768" s="100">
        <f>IFERROR(IF(A1768&lt;&gt;0,MAX($C$4:C1767)+1,""),"")</f>
        <v>1722</v>
      </c>
      <c r="D1768" s="100"/>
      <c r="E1768" s="99">
        <f t="shared" si="171"/>
        <v>39182</v>
      </c>
      <c r="F1768" s="101">
        <f>IFERROR(VLOOKUP(E1768,历史数据!AH:AJ,3,),"")</f>
        <v>10.725326677110401</v>
      </c>
      <c r="G1768" s="101">
        <f t="shared" si="167"/>
        <v>8.5261785886992865</v>
      </c>
      <c r="H1768" s="105">
        <f t="shared" si="168"/>
        <v>5.996770969477927E-3</v>
      </c>
      <c r="I1768" s="101">
        <f>IFERROR(VLOOKUP(E1768,历史数据!AH:AJ,2,),"")</f>
        <v>10.829582586487</v>
      </c>
      <c r="J1768" s="104">
        <f t="shared" si="169"/>
        <v>44</v>
      </c>
      <c r="K1768" s="104" t="str">
        <f>IFERROR(IF(AND(J1767=$H$2*1,MAX(K$64:K1767)=MAX(L$64:L1767)),MAX(K$64:K1767)+1,""),"")</f>
        <v/>
      </c>
      <c r="L1768" s="104" t="str">
        <f>IFERROR(IF(AND($F1767/INDEX($F$64:$F1768,MATCH(MAX(M$64:M1768),M$64:M1768,0)-1)&lt;(1-$P$2),MAX(K$64:K1768)&gt;MAX(L$64:L1767)),MAX(K$64:K1768),""),"")</f>
        <v/>
      </c>
      <c r="M1768" s="104" t="str">
        <f>IFERROR(IF(E1768="","",IF(K1768&lt;&gt;"",MAX(M$64:M1767)+1,IF(AND($F1767/INDEX($F$64:$F1768,MATCH(MAX(M$64:M1767),M$64:M1767,0)-1)&gt;(1+$O$2),MAX(K$64:K1768)&gt;MAX(L$64:L1767)),MAX(M$64:M1767)+1,""))),"")</f>
        <v/>
      </c>
      <c r="N1768" s="91">
        <f t="shared" si="170"/>
        <v>44</v>
      </c>
      <c r="O1768" s="91" t="str">
        <f>IFERROR(IF(AND(N1767=$H$2*1,MAX(O$64:O1767)=MAX(P$64:P1767)),MAX(O$64:O1767)+1,""),"")</f>
        <v/>
      </c>
      <c r="P1768" s="91" t="str">
        <f>IFERROR(IF(MOD(MAX(Q$64:Q1768),10*MAX(O$64:O1768))&lt;=2,IF(AND(F1767/INDEX($F$64:$F1768,MATCH(MAX(O$64:O1768),O$64:O1768,0)-1)&lt;(1-$P$2),MAX(O$64:O1768)&gt;MAX(P$64:P1767)),MAX(O$64:O1768),""),IF(AND($F1767/INDEX($F$64:$F1768,MATCH(MAX(Q$64:Q1768),Q$64:Q1768,0)-1)&lt;(1-$P$2),MAX(O$64:O1768)&gt;MAX(P$64:P1767)),MAX(O$64:O1768),"")),"")</f>
        <v/>
      </c>
      <c r="Q1768" s="91" t="str">
        <f>IFERROR(IF(E1768="","",IF(O1768&lt;&gt;"",MAX(O$64:O1768)*10+1,IF(AND($F1767/INDEX($F$64:$F1768,MATCH(MAX(Q$64:Q1767),Q$64:Q1767,0)-1)&gt;(1+$O$2),MAX(O$64:O1768)&gt;MAX(P$64:P1767)),MAX(Q$64:Q1767)+1,""))),"")</f>
        <v/>
      </c>
    </row>
    <row r="1769" spans="1:17" x14ac:dyDescent="0.2">
      <c r="A1769" s="13">
        <f>HLOOKUP($E$2,历史数据!$V$3:$AE$5000,ROW(A1767),)</f>
        <v>993596</v>
      </c>
      <c r="B1769" s="41">
        <v>39118</v>
      </c>
      <c r="C1769" s="100">
        <f>IFERROR(IF(A1769&lt;&gt;0,MAX($C$4:C1768)+1,""),"")</f>
        <v>1723</v>
      </c>
      <c r="D1769" s="100"/>
      <c r="E1769" s="99">
        <f t="shared" si="171"/>
        <v>39183</v>
      </c>
      <c r="F1769" s="101">
        <f>IFERROR(VLOOKUP(E1769,历史数据!AH:AJ,3,),"")</f>
        <v>10.542878835701501</v>
      </c>
      <c r="G1769" s="101">
        <f t="shared" si="167"/>
        <v>8.5754829458419355</v>
      </c>
      <c r="H1769" s="105">
        <f t="shared" si="168"/>
        <v>5.7827028404022762E-3</v>
      </c>
      <c r="I1769" s="101">
        <f>IFERROR(VLOOKUP(E1769,历史数据!AH:AJ,2,),"")</f>
        <v>10.542878835701501</v>
      </c>
      <c r="J1769" s="104">
        <f t="shared" si="169"/>
        <v>45</v>
      </c>
      <c r="K1769" s="104" t="str">
        <f>IFERROR(IF(AND(J1768=$H$2*1,MAX(K$64:K1768)=MAX(L$64:L1768)),MAX(K$64:K1768)+1,""),"")</f>
        <v/>
      </c>
      <c r="L1769" s="104" t="str">
        <f>IFERROR(IF(AND($F1768/INDEX($F$64:$F1769,MATCH(MAX(M$64:M1769),M$64:M1769,0)-1)&lt;(1-$P$2),MAX(K$64:K1769)&gt;MAX(L$64:L1768)),MAX(K$64:K1769),""),"")</f>
        <v/>
      </c>
      <c r="M1769" s="104" t="str">
        <f>IFERROR(IF(E1769="","",IF(K1769&lt;&gt;"",MAX(M$64:M1768)+1,IF(AND($F1768/INDEX($F$64:$F1769,MATCH(MAX(M$64:M1768),M$64:M1768,0)-1)&gt;(1+$O$2),MAX(K$64:K1769)&gt;MAX(L$64:L1768)),MAX(M$64:M1768)+1,""))),"")</f>
        <v/>
      </c>
      <c r="N1769" s="91">
        <f t="shared" si="170"/>
        <v>45</v>
      </c>
      <c r="O1769" s="91" t="str">
        <f>IFERROR(IF(AND(N1768=$H$2*1,MAX(O$64:O1768)=MAX(P$64:P1768)),MAX(O$64:O1768)+1,""),"")</f>
        <v/>
      </c>
      <c r="P1769" s="91" t="str">
        <f>IFERROR(IF(MOD(MAX(Q$64:Q1769),10*MAX(O$64:O1769))&lt;=2,IF(AND(F1768/INDEX($F$64:$F1769,MATCH(MAX(O$64:O1769),O$64:O1769,0)-1)&lt;(1-$P$2),MAX(O$64:O1769)&gt;MAX(P$64:P1768)),MAX(O$64:O1769),""),IF(AND($F1768/INDEX($F$64:$F1769,MATCH(MAX(Q$64:Q1769),Q$64:Q1769,0)-1)&lt;(1-$P$2),MAX(O$64:O1769)&gt;MAX(P$64:P1768)),MAX(O$64:O1769),"")),"")</f>
        <v/>
      </c>
      <c r="Q1769" s="91" t="str">
        <f>IFERROR(IF(E1769="","",IF(O1769&lt;&gt;"",MAX(O$64:O1769)*10+1,IF(AND($F1768/INDEX($F$64:$F1769,MATCH(MAX(Q$64:Q1768),Q$64:Q1768,0)-1)&gt;(1+$O$2),MAX(O$64:O1769)&gt;MAX(P$64:P1768)),MAX(Q$64:Q1768)+1,""))),"")</f>
        <v/>
      </c>
    </row>
    <row r="1770" spans="1:17" x14ac:dyDescent="0.2">
      <c r="A1770" s="13">
        <f>HLOOKUP($E$2,历史数据!$V$3:$AE$5000,ROW(A1768),)</f>
        <v>1103086</v>
      </c>
      <c r="B1770" s="41">
        <v>39119</v>
      </c>
      <c r="C1770" s="100">
        <f>IFERROR(IF(A1770&lt;&gt;0,MAX($C$4:C1769)+1,""),"")</f>
        <v>1724</v>
      </c>
      <c r="D1770" s="100"/>
      <c r="E1770" s="99">
        <f t="shared" si="171"/>
        <v>39184</v>
      </c>
      <c r="F1770" s="101">
        <f>IFERROR(VLOOKUP(E1770,历史数据!AH:AJ,3,),"")</f>
        <v>10.6731987224222</v>
      </c>
      <c r="G1770" s="101">
        <f t="shared" si="167"/>
        <v>8.6291312992086073</v>
      </c>
      <c r="H1770" s="105">
        <f t="shared" si="168"/>
        <v>6.2560153994224432E-3</v>
      </c>
      <c r="I1770" s="101">
        <f>IFERROR(VLOOKUP(E1770,历史数据!AH:AJ,2,),"")</f>
        <v>10.542878835701501</v>
      </c>
      <c r="J1770" s="104">
        <f t="shared" si="169"/>
        <v>46</v>
      </c>
      <c r="K1770" s="104" t="str">
        <f>IFERROR(IF(AND(J1769=$H$2*1,MAX(K$64:K1769)=MAX(L$64:L1769)),MAX(K$64:K1769)+1,""),"")</f>
        <v/>
      </c>
      <c r="L1770" s="104" t="str">
        <f>IFERROR(IF(AND($F1769/INDEX($F$64:$F1770,MATCH(MAX(M$64:M1770),M$64:M1770,0)-1)&lt;(1-$P$2),MAX(K$64:K1770)&gt;MAX(L$64:L1769)),MAX(K$64:K1770),""),"")</f>
        <v/>
      </c>
      <c r="M1770" s="104" t="str">
        <f>IFERROR(IF(E1770="","",IF(K1770&lt;&gt;"",MAX(M$64:M1769)+1,IF(AND($F1769/INDEX($F$64:$F1770,MATCH(MAX(M$64:M1769),M$64:M1769,0)-1)&gt;(1+$O$2),MAX(K$64:K1770)&gt;MAX(L$64:L1769)),MAX(M$64:M1769)+1,""))),"")</f>
        <v/>
      </c>
      <c r="N1770" s="91">
        <f t="shared" si="170"/>
        <v>46</v>
      </c>
      <c r="O1770" s="91" t="str">
        <f>IFERROR(IF(AND(N1769=$H$2*1,MAX(O$64:O1769)=MAX(P$64:P1769)),MAX(O$64:O1769)+1,""),"")</f>
        <v/>
      </c>
      <c r="P1770" s="91" t="str">
        <f>IFERROR(IF(MOD(MAX(Q$64:Q1770),10*MAX(O$64:O1770))&lt;=2,IF(AND(F1769/INDEX($F$64:$F1770,MATCH(MAX(O$64:O1770),O$64:O1770,0)-1)&lt;(1-$P$2),MAX(O$64:O1770)&gt;MAX(P$64:P1769)),MAX(O$64:O1770),""),IF(AND($F1769/INDEX($F$64:$F1770,MATCH(MAX(Q$64:Q1770),Q$64:Q1770,0)-1)&lt;(1-$P$2),MAX(O$64:O1770)&gt;MAX(P$64:P1769)),MAX(O$64:O1770),"")),"")</f>
        <v/>
      </c>
      <c r="Q1770" s="91" t="str">
        <f>IFERROR(IF(E1770="","",IF(O1770&lt;&gt;"",MAX(O$64:O1770)*10+1,IF(AND($F1769/INDEX($F$64:$F1770,MATCH(MAX(Q$64:Q1769),Q$64:Q1769,0)-1)&gt;(1+$O$2),MAX(O$64:O1770)&gt;MAX(P$64:P1769)),MAX(Q$64:Q1769)+1,""))),"")</f>
        <v/>
      </c>
    </row>
    <row r="1771" spans="1:17" x14ac:dyDescent="0.2">
      <c r="A1771" s="13">
        <f>HLOOKUP($E$2,历史数据!$V$3:$AE$5000,ROW(A1769),)</f>
        <v>1160622</v>
      </c>
      <c r="B1771" s="41">
        <v>39120</v>
      </c>
      <c r="C1771" s="100">
        <f>IFERROR(IF(A1771&lt;&gt;0,MAX($C$4:C1770)+1,""),"")</f>
        <v>1725</v>
      </c>
      <c r="D1771" s="100"/>
      <c r="E1771" s="99">
        <f t="shared" si="171"/>
        <v>39185</v>
      </c>
      <c r="F1771" s="101">
        <f>IFERROR(VLOOKUP(E1771,历史数据!AH:AJ,3,),"")</f>
        <v>10.725326677110401</v>
      </c>
      <c r="G1771" s="101">
        <f t="shared" si="167"/>
        <v>8.6836484518200834</v>
      </c>
      <c r="H1771" s="105">
        <f t="shared" si="168"/>
        <v>6.31780311611152E-3</v>
      </c>
      <c r="I1771" s="101">
        <f>IFERROR(VLOOKUP(E1771,历史数据!AH:AJ,2,),"")</f>
        <v>10.6731987224222</v>
      </c>
      <c r="J1771" s="104">
        <f t="shared" si="169"/>
        <v>47</v>
      </c>
      <c r="K1771" s="104" t="str">
        <f>IFERROR(IF(AND(J1770=$H$2*1,MAX(K$64:K1770)=MAX(L$64:L1770)),MAX(K$64:K1770)+1,""),"")</f>
        <v/>
      </c>
      <c r="L1771" s="104" t="str">
        <f>IFERROR(IF(AND($F1770/INDEX($F$64:$F1771,MATCH(MAX(M$64:M1771),M$64:M1771,0)-1)&lt;(1-$P$2),MAX(K$64:K1771)&gt;MAX(L$64:L1770)),MAX(K$64:K1771),""),"")</f>
        <v/>
      </c>
      <c r="M1771" s="104" t="str">
        <f>IFERROR(IF(E1771="","",IF(K1771&lt;&gt;"",MAX(M$64:M1770)+1,IF(AND($F1770/INDEX($F$64:$F1771,MATCH(MAX(M$64:M1770),M$64:M1770,0)-1)&gt;(1+$O$2),MAX(K$64:K1771)&gt;MAX(L$64:L1770)),MAX(M$64:M1770)+1,""))),"")</f>
        <v/>
      </c>
      <c r="N1771" s="91">
        <f t="shared" si="170"/>
        <v>47</v>
      </c>
      <c r="O1771" s="91" t="str">
        <f>IFERROR(IF(AND(N1770=$H$2*1,MAX(O$64:O1770)=MAX(P$64:P1770)),MAX(O$64:O1770)+1,""),"")</f>
        <v/>
      </c>
      <c r="P1771" s="91" t="str">
        <f>IFERROR(IF(MOD(MAX(Q$64:Q1771),10*MAX(O$64:O1771))&lt;=2,IF(AND(F1770/INDEX($F$64:$F1771,MATCH(MAX(O$64:O1771),O$64:O1771,0)-1)&lt;(1-$P$2),MAX(O$64:O1771)&gt;MAX(P$64:P1770)),MAX(O$64:O1771),""),IF(AND($F1770/INDEX($F$64:$F1771,MATCH(MAX(Q$64:Q1771),Q$64:Q1771,0)-1)&lt;(1-$P$2),MAX(O$64:O1771)&gt;MAX(P$64:P1770)),MAX(O$64:O1771),"")),"")</f>
        <v/>
      </c>
      <c r="Q1771" s="91" t="str">
        <f>IFERROR(IF(E1771="","",IF(O1771&lt;&gt;"",MAX(O$64:O1771)*10+1,IF(AND($F1770/INDEX($F$64:$F1771,MATCH(MAX(Q$64:Q1770),Q$64:Q1770,0)-1)&gt;(1+$O$2),MAX(O$64:O1771)&gt;MAX(P$64:P1770)),MAX(Q$64:Q1770)+1,""))),"")</f>
        <v/>
      </c>
    </row>
    <row r="1772" spans="1:17" x14ac:dyDescent="0.2">
      <c r="A1772" s="13">
        <f>HLOOKUP($E$2,历史数据!$V$3:$AE$5000,ROW(A1770),)</f>
        <v>2007785</v>
      </c>
      <c r="B1772" s="41">
        <v>39121</v>
      </c>
      <c r="C1772" s="100">
        <f>IFERROR(IF(A1772&lt;&gt;0,MAX($C$4:C1771)+1,""),"")</f>
        <v>1726</v>
      </c>
      <c r="D1772" s="100"/>
      <c r="E1772" s="99">
        <f t="shared" si="171"/>
        <v>39188</v>
      </c>
      <c r="F1772" s="101">
        <f>IFERROR(VLOOKUP(E1772,历史数据!AH:AJ,3,),"")</f>
        <v>10.9859664505518</v>
      </c>
      <c r="G1772" s="101">
        <f t="shared" si="167"/>
        <v>8.7366452057531525</v>
      </c>
      <c r="H1772" s="105">
        <f t="shared" si="168"/>
        <v>6.1030515257629592E-3</v>
      </c>
      <c r="I1772" s="101">
        <f>IFERROR(VLOOKUP(E1772,历史数据!AH:AJ,2,),"")</f>
        <v>10.464686903669101</v>
      </c>
      <c r="J1772" s="104">
        <f t="shared" si="169"/>
        <v>48</v>
      </c>
      <c r="K1772" s="104" t="str">
        <f>IFERROR(IF(AND(J1771=$H$2*1,MAX(K$64:K1771)=MAX(L$64:L1771)),MAX(K$64:K1771)+1,""),"")</f>
        <v/>
      </c>
      <c r="L1772" s="104" t="str">
        <f>IFERROR(IF(AND($F1771/INDEX($F$64:$F1772,MATCH(MAX(M$64:M1772),M$64:M1772,0)-1)&lt;(1-$P$2),MAX(K$64:K1772)&gt;MAX(L$64:L1771)),MAX(K$64:K1772),""),"")</f>
        <v/>
      </c>
      <c r="M1772" s="104" t="str">
        <f>IFERROR(IF(E1772="","",IF(K1772&lt;&gt;"",MAX(M$64:M1771)+1,IF(AND($F1771/INDEX($F$64:$F1772,MATCH(MAX(M$64:M1771),M$64:M1771,0)-1)&gt;(1+$O$2),MAX(K$64:K1772)&gt;MAX(L$64:L1771)),MAX(M$64:M1771)+1,""))),"")</f>
        <v/>
      </c>
      <c r="N1772" s="91">
        <f t="shared" si="170"/>
        <v>48</v>
      </c>
      <c r="O1772" s="91" t="str">
        <f>IFERROR(IF(AND(N1771=$H$2*1,MAX(O$64:O1771)=MAX(P$64:P1771)),MAX(O$64:O1771)+1,""),"")</f>
        <v/>
      </c>
      <c r="P1772" s="91" t="str">
        <f>IFERROR(IF(MOD(MAX(Q$64:Q1772),10*MAX(O$64:O1772))&lt;=2,IF(AND(F1771/INDEX($F$64:$F1772,MATCH(MAX(O$64:O1772),O$64:O1772,0)-1)&lt;(1-$P$2),MAX(O$64:O1772)&gt;MAX(P$64:P1771)),MAX(O$64:O1772),""),IF(AND($F1771/INDEX($F$64:$F1772,MATCH(MAX(Q$64:Q1772),Q$64:Q1772,0)-1)&lt;(1-$P$2),MAX(O$64:O1772)&gt;MAX(P$64:P1771)),MAX(O$64:O1772),"")),"")</f>
        <v/>
      </c>
      <c r="Q1772" s="91" t="str">
        <f>IFERROR(IF(E1772="","",IF(O1772&lt;&gt;"",MAX(O$64:O1772)*10+1,IF(AND($F1771/INDEX($F$64:$F1772,MATCH(MAX(Q$64:Q1771),Q$64:Q1771,0)-1)&gt;(1+$O$2),MAX(O$64:O1772)&gt;MAX(P$64:P1771)),MAX(Q$64:Q1771)+1,""))),"")</f>
        <v/>
      </c>
    </row>
    <row r="1773" spans="1:17" x14ac:dyDescent="0.2">
      <c r="A1773" s="13">
        <f>HLOOKUP($E$2,历史数据!$V$3:$AE$5000,ROW(A1771),)</f>
        <v>1751858</v>
      </c>
      <c r="B1773" s="41">
        <v>39122</v>
      </c>
      <c r="C1773" s="100">
        <f>IFERROR(IF(A1773&lt;&gt;0,MAX($C$4:C1772)+1,""),"")</f>
        <v>1727</v>
      </c>
      <c r="D1773" s="100"/>
      <c r="E1773" s="99">
        <f t="shared" si="171"/>
        <v>39189</v>
      </c>
      <c r="F1773" s="101">
        <f>IFERROR(VLOOKUP(E1773,历史数据!AH:AJ,3,),"")</f>
        <v>11.507245997434399</v>
      </c>
      <c r="G1773" s="101">
        <f t="shared" si="167"/>
        <v>8.7983299521342637</v>
      </c>
      <c r="H1773" s="105">
        <f t="shared" si="168"/>
        <v>7.0604614160698631E-3</v>
      </c>
      <c r="I1773" s="101">
        <f>IFERROR(VLOOKUP(E1773,历史数据!AH:AJ,2,),"")</f>
        <v>10.920806507191401</v>
      </c>
      <c r="J1773" s="104">
        <f t="shared" si="169"/>
        <v>49</v>
      </c>
      <c r="K1773" s="104" t="str">
        <f>IFERROR(IF(AND(J1772=$H$2*1,MAX(K$64:K1772)=MAX(L$64:L1772)),MAX(K$64:K1772)+1,""),"")</f>
        <v/>
      </c>
      <c r="L1773" s="104" t="str">
        <f>IFERROR(IF(AND($F1772/INDEX($F$64:$F1773,MATCH(MAX(M$64:M1773),M$64:M1773,0)-1)&lt;(1-$P$2),MAX(K$64:K1773)&gt;MAX(L$64:L1772)),MAX(K$64:K1773),""),"")</f>
        <v/>
      </c>
      <c r="M1773" s="104" t="str">
        <f>IFERROR(IF(E1773="","",IF(K1773&lt;&gt;"",MAX(M$64:M1772)+1,IF(AND($F1772/INDEX($F$64:$F1773,MATCH(MAX(M$64:M1772),M$64:M1772,0)-1)&gt;(1+$O$2),MAX(K$64:K1773)&gt;MAX(L$64:L1772)),MAX(M$64:M1772)+1,""))),"")</f>
        <v/>
      </c>
      <c r="N1773" s="91">
        <f t="shared" si="170"/>
        <v>49</v>
      </c>
      <c r="O1773" s="91" t="str">
        <f>IFERROR(IF(AND(N1772=$H$2*1,MAX(O$64:O1772)=MAX(P$64:P1772)),MAX(O$64:O1772)+1,""),"")</f>
        <v/>
      </c>
      <c r="P1773" s="91" t="str">
        <f>IFERROR(IF(MOD(MAX(Q$64:Q1773),10*MAX(O$64:O1773))&lt;=2,IF(AND(F1772/INDEX($F$64:$F1773,MATCH(MAX(O$64:O1773),O$64:O1773,0)-1)&lt;(1-$P$2),MAX(O$64:O1773)&gt;MAX(P$64:P1772)),MAX(O$64:O1773),""),IF(AND($F1772/INDEX($F$64:$F1773,MATCH(MAX(Q$64:Q1773),Q$64:Q1773,0)-1)&lt;(1-$P$2),MAX(O$64:O1773)&gt;MAX(P$64:P1772)),MAX(O$64:O1773),"")),"")</f>
        <v/>
      </c>
      <c r="Q1773" s="91" t="str">
        <f>IFERROR(IF(E1773="","",IF(O1773&lt;&gt;"",MAX(O$64:O1773)*10+1,IF(AND($F1772/INDEX($F$64:$F1773,MATCH(MAX(Q$64:Q1772),Q$64:Q1772,0)-1)&gt;(1+$O$2),MAX(O$64:O1773)&gt;MAX(P$64:P1772)),MAX(Q$64:Q1772)+1,""))),"")</f>
        <v/>
      </c>
    </row>
    <row r="1774" spans="1:17" x14ac:dyDescent="0.2">
      <c r="A1774" s="13">
        <f>HLOOKUP($E$2,历史数据!$V$3:$AE$5000,ROW(A1772),)</f>
        <v>1517566</v>
      </c>
      <c r="B1774" s="41">
        <v>39125</v>
      </c>
      <c r="C1774" s="100">
        <f>IFERROR(IF(A1774&lt;&gt;0,MAX($C$4:C1773)+1,""),"")</f>
        <v>1728</v>
      </c>
      <c r="D1774" s="100"/>
      <c r="E1774" s="99">
        <f t="shared" si="171"/>
        <v>39190</v>
      </c>
      <c r="F1774" s="101">
        <f>IFERROR(VLOOKUP(E1774,历史数据!AH:AJ,3,),"")</f>
        <v>11.6766618501713</v>
      </c>
      <c r="G1774" s="101">
        <f t="shared" si="167"/>
        <v>8.8673994920962151</v>
      </c>
      <c r="H1774" s="105">
        <f t="shared" si="168"/>
        <v>7.8503011750765683E-3</v>
      </c>
      <c r="I1774" s="101">
        <f>IFERROR(VLOOKUP(E1774,历史数据!AH:AJ,2,),"")</f>
        <v>11.468150031418199</v>
      </c>
      <c r="J1774" s="104">
        <f t="shared" si="169"/>
        <v>50</v>
      </c>
      <c r="K1774" s="104" t="str">
        <f>IFERROR(IF(AND(J1773=$H$2*1,MAX(K$64:K1773)=MAX(L$64:L1773)),MAX(K$64:K1773)+1,""),"")</f>
        <v/>
      </c>
      <c r="L1774" s="104" t="str">
        <f>IFERROR(IF(AND($F1773/INDEX($F$64:$F1774,MATCH(MAX(M$64:M1774),M$64:M1774,0)-1)&lt;(1-$P$2),MAX(K$64:K1774)&gt;MAX(L$64:L1773)),MAX(K$64:K1774),""),"")</f>
        <v/>
      </c>
      <c r="M1774" s="104" t="str">
        <f>IFERROR(IF(E1774="","",IF(K1774&lt;&gt;"",MAX(M$64:M1773)+1,IF(AND($F1773/INDEX($F$64:$F1774,MATCH(MAX(M$64:M1773),M$64:M1773,0)-1)&gt;(1+$O$2),MAX(K$64:K1774)&gt;MAX(L$64:L1773)),MAX(M$64:M1773)+1,""))),"")</f>
        <v/>
      </c>
      <c r="N1774" s="91">
        <f t="shared" si="170"/>
        <v>50</v>
      </c>
      <c r="O1774" s="91" t="str">
        <f>IFERROR(IF(AND(N1773=$H$2*1,MAX(O$64:O1773)=MAX(P$64:P1773)),MAX(O$64:O1773)+1,""),"")</f>
        <v/>
      </c>
      <c r="P1774" s="91" t="str">
        <f>IFERROR(IF(MOD(MAX(Q$64:Q1774),10*MAX(O$64:O1774))&lt;=2,IF(AND(F1773/INDEX($F$64:$F1774,MATCH(MAX(O$64:O1774),O$64:O1774,0)-1)&lt;(1-$P$2),MAX(O$64:O1774)&gt;MAX(P$64:P1773)),MAX(O$64:O1774),""),IF(AND($F1773/INDEX($F$64:$F1774,MATCH(MAX(Q$64:Q1774),Q$64:Q1774,0)-1)&lt;(1-$P$2),MAX(O$64:O1774)&gt;MAX(P$64:P1773)),MAX(O$64:O1774),"")),"")</f>
        <v/>
      </c>
      <c r="Q1774" s="91" t="str">
        <f>IFERROR(IF(E1774="","",IF(O1774&lt;&gt;"",MAX(O$64:O1774)*10+1,IF(AND($F1773/INDEX($F$64:$F1774,MATCH(MAX(Q$64:Q1773),Q$64:Q1773,0)-1)&gt;(1+$O$2),MAX(O$64:O1774)&gt;MAX(P$64:P1773)),MAX(Q$64:Q1773)+1,""))),"")</f>
        <v/>
      </c>
    </row>
    <row r="1775" spans="1:17" x14ac:dyDescent="0.2">
      <c r="A1775" s="13">
        <f>HLOOKUP($E$2,历史数据!$V$3:$AE$5000,ROW(A1773),)</f>
        <v>1410808</v>
      </c>
      <c r="B1775" s="41">
        <v>39126</v>
      </c>
      <c r="C1775" s="100">
        <f>IFERROR(IF(A1775&lt;&gt;0,MAX($C$4:C1774)+1,""),"")</f>
        <v>1729</v>
      </c>
      <c r="D1775" s="100"/>
      <c r="E1775" s="99">
        <f t="shared" si="171"/>
        <v>39191</v>
      </c>
      <c r="F1775" s="101">
        <f>IFERROR(VLOOKUP(E1775,历史数据!AH:AJ,3,),"")</f>
        <v>10.972934461879699</v>
      </c>
      <c r="G1775" s="101">
        <f t="shared" si="167"/>
        <v>8.920396246029286</v>
      </c>
      <c r="H1775" s="105">
        <f t="shared" si="168"/>
        <v>5.9765835496989883E-3</v>
      </c>
      <c r="I1775" s="101">
        <f>IFERROR(VLOOKUP(E1775,历史数据!AH:AJ,2,),"")</f>
        <v>11.650597872827101</v>
      </c>
      <c r="J1775" s="104">
        <f t="shared" si="169"/>
        <v>51</v>
      </c>
      <c r="K1775" s="104" t="str">
        <f>IFERROR(IF(AND(J1774=$H$2*1,MAX(K$64:K1774)=MAX(L$64:L1774)),MAX(K$64:K1774)+1,""),"")</f>
        <v/>
      </c>
      <c r="L1775" s="104" t="str">
        <f>IFERROR(IF(AND($F1774/INDEX($F$64:$F1775,MATCH(MAX(M$64:M1775),M$64:M1775,0)-1)&lt;(1-$P$2),MAX(K$64:K1775)&gt;MAX(L$64:L1774)),MAX(K$64:K1775),""),"")</f>
        <v/>
      </c>
      <c r="M1775" s="104" t="str">
        <f>IFERROR(IF(E1775="","",IF(K1775&lt;&gt;"",MAX(M$64:M1774)+1,IF(AND($F1774/INDEX($F$64:$F1775,MATCH(MAX(M$64:M1774),M$64:M1774,0)-1)&gt;(1+$O$2),MAX(K$64:K1775)&gt;MAX(L$64:L1774)),MAX(M$64:M1774)+1,""))),"")</f>
        <v/>
      </c>
      <c r="N1775" s="91">
        <f t="shared" si="170"/>
        <v>51</v>
      </c>
      <c r="O1775" s="91" t="str">
        <f>IFERROR(IF(AND(N1774=$H$2*1,MAX(O$64:O1774)=MAX(P$64:P1774)),MAX(O$64:O1774)+1,""),"")</f>
        <v/>
      </c>
      <c r="P1775" s="91" t="str">
        <f>IFERROR(IF(MOD(MAX(Q$64:Q1775),10*MAX(O$64:O1775))&lt;=2,IF(AND(F1774/INDEX($F$64:$F1775,MATCH(MAX(O$64:O1775),O$64:O1775,0)-1)&lt;(1-$P$2),MAX(O$64:O1775)&gt;MAX(P$64:P1774)),MAX(O$64:O1775),""),IF(AND($F1774/INDEX($F$64:$F1775,MATCH(MAX(Q$64:Q1775),Q$64:Q1775,0)-1)&lt;(1-$P$2),MAX(O$64:O1775)&gt;MAX(P$64:P1774)),MAX(O$64:O1775),"")),"")</f>
        <v/>
      </c>
      <c r="Q1775" s="91" t="str">
        <f>IFERROR(IF(E1775="","",IF(O1775&lt;&gt;"",MAX(O$64:O1775)*10+1,IF(AND($F1774/INDEX($F$64:$F1775,MATCH(MAX(Q$64:Q1774),Q$64:Q1774,0)-1)&gt;(1+$O$2),MAX(O$64:O1775)&gt;MAX(P$64:P1774)),MAX(Q$64:Q1774)+1,""))),"")</f>
        <v/>
      </c>
    </row>
    <row r="1776" spans="1:17" x14ac:dyDescent="0.2">
      <c r="A1776" s="13">
        <f>HLOOKUP($E$2,历史数据!$V$3:$AE$5000,ROW(A1774),)</f>
        <v>2600651</v>
      </c>
      <c r="B1776" s="41">
        <v>39127</v>
      </c>
      <c r="C1776" s="100">
        <f>IFERROR(IF(A1776&lt;&gt;0,MAX($C$4:C1775)+1,""),"")</f>
        <v>1730</v>
      </c>
      <c r="D1776" s="100"/>
      <c r="E1776" s="99">
        <f t="shared" si="171"/>
        <v>39192</v>
      </c>
      <c r="F1776" s="101">
        <f>IFERROR(VLOOKUP(E1776,历史数据!AH:AJ,3,),"")</f>
        <v>11.468150031418199</v>
      </c>
      <c r="G1776" s="101">
        <f t="shared" si="167"/>
        <v>8.9746961988295588</v>
      </c>
      <c r="H1776" s="105">
        <f t="shared" si="168"/>
        <v>6.0871682493299772E-3</v>
      </c>
      <c r="I1776" s="101">
        <f>IFERROR(VLOOKUP(E1776,历史数据!AH:AJ,2,),"")</f>
        <v>10.842614575159001</v>
      </c>
      <c r="J1776" s="104">
        <f t="shared" si="169"/>
        <v>52</v>
      </c>
      <c r="K1776" s="104" t="str">
        <f>IFERROR(IF(AND(J1775=$H$2*1,MAX(K$64:K1775)=MAX(L$64:L1775)),MAX(K$64:K1775)+1,""),"")</f>
        <v/>
      </c>
      <c r="L1776" s="104" t="str">
        <f>IFERROR(IF(AND($F1775/INDEX($F$64:$F1776,MATCH(MAX(M$64:M1776),M$64:M1776,0)-1)&lt;(1-$P$2),MAX(K$64:K1776)&gt;MAX(L$64:L1775)),MAX(K$64:K1776),""),"")</f>
        <v/>
      </c>
      <c r="M1776" s="104" t="str">
        <f>IFERROR(IF(E1776="","",IF(K1776&lt;&gt;"",MAX(M$64:M1775)+1,IF(AND($F1775/INDEX($F$64:$F1776,MATCH(MAX(M$64:M1775),M$64:M1775,0)-1)&gt;(1+$O$2),MAX(K$64:K1776)&gt;MAX(L$64:L1775)),MAX(M$64:M1775)+1,""))),"")</f>
        <v/>
      </c>
      <c r="N1776" s="91">
        <f t="shared" si="170"/>
        <v>52</v>
      </c>
      <c r="O1776" s="91" t="str">
        <f>IFERROR(IF(AND(N1775=$H$2*1,MAX(O$64:O1775)=MAX(P$64:P1775)),MAX(O$64:O1775)+1,""),"")</f>
        <v/>
      </c>
      <c r="P1776" s="91" t="str">
        <f>IFERROR(IF(MOD(MAX(Q$64:Q1776),10*MAX(O$64:O1776))&lt;=2,IF(AND(F1775/INDEX($F$64:$F1776,MATCH(MAX(O$64:O1776),O$64:O1776,0)-1)&lt;(1-$P$2),MAX(O$64:O1776)&gt;MAX(P$64:P1775)),MAX(O$64:O1776),""),IF(AND($F1775/INDEX($F$64:$F1776,MATCH(MAX(Q$64:Q1776),Q$64:Q1776,0)-1)&lt;(1-$P$2),MAX(O$64:O1776)&gt;MAX(P$64:P1775)),MAX(O$64:O1776),"")),"")</f>
        <v/>
      </c>
      <c r="Q1776" s="91" t="str">
        <f>IFERROR(IF(E1776="","",IF(O1776&lt;&gt;"",MAX(O$64:O1776)*10+1,IF(AND($F1775/INDEX($F$64:$F1776,MATCH(MAX(Q$64:Q1775),Q$64:Q1775,0)-1)&gt;(1+$O$2),MAX(O$64:O1776)&gt;MAX(P$64:P1775)),MAX(Q$64:Q1775)+1,""))),"")</f>
        <v/>
      </c>
    </row>
    <row r="1777" spans="1:17" x14ac:dyDescent="0.2">
      <c r="A1777" s="13">
        <f>HLOOKUP($E$2,历史数据!$V$3:$AE$5000,ROW(A1775),)</f>
        <v>3019299</v>
      </c>
      <c r="B1777" s="41">
        <v>39128</v>
      </c>
      <c r="C1777" s="100">
        <f>IFERROR(IF(A1777&lt;&gt;0,MAX($C$4:C1776)+1,""),"")</f>
        <v>1731</v>
      </c>
      <c r="D1777" s="100"/>
      <c r="E1777" s="99">
        <f t="shared" si="171"/>
        <v>39195</v>
      </c>
      <c r="F1777" s="101">
        <f>IFERROR(VLOOKUP(E1777,历史数据!AH:AJ,3,),"")</f>
        <v>12.588901057215899</v>
      </c>
      <c r="G1777" s="101">
        <f t="shared" si="167"/>
        <v>9.0455033372811169</v>
      </c>
      <c r="H1777" s="105">
        <f t="shared" si="168"/>
        <v>7.8896418199416729E-3</v>
      </c>
      <c r="I1777" s="101">
        <f>IFERROR(VLOOKUP(E1777,历史数据!AH:AJ,2,),"")</f>
        <v>11.624533895482999</v>
      </c>
      <c r="J1777" s="104">
        <f t="shared" si="169"/>
        <v>53</v>
      </c>
      <c r="K1777" s="104" t="str">
        <f>IFERROR(IF(AND(J1776=$H$2*1,MAX(K$64:K1776)=MAX(L$64:L1776)),MAX(K$64:K1776)+1,""),"")</f>
        <v/>
      </c>
      <c r="L1777" s="104" t="str">
        <f>IFERROR(IF(AND($F1776/INDEX($F$64:$F1777,MATCH(MAX(M$64:M1777),M$64:M1777,0)-1)&lt;(1-$P$2),MAX(K$64:K1777)&gt;MAX(L$64:L1776)),MAX(K$64:K1777),""),"")</f>
        <v/>
      </c>
      <c r="M1777" s="104" t="str">
        <f>IFERROR(IF(E1777="","",IF(K1777&lt;&gt;"",MAX(M$64:M1776)+1,IF(AND($F1776/INDEX($F$64:$F1777,MATCH(MAX(M$64:M1776),M$64:M1776,0)-1)&gt;(1+$O$2),MAX(K$64:K1777)&gt;MAX(L$64:L1776)),MAX(M$64:M1776)+1,""))),"")</f>
        <v/>
      </c>
      <c r="N1777" s="91">
        <f t="shared" si="170"/>
        <v>53</v>
      </c>
      <c r="O1777" s="91" t="str">
        <f>IFERROR(IF(AND(N1776=$H$2*1,MAX(O$64:O1776)=MAX(P$64:P1776)),MAX(O$64:O1776)+1,""),"")</f>
        <v/>
      </c>
      <c r="P1777" s="91" t="str">
        <f>IFERROR(IF(MOD(MAX(Q$64:Q1777),10*MAX(O$64:O1777))&lt;=2,IF(AND(F1776/INDEX($F$64:$F1777,MATCH(MAX(O$64:O1777),O$64:O1777,0)-1)&lt;(1-$P$2),MAX(O$64:O1777)&gt;MAX(P$64:P1776)),MAX(O$64:O1777),""),IF(AND($F1776/INDEX($F$64:$F1777,MATCH(MAX(Q$64:Q1777),Q$64:Q1777,0)-1)&lt;(1-$P$2),MAX(O$64:O1777)&gt;MAX(P$64:P1776)),MAX(O$64:O1777),"")),"")</f>
        <v/>
      </c>
      <c r="Q1777" s="91" t="str">
        <f>IFERROR(IF(E1777="","",IF(O1777&lt;&gt;"",MAX(O$64:O1777)*10+1,IF(AND($F1776/INDEX($F$64:$F1777,MATCH(MAX(Q$64:Q1776),Q$64:Q1776,0)-1)&gt;(1+$O$2),MAX(O$64:O1777)&gt;MAX(P$64:P1776)),MAX(Q$64:Q1776)+1,""))),"")</f>
        <v/>
      </c>
    </row>
    <row r="1778" spans="1:17" x14ac:dyDescent="0.2">
      <c r="A1778" s="13">
        <f>HLOOKUP($E$2,历史数据!$V$3:$AE$5000,ROW(A1776),)</f>
        <v>3743957</v>
      </c>
      <c r="B1778" s="41">
        <v>39129</v>
      </c>
      <c r="C1778" s="100">
        <f>IFERROR(IF(A1778&lt;&gt;0,MAX($C$4:C1777)+1,""),"")</f>
        <v>1732</v>
      </c>
      <c r="D1778" s="100"/>
      <c r="E1778" s="99">
        <f t="shared" si="171"/>
        <v>39196</v>
      </c>
      <c r="F1778" s="101">
        <f>IFERROR(VLOOKUP(E1778,历史数据!AH:AJ,3,),"")</f>
        <v>12.6410290119042</v>
      </c>
      <c r="G1778" s="101">
        <f t="shared" si="167"/>
        <v>9.120002872523095</v>
      </c>
      <c r="H1778" s="105">
        <f t="shared" si="168"/>
        <v>8.236085098208612E-3</v>
      </c>
      <c r="I1778" s="101">
        <f>IFERROR(VLOOKUP(E1778,历史数据!AH:AJ,2,),"")</f>
        <v>12.5628370798718</v>
      </c>
      <c r="J1778" s="104">
        <f t="shared" si="169"/>
        <v>54</v>
      </c>
      <c r="K1778" s="104" t="str">
        <f>IFERROR(IF(AND(J1777=$H$2*1,MAX(K$64:K1777)=MAX(L$64:L1777)),MAX(K$64:K1777)+1,""),"")</f>
        <v/>
      </c>
      <c r="L1778" s="104" t="str">
        <f>IFERROR(IF(AND($F1777/INDEX($F$64:$F1778,MATCH(MAX(M$64:M1778),M$64:M1778,0)-1)&lt;(1-$P$2),MAX(K$64:K1778)&gt;MAX(L$64:L1777)),MAX(K$64:K1778),""),"")</f>
        <v/>
      </c>
      <c r="M1778" s="104" t="str">
        <f>IFERROR(IF(E1778="","",IF(K1778&lt;&gt;"",MAX(M$64:M1777)+1,IF(AND($F1777/INDEX($F$64:$F1778,MATCH(MAX(M$64:M1777),M$64:M1777,0)-1)&gt;(1+$O$2),MAX(K$64:K1778)&gt;MAX(L$64:L1777)),MAX(M$64:M1777)+1,""))),"")</f>
        <v/>
      </c>
      <c r="N1778" s="91">
        <f t="shared" si="170"/>
        <v>54</v>
      </c>
      <c r="O1778" s="91" t="str">
        <f>IFERROR(IF(AND(N1777=$H$2*1,MAX(O$64:O1777)=MAX(P$64:P1777)),MAX(O$64:O1777)+1,""),"")</f>
        <v/>
      </c>
      <c r="P1778" s="91" t="str">
        <f>IFERROR(IF(MOD(MAX(Q$64:Q1778),10*MAX(O$64:O1778))&lt;=2,IF(AND(F1777/INDEX($F$64:$F1778,MATCH(MAX(O$64:O1778),O$64:O1778,0)-1)&lt;(1-$P$2),MAX(O$64:O1778)&gt;MAX(P$64:P1777)),MAX(O$64:O1778),""),IF(AND($F1777/INDEX($F$64:$F1778,MATCH(MAX(Q$64:Q1778),Q$64:Q1778,0)-1)&lt;(1-$P$2),MAX(O$64:O1778)&gt;MAX(P$64:P1777)),MAX(O$64:O1778),"")),"")</f>
        <v/>
      </c>
      <c r="Q1778" s="91" t="str">
        <f>IFERROR(IF(E1778="","",IF(O1778&lt;&gt;"",MAX(O$64:O1778)*10+1,IF(AND($F1777/INDEX($F$64:$F1778,MATCH(MAX(Q$64:Q1777),Q$64:Q1777,0)-1)&gt;(1+$O$2),MAX(O$64:O1778)&gt;MAX(P$64:P1777)),MAX(Q$64:Q1777)+1,""))),"")</f>
        <v/>
      </c>
    </row>
    <row r="1779" spans="1:17" x14ac:dyDescent="0.2">
      <c r="A1779" s="13">
        <f>HLOOKUP($E$2,历史数据!$V$3:$AE$5000,ROW(A1777),)</f>
        <v>2728929</v>
      </c>
      <c r="B1779" s="41">
        <v>39139</v>
      </c>
      <c r="C1779" s="100">
        <f>IFERROR(IF(A1779&lt;&gt;0,MAX($C$4:C1778)+1,""),"")</f>
        <v>1733</v>
      </c>
      <c r="D1779" s="100"/>
      <c r="E1779" s="99">
        <f t="shared" si="171"/>
        <v>39197</v>
      </c>
      <c r="F1779" s="101">
        <f>IFERROR(VLOOKUP(E1779,历史数据!AH:AJ,3,),"")</f>
        <v>12.732252932608599</v>
      </c>
      <c r="G1779" s="101">
        <f t="shared" si="167"/>
        <v>9.1977604049330903</v>
      </c>
      <c r="H1779" s="105">
        <f t="shared" si="168"/>
        <v>8.5260425349495961E-3</v>
      </c>
      <c r="I1779" s="101">
        <f>IFERROR(VLOOKUP(E1779,历史数据!AH:AJ,2,),"")</f>
        <v>12.276133329086299</v>
      </c>
      <c r="J1779" s="104">
        <f t="shared" si="169"/>
        <v>55</v>
      </c>
      <c r="K1779" s="104" t="str">
        <f>IFERROR(IF(AND(J1778=$H$2*1,MAX(K$64:K1778)=MAX(L$64:L1778)),MAX(K$64:K1778)+1,""),"")</f>
        <v/>
      </c>
      <c r="L1779" s="104" t="str">
        <f>IFERROR(IF(AND($F1778/INDEX($F$64:$F1779,MATCH(MAX(M$64:M1779),M$64:M1779,0)-1)&lt;(1-$P$2),MAX(K$64:K1779)&gt;MAX(L$64:L1778)),MAX(K$64:K1779),""),"")</f>
        <v/>
      </c>
      <c r="M1779" s="104" t="str">
        <f>IFERROR(IF(E1779="","",IF(K1779&lt;&gt;"",MAX(M$64:M1778)+1,IF(AND($F1778/INDEX($F$64:$F1779,MATCH(MAX(M$64:M1778),M$64:M1778,0)-1)&gt;(1+$O$2),MAX(K$64:K1779)&gt;MAX(L$64:L1778)),MAX(M$64:M1778)+1,""))),"")</f>
        <v/>
      </c>
      <c r="N1779" s="91">
        <f t="shared" si="170"/>
        <v>55</v>
      </c>
      <c r="O1779" s="91" t="str">
        <f>IFERROR(IF(AND(N1778=$H$2*1,MAX(O$64:O1778)=MAX(P$64:P1778)),MAX(O$64:O1778)+1,""),"")</f>
        <v/>
      </c>
      <c r="P1779" s="91" t="str">
        <f>IFERROR(IF(MOD(MAX(Q$64:Q1779),10*MAX(O$64:O1779))&lt;=2,IF(AND(F1778/INDEX($F$64:$F1779,MATCH(MAX(O$64:O1779),O$64:O1779,0)-1)&lt;(1-$P$2),MAX(O$64:O1779)&gt;MAX(P$64:P1778)),MAX(O$64:O1779),""),IF(AND($F1778/INDEX($F$64:$F1779,MATCH(MAX(Q$64:Q1779),Q$64:Q1779,0)-1)&lt;(1-$P$2),MAX(O$64:O1779)&gt;MAX(P$64:P1778)),MAX(O$64:O1779),"")),"")</f>
        <v/>
      </c>
      <c r="Q1779" s="91" t="str">
        <f>IFERROR(IF(E1779="","",IF(O1779&lt;&gt;"",MAX(O$64:O1779)*10+1,IF(AND($F1778/INDEX($F$64:$F1779,MATCH(MAX(Q$64:Q1778),Q$64:Q1778,0)-1)&gt;(1+$O$2),MAX(O$64:O1779)&gt;MAX(P$64:P1778)),MAX(Q$64:Q1778)+1,""))),"")</f>
        <v/>
      </c>
    </row>
    <row r="1780" spans="1:17" x14ac:dyDescent="0.2">
      <c r="A1780" s="13">
        <f>HLOOKUP($E$2,历史数据!$V$3:$AE$5000,ROW(A1778),)</f>
        <v>4414809</v>
      </c>
      <c r="B1780" s="41">
        <v>39140</v>
      </c>
      <c r="C1780" s="100">
        <f>IFERROR(IF(A1780&lt;&gt;0,MAX($C$4:C1779)+1,""),"")</f>
        <v>1734</v>
      </c>
      <c r="D1780" s="100"/>
      <c r="E1780" s="99">
        <f t="shared" si="171"/>
        <v>39198</v>
      </c>
      <c r="F1780" s="101">
        <f>IFERROR(VLOOKUP(E1780,历史数据!AH:AJ,3,),"")</f>
        <v>12.9016687853455</v>
      </c>
      <c r="G1780" s="101">
        <f t="shared" si="167"/>
        <v>9.288332726203949</v>
      </c>
      <c r="H1780" s="105">
        <f t="shared" si="168"/>
        <v>9.8472146787256243E-3</v>
      </c>
      <c r="I1780" s="101">
        <f>IFERROR(VLOOKUP(E1780,历史数据!AH:AJ,2,),"")</f>
        <v>12.7583169099528</v>
      </c>
      <c r="J1780" s="104">
        <f t="shared" si="169"/>
        <v>56</v>
      </c>
      <c r="K1780" s="104" t="str">
        <f>IFERROR(IF(AND(J1779=$H$2*1,MAX(K$64:K1779)=MAX(L$64:L1779)),MAX(K$64:K1779)+1,""),"")</f>
        <v/>
      </c>
      <c r="L1780" s="104" t="str">
        <f>IFERROR(IF(AND($F1779/INDEX($F$64:$F1780,MATCH(MAX(M$64:M1780),M$64:M1780,0)-1)&lt;(1-$P$2),MAX(K$64:K1780)&gt;MAX(L$64:L1779)),MAX(K$64:K1780),""),"")</f>
        <v/>
      </c>
      <c r="M1780" s="104" t="str">
        <f>IFERROR(IF(E1780="","",IF(K1780&lt;&gt;"",MAX(M$64:M1779)+1,IF(AND($F1779/INDEX($F$64:$F1780,MATCH(MAX(M$64:M1779),M$64:M1779,0)-1)&gt;(1+$O$2),MAX(K$64:K1780)&gt;MAX(L$64:L1779)),MAX(M$64:M1779)+1,""))),"")</f>
        <v/>
      </c>
      <c r="N1780" s="91">
        <f t="shared" si="170"/>
        <v>56</v>
      </c>
      <c r="O1780" s="91" t="str">
        <f>IFERROR(IF(AND(N1779=$H$2*1,MAX(O$64:O1779)=MAX(P$64:P1779)),MAX(O$64:O1779)+1,""),"")</f>
        <v/>
      </c>
      <c r="P1780" s="91" t="str">
        <f>IFERROR(IF(MOD(MAX(Q$64:Q1780),10*MAX(O$64:O1780))&lt;=2,IF(AND(F1779/INDEX($F$64:$F1780,MATCH(MAX(O$64:O1780),O$64:O1780,0)-1)&lt;(1-$P$2),MAX(O$64:O1780)&gt;MAX(P$64:P1779)),MAX(O$64:O1780),""),IF(AND($F1779/INDEX($F$64:$F1780,MATCH(MAX(Q$64:Q1780),Q$64:Q1780,0)-1)&lt;(1-$P$2),MAX(O$64:O1780)&gt;MAX(P$64:P1779)),MAX(O$64:O1780),"")),"")</f>
        <v/>
      </c>
      <c r="Q1780" s="91" t="str">
        <f>IFERROR(IF(E1780="","",IF(O1780&lt;&gt;"",MAX(O$64:O1780)*10+1,IF(AND($F1779/INDEX($F$64:$F1780,MATCH(MAX(Q$64:Q1779),Q$64:Q1779,0)-1)&gt;(1+$O$2),MAX(O$64:O1780)&gt;MAX(P$64:P1779)),MAX(Q$64:Q1779)+1,""))),"")</f>
        <v/>
      </c>
    </row>
    <row r="1781" spans="1:17" x14ac:dyDescent="0.2">
      <c r="A1781" s="13">
        <f>HLOOKUP($E$2,历史数据!$V$3:$AE$5000,ROW(A1779),)</f>
        <v>2663397</v>
      </c>
      <c r="B1781" s="41">
        <v>39141</v>
      </c>
      <c r="C1781" s="100">
        <f>IFERROR(IF(A1781&lt;&gt;0,MAX($C$4:C1780)+1,""),"")</f>
        <v>1735</v>
      </c>
      <c r="D1781" s="100"/>
      <c r="E1781" s="99">
        <f t="shared" si="171"/>
        <v>39199</v>
      </c>
      <c r="F1781" s="101">
        <f>IFERROR(VLOOKUP(E1781,历史数据!AH:AJ,3,),"")</f>
        <v>13.5663002076209</v>
      </c>
      <c r="G1781" s="101">
        <f t="shared" si="167"/>
        <v>9.3956294329372927</v>
      </c>
      <c r="H1781" s="105">
        <f t="shared" si="168"/>
        <v>1.1551772518941128E-2</v>
      </c>
      <c r="I1781" s="101">
        <f>IFERROR(VLOOKUP(E1781,历史数据!AH:AJ,2,),"")</f>
        <v>12.9016687853455</v>
      </c>
      <c r="J1781" s="104">
        <f t="shared" si="169"/>
        <v>57</v>
      </c>
      <c r="K1781" s="104" t="str">
        <f>IFERROR(IF(AND(J1780=$H$2*1,MAX(K$64:K1780)=MAX(L$64:L1780)),MAX(K$64:K1780)+1,""),"")</f>
        <v/>
      </c>
      <c r="L1781" s="104" t="str">
        <f>IFERROR(IF(AND($F1780/INDEX($F$64:$F1781,MATCH(MAX(M$64:M1781),M$64:M1781,0)-1)&lt;(1-$P$2),MAX(K$64:K1781)&gt;MAX(L$64:L1780)),MAX(K$64:K1781),""),"")</f>
        <v/>
      </c>
      <c r="M1781" s="104" t="str">
        <f>IFERROR(IF(E1781="","",IF(K1781&lt;&gt;"",MAX(M$64:M1780)+1,IF(AND($F1780/INDEX($F$64:$F1781,MATCH(MAX(M$64:M1780),M$64:M1780,0)-1)&gt;(1+$O$2),MAX(K$64:K1781)&gt;MAX(L$64:L1780)),MAX(M$64:M1780)+1,""))),"")</f>
        <v/>
      </c>
      <c r="N1781" s="91">
        <f t="shared" si="170"/>
        <v>57</v>
      </c>
      <c r="O1781" s="91" t="str">
        <f>IFERROR(IF(AND(N1780=$H$2*1,MAX(O$64:O1780)=MAX(P$64:P1780)),MAX(O$64:O1780)+1,""),"")</f>
        <v/>
      </c>
      <c r="P1781" s="91" t="str">
        <f>IFERROR(IF(MOD(MAX(Q$64:Q1781),10*MAX(O$64:O1781))&lt;=2,IF(AND(F1780/INDEX($F$64:$F1781,MATCH(MAX(O$64:O1781),O$64:O1781,0)-1)&lt;(1-$P$2),MAX(O$64:O1781)&gt;MAX(P$64:P1780)),MAX(O$64:O1781),""),IF(AND($F1780/INDEX($F$64:$F1781,MATCH(MAX(Q$64:Q1781),Q$64:Q1781,0)-1)&lt;(1-$P$2),MAX(O$64:O1781)&gt;MAX(P$64:P1780)),MAX(O$64:O1781),"")),"")</f>
        <v/>
      </c>
      <c r="Q1781" s="91" t="str">
        <f>IFERROR(IF(E1781="","",IF(O1781&lt;&gt;"",MAX(O$64:O1781)*10+1,IF(AND($F1780/INDEX($F$64:$F1781,MATCH(MAX(Q$64:Q1780),Q$64:Q1780,0)-1)&gt;(1+$O$2),MAX(O$64:O1781)&gt;MAX(P$64:P1780)),MAX(Q$64:Q1780)+1,""))),"")</f>
        <v/>
      </c>
    </row>
    <row r="1782" spans="1:17" x14ac:dyDescent="0.2">
      <c r="A1782" s="13">
        <f>HLOOKUP($E$2,历史数据!$V$3:$AE$5000,ROW(A1780),)</f>
        <v>7053559</v>
      </c>
      <c r="B1782" s="41">
        <v>39142</v>
      </c>
      <c r="C1782" s="100">
        <f>IFERROR(IF(A1782&lt;&gt;0,MAX($C$4:C1781)+1,""),"")</f>
        <v>1736</v>
      </c>
      <c r="D1782" s="100"/>
      <c r="E1782" s="99">
        <f t="shared" si="171"/>
        <v>39202</v>
      </c>
      <c r="F1782" s="101">
        <f>IFERROR(VLOOKUP(E1782,历史数据!AH:AJ,3,),"")</f>
        <v>14.921627029515699</v>
      </c>
      <c r="G1782" s="101">
        <f t="shared" si="167"/>
        <v>9.5207365241891271</v>
      </c>
      <c r="H1782" s="105">
        <f t="shared" si="168"/>
        <v>1.3315456100605694E-2</v>
      </c>
      <c r="I1782" s="101">
        <f>IFERROR(VLOOKUP(E1782,历史数据!AH:AJ,2,),"")</f>
        <v>13.6705561169974</v>
      </c>
      <c r="J1782" s="104">
        <f t="shared" si="169"/>
        <v>58</v>
      </c>
      <c r="K1782" s="104" t="str">
        <f>IFERROR(IF(AND(J1781=$H$2*1,MAX(K$64:K1781)=MAX(L$64:L1781)),MAX(K$64:K1781)+1,""),"")</f>
        <v/>
      </c>
      <c r="L1782" s="104" t="str">
        <f>IFERROR(IF(AND($F1781/INDEX($F$64:$F1782,MATCH(MAX(M$64:M1782),M$64:M1782,0)-1)&lt;(1-$P$2),MAX(K$64:K1782)&gt;MAX(L$64:L1781)),MAX(K$64:K1782),""),"")</f>
        <v/>
      </c>
      <c r="M1782" s="104">
        <f>IFERROR(IF(E1782="","",IF(K1782&lt;&gt;"",MAX(M$64:M1781)+1,IF(AND($F1781/INDEX($F$64:$F1782,MATCH(MAX(M$64:M1781),M$64:M1781,0)-1)&gt;(1+$O$2),MAX(K$64:K1782)&gt;MAX(L$64:L1781)),MAX(M$64:M1781)+1,""))),"")</f>
        <v>18</v>
      </c>
      <c r="N1782" s="91">
        <f t="shared" si="170"/>
        <v>58</v>
      </c>
      <c r="O1782" s="91" t="str">
        <f>IFERROR(IF(AND(N1781=$H$2*1,MAX(O$64:O1781)=MAX(P$64:P1781)),MAX(O$64:O1781)+1,""),"")</f>
        <v/>
      </c>
      <c r="P1782" s="91" t="str">
        <f>IFERROR(IF(MOD(MAX(Q$64:Q1782),10*MAX(O$64:O1782))&lt;=2,IF(AND(F1781/INDEX($F$64:$F1782,MATCH(MAX(O$64:O1782),O$64:O1782,0)-1)&lt;(1-$P$2),MAX(O$64:O1782)&gt;MAX(P$64:P1781)),MAX(O$64:O1782),""),IF(AND($F1781/INDEX($F$64:$F1782,MATCH(MAX(Q$64:Q1782),Q$64:Q1782,0)-1)&lt;(1-$P$2),MAX(O$64:O1782)&gt;MAX(P$64:P1781)),MAX(O$64:O1782),"")),"")</f>
        <v/>
      </c>
      <c r="Q1782" s="91">
        <f>IFERROR(IF(E1782="","",IF(O1782&lt;&gt;"",MAX(O$64:O1782)*10+1,IF(AND($F1781/INDEX($F$64:$F1782,MATCH(MAX(Q$64:Q1781),Q$64:Q1781,0)-1)&gt;(1+$O$2),MAX(O$64:O1782)&gt;MAX(P$64:P1781)),MAX(Q$64:Q1781)+1,""))),"")</f>
        <v>83</v>
      </c>
    </row>
    <row r="1783" spans="1:17" x14ac:dyDescent="0.2">
      <c r="A1783" s="13">
        <f>HLOOKUP($E$2,历史数据!$V$3:$AE$5000,ROW(A1781),)</f>
        <v>8049775</v>
      </c>
      <c r="B1783" s="41">
        <v>39143</v>
      </c>
      <c r="C1783" s="100">
        <f>IFERROR(IF(A1783&lt;&gt;0,MAX($C$4:C1782)+1,""),"")</f>
        <v>1737</v>
      </c>
      <c r="D1783" s="100"/>
      <c r="E1783" s="99">
        <f t="shared" si="171"/>
        <v>39210</v>
      </c>
      <c r="F1783" s="101">
        <f>IFERROR(VLOOKUP(E1783,历史数据!AH:AJ,3,),"")</f>
        <v>16.420305726803399</v>
      </c>
      <c r="G1783" s="101">
        <f t="shared" si="167"/>
        <v>9.6738623910859065</v>
      </c>
      <c r="H1783" s="105">
        <f t="shared" si="168"/>
        <v>1.6083405575580745E-2</v>
      </c>
      <c r="I1783" s="101">
        <f>IFERROR(VLOOKUP(E1783,历史数据!AH:AJ,2,),"")</f>
        <v>16.420305726803399</v>
      </c>
      <c r="J1783" s="104">
        <f t="shared" si="169"/>
        <v>59</v>
      </c>
      <c r="K1783" s="104" t="str">
        <f>IFERROR(IF(AND(J1782=$H$2*1,MAX(K$64:K1782)=MAX(L$64:L1782)),MAX(K$64:K1782)+1,""),"")</f>
        <v/>
      </c>
      <c r="L1783" s="104" t="str">
        <f>IFERROR(IF(AND($F1782/INDEX($F$64:$F1783,MATCH(MAX(M$64:M1783),M$64:M1783,0)-1)&lt;(1-$P$2),MAX(K$64:K1783)&gt;MAX(L$64:L1782)),MAX(K$64:K1783),""),"")</f>
        <v/>
      </c>
      <c r="M1783" s="104" t="str">
        <f>IFERROR(IF(E1783="","",IF(K1783&lt;&gt;"",MAX(M$64:M1782)+1,IF(AND($F1782/INDEX($F$64:$F1783,MATCH(MAX(M$64:M1782),M$64:M1782,0)-1)&gt;(1+$O$2),MAX(K$64:K1783)&gt;MAX(L$64:L1782)),MAX(M$64:M1782)+1,""))),"")</f>
        <v/>
      </c>
      <c r="N1783" s="91">
        <f t="shared" si="170"/>
        <v>59</v>
      </c>
      <c r="O1783" s="91" t="str">
        <f>IFERROR(IF(AND(N1782=$H$2*1,MAX(O$64:O1782)=MAX(P$64:P1782)),MAX(O$64:O1782)+1,""),"")</f>
        <v/>
      </c>
      <c r="P1783" s="91" t="str">
        <f>IFERROR(IF(MOD(MAX(Q$64:Q1783),10*MAX(O$64:O1783))&lt;=2,IF(AND(F1782/INDEX($F$64:$F1783,MATCH(MAX(O$64:O1783),O$64:O1783,0)-1)&lt;(1-$P$2),MAX(O$64:O1783)&gt;MAX(P$64:P1782)),MAX(O$64:O1783),""),IF(AND($F1782/INDEX($F$64:$F1783,MATCH(MAX(Q$64:Q1783),Q$64:Q1783,0)-1)&lt;(1-$P$2),MAX(O$64:O1783)&gt;MAX(P$64:P1782)),MAX(O$64:O1783),"")),"")</f>
        <v/>
      </c>
      <c r="Q1783" s="91" t="str">
        <f>IFERROR(IF(E1783="","",IF(O1783&lt;&gt;"",MAX(O$64:O1783)*10+1,IF(AND($F1782/INDEX($F$64:$F1783,MATCH(MAX(Q$64:Q1782),Q$64:Q1782,0)-1)&gt;(1+$O$2),MAX(O$64:O1783)&gt;MAX(P$64:P1782)),MAX(Q$64:Q1782)+1,""))),"")</f>
        <v/>
      </c>
    </row>
    <row r="1784" spans="1:17" x14ac:dyDescent="0.2">
      <c r="A1784" s="13">
        <f>HLOOKUP($E$2,历史数据!$V$3:$AE$5000,ROW(A1782),)</f>
        <v>4016624</v>
      </c>
      <c r="B1784" s="41">
        <v>39146</v>
      </c>
      <c r="C1784" s="100">
        <f>IFERROR(IF(A1784&lt;&gt;0,MAX($C$4:C1783)+1,""),"")</f>
        <v>1738</v>
      </c>
      <c r="D1784" s="100"/>
      <c r="E1784" s="99">
        <f t="shared" si="171"/>
        <v>39211</v>
      </c>
      <c r="F1784" s="101">
        <f>IFERROR(VLOOKUP(E1784,历史数据!AH:AJ,3,),"")</f>
        <v>16.9676492510301</v>
      </c>
      <c r="G1784" s="101">
        <f t="shared" si="167"/>
        <v>9.8380654483539391</v>
      </c>
      <c r="H1784" s="105">
        <f t="shared" si="168"/>
        <v>1.6973888053166686E-2</v>
      </c>
      <c r="I1784" s="101">
        <f>IFERROR(VLOOKUP(E1784,历史数据!AH:AJ,2,),"")</f>
        <v>18.0493043108116</v>
      </c>
      <c r="J1784" s="104">
        <f t="shared" si="169"/>
        <v>60</v>
      </c>
      <c r="K1784" s="104" t="str">
        <f>IFERROR(IF(AND(J1783=$H$2*1,MAX(K$64:K1783)=MAX(L$64:L1783)),MAX(K$64:K1783)+1,""),"")</f>
        <v/>
      </c>
      <c r="L1784" s="104" t="str">
        <f>IFERROR(IF(AND($F1783/INDEX($F$64:$F1784,MATCH(MAX(M$64:M1784),M$64:M1784,0)-1)&lt;(1-$P$2),MAX(K$64:K1784)&gt;MAX(L$64:L1783)),MAX(K$64:K1784),""),"")</f>
        <v/>
      </c>
      <c r="M1784" s="104" t="str">
        <f>IFERROR(IF(E1784="","",IF(K1784&lt;&gt;"",MAX(M$64:M1783)+1,IF(AND($F1783/INDEX($F$64:$F1784,MATCH(MAX(M$64:M1783),M$64:M1783,0)-1)&gt;(1+$O$2),MAX(K$64:K1784)&gt;MAX(L$64:L1783)),MAX(M$64:M1783)+1,""))),"")</f>
        <v/>
      </c>
      <c r="N1784" s="91">
        <f t="shared" si="170"/>
        <v>60</v>
      </c>
      <c r="O1784" s="91" t="str">
        <f>IFERROR(IF(AND(N1783=$H$2*1,MAX(O$64:O1783)=MAX(P$64:P1783)),MAX(O$64:O1783)+1,""),"")</f>
        <v/>
      </c>
      <c r="P1784" s="91" t="str">
        <f>IFERROR(IF(MOD(MAX(Q$64:Q1784),10*MAX(O$64:O1784))&lt;=2,IF(AND(F1783/INDEX($F$64:$F1784,MATCH(MAX(O$64:O1784),O$64:O1784,0)-1)&lt;(1-$P$2),MAX(O$64:O1784)&gt;MAX(P$64:P1783)),MAX(O$64:O1784),""),IF(AND($F1783/INDEX($F$64:$F1784,MATCH(MAX(Q$64:Q1784),Q$64:Q1784,0)-1)&lt;(1-$P$2),MAX(O$64:O1784)&gt;MAX(P$64:P1783)),MAX(O$64:O1784),"")),"")</f>
        <v/>
      </c>
      <c r="Q1784" s="91" t="str">
        <f>IFERROR(IF(E1784="","",IF(O1784&lt;&gt;"",MAX(O$64:O1784)*10+1,IF(AND($F1783/INDEX($F$64:$F1784,MATCH(MAX(Q$64:Q1783),Q$64:Q1783,0)-1)&gt;(1+$O$2),MAX(O$64:O1784)&gt;MAX(P$64:P1783)),MAX(Q$64:Q1783)+1,""))),"")</f>
        <v/>
      </c>
    </row>
    <row r="1785" spans="1:17" x14ac:dyDescent="0.2">
      <c r="A1785" s="13">
        <f>HLOOKUP($E$2,历史数据!$V$3:$AE$5000,ROW(A1783),)</f>
        <v>1562120</v>
      </c>
      <c r="B1785" s="41">
        <v>39147</v>
      </c>
      <c r="C1785" s="100">
        <f>IFERROR(IF(A1785&lt;&gt;0,MAX($C$4:C1784)+1,""),"")</f>
        <v>1739</v>
      </c>
      <c r="D1785" s="100"/>
      <c r="E1785" s="99">
        <f t="shared" si="171"/>
        <v>39212</v>
      </c>
      <c r="F1785" s="101">
        <f>IFERROR(VLOOKUP(E1785,历史数据!AH:AJ,3,),"")</f>
        <v>16.3681777721151</v>
      </c>
      <c r="G1785" s="101">
        <f t="shared" si="167"/>
        <v>9.9953181116635381</v>
      </c>
      <c r="H1785" s="105">
        <f t="shared" si="168"/>
        <v>1.598410420576224E-2</v>
      </c>
      <c r="I1785" s="101">
        <f>IFERROR(VLOOKUP(E1785,历史数据!AH:AJ,2,),"")</f>
        <v>16.550625613524002</v>
      </c>
      <c r="J1785" s="104">
        <f t="shared" si="169"/>
        <v>61</v>
      </c>
      <c r="K1785" s="104" t="str">
        <f>IFERROR(IF(AND(J1784=$H$2*1,MAX(K$64:K1784)=MAX(L$64:L1784)),MAX(K$64:K1784)+1,""),"")</f>
        <v/>
      </c>
      <c r="L1785" s="104" t="str">
        <f>IFERROR(IF(AND($F1784/INDEX($F$64:$F1785,MATCH(MAX(M$64:M1785),M$64:M1785,0)-1)&lt;(1-$P$2),MAX(K$64:K1785)&gt;MAX(L$64:L1784)),MAX(K$64:K1785),""),"")</f>
        <v/>
      </c>
      <c r="M1785" s="104" t="str">
        <f>IFERROR(IF(E1785="","",IF(K1785&lt;&gt;"",MAX(M$64:M1784)+1,IF(AND($F1784/INDEX($F$64:$F1785,MATCH(MAX(M$64:M1784),M$64:M1784,0)-1)&gt;(1+$O$2),MAX(K$64:K1785)&gt;MAX(L$64:L1784)),MAX(M$64:M1784)+1,""))),"")</f>
        <v/>
      </c>
      <c r="N1785" s="91">
        <f t="shared" si="170"/>
        <v>61</v>
      </c>
      <c r="O1785" s="91" t="str">
        <f>IFERROR(IF(AND(N1784=$H$2*1,MAX(O$64:O1784)=MAX(P$64:P1784)),MAX(O$64:O1784)+1,""),"")</f>
        <v/>
      </c>
      <c r="P1785" s="91" t="str">
        <f>IFERROR(IF(MOD(MAX(Q$64:Q1785),10*MAX(O$64:O1785))&lt;=2,IF(AND(F1784/INDEX($F$64:$F1785,MATCH(MAX(O$64:O1785),O$64:O1785,0)-1)&lt;(1-$P$2),MAX(O$64:O1785)&gt;MAX(P$64:P1784)),MAX(O$64:O1785),""),IF(AND($F1784/INDEX($F$64:$F1785,MATCH(MAX(Q$64:Q1785),Q$64:Q1785,0)-1)&lt;(1-$P$2),MAX(O$64:O1785)&gt;MAX(P$64:P1784)),MAX(O$64:O1785),"")),"")</f>
        <v/>
      </c>
      <c r="Q1785" s="91" t="str">
        <f>IFERROR(IF(E1785="","",IF(O1785&lt;&gt;"",MAX(O$64:O1785)*10+1,IF(AND($F1784/INDEX($F$64:$F1785,MATCH(MAX(Q$64:Q1784),Q$64:Q1784,0)-1)&gt;(1+$O$2),MAX(O$64:O1785)&gt;MAX(P$64:P1784)),MAX(Q$64:Q1784)+1,""))),"")</f>
        <v/>
      </c>
    </row>
    <row r="1786" spans="1:17" x14ac:dyDescent="0.2">
      <c r="A1786" s="13">
        <f>HLOOKUP($E$2,历史数据!$V$3:$AE$5000,ROW(A1784),)</f>
        <v>2167003</v>
      </c>
      <c r="B1786" s="41">
        <v>39148</v>
      </c>
      <c r="C1786" s="100">
        <f>IFERROR(IF(A1786&lt;&gt;0,MAX($C$4:C1785)+1,""),"")</f>
        <v>1740</v>
      </c>
      <c r="D1786" s="100"/>
      <c r="E1786" s="99">
        <f t="shared" si="171"/>
        <v>39213</v>
      </c>
      <c r="F1786" s="101">
        <f>IFERROR(VLOOKUP(E1786,历史数据!AH:AJ,3,),"")</f>
        <v>16.003282089297201</v>
      </c>
      <c r="G1786" s="101">
        <f t="shared" si="167"/>
        <v>10.149312777805118</v>
      </c>
      <c r="H1786" s="105">
        <f t="shared" si="168"/>
        <v>1.540667984962707E-2</v>
      </c>
      <c r="I1786" s="101">
        <f>IFERROR(VLOOKUP(E1786,历史数据!AH:AJ,2,),"")</f>
        <v>16.3030178287548</v>
      </c>
      <c r="J1786" s="104">
        <f t="shared" si="169"/>
        <v>62</v>
      </c>
      <c r="K1786" s="104" t="str">
        <f>IFERROR(IF(AND(J1785=$H$2*1,MAX(K$64:K1785)=MAX(L$64:L1785)),MAX(K$64:K1785)+1,""),"")</f>
        <v/>
      </c>
      <c r="L1786" s="104" t="str">
        <f>IFERROR(IF(AND($F1785/INDEX($F$64:$F1786,MATCH(MAX(M$64:M1786),M$64:M1786,0)-1)&lt;(1-$P$2),MAX(K$64:K1786)&gt;MAX(L$64:L1785)),MAX(K$64:K1786),""),"")</f>
        <v/>
      </c>
      <c r="M1786" s="104" t="str">
        <f>IFERROR(IF(E1786="","",IF(K1786&lt;&gt;"",MAX(M$64:M1785)+1,IF(AND($F1785/INDEX($F$64:$F1786,MATCH(MAX(M$64:M1785),M$64:M1785,0)-1)&gt;(1+$O$2),MAX(K$64:K1786)&gt;MAX(L$64:L1785)),MAX(M$64:M1785)+1,""))),"")</f>
        <v/>
      </c>
      <c r="N1786" s="91">
        <f t="shared" si="170"/>
        <v>62</v>
      </c>
      <c r="O1786" s="91" t="str">
        <f>IFERROR(IF(AND(N1785=$H$2*1,MAX(O$64:O1785)=MAX(P$64:P1785)),MAX(O$64:O1785)+1,""),"")</f>
        <v/>
      </c>
      <c r="P1786" s="91" t="str">
        <f>IFERROR(IF(MOD(MAX(Q$64:Q1786),10*MAX(O$64:O1786))&lt;=2,IF(AND(F1785/INDEX($F$64:$F1786,MATCH(MAX(O$64:O1786),O$64:O1786,0)-1)&lt;(1-$P$2),MAX(O$64:O1786)&gt;MAX(P$64:P1785)),MAX(O$64:O1786),""),IF(AND($F1785/INDEX($F$64:$F1786,MATCH(MAX(Q$64:Q1786),Q$64:Q1786,0)-1)&lt;(1-$P$2),MAX(O$64:O1786)&gt;MAX(P$64:P1785)),MAX(O$64:O1786),"")),"")</f>
        <v/>
      </c>
      <c r="Q1786" s="91" t="str">
        <f>IFERROR(IF(E1786="","",IF(O1786&lt;&gt;"",MAX(O$64:O1786)*10+1,IF(AND($F1785/INDEX($F$64:$F1786,MATCH(MAX(Q$64:Q1785),Q$64:Q1785,0)-1)&gt;(1+$O$2),MAX(O$64:O1786)&gt;MAX(P$64:P1785)),MAX(Q$64:Q1785)+1,""))),"")</f>
        <v/>
      </c>
    </row>
    <row r="1787" spans="1:17" x14ac:dyDescent="0.2">
      <c r="A1787" s="13">
        <f>HLOOKUP($E$2,历史数据!$V$3:$AE$5000,ROW(A1785),)</f>
        <v>2415963</v>
      </c>
      <c r="B1787" s="41">
        <v>39149</v>
      </c>
      <c r="C1787" s="100">
        <f>IFERROR(IF(A1787&lt;&gt;0,MAX($C$4:C1786)+1,""),"")</f>
        <v>1741</v>
      </c>
      <c r="D1787" s="100"/>
      <c r="E1787" s="99">
        <f t="shared" si="171"/>
        <v>39216</v>
      </c>
      <c r="F1787" s="101">
        <f>IFERROR(VLOOKUP(E1787,历史数据!AH:AJ,3,),"")</f>
        <v>15.7947702705442</v>
      </c>
      <c r="G1787" s="101">
        <f t="shared" si="167"/>
        <v>10.299615047156285</v>
      </c>
      <c r="H1787" s="105">
        <f t="shared" si="168"/>
        <v>1.480910802944746E-2</v>
      </c>
      <c r="I1787" s="101">
        <f>IFERROR(VLOOKUP(E1787,历史数据!AH:AJ,2,),"")</f>
        <v>15.390778621710099</v>
      </c>
      <c r="J1787" s="104">
        <f t="shared" si="169"/>
        <v>63</v>
      </c>
      <c r="K1787" s="104" t="str">
        <f>IFERROR(IF(AND(J1786=$H$2*1,MAX(K$64:K1786)=MAX(L$64:L1786)),MAX(K$64:K1786)+1,""),"")</f>
        <v/>
      </c>
      <c r="L1787" s="104" t="str">
        <f>IFERROR(IF(AND($F1786/INDEX($F$64:$F1787,MATCH(MAX(M$64:M1787),M$64:M1787,0)-1)&lt;(1-$P$2),MAX(K$64:K1787)&gt;MAX(L$64:L1786)),MAX(K$64:K1787),""),"")</f>
        <v/>
      </c>
      <c r="M1787" s="104" t="str">
        <f>IFERROR(IF(E1787="","",IF(K1787&lt;&gt;"",MAX(M$64:M1786)+1,IF(AND($F1786/INDEX($F$64:$F1787,MATCH(MAX(M$64:M1786),M$64:M1786,0)-1)&gt;(1+$O$2),MAX(K$64:K1787)&gt;MAX(L$64:L1786)),MAX(M$64:M1786)+1,""))),"")</f>
        <v/>
      </c>
      <c r="N1787" s="91">
        <f t="shared" si="170"/>
        <v>63</v>
      </c>
      <c r="O1787" s="91" t="str">
        <f>IFERROR(IF(AND(N1786=$H$2*1,MAX(O$64:O1786)=MAX(P$64:P1786)),MAX(O$64:O1786)+1,""),"")</f>
        <v/>
      </c>
      <c r="P1787" s="91" t="str">
        <f>IFERROR(IF(MOD(MAX(Q$64:Q1787),10*MAX(O$64:O1787))&lt;=2,IF(AND(F1786/INDEX($F$64:$F1787,MATCH(MAX(O$64:O1787),O$64:O1787,0)-1)&lt;(1-$P$2),MAX(O$64:O1787)&gt;MAX(P$64:P1786)),MAX(O$64:O1787),""),IF(AND($F1786/INDEX($F$64:$F1787,MATCH(MAX(Q$64:Q1787),Q$64:Q1787,0)-1)&lt;(1-$P$2),MAX(O$64:O1787)&gt;MAX(P$64:P1786)),MAX(O$64:O1787),"")),"")</f>
        <v/>
      </c>
      <c r="Q1787" s="91" t="str">
        <f>IFERROR(IF(E1787="","",IF(O1787&lt;&gt;"",MAX(O$64:O1787)*10+1,IF(AND($F1786/INDEX($F$64:$F1787,MATCH(MAX(Q$64:Q1786),Q$64:Q1786,0)-1)&gt;(1+$O$2),MAX(O$64:O1787)&gt;MAX(P$64:P1786)),MAX(Q$64:Q1786)+1,""))),"")</f>
        <v/>
      </c>
    </row>
    <row r="1788" spans="1:17" x14ac:dyDescent="0.2">
      <c r="A1788" s="13">
        <f>HLOOKUP($E$2,历史数据!$V$3:$AE$5000,ROW(A1786),)</f>
        <v>2708072</v>
      </c>
      <c r="B1788" s="41">
        <v>39150</v>
      </c>
      <c r="C1788" s="100">
        <f>IFERROR(IF(A1788&lt;&gt;0,MAX($C$4:C1787)+1,""),"")</f>
        <v>1742</v>
      </c>
      <c r="D1788" s="100"/>
      <c r="E1788" s="99">
        <f t="shared" si="171"/>
        <v>39217</v>
      </c>
      <c r="F1788" s="101">
        <f>IFERROR(VLOOKUP(E1788,历史数据!AH:AJ,3,),"")</f>
        <v>14.999818961548099</v>
      </c>
      <c r="G1788" s="101">
        <f t="shared" si="167"/>
        <v>10.432975731233761</v>
      </c>
      <c r="H1788" s="105">
        <f t="shared" si="168"/>
        <v>1.2948123154786773E-2</v>
      </c>
      <c r="I1788" s="101">
        <f>IFERROR(VLOOKUP(E1788,历史数据!AH:AJ,2,),"")</f>
        <v>15.807802259216199</v>
      </c>
      <c r="J1788" s="104">
        <f t="shared" si="169"/>
        <v>64</v>
      </c>
      <c r="K1788" s="104" t="str">
        <f>IFERROR(IF(AND(J1787=$H$2*1,MAX(K$64:K1787)=MAX(L$64:L1787)),MAX(K$64:K1787)+1,""),"")</f>
        <v/>
      </c>
      <c r="L1788" s="104" t="str">
        <f>IFERROR(IF(AND($F1787/INDEX($F$64:$F1788,MATCH(MAX(M$64:M1788),M$64:M1788,0)-1)&lt;(1-$P$2),MAX(K$64:K1788)&gt;MAX(L$64:L1787)),MAX(K$64:K1788),""),"")</f>
        <v/>
      </c>
      <c r="M1788" s="104" t="str">
        <f>IFERROR(IF(E1788="","",IF(K1788&lt;&gt;"",MAX(M$64:M1787)+1,IF(AND($F1787/INDEX($F$64:$F1788,MATCH(MAX(M$64:M1787),M$64:M1787,0)-1)&gt;(1+$O$2),MAX(K$64:K1788)&gt;MAX(L$64:L1787)),MAX(M$64:M1787)+1,""))),"")</f>
        <v/>
      </c>
      <c r="N1788" s="91">
        <f t="shared" si="170"/>
        <v>64</v>
      </c>
      <c r="O1788" s="91" t="str">
        <f>IFERROR(IF(AND(N1787=$H$2*1,MAX(O$64:O1787)=MAX(P$64:P1787)),MAX(O$64:O1787)+1,""),"")</f>
        <v/>
      </c>
      <c r="P1788" s="91" t="str">
        <f>IFERROR(IF(MOD(MAX(Q$64:Q1788),10*MAX(O$64:O1788))&lt;=2,IF(AND(F1787/INDEX($F$64:$F1788,MATCH(MAX(O$64:O1788),O$64:O1788,0)-1)&lt;(1-$P$2),MAX(O$64:O1788)&gt;MAX(P$64:P1787)),MAX(O$64:O1788),""),IF(AND($F1787/INDEX($F$64:$F1788,MATCH(MAX(Q$64:Q1788),Q$64:Q1788,0)-1)&lt;(1-$P$2),MAX(O$64:O1788)&gt;MAX(P$64:P1787)),MAX(O$64:O1788),"")),"")</f>
        <v/>
      </c>
      <c r="Q1788" s="91" t="str">
        <f>IFERROR(IF(E1788="","",IF(O1788&lt;&gt;"",MAX(O$64:O1788)*10+1,IF(AND($F1787/INDEX($F$64:$F1788,MATCH(MAX(Q$64:Q1787),Q$64:Q1787,0)-1)&gt;(1+$O$2),MAX(O$64:O1788)&gt;MAX(P$64:P1787)),MAX(Q$64:Q1787)+1,""))),"")</f>
        <v/>
      </c>
    </row>
    <row r="1789" spans="1:17" x14ac:dyDescent="0.2">
      <c r="A1789" s="13">
        <f>HLOOKUP($E$2,历史数据!$V$3:$AE$5000,ROW(A1787),)</f>
        <v>3715496</v>
      </c>
      <c r="B1789" s="41">
        <v>39153</v>
      </c>
      <c r="C1789" s="100">
        <f>IFERROR(IF(A1789&lt;&gt;0,MAX($C$4:C1788)+1,""),"")</f>
        <v>1743</v>
      </c>
      <c r="D1789" s="100"/>
      <c r="E1789" s="99">
        <f t="shared" si="171"/>
        <v>39218</v>
      </c>
      <c r="F1789" s="101">
        <f>IFERROR(VLOOKUP(E1789,历史数据!AH:AJ,3,),"")</f>
        <v>16.094506010001702</v>
      </c>
      <c r="G1789" s="101">
        <f t="shared" si="167"/>
        <v>10.585667198508135</v>
      </c>
      <c r="H1789" s="105">
        <f t="shared" si="168"/>
        <v>1.4635466544530962E-2</v>
      </c>
      <c r="I1789" s="101">
        <f>IFERROR(VLOOKUP(E1789,历史数据!AH:AJ,2,),"")</f>
        <v>14.9346590181878</v>
      </c>
      <c r="J1789" s="104">
        <f t="shared" si="169"/>
        <v>65</v>
      </c>
      <c r="K1789" s="104" t="str">
        <f>IFERROR(IF(AND(J1788=$H$2*1,MAX(K$64:K1788)=MAX(L$64:L1788)),MAX(K$64:K1788)+1,""),"")</f>
        <v/>
      </c>
      <c r="L1789" s="104" t="str">
        <f>IFERROR(IF(AND($F1788/INDEX($F$64:$F1789,MATCH(MAX(M$64:M1789),M$64:M1789,0)-1)&lt;(1-$P$2),MAX(K$64:K1789)&gt;MAX(L$64:L1788)),MAX(K$64:K1789),""),"")</f>
        <v/>
      </c>
      <c r="M1789" s="104" t="str">
        <f>IFERROR(IF(E1789="","",IF(K1789&lt;&gt;"",MAX(M$64:M1788)+1,IF(AND($F1788/INDEX($F$64:$F1789,MATCH(MAX(M$64:M1788),M$64:M1788,0)-1)&gt;(1+$O$2),MAX(K$64:K1789)&gt;MAX(L$64:L1788)),MAX(M$64:M1788)+1,""))),"")</f>
        <v/>
      </c>
      <c r="N1789" s="91">
        <f t="shared" si="170"/>
        <v>65</v>
      </c>
      <c r="O1789" s="91" t="str">
        <f>IFERROR(IF(AND(N1788=$H$2*1,MAX(O$64:O1788)=MAX(P$64:P1788)),MAX(O$64:O1788)+1,""),"")</f>
        <v/>
      </c>
      <c r="P1789" s="91" t="str">
        <f>IFERROR(IF(MOD(MAX(Q$64:Q1789),10*MAX(O$64:O1789))&lt;=2,IF(AND(F1788/INDEX($F$64:$F1789,MATCH(MAX(O$64:O1789),O$64:O1789,0)-1)&lt;(1-$P$2),MAX(O$64:O1789)&gt;MAX(P$64:P1788)),MAX(O$64:O1789),""),IF(AND($F1788/INDEX($F$64:$F1789,MATCH(MAX(Q$64:Q1789),Q$64:Q1789,0)-1)&lt;(1-$P$2),MAX(O$64:O1789)&gt;MAX(P$64:P1788)),MAX(O$64:O1789),"")),"")</f>
        <v/>
      </c>
      <c r="Q1789" s="91" t="str">
        <f>IFERROR(IF(E1789="","",IF(O1789&lt;&gt;"",MAX(O$64:O1789)*10+1,IF(AND($F1788/INDEX($F$64:$F1789,MATCH(MAX(Q$64:Q1788),Q$64:Q1788,0)-1)&gt;(1+$O$2),MAX(O$64:O1789)&gt;MAX(P$64:P1788)),MAX(Q$64:Q1788)+1,""))),"")</f>
        <v/>
      </c>
    </row>
    <row r="1790" spans="1:17" x14ac:dyDescent="0.2">
      <c r="A1790" s="13">
        <f>HLOOKUP($E$2,历史数据!$V$3:$AE$5000,ROW(A1788),)</f>
        <v>2085964</v>
      </c>
      <c r="B1790" s="41">
        <v>39154</v>
      </c>
      <c r="C1790" s="100">
        <f>IFERROR(IF(A1790&lt;&gt;0,MAX($C$4:C1789)+1,""),"")</f>
        <v>1744</v>
      </c>
      <c r="D1790" s="100"/>
      <c r="E1790" s="99">
        <f t="shared" si="171"/>
        <v>39219</v>
      </c>
      <c r="F1790" s="101">
        <f>IFERROR(VLOOKUP(E1790,历史数据!AH:AJ,3,),"")</f>
        <v>16.785201409621202</v>
      </c>
      <c r="G1790" s="101">
        <f t="shared" si="167"/>
        <v>10.746177858985751</v>
      </c>
      <c r="H1790" s="105">
        <f t="shared" si="168"/>
        <v>1.5163017830395864E-2</v>
      </c>
      <c r="I1790" s="101">
        <f>IFERROR(VLOOKUP(E1790,历史数据!AH:AJ,2,),"")</f>
        <v>16.159665953362001</v>
      </c>
      <c r="J1790" s="104">
        <f t="shared" si="169"/>
        <v>66</v>
      </c>
      <c r="K1790" s="104" t="str">
        <f>IFERROR(IF(AND(J1789=$H$2*1,MAX(K$64:K1789)=MAX(L$64:L1789)),MAX(K$64:K1789)+1,""),"")</f>
        <v/>
      </c>
      <c r="L1790" s="104" t="str">
        <f>IFERROR(IF(AND($F1789/INDEX($F$64:$F1790,MATCH(MAX(M$64:M1790),M$64:M1790,0)-1)&lt;(1-$P$2),MAX(K$64:K1790)&gt;MAX(L$64:L1789)),MAX(K$64:K1790),""),"")</f>
        <v/>
      </c>
      <c r="M1790" s="104" t="str">
        <f>IFERROR(IF(E1790="","",IF(K1790&lt;&gt;"",MAX(M$64:M1789)+1,IF(AND($F1789/INDEX($F$64:$F1790,MATCH(MAX(M$64:M1789),M$64:M1789,0)-1)&gt;(1+$O$2),MAX(K$64:K1790)&gt;MAX(L$64:L1789)),MAX(M$64:M1789)+1,""))),"")</f>
        <v/>
      </c>
      <c r="N1790" s="91">
        <f t="shared" si="170"/>
        <v>66</v>
      </c>
      <c r="O1790" s="91" t="str">
        <f>IFERROR(IF(AND(N1789=$H$2*1,MAX(O$64:O1789)=MAX(P$64:P1789)),MAX(O$64:O1789)+1,""),"")</f>
        <v/>
      </c>
      <c r="P1790" s="91" t="str">
        <f>IFERROR(IF(MOD(MAX(Q$64:Q1790),10*MAX(O$64:O1790))&lt;=2,IF(AND(F1789/INDEX($F$64:$F1790,MATCH(MAX(O$64:O1790),O$64:O1790,0)-1)&lt;(1-$P$2),MAX(O$64:O1790)&gt;MAX(P$64:P1789)),MAX(O$64:O1790),""),IF(AND($F1789/INDEX($F$64:$F1790,MATCH(MAX(Q$64:Q1790),Q$64:Q1790,0)-1)&lt;(1-$P$2),MAX(O$64:O1790)&gt;MAX(P$64:P1789)),MAX(O$64:O1790),"")),"")</f>
        <v/>
      </c>
      <c r="Q1790" s="91" t="str">
        <f>IFERROR(IF(E1790="","",IF(O1790&lt;&gt;"",MAX(O$64:O1790)*10+1,IF(AND($F1789/INDEX($F$64:$F1790,MATCH(MAX(Q$64:Q1789),Q$64:Q1789,0)-1)&gt;(1+$O$2),MAX(O$64:O1790)&gt;MAX(P$64:P1789)),MAX(Q$64:Q1789)+1,""))),"")</f>
        <v/>
      </c>
    </row>
    <row r="1791" spans="1:17" x14ac:dyDescent="0.2">
      <c r="A1791" s="13">
        <f>HLOOKUP($E$2,历史数据!$V$3:$AE$5000,ROW(A1789),)</f>
        <v>2426167</v>
      </c>
      <c r="B1791" s="41">
        <v>39155</v>
      </c>
      <c r="C1791" s="100">
        <f>IFERROR(IF(A1791&lt;&gt;0,MAX($C$4:C1790)+1,""),"")</f>
        <v>1745</v>
      </c>
      <c r="D1791" s="100"/>
      <c r="E1791" s="99">
        <f t="shared" si="171"/>
        <v>39220</v>
      </c>
      <c r="F1791" s="101">
        <f>IFERROR(VLOOKUP(E1791,历史数据!AH:AJ,3,),"")</f>
        <v>16.798233398293299</v>
      </c>
      <c r="G1791" s="101">
        <f t="shared" si="167"/>
        <v>10.906036920029761</v>
      </c>
      <c r="H1791" s="105">
        <f t="shared" si="168"/>
        <v>1.4875899425984107E-2</v>
      </c>
      <c r="I1791" s="101">
        <f>IFERROR(VLOOKUP(E1791,历史数据!AH:AJ,2,),"")</f>
        <v>16.4463697041475</v>
      </c>
      <c r="J1791" s="104">
        <f t="shared" si="169"/>
        <v>67</v>
      </c>
      <c r="K1791" s="104" t="str">
        <f>IFERROR(IF(AND(J1790=$H$2*1,MAX(K$64:K1790)=MAX(L$64:L1790)),MAX(K$64:K1790)+1,""),"")</f>
        <v/>
      </c>
      <c r="L1791" s="104" t="str">
        <f>IFERROR(IF(AND($F1790/INDEX($F$64:$F1791,MATCH(MAX(M$64:M1791),M$64:M1791,0)-1)&lt;(1-$P$2),MAX(K$64:K1791)&gt;MAX(L$64:L1790)),MAX(K$64:K1791),""),"")</f>
        <v/>
      </c>
      <c r="M1791" s="104" t="str">
        <f>IFERROR(IF(E1791="","",IF(K1791&lt;&gt;"",MAX(M$64:M1790)+1,IF(AND($F1790/INDEX($F$64:$F1791,MATCH(MAX(M$64:M1790),M$64:M1790,0)-1)&gt;(1+$O$2),MAX(K$64:K1791)&gt;MAX(L$64:L1790)),MAX(M$64:M1790)+1,""))),"")</f>
        <v/>
      </c>
      <c r="N1791" s="91">
        <f t="shared" si="170"/>
        <v>67</v>
      </c>
      <c r="O1791" s="91" t="str">
        <f>IFERROR(IF(AND(N1790=$H$2*1,MAX(O$64:O1790)=MAX(P$64:P1790)),MAX(O$64:O1790)+1,""),"")</f>
        <v/>
      </c>
      <c r="P1791" s="91" t="str">
        <f>IFERROR(IF(MOD(MAX(Q$64:Q1791),10*MAX(O$64:O1791))&lt;=2,IF(AND(F1790/INDEX($F$64:$F1791,MATCH(MAX(O$64:O1791),O$64:O1791,0)-1)&lt;(1-$P$2),MAX(O$64:O1791)&gt;MAX(P$64:P1790)),MAX(O$64:O1791),""),IF(AND($F1790/INDEX($F$64:$F1791,MATCH(MAX(Q$64:Q1791),Q$64:Q1791,0)-1)&lt;(1-$P$2),MAX(O$64:O1791)&gt;MAX(P$64:P1790)),MAX(O$64:O1791),"")),"")</f>
        <v/>
      </c>
      <c r="Q1791" s="91" t="str">
        <f>IFERROR(IF(E1791="","",IF(O1791&lt;&gt;"",MAX(O$64:O1791)*10+1,IF(AND($F1790/INDEX($F$64:$F1791,MATCH(MAX(Q$64:Q1790),Q$64:Q1790,0)-1)&gt;(1+$O$2),MAX(O$64:O1791)&gt;MAX(P$64:P1790)),MAX(Q$64:Q1790)+1,""))),"")</f>
        <v/>
      </c>
    </row>
    <row r="1792" spans="1:17" x14ac:dyDescent="0.2">
      <c r="A1792" s="13">
        <f>HLOOKUP($E$2,历史数据!$V$3:$AE$5000,ROW(A1790),)</f>
        <v>2362454</v>
      </c>
      <c r="B1792" s="41">
        <v>39156</v>
      </c>
      <c r="C1792" s="100">
        <f>IFERROR(IF(A1792&lt;&gt;0,MAX($C$4:C1791)+1,""),"")</f>
        <v>1746</v>
      </c>
      <c r="D1792" s="100"/>
      <c r="E1792" s="99">
        <f t="shared" si="171"/>
        <v>39224</v>
      </c>
      <c r="F1792" s="101">
        <f>IFERROR(VLOOKUP(E1792,历史数据!AH:AJ,3,),"")</f>
        <v>18.479359936989798</v>
      </c>
      <c r="G1792" s="101">
        <f t="shared" si="167"/>
        <v>11.091959958417904</v>
      </c>
      <c r="H1792" s="105">
        <f t="shared" si="168"/>
        <v>1.7047717677049157E-2</v>
      </c>
      <c r="I1792" s="101">
        <f>IFERROR(VLOOKUP(E1792,历史数据!AH:AJ,2,),"")</f>
        <v>17.5931847072893</v>
      </c>
      <c r="J1792" s="104">
        <f t="shared" si="169"/>
        <v>68</v>
      </c>
      <c r="K1792" s="104" t="str">
        <f>IFERROR(IF(AND(J1791=$H$2*1,MAX(K$64:K1791)=MAX(L$64:L1791)),MAX(K$64:K1791)+1,""),"")</f>
        <v/>
      </c>
      <c r="L1792" s="104" t="str">
        <f>IFERROR(IF(AND($F1791/INDEX($F$64:$F1792,MATCH(MAX(M$64:M1792),M$64:M1792,0)-1)&lt;(1-$P$2),MAX(K$64:K1792)&gt;MAX(L$64:L1791)),MAX(K$64:K1792),""),"")</f>
        <v/>
      </c>
      <c r="M1792" s="104" t="str">
        <f>IFERROR(IF(E1792="","",IF(K1792&lt;&gt;"",MAX(M$64:M1791)+1,IF(AND($F1791/INDEX($F$64:$F1792,MATCH(MAX(M$64:M1791),M$64:M1791,0)-1)&gt;(1+$O$2),MAX(K$64:K1792)&gt;MAX(L$64:L1791)),MAX(M$64:M1791)+1,""))),"")</f>
        <v/>
      </c>
      <c r="N1792" s="91">
        <f t="shared" si="170"/>
        <v>68</v>
      </c>
      <c r="O1792" s="91" t="str">
        <f>IFERROR(IF(AND(N1791=$H$2*1,MAX(O$64:O1791)=MAX(P$64:P1791)),MAX(O$64:O1791)+1,""),"")</f>
        <v/>
      </c>
      <c r="P1792" s="91" t="str">
        <f>IFERROR(IF(MOD(MAX(Q$64:Q1792),10*MAX(O$64:O1792))&lt;=2,IF(AND(F1791/INDEX($F$64:$F1792,MATCH(MAX(O$64:O1792),O$64:O1792,0)-1)&lt;(1-$P$2),MAX(O$64:O1792)&gt;MAX(P$64:P1791)),MAX(O$64:O1792),""),IF(AND($F1791/INDEX($F$64:$F1792,MATCH(MAX(Q$64:Q1792),Q$64:Q1792,0)-1)&lt;(1-$P$2),MAX(O$64:O1792)&gt;MAX(P$64:P1791)),MAX(O$64:O1792),"")),"")</f>
        <v/>
      </c>
      <c r="Q1792" s="91" t="str">
        <f>IFERROR(IF(E1792="","",IF(O1792&lt;&gt;"",MAX(O$64:O1792)*10+1,IF(AND($F1791/INDEX($F$64:$F1792,MATCH(MAX(Q$64:Q1791),Q$64:Q1791,0)-1)&gt;(1+$O$2),MAX(O$64:O1792)&gt;MAX(P$64:P1791)),MAX(Q$64:Q1791)+1,""))),"")</f>
        <v/>
      </c>
    </row>
    <row r="1793" spans="1:17" x14ac:dyDescent="0.2">
      <c r="A1793" s="13">
        <f>HLOOKUP($E$2,历史数据!$V$3:$AE$5000,ROW(A1791),)</f>
        <v>3927925</v>
      </c>
      <c r="B1793" s="41">
        <v>39157</v>
      </c>
      <c r="C1793" s="100">
        <f>IFERROR(IF(A1793&lt;&gt;0,MAX($C$4:C1792)+1,""),"")</f>
        <v>1747</v>
      </c>
      <c r="D1793" s="100"/>
      <c r="E1793" s="99">
        <f t="shared" si="171"/>
        <v>39225</v>
      </c>
      <c r="F1793" s="101">
        <f>IFERROR(VLOOKUP(E1793,历史数据!AH:AJ,3,),"")</f>
        <v>18.909415563168</v>
      </c>
      <c r="G1793" s="101">
        <f t="shared" ref="G1793:G1856" si="172">IFERROR(IF(E1793="","",AVERAGE(F1734:F1793)),"")</f>
        <v>11.285919389820489</v>
      </c>
      <c r="H1793" s="105">
        <f t="shared" si="168"/>
        <v>1.7486488603430717E-2</v>
      </c>
      <c r="I1793" s="101">
        <f>IFERROR(VLOOKUP(E1793,历史数据!AH:AJ,2,),"")</f>
        <v>20.173518464358398</v>
      </c>
      <c r="J1793" s="104">
        <f t="shared" si="169"/>
        <v>69</v>
      </c>
      <c r="K1793" s="104" t="str">
        <f>IFERROR(IF(AND(J1792=$H$2*1,MAX(K$64:K1792)=MAX(L$64:L1792)),MAX(K$64:K1792)+1,""),"")</f>
        <v/>
      </c>
      <c r="L1793" s="104" t="str">
        <f>IFERROR(IF(AND($F1792/INDEX($F$64:$F1793,MATCH(MAX(M$64:M1793),M$64:M1793,0)-1)&lt;(1-$P$2),MAX(K$64:K1793)&gt;MAX(L$64:L1792)),MAX(K$64:K1793),""),"")</f>
        <v/>
      </c>
      <c r="M1793" s="104">
        <f>IFERROR(IF(E1793="","",IF(K1793&lt;&gt;"",MAX(M$64:M1792)+1,IF(AND($F1792/INDEX($F$64:$F1793,MATCH(MAX(M$64:M1792),M$64:M1792,0)-1)&gt;(1+$O$2),MAX(K$64:K1793)&gt;MAX(L$64:L1792)),MAX(M$64:M1792)+1,""))),"")</f>
        <v>19</v>
      </c>
      <c r="N1793" s="91">
        <f t="shared" si="170"/>
        <v>69</v>
      </c>
      <c r="O1793" s="91" t="str">
        <f>IFERROR(IF(AND(N1792=$H$2*1,MAX(O$64:O1792)=MAX(P$64:P1792)),MAX(O$64:O1792)+1,""),"")</f>
        <v/>
      </c>
      <c r="P1793" s="91" t="str">
        <f>IFERROR(IF(MOD(MAX(Q$64:Q1793),10*MAX(O$64:O1793))&lt;=2,IF(AND(F1792/INDEX($F$64:$F1793,MATCH(MAX(O$64:O1793),O$64:O1793,0)-1)&lt;(1-$P$2),MAX(O$64:O1793)&gt;MAX(P$64:P1792)),MAX(O$64:O1793),""),IF(AND($F1792/INDEX($F$64:$F1793,MATCH(MAX(Q$64:Q1793),Q$64:Q1793,0)-1)&lt;(1-$P$2),MAX(O$64:O1793)&gt;MAX(P$64:P1792)),MAX(O$64:O1793),"")),"")</f>
        <v/>
      </c>
      <c r="Q1793" s="91">
        <f>IFERROR(IF(E1793="","",IF(O1793&lt;&gt;"",MAX(O$64:O1793)*10+1,IF(AND($F1792/INDEX($F$64:$F1793,MATCH(MAX(Q$64:Q1792),Q$64:Q1792,0)-1)&gt;(1+$O$2),MAX(O$64:O1793)&gt;MAX(P$64:P1792)),MAX(Q$64:Q1792)+1,""))),"")</f>
        <v>84</v>
      </c>
    </row>
    <row r="1794" spans="1:17" x14ac:dyDescent="0.2">
      <c r="A1794" s="13">
        <f>HLOOKUP($E$2,历史数据!$V$3:$AE$5000,ROW(A1792),)</f>
        <v>5507255</v>
      </c>
      <c r="B1794" s="41">
        <v>39160</v>
      </c>
      <c r="C1794" s="100">
        <f>IFERROR(IF(A1794&lt;&gt;0,MAX($C$4:C1793)+1,""),"")</f>
        <v>1748</v>
      </c>
      <c r="D1794" s="100"/>
      <c r="E1794" s="99">
        <f t="shared" si="171"/>
        <v>39226</v>
      </c>
      <c r="F1794" s="101">
        <f>IFERROR(VLOOKUP(E1794,历史数据!AH:AJ,3,),"")</f>
        <v>18.870319597151799</v>
      </c>
      <c r="G1794" s="101">
        <f t="shared" si="172"/>
        <v>11.47336282688704</v>
      </c>
      <c r="H1794" s="105">
        <f t="shared" ref="H1794:H1857" si="173">IFERROR(G1794/G1793-1,"")</f>
        <v>1.6608610303881832E-2</v>
      </c>
      <c r="I1794" s="101">
        <f>IFERROR(VLOOKUP(E1794,历史数据!AH:AJ,2,),"")</f>
        <v>19.000639483872501</v>
      </c>
      <c r="J1794" s="104">
        <f t="shared" ref="J1794:J1857" si="174">IFERROR(IF(L1794&lt;&gt;"","0",IF(AND($H1794&gt;0,$F1794&gt;$G1794),J1793+1,0)),"")</f>
        <v>70</v>
      </c>
      <c r="K1794" s="104" t="str">
        <f>IFERROR(IF(AND(J1793=$H$2*1,MAX(K$64:K1793)=MAX(L$64:L1793)),MAX(K$64:K1793)+1,""),"")</f>
        <v/>
      </c>
      <c r="L1794" s="104" t="str">
        <f>IFERROR(IF(AND($F1793/INDEX($F$64:$F1794,MATCH(MAX(M$64:M1794),M$64:M1794,0)-1)&lt;(1-$P$2),MAX(K$64:K1794)&gt;MAX(L$64:L1793)),MAX(K$64:K1794),""),"")</f>
        <v/>
      </c>
      <c r="M1794" s="104" t="str">
        <f>IFERROR(IF(E1794="","",IF(K1794&lt;&gt;"",MAX(M$64:M1793)+1,IF(AND($F1793/INDEX($F$64:$F1794,MATCH(MAX(M$64:M1793),M$64:M1793,0)-1)&gt;(1+$O$2),MAX(K$64:K1794)&gt;MAX(L$64:L1793)),MAX(M$64:M1793)+1,""))),"")</f>
        <v/>
      </c>
      <c r="N1794" s="91">
        <f t="shared" ref="N1794:N1857" si="175">IFERROR(IF(P1794&lt;&gt;"","0",IF(AND($H1794&gt;0,$F1794&gt;$G1794),N1793+1,0)),"")</f>
        <v>70</v>
      </c>
      <c r="O1794" s="91" t="str">
        <f>IFERROR(IF(AND(N1793=$H$2*1,MAX(O$64:O1793)=MAX(P$64:P1793)),MAX(O$64:O1793)+1,""),"")</f>
        <v/>
      </c>
      <c r="P1794" s="91" t="str">
        <f>IFERROR(IF(MOD(MAX(Q$64:Q1794),10*MAX(O$64:O1794))&lt;=2,IF(AND(F1793/INDEX($F$64:$F1794,MATCH(MAX(O$64:O1794),O$64:O1794,0)-1)&lt;(1-$P$2),MAX(O$64:O1794)&gt;MAX(P$64:P1793)),MAX(O$64:O1794),""),IF(AND($F1793/INDEX($F$64:$F1794,MATCH(MAX(Q$64:Q1794),Q$64:Q1794,0)-1)&lt;(1-$P$2),MAX(O$64:O1794)&gt;MAX(P$64:P1793)),MAX(O$64:O1794),"")),"")</f>
        <v/>
      </c>
      <c r="Q1794" s="91" t="str">
        <f>IFERROR(IF(E1794="","",IF(O1794&lt;&gt;"",MAX(O$64:O1794)*10+1,IF(AND($F1793/INDEX($F$64:$F1794,MATCH(MAX(Q$64:Q1793),Q$64:Q1793,0)-1)&gt;(1+$O$2),MAX(O$64:O1794)&gt;MAX(P$64:P1793)),MAX(Q$64:Q1793)+1,""))),"")</f>
        <v/>
      </c>
    </row>
    <row r="1795" spans="1:17" x14ac:dyDescent="0.2">
      <c r="A1795" s="13">
        <f>HLOOKUP($E$2,历史数据!$V$3:$AE$5000,ROW(A1793),)</f>
        <v>4852990</v>
      </c>
      <c r="B1795" s="41">
        <v>39161</v>
      </c>
      <c r="C1795" s="100">
        <f>IFERROR(IF(A1795&lt;&gt;0,MAX($C$4:C1794)+1,""),"")</f>
        <v>1749</v>
      </c>
      <c r="D1795" s="100"/>
      <c r="E1795" s="99">
        <f t="shared" si="171"/>
        <v>39227</v>
      </c>
      <c r="F1795" s="101">
        <f>IFERROR(VLOOKUP(E1795,历史数据!AH:AJ,3,),"")</f>
        <v>18.8312236311356</v>
      </c>
      <c r="G1795" s="101">
        <f t="shared" si="172"/>
        <v>11.657982666407978</v>
      </c>
      <c r="H1795" s="105">
        <f t="shared" si="173"/>
        <v>1.6091170679993994E-2</v>
      </c>
      <c r="I1795" s="101">
        <f>IFERROR(VLOOKUP(E1795,历史数据!AH:AJ,2,),"")</f>
        <v>18.518455903006</v>
      </c>
      <c r="J1795" s="104">
        <f t="shared" si="174"/>
        <v>71</v>
      </c>
      <c r="K1795" s="104" t="str">
        <f>IFERROR(IF(AND(J1794=$H$2*1,MAX(K$64:K1794)=MAX(L$64:L1794)),MAX(K$64:K1794)+1,""),"")</f>
        <v/>
      </c>
      <c r="L1795" s="104" t="str">
        <f>IFERROR(IF(AND($F1794/INDEX($F$64:$F1795,MATCH(MAX(M$64:M1795),M$64:M1795,0)-1)&lt;(1-$P$2),MAX(K$64:K1795)&gt;MAX(L$64:L1794)),MAX(K$64:K1795),""),"")</f>
        <v/>
      </c>
      <c r="M1795" s="104" t="str">
        <f>IFERROR(IF(E1795="","",IF(K1795&lt;&gt;"",MAX(M$64:M1794)+1,IF(AND($F1794/INDEX($F$64:$F1795,MATCH(MAX(M$64:M1794),M$64:M1794,0)-1)&gt;(1+$O$2),MAX(K$64:K1795)&gt;MAX(L$64:L1794)),MAX(M$64:M1794)+1,""))),"")</f>
        <v/>
      </c>
      <c r="N1795" s="91">
        <f t="shared" si="175"/>
        <v>71</v>
      </c>
      <c r="O1795" s="91" t="str">
        <f>IFERROR(IF(AND(N1794=$H$2*1,MAX(O$64:O1794)=MAX(P$64:P1794)),MAX(O$64:O1794)+1,""),"")</f>
        <v/>
      </c>
      <c r="P1795" s="91" t="str">
        <f>IFERROR(IF(MOD(MAX(Q$64:Q1795),10*MAX(O$64:O1795))&lt;=2,IF(AND(F1794/INDEX($F$64:$F1795,MATCH(MAX(O$64:O1795),O$64:O1795,0)-1)&lt;(1-$P$2),MAX(O$64:O1795)&gt;MAX(P$64:P1794)),MAX(O$64:O1795),""),IF(AND($F1794/INDEX($F$64:$F1795,MATCH(MAX(Q$64:Q1795),Q$64:Q1795,0)-1)&lt;(1-$P$2),MAX(O$64:O1795)&gt;MAX(P$64:P1794)),MAX(O$64:O1795),"")),"")</f>
        <v/>
      </c>
      <c r="Q1795" s="91" t="str">
        <f>IFERROR(IF(E1795="","",IF(O1795&lt;&gt;"",MAX(O$64:O1795)*10+1,IF(AND($F1794/INDEX($F$64:$F1795,MATCH(MAX(Q$64:Q1794),Q$64:Q1794,0)-1)&gt;(1+$O$2),MAX(O$64:O1795)&gt;MAX(P$64:P1794)),MAX(Q$64:Q1794)+1,""))),"")</f>
        <v/>
      </c>
    </row>
    <row r="1796" spans="1:17" x14ac:dyDescent="0.2">
      <c r="A1796" s="13">
        <f>HLOOKUP($E$2,历史数据!$V$3:$AE$5000,ROW(A1794),)</f>
        <v>3887662</v>
      </c>
      <c r="B1796" s="41">
        <v>39162</v>
      </c>
      <c r="C1796" s="100">
        <f>IFERROR(IF(A1796&lt;&gt;0,MAX($C$4:C1795)+1,""),"")</f>
        <v>1750</v>
      </c>
      <c r="D1796" s="100"/>
      <c r="E1796" s="99">
        <f t="shared" si="171"/>
        <v>39230</v>
      </c>
      <c r="F1796" s="101">
        <f>IFERROR(VLOOKUP(E1796,历史数据!AH:AJ,3,),"")</f>
        <v>18.935479540512102</v>
      </c>
      <c r="G1796" s="101">
        <f t="shared" si="172"/>
        <v>11.843036905551317</v>
      </c>
      <c r="H1796" s="105">
        <f t="shared" si="173"/>
        <v>1.5873607333159345E-2</v>
      </c>
      <c r="I1796" s="101">
        <f>IFERROR(VLOOKUP(E1796,历史数据!AH:AJ,2,),"")</f>
        <v>19.626174940131602</v>
      </c>
      <c r="J1796" s="104">
        <f t="shared" si="174"/>
        <v>72</v>
      </c>
      <c r="K1796" s="104" t="str">
        <f>IFERROR(IF(AND(J1795=$H$2*1,MAX(K$64:K1795)=MAX(L$64:L1795)),MAX(K$64:K1795)+1,""),"")</f>
        <v/>
      </c>
      <c r="L1796" s="104" t="str">
        <f>IFERROR(IF(AND($F1795/INDEX($F$64:$F1796,MATCH(MAX(M$64:M1796),M$64:M1796,0)-1)&lt;(1-$P$2),MAX(K$64:K1796)&gt;MAX(L$64:L1795)),MAX(K$64:K1796),""),"")</f>
        <v/>
      </c>
      <c r="M1796" s="104" t="str">
        <f>IFERROR(IF(E1796="","",IF(K1796&lt;&gt;"",MAX(M$64:M1795)+1,IF(AND($F1795/INDEX($F$64:$F1796,MATCH(MAX(M$64:M1795),M$64:M1795,0)-1)&gt;(1+$O$2),MAX(K$64:K1796)&gt;MAX(L$64:L1795)),MAX(M$64:M1795)+1,""))),"")</f>
        <v/>
      </c>
      <c r="N1796" s="91">
        <f t="shared" si="175"/>
        <v>72</v>
      </c>
      <c r="O1796" s="91" t="str">
        <f>IFERROR(IF(AND(N1795=$H$2*1,MAX(O$64:O1795)=MAX(P$64:P1795)),MAX(O$64:O1795)+1,""),"")</f>
        <v/>
      </c>
      <c r="P1796" s="91" t="str">
        <f>IFERROR(IF(MOD(MAX(Q$64:Q1796),10*MAX(O$64:O1796))&lt;=2,IF(AND(F1795/INDEX($F$64:$F1796,MATCH(MAX(O$64:O1796),O$64:O1796,0)-1)&lt;(1-$P$2),MAX(O$64:O1796)&gt;MAX(P$64:P1795)),MAX(O$64:O1796),""),IF(AND($F1795/INDEX($F$64:$F1796,MATCH(MAX(Q$64:Q1796),Q$64:Q1796,0)-1)&lt;(1-$P$2),MAX(O$64:O1796)&gt;MAX(P$64:P1795)),MAX(O$64:O1796),"")),"")</f>
        <v/>
      </c>
      <c r="Q1796" s="91" t="str">
        <f>IFERROR(IF(E1796="","",IF(O1796&lt;&gt;"",MAX(O$64:O1796)*10+1,IF(AND($F1795/INDEX($F$64:$F1796,MATCH(MAX(Q$64:Q1795),Q$64:Q1795,0)-1)&gt;(1+$O$2),MAX(O$64:O1796)&gt;MAX(P$64:P1795)),MAX(Q$64:Q1795)+1,""))),"")</f>
        <v/>
      </c>
    </row>
    <row r="1797" spans="1:17" x14ac:dyDescent="0.2">
      <c r="A1797" s="13">
        <f>HLOOKUP($E$2,历史数据!$V$3:$AE$5000,ROW(A1795),)</f>
        <v>3010108</v>
      </c>
      <c r="B1797" s="41">
        <v>39163</v>
      </c>
      <c r="C1797" s="100">
        <f>IFERROR(IF(A1797&lt;&gt;0,MAX($C$4:C1796)+1,""),"")</f>
        <v>1751</v>
      </c>
      <c r="D1797" s="100"/>
      <c r="E1797" s="99">
        <f t="shared" si="171"/>
        <v>39231</v>
      </c>
      <c r="F1797" s="101">
        <f>IFERROR(VLOOKUP(E1797,历史数据!AH:AJ,3,),"")</f>
        <v>18.609679823710501</v>
      </c>
      <c r="G1797" s="101">
        <f t="shared" si="172"/>
        <v>12.0167967545122</v>
      </c>
      <c r="H1797" s="105">
        <f t="shared" si="173"/>
        <v>1.4671899644206565E-2</v>
      </c>
      <c r="I1797" s="101">
        <f>IFERROR(VLOOKUP(E1797,历史数据!AH:AJ,2,),"")</f>
        <v>19.235215279969601</v>
      </c>
      <c r="J1797" s="104">
        <f t="shared" si="174"/>
        <v>73</v>
      </c>
      <c r="K1797" s="104" t="str">
        <f>IFERROR(IF(AND(J1796=$H$2*1,MAX(K$64:K1796)=MAX(L$64:L1796)),MAX(K$64:K1796)+1,""),"")</f>
        <v/>
      </c>
      <c r="L1797" s="104" t="str">
        <f>IFERROR(IF(AND($F1796/INDEX($F$64:$F1797,MATCH(MAX(M$64:M1797),M$64:M1797,0)-1)&lt;(1-$P$2),MAX(K$64:K1797)&gt;MAX(L$64:L1796)),MAX(K$64:K1797),""),"")</f>
        <v/>
      </c>
      <c r="M1797" s="104" t="str">
        <f>IFERROR(IF(E1797="","",IF(K1797&lt;&gt;"",MAX(M$64:M1796)+1,IF(AND($F1796/INDEX($F$64:$F1797,MATCH(MAX(M$64:M1796),M$64:M1796,0)-1)&gt;(1+$O$2),MAX(K$64:K1797)&gt;MAX(L$64:L1796)),MAX(M$64:M1796)+1,""))),"")</f>
        <v/>
      </c>
      <c r="N1797" s="91">
        <f t="shared" si="175"/>
        <v>73</v>
      </c>
      <c r="O1797" s="91" t="str">
        <f>IFERROR(IF(AND(N1796=$H$2*1,MAX(O$64:O1796)=MAX(P$64:P1796)),MAX(O$64:O1796)+1,""),"")</f>
        <v/>
      </c>
      <c r="P1797" s="91" t="str">
        <f>IFERROR(IF(MOD(MAX(Q$64:Q1797),10*MAX(O$64:O1797))&lt;=2,IF(AND(F1796/INDEX($F$64:$F1797,MATCH(MAX(O$64:O1797),O$64:O1797,0)-1)&lt;(1-$P$2),MAX(O$64:O1797)&gt;MAX(P$64:P1796)),MAX(O$64:O1797),""),IF(AND($F1796/INDEX($F$64:$F1797,MATCH(MAX(Q$64:Q1797),Q$64:Q1797,0)-1)&lt;(1-$P$2),MAX(O$64:O1797)&gt;MAX(P$64:P1796)),MAX(O$64:O1797),"")),"")</f>
        <v/>
      </c>
      <c r="Q1797" s="91" t="str">
        <f>IFERROR(IF(E1797="","",IF(O1797&lt;&gt;"",MAX(O$64:O1797)*10+1,IF(AND($F1796/INDEX($F$64:$F1797,MATCH(MAX(Q$64:Q1796),Q$64:Q1796,0)-1)&gt;(1+$O$2),MAX(O$64:O1797)&gt;MAX(P$64:P1796)),MAX(Q$64:Q1796)+1,""))),"")</f>
        <v/>
      </c>
    </row>
    <row r="1798" spans="1:17" x14ac:dyDescent="0.2">
      <c r="A1798" s="13">
        <f>HLOOKUP($E$2,历史数据!$V$3:$AE$5000,ROW(A1796),)</f>
        <v>2474016</v>
      </c>
      <c r="B1798" s="41">
        <v>39164</v>
      </c>
      <c r="C1798" s="100">
        <f>IFERROR(IF(A1798&lt;&gt;0,MAX($C$4:C1797)+1,""),"")</f>
        <v>1752</v>
      </c>
      <c r="D1798" s="100"/>
      <c r="E1798" s="99">
        <f t="shared" ref="E1798:E1861" si="176">IFERROR(INDEX(B:B,MATCH(ROW(A1794),C:C,0)),"")</f>
        <v>39232</v>
      </c>
      <c r="F1798" s="101">
        <f>IFERROR(VLOOKUP(E1798,历史数据!AH:AJ,3,),"")</f>
        <v>16.746105443605</v>
      </c>
      <c r="G1798" s="101">
        <f t="shared" si="172"/>
        <v>12.172963418765791</v>
      </c>
      <c r="H1798" s="105">
        <f t="shared" si="173"/>
        <v>1.2995698225065855E-2</v>
      </c>
      <c r="I1798" s="101">
        <f>IFERROR(VLOOKUP(E1798,历史数据!AH:AJ,2,),"")</f>
        <v>16.941585273686002</v>
      </c>
      <c r="J1798" s="104">
        <f t="shared" si="174"/>
        <v>74</v>
      </c>
      <c r="K1798" s="104" t="str">
        <f>IFERROR(IF(AND(J1797=$H$2*1,MAX(K$64:K1797)=MAX(L$64:L1797)),MAX(K$64:K1797)+1,""),"")</f>
        <v/>
      </c>
      <c r="L1798" s="104" t="str">
        <f>IFERROR(IF(AND($F1797/INDEX($F$64:$F1798,MATCH(MAX(M$64:M1798),M$64:M1798,0)-1)&lt;(1-$P$2),MAX(K$64:K1798)&gt;MAX(L$64:L1797)),MAX(K$64:K1798),""),"")</f>
        <v/>
      </c>
      <c r="M1798" s="104" t="str">
        <f>IFERROR(IF(E1798="","",IF(K1798&lt;&gt;"",MAX(M$64:M1797)+1,IF(AND($F1797/INDEX($F$64:$F1798,MATCH(MAX(M$64:M1797),M$64:M1797,0)-1)&gt;(1+$O$2),MAX(K$64:K1798)&gt;MAX(L$64:L1797)),MAX(M$64:M1797)+1,""))),"")</f>
        <v/>
      </c>
      <c r="N1798" s="91">
        <f t="shared" si="175"/>
        <v>74</v>
      </c>
      <c r="O1798" s="91" t="str">
        <f>IFERROR(IF(AND(N1797=$H$2*1,MAX(O$64:O1797)=MAX(P$64:P1797)),MAX(O$64:O1797)+1,""),"")</f>
        <v/>
      </c>
      <c r="P1798" s="91" t="str">
        <f>IFERROR(IF(MOD(MAX(Q$64:Q1798),10*MAX(O$64:O1798))&lt;=2,IF(AND(F1797/INDEX($F$64:$F1798,MATCH(MAX(O$64:O1798),O$64:O1798,0)-1)&lt;(1-$P$2),MAX(O$64:O1798)&gt;MAX(P$64:P1797)),MAX(O$64:O1798),""),IF(AND($F1797/INDEX($F$64:$F1798,MATCH(MAX(Q$64:Q1798),Q$64:Q1798,0)-1)&lt;(1-$P$2),MAX(O$64:O1798)&gt;MAX(P$64:P1797)),MAX(O$64:O1798),"")),"")</f>
        <v/>
      </c>
      <c r="Q1798" s="91" t="str">
        <f>IFERROR(IF(E1798="","",IF(O1798&lt;&gt;"",MAX(O$64:O1798)*10+1,IF(AND($F1797/INDEX($F$64:$F1798,MATCH(MAX(Q$64:Q1797),Q$64:Q1797,0)-1)&gt;(1+$O$2),MAX(O$64:O1798)&gt;MAX(P$64:P1797)),MAX(Q$64:Q1797)+1,""))),"")</f>
        <v/>
      </c>
    </row>
    <row r="1799" spans="1:17" x14ac:dyDescent="0.2">
      <c r="A1799" s="13">
        <f>HLOOKUP($E$2,历史数据!$V$3:$AE$5000,ROW(A1797),)</f>
        <v>3912303</v>
      </c>
      <c r="B1799" s="41">
        <v>39167</v>
      </c>
      <c r="C1799" s="100">
        <f>IFERROR(IF(A1799&lt;&gt;0,MAX($C$4:C1798)+1,""),"")</f>
        <v>1753</v>
      </c>
      <c r="D1799" s="100"/>
      <c r="E1799" s="99">
        <f t="shared" si="176"/>
        <v>39233</v>
      </c>
      <c r="F1799" s="101">
        <f>IFERROR(VLOOKUP(E1799,历史数据!AH:AJ,3,),"")</f>
        <v>15.078010893580499</v>
      </c>
      <c r="G1799" s="101">
        <f t="shared" si="172"/>
        <v>12.292206115115196</v>
      </c>
      <c r="H1799" s="105">
        <f t="shared" si="173"/>
        <v>9.7956998840216247E-3</v>
      </c>
      <c r="I1799" s="101">
        <f>IFERROR(VLOOKUP(E1799,历史数据!AH:AJ,2,),"")</f>
        <v>16.159665953362001</v>
      </c>
      <c r="J1799" s="104">
        <f t="shared" si="174"/>
        <v>75</v>
      </c>
      <c r="K1799" s="104" t="str">
        <f>IFERROR(IF(AND(J1798=$H$2*1,MAX(K$64:K1798)=MAX(L$64:L1798)),MAX(K$64:K1798)+1,""),"")</f>
        <v/>
      </c>
      <c r="L1799" s="104" t="str">
        <f>IFERROR(IF(AND($F1798/INDEX($F$64:$F1799,MATCH(MAX(M$64:M1799),M$64:M1799,0)-1)&lt;(1-$P$2),MAX(K$64:K1799)&gt;MAX(L$64:L1798)),MAX(K$64:K1799),""),"")</f>
        <v/>
      </c>
      <c r="M1799" s="104" t="str">
        <f>IFERROR(IF(E1799="","",IF(K1799&lt;&gt;"",MAX(M$64:M1798)+1,IF(AND($F1798/INDEX($F$64:$F1799,MATCH(MAX(M$64:M1798),M$64:M1798,0)-1)&gt;(1+$O$2),MAX(K$64:K1799)&gt;MAX(L$64:L1798)),MAX(M$64:M1798)+1,""))),"")</f>
        <v/>
      </c>
      <c r="N1799" s="91">
        <f t="shared" si="175"/>
        <v>75</v>
      </c>
      <c r="O1799" s="91" t="str">
        <f>IFERROR(IF(AND(N1798=$H$2*1,MAX(O$64:O1798)=MAX(P$64:P1798)),MAX(O$64:O1798)+1,""),"")</f>
        <v/>
      </c>
      <c r="P1799" s="91" t="str">
        <f>IFERROR(IF(MOD(MAX(Q$64:Q1799),10*MAX(O$64:O1799))&lt;=2,IF(AND(F1798/INDEX($F$64:$F1799,MATCH(MAX(O$64:O1799),O$64:O1799,0)-1)&lt;(1-$P$2),MAX(O$64:O1799)&gt;MAX(P$64:P1798)),MAX(O$64:O1799),""),IF(AND($F1798/INDEX($F$64:$F1799,MATCH(MAX(Q$64:Q1799),Q$64:Q1799,0)-1)&lt;(1-$P$2),MAX(O$64:O1799)&gt;MAX(P$64:P1798)),MAX(O$64:O1799),"")),"")</f>
        <v/>
      </c>
      <c r="Q1799" s="91" t="str">
        <f>IFERROR(IF(E1799="","",IF(O1799&lt;&gt;"",MAX(O$64:O1799)*10+1,IF(AND($F1798/INDEX($F$64:$F1799,MATCH(MAX(Q$64:Q1798),Q$64:Q1798,0)-1)&gt;(1+$O$2),MAX(O$64:O1799)&gt;MAX(P$64:P1798)),MAX(Q$64:Q1798)+1,""))),"")</f>
        <v/>
      </c>
    </row>
    <row r="1800" spans="1:17" x14ac:dyDescent="0.2">
      <c r="A1800" s="13">
        <f>HLOOKUP($E$2,历史数据!$V$3:$AE$5000,ROW(A1798),)</f>
        <v>2859020</v>
      </c>
      <c r="B1800" s="41">
        <v>39168</v>
      </c>
      <c r="C1800" s="100">
        <f>IFERROR(IF(A1800&lt;&gt;0,MAX($C$4:C1799)+1,""),"")</f>
        <v>1754</v>
      </c>
      <c r="D1800" s="100"/>
      <c r="E1800" s="99">
        <f t="shared" si="176"/>
        <v>39234</v>
      </c>
      <c r="F1800" s="101">
        <f>IFERROR(VLOOKUP(E1800,历史数据!AH:AJ,3,),"")</f>
        <v>13.5663002076209</v>
      </c>
      <c r="G1800" s="101">
        <f t="shared" si="172"/>
        <v>12.373004444882007</v>
      </c>
      <c r="H1800" s="105">
        <f t="shared" si="173"/>
        <v>6.5731349613034062E-3</v>
      </c>
      <c r="I1800" s="101">
        <f>IFERROR(VLOOKUP(E1800,历史数据!AH:AJ,2,),"")</f>
        <v>14.921627029515699</v>
      </c>
      <c r="J1800" s="104" t="str">
        <f t="shared" si="174"/>
        <v>0</v>
      </c>
      <c r="K1800" s="104" t="str">
        <f>IFERROR(IF(AND(J1799=$H$2*1,MAX(K$64:K1799)=MAX(L$64:L1799)),MAX(K$64:K1799)+1,""),"")</f>
        <v/>
      </c>
      <c r="L1800" s="104">
        <f>IFERROR(IF(AND($F1799/INDEX($F$64:$F1800,MATCH(MAX(M$64:M1800),M$64:M1800,0)-1)&lt;(1-$P$2),MAX(K$64:K1800)&gt;MAX(L$64:L1799)),MAX(K$64:K1800),""),"")</f>
        <v>12</v>
      </c>
      <c r="M1800" s="104" t="str">
        <f>IFERROR(IF(E1800="","",IF(K1800&lt;&gt;"",MAX(M$64:M1799)+1,IF(AND($F1799/INDEX($F$64:$F1800,MATCH(MAX(M$64:M1799),M$64:M1799,0)-1)&gt;(1+$O$2),MAX(K$64:K1800)&gt;MAX(L$64:L1799)),MAX(M$64:M1799)+1,""))),"")</f>
        <v/>
      </c>
      <c r="N1800" s="91" t="str">
        <f t="shared" si="175"/>
        <v>0</v>
      </c>
      <c r="O1800" s="91" t="str">
        <f>IFERROR(IF(AND(N1799=$H$2*1,MAX(O$64:O1799)=MAX(P$64:P1799)),MAX(O$64:O1799)+1,""),"")</f>
        <v/>
      </c>
      <c r="P1800" s="91">
        <f>IFERROR(IF(MOD(MAX(Q$64:Q1800),10*MAX(O$64:O1800))&lt;=2,IF(AND(F1799/INDEX($F$64:$F1800,MATCH(MAX(O$64:O1800),O$64:O1800,0)-1)&lt;(1-$P$2),MAX(O$64:O1800)&gt;MAX(P$64:P1799)),MAX(O$64:O1800),""),IF(AND($F1799/INDEX($F$64:$F1800,MATCH(MAX(Q$64:Q1800),Q$64:Q1800,0)-1)&lt;(1-$P$2),MAX(O$64:O1800)&gt;MAX(P$64:P1799)),MAX(O$64:O1800),"")),"")</f>
        <v>8</v>
      </c>
      <c r="Q1800" s="91" t="str">
        <f>IFERROR(IF(E1800="","",IF(O1800&lt;&gt;"",MAX(O$64:O1800)*10+1,IF(AND($F1799/INDEX($F$64:$F1800,MATCH(MAX(Q$64:Q1799),Q$64:Q1799,0)-1)&gt;(1+$O$2),MAX(O$64:O1800)&gt;MAX(P$64:P1799)),MAX(Q$64:Q1799)+1,""))),"")</f>
        <v/>
      </c>
    </row>
    <row r="1801" spans="1:17" x14ac:dyDescent="0.2">
      <c r="A1801" s="13">
        <f>HLOOKUP($E$2,历史数据!$V$3:$AE$5000,ROW(A1799),)</f>
        <v>3088483</v>
      </c>
      <c r="B1801" s="41">
        <v>39169</v>
      </c>
      <c r="C1801" s="100">
        <f>IFERROR(IF(A1801&lt;&gt;0,MAX($C$4:C1800)+1,""),"")</f>
        <v>1755</v>
      </c>
      <c r="D1801" s="100"/>
      <c r="E1801" s="99">
        <f t="shared" si="176"/>
        <v>39237</v>
      </c>
      <c r="F1801" s="101">
        <f>IFERROR(VLOOKUP(E1801,历史数据!AH:AJ,3,),"")</f>
        <v>12.210973385726</v>
      </c>
      <c r="G1801" s="101">
        <f t="shared" si="172"/>
        <v>12.430127995227897</v>
      </c>
      <c r="H1801" s="105">
        <f t="shared" si="173"/>
        <v>4.6167889618369262E-3</v>
      </c>
      <c r="I1801" s="101">
        <f>IFERROR(VLOOKUP(E1801,历史数据!AH:AJ,2,),"")</f>
        <v>13.2274685021472</v>
      </c>
      <c r="J1801" s="104">
        <f t="shared" si="174"/>
        <v>0</v>
      </c>
      <c r="K1801" s="104" t="str">
        <f>IFERROR(IF(AND(J1800=$H$2*1,MAX(K$64:K1800)=MAX(L$64:L1800)),MAX(K$64:K1800)+1,""),"")</f>
        <v/>
      </c>
      <c r="L1801" s="104" t="str">
        <f>IFERROR(IF(AND($F1800/INDEX($F$64:$F1801,MATCH(MAX(M$64:M1801),M$64:M1801,0)-1)&lt;(1-$P$2),MAX(K$64:K1801)&gt;MAX(L$64:L1800)),MAX(K$64:K1801),""),"")</f>
        <v/>
      </c>
      <c r="M1801" s="104" t="str">
        <f>IFERROR(IF(E1801="","",IF(K1801&lt;&gt;"",MAX(M$64:M1800)+1,IF(AND($F1800/INDEX($F$64:$F1801,MATCH(MAX(M$64:M1800),M$64:M1800,0)-1)&gt;(1+$O$2),MAX(K$64:K1801)&gt;MAX(L$64:L1800)),MAX(M$64:M1800)+1,""))),"")</f>
        <v/>
      </c>
      <c r="N1801" s="91">
        <f t="shared" si="175"/>
        <v>0</v>
      </c>
      <c r="O1801" s="91" t="str">
        <f>IFERROR(IF(AND(N1800=$H$2*1,MAX(O$64:O1800)=MAX(P$64:P1800)),MAX(O$64:O1800)+1,""),"")</f>
        <v/>
      </c>
      <c r="P1801" s="91" t="str">
        <f>IFERROR(IF(MOD(MAX(Q$64:Q1801),10*MAX(O$64:O1801))&lt;=2,IF(AND(F1800/INDEX($F$64:$F1801,MATCH(MAX(O$64:O1801),O$64:O1801,0)-1)&lt;(1-$P$2),MAX(O$64:O1801)&gt;MAX(P$64:P1800)),MAX(O$64:O1801),""),IF(AND($F1800/INDEX($F$64:$F1801,MATCH(MAX(Q$64:Q1801),Q$64:Q1801,0)-1)&lt;(1-$P$2),MAX(O$64:O1801)&gt;MAX(P$64:P1800)),MAX(O$64:O1801),"")),"")</f>
        <v/>
      </c>
      <c r="Q1801" s="91" t="str">
        <f>IFERROR(IF(E1801="","",IF(O1801&lt;&gt;"",MAX(O$64:O1801)*10+1,IF(AND($F1800/INDEX($F$64:$F1801,MATCH(MAX(Q$64:Q1800),Q$64:Q1800,0)-1)&gt;(1+$O$2),MAX(O$64:O1801)&gt;MAX(P$64:P1800)),MAX(Q$64:Q1800)+1,""))),"")</f>
        <v/>
      </c>
    </row>
    <row r="1802" spans="1:17" x14ac:dyDescent="0.2">
      <c r="A1802" s="13">
        <f>HLOOKUP($E$2,历史数据!$V$3:$AE$5000,ROW(A1800),)</f>
        <v>4637104</v>
      </c>
      <c r="B1802" s="41">
        <v>39170</v>
      </c>
      <c r="C1802" s="100">
        <f>IFERROR(IF(A1802&lt;&gt;0,MAX($C$4:C1801)+1,""),"")</f>
        <v>1756</v>
      </c>
      <c r="D1802" s="100"/>
      <c r="E1802" s="99">
        <f t="shared" si="176"/>
        <v>39238</v>
      </c>
      <c r="F1802" s="101">
        <f>IFERROR(VLOOKUP(E1802,历史数据!AH:AJ,3,),"")</f>
        <v>11.4029900880579</v>
      </c>
      <c r="G1802" s="101">
        <f t="shared" si="172"/>
        <v>12.477260354258535</v>
      </c>
      <c r="H1802" s="105">
        <f t="shared" si="173"/>
        <v>3.7917838857919328E-3</v>
      </c>
      <c r="I1802" s="101">
        <f>IFERROR(VLOOKUP(E1802,历史数据!AH:AJ,2,),"")</f>
        <v>10.9859664505518</v>
      </c>
      <c r="J1802" s="104">
        <f t="shared" si="174"/>
        <v>0</v>
      </c>
      <c r="K1802" s="104" t="str">
        <f>IFERROR(IF(AND(J1801=$H$2*1,MAX(K$64:K1801)=MAX(L$64:L1801)),MAX(K$64:K1801)+1,""),"")</f>
        <v/>
      </c>
      <c r="L1802" s="104" t="str">
        <f>IFERROR(IF(AND($F1801/INDEX($F$64:$F1802,MATCH(MAX(M$64:M1802),M$64:M1802,0)-1)&lt;(1-$P$2),MAX(K$64:K1802)&gt;MAX(L$64:L1801)),MAX(K$64:K1802),""),"")</f>
        <v/>
      </c>
      <c r="M1802" s="104" t="str">
        <f>IFERROR(IF(E1802="","",IF(K1802&lt;&gt;"",MAX(M$64:M1801)+1,IF(AND($F1801/INDEX($F$64:$F1802,MATCH(MAX(M$64:M1801),M$64:M1801,0)-1)&gt;(1+$O$2),MAX(K$64:K1802)&gt;MAX(L$64:L1801)),MAX(M$64:M1801)+1,""))),"")</f>
        <v/>
      </c>
      <c r="N1802" s="91">
        <f t="shared" si="175"/>
        <v>0</v>
      </c>
      <c r="O1802" s="91" t="str">
        <f>IFERROR(IF(AND(N1801=$H$2*1,MAX(O$64:O1801)=MAX(P$64:P1801)),MAX(O$64:O1801)+1,""),"")</f>
        <v/>
      </c>
      <c r="P1802" s="91" t="str">
        <f>IFERROR(IF(MOD(MAX(Q$64:Q1802),10*MAX(O$64:O1802))&lt;=2,IF(AND(F1801/INDEX($F$64:$F1802,MATCH(MAX(O$64:O1802),O$64:O1802,0)-1)&lt;(1-$P$2),MAX(O$64:O1802)&gt;MAX(P$64:P1801)),MAX(O$64:O1802),""),IF(AND($F1801/INDEX($F$64:$F1802,MATCH(MAX(Q$64:Q1802),Q$64:Q1802,0)-1)&lt;(1-$P$2),MAX(O$64:O1802)&gt;MAX(P$64:P1801)),MAX(O$64:O1802),"")),"")</f>
        <v/>
      </c>
      <c r="Q1802" s="91" t="str">
        <f>IFERROR(IF(E1802="","",IF(O1802&lt;&gt;"",MAX(O$64:O1802)*10+1,IF(AND($F1801/INDEX($F$64:$F1802,MATCH(MAX(Q$64:Q1801),Q$64:Q1801,0)-1)&gt;(1+$O$2),MAX(O$64:O1802)&gt;MAX(P$64:P1801)),MAX(Q$64:Q1801)+1,""))),"")</f>
        <v/>
      </c>
    </row>
    <row r="1803" spans="1:17" x14ac:dyDescent="0.2">
      <c r="A1803" s="13">
        <f>HLOOKUP($E$2,历史数据!$V$3:$AE$5000,ROW(A1801),)</f>
        <v>1626790</v>
      </c>
      <c r="B1803" s="41">
        <v>39171</v>
      </c>
      <c r="C1803" s="100">
        <f>IFERROR(IF(A1803&lt;&gt;0,MAX($C$4:C1802)+1,""),"")</f>
        <v>1757</v>
      </c>
      <c r="D1803" s="100"/>
      <c r="E1803" s="99">
        <f t="shared" si="176"/>
        <v>39239</v>
      </c>
      <c r="F1803" s="101">
        <f>IFERROR(VLOOKUP(E1803,历史数据!AH:AJ,3,),"")</f>
        <v>11.611501906810901</v>
      </c>
      <c r="G1803" s="101">
        <f t="shared" si="172"/>
        <v>12.531343107247608</v>
      </c>
      <c r="H1803" s="105">
        <f t="shared" si="173"/>
        <v>4.3345054485950385E-3</v>
      </c>
      <c r="I1803" s="101">
        <f>IFERROR(VLOOKUP(E1803,历史数据!AH:AJ,2,),"")</f>
        <v>11.4029900880579</v>
      </c>
      <c r="J1803" s="104">
        <f t="shared" si="174"/>
        <v>0</v>
      </c>
      <c r="K1803" s="104" t="str">
        <f>IFERROR(IF(AND(J1802=$H$2*1,MAX(K$64:K1802)=MAX(L$64:L1802)),MAX(K$64:K1802)+1,""),"")</f>
        <v/>
      </c>
      <c r="L1803" s="104" t="str">
        <f>IFERROR(IF(AND($F1802/INDEX($F$64:$F1803,MATCH(MAX(M$64:M1803),M$64:M1803,0)-1)&lt;(1-$P$2),MAX(K$64:K1803)&gt;MAX(L$64:L1802)),MAX(K$64:K1803),""),"")</f>
        <v/>
      </c>
      <c r="M1803" s="104" t="str">
        <f>IFERROR(IF(E1803="","",IF(K1803&lt;&gt;"",MAX(M$64:M1802)+1,IF(AND($F1802/INDEX($F$64:$F1803,MATCH(MAX(M$64:M1802),M$64:M1802,0)-1)&gt;(1+$O$2),MAX(K$64:K1803)&gt;MAX(L$64:L1802)),MAX(M$64:M1802)+1,""))),"")</f>
        <v/>
      </c>
      <c r="N1803" s="91">
        <f t="shared" si="175"/>
        <v>0</v>
      </c>
      <c r="O1803" s="91" t="str">
        <f>IFERROR(IF(AND(N1802=$H$2*1,MAX(O$64:O1802)=MAX(P$64:P1802)),MAX(O$64:O1802)+1,""),"")</f>
        <v/>
      </c>
      <c r="P1803" s="91" t="str">
        <f>IFERROR(IF(MOD(MAX(Q$64:Q1803),10*MAX(O$64:O1803))&lt;=2,IF(AND(F1802/INDEX($F$64:$F1803,MATCH(MAX(O$64:O1803),O$64:O1803,0)-1)&lt;(1-$P$2),MAX(O$64:O1803)&gt;MAX(P$64:P1802)),MAX(O$64:O1803),""),IF(AND($F1802/INDEX($F$64:$F1803,MATCH(MAX(Q$64:Q1803),Q$64:Q1803,0)-1)&lt;(1-$P$2),MAX(O$64:O1803)&gt;MAX(P$64:P1802)),MAX(O$64:O1803),"")),"")</f>
        <v/>
      </c>
      <c r="Q1803" s="91" t="str">
        <f>IFERROR(IF(E1803="","",IF(O1803&lt;&gt;"",MAX(O$64:O1803)*10+1,IF(AND($F1802/INDEX($F$64:$F1803,MATCH(MAX(Q$64:Q1802),Q$64:Q1802,0)-1)&gt;(1+$O$2),MAX(O$64:O1803)&gt;MAX(P$64:P1802)),MAX(Q$64:Q1802)+1,""))),"")</f>
        <v/>
      </c>
    </row>
    <row r="1804" spans="1:17" x14ac:dyDescent="0.2">
      <c r="A1804" s="13">
        <f>HLOOKUP($E$2,历史数据!$V$3:$AE$5000,ROW(A1802),)</f>
        <v>3503670</v>
      </c>
      <c r="B1804" s="41">
        <v>39174</v>
      </c>
      <c r="C1804" s="100">
        <f>IFERROR(IF(A1804&lt;&gt;0,MAX($C$4:C1803)+1,""),"")</f>
        <v>1758</v>
      </c>
      <c r="D1804" s="100"/>
      <c r="E1804" s="99">
        <f t="shared" si="176"/>
        <v>39240</v>
      </c>
      <c r="F1804" s="101">
        <f>IFERROR(VLOOKUP(E1804,历史数据!AH:AJ,3,),"")</f>
        <v>12.197941397053899</v>
      </c>
      <c r="G1804" s="101">
        <f t="shared" si="172"/>
        <v>12.591073055327911</v>
      </c>
      <c r="H1804" s="105">
        <f t="shared" si="173"/>
        <v>4.7664442326025291E-3</v>
      </c>
      <c r="I1804" s="101">
        <f>IFERROR(VLOOKUP(E1804,历史数据!AH:AJ,2,),"")</f>
        <v>11.572405940794701</v>
      </c>
      <c r="J1804" s="104">
        <f t="shared" si="174"/>
        <v>0</v>
      </c>
      <c r="K1804" s="104" t="str">
        <f>IFERROR(IF(AND(J1803=$H$2*1,MAX(K$64:K1803)=MAX(L$64:L1803)),MAX(K$64:K1803)+1,""),"")</f>
        <v/>
      </c>
      <c r="L1804" s="104" t="str">
        <f>IFERROR(IF(AND($F1803/INDEX($F$64:$F1804,MATCH(MAX(M$64:M1804),M$64:M1804,0)-1)&lt;(1-$P$2),MAX(K$64:K1804)&gt;MAX(L$64:L1803)),MAX(K$64:K1804),""),"")</f>
        <v/>
      </c>
      <c r="M1804" s="104" t="str">
        <f>IFERROR(IF(E1804="","",IF(K1804&lt;&gt;"",MAX(M$64:M1803)+1,IF(AND($F1803/INDEX($F$64:$F1804,MATCH(MAX(M$64:M1803),M$64:M1803,0)-1)&gt;(1+$O$2),MAX(K$64:K1804)&gt;MAX(L$64:L1803)),MAX(M$64:M1803)+1,""))),"")</f>
        <v/>
      </c>
      <c r="N1804" s="91">
        <f t="shared" si="175"/>
        <v>0</v>
      </c>
      <c r="O1804" s="91" t="str">
        <f>IFERROR(IF(AND(N1803=$H$2*1,MAX(O$64:O1803)=MAX(P$64:P1803)),MAX(O$64:O1803)+1,""),"")</f>
        <v/>
      </c>
      <c r="P1804" s="91" t="str">
        <f>IFERROR(IF(MOD(MAX(Q$64:Q1804),10*MAX(O$64:O1804))&lt;=2,IF(AND(F1803/INDEX($F$64:$F1804,MATCH(MAX(O$64:O1804),O$64:O1804,0)-1)&lt;(1-$P$2),MAX(O$64:O1804)&gt;MAX(P$64:P1803)),MAX(O$64:O1804),""),IF(AND($F1803/INDEX($F$64:$F1804,MATCH(MAX(Q$64:Q1804),Q$64:Q1804,0)-1)&lt;(1-$P$2),MAX(O$64:O1804)&gt;MAX(P$64:P1803)),MAX(O$64:O1804),"")),"")</f>
        <v/>
      </c>
      <c r="Q1804" s="91" t="str">
        <f>IFERROR(IF(E1804="","",IF(O1804&lt;&gt;"",MAX(O$64:O1804)*10+1,IF(AND($F1803/INDEX($F$64:$F1804,MATCH(MAX(Q$64:Q1803),Q$64:Q1803,0)-1)&gt;(1+$O$2),MAX(O$64:O1804)&gt;MAX(P$64:P1803)),MAX(Q$64:Q1803)+1,""))),"")</f>
        <v/>
      </c>
    </row>
    <row r="1805" spans="1:17" x14ac:dyDescent="0.2">
      <c r="A1805" s="13">
        <f>HLOOKUP($E$2,历史数据!$V$3:$AE$5000,ROW(A1803),)</f>
        <v>2246692</v>
      </c>
      <c r="B1805" s="41">
        <v>39175</v>
      </c>
      <c r="C1805" s="100">
        <f>IFERROR(IF(A1805&lt;&gt;0,MAX($C$4:C1804)+1,""),"")</f>
        <v>1759</v>
      </c>
      <c r="D1805" s="100"/>
      <c r="E1805" s="99">
        <f t="shared" si="176"/>
        <v>39241</v>
      </c>
      <c r="F1805" s="101">
        <f>IFERROR(VLOOKUP(E1805,历史数据!AH:AJ,3,),"")</f>
        <v>12.276133329086299</v>
      </c>
      <c r="G1805" s="101">
        <f t="shared" si="172"/>
        <v>12.651020203219415</v>
      </c>
      <c r="H1805" s="105">
        <f t="shared" si="173"/>
        <v>4.7610833189581925E-3</v>
      </c>
      <c r="I1805" s="101">
        <f>IFERROR(VLOOKUP(E1805,历史数据!AH:AJ,2,),"")</f>
        <v>12.158845431037699</v>
      </c>
      <c r="J1805" s="104">
        <f t="shared" si="174"/>
        <v>0</v>
      </c>
      <c r="K1805" s="104" t="str">
        <f>IFERROR(IF(AND(J1804=$H$2*1,MAX(K$64:K1804)=MAX(L$64:L1804)),MAX(K$64:K1804)+1,""),"")</f>
        <v/>
      </c>
      <c r="L1805" s="104" t="str">
        <f>IFERROR(IF(AND($F1804/INDEX($F$64:$F1805,MATCH(MAX(M$64:M1805),M$64:M1805,0)-1)&lt;(1-$P$2),MAX(K$64:K1805)&gt;MAX(L$64:L1804)),MAX(K$64:K1805),""),"")</f>
        <v/>
      </c>
      <c r="M1805" s="104" t="str">
        <f>IFERROR(IF(E1805="","",IF(K1805&lt;&gt;"",MAX(M$64:M1804)+1,IF(AND($F1804/INDEX($F$64:$F1805,MATCH(MAX(M$64:M1804),M$64:M1804,0)-1)&gt;(1+$O$2),MAX(K$64:K1805)&gt;MAX(L$64:L1804)),MAX(M$64:M1804)+1,""))),"")</f>
        <v/>
      </c>
      <c r="N1805" s="91">
        <f t="shared" si="175"/>
        <v>0</v>
      </c>
      <c r="O1805" s="91" t="str">
        <f>IFERROR(IF(AND(N1804=$H$2*1,MAX(O$64:O1804)=MAX(P$64:P1804)),MAX(O$64:O1804)+1,""),"")</f>
        <v/>
      </c>
      <c r="P1805" s="91" t="str">
        <f>IFERROR(IF(MOD(MAX(Q$64:Q1805),10*MAX(O$64:O1805))&lt;=2,IF(AND(F1804/INDEX($F$64:$F1805,MATCH(MAX(O$64:O1805),O$64:O1805,0)-1)&lt;(1-$P$2),MAX(O$64:O1805)&gt;MAX(P$64:P1804)),MAX(O$64:O1805),""),IF(AND($F1804/INDEX($F$64:$F1805,MATCH(MAX(Q$64:Q1805),Q$64:Q1805,0)-1)&lt;(1-$P$2),MAX(O$64:O1805)&gt;MAX(P$64:P1804)),MAX(O$64:O1805),"")),"")</f>
        <v/>
      </c>
      <c r="Q1805" s="91" t="str">
        <f>IFERROR(IF(E1805="","",IF(O1805&lt;&gt;"",MAX(O$64:O1805)*10+1,IF(AND($F1804/INDEX($F$64:$F1805,MATCH(MAX(Q$64:Q1804),Q$64:Q1804,0)-1)&gt;(1+$O$2),MAX(O$64:O1805)&gt;MAX(P$64:P1804)),MAX(Q$64:Q1804)+1,""))),"")</f>
        <v/>
      </c>
    </row>
    <row r="1806" spans="1:17" x14ac:dyDescent="0.2">
      <c r="A1806" s="13">
        <f>HLOOKUP($E$2,历史数据!$V$3:$AE$5000,ROW(A1804),)</f>
        <v>5339610</v>
      </c>
      <c r="B1806" s="41">
        <v>39176</v>
      </c>
      <c r="C1806" s="100">
        <f>IFERROR(IF(A1806&lt;&gt;0,MAX($C$4:C1805)+1,""),"")</f>
        <v>1760</v>
      </c>
      <c r="D1806" s="100"/>
      <c r="E1806" s="99">
        <f t="shared" si="176"/>
        <v>39244</v>
      </c>
      <c r="F1806" s="101">
        <f>IFERROR(VLOOKUP(E1806,历史数据!AH:AJ,3,),"")</f>
        <v>12.3021973064305</v>
      </c>
      <c r="G1806" s="101">
        <f t="shared" si="172"/>
        <v>12.710532951488517</v>
      </c>
      <c r="H1806" s="105">
        <f t="shared" si="173"/>
        <v>4.704185695155072E-3</v>
      </c>
      <c r="I1806" s="101">
        <f>IFERROR(VLOOKUP(E1806,历史数据!AH:AJ,2,),"")</f>
        <v>12.276133329086299</v>
      </c>
      <c r="J1806" s="104">
        <f t="shared" si="174"/>
        <v>0</v>
      </c>
      <c r="K1806" s="104" t="str">
        <f>IFERROR(IF(AND(J1805=$H$2*1,MAX(K$64:K1805)=MAX(L$64:L1805)),MAX(K$64:K1805)+1,""),"")</f>
        <v/>
      </c>
      <c r="L1806" s="104" t="str">
        <f>IFERROR(IF(AND($F1805/INDEX($F$64:$F1806,MATCH(MAX(M$64:M1806),M$64:M1806,0)-1)&lt;(1-$P$2),MAX(K$64:K1806)&gt;MAX(L$64:L1805)),MAX(K$64:K1806),""),"")</f>
        <v/>
      </c>
      <c r="M1806" s="104" t="str">
        <f>IFERROR(IF(E1806="","",IF(K1806&lt;&gt;"",MAX(M$64:M1805)+1,IF(AND($F1805/INDEX($F$64:$F1806,MATCH(MAX(M$64:M1805),M$64:M1805,0)-1)&gt;(1+$O$2),MAX(K$64:K1806)&gt;MAX(L$64:L1805)),MAX(M$64:M1805)+1,""))),"")</f>
        <v/>
      </c>
      <c r="N1806" s="91">
        <f t="shared" si="175"/>
        <v>0</v>
      </c>
      <c r="O1806" s="91" t="str">
        <f>IFERROR(IF(AND(N1805=$H$2*1,MAX(O$64:O1805)=MAX(P$64:P1805)),MAX(O$64:O1805)+1,""),"")</f>
        <v/>
      </c>
      <c r="P1806" s="91" t="str">
        <f>IFERROR(IF(MOD(MAX(Q$64:Q1806),10*MAX(O$64:O1806))&lt;=2,IF(AND(F1805/INDEX($F$64:$F1806,MATCH(MAX(O$64:O1806),O$64:O1806,0)-1)&lt;(1-$P$2),MAX(O$64:O1806)&gt;MAX(P$64:P1805)),MAX(O$64:O1806),""),IF(AND($F1805/INDEX($F$64:$F1806,MATCH(MAX(Q$64:Q1806),Q$64:Q1806,0)-1)&lt;(1-$P$2),MAX(O$64:O1806)&gt;MAX(P$64:P1805)),MAX(O$64:O1806),"")),"")</f>
        <v/>
      </c>
      <c r="Q1806" s="91" t="str">
        <f>IFERROR(IF(E1806="","",IF(O1806&lt;&gt;"",MAX(O$64:O1806)*10+1,IF(AND($F1805/INDEX($F$64:$F1806,MATCH(MAX(Q$64:Q1805),Q$64:Q1805,0)-1)&gt;(1+$O$2),MAX(O$64:O1806)&gt;MAX(P$64:P1805)),MAX(Q$64:Q1805)+1,""))),"")</f>
        <v/>
      </c>
    </row>
    <row r="1807" spans="1:17" x14ac:dyDescent="0.2">
      <c r="A1807" s="13">
        <f>HLOOKUP($E$2,历史数据!$V$3:$AE$5000,ROW(A1805),)</f>
        <v>6751538</v>
      </c>
      <c r="B1807" s="41">
        <v>39177</v>
      </c>
      <c r="C1807" s="100">
        <f>IFERROR(IF(A1807&lt;&gt;0,MAX($C$4:C1806)+1,""),"")</f>
        <v>1761</v>
      </c>
      <c r="D1807" s="100"/>
      <c r="E1807" s="99">
        <f t="shared" si="176"/>
        <v>39245</v>
      </c>
      <c r="F1807" s="101">
        <f>IFERROR(VLOOKUP(E1807,历史数据!AH:AJ,3,),"")</f>
        <v>12.471613159167299</v>
      </c>
      <c r="G1807" s="101">
        <f t="shared" si="172"/>
        <v>12.765484503722398</v>
      </c>
      <c r="H1807" s="105">
        <f t="shared" si="173"/>
        <v>4.32330827067684E-3</v>
      </c>
      <c r="I1807" s="101">
        <f>IFERROR(VLOOKUP(E1807,历史数据!AH:AJ,2,),"")</f>
        <v>12.380389238462801</v>
      </c>
      <c r="J1807" s="104">
        <f t="shared" si="174"/>
        <v>0</v>
      </c>
      <c r="K1807" s="104" t="str">
        <f>IFERROR(IF(AND(J1806=$H$2*1,MAX(K$64:K1806)=MAX(L$64:L1806)),MAX(K$64:K1806)+1,""),"")</f>
        <v/>
      </c>
      <c r="L1807" s="104" t="str">
        <f>IFERROR(IF(AND($F1806/INDEX($F$64:$F1807,MATCH(MAX(M$64:M1807),M$64:M1807,0)-1)&lt;(1-$P$2),MAX(K$64:K1807)&gt;MAX(L$64:L1806)),MAX(K$64:K1807),""),"")</f>
        <v/>
      </c>
      <c r="M1807" s="104" t="str">
        <f>IFERROR(IF(E1807="","",IF(K1807&lt;&gt;"",MAX(M$64:M1806)+1,IF(AND($F1806/INDEX($F$64:$F1807,MATCH(MAX(M$64:M1806),M$64:M1806,0)-1)&gt;(1+$O$2),MAX(K$64:K1807)&gt;MAX(L$64:L1806)),MAX(M$64:M1806)+1,""))),"")</f>
        <v/>
      </c>
      <c r="N1807" s="91">
        <f t="shared" si="175"/>
        <v>0</v>
      </c>
      <c r="O1807" s="91" t="str">
        <f>IFERROR(IF(AND(N1806=$H$2*1,MAX(O$64:O1806)=MAX(P$64:P1806)),MAX(O$64:O1806)+1,""),"")</f>
        <v/>
      </c>
      <c r="P1807" s="91" t="str">
        <f>IFERROR(IF(MOD(MAX(Q$64:Q1807),10*MAX(O$64:O1807))&lt;=2,IF(AND(F1806/INDEX($F$64:$F1807,MATCH(MAX(O$64:O1807),O$64:O1807,0)-1)&lt;(1-$P$2),MAX(O$64:O1807)&gt;MAX(P$64:P1806)),MAX(O$64:O1807),""),IF(AND($F1806/INDEX($F$64:$F1807,MATCH(MAX(Q$64:Q1807),Q$64:Q1807,0)-1)&lt;(1-$P$2),MAX(O$64:O1807)&gt;MAX(P$64:P1806)),MAX(O$64:O1807),"")),"")</f>
        <v/>
      </c>
      <c r="Q1807" s="91" t="str">
        <f>IFERROR(IF(E1807="","",IF(O1807&lt;&gt;"",MAX(O$64:O1807)*10+1,IF(AND($F1806/INDEX($F$64:$F1807,MATCH(MAX(Q$64:Q1806),Q$64:Q1806,0)-1)&gt;(1+$O$2),MAX(O$64:O1807)&gt;MAX(P$64:P1806)),MAX(Q$64:Q1806)+1,""))),"")</f>
        <v/>
      </c>
    </row>
    <row r="1808" spans="1:17" x14ac:dyDescent="0.2">
      <c r="A1808" s="13">
        <f>HLOOKUP($E$2,历史数据!$V$3:$AE$5000,ROW(A1806),)</f>
        <v>3105880</v>
      </c>
      <c r="B1808" s="41">
        <v>39178</v>
      </c>
      <c r="C1808" s="100">
        <f>IFERROR(IF(A1808&lt;&gt;0,MAX($C$4:C1807)+1,""),"")</f>
        <v>1762</v>
      </c>
      <c r="D1808" s="100"/>
      <c r="E1808" s="99">
        <f t="shared" si="176"/>
        <v>39246</v>
      </c>
      <c r="F1808" s="101">
        <f>IFERROR(VLOOKUP(E1808,历史数据!AH:AJ,3,),"")</f>
        <v>13.7226840716857</v>
      </c>
      <c r="G1808" s="101">
        <f t="shared" si="172"/>
        <v>12.841287237831583</v>
      </c>
      <c r="H1808" s="105">
        <f t="shared" si="173"/>
        <v>5.938100828611903E-3</v>
      </c>
      <c r="I1808" s="101">
        <f>IFERROR(VLOOKUP(E1808,历史数据!AH:AJ,2,),"")</f>
        <v>12.4846451478394</v>
      </c>
      <c r="J1808" s="104">
        <f t="shared" si="174"/>
        <v>1</v>
      </c>
      <c r="K1808" s="104" t="str">
        <f>IFERROR(IF(AND(J1807=$H$2*1,MAX(K$64:K1807)=MAX(L$64:L1807)),MAX(K$64:K1807)+1,""),"")</f>
        <v/>
      </c>
      <c r="L1808" s="104" t="str">
        <f>IFERROR(IF(AND($F1807/INDEX($F$64:$F1808,MATCH(MAX(M$64:M1808),M$64:M1808,0)-1)&lt;(1-$P$2),MAX(K$64:K1808)&gt;MAX(L$64:L1807)),MAX(K$64:K1808),""),"")</f>
        <v/>
      </c>
      <c r="M1808" s="104" t="str">
        <f>IFERROR(IF(E1808="","",IF(K1808&lt;&gt;"",MAX(M$64:M1807)+1,IF(AND($F1807/INDEX($F$64:$F1808,MATCH(MAX(M$64:M1807),M$64:M1807,0)-1)&gt;(1+$O$2),MAX(K$64:K1808)&gt;MAX(L$64:L1807)),MAX(M$64:M1807)+1,""))),"")</f>
        <v/>
      </c>
      <c r="N1808" s="91">
        <f t="shared" si="175"/>
        <v>1</v>
      </c>
      <c r="O1808" s="91" t="str">
        <f>IFERROR(IF(AND(N1807=$H$2*1,MAX(O$64:O1807)=MAX(P$64:P1807)),MAX(O$64:O1807)+1,""),"")</f>
        <v/>
      </c>
      <c r="P1808" s="91" t="str">
        <f>IFERROR(IF(MOD(MAX(Q$64:Q1808),10*MAX(O$64:O1808))&lt;=2,IF(AND(F1807/INDEX($F$64:$F1808,MATCH(MAX(O$64:O1808),O$64:O1808,0)-1)&lt;(1-$P$2),MAX(O$64:O1808)&gt;MAX(P$64:P1807)),MAX(O$64:O1808),""),IF(AND($F1807/INDEX($F$64:$F1808,MATCH(MAX(Q$64:Q1808),Q$64:Q1808,0)-1)&lt;(1-$P$2),MAX(O$64:O1808)&gt;MAX(P$64:P1807)),MAX(O$64:O1808),"")),"")</f>
        <v/>
      </c>
      <c r="Q1808" s="91" t="str">
        <f>IFERROR(IF(E1808="","",IF(O1808&lt;&gt;"",MAX(O$64:O1808)*10+1,IF(AND($F1807/INDEX($F$64:$F1808,MATCH(MAX(Q$64:Q1807),Q$64:Q1807,0)-1)&gt;(1+$O$2),MAX(O$64:O1808)&gt;MAX(P$64:P1807)),MAX(Q$64:Q1807)+1,""))),"")</f>
        <v/>
      </c>
    </row>
    <row r="1809" spans="1:17" x14ac:dyDescent="0.2">
      <c r="A1809" s="13">
        <f>HLOOKUP($E$2,历史数据!$V$3:$AE$5000,ROW(A1807),)</f>
        <v>3595851</v>
      </c>
      <c r="B1809" s="41">
        <v>39181</v>
      </c>
      <c r="C1809" s="100">
        <f>IFERROR(IF(A1809&lt;&gt;0,MAX($C$4:C1808)+1,""),"")</f>
        <v>1763</v>
      </c>
      <c r="D1809" s="100"/>
      <c r="E1809" s="99">
        <f t="shared" si="176"/>
        <v>39247</v>
      </c>
      <c r="F1809" s="101">
        <f>IFERROR(VLOOKUP(E1809,历史数据!AH:AJ,3,),"")</f>
        <v>13.657524128325299</v>
      </c>
      <c r="G1809" s="101">
        <f t="shared" si="172"/>
        <v>12.919913569486381</v>
      </c>
      <c r="H1809" s="105">
        <f t="shared" si="173"/>
        <v>6.1229322418050458E-3</v>
      </c>
      <c r="I1809" s="101">
        <f>IFERROR(VLOOKUP(E1809,历史数据!AH:AJ,2,),"")</f>
        <v>13.7226840716857</v>
      </c>
      <c r="J1809" s="104">
        <f t="shared" si="174"/>
        <v>2</v>
      </c>
      <c r="K1809" s="104" t="str">
        <f>IFERROR(IF(AND(J1808=$H$2*1,MAX(K$64:K1808)=MAX(L$64:L1808)),MAX(K$64:K1808)+1,""),"")</f>
        <v/>
      </c>
      <c r="L1809" s="104" t="str">
        <f>IFERROR(IF(AND($F1808/INDEX($F$64:$F1809,MATCH(MAX(M$64:M1809),M$64:M1809,0)-1)&lt;(1-$P$2),MAX(K$64:K1809)&gt;MAX(L$64:L1808)),MAX(K$64:K1809),""),"")</f>
        <v/>
      </c>
      <c r="M1809" s="104" t="str">
        <f>IFERROR(IF(E1809="","",IF(K1809&lt;&gt;"",MAX(M$64:M1808)+1,IF(AND($F1808/INDEX($F$64:$F1809,MATCH(MAX(M$64:M1808),M$64:M1808,0)-1)&gt;(1+$O$2),MAX(K$64:K1809)&gt;MAX(L$64:L1808)),MAX(M$64:M1808)+1,""))),"")</f>
        <v/>
      </c>
      <c r="N1809" s="91">
        <f t="shared" si="175"/>
        <v>2</v>
      </c>
      <c r="O1809" s="91" t="str">
        <f>IFERROR(IF(AND(N1808=$H$2*1,MAX(O$64:O1808)=MAX(P$64:P1808)),MAX(O$64:O1808)+1,""),"")</f>
        <v/>
      </c>
      <c r="P1809" s="91" t="str">
        <f>IFERROR(IF(MOD(MAX(Q$64:Q1809),10*MAX(O$64:O1809))&lt;=2,IF(AND(F1808/INDEX($F$64:$F1809,MATCH(MAX(O$64:O1809),O$64:O1809,0)-1)&lt;(1-$P$2),MAX(O$64:O1809)&gt;MAX(P$64:P1808)),MAX(O$64:O1809),""),IF(AND($F1808/INDEX($F$64:$F1809,MATCH(MAX(Q$64:Q1809),Q$64:Q1809,0)-1)&lt;(1-$P$2),MAX(O$64:O1809)&gt;MAX(P$64:P1808)),MAX(O$64:O1809),"")),"")</f>
        <v/>
      </c>
      <c r="Q1809" s="91" t="str">
        <f>IFERROR(IF(E1809="","",IF(O1809&lt;&gt;"",MAX(O$64:O1809)*10+1,IF(AND($F1808/INDEX($F$64:$F1809,MATCH(MAX(Q$64:Q1808),Q$64:Q1808,0)-1)&gt;(1+$O$2),MAX(O$64:O1809)&gt;MAX(P$64:P1808)),MAX(Q$64:Q1808)+1,""))),"")</f>
        <v/>
      </c>
    </row>
    <row r="1810" spans="1:17" x14ac:dyDescent="0.2">
      <c r="A1810" s="13">
        <f>HLOOKUP($E$2,历史数据!$V$3:$AE$5000,ROW(A1808),)</f>
        <v>3041858</v>
      </c>
      <c r="B1810" s="41">
        <v>39182</v>
      </c>
      <c r="C1810" s="100">
        <f>IFERROR(IF(A1810&lt;&gt;0,MAX($C$4:C1809)+1,""),"")</f>
        <v>1764</v>
      </c>
      <c r="D1810" s="100"/>
      <c r="E1810" s="99">
        <f t="shared" si="176"/>
        <v>39248</v>
      </c>
      <c r="F1810" s="101">
        <f>IFERROR(VLOOKUP(E1810,历史数据!AH:AJ,3,),"")</f>
        <v>13.0580526494103</v>
      </c>
      <c r="G1810" s="101">
        <f t="shared" si="172"/>
        <v>12.986159511902718</v>
      </c>
      <c r="H1810" s="105">
        <f t="shared" si="173"/>
        <v>5.1274292246654696E-3</v>
      </c>
      <c r="I1810" s="101">
        <f>IFERROR(VLOOKUP(E1810,历史数据!AH:AJ,2,),"")</f>
        <v>13.2926284455075</v>
      </c>
      <c r="J1810" s="104">
        <f t="shared" si="174"/>
        <v>3</v>
      </c>
      <c r="K1810" s="104" t="str">
        <f>IFERROR(IF(AND(J1809=$H$2*1,MAX(K$64:K1809)=MAX(L$64:L1809)),MAX(K$64:K1809)+1,""),"")</f>
        <v/>
      </c>
      <c r="L1810" s="104" t="str">
        <f>IFERROR(IF(AND($F1809/INDEX($F$64:$F1810,MATCH(MAX(M$64:M1810),M$64:M1810,0)-1)&lt;(1-$P$2),MAX(K$64:K1810)&gt;MAX(L$64:L1809)),MAX(K$64:K1810),""),"")</f>
        <v/>
      </c>
      <c r="M1810" s="104" t="str">
        <f>IFERROR(IF(E1810="","",IF(K1810&lt;&gt;"",MAX(M$64:M1809)+1,IF(AND($F1809/INDEX($F$64:$F1810,MATCH(MAX(M$64:M1809),M$64:M1809,0)-1)&gt;(1+$O$2),MAX(K$64:K1810)&gt;MAX(L$64:L1809)),MAX(M$64:M1809)+1,""))),"")</f>
        <v/>
      </c>
      <c r="N1810" s="91">
        <f t="shared" si="175"/>
        <v>3</v>
      </c>
      <c r="O1810" s="91" t="str">
        <f>IFERROR(IF(AND(N1809=$H$2*1,MAX(O$64:O1809)=MAX(P$64:P1809)),MAX(O$64:O1809)+1,""),"")</f>
        <v/>
      </c>
      <c r="P1810" s="91" t="str">
        <f>IFERROR(IF(MOD(MAX(Q$64:Q1810),10*MAX(O$64:O1810))&lt;=2,IF(AND(F1809/INDEX($F$64:$F1810,MATCH(MAX(O$64:O1810),O$64:O1810,0)-1)&lt;(1-$P$2),MAX(O$64:O1810)&gt;MAX(P$64:P1809)),MAX(O$64:O1810),""),IF(AND($F1809/INDEX($F$64:$F1810,MATCH(MAX(Q$64:Q1810),Q$64:Q1810,0)-1)&lt;(1-$P$2),MAX(O$64:O1810)&gt;MAX(P$64:P1809)),MAX(O$64:O1810),"")),"")</f>
        <v/>
      </c>
      <c r="Q1810" s="91" t="str">
        <f>IFERROR(IF(E1810="","",IF(O1810&lt;&gt;"",MAX(O$64:O1810)*10+1,IF(AND($F1809/INDEX($F$64:$F1810,MATCH(MAX(Q$64:Q1809),Q$64:Q1809,0)-1)&gt;(1+$O$2),MAX(O$64:O1810)&gt;MAX(P$64:P1809)),MAX(Q$64:Q1809)+1,""))),"")</f>
        <v/>
      </c>
    </row>
    <row r="1811" spans="1:17" x14ac:dyDescent="0.2">
      <c r="A1811" s="13">
        <f>HLOOKUP($E$2,历史数据!$V$3:$AE$5000,ROW(A1809),)</f>
        <v>2568027</v>
      </c>
      <c r="B1811" s="41">
        <v>39183</v>
      </c>
      <c r="C1811" s="100">
        <f>IFERROR(IF(A1811&lt;&gt;0,MAX($C$4:C1810)+1,""),"")</f>
        <v>1765</v>
      </c>
      <c r="D1811" s="100"/>
      <c r="E1811" s="99">
        <f t="shared" si="176"/>
        <v>39251</v>
      </c>
      <c r="F1811" s="101">
        <f>IFERROR(VLOOKUP(E1811,历史数据!AH:AJ,3,),"")</f>
        <v>13.045020660738199</v>
      </c>
      <c r="G1811" s="101">
        <f t="shared" si="172"/>
        <v>13.050016256395843</v>
      </c>
      <c r="H1811" s="105">
        <f t="shared" si="173"/>
        <v>4.9172924785496619E-3</v>
      </c>
      <c r="I1811" s="101">
        <f>IFERROR(VLOOKUP(E1811,历史数据!AH:AJ,2,),"")</f>
        <v>12.575869068543801</v>
      </c>
      <c r="J1811" s="104">
        <f t="shared" si="174"/>
        <v>0</v>
      </c>
      <c r="K1811" s="104" t="str">
        <f>IFERROR(IF(AND(J1810=$H$2*1,MAX(K$64:K1810)=MAX(L$64:L1810)),MAX(K$64:K1810)+1,""),"")</f>
        <v/>
      </c>
      <c r="L1811" s="104" t="str">
        <f>IFERROR(IF(AND($F1810/INDEX($F$64:$F1811,MATCH(MAX(M$64:M1811),M$64:M1811,0)-1)&lt;(1-$P$2),MAX(K$64:K1811)&gt;MAX(L$64:L1810)),MAX(K$64:K1811),""),"")</f>
        <v/>
      </c>
      <c r="M1811" s="104" t="str">
        <f>IFERROR(IF(E1811="","",IF(K1811&lt;&gt;"",MAX(M$64:M1810)+1,IF(AND($F1810/INDEX($F$64:$F1811,MATCH(MAX(M$64:M1810),M$64:M1810,0)-1)&gt;(1+$O$2),MAX(K$64:K1811)&gt;MAX(L$64:L1810)),MAX(M$64:M1810)+1,""))),"")</f>
        <v/>
      </c>
      <c r="N1811" s="91">
        <f t="shared" si="175"/>
        <v>0</v>
      </c>
      <c r="O1811" s="91" t="str">
        <f>IFERROR(IF(AND(N1810=$H$2*1,MAX(O$64:O1810)=MAX(P$64:P1810)),MAX(O$64:O1810)+1,""),"")</f>
        <v/>
      </c>
      <c r="P1811" s="91" t="str">
        <f>IFERROR(IF(MOD(MAX(Q$64:Q1811),10*MAX(O$64:O1811))&lt;=2,IF(AND(F1810/INDEX($F$64:$F1811,MATCH(MAX(O$64:O1811),O$64:O1811,0)-1)&lt;(1-$P$2),MAX(O$64:O1811)&gt;MAX(P$64:P1810)),MAX(O$64:O1811),""),IF(AND($F1810/INDEX($F$64:$F1811,MATCH(MAX(Q$64:Q1811),Q$64:Q1811,0)-1)&lt;(1-$P$2),MAX(O$64:O1811)&gt;MAX(P$64:P1810)),MAX(O$64:O1811),"")),"")</f>
        <v/>
      </c>
      <c r="Q1811" s="91" t="str">
        <f>IFERROR(IF(E1811="","",IF(O1811&lt;&gt;"",MAX(O$64:O1811)*10+1,IF(AND($F1810/INDEX($F$64:$F1811,MATCH(MAX(Q$64:Q1810),Q$64:Q1810,0)-1)&gt;(1+$O$2),MAX(O$64:O1811)&gt;MAX(P$64:P1810)),MAX(Q$64:Q1810)+1,""))),"")</f>
        <v/>
      </c>
    </row>
    <row r="1812" spans="1:17" x14ac:dyDescent="0.2">
      <c r="A1812" s="13">
        <f>HLOOKUP($E$2,历史数据!$V$3:$AE$5000,ROW(A1810),)</f>
        <v>2595083</v>
      </c>
      <c r="B1812" s="41">
        <v>39184</v>
      </c>
      <c r="C1812" s="100">
        <f>IFERROR(IF(A1812&lt;&gt;0,MAX($C$4:C1811)+1,""),"")</f>
        <v>1766</v>
      </c>
      <c r="D1812" s="100"/>
      <c r="E1812" s="99">
        <f t="shared" si="176"/>
        <v>39252</v>
      </c>
      <c r="F1812" s="101">
        <f>IFERROR(VLOOKUP(E1812,历史数据!AH:AJ,3,),"")</f>
        <v>12.7452849212807</v>
      </c>
      <c r="G1812" s="101">
        <f t="shared" si="172"/>
        <v>13.098886213916092</v>
      </c>
      <c r="H1812" s="105">
        <f t="shared" si="173"/>
        <v>3.7448196661287181E-3</v>
      </c>
      <c r="I1812" s="101">
        <f>IFERROR(VLOOKUP(E1812,历史数据!AH:AJ,2,),"")</f>
        <v>12.7843808872969</v>
      </c>
      <c r="J1812" s="104">
        <f t="shared" si="174"/>
        <v>0</v>
      </c>
      <c r="K1812" s="104" t="str">
        <f>IFERROR(IF(AND(J1811=$H$2*1,MAX(K$64:K1811)=MAX(L$64:L1811)),MAX(K$64:K1811)+1,""),"")</f>
        <v/>
      </c>
      <c r="L1812" s="104" t="str">
        <f>IFERROR(IF(AND($F1811/INDEX($F$64:$F1812,MATCH(MAX(M$64:M1812),M$64:M1812,0)-1)&lt;(1-$P$2),MAX(K$64:K1812)&gt;MAX(L$64:L1811)),MAX(K$64:K1812),""),"")</f>
        <v/>
      </c>
      <c r="M1812" s="104" t="str">
        <f>IFERROR(IF(E1812="","",IF(K1812&lt;&gt;"",MAX(M$64:M1811)+1,IF(AND($F1811/INDEX($F$64:$F1812,MATCH(MAX(M$64:M1811),M$64:M1811,0)-1)&gt;(1+$O$2),MAX(K$64:K1812)&gt;MAX(L$64:L1811)),MAX(M$64:M1811)+1,""))),"")</f>
        <v/>
      </c>
      <c r="N1812" s="91">
        <f t="shared" si="175"/>
        <v>0</v>
      </c>
      <c r="O1812" s="91" t="str">
        <f>IFERROR(IF(AND(N1811=$H$2*1,MAX(O$64:O1811)=MAX(P$64:P1811)),MAX(O$64:O1811)+1,""),"")</f>
        <v/>
      </c>
      <c r="P1812" s="91" t="str">
        <f>IFERROR(IF(MOD(MAX(Q$64:Q1812),10*MAX(O$64:O1812))&lt;=2,IF(AND(F1811/INDEX($F$64:$F1812,MATCH(MAX(O$64:O1812),O$64:O1812,0)-1)&lt;(1-$P$2),MAX(O$64:O1812)&gt;MAX(P$64:P1811)),MAX(O$64:O1812),""),IF(AND($F1811/INDEX($F$64:$F1812,MATCH(MAX(Q$64:Q1812),Q$64:Q1812,0)-1)&lt;(1-$P$2),MAX(O$64:O1812)&gt;MAX(P$64:P1811)),MAX(O$64:O1812),"")),"")</f>
        <v/>
      </c>
      <c r="Q1812" s="91" t="str">
        <f>IFERROR(IF(E1812="","",IF(O1812&lt;&gt;"",MAX(O$64:O1812)*10+1,IF(AND($F1811/INDEX($F$64:$F1812,MATCH(MAX(Q$64:Q1811),Q$64:Q1811,0)-1)&gt;(1+$O$2),MAX(O$64:O1812)&gt;MAX(P$64:P1811)),MAX(Q$64:Q1811)+1,""))),"")</f>
        <v/>
      </c>
    </row>
    <row r="1813" spans="1:17" x14ac:dyDescent="0.2">
      <c r="A1813" s="13">
        <f>HLOOKUP($E$2,历史数据!$V$3:$AE$5000,ROW(A1811),)</f>
        <v>5322977</v>
      </c>
      <c r="B1813" s="41">
        <v>39185</v>
      </c>
      <c r="C1813" s="100">
        <f>IFERROR(IF(A1813&lt;&gt;0,MAX($C$4:C1812)+1,""),"")</f>
        <v>1767</v>
      </c>
      <c r="D1813" s="100"/>
      <c r="E1813" s="99">
        <f t="shared" si="176"/>
        <v>39253</v>
      </c>
      <c r="F1813" s="101">
        <f>IFERROR(VLOOKUP(E1813,历史数据!AH:AJ,3,),"")</f>
        <v>12.6670929892483</v>
      </c>
      <c r="G1813" s="101">
        <f t="shared" si="172"/>
        <v>13.143194975401116</v>
      </c>
      <c r="H1813" s="105">
        <f t="shared" si="173"/>
        <v>3.3826358028783421E-3</v>
      </c>
      <c r="I1813" s="101">
        <f>IFERROR(VLOOKUP(E1813,历史数据!AH:AJ,2,),"")</f>
        <v>12.771348898624799</v>
      </c>
      <c r="J1813" s="104">
        <f t="shared" si="174"/>
        <v>0</v>
      </c>
      <c r="K1813" s="104" t="str">
        <f>IFERROR(IF(AND(J1812=$H$2*1,MAX(K$64:K1812)=MAX(L$64:L1812)),MAX(K$64:K1812)+1,""),"")</f>
        <v/>
      </c>
      <c r="L1813" s="104" t="str">
        <f>IFERROR(IF(AND($F1812/INDEX($F$64:$F1813,MATCH(MAX(M$64:M1813),M$64:M1813,0)-1)&lt;(1-$P$2),MAX(K$64:K1813)&gt;MAX(L$64:L1812)),MAX(K$64:K1813),""),"")</f>
        <v/>
      </c>
      <c r="M1813" s="104" t="str">
        <f>IFERROR(IF(E1813="","",IF(K1813&lt;&gt;"",MAX(M$64:M1812)+1,IF(AND($F1812/INDEX($F$64:$F1813,MATCH(MAX(M$64:M1812),M$64:M1812,0)-1)&gt;(1+$O$2),MAX(K$64:K1813)&gt;MAX(L$64:L1812)),MAX(M$64:M1812)+1,""))),"")</f>
        <v/>
      </c>
      <c r="N1813" s="91">
        <f t="shared" si="175"/>
        <v>0</v>
      </c>
      <c r="O1813" s="91" t="str">
        <f>IFERROR(IF(AND(N1812=$H$2*1,MAX(O$64:O1812)=MAX(P$64:P1812)),MAX(O$64:O1812)+1,""),"")</f>
        <v/>
      </c>
      <c r="P1813" s="91" t="str">
        <f>IFERROR(IF(MOD(MAX(Q$64:Q1813),10*MAX(O$64:O1813))&lt;=2,IF(AND(F1812/INDEX($F$64:$F1813,MATCH(MAX(O$64:O1813),O$64:O1813,0)-1)&lt;(1-$P$2),MAX(O$64:O1813)&gt;MAX(P$64:P1812)),MAX(O$64:O1813),""),IF(AND($F1812/INDEX($F$64:$F1813,MATCH(MAX(Q$64:Q1813),Q$64:Q1813,0)-1)&lt;(1-$P$2),MAX(O$64:O1813)&gt;MAX(P$64:P1812)),MAX(O$64:O1813),"")),"")</f>
        <v/>
      </c>
      <c r="Q1813" s="91" t="str">
        <f>IFERROR(IF(E1813="","",IF(O1813&lt;&gt;"",MAX(O$64:O1813)*10+1,IF(AND($F1812/INDEX($F$64:$F1813,MATCH(MAX(Q$64:Q1812),Q$64:Q1812,0)-1)&gt;(1+$O$2),MAX(O$64:O1813)&gt;MAX(P$64:P1812)),MAX(Q$64:Q1812)+1,""))),"")</f>
        <v/>
      </c>
    </row>
    <row r="1814" spans="1:17" x14ac:dyDescent="0.2">
      <c r="A1814" s="13">
        <f>HLOOKUP($E$2,历史数据!$V$3:$AE$5000,ROW(A1812),)</f>
        <v>4027501</v>
      </c>
      <c r="B1814" s="41">
        <v>39188</v>
      </c>
      <c r="C1814" s="100">
        <f>IFERROR(IF(A1814&lt;&gt;0,MAX($C$4:C1813)+1,""),"")</f>
        <v>1768</v>
      </c>
      <c r="D1814" s="100"/>
      <c r="E1814" s="99">
        <f t="shared" si="176"/>
        <v>39254</v>
      </c>
      <c r="F1814" s="101">
        <f>IFERROR(VLOOKUP(E1814,历史数据!AH:AJ,3,),"")</f>
        <v>12.627997023232099</v>
      </c>
      <c r="G1814" s="101">
        <f t="shared" si="172"/>
        <v>13.182073741606111</v>
      </c>
      <c r="H1814" s="105">
        <f t="shared" si="173"/>
        <v>2.9580909571653713E-3</v>
      </c>
      <c r="I1814" s="101">
        <f>IFERROR(VLOOKUP(E1814,历史数据!AH:AJ,2,),"")</f>
        <v>12.601933045888</v>
      </c>
      <c r="J1814" s="104">
        <f t="shared" si="174"/>
        <v>0</v>
      </c>
      <c r="K1814" s="104" t="str">
        <f>IFERROR(IF(AND(J1813=$H$2*1,MAX(K$64:K1813)=MAX(L$64:L1813)),MAX(K$64:K1813)+1,""),"")</f>
        <v/>
      </c>
      <c r="L1814" s="104" t="str">
        <f>IFERROR(IF(AND($F1813/INDEX($F$64:$F1814,MATCH(MAX(M$64:M1814),M$64:M1814,0)-1)&lt;(1-$P$2),MAX(K$64:K1814)&gt;MAX(L$64:L1813)),MAX(K$64:K1814),""),"")</f>
        <v/>
      </c>
      <c r="M1814" s="104" t="str">
        <f>IFERROR(IF(E1814="","",IF(K1814&lt;&gt;"",MAX(M$64:M1813)+1,IF(AND($F1813/INDEX($F$64:$F1814,MATCH(MAX(M$64:M1813),M$64:M1813,0)-1)&gt;(1+$O$2),MAX(K$64:K1814)&gt;MAX(L$64:L1813)),MAX(M$64:M1813)+1,""))),"")</f>
        <v/>
      </c>
      <c r="N1814" s="91">
        <f t="shared" si="175"/>
        <v>0</v>
      </c>
      <c r="O1814" s="91" t="str">
        <f>IFERROR(IF(AND(N1813=$H$2*1,MAX(O$64:O1813)=MAX(P$64:P1813)),MAX(O$64:O1813)+1,""),"")</f>
        <v/>
      </c>
      <c r="P1814" s="91" t="str">
        <f>IFERROR(IF(MOD(MAX(Q$64:Q1814),10*MAX(O$64:O1814))&lt;=2,IF(AND(F1813/INDEX($F$64:$F1814,MATCH(MAX(O$64:O1814),O$64:O1814,0)-1)&lt;(1-$P$2),MAX(O$64:O1814)&gt;MAX(P$64:P1813)),MAX(O$64:O1814),""),IF(AND($F1813/INDEX($F$64:$F1814,MATCH(MAX(Q$64:Q1814),Q$64:Q1814,0)-1)&lt;(1-$P$2),MAX(O$64:O1814)&gt;MAX(P$64:P1813)),MAX(O$64:O1814),"")),"")</f>
        <v/>
      </c>
      <c r="Q1814" s="91" t="str">
        <f>IFERROR(IF(E1814="","",IF(O1814&lt;&gt;"",MAX(O$64:O1814)*10+1,IF(AND($F1813/INDEX($F$64:$F1814,MATCH(MAX(Q$64:Q1813),Q$64:Q1813,0)-1)&gt;(1+$O$2),MAX(O$64:O1814)&gt;MAX(P$64:P1813)),MAX(Q$64:Q1813)+1,""))),"")</f>
        <v/>
      </c>
    </row>
    <row r="1815" spans="1:17" x14ac:dyDescent="0.2">
      <c r="A1815" s="13">
        <f>HLOOKUP($E$2,历史数据!$V$3:$AE$5000,ROW(A1813),)</f>
        <v>6003884</v>
      </c>
      <c r="B1815" s="41">
        <v>39189</v>
      </c>
      <c r="C1815" s="100">
        <f>IFERROR(IF(A1815&lt;&gt;0,MAX($C$4:C1814)+1,""),"")</f>
        <v>1769</v>
      </c>
      <c r="D1815" s="100"/>
      <c r="E1815" s="99">
        <f t="shared" si="176"/>
        <v>39255</v>
      </c>
      <c r="F1815" s="101">
        <f>IFERROR(VLOOKUP(E1815,历史数据!AH:AJ,3,),"")</f>
        <v>11.8721416802523</v>
      </c>
      <c r="G1815" s="101">
        <f t="shared" si="172"/>
        <v>13.211395716118263</v>
      </c>
      <c r="H1815" s="105">
        <f t="shared" si="173"/>
        <v>2.2243825278873697E-3</v>
      </c>
      <c r="I1815" s="101">
        <f>IFERROR(VLOOKUP(E1815,历史数据!AH:AJ,2,),"")</f>
        <v>12.614965034560001</v>
      </c>
      <c r="J1815" s="104">
        <f t="shared" si="174"/>
        <v>0</v>
      </c>
      <c r="K1815" s="104" t="str">
        <f>IFERROR(IF(AND(J1814=$H$2*1,MAX(K$64:K1814)=MAX(L$64:L1814)),MAX(K$64:K1814)+1,""),"")</f>
        <v/>
      </c>
      <c r="L1815" s="104" t="str">
        <f>IFERROR(IF(AND($F1814/INDEX($F$64:$F1815,MATCH(MAX(M$64:M1815),M$64:M1815,0)-1)&lt;(1-$P$2),MAX(K$64:K1815)&gt;MAX(L$64:L1814)),MAX(K$64:K1815),""),"")</f>
        <v/>
      </c>
      <c r="M1815" s="104" t="str">
        <f>IFERROR(IF(E1815="","",IF(K1815&lt;&gt;"",MAX(M$64:M1814)+1,IF(AND($F1814/INDEX($F$64:$F1815,MATCH(MAX(M$64:M1814),M$64:M1814,0)-1)&gt;(1+$O$2),MAX(K$64:K1815)&gt;MAX(L$64:L1814)),MAX(M$64:M1814)+1,""))),"")</f>
        <v/>
      </c>
      <c r="N1815" s="91">
        <f t="shared" si="175"/>
        <v>0</v>
      </c>
      <c r="O1815" s="91" t="str">
        <f>IFERROR(IF(AND(N1814=$H$2*1,MAX(O$64:O1814)=MAX(P$64:P1814)),MAX(O$64:O1814)+1,""),"")</f>
        <v/>
      </c>
      <c r="P1815" s="91" t="str">
        <f>IFERROR(IF(MOD(MAX(Q$64:Q1815),10*MAX(O$64:O1815))&lt;=2,IF(AND(F1814/INDEX($F$64:$F1815,MATCH(MAX(O$64:O1815),O$64:O1815,0)-1)&lt;(1-$P$2),MAX(O$64:O1815)&gt;MAX(P$64:P1814)),MAX(O$64:O1815),""),IF(AND($F1814/INDEX($F$64:$F1815,MATCH(MAX(Q$64:Q1815),Q$64:Q1815,0)-1)&lt;(1-$P$2),MAX(O$64:O1815)&gt;MAX(P$64:P1814)),MAX(O$64:O1815),"")),"")</f>
        <v/>
      </c>
      <c r="Q1815" s="91" t="str">
        <f>IFERROR(IF(E1815="","",IF(O1815&lt;&gt;"",MAX(O$64:O1815)*10+1,IF(AND($F1814/INDEX($F$64:$F1815,MATCH(MAX(Q$64:Q1814),Q$64:Q1814,0)-1)&gt;(1+$O$2),MAX(O$64:O1815)&gt;MAX(P$64:P1814)),MAX(Q$64:Q1814)+1,""))),"")</f>
        <v/>
      </c>
    </row>
    <row r="1816" spans="1:17" x14ac:dyDescent="0.2">
      <c r="A1816" s="13">
        <f>HLOOKUP($E$2,历史数据!$V$3:$AE$5000,ROW(A1814),)</f>
        <v>5072942</v>
      </c>
      <c r="B1816" s="41">
        <v>39190</v>
      </c>
      <c r="C1816" s="100">
        <f>IFERROR(IF(A1816&lt;&gt;0,MAX($C$4:C1815)+1,""),"")</f>
        <v>1770</v>
      </c>
      <c r="D1816" s="100"/>
      <c r="E1816" s="99">
        <f t="shared" si="176"/>
        <v>39258</v>
      </c>
      <c r="F1816" s="101">
        <f>IFERROR(VLOOKUP(E1816,历史数据!AH:AJ,3,),"")</f>
        <v>10.686230711094201</v>
      </c>
      <c r="G1816" s="101">
        <f t="shared" si="172"/>
        <v>13.220735307999911</v>
      </c>
      <c r="H1816" s="105">
        <f t="shared" si="173"/>
        <v>7.0693453457404409E-4</v>
      </c>
      <c r="I1816" s="101">
        <f>IFERROR(VLOOKUP(E1816,历史数据!AH:AJ,2,),"")</f>
        <v>12.0676215103333</v>
      </c>
      <c r="J1816" s="104">
        <f t="shared" si="174"/>
        <v>0</v>
      </c>
      <c r="K1816" s="104" t="str">
        <f>IFERROR(IF(AND(J1815=$H$2*1,MAX(K$64:K1815)=MAX(L$64:L1815)),MAX(K$64:K1815)+1,""),"")</f>
        <v/>
      </c>
      <c r="L1816" s="104" t="str">
        <f>IFERROR(IF(AND($F1815/INDEX($F$64:$F1816,MATCH(MAX(M$64:M1816),M$64:M1816,0)-1)&lt;(1-$P$2),MAX(K$64:K1816)&gt;MAX(L$64:L1815)),MAX(K$64:K1816),""),"")</f>
        <v/>
      </c>
      <c r="M1816" s="104" t="str">
        <f>IFERROR(IF(E1816="","",IF(K1816&lt;&gt;"",MAX(M$64:M1815)+1,IF(AND($F1815/INDEX($F$64:$F1816,MATCH(MAX(M$64:M1815),M$64:M1815,0)-1)&gt;(1+$O$2),MAX(K$64:K1816)&gt;MAX(L$64:L1815)),MAX(M$64:M1815)+1,""))),"")</f>
        <v/>
      </c>
      <c r="N1816" s="91">
        <f t="shared" si="175"/>
        <v>0</v>
      </c>
      <c r="O1816" s="91" t="str">
        <f>IFERROR(IF(AND(N1815=$H$2*1,MAX(O$64:O1815)=MAX(P$64:P1815)),MAX(O$64:O1815)+1,""),"")</f>
        <v/>
      </c>
      <c r="P1816" s="91" t="str">
        <f>IFERROR(IF(MOD(MAX(Q$64:Q1816),10*MAX(O$64:O1816))&lt;=2,IF(AND(F1815/INDEX($F$64:$F1816,MATCH(MAX(O$64:O1816),O$64:O1816,0)-1)&lt;(1-$P$2),MAX(O$64:O1816)&gt;MAX(P$64:P1815)),MAX(O$64:O1816),""),IF(AND($F1815/INDEX($F$64:$F1816,MATCH(MAX(Q$64:Q1816),Q$64:Q1816,0)-1)&lt;(1-$P$2),MAX(O$64:O1816)&gt;MAX(P$64:P1815)),MAX(O$64:O1816),"")),"")</f>
        <v/>
      </c>
      <c r="Q1816" s="91" t="str">
        <f>IFERROR(IF(E1816="","",IF(O1816&lt;&gt;"",MAX(O$64:O1816)*10+1,IF(AND($F1815/INDEX($F$64:$F1816,MATCH(MAX(Q$64:Q1815),Q$64:Q1815,0)-1)&gt;(1+$O$2),MAX(O$64:O1816)&gt;MAX(P$64:P1815)),MAX(Q$64:Q1815)+1,""))),"")</f>
        <v/>
      </c>
    </row>
    <row r="1817" spans="1:17" x14ac:dyDescent="0.2">
      <c r="A1817" s="13">
        <f>HLOOKUP($E$2,历史数据!$V$3:$AE$5000,ROW(A1815),)</f>
        <v>3757989</v>
      </c>
      <c r="B1817" s="41">
        <v>39191</v>
      </c>
      <c r="C1817" s="100">
        <f>IFERROR(IF(A1817&lt;&gt;0,MAX($C$4:C1816)+1,""),"")</f>
        <v>1771</v>
      </c>
      <c r="D1817" s="100"/>
      <c r="E1817" s="99">
        <f t="shared" si="176"/>
        <v>39259</v>
      </c>
      <c r="F1817" s="101">
        <f>IFERROR(VLOOKUP(E1817,历史数据!AH:AJ,3,),"")</f>
        <v>10.516814858357399</v>
      </c>
      <c r="G1817" s="101">
        <f t="shared" si="172"/>
        <v>13.224427704790328</v>
      </c>
      <c r="H1817" s="105">
        <f t="shared" si="173"/>
        <v>2.7928830767698365E-4</v>
      </c>
      <c r="I1817" s="101">
        <f>IFERROR(VLOOKUP(E1817,历史数据!AH:AJ,2,),"")</f>
        <v>10.399526960308799</v>
      </c>
      <c r="J1817" s="104">
        <f t="shared" si="174"/>
        <v>0</v>
      </c>
      <c r="K1817" s="104" t="str">
        <f>IFERROR(IF(AND(J1816=$H$2*1,MAX(K$64:K1816)=MAX(L$64:L1816)),MAX(K$64:K1816)+1,""),"")</f>
        <v/>
      </c>
      <c r="L1817" s="104" t="str">
        <f>IFERROR(IF(AND($F1816/INDEX($F$64:$F1817,MATCH(MAX(M$64:M1817),M$64:M1817,0)-1)&lt;(1-$P$2),MAX(K$64:K1817)&gt;MAX(L$64:L1816)),MAX(K$64:K1817),""),"")</f>
        <v/>
      </c>
      <c r="M1817" s="104" t="str">
        <f>IFERROR(IF(E1817="","",IF(K1817&lt;&gt;"",MAX(M$64:M1816)+1,IF(AND($F1816/INDEX($F$64:$F1817,MATCH(MAX(M$64:M1816),M$64:M1816,0)-1)&gt;(1+$O$2),MAX(K$64:K1817)&gt;MAX(L$64:L1816)),MAX(M$64:M1816)+1,""))),"")</f>
        <v/>
      </c>
      <c r="N1817" s="91">
        <f t="shared" si="175"/>
        <v>0</v>
      </c>
      <c r="O1817" s="91" t="str">
        <f>IFERROR(IF(AND(N1816=$H$2*1,MAX(O$64:O1816)=MAX(P$64:P1816)),MAX(O$64:O1816)+1,""),"")</f>
        <v/>
      </c>
      <c r="P1817" s="91" t="str">
        <f>IFERROR(IF(MOD(MAX(Q$64:Q1817),10*MAX(O$64:O1817))&lt;=2,IF(AND(F1816/INDEX($F$64:$F1817,MATCH(MAX(O$64:O1817),O$64:O1817,0)-1)&lt;(1-$P$2),MAX(O$64:O1817)&gt;MAX(P$64:P1816)),MAX(O$64:O1817),""),IF(AND($F1816/INDEX($F$64:$F1817,MATCH(MAX(Q$64:Q1817),Q$64:Q1817,0)-1)&lt;(1-$P$2),MAX(O$64:O1817)&gt;MAX(P$64:P1816)),MAX(O$64:O1817),"")),"")</f>
        <v/>
      </c>
      <c r="Q1817" s="91" t="str">
        <f>IFERROR(IF(E1817="","",IF(O1817&lt;&gt;"",MAX(O$64:O1817)*10+1,IF(AND($F1816/INDEX($F$64:$F1817,MATCH(MAX(Q$64:Q1816),Q$64:Q1816,0)-1)&gt;(1+$O$2),MAX(O$64:O1817)&gt;MAX(P$64:P1816)),MAX(Q$64:Q1816)+1,""))),"")</f>
        <v/>
      </c>
    </row>
    <row r="1818" spans="1:17" x14ac:dyDescent="0.2">
      <c r="A1818" s="13">
        <f>HLOOKUP($E$2,历史数据!$V$3:$AE$5000,ROW(A1816),)</f>
        <v>2589596</v>
      </c>
      <c r="B1818" s="41">
        <v>39192</v>
      </c>
      <c r="C1818" s="100">
        <f>IFERROR(IF(A1818&lt;&gt;0,MAX($C$4:C1817)+1,""),"")</f>
        <v>1772</v>
      </c>
      <c r="D1818" s="100"/>
      <c r="E1818" s="99">
        <f t="shared" si="176"/>
        <v>39260</v>
      </c>
      <c r="F1818" s="101">
        <f>IFERROR(VLOOKUP(E1818,历史数据!AH:AJ,3,),"")</f>
        <v>11.0641583825842</v>
      </c>
      <c r="G1818" s="101">
        <f t="shared" si="172"/>
        <v>13.237025293839993</v>
      </c>
      <c r="H1818" s="105">
        <f t="shared" si="173"/>
        <v>9.525999408732666E-4</v>
      </c>
      <c r="I1818" s="101">
        <f>IFERROR(VLOOKUP(E1818,历史数据!AH:AJ,2,),"")</f>
        <v>10.438622926324999</v>
      </c>
      <c r="J1818" s="104">
        <f t="shared" si="174"/>
        <v>0</v>
      </c>
      <c r="K1818" s="104" t="str">
        <f>IFERROR(IF(AND(J1817=$H$2*1,MAX(K$64:K1817)=MAX(L$64:L1817)),MAX(K$64:K1817)+1,""),"")</f>
        <v/>
      </c>
      <c r="L1818" s="104" t="str">
        <f>IFERROR(IF(AND($F1817/INDEX($F$64:$F1818,MATCH(MAX(M$64:M1818),M$64:M1818,0)-1)&lt;(1-$P$2),MAX(K$64:K1818)&gt;MAX(L$64:L1817)),MAX(K$64:K1818),""),"")</f>
        <v/>
      </c>
      <c r="M1818" s="104" t="str">
        <f>IFERROR(IF(E1818="","",IF(K1818&lt;&gt;"",MAX(M$64:M1817)+1,IF(AND($F1817/INDEX($F$64:$F1818,MATCH(MAX(M$64:M1817),M$64:M1817,0)-1)&gt;(1+$O$2),MAX(K$64:K1818)&gt;MAX(L$64:L1817)),MAX(M$64:M1817)+1,""))),"")</f>
        <v/>
      </c>
      <c r="N1818" s="91">
        <f t="shared" si="175"/>
        <v>0</v>
      </c>
      <c r="O1818" s="91" t="str">
        <f>IFERROR(IF(AND(N1817=$H$2*1,MAX(O$64:O1817)=MAX(P$64:P1817)),MAX(O$64:O1817)+1,""),"")</f>
        <v/>
      </c>
      <c r="P1818" s="91" t="str">
        <f>IFERROR(IF(MOD(MAX(Q$64:Q1818),10*MAX(O$64:O1818))&lt;=2,IF(AND(F1817/INDEX($F$64:$F1818,MATCH(MAX(O$64:O1818),O$64:O1818,0)-1)&lt;(1-$P$2),MAX(O$64:O1818)&gt;MAX(P$64:P1817)),MAX(O$64:O1818),""),IF(AND($F1817/INDEX($F$64:$F1818,MATCH(MAX(Q$64:Q1818),Q$64:Q1818,0)-1)&lt;(1-$P$2),MAX(O$64:O1818)&gt;MAX(P$64:P1817)),MAX(O$64:O1818),"")),"")</f>
        <v/>
      </c>
      <c r="Q1818" s="91" t="str">
        <f>IFERROR(IF(E1818="","",IF(O1818&lt;&gt;"",MAX(O$64:O1818)*10+1,IF(AND($F1817/INDEX($F$64:$F1818,MATCH(MAX(Q$64:Q1817),Q$64:Q1817,0)-1)&gt;(1+$O$2),MAX(O$64:O1818)&gt;MAX(P$64:P1817)),MAX(Q$64:Q1817)+1,""))),"")</f>
        <v/>
      </c>
    </row>
    <row r="1819" spans="1:17" x14ac:dyDescent="0.2">
      <c r="A1819" s="13">
        <f>HLOOKUP($E$2,历史数据!$V$3:$AE$5000,ROW(A1817),)</f>
        <v>4998759</v>
      </c>
      <c r="B1819" s="41">
        <v>39195</v>
      </c>
      <c r="C1819" s="100">
        <f>IFERROR(IF(A1819&lt;&gt;0,MAX($C$4:C1818)+1,""),"")</f>
        <v>1773</v>
      </c>
      <c r="D1819" s="100"/>
      <c r="E1819" s="99">
        <f t="shared" si="176"/>
        <v>39261</v>
      </c>
      <c r="F1819" s="101">
        <f>IFERROR(VLOOKUP(E1819,历史数据!AH:AJ,3,),"")</f>
        <v>9.98250332280268</v>
      </c>
      <c r="G1819" s="101">
        <f t="shared" si="172"/>
        <v>13.237025293839993</v>
      </c>
      <c r="H1819" s="105">
        <f t="shared" si="173"/>
        <v>0</v>
      </c>
      <c r="I1819" s="101">
        <f>IFERROR(VLOOKUP(E1819,历史数据!AH:AJ,2,),"")</f>
        <v>11.116286337272401</v>
      </c>
      <c r="J1819" s="104">
        <f t="shared" si="174"/>
        <v>0</v>
      </c>
      <c r="K1819" s="104" t="str">
        <f>IFERROR(IF(AND(J1818=$H$2*1,MAX(K$64:K1818)=MAX(L$64:L1818)),MAX(K$64:K1818)+1,""),"")</f>
        <v/>
      </c>
      <c r="L1819" s="104" t="str">
        <f>IFERROR(IF(AND($F1818/INDEX($F$64:$F1819,MATCH(MAX(M$64:M1819),M$64:M1819,0)-1)&lt;(1-$P$2),MAX(K$64:K1819)&gt;MAX(L$64:L1818)),MAX(K$64:K1819),""),"")</f>
        <v/>
      </c>
      <c r="M1819" s="104" t="str">
        <f>IFERROR(IF(E1819="","",IF(K1819&lt;&gt;"",MAX(M$64:M1818)+1,IF(AND($F1818/INDEX($F$64:$F1819,MATCH(MAX(M$64:M1818),M$64:M1818,0)-1)&gt;(1+$O$2),MAX(K$64:K1819)&gt;MAX(L$64:L1818)),MAX(M$64:M1818)+1,""))),"")</f>
        <v/>
      </c>
      <c r="N1819" s="91">
        <f t="shared" si="175"/>
        <v>0</v>
      </c>
      <c r="O1819" s="91" t="str">
        <f>IFERROR(IF(AND(N1818=$H$2*1,MAX(O$64:O1818)=MAX(P$64:P1818)),MAX(O$64:O1818)+1,""),"")</f>
        <v/>
      </c>
      <c r="P1819" s="91" t="str">
        <f>IFERROR(IF(MOD(MAX(Q$64:Q1819),10*MAX(O$64:O1819))&lt;=2,IF(AND(F1818/INDEX($F$64:$F1819,MATCH(MAX(O$64:O1819),O$64:O1819,0)-1)&lt;(1-$P$2),MAX(O$64:O1819)&gt;MAX(P$64:P1818)),MAX(O$64:O1819),""),IF(AND($F1818/INDEX($F$64:$F1819,MATCH(MAX(Q$64:Q1819),Q$64:Q1819,0)-1)&lt;(1-$P$2),MAX(O$64:O1819)&gt;MAX(P$64:P1818)),MAX(O$64:O1819),"")),"")</f>
        <v/>
      </c>
      <c r="Q1819" s="91" t="str">
        <f>IFERROR(IF(E1819="","",IF(O1819&lt;&gt;"",MAX(O$64:O1819)*10+1,IF(AND($F1818/INDEX($F$64:$F1819,MATCH(MAX(Q$64:Q1818),Q$64:Q1818,0)-1)&gt;(1+$O$2),MAX(O$64:O1819)&gt;MAX(P$64:P1818)),MAX(Q$64:Q1818)+1,""))),"")</f>
        <v/>
      </c>
    </row>
    <row r="1820" spans="1:17" x14ac:dyDescent="0.2">
      <c r="A1820" s="13">
        <f>HLOOKUP($E$2,历史数据!$V$3:$AE$5000,ROW(A1818),)</f>
        <v>5627517</v>
      </c>
      <c r="B1820" s="41">
        <v>39196</v>
      </c>
      <c r="C1820" s="100">
        <f>IFERROR(IF(A1820&lt;&gt;0,MAX($C$4:C1819)+1,""),"")</f>
        <v>1774</v>
      </c>
      <c r="D1820" s="100"/>
      <c r="E1820" s="99">
        <f t="shared" si="176"/>
        <v>39262</v>
      </c>
      <c r="F1820" s="101">
        <f>IFERROR(VLOOKUP(E1820,历史数据!AH:AJ,3,),"")</f>
        <v>9.2136159911507693</v>
      </c>
      <c r="G1820" s="101">
        <f t="shared" si="172"/>
        <v>13.229857700070358</v>
      </c>
      <c r="H1820" s="105">
        <f t="shared" si="173"/>
        <v>-5.4148070359660849E-4</v>
      </c>
      <c r="I1820" s="101">
        <f>IFERROR(VLOOKUP(E1820,历史数据!AH:AJ,2,),"")</f>
        <v>9.4221278099038308</v>
      </c>
      <c r="J1820" s="104">
        <f t="shared" si="174"/>
        <v>0</v>
      </c>
      <c r="K1820" s="104" t="str">
        <f>IFERROR(IF(AND(J1819=$H$2*1,MAX(K$64:K1819)=MAX(L$64:L1819)),MAX(K$64:K1819)+1,""),"")</f>
        <v/>
      </c>
      <c r="L1820" s="104" t="str">
        <f>IFERROR(IF(AND($F1819/INDEX($F$64:$F1820,MATCH(MAX(M$64:M1820),M$64:M1820,0)-1)&lt;(1-$P$2),MAX(K$64:K1820)&gt;MAX(L$64:L1819)),MAX(K$64:K1820),""),"")</f>
        <v/>
      </c>
      <c r="M1820" s="104" t="str">
        <f>IFERROR(IF(E1820="","",IF(K1820&lt;&gt;"",MAX(M$64:M1819)+1,IF(AND($F1819/INDEX($F$64:$F1820,MATCH(MAX(M$64:M1819),M$64:M1819,0)-1)&gt;(1+$O$2),MAX(K$64:K1820)&gt;MAX(L$64:L1819)),MAX(M$64:M1819)+1,""))),"")</f>
        <v/>
      </c>
      <c r="N1820" s="91">
        <f t="shared" si="175"/>
        <v>0</v>
      </c>
      <c r="O1820" s="91" t="str">
        <f>IFERROR(IF(AND(N1819=$H$2*1,MAX(O$64:O1819)=MAX(P$64:P1819)),MAX(O$64:O1819)+1,""),"")</f>
        <v/>
      </c>
      <c r="P1820" s="91" t="str">
        <f>IFERROR(IF(MOD(MAX(Q$64:Q1820),10*MAX(O$64:O1820))&lt;=2,IF(AND(F1819/INDEX($F$64:$F1820,MATCH(MAX(O$64:O1820),O$64:O1820,0)-1)&lt;(1-$P$2),MAX(O$64:O1820)&gt;MAX(P$64:P1819)),MAX(O$64:O1820),""),IF(AND($F1819/INDEX($F$64:$F1820,MATCH(MAX(Q$64:Q1820),Q$64:Q1820,0)-1)&lt;(1-$P$2),MAX(O$64:O1820)&gt;MAX(P$64:P1819)),MAX(O$64:O1820),"")),"")</f>
        <v/>
      </c>
      <c r="Q1820" s="91" t="str">
        <f>IFERROR(IF(E1820="","",IF(O1820&lt;&gt;"",MAX(O$64:O1820)*10+1,IF(AND($F1819/INDEX($F$64:$F1820,MATCH(MAX(Q$64:Q1819),Q$64:Q1819,0)-1)&gt;(1+$O$2),MAX(O$64:O1820)&gt;MAX(P$64:P1819)),MAX(Q$64:Q1819)+1,""))),"")</f>
        <v/>
      </c>
    </row>
    <row r="1821" spans="1:17" x14ac:dyDescent="0.2">
      <c r="A1821" s="13">
        <f>HLOOKUP($E$2,历史数据!$V$3:$AE$5000,ROW(A1819),)</f>
        <v>3624213</v>
      </c>
      <c r="B1821" s="41">
        <v>39197</v>
      </c>
      <c r="C1821" s="100">
        <f>IFERROR(IF(A1821&lt;&gt;0,MAX($C$4:C1820)+1,""),"")</f>
        <v>1775</v>
      </c>
      <c r="D1821" s="100"/>
      <c r="E1821" s="99">
        <f t="shared" si="176"/>
        <v>39265</v>
      </c>
      <c r="F1821" s="101">
        <f>IFERROR(VLOOKUP(E1821,历史数据!AH:AJ,3,),"")</f>
        <v>9.6306396286568905</v>
      </c>
      <c r="G1821" s="101">
        <f t="shared" si="172"/>
        <v>13.232029698182368</v>
      </c>
      <c r="H1821" s="105">
        <f t="shared" si="173"/>
        <v>1.641739587265878E-4</v>
      </c>
      <c r="I1821" s="101">
        <f>IFERROR(VLOOKUP(E1821,历史数据!AH:AJ,2,),"")</f>
        <v>9.1223920704463097</v>
      </c>
      <c r="J1821" s="104">
        <f t="shared" si="174"/>
        <v>0</v>
      </c>
      <c r="K1821" s="104" t="str">
        <f>IFERROR(IF(AND(J1820=$H$2*1,MAX(K$64:K1820)=MAX(L$64:L1820)),MAX(K$64:K1820)+1,""),"")</f>
        <v/>
      </c>
      <c r="L1821" s="104" t="str">
        <f>IFERROR(IF(AND($F1820/INDEX($F$64:$F1821,MATCH(MAX(M$64:M1821),M$64:M1821,0)-1)&lt;(1-$P$2),MAX(K$64:K1821)&gt;MAX(L$64:L1820)),MAX(K$64:K1821),""),"")</f>
        <v/>
      </c>
      <c r="M1821" s="104" t="str">
        <f>IFERROR(IF(E1821="","",IF(K1821&lt;&gt;"",MAX(M$64:M1820)+1,IF(AND($F1820/INDEX($F$64:$F1821,MATCH(MAX(M$64:M1820),M$64:M1820,0)-1)&gt;(1+$O$2),MAX(K$64:K1821)&gt;MAX(L$64:L1820)),MAX(M$64:M1820)+1,""))),"")</f>
        <v/>
      </c>
      <c r="N1821" s="91">
        <f t="shared" si="175"/>
        <v>0</v>
      </c>
      <c r="O1821" s="91" t="str">
        <f>IFERROR(IF(AND(N1820=$H$2*1,MAX(O$64:O1820)=MAX(P$64:P1820)),MAX(O$64:O1820)+1,""),"")</f>
        <v/>
      </c>
      <c r="P1821" s="91" t="str">
        <f>IFERROR(IF(MOD(MAX(Q$64:Q1821),10*MAX(O$64:O1821))&lt;=2,IF(AND(F1820/INDEX($F$64:$F1821,MATCH(MAX(O$64:O1821),O$64:O1821,0)-1)&lt;(1-$P$2),MAX(O$64:O1821)&gt;MAX(P$64:P1820)),MAX(O$64:O1821),""),IF(AND($F1820/INDEX($F$64:$F1821,MATCH(MAX(Q$64:Q1821),Q$64:Q1821,0)-1)&lt;(1-$P$2),MAX(O$64:O1821)&gt;MAX(P$64:P1820)),MAX(O$64:O1821),"")),"")</f>
        <v/>
      </c>
      <c r="Q1821" s="91" t="str">
        <f>IFERROR(IF(E1821="","",IF(O1821&lt;&gt;"",MAX(O$64:O1821)*10+1,IF(AND($F1820/INDEX($F$64:$F1821,MATCH(MAX(Q$64:Q1820),Q$64:Q1820,0)-1)&gt;(1+$O$2),MAX(O$64:O1821)&gt;MAX(P$64:P1820)),MAX(Q$64:Q1820)+1,""))),"")</f>
        <v/>
      </c>
    </row>
    <row r="1822" spans="1:17" x14ac:dyDescent="0.2">
      <c r="A1822" s="13">
        <f>HLOOKUP($E$2,历史数据!$V$3:$AE$5000,ROW(A1820),)</f>
        <v>2466825</v>
      </c>
      <c r="B1822" s="41">
        <v>39198</v>
      </c>
      <c r="C1822" s="100">
        <f>IFERROR(IF(A1822&lt;&gt;0,MAX($C$4:C1821)+1,""),"")</f>
        <v>1776</v>
      </c>
      <c r="D1822" s="100"/>
      <c r="E1822" s="99">
        <f t="shared" si="176"/>
        <v>39266</v>
      </c>
      <c r="F1822" s="101">
        <f>IFERROR(VLOOKUP(E1822,历史数据!AH:AJ,3,),"")</f>
        <v>9.4742557645920993</v>
      </c>
      <c r="G1822" s="101">
        <f t="shared" si="172"/>
        <v>13.228988900825552</v>
      </c>
      <c r="H1822" s="105">
        <f t="shared" si="173"/>
        <v>-2.2980581408715839E-4</v>
      </c>
      <c r="I1822" s="101">
        <f>IFERROR(VLOOKUP(E1822,历史数据!AH:AJ,2,),"")</f>
        <v>9.7088315606892905</v>
      </c>
      <c r="J1822" s="104">
        <f t="shared" si="174"/>
        <v>0</v>
      </c>
      <c r="K1822" s="104" t="str">
        <f>IFERROR(IF(AND(J1821=$H$2*1,MAX(K$64:K1821)=MAX(L$64:L1821)),MAX(K$64:K1821)+1,""),"")</f>
        <v/>
      </c>
      <c r="L1822" s="104" t="str">
        <f>IFERROR(IF(AND($F1821/INDEX($F$64:$F1822,MATCH(MAX(M$64:M1822),M$64:M1822,0)-1)&lt;(1-$P$2),MAX(K$64:K1822)&gt;MAX(L$64:L1821)),MAX(K$64:K1822),""),"")</f>
        <v/>
      </c>
      <c r="M1822" s="104" t="str">
        <f>IFERROR(IF(E1822="","",IF(K1822&lt;&gt;"",MAX(M$64:M1821)+1,IF(AND($F1821/INDEX($F$64:$F1822,MATCH(MAX(M$64:M1821),M$64:M1821,0)-1)&gt;(1+$O$2),MAX(K$64:K1822)&gt;MAX(L$64:L1821)),MAX(M$64:M1821)+1,""))),"")</f>
        <v/>
      </c>
      <c r="N1822" s="91">
        <f t="shared" si="175"/>
        <v>0</v>
      </c>
      <c r="O1822" s="91" t="str">
        <f>IFERROR(IF(AND(N1821=$H$2*1,MAX(O$64:O1821)=MAX(P$64:P1821)),MAX(O$64:O1821)+1,""),"")</f>
        <v/>
      </c>
      <c r="P1822" s="91" t="str">
        <f>IFERROR(IF(MOD(MAX(Q$64:Q1822),10*MAX(O$64:O1822))&lt;=2,IF(AND(F1821/INDEX($F$64:$F1822,MATCH(MAX(O$64:O1822),O$64:O1822,0)-1)&lt;(1-$P$2),MAX(O$64:O1822)&gt;MAX(P$64:P1821)),MAX(O$64:O1822),""),IF(AND($F1821/INDEX($F$64:$F1822,MATCH(MAX(Q$64:Q1822),Q$64:Q1822,0)-1)&lt;(1-$P$2),MAX(O$64:O1822)&gt;MAX(P$64:P1821)),MAX(O$64:O1822),"")),"")</f>
        <v/>
      </c>
      <c r="Q1822" s="91" t="str">
        <f>IFERROR(IF(E1822="","",IF(O1822&lt;&gt;"",MAX(O$64:O1822)*10+1,IF(AND($F1821/INDEX($F$64:$F1822,MATCH(MAX(Q$64:Q1821),Q$64:Q1821,0)-1)&gt;(1+$O$2),MAX(O$64:O1822)&gt;MAX(P$64:P1821)),MAX(Q$64:Q1821)+1,""))),"")</f>
        <v/>
      </c>
    </row>
    <row r="1823" spans="1:17" x14ac:dyDescent="0.2">
      <c r="A1823" s="13">
        <f>HLOOKUP($E$2,历史数据!$V$3:$AE$5000,ROW(A1821),)</f>
        <v>4037074</v>
      </c>
      <c r="B1823" s="41">
        <v>39199</v>
      </c>
      <c r="C1823" s="100">
        <f>IFERROR(IF(A1823&lt;&gt;0,MAX($C$4:C1822)+1,""),"")</f>
        <v>1777</v>
      </c>
      <c r="D1823" s="100"/>
      <c r="E1823" s="99">
        <f t="shared" si="176"/>
        <v>39267</v>
      </c>
      <c r="F1823" s="101">
        <f>IFERROR(VLOOKUP(E1823,历史数据!AH:AJ,3,),"")</f>
        <v>9.3830318438876308</v>
      </c>
      <c r="G1823" s="101">
        <f t="shared" si="172"/>
        <v>13.226165303279938</v>
      </c>
      <c r="H1823" s="105">
        <f t="shared" si="173"/>
        <v>-2.134401628712812E-4</v>
      </c>
      <c r="I1823" s="101">
        <f>IFERROR(VLOOKUP(E1823,历史数据!AH:AJ,2,),"")</f>
        <v>9.4742557645920993</v>
      </c>
      <c r="J1823" s="104">
        <f t="shared" si="174"/>
        <v>0</v>
      </c>
      <c r="K1823" s="104" t="str">
        <f>IFERROR(IF(AND(J1822=$H$2*1,MAX(K$64:K1822)=MAX(L$64:L1822)),MAX(K$64:K1822)+1,""),"")</f>
        <v/>
      </c>
      <c r="L1823" s="104" t="str">
        <f>IFERROR(IF(AND($F1822/INDEX($F$64:$F1823,MATCH(MAX(M$64:M1823),M$64:M1823,0)-1)&lt;(1-$P$2),MAX(K$64:K1823)&gt;MAX(L$64:L1822)),MAX(K$64:K1823),""),"")</f>
        <v/>
      </c>
      <c r="M1823" s="104" t="str">
        <f>IFERROR(IF(E1823="","",IF(K1823&lt;&gt;"",MAX(M$64:M1822)+1,IF(AND($F1822/INDEX($F$64:$F1823,MATCH(MAX(M$64:M1822),M$64:M1822,0)-1)&gt;(1+$O$2),MAX(K$64:K1823)&gt;MAX(L$64:L1822)),MAX(M$64:M1822)+1,""))),"")</f>
        <v/>
      </c>
      <c r="N1823" s="91">
        <f t="shared" si="175"/>
        <v>0</v>
      </c>
      <c r="O1823" s="91" t="str">
        <f>IFERROR(IF(AND(N1822=$H$2*1,MAX(O$64:O1822)=MAX(P$64:P1822)),MAX(O$64:O1822)+1,""),"")</f>
        <v/>
      </c>
      <c r="P1823" s="91" t="str">
        <f>IFERROR(IF(MOD(MAX(Q$64:Q1823),10*MAX(O$64:O1823))&lt;=2,IF(AND(F1822/INDEX($F$64:$F1823,MATCH(MAX(O$64:O1823),O$64:O1823,0)-1)&lt;(1-$P$2),MAX(O$64:O1823)&gt;MAX(P$64:P1822)),MAX(O$64:O1823),""),IF(AND($F1822/INDEX($F$64:$F1823,MATCH(MAX(Q$64:Q1823),Q$64:Q1823,0)-1)&lt;(1-$P$2),MAX(O$64:O1823)&gt;MAX(P$64:P1822)),MAX(O$64:O1823),"")),"")</f>
        <v/>
      </c>
      <c r="Q1823" s="91" t="str">
        <f>IFERROR(IF(E1823="","",IF(O1823&lt;&gt;"",MAX(O$64:O1823)*10+1,IF(AND($F1822/INDEX($F$64:$F1823,MATCH(MAX(Q$64:Q1822),Q$64:Q1822,0)-1)&gt;(1+$O$2),MAX(O$64:O1823)&gt;MAX(P$64:P1822)),MAX(Q$64:Q1822)+1,""))),"")</f>
        <v/>
      </c>
    </row>
    <row r="1824" spans="1:17" x14ac:dyDescent="0.2">
      <c r="A1824" s="13">
        <f>HLOOKUP($E$2,历史数据!$V$3:$AE$5000,ROW(A1822),)</f>
        <v>4616386</v>
      </c>
      <c r="B1824" s="41">
        <v>39202</v>
      </c>
      <c r="C1824" s="100">
        <f>IFERROR(IF(A1824&lt;&gt;0,MAX($C$4:C1823)+1,""),"")</f>
        <v>1778</v>
      </c>
      <c r="D1824" s="100"/>
      <c r="E1824" s="99">
        <f t="shared" si="176"/>
        <v>39268</v>
      </c>
      <c r="F1824" s="101">
        <f>IFERROR(VLOOKUP(E1824,历史数据!AH:AJ,3,),"")</f>
        <v>9.3048399118552396</v>
      </c>
      <c r="G1824" s="101">
        <f t="shared" si="172"/>
        <v>13.206182920649436</v>
      </c>
      <c r="H1824" s="105">
        <f t="shared" si="173"/>
        <v>-1.5108220842776632E-3</v>
      </c>
      <c r="I1824" s="101">
        <f>IFERROR(VLOOKUP(E1824,历史数据!AH:AJ,2,),"")</f>
        <v>9.3830318438876308</v>
      </c>
      <c r="J1824" s="104">
        <f t="shared" si="174"/>
        <v>0</v>
      </c>
      <c r="K1824" s="104" t="str">
        <f>IFERROR(IF(AND(J1823=$H$2*1,MAX(K$64:K1823)=MAX(L$64:L1823)),MAX(K$64:K1823)+1,""),"")</f>
        <v/>
      </c>
      <c r="L1824" s="104" t="str">
        <f>IFERROR(IF(AND($F1823/INDEX($F$64:$F1824,MATCH(MAX(M$64:M1824),M$64:M1824,0)-1)&lt;(1-$P$2),MAX(K$64:K1824)&gt;MAX(L$64:L1823)),MAX(K$64:K1824),""),"")</f>
        <v/>
      </c>
      <c r="M1824" s="104" t="str">
        <f>IFERROR(IF(E1824="","",IF(K1824&lt;&gt;"",MAX(M$64:M1823)+1,IF(AND($F1823/INDEX($F$64:$F1824,MATCH(MAX(M$64:M1823),M$64:M1823,0)-1)&gt;(1+$O$2),MAX(K$64:K1824)&gt;MAX(L$64:L1823)),MAX(M$64:M1823)+1,""))),"")</f>
        <v/>
      </c>
      <c r="N1824" s="91">
        <f t="shared" si="175"/>
        <v>0</v>
      </c>
      <c r="O1824" s="91" t="str">
        <f>IFERROR(IF(AND(N1823=$H$2*1,MAX(O$64:O1823)=MAX(P$64:P1823)),MAX(O$64:O1823)+1,""),"")</f>
        <v/>
      </c>
      <c r="P1824" s="91" t="str">
        <f>IFERROR(IF(MOD(MAX(Q$64:Q1824),10*MAX(O$64:O1824))&lt;=2,IF(AND(F1823/INDEX($F$64:$F1824,MATCH(MAX(O$64:O1824),O$64:O1824,0)-1)&lt;(1-$P$2),MAX(O$64:O1824)&gt;MAX(P$64:P1823)),MAX(O$64:O1824),""),IF(AND($F1823/INDEX($F$64:$F1824,MATCH(MAX(Q$64:Q1824),Q$64:Q1824,0)-1)&lt;(1-$P$2),MAX(O$64:O1824)&gt;MAX(P$64:P1823)),MAX(O$64:O1824),"")),"")</f>
        <v/>
      </c>
      <c r="Q1824" s="91" t="str">
        <f>IFERROR(IF(E1824="","",IF(O1824&lt;&gt;"",MAX(O$64:O1824)*10+1,IF(AND($F1823/INDEX($F$64:$F1824,MATCH(MAX(Q$64:Q1823),Q$64:Q1823,0)-1)&gt;(1+$O$2),MAX(O$64:O1824)&gt;MAX(P$64:P1823)),MAX(Q$64:Q1823)+1,""))),"")</f>
        <v/>
      </c>
    </row>
    <row r="1825" spans="1:17" x14ac:dyDescent="0.2">
      <c r="A1825" s="13">
        <f>HLOOKUP($E$2,历史数据!$V$3:$AE$5000,ROW(A1823),)</f>
        <v>3735819</v>
      </c>
      <c r="B1825" s="41">
        <v>39210</v>
      </c>
      <c r="C1825" s="100">
        <f>IFERROR(IF(A1825&lt;&gt;0,MAX($C$4:C1824)+1,""),"")</f>
        <v>1779</v>
      </c>
      <c r="D1825" s="100"/>
      <c r="E1825" s="99">
        <f t="shared" si="176"/>
        <v>39269</v>
      </c>
      <c r="F1825" s="101">
        <f>IFERROR(VLOOKUP(E1825,历史数据!AH:AJ,3,),"")</f>
        <v>10.125855198195399</v>
      </c>
      <c r="G1825" s="101">
        <f t="shared" si="172"/>
        <v>13.195757329711784</v>
      </c>
      <c r="H1825" s="105">
        <f t="shared" si="173"/>
        <v>-7.8944771553557391E-4</v>
      </c>
      <c r="I1825" s="101">
        <f>IFERROR(VLOOKUP(E1825,历史数据!AH:AJ,2,),"")</f>
        <v>9.5524476966244904</v>
      </c>
      <c r="J1825" s="104">
        <f t="shared" si="174"/>
        <v>0</v>
      </c>
      <c r="K1825" s="104" t="str">
        <f>IFERROR(IF(AND(J1824=$H$2*1,MAX(K$64:K1824)=MAX(L$64:L1824)),MAX(K$64:K1824)+1,""),"")</f>
        <v/>
      </c>
      <c r="L1825" s="104" t="str">
        <f>IFERROR(IF(AND($F1824/INDEX($F$64:$F1825,MATCH(MAX(M$64:M1825),M$64:M1825,0)-1)&lt;(1-$P$2),MAX(K$64:K1825)&gt;MAX(L$64:L1824)),MAX(K$64:K1825),""),"")</f>
        <v/>
      </c>
      <c r="M1825" s="104" t="str">
        <f>IFERROR(IF(E1825="","",IF(K1825&lt;&gt;"",MAX(M$64:M1824)+1,IF(AND($F1824/INDEX($F$64:$F1825,MATCH(MAX(M$64:M1824),M$64:M1824,0)-1)&gt;(1+$O$2),MAX(K$64:K1825)&gt;MAX(L$64:L1824)),MAX(M$64:M1824)+1,""))),"")</f>
        <v/>
      </c>
      <c r="N1825" s="91">
        <f t="shared" si="175"/>
        <v>0</v>
      </c>
      <c r="O1825" s="91" t="str">
        <f>IFERROR(IF(AND(N1824=$H$2*1,MAX(O$64:O1824)=MAX(P$64:P1824)),MAX(O$64:O1824)+1,""),"")</f>
        <v/>
      </c>
      <c r="P1825" s="91" t="str">
        <f>IFERROR(IF(MOD(MAX(Q$64:Q1825),10*MAX(O$64:O1825))&lt;=2,IF(AND(F1824/INDEX($F$64:$F1825,MATCH(MAX(O$64:O1825),O$64:O1825,0)-1)&lt;(1-$P$2),MAX(O$64:O1825)&gt;MAX(P$64:P1824)),MAX(O$64:O1825),""),IF(AND($F1824/INDEX($F$64:$F1825,MATCH(MAX(Q$64:Q1825),Q$64:Q1825,0)-1)&lt;(1-$P$2),MAX(O$64:O1825)&gt;MAX(P$64:P1824)),MAX(O$64:O1825),"")),"")</f>
        <v/>
      </c>
      <c r="Q1825" s="91" t="str">
        <f>IFERROR(IF(E1825="","",IF(O1825&lt;&gt;"",MAX(O$64:O1825)*10+1,IF(AND($F1824/INDEX($F$64:$F1825,MATCH(MAX(Q$64:Q1824),Q$64:Q1824,0)-1)&gt;(1+$O$2),MAX(O$64:O1825)&gt;MAX(P$64:P1824)),MAX(Q$64:Q1824)+1,""))),"")</f>
        <v/>
      </c>
    </row>
    <row r="1826" spans="1:17" x14ac:dyDescent="0.2">
      <c r="A1826" s="13">
        <f>HLOOKUP($E$2,历史数据!$V$3:$AE$5000,ROW(A1824),)</f>
        <v>8851231</v>
      </c>
      <c r="B1826" s="41">
        <v>39211</v>
      </c>
      <c r="C1826" s="100">
        <f>IFERROR(IF(A1826&lt;&gt;0,MAX($C$4:C1825)+1,""),"")</f>
        <v>1780</v>
      </c>
      <c r="D1826" s="100"/>
      <c r="E1826" s="99">
        <f t="shared" si="176"/>
        <v>39272</v>
      </c>
      <c r="F1826" s="101">
        <f>IFERROR(VLOOKUP(E1826,历史数据!AH:AJ,3,),"")</f>
        <v>10.164951164211599</v>
      </c>
      <c r="G1826" s="101">
        <f t="shared" si="172"/>
        <v>13.185983338207732</v>
      </c>
      <c r="H1826" s="105">
        <f t="shared" si="173"/>
        <v>-7.4069197089920991E-4</v>
      </c>
      <c r="I1826" s="101">
        <f>IFERROR(VLOOKUP(E1826,历史数据!AH:AJ,2,),"")</f>
        <v>10.230111107571901</v>
      </c>
      <c r="J1826" s="104">
        <f t="shared" si="174"/>
        <v>0</v>
      </c>
      <c r="K1826" s="104" t="str">
        <f>IFERROR(IF(AND(J1825=$H$2*1,MAX(K$64:K1825)=MAX(L$64:L1825)),MAX(K$64:K1825)+1,""),"")</f>
        <v/>
      </c>
      <c r="L1826" s="104" t="str">
        <f>IFERROR(IF(AND($F1825/INDEX($F$64:$F1826,MATCH(MAX(M$64:M1826),M$64:M1826,0)-1)&lt;(1-$P$2),MAX(K$64:K1826)&gt;MAX(L$64:L1825)),MAX(K$64:K1826),""),"")</f>
        <v/>
      </c>
      <c r="M1826" s="104" t="str">
        <f>IFERROR(IF(E1826="","",IF(K1826&lt;&gt;"",MAX(M$64:M1825)+1,IF(AND($F1825/INDEX($F$64:$F1826,MATCH(MAX(M$64:M1825),M$64:M1825,0)-1)&gt;(1+$O$2),MAX(K$64:K1826)&gt;MAX(L$64:L1825)),MAX(M$64:M1825)+1,""))),"")</f>
        <v/>
      </c>
      <c r="N1826" s="91">
        <f t="shared" si="175"/>
        <v>0</v>
      </c>
      <c r="O1826" s="91" t="str">
        <f>IFERROR(IF(AND(N1825=$H$2*1,MAX(O$64:O1825)=MAX(P$64:P1825)),MAX(O$64:O1825)+1,""),"")</f>
        <v/>
      </c>
      <c r="P1826" s="91" t="str">
        <f>IFERROR(IF(MOD(MAX(Q$64:Q1826),10*MAX(O$64:O1826))&lt;=2,IF(AND(F1825/INDEX($F$64:$F1826,MATCH(MAX(O$64:O1826),O$64:O1826,0)-1)&lt;(1-$P$2),MAX(O$64:O1826)&gt;MAX(P$64:P1825)),MAX(O$64:O1826),""),IF(AND($F1825/INDEX($F$64:$F1826,MATCH(MAX(Q$64:Q1826),Q$64:Q1826,0)-1)&lt;(1-$P$2),MAX(O$64:O1826)&gt;MAX(P$64:P1825)),MAX(O$64:O1826),"")),"")</f>
        <v/>
      </c>
      <c r="Q1826" s="91" t="str">
        <f>IFERROR(IF(E1826="","",IF(O1826&lt;&gt;"",MAX(O$64:O1826)*10+1,IF(AND($F1825/INDEX($F$64:$F1826,MATCH(MAX(Q$64:Q1825),Q$64:Q1825,0)-1)&gt;(1+$O$2),MAX(O$64:O1826)&gt;MAX(P$64:P1825)),MAX(Q$64:Q1825)+1,""))),"")</f>
        <v/>
      </c>
    </row>
    <row r="1827" spans="1:17" x14ac:dyDescent="0.2">
      <c r="A1827" s="13">
        <f>HLOOKUP($E$2,历史数据!$V$3:$AE$5000,ROW(A1825),)</f>
        <v>4836805</v>
      </c>
      <c r="B1827" s="41">
        <v>39212</v>
      </c>
      <c r="C1827" s="100">
        <f>IFERROR(IF(A1827&lt;&gt;0,MAX($C$4:C1826)+1,""),"")</f>
        <v>1781</v>
      </c>
      <c r="D1827" s="100"/>
      <c r="E1827" s="99">
        <f t="shared" si="176"/>
        <v>39273</v>
      </c>
      <c r="F1827" s="101">
        <f>IFERROR(VLOOKUP(E1827,历史数据!AH:AJ,3,),"")</f>
        <v>9.4351597985758993</v>
      </c>
      <c r="G1827" s="101">
        <f t="shared" si="172"/>
        <v>13.162308558786812</v>
      </c>
      <c r="H1827" s="105">
        <f t="shared" si="173"/>
        <v>-1.7954504274489969E-3</v>
      </c>
      <c r="I1827" s="101">
        <f>IFERROR(VLOOKUP(E1827,历史数据!AH:AJ,2,),"")</f>
        <v>10.164951164211599</v>
      </c>
      <c r="J1827" s="104">
        <f t="shared" si="174"/>
        <v>0</v>
      </c>
      <c r="K1827" s="104" t="str">
        <f>IFERROR(IF(AND(J1826=$H$2*1,MAX(K$64:K1826)=MAX(L$64:L1826)),MAX(K$64:K1826)+1,""),"")</f>
        <v/>
      </c>
      <c r="L1827" s="104" t="str">
        <f>IFERROR(IF(AND($F1826/INDEX($F$64:$F1827,MATCH(MAX(M$64:M1827),M$64:M1827,0)-1)&lt;(1-$P$2),MAX(K$64:K1827)&gt;MAX(L$64:L1826)),MAX(K$64:K1827),""),"")</f>
        <v/>
      </c>
      <c r="M1827" s="104" t="str">
        <f>IFERROR(IF(E1827="","",IF(K1827&lt;&gt;"",MAX(M$64:M1826)+1,IF(AND($F1826/INDEX($F$64:$F1827,MATCH(MAX(M$64:M1826),M$64:M1826,0)-1)&gt;(1+$O$2),MAX(K$64:K1827)&gt;MAX(L$64:L1826)),MAX(M$64:M1826)+1,""))),"")</f>
        <v/>
      </c>
      <c r="N1827" s="91">
        <f t="shared" si="175"/>
        <v>0</v>
      </c>
      <c r="O1827" s="91" t="str">
        <f>IFERROR(IF(AND(N1826=$H$2*1,MAX(O$64:O1826)=MAX(P$64:P1826)),MAX(O$64:O1826)+1,""),"")</f>
        <v/>
      </c>
      <c r="P1827" s="91" t="str">
        <f>IFERROR(IF(MOD(MAX(Q$64:Q1827),10*MAX(O$64:O1827))&lt;=2,IF(AND(F1826/INDEX($F$64:$F1827,MATCH(MAX(O$64:O1827),O$64:O1827,0)-1)&lt;(1-$P$2),MAX(O$64:O1827)&gt;MAX(P$64:P1826)),MAX(O$64:O1827),""),IF(AND($F1826/INDEX($F$64:$F1827,MATCH(MAX(Q$64:Q1827),Q$64:Q1827,0)-1)&lt;(1-$P$2),MAX(O$64:O1827)&gt;MAX(P$64:P1826)),MAX(O$64:O1827),"")),"")</f>
        <v/>
      </c>
      <c r="Q1827" s="91" t="str">
        <f>IFERROR(IF(E1827="","",IF(O1827&lt;&gt;"",MAX(O$64:O1827)*10+1,IF(AND($F1826/INDEX($F$64:$F1827,MATCH(MAX(Q$64:Q1826),Q$64:Q1826,0)-1)&gt;(1+$O$2),MAX(O$64:O1827)&gt;MAX(P$64:P1826)),MAX(Q$64:Q1826)+1,""))),"")</f>
        <v/>
      </c>
    </row>
    <row r="1828" spans="1:17" x14ac:dyDescent="0.2">
      <c r="A1828" s="13">
        <f>HLOOKUP($E$2,历史数据!$V$3:$AE$5000,ROW(A1826),)</f>
        <v>3909311</v>
      </c>
      <c r="B1828" s="41">
        <v>39213</v>
      </c>
      <c r="C1828" s="100">
        <f>IFERROR(IF(A1828&lt;&gt;0,MAX($C$4:C1827)+1,""),"")</f>
        <v>1782</v>
      </c>
      <c r="D1828" s="100"/>
      <c r="E1828" s="99">
        <f t="shared" si="176"/>
        <v>39274</v>
      </c>
      <c r="F1828" s="101">
        <f>IFERROR(VLOOKUP(E1828,历史数据!AH:AJ,3,),"")</f>
        <v>9.6306396286568905</v>
      </c>
      <c r="G1828" s="101">
        <f t="shared" si="172"/>
        <v>13.144063774645922</v>
      </c>
      <c r="H1828" s="105">
        <f t="shared" si="173"/>
        <v>-1.3861386138611653E-3</v>
      </c>
      <c r="I1828" s="101">
        <f>IFERROR(VLOOKUP(E1828,历史数据!AH:AJ,2,),"")</f>
        <v>9.1223920704463097</v>
      </c>
      <c r="J1828" s="104">
        <f t="shared" si="174"/>
        <v>0</v>
      </c>
      <c r="K1828" s="104" t="str">
        <f>IFERROR(IF(AND(J1827=$H$2*1,MAX(K$64:K1827)=MAX(L$64:L1827)),MAX(K$64:K1827)+1,""),"")</f>
        <v/>
      </c>
      <c r="L1828" s="104" t="str">
        <f>IFERROR(IF(AND($F1827/INDEX($F$64:$F1828,MATCH(MAX(M$64:M1828),M$64:M1828,0)-1)&lt;(1-$P$2),MAX(K$64:K1828)&gt;MAX(L$64:L1827)),MAX(K$64:K1828),""),"")</f>
        <v/>
      </c>
      <c r="M1828" s="104" t="str">
        <f>IFERROR(IF(E1828="","",IF(K1828&lt;&gt;"",MAX(M$64:M1827)+1,IF(AND($F1827/INDEX($F$64:$F1828,MATCH(MAX(M$64:M1827),M$64:M1827,0)-1)&gt;(1+$O$2),MAX(K$64:K1828)&gt;MAX(L$64:L1827)),MAX(M$64:M1827)+1,""))),"")</f>
        <v/>
      </c>
      <c r="N1828" s="91">
        <f t="shared" si="175"/>
        <v>0</v>
      </c>
      <c r="O1828" s="91" t="str">
        <f>IFERROR(IF(AND(N1827=$H$2*1,MAX(O$64:O1827)=MAX(P$64:P1827)),MAX(O$64:O1827)+1,""),"")</f>
        <v/>
      </c>
      <c r="P1828" s="91" t="str">
        <f>IFERROR(IF(MOD(MAX(Q$64:Q1828),10*MAX(O$64:O1828))&lt;=2,IF(AND(F1827/INDEX($F$64:$F1828,MATCH(MAX(O$64:O1828),O$64:O1828,0)-1)&lt;(1-$P$2),MAX(O$64:O1828)&gt;MAX(P$64:P1827)),MAX(O$64:O1828),""),IF(AND($F1827/INDEX($F$64:$F1828,MATCH(MAX(Q$64:Q1828),Q$64:Q1828,0)-1)&lt;(1-$P$2),MAX(O$64:O1828)&gt;MAX(P$64:P1827)),MAX(O$64:O1828),"")),"")</f>
        <v/>
      </c>
      <c r="Q1828" s="91" t="str">
        <f>IFERROR(IF(E1828="","",IF(O1828&lt;&gt;"",MAX(O$64:O1828)*10+1,IF(AND($F1827/INDEX($F$64:$F1828,MATCH(MAX(Q$64:Q1827),Q$64:Q1827,0)-1)&gt;(1+$O$2),MAX(O$64:O1828)&gt;MAX(P$64:P1827)),MAX(Q$64:Q1827)+1,""))),"")</f>
        <v/>
      </c>
    </row>
    <row r="1829" spans="1:17" x14ac:dyDescent="0.2">
      <c r="A1829" s="13">
        <f>HLOOKUP($E$2,历史数据!$V$3:$AE$5000,ROW(A1827),)</f>
        <v>2312599</v>
      </c>
      <c r="B1829" s="41">
        <v>39216</v>
      </c>
      <c r="C1829" s="100">
        <f>IFERROR(IF(A1829&lt;&gt;0,MAX($C$4:C1828)+1,""),"")</f>
        <v>1783</v>
      </c>
      <c r="D1829" s="100"/>
      <c r="E1829" s="99">
        <f t="shared" si="176"/>
        <v>39275</v>
      </c>
      <c r="F1829" s="101">
        <f>IFERROR(VLOOKUP(E1829,历史数据!AH:AJ,3,),"")</f>
        <v>9.7739915040496204</v>
      </c>
      <c r="G1829" s="101">
        <f t="shared" si="172"/>
        <v>13.131248985785057</v>
      </c>
      <c r="H1829" s="105">
        <f t="shared" si="173"/>
        <v>-9.7494877387793721E-4</v>
      </c>
      <c r="I1829" s="101">
        <f>IFERROR(VLOOKUP(E1829,历史数据!AH:AJ,2,),"")</f>
        <v>9.4481917872479606</v>
      </c>
      <c r="J1829" s="104">
        <f t="shared" si="174"/>
        <v>0</v>
      </c>
      <c r="K1829" s="104" t="str">
        <f>IFERROR(IF(AND(J1828=$H$2*1,MAX(K$64:K1828)=MAX(L$64:L1828)),MAX(K$64:K1828)+1,""),"")</f>
        <v/>
      </c>
      <c r="L1829" s="104" t="str">
        <f>IFERROR(IF(AND($F1828/INDEX($F$64:$F1829,MATCH(MAX(M$64:M1829),M$64:M1829,0)-1)&lt;(1-$P$2),MAX(K$64:K1829)&gt;MAX(L$64:L1828)),MAX(K$64:K1829),""),"")</f>
        <v/>
      </c>
      <c r="M1829" s="104" t="str">
        <f>IFERROR(IF(E1829="","",IF(K1829&lt;&gt;"",MAX(M$64:M1828)+1,IF(AND($F1828/INDEX($F$64:$F1829,MATCH(MAX(M$64:M1828),M$64:M1828,0)-1)&gt;(1+$O$2),MAX(K$64:K1829)&gt;MAX(L$64:L1828)),MAX(M$64:M1828)+1,""))),"")</f>
        <v/>
      </c>
      <c r="N1829" s="91">
        <f t="shared" si="175"/>
        <v>0</v>
      </c>
      <c r="O1829" s="91" t="str">
        <f>IFERROR(IF(AND(N1828=$H$2*1,MAX(O$64:O1828)=MAX(P$64:P1828)),MAX(O$64:O1828)+1,""),"")</f>
        <v/>
      </c>
      <c r="P1829" s="91" t="str">
        <f>IFERROR(IF(MOD(MAX(Q$64:Q1829),10*MAX(O$64:O1829))&lt;=2,IF(AND(F1828/INDEX($F$64:$F1829,MATCH(MAX(O$64:O1829),O$64:O1829,0)-1)&lt;(1-$P$2),MAX(O$64:O1829)&gt;MAX(P$64:P1828)),MAX(O$64:O1829),""),IF(AND($F1828/INDEX($F$64:$F1829,MATCH(MAX(Q$64:Q1829),Q$64:Q1829,0)-1)&lt;(1-$P$2),MAX(O$64:O1829)&gt;MAX(P$64:P1828)),MAX(O$64:O1829),"")),"")</f>
        <v/>
      </c>
      <c r="Q1829" s="91" t="str">
        <f>IFERROR(IF(E1829="","",IF(O1829&lt;&gt;"",MAX(O$64:O1829)*10+1,IF(AND($F1828/INDEX($F$64:$F1829,MATCH(MAX(Q$64:Q1828),Q$64:Q1828,0)-1)&gt;(1+$O$2),MAX(O$64:O1829)&gt;MAX(P$64:P1828)),MAX(Q$64:Q1828)+1,""))),"")</f>
        <v/>
      </c>
    </row>
    <row r="1830" spans="1:17" x14ac:dyDescent="0.2">
      <c r="A1830" s="13">
        <f>HLOOKUP($E$2,历史数据!$V$3:$AE$5000,ROW(A1828),)</f>
        <v>2558506</v>
      </c>
      <c r="B1830" s="41">
        <v>39217</v>
      </c>
      <c r="C1830" s="100">
        <f>IFERROR(IF(A1830&lt;&gt;0,MAX($C$4:C1829)+1,""),"")</f>
        <v>1784</v>
      </c>
      <c r="D1830" s="100"/>
      <c r="E1830" s="99">
        <f t="shared" si="176"/>
        <v>39276</v>
      </c>
      <c r="F1830" s="101">
        <f>IFERROR(VLOOKUP(E1830,历史数据!AH:AJ,3,),"")</f>
        <v>9.5133517306082904</v>
      </c>
      <c r="G1830" s="101">
        <f t="shared" si="172"/>
        <v>13.111918202588159</v>
      </c>
      <c r="H1830" s="105">
        <f t="shared" si="173"/>
        <v>-1.4721206808143705E-3</v>
      </c>
      <c r="I1830" s="101">
        <f>IFERROR(VLOOKUP(E1830,历史数据!AH:AJ,2,),"")</f>
        <v>9.7088315606892905</v>
      </c>
      <c r="J1830" s="104">
        <f t="shared" si="174"/>
        <v>0</v>
      </c>
      <c r="K1830" s="104" t="str">
        <f>IFERROR(IF(AND(J1829=$H$2*1,MAX(K$64:K1829)=MAX(L$64:L1829)),MAX(K$64:K1829)+1,""),"")</f>
        <v/>
      </c>
      <c r="L1830" s="104" t="str">
        <f>IFERROR(IF(AND($F1829/INDEX($F$64:$F1830,MATCH(MAX(M$64:M1830),M$64:M1830,0)-1)&lt;(1-$P$2),MAX(K$64:K1830)&gt;MAX(L$64:L1829)),MAX(K$64:K1830),""),"")</f>
        <v/>
      </c>
      <c r="M1830" s="104" t="str">
        <f>IFERROR(IF(E1830="","",IF(K1830&lt;&gt;"",MAX(M$64:M1829)+1,IF(AND($F1829/INDEX($F$64:$F1830,MATCH(MAX(M$64:M1829),M$64:M1829,0)-1)&gt;(1+$O$2),MAX(K$64:K1830)&gt;MAX(L$64:L1829)),MAX(M$64:M1829)+1,""))),"")</f>
        <v/>
      </c>
      <c r="N1830" s="91">
        <f t="shared" si="175"/>
        <v>0</v>
      </c>
      <c r="O1830" s="91" t="str">
        <f>IFERROR(IF(AND(N1829=$H$2*1,MAX(O$64:O1829)=MAX(P$64:P1829)),MAX(O$64:O1829)+1,""),"")</f>
        <v/>
      </c>
      <c r="P1830" s="91" t="str">
        <f>IFERROR(IF(MOD(MAX(Q$64:Q1830),10*MAX(O$64:O1830))&lt;=2,IF(AND(F1829/INDEX($F$64:$F1830,MATCH(MAX(O$64:O1830),O$64:O1830,0)-1)&lt;(1-$P$2),MAX(O$64:O1830)&gt;MAX(P$64:P1829)),MAX(O$64:O1830),""),IF(AND($F1829/INDEX($F$64:$F1830,MATCH(MAX(Q$64:Q1830),Q$64:Q1830,0)-1)&lt;(1-$P$2),MAX(O$64:O1830)&gt;MAX(P$64:P1829)),MAX(O$64:O1830),"")),"")</f>
        <v/>
      </c>
      <c r="Q1830" s="91" t="str">
        <f>IFERROR(IF(E1830="","",IF(O1830&lt;&gt;"",MAX(O$64:O1830)*10+1,IF(AND($F1829/INDEX($F$64:$F1830,MATCH(MAX(Q$64:Q1829),Q$64:Q1829,0)-1)&gt;(1+$O$2),MAX(O$64:O1830)&gt;MAX(P$64:P1829)),MAX(Q$64:Q1829)+1,""))),"")</f>
        <v/>
      </c>
    </row>
    <row r="1831" spans="1:17" x14ac:dyDescent="0.2">
      <c r="A1831" s="13">
        <f>HLOOKUP($E$2,历史数据!$V$3:$AE$5000,ROW(A1829),)</f>
        <v>2813025</v>
      </c>
      <c r="B1831" s="41">
        <v>39218</v>
      </c>
      <c r="C1831" s="100">
        <f>IFERROR(IF(A1831&lt;&gt;0,MAX($C$4:C1830)+1,""),"")</f>
        <v>1785</v>
      </c>
      <c r="D1831" s="100"/>
      <c r="E1831" s="99">
        <f t="shared" si="176"/>
        <v>39279</v>
      </c>
      <c r="F1831" s="101">
        <f>IFERROR(VLOOKUP(E1831,历史数据!AH:AJ,3,),"")</f>
        <v>9.2005840024787098</v>
      </c>
      <c r="G1831" s="101">
        <f t="shared" si="172"/>
        <v>13.086505824677632</v>
      </c>
      <c r="H1831" s="105">
        <f t="shared" si="173"/>
        <v>-1.9381129075005665E-3</v>
      </c>
      <c r="I1831" s="101">
        <f>IFERROR(VLOOKUP(E1831,历史数据!AH:AJ,2,),"")</f>
        <v>9.3830318438876308</v>
      </c>
      <c r="J1831" s="104">
        <f t="shared" si="174"/>
        <v>0</v>
      </c>
      <c r="K1831" s="104" t="str">
        <f>IFERROR(IF(AND(J1830=$H$2*1,MAX(K$64:K1830)=MAX(L$64:L1830)),MAX(K$64:K1830)+1,""),"")</f>
        <v/>
      </c>
      <c r="L1831" s="104" t="str">
        <f>IFERROR(IF(AND($F1830/INDEX($F$64:$F1831,MATCH(MAX(M$64:M1831),M$64:M1831,0)-1)&lt;(1-$P$2),MAX(K$64:K1831)&gt;MAX(L$64:L1830)),MAX(K$64:K1831),""),"")</f>
        <v/>
      </c>
      <c r="M1831" s="104" t="str">
        <f>IFERROR(IF(E1831="","",IF(K1831&lt;&gt;"",MAX(M$64:M1830)+1,IF(AND($F1830/INDEX($F$64:$F1831,MATCH(MAX(M$64:M1830),M$64:M1830,0)-1)&gt;(1+$O$2),MAX(K$64:K1831)&gt;MAX(L$64:L1830)),MAX(M$64:M1830)+1,""))),"")</f>
        <v/>
      </c>
      <c r="N1831" s="91">
        <f t="shared" si="175"/>
        <v>0</v>
      </c>
      <c r="O1831" s="91" t="str">
        <f>IFERROR(IF(AND(N1830=$H$2*1,MAX(O$64:O1830)=MAX(P$64:P1830)),MAX(O$64:O1830)+1,""),"")</f>
        <v/>
      </c>
      <c r="P1831" s="91" t="str">
        <f>IFERROR(IF(MOD(MAX(Q$64:Q1831),10*MAX(O$64:O1831))&lt;=2,IF(AND(F1830/INDEX($F$64:$F1831,MATCH(MAX(O$64:O1831),O$64:O1831,0)-1)&lt;(1-$P$2),MAX(O$64:O1831)&gt;MAX(P$64:P1830)),MAX(O$64:O1831),""),IF(AND($F1830/INDEX($F$64:$F1831,MATCH(MAX(Q$64:Q1831),Q$64:Q1831,0)-1)&lt;(1-$P$2),MAX(O$64:O1831)&gt;MAX(P$64:P1830)),MAX(O$64:O1831),"")),"")</f>
        <v/>
      </c>
      <c r="Q1831" s="91" t="str">
        <f>IFERROR(IF(E1831="","",IF(O1831&lt;&gt;"",MAX(O$64:O1831)*10+1,IF(AND($F1830/INDEX($F$64:$F1831,MATCH(MAX(Q$64:Q1830),Q$64:Q1830,0)-1)&gt;(1+$O$2),MAX(O$64:O1831)&gt;MAX(P$64:P1830)),MAX(Q$64:Q1830)+1,""))),"")</f>
        <v/>
      </c>
    </row>
    <row r="1832" spans="1:17" x14ac:dyDescent="0.2">
      <c r="A1832" s="13">
        <f>HLOOKUP($E$2,历史数据!$V$3:$AE$5000,ROW(A1830),)</f>
        <v>3001748</v>
      </c>
      <c r="B1832" s="41">
        <v>39219</v>
      </c>
      <c r="C1832" s="100">
        <f>IFERROR(IF(A1832&lt;&gt;0,MAX($C$4:C1831)+1,""),"")</f>
        <v>1786</v>
      </c>
      <c r="D1832" s="100"/>
      <c r="E1832" s="99">
        <f t="shared" si="176"/>
        <v>39280</v>
      </c>
      <c r="F1832" s="101">
        <f>IFERROR(VLOOKUP(E1832,历史数据!AH:AJ,3,),"")</f>
        <v>9.4742557645920993</v>
      </c>
      <c r="G1832" s="101">
        <f t="shared" si="172"/>
        <v>13.061310646578303</v>
      </c>
      <c r="H1832" s="105">
        <f t="shared" si="173"/>
        <v>-1.9252792484772963E-3</v>
      </c>
      <c r="I1832" s="101">
        <f>IFERROR(VLOOKUP(E1832,历史数据!AH:AJ,2,),"")</f>
        <v>9.2527119571669694</v>
      </c>
      <c r="J1832" s="104">
        <f t="shared" si="174"/>
        <v>0</v>
      </c>
      <c r="K1832" s="104" t="str">
        <f>IFERROR(IF(AND(J1831=$H$2*1,MAX(K$64:K1831)=MAX(L$64:L1831)),MAX(K$64:K1831)+1,""),"")</f>
        <v/>
      </c>
      <c r="L1832" s="104" t="str">
        <f>IFERROR(IF(AND($F1831/INDEX($F$64:$F1832,MATCH(MAX(M$64:M1832),M$64:M1832,0)-1)&lt;(1-$P$2),MAX(K$64:K1832)&gt;MAX(L$64:L1831)),MAX(K$64:K1832),""),"")</f>
        <v/>
      </c>
      <c r="M1832" s="104" t="str">
        <f>IFERROR(IF(E1832="","",IF(K1832&lt;&gt;"",MAX(M$64:M1831)+1,IF(AND($F1831/INDEX($F$64:$F1832,MATCH(MAX(M$64:M1831),M$64:M1831,0)-1)&gt;(1+$O$2),MAX(K$64:K1832)&gt;MAX(L$64:L1831)),MAX(M$64:M1831)+1,""))),"")</f>
        <v/>
      </c>
      <c r="N1832" s="91">
        <f t="shared" si="175"/>
        <v>0</v>
      </c>
      <c r="O1832" s="91" t="str">
        <f>IFERROR(IF(AND(N1831=$H$2*1,MAX(O$64:O1831)=MAX(P$64:P1831)),MAX(O$64:O1831)+1,""),"")</f>
        <v/>
      </c>
      <c r="P1832" s="91" t="str">
        <f>IFERROR(IF(MOD(MAX(Q$64:Q1832),10*MAX(O$64:O1832))&lt;=2,IF(AND(F1831/INDEX($F$64:$F1832,MATCH(MAX(O$64:O1832),O$64:O1832,0)-1)&lt;(1-$P$2),MAX(O$64:O1832)&gt;MAX(P$64:P1831)),MAX(O$64:O1832),""),IF(AND($F1831/INDEX($F$64:$F1832,MATCH(MAX(Q$64:Q1832),Q$64:Q1832,0)-1)&lt;(1-$P$2),MAX(O$64:O1832)&gt;MAX(P$64:P1831)),MAX(O$64:O1832),"")),"")</f>
        <v/>
      </c>
      <c r="Q1832" s="91" t="str">
        <f>IFERROR(IF(E1832="","",IF(O1832&lt;&gt;"",MAX(O$64:O1832)*10+1,IF(AND($F1831/INDEX($F$64:$F1832,MATCH(MAX(Q$64:Q1831),Q$64:Q1831,0)-1)&gt;(1+$O$2),MAX(O$64:O1832)&gt;MAX(P$64:P1831)),MAX(Q$64:Q1831)+1,""))),"")</f>
        <v/>
      </c>
    </row>
    <row r="1833" spans="1:17" x14ac:dyDescent="0.2">
      <c r="A1833" s="13">
        <f>HLOOKUP($E$2,历史数据!$V$3:$AE$5000,ROW(A1831),)</f>
        <v>2303633</v>
      </c>
      <c r="B1833" s="41">
        <v>39220</v>
      </c>
      <c r="C1833" s="100">
        <f>IFERROR(IF(A1833&lt;&gt;0,MAX($C$4:C1832)+1,""),"")</f>
        <v>1787</v>
      </c>
      <c r="D1833" s="100"/>
      <c r="E1833" s="99">
        <f t="shared" si="176"/>
        <v>39281</v>
      </c>
      <c r="F1833" s="101">
        <f>IFERROR(VLOOKUP(E1833,历史数据!AH:AJ,3,),"")</f>
        <v>9.3830318438876308</v>
      </c>
      <c r="G1833" s="101">
        <f t="shared" si="172"/>
        <v>13.025907077352523</v>
      </c>
      <c r="H1833" s="105">
        <f t="shared" si="173"/>
        <v>-2.7105678889166596E-3</v>
      </c>
      <c r="I1833" s="101">
        <f>IFERROR(VLOOKUP(E1833,历史数据!AH:AJ,2,),"")</f>
        <v>9.7088315606892905</v>
      </c>
      <c r="J1833" s="104">
        <f t="shared" si="174"/>
        <v>0</v>
      </c>
      <c r="K1833" s="104" t="str">
        <f>IFERROR(IF(AND(J1832=$H$2*1,MAX(K$64:K1832)=MAX(L$64:L1832)),MAX(K$64:K1832)+1,""),"")</f>
        <v/>
      </c>
      <c r="L1833" s="104" t="str">
        <f>IFERROR(IF(AND($F1832/INDEX($F$64:$F1833,MATCH(MAX(M$64:M1833),M$64:M1833,0)-1)&lt;(1-$P$2),MAX(K$64:K1833)&gt;MAX(L$64:L1832)),MAX(K$64:K1833),""),"")</f>
        <v/>
      </c>
      <c r="M1833" s="104" t="str">
        <f>IFERROR(IF(E1833="","",IF(K1833&lt;&gt;"",MAX(M$64:M1832)+1,IF(AND($F1832/INDEX($F$64:$F1833,MATCH(MAX(M$64:M1832),M$64:M1832,0)-1)&gt;(1+$O$2),MAX(K$64:K1833)&gt;MAX(L$64:L1832)),MAX(M$64:M1832)+1,""))),"")</f>
        <v/>
      </c>
      <c r="N1833" s="91">
        <f t="shared" si="175"/>
        <v>0</v>
      </c>
      <c r="O1833" s="91" t="str">
        <f>IFERROR(IF(AND(N1832=$H$2*1,MAX(O$64:O1832)=MAX(P$64:P1832)),MAX(O$64:O1832)+1,""),"")</f>
        <v/>
      </c>
      <c r="P1833" s="91" t="str">
        <f>IFERROR(IF(MOD(MAX(Q$64:Q1833),10*MAX(O$64:O1833))&lt;=2,IF(AND(F1832/INDEX($F$64:$F1833,MATCH(MAX(O$64:O1833),O$64:O1833,0)-1)&lt;(1-$P$2),MAX(O$64:O1833)&gt;MAX(P$64:P1832)),MAX(O$64:O1833),""),IF(AND($F1832/INDEX($F$64:$F1833,MATCH(MAX(Q$64:Q1833),Q$64:Q1833,0)-1)&lt;(1-$P$2),MAX(O$64:O1833)&gt;MAX(P$64:P1832)),MAX(O$64:O1833),"")),"")</f>
        <v/>
      </c>
      <c r="Q1833" s="91" t="str">
        <f>IFERROR(IF(E1833="","",IF(O1833&lt;&gt;"",MAX(O$64:O1833)*10+1,IF(AND($F1832/INDEX($F$64:$F1833,MATCH(MAX(Q$64:Q1832),Q$64:Q1832,0)-1)&gt;(1+$O$2),MAX(O$64:O1833)&gt;MAX(P$64:P1832)),MAX(Q$64:Q1832)+1,""))),"")</f>
        <v/>
      </c>
    </row>
    <row r="1834" spans="1:17" x14ac:dyDescent="0.2">
      <c r="A1834" s="13">
        <f>HLOOKUP($E$2,历史数据!$V$3:$AE$5000,ROW(A1832),)</f>
        <v>0</v>
      </c>
      <c r="B1834" s="41">
        <v>39223</v>
      </c>
      <c r="C1834" s="100" t="str">
        <f>IFERROR(IF(A1834&lt;&gt;0,MAX($C$4:C1833)+1,""),"")</f>
        <v/>
      </c>
      <c r="D1834" s="100"/>
      <c r="E1834" s="99">
        <f t="shared" si="176"/>
        <v>39282</v>
      </c>
      <c r="F1834" s="101">
        <f>IFERROR(VLOOKUP(E1834,历史数据!AH:AJ,3,),"")</f>
        <v>9.5654796852965607</v>
      </c>
      <c r="G1834" s="101">
        <f t="shared" si="172"/>
        <v>12.990720707937944</v>
      </c>
      <c r="H1834" s="105">
        <f t="shared" si="173"/>
        <v>-2.7012605882744678E-3</v>
      </c>
      <c r="I1834" s="101">
        <f>IFERROR(VLOOKUP(E1834,历史数据!AH:AJ,2,),"")</f>
        <v>9.3830318438876308</v>
      </c>
      <c r="J1834" s="104">
        <f t="shared" si="174"/>
        <v>0</v>
      </c>
      <c r="K1834" s="104" t="str">
        <f>IFERROR(IF(AND(J1833=$H$2*1,MAX(K$64:K1833)=MAX(L$64:L1833)),MAX(K$64:K1833)+1,""),"")</f>
        <v/>
      </c>
      <c r="L1834" s="104" t="str">
        <f>IFERROR(IF(AND($F1833/INDEX($F$64:$F1834,MATCH(MAX(M$64:M1834),M$64:M1834,0)-1)&lt;(1-$P$2),MAX(K$64:K1834)&gt;MAX(L$64:L1833)),MAX(K$64:K1834),""),"")</f>
        <v/>
      </c>
      <c r="M1834" s="104" t="str">
        <f>IFERROR(IF(E1834="","",IF(K1834&lt;&gt;"",MAX(M$64:M1833)+1,IF(AND($F1833/INDEX($F$64:$F1834,MATCH(MAX(M$64:M1833),M$64:M1833,0)-1)&gt;(1+$O$2),MAX(K$64:K1834)&gt;MAX(L$64:L1833)),MAX(M$64:M1833)+1,""))),"")</f>
        <v/>
      </c>
      <c r="N1834" s="91">
        <f t="shared" si="175"/>
        <v>0</v>
      </c>
      <c r="O1834" s="91" t="str">
        <f>IFERROR(IF(AND(N1833=$H$2*1,MAX(O$64:O1833)=MAX(P$64:P1833)),MAX(O$64:O1833)+1,""),"")</f>
        <v/>
      </c>
      <c r="P1834" s="91" t="str">
        <f>IFERROR(IF(MOD(MAX(Q$64:Q1834),10*MAX(O$64:O1834))&lt;=2,IF(AND(F1833/INDEX($F$64:$F1834,MATCH(MAX(O$64:O1834),O$64:O1834,0)-1)&lt;(1-$P$2),MAX(O$64:O1834)&gt;MAX(P$64:P1833)),MAX(O$64:O1834),""),IF(AND($F1833/INDEX($F$64:$F1834,MATCH(MAX(Q$64:Q1834),Q$64:Q1834,0)-1)&lt;(1-$P$2),MAX(O$64:O1834)&gt;MAX(P$64:P1833)),MAX(O$64:O1834),"")),"")</f>
        <v/>
      </c>
      <c r="Q1834" s="91" t="str">
        <f>IFERROR(IF(E1834="","",IF(O1834&lt;&gt;"",MAX(O$64:O1834)*10+1,IF(AND($F1833/INDEX($F$64:$F1834,MATCH(MAX(Q$64:Q1833),Q$64:Q1833,0)-1)&gt;(1+$O$2),MAX(O$64:O1834)&gt;MAX(P$64:P1833)),MAX(Q$64:Q1833)+1,""))),"")</f>
        <v/>
      </c>
    </row>
    <row r="1835" spans="1:17" x14ac:dyDescent="0.2">
      <c r="A1835" s="13">
        <f>HLOOKUP($E$2,历史数据!$V$3:$AE$5000,ROW(A1833),)</f>
        <v>1612834</v>
      </c>
      <c r="B1835" s="41">
        <v>39224</v>
      </c>
      <c r="C1835" s="100">
        <f>IFERROR(IF(A1835&lt;&gt;0,MAX($C$4:C1834)+1,""),"")</f>
        <v>1788</v>
      </c>
      <c r="D1835" s="100"/>
      <c r="E1835" s="99">
        <f t="shared" si="176"/>
        <v>39283</v>
      </c>
      <c r="F1835" s="101">
        <f>IFERROR(VLOOKUP(E1835,历史数据!AH:AJ,3,),"")</f>
        <v>9.8391514474099502</v>
      </c>
      <c r="G1835" s="101">
        <f t="shared" si="172"/>
        <v>12.971824324363444</v>
      </c>
      <c r="H1835" s="105">
        <f t="shared" si="173"/>
        <v>-1.4546062531352044E-3</v>
      </c>
      <c r="I1835" s="101">
        <f>IFERROR(VLOOKUP(E1835,历史数据!AH:AJ,2,),"")</f>
        <v>9.6436716173289607</v>
      </c>
      <c r="J1835" s="104">
        <f t="shared" si="174"/>
        <v>0</v>
      </c>
      <c r="K1835" s="104" t="str">
        <f>IFERROR(IF(AND(J1834=$H$2*1,MAX(K$64:K1834)=MAX(L$64:L1834)),MAX(K$64:K1834)+1,""),"")</f>
        <v/>
      </c>
      <c r="L1835" s="104" t="str">
        <f>IFERROR(IF(AND($F1834/INDEX($F$64:$F1835,MATCH(MAX(M$64:M1835),M$64:M1835,0)-1)&lt;(1-$P$2),MAX(K$64:K1835)&gt;MAX(L$64:L1834)),MAX(K$64:K1835),""),"")</f>
        <v/>
      </c>
      <c r="M1835" s="104" t="str">
        <f>IFERROR(IF(E1835="","",IF(K1835&lt;&gt;"",MAX(M$64:M1834)+1,IF(AND($F1834/INDEX($F$64:$F1835,MATCH(MAX(M$64:M1834),M$64:M1834,0)-1)&gt;(1+$O$2),MAX(K$64:K1835)&gt;MAX(L$64:L1834)),MAX(M$64:M1834)+1,""))),"")</f>
        <v/>
      </c>
      <c r="N1835" s="91">
        <f t="shared" si="175"/>
        <v>0</v>
      </c>
      <c r="O1835" s="91" t="str">
        <f>IFERROR(IF(AND(N1834=$H$2*1,MAX(O$64:O1834)=MAX(P$64:P1834)),MAX(O$64:O1834)+1,""),"")</f>
        <v/>
      </c>
      <c r="P1835" s="91" t="str">
        <f>IFERROR(IF(MOD(MAX(Q$64:Q1835),10*MAX(O$64:O1835))&lt;=2,IF(AND(F1834/INDEX($F$64:$F1835,MATCH(MAX(O$64:O1835),O$64:O1835,0)-1)&lt;(1-$P$2),MAX(O$64:O1835)&gt;MAX(P$64:P1834)),MAX(O$64:O1835),""),IF(AND($F1834/INDEX($F$64:$F1835,MATCH(MAX(Q$64:Q1835),Q$64:Q1835,0)-1)&lt;(1-$P$2),MAX(O$64:O1835)&gt;MAX(P$64:P1834)),MAX(O$64:O1835),"")),"")</f>
        <v/>
      </c>
      <c r="Q1835" s="91" t="str">
        <f>IFERROR(IF(E1835="","",IF(O1835&lt;&gt;"",MAX(O$64:O1835)*10+1,IF(AND($F1834/INDEX($F$64:$F1835,MATCH(MAX(Q$64:Q1834),Q$64:Q1834,0)-1)&gt;(1+$O$2),MAX(O$64:O1835)&gt;MAX(P$64:P1834)),MAX(Q$64:Q1834)+1,""))),"")</f>
        <v/>
      </c>
    </row>
    <row r="1836" spans="1:17" x14ac:dyDescent="0.2">
      <c r="A1836" s="13">
        <f>HLOOKUP($E$2,历史数据!$V$3:$AE$5000,ROW(A1834),)</f>
        <v>5628881</v>
      </c>
      <c r="B1836" s="41">
        <v>39225</v>
      </c>
      <c r="C1836" s="100">
        <f>IFERROR(IF(A1836&lt;&gt;0,MAX($C$4:C1835)+1,""),"")</f>
        <v>1789</v>
      </c>
      <c r="D1836" s="100"/>
      <c r="E1836" s="99">
        <f t="shared" si="176"/>
        <v>39286</v>
      </c>
      <c r="F1836" s="101">
        <f>IFERROR(VLOOKUP(E1836,历史数据!AH:AJ,3,),"")</f>
        <v>10.829582586487</v>
      </c>
      <c r="G1836" s="101">
        <f t="shared" si="172"/>
        <v>12.961181533614592</v>
      </c>
      <c r="H1836" s="105">
        <f t="shared" si="173"/>
        <v>-8.204544312909734E-4</v>
      </c>
      <c r="I1836" s="101">
        <f>IFERROR(VLOOKUP(E1836,历史数据!AH:AJ,2,),"")</f>
        <v>9.7609595153775501</v>
      </c>
      <c r="J1836" s="104">
        <f t="shared" si="174"/>
        <v>0</v>
      </c>
      <c r="K1836" s="104" t="str">
        <f>IFERROR(IF(AND(J1835=$H$2*1,MAX(K$64:K1835)=MAX(L$64:L1835)),MAX(K$64:K1835)+1,""),"")</f>
        <v/>
      </c>
      <c r="L1836" s="104" t="str">
        <f>IFERROR(IF(AND($F1835/INDEX($F$64:$F1836,MATCH(MAX(M$64:M1836),M$64:M1836,0)-1)&lt;(1-$P$2),MAX(K$64:K1836)&gt;MAX(L$64:L1835)),MAX(K$64:K1836),""),"")</f>
        <v/>
      </c>
      <c r="M1836" s="104" t="str">
        <f>IFERROR(IF(E1836="","",IF(K1836&lt;&gt;"",MAX(M$64:M1835)+1,IF(AND($F1835/INDEX($F$64:$F1836,MATCH(MAX(M$64:M1835),M$64:M1835,0)-1)&gt;(1+$O$2),MAX(K$64:K1836)&gt;MAX(L$64:L1835)),MAX(M$64:M1835)+1,""))),"")</f>
        <v/>
      </c>
      <c r="N1836" s="91">
        <f t="shared" si="175"/>
        <v>0</v>
      </c>
      <c r="O1836" s="91" t="str">
        <f>IFERROR(IF(AND(N1835=$H$2*1,MAX(O$64:O1835)=MAX(P$64:P1835)),MAX(O$64:O1835)+1,""),"")</f>
        <v/>
      </c>
      <c r="P1836" s="91" t="str">
        <f>IFERROR(IF(MOD(MAX(Q$64:Q1836),10*MAX(O$64:O1836))&lt;=2,IF(AND(F1835/INDEX($F$64:$F1836,MATCH(MAX(O$64:O1836),O$64:O1836,0)-1)&lt;(1-$P$2),MAX(O$64:O1836)&gt;MAX(P$64:P1835)),MAX(O$64:O1836),""),IF(AND($F1835/INDEX($F$64:$F1836,MATCH(MAX(Q$64:Q1836),Q$64:Q1836,0)-1)&lt;(1-$P$2),MAX(O$64:O1836)&gt;MAX(P$64:P1835)),MAX(O$64:O1836),"")),"")</f>
        <v/>
      </c>
      <c r="Q1836" s="91" t="str">
        <f>IFERROR(IF(E1836="","",IF(O1836&lt;&gt;"",MAX(O$64:O1836)*10+1,IF(AND($F1835/INDEX($F$64:$F1836,MATCH(MAX(Q$64:Q1835),Q$64:Q1835,0)-1)&gt;(1+$O$2),MAX(O$64:O1836)&gt;MAX(P$64:P1835)),MAX(Q$64:Q1835)+1,""))),"")</f>
        <v/>
      </c>
    </row>
    <row r="1837" spans="1:17" x14ac:dyDescent="0.2">
      <c r="A1837" s="13">
        <f>HLOOKUP($E$2,历史数据!$V$3:$AE$5000,ROW(A1835),)</f>
        <v>3441264</v>
      </c>
      <c r="B1837" s="41">
        <v>39226</v>
      </c>
      <c r="C1837" s="100">
        <f>IFERROR(IF(A1837&lt;&gt;0,MAX($C$4:C1836)+1,""),"")</f>
        <v>1790</v>
      </c>
      <c r="D1837" s="100"/>
      <c r="E1837" s="99">
        <f t="shared" si="176"/>
        <v>39287</v>
      </c>
      <c r="F1837" s="101">
        <f>IFERROR(VLOOKUP(E1837,历史数据!AH:AJ,3,),"")</f>
        <v>11.8330457142361</v>
      </c>
      <c r="G1837" s="101">
        <f t="shared" si="172"/>
        <v>12.948583944564927</v>
      </c>
      <c r="H1837" s="105">
        <f t="shared" si="173"/>
        <v>-9.7194758186158747E-4</v>
      </c>
      <c r="I1837" s="101">
        <f>IFERROR(VLOOKUP(E1837,历史数据!AH:AJ,2,),"")</f>
        <v>11.2466062239931</v>
      </c>
      <c r="J1837" s="104">
        <f t="shared" si="174"/>
        <v>0</v>
      </c>
      <c r="K1837" s="104" t="str">
        <f>IFERROR(IF(AND(J1836=$H$2*1,MAX(K$64:K1836)=MAX(L$64:L1836)),MAX(K$64:K1836)+1,""),"")</f>
        <v/>
      </c>
      <c r="L1837" s="104" t="str">
        <f>IFERROR(IF(AND($F1836/INDEX($F$64:$F1837,MATCH(MAX(M$64:M1837),M$64:M1837,0)-1)&lt;(1-$P$2),MAX(K$64:K1837)&gt;MAX(L$64:L1836)),MAX(K$64:K1837),""),"")</f>
        <v/>
      </c>
      <c r="M1837" s="104" t="str">
        <f>IFERROR(IF(E1837="","",IF(K1837&lt;&gt;"",MAX(M$64:M1836)+1,IF(AND($F1836/INDEX($F$64:$F1837,MATCH(MAX(M$64:M1836),M$64:M1836,0)-1)&gt;(1+$O$2),MAX(K$64:K1837)&gt;MAX(L$64:L1836)),MAX(M$64:M1836)+1,""))),"")</f>
        <v/>
      </c>
      <c r="N1837" s="91">
        <f t="shared" si="175"/>
        <v>0</v>
      </c>
      <c r="O1837" s="91" t="str">
        <f>IFERROR(IF(AND(N1836=$H$2*1,MAX(O$64:O1836)=MAX(P$64:P1836)),MAX(O$64:O1836)+1,""),"")</f>
        <v/>
      </c>
      <c r="P1837" s="91" t="str">
        <f>IFERROR(IF(MOD(MAX(Q$64:Q1837),10*MAX(O$64:O1837))&lt;=2,IF(AND(F1836/INDEX($F$64:$F1837,MATCH(MAX(O$64:O1837),O$64:O1837,0)-1)&lt;(1-$P$2),MAX(O$64:O1837)&gt;MAX(P$64:P1836)),MAX(O$64:O1837),""),IF(AND($F1836/INDEX($F$64:$F1837,MATCH(MAX(Q$64:Q1837),Q$64:Q1837,0)-1)&lt;(1-$P$2),MAX(O$64:O1837)&gt;MAX(P$64:P1836)),MAX(O$64:O1837),"")),"")</f>
        <v/>
      </c>
      <c r="Q1837" s="91" t="str">
        <f>IFERROR(IF(E1837="","",IF(O1837&lt;&gt;"",MAX(O$64:O1837)*10+1,IF(AND($F1836/INDEX($F$64:$F1837,MATCH(MAX(Q$64:Q1836),Q$64:Q1836,0)-1)&gt;(1+$O$2),MAX(O$64:O1837)&gt;MAX(P$64:P1836)),MAX(Q$64:Q1836)+1,""))),"")</f>
        <v/>
      </c>
    </row>
    <row r="1838" spans="1:17" x14ac:dyDescent="0.2">
      <c r="A1838" s="13">
        <f>HLOOKUP($E$2,历史数据!$V$3:$AE$5000,ROW(A1836),)</f>
        <v>2199458</v>
      </c>
      <c r="B1838" s="41">
        <v>39227</v>
      </c>
      <c r="C1838" s="100">
        <f>IFERROR(IF(A1838&lt;&gt;0,MAX($C$4:C1837)+1,""),"")</f>
        <v>1791</v>
      </c>
      <c r="D1838" s="100"/>
      <c r="E1838" s="99">
        <f t="shared" si="176"/>
        <v>39288</v>
      </c>
      <c r="F1838" s="101">
        <f>IFERROR(VLOOKUP(E1838,历史数据!AH:AJ,3,),"")</f>
        <v>12.119749465021499</v>
      </c>
      <c r="G1838" s="101">
        <f t="shared" si="172"/>
        <v>12.939895952116883</v>
      </c>
      <c r="H1838" s="105">
        <f t="shared" si="173"/>
        <v>-6.709608158883551E-4</v>
      </c>
      <c r="I1838" s="101">
        <f>IFERROR(VLOOKUP(E1838,历史数据!AH:AJ,2,),"")</f>
        <v>11.4811820200903</v>
      </c>
      <c r="J1838" s="104">
        <f t="shared" si="174"/>
        <v>0</v>
      </c>
      <c r="K1838" s="104" t="str">
        <f>IFERROR(IF(AND(J1837=$H$2*1,MAX(K$64:K1837)=MAX(L$64:L1837)),MAX(K$64:K1837)+1,""),"")</f>
        <v/>
      </c>
      <c r="L1838" s="104" t="str">
        <f>IFERROR(IF(AND($F1837/INDEX($F$64:$F1838,MATCH(MAX(M$64:M1838),M$64:M1838,0)-1)&lt;(1-$P$2),MAX(K$64:K1838)&gt;MAX(L$64:L1837)),MAX(K$64:K1838),""),"")</f>
        <v/>
      </c>
      <c r="M1838" s="104" t="str">
        <f>IFERROR(IF(E1838="","",IF(K1838&lt;&gt;"",MAX(M$64:M1837)+1,IF(AND($F1837/INDEX($F$64:$F1838,MATCH(MAX(M$64:M1837),M$64:M1837,0)-1)&gt;(1+$O$2),MAX(K$64:K1838)&gt;MAX(L$64:L1837)),MAX(M$64:M1837)+1,""))),"")</f>
        <v/>
      </c>
      <c r="N1838" s="91">
        <f t="shared" si="175"/>
        <v>0</v>
      </c>
      <c r="O1838" s="91" t="str">
        <f>IFERROR(IF(AND(N1837=$H$2*1,MAX(O$64:O1837)=MAX(P$64:P1837)),MAX(O$64:O1837)+1,""),"")</f>
        <v/>
      </c>
      <c r="P1838" s="91" t="str">
        <f>IFERROR(IF(MOD(MAX(Q$64:Q1838),10*MAX(O$64:O1838))&lt;=2,IF(AND(F1837/INDEX($F$64:$F1838,MATCH(MAX(O$64:O1838),O$64:O1838,0)-1)&lt;(1-$P$2),MAX(O$64:O1838)&gt;MAX(P$64:P1837)),MAX(O$64:O1838),""),IF(AND($F1837/INDEX($F$64:$F1838,MATCH(MAX(Q$64:Q1838),Q$64:Q1838,0)-1)&lt;(1-$P$2),MAX(O$64:O1838)&gt;MAX(P$64:P1837)),MAX(O$64:O1838),"")),"")</f>
        <v/>
      </c>
      <c r="Q1838" s="91" t="str">
        <f>IFERROR(IF(E1838="","",IF(O1838&lt;&gt;"",MAX(O$64:O1838)*10+1,IF(AND($F1837/INDEX($F$64:$F1838,MATCH(MAX(Q$64:Q1837),Q$64:Q1837,0)-1)&gt;(1+$O$2),MAX(O$64:O1838)&gt;MAX(P$64:P1837)),MAX(Q$64:Q1837)+1,""))),"")</f>
        <v/>
      </c>
    </row>
    <row r="1839" spans="1:17" x14ac:dyDescent="0.2">
      <c r="A1839" s="13">
        <f>HLOOKUP($E$2,历史数据!$V$3:$AE$5000,ROW(A1837),)</f>
        <v>2615871</v>
      </c>
      <c r="B1839" s="41">
        <v>39230</v>
      </c>
      <c r="C1839" s="100">
        <f>IFERROR(IF(A1839&lt;&gt;0,MAX($C$4:C1838)+1,""),"")</f>
        <v>1792</v>
      </c>
      <c r="D1839" s="100"/>
      <c r="E1839" s="99">
        <f t="shared" si="176"/>
        <v>39289</v>
      </c>
      <c r="F1839" s="101">
        <f>IFERROR(VLOOKUP(E1839,历史数据!AH:AJ,3,),"")</f>
        <v>12.732252932608599</v>
      </c>
      <c r="G1839" s="101">
        <f t="shared" si="172"/>
        <v>12.939895952116887</v>
      </c>
      <c r="H1839" s="105">
        <f t="shared" si="173"/>
        <v>2.2204460492503131E-16</v>
      </c>
      <c r="I1839" s="101">
        <f>IFERROR(VLOOKUP(E1839,历史数据!AH:AJ,2,),"")</f>
        <v>12.119749465021499</v>
      </c>
      <c r="J1839" s="104">
        <f t="shared" si="174"/>
        <v>0</v>
      </c>
      <c r="K1839" s="104" t="str">
        <f>IFERROR(IF(AND(J1838=$H$2*1,MAX(K$64:K1838)=MAX(L$64:L1838)),MAX(K$64:K1838)+1,""),"")</f>
        <v/>
      </c>
      <c r="L1839" s="104" t="str">
        <f>IFERROR(IF(AND($F1838/INDEX($F$64:$F1839,MATCH(MAX(M$64:M1839),M$64:M1839,0)-1)&lt;(1-$P$2),MAX(K$64:K1839)&gt;MAX(L$64:L1838)),MAX(K$64:K1839),""),"")</f>
        <v/>
      </c>
      <c r="M1839" s="104" t="str">
        <f>IFERROR(IF(E1839="","",IF(K1839&lt;&gt;"",MAX(M$64:M1838)+1,IF(AND($F1838/INDEX($F$64:$F1839,MATCH(MAX(M$64:M1838),M$64:M1838,0)-1)&gt;(1+$O$2),MAX(K$64:K1839)&gt;MAX(L$64:L1838)),MAX(M$64:M1838)+1,""))),"")</f>
        <v/>
      </c>
      <c r="N1839" s="91">
        <f t="shared" si="175"/>
        <v>0</v>
      </c>
      <c r="O1839" s="91" t="str">
        <f>IFERROR(IF(AND(N1838=$H$2*1,MAX(O$64:O1838)=MAX(P$64:P1838)),MAX(O$64:O1838)+1,""),"")</f>
        <v/>
      </c>
      <c r="P1839" s="91" t="str">
        <f>IFERROR(IF(MOD(MAX(Q$64:Q1839),10*MAX(O$64:O1839))&lt;=2,IF(AND(F1838/INDEX($F$64:$F1839,MATCH(MAX(O$64:O1839),O$64:O1839,0)-1)&lt;(1-$P$2),MAX(O$64:O1839)&gt;MAX(P$64:P1838)),MAX(O$64:O1839),""),IF(AND($F1838/INDEX($F$64:$F1839,MATCH(MAX(Q$64:Q1839),Q$64:Q1839,0)-1)&lt;(1-$P$2),MAX(O$64:O1839)&gt;MAX(P$64:P1838)),MAX(O$64:O1839),"")),"")</f>
        <v/>
      </c>
      <c r="Q1839" s="91" t="str">
        <f>IFERROR(IF(E1839="","",IF(O1839&lt;&gt;"",MAX(O$64:O1839)*10+1,IF(AND($F1838/INDEX($F$64:$F1839,MATCH(MAX(Q$64:Q1838),Q$64:Q1838,0)-1)&gt;(1+$O$2),MAX(O$64:O1839)&gt;MAX(P$64:P1838)),MAX(Q$64:Q1838)+1,""))),"")</f>
        <v/>
      </c>
    </row>
    <row r="1840" spans="1:17" x14ac:dyDescent="0.2">
      <c r="A1840" s="13">
        <f>HLOOKUP($E$2,历史数据!$V$3:$AE$5000,ROW(A1838),)</f>
        <v>2857021</v>
      </c>
      <c r="B1840" s="41">
        <v>39231</v>
      </c>
      <c r="C1840" s="100">
        <f>IFERROR(IF(A1840&lt;&gt;0,MAX($C$4:C1839)+1,""),"")</f>
        <v>1793</v>
      </c>
      <c r="D1840" s="100"/>
      <c r="E1840" s="99">
        <f t="shared" si="176"/>
        <v>39290</v>
      </c>
      <c r="F1840" s="101">
        <f>IFERROR(VLOOKUP(E1840,历史数据!AH:AJ,3,),"")</f>
        <v>12.99289270605</v>
      </c>
      <c r="G1840" s="101">
        <f t="shared" si="172"/>
        <v>12.941416350795295</v>
      </c>
      <c r="H1840" s="105">
        <f t="shared" si="173"/>
        <v>1.1749697864926745E-4</v>
      </c>
      <c r="I1840" s="101">
        <f>IFERROR(VLOOKUP(E1840,历史数据!AH:AJ,2,),"")</f>
        <v>12.6410290119042</v>
      </c>
      <c r="J1840" s="104">
        <f t="shared" si="174"/>
        <v>1</v>
      </c>
      <c r="K1840" s="104" t="str">
        <f>IFERROR(IF(AND(J1839=$H$2*1,MAX(K$64:K1839)=MAX(L$64:L1839)),MAX(K$64:K1839)+1,""),"")</f>
        <v/>
      </c>
      <c r="L1840" s="104" t="str">
        <f>IFERROR(IF(AND($F1839/INDEX($F$64:$F1840,MATCH(MAX(M$64:M1840),M$64:M1840,0)-1)&lt;(1-$P$2),MAX(K$64:K1840)&gt;MAX(L$64:L1839)),MAX(K$64:K1840),""),"")</f>
        <v/>
      </c>
      <c r="M1840" s="104" t="str">
        <f>IFERROR(IF(E1840="","",IF(K1840&lt;&gt;"",MAX(M$64:M1839)+1,IF(AND($F1839/INDEX($F$64:$F1840,MATCH(MAX(M$64:M1839),M$64:M1839,0)-1)&gt;(1+$O$2),MAX(K$64:K1840)&gt;MAX(L$64:L1839)),MAX(M$64:M1839)+1,""))),"")</f>
        <v/>
      </c>
      <c r="N1840" s="91">
        <f t="shared" si="175"/>
        <v>1</v>
      </c>
      <c r="O1840" s="91" t="str">
        <f>IFERROR(IF(AND(N1839=$H$2*1,MAX(O$64:O1839)=MAX(P$64:P1839)),MAX(O$64:O1839)+1,""),"")</f>
        <v/>
      </c>
      <c r="P1840" s="91" t="str">
        <f>IFERROR(IF(MOD(MAX(Q$64:Q1840),10*MAX(O$64:O1840))&lt;=2,IF(AND(F1839/INDEX($F$64:$F1840,MATCH(MAX(O$64:O1840),O$64:O1840,0)-1)&lt;(1-$P$2),MAX(O$64:O1840)&gt;MAX(P$64:P1839)),MAX(O$64:O1840),""),IF(AND($F1839/INDEX($F$64:$F1840,MATCH(MAX(Q$64:Q1840),Q$64:Q1840,0)-1)&lt;(1-$P$2),MAX(O$64:O1840)&gt;MAX(P$64:P1839)),MAX(O$64:O1840),"")),"")</f>
        <v/>
      </c>
      <c r="Q1840" s="91" t="str">
        <f>IFERROR(IF(E1840="","",IF(O1840&lt;&gt;"",MAX(O$64:O1840)*10+1,IF(AND($F1839/INDEX($F$64:$F1840,MATCH(MAX(Q$64:Q1839),Q$64:Q1839,0)-1)&gt;(1+$O$2),MAX(O$64:O1840)&gt;MAX(P$64:P1839)),MAX(Q$64:Q1839)+1,""))),"")</f>
        <v/>
      </c>
    </row>
    <row r="1841" spans="1:17" x14ac:dyDescent="0.2">
      <c r="A1841" s="13">
        <f>HLOOKUP($E$2,历史数据!$V$3:$AE$5000,ROW(A1839),)</f>
        <v>3620490</v>
      </c>
      <c r="B1841" s="41">
        <v>39232</v>
      </c>
      <c r="C1841" s="100">
        <f>IFERROR(IF(A1841&lt;&gt;0,MAX($C$4:C1840)+1,""),"")</f>
        <v>1794</v>
      </c>
      <c r="D1841" s="100"/>
      <c r="E1841" s="99">
        <f t="shared" si="176"/>
        <v>39293</v>
      </c>
      <c r="F1841" s="101">
        <f>IFERROR(VLOOKUP(E1841,历史数据!AH:AJ,3,),"")</f>
        <v>12.927732762689599</v>
      </c>
      <c r="G1841" s="101">
        <f t="shared" si="172"/>
        <v>12.93077356004644</v>
      </c>
      <c r="H1841" s="105">
        <f t="shared" si="173"/>
        <v>-8.2238222311747933E-4</v>
      </c>
      <c r="I1841" s="101">
        <f>IFERROR(VLOOKUP(E1841,历史数据!AH:AJ,2,),"")</f>
        <v>12.9016687853455</v>
      </c>
      <c r="J1841" s="104">
        <f t="shared" si="174"/>
        <v>0</v>
      </c>
      <c r="K1841" s="104" t="str">
        <f>IFERROR(IF(AND(J1840=$H$2*1,MAX(K$64:K1840)=MAX(L$64:L1840)),MAX(K$64:K1840)+1,""),"")</f>
        <v/>
      </c>
      <c r="L1841" s="104" t="str">
        <f>IFERROR(IF(AND($F1840/INDEX($F$64:$F1841,MATCH(MAX(M$64:M1841),M$64:M1841,0)-1)&lt;(1-$P$2),MAX(K$64:K1841)&gt;MAX(L$64:L1840)),MAX(K$64:K1841),""),"")</f>
        <v/>
      </c>
      <c r="M1841" s="104" t="str">
        <f>IFERROR(IF(E1841="","",IF(K1841&lt;&gt;"",MAX(M$64:M1840)+1,IF(AND($F1840/INDEX($F$64:$F1841,MATCH(MAX(M$64:M1840),M$64:M1840,0)-1)&gt;(1+$O$2),MAX(K$64:K1841)&gt;MAX(L$64:L1840)),MAX(M$64:M1840)+1,""))),"")</f>
        <v/>
      </c>
      <c r="N1841" s="91">
        <f t="shared" si="175"/>
        <v>0</v>
      </c>
      <c r="O1841" s="91" t="str">
        <f>IFERROR(IF(AND(N1840=$H$2*1,MAX(O$64:O1840)=MAX(P$64:P1840)),MAX(O$64:O1840)+1,""),"")</f>
        <v/>
      </c>
      <c r="P1841" s="91" t="str">
        <f>IFERROR(IF(MOD(MAX(Q$64:Q1841),10*MAX(O$64:O1841))&lt;=2,IF(AND(F1840/INDEX($F$64:$F1841,MATCH(MAX(O$64:O1841),O$64:O1841,0)-1)&lt;(1-$P$2),MAX(O$64:O1841)&gt;MAX(P$64:P1840)),MAX(O$64:O1841),""),IF(AND($F1840/INDEX($F$64:$F1841,MATCH(MAX(Q$64:Q1841),Q$64:Q1841,0)-1)&lt;(1-$P$2),MAX(O$64:O1841)&gt;MAX(P$64:P1840)),MAX(O$64:O1841),"")),"")</f>
        <v/>
      </c>
      <c r="Q1841" s="91" t="str">
        <f>IFERROR(IF(E1841="","",IF(O1841&lt;&gt;"",MAX(O$64:O1841)*10+1,IF(AND($F1840/INDEX($F$64:$F1841,MATCH(MAX(Q$64:Q1840),Q$64:Q1840,0)-1)&gt;(1+$O$2),MAX(O$64:O1841)&gt;MAX(P$64:P1840)),MAX(Q$64:Q1840)+1,""))),"")</f>
        <v/>
      </c>
    </row>
    <row r="1842" spans="1:17" x14ac:dyDescent="0.2">
      <c r="A1842" s="13">
        <f>HLOOKUP($E$2,历史数据!$V$3:$AE$5000,ROW(A1840),)</f>
        <v>3506256</v>
      </c>
      <c r="B1842" s="41">
        <v>39233</v>
      </c>
      <c r="C1842" s="100">
        <f>IFERROR(IF(A1842&lt;&gt;0,MAX($C$4:C1841)+1,""),"")</f>
        <v>1795</v>
      </c>
      <c r="D1842" s="100"/>
      <c r="E1842" s="99">
        <f t="shared" si="176"/>
        <v>39294</v>
      </c>
      <c r="F1842" s="101">
        <f>IFERROR(VLOOKUP(E1842,历史数据!AH:AJ,3,),"")</f>
        <v>12.549805091199699</v>
      </c>
      <c r="G1842" s="101">
        <f t="shared" si="172"/>
        <v>12.891243194407839</v>
      </c>
      <c r="H1842" s="105">
        <f t="shared" si="173"/>
        <v>-3.0570766284812034E-3</v>
      </c>
      <c r="I1842" s="101">
        <f>IFERROR(VLOOKUP(E1842,历史数据!AH:AJ,2,),"")</f>
        <v>12.6410290119042</v>
      </c>
      <c r="J1842" s="104">
        <f t="shared" si="174"/>
        <v>0</v>
      </c>
      <c r="K1842" s="104" t="str">
        <f>IFERROR(IF(AND(J1841=$H$2*1,MAX(K$64:K1841)=MAX(L$64:L1841)),MAX(K$64:K1841)+1,""),"")</f>
        <v/>
      </c>
      <c r="L1842" s="104" t="str">
        <f>IFERROR(IF(AND($F1841/INDEX($F$64:$F1842,MATCH(MAX(M$64:M1842),M$64:M1842,0)-1)&lt;(1-$P$2),MAX(K$64:K1842)&gt;MAX(L$64:L1841)),MAX(K$64:K1842),""),"")</f>
        <v/>
      </c>
      <c r="M1842" s="104" t="str">
        <f>IFERROR(IF(E1842="","",IF(K1842&lt;&gt;"",MAX(M$64:M1841)+1,IF(AND($F1841/INDEX($F$64:$F1842,MATCH(MAX(M$64:M1841),M$64:M1841,0)-1)&gt;(1+$O$2),MAX(K$64:K1842)&gt;MAX(L$64:L1841)),MAX(M$64:M1841)+1,""))),"")</f>
        <v/>
      </c>
      <c r="N1842" s="91">
        <f t="shared" si="175"/>
        <v>0</v>
      </c>
      <c r="O1842" s="91" t="str">
        <f>IFERROR(IF(AND(N1841=$H$2*1,MAX(O$64:O1841)=MAX(P$64:P1841)),MAX(O$64:O1841)+1,""),"")</f>
        <v/>
      </c>
      <c r="P1842" s="91" t="str">
        <f>IFERROR(IF(MOD(MAX(Q$64:Q1842),10*MAX(O$64:O1842))&lt;=2,IF(AND(F1841/INDEX($F$64:$F1842,MATCH(MAX(O$64:O1842),O$64:O1842,0)-1)&lt;(1-$P$2),MAX(O$64:O1842)&gt;MAX(P$64:P1841)),MAX(O$64:O1842),""),IF(AND($F1841/INDEX($F$64:$F1842,MATCH(MAX(Q$64:Q1842),Q$64:Q1842,0)-1)&lt;(1-$P$2),MAX(O$64:O1842)&gt;MAX(P$64:P1841)),MAX(O$64:O1842),"")),"")</f>
        <v/>
      </c>
      <c r="Q1842" s="91" t="str">
        <f>IFERROR(IF(E1842="","",IF(O1842&lt;&gt;"",MAX(O$64:O1842)*10+1,IF(AND($F1841/INDEX($F$64:$F1842,MATCH(MAX(Q$64:Q1841),Q$64:Q1841,0)-1)&gt;(1+$O$2),MAX(O$64:O1842)&gt;MAX(P$64:P1841)),MAX(Q$64:Q1841)+1,""))),"")</f>
        <v/>
      </c>
    </row>
    <row r="1843" spans="1:17" x14ac:dyDescent="0.2">
      <c r="A1843" s="13">
        <f>HLOOKUP($E$2,历史数据!$V$3:$AE$5000,ROW(A1841),)</f>
        <v>3016474</v>
      </c>
      <c r="B1843" s="41">
        <v>39234</v>
      </c>
      <c r="C1843" s="100">
        <f>IFERROR(IF(A1843&lt;&gt;0,MAX($C$4:C1842)+1,""),"")</f>
        <v>1796</v>
      </c>
      <c r="D1843" s="100"/>
      <c r="E1843" s="99">
        <f t="shared" si="176"/>
        <v>39295</v>
      </c>
      <c r="F1843" s="101">
        <f>IFERROR(VLOOKUP(E1843,历史数据!AH:AJ,3,),"")</f>
        <v>12.654061000576201</v>
      </c>
      <c r="G1843" s="101">
        <f t="shared" si="172"/>
        <v>12.82847244897072</v>
      </c>
      <c r="H1843" s="105">
        <f t="shared" si="173"/>
        <v>-4.8692546165250983E-3</v>
      </c>
      <c r="I1843" s="101">
        <f>IFERROR(VLOOKUP(E1843,历史数据!AH:AJ,2,),"")</f>
        <v>12.549805091199699</v>
      </c>
      <c r="J1843" s="104">
        <f t="shared" si="174"/>
        <v>0</v>
      </c>
      <c r="K1843" s="104" t="str">
        <f>IFERROR(IF(AND(J1842=$H$2*1,MAX(K$64:K1842)=MAX(L$64:L1842)),MAX(K$64:K1842)+1,""),"")</f>
        <v/>
      </c>
      <c r="L1843" s="104" t="str">
        <f>IFERROR(IF(AND($F1842/INDEX($F$64:$F1843,MATCH(MAX(M$64:M1843),M$64:M1843,0)-1)&lt;(1-$P$2),MAX(K$64:K1843)&gt;MAX(L$64:L1842)),MAX(K$64:K1843),""),"")</f>
        <v/>
      </c>
      <c r="M1843" s="104" t="str">
        <f>IFERROR(IF(E1843="","",IF(K1843&lt;&gt;"",MAX(M$64:M1842)+1,IF(AND($F1842/INDEX($F$64:$F1843,MATCH(MAX(M$64:M1842),M$64:M1842,0)-1)&gt;(1+$O$2),MAX(K$64:K1843)&gt;MAX(L$64:L1842)),MAX(M$64:M1842)+1,""))),"")</f>
        <v/>
      </c>
      <c r="N1843" s="91">
        <f t="shared" si="175"/>
        <v>0</v>
      </c>
      <c r="O1843" s="91" t="str">
        <f>IFERROR(IF(AND(N1842=$H$2*1,MAX(O$64:O1842)=MAX(P$64:P1842)),MAX(O$64:O1842)+1,""),"")</f>
        <v/>
      </c>
      <c r="P1843" s="91" t="str">
        <f>IFERROR(IF(MOD(MAX(Q$64:Q1843),10*MAX(O$64:O1843))&lt;=2,IF(AND(F1842/INDEX($F$64:$F1843,MATCH(MAX(O$64:O1843),O$64:O1843,0)-1)&lt;(1-$P$2),MAX(O$64:O1843)&gt;MAX(P$64:P1842)),MAX(O$64:O1843),""),IF(AND($F1842/INDEX($F$64:$F1843,MATCH(MAX(Q$64:Q1843),Q$64:Q1843,0)-1)&lt;(1-$P$2),MAX(O$64:O1843)&gt;MAX(P$64:P1842)),MAX(O$64:O1843),"")),"")</f>
        <v/>
      </c>
      <c r="Q1843" s="91" t="str">
        <f>IFERROR(IF(E1843="","",IF(O1843&lt;&gt;"",MAX(O$64:O1843)*10+1,IF(AND($F1842/INDEX($F$64:$F1843,MATCH(MAX(Q$64:Q1842),Q$64:Q1842,0)-1)&gt;(1+$O$2),MAX(O$64:O1843)&gt;MAX(P$64:P1842)),MAX(Q$64:Q1842)+1,""))),"")</f>
        <v/>
      </c>
    </row>
    <row r="1844" spans="1:17" x14ac:dyDescent="0.2">
      <c r="A1844" s="13">
        <f>HLOOKUP($E$2,历史数据!$V$3:$AE$5000,ROW(A1842),)</f>
        <v>969400</v>
      </c>
      <c r="B1844" s="41">
        <v>39237</v>
      </c>
      <c r="C1844" s="100">
        <f>IFERROR(IF(A1844&lt;&gt;0,MAX($C$4:C1843)+1,""),"")</f>
        <v>1797</v>
      </c>
      <c r="D1844" s="100"/>
      <c r="E1844" s="99">
        <f t="shared" si="176"/>
        <v>39296</v>
      </c>
      <c r="F1844" s="101">
        <f>IFERROR(VLOOKUP(E1844,历史数据!AH:AJ,3,),"")</f>
        <v>13.9181639017667</v>
      </c>
      <c r="G1844" s="101">
        <f t="shared" si="172"/>
        <v>12.777647693149664</v>
      </c>
      <c r="H1844" s="105">
        <f t="shared" si="173"/>
        <v>-3.9618712222539987E-3</v>
      </c>
      <c r="I1844" s="101">
        <f>IFERROR(VLOOKUP(E1844,历史数据!AH:AJ,2,),"")</f>
        <v>12.614965034560001</v>
      </c>
      <c r="J1844" s="104">
        <f t="shared" si="174"/>
        <v>0</v>
      </c>
      <c r="K1844" s="104" t="str">
        <f>IFERROR(IF(AND(J1843=$H$2*1,MAX(K$64:K1843)=MAX(L$64:L1843)),MAX(K$64:K1843)+1,""),"")</f>
        <v/>
      </c>
      <c r="L1844" s="104" t="str">
        <f>IFERROR(IF(AND($F1843/INDEX($F$64:$F1844,MATCH(MAX(M$64:M1844),M$64:M1844,0)-1)&lt;(1-$P$2),MAX(K$64:K1844)&gt;MAX(L$64:L1843)),MAX(K$64:K1844),""),"")</f>
        <v/>
      </c>
      <c r="M1844" s="104" t="str">
        <f>IFERROR(IF(E1844="","",IF(K1844&lt;&gt;"",MAX(M$64:M1843)+1,IF(AND($F1843/INDEX($F$64:$F1844,MATCH(MAX(M$64:M1843),M$64:M1843,0)-1)&gt;(1+$O$2),MAX(K$64:K1844)&gt;MAX(L$64:L1843)),MAX(M$64:M1843)+1,""))),"")</f>
        <v/>
      </c>
      <c r="N1844" s="91">
        <f t="shared" si="175"/>
        <v>0</v>
      </c>
      <c r="O1844" s="91" t="str">
        <f>IFERROR(IF(AND(N1843=$H$2*1,MAX(O$64:O1843)=MAX(P$64:P1843)),MAX(O$64:O1843)+1,""),"")</f>
        <v/>
      </c>
      <c r="P1844" s="91" t="str">
        <f>IFERROR(IF(MOD(MAX(Q$64:Q1844),10*MAX(O$64:O1844))&lt;=2,IF(AND(F1843/INDEX($F$64:$F1844,MATCH(MAX(O$64:O1844),O$64:O1844,0)-1)&lt;(1-$P$2),MAX(O$64:O1844)&gt;MAX(P$64:P1843)),MAX(O$64:O1844),""),IF(AND($F1843/INDEX($F$64:$F1844,MATCH(MAX(Q$64:Q1844),Q$64:Q1844,0)-1)&lt;(1-$P$2),MAX(O$64:O1844)&gt;MAX(P$64:P1843)),MAX(O$64:O1844),"")),"")</f>
        <v/>
      </c>
      <c r="Q1844" s="91" t="str">
        <f>IFERROR(IF(E1844="","",IF(O1844&lt;&gt;"",MAX(O$64:O1844)*10+1,IF(AND($F1843/INDEX($F$64:$F1844,MATCH(MAX(Q$64:Q1843),Q$64:Q1843,0)-1)&gt;(1+$O$2),MAX(O$64:O1844)&gt;MAX(P$64:P1843)),MAX(Q$64:Q1843)+1,""))),"")</f>
        <v/>
      </c>
    </row>
    <row r="1845" spans="1:17" x14ac:dyDescent="0.2">
      <c r="A1845" s="13">
        <f>HLOOKUP($E$2,历史数据!$V$3:$AE$5000,ROW(A1843),)</f>
        <v>4090653</v>
      </c>
      <c r="B1845" s="41">
        <v>39238</v>
      </c>
      <c r="C1845" s="100">
        <f>IFERROR(IF(A1845&lt;&gt;0,MAX($C$4:C1844)+1,""),"")</f>
        <v>1798</v>
      </c>
      <c r="D1845" s="100"/>
      <c r="E1845" s="99">
        <f t="shared" si="176"/>
        <v>39297</v>
      </c>
      <c r="F1845" s="101">
        <f>IFERROR(VLOOKUP(E1845,历史数据!AH:AJ,3,),"")</f>
        <v>13.7096520830136</v>
      </c>
      <c r="G1845" s="101">
        <f t="shared" si="172"/>
        <v>12.733338931664639</v>
      </c>
      <c r="H1845" s="105">
        <f t="shared" si="173"/>
        <v>-3.4676775059919729E-3</v>
      </c>
      <c r="I1845" s="101">
        <f>IFERROR(VLOOKUP(E1845,历史数据!AH:AJ,2,),"")</f>
        <v>14.3221555506007</v>
      </c>
      <c r="J1845" s="104">
        <f t="shared" si="174"/>
        <v>0</v>
      </c>
      <c r="K1845" s="104" t="str">
        <f>IFERROR(IF(AND(J1844=$H$2*1,MAX(K$64:K1844)=MAX(L$64:L1844)),MAX(K$64:K1844)+1,""),"")</f>
        <v/>
      </c>
      <c r="L1845" s="104" t="str">
        <f>IFERROR(IF(AND($F1844/INDEX($F$64:$F1845,MATCH(MAX(M$64:M1845),M$64:M1845,0)-1)&lt;(1-$P$2),MAX(K$64:K1845)&gt;MAX(L$64:L1844)),MAX(K$64:K1845),""),"")</f>
        <v/>
      </c>
      <c r="M1845" s="104" t="str">
        <f>IFERROR(IF(E1845="","",IF(K1845&lt;&gt;"",MAX(M$64:M1844)+1,IF(AND($F1844/INDEX($F$64:$F1845,MATCH(MAX(M$64:M1844),M$64:M1844,0)-1)&gt;(1+$O$2),MAX(K$64:K1845)&gt;MAX(L$64:L1844)),MAX(M$64:M1844)+1,""))),"")</f>
        <v/>
      </c>
      <c r="N1845" s="91">
        <f t="shared" si="175"/>
        <v>0</v>
      </c>
      <c r="O1845" s="91" t="str">
        <f>IFERROR(IF(AND(N1844=$H$2*1,MAX(O$64:O1844)=MAX(P$64:P1844)),MAX(O$64:O1844)+1,""),"")</f>
        <v/>
      </c>
      <c r="P1845" s="91" t="str">
        <f>IFERROR(IF(MOD(MAX(Q$64:Q1845),10*MAX(O$64:O1845))&lt;=2,IF(AND(F1844/INDEX($F$64:$F1845,MATCH(MAX(O$64:O1845),O$64:O1845,0)-1)&lt;(1-$P$2),MAX(O$64:O1845)&gt;MAX(P$64:P1844)),MAX(O$64:O1845),""),IF(AND($F1844/INDEX($F$64:$F1845,MATCH(MAX(Q$64:Q1845),Q$64:Q1845,0)-1)&lt;(1-$P$2),MAX(O$64:O1845)&gt;MAX(P$64:P1844)),MAX(O$64:O1845),"")),"")</f>
        <v/>
      </c>
      <c r="Q1845" s="91" t="str">
        <f>IFERROR(IF(E1845="","",IF(O1845&lt;&gt;"",MAX(O$64:O1845)*10+1,IF(AND($F1844/INDEX($F$64:$F1845,MATCH(MAX(Q$64:Q1844),Q$64:Q1844,0)-1)&gt;(1+$O$2),MAX(O$64:O1845)&gt;MAX(P$64:P1844)),MAX(Q$64:Q1844)+1,""))),"")</f>
        <v/>
      </c>
    </row>
    <row r="1846" spans="1:17" x14ac:dyDescent="0.2">
      <c r="A1846" s="13">
        <f>HLOOKUP($E$2,历史数据!$V$3:$AE$5000,ROW(A1844),)</f>
        <v>3505976</v>
      </c>
      <c r="B1846" s="41">
        <v>39239</v>
      </c>
      <c r="C1846" s="100">
        <f>IFERROR(IF(A1846&lt;&gt;0,MAX($C$4:C1845)+1,""),"")</f>
        <v>1799</v>
      </c>
      <c r="D1846" s="100"/>
      <c r="E1846" s="99">
        <f t="shared" si="176"/>
        <v>39300</v>
      </c>
      <c r="F1846" s="101">
        <f>IFERROR(VLOOKUP(E1846,历史数据!AH:AJ,3,),"")</f>
        <v>13.7487480490298</v>
      </c>
      <c r="G1846" s="101">
        <f t="shared" si="172"/>
        <v>12.695763364326849</v>
      </c>
      <c r="H1846" s="105">
        <f t="shared" si="173"/>
        <v>-2.9509594882728418E-3</v>
      </c>
      <c r="I1846" s="101">
        <f>IFERROR(VLOOKUP(E1846,历史数据!AH:AJ,2,),"")</f>
        <v>13.735716060357699</v>
      </c>
      <c r="J1846" s="104">
        <f t="shared" si="174"/>
        <v>0</v>
      </c>
      <c r="K1846" s="104" t="str">
        <f>IFERROR(IF(AND(J1845=$H$2*1,MAX(K$64:K1845)=MAX(L$64:L1845)),MAX(K$64:K1845)+1,""),"")</f>
        <v/>
      </c>
      <c r="L1846" s="104" t="str">
        <f>IFERROR(IF(AND($F1845/INDEX($F$64:$F1846,MATCH(MAX(M$64:M1846),M$64:M1846,0)-1)&lt;(1-$P$2),MAX(K$64:K1846)&gt;MAX(L$64:L1845)),MAX(K$64:K1846),""),"")</f>
        <v/>
      </c>
      <c r="M1846" s="104" t="str">
        <f>IFERROR(IF(E1846="","",IF(K1846&lt;&gt;"",MAX(M$64:M1845)+1,IF(AND($F1845/INDEX($F$64:$F1846,MATCH(MAX(M$64:M1845),M$64:M1845,0)-1)&gt;(1+$O$2),MAX(K$64:K1846)&gt;MAX(L$64:L1845)),MAX(M$64:M1845)+1,""))),"")</f>
        <v/>
      </c>
      <c r="N1846" s="91">
        <f t="shared" si="175"/>
        <v>0</v>
      </c>
      <c r="O1846" s="91" t="str">
        <f>IFERROR(IF(AND(N1845=$H$2*1,MAX(O$64:O1845)=MAX(P$64:P1845)),MAX(O$64:O1845)+1,""),"")</f>
        <v/>
      </c>
      <c r="P1846" s="91" t="str">
        <f>IFERROR(IF(MOD(MAX(Q$64:Q1846),10*MAX(O$64:O1846))&lt;=2,IF(AND(F1845/INDEX($F$64:$F1846,MATCH(MAX(O$64:O1846),O$64:O1846,0)-1)&lt;(1-$P$2),MAX(O$64:O1846)&gt;MAX(P$64:P1845)),MAX(O$64:O1846),""),IF(AND($F1845/INDEX($F$64:$F1846,MATCH(MAX(Q$64:Q1846),Q$64:Q1846,0)-1)&lt;(1-$P$2),MAX(O$64:O1846)&gt;MAX(P$64:P1845)),MAX(O$64:O1846),"")),"")</f>
        <v/>
      </c>
      <c r="Q1846" s="91" t="str">
        <f>IFERROR(IF(E1846="","",IF(O1846&lt;&gt;"",MAX(O$64:O1846)*10+1,IF(AND($F1845/INDEX($F$64:$F1846,MATCH(MAX(Q$64:Q1845),Q$64:Q1845,0)-1)&gt;(1+$O$2),MAX(O$64:O1846)&gt;MAX(P$64:P1845)),MAX(Q$64:Q1845)+1,""))),"")</f>
        <v/>
      </c>
    </row>
    <row r="1847" spans="1:17" x14ac:dyDescent="0.2">
      <c r="A1847" s="13">
        <f>HLOOKUP($E$2,历史数据!$V$3:$AE$5000,ROW(A1845),)</f>
        <v>3111397</v>
      </c>
      <c r="B1847" s="41">
        <v>39240</v>
      </c>
      <c r="C1847" s="100">
        <f>IFERROR(IF(A1847&lt;&gt;0,MAX($C$4:C1846)+1,""),"")</f>
        <v>1800</v>
      </c>
      <c r="D1847" s="100"/>
      <c r="E1847" s="99">
        <f t="shared" si="176"/>
        <v>39301</v>
      </c>
      <c r="F1847" s="101">
        <f>IFERROR(VLOOKUP(E1847,历史数据!AH:AJ,3,),"")</f>
        <v>13.462044298244299</v>
      </c>
      <c r="G1847" s="101">
        <f t="shared" si="172"/>
        <v>12.656884598121852</v>
      </c>
      <c r="H1847" s="105">
        <f t="shared" si="173"/>
        <v>-3.0623417504961337E-3</v>
      </c>
      <c r="I1847" s="101">
        <f>IFERROR(VLOOKUP(E1847,历史数据!AH:AJ,2,),"")</f>
        <v>13.9442278791108</v>
      </c>
      <c r="J1847" s="104">
        <f t="shared" si="174"/>
        <v>0</v>
      </c>
      <c r="K1847" s="104" t="str">
        <f>IFERROR(IF(AND(J1846=$H$2*1,MAX(K$64:K1846)=MAX(L$64:L1846)),MAX(K$64:K1846)+1,""),"")</f>
        <v/>
      </c>
      <c r="L1847" s="104" t="str">
        <f>IFERROR(IF(AND($F1846/INDEX($F$64:$F1847,MATCH(MAX(M$64:M1847),M$64:M1847,0)-1)&lt;(1-$P$2),MAX(K$64:K1847)&gt;MAX(L$64:L1846)),MAX(K$64:K1847),""),"")</f>
        <v/>
      </c>
      <c r="M1847" s="104" t="str">
        <f>IFERROR(IF(E1847="","",IF(K1847&lt;&gt;"",MAX(M$64:M1846)+1,IF(AND($F1846/INDEX($F$64:$F1847,MATCH(MAX(M$64:M1846),M$64:M1846,0)-1)&gt;(1+$O$2),MAX(K$64:K1847)&gt;MAX(L$64:L1846)),MAX(M$64:M1846)+1,""))),"")</f>
        <v/>
      </c>
      <c r="N1847" s="91">
        <f t="shared" si="175"/>
        <v>0</v>
      </c>
      <c r="O1847" s="91" t="str">
        <f>IFERROR(IF(AND(N1846=$H$2*1,MAX(O$64:O1846)=MAX(P$64:P1846)),MAX(O$64:O1846)+1,""),"")</f>
        <v/>
      </c>
      <c r="P1847" s="91" t="str">
        <f>IFERROR(IF(MOD(MAX(Q$64:Q1847),10*MAX(O$64:O1847))&lt;=2,IF(AND(F1846/INDEX($F$64:$F1847,MATCH(MAX(O$64:O1847),O$64:O1847,0)-1)&lt;(1-$P$2),MAX(O$64:O1847)&gt;MAX(P$64:P1846)),MAX(O$64:O1847),""),IF(AND($F1846/INDEX($F$64:$F1847,MATCH(MAX(Q$64:Q1847),Q$64:Q1847,0)-1)&lt;(1-$P$2),MAX(O$64:O1847)&gt;MAX(P$64:P1846)),MAX(O$64:O1847),"")),"")</f>
        <v/>
      </c>
      <c r="Q1847" s="91" t="str">
        <f>IFERROR(IF(E1847="","",IF(O1847&lt;&gt;"",MAX(O$64:O1847)*10+1,IF(AND($F1846/INDEX($F$64:$F1847,MATCH(MAX(Q$64:Q1846),Q$64:Q1846,0)-1)&gt;(1+$O$2),MAX(O$64:O1847)&gt;MAX(P$64:P1846)),MAX(Q$64:Q1846)+1,""))),"")</f>
        <v/>
      </c>
    </row>
    <row r="1848" spans="1:17" x14ac:dyDescent="0.2">
      <c r="A1848" s="13">
        <f>HLOOKUP($E$2,历史数据!$V$3:$AE$5000,ROW(A1846),)</f>
        <v>2577972</v>
      </c>
      <c r="B1848" s="41">
        <v>39241</v>
      </c>
      <c r="C1848" s="100">
        <f>IFERROR(IF(A1848&lt;&gt;0,MAX($C$4:C1847)+1,""),"")</f>
        <v>1801</v>
      </c>
      <c r="D1848" s="100"/>
      <c r="E1848" s="99">
        <f t="shared" si="176"/>
        <v>39302</v>
      </c>
      <c r="F1848" s="101">
        <f>IFERROR(VLOOKUP(E1848,历史数据!AH:AJ,3,),"")</f>
        <v>12.7192209439366</v>
      </c>
      <c r="G1848" s="101">
        <f t="shared" si="172"/>
        <v>12.618874631161662</v>
      </c>
      <c r="H1848" s="105">
        <f t="shared" si="173"/>
        <v>-3.0031060697062184E-3</v>
      </c>
      <c r="I1848" s="101">
        <f>IFERROR(VLOOKUP(E1848,历史数据!AH:AJ,2,),"")</f>
        <v>13.0971486154265</v>
      </c>
      <c r="J1848" s="104">
        <f t="shared" si="174"/>
        <v>0</v>
      </c>
      <c r="K1848" s="104" t="str">
        <f>IFERROR(IF(AND(J1847=$H$2*1,MAX(K$64:K1847)=MAX(L$64:L1847)),MAX(K$64:K1847)+1,""),"")</f>
        <v/>
      </c>
      <c r="L1848" s="104" t="str">
        <f>IFERROR(IF(AND($F1847/INDEX($F$64:$F1848,MATCH(MAX(M$64:M1848),M$64:M1848,0)-1)&lt;(1-$P$2),MAX(K$64:K1848)&gt;MAX(L$64:L1847)),MAX(K$64:K1848),""),"")</f>
        <v/>
      </c>
      <c r="M1848" s="104" t="str">
        <f>IFERROR(IF(E1848="","",IF(K1848&lt;&gt;"",MAX(M$64:M1847)+1,IF(AND($F1847/INDEX($F$64:$F1848,MATCH(MAX(M$64:M1847),M$64:M1847,0)-1)&gt;(1+$O$2),MAX(K$64:K1848)&gt;MAX(L$64:L1847)),MAX(M$64:M1847)+1,""))),"")</f>
        <v/>
      </c>
      <c r="N1848" s="91">
        <f t="shared" si="175"/>
        <v>0</v>
      </c>
      <c r="O1848" s="91" t="str">
        <f>IFERROR(IF(AND(N1847=$H$2*1,MAX(O$64:O1847)=MAX(P$64:P1847)),MAX(O$64:O1847)+1,""),"")</f>
        <v/>
      </c>
      <c r="P1848" s="91" t="str">
        <f>IFERROR(IF(MOD(MAX(Q$64:Q1848),10*MAX(O$64:O1848))&lt;=2,IF(AND(F1847/INDEX($F$64:$F1848,MATCH(MAX(O$64:O1848),O$64:O1848,0)-1)&lt;(1-$P$2),MAX(O$64:O1848)&gt;MAX(P$64:P1847)),MAX(O$64:O1848),""),IF(AND($F1847/INDEX($F$64:$F1848,MATCH(MAX(Q$64:Q1848),Q$64:Q1848,0)-1)&lt;(1-$P$2),MAX(O$64:O1848)&gt;MAX(P$64:P1847)),MAX(O$64:O1848),"")),"")</f>
        <v/>
      </c>
      <c r="Q1848" s="91" t="str">
        <f>IFERROR(IF(E1848="","",IF(O1848&lt;&gt;"",MAX(O$64:O1848)*10+1,IF(AND($F1847/INDEX($F$64:$F1848,MATCH(MAX(Q$64:Q1847),Q$64:Q1847,0)-1)&gt;(1+$O$2),MAX(O$64:O1848)&gt;MAX(P$64:P1847)),MAX(Q$64:Q1847)+1,""))),"")</f>
        <v/>
      </c>
    </row>
    <row r="1849" spans="1:17" x14ac:dyDescent="0.2">
      <c r="A1849" s="13">
        <f>HLOOKUP($E$2,历史数据!$V$3:$AE$5000,ROW(A1847),)</f>
        <v>3402911</v>
      </c>
      <c r="B1849" s="41">
        <v>39244</v>
      </c>
      <c r="C1849" s="100">
        <f>IFERROR(IF(A1849&lt;&gt;0,MAX($C$4:C1848)+1,""),"")</f>
        <v>1802</v>
      </c>
      <c r="D1849" s="100"/>
      <c r="E1849" s="99">
        <f t="shared" si="176"/>
        <v>39303</v>
      </c>
      <c r="F1849" s="101">
        <f>IFERROR(VLOOKUP(E1849,历史数据!AH:AJ,3,),"")</f>
        <v>12.6670929892483</v>
      </c>
      <c r="G1849" s="101">
        <f t="shared" si="172"/>
        <v>12.561751080815771</v>
      </c>
      <c r="H1849" s="105">
        <f t="shared" si="173"/>
        <v>-4.526833970188382E-3</v>
      </c>
      <c r="I1849" s="101">
        <f>IFERROR(VLOOKUP(E1849,历史数据!AH:AJ,2,),"")</f>
        <v>12.4455491818232</v>
      </c>
      <c r="J1849" s="104">
        <f t="shared" si="174"/>
        <v>0</v>
      </c>
      <c r="K1849" s="104" t="str">
        <f>IFERROR(IF(AND(J1848=$H$2*1,MAX(K$64:K1848)=MAX(L$64:L1848)),MAX(K$64:K1848)+1,""),"")</f>
        <v/>
      </c>
      <c r="L1849" s="104" t="str">
        <f>IFERROR(IF(AND($F1848/INDEX($F$64:$F1849,MATCH(MAX(M$64:M1849),M$64:M1849,0)-1)&lt;(1-$P$2),MAX(K$64:K1849)&gt;MAX(L$64:L1848)),MAX(K$64:K1849),""),"")</f>
        <v/>
      </c>
      <c r="M1849" s="104" t="str">
        <f>IFERROR(IF(E1849="","",IF(K1849&lt;&gt;"",MAX(M$64:M1848)+1,IF(AND($F1848/INDEX($F$64:$F1849,MATCH(MAX(M$64:M1848),M$64:M1848,0)-1)&gt;(1+$O$2),MAX(K$64:K1849)&gt;MAX(L$64:L1848)),MAX(M$64:M1848)+1,""))),"")</f>
        <v/>
      </c>
      <c r="N1849" s="91">
        <f t="shared" si="175"/>
        <v>0</v>
      </c>
      <c r="O1849" s="91" t="str">
        <f>IFERROR(IF(AND(N1848=$H$2*1,MAX(O$64:O1848)=MAX(P$64:P1848)),MAX(O$64:O1848)+1,""),"")</f>
        <v/>
      </c>
      <c r="P1849" s="91" t="str">
        <f>IFERROR(IF(MOD(MAX(Q$64:Q1849),10*MAX(O$64:O1849))&lt;=2,IF(AND(F1848/INDEX($F$64:$F1849,MATCH(MAX(O$64:O1849),O$64:O1849,0)-1)&lt;(1-$P$2),MAX(O$64:O1849)&gt;MAX(P$64:P1848)),MAX(O$64:O1849),""),IF(AND($F1848/INDEX($F$64:$F1849,MATCH(MAX(Q$64:Q1849),Q$64:Q1849,0)-1)&lt;(1-$P$2),MAX(O$64:O1849)&gt;MAX(P$64:P1848)),MAX(O$64:O1849),"")),"")</f>
        <v/>
      </c>
      <c r="Q1849" s="91" t="str">
        <f>IFERROR(IF(E1849="","",IF(O1849&lt;&gt;"",MAX(O$64:O1849)*10+1,IF(AND($F1848/INDEX($F$64:$F1849,MATCH(MAX(Q$64:Q1848),Q$64:Q1848,0)-1)&gt;(1+$O$2),MAX(O$64:O1849)&gt;MAX(P$64:P1848)),MAX(Q$64:Q1848)+1,""))),"")</f>
        <v/>
      </c>
    </row>
    <row r="1850" spans="1:17" x14ac:dyDescent="0.2">
      <c r="A1850" s="13">
        <f>HLOOKUP($E$2,历史数据!$V$3:$AE$5000,ROW(A1848),)</f>
        <v>3803018</v>
      </c>
      <c r="B1850" s="41">
        <v>39245</v>
      </c>
      <c r="C1850" s="100">
        <f>IFERROR(IF(A1850&lt;&gt;0,MAX($C$4:C1849)+1,""),"")</f>
        <v>1803</v>
      </c>
      <c r="D1850" s="100"/>
      <c r="E1850" s="99">
        <f t="shared" si="176"/>
        <v>39304</v>
      </c>
      <c r="F1850" s="101">
        <f>IFERROR(VLOOKUP(E1850,历史数据!AH:AJ,3,),"")</f>
        <v>12.732252932608599</v>
      </c>
      <c r="G1850" s="101">
        <f t="shared" si="172"/>
        <v>12.494201939532225</v>
      </c>
      <c r="H1850" s="105">
        <f t="shared" si="173"/>
        <v>-5.3773666464945746E-3</v>
      </c>
      <c r="I1850" s="101">
        <f>IFERROR(VLOOKUP(E1850,历史数据!AH:AJ,2,),"")</f>
        <v>12.7061889552645</v>
      </c>
      <c r="J1850" s="104">
        <f t="shared" si="174"/>
        <v>0</v>
      </c>
      <c r="K1850" s="104" t="str">
        <f>IFERROR(IF(AND(J1849=$H$2*1,MAX(K$64:K1849)=MAX(L$64:L1849)),MAX(K$64:K1849)+1,""),"")</f>
        <v/>
      </c>
      <c r="L1850" s="104" t="str">
        <f>IFERROR(IF(AND($F1849/INDEX($F$64:$F1850,MATCH(MAX(M$64:M1850),M$64:M1850,0)-1)&lt;(1-$P$2),MAX(K$64:K1850)&gt;MAX(L$64:L1849)),MAX(K$64:K1850),""),"")</f>
        <v/>
      </c>
      <c r="M1850" s="104" t="str">
        <f>IFERROR(IF(E1850="","",IF(K1850&lt;&gt;"",MAX(M$64:M1849)+1,IF(AND($F1849/INDEX($F$64:$F1850,MATCH(MAX(M$64:M1849),M$64:M1849,0)-1)&gt;(1+$O$2),MAX(K$64:K1850)&gt;MAX(L$64:L1849)),MAX(M$64:M1849)+1,""))),"")</f>
        <v/>
      </c>
      <c r="N1850" s="91">
        <f t="shared" si="175"/>
        <v>0</v>
      </c>
      <c r="O1850" s="91" t="str">
        <f>IFERROR(IF(AND(N1849=$H$2*1,MAX(O$64:O1849)=MAX(P$64:P1849)),MAX(O$64:O1849)+1,""),"")</f>
        <v/>
      </c>
      <c r="P1850" s="91" t="str">
        <f>IFERROR(IF(MOD(MAX(Q$64:Q1850),10*MAX(O$64:O1850))&lt;=2,IF(AND(F1849/INDEX($F$64:$F1850,MATCH(MAX(O$64:O1850),O$64:O1850,0)-1)&lt;(1-$P$2),MAX(O$64:O1850)&gt;MAX(P$64:P1849)),MAX(O$64:O1850),""),IF(AND($F1849/INDEX($F$64:$F1850,MATCH(MAX(Q$64:Q1850),Q$64:Q1850,0)-1)&lt;(1-$P$2),MAX(O$64:O1850)&gt;MAX(P$64:P1849)),MAX(O$64:O1850),"")),"")</f>
        <v/>
      </c>
      <c r="Q1850" s="91" t="str">
        <f>IFERROR(IF(E1850="","",IF(O1850&lt;&gt;"",MAX(O$64:O1850)*10+1,IF(AND($F1849/INDEX($F$64:$F1850,MATCH(MAX(Q$64:Q1849),Q$64:Q1849,0)-1)&gt;(1+$O$2),MAX(O$64:O1850)&gt;MAX(P$64:P1849)),MAX(Q$64:Q1849)+1,""))),"")</f>
        <v/>
      </c>
    </row>
    <row r="1851" spans="1:17" x14ac:dyDescent="0.2">
      <c r="A1851" s="13">
        <f>HLOOKUP($E$2,历史数据!$V$3:$AE$5000,ROW(A1849),)</f>
        <v>4376576</v>
      </c>
      <c r="B1851" s="41">
        <v>39246</v>
      </c>
      <c r="C1851" s="100">
        <f>IFERROR(IF(A1851&lt;&gt;0,MAX($C$4:C1850)+1,""),"")</f>
        <v>1804</v>
      </c>
      <c r="D1851" s="100"/>
      <c r="E1851" s="99">
        <f t="shared" si="176"/>
        <v>39307</v>
      </c>
      <c r="F1851" s="101">
        <f>IFERROR(VLOOKUP(E1851,历史数据!AH:AJ,3,),"")</f>
        <v>12.849540830657199</v>
      </c>
      <c r="G1851" s="101">
        <f t="shared" si="172"/>
        <v>12.42839039673829</v>
      </c>
      <c r="H1851" s="105">
        <f t="shared" si="173"/>
        <v>-5.2673666643487937E-3</v>
      </c>
      <c r="I1851" s="101">
        <f>IFERROR(VLOOKUP(E1851,历史数据!AH:AJ,2,),"")</f>
        <v>12.8756048080014</v>
      </c>
      <c r="J1851" s="104">
        <f t="shared" si="174"/>
        <v>0</v>
      </c>
      <c r="K1851" s="104" t="str">
        <f>IFERROR(IF(AND(J1850=$H$2*1,MAX(K$64:K1850)=MAX(L$64:L1850)),MAX(K$64:K1850)+1,""),"")</f>
        <v/>
      </c>
      <c r="L1851" s="104" t="str">
        <f>IFERROR(IF(AND($F1850/INDEX($F$64:$F1851,MATCH(MAX(M$64:M1851),M$64:M1851,0)-1)&lt;(1-$P$2),MAX(K$64:K1851)&gt;MAX(L$64:L1850)),MAX(K$64:K1851),""),"")</f>
        <v/>
      </c>
      <c r="M1851" s="104" t="str">
        <f>IFERROR(IF(E1851="","",IF(K1851&lt;&gt;"",MAX(M$64:M1850)+1,IF(AND($F1850/INDEX($F$64:$F1851,MATCH(MAX(M$64:M1850),M$64:M1850,0)-1)&gt;(1+$O$2),MAX(K$64:K1851)&gt;MAX(L$64:L1850)),MAX(M$64:M1850)+1,""))),"")</f>
        <v/>
      </c>
      <c r="N1851" s="91">
        <f t="shared" si="175"/>
        <v>0</v>
      </c>
      <c r="O1851" s="91" t="str">
        <f>IFERROR(IF(AND(N1850=$H$2*1,MAX(O$64:O1850)=MAX(P$64:P1850)),MAX(O$64:O1850)+1,""),"")</f>
        <v/>
      </c>
      <c r="P1851" s="91" t="str">
        <f>IFERROR(IF(MOD(MAX(Q$64:Q1851),10*MAX(O$64:O1851))&lt;=2,IF(AND(F1850/INDEX($F$64:$F1851,MATCH(MAX(O$64:O1851),O$64:O1851,0)-1)&lt;(1-$P$2),MAX(O$64:O1851)&gt;MAX(P$64:P1850)),MAX(O$64:O1851),""),IF(AND($F1850/INDEX($F$64:$F1851,MATCH(MAX(Q$64:Q1851),Q$64:Q1851,0)-1)&lt;(1-$P$2),MAX(O$64:O1851)&gt;MAX(P$64:P1850)),MAX(O$64:O1851),"")),"")</f>
        <v/>
      </c>
      <c r="Q1851" s="91" t="str">
        <f>IFERROR(IF(E1851="","",IF(O1851&lt;&gt;"",MAX(O$64:O1851)*10+1,IF(AND($F1850/INDEX($F$64:$F1851,MATCH(MAX(Q$64:Q1850),Q$64:Q1850,0)-1)&gt;(1+$O$2),MAX(O$64:O1851)&gt;MAX(P$64:P1850)),MAX(Q$64:Q1850)+1,""))),"")</f>
        <v/>
      </c>
    </row>
    <row r="1852" spans="1:17" x14ac:dyDescent="0.2">
      <c r="A1852" s="13">
        <f>HLOOKUP($E$2,历史数据!$V$3:$AE$5000,ROW(A1850),)</f>
        <v>5685305</v>
      </c>
      <c r="B1852" s="41">
        <v>39247</v>
      </c>
      <c r="C1852" s="100">
        <f>IFERROR(IF(A1852&lt;&gt;0,MAX($C$4:C1851)+1,""),"")</f>
        <v>1805</v>
      </c>
      <c r="D1852" s="100"/>
      <c r="E1852" s="99">
        <f t="shared" si="176"/>
        <v>39308</v>
      </c>
      <c r="F1852" s="101">
        <f>IFERROR(VLOOKUP(E1852,历史数据!AH:AJ,3,),"")</f>
        <v>13.344756400195701</v>
      </c>
      <c r="G1852" s="101">
        <f t="shared" si="172"/>
        <v>12.342813671125059</v>
      </c>
      <c r="H1852" s="105">
        <f t="shared" si="173"/>
        <v>-6.8855839639291316E-3</v>
      </c>
      <c r="I1852" s="101">
        <f>IFERROR(VLOOKUP(E1852,历史数据!AH:AJ,2,),"")</f>
        <v>13.0189566833941</v>
      </c>
      <c r="J1852" s="104">
        <f t="shared" si="174"/>
        <v>0</v>
      </c>
      <c r="K1852" s="104" t="str">
        <f>IFERROR(IF(AND(J1851=$H$2*1,MAX(K$64:K1851)=MAX(L$64:L1851)),MAX(K$64:K1851)+1,""),"")</f>
        <v/>
      </c>
      <c r="L1852" s="104" t="str">
        <f>IFERROR(IF(AND($F1851/INDEX($F$64:$F1852,MATCH(MAX(M$64:M1852),M$64:M1852,0)-1)&lt;(1-$P$2),MAX(K$64:K1852)&gt;MAX(L$64:L1851)),MAX(K$64:K1852),""),"")</f>
        <v/>
      </c>
      <c r="M1852" s="104" t="str">
        <f>IFERROR(IF(E1852="","",IF(K1852&lt;&gt;"",MAX(M$64:M1851)+1,IF(AND($F1851/INDEX($F$64:$F1852,MATCH(MAX(M$64:M1851),M$64:M1851,0)-1)&gt;(1+$O$2),MAX(K$64:K1852)&gt;MAX(L$64:L1851)),MAX(M$64:M1851)+1,""))),"")</f>
        <v/>
      </c>
      <c r="N1852" s="91">
        <f t="shared" si="175"/>
        <v>0</v>
      </c>
      <c r="O1852" s="91" t="str">
        <f>IFERROR(IF(AND(N1851=$H$2*1,MAX(O$64:O1851)=MAX(P$64:P1851)),MAX(O$64:O1851)+1,""),"")</f>
        <v/>
      </c>
      <c r="P1852" s="91" t="str">
        <f>IFERROR(IF(MOD(MAX(Q$64:Q1852),10*MAX(O$64:O1852))&lt;=2,IF(AND(F1851/INDEX($F$64:$F1852,MATCH(MAX(O$64:O1852),O$64:O1852,0)-1)&lt;(1-$P$2),MAX(O$64:O1852)&gt;MAX(P$64:P1851)),MAX(O$64:O1852),""),IF(AND($F1851/INDEX($F$64:$F1852,MATCH(MAX(Q$64:Q1852),Q$64:Q1852,0)-1)&lt;(1-$P$2),MAX(O$64:O1852)&gt;MAX(P$64:P1851)),MAX(O$64:O1852),"")),"")</f>
        <v/>
      </c>
      <c r="Q1852" s="91" t="str">
        <f>IFERROR(IF(E1852="","",IF(O1852&lt;&gt;"",MAX(O$64:O1852)*10+1,IF(AND($F1851/INDEX($F$64:$F1852,MATCH(MAX(Q$64:Q1851),Q$64:Q1851,0)-1)&gt;(1+$O$2),MAX(O$64:O1852)&gt;MAX(P$64:P1851)),MAX(Q$64:Q1851)+1,""))),"")</f>
        <v/>
      </c>
    </row>
    <row r="1853" spans="1:17" x14ac:dyDescent="0.2">
      <c r="A1853" s="13">
        <f>HLOOKUP($E$2,历史数据!$V$3:$AE$5000,ROW(A1851),)</f>
        <v>2682736</v>
      </c>
      <c r="B1853" s="41">
        <v>39248</v>
      </c>
      <c r="C1853" s="100">
        <f>IFERROR(IF(A1853&lt;&gt;0,MAX($C$4:C1852)+1,""),"")</f>
        <v>1806</v>
      </c>
      <c r="D1853" s="100"/>
      <c r="E1853" s="99">
        <f t="shared" si="176"/>
        <v>39309</v>
      </c>
      <c r="F1853" s="101">
        <f>IFERROR(VLOOKUP(E1853,历史数据!AH:AJ,3,),"")</f>
        <v>13.0319886720662</v>
      </c>
      <c r="G1853" s="101">
        <f t="shared" si="172"/>
        <v>12.244856556273362</v>
      </c>
      <c r="H1853" s="105">
        <f t="shared" si="173"/>
        <v>-7.9363682756435905E-3</v>
      </c>
      <c r="I1853" s="101">
        <f>IFERROR(VLOOKUP(E1853,历史数据!AH:AJ,2,),"")</f>
        <v>13.279596456835399</v>
      </c>
      <c r="J1853" s="104">
        <f t="shared" si="174"/>
        <v>0</v>
      </c>
      <c r="K1853" s="104" t="str">
        <f>IFERROR(IF(AND(J1852=$H$2*1,MAX(K$64:K1852)=MAX(L$64:L1852)),MAX(K$64:K1852)+1,""),"")</f>
        <v/>
      </c>
      <c r="L1853" s="104" t="str">
        <f>IFERROR(IF(AND($F1852/INDEX($F$64:$F1853,MATCH(MAX(M$64:M1853),M$64:M1853,0)-1)&lt;(1-$P$2),MAX(K$64:K1853)&gt;MAX(L$64:L1852)),MAX(K$64:K1853),""),"")</f>
        <v/>
      </c>
      <c r="M1853" s="104" t="str">
        <f>IFERROR(IF(E1853="","",IF(K1853&lt;&gt;"",MAX(M$64:M1852)+1,IF(AND($F1852/INDEX($F$64:$F1853,MATCH(MAX(M$64:M1852),M$64:M1852,0)-1)&gt;(1+$O$2),MAX(K$64:K1853)&gt;MAX(L$64:L1852)),MAX(M$64:M1852)+1,""))),"")</f>
        <v/>
      </c>
      <c r="N1853" s="91">
        <f t="shared" si="175"/>
        <v>0</v>
      </c>
      <c r="O1853" s="91" t="str">
        <f>IFERROR(IF(AND(N1852=$H$2*1,MAX(O$64:O1852)=MAX(P$64:P1852)),MAX(O$64:O1852)+1,""),"")</f>
        <v/>
      </c>
      <c r="P1853" s="91" t="str">
        <f>IFERROR(IF(MOD(MAX(Q$64:Q1853),10*MAX(O$64:O1853))&lt;=2,IF(AND(F1852/INDEX($F$64:$F1853,MATCH(MAX(O$64:O1853),O$64:O1853,0)-1)&lt;(1-$P$2),MAX(O$64:O1853)&gt;MAX(P$64:P1852)),MAX(O$64:O1853),""),IF(AND($F1852/INDEX($F$64:$F1853,MATCH(MAX(Q$64:Q1853),Q$64:Q1853,0)-1)&lt;(1-$P$2),MAX(O$64:O1853)&gt;MAX(P$64:P1852)),MAX(O$64:O1853),"")),"")</f>
        <v/>
      </c>
      <c r="Q1853" s="91" t="str">
        <f>IFERROR(IF(E1853="","",IF(O1853&lt;&gt;"",MAX(O$64:O1853)*10+1,IF(AND($F1852/INDEX($F$64:$F1853,MATCH(MAX(Q$64:Q1852),Q$64:Q1852,0)-1)&gt;(1+$O$2),MAX(O$64:O1853)&gt;MAX(P$64:P1852)),MAX(Q$64:Q1852)+1,""))),"")</f>
        <v/>
      </c>
    </row>
    <row r="1854" spans="1:17" x14ac:dyDescent="0.2">
      <c r="A1854" s="13">
        <f>HLOOKUP($E$2,历史数据!$V$3:$AE$5000,ROW(A1852),)</f>
        <v>3884968</v>
      </c>
      <c r="B1854" s="41">
        <v>39251</v>
      </c>
      <c r="C1854" s="100">
        <f>IFERROR(IF(A1854&lt;&gt;0,MAX($C$4:C1853)+1,""),"")</f>
        <v>1807</v>
      </c>
      <c r="D1854" s="100"/>
      <c r="E1854" s="99">
        <f t="shared" si="176"/>
        <v>39310</v>
      </c>
      <c r="F1854" s="101">
        <f>IFERROR(VLOOKUP(E1854,历史数据!AH:AJ,3,),"")</f>
        <v>13.787844015046</v>
      </c>
      <c r="G1854" s="101">
        <f t="shared" si="172"/>
        <v>12.160148629904933</v>
      </c>
      <c r="H1854" s="105">
        <f t="shared" si="173"/>
        <v>-6.9178373776074276E-3</v>
      </c>
      <c r="I1854" s="101">
        <f>IFERROR(VLOOKUP(E1854,历史数据!AH:AJ,2,),"")</f>
        <v>13.0971486154265</v>
      </c>
      <c r="J1854" s="104">
        <f t="shared" si="174"/>
        <v>0</v>
      </c>
      <c r="K1854" s="104" t="str">
        <f>IFERROR(IF(AND(J1853=$H$2*1,MAX(K$64:K1853)=MAX(L$64:L1853)),MAX(K$64:K1853)+1,""),"")</f>
        <v/>
      </c>
      <c r="L1854" s="104" t="str">
        <f>IFERROR(IF(AND($F1853/INDEX($F$64:$F1854,MATCH(MAX(M$64:M1854),M$64:M1854,0)-1)&lt;(1-$P$2),MAX(K$64:K1854)&gt;MAX(L$64:L1853)),MAX(K$64:K1854),""),"")</f>
        <v/>
      </c>
      <c r="M1854" s="104" t="str">
        <f>IFERROR(IF(E1854="","",IF(K1854&lt;&gt;"",MAX(M$64:M1853)+1,IF(AND($F1853/INDEX($F$64:$F1854,MATCH(MAX(M$64:M1853),M$64:M1853,0)-1)&gt;(1+$O$2),MAX(K$64:K1854)&gt;MAX(L$64:L1853)),MAX(M$64:M1853)+1,""))),"")</f>
        <v/>
      </c>
      <c r="N1854" s="91">
        <f t="shared" si="175"/>
        <v>0</v>
      </c>
      <c r="O1854" s="91" t="str">
        <f>IFERROR(IF(AND(N1853=$H$2*1,MAX(O$64:O1853)=MAX(P$64:P1853)),MAX(O$64:O1853)+1,""),"")</f>
        <v/>
      </c>
      <c r="P1854" s="91" t="str">
        <f>IFERROR(IF(MOD(MAX(Q$64:Q1854),10*MAX(O$64:O1854))&lt;=2,IF(AND(F1853/INDEX($F$64:$F1854,MATCH(MAX(O$64:O1854),O$64:O1854,0)-1)&lt;(1-$P$2),MAX(O$64:O1854)&gt;MAX(P$64:P1853)),MAX(O$64:O1854),""),IF(AND($F1853/INDEX($F$64:$F1854,MATCH(MAX(Q$64:Q1854),Q$64:Q1854,0)-1)&lt;(1-$P$2),MAX(O$64:O1854)&gt;MAX(P$64:P1853)),MAX(O$64:O1854),"")),"")</f>
        <v/>
      </c>
      <c r="Q1854" s="91" t="str">
        <f>IFERROR(IF(E1854="","",IF(O1854&lt;&gt;"",MAX(O$64:O1854)*10+1,IF(AND($F1853/INDEX($F$64:$F1854,MATCH(MAX(Q$64:Q1853),Q$64:Q1853,0)-1)&gt;(1+$O$2),MAX(O$64:O1854)&gt;MAX(P$64:P1853)),MAX(Q$64:Q1853)+1,""))),"")</f>
        <v/>
      </c>
    </row>
    <row r="1855" spans="1:17" x14ac:dyDescent="0.2">
      <c r="A1855" s="13">
        <f>HLOOKUP($E$2,历史数据!$V$3:$AE$5000,ROW(A1853),)</f>
        <v>2867353</v>
      </c>
      <c r="B1855" s="41">
        <v>39252</v>
      </c>
      <c r="C1855" s="100">
        <f>IFERROR(IF(A1855&lt;&gt;0,MAX($C$4:C1854)+1,""),"")</f>
        <v>1808</v>
      </c>
      <c r="D1855" s="100"/>
      <c r="E1855" s="99">
        <f t="shared" si="176"/>
        <v>39311</v>
      </c>
      <c r="F1855" s="101">
        <f>IFERROR(VLOOKUP(E1855,历史数据!AH:AJ,3,),"")</f>
        <v>14.4785394146655</v>
      </c>
      <c r="G1855" s="101">
        <f t="shared" si="172"/>
        <v>12.087603892963763</v>
      </c>
      <c r="H1855" s="105">
        <f t="shared" si="173"/>
        <v>-5.9657771585754915E-3</v>
      </c>
      <c r="I1855" s="101">
        <f>IFERROR(VLOOKUP(E1855,历史数据!AH:AJ,2,),"")</f>
        <v>13.983323845127</v>
      </c>
      <c r="J1855" s="104">
        <f t="shared" si="174"/>
        <v>0</v>
      </c>
      <c r="K1855" s="104" t="str">
        <f>IFERROR(IF(AND(J1854=$H$2*1,MAX(K$64:K1854)=MAX(L$64:L1854)),MAX(K$64:K1854)+1,""),"")</f>
        <v/>
      </c>
      <c r="L1855" s="104" t="str">
        <f>IFERROR(IF(AND($F1854/INDEX($F$64:$F1855,MATCH(MAX(M$64:M1855),M$64:M1855,0)-1)&lt;(1-$P$2),MAX(K$64:K1855)&gt;MAX(L$64:L1854)),MAX(K$64:K1855),""),"")</f>
        <v/>
      </c>
      <c r="M1855" s="104" t="str">
        <f>IFERROR(IF(E1855="","",IF(K1855&lt;&gt;"",MAX(M$64:M1854)+1,IF(AND($F1854/INDEX($F$64:$F1855,MATCH(MAX(M$64:M1854),M$64:M1854,0)-1)&gt;(1+$O$2),MAX(K$64:K1855)&gt;MAX(L$64:L1854)),MAX(M$64:M1854)+1,""))),"")</f>
        <v/>
      </c>
      <c r="N1855" s="91">
        <f t="shared" si="175"/>
        <v>0</v>
      </c>
      <c r="O1855" s="91" t="str">
        <f>IFERROR(IF(AND(N1854=$H$2*1,MAX(O$64:O1854)=MAX(P$64:P1854)),MAX(O$64:O1854)+1,""),"")</f>
        <v/>
      </c>
      <c r="P1855" s="91" t="str">
        <f>IFERROR(IF(MOD(MAX(Q$64:Q1855),10*MAX(O$64:O1855))&lt;=2,IF(AND(F1854/INDEX($F$64:$F1855,MATCH(MAX(O$64:O1855),O$64:O1855,0)-1)&lt;(1-$P$2),MAX(O$64:O1855)&gt;MAX(P$64:P1854)),MAX(O$64:O1855),""),IF(AND($F1854/INDEX($F$64:$F1855,MATCH(MAX(Q$64:Q1855),Q$64:Q1855,0)-1)&lt;(1-$P$2),MAX(O$64:O1855)&gt;MAX(P$64:P1854)),MAX(O$64:O1855),"")),"")</f>
        <v/>
      </c>
      <c r="Q1855" s="91" t="str">
        <f>IFERROR(IF(E1855="","",IF(O1855&lt;&gt;"",MAX(O$64:O1855)*10+1,IF(AND($F1854/INDEX($F$64:$F1855,MATCH(MAX(Q$64:Q1854),Q$64:Q1854,0)-1)&gt;(1+$O$2),MAX(O$64:O1855)&gt;MAX(P$64:P1854)),MAX(Q$64:Q1854)+1,""))),"")</f>
        <v/>
      </c>
    </row>
    <row r="1856" spans="1:17" x14ac:dyDescent="0.2">
      <c r="A1856" s="13">
        <f>HLOOKUP($E$2,历史数据!$V$3:$AE$5000,ROW(A1854),)</f>
        <v>2496272</v>
      </c>
      <c r="B1856" s="41">
        <v>39253</v>
      </c>
      <c r="C1856" s="100">
        <f>IFERROR(IF(A1856&lt;&gt;0,MAX($C$4:C1855)+1,""),"")</f>
        <v>1809</v>
      </c>
      <c r="D1856" s="100"/>
      <c r="E1856" s="99">
        <f t="shared" si="176"/>
        <v>39314</v>
      </c>
      <c r="F1856" s="101">
        <f>IFERROR(VLOOKUP(E1856,历史数据!AH:AJ,3,),"")</f>
        <v>14.582795324041999</v>
      </c>
      <c r="G1856" s="101">
        <f t="shared" si="172"/>
        <v>12.015059156022593</v>
      </c>
      <c r="H1856" s="105">
        <f t="shared" si="173"/>
        <v>-6.0015812549415459E-3</v>
      </c>
      <c r="I1856" s="101">
        <f>IFERROR(VLOOKUP(E1856,历史数据!AH:AJ,2,),"")</f>
        <v>14.8955630521716</v>
      </c>
      <c r="J1856" s="104">
        <f t="shared" si="174"/>
        <v>0</v>
      </c>
      <c r="K1856" s="104" t="str">
        <f>IFERROR(IF(AND(J1855=$H$2*1,MAX(K$64:K1855)=MAX(L$64:L1855)),MAX(K$64:K1855)+1,""),"")</f>
        <v/>
      </c>
      <c r="L1856" s="104" t="str">
        <f>IFERROR(IF(AND($F1855/INDEX($F$64:$F1856,MATCH(MAX(M$64:M1856),M$64:M1856,0)-1)&lt;(1-$P$2),MAX(K$64:K1856)&gt;MAX(L$64:L1855)),MAX(K$64:K1856),""),"")</f>
        <v/>
      </c>
      <c r="M1856" s="104" t="str">
        <f>IFERROR(IF(E1856="","",IF(K1856&lt;&gt;"",MAX(M$64:M1855)+1,IF(AND($F1855/INDEX($F$64:$F1856,MATCH(MAX(M$64:M1855),M$64:M1855,0)-1)&gt;(1+$O$2),MAX(K$64:K1856)&gt;MAX(L$64:L1855)),MAX(M$64:M1855)+1,""))),"")</f>
        <v/>
      </c>
      <c r="N1856" s="91">
        <f t="shared" si="175"/>
        <v>0</v>
      </c>
      <c r="O1856" s="91" t="str">
        <f>IFERROR(IF(AND(N1855=$H$2*1,MAX(O$64:O1855)=MAX(P$64:P1855)),MAX(O$64:O1855)+1,""),"")</f>
        <v/>
      </c>
      <c r="P1856" s="91" t="str">
        <f>IFERROR(IF(MOD(MAX(Q$64:Q1856),10*MAX(O$64:O1856))&lt;=2,IF(AND(F1855/INDEX($F$64:$F1856,MATCH(MAX(O$64:O1856),O$64:O1856,0)-1)&lt;(1-$P$2),MAX(O$64:O1856)&gt;MAX(P$64:P1855)),MAX(O$64:O1856),""),IF(AND($F1855/INDEX($F$64:$F1856,MATCH(MAX(Q$64:Q1856),Q$64:Q1856,0)-1)&lt;(1-$P$2),MAX(O$64:O1856)&gt;MAX(P$64:P1855)),MAX(O$64:O1856),"")),"")</f>
        <v/>
      </c>
      <c r="Q1856" s="91" t="str">
        <f>IFERROR(IF(E1856="","",IF(O1856&lt;&gt;"",MAX(O$64:O1856)*10+1,IF(AND($F1855/INDEX($F$64:$F1856,MATCH(MAX(Q$64:Q1855),Q$64:Q1855,0)-1)&gt;(1+$O$2),MAX(O$64:O1856)&gt;MAX(P$64:P1855)),MAX(Q$64:Q1855)+1,""))),"")</f>
        <v/>
      </c>
    </row>
    <row r="1857" spans="1:17" x14ac:dyDescent="0.2">
      <c r="A1857" s="13">
        <f>HLOOKUP($E$2,历史数据!$V$3:$AE$5000,ROW(A1855),)</f>
        <v>2875549</v>
      </c>
      <c r="B1857" s="41">
        <v>39254</v>
      </c>
      <c r="C1857" s="100">
        <f>IFERROR(IF(A1857&lt;&gt;0,MAX($C$4:C1856)+1,""),"")</f>
        <v>1810</v>
      </c>
      <c r="D1857" s="100"/>
      <c r="E1857" s="99">
        <f t="shared" si="176"/>
        <v>39315</v>
      </c>
      <c r="F1857" s="101">
        <f>IFERROR(VLOOKUP(E1857,历史数据!AH:AJ,3,),"")</f>
        <v>14.3351875392728</v>
      </c>
      <c r="G1857" s="101">
        <f t="shared" ref="G1857:G1920" si="177">IFERROR(IF(E1857="","",AVERAGE(F1798:F1857)),"")</f>
        <v>11.943817617948632</v>
      </c>
      <c r="H1857" s="105">
        <f t="shared" si="173"/>
        <v>-5.9293539173504994E-3</v>
      </c>
      <c r="I1857" s="101">
        <f>IFERROR(VLOOKUP(E1857,历史数据!AH:AJ,2,),"")</f>
        <v>14.660987256074399</v>
      </c>
      <c r="J1857" s="104">
        <f t="shared" si="174"/>
        <v>0</v>
      </c>
      <c r="K1857" s="104" t="str">
        <f>IFERROR(IF(AND(J1856=$H$2*1,MAX(K$64:K1856)=MAX(L$64:L1856)),MAX(K$64:K1856)+1,""),"")</f>
        <v/>
      </c>
      <c r="L1857" s="104" t="str">
        <f>IFERROR(IF(AND($F1856/INDEX($F$64:$F1857,MATCH(MAX(M$64:M1857),M$64:M1857,0)-1)&lt;(1-$P$2),MAX(K$64:K1857)&gt;MAX(L$64:L1856)),MAX(K$64:K1857),""),"")</f>
        <v/>
      </c>
      <c r="M1857" s="104" t="str">
        <f>IFERROR(IF(E1857="","",IF(K1857&lt;&gt;"",MAX(M$64:M1856)+1,IF(AND($F1856/INDEX($F$64:$F1857,MATCH(MAX(M$64:M1856),M$64:M1856,0)-1)&gt;(1+$O$2),MAX(K$64:K1857)&gt;MAX(L$64:L1856)),MAX(M$64:M1856)+1,""))),"")</f>
        <v/>
      </c>
      <c r="N1857" s="91">
        <f t="shared" si="175"/>
        <v>0</v>
      </c>
      <c r="O1857" s="91" t="str">
        <f>IFERROR(IF(AND(N1856=$H$2*1,MAX(O$64:O1856)=MAX(P$64:P1856)),MAX(O$64:O1856)+1,""),"")</f>
        <v/>
      </c>
      <c r="P1857" s="91" t="str">
        <f>IFERROR(IF(MOD(MAX(Q$64:Q1857),10*MAX(O$64:O1857))&lt;=2,IF(AND(F1856/INDEX($F$64:$F1857,MATCH(MAX(O$64:O1857),O$64:O1857,0)-1)&lt;(1-$P$2),MAX(O$64:O1857)&gt;MAX(P$64:P1856)),MAX(O$64:O1857),""),IF(AND($F1856/INDEX($F$64:$F1857,MATCH(MAX(Q$64:Q1857),Q$64:Q1857,0)-1)&lt;(1-$P$2),MAX(O$64:O1857)&gt;MAX(P$64:P1856)),MAX(O$64:O1857),"")),"")</f>
        <v/>
      </c>
      <c r="Q1857" s="91" t="str">
        <f>IFERROR(IF(E1857="","",IF(O1857&lt;&gt;"",MAX(O$64:O1857)*10+1,IF(AND($F1856/INDEX($F$64:$F1857,MATCH(MAX(Q$64:Q1856),Q$64:Q1856,0)-1)&gt;(1+$O$2),MAX(O$64:O1857)&gt;MAX(P$64:P1856)),MAX(Q$64:Q1856)+1,""))),"")</f>
        <v/>
      </c>
    </row>
    <row r="1858" spans="1:17" x14ac:dyDescent="0.2">
      <c r="A1858" s="13">
        <f>HLOOKUP($E$2,历史数据!$V$3:$AE$5000,ROW(A1856),)</f>
        <v>2587787</v>
      </c>
      <c r="B1858" s="41">
        <v>39255</v>
      </c>
      <c r="C1858" s="100">
        <f>IFERROR(IF(A1858&lt;&gt;0,MAX($C$4:C1857)+1,""),"")</f>
        <v>1811</v>
      </c>
      <c r="D1858" s="100"/>
      <c r="E1858" s="99">
        <f t="shared" si="176"/>
        <v>39316</v>
      </c>
      <c r="F1858" s="101">
        <f>IFERROR(VLOOKUP(E1858,历史数据!AH:AJ,3,),"")</f>
        <v>14.465507425993399</v>
      </c>
      <c r="G1858" s="101">
        <f t="shared" si="177"/>
        <v>11.905807650988439</v>
      </c>
      <c r="H1858" s="105">
        <f t="shared" ref="H1858:H1921" si="178">IFERROR(G1858/G1857-1,"")</f>
        <v>-3.182396799418008E-3</v>
      </c>
      <c r="I1858" s="101">
        <f>IFERROR(VLOOKUP(E1858,历史数据!AH:AJ,2,),"")</f>
        <v>14.1397077091918</v>
      </c>
      <c r="J1858" s="104">
        <f t="shared" ref="J1858:J1921" si="179">IFERROR(IF(L1858&lt;&gt;"","0",IF(AND($H1858&gt;0,$F1858&gt;$G1858),J1857+1,0)),"")</f>
        <v>0</v>
      </c>
      <c r="K1858" s="104" t="str">
        <f>IFERROR(IF(AND(J1857=$H$2*1,MAX(K$64:K1857)=MAX(L$64:L1857)),MAX(K$64:K1857)+1,""),"")</f>
        <v/>
      </c>
      <c r="L1858" s="104" t="str">
        <f>IFERROR(IF(AND($F1857/INDEX($F$64:$F1858,MATCH(MAX(M$64:M1858),M$64:M1858,0)-1)&lt;(1-$P$2),MAX(K$64:K1858)&gt;MAX(L$64:L1857)),MAX(K$64:K1858),""),"")</f>
        <v/>
      </c>
      <c r="M1858" s="104" t="str">
        <f>IFERROR(IF(E1858="","",IF(K1858&lt;&gt;"",MAX(M$64:M1857)+1,IF(AND($F1857/INDEX($F$64:$F1858,MATCH(MAX(M$64:M1857),M$64:M1857,0)-1)&gt;(1+$O$2),MAX(K$64:K1858)&gt;MAX(L$64:L1857)),MAX(M$64:M1857)+1,""))),"")</f>
        <v/>
      </c>
      <c r="N1858" s="91">
        <f t="shared" ref="N1858:N1921" si="180">IFERROR(IF(P1858&lt;&gt;"","0",IF(AND($H1858&gt;0,$F1858&gt;$G1858),N1857+1,0)),"")</f>
        <v>0</v>
      </c>
      <c r="O1858" s="91" t="str">
        <f>IFERROR(IF(AND(N1857=$H$2*1,MAX(O$64:O1857)=MAX(P$64:P1857)),MAX(O$64:O1857)+1,""),"")</f>
        <v/>
      </c>
      <c r="P1858" s="91" t="str">
        <f>IFERROR(IF(MOD(MAX(Q$64:Q1858),10*MAX(O$64:O1858))&lt;=2,IF(AND(F1857/INDEX($F$64:$F1858,MATCH(MAX(O$64:O1858),O$64:O1858,0)-1)&lt;(1-$P$2),MAX(O$64:O1858)&gt;MAX(P$64:P1857)),MAX(O$64:O1858),""),IF(AND($F1857/INDEX($F$64:$F1858,MATCH(MAX(Q$64:Q1858),Q$64:Q1858,0)-1)&lt;(1-$P$2),MAX(O$64:O1858)&gt;MAX(P$64:P1857)),MAX(O$64:O1858),"")),"")</f>
        <v/>
      </c>
      <c r="Q1858" s="91" t="str">
        <f>IFERROR(IF(E1858="","",IF(O1858&lt;&gt;"",MAX(O$64:O1858)*10+1,IF(AND($F1857/INDEX($F$64:$F1858,MATCH(MAX(Q$64:Q1857),Q$64:Q1857,0)-1)&gt;(1+$O$2),MAX(O$64:O1858)&gt;MAX(P$64:P1857)),MAX(Q$64:Q1857)+1,""))),"")</f>
        <v/>
      </c>
    </row>
    <row r="1859" spans="1:17" x14ac:dyDescent="0.2">
      <c r="A1859" s="13">
        <f>HLOOKUP($E$2,历史数据!$V$3:$AE$5000,ROW(A1857),)</f>
        <v>2270151</v>
      </c>
      <c r="B1859" s="41">
        <v>39258</v>
      </c>
      <c r="C1859" s="100">
        <f>IFERROR(IF(A1859&lt;&gt;0,MAX($C$4:C1858)+1,""),"")</f>
        <v>1812</v>
      </c>
      <c r="D1859" s="100"/>
      <c r="E1859" s="99">
        <f t="shared" si="176"/>
        <v>39317</v>
      </c>
      <c r="F1859" s="101">
        <f>IFERROR(VLOOKUP(E1859,历史数据!AH:AJ,3,),"")</f>
        <v>14.0615157771594</v>
      </c>
      <c r="G1859" s="101">
        <f t="shared" si="177"/>
        <v>11.888866065714755</v>
      </c>
      <c r="H1859" s="105">
        <f t="shared" si="178"/>
        <v>-1.4229681656480198E-3</v>
      </c>
      <c r="I1859" s="101">
        <f>IFERROR(VLOOKUP(E1859,历史数据!AH:AJ,2,),"")</f>
        <v>14.465507425993399</v>
      </c>
      <c r="J1859" s="104">
        <f t="shared" si="179"/>
        <v>0</v>
      </c>
      <c r="K1859" s="104" t="str">
        <f>IFERROR(IF(AND(J1858=$H$2*1,MAX(K$64:K1858)=MAX(L$64:L1858)),MAX(K$64:K1858)+1,""),"")</f>
        <v/>
      </c>
      <c r="L1859" s="104" t="str">
        <f>IFERROR(IF(AND($F1858/INDEX($F$64:$F1859,MATCH(MAX(M$64:M1859),M$64:M1859,0)-1)&lt;(1-$P$2),MAX(K$64:K1859)&gt;MAX(L$64:L1858)),MAX(K$64:K1859),""),"")</f>
        <v/>
      </c>
      <c r="M1859" s="104" t="str">
        <f>IFERROR(IF(E1859="","",IF(K1859&lt;&gt;"",MAX(M$64:M1858)+1,IF(AND($F1858/INDEX($F$64:$F1859,MATCH(MAX(M$64:M1858),M$64:M1858,0)-1)&gt;(1+$O$2),MAX(K$64:K1859)&gt;MAX(L$64:L1858)),MAX(M$64:M1858)+1,""))),"")</f>
        <v/>
      </c>
      <c r="N1859" s="91">
        <f t="shared" si="180"/>
        <v>0</v>
      </c>
      <c r="O1859" s="91" t="str">
        <f>IFERROR(IF(AND(N1858=$H$2*1,MAX(O$64:O1858)=MAX(P$64:P1858)),MAX(O$64:O1858)+1,""),"")</f>
        <v/>
      </c>
      <c r="P1859" s="91" t="str">
        <f>IFERROR(IF(MOD(MAX(Q$64:Q1859),10*MAX(O$64:O1859))&lt;=2,IF(AND(F1858/INDEX($F$64:$F1859,MATCH(MAX(O$64:O1859),O$64:O1859,0)-1)&lt;(1-$P$2),MAX(O$64:O1859)&gt;MAX(P$64:P1858)),MAX(O$64:O1859),""),IF(AND($F1858/INDEX($F$64:$F1859,MATCH(MAX(Q$64:Q1859),Q$64:Q1859,0)-1)&lt;(1-$P$2),MAX(O$64:O1859)&gt;MAX(P$64:P1858)),MAX(O$64:O1859),"")),"")</f>
        <v/>
      </c>
      <c r="Q1859" s="91" t="str">
        <f>IFERROR(IF(E1859="","",IF(O1859&lt;&gt;"",MAX(O$64:O1859)*10+1,IF(AND($F1858/INDEX($F$64:$F1859,MATCH(MAX(Q$64:Q1858),Q$64:Q1858,0)-1)&gt;(1+$O$2),MAX(O$64:O1859)&gt;MAX(P$64:P1858)),MAX(Q$64:Q1858)+1,""))),"")</f>
        <v/>
      </c>
    </row>
    <row r="1860" spans="1:17" x14ac:dyDescent="0.2">
      <c r="A1860" s="13">
        <f>HLOOKUP($E$2,历史数据!$V$3:$AE$5000,ROW(A1858),)</f>
        <v>2625054</v>
      </c>
      <c r="B1860" s="41">
        <v>39259</v>
      </c>
      <c r="C1860" s="100">
        <f>IFERROR(IF(A1860&lt;&gt;0,MAX($C$4:C1859)+1,""),"")</f>
        <v>1813</v>
      </c>
      <c r="D1860" s="100"/>
      <c r="E1860" s="99">
        <f t="shared" si="176"/>
        <v>39318</v>
      </c>
      <c r="F1860" s="101">
        <f>IFERROR(VLOOKUP(E1860,历史数据!AH:AJ,3,),"")</f>
        <v>13.8399719697343</v>
      </c>
      <c r="G1860" s="101">
        <f t="shared" si="177"/>
        <v>11.893427261749975</v>
      </c>
      <c r="H1860" s="105">
        <f t="shared" si="178"/>
        <v>3.8365273946294742E-4</v>
      </c>
      <c r="I1860" s="101">
        <f>IFERROR(VLOOKUP(E1860,历史数据!AH:AJ,2,),"")</f>
        <v>13.853003958406299</v>
      </c>
      <c r="J1860" s="104">
        <f t="shared" si="179"/>
        <v>1</v>
      </c>
      <c r="K1860" s="104" t="str">
        <f>IFERROR(IF(AND(J1859=$H$2*1,MAX(K$64:K1859)=MAX(L$64:L1859)),MAX(K$64:K1859)+1,""),"")</f>
        <v/>
      </c>
      <c r="L1860" s="104" t="str">
        <f>IFERROR(IF(AND($F1859/INDEX($F$64:$F1860,MATCH(MAX(M$64:M1860),M$64:M1860,0)-1)&lt;(1-$P$2),MAX(K$64:K1860)&gt;MAX(L$64:L1859)),MAX(K$64:K1860),""),"")</f>
        <v/>
      </c>
      <c r="M1860" s="104" t="str">
        <f>IFERROR(IF(E1860="","",IF(K1860&lt;&gt;"",MAX(M$64:M1859)+1,IF(AND($F1859/INDEX($F$64:$F1860,MATCH(MAX(M$64:M1859),M$64:M1859,0)-1)&gt;(1+$O$2),MAX(K$64:K1860)&gt;MAX(L$64:L1859)),MAX(M$64:M1859)+1,""))),"")</f>
        <v/>
      </c>
      <c r="N1860" s="91">
        <f t="shared" si="180"/>
        <v>1</v>
      </c>
      <c r="O1860" s="91" t="str">
        <f>IFERROR(IF(AND(N1859=$H$2*1,MAX(O$64:O1859)=MAX(P$64:P1859)),MAX(O$64:O1859)+1,""),"")</f>
        <v/>
      </c>
      <c r="P1860" s="91" t="str">
        <f>IFERROR(IF(MOD(MAX(Q$64:Q1860),10*MAX(O$64:O1860))&lt;=2,IF(AND(F1859/INDEX($F$64:$F1860,MATCH(MAX(O$64:O1860),O$64:O1860,0)-1)&lt;(1-$P$2),MAX(O$64:O1860)&gt;MAX(P$64:P1859)),MAX(O$64:O1860),""),IF(AND($F1859/INDEX($F$64:$F1860,MATCH(MAX(Q$64:Q1860),Q$64:Q1860,0)-1)&lt;(1-$P$2),MAX(O$64:O1860)&gt;MAX(P$64:P1859)),MAX(O$64:O1860),"")),"")</f>
        <v/>
      </c>
      <c r="Q1860" s="91" t="str">
        <f>IFERROR(IF(E1860="","",IF(O1860&lt;&gt;"",MAX(O$64:O1860)*10+1,IF(AND($F1859/INDEX($F$64:$F1860,MATCH(MAX(Q$64:Q1859),Q$64:Q1859,0)-1)&gt;(1+$O$2),MAX(O$64:O1860)&gt;MAX(P$64:P1859)),MAX(Q$64:Q1859)+1,""))),"")</f>
        <v/>
      </c>
    </row>
    <row r="1861" spans="1:17" x14ac:dyDescent="0.2">
      <c r="A1861" s="13">
        <f>HLOOKUP($E$2,历史数据!$V$3:$AE$5000,ROW(A1859),)</f>
        <v>3649341</v>
      </c>
      <c r="B1861" s="41">
        <v>39260</v>
      </c>
      <c r="C1861" s="100">
        <f>IFERROR(IF(A1861&lt;&gt;0,MAX($C$4:C1860)+1,""),"")</f>
        <v>1814</v>
      </c>
      <c r="D1861" s="100"/>
      <c r="E1861" s="99">
        <f t="shared" si="176"/>
        <v>39321</v>
      </c>
      <c r="F1861" s="101">
        <f>IFERROR(VLOOKUP(E1861,历史数据!AH:AJ,3,),"")</f>
        <v>14.2960915732566</v>
      </c>
      <c r="G1861" s="101">
        <f t="shared" si="177"/>
        <v>11.928179231542153</v>
      </c>
      <c r="H1861" s="105">
        <f t="shared" si="178"/>
        <v>2.9219474779942356E-3</v>
      </c>
      <c r="I1861" s="101">
        <f>IFERROR(VLOOKUP(E1861,历史数据!AH:AJ,2,),"")</f>
        <v>13.8008760037181</v>
      </c>
      <c r="J1861" s="104">
        <f t="shared" si="179"/>
        <v>2</v>
      </c>
      <c r="K1861" s="104" t="str">
        <f>IFERROR(IF(AND(J1860=$H$2*1,MAX(K$64:K1860)=MAX(L$64:L1860)),MAX(K$64:K1860)+1,""),"")</f>
        <v/>
      </c>
      <c r="L1861" s="104" t="str">
        <f>IFERROR(IF(AND($F1860/INDEX($F$64:$F1861,MATCH(MAX(M$64:M1861),M$64:M1861,0)-1)&lt;(1-$P$2),MAX(K$64:K1861)&gt;MAX(L$64:L1860)),MAX(K$64:K1861),""),"")</f>
        <v/>
      </c>
      <c r="M1861" s="104" t="str">
        <f>IFERROR(IF(E1861="","",IF(K1861&lt;&gt;"",MAX(M$64:M1860)+1,IF(AND($F1860/INDEX($F$64:$F1861,MATCH(MAX(M$64:M1860),M$64:M1860,0)-1)&gt;(1+$O$2),MAX(K$64:K1861)&gt;MAX(L$64:L1860)),MAX(M$64:M1860)+1,""))),"")</f>
        <v/>
      </c>
      <c r="N1861" s="91">
        <f t="shared" si="180"/>
        <v>2</v>
      </c>
      <c r="O1861" s="91" t="str">
        <f>IFERROR(IF(AND(N1860=$H$2*1,MAX(O$64:O1860)=MAX(P$64:P1860)),MAX(O$64:O1860)+1,""),"")</f>
        <v/>
      </c>
      <c r="P1861" s="91" t="str">
        <f>IFERROR(IF(MOD(MAX(Q$64:Q1861),10*MAX(O$64:O1861))&lt;=2,IF(AND(F1860/INDEX($F$64:$F1861,MATCH(MAX(O$64:O1861),O$64:O1861,0)-1)&lt;(1-$P$2),MAX(O$64:O1861)&gt;MAX(P$64:P1860)),MAX(O$64:O1861),""),IF(AND($F1860/INDEX($F$64:$F1861,MATCH(MAX(Q$64:Q1861),Q$64:Q1861,0)-1)&lt;(1-$P$2),MAX(O$64:O1861)&gt;MAX(P$64:P1860)),MAX(O$64:O1861),"")),"")</f>
        <v/>
      </c>
      <c r="Q1861" s="91" t="str">
        <f>IFERROR(IF(E1861="","",IF(O1861&lt;&gt;"",MAX(O$64:O1861)*10+1,IF(AND($F1860/INDEX($F$64:$F1861,MATCH(MAX(Q$64:Q1860),Q$64:Q1860,0)-1)&gt;(1+$O$2),MAX(O$64:O1861)&gt;MAX(P$64:P1860)),MAX(Q$64:Q1860)+1,""))),"")</f>
        <v/>
      </c>
    </row>
    <row r="1862" spans="1:17" x14ac:dyDescent="0.2">
      <c r="A1862" s="13">
        <f>HLOOKUP($E$2,历史数据!$V$3:$AE$5000,ROW(A1860),)</f>
        <v>1728563</v>
      </c>
      <c r="B1862" s="41">
        <v>39261</v>
      </c>
      <c r="C1862" s="100">
        <f>IFERROR(IF(A1862&lt;&gt;0,MAX($C$4:C1861)+1,""),"")</f>
        <v>1815</v>
      </c>
      <c r="D1862" s="100"/>
      <c r="E1862" s="99">
        <f t="shared" ref="E1862:E1925" si="181">IFERROR(INDEX(B:B,MATCH(ROW(A1858),C:C,0)),"")</f>
        <v>39322</v>
      </c>
      <c r="F1862" s="101">
        <f>IFERROR(VLOOKUP(E1862,历史数据!AH:AJ,3,),"")</f>
        <v>13.9181639017667</v>
      </c>
      <c r="G1862" s="101">
        <f t="shared" si="177"/>
        <v>11.970098795103969</v>
      </c>
      <c r="H1862" s="105">
        <f t="shared" si="178"/>
        <v>3.5143304563169941E-3</v>
      </c>
      <c r="I1862" s="101">
        <f>IFERROR(VLOOKUP(E1862,历史数据!AH:AJ,2,),"")</f>
        <v>14.2960915732566</v>
      </c>
      <c r="J1862" s="104">
        <f t="shared" si="179"/>
        <v>3</v>
      </c>
      <c r="K1862" s="104" t="str">
        <f>IFERROR(IF(AND(J1861=$H$2*1,MAX(K$64:K1861)=MAX(L$64:L1861)),MAX(K$64:K1861)+1,""),"")</f>
        <v/>
      </c>
      <c r="L1862" s="104" t="str">
        <f>IFERROR(IF(AND($F1861/INDEX($F$64:$F1862,MATCH(MAX(M$64:M1862),M$64:M1862,0)-1)&lt;(1-$P$2),MAX(K$64:K1862)&gt;MAX(L$64:L1861)),MAX(K$64:K1862),""),"")</f>
        <v/>
      </c>
      <c r="M1862" s="104" t="str">
        <f>IFERROR(IF(E1862="","",IF(K1862&lt;&gt;"",MAX(M$64:M1861)+1,IF(AND($F1861/INDEX($F$64:$F1862,MATCH(MAX(M$64:M1861),M$64:M1861,0)-1)&gt;(1+$O$2),MAX(K$64:K1862)&gt;MAX(L$64:L1861)),MAX(M$64:M1861)+1,""))),"")</f>
        <v/>
      </c>
      <c r="N1862" s="91">
        <f t="shared" si="180"/>
        <v>3</v>
      </c>
      <c r="O1862" s="91" t="str">
        <f>IFERROR(IF(AND(N1861=$H$2*1,MAX(O$64:O1861)=MAX(P$64:P1861)),MAX(O$64:O1861)+1,""),"")</f>
        <v/>
      </c>
      <c r="P1862" s="91" t="str">
        <f>IFERROR(IF(MOD(MAX(Q$64:Q1862),10*MAX(O$64:O1862))&lt;=2,IF(AND(F1861/INDEX($F$64:$F1862,MATCH(MAX(O$64:O1862),O$64:O1862,0)-1)&lt;(1-$P$2),MAX(O$64:O1862)&gt;MAX(P$64:P1861)),MAX(O$64:O1862),""),IF(AND($F1861/INDEX($F$64:$F1862,MATCH(MAX(Q$64:Q1862),Q$64:Q1862,0)-1)&lt;(1-$P$2),MAX(O$64:O1862)&gt;MAX(P$64:P1861)),MAX(O$64:O1862),"")),"")</f>
        <v/>
      </c>
      <c r="Q1862" s="91" t="str">
        <f>IFERROR(IF(E1862="","",IF(O1862&lt;&gt;"",MAX(O$64:O1862)*10+1,IF(AND($F1861/INDEX($F$64:$F1862,MATCH(MAX(Q$64:Q1861),Q$64:Q1861,0)-1)&gt;(1+$O$2),MAX(O$64:O1862)&gt;MAX(P$64:P1861)),MAX(Q$64:Q1861)+1,""))),"")</f>
        <v/>
      </c>
    </row>
    <row r="1863" spans="1:17" x14ac:dyDescent="0.2">
      <c r="A1863" s="13">
        <f>HLOOKUP($E$2,历史数据!$V$3:$AE$5000,ROW(A1861),)</f>
        <v>1367196</v>
      </c>
      <c r="B1863" s="41">
        <v>39262</v>
      </c>
      <c r="C1863" s="100">
        <f>IFERROR(IF(A1863&lt;&gt;0,MAX($C$4:C1862)+1,""),"")</f>
        <v>1816</v>
      </c>
      <c r="D1863" s="100"/>
      <c r="E1863" s="99">
        <f t="shared" si="181"/>
        <v>39323</v>
      </c>
      <c r="F1863" s="101">
        <f>IFERROR(VLOOKUP(E1863,历史数据!AH:AJ,3,),"")</f>
        <v>13.1492765701148</v>
      </c>
      <c r="G1863" s="101">
        <f t="shared" si="177"/>
        <v>11.995728372825701</v>
      </c>
      <c r="H1863" s="105">
        <f t="shared" si="178"/>
        <v>2.1411333490592988E-3</v>
      </c>
      <c r="I1863" s="101">
        <f>IFERROR(VLOOKUP(E1863,历史数据!AH:AJ,2,),"")</f>
        <v>13.787844015046</v>
      </c>
      <c r="J1863" s="104">
        <f t="shared" si="179"/>
        <v>4</v>
      </c>
      <c r="K1863" s="104" t="str">
        <f>IFERROR(IF(AND(J1862=$H$2*1,MAX(K$64:K1862)=MAX(L$64:L1862)),MAX(K$64:K1862)+1,""),"")</f>
        <v/>
      </c>
      <c r="L1863" s="104" t="str">
        <f>IFERROR(IF(AND($F1862/INDEX($F$64:$F1863,MATCH(MAX(M$64:M1863),M$64:M1863,0)-1)&lt;(1-$P$2),MAX(K$64:K1863)&gt;MAX(L$64:L1862)),MAX(K$64:K1863),""),"")</f>
        <v/>
      </c>
      <c r="M1863" s="104" t="str">
        <f>IFERROR(IF(E1863="","",IF(K1863&lt;&gt;"",MAX(M$64:M1862)+1,IF(AND($F1862/INDEX($F$64:$F1863,MATCH(MAX(M$64:M1862),M$64:M1862,0)-1)&gt;(1+$O$2),MAX(K$64:K1863)&gt;MAX(L$64:L1862)),MAX(M$64:M1862)+1,""))),"")</f>
        <v/>
      </c>
      <c r="N1863" s="91">
        <f t="shared" si="180"/>
        <v>4</v>
      </c>
      <c r="O1863" s="91" t="str">
        <f>IFERROR(IF(AND(N1862=$H$2*1,MAX(O$64:O1862)=MAX(P$64:P1862)),MAX(O$64:O1862)+1,""),"")</f>
        <v/>
      </c>
      <c r="P1863" s="91" t="str">
        <f>IFERROR(IF(MOD(MAX(Q$64:Q1863),10*MAX(O$64:O1863))&lt;=2,IF(AND(F1862/INDEX($F$64:$F1863,MATCH(MAX(O$64:O1863),O$64:O1863,0)-1)&lt;(1-$P$2),MAX(O$64:O1863)&gt;MAX(P$64:P1862)),MAX(O$64:O1863),""),IF(AND($F1862/INDEX($F$64:$F1863,MATCH(MAX(Q$64:Q1863),Q$64:Q1863,0)-1)&lt;(1-$P$2),MAX(O$64:O1863)&gt;MAX(P$64:P1862)),MAX(O$64:O1863),"")),"")</f>
        <v/>
      </c>
      <c r="Q1863" s="91" t="str">
        <f>IFERROR(IF(E1863="","",IF(O1863&lt;&gt;"",MAX(O$64:O1863)*10+1,IF(AND($F1862/INDEX($F$64:$F1863,MATCH(MAX(Q$64:Q1862),Q$64:Q1862,0)-1)&gt;(1+$O$2),MAX(O$64:O1863)&gt;MAX(P$64:P1862)),MAX(Q$64:Q1862)+1,""))),"")</f>
        <v/>
      </c>
    </row>
    <row r="1864" spans="1:17" x14ac:dyDescent="0.2">
      <c r="A1864" s="13">
        <f>HLOOKUP($E$2,历史数据!$V$3:$AE$5000,ROW(A1862),)</f>
        <v>1586310</v>
      </c>
      <c r="B1864" s="41">
        <v>39265</v>
      </c>
      <c r="C1864" s="100">
        <f>IFERROR(IF(A1864&lt;&gt;0,MAX($C$4:C1863)+1,""),"")</f>
        <v>1817</v>
      </c>
      <c r="D1864" s="100"/>
      <c r="E1864" s="99">
        <f t="shared" si="181"/>
        <v>39324</v>
      </c>
      <c r="F1864" s="101">
        <f>IFERROR(VLOOKUP(E1864,历史数据!AH:AJ,3,),"")</f>
        <v>14.465507425993399</v>
      </c>
      <c r="G1864" s="101">
        <f t="shared" si="177"/>
        <v>12.033521139974688</v>
      </c>
      <c r="H1864" s="105">
        <f t="shared" si="178"/>
        <v>3.1505187492075759E-3</v>
      </c>
      <c r="I1864" s="101">
        <f>IFERROR(VLOOKUP(E1864,历史数据!AH:AJ,2,),"")</f>
        <v>13.0710846380824</v>
      </c>
      <c r="J1864" s="104">
        <f t="shared" si="179"/>
        <v>5</v>
      </c>
      <c r="K1864" s="104" t="str">
        <f>IFERROR(IF(AND(J1863=$H$2*1,MAX(K$64:K1863)=MAX(L$64:L1863)),MAX(K$64:K1863)+1,""),"")</f>
        <v/>
      </c>
      <c r="L1864" s="104" t="str">
        <f>IFERROR(IF(AND($F1863/INDEX($F$64:$F1864,MATCH(MAX(M$64:M1864),M$64:M1864,0)-1)&lt;(1-$P$2),MAX(K$64:K1864)&gt;MAX(L$64:L1863)),MAX(K$64:K1864),""),"")</f>
        <v/>
      </c>
      <c r="M1864" s="104" t="str">
        <f>IFERROR(IF(E1864="","",IF(K1864&lt;&gt;"",MAX(M$64:M1863)+1,IF(AND($F1863/INDEX($F$64:$F1864,MATCH(MAX(M$64:M1863),M$64:M1863,0)-1)&gt;(1+$O$2),MAX(K$64:K1864)&gt;MAX(L$64:L1863)),MAX(M$64:M1863)+1,""))),"")</f>
        <v/>
      </c>
      <c r="N1864" s="91">
        <f t="shared" si="180"/>
        <v>5</v>
      </c>
      <c r="O1864" s="91" t="str">
        <f>IFERROR(IF(AND(N1863=$H$2*1,MAX(O$64:O1863)=MAX(P$64:P1863)),MAX(O$64:O1863)+1,""),"")</f>
        <v/>
      </c>
      <c r="P1864" s="91" t="str">
        <f>IFERROR(IF(MOD(MAX(Q$64:Q1864),10*MAX(O$64:O1864))&lt;=2,IF(AND(F1863/INDEX($F$64:$F1864,MATCH(MAX(O$64:O1864),O$64:O1864,0)-1)&lt;(1-$P$2),MAX(O$64:O1864)&gt;MAX(P$64:P1863)),MAX(O$64:O1864),""),IF(AND($F1863/INDEX($F$64:$F1864,MATCH(MAX(Q$64:Q1864),Q$64:Q1864,0)-1)&lt;(1-$P$2),MAX(O$64:O1864)&gt;MAX(P$64:P1863)),MAX(O$64:O1864),"")),"")</f>
        <v/>
      </c>
      <c r="Q1864" s="91" t="str">
        <f>IFERROR(IF(E1864="","",IF(O1864&lt;&gt;"",MAX(O$64:O1864)*10+1,IF(AND($F1863/INDEX($F$64:$F1864,MATCH(MAX(Q$64:Q1863),Q$64:Q1863,0)-1)&gt;(1+$O$2),MAX(O$64:O1864)&gt;MAX(P$64:P1863)),MAX(Q$64:Q1863)+1,""))),"")</f>
        <v/>
      </c>
    </row>
    <row r="1865" spans="1:17" x14ac:dyDescent="0.2">
      <c r="A1865" s="13">
        <f>HLOOKUP($E$2,历史数据!$V$3:$AE$5000,ROW(A1863),)</f>
        <v>723263</v>
      </c>
      <c r="B1865" s="41">
        <v>39266</v>
      </c>
      <c r="C1865" s="100">
        <f>IFERROR(IF(A1865&lt;&gt;0,MAX($C$4:C1864)+1,""),"")</f>
        <v>1818</v>
      </c>
      <c r="D1865" s="100"/>
      <c r="E1865" s="99">
        <f t="shared" si="181"/>
        <v>39325</v>
      </c>
      <c r="F1865" s="101">
        <f>IFERROR(VLOOKUP(E1865,历史数据!AH:AJ,3,),"")</f>
        <v>14.4915714033376</v>
      </c>
      <c r="G1865" s="101">
        <f t="shared" si="177"/>
        <v>12.070445107878879</v>
      </c>
      <c r="H1865" s="105">
        <f t="shared" si="178"/>
        <v>3.0684258975148815E-3</v>
      </c>
      <c r="I1865" s="101">
        <f>IFERROR(VLOOKUP(E1865,历史数据!AH:AJ,2,),"")</f>
        <v>14.9867869728761</v>
      </c>
      <c r="J1865" s="104">
        <f t="shared" si="179"/>
        <v>6</v>
      </c>
      <c r="K1865" s="104">
        <f>IFERROR(IF(AND(J1864=$H$2*1,MAX(K$64:K1864)=MAX(L$64:L1864)),MAX(K$64:K1864)+1,""),"")</f>
        <v>13</v>
      </c>
      <c r="L1865" s="104" t="str">
        <f>IFERROR(IF(AND($F1864/INDEX($F$64:$F1865,MATCH(MAX(M$64:M1865),M$64:M1865,0)-1)&lt;(1-$P$2),MAX(K$64:K1865)&gt;MAX(L$64:L1864)),MAX(K$64:K1865),""),"")</f>
        <v/>
      </c>
      <c r="M1865" s="104">
        <f>IFERROR(IF(E1865="","",IF(K1865&lt;&gt;"",MAX(M$64:M1864)+1,IF(AND($F1864/INDEX($F$64:$F1865,MATCH(MAX(M$64:M1864),M$64:M1864,0)-1)&gt;(1+$O$2),MAX(K$64:K1865)&gt;MAX(L$64:L1864)),MAX(M$64:M1864)+1,""))),"")</f>
        <v>20</v>
      </c>
      <c r="N1865" s="91">
        <f t="shared" si="180"/>
        <v>6</v>
      </c>
      <c r="O1865" s="91">
        <f>IFERROR(IF(AND(N1864=$H$2*1,MAX(O$64:O1864)=MAX(P$64:P1864)),MAX(O$64:O1864)+1,""),"")</f>
        <v>9</v>
      </c>
      <c r="P1865" s="91" t="str">
        <f>IFERROR(IF(MOD(MAX(Q$64:Q1865),10*MAX(O$64:O1865))&lt;=2,IF(AND(F1864/INDEX($F$64:$F1865,MATCH(MAX(O$64:O1865),O$64:O1865,0)-1)&lt;(1-$P$2),MAX(O$64:O1865)&gt;MAX(P$64:P1864)),MAX(O$64:O1865),""),IF(AND($F1864/INDEX($F$64:$F1865,MATCH(MAX(Q$64:Q1865),Q$64:Q1865,0)-1)&lt;(1-$P$2),MAX(O$64:O1865)&gt;MAX(P$64:P1864)),MAX(O$64:O1865),"")),"")</f>
        <v/>
      </c>
      <c r="Q1865" s="91">
        <f>IFERROR(IF(E1865="","",IF(O1865&lt;&gt;"",MAX(O$64:O1865)*10+1,IF(AND($F1864/INDEX($F$64:$F1865,MATCH(MAX(Q$64:Q1864),Q$64:Q1864,0)-1)&gt;(1+$O$2),MAX(O$64:O1865)&gt;MAX(P$64:P1864)),MAX(Q$64:Q1864)+1,""))),"")</f>
        <v>91</v>
      </c>
    </row>
    <row r="1866" spans="1:17" x14ac:dyDescent="0.2">
      <c r="A1866" s="13">
        <f>HLOOKUP($E$2,历史数据!$V$3:$AE$5000,ROW(A1864),)</f>
        <v>1210172</v>
      </c>
      <c r="B1866" s="41">
        <v>39267</v>
      </c>
      <c r="C1866" s="100">
        <f>IFERROR(IF(A1866&lt;&gt;0,MAX($C$4:C1865)+1,""),"")</f>
        <v>1819</v>
      </c>
      <c r="D1866" s="100"/>
      <c r="E1866" s="99">
        <f t="shared" si="181"/>
        <v>39328</v>
      </c>
      <c r="F1866" s="101">
        <f>IFERROR(VLOOKUP(E1866,历史数据!AH:AJ,3,),"")</f>
        <v>14.5958273127141</v>
      </c>
      <c r="G1866" s="101">
        <f t="shared" si="177"/>
        <v>12.108672274650271</v>
      </c>
      <c r="H1866" s="105">
        <f t="shared" si="178"/>
        <v>3.1670055602539549E-3</v>
      </c>
      <c r="I1866" s="101">
        <f>IFERROR(VLOOKUP(E1866,历史数据!AH:AJ,2,),"")</f>
        <v>14.5958273127141</v>
      </c>
      <c r="J1866" s="104">
        <f t="shared" si="179"/>
        <v>7</v>
      </c>
      <c r="K1866" s="104" t="str">
        <f>IFERROR(IF(AND(J1865=$H$2*1,MAX(K$64:K1865)=MAX(L$64:L1865)),MAX(K$64:K1865)+1,""),"")</f>
        <v/>
      </c>
      <c r="L1866" s="104" t="str">
        <f>IFERROR(IF(AND($F1865/INDEX($F$64:$F1866,MATCH(MAX(M$64:M1866),M$64:M1866,0)-1)&lt;(1-$P$2),MAX(K$64:K1866)&gt;MAX(L$64:L1865)),MAX(K$64:K1866),""),"")</f>
        <v/>
      </c>
      <c r="M1866" s="104" t="str">
        <f>IFERROR(IF(E1866="","",IF(K1866&lt;&gt;"",MAX(M$64:M1865)+1,IF(AND($F1865/INDEX($F$64:$F1866,MATCH(MAX(M$64:M1865),M$64:M1865,0)-1)&gt;(1+$O$2),MAX(K$64:K1866)&gt;MAX(L$64:L1865)),MAX(M$64:M1865)+1,""))),"")</f>
        <v/>
      </c>
      <c r="N1866" s="91">
        <f t="shared" si="180"/>
        <v>7</v>
      </c>
      <c r="O1866" s="91" t="str">
        <f>IFERROR(IF(AND(N1865=$H$2*1,MAX(O$64:O1865)=MAX(P$64:P1865)),MAX(O$64:O1865)+1,""),"")</f>
        <v/>
      </c>
      <c r="P1866" s="91" t="str">
        <f>IFERROR(IF(MOD(MAX(Q$64:Q1866),10*MAX(O$64:O1866))&lt;=2,IF(AND(F1865/INDEX($F$64:$F1866,MATCH(MAX(O$64:O1866),O$64:O1866,0)-1)&lt;(1-$P$2),MAX(O$64:O1866)&gt;MAX(P$64:P1865)),MAX(O$64:O1866),""),IF(AND($F1865/INDEX($F$64:$F1866,MATCH(MAX(Q$64:Q1866),Q$64:Q1866,0)-1)&lt;(1-$P$2),MAX(O$64:O1866)&gt;MAX(P$64:P1865)),MAX(O$64:O1866),"")),"")</f>
        <v/>
      </c>
      <c r="Q1866" s="91" t="str">
        <f>IFERROR(IF(E1866="","",IF(O1866&lt;&gt;"",MAX(O$64:O1866)*10+1,IF(AND($F1865/INDEX($F$64:$F1866,MATCH(MAX(Q$64:Q1865),Q$64:Q1865,0)-1)&gt;(1+$O$2),MAX(O$64:O1866)&gt;MAX(P$64:P1865)),MAX(Q$64:Q1865)+1,""))),"")</f>
        <v/>
      </c>
    </row>
    <row r="1867" spans="1:17" x14ac:dyDescent="0.2">
      <c r="A1867" s="13">
        <f>HLOOKUP($E$2,历史数据!$V$3:$AE$5000,ROW(A1865),)</f>
        <v>1330228</v>
      </c>
      <c r="B1867" s="41">
        <v>39268</v>
      </c>
      <c r="C1867" s="100">
        <f>IFERROR(IF(A1867&lt;&gt;0,MAX($C$4:C1866)+1,""),"")</f>
        <v>1820</v>
      </c>
      <c r="D1867" s="100"/>
      <c r="E1867" s="99">
        <f t="shared" si="181"/>
        <v>39329</v>
      </c>
      <c r="F1867" s="101">
        <f>IFERROR(VLOOKUP(E1867,历史数据!AH:AJ,3,),"")</f>
        <v>14.0875797545035</v>
      </c>
      <c r="G1867" s="101">
        <f t="shared" si="177"/>
        <v>12.135605051239208</v>
      </c>
      <c r="H1867" s="105">
        <f t="shared" si="178"/>
        <v>2.2242551435900371E-3</v>
      </c>
      <c r="I1867" s="101">
        <f>IFERROR(VLOOKUP(E1867,历史数据!AH:AJ,2,),"")</f>
        <v>14.4915714033376</v>
      </c>
      <c r="J1867" s="104">
        <f t="shared" si="179"/>
        <v>8</v>
      </c>
      <c r="K1867" s="104" t="str">
        <f>IFERROR(IF(AND(J1866=$H$2*1,MAX(K$64:K1866)=MAX(L$64:L1866)),MAX(K$64:K1866)+1,""),"")</f>
        <v/>
      </c>
      <c r="L1867" s="104" t="str">
        <f>IFERROR(IF(AND($F1866/INDEX($F$64:$F1867,MATCH(MAX(M$64:M1867),M$64:M1867,0)-1)&lt;(1-$P$2),MAX(K$64:K1867)&gt;MAX(L$64:L1866)),MAX(K$64:K1867),""),"")</f>
        <v/>
      </c>
      <c r="M1867" s="104" t="str">
        <f>IFERROR(IF(E1867="","",IF(K1867&lt;&gt;"",MAX(M$64:M1866)+1,IF(AND($F1866/INDEX($F$64:$F1867,MATCH(MAX(M$64:M1866),M$64:M1866,0)-1)&gt;(1+$O$2),MAX(K$64:K1867)&gt;MAX(L$64:L1866)),MAX(M$64:M1866)+1,""))),"")</f>
        <v/>
      </c>
      <c r="N1867" s="91">
        <f t="shared" si="180"/>
        <v>8</v>
      </c>
      <c r="O1867" s="91" t="str">
        <f>IFERROR(IF(AND(N1866=$H$2*1,MAX(O$64:O1866)=MAX(P$64:P1866)),MAX(O$64:O1866)+1,""),"")</f>
        <v/>
      </c>
      <c r="P1867" s="91" t="str">
        <f>IFERROR(IF(MOD(MAX(Q$64:Q1867),10*MAX(O$64:O1867))&lt;=2,IF(AND(F1866/INDEX($F$64:$F1867,MATCH(MAX(O$64:O1867),O$64:O1867,0)-1)&lt;(1-$P$2),MAX(O$64:O1867)&gt;MAX(P$64:P1866)),MAX(O$64:O1867),""),IF(AND($F1866/INDEX($F$64:$F1867,MATCH(MAX(Q$64:Q1867),Q$64:Q1867,0)-1)&lt;(1-$P$2),MAX(O$64:O1867)&gt;MAX(P$64:P1866)),MAX(O$64:O1867),"")),"")</f>
        <v/>
      </c>
      <c r="Q1867" s="91" t="str">
        <f>IFERROR(IF(E1867="","",IF(O1867&lt;&gt;"",MAX(O$64:O1867)*10+1,IF(AND($F1866/INDEX($F$64:$F1867,MATCH(MAX(Q$64:Q1866),Q$64:Q1866,0)-1)&gt;(1+$O$2),MAX(O$64:O1867)&gt;MAX(P$64:P1866)),MAX(Q$64:Q1866)+1,""))),"")</f>
        <v/>
      </c>
    </row>
    <row r="1868" spans="1:17" x14ac:dyDescent="0.2">
      <c r="A1868" s="13">
        <f>HLOOKUP($E$2,历史数据!$V$3:$AE$5000,ROW(A1866),)</f>
        <v>2098035</v>
      </c>
      <c r="B1868" s="41">
        <v>39269</v>
      </c>
      <c r="C1868" s="100">
        <f>IFERROR(IF(A1868&lt;&gt;0,MAX($C$4:C1867)+1,""),"")</f>
        <v>1821</v>
      </c>
      <c r="D1868" s="100"/>
      <c r="E1868" s="99">
        <f t="shared" si="181"/>
        <v>39330</v>
      </c>
      <c r="F1868" s="101">
        <f>IFERROR(VLOOKUP(E1868,历史数据!AH:AJ,3,),"")</f>
        <v>13.8790679357505</v>
      </c>
      <c r="G1868" s="101">
        <f t="shared" si="177"/>
        <v>12.138211448973623</v>
      </c>
      <c r="H1868" s="105">
        <f t="shared" si="178"/>
        <v>2.147727882877426E-4</v>
      </c>
      <c r="I1868" s="101">
        <f>IFERROR(VLOOKUP(E1868,历史数据!AH:AJ,2,),"")</f>
        <v>14.0875797545035</v>
      </c>
      <c r="J1868" s="104">
        <f t="shared" si="179"/>
        <v>9</v>
      </c>
      <c r="K1868" s="104" t="str">
        <f>IFERROR(IF(AND(J1867=$H$2*1,MAX(K$64:K1867)=MAX(L$64:L1867)),MAX(K$64:K1867)+1,""),"")</f>
        <v/>
      </c>
      <c r="L1868" s="104" t="str">
        <f>IFERROR(IF(AND($F1867/INDEX($F$64:$F1868,MATCH(MAX(M$64:M1868),M$64:M1868,0)-1)&lt;(1-$P$2),MAX(K$64:K1868)&gt;MAX(L$64:L1867)),MAX(K$64:K1868),""),"")</f>
        <v/>
      </c>
      <c r="M1868" s="104" t="str">
        <f>IFERROR(IF(E1868="","",IF(K1868&lt;&gt;"",MAX(M$64:M1867)+1,IF(AND($F1867/INDEX($F$64:$F1868,MATCH(MAX(M$64:M1867),M$64:M1867,0)-1)&gt;(1+$O$2),MAX(K$64:K1868)&gt;MAX(L$64:L1867)),MAX(M$64:M1867)+1,""))),"")</f>
        <v/>
      </c>
      <c r="N1868" s="91">
        <f t="shared" si="180"/>
        <v>9</v>
      </c>
      <c r="O1868" s="91" t="str">
        <f>IFERROR(IF(AND(N1867=$H$2*1,MAX(O$64:O1867)=MAX(P$64:P1867)),MAX(O$64:O1867)+1,""),"")</f>
        <v/>
      </c>
      <c r="P1868" s="91" t="str">
        <f>IFERROR(IF(MOD(MAX(Q$64:Q1868),10*MAX(O$64:O1868))&lt;=2,IF(AND(F1867/INDEX($F$64:$F1868,MATCH(MAX(O$64:O1868),O$64:O1868,0)-1)&lt;(1-$P$2),MAX(O$64:O1868)&gt;MAX(P$64:P1867)),MAX(O$64:O1868),""),IF(AND($F1867/INDEX($F$64:$F1868,MATCH(MAX(Q$64:Q1868),Q$64:Q1868,0)-1)&lt;(1-$P$2),MAX(O$64:O1868)&gt;MAX(P$64:P1867)),MAX(O$64:O1868),"")),"")</f>
        <v/>
      </c>
      <c r="Q1868" s="91" t="str">
        <f>IFERROR(IF(E1868="","",IF(O1868&lt;&gt;"",MAX(O$64:O1868)*10+1,IF(AND($F1867/INDEX($F$64:$F1868,MATCH(MAX(Q$64:Q1867),Q$64:Q1867,0)-1)&gt;(1+$O$2),MAX(O$64:O1868)&gt;MAX(P$64:P1867)),MAX(Q$64:Q1867)+1,""))),"")</f>
        <v/>
      </c>
    </row>
    <row r="1869" spans="1:17" x14ac:dyDescent="0.2">
      <c r="A1869" s="13">
        <f>HLOOKUP($E$2,历史数据!$V$3:$AE$5000,ROW(A1867),)</f>
        <v>2642116</v>
      </c>
      <c r="B1869" s="41">
        <v>39272</v>
      </c>
      <c r="C1869" s="100">
        <f>IFERROR(IF(A1869&lt;&gt;0,MAX($C$4:C1868)+1,""),"")</f>
        <v>1822</v>
      </c>
      <c r="D1869" s="100"/>
      <c r="E1869" s="99">
        <f t="shared" si="181"/>
        <v>39331</v>
      </c>
      <c r="F1869" s="101">
        <f>IFERROR(VLOOKUP(E1869,历史数据!AH:AJ,3,),"")</f>
        <v>14.543699358025799</v>
      </c>
      <c r="G1869" s="101">
        <f t="shared" si="177"/>
        <v>12.152981036135296</v>
      </c>
      <c r="H1869" s="105">
        <f t="shared" si="178"/>
        <v>1.2167844681039153E-3</v>
      </c>
      <c r="I1869" s="101">
        <f>IFERROR(VLOOKUP(E1869,历史数据!AH:AJ,2,),"")</f>
        <v>14.009387822471099</v>
      </c>
      <c r="J1869" s="104">
        <f t="shared" si="179"/>
        <v>10</v>
      </c>
      <c r="K1869" s="104" t="str">
        <f>IFERROR(IF(AND(J1868=$H$2*1,MAX(K$64:K1868)=MAX(L$64:L1868)),MAX(K$64:K1868)+1,""),"")</f>
        <v/>
      </c>
      <c r="L1869" s="104" t="str">
        <f>IFERROR(IF(AND($F1868/INDEX($F$64:$F1869,MATCH(MAX(M$64:M1869),M$64:M1869,0)-1)&lt;(1-$P$2),MAX(K$64:K1869)&gt;MAX(L$64:L1868)),MAX(K$64:K1869),""),"")</f>
        <v/>
      </c>
      <c r="M1869" s="104" t="str">
        <f>IFERROR(IF(E1869="","",IF(K1869&lt;&gt;"",MAX(M$64:M1868)+1,IF(AND($F1868/INDEX($F$64:$F1869,MATCH(MAX(M$64:M1868),M$64:M1868,0)-1)&gt;(1+$O$2),MAX(K$64:K1869)&gt;MAX(L$64:L1868)),MAX(M$64:M1868)+1,""))),"")</f>
        <v/>
      </c>
      <c r="N1869" s="91">
        <f t="shared" si="180"/>
        <v>10</v>
      </c>
      <c r="O1869" s="91" t="str">
        <f>IFERROR(IF(AND(N1868=$H$2*1,MAX(O$64:O1868)=MAX(P$64:P1868)),MAX(O$64:O1868)+1,""),"")</f>
        <v/>
      </c>
      <c r="P1869" s="91" t="str">
        <f>IFERROR(IF(MOD(MAX(Q$64:Q1869),10*MAX(O$64:O1869))&lt;=2,IF(AND(F1868/INDEX($F$64:$F1869,MATCH(MAX(O$64:O1869),O$64:O1869,0)-1)&lt;(1-$P$2),MAX(O$64:O1869)&gt;MAX(P$64:P1868)),MAX(O$64:O1869),""),IF(AND($F1868/INDEX($F$64:$F1869,MATCH(MAX(Q$64:Q1869),Q$64:Q1869,0)-1)&lt;(1-$P$2),MAX(O$64:O1869)&gt;MAX(P$64:P1868)),MAX(O$64:O1869),"")),"")</f>
        <v/>
      </c>
      <c r="Q1869" s="91" t="str">
        <f>IFERROR(IF(E1869="","",IF(O1869&lt;&gt;"",MAX(O$64:O1869)*10+1,IF(AND($F1868/INDEX($F$64:$F1869,MATCH(MAX(Q$64:Q1868),Q$64:Q1868,0)-1)&gt;(1+$O$2),MAX(O$64:O1869)&gt;MAX(P$64:P1868)),MAX(Q$64:Q1868)+1,""))),"")</f>
        <v/>
      </c>
    </row>
    <row r="1870" spans="1:17" x14ac:dyDescent="0.2">
      <c r="A1870" s="13">
        <f>HLOOKUP($E$2,历史数据!$V$3:$AE$5000,ROW(A1868),)</f>
        <v>1297988</v>
      </c>
      <c r="B1870" s="41">
        <v>39273</v>
      </c>
      <c r="C1870" s="100">
        <f>IFERROR(IF(A1870&lt;&gt;0,MAX($C$4:C1869)+1,""),"")</f>
        <v>1823</v>
      </c>
      <c r="D1870" s="100"/>
      <c r="E1870" s="99">
        <f t="shared" si="181"/>
        <v>39332</v>
      </c>
      <c r="F1870" s="101">
        <f>IFERROR(VLOOKUP(E1870,历史数据!AH:AJ,3,),"")</f>
        <v>13.8269399810622</v>
      </c>
      <c r="G1870" s="101">
        <f t="shared" si="177"/>
        <v>12.165795824996163</v>
      </c>
      <c r="H1870" s="105">
        <f t="shared" si="178"/>
        <v>1.0544564187802141E-3</v>
      </c>
      <c r="I1870" s="101">
        <f>IFERROR(VLOOKUP(E1870,历史数据!AH:AJ,2,),"")</f>
        <v>14.4003474826331</v>
      </c>
      <c r="J1870" s="104">
        <f t="shared" si="179"/>
        <v>11</v>
      </c>
      <c r="K1870" s="104" t="str">
        <f>IFERROR(IF(AND(J1869=$H$2*1,MAX(K$64:K1869)=MAX(L$64:L1869)),MAX(K$64:K1869)+1,""),"")</f>
        <v/>
      </c>
      <c r="L1870" s="104" t="str">
        <f>IFERROR(IF(AND($F1869/INDEX($F$64:$F1870,MATCH(MAX(M$64:M1870),M$64:M1870,0)-1)&lt;(1-$P$2),MAX(K$64:K1870)&gt;MAX(L$64:L1869)),MAX(K$64:K1870),""),"")</f>
        <v/>
      </c>
      <c r="M1870" s="104" t="str">
        <f>IFERROR(IF(E1870="","",IF(K1870&lt;&gt;"",MAX(M$64:M1869)+1,IF(AND($F1869/INDEX($F$64:$F1870,MATCH(MAX(M$64:M1869),M$64:M1869,0)-1)&gt;(1+$O$2),MAX(K$64:K1870)&gt;MAX(L$64:L1869)),MAX(M$64:M1869)+1,""))),"")</f>
        <v/>
      </c>
      <c r="N1870" s="91">
        <f t="shared" si="180"/>
        <v>11</v>
      </c>
      <c r="O1870" s="91" t="str">
        <f>IFERROR(IF(AND(N1869=$H$2*1,MAX(O$64:O1869)=MAX(P$64:P1869)),MAX(O$64:O1869)+1,""),"")</f>
        <v/>
      </c>
      <c r="P1870" s="91" t="str">
        <f>IFERROR(IF(MOD(MAX(Q$64:Q1870),10*MAX(O$64:O1870))&lt;=2,IF(AND(F1869/INDEX($F$64:$F1870,MATCH(MAX(O$64:O1870),O$64:O1870,0)-1)&lt;(1-$P$2),MAX(O$64:O1870)&gt;MAX(P$64:P1869)),MAX(O$64:O1870),""),IF(AND($F1869/INDEX($F$64:$F1870,MATCH(MAX(Q$64:Q1870),Q$64:Q1870,0)-1)&lt;(1-$P$2),MAX(O$64:O1870)&gt;MAX(P$64:P1869)),MAX(O$64:O1870),"")),"")</f>
        <v/>
      </c>
      <c r="Q1870" s="91" t="str">
        <f>IFERROR(IF(E1870="","",IF(O1870&lt;&gt;"",MAX(O$64:O1870)*10+1,IF(AND($F1869/INDEX($F$64:$F1870,MATCH(MAX(Q$64:Q1869),Q$64:Q1869,0)-1)&gt;(1+$O$2),MAX(O$64:O1870)&gt;MAX(P$64:P1869)),MAX(Q$64:Q1869)+1,""))),"")</f>
        <v/>
      </c>
    </row>
    <row r="1871" spans="1:17" x14ac:dyDescent="0.2">
      <c r="A1871" s="13">
        <f>HLOOKUP($E$2,历史数据!$V$3:$AE$5000,ROW(A1869),)</f>
        <v>986901</v>
      </c>
      <c r="B1871" s="41">
        <v>39274</v>
      </c>
      <c r="C1871" s="100">
        <f>IFERROR(IF(A1871&lt;&gt;0,MAX($C$4:C1870)+1,""),"")</f>
        <v>1824</v>
      </c>
      <c r="D1871" s="100"/>
      <c r="E1871" s="99">
        <f t="shared" si="181"/>
        <v>39335</v>
      </c>
      <c r="F1871" s="101">
        <f>IFERROR(VLOOKUP(E1871,历史数据!AH:AJ,3,),"")</f>
        <v>14.4003474826331</v>
      </c>
      <c r="G1871" s="101">
        <f t="shared" si="177"/>
        <v>12.18838460536108</v>
      </c>
      <c r="H1871" s="105">
        <f t="shared" si="178"/>
        <v>1.8567449832180838E-3</v>
      </c>
      <c r="I1871" s="101">
        <f>IFERROR(VLOOKUP(E1871,历史数据!AH:AJ,2,),"")</f>
        <v>13.6835881056695</v>
      </c>
      <c r="J1871" s="104">
        <f t="shared" si="179"/>
        <v>12</v>
      </c>
      <c r="K1871" s="104" t="str">
        <f>IFERROR(IF(AND(J1870=$H$2*1,MAX(K$64:K1870)=MAX(L$64:L1870)),MAX(K$64:K1870)+1,""),"")</f>
        <v/>
      </c>
      <c r="L1871" s="104" t="str">
        <f>IFERROR(IF(AND($F1870/INDEX($F$64:$F1871,MATCH(MAX(M$64:M1871),M$64:M1871,0)-1)&lt;(1-$P$2),MAX(K$64:K1871)&gt;MAX(L$64:L1870)),MAX(K$64:K1871),""),"")</f>
        <v/>
      </c>
      <c r="M1871" s="104" t="str">
        <f>IFERROR(IF(E1871="","",IF(K1871&lt;&gt;"",MAX(M$64:M1870)+1,IF(AND($F1870/INDEX($F$64:$F1871,MATCH(MAX(M$64:M1870),M$64:M1870,0)-1)&gt;(1+$O$2),MAX(K$64:K1871)&gt;MAX(L$64:L1870)),MAX(M$64:M1870)+1,""))),"")</f>
        <v/>
      </c>
      <c r="N1871" s="91">
        <f t="shared" si="180"/>
        <v>12</v>
      </c>
      <c r="O1871" s="91" t="str">
        <f>IFERROR(IF(AND(N1870=$H$2*1,MAX(O$64:O1870)=MAX(P$64:P1870)),MAX(O$64:O1870)+1,""),"")</f>
        <v/>
      </c>
      <c r="P1871" s="91" t="str">
        <f>IFERROR(IF(MOD(MAX(Q$64:Q1871),10*MAX(O$64:O1871))&lt;=2,IF(AND(F1870/INDEX($F$64:$F1871,MATCH(MAX(O$64:O1871),O$64:O1871,0)-1)&lt;(1-$P$2),MAX(O$64:O1871)&gt;MAX(P$64:P1870)),MAX(O$64:O1871),""),IF(AND($F1870/INDEX($F$64:$F1871,MATCH(MAX(Q$64:Q1871),Q$64:Q1871,0)-1)&lt;(1-$P$2),MAX(O$64:O1871)&gt;MAX(P$64:P1870)),MAX(O$64:O1871),"")),"")</f>
        <v/>
      </c>
      <c r="Q1871" s="91" t="str">
        <f>IFERROR(IF(E1871="","",IF(O1871&lt;&gt;"",MAX(O$64:O1871)*10+1,IF(AND($F1870/INDEX($F$64:$F1871,MATCH(MAX(Q$64:Q1870),Q$64:Q1870,0)-1)&gt;(1+$O$2),MAX(O$64:O1871)&gt;MAX(P$64:P1870)),MAX(Q$64:Q1870)+1,""))),"")</f>
        <v/>
      </c>
    </row>
    <row r="1872" spans="1:17" x14ac:dyDescent="0.2">
      <c r="A1872" s="13">
        <f>HLOOKUP($E$2,历史数据!$V$3:$AE$5000,ROW(A1870),)</f>
        <v>1276100</v>
      </c>
      <c r="B1872" s="41">
        <v>39275</v>
      </c>
      <c r="C1872" s="100">
        <f>IFERROR(IF(A1872&lt;&gt;0,MAX($C$4:C1871)+1,""),"")</f>
        <v>1825</v>
      </c>
      <c r="D1872" s="100"/>
      <c r="E1872" s="99">
        <f t="shared" si="181"/>
        <v>39336</v>
      </c>
      <c r="F1872" s="101">
        <f>IFERROR(VLOOKUP(E1872,历史数据!AH:AJ,3,),"")</f>
        <v>13.6053961736371</v>
      </c>
      <c r="G1872" s="101">
        <f t="shared" si="177"/>
        <v>12.202719792900353</v>
      </c>
      <c r="H1872" s="105">
        <f t="shared" si="178"/>
        <v>1.1761351486208049E-3</v>
      </c>
      <c r="I1872" s="101">
        <f>IFERROR(VLOOKUP(E1872,历史数据!AH:AJ,2,),"")</f>
        <v>14.0745477658315</v>
      </c>
      <c r="J1872" s="104">
        <f t="shared" si="179"/>
        <v>13</v>
      </c>
      <c r="K1872" s="104" t="str">
        <f>IFERROR(IF(AND(J1871=$H$2*1,MAX(K$64:K1871)=MAX(L$64:L1871)),MAX(K$64:K1871)+1,""),"")</f>
        <v/>
      </c>
      <c r="L1872" s="104" t="str">
        <f>IFERROR(IF(AND($F1871/INDEX($F$64:$F1872,MATCH(MAX(M$64:M1872),M$64:M1872,0)-1)&lt;(1-$P$2),MAX(K$64:K1872)&gt;MAX(L$64:L1871)),MAX(K$64:K1872),""),"")</f>
        <v/>
      </c>
      <c r="M1872" s="104" t="str">
        <f>IFERROR(IF(E1872="","",IF(K1872&lt;&gt;"",MAX(M$64:M1871)+1,IF(AND($F1871/INDEX($F$64:$F1872,MATCH(MAX(M$64:M1871),M$64:M1871,0)-1)&gt;(1+$O$2),MAX(K$64:K1872)&gt;MAX(L$64:L1871)),MAX(M$64:M1871)+1,""))),"")</f>
        <v/>
      </c>
      <c r="N1872" s="91">
        <f t="shared" si="180"/>
        <v>13</v>
      </c>
      <c r="O1872" s="91" t="str">
        <f>IFERROR(IF(AND(N1871=$H$2*1,MAX(O$64:O1871)=MAX(P$64:P1871)),MAX(O$64:O1871)+1,""),"")</f>
        <v/>
      </c>
      <c r="P1872" s="91" t="str">
        <f>IFERROR(IF(MOD(MAX(Q$64:Q1872),10*MAX(O$64:O1872))&lt;=2,IF(AND(F1871/INDEX($F$64:$F1872,MATCH(MAX(O$64:O1872),O$64:O1872,0)-1)&lt;(1-$P$2),MAX(O$64:O1872)&gt;MAX(P$64:P1871)),MAX(O$64:O1872),""),IF(AND($F1871/INDEX($F$64:$F1872,MATCH(MAX(Q$64:Q1872),Q$64:Q1872,0)-1)&lt;(1-$P$2),MAX(O$64:O1872)&gt;MAX(P$64:P1871)),MAX(O$64:O1872),"")),"")</f>
        <v/>
      </c>
      <c r="Q1872" s="91" t="str">
        <f>IFERROR(IF(E1872="","",IF(O1872&lt;&gt;"",MAX(O$64:O1872)*10+1,IF(AND($F1871/INDEX($F$64:$F1872,MATCH(MAX(Q$64:Q1871),Q$64:Q1871,0)-1)&gt;(1+$O$2),MAX(O$64:O1872)&gt;MAX(P$64:P1871)),MAX(Q$64:Q1871)+1,""))),"")</f>
        <v/>
      </c>
    </row>
    <row r="1873" spans="1:17" x14ac:dyDescent="0.2">
      <c r="A1873" s="13">
        <f>HLOOKUP($E$2,历史数据!$V$3:$AE$5000,ROW(A1871),)</f>
        <v>585088</v>
      </c>
      <c r="B1873" s="41">
        <v>39276</v>
      </c>
      <c r="C1873" s="100">
        <f>IFERROR(IF(A1873&lt;&gt;0,MAX($C$4:C1872)+1,""),"")</f>
        <v>1826</v>
      </c>
      <c r="D1873" s="100"/>
      <c r="E1873" s="99">
        <f t="shared" si="181"/>
        <v>39337</v>
      </c>
      <c r="F1873" s="101">
        <f>IFERROR(VLOOKUP(E1873,历史数据!AH:AJ,3,),"")</f>
        <v>13.8660359470784</v>
      </c>
      <c r="G1873" s="101">
        <f t="shared" si="177"/>
        <v>12.222702175530854</v>
      </c>
      <c r="H1873" s="105">
        <f t="shared" si="178"/>
        <v>1.6375351536077609E-3</v>
      </c>
      <c r="I1873" s="101">
        <f>IFERROR(VLOOKUP(E1873,历史数据!AH:AJ,2,),"")</f>
        <v>13.813907992390099</v>
      </c>
      <c r="J1873" s="104">
        <f t="shared" si="179"/>
        <v>14</v>
      </c>
      <c r="K1873" s="104" t="str">
        <f>IFERROR(IF(AND(J1872=$H$2*1,MAX(K$64:K1872)=MAX(L$64:L1872)),MAX(K$64:K1872)+1,""),"")</f>
        <v/>
      </c>
      <c r="L1873" s="104" t="str">
        <f>IFERROR(IF(AND($F1872/INDEX($F$64:$F1873,MATCH(MAX(M$64:M1873),M$64:M1873,0)-1)&lt;(1-$P$2),MAX(K$64:K1873)&gt;MAX(L$64:L1872)),MAX(K$64:K1873),""),"")</f>
        <v/>
      </c>
      <c r="M1873" s="104" t="str">
        <f>IFERROR(IF(E1873="","",IF(K1873&lt;&gt;"",MAX(M$64:M1872)+1,IF(AND($F1872/INDEX($F$64:$F1873,MATCH(MAX(M$64:M1872),M$64:M1872,0)-1)&gt;(1+$O$2),MAX(K$64:K1873)&gt;MAX(L$64:L1872)),MAX(M$64:M1872)+1,""))),"")</f>
        <v/>
      </c>
      <c r="N1873" s="91">
        <f t="shared" si="180"/>
        <v>14</v>
      </c>
      <c r="O1873" s="91" t="str">
        <f>IFERROR(IF(AND(N1872=$H$2*1,MAX(O$64:O1872)=MAX(P$64:P1872)),MAX(O$64:O1872)+1,""),"")</f>
        <v/>
      </c>
      <c r="P1873" s="91" t="str">
        <f>IFERROR(IF(MOD(MAX(Q$64:Q1873),10*MAX(O$64:O1873))&lt;=2,IF(AND(F1872/INDEX($F$64:$F1873,MATCH(MAX(O$64:O1873),O$64:O1873,0)-1)&lt;(1-$P$2),MAX(O$64:O1873)&gt;MAX(P$64:P1872)),MAX(O$64:O1873),""),IF(AND($F1872/INDEX($F$64:$F1873,MATCH(MAX(Q$64:Q1873),Q$64:Q1873,0)-1)&lt;(1-$P$2),MAX(O$64:O1873)&gt;MAX(P$64:P1872)),MAX(O$64:O1873),"")),"")</f>
        <v/>
      </c>
      <c r="Q1873" s="91" t="str">
        <f>IFERROR(IF(E1873="","",IF(O1873&lt;&gt;"",MAX(O$64:O1873)*10+1,IF(AND($F1872/INDEX($F$64:$F1873,MATCH(MAX(Q$64:Q1872),Q$64:Q1872,0)-1)&gt;(1+$O$2),MAX(O$64:O1873)&gt;MAX(P$64:P1872)),MAX(Q$64:Q1872)+1,""))),"")</f>
        <v/>
      </c>
    </row>
    <row r="1874" spans="1:17" x14ac:dyDescent="0.2">
      <c r="A1874" s="13">
        <f>HLOOKUP($E$2,历史数据!$V$3:$AE$5000,ROW(A1872),)</f>
        <v>526000</v>
      </c>
      <c r="B1874" s="41">
        <v>39279</v>
      </c>
      <c r="C1874" s="100">
        <f>IFERROR(IF(A1874&lt;&gt;0,MAX($C$4:C1873)+1,""),"")</f>
        <v>1827</v>
      </c>
      <c r="D1874" s="100"/>
      <c r="E1874" s="99">
        <f t="shared" si="181"/>
        <v>39338</v>
      </c>
      <c r="F1874" s="101">
        <f>IFERROR(VLOOKUP(E1874,历史数据!AH:AJ,3,),"")</f>
        <v>13.8008760037181</v>
      </c>
      <c r="G1874" s="101">
        <f t="shared" si="177"/>
        <v>12.242250158538953</v>
      </c>
      <c r="H1874" s="105">
        <f t="shared" si="178"/>
        <v>1.5993176244801788E-3</v>
      </c>
      <c r="I1874" s="101">
        <f>IFERROR(VLOOKUP(E1874,历史数据!AH:AJ,2,),"")</f>
        <v>13.9181639017667</v>
      </c>
      <c r="J1874" s="104">
        <f t="shared" si="179"/>
        <v>15</v>
      </c>
      <c r="K1874" s="104" t="str">
        <f>IFERROR(IF(AND(J1873=$H$2*1,MAX(K$64:K1873)=MAX(L$64:L1873)),MAX(K$64:K1873)+1,""),"")</f>
        <v/>
      </c>
      <c r="L1874" s="104" t="str">
        <f>IFERROR(IF(AND($F1873/INDEX($F$64:$F1874,MATCH(MAX(M$64:M1874),M$64:M1874,0)-1)&lt;(1-$P$2),MAX(K$64:K1874)&gt;MAX(L$64:L1873)),MAX(K$64:K1874),""),"")</f>
        <v/>
      </c>
      <c r="M1874" s="104" t="str">
        <f>IFERROR(IF(E1874="","",IF(K1874&lt;&gt;"",MAX(M$64:M1873)+1,IF(AND($F1873/INDEX($F$64:$F1874,MATCH(MAX(M$64:M1873),M$64:M1873,0)-1)&gt;(1+$O$2),MAX(K$64:K1874)&gt;MAX(L$64:L1873)),MAX(M$64:M1873)+1,""))),"")</f>
        <v/>
      </c>
      <c r="N1874" s="91">
        <f t="shared" si="180"/>
        <v>15</v>
      </c>
      <c r="O1874" s="91" t="str">
        <f>IFERROR(IF(AND(N1873=$H$2*1,MAX(O$64:O1873)=MAX(P$64:P1873)),MAX(O$64:O1873)+1,""),"")</f>
        <v/>
      </c>
      <c r="P1874" s="91" t="str">
        <f>IFERROR(IF(MOD(MAX(Q$64:Q1874),10*MAX(O$64:O1874))&lt;=2,IF(AND(F1873/INDEX($F$64:$F1874,MATCH(MAX(O$64:O1874),O$64:O1874,0)-1)&lt;(1-$P$2),MAX(O$64:O1874)&gt;MAX(P$64:P1873)),MAX(O$64:O1874),""),IF(AND($F1873/INDEX($F$64:$F1874,MATCH(MAX(Q$64:Q1874),Q$64:Q1874,0)-1)&lt;(1-$P$2),MAX(O$64:O1874)&gt;MAX(P$64:P1873)),MAX(O$64:O1874),"")),"")</f>
        <v/>
      </c>
      <c r="Q1874" s="91" t="str">
        <f>IFERROR(IF(E1874="","",IF(O1874&lt;&gt;"",MAX(O$64:O1874)*10+1,IF(AND($F1873/INDEX($F$64:$F1874,MATCH(MAX(Q$64:Q1873),Q$64:Q1873,0)-1)&gt;(1+$O$2),MAX(O$64:O1874)&gt;MAX(P$64:P1873)),MAX(Q$64:Q1873)+1,""))),"")</f>
        <v/>
      </c>
    </row>
    <row r="1875" spans="1:17" x14ac:dyDescent="0.2">
      <c r="A1875" s="13">
        <f>HLOOKUP($E$2,历史数据!$V$3:$AE$5000,ROW(A1873),)</f>
        <v>1056292</v>
      </c>
      <c r="B1875" s="41">
        <v>39280</v>
      </c>
      <c r="C1875" s="100">
        <f>IFERROR(IF(A1875&lt;&gt;0,MAX($C$4:C1874)+1,""),"")</f>
        <v>1828</v>
      </c>
      <c r="D1875" s="100"/>
      <c r="E1875" s="99">
        <f t="shared" si="181"/>
        <v>39339</v>
      </c>
      <c r="F1875" s="101">
        <f>IFERROR(VLOOKUP(E1875,历史数据!AH:AJ,3,),"")</f>
        <v>15.1822668029571</v>
      </c>
      <c r="G1875" s="101">
        <f t="shared" si="177"/>
        <v>12.297418910584035</v>
      </c>
      <c r="H1875" s="105">
        <f t="shared" si="178"/>
        <v>4.5064225392095203E-3</v>
      </c>
      <c r="I1875" s="101">
        <f>IFERROR(VLOOKUP(E1875,历史数据!AH:AJ,2,),"")</f>
        <v>14.178803675208</v>
      </c>
      <c r="J1875" s="104">
        <f t="shared" si="179"/>
        <v>16</v>
      </c>
      <c r="K1875" s="104" t="str">
        <f>IFERROR(IF(AND(J1874=$H$2*1,MAX(K$64:K1874)=MAX(L$64:L1874)),MAX(K$64:K1874)+1,""),"")</f>
        <v/>
      </c>
      <c r="L1875" s="104" t="str">
        <f>IFERROR(IF(AND($F1874/INDEX($F$64:$F1875,MATCH(MAX(M$64:M1875),M$64:M1875,0)-1)&lt;(1-$P$2),MAX(K$64:K1875)&gt;MAX(L$64:L1874)),MAX(K$64:K1875),""),"")</f>
        <v/>
      </c>
      <c r="M1875" s="104" t="str">
        <f>IFERROR(IF(E1875="","",IF(K1875&lt;&gt;"",MAX(M$64:M1874)+1,IF(AND($F1874/INDEX($F$64:$F1875,MATCH(MAX(M$64:M1874),M$64:M1874,0)-1)&gt;(1+$O$2),MAX(K$64:K1875)&gt;MAX(L$64:L1874)),MAX(M$64:M1874)+1,""))),"")</f>
        <v/>
      </c>
      <c r="N1875" s="91">
        <f t="shared" si="180"/>
        <v>16</v>
      </c>
      <c r="O1875" s="91" t="str">
        <f>IFERROR(IF(AND(N1874=$H$2*1,MAX(O$64:O1874)=MAX(P$64:P1874)),MAX(O$64:O1874)+1,""),"")</f>
        <v/>
      </c>
      <c r="P1875" s="91" t="str">
        <f>IFERROR(IF(MOD(MAX(Q$64:Q1875),10*MAX(O$64:O1875))&lt;=2,IF(AND(F1874/INDEX($F$64:$F1875,MATCH(MAX(O$64:O1875),O$64:O1875,0)-1)&lt;(1-$P$2),MAX(O$64:O1875)&gt;MAX(P$64:P1874)),MAX(O$64:O1875),""),IF(AND($F1874/INDEX($F$64:$F1875,MATCH(MAX(Q$64:Q1875),Q$64:Q1875,0)-1)&lt;(1-$P$2),MAX(O$64:O1875)&gt;MAX(P$64:P1874)),MAX(O$64:O1875),"")),"")</f>
        <v/>
      </c>
      <c r="Q1875" s="91" t="str">
        <f>IFERROR(IF(E1875="","",IF(O1875&lt;&gt;"",MAX(O$64:O1875)*10+1,IF(AND($F1874/INDEX($F$64:$F1875,MATCH(MAX(Q$64:Q1874),Q$64:Q1874,0)-1)&gt;(1+$O$2),MAX(O$64:O1875)&gt;MAX(P$64:P1874)),MAX(Q$64:Q1874)+1,""))),"")</f>
        <v/>
      </c>
    </row>
    <row r="1876" spans="1:17" x14ac:dyDescent="0.2">
      <c r="A1876" s="13">
        <f>HLOOKUP($E$2,历史数据!$V$3:$AE$5000,ROW(A1874),)</f>
        <v>1002179</v>
      </c>
      <c r="B1876" s="41">
        <v>39281</v>
      </c>
      <c r="C1876" s="100">
        <f>IFERROR(IF(A1876&lt;&gt;0,MAX($C$4:C1875)+1,""),"")</f>
        <v>1829</v>
      </c>
      <c r="D1876" s="100"/>
      <c r="E1876" s="99">
        <f t="shared" si="181"/>
        <v>39342</v>
      </c>
      <c r="F1876" s="101">
        <f>IFERROR(VLOOKUP(E1876,历史数据!AH:AJ,3,),"")</f>
        <v>16.707009477588802</v>
      </c>
      <c r="G1876" s="101">
        <f t="shared" si="177"/>
        <v>12.397765223358943</v>
      </c>
      <c r="H1876" s="105">
        <f t="shared" si="178"/>
        <v>8.1599491327846163E-3</v>
      </c>
      <c r="I1876" s="101">
        <f>IFERROR(VLOOKUP(E1876,历史数据!AH:AJ,2,),"")</f>
        <v>15.1822668029571</v>
      </c>
      <c r="J1876" s="104">
        <f t="shared" si="179"/>
        <v>17</v>
      </c>
      <c r="K1876" s="104" t="str">
        <f>IFERROR(IF(AND(J1875=$H$2*1,MAX(K$64:K1875)=MAX(L$64:L1875)),MAX(K$64:K1875)+1,""),"")</f>
        <v/>
      </c>
      <c r="L1876" s="104" t="str">
        <f>IFERROR(IF(AND($F1875/INDEX($F$64:$F1876,MATCH(MAX(M$64:M1876),M$64:M1876,0)-1)&lt;(1-$P$2),MAX(K$64:K1876)&gt;MAX(L$64:L1875)),MAX(K$64:K1876),""),"")</f>
        <v/>
      </c>
      <c r="M1876" s="104" t="str">
        <f>IFERROR(IF(E1876="","",IF(K1876&lt;&gt;"",MAX(M$64:M1875)+1,IF(AND($F1875/INDEX($F$64:$F1876,MATCH(MAX(M$64:M1875),M$64:M1875,0)-1)&gt;(1+$O$2),MAX(K$64:K1876)&gt;MAX(L$64:L1875)),MAX(M$64:M1875)+1,""))),"")</f>
        <v/>
      </c>
      <c r="N1876" s="91">
        <f t="shared" si="180"/>
        <v>17</v>
      </c>
      <c r="O1876" s="91" t="str">
        <f>IFERROR(IF(AND(N1875=$H$2*1,MAX(O$64:O1875)=MAX(P$64:P1875)),MAX(O$64:O1875)+1,""),"")</f>
        <v/>
      </c>
      <c r="P1876" s="91" t="str">
        <f>IFERROR(IF(MOD(MAX(Q$64:Q1876),10*MAX(O$64:O1876))&lt;=2,IF(AND(F1875/INDEX($F$64:$F1876,MATCH(MAX(O$64:O1876),O$64:O1876,0)-1)&lt;(1-$P$2),MAX(O$64:O1876)&gt;MAX(P$64:P1875)),MAX(O$64:O1876),""),IF(AND($F1875/INDEX($F$64:$F1876,MATCH(MAX(Q$64:Q1876),Q$64:Q1876,0)-1)&lt;(1-$P$2),MAX(O$64:O1876)&gt;MAX(P$64:P1875)),MAX(O$64:O1876),"")),"")</f>
        <v/>
      </c>
      <c r="Q1876" s="91" t="str">
        <f>IFERROR(IF(E1876="","",IF(O1876&lt;&gt;"",MAX(O$64:O1876)*10+1,IF(AND($F1875/INDEX($F$64:$F1876,MATCH(MAX(Q$64:Q1875),Q$64:Q1875,0)-1)&gt;(1+$O$2),MAX(O$64:O1876)&gt;MAX(P$64:P1875)),MAX(Q$64:Q1875)+1,""))),"")</f>
        <v/>
      </c>
    </row>
    <row r="1877" spans="1:17" x14ac:dyDescent="0.2">
      <c r="A1877" s="13">
        <f>HLOOKUP($E$2,历史数据!$V$3:$AE$5000,ROW(A1875),)</f>
        <v>693046</v>
      </c>
      <c r="B1877" s="41">
        <v>39282</v>
      </c>
      <c r="C1877" s="100">
        <f>IFERROR(IF(A1877&lt;&gt;0,MAX($C$4:C1876)+1,""),"")</f>
        <v>1830</v>
      </c>
      <c r="D1877" s="100"/>
      <c r="E1877" s="99">
        <f t="shared" si="181"/>
        <v>39343</v>
      </c>
      <c r="F1877" s="101">
        <f>IFERROR(VLOOKUP(E1877,历史数据!AH:AJ,3,),"")</f>
        <v>16.342113794770999</v>
      </c>
      <c r="G1877" s="101">
        <f t="shared" si="177"/>
        <v>12.494853538965836</v>
      </c>
      <c r="H1877" s="105">
        <f t="shared" si="178"/>
        <v>7.8311142256481947E-3</v>
      </c>
      <c r="I1877" s="101">
        <f>IFERROR(VLOOKUP(E1877,历史数据!AH:AJ,2,),"")</f>
        <v>16.707009477588802</v>
      </c>
      <c r="J1877" s="104">
        <f t="shared" si="179"/>
        <v>18</v>
      </c>
      <c r="K1877" s="104" t="str">
        <f>IFERROR(IF(AND(J1876=$H$2*1,MAX(K$64:K1876)=MAX(L$64:L1876)),MAX(K$64:K1876)+1,""),"")</f>
        <v/>
      </c>
      <c r="L1877" s="104" t="str">
        <f>IFERROR(IF(AND($F1876/INDEX($F$64:$F1877,MATCH(MAX(M$64:M1877),M$64:M1877,0)-1)&lt;(1-$P$2),MAX(K$64:K1877)&gt;MAX(L$64:L1876)),MAX(K$64:K1877),""),"")</f>
        <v/>
      </c>
      <c r="M1877" s="104" t="str">
        <f>IFERROR(IF(E1877="","",IF(K1877&lt;&gt;"",MAX(M$64:M1876)+1,IF(AND($F1876/INDEX($F$64:$F1877,MATCH(MAX(M$64:M1876),M$64:M1876,0)-1)&gt;(1+$O$2),MAX(K$64:K1877)&gt;MAX(L$64:L1876)),MAX(M$64:M1876)+1,""))),"")</f>
        <v/>
      </c>
      <c r="N1877" s="91">
        <f t="shared" si="180"/>
        <v>18</v>
      </c>
      <c r="O1877" s="91" t="str">
        <f>IFERROR(IF(AND(N1876=$H$2*1,MAX(O$64:O1876)=MAX(P$64:P1876)),MAX(O$64:O1876)+1,""),"")</f>
        <v/>
      </c>
      <c r="P1877" s="91" t="str">
        <f>IFERROR(IF(MOD(MAX(Q$64:Q1877),10*MAX(O$64:O1877))&lt;=2,IF(AND(F1876/INDEX($F$64:$F1877,MATCH(MAX(O$64:O1877),O$64:O1877,0)-1)&lt;(1-$P$2),MAX(O$64:O1877)&gt;MAX(P$64:P1876)),MAX(O$64:O1877),""),IF(AND($F1876/INDEX($F$64:$F1877,MATCH(MAX(Q$64:Q1877),Q$64:Q1877,0)-1)&lt;(1-$P$2),MAX(O$64:O1877)&gt;MAX(P$64:P1876)),MAX(O$64:O1877),"")),"")</f>
        <v/>
      </c>
      <c r="Q1877" s="91" t="str">
        <f>IFERROR(IF(E1877="","",IF(O1877&lt;&gt;"",MAX(O$64:O1877)*10+1,IF(AND($F1876/INDEX($F$64:$F1877,MATCH(MAX(Q$64:Q1876),Q$64:Q1876,0)-1)&gt;(1+$O$2),MAX(O$64:O1877)&gt;MAX(P$64:P1876)),MAX(Q$64:Q1876)+1,""))),"")</f>
        <v/>
      </c>
    </row>
    <row r="1878" spans="1:17" x14ac:dyDescent="0.2">
      <c r="A1878" s="13">
        <f>HLOOKUP($E$2,历史数据!$V$3:$AE$5000,ROW(A1876),)</f>
        <v>1703044</v>
      </c>
      <c r="B1878" s="41">
        <v>39283</v>
      </c>
      <c r="C1878" s="100">
        <f>IFERROR(IF(A1878&lt;&gt;0,MAX($C$4:C1877)+1,""),"")</f>
        <v>1831</v>
      </c>
      <c r="D1878" s="100"/>
      <c r="E1878" s="99">
        <f t="shared" si="181"/>
        <v>39344</v>
      </c>
      <c r="F1878" s="101">
        <f>IFERROR(VLOOKUP(E1878,历史数据!AH:AJ,3,),"")</f>
        <v>15.5341304971029</v>
      </c>
      <c r="G1878" s="101">
        <f t="shared" si="177"/>
        <v>12.569353074207816</v>
      </c>
      <c r="H1878" s="105">
        <f t="shared" si="178"/>
        <v>5.9624176473658252E-3</v>
      </c>
      <c r="I1878" s="101">
        <f>IFERROR(VLOOKUP(E1878,历史数据!AH:AJ,2,),"")</f>
        <v>16.355145783443</v>
      </c>
      <c r="J1878" s="104">
        <f t="shared" si="179"/>
        <v>19</v>
      </c>
      <c r="K1878" s="104" t="str">
        <f>IFERROR(IF(AND(J1877=$H$2*1,MAX(K$64:K1877)=MAX(L$64:L1877)),MAX(K$64:K1877)+1,""),"")</f>
        <v/>
      </c>
      <c r="L1878" s="104" t="str">
        <f>IFERROR(IF(AND($F1877/INDEX($F$64:$F1878,MATCH(MAX(M$64:M1878),M$64:M1878,0)-1)&lt;(1-$P$2),MAX(K$64:K1878)&gt;MAX(L$64:L1877)),MAX(K$64:K1878),""),"")</f>
        <v/>
      </c>
      <c r="M1878" s="104" t="str">
        <f>IFERROR(IF(E1878="","",IF(K1878&lt;&gt;"",MAX(M$64:M1877)+1,IF(AND($F1877/INDEX($F$64:$F1878,MATCH(MAX(M$64:M1877),M$64:M1877,0)-1)&gt;(1+$O$2),MAX(K$64:K1878)&gt;MAX(L$64:L1877)),MAX(M$64:M1877)+1,""))),"")</f>
        <v/>
      </c>
      <c r="N1878" s="91">
        <f t="shared" si="180"/>
        <v>19</v>
      </c>
      <c r="O1878" s="91" t="str">
        <f>IFERROR(IF(AND(N1877=$H$2*1,MAX(O$64:O1877)=MAX(P$64:P1877)),MAX(O$64:O1877)+1,""),"")</f>
        <v/>
      </c>
      <c r="P1878" s="91" t="str">
        <f>IFERROR(IF(MOD(MAX(Q$64:Q1878),10*MAX(O$64:O1878))&lt;=2,IF(AND(F1877/INDEX($F$64:$F1878,MATCH(MAX(O$64:O1878),O$64:O1878,0)-1)&lt;(1-$P$2),MAX(O$64:O1878)&gt;MAX(P$64:P1877)),MAX(O$64:O1878),""),IF(AND($F1877/INDEX($F$64:$F1878,MATCH(MAX(Q$64:Q1878),Q$64:Q1878,0)-1)&lt;(1-$P$2),MAX(O$64:O1878)&gt;MAX(P$64:P1877)),MAX(O$64:O1878),"")),"")</f>
        <v/>
      </c>
      <c r="Q1878" s="91" t="str">
        <f>IFERROR(IF(E1878="","",IF(O1878&lt;&gt;"",MAX(O$64:O1878)*10+1,IF(AND($F1877/INDEX($F$64:$F1878,MATCH(MAX(Q$64:Q1877),Q$64:Q1877,0)-1)&gt;(1+$O$2),MAX(O$64:O1878)&gt;MAX(P$64:P1877)),MAX(Q$64:Q1877)+1,""))),"")</f>
        <v/>
      </c>
    </row>
    <row r="1879" spans="1:17" x14ac:dyDescent="0.2">
      <c r="A1879" s="13">
        <f>HLOOKUP($E$2,历史数据!$V$3:$AE$5000,ROW(A1877),)</f>
        <v>4103886</v>
      </c>
      <c r="B1879" s="41">
        <v>39286</v>
      </c>
      <c r="C1879" s="100">
        <f>IFERROR(IF(A1879&lt;&gt;0,MAX($C$4:C1878)+1,""),"")</f>
        <v>1832</v>
      </c>
      <c r="D1879" s="100"/>
      <c r="E1879" s="99">
        <f t="shared" si="181"/>
        <v>39345</v>
      </c>
      <c r="F1879" s="101">
        <f>IFERROR(VLOOKUP(E1879,历史数据!AH:AJ,3,),"")</f>
        <v>16.159665953362001</v>
      </c>
      <c r="G1879" s="101">
        <f t="shared" si="177"/>
        <v>12.672305784717139</v>
      </c>
      <c r="H1879" s="105">
        <f t="shared" si="178"/>
        <v>8.1907724209435706E-3</v>
      </c>
      <c r="I1879" s="101">
        <f>IFERROR(VLOOKUP(E1879,历史数据!AH:AJ,2,),"")</f>
        <v>15.4429065763984</v>
      </c>
      <c r="J1879" s="104">
        <f t="shared" si="179"/>
        <v>20</v>
      </c>
      <c r="K1879" s="104" t="str">
        <f>IFERROR(IF(AND(J1878=$H$2*1,MAX(K$64:K1878)=MAX(L$64:L1878)),MAX(K$64:K1878)+1,""),"")</f>
        <v/>
      </c>
      <c r="L1879" s="104" t="str">
        <f>IFERROR(IF(AND($F1878/INDEX($F$64:$F1879,MATCH(MAX(M$64:M1879),M$64:M1879,0)-1)&lt;(1-$P$2),MAX(K$64:K1879)&gt;MAX(L$64:L1878)),MAX(K$64:K1879),""),"")</f>
        <v/>
      </c>
      <c r="M1879" s="104" t="str">
        <f>IFERROR(IF(E1879="","",IF(K1879&lt;&gt;"",MAX(M$64:M1878)+1,IF(AND($F1878/INDEX($F$64:$F1879,MATCH(MAX(M$64:M1878),M$64:M1878,0)-1)&gt;(1+$O$2),MAX(K$64:K1879)&gt;MAX(L$64:L1878)),MAX(M$64:M1878)+1,""))),"")</f>
        <v/>
      </c>
      <c r="N1879" s="91">
        <f t="shared" si="180"/>
        <v>20</v>
      </c>
      <c r="O1879" s="91" t="str">
        <f>IFERROR(IF(AND(N1878=$H$2*1,MAX(O$64:O1878)=MAX(P$64:P1878)),MAX(O$64:O1878)+1,""),"")</f>
        <v/>
      </c>
      <c r="P1879" s="91" t="str">
        <f>IFERROR(IF(MOD(MAX(Q$64:Q1879),10*MAX(O$64:O1879))&lt;=2,IF(AND(F1878/INDEX($F$64:$F1879,MATCH(MAX(O$64:O1879),O$64:O1879,0)-1)&lt;(1-$P$2),MAX(O$64:O1879)&gt;MAX(P$64:P1878)),MAX(O$64:O1879),""),IF(AND($F1878/INDEX($F$64:$F1879,MATCH(MAX(Q$64:Q1879),Q$64:Q1879,0)-1)&lt;(1-$P$2),MAX(O$64:O1879)&gt;MAX(P$64:P1878)),MAX(O$64:O1879),"")),"")</f>
        <v/>
      </c>
      <c r="Q1879" s="91" t="str">
        <f>IFERROR(IF(E1879="","",IF(O1879&lt;&gt;"",MAX(O$64:O1879)*10+1,IF(AND($F1878/INDEX($F$64:$F1879,MATCH(MAX(Q$64:Q1878),Q$64:Q1878,0)-1)&gt;(1+$O$2),MAX(O$64:O1879)&gt;MAX(P$64:P1878)),MAX(Q$64:Q1878)+1,""))),"")</f>
        <v/>
      </c>
    </row>
    <row r="1880" spans="1:17" x14ac:dyDescent="0.2">
      <c r="A1880" s="13">
        <f>HLOOKUP($E$2,历史数据!$V$3:$AE$5000,ROW(A1878),)</f>
        <v>5683178</v>
      </c>
      <c r="B1880" s="41">
        <v>39287</v>
      </c>
      <c r="C1880" s="100">
        <f>IFERROR(IF(A1880&lt;&gt;0,MAX($C$4:C1879)+1,""),"")</f>
        <v>1833</v>
      </c>
      <c r="D1880" s="100"/>
      <c r="E1880" s="99">
        <f t="shared" si="181"/>
        <v>39346</v>
      </c>
      <c r="F1880" s="101">
        <f>IFERROR(VLOOKUP(E1880,历史数据!AH:AJ,3,),"")</f>
        <v>15.729610327183901</v>
      </c>
      <c r="G1880" s="101">
        <f t="shared" si="177"/>
        <v>12.78090569031769</v>
      </c>
      <c r="H1880" s="105">
        <f t="shared" si="178"/>
        <v>8.5698615110378906E-3</v>
      </c>
      <c r="I1880" s="101">
        <f>IFERROR(VLOOKUP(E1880,历史数据!AH:AJ,2,),"")</f>
        <v>16.0554100439855</v>
      </c>
      <c r="J1880" s="104">
        <f t="shared" si="179"/>
        <v>21</v>
      </c>
      <c r="K1880" s="104" t="str">
        <f>IFERROR(IF(AND(J1879=$H$2*1,MAX(K$64:K1879)=MAX(L$64:L1879)),MAX(K$64:K1879)+1,""),"")</f>
        <v/>
      </c>
      <c r="L1880" s="104" t="str">
        <f>IFERROR(IF(AND($F1879/INDEX($F$64:$F1880,MATCH(MAX(M$64:M1880),M$64:M1880,0)-1)&lt;(1-$P$2),MAX(K$64:K1880)&gt;MAX(L$64:L1879)),MAX(K$64:K1880),""),"")</f>
        <v/>
      </c>
      <c r="M1880" s="104" t="str">
        <f>IFERROR(IF(E1880="","",IF(K1880&lt;&gt;"",MAX(M$64:M1879)+1,IF(AND($F1879/INDEX($F$64:$F1880,MATCH(MAX(M$64:M1879),M$64:M1879,0)-1)&gt;(1+$O$2),MAX(K$64:K1880)&gt;MAX(L$64:L1879)),MAX(M$64:M1879)+1,""))),"")</f>
        <v/>
      </c>
      <c r="N1880" s="91">
        <f t="shared" si="180"/>
        <v>21</v>
      </c>
      <c r="O1880" s="91" t="str">
        <f>IFERROR(IF(AND(N1879=$H$2*1,MAX(O$64:O1879)=MAX(P$64:P1879)),MAX(O$64:O1879)+1,""),"")</f>
        <v/>
      </c>
      <c r="P1880" s="91" t="str">
        <f>IFERROR(IF(MOD(MAX(Q$64:Q1880),10*MAX(O$64:O1880))&lt;=2,IF(AND(F1879/INDEX($F$64:$F1880,MATCH(MAX(O$64:O1880),O$64:O1880,0)-1)&lt;(1-$P$2),MAX(O$64:O1880)&gt;MAX(P$64:P1879)),MAX(O$64:O1880),""),IF(AND($F1879/INDEX($F$64:$F1880,MATCH(MAX(Q$64:Q1880),Q$64:Q1880,0)-1)&lt;(1-$P$2),MAX(O$64:O1880)&gt;MAX(P$64:P1879)),MAX(O$64:O1880),"")),"")</f>
        <v/>
      </c>
      <c r="Q1880" s="91" t="str">
        <f>IFERROR(IF(E1880="","",IF(O1880&lt;&gt;"",MAX(O$64:O1880)*10+1,IF(AND($F1879/INDEX($F$64:$F1880,MATCH(MAX(Q$64:Q1879),Q$64:Q1879,0)-1)&gt;(1+$O$2),MAX(O$64:O1880)&gt;MAX(P$64:P1879)),MAX(Q$64:Q1879)+1,""))),"")</f>
        <v/>
      </c>
    </row>
    <row r="1881" spans="1:17" x14ac:dyDescent="0.2">
      <c r="A1881" s="13">
        <f>HLOOKUP($E$2,历史数据!$V$3:$AE$5000,ROW(A1879),)</f>
        <v>3546610</v>
      </c>
      <c r="B1881" s="41">
        <v>39288</v>
      </c>
      <c r="C1881" s="100">
        <f>IFERROR(IF(A1881&lt;&gt;0,MAX($C$4:C1880)+1,""),"")</f>
        <v>1834</v>
      </c>
      <c r="D1881" s="100"/>
      <c r="E1881" s="99">
        <f t="shared" si="181"/>
        <v>39349</v>
      </c>
      <c r="F1881" s="101">
        <f>IFERROR(VLOOKUP(E1881,历史数据!AH:AJ,3,),"")</f>
        <v>15.0519469162364</v>
      </c>
      <c r="G1881" s="101">
        <f t="shared" si="177"/>
        <v>12.871260811777347</v>
      </c>
      <c r="H1881" s="105">
        <f t="shared" si="178"/>
        <v>7.0695398001494603E-3</v>
      </c>
      <c r="I1881" s="101">
        <f>IFERROR(VLOOKUP(E1881,历史数据!AH:AJ,2,),"")</f>
        <v>15.7165783385118</v>
      </c>
      <c r="J1881" s="104">
        <f t="shared" si="179"/>
        <v>22</v>
      </c>
      <c r="K1881" s="104" t="str">
        <f>IFERROR(IF(AND(J1880=$H$2*1,MAX(K$64:K1880)=MAX(L$64:L1880)),MAX(K$64:K1880)+1,""),"")</f>
        <v/>
      </c>
      <c r="L1881" s="104" t="str">
        <f>IFERROR(IF(AND($F1880/INDEX($F$64:$F1881,MATCH(MAX(M$64:M1881),M$64:M1881,0)-1)&lt;(1-$P$2),MAX(K$64:K1881)&gt;MAX(L$64:L1880)),MAX(K$64:K1881),""),"")</f>
        <v/>
      </c>
      <c r="M1881" s="104" t="str">
        <f>IFERROR(IF(E1881="","",IF(K1881&lt;&gt;"",MAX(M$64:M1880)+1,IF(AND($F1880/INDEX($F$64:$F1881,MATCH(MAX(M$64:M1880),M$64:M1880,0)-1)&gt;(1+$O$2),MAX(K$64:K1881)&gt;MAX(L$64:L1880)),MAX(M$64:M1880)+1,""))),"")</f>
        <v/>
      </c>
      <c r="N1881" s="91">
        <f t="shared" si="180"/>
        <v>22</v>
      </c>
      <c r="O1881" s="91" t="str">
        <f>IFERROR(IF(AND(N1880=$H$2*1,MAX(O$64:O1880)=MAX(P$64:P1880)),MAX(O$64:O1880)+1,""),"")</f>
        <v/>
      </c>
      <c r="P1881" s="91" t="str">
        <f>IFERROR(IF(MOD(MAX(Q$64:Q1881),10*MAX(O$64:O1881))&lt;=2,IF(AND(F1880/INDEX($F$64:$F1881,MATCH(MAX(O$64:O1881),O$64:O1881,0)-1)&lt;(1-$P$2),MAX(O$64:O1881)&gt;MAX(P$64:P1880)),MAX(O$64:O1881),""),IF(AND($F1880/INDEX($F$64:$F1881,MATCH(MAX(Q$64:Q1881),Q$64:Q1881,0)-1)&lt;(1-$P$2),MAX(O$64:O1881)&gt;MAX(P$64:P1880)),MAX(O$64:O1881),"")),"")</f>
        <v/>
      </c>
      <c r="Q1881" s="91" t="str">
        <f>IFERROR(IF(E1881="","",IF(O1881&lt;&gt;"",MAX(O$64:O1881)*10+1,IF(AND($F1880/INDEX($F$64:$F1881,MATCH(MAX(Q$64:Q1880),Q$64:Q1880,0)-1)&gt;(1+$O$2),MAX(O$64:O1881)&gt;MAX(P$64:P1880)),MAX(Q$64:Q1880)+1,""))),"")</f>
        <v/>
      </c>
    </row>
    <row r="1882" spans="1:17" x14ac:dyDescent="0.2">
      <c r="A1882" s="13">
        <f>HLOOKUP($E$2,历史数据!$V$3:$AE$5000,ROW(A1880),)</f>
        <v>3328779</v>
      </c>
      <c r="B1882" s="41">
        <v>39289</v>
      </c>
      <c r="C1882" s="100">
        <f>IFERROR(IF(A1882&lt;&gt;0,MAX($C$4:C1881)+1,""),"")</f>
        <v>1835</v>
      </c>
      <c r="D1882" s="100"/>
      <c r="E1882" s="99">
        <f t="shared" si="181"/>
        <v>39350</v>
      </c>
      <c r="F1882" s="101">
        <f>IFERROR(VLOOKUP(E1882,历史数据!AH:AJ,3,),"")</f>
        <v>15.1431708369409</v>
      </c>
      <c r="G1882" s="101">
        <f t="shared" si="177"/>
        <v>12.965742729649827</v>
      </c>
      <c r="H1882" s="105">
        <f t="shared" si="178"/>
        <v>7.3405332433345016E-3</v>
      </c>
      <c r="I1882" s="101">
        <f>IFERROR(VLOOKUP(E1882,历史数据!AH:AJ,2,),"")</f>
        <v>15.0519469162364</v>
      </c>
      <c r="J1882" s="104">
        <f t="shared" si="179"/>
        <v>23</v>
      </c>
      <c r="K1882" s="104" t="str">
        <f>IFERROR(IF(AND(J1881=$H$2*1,MAX(K$64:K1881)=MAX(L$64:L1881)),MAX(K$64:K1881)+1,""),"")</f>
        <v/>
      </c>
      <c r="L1882" s="104" t="str">
        <f>IFERROR(IF(AND($F1881/INDEX($F$64:$F1882,MATCH(MAX(M$64:M1882),M$64:M1882,0)-1)&lt;(1-$P$2),MAX(K$64:K1882)&gt;MAX(L$64:L1881)),MAX(K$64:K1882),""),"")</f>
        <v/>
      </c>
      <c r="M1882" s="104" t="str">
        <f>IFERROR(IF(E1882="","",IF(K1882&lt;&gt;"",MAX(M$64:M1881)+1,IF(AND($F1881/INDEX($F$64:$F1882,MATCH(MAX(M$64:M1881),M$64:M1881,0)-1)&gt;(1+$O$2),MAX(K$64:K1882)&gt;MAX(L$64:L1881)),MAX(M$64:M1881)+1,""))),"")</f>
        <v/>
      </c>
      <c r="N1882" s="91">
        <f t="shared" si="180"/>
        <v>23</v>
      </c>
      <c r="O1882" s="91" t="str">
        <f>IFERROR(IF(AND(N1881=$H$2*1,MAX(O$64:O1881)=MAX(P$64:P1881)),MAX(O$64:O1881)+1,""),"")</f>
        <v/>
      </c>
      <c r="P1882" s="91" t="str">
        <f>IFERROR(IF(MOD(MAX(Q$64:Q1882),10*MAX(O$64:O1882))&lt;=2,IF(AND(F1881/INDEX($F$64:$F1882,MATCH(MAX(O$64:O1882),O$64:O1882,0)-1)&lt;(1-$P$2),MAX(O$64:O1882)&gt;MAX(P$64:P1881)),MAX(O$64:O1882),""),IF(AND($F1881/INDEX($F$64:$F1882,MATCH(MAX(Q$64:Q1882),Q$64:Q1882,0)-1)&lt;(1-$P$2),MAX(O$64:O1882)&gt;MAX(P$64:P1881)),MAX(O$64:O1882),"")),"")</f>
        <v/>
      </c>
      <c r="Q1882" s="91" t="str">
        <f>IFERROR(IF(E1882="","",IF(O1882&lt;&gt;"",MAX(O$64:O1882)*10+1,IF(AND($F1881/INDEX($F$64:$F1882,MATCH(MAX(Q$64:Q1881),Q$64:Q1881,0)-1)&gt;(1+$O$2),MAX(O$64:O1882)&gt;MAX(P$64:P1881)),MAX(Q$64:Q1881)+1,""))),"")</f>
        <v/>
      </c>
    </row>
    <row r="1883" spans="1:17" x14ac:dyDescent="0.2">
      <c r="A1883" s="13">
        <f>HLOOKUP($E$2,历史数据!$V$3:$AE$5000,ROW(A1881),)</f>
        <v>3740950</v>
      </c>
      <c r="B1883" s="41">
        <v>39290</v>
      </c>
      <c r="C1883" s="100">
        <f>IFERROR(IF(A1883&lt;&gt;0,MAX($C$4:C1882)+1,""),"")</f>
        <v>1836</v>
      </c>
      <c r="D1883" s="100"/>
      <c r="E1883" s="99">
        <f t="shared" si="181"/>
        <v>39352</v>
      </c>
      <c r="F1883" s="101">
        <f>IFERROR(VLOOKUP(E1883,历史数据!AH:AJ,3,),"")</f>
        <v>14.6088593013862</v>
      </c>
      <c r="G1883" s="101">
        <f t="shared" si="177"/>
        <v>13.052839853941471</v>
      </c>
      <c r="H1883" s="105">
        <f t="shared" si="178"/>
        <v>6.7174805260072912E-3</v>
      </c>
      <c r="I1883" s="101">
        <f>IFERROR(VLOOKUP(E1883,历史数据!AH:AJ,2,),"")</f>
        <v>14.9867869728761</v>
      </c>
      <c r="J1883" s="104">
        <f t="shared" si="179"/>
        <v>24</v>
      </c>
      <c r="K1883" s="104" t="str">
        <f>IFERROR(IF(AND(J1882=$H$2*1,MAX(K$64:K1882)=MAX(L$64:L1882)),MAX(K$64:K1882)+1,""),"")</f>
        <v/>
      </c>
      <c r="L1883" s="104" t="str">
        <f>IFERROR(IF(AND($F1882/INDEX($F$64:$F1883,MATCH(MAX(M$64:M1883),M$64:M1883,0)-1)&lt;(1-$P$2),MAX(K$64:K1883)&gt;MAX(L$64:L1882)),MAX(K$64:K1883),""),"")</f>
        <v/>
      </c>
      <c r="M1883" s="104" t="str">
        <f>IFERROR(IF(E1883="","",IF(K1883&lt;&gt;"",MAX(M$64:M1882)+1,IF(AND($F1882/INDEX($F$64:$F1883,MATCH(MAX(M$64:M1882),M$64:M1882,0)-1)&gt;(1+$O$2),MAX(K$64:K1883)&gt;MAX(L$64:L1882)),MAX(M$64:M1882)+1,""))),"")</f>
        <v/>
      </c>
      <c r="N1883" s="91">
        <f t="shared" si="180"/>
        <v>24</v>
      </c>
      <c r="O1883" s="91" t="str">
        <f>IFERROR(IF(AND(N1882=$H$2*1,MAX(O$64:O1882)=MAX(P$64:P1882)),MAX(O$64:O1882)+1,""),"")</f>
        <v/>
      </c>
      <c r="P1883" s="91" t="str">
        <f>IFERROR(IF(MOD(MAX(Q$64:Q1883),10*MAX(O$64:O1883))&lt;=2,IF(AND(F1882/INDEX($F$64:$F1883,MATCH(MAX(O$64:O1883),O$64:O1883,0)-1)&lt;(1-$P$2),MAX(O$64:O1883)&gt;MAX(P$64:P1882)),MAX(O$64:O1883),""),IF(AND($F1882/INDEX($F$64:$F1883,MATCH(MAX(Q$64:Q1883),Q$64:Q1883,0)-1)&lt;(1-$P$2),MAX(O$64:O1883)&gt;MAX(P$64:P1882)),MAX(O$64:O1883),"")),"")</f>
        <v/>
      </c>
      <c r="Q1883" s="91" t="str">
        <f>IFERROR(IF(E1883="","",IF(O1883&lt;&gt;"",MAX(O$64:O1883)*10+1,IF(AND($F1882/INDEX($F$64:$F1883,MATCH(MAX(Q$64:Q1882),Q$64:Q1882,0)-1)&gt;(1+$O$2),MAX(O$64:O1883)&gt;MAX(P$64:P1882)),MAX(Q$64:Q1882)+1,""))),"")</f>
        <v/>
      </c>
    </row>
    <row r="1884" spans="1:17" x14ac:dyDescent="0.2">
      <c r="A1884" s="13">
        <f>HLOOKUP($E$2,历史数据!$V$3:$AE$5000,ROW(A1882),)</f>
        <v>3811735</v>
      </c>
      <c r="B1884" s="41">
        <v>39293</v>
      </c>
      <c r="C1884" s="100">
        <f>IFERROR(IF(A1884&lt;&gt;0,MAX($C$4:C1883)+1,""),"")</f>
        <v>1837</v>
      </c>
      <c r="D1884" s="100"/>
      <c r="E1884" s="99">
        <f t="shared" si="181"/>
        <v>39353</v>
      </c>
      <c r="F1884" s="101">
        <f>IFERROR(VLOOKUP(E1884,历史数据!AH:AJ,3,),"")</f>
        <v>14.778275154123</v>
      </c>
      <c r="G1884" s="101">
        <f t="shared" si="177"/>
        <v>13.144063774645934</v>
      </c>
      <c r="H1884" s="105">
        <f t="shared" si="178"/>
        <v>6.9888178913737331E-3</v>
      </c>
      <c r="I1884" s="101">
        <f>IFERROR(VLOOKUP(E1884,历史数据!AH:AJ,2,),"")</f>
        <v>14.621891290058199</v>
      </c>
      <c r="J1884" s="104">
        <f t="shared" si="179"/>
        <v>25</v>
      </c>
      <c r="K1884" s="104" t="str">
        <f>IFERROR(IF(AND(J1883=$H$2*1,MAX(K$64:K1883)=MAX(L$64:L1883)),MAX(K$64:K1883)+1,""),"")</f>
        <v/>
      </c>
      <c r="L1884" s="104" t="str">
        <f>IFERROR(IF(AND($F1883/INDEX($F$64:$F1884,MATCH(MAX(M$64:M1884),M$64:M1884,0)-1)&lt;(1-$P$2),MAX(K$64:K1884)&gt;MAX(L$64:L1883)),MAX(K$64:K1884),""),"")</f>
        <v/>
      </c>
      <c r="M1884" s="104" t="str">
        <f>IFERROR(IF(E1884="","",IF(K1884&lt;&gt;"",MAX(M$64:M1883)+1,IF(AND($F1883/INDEX($F$64:$F1884,MATCH(MAX(M$64:M1883),M$64:M1883,0)-1)&gt;(1+$O$2),MAX(K$64:K1884)&gt;MAX(L$64:L1883)),MAX(M$64:M1883)+1,""))),"")</f>
        <v/>
      </c>
      <c r="N1884" s="91">
        <f t="shared" si="180"/>
        <v>25</v>
      </c>
      <c r="O1884" s="91" t="str">
        <f>IFERROR(IF(AND(N1883=$H$2*1,MAX(O$64:O1883)=MAX(P$64:P1883)),MAX(O$64:O1883)+1,""),"")</f>
        <v/>
      </c>
      <c r="P1884" s="91" t="str">
        <f>IFERROR(IF(MOD(MAX(Q$64:Q1884),10*MAX(O$64:O1884))&lt;=2,IF(AND(F1883/INDEX($F$64:$F1884,MATCH(MAX(O$64:O1884),O$64:O1884,0)-1)&lt;(1-$P$2),MAX(O$64:O1884)&gt;MAX(P$64:P1883)),MAX(O$64:O1884),""),IF(AND($F1883/INDEX($F$64:$F1884,MATCH(MAX(Q$64:Q1884),Q$64:Q1884,0)-1)&lt;(1-$P$2),MAX(O$64:O1884)&gt;MAX(P$64:P1883)),MAX(O$64:O1884),"")),"")</f>
        <v/>
      </c>
      <c r="Q1884" s="91" t="str">
        <f>IFERROR(IF(E1884="","",IF(O1884&lt;&gt;"",MAX(O$64:O1884)*10+1,IF(AND($F1883/INDEX($F$64:$F1884,MATCH(MAX(Q$64:Q1883),Q$64:Q1883,0)-1)&gt;(1+$O$2),MAX(O$64:O1884)&gt;MAX(P$64:P1883)),MAX(Q$64:Q1883)+1,""))),"")</f>
        <v/>
      </c>
    </row>
    <row r="1885" spans="1:17" x14ac:dyDescent="0.2">
      <c r="A1885" s="13">
        <f>HLOOKUP($E$2,历史数据!$V$3:$AE$5000,ROW(A1883),)</f>
        <v>2142189</v>
      </c>
      <c r="B1885" s="41">
        <v>39294</v>
      </c>
      <c r="C1885" s="100">
        <f>IFERROR(IF(A1885&lt;&gt;0,MAX($C$4:C1884)+1,""),"")</f>
        <v>1838</v>
      </c>
      <c r="D1885" s="100"/>
      <c r="E1885" s="99">
        <f t="shared" si="181"/>
        <v>39363</v>
      </c>
      <c r="F1885" s="101">
        <f>IFERROR(VLOOKUP(E1885,历史数据!AH:AJ,3,),"")</f>
        <v>14.7522111767789</v>
      </c>
      <c r="G1885" s="101">
        <f t="shared" si="177"/>
        <v>13.221169707622327</v>
      </c>
      <c r="H1885" s="105">
        <f t="shared" si="178"/>
        <v>5.8662171987573508E-3</v>
      </c>
      <c r="I1885" s="101">
        <f>IFERROR(VLOOKUP(E1885,历史数据!AH:AJ,2,),"")</f>
        <v>15.117106859596699</v>
      </c>
      <c r="J1885" s="104">
        <f t="shared" si="179"/>
        <v>26</v>
      </c>
      <c r="K1885" s="104" t="str">
        <f>IFERROR(IF(AND(J1884=$H$2*1,MAX(K$64:K1884)=MAX(L$64:L1884)),MAX(K$64:K1884)+1,""),"")</f>
        <v/>
      </c>
      <c r="L1885" s="104" t="str">
        <f>IFERROR(IF(AND($F1884/INDEX($F$64:$F1885,MATCH(MAX(M$64:M1885),M$64:M1885,0)-1)&lt;(1-$P$2),MAX(K$64:K1885)&gt;MAX(L$64:L1884)),MAX(K$64:K1885),""),"")</f>
        <v/>
      </c>
      <c r="M1885" s="104" t="str">
        <f>IFERROR(IF(E1885="","",IF(K1885&lt;&gt;"",MAX(M$64:M1884)+1,IF(AND($F1884/INDEX($F$64:$F1885,MATCH(MAX(M$64:M1884),M$64:M1884,0)-1)&gt;(1+$O$2),MAX(K$64:K1885)&gt;MAX(L$64:L1884)),MAX(M$64:M1884)+1,""))),"")</f>
        <v/>
      </c>
      <c r="N1885" s="91">
        <f t="shared" si="180"/>
        <v>26</v>
      </c>
      <c r="O1885" s="91" t="str">
        <f>IFERROR(IF(AND(N1884=$H$2*1,MAX(O$64:O1884)=MAX(P$64:P1884)),MAX(O$64:O1884)+1,""),"")</f>
        <v/>
      </c>
      <c r="P1885" s="91" t="str">
        <f>IFERROR(IF(MOD(MAX(Q$64:Q1885),10*MAX(O$64:O1885))&lt;=2,IF(AND(F1884/INDEX($F$64:$F1885,MATCH(MAX(O$64:O1885),O$64:O1885,0)-1)&lt;(1-$P$2),MAX(O$64:O1885)&gt;MAX(P$64:P1884)),MAX(O$64:O1885),""),IF(AND($F1884/INDEX($F$64:$F1885,MATCH(MAX(Q$64:Q1885),Q$64:Q1885,0)-1)&lt;(1-$P$2),MAX(O$64:O1885)&gt;MAX(P$64:P1884)),MAX(O$64:O1885),"")),"")</f>
        <v/>
      </c>
      <c r="Q1885" s="91" t="str">
        <f>IFERROR(IF(E1885="","",IF(O1885&lt;&gt;"",MAX(O$64:O1885)*10+1,IF(AND($F1884/INDEX($F$64:$F1885,MATCH(MAX(Q$64:Q1884),Q$64:Q1884,0)-1)&gt;(1+$O$2),MAX(O$64:O1885)&gt;MAX(P$64:P1884)),MAX(Q$64:Q1884)+1,""))),"")</f>
        <v/>
      </c>
    </row>
    <row r="1886" spans="1:17" x14ac:dyDescent="0.2">
      <c r="A1886" s="13">
        <f>HLOOKUP($E$2,历史数据!$V$3:$AE$5000,ROW(A1884),)</f>
        <v>3934500</v>
      </c>
      <c r="B1886" s="41">
        <v>39295</v>
      </c>
      <c r="C1886" s="100">
        <f>IFERROR(IF(A1886&lt;&gt;0,MAX($C$4:C1885)+1,""),"")</f>
        <v>1839</v>
      </c>
      <c r="D1886" s="100"/>
      <c r="E1886" s="99">
        <f t="shared" si="181"/>
        <v>39364</v>
      </c>
      <c r="F1886" s="101">
        <f>IFERROR(VLOOKUP(E1886,历史数据!AH:AJ,3,),"")</f>
        <v>15.4168425990543</v>
      </c>
      <c r="G1886" s="101">
        <f t="shared" si="177"/>
        <v>13.308701231536372</v>
      </c>
      <c r="H1886" s="105">
        <f t="shared" si="178"/>
        <v>6.6205582296989807E-3</v>
      </c>
      <c r="I1886" s="101">
        <f>IFERROR(VLOOKUP(E1886,历史数据!AH:AJ,2,),"")</f>
        <v>14.778275154123</v>
      </c>
      <c r="J1886" s="104">
        <f t="shared" si="179"/>
        <v>27</v>
      </c>
      <c r="K1886" s="104" t="str">
        <f>IFERROR(IF(AND(J1885=$H$2*1,MAX(K$64:K1885)=MAX(L$64:L1885)),MAX(K$64:K1885)+1,""),"")</f>
        <v/>
      </c>
      <c r="L1886" s="104" t="str">
        <f>IFERROR(IF(AND($F1885/INDEX($F$64:$F1886,MATCH(MAX(M$64:M1886),M$64:M1886,0)-1)&lt;(1-$P$2),MAX(K$64:K1886)&gt;MAX(L$64:L1885)),MAX(K$64:K1886),""),"")</f>
        <v/>
      </c>
      <c r="M1886" s="104" t="str">
        <f>IFERROR(IF(E1886="","",IF(K1886&lt;&gt;"",MAX(M$64:M1885)+1,IF(AND($F1885/INDEX($F$64:$F1886,MATCH(MAX(M$64:M1885),M$64:M1885,0)-1)&gt;(1+$O$2),MAX(K$64:K1886)&gt;MAX(L$64:L1885)),MAX(M$64:M1885)+1,""))),"")</f>
        <v/>
      </c>
      <c r="N1886" s="91">
        <f t="shared" si="180"/>
        <v>27</v>
      </c>
      <c r="O1886" s="91" t="str">
        <f>IFERROR(IF(AND(N1885=$H$2*1,MAX(O$64:O1885)=MAX(P$64:P1885)),MAX(O$64:O1885)+1,""),"")</f>
        <v/>
      </c>
      <c r="P1886" s="91" t="str">
        <f>IFERROR(IF(MOD(MAX(Q$64:Q1886),10*MAX(O$64:O1886))&lt;=2,IF(AND(F1885/INDEX($F$64:$F1886,MATCH(MAX(O$64:O1886),O$64:O1886,0)-1)&lt;(1-$P$2),MAX(O$64:O1886)&gt;MAX(P$64:P1885)),MAX(O$64:O1886),""),IF(AND($F1885/INDEX($F$64:$F1886,MATCH(MAX(Q$64:Q1886),Q$64:Q1886,0)-1)&lt;(1-$P$2),MAX(O$64:O1886)&gt;MAX(P$64:P1885)),MAX(O$64:O1886),"")),"")</f>
        <v/>
      </c>
      <c r="Q1886" s="91" t="str">
        <f>IFERROR(IF(E1886="","",IF(O1886&lt;&gt;"",MAX(O$64:O1886)*10+1,IF(AND($F1885/INDEX($F$64:$F1886,MATCH(MAX(Q$64:Q1885),Q$64:Q1885,0)-1)&gt;(1+$O$2),MAX(O$64:O1886)&gt;MAX(P$64:P1885)),MAX(Q$64:Q1885)+1,""))),"")</f>
        <v/>
      </c>
    </row>
    <row r="1887" spans="1:17" x14ac:dyDescent="0.2">
      <c r="A1887" s="13">
        <f>HLOOKUP($E$2,历史数据!$V$3:$AE$5000,ROW(A1885),)</f>
        <v>8521310</v>
      </c>
      <c r="B1887" s="41">
        <v>39296</v>
      </c>
      <c r="C1887" s="100">
        <f>IFERROR(IF(A1887&lt;&gt;0,MAX($C$4:C1886)+1,""),"")</f>
        <v>1840</v>
      </c>
      <c r="D1887" s="100"/>
      <c r="E1887" s="99">
        <f t="shared" si="181"/>
        <v>39365</v>
      </c>
      <c r="F1887" s="101">
        <f>IFERROR(VLOOKUP(E1887,历史数据!AH:AJ,3,),"")</f>
        <v>14.973754984204</v>
      </c>
      <c r="G1887" s="101">
        <f t="shared" si="177"/>
        <v>13.40101115129684</v>
      </c>
      <c r="H1887" s="105">
        <f t="shared" si="178"/>
        <v>6.9360577080002095E-3</v>
      </c>
      <c r="I1887" s="101">
        <f>IFERROR(VLOOKUP(E1887,历史数据!AH:AJ,2,),"")</f>
        <v>15.5080665197587</v>
      </c>
      <c r="J1887" s="104">
        <f t="shared" si="179"/>
        <v>28</v>
      </c>
      <c r="K1887" s="104" t="str">
        <f>IFERROR(IF(AND(J1886=$H$2*1,MAX(K$64:K1886)=MAX(L$64:L1886)),MAX(K$64:K1886)+1,""),"")</f>
        <v/>
      </c>
      <c r="L1887" s="104" t="str">
        <f>IFERROR(IF(AND($F1886/INDEX($F$64:$F1887,MATCH(MAX(M$64:M1887),M$64:M1887,0)-1)&lt;(1-$P$2),MAX(K$64:K1887)&gt;MAX(L$64:L1886)),MAX(K$64:K1887),""),"")</f>
        <v/>
      </c>
      <c r="M1887" s="104" t="str">
        <f>IFERROR(IF(E1887="","",IF(K1887&lt;&gt;"",MAX(M$64:M1886)+1,IF(AND($F1886/INDEX($F$64:$F1887,MATCH(MAX(M$64:M1886),M$64:M1886,0)-1)&gt;(1+$O$2),MAX(K$64:K1887)&gt;MAX(L$64:L1886)),MAX(M$64:M1886)+1,""))),"")</f>
        <v/>
      </c>
      <c r="N1887" s="91">
        <f t="shared" si="180"/>
        <v>28</v>
      </c>
      <c r="O1887" s="91" t="str">
        <f>IFERROR(IF(AND(N1886=$H$2*1,MAX(O$64:O1886)=MAX(P$64:P1886)),MAX(O$64:O1886)+1,""),"")</f>
        <v/>
      </c>
      <c r="P1887" s="91" t="str">
        <f>IFERROR(IF(MOD(MAX(Q$64:Q1887),10*MAX(O$64:O1887))&lt;=2,IF(AND(F1886/INDEX($F$64:$F1887,MATCH(MAX(O$64:O1887),O$64:O1887,0)-1)&lt;(1-$P$2),MAX(O$64:O1887)&gt;MAX(P$64:P1886)),MAX(O$64:O1887),""),IF(AND($F1886/INDEX($F$64:$F1887,MATCH(MAX(Q$64:Q1887),Q$64:Q1887,0)-1)&lt;(1-$P$2),MAX(O$64:O1887)&gt;MAX(P$64:P1886)),MAX(O$64:O1887),"")),"")</f>
        <v/>
      </c>
      <c r="Q1887" s="91" t="str">
        <f>IFERROR(IF(E1887="","",IF(O1887&lt;&gt;"",MAX(O$64:O1887)*10+1,IF(AND($F1886/INDEX($F$64:$F1887,MATCH(MAX(Q$64:Q1886),Q$64:Q1886,0)-1)&gt;(1+$O$2),MAX(O$64:O1887)&gt;MAX(P$64:P1886)),MAX(Q$64:Q1886)+1,""))),"")</f>
        <v/>
      </c>
    </row>
    <row r="1888" spans="1:17" x14ac:dyDescent="0.2">
      <c r="A1888" s="13">
        <f>HLOOKUP($E$2,历史数据!$V$3:$AE$5000,ROW(A1886),)</f>
        <v>5127775</v>
      </c>
      <c r="B1888" s="41">
        <v>39297</v>
      </c>
      <c r="C1888" s="100">
        <f>IFERROR(IF(A1888&lt;&gt;0,MAX($C$4:C1887)+1,""),"")</f>
        <v>1841</v>
      </c>
      <c r="D1888" s="100"/>
      <c r="E1888" s="99">
        <f t="shared" si="181"/>
        <v>39366</v>
      </c>
      <c r="F1888" s="101">
        <f>IFERROR(VLOOKUP(E1888,历史数据!AH:AJ,3,),"")</f>
        <v>14.113643731847599</v>
      </c>
      <c r="G1888" s="101">
        <f t="shared" si="177"/>
        <v>13.475727886350018</v>
      </c>
      <c r="H1888" s="105">
        <f t="shared" si="178"/>
        <v>5.5754550316859941E-3</v>
      </c>
      <c r="I1888" s="101">
        <f>IFERROR(VLOOKUP(E1888,历史数据!AH:AJ,2,),"")</f>
        <v>14.8694990748275</v>
      </c>
      <c r="J1888" s="104">
        <f t="shared" si="179"/>
        <v>29</v>
      </c>
      <c r="K1888" s="104" t="str">
        <f>IFERROR(IF(AND(J1887=$H$2*1,MAX(K$64:K1887)=MAX(L$64:L1887)),MAX(K$64:K1887)+1,""),"")</f>
        <v/>
      </c>
      <c r="L1888" s="104" t="str">
        <f>IFERROR(IF(AND($F1887/INDEX($F$64:$F1888,MATCH(MAX(M$64:M1888),M$64:M1888,0)-1)&lt;(1-$P$2),MAX(K$64:K1888)&gt;MAX(L$64:L1887)),MAX(K$64:K1888),""),"")</f>
        <v/>
      </c>
      <c r="M1888" s="104" t="str">
        <f>IFERROR(IF(E1888="","",IF(K1888&lt;&gt;"",MAX(M$64:M1887)+1,IF(AND($F1887/INDEX($F$64:$F1888,MATCH(MAX(M$64:M1887),M$64:M1887,0)-1)&gt;(1+$O$2),MAX(K$64:K1888)&gt;MAX(L$64:L1887)),MAX(M$64:M1887)+1,""))),"")</f>
        <v/>
      </c>
      <c r="N1888" s="91">
        <f t="shared" si="180"/>
        <v>29</v>
      </c>
      <c r="O1888" s="91" t="str">
        <f>IFERROR(IF(AND(N1887=$H$2*1,MAX(O$64:O1887)=MAX(P$64:P1887)),MAX(O$64:O1887)+1,""),"")</f>
        <v/>
      </c>
      <c r="P1888" s="91" t="str">
        <f>IFERROR(IF(MOD(MAX(Q$64:Q1888),10*MAX(O$64:O1888))&lt;=2,IF(AND(F1887/INDEX($F$64:$F1888,MATCH(MAX(O$64:O1888),O$64:O1888,0)-1)&lt;(1-$P$2),MAX(O$64:O1888)&gt;MAX(P$64:P1887)),MAX(O$64:O1888),""),IF(AND($F1887/INDEX($F$64:$F1888,MATCH(MAX(Q$64:Q1888),Q$64:Q1888,0)-1)&lt;(1-$P$2),MAX(O$64:O1888)&gt;MAX(P$64:P1887)),MAX(O$64:O1888),"")),"")</f>
        <v/>
      </c>
      <c r="Q1888" s="91" t="str">
        <f>IFERROR(IF(E1888="","",IF(O1888&lt;&gt;"",MAX(O$64:O1888)*10+1,IF(AND($F1887/INDEX($F$64:$F1888,MATCH(MAX(Q$64:Q1887),Q$64:Q1887,0)-1)&gt;(1+$O$2),MAX(O$64:O1888)&gt;MAX(P$64:P1887)),MAX(Q$64:Q1887)+1,""))),"")</f>
        <v/>
      </c>
    </row>
    <row r="1889" spans="1:17" x14ac:dyDescent="0.2">
      <c r="A1889" s="13">
        <f>HLOOKUP($E$2,历史数据!$V$3:$AE$5000,ROW(A1887),)</f>
        <v>3435037</v>
      </c>
      <c r="B1889" s="41">
        <v>39300</v>
      </c>
      <c r="C1889" s="100">
        <f>IFERROR(IF(A1889&lt;&gt;0,MAX($C$4:C1888)+1,""),"")</f>
        <v>1842</v>
      </c>
      <c r="D1889" s="100"/>
      <c r="E1889" s="99">
        <f t="shared" si="181"/>
        <v>39367</v>
      </c>
      <c r="F1889" s="101">
        <f>IFERROR(VLOOKUP(E1889,历史数据!AH:AJ,3,),"")</f>
        <v>13.188372536131</v>
      </c>
      <c r="G1889" s="101">
        <f t="shared" si="177"/>
        <v>13.532634236884709</v>
      </c>
      <c r="H1889" s="105">
        <f t="shared" si="178"/>
        <v>4.222877681608006E-3</v>
      </c>
      <c r="I1889" s="101">
        <f>IFERROR(VLOOKUP(E1889,历史数据!AH:AJ,2,),"")</f>
        <v>14.0745477658315</v>
      </c>
      <c r="J1889" s="104">
        <f t="shared" si="179"/>
        <v>0</v>
      </c>
      <c r="K1889" s="104" t="str">
        <f>IFERROR(IF(AND(J1888=$H$2*1,MAX(K$64:K1888)=MAX(L$64:L1888)),MAX(K$64:K1888)+1,""),"")</f>
        <v/>
      </c>
      <c r="L1889" s="104" t="str">
        <f>IFERROR(IF(AND($F1888/INDEX($F$64:$F1889,MATCH(MAX(M$64:M1889),M$64:M1889,0)-1)&lt;(1-$P$2),MAX(K$64:K1889)&gt;MAX(L$64:L1888)),MAX(K$64:K1889),""),"")</f>
        <v/>
      </c>
      <c r="M1889" s="104" t="str">
        <f>IFERROR(IF(E1889="","",IF(K1889&lt;&gt;"",MAX(M$64:M1888)+1,IF(AND($F1888/INDEX($F$64:$F1889,MATCH(MAX(M$64:M1888),M$64:M1888,0)-1)&gt;(1+$O$2),MAX(K$64:K1889)&gt;MAX(L$64:L1888)),MAX(M$64:M1888)+1,""))),"")</f>
        <v/>
      </c>
      <c r="N1889" s="91">
        <f t="shared" si="180"/>
        <v>0</v>
      </c>
      <c r="O1889" s="91" t="str">
        <f>IFERROR(IF(AND(N1888=$H$2*1,MAX(O$64:O1888)=MAX(P$64:P1888)),MAX(O$64:O1888)+1,""),"")</f>
        <v/>
      </c>
      <c r="P1889" s="91" t="str">
        <f>IFERROR(IF(MOD(MAX(Q$64:Q1889),10*MAX(O$64:O1889))&lt;=2,IF(AND(F1888/INDEX($F$64:$F1889,MATCH(MAX(O$64:O1889),O$64:O1889,0)-1)&lt;(1-$P$2),MAX(O$64:O1889)&gt;MAX(P$64:P1888)),MAX(O$64:O1889),""),IF(AND($F1888/INDEX($F$64:$F1889,MATCH(MAX(Q$64:Q1889),Q$64:Q1889,0)-1)&lt;(1-$P$2),MAX(O$64:O1889)&gt;MAX(P$64:P1888)),MAX(O$64:O1889),"")),"")</f>
        <v/>
      </c>
      <c r="Q1889" s="91" t="str">
        <f>IFERROR(IF(E1889="","",IF(O1889&lt;&gt;"",MAX(O$64:O1889)*10+1,IF(AND($F1888/INDEX($F$64:$F1889,MATCH(MAX(Q$64:Q1888),Q$64:Q1888,0)-1)&gt;(1+$O$2),MAX(O$64:O1889)&gt;MAX(P$64:P1888)),MAX(Q$64:Q1888)+1,""))),"")</f>
        <v/>
      </c>
    </row>
    <row r="1890" spans="1:17" x14ac:dyDescent="0.2">
      <c r="A1890" s="13">
        <f>HLOOKUP($E$2,历史数据!$V$3:$AE$5000,ROW(A1888),)</f>
        <v>2131996</v>
      </c>
      <c r="B1890" s="41">
        <v>39301</v>
      </c>
      <c r="C1890" s="100">
        <f>IFERROR(IF(A1890&lt;&gt;0,MAX($C$4:C1889)+1,""),"")</f>
        <v>1843</v>
      </c>
      <c r="D1890" s="100"/>
      <c r="E1890" s="99">
        <f t="shared" si="181"/>
        <v>39370</v>
      </c>
      <c r="F1890" s="101">
        <f>IFERROR(VLOOKUP(E1890,历史数据!AH:AJ,3,),"")</f>
        <v>12.9016687853455</v>
      </c>
      <c r="G1890" s="101">
        <f t="shared" si="177"/>
        <v>13.589106187796995</v>
      </c>
      <c r="H1890" s="105">
        <f t="shared" si="178"/>
        <v>4.1730198218441483E-3</v>
      </c>
      <c r="I1890" s="101">
        <f>IFERROR(VLOOKUP(E1890,历史数据!AH:AJ,2,),"")</f>
        <v>13.0580526494103</v>
      </c>
      <c r="J1890" s="104">
        <f t="shared" si="179"/>
        <v>0</v>
      </c>
      <c r="K1890" s="104" t="str">
        <f>IFERROR(IF(AND(J1889=$H$2*1,MAX(K$64:K1889)=MAX(L$64:L1889)),MAX(K$64:K1889)+1,""),"")</f>
        <v/>
      </c>
      <c r="L1890" s="104" t="str">
        <f>IFERROR(IF(AND($F1889/INDEX($F$64:$F1890,MATCH(MAX(M$64:M1890),M$64:M1890,0)-1)&lt;(1-$P$2),MAX(K$64:K1890)&gt;MAX(L$64:L1889)),MAX(K$64:K1890),""),"")</f>
        <v/>
      </c>
      <c r="M1890" s="104" t="str">
        <f>IFERROR(IF(E1890="","",IF(K1890&lt;&gt;"",MAX(M$64:M1889)+1,IF(AND($F1889/INDEX($F$64:$F1890,MATCH(MAX(M$64:M1889),M$64:M1889,0)-1)&gt;(1+$O$2),MAX(K$64:K1890)&gt;MAX(L$64:L1889)),MAX(M$64:M1889)+1,""))),"")</f>
        <v/>
      </c>
      <c r="N1890" s="91">
        <f t="shared" si="180"/>
        <v>0</v>
      </c>
      <c r="O1890" s="91" t="str">
        <f>IFERROR(IF(AND(N1889=$H$2*1,MAX(O$64:O1889)=MAX(P$64:P1889)),MAX(O$64:O1889)+1,""),"")</f>
        <v/>
      </c>
      <c r="P1890" s="91" t="str">
        <f>IFERROR(IF(MOD(MAX(Q$64:Q1890),10*MAX(O$64:O1890))&lt;=2,IF(AND(F1889/INDEX($F$64:$F1890,MATCH(MAX(O$64:O1890),O$64:O1890,0)-1)&lt;(1-$P$2),MAX(O$64:O1890)&gt;MAX(P$64:P1889)),MAX(O$64:O1890),""),IF(AND($F1889/INDEX($F$64:$F1890,MATCH(MAX(Q$64:Q1890),Q$64:Q1890,0)-1)&lt;(1-$P$2),MAX(O$64:O1890)&gt;MAX(P$64:P1889)),MAX(O$64:O1890),"")),"")</f>
        <v/>
      </c>
      <c r="Q1890" s="91" t="str">
        <f>IFERROR(IF(E1890="","",IF(O1890&lt;&gt;"",MAX(O$64:O1890)*10+1,IF(AND($F1889/INDEX($F$64:$F1890,MATCH(MAX(Q$64:Q1889),Q$64:Q1889,0)-1)&gt;(1+$O$2),MAX(O$64:O1890)&gt;MAX(P$64:P1889)),MAX(Q$64:Q1889)+1,""))),"")</f>
        <v/>
      </c>
    </row>
    <row r="1891" spans="1:17" x14ac:dyDescent="0.2">
      <c r="A1891" s="13">
        <f>HLOOKUP($E$2,历史数据!$V$3:$AE$5000,ROW(A1889),)</f>
        <v>2007937</v>
      </c>
      <c r="B1891" s="41">
        <v>39302</v>
      </c>
      <c r="C1891" s="100">
        <f>IFERROR(IF(A1891&lt;&gt;0,MAX($C$4:C1890)+1,""),"")</f>
        <v>1844</v>
      </c>
      <c r="D1891" s="100"/>
      <c r="E1891" s="99">
        <f t="shared" si="181"/>
        <v>39371</v>
      </c>
      <c r="F1891" s="101">
        <f>IFERROR(VLOOKUP(E1891,历史数据!AH:AJ,3,),"")</f>
        <v>13.422948332228099</v>
      </c>
      <c r="G1891" s="101">
        <f t="shared" si="177"/>
        <v>13.65947892662615</v>
      </c>
      <c r="H1891" s="105">
        <f t="shared" si="178"/>
        <v>5.178614241188928E-3</v>
      </c>
      <c r="I1891" s="101">
        <f>IFERROR(VLOOKUP(E1891,历史数据!AH:AJ,2,),"")</f>
        <v>13.0189566833941</v>
      </c>
      <c r="J1891" s="104" t="str">
        <f t="shared" si="179"/>
        <v>0</v>
      </c>
      <c r="K1891" s="104" t="str">
        <f>IFERROR(IF(AND(J1890=$H$2*1,MAX(K$64:K1890)=MAX(L$64:L1890)),MAX(K$64:K1890)+1,""),"")</f>
        <v/>
      </c>
      <c r="L1891" s="104">
        <f>IFERROR(IF(AND($F1890/INDEX($F$64:$F1891,MATCH(MAX(M$64:M1891),M$64:M1891,0)-1)&lt;(1-$P$2),MAX(K$64:K1891)&gt;MAX(L$64:L1890)),MAX(K$64:K1891),""),"")</f>
        <v>13</v>
      </c>
      <c r="M1891" s="104" t="str">
        <f>IFERROR(IF(E1891="","",IF(K1891&lt;&gt;"",MAX(M$64:M1890)+1,IF(AND($F1890/INDEX($F$64:$F1891,MATCH(MAX(M$64:M1890),M$64:M1890,0)-1)&gt;(1+$O$2),MAX(K$64:K1891)&gt;MAX(L$64:L1890)),MAX(M$64:M1890)+1,""))),"")</f>
        <v/>
      </c>
      <c r="N1891" s="91" t="str">
        <f t="shared" si="180"/>
        <v>0</v>
      </c>
      <c r="O1891" s="91" t="str">
        <f>IFERROR(IF(AND(N1890=$H$2*1,MAX(O$64:O1890)=MAX(P$64:P1890)),MAX(O$64:O1890)+1,""),"")</f>
        <v/>
      </c>
      <c r="P1891" s="91">
        <f>IFERROR(IF(MOD(MAX(Q$64:Q1891),10*MAX(O$64:O1891))&lt;=2,IF(AND(F1890/INDEX($F$64:$F1891,MATCH(MAX(O$64:O1891),O$64:O1891,0)-1)&lt;(1-$P$2),MAX(O$64:O1891)&gt;MAX(P$64:P1890)),MAX(O$64:O1891),""),IF(AND($F1890/INDEX($F$64:$F1891,MATCH(MAX(Q$64:Q1891),Q$64:Q1891,0)-1)&lt;(1-$P$2),MAX(O$64:O1891)&gt;MAX(P$64:P1890)),MAX(O$64:O1891),"")),"")</f>
        <v>9</v>
      </c>
      <c r="Q1891" s="91" t="str">
        <f>IFERROR(IF(E1891="","",IF(O1891&lt;&gt;"",MAX(O$64:O1891)*10+1,IF(AND($F1890/INDEX($F$64:$F1891,MATCH(MAX(Q$64:Q1890),Q$64:Q1890,0)-1)&gt;(1+$O$2),MAX(O$64:O1891)&gt;MAX(P$64:P1890)),MAX(Q$64:Q1890)+1,""))),"")</f>
        <v/>
      </c>
    </row>
    <row r="1892" spans="1:17" x14ac:dyDescent="0.2">
      <c r="A1892" s="13">
        <f>HLOOKUP($E$2,历史数据!$V$3:$AE$5000,ROW(A1890),)</f>
        <v>1171371</v>
      </c>
      <c r="B1892" s="41">
        <v>39303</v>
      </c>
      <c r="C1892" s="100">
        <f>IFERROR(IF(A1892&lt;&gt;0,MAX($C$4:C1891)+1,""),"")</f>
        <v>1845</v>
      </c>
      <c r="D1892" s="100"/>
      <c r="E1892" s="99">
        <f t="shared" si="181"/>
        <v>39372</v>
      </c>
      <c r="F1892" s="101">
        <f>IFERROR(VLOOKUP(E1892,历史数据!AH:AJ,3,),"")</f>
        <v>13.201404524802999</v>
      </c>
      <c r="G1892" s="101">
        <f t="shared" si="177"/>
        <v>13.721598072629666</v>
      </c>
      <c r="H1892" s="105">
        <f t="shared" si="178"/>
        <v>4.5476951454150871E-3</v>
      </c>
      <c r="I1892" s="101">
        <f>IFERROR(VLOOKUP(E1892,历史数据!AH:AJ,2,),"")</f>
        <v>13.162308558786799</v>
      </c>
      <c r="J1892" s="104">
        <f t="shared" si="179"/>
        <v>0</v>
      </c>
      <c r="K1892" s="104" t="str">
        <f>IFERROR(IF(AND(J1891=$H$2*1,MAX(K$64:K1891)=MAX(L$64:L1891)),MAX(K$64:K1891)+1,""),"")</f>
        <v/>
      </c>
      <c r="L1892" s="104" t="str">
        <f>IFERROR(IF(AND($F1891/INDEX($F$64:$F1892,MATCH(MAX(M$64:M1892),M$64:M1892,0)-1)&lt;(1-$P$2),MAX(K$64:K1892)&gt;MAX(L$64:L1891)),MAX(K$64:K1892),""),"")</f>
        <v/>
      </c>
      <c r="M1892" s="104" t="str">
        <f>IFERROR(IF(E1892="","",IF(K1892&lt;&gt;"",MAX(M$64:M1891)+1,IF(AND($F1891/INDEX($F$64:$F1892,MATCH(MAX(M$64:M1891),M$64:M1891,0)-1)&gt;(1+$O$2),MAX(K$64:K1892)&gt;MAX(L$64:L1891)),MAX(M$64:M1891)+1,""))),"")</f>
        <v/>
      </c>
      <c r="N1892" s="91">
        <f t="shared" si="180"/>
        <v>0</v>
      </c>
      <c r="O1892" s="91" t="str">
        <f>IFERROR(IF(AND(N1891=$H$2*1,MAX(O$64:O1891)=MAX(P$64:P1891)),MAX(O$64:O1891)+1,""),"")</f>
        <v/>
      </c>
      <c r="P1892" s="91" t="str">
        <f>IFERROR(IF(MOD(MAX(Q$64:Q1892),10*MAX(O$64:O1892))&lt;=2,IF(AND(F1891/INDEX($F$64:$F1892,MATCH(MAX(O$64:O1892),O$64:O1892,0)-1)&lt;(1-$P$2),MAX(O$64:O1892)&gt;MAX(P$64:P1891)),MAX(O$64:O1892),""),IF(AND($F1891/INDEX($F$64:$F1892,MATCH(MAX(Q$64:Q1892),Q$64:Q1892,0)-1)&lt;(1-$P$2),MAX(O$64:O1892)&gt;MAX(P$64:P1891)),MAX(O$64:O1892),"")),"")</f>
        <v/>
      </c>
      <c r="Q1892" s="91" t="str">
        <f>IFERROR(IF(E1892="","",IF(O1892&lt;&gt;"",MAX(O$64:O1892)*10+1,IF(AND($F1891/INDEX($F$64:$F1892,MATCH(MAX(Q$64:Q1891),Q$64:Q1891,0)-1)&gt;(1+$O$2),MAX(O$64:O1892)&gt;MAX(P$64:P1891)),MAX(Q$64:Q1891)+1,""))),"")</f>
        <v/>
      </c>
    </row>
    <row r="1893" spans="1:17" x14ac:dyDescent="0.2">
      <c r="A1893" s="13">
        <f>HLOOKUP($E$2,历史数据!$V$3:$AE$5000,ROW(A1891),)</f>
        <v>1231260</v>
      </c>
      <c r="B1893" s="41">
        <v>39304</v>
      </c>
      <c r="C1893" s="100">
        <f>IFERROR(IF(A1893&lt;&gt;0,MAX($C$4:C1892)+1,""),"")</f>
        <v>1846</v>
      </c>
      <c r="D1893" s="100"/>
      <c r="E1893" s="99">
        <f t="shared" si="181"/>
        <v>39373</v>
      </c>
      <c r="F1893" s="101">
        <f>IFERROR(VLOOKUP(E1893,历史数据!AH:AJ,3,),"")</f>
        <v>12.927732762689599</v>
      </c>
      <c r="G1893" s="101">
        <f t="shared" si="177"/>
        <v>13.780676421276365</v>
      </c>
      <c r="H1893" s="105">
        <f t="shared" si="178"/>
        <v>4.3055005935890289E-3</v>
      </c>
      <c r="I1893" s="101">
        <f>IFERROR(VLOOKUP(E1893,历史数据!AH:AJ,2,),"")</f>
        <v>12.9147007740176</v>
      </c>
      <c r="J1893" s="104">
        <f t="shared" si="179"/>
        <v>0</v>
      </c>
      <c r="K1893" s="104" t="str">
        <f>IFERROR(IF(AND(J1892=$H$2*1,MAX(K$64:K1892)=MAX(L$64:L1892)),MAX(K$64:K1892)+1,""),"")</f>
        <v/>
      </c>
      <c r="L1893" s="104" t="str">
        <f>IFERROR(IF(AND($F1892/INDEX($F$64:$F1893,MATCH(MAX(M$64:M1893),M$64:M1893,0)-1)&lt;(1-$P$2),MAX(K$64:K1893)&gt;MAX(L$64:L1892)),MAX(K$64:K1893),""),"")</f>
        <v/>
      </c>
      <c r="M1893" s="104" t="str">
        <f>IFERROR(IF(E1893="","",IF(K1893&lt;&gt;"",MAX(M$64:M1892)+1,IF(AND($F1892/INDEX($F$64:$F1893,MATCH(MAX(M$64:M1892),M$64:M1892,0)-1)&gt;(1+$O$2),MAX(K$64:K1893)&gt;MAX(L$64:L1892)),MAX(M$64:M1892)+1,""))),"")</f>
        <v/>
      </c>
      <c r="N1893" s="91">
        <f t="shared" si="180"/>
        <v>0</v>
      </c>
      <c r="O1893" s="91" t="str">
        <f>IFERROR(IF(AND(N1892=$H$2*1,MAX(O$64:O1892)=MAX(P$64:P1892)),MAX(O$64:O1892)+1,""),"")</f>
        <v/>
      </c>
      <c r="P1893" s="91" t="str">
        <f>IFERROR(IF(MOD(MAX(Q$64:Q1893),10*MAX(O$64:O1893))&lt;=2,IF(AND(F1892/INDEX($F$64:$F1893,MATCH(MAX(O$64:O1893),O$64:O1893,0)-1)&lt;(1-$P$2),MAX(O$64:O1893)&gt;MAX(P$64:P1892)),MAX(O$64:O1893),""),IF(AND($F1892/INDEX($F$64:$F1893,MATCH(MAX(Q$64:Q1893),Q$64:Q1893,0)-1)&lt;(1-$P$2),MAX(O$64:O1893)&gt;MAX(P$64:P1892)),MAX(O$64:O1893),"")),"")</f>
        <v/>
      </c>
      <c r="Q1893" s="91" t="str">
        <f>IFERROR(IF(E1893="","",IF(O1893&lt;&gt;"",MAX(O$64:O1893)*10+1,IF(AND($F1892/INDEX($F$64:$F1893,MATCH(MAX(Q$64:Q1892),Q$64:Q1892,0)-1)&gt;(1+$O$2),MAX(O$64:O1893)&gt;MAX(P$64:P1892)),MAX(Q$64:Q1892)+1,""))),"")</f>
        <v/>
      </c>
    </row>
    <row r="1894" spans="1:17" x14ac:dyDescent="0.2">
      <c r="A1894" s="13">
        <f>HLOOKUP($E$2,历史数据!$V$3:$AE$5000,ROW(A1892),)</f>
        <v>1281370</v>
      </c>
      <c r="B1894" s="41">
        <v>39307</v>
      </c>
      <c r="C1894" s="100">
        <f>IFERROR(IF(A1894&lt;&gt;0,MAX($C$4:C1893)+1,""),"")</f>
        <v>1847</v>
      </c>
      <c r="D1894" s="100"/>
      <c r="E1894" s="99">
        <f t="shared" si="181"/>
        <v>39374</v>
      </c>
      <c r="F1894" s="101">
        <f>IFERROR(VLOOKUP(E1894,历史数据!AH:AJ,3,),"")</f>
        <v>13.1753405474589</v>
      </c>
      <c r="G1894" s="101">
        <f t="shared" si="177"/>
        <v>13.840840768979069</v>
      </c>
      <c r="H1894" s="105">
        <f t="shared" si="178"/>
        <v>4.365848661087135E-3</v>
      </c>
      <c r="I1894" s="101">
        <f>IFERROR(VLOOKUP(E1894,历史数据!AH:AJ,2,),"")</f>
        <v>12.888636796673399</v>
      </c>
      <c r="J1894" s="104">
        <f t="shared" si="179"/>
        <v>0</v>
      </c>
      <c r="K1894" s="104" t="str">
        <f>IFERROR(IF(AND(J1893=$H$2*1,MAX(K$64:K1893)=MAX(L$64:L1893)),MAX(K$64:K1893)+1,""),"")</f>
        <v/>
      </c>
      <c r="L1894" s="104" t="str">
        <f>IFERROR(IF(AND($F1893/INDEX($F$64:$F1894,MATCH(MAX(M$64:M1894),M$64:M1894,0)-1)&lt;(1-$P$2),MAX(K$64:K1894)&gt;MAX(L$64:L1893)),MAX(K$64:K1894),""),"")</f>
        <v/>
      </c>
      <c r="M1894" s="104" t="str">
        <f>IFERROR(IF(E1894="","",IF(K1894&lt;&gt;"",MAX(M$64:M1893)+1,IF(AND($F1893/INDEX($F$64:$F1894,MATCH(MAX(M$64:M1893),M$64:M1893,0)-1)&gt;(1+$O$2),MAX(K$64:K1894)&gt;MAX(L$64:L1893)),MAX(M$64:M1893)+1,""))),"")</f>
        <v/>
      </c>
      <c r="N1894" s="91">
        <f t="shared" si="180"/>
        <v>0</v>
      </c>
      <c r="O1894" s="91" t="str">
        <f>IFERROR(IF(AND(N1893=$H$2*1,MAX(O$64:O1893)=MAX(P$64:P1893)),MAX(O$64:O1893)+1,""),"")</f>
        <v/>
      </c>
      <c r="P1894" s="91" t="str">
        <f>IFERROR(IF(MOD(MAX(Q$64:Q1894),10*MAX(O$64:O1894))&lt;=2,IF(AND(F1893/INDEX($F$64:$F1894,MATCH(MAX(O$64:O1894),O$64:O1894,0)-1)&lt;(1-$P$2),MAX(O$64:O1894)&gt;MAX(P$64:P1893)),MAX(O$64:O1894),""),IF(AND($F1893/INDEX($F$64:$F1894,MATCH(MAX(Q$64:Q1894),Q$64:Q1894,0)-1)&lt;(1-$P$2),MAX(O$64:O1894)&gt;MAX(P$64:P1893)),MAX(O$64:O1894),"")),"")</f>
        <v/>
      </c>
      <c r="Q1894" s="91" t="str">
        <f>IFERROR(IF(E1894="","",IF(O1894&lt;&gt;"",MAX(O$64:O1894)*10+1,IF(AND($F1893/INDEX($F$64:$F1894,MATCH(MAX(Q$64:Q1893),Q$64:Q1893,0)-1)&gt;(1+$O$2),MAX(O$64:O1894)&gt;MAX(P$64:P1893)),MAX(Q$64:Q1893)+1,""))),"")</f>
        <v/>
      </c>
    </row>
    <row r="1895" spans="1:17" x14ac:dyDescent="0.2">
      <c r="A1895" s="13">
        <f>HLOOKUP($E$2,历史数据!$V$3:$AE$5000,ROW(A1893),)</f>
        <v>1864280</v>
      </c>
      <c r="B1895" s="41">
        <v>39308</v>
      </c>
      <c r="C1895" s="100">
        <f>IFERROR(IF(A1895&lt;&gt;0,MAX($C$4:C1894)+1,""),"")</f>
        <v>1848</v>
      </c>
      <c r="D1895" s="100"/>
      <c r="E1895" s="99">
        <f t="shared" si="181"/>
        <v>39377</v>
      </c>
      <c r="F1895" s="101">
        <f>IFERROR(VLOOKUP(E1895,历史数据!AH:AJ,3,),"")</f>
        <v>13.305660434179501</v>
      </c>
      <c r="G1895" s="101">
        <f t="shared" si="177"/>
        <v>13.898615918758562</v>
      </c>
      <c r="H1895" s="105">
        <f t="shared" si="178"/>
        <v>4.174251459418743E-3</v>
      </c>
      <c r="I1895" s="101">
        <f>IFERROR(VLOOKUP(E1895,历史数据!AH:AJ,2,),"")</f>
        <v>13.0319886720662</v>
      </c>
      <c r="J1895" s="104">
        <f t="shared" si="179"/>
        <v>0</v>
      </c>
      <c r="K1895" s="104" t="str">
        <f>IFERROR(IF(AND(J1894=$H$2*1,MAX(K$64:K1894)=MAX(L$64:L1894)),MAX(K$64:K1894)+1,""),"")</f>
        <v/>
      </c>
      <c r="L1895" s="104" t="str">
        <f>IFERROR(IF(AND($F1894/INDEX($F$64:$F1895,MATCH(MAX(M$64:M1895),M$64:M1895,0)-1)&lt;(1-$P$2),MAX(K$64:K1895)&gt;MAX(L$64:L1894)),MAX(K$64:K1895),""),"")</f>
        <v/>
      </c>
      <c r="M1895" s="104" t="str">
        <f>IFERROR(IF(E1895="","",IF(K1895&lt;&gt;"",MAX(M$64:M1894)+1,IF(AND($F1894/INDEX($F$64:$F1895,MATCH(MAX(M$64:M1894),M$64:M1894,0)-1)&gt;(1+$O$2),MAX(K$64:K1895)&gt;MAX(L$64:L1894)),MAX(M$64:M1894)+1,""))),"")</f>
        <v/>
      </c>
      <c r="N1895" s="91">
        <f t="shared" si="180"/>
        <v>0</v>
      </c>
      <c r="O1895" s="91" t="str">
        <f>IFERROR(IF(AND(N1894=$H$2*1,MAX(O$64:O1894)=MAX(P$64:P1894)),MAX(O$64:O1894)+1,""),"")</f>
        <v/>
      </c>
      <c r="P1895" s="91" t="str">
        <f>IFERROR(IF(MOD(MAX(Q$64:Q1895),10*MAX(O$64:O1895))&lt;=2,IF(AND(F1894/INDEX($F$64:$F1895,MATCH(MAX(O$64:O1895),O$64:O1895,0)-1)&lt;(1-$P$2),MAX(O$64:O1895)&gt;MAX(P$64:P1894)),MAX(O$64:O1895),""),IF(AND($F1894/INDEX($F$64:$F1895,MATCH(MAX(Q$64:Q1895),Q$64:Q1895,0)-1)&lt;(1-$P$2),MAX(O$64:O1895)&gt;MAX(P$64:P1894)),MAX(O$64:O1895),"")),"")</f>
        <v/>
      </c>
      <c r="Q1895" s="91" t="str">
        <f>IFERROR(IF(E1895="","",IF(O1895&lt;&gt;"",MAX(O$64:O1895)*10+1,IF(AND($F1894/INDEX($F$64:$F1895,MATCH(MAX(Q$64:Q1894),Q$64:Q1894,0)-1)&gt;(1+$O$2),MAX(O$64:O1895)&gt;MAX(P$64:P1894)),MAX(Q$64:Q1894)+1,""))),"")</f>
        <v/>
      </c>
    </row>
    <row r="1896" spans="1:17" x14ac:dyDescent="0.2">
      <c r="A1896" s="13">
        <f>HLOOKUP($E$2,历史数据!$V$3:$AE$5000,ROW(A1894),)</f>
        <v>1221847</v>
      </c>
      <c r="B1896" s="41">
        <v>39309</v>
      </c>
      <c r="C1896" s="100">
        <f>IFERROR(IF(A1896&lt;&gt;0,MAX($C$4:C1895)+1,""),"")</f>
        <v>1849</v>
      </c>
      <c r="D1896" s="100"/>
      <c r="E1896" s="99">
        <f t="shared" si="181"/>
        <v>39378</v>
      </c>
      <c r="F1896" s="101">
        <f>IFERROR(VLOOKUP(E1896,历史数据!AH:AJ,3,),"")</f>
        <v>12.927732762689599</v>
      </c>
      <c r="G1896" s="101">
        <f t="shared" si="177"/>
        <v>13.933585088361939</v>
      </c>
      <c r="H1896" s="105">
        <f t="shared" si="178"/>
        <v>2.5160181278325311E-3</v>
      </c>
      <c r="I1896" s="101">
        <f>IFERROR(VLOOKUP(E1896,历史数据!AH:AJ,2,),"")</f>
        <v>13.5532682189488</v>
      </c>
      <c r="J1896" s="104">
        <f t="shared" si="179"/>
        <v>0</v>
      </c>
      <c r="K1896" s="104" t="str">
        <f>IFERROR(IF(AND(J1895=$H$2*1,MAX(K$64:K1895)=MAX(L$64:L1895)),MAX(K$64:K1895)+1,""),"")</f>
        <v/>
      </c>
      <c r="L1896" s="104" t="str">
        <f>IFERROR(IF(AND($F1895/INDEX($F$64:$F1896,MATCH(MAX(M$64:M1896),M$64:M1896,0)-1)&lt;(1-$P$2),MAX(K$64:K1896)&gt;MAX(L$64:L1895)),MAX(K$64:K1896),""),"")</f>
        <v/>
      </c>
      <c r="M1896" s="104" t="str">
        <f>IFERROR(IF(E1896="","",IF(K1896&lt;&gt;"",MAX(M$64:M1895)+1,IF(AND($F1895/INDEX($F$64:$F1896,MATCH(MAX(M$64:M1895),M$64:M1895,0)-1)&gt;(1+$O$2),MAX(K$64:K1896)&gt;MAX(L$64:L1895)),MAX(M$64:M1895)+1,""))),"")</f>
        <v/>
      </c>
      <c r="N1896" s="91">
        <f t="shared" si="180"/>
        <v>0</v>
      </c>
      <c r="O1896" s="91" t="str">
        <f>IFERROR(IF(AND(N1895=$H$2*1,MAX(O$64:O1895)=MAX(P$64:P1895)),MAX(O$64:O1895)+1,""),"")</f>
        <v/>
      </c>
      <c r="P1896" s="91" t="str">
        <f>IFERROR(IF(MOD(MAX(Q$64:Q1896),10*MAX(O$64:O1896))&lt;=2,IF(AND(F1895/INDEX($F$64:$F1896,MATCH(MAX(O$64:O1896),O$64:O1896,0)-1)&lt;(1-$P$2),MAX(O$64:O1896)&gt;MAX(P$64:P1895)),MAX(O$64:O1896),""),IF(AND($F1895/INDEX($F$64:$F1896,MATCH(MAX(Q$64:Q1896),Q$64:Q1896,0)-1)&lt;(1-$P$2),MAX(O$64:O1896)&gt;MAX(P$64:P1895)),MAX(O$64:O1896),"")),"")</f>
        <v/>
      </c>
      <c r="Q1896" s="91" t="str">
        <f>IFERROR(IF(E1896="","",IF(O1896&lt;&gt;"",MAX(O$64:O1896)*10+1,IF(AND($F1895/INDEX($F$64:$F1896,MATCH(MAX(Q$64:Q1895),Q$64:Q1895,0)-1)&gt;(1+$O$2),MAX(O$64:O1896)&gt;MAX(P$64:P1895)),MAX(Q$64:Q1895)+1,""))),"")</f>
        <v/>
      </c>
    </row>
    <row r="1897" spans="1:17" x14ac:dyDescent="0.2">
      <c r="A1897" s="13">
        <f>HLOOKUP($E$2,历史数据!$V$3:$AE$5000,ROW(A1895),)</f>
        <v>3138254</v>
      </c>
      <c r="B1897" s="41">
        <v>39310</v>
      </c>
      <c r="C1897" s="100">
        <f>IFERROR(IF(A1897&lt;&gt;0,MAX($C$4:C1896)+1,""),"")</f>
        <v>1850</v>
      </c>
      <c r="D1897" s="100"/>
      <c r="E1897" s="99">
        <f t="shared" si="181"/>
        <v>39379</v>
      </c>
      <c r="F1897" s="101">
        <f>IFERROR(VLOOKUP(E1897,历史数据!AH:AJ,3,),"")</f>
        <v>11.820013725563999</v>
      </c>
      <c r="G1897" s="101">
        <f t="shared" si="177"/>
        <v>13.933367888550736</v>
      </c>
      <c r="H1897" s="105">
        <f t="shared" si="178"/>
        <v>-1.5588221539908353E-5</v>
      </c>
      <c r="I1897" s="101">
        <f>IFERROR(VLOOKUP(E1897,历史数据!AH:AJ,2,),"")</f>
        <v>13.1362445814427</v>
      </c>
      <c r="J1897" s="104">
        <f t="shared" si="179"/>
        <v>0</v>
      </c>
      <c r="K1897" s="104" t="str">
        <f>IFERROR(IF(AND(J1896=$H$2*1,MAX(K$64:K1896)=MAX(L$64:L1896)),MAX(K$64:K1896)+1,""),"")</f>
        <v/>
      </c>
      <c r="L1897" s="104" t="str">
        <f>IFERROR(IF(AND($F1896/INDEX($F$64:$F1897,MATCH(MAX(M$64:M1897),M$64:M1897,0)-1)&lt;(1-$P$2),MAX(K$64:K1897)&gt;MAX(L$64:L1896)),MAX(K$64:K1897),""),"")</f>
        <v/>
      </c>
      <c r="M1897" s="104" t="str">
        <f>IFERROR(IF(E1897="","",IF(K1897&lt;&gt;"",MAX(M$64:M1896)+1,IF(AND($F1896/INDEX($F$64:$F1897,MATCH(MAX(M$64:M1896),M$64:M1896,0)-1)&gt;(1+$O$2),MAX(K$64:K1897)&gt;MAX(L$64:L1896)),MAX(M$64:M1896)+1,""))),"")</f>
        <v/>
      </c>
      <c r="N1897" s="91">
        <f t="shared" si="180"/>
        <v>0</v>
      </c>
      <c r="O1897" s="91" t="str">
        <f>IFERROR(IF(AND(N1896=$H$2*1,MAX(O$64:O1896)=MAX(P$64:P1896)),MAX(O$64:O1896)+1,""),"")</f>
        <v/>
      </c>
      <c r="P1897" s="91" t="str">
        <f>IFERROR(IF(MOD(MAX(Q$64:Q1897),10*MAX(O$64:O1897))&lt;=2,IF(AND(F1896/INDEX($F$64:$F1897,MATCH(MAX(O$64:O1897),O$64:O1897,0)-1)&lt;(1-$P$2),MAX(O$64:O1897)&gt;MAX(P$64:P1896)),MAX(O$64:O1897),""),IF(AND($F1896/INDEX($F$64:$F1897,MATCH(MAX(Q$64:Q1897),Q$64:Q1897,0)-1)&lt;(1-$P$2),MAX(O$64:O1897)&gt;MAX(P$64:P1896)),MAX(O$64:O1897),"")),"")</f>
        <v/>
      </c>
      <c r="Q1897" s="91" t="str">
        <f>IFERROR(IF(E1897="","",IF(O1897&lt;&gt;"",MAX(O$64:O1897)*10+1,IF(AND($F1896/INDEX($F$64:$F1897,MATCH(MAX(Q$64:Q1896),Q$64:Q1896,0)-1)&gt;(1+$O$2),MAX(O$64:O1897)&gt;MAX(P$64:P1896)),MAX(Q$64:Q1896)+1,""))),"")</f>
        <v/>
      </c>
    </row>
    <row r="1898" spans="1:17" x14ac:dyDescent="0.2">
      <c r="A1898" s="13">
        <f>HLOOKUP($E$2,历史数据!$V$3:$AE$5000,ROW(A1896),)</f>
        <v>4488542</v>
      </c>
      <c r="B1898" s="41">
        <v>39311</v>
      </c>
      <c r="C1898" s="100">
        <f>IFERROR(IF(A1898&lt;&gt;0,MAX($C$4:C1897)+1,""),"")</f>
        <v>1851</v>
      </c>
      <c r="D1898" s="100"/>
      <c r="E1898" s="99">
        <f t="shared" si="181"/>
        <v>39380</v>
      </c>
      <c r="F1898" s="101">
        <f>IFERROR(VLOOKUP(E1898,历史数据!AH:AJ,3,),"")</f>
        <v>10.634102756406</v>
      </c>
      <c r="G1898" s="101">
        <f t="shared" si="177"/>
        <v>13.90860711007381</v>
      </c>
      <c r="H1898" s="105">
        <f t="shared" si="178"/>
        <v>-1.7770849571318026E-3</v>
      </c>
      <c r="I1898" s="101">
        <f>IFERROR(VLOOKUP(E1898,历史数据!AH:AJ,2,),"")</f>
        <v>11.820013725563999</v>
      </c>
      <c r="J1898" s="104">
        <f t="shared" si="179"/>
        <v>0</v>
      </c>
      <c r="K1898" s="104" t="str">
        <f>IFERROR(IF(AND(J1897=$H$2*1,MAX(K$64:K1897)=MAX(L$64:L1897)),MAX(K$64:K1897)+1,""),"")</f>
        <v/>
      </c>
      <c r="L1898" s="104" t="str">
        <f>IFERROR(IF(AND($F1897/INDEX($F$64:$F1898,MATCH(MAX(M$64:M1898),M$64:M1898,0)-1)&lt;(1-$P$2),MAX(K$64:K1898)&gt;MAX(L$64:L1897)),MAX(K$64:K1898),""),"")</f>
        <v/>
      </c>
      <c r="M1898" s="104" t="str">
        <f>IFERROR(IF(E1898="","",IF(K1898&lt;&gt;"",MAX(M$64:M1897)+1,IF(AND($F1897/INDEX($F$64:$F1898,MATCH(MAX(M$64:M1897),M$64:M1897,0)-1)&gt;(1+$O$2),MAX(K$64:K1898)&gt;MAX(L$64:L1897)),MAX(M$64:M1897)+1,""))),"")</f>
        <v/>
      </c>
      <c r="N1898" s="91">
        <f t="shared" si="180"/>
        <v>0</v>
      </c>
      <c r="O1898" s="91" t="str">
        <f>IFERROR(IF(AND(N1897=$H$2*1,MAX(O$64:O1897)=MAX(P$64:P1897)),MAX(O$64:O1897)+1,""),"")</f>
        <v/>
      </c>
      <c r="P1898" s="91" t="str">
        <f>IFERROR(IF(MOD(MAX(Q$64:Q1898),10*MAX(O$64:O1898))&lt;=2,IF(AND(F1897/INDEX($F$64:$F1898,MATCH(MAX(O$64:O1898),O$64:O1898,0)-1)&lt;(1-$P$2),MAX(O$64:O1898)&gt;MAX(P$64:P1897)),MAX(O$64:O1898),""),IF(AND($F1897/INDEX($F$64:$F1898,MATCH(MAX(Q$64:Q1898),Q$64:Q1898,0)-1)&lt;(1-$P$2),MAX(O$64:O1898)&gt;MAX(P$64:P1897)),MAX(O$64:O1898),"")),"")</f>
        <v/>
      </c>
      <c r="Q1898" s="91" t="str">
        <f>IFERROR(IF(E1898="","",IF(O1898&lt;&gt;"",MAX(O$64:O1898)*10+1,IF(AND($F1897/INDEX($F$64:$F1898,MATCH(MAX(Q$64:Q1897),Q$64:Q1897,0)-1)&gt;(1+$O$2),MAX(O$64:O1898)&gt;MAX(P$64:P1897)),MAX(Q$64:Q1897)+1,""))),"")</f>
        <v/>
      </c>
    </row>
    <row r="1899" spans="1:17" x14ac:dyDescent="0.2">
      <c r="A1899" s="13">
        <f>HLOOKUP($E$2,历史数据!$V$3:$AE$5000,ROW(A1897),)</f>
        <v>2403406</v>
      </c>
      <c r="B1899" s="41">
        <v>39314</v>
      </c>
      <c r="C1899" s="100">
        <f>IFERROR(IF(A1899&lt;&gt;0,MAX($C$4:C1898)+1,""),"")</f>
        <v>1852</v>
      </c>
      <c r="D1899" s="100"/>
      <c r="E1899" s="99">
        <f t="shared" si="181"/>
        <v>39381</v>
      </c>
      <c r="F1899" s="101">
        <f>IFERROR(VLOOKUP(E1899,历史数据!AH:AJ,3,),"")</f>
        <v>10.347399005620501</v>
      </c>
      <c r="G1899" s="101">
        <f t="shared" si="177"/>
        <v>13.868859544624007</v>
      </c>
      <c r="H1899" s="105">
        <f t="shared" si="178"/>
        <v>-2.8577675057780416E-3</v>
      </c>
      <c r="I1899" s="101">
        <f>IFERROR(VLOOKUP(E1899,历史数据!AH:AJ,2,),"")</f>
        <v>10.660166733750099</v>
      </c>
      <c r="J1899" s="104">
        <f t="shared" si="179"/>
        <v>0</v>
      </c>
      <c r="K1899" s="104" t="str">
        <f>IFERROR(IF(AND(J1898=$H$2*1,MAX(K$64:K1898)=MAX(L$64:L1898)),MAX(K$64:K1898)+1,""),"")</f>
        <v/>
      </c>
      <c r="L1899" s="104" t="str">
        <f>IFERROR(IF(AND($F1898/INDEX($F$64:$F1899,MATCH(MAX(M$64:M1899),M$64:M1899,0)-1)&lt;(1-$P$2),MAX(K$64:K1899)&gt;MAX(L$64:L1898)),MAX(K$64:K1899),""),"")</f>
        <v/>
      </c>
      <c r="M1899" s="104" t="str">
        <f>IFERROR(IF(E1899="","",IF(K1899&lt;&gt;"",MAX(M$64:M1898)+1,IF(AND($F1898/INDEX($F$64:$F1899,MATCH(MAX(M$64:M1898),M$64:M1898,0)-1)&gt;(1+$O$2),MAX(K$64:K1899)&gt;MAX(L$64:L1898)),MAX(M$64:M1898)+1,""))),"")</f>
        <v/>
      </c>
      <c r="N1899" s="91">
        <f t="shared" si="180"/>
        <v>0</v>
      </c>
      <c r="O1899" s="91" t="str">
        <f>IFERROR(IF(AND(N1898=$H$2*1,MAX(O$64:O1898)=MAX(P$64:P1898)),MAX(O$64:O1898)+1,""),"")</f>
        <v/>
      </c>
      <c r="P1899" s="91" t="str">
        <f>IFERROR(IF(MOD(MAX(Q$64:Q1899),10*MAX(O$64:O1899))&lt;=2,IF(AND(F1898/INDEX($F$64:$F1899,MATCH(MAX(O$64:O1899),O$64:O1899,0)-1)&lt;(1-$P$2),MAX(O$64:O1899)&gt;MAX(P$64:P1898)),MAX(O$64:O1899),""),IF(AND($F1898/INDEX($F$64:$F1899,MATCH(MAX(Q$64:Q1899),Q$64:Q1899,0)-1)&lt;(1-$P$2),MAX(O$64:O1899)&gt;MAX(P$64:P1898)),MAX(O$64:O1899),"")),"")</f>
        <v/>
      </c>
      <c r="Q1899" s="91" t="str">
        <f>IFERROR(IF(E1899="","",IF(O1899&lt;&gt;"",MAX(O$64:O1899)*10+1,IF(AND($F1898/INDEX($F$64:$F1899,MATCH(MAX(Q$64:Q1898),Q$64:Q1898,0)-1)&gt;(1+$O$2),MAX(O$64:O1899)&gt;MAX(P$64:P1898)),MAX(Q$64:Q1898)+1,""))),"")</f>
        <v/>
      </c>
    </row>
    <row r="1900" spans="1:17" x14ac:dyDescent="0.2">
      <c r="A1900" s="13">
        <f>HLOOKUP($E$2,历史数据!$V$3:$AE$5000,ROW(A1898),)</f>
        <v>2101245</v>
      </c>
      <c r="B1900" s="41">
        <v>39315</v>
      </c>
      <c r="C1900" s="100">
        <f>IFERROR(IF(A1900&lt;&gt;0,MAX($C$4:C1899)+1,""),"")</f>
        <v>1853</v>
      </c>
      <c r="D1900" s="100"/>
      <c r="E1900" s="99">
        <f t="shared" si="181"/>
        <v>39384</v>
      </c>
      <c r="F1900" s="101">
        <f>IFERROR(VLOOKUP(E1900,历史数据!AH:AJ,3,),"")</f>
        <v>10.4125589489809</v>
      </c>
      <c r="G1900" s="101">
        <f t="shared" si="177"/>
        <v>13.825853982006189</v>
      </c>
      <c r="H1900" s="105">
        <f t="shared" si="178"/>
        <v>-3.100872316101011E-3</v>
      </c>
      <c r="I1900" s="101">
        <f>IFERROR(VLOOKUP(E1900,历史数据!AH:AJ,2,),"")</f>
        <v>10.2952710509323</v>
      </c>
      <c r="J1900" s="104">
        <f t="shared" si="179"/>
        <v>0</v>
      </c>
      <c r="K1900" s="104" t="str">
        <f>IFERROR(IF(AND(J1899=$H$2*1,MAX(K$64:K1899)=MAX(L$64:L1899)),MAX(K$64:K1899)+1,""),"")</f>
        <v/>
      </c>
      <c r="L1900" s="104" t="str">
        <f>IFERROR(IF(AND($F1899/INDEX($F$64:$F1900,MATCH(MAX(M$64:M1900),M$64:M1900,0)-1)&lt;(1-$P$2),MAX(K$64:K1900)&gt;MAX(L$64:L1899)),MAX(K$64:K1900),""),"")</f>
        <v/>
      </c>
      <c r="M1900" s="104" t="str">
        <f>IFERROR(IF(E1900="","",IF(K1900&lt;&gt;"",MAX(M$64:M1899)+1,IF(AND($F1899/INDEX($F$64:$F1900,MATCH(MAX(M$64:M1899),M$64:M1899,0)-1)&gt;(1+$O$2),MAX(K$64:K1900)&gt;MAX(L$64:L1899)),MAX(M$64:M1899)+1,""))),"")</f>
        <v/>
      </c>
      <c r="N1900" s="91">
        <f t="shared" si="180"/>
        <v>0</v>
      </c>
      <c r="O1900" s="91" t="str">
        <f>IFERROR(IF(AND(N1899=$H$2*1,MAX(O$64:O1899)=MAX(P$64:P1899)),MAX(O$64:O1899)+1,""),"")</f>
        <v/>
      </c>
      <c r="P1900" s="91" t="str">
        <f>IFERROR(IF(MOD(MAX(Q$64:Q1900),10*MAX(O$64:O1900))&lt;=2,IF(AND(F1899/INDEX($F$64:$F1900,MATCH(MAX(O$64:O1900),O$64:O1900,0)-1)&lt;(1-$P$2),MAX(O$64:O1900)&gt;MAX(P$64:P1899)),MAX(O$64:O1900),""),IF(AND($F1899/INDEX($F$64:$F1900,MATCH(MAX(Q$64:Q1900),Q$64:Q1900,0)-1)&lt;(1-$P$2),MAX(O$64:O1900)&gt;MAX(P$64:P1899)),MAX(O$64:O1900),"")),"")</f>
        <v/>
      </c>
      <c r="Q1900" s="91" t="str">
        <f>IFERROR(IF(E1900="","",IF(O1900&lt;&gt;"",MAX(O$64:O1900)*10+1,IF(AND($F1899/INDEX($F$64:$F1900,MATCH(MAX(Q$64:Q1899),Q$64:Q1899,0)-1)&gt;(1+$O$2),MAX(O$64:O1900)&gt;MAX(P$64:P1899)),MAX(Q$64:Q1899)+1,""))),"")</f>
        <v/>
      </c>
    </row>
    <row r="1901" spans="1:17" x14ac:dyDescent="0.2">
      <c r="A1901" s="13">
        <f>HLOOKUP($E$2,历史数据!$V$3:$AE$5000,ROW(A1899),)</f>
        <v>3036552</v>
      </c>
      <c r="B1901" s="41">
        <v>39316</v>
      </c>
      <c r="C1901" s="100">
        <f>IFERROR(IF(A1901&lt;&gt;0,MAX($C$4:C1900)+1,""),"")</f>
        <v>1854</v>
      </c>
      <c r="D1901" s="100"/>
      <c r="E1901" s="99">
        <f t="shared" si="181"/>
        <v>39385</v>
      </c>
      <c r="F1901" s="101">
        <f>IFERROR(VLOOKUP(E1901,历史数据!AH:AJ,3,),"")</f>
        <v>10.725326677110401</v>
      </c>
      <c r="G1901" s="101">
        <f t="shared" si="177"/>
        <v>13.789147213913203</v>
      </c>
      <c r="H1901" s="105">
        <f t="shared" si="178"/>
        <v>-2.6549367685176906E-3</v>
      </c>
      <c r="I1901" s="101">
        <f>IFERROR(VLOOKUP(E1901,历史数据!AH:AJ,2,),"")</f>
        <v>10.464686903669101</v>
      </c>
      <c r="J1901" s="104">
        <f t="shared" si="179"/>
        <v>0</v>
      </c>
      <c r="K1901" s="104" t="str">
        <f>IFERROR(IF(AND(J1900=$H$2*1,MAX(K$64:K1900)=MAX(L$64:L1900)),MAX(K$64:K1900)+1,""),"")</f>
        <v/>
      </c>
      <c r="L1901" s="104" t="str">
        <f>IFERROR(IF(AND($F1900/INDEX($F$64:$F1901,MATCH(MAX(M$64:M1901),M$64:M1901,0)-1)&lt;(1-$P$2),MAX(K$64:K1901)&gt;MAX(L$64:L1900)),MAX(K$64:K1901),""),"")</f>
        <v/>
      </c>
      <c r="M1901" s="104" t="str">
        <f>IFERROR(IF(E1901="","",IF(K1901&lt;&gt;"",MAX(M$64:M1900)+1,IF(AND($F1900/INDEX($F$64:$F1901,MATCH(MAX(M$64:M1900),M$64:M1900,0)-1)&gt;(1+$O$2),MAX(K$64:K1901)&gt;MAX(L$64:L1900)),MAX(M$64:M1900)+1,""))),"")</f>
        <v/>
      </c>
      <c r="N1901" s="91">
        <f t="shared" si="180"/>
        <v>0</v>
      </c>
      <c r="O1901" s="91" t="str">
        <f>IFERROR(IF(AND(N1900=$H$2*1,MAX(O$64:O1900)=MAX(P$64:P1900)),MAX(O$64:O1900)+1,""),"")</f>
        <v/>
      </c>
      <c r="P1901" s="91" t="str">
        <f>IFERROR(IF(MOD(MAX(Q$64:Q1901),10*MAX(O$64:O1901))&lt;=2,IF(AND(F1900/INDEX($F$64:$F1901,MATCH(MAX(O$64:O1901),O$64:O1901,0)-1)&lt;(1-$P$2),MAX(O$64:O1901)&gt;MAX(P$64:P1900)),MAX(O$64:O1901),""),IF(AND($F1900/INDEX($F$64:$F1901,MATCH(MAX(Q$64:Q1901),Q$64:Q1901,0)-1)&lt;(1-$P$2),MAX(O$64:O1901)&gt;MAX(P$64:P1900)),MAX(O$64:O1901),"")),"")</f>
        <v/>
      </c>
      <c r="Q1901" s="91" t="str">
        <f>IFERROR(IF(E1901="","",IF(O1901&lt;&gt;"",MAX(O$64:O1901)*10+1,IF(AND($F1900/INDEX($F$64:$F1901,MATCH(MAX(Q$64:Q1900),Q$64:Q1900,0)-1)&gt;(1+$O$2),MAX(O$64:O1901)&gt;MAX(P$64:P1900)),MAX(Q$64:Q1900)+1,""))),"")</f>
        <v/>
      </c>
    </row>
    <row r="1902" spans="1:17" x14ac:dyDescent="0.2">
      <c r="A1902" s="13">
        <f>HLOOKUP($E$2,历史数据!$V$3:$AE$5000,ROW(A1900),)</f>
        <v>2122730</v>
      </c>
      <c r="B1902" s="41">
        <v>39317</v>
      </c>
      <c r="C1902" s="100">
        <f>IFERROR(IF(A1902&lt;&gt;0,MAX($C$4:C1901)+1,""),"")</f>
        <v>1855</v>
      </c>
      <c r="D1902" s="100"/>
      <c r="E1902" s="99">
        <f t="shared" si="181"/>
        <v>39386</v>
      </c>
      <c r="F1902" s="101">
        <f>IFERROR(VLOOKUP(E1902,历史数据!AH:AJ,3,),"")</f>
        <v>11.1814462806328</v>
      </c>
      <c r="G1902" s="101">
        <f t="shared" si="177"/>
        <v>13.766341233737089</v>
      </c>
      <c r="H1902" s="105">
        <f t="shared" si="178"/>
        <v>-1.6539079482089658E-3</v>
      </c>
      <c r="I1902" s="101">
        <f>IFERROR(VLOOKUP(E1902,历史数据!AH:AJ,2,),"")</f>
        <v>10.7904866204708</v>
      </c>
      <c r="J1902" s="104">
        <f t="shared" si="179"/>
        <v>0</v>
      </c>
      <c r="K1902" s="104" t="str">
        <f>IFERROR(IF(AND(J1901=$H$2*1,MAX(K$64:K1901)=MAX(L$64:L1901)),MAX(K$64:K1901)+1,""),"")</f>
        <v/>
      </c>
      <c r="L1902" s="104" t="str">
        <f>IFERROR(IF(AND($F1901/INDEX($F$64:$F1902,MATCH(MAX(M$64:M1902),M$64:M1902,0)-1)&lt;(1-$P$2),MAX(K$64:K1902)&gt;MAX(L$64:L1901)),MAX(K$64:K1902),""),"")</f>
        <v/>
      </c>
      <c r="M1902" s="104" t="str">
        <f>IFERROR(IF(E1902="","",IF(K1902&lt;&gt;"",MAX(M$64:M1901)+1,IF(AND($F1901/INDEX($F$64:$F1902,MATCH(MAX(M$64:M1901),M$64:M1901,0)-1)&gt;(1+$O$2),MAX(K$64:K1902)&gt;MAX(L$64:L1901)),MAX(M$64:M1901)+1,""))),"")</f>
        <v/>
      </c>
      <c r="N1902" s="91">
        <f t="shared" si="180"/>
        <v>0</v>
      </c>
      <c r="O1902" s="91" t="str">
        <f>IFERROR(IF(AND(N1901=$H$2*1,MAX(O$64:O1901)=MAX(P$64:P1901)),MAX(O$64:O1901)+1,""),"")</f>
        <v/>
      </c>
      <c r="P1902" s="91" t="str">
        <f>IFERROR(IF(MOD(MAX(Q$64:Q1902),10*MAX(O$64:O1902))&lt;=2,IF(AND(F1901/INDEX($F$64:$F1902,MATCH(MAX(O$64:O1902),O$64:O1902,0)-1)&lt;(1-$P$2),MAX(O$64:O1902)&gt;MAX(P$64:P1901)),MAX(O$64:O1902),""),IF(AND($F1901/INDEX($F$64:$F1902,MATCH(MAX(Q$64:Q1902),Q$64:Q1902,0)-1)&lt;(1-$P$2),MAX(O$64:O1902)&gt;MAX(P$64:P1901)),MAX(O$64:O1902),"")),"")</f>
        <v/>
      </c>
      <c r="Q1902" s="91" t="str">
        <f>IFERROR(IF(E1902="","",IF(O1902&lt;&gt;"",MAX(O$64:O1902)*10+1,IF(AND($F1901/INDEX($F$64:$F1902,MATCH(MAX(Q$64:Q1901),Q$64:Q1901,0)-1)&gt;(1+$O$2),MAX(O$64:O1902)&gt;MAX(P$64:P1901)),MAX(Q$64:Q1901)+1,""))),"")</f>
        <v/>
      </c>
    </row>
    <row r="1903" spans="1:17" x14ac:dyDescent="0.2">
      <c r="A1903" s="13">
        <f>HLOOKUP($E$2,历史数据!$V$3:$AE$5000,ROW(A1901),)</f>
        <v>2153355</v>
      </c>
      <c r="B1903" s="41">
        <v>39318</v>
      </c>
      <c r="C1903" s="100">
        <f>IFERROR(IF(A1903&lt;&gt;0,MAX($C$4:C1902)+1,""),"")</f>
        <v>1856</v>
      </c>
      <c r="D1903" s="100"/>
      <c r="E1903" s="99">
        <f t="shared" si="181"/>
        <v>39387</v>
      </c>
      <c r="F1903" s="101">
        <f>IFERROR(VLOOKUP(E1903,历史数据!AH:AJ,3,),"")</f>
        <v>10.881710541175201</v>
      </c>
      <c r="G1903" s="101">
        <f t="shared" si="177"/>
        <v>13.736802059413739</v>
      </c>
      <c r="H1903" s="105">
        <f t="shared" si="178"/>
        <v>-2.1457534592386196E-3</v>
      </c>
      <c r="I1903" s="101">
        <f>IFERROR(VLOOKUP(E1903,历史数据!AH:AJ,2,),"")</f>
        <v>11.207510257976899</v>
      </c>
      <c r="J1903" s="104">
        <f t="shared" si="179"/>
        <v>0</v>
      </c>
      <c r="K1903" s="104" t="str">
        <f>IFERROR(IF(AND(J1902=$H$2*1,MAX(K$64:K1902)=MAX(L$64:L1902)),MAX(K$64:K1902)+1,""),"")</f>
        <v/>
      </c>
      <c r="L1903" s="104" t="str">
        <f>IFERROR(IF(AND($F1902/INDEX($F$64:$F1903,MATCH(MAX(M$64:M1903),M$64:M1903,0)-1)&lt;(1-$P$2),MAX(K$64:K1903)&gt;MAX(L$64:L1902)),MAX(K$64:K1903),""),"")</f>
        <v/>
      </c>
      <c r="M1903" s="104" t="str">
        <f>IFERROR(IF(E1903="","",IF(K1903&lt;&gt;"",MAX(M$64:M1902)+1,IF(AND($F1902/INDEX($F$64:$F1903,MATCH(MAX(M$64:M1902),M$64:M1902,0)-1)&gt;(1+$O$2),MAX(K$64:K1903)&gt;MAX(L$64:L1902)),MAX(M$64:M1902)+1,""))),"")</f>
        <v/>
      </c>
      <c r="N1903" s="91">
        <f t="shared" si="180"/>
        <v>0</v>
      </c>
      <c r="O1903" s="91" t="str">
        <f>IFERROR(IF(AND(N1902=$H$2*1,MAX(O$64:O1902)=MAX(P$64:P1902)),MAX(O$64:O1902)+1,""),"")</f>
        <v/>
      </c>
      <c r="P1903" s="91" t="str">
        <f>IFERROR(IF(MOD(MAX(Q$64:Q1903),10*MAX(O$64:O1903))&lt;=2,IF(AND(F1902/INDEX($F$64:$F1903,MATCH(MAX(O$64:O1903),O$64:O1903,0)-1)&lt;(1-$P$2),MAX(O$64:O1903)&gt;MAX(P$64:P1902)),MAX(O$64:O1903),""),IF(AND($F1902/INDEX($F$64:$F1903,MATCH(MAX(Q$64:Q1903),Q$64:Q1903,0)-1)&lt;(1-$P$2),MAX(O$64:O1903)&gt;MAX(P$64:P1902)),MAX(O$64:O1903),"")),"")</f>
        <v/>
      </c>
      <c r="Q1903" s="91" t="str">
        <f>IFERROR(IF(E1903="","",IF(O1903&lt;&gt;"",MAX(O$64:O1903)*10+1,IF(AND($F1902/INDEX($F$64:$F1903,MATCH(MAX(Q$64:Q1902),Q$64:Q1902,0)-1)&gt;(1+$O$2),MAX(O$64:O1903)&gt;MAX(P$64:P1902)),MAX(Q$64:Q1902)+1,""))),"")</f>
        <v/>
      </c>
    </row>
    <row r="1904" spans="1:17" x14ac:dyDescent="0.2">
      <c r="A1904" s="13">
        <f>HLOOKUP($E$2,历史数据!$V$3:$AE$5000,ROW(A1902),)</f>
        <v>2751353</v>
      </c>
      <c r="B1904" s="41">
        <v>39321</v>
      </c>
      <c r="C1904" s="100">
        <f>IFERROR(IF(A1904&lt;&gt;0,MAX($C$4:C1903)+1,""),"")</f>
        <v>1857</v>
      </c>
      <c r="D1904" s="100"/>
      <c r="E1904" s="99">
        <f t="shared" si="181"/>
        <v>39388</v>
      </c>
      <c r="F1904" s="101">
        <f>IFERROR(VLOOKUP(E1904,历史数据!AH:AJ,3,),"")</f>
        <v>10.4516549149971</v>
      </c>
      <c r="G1904" s="101">
        <f t="shared" si="177"/>
        <v>13.679026909634246</v>
      </c>
      <c r="H1904" s="105">
        <f t="shared" si="178"/>
        <v>-4.2058660763696354E-3</v>
      </c>
      <c r="I1904" s="101">
        <f>IFERROR(VLOOKUP(E1904,历史数据!AH:AJ,2,),"")</f>
        <v>10.855646563831099</v>
      </c>
      <c r="J1904" s="104">
        <f t="shared" si="179"/>
        <v>0</v>
      </c>
      <c r="K1904" s="104" t="str">
        <f>IFERROR(IF(AND(J1903=$H$2*1,MAX(K$64:K1903)=MAX(L$64:L1903)),MAX(K$64:K1903)+1,""),"")</f>
        <v/>
      </c>
      <c r="L1904" s="104" t="str">
        <f>IFERROR(IF(AND($F1903/INDEX($F$64:$F1904,MATCH(MAX(M$64:M1904),M$64:M1904,0)-1)&lt;(1-$P$2),MAX(K$64:K1904)&gt;MAX(L$64:L1903)),MAX(K$64:K1904),""),"")</f>
        <v/>
      </c>
      <c r="M1904" s="104" t="str">
        <f>IFERROR(IF(E1904="","",IF(K1904&lt;&gt;"",MAX(M$64:M1903)+1,IF(AND($F1903/INDEX($F$64:$F1904,MATCH(MAX(M$64:M1903),M$64:M1903,0)-1)&gt;(1+$O$2),MAX(K$64:K1904)&gt;MAX(L$64:L1903)),MAX(M$64:M1903)+1,""))),"")</f>
        <v/>
      </c>
      <c r="N1904" s="91">
        <f t="shared" si="180"/>
        <v>0</v>
      </c>
      <c r="O1904" s="91" t="str">
        <f>IFERROR(IF(AND(N1903=$H$2*1,MAX(O$64:O1903)=MAX(P$64:P1903)),MAX(O$64:O1903)+1,""),"")</f>
        <v/>
      </c>
      <c r="P1904" s="91" t="str">
        <f>IFERROR(IF(MOD(MAX(Q$64:Q1904),10*MAX(O$64:O1904))&lt;=2,IF(AND(F1903/INDEX($F$64:$F1904,MATCH(MAX(O$64:O1904),O$64:O1904,0)-1)&lt;(1-$P$2),MAX(O$64:O1904)&gt;MAX(P$64:P1903)),MAX(O$64:O1904),""),IF(AND($F1903/INDEX($F$64:$F1904,MATCH(MAX(Q$64:Q1904),Q$64:Q1904,0)-1)&lt;(1-$P$2),MAX(O$64:O1904)&gt;MAX(P$64:P1903)),MAX(O$64:O1904),"")),"")</f>
        <v/>
      </c>
      <c r="Q1904" s="91" t="str">
        <f>IFERROR(IF(E1904="","",IF(O1904&lt;&gt;"",MAX(O$64:O1904)*10+1,IF(AND($F1903/INDEX($F$64:$F1904,MATCH(MAX(Q$64:Q1903),Q$64:Q1903,0)-1)&gt;(1+$O$2),MAX(O$64:O1904)&gt;MAX(P$64:P1903)),MAX(Q$64:Q1903)+1,""))),"")</f>
        <v/>
      </c>
    </row>
    <row r="1905" spans="1:17" x14ac:dyDescent="0.2">
      <c r="A1905" s="13">
        <f>HLOOKUP($E$2,历史数据!$V$3:$AE$5000,ROW(A1903),)</f>
        <v>1572866</v>
      </c>
      <c r="B1905" s="41">
        <v>39322</v>
      </c>
      <c r="C1905" s="100">
        <f>IFERROR(IF(A1905&lt;&gt;0,MAX($C$4:C1904)+1,""),"")</f>
        <v>1858</v>
      </c>
      <c r="D1905" s="100"/>
      <c r="E1905" s="99">
        <f t="shared" si="181"/>
        <v>39391</v>
      </c>
      <c r="F1905" s="101">
        <f>IFERROR(VLOOKUP(E1905,历史数据!AH:AJ,3,),"")</f>
        <v>10.581974801717701</v>
      </c>
      <c r="G1905" s="101">
        <f t="shared" si="177"/>
        <v>13.626898954945979</v>
      </c>
      <c r="H1905" s="105">
        <f t="shared" si="178"/>
        <v>-3.8107940742153623E-3</v>
      </c>
      <c r="I1905" s="101">
        <f>IFERROR(VLOOKUP(E1905,历史数据!AH:AJ,2,),"")</f>
        <v>10.4516549149971</v>
      </c>
      <c r="J1905" s="104">
        <f t="shared" si="179"/>
        <v>0</v>
      </c>
      <c r="K1905" s="104" t="str">
        <f>IFERROR(IF(AND(J1904=$H$2*1,MAX(K$64:K1904)=MAX(L$64:L1904)),MAX(K$64:K1904)+1,""),"")</f>
        <v/>
      </c>
      <c r="L1905" s="104" t="str">
        <f>IFERROR(IF(AND($F1904/INDEX($F$64:$F1905,MATCH(MAX(M$64:M1905),M$64:M1905,0)-1)&lt;(1-$P$2),MAX(K$64:K1905)&gt;MAX(L$64:L1904)),MAX(K$64:K1905),""),"")</f>
        <v/>
      </c>
      <c r="M1905" s="104" t="str">
        <f>IFERROR(IF(E1905="","",IF(K1905&lt;&gt;"",MAX(M$64:M1904)+1,IF(AND($F1904/INDEX($F$64:$F1905,MATCH(MAX(M$64:M1904),M$64:M1904,0)-1)&gt;(1+$O$2),MAX(K$64:K1905)&gt;MAX(L$64:L1904)),MAX(M$64:M1904)+1,""))),"")</f>
        <v/>
      </c>
      <c r="N1905" s="91">
        <f t="shared" si="180"/>
        <v>0</v>
      </c>
      <c r="O1905" s="91" t="str">
        <f>IFERROR(IF(AND(N1904=$H$2*1,MAX(O$64:O1904)=MAX(P$64:P1904)),MAX(O$64:O1904)+1,""),"")</f>
        <v/>
      </c>
      <c r="P1905" s="91" t="str">
        <f>IFERROR(IF(MOD(MAX(Q$64:Q1905),10*MAX(O$64:O1905))&lt;=2,IF(AND(F1904/INDEX($F$64:$F1905,MATCH(MAX(O$64:O1905),O$64:O1905,0)-1)&lt;(1-$P$2),MAX(O$64:O1905)&gt;MAX(P$64:P1904)),MAX(O$64:O1905),""),IF(AND($F1904/INDEX($F$64:$F1905,MATCH(MAX(Q$64:Q1905),Q$64:Q1905,0)-1)&lt;(1-$P$2),MAX(O$64:O1905)&gt;MAX(P$64:P1904)),MAX(O$64:O1905),"")),"")</f>
        <v/>
      </c>
      <c r="Q1905" s="91" t="str">
        <f>IFERROR(IF(E1905="","",IF(O1905&lt;&gt;"",MAX(O$64:O1905)*10+1,IF(AND($F1904/INDEX($F$64:$F1905,MATCH(MAX(Q$64:Q1904),Q$64:Q1904,0)-1)&gt;(1+$O$2),MAX(O$64:O1905)&gt;MAX(P$64:P1904)),MAX(Q$64:Q1904)+1,""))),"")</f>
        <v/>
      </c>
    </row>
    <row r="1906" spans="1:17" x14ac:dyDescent="0.2">
      <c r="A1906" s="13">
        <f>HLOOKUP($E$2,历史数据!$V$3:$AE$5000,ROW(A1904),)</f>
        <v>2081470</v>
      </c>
      <c r="B1906" s="41">
        <v>39323</v>
      </c>
      <c r="C1906" s="100">
        <f>IFERROR(IF(A1906&lt;&gt;0,MAX($C$4:C1905)+1,""),"")</f>
        <v>1859</v>
      </c>
      <c r="D1906" s="100"/>
      <c r="E1906" s="99">
        <f t="shared" si="181"/>
        <v>39392</v>
      </c>
      <c r="F1906" s="101">
        <f>IFERROR(VLOOKUP(E1906,历史数据!AH:AJ,3,),"")</f>
        <v>10.894742529847299</v>
      </c>
      <c r="G1906" s="101">
        <f t="shared" si="177"/>
        <v>13.579332196292938</v>
      </c>
      <c r="H1906" s="105">
        <f t="shared" si="178"/>
        <v>-3.4906517477166776E-3</v>
      </c>
      <c r="I1906" s="101">
        <f>IFERROR(VLOOKUP(E1906,历史数据!AH:AJ,2,),"")</f>
        <v>10.621070767733899</v>
      </c>
      <c r="J1906" s="104">
        <f t="shared" si="179"/>
        <v>0</v>
      </c>
      <c r="K1906" s="104" t="str">
        <f>IFERROR(IF(AND(J1905=$H$2*1,MAX(K$64:K1905)=MAX(L$64:L1905)),MAX(K$64:K1905)+1,""),"")</f>
        <v/>
      </c>
      <c r="L1906" s="104" t="str">
        <f>IFERROR(IF(AND($F1905/INDEX($F$64:$F1906,MATCH(MAX(M$64:M1906),M$64:M1906,0)-1)&lt;(1-$P$2),MAX(K$64:K1906)&gt;MAX(L$64:L1905)),MAX(K$64:K1906),""),"")</f>
        <v/>
      </c>
      <c r="M1906" s="104" t="str">
        <f>IFERROR(IF(E1906="","",IF(K1906&lt;&gt;"",MAX(M$64:M1905)+1,IF(AND($F1905/INDEX($F$64:$F1906,MATCH(MAX(M$64:M1905),M$64:M1905,0)-1)&gt;(1+$O$2),MAX(K$64:K1906)&gt;MAX(L$64:L1905)),MAX(M$64:M1905)+1,""))),"")</f>
        <v/>
      </c>
      <c r="N1906" s="91">
        <f t="shared" si="180"/>
        <v>0</v>
      </c>
      <c r="O1906" s="91" t="str">
        <f>IFERROR(IF(AND(N1905=$H$2*1,MAX(O$64:O1905)=MAX(P$64:P1905)),MAX(O$64:O1905)+1,""),"")</f>
        <v/>
      </c>
      <c r="P1906" s="91" t="str">
        <f>IFERROR(IF(MOD(MAX(Q$64:Q1906),10*MAX(O$64:O1906))&lt;=2,IF(AND(F1905/INDEX($F$64:$F1906,MATCH(MAX(O$64:O1906),O$64:O1906,0)-1)&lt;(1-$P$2),MAX(O$64:O1906)&gt;MAX(P$64:P1905)),MAX(O$64:O1906),""),IF(AND($F1905/INDEX($F$64:$F1906,MATCH(MAX(Q$64:Q1906),Q$64:Q1906,0)-1)&lt;(1-$P$2),MAX(O$64:O1906)&gt;MAX(P$64:P1905)),MAX(O$64:O1906),"")),"")</f>
        <v/>
      </c>
      <c r="Q1906" s="91" t="str">
        <f>IFERROR(IF(E1906="","",IF(O1906&lt;&gt;"",MAX(O$64:O1906)*10+1,IF(AND($F1905/INDEX($F$64:$F1906,MATCH(MAX(Q$64:Q1905),Q$64:Q1905,0)-1)&gt;(1+$O$2),MAX(O$64:O1906)&gt;MAX(P$64:P1905)),MAX(Q$64:Q1905)+1,""))),"")</f>
        <v/>
      </c>
    </row>
    <row r="1907" spans="1:17" x14ac:dyDescent="0.2">
      <c r="A1907" s="13">
        <f>HLOOKUP($E$2,历史数据!$V$3:$AE$5000,ROW(A1905),)</f>
        <v>4613813</v>
      </c>
      <c r="B1907" s="41">
        <v>39324</v>
      </c>
      <c r="C1907" s="100">
        <f>IFERROR(IF(A1907&lt;&gt;0,MAX($C$4:C1906)+1,""),"")</f>
        <v>1860</v>
      </c>
      <c r="D1907" s="100"/>
      <c r="E1907" s="99">
        <f t="shared" si="181"/>
        <v>39393</v>
      </c>
      <c r="F1907" s="101">
        <f>IFERROR(VLOOKUP(E1907,历史数据!AH:AJ,3,),"")</f>
        <v>11.9894295783009</v>
      </c>
      <c r="G1907" s="101">
        <f t="shared" si="177"/>
        <v>13.554788617627214</v>
      </c>
      <c r="H1907" s="105">
        <f t="shared" si="178"/>
        <v>-1.8074216250799635E-3</v>
      </c>
      <c r="I1907" s="101">
        <f>IFERROR(VLOOKUP(E1907,历史数据!AH:AJ,2,),"")</f>
        <v>11.4029900880579</v>
      </c>
      <c r="J1907" s="104">
        <f t="shared" si="179"/>
        <v>0</v>
      </c>
      <c r="K1907" s="104" t="str">
        <f>IFERROR(IF(AND(J1906=$H$2*1,MAX(K$64:K1906)=MAX(L$64:L1906)),MAX(K$64:K1906)+1,""),"")</f>
        <v/>
      </c>
      <c r="L1907" s="104" t="str">
        <f>IFERROR(IF(AND($F1906/INDEX($F$64:$F1907,MATCH(MAX(M$64:M1907),M$64:M1907,0)-1)&lt;(1-$P$2),MAX(K$64:K1907)&gt;MAX(L$64:L1906)),MAX(K$64:K1907),""),"")</f>
        <v/>
      </c>
      <c r="M1907" s="104" t="str">
        <f>IFERROR(IF(E1907="","",IF(K1907&lt;&gt;"",MAX(M$64:M1906)+1,IF(AND($F1906/INDEX($F$64:$F1907,MATCH(MAX(M$64:M1906),M$64:M1906,0)-1)&gt;(1+$O$2),MAX(K$64:K1907)&gt;MAX(L$64:L1906)),MAX(M$64:M1906)+1,""))),"")</f>
        <v/>
      </c>
      <c r="N1907" s="91">
        <f t="shared" si="180"/>
        <v>0</v>
      </c>
      <c r="O1907" s="91" t="str">
        <f>IFERROR(IF(AND(N1906=$H$2*1,MAX(O$64:O1906)=MAX(P$64:P1906)),MAX(O$64:O1906)+1,""),"")</f>
        <v/>
      </c>
      <c r="P1907" s="91" t="str">
        <f>IFERROR(IF(MOD(MAX(Q$64:Q1907),10*MAX(O$64:O1907))&lt;=2,IF(AND(F1906/INDEX($F$64:$F1907,MATCH(MAX(O$64:O1907),O$64:O1907,0)-1)&lt;(1-$P$2),MAX(O$64:O1907)&gt;MAX(P$64:P1906)),MAX(O$64:O1907),""),IF(AND($F1906/INDEX($F$64:$F1907,MATCH(MAX(Q$64:Q1907),Q$64:Q1907,0)-1)&lt;(1-$P$2),MAX(O$64:O1907)&gt;MAX(P$64:P1906)),MAX(O$64:O1907),"")),"")</f>
        <v/>
      </c>
      <c r="Q1907" s="91" t="str">
        <f>IFERROR(IF(E1907="","",IF(O1907&lt;&gt;"",MAX(O$64:O1907)*10+1,IF(AND($F1906/INDEX($F$64:$F1907,MATCH(MAX(Q$64:Q1906),Q$64:Q1906,0)-1)&gt;(1+$O$2),MAX(O$64:O1907)&gt;MAX(P$64:P1906)),MAX(Q$64:Q1906)+1,""))),"")</f>
        <v/>
      </c>
    </row>
    <row r="1908" spans="1:17" x14ac:dyDescent="0.2">
      <c r="A1908" s="13">
        <f>HLOOKUP($E$2,历史数据!$V$3:$AE$5000,ROW(A1906),)</f>
        <v>5179369</v>
      </c>
      <c r="B1908" s="41">
        <v>39325</v>
      </c>
      <c r="C1908" s="100">
        <f>IFERROR(IF(A1908&lt;&gt;0,MAX($C$4:C1907)+1,""),"")</f>
        <v>1861</v>
      </c>
      <c r="D1908" s="100"/>
      <c r="E1908" s="99">
        <f t="shared" si="181"/>
        <v>39394</v>
      </c>
      <c r="F1908" s="101">
        <f>IFERROR(VLOOKUP(E1908,历史数据!AH:AJ,3,),"")</f>
        <v>13.188372536131</v>
      </c>
      <c r="G1908" s="101">
        <f t="shared" si="177"/>
        <v>13.562607810830455</v>
      </c>
      <c r="H1908" s="105">
        <f t="shared" si="178"/>
        <v>5.7685836524767886E-4</v>
      </c>
      <c r="I1908" s="101">
        <f>IFERROR(VLOOKUP(E1908,历史数据!AH:AJ,2,),"")</f>
        <v>12.1067174763495</v>
      </c>
      <c r="J1908" s="104">
        <f t="shared" si="179"/>
        <v>0</v>
      </c>
      <c r="K1908" s="104" t="str">
        <f>IFERROR(IF(AND(J1907=$H$2*1,MAX(K$64:K1907)=MAX(L$64:L1907)),MAX(K$64:K1907)+1,""),"")</f>
        <v/>
      </c>
      <c r="L1908" s="104" t="str">
        <f>IFERROR(IF(AND($F1907/INDEX($F$64:$F1908,MATCH(MAX(M$64:M1908),M$64:M1908,0)-1)&lt;(1-$P$2),MAX(K$64:K1908)&gt;MAX(L$64:L1907)),MAX(K$64:K1908),""),"")</f>
        <v/>
      </c>
      <c r="M1908" s="104" t="str">
        <f>IFERROR(IF(E1908="","",IF(K1908&lt;&gt;"",MAX(M$64:M1907)+1,IF(AND($F1907/INDEX($F$64:$F1908,MATCH(MAX(M$64:M1907),M$64:M1907,0)-1)&gt;(1+$O$2),MAX(K$64:K1908)&gt;MAX(L$64:L1907)),MAX(M$64:M1907)+1,""))),"")</f>
        <v/>
      </c>
      <c r="N1908" s="91">
        <f t="shared" si="180"/>
        <v>0</v>
      </c>
      <c r="O1908" s="91" t="str">
        <f>IFERROR(IF(AND(N1907=$H$2*1,MAX(O$64:O1907)=MAX(P$64:P1907)),MAX(O$64:O1907)+1,""),"")</f>
        <v/>
      </c>
      <c r="P1908" s="91" t="str">
        <f>IFERROR(IF(MOD(MAX(Q$64:Q1908),10*MAX(O$64:O1908))&lt;=2,IF(AND(F1907/INDEX($F$64:$F1908,MATCH(MAX(O$64:O1908),O$64:O1908,0)-1)&lt;(1-$P$2),MAX(O$64:O1908)&gt;MAX(P$64:P1907)),MAX(O$64:O1908),""),IF(AND($F1907/INDEX($F$64:$F1908,MATCH(MAX(Q$64:Q1908),Q$64:Q1908,0)-1)&lt;(1-$P$2),MAX(O$64:O1908)&gt;MAX(P$64:P1907)),MAX(O$64:O1908),"")),"")</f>
        <v/>
      </c>
      <c r="Q1908" s="91" t="str">
        <f>IFERROR(IF(E1908="","",IF(O1908&lt;&gt;"",MAX(O$64:O1908)*10+1,IF(AND($F1907/INDEX($F$64:$F1908,MATCH(MAX(Q$64:Q1907),Q$64:Q1907,0)-1)&gt;(1+$O$2),MAX(O$64:O1908)&gt;MAX(P$64:P1907)),MAX(Q$64:Q1907)+1,""))),"")</f>
        <v/>
      </c>
    </row>
    <row r="1909" spans="1:17" x14ac:dyDescent="0.2">
      <c r="A1909" s="13">
        <f>HLOOKUP($E$2,历史数据!$V$3:$AE$5000,ROW(A1907),)</f>
        <v>3227356</v>
      </c>
      <c r="B1909" s="41">
        <v>39328</v>
      </c>
      <c r="C1909" s="100">
        <f>IFERROR(IF(A1909&lt;&gt;0,MAX($C$4:C1908)+1,""),"")</f>
        <v>1862</v>
      </c>
      <c r="D1909" s="100"/>
      <c r="E1909" s="99">
        <f t="shared" si="181"/>
        <v>39395</v>
      </c>
      <c r="F1909" s="101">
        <f>IFERROR(VLOOKUP(E1909,历史数据!AH:AJ,3,),"")</f>
        <v>12.432517193151099</v>
      </c>
      <c r="G1909" s="101">
        <f t="shared" si="177"/>
        <v>13.558698214228832</v>
      </c>
      <c r="H1909" s="105">
        <f t="shared" si="178"/>
        <v>-2.8826289576122655E-4</v>
      </c>
      <c r="I1909" s="101">
        <f>IFERROR(VLOOKUP(E1909,历史数据!AH:AJ,2,),"")</f>
        <v>12.0285255443171</v>
      </c>
      <c r="J1909" s="104">
        <f t="shared" si="179"/>
        <v>0</v>
      </c>
      <c r="K1909" s="104" t="str">
        <f>IFERROR(IF(AND(J1908=$H$2*1,MAX(K$64:K1908)=MAX(L$64:L1908)),MAX(K$64:K1908)+1,""),"")</f>
        <v/>
      </c>
      <c r="L1909" s="104" t="str">
        <f>IFERROR(IF(AND($F1908/INDEX($F$64:$F1909,MATCH(MAX(M$64:M1909),M$64:M1909,0)-1)&lt;(1-$P$2),MAX(K$64:K1909)&gt;MAX(L$64:L1908)),MAX(K$64:K1909),""),"")</f>
        <v/>
      </c>
      <c r="M1909" s="104" t="str">
        <f>IFERROR(IF(E1909="","",IF(K1909&lt;&gt;"",MAX(M$64:M1908)+1,IF(AND($F1908/INDEX($F$64:$F1909,MATCH(MAX(M$64:M1908),M$64:M1908,0)-1)&gt;(1+$O$2),MAX(K$64:K1909)&gt;MAX(L$64:L1908)),MAX(M$64:M1908)+1,""))),"")</f>
        <v/>
      </c>
      <c r="N1909" s="91">
        <f t="shared" si="180"/>
        <v>0</v>
      </c>
      <c r="O1909" s="91" t="str">
        <f>IFERROR(IF(AND(N1908=$H$2*1,MAX(O$64:O1908)=MAX(P$64:P1908)),MAX(O$64:O1908)+1,""),"")</f>
        <v/>
      </c>
      <c r="P1909" s="91" t="str">
        <f>IFERROR(IF(MOD(MAX(Q$64:Q1909),10*MAX(O$64:O1909))&lt;=2,IF(AND(F1908/INDEX($F$64:$F1909,MATCH(MAX(O$64:O1909),O$64:O1909,0)-1)&lt;(1-$P$2),MAX(O$64:O1909)&gt;MAX(P$64:P1908)),MAX(O$64:O1909),""),IF(AND($F1908/INDEX($F$64:$F1909,MATCH(MAX(Q$64:Q1909),Q$64:Q1909,0)-1)&lt;(1-$P$2),MAX(O$64:O1909)&gt;MAX(P$64:P1908)),MAX(O$64:O1909),"")),"")</f>
        <v/>
      </c>
      <c r="Q1909" s="91" t="str">
        <f>IFERROR(IF(E1909="","",IF(O1909&lt;&gt;"",MAX(O$64:O1909)*10+1,IF(AND($F1908/INDEX($F$64:$F1909,MATCH(MAX(Q$64:Q1908),Q$64:Q1908,0)-1)&gt;(1+$O$2),MAX(O$64:O1909)&gt;MAX(P$64:P1908)),MAX(Q$64:Q1908)+1,""))),"")</f>
        <v/>
      </c>
    </row>
    <row r="1910" spans="1:17" x14ac:dyDescent="0.2">
      <c r="A1910" s="13">
        <f>HLOOKUP($E$2,历史数据!$V$3:$AE$5000,ROW(A1908),)</f>
        <v>2007293</v>
      </c>
      <c r="B1910" s="41">
        <v>39329</v>
      </c>
      <c r="C1910" s="100">
        <f>IFERROR(IF(A1910&lt;&gt;0,MAX($C$4:C1909)+1,""),"")</f>
        <v>1863</v>
      </c>
      <c r="D1910" s="100"/>
      <c r="E1910" s="99">
        <f t="shared" si="181"/>
        <v>39398</v>
      </c>
      <c r="F1910" s="101">
        <f>IFERROR(VLOOKUP(E1910,历史数据!AH:AJ,3,),"")</f>
        <v>11.2857021900093</v>
      </c>
      <c r="G1910" s="101">
        <f t="shared" si="177"/>
        <v>13.53458903518551</v>
      </c>
      <c r="H1910" s="105">
        <f t="shared" si="178"/>
        <v>-1.7781337605126124E-3</v>
      </c>
      <c r="I1910" s="101">
        <f>IFERROR(VLOOKUP(E1910,历史数据!AH:AJ,2,),"")</f>
        <v>12.210973385726</v>
      </c>
      <c r="J1910" s="104">
        <f t="shared" si="179"/>
        <v>0</v>
      </c>
      <c r="K1910" s="104" t="str">
        <f>IFERROR(IF(AND(J1909=$H$2*1,MAX(K$64:K1909)=MAX(L$64:L1909)),MAX(K$64:K1909)+1,""),"")</f>
        <v/>
      </c>
      <c r="L1910" s="104" t="str">
        <f>IFERROR(IF(AND($F1909/INDEX($F$64:$F1910,MATCH(MAX(M$64:M1910),M$64:M1910,0)-1)&lt;(1-$P$2),MAX(K$64:K1910)&gt;MAX(L$64:L1909)),MAX(K$64:K1910),""),"")</f>
        <v/>
      </c>
      <c r="M1910" s="104" t="str">
        <f>IFERROR(IF(E1910="","",IF(K1910&lt;&gt;"",MAX(M$64:M1909)+1,IF(AND($F1909/INDEX($F$64:$F1910,MATCH(MAX(M$64:M1909),M$64:M1909,0)-1)&gt;(1+$O$2),MAX(K$64:K1910)&gt;MAX(L$64:L1909)),MAX(M$64:M1909)+1,""))),"")</f>
        <v/>
      </c>
      <c r="N1910" s="91">
        <f t="shared" si="180"/>
        <v>0</v>
      </c>
      <c r="O1910" s="91" t="str">
        <f>IFERROR(IF(AND(N1909=$H$2*1,MAX(O$64:O1909)=MAX(P$64:P1909)),MAX(O$64:O1909)+1,""),"")</f>
        <v/>
      </c>
      <c r="P1910" s="91" t="str">
        <f>IFERROR(IF(MOD(MAX(Q$64:Q1910),10*MAX(O$64:O1910))&lt;=2,IF(AND(F1909/INDEX($F$64:$F1910,MATCH(MAX(O$64:O1910),O$64:O1910,0)-1)&lt;(1-$P$2),MAX(O$64:O1910)&gt;MAX(P$64:P1909)),MAX(O$64:O1910),""),IF(AND($F1909/INDEX($F$64:$F1910,MATCH(MAX(Q$64:Q1910),Q$64:Q1910,0)-1)&lt;(1-$P$2),MAX(O$64:O1910)&gt;MAX(P$64:P1909)),MAX(O$64:O1910),"")),"")</f>
        <v/>
      </c>
      <c r="Q1910" s="91" t="str">
        <f>IFERROR(IF(E1910="","",IF(O1910&lt;&gt;"",MAX(O$64:O1910)*10+1,IF(AND($F1909/INDEX($F$64:$F1910,MATCH(MAX(Q$64:Q1909),Q$64:Q1909,0)-1)&gt;(1+$O$2),MAX(O$64:O1910)&gt;MAX(P$64:P1909)),MAX(Q$64:Q1909)+1,""))),"")</f>
        <v/>
      </c>
    </row>
    <row r="1911" spans="1:17" x14ac:dyDescent="0.2">
      <c r="A1911" s="13">
        <f>HLOOKUP($E$2,历史数据!$V$3:$AE$5000,ROW(A1909),)</f>
        <v>1424698</v>
      </c>
      <c r="B1911" s="41">
        <v>39330</v>
      </c>
      <c r="C1911" s="100">
        <f>IFERROR(IF(A1911&lt;&gt;0,MAX($C$4:C1910)+1,""),"")</f>
        <v>1864</v>
      </c>
      <c r="D1911" s="100"/>
      <c r="E1911" s="99">
        <f t="shared" si="181"/>
        <v>39399</v>
      </c>
      <c r="F1911" s="101">
        <f>IFERROR(VLOOKUP(E1911,历史数据!AH:AJ,3,),"")</f>
        <v>12.419485204479001</v>
      </c>
      <c r="G1911" s="101">
        <f t="shared" si="177"/>
        <v>13.527421441415873</v>
      </c>
      <c r="H1911" s="105">
        <f t="shared" si="178"/>
        <v>-5.2957601823033773E-4</v>
      </c>
      <c r="I1911" s="101">
        <f>IFERROR(VLOOKUP(E1911,历史数据!AH:AJ,2,),"")</f>
        <v>11.3378301446976</v>
      </c>
      <c r="J1911" s="104">
        <f t="shared" si="179"/>
        <v>0</v>
      </c>
      <c r="K1911" s="104" t="str">
        <f>IFERROR(IF(AND(J1910=$H$2*1,MAX(K$64:K1910)=MAX(L$64:L1910)),MAX(K$64:K1910)+1,""),"")</f>
        <v/>
      </c>
      <c r="L1911" s="104" t="str">
        <f>IFERROR(IF(AND($F1910/INDEX($F$64:$F1911,MATCH(MAX(M$64:M1911),M$64:M1911,0)-1)&lt;(1-$P$2),MAX(K$64:K1911)&gt;MAX(L$64:L1910)),MAX(K$64:K1911),""),"")</f>
        <v/>
      </c>
      <c r="M1911" s="104" t="str">
        <f>IFERROR(IF(E1911="","",IF(K1911&lt;&gt;"",MAX(M$64:M1910)+1,IF(AND($F1910/INDEX($F$64:$F1911,MATCH(MAX(M$64:M1910),M$64:M1910,0)-1)&gt;(1+$O$2),MAX(K$64:K1911)&gt;MAX(L$64:L1910)),MAX(M$64:M1910)+1,""))),"")</f>
        <v/>
      </c>
      <c r="N1911" s="91">
        <f t="shared" si="180"/>
        <v>0</v>
      </c>
      <c r="O1911" s="91" t="str">
        <f>IFERROR(IF(AND(N1910=$H$2*1,MAX(O$64:O1910)=MAX(P$64:P1910)),MAX(O$64:O1910)+1,""),"")</f>
        <v/>
      </c>
      <c r="P1911" s="91" t="str">
        <f>IFERROR(IF(MOD(MAX(Q$64:Q1911),10*MAX(O$64:O1911))&lt;=2,IF(AND(F1910/INDEX($F$64:$F1911,MATCH(MAX(O$64:O1911),O$64:O1911,0)-1)&lt;(1-$P$2),MAX(O$64:O1911)&gt;MAX(P$64:P1910)),MAX(O$64:O1911),""),IF(AND($F1910/INDEX($F$64:$F1911,MATCH(MAX(Q$64:Q1911),Q$64:Q1911,0)-1)&lt;(1-$P$2),MAX(O$64:O1911)&gt;MAX(P$64:P1910)),MAX(O$64:O1911),"")),"")</f>
        <v/>
      </c>
      <c r="Q1911" s="91" t="str">
        <f>IFERROR(IF(E1911="","",IF(O1911&lt;&gt;"",MAX(O$64:O1911)*10+1,IF(AND($F1910/INDEX($F$64:$F1911,MATCH(MAX(Q$64:Q1910),Q$64:Q1910,0)-1)&gt;(1+$O$2),MAX(O$64:O1911)&gt;MAX(P$64:P1910)),MAX(Q$64:Q1910)+1,""))),"")</f>
        <v/>
      </c>
    </row>
    <row r="1912" spans="1:17" x14ac:dyDescent="0.2">
      <c r="A1912" s="13">
        <f>HLOOKUP($E$2,历史数据!$V$3:$AE$5000,ROW(A1910),)</f>
        <v>2765599</v>
      </c>
      <c r="B1912" s="41">
        <v>39331</v>
      </c>
      <c r="C1912" s="100">
        <f>IFERROR(IF(A1912&lt;&gt;0,MAX($C$4:C1911)+1,""),"")</f>
        <v>1865</v>
      </c>
      <c r="D1912" s="100"/>
      <c r="E1912" s="99">
        <f t="shared" si="181"/>
        <v>39400</v>
      </c>
      <c r="F1912" s="101">
        <f>IFERROR(VLOOKUP(E1912,历史数据!AH:AJ,3,),"")</f>
        <v>13.3577883888678</v>
      </c>
      <c r="G1912" s="101">
        <f t="shared" si="177"/>
        <v>13.527638641227075</v>
      </c>
      <c r="H1912" s="105">
        <f t="shared" si="178"/>
        <v>1.6056261139096861E-5</v>
      </c>
      <c r="I1912" s="101">
        <f>IFERROR(VLOOKUP(E1912,历史数据!AH:AJ,2,),"")</f>
        <v>12.771348898624799</v>
      </c>
      <c r="J1912" s="104">
        <f t="shared" si="179"/>
        <v>0</v>
      </c>
      <c r="K1912" s="104" t="str">
        <f>IFERROR(IF(AND(J1911=$H$2*1,MAX(K$64:K1911)=MAX(L$64:L1911)),MAX(K$64:K1911)+1,""),"")</f>
        <v/>
      </c>
      <c r="L1912" s="104" t="str">
        <f>IFERROR(IF(AND($F1911/INDEX($F$64:$F1912,MATCH(MAX(M$64:M1912),M$64:M1912,0)-1)&lt;(1-$P$2),MAX(K$64:K1912)&gt;MAX(L$64:L1911)),MAX(K$64:K1912),""),"")</f>
        <v/>
      </c>
      <c r="M1912" s="104" t="str">
        <f>IFERROR(IF(E1912="","",IF(K1912&lt;&gt;"",MAX(M$64:M1911)+1,IF(AND($F1911/INDEX($F$64:$F1912,MATCH(MAX(M$64:M1911),M$64:M1911,0)-1)&gt;(1+$O$2),MAX(K$64:K1912)&gt;MAX(L$64:L1911)),MAX(M$64:M1911)+1,""))),"")</f>
        <v/>
      </c>
      <c r="N1912" s="91">
        <f t="shared" si="180"/>
        <v>0</v>
      </c>
      <c r="O1912" s="91" t="str">
        <f>IFERROR(IF(AND(N1911=$H$2*1,MAX(O$64:O1911)=MAX(P$64:P1911)),MAX(O$64:O1911)+1,""),"")</f>
        <v/>
      </c>
      <c r="P1912" s="91" t="str">
        <f>IFERROR(IF(MOD(MAX(Q$64:Q1912),10*MAX(O$64:O1912))&lt;=2,IF(AND(F1911/INDEX($F$64:$F1912,MATCH(MAX(O$64:O1912),O$64:O1912,0)-1)&lt;(1-$P$2),MAX(O$64:O1912)&gt;MAX(P$64:P1911)),MAX(O$64:O1912),""),IF(AND($F1911/INDEX($F$64:$F1912,MATCH(MAX(Q$64:Q1912),Q$64:Q1912,0)-1)&lt;(1-$P$2),MAX(O$64:O1912)&gt;MAX(P$64:P1911)),MAX(O$64:O1912),"")),"")</f>
        <v/>
      </c>
      <c r="Q1912" s="91" t="str">
        <f>IFERROR(IF(E1912="","",IF(O1912&lt;&gt;"",MAX(O$64:O1912)*10+1,IF(AND($F1911/INDEX($F$64:$F1912,MATCH(MAX(Q$64:Q1911),Q$64:Q1911,0)-1)&gt;(1+$O$2),MAX(O$64:O1912)&gt;MAX(P$64:P1911)),MAX(Q$64:Q1911)+1,""))),"")</f>
        <v/>
      </c>
    </row>
    <row r="1913" spans="1:17" x14ac:dyDescent="0.2">
      <c r="A1913" s="13">
        <f>HLOOKUP($E$2,历史数据!$V$3:$AE$5000,ROW(A1911),)</f>
        <v>1645728</v>
      </c>
      <c r="B1913" s="41">
        <v>39332</v>
      </c>
      <c r="C1913" s="100">
        <f>IFERROR(IF(A1913&lt;&gt;0,MAX($C$4:C1912)+1,""),"")</f>
        <v>1866</v>
      </c>
      <c r="D1913" s="100"/>
      <c r="E1913" s="99">
        <f t="shared" si="181"/>
        <v>39401</v>
      </c>
      <c r="F1913" s="101">
        <f>IFERROR(VLOOKUP(E1913,历史数据!AH:AJ,3,),"")</f>
        <v>13.005924694721999</v>
      </c>
      <c r="G1913" s="101">
        <f t="shared" si="177"/>
        <v>13.527204241604672</v>
      </c>
      <c r="H1913" s="105">
        <f t="shared" si="178"/>
        <v>-3.2112006679407834E-5</v>
      </c>
      <c r="I1913" s="101">
        <f>IFERROR(VLOOKUP(E1913,历史数据!AH:AJ,2,),"")</f>
        <v>13.3577883888678</v>
      </c>
      <c r="J1913" s="104">
        <f t="shared" si="179"/>
        <v>0</v>
      </c>
      <c r="K1913" s="104" t="str">
        <f>IFERROR(IF(AND(J1912=$H$2*1,MAX(K$64:K1912)=MAX(L$64:L1912)),MAX(K$64:K1912)+1,""),"")</f>
        <v/>
      </c>
      <c r="L1913" s="104" t="str">
        <f>IFERROR(IF(AND($F1912/INDEX($F$64:$F1913,MATCH(MAX(M$64:M1913),M$64:M1913,0)-1)&lt;(1-$P$2),MAX(K$64:K1913)&gt;MAX(L$64:L1912)),MAX(K$64:K1913),""),"")</f>
        <v/>
      </c>
      <c r="M1913" s="104" t="str">
        <f>IFERROR(IF(E1913="","",IF(K1913&lt;&gt;"",MAX(M$64:M1912)+1,IF(AND($F1912/INDEX($F$64:$F1913,MATCH(MAX(M$64:M1912),M$64:M1912,0)-1)&gt;(1+$O$2),MAX(K$64:K1913)&gt;MAX(L$64:L1912)),MAX(M$64:M1912)+1,""))),"")</f>
        <v/>
      </c>
      <c r="N1913" s="91">
        <f t="shared" si="180"/>
        <v>0</v>
      </c>
      <c r="O1913" s="91" t="str">
        <f>IFERROR(IF(AND(N1912=$H$2*1,MAX(O$64:O1912)=MAX(P$64:P1912)),MAX(O$64:O1912)+1,""),"")</f>
        <v/>
      </c>
      <c r="P1913" s="91" t="str">
        <f>IFERROR(IF(MOD(MAX(Q$64:Q1913),10*MAX(O$64:O1913))&lt;=2,IF(AND(F1912/INDEX($F$64:$F1913,MATCH(MAX(O$64:O1913),O$64:O1913,0)-1)&lt;(1-$P$2),MAX(O$64:O1913)&gt;MAX(P$64:P1912)),MAX(O$64:O1913),""),IF(AND($F1912/INDEX($F$64:$F1913,MATCH(MAX(Q$64:Q1913),Q$64:Q1913,0)-1)&lt;(1-$P$2),MAX(O$64:O1913)&gt;MAX(P$64:P1912)),MAX(O$64:O1913),"")),"")</f>
        <v/>
      </c>
      <c r="Q1913" s="91" t="str">
        <f>IFERROR(IF(E1913="","",IF(O1913&lt;&gt;"",MAX(O$64:O1913)*10+1,IF(AND($F1912/INDEX($F$64:$F1913,MATCH(MAX(Q$64:Q1912),Q$64:Q1912,0)-1)&gt;(1+$O$2),MAX(O$64:O1913)&gt;MAX(P$64:P1912)),MAX(Q$64:Q1912)+1,""))),"")</f>
        <v/>
      </c>
    </row>
    <row r="1914" spans="1:17" x14ac:dyDescent="0.2">
      <c r="A1914" s="13">
        <f>HLOOKUP($E$2,历史数据!$V$3:$AE$5000,ROW(A1912),)</f>
        <v>1594588</v>
      </c>
      <c r="B1914" s="41">
        <v>39335</v>
      </c>
      <c r="C1914" s="100">
        <f>IFERROR(IF(A1914&lt;&gt;0,MAX($C$4:C1913)+1,""),"")</f>
        <v>1867</v>
      </c>
      <c r="D1914" s="100"/>
      <c r="E1914" s="99">
        <f t="shared" si="181"/>
        <v>39402</v>
      </c>
      <c r="F1914" s="101">
        <f>IFERROR(VLOOKUP(E1914,历史数据!AH:AJ,3,),"")</f>
        <v>13.983323845127</v>
      </c>
      <c r="G1914" s="101">
        <f t="shared" si="177"/>
        <v>13.530462238772689</v>
      </c>
      <c r="H1914" s="105">
        <f t="shared" si="178"/>
        <v>2.408477842004153E-4</v>
      </c>
      <c r="I1914" s="101">
        <f>IFERROR(VLOOKUP(E1914,历史数据!AH:AJ,2,),"")</f>
        <v>12.966828728705799</v>
      </c>
      <c r="J1914" s="104">
        <f t="shared" si="179"/>
        <v>1</v>
      </c>
      <c r="K1914" s="104" t="str">
        <f>IFERROR(IF(AND(J1913=$H$2*1,MAX(K$64:K1913)=MAX(L$64:L1913)),MAX(K$64:K1913)+1,""),"")</f>
        <v/>
      </c>
      <c r="L1914" s="104" t="str">
        <f>IFERROR(IF(AND($F1913/INDEX($F$64:$F1914,MATCH(MAX(M$64:M1914),M$64:M1914,0)-1)&lt;(1-$P$2),MAX(K$64:K1914)&gt;MAX(L$64:L1913)),MAX(K$64:K1914),""),"")</f>
        <v/>
      </c>
      <c r="M1914" s="104" t="str">
        <f>IFERROR(IF(E1914="","",IF(K1914&lt;&gt;"",MAX(M$64:M1913)+1,IF(AND($F1913/INDEX($F$64:$F1914,MATCH(MAX(M$64:M1913),M$64:M1913,0)-1)&gt;(1+$O$2),MAX(K$64:K1914)&gt;MAX(L$64:L1913)),MAX(M$64:M1913)+1,""))),"")</f>
        <v/>
      </c>
      <c r="N1914" s="91">
        <f t="shared" si="180"/>
        <v>1</v>
      </c>
      <c r="O1914" s="91" t="str">
        <f>IFERROR(IF(AND(N1913=$H$2*1,MAX(O$64:O1913)=MAX(P$64:P1913)),MAX(O$64:O1913)+1,""),"")</f>
        <v/>
      </c>
      <c r="P1914" s="91" t="str">
        <f>IFERROR(IF(MOD(MAX(Q$64:Q1914),10*MAX(O$64:O1914))&lt;=2,IF(AND(F1913/INDEX($F$64:$F1914,MATCH(MAX(O$64:O1914),O$64:O1914,0)-1)&lt;(1-$P$2),MAX(O$64:O1914)&gt;MAX(P$64:P1913)),MAX(O$64:O1914),""),IF(AND($F1913/INDEX($F$64:$F1914,MATCH(MAX(Q$64:Q1914),Q$64:Q1914,0)-1)&lt;(1-$P$2),MAX(O$64:O1914)&gt;MAX(P$64:P1913)),MAX(O$64:O1914),"")),"")</f>
        <v/>
      </c>
      <c r="Q1914" s="91" t="str">
        <f>IFERROR(IF(E1914="","",IF(O1914&lt;&gt;"",MAX(O$64:O1914)*10+1,IF(AND($F1913/INDEX($F$64:$F1914,MATCH(MAX(Q$64:Q1913),Q$64:Q1913,0)-1)&gt;(1+$O$2),MAX(O$64:O1914)&gt;MAX(P$64:P1913)),MAX(Q$64:Q1913)+1,""))),"")</f>
        <v/>
      </c>
    </row>
    <row r="1915" spans="1:17" x14ac:dyDescent="0.2">
      <c r="A1915" s="13">
        <f>HLOOKUP($E$2,历史数据!$V$3:$AE$5000,ROW(A1913),)</f>
        <v>2995717</v>
      </c>
      <c r="B1915" s="41">
        <v>39336</v>
      </c>
      <c r="C1915" s="100">
        <f>IFERROR(IF(A1915&lt;&gt;0,MAX($C$4:C1914)+1,""),"")</f>
        <v>1868</v>
      </c>
      <c r="D1915" s="100"/>
      <c r="E1915" s="99">
        <f t="shared" si="181"/>
        <v>39405</v>
      </c>
      <c r="F1915" s="101">
        <f>IFERROR(VLOOKUP(E1915,历史数据!AH:AJ,3,),"")</f>
        <v>13.9442278791108</v>
      </c>
      <c r="G1915" s="101">
        <f t="shared" si="177"/>
        <v>13.521557046513443</v>
      </c>
      <c r="H1915" s="105">
        <f t="shared" si="178"/>
        <v>-6.5815876073527235E-4</v>
      </c>
      <c r="I1915" s="101">
        <f>IFERROR(VLOOKUP(E1915,历史数据!AH:AJ,2,),"")</f>
        <v>14.309123561928599</v>
      </c>
      <c r="J1915" s="104">
        <f t="shared" si="179"/>
        <v>0</v>
      </c>
      <c r="K1915" s="104" t="str">
        <f>IFERROR(IF(AND(J1914=$H$2*1,MAX(K$64:K1914)=MAX(L$64:L1914)),MAX(K$64:K1914)+1,""),"")</f>
        <v/>
      </c>
      <c r="L1915" s="104" t="str">
        <f>IFERROR(IF(AND($F1914/INDEX($F$64:$F1915,MATCH(MAX(M$64:M1915),M$64:M1915,0)-1)&lt;(1-$P$2),MAX(K$64:K1915)&gt;MAX(L$64:L1914)),MAX(K$64:K1915),""),"")</f>
        <v/>
      </c>
      <c r="M1915" s="104" t="str">
        <f>IFERROR(IF(E1915="","",IF(K1915&lt;&gt;"",MAX(M$64:M1914)+1,IF(AND($F1914/INDEX($F$64:$F1915,MATCH(MAX(M$64:M1914),M$64:M1914,0)-1)&gt;(1+$O$2),MAX(K$64:K1915)&gt;MAX(L$64:L1914)),MAX(M$64:M1914)+1,""))),"")</f>
        <v/>
      </c>
      <c r="N1915" s="91">
        <f t="shared" si="180"/>
        <v>0</v>
      </c>
      <c r="O1915" s="91" t="str">
        <f>IFERROR(IF(AND(N1914=$H$2*1,MAX(O$64:O1914)=MAX(P$64:P1914)),MAX(O$64:O1914)+1,""),"")</f>
        <v/>
      </c>
      <c r="P1915" s="91" t="str">
        <f>IFERROR(IF(MOD(MAX(Q$64:Q1915),10*MAX(O$64:O1915))&lt;=2,IF(AND(F1914/INDEX($F$64:$F1915,MATCH(MAX(O$64:O1915),O$64:O1915,0)-1)&lt;(1-$P$2),MAX(O$64:O1915)&gt;MAX(P$64:P1914)),MAX(O$64:O1915),""),IF(AND($F1914/INDEX($F$64:$F1915,MATCH(MAX(Q$64:Q1915),Q$64:Q1915,0)-1)&lt;(1-$P$2),MAX(O$64:O1915)&gt;MAX(P$64:P1914)),MAX(O$64:O1915),"")),"")</f>
        <v/>
      </c>
      <c r="Q1915" s="91" t="str">
        <f>IFERROR(IF(E1915="","",IF(O1915&lt;&gt;"",MAX(O$64:O1915)*10+1,IF(AND($F1914/INDEX($F$64:$F1915,MATCH(MAX(Q$64:Q1914),Q$64:Q1914,0)-1)&gt;(1+$O$2),MAX(O$64:O1915)&gt;MAX(P$64:P1914)),MAX(Q$64:Q1914)+1,""))),"")</f>
        <v/>
      </c>
    </row>
    <row r="1916" spans="1:17" x14ac:dyDescent="0.2">
      <c r="A1916" s="13">
        <f>HLOOKUP($E$2,历史数据!$V$3:$AE$5000,ROW(A1914),)</f>
        <v>1554436</v>
      </c>
      <c r="B1916" s="41">
        <v>39337</v>
      </c>
      <c r="C1916" s="100">
        <f>IFERROR(IF(A1916&lt;&gt;0,MAX($C$4:C1915)+1,""),"")</f>
        <v>1869</v>
      </c>
      <c r="D1916" s="100"/>
      <c r="E1916" s="99">
        <f t="shared" si="181"/>
        <v>39406</v>
      </c>
      <c r="F1916" s="101">
        <f>IFERROR(VLOOKUP(E1916,历史数据!AH:AJ,3,),"")</f>
        <v>14.191835663879999</v>
      </c>
      <c r="G1916" s="101">
        <f t="shared" si="177"/>
        <v>13.515041052177413</v>
      </c>
      <c r="H1916" s="105">
        <f t="shared" si="178"/>
        <v>-4.8189674559051543E-4</v>
      </c>
      <c r="I1916" s="101">
        <f>IFERROR(VLOOKUP(E1916,历史数据!AH:AJ,2,),"")</f>
        <v>13.6835881056695</v>
      </c>
      <c r="J1916" s="104">
        <f t="shared" si="179"/>
        <v>0</v>
      </c>
      <c r="K1916" s="104" t="str">
        <f>IFERROR(IF(AND(J1915=$H$2*1,MAX(K$64:K1915)=MAX(L$64:L1915)),MAX(K$64:K1915)+1,""),"")</f>
        <v/>
      </c>
      <c r="L1916" s="104" t="str">
        <f>IFERROR(IF(AND($F1915/INDEX($F$64:$F1916,MATCH(MAX(M$64:M1916),M$64:M1916,0)-1)&lt;(1-$P$2),MAX(K$64:K1916)&gt;MAX(L$64:L1915)),MAX(K$64:K1916),""),"")</f>
        <v/>
      </c>
      <c r="M1916" s="104" t="str">
        <f>IFERROR(IF(E1916="","",IF(K1916&lt;&gt;"",MAX(M$64:M1915)+1,IF(AND($F1915/INDEX($F$64:$F1916,MATCH(MAX(M$64:M1915),M$64:M1915,0)-1)&gt;(1+$O$2),MAX(K$64:K1916)&gt;MAX(L$64:L1915)),MAX(M$64:M1915)+1,""))),"")</f>
        <v/>
      </c>
      <c r="N1916" s="91">
        <f t="shared" si="180"/>
        <v>0</v>
      </c>
      <c r="O1916" s="91" t="str">
        <f>IFERROR(IF(AND(N1915=$H$2*1,MAX(O$64:O1915)=MAX(P$64:P1915)),MAX(O$64:O1915)+1,""),"")</f>
        <v/>
      </c>
      <c r="P1916" s="91" t="str">
        <f>IFERROR(IF(MOD(MAX(Q$64:Q1916),10*MAX(O$64:O1916))&lt;=2,IF(AND(F1915/INDEX($F$64:$F1916,MATCH(MAX(O$64:O1916),O$64:O1916,0)-1)&lt;(1-$P$2),MAX(O$64:O1916)&gt;MAX(P$64:P1915)),MAX(O$64:O1916),""),IF(AND($F1915/INDEX($F$64:$F1916,MATCH(MAX(Q$64:Q1916),Q$64:Q1916,0)-1)&lt;(1-$P$2),MAX(O$64:O1916)&gt;MAX(P$64:P1915)),MAX(O$64:O1916),"")),"")</f>
        <v/>
      </c>
      <c r="Q1916" s="91" t="str">
        <f>IFERROR(IF(E1916="","",IF(O1916&lt;&gt;"",MAX(O$64:O1916)*10+1,IF(AND($F1915/INDEX($F$64:$F1916,MATCH(MAX(Q$64:Q1915),Q$64:Q1915,0)-1)&gt;(1+$O$2),MAX(O$64:O1916)&gt;MAX(P$64:P1915)),MAX(Q$64:Q1915)+1,""))),"")</f>
        <v/>
      </c>
    </row>
    <row r="1917" spans="1:17" x14ac:dyDescent="0.2">
      <c r="A1917" s="13">
        <f>HLOOKUP($E$2,历史数据!$V$3:$AE$5000,ROW(A1915),)</f>
        <v>1140204</v>
      </c>
      <c r="B1917" s="41">
        <v>39338</v>
      </c>
      <c r="C1917" s="100">
        <f>IFERROR(IF(A1917&lt;&gt;0,MAX($C$4:C1916)+1,""),"")</f>
        <v>1870</v>
      </c>
      <c r="D1917" s="100"/>
      <c r="E1917" s="99">
        <f t="shared" si="181"/>
        <v>39407</v>
      </c>
      <c r="F1917" s="101">
        <f>IFERROR(VLOOKUP(E1917,历史数据!AH:AJ,3,),"")</f>
        <v>14.178803675208</v>
      </c>
      <c r="G1917" s="101">
        <f t="shared" si="177"/>
        <v>13.512434654442995</v>
      </c>
      <c r="H1917" s="105">
        <f t="shared" si="178"/>
        <v>-1.9285163281079765E-4</v>
      </c>
      <c r="I1917" s="101">
        <f>IFERROR(VLOOKUP(E1917,历史数据!AH:AJ,2,),"")</f>
        <v>14.1266757205197</v>
      </c>
      <c r="J1917" s="104">
        <f t="shared" si="179"/>
        <v>0</v>
      </c>
      <c r="K1917" s="104" t="str">
        <f>IFERROR(IF(AND(J1916=$H$2*1,MAX(K$64:K1916)=MAX(L$64:L1916)),MAX(K$64:K1916)+1,""),"")</f>
        <v/>
      </c>
      <c r="L1917" s="104" t="str">
        <f>IFERROR(IF(AND($F1916/INDEX($F$64:$F1917,MATCH(MAX(M$64:M1917),M$64:M1917,0)-1)&lt;(1-$P$2),MAX(K$64:K1917)&gt;MAX(L$64:L1916)),MAX(K$64:K1917),""),"")</f>
        <v/>
      </c>
      <c r="M1917" s="104" t="str">
        <f>IFERROR(IF(E1917="","",IF(K1917&lt;&gt;"",MAX(M$64:M1916)+1,IF(AND($F1916/INDEX($F$64:$F1917,MATCH(MAX(M$64:M1916),M$64:M1916,0)-1)&gt;(1+$O$2),MAX(K$64:K1917)&gt;MAX(L$64:L1916)),MAX(M$64:M1916)+1,""))),"")</f>
        <v/>
      </c>
      <c r="N1917" s="91">
        <f t="shared" si="180"/>
        <v>0</v>
      </c>
      <c r="O1917" s="91" t="str">
        <f>IFERROR(IF(AND(N1916=$H$2*1,MAX(O$64:O1916)=MAX(P$64:P1916)),MAX(O$64:O1916)+1,""),"")</f>
        <v/>
      </c>
      <c r="P1917" s="91" t="str">
        <f>IFERROR(IF(MOD(MAX(Q$64:Q1917),10*MAX(O$64:O1917))&lt;=2,IF(AND(F1916/INDEX($F$64:$F1917,MATCH(MAX(O$64:O1917),O$64:O1917,0)-1)&lt;(1-$P$2),MAX(O$64:O1917)&gt;MAX(P$64:P1916)),MAX(O$64:O1917),""),IF(AND($F1916/INDEX($F$64:$F1917,MATCH(MAX(Q$64:Q1917),Q$64:Q1917,0)-1)&lt;(1-$P$2),MAX(O$64:O1917)&gt;MAX(P$64:P1916)),MAX(O$64:O1917),"")),"")</f>
        <v/>
      </c>
      <c r="Q1917" s="91" t="str">
        <f>IFERROR(IF(E1917="","",IF(O1917&lt;&gt;"",MAX(O$64:O1917)*10+1,IF(AND($F1916/INDEX($F$64:$F1917,MATCH(MAX(Q$64:Q1916),Q$64:Q1916,0)-1)&gt;(1+$O$2),MAX(O$64:O1917)&gt;MAX(P$64:P1916)),MAX(Q$64:Q1916)+1,""))),"")</f>
        <v/>
      </c>
    </row>
    <row r="1918" spans="1:17" x14ac:dyDescent="0.2">
      <c r="A1918" s="13">
        <f>HLOOKUP($E$2,历史数据!$V$3:$AE$5000,ROW(A1916),)</f>
        <v>7605097</v>
      </c>
      <c r="B1918" s="41">
        <v>39339</v>
      </c>
      <c r="C1918" s="100">
        <f>IFERROR(IF(A1918&lt;&gt;0,MAX($C$4:C1917)+1,""),"")</f>
        <v>1871</v>
      </c>
      <c r="D1918" s="100"/>
      <c r="E1918" s="99">
        <f t="shared" si="181"/>
        <v>39408</v>
      </c>
      <c r="F1918" s="101">
        <f>IFERROR(VLOOKUP(E1918,历史数据!AH:AJ,3,),"")</f>
        <v>12.8756048080014</v>
      </c>
      <c r="G1918" s="101">
        <f t="shared" si="177"/>
        <v>13.485936277476464</v>
      </c>
      <c r="H1918" s="105">
        <f t="shared" si="178"/>
        <v>-1.9610364559888849E-3</v>
      </c>
      <c r="I1918" s="101">
        <f>IFERROR(VLOOKUP(E1918,历史数据!AH:AJ,2,),"")</f>
        <v>13.853003958406299</v>
      </c>
      <c r="J1918" s="104">
        <f t="shared" si="179"/>
        <v>0</v>
      </c>
      <c r="K1918" s="104" t="str">
        <f>IFERROR(IF(AND(J1917=$H$2*1,MAX(K$64:K1917)=MAX(L$64:L1917)),MAX(K$64:K1917)+1,""),"")</f>
        <v/>
      </c>
      <c r="L1918" s="104" t="str">
        <f>IFERROR(IF(AND($F1917/INDEX($F$64:$F1918,MATCH(MAX(M$64:M1918),M$64:M1918,0)-1)&lt;(1-$P$2),MAX(K$64:K1918)&gt;MAX(L$64:L1917)),MAX(K$64:K1918),""),"")</f>
        <v/>
      </c>
      <c r="M1918" s="104" t="str">
        <f>IFERROR(IF(E1918="","",IF(K1918&lt;&gt;"",MAX(M$64:M1917)+1,IF(AND($F1917/INDEX($F$64:$F1918,MATCH(MAX(M$64:M1917),M$64:M1917,0)-1)&gt;(1+$O$2),MAX(K$64:K1918)&gt;MAX(L$64:L1917)),MAX(M$64:M1917)+1,""))),"")</f>
        <v/>
      </c>
      <c r="N1918" s="91">
        <f t="shared" si="180"/>
        <v>0</v>
      </c>
      <c r="O1918" s="91" t="str">
        <f>IFERROR(IF(AND(N1917=$H$2*1,MAX(O$64:O1917)=MAX(P$64:P1917)),MAX(O$64:O1917)+1,""),"")</f>
        <v/>
      </c>
      <c r="P1918" s="91" t="str">
        <f>IFERROR(IF(MOD(MAX(Q$64:Q1918),10*MAX(O$64:O1918))&lt;=2,IF(AND(F1917/INDEX($F$64:$F1918,MATCH(MAX(O$64:O1918),O$64:O1918,0)-1)&lt;(1-$P$2),MAX(O$64:O1918)&gt;MAX(P$64:P1917)),MAX(O$64:O1918),""),IF(AND($F1917/INDEX($F$64:$F1918,MATCH(MAX(Q$64:Q1918),Q$64:Q1918,0)-1)&lt;(1-$P$2),MAX(O$64:O1918)&gt;MAX(P$64:P1917)),MAX(O$64:O1918),"")),"")</f>
        <v/>
      </c>
      <c r="Q1918" s="91" t="str">
        <f>IFERROR(IF(E1918="","",IF(O1918&lt;&gt;"",MAX(O$64:O1918)*10+1,IF(AND($F1917/INDEX($F$64:$F1918,MATCH(MAX(Q$64:Q1917),Q$64:Q1917,0)-1)&gt;(1+$O$2),MAX(O$64:O1918)&gt;MAX(P$64:P1917)),MAX(Q$64:Q1917)+1,""))),"")</f>
        <v/>
      </c>
    </row>
    <row r="1919" spans="1:17" x14ac:dyDescent="0.2">
      <c r="A1919" s="13">
        <f>HLOOKUP($E$2,历史数据!$V$3:$AE$5000,ROW(A1917),)</f>
        <v>8690916</v>
      </c>
      <c r="B1919" s="41">
        <v>39342</v>
      </c>
      <c r="C1919" s="100">
        <f>IFERROR(IF(A1919&lt;&gt;0,MAX($C$4:C1918)+1,""),"")</f>
        <v>1872</v>
      </c>
      <c r="D1919" s="100"/>
      <c r="E1919" s="99">
        <f t="shared" si="181"/>
        <v>39409</v>
      </c>
      <c r="F1919" s="101">
        <f>IFERROR(VLOOKUP(E1919,历史数据!AH:AJ,3,),"")</f>
        <v>13.3317244115237</v>
      </c>
      <c r="G1919" s="101">
        <f t="shared" si="177"/>
        <v>13.473773088049201</v>
      </c>
      <c r="H1919" s="105">
        <f t="shared" si="178"/>
        <v>-9.0191657271709857E-4</v>
      </c>
      <c r="I1919" s="101">
        <f>IFERROR(VLOOKUP(E1919,历史数据!AH:AJ,2,),"")</f>
        <v>12.7583169099528</v>
      </c>
      <c r="J1919" s="104">
        <f t="shared" si="179"/>
        <v>0</v>
      </c>
      <c r="K1919" s="104" t="str">
        <f>IFERROR(IF(AND(J1918=$H$2*1,MAX(K$64:K1918)=MAX(L$64:L1918)),MAX(K$64:K1918)+1,""),"")</f>
        <v/>
      </c>
      <c r="L1919" s="104" t="str">
        <f>IFERROR(IF(AND($F1918/INDEX($F$64:$F1919,MATCH(MAX(M$64:M1919),M$64:M1919,0)-1)&lt;(1-$P$2),MAX(K$64:K1919)&gt;MAX(L$64:L1918)),MAX(K$64:K1919),""),"")</f>
        <v/>
      </c>
      <c r="M1919" s="104" t="str">
        <f>IFERROR(IF(E1919="","",IF(K1919&lt;&gt;"",MAX(M$64:M1918)+1,IF(AND($F1918/INDEX($F$64:$F1919,MATCH(MAX(M$64:M1918),M$64:M1918,0)-1)&gt;(1+$O$2),MAX(K$64:K1919)&gt;MAX(L$64:L1918)),MAX(M$64:M1918)+1,""))),"")</f>
        <v/>
      </c>
      <c r="N1919" s="91">
        <f t="shared" si="180"/>
        <v>0</v>
      </c>
      <c r="O1919" s="91" t="str">
        <f>IFERROR(IF(AND(N1918=$H$2*1,MAX(O$64:O1918)=MAX(P$64:P1918)),MAX(O$64:O1918)+1,""),"")</f>
        <v/>
      </c>
      <c r="P1919" s="91" t="str">
        <f>IFERROR(IF(MOD(MAX(Q$64:Q1919),10*MAX(O$64:O1919))&lt;=2,IF(AND(F1918/INDEX($F$64:$F1919,MATCH(MAX(O$64:O1919),O$64:O1919,0)-1)&lt;(1-$P$2),MAX(O$64:O1919)&gt;MAX(P$64:P1918)),MAX(O$64:O1919),""),IF(AND($F1918/INDEX($F$64:$F1919,MATCH(MAX(Q$64:Q1919),Q$64:Q1919,0)-1)&lt;(1-$P$2),MAX(O$64:O1919)&gt;MAX(P$64:P1918)),MAX(O$64:O1919),"")),"")</f>
        <v/>
      </c>
      <c r="Q1919" s="91" t="str">
        <f>IFERROR(IF(E1919="","",IF(O1919&lt;&gt;"",MAX(O$64:O1919)*10+1,IF(AND($F1918/INDEX($F$64:$F1919,MATCH(MAX(Q$64:Q1918),Q$64:Q1918,0)-1)&gt;(1+$O$2),MAX(O$64:O1919)&gt;MAX(P$64:P1918)),MAX(Q$64:Q1918)+1,""))),"")</f>
        <v/>
      </c>
    </row>
    <row r="1920" spans="1:17" x14ac:dyDescent="0.2">
      <c r="A1920" s="13">
        <f>HLOOKUP($E$2,历史数据!$V$3:$AE$5000,ROW(A1918),)</f>
        <v>4413499</v>
      </c>
      <c r="B1920" s="41">
        <v>39343</v>
      </c>
      <c r="C1920" s="100">
        <f>IFERROR(IF(A1920&lt;&gt;0,MAX($C$4:C1919)+1,""),"")</f>
        <v>1873</v>
      </c>
      <c r="D1920" s="100"/>
      <c r="E1920" s="99">
        <f t="shared" si="181"/>
        <v>39412</v>
      </c>
      <c r="F1920" s="101">
        <f>IFERROR(VLOOKUP(E1920,历史数据!AH:AJ,3,),"")</f>
        <v>13.3708203775399</v>
      </c>
      <c r="G1920" s="101">
        <f t="shared" si="177"/>
        <v>13.465953894845962</v>
      </c>
      <c r="H1920" s="105">
        <f t="shared" si="178"/>
        <v>-5.8032691749687615E-4</v>
      </c>
      <c r="I1920" s="101">
        <f>IFERROR(VLOOKUP(E1920,历史数据!AH:AJ,2,),"")</f>
        <v>13.422948332228099</v>
      </c>
      <c r="J1920" s="104">
        <f t="shared" si="179"/>
        <v>0</v>
      </c>
      <c r="K1920" s="104" t="str">
        <f>IFERROR(IF(AND(J1919=$H$2*1,MAX(K$64:K1919)=MAX(L$64:L1919)),MAX(K$64:K1919)+1,""),"")</f>
        <v/>
      </c>
      <c r="L1920" s="104" t="str">
        <f>IFERROR(IF(AND($F1919/INDEX($F$64:$F1920,MATCH(MAX(M$64:M1920),M$64:M1920,0)-1)&lt;(1-$P$2),MAX(K$64:K1920)&gt;MAX(L$64:L1919)),MAX(K$64:K1920),""),"")</f>
        <v/>
      </c>
      <c r="M1920" s="104" t="str">
        <f>IFERROR(IF(E1920="","",IF(K1920&lt;&gt;"",MAX(M$64:M1919)+1,IF(AND($F1919/INDEX($F$64:$F1920,MATCH(MAX(M$64:M1919),M$64:M1919,0)-1)&gt;(1+$O$2),MAX(K$64:K1920)&gt;MAX(L$64:L1919)),MAX(M$64:M1919)+1,""))),"")</f>
        <v/>
      </c>
      <c r="N1920" s="91">
        <f t="shared" si="180"/>
        <v>0</v>
      </c>
      <c r="O1920" s="91" t="str">
        <f>IFERROR(IF(AND(N1919=$H$2*1,MAX(O$64:O1919)=MAX(P$64:P1919)),MAX(O$64:O1919)+1,""),"")</f>
        <v/>
      </c>
      <c r="P1920" s="91" t="str">
        <f>IFERROR(IF(MOD(MAX(Q$64:Q1920),10*MAX(O$64:O1920))&lt;=2,IF(AND(F1919/INDEX($F$64:$F1920,MATCH(MAX(O$64:O1920),O$64:O1920,0)-1)&lt;(1-$P$2),MAX(O$64:O1920)&gt;MAX(P$64:P1919)),MAX(O$64:O1920),""),IF(AND($F1919/INDEX($F$64:$F1920,MATCH(MAX(Q$64:Q1920),Q$64:Q1920,0)-1)&lt;(1-$P$2),MAX(O$64:O1920)&gt;MAX(P$64:P1919)),MAX(O$64:O1920),"")),"")</f>
        <v/>
      </c>
      <c r="Q1920" s="91" t="str">
        <f>IFERROR(IF(E1920="","",IF(O1920&lt;&gt;"",MAX(O$64:O1920)*10+1,IF(AND($F1919/INDEX($F$64:$F1920,MATCH(MAX(Q$64:Q1919),Q$64:Q1919,0)-1)&gt;(1+$O$2),MAX(O$64:O1920)&gt;MAX(P$64:P1919)),MAX(Q$64:Q1919)+1,""))),"")</f>
        <v/>
      </c>
    </row>
    <row r="1921" spans="1:17" x14ac:dyDescent="0.2">
      <c r="A1921" s="13">
        <f>HLOOKUP($E$2,历史数据!$V$3:$AE$5000,ROW(A1919),)</f>
        <v>3094825</v>
      </c>
      <c r="B1921" s="41">
        <v>39344</v>
      </c>
      <c r="C1921" s="100">
        <f>IFERROR(IF(A1921&lt;&gt;0,MAX($C$4:C1920)+1,""),"")</f>
        <v>1874</v>
      </c>
      <c r="D1921" s="100"/>
      <c r="E1921" s="99">
        <f t="shared" si="181"/>
        <v>39413</v>
      </c>
      <c r="F1921" s="101">
        <f>IFERROR(VLOOKUP(E1921,历史数据!AH:AJ,3,),"")</f>
        <v>13.084116626754399</v>
      </c>
      <c r="G1921" s="101">
        <f t="shared" ref="G1921:G1984" si="182">IFERROR(IF(E1921="","",AVERAGE(F1862:F1921)),"")</f>
        <v>13.445754312404256</v>
      </c>
      <c r="H1921" s="105">
        <f t="shared" si="178"/>
        <v>-1.5000483886579152E-3</v>
      </c>
      <c r="I1921" s="101">
        <f>IFERROR(VLOOKUP(E1921,历史数据!AH:AJ,2,),"")</f>
        <v>12.966828728705799</v>
      </c>
      <c r="J1921" s="104">
        <f t="shared" si="179"/>
        <v>0</v>
      </c>
      <c r="K1921" s="104" t="str">
        <f>IFERROR(IF(AND(J1920=$H$2*1,MAX(K$64:K1920)=MAX(L$64:L1920)),MAX(K$64:K1920)+1,""),"")</f>
        <v/>
      </c>
      <c r="L1921" s="104" t="str">
        <f>IFERROR(IF(AND($F1920/INDEX($F$64:$F1921,MATCH(MAX(M$64:M1921),M$64:M1921,0)-1)&lt;(1-$P$2),MAX(K$64:K1921)&gt;MAX(L$64:L1920)),MAX(K$64:K1921),""),"")</f>
        <v/>
      </c>
      <c r="M1921" s="104" t="str">
        <f>IFERROR(IF(E1921="","",IF(K1921&lt;&gt;"",MAX(M$64:M1920)+1,IF(AND($F1920/INDEX($F$64:$F1921,MATCH(MAX(M$64:M1920),M$64:M1920,0)-1)&gt;(1+$O$2),MAX(K$64:K1921)&gt;MAX(L$64:L1920)),MAX(M$64:M1920)+1,""))),"")</f>
        <v/>
      </c>
      <c r="N1921" s="91">
        <f t="shared" si="180"/>
        <v>0</v>
      </c>
      <c r="O1921" s="91" t="str">
        <f>IFERROR(IF(AND(N1920=$H$2*1,MAX(O$64:O1920)=MAX(P$64:P1920)),MAX(O$64:O1920)+1,""),"")</f>
        <v/>
      </c>
      <c r="P1921" s="91" t="str">
        <f>IFERROR(IF(MOD(MAX(Q$64:Q1921),10*MAX(O$64:O1921))&lt;=2,IF(AND(F1920/INDEX($F$64:$F1921,MATCH(MAX(O$64:O1921),O$64:O1921,0)-1)&lt;(1-$P$2),MAX(O$64:O1921)&gt;MAX(P$64:P1920)),MAX(O$64:O1921),""),IF(AND($F1920/INDEX($F$64:$F1921,MATCH(MAX(Q$64:Q1921),Q$64:Q1921,0)-1)&lt;(1-$P$2),MAX(O$64:O1921)&gt;MAX(P$64:P1920)),MAX(O$64:O1921),"")),"")</f>
        <v/>
      </c>
      <c r="Q1921" s="91" t="str">
        <f>IFERROR(IF(E1921="","",IF(O1921&lt;&gt;"",MAX(O$64:O1921)*10+1,IF(AND($F1920/INDEX($F$64:$F1921,MATCH(MAX(Q$64:Q1920),Q$64:Q1920,0)-1)&gt;(1+$O$2),MAX(O$64:O1921)&gt;MAX(P$64:P1920)),MAX(Q$64:Q1920)+1,""))),"")</f>
        <v/>
      </c>
    </row>
    <row r="1922" spans="1:17" x14ac:dyDescent="0.2">
      <c r="A1922" s="13">
        <f>HLOOKUP($E$2,历史数据!$V$3:$AE$5000,ROW(A1920),)</f>
        <v>2600566</v>
      </c>
      <c r="B1922" s="41">
        <v>39345</v>
      </c>
      <c r="C1922" s="100">
        <f>IFERROR(IF(A1922&lt;&gt;0,MAX($C$4:C1921)+1,""),"")</f>
        <v>1875</v>
      </c>
      <c r="D1922" s="100"/>
      <c r="E1922" s="99">
        <f t="shared" si="181"/>
        <v>39414</v>
      </c>
      <c r="F1922" s="101">
        <f>IFERROR(VLOOKUP(E1922,历史数据!AH:AJ,3,),"")</f>
        <v>12.6670929892483</v>
      </c>
      <c r="G1922" s="101">
        <f t="shared" si="182"/>
        <v>13.424903130528952</v>
      </c>
      <c r="H1922" s="105">
        <f t="shared" ref="H1922:H1985" si="183">IFERROR(G1922/G1921-1,"")</f>
        <v>-1.5507632662949966E-3</v>
      </c>
      <c r="I1922" s="101">
        <f>IFERROR(VLOOKUP(E1922,历史数据!AH:AJ,2,),"")</f>
        <v>12.797412875969</v>
      </c>
      <c r="J1922" s="104">
        <f t="shared" ref="J1922:J1985" si="184">IFERROR(IF(L1922&lt;&gt;"","0",IF(AND($H1922&gt;0,$F1922&gt;$G1922),J1921+1,0)),"")</f>
        <v>0</v>
      </c>
      <c r="K1922" s="104" t="str">
        <f>IFERROR(IF(AND(J1921=$H$2*1,MAX(K$64:K1921)=MAX(L$64:L1921)),MAX(K$64:K1921)+1,""),"")</f>
        <v/>
      </c>
      <c r="L1922" s="104" t="str">
        <f>IFERROR(IF(AND($F1921/INDEX($F$64:$F1922,MATCH(MAX(M$64:M1922),M$64:M1922,0)-1)&lt;(1-$P$2),MAX(K$64:K1922)&gt;MAX(L$64:L1921)),MAX(K$64:K1922),""),"")</f>
        <v/>
      </c>
      <c r="M1922" s="104" t="str">
        <f>IFERROR(IF(E1922="","",IF(K1922&lt;&gt;"",MAX(M$64:M1921)+1,IF(AND($F1921/INDEX($F$64:$F1922,MATCH(MAX(M$64:M1921),M$64:M1921,0)-1)&gt;(1+$O$2),MAX(K$64:K1922)&gt;MAX(L$64:L1921)),MAX(M$64:M1921)+1,""))),"")</f>
        <v/>
      </c>
      <c r="N1922" s="91">
        <f t="shared" ref="N1922:N1985" si="185">IFERROR(IF(P1922&lt;&gt;"","0",IF(AND($H1922&gt;0,$F1922&gt;$G1922),N1921+1,0)),"")</f>
        <v>0</v>
      </c>
      <c r="O1922" s="91" t="str">
        <f>IFERROR(IF(AND(N1921=$H$2*1,MAX(O$64:O1921)=MAX(P$64:P1921)),MAX(O$64:O1921)+1,""),"")</f>
        <v/>
      </c>
      <c r="P1922" s="91" t="str">
        <f>IFERROR(IF(MOD(MAX(Q$64:Q1922),10*MAX(O$64:O1922))&lt;=2,IF(AND(F1921/INDEX($F$64:$F1922,MATCH(MAX(O$64:O1922),O$64:O1922,0)-1)&lt;(1-$P$2),MAX(O$64:O1922)&gt;MAX(P$64:P1921)),MAX(O$64:O1922),""),IF(AND($F1921/INDEX($F$64:$F1922,MATCH(MAX(Q$64:Q1922),Q$64:Q1922,0)-1)&lt;(1-$P$2),MAX(O$64:O1922)&gt;MAX(P$64:P1921)),MAX(O$64:O1922),"")),"")</f>
        <v/>
      </c>
      <c r="Q1922" s="91" t="str">
        <f>IFERROR(IF(E1922="","",IF(O1922&lt;&gt;"",MAX(O$64:O1922)*10+1,IF(AND($F1921/INDEX($F$64:$F1922,MATCH(MAX(Q$64:Q1921),Q$64:Q1921,0)-1)&gt;(1+$O$2),MAX(O$64:O1922)&gt;MAX(P$64:P1921)),MAX(Q$64:Q1921)+1,""))),"")</f>
        <v/>
      </c>
    </row>
    <row r="1923" spans="1:17" x14ac:dyDescent="0.2">
      <c r="A1923" s="13">
        <f>HLOOKUP($E$2,历史数据!$V$3:$AE$5000,ROW(A1921),)</f>
        <v>1917738</v>
      </c>
      <c r="B1923" s="41">
        <v>39346</v>
      </c>
      <c r="C1923" s="100">
        <f>IFERROR(IF(A1923&lt;&gt;0,MAX($C$4:C1922)+1,""),"")</f>
        <v>1876</v>
      </c>
      <c r="D1923" s="100"/>
      <c r="E1923" s="99">
        <f t="shared" si="181"/>
        <v>39415</v>
      </c>
      <c r="F1923" s="101">
        <f>IFERROR(VLOOKUP(E1923,历史数据!AH:AJ,3,),"")</f>
        <v>12.888636796673399</v>
      </c>
      <c r="G1923" s="101">
        <f t="shared" si="182"/>
        <v>13.420559134304932</v>
      </c>
      <c r="H1923" s="105">
        <f t="shared" si="183"/>
        <v>-3.2357747253619618E-4</v>
      </c>
      <c r="I1923" s="101">
        <f>IFERROR(VLOOKUP(E1923,历史数据!AH:AJ,2,),"")</f>
        <v>12.8365088419852</v>
      </c>
      <c r="J1923" s="104">
        <f t="shared" si="184"/>
        <v>0</v>
      </c>
      <c r="K1923" s="104" t="str">
        <f>IFERROR(IF(AND(J1922=$H$2*1,MAX(K$64:K1922)=MAX(L$64:L1922)),MAX(K$64:K1922)+1,""),"")</f>
        <v/>
      </c>
      <c r="L1923" s="104" t="str">
        <f>IFERROR(IF(AND($F1922/INDEX($F$64:$F1923,MATCH(MAX(M$64:M1923),M$64:M1923,0)-1)&lt;(1-$P$2),MAX(K$64:K1923)&gt;MAX(L$64:L1922)),MAX(K$64:K1923),""),"")</f>
        <v/>
      </c>
      <c r="M1923" s="104" t="str">
        <f>IFERROR(IF(E1923="","",IF(K1923&lt;&gt;"",MAX(M$64:M1922)+1,IF(AND($F1922/INDEX($F$64:$F1923,MATCH(MAX(M$64:M1922),M$64:M1922,0)-1)&gt;(1+$O$2),MAX(K$64:K1923)&gt;MAX(L$64:L1922)),MAX(M$64:M1922)+1,""))),"")</f>
        <v/>
      </c>
      <c r="N1923" s="91">
        <f t="shared" si="185"/>
        <v>0</v>
      </c>
      <c r="O1923" s="91" t="str">
        <f>IFERROR(IF(AND(N1922=$H$2*1,MAX(O$64:O1922)=MAX(P$64:P1922)),MAX(O$64:O1922)+1,""),"")</f>
        <v/>
      </c>
      <c r="P1923" s="91" t="str">
        <f>IFERROR(IF(MOD(MAX(Q$64:Q1923),10*MAX(O$64:O1923))&lt;=2,IF(AND(F1922/INDEX($F$64:$F1923,MATCH(MAX(O$64:O1923),O$64:O1923,0)-1)&lt;(1-$P$2),MAX(O$64:O1923)&gt;MAX(P$64:P1922)),MAX(O$64:O1923),""),IF(AND($F1922/INDEX($F$64:$F1923,MATCH(MAX(Q$64:Q1923),Q$64:Q1923,0)-1)&lt;(1-$P$2),MAX(O$64:O1923)&gt;MAX(P$64:P1922)),MAX(O$64:O1923),"")),"")</f>
        <v/>
      </c>
      <c r="Q1923" s="91" t="str">
        <f>IFERROR(IF(E1923="","",IF(O1923&lt;&gt;"",MAX(O$64:O1923)*10+1,IF(AND($F1922/INDEX($F$64:$F1923,MATCH(MAX(Q$64:Q1922),Q$64:Q1922,0)-1)&gt;(1+$O$2),MAX(O$64:O1923)&gt;MAX(P$64:P1922)),MAX(Q$64:Q1922)+1,""))),"")</f>
        <v/>
      </c>
    </row>
    <row r="1924" spans="1:17" x14ac:dyDescent="0.2">
      <c r="A1924" s="13">
        <f>HLOOKUP($E$2,历史数据!$V$3:$AE$5000,ROW(A1922),)</f>
        <v>1951048</v>
      </c>
      <c r="B1924" s="41">
        <v>39349</v>
      </c>
      <c r="C1924" s="100">
        <f>IFERROR(IF(A1924&lt;&gt;0,MAX($C$4:C1923)+1,""),"")</f>
        <v>1877</v>
      </c>
      <c r="D1924" s="100"/>
      <c r="E1924" s="99">
        <f t="shared" si="181"/>
        <v>39416</v>
      </c>
      <c r="F1924" s="101">
        <f>IFERROR(VLOOKUP(E1924,历史数据!AH:AJ,3,),"")</f>
        <v>12.497677136511401</v>
      </c>
      <c r="G1924" s="101">
        <f t="shared" si="182"/>
        <v>13.387761962813565</v>
      </c>
      <c r="H1924" s="105">
        <f t="shared" si="183"/>
        <v>-2.4438006764958553E-3</v>
      </c>
      <c r="I1924" s="101">
        <f>IFERROR(VLOOKUP(E1924,历史数据!AH:AJ,2,),"")</f>
        <v>12.7843808872969</v>
      </c>
      <c r="J1924" s="104">
        <f t="shared" si="184"/>
        <v>0</v>
      </c>
      <c r="K1924" s="104" t="str">
        <f>IFERROR(IF(AND(J1923=$H$2*1,MAX(K$64:K1923)=MAX(L$64:L1923)),MAX(K$64:K1923)+1,""),"")</f>
        <v/>
      </c>
      <c r="L1924" s="104" t="str">
        <f>IFERROR(IF(AND($F1923/INDEX($F$64:$F1924,MATCH(MAX(M$64:M1924),M$64:M1924,0)-1)&lt;(1-$P$2),MAX(K$64:K1924)&gt;MAX(L$64:L1923)),MAX(K$64:K1924),""),"")</f>
        <v/>
      </c>
      <c r="M1924" s="104" t="str">
        <f>IFERROR(IF(E1924="","",IF(K1924&lt;&gt;"",MAX(M$64:M1923)+1,IF(AND($F1923/INDEX($F$64:$F1924,MATCH(MAX(M$64:M1923),M$64:M1923,0)-1)&gt;(1+$O$2),MAX(K$64:K1924)&gt;MAX(L$64:L1923)),MAX(M$64:M1923)+1,""))),"")</f>
        <v/>
      </c>
      <c r="N1924" s="91">
        <f t="shared" si="185"/>
        <v>0</v>
      </c>
      <c r="O1924" s="91" t="str">
        <f>IFERROR(IF(AND(N1923=$H$2*1,MAX(O$64:O1923)=MAX(P$64:P1923)),MAX(O$64:O1923)+1,""),"")</f>
        <v/>
      </c>
      <c r="P1924" s="91" t="str">
        <f>IFERROR(IF(MOD(MAX(Q$64:Q1924),10*MAX(O$64:O1924))&lt;=2,IF(AND(F1923/INDEX($F$64:$F1924,MATCH(MAX(O$64:O1924),O$64:O1924,0)-1)&lt;(1-$P$2),MAX(O$64:O1924)&gt;MAX(P$64:P1923)),MAX(O$64:O1924),""),IF(AND($F1923/INDEX($F$64:$F1924,MATCH(MAX(Q$64:Q1924),Q$64:Q1924,0)-1)&lt;(1-$P$2),MAX(O$64:O1924)&gt;MAX(P$64:P1923)),MAX(O$64:O1924),"")),"")</f>
        <v/>
      </c>
      <c r="Q1924" s="91" t="str">
        <f>IFERROR(IF(E1924="","",IF(O1924&lt;&gt;"",MAX(O$64:O1924)*10+1,IF(AND($F1923/INDEX($F$64:$F1924,MATCH(MAX(Q$64:Q1923),Q$64:Q1923,0)-1)&gt;(1+$O$2),MAX(O$64:O1924)&gt;MAX(P$64:P1923)),MAX(Q$64:Q1923)+1,""))),"")</f>
        <v/>
      </c>
    </row>
    <row r="1925" spans="1:17" x14ac:dyDescent="0.2">
      <c r="A1925" s="13">
        <f>HLOOKUP($E$2,历史数据!$V$3:$AE$5000,ROW(A1923),)</f>
        <v>1262446</v>
      </c>
      <c r="B1925" s="41">
        <v>39350</v>
      </c>
      <c r="C1925" s="100">
        <f>IFERROR(IF(A1925&lt;&gt;0,MAX($C$4:C1924)+1,""),"")</f>
        <v>1878</v>
      </c>
      <c r="D1925" s="100"/>
      <c r="E1925" s="99">
        <f t="shared" si="181"/>
        <v>39419</v>
      </c>
      <c r="F1925" s="101">
        <f>IFERROR(VLOOKUP(E1925,历史数据!AH:AJ,3,),"")</f>
        <v>12.419485204479001</v>
      </c>
      <c r="G1925" s="101">
        <f t="shared" si="182"/>
        <v>13.353227192832586</v>
      </c>
      <c r="H1925" s="105">
        <f t="shared" si="183"/>
        <v>-2.5795775333401494E-3</v>
      </c>
      <c r="I1925" s="101">
        <f>IFERROR(VLOOKUP(E1925,历史数据!AH:AJ,2,),"")</f>
        <v>12.497677136511401</v>
      </c>
      <c r="J1925" s="104">
        <f t="shared" si="184"/>
        <v>0</v>
      </c>
      <c r="K1925" s="104" t="str">
        <f>IFERROR(IF(AND(J1924=$H$2*1,MAX(K$64:K1924)=MAX(L$64:L1924)),MAX(K$64:K1924)+1,""),"")</f>
        <v/>
      </c>
      <c r="L1925" s="104" t="str">
        <f>IFERROR(IF(AND($F1924/INDEX($F$64:$F1925,MATCH(MAX(M$64:M1925),M$64:M1925,0)-1)&lt;(1-$P$2),MAX(K$64:K1925)&gt;MAX(L$64:L1924)),MAX(K$64:K1925),""),"")</f>
        <v/>
      </c>
      <c r="M1925" s="104" t="str">
        <f>IFERROR(IF(E1925="","",IF(K1925&lt;&gt;"",MAX(M$64:M1924)+1,IF(AND($F1924/INDEX($F$64:$F1925,MATCH(MAX(M$64:M1924),M$64:M1924,0)-1)&gt;(1+$O$2),MAX(K$64:K1925)&gt;MAX(L$64:L1924)),MAX(M$64:M1924)+1,""))),"")</f>
        <v/>
      </c>
      <c r="N1925" s="91">
        <f t="shared" si="185"/>
        <v>0</v>
      </c>
      <c r="O1925" s="91" t="str">
        <f>IFERROR(IF(AND(N1924=$H$2*1,MAX(O$64:O1924)=MAX(P$64:P1924)),MAX(O$64:O1924)+1,""),"")</f>
        <v/>
      </c>
      <c r="P1925" s="91" t="str">
        <f>IFERROR(IF(MOD(MAX(Q$64:Q1925),10*MAX(O$64:O1925))&lt;=2,IF(AND(F1924/INDEX($F$64:$F1925,MATCH(MAX(O$64:O1925),O$64:O1925,0)-1)&lt;(1-$P$2),MAX(O$64:O1925)&gt;MAX(P$64:P1924)),MAX(O$64:O1925),""),IF(AND($F1924/INDEX($F$64:$F1925,MATCH(MAX(Q$64:Q1925),Q$64:Q1925,0)-1)&lt;(1-$P$2),MAX(O$64:O1925)&gt;MAX(P$64:P1924)),MAX(O$64:O1925),"")),"")</f>
        <v/>
      </c>
      <c r="Q1925" s="91" t="str">
        <f>IFERROR(IF(E1925="","",IF(O1925&lt;&gt;"",MAX(O$64:O1925)*10+1,IF(AND($F1924/INDEX($F$64:$F1925,MATCH(MAX(Q$64:Q1924),Q$64:Q1924,0)-1)&gt;(1+$O$2),MAX(O$64:O1925)&gt;MAX(P$64:P1924)),MAX(Q$64:Q1924)+1,""))),"")</f>
        <v/>
      </c>
    </row>
    <row r="1926" spans="1:17" x14ac:dyDescent="0.2">
      <c r="A1926" s="13">
        <f>HLOOKUP($E$2,历史数据!$V$3:$AE$5000,ROW(A1924),)</f>
        <v>0</v>
      </c>
      <c r="B1926" s="41">
        <v>39351</v>
      </c>
      <c r="C1926" s="100" t="str">
        <f>IFERROR(IF(A1926&lt;&gt;0,MAX($C$4:C1925)+1,""),"")</f>
        <v/>
      </c>
      <c r="D1926" s="100"/>
      <c r="E1926" s="99">
        <f t="shared" ref="E1926:E1989" si="186">IFERROR(INDEX(B:B,MATCH(ROW(A1922),C:C,0)),"")</f>
        <v>39420</v>
      </c>
      <c r="F1926" s="101">
        <f>IFERROR(VLOOKUP(E1926,历史数据!AH:AJ,3,),"")</f>
        <v>12.614965034560001</v>
      </c>
      <c r="G1926" s="101">
        <f t="shared" si="182"/>
        <v>13.320212821530017</v>
      </c>
      <c r="H1926" s="105">
        <f t="shared" si="183"/>
        <v>-2.4723889458190262E-3</v>
      </c>
      <c r="I1926" s="101">
        <f>IFERROR(VLOOKUP(E1926,历史数据!AH:AJ,2,),"")</f>
        <v>12.693156966592399</v>
      </c>
      <c r="J1926" s="104">
        <f t="shared" si="184"/>
        <v>0</v>
      </c>
      <c r="K1926" s="104" t="str">
        <f>IFERROR(IF(AND(J1925=$H$2*1,MAX(K$64:K1925)=MAX(L$64:L1925)),MAX(K$64:K1925)+1,""),"")</f>
        <v/>
      </c>
      <c r="L1926" s="104" t="str">
        <f>IFERROR(IF(AND($F1925/INDEX($F$64:$F1926,MATCH(MAX(M$64:M1926),M$64:M1926,0)-1)&lt;(1-$P$2),MAX(K$64:K1926)&gt;MAX(L$64:L1925)),MAX(K$64:K1926),""),"")</f>
        <v/>
      </c>
      <c r="M1926" s="104" t="str">
        <f>IFERROR(IF(E1926="","",IF(K1926&lt;&gt;"",MAX(M$64:M1925)+1,IF(AND($F1925/INDEX($F$64:$F1926,MATCH(MAX(M$64:M1925),M$64:M1925,0)-1)&gt;(1+$O$2),MAX(K$64:K1926)&gt;MAX(L$64:L1925)),MAX(M$64:M1925)+1,""))),"")</f>
        <v/>
      </c>
      <c r="N1926" s="91">
        <f t="shared" si="185"/>
        <v>0</v>
      </c>
      <c r="O1926" s="91" t="str">
        <f>IFERROR(IF(AND(N1925=$H$2*1,MAX(O$64:O1925)=MAX(P$64:P1925)),MAX(O$64:O1925)+1,""),"")</f>
        <v/>
      </c>
      <c r="P1926" s="91" t="str">
        <f>IFERROR(IF(MOD(MAX(Q$64:Q1926),10*MAX(O$64:O1926))&lt;=2,IF(AND(F1925/INDEX($F$64:$F1926,MATCH(MAX(O$64:O1926),O$64:O1926,0)-1)&lt;(1-$P$2),MAX(O$64:O1926)&gt;MAX(P$64:P1925)),MAX(O$64:O1926),""),IF(AND($F1925/INDEX($F$64:$F1926,MATCH(MAX(Q$64:Q1926),Q$64:Q1926,0)-1)&lt;(1-$P$2),MAX(O$64:O1926)&gt;MAX(P$64:P1925)),MAX(O$64:O1926),"")),"")</f>
        <v/>
      </c>
      <c r="Q1926" s="91" t="str">
        <f>IFERROR(IF(E1926="","",IF(O1926&lt;&gt;"",MAX(O$64:O1926)*10+1,IF(AND($F1925/INDEX($F$64:$F1926,MATCH(MAX(Q$64:Q1925),Q$64:Q1925,0)-1)&gt;(1+$O$2),MAX(O$64:O1926)&gt;MAX(P$64:P1925)),MAX(Q$64:Q1925)+1,""))),"")</f>
        <v/>
      </c>
    </row>
    <row r="1927" spans="1:17" x14ac:dyDescent="0.2">
      <c r="A1927" s="13">
        <f>HLOOKUP($E$2,历史数据!$V$3:$AE$5000,ROW(A1925),)</f>
        <v>1478087</v>
      </c>
      <c r="B1927" s="41">
        <v>39352</v>
      </c>
      <c r="C1927" s="100">
        <f>IFERROR(IF(A1927&lt;&gt;0,MAX($C$4:C1926)+1,""),"")</f>
        <v>1879</v>
      </c>
      <c r="D1927" s="100"/>
      <c r="E1927" s="99">
        <f t="shared" si="186"/>
        <v>39421</v>
      </c>
      <c r="F1927" s="101">
        <f>IFERROR(VLOOKUP(E1927,历史数据!AH:AJ,3,),"")</f>
        <v>13.162308558786799</v>
      </c>
      <c r="G1927" s="101">
        <f t="shared" si="182"/>
        <v>13.304791634934739</v>
      </c>
      <c r="H1927" s="105">
        <f t="shared" si="183"/>
        <v>-1.1577282436773251E-3</v>
      </c>
      <c r="I1927" s="101">
        <f>IFERROR(VLOOKUP(E1927,历史数据!AH:AJ,2,),"")</f>
        <v>12.6410290119042</v>
      </c>
      <c r="J1927" s="104">
        <f t="shared" si="184"/>
        <v>0</v>
      </c>
      <c r="K1927" s="104" t="str">
        <f>IFERROR(IF(AND(J1926=$H$2*1,MAX(K$64:K1926)=MAX(L$64:L1926)),MAX(K$64:K1926)+1,""),"")</f>
        <v/>
      </c>
      <c r="L1927" s="104" t="str">
        <f>IFERROR(IF(AND($F1926/INDEX($F$64:$F1927,MATCH(MAX(M$64:M1927),M$64:M1927,0)-1)&lt;(1-$P$2),MAX(K$64:K1927)&gt;MAX(L$64:L1926)),MAX(K$64:K1927),""),"")</f>
        <v/>
      </c>
      <c r="M1927" s="104" t="str">
        <f>IFERROR(IF(E1927="","",IF(K1927&lt;&gt;"",MAX(M$64:M1926)+1,IF(AND($F1926/INDEX($F$64:$F1927,MATCH(MAX(M$64:M1926),M$64:M1926,0)-1)&gt;(1+$O$2),MAX(K$64:K1927)&gt;MAX(L$64:L1926)),MAX(M$64:M1926)+1,""))),"")</f>
        <v/>
      </c>
      <c r="N1927" s="91">
        <f t="shared" si="185"/>
        <v>0</v>
      </c>
      <c r="O1927" s="91" t="str">
        <f>IFERROR(IF(AND(N1926=$H$2*1,MAX(O$64:O1926)=MAX(P$64:P1926)),MAX(O$64:O1926)+1,""),"")</f>
        <v/>
      </c>
      <c r="P1927" s="91" t="str">
        <f>IFERROR(IF(MOD(MAX(Q$64:Q1927),10*MAX(O$64:O1927))&lt;=2,IF(AND(F1926/INDEX($F$64:$F1927,MATCH(MAX(O$64:O1927),O$64:O1927,0)-1)&lt;(1-$P$2),MAX(O$64:O1927)&gt;MAX(P$64:P1926)),MAX(O$64:O1927),""),IF(AND($F1926/INDEX($F$64:$F1927,MATCH(MAX(Q$64:Q1927),Q$64:Q1927,0)-1)&lt;(1-$P$2),MAX(O$64:O1927)&gt;MAX(P$64:P1926)),MAX(O$64:O1927),"")),"")</f>
        <v/>
      </c>
      <c r="Q1927" s="91" t="str">
        <f>IFERROR(IF(E1927="","",IF(O1927&lt;&gt;"",MAX(O$64:O1927)*10+1,IF(AND($F1926/INDEX($F$64:$F1927,MATCH(MAX(Q$64:Q1926),Q$64:Q1926,0)-1)&gt;(1+$O$2),MAX(O$64:O1927)&gt;MAX(P$64:P1926)),MAX(Q$64:Q1926)+1,""))),"")</f>
        <v/>
      </c>
    </row>
    <row r="1928" spans="1:17" x14ac:dyDescent="0.2">
      <c r="A1928" s="13">
        <f>HLOOKUP($E$2,历史数据!$V$3:$AE$5000,ROW(A1926),)</f>
        <v>1517473</v>
      </c>
      <c r="B1928" s="41">
        <v>39353</v>
      </c>
      <c r="C1928" s="100">
        <f>IFERROR(IF(A1928&lt;&gt;0,MAX($C$4:C1927)+1,""),"")</f>
        <v>1880</v>
      </c>
      <c r="D1928" s="100"/>
      <c r="E1928" s="99">
        <f t="shared" si="186"/>
        <v>39422</v>
      </c>
      <c r="F1928" s="101">
        <f>IFERROR(VLOOKUP(E1928,历史数据!AH:AJ,3,),"")</f>
        <v>13.422948332228099</v>
      </c>
      <c r="G1928" s="101">
        <f t="shared" si="182"/>
        <v>13.297189641542699</v>
      </c>
      <c r="H1928" s="105">
        <f t="shared" si="183"/>
        <v>-5.713726002352093E-4</v>
      </c>
      <c r="I1928" s="101">
        <f>IFERROR(VLOOKUP(E1928,历史数据!AH:AJ,2,),"")</f>
        <v>13.162308558786799</v>
      </c>
      <c r="J1928" s="104">
        <f t="shared" si="184"/>
        <v>0</v>
      </c>
      <c r="K1928" s="104" t="str">
        <f>IFERROR(IF(AND(J1927=$H$2*1,MAX(K$64:K1927)=MAX(L$64:L1927)),MAX(K$64:K1927)+1,""),"")</f>
        <v/>
      </c>
      <c r="L1928" s="104" t="str">
        <f>IFERROR(IF(AND($F1927/INDEX($F$64:$F1928,MATCH(MAX(M$64:M1928),M$64:M1928,0)-1)&lt;(1-$P$2),MAX(K$64:K1928)&gt;MAX(L$64:L1927)),MAX(K$64:K1928),""),"")</f>
        <v/>
      </c>
      <c r="M1928" s="104" t="str">
        <f>IFERROR(IF(E1928="","",IF(K1928&lt;&gt;"",MAX(M$64:M1927)+1,IF(AND($F1927/INDEX($F$64:$F1928,MATCH(MAX(M$64:M1927),M$64:M1927,0)-1)&gt;(1+$O$2),MAX(K$64:K1928)&gt;MAX(L$64:L1927)),MAX(M$64:M1927)+1,""))),"")</f>
        <v/>
      </c>
      <c r="N1928" s="91">
        <f t="shared" si="185"/>
        <v>0</v>
      </c>
      <c r="O1928" s="91" t="str">
        <f>IFERROR(IF(AND(N1927=$H$2*1,MAX(O$64:O1927)=MAX(P$64:P1927)),MAX(O$64:O1927)+1,""),"")</f>
        <v/>
      </c>
      <c r="P1928" s="91" t="str">
        <f>IFERROR(IF(MOD(MAX(Q$64:Q1928),10*MAX(O$64:O1928))&lt;=2,IF(AND(F1927/INDEX($F$64:$F1928,MATCH(MAX(O$64:O1928),O$64:O1928,0)-1)&lt;(1-$P$2),MAX(O$64:O1928)&gt;MAX(P$64:P1927)),MAX(O$64:O1928),""),IF(AND($F1927/INDEX($F$64:$F1928,MATCH(MAX(Q$64:Q1928),Q$64:Q1928,0)-1)&lt;(1-$P$2),MAX(O$64:O1928)&gt;MAX(P$64:P1927)),MAX(O$64:O1928),"")),"")</f>
        <v/>
      </c>
      <c r="Q1928" s="91" t="str">
        <f>IFERROR(IF(E1928="","",IF(O1928&lt;&gt;"",MAX(O$64:O1928)*10+1,IF(AND($F1927/INDEX($F$64:$F1928,MATCH(MAX(Q$64:Q1927),Q$64:Q1927,0)-1)&gt;(1+$O$2),MAX(O$64:O1928)&gt;MAX(P$64:P1927)),MAX(Q$64:Q1927)+1,""))),"")</f>
        <v/>
      </c>
    </row>
    <row r="1929" spans="1:17" x14ac:dyDescent="0.2">
      <c r="A1929" s="13">
        <f>HLOOKUP($E$2,历史数据!$V$3:$AE$5000,ROW(A1927),)</f>
        <v>1136847</v>
      </c>
      <c r="B1929" s="41">
        <v>39363</v>
      </c>
      <c r="C1929" s="100">
        <f>IFERROR(IF(A1929&lt;&gt;0,MAX($C$4:C1928)+1,""),"")</f>
        <v>1881</v>
      </c>
      <c r="D1929" s="100"/>
      <c r="E1929" s="99">
        <f t="shared" si="186"/>
        <v>39423</v>
      </c>
      <c r="F1929" s="101">
        <f>IFERROR(VLOOKUP(E1929,历史数据!AH:AJ,3,),"")</f>
        <v>13.3577883888678</v>
      </c>
      <c r="G1929" s="101">
        <f t="shared" si="182"/>
        <v>13.277424458723399</v>
      </c>
      <c r="H1929" s="105">
        <f t="shared" si="183"/>
        <v>-1.4864180591627196E-3</v>
      </c>
      <c r="I1929" s="101">
        <f>IFERROR(VLOOKUP(E1929,历史数据!AH:AJ,2,),"")</f>
        <v>13.618428162309099</v>
      </c>
      <c r="J1929" s="104">
        <f t="shared" si="184"/>
        <v>0</v>
      </c>
      <c r="K1929" s="104" t="str">
        <f>IFERROR(IF(AND(J1928=$H$2*1,MAX(K$64:K1928)=MAX(L$64:L1928)),MAX(K$64:K1928)+1,""),"")</f>
        <v/>
      </c>
      <c r="L1929" s="104" t="str">
        <f>IFERROR(IF(AND($F1928/INDEX($F$64:$F1929,MATCH(MAX(M$64:M1929),M$64:M1929,0)-1)&lt;(1-$P$2),MAX(K$64:K1929)&gt;MAX(L$64:L1928)),MAX(K$64:K1929),""),"")</f>
        <v/>
      </c>
      <c r="M1929" s="104" t="str">
        <f>IFERROR(IF(E1929="","",IF(K1929&lt;&gt;"",MAX(M$64:M1928)+1,IF(AND($F1928/INDEX($F$64:$F1929,MATCH(MAX(M$64:M1928),M$64:M1928,0)-1)&gt;(1+$O$2),MAX(K$64:K1929)&gt;MAX(L$64:L1928)),MAX(M$64:M1928)+1,""))),"")</f>
        <v/>
      </c>
      <c r="N1929" s="91">
        <f t="shared" si="185"/>
        <v>0</v>
      </c>
      <c r="O1929" s="91" t="str">
        <f>IFERROR(IF(AND(N1928=$H$2*1,MAX(O$64:O1928)=MAX(P$64:P1928)),MAX(O$64:O1928)+1,""),"")</f>
        <v/>
      </c>
      <c r="P1929" s="91" t="str">
        <f>IFERROR(IF(MOD(MAX(Q$64:Q1929),10*MAX(O$64:O1929))&lt;=2,IF(AND(F1928/INDEX($F$64:$F1929,MATCH(MAX(O$64:O1929),O$64:O1929,0)-1)&lt;(1-$P$2),MAX(O$64:O1929)&gt;MAX(P$64:P1928)),MAX(O$64:O1929),""),IF(AND($F1928/INDEX($F$64:$F1929,MATCH(MAX(Q$64:Q1929),Q$64:Q1929,0)-1)&lt;(1-$P$2),MAX(O$64:O1929)&gt;MAX(P$64:P1928)),MAX(O$64:O1929),"")),"")</f>
        <v/>
      </c>
      <c r="Q1929" s="91" t="str">
        <f>IFERROR(IF(E1929="","",IF(O1929&lt;&gt;"",MAX(O$64:O1929)*10+1,IF(AND($F1928/INDEX($F$64:$F1929,MATCH(MAX(Q$64:Q1928),Q$64:Q1928,0)-1)&gt;(1+$O$2),MAX(O$64:O1929)&gt;MAX(P$64:P1928)),MAX(Q$64:Q1928)+1,""))),"")</f>
        <v/>
      </c>
    </row>
    <row r="1930" spans="1:17" x14ac:dyDescent="0.2">
      <c r="A1930" s="13">
        <f>HLOOKUP($E$2,历史数据!$V$3:$AE$5000,ROW(A1928),)</f>
        <v>1524272</v>
      </c>
      <c r="B1930" s="41">
        <v>39364</v>
      </c>
      <c r="C1930" s="100">
        <f>IFERROR(IF(A1930&lt;&gt;0,MAX($C$4:C1929)+1,""),"")</f>
        <v>1882</v>
      </c>
      <c r="D1930" s="100"/>
      <c r="E1930" s="99">
        <f t="shared" si="186"/>
        <v>39426</v>
      </c>
      <c r="F1930" s="101">
        <f>IFERROR(VLOOKUP(E1930,历史数据!AH:AJ,3,),"")</f>
        <v>13.618428162309099</v>
      </c>
      <c r="G1930" s="101">
        <f t="shared" si="182"/>
        <v>13.27394926174418</v>
      </c>
      <c r="H1930" s="105">
        <f t="shared" si="183"/>
        <v>-2.6173728120404416E-4</v>
      </c>
      <c r="I1930" s="101">
        <f>IFERROR(VLOOKUP(E1930,历史数据!AH:AJ,2,),"")</f>
        <v>13.123212592770599</v>
      </c>
      <c r="J1930" s="104">
        <f t="shared" si="184"/>
        <v>0</v>
      </c>
      <c r="K1930" s="104" t="str">
        <f>IFERROR(IF(AND(J1929=$H$2*1,MAX(K$64:K1929)=MAX(L$64:L1929)),MAX(K$64:K1929)+1,""),"")</f>
        <v/>
      </c>
      <c r="L1930" s="104" t="str">
        <f>IFERROR(IF(AND($F1929/INDEX($F$64:$F1930,MATCH(MAX(M$64:M1930),M$64:M1930,0)-1)&lt;(1-$P$2),MAX(K$64:K1930)&gt;MAX(L$64:L1929)),MAX(K$64:K1930),""),"")</f>
        <v/>
      </c>
      <c r="M1930" s="104" t="str">
        <f>IFERROR(IF(E1930="","",IF(K1930&lt;&gt;"",MAX(M$64:M1929)+1,IF(AND($F1929/INDEX($F$64:$F1930,MATCH(MAX(M$64:M1929),M$64:M1929,0)-1)&gt;(1+$O$2),MAX(K$64:K1930)&gt;MAX(L$64:L1929)),MAX(M$64:M1929)+1,""))),"")</f>
        <v/>
      </c>
      <c r="N1930" s="91">
        <f t="shared" si="185"/>
        <v>0</v>
      </c>
      <c r="O1930" s="91" t="str">
        <f>IFERROR(IF(AND(N1929=$H$2*1,MAX(O$64:O1929)=MAX(P$64:P1929)),MAX(O$64:O1929)+1,""),"")</f>
        <v/>
      </c>
      <c r="P1930" s="91" t="str">
        <f>IFERROR(IF(MOD(MAX(Q$64:Q1930),10*MAX(O$64:O1930))&lt;=2,IF(AND(F1929/INDEX($F$64:$F1930,MATCH(MAX(O$64:O1930),O$64:O1930,0)-1)&lt;(1-$P$2),MAX(O$64:O1930)&gt;MAX(P$64:P1929)),MAX(O$64:O1930),""),IF(AND($F1929/INDEX($F$64:$F1930,MATCH(MAX(Q$64:Q1930),Q$64:Q1930,0)-1)&lt;(1-$P$2),MAX(O$64:O1930)&gt;MAX(P$64:P1929)),MAX(O$64:O1930),"")),"")</f>
        <v/>
      </c>
      <c r="Q1930" s="91" t="str">
        <f>IFERROR(IF(E1930="","",IF(O1930&lt;&gt;"",MAX(O$64:O1930)*10+1,IF(AND($F1929/INDEX($F$64:$F1930,MATCH(MAX(Q$64:Q1929),Q$64:Q1929,0)-1)&gt;(1+$O$2),MAX(O$64:O1930)&gt;MAX(P$64:P1929)),MAX(Q$64:Q1929)+1,""))),"")</f>
        <v/>
      </c>
    </row>
    <row r="1931" spans="1:17" x14ac:dyDescent="0.2">
      <c r="A1931" s="13">
        <f>HLOOKUP($E$2,历史数据!$V$3:$AE$5000,ROW(A1929),)</f>
        <v>1338760</v>
      </c>
      <c r="B1931" s="41">
        <v>39365</v>
      </c>
      <c r="C1931" s="100">
        <f>IFERROR(IF(A1931&lt;&gt;0,MAX($C$4:C1930)+1,""),"")</f>
        <v>1883</v>
      </c>
      <c r="D1931" s="100"/>
      <c r="E1931" s="99">
        <f t="shared" si="186"/>
        <v>39427</v>
      </c>
      <c r="F1931" s="101">
        <f>IFERROR(VLOOKUP(E1931,历史数据!AH:AJ,3,),"")</f>
        <v>13.970291856454899</v>
      </c>
      <c r="G1931" s="101">
        <f t="shared" si="182"/>
        <v>13.266781667974543</v>
      </c>
      <c r="H1931" s="105">
        <f t="shared" si="183"/>
        <v>-5.3997447393394626E-4</v>
      </c>
      <c r="I1931" s="101">
        <f>IFERROR(VLOOKUP(E1931,历史数据!AH:AJ,2,),"")</f>
        <v>13.657524128325299</v>
      </c>
      <c r="J1931" s="104">
        <f t="shared" si="184"/>
        <v>0</v>
      </c>
      <c r="K1931" s="104" t="str">
        <f>IFERROR(IF(AND(J1930=$H$2*1,MAX(K$64:K1930)=MAX(L$64:L1930)),MAX(K$64:K1930)+1,""),"")</f>
        <v/>
      </c>
      <c r="L1931" s="104" t="str">
        <f>IFERROR(IF(AND($F1930/INDEX($F$64:$F1931,MATCH(MAX(M$64:M1931),M$64:M1931,0)-1)&lt;(1-$P$2),MAX(K$64:K1931)&gt;MAX(L$64:L1930)),MAX(K$64:K1931),""),"")</f>
        <v/>
      </c>
      <c r="M1931" s="104" t="str">
        <f>IFERROR(IF(E1931="","",IF(K1931&lt;&gt;"",MAX(M$64:M1930)+1,IF(AND($F1930/INDEX($F$64:$F1931,MATCH(MAX(M$64:M1930),M$64:M1930,0)-1)&gt;(1+$O$2),MAX(K$64:K1931)&gt;MAX(L$64:L1930)),MAX(M$64:M1930)+1,""))),"")</f>
        <v/>
      </c>
      <c r="N1931" s="91">
        <f t="shared" si="185"/>
        <v>0</v>
      </c>
      <c r="O1931" s="91" t="str">
        <f>IFERROR(IF(AND(N1930=$H$2*1,MAX(O$64:O1930)=MAX(P$64:P1930)),MAX(O$64:O1930)+1,""),"")</f>
        <v/>
      </c>
      <c r="P1931" s="91" t="str">
        <f>IFERROR(IF(MOD(MAX(Q$64:Q1931),10*MAX(O$64:O1931))&lt;=2,IF(AND(F1930/INDEX($F$64:$F1931,MATCH(MAX(O$64:O1931),O$64:O1931,0)-1)&lt;(1-$P$2),MAX(O$64:O1931)&gt;MAX(P$64:P1930)),MAX(O$64:O1931),""),IF(AND($F1930/INDEX($F$64:$F1931,MATCH(MAX(Q$64:Q1931),Q$64:Q1931,0)-1)&lt;(1-$P$2),MAX(O$64:O1931)&gt;MAX(P$64:P1930)),MAX(O$64:O1931),"")),"")</f>
        <v/>
      </c>
      <c r="Q1931" s="91" t="str">
        <f>IFERROR(IF(E1931="","",IF(O1931&lt;&gt;"",MAX(O$64:O1931)*10+1,IF(AND($F1930/INDEX($F$64:$F1931,MATCH(MAX(Q$64:Q1930),Q$64:Q1930,0)-1)&gt;(1+$O$2),MAX(O$64:O1931)&gt;MAX(P$64:P1930)),MAX(Q$64:Q1930)+1,""))),"")</f>
        <v/>
      </c>
    </row>
    <row r="1932" spans="1:17" x14ac:dyDescent="0.2">
      <c r="A1932" s="13">
        <f>HLOOKUP($E$2,历史数据!$V$3:$AE$5000,ROW(A1930),)</f>
        <v>2091945</v>
      </c>
      <c r="B1932" s="41">
        <v>39366</v>
      </c>
      <c r="C1932" s="100">
        <f>IFERROR(IF(A1932&lt;&gt;0,MAX($C$4:C1931)+1,""),"")</f>
        <v>1884</v>
      </c>
      <c r="D1932" s="100"/>
      <c r="E1932" s="99">
        <f t="shared" si="186"/>
        <v>39428</v>
      </c>
      <c r="F1932" s="101">
        <f>IFERROR(VLOOKUP(E1932,历史数据!AH:AJ,3,),"")</f>
        <v>13.657524128325299</v>
      </c>
      <c r="G1932" s="101">
        <f t="shared" si="182"/>
        <v>13.267650467219347</v>
      </c>
      <c r="H1932" s="105">
        <f t="shared" si="183"/>
        <v>6.5486812593107402E-5</v>
      </c>
      <c r="I1932" s="101">
        <f>IFERROR(VLOOKUP(E1932,历史数据!AH:AJ,2,),"")</f>
        <v>13.9181639017667</v>
      </c>
      <c r="J1932" s="104">
        <f t="shared" si="184"/>
        <v>1</v>
      </c>
      <c r="K1932" s="104" t="str">
        <f>IFERROR(IF(AND(J1931=$H$2*1,MAX(K$64:K1931)=MAX(L$64:L1931)),MAX(K$64:K1931)+1,""),"")</f>
        <v/>
      </c>
      <c r="L1932" s="104" t="str">
        <f>IFERROR(IF(AND($F1931/INDEX($F$64:$F1932,MATCH(MAX(M$64:M1932),M$64:M1932,0)-1)&lt;(1-$P$2),MAX(K$64:K1932)&gt;MAX(L$64:L1931)),MAX(K$64:K1932),""),"")</f>
        <v/>
      </c>
      <c r="M1932" s="104" t="str">
        <f>IFERROR(IF(E1932="","",IF(K1932&lt;&gt;"",MAX(M$64:M1931)+1,IF(AND($F1931/INDEX($F$64:$F1932,MATCH(MAX(M$64:M1931),M$64:M1931,0)-1)&gt;(1+$O$2),MAX(K$64:K1932)&gt;MAX(L$64:L1931)),MAX(M$64:M1931)+1,""))),"")</f>
        <v/>
      </c>
      <c r="N1932" s="91">
        <f t="shared" si="185"/>
        <v>1</v>
      </c>
      <c r="O1932" s="91" t="str">
        <f>IFERROR(IF(AND(N1931=$H$2*1,MAX(O$64:O1931)=MAX(P$64:P1931)),MAX(O$64:O1931)+1,""),"")</f>
        <v/>
      </c>
      <c r="P1932" s="91" t="str">
        <f>IFERROR(IF(MOD(MAX(Q$64:Q1932),10*MAX(O$64:O1932))&lt;=2,IF(AND(F1931/INDEX($F$64:$F1932,MATCH(MAX(O$64:O1932),O$64:O1932,0)-1)&lt;(1-$P$2),MAX(O$64:O1932)&gt;MAX(P$64:P1931)),MAX(O$64:O1932),""),IF(AND($F1931/INDEX($F$64:$F1932,MATCH(MAX(Q$64:Q1932),Q$64:Q1932,0)-1)&lt;(1-$P$2),MAX(O$64:O1932)&gt;MAX(P$64:P1931)),MAX(O$64:O1932),"")),"")</f>
        <v/>
      </c>
      <c r="Q1932" s="91" t="str">
        <f>IFERROR(IF(E1932="","",IF(O1932&lt;&gt;"",MAX(O$64:O1932)*10+1,IF(AND($F1931/INDEX($F$64:$F1932,MATCH(MAX(Q$64:Q1931),Q$64:Q1931,0)-1)&gt;(1+$O$2),MAX(O$64:O1932)&gt;MAX(P$64:P1931)),MAX(Q$64:Q1931)+1,""))),"")</f>
        <v/>
      </c>
    </row>
    <row r="1933" spans="1:17" x14ac:dyDescent="0.2">
      <c r="A1933" s="13">
        <f>HLOOKUP($E$2,历史数据!$V$3:$AE$5000,ROW(A1931),)</f>
        <v>2410805</v>
      </c>
      <c r="B1933" s="41">
        <v>39367</v>
      </c>
      <c r="C1933" s="100">
        <f>IFERROR(IF(A1933&lt;&gt;0,MAX($C$4:C1932)+1,""),"")</f>
        <v>1885</v>
      </c>
      <c r="D1933" s="100"/>
      <c r="E1933" s="99">
        <f t="shared" si="186"/>
        <v>39429</v>
      </c>
      <c r="F1933" s="101">
        <f>IFERROR(VLOOKUP(E1933,历史数据!AH:AJ,3,),"")</f>
        <v>13.4359803209002</v>
      </c>
      <c r="G1933" s="101">
        <f t="shared" si="182"/>
        <v>13.260482873449714</v>
      </c>
      <c r="H1933" s="105">
        <f t="shared" si="183"/>
        <v>-5.4023082589815807E-4</v>
      </c>
      <c r="I1933" s="101">
        <f>IFERROR(VLOOKUP(E1933,历史数据!AH:AJ,2,),"")</f>
        <v>13.657524128325299</v>
      </c>
      <c r="J1933" s="104">
        <f t="shared" si="184"/>
        <v>0</v>
      </c>
      <c r="K1933" s="104" t="str">
        <f>IFERROR(IF(AND(J1932=$H$2*1,MAX(K$64:K1932)=MAX(L$64:L1932)),MAX(K$64:K1932)+1,""),"")</f>
        <v/>
      </c>
      <c r="L1933" s="104" t="str">
        <f>IFERROR(IF(AND($F1932/INDEX($F$64:$F1933,MATCH(MAX(M$64:M1933),M$64:M1933,0)-1)&lt;(1-$P$2),MAX(K$64:K1933)&gt;MAX(L$64:L1932)),MAX(K$64:K1933),""),"")</f>
        <v/>
      </c>
      <c r="M1933" s="104" t="str">
        <f>IFERROR(IF(E1933="","",IF(K1933&lt;&gt;"",MAX(M$64:M1932)+1,IF(AND($F1932/INDEX($F$64:$F1933,MATCH(MAX(M$64:M1932),M$64:M1932,0)-1)&gt;(1+$O$2),MAX(K$64:K1933)&gt;MAX(L$64:L1932)),MAX(M$64:M1932)+1,""))),"")</f>
        <v/>
      </c>
      <c r="N1933" s="91">
        <f t="shared" si="185"/>
        <v>0</v>
      </c>
      <c r="O1933" s="91" t="str">
        <f>IFERROR(IF(AND(N1932=$H$2*1,MAX(O$64:O1932)=MAX(P$64:P1932)),MAX(O$64:O1932)+1,""),"")</f>
        <v/>
      </c>
      <c r="P1933" s="91" t="str">
        <f>IFERROR(IF(MOD(MAX(Q$64:Q1933),10*MAX(O$64:O1933))&lt;=2,IF(AND(F1932/INDEX($F$64:$F1933,MATCH(MAX(O$64:O1933),O$64:O1933,0)-1)&lt;(1-$P$2),MAX(O$64:O1933)&gt;MAX(P$64:P1932)),MAX(O$64:O1933),""),IF(AND($F1932/INDEX($F$64:$F1933,MATCH(MAX(Q$64:Q1933),Q$64:Q1933,0)-1)&lt;(1-$P$2),MAX(O$64:O1933)&gt;MAX(P$64:P1932)),MAX(O$64:O1933),"")),"")</f>
        <v/>
      </c>
      <c r="Q1933" s="91" t="str">
        <f>IFERROR(IF(E1933="","",IF(O1933&lt;&gt;"",MAX(O$64:O1933)*10+1,IF(AND($F1932/INDEX($F$64:$F1933,MATCH(MAX(Q$64:Q1932),Q$64:Q1932,0)-1)&gt;(1+$O$2),MAX(O$64:O1933)&gt;MAX(P$64:P1932)),MAX(Q$64:Q1932)+1,""))),"")</f>
        <v/>
      </c>
    </row>
    <row r="1934" spans="1:17" x14ac:dyDescent="0.2">
      <c r="A1934" s="13">
        <f>HLOOKUP($E$2,历史数据!$V$3:$AE$5000,ROW(A1932),)</f>
        <v>1369841</v>
      </c>
      <c r="B1934" s="41">
        <v>39370</v>
      </c>
      <c r="C1934" s="100">
        <f>IFERROR(IF(A1934&lt;&gt;0,MAX($C$4:C1933)+1,""),"")</f>
        <v>1886</v>
      </c>
      <c r="D1934" s="100"/>
      <c r="E1934" s="99">
        <f t="shared" si="186"/>
        <v>39430</v>
      </c>
      <c r="F1934" s="101">
        <f>IFERROR(VLOOKUP(E1934,历史数据!AH:AJ,3,),"")</f>
        <v>13.2144365134751</v>
      </c>
      <c r="G1934" s="101">
        <f t="shared" si="182"/>
        <v>13.250708881945661</v>
      </c>
      <c r="H1934" s="105">
        <f t="shared" si="183"/>
        <v>-7.3707659044774942E-4</v>
      </c>
      <c r="I1934" s="101">
        <f>IFERROR(VLOOKUP(E1934,历史数据!AH:AJ,2,),"")</f>
        <v>13.0319886720662</v>
      </c>
      <c r="J1934" s="104">
        <f t="shared" si="184"/>
        <v>0</v>
      </c>
      <c r="K1934" s="104" t="str">
        <f>IFERROR(IF(AND(J1933=$H$2*1,MAX(K$64:K1933)=MAX(L$64:L1933)),MAX(K$64:K1933)+1,""),"")</f>
        <v/>
      </c>
      <c r="L1934" s="104" t="str">
        <f>IFERROR(IF(AND($F1933/INDEX($F$64:$F1934,MATCH(MAX(M$64:M1934),M$64:M1934,0)-1)&lt;(1-$P$2),MAX(K$64:K1934)&gt;MAX(L$64:L1933)),MAX(K$64:K1934),""),"")</f>
        <v/>
      </c>
      <c r="M1934" s="104" t="str">
        <f>IFERROR(IF(E1934="","",IF(K1934&lt;&gt;"",MAX(M$64:M1933)+1,IF(AND($F1933/INDEX($F$64:$F1934,MATCH(MAX(M$64:M1933),M$64:M1933,0)-1)&gt;(1+$O$2),MAX(K$64:K1934)&gt;MAX(L$64:L1933)),MAX(M$64:M1933)+1,""))),"")</f>
        <v/>
      </c>
      <c r="N1934" s="91">
        <f t="shared" si="185"/>
        <v>0</v>
      </c>
      <c r="O1934" s="91" t="str">
        <f>IFERROR(IF(AND(N1933=$H$2*1,MAX(O$64:O1933)=MAX(P$64:P1933)),MAX(O$64:O1933)+1,""),"")</f>
        <v/>
      </c>
      <c r="P1934" s="91" t="str">
        <f>IFERROR(IF(MOD(MAX(Q$64:Q1934),10*MAX(O$64:O1934))&lt;=2,IF(AND(F1933/INDEX($F$64:$F1934,MATCH(MAX(O$64:O1934),O$64:O1934,0)-1)&lt;(1-$P$2),MAX(O$64:O1934)&gt;MAX(P$64:P1933)),MAX(O$64:O1934),""),IF(AND($F1933/INDEX($F$64:$F1934,MATCH(MAX(Q$64:Q1934),Q$64:Q1934,0)-1)&lt;(1-$P$2),MAX(O$64:O1934)&gt;MAX(P$64:P1933)),MAX(O$64:O1934),"")),"")</f>
        <v/>
      </c>
      <c r="Q1934" s="91" t="str">
        <f>IFERROR(IF(E1934="","",IF(O1934&lt;&gt;"",MAX(O$64:O1934)*10+1,IF(AND($F1933/INDEX($F$64:$F1934,MATCH(MAX(Q$64:Q1933),Q$64:Q1933,0)-1)&gt;(1+$O$2),MAX(O$64:O1934)&gt;MAX(P$64:P1933)),MAX(Q$64:Q1933)+1,""))),"")</f>
        <v/>
      </c>
    </row>
    <row r="1935" spans="1:17" x14ac:dyDescent="0.2">
      <c r="A1935" s="13">
        <f>HLOOKUP($E$2,历史数据!$V$3:$AE$5000,ROW(A1933),)</f>
        <v>985643</v>
      </c>
      <c r="B1935" s="41">
        <v>39371</v>
      </c>
      <c r="C1935" s="100">
        <f>IFERROR(IF(A1935&lt;&gt;0,MAX($C$4:C1934)+1,""),"")</f>
        <v>1887</v>
      </c>
      <c r="D1935" s="100"/>
      <c r="E1935" s="99">
        <f t="shared" si="186"/>
        <v>39433</v>
      </c>
      <c r="F1935" s="101">
        <f>IFERROR(VLOOKUP(E1935,历史数据!AH:AJ,3,),"")</f>
        <v>13.045020660738199</v>
      </c>
      <c r="G1935" s="101">
        <f t="shared" si="182"/>
        <v>13.215088112908681</v>
      </c>
      <c r="H1935" s="105">
        <f t="shared" si="183"/>
        <v>-2.6882161063483956E-3</v>
      </c>
      <c r="I1935" s="101">
        <f>IFERROR(VLOOKUP(E1935,历史数据!AH:AJ,2,),"")</f>
        <v>13.188372536131</v>
      </c>
      <c r="J1935" s="104">
        <f t="shared" si="184"/>
        <v>0</v>
      </c>
      <c r="K1935" s="104" t="str">
        <f>IFERROR(IF(AND(J1934=$H$2*1,MAX(K$64:K1934)=MAX(L$64:L1934)),MAX(K$64:K1934)+1,""),"")</f>
        <v/>
      </c>
      <c r="L1935" s="104" t="str">
        <f>IFERROR(IF(AND($F1934/INDEX($F$64:$F1935,MATCH(MAX(M$64:M1935),M$64:M1935,0)-1)&lt;(1-$P$2),MAX(K$64:K1935)&gt;MAX(L$64:L1934)),MAX(K$64:K1935),""),"")</f>
        <v/>
      </c>
      <c r="M1935" s="104" t="str">
        <f>IFERROR(IF(E1935="","",IF(K1935&lt;&gt;"",MAX(M$64:M1934)+1,IF(AND($F1934/INDEX($F$64:$F1935,MATCH(MAX(M$64:M1934),M$64:M1934,0)-1)&gt;(1+$O$2),MAX(K$64:K1935)&gt;MAX(L$64:L1934)),MAX(M$64:M1934)+1,""))),"")</f>
        <v/>
      </c>
      <c r="N1935" s="91">
        <f t="shared" si="185"/>
        <v>0</v>
      </c>
      <c r="O1935" s="91" t="str">
        <f>IFERROR(IF(AND(N1934=$H$2*1,MAX(O$64:O1934)=MAX(P$64:P1934)),MAX(O$64:O1934)+1,""),"")</f>
        <v/>
      </c>
      <c r="P1935" s="91" t="str">
        <f>IFERROR(IF(MOD(MAX(Q$64:Q1935),10*MAX(O$64:O1935))&lt;=2,IF(AND(F1934/INDEX($F$64:$F1935,MATCH(MAX(O$64:O1935),O$64:O1935,0)-1)&lt;(1-$P$2),MAX(O$64:O1935)&gt;MAX(P$64:P1934)),MAX(O$64:O1935),""),IF(AND($F1934/INDEX($F$64:$F1935,MATCH(MAX(Q$64:Q1935),Q$64:Q1935,0)-1)&lt;(1-$P$2),MAX(O$64:O1935)&gt;MAX(P$64:P1934)),MAX(O$64:O1935),"")),"")</f>
        <v/>
      </c>
      <c r="Q1935" s="91" t="str">
        <f>IFERROR(IF(E1935="","",IF(O1935&lt;&gt;"",MAX(O$64:O1935)*10+1,IF(AND($F1934/INDEX($F$64:$F1935,MATCH(MAX(Q$64:Q1934),Q$64:Q1934,0)-1)&gt;(1+$O$2),MAX(O$64:O1935)&gt;MAX(P$64:P1934)),MAX(Q$64:Q1934)+1,""))),"")</f>
        <v/>
      </c>
    </row>
    <row r="1936" spans="1:17" x14ac:dyDescent="0.2">
      <c r="A1936" s="13">
        <f>HLOOKUP($E$2,历史数据!$V$3:$AE$5000,ROW(A1934),)</f>
        <v>801803</v>
      </c>
      <c r="B1936" s="41">
        <v>39372</v>
      </c>
      <c r="C1936" s="100">
        <f>IFERROR(IF(A1936&lt;&gt;0,MAX($C$4:C1935)+1,""),"")</f>
        <v>1888</v>
      </c>
      <c r="D1936" s="100"/>
      <c r="E1936" s="99">
        <f t="shared" si="186"/>
        <v>39434</v>
      </c>
      <c r="F1936" s="101">
        <f>IFERROR(VLOOKUP(E1936,历史数据!AH:AJ,3,),"")</f>
        <v>12.9407647513617</v>
      </c>
      <c r="G1936" s="101">
        <f t="shared" si="182"/>
        <v>13.152317367471563</v>
      </c>
      <c r="H1936" s="105">
        <f t="shared" si="183"/>
        <v>-4.7499301480861122E-3</v>
      </c>
      <c r="I1936" s="101">
        <f>IFERROR(VLOOKUP(E1936,历史数据!AH:AJ,2,),"")</f>
        <v>12.8756048080014</v>
      </c>
      <c r="J1936" s="104">
        <f t="shared" si="184"/>
        <v>0</v>
      </c>
      <c r="K1936" s="104" t="str">
        <f>IFERROR(IF(AND(J1935=$H$2*1,MAX(K$64:K1935)=MAX(L$64:L1935)),MAX(K$64:K1935)+1,""),"")</f>
        <v/>
      </c>
      <c r="L1936" s="104" t="str">
        <f>IFERROR(IF(AND($F1935/INDEX($F$64:$F1936,MATCH(MAX(M$64:M1936),M$64:M1936,0)-1)&lt;(1-$P$2),MAX(K$64:K1936)&gt;MAX(L$64:L1935)),MAX(K$64:K1936),""),"")</f>
        <v/>
      </c>
      <c r="M1936" s="104" t="str">
        <f>IFERROR(IF(E1936="","",IF(K1936&lt;&gt;"",MAX(M$64:M1935)+1,IF(AND($F1935/INDEX($F$64:$F1936,MATCH(MAX(M$64:M1935),M$64:M1935,0)-1)&gt;(1+$O$2),MAX(K$64:K1936)&gt;MAX(L$64:L1935)),MAX(M$64:M1935)+1,""))),"")</f>
        <v/>
      </c>
      <c r="N1936" s="91">
        <f t="shared" si="185"/>
        <v>0</v>
      </c>
      <c r="O1936" s="91" t="str">
        <f>IFERROR(IF(AND(N1935=$H$2*1,MAX(O$64:O1935)=MAX(P$64:P1935)),MAX(O$64:O1935)+1,""),"")</f>
        <v/>
      </c>
      <c r="P1936" s="91" t="str">
        <f>IFERROR(IF(MOD(MAX(Q$64:Q1936),10*MAX(O$64:O1936))&lt;=2,IF(AND(F1935/INDEX($F$64:$F1936,MATCH(MAX(O$64:O1936),O$64:O1936,0)-1)&lt;(1-$P$2),MAX(O$64:O1936)&gt;MAX(P$64:P1935)),MAX(O$64:O1936),""),IF(AND($F1935/INDEX($F$64:$F1936,MATCH(MAX(Q$64:Q1936),Q$64:Q1936,0)-1)&lt;(1-$P$2),MAX(O$64:O1936)&gt;MAX(P$64:P1935)),MAX(O$64:O1936),"")),"")</f>
        <v/>
      </c>
      <c r="Q1936" s="91" t="str">
        <f>IFERROR(IF(E1936="","",IF(O1936&lt;&gt;"",MAX(O$64:O1936)*10+1,IF(AND($F1935/INDEX($F$64:$F1936,MATCH(MAX(Q$64:Q1935),Q$64:Q1935,0)-1)&gt;(1+$O$2),MAX(O$64:O1936)&gt;MAX(P$64:P1935)),MAX(Q$64:Q1935)+1,""))),"")</f>
        <v/>
      </c>
    </row>
    <row r="1937" spans="1:17" x14ac:dyDescent="0.2">
      <c r="A1937" s="13">
        <f>HLOOKUP($E$2,历史数据!$V$3:$AE$5000,ROW(A1935),)</f>
        <v>710073</v>
      </c>
      <c r="B1937" s="41">
        <v>39373</v>
      </c>
      <c r="C1937" s="100">
        <f>IFERROR(IF(A1937&lt;&gt;0,MAX($C$4:C1936)+1,""),"")</f>
        <v>1889</v>
      </c>
      <c r="D1937" s="100"/>
      <c r="E1937" s="99">
        <f t="shared" si="186"/>
        <v>39435</v>
      </c>
      <c r="F1937" s="101">
        <f>IFERROR(VLOOKUP(E1937,历史数据!AH:AJ,3,),"")</f>
        <v>13.4881082755885</v>
      </c>
      <c r="G1937" s="101">
        <f t="shared" si="182"/>
        <v>13.104750608818518</v>
      </c>
      <c r="H1937" s="105">
        <f t="shared" si="183"/>
        <v>-3.6166066651255324E-3</v>
      </c>
      <c r="I1937" s="101">
        <f>IFERROR(VLOOKUP(E1937,历史数据!AH:AJ,2,),"")</f>
        <v>12.9407647513617</v>
      </c>
      <c r="J1937" s="104">
        <f t="shared" si="184"/>
        <v>0</v>
      </c>
      <c r="K1937" s="104" t="str">
        <f>IFERROR(IF(AND(J1936=$H$2*1,MAX(K$64:K1936)=MAX(L$64:L1936)),MAX(K$64:K1936)+1,""),"")</f>
        <v/>
      </c>
      <c r="L1937" s="104" t="str">
        <f>IFERROR(IF(AND($F1936/INDEX($F$64:$F1937,MATCH(MAX(M$64:M1937),M$64:M1937,0)-1)&lt;(1-$P$2),MAX(K$64:K1937)&gt;MAX(L$64:L1936)),MAX(K$64:K1937),""),"")</f>
        <v/>
      </c>
      <c r="M1937" s="104" t="str">
        <f>IFERROR(IF(E1937="","",IF(K1937&lt;&gt;"",MAX(M$64:M1936)+1,IF(AND($F1936/INDEX($F$64:$F1937,MATCH(MAX(M$64:M1936),M$64:M1936,0)-1)&gt;(1+$O$2),MAX(K$64:K1937)&gt;MAX(L$64:L1936)),MAX(M$64:M1936)+1,""))),"")</f>
        <v/>
      </c>
      <c r="N1937" s="91">
        <f t="shared" si="185"/>
        <v>0</v>
      </c>
      <c r="O1937" s="91" t="str">
        <f>IFERROR(IF(AND(N1936=$H$2*1,MAX(O$64:O1936)=MAX(P$64:P1936)),MAX(O$64:O1936)+1,""),"")</f>
        <v/>
      </c>
      <c r="P1937" s="91" t="str">
        <f>IFERROR(IF(MOD(MAX(Q$64:Q1937),10*MAX(O$64:O1937))&lt;=2,IF(AND(F1936/INDEX($F$64:$F1937,MATCH(MAX(O$64:O1937),O$64:O1937,0)-1)&lt;(1-$P$2),MAX(O$64:O1937)&gt;MAX(P$64:P1936)),MAX(O$64:O1937),""),IF(AND($F1936/INDEX($F$64:$F1937,MATCH(MAX(Q$64:Q1937),Q$64:Q1937,0)-1)&lt;(1-$P$2),MAX(O$64:O1937)&gt;MAX(P$64:P1936)),MAX(O$64:O1937),"")),"")</f>
        <v/>
      </c>
      <c r="Q1937" s="91" t="str">
        <f>IFERROR(IF(E1937="","",IF(O1937&lt;&gt;"",MAX(O$64:O1937)*10+1,IF(AND($F1936/INDEX($F$64:$F1937,MATCH(MAX(Q$64:Q1936),Q$64:Q1936,0)-1)&gt;(1+$O$2),MAX(O$64:O1937)&gt;MAX(P$64:P1936)),MAX(Q$64:Q1936)+1,""))),"")</f>
        <v/>
      </c>
    </row>
    <row r="1938" spans="1:17" x14ac:dyDescent="0.2">
      <c r="A1938" s="13">
        <f>HLOOKUP($E$2,历史数据!$V$3:$AE$5000,ROW(A1936),)</f>
        <v>657200</v>
      </c>
      <c r="B1938" s="41">
        <v>39374</v>
      </c>
      <c r="C1938" s="100">
        <f>IFERROR(IF(A1938&lt;&gt;0,MAX($C$4:C1937)+1,""),"")</f>
        <v>1890</v>
      </c>
      <c r="D1938" s="100"/>
      <c r="E1938" s="99">
        <f t="shared" si="186"/>
        <v>39436</v>
      </c>
      <c r="F1938" s="101">
        <f>IFERROR(VLOOKUP(E1938,历史数据!AH:AJ,3,),"")</f>
        <v>13.5532682189488</v>
      </c>
      <c r="G1938" s="101">
        <f t="shared" si="182"/>
        <v>13.07173623751595</v>
      </c>
      <c r="H1938" s="105">
        <f t="shared" si="183"/>
        <v>-2.5192674235519075E-3</v>
      </c>
      <c r="I1938" s="101">
        <f>IFERROR(VLOOKUP(E1938,历史数据!AH:AJ,2,),"")</f>
        <v>13.4881082755885</v>
      </c>
      <c r="J1938" s="104">
        <f t="shared" si="184"/>
        <v>0</v>
      </c>
      <c r="K1938" s="104" t="str">
        <f>IFERROR(IF(AND(J1937=$H$2*1,MAX(K$64:K1937)=MAX(L$64:L1937)),MAX(K$64:K1937)+1,""),"")</f>
        <v/>
      </c>
      <c r="L1938" s="104" t="str">
        <f>IFERROR(IF(AND($F1937/INDEX($F$64:$F1938,MATCH(MAX(M$64:M1938),M$64:M1938,0)-1)&lt;(1-$P$2),MAX(K$64:K1938)&gt;MAX(L$64:L1937)),MAX(K$64:K1938),""),"")</f>
        <v/>
      </c>
      <c r="M1938" s="104" t="str">
        <f>IFERROR(IF(E1938="","",IF(K1938&lt;&gt;"",MAX(M$64:M1937)+1,IF(AND($F1937/INDEX($F$64:$F1938,MATCH(MAX(M$64:M1937),M$64:M1937,0)-1)&gt;(1+$O$2),MAX(K$64:K1938)&gt;MAX(L$64:L1937)),MAX(M$64:M1937)+1,""))),"")</f>
        <v/>
      </c>
      <c r="N1938" s="91">
        <f t="shared" si="185"/>
        <v>0</v>
      </c>
      <c r="O1938" s="91" t="str">
        <f>IFERROR(IF(AND(N1937=$H$2*1,MAX(O$64:O1937)=MAX(P$64:P1937)),MAX(O$64:O1937)+1,""),"")</f>
        <v/>
      </c>
      <c r="P1938" s="91" t="str">
        <f>IFERROR(IF(MOD(MAX(Q$64:Q1938),10*MAX(O$64:O1938))&lt;=2,IF(AND(F1937/INDEX($F$64:$F1938,MATCH(MAX(O$64:O1938),O$64:O1938,0)-1)&lt;(1-$P$2),MAX(O$64:O1938)&gt;MAX(P$64:P1937)),MAX(O$64:O1938),""),IF(AND($F1937/INDEX($F$64:$F1938,MATCH(MAX(Q$64:Q1938),Q$64:Q1938,0)-1)&lt;(1-$P$2),MAX(O$64:O1938)&gt;MAX(P$64:P1937)),MAX(O$64:O1938),"")),"")</f>
        <v/>
      </c>
      <c r="Q1938" s="91" t="str">
        <f>IFERROR(IF(E1938="","",IF(O1938&lt;&gt;"",MAX(O$64:O1938)*10+1,IF(AND($F1937/INDEX($F$64:$F1938,MATCH(MAX(Q$64:Q1937),Q$64:Q1937,0)-1)&gt;(1+$O$2),MAX(O$64:O1938)&gt;MAX(P$64:P1937)),MAX(Q$64:Q1937)+1,""))),"")</f>
        <v/>
      </c>
    </row>
    <row r="1939" spans="1:17" x14ac:dyDescent="0.2">
      <c r="A1939" s="13">
        <f>HLOOKUP($E$2,历史数据!$V$3:$AE$5000,ROW(A1937),)</f>
        <v>1135229</v>
      </c>
      <c r="B1939" s="41">
        <v>39377</v>
      </c>
      <c r="C1939" s="100">
        <f>IFERROR(IF(A1939&lt;&gt;0,MAX($C$4:C1938)+1,""),"")</f>
        <v>1891</v>
      </c>
      <c r="D1939" s="100"/>
      <c r="E1939" s="99">
        <f t="shared" si="186"/>
        <v>39437</v>
      </c>
      <c r="F1939" s="101">
        <f>IFERROR(VLOOKUP(E1939,历史数据!AH:AJ,3,),"")</f>
        <v>13.9963558337991</v>
      </c>
      <c r="G1939" s="101">
        <f t="shared" si="182"/>
        <v>13.035681068856571</v>
      </c>
      <c r="H1939" s="105">
        <f t="shared" si="183"/>
        <v>-2.7582539919908111E-3</v>
      </c>
      <c r="I1939" s="101">
        <f>IFERROR(VLOOKUP(E1939,历史数据!AH:AJ,2,),"")</f>
        <v>13.5663002076209</v>
      </c>
      <c r="J1939" s="104">
        <f t="shared" si="184"/>
        <v>0</v>
      </c>
      <c r="K1939" s="104" t="str">
        <f>IFERROR(IF(AND(J1938=$H$2*1,MAX(K$64:K1938)=MAX(L$64:L1938)),MAX(K$64:K1938)+1,""),"")</f>
        <v/>
      </c>
      <c r="L1939" s="104" t="str">
        <f>IFERROR(IF(AND($F1938/INDEX($F$64:$F1939,MATCH(MAX(M$64:M1939),M$64:M1939,0)-1)&lt;(1-$P$2),MAX(K$64:K1939)&gt;MAX(L$64:L1938)),MAX(K$64:K1939),""),"")</f>
        <v/>
      </c>
      <c r="M1939" s="104" t="str">
        <f>IFERROR(IF(E1939="","",IF(K1939&lt;&gt;"",MAX(M$64:M1938)+1,IF(AND($F1938/INDEX($F$64:$F1939,MATCH(MAX(M$64:M1938),M$64:M1938,0)-1)&gt;(1+$O$2),MAX(K$64:K1939)&gt;MAX(L$64:L1938)),MAX(M$64:M1938)+1,""))),"")</f>
        <v/>
      </c>
      <c r="N1939" s="91">
        <f t="shared" si="185"/>
        <v>0</v>
      </c>
      <c r="O1939" s="91" t="str">
        <f>IFERROR(IF(AND(N1938=$H$2*1,MAX(O$64:O1938)=MAX(P$64:P1938)),MAX(O$64:O1938)+1,""),"")</f>
        <v/>
      </c>
      <c r="P1939" s="91" t="str">
        <f>IFERROR(IF(MOD(MAX(Q$64:Q1939),10*MAX(O$64:O1939))&lt;=2,IF(AND(F1938/INDEX($F$64:$F1939,MATCH(MAX(O$64:O1939),O$64:O1939,0)-1)&lt;(1-$P$2),MAX(O$64:O1939)&gt;MAX(P$64:P1938)),MAX(O$64:O1939),""),IF(AND($F1938/INDEX($F$64:$F1939,MATCH(MAX(Q$64:Q1939),Q$64:Q1939,0)-1)&lt;(1-$P$2),MAX(O$64:O1939)&gt;MAX(P$64:P1938)),MAX(O$64:O1939),"")),"")</f>
        <v/>
      </c>
      <c r="Q1939" s="91" t="str">
        <f>IFERROR(IF(E1939="","",IF(O1939&lt;&gt;"",MAX(O$64:O1939)*10+1,IF(AND($F1938/INDEX($F$64:$F1939,MATCH(MAX(Q$64:Q1938),Q$64:Q1938,0)-1)&gt;(1+$O$2),MAX(O$64:O1939)&gt;MAX(P$64:P1938)),MAX(Q$64:Q1938)+1,""))),"")</f>
        <v/>
      </c>
    </row>
    <row r="1940" spans="1:17" x14ac:dyDescent="0.2">
      <c r="A1940" s="13">
        <f>HLOOKUP($E$2,历史数据!$V$3:$AE$5000,ROW(A1938),)</f>
        <v>850935</v>
      </c>
      <c r="B1940" s="41">
        <v>39378</v>
      </c>
      <c r="C1940" s="100">
        <f>IFERROR(IF(A1940&lt;&gt;0,MAX($C$4:C1939)+1,""),"")</f>
        <v>1892</v>
      </c>
      <c r="D1940" s="100"/>
      <c r="E1940" s="99">
        <f t="shared" si="186"/>
        <v>39440</v>
      </c>
      <c r="F1940" s="101">
        <f>IFERROR(VLOOKUP(E1940,历史数据!AH:AJ,3,),"")</f>
        <v>13.9442278791108</v>
      </c>
      <c r="G1940" s="101">
        <f t="shared" si="182"/>
        <v>13.005924694722017</v>
      </c>
      <c r="H1940" s="105">
        <f t="shared" si="183"/>
        <v>-2.2826865721380374E-3</v>
      </c>
      <c r="I1940" s="101">
        <f>IFERROR(VLOOKUP(E1940,历史数据!AH:AJ,2,),"")</f>
        <v>14.0745477658315</v>
      </c>
      <c r="J1940" s="104">
        <f t="shared" si="184"/>
        <v>0</v>
      </c>
      <c r="K1940" s="104" t="str">
        <f>IFERROR(IF(AND(J1939=$H$2*1,MAX(K$64:K1939)=MAX(L$64:L1939)),MAX(K$64:K1939)+1,""),"")</f>
        <v/>
      </c>
      <c r="L1940" s="104" t="str">
        <f>IFERROR(IF(AND($F1939/INDEX($F$64:$F1940,MATCH(MAX(M$64:M1940),M$64:M1940,0)-1)&lt;(1-$P$2),MAX(K$64:K1940)&gt;MAX(L$64:L1939)),MAX(K$64:K1940),""),"")</f>
        <v/>
      </c>
      <c r="M1940" s="104" t="str">
        <f>IFERROR(IF(E1940="","",IF(K1940&lt;&gt;"",MAX(M$64:M1939)+1,IF(AND($F1939/INDEX($F$64:$F1940,MATCH(MAX(M$64:M1939),M$64:M1939,0)-1)&gt;(1+$O$2),MAX(K$64:K1940)&gt;MAX(L$64:L1939)),MAX(M$64:M1939)+1,""))),"")</f>
        <v/>
      </c>
      <c r="N1940" s="91">
        <f t="shared" si="185"/>
        <v>0</v>
      </c>
      <c r="O1940" s="91" t="str">
        <f>IFERROR(IF(AND(N1939=$H$2*1,MAX(O$64:O1939)=MAX(P$64:P1939)),MAX(O$64:O1939)+1,""),"")</f>
        <v/>
      </c>
      <c r="P1940" s="91" t="str">
        <f>IFERROR(IF(MOD(MAX(Q$64:Q1940),10*MAX(O$64:O1940))&lt;=2,IF(AND(F1939/INDEX($F$64:$F1940,MATCH(MAX(O$64:O1940),O$64:O1940,0)-1)&lt;(1-$P$2),MAX(O$64:O1940)&gt;MAX(P$64:P1939)),MAX(O$64:O1940),""),IF(AND($F1939/INDEX($F$64:$F1940,MATCH(MAX(Q$64:Q1940),Q$64:Q1940,0)-1)&lt;(1-$P$2),MAX(O$64:O1940)&gt;MAX(P$64:P1939)),MAX(O$64:O1940),"")),"")</f>
        <v/>
      </c>
      <c r="Q1940" s="91" t="str">
        <f>IFERROR(IF(E1940="","",IF(O1940&lt;&gt;"",MAX(O$64:O1940)*10+1,IF(AND($F1939/INDEX($F$64:$F1940,MATCH(MAX(Q$64:Q1939),Q$64:Q1939,0)-1)&gt;(1+$O$2),MAX(O$64:O1940)&gt;MAX(P$64:P1939)),MAX(Q$64:Q1939)+1,""))),"")</f>
        <v/>
      </c>
    </row>
    <row r="1941" spans="1:17" x14ac:dyDescent="0.2">
      <c r="A1941" s="13">
        <f>HLOOKUP($E$2,历史数据!$V$3:$AE$5000,ROW(A1939),)</f>
        <v>1162000</v>
      </c>
      <c r="B1941" s="41">
        <v>39379</v>
      </c>
      <c r="C1941" s="100">
        <f>IFERROR(IF(A1941&lt;&gt;0,MAX($C$4:C1940)+1,""),"")</f>
        <v>1893</v>
      </c>
      <c r="D1941" s="100"/>
      <c r="E1941" s="99">
        <f t="shared" si="186"/>
        <v>39441</v>
      </c>
      <c r="F1941" s="101">
        <f>IFERROR(VLOOKUP(E1941,历史数据!AH:AJ,3,),"")</f>
        <v>14.0875797545035</v>
      </c>
      <c r="G1941" s="101">
        <f t="shared" si="182"/>
        <v>12.989851908693137</v>
      </c>
      <c r="H1941" s="105">
        <f t="shared" si="183"/>
        <v>-1.2358049432197316E-3</v>
      </c>
      <c r="I1941" s="101">
        <f>IFERROR(VLOOKUP(E1941,历史数据!AH:AJ,2,),"")</f>
        <v>13.9572598677829</v>
      </c>
      <c r="J1941" s="104">
        <f t="shared" si="184"/>
        <v>0</v>
      </c>
      <c r="K1941" s="104" t="str">
        <f>IFERROR(IF(AND(J1940=$H$2*1,MAX(K$64:K1940)=MAX(L$64:L1940)),MAX(K$64:K1940)+1,""),"")</f>
        <v/>
      </c>
      <c r="L1941" s="104" t="str">
        <f>IFERROR(IF(AND($F1940/INDEX($F$64:$F1941,MATCH(MAX(M$64:M1941),M$64:M1941,0)-1)&lt;(1-$P$2),MAX(K$64:K1941)&gt;MAX(L$64:L1940)),MAX(K$64:K1941),""),"")</f>
        <v/>
      </c>
      <c r="M1941" s="104" t="str">
        <f>IFERROR(IF(E1941="","",IF(K1941&lt;&gt;"",MAX(M$64:M1940)+1,IF(AND($F1940/INDEX($F$64:$F1941,MATCH(MAX(M$64:M1940),M$64:M1940,0)-1)&gt;(1+$O$2),MAX(K$64:K1941)&gt;MAX(L$64:L1940)),MAX(M$64:M1940)+1,""))),"")</f>
        <v/>
      </c>
      <c r="N1941" s="91">
        <f t="shared" si="185"/>
        <v>0</v>
      </c>
      <c r="O1941" s="91" t="str">
        <f>IFERROR(IF(AND(N1940=$H$2*1,MAX(O$64:O1940)=MAX(P$64:P1940)),MAX(O$64:O1940)+1,""),"")</f>
        <v/>
      </c>
      <c r="P1941" s="91" t="str">
        <f>IFERROR(IF(MOD(MAX(Q$64:Q1941),10*MAX(O$64:O1941))&lt;=2,IF(AND(F1940/INDEX($F$64:$F1941,MATCH(MAX(O$64:O1941),O$64:O1941,0)-1)&lt;(1-$P$2),MAX(O$64:O1941)&gt;MAX(P$64:P1940)),MAX(O$64:O1941),""),IF(AND($F1940/INDEX($F$64:$F1941,MATCH(MAX(Q$64:Q1941),Q$64:Q1941,0)-1)&lt;(1-$P$2),MAX(O$64:O1941)&gt;MAX(P$64:P1940)),MAX(O$64:O1941),"")),"")</f>
        <v/>
      </c>
      <c r="Q1941" s="91" t="str">
        <f>IFERROR(IF(E1941="","",IF(O1941&lt;&gt;"",MAX(O$64:O1941)*10+1,IF(AND($F1940/INDEX($F$64:$F1941,MATCH(MAX(Q$64:Q1940),Q$64:Q1940,0)-1)&gt;(1+$O$2),MAX(O$64:O1941)&gt;MAX(P$64:P1940)),MAX(Q$64:Q1940)+1,""))),"")</f>
        <v/>
      </c>
    </row>
    <row r="1942" spans="1:17" x14ac:dyDescent="0.2">
      <c r="A1942" s="13">
        <f>HLOOKUP($E$2,历史数据!$V$3:$AE$5000,ROW(A1940),)</f>
        <v>1599908</v>
      </c>
      <c r="B1942" s="41">
        <v>39380</v>
      </c>
      <c r="C1942" s="100">
        <f>IFERROR(IF(A1942&lt;&gt;0,MAX($C$4:C1941)+1,""),"")</f>
        <v>1894</v>
      </c>
      <c r="D1942" s="100"/>
      <c r="E1942" s="99">
        <f t="shared" si="186"/>
        <v>39442</v>
      </c>
      <c r="F1942" s="101">
        <f>IFERROR(VLOOKUP(E1942,历史数据!AH:AJ,3,),"")</f>
        <v>14.270027595912399</v>
      </c>
      <c r="G1942" s="101">
        <f t="shared" si="182"/>
        <v>12.975299521342661</v>
      </c>
      <c r="H1942" s="105">
        <f t="shared" si="183"/>
        <v>-1.1202889342207811E-3</v>
      </c>
      <c r="I1942" s="101">
        <f>IFERROR(VLOOKUP(E1942,历史数据!AH:AJ,2,),"")</f>
        <v>14.191835663879999</v>
      </c>
      <c r="J1942" s="104">
        <f t="shared" si="184"/>
        <v>0</v>
      </c>
      <c r="K1942" s="104" t="str">
        <f>IFERROR(IF(AND(J1941=$H$2*1,MAX(K$64:K1941)=MAX(L$64:L1941)),MAX(K$64:K1941)+1,""),"")</f>
        <v/>
      </c>
      <c r="L1942" s="104" t="str">
        <f>IFERROR(IF(AND($F1941/INDEX($F$64:$F1942,MATCH(MAX(M$64:M1942),M$64:M1942,0)-1)&lt;(1-$P$2),MAX(K$64:K1942)&gt;MAX(L$64:L1941)),MAX(K$64:K1942),""),"")</f>
        <v/>
      </c>
      <c r="M1942" s="104" t="str">
        <f>IFERROR(IF(E1942="","",IF(K1942&lt;&gt;"",MAX(M$64:M1941)+1,IF(AND($F1941/INDEX($F$64:$F1942,MATCH(MAX(M$64:M1941),M$64:M1941,0)-1)&gt;(1+$O$2),MAX(K$64:K1942)&gt;MAX(L$64:L1941)),MAX(M$64:M1941)+1,""))),"")</f>
        <v/>
      </c>
      <c r="N1942" s="91">
        <f t="shared" si="185"/>
        <v>0</v>
      </c>
      <c r="O1942" s="91" t="str">
        <f>IFERROR(IF(AND(N1941=$H$2*1,MAX(O$64:O1941)=MAX(P$64:P1941)),MAX(O$64:O1941)+1,""),"")</f>
        <v/>
      </c>
      <c r="P1942" s="91" t="str">
        <f>IFERROR(IF(MOD(MAX(Q$64:Q1942),10*MAX(O$64:O1942))&lt;=2,IF(AND(F1941/INDEX($F$64:$F1942,MATCH(MAX(O$64:O1942),O$64:O1942,0)-1)&lt;(1-$P$2),MAX(O$64:O1942)&gt;MAX(P$64:P1941)),MAX(O$64:O1942),""),IF(AND($F1941/INDEX($F$64:$F1942,MATCH(MAX(Q$64:Q1942),Q$64:Q1942,0)-1)&lt;(1-$P$2),MAX(O$64:O1942)&gt;MAX(P$64:P1941)),MAX(O$64:O1942),"")),"")</f>
        <v/>
      </c>
      <c r="Q1942" s="91" t="str">
        <f>IFERROR(IF(E1942="","",IF(O1942&lt;&gt;"",MAX(O$64:O1942)*10+1,IF(AND($F1941/INDEX($F$64:$F1942,MATCH(MAX(Q$64:Q1941),Q$64:Q1941,0)-1)&gt;(1+$O$2),MAX(O$64:O1942)&gt;MAX(P$64:P1941)),MAX(Q$64:Q1941)+1,""))),"")</f>
        <v/>
      </c>
    </row>
    <row r="1943" spans="1:17" x14ac:dyDescent="0.2">
      <c r="A1943" s="13">
        <f>HLOOKUP($E$2,历史数据!$V$3:$AE$5000,ROW(A1941),)</f>
        <v>740428</v>
      </c>
      <c r="B1943" s="41">
        <v>39381</v>
      </c>
      <c r="C1943" s="100">
        <f>IFERROR(IF(A1943&lt;&gt;0,MAX($C$4:C1942)+1,""),"")</f>
        <v>1895</v>
      </c>
      <c r="D1943" s="100"/>
      <c r="E1943" s="99">
        <f t="shared" si="186"/>
        <v>39443</v>
      </c>
      <c r="F1943" s="101">
        <f>IFERROR(VLOOKUP(E1943,历史数据!AH:AJ,3,),"")</f>
        <v>14.1006117431756</v>
      </c>
      <c r="G1943" s="101">
        <f t="shared" si="182"/>
        <v>12.966828728705817</v>
      </c>
      <c r="H1943" s="105">
        <f t="shared" si="183"/>
        <v>-6.5283985336217487E-4</v>
      </c>
      <c r="I1943" s="101">
        <f>IFERROR(VLOOKUP(E1943,历史数据!AH:AJ,2,),"")</f>
        <v>14.270027595912399</v>
      </c>
      <c r="J1943" s="104">
        <f t="shared" si="184"/>
        <v>0</v>
      </c>
      <c r="K1943" s="104" t="str">
        <f>IFERROR(IF(AND(J1942=$H$2*1,MAX(K$64:K1942)=MAX(L$64:L1942)),MAX(K$64:K1942)+1,""),"")</f>
        <v/>
      </c>
      <c r="L1943" s="104" t="str">
        <f>IFERROR(IF(AND($F1942/INDEX($F$64:$F1943,MATCH(MAX(M$64:M1943),M$64:M1943,0)-1)&lt;(1-$P$2),MAX(K$64:K1943)&gt;MAX(L$64:L1942)),MAX(K$64:K1943),""),"")</f>
        <v/>
      </c>
      <c r="M1943" s="104" t="str">
        <f>IFERROR(IF(E1943="","",IF(K1943&lt;&gt;"",MAX(M$64:M1942)+1,IF(AND($F1942/INDEX($F$64:$F1943,MATCH(MAX(M$64:M1942),M$64:M1942,0)-1)&gt;(1+$O$2),MAX(K$64:K1943)&gt;MAX(L$64:L1942)),MAX(M$64:M1942)+1,""))),"")</f>
        <v/>
      </c>
      <c r="N1943" s="91">
        <f t="shared" si="185"/>
        <v>0</v>
      </c>
      <c r="O1943" s="91" t="str">
        <f>IFERROR(IF(AND(N1942=$H$2*1,MAX(O$64:O1942)=MAX(P$64:P1942)),MAX(O$64:O1942)+1,""),"")</f>
        <v/>
      </c>
      <c r="P1943" s="91" t="str">
        <f>IFERROR(IF(MOD(MAX(Q$64:Q1943),10*MAX(O$64:O1943))&lt;=2,IF(AND(F1942/INDEX($F$64:$F1943,MATCH(MAX(O$64:O1943),O$64:O1943,0)-1)&lt;(1-$P$2),MAX(O$64:O1943)&gt;MAX(P$64:P1942)),MAX(O$64:O1943),""),IF(AND($F1942/INDEX($F$64:$F1943,MATCH(MAX(Q$64:Q1943),Q$64:Q1943,0)-1)&lt;(1-$P$2),MAX(O$64:O1943)&gt;MAX(P$64:P1942)),MAX(O$64:O1943),"")),"")</f>
        <v/>
      </c>
      <c r="Q1943" s="91" t="str">
        <f>IFERROR(IF(E1943="","",IF(O1943&lt;&gt;"",MAX(O$64:O1943)*10+1,IF(AND($F1942/INDEX($F$64:$F1943,MATCH(MAX(Q$64:Q1942),Q$64:Q1942,0)-1)&gt;(1+$O$2),MAX(O$64:O1943)&gt;MAX(P$64:P1942)),MAX(Q$64:Q1942)+1,""))),"")</f>
        <v/>
      </c>
    </row>
    <row r="1944" spans="1:17" x14ac:dyDescent="0.2">
      <c r="A1944" s="13">
        <f>HLOOKUP($E$2,历史数据!$V$3:$AE$5000,ROW(A1942),)</f>
        <v>634271</v>
      </c>
      <c r="B1944" s="41">
        <v>39384</v>
      </c>
      <c r="C1944" s="100">
        <f>IFERROR(IF(A1944&lt;&gt;0,MAX($C$4:C1943)+1,""),"")</f>
        <v>1896</v>
      </c>
      <c r="D1944" s="100"/>
      <c r="E1944" s="99">
        <f t="shared" si="186"/>
        <v>39444</v>
      </c>
      <c r="F1944" s="101">
        <f>IFERROR(VLOOKUP(E1944,历史数据!AH:AJ,3,),"")</f>
        <v>13.853003958406299</v>
      </c>
      <c r="G1944" s="101">
        <f t="shared" si="182"/>
        <v>12.951407542110539</v>
      </c>
      <c r="H1944" s="105">
        <f t="shared" si="183"/>
        <v>-1.1892797319932313E-3</v>
      </c>
      <c r="I1944" s="101">
        <f>IFERROR(VLOOKUP(E1944,历史数据!AH:AJ,2,),"")</f>
        <v>14.0745477658315</v>
      </c>
      <c r="J1944" s="104">
        <f t="shared" si="184"/>
        <v>0</v>
      </c>
      <c r="K1944" s="104" t="str">
        <f>IFERROR(IF(AND(J1943=$H$2*1,MAX(K$64:K1943)=MAX(L$64:L1943)),MAX(K$64:K1943)+1,""),"")</f>
        <v/>
      </c>
      <c r="L1944" s="104" t="str">
        <f>IFERROR(IF(AND($F1943/INDEX($F$64:$F1944,MATCH(MAX(M$64:M1944),M$64:M1944,0)-1)&lt;(1-$P$2),MAX(K$64:K1944)&gt;MAX(L$64:L1943)),MAX(K$64:K1944),""),"")</f>
        <v/>
      </c>
      <c r="M1944" s="104" t="str">
        <f>IFERROR(IF(E1944="","",IF(K1944&lt;&gt;"",MAX(M$64:M1943)+1,IF(AND($F1943/INDEX($F$64:$F1944,MATCH(MAX(M$64:M1943),M$64:M1943,0)-1)&gt;(1+$O$2),MAX(K$64:K1944)&gt;MAX(L$64:L1943)),MAX(M$64:M1943)+1,""))),"")</f>
        <v/>
      </c>
      <c r="N1944" s="91">
        <f t="shared" si="185"/>
        <v>0</v>
      </c>
      <c r="O1944" s="91" t="str">
        <f>IFERROR(IF(AND(N1943=$H$2*1,MAX(O$64:O1943)=MAX(P$64:P1943)),MAX(O$64:O1943)+1,""),"")</f>
        <v/>
      </c>
      <c r="P1944" s="91" t="str">
        <f>IFERROR(IF(MOD(MAX(Q$64:Q1944),10*MAX(O$64:O1944))&lt;=2,IF(AND(F1943/INDEX($F$64:$F1944,MATCH(MAX(O$64:O1944),O$64:O1944,0)-1)&lt;(1-$P$2),MAX(O$64:O1944)&gt;MAX(P$64:P1943)),MAX(O$64:O1944),""),IF(AND($F1943/INDEX($F$64:$F1944,MATCH(MAX(Q$64:Q1944),Q$64:Q1944,0)-1)&lt;(1-$P$2),MAX(O$64:O1944)&gt;MAX(P$64:P1943)),MAX(O$64:O1944),"")),"")</f>
        <v/>
      </c>
      <c r="Q1944" s="91" t="str">
        <f>IFERROR(IF(E1944="","",IF(O1944&lt;&gt;"",MAX(O$64:O1944)*10+1,IF(AND($F1943/INDEX($F$64:$F1944,MATCH(MAX(Q$64:Q1943),Q$64:Q1943,0)-1)&gt;(1+$O$2),MAX(O$64:O1944)&gt;MAX(P$64:P1943)),MAX(Q$64:Q1943)+1,""))),"")</f>
        <v/>
      </c>
    </row>
    <row r="1945" spans="1:17" x14ac:dyDescent="0.2">
      <c r="A1945" s="13">
        <f>HLOOKUP($E$2,历史数据!$V$3:$AE$5000,ROW(A1943),)</f>
        <v>481356</v>
      </c>
      <c r="B1945" s="41">
        <v>39385</v>
      </c>
      <c r="C1945" s="100">
        <f>IFERROR(IF(A1945&lt;&gt;0,MAX($C$4:C1944)+1,""),"")</f>
        <v>1897</v>
      </c>
      <c r="D1945" s="100"/>
      <c r="E1945" s="99">
        <f t="shared" si="186"/>
        <v>39449</v>
      </c>
      <c r="F1945" s="101">
        <f>IFERROR(VLOOKUP(E1945,历史数据!AH:AJ,3,),"")</f>
        <v>14.3351875392728</v>
      </c>
      <c r="G1945" s="101">
        <f t="shared" si="182"/>
        <v>12.944457148152106</v>
      </c>
      <c r="H1945" s="105">
        <f t="shared" si="183"/>
        <v>-5.3665162924065868E-4</v>
      </c>
      <c r="I1945" s="101">
        <f>IFERROR(VLOOKUP(E1945,历史数据!AH:AJ,2,),"")</f>
        <v>13.9442278791108</v>
      </c>
      <c r="J1945" s="104">
        <f t="shared" si="184"/>
        <v>0</v>
      </c>
      <c r="K1945" s="104" t="str">
        <f>IFERROR(IF(AND(J1944=$H$2*1,MAX(K$64:K1944)=MAX(L$64:L1944)),MAX(K$64:K1944)+1,""),"")</f>
        <v/>
      </c>
      <c r="L1945" s="104" t="str">
        <f>IFERROR(IF(AND($F1944/INDEX($F$64:$F1945,MATCH(MAX(M$64:M1945),M$64:M1945,0)-1)&lt;(1-$P$2),MAX(K$64:K1945)&gt;MAX(L$64:L1944)),MAX(K$64:K1945),""),"")</f>
        <v/>
      </c>
      <c r="M1945" s="104" t="str">
        <f>IFERROR(IF(E1945="","",IF(K1945&lt;&gt;"",MAX(M$64:M1944)+1,IF(AND($F1944/INDEX($F$64:$F1945,MATCH(MAX(M$64:M1944),M$64:M1944,0)-1)&gt;(1+$O$2),MAX(K$64:K1945)&gt;MAX(L$64:L1944)),MAX(M$64:M1944)+1,""))),"")</f>
        <v/>
      </c>
      <c r="N1945" s="91">
        <f t="shared" si="185"/>
        <v>0</v>
      </c>
      <c r="O1945" s="91" t="str">
        <f>IFERROR(IF(AND(N1944=$H$2*1,MAX(O$64:O1944)=MAX(P$64:P1944)),MAX(O$64:O1944)+1,""),"")</f>
        <v/>
      </c>
      <c r="P1945" s="91" t="str">
        <f>IFERROR(IF(MOD(MAX(Q$64:Q1945),10*MAX(O$64:O1945))&lt;=2,IF(AND(F1944/INDEX($F$64:$F1945,MATCH(MAX(O$64:O1945),O$64:O1945,0)-1)&lt;(1-$P$2),MAX(O$64:O1945)&gt;MAX(P$64:P1944)),MAX(O$64:O1945),""),IF(AND($F1944/INDEX($F$64:$F1945,MATCH(MAX(Q$64:Q1945),Q$64:Q1945,0)-1)&lt;(1-$P$2),MAX(O$64:O1945)&gt;MAX(P$64:P1944)),MAX(O$64:O1945),"")),"")</f>
        <v/>
      </c>
      <c r="Q1945" s="91" t="str">
        <f>IFERROR(IF(E1945="","",IF(O1945&lt;&gt;"",MAX(O$64:O1945)*10+1,IF(AND($F1944/INDEX($F$64:$F1945,MATCH(MAX(Q$64:Q1944),Q$64:Q1944,0)-1)&gt;(1+$O$2),MAX(O$64:O1945)&gt;MAX(P$64:P1944)),MAX(Q$64:Q1944)+1,""))),"")</f>
        <v/>
      </c>
    </row>
    <row r="1946" spans="1:17" x14ac:dyDescent="0.2">
      <c r="A1946" s="13">
        <f>HLOOKUP($E$2,历史数据!$V$3:$AE$5000,ROW(A1944),)</f>
        <v>868317</v>
      </c>
      <c r="B1946" s="41">
        <v>39386</v>
      </c>
      <c r="C1946" s="100">
        <f>IFERROR(IF(A1946&lt;&gt;0,MAX($C$4:C1945)+1,""),"")</f>
        <v>1898</v>
      </c>
      <c r="D1946" s="100"/>
      <c r="E1946" s="99">
        <f t="shared" si="186"/>
        <v>39450</v>
      </c>
      <c r="F1946" s="101">
        <f>IFERROR(VLOOKUP(E1946,历史数据!AH:AJ,3,),"")</f>
        <v>14.8043391314672</v>
      </c>
      <c r="G1946" s="101">
        <f t="shared" si="182"/>
        <v>12.934248757025653</v>
      </c>
      <c r="H1946" s="105">
        <f t="shared" si="183"/>
        <v>-7.8863030018294644E-4</v>
      </c>
      <c r="I1946" s="101">
        <f>IFERROR(VLOOKUP(E1946,历史数据!AH:AJ,2,),"")</f>
        <v>14.348219527944799</v>
      </c>
      <c r="J1946" s="104">
        <f t="shared" si="184"/>
        <v>0</v>
      </c>
      <c r="K1946" s="104" t="str">
        <f>IFERROR(IF(AND(J1945=$H$2*1,MAX(K$64:K1945)=MAX(L$64:L1945)),MAX(K$64:K1945)+1,""),"")</f>
        <v/>
      </c>
      <c r="L1946" s="104" t="str">
        <f>IFERROR(IF(AND($F1945/INDEX($F$64:$F1946,MATCH(MAX(M$64:M1946),M$64:M1946,0)-1)&lt;(1-$P$2),MAX(K$64:K1946)&gt;MAX(L$64:L1945)),MAX(K$64:K1946),""),"")</f>
        <v/>
      </c>
      <c r="M1946" s="104" t="str">
        <f>IFERROR(IF(E1946="","",IF(K1946&lt;&gt;"",MAX(M$64:M1945)+1,IF(AND($F1945/INDEX($F$64:$F1946,MATCH(MAX(M$64:M1945),M$64:M1945,0)-1)&gt;(1+$O$2),MAX(K$64:K1946)&gt;MAX(L$64:L1945)),MAX(M$64:M1945)+1,""))),"")</f>
        <v/>
      </c>
      <c r="N1946" s="91">
        <f t="shared" si="185"/>
        <v>0</v>
      </c>
      <c r="O1946" s="91" t="str">
        <f>IFERROR(IF(AND(N1945=$H$2*1,MAX(O$64:O1945)=MAX(P$64:P1945)),MAX(O$64:O1945)+1,""),"")</f>
        <v/>
      </c>
      <c r="P1946" s="91" t="str">
        <f>IFERROR(IF(MOD(MAX(Q$64:Q1946),10*MAX(O$64:O1946))&lt;=2,IF(AND(F1945/INDEX($F$64:$F1946,MATCH(MAX(O$64:O1946),O$64:O1946,0)-1)&lt;(1-$P$2),MAX(O$64:O1946)&gt;MAX(P$64:P1945)),MAX(O$64:O1946),""),IF(AND($F1945/INDEX($F$64:$F1946,MATCH(MAX(Q$64:Q1946),Q$64:Q1946,0)-1)&lt;(1-$P$2),MAX(O$64:O1946)&gt;MAX(P$64:P1945)),MAX(O$64:O1946),"")),"")</f>
        <v/>
      </c>
      <c r="Q1946" s="91" t="str">
        <f>IFERROR(IF(E1946="","",IF(O1946&lt;&gt;"",MAX(O$64:O1946)*10+1,IF(AND($F1945/INDEX($F$64:$F1946,MATCH(MAX(Q$64:Q1945),Q$64:Q1945,0)-1)&gt;(1+$O$2),MAX(O$64:O1946)&gt;MAX(P$64:P1945)),MAX(Q$64:Q1945)+1,""))),"")</f>
        <v/>
      </c>
    </row>
    <row r="1947" spans="1:17" x14ac:dyDescent="0.2">
      <c r="A1947" s="13">
        <f>HLOOKUP($E$2,历史数据!$V$3:$AE$5000,ROW(A1945),)</f>
        <v>665150</v>
      </c>
      <c r="B1947" s="41">
        <v>39387</v>
      </c>
      <c r="C1947" s="100">
        <f>IFERROR(IF(A1947&lt;&gt;0,MAX($C$4:C1946)+1,""),"")</f>
        <v>1899</v>
      </c>
      <c r="D1947" s="100"/>
      <c r="E1947" s="99">
        <f t="shared" si="186"/>
        <v>39451</v>
      </c>
      <c r="F1947" s="101">
        <f>IFERROR(VLOOKUP(E1947,历史数据!AH:AJ,3,),"")</f>
        <v>14.5176353806817</v>
      </c>
      <c r="G1947" s="101">
        <f t="shared" si="182"/>
        <v>12.926646763633617</v>
      </c>
      <c r="H1947" s="105">
        <f t="shared" si="183"/>
        <v>-5.8774139378658941E-4</v>
      </c>
      <c r="I1947" s="101">
        <f>IFERROR(VLOOKUP(E1947,历史数据!AH:AJ,2,),"")</f>
        <v>14.7913071427951</v>
      </c>
      <c r="J1947" s="104">
        <f t="shared" si="184"/>
        <v>0</v>
      </c>
      <c r="K1947" s="104" t="str">
        <f>IFERROR(IF(AND(J1946=$H$2*1,MAX(K$64:K1946)=MAX(L$64:L1946)),MAX(K$64:K1946)+1,""),"")</f>
        <v/>
      </c>
      <c r="L1947" s="104" t="str">
        <f>IFERROR(IF(AND($F1946/INDEX($F$64:$F1947,MATCH(MAX(M$64:M1947),M$64:M1947,0)-1)&lt;(1-$P$2),MAX(K$64:K1947)&gt;MAX(L$64:L1946)),MAX(K$64:K1947),""),"")</f>
        <v/>
      </c>
      <c r="M1947" s="104" t="str">
        <f>IFERROR(IF(E1947="","",IF(K1947&lt;&gt;"",MAX(M$64:M1946)+1,IF(AND($F1946/INDEX($F$64:$F1947,MATCH(MAX(M$64:M1946),M$64:M1946,0)-1)&gt;(1+$O$2),MAX(K$64:K1947)&gt;MAX(L$64:L1946)),MAX(M$64:M1946)+1,""))),"")</f>
        <v/>
      </c>
      <c r="N1947" s="91">
        <f t="shared" si="185"/>
        <v>0</v>
      </c>
      <c r="O1947" s="91" t="str">
        <f>IFERROR(IF(AND(N1946=$H$2*1,MAX(O$64:O1946)=MAX(P$64:P1946)),MAX(O$64:O1946)+1,""),"")</f>
        <v/>
      </c>
      <c r="P1947" s="91" t="str">
        <f>IFERROR(IF(MOD(MAX(Q$64:Q1947),10*MAX(O$64:O1947))&lt;=2,IF(AND(F1946/INDEX($F$64:$F1947,MATCH(MAX(O$64:O1947),O$64:O1947,0)-1)&lt;(1-$P$2),MAX(O$64:O1947)&gt;MAX(P$64:P1946)),MAX(O$64:O1947),""),IF(AND($F1946/INDEX($F$64:$F1947,MATCH(MAX(Q$64:Q1947),Q$64:Q1947,0)-1)&lt;(1-$P$2),MAX(O$64:O1947)&gt;MAX(P$64:P1946)),MAX(O$64:O1947),"")),"")</f>
        <v/>
      </c>
      <c r="Q1947" s="91" t="str">
        <f>IFERROR(IF(E1947="","",IF(O1947&lt;&gt;"",MAX(O$64:O1947)*10+1,IF(AND($F1946/INDEX($F$64:$F1947,MATCH(MAX(Q$64:Q1946),Q$64:Q1946,0)-1)&gt;(1+$O$2),MAX(O$64:O1947)&gt;MAX(P$64:P1946)),MAX(Q$64:Q1946)+1,""))),"")</f>
        <v/>
      </c>
    </row>
    <row r="1948" spans="1:17" x14ac:dyDescent="0.2">
      <c r="A1948" s="13">
        <f>HLOOKUP($E$2,历史数据!$V$3:$AE$5000,ROW(A1946),)</f>
        <v>598488</v>
      </c>
      <c r="B1948" s="41">
        <v>39388</v>
      </c>
      <c r="C1948" s="100">
        <f>IFERROR(IF(A1948&lt;&gt;0,MAX($C$4:C1947)+1,""),"")</f>
        <v>1900</v>
      </c>
      <c r="D1948" s="100"/>
      <c r="E1948" s="99">
        <f t="shared" si="186"/>
        <v>39454</v>
      </c>
      <c r="F1948" s="101">
        <f>IFERROR(VLOOKUP(E1948,历史数据!AH:AJ,3,),"")</f>
        <v>15.5080665197587</v>
      </c>
      <c r="G1948" s="101">
        <f t="shared" si="182"/>
        <v>12.949887143432132</v>
      </c>
      <c r="H1948" s="105">
        <f t="shared" si="183"/>
        <v>1.7978660841801997E-3</v>
      </c>
      <c r="I1948" s="101">
        <f>IFERROR(VLOOKUP(E1948,历史数据!AH:AJ,2,),"")</f>
        <v>14.374283505289</v>
      </c>
      <c r="J1948" s="104">
        <f t="shared" si="184"/>
        <v>1</v>
      </c>
      <c r="K1948" s="104" t="str">
        <f>IFERROR(IF(AND(J1947=$H$2*1,MAX(K$64:K1947)=MAX(L$64:L1947)),MAX(K$64:K1947)+1,""),"")</f>
        <v/>
      </c>
      <c r="L1948" s="104" t="str">
        <f>IFERROR(IF(AND($F1947/INDEX($F$64:$F1948,MATCH(MAX(M$64:M1948),M$64:M1948,0)-1)&lt;(1-$P$2),MAX(K$64:K1948)&gt;MAX(L$64:L1947)),MAX(K$64:K1948),""),"")</f>
        <v/>
      </c>
      <c r="M1948" s="104" t="str">
        <f>IFERROR(IF(E1948="","",IF(K1948&lt;&gt;"",MAX(M$64:M1947)+1,IF(AND($F1947/INDEX($F$64:$F1948,MATCH(MAX(M$64:M1947),M$64:M1947,0)-1)&gt;(1+$O$2),MAX(K$64:K1948)&gt;MAX(L$64:L1947)),MAX(M$64:M1947)+1,""))),"")</f>
        <v/>
      </c>
      <c r="N1948" s="91">
        <f t="shared" si="185"/>
        <v>1</v>
      </c>
      <c r="O1948" s="91" t="str">
        <f>IFERROR(IF(AND(N1947=$H$2*1,MAX(O$64:O1947)=MAX(P$64:P1947)),MAX(O$64:O1947)+1,""),"")</f>
        <v/>
      </c>
      <c r="P1948" s="91" t="str">
        <f>IFERROR(IF(MOD(MAX(Q$64:Q1948),10*MAX(O$64:O1948))&lt;=2,IF(AND(F1947/INDEX($F$64:$F1948,MATCH(MAX(O$64:O1948),O$64:O1948,0)-1)&lt;(1-$P$2),MAX(O$64:O1948)&gt;MAX(P$64:P1947)),MAX(O$64:O1948),""),IF(AND($F1947/INDEX($F$64:$F1948,MATCH(MAX(Q$64:Q1948),Q$64:Q1948,0)-1)&lt;(1-$P$2),MAX(O$64:O1948)&gt;MAX(P$64:P1947)),MAX(O$64:O1948),"")),"")</f>
        <v/>
      </c>
      <c r="Q1948" s="91" t="str">
        <f>IFERROR(IF(E1948="","",IF(O1948&lt;&gt;"",MAX(O$64:O1948)*10+1,IF(AND($F1947/INDEX($F$64:$F1948,MATCH(MAX(Q$64:Q1947),Q$64:Q1947,0)-1)&gt;(1+$O$2),MAX(O$64:O1948)&gt;MAX(P$64:P1947)),MAX(Q$64:Q1947)+1,""))),"")</f>
        <v/>
      </c>
    </row>
    <row r="1949" spans="1:17" x14ac:dyDescent="0.2">
      <c r="A1949" s="13">
        <f>HLOOKUP($E$2,历史数据!$V$3:$AE$5000,ROW(A1947),)</f>
        <v>388630</v>
      </c>
      <c r="B1949" s="41">
        <v>39391</v>
      </c>
      <c r="C1949" s="100">
        <f>IFERROR(IF(A1949&lt;&gt;0,MAX($C$4:C1948)+1,""),"")</f>
        <v>1901</v>
      </c>
      <c r="D1949" s="100"/>
      <c r="E1949" s="99">
        <f t="shared" si="186"/>
        <v>39455</v>
      </c>
      <c r="F1949" s="101">
        <f>IFERROR(VLOOKUP(E1949,历史数据!AH:AJ,3,),"")</f>
        <v>15.3777466330381</v>
      </c>
      <c r="G1949" s="101">
        <f t="shared" si="182"/>
        <v>12.986376711713916</v>
      </c>
      <c r="H1949" s="105">
        <f t="shared" si="183"/>
        <v>2.8177518365701815E-3</v>
      </c>
      <c r="I1949" s="101">
        <f>IFERROR(VLOOKUP(E1949,历史数据!AH:AJ,2,),"")</f>
        <v>15.807802259216199</v>
      </c>
      <c r="J1949" s="104">
        <f t="shared" si="184"/>
        <v>2</v>
      </c>
      <c r="K1949" s="104" t="str">
        <f>IFERROR(IF(AND(J1948=$H$2*1,MAX(K$64:K1948)=MAX(L$64:L1948)),MAX(K$64:K1948)+1,""),"")</f>
        <v/>
      </c>
      <c r="L1949" s="104" t="str">
        <f>IFERROR(IF(AND($F1948/INDEX($F$64:$F1949,MATCH(MAX(M$64:M1949),M$64:M1949,0)-1)&lt;(1-$P$2),MAX(K$64:K1949)&gt;MAX(L$64:L1948)),MAX(K$64:K1949),""),"")</f>
        <v/>
      </c>
      <c r="M1949" s="104" t="str">
        <f>IFERROR(IF(E1949="","",IF(K1949&lt;&gt;"",MAX(M$64:M1948)+1,IF(AND($F1948/INDEX($F$64:$F1949,MATCH(MAX(M$64:M1948),M$64:M1948,0)-1)&gt;(1+$O$2),MAX(K$64:K1949)&gt;MAX(L$64:L1948)),MAX(M$64:M1948)+1,""))),"")</f>
        <v/>
      </c>
      <c r="N1949" s="91">
        <f t="shared" si="185"/>
        <v>2</v>
      </c>
      <c r="O1949" s="91" t="str">
        <f>IFERROR(IF(AND(N1948=$H$2*1,MAX(O$64:O1948)=MAX(P$64:P1948)),MAX(O$64:O1948)+1,""),"")</f>
        <v/>
      </c>
      <c r="P1949" s="91" t="str">
        <f>IFERROR(IF(MOD(MAX(Q$64:Q1949),10*MAX(O$64:O1949))&lt;=2,IF(AND(F1948/INDEX($F$64:$F1949,MATCH(MAX(O$64:O1949),O$64:O1949,0)-1)&lt;(1-$P$2),MAX(O$64:O1949)&gt;MAX(P$64:P1948)),MAX(O$64:O1949),""),IF(AND($F1948/INDEX($F$64:$F1949,MATCH(MAX(Q$64:Q1949),Q$64:Q1949,0)-1)&lt;(1-$P$2),MAX(O$64:O1949)&gt;MAX(P$64:P1948)),MAX(O$64:O1949),"")),"")</f>
        <v/>
      </c>
      <c r="Q1949" s="91" t="str">
        <f>IFERROR(IF(E1949="","",IF(O1949&lt;&gt;"",MAX(O$64:O1949)*10+1,IF(AND($F1948/INDEX($F$64:$F1949,MATCH(MAX(Q$64:Q1948),Q$64:Q1948,0)-1)&gt;(1+$O$2),MAX(O$64:O1949)&gt;MAX(P$64:P1948)),MAX(Q$64:Q1948)+1,""))),"")</f>
        <v/>
      </c>
    </row>
    <row r="1950" spans="1:17" x14ac:dyDescent="0.2">
      <c r="A1950" s="13">
        <f>HLOOKUP($E$2,历史数据!$V$3:$AE$5000,ROW(A1948),)</f>
        <v>843836</v>
      </c>
      <c r="B1950" s="41">
        <v>39392</v>
      </c>
      <c r="C1950" s="100">
        <f>IFERROR(IF(A1950&lt;&gt;0,MAX($C$4:C1949)+1,""),"")</f>
        <v>1902</v>
      </c>
      <c r="D1950" s="100"/>
      <c r="E1950" s="99">
        <f t="shared" si="186"/>
        <v>39456</v>
      </c>
      <c r="F1950" s="101">
        <f>IFERROR(VLOOKUP(E1950,历史数据!AH:AJ,3,),"")</f>
        <v>15.7035463498397</v>
      </c>
      <c r="G1950" s="101">
        <f t="shared" si="182"/>
        <v>13.033074671122158</v>
      </c>
      <c r="H1950" s="105">
        <f t="shared" si="183"/>
        <v>3.5959190500087779E-3</v>
      </c>
      <c r="I1950" s="101">
        <f>IFERROR(VLOOKUP(E1950,历史数据!AH:AJ,2,),"")</f>
        <v>15.1040748709247</v>
      </c>
      <c r="J1950" s="104">
        <f t="shared" si="184"/>
        <v>3</v>
      </c>
      <c r="K1950" s="104" t="str">
        <f>IFERROR(IF(AND(J1949=$H$2*1,MAX(K$64:K1949)=MAX(L$64:L1949)),MAX(K$64:K1949)+1,""),"")</f>
        <v/>
      </c>
      <c r="L1950" s="104" t="str">
        <f>IFERROR(IF(AND($F1949/INDEX($F$64:$F1950,MATCH(MAX(M$64:M1950),M$64:M1950,0)-1)&lt;(1-$P$2),MAX(K$64:K1950)&gt;MAX(L$64:L1949)),MAX(K$64:K1950),""),"")</f>
        <v/>
      </c>
      <c r="M1950" s="104" t="str">
        <f>IFERROR(IF(E1950="","",IF(K1950&lt;&gt;"",MAX(M$64:M1949)+1,IF(AND($F1949/INDEX($F$64:$F1950,MATCH(MAX(M$64:M1949),M$64:M1949,0)-1)&gt;(1+$O$2),MAX(K$64:K1950)&gt;MAX(L$64:L1949)),MAX(M$64:M1949)+1,""))),"")</f>
        <v/>
      </c>
      <c r="N1950" s="91">
        <f t="shared" si="185"/>
        <v>3</v>
      </c>
      <c r="O1950" s="91" t="str">
        <f>IFERROR(IF(AND(N1949=$H$2*1,MAX(O$64:O1949)=MAX(P$64:P1949)),MAX(O$64:O1949)+1,""),"")</f>
        <v/>
      </c>
      <c r="P1950" s="91" t="str">
        <f>IFERROR(IF(MOD(MAX(Q$64:Q1950),10*MAX(O$64:O1950))&lt;=2,IF(AND(F1949/INDEX($F$64:$F1950,MATCH(MAX(O$64:O1950),O$64:O1950,0)-1)&lt;(1-$P$2),MAX(O$64:O1950)&gt;MAX(P$64:P1949)),MAX(O$64:O1950),""),IF(AND($F1949/INDEX($F$64:$F1950,MATCH(MAX(Q$64:Q1950),Q$64:Q1950,0)-1)&lt;(1-$P$2),MAX(O$64:O1950)&gt;MAX(P$64:P1949)),MAX(O$64:O1950),"")),"")</f>
        <v/>
      </c>
      <c r="Q1950" s="91" t="str">
        <f>IFERROR(IF(E1950="","",IF(O1950&lt;&gt;"",MAX(O$64:O1950)*10+1,IF(AND($F1949/INDEX($F$64:$F1950,MATCH(MAX(Q$64:Q1949),Q$64:Q1949,0)-1)&gt;(1+$O$2),MAX(O$64:O1950)&gt;MAX(P$64:P1949)),MAX(Q$64:Q1949)+1,""))),"")</f>
        <v/>
      </c>
    </row>
    <row r="1951" spans="1:17" x14ac:dyDescent="0.2">
      <c r="A1951" s="13">
        <f>HLOOKUP($E$2,历史数据!$V$3:$AE$5000,ROW(A1949),)</f>
        <v>1022777</v>
      </c>
      <c r="B1951" s="41">
        <v>39393</v>
      </c>
      <c r="C1951" s="100">
        <f>IFERROR(IF(A1951&lt;&gt;0,MAX($C$4:C1950)+1,""),"")</f>
        <v>1903</v>
      </c>
      <c r="D1951" s="100"/>
      <c r="E1951" s="99">
        <f t="shared" si="186"/>
        <v>39457</v>
      </c>
      <c r="F1951" s="101">
        <f>IFERROR(VLOOKUP(E1951,历史数据!AH:AJ,3,),"")</f>
        <v>15.4689705537425</v>
      </c>
      <c r="G1951" s="101">
        <f t="shared" si="182"/>
        <v>13.067175041480727</v>
      </c>
      <c r="H1951" s="105">
        <f t="shared" si="183"/>
        <v>2.6164486292805655E-3</v>
      </c>
      <c r="I1951" s="101">
        <f>IFERROR(VLOOKUP(E1951,历史数据!AH:AJ,2,),"")</f>
        <v>15.6644503838235</v>
      </c>
      <c r="J1951" s="104">
        <f t="shared" si="184"/>
        <v>4</v>
      </c>
      <c r="K1951" s="104" t="str">
        <f>IFERROR(IF(AND(J1950=$H$2*1,MAX(K$64:K1950)=MAX(L$64:L1950)),MAX(K$64:K1950)+1,""),"")</f>
        <v/>
      </c>
      <c r="L1951" s="104" t="str">
        <f>IFERROR(IF(AND($F1950/INDEX($F$64:$F1951,MATCH(MAX(M$64:M1951),M$64:M1951,0)-1)&lt;(1-$P$2),MAX(K$64:K1951)&gt;MAX(L$64:L1950)),MAX(K$64:K1951),""),"")</f>
        <v/>
      </c>
      <c r="M1951" s="104" t="str">
        <f>IFERROR(IF(E1951="","",IF(K1951&lt;&gt;"",MAX(M$64:M1950)+1,IF(AND($F1950/INDEX($F$64:$F1951,MATCH(MAX(M$64:M1950),M$64:M1950,0)-1)&gt;(1+$O$2),MAX(K$64:K1951)&gt;MAX(L$64:L1950)),MAX(M$64:M1950)+1,""))),"")</f>
        <v/>
      </c>
      <c r="N1951" s="91">
        <f t="shared" si="185"/>
        <v>4</v>
      </c>
      <c r="O1951" s="91" t="str">
        <f>IFERROR(IF(AND(N1950=$H$2*1,MAX(O$64:O1950)=MAX(P$64:P1950)),MAX(O$64:O1950)+1,""),"")</f>
        <v/>
      </c>
      <c r="P1951" s="91" t="str">
        <f>IFERROR(IF(MOD(MAX(Q$64:Q1951),10*MAX(O$64:O1951))&lt;=2,IF(AND(F1950/INDEX($F$64:$F1951,MATCH(MAX(O$64:O1951),O$64:O1951,0)-1)&lt;(1-$P$2),MAX(O$64:O1951)&gt;MAX(P$64:P1950)),MAX(O$64:O1951),""),IF(AND($F1950/INDEX($F$64:$F1951,MATCH(MAX(Q$64:Q1951),Q$64:Q1951,0)-1)&lt;(1-$P$2),MAX(O$64:O1951)&gt;MAX(P$64:P1950)),MAX(O$64:O1951),"")),"")</f>
        <v/>
      </c>
      <c r="Q1951" s="91" t="str">
        <f>IFERROR(IF(E1951="","",IF(O1951&lt;&gt;"",MAX(O$64:O1951)*10+1,IF(AND($F1950/INDEX($F$64:$F1951,MATCH(MAX(Q$64:Q1950),Q$64:Q1950,0)-1)&gt;(1+$O$2),MAX(O$64:O1951)&gt;MAX(P$64:P1950)),MAX(Q$64:Q1950)+1,""))),"")</f>
        <v/>
      </c>
    </row>
    <row r="1952" spans="1:17" x14ac:dyDescent="0.2">
      <c r="A1952" s="13">
        <f>HLOOKUP($E$2,历史数据!$V$3:$AE$5000,ROW(A1950),)</f>
        <v>4389256</v>
      </c>
      <c r="B1952" s="41">
        <v>39394</v>
      </c>
      <c r="C1952" s="100">
        <f>IFERROR(IF(A1952&lt;&gt;0,MAX($C$4:C1951)+1,""),"")</f>
        <v>1904</v>
      </c>
      <c r="D1952" s="100"/>
      <c r="E1952" s="99">
        <f t="shared" si="186"/>
        <v>39458</v>
      </c>
      <c r="F1952" s="101">
        <f>IFERROR(VLOOKUP(E1952,历史数据!AH:AJ,3,),"")</f>
        <v>15.0649789049085</v>
      </c>
      <c r="G1952" s="101">
        <f t="shared" si="182"/>
        <v>13.098234614482486</v>
      </c>
      <c r="H1952" s="105">
        <f t="shared" si="183"/>
        <v>2.3769156610486952E-3</v>
      </c>
      <c r="I1952" s="101">
        <f>IFERROR(VLOOKUP(E1952,历史数据!AH:AJ,2,),"")</f>
        <v>15.2604587349895</v>
      </c>
      <c r="J1952" s="104">
        <f t="shared" si="184"/>
        <v>5</v>
      </c>
      <c r="K1952" s="104" t="str">
        <f>IFERROR(IF(AND(J1951=$H$2*1,MAX(K$64:K1951)=MAX(L$64:L1951)),MAX(K$64:K1951)+1,""),"")</f>
        <v/>
      </c>
      <c r="L1952" s="104" t="str">
        <f>IFERROR(IF(AND($F1951/INDEX($F$64:$F1952,MATCH(MAX(M$64:M1952),M$64:M1952,0)-1)&lt;(1-$P$2),MAX(K$64:K1952)&gt;MAX(L$64:L1951)),MAX(K$64:K1952),""),"")</f>
        <v/>
      </c>
      <c r="M1952" s="104" t="str">
        <f>IFERROR(IF(E1952="","",IF(K1952&lt;&gt;"",MAX(M$64:M1951)+1,IF(AND($F1951/INDEX($F$64:$F1952,MATCH(MAX(M$64:M1951),M$64:M1951,0)-1)&gt;(1+$O$2),MAX(K$64:K1952)&gt;MAX(L$64:L1951)),MAX(M$64:M1951)+1,""))),"")</f>
        <v/>
      </c>
      <c r="N1952" s="91">
        <f t="shared" si="185"/>
        <v>5</v>
      </c>
      <c r="O1952" s="91" t="str">
        <f>IFERROR(IF(AND(N1951=$H$2*1,MAX(O$64:O1951)=MAX(P$64:P1951)),MAX(O$64:O1951)+1,""),"")</f>
        <v/>
      </c>
      <c r="P1952" s="91" t="str">
        <f>IFERROR(IF(MOD(MAX(Q$64:Q1952),10*MAX(O$64:O1952))&lt;=2,IF(AND(F1951/INDEX($F$64:$F1952,MATCH(MAX(O$64:O1952),O$64:O1952,0)-1)&lt;(1-$P$2),MAX(O$64:O1952)&gt;MAX(P$64:P1951)),MAX(O$64:O1952),""),IF(AND($F1951/INDEX($F$64:$F1952,MATCH(MAX(Q$64:Q1952),Q$64:Q1952,0)-1)&lt;(1-$P$2),MAX(O$64:O1952)&gt;MAX(P$64:P1951)),MAX(O$64:O1952),"")),"")</f>
        <v/>
      </c>
      <c r="Q1952" s="91" t="str">
        <f>IFERROR(IF(E1952="","",IF(O1952&lt;&gt;"",MAX(O$64:O1952)*10+1,IF(AND($F1951/INDEX($F$64:$F1952,MATCH(MAX(Q$64:Q1951),Q$64:Q1951,0)-1)&gt;(1+$O$2),MAX(O$64:O1952)&gt;MAX(P$64:P1951)),MAX(Q$64:Q1951)+1,""))),"")</f>
        <v/>
      </c>
    </row>
    <row r="1953" spans="1:17" x14ac:dyDescent="0.2">
      <c r="A1953" s="13">
        <f>HLOOKUP($E$2,历史数据!$V$3:$AE$5000,ROW(A1951),)</f>
        <v>2853669</v>
      </c>
      <c r="B1953" s="41">
        <v>39395</v>
      </c>
      <c r="C1953" s="100">
        <f>IFERROR(IF(A1953&lt;&gt;0,MAX($C$4:C1952)+1,""),"")</f>
        <v>1905</v>
      </c>
      <c r="D1953" s="100"/>
      <c r="E1953" s="99">
        <f t="shared" si="186"/>
        <v>39461</v>
      </c>
      <c r="F1953" s="101">
        <f>IFERROR(VLOOKUP(E1953,历史数据!AH:AJ,3,),"")</f>
        <v>14.921627029515699</v>
      </c>
      <c r="G1953" s="101">
        <f t="shared" si="182"/>
        <v>13.131466185596249</v>
      </c>
      <c r="H1953" s="105">
        <f t="shared" si="183"/>
        <v>2.537103059447432E-3</v>
      </c>
      <c r="I1953" s="101">
        <f>IFERROR(VLOOKUP(E1953,历史数据!AH:AJ,2,),"")</f>
        <v>15.0649789049085</v>
      </c>
      <c r="J1953" s="104">
        <f t="shared" si="184"/>
        <v>6</v>
      </c>
      <c r="K1953" s="104">
        <f>IFERROR(IF(AND(J1952=$H$2*1,MAX(K$64:K1952)=MAX(L$64:L1952)),MAX(K$64:K1952)+1,""),"")</f>
        <v>14</v>
      </c>
      <c r="L1953" s="104" t="str">
        <f>IFERROR(IF(AND($F1952/INDEX($F$64:$F1953,MATCH(MAX(M$64:M1953),M$64:M1953,0)-1)&lt;(1-$P$2),MAX(K$64:K1953)&gt;MAX(L$64:L1952)),MAX(K$64:K1953),""),"")</f>
        <v/>
      </c>
      <c r="M1953" s="104">
        <f>IFERROR(IF(E1953="","",IF(K1953&lt;&gt;"",MAX(M$64:M1952)+1,IF(AND($F1952/INDEX($F$64:$F1953,MATCH(MAX(M$64:M1952),M$64:M1952,0)-1)&gt;(1+$O$2),MAX(K$64:K1953)&gt;MAX(L$64:L1952)),MAX(M$64:M1952)+1,""))),"")</f>
        <v>21</v>
      </c>
      <c r="N1953" s="91">
        <f t="shared" si="185"/>
        <v>6</v>
      </c>
      <c r="O1953" s="91">
        <f>IFERROR(IF(AND(N1952=$H$2*1,MAX(O$64:O1952)=MAX(P$64:P1952)),MAX(O$64:O1952)+1,""),"")</f>
        <v>10</v>
      </c>
      <c r="P1953" s="91" t="str">
        <f>IFERROR(IF(MOD(MAX(Q$64:Q1953),10*MAX(O$64:O1953))&lt;=2,IF(AND(F1952/INDEX($F$64:$F1953,MATCH(MAX(O$64:O1953),O$64:O1953,0)-1)&lt;(1-$P$2),MAX(O$64:O1953)&gt;MAX(P$64:P1952)),MAX(O$64:O1953),""),IF(AND($F1952/INDEX($F$64:$F1953,MATCH(MAX(Q$64:Q1953),Q$64:Q1953,0)-1)&lt;(1-$P$2),MAX(O$64:O1953)&gt;MAX(P$64:P1952)),MAX(O$64:O1953),"")),"")</f>
        <v/>
      </c>
      <c r="Q1953" s="91">
        <f>IFERROR(IF(E1953="","",IF(O1953&lt;&gt;"",MAX(O$64:O1953)*10+1,IF(AND($F1952/INDEX($F$64:$F1953,MATCH(MAX(Q$64:Q1952),Q$64:Q1952,0)-1)&gt;(1+$O$2),MAX(O$64:O1953)&gt;MAX(P$64:P1952)),MAX(Q$64:Q1952)+1,""))),"")</f>
        <v>101</v>
      </c>
    </row>
    <row r="1954" spans="1:17" x14ac:dyDescent="0.2">
      <c r="A1954" s="13">
        <f>HLOOKUP($E$2,历史数据!$V$3:$AE$5000,ROW(A1952),)</f>
        <v>1903291</v>
      </c>
      <c r="B1954" s="41">
        <v>39398</v>
      </c>
      <c r="C1954" s="100">
        <f>IFERROR(IF(A1954&lt;&gt;0,MAX($C$4:C1953)+1,""),"")</f>
        <v>1906</v>
      </c>
      <c r="D1954" s="100"/>
      <c r="E1954" s="99">
        <f t="shared" si="186"/>
        <v>39462</v>
      </c>
      <c r="F1954" s="101">
        <f>IFERROR(VLOOKUP(E1954,历史数据!AH:AJ,3,),"")</f>
        <v>15.1040748709247</v>
      </c>
      <c r="G1954" s="101">
        <f t="shared" si="182"/>
        <v>13.163611757654015</v>
      </c>
      <c r="H1954" s="105">
        <f t="shared" si="183"/>
        <v>2.447980416157014E-3</v>
      </c>
      <c r="I1954" s="101">
        <f>IFERROR(VLOOKUP(E1954,历史数据!AH:AJ,2,),"")</f>
        <v>14.778275154123</v>
      </c>
      <c r="J1954" s="104">
        <f t="shared" si="184"/>
        <v>7</v>
      </c>
      <c r="K1954" s="104" t="str">
        <f>IFERROR(IF(AND(J1953=$H$2*1,MAX(K$64:K1953)=MAX(L$64:L1953)),MAX(K$64:K1953)+1,""),"")</f>
        <v/>
      </c>
      <c r="L1954" s="104" t="str">
        <f>IFERROR(IF(AND($F1953/INDEX($F$64:$F1954,MATCH(MAX(M$64:M1954),M$64:M1954,0)-1)&lt;(1-$P$2),MAX(K$64:K1954)&gt;MAX(L$64:L1953)),MAX(K$64:K1954),""),"")</f>
        <v/>
      </c>
      <c r="M1954" s="104" t="str">
        <f>IFERROR(IF(E1954="","",IF(K1954&lt;&gt;"",MAX(M$64:M1953)+1,IF(AND($F1953/INDEX($F$64:$F1954,MATCH(MAX(M$64:M1953),M$64:M1953,0)-1)&gt;(1+$O$2),MAX(K$64:K1954)&gt;MAX(L$64:L1953)),MAX(M$64:M1953)+1,""))),"")</f>
        <v/>
      </c>
      <c r="N1954" s="91">
        <f t="shared" si="185"/>
        <v>7</v>
      </c>
      <c r="O1954" s="91" t="str">
        <f>IFERROR(IF(AND(N1953=$H$2*1,MAX(O$64:O1953)=MAX(P$64:P1953)),MAX(O$64:O1953)+1,""),"")</f>
        <v/>
      </c>
      <c r="P1954" s="91" t="str">
        <f>IFERROR(IF(MOD(MAX(Q$64:Q1954),10*MAX(O$64:O1954))&lt;=2,IF(AND(F1953/INDEX($F$64:$F1954,MATCH(MAX(O$64:O1954),O$64:O1954,0)-1)&lt;(1-$P$2),MAX(O$64:O1954)&gt;MAX(P$64:P1953)),MAX(O$64:O1954),""),IF(AND($F1953/INDEX($F$64:$F1954,MATCH(MAX(Q$64:Q1954),Q$64:Q1954,0)-1)&lt;(1-$P$2),MAX(O$64:O1954)&gt;MAX(P$64:P1953)),MAX(O$64:O1954),"")),"")</f>
        <v/>
      </c>
      <c r="Q1954" s="91" t="str">
        <f>IFERROR(IF(E1954="","",IF(O1954&lt;&gt;"",MAX(O$64:O1954)*10+1,IF(AND($F1953/INDEX($F$64:$F1954,MATCH(MAX(Q$64:Q1953),Q$64:Q1953,0)-1)&gt;(1+$O$2),MAX(O$64:O1954)&gt;MAX(P$64:P1953)),MAX(Q$64:Q1953)+1,""))),"")</f>
        <v/>
      </c>
    </row>
    <row r="1955" spans="1:17" x14ac:dyDescent="0.2">
      <c r="A1955" s="13">
        <f>HLOOKUP($E$2,历史数据!$V$3:$AE$5000,ROW(A1953),)</f>
        <v>2662499</v>
      </c>
      <c r="B1955" s="41">
        <v>39399</v>
      </c>
      <c r="C1955" s="100">
        <f>IFERROR(IF(A1955&lt;&gt;0,MAX($C$4:C1954)+1,""),"")</f>
        <v>1907</v>
      </c>
      <c r="D1955" s="100"/>
      <c r="E1955" s="99">
        <f t="shared" si="186"/>
        <v>39463</v>
      </c>
      <c r="F1955" s="101">
        <f>IFERROR(VLOOKUP(E1955,历史数据!AH:AJ,3,),"")</f>
        <v>14.660987256074399</v>
      </c>
      <c r="G1955" s="101">
        <f t="shared" si="182"/>
        <v>13.186200538018928</v>
      </c>
      <c r="H1955" s="105">
        <f t="shared" si="183"/>
        <v>1.7160017160016139E-3</v>
      </c>
      <c r="I1955" s="101">
        <f>IFERROR(VLOOKUP(E1955,历史数据!AH:AJ,2,),"")</f>
        <v>15.117106859596699</v>
      </c>
      <c r="J1955" s="104">
        <f t="shared" si="184"/>
        <v>8</v>
      </c>
      <c r="K1955" s="104" t="str">
        <f>IFERROR(IF(AND(J1954=$H$2*1,MAX(K$64:K1954)=MAX(L$64:L1954)),MAX(K$64:K1954)+1,""),"")</f>
        <v/>
      </c>
      <c r="L1955" s="104" t="str">
        <f>IFERROR(IF(AND($F1954/INDEX($F$64:$F1955,MATCH(MAX(M$64:M1955),M$64:M1955,0)-1)&lt;(1-$P$2),MAX(K$64:K1955)&gt;MAX(L$64:L1954)),MAX(K$64:K1955),""),"")</f>
        <v/>
      </c>
      <c r="M1955" s="104" t="str">
        <f>IFERROR(IF(E1955="","",IF(K1955&lt;&gt;"",MAX(M$64:M1954)+1,IF(AND($F1954/INDEX($F$64:$F1955,MATCH(MAX(M$64:M1954),M$64:M1954,0)-1)&gt;(1+$O$2),MAX(K$64:K1955)&gt;MAX(L$64:L1954)),MAX(M$64:M1954)+1,""))),"")</f>
        <v/>
      </c>
      <c r="N1955" s="91">
        <f t="shared" si="185"/>
        <v>8</v>
      </c>
      <c r="O1955" s="91" t="str">
        <f>IFERROR(IF(AND(N1954=$H$2*1,MAX(O$64:O1954)=MAX(P$64:P1954)),MAX(O$64:O1954)+1,""),"")</f>
        <v/>
      </c>
      <c r="P1955" s="91" t="str">
        <f>IFERROR(IF(MOD(MAX(Q$64:Q1955),10*MAX(O$64:O1955))&lt;=2,IF(AND(F1954/INDEX($F$64:$F1955,MATCH(MAX(O$64:O1955),O$64:O1955,0)-1)&lt;(1-$P$2),MAX(O$64:O1955)&gt;MAX(P$64:P1954)),MAX(O$64:O1955),""),IF(AND($F1954/INDEX($F$64:$F1955,MATCH(MAX(Q$64:Q1955),Q$64:Q1955,0)-1)&lt;(1-$P$2),MAX(O$64:O1955)&gt;MAX(P$64:P1954)),MAX(O$64:O1955),"")),"")</f>
        <v/>
      </c>
      <c r="Q1955" s="91" t="str">
        <f>IFERROR(IF(E1955="","",IF(O1955&lt;&gt;"",MAX(O$64:O1955)*10+1,IF(AND($F1954/INDEX($F$64:$F1955,MATCH(MAX(Q$64:Q1954),Q$64:Q1954,0)-1)&gt;(1+$O$2),MAX(O$64:O1955)&gt;MAX(P$64:P1954)),MAX(Q$64:Q1954)+1,""))),"")</f>
        <v/>
      </c>
    </row>
    <row r="1956" spans="1:17" x14ac:dyDescent="0.2">
      <c r="A1956" s="13">
        <f>HLOOKUP($E$2,历史数据!$V$3:$AE$5000,ROW(A1954),)</f>
        <v>3550834</v>
      </c>
      <c r="B1956" s="41">
        <v>39400</v>
      </c>
      <c r="C1956" s="100">
        <f>IFERROR(IF(A1956&lt;&gt;0,MAX($C$4:C1955)+1,""),"")</f>
        <v>1908</v>
      </c>
      <c r="D1956" s="100"/>
      <c r="E1956" s="99">
        <f t="shared" si="186"/>
        <v>39464</v>
      </c>
      <c r="F1956" s="101">
        <f>IFERROR(VLOOKUP(E1956,历史数据!AH:AJ,3,),"")</f>
        <v>13.8790679357505</v>
      </c>
      <c r="G1956" s="101">
        <f t="shared" si="182"/>
        <v>13.202056124236609</v>
      </c>
      <c r="H1956" s="105">
        <f t="shared" si="183"/>
        <v>1.2024378191402008E-3</v>
      </c>
      <c r="I1956" s="101">
        <f>IFERROR(VLOOKUP(E1956,历史数据!AH:AJ,2,),"")</f>
        <v>14.6349232787303</v>
      </c>
      <c r="J1956" s="104">
        <f t="shared" si="184"/>
        <v>9</v>
      </c>
      <c r="K1956" s="104" t="str">
        <f>IFERROR(IF(AND(J1955=$H$2*1,MAX(K$64:K1955)=MAX(L$64:L1955)),MAX(K$64:K1955)+1,""),"")</f>
        <v/>
      </c>
      <c r="L1956" s="104" t="str">
        <f>IFERROR(IF(AND($F1955/INDEX($F$64:$F1956,MATCH(MAX(M$64:M1956),M$64:M1956,0)-1)&lt;(1-$P$2),MAX(K$64:K1956)&gt;MAX(L$64:L1955)),MAX(K$64:K1956),""),"")</f>
        <v/>
      </c>
      <c r="M1956" s="104" t="str">
        <f>IFERROR(IF(E1956="","",IF(K1956&lt;&gt;"",MAX(M$64:M1955)+1,IF(AND($F1955/INDEX($F$64:$F1956,MATCH(MAX(M$64:M1955),M$64:M1955,0)-1)&gt;(1+$O$2),MAX(K$64:K1956)&gt;MAX(L$64:L1955)),MAX(M$64:M1955)+1,""))),"")</f>
        <v/>
      </c>
      <c r="N1956" s="91">
        <f t="shared" si="185"/>
        <v>9</v>
      </c>
      <c r="O1956" s="91" t="str">
        <f>IFERROR(IF(AND(N1955=$H$2*1,MAX(O$64:O1955)=MAX(P$64:P1955)),MAX(O$64:O1955)+1,""),"")</f>
        <v/>
      </c>
      <c r="P1956" s="91" t="str">
        <f>IFERROR(IF(MOD(MAX(Q$64:Q1956),10*MAX(O$64:O1956))&lt;=2,IF(AND(F1955/INDEX($F$64:$F1956,MATCH(MAX(O$64:O1956),O$64:O1956,0)-1)&lt;(1-$P$2),MAX(O$64:O1956)&gt;MAX(P$64:P1955)),MAX(O$64:O1956),""),IF(AND($F1955/INDEX($F$64:$F1956,MATCH(MAX(Q$64:Q1956),Q$64:Q1956,0)-1)&lt;(1-$P$2),MAX(O$64:O1956)&gt;MAX(P$64:P1955)),MAX(O$64:O1956),"")),"")</f>
        <v/>
      </c>
      <c r="Q1956" s="91" t="str">
        <f>IFERROR(IF(E1956="","",IF(O1956&lt;&gt;"",MAX(O$64:O1956)*10+1,IF(AND($F1955/INDEX($F$64:$F1956,MATCH(MAX(Q$64:Q1955),Q$64:Q1955,0)-1)&gt;(1+$O$2),MAX(O$64:O1956)&gt;MAX(P$64:P1955)),MAX(Q$64:Q1955)+1,""))),"")</f>
        <v/>
      </c>
    </row>
    <row r="1957" spans="1:17" x14ac:dyDescent="0.2">
      <c r="A1957" s="13">
        <f>HLOOKUP($E$2,历史数据!$V$3:$AE$5000,ROW(A1955),)</f>
        <v>1703823</v>
      </c>
      <c r="B1957" s="41">
        <v>39401</v>
      </c>
      <c r="C1957" s="100">
        <f>IFERROR(IF(A1957&lt;&gt;0,MAX($C$4:C1956)+1,""),"")</f>
        <v>1909</v>
      </c>
      <c r="D1957" s="100"/>
      <c r="E1957" s="99">
        <f t="shared" si="186"/>
        <v>39465</v>
      </c>
      <c r="F1957" s="101">
        <f>IFERROR(VLOOKUP(E1957,历史数据!AH:AJ,3,),"")</f>
        <v>14.2569956072404</v>
      </c>
      <c r="G1957" s="101">
        <f t="shared" si="182"/>
        <v>13.242672488931216</v>
      </c>
      <c r="H1957" s="105">
        <f t="shared" si="183"/>
        <v>3.0765181053913349E-3</v>
      </c>
      <c r="I1957" s="101">
        <f>IFERROR(VLOOKUP(E1957,历史数据!AH:AJ,2,),"")</f>
        <v>13.8790679357505</v>
      </c>
      <c r="J1957" s="104">
        <f t="shared" si="184"/>
        <v>10</v>
      </c>
      <c r="K1957" s="104" t="str">
        <f>IFERROR(IF(AND(J1956=$H$2*1,MAX(K$64:K1956)=MAX(L$64:L1956)),MAX(K$64:K1956)+1,""),"")</f>
        <v/>
      </c>
      <c r="L1957" s="104" t="str">
        <f>IFERROR(IF(AND($F1956/INDEX($F$64:$F1957,MATCH(MAX(M$64:M1957),M$64:M1957,0)-1)&lt;(1-$P$2),MAX(K$64:K1957)&gt;MAX(L$64:L1956)),MAX(K$64:K1957),""),"")</f>
        <v/>
      </c>
      <c r="M1957" s="104" t="str">
        <f>IFERROR(IF(E1957="","",IF(K1957&lt;&gt;"",MAX(M$64:M1956)+1,IF(AND($F1956/INDEX($F$64:$F1957,MATCH(MAX(M$64:M1956),M$64:M1956,0)-1)&gt;(1+$O$2),MAX(K$64:K1957)&gt;MAX(L$64:L1956)),MAX(M$64:M1956)+1,""))),"")</f>
        <v/>
      </c>
      <c r="N1957" s="91">
        <f t="shared" si="185"/>
        <v>10</v>
      </c>
      <c r="O1957" s="91" t="str">
        <f>IFERROR(IF(AND(N1956=$H$2*1,MAX(O$64:O1956)=MAX(P$64:P1956)),MAX(O$64:O1956)+1,""),"")</f>
        <v/>
      </c>
      <c r="P1957" s="91" t="str">
        <f>IFERROR(IF(MOD(MAX(Q$64:Q1957),10*MAX(O$64:O1957))&lt;=2,IF(AND(F1956/INDEX($F$64:$F1957,MATCH(MAX(O$64:O1957),O$64:O1957,0)-1)&lt;(1-$P$2),MAX(O$64:O1957)&gt;MAX(P$64:P1956)),MAX(O$64:O1957),""),IF(AND($F1956/INDEX($F$64:$F1957,MATCH(MAX(Q$64:Q1957),Q$64:Q1957,0)-1)&lt;(1-$P$2),MAX(O$64:O1957)&gt;MAX(P$64:P1956)),MAX(O$64:O1957),"")),"")</f>
        <v/>
      </c>
      <c r="Q1957" s="91" t="str">
        <f>IFERROR(IF(E1957="","",IF(O1957&lt;&gt;"",MAX(O$64:O1957)*10+1,IF(AND($F1956/INDEX($F$64:$F1957,MATCH(MAX(Q$64:Q1956),Q$64:Q1956,0)-1)&gt;(1+$O$2),MAX(O$64:O1957)&gt;MAX(P$64:P1956)),MAX(Q$64:Q1956)+1,""))),"")</f>
        <v/>
      </c>
    </row>
    <row r="1958" spans="1:17" x14ac:dyDescent="0.2">
      <c r="A1958" s="13">
        <f>HLOOKUP($E$2,历史数据!$V$3:$AE$5000,ROW(A1956),)</f>
        <v>2598279</v>
      </c>
      <c r="B1958" s="41">
        <v>39402</v>
      </c>
      <c r="C1958" s="100">
        <f>IFERROR(IF(A1958&lt;&gt;0,MAX($C$4:C1957)+1,""),"")</f>
        <v>1910</v>
      </c>
      <c r="D1958" s="100"/>
      <c r="E1958" s="99">
        <f t="shared" si="186"/>
        <v>39468</v>
      </c>
      <c r="F1958" s="101">
        <f>IFERROR(VLOOKUP(E1958,历史数据!AH:AJ,3,),"")</f>
        <v>13.774812026373899</v>
      </c>
      <c r="G1958" s="101">
        <f t="shared" si="182"/>
        <v>13.295017643430684</v>
      </c>
      <c r="H1958" s="105">
        <f t="shared" si="183"/>
        <v>3.9527636542564526E-3</v>
      </c>
      <c r="I1958" s="101">
        <f>IFERROR(VLOOKUP(E1958,历史数据!AH:AJ,2,),"")</f>
        <v>14.3612515166169</v>
      </c>
      <c r="J1958" s="104">
        <f t="shared" si="184"/>
        <v>11</v>
      </c>
      <c r="K1958" s="104" t="str">
        <f>IFERROR(IF(AND(J1957=$H$2*1,MAX(K$64:K1957)=MAX(L$64:L1957)),MAX(K$64:K1957)+1,""),"")</f>
        <v/>
      </c>
      <c r="L1958" s="104" t="str">
        <f>IFERROR(IF(AND($F1957/INDEX($F$64:$F1958,MATCH(MAX(M$64:M1958),M$64:M1958,0)-1)&lt;(1-$P$2),MAX(K$64:K1958)&gt;MAX(L$64:L1957)),MAX(K$64:K1958),""),"")</f>
        <v/>
      </c>
      <c r="M1958" s="104" t="str">
        <f>IFERROR(IF(E1958="","",IF(K1958&lt;&gt;"",MAX(M$64:M1957)+1,IF(AND($F1957/INDEX($F$64:$F1958,MATCH(MAX(M$64:M1957),M$64:M1957,0)-1)&gt;(1+$O$2),MAX(K$64:K1958)&gt;MAX(L$64:L1957)),MAX(M$64:M1957)+1,""))),"")</f>
        <v/>
      </c>
      <c r="N1958" s="91">
        <f t="shared" si="185"/>
        <v>11</v>
      </c>
      <c r="O1958" s="91" t="str">
        <f>IFERROR(IF(AND(N1957=$H$2*1,MAX(O$64:O1957)=MAX(P$64:P1957)),MAX(O$64:O1957)+1,""),"")</f>
        <v/>
      </c>
      <c r="P1958" s="91" t="str">
        <f>IFERROR(IF(MOD(MAX(Q$64:Q1958),10*MAX(O$64:O1958))&lt;=2,IF(AND(F1957/INDEX($F$64:$F1958,MATCH(MAX(O$64:O1958),O$64:O1958,0)-1)&lt;(1-$P$2),MAX(O$64:O1958)&gt;MAX(P$64:P1957)),MAX(O$64:O1958),""),IF(AND($F1957/INDEX($F$64:$F1958,MATCH(MAX(Q$64:Q1958),Q$64:Q1958,0)-1)&lt;(1-$P$2),MAX(O$64:O1958)&gt;MAX(P$64:P1957)),MAX(O$64:O1958),"")),"")</f>
        <v/>
      </c>
      <c r="Q1958" s="91" t="str">
        <f>IFERROR(IF(E1958="","",IF(O1958&lt;&gt;"",MAX(O$64:O1958)*10+1,IF(AND($F1957/INDEX($F$64:$F1958,MATCH(MAX(Q$64:Q1957),Q$64:Q1957,0)-1)&gt;(1+$O$2),MAX(O$64:O1958)&gt;MAX(P$64:P1957)),MAX(Q$64:Q1957)+1,""))),"")</f>
        <v/>
      </c>
    </row>
    <row r="1959" spans="1:17" x14ac:dyDescent="0.2">
      <c r="A1959" s="13">
        <f>HLOOKUP($E$2,历史数据!$V$3:$AE$5000,ROW(A1957),)</f>
        <v>1803978</v>
      </c>
      <c r="B1959" s="41">
        <v>39405</v>
      </c>
      <c r="C1959" s="100">
        <f>IFERROR(IF(A1959&lt;&gt;0,MAX($C$4:C1958)+1,""),"")</f>
        <v>1911</v>
      </c>
      <c r="D1959" s="100"/>
      <c r="E1959" s="99">
        <f t="shared" si="186"/>
        <v>39469</v>
      </c>
      <c r="F1959" s="101">
        <f>IFERROR(VLOOKUP(E1959,历史数据!AH:AJ,3,),"")</f>
        <v>12.393421227134899</v>
      </c>
      <c r="G1959" s="101">
        <f t="shared" si="182"/>
        <v>13.329118013789257</v>
      </c>
      <c r="H1959" s="105">
        <f t="shared" si="183"/>
        <v>2.5648984659618623E-3</v>
      </c>
      <c r="I1959" s="101">
        <f>IFERROR(VLOOKUP(E1959,历史数据!AH:AJ,2,),"")</f>
        <v>13.540236230276699</v>
      </c>
      <c r="J1959" s="104">
        <f t="shared" si="184"/>
        <v>0</v>
      </c>
      <c r="K1959" s="104" t="str">
        <f>IFERROR(IF(AND(J1958=$H$2*1,MAX(K$64:K1958)=MAX(L$64:L1958)),MAX(K$64:K1958)+1,""),"")</f>
        <v/>
      </c>
      <c r="L1959" s="104" t="str">
        <f>IFERROR(IF(AND($F1958/INDEX($F$64:$F1959,MATCH(MAX(M$64:M1959),M$64:M1959,0)-1)&lt;(1-$P$2),MAX(K$64:K1959)&gt;MAX(L$64:L1958)),MAX(K$64:K1959),""),"")</f>
        <v/>
      </c>
      <c r="M1959" s="104" t="str">
        <f>IFERROR(IF(E1959="","",IF(K1959&lt;&gt;"",MAX(M$64:M1958)+1,IF(AND($F1958/INDEX($F$64:$F1959,MATCH(MAX(M$64:M1958),M$64:M1958,0)-1)&gt;(1+$O$2),MAX(K$64:K1959)&gt;MAX(L$64:L1958)),MAX(M$64:M1958)+1,""))),"")</f>
        <v/>
      </c>
      <c r="N1959" s="91">
        <f t="shared" si="185"/>
        <v>0</v>
      </c>
      <c r="O1959" s="91" t="str">
        <f>IFERROR(IF(AND(N1958=$H$2*1,MAX(O$64:O1958)=MAX(P$64:P1958)),MAX(O$64:O1958)+1,""),"")</f>
        <v/>
      </c>
      <c r="P1959" s="91" t="str">
        <f>IFERROR(IF(MOD(MAX(Q$64:Q1959),10*MAX(O$64:O1959))&lt;=2,IF(AND(F1958/INDEX($F$64:$F1959,MATCH(MAX(O$64:O1959),O$64:O1959,0)-1)&lt;(1-$P$2),MAX(O$64:O1959)&gt;MAX(P$64:P1958)),MAX(O$64:O1959),""),IF(AND($F1958/INDEX($F$64:$F1959,MATCH(MAX(Q$64:Q1959),Q$64:Q1959,0)-1)&lt;(1-$P$2),MAX(O$64:O1959)&gt;MAX(P$64:P1958)),MAX(O$64:O1959),"")),"")</f>
        <v/>
      </c>
      <c r="Q1959" s="91" t="str">
        <f>IFERROR(IF(E1959="","",IF(O1959&lt;&gt;"",MAX(O$64:O1959)*10+1,IF(AND($F1958/INDEX($F$64:$F1959,MATCH(MAX(Q$64:Q1958),Q$64:Q1958,0)-1)&gt;(1+$O$2),MAX(O$64:O1959)&gt;MAX(P$64:P1958)),MAX(Q$64:Q1958)+1,""))),"")</f>
        <v/>
      </c>
    </row>
    <row r="1960" spans="1:17" x14ac:dyDescent="0.2">
      <c r="A1960" s="13">
        <f>HLOOKUP($E$2,历史数据!$V$3:$AE$5000,ROW(A1958),)</f>
        <v>2343577</v>
      </c>
      <c r="B1960" s="41">
        <v>39406</v>
      </c>
      <c r="C1960" s="100">
        <f>IFERROR(IF(A1960&lt;&gt;0,MAX($C$4:C1959)+1,""),"")</f>
        <v>1912</v>
      </c>
      <c r="D1960" s="100"/>
      <c r="E1960" s="99">
        <f t="shared" si="186"/>
        <v>39470</v>
      </c>
      <c r="F1960" s="101">
        <f>IFERROR(VLOOKUP(E1960,历史数据!AH:AJ,3,),"")</f>
        <v>12.966828728705799</v>
      </c>
      <c r="G1960" s="101">
        <f t="shared" si="182"/>
        <v>13.371689176784672</v>
      </c>
      <c r="H1960" s="105">
        <f t="shared" si="183"/>
        <v>3.1938469560681693E-3</v>
      </c>
      <c r="I1960" s="101">
        <f>IFERROR(VLOOKUP(E1960,历史数据!AH:AJ,2,),"")</f>
        <v>12.9147007740176</v>
      </c>
      <c r="J1960" s="104" t="str">
        <f t="shared" si="184"/>
        <v>0</v>
      </c>
      <c r="K1960" s="104" t="str">
        <f>IFERROR(IF(AND(J1959=$H$2*1,MAX(K$64:K1959)=MAX(L$64:L1959)),MAX(K$64:K1959)+1,""),"")</f>
        <v/>
      </c>
      <c r="L1960" s="104">
        <f>IFERROR(IF(AND($F1959/INDEX($F$64:$F1960,MATCH(MAX(M$64:M1960),M$64:M1960,0)-1)&lt;(1-$P$2),MAX(K$64:K1960)&gt;MAX(L$64:L1959)),MAX(K$64:K1960),""),"")</f>
        <v>14</v>
      </c>
      <c r="M1960" s="104" t="str">
        <f>IFERROR(IF(E1960="","",IF(K1960&lt;&gt;"",MAX(M$64:M1959)+1,IF(AND($F1959/INDEX($F$64:$F1960,MATCH(MAX(M$64:M1959),M$64:M1959,0)-1)&gt;(1+$O$2),MAX(K$64:K1960)&gt;MAX(L$64:L1959)),MAX(M$64:M1959)+1,""))),"")</f>
        <v/>
      </c>
      <c r="N1960" s="91" t="str">
        <f t="shared" si="185"/>
        <v>0</v>
      </c>
      <c r="O1960" s="91" t="str">
        <f>IFERROR(IF(AND(N1959=$H$2*1,MAX(O$64:O1959)=MAX(P$64:P1959)),MAX(O$64:O1959)+1,""),"")</f>
        <v/>
      </c>
      <c r="P1960" s="91">
        <f>IFERROR(IF(MOD(MAX(Q$64:Q1960),10*MAX(O$64:O1960))&lt;=2,IF(AND(F1959/INDEX($F$64:$F1960,MATCH(MAX(O$64:O1960),O$64:O1960,0)-1)&lt;(1-$P$2),MAX(O$64:O1960)&gt;MAX(P$64:P1959)),MAX(O$64:O1960),""),IF(AND($F1959/INDEX($F$64:$F1960,MATCH(MAX(Q$64:Q1960),Q$64:Q1960,0)-1)&lt;(1-$P$2),MAX(O$64:O1960)&gt;MAX(P$64:P1959)),MAX(O$64:O1960),"")),"")</f>
        <v>10</v>
      </c>
      <c r="Q1960" s="91" t="str">
        <f>IFERROR(IF(E1960="","",IF(O1960&lt;&gt;"",MAX(O$64:O1960)*10+1,IF(AND($F1959/INDEX($F$64:$F1960,MATCH(MAX(Q$64:Q1959),Q$64:Q1959,0)-1)&gt;(1+$O$2),MAX(O$64:O1960)&gt;MAX(P$64:P1959)),MAX(Q$64:Q1959)+1,""))),"")</f>
        <v/>
      </c>
    </row>
    <row r="1961" spans="1:17" x14ac:dyDescent="0.2">
      <c r="A1961" s="13">
        <f>HLOOKUP($E$2,历史数据!$V$3:$AE$5000,ROW(A1959),)</f>
        <v>1338305</v>
      </c>
      <c r="B1961" s="41">
        <v>39407</v>
      </c>
      <c r="C1961" s="100">
        <f>IFERROR(IF(A1961&lt;&gt;0,MAX($C$4:C1960)+1,""),"")</f>
        <v>1913</v>
      </c>
      <c r="D1961" s="100"/>
      <c r="E1961" s="99">
        <f t="shared" si="186"/>
        <v>39471</v>
      </c>
      <c r="F1961" s="101">
        <f>IFERROR(VLOOKUP(E1961,历史数据!AH:AJ,3,),"")</f>
        <v>13.4359803209002</v>
      </c>
      <c r="G1961" s="101">
        <f t="shared" si="182"/>
        <v>13.416866737514502</v>
      </c>
      <c r="H1961" s="105">
        <f t="shared" si="183"/>
        <v>3.3785978818789975E-3</v>
      </c>
      <c r="I1961" s="101">
        <f>IFERROR(VLOOKUP(E1961,历史数据!AH:AJ,2,),"")</f>
        <v>12.002461566972899</v>
      </c>
      <c r="J1961" s="104">
        <f t="shared" si="184"/>
        <v>1</v>
      </c>
      <c r="K1961" s="104" t="str">
        <f>IFERROR(IF(AND(J1960=$H$2*1,MAX(K$64:K1960)=MAX(L$64:L1960)),MAX(K$64:K1960)+1,""),"")</f>
        <v/>
      </c>
      <c r="L1961" s="104" t="str">
        <f>IFERROR(IF(AND($F1960/INDEX($F$64:$F1961,MATCH(MAX(M$64:M1961),M$64:M1961,0)-1)&lt;(1-$P$2),MAX(K$64:K1961)&gt;MAX(L$64:L1960)),MAX(K$64:K1961),""),"")</f>
        <v/>
      </c>
      <c r="M1961" s="104" t="str">
        <f>IFERROR(IF(E1961="","",IF(K1961&lt;&gt;"",MAX(M$64:M1960)+1,IF(AND($F1960/INDEX($F$64:$F1961,MATCH(MAX(M$64:M1960),M$64:M1960,0)-1)&gt;(1+$O$2),MAX(K$64:K1961)&gt;MAX(L$64:L1960)),MAX(M$64:M1960)+1,""))),"")</f>
        <v/>
      </c>
      <c r="N1961" s="91">
        <f t="shared" si="185"/>
        <v>1</v>
      </c>
      <c r="O1961" s="91" t="str">
        <f>IFERROR(IF(AND(N1960=$H$2*1,MAX(O$64:O1960)=MAX(P$64:P1960)),MAX(O$64:O1960)+1,""),"")</f>
        <v/>
      </c>
      <c r="P1961" s="91" t="str">
        <f>IFERROR(IF(MOD(MAX(Q$64:Q1961),10*MAX(O$64:O1961))&lt;=2,IF(AND(F1960/INDEX($F$64:$F1961,MATCH(MAX(O$64:O1961),O$64:O1961,0)-1)&lt;(1-$P$2),MAX(O$64:O1961)&gt;MAX(P$64:P1960)),MAX(O$64:O1961),""),IF(AND($F1960/INDEX($F$64:$F1961,MATCH(MAX(Q$64:Q1961),Q$64:Q1961,0)-1)&lt;(1-$P$2),MAX(O$64:O1961)&gt;MAX(P$64:P1960)),MAX(O$64:O1961),"")),"")</f>
        <v/>
      </c>
      <c r="Q1961" s="91" t="str">
        <f>IFERROR(IF(E1961="","",IF(O1961&lt;&gt;"",MAX(O$64:O1961)*10+1,IF(AND($F1960/INDEX($F$64:$F1961,MATCH(MAX(Q$64:Q1960),Q$64:Q1960,0)-1)&gt;(1+$O$2),MAX(O$64:O1961)&gt;MAX(P$64:P1960)),MAX(Q$64:Q1960)+1,""))),"")</f>
        <v/>
      </c>
    </row>
    <row r="1962" spans="1:17" x14ac:dyDescent="0.2">
      <c r="A1962" s="13">
        <f>HLOOKUP($E$2,历史数据!$V$3:$AE$5000,ROW(A1960),)</f>
        <v>1255234</v>
      </c>
      <c r="B1962" s="41">
        <v>39408</v>
      </c>
      <c r="C1962" s="100">
        <f>IFERROR(IF(A1962&lt;&gt;0,MAX($C$4:C1961)+1,""),"")</f>
        <v>1914</v>
      </c>
      <c r="D1962" s="100"/>
      <c r="E1962" s="99">
        <f t="shared" si="186"/>
        <v>39472</v>
      </c>
      <c r="F1962" s="101">
        <f>IFERROR(VLOOKUP(E1962,历史数据!AH:AJ,3,),"")</f>
        <v>13.6705561169974</v>
      </c>
      <c r="G1962" s="101">
        <f t="shared" si="182"/>
        <v>13.458351901453911</v>
      </c>
      <c r="H1962" s="105">
        <f t="shared" si="183"/>
        <v>3.0920158000387055E-3</v>
      </c>
      <c r="I1962" s="101">
        <f>IFERROR(VLOOKUP(E1962,历史数据!AH:AJ,2,),"")</f>
        <v>13.162308558786799</v>
      </c>
      <c r="J1962" s="104">
        <f t="shared" si="184"/>
        <v>2</v>
      </c>
      <c r="K1962" s="104" t="str">
        <f>IFERROR(IF(AND(J1961=$H$2*1,MAX(K$64:K1961)=MAX(L$64:L1961)),MAX(K$64:K1961)+1,""),"")</f>
        <v/>
      </c>
      <c r="L1962" s="104" t="str">
        <f>IFERROR(IF(AND($F1961/INDEX($F$64:$F1962,MATCH(MAX(M$64:M1962),M$64:M1962,0)-1)&lt;(1-$P$2),MAX(K$64:K1962)&gt;MAX(L$64:L1961)),MAX(K$64:K1962),""),"")</f>
        <v/>
      </c>
      <c r="M1962" s="104" t="str">
        <f>IFERROR(IF(E1962="","",IF(K1962&lt;&gt;"",MAX(M$64:M1961)+1,IF(AND($F1961/INDEX($F$64:$F1962,MATCH(MAX(M$64:M1961),M$64:M1961,0)-1)&gt;(1+$O$2),MAX(K$64:K1962)&gt;MAX(L$64:L1961)),MAX(M$64:M1961)+1,""))),"")</f>
        <v/>
      </c>
      <c r="N1962" s="91">
        <f t="shared" si="185"/>
        <v>2</v>
      </c>
      <c r="O1962" s="91" t="str">
        <f>IFERROR(IF(AND(N1961=$H$2*1,MAX(O$64:O1961)=MAX(P$64:P1961)),MAX(O$64:O1961)+1,""),"")</f>
        <v/>
      </c>
      <c r="P1962" s="91" t="str">
        <f>IFERROR(IF(MOD(MAX(Q$64:Q1962),10*MAX(O$64:O1962))&lt;=2,IF(AND(F1961/INDEX($F$64:$F1962,MATCH(MAX(O$64:O1962),O$64:O1962,0)-1)&lt;(1-$P$2),MAX(O$64:O1962)&gt;MAX(P$64:P1961)),MAX(O$64:O1962),""),IF(AND($F1961/INDEX($F$64:$F1962,MATCH(MAX(Q$64:Q1962),Q$64:Q1962,0)-1)&lt;(1-$P$2),MAX(O$64:O1962)&gt;MAX(P$64:P1961)),MAX(O$64:O1962),"")),"")</f>
        <v/>
      </c>
      <c r="Q1962" s="91" t="str">
        <f>IFERROR(IF(E1962="","",IF(O1962&lt;&gt;"",MAX(O$64:O1962)*10+1,IF(AND($F1961/INDEX($F$64:$F1962,MATCH(MAX(Q$64:Q1961),Q$64:Q1961,0)-1)&gt;(1+$O$2),MAX(O$64:O1962)&gt;MAX(P$64:P1961)),MAX(Q$64:Q1961)+1,""))),"")</f>
        <v/>
      </c>
    </row>
    <row r="1963" spans="1:17" x14ac:dyDescent="0.2">
      <c r="A1963" s="13">
        <f>HLOOKUP($E$2,历史数据!$V$3:$AE$5000,ROW(A1961),)</f>
        <v>923800</v>
      </c>
      <c r="B1963" s="41">
        <v>39409</v>
      </c>
      <c r="C1963" s="100">
        <f>IFERROR(IF(A1963&lt;&gt;0,MAX($C$4:C1962)+1,""),"")</f>
        <v>1915</v>
      </c>
      <c r="D1963" s="100"/>
      <c r="E1963" s="99">
        <f t="shared" si="186"/>
        <v>39475</v>
      </c>
      <c r="F1963" s="101">
        <f>IFERROR(VLOOKUP(E1963,历史数据!AH:AJ,3,),"")</f>
        <v>12.458581170495201</v>
      </c>
      <c r="G1963" s="101">
        <f t="shared" si="182"/>
        <v>13.484633078609246</v>
      </c>
      <c r="H1963" s="105">
        <f t="shared" si="183"/>
        <v>1.9527782709036767E-3</v>
      </c>
      <c r="I1963" s="101">
        <f>IFERROR(VLOOKUP(E1963,历史数据!AH:AJ,2,),"")</f>
        <v>13.618428162309099</v>
      </c>
      <c r="J1963" s="104">
        <f t="shared" si="184"/>
        <v>0</v>
      </c>
      <c r="K1963" s="104" t="str">
        <f>IFERROR(IF(AND(J1962=$H$2*1,MAX(K$64:K1962)=MAX(L$64:L1962)),MAX(K$64:K1962)+1,""),"")</f>
        <v/>
      </c>
      <c r="L1963" s="104" t="str">
        <f>IFERROR(IF(AND($F1962/INDEX($F$64:$F1963,MATCH(MAX(M$64:M1963),M$64:M1963,0)-1)&lt;(1-$P$2),MAX(K$64:K1963)&gt;MAX(L$64:L1962)),MAX(K$64:K1963),""),"")</f>
        <v/>
      </c>
      <c r="M1963" s="104" t="str">
        <f>IFERROR(IF(E1963="","",IF(K1963&lt;&gt;"",MAX(M$64:M1962)+1,IF(AND($F1962/INDEX($F$64:$F1963,MATCH(MAX(M$64:M1962),M$64:M1962,0)-1)&gt;(1+$O$2),MAX(K$64:K1963)&gt;MAX(L$64:L1962)),MAX(M$64:M1962)+1,""))),"")</f>
        <v/>
      </c>
      <c r="N1963" s="91">
        <f t="shared" si="185"/>
        <v>0</v>
      </c>
      <c r="O1963" s="91" t="str">
        <f>IFERROR(IF(AND(N1962=$H$2*1,MAX(O$64:O1962)=MAX(P$64:P1962)),MAX(O$64:O1962)+1,""),"")</f>
        <v/>
      </c>
      <c r="P1963" s="91" t="str">
        <f>IFERROR(IF(MOD(MAX(Q$64:Q1963),10*MAX(O$64:O1963))&lt;=2,IF(AND(F1962/INDEX($F$64:$F1963,MATCH(MAX(O$64:O1963),O$64:O1963,0)-1)&lt;(1-$P$2),MAX(O$64:O1963)&gt;MAX(P$64:P1962)),MAX(O$64:O1963),""),IF(AND($F1962/INDEX($F$64:$F1963,MATCH(MAX(Q$64:Q1963),Q$64:Q1963,0)-1)&lt;(1-$P$2),MAX(O$64:O1963)&gt;MAX(P$64:P1962)),MAX(O$64:O1963),"")),"")</f>
        <v/>
      </c>
      <c r="Q1963" s="91" t="str">
        <f>IFERROR(IF(E1963="","",IF(O1963&lt;&gt;"",MAX(O$64:O1963)*10+1,IF(AND($F1962/INDEX($F$64:$F1963,MATCH(MAX(Q$64:Q1962),Q$64:Q1962,0)-1)&gt;(1+$O$2),MAX(O$64:O1963)&gt;MAX(P$64:P1962)),MAX(Q$64:Q1962)+1,""))),"")</f>
        <v/>
      </c>
    </row>
    <row r="1964" spans="1:17" x14ac:dyDescent="0.2">
      <c r="A1964" s="13">
        <f>HLOOKUP($E$2,历史数据!$V$3:$AE$5000,ROW(A1962),)</f>
        <v>1264685</v>
      </c>
      <c r="B1964" s="41">
        <v>39412</v>
      </c>
      <c r="C1964" s="100">
        <f>IFERROR(IF(A1964&lt;&gt;0,MAX($C$4:C1963)+1,""),"")</f>
        <v>1916</v>
      </c>
      <c r="D1964" s="100"/>
      <c r="E1964" s="99">
        <f t="shared" si="186"/>
        <v>39476</v>
      </c>
      <c r="F1964" s="101">
        <f>IFERROR(VLOOKUP(E1964,历史数据!AH:AJ,3,),"")</f>
        <v>13.7096520830136</v>
      </c>
      <c r="G1964" s="101">
        <f t="shared" si="182"/>
        <v>13.53893303140952</v>
      </c>
      <c r="H1964" s="105">
        <f t="shared" si="183"/>
        <v>4.0268023967526823E-3</v>
      </c>
      <c r="I1964" s="101">
        <f>IFERROR(VLOOKUP(E1964,历史数据!AH:AJ,2,),"")</f>
        <v>12.380389238462801</v>
      </c>
      <c r="J1964" s="104">
        <f t="shared" si="184"/>
        <v>1</v>
      </c>
      <c r="K1964" s="104" t="str">
        <f>IFERROR(IF(AND(J1963=$H$2*1,MAX(K$64:K1963)=MAX(L$64:L1963)),MAX(K$64:K1963)+1,""),"")</f>
        <v/>
      </c>
      <c r="L1964" s="104" t="str">
        <f>IFERROR(IF(AND($F1963/INDEX($F$64:$F1964,MATCH(MAX(M$64:M1964),M$64:M1964,0)-1)&lt;(1-$P$2),MAX(K$64:K1964)&gt;MAX(L$64:L1963)),MAX(K$64:K1964),""),"")</f>
        <v/>
      </c>
      <c r="M1964" s="104" t="str">
        <f>IFERROR(IF(E1964="","",IF(K1964&lt;&gt;"",MAX(M$64:M1963)+1,IF(AND($F1963/INDEX($F$64:$F1964,MATCH(MAX(M$64:M1963),M$64:M1963,0)-1)&gt;(1+$O$2),MAX(K$64:K1964)&gt;MAX(L$64:L1963)),MAX(M$64:M1963)+1,""))),"")</f>
        <v/>
      </c>
      <c r="N1964" s="91">
        <f t="shared" si="185"/>
        <v>1</v>
      </c>
      <c r="O1964" s="91" t="str">
        <f>IFERROR(IF(AND(N1963=$H$2*1,MAX(O$64:O1963)=MAX(P$64:P1963)),MAX(O$64:O1963)+1,""),"")</f>
        <v/>
      </c>
      <c r="P1964" s="91" t="str">
        <f>IFERROR(IF(MOD(MAX(Q$64:Q1964),10*MAX(O$64:O1964))&lt;=2,IF(AND(F1963/INDEX($F$64:$F1964,MATCH(MAX(O$64:O1964),O$64:O1964,0)-1)&lt;(1-$P$2),MAX(O$64:O1964)&gt;MAX(P$64:P1963)),MAX(O$64:O1964),""),IF(AND($F1963/INDEX($F$64:$F1964,MATCH(MAX(Q$64:Q1964),Q$64:Q1964,0)-1)&lt;(1-$P$2),MAX(O$64:O1964)&gt;MAX(P$64:P1963)),MAX(O$64:O1964),"")),"")</f>
        <v/>
      </c>
      <c r="Q1964" s="91" t="str">
        <f>IFERROR(IF(E1964="","",IF(O1964&lt;&gt;"",MAX(O$64:O1964)*10+1,IF(AND($F1963/INDEX($F$64:$F1964,MATCH(MAX(Q$64:Q1963),Q$64:Q1963,0)-1)&gt;(1+$O$2),MAX(O$64:O1964)&gt;MAX(P$64:P1963)),MAX(Q$64:Q1963)+1,""))),"")</f>
        <v/>
      </c>
    </row>
    <row r="1965" spans="1:17" x14ac:dyDescent="0.2">
      <c r="A1965" s="13">
        <f>HLOOKUP($E$2,历史数据!$V$3:$AE$5000,ROW(A1963),)</f>
        <v>765241</v>
      </c>
      <c r="B1965" s="41">
        <v>39413</v>
      </c>
      <c r="C1965" s="100">
        <f>IFERROR(IF(A1965&lt;&gt;0,MAX($C$4:C1964)+1,""),"")</f>
        <v>1917</v>
      </c>
      <c r="D1965" s="100"/>
      <c r="E1965" s="99">
        <f t="shared" si="186"/>
        <v>39477</v>
      </c>
      <c r="F1965" s="101">
        <f>IFERROR(VLOOKUP(E1965,历史数据!AH:AJ,3,),"")</f>
        <v>15.078010893580499</v>
      </c>
      <c r="G1965" s="101">
        <f t="shared" si="182"/>
        <v>13.6138669662739</v>
      </c>
      <c r="H1965" s="105">
        <f t="shared" si="183"/>
        <v>5.5347001636345539E-3</v>
      </c>
      <c r="I1965" s="101">
        <f>IFERROR(VLOOKUP(E1965,历史数据!AH:AJ,2,),"")</f>
        <v>14.778275154123</v>
      </c>
      <c r="J1965" s="104">
        <f t="shared" si="184"/>
        <v>2</v>
      </c>
      <c r="K1965" s="104" t="str">
        <f>IFERROR(IF(AND(J1964=$H$2*1,MAX(K$64:K1964)=MAX(L$64:L1964)),MAX(K$64:K1964)+1,""),"")</f>
        <v/>
      </c>
      <c r="L1965" s="104" t="str">
        <f>IFERROR(IF(AND($F1964/INDEX($F$64:$F1965,MATCH(MAX(M$64:M1965),M$64:M1965,0)-1)&lt;(1-$P$2),MAX(K$64:K1965)&gt;MAX(L$64:L1964)),MAX(K$64:K1965),""),"")</f>
        <v/>
      </c>
      <c r="M1965" s="104" t="str">
        <f>IFERROR(IF(E1965="","",IF(K1965&lt;&gt;"",MAX(M$64:M1964)+1,IF(AND($F1964/INDEX($F$64:$F1965,MATCH(MAX(M$64:M1964),M$64:M1964,0)-1)&gt;(1+$O$2),MAX(K$64:K1965)&gt;MAX(L$64:L1964)),MAX(M$64:M1964)+1,""))),"")</f>
        <v/>
      </c>
      <c r="N1965" s="91">
        <f t="shared" si="185"/>
        <v>2</v>
      </c>
      <c r="O1965" s="91" t="str">
        <f>IFERROR(IF(AND(N1964=$H$2*1,MAX(O$64:O1964)=MAX(P$64:P1964)),MAX(O$64:O1964)+1,""),"")</f>
        <v/>
      </c>
      <c r="P1965" s="91" t="str">
        <f>IFERROR(IF(MOD(MAX(Q$64:Q1965),10*MAX(O$64:O1965))&lt;=2,IF(AND(F1964/INDEX($F$64:$F1965,MATCH(MAX(O$64:O1965),O$64:O1965,0)-1)&lt;(1-$P$2),MAX(O$64:O1965)&gt;MAX(P$64:P1964)),MAX(O$64:O1965),""),IF(AND($F1964/INDEX($F$64:$F1965,MATCH(MAX(Q$64:Q1965),Q$64:Q1965,0)-1)&lt;(1-$P$2),MAX(O$64:O1965)&gt;MAX(P$64:P1964)),MAX(O$64:O1965),"")),"")</f>
        <v/>
      </c>
      <c r="Q1965" s="91" t="str">
        <f>IFERROR(IF(E1965="","",IF(O1965&lt;&gt;"",MAX(O$64:O1965)*10+1,IF(AND($F1964/INDEX($F$64:$F1965,MATCH(MAX(Q$64:Q1964),Q$64:Q1964,0)-1)&gt;(1+$O$2),MAX(O$64:O1965)&gt;MAX(P$64:P1964)),MAX(Q$64:Q1964)+1,""))),"")</f>
        <v/>
      </c>
    </row>
    <row r="1966" spans="1:17" x14ac:dyDescent="0.2">
      <c r="A1966" s="13">
        <f>HLOOKUP($E$2,历史数据!$V$3:$AE$5000,ROW(A1964),)</f>
        <v>1002369</v>
      </c>
      <c r="B1966" s="41">
        <v>39414</v>
      </c>
      <c r="C1966" s="100">
        <f>IFERROR(IF(A1966&lt;&gt;0,MAX($C$4:C1965)+1,""),"")</f>
        <v>1918</v>
      </c>
      <c r="D1966" s="100"/>
      <c r="E1966" s="99">
        <f t="shared" si="186"/>
        <v>39479</v>
      </c>
      <c r="F1966" s="101">
        <f>IFERROR(VLOOKUP(E1966,历史数据!AH:AJ,3,),"")</f>
        <v>14.3221555506007</v>
      </c>
      <c r="G1966" s="101">
        <f t="shared" si="182"/>
        <v>13.67099051661979</v>
      </c>
      <c r="H1966" s="105">
        <f t="shared" si="183"/>
        <v>4.1959827055313426E-3</v>
      </c>
      <c r="I1966" s="101">
        <f>IFERROR(VLOOKUP(E1966,历史数据!AH:AJ,2,),"")</f>
        <v>14.3221555506007</v>
      </c>
      <c r="J1966" s="104">
        <f t="shared" si="184"/>
        <v>3</v>
      </c>
      <c r="K1966" s="104" t="str">
        <f>IFERROR(IF(AND(J1965=$H$2*1,MAX(K$64:K1965)=MAX(L$64:L1965)),MAX(K$64:K1965)+1,""),"")</f>
        <v/>
      </c>
      <c r="L1966" s="104" t="str">
        <f>IFERROR(IF(AND($F1965/INDEX($F$64:$F1966,MATCH(MAX(M$64:M1966),M$64:M1966,0)-1)&lt;(1-$P$2),MAX(K$64:K1966)&gt;MAX(L$64:L1965)),MAX(K$64:K1966),""),"")</f>
        <v/>
      </c>
      <c r="M1966" s="104" t="str">
        <f>IFERROR(IF(E1966="","",IF(K1966&lt;&gt;"",MAX(M$64:M1965)+1,IF(AND($F1965/INDEX($F$64:$F1966,MATCH(MAX(M$64:M1965),M$64:M1965,0)-1)&gt;(1+$O$2),MAX(K$64:K1966)&gt;MAX(L$64:L1965)),MAX(M$64:M1965)+1,""))),"")</f>
        <v/>
      </c>
      <c r="N1966" s="91">
        <f t="shared" si="185"/>
        <v>3</v>
      </c>
      <c r="O1966" s="91" t="str">
        <f>IFERROR(IF(AND(N1965=$H$2*1,MAX(O$64:O1965)=MAX(P$64:P1965)),MAX(O$64:O1965)+1,""),"")</f>
        <v/>
      </c>
      <c r="P1966" s="91" t="str">
        <f>IFERROR(IF(MOD(MAX(Q$64:Q1966),10*MAX(O$64:O1966))&lt;=2,IF(AND(F1965/INDEX($F$64:$F1966,MATCH(MAX(O$64:O1966),O$64:O1966,0)-1)&lt;(1-$P$2),MAX(O$64:O1966)&gt;MAX(P$64:P1965)),MAX(O$64:O1966),""),IF(AND($F1965/INDEX($F$64:$F1966,MATCH(MAX(Q$64:Q1966),Q$64:Q1966,0)-1)&lt;(1-$P$2),MAX(O$64:O1966)&gt;MAX(P$64:P1965)),MAX(O$64:O1966),"")),"")</f>
        <v/>
      </c>
      <c r="Q1966" s="91" t="str">
        <f>IFERROR(IF(E1966="","",IF(O1966&lt;&gt;"",MAX(O$64:O1966)*10+1,IF(AND($F1965/INDEX($F$64:$F1966,MATCH(MAX(Q$64:Q1965),Q$64:Q1965,0)-1)&gt;(1+$O$2),MAX(O$64:O1966)&gt;MAX(P$64:P1965)),MAX(Q$64:Q1965)+1,""))),"")</f>
        <v/>
      </c>
    </row>
    <row r="1967" spans="1:17" x14ac:dyDescent="0.2">
      <c r="A1967" s="13">
        <f>HLOOKUP($E$2,历史数据!$V$3:$AE$5000,ROW(A1965),)</f>
        <v>954053</v>
      </c>
      <c r="B1967" s="41">
        <v>39415</v>
      </c>
      <c r="C1967" s="100">
        <f>IFERROR(IF(A1967&lt;&gt;0,MAX($C$4:C1966)+1,""),"")</f>
        <v>1919</v>
      </c>
      <c r="D1967" s="100"/>
      <c r="E1967" s="99">
        <f t="shared" si="186"/>
        <v>39482</v>
      </c>
      <c r="F1967" s="101">
        <f>IFERROR(VLOOKUP(E1967,历史数据!AH:AJ,3,),"")</f>
        <v>13.970291856454899</v>
      </c>
      <c r="G1967" s="101">
        <f t="shared" si="182"/>
        <v>13.704004887922357</v>
      </c>
      <c r="H1967" s="105">
        <f t="shared" si="183"/>
        <v>2.4149216739219881E-3</v>
      </c>
      <c r="I1967" s="101">
        <f>IFERROR(VLOOKUP(E1967,历史数据!AH:AJ,2,),"")</f>
        <v>13.6053961736371</v>
      </c>
      <c r="J1967" s="104">
        <f t="shared" si="184"/>
        <v>4</v>
      </c>
      <c r="K1967" s="104" t="str">
        <f>IFERROR(IF(AND(J1966=$H$2*1,MAX(K$64:K1966)=MAX(L$64:L1966)),MAX(K$64:K1966)+1,""),"")</f>
        <v/>
      </c>
      <c r="L1967" s="104" t="str">
        <f>IFERROR(IF(AND($F1966/INDEX($F$64:$F1967,MATCH(MAX(M$64:M1967),M$64:M1967,0)-1)&lt;(1-$P$2),MAX(K$64:K1967)&gt;MAX(L$64:L1966)),MAX(K$64:K1967),""),"")</f>
        <v/>
      </c>
      <c r="M1967" s="104" t="str">
        <f>IFERROR(IF(E1967="","",IF(K1967&lt;&gt;"",MAX(M$64:M1966)+1,IF(AND($F1966/INDEX($F$64:$F1967,MATCH(MAX(M$64:M1966),M$64:M1966,0)-1)&gt;(1+$O$2),MAX(K$64:K1967)&gt;MAX(L$64:L1966)),MAX(M$64:M1966)+1,""))),"")</f>
        <v/>
      </c>
      <c r="N1967" s="91">
        <f t="shared" si="185"/>
        <v>4</v>
      </c>
      <c r="O1967" s="91" t="str">
        <f>IFERROR(IF(AND(N1966=$H$2*1,MAX(O$64:O1966)=MAX(P$64:P1966)),MAX(O$64:O1966)+1,""),"")</f>
        <v/>
      </c>
      <c r="P1967" s="91" t="str">
        <f>IFERROR(IF(MOD(MAX(Q$64:Q1967),10*MAX(O$64:O1967))&lt;=2,IF(AND(F1966/INDEX($F$64:$F1967,MATCH(MAX(O$64:O1967),O$64:O1967,0)-1)&lt;(1-$P$2),MAX(O$64:O1967)&gt;MAX(P$64:P1966)),MAX(O$64:O1967),""),IF(AND($F1966/INDEX($F$64:$F1967,MATCH(MAX(Q$64:Q1967),Q$64:Q1967,0)-1)&lt;(1-$P$2),MAX(O$64:O1967)&gt;MAX(P$64:P1966)),MAX(O$64:O1967),"")),"")</f>
        <v/>
      </c>
      <c r="Q1967" s="91" t="str">
        <f>IFERROR(IF(E1967="","",IF(O1967&lt;&gt;"",MAX(O$64:O1967)*10+1,IF(AND($F1966/INDEX($F$64:$F1967,MATCH(MAX(Q$64:Q1966),Q$64:Q1966,0)-1)&gt;(1+$O$2),MAX(O$64:O1967)&gt;MAX(P$64:P1966)),MAX(Q$64:Q1966)+1,""))),"")</f>
        <v/>
      </c>
    </row>
    <row r="1968" spans="1:17" x14ac:dyDescent="0.2">
      <c r="A1968" s="13">
        <f>HLOOKUP($E$2,历史数据!$V$3:$AE$5000,ROW(A1966),)</f>
        <v>765811</v>
      </c>
      <c r="B1968" s="41">
        <v>39416</v>
      </c>
      <c r="C1968" s="100">
        <f>IFERROR(IF(A1968&lt;&gt;0,MAX($C$4:C1967)+1,""),"")</f>
        <v>1920</v>
      </c>
      <c r="D1968" s="100"/>
      <c r="E1968" s="99">
        <f t="shared" si="186"/>
        <v>39483</v>
      </c>
      <c r="F1968" s="101">
        <f>IFERROR(VLOOKUP(E1968,历史数据!AH:AJ,3,),"")</f>
        <v>13.266564468163301</v>
      </c>
      <c r="G1968" s="101">
        <f t="shared" si="182"/>
        <v>13.705308086789563</v>
      </c>
      <c r="H1968" s="105">
        <f t="shared" si="183"/>
        <v>9.509620566139354E-5</v>
      </c>
      <c r="I1968" s="101">
        <f>IFERROR(VLOOKUP(E1968,历史数据!AH:AJ,2,),"")</f>
        <v>13.3577883888678</v>
      </c>
      <c r="J1968" s="104">
        <f t="shared" si="184"/>
        <v>0</v>
      </c>
      <c r="K1968" s="104" t="str">
        <f>IFERROR(IF(AND(J1967=$H$2*1,MAX(K$64:K1967)=MAX(L$64:L1967)),MAX(K$64:K1967)+1,""),"")</f>
        <v/>
      </c>
      <c r="L1968" s="104" t="str">
        <f>IFERROR(IF(AND($F1967/INDEX($F$64:$F1968,MATCH(MAX(M$64:M1968),M$64:M1968,0)-1)&lt;(1-$P$2),MAX(K$64:K1968)&gt;MAX(L$64:L1967)),MAX(K$64:K1968),""),"")</f>
        <v/>
      </c>
      <c r="M1968" s="104" t="str">
        <f>IFERROR(IF(E1968="","",IF(K1968&lt;&gt;"",MAX(M$64:M1967)+1,IF(AND($F1967/INDEX($F$64:$F1968,MATCH(MAX(M$64:M1967),M$64:M1967,0)-1)&gt;(1+$O$2),MAX(K$64:K1968)&gt;MAX(L$64:L1967)),MAX(M$64:M1967)+1,""))),"")</f>
        <v/>
      </c>
      <c r="N1968" s="91">
        <f t="shared" si="185"/>
        <v>0</v>
      </c>
      <c r="O1968" s="91" t="str">
        <f>IFERROR(IF(AND(N1967=$H$2*1,MAX(O$64:O1967)=MAX(P$64:P1967)),MAX(O$64:O1967)+1,""),"")</f>
        <v/>
      </c>
      <c r="P1968" s="91" t="str">
        <f>IFERROR(IF(MOD(MAX(Q$64:Q1968),10*MAX(O$64:O1968))&lt;=2,IF(AND(F1967/INDEX($F$64:$F1968,MATCH(MAX(O$64:O1968),O$64:O1968,0)-1)&lt;(1-$P$2),MAX(O$64:O1968)&gt;MAX(P$64:P1967)),MAX(O$64:O1968),""),IF(AND($F1967/INDEX($F$64:$F1968,MATCH(MAX(Q$64:Q1968),Q$64:Q1968,0)-1)&lt;(1-$P$2),MAX(O$64:O1968)&gt;MAX(P$64:P1967)),MAX(O$64:O1968),"")),"")</f>
        <v/>
      </c>
      <c r="Q1968" s="91" t="str">
        <f>IFERROR(IF(E1968="","",IF(O1968&lt;&gt;"",MAX(O$64:O1968)*10+1,IF(AND($F1967/INDEX($F$64:$F1968,MATCH(MAX(Q$64:Q1967),Q$64:Q1967,0)-1)&gt;(1+$O$2),MAX(O$64:O1968)&gt;MAX(P$64:P1967)),MAX(Q$64:Q1967)+1,""))),"")</f>
        <v/>
      </c>
    </row>
    <row r="1969" spans="1:17" x14ac:dyDescent="0.2">
      <c r="A1969" s="13">
        <f>HLOOKUP($E$2,历史数据!$V$3:$AE$5000,ROW(A1967),)</f>
        <v>587213</v>
      </c>
      <c r="B1969" s="41">
        <v>39419</v>
      </c>
      <c r="C1969" s="100">
        <f>IFERROR(IF(A1969&lt;&gt;0,MAX($C$4:C1968)+1,""),"")</f>
        <v>1921</v>
      </c>
      <c r="D1969" s="100"/>
      <c r="E1969" s="99">
        <f t="shared" si="186"/>
        <v>39491</v>
      </c>
      <c r="F1969" s="101">
        <f>IFERROR(VLOOKUP(E1969,历史数据!AH:AJ,3,),"")</f>
        <v>12.601933045888</v>
      </c>
      <c r="G1969" s="101">
        <f t="shared" si="182"/>
        <v>13.708131684335179</v>
      </c>
      <c r="H1969" s="105">
        <f t="shared" si="183"/>
        <v>2.0602218700482844E-4</v>
      </c>
      <c r="I1969" s="101">
        <f>IFERROR(VLOOKUP(E1969,历史数据!AH:AJ,2,),"")</f>
        <v>12.601933045888</v>
      </c>
      <c r="J1969" s="104">
        <f t="shared" si="184"/>
        <v>0</v>
      </c>
      <c r="K1969" s="104" t="str">
        <f>IFERROR(IF(AND(J1968=$H$2*1,MAX(K$64:K1968)=MAX(L$64:L1968)),MAX(K$64:K1968)+1,""),"")</f>
        <v/>
      </c>
      <c r="L1969" s="104" t="str">
        <f>IFERROR(IF(AND($F1968/INDEX($F$64:$F1969,MATCH(MAX(M$64:M1969),M$64:M1969,0)-1)&lt;(1-$P$2),MAX(K$64:K1969)&gt;MAX(L$64:L1968)),MAX(K$64:K1969),""),"")</f>
        <v/>
      </c>
      <c r="M1969" s="104" t="str">
        <f>IFERROR(IF(E1969="","",IF(K1969&lt;&gt;"",MAX(M$64:M1968)+1,IF(AND($F1968/INDEX($F$64:$F1969,MATCH(MAX(M$64:M1968),M$64:M1968,0)-1)&gt;(1+$O$2),MAX(K$64:K1969)&gt;MAX(L$64:L1968)),MAX(M$64:M1968)+1,""))),"")</f>
        <v/>
      </c>
      <c r="N1969" s="91">
        <f t="shared" si="185"/>
        <v>0</v>
      </c>
      <c r="O1969" s="91" t="str">
        <f>IFERROR(IF(AND(N1968=$H$2*1,MAX(O$64:O1968)=MAX(P$64:P1968)),MAX(O$64:O1968)+1,""),"")</f>
        <v/>
      </c>
      <c r="P1969" s="91" t="str">
        <f>IFERROR(IF(MOD(MAX(Q$64:Q1969),10*MAX(O$64:O1969))&lt;=2,IF(AND(F1968/INDEX($F$64:$F1969,MATCH(MAX(O$64:O1969),O$64:O1969,0)-1)&lt;(1-$P$2),MAX(O$64:O1969)&gt;MAX(P$64:P1968)),MAX(O$64:O1969),""),IF(AND($F1968/INDEX($F$64:$F1969,MATCH(MAX(Q$64:Q1969),Q$64:Q1969,0)-1)&lt;(1-$P$2),MAX(O$64:O1969)&gt;MAX(P$64:P1968)),MAX(O$64:O1969),"")),"")</f>
        <v/>
      </c>
      <c r="Q1969" s="91" t="str">
        <f>IFERROR(IF(E1969="","",IF(O1969&lt;&gt;"",MAX(O$64:O1969)*10+1,IF(AND($F1968/INDEX($F$64:$F1969,MATCH(MAX(Q$64:Q1968),Q$64:Q1968,0)-1)&gt;(1+$O$2),MAX(O$64:O1969)&gt;MAX(P$64:P1968)),MAX(Q$64:Q1968)+1,""))),"")</f>
        <v/>
      </c>
    </row>
    <row r="1970" spans="1:17" x14ac:dyDescent="0.2">
      <c r="A1970" s="13">
        <f>HLOOKUP($E$2,历史数据!$V$3:$AE$5000,ROW(A1968),)</f>
        <v>590789</v>
      </c>
      <c r="B1970" s="41">
        <v>39420</v>
      </c>
      <c r="C1970" s="100">
        <f>IFERROR(IF(A1970&lt;&gt;0,MAX($C$4:C1969)+1,""),"")</f>
        <v>1922</v>
      </c>
      <c r="D1970" s="100"/>
      <c r="E1970" s="99">
        <f t="shared" si="186"/>
        <v>39492</v>
      </c>
      <c r="F1970" s="101">
        <f>IFERROR(VLOOKUP(E1970,历史数据!AH:AJ,3,),"")</f>
        <v>12.3412932724467</v>
      </c>
      <c r="G1970" s="101">
        <f t="shared" si="182"/>
        <v>13.725724869042466</v>
      </c>
      <c r="H1970" s="105">
        <f t="shared" si="183"/>
        <v>1.2834122922376068E-3</v>
      </c>
      <c r="I1970" s="101">
        <f>IFERROR(VLOOKUP(E1970,历史数据!AH:AJ,2,),"")</f>
        <v>12.119749465021499</v>
      </c>
      <c r="J1970" s="104">
        <f t="shared" si="184"/>
        <v>0</v>
      </c>
      <c r="K1970" s="104" t="str">
        <f>IFERROR(IF(AND(J1969=$H$2*1,MAX(K$64:K1969)=MAX(L$64:L1969)),MAX(K$64:K1969)+1,""),"")</f>
        <v/>
      </c>
      <c r="L1970" s="104" t="str">
        <f>IFERROR(IF(AND($F1969/INDEX($F$64:$F1970,MATCH(MAX(M$64:M1970),M$64:M1970,0)-1)&lt;(1-$P$2),MAX(K$64:K1970)&gt;MAX(L$64:L1969)),MAX(K$64:K1970),""),"")</f>
        <v/>
      </c>
      <c r="M1970" s="104" t="str">
        <f>IFERROR(IF(E1970="","",IF(K1970&lt;&gt;"",MAX(M$64:M1969)+1,IF(AND($F1969/INDEX($F$64:$F1970,MATCH(MAX(M$64:M1969),M$64:M1969,0)-1)&gt;(1+$O$2),MAX(K$64:K1970)&gt;MAX(L$64:L1969)),MAX(M$64:M1969)+1,""))),"")</f>
        <v/>
      </c>
      <c r="N1970" s="91">
        <f t="shared" si="185"/>
        <v>0</v>
      </c>
      <c r="O1970" s="91" t="str">
        <f>IFERROR(IF(AND(N1969=$H$2*1,MAX(O$64:O1969)=MAX(P$64:P1969)),MAX(O$64:O1969)+1,""),"")</f>
        <v/>
      </c>
      <c r="P1970" s="91" t="str">
        <f>IFERROR(IF(MOD(MAX(Q$64:Q1970),10*MAX(O$64:O1970))&lt;=2,IF(AND(F1969/INDEX($F$64:$F1970,MATCH(MAX(O$64:O1970),O$64:O1970,0)-1)&lt;(1-$P$2),MAX(O$64:O1970)&gt;MAX(P$64:P1969)),MAX(O$64:O1970),""),IF(AND($F1969/INDEX($F$64:$F1970,MATCH(MAX(Q$64:Q1970),Q$64:Q1970,0)-1)&lt;(1-$P$2),MAX(O$64:O1970)&gt;MAX(P$64:P1969)),MAX(O$64:O1970),"")),"")</f>
        <v/>
      </c>
      <c r="Q1970" s="91" t="str">
        <f>IFERROR(IF(E1970="","",IF(O1970&lt;&gt;"",MAX(O$64:O1970)*10+1,IF(AND($F1969/INDEX($F$64:$F1970,MATCH(MAX(Q$64:Q1969),Q$64:Q1969,0)-1)&gt;(1+$O$2),MAX(O$64:O1970)&gt;MAX(P$64:P1969)),MAX(Q$64:Q1969)+1,""))),"")</f>
        <v/>
      </c>
    </row>
    <row r="1971" spans="1:17" x14ac:dyDescent="0.2">
      <c r="A1971" s="13">
        <f>HLOOKUP($E$2,历史数据!$V$3:$AE$5000,ROW(A1969),)</f>
        <v>1266719</v>
      </c>
      <c r="B1971" s="41">
        <v>39421</v>
      </c>
      <c r="C1971" s="100">
        <f>IFERROR(IF(A1971&lt;&gt;0,MAX($C$4:C1970)+1,""),"")</f>
        <v>1923</v>
      </c>
      <c r="D1971" s="100"/>
      <c r="E1971" s="99">
        <f t="shared" si="186"/>
        <v>39493</v>
      </c>
      <c r="F1971" s="101">
        <f>IFERROR(VLOOKUP(E1971,历史数据!AH:AJ,3,),"")</f>
        <v>12.197941397053899</v>
      </c>
      <c r="G1971" s="101">
        <f t="shared" si="182"/>
        <v>13.722032472252051</v>
      </c>
      <c r="H1971" s="105">
        <f t="shared" si="183"/>
        <v>-2.6901288096947695E-4</v>
      </c>
      <c r="I1971" s="101">
        <f>IFERROR(VLOOKUP(E1971,历史数据!AH:AJ,2,),"")</f>
        <v>12.237037363070099</v>
      </c>
      <c r="J1971" s="104">
        <f t="shared" si="184"/>
        <v>0</v>
      </c>
      <c r="K1971" s="104" t="str">
        <f>IFERROR(IF(AND(J1970=$H$2*1,MAX(K$64:K1970)=MAX(L$64:L1970)),MAX(K$64:K1970)+1,""),"")</f>
        <v/>
      </c>
      <c r="L1971" s="104" t="str">
        <f>IFERROR(IF(AND($F1970/INDEX($F$64:$F1971,MATCH(MAX(M$64:M1971),M$64:M1971,0)-1)&lt;(1-$P$2),MAX(K$64:K1971)&gt;MAX(L$64:L1970)),MAX(K$64:K1971),""),"")</f>
        <v/>
      </c>
      <c r="M1971" s="104" t="str">
        <f>IFERROR(IF(E1971="","",IF(K1971&lt;&gt;"",MAX(M$64:M1970)+1,IF(AND($F1970/INDEX($F$64:$F1971,MATCH(MAX(M$64:M1970),M$64:M1970,0)-1)&gt;(1+$O$2),MAX(K$64:K1971)&gt;MAX(L$64:L1970)),MAX(M$64:M1970)+1,""))),"")</f>
        <v/>
      </c>
      <c r="N1971" s="91">
        <f t="shared" si="185"/>
        <v>0</v>
      </c>
      <c r="O1971" s="91" t="str">
        <f>IFERROR(IF(AND(N1970=$H$2*1,MAX(O$64:O1970)=MAX(P$64:P1970)),MAX(O$64:O1970)+1,""),"")</f>
        <v/>
      </c>
      <c r="P1971" s="91" t="str">
        <f>IFERROR(IF(MOD(MAX(Q$64:Q1971),10*MAX(O$64:O1971))&lt;=2,IF(AND(F1970/INDEX($F$64:$F1971,MATCH(MAX(O$64:O1971),O$64:O1971,0)-1)&lt;(1-$P$2),MAX(O$64:O1971)&gt;MAX(P$64:P1970)),MAX(O$64:O1971),""),IF(AND($F1970/INDEX($F$64:$F1971,MATCH(MAX(Q$64:Q1971),Q$64:Q1971,0)-1)&lt;(1-$P$2),MAX(O$64:O1971)&gt;MAX(P$64:P1970)),MAX(O$64:O1971),"")),"")</f>
        <v/>
      </c>
      <c r="Q1971" s="91" t="str">
        <f>IFERROR(IF(E1971="","",IF(O1971&lt;&gt;"",MAX(O$64:O1971)*10+1,IF(AND($F1970/INDEX($F$64:$F1971,MATCH(MAX(Q$64:Q1970),Q$64:Q1970,0)-1)&gt;(1+$O$2),MAX(O$64:O1971)&gt;MAX(P$64:P1970)),MAX(Q$64:Q1970)+1,""))),"")</f>
        <v/>
      </c>
    </row>
    <row r="1972" spans="1:17" x14ac:dyDescent="0.2">
      <c r="A1972" s="13">
        <f>HLOOKUP($E$2,历史数据!$V$3:$AE$5000,ROW(A1970),)</f>
        <v>1231916</v>
      </c>
      <c r="B1972" s="41">
        <v>39422</v>
      </c>
      <c r="C1972" s="100">
        <f>IFERROR(IF(A1972&lt;&gt;0,MAX($C$4:C1971)+1,""),"")</f>
        <v>1924</v>
      </c>
      <c r="D1972" s="100"/>
      <c r="E1972" s="99">
        <f t="shared" si="186"/>
        <v>39496</v>
      </c>
      <c r="F1972" s="101">
        <f>IFERROR(VLOOKUP(E1972,历史数据!AH:AJ,3,),"")</f>
        <v>12.4455491818232</v>
      </c>
      <c r="G1972" s="101">
        <f t="shared" si="182"/>
        <v>13.706828485467975</v>
      </c>
      <c r="H1972" s="105">
        <f t="shared" si="183"/>
        <v>-1.1079981638887348E-3</v>
      </c>
      <c r="I1972" s="101">
        <f>IFERROR(VLOOKUP(E1972,历史数据!AH:AJ,2,),"")</f>
        <v>12.2500693517422</v>
      </c>
      <c r="J1972" s="104">
        <f t="shared" si="184"/>
        <v>0</v>
      </c>
      <c r="K1972" s="104" t="str">
        <f>IFERROR(IF(AND(J1971=$H$2*1,MAX(K$64:K1971)=MAX(L$64:L1971)),MAX(K$64:K1971)+1,""),"")</f>
        <v/>
      </c>
      <c r="L1972" s="104" t="str">
        <f>IFERROR(IF(AND($F1971/INDEX($F$64:$F1972,MATCH(MAX(M$64:M1972),M$64:M1972,0)-1)&lt;(1-$P$2),MAX(K$64:K1972)&gt;MAX(L$64:L1971)),MAX(K$64:K1972),""),"")</f>
        <v/>
      </c>
      <c r="M1972" s="104" t="str">
        <f>IFERROR(IF(E1972="","",IF(K1972&lt;&gt;"",MAX(M$64:M1971)+1,IF(AND($F1971/INDEX($F$64:$F1972,MATCH(MAX(M$64:M1971),M$64:M1971,0)-1)&gt;(1+$O$2),MAX(K$64:K1972)&gt;MAX(L$64:L1971)),MAX(M$64:M1971)+1,""))),"")</f>
        <v/>
      </c>
      <c r="N1972" s="91">
        <f t="shared" si="185"/>
        <v>0</v>
      </c>
      <c r="O1972" s="91" t="str">
        <f>IFERROR(IF(AND(N1971=$H$2*1,MAX(O$64:O1971)=MAX(P$64:P1971)),MAX(O$64:O1971)+1,""),"")</f>
        <v/>
      </c>
      <c r="P1972" s="91" t="str">
        <f>IFERROR(IF(MOD(MAX(Q$64:Q1972),10*MAX(O$64:O1972))&lt;=2,IF(AND(F1971/INDEX($F$64:$F1972,MATCH(MAX(O$64:O1972),O$64:O1972,0)-1)&lt;(1-$P$2),MAX(O$64:O1972)&gt;MAX(P$64:P1971)),MAX(O$64:O1972),""),IF(AND($F1971/INDEX($F$64:$F1972,MATCH(MAX(Q$64:Q1972),Q$64:Q1972,0)-1)&lt;(1-$P$2),MAX(O$64:O1972)&gt;MAX(P$64:P1971)),MAX(O$64:O1972),"")),"")</f>
        <v/>
      </c>
      <c r="Q1972" s="91" t="str">
        <f>IFERROR(IF(E1972="","",IF(O1972&lt;&gt;"",MAX(O$64:O1972)*10+1,IF(AND($F1971/INDEX($F$64:$F1972,MATCH(MAX(Q$64:Q1971),Q$64:Q1971,0)-1)&gt;(1+$O$2),MAX(O$64:O1972)&gt;MAX(P$64:P1971)),MAX(Q$64:Q1971)+1,""))),"")</f>
        <v/>
      </c>
    </row>
    <row r="1973" spans="1:17" x14ac:dyDescent="0.2">
      <c r="A1973" s="13">
        <f>HLOOKUP($E$2,历史数据!$V$3:$AE$5000,ROW(A1971),)</f>
        <v>809408</v>
      </c>
      <c r="B1973" s="41">
        <v>39423</v>
      </c>
      <c r="C1973" s="100">
        <f>IFERROR(IF(A1973&lt;&gt;0,MAX($C$4:C1972)+1,""),"")</f>
        <v>1925</v>
      </c>
      <c r="D1973" s="100"/>
      <c r="E1973" s="99">
        <f t="shared" si="186"/>
        <v>39497</v>
      </c>
      <c r="F1973" s="101">
        <f>IFERROR(VLOOKUP(E1973,历史数据!AH:AJ,3,),"")</f>
        <v>12.627997023232099</v>
      </c>
      <c r="G1973" s="101">
        <f t="shared" si="182"/>
        <v>13.700529690943144</v>
      </c>
      <c r="H1973" s="105">
        <f t="shared" si="183"/>
        <v>-4.5953697688050354E-4</v>
      </c>
      <c r="I1973" s="101">
        <f>IFERROR(VLOOKUP(E1973,历史数据!AH:AJ,2,),"")</f>
        <v>12.4455491818232</v>
      </c>
      <c r="J1973" s="104">
        <f t="shared" si="184"/>
        <v>0</v>
      </c>
      <c r="K1973" s="104" t="str">
        <f>IFERROR(IF(AND(J1972=$H$2*1,MAX(K$64:K1972)=MAX(L$64:L1972)),MAX(K$64:K1972)+1,""),"")</f>
        <v/>
      </c>
      <c r="L1973" s="104" t="str">
        <f>IFERROR(IF(AND($F1972/INDEX($F$64:$F1973,MATCH(MAX(M$64:M1973),M$64:M1973,0)-1)&lt;(1-$P$2),MAX(K$64:K1973)&gt;MAX(L$64:L1972)),MAX(K$64:K1973),""),"")</f>
        <v/>
      </c>
      <c r="M1973" s="104" t="str">
        <f>IFERROR(IF(E1973="","",IF(K1973&lt;&gt;"",MAX(M$64:M1972)+1,IF(AND($F1972/INDEX($F$64:$F1973,MATCH(MAX(M$64:M1972),M$64:M1972,0)-1)&gt;(1+$O$2),MAX(K$64:K1973)&gt;MAX(L$64:L1972)),MAX(M$64:M1972)+1,""))),"")</f>
        <v/>
      </c>
      <c r="N1973" s="91">
        <f t="shared" si="185"/>
        <v>0</v>
      </c>
      <c r="O1973" s="91" t="str">
        <f>IFERROR(IF(AND(N1972=$H$2*1,MAX(O$64:O1972)=MAX(P$64:P1972)),MAX(O$64:O1972)+1,""),"")</f>
        <v/>
      </c>
      <c r="P1973" s="91" t="str">
        <f>IFERROR(IF(MOD(MAX(Q$64:Q1973),10*MAX(O$64:O1973))&lt;=2,IF(AND(F1972/INDEX($F$64:$F1973,MATCH(MAX(O$64:O1973),O$64:O1973,0)-1)&lt;(1-$P$2),MAX(O$64:O1973)&gt;MAX(P$64:P1972)),MAX(O$64:O1973),""),IF(AND($F1972/INDEX($F$64:$F1973,MATCH(MAX(Q$64:Q1973),Q$64:Q1973,0)-1)&lt;(1-$P$2),MAX(O$64:O1973)&gt;MAX(P$64:P1972)),MAX(O$64:O1973),"")),"")</f>
        <v/>
      </c>
      <c r="Q1973" s="91" t="str">
        <f>IFERROR(IF(E1973="","",IF(O1973&lt;&gt;"",MAX(O$64:O1973)*10+1,IF(AND($F1972/INDEX($F$64:$F1973,MATCH(MAX(Q$64:Q1972),Q$64:Q1972,0)-1)&gt;(1+$O$2),MAX(O$64:O1973)&gt;MAX(P$64:P1972)),MAX(Q$64:Q1972)+1,""))),"")</f>
        <v/>
      </c>
    </row>
    <row r="1974" spans="1:17" x14ac:dyDescent="0.2">
      <c r="A1974" s="13">
        <f>HLOOKUP($E$2,历史数据!$V$3:$AE$5000,ROW(A1972),)</f>
        <v>1246542</v>
      </c>
      <c r="B1974" s="41">
        <v>39426</v>
      </c>
      <c r="C1974" s="100">
        <f>IFERROR(IF(A1974&lt;&gt;0,MAX($C$4:C1973)+1,""),"")</f>
        <v>1926</v>
      </c>
      <c r="D1974" s="100"/>
      <c r="E1974" s="99">
        <f t="shared" si="186"/>
        <v>39498</v>
      </c>
      <c r="F1974" s="101">
        <f>IFERROR(VLOOKUP(E1974,历史数据!AH:AJ,3,),"")</f>
        <v>12.7452849212807</v>
      </c>
      <c r="G1974" s="101">
        <f t="shared" si="182"/>
        <v>13.679895708879037</v>
      </c>
      <c r="H1974" s="105">
        <f t="shared" si="183"/>
        <v>-1.5060718475539137E-3</v>
      </c>
      <c r="I1974" s="101">
        <f>IFERROR(VLOOKUP(E1974,历史数据!AH:AJ,2,),"")</f>
        <v>12.614965034560001</v>
      </c>
      <c r="J1974" s="104">
        <f t="shared" si="184"/>
        <v>0</v>
      </c>
      <c r="K1974" s="104" t="str">
        <f>IFERROR(IF(AND(J1973=$H$2*1,MAX(K$64:K1973)=MAX(L$64:L1973)),MAX(K$64:K1973)+1,""),"")</f>
        <v/>
      </c>
      <c r="L1974" s="104" t="str">
        <f>IFERROR(IF(AND($F1973/INDEX($F$64:$F1974,MATCH(MAX(M$64:M1974),M$64:M1974,0)-1)&lt;(1-$P$2),MAX(K$64:K1974)&gt;MAX(L$64:L1973)),MAX(K$64:K1974),""),"")</f>
        <v/>
      </c>
      <c r="M1974" s="104" t="str">
        <f>IFERROR(IF(E1974="","",IF(K1974&lt;&gt;"",MAX(M$64:M1973)+1,IF(AND($F1973/INDEX($F$64:$F1974,MATCH(MAX(M$64:M1973),M$64:M1973,0)-1)&gt;(1+$O$2),MAX(K$64:K1974)&gt;MAX(L$64:L1973)),MAX(M$64:M1973)+1,""))),"")</f>
        <v/>
      </c>
      <c r="N1974" s="91">
        <f t="shared" si="185"/>
        <v>0</v>
      </c>
      <c r="O1974" s="91" t="str">
        <f>IFERROR(IF(AND(N1973=$H$2*1,MAX(O$64:O1973)=MAX(P$64:P1973)),MAX(O$64:O1973)+1,""),"")</f>
        <v/>
      </c>
      <c r="P1974" s="91" t="str">
        <f>IFERROR(IF(MOD(MAX(Q$64:Q1974),10*MAX(O$64:O1974))&lt;=2,IF(AND(F1973/INDEX($F$64:$F1974,MATCH(MAX(O$64:O1974),O$64:O1974,0)-1)&lt;(1-$P$2),MAX(O$64:O1974)&gt;MAX(P$64:P1973)),MAX(O$64:O1974),""),IF(AND($F1973/INDEX($F$64:$F1974,MATCH(MAX(Q$64:Q1974),Q$64:Q1974,0)-1)&lt;(1-$P$2),MAX(O$64:O1974)&gt;MAX(P$64:P1973)),MAX(O$64:O1974),"")),"")</f>
        <v/>
      </c>
      <c r="Q1974" s="91" t="str">
        <f>IFERROR(IF(E1974="","",IF(O1974&lt;&gt;"",MAX(O$64:O1974)*10+1,IF(AND($F1973/INDEX($F$64:$F1974,MATCH(MAX(Q$64:Q1973),Q$64:Q1973,0)-1)&gt;(1+$O$2),MAX(O$64:O1974)&gt;MAX(P$64:P1973)),MAX(Q$64:Q1973)+1,""))),"")</f>
        <v/>
      </c>
    </row>
    <row r="1975" spans="1:17" x14ac:dyDescent="0.2">
      <c r="A1975" s="13">
        <f>HLOOKUP($E$2,历史数据!$V$3:$AE$5000,ROW(A1973),)</f>
        <v>1825747</v>
      </c>
      <c r="B1975" s="41">
        <v>39427</v>
      </c>
      <c r="C1975" s="100">
        <f>IFERROR(IF(A1975&lt;&gt;0,MAX($C$4:C1974)+1,""),"")</f>
        <v>1927</v>
      </c>
      <c r="D1975" s="100"/>
      <c r="E1975" s="99">
        <f t="shared" si="186"/>
        <v>39499</v>
      </c>
      <c r="F1975" s="101">
        <f>IFERROR(VLOOKUP(E1975,历史数据!AH:AJ,3,),"")</f>
        <v>12.7192209439366</v>
      </c>
      <c r="G1975" s="101">
        <f t="shared" si="182"/>
        <v>13.659478926626138</v>
      </c>
      <c r="H1975" s="105">
        <f t="shared" si="183"/>
        <v>-1.4924662210434869E-3</v>
      </c>
      <c r="I1975" s="101">
        <f>IFERROR(VLOOKUP(E1975,历史数据!AH:AJ,2,),"")</f>
        <v>12.6801249779204</v>
      </c>
      <c r="J1975" s="104">
        <f t="shared" si="184"/>
        <v>0</v>
      </c>
      <c r="K1975" s="104" t="str">
        <f>IFERROR(IF(AND(J1974=$H$2*1,MAX(K$64:K1974)=MAX(L$64:L1974)),MAX(K$64:K1974)+1,""),"")</f>
        <v/>
      </c>
      <c r="L1975" s="104" t="str">
        <f>IFERROR(IF(AND($F1974/INDEX($F$64:$F1975,MATCH(MAX(M$64:M1975),M$64:M1975,0)-1)&lt;(1-$P$2),MAX(K$64:K1975)&gt;MAX(L$64:L1974)),MAX(K$64:K1975),""),"")</f>
        <v/>
      </c>
      <c r="M1975" s="104" t="str">
        <f>IFERROR(IF(E1975="","",IF(K1975&lt;&gt;"",MAX(M$64:M1974)+1,IF(AND($F1974/INDEX($F$64:$F1975,MATCH(MAX(M$64:M1974),M$64:M1974,0)-1)&gt;(1+$O$2),MAX(K$64:K1975)&gt;MAX(L$64:L1974)),MAX(M$64:M1974)+1,""))),"")</f>
        <v/>
      </c>
      <c r="N1975" s="91">
        <f t="shared" si="185"/>
        <v>0</v>
      </c>
      <c r="O1975" s="91" t="str">
        <f>IFERROR(IF(AND(N1974=$H$2*1,MAX(O$64:O1974)=MAX(P$64:P1974)),MAX(O$64:O1974)+1,""),"")</f>
        <v/>
      </c>
      <c r="P1975" s="91" t="str">
        <f>IFERROR(IF(MOD(MAX(Q$64:Q1975),10*MAX(O$64:O1975))&lt;=2,IF(AND(F1974/INDEX($F$64:$F1975,MATCH(MAX(O$64:O1975),O$64:O1975,0)-1)&lt;(1-$P$2),MAX(O$64:O1975)&gt;MAX(P$64:P1974)),MAX(O$64:O1975),""),IF(AND($F1974/INDEX($F$64:$F1975,MATCH(MAX(Q$64:Q1975),Q$64:Q1975,0)-1)&lt;(1-$P$2),MAX(O$64:O1975)&gt;MAX(P$64:P1974)),MAX(O$64:O1975),"")),"")</f>
        <v/>
      </c>
      <c r="Q1975" s="91" t="str">
        <f>IFERROR(IF(E1975="","",IF(O1975&lt;&gt;"",MAX(O$64:O1975)*10+1,IF(AND($F1974/INDEX($F$64:$F1975,MATCH(MAX(Q$64:Q1974),Q$64:Q1974,0)-1)&gt;(1+$O$2),MAX(O$64:O1975)&gt;MAX(P$64:P1974)),MAX(Q$64:Q1974)+1,""))),"")</f>
        <v/>
      </c>
    </row>
    <row r="1976" spans="1:17" x14ac:dyDescent="0.2">
      <c r="A1976" s="13">
        <f>HLOOKUP($E$2,历史数据!$V$3:$AE$5000,ROW(A1974),)</f>
        <v>987357</v>
      </c>
      <c r="B1976" s="41">
        <v>39428</v>
      </c>
      <c r="C1976" s="100">
        <f>IFERROR(IF(A1976&lt;&gt;0,MAX($C$4:C1975)+1,""),"")</f>
        <v>1928</v>
      </c>
      <c r="D1976" s="100"/>
      <c r="E1976" s="99">
        <f t="shared" si="186"/>
        <v>39500</v>
      </c>
      <c r="F1976" s="101">
        <f>IFERROR(VLOOKUP(E1976,历史数据!AH:AJ,3,),"")</f>
        <v>12.549805091199699</v>
      </c>
      <c r="G1976" s="101">
        <f t="shared" si="182"/>
        <v>13.632111750414799</v>
      </c>
      <c r="H1976" s="105">
        <f t="shared" si="183"/>
        <v>-2.0035300290989211E-3</v>
      </c>
      <c r="I1976" s="101">
        <f>IFERROR(VLOOKUP(E1976,历史数据!AH:AJ,2,),"")</f>
        <v>12.6801249779204</v>
      </c>
      <c r="J1976" s="104">
        <f t="shared" si="184"/>
        <v>0</v>
      </c>
      <c r="K1976" s="104" t="str">
        <f>IFERROR(IF(AND(J1975=$H$2*1,MAX(K$64:K1975)=MAX(L$64:L1975)),MAX(K$64:K1975)+1,""),"")</f>
        <v/>
      </c>
      <c r="L1976" s="104" t="str">
        <f>IFERROR(IF(AND($F1975/INDEX($F$64:$F1976,MATCH(MAX(M$64:M1976),M$64:M1976,0)-1)&lt;(1-$P$2),MAX(K$64:K1976)&gt;MAX(L$64:L1975)),MAX(K$64:K1976),""),"")</f>
        <v/>
      </c>
      <c r="M1976" s="104" t="str">
        <f>IFERROR(IF(E1976="","",IF(K1976&lt;&gt;"",MAX(M$64:M1975)+1,IF(AND($F1975/INDEX($F$64:$F1976,MATCH(MAX(M$64:M1975),M$64:M1975,0)-1)&gt;(1+$O$2),MAX(K$64:K1976)&gt;MAX(L$64:L1975)),MAX(M$64:M1975)+1,""))),"")</f>
        <v/>
      </c>
      <c r="N1976" s="91">
        <f t="shared" si="185"/>
        <v>0</v>
      </c>
      <c r="O1976" s="91" t="str">
        <f>IFERROR(IF(AND(N1975=$H$2*1,MAX(O$64:O1975)=MAX(P$64:P1975)),MAX(O$64:O1975)+1,""),"")</f>
        <v/>
      </c>
      <c r="P1976" s="91" t="str">
        <f>IFERROR(IF(MOD(MAX(Q$64:Q1976),10*MAX(O$64:O1976))&lt;=2,IF(AND(F1975/INDEX($F$64:$F1976,MATCH(MAX(O$64:O1976),O$64:O1976,0)-1)&lt;(1-$P$2),MAX(O$64:O1976)&gt;MAX(P$64:P1975)),MAX(O$64:O1976),""),IF(AND($F1975/INDEX($F$64:$F1976,MATCH(MAX(Q$64:Q1976),Q$64:Q1976,0)-1)&lt;(1-$P$2),MAX(O$64:O1976)&gt;MAX(P$64:P1975)),MAX(O$64:O1976),"")),"")</f>
        <v/>
      </c>
      <c r="Q1976" s="91" t="str">
        <f>IFERROR(IF(E1976="","",IF(O1976&lt;&gt;"",MAX(O$64:O1976)*10+1,IF(AND($F1975/INDEX($F$64:$F1976,MATCH(MAX(Q$64:Q1975),Q$64:Q1975,0)-1)&gt;(1+$O$2),MAX(O$64:O1976)&gt;MAX(P$64:P1975)),MAX(Q$64:Q1975)+1,""))),"")</f>
        <v/>
      </c>
    </row>
    <row r="1977" spans="1:17" x14ac:dyDescent="0.2">
      <c r="A1977" s="13">
        <f>HLOOKUP($E$2,历史数据!$V$3:$AE$5000,ROW(A1975),)</f>
        <v>1329077</v>
      </c>
      <c r="B1977" s="41">
        <v>39429</v>
      </c>
      <c r="C1977" s="100">
        <f>IFERROR(IF(A1977&lt;&gt;0,MAX($C$4:C1976)+1,""),"")</f>
        <v>1929</v>
      </c>
      <c r="D1977" s="100"/>
      <c r="E1977" s="99">
        <f t="shared" si="186"/>
        <v>39503</v>
      </c>
      <c r="F1977" s="101">
        <f>IFERROR(VLOOKUP(E1977,历史数据!AH:AJ,3,),"")</f>
        <v>11.924269634940501</v>
      </c>
      <c r="G1977" s="101">
        <f t="shared" si="182"/>
        <v>13.594536183077008</v>
      </c>
      <c r="H1977" s="105">
        <f t="shared" si="183"/>
        <v>-2.756401064321401E-3</v>
      </c>
      <c r="I1977" s="101">
        <f>IFERROR(VLOOKUP(E1977,历史数据!AH:AJ,2,),"")</f>
        <v>12.510709125183499</v>
      </c>
      <c r="J1977" s="104">
        <f t="shared" si="184"/>
        <v>0</v>
      </c>
      <c r="K1977" s="104" t="str">
        <f>IFERROR(IF(AND(J1976=$H$2*1,MAX(K$64:K1976)=MAX(L$64:L1976)),MAX(K$64:K1976)+1,""),"")</f>
        <v/>
      </c>
      <c r="L1977" s="104" t="str">
        <f>IFERROR(IF(AND($F1976/INDEX($F$64:$F1977,MATCH(MAX(M$64:M1977),M$64:M1977,0)-1)&lt;(1-$P$2),MAX(K$64:K1977)&gt;MAX(L$64:L1976)),MAX(K$64:K1977),""),"")</f>
        <v/>
      </c>
      <c r="M1977" s="104" t="str">
        <f>IFERROR(IF(E1977="","",IF(K1977&lt;&gt;"",MAX(M$64:M1976)+1,IF(AND($F1976/INDEX($F$64:$F1977,MATCH(MAX(M$64:M1976),M$64:M1976,0)-1)&gt;(1+$O$2),MAX(K$64:K1977)&gt;MAX(L$64:L1976)),MAX(M$64:M1976)+1,""))),"")</f>
        <v/>
      </c>
      <c r="N1977" s="91">
        <f t="shared" si="185"/>
        <v>0</v>
      </c>
      <c r="O1977" s="91" t="str">
        <f>IFERROR(IF(AND(N1976=$H$2*1,MAX(O$64:O1976)=MAX(P$64:P1976)),MAX(O$64:O1976)+1,""),"")</f>
        <v/>
      </c>
      <c r="P1977" s="91" t="str">
        <f>IFERROR(IF(MOD(MAX(Q$64:Q1977),10*MAX(O$64:O1977))&lt;=2,IF(AND(F1976/INDEX($F$64:$F1977,MATCH(MAX(O$64:O1977),O$64:O1977,0)-1)&lt;(1-$P$2),MAX(O$64:O1977)&gt;MAX(P$64:P1976)),MAX(O$64:O1977),""),IF(AND($F1976/INDEX($F$64:$F1977,MATCH(MAX(Q$64:Q1977),Q$64:Q1977,0)-1)&lt;(1-$P$2),MAX(O$64:O1977)&gt;MAX(P$64:P1976)),MAX(O$64:O1977),"")),"")</f>
        <v/>
      </c>
      <c r="Q1977" s="91" t="str">
        <f>IFERROR(IF(E1977="","",IF(O1977&lt;&gt;"",MAX(O$64:O1977)*10+1,IF(AND($F1976/INDEX($F$64:$F1977,MATCH(MAX(Q$64:Q1976),Q$64:Q1976,0)-1)&gt;(1+$O$2),MAX(O$64:O1977)&gt;MAX(P$64:P1976)),MAX(Q$64:Q1976)+1,""))),"")</f>
        <v/>
      </c>
    </row>
    <row r="1978" spans="1:17" x14ac:dyDescent="0.2">
      <c r="A1978" s="13">
        <f>HLOOKUP($E$2,历史数据!$V$3:$AE$5000,ROW(A1976),)</f>
        <v>1298034</v>
      </c>
      <c r="B1978" s="41">
        <v>39430</v>
      </c>
      <c r="C1978" s="100">
        <f>IFERROR(IF(A1978&lt;&gt;0,MAX($C$4:C1977)+1,""),"")</f>
        <v>1930</v>
      </c>
      <c r="D1978" s="100"/>
      <c r="E1978" s="99">
        <f t="shared" si="186"/>
        <v>39504</v>
      </c>
      <c r="F1978" s="101">
        <f>IFERROR(VLOOKUP(E1978,历史数据!AH:AJ,3,),"")</f>
        <v>11.533309974778501</v>
      </c>
      <c r="G1978" s="101">
        <f t="shared" si="182"/>
        <v>13.572164602523292</v>
      </c>
      <c r="H1978" s="105">
        <f t="shared" si="183"/>
        <v>-1.6456302923790744E-3</v>
      </c>
      <c r="I1978" s="101">
        <f>IFERROR(VLOOKUP(E1978,历史数据!AH:AJ,2,),"")</f>
        <v>11.8330457142361</v>
      </c>
      <c r="J1978" s="104">
        <f t="shared" si="184"/>
        <v>0</v>
      </c>
      <c r="K1978" s="104" t="str">
        <f>IFERROR(IF(AND(J1977=$H$2*1,MAX(K$64:K1977)=MAX(L$64:L1977)),MAX(K$64:K1977)+1,""),"")</f>
        <v/>
      </c>
      <c r="L1978" s="104" t="str">
        <f>IFERROR(IF(AND($F1977/INDEX($F$64:$F1978,MATCH(MAX(M$64:M1978),M$64:M1978,0)-1)&lt;(1-$P$2),MAX(K$64:K1978)&gt;MAX(L$64:L1977)),MAX(K$64:K1978),""),"")</f>
        <v/>
      </c>
      <c r="M1978" s="104" t="str">
        <f>IFERROR(IF(E1978="","",IF(K1978&lt;&gt;"",MAX(M$64:M1977)+1,IF(AND($F1977/INDEX($F$64:$F1978,MATCH(MAX(M$64:M1977),M$64:M1977,0)-1)&gt;(1+$O$2),MAX(K$64:K1978)&gt;MAX(L$64:L1977)),MAX(M$64:M1977)+1,""))),"")</f>
        <v/>
      </c>
      <c r="N1978" s="91">
        <f t="shared" si="185"/>
        <v>0</v>
      </c>
      <c r="O1978" s="91" t="str">
        <f>IFERROR(IF(AND(N1977=$H$2*1,MAX(O$64:O1977)=MAX(P$64:P1977)),MAX(O$64:O1977)+1,""),"")</f>
        <v/>
      </c>
      <c r="P1978" s="91" t="str">
        <f>IFERROR(IF(MOD(MAX(Q$64:Q1978),10*MAX(O$64:O1978))&lt;=2,IF(AND(F1977/INDEX($F$64:$F1978,MATCH(MAX(O$64:O1978),O$64:O1978,0)-1)&lt;(1-$P$2),MAX(O$64:O1978)&gt;MAX(P$64:P1977)),MAX(O$64:O1978),""),IF(AND($F1977/INDEX($F$64:$F1978,MATCH(MAX(Q$64:Q1978),Q$64:Q1978,0)-1)&lt;(1-$P$2),MAX(O$64:O1978)&gt;MAX(P$64:P1977)),MAX(O$64:O1978),"")),"")</f>
        <v/>
      </c>
      <c r="Q1978" s="91" t="str">
        <f>IFERROR(IF(E1978="","",IF(O1978&lt;&gt;"",MAX(O$64:O1978)*10+1,IF(AND($F1977/INDEX($F$64:$F1978,MATCH(MAX(Q$64:Q1977),Q$64:Q1977,0)-1)&gt;(1+$O$2),MAX(O$64:O1978)&gt;MAX(P$64:P1977)),MAX(Q$64:Q1977)+1,""))),"")</f>
        <v/>
      </c>
    </row>
    <row r="1979" spans="1:17" x14ac:dyDescent="0.2">
      <c r="A1979" s="13">
        <f>HLOOKUP($E$2,历史数据!$V$3:$AE$5000,ROW(A1977),)</f>
        <v>1056840</v>
      </c>
      <c r="B1979" s="41">
        <v>39433</v>
      </c>
      <c r="C1979" s="100">
        <f>IFERROR(IF(A1979&lt;&gt;0,MAX($C$4:C1978)+1,""),"")</f>
        <v>1931</v>
      </c>
      <c r="D1979" s="100"/>
      <c r="E1979" s="99">
        <f t="shared" si="186"/>
        <v>39505</v>
      </c>
      <c r="F1979" s="101">
        <f>IFERROR(VLOOKUP(E1979,历史数据!AH:AJ,3,),"")</f>
        <v>11.624533895482999</v>
      </c>
      <c r="G1979" s="101">
        <f t="shared" si="182"/>
        <v>13.543711427255948</v>
      </c>
      <c r="H1979" s="105">
        <f t="shared" si="183"/>
        <v>-2.0964360587002462E-3</v>
      </c>
      <c r="I1979" s="101">
        <f>IFERROR(VLOOKUP(E1979,历史数据!AH:AJ,2,),"")</f>
        <v>11.6375658841551</v>
      </c>
      <c r="J1979" s="104">
        <f t="shared" si="184"/>
        <v>0</v>
      </c>
      <c r="K1979" s="104" t="str">
        <f>IFERROR(IF(AND(J1978=$H$2*1,MAX(K$64:K1978)=MAX(L$64:L1978)),MAX(K$64:K1978)+1,""),"")</f>
        <v/>
      </c>
      <c r="L1979" s="104" t="str">
        <f>IFERROR(IF(AND($F1978/INDEX($F$64:$F1979,MATCH(MAX(M$64:M1979),M$64:M1979,0)-1)&lt;(1-$P$2),MAX(K$64:K1979)&gt;MAX(L$64:L1978)),MAX(K$64:K1979),""),"")</f>
        <v/>
      </c>
      <c r="M1979" s="104" t="str">
        <f>IFERROR(IF(E1979="","",IF(K1979&lt;&gt;"",MAX(M$64:M1978)+1,IF(AND($F1978/INDEX($F$64:$F1979,MATCH(MAX(M$64:M1978),M$64:M1978,0)-1)&gt;(1+$O$2),MAX(K$64:K1979)&gt;MAX(L$64:L1978)),MAX(M$64:M1978)+1,""))),"")</f>
        <v/>
      </c>
      <c r="N1979" s="91">
        <f t="shared" si="185"/>
        <v>0</v>
      </c>
      <c r="O1979" s="91" t="str">
        <f>IFERROR(IF(AND(N1978=$H$2*1,MAX(O$64:O1978)=MAX(P$64:P1978)),MAX(O$64:O1978)+1,""),"")</f>
        <v/>
      </c>
      <c r="P1979" s="91" t="str">
        <f>IFERROR(IF(MOD(MAX(Q$64:Q1979),10*MAX(O$64:O1979))&lt;=2,IF(AND(F1978/INDEX($F$64:$F1979,MATCH(MAX(O$64:O1979),O$64:O1979,0)-1)&lt;(1-$P$2),MAX(O$64:O1979)&gt;MAX(P$64:P1978)),MAX(O$64:O1979),""),IF(AND($F1978/INDEX($F$64:$F1979,MATCH(MAX(Q$64:Q1979),Q$64:Q1979,0)-1)&lt;(1-$P$2),MAX(O$64:O1979)&gt;MAX(P$64:P1978)),MAX(O$64:O1979),"")),"")</f>
        <v/>
      </c>
      <c r="Q1979" s="91" t="str">
        <f>IFERROR(IF(E1979="","",IF(O1979&lt;&gt;"",MAX(O$64:O1979)*10+1,IF(AND($F1978/INDEX($F$64:$F1979,MATCH(MAX(Q$64:Q1978),Q$64:Q1978,0)-1)&gt;(1+$O$2),MAX(O$64:O1979)&gt;MAX(P$64:P1978)),MAX(Q$64:Q1978)+1,""))),"")</f>
        <v/>
      </c>
    </row>
    <row r="1980" spans="1:17" x14ac:dyDescent="0.2">
      <c r="A1980" s="13">
        <f>HLOOKUP($E$2,历史数据!$V$3:$AE$5000,ROW(A1978),)</f>
        <v>590233</v>
      </c>
      <c r="B1980" s="41">
        <v>39434</v>
      </c>
      <c r="C1980" s="100">
        <f>IFERROR(IF(A1980&lt;&gt;0,MAX($C$4:C1979)+1,""),"")</f>
        <v>1932</v>
      </c>
      <c r="D1980" s="100"/>
      <c r="E1980" s="99">
        <f t="shared" si="186"/>
        <v>39506</v>
      </c>
      <c r="F1980" s="101">
        <f>IFERROR(VLOOKUP(E1980,历史数据!AH:AJ,3,),"")</f>
        <v>11.663629861499199</v>
      </c>
      <c r="G1980" s="101">
        <f t="shared" si="182"/>
        <v>13.515258251988604</v>
      </c>
      <c r="H1980" s="105">
        <f t="shared" si="183"/>
        <v>-2.1008403361344463E-3</v>
      </c>
      <c r="I1980" s="101">
        <f>IFERROR(VLOOKUP(E1980,历史数据!AH:AJ,2,),"")</f>
        <v>11.624533895482999</v>
      </c>
      <c r="J1980" s="104">
        <f t="shared" si="184"/>
        <v>0</v>
      </c>
      <c r="K1980" s="104" t="str">
        <f>IFERROR(IF(AND(J1979=$H$2*1,MAX(K$64:K1979)=MAX(L$64:L1979)),MAX(K$64:K1979)+1,""),"")</f>
        <v/>
      </c>
      <c r="L1980" s="104" t="str">
        <f>IFERROR(IF(AND($F1979/INDEX($F$64:$F1980,MATCH(MAX(M$64:M1980),M$64:M1980,0)-1)&lt;(1-$P$2),MAX(K$64:K1980)&gt;MAX(L$64:L1979)),MAX(K$64:K1980),""),"")</f>
        <v/>
      </c>
      <c r="M1980" s="104" t="str">
        <f>IFERROR(IF(E1980="","",IF(K1980&lt;&gt;"",MAX(M$64:M1979)+1,IF(AND($F1979/INDEX($F$64:$F1980,MATCH(MAX(M$64:M1979),M$64:M1979,0)-1)&gt;(1+$O$2),MAX(K$64:K1980)&gt;MAX(L$64:L1979)),MAX(M$64:M1979)+1,""))),"")</f>
        <v/>
      </c>
      <c r="N1980" s="91">
        <f t="shared" si="185"/>
        <v>0</v>
      </c>
      <c r="O1980" s="91" t="str">
        <f>IFERROR(IF(AND(N1979=$H$2*1,MAX(O$64:O1979)=MAX(P$64:P1979)),MAX(O$64:O1979)+1,""),"")</f>
        <v/>
      </c>
      <c r="P1980" s="91" t="str">
        <f>IFERROR(IF(MOD(MAX(Q$64:Q1980),10*MAX(O$64:O1980))&lt;=2,IF(AND(F1979/INDEX($F$64:$F1980,MATCH(MAX(O$64:O1980),O$64:O1980,0)-1)&lt;(1-$P$2),MAX(O$64:O1980)&gt;MAX(P$64:P1979)),MAX(O$64:O1980),""),IF(AND($F1979/INDEX($F$64:$F1980,MATCH(MAX(Q$64:Q1980),Q$64:Q1980,0)-1)&lt;(1-$P$2),MAX(O$64:O1980)&gt;MAX(P$64:P1979)),MAX(O$64:O1980),"")),"")</f>
        <v/>
      </c>
      <c r="Q1980" s="91" t="str">
        <f>IFERROR(IF(E1980="","",IF(O1980&lt;&gt;"",MAX(O$64:O1980)*10+1,IF(AND($F1979/INDEX($F$64:$F1980,MATCH(MAX(Q$64:Q1979),Q$64:Q1979,0)-1)&gt;(1+$O$2),MAX(O$64:O1980)&gt;MAX(P$64:P1979)),MAX(Q$64:Q1979)+1,""))),"")</f>
        <v/>
      </c>
    </row>
    <row r="1981" spans="1:17" x14ac:dyDescent="0.2">
      <c r="A1981" s="13">
        <f>HLOOKUP($E$2,历史数据!$V$3:$AE$5000,ROW(A1979),)</f>
        <v>1210191</v>
      </c>
      <c r="B1981" s="41">
        <v>39435</v>
      </c>
      <c r="C1981" s="100">
        <f>IFERROR(IF(A1981&lt;&gt;0,MAX($C$4:C1980)+1,""),"")</f>
        <v>1933</v>
      </c>
      <c r="D1981" s="100"/>
      <c r="E1981" s="99">
        <f t="shared" si="186"/>
        <v>39507</v>
      </c>
      <c r="F1981" s="101">
        <f>IFERROR(VLOOKUP(E1981,历史数据!AH:AJ,3,),"")</f>
        <v>11.9894295783009</v>
      </c>
      <c r="G1981" s="101">
        <f t="shared" si="182"/>
        <v>13.497013467847713</v>
      </c>
      <c r="H1981" s="105">
        <f t="shared" si="183"/>
        <v>-1.3499397348331055E-3</v>
      </c>
      <c r="I1981" s="101">
        <f>IFERROR(VLOOKUP(E1981,历史数据!AH:AJ,2,),"")</f>
        <v>11.663629861499199</v>
      </c>
      <c r="J1981" s="104">
        <f t="shared" si="184"/>
        <v>0</v>
      </c>
      <c r="K1981" s="104" t="str">
        <f>IFERROR(IF(AND(J1980=$H$2*1,MAX(K$64:K1980)=MAX(L$64:L1980)),MAX(K$64:K1980)+1,""),"")</f>
        <v/>
      </c>
      <c r="L1981" s="104" t="str">
        <f>IFERROR(IF(AND($F1980/INDEX($F$64:$F1981,MATCH(MAX(M$64:M1981),M$64:M1981,0)-1)&lt;(1-$P$2),MAX(K$64:K1981)&gt;MAX(L$64:L1980)),MAX(K$64:K1981),""),"")</f>
        <v/>
      </c>
      <c r="M1981" s="104" t="str">
        <f>IFERROR(IF(E1981="","",IF(K1981&lt;&gt;"",MAX(M$64:M1980)+1,IF(AND($F1980/INDEX($F$64:$F1981,MATCH(MAX(M$64:M1980),M$64:M1980,0)-1)&gt;(1+$O$2),MAX(K$64:K1981)&gt;MAX(L$64:L1980)),MAX(M$64:M1980)+1,""))),"")</f>
        <v/>
      </c>
      <c r="N1981" s="91">
        <f t="shared" si="185"/>
        <v>0</v>
      </c>
      <c r="O1981" s="91" t="str">
        <f>IFERROR(IF(AND(N1980=$H$2*1,MAX(O$64:O1980)=MAX(P$64:P1980)),MAX(O$64:O1980)+1,""),"")</f>
        <v/>
      </c>
      <c r="P1981" s="91" t="str">
        <f>IFERROR(IF(MOD(MAX(Q$64:Q1981),10*MAX(O$64:O1981))&lt;=2,IF(AND(F1980/INDEX($F$64:$F1981,MATCH(MAX(O$64:O1981),O$64:O1981,0)-1)&lt;(1-$P$2),MAX(O$64:O1981)&gt;MAX(P$64:P1980)),MAX(O$64:O1981),""),IF(AND($F1980/INDEX($F$64:$F1981,MATCH(MAX(Q$64:Q1981),Q$64:Q1981,0)-1)&lt;(1-$P$2),MAX(O$64:O1981)&gt;MAX(P$64:P1980)),MAX(O$64:O1981),"")),"")</f>
        <v/>
      </c>
      <c r="Q1981" s="91" t="str">
        <f>IFERROR(IF(E1981="","",IF(O1981&lt;&gt;"",MAX(O$64:O1981)*10+1,IF(AND($F1980/INDEX($F$64:$F1981,MATCH(MAX(Q$64:Q1980),Q$64:Q1980,0)-1)&gt;(1+$O$2),MAX(O$64:O1981)&gt;MAX(P$64:P1980)),MAX(Q$64:Q1980)+1,""))),"")</f>
        <v/>
      </c>
    </row>
    <row r="1982" spans="1:17" x14ac:dyDescent="0.2">
      <c r="A1982" s="13">
        <f>HLOOKUP($E$2,历史数据!$V$3:$AE$5000,ROW(A1980),)</f>
        <v>1241565</v>
      </c>
      <c r="B1982" s="41">
        <v>39436</v>
      </c>
      <c r="C1982" s="100">
        <f>IFERROR(IF(A1982&lt;&gt;0,MAX($C$4:C1981)+1,""),"")</f>
        <v>1934</v>
      </c>
      <c r="D1982" s="100"/>
      <c r="E1982" s="99">
        <f t="shared" si="186"/>
        <v>39510</v>
      </c>
      <c r="F1982" s="101">
        <f>IFERROR(VLOOKUP(E1982,历史数据!AH:AJ,3,),"")</f>
        <v>12.119749465021499</v>
      </c>
      <c r="G1982" s="101">
        <f t="shared" si="182"/>
        <v>13.487891075777267</v>
      </c>
      <c r="H1982" s="105">
        <f t="shared" si="183"/>
        <v>-6.7588226774595306E-4</v>
      </c>
      <c r="I1982" s="101">
        <f>IFERROR(VLOOKUP(E1982,历史数据!AH:AJ,2,),"")</f>
        <v>11.937301623612599</v>
      </c>
      <c r="J1982" s="104">
        <f t="shared" si="184"/>
        <v>0</v>
      </c>
      <c r="K1982" s="104" t="str">
        <f>IFERROR(IF(AND(J1981=$H$2*1,MAX(K$64:K1981)=MAX(L$64:L1981)),MAX(K$64:K1981)+1,""),"")</f>
        <v/>
      </c>
      <c r="L1982" s="104" t="str">
        <f>IFERROR(IF(AND($F1981/INDEX($F$64:$F1982,MATCH(MAX(M$64:M1982),M$64:M1982,0)-1)&lt;(1-$P$2),MAX(K$64:K1982)&gt;MAX(L$64:L1981)),MAX(K$64:K1982),""),"")</f>
        <v/>
      </c>
      <c r="M1982" s="104" t="str">
        <f>IFERROR(IF(E1982="","",IF(K1982&lt;&gt;"",MAX(M$64:M1981)+1,IF(AND($F1981/INDEX($F$64:$F1982,MATCH(MAX(M$64:M1981),M$64:M1981,0)-1)&gt;(1+$O$2),MAX(K$64:K1982)&gt;MAX(L$64:L1981)),MAX(M$64:M1981)+1,""))),"")</f>
        <v/>
      </c>
      <c r="N1982" s="91">
        <f t="shared" si="185"/>
        <v>0</v>
      </c>
      <c r="O1982" s="91" t="str">
        <f>IFERROR(IF(AND(N1981=$H$2*1,MAX(O$64:O1981)=MAX(P$64:P1981)),MAX(O$64:O1981)+1,""),"")</f>
        <v/>
      </c>
      <c r="P1982" s="91" t="str">
        <f>IFERROR(IF(MOD(MAX(Q$64:Q1982),10*MAX(O$64:O1982))&lt;=2,IF(AND(F1981/INDEX($F$64:$F1982,MATCH(MAX(O$64:O1982),O$64:O1982,0)-1)&lt;(1-$P$2),MAX(O$64:O1982)&gt;MAX(P$64:P1981)),MAX(O$64:O1982),""),IF(AND($F1981/INDEX($F$64:$F1982,MATCH(MAX(Q$64:Q1982),Q$64:Q1982,0)-1)&lt;(1-$P$2),MAX(O$64:O1982)&gt;MAX(P$64:P1981)),MAX(O$64:O1982),"")),"")</f>
        <v/>
      </c>
      <c r="Q1982" s="91" t="str">
        <f>IFERROR(IF(E1982="","",IF(O1982&lt;&gt;"",MAX(O$64:O1982)*10+1,IF(AND($F1981/INDEX($F$64:$F1982,MATCH(MAX(Q$64:Q1981),Q$64:Q1981,0)-1)&gt;(1+$O$2),MAX(O$64:O1982)&gt;MAX(P$64:P1981)),MAX(Q$64:Q1981)+1,""))),"")</f>
        <v/>
      </c>
    </row>
    <row r="1983" spans="1:17" x14ac:dyDescent="0.2">
      <c r="A1983" s="13">
        <f>HLOOKUP($E$2,历史数据!$V$3:$AE$5000,ROW(A1981),)</f>
        <v>2672620</v>
      </c>
      <c r="B1983" s="41">
        <v>39437</v>
      </c>
      <c r="C1983" s="100">
        <f>IFERROR(IF(A1983&lt;&gt;0,MAX($C$4:C1982)+1,""),"")</f>
        <v>1935</v>
      </c>
      <c r="D1983" s="100"/>
      <c r="E1983" s="99">
        <f t="shared" si="186"/>
        <v>39511</v>
      </c>
      <c r="F1983" s="101">
        <f>IFERROR(VLOOKUP(E1983,历史数据!AH:AJ,3,),"")</f>
        <v>11.7157578161875</v>
      </c>
      <c r="G1983" s="101">
        <f t="shared" si="182"/>
        <v>13.468343092769171</v>
      </c>
      <c r="H1983" s="105">
        <f t="shared" si="183"/>
        <v>-1.4492987004618429E-3</v>
      </c>
      <c r="I1983" s="101">
        <f>IFERROR(VLOOKUP(E1983,历史数据!AH:AJ,2,),"")</f>
        <v>12.119749465021499</v>
      </c>
      <c r="J1983" s="104">
        <f t="shared" si="184"/>
        <v>0</v>
      </c>
      <c r="K1983" s="104" t="str">
        <f>IFERROR(IF(AND(J1982=$H$2*1,MAX(K$64:K1982)=MAX(L$64:L1982)),MAX(K$64:K1982)+1,""),"")</f>
        <v/>
      </c>
      <c r="L1983" s="104" t="str">
        <f>IFERROR(IF(AND($F1982/INDEX($F$64:$F1983,MATCH(MAX(M$64:M1983),M$64:M1983,0)-1)&lt;(1-$P$2),MAX(K$64:K1983)&gt;MAX(L$64:L1982)),MAX(K$64:K1983),""),"")</f>
        <v/>
      </c>
      <c r="M1983" s="104" t="str">
        <f>IFERROR(IF(E1983="","",IF(K1983&lt;&gt;"",MAX(M$64:M1982)+1,IF(AND($F1982/INDEX($F$64:$F1983,MATCH(MAX(M$64:M1982),M$64:M1982,0)-1)&gt;(1+$O$2),MAX(K$64:K1983)&gt;MAX(L$64:L1982)),MAX(M$64:M1982)+1,""))),"")</f>
        <v/>
      </c>
      <c r="N1983" s="91">
        <f t="shared" si="185"/>
        <v>0</v>
      </c>
      <c r="O1983" s="91" t="str">
        <f>IFERROR(IF(AND(N1982=$H$2*1,MAX(O$64:O1982)=MAX(P$64:P1982)),MAX(O$64:O1982)+1,""),"")</f>
        <v/>
      </c>
      <c r="P1983" s="91" t="str">
        <f>IFERROR(IF(MOD(MAX(Q$64:Q1983),10*MAX(O$64:O1983))&lt;=2,IF(AND(F1982/INDEX($F$64:$F1983,MATCH(MAX(O$64:O1983),O$64:O1983,0)-1)&lt;(1-$P$2),MAX(O$64:O1983)&gt;MAX(P$64:P1982)),MAX(O$64:O1983),""),IF(AND($F1982/INDEX($F$64:$F1983,MATCH(MAX(Q$64:Q1983),Q$64:Q1983,0)-1)&lt;(1-$P$2),MAX(O$64:O1983)&gt;MAX(P$64:P1982)),MAX(O$64:O1983),"")),"")</f>
        <v/>
      </c>
      <c r="Q1983" s="91" t="str">
        <f>IFERROR(IF(E1983="","",IF(O1983&lt;&gt;"",MAX(O$64:O1983)*10+1,IF(AND($F1982/INDEX($F$64:$F1983,MATCH(MAX(Q$64:Q1982),Q$64:Q1982,0)-1)&gt;(1+$O$2),MAX(O$64:O1983)&gt;MAX(P$64:P1982)),MAX(Q$64:Q1982)+1,""))),"")</f>
        <v/>
      </c>
    </row>
    <row r="1984" spans="1:17" x14ac:dyDescent="0.2">
      <c r="A1984" s="13">
        <f>HLOOKUP($E$2,历史数据!$V$3:$AE$5000,ROW(A1982),)</f>
        <v>2298012</v>
      </c>
      <c r="B1984" s="41">
        <v>39440</v>
      </c>
      <c r="C1984" s="100">
        <f>IFERROR(IF(A1984&lt;&gt;0,MAX($C$4:C1983)+1,""),"")</f>
        <v>1936</v>
      </c>
      <c r="D1984" s="100"/>
      <c r="E1984" s="99">
        <f t="shared" si="186"/>
        <v>39512</v>
      </c>
      <c r="F1984" s="101">
        <f>IFERROR(VLOOKUP(E1984,历史数据!AH:AJ,3,),"")</f>
        <v>11.924269634940501</v>
      </c>
      <c r="G1984" s="101">
        <f t="shared" si="182"/>
        <v>13.458786301076323</v>
      </c>
      <c r="H1984" s="105">
        <f t="shared" si="183"/>
        <v>-7.0957441661689824E-4</v>
      </c>
      <c r="I1984" s="101">
        <f>IFERROR(VLOOKUP(E1984,历史数据!AH:AJ,2,),"")</f>
        <v>11.702725827515399</v>
      </c>
      <c r="J1984" s="104">
        <f t="shared" si="184"/>
        <v>0</v>
      </c>
      <c r="K1984" s="104" t="str">
        <f>IFERROR(IF(AND(J1983=$H$2*1,MAX(K$64:K1983)=MAX(L$64:L1983)),MAX(K$64:K1983)+1,""),"")</f>
        <v/>
      </c>
      <c r="L1984" s="104" t="str">
        <f>IFERROR(IF(AND($F1983/INDEX($F$64:$F1984,MATCH(MAX(M$64:M1984),M$64:M1984,0)-1)&lt;(1-$P$2),MAX(K$64:K1984)&gt;MAX(L$64:L1983)),MAX(K$64:K1984),""),"")</f>
        <v/>
      </c>
      <c r="M1984" s="104" t="str">
        <f>IFERROR(IF(E1984="","",IF(K1984&lt;&gt;"",MAX(M$64:M1983)+1,IF(AND($F1983/INDEX($F$64:$F1984,MATCH(MAX(M$64:M1983),M$64:M1983,0)-1)&gt;(1+$O$2),MAX(K$64:K1984)&gt;MAX(L$64:L1983)),MAX(M$64:M1983)+1,""))),"")</f>
        <v/>
      </c>
      <c r="N1984" s="91">
        <f t="shared" si="185"/>
        <v>0</v>
      </c>
      <c r="O1984" s="91" t="str">
        <f>IFERROR(IF(AND(N1983=$H$2*1,MAX(O$64:O1983)=MAX(P$64:P1983)),MAX(O$64:O1983)+1,""),"")</f>
        <v/>
      </c>
      <c r="P1984" s="91" t="str">
        <f>IFERROR(IF(MOD(MAX(Q$64:Q1984),10*MAX(O$64:O1984))&lt;=2,IF(AND(F1983/INDEX($F$64:$F1984,MATCH(MAX(O$64:O1984),O$64:O1984,0)-1)&lt;(1-$P$2),MAX(O$64:O1984)&gt;MAX(P$64:P1983)),MAX(O$64:O1984),""),IF(AND($F1983/INDEX($F$64:$F1984,MATCH(MAX(Q$64:Q1984),Q$64:Q1984,0)-1)&lt;(1-$P$2),MAX(O$64:O1984)&gt;MAX(P$64:P1983)),MAX(O$64:O1984),"")),"")</f>
        <v/>
      </c>
      <c r="Q1984" s="91" t="str">
        <f>IFERROR(IF(E1984="","",IF(O1984&lt;&gt;"",MAX(O$64:O1984)*10+1,IF(AND($F1983/INDEX($F$64:$F1984,MATCH(MAX(Q$64:Q1983),Q$64:Q1983,0)-1)&gt;(1+$O$2),MAX(O$64:O1984)&gt;MAX(P$64:P1983)),MAX(Q$64:Q1983)+1,""))),"")</f>
        <v/>
      </c>
    </row>
    <row r="1985" spans="1:17" x14ac:dyDescent="0.2">
      <c r="A1985" s="13">
        <f>HLOOKUP($E$2,历史数据!$V$3:$AE$5000,ROW(A1983),)</f>
        <v>2020753</v>
      </c>
      <c r="B1985" s="41">
        <v>39441</v>
      </c>
      <c r="C1985" s="100">
        <f>IFERROR(IF(A1985&lt;&gt;0,MAX($C$4:C1984)+1,""),"")</f>
        <v>1937</v>
      </c>
      <c r="D1985" s="100"/>
      <c r="E1985" s="99">
        <f t="shared" si="186"/>
        <v>39513</v>
      </c>
      <c r="F1985" s="101">
        <f>IFERROR(VLOOKUP(E1985,历史数据!AH:AJ,3,),"")</f>
        <v>12.5237411138556</v>
      </c>
      <c r="G1985" s="101">
        <f t="shared" ref="G1985:G2048" si="187">IFERROR(IF(E1985="","",AVERAGE(F1926:F1985)),"")</f>
        <v>13.460523899565935</v>
      </c>
      <c r="H1985" s="105">
        <f t="shared" si="183"/>
        <v>1.2910513999853102E-4</v>
      </c>
      <c r="I1985" s="101">
        <f>IFERROR(VLOOKUP(E1985,历史数据!AH:AJ,2,),"")</f>
        <v>11.885173668924301</v>
      </c>
      <c r="J1985" s="104">
        <f t="shared" si="184"/>
        <v>0</v>
      </c>
      <c r="K1985" s="104" t="str">
        <f>IFERROR(IF(AND(J1984=$H$2*1,MAX(K$64:K1984)=MAX(L$64:L1984)),MAX(K$64:K1984)+1,""),"")</f>
        <v/>
      </c>
      <c r="L1985" s="104" t="str">
        <f>IFERROR(IF(AND($F1984/INDEX($F$64:$F1985,MATCH(MAX(M$64:M1985),M$64:M1985,0)-1)&lt;(1-$P$2),MAX(K$64:K1985)&gt;MAX(L$64:L1984)),MAX(K$64:K1985),""),"")</f>
        <v/>
      </c>
      <c r="M1985" s="104" t="str">
        <f>IFERROR(IF(E1985="","",IF(K1985&lt;&gt;"",MAX(M$64:M1984)+1,IF(AND($F1984/INDEX($F$64:$F1985,MATCH(MAX(M$64:M1984),M$64:M1984,0)-1)&gt;(1+$O$2),MAX(K$64:K1985)&gt;MAX(L$64:L1984)),MAX(M$64:M1984)+1,""))),"")</f>
        <v/>
      </c>
      <c r="N1985" s="91">
        <f t="shared" si="185"/>
        <v>0</v>
      </c>
      <c r="O1985" s="91" t="str">
        <f>IFERROR(IF(AND(N1984=$H$2*1,MAX(O$64:O1984)=MAX(P$64:P1984)),MAX(O$64:O1984)+1,""),"")</f>
        <v/>
      </c>
      <c r="P1985" s="91" t="str">
        <f>IFERROR(IF(MOD(MAX(Q$64:Q1985),10*MAX(O$64:O1985))&lt;=2,IF(AND(F1984/INDEX($F$64:$F1985,MATCH(MAX(O$64:O1985),O$64:O1985,0)-1)&lt;(1-$P$2),MAX(O$64:O1985)&gt;MAX(P$64:P1984)),MAX(O$64:O1985),""),IF(AND($F1984/INDEX($F$64:$F1985,MATCH(MAX(Q$64:Q1985),Q$64:Q1985,0)-1)&lt;(1-$P$2),MAX(O$64:O1985)&gt;MAX(P$64:P1984)),MAX(O$64:O1985),"")),"")</f>
        <v/>
      </c>
      <c r="Q1985" s="91" t="str">
        <f>IFERROR(IF(E1985="","",IF(O1985&lt;&gt;"",MAX(O$64:O1985)*10+1,IF(AND($F1984/INDEX($F$64:$F1985,MATCH(MAX(Q$64:Q1984),Q$64:Q1984,0)-1)&gt;(1+$O$2),MAX(O$64:O1985)&gt;MAX(P$64:P1984)),MAX(Q$64:Q1984)+1,""))),"")</f>
        <v/>
      </c>
    </row>
    <row r="1986" spans="1:17" x14ac:dyDescent="0.2">
      <c r="A1986" s="13">
        <f>HLOOKUP($E$2,历史数据!$V$3:$AE$5000,ROW(A1984),)</f>
        <v>1396786</v>
      </c>
      <c r="B1986" s="41">
        <v>39442</v>
      </c>
      <c r="C1986" s="100">
        <f>IFERROR(IF(A1986&lt;&gt;0,MAX($C$4:C1985)+1,""),"")</f>
        <v>1938</v>
      </c>
      <c r="D1986" s="100"/>
      <c r="E1986" s="99">
        <f t="shared" si="186"/>
        <v>39514</v>
      </c>
      <c r="F1986" s="101">
        <f>IFERROR(VLOOKUP(E1986,历史数据!AH:AJ,3,),"")</f>
        <v>12.3412932724467</v>
      </c>
      <c r="G1986" s="101">
        <f t="shared" si="187"/>
        <v>13.455962703530711</v>
      </c>
      <c r="H1986" s="105">
        <f t="shared" ref="H1986:H2049" si="188">IFERROR(G1986/G1985-1,"")</f>
        <v>-3.3885724428384112E-4</v>
      </c>
      <c r="I1986" s="101">
        <f>IFERROR(VLOOKUP(E1986,历史数据!AH:AJ,2,),"")</f>
        <v>12.654061000576201</v>
      </c>
      <c r="J1986" s="104">
        <f t="shared" ref="J1986:J2049" si="189">IFERROR(IF(L1986&lt;&gt;"","0",IF(AND($H1986&gt;0,$F1986&gt;$G1986),J1985+1,0)),"")</f>
        <v>0</v>
      </c>
      <c r="K1986" s="104" t="str">
        <f>IFERROR(IF(AND(J1985=$H$2*1,MAX(K$64:K1985)=MAX(L$64:L1985)),MAX(K$64:K1985)+1,""),"")</f>
        <v/>
      </c>
      <c r="L1986" s="104" t="str">
        <f>IFERROR(IF(AND($F1985/INDEX($F$64:$F1986,MATCH(MAX(M$64:M1986),M$64:M1986,0)-1)&lt;(1-$P$2),MAX(K$64:K1986)&gt;MAX(L$64:L1985)),MAX(K$64:K1986),""),"")</f>
        <v/>
      </c>
      <c r="M1986" s="104" t="str">
        <f>IFERROR(IF(E1986="","",IF(K1986&lt;&gt;"",MAX(M$64:M1985)+1,IF(AND($F1985/INDEX($F$64:$F1986,MATCH(MAX(M$64:M1985),M$64:M1985,0)-1)&gt;(1+$O$2),MAX(K$64:K1986)&gt;MAX(L$64:L1985)),MAX(M$64:M1985)+1,""))),"")</f>
        <v/>
      </c>
      <c r="N1986" s="91">
        <f t="shared" ref="N1986:N2049" si="190">IFERROR(IF(P1986&lt;&gt;"","0",IF(AND($H1986&gt;0,$F1986&gt;$G1986),N1985+1,0)),"")</f>
        <v>0</v>
      </c>
      <c r="O1986" s="91" t="str">
        <f>IFERROR(IF(AND(N1985=$H$2*1,MAX(O$64:O1985)=MAX(P$64:P1985)),MAX(O$64:O1985)+1,""),"")</f>
        <v/>
      </c>
      <c r="P1986" s="91" t="str">
        <f>IFERROR(IF(MOD(MAX(Q$64:Q1986),10*MAX(O$64:O1986))&lt;=2,IF(AND(F1985/INDEX($F$64:$F1986,MATCH(MAX(O$64:O1986),O$64:O1986,0)-1)&lt;(1-$P$2),MAX(O$64:O1986)&gt;MAX(P$64:P1985)),MAX(O$64:O1986),""),IF(AND($F1985/INDEX($F$64:$F1986,MATCH(MAX(Q$64:Q1986),Q$64:Q1986,0)-1)&lt;(1-$P$2),MAX(O$64:O1986)&gt;MAX(P$64:P1985)),MAX(O$64:O1986),"")),"")</f>
        <v/>
      </c>
      <c r="Q1986" s="91" t="str">
        <f>IFERROR(IF(E1986="","",IF(O1986&lt;&gt;"",MAX(O$64:O1986)*10+1,IF(AND($F1985/INDEX($F$64:$F1986,MATCH(MAX(Q$64:Q1985),Q$64:Q1985,0)-1)&gt;(1+$O$2),MAX(O$64:O1986)&gt;MAX(P$64:P1985)),MAX(Q$64:Q1985)+1,""))),"")</f>
        <v/>
      </c>
    </row>
    <row r="1987" spans="1:17" x14ac:dyDescent="0.2">
      <c r="A1987" s="13">
        <f>HLOOKUP($E$2,历史数据!$V$3:$AE$5000,ROW(A1985),)</f>
        <v>1766579</v>
      </c>
      <c r="B1987" s="41">
        <v>39443</v>
      </c>
      <c r="C1987" s="100">
        <f>IFERROR(IF(A1987&lt;&gt;0,MAX($C$4:C1986)+1,""),"")</f>
        <v>1939</v>
      </c>
      <c r="D1987" s="100"/>
      <c r="E1987" s="99">
        <f t="shared" si="186"/>
        <v>39517</v>
      </c>
      <c r="F1987" s="101">
        <f>IFERROR(VLOOKUP(E1987,历史数据!AH:AJ,3,),"")</f>
        <v>12.1327814536936</v>
      </c>
      <c r="G1987" s="101">
        <f t="shared" si="187"/>
        <v>13.438803918445824</v>
      </c>
      <c r="H1987" s="105">
        <f t="shared" si="188"/>
        <v>-1.2751807851238972E-3</v>
      </c>
      <c r="I1987" s="101">
        <f>IFERROR(VLOOKUP(E1987,历史数据!AH:AJ,2,),"")</f>
        <v>12.237037363070099</v>
      </c>
      <c r="J1987" s="104">
        <f t="shared" si="189"/>
        <v>0</v>
      </c>
      <c r="K1987" s="104" t="str">
        <f>IFERROR(IF(AND(J1986=$H$2*1,MAX(K$64:K1986)=MAX(L$64:L1986)),MAX(K$64:K1986)+1,""),"")</f>
        <v/>
      </c>
      <c r="L1987" s="104" t="str">
        <f>IFERROR(IF(AND($F1986/INDEX($F$64:$F1987,MATCH(MAX(M$64:M1987),M$64:M1987,0)-1)&lt;(1-$P$2),MAX(K$64:K1987)&gt;MAX(L$64:L1986)),MAX(K$64:K1987),""),"")</f>
        <v/>
      </c>
      <c r="M1987" s="104" t="str">
        <f>IFERROR(IF(E1987="","",IF(K1987&lt;&gt;"",MAX(M$64:M1986)+1,IF(AND($F1986/INDEX($F$64:$F1987,MATCH(MAX(M$64:M1986),M$64:M1986,0)-1)&gt;(1+$O$2),MAX(K$64:K1987)&gt;MAX(L$64:L1986)),MAX(M$64:M1986)+1,""))),"")</f>
        <v/>
      </c>
      <c r="N1987" s="91">
        <f t="shared" si="190"/>
        <v>0</v>
      </c>
      <c r="O1987" s="91" t="str">
        <f>IFERROR(IF(AND(N1986=$H$2*1,MAX(O$64:O1986)=MAX(P$64:P1986)),MAX(O$64:O1986)+1,""),"")</f>
        <v/>
      </c>
      <c r="P1987" s="91" t="str">
        <f>IFERROR(IF(MOD(MAX(Q$64:Q1987),10*MAX(O$64:O1987))&lt;=2,IF(AND(F1986/INDEX($F$64:$F1987,MATCH(MAX(O$64:O1987),O$64:O1987,0)-1)&lt;(1-$P$2),MAX(O$64:O1987)&gt;MAX(P$64:P1986)),MAX(O$64:O1987),""),IF(AND($F1986/INDEX($F$64:$F1987,MATCH(MAX(Q$64:Q1987),Q$64:Q1987,0)-1)&lt;(1-$P$2),MAX(O$64:O1987)&gt;MAX(P$64:P1986)),MAX(O$64:O1987),"")),"")</f>
        <v/>
      </c>
      <c r="Q1987" s="91" t="str">
        <f>IFERROR(IF(E1987="","",IF(O1987&lt;&gt;"",MAX(O$64:O1987)*10+1,IF(AND($F1986/INDEX($F$64:$F1987,MATCH(MAX(Q$64:Q1986),Q$64:Q1986,0)-1)&gt;(1+$O$2),MAX(O$64:O1987)&gt;MAX(P$64:P1986)),MAX(Q$64:Q1986)+1,""))),"")</f>
        <v/>
      </c>
    </row>
    <row r="1988" spans="1:17" x14ac:dyDescent="0.2">
      <c r="A1988" s="13">
        <f>HLOOKUP($E$2,历史数据!$V$3:$AE$5000,ROW(A1986),)</f>
        <v>1164262</v>
      </c>
      <c r="B1988" s="41">
        <v>39444</v>
      </c>
      <c r="C1988" s="100">
        <f>IFERROR(IF(A1988&lt;&gt;0,MAX($C$4:C1987)+1,""),"")</f>
        <v>1940</v>
      </c>
      <c r="D1988" s="100"/>
      <c r="E1988" s="99">
        <f t="shared" si="186"/>
        <v>39518</v>
      </c>
      <c r="F1988" s="101">
        <f>IFERROR(VLOOKUP(E1988,历史数据!AH:AJ,3,),"")</f>
        <v>11.9894295783009</v>
      </c>
      <c r="G1988" s="101">
        <f t="shared" si="187"/>
        <v>13.414911939213706</v>
      </c>
      <c r="H1988" s="105">
        <f t="shared" si="188"/>
        <v>-1.7778352431591093E-3</v>
      </c>
      <c r="I1988" s="101">
        <f>IFERROR(VLOOKUP(E1988,历史数据!AH:AJ,2,),"")</f>
        <v>12.041557532989099</v>
      </c>
      <c r="J1988" s="104">
        <f t="shared" si="189"/>
        <v>0</v>
      </c>
      <c r="K1988" s="104" t="str">
        <f>IFERROR(IF(AND(J1987=$H$2*1,MAX(K$64:K1987)=MAX(L$64:L1987)),MAX(K$64:K1987)+1,""),"")</f>
        <v/>
      </c>
      <c r="L1988" s="104" t="str">
        <f>IFERROR(IF(AND($F1987/INDEX($F$64:$F1988,MATCH(MAX(M$64:M1988),M$64:M1988,0)-1)&lt;(1-$P$2),MAX(K$64:K1988)&gt;MAX(L$64:L1987)),MAX(K$64:K1988),""),"")</f>
        <v/>
      </c>
      <c r="M1988" s="104" t="str">
        <f>IFERROR(IF(E1988="","",IF(K1988&lt;&gt;"",MAX(M$64:M1987)+1,IF(AND($F1987/INDEX($F$64:$F1988,MATCH(MAX(M$64:M1987),M$64:M1987,0)-1)&gt;(1+$O$2),MAX(K$64:K1988)&gt;MAX(L$64:L1987)),MAX(M$64:M1987)+1,""))),"")</f>
        <v/>
      </c>
      <c r="N1988" s="91">
        <f t="shared" si="190"/>
        <v>0</v>
      </c>
      <c r="O1988" s="91" t="str">
        <f>IFERROR(IF(AND(N1987=$H$2*1,MAX(O$64:O1987)=MAX(P$64:P1987)),MAX(O$64:O1987)+1,""),"")</f>
        <v/>
      </c>
      <c r="P1988" s="91" t="str">
        <f>IFERROR(IF(MOD(MAX(Q$64:Q1988),10*MAX(O$64:O1988))&lt;=2,IF(AND(F1987/INDEX($F$64:$F1988,MATCH(MAX(O$64:O1988),O$64:O1988,0)-1)&lt;(1-$P$2),MAX(O$64:O1988)&gt;MAX(P$64:P1987)),MAX(O$64:O1988),""),IF(AND($F1987/INDEX($F$64:$F1988,MATCH(MAX(Q$64:Q1988),Q$64:Q1988,0)-1)&lt;(1-$P$2),MAX(O$64:O1988)&gt;MAX(P$64:P1987)),MAX(O$64:O1988),"")),"")</f>
        <v/>
      </c>
      <c r="Q1988" s="91" t="str">
        <f>IFERROR(IF(E1988="","",IF(O1988&lt;&gt;"",MAX(O$64:O1988)*10+1,IF(AND($F1987/INDEX($F$64:$F1988,MATCH(MAX(Q$64:Q1987),Q$64:Q1987,0)-1)&gt;(1+$O$2),MAX(O$64:O1988)&gt;MAX(P$64:P1987)),MAX(Q$64:Q1987)+1,""))),"")</f>
        <v/>
      </c>
    </row>
    <row r="1989" spans="1:17" x14ac:dyDescent="0.2">
      <c r="A1989" s="13">
        <f>HLOOKUP($E$2,历史数据!$V$3:$AE$5000,ROW(A1987),)</f>
        <v>1939527</v>
      </c>
      <c r="B1989" s="41">
        <v>39449</v>
      </c>
      <c r="C1989" s="100">
        <f>IFERROR(IF(A1989&lt;&gt;0,MAX($C$4:C1988)+1,""),"")</f>
        <v>1941</v>
      </c>
      <c r="D1989" s="100"/>
      <c r="E1989" s="99">
        <f t="shared" si="186"/>
        <v>39519</v>
      </c>
      <c r="F1989" s="101">
        <f>IFERROR(VLOOKUP(E1989,历史数据!AH:AJ,3,),"")</f>
        <v>12.119749465021499</v>
      </c>
      <c r="G1989" s="101">
        <f t="shared" si="187"/>
        <v>13.394277957149601</v>
      </c>
      <c r="H1989" s="105">
        <f t="shared" si="188"/>
        <v>-1.5381377199942259E-3</v>
      </c>
      <c r="I1989" s="101">
        <f>IFERROR(VLOOKUP(E1989,历史数据!AH:AJ,2,),"")</f>
        <v>12.119749465021499</v>
      </c>
      <c r="J1989" s="104">
        <f t="shared" si="189"/>
        <v>0</v>
      </c>
      <c r="K1989" s="104" t="str">
        <f>IFERROR(IF(AND(J1988=$H$2*1,MAX(K$64:K1988)=MAX(L$64:L1988)),MAX(K$64:K1988)+1,""),"")</f>
        <v/>
      </c>
      <c r="L1989" s="104" t="str">
        <f>IFERROR(IF(AND($F1988/INDEX($F$64:$F1989,MATCH(MAX(M$64:M1989),M$64:M1989,0)-1)&lt;(1-$P$2),MAX(K$64:K1989)&gt;MAX(L$64:L1988)),MAX(K$64:K1989),""),"")</f>
        <v/>
      </c>
      <c r="M1989" s="104" t="str">
        <f>IFERROR(IF(E1989="","",IF(K1989&lt;&gt;"",MAX(M$64:M1988)+1,IF(AND($F1988/INDEX($F$64:$F1989,MATCH(MAX(M$64:M1988),M$64:M1988,0)-1)&gt;(1+$O$2),MAX(K$64:K1989)&gt;MAX(L$64:L1988)),MAX(M$64:M1988)+1,""))),"")</f>
        <v/>
      </c>
      <c r="N1989" s="91">
        <f t="shared" si="190"/>
        <v>0</v>
      </c>
      <c r="O1989" s="91" t="str">
        <f>IFERROR(IF(AND(N1988=$H$2*1,MAX(O$64:O1988)=MAX(P$64:P1988)),MAX(O$64:O1988)+1,""),"")</f>
        <v/>
      </c>
      <c r="P1989" s="91" t="str">
        <f>IFERROR(IF(MOD(MAX(Q$64:Q1989),10*MAX(O$64:O1989))&lt;=2,IF(AND(F1988/INDEX($F$64:$F1989,MATCH(MAX(O$64:O1989),O$64:O1989,0)-1)&lt;(1-$P$2),MAX(O$64:O1989)&gt;MAX(P$64:P1988)),MAX(O$64:O1989),""),IF(AND($F1988/INDEX($F$64:$F1989,MATCH(MAX(Q$64:Q1989),Q$64:Q1989,0)-1)&lt;(1-$P$2),MAX(O$64:O1989)&gt;MAX(P$64:P1988)),MAX(O$64:O1989),"")),"")</f>
        <v/>
      </c>
      <c r="Q1989" s="91" t="str">
        <f>IFERROR(IF(E1989="","",IF(O1989&lt;&gt;"",MAX(O$64:O1989)*10+1,IF(AND($F1988/INDEX($F$64:$F1989,MATCH(MAX(Q$64:Q1988),Q$64:Q1988,0)-1)&gt;(1+$O$2),MAX(O$64:O1989)&gt;MAX(P$64:P1988)),MAX(Q$64:Q1988)+1,""))),"")</f>
        <v/>
      </c>
    </row>
    <row r="1990" spans="1:17" x14ac:dyDescent="0.2">
      <c r="A1990" s="13">
        <f>HLOOKUP($E$2,历史数据!$V$3:$AE$5000,ROW(A1988),)</f>
        <v>2701442</v>
      </c>
      <c r="B1990" s="41">
        <v>39450</v>
      </c>
      <c r="C1990" s="100">
        <f>IFERROR(IF(A1990&lt;&gt;0,MAX($C$4:C1989)+1,""),"")</f>
        <v>1942</v>
      </c>
      <c r="D1990" s="100"/>
      <c r="E1990" s="99">
        <f t="shared" ref="E1990:E2053" si="191">IFERROR(INDEX(B:B,MATCH(ROW(A1986),C:C,0)),"")</f>
        <v>39520</v>
      </c>
      <c r="F1990" s="101">
        <f>IFERROR(VLOOKUP(E1990,历史数据!AH:AJ,3,),"")</f>
        <v>11.728789804859501</v>
      </c>
      <c r="G1990" s="101">
        <f t="shared" si="187"/>
        <v>13.362783984525441</v>
      </c>
      <c r="H1990" s="105">
        <f t="shared" si="188"/>
        <v>-2.3513005124213837E-3</v>
      </c>
      <c r="I1990" s="101">
        <f>IFERROR(VLOOKUP(E1990,历史数据!AH:AJ,2,),"")</f>
        <v>12.1067174763495</v>
      </c>
      <c r="J1990" s="104">
        <f t="shared" si="189"/>
        <v>0</v>
      </c>
      <c r="K1990" s="104" t="str">
        <f>IFERROR(IF(AND(J1989=$H$2*1,MAX(K$64:K1989)=MAX(L$64:L1989)),MAX(K$64:K1989)+1,""),"")</f>
        <v/>
      </c>
      <c r="L1990" s="104" t="str">
        <f>IFERROR(IF(AND($F1989/INDEX($F$64:$F1990,MATCH(MAX(M$64:M1990),M$64:M1990,0)-1)&lt;(1-$P$2),MAX(K$64:K1990)&gt;MAX(L$64:L1989)),MAX(K$64:K1990),""),"")</f>
        <v/>
      </c>
      <c r="M1990" s="104" t="str">
        <f>IFERROR(IF(E1990="","",IF(K1990&lt;&gt;"",MAX(M$64:M1989)+1,IF(AND($F1989/INDEX($F$64:$F1990,MATCH(MAX(M$64:M1989),M$64:M1989,0)-1)&gt;(1+$O$2),MAX(K$64:K1990)&gt;MAX(L$64:L1989)),MAX(M$64:M1989)+1,""))),"")</f>
        <v/>
      </c>
      <c r="N1990" s="91">
        <f t="shared" si="190"/>
        <v>0</v>
      </c>
      <c r="O1990" s="91" t="str">
        <f>IFERROR(IF(AND(N1989=$H$2*1,MAX(O$64:O1989)=MAX(P$64:P1989)),MAX(O$64:O1989)+1,""),"")</f>
        <v/>
      </c>
      <c r="P1990" s="91" t="str">
        <f>IFERROR(IF(MOD(MAX(Q$64:Q1990),10*MAX(O$64:O1990))&lt;=2,IF(AND(F1989/INDEX($F$64:$F1990,MATCH(MAX(O$64:O1990),O$64:O1990,0)-1)&lt;(1-$P$2),MAX(O$64:O1990)&gt;MAX(P$64:P1989)),MAX(O$64:O1990),""),IF(AND($F1989/INDEX($F$64:$F1990,MATCH(MAX(Q$64:Q1990),Q$64:Q1990,0)-1)&lt;(1-$P$2),MAX(O$64:O1990)&gt;MAX(P$64:P1989)),MAX(O$64:O1990),"")),"")</f>
        <v/>
      </c>
      <c r="Q1990" s="91" t="str">
        <f>IFERROR(IF(E1990="","",IF(O1990&lt;&gt;"",MAX(O$64:O1990)*10+1,IF(AND($F1989/INDEX($F$64:$F1990,MATCH(MAX(Q$64:Q1989),Q$64:Q1989,0)-1)&gt;(1+$O$2),MAX(O$64:O1990)&gt;MAX(P$64:P1989)),MAX(Q$64:Q1989)+1,""))),"")</f>
        <v/>
      </c>
    </row>
    <row r="1991" spans="1:17" x14ac:dyDescent="0.2">
      <c r="A1991" s="13">
        <f>HLOOKUP($E$2,历史数据!$V$3:$AE$5000,ROW(A1989),)</f>
        <v>1651746</v>
      </c>
      <c r="B1991" s="41">
        <v>39451</v>
      </c>
      <c r="C1991" s="100">
        <f>IFERROR(IF(A1991&lt;&gt;0,MAX($C$4:C1990)+1,""),"")</f>
        <v>1943</v>
      </c>
      <c r="D1991" s="100"/>
      <c r="E1991" s="99">
        <f t="shared" si="191"/>
        <v>39521</v>
      </c>
      <c r="F1991" s="101">
        <f>IFERROR(VLOOKUP(E1991,历史数据!AH:AJ,3,),"")</f>
        <v>11.429054065401999</v>
      </c>
      <c r="G1991" s="101">
        <f t="shared" si="187"/>
        <v>13.320430021341224</v>
      </c>
      <c r="H1991" s="105">
        <f t="shared" si="188"/>
        <v>-3.1695463485201802E-3</v>
      </c>
      <c r="I1991" s="101">
        <f>IFERROR(VLOOKUP(E1991,历史数据!AH:AJ,2,),"")</f>
        <v>11.7157578161875</v>
      </c>
      <c r="J1991" s="104">
        <f t="shared" si="189"/>
        <v>0</v>
      </c>
      <c r="K1991" s="104" t="str">
        <f>IFERROR(IF(AND(J1990=$H$2*1,MAX(K$64:K1990)=MAX(L$64:L1990)),MAX(K$64:K1990)+1,""),"")</f>
        <v/>
      </c>
      <c r="L1991" s="104" t="str">
        <f>IFERROR(IF(AND($F1990/INDEX($F$64:$F1991,MATCH(MAX(M$64:M1991),M$64:M1991,0)-1)&lt;(1-$P$2),MAX(K$64:K1991)&gt;MAX(L$64:L1990)),MAX(K$64:K1991),""),"")</f>
        <v/>
      </c>
      <c r="M1991" s="104" t="str">
        <f>IFERROR(IF(E1991="","",IF(K1991&lt;&gt;"",MAX(M$64:M1990)+1,IF(AND($F1990/INDEX($F$64:$F1991,MATCH(MAX(M$64:M1990),M$64:M1990,0)-1)&gt;(1+$O$2),MAX(K$64:K1991)&gt;MAX(L$64:L1990)),MAX(M$64:M1990)+1,""))),"")</f>
        <v/>
      </c>
      <c r="N1991" s="91">
        <f t="shared" si="190"/>
        <v>0</v>
      </c>
      <c r="O1991" s="91" t="str">
        <f>IFERROR(IF(AND(N1990=$H$2*1,MAX(O$64:O1990)=MAX(P$64:P1990)),MAX(O$64:O1990)+1,""),"")</f>
        <v/>
      </c>
      <c r="P1991" s="91" t="str">
        <f>IFERROR(IF(MOD(MAX(Q$64:Q1991),10*MAX(O$64:O1991))&lt;=2,IF(AND(F1990/INDEX($F$64:$F1991,MATCH(MAX(O$64:O1991),O$64:O1991,0)-1)&lt;(1-$P$2),MAX(O$64:O1991)&gt;MAX(P$64:P1990)),MAX(O$64:O1991),""),IF(AND($F1990/INDEX($F$64:$F1991,MATCH(MAX(Q$64:Q1991),Q$64:Q1991,0)-1)&lt;(1-$P$2),MAX(O$64:O1991)&gt;MAX(P$64:P1990)),MAX(O$64:O1991),"")),"")</f>
        <v/>
      </c>
      <c r="Q1991" s="91" t="str">
        <f>IFERROR(IF(E1991="","",IF(O1991&lt;&gt;"",MAX(O$64:O1991)*10+1,IF(AND($F1990/INDEX($F$64:$F1991,MATCH(MAX(Q$64:Q1990),Q$64:Q1990,0)-1)&gt;(1+$O$2),MAX(O$64:O1991)&gt;MAX(P$64:P1990)),MAX(Q$64:Q1990)+1,""))),"")</f>
        <v/>
      </c>
    </row>
    <row r="1992" spans="1:17" x14ac:dyDescent="0.2">
      <c r="A1992" s="13">
        <f>HLOOKUP($E$2,历史数据!$V$3:$AE$5000,ROW(A1990),)</f>
        <v>3181821</v>
      </c>
      <c r="B1992" s="41">
        <v>39454</v>
      </c>
      <c r="C1992" s="100">
        <f>IFERROR(IF(A1992&lt;&gt;0,MAX($C$4:C1991)+1,""),"")</f>
        <v>1944</v>
      </c>
      <c r="D1992" s="100"/>
      <c r="E1992" s="99">
        <f t="shared" si="191"/>
        <v>39524</v>
      </c>
      <c r="F1992" s="101">
        <f>IFERROR(VLOOKUP(E1992,历史数据!AH:AJ,3,),"")</f>
        <v>10.855646563831099</v>
      </c>
      <c r="G1992" s="101">
        <f t="shared" si="187"/>
        <v>13.273732061932991</v>
      </c>
      <c r="H1992" s="105">
        <f t="shared" si="188"/>
        <v>-3.5057396295327115E-3</v>
      </c>
      <c r="I1992" s="101">
        <f>IFERROR(VLOOKUP(E1992,历史数据!AH:AJ,2,),"")</f>
        <v>11.585437929466799</v>
      </c>
      <c r="J1992" s="104">
        <f t="shared" si="189"/>
        <v>0</v>
      </c>
      <c r="K1992" s="104" t="str">
        <f>IFERROR(IF(AND(J1991=$H$2*1,MAX(K$64:K1991)=MAX(L$64:L1991)),MAX(K$64:K1991)+1,""),"")</f>
        <v/>
      </c>
      <c r="L1992" s="104" t="str">
        <f>IFERROR(IF(AND($F1991/INDEX($F$64:$F1992,MATCH(MAX(M$64:M1992),M$64:M1992,0)-1)&lt;(1-$P$2),MAX(K$64:K1992)&gt;MAX(L$64:L1991)),MAX(K$64:K1992),""),"")</f>
        <v/>
      </c>
      <c r="M1992" s="104" t="str">
        <f>IFERROR(IF(E1992="","",IF(K1992&lt;&gt;"",MAX(M$64:M1991)+1,IF(AND($F1991/INDEX($F$64:$F1992,MATCH(MAX(M$64:M1991),M$64:M1991,0)-1)&gt;(1+$O$2),MAX(K$64:K1992)&gt;MAX(L$64:L1991)),MAX(M$64:M1991)+1,""))),"")</f>
        <v/>
      </c>
      <c r="N1992" s="91">
        <f t="shared" si="190"/>
        <v>0</v>
      </c>
      <c r="O1992" s="91" t="str">
        <f>IFERROR(IF(AND(N1991=$H$2*1,MAX(O$64:O1991)=MAX(P$64:P1991)),MAX(O$64:O1991)+1,""),"")</f>
        <v/>
      </c>
      <c r="P1992" s="91" t="str">
        <f>IFERROR(IF(MOD(MAX(Q$64:Q1992),10*MAX(O$64:O1992))&lt;=2,IF(AND(F1991/INDEX($F$64:$F1992,MATCH(MAX(O$64:O1992),O$64:O1992,0)-1)&lt;(1-$P$2),MAX(O$64:O1992)&gt;MAX(P$64:P1991)),MAX(O$64:O1992),""),IF(AND($F1991/INDEX($F$64:$F1992,MATCH(MAX(Q$64:Q1992),Q$64:Q1992,0)-1)&lt;(1-$P$2),MAX(O$64:O1992)&gt;MAX(P$64:P1991)),MAX(O$64:O1992),"")),"")</f>
        <v/>
      </c>
      <c r="Q1992" s="91" t="str">
        <f>IFERROR(IF(E1992="","",IF(O1992&lt;&gt;"",MAX(O$64:O1992)*10+1,IF(AND($F1991/INDEX($F$64:$F1992,MATCH(MAX(Q$64:Q1991),Q$64:Q1991,0)-1)&gt;(1+$O$2),MAX(O$64:O1992)&gt;MAX(P$64:P1991)),MAX(Q$64:Q1991)+1,""))),"")</f>
        <v/>
      </c>
    </row>
    <row r="1993" spans="1:17" x14ac:dyDescent="0.2">
      <c r="A1993" s="13">
        <f>HLOOKUP($E$2,历史数据!$V$3:$AE$5000,ROW(A1991),)</f>
        <v>7698866</v>
      </c>
      <c r="B1993" s="41">
        <v>39455</v>
      </c>
      <c r="C1993" s="100">
        <f>IFERROR(IF(A1993&lt;&gt;0,MAX($C$4:C1992)+1,""),"")</f>
        <v>1945</v>
      </c>
      <c r="D1993" s="100"/>
      <c r="E1993" s="99">
        <f t="shared" si="191"/>
        <v>39526</v>
      </c>
      <c r="F1993" s="101">
        <f>IFERROR(VLOOKUP(E1993,历史数据!AH:AJ,3,),"")</f>
        <v>10.5559108243736</v>
      </c>
      <c r="G1993" s="101">
        <f t="shared" si="187"/>
        <v>13.225730903657544</v>
      </c>
      <c r="H1993" s="105">
        <f t="shared" si="188"/>
        <v>-3.6162518613063188E-3</v>
      </c>
      <c r="I1993" s="101">
        <f>IFERROR(VLOOKUP(E1993,历史数据!AH:AJ,2,),"")</f>
        <v>10.308303039604301</v>
      </c>
      <c r="J1993" s="104">
        <f t="shared" si="189"/>
        <v>0</v>
      </c>
      <c r="K1993" s="104" t="str">
        <f>IFERROR(IF(AND(J1992=$H$2*1,MAX(K$64:K1992)=MAX(L$64:L1992)),MAX(K$64:K1992)+1,""),"")</f>
        <v/>
      </c>
      <c r="L1993" s="104" t="str">
        <f>IFERROR(IF(AND($F1992/INDEX($F$64:$F1993,MATCH(MAX(M$64:M1993),M$64:M1993,0)-1)&lt;(1-$P$2),MAX(K$64:K1993)&gt;MAX(L$64:L1992)),MAX(K$64:K1993),""),"")</f>
        <v/>
      </c>
      <c r="M1993" s="104" t="str">
        <f>IFERROR(IF(E1993="","",IF(K1993&lt;&gt;"",MAX(M$64:M1992)+1,IF(AND($F1992/INDEX($F$64:$F1993,MATCH(MAX(M$64:M1992),M$64:M1992,0)-1)&gt;(1+$O$2),MAX(K$64:K1993)&gt;MAX(L$64:L1992)),MAX(M$64:M1992)+1,""))),"")</f>
        <v/>
      </c>
      <c r="N1993" s="91">
        <f t="shared" si="190"/>
        <v>0</v>
      </c>
      <c r="O1993" s="91" t="str">
        <f>IFERROR(IF(AND(N1992=$H$2*1,MAX(O$64:O1992)=MAX(P$64:P1992)),MAX(O$64:O1992)+1,""),"")</f>
        <v/>
      </c>
      <c r="P1993" s="91" t="str">
        <f>IFERROR(IF(MOD(MAX(Q$64:Q1993),10*MAX(O$64:O1993))&lt;=2,IF(AND(F1992/INDEX($F$64:$F1993,MATCH(MAX(O$64:O1993),O$64:O1993,0)-1)&lt;(1-$P$2),MAX(O$64:O1993)&gt;MAX(P$64:P1992)),MAX(O$64:O1993),""),IF(AND($F1992/INDEX($F$64:$F1993,MATCH(MAX(Q$64:Q1993),Q$64:Q1993,0)-1)&lt;(1-$P$2),MAX(O$64:O1993)&gt;MAX(P$64:P1992)),MAX(O$64:O1993),"")),"")</f>
        <v/>
      </c>
      <c r="Q1993" s="91" t="str">
        <f>IFERROR(IF(E1993="","",IF(O1993&lt;&gt;"",MAX(O$64:O1993)*10+1,IF(AND($F1992/INDEX($F$64:$F1993,MATCH(MAX(Q$64:Q1992),Q$64:Q1992,0)-1)&gt;(1+$O$2),MAX(O$64:O1993)&gt;MAX(P$64:P1992)),MAX(Q$64:Q1992)+1,""))),"")</f>
        <v/>
      </c>
    </row>
    <row r="1994" spans="1:17" x14ac:dyDescent="0.2">
      <c r="A1994" s="13">
        <f>HLOOKUP($E$2,历史数据!$V$3:$AE$5000,ROW(A1992),)</f>
        <v>2854506</v>
      </c>
      <c r="B1994" s="41">
        <v>39456</v>
      </c>
      <c r="C1994" s="100">
        <f>IFERROR(IF(A1994&lt;&gt;0,MAX($C$4:C1993)+1,""),"")</f>
        <v>1946</v>
      </c>
      <c r="D1994" s="100"/>
      <c r="E1994" s="99">
        <f t="shared" si="191"/>
        <v>39527</v>
      </c>
      <c r="F1994" s="101">
        <f>IFERROR(VLOOKUP(E1994,历史数据!AH:AJ,3,),"")</f>
        <v>10.5689428130457</v>
      </c>
      <c r="G1994" s="101">
        <f t="shared" si="187"/>
        <v>13.181639341983724</v>
      </c>
      <c r="H1994" s="105">
        <f t="shared" si="188"/>
        <v>-3.3337712671612785E-3</v>
      </c>
      <c r="I1994" s="101">
        <f>IFERROR(VLOOKUP(E1994,历史数据!AH:AJ,2,),"")</f>
        <v>10.5559108243736</v>
      </c>
      <c r="J1994" s="104">
        <f t="shared" si="189"/>
        <v>0</v>
      </c>
      <c r="K1994" s="104" t="str">
        <f>IFERROR(IF(AND(J1993=$H$2*1,MAX(K$64:K1993)=MAX(L$64:L1993)),MAX(K$64:K1993)+1,""),"")</f>
        <v/>
      </c>
      <c r="L1994" s="104" t="str">
        <f>IFERROR(IF(AND($F1993/INDEX($F$64:$F1994,MATCH(MAX(M$64:M1994),M$64:M1994,0)-1)&lt;(1-$P$2),MAX(K$64:K1994)&gt;MAX(L$64:L1993)),MAX(K$64:K1994),""),"")</f>
        <v/>
      </c>
      <c r="M1994" s="104" t="str">
        <f>IFERROR(IF(E1994="","",IF(K1994&lt;&gt;"",MAX(M$64:M1993)+1,IF(AND($F1993/INDEX($F$64:$F1994,MATCH(MAX(M$64:M1993),M$64:M1993,0)-1)&gt;(1+$O$2),MAX(K$64:K1994)&gt;MAX(L$64:L1993)),MAX(M$64:M1993)+1,""))),"")</f>
        <v/>
      </c>
      <c r="N1994" s="91">
        <f t="shared" si="190"/>
        <v>0</v>
      </c>
      <c r="O1994" s="91" t="str">
        <f>IFERROR(IF(AND(N1993=$H$2*1,MAX(O$64:O1993)=MAX(P$64:P1993)),MAX(O$64:O1993)+1,""),"")</f>
        <v/>
      </c>
      <c r="P1994" s="91" t="str">
        <f>IFERROR(IF(MOD(MAX(Q$64:Q1994),10*MAX(O$64:O1994))&lt;=2,IF(AND(F1993/INDEX($F$64:$F1994,MATCH(MAX(O$64:O1994),O$64:O1994,0)-1)&lt;(1-$P$2),MAX(O$64:O1994)&gt;MAX(P$64:P1993)),MAX(O$64:O1994),""),IF(AND($F1993/INDEX($F$64:$F1994,MATCH(MAX(Q$64:Q1994),Q$64:Q1994,0)-1)&lt;(1-$P$2),MAX(O$64:O1994)&gt;MAX(P$64:P1993)),MAX(O$64:O1994),"")),"")</f>
        <v/>
      </c>
      <c r="Q1994" s="91" t="str">
        <f>IFERROR(IF(E1994="","",IF(O1994&lt;&gt;"",MAX(O$64:O1994)*10+1,IF(AND($F1993/INDEX($F$64:$F1994,MATCH(MAX(Q$64:Q1993),Q$64:Q1993,0)-1)&gt;(1+$O$2),MAX(O$64:O1994)&gt;MAX(P$64:P1993)),MAX(Q$64:Q1993)+1,""))),"")</f>
        <v/>
      </c>
    </row>
    <row r="1995" spans="1:17" x14ac:dyDescent="0.2">
      <c r="A1995" s="13">
        <f>HLOOKUP($E$2,历史数据!$V$3:$AE$5000,ROW(A1993),)</f>
        <v>2202781</v>
      </c>
      <c r="B1995" s="41">
        <v>39457</v>
      </c>
      <c r="C1995" s="100">
        <f>IFERROR(IF(A1995&lt;&gt;0,MAX($C$4:C1994)+1,""),"")</f>
        <v>1947</v>
      </c>
      <c r="D1995" s="100"/>
      <c r="E1995" s="99">
        <f t="shared" si="191"/>
        <v>39528</v>
      </c>
      <c r="F1995" s="101">
        <f>IFERROR(VLOOKUP(E1995,历史数据!AH:AJ,3,),"")</f>
        <v>10.816550597814899</v>
      </c>
      <c r="G1995" s="101">
        <f t="shared" si="187"/>
        <v>13.144498174268335</v>
      </c>
      <c r="H1995" s="105">
        <f t="shared" si="188"/>
        <v>-2.8176440541118897E-3</v>
      </c>
      <c r="I1995" s="101">
        <f>IFERROR(VLOOKUP(E1995,历史数据!AH:AJ,2,),"")</f>
        <v>10.542878835701501</v>
      </c>
      <c r="J1995" s="104">
        <f t="shared" si="189"/>
        <v>0</v>
      </c>
      <c r="K1995" s="104" t="str">
        <f>IFERROR(IF(AND(J1994=$H$2*1,MAX(K$64:K1994)=MAX(L$64:L1994)),MAX(K$64:K1994)+1,""),"")</f>
        <v/>
      </c>
      <c r="L1995" s="104" t="str">
        <f>IFERROR(IF(AND($F1994/INDEX($F$64:$F1995,MATCH(MAX(M$64:M1995),M$64:M1995,0)-1)&lt;(1-$P$2),MAX(K$64:K1995)&gt;MAX(L$64:L1994)),MAX(K$64:K1995),""),"")</f>
        <v/>
      </c>
      <c r="M1995" s="104" t="str">
        <f>IFERROR(IF(E1995="","",IF(K1995&lt;&gt;"",MAX(M$64:M1994)+1,IF(AND($F1994/INDEX($F$64:$F1995,MATCH(MAX(M$64:M1994),M$64:M1994,0)-1)&gt;(1+$O$2),MAX(K$64:K1995)&gt;MAX(L$64:L1994)),MAX(M$64:M1994)+1,""))),"")</f>
        <v/>
      </c>
      <c r="N1995" s="91">
        <f t="shared" si="190"/>
        <v>0</v>
      </c>
      <c r="O1995" s="91" t="str">
        <f>IFERROR(IF(AND(N1994=$H$2*1,MAX(O$64:O1994)=MAX(P$64:P1994)),MAX(O$64:O1994)+1,""),"")</f>
        <v/>
      </c>
      <c r="P1995" s="91" t="str">
        <f>IFERROR(IF(MOD(MAX(Q$64:Q1995),10*MAX(O$64:O1995))&lt;=2,IF(AND(F1994/INDEX($F$64:$F1995,MATCH(MAX(O$64:O1995),O$64:O1995,0)-1)&lt;(1-$P$2),MAX(O$64:O1995)&gt;MAX(P$64:P1994)),MAX(O$64:O1995),""),IF(AND($F1994/INDEX($F$64:$F1995,MATCH(MAX(Q$64:Q1995),Q$64:Q1995,0)-1)&lt;(1-$P$2),MAX(O$64:O1995)&gt;MAX(P$64:P1994)),MAX(O$64:O1995),"")),"")</f>
        <v/>
      </c>
      <c r="Q1995" s="91" t="str">
        <f>IFERROR(IF(E1995="","",IF(O1995&lt;&gt;"",MAX(O$64:O1995)*10+1,IF(AND($F1994/INDEX($F$64:$F1995,MATCH(MAX(Q$64:Q1994),Q$64:Q1994,0)-1)&gt;(1+$O$2),MAX(O$64:O1995)&gt;MAX(P$64:P1994)),MAX(Q$64:Q1994)+1,""))),"")</f>
        <v/>
      </c>
    </row>
    <row r="1996" spans="1:17" x14ac:dyDescent="0.2">
      <c r="A1996" s="13">
        <f>HLOOKUP($E$2,历史数据!$V$3:$AE$5000,ROW(A1994),)</f>
        <v>1760474</v>
      </c>
      <c r="B1996" s="41">
        <v>39458</v>
      </c>
      <c r="C1996" s="100">
        <f>IFERROR(IF(A1996&lt;&gt;0,MAX($C$4:C1995)+1,""),"")</f>
        <v>1948</v>
      </c>
      <c r="D1996" s="100"/>
      <c r="E1996" s="99">
        <f t="shared" si="191"/>
        <v>39531</v>
      </c>
      <c r="F1996" s="101">
        <f>IFERROR(VLOOKUP(E1996,历史数据!AH:AJ,3,),"")</f>
        <v>10.9077745185194</v>
      </c>
      <c r="G1996" s="101">
        <f t="shared" si="187"/>
        <v>13.110615003720964</v>
      </c>
      <c r="H1996" s="105">
        <f t="shared" si="188"/>
        <v>-2.5777454641593422E-3</v>
      </c>
      <c r="I1996" s="101">
        <f>IFERROR(VLOOKUP(E1996,历史数据!AH:AJ,2,),"")</f>
        <v>10.816550597814899</v>
      </c>
      <c r="J1996" s="104">
        <f t="shared" si="189"/>
        <v>0</v>
      </c>
      <c r="K1996" s="104" t="str">
        <f>IFERROR(IF(AND(J1995=$H$2*1,MAX(K$64:K1995)=MAX(L$64:L1995)),MAX(K$64:K1995)+1,""),"")</f>
        <v/>
      </c>
      <c r="L1996" s="104" t="str">
        <f>IFERROR(IF(AND($F1995/INDEX($F$64:$F1996,MATCH(MAX(M$64:M1996),M$64:M1996,0)-1)&lt;(1-$P$2),MAX(K$64:K1996)&gt;MAX(L$64:L1995)),MAX(K$64:K1996),""),"")</f>
        <v/>
      </c>
      <c r="M1996" s="104" t="str">
        <f>IFERROR(IF(E1996="","",IF(K1996&lt;&gt;"",MAX(M$64:M1995)+1,IF(AND($F1995/INDEX($F$64:$F1996,MATCH(MAX(M$64:M1995),M$64:M1995,0)-1)&gt;(1+$O$2),MAX(K$64:K1996)&gt;MAX(L$64:L1995)),MAX(M$64:M1995)+1,""))),"")</f>
        <v/>
      </c>
      <c r="N1996" s="91">
        <f t="shared" si="190"/>
        <v>0</v>
      </c>
      <c r="O1996" s="91" t="str">
        <f>IFERROR(IF(AND(N1995=$H$2*1,MAX(O$64:O1995)=MAX(P$64:P1995)),MAX(O$64:O1995)+1,""),"")</f>
        <v/>
      </c>
      <c r="P1996" s="91" t="str">
        <f>IFERROR(IF(MOD(MAX(Q$64:Q1996),10*MAX(O$64:O1996))&lt;=2,IF(AND(F1995/INDEX($F$64:$F1996,MATCH(MAX(O$64:O1996),O$64:O1996,0)-1)&lt;(1-$P$2),MAX(O$64:O1996)&gt;MAX(P$64:P1995)),MAX(O$64:O1996),""),IF(AND($F1995/INDEX($F$64:$F1996,MATCH(MAX(Q$64:Q1996),Q$64:Q1996,0)-1)&lt;(1-$P$2),MAX(O$64:O1996)&gt;MAX(P$64:P1995)),MAX(O$64:O1996),"")),"")</f>
        <v/>
      </c>
      <c r="Q1996" s="91" t="str">
        <f>IFERROR(IF(E1996="","",IF(O1996&lt;&gt;"",MAX(O$64:O1996)*10+1,IF(AND($F1995/INDEX($F$64:$F1996,MATCH(MAX(Q$64:Q1995),Q$64:Q1995,0)-1)&gt;(1+$O$2),MAX(O$64:O1996)&gt;MAX(P$64:P1995)),MAX(Q$64:Q1995)+1,""))),"")</f>
        <v/>
      </c>
    </row>
    <row r="1997" spans="1:17" x14ac:dyDescent="0.2">
      <c r="A1997" s="13">
        <f>HLOOKUP($E$2,历史数据!$V$3:$AE$5000,ROW(A1995),)</f>
        <v>2078159</v>
      </c>
      <c r="B1997" s="41">
        <v>39461</v>
      </c>
      <c r="C1997" s="100">
        <f>IFERROR(IF(A1997&lt;&gt;0,MAX($C$4:C1996)+1,""),"")</f>
        <v>1949</v>
      </c>
      <c r="D1997" s="100"/>
      <c r="E1997" s="99">
        <f t="shared" si="191"/>
        <v>39532</v>
      </c>
      <c r="F1997" s="101">
        <f>IFERROR(VLOOKUP(E1997,历史数据!AH:AJ,3,),"")</f>
        <v>10.920806507191401</v>
      </c>
      <c r="G1997" s="101">
        <f t="shared" si="187"/>
        <v>13.067826640914346</v>
      </c>
      <c r="H1997" s="105">
        <f t="shared" si="188"/>
        <v>-3.2636426891091697E-3</v>
      </c>
      <c r="I1997" s="101">
        <f>IFERROR(VLOOKUP(E1997,历史数据!AH:AJ,2,),"")</f>
        <v>10.9468704845356</v>
      </c>
      <c r="J1997" s="104">
        <f t="shared" si="189"/>
        <v>0</v>
      </c>
      <c r="K1997" s="104" t="str">
        <f>IFERROR(IF(AND(J1996=$H$2*1,MAX(K$64:K1996)=MAX(L$64:L1996)),MAX(K$64:K1996)+1,""),"")</f>
        <v/>
      </c>
      <c r="L1997" s="104" t="str">
        <f>IFERROR(IF(AND($F1996/INDEX($F$64:$F1997,MATCH(MAX(M$64:M1997),M$64:M1997,0)-1)&lt;(1-$P$2),MAX(K$64:K1997)&gt;MAX(L$64:L1996)),MAX(K$64:K1997),""),"")</f>
        <v/>
      </c>
      <c r="M1997" s="104" t="str">
        <f>IFERROR(IF(E1997="","",IF(K1997&lt;&gt;"",MAX(M$64:M1996)+1,IF(AND($F1996/INDEX($F$64:$F1997,MATCH(MAX(M$64:M1996),M$64:M1996,0)-1)&gt;(1+$O$2),MAX(K$64:K1997)&gt;MAX(L$64:L1996)),MAX(M$64:M1996)+1,""))),"")</f>
        <v/>
      </c>
      <c r="N1997" s="91">
        <f t="shared" si="190"/>
        <v>0</v>
      </c>
      <c r="O1997" s="91" t="str">
        <f>IFERROR(IF(AND(N1996=$H$2*1,MAX(O$64:O1996)=MAX(P$64:P1996)),MAX(O$64:O1996)+1,""),"")</f>
        <v/>
      </c>
      <c r="P1997" s="91" t="str">
        <f>IFERROR(IF(MOD(MAX(Q$64:Q1997),10*MAX(O$64:O1997))&lt;=2,IF(AND(F1996/INDEX($F$64:$F1997,MATCH(MAX(O$64:O1997),O$64:O1997,0)-1)&lt;(1-$P$2),MAX(O$64:O1997)&gt;MAX(P$64:P1996)),MAX(O$64:O1997),""),IF(AND($F1996/INDEX($F$64:$F1997,MATCH(MAX(Q$64:Q1997),Q$64:Q1997,0)-1)&lt;(1-$P$2),MAX(O$64:O1997)&gt;MAX(P$64:P1996)),MAX(O$64:O1997),"")),"")</f>
        <v/>
      </c>
      <c r="Q1997" s="91" t="str">
        <f>IFERROR(IF(E1997="","",IF(O1997&lt;&gt;"",MAX(O$64:O1997)*10+1,IF(AND($F1996/INDEX($F$64:$F1997,MATCH(MAX(Q$64:Q1996),Q$64:Q1996,0)-1)&gt;(1+$O$2),MAX(O$64:O1997)&gt;MAX(P$64:P1996)),MAX(Q$64:Q1996)+1,""))),"")</f>
        <v/>
      </c>
    </row>
    <row r="1998" spans="1:17" x14ac:dyDescent="0.2">
      <c r="A1998" s="13">
        <f>HLOOKUP($E$2,历史数据!$V$3:$AE$5000,ROW(A1996),)</f>
        <v>1487273</v>
      </c>
      <c r="B1998" s="41">
        <v>39462</v>
      </c>
      <c r="C1998" s="100">
        <f>IFERROR(IF(A1998&lt;&gt;0,MAX($C$4:C1997)+1,""),"")</f>
        <v>1950</v>
      </c>
      <c r="D1998" s="100"/>
      <c r="E1998" s="99">
        <f t="shared" si="191"/>
        <v>39533</v>
      </c>
      <c r="F1998" s="101">
        <f>IFERROR(VLOOKUP(E1998,历史数据!AH:AJ,3,),"")</f>
        <v>10.829582586487</v>
      </c>
      <c r="G1998" s="101">
        <f t="shared" si="187"/>
        <v>13.022431880373315</v>
      </c>
      <c r="H1998" s="105">
        <f t="shared" si="188"/>
        <v>-3.473780437131313E-3</v>
      </c>
      <c r="I1998" s="101">
        <f>IFERROR(VLOOKUP(E1998,历史数据!AH:AJ,2,),"")</f>
        <v>10.855646563831099</v>
      </c>
      <c r="J1998" s="104">
        <f t="shared" si="189"/>
        <v>0</v>
      </c>
      <c r="K1998" s="104" t="str">
        <f>IFERROR(IF(AND(J1997=$H$2*1,MAX(K$64:K1997)=MAX(L$64:L1997)),MAX(K$64:K1997)+1,""),"")</f>
        <v/>
      </c>
      <c r="L1998" s="104" t="str">
        <f>IFERROR(IF(AND($F1997/INDEX($F$64:$F1998,MATCH(MAX(M$64:M1998),M$64:M1998,0)-1)&lt;(1-$P$2),MAX(K$64:K1998)&gt;MAX(L$64:L1997)),MAX(K$64:K1998),""),"")</f>
        <v/>
      </c>
      <c r="M1998" s="104" t="str">
        <f>IFERROR(IF(E1998="","",IF(K1998&lt;&gt;"",MAX(M$64:M1997)+1,IF(AND($F1997/INDEX($F$64:$F1998,MATCH(MAX(M$64:M1997),M$64:M1997,0)-1)&gt;(1+$O$2),MAX(K$64:K1998)&gt;MAX(L$64:L1997)),MAX(M$64:M1997)+1,""))),"")</f>
        <v/>
      </c>
      <c r="N1998" s="91">
        <f t="shared" si="190"/>
        <v>0</v>
      </c>
      <c r="O1998" s="91" t="str">
        <f>IFERROR(IF(AND(N1997=$H$2*1,MAX(O$64:O1997)=MAX(P$64:P1997)),MAX(O$64:O1997)+1,""),"")</f>
        <v/>
      </c>
      <c r="P1998" s="91" t="str">
        <f>IFERROR(IF(MOD(MAX(Q$64:Q1998),10*MAX(O$64:O1998))&lt;=2,IF(AND(F1997/INDEX($F$64:$F1998,MATCH(MAX(O$64:O1998),O$64:O1998,0)-1)&lt;(1-$P$2),MAX(O$64:O1998)&gt;MAX(P$64:P1997)),MAX(O$64:O1998),""),IF(AND($F1997/INDEX($F$64:$F1998,MATCH(MAX(Q$64:Q1998),Q$64:Q1998,0)-1)&lt;(1-$P$2),MAX(O$64:O1998)&gt;MAX(P$64:P1997)),MAX(O$64:O1998),"")),"")</f>
        <v/>
      </c>
      <c r="Q1998" s="91" t="str">
        <f>IFERROR(IF(E1998="","",IF(O1998&lt;&gt;"",MAX(O$64:O1998)*10+1,IF(AND($F1997/INDEX($F$64:$F1998,MATCH(MAX(Q$64:Q1997),Q$64:Q1997,0)-1)&gt;(1+$O$2),MAX(O$64:O1998)&gt;MAX(P$64:P1997)),MAX(Q$64:Q1997)+1,""))),"")</f>
        <v/>
      </c>
    </row>
    <row r="1999" spans="1:17" x14ac:dyDescent="0.2">
      <c r="A1999" s="13">
        <f>HLOOKUP($E$2,历史数据!$V$3:$AE$5000,ROW(A1997),)</f>
        <v>1361288</v>
      </c>
      <c r="B1999" s="41">
        <v>39463</v>
      </c>
      <c r="C1999" s="100">
        <f>IFERROR(IF(A1999&lt;&gt;0,MAX($C$4:C1998)+1,""),"")</f>
        <v>1951</v>
      </c>
      <c r="D1999" s="100"/>
      <c r="E1999" s="99">
        <f t="shared" si="191"/>
        <v>39534</v>
      </c>
      <c r="F1999" s="101">
        <f>IFERROR(VLOOKUP(E1999,历史数据!AH:AJ,3,),"")</f>
        <v>10.503782869685301</v>
      </c>
      <c r="G1999" s="101">
        <f t="shared" si="187"/>
        <v>12.964222330971419</v>
      </c>
      <c r="H1999" s="105">
        <f t="shared" si="188"/>
        <v>-4.4699446260592079E-3</v>
      </c>
      <c r="I1999" s="101">
        <f>IFERROR(VLOOKUP(E1999,历史数据!AH:AJ,2,),"")</f>
        <v>10.7513906544546</v>
      </c>
      <c r="J1999" s="104">
        <f t="shared" si="189"/>
        <v>0</v>
      </c>
      <c r="K1999" s="104" t="str">
        <f>IFERROR(IF(AND(J1998=$H$2*1,MAX(K$64:K1998)=MAX(L$64:L1998)),MAX(K$64:K1998)+1,""),"")</f>
        <v/>
      </c>
      <c r="L1999" s="104" t="str">
        <f>IFERROR(IF(AND($F1998/INDEX($F$64:$F1999,MATCH(MAX(M$64:M1999),M$64:M1999,0)-1)&lt;(1-$P$2),MAX(K$64:K1999)&gt;MAX(L$64:L1998)),MAX(K$64:K1999),""),"")</f>
        <v/>
      </c>
      <c r="M1999" s="104" t="str">
        <f>IFERROR(IF(E1999="","",IF(K1999&lt;&gt;"",MAX(M$64:M1998)+1,IF(AND($F1998/INDEX($F$64:$F1999,MATCH(MAX(M$64:M1998),M$64:M1998,0)-1)&gt;(1+$O$2),MAX(K$64:K1999)&gt;MAX(L$64:L1998)),MAX(M$64:M1998)+1,""))),"")</f>
        <v/>
      </c>
      <c r="N1999" s="91">
        <f t="shared" si="190"/>
        <v>0</v>
      </c>
      <c r="O1999" s="91" t="str">
        <f>IFERROR(IF(AND(N1998=$H$2*1,MAX(O$64:O1998)=MAX(P$64:P1998)),MAX(O$64:O1998)+1,""),"")</f>
        <v/>
      </c>
      <c r="P1999" s="91" t="str">
        <f>IFERROR(IF(MOD(MAX(Q$64:Q1999),10*MAX(O$64:O1999))&lt;=2,IF(AND(F1998/INDEX($F$64:$F1999,MATCH(MAX(O$64:O1999),O$64:O1999,0)-1)&lt;(1-$P$2),MAX(O$64:O1999)&gt;MAX(P$64:P1998)),MAX(O$64:O1999),""),IF(AND($F1998/INDEX($F$64:$F1999,MATCH(MAX(Q$64:Q1999),Q$64:Q1999,0)-1)&lt;(1-$P$2),MAX(O$64:O1999)&gt;MAX(P$64:P1998)),MAX(O$64:O1999),"")),"")</f>
        <v/>
      </c>
      <c r="Q1999" s="91" t="str">
        <f>IFERROR(IF(E1999="","",IF(O1999&lt;&gt;"",MAX(O$64:O1999)*10+1,IF(AND($F1998/INDEX($F$64:$F1999,MATCH(MAX(Q$64:Q1998),Q$64:Q1998,0)-1)&gt;(1+$O$2),MAX(O$64:O1999)&gt;MAX(P$64:P1998)),MAX(Q$64:Q1998)+1,""))),"")</f>
        <v/>
      </c>
    </row>
    <row r="2000" spans="1:17" x14ac:dyDescent="0.2">
      <c r="A2000" s="13">
        <f>HLOOKUP($E$2,历史数据!$V$3:$AE$5000,ROW(A1998),)</f>
        <v>1981798</v>
      </c>
      <c r="B2000" s="41">
        <v>39464</v>
      </c>
      <c r="C2000" s="100">
        <f>IFERROR(IF(A2000&lt;&gt;0,MAX($C$4:C1999)+1,""),"")</f>
        <v>1952</v>
      </c>
      <c r="D2000" s="100"/>
      <c r="E2000" s="99">
        <f t="shared" si="191"/>
        <v>39535</v>
      </c>
      <c r="F2000" s="101">
        <f>IFERROR(VLOOKUP(E2000,历史数据!AH:AJ,3,),"")</f>
        <v>10.6080387790619</v>
      </c>
      <c r="G2000" s="101">
        <f t="shared" si="187"/>
        <v>12.908619179303939</v>
      </c>
      <c r="H2000" s="105">
        <f t="shared" si="188"/>
        <v>-4.2889693070632395E-3</v>
      </c>
      <c r="I2000" s="101">
        <f>IFERROR(VLOOKUP(E2000,历史数据!AH:AJ,2,),"")</f>
        <v>10.399526960308799</v>
      </c>
      <c r="J2000" s="104">
        <f t="shared" si="189"/>
        <v>0</v>
      </c>
      <c r="K2000" s="104" t="str">
        <f>IFERROR(IF(AND(J1999=$H$2*1,MAX(K$64:K1999)=MAX(L$64:L1999)),MAX(K$64:K1999)+1,""),"")</f>
        <v/>
      </c>
      <c r="L2000" s="104" t="str">
        <f>IFERROR(IF(AND($F1999/INDEX($F$64:$F2000,MATCH(MAX(M$64:M2000),M$64:M2000,0)-1)&lt;(1-$P$2),MAX(K$64:K2000)&gt;MAX(L$64:L1999)),MAX(K$64:K2000),""),"")</f>
        <v/>
      </c>
      <c r="M2000" s="104" t="str">
        <f>IFERROR(IF(E2000="","",IF(K2000&lt;&gt;"",MAX(M$64:M1999)+1,IF(AND($F1999/INDEX($F$64:$F2000,MATCH(MAX(M$64:M1999),M$64:M1999,0)-1)&gt;(1+$O$2),MAX(K$64:K2000)&gt;MAX(L$64:L1999)),MAX(M$64:M1999)+1,""))),"")</f>
        <v/>
      </c>
      <c r="N2000" s="91">
        <f t="shared" si="190"/>
        <v>0</v>
      </c>
      <c r="O2000" s="91" t="str">
        <f>IFERROR(IF(AND(N1999=$H$2*1,MAX(O$64:O1999)=MAX(P$64:P1999)),MAX(O$64:O1999)+1,""),"")</f>
        <v/>
      </c>
      <c r="P2000" s="91" t="str">
        <f>IFERROR(IF(MOD(MAX(Q$64:Q2000),10*MAX(O$64:O2000))&lt;=2,IF(AND(F1999/INDEX($F$64:$F2000,MATCH(MAX(O$64:O2000),O$64:O2000,0)-1)&lt;(1-$P$2),MAX(O$64:O2000)&gt;MAX(P$64:P1999)),MAX(O$64:O2000),""),IF(AND($F1999/INDEX($F$64:$F2000,MATCH(MAX(Q$64:Q2000),Q$64:Q2000,0)-1)&lt;(1-$P$2),MAX(O$64:O2000)&gt;MAX(P$64:P1999)),MAX(O$64:O2000),"")),"")</f>
        <v/>
      </c>
      <c r="Q2000" s="91" t="str">
        <f>IFERROR(IF(E2000="","",IF(O2000&lt;&gt;"",MAX(O$64:O2000)*10+1,IF(AND($F1999/INDEX($F$64:$F2000,MATCH(MAX(Q$64:Q1999),Q$64:Q1999,0)-1)&gt;(1+$O$2),MAX(O$64:O2000)&gt;MAX(P$64:P1999)),MAX(Q$64:Q1999)+1,""))),"")</f>
        <v/>
      </c>
    </row>
    <row r="2001" spans="1:17" x14ac:dyDescent="0.2">
      <c r="A2001" s="13">
        <f>HLOOKUP($E$2,历史数据!$V$3:$AE$5000,ROW(A1999),)</f>
        <v>1011935</v>
      </c>
      <c r="B2001" s="41">
        <v>39465</v>
      </c>
      <c r="C2001" s="100">
        <f>IFERROR(IF(A2001&lt;&gt;0,MAX($C$4:C2000)+1,""),"")</f>
        <v>1953</v>
      </c>
      <c r="D2001" s="100"/>
      <c r="E2001" s="99">
        <f t="shared" si="191"/>
        <v>39538</v>
      </c>
      <c r="F2001" s="101">
        <f>IFERROR(VLOOKUP(E2001,历史数据!AH:AJ,3,),"")</f>
        <v>10.3343670169485</v>
      </c>
      <c r="G2001" s="101">
        <f t="shared" si="187"/>
        <v>12.84606563367802</v>
      </c>
      <c r="H2001" s="105">
        <f t="shared" si="188"/>
        <v>-4.8458742764841967E-3</v>
      </c>
      <c r="I2001" s="101">
        <f>IFERROR(VLOOKUP(E2001,历史数据!AH:AJ,2,),"")</f>
        <v>10.4907508810133</v>
      </c>
      <c r="J2001" s="104">
        <f t="shared" si="189"/>
        <v>0</v>
      </c>
      <c r="K2001" s="104" t="str">
        <f>IFERROR(IF(AND(J2000=$H$2*1,MAX(K$64:K2000)=MAX(L$64:L2000)),MAX(K$64:K2000)+1,""),"")</f>
        <v/>
      </c>
      <c r="L2001" s="104" t="str">
        <f>IFERROR(IF(AND($F2000/INDEX($F$64:$F2001,MATCH(MAX(M$64:M2001),M$64:M2001,0)-1)&lt;(1-$P$2),MAX(K$64:K2001)&gt;MAX(L$64:L2000)),MAX(K$64:K2001),""),"")</f>
        <v/>
      </c>
      <c r="M2001" s="104" t="str">
        <f>IFERROR(IF(E2001="","",IF(K2001&lt;&gt;"",MAX(M$64:M2000)+1,IF(AND($F2000/INDEX($F$64:$F2001,MATCH(MAX(M$64:M2000),M$64:M2000,0)-1)&gt;(1+$O$2),MAX(K$64:K2001)&gt;MAX(L$64:L2000)),MAX(M$64:M2000)+1,""))),"")</f>
        <v/>
      </c>
      <c r="N2001" s="91">
        <f t="shared" si="190"/>
        <v>0</v>
      </c>
      <c r="O2001" s="91" t="str">
        <f>IFERROR(IF(AND(N2000=$H$2*1,MAX(O$64:O2000)=MAX(P$64:P2000)),MAX(O$64:O2000)+1,""),"")</f>
        <v/>
      </c>
      <c r="P2001" s="91" t="str">
        <f>IFERROR(IF(MOD(MAX(Q$64:Q2001),10*MAX(O$64:O2001))&lt;=2,IF(AND(F2000/INDEX($F$64:$F2001,MATCH(MAX(O$64:O2001),O$64:O2001,0)-1)&lt;(1-$P$2),MAX(O$64:O2001)&gt;MAX(P$64:P2000)),MAX(O$64:O2001),""),IF(AND($F2000/INDEX($F$64:$F2001,MATCH(MAX(Q$64:Q2001),Q$64:Q2001,0)-1)&lt;(1-$P$2),MAX(O$64:O2001)&gt;MAX(P$64:P2000)),MAX(O$64:O2001),"")),"")</f>
        <v/>
      </c>
      <c r="Q2001" s="91" t="str">
        <f>IFERROR(IF(E2001="","",IF(O2001&lt;&gt;"",MAX(O$64:O2001)*10+1,IF(AND($F2000/INDEX($F$64:$F2001,MATCH(MAX(Q$64:Q2000),Q$64:Q2000,0)-1)&gt;(1+$O$2),MAX(O$64:O2001)&gt;MAX(P$64:P2000)),MAX(Q$64:Q2000)+1,""))),"")</f>
        <v/>
      </c>
    </row>
    <row r="2002" spans="1:17" x14ac:dyDescent="0.2">
      <c r="A2002" s="13">
        <f>HLOOKUP($E$2,历史数据!$V$3:$AE$5000,ROW(A2000),)</f>
        <v>1003765</v>
      </c>
      <c r="B2002" s="41">
        <v>39468</v>
      </c>
      <c r="C2002" s="100">
        <f>IFERROR(IF(A2002&lt;&gt;0,MAX($C$4:C2001)+1,""),"")</f>
        <v>1954</v>
      </c>
      <c r="D2002" s="100"/>
      <c r="E2002" s="99">
        <f t="shared" si="191"/>
        <v>39539</v>
      </c>
      <c r="F2002" s="101">
        <f>IFERROR(VLOOKUP(E2002,历史数据!AH:AJ,3,),"")</f>
        <v>9.8130874700658204</v>
      </c>
      <c r="G2002" s="101">
        <f t="shared" si="187"/>
        <v>12.771783298247241</v>
      </c>
      <c r="H2002" s="105">
        <f t="shared" si="188"/>
        <v>-5.7824969565806184E-3</v>
      </c>
      <c r="I2002" s="101">
        <f>IFERROR(VLOOKUP(E2002,历史数据!AH:AJ,2,),"")</f>
        <v>10.360430994292599</v>
      </c>
      <c r="J2002" s="104">
        <f t="shared" si="189"/>
        <v>0</v>
      </c>
      <c r="K2002" s="104" t="str">
        <f>IFERROR(IF(AND(J2001=$H$2*1,MAX(K$64:K2001)=MAX(L$64:L2001)),MAX(K$64:K2001)+1,""),"")</f>
        <v/>
      </c>
      <c r="L2002" s="104" t="str">
        <f>IFERROR(IF(AND($F2001/INDEX($F$64:$F2002,MATCH(MAX(M$64:M2002),M$64:M2002,0)-1)&lt;(1-$P$2),MAX(K$64:K2002)&gt;MAX(L$64:L2001)),MAX(K$64:K2002),""),"")</f>
        <v/>
      </c>
      <c r="M2002" s="104" t="str">
        <f>IFERROR(IF(E2002="","",IF(K2002&lt;&gt;"",MAX(M$64:M2001)+1,IF(AND($F2001/INDEX($F$64:$F2002,MATCH(MAX(M$64:M2001),M$64:M2001,0)-1)&gt;(1+$O$2),MAX(K$64:K2002)&gt;MAX(L$64:L2001)),MAX(M$64:M2001)+1,""))),"")</f>
        <v/>
      </c>
      <c r="N2002" s="91">
        <f t="shared" si="190"/>
        <v>0</v>
      </c>
      <c r="O2002" s="91" t="str">
        <f>IFERROR(IF(AND(N2001=$H$2*1,MAX(O$64:O2001)=MAX(P$64:P2001)),MAX(O$64:O2001)+1,""),"")</f>
        <v/>
      </c>
      <c r="P2002" s="91" t="str">
        <f>IFERROR(IF(MOD(MAX(Q$64:Q2002),10*MAX(O$64:O2002))&lt;=2,IF(AND(F2001/INDEX($F$64:$F2002,MATCH(MAX(O$64:O2002),O$64:O2002,0)-1)&lt;(1-$P$2),MAX(O$64:O2002)&gt;MAX(P$64:P2001)),MAX(O$64:O2002),""),IF(AND($F2001/INDEX($F$64:$F2002,MATCH(MAX(Q$64:Q2002),Q$64:Q2002,0)-1)&lt;(1-$P$2),MAX(O$64:O2002)&gt;MAX(P$64:P2001)),MAX(O$64:O2002),"")),"")</f>
        <v/>
      </c>
      <c r="Q2002" s="91" t="str">
        <f>IFERROR(IF(E2002="","",IF(O2002&lt;&gt;"",MAX(O$64:O2002)*10+1,IF(AND($F2001/INDEX($F$64:$F2002,MATCH(MAX(Q$64:Q2001),Q$64:Q2001,0)-1)&gt;(1+$O$2),MAX(O$64:O2002)&gt;MAX(P$64:P2001)),MAX(Q$64:Q2001)+1,""))),"")</f>
        <v/>
      </c>
    </row>
    <row r="2003" spans="1:17" x14ac:dyDescent="0.2">
      <c r="A2003" s="13">
        <f>HLOOKUP($E$2,历史数据!$V$3:$AE$5000,ROW(A2001),)</f>
        <v>1771088</v>
      </c>
      <c r="B2003" s="41">
        <v>39469</v>
      </c>
      <c r="C2003" s="100">
        <f>IFERROR(IF(A2003&lt;&gt;0,MAX($C$4:C2002)+1,""),"")</f>
        <v>1955</v>
      </c>
      <c r="D2003" s="100"/>
      <c r="E2003" s="99">
        <f t="shared" si="191"/>
        <v>39540</v>
      </c>
      <c r="F2003" s="101">
        <f>IFERROR(VLOOKUP(E2003,历史数据!AH:AJ,3,),"")</f>
        <v>9.3178719005272992</v>
      </c>
      <c r="G2003" s="101">
        <f t="shared" si="187"/>
        <v>12.692070967536438</v>
      </c>
      <c r="H2003" s="105">
        <f t="shared" si="188"/>
        <v>-6.2412843100573268E-3</v>
      </c>
      <c r="I2003" s="101">
        <f>IFERROR(VLOOKUP(E2003,历史数据!AH:AJ,2,),"")</f>
        <v>9.8000554813937502</v>
      </c>
      <c r="J2003" s="104">
        <f t="shared" si="189"/>
        <v>0</v>
      </c>
      <c r="K2003" s="104" t="str">
        <f>IFERROR(IF(AND(J2002=$H$2*1,MAX(K$64:K2002)=MAX(L$64:L2002)),MAX(K$64:K2002)+1,""),"")</f>
        <v/>
      </c>
      <c r="L2003" s="104" t="str">
        <f>IFERROR(IF(AND($F2002/INDEX($F$64:$F2003,MATCH(MAX(M$64:M2003),M$64:M2003,0)-1)&lt;(1-$P$2),MAX(K$64:K2003)&gt;MAX(L$64:L2002)),MAX(K$64:K2003),""),"")</f>
        <v/>
      </c>
      <c r="M2003" s="104" t="str">
        <f>IFERROR(IF(E2003="","",IF(K2003&lt;&gt;"",MAX(M$64:M2002)+1,IF(AND($F2002/INDEX($F$64:$F2003,MATCH(MAX(M$64:M2002),M$64:M2002,0)-1)&gt;(1+$O$2),MAX(K$64:K2003)&gt;MAX(L$64:L2002)),MAX(M$64:M2002)+1,""))),"")</f>
        <v/>
      </c>
      <c r="N2003" s="91">
        <f t="shared" si="190"/>
        <v>0</v>
      </c>
      <c r="O2003" s="91" t="str">
        <f>IFERROR(IF(AND(N2002=$H$2*1,MAX(O$64:O2002)=MAX(P$64:P2002)),MAX(O$64:O2002)+1,""),"")</f>
        <v/>
      </c>
      <c r="P2003" s="91" t="str">
        <f>IFERROR(IF(MOD(MAX(Q$64:Q2003),10*MAX(O$64:O2003))&lt;=2,IF(AND(F2002/INDEX($F$64:$F2003,MATCH(MAX(O$64:O2003),O$64:O2003,0)-1)&lt;(1-$P$2),MAX(O$64:O2003)&gt;MAX(P$64:P2002)),MAX(O$64:O2003),""),IF(AND($F2002/INDEX($F$64:$F2003,MATCH(MAX(Q$64:Q2003),Q$64:Q2003,0)-1)&lt;(1-$P$2),MAX(O$64:O2003)&gt;MAX(P$64:P2002)),MAX(O$64:O2003),"")),"")</f>
        <v/>
      </c>
      <c r="Q2003" s="91" t="str">
        <f>IFERROR(IF(E2003="","",IF(O2003&lt;&gt;"",MAX(O$64:O2003)*10+1,IF(AND($F2002/INDEX($F$64:$F2003,MATCH(MAX(Q$64:Q2002),Q$64:Q2002,0)-1)&gt;(1+$O$2),MAX(O$64:O2003)&gt;MAX(P$64:P2002)),MAX(Q$64:Q2002)+1,""))),"")</f>
        <v/>
      </c>
    </row>
    <row r="2004" spans="1:17" x14ac:dyDescent="0.2">
      <c r="A2004" s="13">
        <f>HLOOKUP($E$2,历史数据!$V$3:$AE$5000,ROW(A2002),)</f>
        <v>1420986</v>
      </c>
      <c r="B2004" s="41">
        <v>39470</v>
      </c>
      <c r="C2004" s="100">
        <f>IFERROR(IF(A2004&lt;&gt;0,MAX($C$4:C2003)+1,""),"")</f>
        <v>1956</v>
      </c>
      <c r="D2004" s="100"/>
      <c r="E2004" s="99">
        <f t="shared" si="191"/>
        <v>39541</v>
      </c>
      <c r="F2004" s="101">
        <f>IFERROR(VLOOKUP(E2004,历史数据!AH:AJ,3,),"")</f>
        <v>9.0702641157580395</v>
      </c>
      <c r="G2004" s="101">
        <f t="shared" si="187"/>
        <v>12.612358636825633</v>
      </c>
      <c r="H2004" s="105">
        <f t="shared" si="188"/>
        <v>-6.2804825874903658E-3</v>
      </c>
      <c r="I2004" s="101">
        <f>IFERROR(VLOOKUP(E2004,历史数据!AH:AJ,2,),"")</f>
        <v>8.8487203083329202</v>
      </c>
      <c r="J2004" s="104">
        <f t="shared" si="189"/>
        <v>0</v>
      </c>
      <c r="K2004" s="104" t="str">
        <f>IFERROR(IF(AND(J2003=$H$2*1,MAX(K$64:K2003)=MAX(L$64:L2003)),MAX(K$64:K2003)+1,""),"")</f>
        <v/>
      </c>
      <c r="L2004" s="104" t="str">
        <f>IFERROR(IF(AND($F2003/INDEX($F$64:$F2004,MATCH(MAX(M$64:M2004),M$64:M2004,0)-1)&lt;(1-$P$2),MAX(K$64:K2004)&gt;MAX(L$64:L2003)),MAX(K$64:K2004),""),"")</f>
        <v/>
      </c>
      <c r="M2004" s="104" t="str">
        <f>IFERROR(IF(E2004="","",IF(K2004&lt;&gt;"",MAX(M$64:M2003)+1,IF(AND($F2003/INDEX($F$64:$F2004,MATCH(MAX(M$64:M2003),M$64:M2003,0)-1)&gt;(1+$O$2),MAX(K$64:K2004)&gt;MAX(L$64:L2003)),MAX(M$64:M2003)+1,""))),"")</f>
        <v/>
      </c>
      <c r="N2004" s="91">
        <f t="shared" si="190"/>
        <v>0</v>
      </c>
      <c r="O2004" s="91" t="str">
        <f>IFERROR(IF(AND(N2003=$H$2*1,MAX(O$64:O2003)=MAX(P$64:P2003)),MAX(O$64:O2003)+1,""),"")</f>
        <v/>
      </c>
      <c r="P2004" s="91" t="str">
        <f>IFERROR(IF(MOD(MAX(Q$64:Q2004),10*MAX(O$64:O2004))&lt;=2,IF(AND(F2003/INDEX($F$64:$F2004,MATCH(MAX(O$64:O2004),O$64:O2004,0)-1)&lt;(1-$P$2),MAX(O$64:O2004)&gt;MAX(P$64:P2003)),MAX(O$64:O2004),""),IF(AND($F2003/INDEX($F$64:$F2004,MATCH(MAX(Q$64:Q2004),Q$64:Q2004,0)-1)&lt;(1-$P$2),MAX(O$64:O2004)&gt;MAX(P$64:P2003)),MAX(O$64:O2004),"")),"")</f>
        <v/>
      </c>
      <c r="Q2004" s="91" t="str">
        <f>IFERROR(IF(E2004="","",IF(O2004&lt;&gt;"",MAX(O$64:O2004)*10+1,IF(AND($F2003/INDEX($F$64:$F2004,MATCH(MAX(Q$64:Q2003),Q$64:Q2003,0)-1)&gt;(1+$O$2),MAX(O$64:O2004)&gt;MAX(P$64:P2003)),MAX(Q$64:Q2003)+1,""))),"")</f>
        <v/>
      </c>
    </row>
    <row r="2005" spans="1:17" x14ac:dyDescent="0.2">
      <c r="A2005" s="13">
        <f>HLOOKUP($E$2,历史数据!$V$3:$AE$5000,ROW(A2003),)</f>
        <v>2359594</v>
      </c>
      <c r="B2005" s="41">
        <v>39471</v>
      </c>
      <c r="C2005" s="100">
        <f>IFERROR(IF(A2005&lt;&gt;0,MAX($C$4:C2004)+1,""),"")</f>
        <v>1957</v>
      </c>
      <c r="D2005" s="100"/>
      <c r="E2005" s="99">
        <f t="shared" si="191"/>
        <v>39545</v>
      </c>
      <c r="F2005" s="101">
        <f>IFERROR(VLOOKUP(E2005,历史数据!AH:AJ,3,),"")</f>
        <v>9.5263837192803607</v>
      </c>
      <c r="G2005" s="101">
        <f t="shared" si="187"/>
        <v>12.532211906492423</v>
      </c>
      <c r="H2005" s="105">
        <f t="shared" si="188"/>
        <v>-6.3546187228769035E-3</v>
      </c>
      <c r="I2005" s="101">
        <f>IFERROR(VLOOKUP(E2005,历史数据!AH:AJ,2,),"")</f>
        <v>9.0181361610697799</v>
      </c>
      <c r="J2005" s="104">
        <f t="shared" si="189"/>
        <v>0</v>
      </c>
      <c r="K2005" s="104" t="str">
        <f>IFERROR(IF(AND(J2004=$H$2*1,MAX(K$64:K2004)=MAX(L$64:L2004)),MAX(K$64:K2004)+1,""),"")</f>
        <v/>
      </c>
      <c r="L2005" s="104" t="str">
        <f>IFERROR(IF(AND($F2004/INDEX($F$64:$F2005,MATCH(MAX(M$64:M2005),M$64:M2005,0)-1)&lt;(1-$P$2),MAX(K$64:K2005)&gt;MAX(L$64:L2004)),MAX(K$64:K2005),""),"")</f>
        <v/>
      </c>
      <c r="M2005" s="104" t="str">
        <f>IFERROR(IF(E2005="","",IF(K2005&lt;&gt;"",MAX(M$64:M2004)+1,IF(AND($F2004/INDEX($F$64:$F2005,MATCH(MAX(M$64:M2004),M$64:M2004,0)-1)&gt;(1+$O$2),MAX(K$64:K2005)&gt;MAX(L$64:L2004)),MAX(M$64:M2004)+1,""))),"")</f>
        <v/>
      </c>
      <c r="N2005" s="91">
        <f t="shared" si="190"/>
        <v>0</v>
      </c>
      <c r="O2005" s="91" t="str">
        <f>IFERROR(IF(AND(N2004=$H$2*1,MAX(O$64:O2004)=MAX(P$64:P2004)),MAX(O$64:O2004)+1,""),"")</f>
        <v/>
      </c>
      <c r="P2005" s="91" t="str">
        <f>IFERROR(IF(MOD(MAX(Q$64:Q2005),10*MAX(O$64:O2005))&lt;=2,IF(AND(F2004/INDEX($F$64:$F2005,MATCH(MAX(O$64:O2005),O$64:O2005,0)-1)&lt;(1-$P$2),MAX(O$64:O2005)&gt;MAX(P$64:P2004)),MAX(O$64:O2005),""),IF(AND($F2004/INDEX($F$64:$F2005,MATCH(MAX(Q$64:Q2005),Q$64:Q2005,0)-1)&lt;(1-$P$2),MAX(O$64:O2005)&gt;MAX(P$64:P2004)),MAX(O$64:O2005),"")),"")</f>
        <v/>
      </c>
      <c r="Q2005" s="91" t="str">
        <f>IFERROR(IF(E2005="","",IF(O2005&lt;&gt;"",MAX(O$64:O2005)*10+1,IF(AND($F2004/INDEX($F$64:$F2005,MATCH(MAX(Q$64:Q2004),Q$64:Q2004,0)-1)&gt;(1+$O$2),MAX(O$64:O2005)&gt;MAX(P$64:P2004)),MAX(Q$64:Q2004)+1,""))),"")</f>
        <v/>
      </c>
    </row>
    <row r="2006" spans="1:17" x14ac:dyDescent="0.2">
      <c r="A2006" s="13">
        <f>HLOOKUP($E$2,历史数据!$V$3:$AE$5000,ROW(A2004),)</f>
        <v>1654246</v>
      </c>
      <c r="B2006" s="41">
        <v>39472</v>
      </c>
      <c r="C2006" s="100">
        <f>IFERROR(IF(A2006&lt;&gt;0,MAX($C$4:C2005)+1,""),"")</f>
        <v>1958</v>
      </c>
      <c r="D2006" s="100"/>
      <c r="E2006" s="99">
        <f t="shared" si="191"/>
        <v>39546</v>
      </c>
      <c r="F2006" s="101">
        <f>IFERROR(VLOOKUP(E2006,历史数据!AH:AJ,3,),"")</f>
        <v>9.3960638325596992</v>
      </c>
      <c r="G2006" s="101">
        <f t="shared" si="187"/>
        <v>12.442073984843963</v>
      </c>
      <c r="H2006" s="105">
        <f t="shared" si="188"/>
        <v>-7.1924990034490932E-3</v>
      </c>
      <c r="I2006" s="101">
        <f>IFERROR(VLOOKUP(E2006,历史数据!AH:AJ,2,),"")</f>
        <v>9.5133517306082904</v>
      </c>
      <c r="J2006" s="104">
        <f t="shared" si="189"/>
        <v>0</v>
      </c>
      <c r="K2006" s="104" t="str">
        <f>IFERROR(IF(AND(J2005=$H$2*1,MAX(K$64:K2005)=MAX(L$64:L2005)),MAX(K$64:K2005)+1,""),"")</f>
        <v/>
      </c>
      <c r="L2006" s="104" t="str">
        <f>IFERROR(IF(AND($F2005/INDEX($F$64:$F2006,MATCH(MAX(M$64:M2006),M$64:M2006,0)-1)&lt;(1-$P$2),MAX(K$64:K2006)&gt;MAX(L$64:L2005)),MAX(K$64:K2006),""),"")</f>
        <v/>
      </c>
      <c r="M2006" s="104" t="str">
        <f>IFERROR(IF(E2006="","",IF(K2006&lt;&gt;"",MAX(M$64:M2005)+1,IF(AND($F2005/INDEX($F$64:$F2006,MATCH(MAX(M$64:M2005),M$64:M2005,0)-1)&gt;(1+$O$2),MAX(K$64:K2006)&gt;MAX(L$64:L2005)),MAX(M$64:M2005)+1,""))),"")</f>
        <v/>
      </c>
      <c r="N2006" s="91">
        <f t="shared" si="190"/>
        <v>0</v>
      </c>
      <c r="O2006" s="91" t="str">
        <f>IFERROR(IF(AND(N2005=$H$2*1,MAX(O$64:O2005)=MAX(P$64:P2005)),MAX(O$64:O2005)+1,""),"")</f>
        <v/>
      </c>
      <c r="P2006" s="91" t="str">
        <f>IFERROR(IF(MOD(MAX(Q$64:Q2006),10*MAX(O$64:O2006))&lt;=2,IF(AND(F2005/INDEX($F$64:$F2006,MATCH(MAX(O$64:O2006),O$64:O2006,0)-1)&lt;(1-$P$2),MAX(O$64:O2006)&gt;MAX(P$64:P2005)),MAX(O$64:O2006),""),IF(AND($F2005/INDEX($F$64:$F2006,MATCH(MAX(Q$64:Q2006),Q$64:Q2006,0)-1)&lt;(1-$P$2),MAX(O$64:O2006)&gt;MAX(P$64:P2005)),MAX(O$64:O2006),"")),"")</f>
        <v/>
      </c>
      <c r="Q2006" s="91" t="str">
        <f>IFERROR(IF(E2006="","",IF(O2006&lt;&gt;"",MAX(O$64:O2006)*10+1,IF(AND($F2005/INDEX($F$64:$F2006,MATCH(MAX(Q$64:Q2005),Q$64:Q2005,0)-1)&gt;(1+$O$2),MAX(O$64:O2006)&gt;MAX(P$64:P2005)),MAX(Q$64:Q2005)+1,""))),"")</f>
        <v/>
      </c>
    </row>
    <row r="2007" spans="1:17" x14ac:dyDescent="0.2">
      <c r="A2007" s="13">
        <f>HLOOKUP($E$2,历史数据!$V$3:$AE$5000,ROW(A2005),)</f>
        <v>1415800</v>
      </c>
      <c r="B2007" s="41">
        <v>39475</v>
      </c>
      <c r="C2007" s="100">
        <f>IFERROR(IF(A2007&lt;&gt;0,MAX($C$4:C2006)+1,""),"")</f>
        <v>1959</v>
      </c>
      <c r="D2007" s="100"/>
      <c r="E2007" s="99">
        <f t="shared" si="191"/>
        <v>39547</v>
      </c>
      <c r="F2007" s="101">
        <f>IFERROR(VLOOKUP(E2007,历史数据!AH:AJ,3,),"")</f>
        <v>9.86521542475408</v>
      </c>
      <c r="G2007" s="101">
        <f t="shared" si="187"/>
        <v>12.36453365224517</v>
      </c>
      <c r="H2007" s="105">
        <f t="shared" si="188"/>
        <v>-6.2321066964597938E-3</v>
      </c>
      <c r="I2007" s="101">
        <f>IFERROR(VLOOKUP(E2007,历史数据!AH:AJ,2,),"")</f>
        <v>9.5915436626406905</v>
      </c>
      <c r="J2007" s="104">
        <f t="shared" si="189"/>
        <v>0</v>
      </c>
      <c r="K2007" s="104" t="str">
        <f>IFERROR(IF(AND(J2006=$H$2*1,MAX(K$64:K2006)=MAX(L$64:L2006)),MAX(K$64:K2006)+1,""),"")</f>
        <v/>
      </c>
      <c r="L2007" s="104" t="str">
        <f>IFERROR(IF(AND($F2006/INDEX($F$64:$F2007,MATCH(MAX(M$64:M2007),M$64:M2007,0)-1)&lt;(1-$P$2),MAX(K$64:K2007)&gt;MAX(L$64:L2006)),MAX(K$64:K2007),""),"")</f>
        <v/>
      </c>
      <c r="M2007" s="104" t="str">
        <f>IFERROR(IF(E2007="","",IF(K2007&lt;&gt;"",MAX(M$64:M2006)+1,IF(AND($F2006/INDEX($F$64:$F2007,MATCH(MAX(M$64:M2006),M$64:M2006,0)-1)&gt;(1+$O$2),MAX(K$64:K2007)&gt;MAX(L$64:L2006)),MAX(M$64:M2006)+1,""))),"")</f>
        <v/>
      </c>
      <c r="N2007" s="91">
        <f t="shared" si="190"/>
        <v>0</v>
      </c>
      <c r="O2007" s="91" t="str">
        <f>IFERROR(IF(AND(N2006=$H$2*1,MAX(O$64:O2006)=MAX(P$64:P2006)),MAX(O$64:O2006)+1,""),"")</f>
        <v/>
      </c>
      <c r="P2007" s="91" t="str">
        <f>IFERROR(IF(MOD(MAX(Q$64:Q2007),10*MAX(O$64:O2007))&lt;=2,IF(AND(F2006/INDEX($F$64:$F2007,MATCH(MAX(O$64:O2007),O$64:O2007,0)-1)&lt;(1-$P$2),MAX(O$64:O2007)&gt;MAX(P$64:P2006)),MAX(O$64:O2007),""),IF(AND($F2006/INDEX($F$64:$F2007,MATCH(MAX(Q$64:Q2007),Q$64:Q2007,0)-1)&lt;(1-$P$2),MAX(O$64:O2007)&gt;MAX(P$64:P2006)),MAX(O$64:O2007),"")),"")</f>
        <v/>
      </c>
      <c r="Q2007" s="91" t="str">
        <f>IFERROR(IF(E2007="","",IF(O2007&lt;&gt;"",MAX(O$64:O2007)*10+1,IF(AND($F2006/INDEX($F$64:$F2007,MATCH(MAX(Q$64:Q2006),Q$64:Q2006,0)-1)&gt;(1+$O$2),MAX(O$64:O2007)&gt;MAX(P$64:P2006)),MAX(Q$64:Q2006)+1,""))),"")</f>
        <v/>
      </c>
    </row>
    <row r="2008" spans="1:17" x14ac:dyDescent="0.2">
      <c r="A2008" s="13">
        <f>HLOOKUP($E$2,历史数据!$V$3:$AE$5000,ROW(A2006),)</f>
        <v>548835</v>
      </c>
      <c r="B2008" s="41">
        <v>39476</v>
      </c>
      <c r="C2008" s="100">
        <f>IFERROR(IF(A2008&lt;&gt;0,MAX($C$4:C2007)+1,""),"")</f>
        <v>1960</v>
      </c>
      <c r="D2008" s="100"/>
      <c r="E2008" s="99">
        <f t="shared" si="191"/>
        <v>39548</v>
      </c>
      <c r="F2008" s="101">
        <f>IFERROR(VLOOKUP(E2008,历史数据!AH:AJ,3,),"")</f>
        <v>10.0215992888189</v>
      </c>
      <c r="G2008" s="101">
        <f t="shared" si="187"/>
        <v>12.273092531729509</v>
      </c>
      <c r="H2008" s="105">
        <f t="shared" si="188"/>
        <v>-7.3954362604736756E-3</v>
      </c>
      <c r="I2008" s="101">
        <f>IFERROR(VLOOKUP(E2008,历史数据!AH:AJ,2,),"")</f>
        <v>9.90431139077028</v>
      </c>
      <c r="J2008" s="104">
        <f t="shared" si="189"/>
        <v>0</v>
      </c>
      <c r="K2008" s="104" t="str">
        <f>IFERROR(IF(AND(J2007=$H$2*1,MAX(K$64:K2007)=MAX(L$64:L2007)),MAX(K$64:K2007)+1,""),"")</f>
        <v/>
      </c>
      <c r="L2008" s="104" t="str">
        <f>IFERROR(IF(AND($F2007/INDEX($F$64:$F2008,MATCH(MAX(M$64:M2008),M$64:M2008,0)-1)&lt;(1-$P$2),MAX(K$64:K2008)&gt;MAX(L$64:L2007)),MAX(K$64:K2008),""),"")</f>
        <v/>
      </c>
      <c r="M2008" s="104" t="str">
        <f>IFERROR(IF(E2008="","",IF(K2008&lt;&gt;"",MAX(M$64:M2007)+1,IF(AND($F2007/INDEX($F$64:$F2008,MATCH(MAX(M$64:M2007),M$64:M2007,0)-1)&gt;(1+$O$2),MAX(K$64:K2008)&gt;MAX(L$64:L2007)),MAX(M$64:M2007)+1,""))),"")</f>
        <v/>
      </c>
      <c r="N2008" s="91">
        <f t="shared" si="190"/>
        <v>0</v>
      </c>
      <c r="O2008" s="91" t="str">
        <f>IFERROR(IF(AND(N2007=$H$2*1,MAX(O$64:O2007)=MAX(P$64:P2007)),MAX(O$64:O2007)+1,""),"")</f>
        <v/>
      </c>
      <c r="P2008" s="91" t="str">
        <f>IFERROR(IF(MOD(MAX(Q$64:Q2008),10*MAX(O$64:O2008))&lt;=2,IF(AND(F2007/INDEX($F$64:$F2008,MATCH(MAX(O$64:O2008),O$64:O2008,0)-1)&lt;(1-$P$2),MAX(O$64:O2008)&gt;MAX(P$64:P2007)),MAX(O$64:O2008),""),IF(AND($F2007/INDEX($F$64:$F2008,MATCH(MAX(Q$64:Q2008),Q$64:Q2008,0)-1)&lt;(1-$P$2),MAX(O$64:O2008)&gt;MAX(P$64:P2007)),MAX(O$64:O2008),"")),"")</f>
        <v/>
      </c>
      <c r="Q2008" s="91" t="str">
        <f>IFERROR(IF(E2008="","",IF(O2008&lt;&gt;"",MAX(O$64:O2008)*10+1,IF(AND($F2007/INDEX($F$64:$F2008,MATCH(MAX(Q$64:Q2007),Q$64:Q2007,0)-1)&gt;(1+$O$2),MAX(O$64:O2008)&gt;MAX(P$64:P2007)),MAX(Q$64:Q2007)+1,""))),"")</f>
        <v/>
      </c>
    </row>
    <row r="2009" spans="1:17" x14ac:dyDescent="0.2">
      <c r="A2009" s="13">
        <f>HLOOKUP($E$2,历史数据!$V$3:$AE$5000,ROW(A2007),)</f>
        <v>6120309</v>
      </c>
      <c r="B2009" s="41">
        <v>39477</v>
      </c>
      <c r="C2009" s="100">
        <f>IFERROR(IF(A2009&lt;&gt;0,MAX($C$4:C2008)+1,""),"")</f>
        <v>1961</v>
      </c>
      <c r="D2009" s="100"/>
      <c r="E2009" s="99">
        <f t="shared" si="191"/>
        <v>39549</v>
      </c>
      <c r="F2009" s="101">
        <f>IFERROR(VLOOKUP(E2009,历史数据!AH:AJ,3,),"")</f>
        <v>9.7609595153775501</v>
      </c>
      <c r="G2009" s="101">
        <f t="shared" si="187"/>
        <v>12.179479413101831</v>
      </c>
      <c r="H2009" s="105">
        <f t="shared" si="188"/>
        <v>-7.6275085831595257E-3</v>
      </c>
      <c r="I2009" s="101">
        <f>IFERROR(VLOOKUP(E2009,历史数据!AH:AJ,2,),"")</f>
        <v>10.0606952548351</v>
      </c>
      <c r="J2009" s="104">
        <f t="shared" si="189"/>
        <v>0</v>
      </c>
      <c r="K2009" s="104" t="str">
        <f>IFERROR(IF(AND(J2008=$H$2*1,MAX(K$64:K2008)=MAX(L$64:L2008)),MAX(K$64:K2008)+1,""),"")</f>
        <v/>
      </c>
      <c r="L2009" s="104" t="str">
        <f>IFERROR(IF(AND($F2008/INDEX($F$64:$F2009,MATCH(MAX(M$64:M2009),M$64:M2009,0)-1)&lt;(1-$P$2),MAX(K$64:K2009)&gt;MAX(L$64:L2008)),MAX(K$64:K2009),""),"")</f>
        <v/>
      </c>
      <c r="M2009" s="104" t="str">
        <f>IFERROR(IF(E2009="","",IF(K2009&lt;&gt;"",MAX(M$64:M2008)+1,IF(AND($F2008/INDEX($F$64:$F2009,MATCH(MAX(M$64:M2008),M$64:M2008,0)-1)&gt;(1+$O$2),MAX(K$64:K2009)&gt;MAX(L$64:L2008)),MAX(M$64:M2008)+1,""))),"")</f>
        <v/>
      </c>
      <c r="N2009" s="91">
        <f t="shared" si="190"/>
        <v>0</v>
      </c>
      <c r="O2009" s="91" t="str">
        <f>IFERROR(IF(AND(N2008=$H$2*1,MAX(O$64:O2008)=MAX(P$64:P2008)),MAX(O$64:O2008)+1,""),"")</f>
        <v/>
      </c>
      <c r="P2009" s="91" t="str">
        <f>IFERROR(IF(MOD(MAX(Q$64:Q2009),10*MAX(O$64:O2009))&lt;=2,IF(AND(F2008/INDEX($F$64:$F2009,MATCH(MAX(O$64:O2009),O$64:O2009,0)-1)&lt;(1-$P$2),MAX(O$64:O2009)&gt;MAX(P$64:P2008)),MAX(O$64:O2009),""),IF(AND($F2008/INDEX($F$64:$F2009,MATCH(MAX(Q$64:Q2009),Q$64:Q2009,0)-1)&lt;(1-$P$2),MAX(O$64:O2009)&gt;MAX(P$64:P2008)),MAX(O$64:O2009),"")),"")</f>
        <v/>
      </c>
      <c r="Q2009" s="91" t="str">
        <f>IFERROR(IF(E2009="","",IF(O2009&lt;&gt;"",MAX(O$64:O2009)*10+1,IF(AND($F2008/INDEX($F$64:$F2009,MATCH(MAX(Q$64:Q2008),Q$64:Q2008,0)-1)&gt;(1+$O$2),MAX(O$64:O2009)&gt;MAX(P$64:P2008)),MAX(Q$64:Q2008)+1,""))),"")</f>
        <v/>
      </c>
    </row>
    <row r="2010" spans="1:17" x14ac:dyDescent="0.2">
      <c r="A2010" s="13">
        <f>HLOOKUP($E$2,历史数据!$V$3:$AE$5000,ROW(A2008),)</f>
        <v>0</v>
      </c>
      <c r="B2010" s="41">
        <v>39478</v>
      </c>
      <c r="C2010" s="100" t="str">
        <f>IFERROR(IF(A2010&lt;&gt;0,MAX($C$4:C2009)+1,""),"")</f>
        <v/>
      </c>
      <c r="D2010" s="100"/>
      <c r="E2010" s="99">
        <f t="shared" si="191"/>
        <v>39552</v>
      </c>
      <c r="F2010" s="101">
        <f>IFERROR(VLOOKUP(E2010,历史数据!AH:AJ,3,),"")</f>
        <v>9.2787759345110992</v>
      </c>
      <c r="G2010" s="101">
        <f t="shared" si="187"/>
        <v>12.07239990617969</v>
      </c>
      <c r="H2010" s="105">
        <f t="shared" si="188"/>
        <v>-8.7917967008468434E-3</v>
      </c>
      <c r="I2010" s="101">
        <f>IFERROR(VLOOKUP(E2010,历史数据!AH:AJ,2,),"")</f>
        <v>9.7609595153775501</v>
      </c>
      <c r="J2010" s="104">
        <f t="shared" si="189"/>
        <v>0</v>
      </c>
      <c r="K2010" s="104" t="str">
        <f>IFERROR(IF(AND(J2009=$H$2*1,MAX(K$64:K2009)=MAX(L$64:L2009)),MAX(K$64:K2009)+1,""),"")</f>
        <v/>
      </c>
      <c r="L2010" s="104" t="str">
        <f>IFERROR(IF(AND($F2009/INDEX($F$64:$F2010,MATCH(MAX(M$64:M2010),M$64:M2010,0)-1)&lt;(1-$P$2),MAX(K$64:K2010)&gt;MAX(L$64:L2009)),MAX(K$64:K2010),""),"")</f>
        <v/>
      </c>
      <c r="M2010" s="104" t="str">
        <f>IFERROR(IF(E2010="","",IF(K2010&lt;&gt;"",MAX(M$64:M2009)+1,IF(AND($F2009/INDEX($F$64:$F2010,MATCH(MAX(M$64:M2009),M$64:M2009,0)-1)&gt;(1+$O$2),MAX(K$64:K2010)&gt;MAX(L$64:L2009)),MAX(M$64:M2009)+1,""))),"")</f>
        <v/>
      </c>
      <c r="N2010" s="91">
        <f t="shared" si="190"/>
        <v>0</v>
      </c>
      <c r="O2010" s="91" t="str">
        <f>IFERROR(IF(AND(N2009=$H$2*1,MAX(O$64:O2009)=MAX(P$64:P2009)),MAX(O$64:O2009)+1,""),"")</f>
        <v/>
      </c>
      <c r="P2010" s="91" t="str">
        <f>IFERROR(IF(MOD(MAX(Q$64:Q2010),10*MAX(O$64:O2010))&lt;=2,IF(AND(F2009/INDEX($F$64:$F2010,MATCH(MAX(O$64:O2010),O$64:O2010,0)-1)&lt;(1-$P$2),MAX(O$64:O2010)&gt;MAX(P$64:P2009)),MAX(O$64:O2010),""),IF(AND($F2009/INDEX($F$64:$F2010,MATCH(MAX(Q$64:Q2010),Q$64:Q2010,0)-1)&lt;(1-$P$2),MAX(O$64:O2010)&gt;MAX(P$64:P2009)),MAX(O$64:O2010),"")),"")</f>
        <v/>
      </c>
      <c r="Q2010" s="91" t="str">
        <f>IFERROR(IF(E2010="","",IF(O2010&lt;&gt;"",MAX(O$64:O2010)*10+1,IF(AND($F2009/INDEX($F$64:$F2010,MATCH(MAX(Q$64:Q2009),Q$64:Q2009,0)-1)&gt;(1+$O$2),MAX(O$64:O2010)&gt;MAX(P$64:P2009)),MAX(Q$64:Q2009)+1,""))),"")</f>
        <v/>
      </c>
    </row>
    <row r="2011" spans="1:17" x14ac:dyDescent="0.2">
      <c r="A2011" s="13">
        <f>HLOOKUP($E$2,历史数据!$V$3:$AE$5000,ROW(A2009),)</f>
        <v>73100</v>
      </c>
      <c r="B2011" s="41">
        <v>39479</v>
      </c>
      <c r="C2011" s="100">
        <f>IFERROR(IF(A2011&lt;&gt;0,MAX($C$4:C2010)+1,""),"")</f>
        <v>1962</v>
      </c>
      <c r="D2011" s="100"/>
      <c r="E2011" s="99">
        <f t="shared" si="191"/>
        <v>39553</v>
      </c>
      <c r="F2011" s="101">
        <f>IFERROR(VLOOKUP(E2011,历史数据!AH:AJ,3,),"")</f>
        <v>9.0051041723977203</v>
      </c>
      <c r="G2011" s="101">
        <f t="shared" si="187"/>
        <v>11.964668799823944</v>
      </c>
      <c r="H2011" s="105">
        <f t="shared" si="188"/>
        <v>-8.9237522939080716E-3</v>
      </c>
      <c r="I2011" s="101">
        <f>IFERROR(VLOOKUP(E2011,历史数据!AH:AJ,2,),"")</f>
        <v>8.9399442290373798</v>
      </c>
      <c r="J2011" s="104">
        <f t="shared" si="189"/>
        <v>0</v>
      </c>
      <c r="K2011" s="104" t="str">
        <f>IFERROR(IF(AND(J2010=$H$2*1,MAX(K$64:K2010)=MAX(L$64:L2010)),MAX(K$64:K2010)+1,""),"")</f>
        <v/>
      </c>
      <c r="L2011" s="104" t="str">
        <f>IFERROR(IF(AND($F2010/INDEX($F$64:$F2011,MATCH(MAX(M$64:M2011),M$64:M2011,0)-1)&lt;(1-$P$2),MAX(K$64:K2011)&gt;MAX(L$64:L2010)),MAX(K$64:K2011),""),"")</f>
        <v/>
      </c>
      <c r="M2011" s="104" t="str">
        <f>IFERROR(IF(E2011="","",IF(K2011&lt;&gt;"",MAX(M$64:M2010)+1,IF(AND($F2010/INDEX($F$64:$F2011,MATCH(MAX(M$64:M2010),M$64:M2010,0)-1)&gt;(1+$O$2),MAX(K$64:K2011)&gt;MAX(L$64:L2010)),MAX(M$64:M2010)+1,""))),"")</f>
        <v/>
      </c>
      <c r="N2011" s="91">
        <f t="shared" si="190"/>
        <v>0</v>
      </c>
      <c r="O2011" s="91" t="str">
        <f>IFERROR(IF(AND(N2010=$H$2*1,MAX(O$64:O2010)=MAX(P$64:P2010)),MAX(O$64:O2010)+1,""),"")</f>
        <v/>
      </c>
      <c r="P2011" s="91" t="str">
        <f>IFERROR(IF(MOD(MAX(Q$64:Q2011),10*MAX(O$64:O2011))&lt;=2,IF(AND(F2010/INDEX($F$64:$F2011,MATCH(MAX(O$64:O2011),O$64:O2011,0)-1)&lt;(1-$P$2),MAX(O$64:O2011)&gt;MAX(P$64:P2010)),MAX(O$64:O2011),""),IF(AND($F2010/INDEX($F$64:$F2011,MATCH(MAX(Q$64:Q2011),Q$64:Q2011,0)-1)&lt;(1-$P$2),MAX(O$64:O2011)&gt;MAX(P$64:P2010)),MAX(O$64:O2011),"")),"")</f>
        <v/>
      </c>
      <c r="Q2011" s="91" t="str">
        <f>IFERROR(IF(E2011="","",IF(O2011&lt;&gt;"",MAX(O$64:O2011)*10+1,IF(AND($F2010/INDEX($F$64:$F2011,MATCH(MAX(Q$64:Q2010),Q$64:Q2010,0)-1)&gt;(1+$O$2),MAX(O$64:O2011)&gt;MAX(P$64:P2010)),MAX(Q$64:Q2010)+1,""))),"")</f>
        <v/>
      </c>
    </row>
    <row r="2012" spans="1:17" x14ac:dyDescent="0.2">
      <c r="A2012" s="13">
        <f>HLOOKUP($E$2,历史数据!$V$3:$AE$5000,ROW(A2010),)</f>
        <v>8415887</v>
      </c>
      <c r="B2012" s="41">
        <v>39482</v>
      </c>
      <c r="C2012" s="100">
        <f>IFERROR(IF(A2012&lt;&gt;0,MAX($C$4:C2011)+1,""),"")</f>
        <v>1963</v>
      </c>
      <c r="D2012" s="100"/>
      <c r="E2012" s="99">
        <f t="shared" si="191"/>
        <v>39554</v>
      </c>
      <c r="F2012" s="101">
        <f>IFERROR(VLOOKUP(E2012,历史数据!AH:AJ,3,),"")</f>
        <v>8.5489845688753991</v>
      </c>
      <c r="G2012" s="101">
        <f t="shared" si="187"/>
        <v>11.856068894223391</v>
      </c>
      <c r="H2012" s="105">
        <f t="shared" si="188"/>
        <v>-9.076716407072638E-3</v>
      </c>
      <c r="I2012" s="101">
        <f>IFERROR(VLOOKUP(E2012,历史数据!AH:AJ,2,),"")</f>
        <v>9.0051041723977203</v>
      </c>
      <c r="J2012" s="104">
        <f t="shared" si="189"/>
        <v>0</v>
      </c>
      <c r="K2012" s="104" t="str">
        <f>IFERROR(IF(AND(J2011=$H$2*1,MAX(K$64:K2011)=MAX(L$64:L2011)),MAX(K$64:K2011)+1,""),"")</f>
        <v/>
      </c>
      <c r="L2012" s="104" t="str">
        <f>IFERROR(IF(AND($F2011/INDEX($F$64:$F2012,MATCH(MAX(M$64:M2012),M$64:M2012,0)-1)&lt;(1-$P$2),MAX(K$64:K2012)&gt;MAX(L$64:L2011)),MAX(K$64:K2012),""),"")</f>
        <v/>
      </c>
      <c r="M2012" s="104" t="str">
        <f>IFERROR(IF(E2012="","",IF(K2012&lt;&gt;"",MAX(M$64:M2011)+1,IF(AND($F2011/INDEX($F$64:$F2012,MATCH(MAX(M$64:M2011),M$64:M2011,0)-1)&gt;(1+$O$2),MAX(K$64:K2012)&gt;MAX(L$64:L2011)),MAX(M$64:M2011)+1,""))),"")</f>
        <v/>
      </c>
      <c r="N2012" s="91">
        <f t="shared" si="190"/>
        <v>0</v>
      </c>
      <c r="O2012" s="91" t="str">
        <f>IFERROR(IF(AND(N2011=$H$2*1,MAX(O$64:O2011)=MAX(P$64:P2011)),MAX(O$64:O2011)+1,""),"")</f>
        <v/>
      </c>
      <c r="P2012" s="91" t="str">
        <f>IFERROR(IF(MOD(MAX(Q$64:Q2012),10*MAX(O$64:O2012))&lt;=2,IF(AND(F2011/INDEX($F$64:$F2012,MATCH(MAX(O$64:O2012),O$64:O2012,0)-1)&lt;(1-$P$2),MAX(O$64:O2012)&gt;MAX(P$64:P2011)),MAX(O$64:O2012),""),IF(AND($F2011/INDEX($F$64:$F2012,MATCH(MAX(Q$64:Q2012),Q$64:Q2012,0)-1)&lt;(1-$P$2),MAX(O$64:O2012)&gt;MAX(P$64:P2011)),MAX(O$64:O2012),"")),"")</f>
        <v/>
      </c>
      <c r="Q2012" s="91" t="str">
        <f>IFERROR(IF(E2012="","",IF(O2012&lt;&gt;"",MAX(O$64:O2012)*10+1,IF(AND($F2011/INDEX($F$64:$F2012,MATCH(MAX(Q$64:Q2011),Q$64:Q2011,0)-1)&gt;(1+$O$2),MAX(O$64:O2012)&gt;MAX(P$64:P2011)),MAX(Q$64:Q2011)+1,""))),"")</f>
        <v/>
      </c>
    </row>
    <row r="2013" spans="1:17" x14ac:dyDescent="0.2">
      <c r="A2013" s="13">
        <f>HLOOKUP($E$2,历史数据!$V$3:$AE$5000,ROW(A2011),)</f>
        <v>2039700</v>
      </c>
      <c r="B2013" s="41">
        <v>39483</v>
      </c>
      <c r="C2013" s="100">
        <f>IFERROR(IF(A2013&lt;&gt;0,MAX($C$4:C2012)+1,""),"")</f>
        <v>1964</v>
      </c>
      <c r="D2013" s="100"/>
      <c r="E2013" s="99">
        <f t="shared" si="191"/>
        <v>39555</v>
      </c>
      <c r="F2013" s="101">
        <f>IFERROR(VLOOKUP(E2013,历史数据!AH:AJ,3,),"")</f>
        <v>8.4838246255150693</v>
      </c>
      <c r="G2013" s="101">
        <f t="shared" si="187"/>
        <v>11.748772187490049</v>
      </c>
      <c r="H2013" s="105">
        <f t="shared" si="188"/>
        <v>-9.049939544938046E-3</v>
      </c>
      <c r="I2013" s="101">
        <f>IFERROR(VLOOKUP(E2013,历史数据!AH:AJ,2,),"")</f>
        <v>8.5489845688753991</v>
      </c>
      <c r="J2013" s="104">
        <f t="shared" si="189"/>
        <v>0</v>
      </c>
      <c r="K2013" s="104" t="str">
        <f>IFERROR(IF(AND(J2012=$H$2*1,MAX(K$64:K2012)=MAX(L$64:L2012)),MAX(K$64:K2012)+1,""),"")</f>
        <v/>
      </c>
      <c r="L2013" s="104" t="str">
        <f>IFERROR(IF(AND($F2012/INDEX($F$64:$F2013,MATCH(MAX(M$64:M2013),M$64:M2013,0)-1)&lt;(1-$P$2),MAX(K$64:K2013)&gt;MAX(L$64:L2012)),MAX(K$64:K2013),""),"")</f>
        <v/>
      </c>
      <c r="M2013" s="104" t="str">
        <f>IFERROR(IF(E2013="","",IF(K2013&lt;&gt;"",MAX(M$64:M2012)+1,IF(AND($F2012/INDEX($F$64:$F2013,MATCH(MAX(M$64:M2012),M$64:M2012,0)-1)&gt;(1+$O$2),MAX(K$64:K2013)&gt;MAX(L$64:L2012)),MAX(M$64:M2012)+1,""))),"")</f>
        <v/>
      </c>
      <c r="N2013" s="91">
        <f t="shared" si="190"/>
        <v>0</v>
      </c>
      <c r="O2013" s="91" t="str">
        <f>IFERROR(IF(AND(N2012=$H$2*1,MAX(O$64:O2012)=MAX(P$64:P2012)),MAX(O$64:O2012)+1,""),"")</f>
        <v/>
      </c>
      <c r="P2013" s="91" t="str">
        <f>IFERROR(IF(MOD(MAX(Q$64:Q2013),10*MAX(O$64:O2013))&lt;=2,IF(AND(F2012/INDEX($F$64:$F2013,MATCH(MAX(O$64:O2013),O$64:O2013,0)-1)&lt;(1-$P$2),MAX(O$64:O2013)&gt;MAX(P$64:P2012)),MAX(O$64:O2013),""),IF(AND($F2012/INDEX($F$64:$F2013,MATCH(MAX(Q$64:Q2013),Q$64:Q2013,0)-1)&lt;(1-$P$2),MAX(O$64:O2013)&gt;MAX(P$64:P2012)),MAX(O$64:O2013),"")),"")</f>
        <v/>
      </c>
      <c r="Q2013" s="91" t="str">
        <f>IFERROR(IF(E2013="","",IF(O2013&lt;&gt;"",MAX(O$64:O2013)*10+1,IF(AND($F2012/INDEX($F$64:$F2013,MATCH(MAX(Q$64:Q2012),Q$64:Q2012,0)-1)&gt;(1+$O$2),MAX(O$64:O2013)&gt;MAX(P$64:P2012)),MAX(Q$64:Q2012)+1,""))),"")</f>
        <v/>
      </c>
    </row>
    <row r="2014" spans="1:17" x14ac:dyDescent="0.2">
      <c r="A2014" s="13">
        <f>HLOOKUP($E$2,历史数据!$V$3:$AE$5000,ROW(A2012),)</f>
        <v>1092200</v>
      </c>
      <c r="B2014" s="41">
        <v>39491</v>
      </c>
      <c r="C2014" s="100">
        <f>IFERROR(IF(A2014&lt;&gt;0,MAX($C$4:C2013)+1,""),"")</f>
        <v>1965</v>
      </c>
      <c r="D2014" s="100"/>
      <c r="E2014" s="99">
        <f t="shared" si="191"/>
        <v>39556</v>
      </c>
      <c r="F2014" s="101">
        <f>IFERROR(VLOOKUP(E2014,历史数据!AH:AJ,3,),"")</f>
        <v>8.91388025169325</v>
      </c>
      <c r="G2014" s="101">
        <f t="shared" si="187"/>
        <v>11.645602277169525</v>
      </c>
      <c r="H2014" s="105">
        <f t="shared" si="188"/>
        <v>-8.7813355024772832E-3</v>
      </c>
      <c r="I2014" s="101">
        <f>IFERROR(VLOOKUP(E2014,历史数据!AH:AJ,2,),"")</f>
        <v>8.6532404782519308</v>
      </c>
      <c r="J2014" s="104">
        <f t="shared" si="189"/>
        <v>0</v>
      </c>
      <c r="K2014" s="104" t="str">
        <f>IFERROR(IF(AND(J2013=$H$2*1,MAX(K$64:K2013)=MAX(L$64:L2013)),MAX(K$64:K2013)+1,""),"")</f>
        <v/>
      </c>
      <c r="L2014" s="104" t="str">
        <f>IFERROR(IF(AND($F2013/INDEX($F$64:$F2014,MATCH(MAX(M$64:M2014),M$64:M2014,0)-1)&lt;(1-$P$2),MAX(K$64:K2014)&gt;MAX(L$64:L2013)),MAX(K$64:K2014),""),"")</f>
        <v/>
      </c>
      <c r="M2014" s="104" t="str">
        <f>IFERROR(IF(E2014="","",IF(K2014&lt;&gt;"",MAX(M$64:M2013)+1,IF(AND($F2013/INDEX($F$64:$F2014,MATCH(MAX(M$64:M2013),M$64:M2013,0)-1)&gt;(1+$O$2),MAX(K$64:K2014)&gt;MAX(L$64:L2013)),MAX(M$64:M2013)+1,""))),"")</f>
        <v/>
      </c>
      <c r="N2014" s="91">
        <f t="shared" si="190"/>
        <v>0</v>
      </c>
      <c r="O2014" s="91" t="str">
        <f>IFERROR(IF(AND(N2013=$H$2*1,MAX(O$64:O2013)=MAX(P$64:P2013)),MAX(O$64:O2013)+1,""),"")</f>
        <v/>
      </c>
      <c r="P2014" s="91" t="str">
        <f>IFERROR(IF(MOD(MAX(Q$64:Q2014),10*MAX(O$64:O2014))&lt;=2,IF(AND(F2013/INDEX($F$64:$F2014,MATCH(MAX(O$64:O2014),O$64:O2014,0)-1)&lt;(1-$P$2),MAX(O$64:O2014)&gt;MAX(P$64:P2013)),MAX(O$64:O2014),""),IF(AND($F2013/INDEX($F$64:$F2014,MATCH(MAX(Q$64:Q2014),Q$64:Q2014,0)-1)&lt;(1-$P$2),MAX(O$64:O2014)&gt;MAX(P$64:P2013)),MAX(O$64:O2014),"")),"")</f>
        <v/>
      </c>
      <c r="Q2014" s="91" t="str">
        <f>IFERROR(IF(E2014="","",IF(O2014&lt;&gt;"",MAX(O$64:O2014)*10+1,IF(AND($F2013/INDEX($F$64:$F2014,MATCH(MAX(Q$64:Q2013),Q$64:Q2013,0)-1)&gt;(1+$O$2),MAX(O$64:O2014)&gt;MAX(P$64:P2013)),MAX(Q$64:Q2013)+1,""))),"")</f>
        <v/>
      </c>
    </row>
    <row r="2015" spans="1:17" x14ac:dyDescent="0.2">
      <c r="A2015" s="13">
        <f>HLOOKUP($E$2,历史数据!$V$3:$AE$5000,ROW(A2013),)</f>
        <v>3528954</v>
      </c>
      <c r="B2015" s="41">
        <v>39492</v>
      </c>
      <c r="C2015" s="100">
        <f>IFERROR(IF(A2015&lt;&gt;0,MAX($C$4:C2014)+1,""),"")</f>
        <v>1966</v>
      </c>
      <c r="D2015" s="100"/>
      <c r="E2015" s="99">
        <f t="shared" si="191"/>
        <v>39560</v>
      </c>
      <c r="F2015" s="101">
        <f>IFERROR(VLOOKUP(E2015,历史数据!AH:AJ,3,),"")</f>
        <v>9.2396799684948991</v>
      </c>
      <c r="G2015" s="101">
        <f t="shared" si="187"/>
        <v>11.555247155709862</v>
      </c>
      <c r="H2015" s="105">
        <f t="shared" si="188"/>
        <v>-7.7587332375929075E-3</v>
      </c>
      <c r="I2015" s="101">
        <f>IFERROR(VLOOKUP(E2015,历史数据!AH:AJ,2,),"")</f>
        <v>8.4838246255150693</v>
      </c>
      <c r="J2015" s="104">
        <f t="shared" si="189"/>
        <v>0</v>
      </c>
      <c r="K2015" s="104" t="str">
        <f>IFERROR(IF(AND(J2014=$H$2*1,MAX(K$64:K2014)=MAX(L$64:L2014)),MAX(K$64:K2014)+1,""),"")</f>
        <v/>
      </c>
      <c r="L2015" s="104" t="str">
        <f>IFERROR(IF(AND($F2014/INDEX($F$64:$F2015,MATCH(MAX(M$64:M2015),M$64:M2015,0)-1)&lt;(1-$P$2),MAX(K$64:K2015)&gt;MAX(L$64:L2014)),MAX(K$64:K2015),""),"")</f>
        <v/>
      </c>
      <c r="M2015" s="104" t="str">
        <f>IFERROR(IF(E2015="","",IF(K2015&lt;&gt;"",MAX(M$64:M2014)+1,IF(AND($F2014/INDEX($F$64:$F2015,MATCH(MAX(M$64:M2014),M$64:M2014,0)-1)&gt;(1+$O$2),MAX(K$64:K2015)&gt;MAX(L$64:L2014)),MAX(M$64:M2014)+1,""))),"")</f>
        <v/>
      </c>
      <c r="N2015" s="91">
        <f t="shared" si="190"/>
        <v>0</v>
      </c>
      <c r="O2015" s="91" t="str">
        <f>IFERROR(IF(AND(N2014=$H$2*1,MAX(O$64:O2014)=MAX(P$64:P2014)),MAX(O$64:O2014)+1,""),"")</f>
        <v/>
      </c>
      <c r="P2015" s="91" t="str">
        <f>IFERROR(IF(MOD(MAX(Q$64:Q2015),10*MAX(O$64:O2015))&lt;=2,IF(AND(F2014/INDEX($F$64:$F2015,MATCH(MAX(O$64:O2015),O$64:O2015,0)-1)&lt;(1-$P$2),MAX(O$64:O2015)&gt;MAX(P$64:P2014)),MAX(O$64:O2015),""),IF(AND($F2014/INDEX($F$64:$F2015,MATCH(MAX(Q$64:Q2015),Q$64:Q2015,0)-1)&lt;(1-$P$2),MAX(O$64:O2015)&gt;MAX(P$64:P2014)),MAX(O$64:O2015),"")),"")</f>
        <v/>
      </c>
      <c r="Q2015" s="91" t="str">
        <f>IFERROR(IF(E2015="","",IF(O2015&lt;&gt;"",MAX(O$64:O2015)*10+1,IF(AND($F2014/INDEX($F$64:$F2015,MATCH(MAX(Q$64:Q2014),Q$64:Q2014,0)-1)&gt;(1+$O$2),MAX(O$64:O2015)&gt;MAX(P$64:P2014)),MAX(Q$64:Q2014)+1,""))),"")</f>
        <v/>
      </c>
    </row>
    <row r="2016" spans="1:17" x14ac:dyDescent="0.2">
      <c r="A2016" s="13">
        <f>HLOOKUP($E$2,历史数据!$V$3:$AE$5000,ROW(A2014),)</f>
        <v>1868486</v>
      </c>
      <c r="B2016" s="41">
        <v>39493</v>
      </c>
      <c r="C2016" s="100">
        <f>IFERROR(IF(A2016&lt;&gt;0,MAX($C$4:C2015)+1,""),"")</f>
        <v>1967</v>
      </c>
      <c r="D2016" s="100"/>
      <c r="E2016" s="99">
        <f t="shared" si="191"/>
        <v>39561</v>
      </c>
      <c r="F2016" s="101">
        <f>IFERROR(VLOOKUP(E2016,历史数据!AH:AJ,3,),"")</f>
        <v>9.2527119571669694</v>
      </c>
      <c r="G2016" s="101">
        <f t="shared" si="187"/>
        <v>11.478141222733472</v>
      </c>
      <c r="H2016" s="105">
        <f t="shared" si="188"/>
        <v>-6.6728069021257941E-3</v>
      </c>
      <c r="I2016" s="101">
        <f>IFERROR(VLOOKUP(E2016,历史数据!AH:AJ,2,),"")</f>
        <v>9.13542405911838</v>
      </c>
      <c r="J2016" s="104">
        <f t="shared" si="189"/>
        <v>0</v>
      </c>
      <c r="K2016" s="104" t="str">
        <f>IFERROR(IF(AND(J2015=$H$2*1,MAX(K$64:K2015)=MAX(L$64:L2015)),MAX(K$64:K2015)+1,""),"")</f>
        <v/>
      </c>
      <c r="L2016" s="104" t="str">
        <f>IFERROR(IF(AND($F2015/INDEX($F$64:$F2016,MATCH(MAX(M$64:M2016),M$64:M2016,0)-1)&lt;(1-$P$2),MAX(K$64:K2016)&gt;MAX(L$64:L2015)),MAX(K$64:K2016),""),"")</f>
        <v/>
      </c>
      <c r="M2016" s="104" t="str">
        <f>IFERROR(IF(E2016="","",IF(K2016&lt;&gt;"",MAX(M$64:M2015)+1,IF(AND($F2015/INDEX($F$64:$F2016,MATCH(MAX(M$64:M2015),M$64:M2015,0)-1)&gt;(1+$O$2),MAX(K$64:K2016)&gt;MAX(L$64:L2015)),MAX(M$64:M2015)+1,""))),"")</f>
        <v/>
      </c>
      <c r="N2016" s="91">
        <f t="shared" si="190"/>
        <v>0</v>
      </c>
      <c r="O2016" s="91" t="str">
        <f>IFERROR(IF(AND(N2015=$H$2*1,MAX(O$64:O2015)=MAX(P$64:P2015)),MAX(O$64:O2015)+1,""),"")</f>
        <v/>
      </c>
      <c r="P2016" s="91" t="str">
        <f>IFERROR(IF(MOD(MAX(Q$64:Q2016),10*MAX(O$64:O2016))&lt;=2,IF(AND(F2015/INDEX($F$64:$F2016,MATCH(MAX(O$64:O2016),O$64:O2016,0)-1)&lt;(1-$P$2),MAX(O$64:O2016)&gt;MAX(P$64:P2015)),MAX(O$64:O2016),""),IF(AND($F2015/INDEX($F$64:$F2016,MATCH(MAX(Q$64:Q2016),Q$64:Q2016,0)-1)&lt;(1-$P$2),MAX(O$64:O2016)&gt;MAX(P$64:P2015)),MAX(O$64:O2016),"")),"")</f>
        <v/>
      </c>
      <c r="Q2016" s="91" t="str">
        <f>IFERROR(IF(E2016="","",IF(O2016&lt;&gt;"",MAX(O$64:O2016)*10+1,IF(AND($F2015/INDEX($F$64:$F2016,MATCH(MAX(Q$64:Q2015),Q$64:Q2015,0)-1)&gt;(1+$O$2),MAX(O$64:O2016)&gt;MAX(P$64:P2015)),MAX(Q$64:Q2015)+1,""))),"")</f>
        <v/>
      </c>
    </row>
    <row r="2017" spans="1:17" x14ac:dyDescent="0.2">
      <c r="A2017" s="13">
        <f>HLOOKUP($E$2,历史数据!$V$3:$AE$5000,ROW(A2015),)</f>
        <v>1870097</v>
      </c>
      <c r="B2017" s="41">
        <v>39496</v>
      </c>
      <c r="C2017" s="100">
        <f>IFERROR(IF(A2017&lt;&gt;0,MAX($C$4:C2016)+1,""),"")</f>
        <v>1968</v>
      </c>
      <c r="D2017" s="100"/>
      <c r="E2017" s="99">
        <f t="shared" si="191"/>
        <v>39562</v>
      </c>
      <c r="F2017" s="101">
        <f>IFERROR(VLOOKUP(E2017,历史数据!AH:AJ,3,),"")</f>
        <v>9.7218635493613501</v>
      </c>
      <c r="G2017" s="101">
        <f t="shared" si="187"/>
        <v>11.402555688435486</v>
      </c>
      <c r="H2017" s="105">
        <f t="shared" si="188"/>
        <v>-6.5851720092345856E-3</v>
      </c>
      <c r="I2017" s="101">
        <f>IFERROR(VLOOKUP(E2017,历史数据!AH:AJ,2,),"")</f>
        <v>9.6567036060010203</v>
      </c>
      <c r="J2017" s="104">
        <f t="shared" si="189"/>
        <v>0</v>
      </c>
      <c r="K2017" s="104" t="str">
        <f>IFERROR(IF(AND(J2016=$H$2*1,MAX(K$64:K2016)=MAX(L$64:L2016)),MAX(K$64:K2016)+1,""),"")</f>
        <v/>
      </c>
      <c r="L2017" s="104" t="str">
        <f>IFERROR(IF(AND($F2016/INDEX($F$64:$F2017,MATCH(MAX(M$64:M2017),M$64:M2017,0)-1)&lt;(1-$P$2),MAX(K$64:K2017)&gt;MAX(L$64:L2016)),MAX(K$64:K2017),""),"")</f>
        <v/>
      </c>
      <c r="M2017" s="104" t="str">
        <f>IFERROR(IF(E2017="","",IF(K2017&lt;&gt;"",MAX(M$64:M2016)+1,IF(AND($F2016/INDEX($F$64:$F2017,MATCH(MAX(M$64:M2016),M$64:M2016,0)-1)&gt;(1+$O$2),MAX(K$64:K2017)&gt;MAX(L$64:L2016)),MAX(M$64:M2016)+1,""))),"")</f>
        <v/>
      </c>
      <c r="N2017" s="91">
        <f t="shared" si="190"/>
        <v>0</v>
      </c>
      <c r="O2017" s="91" t="str">
        <f>IFERROR(IF(AND(N2016=$H$2*1,MAX(O$64:O2016)=MAX(P$64:P2016)),MAX(O$64:O2016)+1,""),"")</f>
        <v/>
      </c>
      <c r="P2017" s="91" t="str">
        <f>IFERROR(IF(MOD(MAX(Q$64:Q2017),10*MAX(O$64:O2017))&lt;=2,IF(AND(F2016/INDEX($F$64:$F2017,MATCH(MAX(O$64:O2017),O$64:O2017,0)-1)&lt;(1-$P$2),MAX(O$64:O2017)&gt;MAX(P$64:P2016)),MAX(O$64:O2017),""),IF(AND($F2016/INDEX($F$64:$F2017,MATCH(MAX(Q$64:Q2017),Q$64:Q2017,0)-1)&lt;(1-$P$2),MAX(O$64:O2017)&gt;MAX(P$64:P2016)),MAX(O$64:O2017),"")),"")</f>
        <v/>
      </c>
      <c r="Q2017" s="91" t="str">
        <f>IFERROR(IF(E2017="","",IF(O2017&lt;&gt;"",MAX(O$64:O2017)*10+1,IF(AND($F2016/INDEX($F$64:$F2017,MATCH(MAX(Q$64:Q2016),Q$64:Q2016,0)-1)&gt;(1+$O$2),MAX(O$64:O2017)&gt;MAX(P$64:P2016)),MAX(Q$64:Q2016)+1,""))),"")</f>
        <v/>
      </c>
    </row>
    <row r="2018" spans="1:17" x14ac:dyDescent="0.2">
      <c r="A2018" s="13">
        <f>HLOOKUP($E$2,历史数据!$V$3:$AE$5000,ROW(A2016),)</f>
        <v>1662959</v>
      </c>
      <c r="B2018" s="41">
        <v>39497</v>
      </c>
      <c r="C2018" s="100">
        <f>IFERROR(IF(A2018&lt;&gt;0,MAX($C$4:C2017)+1,""),"")</f>
        <v>1969</v>
      </c>
      <c r="D2018" s="100"/>
      <c r="E2018" s="99">
        <f t="shared" si="191"/>
        <v>39563</v>
      </c>
      <c r="F2018" s="101">
        <f>IFERROR(VLOOKUP(E2018,历史数据!AH:AJ,3,),"")</f>
        <v>10.008567300146799</v>
      </c>
      <c r="G2018" s="101">
        <f t="shared" si="187"/>
        <v>11.339784942998367</v>
      </c>
      <c r="H2018" s="105">
        <f t="shared" si="188"/>
        <v>-5.5049716179663699E-3</v>
      </c>
      <c r="I2018" s="101">
        <f>IFERROR(VLOOKUP(E2018,历史数据!AH:AJ,2,),"")</f>
        <v>9.7739915040496204</v>
      </c>
      <c r="J2018" s="104">
        <f t="shared" si="189"/>
        <v>0</v>
      </c>
      <c r="K2018" s="104" t="str">
        <f>IFERROR(IF(AND(J2017=$H$2*1,MAX(K$64:K2017)=MAX(L$64:L2017)),MAX(K$64:K2017)+1,""),"")</f>
        <v/>
      </c>
      <c r="L2018" s="104" t="str">
        <f>IFERROR(IF(AND($F2017/INDEX($F$64:$F2018,MATCH(MAX(M$64:M2018),M$64:M2018,0)-1)&lt;(1-$P$2),MAX(K$64:K2018)&gt;MAX(L$64:L2017)),MAX(K$64:K2018),""),"")</f>
        <v/>
      </c>
      <c r="M2018" s="104" t="str">
        <f>IFERROR(IF(E2018="","",IF(K2018&lt;&gt;"",MAX(M$64:M2017)+1,IF(AND($F2017/INDEX($F$64:$F2018,MATCH(MAX(M$64:M2017),M$64:M2017,0)-1)&gt;(1+$O$2),MAX(K$64:K2018)&gt;MAX(L$64:L2017)),MAX(M$64:M2017)+1,""))),"")</f>
        <v/>
      </c>
      <c r="N2018" s="91">
        <f t="shared" si="190"/>
        <v>0</v>
      </c>
      <c r="O2018" s="91" t="str">
        <f>IFERROR(IF(AND(N2017=$H$2*1,MAX(O$64:O2017)=MAX(P$64:P2017)),MAX(O$64:O2017)+1,""),"")</f>
        <v/>
      </c>
      <c r="P2018" s="91" t="str">
        <f>IFERROR(IF(MOD(MAX(Q$64:Q2018),10*MAX(O$64:O2018))&lt;=2,IF(AND(F2017/INDEX($F$64:$F2018,MATCH(MAX(O$64:O2018),O$64:O2018,0)-1)&lt;(1-$P$2),MAX(O$64:O2018)&gt;MAX(P$64:P2017)),MAX(O$64:O2018),""),IF(AND($F2017/INDEX($F$64:$F2018,MATCH(MAX(Q$64:Q2018),Q$64:Q2018,0)-1)&lt;(1-$P$2),MAX(O$64:O2018)&gt;MAX(P$64:P2017)),MAX(O$64:O2018),"")),"")</f>
        <v/>
      </c>
      <c r="Q2018" s="91" t="str">
        <f>IFERROR(IF(E2018="","",IF(O2018&lt;&gt;"",MAX(O$64:O2018)*10+1,IF(AND($F2017/INDEX($F$64:$F2018,MATCH(MAX(Q$64:Q2017),Q$64:Q2017,0)-1)&gt;(1+$O$2),MAX(O$64:O2018)&gt;MAX(P$64:P2017)),MAX(Q$64:Q2017)+1,""))),"")</f>
        <v/>
      </c>
    </row>
    <row r="2019" spans="1:17" x14ac:dyDescent="0.2">
      <c r="A2019" s="13">
        <f>HLOOKUP($E$2,历史数据!$V$3:$AE$5000,ROW(A2017),)</f>
        <v>2102895</v>
      </c>
      <c r="B2019" s="41">
        <v>39498</v>
      </c>
      <c r="C2019" s="100">
        <f>IFERROR(IF(A2019&lt;&gt;0,MAX($C$4:C2018)+1,""),"")</f>
        <v>1970</v>
      </c>
      <c r="D2019" s="100"/>
      <c r="E2019" s="99">
        <f t="shared" si="191"/>
        <v>39566</v>
      </c>
      <c r="F2019" s="101">
        <f>IFERROR(VLOOKUP(E2019,历史数据!AH:AJ,3,),"")</f>
        <v>10.503782869685301</v>
      </c>
      <c r="G2019" s="101">
        <f t="shared" si="187"/>
        <v>11.308290970374207</v>
      </c>
      <c r="H2019" s="105">
        <f t="shared" si="188"/>
        <v>-2.7772989331341646E-3</v>
      </c>
      <c r="I2019" s="101">
        <f>IFERROR(VLOOKUP(E2019,历史数据!AH:AJ,2,),"")</f>
        <v>9.9303753681144098</v>
      </c>
      <c r="J2019" s="104">
        <f t="shared" si="189"/>
        <v>0</v>
      </c>
      <c r="K2019" s="104" t="str">
        <f>IFERROR(IF(AND(J2018=$H$2*1,MAX(K$64:K2018)=MAX(L$64:L2018)),MAX(K$64:K2018)+1,""),"")</f>
        <v/>
      </c>
      <c r="L2019" s="104" t="str">
        <f>IFERROR(IF(AND($F2018/INDEX($F$64:$F2019,MATCH(MAX(M$64:M2019),M$64:M2019,0)-1)&lt;(1-$P$2),MAX(K$64:K2019)&gt;MAX(L$64:L2018)),MAX(K$64:K2019),""),"")</f>
        <v/>
      </c>
      <c r="M2019" s="104" t="str">
        <f>IFERROR(IF(E2019="","",IF(K2019&lt;&gt;"",MAX(M$64:M2018)+1,IF(AND($F2018/INDEX($F$64:$F2019,MATCH(MAX(M$64:M2018),M$64:M2018,0)-1)&gt;(1+$O$2),MAX(K$64:K2019)&gt;MAX(L$64:L2018)),MAX(M$64:M2018)+1,""))),"")</f>
        <v/>
      </c>
      <c r="N2019" s="91">
        <f t="shared" si="190"/>
        <v>0</v>
      </c>
      <c r="O2019" s="91" t="str">
        <f>IFERROR(IF(AND(N2018=$H$2*1,MAX(O$64:O2018)=MAX(P$64:P2018)),MAX(O$64:O2018)+1,""),"")</f>
        <v/>
      </c>
      <c r="P2019" s="91" t="str">
        <f>IFERROR(IF(MOD(MAX(Q$64:Q2019),10*MAX(O$64:O2019))&lt;=2,IF(AND(F2018/INDEX($F$64:$F2019,MATCH(MAX(O$64:O2019),O$64:O2019,0)-1)&lt;(1-$P$2),MAX(O$64:O2019)&gt;MAX(P$64:P2018)),MAX(O$64:O2019),""),IF(AND($F2018/INDEX($F$64:$F2019,MATCH(MAX(Q$64:Q2019),Q$64:Q2019,0)-1)&lt;(1-$P$2),MAX(O$64:O2019)&gt;MAX(P$64:P2018)),MAX(O$64:O2019),"")),"")</f>
        <v/>
      </c>
      <c r="Q2019" s="91" t="str">
        <f>IFERROR(IF(E2019="","",IF(O2019&lt;&gt;"",MAX(O$64:O2019)*10+1,IF(AND($F2018/INDEX($F$64:$F2019,MATCH(MAX(Q$64:Q2018),Q$64:Q2018,0)-1)&gt;(1+$O$2),MAX(O$64:O2019)&gt;MAX(P$64:P2018)),MAX(Q$64:Q2018)+1,""))),"")</f>
        <v/>
      </c>
    </row>
    <row r="2020" spans="1:17" x14ac:dyDescent="0.2">
      <c r="A2020" s="13">
        <f>HLOOKUP($E$2,历史数据!$V$3:$AE$5000,ROW(A2018),)</f>
        <v>1266201</v>
      </c>
      <c r="B2020" s="41">
        <v>39499</v>
      </c>
      <c r="C2020" s="100">
        <f>IFERROR(IF(A2020&lt;&gt;0,MAX($C$4:C2019)+1,""),"")</f>
        <v>1971</v>
      </c>
      <c r="D2020" s="100"/>
      <c r="E2020" s="99">
        <f t="shared" si="191"/>
        <v>39567</v>
      </c>
      <c r="F2020" s="101">
        <f>IFERROR(VLOOKUP(E2020,历史数据!AH:AJ,3,),"")</f>
        <v>10.0215992888189</v>
      </c>
      <c r="G2020" s="101">
        <f t="shared" si="187"/>
        <v>11.259203813042758</v>
      </c>
      <c r="H2020" s="105">
        <f t="shared" si="188"/>
        <v>-4.340811309157977E-3</v>
      </c>
      <c r="I2020" s="101">
        <f>IFERROR(VLOOKUP(E2020,历史数据!AH:AJ,2,),"")</f>
        <v>10.269207073588101</v>
      </c>
      <c r="J2020" s="104">
        <f t="shared" si="189"/>
        <v>0</v>
      </c>
      <c r="K2020" s="104" t="str">
        <f>IFERROR(IF(AND(J2019=$H$2*1,MAX(K$64:K2019)=MAX(L$64:L2019)),MAX(K$64:K2019)+1,""),"")</f>
        <v/>
      </c>
      <c r="L2020" s="104" t="str">
        <f>IFERROR(IF(AND($F2019/INDEX($F$64:$F2020,MATCH(MAX(M$64:M2020),M$64:M2020,0)-1)&lt;(1-$P$2),MAX(K$64:K2020)&gt;MAX(L$64:L2019)),MAX(K$64:K2020),""),"")</f>
        <v/>
      </c>
      <c r="M2020" s="104" t="str">
        <f>IFERROR(IF(E2020="","",IF(K2020&lt;&gt;"",MAX(M$64:M2019)+1,IF(AND($F2019/INDEX($F$64:$F2020,MATCH(MAX(M$64:M2019),M$64:M2019,0)-1)&gt;(1+$O$2),MAX(K$64:K2020)&gt;MAX(L$64:L2019)),MAX(M$64:M2019)+1,""))),"")</f>
        <v/>
      </c>
      <c r="N2020" s="91">
        <f t="shared" si="190"/>
        <v>0</v>
      </c>
      <c r="O2020" s="91" t="str">
        <f>IFERROR(IF(AND(N2019=$H$2*1,MAX(O$64:O2019)=MAX(P$64:P2019)),MAX(O$64:O2019)+1,""),"")</f>
        <v/>
      </c>
      <c r="P2020" s="91" t="str">
        <f>IFERROR(IF(MOD(MAX(Q$64:Q2020),10*MAX(O$64:O2020))&lt;=2,IF(AND(F2019/INDEX($F$64:$F2020,MATCH(MAX(O$64:O2020),O$64:O2020,0)-1)&lt;(1-$P$2),MAX(O$64:O2020)&gt;MAX(P$64:P2019)),MAX(O$64:O2020),""),IF(AND($F2019/INDEX($F$64:$F2020,MATCH(MAX(Q$64:Q2020),Q$64:Q2020,0)-1)&lt;(1-$P$2),MAX(O$64:O2020)&gt;MAX(P$64:P2019)),MAX(O$64:O2020),"")),"")</f>
        <v/>
      </c>
      <c r="Q2020" s="91" t="str">
        <f>IFERROR(IF(E2020="","",IF(O2020&lt;&gt;"",MAX(O$64:O2020)*10+1,IF(AND($F2019/INDEX($F$64:$F2020,MATCH(MAX(Q$64:Q2019),Q$64:Q2019,0)-1)&gt;(1+$O$2),MAX(O$64:O2020)&gt;MAX(P$64:P2019)),MAX(Q$64:Q2019)+1,""))),"")</f>
        <v/>
      </c>
    </row>
    <row r="2021" spans="1:17" x14ac:dyDescent="0.2">
      <c r="A2021" s="13">
        <f>HLOOKUP($E$2,历史数据!$V$3:$AE$5000,ROW(A2019),)</f>
        <v>1636735</v>
      </c>
      <c r="B2021" s="41">
        <v>39500</v>
      </c>
      <c r="C2021" s="100">
        <f>IFERROR(IF(A2021&lt;&gt;0,MAX($C$4:C2020)+1,""),"")</f>
        <v>1972</v>
      </c>
      <c r="D2021" s="100"/>
      <c r="E2021" s="99">
        <f t="shared" si="191"/>
        <v>39568</v>
      </c>
      <c r="F2021" s="101">
        <f>IFERROR(VLOOKUP(E2021,历史数据!AH:AJ,3,),"")</f>
        <v>10.112823209523301</v>
      </c>
      <c r="G2021" s="101">
        <f t="shared" si="187"/>
        <v>11.203817861186474</v>
      </c>
      <c r="H2021" s="105">
        <f t="shared" si="188"/>
        <v>-4.9191712643237295E-3</v>
      </c>
      <c r="I2021" s="101">
        <f>IFERROR(VLOOKUP(E2021,历史数据!AH:AJ,2,),"")</f>
        <v>10.0215992888189</v>
      </c>
      <c r="J2021" s="104">
        <f t="shared" si="189"/>
        <v>0</v>
      </c>
      <c r="K2021" s="104" t="str">
        <f>IFERROR(IF(AND(J2020=$H$2*1,MAX(K$64:K2020)=MAX(L$64:L2020)),MAX(K$64:K2020)+1,""),"")</f>
        <v/>
      </c>
      <c r="L2021" s="104" t="str">
        <f>IFERROR(IF(AND($F2020/INDEX($F$64:$F2021,MATCH(MAX(M$64:M2021),M$64:M2021,0)-1)&lt;(1-$P$2),MAX(K$64:K2021)&gt;MAX(L$64:L2020)),MAX(K$64:K2021),""),"")</f>
        <v/>
      </c>
      <c r="M2021" s="104" t="str">
        <f>IFERROR(IF(E2021="","",IF(K2021&lt;&gt;"",MAX(M$64:M2020)+1,IF(AND($F2020/INDEX($F$64:$F2021,MATCH(MAX(M$64:M2020),M$64:M2020,0)-1)&gt;(1+$O$2),MAX(K$64:K2021)&gt;MAX(L$64:L2020)),MAX(M$64:M2020)+1,""))),"")</f>
        <v/>
      </c>
      <c r="N2021" s="91">
        <f t="shared" si="190"/>
        <v>0</v>
      </c>
      <c r="O2021" s="91" t="str">
        <f>IFERROR(IF(AND(N2020=$H$2*1,MAX(O$64:O2020)=MAX(P$64:P2020)),MAX(O$64:O2020)+1,""),"")</f>
        <v/>
      </c>
      <c r="P2021" s="91" t="str">
        <f>IFERROR(IF(MOD(MAX(Q$64:Q2021),10*MAX(O$64:O2021))&lt;=2,IF(AND(F2020/INDEX($F$64:$F2021,MATCH(MAX(O$64:O2021),O$64:O2021,0)-1)&lt;(1-$P$2),MAX(O$64:O2021)&gt;MAX(P$64:P2020)),MAX(O$64:O2021),""),IF(AND($F2020/INDEX($F$64:$F2021,MATCH(MAX(Q$64:Q2021),Q$64:Q2021,0)-1)&lt;(1-$P$2),MAX(O$64:O2021)&gt;MAX(P$64:P2020)),MAX(O$64:O2021),"")),"")</f>
        <v/>
      </c>
      <c r="Q2021" s="91" t="str">
        <f>IFERROR(IF(E2021="","",IF(O2021&lt;&gt;"",MAX(O$64:O2021)*10+1,IF(AND($F2020/INDEX($F$64:$F2021,MATCH(MAX(Q$64:Q2020),Q$64:Q2020,0)-1)&gt;(1+$O$2),MAX(O$64:O2021)&gt;MAX(P$64:P2020)),MAX(Q$64:Q2020)+1,""))),"")</f>
        <v/>
      </c>
    </row>
    <row r="2022" spans="1:17" x14ac:dyDescent="0.2">
      <c r="A2022" s="13">
        <f>HLOOKUP($E$2,历史数据!$V$3:$AE$5000,ROW(A2020),)</f>
        <v>1389260</v>
      </c>
      <c r="B2022" s="41">
        <v>39503</v>
      </c>
      <c r="C2022" s="100">
        <f>IFERROR(IF(A2022&lt;&gt;0,MAX($C$4:C2021)+1,""),"")</f>
        <v>1973</v>
      </c>
      <c r="D2022" s="100"/>
      <c r="E2022" s="99">
        <f t="shared" si="191"/>
        <v>39573</v>
      </c>
      <c r="F2022" s="101">
        <f>IFERROR(VLOOKUP(E2022,历史数据!AH:AJ,3,),"")</f>
        <v>10.164951164211599</v>
      </c>
      <c r="G2022" s="101">
        <f t="shared" si="187"/>
        <v>11.14539111197338</v>
      </c>
      <c r="H2022" s="105">
        <f t="shared" si="188"/>
        <v>-5.2148963805902504E-3</v>
      </c>
      <c r="I2022" s="101">
        <f>IFERROR(VLOOKUP(E2022,历史数据!AH:AJ,2,),"")</f>
        <v>10.034631277490901</v>
      </c>
      <c r="J2022" s="104">
        <f t="shared" si="189"/>
        <v>0</v>
      </c>
      <c r="K2022" s="104" t="str">
        <f>IFERROR(IF(AND(J2021=$H$2*1,MAX(K$64:K2021)=MAX(L$64:L2021)),MAX(K$64:K2021)+1,""),"")</f>
        <v/>
      </c>
      <c r="L2022" s="104" t="str">
        <f>IFERROR(IF(AND($F2021/INDEX($F$64:$F2022,MATCH(MAX(M$64:M2022),M$64:M2022,0)-1)&lt;(1-$P$2),MAX(K$64:K2022)&gt;MAX(L$64:L2021)),MAX(K$64:K2022),""),"")</f>
        <v/>
      </c>
      <c r="M2022" s="104" t="str">
        <f>IFERROR(IF(E2022="","",IF(K2022&lt;&gt;"",MAX(M$64:M2021)+1,IF(AND($F2021/INDEX($F$64:$F2022,MATCH(MAX(M$64:M2021),M$64:M2021,0)-1)&gt;(1+$O$2),MAX(K$64:K2022)&gt;MAX(L$64:L2021)),MAX(M$64:M2021)+1,""))),"")</f>
        <v/>
      </c>
      <c r="N2022" s="91">
        <f t="shared" si="190"/>
        <v>0</v>
      </c>
      <c r="O2022" s="91" t="str">
        <f>IFERROR(IF(AND(N2021=$H$2*1,MAX(O$64:O2021)=MAX(P$64:P2021)),MAX(O$64:O2021)+1,""),"")</f>
        <v/>
      </c>
      <c r="P2022" s="91" t="str">
        <f>IFERROR(IF(MOD(MAX(Q$64:Q2022),10*MAX(O$64:O2022))&lt;=2,IF(AND(F2021/INDEX($F$64:$F2022,MATCH(MAX(O$64:O2022),O$64:O2022,0)-1)&lt;(1-$P$2),MAX(O$64:O2022)&gt;MAX(P$64:P2021)),MAX(O$64:O2022),""),IF(AND($F2021/INDEX($F$64:$F2022,MATCH(MAX(Q$64:Q2022),Q$64:Q2022,0)-1)&lt;(1-$P$2),MAX(O$64:O2022)&gt;MAX(P$64:P2021)),MAX(O$64:O2022),"")),"")</f>
        <v/>
      </c>
      <c r="Q2022" s="91" t="str">
        <f>IFERROR(IF(E2022="","",IF(O2022&lt;&gt;"",MAX(O$64:O2022)*10+1,IF(AND($F2021/INDEX($F$64:$F2022,MATCH(MAX(Q$64:Q2021),Q$64:Q2021,0)-1)&gt;(1+$O$2),MAX(O$64:O2022)&gt;MAX(P$64:P2021)),MAX(Q$64:Q2021)+1,""))),"")</f>
        <v/>
      </c>
    </row>
    <row r="2023" spans="1:17" x14ac:dyDescent="0.2">
      <c r="A2023" s="13">
        <f>HLOOKUP($E$2,历史数据!$V$3:$AE$5000,ROW(A2021),)</f>
        <v>1497301</v>
      </c>
      <c r="B2023" s="41">
        <v>39504</v>
      </c>
      <c r="C2023" s="100">
        <f>IFERROR(IF(A2023&lt;&gt;0,MAX($C$4:C2022)+1,""),"")</f>
        <v>1974</v>
      </c>
      <c r="D2023" s="100"/>
      <c r="E2023" s="99">
        <f t="shared" si="191"/>
        <v>39574</v>
      </c>
      <c r="F2023" s="101">
        <f>IFERROR(VLOOKUP(E2023,历史数据!AH:AJ,3,),"")</f>
        <v>10.230111107571901</v>
      </c>
      <c r="G2023" s="101">
        <f t="shared" si="187"/>
        <v>11.108249944257995</v>
      </c>
      <c r="H2023" s="105">
        <f t="shared" si="188"/>
        <v>-3.3324238999100642E-3</v>
      </c>
      <c r="I2023" s="101">
        <f>IFERROR(VLOOKUP(E2023,历史数据!AH:AJ,2,),"")</f>
        <v>10.047663266162999</v>
      </c>
      <c r="J2023" s="104">
        <f t="shared" si="189"/>
        <v>0</v>
      </c>
      <c r="K2023" s="104" t="str">
        <f>IFERROR(IF(AND(J2022=$H$2*1,MAX(K$64:K2022)=MAX(L$64:L2022)),MAX(K$64:K2022)+1,""),"")</f>
        <v/>
      </c>
      <c r="L2023" s="104" t="str">
        <f>IFERROR(IF(AND($F2022/INDEX($F$64:$F2023,MATCH(MAX(M$64:M2023),M$64:M2023,0)-1)&lt;(1-$P$2),MAX(K$64:K2023)&gt;MAX(L$64:L2022)),MAX(K$64:K2023),""),"")</f>
        <v/>
      </c>
      <c r="M2023" s="104" t="str">
        <f>IFERROR(IF(E2023="","",IF(K2023&lt;&gt;"",MAX(M$64:M2022)+1,IF(AND($F2022/INDEX($F$64:$F2023,MATCH(MAX(M$64:M2022),M$64:M2022,0)-1)&gt;(1+$O$2),MAX(K$64:K2023)&gt;MAX(L$64:L2022)),MAX(M$64:M2022)+1,""))),"")</f>
        <v/>
      </c>
      <c r="N2023" s="91">
        <f t="shared" si="190"/>
        <v>0</v>
      </c>
      <c r="O2023" s="91" t="str">
        <f>IFERROR(IF(AND(N2022=$H$2*1,MAX(O$64:O2022)=MAX(P$64:P2022)),MAX(O$64:O2022)+1,""),"")</f>
        <v/>
      </c>
      <c r="P2023" s="91" t="str">
        <f>IFERROR(IF(MOD(MAX(Q$64:Q2023),10*MAX(O$64:O2023))&lt;=2,IF(AND(F2022/INDEX($F$64:$F2023,MATCH(MAX(O$64:O2023),O$64:O2023,0)-1)&lt;(1-$P$2),MAX(O$64:O2023)&gt;MAX(P$64:P2022)),MAX(O$64:O2023),""),IF(AND($F2022/INDEX($F$64:$F2023,MATCH(MAX(Q$64:Q2023),Q$64:Q2023,0)-1)&lt;(1-$P$2),MAX(O$64:O2023)&gt;MAX(P$64:P2022)),MAX(O$64:O2023),"")),"")</f>
        <v/>
      </c>
      <c r="Q2023" s="91" t="str">
        <f>IFERROR(IF(E2023="","",IF(O2023&lt;&gt;"",MAX(O$64:O2023)*10+1,IF(AND($F2022/INDEX($F$64:$F2023,MATCH(MAX(Q$64:Q2022),Q$64:Q2022,0)-1)&gt;(1+$O$2),MAX(O$64:O2023)&gt;MAX(P$64:P2022)),MAX(Q$64:Q2022)+1,""))),"")</f>
        <v/>
      </c>
    </row>
    <row r="2024" spans="1:17" x14ac:dyDescent="0.2">
      <c r="A2024" s="13">
        <f>HLOOKUP($E$2,历史数据!$V$3:$AE$5000,ROW(A2022),)</f>
        <v>829399</v>
      </c>
      <c r="B2024" s="41">
        <v>39505</v>
      </c>
      <c r="C2024" s="100">
        <f>IFERROR(IF(A2024&lt;&gt;0,MAX($C$4:C2023)+1,""),"")</f>
        <v>1975</v>
      </c>
      <c r="D2024" s="100"/>
      <c r="E2024" s="99">
        <f t="shared" si="191"/>
        <v>39575</v>
      </c>
      <c r="F2024" s="101">
        <f>IFERROR(VLOOKUP(E2024,历史数据!AH:AJ,3,),"")</f>
        <v>10.308303039604301</v>
      </c>
      <c r="G2024" s="101">
        <f t="shared" si="187"/>
        <v>11.051560793534504</v>
      </c>
      <c r="H2024" s="105">
        <f t="shared" si="188"/>
        <v>-5.1033377001743485E-3</v>
      </c>
      <c r="I2024" s="101">
        <f>IFERROR(VLOOKUP(E2024,历史数据!AH:AJ,2,),"")</f>
        <v>10.230111107571901</v>
      </c>
      <c r="J2024" s="104">
        <f t="shared" si="189"/>
        <v>0</v>
      </c>
      <c r="K2024" s="104" t="str">
        <f>IFERROR(IF(AND(J2023=$H$2*1,MAX(K$64:K2023)=MAX(L$64:L2023)),MAX(K$64:K2023)+1,""),"")</f>
        <v/>
      </c>
      <c r="L2024" s="104" t="str">
        <f>IFERROR(IF(AND($F2023/INDEX($F$64:$F2024,MATCH(MAX(M$64:M2024),M$64:M2024,0)-1)&lt;(1-$P$2),MAX(K$64:K2024)&gt;MAX(L$64:L2023)),MAX(K$64:K2024),""),"")</f>
        <v/>
      </c>
      <c r="M2024" s="104" t="str">
        <f>IFERROR(IF(E2024="","",IF(K2024&lt;&gt;"",MAX(M$64:M2023)+1,IF(AND($F2023/INDEX($F$64:$F2024,MATCH(MAX(M$64:M2023),M$64:M2023,0)-1)&gt;(1+$O$2),MAX(K$64:K2024)&gt;MAX(L$64:L2023)),MAX(M$64:M2023)+1,""))),"")</f>
        <v/>
      </c>
      <c r="N2024" s="91">
        <f t="shared" si="190"/>
        <v>0</v>
      </c>
      <c r="O2024" s="91" t="str">
        <f>IFERROR(IF(AND(N2023=$H$2*1,MAX(O$64:O2023)=MAX(P$64:P2023)),MAX(O$64:O2023)+1,""),"")</f>
        <v/>
      </c>
      <c r="P2024" s="91" t="str">
        <f>IFERROR(IF(MOD(MAX(Q$64:Q2024),10*MAX(O$64:O2024))&lt;=2,IF(AND(F2023/INDEX($F$64:$F2024,MATCH(MAX(O$64:O2024),O$64:O2024,0)-1)&lt;(1-$P$2),MAX(O$64:O2024)&gt;MAX(P$64:P2023)),MAX(O$64:O2024),""),IF(AND($F2023/INDEX($F$64:$F2024,MATCH(MAX(Q$64:Q2024),Q$64:Q2024,0)-1)&lt;(1-$P$2),MAX(O$64:O2024)&gt;MAX(P$64:P2023)),MAX(O$64:O2024),"")),"")</f>
        <v/>
      </c>
      <c r="Q2024" s="91" t="str">
        <f>IFERROR(IF(E2024="","",IF(O2024&lt;&gt;"",MAX(O$64:O2024)*10+1,IF(AND($F2023/INDEX($F$64:$F2024,MATCH(MAX(Q$64:Q2023),Q$64:Q2023,0)-1)&gt;(1+$O$2),MAX(O$64:O2024)&gt;MAX(P$64:P2023)),MAX(Q$64:Q2023)+1,""))),"")</f>
        <v/>
      </c>
    </row>
    <row r="2025" spans="1:17" x14ac:dyDescent="0.2">
      <c r="A2025" s="13">
        <f>HLOOKUP($E$2,历史数据!$V$3:$AE$5000,ROW(A2023),)</f>
        <v>988305</v>
      </c>
      <c r="B2025" s="41">
        <v>39506</v>
      </c>
      <c r="C2025" s="100">
        <f>IFERROR(IF(A2025&lt;&gt;0,MAX($C$4:C2024)+1,""),"")</f>
        <v>1976</v>
      </c>
      <c r="D2025" s="100"/>
      <c r="E2025" s="99">
        <f t="shared" si="191"/>
        <v>39576</v>
      </c>
      <c r="F2025" s="101">
        <f>IFERROR(VLOOKUP(E2025,历史数据!AH:AJ,3,),"")</f>
        <v>10.269207073588101</v>
      </c>
      <c r="G2025" s="101">
        <f t="shared" si="187"/>
        <v>10.971414063201298</v>
      </c>
      <c r="H2025" s="105">
        <f t="shared" si="188"/>
        <v>-7.2520734247867313E-3</v>
      </c>
      <c r="I2025" s="101">
        <f>IFERROR(VLOOKUP(E2025,历史数据!AH:AJ,2,),"")</f>
        <v>10.2561750849161</v>
      </c>
      <c r="J2025" s="104">
        <f t="shared" si="189"/>
        <v>0</v>
      </c>
      <c r="K2025" s="104" t="str">
        <f>IFERROR(IF(AND(J2024=$H$2*1,MAX(K$64:K2024)=MAX(L$64:L2024)),MAX(K$64:K2024)+1,""),"")</f>
        <v/>
      </c>
      <c r="L2025" s="104" t="str">
        <f>IFERROR(IF(AND($F2024/INDEX($F$64:$F2025,MATCH(MAX(M$64:M2025),M$64:M2025,0)-1)&lt;(1-$P$2),MAX(K$64:K2025)&gt;MAX(L$64:L2024)),MAX(K$64:K2025),""),"")</f>
        <v/>
      </c>
      <c r="M2025" s="104" t="str">
        <f>IFERROR(IF(E2025="","",IF(K2025&lt;&gt;"",MAX(M$64:M2024)+1,IF(AND($F2024/INDEX($F$64:$F2025,MATCH(MAX(M$64:M2024),M$64:M2024,0)-1)&gt;(1+$O$2),MAX(K$64:K2025)&gt;MAX(L$64:L2024)),MAX(M$64:M2024)+1,""))),"")</f>
        <v/>
      </c>
      <c r="N2025" s="91">
        <f t="shared" si="190"/>
        <v>0</v>
      </c>
      <c r="O2025" s="91" t="str">
        <f>IFERROR(IF(AND(N2024=$H$2*1,MAX(O$64:O2024)=MAX(P$64:P2024)),MAX(O$64:O2024)+1,""),"")</f>
        <v/>
      </c>
      <c r="P2025" s="91" t="str">
        <f>IFERROR(IF(MOD(MAX(Q$64:Q2025),10*MAX(O$64:O2025))&lt;=2,IF(AND(F2024/INDEX($F$64:$F2025,MATCH(MAX(O$64:O2025),O$64:O2025,0)-1)&lt;(1-$P$2),MAX(O$64:O2025)&gt;MAX(P$64:P2024)),MAX(O$64:O2025),""),IF(AND($F2024/INDEX($F$64:$F2025,MATCH(MAX(Q$64:Q2025),Q$64:Q2025,0)-1)&lt;(1-$P$2),MAX(O$64:O2025)&gt;MAX(P$64:P2024)),MAX(O$64:O2025),"")),"")</f>
        <v/>
      </c>
      <c r="Q2025" s="91" t="str">
        <f>IFERROR(IF(E2025="","",IF(O2025&lt;&gt;"",MAX(O$64:O2025)*10+1,IF(AND($F2024/INDEX($F$64:$F2025,MATCH(MAX(Q$64:Q2024),Q$64:Q2024,0)-1)&gt;(1+$O$2),MAX(O$64:O2025)&gt;MAX(P$64:P2024)),MAX(Q$64:Q2024)+1,""))),"")</f>
        <v/>
      </c>
    </row>
    <row r="2026" spans="1:17" x14ac:dyDescent="0.2">
      <c r="A2026" s="13">
        <f>HLOOKUP($E$2,历史数据!$V$3:$AE$5000,ROW(A2024),)</f>
        <v>655314</v>
      </c>
      <c r="B2026" s="41">
        <v>39507</v>
      </c>
      <c r="C2026" s="100">
        <f>IFERROR(IF(A2026&lt;&gt;0,MAX($C$4:C2025)+1,""),"")</f>
        <v>1977</v>
      </c>
      <c r="D2026" s="100"/>
      <c r="E2026" s="99">
        <f t="shared" si="191"/>
        <v>39577</v>
      </c>
      <c r="F2026" s="101">
        <f>IFERROR(VLOOKUP(E2026,历史数据!AH:AJ,3,),"")</f>
        <v>10.5950067903898</v>
      </c>
      <c r="G2026" s="101">
        <f t="shared" si="187"/>
        <v>10.909294917197782</v>
      </c>
      <c r="H2026" s="105">
        <f t="shared" si="188"/>
        <v>-5.6619088155525077E-3</v>
      </c>
      <c r="I2026" s="101">
        <f>IFERROR(VLOOKUP(E2026,历史数据!AH:AJ,2,),"")</f>
        <v>10.164951164211599</v>
      </c>
      <c r="J2026" s="104">
        <f t="shared" si="189"/>
        <v>0</v>
      </c>
      <c r="K2026" s="104" t="str">
        <f>IFERROR(IF(AND(J2025=$H$2*1,MAX(K$64:K2025)=MAX(L$64:L2025)),MAX(K$64:K2025)+1,""),"")</f>
        <v/>
      </c>
      <c r="L2026" s="104" t="str">
        <f>IFERROR(IF(AND($F2025/INDEX($F$64:$F2026,MATCH(MAX(M$64:M2026),M$64:M2026,0)-1)&lt;(1-$P$2),MAX(K$64:K2026)&gt;MAX(L$64:L2025)),MAX(K$64:K2026),""),"")</f>
        <v/>
      </c>
      <c r="M2026" s="104" t="str">
        <f>IFERROR(IF(E2026="","",IF(K2026&lt;&gt;"",MAX(M$64:M2025)+1,IF(AND($F2025/INDEX($F$64:$F2026,MATCH(MAX(M$64:M2025),M$64:M2025,0)-1)&gt;(1+$O$2),MAX(K$64:K2026)&gt;MAX(L$64:L2025)),MAX(M$64:M2025)+1,""))),"")</f>
        <v/>
      </c>
      <c r="N2026" s="91">
        <f t="shared" si="190"/>
        <v>0</v>
      </c>
      <c r="O2026" s="91" t="str">
        <f>IFERROR(IF(AND(N2025=$H$2*1,MAX(O$64:O2025)=MAX(P$64:P2025)),MAX(O$64:O2025)+1,""),"")</f>
        <v/>
      </c>
      <c r="P2026" s="91" t="str">
        <f>IFERROR(IF(MOD(MAX(Q$64:Q2026),10*MAX(O$64:O2026))&lt;=2,IF(AND(F2025/INDEX($F$64:$F2026,MATCH(MAX(O$64:O2026),O$64:O2026,0)-1)&lt;(1-$P$2),MAX(O$64:O2026)&gt;MAX(P$64:P2025)),MAX(O$64:O2026),""),IF(AND($F2025/INDEX($F$64:$F2026,MATCH(MAX(Q$64:Q2026),Q$64:Q2026,0)-1)&lt;(1-$P$2),MAX(O$64:O2026)&gt;MAX(P$64:P2025)),MAX(O$64:O2026),"")),"")</f>
        <v/>
      </c>
      <c r="Q2026" s="91" t="str">
        <f>IFERROR(IF(E2026="","",IF(O2026&lt;&gt;"",MAX(O$64:O2026)*10+1,IF(AND($F2025/INDEX($F$64:$F2026,MATCH(MAX(Q$64:Q2025),Q$64:Q2025,0)-1)&gt;(1+$O$2),MAX(O$64:O2026)&gt;MAX(P$64:P2025)),MAX(Q$64:Q2025)+1,""))),"")</f>
        <v/>
      </c>
    </row>
    <row r="2027" spans="1:17" x14ac:dyDescent="0.2">
      <c r="A2027" s="13">
        <f>HLOOKUP($E$2,历史数据!$V$3:$AE$5000,ROW(A2025),)</f>
        <v>844248</v>
      </c>
      <c r="B2027" s="41">
        <v>39510</v>
      </c>
      <c r="C2027" s="100">
        <f>IFERROR(IF(A2027&lt;&gt;0,MAX($C$4:C2026)+1,""),"")</f>
        <v>1978</v>
      </c>
      <c r="D2027" s="100"/>
      <c r="E2027" s="99">
        <f t="shared" si="191"/>
        <v>39580</v>
      </c>
      <c r="F2027" s="101">
        <f>IFERROR(VLOOKUP(E2027,历史数据!AH:AJ,3,),"")</f>
        <v>10.621070767733899</v>
      </c>
      <c r="G2027" s="101">
        <f t="shared" si="187"/>
        <v>10.853474565719099</v>
      </c>
      <c r="H2027" s="105">
        <f t="shared" si="188"/>
        <v>-5.1167698648136861E-3</v>
      </c>
      <c r="I2027" s="101">
        <f>IFERROR(VLOOKUP(E2027,历史数据!AH:AJ,2,),"")</f>
        <v>10.5950067903898</v>
      </c>
      <c r="J2027" s="104">
        <f t="shared" si="189"/>
        <v>0</v>
      </c>
      <c r="K2027" s="104" t="str">
        <f>IFERROR(IF(AND(J2026=$H$2*1,MAX(K$64:K2026)=MAX(L$64:L2026)),MAX(K$64:K2026)+1,""),"")</f>
        <v/>
      </c>
      <c r="L2027" s="104" t="str">
        <f>IFERROR(IF(AND($F2026/INDEX($F$64:$F2027,MATCH(MAX(M$64:M2027),M$64:M2027,0)-1)&lt;(1-$P$2),MAX(K$64:K2027)&gt;MAX(L$64:L2026)),MAX(K$64:K2027),""),"")</f>
        <v/>
      </c>
      <c r="M2027" s="104" t="str">
        <f>IFERROR(IF(E2027="","",IF(K2027&lt;&gt;"",MAX(M$64:M2026)+1,IF(AND($F2026/INDEX($F$64:$F2027,MATCH(MAX(M$64:M2026),M$64:M2026,0)-1)&gt;(1+$O$2),MAX(K$64:K2027)&gt;MAX(L$64:L2026)),MAX(M$64:M2026)+1,""))),"")</f>
        <v/>
      </c>
      <c r="N2027" s="91">
        <f t="shared" si="190"/>
        <v>0</v>
      </c>
      <c r="O2027" s="91" t="str">
        <f>IFERROR(IF(AND(N2026=$H$2*1,MAX(O$64:O2026)=MAX(P$64:P2026)),MAX(O$64:O2026)+1,""),"")</f>
        <v/>
      </c>
      <c r="P2027" s="91" t="str">
        <f>IFERROR(IF(MOD(MAX(Q$64:Q2027),10*MAX(O$64:O2027))&lt;=2,IF(AND(F2026/INDEX($F$64:$F2027,MATCH(MAX(O$64:O2027),O$64:O2027,0)-1)&lt;(1-$P$2),MAX(O$64:O2027)&gt;MAX(P$64:P2026)),MAX(O$64:O2027),""),IF(AND($F2026/INDEX($F$64:$F2027,MATCH(MAX(Q$64:Q2027),Q$64:Q2027,0)-1)&lt;(1-$P$2),MAX(O$64:O2027)&gt;MAX(P$64:P2026)),MAX(O$64:O2027),"")),"")</f>
        <v/>
      </c>
      <c r="Q2027" s="91" t="str">
        <f>IFERROR(IF(E2027="","",IF(O2027&lt;&gt;"",MAX(O$64:O2027)*10+1,IF(AND($F2026/INDEX($F$64:$F2027,MATCH(MAX(Q$64:Q2026),Q$64:Q2026,0)-1)&gt;(1+$O$2),MAX(O$64:O2027)&gt;MAX(P$64:P2026)),MAX(Q$64:Q2026)+1,""))),"")</f>
        <v/>
      </c>
    </row>
    <row r="2028" spans="1:17" x14ac:dyDescent="0.2">
      <c r="A2028" s="13">
        <f>HLOOKUP($E$2,历史数据!$V$3:$AE$5000,ROW(A2026),)</f>
        <v>1228402</v>
      </c>
      <c r="B2028" s="41">
        <v>39511</v>
      </c>
      <c r="C2028" s="100">
        <f>IFERROR(IF(A2028&lt;&gt;0,MAX($C$4:C2027)+1,""),"")</f>
        <v>1979</v>
      </c>
      <c r="D2028" s="100"/>
      <c r="E2028" s="99">
        <f t="shared" si="191"/>
        <v>39582</v>
      </c>
      <c r="F2028" s="101">
        <f>IFERROR(VLOOKUP(E2028,历史数据!AH:AJ,3,),"")</f>
        <v>10.6080387790619</v>
      </c>
      <c r="G2028" s="101">
        <f t="shared" si="187"/>
        <v>10.809165804234075</v>
      </c>
      <c r="H2028" s="105">
        <f t="shared" si="188"/>
        <v>-4.082449469681726E-3</v>
      </c>
      <c r="I2028" s="101">
        <f>IFERROR(VLOOKUP(E2028,历史数据!AH:AJ,2,),"")</f>
        <v>10.269207073588101</v>
      </c>
      <c r="J2028" s="104">
        <f t="shared" si="189"/>
        <v>0</v>
      </c>
      <c r="K2028" s="104" t="str">
        <f>IFERROR(IF(AND(J2027=$H$2*1,MAX(K$64:K2027)=MAX(L$64:L2027)),MAX(K$64:K2027)+1,""),"")</f>
        <v/>
      </c>
      <c r="L2028" s="104" t="str">
        <f>IFERROR(IF(AND($F2027/INDEX($F$64:$F2028,MATCH(MAX(M$64:M2028),M$64:M2028,0)-1)&lt;(1-$P$2),MAX(K$64:K2028)&gt;MAX(L$64:L2027)),MAX(K$64:K2028),""),"")</f>
        <v/>
      </c>
      <c r="M2028" s="104" t="str">
        <f>IFERROR(IF(E2028="","",IF(K2028&lt;&gt;"",MAX(M$64:M2027)+1,IF(AND($F2027/INDEX($F$64:$F2028,MATCH(MAX(M$64:M2027),M$64:M2027,0)-1)&gt;(1+$O$2),MAX(K$64:K2028)&gt;MAX(L$64:L2027)),MAX(M$64:M2027)+1,""))),"")</f>
        <v/>
      </c>
      <c r="N2028" s="91">
        <f t="shared" si="190"/>
        <v>0</v>
      </c>
      <c r="O2028" s="91" t="str">
        <f>IFERROR(IF(AND(N2027=$H$2*1,MAX(O$64:O2027)=MAX(P$64:P2027)),MAX(O$64:O2027)+1,""),"")</f>
        <v/>
      </c>
      <c r="P2028" s="91" t="str">
        <f>IFERROR(IF(MOD(MAX(Q$64:Q2028),10*MAX(O$64:O2028))&lt;=2,IF(AND(F2027/INDEX($F$64:$F2028,MATCH(MAX(O$64:O2028),O$64:O2028,0)-1)&lt;(1-$P$2),MAX(O$64:O2028)&gt;MAX(P$64:P2027)),MAX(O$64:O2028),""),IF(AND($F2027/INDEX($F$64:$F2028,MATCH(MAX(Q$64:Q2028),Q$64:Q2028,0)-1)&lt;(1-$P$2),MAX(O$64:O2028)&gt;MAX(P$64:P2027)),MAX(O$64:O2028),"")),"")</f>
        <v/>
      </c>
      <c r="Q2028" s="91" t="str">
        <f>IFERROR(IF(E2028="","",IF(O2028&lt;&gt;"",MAX(O$64:O2028)*10+1,IF(AND($F2027/INDEX($F$64:$F2028,MATCH(MAX(Q$64:Q2027),Q$64:Q2027,0)-1)&gt;(1+$O$2),MAX(O$64:O2028)&gt;MAX(P$64:P2027)),MAX(Q$64:Q2027)+1,""))),"")</f>
        <v/>
      </c>
    </row>
    <row r="2029" spans="1:17" x14ac:dyDescent="0.2">
      <c r="A2029" s="13">
        <f>HLOOKUP($E$2,历史数据!$V$3:$AE$5000,ROW(A2027),)</f>
        <v>1131549</v>
      </c>
      <c r="B2029" s="41">
        <v>39512</v>
      </c>
      <c r="C2029" s="100">
        <f>IFERROR(IF(A2029&lt;&gt;0,MAX($C$4:C2028)+1,""),"")</f>
        <v>1980</v>
      </c>
      <c r="D2029" s="100"/>
      <c r="E2029" s="99">
        <f t="shared" si="191"/>
        <v>39583</v>
      </c>
      <c r="F2029" s="101">
        <f>IFERROR(VLOOKUP(E2029,历史数据!AH:AJ,3,),"")</f>
        <v>10.621070767733899</v>
      </c>
      <c r="G2029" s="101">
        <f t="shared" si="187"/>
        <v>10.776151432931508</v>
      </c>
      <c r="H2029" s="105">
        <f t="shared" si="188"/>
        <v>-3.0542940963709242E-3</v>
      </c>
      <c r="I2029" s="101">
        <f>IFERROR(VLOOKUP(E2029,历史数据!AH:AJ,2,),"")</f>
        <v>10.425590937652901</v>
      </c>
      <c r="J2029" s="104">
        <f t="shared" si="189"/>
        <v>0</v>
      </c>
      <c r="K2029" s="104" t="str">
        <f>IFERROR(IF(AND(J2028=$H$2*1,MAX(K$64:K2028)=MAX(L$64:L2028)),MAX(K$64:K2028)+1,""),"")</f>
        <v/>
      </c>
      <c r="L2029" s="104" t="str">
        <f>IFERROR(IF(AND($F2028/INDEX($F$64:$F2029,MATCH(MAX(M$64:M2029),M$64:M2029,0)-1)&lt;(1-$P$2),MAX(K$64:K2029)&gt;MAX(L$64:L2028)),MAX(K$64:K2029),""),"")</f>
        <v/>
      </c>
      <c r="M2029" s="104" t="str">
        <f>IFERROR(IF(E2029="","",IF(K2029&lt;&gt;"",MAX(M$64:M2028)+1,IF(AND($F2028/INDEX($F$64:$F2029,MATCH(MAX(M$64:M2028),M$64:M2028,0)-1)&gt;(1+$O$2),MAX(K$64:K2029)&gt;MAX(L$64:L2028)),MAX(M$64:M2028)+1,""))),"")</f>
        <v/>
      </c>
      <c r="N2029" s="91">
        <f t="shared" si="190"/>
        <v>0</v>
      </c>
      <c r="O2029" s="91" t="str">
        <f>IFERROR(IF(AND(N2028=$H$2*1,MAX(O$64:O2028)=MAX(P$64:P2028)),MAX(O$64:O2028)+1,""),"")</f>
        <v/>
      </c>
      <c r="P2029" s="91" t="str">
        <f>IFERROR(IF(MOD(MAX(Q$64:Q2029),10*MAX(O$64:O2029))&lt;=2,IF(AND(F2028/INDEX($F$64:$F2029,MATCH(MAX(O$64:O2029),O$64:O2029,0)-1)&lt;(1-$P$2),MAX(O$64:O2029)&gt;MAX(P$64:P2028)),MAX(O$64:O2029),""),IF(AND($F2028/INDEX($F$64:$F2029,MATCH(MAX(Q$64:Q2029),Q$64:Q2029,0)-1)&lt;(1-$P$2),MAX(O$64:O2029)&gt;MAX(P$64:P2028)),MAX(O$64:O2029),"")),"")</f>
        <v/>
      </c>
      <c r="Q2029" s="91" t="str">
        <f>IFERROR(IF(E2029="","",IF(O2029&lt;&gt;"",MAX(O$64:O2029)*10+1,IF(AND($F2028/INDEX($F$64:$F2029,MATCH(MAX(Q$64:Q2028),Q$64:Q2028,0)-1)&gt;(1+$O$2),MAX(O$64:O2029)&gt;MAX(P$64:P2028)),MAX(Q$64:Q2028)+1,""))),"")</f>
        <v/>
      </c>
    </row>
    <row r="2030" spans="1:17" x14ac:dyDescent="0.2">
      <c r="A2030" s="13">
        <f>HLOOKUP($E$2,历史数据!$V$3:$AE$5000,ROW(A2028),)</f>
        <v>912483</v>
      </c>
      <c r="B2030" s="41">
        <v>39513</v>
      </c>
      <c r="C2030" s="100">
        <f>IFERROR(IF(A2030&lt;&gt;0,MAX($C$4:C2029)+1,""),"")</f>
        <v>1981</v>
      </c>
      <c r="D2030" s="100"/>
      <c r="E2030" s="99">
        <f t="shared" si="191"/>
        <v>39584</v>
      </c>
      <c r="F2030" s="101">
        <f>IFERROR(VLOOKUP(E2030,历史数据!AH:AJ,3,),"")</f>
        <v>10.399526960308799</v>
      </c>
      <c r="G2030" s="101">
        <f t="shared" si="187"/>
        <v>10.743788661062542</v>
      </c>
      <c r="H2030" s="105">
        <f t="shared" si="188"/>
        <v>-3.0031845849963767E-3</v>
      </c>
      <c r="I2030" s="101">
        <f>IFERROR(VLOOKUP(E2030,历史数据!AH:AJ,2,),"")</f>
        <v>10.621070767733899</v>
      </c>
      <c r="J2030" s="104">
        <f t="shared" si="189"/>
        <v>0</v>
      </c>
      <c r="K2030" s="104" t="str">
        <f>IFERROR(IF(AND(J2029=$H$2*1,MAX(K$64:K2029)=MAX(L$64:L2029)),MAX(K$64:K2029)+1,""),"")</f>
        <v/>
      </c>
      <c r="L2030" s="104" t="str">
        <f>IFERROR(IF(AND($F2029/INDEX($F$64:$F2030,MATCH(MAX(M$64:M2030),M$64:M2030,0)-1)&lt;(1-$P$2),MAX(K$64:K2030)&gt;MAX(L$64:L2029)),MAX(K$64:K2030),""),"")</f>
        <v/>
      </c>
      <c r="M2030" s="104" t="str">
        <f>IFERROR(IF(E2030="","",IF(K2030&lt;&gt;"",MAX(M$64:M2029)+1,IF(AND($F2029/INDEX($F$64:$F2030,MATCH(MAX(M$64:M2029),M$64:M2029,0)-1)&gt;(1+$O$2),MAX(K$64:K2030)&gt;MAX(L$64:L2029)),MAX(M$64:M2029)+1,""))),"")</f>
        <v/>
      </c>
      <c r="N2030" s="91">
        <f t="shared" si="190"/>
        <v>0</v>
      </c>
      <c r="O2030" s="91" t="str">
        <f>IFERROR(IF(AND(N2029=$H$2*1,MAX(O$64:O2029)=MAX(P$64:P2029)),MAX(O$64:O2029)+1,""),"")</f>
        <v/>
      </c>
      <c r="P2030" s="91" t="str">
        <f>IFERROR(IF(MOD(MAX(Q$64:Q2030),10*MAX(O$64:O2030))&lt;=2,IF(AND(F2029/INDEX($F$64:$F2030,MATCH(MAX(O$64:O2030),O$64:O2030,0)-1)&lt;(1-$P$2),MAX(O$64:O2030)&gt;MAX(P$64:P2029)),MAX(O$64:O2030),""),IF(AND($F2029/INDEX($F$64:$F2030,MATCH(MAX(Q$64:Q2030),Q$64:Q2030,0)-1)&lt;(1-$P$2),MAX(O$64:O2030)&gt;MAX(P$64:P2029)),MAX(O$64:O2030),"")),"")</f>
        <v/>
      </c>
      <c r="Q2030" s="91" t="str">
        <f>IFERROR(IF(E2030="","",IF(O2030&lt;&gt;"",MAX(O$64:O2030)*10+1,IF(AND($F2029/INDEX($F$64:$F2030,MATCH(MAX(Q$64:Q2029),Q$64:Q2029,0)-1)&gt;(1+$O$2),MAX(O$64:O2030)&gt;MAX(P$64:P2029)),MAX(Q$64:Q2029)+1,""))),"")</f>
        <v/>
      </c>
    </row>
    <row r="2031" spans="1:17" x14ac:dyDescent="0.2">
      <c r="A2031" s="13">
        <f>HLOOKUP($E$2,历史数据!$V$3:$AE$5000,ROW(A2029),)</f>
        <v>1823943</v>
      </c>
      <c r="B2031" s="41">
        <v>39514</v>
      </c>
      <c r="C2031" s="100">
        <f>IFERROR(IF(A2031&lt;&gt;0,MAX($C$4:C2030)+1,""),"")</f>
        <v>1982</v>
      </c>
      <c r="D2031" s="100"/>
      <c r="E2031" s="99">
        <f t="shared" si="191"/>
        <v>39587</v>
      </c>
      <c r="F2031" s="101">
        <f>IFERROR(VLOOKUP(E2031,历史数据!AH:AJ,3,),"")</f>
        <v>10.386494971636701</v>
      </c>
      <c r="G2031" s="101">
        <f t="shared" si="187"/>
        <v>10.713597887305589</v>
      </c>
      <c r="H2031" s="105">
        <f t="shared" si="188"/>
        <v>-2.8100677246537531E-3</v>
      </c>
      <c r="I2031" s="101">
        <f>IFERROR(VLOOKUP(E2031,历史数据!AH:AJ,2,),"")</f>
        <v>10.1779831528837</v>
      </c>
      <c r="J2031" s="104">
        <f t="shared" si="189"/>
        <v>0</v>
      </c>
      <c r="K2031" s="104" t="str">
        <f>IFERROR(IF(AND(J2030=$H$2*1,MAX(K$64:K2030)=MAX(L$64:L2030)),MAX(K$64:K2030)+1,""),"")</f>
        <v/>
      </c>
      <c r="L2031" s="104" t="str">
        <f>IFERROR(IF(AND($F2030/INDEX($F$64:$F2031,MATCH(MAX(M$64:M2031),M$64:M2031,0)-1)&lt;(1-$P$2),MAX(K$64:K2031)&gt;MAX(L$64:L2030)),MAX(K$64:K2031),""),"")</f>
        <v/>
      </c>
      <c r="M2031" s="104" t="str">
        <f>IFERROR(IF(E2031="","",IF(K2031&lt;&gt;"",MAX(M$64:M2030)+1,IF(AND($F2030/INDEX($F$64:$F2031,MATCH(MAX(M$64:M2030),M$64:M2030,0)-1)&gt;(1+$O$2),MAX(K$64:K2031)&gt;MAX(L$64:L2030)),MAX(M$64:M2030)+1,""))),"")</f>
        <v/>
      </c>
      <c r="N2031" s="91">
        <f t="shared" si="190"/>
        <v>0</v>
      </c>
      <c r="O2031" s="91" t="str">
        <f>IFERROR(IF(AND(N2030=$H$2*1,MAX(O$64:O2030)=MAX(P$64:P2030)),MAX(O$64:O2030)+1,""),"")</f>
        <v/>
      </c>
      <c r="P2031" s="91" t="str">
        <f>IFERROR(IF(MOD(MAX(Q$64:Q2031),10*MAX(O$64:O2031))&lt;=2,IF(AND(F2030/INDEX($F$64:$F2031,MATCH(MAX(O$64:O2031),O$64:O2031,0)-1)&lt;(1-$P$2),MAX(O$64:O2031)&gt;MAX(P$64:P2030)),MAX(O$64:O2031),""),IF(AND($F2030/INDEX($F$64:$F2031,MATCH(MAX(Q$64:Q2031),Q$64:Q2031,0)-1)&lt;(1-$P$2),MAX(O$64:O2031)&gt;MAX(P$64:P2030)),MAX(O$64:O2031),"")),"")</f>
        <v/>
      </c>
      <c r="Q2031" s="91" t="str">
        <f>IFERROR(IF(E2031="","",IF(O2031&lt;&gt;"",MAX(O$64:O2031)*10+1,IF(AND($F2030/INDEX($F$64:$F2031,MATCH(MAX(Q$64:Q2030),Q$64:Q2030,0)-1)&gt;(1+$O$2),MAX(O$64:O2031)&gt;MAX(P$64:P2030)),MAX(Q$64:Q2030)+1,""))),"")</f>
        <v/>
      </c>
    </row>
    <row r="2032" spans="1:17" x14ac:dyDescent="0.2">
      <c r="A2032" s="13">
        <f>HLOOKUP($E$2,历史数据!$V$3:$AE$5000,ROW(A2030),)</f>
        <v>1052093</v>
      </c>
      <c r="B2032" s="41">
        <v>39517</v>
      </c>
      <c r="C2032" s="100">
        <f>IFERROR(IF(A2032&lt;&gt;0,MAX($C$4:C2031)+1,""),"")</f>
        <v>1983</v>
      </c>
      <c r="D2032" s="100"/>
      <c r="E2032" s="99">
        <f t="shared" si="191"/>
        <v>39588</v>
      </c>
      <c r="F2032" s="101">
        <f>IFERROR(VLOOKUP(E2032,历史数据!AH:AJ,3,),"")</f>
        <v>9.86521542475408</v>
      </c>
      <c r="G2032" s="101">
        <f t="shared" si="187"/>
        <v>10.670592324687769</v>
      </c>
      <c r="H2032" s="105">
        <f t="shared" si="188"/>
        <v>-4.0141102055711864E-3</v>
      </c>
      <c r="I2032" s="101">
        <f>IFERROR(VLOOKUP(E2032,历史数据!AH:AJ,2,),"")</f>
        <v>10.269207073588101</v>
      </c>
      <c r="J2032" s="104">
        <f t="shared" si="189"/>
        <v>0</v>
      </c>
      <c r="K2032" s="104" t="str">
        <f>IFERROR(IF(AND(J2031=$H$2*1,MAX(K$64:K2031)=MAX(L$64:L2031)),MAX(K$64:K2031)+1,""),"")</f>
        <v/>
      </c>
      <c r="L2032" s="104" t="str">
        <f>IFERROR(IF(AND($F2031/INDEX($F$64:$F2032,MATCH(MAX(M$64:M2032),M$64:M2032,0)-1)&lt;(1-$P$2),MAX(K$64:K2032)&gt;MAX(L$64:L2031)),MAX(K$64:K2032),""),"")</f>
        <v/>
      </c>
      <c r="M2032" s="104" t="str">
        <f>IFERROR(IF(E2032="","",IF(K2032&lt;&gt;"",MAX(M$64:M2031)+1,IF(AND($F2031/INDEX($F$64:$F2032,MATCH(MAX(M$64:M2031),M$64:M2031,0)-1)&gt;(1+$O$2),MAX(K$64:K2032)&gt;MAX(L$64:L2031)),MAX(M$64:M2031)+1,""))),"")</f>
        <v/>
      </c>
      <c r="N2032" s="91">
        <f t="shared" si="190"/>
        <v>0</v>
      </c>
      <c r="O2032" s="91" t="str">
        <f>IFERROR(IF(AND(N2031=$H$2*1,MAX(O$64:O2031)=MAX(P$64:P2031)),MAX(O$64:O2031)+1,""),"")</f>
        <v/>
      </c>
      <c r="P2032" s="91" t="str">
        <f>IFERROR(IF(MOD(MAX(Q$64:Q2032),10*MAX(O$64:O2032))&lt;=2,IF(AND(F2031/INDEX($F$64:$F2032,MATCH(MAX(O$64:O2032),O$64:O2032,0)-1)&lt;(1-$P$2),MAX(O$64:O2032)&gt;MAX(P$64:P2031)),MAX(O$64:O2032),""),IF(AND($F2031/INDEX($F$64:$F2032,MATCH(MAX(Q$64:Q2032),Q$64:Q2032,0)-1)&lt;(1-$P$2),MAX(O$64:O2032)&gt;MAX(P$64:P2031)),MAX(O$64:O2032),"")),"")</f>
        <v/>
      </c>
      <c r="Q2032" s="91" t="str">
        <f>IFERROR(IF(E2032="","",IF(O2032&lt;&gt;"",MAX(O$64:O2032)*10+1,IF(AND($F2031/INDEX($F$64:$F2032,MATCH(MAX(Q$64:Q2031),Q$64:Q2031,0)-1)&gt;(1+$O$2),MAX(O$64:O2032)&gt;MAX(P$64:P2031)),MAX(Q$64:Q2031)+1,""))),"")</f>
        <v/>
      </c>
    </row>
    <row r="2033" spans="1:17" x14ac:dyDescent="0.2">
      <c r="A2033" s="13">
        <f>HLOOKUP($E$2,历史数据!$V$3:$AE$5000,ROW(A2031),)</f>
        <v>766231</v>
      </c>
      <c r="B2033" s="41">
        <v>39518</v>
      </c>
      <c r="C2033" s="100">
        <f>IFERROR(IF(A2033&lt;&gt;0,MAX($C$4:C2032)+1,""),"")</f>
        <v>1984</v>
      </c>
      <c r="D2033" s="100"/>
      <c r="E2033" s="99">
        <f t="shared" si="191"/>
        <v>39589</v>
      </c>
      <c r="F2033" s="101">
        <f>IFERROR(VLOOKUP(E2033,历史数据!AH:AJ,3,),"")</f>
        <v>9.7088315606892905</v>
      </c>
      <c r="G2033" s="101">
        <f t="shared" si="187"/>
        <v>10.621939566978723</v>
      </c>
      <c r="H2033" s="105">
        <f t="shared" si="188"/>
        <v>-4.5595179938120456E-3</v>
      </c>
      <c r="I2033" s="101">
        <f>IFERROR(VLOOKUP(E2033,历史数据!AH:AJ,2,),"")</f>
        <v>9.86521542475408</v>
      </c>
      <c r="J2033" s="104">
        <f t="shared" si="189"/>
        <v>0</v>
      </c>
      <c r="K2033" s="104" t="str">
        <f>IFERROR(IF(AND(J2032=$H$2*1,MAX(K$64:K2032)=MAX(L$64:L2032)),MAX(K$64:K2032)+1,""),"")</f>
        <v/>
      </c>
      <c r="L2033" s="104" t="str">
        <f>IFERROR(IF(AND($F2032/INDEX($F$64:$F2033,MATCH(MAX(M$64:M2033),M$64:M2033,0)-1)&lt;(1-$P$2),MAX(K$64:K2033)&gt;MAX(L$64:L2032)),MAX(K$64:K2033),""),"")</f>
        <v/>
      </c>
      <c r="M2033" s="104" t="str">
        <f>IFERROR(IF(E2033="","",IF(K2033&lt;&gt;"",MAX(M$64:M2032)+1,IF(AND($F2032/INDEX($F$64:$F2033,MATCH(MAX(M$64:M2032),M$64:M2032,0)-1)&gt;(1+$O$2),MAX(K$64:K2033)&gt;MAX(L$64:L2032)),MAX(M$64:M2032)+1,""))),"")</f>
        <v/>
      </c>
      <c r="N2033" s="91">
        <f t="shared" si="190"/>
        <v>0</v>
      </c>
      <c r="O2033" s="91" t="str">
        <f>IFERROR(IF(AND(N2032=$H$2*1,MAX(O$64:O2032)=MAX(P$64:P2032)),MAX(O$64:O2032)+1,""),"")</f>
        <v/>
      </c>
      <c r="P2033" s="91" t="str">
        <f>IFERROR(IF(MOD(MAX(Q$64:Q2033),10*MAX(O$64:O2033))&lt;=2,IF(AND(F2032/INDEX($F$64:$F2033,MATCH(MAX(O$64:O2033),O$64:O2033,0)-1)&lt;(1-$P$2),MAX(O$64:O2033)&gt;MAX(P$64:P2032)),MAX(O$64:O2033),""),IF(AND($F2032/INDEX($F$64:$F2033,MATCH(MAX(Q$64:Q2033),Q$64:Q2033,0)-1)&lt;(1-$P$2),MAX(O$64:O2033)&gt;MAX(P$64:P2032)),MAX(O$64:O2033),"")),"")</f>
        <v/>
      </c>
      <c r="Q2033" s="91" t="str">
        <f>IFERROR(IF(E2033="","",IF(O2033&lt;&gt;"",MAX(O$64:O2033)*10+1,IF(AND($F2032/INDEX($F$64:$F2033,MATCH(MAX(Q$64:Q2032),Q$64:Q2032,0)-1)&gt;(1+$O$2),MAX(O$64:O2033)&gt;MAX(P$64:P2032)),MAX(Q$64:Q2032)+1,""))),"")</f>
        <v/>
      </c>
    </row>
    <row r="2034" spans="1:17" x14ac:dyDescent="0.2">
      <c r="A2034" s="13">
        <f>HLOOKUP($E$2,历史数据!$V$3:$AE$5000,ROW(A2032),)</f>
        <v>1046298</v>
      </c>
      <c r="B2034" s="41">
        <v>39519</v>
      </c>
      <c r="C2034" s="100">
        <f>IFERROR(IF(A2034&lt;&gt;0,MAX($C$4:C2033)+1,""),"")</f>
        <v>1985</v>
      </c>
      <c r="D2034" s="100"/>
      <c r="E2034" s="99">
        <f t="shared" si="191"/>
        <v>39590</v>
      </c>
      <c r="F2034" s="101">
        <f>IFERROR(VLOOKUP(E2034,历史数据!AH:AJ,3,),"")</f>
        <v>9.7609595153775501</v>
      </c>
      <c r="G2034" s="101">
        <f t="shared" si="187"/>
        <v>10.572200810213669</v>
      </c>
      <c r="H2034" s="105">
        <f t="shared" si="188"/>
        <v>-4.6826435465402438E-3</v>
      </c>
      <c r="I2034" s="101">
        <f>IFERROR(VLOOKUP(E2034,历史数据!AH:AJ,2,),"")</f>
        <v>9.5263837192803607</v>
      </c>
      <c r="J2034" s="104">
        <f t="shared" si="189"/>
        <v>0</v>
      </c>
      <c r="K2034" s="104" t="str">
        <f>IFERROR(IF(AND(J2033=$H$2*1,MAX(K$64:K2033)=MAX(L$64:L2033)),MAX(K$64:K2033)+1,""),"")</f>
        <v/>
      </c>
      <c r="L2034" s="104" t="str">
        <f>IFERROR(IF(AND($F2033/INDEX($F$64:$F2034,MATCH(MAX(M$64:M2034),M$64:M2034,0)-1)&lt;(1-$P$2),MAX(K$64:K2034)&gt;MAX(L$64:L2033)),MAX(K$64:K2034),""),"")</f>
        <v/>
      </c>
      <c r="M2034" s="104" t="str">
        <f>IFERROR(IF(E2034="","",IF(K2034&lt;&gt;"",MAX(M$64:M2033)+1,IF(AND($F2033/INDEX($F$64:$F2034,MATCH(MAX(M$64:M2033),M$64:M2033,0)-1)&gt;(1+$O$2),MAX(K$64:K2034)&gt;MAX(L$64:L2033)),MAX(M$64:M2033)+1,""))),"")</f>
        <v/>
      </c>
      <c r="N2034" s="91">
        <f t="shared" si="190"/>
        <v>0</v>
      </c>
      <c r="O2034" s="91" t="str">
        <f>IFERROR(IF(AND(N2033=$H$2*1,MAX(O$64:O2033)=MAX(P$64:P2033)),MAX(O$64:O2033)+1,""),"")</f>
        <v/>
      </c>
      <c r="P2034" s="91" t="str">
        <f>IFERROR(IF(MOD(MAX(Q$64:Q2034),10*MAX(O$64:O2034))&lt;=2,IF(AND(F2033/INDEX($F$64:$F2034,MATCH(MAX(O$64:O2034),O$64:O2034,0)-1)&lt;(1-$P$2),MAX(O$64:O2034)&gt;MAX(P$64:P2033)),MAX(O$64:O2034),""),IF(AND($F2033/INDEX($F$64:$F2034,MATCH(MAX(Q$64:Q2034),Q$64:Q2034,0)-1)&lt;(1-$P$2),MAX(O$64:O2034)&gt;MAX(P$64:P2033)),MAX(O$64:O2034),"")),"")</f>
        <v/>
      </c>
      <c r="Q2034" s="91" t="str">
        <f>IFERROR(IF(E2034="","",IF(O2034&lt;&gt;"",MAX(O$64:O2034)*10+1,IF(AND($F2033/INDEX($F$64:$F2034,MATCH(MAX(Q$64:Q2033),Q$64:Q2033,0)-1)&gt;(1+$O$2),MAX(O$64:O2034)&gt;MAX(P$64:P2033)),MAX(Q$64:Q2033)+1,""))),"")</f>
        <v/>
      </c>
    </row>
    <row r="2035" spans="1:17" x14ac:dyDescent="0.2">
      <c r="A2035" s="13">
        <f>HLOOKUP($E$2,历史数据!$V$3:$AE$5000,ROW(A2033),)</f>
        <v>982687</v>
      </c>
      <c r="B2035" s="41">
        <v>39520</v>
      </c>
      <c r="C2035" s="100">
        <f>IFERROR(IF(A2035&lt;&gt;0,MAX($C$4:C2034)+1,""),"")</f>
        <v>1986</v>
      </c>
      <c r="D2035" s="100"/>
      <c r="E2035" s="99">
        <f t="shared" si="191"/>
        <v>39591</v>
      </c>
      <c r="F2035" s="101">
        <f>IFERROR(VLOOKUP(E2035,历史数据!AH:AJ,3,),"")</f>
        <v>10.112823209523301</v>
      </c>
      <c r="G2035" s="101">
        <f t="shared" si="187"/>
        <v>10.528760847973448</v>
      </c>
      <c r="H2035" s="105">
        <f t="shared" si="188"/>
        <v>-4.1088854648176909E-3</v>
      </c>
      <c r="I2035" s="101">
        <f>IFERROR(VLOOKUP(E2035,历史数据!AH:AJ,2,),"")</f>
        <v>9.7609595153775501</v>
      </c>
      <c r="J2035" s="104">
        <f t="shared" si="189"/>
        <v>0</v>
      </c>
      <c r="K2035" s="104" t="str">
        <f>IFERROR(IF(AND(J2034=$H$2*1,MAX(K$64:K2034)=MAX(L$64:L2034)),MAX(K$64:K2034)+1,""),"")</f>
        <v/>
      </c>
      <c r="L2035" s="104" t="str">
        <f>IFERROR(IF(AND($F2034/INDEX($F$64:$F2035,MATCH(MAX(M$64:M2035),M$64:M2035,0)-1)&lt;(1-$P$2),MAX(K$64:K2035)&gt;MAX(L$64:L2034)),MAX(K$64:K2035),""),"")</f>
        <v/>
      </c>
      <c r="M2035" s="104" t="str">
        <f>IFERROR(IF(E2035="","",IF(K2035&lt;&gt;"",MAX(M$64:M2034)+1,IF(AND($F2034/INDEX($F$64:$F2035,MATCH(MAX(M$64:M2034),M$64:M2034,0)-1)&gt;(1+$O$2),MAX(K$64:K2035)&gt;MAX(L$64:L2034)),MAX(M$64:M2034)+1,""))),"")</f>
        <v/>
      </c>
      <c r="N2035" s="91">
        <f t="shared" si="190"/>
        <v>0</v>
      </c>
      <c r="O2035" s="91" t="str">
        <f>IFERROR(IF(AND(N2034=$H$2*1,MAX(O$64:O2034)=MAX(P$64:P2034)),MAX(O$64:O2034)+1,""),"")</f>
        <v/>
      </c>
      <c r="P2035" s="91" t="str">
        <f>IFERROR(IF(MOD(MAX(Q$64:Q2035),10*MAX(O$64:O2035))&lt;=2,IF(AND(F2034/INDEX($F$64:$F2035,MATCH(MAX(O$64:O2035),O$64:O2035,0)-1)&lt;(1-$P$2),MAX(O$64:O2035)&gt;MAX(P$64:P2034)),MAX(O$64:O2035),""),IF(AND($F2034/INDEX($F$64:$F2035,MATCH(MAX(Q$64:Q2035),Q$64:Q2035,0)-1)&lt;(1-$P$2),MAX(O$64:O2035)&gt;MAX(P$64:P2034)),MAX(O$64:O2035),"")),"")</f>
        <v/>
      </c>
      <c r="Q2035" s="91" t="str">
        <f>IFERROR(IF(E2035="","",IF(O2035&lt;&gt;"",MAX(O$64:O2035)*10+1,IF(AND($F2034/INDEX($F$64:$F2035,MATCH(MAX(Q$64:Q2034),Q$64:Q2034,0)-1)&gt;(1+$O$2),MAX(O$64:O2035)&gt;MAX(P$64:P2034)),MAX(Q$64:Q2034)+1,""))),"")</f>
        <v/>
      </c>
    </row>
    <row r="2036" spans="1:17" x14ac:dyDescent="0.2">
      <c r="A2036" s="13">
        <f>HLOOKUP($E$2,历史数据!$V$3:$AE$5000,ROW(A2034),)</f>
        <v>605250</v>
      </c>
      <c r="B2036" s="41">
        <v>39521</v>
      </c>
      <c r="C2036" s="100">
        <f>IFERROR(IF(A2036&lt;&gt;0,MAX($C$4:C2035)+1,""),"")</f>
        <v>1987</v>
      </c>
      <c r="D2036" s="100"/>
      <c r="E2036" s="99">
        <f t="shared" si="191"/>
        <v>39594</v>
      </c>
      <c r="F2036" s="101">
        <f>IFERROR(VLOOKUP(E2036,历史数据!AH:AJ,3,),"")</f>
        <v>9.8000554813937502</v>
      </c>
      <c r="G2036" s="101">
        <f t="shared" si="187"/>
        <v>10.482931687810014</v>
      </c>
      <c r="H2036" s="105">
        <f t="shared" si="188"/>
        <v>-4.3527591542033006E-3</v>
      </c>
      <c r="I2036" s="101">
        <f>IFERROR(VLOOKUP(E2036,历史数据!AH:AJ,2,),"")</f>
        <v>9.8391514474099502</v>
      </c>
      <c r="J2036" s="104">
        <f t="shared" si="189"/>
        <v>0</v>
      </c>
      <c r="K2036" s="104" t="str">
        <f>IFERROR(IF(AND(J2035=$H$2*1,MAX(K$64:K2035)=MAX(L$64:L2035)),MAX(K$64:K2035)+1,""),"")</f>
        <v/>
      </c>
      <c r="L2036" s="104" t="str">
        <f>IFERROR(IF(AND($F2035/INDEX($F$64:$F2036,MATCH(MAX(M$64:M2036),M$64:M2036,0)-1)&lt;(1-$P$2),MAX(K$64:K2036)&gt;MAX(L$64:L2035)),MAX(K$64:K2036),""),"")</f>
        <v/>
      </c>
      <c r="M2036" s="104" t="str">
        <f>IFERROR(IF(E2036="","",IF(K2036&lt;&gt;"",MAX(M$64:M2035)+1,IF(AND($F2035/INDEX($F$64:$F2036,MATCH(MAX(M$64:M2035),M$64:M2035,0)-1)&gt;(1+$O$2),MAX(K$64:K2036)&gt;MAX(L$64:L2035)),MAX(M$64:M2035)+1,""))),"")</f>
        <v/>
      </c>
      <c r="N2036" s="91">
        <f t="shared" si="190"/>
        <v>0</v>
      </c>
      <c r="O2036" s="91" t="str">
        <f>IFERROR(IF(AND(N2035=$H$2*1,MAX(O$64:O2035)=MAX(P$64:P2035)),MAX(O$64:O2035)+1,""),"")</f>
        <v/>
      </c>
      <c r="P2036" s="91" t="str">
        <f>IFERROR(IF(MOD(MAX(Q$64:Q2036),10*MAX(O$64:O2036))&lt;=2,IF(AND(F2035/INDEX($F$64:$F2036,MATCH(MAX(O$64:O2036),O$64:O2036,0)-1)&lt;(1-$P$2),MAX(O$64:O2036)&gt;MAX(P$64:P2035)),MAX(O$64:O2036),""),IF(AND($F2035/INDEX($F$64:$F2036,MATCH(MAX(Q$64:Q2036),Q$64:Q2036,0)-1)&lt;(1-$P$2),MAX(O$64:O2036)&gt;MAX(P$64:P2035)),MAX(O$64:O2036),"")),"")</f>
        <v/>
      </c>
      <c r="Q2036" s="91" t="str">
        <f>IFERROR(IF(E2036="","",IF(O2036&lt;&gt;"",MAX(O$64:O2036)*10+1,IF(AND($F2035/INDEX($F$64:$F2036,MATCH(MAX(Q$64:Q2035),Q$64:Q2035,0)-1)&gt;(1+$O$2),MAX(O$64:O2036)&gt;MAX(P$64:P2035)),MAX(Q$64:Q2035)+1,""))),"")</f>
        <v/>
      </c>
    </row>
    <row r="2037" spans="1:17" x14ac:dyDescent="0.2">
      <c r="A2037" s="13">
        <f>HLOOKUP($E$2,历史数据!$V$3:$AE$5000,ROW(A2035),)</f>
        <v>662738</v>
      </c>
      <c r="B2037" s="41">
        <v>39524</v>
      </c>
      <c r="C2037" s="100">
        <f>IFERROR(IF(A2037&lt;&gt;0,MAX($C$4:C2036)+1,""),"")</f>
        <v>1988</v>
      </c>
      <c r="D2037" s="100"/>
      <c r="E2037" s="99">
        <f t="shared" si="191"/>
        <v>39595</v>
      </c>
      <c r="F2037" s="101">
        <f>IFERROR(VLOOKUP(E2037,历史数据!AH:AJ,3,),"")</f>
        <v>9.8912794020982098</v>
      </c>
      <c r="G2037" s="101">
        <f t="shared" si="187"/>
        <v>10.449048517262645</v>
      </c>
      <c r="H2037" s="105">
        <f t="shared" si="188"/>
        <v>-3.2322227747386689E-3</v>
      </c>
      <c r="I2037" s="101">
        <f>IFERROR(VLOOKUP(E2037,历史数据!AH:AJ,2,),"")</f>
        <v>9.7348955380334203</v>
      </c>
      <c r="J2037" s="104">
        <f t="shared" si="189"/>
        <v>0</v>
      </c>
      <c r="K2037" s="104" t="str">
        <f>IFERROR(IF(AND(J2036=$H$2*1,MAX(K$64:K2036)=MAX(L$64:L2036)),MAX(K$64:K2036)+1,""),"")</f>
        <v/>
      </c>
      <c r="L2037" s="104" t="str">
        <f>IFERROR(IF(AND($F2036/INDEX($F$64:$F2037,MATCH(MAX(M$64:M2037),M$64:M2037,0)-1)&lt;(1-$P$2),MAX(K$64:K2037)&gt;MAX(L$64:L2036)),MAX(K$64:K2037),""),"")</f>
        <v/>
      </c>
      <c r="M2037" s="104" t="str">
        <f>IFERROR(IF(E2037="","",IF(K2037&lt;&gt;"",MAX(M$64:M2036)+1,IF(AND($F2036/INDEX($F$64:$F2037,MATCH(MAX(M$64:M2036),M$64:M2036,0)-1)&gt;(1+$O$2),MAX(K$64:K2037)&gt;MAX(L$64:L2036)),MAX(M$64:M2036)+1,""))),"")</f>
        <v/>
      </c>
      <c r="N2037" s="91">
        <f t="shared" si="190"/>
        <v>0</v>
      </c>
      <c r="O2037" s="91" t="str">
        <f>IFERROR(IF(AND(N2036=$H$2*1,MAX(O$64:O2036)=MAX(P$64:P2036)),MAX(O$64:O2036)+1,""),"")</f>
        <v/>
      </c>
      <c r="P2037" s="91" t="str">
        <f>IFERROR(IF(MOD(MAX(Q$64:Q2037),10*MAX(O$64:O2037))&lt;=2,IF(AND(F2036/INDEX($F$64:$F2037,MATCH(MAX(O$64:O2037),O$64:O2037,0)-1)&lt;(1-$P$2),MAX(O$64:O2037)&gt;MAX(P$64:P2036)),MAX(O$64:O2037),""),IF(AND($F2036/INDEX($F$64:$F2037,MATCH(MAX(Q$64:Q2037),Q$64:Q2037,0)-1)&lt;(1-$P$2),MAX(O$64:O2037)&gt;MAX(P$64:P2036)),MAX(O$64:O2037),"")),"")</f>
        <v/>
      </c>
      <c r="Q2037" s="91" t="str">
        <f>IFERROR(IF(E2037="","",IF(O2037&lt;&gt;"",MAX(O$64:O2037)*10+1,IF(AND($F2036/INDEX($F$64:$F2037,MATCH(MAX(Q$64:Q2036),Q$64:Q2036,0)-1)&gt;(1+$O$2),MAX(O$64:O2037)&gt;MAX(P$64:P2036)),MAX(Q$64:Q2036)+1,""))),"")</f>
        <v/>
      </c>
    </row>
    <row r="2038" spans="1:17" x14ac:dyDescent="0.2">
      <c r="A2038" s="13">
        <f>HLOOKUP($E$2,历史数据!$V$3:$AE$5000,ROW(A2036),)</f>
        <v>0</v>
      </c>
      <c r="B2038" s="41">
        <v>39525</v>
      </c>
      <c r="C2038" s="100" t="str">
        <f>IFERROR(IF(A2038&lt;&gt;0,MAX($C$4:C2037)+1,""),"")</f>
        <v/>
      </c>
      <c r="D2038" s="100"/>
      <c r="E2038" s="99">
        <f t="shared" si="191"/>
        <v>39596</v>
      </c>
      <c r="F2038" s="101">
        <f>IFERROR(VLOOKUP(E2038,历史数据!AH:AJ,3,),"")</f>
        <v>10.086759232179199</v>
      </c>
      <c r="G2038" s="101">
        <f t="shared" si="187"/>
        <v>10.424939338219323</v>
      </c>
      <c r="H2038" s="105">
        <f t="shared" si="188"/>
        <v>-2.3073085557494544E-3</v>
      </c>
      <c r="I2038" s="101">
        <f>IFERROR(VLOOKUP(E2038,历史数据!AH:AJ,2,),"")</f>
        <v>9.6436716173289607</v>
      </c>
      <c r="J2038" s="104">
        <f t="shared" si="189"/>
        <v>0</v>
      </c>
      <c r="K2038" s="104" t="str">
        <f>IFERROR(IF(AND(J2037=$H$2*1,MAX(K$64:K2037)=MAX(L$64:L2037)),MAX(K$64:K2037)+1,""),"")</f>
        <v/>
      </c>
      <c r="L2038" s="104" t="str">
        <f>IFERROR(IF(AND($F2037/INDEX($F$64:$F2038,MATCH(MAX(M$64:M2038),M$64:M2038,0)-1)&lt;(1-$P$2),MAX(K$64:K2038)&gt;MAX(L$64:L2037)),MAX(K$64:K2038),""),"")</f>
        <v/>
      </c>
      <c r="M2038" s="104" t="str">
        <f>IFERROR(IF(E2038="","",IF(K2038&lt;&gt;"",MAX(M$64:M2037)+1,IF(AND($F2037/INDEX($F$64:$F2038,MATCH(MAX(M$64:M2037),M$64:M2037,0)-1)&gt;(1+$O$2),MAX(K$64:K2038)&gt;MAX(L$64:L2037)),MAX(M$64:M2037)+1,""))),"")</f>
        <v/>
      </c>
      <c r="N2038" s="91">
        <f t="shared" si="190"/>
        <v>0</v>
      </c>
      <c r="O2038" s="91" t="str">
        <f>IFERROR(IF(AND(N2037=$H$2*1,MAX(O$64:O2037)=MAX(P$64:P2037)),MAX(O$64:O2037)+1,""),"")</f>
        <v/>
      </c>
      <c r="P2038" s="91" t="str">
        <f>IFERROR(IF(MOD(MAX(Q$64:Q2038),10*MAX(O$64:O2038))&lt;=2,IF(AND(F2037/INDEX($F$64:$F2038,MATCH(MAX(O$64:O2038),O$64:O2038,0)-1)&lt;(1-$P$2),MAX(O$64:O2038)&gt;MAX(P$64:P2037)),MAX(O$64:O2038),""),IF(AND($F2037/INDEX($F$64:$F2038,MATCH(MAX(Q$64:Q2038),Q$64:Q2038,0)-1)&lt;(1-$P$2),MAX(O$64:O2038)&gt;MAX(P$64:P2037)),MAX(O$64:O2038),"")),"")</f>
        <v/>
      </c>
      <c r="Q2038" s="91" t="str">
        <f>IFERROR(IF(E2038="","",IF(O2038&lt;&gt;"",MAX(O$64:O2038)*10+1,IF(AND($F2037/INDEX($F$64:$F2038,MATCH(MAX(Q$64:Q2037),Q$64:Q2037,0)-1)&gt;(1+$O$2),MAX(O$64:O2038)&gt;MAX(P$64:P2037)),MAX(Q$64:Q2037)+1,""))),"")</f>
        <v/>
      </c>
    </row>
    <row r="2039" spans="1:17" x14ac:dyDescent="0.2">
      <c r="A2039" s="13">
        <f>HLOOKUP($E$2,历史数据!$V$3:$AE$5000,ROW(A2037),)</f>
        <v>1411252</v>
      </c>
      <c r="B2039" s="41">
        <v>39526</v>
      </c>
      <c r="C2039" s="100">
        <f>IFERROR(IF(A2039&lt;&gt;0,MAX($C$4:C2038)+1,""),"")</f>
        <v>1989</v>
      </c>
      <c r="D2039" s="100"/>
      <c r="E2039" s="99">
        <f t="shared" si="191"/>
        <v>39597</v>
      </c>
      <c r="F2039" s="101">
        <f>IFERROR(VLOOKUP(E2039,历史数据!AH:AJ,3,),"")</f>
        <v>9.9564393454585396</v>
      </c>
      <c r="G2039" s="101">
        <f t="shared" si="187"/>
        <v>10.397137762385581</v>
      </c>
      <c r="H2039" s="105">
        <f t="shared" si="188"/>
        <v>-2.6668333437507297E-3</v>
      </c>
      <c r="I2039" s="101">
        <f>IFERROR(VLOOKUP(E2039,历史数据!AH:AJ,2,),"")</f>
        <v>9.7088315606892905</v>
      </c>
      <c r="J2039" s="104">
        <f t="shared" si="189"/>
        <v>0</v>
      </c>
      <c r="K2039" s="104" t="str">
        <f>IFERROR(IF(AND(J2038=$H$2*1,MAX(K$64:K2038)=MAX(L$64:L2038)),MAX(K$64:K2038)+1,""),"")</f>
        <v/>
      </c>
      <c r="L2039" s="104" t="str">
        <f>IFERROR(IF(AND($F2038/INDEX($F$64:$F2039,MATCH(MAX(M$64:M2039),M$64:M2039,0)-1)&lt;(1-$P$2),MAX(K$64:K2039)&gt;MAX(L$64:L2038)),MAX(K$64:K2039),""),"")</f>
        <v/>
      </c>
      <c r="M2039" s="104" t="str">
        <f>IFERROR(IF(E2039="","",IF(K2039&lt;&gt;"",MAX(M$64:M2038)+1,IF(AND($F2038/INDEX($F$64:$F2039,MATCH(MAX(M$64:M2038),M$64:M2038,0)-1)&gt;(1+$O$2),MAX(K$64:K2039)&gt;MAX(L$64:L2038)),MAX(M$64:M2038)+1,""))),"")</f>
        <v/>
      </c>
      <c r="N2039" s="91">
        <f t="shared" si="190"/>
        <v>0</v>
      </c>
      <c r="O2039" s="91" t="str">
        <f>IFERROR(IF(AND(N2038=$H$2*1,MAX(O$64:O2038)=MAX(P$64:P2038)),MAX(O$64:O2038)+1,""),"")</f>
        <v/>
      </c>
      <c r="P2039" s="91" t="str">
        <f>IFERROR(IF(MOD(MAX(Q$64:Q2039),10*MAX(O$64:O2039))&lt;=2,IF(AND(F2038/INDEX($F$64:$F2039,MATCH(MAX(O$64:O2039),O$64:O2039,0)-1)&lt;(1-$P$2),MAX(O$64:O2039)&gt;MAX(P$64:P2038)),MAX(O$64:O2039),""),IF(AND($F2038/INDEX($F$64:$F2039,MATCH(MAX(Q$64:Q2039),Q$64:Q2039,0)-1)&lt;(1-$P$2),MAX(O$64:O2039)&gt;MAX(P$64:P2038)),MAX(O$64:O2039),"")),"")</f>
        <v/>
      </c>
      <c r="Q2039" s="91" t="str">
        <f>IFERROR(IF(E2039="","",IF(O2039&lt;&gt;"",MAX(O$64:O2039)*10+1,IF(AND($F2038/INDEX($F$64:$F2039,MATCH(MAX(Q$64:Q2038),Q$64:Q2038,0)-1)&gt;(1+$O$2),MAX(O$64:O2039)&gt;MAX(P$64:P2038)),MAX(Q$64:Q2038)+1,""))),"")</f>
        <v/>
      </c>
    </row>
    <row r="2040" spans="1:17" x14ac:dyDescent="0.2">
      <c r="A2040" s="13">
        <f>HLOOKUP($E$2,历史数据!$V$3:$AE$5000,ROW(A2038),)</f>
        <v>1118973</v>
      </c>
      <c r="B2040" s="41">
        <v>39527</v>
      </c>
      <c r="C2040" s="100">
        <f>IFERROR(IF(A2040&lt;&gt;0,MAX($C$4:C2039)+1,""),"")</f>
        <v>1990</v>
      </c>
      <c r="D2040" s="100"/>
      <c r="E2040" s="99">
        <f t="shared" si="191"/>
        <v>39598</v>
      </c>
      <c r="F2040" s="101">
        <f>IFERROR(VLOOKUP(E2040,历史数据!AH:AJ,3,),"")</f>
        <v>10.0997912208513</v>
      </c>
      <c r="G2040" s="101">
        <f t="shared" si="187"/>
        <v>10.371073785041451</v>
      </c>
      <c r="H2040" s="105">
        <f t="shared" si="188"/>
        <v>-2.5068415885016737E-3</v>
      </c>
      <c r="I2040" s="101">
        <f>IFERROR(VLOOKUP(E2040,历史数据!AH:AJ,2,),"")</f>
        <v>9.9564393454585396</v>
      </c>
      <c r="J2040" s="104">
        <f t="shared" si="189"/>
        <v>0</v>
      </c>
      <c r="K2040" s="104" t="str">
        <f>IFERROR(IF(AND(J2039=$H$2*1,MAX(K$64:K2039)=MAX(L$64:L2039)),MAX(K$64:K2039)+1,""),"")</f>
        <v/>
      </c>
      <c r="L2040" s="104" t="str">
        <f>IFERROR(IF(AND($F2039/INDEX($F$64:$F2040,MATCH(MAX(M$64:M2040),M$64:M2040,0)-1)&lt;(1-$P$2),MAX(K$64:K2040)&gt;MAX(L$64:L2039)),MAX(K$64:K2040),""),"")</f>
        <v/>
      </c>
      <c r="M2040" s="104" t="str">
        <f>IFERROR(IF(E2040="","",IF(K2040&lt;&gt;"",MAX(M$64:M2039)+1,IF(AND($F2039/INDEX($F$64:$F2040,MATCH(MAX(M$64:M2039),M$64:M2039,0)-1)&gt;(1+$O$2),MAX(K$64:K2040)&gt;MAX(L$64:L2039)),MAX(M$64:M2039)+1,""))),"")</f>
        <v/>
      </c>
      <c r="N2040" s="91">
        <f t="shared" si="190"/>
        <v>0</v>
      </c>
      <c r="O2040" s="91" t="str">
        <f>IFERROR(IF(AND(N2039=$H$2*1,MAX(O$64:O2039)=MAX(P$64:P2039)),MAX(O$64:O2039)+1,""),"")</f>
        <v/>
      </c>
      <c r="P2040" s="91" t="str">
        <f>IFERROR(IF(MOD(MAX(Q$64:Q2040),10*MAX(O$64:O2040))&lt;=2,IF(AND(F2039/INDEX($F$64:$F2040,MATCH(MAX(O$64:O2040),O$64:O2040,0)-1)&lt;(1-$P$2),MAX(O$64:O2040)&gt;MAX(P$64:P2039)),MAX(O$64:O2040),""),IF(AND($F2039/INDEX($F$64:$F2040,MATCH(MAX(Q$64:Q2040),Q$64:Q2040,0)-1)&lt;(1-$P$2),MAX(O$64:O2040)&gt;MAX(P$64:P2039)),MAX(O$64:O2040),"")),"")</f>
        <v/>
      </c>
      <c r="Q2040" s="91" t="str">
        <f>IFERROR(IF(E2040="","",IF(O2040&lt;&gt;"",MAX(O$64:O2040)*10+1,IF(AND($F2039/INDEX($F$64:$F2040,MATCH(MAX(Q$64:Q2039),Q$64:Q2039,0)-1)&gt;(1+$O$2),MAX(O$64:O2040)&gt;MAX(P$64:P2039)),MAX(Q$64:Q2039)+1,""))),"")</f>
        <v/>
      </c>
    </row>
    <row r="2041" spans="1:17" x14ac:dyDescent="0.2">
      <c r="A2041" s="13">
        <f>HLOOKUP($E$2,历史数据!$V$3:$AE$5000,ROW(A2039),)</f>
        <v>1007425</v>
      </c>
      <c r="B2041" s="41">
        <v>39528</v>
      </c>
      <c r="C2041" s="100">
        <f>IFERROR(IF(A2041&lt;&gt;0,MAX($C$4:C2040)+1,""),"")</f>
        <v>1991</v>
      </c>
      <c r="D2041" s="100"/>
      <c r="E2041" s="99">
        <f t="shared" si="191"/>
        <v>39601</v>
      </c>
      <c r="F2041" s="101">
        <f>IFERROR(VLOOKUP(E2041,历史数据!AH:AJ,3,),"")</f>
        <v>10.282239062260199</v>
      </c>
      <c r="G2041" s="101">
        <f t="shared" si="187"/>
        <v>10.342620609774105</v>
      </c>
      <c r="H2041" s="105">
        <f t="shared" si="188"/>
        <v>-2.7435129531510061E-3</v>
      </c>
      <c r="I2041" s="101">
        <f>IFERROR(VLOOKUP(E2041,历史数据!AH:AJ,2,),"")</f>
        <v>9.9303753681144098</v>
      </c>
      <c r="J2041" s="104">
        <f t="shared" si="189"/>
        <v>0</v>
      </c>
      <c r="K2041" s="104" t="str">
        <f>IFERROR(IF(AND(J2040=$H$2*1,MAX(K$64:K2040)=MAX(L$64:L2040)),MAX(K$64:K2040)+1,""),"")</f>
        <v/>
      </c>
      <c r="L2041" s="104" t="str">
        <f>IFERROR(IF(AND($F2040/INDEX($F$64:$F2041,MATCH(MAX(M$64:M2041),M$64:M2041,0)-1)&lt;(1-$P$2),MAX(K$64:K2041)&gt;MAX(L$64:L2040)),MAX(K$64:K2041),""),"")</f>
        <v/>
      </c>
      <c r="M2041" s="104" t="str">
        <f>IFERROR(IF(E2041="","",IF(K2041&lt;&gt;"",MAX(M$64:M2040)+1,IF(AND($F2040/INDEX($F$64:$F2041,MATCH(MAX(M$64:M2040),M$64:M2040,0)-1)&gt;(1+$O$2),MAX(K$64:K2041)&gt;MAX(L$64:L2040)),MAX(M$64:M2040)+1,""))),"")</f>
        <v/>
      </c>
      <c r="N2041" s="91">
        <f t="shared" si="190"/>
        <v>0</v>
      </c>
      <c r="O2041" s="91" t="str">
        <f>IFERROR(IF(AND(N2040=$H$2*1,MAX(O$64:O2040)=MAX(P$64:P2040)),MAX(O$64:O2040)+1,""),"")</f>
        <v/>
      </c>
      <c r="P2041" s="91" t="str">
        <f>IFERROR(IF(MOD(MAX(Q$64:Q2041),10*MAX(O$64:O2041))&lt;=2,IF(AND(F2040/INDEX($F$64:$F2041,MATCH(MAX(O$64:O2041),O$64:O2041,0)-1)&lt;(1-$P$2),MAX(O$64:O2041)&gt;MAX(P$64:P2040)),MAX(O$64:O2041),""),IF(AND($F2040/INDEX($F$64:$F2041,MATCH(MAX(Q$64:Q2041),Q$64:Q2041,0)-1)&lt;(1-$P$2),MAX(O$64:O2041)&gt;MAX(P$64:P2040)),MAX(O$64:O2041),"")),"")</f>
        <v/>
      </c>
      <c r="Q2041" s="91" t="str">
        <f>IFERROR(IF(E2041="","",IF(O2041&lt;&gt;"",MAX(O$64:O2041)*10+1,IF(AND($F2040/INDEX($F$64:$F2041,MATCH(MAX(Q$64:Q2040),Q$64:Q2040,0)-1)&gt;(1+$O$2),MAX(O$64:O2041)&gt;MAX(P$64:P2040)),MAX(Q$64:Q2040)+1,""))),"")</f>
        <v/>
      </c>
    </row>
    <row r="2042" spans="1:17" x14ac:dyDescent="0.2">
      <c r="A2042" s="13">
        <f>HLOOKUP($E$2,历史数据!$V$3:$AE$5000,ROW(A2040),)</f>
        <v>1213778</v>
      </c>
      <c r="B2042" s="41">
        <v>39531</v>
      </c>
      <c r="C2042" s="100">
        <f>IFERROR(IF(A2042&lt;&gt;0,MAX($C$4:C2041)+1,""),"")</f>
        <v>1992</v>
      </c>
      <c r="D2042" s="100"/>
      <c r="E2042" s="99">
        <f t="shared" si="191"/>
        <v>39602</v>
      </c>
      <c r="F2042" s="101">
        <f>IFERROR(VLOOKUP(E2042,历史数据!AH:AJ,3,),"")</f>
        <v>10.243143096243999</v>
      </c>
      <c r="G2042" s="101">
        <f t="shared" si="187"/>
        <v>10.311343836961148</v>
      </c>
      <c r="H2042" s="105">
        <f t="shared" si="188"/>
        <v>-3.0240665294634095E-3</v>
      </c>
      <c r="I2042" s="101">
        <f>IFERROR(VLOOKUP(E2042,历史数据!AH:AJ,2,),"")</f>
        <v>10.269207073588101</v>
      </c>
      <c r="J2042" s="104">
        <f t="shared" si="189"/>
        <v>0</v>
      </c>
      <c r="K2042" s="104" t="str">
        <f>IFERROR(IF(AND(J2041=$H$2*1,MAX(K$64:K2041)=MAX(L$64:L2041)),MAX(K$64:K2041)+1,""),"")</f>
        <v/>
      </c>
      <c r="L2042" s="104" t="str">
        <f>IFERROR(IF(AND($F2041/INDEX($F$64:$F2042,MATCH(MAX(M$64:M2042),M$64:M2042,0)-1)&lt;(1-$P$2),MAX(K$64:K2042)&gt;MAX(L$64:L2041)),MAX(K$64:K2042),""),"")</f>
        <v/>
      </c>
      <c r="M2042" s="104" t="str">
        <f>IFERROR(IF(E2042="","",IF(K2042&lt;&gt;"",MAX(M$64:M2041)+1,IF(AND($F2041/INDEX($F$64:$F2042,MATCH(MAX(M$64:M2041),M$64:M2041,0)-1)&gt;(1+$O$2),MAX(K$64:K2042)&gt;MAX(L$64:L2041)),MAX(M$64:M2041)+1,""))),"")</f>
        <v/>
      </c>
      <c r="N2042" s="91">
        <f t="shared" si="190"/>
        <v>0</v>
      </c>
      <c r="O2042" s="91" t="str">
        <f>IFERROR(IF(AND(N2041=$H$2*1,MAX(O$64:O2041)=MAX(P$64:P2041)),MAX(O$64:O2041)+1,""),"")</f>
        <v/>
      </c>
      <c r="P2042" s="91" t="str">
        <f>IFERROR(IF(MOD(MAX(Q$64:Q2042),10*MAX(O$64:O2042))&lt;=2,IF(AND(F2041/INDEX($F$64:$F2042,MATCH(MAX(O$64:O2042),O$64:O2042,0)-1)&lt;(1-$P$2),MAX(O$64:O2042)&gt;MAX(P$64:P2041)),MAX(O$64:O2042),""),IF(AND($F2041/INDEX($F$64:$F2042,MATCH(MAX(Q$64:Q2042),Q$64:Q2042,0)-1)&lt;(1-$P$2),MAX(O$64:O2042)&gt;MAX(P$64:P2041)),MAX(O$64:O2042),"")),"")</f>
        <v/>
      </c>
      <c r="Q2042" s="91" t="str">
        <f>IFERROR(IF(E2042="","",IF(O2042&lt;&gt;"",MAX(O$64:O2042)*10+1,IF(AND($F2041/INDEX($F$64:$F2042,MATCH(MAX(Q$64:Q2041),Q$64:Q2041,0)-1)&gt;(1+$O$2),MAX(O$64:O2042)&gt;MAX(P$64:P2041)),MAX(Q$64:Q2041)+1,""))),"")</f>
        <v/>
      </c>
    </row>
    <row r="2043" spans="1:17" x14ac:dyDescent="0.2">
      <c r="A2043" s="13">
        <f>HLOOKUP($E$2,历史数据!$V$3:$AE$5000,ROW(A2041),)</f>
        <v>451198</v>
      </c>
      <c r="B2043" s="41">
        <v>39532</v>
      </c>
      <c r="C2043" s="100">
        <f>IFERROR(IF(A2043&lt;&gt;0,MAX($C$4:C2042)+1,""),"")</f>
        <v>1993</v>
      </c>
      <c r="D2043" s="100"/>
      <c r="E2043" s="99">
        <f t="shared" si="191"/>
        <v>39603</v>
      </c>
      <c r="F2043" s="101">
        <f>IFERROR(VLOOKUP(E2043,历史数据!AH:AJ,3,),"")</f>
        <v>10.125855198195399</v>
      </c>
      <c r="G2043" s="101">
        <f t="shared" si="187"/>
        <v>10.28484545999461</v>
      </c>
      <c r="H2043" s="105">
        <f t="shared" si="188"/>
        <v>-2.5698276951597876E-3</v>
      </c>
      <c r="I2043" s="101">
        <f>IFERROR(VLOOKUP(E2043,历史数据!AH:AJ,2,),"")</f>
        <v>10.164951164211599</v>
      </c>
      <c r="J2043" s="104">
        <f t="shared" si="189"/>
        <v>0</v>
      </c>
      <c r="K2043" s="104" t="str">
        <f>IFERROR(IF(AND(J2042=$H$2*1,MAX(K$64:K2042)=MAX(L$64:L2042)),MAX(K$64:K2042)+1,""),"")</f>
        <v/>
      </c>
      <c r="L2043" s="104" t="str">
        <f>IFERROR(IF(AND($F2042/INDEX($F$64:$F2043,MATCH(MAX(M$64:M2043),M$64:M2043,0)-1)&lt;(1-$P$2),MAX(K$64:K2043)&gt;MAX(L$64:L2042)),MAX(K$64:K2043),""),"")</f>
        <v/>
      </c>
      <c r="M2043" s="104" t="str">
        <f>IFERROR(IF(E2043="","",IF(K2043&lt;&gt;"",MAX(M$64:M2042)+1,IF(AND($F2042/INDEX($F$64:$F2043,MATCH(MAX(M$64:M2042),M$64:M2042,0)-1)&gt;(1+$O$2),MAX(K$64:K2043)&gt;MAX(L$64:L2042)),MAX(M$64:M2042)+1,""))),"")</f>
        <v/>
      </c>
      <c r="N2043" s="91">
        <f t="shared" si="190"/>
        <v>0</v>
      </c>
      <c r="O2043" s="91" t="str">
        <f>IFERROR(IF(AND(N2042=$H$2*1,MAX(O$64:O2042)=MAX(P$64:P2042)),MAX(O$64:O2042)+1,""),"")</f>
        <v/>
      </c>
      <c r="P2043" s="91" t="str">
        <f>IFERROR(IF(MOD(MAX(Q$64:Q2043),10*MAX(O$64:O2043))&lt;=2,IF(AND(F2042/INDEX($F$64:$F2043,MATCH(MAX(O$64:O2043),O$64:O2043,0)-1)&lt;(1-$P$2),MAX(O$64:O2043)&gt;MAX(P$64:P2042)),MAX(O$64:O2043),""),IF(AND($F2042/INDEX($F$64:$F2043,MATCH(MAX(Q$64:Q2043),Q$64:Q2043,0)-1)&lt;(1-$P$2),MAX(O$64:O2043)&gt;MAX(P$64:P2042)),MAX(O$64:O2043),"")),"")</f>
        <v/>
      </c>
      <c r="Q2043" s="91" t="str">
        <f>IFERROR(IF(E2043="","",IF(O2043&lt;&gt;"",MAX(O$64:O2043)*10+1,IF(AND($F2042/INDEX($F$64:$F2043,MATCH(MAX(Q$64:Q2042),Q$64:Q2042,0)-1)&gt;(1+$O$2),MAX(O$64:O2043)&gt;MAX(P$64:P2042)),MAX(Q$64:Q2042)+1,""))),"")</f>
        <v/>
      </c>
    </row>
    <row r="2044" spans="1:17" x14ac:dyDescent="0.2">
      <c r="A2044" s="13">
        <f>HLOOKUP($E$2,历史数据!$V$3:$AE$5000,ROW(A2042),)</f>
        <v>470250</v>
      </c>
      <c r="B2044" s="41">
        <v>39533</v>
      </c>
      <c r="C2044" s="100">
        <f>IFERROR(IF(A2044&lt;&gt;0,MAX($C$4:C2043)+1,""),"")</f>
        <v>1994</v>
      </c>
      <c r="D2044" s="100"/>
      <c r="E2044" s="99">
        <f t="shared" si="191"/>
        <v>39604</v>
      </c>
      <c r="F2044" s="101">
        <f>IFERROR(VLOOKUP(E2044,历史数据!AH:AJ,3,),"")</f>
        <v>10.008567300146799</v>
      </c>
      <c r="G2044" s="101">
        <f t="shared" si="187"/>
        <v>10.252917087748049</v>
      </c>
      <c r="H2044" s="105">
        <f t="shared" si="188"/>
        <v>-3.1044095286365536E-3</v>
      </c>
      <c r="I2044" s="101">
        <f>IFERROR(VLOOKUP(E2044,历史数据!AH:AJ,2,),"")</f>
        <v>9.8912794020982098</v>
      </c>
      <c r="J2044" s="104">
        <f t="shared" si="189"/>
        <v>0</v>
      </c>
      <c r="K2044" s="104" t="str">
        <f>IFERROR(IF(AND(J2043=$H$2*1,MAX(K$64:K2043)=MAX(L$64:L2043)),MAX(K$64:K2043)+1,""),"")</f>
        <v/>
      </c>
      <c r="L2044" s="104" t="str">
        <f>IFERROR(IF(AND($F2043/INDEX($F$64:$F2044,MATCH(MAX(M$64:M2044),M$64:M2044,0)-1)&lt;(1-$P$2),MAX(K$64:K2044)&gt;MAX(L$64:L2043)),MAX(K$64:K2044),""),"")</f>
        <v/>
      </c>
      <c r="M2044" s="104" t="str">
        <f>IFERROR(IF(E2044="","",IF(K2044&lt;&gt;"",MAX(M$64:M2043)+1,IF(AND($F2043/INDEX($F$64:$F2044,MATCH(MAX(M$64:M2043),M$64:M2043,0)-1)&gt;(1+$O$2),MAX(K$64:K2044)&gt;MAX(L$64:L2043)),MAX(M$64:M2043)+1,""))),"")</f>
        <v/>
      </c>
      <c r="N2044" s="91">
        <f t="shared" si="190"/>
        <v>0</v>
      </c>
      <c r="O2044" s="91" t="str">
        <f>IFERROR(IF(AND(N2043=$H$2*1,MAX(O$64:O2043)=MAX(P$64:P2043)),MAX(O$64:O2043)+1,""),"")</f>
        <v/>
      </c>
      <c r="P2044" s="91" t="str">
        <f>IFERROR(IF(MOD(MAX(Q$64:Q2044),10*MAX(O$64:O2044))&lt;=2,IF(AND(F2043/INDEX($F$64:$F2044,MATCH(MAX(O$64:O2044),O$64:O2044,0)-1)&lt;(1-$P$2),MAX(O$64:O2044)&gt;MAX(P$64:P2043)),MAX(O$64:O2044),""),IF(AND($F2043/INDEX($F$64:$F2044,MATCH(MAX(Q$64:Q2044),Q$64:Q2044,0)-1)&lt;(1-$P$2),MAX(O$64:O2044)&gt;MAX(P$64:P2043)),MAX(O$64:O2044),"")),"")</f>
        <v/>
      </c>
      <c r="Q2044" s="91" t="str">
        <f>IFERROR(IF(E2044="","",IF(O2044&lt;&gt;"",MAX(O$64:O2044)*10+1,IF(AND($F2043/INDEX($F$64:$F2044,MATCH(MAX(Q$64:Q2043),Q$64:Q2043,0)-1)&gt;(1+$O$2),MAX(O$64:O2044)&gt;MAX(P$64:P2043)),MAX(Q$64:Q2043)+1,""))),"")</f>
        <v/>
      </c>
    </row>
    <row r="2045" spans="1:17" x14ac:dyDescent="0.2">
      <c r="A2045" s="13">
        <f>HLOOKUP($E$2,历史数据!$V$3:$AE$5000,ROW(A2043),)</f>
        <v>582348</v>
      </c>
      <c r="B2045" s="41">
        <v>39534</v>
      </c>
      <c r="C2045" s="100">
        <f>IFERROR(IF(A2045&lt;&gt;0,MAX($C$4:C2044)+1,""),"")</f>
        <v>1995</v>
      </c>
      <c r="D2045" s="100"/>
      <c r="E2045" s="99">
        <f t="shared" si="191"/>
        <v>39605</v>
      </c>
      <c r="F2045" s="101">
        <f>IFERROR(VLOOKUP(E2045,历史数据!AH:AJ,3,),"")</f>
        <v>9.86521542475408</v>
      </c>
      <c r="G2045" s="101">
        <f t="shared" si="187"/>
        <v>10.208608326263022</v>
      </c>
      <c r="H2045" s="105">
        <f t="shared" si="188"/>
        <v>-4.3215761042264544E-3</v>
      </c>
      <c r="I2045" s="101">
        <f>IFERROR(VLOOKUP(E2045,历史数据!AH:AJ,2,),"")</f>
        <v>10.1388871868675</v>
      </c>
      <c r="J2045" s="104">
        <f t="shared" si="189"/>
        <v>0</v>
      </c>
      <c r="K2045" s="104" t="str">
        <f>IFERROR(IF(AND(J2044=$H$2*1,MAX(K$64:K2044)=MAX(L$64:L2044)),MAX(K$64:K2044)+1,""),"")</f>
        <v/>
      </c>
      <c r="L2045" s="104" t="str">
        <f>IFERROR(IF(AND($F2044/INDEX($F$64:$F2045,MATCH(MAX(M$64:M2045),M$64:M2045,0)-1)&lt;(1-$P$2),MAX(K$64:K2045)&gt;MAX(L$64:L2044)),MAX(K$64:K2045),""),"")</f>
        <v/>
      </c>
      <c r="M2045" s="104" t="str">
        <f>IFERROR(IF(E2045="","",IF(K2045&lt;&gt;"",MAX(M$64:M2044)+1,IF(AND($F2044/INDEX($F$64:$F2045,MATCH(MAX(M$64:M2044),M$64:M2044,0)-1)&gt;(1+$O$2),MAX(K$64:K2045)&gt;MAX(L$64:L2044)),MAX(M$64:M2044)+1,""))),"")</f>
        <v/>
      </c>
      <c r="N2045" s="91">
        <f t="shared" si="190"/>
        <v>0</v>
      </c>
      <c r="O2045" s="91" t="str">
        <f>IFERROR(IF(AND(N2044=$H$2*1,MAX(O$64:O2044)=MAX(P$64:P2044)),MAX(O$64:O2044)+1,""),"")</f>
        <v/>
      </c>
      <c r="P2045" s="91" t="str">
        <f>IFERROR(IF(MOD(MAX(Q$64:Q2045),10*MAX(O$64:O2045))&lt;=2,IF(AND(F2044/INDEX($F$64:$F2045,MATCH(MAX(O$64:O2045),O$64:O2045,0)-1)&lt;(1-$P$2),MAX(O$64:O2045)&gt;MAX(P$64:P2044)),MAX(O$64:O2045),""),IF(AND($F2044/INDEX($F$64:$F2045,MATCH(MAX(Q$64:Q2045),Q$64:Q2045,0)-1)&lt;(1-$P$2),MAX(O$64:O2045)&gt;MAX(P$64:P2044)),MAX(O$64:O2045),"")),"")</f>
        <v/>
      </c>
      <c r="Q2045" s="91" t="str">
        <f>IFERROR(IF(E2045="","",IF(O2045&lt;&gt;"",MAX(O$64:O2045)*10+1,IF(AND($F2044/INDEX($F$64:$F2045,MATCH(MAX(Q$64:Q2044),Q$64:Q2044,0)-1)&gt;(1+$O$2),MAX(O$64:O2045)&gt;MAX(P$64:P2044)),MAX(Q$64:Q2044)+1,""))),"")</f>
        <v/>
      </c>
    </row>
    <row r="2046" spans="1:17" x14ac:dyDescent="0.2">
      <c r="A2046" s="13">
        <f>HLOOKUP($E$2,历史数据!$V$3:$AE$5000,ROW(A2044),)</f>
        <v>612900</v>
      </c>
      <c r="B2046" s="41">
        <v>39535</v>
      </c>
      <c r="C2046" s="100">
        <f>IFERROR(IF(A2046&lt;&gt;0,MAX($C$4:C2045)+1,""),"")</f>
        <v>1996</v>
      </c>
      <c r="D2046" s="100"/>
      <c r="E2046" s="99">
        <f t="shared" si="191"/>
        <v>39609</v>
      </c>
      <c r="F2046" s="101">
        <f>IFERROR(VLOOKUP(E2046,历史数据!AH:AJ,3,),"")</f>
        <v>9.3699998552155694</v>
      </c>
      <c r="G2046" s="101">
        <f t="shared" si="187"/>
        <v>10.159086769309171</v>
      </c>
      <c r="H2046" s="105">
        <f t="shared" si="188"/>
        <v>-4.850960617859057E-3</v>
      </c>
      <c r="I2046" s="101">
        <f>IFERROR(VLOOKUP(E2046,历史数据!AH:AJ,2,),"")</f>
        <v>9.3960638325596992</v>
      </c>
      <c r="J2046" s="104">
        <f t="shared" si="189"/>
        <v>0</v>
      </c>
      <c r="K2046" s="104" t="str">
        <f>IFERROR(IF(AND(J2045=$H$2*1,MAX(K$64:K2045)=MAX(L$64:L2045)),MAX(K$64:K2045)+1,""),"")</f>
        <v/>
      </c>
      <c r="L2046" s="104" t="str">
        <f>IFERROR(IF(AND($F2045/INDEX($F$64:$F2046,MATCH(MAX(M$64:M2046),M$64:M2046,0)-1)&lt;(1-$P$2),MAX(K$64:K2046)&gt;MAX(L$64:L2045)),MAX(K$64:K2046),""),"")</f>
        <v/>
      </c>
      <c r="M2046" s="104" t="str">
        <f>IFERROR(IF(E2046="","",IF(K2046&lt;&gt;"",MAX(M$64:M2045)+1,IF(AND($F2045/INDEX($F$64:$F2046,MATCH(MAX(M$64:M2045),M$64:M2045,0)-1)&gt;(1+$O$2),MAX(K$64:K2046)&gt;MAX(L$64:L2045)),MAX(M$64:M2045)+1,""))),"")</f>
        <v/>
      </c>
      <c r="N2046" s="91">
        <f t="shared" si="190"/>
        <v>0</v>
      </c>
      <c r="O2046" s="91" t="str">
        <f>IFERROR(IF(AND(N2045=$H$2*1,MAX(O$64:O2045)=MAX(P$64:P2045)),MAX(O$64:O2045)+1,""),"")</f>
        <v/>
      </c>
      <c r="P2046" s="91" t="str">
        <f>IFERROR(IF(MOD(MAX(Q$64:Q2046),10*MAX(O$64:O2046))&lt;=2,IF(AND(F2045/INDEX($F$64:$F2046,MATCH(MAX(O$64:O2046),O$64:O2046,0)-1)&lt;(1-$P$2),MAX(O$64:O2046)&gt;MAX(P$64:P2045)),MAX(O$64:O2046),""),IF(AND($F2045/INDEX($F$64:$F2046,MATCH(MAX(Q$64:Q2046),Q$64:Q2046,0)-1)&lt;(1-$P$2),MAX(O$64:O2046)&gt;MAX(P$64:P2045)),MAX(O$64:O2046),"")),"")</f>
        <v/>
      </c>
      <c r="Q2046" s="91" t="str">
        <f>IFERROR(IF(E2046="","",IF(O2046&lt;&gt;"",MAX(O$64:O2046)*10+1,IF(AND($F2045/INDEX($F$64:$F2046,MATCH(MAX(Q$64:Q2045),Q$64:Q2045,0)-1)&gt;(1+$O$2),MAX(O$64:O2046)&gt;MAX(P$64:P2045)),MAX(Q$64:Q2045)+1,""))),"")</f>
        <v/>
      </c>
    </row>
    <row r="2047" spans="1:17" x14ac:dyDescent="0.2">
      <c r="A2047" s="13">
        <f>HLOOKUP($E$2,历史数据!$V$3:$AE$5000,ROW(A2045),)</f>
        <v>385826</v>
      </c>
      <c r="B2047" s="41">
        <v>39538</v>
      </c>
      <c r="C2047" s="100">
        <f>IFERROR(IF(A2047&lt;&gt;0,MAX($C$4:C2046)+1,""),"")</f>
        <v>1997</v>
      </c>
      <c r="D2047" s="100"/>
      <c r="E2047" s="99">
        <f t="shared" si="191"/>
        <v>39610</v>
      </c>
      <c r="F2047" s="101">
        <f>IFERROR(VLOOKUP(E2047,历史数据!AH:AJ,3,),"")</f>
        <v>8.9008482630211905</v>
      </c>
      <c r="G2047" s="101">
        <f t="shared" si="187"/>
        <v>10.105221216131298</v>
      </c>
      <c r="H2047" s="105">
        <f t="shared" si="188"/>
        <v>-5.3022042631432065E-3</v>
      </c>
      <c r="I2047" s="101">
        <f>IFERROR(VLOOKUP(E2047,历史数据!AH:AJ,2,),"")</f>
        <v>8.9660082063815203</v>
      </c>
      <c r="J2047" s="104">
        <f t="shared" si="189"/>
        <v>0</v>
      </c>
      <c r="K2047" s="104" t="str">
        <f>IFERROR(IF(AND(J2046=$H$2*1,MAX(K$64:K2046)=MAX(L$64:L2046)),MAX(K$64:K2046)+1,""),"")</f>
        <v/>
      </c>
      <c r="L2047" s="104" t="str">
        <f>IFERROR(IF(AND($F2046/INDEX($F$64:$F2047,MATCH(MAX(M$64:M2047),M$64:M2047,0)-1)&lt;(1-$P$2),MAX(K$64:K2047)&gt;MAX(L$64:L2046)),MAX(K$64:K2047),""),"")</f>
        <v/>
      </c>
      <c r="M2047" s="104" t="str">
        <f>IFERROR(IF(E2047="","",IF(K2047&lt;&gt;"",MAX(M$64:M2046)+1,IF(AND($F2046/INDEX($F$64:$F2047,MATCH(MAX(M$64:M2046),M$64:M2046,0)-1)&gt;(1+$O$2),MAX(K$64:K2047)&gt;MAX(L$64:L2046)),MAX(M$64:M2046)+1,""))),"")</f>
        <v/>
      </c>
      <c r="N2047" s="91">
        <f t="shared" si="190"/>
        <v>0</v>
      </c>
      <c r="O2047" s="91" t="str">
        <f>IFERROR(IF(AND(N2046=$H$2*1,MAX(O$64:O2046)=MAX(P$64:P2046)),MAX(O$64:O2046)+1,""),"")</f>
        <v/>
      </c>
      <c r="P2047" s="91" t="str">
        <f>IFERROR(IF(MOD(MAX(Q$64:Q2047),10*MAX(O$64:O2047))&lt;=2,IF(AND(F2046/INDEX($F$64:$F2047,MATCH(MAX(O$64:O2047),O$64:O2047,0)-1)&lt;(1-$P$2),MAX(O$64:O2047)&gt;MAX(P$64:P2046)),MAX(O$64:O2047),""),IF(AND($F2046/INDEX($F$64:$F2047,MATCH(MAX(Q$64:Q2047),Q$64:Q2047,0)-1)&lt;(1-$P$2),MAX(O$64:O2047)&gt;MAX(P$64:P2046)),MAX(O$64:O2047),"")),"")</f>
        <v/>
      </c>
      <c r="Q2047" s="91" t="str">
        <f>IFERROR(IF(E2047="","",IF(O2047&lt;&gt;"",MAX(O$64:O2047)*10+1,IF(AND($F2046/INDEX($F$64:$F2047,MATCH(MAX(Q$64:Q2046),Q$64:Q2046,0)-1)&gt;(1+$O$2),MAX(O$64:O2047)&gt;MAX(P$64:P2046)),MAX(Q$64:Q2046)+1,""))),"")</f>
        <v/>
      </c>
    </row>
    <row r="2048" spans="1:17" x14ac:dyDescent="0.2">
      <c r="A2048" s="13">
        <f>HLOOKUP($E$2,历史数据!$V$3:$AE$5000,ROW(A2046),)</f>
        <v>762000</v>
      </c>
      <c r="B2048" s="41">
        <v>39539</v>
      </c>
      <c r="C2048" s="100">
        <f>IFERROR(IF(A2048&lt;&gt;0,MAX($C$4:C2047)+1,""),"")</f>
        <v>1998</v>
      </c>
      <c r="D2048" s="100"/>
      <c r="E2048" s="99">
        <f t="shared" si="191"/>
        <v>39611</v>
      </c>
      <c r="F2048" s="101">
        <f>IFERROR(VLOOKUP(E2048,历史数据!AH:AJ,3,),"")</f>
        <v>8.91388025169325</v>
      </c>
      <c r="G2048" s="101">
        <f t="shared" si="187"/>
        <v>10.053962060687837</v>
      </c>
      <c r="H2048" s="105">
        <f t="shared" si="188"/>
        <v>-5.0725416442772842E-3</v>
      </c>
      <c r="I2048" s="101">
        <f>IFERROR(VLOOKUP(E2048,历史数据!AH:AJ,2,),"")</f>
        <v>8.9269122403653203</v>
      </c>
      <c r="J2048" s="104">
        <f t="shared" si="189"/>
        <v>0</v>
      </c>
      <c r="K2048" s="104" t="str">
        <f>IFERROR(IF(AND(J2047=$H$2*1,MAX(K$64:K2047)=MAX(L$64:L2047)),MAX(K$64:K2047)+1,""),"")</f>
        <v/>
      </c>
      <c r="L2048" s="104" t="str">
        <f>IFERROR(IF(AND($F2047/INDEX($F$64:$F2048,MATCH(MAX(M$64:M2048),M$64:M2048,0)-1)&lt;(1-$P$2),MAX(K$64:K2048)&gt;MAX(L$64:L2047)),MAX(K$64:K2048),""),"")</f>
        <v/>
      </c>
      <c r="M2048" s="104" t="str">
        <f>IFERROR(IF(E2048="","",IF(K2048&lt;&gt;"",MAX(M$64:M2047)+1,IF(AND($F2047/INDEX($F$64:$F2048,MATCH(MAX(M$64:M2047),M$64:M2047,0)-1)&gt;(1+$O$2),MAX(K$64:K2048)&gt;MAX(L$64:L2047)),MAX(M$64:M2047)+1,""))),"")</f>
        <v/>
      </c>
      <c r="N2048" s="91">
        <f t="shared" si="190"/>
        <v>0</v>
      </c>
      <c r="O2048" s="91" t="str">
        <f>IFERROR(IF(AND(N2047=$H$2*1,MAX(O$64:O2047)=MAX(P$64:P2047)),MAX(O$64:O2047)+1,""),"")</f>
        <v/>
      </c>
      <c r="P2048" s="91" t="str">
        <f>IFERROR(IF(MOD(MAX(Q$64:Q2048),10*MAX(O$64:O2048))&lt;=2,IF(AND(F2047/INDEX($F$64:$F2048,MATCH(MAX(O$64:O2048),O$64:O2048,0)-1)&lt;(1-$P$2),MAX(O$64:O2048)&gt;MAX(P$64:P2047)),MAX(O$64:O2048),""),IF(AND($F2047/INDEX($F$64:$F2048,MATCH(MAX(Q$64:Q2048),Q$64:Q2048,0)-1)&lt;(1-$P$2),MAX(O$64:O2048)&gt;MAX(P$64:P2047)),MAX(O$64:O2048),"")),"")</f>
        <v/>
      </c>
      <c r="Q2048" s="91" t="str">
        <f>IFERROR(IF(E2048="","",IF(O2048&lt;&gt;"",MAX(O$64:O2048)*10+1,IF(AND($F2047/INDEX($F$64:$F2048,MATCH(MAX(Q$64:Q2047),Q$64:Q2047,0)-1)&gt;(1+$O$2),MAX(O$64:O2048)&gt;MAX(P$64:P2047)),MAX(Q$64:Q2047)+1,""))),"")</f>
        <v/>
      </c>
    </row>
    <row r="2049" spans="1:17" x14ac:dyDescent="0.2">
      <c r="A2049" s="13">
        <f>HLOOKUP($E$2,历史数据!$V$3:$AE$5000,ROW(A2047),)</f>
        <v>739863</v>
      </c>
      <c r="B2049" s="41">
        <v>39540</v>
      </c>
      <c r="C2049" s="100">
        <f>IFERROR(IF(A2049&lt;&gt;0,MAX($C$4:C2048)+1,""),"")</f>
        <v>1999</v>
      </c>
      <c r="D2049" s="100"/>
      <c r="E2049" s="99">
        <f t="shared" si="191"/>
        <v>39612</v>
      </c>
      <c r="F2049" s="101">
        <f>IFERROR(VLOOKUP(E2049,历史数据!AH:AJ,3,),"")</f>
        <v>8.5489845688753991</v>
      </c>
      <c r="G2049" s="101">
        <f t="shared" ref="G2049:G2112" si="192">IFERROR(IF(E2049="","",AVERAGE(F1990:F2049)),"")</f>
        <v>9.9944493124187357</v>
      </c>
      <c r="H2049" s="105">
        <f t="shared" si="188"/>
        <v>-5.9193328868629713E-3</v>
      </c>
      <c r="I2049" s="101">
        <f>IFERROR(VLOOKUP(E2049,历史数据!AH:AJ,2,),"")</f>
        <v>8.9660082063815203</v>
      </c>
      <c r="J2049" s="104">
        <f t="shared" si="189"/>
        <v>0</v>
      </c>
      <c r="K2049" s="104" t="str">
        <f>IFERROR(IF(AND(J2048=$H$2*1,MAX(K$64:K2048)=MAX(L$64:L2048)),MAX(K$64:K2048)+1,""),"")</f>
        <v/>
      </c>
      <c r="L2049" s="104" t="str">
        <f>IFERROR(IF(AND($F2048/INDEX($F$64:$F2049,MATCH(MAX(M$64:M2049),M$64:M2049,0)-1)&lt;(1-$P$2),MAX(K$64:K2049)&gt;MAX(L$64:L2048)),MAX(K$64:K2049),""),"")</f>
        <v/>
      </c>
      <c r="M2049" s="104" t="str">
        <f>IFERROR(IF(E2049="","",IF(K2049&lt;&gt;"",MAX(M$64:M2048)+1,IF(AND($F2048/INDEX($F$64:$F2049,MATCH(MAX(M$64:M2048),M$64:M2048,0)-1)&gt;(1+$O$2),MAX(K$64:K2049)&gt;MAX(L$64:L2048)),MAX(M$64:M2048)+1,""))),"")</f>
        <v/>
      </c>
      <c r="N2049" s="91">
        <f t="shared" si="190"/>
        <v>0</v>
      </c>
      <c r="O2049" s="91" t="str">
        <f>IFERROR(IF(AND(N2048=$H$2*1,MAX(O$64:O2048)=MAX(P$64:P2048)),MAX(O$64:O2048)+1,""),"")</f>
        <v/>
      </c>
      <c r="P2049" s="91" t="str">
        <f>IFERROR(IF(MOD(MAX(Q$64:Q2049),10*MAX(O$64:O2049))&lt;=2,IF(AND(F2048/INDEX($F$64:$F2049,MATCH(MAX(O$64:O2049),O$64:O2049,0)-1)&lt;(1-$P$2),MAX(O$64:O2049)&gt;MAX(P$64:P2048)),MAX(O$64:O2049),""),IF(AND($F2048/INDEX($F$64:$F2049,MATCH(MAX(Q$64:Q2049),Q$64:Q2049,0)-1)&lt;(1-$P$2),MAX(O$64:O2049)&gt;MAX(P$64:P2048)),MAX(O$64:O2049),"")),"")</f>
        <v/>
      </c>
      <c r="Q2049" s="91" t="str">
        <f>IFERROR(IF(E2049="","",IF(O2049&lt;&gt;"",MAX(O$64:O2049)*10+1,IF(AND($F2048/INDEX($F$64:$F2049,MATCH(MAX(Q$64:Q2048),Q$64:Q2048,0)-1)&gt;(1+$O$2),MAX(O$64:O2049)&gt;MAX(P$64:P2048)),MAX(Q$64:Q2048)+1,""))),"")</f>
        <v/>
      </c>
    </row>
    <row r="2050" spans="1:17" x14ac:dyDescent="0.2">
      <c r="A2050" s="13">
        <f>HLOOKUP($E$2,历史数据!$V$3:$AE$5000,ROW(A2048),)</f>
        <v>657000</v>
      </c>
      <c r="B2050" s="41">
        <v>39541</v>
      </c>
      <c r="C2050" s="100">
        <f>IFERROR(IF(A2050&lt;&gt;0,MAX($C$4:C2049)+1,""),"")</f>
        <v>2000</v>
      </c>
      <c r="D2050" s="100"/>
      <c r="E2050" s="99">
        <f t="shared" si="191"/>
        <v>39615</v>
      </c>
      <c r="F2050" s="101">
        <f>IFERROR(VLOOKUP(E2050,历史数据!AH:AJ,3,),"")</f>
        <v>8.1319609313692798</v>
      </c>
      <c r="G2050" s="101">
        <f t="shared" si="192"/>
        <v>9.9345021645272293</v>
      </c>
      <c r="H2050" s="105">
        <f t="shared" ref="H2050:H2113" si="193">IFERROR(G2050/G2049-1,"")</f>
        <v>-5.998044116049317E-3</v>
      </c>
      <c r="I2050" s="101">
        <f>IFERROR(VLOOKUP(E2050,历史数据!AH:AJ,2,),"")</f>
        <v>8.6662724669239992</v>
      </c>
      <c r="J2050" s="104">
        <f t="shared" ref="J2050:J2113" si="194">IFERROR(IF(L2050&lt;&gt;"","0",IF(AND($H2050&gt;0,$F2050&gt;$G2050),J2049+1,0)),"")</f>
        <v>0</v>
      </c>
      <c r="K2050" s="104" t="str">
        <f>IFERROR(IF(AND(J2049=$H$2*1,MAX(K$64:K2049)=MAX(L$64:L2049)),MAX(K$64:K2049)+1,""),"")</f>
        <v/>
      </c>
      <c r="L2050" s="104" t="str">
        <f>IFERROR(IF(AND($F2049/INDEX($F$64:$F2050,MATCH(MAX(M$64:M2050),M$64:M2050,0)-1)&lt;(1-$P$2),MAX(K$64:K2050)&gt;MAX(L$64:L2049)),MAX(K$64:K2050),""),"")</f>
        <v/>
      </c>
      <c r="M2050" s="104" t="str">
        <f>IFERROR(IF(E2050="","",IF(K2050&lt;&gt;"",MAX(M$64:M2049)+1,IF(AND($F2049/INDEX($F$64:$F2050,MATCH(MAX(M$64:M2049),M$64:M2049,0)-1)&gt;(1+$O$2),MAX(K$64:K2050)&gt;MAX(L$64:L2049)),MAX(M$64:M2049)+1,""))),"")</f>
        <v/>
      </c>
      <c r="N2050" s="91">
        <f t="shared" ref="N2050:N2113" si="195">IFERROR(IF(P2050&lt;&gt;"","0",IF(AND($H2050&gt;0,$F2050&gt;$G2050),N2049+1,0)),"")</f>
        <v>0</v>
      </c>
      <c r="O2050" s="91" t="str">
        <f>IFERROR(IF(AND(N2049=$H$2*1,MAX(O$64:O2049)=MAX(P$64:P2049)),MAX(O$64:O2049)+1,""),"")</f>
        <v/>
      </c>
      <c r="P2050" s="91" t="str">
        <f>IFERROR(IF(MOD(MAX(Q$64:Q2050),10*MAX(O$64:O2050))&lt;=2,IF(AND(F2049/INDEX($F$64:$F2050,MATCH(MAX(O$64:O2050),O$64:O2050,0)-1)&lt;(1-$P$2),MAX(O$64:O2050)&gt;MAX(P$64:P2049)),MAX(O$64:O2050),""),IF(AND($F2049/INDEX($F$64:$F2050,MATCH(MAX(Q$64:Q2050),Q$64:Q2050,0)-1)&lt;(1-$P$2),MAX(O$64:O2050)&gt;MAX(P$64:P2049)),MAX(O$64:O2050),"")),"")</f>
        <v/>
      </c>
      <c r="Q2050" s="91" t="str">
        <f>IFERROR(IF(E2050="","",IF(O2050&lt;&gt;"",MAX(O$64:O2050)*10+1,IF(AND($F2049/INDEX($F$64:$F2050,MATCH(MAX(Q$64:Q2049),Q$64:Q2049,0)-1)&gt;(1+$O$2),MAX(O$64:O2050)&gt;MAX(P$64:P2049)),MAX(Q$64:Q2049)+1,""))),"")</f>
        <v/>
      </c>
    </row>
    <row r="2051" spans="1:17" x14ac:dyDescent="0.2">
      <c r="A2051" s="13">
        <f>HLOOKUP($E$2,历史数据!$V$3:$AE$5000,ROW(A2049),)</f>
        <v>716088</v>
      </c>
      <c r="B2051" s="41">
        <v>39545</v>
      </c>
      <c r="C2051" s="100">
        <f>IFERROR(IF(A2051&lt;&gt;0,MAX($C$4:C2050)+1,""),"")</f>
        <v>2001</v>
      </c>
      <c r="D2051" s="100"/>
      <c r="E2051" s="99">
        <f t="shared" si="191"/>
        <v>39616</v>
      </c>
      <c r="F2051" s="101">
        <f>IFERROR(VLOOKUP(E2051,历史数据!AH:AJ,3,),"")</f>
        <v>7.7279692825352297</v>
      </c>
      <c r="G2051" s="101">
        <f t="shared" si="192"/>
        <v>9.8728174181461199</v>
      </c>
      <c r="H2051" s="105">
        <f t="shared" si="193"/>
        <v>-6.2091431819668585E-3</v>
      </c>
      <c r="I2051" s="101">
        <f>IFERROR(VLOOKUP(E2051,历史数据!AH:AJ,2,),"")</f>
        <v>8.18408888605755</v>
      </c>
      <c r="J2051" s="104">
        <f t="shared" si="194"/>
        <v>0</v>
      </c>
      <c r="K2051" s="104" t="str">
        <f>IFERROR(IF(AND(J2050=$H$2*1,MAX(K$64:K2050)=MAX(L$64:L2050)),MAX(K$64:K2050)+1,""),"")</f>
        <v/>
      </c>
      <c r="L2051" s="104" t="str">
        <f>IFERROR(IF(AND($F2050/INDEX($F$64:$F2051,MATCH(MAX(M$64:M2051),M$64:M2051,0)-1)&lt;(1-$P$2),MAX(K$64:K2051)&gt;MAX(L$64:L2050)),MAX(K$64:K2051),""),"")</f>
        <v/>
      </c>
      <c r="M2051" s="104" t="str">
        <f>IFERROR(IF(E2051="","",IF(K2051&lt;&gt;"",MAX(M$64:M2050)+1,IF(AND($F2050/INDEX($F$64:$F2051,MATCH(MAX(M$64:M2050),M$64:M2050,0)-1)&gt;(1+$O$2),MAX(K$64:K2051)&gt;MAX(L$64:L2050)),MAX(M$64:M2050)+1,""))),"")</f>
        <v/>
      </c>
      <c r="N2051" s="91">
        <f t="shared" si="195"/>
        <v>0</v>
      </c>
      <c r="O2051" s="91" t="str">
        <f>IFERROR(IF(AND(N2050=$H$2*1,MAX(O$64:O2050)=MAX(P$64:P2050)),MAX(O$64:O2050)+1,""),"")</f>
        <v/>
      </c>
      <c r="P2051" s="91" t="str">
        <f>IFERROR(IF(MOD(MAX(Q$64:Q2051),10*MAX(O$64:O2051))&lt;=2,IF(AND(F2050/INDEX($F$64:$F2051,MATCH(MAX(O$64:O2051),O$64:O2051,0)-1)&lt;(1-$P$2),MAX(O$64:O2051)&gt;MAX(P$64:P2050)),MAX(O$64:O2051),""),IF(AND($F2050/INDEX($F$64:$F2051,MATCH(MAX(Q$64:Q2051),Q$64:Q2051,0)-1)&lt;(1-$P$2),MAX(O$64:O2051)&gt;MAX(P$64:P2050)),MAX(O$64:O2051),"")),"")</f>
        <v/>
      </c>
      <c r="Q2051" s="91" t="str">
        <f>IFERROR(IF(E2051="","",IF(O2051&lt;&gt;"",MAX(O$64:O2051)*10+1,IF(AND($F2050/INDEX($F$64:$F2051,MATCH(MAX(Q$64:Q2050),Q$64:Q2050,0)-1)&gt;(1+$O$2),MAX(O$64:O2051)&gt;MAX(P$64:P2050)),MAX(Q$64:Q2050)+1,""))),"")</f>
        <v/>
      </c>
    </row>
    <row r="2052" spans="1:17" x14ac:dyDescent="0.2">
      <c r="A2052" s="13">
        <f>HLOOKUP($E$2,历史数据!$V$3:$AE$5000,ROW(A2050),)</f>
        <v>624000</v>
      </c>
      <c r="B2052" s="41">
        <v>39546</v>
      </c>
      <c r="C2052" s="100">
        <f>IFERROR(IF(A2052&lt;&gt;0,MAX($C$4:C2051)+1,""),"")</f>
        <v>2002</v>
      </c>
      <c r="D2052" s="100"/>
      <c r="E2052" s="99">
        <f t="shared" si="191"/>
        <v>39617</v>
      </c>
      <c r="F2052" s="101">
        <f>IFERROR(VLOOKUP(E2052,历史数据!AH:AJ,3,),"")</f>
        <v>8.0798329766810202</v>
      </c>
      <c r="G2052" s="101">
        <f t="shared" si="192"/>
        <v>9.8265538583602847</v>
      </c>
      <c r="H2052" s="105">
        <f t="shared" si="193"/>
        <v>-4.6859531404686017E-3</v>
      </c>
      <c r="I2052" s="101">
        <f>IFERROR(VLOOKUP(E2052,历史数据!AH:AJ,2,),"")</f>
        <v>7.37610558838945</v>
      </c>
      <c r="J2052" s="104">
        <f t="shared" si="194"/>
        <v>0</v>
      </c>
      <c r="K2052" s="104" t="str">
        <f>IFERROR(IF(AND(J2051=$H$2*1,MAX(K$64:K2051)=MAX(L$64:L2051)),MAX(K$64:K2051)+1,""),"")</f>
        <v/>
      </c>
      <c r="L2052" s="104" t="str">
        <f>IFERROR(IF(AND($F2051/INDEX($F$64:$F2052,MATCH(MAX(M$64:M2052),M$64:M2052,0)-1)&lt;(1-$P$2),MAX(K$64:K2052)&gt;MAX(L$64:L2051)),MAX(K$64:K2052),""),"")</f>
        <v/>
      </c>
      <c r="M2052" s="104" t="str">
        <f>IFERROR(IF(E2052="","",IF(K2052&lt;&gt;"",MAX(M$64:M2051)+1,IF(AND($F2051/INDEX($F$64:$F2052,MATCH(MAX(M$64:M2051),M$64:M2051,0)-1)&gt;(1+$O$2),MAX(K$64:K2052)&gt;MAX(L$64:L2051)),MAX(M$64:M2051)+1,""))),"")</f>
        <v/>
      </c>
      <c r="N2052" s="91">
        <f t="shared" si="195"/>
        <v>0</v>
      </c>
      <c r="O2052" s="91" t="str">
        <f>IFERROR(IF(AND(N2051=$H$2*1,MAX(O$64:O2051)=MAX(P$64:P2051)),MAX(O$64:O2051)+1,""),"")</f>
        <v/>
      </c>
      <c r="P2052" s="91" t="str">
        <f>IFERROR(IF(MOD(MAX(Q$64:Q2052),10*MAX(O$64:O2052))&lt;=2,IF(AND(F2051/INDEX($F$64:$F2052,MATCH(MAX(O$64:O2052),O$64:O2052,0)-1)&lt;(1-$P$2),MAX(O$64:O2052)&gt;MAX(P$64:P2051)),MAX(O$64:O2052),""),IF(AND($F2051/INDEX($F$64:$F2052,MATCH(MAX(Q$64:Q2052),Q$64:Q2052,0)-1)&lt;(1-$P$2),MAX(O$64:O2052)&gt;MAX(P$64:P2051)),MAX(O$64:O2052),"")),"")</f>
        <v/>
      </c>
      <c r="Q2052" s="91" t="str">
        <f>IFERROR(IF(E2052="","",IF(O2052&lt;&gt;"",MAX(O$64:O2052)*10+1,IF(AND($F2051/INDEX($F$64:$F2052,MATCH(MAX(Q$64:Q2051),Q$64:Q2051,0)-1)&gt;(1+$O$2),MAX(O$64:O2052)&gt;MAX(P$64:P2051)),MAX(Q$64:Q2051)+1,""))),"")</f>
        <v/>
      </c>
    </row>
    <row r="2053" spans="1:17" x14ac:dyDescent="0.2">
      <c r="A2053" s="13">
        <f>HLOOKUP($E$2,历史数据!$V$3:$AE$5000,ROW(A2051),)</f>
        <v>548624</v>
      </c>
      <c r="B2053" s="41">
        <v>39547</v>
      </c>
      <c r="C2053" s="100">
        <f>IFERROR(IF(A2053&lt;&gt;0,MAX($C$4:C2052)+1,""),"")</f>
        <v>2003</v>
      </c>
      <c r="D2053" s="100"/>
      <c r="E2053" s="99">
        <f t="shared" si="191"/>
        <v>39618</v>
      </c>
      <c r="F2053" s="101">
        <f>IFERROR(VLOOKUP(E2053,历史数据!AH:AJ,3,),"")</f>
        <v>7.6758413278469702</v>
      </c>
      <c r="G2053" s="101">
        <f t="shared" si="192"/>
        <v>9.7785527000848411</v>
      </c>
      <c r="H2053" s="105">
        <f t="shared" si="193"/>
        <v>-4.8848415189425287E-3</v>
      </c>
      <c r="I2053" s="101">
        <f>IFERROR(VLOOKUP(E2053,历史数据!AH:AJ,2,),"")</f>
        <v>8.2101528634016798</v>
      </c>
      <c r="J2053" s="104">
        <f t="shared" si="194"/>
        <v>0</v>
      </c>
      <c r="K2053" s="104" t="str">
        <f>IFERROR(IF(AND(J2052=$H$2*1,MAX(K$64:K2052)=MAX(L$64:L2052)),MAX(K$64:K2052)+1,""),"")</f>
        <v/>
      </c>
      <c r="L2053" s="104" t="str">
        <f>IFERROR(IF(AND($F2052/INDEX($F$64:$F2053,MATCH(MAX(M$64:M2053),M$64:M2053,0)-1)&lt;(1-$P$2),MAX(K$64:K2053)&gt;MAX(L$64:L2052)),MAX(K$64:K2053),""),"")</f>
        <v/>
      </c>
      <c r="M2053" s="104" t="str">
        <f>IFERROR(IF(E2053="","",IF(K2053&lt;&gt;"",MAX(M$64:M2052)+1,IF(AND($F2052/INDEX($F$64:$F2053,MATCH(MAX(M$64:M2052),M$64:M2052,0)-1)&gt;(1+$O$2),MAX(K$64:K2053)&gt;MAX(L$64:L2052)),MAX(M$64:M2052)+1,""))),"")</f>
        <v/>
      </c>
      <c r="N2053" s="91">
        <f t="shared" si="195"/>
        <v>0</v>
      </c>
      <c r="O2053" s="91" t="str">
        <f>IFERROR(IF(AND(N2052=$H$2*1,MAX(O$64:O2052)=MAX(P$64:P2052)),MAX(O$64:O2052)+1,""),"")</f>
        <v/>
      </c>
      <c r="P2053" s="91" t="str">
        <f>IFERROR(IF(MOD(MAX(Q$64:Q2053),10*MAX(O$64:O2053))&lt;=2,IF(AND(F2052/INDEX($F$64:$F2053,MATCH(MAX(O$64:O2053),O$64:O2053,0)-1)&lt;(1-$P$2),MAX(O$64:O2053)&gt;MAX(P$64:P2052)),MAX(O$64:O2053),""),IF(AND($F2052/INDEX($F$64:$F2053,MATCH(MAX(Q$64:Q2053),Q$64:Q2053,0)-1)&lt;(1-$P$2),MAX(O$64:O2053)&gt;MAX(P$64:P2052)),MAX(O$64:O2053),"")),"")</f>
        <v/>
      </c>
      <c r="Q2053" s="91" t="str">
        <f>IFERROR(IF(E2053="","",IF(O2053&lt;&gt;"",MAX(O$64:O2053)*10+1,IF(AND($F2052/INDEX($F$64:$F2053,MATCH(MAX(Q$64:Q2052),Q$64:Q2052,0)-1)&gt;(1+$O$2),MAX(O$64:O2053)&gt;MAX(P$64:P2052)),MAX(Q$64:Q2052)+1,""))),"")</f>
        <v/>
      </c>
    </row>
    <row r="2054" spans="1:17" x14ac:dyDescent="0.2">
      <c r="A2054" s="13">
        <f>HLOOKUP($E$2,历史数据!$V$3:$AE$5000,ROW(A2052),)</f>
        <v>996691</v>
      </c>
      <c r="B2054" s="41">
        <v>39548</v>
      </c>
      <c r="C2054" s="100">
        <f>IFERROR(IF(A2054&lt;&gt;0,MAX($C$4:C2053)+1,""),"")</f>
        <v>2004</v>
      </c>
      <c r="D2054" s="100"/>
      <c r="E2054" s="99">
        <f t="shared" ref="E2054:E2117" si="196">IFERROR(INDEX(B:B,MATCH(ROW(A2050),C:C,0)),"")</f>
        <v>39619</v>
      </c>
      <c r="F2054" s="101">
        <f>IFERROR(VLOOKUP(E2054,历史数据!AH:AJ,3,),"")</f>
        <v>7.4282335430777104</v>
      </c>
      <c r="G2054" s="101">
        <f t="shared" si="192"/>
        <v>9.7262075455853747</v>
      </c>
      <c r="H2054" s="105">
        <f t="shared" si="193"/>
        <v>-5.353057462073374E-3</v>
      </c>
      <c r="I2054" s="101">
        <f>IFERROR(VLOOKUP(E2054,历史数据!AH:AJ,2,),"")</f>
        <v>7.6888733165190297</v>
      </c>
      <c r="J2054" s="104">
        <f t="shared" si="194"/>
        <v>0</v>
      </c>
      <c r="K2054" s="104" t="str">
        <f>IFERROR(IF(AND(J2053=$H$2*1,MAX(K$64:K2053)=MAX(L$64:L2053)),MAX(K$64:K2053)+1,""),"")</f>
        <v/>
      </c>
      <c r="L2054" s="104" t="str">
        <f>IFERROR(IF(AND($F2053/INDEX($F$64:$F2054,MATCH(MAX(M$64:M2054),M$64:M2054,0)-1)&lt;(1-$P$2),MAX(K$64:K2054)&gt;MAX(L$64:L2053)),MAX(K$64:K2054),""),"")</f>
        <v/>
      </c>
      <c r="M2054" s="104" t="str">
        <f>IFERROR(IF(E2054="","",IF(K2054&lt;&gt;"",MAX(M$64:M2053)+1,IF(AND($F2053/INDEX($F$64:$F2054,MATCH(MAX(M$64:M2053),M$64:M2053,0)-1)&gt;(1+$O$2),MAX(K$64:K2054)&gt;MAX(L$64:L2053)),MAX(M$64:M2053)+1,""))),"")</f>
        <v/>
      </c>
      <c r="N2054" s="91">
        <f t="shared" si="195"/>
        <v>0</v>
      </c>
      <c r="O2054" s="91" t="str">
        <f>IFERROR(IF(AND(N2053=$H$2*1,MAX(O$64:O2053)=MAX(P$64:P2053)),MAX(O$64:O2053)+1,""),"")</f>
        <v/>
      </c>
      <c r="P2054" s="91" t="str">
        <f>IFERROR(IF(MOD(MAX(Q$64:Q2054),10*MAX(O$64:O2054))&lt;=2,IF(AND(F2053/INDEX($F$64:$F2054,MATCH(MAX(O$64:O2054),O$64:O2054,0)-1)&lt;(1-$P$2),MAX(O$64:O2054)&gt;MAX(P$64:P2053)),MAX(O$64:O2054),""),IF(AND($F2053/INDEX($F$64:$F2054,MATCH(MAX(Q$64:Q2054),Q$64:Q2054,0)-1)&lt;(1-$P$2),MAX(O$64:O2054)&gt;MAX(P$64:P2053)),MAX(O$64:O2054),"")),"")</f>
        <v/>
      </c>
      <c r="Q2054" s="91" t="str">
        <f>IFERROR(IF(E2054="","",IF(O2054&lt;&gt;"",MAX(O$64:O2054)*10+1,IF(AND($F2053/INDEX($F$64:$F2054,MATCH(MAX(Q$64:Q2053),Q$64:Q2053,0)-1)&gt;(1+$O$2),MAX(O$64:O2054)&gt;MAX(P$64:P2053)),MAX(Q$64:Q2053)+1,""))),"")</f>
        <v/>
      </c>
    </row>
    <row r="2055" spans="1:17" x14ac:dyDescent="0.2">
      <c r="A2055" s="13">
        <f>HLOOKUP($E$2,历史数据!$V$3:$AE$5000,ROW(A2053),)</f>
        <v>911375</v>
      </c>
      <c r="B2055" s="41">
        <v>39549</v>
      </c>
      <c r="C2055" s="100">
        <f>IFERROR(IF(A2055&lt;&gt;0,MAX($C$4:C2054)+1,""),"")</f>
        <v>2005</v>
      </c>
      <c r="D2055" s="100"/>
      <c r="E2055" s="99">
        <f t="shared" si="196"/>
        <v>39622</v>
      </c>
      <c r="F2055" s="101">
        <f>IFERROR(VLOOKUP(E2055,历史数据!AH:AJ,3,),"")</f>
        <v>7.0633378602598604</v>
      </c>
      <c r="G2055" s="101">
        <f t="shared" si="192"/>
        <v>9.6636539999594557</v>
      </c>
      <c r="H2055" s="105">
        <f t="shared" si="193"/>
        <v>-6.4314426083074139E-3</v>
      </c>
      <c r="I2055" s="101">
        <f>IFERROR(VLOOKUP(E2055,历史数据!AH:AJ,2,),"")</f>
        <v>7.4412655317497798</v>
      </c>
      <c r="J2055" s="104">
        <f t="shared" si="194"/>
        <v>0</v>
      </c>
      <c r="K2055" s="104" t="str">
        <f>IFERROR(IF(AND(J2054=$H$2*1,MAX(K$64:K2054)=MAX(L$64:L2054)),MAX(K$64:K2054)+1,""),"")</f>
        <v/>
      </c>
      <c r="L2055" s="104" t="str">
        <f>IFERROR(IF(AND($F2054/INDEX($F$64:$F2055,MATCH(MAX(M$64:M2055),M$64:M2055,0)-1)&lt;(1-$P$2),MAX(K$64:K2055)&gt;MAX(L$64:L2054)),MAX(K$64:K2055),""),"")</f>
        <v/>
      </c>
      <c r="M2055" s="104" t="str">
        <f>IFERROR(IF(E2055="","",IF(K2055&lt;&gt;"",MAX(M$64:M2054)+1,IF(AND($F2054/INDEX($F$64:$F2055,MATCH(MAX(M$64:M2054),M$64:M2054,0)-1)&gt;(1+$O$2),MAX(K$64:K2055)&gt;MAX(L$64:L2054)),MAX(M$64:M2054)+1,""))),"")</f>
        <v/>
      </c>
      <c r="N2055" s="91">
        <f t="shared" si="195"/>
        <v>0</v>
      </c>
      <c r="O2055" s="91" t="str">
        <f>IFERROR(IF(AND(N2054=$H$2*1,MAX(O$64:O2054)=MAX(P$64:P2054)),MAX(O$64:O2054)+1,""),"")</f>
        <v/>
      </c>
      <c r="P2055" s="91" t="str">
        <f>IFERROR(IF(MOD(MAX(Q$64:Q2055),10*MAX(O$64:O2055))&lt;=2,IF(AND(F2054/INDEX($F$64:$F2055,MATCH(MAX(O$64:O2055),O$64:O2055,0)-1)&lt;(1-$P$2),MAX(O$64:O2055)&gt;MAX(P$64:P2054)),MAX(O$64:O2055),""),IF(AND($F2054/INDEX($F$64:$F2055,MATCH(MAX(Q$64:Q2055),Q$64:Q2055,0)-1)&lt;(1-$P$2),MAX(O$64:O2055)&gt;MAX(P$64:P2054)),MAX(O$64:O2055),"")),"")</f>
        <v/>
      </c>
      <c r="Q2055" s="91" t="str">
        <f>IFERROR(IF(E2055="","",IF(O2055&lt;&gt;"",MAX(O$64:O2055)*10+1,IF(AND($F2054/INDEX($F$64:$F2055,MATCH(MAX(Q$64:Q2054),Q$64:Q2054,0)-1)&gt;(1+$O$2),MAX(O$64:O2055)&gt;MAX(P$64:P2054)),MAX(Q$64:Q2054)+1,""))),"")</f>
        <v/>
      </c>
    </row>
    <row r="2056" spans="1:17" x14ac:dyDescent="0.2">
      <c r="A2056" s="13">
        <f>HLOOKUP($E$2,历史数据!$V$3:$AE$5000,ROW(A2054),)</f>
        <v>557000</v>
      </c>
      <c r="B2056" s="41">
        <v>39552</v>
      </c>
      <c r="C2056" s="100">
        <f>IFERROR(IF(A2056&lt;&gt;0,MAX($C$4:C2055)+1,""),"")</f>
        <v>2006</v>
      </c>
      <c r="D2056" s="100"/>
      <c r="E2056" s="99">
        <f t="shared" si="196"/>
        <v>39623</v>
      </c>
      <c r="F2056" s="101">
        <f>IFERROR(VLOOKUP(E2056,历史数据!AH:AJ,3,),"")</f>
        <v>6.8157300754905998</v>
      </c>
      <c r="G2056" s="101">
        <f t="shared" si="192"/>
        <v>9.5954532592423085</v>
      </c>
      <c r="H2056" s="105">
        <f t="shared" si="193"/>
        <v>-7.0574485300729517E-3</v>
      </c>
      <c r="I2056" s="101">
        <f>IFERROR(VLOOKUP(E2056,历史数据!AH:AJ,2,),"")</f>
        <v>7.1675937696363903</v>
      </c>
      <c r="J2056" s="104">
        <f t="shared" si="194"/>
        <v>0</v>
      </c>
      <c r="K2056" s="104" t="str">
        <f>IFERROR(IF(AND(J2055=$H$2*1,MAX(K$64:K2055)=MAX(L$64:L2055)),MAX(K$64:K2055)+1,""),"")</f>
        <v/>
      </c>
      <c r="L2056" s="104" t="str">
        <f>IFERROR(IF(AND($F2055/INDEX($F$64:$F2056,MATCH(MAX(M$64:M2056),M$64:M2056,0)-1)&lt;(1-$P$2),MAX(K$64:K2056)&gt;MAX(L$64:L2055)),MAX(K$64:K2056),""),"")</f>
        <v/>
      </c>
      <c r="M2056" s="104" t="str">
        <f>IFERROR(IF(E2056="","",IF(K2056&lt;&gt;"",MAX(M$64:M2055)+1,IF(AND($F2055/INDEX($F$64:$F2056,MATCH(MAX(M$64:M2055),M$64:M2055,0)-1)&gt;(1+$O$2),MAX(K$64:K2056)&gt;MAX(L$64:L2055)),MAX(M$64:M2055)+1,""))),"")</f>
        <v/>
      </c>
      <c r="N2056" s="91">
        <f t="shared" si="195"/>
        <v>0</v>
      </c>
      <c r="O2056" s="91" t="str">
        <f>IFERROR(IF(AND(N2055=$H$2*1,MAX(O$64:O2055)=MAX(P$64:P2055)),MAX(O$64:O2055)+1,""),"")</f>
        <v/>
      </c>
      <c r="P2056" s="91" t="str">
        <f>IFERROR(IF(MOD(MAX(Q$64:Q2056),10*MAX(O$64:O2056))&lt;=2,IF(AND(F2055/INDEX($F$64:$F2056,MATCH(MAX(O$64:O2056),O$64:O2056,0)-1)&lt;(1-$P$2),MAX(O$64:O2056)&gt;MAX(P$64:P2055)),MAX(O$64:O2056),""),IF(AND($F2055/INDEX($F$64:$F2056,MATCH(MAX(Q$64:Q2056),Q$64:Q2056,0)-1)&lt;(1-$P$2),MAX(O$64:O2056)&gt;MAX(P$64:P2055)),MAX(O$64:O2056),"")),"")</f>
        <v/>
      </c>
      <c r="Q2056" s="91" t="str">
        <f>IFERROR(IF(E2056="","",IF(O2056&lt;&gt;"",MAX(O$64:O2056)*10+1,IF(AND($F2055/INDEX($F$64:$F2056,MATCH(MAX(Q$64:Q2055),Q$64:Q2055,0)-1)&gt;(1+$O$2),MAX(O$64:O2056)&gt;MAX(P$64:P2055)),MAX(Q$64:Q2055)+1,""))),"")</f>
        <v/>
      </c>
    </row>
    <row r="2057" spans="1:17" x14ac:dyDescent="0.2">
      <c r="A2057" s="13">
        <f>HLOOKUP($E$2,历史数据!$V$3:$AE$5000,ROW(A2055),)</f>
        <v>1188698</v>
      </c>
      <c r="B2057" s="41">
        <v>39553</v>
      </c>
      <c r="C2057" s="100">
        <f>IFERROR(IF(A2057&lt;&gt;0,MAX($C$4:C2056)+1,""),"")</f>
        <v>2007</v>
      </c>
      <c r="D2057" s="100"/>
      <c r="E2057" s="99">
        <f t="shared" si="196"/>
        <v>39624</v>
      </c>
      <c r="F2057" s="101">
        <f>IFERROR(VLOOKUP(E2057,历史数据!AH:AJ,3,),"")</f>
        <v>7.1415297922922498</v>
      </c>
      <c r="G2057" s="101">
        <f t="shared" si="192"/>
        <v>9.5324653139939883</v>
      </c>
      <c r="H2057" s="105">
        <f t="shared" si="193"/>
        <v>-6.5643532980217412E-3</v>
      </c>
      <c r="I2057" s="101">
        <f>IFERROR(VLOOKUP(E2057,历史数据!AH:AJ,2,),"")</f>
        <v>6.8417940528347296</v>
      </c>
      <c r="J2057" s="104">
        <f t="shared" si="194"/>
        <v>0</v>
      </c>
      <c r="K2057" s="104" t="str">
        <f>IFERROR(IF(AND(J2056=$H$2*1,MAX(K$64:K2056)=MAX(L$64:L2056)),MAX(K$64:K2056)+1,""),"")</f>
        <v/>
      </c>
      <c r="L2057" s="104" t="str">
        <f>IFERROR(IF(AND($F2056/INDEX($F$64:$F2057,MATCH(MAX(M$64:M2057),M$64:M2057,0)-1)&lt;(1-$P$2),MAX(K$64:K2057)&gt;MAX(L$64:L2056)),MAX(K$64:K2057),""),"")</f>
        <v/>
      </c>
      <c r="M2057" s="104" t="str">
        <f>IFERROR(IF(E2057="","",IF(K2057&lt;&gt;"",MAX(M$64:M2056)+1,IF(AND($F2056/INDEX($F$64:$F2057,MATCH(MAX(M$64:M2056),M$64:M2056,0)-1)&gt;(1+$O$2),MAX(K$64:K2057)&gt;MAX(L$64:L2056)),MAX(M$64:M2056)+1,""))),"")</f>
        <v/>
      </c>
      <c r="N2057" s="91">
        <f t="shared" si="195"/>
        <v>0</v>
      </c>
      <c r="O2057" s="91" t="str">
        <f>IFERROR(IF(AND(N2056=$H$2*1,MAX(O$64:O2056)=MAX(P$64:P2056)),MAX(O$64:O2056)+1,""),"")</f>
        <v/>
      </c>
      <c r="P2057" s="91" t="str">
        <f>IFERROR(IF(MOD(MAX(Q$64:Q2057),10*MAX(O$64:O2057))&lt;=2,IF(AND(F2056/INDEX($F$64:$F2057,MATCH(MAX(O$64:O2057),O$64:O2057,0)-1)&lt;(1-$P$2),MAX(O$64:O2057)&gt;MAX(P$64:P2056)),MAX(O$64:O2057),""),IF(AND($F2056/INDEX($F$64:$F2057,MATCH(MAX(Q$64:Q2057),Q$64:Q2057,0)-1)&lt;(1-$P$2),MAX(O$64:O2057)&gt;MAX(P$64:P2056)),MAX(O$64:O2057),"")),"")</f>
        <v/>
      </c>
      <c r="Q2057" s="91" t="str">
        <f>IFERROR(IF(E2057="","",IF(O2057&lt;&gt;"",MAX(O$64:O2057)*10+1,IF(AND($F2056/INDEX($F$64:$F2057,MATCH(MAX(Q$64:Q2056),Q$64:Q2056,0)-1)&gt;(1+$O$2),MAX(O$64:O2057)&gt;MAX(P$64:P2056)),MAX(Q$64:Q2056)+1,""))),"")</f>
        <v/>
      </c>
    </row>
    <row r="2058" spans="1:17" x14ac:dyDescent="0.2">
      <c r="A2058" s="13">
        <f>HLOOKUP($E$2,历史数据!$V$3:$AE$5000,ROW(A2056),)</f>
        <v>704400</v>
      </c>
      <c r="B2058" s="41">
        <v>39554</v>
      </c>
      <c r="C2058" s="100">
        <f>IFERROR(IF(A2058&lt;&gt;0,MAX($C$4:C2057)+1,""),"")</f>
        <v>2008</v>
      </c>
      <c r="D2058" s="100"/>
      <c r="E2058" s="99">
        <f t="shared" si="196"/>
        <v>39625</v>
      </c>
      <c r="F2058" s="101">
        <f>IFERROR(VLOOKUP(E2058,历史数据!AH:AJ,3,),"")</f>
        <v>7.2327537129967201</v>
      </c>
      <c r="G2058" s="101">
        <f t="shared" si="192"/>
        <v>9.4725181661024838</v>
      </c>
      <c r="H2058" s="105">
        <f t="shared" si="193"/>
        <v>-6.2887349617207766E-3</v>
      </c>
      <c r="I2058" s="101">
        <f>IFERROR(VLOOKUP(E2058,历史数据!AH:AJ,2,),"")</f>
        <v>7.1415297922922498</v>
      </c>
      <c r="J2058" s="104">
        <f t="shared" si="194"/>
        <v>0</v>
      </c>
      <c r="K2058" s="104" t="str">
        <f>IFERROR(IF(AND(J2057=$H$2*1,MAX(K$64:K2057)=MAX(L$64:L2057)),MAX(K$64:K2057)+1,""),"")</f>
        <v/>
      </c>
      <c r="L2058" s="104" t="str">
        <f>IFERROR(IF(AND($F2057/INDEX($F$64:$F2058,MATCH(MAX(M$64:M2058),M$64:M2058,0)-1)&lt;(1-$P$2),MAX(K$64:K2058)&gt;MAX(L$64:L2057)),MAX(K$64:K2058),""),"")</f>
        <v/>
      </c>
      <c r="M2058" s="104" t="str">
        <f>IFERROR(IF(E2058="","",IF(K2058&lt;&gt;"",MAX(M$64:M2057)+1,IF(AND($F2057/INDEX($F$64:$F2058,MATCH(MAX(M$64:M2057),M$64:M2057,0)-1)&gt;(1+$O$2),MAX(K$64:K2058)&gt;MAX(L$64:L2057)),MAX(M$64:M2057)+1,""))),"")</f>
        <v/>
      </c>
      <c r="N2058" s="91">
        <f t="shared" si="195"/>
        <v>0</v>
      </c>
      <c r="O2058" s="91" t="str">
        <f>IFERROR(IF(AND(N2057=$H$2*1,MAX(O$64:O2057)=MAX(P$64:P2057)),MAX(O$64:O2057)+1,""),"")</f>
        <v/>
      </c>
      <c r="P2058" s="91" t="str">
        <f>IFERROR(IF(MOD(MAX(Q$64:Q2058),10*MAX(O$64:O2058))&lt;=2,IF(AND(F2057/INDEX($F$64:$F2058,MATCH(MAX(O$64:O2058),O$64:O2058,0)-1)&lt;(1-$P$2),MAX(O$64:O2058)&gt;MAX(P$64:P2057)),MAX(O$64:O2058),""),IF(AND($F2057/INDEX($F$64:$F2058,MATCH(MAX(Q$64:Q2058),Q$64:Q2058,0)-1)&lt;(1-$P$2),MAX(O$64:O2058)&gt;MAX(P$64:P2057)),MAX(O$64:O2058),"")),"")</f>
        <v/>
      </c>
      <c r="Q2058" s="91" t="str">
        <f>IFERROR(IF(E2058="","",IF(O2058&lt;&gt;"",MAX(O$64:O2058)*10+1,IF(AND($F2057/INDEX($F$64:$F2058,MATCH(MAX(Q$64:Q2057),Q$64:Q2057,0)-1)&gt;(1+$O$2),MAX(O$64:O2058)&gt;MAX(P$64:P2057)),MAX(Q$64:Q2057)+1,""))),"")</f>
        <v/>
      </c>
    </row>
    <row r="2059" spans="1:17" x14ac:dyDescent="0.2">
      <c r="A2059" s="13">
        <f>HLOOKUP($E$2,历史数据!$V$3:$AE$5000,ROW(A2057),)</f>
        <v>535499</v>
      </c>
      <c r="B2059" s="41">
        <v>39555</v>
      </c>
      <c r="C2059" s="100">
        <f>IFERROR(IF(A2059&lt;&gt;0,MAX($C$4:C2058)+1,""),"")</f>
        <v>2009</v>
      </c>
      <c r="D2059" s="100"/>
      <c r="E2059" s="99">
        <f t="shared" si="196"/>
        <v>39626</v>
      </c>
      <c r="F2059" s="101">
        <f>IFERROR(VLOOKUP(E2059,历史数据!AH:AJ,3,),"")</f>
        <v>6.8678580301788603</v>
      </c>
      <c r="G2059" s="101">
        <f t="shared" si="192"/>
        <v>9.4119194187773783</v>
      </c>
      <c r="H2059" s="105">
        <f t="shared" si="193"/>
        <v>-6.3973218380259933E-3</v>
      </c>
      <c r="I2059" s="101">
        <f>IFERROR(VLOOKUP(E2059,历史数据!AH:AJ,2,),"")</f>
        <v>7.1024338262760596</v>
      </c>
      <c r="J2059" s="104">
        <f t="shared" si="194"/>
        <v>0</v>
      </c>
      <c r="K2059" s="104" t="str">
        <f>IFERROR(IF(AND(J2058=$H$2*1,MAX(K$64:K2058)=MAX(L$64:L2058)),MAX(K$64:K2058)+1,""),"")</f>
        <v/>
      </c>
      <c r="L2059" s="104" t="str">
        <f>IFERROR(IF(AND($F2058/INDEX($F$64:$F2059,MATCH(MAX(M$64:M2059),M$64:M2059,0)-1)&lt;(1-$P$2),MAX(K$64:K2059)&gt;MAX(L$64:L2058)),MAX(K$64:K2059),""),"")</f>
        <v/>
      </c>
      <c r="M2059" s="104" t="str">
        <f>IFERROR(IF(E2059="","",IF(K2059&lt;&gt;"",MAX(M$64:M2058)+1,IF(AND($F2058/INDEX($F$64:$F2059,MATCH(MAX(M$64:M2058),M$64:M2058,0)-1)&gt;(1+$O$2),MAX(K$64:K2059)&gt;MAX(L$64:L2058)),MAX(M$64:M2058)+1,""))),"")</f>
        <v/>
      </c>
      <c r="N2059" s="91">
        <f t="shared" si="195"/>
        <v>0</v>
      </c>
      <c r="O2059" s="91" t="str">
        <f>IFERROR(IF(AND(N2058=$H$2*1,MAX(O$64:O2058)=MAX(P$64:P2058)),MAX(O$64:O2058)+1,""),"")</f>
        <v/>
      </c>
      <c r="P2059" s="91" t="str">
        <f>IFERROR(IF(MOD(MAX(Q$64:Q2059),10*MAX(O$64:O2059))&lt;=2,IF(AND(F2058/INDEX($F$64:$F2059,MATCH(MAX(O$64:O2059),O$64:O2059,0)-1)&lt;(1-$P$2),MAX(O$64:O2059)&gt;MAX(P$64:P2058)),MAX(O$64:O2059),""),IF(AND($F2058/INDEX($F$64:$F2059,MATCH(MAX(Q$64:Q2059),Q$64:Q2059,0)-1)&lt;(1-$P$2),MAX(O$64:O2059)&gt;MAX(P$64:P2058)),MAX(O$64:O2059),"")),"")</f>
        <v/>
      </c>
      <c r="Q2059" s="91" t="str">
        <f>IFERROR(IF(E2059="","",IF(O2059&lt;&gt;"",MAX(O$64:O2059)*10+1,IF(AND($F2058/INDEX($F$64:$F2059,MATCH(MAX(Q$64:Q2058),Q$64:Q2058,0)-1)&gt;(1+$O$2),MAX(O$64:O2059)&gt;MAX(P$64:P2058)),MAX(Q$64:Q2058)+1,""))),"")</f>
        <v/>
      </c>
    </row>
    <row r="2060" spans="1:17" x14ac:dyDescent="0.2">
      <c r="A2060" s="13">
        <f>HLOOKUP($E$2,历史数据!$V$3:$AE$5000,ROW(A2058),)</f>
        <v>1211293</v>
      </c>
      <c r="B2060" s="41">
        <v>39556</v>
      </c>
      <c r="C2060" s="100">
        <f>IFERROR(IF(A2060&lt;&gt;0,MAX($C$4:C2059)+1,""),"")</f>
        <v>2010</v>
      </c>
      <c r="D2060" s="100"/>
      <c r="E2060" s="99">
        <f t="shared" si="196"/>
        <v>39629</v>
      </c>
      <c r="F2060" s="101">
        <f>IFERROR(VLOOKUP(E2060,历史数据!AH:AJ,3,),"")</f>
        <v>6.7766341094743998</v>
      </c>
      <c r="G2060" s="101">
        <f t="shared" si="192"/>
        <v>9.3480626742842503</v>
      </c>
      <c r="H2060" s="105">
        <f t="shared" si="193"/>
        <v>-6.7846675743663543E-3</v>
      </c>
      <c r="I2060" s="101">
        <f>IFERROR(VLOOKUP(E2060,历史数据!AH:AJ,2,),"")</f>
        <v>6.75057013213027</v>
      </c>
      <c r="J2060" s="104">
        <f t="shared" si="194"/>
        <v>0</v>
      </c>
      <c r="K2060" s="104" t="str">
        <f>IFERROR(IF(AND(J2059=$H$2*1,MAX(K$64:K2059)=MAX(L$64:L2059)),MAX(K$64:K2059)+1,""),"")</f>
        <v/>
      </c>
      <c r="L2060" s="104" t="str">
        <f>IFERROR(IF(AND($F2059/INDEX($F$64:$F2060,MATCH(MAX(M$64:M2060),M$64:M2060,0)-1)&lt;(1-$P$2),MAX(K$64:K2060)&gt;MAX(L$64:L2059)),MAX(K$64:K2060),""),"")</f>
        <v/>
      </c>
      <c r="M2060" s="104" t="str">
        <f>IFERROR(IF(E2060="","",IF(K2060&lt;&gt;"",MAX(M$64:M2059)+1,IF(AND($F2059/INDEX($F$64:$F2060,MATCH(MAX(M$64:M2059),M$64:M2059,0)-1)&gt;(1+$O$2),MAX(K$64:K2060)&gt;MAX(L$64:L2059)),MAX(M$64:M2059)+1,""))),"")</f>
        <v/>
      </c>
      <c r="N2060" s="91">
        <f t="shared" si="195"/>
        <v>0</v>
      </c>
      <c r="O2060" s="91" t="str">
        <f>IFERROR(IF(AND(N2059=$H$2*1,MAX(O$64:O2059)=MAX(P$64:P2059)),MAX(O$64:O2059)+1,""),"")</f>
        <v/>
      </c>
      <c r="P2060" s="91" t="str">
        <f>IFERROR(IF(MOD(MAX(Q$64:Q2060),10*MAX(O$64:O2060))&lt;=2,IF(AND(F2059/INDEX($F$64:$F2060,MATCH(MAX(O$64:O2060),O$64:O2060,0)-1)&lt;(1-$P$2),MAX(O$64:O2060)&gt;MAX(P$64:P2059)),MAX(O$64:O2060),""),IF(AND($F2059/INDEX($F$64:$F2060,MATCH(MAX(Q$64:Q2060),Q$64:Q2060,0)-1)&lt;(1-$P$2),MAX(O$64:O2060)&gt;MAX(P$64:P2059)),MAX(O$64:O2060),"")),"")</f>
        <v/>
      </c>
      <c r="Q2060" s="91" t="str">
        <f>IFERROR(IF(E2060="","",IF(O2060&lt;&gt;"",MAX(O$64:O2060)*10+1,IF(AND($F2059/INDEX($F$64:$F2060,MATCH(MAX(Q$64:Q2059),Q$64:Q2059,0)-1)&gt;(1+$O$2),MAX(O$64:O2060)&gt;MAX(P$64:P2059)),MAX(Q$64:Q2059)+1,""))),"")</f>
        <v/>
      </c>
    </row>
    <row r="2061" spans="1:17" x14ac:dyDescent="0.2">
      <c r="A2061" s="13">
        <f>HLOOKUP($E$2,历史数据!$V$3:$AE$5000,ROW(A2059),)</f>
        <v>0</v>
      </c>
      <c r="B2061" s="41">
        <v>39559</v>
      </c>
      <c r="C2061" s="100" t="str">
        <f>IFERROR(IF(A2061&lt;&gt;0,MAX($C$4:C2060)+1,""),"")</f>
        <v/>
      </c>
      <c r="D2061" s="100"/>
      <c r="E2061" s="99">
        <f t="shared" si="196"/>
        <v>39630</v>
      </c>
      <c r="F2061" s="101">
        <f>IFERROR(VLOOKUP(E2061,历史数据!AH:AJ,3,),"")</f>
        <v>7.0633378602598604</v>
      </c>
      <c r="G2061" s="101">
        <f t="shared" si="192"/>
        <v>9.2935455216727725</v>
      </c>
      <c r="H2061" s="105">
        <f t="shared" si="193"/>
        <v>-5.8319198866145783E-3</v>
      </c>
      <c r="I2061" s="101">
        <f>IFERROR(VLOOKUP(E2061,历史数据!AH:AJ,2,),"")</f>
        <v>7.0372738829157298</v>
      </c>
      <c r="J2061" s="104">
        <f t="shared" si="194"/>
        <v>0</v>
      </c>
      <c r="K2061" s="104" t="str">
        <f>IFERROR(IF(AND(J2060=$H$2*1,MAX(K$64:K2060)=MAX(L$64:L2060)),MAX(K$64:K2060)+1,""),"")</f>
        <v/>
      </c>
      <c r="L2061" s="104" t="str">
        <f>IFERROR(IF(AND($F2060/INDEX($F$64:$F2061,MATCH(MAX(M$64:M2061),M$64:M2061,0)-1)&lt;(1-$P$2),MAX(K$64:K2061)&gt;MAX(L$64:L2060)),MAX(K$64:K2061),""),"")</f>
        <v/>
      </c>
      <c r="M2061" s="104" t="str">
        <f>IFERROR(IF(E2061="","",IF(K2061&lt;&gt;"",MAX(M$64:M2060)+1,IF(AND($F2060/INDEX($F$64:$F2061,MATCH(MAX(M$64:M2060),M$64:M2060,0)-1)&gt;(1+$O$2),MAX(K$64:K2061)&gt;MAX(L$64:L2060)),MAX(M$64:M2060)+1,""))),"")</f>
        <v/>
      </c>
      <c r="N2061" s="91">
        <f t="shared" si="195"/>
        <v>0</v>
      </c>
      <c r="O2061" s="91" t="str">
        <f>IFERROR(IF(AND(N2060=$H$2*1,MAX(O$64:O2060)=MAX(P$64:P2060)),MAX(O$64:O2060)+1,""),"")</f>
        <v/>
      </c>
      <c r="P2061" s="91" t="str">
        <f>IFERROR(IF(MOD(MAX(Q$64:Q2061),10*MAX(O$64:O2061))&lt;=2,IF(AND(F2060/INDEX($F$64:$F2061,MATCH(MAX(O$64:O2061),O$64:O2061,0)-1)&lt;(1-$P$2),MAX(O$64:O2061)&gt;MAX(P$64:P2060)),MAX(O$64:O2061),""),IF(AND($F2060/INDEX($F$64:$F2061,MATCH(MAX(Q$64:Q2061),Q$64:Q2061,0)-1)&lt;(1-$P$2),MAX(O$64:O2061)&gt;MAX(P$64:P2060)),MAX(O$64:O2061),"")),"")</f>
        <v/>
      </c>
      <c r="Q2061" s="91" t="str">
        <f>IFERROR(IF(E2061="","",IF(O2061&lt;&gt;"",MAX(O$64:O2061)*10+1,IF(AND($F2060/INDEX($F$64:$F2061,MATCH(MAX(Q$64:Q2060),Q$64:Q2060,0)-1)&gt;(1+$O$2),MAX(O$64:O2061)&gt;MAX(P$64:P2060)),MAX(Q$64:Q2060)+1,""))),"")</f>
        <v/>
      </c>
    </row>
    <row r="2062" spans="1:17" x14ac:dyDescent="0.2">
      <c r="A2062" s="13">
        <f>HLOOKUP($E$2,历史数据!$V$3:$AE$5000,ROW(A2060),)</f>
        <v>861561</v>
      </c>
      <c r="B2062" s="41">
        <v>39560</v>
      </c>
      <c r="C2062" s="100">
        <f>IFERROR(IF(A2062&lt;&gt;0,MAX($C$4:C2061)+1,""),"")</f>
        <v>2011</v>
      </c>
      <c r="D2062" s="100"/>
      <c r="E2062" s="99">
        <f t="shared" si="196"/>
        <v>39631</v>
      </c>
      <c r="F2062" s="101">
        <f>IFERROR(VLOOKUP(E2062,历史数据!AH:AJ,3,),"")</f>
        <v>6.8157300754905998</v>
      </c>
      <c r="G2062" s="101">
        <f t="shared" si="192"/>
        <v>9.243589565096519</v>
      </c>
      <c r="H2062" s="105">
        <f t="shared" si="193"/>
        <v>-5.3753388800598101E-3</v>
      </c>
      <c r="I2062" s="101">
        <f>IFERROR(VLOOKUP(E2062,历史数据!AH:AJ,2,),"")</f>
        <v>7.1806257583084498</v>
      </c>
      <c r="J2062" s="104">
        <f t="shared" si="194"/>
        <v>0</v>
      </c>
      <c r="K2062" s="104" t="str">
        <f>IFERROR(IF(AND(J2061=$H$2*1,MAX(K$64:K2061)=MAX(L$64:L2061)),MAX(K$64:K2061)+1,""),"")</f>
        <v/>
      </c>
      <c r="L2062" s="104" t="str">
        <f>IFERROR(IF(AND($F2061/INDEX($F$64:$F2062,MATCH(MAX(M$64:M2062),M$64:M2062,0)-1)&lt;(1-$P$2),MAX(K$64:K2062)&gt;MAX(L$64:L2061)),MAX(K$64:K2062),""),"")</f>
        <v/>
      </c>
      <c r="M2062" s="104" t="str">
        <f>IFERROR(IF(E2062="","",IF(K2062&lt;&gt;"",MAX(M$64:M2061)+1,IF(AND($F2061/INDEX($F$64:$F2062,MATCH(MAX(M$64:M2061),M$64:M2061,0)-1)&gt;(1+$O$2),MAX(K$64:K2062)&gt;MAX(L$64:L2061)),MAX(M$64:M2061)+1,""))),"")</f>
        <v/>
      </c>
      <c r="N2062" s="91">
        <f t="shared" si="195"/>
        <v>0</v>
      </c>
      <c r="O2062" s="91" t="str">
        <f>IFERROR(IF(AND(N2061=$H$2*1,MAX(O$64:O2061)=MAX(P$64:P2061)),MAX(O$64:O2061)+1,""),"")</f>
        <v/>
      </c>
      <c r="P2062" s="91" t="str">
        <f>IFERROR(IF(MOD(MAX(Q$64:Q2062),10*MAX(O$64:O2062))&lt;=2,IF(AND(F2061/INDEX($F$64:$F2062,MATCH(MAX(O$64:O2062),O$64:O2062,0)-1)&lt;(1-$P$2),MAX(O$64:O2062)&gt;MAX(P$64:P2061)),MAX(O$64:O2062),""),IF(AND($F2061/INDEX($F$64:$F2062,MATCH(MAX(Q$64:Q2062),Q$64:Q2062,0)-1)&lt;(1-$P$2),MAX(O$64:O2062)&gt;MAX(P$64:P2061)),MAX(O$64:O2062),"")),"")</f>
        <v/>
      </c>
      <c r="Q2062" s="91" t="str">
        <f>IFERROR(IF(E2062="","",IF(O2062&lt;&gt;"",MAX(O$64:O2062)*10+1,IF(AND($F2061/INDEX($F$64:$F2062,MATCH(MAX(Q$64:Q2061),Q$64:Q2061,0)-1)&gt;(1+$O$2),MAX(O$64:O2062)&gt;MAX(P$64:P2061)),MAX(Q$64:Q2061)+1,""))),"")</f>
        <v/>
      </c>
    </row>
    <row r="2063" spans="1:17" x14ac:dyDescent="0.2">
      <c r="A2063" s="13">
        <f>HLOOKUP($E$2,历史数据!$V$3:$AE$5000,ROW(A2061),)</f>
        <v>574881</v>
      </c>
      <c r="B2063" s="41">
        <v>39561</v>
      </c>
      <c r="C2063" s="100">
        <f>IFERROR(IF(A2063&lt;&gt;0,MAX($C$4:C2062)+1,""),"")</f>
        <v>2012</v>
      </c>
      <c r="D2063" s="100"/>
      <c r="E2063" s="99">
        <f t="shared" si="196"/>
        <v>39632</v>
      </c>
      <c r="F2063" s="101">
        <f>IFERROR(VLOOKUP(E2063,历史数据!AH:AJ,3,),"")</f>
        <v>6.8157300754905998</v>
      </c>
      <c r="G2063" s="101">
        <f t="shared" si="192"/>
        <v>9.2018872013459081</v>
      </c>
      <c r="H2063" s="105">
        <f t="shared" si="193"/>
        <v>-4.5114902016071268E-3</v>
      </c>
      <c r="I2063" s="101">
        <f>IFERROR(VLOOKUP(E2063,历史数据!AH:AJ,2,),"")</f>
        <v>6.6202502454096104</v>
      </c>
      <c r="J2063" s="104">
        <f t="shared" si="194"/>
        <v>0</v>
      </c>
      <c r="K2063" s="104" t="str">
        <f>IFERROR(IF(AND(J2062=$H$2*1,MAX(K$64:K2062)=MAX(L$64:L2062)),MAX(K$64:K2062)+1,""),"")</f>
        <v/>
      </c>
      <c r="L2063" s="104" t="str">
        <f>IFERROR(IF(AND($F2062/INDEX($F$64:$F2063,MATCH(MAX(M$64:M2063),M$64:M2063,0)-1)&lt;(1-$P$2),MAX(K$64:K2063)&gt;MAX(L$64:L2062)),MAX(K$64:K2063),""),"")</f>
        <v/>
      </c>
      <c r="M2063" s="104" t="str">
        <f>IFERROR(IF(E2063="","",IF(K2063&lt;&gt;"",MAX(M$64:M2062)+1,IF(AND($F2062/INDEX($F$64:$F2063,MATCH(MAX(M$64:M2062),M$64:M2062,0)-1)&gt;(1+$O$2),MAX(K$64:K2063)&gt;MAX(L$64:L2062)),MAX(M$64:M2062)+1,""))),"")</f>
        <v/>
      </c>
      <c r="N2063" s="91">
        <f t="shared" si="195"/>
        <v>0</v>
      </c>
      <c r="O2063" s="91" t="str">
        <f>IFERROR(IF(AND(N2062=$H$2*1,MAX(O$64:O2062)=MAX(P$64:P2062)),MAX(O$64:O2062)+1,""),"")</f>
        <v/>
      </c>
      <c r="P2063" s="91" t="str">
        <f>IFERROR(IF(MOD(MAX(Q$64:Q2063),10*MAX(O$64:O2063))&lt;=2,IF(AND(F2062/INDEX($F$64:$F2063,MATCH(MAX(O$64:O2063),O$64:O2063,0)-1)&lt;(1-$P$2),MAX(O$64:O2063)&gt;MAX(P$64:P2062)),MAX(O$64:O2063),""),IF(AND($F2062/INDEX($F$64:$F2063,MATCH(MAX(Q$64:Q2063),Q$64:Q2063,0)-1)&lt;(1-$P$2),MAX(O$64:O2063)&gt;MAX(P$64:P2062)),MAX(O$64:O2063),"")),"")</f>
        <v/>
      </c>
      <c r="Q2063" s="91" t="str">
        <f>IFERROR(IF(E2063="","",IF(O2063&lt;&gt;"",MAX(O$64:O2063)*10+1,IF(AND($F2062/INDEX($F$64:$F2063,MATCH(MAX(Q$64:Q2062),Q$64:Q2062,0)-1)&gt;(1+$O$2),MAX(O$64:O2063)&gt;MAX(P$64:P2062)),MAX(Q$64:Q2062)+1,""))),"")</f>
        <v/>
      </c>
    </row>
    <row r="2064" spans="1:17" x14ac:dyDescent="0.2">
      <c r="A2064" s="13">
        <f>HLOOKUP($E$2,历史数据!$V$3:$AE$5000,ROW(A2062),)</f>
        <v>1486641</v>
      </c>
      <c r="B2064" s="41">
        <v>39562</v>
      </c>
      <c r="C2064" s="100">
        <f>IFERROR(IF(A2064&lt;&gt;0,MAX($C$4:C2063)+1,""),"")</f>
        <v>2013</v>
      </c>
      <c r="D2064" s="100"/>
      <c r="E2064" s="99">
        <f t="shared" si="196"/>
        <v>39633</v>
      </c>
      <c r="F2064" s="101">
        <f>IFERROR(VLOOKUP(E2064,历史数据!AH:AJ,3,),"")</f>
        <v>6.78966609814647</v>
      </c>
      <c r="G2064" s="101">
        <f t="shared" si="192"/>
        <v>9.1638772343857156</v>
      </c>
      <c r="H2064" s="105">
        <f t="shared" si="193"/>
        <v>-4.1306708209413179E-3</v>
      </c>
      <c r="I2064" s="101">
        <f>IFERROR(VLOOKUP(E2064,历史数据!AH:AJ,2,),"")</f>
        <v>6.7766341094743998</v>
      </c>
      <c r="J2064" s="104">
        <f t="shared" si="194"/>
        <v>0</v>
      </c>
      <c r="K2064" s="104" t="str">
        <f>IFERROR(IF(AND(J2063=$H$2*1,MAX(K$64:K2063)=MAX(L$64:L2063)),MAX(K$64:K2063)+1,""),"")</f>
        <v/>
      </c>
      <c r="L2064" s="104" t="str">
        <f>IFERROR(IF(AND($F2063/INDEX($F$64:$F2064,MATCH(MAX(M$64:M2064),M$64:M2064,0)-1)&lt;(1-$P$2),MAX(K$64:K2064)&gt;MAX(L$64:L2063)),MAX(K$64:K2064),""),"")</f>
        <v/>
      </c>
      <c r="M2064" s="104" t="str">
        <f>IFERROR(IF(E2064="","",IF(K2064&lt;&gt;"",MAX(M$64:M2063)+1,IF(AND($F2063/INDEX($F$64:$F2064,MATCH(MAX(M$64:M2063),M$64:M2063,0)-1)&gt;(1+$O$2),MAX(K$64:K2064)&gt;MAX(L$64:L2063)),MAX(M$64:M2063)+1,""))),"")</f>
        <v/>
      </c>
      <c r="N2064" s="91">
        <f t="shared" si="195"/>
        <v>0</v>
      </c>
      <c r="O2064" s="91" t="str">
        <f>IFERROR(IF(AND(N2063=$H$2*1,MAX(O$64:O2063)=MAX(P$64:P2063)),MAX(O$64:O2063)+1,""),"")</f>
        <v/>
      </c>
      <c r="P2064" s="91" t="str">
        <f>IFERROR(IF(MOD(MAX(Q$64:Q2064),10*MAX(O$64:O2064))&lt;=2,IF(AND(F2063/INDEX($F$64:$F2064,MATCH(MAX(O$64:O2064),O$64:O2064,0)-1)&lt;(1-$P$2),MAX(O$64:O2064)&gt;MAX(P$64:P2063)),MAX(O$64:O2064),""),IF(AND($F2063/INDEX($F$64:$F2064,MATCH(MAX(Q$64:Q2064),Q$64:Q2064,0)-1)&lt;(1-$P$2),MAX(O$64:O2064)&gt;MAX(P$64:P2063)),MAX(O$64:O2064),"")),"")</f>
        <v/>
      </c>
      <c r="Q2064" s="91" t="str">
        <f>IFERROR(IF(E2064="","",IF(O2064&lt;&gt;"",MAX(O$64:O2064)*10+1,IF(AND($F2063/INDEX($F$64:$F2064,MATCH(MAX(Q$64:Q2063),Q$64:Q2063,0)-1)&gt;(1+$O$2),MAX(O$64:O2064)&gt;MAX(P$64:P2063)),MAX(Q$64:Q2063)+1,""))),"")</f>
        <v/>
      </c>
    </row>
    <row r="2065" spans="1:17" x14ac:dyDescent="0.2">
      <c r="A2065" s="13">
        <f>HLOOKUP($E$2,历史数据!$V$3:$AE$5000,ROW(A2063),)</f>
        <v>1459781</v>
      </c>
      <c r="B2065" s="41">
        <v>39563</v>
      </c>
      <c r="C2065" s="100">
        <f>IFERROR(IF(A2065&lt;&gt;0,MAX($C$4:C2064)+1,""),"")</f>
        <v>2014</v>
      </c>
      <c r="D2065" s="100"/>
      <c r="E2065" s="99">
        <f t="shared" si="196"/>
        <v>39636</v>
      </c>
      <c r="F2065" s="101">
        <f>IFERROR(VLOOKUP(E2065,历史数据!AH:AJ,3,),"")</f>
        <v>7.07636984893192</v>
      </c>
      <c r="G2065" s="101">
        <f t="shared" si="192"/>
        <v>9.1230436698799089</v>
      </c>
      <c r="H2065" s="105">
        <f t="shared" si="193"/>
        <v>-4.45592661942118E-3</v>
      </c>
      <c r="I2065" s="101">
        <f>IFERROR(VLOOKUP(E2065,历史数据!AH:AJ,2,),"")</f>
        <v>6.8808900188509297</v>
      </c>
      <c r="J2065" s="104">
        <f t="shared" si="194"/>
        <v>0</v>
      </c>
      <c r="K2065" s="104" t="str">
        <f>IFERROR(IF(AND(J2064=$H$2*1,MAX(K$64:K2064)=MAX(L$64:L2064)),MAX(K$64:K2064)+1,""),"")</f>
        <v/>
      </c>
      <c r="L2065" s="104" t="str">
        <f>IFERROR(IF(AND($F2064/INDEX($F$64:$F2065,MATCH(MAX(M$64:M2065),M$64:M2065,0)-1)&lt;(1-$P$2),MAX(K$64:K2065)&gt;MAX(L$64:L2064)),MAX(K$64:K2065),""),"")</f>
        <v/>
      </c>
      <c r="M2065" s="104" t="str">
        <f>IFERROR(IF(E2065="","",IF(K2065&lt;&gt;"",MAX(M$64:M2064)+1,IF(AND($F2064/INDEX($F$64:$F2065,MATCH(MAX(M$64:M2064),M$64:M2064,0)-1)&gt;(1+$O$2),MAX(K$64:K2065)&gt;MAX(L$64:L2064)),MAX(M$64:M2064)+1,""))),"")</f>
        <v/>
      </c>
      <c r="N2065" s="91">
        <f t="shared" si="195"/>
        <v>0</v>
      </c>
      <c r="O2065" s="91" t="str">
        <f>IFERROR(IF(AND(N2064=$H$2*1,MAX(O$64:O2064)=MAX(P$64:P2064)),MAX(O$64:O2064)+1,""),"")</f>
        <v/>
      </c>
      <c r="P2065" s="91" t="str">
        <f>IFERROR(IF(MOD(MAX(Q$64:Q2065),10*MAX(O$64:O2065))&lt;=2,IF(AND(F2064/INDEX($F$64:$F2065,MATCH(MAX(O$64:O2065),O$64:O2065,0)-1)&lt;(1-$P$2),MAX(O$64:O2065)&gt;MAX(P$64:P2064)),MAX(O$64:O2065),""),IF(AND($F2064/INDEX($F$64:$F2065,MATCH(MAX(Q$64:Q2065),Q$64:Q2065,0)-1)&lt;(1-$P$2),MAX(O$64:O2065)&gt;MAX(P$64:P2064)),MAX(O$64:O2065),"")),"")</f>
        <v/>
      </c>
      <c r="Q2065" s="91" t="str">
        <f>IFERROR(IF(E2065="","",IF(O2065&lt;&gt;"",MAX(O$64:O2065)*10+1,IF(AND($F2064/INDEX($F$64:$F2065,MATCH(MAX(Q$64:Q2064),Q$64:Q2064,0)-1)&gt;(1+$O$2),MAX(O$64:O2065)&gt;MAX(P$64:P2064)),MAX(Q$64:Q2064)+1,""))),"")</f>
        <v/>
      </c>
    </row>
    <row r="2066" spans="1:17" x14ac:dyDescent="0.2">
      <c r="A2066" s="13">
        <f>HLOOKUP($E$2,历史数据!$V$3:$AE$5000,ROW(A2064),)</f>
        <v>741889</v>
      </c>
      <c r="B2066" s="41">
        <v>39566</v>
      </c>
      <c r="C2066" s="100">
        <f>IFERROR(IF(A2066&lt;&gt;0,MAX($C$4:C2065)+1,""),"")</f>
        <v>2015</v>
      </c>
      <c r="D2066" s="100"/>
      <c r="E2066" s="99">
        <f t="shared" si="196"/>
        <v>39637</v>
      </c>
      <c r="F2066" s="101">
        <f>IFERROR(VLOOKUP(E2066,历史数据!AH:AJ,3,),"")</f>
        <v>7.2197217243246499</v>
      </c>
      <c r="G2066" s="101">
        <f t="shared" si="192"/>
        <v>9.0867713014093283</v>
      </c>
      <c r="H2066" s="105">
        <f t="shared" si="193"/>
        <v>-3.9759064828698287E-3</v>
      </c>
      <c r="I2066" s="101">
        <f>IFERROR(VLOOKUP(E2066,历史数据!AH:AJ,2,),"")</f>
        <v>6.9460499622112604</v>
      </c>
      <c r="J2066" s="104">
        <f t="shared" si="194"/>
        <v>0</v>
      </c>
      <c r="K2066" s="104" t="str">
        <f>IFERROR(IF(AND(J2065=$H$2*1,MAX(K$64:K2065)=MAX(L$64:L2065)),MAX(K$64:K2065)+1,""),"")</f>
        <v/>
      </c>
      <c r="L2066" s="104" t="str">
        <f>IFERROR(IF(AND($F2065/INDEX($F$64:$F2066,MATCH(MAX(M$64:M2066),M$64:M2066,0)-1)&lt;(1-$P$2),MAX(K$64:K2066)&gt;MAX(L$64:L2065)),MAX(K$64:K2066),""),"")</f>
        <v/>
      </c>
      <c r="M2066" s="104" t="str">
        <f>IFERROR(IF(E2066="","",IF(K2066&lt;&gt;"",MAX(M$64:M2065)+1,IF(AND($F2065/INDEX($F$64:$F2066,MATCH(MAX(M$64:M2065),M$64:M2065,0)-1)&gt;(1+$O$2),MAX(K$64:K2066)&gt;MAX(L$64:L2065)),MAX(M$64:M2065)+1,""))),"")</f>
        <v/>
      </c>
      <c r="N2066" s="91">
        <f t="shared" si="195"/>
        <v>0</v>
      </c>
      <c r="O2066" s="91" t="str">
        <f>IFERROR(IF(AND(N2065=$H$2*1,MAX(O$64:O2065)=MAX(P$64:P2065)),MAX(O$64:O2065)+1,""),"")</f>
        <v/>
      </c>
      <c r="P2066" s="91" t="str">
        <f>IFERROR(IF(MOD(MAX(Q$64:Q2066),10*MAX(O$64:O2066))&lt;=2,IF(AND(F2065/INDEX($F$64:$F2066,MATCH(MAX(O$64:O2066),O$64:O2066,0)-1)&lt;(1-$P$2),MAX(O$64:O2066)&gt;MAX(P$64:P2065)),MAX(O$64:O2066),""),IF(AND($F2065/INDEX($F$64:$F2066,MATCH(MAX(Q$64:Q2066),Q$64:Q2066,0)-1)&lt;(1-$P$2),MAX(O$64:O2066)&gt;MAX(P$64:P2065)),MAX(O$64:O2066),"")),"")</f>
        <v/>
      </c>
      <c r="Q2066" s="91" t="str">
        <f>IFERROR(IF(E2066="","",IF(O2066&lt;&gt;"",MAX(O$64:O2066)*10+1,IF(AND($F2065/INDEX($F$64:$F2066,MATCH(MAX(Q$64:Q2065),Q$64:Q2065,0)-1)&gt;(1+$O$2),MAX(O$64:O2066)&gt;MAX(P$64:P2065)),MAX(Q$64:Q2065)+1,""))),"")</f>
        <v/>
      </c>
    </row>
    <row r="2067" spans="1:17" x14ac:dyDescent="0.2">
      <c r="A2067" s="13">
        <f>HLOOKUP($E$2,历史数据!$V$3:$AE$5000,ROW(A2065),)</f>
        <v>1906451</v>
      </c>
      <c r="B2067" s="41">
        <v>39567</v>
      </c>
      <c r="C2067" s="100">
        <f>IFERROR(IF(A2067&lt;&gt;0,MAX($C$4:C2066)+1,""),"")</f>
        <v>2016</v>
      </c>
      <c r="D2067" s="100"/>
      <c r="E2067" s="99">
        <f t="shared" si="196"/>
        <v>39638</v>
      </c>
      <c r="F2067" s="101">
        <f>IFERROR(VLOOKUP(E2067,历史数据!AH:AJ,3,),"")</f>
        <v>7.4282335430777104</v>
      </c>
      <c r="G2067" s="101">
        <f t="shared" si="192"/>
        <v>9.0461549367147214</v>
      </c>
      <c r="H2067" s="105">
        <f t="shared" si="193"/>
        <v>-4.4698345922172811E-3</v>
      </c>
      <c r="I2067" s="101">
        <f>IFERROR(VLOOKUP(E2067,历史数据!AH:AJ,2,),"")</f>
        <v>7.2718496790129201</v>
      </c>
      <c r="J2067" s="104">
        <f t="shared" si="194"/>
        <v>0</v>
      </c>
      <c r="K2067" s="104" t="str">
        <f>IFERROR(IF(AND(J2066=$H$2*1,MAX(K$64:K2066)=MAX(L$64:L2066)),MAX(K$64:K2066)+1,""),"")</f>
        <v/>
      </c>
      <c r="L2067" s="104" t="str">
        <f>IFERROR(IF(AND($F2066/INDEX($F$64:$F2067,MATCH(MAX(M$64:M2067),M$64:M2067,0)-1)&lt;(1-$P$2),MAX(K$64:K2067)&gt;MAX(L$64:L2066)),MAX(K$64:K2067),""),"")</f>
        <v/>
      </c>
      <c r="M2067" s="104" t="str">
        <f>IFERROR(IF(E2067="","",IF(K2067&lt;&gt;"",MAX(M$64:M2066)+1,IF(AND($F2066/INDEX($F$64:$F2067,MATCH(MAX(M$64:M2066),M$64:M2066,0)-1)&gt;(1+$O$2),MAX(K$64:K2067)&gt;MAX(L$64:L2066)),MAX(M$64:M2066)+1,""))),"")</f>
        <v/>
      </c>
      <c r="N2067" s="91">
        <f t="shared" si="195"/>
        <v>0</v>
      </c>
      <c r="O2067" s="91" t="str">
        <f>IFERROR(IF(AND(N2066=$H$2*1,MAX(O$64:O2066)=MAX(P$64:P2066)),MAX(O$64:O2066)+1,""),"")</f>
        <v/>
      </c>
      <c r="P2067" s="91" t="str">
        <f>IFERROR(IF(MOD(MAX(Q$64:Q2067),10*MAX(O$64:O2067))&lt;=2,IF(AND(F2066/INDEX($F$64:$F2067,MATCH(MAX(O$64:O2067),O$64:O2067,0)-1)&lt;(1-$P$2),MAX(O$64:O2067)&gt;MAX(P$64:P2066)),MAX(O$64:O2067),""),IF(AND($F2066/INDEX($F$64:$F2067,MATCH(MAX(Q$64:Q2067),Q$64:Q2067,0)-1)&lt;(1-$P$2),MAX(O$64:O2067)&gt;MAX(P$64:P2066)),MAX(O$64:O2067),"")),"")</f>
        <v/>
      </c>
      <c r="Q2067" s="91" t="str">
        <f>IFERROR(IF(E2067="","",IF(O2067&lt;&gt;"",MAX(O$64:O2067)*10+1,IF(AND($F2066/INDEX($F$64:$F2067,MATCH(MAX(Q$64:Q2066),Q$64:Q2066,0)-1)&gt;(1+$O$2),MAX(O$64:O2067)&gt;MAX(P$64:P2066)),MAX(Q$64:Q2066)+1,""))),"")</f>
        <v/>
      </c>
    </row>
    <row r="2068" spans="1:17" x14ac:dyDescent="0.2">
      <c r="A2068" s="13">
        <f>HLOOKUP($E$2,历史数据!$V$3:$AE$5000,ROW(A2066),)</f>
        <v>1806622</v>
      </c>
      <c r="B2068" s="41">
        <v>39568</v>
      </c>
      <c r="C2068" s="100">
        <f>IFERROR(IF(A2068&lt;&gt;0,MAX($C$4:C2067)+1,""),"")</f>
        <v>2017</v>
      </c>
      <c r="D2068" s="100"/>
      <c r="E2068" s="99">
        <f t="shared" si="196"/>
        <v>39639</v>
      </c>
      <c r="F2068" s="101">
        <f>IFERROR(VLOOKUP(E2068,历史数据!AH:AJ,3,),"")</f>
        <v>7.2718496790129201</v>
      </c>
      <c r="G2068" s="101">
        <f t="shared" si="192"/>
        <v>9.0003257765512874</v>
      </c>
      <c r="H2068" s="105">
        <f t="shared" si="193"/>
        <v>-5.0661480467719677E-3</v>
      </c>
      <c r="I2068" s="101">
        <f>IFERROR(VLOOKUP(E2068,历史数据!AH:AJ,2,),"")</f>
        <v>7.4152015544056402</v>
      </c>
      <c r="J2068" s="104">
        <f t="shared" si="194"/>
        <v>0</v>
      </c>
      <c r="K2068" s="104" t="str">
        <f>IFERROR(IF(AND(J2067=$H$2*1,MAX(K$64:K2067)=MAX(L$64:L2067)),MAX(K$64:K2067)+1,""),"")</f>
        <v/>
      </c>
      <c r="L2068" s="104" t="str">
        <f>IFERROR(IF(AND($F2067/INDEX($F$64:$F2068,MATCH(MAX(M$64:M2068),M$64:M2068,0)-1)&lt;(1-$P$2),MAX(K$64:K2068)&gt;MAX(L$64:L2067)),MAX(K$64:K2068),""),"")</f>
        <v/>
      </c>
      <c r="M2068" s="104" t="str">
        <f>IFERROR(IF(E2068="","",IF(K2068&lt;&gt;"",MAX(M$64:M2067)+1,IF(AND($F2067/INDEX($F$64:$F2068,MATCH(MAX(M$64:M2067),M$64:M2067,0)-1)&gt;(1+$O$2),MAX(K$64:K2068)&gt;MAX(L$64:L2067)),MAX(M$64:M2067)+1,""))),"")</f>
        <v/>
      </c>
      <c r="N2068" s="91">
        <f t="shared" si="195"/>
        <v>0</v>
      </c>
      <c r="O2068" s="91" t="str">
        <f>IFERROR(IF(AND(N2067=$H$2*1,MAX(O$64:O2067)=MAX(P$64:P2067)),MAX(O$64:O2067)+1,""),"")</f>
        <v/>
      </c>
      <c r="P2068" s="91" t="str">
        <f>IFERROR(IF(MOD(MAX(Q$64:Q2068),10*MAX(O$64:O2068))&lt;=2,IF(AND(F2067/INDEX($F$64:$F2068,MATCH(MAX(O$64:O2068),O$64:O2068,0)-1)&lt;(1-$P$2),MAX(O$64:O2068)&gt;MAX(P$64:P2067)),MAX(O$64:O2068),""),IF(AND($F2067/INDEX($F$64:$F2068,MATCH(MAX(Q$64:Q2068),Q$64:Q2068,0)-1)&lt;(1-$P$2),MAX(O$64:O2068)&gt;MAX(P$64:P2067)),MAX(O$64:O2068),"")),"")</f>
        <v/>
      </c>
      <c r="Q2068" s="91" t="str">
        <f>IFERROR(IF(E2068="","",IF(O2068&lt;&gt;"",MAX(O$64:O2068)*10+1,IF(AND($F2067/INDEX($F$64:$F2068,MATCH(MAX(Q$64:Q2067),Q$64:Q2067,0)-1)&gt;(1+$O$2),MAX(O$64:O2068)&gt;MAX(P$64:P2067)),MAX(Q$64:Q2067)+1,""))),"")</f>
        <v/>
      </c>
    </row>
    <row r="2069" spans="1:17" x14ac:dyDescent="0.2">
      <c r="A2069" s="13">
        <f>HLOOKUP($E$2,历史数据!$V$3:$AE$5000,ROW(A2067),)</f>
        <v>1167932</v>
      </c>
      <c r="B2069" s="41">
        <v>39573</v>
      </c>
      <c r="C2069" s="100">
        <f>IFERROR(IF(A2069&lt;&gt;0,MAX($C$4:C2068)+1,""),"")</f>
        <v>2018</v>
      </c>
      <c r="D2069" s="100"/>
      <c r="E2069" s="99">
        <f t="shared" si="196"/>
        <v>39640</v>
      </c>
      <c r="F2069" s="101">
        <f>IFERROR(VLOOKUP(E2069,历史数据!AH:AJ,3,),"")</f>
        <v>7.1024338262760596</v>
      </c>
      <c r="G2069" s="101">
        <f t="shared" si="192"/>
        <v>8.9560170150662639</v>
      </c>
      <c r="H2069" s="105">
        <f t="shared" si="193"/>
        <v>-4.9230175201504522E-3</v>
      </c>
      <c r="I2069" s="101">
        <f>IFERROR(VLOOKUP(E2069,历史数据!AH:AJ,2,),"")</f>
        <v>7.2718496790129201</v>
      </c>
      <c r="J2069" s="104">
        <f t="shared" si="194"/>
        <v>0</v>
      </c>
      <c r="K2069" s="104" t="str">
        <f>IFERROR(IF(AND(J2068=$H$2*1,MAX(K$64:K2068)=MAX(L$64:L2068)),MAX(K$64:K2068)+1,""),"")</f>
        <v/>
      </c>
      <c r="L2069" s="104" t="str">
        <f>IFERROR(IF(AND($F2068/INDEX($F$64:$F2069,MATCH(MAX(M$64:M2069),M$64:M2069,0)-1)&lt;(1-$P$2),MAX(K$64:K2069)&gt;MAX(L$64:L2068)),MAX(K$64:K2069),""),"")</f>
        <v/>
      </c>
      <c r="M2069" s="104" t="str">
        <f>IFERROR(IF(E2069="","",IF(K2069&lt;&gt;"",MAX(M$64:M2068)+1,IF(AND($F2068/INDEX($F$64:$F2069,MATCH(MAX(M$64:M2068),M$64:M2068,0)-1)&gt;(1+$O$2),MAX(K$64:K2069)&gt;MAX(L$64:L2068)),MAX(M$64:M2068)+1,""))),"")</f>
        <v/>
      </c>
      <c r="N2069" s="91">
        <f t="shared" si="195"/>
        <v>0</v>
      </c>
      <c r="O2069" s="91" t="str">
        <f>IFERROR(IF(AND(N2068=$H$2*1,MAX(O$64:O2068)=MAX(P$64:P2068)),MAX(O$64:O2068)+1,""),"")</f>
        <v/>
      </c>
      <c r="P2069" s="91" t="str">
        <f>IFERROR(IF(MOD(MAX(Q$64:Q2069),10*MAX(O$64:O2069))&lt;=2,IF(AND(F2068/INDEX($F$64:$F2069,MATCH(MAX(O$64:O2069),O$64:O2069,0)-1)&lt;(1-$P$2),MAX(O$64:O2069)&gt;MAX(P$64:P2068)),MAX(O$64:O2069),""),IF(AND($F2068/INDEX($F$64:$F2069,MATCH(MAX(Q$64:Q2069),Q$64:Q2069,0)-1)&lt;(1-$P$2),MAX(O$64:O2069)&gt;MAX(P$64:P2068)),MAX(O$64:O2069),"")),"")</f>
        <v/>
      </c>
      <c r="Q2069" s="91" t="str">
        <f>IFERROR(IF(E2069="","",IF(O2069&lt;&gt;"",MAX(O$64:O2069)*10+1,IF(AND($F2068/INDEX($F$64:$F2069,MATCH(MAX(Q$64:Q2068),Q$64:Q2068,0)-1)&gt;(1+$O$2),MAX(O$64:O2069)&gt;MAX(P$64:P2068)),MAX(Q$64:Q2068)+1,""))),"")</f>
        <v/>
      </c>
    </row>
    <row r="2070" spans="1:17" x14ac:dyDescent="0.2">
      <c r="A2070" s="13">
        <f>HLOOKUP($E$2,历史数据!$V$3:$AE$5000,ROW(A2068),)</f>
        <v>959518</v>
      </c>
      <c r="B2070" s="41">
        <v>39574</v>
      </c>
      <c r="C2070" s="100">
        <f>IFERROR(IF(A2070&lt;&gt;0,MAX($C$4:C2069)+1,""),"")</f>
        <v>2019</v>
      </c>
      <c r="D2070" s="100"/>
      <c r="E2070" s="99">
        <f t="shared" si="196"/>
        <v>39643</v>
      </c>
      <c r="F2070" s="101">
        <f>IFERROR(VLOOKUP(E2070,历史数据!AH:AJ,3,),"")</f>
        <v>7.2457857016687797</v>
      </c>
      <c r="G2070" s="101">
        <f t="shared" si="192"/>
        <v>8.9221338445188909</v>
      </c>
      <c r="H2070" s="105">
        <f t="shared" si="193"/>
        <v>-3.7832856380657365E-3</v>
      </c>
      <c r="I2070" s="101">
        <f>IFERROR(VLOOKUP(E2070,历史数据!AH:AJ,2,),"")</f>
        <v>7.0633378602598604</v>
      </c>
      <c r="J2070" s="104">
        <f t="shared" si="194"/>
        <v>0</v>
      </c>
      <c r="K2070" s="104" t="str">
        <f>IFERROR(IF(AND(J2069=$H$2*1,MAX(K$64:K2069)=MAX(L$64:L2069)),MAX(K$64:K2069)+1,""),"")</f>
        <v/>
      </c>
      <c r="L2070" s="104" t="str">
        <f>IFERROR(IF(AND($F2069/INDEX($F$64:$F2070,MATCH(MAX(M$64:M2070),M$64:M2070,0)-1)&lt;(1-$P$2),MAX(K$64:K2070)&gt;MAX(L$64:L2069)),MAX(K$64:K2070),""),"")</f>
        <v/>
      </c>
      <c r="M2070" s="104" t="str">
        <f>IFERROR(IF(E2070="","",IF(K2070&lt;&gt;"",MAX(M$64:M2069)+1,IF(AND($F2069/INDEX($F$64:$F2070,MATCH(MAX(M$64:M2069),M$64:M2069,0)-1)&gt;(1+$O$2),MAX(K$64:K2070)&gt;MAX(L$64:L2069)),MAX(M$64:M2069)+1,""))),"")</f>
        <v/>
      </c>
      <c r="N2070" s="91">
        <f t="shared" si="195"/>
        <v>0</v>
      </c>
      <c r="O2070" s="91" t="str">
        <f>IFERROR(IF(AND(N2069=$H$2*1,MAX(O$64:O2069)=MAX(P$64:P2069)),MAX(O$64:O2069)+1,""),"")</f>
        <v/>
      </c>
      <c r="P2070" s="91" t="str">
        <f>IFERROR(IF(MOD(MAX(Q$64:Q2070),10*MAX(O$64:O2070))&lt;=2,IF(AND(F2069/INDEX($F$64:$F2070,MATCH(MAX(O$64:O2070),O$64:O2070,0)-1)&lt;(1-$P$2),MAX(O$64:O2070)&gt;MAX(P$64:P2069)),MAX(O$64:O2070),""),IF(AND($F2069/INDEX($F$64:$F2070,MATCH(MAX(Q$64:Q2070),Q$64:Q2070,0)-1)&lt;(1-$P$2),MAX(O$64:O2070)&gt;MAX(P$64:P2069)),MAX(O$64:O2070),"")),"")</f>
        <v/>
      </c>
      <c r="Q2070" s="91" t="str">
        <f>IFERROR(IF(E2070="","",IF(O2070&lt;&gt;"",MAX(O$64:O2070)*10+1,IF(AND($F2069/INDEX($F$64:$F2070,MATCH(MAX(Q$64:Q2069),Q$64:Q2069,0)-1)&gt;(1+$O$2),MAX(O$64:O2070)&gt;MAX(P$64:P2069)),MAX(Q$64:Q2069)+1,""))),"")</f>
        <v/>
      </c>
    </row>
    <row r="2071" spans="1:17" x14ac:dyDescent="0.2">
      <c r="A2071" s="13">
        <f>HLOOKUP($E$2,历史数据!$V$3:$AE$5000,ROW(A2069),)</f>
        <v>1129767</v>
      </c>
      <c r="B2071" s="41">
        <v>39575</v>
      </c>
      <c r="C2071" s="100">
        <f>IFERROR(IF(A2071&lt;&gt;0,MAX($C$4:C2070)+1,""),"")</f>
        <v>2020</v>
      </c>
      <c r="D2071" s="100"/>
      <c r="E2071" s="99">
        <f t="shared" si="196"/>
        <v>39644</v>
      </c>
      <c r="F2071" s="101">
        <f>IFERROR(VLOOKUP(E2071,历史数据!AH:AJ,3,),"")</f>
        <v>7.2979136563570499</v>
      </c>
      <c r="G2071" s="101">
        <f t="shared" si="192"/>
        <v>8.8936806692515464</v>
      </c>
      <c r="H2071" s="105">
        <f t="shared" si="193"/>
        <v>-3.1890549685963387E-3</v>
      </c>
      <c r="I2071" s="101">
        <f>IFERROR(VLOOKUP(E2071,历史数据!AH:AJ,2,),"")</f>
        <v>7.3891375770615104</v>
      </c>
      <c r="J2071" s="104">
        <f t="shared" si="194"/>
        <v>0</v>
      </c>
      <c r="K2071" s="104" t="str">
        <f>IFERROR(IF(AND(J2070=$H$2*1,MAX(K$64:K2070)=MAX(L$64:L2070)),MAX(K$64:K2070)+1,""),"")</f>
        <v/>
      </c>
      <c r="L2071" s="104" t="str">
        <f>IFERROR(IF(AND($F2070/INDEX($F$64:$F2071,MATCH(MAX(M$64:M2071),M$64:M2071,0)-1)&lt;(1-$P$2),MAX(K$64:K2071)&gt;MAX(L$64:L2070)),MAX(K$64:K2071),""),"")</f>
        <v/>
      </c>
      <c r="M2071" s="104" t="str">
        <f>IFERROR(IF(E2071="","",IF(K2071&lt;&gt;"",MAX(M$64:M2070)+1,IF(AND($F2070/INDEX($F$64:$F2071,MATCH(MAX(M$64:M2070),M$64:M2070,0)-1)&gt;(1+$O$2),MAX(K$64:K2071)&gt;MAX(L$64:L2070)),MAX(M$64:M2070)+1,""))),"")</f>
        <v/>
      </c>
      <c r="N2071" s="91">
        <f t="shared" si="195"/>
        <v>0</v>
      </c>
      <c r="O2071" s="91" t="str">
        <f>IFERROR(IF(AND(N2070=$H$2*1,MAX(O$64:O2070)=MAX(P$64:P2070)),MAX(O$64:O2070)+1,""),"")</f>
        <v/>
      </c>
      <c r="P2071" s="91" t="str">
        <f>IFERROR(IF(MOD(MAX(Q$64:Q2071),10*MAX(O$64:O2071))&lt;=2,IF(AND(F2070/INDEX($F$64:$F2071,MATCH(MAX(O$64:O2071),O$64:O2071,0)-1)&lt;(1-$P$2),MAX(O$64:O2071)&gt;MAX(P$64:P2070)),MAX(O$64:O2071),""),IF(AND($F2070/INDEX($F$64:$F2071,MATCH(MAX(Q$64:Q2071),Q$64:Q2071,0)-1)&lt;(1-$P$2),MAX(O$64:O2071)&gt;MAX(P$64:P2070)),MAX(O$64:O2071),"")),"")</f>
        <v/>
      </c>
      <c r="Q2071" s="91" t="str">
        <f>IFERROR(IF(E2071="","",IF(O2071&lt;&gt;"",MAX(O$64:O2071)*10+1,IF(AND($F2070/INDEX($F$64:$F2071,MATCH(MAX(Q$64:Q2070),Q$64:Q2070,0)-1)&gt;(1+$O$2),MAX(O$64:O2071)&gt;MAX(P$64:P2070)),MAX(Q$64:Q2070)+1,""))),"")</f>
        <v/>
      </c>
    </row>
    <row r="2072" spans="1:17" x14ac:dyDescent="0.2">
      <c r="A2072" s="13">
        <f>HLOOKUP($E$2,历史数据!$V$3:$AE$5000,ROW(A2070),)</f>
        <v>647550</v>
      </c>
      <c r="B2072" s="41">
        <v>39576</v>
      </c>
      <c r="C2072" s="100">
        <f>IFERROR(IF(A2072&lt;&gt;0,MAX($C$4:C2071)+1,""),"")</f>
        <v>2021</v>
      </c>
      <c r="D2072" s="100"/>
      <c r="E2072" s="99">
        <f t="shared" si="196"/>
        <v>39645</v>
      </c>
      <c r="F2072" s="101">
        <f>IFERROR(VLOOKUP(E2072,历史数据!AH:AJ,3,),"")</f>
        <v>6.9330179735391999</v>
      </c>
      <c r="G2072" s="101">
        <f t="shared" si="192"/>
        <v>8.8667478926626107</v>
      </c>
      <c r="H2072" s="105">
        <f t="shared" si="193"/>
        <v>-3.0283048819204073E-3</v>
      </c>
      <c r="I2072" s="101">
        <f>IFERROR(VLOOKUP(E2072,历史数据!AH:AJ,2,),"")</f>
        <v>7.2327537129967201</v>
      </c>
      <c r="J2072" s="104">
        <f t="shared" si="194"/>
        <v>0</v>
      </c>
      <c r="K2072" s="104" t="str">
        <f>IFERROR(IF(AND(J2071=$H$2*1,MAX(K$64:K2071)=MAX(L$64:L2071)),MAX(K$64:K2071)+1,""),"")</f>
        <v/>
      </c>
      <c r="L2072" s="104" t="str">
        <f>IFERROR(IF(AND($F2071/INDEX($F$64:$F2072,MATCH(MAX(M$64:M2072),M$64:M2072,0)-1)&lt;(1-$P$2),MAX(K$64:K2072)&gt;MAX(L$64:L2071)),MAX(K$64:K2072),""),"")</f>
        <v/>
      </c>
      <c r="M2072" s="104" t="str">
        <f>IFERROR(IF(E2072="","",IF(K2072&lt;&gt;"",MAX(M$64:M2071)+1,IF(AND($F2071/INDEX($F$64:$F2072,MATCH(MAX(M$64:M2071),M$64:M2071,0)-1)&gt;(1+$O$2),MAX(K$64:K2072)&gt;MAX(L$64:L2071)),MAX(M$64:M2071)+1,""))),"")</f>
        <v/>
      </c>
      <c r="N2072" s="91">
        <f t="shared" si="195"/>
        <v>0</v>
      </c>
      <c r="O2072" s="91" t="str">
        <f>IFERROR(IF(AND(N2071=$H$2*1,MAX(O$64:O2071)=MAX(P$64:P2071)),MAX(O$64:O2071)+1,""),"")</f>
        <v/>
      </c>
      <c r="P2072" s="91" t="str">
        <f>IFERROR(IF(MOD(MAX(Q$64:Q2072),10*MAX(O$64:O2072))&lt;=2,IF(AND(F2071/INDEX($F$64:$F2072,MATCH(MAX(O$64:O2072),O$64:O2072,0)-1)&lt;(1-$P$2),MAX(O$64:O2072)&gt;MAX(P$64:P2071)),MAX(O$64:O2072),""),IF(AND($F2071/INDEX($F$64:$F2072,MATCH(MAX(Q$64:Q2072),Q$64:Q2072,0)-1)&lt;(1-$P$2),MAX(O$64:O2072)&gt;MAX(P$64:P2071)),MAX(O$64:O2072),"")),"")</f>
        <v/>
      </c>
      <c r="Q2072" s="91" t="str">
        <f>IFERROR(IF(E2072="","",IF(O2072&lt;&gt;"",MAX(O$64:O2072)*10+1,IF(AND($F2071/INDEX($F$64:$F2072,MATCH(MAX(Q$64:Q2071),Q$64:Q2071,0)-1)&gt;(1+$O$2),MAX(O$64:O2072)&gt;MAX(P$64:P2071)),MAX(Q$64:Q2071)+1,""))),"")</f>
        <v/>
      </c>
    </row>
    <row r="2073" spans="1:17" x14ac:dyDescent="0.2">
      <c r="A2073" s="13">
        <f>HLOOKUP($E$2,历史数据!$V$3:$AE$5000,ROW(A2071),)</f>
        <v>1017449</v>
      </c>
      <c r="B2073" s="41">
        <v>39577</v>
      </c>
      <c r="C2073" s="100">
        <f>IFERROR(IF(A2073&lt;&gt;0,MAX($C$4:C2072)+1,""),"")</f>
        <v>2022</v>
      </c>
      <c r="D2073" s="100"/>
      <c r="E2073" s="99">
        <f t="shared" si="196"/>
        <v>39646</v>
      </c>
      <c r="F2073" s="101">
        <f>IFERROR(VLOOKUP(E2073,历史数据!AH:AJ,3,),"")</f>
        <v>7.2848816676849797</v>
      </c>
      <c r="G2073" s="101">
        <f t="shared" si="192"/>
        <v>8.8467655100321103</v>
      </c>
      <c r="H2073" s="105">
        <f t="shared" si="193"/>
        <v>-2.253631531244471E-3</v>
      </c>
      <c r="I2073" s="101">
        <f>IFERROR(VLOOKUP(E2073,历史数据!AH:AJ,2,),"")</f>
        <v>7.0633378602598604</v>
      </c>
      <c r="J2073" s="104">
        <f t="shared" si="194"/>
        <v>0</v>
      </c>
      <c r="K2073" s="104" t="str">
        <f>IFERROR(IF(AND(J2072=$H$2*1,MAX(K$64:K2072)=MAX(L$64:L2072)),MAX(K$64:K2072)+1,""),"")</f>
        <v/>
      </c>
      <c r="L2073" s="104" t="str">
        <f>IFERROR(IF(AND($F2072/INDEX($F$64:$F2073,MATCH(MAX(M$64:M2073),M$64:M2073,0)-1)&lt;(1-$P$2),MAX(K$64:K2073)&gt;MAX(L$64:L2072)),MAX(K$64:K2073),""),"")</f>
        <v/>
      </c>
      <c r="M2073" s="104" t="str">
        <f>IFERROR(IF(E2073="","",IF(K2073&lt;&gt;"",MAX(M$64:M2072)+1,IF(AND($F2072/INDEX($F$64:$F2073,MATCH(MAX(M$64:M2072),M$64:M2072,0)-1)&gt;(1+$O$2),MAX(K$64:K2073)&gt;MAX(L$64:L2072)),MAX(M$64:M2072)+1,""))),"")</f>
        <v/>
      </c>
      <c r="N2073" s="91">
        <f t="shared" si="195"/>
        <v>0</v>
      </c>
      <c r="O2073" s="91" t="str">
        <f>IFERROR(IF(AND(N2072=$H$2*1,MAX(O$64:O2072)=MAX(P$64:P2072)),MAX(O$64:O2072)+1,""),"")</f>
        <v/>
      </c>
      <c r="P2073" s="91" t="str">
        <f>IFERROR(IF(MOD(MAX(Q$64:Q2073),10*MAX(O$64:O2073))&lt;=2,IF(AND(F2072/INDEX($F$64:$F2073,MATCH(MAX(O$64:O2073),O$64:O2073,0)-1)&lt;(1-$P$2),MAX(O$64:O2073)&gt;MAX(P$64:P2072)),MAX(O$64:O2073),""),IF(AND($F2072/INDEX($F$64:$F2073,MATCH(MAX(Q$64:Q2073),Q$64:Q2073,0)-1)&lt;(1-$P$2),MAX(O$64:O2073)&gt;MAX(P$64:P2072)),MAX(O$64:O2073),"")),"")</f>
        <v/>
      </c>
      <c r="Q2073" s="91" t="str">
        <f>IFERROR(IF(E2073="","",IF(O2073&lt;&gt;"",MAX(O$64:O2073)*10+1,IF(AND($F2072/INDEX($F$64:$F2073,MATCH(MAX(Q$64:Q2072),Q$64:Q2072,0)-1)&gt;(1+$O$2),MAX(O$64:O2073)&gt;MAX(P$64:P2072)),MAX(Q$64:Q2072)+1,""))),"")</f>
        <v/>
      </c>
    </row>
    <row r="2074" spans="1:17" x14ac:dyDescent="0.2">
      <c r="A2074" s="13">
        <f>HLOOKUP($E$2,历史数据!$V$3:$AE$5000,ROW(A2072),)</f>
        <v>682725</v>
      </c>
      <c r="B2074" s="41">
        <v>39580</v>
      </c>
      <c r="C2074" s="100">
        <f>IFERROR(IF(A2074&lt;&gt;0,MAX($C$4:C2073)+1,""),"")</f>
        <v>2023</v>
      </c>
      <c r="D2074" s="100"/>
      <c r="E2074" s="99">
        <f t="shared" si="196"/>
        <v>39647</v>
      </c>
      <c r="F2074" s="101">
        <f>IFERROR(VLOOKUP(E2074,历史数据!AH:AJ,3,),"")</f>
        <v>7.6497773505028297</v>
      </c>
      <c r="G2074" s="101">
        <f t="shared" si="192"/>
        <v>8.8256971283456025</v>
      </c>
      <c r="H2074" s="105">
        <f t="shared" si="193"/>
        <v>-2.3814784807640876E-3</v>
      </c>
      <c r="I2074" s="101">
        <f>IFERROR(VLOOKUP(E2074,历史数据!AH:AJ,2,),"")</f>
        <v>7.3630735997173797</v>
      </c>
      <c r="J2074" s="104">
        <f t="shared" si="194"/>
        <v>0</v>
      </c>
      <c r="K2074" s="104" t="str">
        <f>IFERROR(IF(AND(J2073=$H$2*1,MAX(K$64:K2073)=MAX(L$64:L2073)),MAX(K$64:K2073)+1,""),"")</f>
        <v/>
      </c>
      <c r="L2074" s="104" t="str">
        <f>IFERROR(IF(AND($F2073/INDEX($F$64:$F2074,MATCH(MAX(M$64:M2074),M$64:M2074,0)-1)&lt;(1-$P$2),MAX(K$64:K2074)&gt;MAX(L$64:L2073)),MAX(K$64:K2074),""),"")</f>
        <v/>
      </c>
      <c r="M2074" s="104" t="str">
        <f>IFERROR(IF(E2074="","",IF(K2074&lt;&gt;"",MAX(M$64:M2073)+1,IF(AND($F2073/INDEX($F$64:$F2074,MATCH(MAX(M$64:M2073),M$64:M2073,0)-1)&gt;(1+$O$2),MAX(K$64:K2074)&gt;MAX(L$64:L2073)),MAX(M$64:M2073)+1,""))),"")</f>
        <v/>
      </c>
      <c r="N2074" s="91">
        <f t="shared" si="195"/>
        <v>0</v>
      </c>
      <c r="O2074" s="91" t="str">
        <f>IFERROR(IF(AND(N2073=$H$2*1,MAX(O$64:O2073)=MAX(P$64:P2073)),MAX(O$64:O2073)+1,""),"")</f>
        <v/>
      </c>
      <c r="P2074" s="91" t="str">
        <f>IFERROR(IF(MOD(MAX(Q$64:Q2074),10*MAX(O$64:O2074))&lt;=2,IF(AND(F2073/INDEX($F$64:$F2074,MATCH(MAX(O$64:O2074),O$64:O2074,0)-1)&lt;(1-$P$2),MAX(O$64:O2074)&gt;MAX(P$64:P2073)),MAX(O$64:O2074),""),IF(AND($F2073/INDEX($F$64:$F2074,MATCH(MAX(Q$64:Q2074),Q$64:Q2074,0)-1)&lt;(1-$P$2),MAX(O$64:O2074)&gt;MAX(P$64:P2073)),MAX(O$64:O2074),"")),"")</f>
        <v/>
      </c>
      <c r="Q2074" s="91" t="str">
        <f>IFERROR(IF(E2074="","",IF(O2074&lt;&gt;"",MAX(O$64:O2074)*10+1,IF(AND($F2073/INDEX($F$64:$F2074,MATCH(MAX(Q$64:Q2073),Q$64:Q2073,0)-1)&gt;(1+$O$2),MAX(O$64:O2074)&gt;MAX(P$64:P2073)),MAX(Q$64:Q2073)+1,""))),"")</f>
        <v/>
      </c>
    </row>
    <row r="2075" spans="1:17" x14ac:dyDescent="0.2">
      <c r="A2075" s="13">
        <f>HLOOKUP($E$2,历史数据!$V$3:$AE$5000,ROW(A2073),)</f>
        <v>0</v>
      </c>
      <c r="B2075" s="41">
        <v>39581</v>
      </c>
      <c r="C2075" s="100" t="str">
        <f>IFERROR(IF(A2075&lt;&gt;0,MAX($C$4:C2074)+1,""),"")</f>
        <v/>
      </c>
      <c r="D2075" s="100"/>
      <c r="E2075" s="99">
        <f t="shared" si="196"/>
        <v>39650</v>
      </c>
      <c r="F2075" s="101">
        <f>IFERROR(VLOOKUP(E2075,历史数据!AH:AJ,3,),"")</f>
        <v>7.8061612145676298</v>
      </c>
      <c r="G2075" s="101">
        <f t="shared" si="192"/>
        <v>8.8018051491134806</v>
      </c>
      <c r="H2075" s="105">
        <f t="shared" si="193"/>
        <v>-2.7070925825664061E-3</v>
      </c>
      <c r="I2075" s="101">
        <f>IFERROR(VLOOKUP(E2075,历史数据!AH:AJ,2,),"")</f>
        <v>7.6367453618307701</v>
      </c>
      <c r="J2075" s="104">
        <f t="shared" si="194"/>
        <v>0</v>
      </c>
      <c r="K2075" s="104" t="str">
        <f>IFERROR(IF(AND(J2074=$H$2*1,MAX(K$64:K2074)=MAX(L$64:L2074)),MAX(K$64:K2074)+1,""),"")</f>
        <v/>
      </c>
      <c r="L2075" s="104" t="str">
        <f>IFERROR(IF(AND($F2074/INDEX($F$64:$F2075,MATCH(MAX(M$64:M2075),M$64:M2075,0)-1)&lt;(1-$P$2),MAX(K$64:K2075)&gt;MAX(L$64:L2074)),MAX(K$64:K2075),""),"")</f>
        <v/>
      </c>
      <c r="M2075" s="104" t="str">
        <f>IFERROR(IF(E2075="","",IF(K2075&lt;&gt;"",MAX(M$64:M2074)+1,IF(AND($F2074/INDEX($F$64:$F2075,MATCH(MAX(M$64:M2074),M$64:M2074,0)-1)&gt;(1+$O$2),MAX(K$64:K2075)&gt;MAX(L$64:L2074)),MAX(M$64:M2074)+1,""))),"")</f>
        <v/>
      </c>
      <c r="N2075" s="91">
        <f t="shared" si="195"/>
        <v>0</v>
      </c>
      <c r="O2075" s="91" t="str">
        <f>IFERROR(IF(AND(N2074=$H$2*1,MAX(O$64:O2074)=MAX(P$64:P2074)),MAX(O$64:O2074)+1,""),"")</f>
        <v/>
      </c>
      <c r="P2075" s="91" t="str">
        <f>IFERROR(IF(MOD(MAX(Q$64:Q2075),10*MAX(O$64:O2075))&lt;=2,IF(AND(F2074/INDEX($F$64:$F2075,MATCH(MAX(O$64:O2075),O$64:O2075,0)-1)&lt;(1-$P$2),MAX(O$64:O2075)&gt;MAX(P$64:P2074)),MAX(O$64:O2075),""),IF(AND($F2074/INDEX($F$64:$F2075,MATCH(MAX(Q$64:Q2075),Q$64:Q2075,0)-1)&lt;(1-$P$2),MAX(O$64:O2075)&gt;MAX(P$64:P2074)),MAX(O$64:O2075),"")),"")</f>
        <v/>
      </c>
      <c r="Q2075" s="91" t="str">
        <f>IFERROR(IF(E2075="","",IF(O2075&lt;&gt;"",MAX(O$64:O2075)*10+1,IF(AND($F2074/INDEX($F$64:$F2075,MATCH(MAX(Q$64:Q2074),Q$64:Q2074,0)-1)&gt;(1+$O$2),MAX(O$64:O2075)&gt;MAX(P$64:P2074)),MAX(Q$64:Q2074)+1,""))),"")</f>
        <v/>
      </c>
    </row>
    <row r="2076" spans="1:17" x14ac:dyDescent="0.2">
      <c r="A2076" s="13">
        <f>HLOOKUP($E$2,历史数据!$V$3:$AE$5000,ROW(A2074),)</f>
        <v>938813</v>
      </c>
      <c r="B2076" s="41">
        <v>39582</v>
      </c>
      <c r="C2076" s="100">
        <f>IFERROR(IF(A2076&lt;&gt;0,MAX($C$4:C2075)+1,""),"")</f>
        <v>2024</v>
      </c>
      <c r="D2076" s="100"/>
      <c r="E2076" s="99">
        <f t="shared" si="196"/>
        <v>39651</v>
      </c>
      <c r="F2076" s="101">
        <f>IFERROR(VLOOKUP(E2076,历史数据!AH:AJ,3,),"")</f>
        <v>8.1971208747296096</v>
      </c>
      <c r="G2076" s="101">
        <f t="shared" si="192"/>
        <v>8.7842119644061913</v>
      </c>
      <c r="H2076" s="105">
        <f t="shared" si="193"/>
        <v>-1.9988155167308674E-3</v>
      </c>
      <c r="I2076" s="101">
        <f>IFERROR(VLOOKUP(E2076,历史数据!AH:AJ,2,),"")</f>
        <v>7.8061612145676298</v>
      </c>
      <c r="J2076" s="104">
        <f t="shared" si="194"/>
        <v>0</v>
      </c>
      <c r="K2076" s="104" t="str">
        <f>IFERROR(IF(AND(J2075=$H$2*1,MAX(K$64:K2075)=MAX(L$64:L2075)),MAX(K$64:K2075)+1,""),"")</f>
        <v/>
      </c>
      <c r="L2076" s="104" t="str">
        <f>IFERROR(IF(AND($F2075/INDEX($F$64:$F2076,MATCH(MAX(M$64:M2076),M$64:M2076,0)-1)&lt;(1-$P$2),MAX(K$64:K2076)&gt;MAX(L$64:L2075)),MAX(K$64:K2076),""),"")</f>
        <v/>
      </c>
      <c r="M2076" s="104" t="str">
        <f>IFERROR(IF(E2076="","",IF(K2076&lt;&gt;"",MAX(M$64:M2075)+1,IF(AND($F2075/INDEX($F$64:$F2076,MATCH(MAX(M$64:M2075),M$64:M2075,0)-1)&gt;(1+$O$2),MAX(K$64:K2076)&gt;MAX(L$64:L2075)),MAX(M$64:M2075)+1,""))),"")</f>
        <v/>
      </c>
      <c r="N2076" s="91">
        <f t="shared" si="195"/>
        <v>0</v>
      </c>
      <c r="O2076" s="91" t="str">
        <f>IFERROR(IF(AND(N2075=$H$2*1,MAX(O$64:O2075)=MAX(P$64:P2075)),MAX(O$64:O2075)+1,""),"")</f>
        <v/>
      </c>
      <c r="P2076" s="91" t="str">
        <f>IFERROR(IF(MOD(MAX(Q$64:Q2076),10*MAX(O$64:O2076))&lt;=2,IF(AND(F2075/INDEX($F$64:$F2076,MATCH(MAX(O$64:O2076),O$64:O2076,0)-1)&lt;(1-$P$2),MAX(O$64:O2076)&gt;MAX(P$64:P2075)),MAX(O$64:O2076),""),IF(AND($F2075/INDEX($F$64:$F2076,MATCH(MAX(Q$64:Q2076),Q$64:Q2076,0)-1)&lt;(1-$P$2),MAX(O$64:O2076)&gt;MAX(P$64:P2075)),MAX(O$64:O2076),"")),"")</f>
        <v/>
      </c>
      <c r="Q2076" s="91" t="str">
        <f>IFERROR(IF(E2076="","",IF(O2076&lt;&gt;"",MAX(O$64:O2076)*10+1,IF(AND($F2075/INDEX($F$64:$F2076,MATCH(MAX(Q$64:Q2075),Q$64:Q2075,0)-1)&gt;(1+$O$2),MAX(O$64:O2076)&gt;MAX(P$64:P2075)),MAX(Q$64:Q2075)+1,""))),"")</f>
        <v/>
      </c>
    </row>
    <row r="2077" spans="1:17" x14ac:dyDescent="0.2">
      <c r="A2077" s="13">
        <f>HLOOKUP($E$2,历史数据!$V$3:$AE$5000,ROW(A2075),)</f>
        <v>1069415</v>
      </c>
      <c r="B2077" s="41">
        <v>39583</v>
      </c>
      <c r="C2077" s="100">
        <f>IFERROR(IF(A2077&lt;&gt;0,MAX($C$4:C2076)+1,""),"")</f>
        <v>2025</v>
      </c>
      <c r="D2077" s="100"/>
      <c r="E2077" s="99">
        <f t="shared" si="196"/>
        <v>39652</v>
      </c>
      <c r="F2077" s="101">
        <f>IFERROR(VLOOKUP(E2077,历史数据!AH:AJ,3,),"")</f>
        <v>8.6011125235636605</v>
      </c>
      <c r="G2077" s="101">
        <f t="shared" si="192"/>
        <v>8.7655327806428964</v>
      </c>
      <c r="H2077" s="105">
        <f t="shared" si="193"/>
        <v>-2.1264495710011655E-3</v>
      </c>
      <c r="I2077" s="101">
        <f>IFERROR(VLOOKUP(E2077,历史数据!AH:AJ,2,),"")</f>
        <v>8.4577606481709395</v>
      </c>
      <c r="J2077" s="104">
        <f t="shared" si="194"/>
        <v>0</v>
      </c>
      <c r="K2077" s="104" t="str">
        <f>IFERROR(IF(AND(J2076=$H$2*1,MAX(K$64:K2076)=MAX(L$64:L2076)),MAX(K$64:K2076)+1,""),"")</f>
        <v/>
      </c>
      <c r="L2077" s="104" t="str">
        <f>IFERROR(IF(AND($F2076/INDEX($F$64:$F2077,MATCH(MAX(M$64:M2077),M$64:M2077,0)-1)&lt;(1-$P$2),MAX(K$64:K2077)&gt;MAX(L$64:L2076)),MAX(K$64:K2077),""),"")</f>
        <v/>
      </c>
      <c r="M2077" s="104" t="str">
        <f>IFERROR(IF(E2077="","",IF(K2077&lt;&gt;"",MAX(M$64:M2076)+1,IF(AND($F2076/INDEX($F$64:$F2077,MATCH(MAX(M$64:M2076),M$64:M2076,0)-1)&gt;(1+$O$2),MAX(K$64:K2077)&gt;MAX(L$64:L2076)),MAX(M$64:M2076)+1,""))),"")</f>
        <v/>
      </c>
      <c r="N2077" s="91">
        <f t="shared" si="195"/>
        <v>0</v>
      </c>
      <c r="O2077" s="91" t="str">
        <f>IFERROR(IF(AND(N2076=$H$2*1,MAX(O$64:O2076)=MAX(P$64:P2076)),MAX(O$64:O2076)+1,""),"")</f>
        <v/>
      </c>
      <c r="P2077" s="91" t="str">
        <f>IFERROR(IF(MOD(MAX(Q$64:Q2077),10*MAX(O$64:O2077))&lt;=2,IF(AND(F2076/INDEX($F$64:$F2077,MATCH(MAX(O$64:O2077),O$64:O2077,0)-1)&lt;(1-$P$2),MAX(O$64:O2077)&gt;MAX(P$64:P2076)),MAX(O$64:O2077),""),IF(AND($F2076/INDEX($F$64:$F2077,MATCH(MAX(Q$64:Q2077),Q$64:Q2077,0)-1)&lt;(1-$P$2),MAX(O$64:O2077)&gt;MAX(P$64:P2076)),MAX(O$64:O2077),"")),"")</f>
        <v/>
      </c>
      <c r="Q2077" s="91" t="str">
        <f>IFERROR(IF(E2077="","",IF(O2077&lt;&gt;"",MAX(O$64:O2077)*10+1,IF(AND($F2076/INDEX($F$64:$F2077,MATCH(MAX(Q$64:Q2076),Q$64:Q2076,0)-1)&gt;(1+$O$2),MAX(O$64:O2077)&gt;MAX(P$64:P2076)),MAX(Q$64:Q2076)+1,""))),"")</f>
        <v/>
      </c>
    </row>
    <row r="2078" spans="1:17" x14ac:dyDescent="0.2">
      <c r="A2078" s="13">
        <f>HLOOKUP($E$2,历史数据!$V$3:$AE$5000,ROW(A2076),)</f>
        <v>569138</v>
      </c>
      <c r="B2078" s="41">
        <v>39584</v>
      </c>
      <c r="C2078" s="100">
        <f>IFERROR(IF(A2078&lt;&gt;0,MAX($C$4:C2077)+1,""),"")</f>
        <v>2026</v>
      </c>
      <c r="D2078" s="100"/>
      <c r="E2078" s="99">
        <f t="shared" si="196"/>
        <v>39653</v>
      </c>
      <c r="F2078" s="101">
        <f>IFERROR(VLOOKUP(E2078,历史数据!AH:AJ,3,),"")</f>
        <v>8.6793044555960606</v>
      </c>
      <c r="G2078" s="101">
        <f t="shared" si="192"/>
        <v>8.7433783999003847</v>
      </c>
      <c r="H2078" s="105">
        <f t="shared" si="193"/>
        <v>-2.527442575017913E-3</v>
      </c>
      <c r="I2078" s="101">
        <f>IFERROR(VLOOKUP(E2078,历史数据!AH:AJ,2,),"")</f>
        <v>8.7053684329401904</v>
      </c>
      <c r="J2078" s="104">
        <f t="shared" si="194"/>
        <v>0</v>
      </c>
      <c r="K2078" s="104" t="str">
        <f>IFERROR(IF(AND(J2077=$H$2*1,MAX(K$64:K2077)=MAX(L$64:L2077)),MAX(K$64:K2077)+1,""),"")</f>
        <v/>
      </c>
      <c r="L2078" s="104" t="str">
        <f>IFERROR(IF(AND($F2077/INDEX($F$64:$F2078,MATCH(MAX(M$64:M2078),M$64:M2078,0)-1)&lt;(1-$P$2),MAX(K$64:K2078)&gt;MAX(L$64:L2077)),MAX(K$64:K2078),""),"")</f>
        <v/>
      </c>
      <c r="M2078" s="104" t="str">
        <f>IFERROR(IF(E2078="","",IF(K2078&lt;&gt;"",MAX(M$64:M2077)+1,IF(AND($F2077/INDEX($F$64:$F2078,MATCH(MAX(M$64:M2077),M$64:M2077,0)-1)&gt;(1+$O$2),MAX(K$64:K2078)&gt;MAX(L$64:L2077)),MAX(M$64:M2077)+1,""))),"")</f>
        <v/>
      </c>
      <c r="N2078" s="91">
        <f t="shared" si="195"/>
        <v>0</v>
      </c>
      <c r="O2078" s="91" t="str">
        <f>IFERROR(IF(AND(N2077=$H$2*1,MAX(O$64:O2077)=MAX(P$64:P2077)),MAX(O$64:O2077)+1,""),"")</f>
        <v/>
      </c>
      <c r="P2078" s="91" t="str">
        <f>IFERROR(IF(MOD(MAX(Q$64:Q2078),10*MAX(O$64:O2078))&lt;=2,IF(AND(F2077/INDEX($F$64:$F2078,MATCH(MAX(O$64:O2078),O$64:O2078,0)-1)&lt;(1-$P$2),MAX(O$64:O2078)&gt;MAX(P$64:P2077)),MAX(O$64:O2078),""),IF(AND($F2077/INDEX($F$64:$F2078,MATCH(MAX(Q$64:Q2078),Q$64:Q2078,0)-1)&lt;(1-$P$2),MAX(O$64:O2078)&gt;MAX(P$64:P2077)),MAX(O$64:O2078),"")),"")</f>
        <v/>
      </c>
      <c r="Q2078" s="91" t="str">
        <f>IFERROR(IF(E2078="","",IF(O2078&lt;&gt;"",MAX(O$64:O2078)*10+1,IF(AND($F2077/INDEX($F$64:$F2078,MATCH(MAX(Q$64:Q2077),Q$64:Q2077,0)-1)&gt;(1+$O$2),MAX(O$64:O2078)&gt;MAX(P$64:P2077)),MAX(Q$64:Q2077)+1,""))),"")</f>
        <v/>
      </c>
    </row>
    <row r="2079" spans="1:17" x14ac:dyDescent="0.2">
      <c r="A2079" s="13">
        <f>HLOOKUP($E$2,历史数据!$V$3:$AE$5000,ROW(A2077),)</f>
        <v>435395</v>
      </c>
      <c r="B2079" s="41">
        <v>39587</v>
      </c>
      <c r="C2079" s="100">
        <f>IFERROR(IF(A2079&lt;&gt;0,MAX($C$4:C2078)+1,""),"")</f>
        <v>2027</v>
      </c>
      <c r="D2079" s="100"/>
      <c r="E2079" s="99">
        <f t="shared" si="196"/>
        <v>39654</v>
      </c>
      <c r="F2079" s="101">
        <f>IFERROR(VLOOKUP(E2079,历史数据!AH:AJ,3,),"")</f>
        <v>8.6011125235636605</v>
      </c>
      <c r="G2079" s="101">
        <f t="shared" si="192"/>
        <v>8.7116672274650249</v>
      </c>
      <c r="H2079" s="105">
        <f t="shared" si="193"/>
        <v>-3.6268786486149951E-3</v>
      </c>
      <c r="I2079" s="101">
        <f>IFERROR(VLOOKUP(E2079,历史数据!AH:AJ,2,),"")</f>
        <v>8.6011125235636605</v>
      </c>
      <c r="J2079" s="104">
        <f t="shared" si="194"/>
        <v>0</v>
      </c>
      <c r="K2079" s="104" t="str">
        <f>IFERROR(IF(AND(J2078=$H$2*1,MAX(K$64:K2078)=MAX(L$64:L2078)),MAX(K$64:K2078)+1,""),"")</f>
        <v/>
      </c>
      <c r="L2079" s="104" t="str">
        <f>IFERROR(IF(AND($F2078/INDEX($F$64:$F2079,MATCH(MAX(M$64:M2079),M$64:M2079,0)-1)&lt;(1-$P$2),MAX(K$64:K2079)&gt;MAX(L$64:L2078)),MAX(K$64:K2079),""),"")</f>
        <v/>
      </c>
      <c r="M2079" s="104" t="str">
        <f>IFERROR(IF(E2079="","",IF(K2079&lt;&gt;"",MAX(M$64:M2078)+1,IF(AND($F2078/INDEX($F$64:$F2079,MATCH(MAX(M$64:M2078),M$64:M2078,0)-1)&gt;(1+$O$2),MAX(K$64:K2079)&gt;MAX(L$64:L2078)),MAX(M$64:M2078)+1,""))),"")</f>
        <v/>
      </c>
      <c r="N2079" s="91">
        <f t="shared" si="195"/>
        <v>0</v>
      </c>
      <c r="O2079" s="91" t="str">
        <f>IFERROR(IF(AND(N2078=$H$2*1,MAX(O$64:O2078)=MAX(P$64:P2078)),MAX(O$64:O2078)+1,""),"")</f>
        <v/>
      </c>
      <c r="P2079" s="91" t="str">
        <f>IFERROR(IF(MOD(MAX(Q$64:Q2079),10*MAX(O$64:O2079))&lt;=2,IF(AND(F2078/INDEX($F$64:$F2079,MATCH(MAX(O$64:O2079),O$64:O2079,0)-1)&lt;(1-$P$2),MAX(O$64:O2079)&gt;MAX(P$64:P2078)),MAX(O$64:O2079),""),IF(AND($F2078/INDEX($F$64:$F2079,MATCH(MAX(Q$64:Q2079),Q$64:Q2079,0)-1)&lt;(1-$P$2),MAX(O$64:O2079)&gt;MAX(P$64:P2078)),MAX(O$64:O2079),"")),"")</f>
        <v/>
      </c>
      <c r="Q2079" s="91" t="str">
        <f>IFERROR(IF(E2079="","",IF(O2079&lt;&gt;"",MAX(O$64:O2079)*10+1,IF(AND($F2078/INDEX($F$64:$F2079,MATCH(MAX(Q$64:Q2078),Q$64:Q2078,0)-1)&gt;(1+$O$2),MAX(O$64:O2079)&gt;MAX(P$64:P2078)),MAX(Q$64:Q2078)+1,""))),"")</f>
        <v/>
      </c>
    </row>
    <row r="2080" spans="1:17" x14ac:dyDescent="0.2">
      <c r="A2080" s="13">
        <f>HLOOKUP($E$2,历史数据!$V$3:$AE$5000,ROW(A2078),)</f>
        <v>439000</v>
      </c>
      <c r="B2080" s="41">
        <v>39588</v>
      </c>
      <c r="C2080" s="100">
        <f>IFERROR(IF(A2080&lt;&gt;0,MAX($C$4:C2079)+1,""),"")</f>
        <v>2028</v>
      </c>
      <c r="D2080" s="100"/>
      <c r="E2080" s="99">
        <f t="shared" si="196"/>
        <v>39657</v>
      </c>
      <c r="F2080" s="101">
        <f>IFERROR(VLOOKUP(E2080,历史数据!AH:AJ,3,),"")</f>
        <v>9.0311681497418501</v>
      </c>
      <c r="G2080" s="101">
        <f t="shared" si="192"/>
        <v>8.6951600418137396</v>
      </c>
      <c r="H2080" s="105">
        <f t="shared" si="193"/>
        <v>-1.894836570345948E-3</v>
      </c>
      <c r="I2080" s="101">
        <f>IFERROR(VLOOKUP(E2080,历史数据!AH:AJ,2,),"")</f>
        <v>8.4707926368430009</v>
      </c>
      <c r="J2080" s="104">
        <f t="shared" si="194"/>
        <v>0</v>
      </c>
      <c r="K2080" s="104" t="str">
        <f>IFERROR(IF(AND(J2079=$H$2*1,MAX(K$64:K2079)=MAX(L$64:L2079)),MAX(K$64:K2079)+1,""),"")</f>
        <v/>
      </c>
      <c r="L2080" s="104" t="str">
        <f>IFERROR(IF(AND($F2079/INDEX($F$64:$F2080,MATCH(MAX(M$64:M2080),M$64:M2080,0)-1)&lt;(1-$P$2),MAX(K$64:K2080)&gt;MAX(L$64:L2079)),MAX(K$64:K2080),""),"")</f>
        <v/>
      </c>
      <c r="M2080" s="104" t="str">
        <f>IFERROR(IF(E2080="","",IF(K2080&lt;&gt;"",MAX(M$64:M2079)+1,IF(AND($F2079/INDEX($F$64:$F2080,MATCH(MAX(M$64:M2079),M$64:M2079,0)-1)&gt;(1+$O$2),MAX(K$64:K2080)&gt;MAX(L$64:L2079)),MAX(M$64:M2079)+1,""))),"")</f>
        <v/>
      </c>
      <c r="N2080" s="91">
        <f t="shared" si="195"/>
        <v>0</v>
      </c>
      <c r="O2080" s="91" t="str">
        <f>IFERROR(IF(AND(N2079=$H$2*1,MAX(O$64:O2079)=MAX(P$64:P2079)),MAX(O$64:O2079)+1,""),"")</f>
        <v/>
      </c>
      <c r="P2080" s="91" t="str">
        <f>IFERROR(IF(MOD(MAX(Q$64:Q2080),10*MAX(O$64:O2080))&lt;=2,IF(AND(F2079/INDEX($F$64:$F2080,MATCH(MAX(O$64:O2080),O$64:O2080,0)-1)&lt;(1-$P$2),MAX(O$64:O2080)&gt;MAX(P$64:P2079)),MAX(O$64:O2080),""),IF(AND($F2079/INDEX($F$64:$F2080,MATCH(MAX(Q$64:Q2080),Q$64:Q2080,0)-1)&lt;(1-$P$2),MAX(O$64:O2080)&gt;MAX(P$64:P2079)),MAX(O$64:O2080),"")),"")</f>
        <v/>
      </c>
      <c r="Q2080" s="91" t="str">
        <f>IFERROR(IF(E2080="","",IF(O2080&lt;&gt;"",MAX(O$64:O2080)*10+1,IF(AND($F2079/INDEX($F$64:$F2080,MATCH(MAX(Q$64:Q2079),Q$64:Q2079,0)-1)&gt;(1+$O$2),MAX(O$64:O2080)&gt;MAX(P$64:P2079)),MAX(Q$64:Q2079)+1,""))),"")</f>
        <v/>
      </c>
    </row>
    <row r="2081" spans="1:17" x14ac:dyDescent="0.2">
      <c r="A2081" s="13">
        <f>HLOOKUP($E$2,历史数据!$V$3:$AE$5000,ROW(A2079),)</f>
        <v>505353</v>
      </c>
      <c r="B2081" s="41">
        <v>39589</v>
      </c>
      <c r="C2081" s="100">
        <f>IFERROR(IF(A2081&lt;&gt;0,MAX($C$4:C2080)+1,""),"")</f>
        <v>2029</v>
      </c>
      <c r="D2081" s="100"/>
      <c r="E2081" s="99">
        <f t="shared" si="196"/>
        <v>39658</v>
      </c>
      <c r="F2081" s="101">
        <f>IFERROR(VLOOKUP(E2081,历史数据!AH:AJ,3,),"")</f>
        <v>9.0311681497418501</v>
      </c>
      <c r="G2081" s="101">
        <f t="shared" si="192"/>
        <v>8.6771324574840492</v>
      </c>
      <c r="H2081" s="105">
        <f t="shared" si="193"/>
        <v>-2.0732895361326165E-3</v>
      </c>
      <c r="I2081" s="101">
        <f>IFERROR(VLOOKUP(E2081,历史数据!AH:AJ,2,),"")</f>
        <v>8.9920721837256501</v>
      </c>
      <c r="J2081" s="104">
        <f t="shared" si="194"/>
        <v>0</v>
      </c>
      <c r="K2081" s="104" t="str">
        <f>IFERROR(IF(AND(J2080=$H$2*1,MAX(K$64:K2080)=MAX(L$64:L2080)),MAX(K$64:K2080)+1,""),"")</f>
        <v/>
      </c>
      <c r="L2081" s="104" t="str">
        <f>IFERROR(IF(AND($F2080/INDEX($F$64:$F2081,MATCH(MAX(M$64:M2081),M$64:M2081,0)-1)&lt;(1-$P$2),MAX(K$64:K2081)&gt;MAX(L$64:L2080)),MAX(K$64:K2081),""),"")</f>
        <v/>
      </c>
      <c r="M2081" s="104" t="str">
        <f>IFERROR(IF(E2081="","",IF(K2081&lt;&gt;"",MAX(M$64:M2080)+1,IF(AND($F2080/INDEX($F$64:$F2081,MATCH(MAX(M$64:M2080),M$64:M2080,0)-1)&gt;(1+$O$2),MAX(K$64:K2081)&gt;MAX(L$64:L2080)),MAX(M$64:M2080)+1,""))),"")</f>
        <v/>
      </c>
      <c r="N2081" s="91">
        <f t="shared" si="195"/>
        <v>0</v>
      </c>
      <c r="O2081" s="91" t="str">
        <f>IFERROR(IF(AND(N2080=$H$2*1,MAX(O$64:O2080)=MAX(P$64:P2080)),MAX(O$64:O2080)+1,""),"")</f>
        <v/>
      </c>
      <c r="P2081" s="91" t="str">
        <f>IFERROR(IF(MOD(MAX(Q$64:Q2081),10*MAX(O$64:O2081))&lt;=2,IF(AND(F2080/INDEX($F$64:$F2081,MATCH(MAX(O$64:O2081),O$64:O2081,0)-1)&lt;(1-$P$2),MAX(O$64:O2081)&gt;MAX(P$64:P2080)),MAX(O$64:O2081),""),IF(AND($F2080/INDEX($F$64:$F2081,MATCH(MAX(Q$64:Q2081),Q$64:Q2081,0)-1)&lt;(1-$P$2),MAX(O$64:O2081)&gt;MAX(P$64:P2080)),MAX(O$64:O2081),"")),"")</f>
        <v/>
      </c>
      <c r="Q2081" s="91" t="str">
        <f>IFERROR(IF(E2081="","",IF(O2081&lt;&gt;"",MAX(O$64:O2081)*10+1,IF(AND($F2080/INDEX($F$64:$F2081,MATCH(MAX(Q$64:Q2080),Q$64:Q2080,0)-1)&gt;(1+$O$2),MAX(O$64:O2081)&gt;MAX(P$64:P2080)),MAX(Q$64:Q2080)+1,""))),"")</f>
        <v/>
      </c>
    </row>
    <row r="2082" spans="1:17" x14ac:dyDescent="0.2">
      <c r="A2082" s="13">
        <f>HLOOKUP($E$2,历史数据!$V$3:$AE$5000,ROW(A2080),)</f>
        <v>471500</v>
      </c>
      <c r="B2082" s="41">
        <v>39590</v>
      </c>
      <c r="C2082" s="100">
        <f>IFERROR(IF(A2082&lt;&gt;0,MAX($C$4:C2081)+1,""),"")</f>
        <v>2030</v>
      </c>
      <c r="D2082" s="100"/>
      <c r="E2082" s="99">
        <f t="shared" si="196"/>
        <v>39659</v>
      </c>
      <c r="F2082" s="101">
        <f>IFERROR(VLOOKUP(E2082,历史数据!AH:AJ,3,),"")</f>
        <v>9.3569678665434992</v>
      </c>
      <c r="G2082" s="101">
        <f t="shared" si="192"/>
        <v>8.663666069189583</v>
      </c>
      <c r="H2082" s="105">
        <f t="shared" si="193"/>
        <v>-1.5519399249058763E-3</v>
      </c>
      <c r="I2082" s="101">
        <f>IFERROR(VLOOKUP(E2082,历史数据!AH:AJ,2,),"")</f>
        <v>9.2266479798228396</v>
      </c>
      <c r="J2082" s="104">
        <f t="shared" si="194"/>
        <v>0</v>
      </c>
      <c r="K2082" s="104" t="str">
        <f>IFERROR(IF(AND(J2081=$H$2*1,MAX(K$64:K2081)=MAX(L$64:L2081)),MAX(K$64:K2081)+1,""),"")</f>
        <v/>
      </c>
      <c r="L2082" s="104" t="str">
        <f>IFERROR(IF(AND($F2081/INDEX($F$64:$F2082,MATCH(MAX(M$64:M2082),M$64:M2082,0)-1)&lt;(1-$P$2),MAX(K$64:K2082)&gt;MAX(L$64:L2081)),MAX(K$64:K2082),""),"")</f>
        <v/>
      </c>
      <c r="M2082" s="104" t="str">
        <f>IFERROR(IF(E2082="","",IF(K2082&lt;&gt;"",MAX(M$64:M2081)+1,IF(AND($F2081/INDEX($F$64:$F2082,MATCH(MAX(M$64:M2081),M$64:M2081,0)-1)&gt;(1+$O$2),MAX(K$64:K2082)&gt;MAX(L$64:L2081)),MAX(M$64:M2081)+1,""))),"")</f>
        <v/>
      </c>
      <c r="N2082" s="91">
        <f t="shared" si="195"/>
        <v>0</v>
      </c>
      <c r="O2082" s="91" t="str">
        <f>IFERROR(IF(AND(N2081=$H$2*1,MAX(O$64:O2081)=MAX(P$64:P2081)),MAX(O$64:O2081)+1,""),"")</f>
        <v/>
      </c>
      <c r="P2082" s="91" t="str">
        <f>IFERROR(IF(MOD(MAX(Q$64:Q2082),10*MAX(O$64:O2082))&lt;=2,IF(AND(F2081/INDEX($F$64:$F2082,MATCH(MAX(O$64:O2082),O$64:O2082,0)-1)&lt;(1-$P$2),MAX(O$64:O2082)&gt;MAX(P$64:P2081)),MAX(O$64:O2082),""),IF(AND($F2081/INDEX($F$64:$F2082,MATCH(MAX(Q$64:Q2082),Q$64:Q2082,0)-1)&lt;(1-$P$2),MAX(O$64:O2082)&gt;MAX(P$64:P2081)),MAX(O$64:O2082),"")),"")</f>
        <v/>
      </c>
      <c r="Q2082" s="91" t="str">
        <f>IFERROR(IF(E2082="","",IF(O2082&lt;&gt;"",MAX(O$64:O2082)*10+1,IF(AND($F2081/INDEX($F$64:$F2082,MATCH(MAX(Q$64:Q2081),Q$64:Q2081,0)-1)&gt;(1+$O$2),MAX(O$64:O2082)&gt;MAX(P$64:P2081)),MAX(Q$64:Q2081)+1,""))),"")</f>
        <v/>
      </c>
    </row>
    <row r="2083" spans="1:17" x14ac:dyDescent="0.2">
      <c r="A2083" s="13">
        <f>HLOOKUP($E$2,历史数据!$V$3:$AE$5000,ROW(A2081),)</f>
        <v>541559</v>
      </c>
      <c r="B2083" s="41">
        <v>39591</v>
      </c>
      <c r="C2083" s="100">
        <f>IFERROR(IF(A2083&lt;&gt;0,MAX($C$4:C2082)+1,""),"")</f>
        <v>2031</v>
      </c>
      <c r="D2083" s="100"/>
      <c r="E2083" s="99">
        <f t="shared" si="196"/>
        <v>39660</v>
      </c>
      <c r="F2083" s="101">
        <f>IFERROR(VLOOKUP(E2083,历史数据!AH:AJ,3,),"")</f>
        <v>8.8878162743491202</v>
      </c>
      <c r="G2083" s="101">
        <f t="shared" si="192"/>
        <v>8.6412944886358698</v>
      </c>
      <c r="H2083" s="105">
        <f t="shared" si="193"/>
        <v>-2.5822302446850687E-3</v>
      </c>
      <c r="I2083" s="101">
        <f>IFERROR(VLOOKUP(E2083,历史数据!AH:AJ,2,),"")</f>
        <v>9.3439358778714308</v>
      </c>
      <c r="J2083" s="104">
        <f t="shared" si="194"/>
        <v>0</v>
      </c>
      <c r="K2083" s="104" t="str">
        <f>IFERROR(IF(AND(J2082=$H$2*1,MAX(K$64:K2082)=MAX(L$64:L2082)),MAX(K$64:K2082)+1,""),"")</f>
        <v/>
      </c>
      <c r="L2083" s="104" t="str">
        <f>IFERROR(IF(AND($F2082/INDEX($F$64:$F2083,MATCH(MAX(M$64:M2083),M$64:M2083,0)-1)&lt;(1-$P$2),MAX(K$64:K2083)&gt;MAX(L$64:L2082)),MAX(K$64:K2083),""),"")</f>
        <v/>
      </c>
      <c r="M2083" s="104" t="str">
        <f>IFERROR(IF(E2083="","",IF(K2083&lt;&gt;"",MAX(M$64:M2082)+1,IF(AND($F2082/INDEX($F$64:$F2083,MATCH(MAX(M$64:M2082),M$64:M2082,0)-1)&gt;(1+$O$2),MAX(K$64:K2083)&gt;MAX(L$64:L2082)),MAX(M$64:M2082)+1,""))),"")</f>
        <v/>
      </c>
      <c r="N2083" s="91">
        <f t="shared" si="195"/>
        <v>0</v>
      </c>
      <c r="O2083" s="91" t="str">
        <f>IFERROR(IF(AND(N2082=$H$2*1,MAX(O$64:O2082)=MAX(P$64:P2082)),MAX(O$64:O2082)+1,""),"")</f>
        <v/>
      </c>
      <c r="P2083" s="91" t="str">
        <f>IFERROR(IF(MOD(MAX(Q$64:Q2083),10*MAX(O$64:O2083))&lt;=2,IF(AND(F2082/INDEX($F$64:$F2083,MATCH(MAX(O$64:O2083),O$64:O2083,0)-1)&lt;(1-$P$2),MAX(O$64:O2083)&gt;MAX(P$64:P2082)),MAX(O$64:O2083),""),IF(AND($F2082/INDEX($F$64:$F2083,MATCH(MAX(Q$64:Q2083),Q$64:Q2083,0)-1)&lt;(1-$P$2),MAX(O$64:O2083)&gt;MAX(P$64:P2082)),MAX(O$64:O2083),"")),"")</f>
        <v/>
      </c>
      <c r="Q2083" s="91" t="str">
        <f>IFERROR(IF(E2083="","",IF(O2083&lt;&gt;"",MAX(O$64:O2083)*10+1,IF(AND($F2082/INDEX($F$64:$F2083,MATCH(MAX(Q$64:Q2082),Q$64:Q2082,0)-1)&gt;(1+$O$2),MAX(O$64:O2083)&gt;MAX(P$64:P2082)),MAX(Q$64:Q2082)+1,""))),"")</f>
        <v/>
      </c>
    </row>
    <row r="2084" spans="1:17" x14ac:dyDescent="0.2">
      <c r="A2084" s="13">
        <f>HLOOKUP($E$2,历史数据!$V$3:$AE$5000,ROW(A2082),)</f>
        <v>259853</v>
      </c>
      <c r="B2084" s="41">
        <v>39594</v>
      </c>
      <c r="C2084" s="100">
        <f>IFERROR(IF(A2084&lt;&gt;0,MAX($C$4:C2083)+1,""),"")</f>
        <v>2032</v>
      </c>
      <c r="D2084" s="100"/>
      <c r="E2084" s="99">
        <f t="shared" si="196"/>
        <v>39661</v>
      </c>
      <c r="F2084" s="101">
        <f>IFERROR(VLOOKUP(E2084,历史数据!AH:AJ,3,),"")</f>
        <v>8.5359525802033307</v>
      </c>
      <c r="G2084" s="101">
        <f t="shared" si="192"/>
        <v>8.6117553143125196</v>
      </c>
      <c r="H2084" s="105">
        <f t="shared" si="193"/>
        <v>-3.4183737589543739E-3</v>
      </c>
      <c r="I2084" s="101">
        <f>IFERROR(VLOOKUP(E2084,历史数据!AH:AJ,2,),"")</f>
        <v>8.4968566141871307</v>
      </c>
      <c r="J2084" s="104">
        <f t="shared" si="194"/>
        <v>0</v>
      </c>
      <c r="K2084" s="104" t="str">
        <f>IFERROR(IF(AND(J2083=$H$2*1,MAX(K$64:K2083)=MAX(L$64:L2083)),MAX(K$64:K2083)+1,""),"")</f>
        <v/>
      </c>
      <c r="L2084" s="104" t="str">
        <f>IFERROR(IF(AND($F2083/INDEX($F$64:$F2084,MATCH(MAX(M$64:M2084),M$64:M2084,0)-1)&lt;(1-$P$2),MAX(K$64:K2084)&gt;MAX(L$64:L2083)),MAX(K$64:K2084),""),"")</f>
        <v/>
      </c>
      <c r="M2084" s="104" t="str">
        <f>IFERROR(IF(E2084="","",IF(K2084&lt;&gt;"",MAX(M$64:M2083)+1,IF(AND($F2083/INDEX($F$64:$F2084,MATCH(MAX(M$64:M2083),M$64:M2083,0)-1)&gt;(1+$O$2),MAX(K$64:K2084)&gt;MAX(L$64:L2083)),MAX(M$64:M2083)+1,""))),"")</f>
        <v/>
      </c>
      <c r="N2084" s="91">
        <f t="shared" si="195"/>
        <v>0</v>
      </c>
      <c r="O2084" s="91" t="str">
        <f>IFERROR(IF(AND(N2083=$H$2*1,MAX(O$64:O2083)=MAX(P$64:P2083)),MAX(O$64:O2083)+1,""),"")</f>
        <v/>
      </c>
      <c r="P2084" s="91" t="str">
        <f>IFERROR(IF(MOD(MAX(Q$64:Q2084),10*MAX(O$64:O2084))&lt;=2,IF(AND(F2083/INDEX($F$64:$F2084,MATCH(MAX(O$64:O2084),O$64:O2084,0)-1)&lt;(1-$P$2),MAX(O$64:O2084)&gt;MAX(P$64:P2083)),MAX(O$64:O2084),""),IF(AND($F2083/INDEX($F$64:$F2084,MATCH(MAX(Q$64:Q2084),Q$64:Q2084,0)-1)&lt;(1-$P$2),MAX(O$64:O2084)&gt;MAX(P$64:P2083)),MAX(O$64:O2084),"")),"")</f>
        <v/>
      </c>
      <c r="Q2084" s="91" t="str">
        <f>IFERROR(IF(E2084="","",IF(O2084&lt;&gt;"",MAX(O$64:O2084)*10+1,IF(AND($F2083/INDEX($F$64:$F2084,MATCH(MAX(Q$64:Q2083),Q$64:Q2083,0)-1)&gt;(1+$O$2),MAX(O$64:O2084)&gt;MAX(P$64:P2083)),MAX(Q$64:Q2083)+1,""))),"")</f>
        <v/>
      </c>
    </row>
    <row r="2085" spans="1:17" x14ac:dyDescent="0.2">
      <c r="A2085" s="13">
        <f>HLOOKUP($E$2,历史数据!$V$3:$AE$5000,ROW(A2083),)</f>
        <v>291060</v>
      </c>
      <c r="B2085" s="41">
        <v>39595</v>
      </c>
      <c r="C2085" s="100">
        <f>IFERROR(IF(A2085&lt;&gt;0,MAX($C$4:C2084)+1,""),"")</f>
        <v>2033</v>
      </c>
      <c r="D2085" s="100"/>
      <c r="E2085" s="99">
        <f t="shared" si="196"/>
        <v>39664</v>
      </c>
      <c r="F2085" s="101">
        <f>IFERROR(VLOOKUP(E2085,历史数据!AH:AJ,3,),"")</f>
        <v>8.5489845688753991</v>
      </c>
      <c r="G2085" s="101">
        <f t="shared" si="192"/>
        <v>8.5830849392339754</v>
      </c>
      <c r="H2085" s="105">
        <f t="shared" si="193"/>
        <v>-3.3292138515471636E-3</v>
      </c>
      <c r="I2085" s="101">
        <f>IFERROR(VLOOKUP(E2085,历史数据!AH:AJ,2,),"")</f>
        <v>8.3535047387944097</v>
      </c>
      <c r="J2085" s="104">
        <f t="shared" si="194"/>
        <v>0</v>
      </c>
      <c r="K2085" s="104" t="str">
        <f>IFERROR(IF(AND(J2084=$H$2*1,MAX(K$64:K2084)=MAX(L$64:L2084)),MAX(K$64:K2084)+1,""),"")</f>
        <v/>
      </c>
      <c r="L2085" s="104" t="str">
        <f>IFERROR(IF(AND($F2084/INDEX($F$64:$F2085,MATCH(MAX(M$64:M2085),M$64:M2085,0)-1)&lt;(1-$P$2),MAX(K$64:K2085)&gt;MAX(L$64:L2084)),MAX(K$64:K2085),""),"")</f>
        <v/>
      </c>
      <c r="M2085" s="104" t="str">
        <f>IFERROR(IF(E2085="","",IF(K2085&lt;&gt;"",MAX(M$64:M2084)+1,IF(AND($F2084/INDEX($F$64:$F2085,MATCH(MAX(M$64:M2084),M$64:M2084,0)-1)&gt;(1+$O$2),MAX(K$64:K2085)&gt;MAX(L$64:L2084)),MAX(M$64:M2084)+1,""))),"")</f>
        <v/>
      </c>
      <c r="N2085" s="91">
        <f t="shared" si="195"/>
        <v>0</v>
      </c>
      <c r="O2085" s="91" t="str">
        <f>IFERROR(IF(AND(N2084=$H$2*1,MAX(O$64:O2084)=MAX(P$64:P2084)),MAX(O$64:O2084)+1,""),"")</f>
        <v/>
      </c>
      <c r="P2085" s="91" t="str">
        <f>IFERROR(IF(MOD(MAX(Q$64:Q2085),10*MAX(O$64:O2085))&lt;=2,IF(AND(F2084/INDEX($F$64:$F2085,MATCH(MAX(O$64:O2085),O$64:O2085,0)-1)&lt;(1-$P$2),MAX(O$64:O2085)&gt;MAX(P$64:P2084)),MAX(O$64:O2085),""),IF(AND($F2084/INDEX($F$64:$F2085,MATCH(MAX(Q$64:Q2085),Q$64:Q2085,0)-1)&lt;(1-$P$2),MAX(O$64:O2085)&gt;MAX(P$64:P2084)),MAX(O$64:O2085),"")),"")</f>
        <v/>
      </c>
      <c r="Q2085" s="91" t="str">
        <f>IFERROR(IF(E2085="","",IF(O2085&lt;&gt;"",MAX(O$64:O2085)*10+1,IF(AND($F2084/INDEX($F$64:$F2085,MATCH(MAX(Q$64:Q2084),Q$64:Q2084,0)-1)&gt;(1+$O$2),MAX(O$64:O2085)&gt;MAX(P$64:P2084)),MAX(Q$64:Q2084)+1,""))),"")</f>
        <v/>
      </c>
    </row>
    <row r="2086" spans="1:17" x14ac:dyDescent="0.2">
      <c r="A2086" s="13">
        <f>HLOOKUP($E$2,历史数据!$V$3:$AE$5000,ROW(A2084),)</f>
        <v>553344</v>
      </c>
      <c r="B2086" s="41">
        <v>39596</v>
      </c>
      <c r="C2086" s="100">
        <f>IFERROR(IF(A2086&lt;&gt;0,MAX($C$4:C2085)+1,""),"")</f>
        <v>2034</v>
      </c>
      <c r="D2086" s="100"/>
      <c r="E2086" s="99">
        <f t="shared" si="196"/>
        <v>39665</v>
      </c>
      <c r="F2086" s="101">
        <f>IFERROR(VLOOKUP(E2086,历史数据!AH:AJ,3,),"")</f>
        <v>8.5489845688753991</v>
      </c>
      <c r="G2086" s="101">
        <f t="shared" si="192"/>
        <v>8.5489845688754027</v>
      </c>
      <c r="H2086" s="105">
        <f t="shared" si="193"/>
        <v>-3.972973656907075E-3</v>
      </c>
      <c r="I2086" s="101">
        <f>IFERROR(VLOOKUP(E2086,历史数据!AH:AJ,2,),"")</f>
        <v>8.6011125235636605</v>
      </c>
      <c r="J2086" s="104">
        <f t="shared" si="194"/>
        <v>0</v>
      </c>
      <c r="K2086" s="104" t="str">
        <f>IFERROR(IF(AND(J2085=$H$2*1,MAX(K$64:K2085)=MAX(L$64:L2085)),MAX(K$64:K2085)+1,""),"")</f>
        <v/>
      </c>
      <c r="L2086" s="104" t="str">
        <f>IFERROR(IF(AND($F2085/INDEX($F$64:$F2086,MATCH(MAX(M$64:M2086),M$64:M2086,0)-1)&lt;(1-$P$2),MAX(K$64:K2086)&gt;MAX(L$64:L2085)),MAX(K$64:K2086),""),"")</f>
        <v/>
      </c>
      <c r="M2086" s="104" t="str">
        <f>IFERROR(IF(E2086="","",IF(K2086&lt;&gt;"",MAX(M$64:M2085)+1,IF(AND($F2085/INDEX($F$64:$F2086,MATCH(MAX(M$64:M2085),M$64:M2085,0)-1)&gt;(1+$O$2),MAX(K$64:K2086)&gt;MAX(L$64:L2085)),MAX(M$64:M2085)+1,""))),"")</f>
        <v/>
      </c>
      <c r="N2086" s="91">
        <f t="shared" si="195"/>
        <v>0</v>
      </c>
      <c r="O2086" s="91" t="str">
        <f>IFERROR(IF(AND(N2085=$H$2*1,MAX(O$64:O2085)=MAX(P$64:P2085)),MAX(O$64:O2085)+1,""),"")</f>
        <v/>
      </c>
      <c r="P2086" s="91" t="str">
        <f>IFERROR(IF(MOD(MAX(Q$64:Q2086),10*MAX(O$64:O2086))&lt;=2,IF(AND(F2085/INDEX($F$64:$F2086,MATCH(MAX(O$64:O2086),O$64:O2086,0)-1)&lt;(1-$P$2),MAX(O$64:O2086)&gt;MAX(P$64:P2085)),MAX(O$64:O2086),""),IF(AND($F2085/INDEX($F$64:$F2086,MATCH(MAX(Q$64:Q2086),Q$64:Q2086,0)-1)&lt;(1-$P$2),MAX(O$64:O2086)&gt;MAX(P$64:P2085)),MAX(O$64:O2086),"")),"")</f>
        <v/>
      </c>
      <c r="Q2086" s="91" t="str">
        <f>IFERROR(IF(E2086="","",IF(O2086&lt;&gt;"",MAX(O$64:O2086)*10+1,IF(AND($F2085/INDEX($F$64:$F2086,MATCH(MAX(Q$64:Q2085),Q$64:Q2085,0)-1)&gt;(1+$O$2),MAX(O$64:O2086)&gt;MAX(P$64:P2085)),MAX(Q$64:Q2085)+1,""))),"")</f>
        <v/>
      </c>
    </row>
    <row r="2087" spans="1:17" x14ac:dyDescent="0.2">
      <c r="A2087" s="13">
        <f>HLOOKUP($E$2,历史数据!$V$3:$AE$5000,ROW(A2085),)</f>
        <v>280950</v>
      </c>
      <c r="B2087" s="41">
        <v>39597</v>
      </c>
      <c r="C2087" s="100">
        <f>IFERROR(IF(A2087&lt;&gt;0,MAX($C$4:C2086)+1,""),"")</f>
        <v>2035</v>
      </c>
      <c r="D2087" s="100"/>
      <c r="E2087" s="99">
        <f t="shared" si="196"/>
        <v>39666</v>
      </c>
      <c r="F2087" s="101">
        <f>IFERROR(VLOOKUP(E2087,历史数据!AH:AJ,3,),"")</f>
        <v>8.4707926368430009</v>
      </c>
      <c r="G2087" s="101">
        <f t="shared" si="192"/>
        <v>8.5131466000272198</v>
      </c>
      <c r="H2087" s="105">
        <f t="shared" si="193"/>
        <v>-4.1920731707317804E-3</v>
      </c>
      <c r="I2087" s="101">
        <f>IFERROR(VLOOKUP(E2087,历史数据!AH:AJ,2,),"")</f>
        <v>8.5489845688753991</v>
      </c>
      <c r="J2087" s="104">
        <f t="shared" si="194"/>
        <v>0</v>
      </c>
      <c r="K2087" s="104" t="str">
        <f>IFERROR(IF(AND(J2086=$H$2*1,MAX(K$64:K2086)=MAX(L$64:L2086)),MAX(K$64:K2086)+1,""),"")</f>
        <v/>
      </c>
      <c r="L2087" s="104" t="str">
        <f>IFERROR(IF(AND($F2086/INDEX($F$64:$F2087,MATCH(MAX(M$64:M2087),M$64:M2087,0)-1)&lt;(1-$P$2),MAX(K$64:K2087)&gt;MAX(L$64:L2086)),MAX(K$64:K2087),""),"")</f>
        <v/>
      </c>
      <c r="M2087" s="104" t="str">
        <f>IFERROR(IF(E2087="","",IF(K2087&lt;&gt;"",MAX(M$64:M2086)+1,IF(AND($F2086/INDEX($F$64:$F2087,MATCH(MAX(M$64:M2086),M$64:M2086,0)-1)&gt;(1+$O$2),MAX(K$64:K2087)&gt;MAX(L$64:L2086)),MAX(M$64:M2086)+1,""))),"")</f>
        <v/>
      </c>
      <c r="N2087" s="91">
        <f t="shared" si="195"/>
        <v>0</v>
      </c>
      <c r="O2087" s="91" t="str">
        <f>IFERROR(IF(AND(N2086=$H$2*1,MAX(O$64:O2086)=MAX(P$64:P2086)),MAX(O$64:O2086)+1,""),"")</f>
        <v/>
      </c>
      <c r="P2087" s="91" t="str">
        <f>IFERROR(IF(MOD(MAX(Q$64:Q2087),10*MAX(O$64:O2087))&lt;=2,IF(AND(F2086/INDEX($F$64:$F2087,MATCH(MAX(O$64:O2087),O$64:O2087,0)-1)&lt;(1-$P$2),MAX(O$64:O2087)&gt;MAX(P$64:P2086)),MAX(O$64:O2087),""),IF(AND($F2086/INDEX($F$64:$F2087,MATCH(MAX(Q$64:Q2087),Q$64:Q2087,0)-1)&lt;(1-$P$2),MAX(O$64:O2087)&gt;MAX(P$64:P2086)),MAX(O$64:O2087),"")),"")</f>
        <v/>
      </c>
      <c r="Q2087" s="91" t="str">
        <f>IFERROR(IF(E2087="","",IF(O2087&lt;&gt;"",MAX(O$64:O2087)*10+1,IF(AND($F2086/INDEX($F$64:$F2087,MATCH(MAX(Q$64:Q2086),Q$64:Q2086,0)-1)&gt;(1+$O$2),MAX(O$64:O2087)&gt;MAX(P$64:P2086)),MAX(Q$64:Q2086)+1,""))),"")</f>
        <v/>
      </c>
    </row>
    <row r="2088" spans="1:17" x14ac:dyDescent="0.2">
      <c r="A2088" s="13">
        <f>HLOOKUP($E$2,历史数据!$V$3:$AE$5000,ROW(A2086),)</f>
        <v>252800</v>
      </c>
      <c r="B2088" s="41">
        <v>39598</v>
      </c>
      <c r="C2088" s="100">
        <f>IFERROR(IF(A2088&lt;&gt;0,MAX($C$4:C2087)+1,""),"")</f>
        <v>2036</v>
      </c>
      <c r="D2088" s="100"/>
      <c r="E2088" s="99">
        <f t="shared" si="196"/>
        <v>39667</v>
      </c>
      <c r="F2088" s="101">
        <f>IFERROR(VLOOKUP(E2088,历史数据!AH:AJ,3,),"")</f>
        <v>8.5359525802033307</v>
      </c>
      <c r="G2088" s="101">
        <f t="shared" si="192"/>
        <v>8.4786118300462423</v>
      </c>
      <c r="H2088" s="105">
        <f t="shared" si="193"/>
        <v>-4.0566398775356838E-3</v>
      </c>
      <c r="I2088" s="101">
        <f>IFERROR(VLOOKUP(E2088,历史数据!AH:AJ,2,),"")</f>
        <v>8.3404727501223395</v>
      </c>
      <c r="J2088" s="104">
        <f t="shared" si="194"/>
        <v>0</v>
      </c>
      <c r="K2088" s="104" t="str">
        <f>IFERROR(IF(AND(J2087=$H$2*1,MAX(K$64:K2087)=MAX(L$64:L2087)),MAX(K$64:K2087)+1,""),"")</f>
        <v/>
      </c>
      <c r="L2088" s="104" t="str">
        <f>IFERROR(IF(AND($F2087/INDEX($F$64:$F2088,MATCH(MAX(M$64:M2088),M$64:M2088,0)-1)&lt;(1-$P$2),MAX(K$64:K2088)&gt;MAX(L$64:L2087)),MAX(K$64:K2088),""),"")</f>
        <v/>
      </c>
      <c r="M2088" s="104" t="str">
        <f>IFERROR(IF(E2088="","",IF(K2088&lt;&gt;"",MAX(M$64:M2087)+1,IF(AND($F2087/INDEX($F$64:$F2088,MATCH(MAX(M$64:M2087),M$64:M2087,0)-1)&gt;(1+$O$2),MAX(K$64:K2088)&gt;MAX(L$64:L2087)),MAX(M$64:M2087)+1,""))),"")</f>
        <v/>
      </c>
      <c r="N2088" s="91">
        <f t="shared" si="195"/>
        <v>0</v>
      </c>
      <c r="O2088" s="91" t="str">
        <f>IFERROR(IF(AND(N2087=$H$2*1,MAX(O$64:O2087)=MAX(P$64:P2087)),MAX(O$64:O2087)+1,""),"")</f>
        <v/>
      </c>
      <c r="P2088" s="91" t="str">
        <f>IFERROR(IF(MOD(MAX(Q$64:Q2088),10*MAX(O$64:O2088))&lt;=2,IF(AND(F2087/INDEX($F$64:$F2088,MATCH(MAX(O$64:O2088),O$64:O2088,0)-1)&lt;(1-$P$2),MAX(O$64:O2088)&gt;MAX(P$64:P2087)),MAX(O$64:O2088),""),IF(AND($F2087/INDEX($F$64:$F2088,MATCH(MAX(Q$64:Q2088),Q$64:Q2088,0)-1)&lt;(1-$P$2),MAX(O$64:O2088)&gt;MAX(P$64:P2087)),MAX(O$64:O2088),"")),"")</f>
        <v/>
      </c>
      <c r="Q2088" s="91" t="str">
        <f>IFERROR(IF(E2088="","",IF(O2088&lt;&gt;"",MAX(O$64:O2088)*10+1,IF(AND($F2087/INDEX($F$64:$F2088,MATCH(MAX(Q$64:Q2087),Q$64:Q2087,0)-1)&gt;(1+$O$2),MAX(O$64:O2088)&gt;MAX(P$64:P2087)),MAX(Q$64:Q2087)+1,""))),"")</f>
        <v/>
      </c>
    </row>
    <row r="2089" spans="1:17" x14ac:dyDescent="0.2">
      <c r="A2089" s="13">
        <f>HLOOKUP($E$2,历史数据!$V$3:$AE$5000,ROW(A2087),)</f>
        <v>412450</v>
      </c>
      <c r="B2089" s="41">
        <v>39601</v>
      </c>
      <c r="C2089" s="100">
        <f>IFERROR(IF(A2089&lt;&gt;0,MAX($C$4:C2088)+1,""),"")</f>
        <v>2037</v>
      </c>
      <c r="D2089" s="100"/>
      <c r="E2089" s="99">
        <f t="shared" si="196"/>
        <v>39668</v>
      </c>
      <c r="F2089" s="101">
        <f>IFERROR(VLOOKUP(E2089,历史数据!AH:AJ,3,),"")</f>
        <v>8.10589695402515</v>
      </c>
      <c r="G2089" s="101">
        <f t="shared" si="192"/>
        <v>8.4366922664844317</v>
      </c>
      <c r="H2089" s="105">
        <f t="shared" si="193"/>
        <v>-4.9441541141508338E-3</v>
      </c>
      <c r="I2089" s="101">
        <f>IFERROR(VLOOKUP(E2089,历史数据!AH:AJ,2,),"")</f>
        <v>8.4707926368430009</v>
      </c>
      <c r="J2089" s="104">
        <f t="shared" si="194"/>
        <v>0</v>
      </c>
      <c r="K2089" s="104" t="str">
        <f>IFERROR(IF(AND(J2088=$H$2*1,MAX(K$64:K2088)=MAX(L$64:L2088)),MAX(K$64:K2088)+1,""),"")</f>
        <v/>
      </c>
      <c r="L2089" s="104" t="str">
        <f>IFERROR(IF(AND($F2088/INDEX($F$64:$F2089,MATCH(MAX(M$64:M2089),M$64:M2089,0)-1)&lt;(1-$P$2),MAX(K$64:K2089)&gt;MAX(L$64:L2088)),MAX(K$64:K2089),""),"")</f>
        <v/>
      </c>
      <c r="M2089" s="104" t="str">
        <f>IFERROR(IF(E2089="","",IF(K2089&lt;&gt;"",MAX(M$64:M2088)+1,IF(AND($F2088/INDEX($F$64:$F2089,MATCH(MAX(M$64:M2088),M$64:M2088,0)-1)&gt;(1+$O$2),MAX(K$64:K2089)&gt;MAX(L$64:L2088)),MAX(M$64:M2088)+1,""))),"")</f>
        <v/>
      </c>
      <c r="N2089" s="91">
        <f t="shared" si="195"/>
        <v>0</v>
      </c>
      <c r="O2089" s="91" t="str">
        <f>IFERROR(IF(AND(N2088=$H$2*1,MAX(O$64:O2088)=MAX(P$64:P2088)),MAX(O$64:O2088)+1,""),"")</f>
        <v/>
      </c>
      <c r="P2089" s="91" t="str">
        <f>IFERROR(IF(MOD(MAX(Q$64:Q2089),10*MAX(O$64:O2089))&lt;=2,IF(AND(F2088/INDEX($F$64:$F2089,MATCH(MAX(O$64:O2089),O$64:O2089,0)-1)&lt;(1-$P$2),MAX(O$64:O2089)&gt;MAX(P$64:P2088)),MAX(O$64:O2089),""),IF(AND($F2088/INDEX($F$64:$F2089,MATCH(MAX(Q$64:Q2089),Q$64:Q2089,0)-1)&lt;(1-$P$2),MAX(O$64:O2089)&gt;MAX(P$64:P2088)),MAX(O$64:O2089),"")),"")</f>
        <v/>
      </c>
      <c r="Q2089" s="91" t="str">
        <f>IFERROR(IF(E2089="","",IF(O2089&lt;&gt;"",MAX(O$64:O2089)*10+1,IF(AND($F2088/INDEX($F$64:$F2089,MATCH(MAX(Q$64:Q2088),Q$64:Q2088,0)-1)&gt;(1+$O$2),MAX(O$64:O2089)&gt;MAX(P$64:P2088)),MAX(Q$64:Q2088)+1,""))),"")</f>
        <v/>
      </c>
    </row>
    <row r="2090" spans="1:17" x14ac:dyDescent="0.2">
      <c r="A2090" s="13">
        <f>HLOOKUP($E$2,历史数据!$V$3:$AE$5000,ROW(A2088),)</f>
        <v>248245</v>
      </c>
      <c r="B2090" s="41">
        <v>39602</v>
      </c>
      <c r="C2090" s="100">
        <f>IFERROR(IF(A2090&lt;&gt;0,MAX($C$4:C2089)+1,""),"")</f>
        <v>2038</v>
      </c>
      <c r="D2090" s="100"/>
      <c r="E2090" s="99">
        <f t="shared" si="196"/>
        <v>39671</v>
      </c>
      <c r="F2090" s="101">
        <f>IFERROR(VLOOKUP(E2090,历史数据!AH:AJ,3,),"")</f>
        <v>7.7019053051910999</v>
      </c>
      <c r="G2090" s="101">
        <f t="shared" si="192"/>
        <v>8.3917319055658002</v>
      </c>
      <c r="H2090" s="105">
        <f t="shared" si="193"/>
        <v>-5.3291455345882977E-3</v>
      </c>
      <c r="I2090" s="101">
        <f>IFERROR(VLOOKUP(E2090,历史数据!AH:AJ,2,),"")</f>
        <v>7.9364811012882903</v>
      </c>
      <c r="J2090" s="104">
        <f t="shared" si="194"/>
        <v>0</v>
      </c>
      <c r="K2090" s="104" t="str">
        <f>IFERROR(IF(AND(J2089=$H$2*1,MAX(K$64:K2089)=MAX(L$64:L2089)),MAX(K$64:K2089)+1,""),"")</f>
        <v/>
      </c>
      <c r="L2090" s="104" t="str">
        <f>IFERROR(IF(AND($F2089/INDEX($F$64:$F2090,MATCH(MAX(M$64:M2090),M$64:M2090,0)-1)&lt;(1-$P$2),MAX(K$64:K2090)&gt;MAX(L$64:L2089)),MAX(K$64:K2090),""),"")</f>
        <v/>
      </c>
      <c r="M2090" s="104" t="str">
        <f>IFERROR(IF(E2090="","",IF(K2090&lt;&gt;"",MAX(M$64:M2089)+1,IF(AND($F2089/INDEX($F$64:$F2090,MATCH(MAX(M$64:M2089),M$64:M2089,0)-1)&gt;(1+$O$2),MAX(K$64:K2090)&gt;MAX(L$64:L2089)),MAX(M$64:M2089)+1,""))),"")</f>
        <v/>
      </c>
      <c r="N2090" s="91">
        <f t="shared" si="195"/>
        <v>0</v>
      </c>
      <c r="O2090" s="91" t="str">
        <f>IFERROR(IF(AND(N2089=$H$2*1,MAX(O$64:O2089)=MAX(P$64:P2089)),MAX(O$64:O2089)+1,""),"")</f>
        <v/>
      </c>
      <c r="P2090" s="91" t="str">
        <f>IFERROR(IF(MOD(MAX(Q$64:Q2090),10*MAX(O$64:O2090))&lt;=2,IF(AND(F2089/INDEX($F$64:$F2090,MATCH(MAX(O$64:O2090),O$64:O2090,0)-1)&lt;(1-$P$2),MAX(O$64:O2090)&gt;MAX(P$64:P2089)),MAX(O$64:O2090),""),IF(AND($F2089/INDEX($F$64:$F2090,MATCH(MAX(Q$64:Q2090),Q$64:Q2090,0)-1)&lt;(1-$P$2),MAX(O$64:O2090)&gt;MAX(P$64:P2089)),MAX(O$64:O2090),"")),"")</f>
        <v/>
      </c>
      <c r="Q2090" s="91" t="str">
        <f>IFERROR(IF(E2090="","",IF(O2090&lt;&gt;"",MAX(O$64:O2090)*10+1,IF(AND($F2089/INDEX($F$64:$F2090,MATCH(MAX(Q$64:Q2089),Q$64:Q2089,0)-1)&gt;(1+$O$2),MAX(O$64:O2090)&gt;MAX(P$64:P2089)),MAX(Q$64:Q2089)+1,""))),"")</f>
        <v/>
      </c>
    </row>
    <row r="2091" spans="1:17" x14ac:dyDescent="0.2">
      <c r="A2091" s="13">
        <f>HLOOKUP($E$2,历史数据!$V$3:$AE$5000,ROW(A2089),)</f>
        <v>200544</v>
      </c>
      <c r="B2091" s="41">
        <v>39603</v>
      </c>
      <c r="C2091" s="100">
        <f>IFERROR(IF(A2091&lt;&gt;0,MAX($C$4:C2090)+1,""),"")</f>
        <v>2039</v>
      </c>
      <c r="D2091" s="100"/>
      <c r="E2091" s="99">
        <f t="shared" si="196"/>
        <v>39672</v>
      </c>
      <c r="F2091" s="101">
        <f>IFERROR(VLOOKUP(E2091,历史数据!AH:AJ,3,),"")</f>
        <v>7.3109456450291104</v>
      </c>
      <c r="G2091" s="101">
        <f t="shared" si="192"/>
        <v>8.3404727501223412</v>
      </c>
      <c r="H2091" s="105">
        <f t="shared" si="193"/>
        <v>-6.108292783931879E-3</v>
      </c>
      <c r="I2091" s="101">
        <f>IFERROR(VLOOKUP(E2091,历史数据!AH:AJ,2,),"")</f>
        <v>7.3891375770615104</v>
      </c>
      <c r="J2091" s="104">
        <f t="shared" si="194"/>
        <v>0</v>
      </c>
      <c r="K2091" s="104" t="str">
        <f>IFERROR(IF(AND(J2090=$H$2*1,MAX(K$64:K2090)=MAX(L$64:L2090)),MAX(K$64:K2090)+1,""),"")</f>
        <v/>
      </c>
      <c r="L2091" s="104" t="str">
        <f>IFERROR(IF(AND($F2090/INDEX($F$64:$F2091,MATCH(MAX(M$64:M2091),M$64:M2091,0)-1)&lt;(1-$P$2),MAX(K$64:K2091)&gt;MAX(L$64:L2090)),MAX(K$64:K2091),""),"")</f>
        <v/>
      </c>
      <c r="M2091" s="104" t="str">
        <f>IFERROR(IF(E2091="","",IF(K2091&lt;&gt;"",MAX(M$64:M2090)+1,IF(AND($F2090/INDEX($F$64:$F2091,MATCH(MAX(M$64:M2090),M$64:M2090,0)-1)&gt;(1+$O$2),MAX(K$64:K2091)&gt;MAX(L$64:L2090)),MAX(M$64:M2090)+1,""))),"")</f>
        <v/>
      </c>
      <c r="N2091" s="91">
        <f t="shared" si="195"/>
        <v>0</v>
      </c>
      <c r="O2091" s="91" t="str">
        <f>IFERROR(IF(AND(N2090=$H$2*1,MAX(O$64:O2090)=MAX(P$64:P2090)),MAX(O$64:O2090)+1,""),"")</f>
        <v/>
      </c>
      <c r="P2091" s="91" t="str">
        <f>IFERROR(IF(MOD(MAX(Q$64:Q2091),10*MAX(O$64:O2091))&lt;=2,IF(AND(F2090/INDEX($F$64:$F2091,MATCH(MAX(O$64:O2091),O$64:O2091,0)-1)&lt;(1-$P$2),MAX(O$64:O2091)&gt;MAX(P$64:P2090)),MAX(O$64:O2091),""),IF(AND($F2090/INDEX($F$64:$F2091,MATCH(MAX(Q$64:Q2091),Q$64:Q2091,0)-1)&lt;(1-$P$2),MAX(O$64:O2091)&gt;MAX(P$64:P2090)),MAX(O$64:O2091),"")),"")</f>
        <v/>
      </c>
      <c r="Q2091" s="91" t="str">
        <f>IFERROR(IF(E2091="","",IF(O2091&lt;&gt;"",MAX(O$64:O2091)*10+1,IF(AND($F2090/INDEX($F$64:$F2091,MATCH(MAX(Q$64:Q2090),Q$64:Q2090,0)-1)&gt;(1+$O$2),MAX(O$64:O2091)&gt;MAX(P$64:P2090)),MAX(Q$64:Q2090)+1,""))),"")</f>
        <v/>
      </c>
    </row>
    <row r="2092" spans="1:17" x14ac:dyDescent="0.2">
      <c r="A2092" s="13">
        <f>HLOOKUP($E$2,历史数据!$V$3:$AE$5000,ROW(A2090),)</f>
        <v>121700</v>
      </c>
      <c r="B2092" s="41">
        <v>39604</v>
      </c>
      <c r="C2092" s="100">
        <f>IFERROR(IF(A2092&lt;&gt;0,MAX($C$4:C2091)+1,""),"")</f>
        <v>2040</v>
      </c>
      <c r="D2092" s="100"/>
      <c r="E2092" s="99">
        <f t="shared" si="196"/>
        <v>39673</v>
      </c>
      <c r="F2092" s="101">
        <f>IFERROR(VLOOKUP(E2092,历史数据!AH:AJ,3,),"")</f>
        <v>6.9460499622112604</v>
      </c>
      <c r="G2092" s="101">
        <f t="shared" si="192"/>
        <v>8.2918199924132931</v>
      </c>
      <c r="H2092" s="105">
        <f t="shared" si="193"/>
        <v>-5.833333333333468E-3</v>
      </c>
      <c r="I2092" s="101">
        <f>IFERROR(VLOOKUP(E2092,历史数据!AH:AJ,2,),"")</f>
        <v>6.9590819508833297</v>
      </c>
      <c r="J2092" s="104">
        <f t="shared" si="194"/>
        <v>0</v>
      </c>
      <c r="K2092" s="104" t="str">
        <f>IFERROR(IF(AND(J2091=$H$2*1,MAX(K$64:K2091)=MAX(L$64:L2091)),MAX(K$64:K2091)+1,""),"")</f>
        <v/>
      </c>
      <c r="L2092" s="104" t="str">
        <f>IFERROR(IF(AND($F2091/INDEX($F$64:$F2092,MATCH(MAX(M$64:M2092),M$64:M2092,0)-1)&lt;(1-$P$2),MAX(K$64:K2092)&gt;MAX(L$64:L2091)),MAX(K$64:K2092),""),"")</f>
        <v/>
      </c>
      <c r="M2092" s="104" t="str">
        <f>IFERROR(IF(E2092="","",IF(K2092&lt;&gt;"",MAX(M$64:M2091)+1,IF(AND($F2091/INDEX($F$64:$F2092,MATCH(MAX(M$64:M2091),M$64:M2091,0)-1)&gt;(1+$O$2),MAX(K$64:K2092)&gt;MAX(L$64:L2091)),MAX(M$64:M2091)+1,""))),"")</f>
        <v/>
      </c>
      <c r="N2092" s="91">
        <f t="shared" si="195"/>
        <v>0</v>
      </c>
      <c r="O2092" s="91" t="str">
        <f>IFERROR(IF(AND(N2091=$H$2*1,MAX(O$64:O2091)=MAX(P$64:P2091)),MAX(O$64:O2091)+1,""),"")</f>
        <v/>
      </c>
      <c r="P2092" s="91" t="str">
        <f>IFERROR(IF(MOD(MAX(Q$64:Q2092),10*MAX(O$64:O2092))&lt;=2,IF(AND(F2091/INDEX($F$64:$F2092,MATCH(MAX(O$64:O2092),O$64:O2092,0)-1)&lt;(1-$P$2),MAX(O$64:O2092)&gt;MAX(P$64:P2091)),MAX(O$64:O2092),""),IF(AND($F2091/INDEX($F$64:$F2092,MATCH(MAX(Q$64:Q2092),Q$64:Q2092,0)-1)&lt;(1-$P$2),MAX(O$64:O2092)&gt;MAX(P$64:P2091)),MAX(O$64:O2092),"")),"")</f>
        <v/>
      </c>
      <c r="Q2092" s="91" t="str">
        <f>IFERROR(IF(E2092="","",IF(O2092&lt;&gt;"",MAX(O$64:O2092)*10+1,IF(AND($F2091/INDEX($F$64:$F2092,MATCH(MAX(Q$64:Q2091),Q$64:Q2091,0)-1)&gt;(1+$O$2),MAX(O$64:O2092)&gt;MAX(P$64:P2091)),MAX(Q$64:Q2091)+1,""))),"")</f>
        <v/>
      </c>
    </row>
    <row r="2093" spans="1:17" x14ac:dyDescent="0.2">
      <c r="A2093" s="13">
        <f>HLOOKUP($E$2,历史数据!$V$3:$AE$5000,ROW(A2091),)</f>
        <v>163600</v>
      </c>
      <c r="B2093" s="41">
        <v>39605</v>
      </c>
      <c r="C2093" s="100">
        <f>IFERROR(IF(A2093&lt;&gt;0,MAX($C$4:C2092)+1,""),"")</f>
        <v>2041</v>
      </c>
      <c r="D2093" s="100"/>
      <c r="E2093" s="99">
        <f t="shared" si="196"/>
        <v>39674</v>
      </c>
      <c r="F2093" s="101">
        <f>IFERROR(VLOOKUP(E2093,历史数据!AH:AJ,3,),"")</f>
        <v>7.0633378602598604</v>
      </c>
      <c r="G2093" s="101">
        <f t="shared" si="192"/>
        <v>8.2477284307394694</v>
      </c>
      <c r="H2093" s="105">
        <f t="shared" si="193"/>
        <v>-5.3174769488684159E-3</v>
      </c>
      <c r="I2093" s="101">
        <f>IFERROR(VLOOKUP(E2093,历史数据!AH:AJ,2,),"")</f>
        <v>6.71147416611407</v>
      </c>
      <c r="J2093" s="104">
        <f t="shared" si="194"/>
        <v>0</v>
      </c>
      <c r="K2093" s="104" t="str">
        <f>IFERROR(IF(AND(J2092=$H$2*1,MAX(K$64:K2092)=MAX(L$64:L2092)),MAX(K$64:K2092)+1,""),"")</f>
        <v/>
      </c>
      <c r="L2093" s="104" t="str">
        <f>IFERROR(IF(AND($F2092/INDEX($F$64:$F2093,MATCH(MAX(M$64:M2093),M$64:M2093,0)-1)&lt;(1-$P$2),MAX(K$64:K2093)&gt;MAX(L$64:L2092)),MAX(K$64:K2093),""),"")</f>
        <v/>
      </c>
      <c r="M2093" s="104" t="str">
        <f>IFERROR(IF(E2093="","",IF(K2093&lt;&gt;"",MAX(M$64:M2092)+1,IF(AND($F2092/INDEX($F$64:$F2093,MATCH(MAX(M$64:M2092),M$64:M2092,0)-1)&gt;(1+$O$2),MAX(K$64:K2093)&gt;MAX(L$64:L2092)),MAX(M$64:M2092)+1,""))),"")</f>
        <v/>
      </c>
      <c r="N2093" s="91">
        <f t="shared" si="195"/>
        <v>0</v>
      </c>
      <c r="O2093" s="91" t="str">
        <f>IFERROR(IF(AND(N2092=$H$2*1,MAX(O$64:O2092)=MAX(P$64:P2092)),MAX(O$64:O2092)+1,""),"")</f>
        <v/>
      </c>
      <c r="P2093" s="91" t="str">
        <f>IFERROR(IF(MOD(MAX(Q$64:Q2093),10*MAX(O$64:O2093))&lt;=2,IF(AND(F2092/INDEX($F$64:$F2093,MATCH(MAX(O$64:O2093),O$64:O2093,0)-1)&lt;(1-$P$2),MAX(O$64:O2093)&gt;MAX(P$64:P2092)),MAX(O$64:O2093),""),IF(AND($F2092/INDEX($F$64:$F2093,MATCH(MAX(Q$64:Q2093),Q$64:Q2093,0)-1)&lt;(1-$P$2),MAX(O$64:O2093)&gt;MAX(P$64:P2092)),MAX(O$64:O2093),"")),"")</f>
        <v/>
      </c>
      <c r="Q2093" s="91" t="str">
        <f>IFERROR(IF(E2093="","",IF(O2093&lt;&gt;"",MAX(O$64:O2093)*10+1,IF(AND($F2092/INDEX($F$64:$F2093,MATCH(MAX(Q$64:Q2092),Q$64:Q2092,0)-1)&gt;(1+$O$2),MAX(O$64:O2093)&gt;MAX(P$64:P2092)),MAX(Q$64:Q2092)+1,""))),"")</f>
        <v/>
      </c>
    </row>
    <row r="2094" spans="1:17" x14ac:dyDescent="0.2">
      <c r="A2094" s="13">
        <f>HLOOKUP($E$2,历史数据!$V$3:$AE$5000,ROW(A2092),)</f>
        <v>193000</v>
      </c>
      <c r="B2094" s="41">
        <v>39609</v>
      </c>
      <c r="C2094" s="100">
        <f>IFERROR(IF(A2094&lt;&gt;0,MAX($C$4:C2093)+1,""),"")</f>
        <v>2042</v>
      </c>
      <c r="D2094" s="100"/>
      <c r="E2094" s="99">
        <f t="shared" si="196"/>
        <v>39675</v>
      </c>
      <c r="F2094" s="101">
        <f>IFERROR(VLOOKUP(E2094,历史数据!AH:AJ,3,),"")</f>
        <v>7.0503058715877902</v>
      </c>
      <c r="G2094" s="101">
        <f t="shared" si="192"/>
        <v>8.2025508700096417</v>
      </c>
      <c r="H2094" s="105">
        <f t="shared" si="193"/>
        <v>-5.477576172543408E-3</v>
      </c>
      <c r="I2094" s="101">
        <f>IFERROR(VLOOKUP(E2094,历史数据!AH:AJ,2,),"")</f>
        <v>6.9460499622112604</v>
      </c>
      <c r="J2094" s="104">
        <f t="shared" si="194"/>
        <v>0</v>
      </c>
      <c r="K2094" s="104" t="str">
        <f>IFERROR(IF(AND(J2093=$H$2*1,MAX(K$64:K2093)=MAX(L$64:L2093)),MAX(K$64:K2093)+1,""),"")</f>
        <v/>
      </c>
      <c r="L2094" s="104" t="str">
        <f>IFERROR(IF(AND($F2093/INDEX($F$64:$F2094,MATCH(MAX(M$64:M2094),M$64:M2094,0)-1)&lt;(1-$P$2),MAX(K$64:K2094)&gt;MAX(L$64:L2093)),MAX(K$64:K2094),""),"")</f>
        <v/>
      </c>
      <c r="M2094" s="104" t="str">
        <f>IFERROR(IF(E2094="","",IF(K2094&lt;&gt;"",MAX(M$64:M2093)+1,IF(AND($F2093/INDEX($F$64:$F2094,MATCH(MAX(M$64:M2093),M$64:M2093,0)-1)&gt;(1+$O$2),MAX(K$64:K2094)&gt;MAX(L$64:L2093)),MAX(M$64:M2093)+1,""))),"")</f>
        <v/>
      </c>
      <c r="N2094" s="91">
        <f t="shared" si="195"/>
        <v>0</v>
      </c>
      <c r="O2094" s="91" t="str">
        <f>IFERROR(IF(AND(N2093=$H$2*1,MAX(O$64:O2093)=MAX(P$64:P2093)),MAX(O$64:O2093)+1,""),"")</f>
        <v/>
      </c>
      <c r="P2094" s="91" t="str">
        <f>IFERROR(IF(MOD(MAX(Q$64:Q2094),10*MAX(O$64:O2094))&lt;=2,IF(AND(F2093/INDEX($F$64:$F2094,MATCH(MAX(O$64:O2094),O$64:O2094,0)-1)&lt;(1-$P$2),MAX(O$64:O2094)&gt;MAX(P$64:P2093)),MAX(O$64:O2094),""),IF(AND($F2093/INDEX($F$64:$F2094,MATCH(MAX(Q$64:Q2094),Q$64:Q2094,0)-1)&lt;(1-$P$2),MAX(O$64:O2094)&gt;MAX(P$64:P2093)),MAX(O$64:O2094),"")),"")</f>
        <v/>
      </c>
      <c r="Q2094" s="91" t="str">
        <f>IFERROR(IF(E2094="","",IF(O2094&lt;&gt;"",MAX(O$64:O2094)*10+1,IF(AND($F2093/INDEX($F$64:$F2094,MATCH(MAX(Q$64:Q2093),Q$64:Q2093,0)-1)&gt;(1+$O$2),MAX(O$64:O2094)&gt;MAX(P$64:P2093)),MAX(Q$64:Q2093)+1,""))),"")</f>
        <v/>
      </c>
    </row>
    <row r="2095" spans="1:17" x14ac:dyDescent="0.2">
      <c r="A2095" s="13">
        <f>HLOOKUP($E$2,历史数据!$V$3:$AE$5000,ROW(A2093),)</f>
        <v>415732</v>
      </c>
      <c r="B2095" s="41">
        <v>39610</v>
      </c>
      <c r="C2095" s="100">
        <f>IFERROR(IF(A2095&lt;&gt;0,MAX($C$4:C2094)+1,""),"")</f>
        <v>2043</v>
      </c>
      <c r="D2095" s="100"/>
      <c r="E2095" s="99">
        <f t="shared" si="196"/>
        <v>39678</v>
      </c>
      <c r="F2095" s="101">
        <f>IFERROR(VLOOKUP(E2095,历史数据!AH:AJ,3,),"")</f>
        <v>6.6984421774419998</v>
      </c>
      <c r="G2095" s="101">
        <f t="shared" si="192"/>
        <v>8.1456445194749527</v>
      </c>
      <c r="H2095" s="105">
        <f t="shared" si="193"/>
        <v>-6.937640672580403E-3</v>
      </c>
      <c r="I2095" s="101">
        <f>IFERROR(VLOOKUP(E2095,历史数据!AH:AJ,2,),"")</f>
        <v>7.1024338262760596</v>
      </c>
      <c r="J2095" s="104">
        <f t="shared" si="194"/>
        <v>0</v>
      </c>
      <c r="K2095" s="104" t="str">
        <f>IFERROR(IF(AND(J2094=$H$2*1,MAX(K$64:K2094)=MAX(L$64:L2094)),MAX(K$64:K2094)+1,""),"")</f>
        <v/>
      </c>
      <c r="L2095" s="104" t="str">
        <f>IFERROR(IF(AND($F2094/INDEX($F$64:$F2095,MATCH(MAX(M$64:M2095),M$64:M2095,0)-1)&lt;(1-$P$2),MAX(K$64:K2095)&gt;MAX(L$64:L2094)),MAX(K$64:K2095),""),"")</f>
        <v/>
      </c>
      <c r="M2095" s="104" t="str">
        <f>IFERROR(IF(E2095="","",IF(K2095&lt;&gt;"",MAX(M$64:M2094)+1,IF(AND($F2094/INDEX($F$64:$F2095,MATCH(MAX(M$64:M2094),M$64:M2094,0)-1)&gt;(1+$O$2),MAX(K$64:K2095)&gt;MAX(L$64:L2094)),MAX(M$64:M2094)+1,""))),"")</f>
        <v/>
      </c>
      <c r="N2095" s="91">
        <f t="shared" si="195"/>
        <v>0</v>
      </c>
      <c r="O2095" s="91" t="str">
        <f>IFERROR(IF(AND(N2094=$H$2*1,MAX(O$64:O2094)=MAX(P$64:P2094)),MAX(O$64:O2094)+1,""),"")</f>
        <v/>
      </c>
      <c r="P2095" s="91" t="str">
        <f>IFERROR(IF(MOD(MAX(Q$64:Q2095),10*MAX(O$64:O2095))&lt;=2,IF(AND(F2094/INDEX($F$64:$F2095,MATCH(MAX(O$64:O2095),O$64:O2095,0)-1)&lt;(1-$P$2),MAX(O$64:O2095)&gt;MAX(P$64:P2094)),MAX(O$64:O2095),""),IF(AND($F2094/INDEX($F$64:$F2095,MATCH(MAX(Q$64:Q2095),Q$64:Q2095,0)-1)&lt;(1-$P$2),MAX(O$64:O2095)&gt;MAX(P$64:P2094)),MAX(O$64:O2095),"")),"")</f>
        <v/>
      </c>
      <c r="Q2095" s="91" t="str">
        <f>IFERROR(IF(E2095="","",IF(O2095&lt;&gt;"",MAX(O$64:O2095)*10+1,IF(AND($F2094/INDEX($F$64:$F2095,MATCH(MAX(Q$64:Q2094),Q$64:Q2094,0)-1)&gt;(1+$O$2),MAX(O$64:O2095)&gt;MAX(P$64:P2094)),MAX(Q$64:Q2094)+1,""))),"")</f>
        <v/>
      </c>
    </row>
    <row r="2096" spans="1:17" x14ac:dyDescent="0.2">
      <c r="A2096" s="13">
        <f>HLOOKUP($E$2,历史数据!$V$3:$AE$5000,ROW(A2094),)</f>
        <v>207100</v>
      </c>
      <c r="B2096" s="41">
        <v>39611</v>
      </c>
      <c r="C2096" s="100">
        <f>IFERROR(IF(A2096&lt;&gt;0,MAX($C$4:C2095)+1,""),"")</f>
        <v>2044</v>
      </c>
      <c r="D2096" s="100"/>
      <c r="E2096" s="99">
        <f t="shared" si="196"/>
        <v>39679</v>
      </c>
      <c r="F2096" s="101">
        <f>IFERROR(VLOOKUP(E2096,历史数据!AH:AJ,3,),"")</f>
        <v>6.8287620641626701</v>
      </c>
      <c r="G2096" s="101">
        <f t="shared" si="192"/>
        <v>8.0961229625211022</v>
      </c>
      <c r="H2096" s="105">
        <f t="shared" si="193"/>
        <v>-6.0795136389087956E-3</v>
      </c>
      <c r="I2096" s="101">
        <f>IFERROR(VLOOKUP(E2096,历史数据!AH:AJ,2,),"")</f>
        <v>6.7245061547861402</v>
      </c>
      <c r="J2096" s="104">
        <f t="shared" si="194"/>
        <v>0</v>
      </c>
      <c r="K2096" s="104" t="str">
        <f>IFERROR(IF(AND(J2095=$H$2*1,MAX(K$64:K2095)=MAX(L$64:L2095)),MAX(K$64:K2095)+1,""),"")</f>
        <v/>
      </c>
      <c r="L2096" s="104" t="str">
        <f>IFERROR(IF(AND($F2095/INDEX($F$64:$F2096,MATCH(MAX(M$64:M2096),M$64:M2096,0)-1)&lt;(1-$P$2),MAX(K$64:K2096)&gt;MAX(L$64:L2095)),MAX(K$64:K2096),""),"")</f>
        <v/>
      </c>
      <c r="M2096" s="104" t="str">
        <f>IFERROR(IF(E2096="","",IF(K2096&lt;&gt;"",MAX(M$64:M2095)+1,IF(AND($F2095/INDEX($F$64:$F2096,MATCH(MAX(M$64:M2095),M$64:M2095,0)-1)&gt;(1+$O$2),MAX(K$64:K2096)&gt;MAX(L$64:L2095)),MAX(M$64:M2095)+1,""))),"")</f>
        <v/>
      </c>
      <c r="N2096" s="91">
        <f t="shared" si="195"/>
        <v>0</v>
      </c>
      <c r="O2096" s="91" t="str">
        <f>IFERROR(IF(AND(N2095=$H$2*1,MAX(O$64:O2095)=MAX(P$64:P2095)),MAX(O$64:O2095)+1,""),"")</f>
        <v/>
      </c>
      <c r="P2096" s="91" t="str">
        <f>IFERROR(IF(MOD(MAX(Q$64:Q2096),10*MAX(O$64:O2096))&lt;=2,IF(AND(F2095/INDEX($F$64:$F2096,MATCH(MAX(O$64:O2096),O$64:O2096,0)-1)&lt;(1-$P$2),MAX(O$64:O2096)&gt;MAX(P$64:P2095)),MAX(O$64:O2096),""),IF(AND($F2095/INDEX($F$64:$F2096,MATCH(MAX(Q$64:Q2096),Q$64:Q2096,0)-1)&lt;(1-$P$2),MAX(O$64:O2096)&gt;MAX(P$64:P2095)),MAX(O$64:O2096),"")),"")</f>
        <v/>
      </c>
      <c r="Q2096" s="91" t="str">
        <f>IFERROR(IF(E2096="","",IF(O2096&lt;&gt;"",MAX(O$64:O2096)*10+1,IF(AND($F2095/INDEX($F$64:$F2096,MATCH(MAX(Q$64:Q2095),Q$64:Q2095,0)-1)&gt;(1+$O$2),MAX(O$64:O2096)&gt;MAX(P$64:P2095)),MAX(Q$64:Q2095)+1,""))),"")</f>
        <v/>
      </c>
    </row>
    <row r="2097" spans="1:17" x14ac:dyDescent="0.2">
      <c r="A2097" s="13">
        <f>HLOOKUP($E$2,历史数据!$V$3:$AE$5000,ROW(A2095),)</f>
        <v>220000</v>
      </c>
      <c r="B2097" s="41">
        <v>39612</v>
      </c>
      <c r="C2097" s="100">
        <f>IFERROR(IF(A2097&lt;&gt;0,MAX($C$4:C2096)+1,""),"")</f>
        <v>2045</v>
      </c>
      <c r="D2097" s="100"/>
      <c r="E2097" s="99">
        <f t="shared" si="196"/>
        <v>39680</v>
      </c>
      <c r="F2097" s="101">
        <f>IFERROR(VLOOKUP(E2097,历史数据!AH:AJ,3,),"")</f>
        <v>7.1675937696363903</v>
      </c>
      <c r="G2097" s="101">
        <f t="shared" si="192"/>
        <v>8.0507282019800694</v>
      </c>
      <c r="H2097" s="105">
        <f t="shared" si="193"/>
        <v>-5.6069751844403104E-3</v>
      </c>
      <c r="I2097" s="101">
        <f>IFERROR(VLOOKUP(E2097,历史数据!AH:AJ,2,),"")</f>
        <v>6.7245061547861402</v>
      </c>
      <c r="J2097" s="104">
        <f t="shared" si="194"/>
        <v>0</v>
      </c>
      <c r="K2097" s="104" t="str">
        <f>IFERROR(IF(AND(J2096=$H$2*1,MAX(K$64:K2096)=MAX(L$64:L2096)),MAX(K$64:K2096)+1,""),"")</f>
        <v/>
      </c>
      <c r="L2097" s="104" t="str">
        <f>IFERROR(IF(AND($F2096/INDEX($F$64:$F2097,MATCH(MAX(M$64:M2097),M$64:M2097,0)-1)&lt;(1-$P$2),MAX(K$64:K2097)&gt;MAX(L$64:L2096)),MAX(K$64:K2097),""),"")</f>
        <v/>
      </c>
      <c r="M2097" s="104" t="str">
        <f>IFERROR(IF(E2097="","",IF(K2097&lt;&gt;"",MAX(M$64:M2096)+1,IF(AND($F2096/INDEX($F$64:$F2097,MATCH(MAX(M$64:M2096),M$64:M2096,0)-1)&gt;(1+$O$2),MAX(K$64:K2097)&gt;MAX(L$64:L2096)),MAX(M$64:M2096)+1,""))),"")</f>
        <v/>
      </c>
      <c r="N2097" s="91">
        <f t="shared" si="195"/>
        <v>0</v>
      </c>
      <c r="O2097" s="91" t="str">
        <f>IFERROR(IF(AND(N2096=$H$2*1,MAX(O$64:O2096)=MAX(P$64:P2096)),MAX(O$64:O2096)+1,""),"")</f>
        <v/>
      </c>
      <c r="P2097" s="91" t="str">
        <f>IFERROR(IF(MOD(MAX(Q$64:Q2097),10*MAX(O$64:O2097))&lt;=2,IF(AND(F2096/INDEX($F$64:$F2097,MATCH(MAX(O$64:O2097),O$64:O2097,0)-1)&lt;(1-$P$2),MAX(O$64:O2097)&gt;MAX(P$64:P2096)),MAX(O$64:O2097),""),IF(AND($F2096/INDEX($F$64:$F2097,MATCH(MAX(Q$64:Q2097),Q$64:Q2097,0)-1)&lt;(1-$P$2),MAX(O$64:O2097)&gt;MAX(P$64:P2096)),MAX(O$64:O2097),"")),"")</f>
        <v/>
      </c>
      <c r="Q2097" s="91" t="str">
        <f>IFERROR(IF(E2097="","",IF(O2097&lt;&gt;"",MAX(O$64:O2097)*10+1,IF(AND($F2096/INDEX($F$64:$F2097,MATCH(MAX(Q$64:Q2096),Q$64:Q2096,0)-1)&gt;(1+$O$2),MAX(O$64:O2097)&gt;MAX(P$64:P2096)),MAX(Q$64:Q2096)+1,""))),"")</f>
        <v/>
      </c>
    </row>
    <row r="2098" spans="1:17" x14ac:dyDescent="0.2">
      <c r="A2098" s="13">
        <f>HLOOKUP($E$2,历史数据!$V$3:$AE$5000,ROW(A2096),)</f>
        <v>479799</v>
      </c>
      <c r="B2098" s="41">
        <v>39615</v>
      </c>
      <c r="C2098" s="100">
        <f>IFERROR(IF(A2098&lt;&gt;0,MAX($C$4:C2097)+1,""),"")</f>
        <v>2046</v>
      </c>
      <c r="D2098" s="100"/>
      <c r="E2098" s="99">
        <f t="shared" si="196"/>
        <v>39681</v>
      </c>
      <c r="F2098" s="101">
        <f>IFERROR(VLOOKUP(E2098,历史数据!AH:AJ,3,),"")</f>
        <v>6.8939220075229999</v>
      </c>
      <c r="G2098" s="101">
        <f t="shared" si="192"/>
        <v>7.9975142482357997</v>
      </c>
      <c r="H2098" s="105">
        <f t="shared" si="193"/>
        <v>-6.6098311120703634E-3</v>
      </c>
      <c r="I2098" s="101">
        <f>IFERROR(VLOOKUP(E2098,历史数据!AH:AJ,2,),"")</f>
        <v>7.1024338262760596</v>
      </c>
      <c r="J2098" s="104">
        <f t="shared" si="194"/>
        <v>0</v>
      </c>
      <c r="K2098" s="104" t="str">
        <f>IFERROR(IF(AND(J2097=$H$2*1,MAX(K$64:K2097)=MAX(L$64:L2097)),MAX(K$64:K2097)+1,""),"")</f>
        <v/>
      </c>
      <c r="L2098" s="104" t="str">
        <f>IFERROR(IF(AND($F2097/INDEX($F$64:$F2098,MATCH(MAX(M$64:M2098),M$64:M2098,0)-1)&lt;(1-$P$2),MAX(K$64:K2098)&gt;MAX(L$64:L2097)),MAX(K$64:K2098),""),"")</f>
        <v/>
      </c>
      <c r="M2098" s="104" t="str">
        <f>IFERROR(IF(E2098="","",IF(K2098&lt;&gt;"",MAX(M$64:M2097)+1,IF(AND($F2097/INDEX($F$64:$F2098,MATCH(MAX(M$64:M2097),M$64:M2097,0)-1)&gt;(1+$O$2),MAX(K$64:K2098)&gt;MAX(L$64:L2097)),MAX(M$64:M2097)+1,""))),"")</f>
        <v/>
      </c>
      <c r="N2098" s="91">
        <f t="shared" si="195"/>
        <v>0</v>
      </c>
      <c r="O2098" s="91" t="str">
        <f>IFERROR(IF(AND(N2097=$H$2*1,MAX(O$64:O2097)=MAX(P$64:P2097)),MAX(O$64:O2097)+1,""),"")</f>
        <v/>
      </c>
      <c r="P2098" s="91" t="str">
        <f>IFERROR(IF(MOD(MAX(Q$64:Q2098),10*MAX(O$64:O2098))&lt;=2,IF(AND(F2097/INDEX($F$64:$F2098,MATCH(MAX(O$64:O2098),O$64:O2098,0)-1)&lt;(1-$P$2),MAX(O$64:O2098)&gt;MAX(P$64:P2097)),MAX(O$64:O2098),""),IF(AND($F2097/INDEX($F$64:$F2098,MATCH(MAX(Q$64:Q2098),Q$64:Q2098,0)-1)&lt;(1-$P$2),MAX(O$64:O2098)&gt;MAX(P$64:P2097)),MAX(O$64:O2098),"")),"")</f>
        <v/>
      </c>
      <c r="Q2098" s="91" t="str">
        <f>IFERROR(IF(E2098="","",IF(O2098&lt;&gt;"",MAX(O$64:O2098)*10+1,IF(AND($F2097/INDEX($F$64:$F2098,MATCH(MAX(Q$64:Q2097),Q$64:Q2097,0)-1)&gt;(1+$O$2),MAX(O$64:O2098)&gt;MAX(P$64:P2097)),MAX(Q$64:Q2097)+1,""))),"")</f>
        <v/>
      </c>
    </row>
    <row r="2099" spans="1:17" x14ac:dyDescent="0.2">
      <c r="A2099" s="13">
        <f>HLOOKUP($E$2,历史数据!$V$3:$AE$5000,ROW(A2097),)</f>
        <v>395698</v>
      </c>
      <c r="B2099" s="41">
        <v>39616</v>
      </c>
      <c r="C2099" s="100">
        <f>IFERROR(IF(A2099&lt;&gt;0,MAX($C$4:C2098)+1,""),"")</f>
        <v>2047</v>
      </c>
      <c r="D2099" s="100"/>
      <c r="E2099" s="99">
        <f t="shared" si="196"/>
        <v>39682</v>
      </c>
      <c r="F2099" s="101">
        <f>IFERROR(VLOOKUP(E2099,历史数据!AH:AJ,3,),"")</f>
        <v>6.8939220075229999</v>
      </c>
      <c r="G2099" s="101">
        <f t="shared" si="192"/>
        <v>7.9464722926035405</v>
      </c>
      <c r="H2099" s="105">
        <f t="shared" si="193"/>
        <v>-6.382227533201168E-3</v>
      </c>
      <c r="I2099" s="101">
        <f>IFERROR(VLOOKUP(E2099,历史数据!AH:AJ,2,),"")</f>
        <v>6.75057013213027</v>
      </c>
      <c r="J2099" s="104">
        <f t="shared" si="194"/>
        <v>0</v>
      </c>
      <c r="K2099" s="104" t="str">
        <f>IFERROR(IF(AND(J2098=$H$2*1,MAX(K$64:K2098)=MAX(L$64:L2098)),MAX(K$64:K2098)+1,""),"")</f>
        <v/>
      </c>
      <c r="L2099" s="104" t="str">
        <f>IFERROR(IF(AND($F2098/INDEX($F$64:$F2099,MATCH(MAX(M$64:M2099),M$64:M2099,0)-1)&lt;(1-$P$2),MAX(K$64:K2099)&gt;MAX(L$64:L2098)),MAX(K$64:K2099),""),"")</f>
        <v/>
      </c>
      <c r="M2099" s="104" t="str">
        <f>IFERROR(IF(E2099="","",IF(K2099&lt;&gt;"",MAX(M$64:M2098)+1,IF(AND($F2098/INDEX($F$64:$F2099,MATCH(MAX(M$64:M2098),M$64:M2098,0)-1)&gt;(1+$O$2),MAX(K$64:K2099)&gt;MAX(L$64:L2098)),MAX(M$64:M2098)+1,""))),"")</f>
        <v/>
      </c>
      <c r="N2099" s="91">
        <f t="shared" si="195"/>
        <v>0</v>
      </c>
      <c r="O2099" s="91" t="str">
        <f>IFERROR(IF(AND(N2098=$H$2*1,MAX(O$64:O2098)=MAX(P$64:P2098)),MAX(O$64:O2098)+1,""),"")</f>
        <v/>
      </c>
      <c r="P2099" s="91" t="str">
        <f>IFERROR(IF(MOD(MAX(Q$64:Q2099),10*MAX(O$64:O2099))&lt;=2,IF(AND(F2098/INDEX($F$64:$F2099,MATCH(MAX(O$64:O2099),O$64:O2099,0)-1)&lt;(1-$P$2),MAX(O$64:O2099)&gt;MAX(P$64:P2098)),MAX(O$64:O2099),""),IF(AND($F2098/INDEX($F$64:$F2099,MATCH(MAX(Q$64:Q2099),Q$64:Q2099,0)-1)&lt;(1-$P$2),MAX(O$64:O2099)&gt;MAX(P$64:P2098)),MAX(O$64:O2099),"")),"")</f>
        <v/>
      </c>
      <c r="Q2099" s="91" t="str">
        <f>IFERROR(IF(E2099="","",IF(O2099&lt;&gt;"",MAX(O$64:O2099)*10+1,IF(AND($F2098/INDEX($F$64:$F2099,MATCH(MAX(Q$64:Q2098),Q$64:Q2098,0)-1)&gt;(1+$O$2),MAX(O$64:O2099)&gt;MAX(P$64:P2098)),MAX(Q$64:Q2098)+1,""))),"")</f>
        <v/>
      </c>
    </row>
    <row r="2100" spans="1:17" x14ac:dyDescent="0.2">
      <c r="A2100" s="13">
        <f>HLOOKUP($E$2,历史数据!$V$3:$AE$5000,ROW(A2098),)</f>
        <v>608039</v>
      </c>
      <c r="B2100" s="41">
        <v>39617</v>
      </c>
      <c r="C2100" s="100">
        <f>IFERROR(IF(A2100&lt;&gt;0,MAX($C$4:C2099)+1,""),"")</f>
        <v>2048</v>
      </c>
      <c r="D2100" s="100"/>
      <c r="E2100" s="99">
        <f t="shared" si="196"/>
        <v>39685</v>
      </c>
      <c r="F2100" s="101">
        <f>IFERROR(VLOOKUP(E2100,历史数据!AH:AJ,3,),"")</f>
        <v>6.8417940528347296</v>
      </c>
      <c r="G2100" s="101">
        <f t="shared" si="192"/>
        <v>7.8921723398032642</v>
      </c>
      <c r="H2100" s="105">
        <f t="shared" si="193"/>
        <v>-6.8332148909420187E-3</v>
      </c>
      <c r="I2100" s="101">
        <f>IFERROR(VLOOKUP(E2100,历史数据!AH:AJ,2,),"")</f>
        <v>6.8939220075229999</v>
      </c>
      <c r="J2100" s="104">
        <f t="shared" si="194"/>
        <v>0</v>
      </c>
      <c r="K2100" s="104" t="str">
        <f>IFERROR(IF(AND(J2099=$H$2*1,MAX(K$64:K2099)=MAX(L$64:L2099)),MAX(K$64:K2099)+1,""),"")</f>
        <v/>
      </c>
      <c r="L2100" s="104" t="str">
        <f>IFERROR(IF(AND($F2099/INDEX($F$64:$F2100,MATCH(MAX(M$64:M2100),M$64:M2100,0)-1)&lt;(1-$P$2),MAX(K$64:K2100)&gt;MAX(L$64:L2099)),MAX(K$64:K2100),""),"")</f>
        <v/>
      </c>
      <c r="M2100" s="104" t="str">
        <f>IFERROR(IF(E2100="","",IF(K2100&lt;&gt;"",MAX(M$64:M2099)+1,IF(AND($F2099/INDEX($F$64:$F2100,MATCH(MAX(M$64:M2099),M$64:M2099,0)-1)&gt;(1+$O$2),MAX(K$64:K2100)&gt;MAX(L$64:L2099)),MAX(M$64:M2099)+1,""))),"")</f>
        <v/>
      </c>
      <c r="N2100" s="91">
        <f t="shared" si="195"/>
        <v>0</v>
      </c>
      <c r="O2100" s="91" t="str">
        <f>IFERROR(IF(AND(N2099=$H$2*1,MAX(O$64:O2099)=MAX(P$64:P2099)),MAX(O$64:O2099)+1,""),"")</f>
        <v/>
      </c>
      <c r="P2100" s="91" t="str">
        <f>IFERROR(IF(MOD(MAX(Q$64:Q2100),10*MAX(O$64:O2100))&lt;=2,IF(AND(F2099/INDEX($F$64:$F2100,MATCH(MAX(O$64:O2100),O$64:O2100,0)-1)&lt;(1-$P$2),MAX(O$64:O2100)&gt;MAX(P$64:P2099)),MAX(O$64:O2100),""),IF(AND($F2099/INDEX($F$64:$F2100,MATCH(MAX(Q$64:Q2100),Q$64:Q2100,0)-1)&lt;(1-$P$2),MAX(O$64:O2100)&gt;MAX(P$64:P2099)),MAX(O$64:O2100),"")),"")</f>
        <v/>
      </c>
      <c r="Q2100" s="91" t="str">
        <f>IFERROR(IF(E2100="","",IF(O2100&lt;&gt;"",MAX(O$64:O2100)*10+1,IF(AND($F2099/INDEX($F$64:$F2100,MATCH(MAX(Q$64:Q2099),Q$64:Q2099,0)-1)&gt;(1+$O$2),MAX(O$64:O2100)&gt;MAX(P$64:P2099)),MAX(Q$64:Q2099)+1,""))),"")</f>
        <v/>
      </c>
    </row>
    <row r="2101" spans="1:17" x14ac:dyDescent="0.2">
      <c r="A2101" s="13">
        <f>HLOOKUP($E$2,历史数据!$V$3:$AE$5000,ROW(A2099),)</f>
        <v>332200</v>
      </c>
      <c r="B2101" s="41">
        <v>39618</v>
      </c>
      <c r="C2101" s="100">
        <f>IFERROR(IF(A2101&lt;&gt;0,MAX($C$4:C2100)+1,""),"")</f>
        <v>2049</v>
      </c>
      <c r="D2101" s="100"/>
      <c r="E2101" s="99">
        <f t="shared" si="196"/>
        <v>39686</v>
      </c>
      <c r="F2101" s="101">
        <f>IFERROR(VLOOKUP(E2101,历史数据!AH:AJ,3,),"")</f>
        <v>6.6593462114258104</v>
      </c>
      <c r="G2101" s="101">
        <f t="shared" si="192"/>
        <v>7.8317907922893584</v>
      </c>
      <c r="H2101" s="105">
        <f t="shared" si="193"/>
        <v>-7.6508146191104354E-3</v>
      </c>
      <c r="I2101" s="101">
        <f>IFERROR(VLOOKUP(E2101,历史数据!AH:AJ,2,),"")</f>
        <v>6.7636021208023402</v>
      </c>
      <c r="J2101" s="104">
        <f t="shared" si="194"/>
        <v>0</v>
      </c>
      <c r="K2101" s="104" t="str">
        <f>IFERROR(IF(AND(J2100=$H$2*1,MAX(K$64:K2100)=MAX(L$64:L2100)),MAX(K$64:K2100)+1,""),"")</f>
        <v/>
      </c>
      <c r="L2101" s="104" t="str">
        <f>IFERROR(IF(AND($F2100/INDEX($F$64:$F2101,MATCH(MAX(M$64:M2101),M$64:M2101,0)-1)&lt;(1-$P$2),MAX(K$64:K2101)&gt;MAX(L$64:L2100)),MAX(K$64:K2101),""),"")</f>
        <v/>
      </c>
      <c r="M2101" s="104" t="str">
        <f>IFERROR(IF(E2101="","",IF(K2101&lt;&gt;"",MAX(M$64:M2100)+1,IF(AND($F2100/INDEX($F$64:$F2101,MATCH(MAX(M$64:M2100),M$64:M2100,0)-1)&gt;(1+$O$2),MAX(K$64:K2101)&gt;MAX(L$64:L2100)),MAX(M$64:M2100)+1,""))),"")</f>
        <v/>
      </c>
      <c r="N2101" s="91">
        <f t="shared" si="195"/>
        <v>0</v>
      </c>
      <c r="O2101" s="91" t="str">
        <f>IFERROR(IF(AND(N2100=$H$2*1,MAX(O$64:O2100)=MAX(P$64:P2100)),MAX(O$64:O2100)+1,""),"")</f>
        <v/>
      </c>
      <c r="P2101" s="91" t="str">
        <f>IFERROR(IF(MOD(MAX(Q$64:Q2101),10*MAX(O$64:O2101))&lt;=2,IF(AND(F2100/INDEX($F$64:$F2101,MATCH(MAX(O$64:O2101),O$64:O2101,0)-1)&lt;(1-$P$2),MAX(O$64:O2101)&gt;MAX(P$64:P2100)),MAX(O$64:O2101),""),IF(AND($F2100/INDEX($F$64:$F2101,MATCH(MAX(Q$64:Q2101),Q$64:Q2101,0)-1)&lt;(1-$P$2),MAX(O$64:O2101)&gt;MAX(P$64:P2100)),MAX(O$64:O2101),"")),"")</f>
        <v/>
      </c>
      <c r="Q2101" s="91" t="str">
        <f>IFERROR(IF(E2101="","",IF(O2101&lt;&gt;"",MAX(O$64:O2101)*10+1,IF(AND($F2100/INDEX($F$64:$F2101,MATCH(MAX(Q$64:Q2100),Q$64:Q2100,0)-1)&gt;(1+$O$2),MAX(O$64:O2101)&gt;MAX(P$64:P2100)),MAX(Q$64:Q2100)+1,""))),"")</f>
        <v/>
      </c>
    </row>
    <row r="2102" spans="1:17" x14ac:dyDescent="0.2">
      <c r="A2102" s="13">
        <f>HLOOKUP($E$2,历史数据!$V$3:$AE$5000,ROW(A2100),)</f>
        <v>302847</v>
      </c>
      <c r="B2102" s="41">
        <v>39619</v>
      </c>
      <c r="C2102" s="100">
        <f>IFERROR(IF(A2102&lt;&gt;0,MAX($C$4:C2101)+1,""),"")</f>
        <v>2050</v>
      </c>
      <c r="D2102" s="100"/>
      <c r="E2102" s="99">
        <f t="shared" si="196"/>
        <v>39687</v>
      </c>
      <c r="F2102" s="101">
        <f>IFERROR(VLOOKUP(E2102,历史数据!AH:AJ,3,),"")</f>
        <v>6.6072182567375402</v>
      </c>
      <c r="G2102" s="101">
        <f t="shared" si="192"/>
        <v>7.7711920449642511</v>
      </c>
      <c r="H2102" s="105">
        <f t="shared" si="193"/>
        <v>-7.7375339730433312E-3</v>
      </c>
      <c r="I2102" s="101">
        <f>IFERROR(VLOOKUP(E2102,历史数据!AH:AJ,2,),"")</f>
        <v>6.7245061547861402</v>
      </c>
      <c r="J2102" s="104">
        <f t="shared" si="194"/>
        <v>0</v>
      </c>
      <c r="K2102" s="104" t="str">
        <f>IFERROR(IF(AND(J2101=$H$2*1,MAX(K$64:K2101)=MAX(L$64:L2101)),MAX(K$64:K2101)+1,""),"")</f>
        <v/>
      </c>
      <c r="L2102" s="104" t="str">
        <f>IFERROR(IF(AND($F2101/INDEX($F$64:$F2102,MATCH(MAX(M$64:M2102),M$64:M2102,0)-1)&lt;(1-$P$2),MAX(K$64:K2102)&gt;MAX(L$64:L2101)),MAX(K$64:K2102),""),"")</f>
        <v/>
      </c>
      <c r="M2102" s="104" t="str">
        <f>IFERROR(IF(E2102="","",IF(K2102&lt;&gt;"",MAX(M$64:M2101)+1,IF(AND($F2101/INDEX($F$64:$F2102,MATCH(MAX(M$64:M2101),M$64:M2101,0)-1)&gt;(1+$O$2),MAX(K$64:K2102)&gt;MAX(L$64:L2101)),MAX(M$64:M2101)+1,""))),"")</f>
        <v/>
      </c>
      <c r="N2102" s="91">
        <f t="shared" si="195"/>
        <v>0</v>
      </c>
      <c r="O2102" s="91" t="str">
        <f>IFERROR(IF(AND(N2101=$H$2*1,MAX(O$64:O2101)=MAX(P$64:P2101)),MAX(O$64:O2101)+1,""),"")</f>
        <v/>
      </c>
      <c r="P2102" s="91" t="str">
        <f>IFERROR(IF(MOD(MAX(Q$64:Q2102),10*MAX(O$64:O2102))&lt;=2,IF(AND(F2101/INDEX($F$64:$F2102,MATCH(MAX(O$64:O2102),O$64:O2102,0)-1)&lt;(1-$P$2),MAX(O$64:O2102)&gt;MAX(P$64:P2101)),MAX(O$64:O2102),""),IF(AND($F2101/INDEX($F$64:$F2102,MATCH(MAX(Q$64:Q2102),Q$64:Q2102,0)-1)&lt;(1-$P$2),MAX(O$64:O2102)&gt;MAX(P$64:P2101)),MAX(O$64:O2102),"")),"")</f>
        <v/>
      </c>
      <c r="Q2102" s="91" t="str">
        <f>IFERROR(IF(E2102="","",IF(O2102&lt;&gt;"",MAX(O$64:O2102)*10+1,IF(AND($F2101/INDEX($F$64:$F2102,MATCH(MAX(Q$64:Q2101),Q$64:Q2101,0)-1)&gt;(1+$O$2),MAX(O$64:O2102)&gt;MAX(P$64:P2101)),MAX(Q$64:Q2101)+1,""))),"")</f>
        <v/>
      </c>
    </row>
    <row r="2103" spans="1:17" x14ac:dyDescent="0.2">
      <c r="A2103" s="13">
        <f>HLOOKUP($E$2,历史数据!$V$3:$AE$5000,ROW(A2101),)</f>
        <v>381955</v>
      </c>
      <c r="B2103" s="41">
        <v>39622</v>
      </c>
      <c r="C2103" s="100">
        <f>IFERROR(IF(A2103&lt;&gt;0,MAX($C$4:C2102)+1,""),"")</f>
        <v>2051</v>
      </c>
      <c r="D2103" s="100"/>
      <c r="E2103" s="99">
        <f t="shared" si="196"/>
        <v>39688</v>
      </c>
      <c r="F2103" s="101">
        <f>IFERROR(VLOOKUP(E2103,历史数据!AH:AJ,3,),"")</f>
        <v>6.5811542793934104</v>
      </c>
      <c r="G2103" s="101">
        <f t="shared" si="192"/>
        <v>7.7121136963175507</v>
      </c>
      <c r="H2103" s="105">
        <f t="shared" si="193"/>
        <v>-7.6022247687191902E-3</v>
      </c>
      <c r="I2103" s="101">
        <f>IFERROR(VLOOKUP(E2103,历史数据!AH:AJ,2,),"")</f>
        <v>6.4638663813448103</v>
      </c>
      <c r="J2103" s="104">
        <f t="shared" si="194"/>
        <v>0</v>
      </c>
      <c r="K2103" s="104" t="str">
        <f>IFERROR(IF(AND(J2102=$H$2*1,MAX(K$64:K2102)=MAX(L$64:L2102)),MAX(K$64:K2102)+1,""),"")</f>
        <v/>
      </c>
      <c r="L2103" s="104" t="str">
        <f>IFERROR(IF(AND($F2102/INDEX($F$64:$F2103,MATCH(MAX(M$64:M2103),M$64:M2103,0)-1)&lt;(1-$P$2),MAX(K$64:K2103)&gt;MAX(L$64:L2102)),MAX(K$64:K2103),""),"")</f>
        <v/>
      </c>
      <c r="M2103" s="104" t="str">
        <f>IFERROR(IF(E2103="","",IF(K2103&lt;&gt;"",MAX(M$64:M2102)+1,IF(AND($F2102/INDEX($F$64:$F2103,MATCH(MAX(M$64:M2102),M$64:M2102,0)-1)&gt;(1+$O$2),MAX(K$64:K2103)&gt;MAX(L$64:L2102)),MAX(M$64:M2102)+1,""))),"")</f>
        <v/>
      </c>
      <c r="N2103" s="91">
        <f t="shared" si="195"/>
        <v>0</v>
      </c>
      <c r="O2103" s="91" t="str">
        <f>IFERROR(IF(AND(N2102=$H$2*1,MAX(O$64:O2102)=MAX(P$64:P2102)),MAX(O$64:O2102)+1,""),"")</f>
        <v/>
      </c>
      <c r="P2103" s="91" t="str">
        <f>IFERROR(IF(MOD(MAX(Q$64:Q2103),10*MAX(O$64:O2103))&lt;=2,IF(AND(F2102/INDEX($F$64:$F2103,MATCH(MAX(O$64:O2103),O$64:O2103,0)-1)&lt;(1-$P$2),MAX(O$64:O2103)&gt;MAX(P$64:P2102)),MAX(O$64:O2103),""),IF(AND($F2102/INDEX($F$64:$F2103,MATCH(MAX(Q$64:Q2103),Q$64:Q2103,0)-1)&lt;(1-$P$2),MAX(O$64:O2103)&gt;MAX(P$64:P2102)),MAX(O$64:O2103),"")),"")</f>
        <v/>
      </c>
      <c r="Q2103" s="91" t="str">
        <f>IFERROR(IF(E2103="","",IF(O2103&lt;&gt;"",MAX(O$64:O2103)*10+1,IF(AND($F2102/INDEX($F$64:$F2103,MATCH(MAX(Q$64:Q2102),Q$64:Q2102,0)-1)&gt;(1+$O$2),MAX(O$64:O2103)&gt;MAX(P$64:P2102)),MAX(Q$64:Q2102)+1,""))),"")</f>
        <v/>
      </c>
    </row>
    <row r="2104" spans="1:17" x14ac:dyDescent="0.2">
      <c r="A2104" s="13">
        <f>HLOOKUP($E$2,历史数据!$V$3:$AE$5000,ROW(A2102),)</f>
        <v>417593</v>
      </c>
      <c r="B2104" s="41">
        <v>39623</v>
      </c>
      <c r="C2104" s="100">
        <f>IFERROR(IF(A2104&lt;&gt;0,MAX($C$4:C2103)+1,""),"")</f>
        <v>2052</v>
      </c>
      <c r="D2104" s="100"/>
      <c r="E2104" s="99">
        <f t="shared" si="196"/>
        <v>39689</v>
      </c>
      <c r="F2104" s="101">
        <f>IFERROR(VLOOKUP(E2104,历史数据!AH:AJ,3,),"")</f>
        <v>6.6593462114258104</v>
      </c>
      <c r="G2104" s="101">
        <f t="shared" si="192"/>
        <v>7.6562933448388693</v>
      </c>
      <c r="H2104" s="105">
        <f t="shared" si="193"/>
        <v>-7.2380094065956913E-3</v>
      </c>
      <c r="I2104" s="101">
        <f>IFERROR(VLOOKUP(E2104,历史数据!AH:AJ,2,),"")</f>
        <v>6.5159943360330796</v>
      </c>
      <c r="J2104" s="104">
        <f t="shared" si="194"/>
        <v>0</v>
      </c>
      <c r="K2104" s="104" t="str">
        <f>IFERROR(IF(AND(J2103=$H$2*1,MAX(K$64:K2103)=MAX(L$64:L2103)),MAX(K$64:K2103)+1,""),"")</f>
        <v/>
      </c>
      <c r="L2104" s="104" t="str">
        <f>IFERROR(IF(AND($F2103/INDEX($F$64:$F2104,MATCH(MAX(M$64:M2104),M$64:M2104,0)-1)&lt;(1-$P$2),MAX(K$64:K2104)&gt;MAX(L$64:L2103)),MAX(K$64:K2104),""),"")</f>
        <v/>
      </c>
      <c r="M2104" s="104" t="str">
        <f>IFERROR(IF(E2104="","",IF(K2104&lt;&gt;"",MAX(M$64:M2103)+1,IF(AND($F2103/INDEX($F$64:$F2104,MATCH(MAX(M$64:M2103),M$64:M2103,0)-1)&gt;(1+$O$2),MAX(K$64:K2104)&gt;MAX(L$64:L2103)),MAX(M$64:M2103)+1,""))),"")</f>
        <v/>
      </c>
      <c r="N2104" s="91">
        <f t="shared" si="195"/>
        <v>0</v>
      </c>
      <c r="O2104" s="91" t="str">
        <f>IFERROR(IF(AND(N2103=$H$2*1,MAX(O$64:O2103)=MAX(P$64:P2103)),MAX(O$64:O2103)+1,""),"")</f>
        <v/>
      </c>
      <c r="P2104" s="91" t="str">
        <f>IFERROR(IF(MOD(MAX(Q$64:Q2104),10*MAX(O$64:O2104))&lt;=2,IF(AND(F2103/INDEX($F$64:$F2104,MATCH(MAX(O$64:O2104),O$64:O2104,0)-1)&lt;(1-$P$2),MAX(O$64:O2104)&gt;MAX(P$64:P2103)),MAX(O$64:O2104),""),IF(AND($F2103/INDEX($F$64:$F2104,MATCH(MAX(Q$64:Q2104),Q$64:Q2104,0)-1)&lt;(1-$P$2),MAX(O$64:O2104)&gt;MAX(P$64:P2103)),MAX(O$64:O2104),"")),"")</f>
        <v/>
      </c>
      <c r="Q2104" s="91" t="str">
        <f>IFERROR(IF(E2104="","",IF(O2104&lt;&gt;"",MAX(O$64:O2104)*10+1,IF(AND($F2103/INDEX($F$64:$F2104,MATCH(MAX(Q$64:Q2103),Q$64:Q2103,0)-1)&gt;(1+$O$2),MAX(O$64:O2104)&gt;MAX(P$64:P2103)),MAX(Q$64:Q2103)+1,""))),"")</f>
        <v/>
      </c>
    </row>
    <row r="2105" spans="1:17" x14ac:dyDescent="0.2">
      <c r="A2105" s="13">
        <f>HLOOKUP($E$2,历史数据!$V$3:$AE$5000,ROW(A2103),)</f>
        <v>374686</v>
      </c>
      <c r="B2105" s="41">
        <v>39624</v>
      </c>
      <c r="C2105" s="100">
        <f>IFERROR(IF(A2105&lt;&gt;0,MAX($C$4:C2104)+1,""),"")</f>
        <v>2053</v>
      </c>
      <c r="D2105" s="100"/>
      <c r="E2105" s="99">
        <f t="shared" si="196"/>
        <v>39692</v>
      </c>
      <c r="F2105" s="101">
        <f>IFERROR(VLOOKUP(E2105,历史数据!AH:AJ,3,),"")</f>
        <v>6.4117384266565498</v>
      </c>
      <c r="G2105" s="101">
        <f t="shared" si="192"/>
        <v>7.5987353948705767</v>
      </c>
      <c r="H2105" s="105">
        <f t="shared" si="193"/>
        <v>-7.5177304964539893E-3</v>
      </c>
      <c r="I2105" s="101">
        <f>IFERROR(VLOOKUP(E2105,历史数据!AH:AJ,2,),"")</f>
        <v>6.5159943360330796</v>
      </c>
      <c r="J2105" s="104">
        <f t="shared" si="194"/>
        <v>0</v>
      </c>
      <c r="K2105" s="104" t="str">
        <f>IFERROR(IF(AND(J2104=$H$2*1,MAX(K$64:K2104)=MAX(L$64:L2104)),MAX(K$64:K2104)+1,""),"")</f>
        <v/>
      </c>
      <c r="L2105" s="104" t="str">
        <f>IFERROR(IF(AND($F2104/INDEX($F$64:$F2105,MATCH(MAX(M$64:M2105),M$64:M2105,0)-1)&lt;(1-$P$2),MAX(K$64:K2105)&gt;MAX(L$64:L2104)),MAX(K$64:K2105),""),"")</f>
        <v/>
      </c>
      <c r="M2105" s="104" t="str">
        <f>IFERROR(IF(E2105="","",IF(K2105&lt;&gt;"",MAX(M$64:M2104)+1,IF(AND($F2104/INDEX($F$64:$F2105,MATCH(MAX(M$64:M2104),M$64:M2104,0)-1)&gt;(1+$O$2),MAX(K$64:K2105)&gt;MAX(L$64:L2104)),MAX(M$64:M2104)+1,""))),"")</f>
        <v/>
      </c>
      <c r="N2105" s="91">
        <f t="shared" si="195"/>
        <v>0</v>
      </c>
      <c r="O2105" s="91" t="str">
        <f>IFERROR(IF(AND(N2104=$H$2*1,MAX(O$64:O2104)=MAX(P$64:P2104)),MAX(O$64:O2104)+1,""),"")</f>
        <v/>
      </c>
      <c r="P2105" s="91" t="str">
        <f>IFERROR(IF(MOD(MAX(Q$64:Q2105),10*MAX(O$64:O2105))&lt;=2,IF(AND(F2104/INDEX($F$64:$F2105,MATCH(MAX(O$64:O2105),O$64:O2105,0)-1)&lt;(1-$P$2),MAX(O$64:O2105)&gt;MAX(P$64:P2104)),MAX(O$64:O2105),""),IF(AND($F2104/INDEX($F$64:$F2105,MATCH(MAX(Q$64:Q2105),Q$64:Q2105,0)-1)&lt;(1-$P$2),MAX(O$64:O2105)&gt;MAX(P$64:P2104)),MAX(O$64:O2105),"")),"")</f>
        <v/>
      </c>
      <c r="Q2105" s="91" t="str">
        <f>IFERROR(IF(E2105="","",IF(O2105&lt;&gt;"",MAX(O$64:O2105)*10+1,IF(AND($F2104/INDEX($F$64:$F2105,MATCH(MAX(Q$64:Q2104),Q$64:Q2104,0)-1)&gt;(1+$O$2),MAX(O$64:O2105)&gt;MAX(P$64:P2104)),MAX(Q$64:Q2104)+1,""))),"")</f>
        <v/>
      </c>
    </row>
    <row r="2106" spans="1:17" x14ac:dyDescent="0.2">
      <c r="A2106" s="13">
        <f>HLOOKUP($E$2,历史数据!$V$3:$AE$5000,ROW(A2104),)</f>
        <v>285379</v>
      </c>
      <c r="B2106" s="41">
        <v>39625</v>
      </c>
      <c r="C2106" s="100">
        <f>IFERROR(IF(A2106&lt;&gt;0,MAX($C$4:C2105)+1,""),"")</f>
        <v>2054</v>
      </c>
      <c r="D2106" s="100"/>
      <c r="E2106" s="99">
        <f t="shared" si="196"/>
        <v>39694</v>
      </c>
      <c r="F2106" s="101">
        <f>IFERROR(VLOOKUP(E2106,历史数据!AH:AJ,3,),"")</f>
        <v>6.5159943360330796</v>
      </c>
      <c r="G2106" s="101">
        <f t="shared" si="192"/>
        <v>7.5511686362175352</v>
      </c>
      <c r="H2106" s="105">
        <f t="shared" si="193"/>
        <v>-6.2598256395598462E-3</v>
      </c>
      <c r="I2106" s="101">
        <f>IFERROR(VLOOKUP(E2106,历史数据!AH:AJ,2,),"")</f>
        <v>6.5029623473610103</v>
      </c>
      <c r="J2106" s="104">
        <f t="shared" si="194"/>
        <v>0</v>
      </c>
      <c r="K2106" s="104" t="str">
        <f>IFERROR(IF(AND(J2105=$H$2*1,MAX(K$64:K2105)=MAX(L$64:L2105)),MAX(K$64:K2105)+1,""),"")</f>
        <v/>
      </c>
      <c r="L2106" s="104" t="str">
        <f>IFERROR(IF(AND($F2105/INDEX($F$64:$F2106,MATCH(MAX(M$64:M2106),M$64:M2106,0)-1)&lt;(1-$P$2),MAX(K$64:K2106)&gt;MAX(L$64:L2105)),MAX(K$64:K2106),""),"")</f>
        <v/>
      </c>
      <c r="M2106" s="104" t="str">
        <f>IFERROR(IF(E2106="","",IF(K2106&lt;&gt;"",MAX(M$64:M2105)+1,IF(AND($F2105/INDEX($F$64:$F2106,MATCH(MAX(M$64:M2105),M$64:M2105,0)-1)&gt;(1+$O$2),MAX(K$64:K2106)&gt;MAX(L$64:L2105)),MAX(M$64:M2105)+1,""))),"")</f>
        <v/>
      </c>
      <c r="N2106" s="91">
        <f t="shared" si="195"/>
        <v>0</v>
      </c>
      <c r="O2106" s="91" t="str">
        <f>IFERROR(IF(AND(N2105=$H$2*1,MAX(O$64:O2105)=MAX(P$64:P2105)),MAX(O$64:O2105)+1,""),"")</f>
        <v/>
      </c>
      <c r="P2106" s="91" t="str">
        <f>IFERROR(IF(MOD(MAX(Q$64:Q2106),10*MAX(O$64:O2106))&lt;=2,IF(AND(F2105/INDEX($F$64:$F2106,MATCH(MAX(O$64:O2106),O$64:O2106,0)-1)&lt;(1-$P$2),MAX(O$64:O2106)&gt;MAX(P$64:P2105)),MAX(O$64:O2106),""),IF(AND($F2105/INDEX($F$64:$F2106,MATCH(MAX(Q$64:Q2106),Q$64:Q2106,0)-1)&lt;(1-$P$2),MAX(O$64:O2106)&gt;MAX(P$64:P2105)),MAX(O$64:O2106),"")),"")</f>
        <v/>
      </c>
      <c r="Q2106" s="91" t="str">
        <f>IFERROR(IF(E2106="","",IF(O2106&lt;&gt;"",MAX(O$64:O2106)*10+1,IF(AND($F2105/INDEX($F$64:$F2106,MATCH(MAX(Q$64:Q2105),Q$64:Q2105,0)-1)&gt;(1+$O$2),MAX(O$64:O2106)&gt;MAX(P$64:P2105)),MAX(Q$64:Q2105)+1,""))),"")</f>
        <v/>
      </c>
    </row>
    <row r="2107" spans="1:17" x14ac:dyDescent="0.2">
      <c r="A2107" s="13">
        <f>HLOOKUP($E$2,历史数据!$V$3:$AE$5000,ROW(A2105),)</f>
        <v>330200</v>
      </c>
      <c r="B2107" s="41">
        <v>39626</v>
      </c>
      <c r="C2107" s="100">
        <f>IFERROR(IF(A2107&lt;&gt;0,MAX($C$4:C2106)+1,""),"")</f>
        <v>2055</v>
      </c>
      <c r="D2107" s="100"/>
      <c r="E2107" s="99">
        <f t="shared" si="196"/>
        <v>39695</v>
      </c>
      <c r="F2107" s="101">
        <f>IFERROR(VLOOKUP(E2107,历史数据!AH:AJ,3,),"")</f>
        <v>6.4638663813448103</v>
      </c>
      <c r="G2107" s="101">
        <f t="shared" si="192"/>
        <v>7.5105522715229283</v>
      </c>
      <c r="H2107" s="105">
        <f t="shared" si="193"/>
        <v>-5.3788183857793603E-3</v>
      </c>
      <c r="I2107" s="101">
        <f>IFERROR(VLOOKUP(E2107,历史数据!AH:AJ,2,),"")</f>
        <v>6.4508343926727498</v>
      </c>
      <c r="J2107" s="104">
        <f t="shared" si="194"/>
        <v>0</v>
      </c>
      <c r="K2107" s="104" t="str">
        <f>IFERROR(IF(AND(J2106=$H$2*1,MAX(K$64:K2106)=MAX(L$64:L2106)),MAX(K$64:K2106)+1,""),"")</f>
        <v/>
      </c>
      <c r="L2107" s="104" t="str">
        <f>IFERROR(IF(AND($F2106/INDEX($F$64:$F2107,MATCH(MAX(M$64:M2107),M$64:M2107,0)-1)&lt;(1-$P$2),MAX(K$64:K2107)&gt;MAX(L$64:L2106)),MAX(K$64:K2107),""),"")</f>
        <v/>
      </c>
      <c r="M2107" s="104" t="str">
        <f>IFERROR(IF(E2107="","",IF(K2107&lt;&gt;"",MAX(M$64:M2106)+1,IF(AND($F2106/INDEX($F$64:$F2107,MATCH(MAX(M$64:M2106),M$64:M2106,0)-1)&gt;(1+$O$2),MAX(K$64:K2107)&gt;MAX(L$64:L2106)),MAX(M$64:M2106)+1,""))),"")</f>
        <v/>
      </c>
      <c r="N2107" s="91">
        <f t="shared" si="195"/>
        <v>0</v>
      </c>
      <c r="O2107" s="91" t="str">
        <f>IFERROR(IF(AND(N2106=$H$2*1,MAX(O$64:O2106)=MAX(P$64:P2106)),MAX(O$64:O2106)+1,""),"")</f>
        <v/>
      </c>
      <c r="P2107" s="91" t="str">
        <f>IFERROR(IF(MOD(MAX(Q$64:Q2107),10*MAX(O$64:O2107))&lt;=2,IF(AND(F2106/INDEX($F$64:$F2107,MATCH(MAX(O$64:O2107),O$64:O2107,0)-1)&lt;(1-$P$2),MAX(O$64:O2107)&gt;MAX(P$64:P2106)),MAX(O$64:O2107),""),IF(AND($F2106/INDEX($F$64:$F2107,MATCH(MAX(Q$64:Q2107),Q$64:Q2107,0)-1)&lt;(1-$P$2),MAX(O$64:O2107)&gt;MAX(P$64:P2106)),MAX(O$64:O2107),"")),"")</f>
        <v/>
      </c>
      <c r="Q2107" s="91" t="str">
        <f>IFERROR(IF(E2107="","",IF(O2107&lt;&gt;"",MAX(O$64:O2107)*10+1,IF(AND($F2106/INDEX($F$64:$F2107,MATCH(MAX(Q$64:Q2106),Q$64:Q2106,0)-1)&gt;(1+$O$2),MAX(O$64:O2107)&gt;MAX(P$64:P2106)),MAX(Q$64:Q2106)+1,""))),"")</f>
        <v/>
      </c>
    </row>
    <row r="2108" spans="1:17" x14ac:dyDescent="0.2">
      <c r="A2108" s="13">
        <f>HLOOKUP($E$2,历史数据!$V$3:$AE$5000,ROW(A2106),)</f>
        <v>198466</v>
      </c>
      <c r="B2108" s="41">
        <v>39629</v>
      </c>
      <c r="C2108" s="100">
        <f>IFERROR(IF(A2108&lt;&gt;0,MAX($C$4:C2107)+1,""),"")</f>
        <v>2056</v>
      </c>
      <c r="D2108" s="100"/>
      <c r="E2108" s="99">
        <f t="shared" si="196"/>
        <v>39696</v>
      </c>
      <c r="F2108" s="101">
        <f>IFERROR(VLOOKUP(E2108,历史数据!AH:AJ,3,),"")</f>
        <v>6.1380666645431603</v>
      </c>
      <c r="G2108" s="101">
        <f t="shared" si="192"/>
        <v>7.464288711737094</v>
      </c>
      <c r="H2108" s="105">
        <f t="shared" si="193"/>
        <v>-6.1598079759390689E-3</v>
      </c>
      <c r="I2108" s="101">
        <f>IFERROR(VLOOKUP(E2108,历史数据!AH:AJ,2,),"")</f>
        <v>6.3987064379844796</v>
      </c>
      <c r="J2108" s="104">
        <f t="shared" si="194"/>
        <v>0</v>
      </c>
      <c r="K2108" s="104" t="str">
        <f>IFERROR(IF(AND(J2107=$H$2*1,MAX(K$64:K2107)=MAX(L$64:L2107)),MAX(K$64:K2107)+1,""),"")</f>
        <v/>
      </c>
      <c r="L2108" s="104" t="str">
        <f>IFERROR(IF(AND($F2107/INDEX($F$64:$F2108,MATCH(MAX(M$64:M2108),M$64:M2108,0)-1)&lt;(1-$P$2),MAX(K$64:K2108)&gt;MAX(L$64:L2107)),MAX(K$64:K2108),""),"")</f>
        <v/>
      </c>
      <c r="M2108" s="104" t="str">
        <f>IFERROR(IF(E2108="","",IF(K2108&lt;&gt;"",MAX(M$64:M2107)+1,IF(AND($F2107/INDEX($F$64:$F2108,MATCH(MAX(M$64:M2107),M$64:M2107,0)-1)&gt;(1+$O$2),MAX(K$64:K2108)&gt;MAX(L$64:L2107)),MAX(M$64:M2107)+1,""))),"")</f>
        <v/>
      </c>
      <c r="N2108" s="91">
        <f t="shared" si="195"/>
        <v>0</v>
      </c>
      <c r="O2108" s="91" t="str">
        <f>IFERROR(IF(AND(N2107=$H$2*1,MAX(O$64:O2107)=MAX(P$64:P2107)),MAX(O$64:O2107)+1,""),"")</f>
        <v/>
      </c>
      <c r="P2108" s="91" t="str">
        <f>IFERROR(IF(MOD(MAX(Q$64:Q2108),10*MAX(O$64:O2108))&lt;=2,IF(AND(F2107/INDEX($F$64:$F2108,MATCH(MAX(O$64:O2108),O$64:O2108,0)-1)&lt;(1-$P$2),MAX(O$64:O2108)&gt;MAX(P$64:P2107)),MAX(O$64:O2108),""),IF(AND($F2107/INDEX($F$64:$F2108,MATCH(MAX(Q$64:Q2108),Q$64:Q2108,0)-1)&lt;(1-$P$2),MAX(O$64:O2108)&gt;MAX(P$64:P2107)),MAX(O$64:O2108),"")),"")</f>
        <v/>
      </c>
      <c r="Q2108" s="91" t="str">
        <f>IFERROR(IF(E2108="","",IF(O2108&lt;&gt;"",MAX(O$64:O2108)*10+1,IF(AND($F2107/INDEX($F$64:$F2108,MATCH(MAX(Q$64:Q2107),Q$64:Q2107,0)-1)&gt;(1+$O$2),MAX(O$64:O2108)&gt;MAX(P$64:P2107)),MAX(Q$64:Q2107)+1,""))),"")</f>
        <v/>
      </c>
    </row>
    <row r="2109" spans="1:17" x14ac:dyDescent="0.2">
      <c r="A2109" s="13">
        <f>HLOOKUP($E$2,历史数据!$V$3:$AE$5000,ROW(A2107),)</f>
        <v>1429063</v>
      </c>
      <c r="B2109" s="41">
        <v>39630</v>
      </c>
      <c r="C2109" s="100">
        <f>IFERROR(IF(A2109&lt;&gt;0,MAX($C$4:C2108)+1,""),"")</f>
        <v>2057</v>
      </c>
      <c r="D2109" s="100"/>
      <c r="E2109" s="99">
        <f t="shared" si="196"/>
        <v>39699</v>
      </c>
      <c r="F2109" s="101">
        <f>IFERROR(VLOOKUP(E2109,历史数据!AH:AJ,3,),"")</f>
        <v>5.8252989364135699</v>
      </c>
      <c r="G2109" s="101">
        <f t="shared" si="192"/>
        <v>7.4188939511960639</v>
      </c>
      <c r="H2109" s="105">
        <f t="shared" si="193"/>
        <v>-6.0815922714310133E-3</v>
      </c>
      <c r="I2109" s="101">
        <f>IFERROR(VLOOKUP(E2109,历史数据!AH:AJ,2,),"")</f>
        <v>6.1380666645431603</v>
      </c>
      <c r="J2109" s="104">
        <f t="shared" si="194"/>
        <v>0</v>
      </c>
      <c r="K2109" s="104" t="str">
        <f>IFERROR(IF(AND(J2108=$H$2*1,MAX(K$64:K2108)=MAX(L$64:L2108)),MAX(K$64:K2108)+1,""),"")</f>
        <v/>
      </c>
      <c r="L2109" s="104" t="str">
        <f>IFERROR(IF(AND($F2108/INDEX($F$64:$F2109,MATCH(MAX(M$64:M2109),M$64:M2109,0)-1)&lt;(1-$P$2),MAX(K$64:K2109)&gt;MAX(L$64:L2108)),MAX(K$64:K2109),""),"")</f>
        <v/>
      </c>
      <c r="M2109" s="104" t="str">
        <f>IFERROR(IF(E2109="","",IF(K2109&lt;&gt;"",MAX(M$64:M2108)+1,IF(AND($F2108/INDEX($F$64:$F2109,MATCH(MAX(M$64:M2108),M$64:M2108,0)-1)&gt;(1+$O$2),MAX(K$64:K2109)&gt;MAX(L$64:L2108)),MAX(M$64:M2108)+1,""))),"")</f>
        <v/>
      </c>
      <c r="N2109" s="91">
        <f t="shared" si="195"/>
        <v>0</v>
      </c>
      <c r="O2109" s="91" t="str">
        <f>IFERROR(IF(AND(N2108=$H$2*1,MAX(O$64:O2108)=MAX(P$64:P2108)),MAX(O$64:O2108)+1,""),"")</f>
        <v/>
      </c>
      <c r="P2109" s="91" t="str">
        <f>IFERROR(IF(MOD(MAX(Q$64:Q2109),10*MAX(O$64:O2109))&lt;=2,IF(AND(F2108/INDEX($F$64:$F2109,MATCH(MAX(O$64:O2109),O$64:O2109,0)-1)&lt;(1-$P$2),MAX(O$64:O2109)&gt;MAX(P$64:P2108)),MAX(O$64:O2109),""),IF(AND($F2108/INDEX($F$64:$F2109,MATCH(MAX(Q$64:Q2109),Q$64:Q2109,0)-1)&lt;(1-$P$2),MAX(O$64:O2109)&gt;MAX(P$64:P2108)),MAX(O$64:O2109),"")),"")</f>
        <v/>
      </c>
      <c r="Q2109" s="91" t="str">
        <f>IFERROR(IF(E2109="","",IF(O2109&lt;&gt;"",MAX(O$64:O2109)*10+1,IF(AND($F2108/INDEX($F$64:$F2109,MATCH(MAX(Q$64:Q2108),Q$64:Q2108,0)-1)&gt;(1+$O$2),MAX(O$64:O2109)&gt;MAX(P$64:P2108)),MAX(Q$64:Q2108)+1,""))),"")</f>
        <v/>
      </c>
    </row>
    <row r="2110" spans="1:17" x14ac:dyDescent="0.2">
      <c r="A2110" s="13">
        <f>HLOOKUP($E$2,历史数据!$V$3:$AE$5000,ROW(A2108),)</f>
        <v>1129850</v>
      </c>
      <c r="B2110" s="41">
        <v>39631</v>
      </c>
      <c r="C2110" s="100">
        <f>IFERROR(IF(A2110&lt;&gt;0,MAX($C$4:C2109)+1,""),"")</f>
        <v>2058</v>
      </c>
      <c r="D2110" s="100"/>
      <c r="E2110" s="99">
        <f t="shared" si="196"/>
        <v>39700</v>
      </c>
      <c r="F2110" s="101">
        <f>IFERROR(VLOOKUP(E2110,历史数据!AH:AJ,3,),"")</f>
        <v>5.5516271743001804</v>
      </c>
      <c r="G2110" s="101">
        <f t="shared" si="192"/>
        <v>7.375888388578244</v>
      </c>
      <c r="H2110" s="105">
        <f t="shared" si="193"/>
        <v>-5.7967620107154394E-3</v>
      </c>
      <c r="I2110" s="101">
        <f>IFERROR(VLOOKUP(E2110,历史数据!AH:AJ,2,),"")</f>
        <v>5.6037551289884497</v>
      </c>
      <c r="J2110" s="104">
        <f t="shared" si="194"/>
        <v>0</v>
      </c>
      <c r="K2110" s="104" t="str">
        <f>IFERROR(IF(AND(J2109=$H$2*1,MAX(K$64:K2109)=MAX(L$64:L2109)),MAX(K$64:K2109)+1,""),"")</f>
        <v/>
      </c>
      <c r="L2110" s="104" t="str">
        <f>IFERROR(IF(AND($F2109/INDEX($F$64:$F2110,MATCH(MAX(M$64:M2110),M$64:M2110,0)-1)&lt;(1-$P$2),MAX(K$64:K2110)&gt;MAX(L$64:L2109)),MAX(K$64:K2110),""),"")</f>
        <v/>
      </c>
      <c r="M2110" s="104" t="str">
        <f>IFERROR(IF(E2110="","",IF(K2110&lt;&gt;"",MAX(M$64:M2109)+1,IF(AND($F2109/INDEX($F$64:$F2110,MATCH(MAX(M$64:M2109),M$64:M2109,0)-1)&gt;(1+$O$2),MAX(K$64:K2110)&gt;MAX(L$64:L2109)),MAX(M$64:M2109)+1,""))),"")</f>
        <v/>
      </c>
      <c r="N2110" s="91">
        <f t="shared" si="195"/>
        <v>0</v>
      </c>
      <c r="O2110" s="91" t="str">
        <f>IFERROR(IF(AND(N2109=$H$2*1,MAX(O$64:O2109)=MAX(P$64:P2109)),MAX(O$64:O2109)+1,""),"")</f>
        <v/>
      </c>
      <c r="P2110" s="91" t="str">
        <f>IFERROR(IF(MOD(MAX(Q$64:Q2110),10*MAX(O$64:O2110))&lt;=2,IF(AND(F2109/INDEX($F$64:$F2110,MATCH(MAX(O$64:O2110),O$64:O2110,0)-1)&lt;(1-$P$2),MAX(O$64:O2110)&gt;MAX(P$64:P2109)),MAX(O$64:O2110),""),IF(AND($F2109/INDEX($F$64:$F2110,MATCH(MAX(Q$64:Q2110),Q$64:Q2110,0)-1)&lt;(1-$P$2),MAX(O$64:O2110)&gt;MAX(P$64:P2109)),MAX(O$64:O2110),"")),"")</f>
        <v/>
      </c>
      <c r="Q2110" s="91" t="str">
        <f>IFERROR(IF(E2110="","",IF(O2110&lt;&gt;"",MAX(O$64:O2110)*10+1,IF(AND($F2109/INDEX($F$64:$F2110,MATCH(MAX(Q$64:Q2109),Q$64:Q2109,0)-1)&gt;(1+$O$2),MAX(O$64:O2110)&gt;MAX(P$64:P2109)),MAX(Q$64:Q2109)+1,""))),"")</f>
        <v/>
      </c>
    </row>
    <row r="2111" spans="1:17" x14ac:dyDescent="0.2">
      <c r="A2111" s="13">
        <f>HLOOKUP($E$2,历史数据!$V$3:$AE$5000,ROW(A2109),)</f>
        <v>786980</v>
      </c>
      <c r="B2111" s="41">
        <v>39632</v>
      </c>
      <c r="C2111" s="100">
        <f>IFERROR(IF(A2111&lt;&gt;0,MAX($C$4:C2110)+1,""),"")</f>
        <v>2059</v>
      </c>
      <c r="D2111" s="100"/>
      <c r="E2111" s="99">
        <f t="shared" si="196"/>
        <v>39701</v>
      </c>
      <c r="F2111" s="101">
        <f>IFERROR(VLOOKUP(E2111,历史数据!AH:AJ,3,),"")</f>
        <v>5.4604032535957199</v>
      </c>
      <c r="G2111" s="101">
        <f t="shared" si="192"/>
        <v>7.3380956214292521</v>
      </c>
      <c r="H2111" s="105">
        <f t="shared" si="193"/>
        <v>-5.1238257899232087E-3</v>
      </c>
      <c r="I2111" s="101">
        <f>IFERROR(VLOOKUP(E2111,历史数据!AH:AJ,2,),"")</f>
        <v>5.3431153555471198</v>
      </c>
      <c r="J2111" s="104">
        <f t="shared" si="194"/>
        <v>0</v>
      </c>
      <c r="K2111" s="104" t="str">
        <f>IFERROR(IF(AND(J2110=$H$2*1,MAX(K$64:K2110)=MAX(L$64:L2110)),MAX(K$64:K2110)+1,""),"")</f>
        <v/>
      </c>
      <c r="L2111" s="104" t="str">
        <f>IFERROR(IF(AND($F2110/INDEX($F$64:$F2111,MATCH(MAX(M$64:M2111),M$64:M2111,0)-1)&lt;(1-$P$2),MAX(K$64:K2111)&gt;MAX(L$64:L2110)),MAX(K$64:K2111),""),"")</f>
        <v/>
      </c>
      <c r="M2111" s="104" t="str">
        <f>IFERROR(IF(E2111="","",IF(K2111&lt;&gt;"",MAX(M$64:M2110)+1,IF(AND($F2110/INDEX($F$64:$F2111,MATCH(MAX(M$64:M2110),M$64:M2110,0)-1)&gt;(1+$O$2),MAX(K$64:K2111)&gt;MAX(L$64:L2110)),MAX(M$64:M2110)+1,""))),"")</f>
        <v/>
      </c>
      <c r="N2111" s="91">
        <f t="shared" si="195"/>
        <v>0</v>
      </c>
      <c r="O2111" s="91" t="str">
        <f>IFERROR(IF(AND(N2110=$H$2*1,MAX(O$64:O2110)=MAX(P$64:P2110)),MAX(O$64:O2110)+1,""),"")</f>
        <v/>
      </c>
      <c r="P2111" s="91" t="str">
        <f>IFERROR(IF(MOD(MAX(Q$64:Q2111),10*MAX(O$64:O2111))&lt;=2,IF(AND(F2110/INDEX($F$64:$F2111,MATCH(MAX(O$64:O2111),O$64:O2111,0)-1)&lt;(1-$P$2),MAX(O$64:O2111)&gt;MAX(P$64:P2110)),MAX(O$64:O2111),""),IF(AND($F2110/INDEX($F$64:$F2111,MATCH(MAX(Q$64:Q2111),Q$64:Q2111,0)-1)&lt;(1-$P$2),MAX(O$64:O2111)&gt;MAX(P$64:P2110)),MAX(O$64:O2111),"")),"")</f>
        <v/>
      </c>
      <c r="Q2111" s="91" t="str">
        <f>IFERROR(IF(E2111="","",IF(O2111&lt;&gt;"",MAX(O$64:O2111)*10+1,IF(AND($F2110/INDEX($F$64:$F2111,MATCH(MAX(Q$64:Q2110),Q$64:Q2110,0)-1)&gt;(1+$O$2),MAX(O$64:O2111)&gt;MAX(P$64:P2110)),MAX(Q$64:Q2110)+1,""))),"")</f>
        <v/>
      </c>
    </row>
    <row r="2112" spans="1:17" x14ac:dyDescent="0.2">
      <c r="A2112" s="13">
        <f>HLOOKUP($E$2,历史数据!$V$3:$AE$5000,ROW(A2110),)</f>
        <v>327716</v>
      </c>
      <c r="B2112" s="41">
        <v>39633</v>
      </c>
      <c r="C2112" s="100">
        <f>IFERROR(IF(A2112&lt;&gt;0,MAX($C$4:C2111)+1,""),"")</f>
        <v>2060</v>
      </c>
      <c r="D2112" s="100"/>
      <c r="E2112" s="99">
        <f t="shared" si="196"/>
        <v>39702</v>
      </c>
      <c r="F2112" s="101">
        <f>IFERROR(VLOOKUP(E2112,历史数据!AH:AJ,3,),"")</f>
        <v>5.1867314914823304</v>
      </c>
      <c r="G2112" s="101">
        <f t="shared" si="192"/>
        <v>7.2898772633426061</v>
      </c>
      <c r="H2112" s="105">
        <f t="shared" si="193"/>
        <v>-6.5709634453161581E-3</v>
      </c>
      <c r="I2112" s="101">
        <f>IFERROR(VLOOKUP(E2112,历史数据!AH:AJ,2,),"")</f>
        <v>5.5125312082839804</v>
      </c>
      <c r="J2112" s="104">
        <f t="shared" si="194"/>
        <v>0</v>
      </c>
      <c r="K2112" s="104" t="str">
        <f>IFERROR(IF(AND(J2111=$H$2*1,MAX(K$64:K2111)=MAX(L$64:L2111)),MAX(K$64:K2111)+1,""),"")</f>
        <v/>
      </c>
      <c r="L2112" s="104" t="str">
        <f>IFERROR(IF(AND($F2111/INDEX($F$64:$F2112,MATCH(MAX(M$64:M2112),M$64:M2112,0)-1)&lt;(1-$P$2),MAX(K$64:K2112)&gt;MAX(L$64:L2111)),MAX(K$64:K2112),""),"")</f>
        <v/>
      </c>
      <c r="M2112" s="104" t="str">
        <f>IFERROR(IF(E2112="","",IF(K2112&lt;&gt;"",MAX(M$64:M2111)+1,IF(AND($F2111/INDEX($F$64:$F2112,MATCH(MAX(M$64:M2111),M$64:M2111,0)-1)&gt;(1+$O$2),MAX(K$64:K2112)&gt;MAX(L$64:L2111)),MAX(M$64:M2111)+1,""))),"")</f>
        <v/>
      </c>
      <c r="N2112" s="91">
        <f t="shared" si="195"/>
        <v>0</v>
      </c>
      <c r="O2112" s="91" t="str">
        <f>IFERROR(IF(AND(N2111=$H$2*1,MAX(O$64:O2111)=MAX(P$64:P2111)),MAX(O$64:O2111)+1,""),"")</f>
        <v/>
      </c>
      <c r="P2112" s="91" t="str">
        <f>IFERROR(IF(MOD(MAX(Q$64:Q2112),10*MAX(O$64:O2112))&lt;=2,IF(AND(F2111/INDEX($F$64:$F2112,MATCH(MAX(O$64:O2112),O$64:O2112,0)-1)&lt;(1-$P$2),MAX(O$64:O2112)&gt;MAX(P$64:P2111)),MAX(O$64:O2112),""),IF(AND($F2111/INDEX($F$64:$F2112,MATCH(MAX(Q$64:Q2112),Q$64:Q2112,0)-1)&lt;(1-$P$2),MAX(O$64:O2112)&gt;MAX(P$64:P2111)),MAX(O$64:O2112),"")),"")</f>
        <v/>
      </c>
      <c r="Q2112" s="91" t="str">
        <f>IFERROR(IF(E2112="","",IF(O2112&lt;&gt;"",MAX(O$64:O2112)*10+1,IF(AND($F2111/INDEX($F$64:$F2112,MATCH(MAX(Q$64:Q2111),Q$64:Q2111,0)-1)&gt;(1+$O$2),MAX(O$64:O2112)&gt;MAX(P$64:P2111)),MAX(Q$64:Q2111)+1,""))),"")</f>
        <v/>
      </c>
    </row>
    <row r="2113" spans="1:17" x14ac:dyDescent="0.2">
      <c r="A2113" s="13">
        <f>HLOOKUP($E$2,历史数据!$V$3:$AE$5000,ROW(A2111),)</f>
        <v>499611</v>
      </c>
      <c r="B2113" s="41">
        <v>39636</v>
      </c>
      <c r="C2113" s="100">
        <f>IFERROR(IF(A2113&lt;&gt;0,MAX($C$4:C2112)+1,""),"")</f>
        <v>2061</v>
      </c>
      <c r="D2113" s="100"/>
      <c r="E2113" s="99">
        <f t="shared" si="196"/>
        <v>39703</v>
      </c>
      <c r="F2113" s="101">
        <f>IFERROR(VLOOKUP(E2113,历史数据!AH:AJ,3,),"")</f>
        <v>4.9260917180410102</v>
      </c>
      <c r="G2113" s="101">
        <f t="shared" ref="G2113:G2176" si="197">IFERROR(IF(E2113="","",AVERAGE(F2054:F2113)),"")</f>
        <v>7.244048103179173</v>
      </c>
      <c r="H2113" s="105">
        <f t="shared" si="193"/>
        <v>-6.2866847421267913E-3</v>
      </c>
      <c r="I2113" s="101">
        <f>IFERROR(VLOOKUP(E2113,历史数据!AH:AJ,2,),"")</f>
        <v>4.9260917180410102</v>
      </c>
      <c r="J2113" s="104">
        <f t="shared" si="194"/>
        <v>0</v>
      </c>
      <c r="K2113" s="104" t="str">
        <f>IFERROR(IF(AND(J2112=$H$2*1,MAX(K$64:K2112)=MAX(L$64:L2112)),MAX(K$64:K2112)+1,""),"")</f>
        <v/>
      </c>
      <c r="L2113" s="104" t="str">
        <f>IFERROR(IF(AND($F2112/INDEX($F$64:$F2113,MATCH(MAX(M$64:M2113),M$64:M2113,0)-1)&lt;(1-$P$2),MAX(K$64:K2113)&gt;MAX(L$64:L2112)),MAX(K$64:K2113),""),"")</f>
        <v/>
      </c>
      <c r="M2113" s="104" t="str">
        <f>IFERROR(IF(E2113="","",IF(K2113&lt;&gt;"",MAX(M$64:M2112)+1,IF(AND($F2112/INDEX($F$64:$F2113,MATCH(MAX(M$64:M2112),M$64:M2112,0)-1)&gt;(1+$O$2),MAX(K$64:K2113)&gt;MAX(L$64:L2112)),MAX(M$64:M2112)+1,""))),"")</f>
        <v/>
      </c>
      <c r="N2113" s="91">
        <f t="shared" si="195"/>
        <v>0</v>
      </c>
      <c r="O2113" s="91" t="str">
        <f>IFERROR(IF(AND(N2112=$H$2*1,MAX(O$64:O2112)=MAX(P$64:P2112)),MAX(O$64:O2112)+1,""),"")</f>
        <v/>
      </c>
      <c r="P2113" s="91" t="str">
        <f>IFERROR(IF(MOD(MAX(Q$64:Q2113),10*MAX(O$64:O2113))&lt;=2,IF(AND(F2112/INDEX($F$64:$F2113,MATCH(MAX(O$64:O2113),O$64:O2113,0)-1)&lt;(1-$P$2),MAX(O$64:O2113)&gt;MAX(P$64:P2112)),MAX(O$64:O2113),""),IF(AND($F2112/INDEX($F$64:$F2113,MATCH(MAX(Q$64:Q2113),Q$64:Q2113,0)-1)&lt;(1-$P$2),MAX(O$64:O2113)&gt;MAX(P$64:P2112)),MAX(O$64:O2113),"")),"")</f>
        <v/>
      </c>
      <c r="Q2113" s="91" t="str">
        <f>IFERROR(IF(E2113="","",IF(O2113&lt;&gt;"",MAX(O$64:O2113)*10+1,IF(AND($F2112/INDEX($F$64:$F2113,MATCH(MAX(Q$64:Q2112),Q$64:Q2112,0)-1)&gt;(1+$O$2),MAX(O$64:O2113)&gt;MAX(P$64:P2112)),MAX(Q$64:Q2112)+1,""))),"")</f>
        <v/>
      </c>
    </row>
    <row r="2114" spans="1:17" x14ac:dyDescent="0.2">
      <c r="A2114" s="13">
        <f>HLOOKUP($E$2,历史数据!$V$3:$AE$5000,ROW(A2112),)</f>
        <v>604709</v>
      </c>
      <c r="B2114" s="41">
        <v>39637</v>
      </c>
      <c r="C2114" s="100">
        <f>IFERROR(IF(A2114&lt;&gt;0,MAX($C$4:C2113)+1,""),"")</f>
        <v>2062</v>
      </c>
      <c r="D2114" s="100"/>
      <c r="E2114" s="99">
        <f t="shared" si="196"/>
        <v>39707</v>
      </c>
      <c r="F2114" s="101">
        <f>IFERROR(VLOOKUP(E2114,历史数据!AH:AJ,3,),"")</f>
        <v>4.6784839332717496</v>
      </c>
      <c r="G2114" s="101">
        <f t="shared" si="197"/>
        <v>7.1982189430157408</v>
      </c>
      <c r="H2114" s="105">
        <f t="shared" ref="H2114:H2177" si="198">IFERROR(G2114/G2113-1,"")</f>
        <v>-6.3264571839769523E-3</v>
      </c>
      <c r="I2114" s="101">
        <f>IFERROR(VLOOKUP(E2114,历史数据!AH:AJ,2,),"")</f>
        <v>4.7697078539762101</v>
      </c>
      <c r="J2114" s="104">
        <f t="shared" ref="J2114:J2177" si="199">IFERROR(IF(L2114&lt;&gt;"","0",IF(AND($H2114&gt;0,$F2114&gt;$G2114),J2113+1,0)),"")</f>
        <v>0</v>
      </c>
      <c r="K2114" s="104" t="str">
        <f>IFERROR(IF(AND(J2113=$H$2*1,MAX(K$64:K2113)=MAX(L$64:L2113)),MAX(K$64:K2113)+1,""),"")</f>
        <v/>
      </c>
      <c r="L2114" s="104" t="str">
        <f>IFERROR(IF(AND($F2113/INDEX($F$64:$F2114,MATCH(MAX(M$64:M2114),M$64:M2114,0)-1)&lt;(1-$P$2),MAX(K$64:K2114)&gt;MAX(L$64:L2113)),MAX(K$64:K2114),""),"")</f>
        <v/>
      </c>
      <c r="M2114" s="104" t="str">
        <f>IFERROR(IF(E2114="","",IF(K2114&lt;&gt;"",MAX(M$64:M2113)+1,IF(AND($F2113/INDEX($F$64:$F2114,MATCH(MAX(M$64:M2113),M$64:M2113,0)-1)&gt;(1+$O$2),MAX(K$64:K2114)&gt;MAX(L$64:L2113)),MAX(M$64:M2113)+1,""))),"")</f>
        <v/>
      </c>
      <c r="N2114" s="91">
        <f t="shared" ref="N2114:N2177" si="200">IFERROR(IF(P2114&lt;&gt;"","0",IF(AND($H2114&gt;0,$F2114&gt;$G2114),N2113+1,0)),"")</f>
        <v>0</v>
      </c>
      <c r="O2114" s="91" t="str">
        <f>IFERROR(IF(AND(N2113=$H$2*1,MAX(O$64:O2113)=MAX(P$64:P2113)),MAX(O$64:O2113)+1,""),"")</f>
        <v/>
      </c>
      <c r="P2114" s="91" t="str">
        <f>IFERROR(IF(MOD(MAX(Q$64:Q2114),10*MAX(O$64:O2114))&lt;=2,IF(AND(F2113/INDEX($F$64:$F2114,MATCH(MAX(O$64:O2114),O$64:O2114,0)-1)&lt;(1-$P$2),MAX(O$64:O2114)&gt;MAX(P$64:P2113)),MAX(O$64:O2114),""),IF(AND($F2113/INDEX($F$64:$F2114,MATCH(MAX(Q$64:Q2114),Q$64:Q2114,0)-1)&lt;(1-$P$2),MAX(O$64:O2114)&gt;MAX(P$64:P2113)),MAX(O$64:O2114),"")),"")</f>
        <v/>
      </c>
      <c r="Q2114" s="91" t="str">
        <f>IFERROR(IF(E2114="","",IF(O2114&lt;&gt;"",MAX(O$64:O2114)*10+1,IF(AND($F2113/INDEX($F$64:$F2114,MATCH(MAX(Q$64:Q2113),Q$64:Q2113,0)-1)&gt;(1+$O$2),MAX(O$64:O2114)&gt;MAX(P$64:P2113)),MAX(Q$64:Q2113)+1,""))),"")</f>
        <v/>
      </c>
    </row>
    <row r="2115" spans="1:17" x14ac:dyDescent="0.2">
      <c r="A2115" s="13">
        <f>HLOOKUP($E$2,历史数据!$V$3:$AE$5000,ROW(A2113),)</f>
        <v>832069</v>
      </c>
      <c r="B2115" s="41">
        <v>39638</v>
      </c>
      <c r="C2115" s="100">
        <f>IFERROR(IF(A2115&lt;&gt;0,MAX($C$4:C2114)+1,""),"")</f>
        <v>2063</v>
      </c>
      <c r="D2115" s="100"/>
      <c r="E2115" s="99">
        <f t="shared" si="196"/>
        <v>39708</v>
      </c>
      <c r="F2115" s="101">
        <f>IFERROR(VLOOKUP(E2115,历史数据!AH:AJ,3,),"")</f>
        <v>4.4569401258466304</v>
      </c>
      <c r="G2115" s="101">
        <f t="shared" si="197"/>
        <v>7.1547789807755207</v>
      </c>
      <c r="H2115" s="105">
        <f t="shared" si="198"/>
        <v>-6.0348209166892763E-3</v>
      </c>
      <c r="I2115" s="101">
        <f>IFERROR(VLOOKUP(E2115,历史数据!AH:AJ,2,),"")</f>
        <v>4.4960360918628197</v>
      </c>
      <c r="J2115" s="104">
        <f t="shared" si="199"/>
        <v>0</v>
      </c>
      <c r="K2115" s="104" t="str">
        <f>IFERROR(IF(AND(J2114=$H$2*1,MAX(K$64:K2114)=MAX(L$64:L2114)),MAX(K$64:K2114)+1,""),"")</f>
        <v/>
      </c>
      <c r="L2115" s="104" t="str">
        <f>IFERROR(IF(AND($F2114/INDEX($F$64:$F2115,MATCH(MAX(M$64:M2115),M$64:M2115,0)-1)&lt;(1-$P$2),MAX(K$64:K2115)&gt;MAX(L$64:L2114)),MAX(K$64:K2115),""),"")</f>
        <v/>
      </c>
      <c r="M2115" s="104" t="str">
        <f>IFERROR(IF(E2115="","",IF(K2115&lt;&gt;"",MAX(M$64:M2114)+1,IF(AND($F2114/INDEX($F$64:$F2115,MATCH(MAX(M$64:M2114),M$64:M2114,0)-1)&gt;(1+$O$2),MAX(K$64:K2115)&gt;MAX(L$64:L2114)),MAX(M$64:M2114)+1,""))),"")</f>
        <v/>
      </c>
      <c r="N2115" s="91">
        <f t="shared" si="200"/>
        <v>0</v>
      </c>
      <c r="O2115" s="91" t="str">
        <f>IFERROR(IF(AND(N2114=$H$2*1,MAX(O$64:O2114)=MAX(P$64:P2114)),MAX(O$64:O2114)+1,""),"")</f>
        <v/>
      </c>
      <c r="P2115" s="91" t="str">
        <f>IFERROR(IF(MOD(MAX(Q$64:Q2115),10*MAX(O$64:O2115))&lt;=2,IF(AND(F2114/INDEX($F$64:$F2115,MATCH(MAX(O$64:O2115),O$64:O2115,0)-1)&lt;(1-$P$2),MAX(O$64:O2115)&gt;MAX(P$64:P2114)),MAX(O$64:O2115),""),IF(AND($F2114/INDEX($F$64:$F2115,MATCH(MAX(Q$64:Q2115),Q$64:Q2115,0)-1)&lt;(1-$P$2),MAX(O$64:O2115)&gt;MAX(P$64:P2114)),MAX(O$64:O2115),"")),"")</f>
        <v/>
      </c>
      <c r="Q2115" s="91" t="str">
        <f>IFERROR(IF(E2115="","",IF(O2115&lt;&gt;"",MAX(O$64:O2115)*10+1,IF(AND($F2114/INDEX($F$64:$F2115,MATCH(MAX(Q$64:Q2114),Q$64:Q2114,0)-1)&gt;(1+$O$2),MAX(O$64:O2115)&gt;MAX(P$64:P2114)),MAX(Q$64:Q2114)+1,""))),"")</f>
        <v/>
      </c>
    </row>
    <row r="2116" spans="1:17" x14ac:dyDescent="0.2">
      <c r="A2116" s="13">
        <f>HLOOKUP($E$2,历史数据!$V$3:$AE$5000,ROW(A2114),)</f>
        <v>757253</v>
      </c>
      <c r="B2116" s="41">
        <v>39639</v>
      </c>
      <c r="C2116" s="100">
        <f>IFERROR(IF(A2116&lt;&gt;0,MAX($C$4:C2115)+1,""),"")</f>
        <v>2064</v>
      </c>
      <c r="D2116" s="100"/>
      <c r="E2116" s="99">
        <f t="shared" si="196"/>
        <v>39709</v>
      </c>
      <c r="F2116" s="101">
        <f>IFERROR(VLOOKUP(E2116,历史数据!AH:AJ,3,),"")</f>
        <v>4.3396522277980303</v>
      </c>
      <c r="G2116" s="101">
        <f t="shared" si="197"/>
        <v>7.1135110166473101</v>
      </c>
      <c r="H2116" s="105">
        <f t="shared" si="198"/>
        <v>-5.7678880422574741E-3</v>
      </c>
      <c r="I2116" s="101">
        <f>IFERROR(VLOOKUP(E2116,历史数据!AH:AJ,2,),"")</f>
        <v>4.4439081371745601</v>
      </c>
      <c r="J2116" s="104">
        <f t="shared" si="199"/>
        <v>0</v>
      </c>
      <c r="K2116" s="104" t="str">
        <f>IFERROR(IF(AND(J2115=$H$2*1,MAX(K$64:K2115)=MAX(L$64:L2115)),MAX(K$64:K2115)+1,""),"")</f>
        <v/>
      </c>
      <c r="L2116" s="104" t="str">
        <f>IFERROR(IF(AND($F2115/INDEX($F$64:$F2116,MATCH(MAX(M$64:M2116),M$64:M2116,0)-1)&lt;(1-$P$2),MAX(K$64:K2116)&gt;MAX(L$64:L2115)),MAX(K$64:K2116),""),"")</f>
        <v/>
      </c>
      <c r="M2116" s="104" t="str">
        <f>IFERROR(IF(E2116="","",IF(K2116&lt;&gt;"",MAX(M$64:M2115)+1,IF(AND($F2115/INDEX($F$64:$F2116,MATCH(MAX(M$64:M2115),M$64:M2115,0)-1)&gt;(1+$O$2),MAX(K$64:K2116)&gt;MAX(L$64:L2115)),MAX(M$64:M2115)+1,""))),"")</f>
        <v/>
      </c>
      <c r="N2116" s="91">
        <f t="shared" si="200"/>
        <v>0</v>
      </c>
      <c r="O2116" s="91" t="str">
        <f>IFERROR(IF(AND(N2115=$H$2*1,MAX(O$64:O2115)=MAX(P$64:P2115)),MAX(O$64:O2115)+1,""),"")</f>
        <v/>
      </c>
      <c r="P2116" s="91" t="str">
        <f>IFERROR(IF(MOD(MAX(Q$64:Q2116),10*MAX(O$64:O2116))&lt;=2,IF(AND(F2115/INDEX($F$64:$F2116,MATCH(MAX(O$64:O2116),O$64:O2116,0)-1)&lt;(1-$P$2),MAX(O$64:O2116)&gt;MAX(P$64:P2115)),MAX(O$64:O2116),""),IF(AND($F2115/INDEX($F$64:$F2116,MATCH(MAX(Q$64:Q2116),Q$64:Q2116,0)-1)&lt;(1-$P$2),MAX(O$64:O2116)&gt;MAX(P$64:P2115)),MAX(O$64:O2116),"")),"")</f>
        <v/>
      </c>
      <c r="Q2116" s="91" t="str">
        <f>IFERROR(IF(E2116="","",IF(O2116&lt;&gt;"",MAX(O$64:O2116)*10+1,IF(AND($F2115/INDEX($F$64:$F2116,MATCH(MAX(Q$64:Q2115),Q$64:Q2115,0)-1)&gt;(1+$O$2),MAX(O$64:O2116)&gt;MAX(P$64:P2115)),MAX(Q$64:Q2115)+1,""))),"")</f>
        <v/>
      </c>
    </row>
    <row r="2117" spans="1:17" x14ac:dyDescent="0.2">
      <c r="A2117" s="13">
        <f>HLOOKUP($E$2,历史数据!$V$3:$AE$5000,ROW(A2115),)</f>
        <v>363960</v>
      </c>
      <c r="B2117" s="41">
        <v>39640</v>
      </c>
      <c r="C2117" s="100">
        <f>IFERROR(IF(A2117&lt;&gt;0,MAX($C$4:C2116)+1,""),"")</f>
        <v>2065</v>
      </c>
      <c r="D2117" s="100"/>
      <c r="E2117" s="99">
        <f t="shared" si="196"/>
        <v>39710</v>
      </c>
      <c r="F2117" s="101">
        <f>IFERROR(VLOOKUP(E2117,历史数据!AH:AJ,3,),"")</f>
        <v>4.5611960352231504</v>
      </c>
      <c r="G2117" s="101">
        <f t="shared" si="197"/>
        <v>7.0705054540294929</v>
      </c>
      <c r="H2117" s="105">
        <f t="shared" si="198"/>
        <v>-6.0456169277272043E-3</v>
      </c>
      <c r="I2117" s="101">
        <f>IFERROR(VLOOKUP(E2117,历史数据!AH:AJ,2,),"")</f>
        <v>4.5611960352231504</v>
      </c>
      <c r="J2117" s="104">
        <f t="shared" si="199"/>
        <v>0</v>
      </c>
      <c r="K2117" s="104" t="str">
        <f>IFERROR(IF(AND(J2116=$H$2*1,MAX(K$64:K2116)=MAX(L$64:L2116)),MAX(K$64:K2116)+1,""),"")</f>
        <v/>
      </c>
      <c r="L2117" s="104" t="str">
        <f>IFERROR(IF(AND($F2116/INDEX($F$64:$F2117,MATCH(MAX(M$64:M2117),M$64:M2117,0)-1)&lt;(1-$P$2),MAX(K$64:K2117)&gt;MAX(L$64:L2116)),MAX(K$64:K2117),""),"")</f>
        <v/>
      </c>
      <c r="M2117" s="104" t="str">
        <f>IFERROR(IF(E2117="","",IF(K2117&lt;&gt;"",MAX(M$64:M2116)+1,IF(AND($F2116/INDEX($F$64:$F2117,MATCH(MAX(M$64:M2116),M$64:M2116,0)-1)&gt;(1+$O$2),MAX(K$64:K2117)&gt;MAX(L$64:L2116)),MAX(M$64:M2116)+1,""))),"")</f>
        <v/>
      </c>
      <c r="N2117" s="91">
        <f t="shared" si="200"/>
        <v>0</v>
      </c>
      <c r="O2117" s="91" t="str">
        <f>IFERROR(IF(AND(N2116=$H$2*1,MAX(O$64:O2116)=MAX(P$64:P2116)),MAX(O$64:O2116)+1,""),"")</f>
        <v/>
      </c>
      <c r="P2117" s="91" t="str">
        <f>IFERROR(IF(MOD(MAX(Q$64:Q2117),10*MAX(O$64:O2117))&lt;=2,IF(AND(F2116/INDEX($F$64:$F2117,MATCH(MAX(O$64:O2117),O$64:O2117,0)-1)&lt;(1-$P$2),MAX(O$64:O2117)&gt;MAX(P$64:P2116)),MAX(O$64:O2117),""),IF(AND($F2116/INDEX($F$64:$F2117,MATCH(MAX(Q$64:Q2117),Q$64:Q2117,0)-1)&lt;(1-$P$2),MAX(O$64:O2117)&gt;MAX(P$64:P2116)),MAX(O$64:O2117),"")),"")</f>
        <v/>
      </c>
      <c r="Q2117" s="91" t="str">
        <f>IFERROR(IF(E2117="","",IF(O2117&lt;&gt;"",MAX(O$64:O2117)*10+1,IF(AND($F2116/INDEX($F$64:$F2117,MATCH(MAX(Q$64:Q2116),Q$64:Q2116,0)-1)&gt;(1+$O$2),MAX(O$64:O2117)&gt;MAX(P$64:P2116)),MAX(Q$64:Q2116)+1,""))),"")</f>
        <v/>
      </c>
    </row>
    <row r="2118" spans="1:17" x14ac:dyDescent="0.2">
      <c r="A2118" s="13">
        <f>HLOOKUP($E$2,历史数据!$V$3:$AE$5000,ROW(A2116),)</f>
        <v>270440</v>
      </c>
      <c r="B2118" s="41">
        <v>39643</v>
      </c>
      <c r="C2118" s="100">
        <f>IFERROR(IF(A2118&lt;&gt;0,MAX($C$4:C2117)+1,""),"")</f>
        <v>2066</v>
      </c>
      <c r="D2118" s="100"/>
      <c r="E2118" s="99">
        <f t="shared" ref="E2118:E2181" si="201">IFERROR(INDEX(B:B,MATCH(ROW(A2114),C:C,0)),"")</f>
        <v>39713</v>
      </c>
      <c r="F2118" s="101">
        <f>IFERROR(VLOOKUP(E2118,历史数据!AH:AJ,3,),"")</f>
        <v>4.7697078539762101</v>
      </c>
      <c r="G2118" s="101">
        <f t="shared" si="197"/>
        <v>7.0294546897124848</v>
      </c>
      <c r="H2118" s="105">
        <f t="shared" si="198"/>
        <v>-5.8059165053911954E-3</v>
      </c>
      <c r="I2118" s="101">
        <f>IFERROR(VLOOKUP(E2118,历史数据!AH:AJ,2,),"")</f>
        <v>4.7957718313203497</v>
      </c>
      <c r="J2118" s="104">
        <f t="shared" si="199"/>
        <v>0</v>
      </c>
      <c r="K2118" s="104" t="str">
        <f>IFERROR(IF(AND(J2117=$H$2*1,MAX(K$64:K2117)=MAX(L$64:L2117)),MAX(K$64:K2117)+1,""),"")</f>
        <v/>
      </c>
      <c r="L2118" s="104" t="str">
        <f>IFERROR(IF(AND($F2117/INDEX($F$64:$F2118,MATCH(MAX(M$64:M2118),M$64:M2118,0)-1)&lt;(1-$P$2),MAX(K$64:K2118)&gt;MAX(L$64:L2117)),MAX(K$64:K2118),""),"")</f>
        <v/>
      </c>
      <c r="M2118" s="104" t="str">
        <f>IFERROR(IF(E2118="","",IF(K2118&lt;&gt;"",MAX(M$64:M2117)+1,IF(AND($F2117/INDEX($F$64:$F2118,MATCH(MAX(M$64:M2117),M$64:M2117,0)-1)&gt;(1+$O$2),MAX(K$64:K2118)&gt;MAX(L$64:L2117)),MAX(M$64:M2117)+1,""))),"")</f>
        <v/>
      </c>
      <c r="N2118" s="91">
        <f t="shared" si="200"/>
        <v>0</v>
      </c>
      <c r="O2118" s="91" t="str">
        <f>IFERROR(IF(AND(N2117=$H$2*1,MAX(O$64:O2117)=MAX(P$64:P2117)),MAX(O$64:O2117)+1,""),"")</f>
        <v/>
      </c>
      <c r="P2118" s="91" t="str">
        <f>IFERROR(IF(MOD(MAX(Q$64:Q2118),10*MAX(O$64:O2118))&lt;=2,IF(AND(F2117/INDEX($F$64:$F2118,MATCH(MAX(O$64:O2118),O$64:O2118,0)-1)&lt;(1-$P$2),MAX(O$64:O2118)&gt;MAX(P$64:P2117)),MAX(O$64:O2118),""),IF(AND($F2117/INDEX($F$64:$F2118,MATCH(MAX(Q$64:Q2118),Q$64:Q2118,0)-1)&lt;(1-$P$2),MAX(O$64:O2118)&gt;MAX(P$64:P2117)),MAX(O$64:O2118),"")),"")</f>
        <v/>
      </c>
      <c r="Q2118" s="91" t="str">
        <f>IFERROR(IF(E2118="","",IF(O2118&lt;&gt;"",MAX(O$64:O2118)*10+1,IF(AND($F2117/INDEX($F$64:$F2118,MATCH(MAX(Q$64:Q2117),Q$64:Q2117,0)-1)&gt;(1+$O$2),MAX(O$64:O2118)&gt;MAX(P$64:P2117)),MAX(Q$64:Q2117)+1,""))),"")</f>
        <v/>
      </c>
    </row>
    <row r="2119" spans="1:17" x14ac:dyDescent="0.2">
      <c r="A2119" s="13">
        <f>HLOOKUP($E$2,历史数据!$V$3:$AE$5000,ROW(A2117),)</f>
        <v>563739</v>
      </c>
      <c r="B2119" s="41">
        <v>39644</v>
      </c>
      <c r="C2119" s="100">
        <f>IFERROR(IF(A2119&lt;&gt;0,MAX($C$4:C2118)+1,""),"")</f>
        <v>2067</v>
      </c>
      <c r="D2119" s="100"/>
      <c r="E2119" s="99">
        <f t="shared" si="201"/>
        <v>39714</v>
      </c>
      <c r="F2119" s="101">
        <f>IFERROR(VLOOKUP(E2119,历史数据!AH:AJ,3,),"")</f>
        <v>4.6654519445996803</v>
      </c>
      <c r="G2119" s="101">
        <f t="shared" si="197"/>
        <v>6.9927479216194985</v>
      </c>
      <c r="H2119" s="105">
        <f t="shared" si="198"/>
        <v>-5.2218514398714166E-3</v>
      </c>
      <c r="I2119" s="101">
        <f>IFERROR(VLOOKUP(E2119,历史数据!AH:AJ,2,),"")</f>
        <v>4.5611960352231504</v>
      </c>
      <c r="J2119" s="104">
        <f t="shared" si="199"/>
        <v>0</v>
      </c>
      <c r="K2119" s="104" t="str">
        <f>IFERROR(IF(AND(J2118=$H$2*1,MAX(K$64:K2118)=MAX(L$64:L2118)),MAX(K$64:K2118)+1,""),"")</f>
        <v/>
      </c>
      <c r="L2119" s="104" t="str">
        <f>IFERROR(IF(AND($F2118/INDEX($F$64:$F2119,MATCH(MAX(M$64:M2119),M$64:M2119,0)-1)&lt;(1-$P$2),MAX(K$64:K2119)&gt;MAX(L$64:L2118)),MAX(K$64:K2119),""),"")</f>
        <v/>
      </c>
      <c r="M2119" s="104" t="str">
        <f>IFERROR(IF(E2119="","",IF(K2119&lt;&gt;"",MAX(M$64:M2118)+1,IF(AND($F2118/INDEX($F$64:$F2119,MATCH(MAX(M$64:M2118),M$64:M2118,0)-1)&gt;(1+$O$2),MAX(K$64:K2119)&gt;MAX(L$64:L2118)),MAX(M$64:M2118)+1,""))),"")</f>
        <v/>
      </c>
      <c r="N2119" s="91">
        <f t="shared" si="200"/>
        <v>0</v>
      </c>
      <c r="O2119" s="91" t="str">
        <f>IFERROR(IF(AND(N2118=$H$2*1,MAX(O$64:O2118)=MAX(P$64:P2118)),MAX(O$64:O2118)+1,""),"")</f>
        <v/>
      </c>
      <c r="P2119" s="91" t="str">
        <f>IFERROR(IF(MOD(MAX(Q$64:Q2119),10*MAX(O$64:O2119))&lt;=2,IF(AND(F2118/INDEX($F$64:$F2119,MATCH(MAX(O$64:O2119),O$64:O2119,0)-1)&lt;(1-$P$2),MAX(O$64:O2119)&gt;MAX(P$64:P2118)),MAX(O$64:O2119),""),IF(AND($F2118/INDEX($F$64:$F2119,MATCH(MAX(Q$64:Q2119),Q$64:Q2119,0)-1)&lt;(1-$P$2),MAX(O$64:O2119)&gt;MAX(P$64:P2118)),MAX(O$64:O2119),"")),"")</f>
        <v/>
      </c>
      <c r="Q2119" s="91" t="str">
        <f>IFERROR(IF(E2119="","",IF(O2119&lt;&gt;"",MAX(O$64:O2119)*10+1,IF(AND($F2118/INDEX($F$64:$F2119,MATCH(MAX(Q$64:Q2118),Q$64:Q2118,0)-1)&gt;(1+$O$2),MAX(O$64:O2119)&gt;MAX(P$64:P2118)),MAX(Q$64:Q2118)+1,""))),"")</f>
        <v/>
      </c>
    </row>
    <row r="2120" spans="1:17" x14ac:dyDescent="0.2">
      <c r="A2120" s="13">
        <f>HLOOKUP($E$2,历史数据!$V$3:$AE$5000,ROW(A2118),)</f>
        <v>418410</v>
      </c>
      <c r="B2120" s="41">
        <v>39645</v>
      </c>
      <c r="C2120" s="100">
        <f>IFERROR(IF(A2120&lt;&gt;0,MAX($C$4:C2119)+1,""),"")</f>
        <v>2068</v>
      </c>
      <c r="D2120" s="100"/>
      <c r="E2120" s="99">
        <f t="shared" si="201"/>
        <v>39715</v>
      </c>
      <c r="F2120" s="101">
        <f>IFERROR(VLOOKUP(E2120,历史数据!AH:AJ,3,),"")</f>
        <v>4.9000277406968804</v>
      </c>
      <c r="G2120" s="101">
        <f t="shared" si="197"/>
        <v>6.9614711488065399</v>
      </c>
      <c r="H2120" s="105">
        <f t="shared" si="198"/>
        <v>-4.4727442149401497E-3</v>
      </c>
      <c r="I2120" s="101">
        <f>IFERROR(VLOOKUP(E2120,历史数据!AH:AJ,2,),"")</f>
        <v>4.5742280238952198</v>
      </c>
      <c r="J2120" s="104">
        <f t="shared" si="199"/>
        <v>0</v>
      </c>
      <c r="K2120" s="104" t="str">
        <f>IFERROR(IF(AND(J2119=$H$2*1,MAX(K$64:K2119)=MAX(L$64:L2119)),MAX(K$64:K2119)+1,""),"")</f>
        <v/>
      </c>
      <c r="L2120" s="104" t="str">
        <f>IFERROR(IF(AND($F2119/INDEX($F$64:$F2120,MATCH(MAX(M$64:M2120),M$64:M2120,0)-1)&lt;(1-$P$2),MAX(K$64:K2120)&gt;MAX(L$64:L2119)),MAX(K$64:K2120),""),"")</f>
        <v/>
      </c>
      <c r="M2120" s="104" t="str">
        <f>IFERROR(IF(E2120="","",IF(K2120&lt;&gt;"",MAX(M$64:M2119)+1,IF(AND($F2119/INDEX($F$64:$F2120,MATCH(MAX(M$64:M2119),M$64:M2119,0)-1)&gt;(1+$O$2),MAX(K$64:K2120)&gt;MAX(L$64:L2119)),MAX(M$64:M2119)+1,""))),"")</f>
        <v/>
      </c>
      <c r="N2120" s="91">
        <f t="shared" si="200"/>
        <v>0</v>
      </c>
      <c r="O2120" s="91" t="str">
        <f>IFERROR(IF(AND(N2119=$H$2*1,MAX(O$64:O2119)=MAX(P$64:P2119)),MAX(O$64:O2119)+1,""),"")</f>
        <v/>
      </c>
      <c r="P2120" s="91" t="str">
        <f>IFERROR(IF(MOD(MAX(Q$64:Q2120),10*MAX(O$64:O2120))&lt;=2,IF(AND(F2119/INDEX($F$64:$F2120,MATCH(MAX(O$64:O2120),O$64:O2120,0)-1)&lt;(1-$P$2),MAX(O$64:O2120)&gt;MAX(P$64:P2119)),MAX(O$64:O2120),""),IF(AND($F2119/INDEX($F$64:$F2120,MATCH(MAX(Q$64:Q2120),Q$64:Q2120,0)-1)&lt;(1-$P$2),MAX(O$64:O2120)&gt;MAX(P$64:P2119)),MAX(O$64:O2120),"")),"")</f>
        <v/>
      </c>
      <c r="Q2120" s="91" t="str">
        <f>IFERROR(IF(E2120="","",IF(O2120&lt;&gt;"",MAX(O$64:O2120)*10+1,IF(AND($F2119/INDEX($F$64:$F2120,MATCH(MAX(Q$64:Q2119),Q$64:Q2119,0)-1)&gt;(1+$O$2),MAX(O$64:O2120)&gt;MAX(P$64:P2119)),MAX(Q$64:Q2119)+1,""))),"")</f>
        <v/>
      </c>
    </row>
    <row r="2121" spans="1:17" x14ac:dyDescent="0.2">
      <c r="A2121" s="13">
        <f>HLOOKUP($E$2,历史数据!$V$3:$AE$5000,ROW(A2119),)</f>
        <v>886030</v>
      </c>
      <c r="B2121" s="41">
        <v>39646</v>
      </c>
      <c r="C2121" s="100">
        <f>IFERROR(IF(A2121&lt;&gt;0,MAX($C$4:C2120)+1,""),"")</f>
        <v>2069</v>
      </c>
      <c r="D2121" s="100"/>
      <c r="E2121" s="99">
        <f t="shared" si="201"/>
        <v>39716</v>
      </c>
      <c r="F2121" s="101">
        <f>IFERROR(VLOOKUP(E2121,历史数据!AH:AJ,3,),"")</f>
        <v>5.0173156387454698</v>
      </c>
      <c r="G2121" s="101">
        <f t="shared" si="197"/>
        <v>6.9273707784479654</v>
      </c>
      <c r="H2121" s="105">
        <f t="shared" si="198"/>
        <v>-4.8984431062994993E-3</v>
      </c>
      <c r="I2121" s="101">
        <f>IFERROR(VLOOKUP(E2121,历史数据!AH:AJ,2,),"")</f>
        <v>4.9000277406968804</v>
      </c>
      <c r="J2121" s="104">
        <f t="shared" si="199"/>
        <v>0</v>
      </c>
      <c r="K2121" s="104" t="str">
        <f>IFERROR(IF(AND(J2120=$H$2*1,MAX(K$64:K2120)=MAX(L$64:L2120)),MAX(K$64:K2120)+1,""),"")</f>
        <v/>
      </c>
      <c r="L2121" s="104" t="str">
        <f>IFERROR(IF(AND($F2120/INDEX($F$64:$F2121,MATCH(MAX(M$64:M2121),M$64:M2121,0)-1)&lt;(1-$P$2),MAX(K$64:K2121)&gt;MAX(L$64:L2120)),MAX(K$64:K2121),""),"")</f>
        <v/>
      </c>
      <c r="M2121" s="104" t="str">
        <f>IFERROR(IF(E2121="","",IF(K2121&lt;&gt;"",MAX(M$64:M2120)+1,IF(AND($F2120/INDEX($F$64:$F2121,MATCH(MAX(M$64:M2120),M$64:M2120,0)-1)&gt;(1+$O$2),MAX(K$64:K2121)&gt;MAX(L$64:L2120)),MAX(M$64:M2120)+1,""))),"")</f>
        <v/>
      </c>
      <c r="N2121" s="91">
        <f t="shared" si="200"/>
        <v>0</v>
      </c>
      <c r="O2121" s="91" t="str">
        <f>IFERROR(IF(AND(N2120=$H$2*1,MAX(O$64:O2120)=MAX(P$64:P2120)),MAX(O$64:O2120)+1,""),"")</f>
        <v/>
      </c>
      <c r="P2121" s="91" t="str">
        <f>IFERROR(IF(MOD(MAX(Q$64:Q2121),10*MAX(O$64:O2121))&lt;=2,IF(AND(F2120/INDEX($F$64:$F2121,MATCH(MAX(O$64:O2121),O$64:O2121,0)-1)&lt;(1-$P$2),MAX(O$64:O2121)&gt;MAX(P$64:P2120)),MAX(O$64:O2121),""),IF(AND($F2120/INDEX($F$64:$F2121,MATCH(MAX(Q$64:Q2121),Q$64:Q2121,0)-1)&lt;(1-$P$2),MAX(O$64:O2121)&gt;MAX(P$64:P2120)),MAX(O$64:O2121),"")),"")</f>
        <v/>
      </c>
      <c r="Q2121" s="91" t="str">
        <f>IFERROR(IF(E2121="","",IF(O2121&lt;&gt;"",MAX(O$64:O2121)*10+1,IF(AND($F2120/INDEX($F$64:$F2121,MATCH(MAX(Q$64:Q2120),Q$64:Q2120,0)-1)&gt;(1+$O$2),MAX(O$64:O2121)&gt;MAX(P$64:P2120)),MAX(Q$64:Q2120)+1,""))),"")</f>
        <v/>
      </c>
    </row>
    <row r="2122" spans="1:17" x14ac:dyDescent="0.2">
      <c r="A2122" s="13">
        <f>HLOOKUP($E$2,历史数据!$V$3:$AE$5000,ROW(A2120),)</f>
        <v>1229067</v>
      </c>
      <c r="B2122" s="41">
        <v>39647</v>
      </c>
      <c r="C2122" s="100">
        <f>IFERROR(IF(A2122&lt;&gt;0,MAX($C$4:C2121)+1,""),"")</f>
        <v>2070</v>
      </c>
      <c r="D2122" s="100"/>
      <c r="E2122" s="99">
        <f t="shared" si="201"/>
        <v>39717</v>
      </c>
      <c r="F2122" s="101">
        <f>IFERROR(VLOOKUP(E2122,历史数据!AH:AJ,3,),"")</f>
        <v>5.2649234235147304</v>
      </c>
      <c r="G2122" s="101">
        <f t="shared" si="197"/>
        <v>6.9015240009150345</v>
      </c>
      <c r="H2122" s="105">
        <f t="shared" si="198"/>
        <v>-3.7311092995547801E-3</v>
      </c>
      <c r="I2122" s="101">
        <f>IFERROR(VLOOKUP(E2122,历史数据!AH:AJ,2,),"")</f>
        <v>4.8869957520248102</v>
      </c>
      <c r="J2122" s="104">
        <f t="shared" si="199"/>
        <v>0</v>
      </c>
      <c r="K2122" s="104" t="str">
        <f>IFERROR(IF(AND(J2121=$H$2*1,MAX(K$64:K2121)=MAX(L$64:L2121)),MAX(K$64:K2121)+1,""),"")</f>
        <v/>
      </c>
      <c r="L2122" s="104" t="str">
        <f>IFERROR(IF(AND($F2121/INDEX($F$64:$F2122,MATCH(MAX(M$64:M2122),M$64:M2122,0)-1)&lt;(1-$P$2),MAX(K$64:K2122)&gt;MAX(L$64:L2121)),MAX(K$64:K2122),""),"")</f>
        <v/>
      </c>
      <c r="M2122" s="104" t="str">
        <f>IFERROR(IF(E2122="","",IF(K2122&lt;&gt;"",MAX(M$64:M2121)+1,IF(AND($F2121/INDEX($F$64:$F2122,MATCH(MAX(M$64:M2121),M$64:M2121,0)-1)&gt;(1+$O$2),MAX(K$64:K2122)&gt;MAX(L$64:L2121)),MAX(M$64:M2121)+1,""))),"")</f>
        <v/>
      </c>
      <c r="N2122" s="91">
        <f t="shared" si="200"/>
        <v>0</v>
      </c>
      <c r="O2122" s="91" t="str">
        <f>IFERROR(IF(AND(N2121=$H$2*1,MAX(O$64:O2121)=MAX(P$64:P2121)),MAX(O$64:O2121)+1,""),"")</f>
        <v/>
      </c>
      <c r="P2122" s="91" t="str">
        <f>IFERROR(IF(MOD(MAX(Q$64:Q2122),10*MAX(O$64:O2122))&lt;=2,IF(AND(F2121/INDEX($F$64:$F2122,MATCH(MAX(O$64:O2122),O$64:O2122,0)-1)&lt;(1-$P$2),MAX(O$64:O2122)&gt;MAX(P$64:P2121)),MAX(O$64:O2122),""),IF(AND($F2121/INDEX($F$64:$F2122,MATCH(MAX(Q$64:Q2122),Q$64:Q2122,0)-1)&lt;(1-$P$2),MAX(O$64:O2122)&gt;MAX(P$64:P2121)),MAX(O$64:O2122),"")),"")</f>
        <v/>
      </c>
      <c r="Q2122" s="91" t="str">
        <f>IFERROR(IF(E2122="","",IF(O2122&lt;&gt;"",MAX(O$64:O2122)*10+1,IF(AND($F2121/INDEX($F$64:$F2122,MATCH(MAX(Q$64:Q2121),Q$64:Q2121,0)-1)&gt;(1+$O$2),MAX(O$64:O2122)&gt;MAX(P$64:P2121)),MAX(Q$64:Q2121)+1,""))),"")</f>
        <v/>
      </c>
    </row>
    <row r="2123" spans="1:17" x14ac:dyDescent="0.2">
      <c r="A2123" s="13">
        <f>HLOOKUP($E$2,历史数据!$V$3:$AE$5000,ROW(A2121),)</f>
        <v>755911</v>
      </c>
      <c r="B2123" s="41">
        <v>39650</v>
      </c>
      <c r="C2123" s="100">
        <f>IFERROR(IF(A2123&lt;&gt;0,MAX($C$4:C2122)+1,""),"")</f>
        <v>2071</v>
      </c>
      <c r="D2123" s="100"/>
      <c r="E2123" s="99">
        <f t="shared" si="201"/>
        <v>39727</v>
      </c>
      <c r="F2123" s="101">
        <f>IFERROR(VLOOKUP(E2123,历史数据!AH:AJ,3,),"")</f>
        <v>5.0173156387454698</v>
      </c>
      <c r="G2123" s="101">
        <f t="shared" si="197"/>
        <v>6.8715504269692813</v>
      </c>
      <c r="H2123" s="105">
        <f t="shared" si="198"/>
        <v>-4.3430369787570422E-3</v>
      </c>
      <c r="I2123" s="101">
        <f>IFERROR(VLOOKUP(E2123,历史数据!AH:AJ,2,),"")</f>
        <v>5.23885944617059</v>
      </c>
      <c r="J2123" s="104">
        <f t="shared" si="199"/>
        <v>0</v>
      </c>
      <c r="K2123" s="104" t="str">
        <f>IFERROR(IF(AND(J2122=$H$2*1,MAX(K$64:K2122)=MAX(L$64:L2122)),MAX(K$64:K2122)+1,""),"")</f>
        <v/>
      </c>
      <c r="L2123" s="104" t="str">
        <f>IFERROR(IF(AND($F2122/INDEX($F$64:$F2123,MATCH(MAX(M$64:M2123),M$64:M2123,0)-1)&lt;(1-$P$2),MAX(K$64:K2123)&gt;MAX(L$64:L2122)),MAX(K$64:K2123),""),"")</f>
        <v/>
      </c>
      <c r="M2123" s="104" t="str">
        <f>IFERROR(IF(E2123="","",IF(K2123&lt;&gt;"",MAX(M$64:M2122)+1,IF(AND($F2122/INDEX($F$64:$F2123,MATCH(MAX(M$64:M2122),M$64:M2122,0)-1)&gt;(1+$O$2),MAX(K$64:K2123)&gt;MAX(L$64:L2122)),MAX(M$64:M2122)+1,""))),"")</f>
        <v/>
      </c>
      <c r="N2123" s="91">
        <f t="shared" si="200"/>
        <v>0</v>
      </c>
      <c r="O2123" s="91" t="str">
        <f>IFERROR(IF(AND(N2122=$H$2*1,MAX(O$64:O2122)=MAX(P$64:P2122)),MAX(O$64:O2122)+1,""),"")</f>
        <v/>
      </c>
      <c r="P2123" s="91" t="str">
        <f>IFERROR(IF(MOD(MAX(Q$64:Q2123),10*MAX(O$64:O2123))&lt;=2,IF(AND(F2122/INDEX($F$64:$F2123,MATCH(MAX(O$64:O2123),O$64:O2123,0)-1)&lt;(1-$P$2),MAX(O$64:O2123)&gt;MAX(P$64:P2122)),MAX(O$64:O2123),""),IF(AND($F2122/INDEX($F$64:$F2123,MATCH(MAX(Q$64:Q2123),Q$64:Q2123,0)-1)&lt;(1-$P$2),MAX(O$64:O2123)&gt;MAX(P$64:P2122)),MAX(O$64:O2123),"")),"")</f>
        <v/>
      </c>
      <c r="Q2123" s="91" t="str">
        <f>IFERROR(IF(E2123="","",IF(O2123&lt;&gt;"",MAX(O$64:O2123)*10+1,IF(AND($F2122/INDEX($F$64:$F2123,MATCH(MAX(Q$64:Q2122),Q$64:Q2122,0)-1)&gt;(1+$O$2),MAX(O$64:O2123)&gt;MAX(P$64:P2122)),MAX(Q$64:Q2122)+1,""))),"")</f>
        <v/>
      </c>
    </row>
    <row r="2124" spans="1:17" x14ac:dyDescent="0.2">
      <c r="A2124" s="13">
        <f>HLOOKUP($E$2,历史数据!$V$3:$AE$5000,ROW(A2122),)</f>
        <v>1166942</v>
      </c>
      <c r="B2124" s="41">
        <v>39651</v>
      </c>
      <c r="C2124" s="100">
        <f>IFERROR(IF(A2124&lt;&gt;0,MAX($C$4:C2123)+1,""),"")</f>
        <v>2072</v>
      </c>
      <c r="D2124" s="100"/>
      <c r="E2124" s="99">
        <f t="shared" si="201"/>
        <v>39728</v>
      </c>
      <c r="F2124" s="101">
        <f>IFERROR(VLOOKUP(E2124,历史数据!AH:AJ,3,),"")</f>
        <v>5.0173156387454698</v>
      </c>
      <c r="G2124" s="101">
        <f t="shared" si="197"/>
        <v>6.8420112526459311</v>
      </c>
      <c r="H2124" s="105">
        <f t="shared" si="198"/>
        <v>-4.2987641053197079E-3</v>
      </c>
      <c r="I2124" s="101">
        <f>IFERROR(VLOOKUP(E2124,历史数据!AH:AJ,2,),"")</f>
        <v>4.9782196727292698</v>
      </c>
      <c r="J2124" s="104">
        <f t="shared" si="199"/>
        <v>0</v>
      </c>
      <c r="K2124" s="104" t="str">
        <f>IFERROR(IF(AND(J2123=$H$2*1,MAX(K$64:K2123)=MAX(L$64:L2123)),MAX(K$64:K2123)+1,""),"")</f>
        <v/>
      </c>
      <c r="L2124" s="104" t="str">
        <f>IFERROR(IF(AND($F2123/INDEX($F$64:$F2124,MATCH(MAX(M$64:M2124),M$64:M2124,0)-1)&lt;(1-$P$2),MAX(K$64:K2124)&gt;MAX(L$64:L2123)),MAX(K$64:K2124),""),"")</f>
        <v/>
      </c>
      <c r="M2124" s="104" t="str">
        <f>IFERROR(IF(E2124="","",IF(K2124&lt;&gt;"",MAX(M$64:M2123)+1,IF(AND($F2123/INDEX($F$64:$F2124,MATCH(MAX(M$64:M2123),M$64:M2123,0)-1)&gt;(1+$O$2),MAX(K$64:K2124)&gt;MAX(L$64:L2123)),MAX(M$64:M2123)+1,""))),"")</f>
        <v/>
      </c>
      <c r="N2124" s="91">
        <f t="shared" si="200"/>
        <v>0</v>
      </c>
      <c r="O2124" s="91" t="str">
        <f>IFERROR(IF(AND(N2123=$H$2*1,MAX(O$64:O2123)=MAX(P$64:P2123)),MAX(O$64:O2123)+1,""),"")</f>
        <v/>
      </c>
      <c r="P2124" s="91" t="str">
        <f>IFERROR(IF(MOD(MAX(Q$64:Q2124),10*MAX(O$64:O2124))&lt;=2,IF(AND(F2123/INDEX($F$64:$F2124,MATCH(MAX(O$64:O2124),O$64:O2124,0)-1)&lt;(1-$P$2),MAX(O$64:O2124)&gt;MAX(P$64:P2123)),MAX(O$64:O2124),""),IF(AND($F2123/INDEX($F$64:$F2124,MATCH(MAX(Q$64:Q2124),Q$64:Q2124,0)-1)&lt;(1-$P$2),MAX(O$64:O2124)&gt;MAX(P$64:P2123)),MAX(O$64:O2124),"")),"")</f>
        <v/>
      </c>
      <c r="Q2124" s="91" t="str">
        <f>IFERROR(IF(E2124="","",IF(O2124&lt;&gt;"",MAX(O$64:O2124)*10+1,IF(AND($F2123/INDEX($F$64:$F2124,MATCH(MAX(Q$64:Q2123),Q$64:Q2123,0)-1)&gt;(1+$O$2),MAX(O$64:O2124)&gt;MAX(P$64:P2123)),MAX(Q$64:Q2123)+1,""))),"")</f>
        <v/>
      </c>
    </row>
    <row r="2125" spans="1:17" x14ac:dyDescent="0.2">
      <c r="A2125" s="13">
        <f>HLOOKUP($E$2,历史数据!$V$3:$AE$5000,ROW(A2123),)</f>
        <v>1510998</v>
      </c>
      <c r="B2125" s="41">
        <v>39652</v>
      </c>
      <c r="C2125" s="100">
        <f>IFERROR(IF(A2125&lt;&gt;0,MAX($C$4:C2124)+1,""),"")</f>
        <v>2073</v>
      </c>
      <c r="D2125" s="100"/>
      <c r="E2125" s="99">
        <f t="shared" si="201"/>
        <v>39729</v>
      </c>
      <c r="F2125" s="101">
        <f>IFERROR(VLOOKUP(E2125,历史数据!AH:AJ,3,),"")</f>
        <v>4.8478997860086102</v>
      </c>
      <c r="G2125" s="101">
        <f t="shared" si="197"/>
        <v>6.8048700849305437</v>
      </c>
      <c r="H2125" s="105">
        <f t="shared" si="198"/>
        <v>-5.4283990984411723E-3</v>
      </c>
      <c r="I2125" s="101">
        <f>IFERROR(VLOOKUP(E2125,历史数据!AH:AJ,2,),"")</f>
        <v>4.7957718313203497</v>
      </c>
      <c r="J2125" s="104">
        <f t="shared" si="199"/>
        <v>0</v>
      </c>
      <c r="K2125" s="104" t="str">
        <f>IFERROR(IF(AND(J2124=$H$2*1,MAX(K$64:K2124)=MAX(L$64:L2124)),MAX(K$64:K2124)+1,""),"")</f>
        <v/>
      </c>
      <c r="L2125" s="104" t="str">
        <f>IFERROR(IF(AND($F2124/INDEX($F$64:$F2125,MATCH(MAX(M$64:M2125),M$64:M2125,0)-1)&lt;(1-$P$2),MAX(K$64:K2125)&gt;MAX(L$64:L2124)),MAX(K$64:K2125),""),"")</f>
        <v/>
      </c>
      <c r="M2125" s="104" t="str">
        <f>IFERROR(IF(E2125="","",IF(K2125&lt;&gt;"",MAX(M$64:M2124)+1,IF(AND($F2124/INDEX($F$64:$F2125,MATCH(MAX(M$64:M2124),M$64:M2124,0)-1)&gt;(1+$O$2),MAX(K$64:K2125)&gt;MAX(L$64:L2124)),MAX(M$64:M2124)+1,""))),"")</f>
        <v/>
      </c>
      <c r="N2125" s="91">
        <f t="shared" si="200"/>
        <v>0</v>
      </c>
      <c r="O2125" s="91" t="str">
        <f>IFERROR(IF(AND(N2124=$H$2*1,MAX(O$64:O2124)=MAX(P$64:P2124)),MAX(O$64:O2124)+1,""),"")</f>
        <v/>
      </c>
      <c r="P2125" s="91" t="str">
        <f>IFERROR(IF(MOD(MAX(Q$64:Q2125),10*MAX(O$64:O2125))&lt;=2,IF(AND(F2124/INDEX($F$64:$F2125,MATCH(MAX(O$64:O2125),O$64:O2125,0)-1)&lt;(1-$P$2),MAX(O$64:O2125)&gt;MAX(P$64:P2124)),MAX(O$64:O2125),""),IF(AND($F2124/INDEX($F$64:$F2125,MATCH(MAX(Q$64:Q2125),Q$64:Q2125,0)-1)&lt;(1-$P$2),MAX(O$64:O2125)&gt;MAX(P$64:P2124)),MAX(O$64:O2125),"")),"")</f>
        <v/>
      </c>
      <c r="Q2125" s="91" t="str">
        <f>IFERROR(IF(E2125="","",IF(O2125&lt;&gt;"",MAX(O$64:O2125)*10+1,IF(AND($F2124/INDEX($F$64:$F2125,MATCH(MAX(Q$64:Q2124),Q$64:Q2124,0)-1)&gt;(1+$O$2),MAX(O$64:O2125)&gt;MAX(P$64:P2124)),MAX(Q$64:Q2124)+1,""))),"")</f>
        <v/>
      </c>
    </row>
    <row r="2126" spans="1:17" x14ac:dyDescent="0.2">
      <c r="A2126" s="13">
        <f>HLOOKUP($E$2,历史数据!$V$3:$AE$5000,ROW(A2124),)</f>
        <v>938799</v>
      </c>
      <c r="B2126" s="41">
        <v>39653</v>
      </c>
      <c r="C2126" s="100">
        <f>IFERROR(IF(A2126&lt;&gt;0,MAX($C$4:C2125)+1,""),"")</f>
        <v>2074</v>
      </c>
      <c r="D2126" s="100"/>
      <c r="E2126" s="99">
        <f t="shared" si="201"/>
        <v>39730</v>
      </c>
      <c r="F2126" s="101">
        <f>IFERROR(VLOOKUP(E2126,历史数据!AH:AJ,3,),"")</f>
        <v>4.7566758653041497</v>
      </c>
      <c r="G2126" s="101">
        <f t="shared" si="197"/>
        <v>6.7638193206135346</v>
      </c>
      <c r="H2126" s="105">
        <f t="shared" si="198"/>
        <v>-6.0325566549633836E-3</v>
      </c>
      <c r="I2126" s="101">
        <f>IFERROR(VLOOKUP(E2126,历史数据!AH:AJ,2,),"")</f>
        <v>4.8869957520248102</v>
      </c>
      <c r="J2126" s="104">
        <f t="shared" si="199"/>
        <v>0</v>
      </c>
      <c r="K2126" s="104" t="str">
        <f>IFERROR(IF(AND(J2125=$H$2*1,MAX(K$64:K2125)=MAX(L$64:L2125)),MAX(K$64:K2125)+1,""),"")</f>
        <v/>
      </c>
      <c r="L2126" s="104" t="str">
        <f>IFERROR(IF(AND($F2125/INDEX($F$64:$F2126,MATCH(MAX(M$64:M2126),M$64:M2126,0)-1)&lt;(1-$P$2),MAX(K$64:K2126)&gt;MAX(L$64:L2125)),MAX(K$64:K2126),""),"")</f>
        <v/>
      </c>
      <c r="M2126" s="104" t="str">
        <f>IFERROR(IF(E2126="","",IF(K2126&lt;&gt;"",MAX(M$64:M2125)+1,IF(AND($F2125/INDEX($F$64:$F2126,MATCH(MAX(M$64:M2125),M$64:M2125,0)-1)&gt;(1+$O$2),MAX(K$64:K2126)&gt;MAX(L$64:L2125)),MAX(M$64:M2125)+1,""))),"")</f>
        <v/>
      </c>
      <c r="N2126" s="91">
        <f t="shared" si="200"/>
        <v>0</v>
      </c>
      <c r="O2126" s="91" t="str">
        <f>IFERROR(IF(AND(N2125=$H$2*1,MAX(O$64:O2125)=MAX(P$64:P2125)),MAX(O$64:O2125)+1,""),"")</f>
        <v/>
      </c>
      <c r="P2126" s="91" t="str">
        <f>IFERROR(IF(MOD(MAX(Q$64:Q2126),10*MAX(O$64:O2126))&lt;=2,IF(AND(F2125/INDEX($F$64:$F2126,MATCH(MAX(O$64:O2126),O$64:O2126,0)-1)&lt;(1-$P$2),MAX(O$64:O2126)&gt;MAX(P$64:P2125)),MAX(O$64:O2126),""),IF(AND($F2125/INDEX($F$64:$F2126,MATCH(MAX(Q$64:Q2126),Q$64:Q2126,0)-1)&lt;(1-$P$2),MAX(O$64:O2126)&gt;MAX(P$64:P2125)),MAX(O$64:O2126),"")),"")</f>
        <v/>
      </c>
      <c r="Q2126" s="91" t="str">
        <f>IFERROR(IF(E2126="","",IF(O2126&lt;&gt;"",MAX(O$64:O2126)*10+1,IF(AND($F2125/INDEX($F$64:$F2126,MATCH(MAX(Q$64:Q2125),Q$64:Q2125,0)-1)&gt;(1+$O$2),MAX(O$64:O2126)&gt;MAX(P$64:P2125)),MAX(Q$64:Q2125)+1,""))),"")</f>
        <v/>
      </c>
    </row>
    <row r="2127" spans="1:17" x14ac:dyDescent="0.2">
      <c r="A2127" s="13">
        <f>HLOOKUP($E$2,历史数据!$V$3:$AE$5000,ROW(A2125),)</f>
        <v>720662</v>
      </c>
      <c r="B2127" s="41">
        <v>39654</v>
      </c>
      <c r="C2127" s="100">
        <f>IFERROR(IF(A2127&lt;&gt;0,MAX($C$4:C2126)+1,""),"")</f>
        <v>2075</v>
      </c>
      <c r="D2127" s="100"/>
      <c r="E2127" s="99">
        <f t="shared" si="201"/>
        <v>39731</v>
      </c>
      <c r="F2127" s="101">
        <f>IFERROR(VLOOKUP(E2127,历史数据!AH:AJ,3,),"")</f>
        <v>4.5221000692069602</v>
      </c>
      <c r="G2127" s="101">
        <f t="shared" si="197"/>
        <v>6.7153837627156889</v>
      </c>
      <c r="H2127" s="105">
        <f t="shared" si="198"/>
        <v>-7.1609774894833E-3</v>
      </c>
      <c r="I2127" s="101">
        <f>IFERROR(VLOOKUP(E2127,历史数据!AH:AJ,2,),"")</f>
        <v>4.5742280238952198</v>
      </c>
      <c r="J2127" s="104">
        <f t="shared" si="199"/>
        <v>0</v>
      </c>
      <c r="K2127" s="104" t="str">
        <f>IFERROR(IF(AND(J2126=$H$2*1,MAX(K$64:K2126)=MAX(L$64:L2126)),MAX(K$64:K2126)+1,""),"")</f>
        <v/>
      </c>
      <c r="L2127" s="104" t="str">
        <f>IFERROR(IF(AND($F2126/INDEX($F$64:$F2127,MATCH(MAX(M$64:M2127),M$64:M2127,0)-1)&lt;(1-$P$2),MAX(K$64:K2127)&gt;MAX(L$64:L2126)),MAX(K$64:K2127),""),"")</f>
        <v/>
      </c>
      <c r="M2127" s="104" t="str">
        <f>IFERROR(IF(E2127="","",IF(K2127&lt;&gt;"",MAX(M$64:M2126)+1,IF(AND($F2126/INDEX($F$64:$F2127,MATCH(MAX(M$64:M2126),M$64:M2126,0)-1)&gt;(1+$O$2),MAX(K$64:K2127)&gt;MAX(L$64:L2126)),MAX(M$64:M2126)+1,""))),"")</f>
        <v/>
      </c>
      <c r="N2127" s="91">
        <f t="shared" si="200"/>
        <v>0</v>
      </c>
      <c r="O2127" s="91" t="str">
        <f>IFERROR(IF(AND(N2126=$H$2*1,MAX(O$64:O2126)=MAX(P$64:P2126)),MAX(O$64:O2126)+1,""),"")</f>
        <v/>
      </c>
      <c r="P2127" s="91" t="str">
        <f>IFERROR(IF(MOD(MAX(Q$64:Q2127),10*MAX(O$64:O2127))&lt;=2,IF(AND(F2126/INDEX($F$64:$F2127,MATCH(MAX(O$64:O2127),O$64:O2127,0)-1)&lt;(1-$P$2),MAX(O$64:O2127)&gt;MAX(P$64:P2126)),MAX(O$64:O2127),""),IF(AND($F2126/INDEX($F$64:$F2127,MATCH(MAX(Q$64:Q2127),Q$64:Q2127,0)-1)&lt;(1-$P$2),MAX(O$64:O2127)&gt;MAX(P$64:P2126)),MAX(O$64:O2127),"")),"")</f>
        <v/>
      </c>
      <c r="Q2127" s="91" t="str">
        <f>IFERROR(IF(E2127="","",IF(O2127&lt;&gt;"",MAX(O$64:O2127)*10+1,IF(AND($F2126/INDEX($F$64:$F2127,MATCH(MAX(Q$64:Q2126),Q$64:Q2126,0)-1)&gt;(1+$O$2),MAX(O$64:O2127)&gt;MAX(P$64:P2126)),MAX(Q$64:Q2126)+1,""))),"")</f>
        <v/>
      </c>
    </row>
    <row r="2128" spans="1:17" x14ac:dyDescent="0.2">
      <c r="A2128" s="13">
        <f>HLOOKUP($E$2,历史数据!$V$3:$AE$5000,ROW(A2126),)</f>
        <v>1321445</v>
      </c>
      <c r="B2128" s="41">
        <v>39657</v>
      </c>
      <c r="C2128" s="100">
        <f>IFERROR(IF(A2128&lt;&gt;0,MAX($C$4:C2127)+1,""),"")</f>
        <v>2076</v>
      </c>
      <c r="D2128" s="100"/>
      <c r="E2128" s="99">
        <f t="shared" si="201"/>
        <v>39734</v>
      </c>
      <c r="F2128" s="101">
        <f>IFERROR(VLOOKUP(E2128,历史数据!AH:AJ,3,),"")</f>
        <v>4.5351320578790197</v>
      </c>
      <c r="G2128" s="101">
        <f t="shared" si="197"/>
        <v>6.6697718023634573</v>
      </c>
      <c r="H2128" s="105">
        <f t="shared" si="198"/>
        <v>-6.7921599068503369E-3</v>
      </c>
      <c r="I2128" s="101">
        <f>IFERROR(VLOOKUP(E2128,历史数据!AH:AJ,2,),"")</f>
        <v>4.4048121711583601</v>
      </c>
      <c r="J2128" s="104">
        <f t="shared" si="199"/>
        <v>0</v>
      </c>
      <c r="K2128" s="104" t="str">
        <f>IFERROR(IF(AND(J2127=$H$2*1,MAX(K$64:K2127)=MAX(L$64:L2127)),MAX(K$64:K2127)+1,""),"")</f>
        <v/>
      </c>
      <c r="L2128" s="104" t="str">
        <f>IFERROR(IF(AND($F2127/INDEX($F$64:$F2128,MATCH(MAX(M$64:M2128),M$64:M2128,0)-1)&lt;(1-$P$2),MAX(K$64:K2128)&gt;MAX(L$64:L2127)),MAX(K$64:K2128),""),"")</f>
        <v/>
      </c>
      <c r="M2128" s="104" t="str">
        <f>IFERROR(IF(E2128="","",IF(K2128&lt;&gt;"",MAX(M$64:M2127)+1,IF(AND($F2127/INDEX($F$64:$F2128,MATCH(MAX(M$64:M2127),M$64:M2127,0)-1)&gt;(1+$O$2),MAX(K$64:K2128)&gt;MAX(L$64:L2127)),MAX(M$64:M2127)+1,""))),"")</f>
        <v/>
      </c>
      <c r="N2128" s="91">
        <f t="shared" si="200"/>
        <v>0</v>
      </c>
      <c r="O2128" s="91" t="str">
        <f>IFERROR(IF(AND(N2127=$H$2*1,MAX(O$64:O2127)=MAX(P$64:P2127)),MAX(O$64:O2127)+1,""),"")</f>
        <v/>
      </c>
      <c r="P2128" s="91" t="str">
        <f>IFERROR(IF(MOD(MAX(Q$64:Q2128),10*MAX(O$64:O2128))&lt;=2,IF(AND(F2127/INDEX($F$64:$F2128,MATCH(MAX(O$64:O2128),O$64:O2128,0)-1)&lt;(1-$P$2),MAX(O$64:O2128)&gt;MAX(P$64:P2127)),MAX(O$64:O2128),""),IF(AND($F2127/INDEX($F$64:$F2128,MATCH(MAX(Q$64:Q2128),Q$64:Q2128,0)-1)&lt;(1-$P$2),MAX(O$64:O2128)&gt;MAX(P$64:P2127)),MAX(O$64:O2128),"")),"")</f>
        <v/>
      </c>
      <c r="Q2128" s="91" t="str">
        <f>IFERROR(IF(E2128="","",IF(O2128&lt;&gt;"",MAX(O$64:O2128)*10+1,IF(AND($F2127/INDEX($F$64:$F2128,MATCH(MAX(Q$64:Q2127),Q$64:Q2127,0)-1)&gt;(1+$O$2),MAX(O$64:O2128)&gt;MAX(P$64:P2127)),MAX(Q$64:Q2127)+1,""))),"")</f>
        <v/>
      </c>
    </row>
    <row r="2129" spans="1:17" x14ac:dyDescent="0.2">
      <c r="A2129" s="13">
        <f>HLOOKUP($E$2,历史数据!$V$3:$AE$5000,ROW(A2127),)</f>
        <v>621869</v>
      </c>
      <c r="B2129" s="41">
        <v>39658</v>
      </c>
      <c r="C2129" s="100">
        <f>IFERROR(IF(A2129&lt;&gt;0,MAX($C$4:C2128)+1,""),"")</f>
        <v>2077</v>
      </c>
      <c r="D2129" s="100"/>
      <c r="E2129" s="99">
        <f t="shared" si="201"/>
        <v>39735</v>
      </c>
      <c r="F2129" s="101">
        <f>IFERROR(VLOOKUP(E2129,历史数据!AH:AJ,3,),"")</f>
        <v>4.4439081371745601</v>
      </c>
      <c r="G2129" s="101">
        <f t="shared" si="197"/>
        <v>6.6254630408784312</v>
      </c>
      <c r="H2129" s="105">
        <f t="shared" si="198"/>
        <v>-6.6432200078156978E-3</v>
      </c>
      <c r="I2129" s="101">
        <f>IFERROR(VLOOKUP(E2129,历史数据!AH:AJ,2,),"")</f>
        <v>4.5351320578790197</v>
      </c>
      <c r="J2129" s="104">
        <f t="shared" si="199"/>
        <v>0</v>
      </c>
      <c r="K2129" s="104" t="str">
        <f>IFERROR(IF(AND(J2128=$H$2*1,MAX(K$64:K2128)=MAX(L$64:L2128)),MAX(K$64:K2128)+1,""),"")</f>
        <v/>
      </c>
      <c r="L2129" s="104" t="str">
        <f>IFERROR(IF(AND($F2128/INDEX($F$64:$F2129,MATCH(MAX(M$64:M2129),M$64:M2129,0)-1)&lt;(1-$P$2),MAX(K$64:K2129)&gt;MAX(L$64:L2128)),MAX(K$64:K2129),""),"")</f>
        <v/>
      </c>
      <c r="M2129" s="104" t="str">
        <f>IFERROR(IF(E2129="","",IF(K2129&lt;&gt;"",MAX(M$64:M2128)+1,IF(AND($F2128/INDEX($F$64:$F2129,MATCH(MAX(M$64:M2128),M$64:M2128,0)-1)&gt;(1+$O$2),MAX(K$64:K2129)&gt;MAX(L$64:L2128)),MAX(M$64:M2128)+1,""))),"")</f>
        <v/>
      </c>
      <c r="N2129" s="91">
        <f t="shared" si="200"/>
        <v>0</v>
      </c>
      <c r="O2129" s="91" t="str">
        <f>IFERROR(IF(AND(N2128=$H$2*1,MAX(O$64:O2128)=MAX(P$64:P2128)),MAX(O$64:O2128)+1,""),"")</f>
        <v/>
      </c>
      <c r="P2129" s="91" t="str">
        <f>IFERROR(IF(MOD(MAX(Q$64:Q2129),10*MAX(O$64:O2129))&lt;=2,IF(AND(F2128/INDEX($F$64:$F2129,MATCH(MAX(O$64:O2129),O$64:O2129,0)-1)&lt;(1-$P$2),MAX(O$64:O2129)&gt;MAX(P$64:P2128)),MAX(O$64:O2129),""),IF(AND($F2128/INDEX($F$64:$F2129,MATCH(MAX(Q$64:Q2129),Q$64:Q2129,0)-1)&lt;(1-$P$2),MAX(O$64:O2129)&gt;MAX(P$64:P2128)),MAX(O$64:O2129),"")),"")</f>
        <v/>
      </c>
      <c r="Q2129" s="91" t="str">
        <f>IFERROR(IF(E2129="","",IF(O2129&lt;&gt;"",MAX(O$64:O2129)*10+1,IF(AND($F2128/INDEX($F$64:$F2129,MATCH(MAX(Q$64:Q2128),Q$64:Q2128,0)-1)&gt;(1+$O$2),MAX(O$64:O2129)&gt;MAX(P$64:P2128)),MAX(Q$64:Q2128)+1,""))),"")</f>
        <v/>
      </c>
    </row>
    <row r="2130" spans="1:17" x14ac:dyDescent="0.2">
      <c r="A2130" s="13">
        <f>HLOOKUP($E$2,历史数据!$V$3:$AE$5000,ROW(A2128),)</f>
        <v>736421</v>
      </c>
      <c r="B2130" s="41">
        <v>39659</v>
      </c>
      <c r="C2130" s="100">
        <f>IFERROR(IF(A2130&lt;&gt;0,MAX($C$4:C2129)+1,""),"")</f>
        <v>2078</v>
      </c>
      <c r="D2130" s="100"/>
      <c r="E2130" s="99">
        <f t="shared" si="201"/>
        <v>39736</v>
      </c>
      <c r="F2130" s="101">
        <f>IFERROR(VLOOKUP(E2130,历史数据!AH:AJ,3,),"")</f>
        <v>4.4048121711583601</v>
      </c>
      <c r="G2130" s="101">
        <f t="shared" si="197"/>
        <v>6.578113482036593</v>
      </c>
      <c r="H2130" s="105">
        <f t="shared" si="198"/>
        <v>-7.1466037241014746E-3</v>
      </c>
      <c r="I2130" s="101">
        <f>IFERROR(VLOOKUP(E2130,历史数据!AH:AJ,2,),"")</f>
        <v>4.2614602957656302</v>
      </c>
      <c r="J2130" s="104">
        <f t="shared" si="199"/>
        <v>0</v>
      </c>
      <c r="K2130" s="104" t="str">
        <f>IFERROR(IF(AND(J2129=$H$2*1,MAX(K$64:K2129)=MAX(L$64:L2129)),MAX(K$64:K2129)+1,""),"")</f>
        <v/>
      </c>
      <c r="L2130" s="104" t="str">
        <f>IFERROR(IF(AND($F2129/INDEX($F$64:$F2130,MATCH(MAX(M$64:M2130),M$64:M2130,0)-1)&lt;(1-$P$2),MAX(K$64:K2130)&gt;MAX(L$64:L2129)),MAX(K$64:K2130),""),"")</f>
        <v/>
      </c>
      <c r="M2130" s="104" t="str">
        <f>IFERROR(IF(E2130="","",IF(K2130&lt;&gt;"",MAX(M$64:M2129)+1,IF(AND($F2129/INDEX($F$64:$F2130,MATCH(MAX(M$64:M2129),M$64:M2129,0)-1)&gt;(1+$O$2),MAX(K$64:K2130)&gt;MAX(L$64:L2129)),MAX(M$64:M2129)+1,""))),"")</f>
        <v/>
      </c>
      <c r="N2130" s="91">
        <f t="shared" si="200"/>
        <v>0</v>
      </c>
      <c r="O2130" s="91" t="str">
        <f>IFERROR(IF(AND(N2129=$H$2*1,MAX(O$64:O2129)=MAX(P$64:P2129)),MAX(O$64:O2129)+1,""),"")</f>
        <v/>
      </c>
      <c r="P2130" s="91" t="str">
        <f>IFERROR(IF(MOD(MAX(Q$64:Q2130),10*MAX(O$64:O2130))&lt;=2,IF(AND(F2129/INDEX($F$64:$F2130,MATCH(MAX(O$64:O2130),O$64:O2130,0)-1)&lt;(1-$P$2),MAX(O$64:O2130)&gt;MAX(P$64:P2129)),MAX(O$64:O2130),""),IF(AND($F2129/INDEX($F$64:$F2130,MATCH(MAX(Q$64:Q2130),Q$64:Q2130,0)-1)&lt;(1-$P$2),MAX(O$64:O2130)&gt;MAX(P$64:P2129)),MAX(O$64:O2130),"")),"")</f>
        <v/>
      </c>
      <c r="Q2130" s="91" t="str">
        <f>IFERROR(IF(E2130="","",IF(O2130&lt;&gt;"",MAX(O$64:O2130)*10+1,IF(AND($F2129/INDEX($F$64:$F2130,MATCH(MAX(Q$64:Q2129),Q$64:Q2129,0)-1)&gt;(1+$O$2),MAX(O$64:O2130)&gt;MAX(P$64:P2129)),MAX(Q$64:Q2129)+1,""))),"")</f>
        <v/>
      </c>
    </row>
    <row r="2131" spans="1:17" x14ac:dyDescent="0.2">
      <c r="A2131" s="13">
        <f>HLOOKUP($E$2,历史数据!$V$3:$AE$5000,ROW(A2129),)</f>
        <v>640217</v>
      </c>
      <c r="B2131" s="41">
        <v>39660</v>
      </c>
      <c r="C2131" s="100">
        <f>IFERROR(IF(A2131&lt;&gt;0,MAX($C$4:C2130)+1,""),"")</f>
        <v>2079</v>
      </c>
      <c r="D2131" s="100"/>
      <c r="E2131" s="99">
        <f t="shared" si="201"/>
        <v>39737</v>
      </c>
      <c r="F2131" s="101">
        <f>IFERROR(VLOOKUP(E2131,历史数据!AH:AJ,3,),"")</f>
        <v>4.18326836373324</v>
      </c>
      <c r="G2131" s="101">
        <f t="shared" si="197"/>
        <v>6.5262027271595286</v>
      </c>
      <c r="H2131" s="105">
        <f t="shared" si="198"/>
        <v>-7.8914349864624977E-3</v>
      </c>
      <c r="I2131" s="101">
        <f>IFERROR(VLOOKUP(E2131,历史数据!AH:AJ,2,),"")</f>
        <v>4.2353963184215004</v>
      </c>
      <c r="J2131" s="104">
        <f t="shared" si="199"/>
        <v>0</v>
      </c>
      <c r="K2131" s="104" t="str">
        <f>IFERROR(IF(AND(J2130=$H$2*1,MAX(K$64:K2130)=MAX(L$64:L2130)),MAX(K$64:K2130)+1,""),"")</f>
        <v/>
      </c>
      <c r="L2131" s="104" t="str">
        <f>IFERROR(IF(AND($F2130/INDEX($F$64:$F2131,MATCH(MAX(M$64:M2131),M$64:M2131,0)-1)&lt;(1-$P$2),MAX(K$64:K2131)&gt;MAX(L$64:L2130)),MAX(K$64:K2131),""),"")</f>
        <v/>
      </c>
      <c r="M2131" s="104" t="str">
        <f>IFERROR(IF(E2131="","",IF(K2131&lt;&gt;"",MAX(M$64:M2130)+1,IF(AND($F2130/INDEX($F$64:$F2131,MATCH(MAX(M$64:M2130),M$64:M2130,0)-1)&gt;(1+$O$2),MAX(K$64:K2131)&gt;MAX(L$64:L2130)),MAX(M$64:M2130)+1,""))),"")</f>
        <v/>
      </c>
      <c r="N2131" s="91">
        <f t="shared" si="200"/>
        <v>0</v>
      </c>
      <c r="O2131" s="91" t="str">
        <f>IFERROR(IF(AND(N2130=$H$2*1,MAX(O$64:O2130)=MAX(P$64:P2130)),MAX(O$64:O2130)+1,""),"")</f>
        <v/>
      </c>
      <c r="P2131" s="91" t="str">
        <f>IFERROR(IF(MOD(MAX(Q$64:Q2131),10*MAX(O$64:O2131))&lt;=2,IF(AND(F2130/INDEX($F$64:$F2131,MATCH(MAX(O$64:O2131),O$64:O2131,0)-1)&lt;(1-$P$2),MAX(O$64:O2131)&gt;MAX(P$64:P2130)),MAX(O$64:O2131),""),IF(AND($F2130/INDEX($F$64:$F2131,MATCH(MAX(Q$64:Q2131),Q$64:Q2131,0)-1)&lt;(1-$P$2),MAX(O$64:O2131)&gt;MAX(P$64:P2130)),MAX(O$64:O2131),"")),"")</f>
        <v/>
      </c>
      <c r="Q2131" s="91" t="str">
        <f>IFERROR(IF(E2131="","",IF(O2131&lt;&gt;"",MAX(O$64:O2131)*10+1,IF(AND($F2130/INDEX($F$64:$F2131,MATCH(MAX(Q$64:Q2130),Q$64:Q2130,0)-1)&gt;(1+$O$2),MAX(O$64:O2131)&gt;MAX(P$64:P2130)),MAX(Q$64:Q2130)+1,""))),"")</f>
        <v/>
      </c>
    </row>
    <row r="2132" spans="1:17" x14ac:dyDescent="0.2">
      <c r="A2132" s="13">
        <f>HLOOKUP($E$2,历史数据!$V$3:$AE$5000,ROW(A2130),)</f>
        <v>675072</v>
      </c>
      <c r="B2132" s="41">
        <v>39661</v>
      </c>
      <c r="C2132" s="100">
        <f>IFERROR(IF(A2132&lt;&gt;0,MAX($C$4:C2131)+1,""),"")</f>
        <v>2080</v>
      </c>
      <c r="D2132" s="100"/>
      <c r="E2132" s="99">
        <f t="shared" si="201"/>
        <v>39738</v>
      </c>
      <c r="F2132" s="101">
        <f>IFERROR(VLOOKUP(E2132,历史数据!AH:AJ,3,),"")</f>
        <v>4.0790124543567101</v>
      </c>
      <c r="G2132" s="101">
        <f t="shared" si="197"/>
        <v>6.4786359685064863</v>
      </c>
      <c r="H2132" s="105">
        <f t="shared" si="198"/>
        <v>-7.2885812227511115E-3</v>
      </c>
      <c r="I2132" s="101">
        <f>IFERROR(VLOOKUP(E2132,历史数据!AH:AJ,2,),"")</f>
        <v>4.0268844996684399</v>
      </c>
      <c r="J2132" s="104">
        <f t="shared" si="199"/>
        <v>0</v>
      </c>
      <c r="K2132" s="104" t="str">
        <f>IFERROR(IF(AND(J2131=$H$2*1,MAX(K$64:K2131)=MAX(L$64:L2131)),MAX(K$64:K2131)+1,""),"")</f>
        <v/>
      </c>
      <c r="L2132" s="104" t="str">
        <f>IFERROR(IF(AND($F2131/INDEX($F$64:$F2132,MATCH(MAX(M$64:M2132),M$64:M2132,0)-1)&lt;(1-$P$2),MAX(K$64:K2132)&gt;MAX(L$64:L2131)),MAX(K$64:K2132),""),"")</f>
        <v/>
      </c>
      <c r="M2132" s="104" t="str">
        <f>IFERROR(IF(E2132="","",IF(K2132&lt;&gt;"",MAX(M$64:M2131)+1,IF(AND($F2131/INDEX($F$64:$F2132,MATCH(MAX(M$64:M2131),M$64:M2131,0)-1)&gt;(1+$O$2),MAX(K$64:K2132)&gt;MAX(L$64:L2131)),MAX(M$64:M2131)+1,""))),"")</f>
        <v/>
      </c>
      <c r="N2132" s="91">
        <f t="shared" si="200"/>
        <v>0</v>
      </c>
      <c r="O2132" s="91" t="str">
        <f>IFERROR(IF(AND(N2131=$H$2*1,MAX(O$64:O2131)=MAX(P$64:P2131)),MAX(O$64:O2131)+1,""),"")</f>
        <v/>
      </c>
      <c r="P2132" s="91" t="str">
        <f>IFERROR(IF(MOD(MAX(Q$64:Q2132),10*MAX(O$64:O2132))&lt;=2,IF(AND(F2131/INDEX($F$64:$F2132,MATCH(MAX(O$64:O2132),O$64:O2132,0)-1)&lt;(1-$P$2),MAX(O$64:O2132)&gt;MAX(P$64:P2131)),MAX(O$64:O2132),""),IF(AND($F2131/INDEX($F$64:$F2132,MATCH(MAX(Q$64:Q2132),Q$64:Q2132,0)-1)&lt;(1-$P$2),MAX(O$64:O2132)&gt;MAX(P$64:P2131)),MAX(O$64:O2132),"")),"")</f>
        <v/>
      </c>
      <c r="Q2132" s="91" t="str">
        <f>IFERROR(IF(E2132="","",IF(O2132&lt;&gt;"",MAX(O$64:O2132)*10+1,IF(AND($F2131/INDEX($F$64:$F2132,MATCH(MAX(Q$64:Q2131),Q$64:Q2131,0)-1)&gt;(1+$O$2),MAX(O$64:O2132)&gt;MAX(P$64:P2131)),MAX(Q$64:Q2131)+1,""))),"")</f>
        <v/>
      </c>
    </row>
    <row r="2133" spans="1:17" x14ac:dyDescent="0.2">
      <c r="A2133" s="13">
        <f>HLOOKUP($E$2,历史数据!$V$3:$AE$5000,ROW(A2131),)</f>
        <v>180961</v>
      </c>
      <c r="B2133" s="41">
        <v>39664</v>
      </c>
      <c r="C2133" s="100">
        <f>IFERROR(IF(A2133&lt;&gt;0,MAX($C$4:C2132)+1,""),"")</f>
        <v>2081</v>
      </c>
      <c r="D2133" s="100"/>
      <c r="E2133" s="99">
        <f t="shared" si="201"/>
        <v>39741</v>
      </c>
      <c r="F2133" s="101">
        <f>IFERROR(VLOOKUP(E2133,历史数据!AH:AJ,3,),"")</f>
        <v>4.1441723977170399</v>
      </c>
      <c r="G2133" s="101">
        <f t="shared" si="197"/>
        <v>6.4262908140070216</v>
      </c>
      <c r="H2133" s="105">
        <f t="shared" si="198"/>
        <v>-8.0796566984040474E-3</v>
      </c>
      <c r="I2133" s="101">
        <f>IFERROR(VLOOKUP(E2133,历史数据!AH:AJ,2,),"")</f>
        <v>4.0008205223243101</v>
      </c>
      <c r="J2133" s="104">
        <f t="shared" si="199"/>
        <v>0</v>
      </c>
      <c r="K2133" s="104" t="str">
        <f>IFERROR(IF(AND(J2132=$H$2*1,MAX(K$64:K2132)=MAX(L$64:L2132)),MAX(K$64:K2132)+1,""),"")</f>
        <v/>
      </c>
      <c r="L2133" s="104" t="str">
        <f>IFERROR(IF(AND($F2132/INDEX($F$64:$F2133,MATCH(MAX(M$64:M2133),M$64:M2133,0)-1)&lt;(1-$P$2),MAX(K$64:K2133)&gt;MAX(L$64:L2132)),MAX(K$64:K2133),""),"")</f>
        <v/>
      </c>
      <c r="M2133" s="104" t="str">
        <f>IFERROR(IF(E2133="","",IF(K2133&lt;&gt;"",MAX(M$64:M2132)+1,IF(AND($F2132/INDEX($F$64:$F2133,MATCH(MAX(M$64:M2132),M$64:M2132,0)-1)&gt;(1+$O$2),MAX(K$64:K2133)&gt;MAX(L$64:L2132)),MAX(M$64:M2132)+1,""))),"")</f>
        <v/>
      </c>
      <c r="N2133" s="91">
        <f t="shared" si="200"/>
        <v>0</v>
      </c>
      <c r="O2133" s="91" t="str">
        <f>IFERROR(IF(AND(N2132=$H$2*1,MAX(O$64:O2132)=MAX(P$64:P2132)),MAX(O$64:O2132)+1,""),"")</f>
        <v/>
      </c>
      <c r="P2133" s="91" t="str">
        <f>IFERROR(IF(MOD(MAX(Q$64:Q2133),10*MAX(O$64:O2133))&lt;=2,IF(AND(F2132/INDEX($F$64:$F2133,MATCH(MAX(O$64:O2133),O$64:O2133,0)-1)&lt;(1-$P$2),MAX(O$64:O2133)&gt;MAX(P$64:P2132)),MAX(O$64:O2133),""),IF(AND($F2132/INDEX($F$64:$F2133,MATCH(MAX(Q$64:Q2133),Q$64:Q2133,0)-1)&lt;(1-$P$2),MAX(O$64:O2133)&gt;MAX(P$64:P2132)),MAX(O$64:O2133),"")),"")</f>
        <v/>
      </c>
      <c r="Q2133" s="91" t="str">
        <f>IFERROR(IF(E2133="","",IF(O2133&lt;&gt;"",MAX(O$64:O2133)*10+1,IF(AND($F2132/INDEX($F$64:$F2133,MATCH(MAX(Q$64:Q2132),Q$64:Q2132,0)-1)&gt;(1+$O$2),MAX(O$64:O2133)&gt;MAX(P$64:P2132)),MAX(Q$64:Q2132)+1,""))),"")</f>
        <v/>
      </c>
    </row>
    <row r="2134" spans="1:17" x14ac:dyDescent="0.2">
      <c r="A2134" s="13">
        <f>HLOOKUP($E$2,历史数据!$V$3:$AE$5000,ROW(A2132),)</f>
        <v>193000</v>
      </c>
      <c r="B2134" s="41">
        <v>39665</v>
      </c>
      <c r="C2134" s="100">
        <f>IFERROR(IF(A2134&lt;&gt;0,MAX($C$4:C2133)+1,""),"")</f>
        <v>2082</v>
      </c>
      <c r="D2134" s="100"/>
      <c r="E2134" s="99">
        <f t="shared" si="201"/>
        <v>39742</v>
      </c>
      <c r="F2134" s="101">
        <f>IFERROR(VLOOKUP(E2134,历史数据!AH:AJ,3,),"")</f>
        <v>4.2353963184215004</v>
      </c>
      <c r="G2134" s="101">
        <f t="shared" si="197"/>
        <v>6.3693844634723327</v>
      </c>
      <c r="H2134" s="105">
        <f t="shared" si="198"/>
        <v>-8.8552404772366256E-3</v>
      </c>
      <c r="I2134" s="101">
        <f>IFERROR(VLOOKUP(E2134,历史数据!AH:AJ,2,),"")</f>
        <v>4.2484283070935698</v>
      </c>
      <c r="J2134" s="104">
        <f t="shared" si="199"/>
        <v>0</v>
      </c>
      <c r="K2134" s="104" t="str">
        <f>IFERROR(IF(AND(J2133=$H$2*1,MAX(K$64:K2133)=MAX(L$64:L2133)),MAX(K$64:K2133)+1,""),"")</f>
        <v/>
      </c>
      <c r="L2134" s="104" t="str">
        <f>IFERROR(IF(AND($F2133/INDEX($F$64:$F2134,MATCH(MAX(M$64:M2134),M$64:M2134,0)-1)&lt;(1-$P$2),MAX(K$64:K2134)&gt;MAX(L$64:L2133)),MAX(K$64:K2134),""),"")</f>
        <v/>
      </c>
      <c r="M2134" s="104" t="str">
        <f>IFERROR(IF(E2134="","",IF(K2134&lt;&gt;"",MAX(M$64:M2133)+1,IF(AND($F2133/INDEX($F$64:$F2134,MATCH(MAX(M$64:M2133),M$64:M2133,0)-1)&gt;(1+$O$2),MAX(K$64:K2134)&gt;MAX(L$64:L2133)),MAX(M$64:M2133)+1,""))),"")</f>
        <v/>
      </c>
      <c r="N2134" s="91">
        <f t="shared" si="200"/>
        <v>0</v>
      </c>
      <c r="O2134" s="91" t="str">
        <f>IFERROR(IF(AND(N2133=$H$2*1,MAX(O$64:O2133)=MAX(P$64:P2133)),MAX(O$64:O2133)+1,""),"")</f>
        <v/>
      </c>
      <c r="P2134" s="91" t="str">
        <f>IFERROR(IF(MOD(MAX(Q$64:Q2134),10*MAX(O$64:O2134))&lt;=2,IF(AND(F2133/INDEX($F$64:$F2134,MATCH(MAX(O$64:O2134),O$64:O2134,0)-1)&lt;(1-$P$2),MAX(O$64:O2134)&gt;MAX(P$64:P2133)),MAX(O$64:O2134),""),IF(AND($F2133/INDEX($F$64:$F2134,MATCH(MAX(Q$64:Q2134),Q$64:Q2134,0)-1)&lt;(1-$P$2),MAX(O$64:O2134)&gt;MAX(P$64:P2133)),MAX(O$64:O2134),"")),"")</f>
        <v/>
      </c>
      <c r="Q2134" s="91" t="str">
        <f>IFERROR(IF(E2134="","",IF(O2134&lt;&gt;"",MAX(O$64:O2134)*10+1,IF(AND($F2133/INDEX($F$64:$F2134,MATCH(MAX(Q$64:Q2133),Q$64:Q2133,0)-1)&gt;(1+$O$2),MAX(O$64:O2134)&gt;MAX(P$64:P2133)),MAX(Q$64:Q2133)+1,""))),"")</f>
        <v/>
      </c>
    </row>
    <row r="2135" spans="1:17" x14ac:dyDescent="0.2">
      <c r="A2135" s="13">
        <f>HLOOKUP($E$2,历史数据!$V$3:$AE$5000,ROW(A2133),)</f>
        <v>151500</v>
      </c>
      <c r="B2135" s="41">
        <v>39666</v>
      </c>
      <c r="C2135" s="100">
        <f>IFERROR(IF(A2135&lt;&gt;0,MAX($C$4:C2134)+1,""),"")</f>
        <v>2083</v>
      </c>
      <c r="D2135" s="100"/>
      <c r="E2135" s="99">
        <f t="shared" si="201"/>
        <v>39743</v>
      </c>
      <c r="F2135" s="101">
        <f>IFERROR(VLOOKUP(E2135,历史数据!AH:AJ,3,),"")</f>
        <v>4.2353963184215004</v>
      </c>
      <c r="G2135" s="101">
        <f t="shared" si="197"/>
        <v>6.3098717152032311</v>
      </c>
      <c r="H2135" s="105">
        <f t="shared" si="198"/>
        <v>-9.3435635123614302E-3</v>
      </c>
      <c r="I2135" s="101">
        <f>IFERROR(VLOOKUP(E2135,历史数据!AH:AJ,2,),"")</f>
        <v>4.3266202391259601</v>
      </c>
      <c r="J2135" s="104">
        <f t="shared" si="199"/>
        <v>0</v>
      </c>
      <c r="K2135" s="104" t="str">
        <f>IFERROR(IF(AND(J2134=$H$2*1,MAX(K$64:K2134)=MAX(L$64:L2134)),MAX(K$64:K2134)+1,""),"")</f>
        <v/>
      </c>
      <c r="L2135" s="104" t="str">
        <f>IFERROR(IF(AND($F2134/INDEX($F$64:$F2135,MATCH(MAX(M$64:M2135),M$64:M2135,0)-1)&lt;(1-$P$2),MAX(K$64:K2135)&gt;MAX(L$64:L2134)),MAX(K$64:K2135),""),"")</f>
        <v/>
      </c>
      <c r="M2135" s="104" t="str">
        <f>IFERROR(IF(E2135="","",IF(K2135&lt;&gt;"",MAX(M$64:M2134)+1,IF(AND($F2134/INDEX($F$64:$F2135,MATCH(MAX(M$64:M2134),M$64:M2134,0)-1)&gt;(1+$O$2),MAX(K$64:K2135)&gt;MAX(L$64:L2134)),MAX(M$64:M2134)+1,""))),"")</f>
        <v/>
      </c>
      <c r="N2135" s="91">
        <f t="shared" si="200"/>
        <v>0</v>
      </c>
      <c r="O2135" s="91" t="str">
        <f>IFERROR(IF(AND(N2134=$H$2*1,MAX(O$64:O2134)=MAX(P$64:P2134)),MAX(O$64:O2134)+1,""),"")</f>
        <v/>
      </c>
      <c r="P2135" s="91" t="str">
        <f>IFERROR(IF(MOD(MAX(Q$64:Q2135),10*MAX(O$64:O2135))&lt;=2,IF(AND(F2134/INDEX($F$64:$F2135,MATCH(MAX(O$64:O2135),O$64:O2135,0)-1)&lt;(1-$P$2),MAX(O$64:O2135)&gt;MAX(P$64:P2134)),MAX(O$64:O2135),""),IF(AND($F2134/INDEX($F$64:$F2135,MATCH(MAX(Q$64:Q2135),Q$64:Q2135,0)-1)&lt;(1-$P$2),MAX(O$64:O2135)&gt;MAX(P$64:P2134)),MAX(O$64:O2135),"")),"")</f>
        <v/>
      </c>
      <c r="Q2135" s="91" t="str">
        <f>IFERROR(IF(E2135="","",IF(O2135&lt;&gt;"",MAX(O$64:O2135)*10+1,IF(AND($F2134/INDEX($F$64:$F2135,MATCH(MAX(Q$64:Q2134),Q$64:Q2134,0)-1)&gt;(1+$O$2),MAX(O$64:O2135)&gt;MAX(P$64:P2134)),MAX(Q$64:Q2134)+1,""))),"")</f>
        <v/>
      </c>
    </row>
    <row r="2136" spans="1:17" x14ac:dyDescent="0.2">
      <c r="A2136" s="13">
        <f>HLOOKUP($E$2,历史数据!$V$3:$AE$5000,ROW(A2134),)</f>
        <v>202511</v>
      </c>
      <c r="B2136" s="41">
        <v>39667</v>
      </c>
      <c r="C2136" s="100">
        <f>IFERROR(IF(A2136&lt;&gt;0,MAX($C$4:C2135)+1,""),"")</f>
        <v>2084</v>
      </c>
      <c r="D2136" s="100"/>
      <c r="E2136" s="99">
        <f t="shared" si="201"/>
        <v>39744</v>
      </c>
      <c r="F2136" s="101">
        <f>IFERROR(VLOOKUP(E2136,历史数据!AH:AJ,3,),"")</f>
        <v>4.2744922844376996</v>
      </c>
      <c r="G2136" s="101">
        <f t="shared" si="197"/>
        <v>6.2444945720317007</v>
      </c>
      <c r="H2136" s="105">
        <f t="shared" si="198"/>
        <v>-1.0361089119135136E-2</v>
      </c>
      <c r="I2136" s="101">
        <f>IFERROR(VLOOKUP(E2136,历史数据!AH:AJ,2,),"")</f>
        <v>4.2484283070935698</v>
      </c>
      <c r="J2136" s="104">
        <f t="shared" si="199"/>
        <v>0</v>
      </c>
      <c r="K2136" s="104" t="str">
        <f>IFERROR(IF(AND(J2135=$H$2*1,MAX(K$64:K2135)=MAX(L$64:L2135)),MAX(K$64:K2135)+1,""),"")</f>
        <v/>
      </c>
      <c r="L2136" s="104" t="str">
        <f>IFERROR(IF(AND($F2135/INDEX($F$64:$F2136,MATCH(MAX(M$64:M2136),M$64:M2136,0)-1)&lt;(1-$P$2),MAX(K$64:K2136)&gt;MAX(L$64:L2135)),MAX(K$64:K2136),""),"")</f>
        <v/>
      </c>
      <c r="M2136" s="104" t="str">
        <f>IFERROR(IF(E2136="","",IF(K2136&lt;&gt;"",MAX(M$64:M2135)+1,IF(AND($F2135/INDEX($F$64:$F2136,MATCH(MAX(M$64:M2135),M$64:M2135,0)-1)&gt;(1+$O$2),MAX(K$64:K2136)&gt;MAX(L$64:L2135)),MAX(M$64:M2135)+1,""))),"")</f>
        <v/>
      </c>
      <c r="N2136" s="91">
        <f t="shared" si="200"/>
        <v>0</v>
      </c>
      <c r="O2136" s="91" t="str">
        <f>IFERROR(IF(AND(N2135=$H$2*1,MAX(O$64:O2135)=MAX(P$64:P2135)),MAX(O$64:O2135)+1,""),"")</f>
        <v/>
      </c>
      <c r="P2136" s="91" t="str">
        <f>IFERROR(IF(MOD(MAX(Q$64:Q2136),10*MAX(O$64:O2136))&lt;=2,IF(AND(F2135/INDEX($F$64:$F2136,MATCH(MAX(O$64:O2136),O$64:O2136,0)-1)&lt;(1-$P$2),MAX(O$64:O2136)&gt;MAX(P$64:P2135)),MAX(O$64:O2136),""),IF(AND($F2135/INDEX($F$64:$F2136,MATCH(MAX(Q$64:Q2136),Q$64:Q2136,0)-1)&lt;(1-$P$2),MAX(O$64:O2136)&gt;MAX(P$64:P2135)),MAX(O$64:O2136),"")),"")</f>
        <v/>
      </c>
      <c r="Q2136" s="91" t="str">
        <f>IFERROR(IF(E2136="","",IF(O2136&lt;&gt;"",MAX(O$64:O2136)*10+1,IF(AND($F2135/INDEX($F$64:$F2136,MATCH(MAX(Q$64:Q2135),Q$64:Q2135,0)-1)&gt;(1+$O$2),MAX(O$64:O2136)&gt;MAX(P$64:P2135)),MAX(Q$64:Q2135)+1,""))),"")</f>
        <v/>
      </c>
    </row>
    <row r="2137" spans="1:17" x14ac:dyDescent="0.2">
      <c r="A2137" s="13">
        <f>HLOOKUP($E$2,历史数据!$V$3:$AE$5000,ROW(A2135),)</f>
        <v>387600</v>
      </c>
      <c r="B2137" s="41">
        <v>39668</v>
      </c>
      <c r="C2137" s="100">
        <f>IFERROR(IF(A2137&lt;&gt;0,MAX($C$4:C2136)+1,""),"")</f>
        <v>2085</v>
      </c>
      <c r="D2137" s="100"/>
      <c r="E2137" s="99">
        <f t="shared" si="201"/>
        <v>39745</v>
      </c>
      <c r="F2137" s="101">
        <f>IFERROR(VLOOKUP(E2137,历史数据!AH:AJ,3,),"")</f>
        <v>4.2614602957656302</v>
      </c>
      <c r="G2137" s="101">
        <f t="shared" si="197"/>
        <v>6.1721670349017348</v>
      </c>
      <c r="H2137" s="105">
        <f t="shared" si="198"/>
        <v>-1.1582608695651975E-2</v>
      </c>
      <c r="I2137" s="101">
        <f>IFERROR(VLOOKUP(E2137,历史数据!AH:AJ,2,),"")</f>
        <v>4.3266202391259601</v>
      </c>
      <c r="J2137" s="104">
        <f t="shared" si="199"/>
        <v>0</v>
      </c>
      <c r="K2137" s="104" t="str">
        <f>IFERROR(IF(AND(J2136=$H$2*1,MAX(K$64:K2136)=MAX(L$64:L2136)),MAX(K$64:K2136)+1,""),"")</f>
        <v/>
      </c>
      <c r="L2137" s="104" t="str">
        <f>IFERROR(IF(AND($F2136/INDEX($F$64:$F2137,MATCH(MAX(M$64:M2137),M$64:M2137,0)-1)&lt;(1-$P$2),MAX(K$64:K2137)&gt;MAX(L$64:L2136)),MAX(K$64:K2137),""),"")</f>
        <v/>
      </c>
      <c r="M2137" s="104" t="str">
        <f>IFERROR(IF(E2137="","",IF(K2137&lt;&gt;"",MAX(M$64:M2136)+1,IF(AND($F2136/INDEX($F$64:$F2137,MATCH(MAX(M$64:M2136),M$64:M2136,0)-1)&gt;(1+$O$2),MAX(K$64:K2137)&gt;MAX(L$64:L2136)),MAX(M$64:M2136)+1,""))),"")</f>
        <v/>
      </c>
      <c r="N2137" s="91">
        <f t="shared" si="200"/>
        <v>0</v>
      </c>
      <c r="O2137" s="91" t="str">
        <f>IFERROR(IF(AND(N2136=$H$2*1,MAX(O$64:O2136)=MAX(P$64:P2136)),MAX(O$64:O2136)+1,""),"")</f>
        <v/>
      </c>
      <c r="P2137" s="91" t="str">
        <f>IFERROR(IF(MOD(MAX(Q$64:Q2137),10*MAX(O$64:O2137))&lt;=2,IF(AND(F2136/INDEX($F$64:$F2137,MATCH(MAX(O$64:O2137),O$64:O2137,0)-1)&lt;(1-$P$2),MAX(O$64:O2137)&gt;MAX(P$64:P2136)),MAX(O$64:O2137),""),IF(AND($F2136/INDEX($F$64:$F2137,MATCH(MAX(Q$64:Q2137),Q$64:Q2137,0)-1)&lt;(1-$P$2),MAX(O$64:O2137)&gt;MAX(P$64:P2136)),MAX(O$64:O2137),"")),"")</f>
        <v/>
      </c>
      <c r="Q2137" s="91" t="str">
        <f>IFERROR(IF(E2137="","",IF(O2137&lt;&gt;"",MAX(O$64:O2137)*10+1,IF(AND($F2136/INDEX($F$64:$F2137,MATCH(MAX(Q$64:Q2136),Q$64:Q2136,0)-1)&gt;(1+$O$2),MAX(O$64:O2137)&gt;MAX(P$64:P2136)),MAX(Q$64:Q2136)+1,""))),"")</f>
        <v/>
      </c>
    </row>
    <row r="2138" spans="1:17" x14ac:dyDescent="0.2">
      <c r="A2138" s="13">
        <f>HLOOKUP($E$2,历史数据!$V$3:$AE$5000,ROW(A2136),)</f>
        <v>262500</v>
      </c>
      <c r="B2138" s="41">
        <v>39671</v>
      </c>
      <c r="C2138" s="100">
        <f>IFERROR(IF(A2138&lt;&gt;0,MAX($C$4:C2137)+1,""),"")</f>
        <v>2086</v>
      </c>
      <c r="D2138" s="100"/>
      <c r="E2138" s="99">
        <f t="shared" si="201"/>
        <v>39748</v>
      </c>
      <c r="F2138" s="101">
        <f>IFERROR(VLOOKUP(E2138,历史数据!AH:AJ,3,),"")</f>
        <v>4.0529484770125803</v>
      </c>
      <c r="G2138" s="101">
        <f t="shared" si="197"/>
        <v>6.0950611019253431</v>
      </c>
      <c r="H2138" s="105">
        <f t="shared" si="198"/>
        <v>-1.2492522081852475E-2</v>
      </c>
      <c r="I2138" s="101">
        <f>IFERROR(VLOOKUP(E2138,历史数据!AH:AJ,2,),"")</f>
        <v>4.3005562617818303</v>
      </c>
      <c r="J2138" s="104">
        <f t="shared" si="199"/>
        <v>0</v>
      </c>
      <c r="K2138" s="104" t="str">
        <f>IFERROR(IF(AND(J2137=$H$2*1,MAX(K$64:K2137)=MAX(L$64:L2137)),MAX(K$64:K2137)+1,""),"")</f>
        <v/>
      </c>
      <c r="L2138" s="104" t="str">
        <f>IFERROR(IF(AND($F2137/INDEX($F$64:$F2138,MATCH(MAX(M$64:M2138),M$64:M2138,0)-1)&lt;(1-$P$2),MAX(K$64:K2138)&gt;MAX(L$64:L2137)),MAX(K$64:K2138),""),"")</f>
        <v/>
      </c>
      <c r="M2138" s="104" t="str">
        <f>IFERROR(IF(E2138="","",IF(K2138&lt;&gt;"",MAX(M$64:M2137)+1,IF(AND($F2137/INDEX($F$64:$F2138,MATCH(MAX(M$64:M2137),M$64:M2137,0)-1)&gt;(1+$O$2),MAX(K$64:K2138)&gt;MAX(L$64:L2137)),MAX(M$64:M2137)+1,""))),"")</f>
        <v/>
      </c>
      <c r="N2138" s="91">
        <f t="shared" si="200"/>
        <v>0</v>
      </c>
      <c r="O2138" s="91" t="str">
        <f>IFERROR(IF(AND(N2137=$H$2*1,MAX(O$64:O2137)=MAX(P$64:P2137)),MAX(O$64:O2137)+1,""),"")</f>
        <v/>
      </c>
      <c r="P2138" s="91" t="str">
        <f>IFERROR(IF(MOD(MAX(Q$64:Q2138),10*MAX(O$64:O2138))&lt;=2,IF(AND(F2137/INDEX($F$64:$F2138,MATCH(MAX(O$64:O2138),O$64:O2138,0)-1)&lt;(1-$P$2),MAX(O$64:O2138)&gt;MAX(P$64:P2137)),MAX(O$64:O2138),""),IF(AND($F2137/INDEX($F$64:$F2138,MATCH(MAX(Q$64:Q2138),Q$64:Q2138,0)-1)&lt;(1-$P$2),MAX(O$64:O2138)&gt;MAX(P$64:P2137)),MAX(O$64:O2138),"")),"")</f>
        <v/>
      </c>
      <c r="Q2138" s="91" t="str">
        <f>IFERROR(IF(E2138="","",IF(O2138&lt;&gt;"",MAX(O$64:O2138)*10+1,IF(AND($F2137/INDEX($F$64:$F2138,MATCH(MAX(Q$64:Q2137),Q$64:Q2137,0)-1)&gt;(1+$O$2),MAX(O$64:O2138)&gt;MAX(P$64:P2137)),MAX(Q$64:Q2137)+1,""))),"")</f>
        <v/>
      </c>
    </row>
    <row r="2139" spans="1:17" x14ac:dyDescent="0.2">
      <c r="A2139" s="13">
        <f>HLOOKUP($E$2,历史数据!$V$3:$AE$5000,ROW(A2137),)</f>
        <v>181605</v>
      </c>
      <c r="B2139" s="41">
        <v>39672</v>
      </c>
      <c r="C2139" s="100">
        <f>IFERROR(IF(A2139&lt;&gt;0,MAX($C$4:C2138)+1,""),"")</f>
        <v>2087</v>
      </c>
      <c r="D2139" s="100"/>
      <c r="E2139" s="99">
        <f t="shared" si="201"/>
        <v>39749</v>
      </c>
      <c r="F2139" s="101">
        <f>IFERROR(VLOOKUP(E2139,历史数据!AH:AJ,3,),"")</f>
        <v>4.0138525109963803</v>
      </c>
      <c r="G2139" s="101">
        <f t="shared" si="197"/>
        <v>6.0186067683825559</v>
      </c>
      <c r="H2139" s="105">
        <f t="shared" si="198"/>
        <v>-1.2543653339034844E-2</v>
      </c>
      <c r="I2139" s="101">
        <f>IFERROR(VLOOKUP(E2139,历史数据!AH:AJ,2,),"")</f>
        <v>3.9356605789639798</v>
      </c>
      <c r="J2139" s="104">
        <f t="shared" si="199"/>
        <v>0</v>
      </c>
      <c r="K2139" s="104" t="str">
        <f>IFERROR(IF(AND(J2138=$H$2*1,MAX(K$64:K2138)=MAX(L$64:L2138)),MAX(K$64:K2138)+1,""),"")</f>
        <v/>
      </c>
      <c r="L2139" s="104" t="str">
        <f>IFERROR(IF(AND($F2138/INDEX($F$64:$F2139,MATCH(MAX(M$64:M2139),M$64:M2139,0)-1)&lt;(1-$P$2),MAX(K$64:K2139)&gt;MAX(L$64:L2138)),MAX(K$64:K2139),""),"")</f>
        <v/>
      </c>
      <c r="M2139" s="104" t="str">
        <f>IFERROR(IF(E2139="","",IF(K2139&lt;&gt;"",MAX(M$64:M2138)+1,IF(AND($F2138/INDEX($F$64:$F2139,MATCH(MAX(M$64:M2138),M$64:M2138,0)-1)&gt;(1+$O$2),MAX(K$64:K2139)&gt;MAX(L$64:L2138)),MAX(M$64:M2138)+1,""))),"")</f>
        <v/>
      </c>
      <c r="N2139" s="91">
        <f t="shared" si="200"/>
        <v>0</v>
      </c>
      <c r="O2139" s="91" t="str">
        <f>IFERROR(IF(AND(N2138=$H$2*1,MAX(O$64:O2138)=MAX(P$64:P2138)),MAX(O$64:O2138)+1,""),"")</f>
        <v/>
      </c>
      <c r="P2139" s="91" t="str">
        <f>IFERROR(IF(MOD(MAX(Q$64:Q2139),10*MAX(O$64:O2139))&lt;=2,IF(AND(F2138/INDEX($F$64:$F2139,MATCH(MAX(O$64:O2139),O$64:O2139,0)-1)&lt;(1-$P$2),MAX(O$64:O2139)&gt;MAX(P$64:P2138)),MAX(O$64:O2139),""),IF(AND($F2138/INDEX($F$64:$F2139,MATCH(MAX(Q$64:Q2139),Q$64:Q2139,0)-1)&lt;(1-$P$2),MAX(O$64:O2139)&gt;MAX(P$64:P2138)),MAX(O$64:O2139),"")),"")</f>
        <v/>
      </c>
      <c r="Q2139" s="91" t="str">
        <f>IFERROR(IF(E2139="","",IF(O2139&lt;&gt;"",MAX(O$64:O2139)*10+1,IF(AND($F2138/INDEX($F$64:$F2139,MATCH(MAX(Q$64:Q2138),Q$64:Q2138,0)-1)&gt;(1+$O$2),MAX(O$64:O2139)&gt;MAX(P$64:P2138)),MAX(Q$64:Q2138)+1,""))),"")</f>
        <v/>
      </c>
    </row>
    <row r="2140" spans="1:17" x14ac:dyDescent="0.2">
      <c r="A2140" s="13">
        <f>HLOOKUP($E$2,历史数据!$V$3:$AE$5000,ROW(A2138),)</f>
        <v>393700</v>
      </c>
      <c r="B2140" s="41">
        <v>39673</v>
      </c>
      <c r="C2140" s="100">
        <f>IFERROR(IF(A2140&lt;&gt;0,MAX($C$4:C2139)+1,""),"")</f>
        <v>2088</v>
      </c>
      <c r="D2140" s="100"/>
      <c r="E2140" s="99">
        <f t="shared" si="201"/>
        <v>39750</v>
      </c>
      <c r="F2140" s="101">
        <f>IFERROR(VLOOKUP(E2140,历史数据!AH:AJ,3,),"")</f>
        <v>3.90959660161985</v>
      </c>
      <c r="G2140" s="101">
        <f t="shared" si="197"/>
        <v>5.9332472425805243</v>
      </c>
      <c r="H2140" s="105">
        <f t="shared" si="198"/>
        <v>-1.4182605557560124E-2</v>
      </c>
      <c r="I2140" s="101">
        <f>IFERROR(VLOOKUP(E2140,历史数据!AH:AJ,2,),"")</f>
        <v>4.1441723977170399</v>
      </c>
      <c r="J2140" s="104">
        <f t="shared" si="199"/>
        <v>0</v>
      </c>
      <c r="K2140" s="104" t="str">
        <f>IFERROR(IF(AND(J2139=$H$2*1,MAX(K$64:K2139)=MAX(L$64:L2139)),MAX(K$64:K2139)+1,""),"")</f>
        <v/>
      </c>
      <c r="L2140" s="104" t="str">
        <f>IFERROR(IF(AND($F2139/INDEX($F$64:$F2140,MATCH(MAX(M$64:M2140),M$64:M2140,0)-1)&lt;(1-$P$2),MAX(K$64:K2140)&gt;MAX(L$64:L2139)),MAX(K$64:K2140),""),"")</f>
        <v/>
      </c>
      <c r="M2140" s="104" t="str">
        <f>IFERROR(IF(E2140="","",IF(K2140&lt;&gt;"",MAX(M$64:M2139)+1,IF(AND($F2139/INDEX($F$64:$F2140,MATCH(MAX(M$64:M2139),M$64:M2139,0)-1)&gt;(1+$O$2),MAX(K$64:K2140)&gt;MAX(L$64:L2139)),MAX(M$64:M2139)+1,""))),"")</f>
        <v/>
      </c>
      <c r="N2140" s="91">
        <f t="shared" si="200"/>
        <v>0</v>
      </c>
      <c r="O2140" s="91" t="str">
        <f>IFERROR(IF(AND(N2139=$H$2*1,MAX(O$64:O2139)=MAX(P$64:P2139)),MAX(O$64:O2139)+1,""),"")</f>
        <v/>
      </c>
      <c r="P2140" s="91" t="str">
        <f>IFERROR(IF(MOD(MAX(Q$64:Q2140),10*MAX(O$64:O2140))&lt;=2,IF(AND(F2139/INDEX($F$64:$F2140,MATCH(MAX(O$64:O2140),O$64:O2140,0)-1)&lt;(1-$P$2),MAX(O$64:O2140)&gt;MAX(P$64:P2139)),MAX(O$64:O2140),""),IF(AND($F2139/INDEX($F$64:$F2140,MATCH(MAX(Q$64:Q2140),Q$64:Q2140,0)-1)&lt;(1-$P$2),MAX(O$64:O2140)&gt;MAX(P$64:P2139)),MAX(O$64:O2140),"")),"")</f>
        <v/>
      </c>
      <c r="Q2140" s="91" t="str">
        <f>IFERROR(IF(E2140="","",IF(O2140&lt;&gt;"",MAX(O$64:O2140)*10+1,IF(AND($F2139/INDEX($F$64:$F2140,MATCH(MAX(Q$64:Q2139),Q$64:Q2139,0)-1)&gt;(1+$O$2),MAX(O$64:O2140)&gt;MAX(P$64:P2139)),MAX(Q$64:Q2139)+1,""))),"")</f>
        <v/>
      </c>
    </row>
    <row r="2141" spans="1:17" x14ac:dyDescent="0.2">
      <c r="A2141" s="13">
        <f>HLOOKUP($E$2,历史数据!$V$3:$AE$5000,ROW(A2139),)</f>
        <v>156000</v>
      </c>
      <c r="B2141" s="41">
        <v>39674</v>
      </c>
      <c r="C2141" s="100">
        <f>IFERROR(IF(A2141&lt;&gt;0,MAX($C$4:C2140)+1,""),"")</f>
        <v>2089</v>
      </c>
      <c r="D2141" s="100"/>
      <c r="E2141" s="99">
        <f t="shared" si="201"/>
        <v>39751</v>
      </c>
      <c r="F2141" s="101">
        <f>IFERROR(VLOOKUP(E2141,历史数据!AH:AJ,3,),"")</f>
        <v>3.8965646129477798</v>
      </c>
      <c r="G2141" s="101">
        <f t="shared" si="197"/>
        <v>5.8476705169672885</v>
      </c>
      <c r="H2141" s="105">
        <f t="shared" si="198"/>
        <v>-1.4423252919427698E-2</v>
      </c>
      <c r="I2141" s="101">
        <f>IFERROR(VLOOKUP(E2141,历史数据!AH:AJ,2,),"")</f>
        <v>3.8053406922433202</v>
      </c>
      <c r="J2141" s="104">
        <f t="shared" si="199"/>
        <v>0</v>
      </c>
      <c r="K2141" s="104" t="str">
        <f>IFERROR(IF(AND(J2140=$H$2*1,MAX(K$64:K2140)=MAX(L$64:L2140)),MAX(K$64:K2140)+1,""),"")</f>
        <v/>
      </c>
      <c r="L2141" s="104" t="str">
        <f>IFERROR(IF(AND($F2140/INDEX($F$64:$F2141,MATCH(MAX(M$64:M2141),M$64:M2141,0)-1)&lt;(1-$P$2),MAX(K$64:K2141)&gt;MAX(L$64:L2140)),MAX(K$64:K2141),""),"")</f>
        <v/>
      </c>
      <c r="M2141" s="104" t="str">
        <f>IFERROR(IF(E2141="","",IF(K2141&lt;&gt;"",MAX(M$64:M2140)+1,IF(AND($F2140/INDEX($F$64:$F2141,MATCH(MAX(M$64:M2140),M$64:M2140,0)-1)&gt;(1+$O$2),MAX(K$64:K2141)&gt;MAX(L$64:L2140)),MAX(M$64:M2140)+1,""))),"")</f>
        <v/>
      </c>
      <c r="N2141" s="91">
        <f t="shared" si="200"/>
        <v>0</v>
      </c>
      <c r="O2141" s="91" t="str">
        <f>IFERROR(IF(AND(N2140=$H$2*1,MAX(O$64:O2140)=MAX(P$64:P2140)),MAX(O$64:O2140)+1,""),"")</f>
        <v/>
      </c>
      <c r="P2141" s="91" t="str">
        <f>IFERROR(IF(MOD(MAX(Q$64:Q2141),10*MAX(O$64:O2141))&lt;=2,IF(AND(F2140/INDEX($F$64:$F2141,MATCH(MAX(O$64:O2141),O$64:O2141,0)-1)&lt;(1-$P$2),MAX(O$64:O2141)&gt;MAX(P$64:P2140)),MAX(O$64:O2141),""),IF(AND($F2140/INDEX($F$64:$F2141,MATCH(MAX(Q$64:Q2141),Q$64:Q2141,0)-1)&lt;(1-$P$2),MAX(O$64:O2141)&gt;MAX(P$64:P2140)),MAX(O$64:O2141),"")),"")</f>
        <v/>
      </c>
      <c r="Q2141" s="91" t="str">
        <f>IFERROR(IF(E2141="","",IF(O2141&lt;&gt;"",MAX(O$64:O2141)*10+1,IF(AND($F2140/INDEX($F$64:$F2141,MATCH(MAX(Q$64:Q2140),Q$64:Q2140,0)-1)&gt;(1+$O$2),MAX(O$64:O2141)&gt;MAX(P$64:P2140)),MAX(Q$64:Q2140)+1,""))),"")</f>
        <v/>
      </c>
    </row>
    <row r="2142" spans="1:17" x14ac:dyDescent="0.2">
      <c r="A2142" s="13">
        <f>HLOOKUP($E$2,历史数据!$V$3:$AE$5000,ROW(A2140),)</f>
        <v>135320</v>
      </c>
      <c r="B2142" s="41">
        <v>39675</v>
      </c>
      <c r="C2142" s="100">
        <f>IFERROR(IF(A2142&lt;&gt;0,MAX($C$4:C2141)+1,""),"")</f>
        <v>2090</v>
      </c>
      <c r="D2142" s="100"/>
      <c r="E2142" s="99">
        <f t="shared" si="201"/>
        <v>39752</v>
      </c>
      <c r="F2142" s="101">
        <f>IFERROR(VLOOKUP(E2142,历史数据!AH:AJ,3,),"")</f>
        <v>3.8183726809153802</v>
      </c>
      <c r="G2142" s="101">
        <f t="shared" si="197"/>
        <v>5.7553605972068196</v>
      </c>
      <c r="H2142" s="105">
        <f t="shared" si="198"/>
        <v>-1.5785759387883957E-2</v>
      </c>
      <c r="I2142" s="101">
        <f>IFERROR(VLOOKUP(E2142,历史数据!AH:AJ,2,),"")</f>
        <v>3.9356605789639798</v>
      </c>
      <c r="J2142" s="104">
        <f t="shared" si="199"/>
        <v>0</v>
      </c>
      <c r="K2142" s="104" t="str">
        <f>IFERROR(IF(AND(J2141=$H$2*1,MAX(K$64:K2141)=MAX(L$64:L2141)),MAX(K$64:K2141)+1,""),"")</f>
        <v/>
      </c>
      <c r="L2142" s="104" t="str">
        <f>IFERROR(IF(AND($F2141/INDEX($F$64:$F2142,MATCH(MAX(M$64:M2142),M$64:M2142,0)-1)&lt;(1-$P$2),MAX(K$64:K2142)&gt;MAX(L$64:L2141)),MAX(K$64:K2142),""),"")</f>
        <v/>
      </c>
      <c r="M2142" s="104" t="str">
        <f>IFERROR(IF(E2142="","",IF(K2142&lt;&gt;"",MAX(M$64:M2141)+1,IF(AND($F2141/INDEX($F$64:$F2142,MATCH(MAX(M$64:M2141),M$64:M2141,0)-1)&gt;(1+$O$2),MAX(K$64:K2142)&gt;MAX(L$64:L2141)),MAX(M$64:M2141)+1,""))),"")</f>
        <v/>
      </c>
      <c r="N2142" s="91">
        <f t="shared" si="200"/>
        <v>0</v>
      </c>
      <c r="O2142" s="91" t="str">
        <f>IFERROR(IF(AND(N2141=$H$2*1,MAX(O$64:O2141)=MAX(P$64:P2141)),MAX(O$64:O2141)+1,""),"")</f>
        <v/>
      </c>
      <c r="P2142" s="91" t="str">
        <f>IFERROR(IF(MOD(MAX(Q$64:Q2142),10*MAX(O$64:O2142))&lt;=2,IF(AND(F2141/INDEX($F$64:$F2142,MATCH(MAX(O$64:O2142),O$64:O2142,0)-1)&lt;(1-$P$2),MAX(O$64:O2142)&gt;MAX(P$64:P2141)),MAX(O$64:O2142),""),IF(AND($F2141/INDEX($F$64:$F2142,MATCH(MAX(Q$64:Q2142),Q$64:Q2142,0)-1)&lt;(1-$P$2),MAX(O$64:O2142)&gt;MAX(P$64:P2141)),MAX(O$64:O2142),"")),"")</f>
        <v/>
      </c>
      <c r="Q2142" s="91" t="str">
        <f>IFERROR(IF(E2142="","",IF(O2142&lt;&gt;"",MAX(O$64:O2142)*10+1,IF(AND($F2141/INDEX($F$64:$F2142,MATCH(MAX(Q$64:Q2141),Q$64:Q2141,0)-1)&gt;(1+$O$2),MAX(O$64:O2142)&gt;MAX(P$64:P2141)),MAX(Q$64:Q2141)+1,""))),"")</f>
        <v/>
      </c>
    </row>
    <row r="2143" spans="1:17" x14ac:dyDescent="0.2">
      <c r="A2143" s="13">
        <f>HLOOKUP($E$2,历史数据!$V$3:$AE$5000,ROW(A2141),)</f>
        <v>497390</v>
      </c>
      <c r="B2143" s="41">
        <v>39678</v>
      </c>
      <c r="C2143" s="100">
        <f>IFERROR(IF(A2143&lt;&gt;0,MAX($C$4:C2142)+1,""),"")</f>
        <v>2091</v>
      </c>
      <c r="D2143" s="100"/>
      <c r="E2143" s="99">
        <f t="shared" si="201"/>
        <v>39755</v>
      </c>
      <c r="F2143" s="101">
        <f>IFERROR(VLOOKUP(E2143,历史数据!AH:AJ,3,),"")</f>
        <v>3.7010847828667899</v>
      </c>
      <c r="G2143" s="101">
        <f t="shared" si="197"/>
        <v>5.6689150723487813</v>
      </c>
      <c r="H2143" s="105">
        <f t="shared" si="198"/>
        <v>-1.5020001509547742E-2</v>
      </c>
      <c r="I2143" s="101">
        <f>IFERROR(VLOOKUP(E2143,历史数据!AH:AJ,2,),"")</f>
        <v>3.7532127375550499</v>
      </c>
      <c r="J2143" s="104">
        <f t="shared" si="199"/>
        <v>0</v>
      </c>
      <c r="K2143" s="104" t="str">
        <f>IFERROR(IF(AND(J2142=$H$2*1,MAX(K$64:K2142)=MAX(L$64:L2142)),MAX(K$64:K2142)+1,""),"")</f>
        <v/>
      </c>
      <c r="L2143" s="104" t="str">
        <f>IFERROR(IF(AND($F2142/INDEX($F$64:$F2143,MATCH(MAX(M$64:M2143),M$64:M2143,0)-1)&lt;(1-$P$2),MAX(K$64:K2143)&gt;MAX(L$64:L2142)),MAX(K$64:K2143),""),"")</f>
        <v/>
      </c>
      <c r="M2143" s="104" t="str">
        <f>IFERROR(IF(E2143="","",IF(K2143&lt;&gt;"",MAX(M$64:M2142)+1,IF(AND($F2142/INDEX($F$64:$F2143,MATCH(MAX(M$64:M2142),M$64:M2142,0)-1)&gt;(1+$O$2),MAX(K$64:K2143)&gt;MAX(L$64:L2142)),MAX(M$64:M2142)+1,""))),"")</f>
        <v/>
      </c>
      <c r="N2143" s="91">
        <f t="shared" si="200"/>
        <v>0</v>
      </c>
      <c r="O2143" s="91" t="str">
        <f>IFERROR(IF(AND(N2142=$H$2*1,MAX(O$64:O2142)=MAX(P$64:P2142)),MAX(O$64:O2142)+1,""),"")</f>
        <v/>
      </c>
      <c r="P2143" s="91" t="str">
        <f>IFERROR(IF(MOD(MAX(Q$64:Q2143),10*MAX(O$64:O2143))&lt;=2,IF(AND(F2142/INDEX($F$64:$F2143,MATCH(MAX(O$64:O2143),O$64:O2143,0)-1)&lt;(1-$P$2),MAX(O$64:O2143)&gt;MAX(P$64:P2142)),MAX(O$64:O2143),""),IF(AND($F2142/INDEX($F$64:$F2143,MATCH(MAX(Q$64:Q2143),Q$64:Q2143,0)-1)&lt;(1-$P$2),MAX(O$64:O2143)&gt;MAX(P$64:P2142)),MAX(O$64:O2143),"")),"")</f>
        <v/>
      </c>
      <c r="Q2143" s="91" t="str">
        <f>IFERROR(IF(E2143="","",IF(O2143&lt;&gt;"",MAX(O$64:O2143)*10+1,IF(AND($F2142/INDEX($F$64:$F2143,MATCH(MAX(Q$64:Q2142),Q$64:Q2142,0)-1)&gt;(1+$O$2),MAX(O$64:O2143)&gt;MAX(P$64:P2142)),MAX(Q$64:Q2142)+1,""))),"")</f>
        <v/>
      </c>
    </row>
    <row r="2144" spans="1:17" x14ac:dyDescent="0.2">
      <c r="A2144" s="13">
        <f>HLOOKUP($E$2,历史数据!$V$3:$AE$5000,ROW(A2142),)</f>
        <v>250577</v>
      </c>
      <c r="B2144" s="41">
        <v>39679</v>
      </c>
      <c r="C2144" s="100">
        <f>IFERROR(IF(A2144&lt;&gt;0,MAX($C$4:C2143)+1,""),"")</f>
        <v>2092</v>
      </c>
      <c r="D2144" s="100"/>
      <c r="E2144" s="99">
        <f t="shared" si="201"/>
        <v>39756</v>
      </c>
      <c r="F2144" s="101">
        <f>IFERROR(VLOOKUP(E2144,历史数据!AH:AJ,3,),"")</f>
        <v>3.51863694145786</v>
      </c>
      <c r="G2144" s="101">
        <f t="shared" si="197"/>
        <v>5.5852931450363572</v>
      </c>
      <c r="H2144" s="105">
        <f t="shared" si="198"/>
        <v>-1.4750957854406055E-2</v>
      </c>
      <c r="I2144" s="101">
        <f>IFERROR(VLOOKUP(E2144,历史数据!AH:AJ,2,),"")</f>
        <v>3.7141167715388499</v>
      </c>
      <c r="J2144" s="104">
        <f t="shared" si="199"/>
        <v>0</v>
      </c>
      <c r="K2144" s="104" t="str">
        <f>IFERROR(IF(AND(J2143=$H$2*1,MAX(K$64:K2143)=MAX(L$64:L2143)),MAX(K$64:K2143)+1,""),"")</f>
        <v/>
      </c>
      <c r="L2144" s="104" t="str">
        <f>IFERROR(IF(AND($F2143/INDEX($F$64:$F2144,MATCH(MAX(M$64:M2144),M$64:M2144,0)-1)&lt;(1-$P$2),MAX(K$64:K2144)&gt;MAX(L$64:L2143)),MAX(K$64:K2144),""),"")</f>
        <v/>
      </c>
      <c r="M2144" s="104" t="str">
        <f>IFERROR(IF(E2144="","",IF(K2144&lt;&gt;"",MAX(M$64:M2143)+1,IF(AND($F2143/INDEX($F$64:$F2144,MATCH(MAX(M$64:M2143),M$64:M2143,0)-1)&gt;(1+$O$2),MAX(K$64:K2144)&gt;MAX(L$64:L2143)),MAX(M$64:M2143)+1,""))),"")</f>
        <v/>
      </c>
      <c r="N2144" s="91">
        <f t="shared" si="200"/>
        <v>0</v>
      </c>
      <c r="O2144" s="91" t="str">
        <f>IFERROR(IF(AND(N2143=$H$2*1,MAX(O$64:O2143)=MAX(P$64:P2143)),MAX(O$64:O2143)+1,""),"")</f>
        <v/>
      </c>
      <c r="P2144" s="91" t="str">
        <f>IFERROR(IF(MOD(MAX(Q$64:Q2144),10*MAX(O$64:O2144))&lt;=2,IF(AND(F2143/INDEX($F$64:$F2144,MATCH(MAX(O$64:O2144),O$64:O2144,0)-1)&lt;(1-$P$2),MAX(O$64:O2144)&gt;MAX(P$64:P2143)),MAX(O$64:O2144),""),IF(AND($F2143/INDEX($F$64:$F2144,MATCH(MAX(Q$64:Q2144),Q$64:Q2144,0)-1)&lt;(1-$P$2),MAX(O$64:O2144)&gt;MAX(P$64:P2143)),MAX(O$64:O2144),"")),"")</f>
        <v/>
      </c>
      <c r="Q2144" s="91" t="str">
        <f>IFERROR(IF(E2144="","",IF(O2144&lt;&gt;"",MAX(O$64:O2144)*10+1,IF(AND($F2143/INDEX($F$64:$F2144,MATCH(MAX(Q$64:Q2143),Q$64:Q2143,0)-1)&gt;(1+$O$2),MAX(O$64:O2144)&gt;MAX(P$64:P2143)),MAX(Q$64:Q2143)+1,""))),"")</f>
        <v/>
      </c>
    </row>
    <row r="2145" spans="1:17" x14ac:dyDescent="0.2">
      <c r="A2145" s="13">
        <f>HLOOKUP($E$2,历史数据!$V$3:$AE$5000,ROW(A2143),)</f>
        <v>406065</v>
      </c>
      <c r="B2145" s="41">
        <v>39680</v>
      </c>
      <c r="C2145" s="100">
        <f>IFERROR(IF(A2145&lt;&gt;0,MAX($C$4:C2144)+1,""),"")</f>
        <v>2093</v>
      </c>
      <c r="D2145" s="100"/>
      <c r="E2145" s="99">
        <f t="shared" si="201"/>
        <v>39757</v>
      </c>
      <c r="F2145" s="101">
        <f>IFERROR(VLOOKUP(E2145,历史数据!AH:AJ,3,),"")</f>
        <v>3.5707648961461298</v>
      </c>
      <c r="G2145" s="101">
        <f t="shared" si="197"/>
        <v>5.5023228171575358</v>
      </c>
      <c r="H2145" s="105">
        <f t="shared" si="198"/>
        <v>-1.485514291269685E-2</v>
      </c>
      <c r="I2145" s="101">
        <f>IFERROR(VLOOKUP(E2145,历史数据!AH:AJ,2,),"")</f>
        <v>3.51863694145786</v>
      </c>
      <c r="J2145" s="104">
        <f t="shared" si="199"/>
        <v>0</v>
      </c>
      <c r="K2145" s="104" t="str">
        <f>IFERROR(IF(AND(J2144=$H$2*1,MAX(K$64:K2144)=MAX(L$64:L2144)),MAX(K$64:K2144)+1,""),"")</f>
        <v/>
      </c>
      <c r="L2145" s="104" t="str">
        <f>IFERROR(IF(AND($F2144/INDEX($F$64:$F2145,MATCH(MAX(M$64:M2145),M$64:M2145,0)-1)&lt;(1-$P$2),MAX(K$64:K2145)&gt;MAX(L$64:L2144)),MAX(K$64:K2145),""),"")</f>
        <v/>
      </c>
      <c r="M2145" s="104" t="str">
        <f>IFERROR(IF(E2145="","",IF(K2145&lt;&gt;"",MAX(M$64:M2144)+1,IF(AND($F2144/INDEX($F$64:$F2145,MATCH(MAX(M$64:M2144),M$64:M2144,0)-1)&gt;(1+$O$2),MAX(K$64:K2145)&gt;MAX(L$64:L2144)),MAX(M$64:M2144)+1,""))),"")</f>
        <v/>
      </c>
      <c r="N2145" s="91">
        <f t="shared" si="200"/>
        <v>0</v>
      </c>
      <c r="O2145" s="91" t="str">
        <f>IFERROR(IF(AND(N2144=$H$2*1,MAX(O$64:O2144)=MAX(P$64:P2144)),MAX(O$64:O2144)+1,""),"")</f>
        <v/>
      </c>
      <c r="P2145" s="91" t="str">
        <f>IFERROR(IF(MOD(MAX(Q$64:Q2145),10*MAX(O$64:O2145))&lt;=2,IF(AND(F2144/INDEX($F$64:$F2145,MATCH(MAX(O$64:O2145),O$64:O2145,0)-1)&lt;(1-$P$2),MAX(O$64:O2145)&gt;MAX(P$64:P2144)),MAX(O$64:O2145),""),IF(AND($F2144/INDEX($F$64:$F2145,MATCH(MAX(Q$64:Q2145),Q$64:Q2145,0)-1)&lt;(1-$P$2),MAX(O$64:O2145)&gt;MAX(P$64:P2144)),MAX(O$64:O2145),"")),"")</f>
        <v/>
      </c>
      <c r="Q2145" s="91" t="str">
        <f>IFERROR(IF(E2145="","",IF(O2145&lt;&gt;"",MAX(O$64:O2145)*10+1,IF(AND($F2144/INDEX($F$64:$F2145,MATCH(MAX(Q$64:Q2144),Q$64:Q2144,0)-1)&gt;(1+$O$2),MAX(O$64:O2145)&gt;MAX(P$64:P2144)),MAX(Q$64:Q2144)+1,""))),"")</f>
        <v/>
      </c>
    </row>
    <row r="2146" spans="1:17" x14ac:dyDescent="0.2">
      <c r="A2146" s="13">
        <f>HLOOKUP($E$2,历史数据!$V$3:$AE$5000,ROW(A2144),)</f>
        <v>243900</v>
      </c>
      <c r="B2146" s="41">
        <v>39681</v>
      </c>
      <c r="C2146" s="100">
        <f>IFERROR(IF(A2146&lt;&gt;0,MAX($C$4:C2145)+1,""),"")</f>
        <v>2094</v>
      </c>
      <c r="D2146" s="100"/>
      <c r="E2146" s="99">
        <f t="shared" si="201"/>
        <v>39758</v>
      </c>
      <c r="F2146" s="101">
        <f>IFERROR(VLOOKUP(E2146,历史数据!AH:AJ,3,),"")</f>
        <v>3.3883170547371999</v>
      </c>
      <c r="G2146" s="101">
        <f t="shared" si="197"/>
        <v>5.4163116919218988</v>
      </c>
      <c r="H2146" s="105">
        <f t="shared" si="198"/>
        <v>-1.5631784628745149E-2</v>
      </c>
      <c r="I2146" s="101">
        <f>IFERROR(VLOOKUP(E2146,历史数据!AH:AJ,2,),"")</f>
        <v>3.5316689301299302</v>
      </c>
      <c r="J2146" s="104">
        <f t="shared" si="199"/>
        <v>0</v>
      </c>
      <c r="K2146" s="104" t="str">
        <f>IFERROR(IF(AND(J2145=$H$2*1,MAX(K$64:K2145)=MAX(L$64:L2145)),MAX(K$64:K2145)+1,""),"")</f>
        <v/>
      </c>
      <c r="L2146" s="104" t="str">
        <f>IFERROR(IF(AND($F2145/INDEX($F$64:$F2146,MATCH(MAX(M$64:M2146),M$64:M2146,0)-1)&lt;(1-$P$2),MAX(K$64:K2146)&gt;MAX(L$64:L2145)),MAX(K$64:K2146),""),"")</f>
        <v/>
      </c>
      <c r="M2146" s="104" t="str">
        <f>IFERROR(IF(E2146="","",IF(K2146&lt;&gt;"",MAX(M$64:M2145)+1,IF(AND($F2145/INDEX($F$64:$F2146,MATCH(MAX(M$64:M2145),M$64:M2145,0)-1)&gt;(1+$O$2),MAX(K$64:K2146)&gt;MAX(L$64:L2145)),MAX(M$64:M2145)+1,""))),"")</f>
        <v/>
      </c>
      <c r="N2146" s="91">
        <f t="shared" si="200"/>
        <v>0</v>
      </c>
      <c r="O2146" s="91" t="str">
        <f>IFERROR(IF(AND(N2145=$H$2*1,MAX(O$64:O2145)=MAX(P$64:P2145)),MAX(O$64:O2145)+1,""),"")</f>
        <v/>
      </c>
      <c r="P2146" s="91" t="str">
        <f>IFERROR(IF(MOD(MAX(Q$64:Q2146),10*MAX(O$64:O2146))&lt;=2,IF(AND(F2145/INDEX($F$64:$F2146,MATCH(MAX(O$64:O2146),O$64:O2146,0)-1)&lt;(1-$P$2),MAX(O$64:O2146)&gt;MAX(P$64:P2145)),MAX(O$64:O2146),""),IF(AND($F2145/INDEX($F$64:$F2146,MATCH(MAX(Q$64:Q2146),Q$64:Q2146,0)-1)&lt;(1-$P$2),MAX(O$64:O2146)&gt;MAX(P$64:P2145)),MAX(O$64:O2146),"")),"")</f>
        <v/>
      </c>
      <c r="Q2146" s="91" t="str">
        <f>IFERROR(IF(E2146="","",IF(O2146&lt;&gt;"",MAX(O$64:O2146)*10+1,IF(AND($F2145/INDEX($F$64:$F2146,MATCH(MAX(Q$64:Q2145),Q$64:Q2145,0)-1)&gt;(1+$O$2),MAX(O$64:O2146)&gt;MAX(P$64:P2145)),MAX(Q$64:Q2145)+1,""))),"")</f>
        <v/>
      </c>
    </row>
    <row r="2147" spans="1:17" x14ac:dyDescent="0.2">
      <c r="A2147" s="13">
        <f>HLOOKUP($E$2,历史数据!$V$3:$AE$5000,ROW(A2145),)</f>
        <v>163290</v>
      </c>
      <c r="B2147" s="41">
        <v>39682</v>
      </c>
      <c r="C2147" s="100">
        <f>IFERROR(IF(A2147&lt;&gt;0,MAX($C$4:C2146)+1,""),"")</f>
        <v>2095</v>
      </c>
      <c r="D2147" s="100"/>
      <c r="E2147" s="99">
        <f t="shared" si="201"/>
        <v>39759</v>
      </c>
      <c r="F2147" s="101">
        <f>IFERROR(VLOOKUP(E2147,历史数据!AH:AJ,3,),"")</f>
        <v>3.4925729641137302</v>
      </c>
      <c r="G2147" s="101">
        <f t="shared" si="197"/>
        <v>5.3333413640430773</v>
      </c>
      <c r="H2147" s="105">
        <f t="shared" si="198"/>
        <v>-1.5318602879255794E-2</v>
      </c>
      <c r="I2147" s="101">
        <f>IFERROR(VLOOKUP(E2147,历史数据!AH:AJ,2,),"")</f>
        <v>3.23193319067241</v>
      </c>
      <c r="J2147" s="104">
        <f t="shared" si="199"/>
        <v>0</v>
      </c>
      <c r="K2147" s="104" t="str">
        <f>IFERROR(IF(AND(J2146=$H$2*1,MAX(K$64:K2146)=MAX(L$64:L2146)),MAX(K$64:K2146)+1,""),"")</f>
        <v/>
      </c>
      <c r="L2147" s="104" t="str">
        <f>IFERROR(IF(AND($F2146/INDEX($F$64:$F2147,MATCH(MAX(M$64:M2147),M$64:M2147,0)-1)&lt;(1-$P$2),MAX(K$64:K2147)&gt;MAX(L$64:L2146)),MAX(K$64:K2147),""),"")</f>
        <v/>
      </c>
      <c r="M2147" s="104" t="str">
        <f>IFERROR(IF(E2147="","",IF(K2147&lt;&gt;"",MAX(M$64:M2146)+1,IF(AND($F2146/INDEX($F$64:$F2147,MATCH(MAX(M$64:M2146),M$64:M2146,0)-1)&gt;(1+$O$2),MAX(K$64:K2147)&gt;MAX(L$64:L2146)),MAX(M$64:M2146)+1,""))),"")</f>
        <v/>
      </c>
      <c r="N2147" s="91">
        <f t="shared" si="200"/>
        <v>0</v>
      </c>
      <c r="O2147" s="91" t="str">
        <f>IFERROR(IF(AND(N2146=$H$2*1,MAX(O$64:O2146)=MAX(P$64:P2146)),MAX(O$64:O2146)+1,""),"")</f>
        <v/>
      </c>
      <c r="P2147" s="91" t="str">
        <f>IFERROR(IF(MOD(MAX(Q$64:Q2147),10*MAX(O$64:O2147))&lt;=2,IF(AND(F2146/INDEX($F$64:$F2147,MATCH(MAX(O$64:O2147),O$64:O2147,0)-1)&lt;(1-$P$2),MAX(O$64:O2147)&gt;MAX(P$64:P2146)),MAX(O$64:O2147),""),IF(AND($F2146/INDEX($F$64:$F2147,MATCH(MAX(Q$64:Q2147),Q$64:Q2147,0)-1)&lt;(1-$P$2),MAX(O$64:O2147)&gt;MAX(P$64:P2146)),MAX(O$64:O2147),"")),"")</f>
        <v/>
      </c>
      <c r="Q2147" s="91" t="str">
        <f>IFERROR(IF(E2147="","",IF(O2147&lt;&gt;"",MAX(O$64:O2147)*10+1,IF(AND($F2146/INDEX($F$64:$F2147,MATCH(MAX(Q$64:Q2146),Q$64:Q2146,0)-1)&gt;(1+$O$2),MAX(O$64:O2147)&gt;MAX(P$64:P2146)),MAX(Q$64:Q2146)+1,""))),"")</f>
        <v/>
      </c>
    </row>
    <row r="2148" spans="1:17" x14ac:dyDescent="0.2">
      <c r="A2148" s="13">
        <f>HLOOKUP($E$2,历史数据!$V$3:$AE$5000,ROW(A2146),)</f>
        <v>233001</v>
      </c>
      <c r="B2148" s="41">
        <v>39685</v>
      </c>
      <c r="C2148" s="100">
        <f>IFERROR(IF(A2148&lt;&gt;0,MAX($C$4:C2147)+1,""),"")</f>
        <v>2096</v>
      </c>
      <c r="D2148" s="100"/>
      <c r="E2148" s="99">
        <f t="shared" si="201"/>
        <v>39762</v>
      </c>
      <c r="F2148" s="101">
        <f>IFERROR(VLOOKUP(E2148,历史数据!AH:AJ,3,),"")</f>
        <v>3.6619888168505899</v>
      </c>
      <c r="G2148" s="101">
        <f t="shared" si="197"/>
        <v>5.2521086346538643</v>
      </c>
      <c r="H2148" s="105">
        <f t="shared" si="198"/>
        <v>-1.5231113826104759E-2</v>
      </c>
      <c r="I2148" s="101">
        <f>IFERROR(VLOOKUP(E2148,历史数据!AH:AJ,2,),"")</f>
        <v>3.5056049527858</v>
      </c>
      <c r="J2148" s="104">
        <f t="shared" si="199"/>
        <v>0</v>
      </c>
      <c r="K2148" s="104" t="str">
        <f>IFERROR(IF(AND(J2147=$H$2*1,MAX(K$64:K2147)=MAX(L$64:L2147)),MAX(K$64:K2147)+1,""),"")</f>
        <v/>
      </c>
      <c r="L2148" s="104" t="str">
        <f>IFERROR(IF(AND($F2147/INDEX($F$64:$F2148,MATCH(MAX(M$64:M2148),M$64:M2148,0)-1)&lt;(1-$P$2),MAX(K$64:K2148)&gt;MAX(L$64:L2147)),MAX(K$64:K2148),""),"")</f>
        <v/>
      </c>
      <c r="M2148" s="104" t="str">
        <f>IFERROR(IF(E2148="","",IF(K2148&lt;&gt;"",MAX(M$64:M2147)+1,IF(AND($F2147/INDEX($F$64:$F2148,MATCH(MAX(M$64:M2147),M$64:M2147,0)-1)&gt;(1+$O$2),MAX(K$64:K2148)&gt;MAX(L$64:L2147)),MAX(M$64:M2147)+1,""))),"")</f>
        <v/>
      </c>
      <c r="N2148" s="91">
        <f t="shared" si="200"/>
        <v>0</v>
      </c>
      <c r="O2148" s="91" t="str">
        <f>IFERROR(IF(AND(N2147=$H$2*1,MAX(O$64:O2147)=MAX(P$64:P2147)),MAX(O$64:O2147)+1,""),"")</f>
        <v/>
      </c>
      <c r="P2148" s="91" t="str">
        <f>IFERROR(IF(MOD(MAX(Q$64:Q2148),10*MAX(O$64:O2148))&lt;=2,IF(AND(F2147/INDEX($F$64:$F2148,MATCH(MAX(O$64:O2148),O$64:O2148,0)-1)&lt;(1-$P$2),MAX(O$64:O2148)&gt;MAX(P$64:P2147)),MAX(O$64:O2148),""),IF(AND($F2147/INDEX($F$64:$F2148,MATCH(MAX(Q$64:Q2148),Q$64:Q2148,0)-1)&lt;(1-$P$2),MAX(O$64:O2148)&gt;MAX(P$64:P2147)),MAX(O$64:O2148),"")),"")</f>
        <v/>
      </c>
      <c r="Q2148" s="91" t="str">
        <f>IFERROR(IF(E2148="","",IF(O2148&lt;&gt;"",MAX(O$64:O2148)*10+1,IF(AND($F2147/INDEX($F$64:$F2148,MATCH(MAX(Q$64:Q2147),Q$64:Q2147,0)-1)&gt;(1+$O$2),MAX(O$64:O2148)&gt;MAX(P$64:P2147)),MAX(Q$64:Q2147)+1,""))),"")</f>
        <v/>
      </c>
    </row>
    <row r="2149" spans="1:17" x14ac:dyDescent="0.2">
      <c r="A2149" s="13">
        <f>HLOOKUP($E$2,历史数据!$V$3:$AE$5000,ROW(A2147),)</f>
        <v>213800</v>
      </c>
      <c r="B2149" s="41">
        <v>39686</v>
      </c>
      <c r="C2149" s="100">
        <f>IFERROR(IF(A2149&lt;&gt;0,MAX($C$4:C2148)+1,""),"")</f>
        <v>2097</v>
      </c>
      <c r="D2149" s="100"/>
      <c r="E2149" s="99">
        <f t="shared" si="201"/>
        <v>39763</v>
      </c>
      <c r="F2149" s="101">
        <f>IFERROR(VLOOKUP(E2149,历史数据!AH:AJ,3,),"")</f>
        <v>3.7401807488829899</v>
      </c>
      <c r="G2149" s="101">
        <f t="shared" si="197"/>
        <v>5.1793466979014937</v>
      </c>
      <c r="H2149" s="105">
        <f t="shared" si="198"/>
        <v>-1.3853852198006944E-2</v>
      </c>
      <c r="I2149" s="101">
        <f>IFERROR(VLOOKUP(E2149,历史数据!AH:AJ,2,),"")</f>
        <v>3.6619888168505899</v>
      </c>
      <c r="J2149" s="104">
        <f t="shared" si="199"/>
        <v>0</v>
      </c>
      <c r="K2149" s="104" t="str">
        <f>IFERROR(IF(AND(J2148=$H$2*1,MAX(K$64:K2148)=MAX(L$64:L2148)),MAX(K$64:K2148)+1,""),"")</f>
        <v/>
      </c>
      <c r="L2149" s="104" t="str">
        <f>IFERROR(IF(AND($F2148/INDEX($F$64:$F2149,MATCH(MAX(M$64:M2149),M$64:M2149,0)-1)&lt;(1-$P$2),MAX(K$64:K2149)&gt;MAX(L$64:L2148)),MAX(K$64:K2149),""),"")</f>
        <v/>
      </c>
      <c r="M2149" s="104" t="str">
        <f>IFERROR(IF(E2149="","",IF(K2149&lt;&gt;"",MAX(M$64:M2148)+1,IF(AND($F2148/INDEX($F$64:$F2149,MATCH(MAX(M$64:M2148),M$64:M2148,0)-1)&gt;(1+$O$2),MAX(K$64:K2149)&gt;MAX(L$64:L2148)),MAX(M$64:M2148)+1,""))),"")</f>
        <v/>
      </c>
      <c r="N2149" s="91">
        <f t="shared" si="200"/>
        <v>0</v>
      </c>
      <c r="O2149" s="91" t="str">
        <f>IFERROR(IF(AND(N2148=$H$2*1,MAX(O$64:O2148)=MAX(P$64:P2148)),MAX(O$64:O2148)+1,""),"")</f>
        <v/>
      </c>
      <c r="P2149" s="91" t="str">
        <f>IFERROR(IF(MOD(MAX(Q$64:Q2149),10*MAX(O$64:O2149))&lt;=2,IF(AND(F2148/INDEX($F$64:$F2149,MATCH(MAX(O$64:O2149),O$64:O2149,0)-1)&lt;(1-$P$2),MAX(O$64:O2149)&gt;MAX(P$64:P2148)),MAX(O$64:O2149),""),IF(AND($F2148/INDEX($F$64:$F2149,MATCH(MAX(Q$64:Q2149),Q$64:Q2149,0)-1)&lt;(1-$P$2),MAX(O$64:O2149)&gt;MAX(P$64:P2148)),MAX(O$64:O2149),"")),"")</f>
        <v/>
      </c>
      <c r="Q2149" s="91" t="str">
        <f>IFERROR(IF(E2149="","",IF(O2149&lt;&gt;"",MAX(O$64:O2149)*10+1,IF(AND($F2148/INDEX($F$64:$F2149,MATCH(MAX(Q$64:Q2148),Q$64:Q2148,0)-1)&gt;(1+$O$2),MAX(O$64:O2149)&gt;MAX(P$64:P2148)),MAX(Q$64:Q2148)+1,""))),"")</f>
        <v/>
      </c>
    </row>
    <row r="2150" spans="1:17" x14ac:dyDescent="0.2">
      <c r="A2150" s="13">
        <f>HLOOKUP($E$2,历史数据!$V$3:$AE$5000,ROW(A2148),)</f>
        <v>229752</v>
      </c>
      <c r="B2150" s="41">
        <v>39687</v>
      </c>
      <c r="C2150" s="100">
        <f>IFERROR(IF(A2150&lt;&gt;0,MAX($C$4:C2149)+1,""),"")</f>
        <v>2098</v>
      </c>
      <c r="D2150" s="100"/>
      <c r="E2150" s="99">
        <f t="shared" si="201"/>
        <v>39764</v>
      </c>
      <c r="F2150" s="101">
        <f>IFERROR(VLOOKUP(E2150,历史数据!AH:AJ,3,),"")</f>
        <v>3.87050063560365</v>
      </c>
      <c r="G2150" s="101">
        <f t="shared" si="197"/>
        <v>5.1154899534083702</v>
      </c>
      <c r="H2150" s="105">
        <f t="shared" si="198"/>
        <v>-1.232911180072116E-2</v>
      </c>
      <c r="I2150" s="101">
        <f>IFERROR(VLOOKUP(E2150,历史数据!AH:AJ,2,),"")</f>
        <v>3.5837968848181898</v>
      </c>
      <c r="J2150" s="104">
        <f t="shared" si="199"/>
        <v>0</v>
      </c>
      <c r="K2150" s="104" t="str">
        <f>IFERROR(IF(AND(J2149=$H$2*1,MAX(K$64:K2149)=MAX(L$64:L2149)),MAX(K$64:K2149)+1,""),"")</f>
        <v/>
      </c>
      <c r="L2150" s="104" t="str">
        <f>IFERROR(IF(AND($F2149/INDEX($F$64:$F2150,MATCH(MAX(M$64:M2150),M$64:M2150,0)-1)&lt;(1-$P$2),MAX(K$64:K2150)&gt;MAX(L$64:L2149)),MAX(K$64:K2150),""),"")</f>
        <v/>
      </c>
      <c r="M2150" s="104" t="str">
        <f>IFERROR(IF(E2150="","",IF(K2150&lt;&gt;"",MAX(M$64:M2149)+1,IF(AND($F2149/INDEX($F$64:$F2150,MATCH(MAX(M$64:M2149),M$64:M2149,0)-1)&gt;(1+$O$2),MAX(K$64:K2150)&gt;MAX(L$64:L2149)),MAX(M$64:M2149)+1,""))),"")</f>
        <v/>
      </c>
      <c r="N2150" s="91">
        <f t="shared" si="200"/>
        <v>0</v>
      </c>
      <c r="O2150" s="91" t="str">
        <f>IFERROR(IF(AND(N2149=$H$2*1,MAX(O$64:O2149)=MAX(P$64:P2149)),MAX(O$64:O2149)+1,""),"")</f>
        <v/>
      </c>
      <c r="P2150" s="91" t="str">
        <f>IFERROR(IF(MOD(MAX(Q$64:Q2150),10*MAX(O$64:O2150))&lt;=2,IF(AND(F2149/INDEX($F$64:$F2150,MATCH(MAX(O$64:O2150),O$64:O2150,0)-1)&lt;(1-$P$2),MAX(O$64:O2150)&gt;MAX(P$64:P2149)),MAX(O$64:O2150),""),IF(AND($F2149/INDEX($F$64:$F2150,MATCH(MAX(Q$64:Q2150),Q$64:Q2150,0)-1)&lt;(1-$P$2),MAX(O$64:O2150)&gt;MAX(P$64:P2149)),MAX(O$64:O2150),"")),"")</f>
        <v/>
      </c>
      <c r="Q2150" s="91" t="str">
        <f>IFERROR(IF(E2150="","",IF(O2150&lt;&gt;"",MAX(O$64:O2150)*10+1,IF(AND($F2149/INDEX($F$64:$F2150,MATCH(MAX(Q$64:Q2149),Q$64:Q2149,0)-1)&gt;(1+$O$2),MAX(O$64:O2150)&gt;MAX(P$64:P2149)),MAX(Q$64:Q2149)+1,""))),"")</f>
        <v/>
      </c>
    </row>
    <row r="2151" spans="1:17" x14ac:dyDescent="0.2">
      <c r="A2151" s="13">
        <f>HLOOKUP($E$2,历史数据!$V$3:$AE$5000,ROW(A2149),)</f>
        <v>114031</v>
      </c>
      <c r="B2151" s="41">
        <v>39688</v>
      </c>
      <c r="C2151" s="100">
        <f>IFERROR(IF(A2151&lt;&gt;0,MAX($C$4:C2150)+1,""),"")</f>
        <v>2099</v>
      </c>
      <c r="D2151" s="100"/>
      <c r="E2151" s="99">
        <f t="shared" si="201"/>
        <v>39765</v>
      </c>
      <c r="F2151" s="101">
        <f>IFERROR(VLOOKUP(E2151,历史数据!AH:AJ,3,),"")</f>
        <v>4.0399164883405101</v>
      </c>
      <c r="G2151" s="101">
        <f t="shared" si="197"/>
        <v>5.0609728007968933</v>
      </c>
      <c r="H2151" s="105">
        <f t="shared" si="198"/>
        <v>-1.0657269021739135E-2</v>
      </c>
      <c r="I2151" s="101">
        <f>IFERROR(VLOOKUP(E2151,历史数据!AH:AJ,2,),"")</f>
        <v>3.94869256763605</v>
      </c>
      <c r="J2151" s="104">
        <f t="shared" si="199"/>
        <v>0</v>
      </c>
      <c r="K2151" s="104" t="str">
        <f>IFERROR(IF(AND(J2150=$H$2*1,MAX(K$64:K2150)=MAX(L$64:L2150)),MAX(K$64:K2150)+1,""),"")</f>
        <v/>
      </c>
      <c r="L2151" s="104" t="str">
        <f>IFERROR(IF(AND($F2150/INDEX($F$64:$F2151,MATCH(MAX(M$64:M2151),M$64:M2151,0)-1)&lt;(1-$P$2),MAX(K$64:K2151)&gt;MAX(L$64:L2150)),MAX(K$64:K2151),""),"")</f>
        <v/>
      </c>
      <c r="M2151" s="104" t="str">
        <f>IFERROR(IF(E2151="","",IF(K2151&lt;&gt;"",MAX(M$64:M2150)+1,IF(AND($F2150/INDEX($F$64:$F2151,MATCH(MAX(M$64:M2150),M$64:M2150,0)-1)&gt;(1+$O$2),MAX(K$64:K2151)&gt;MAX(L$64:L2150)),MAX(M$64:M2150)+1,""))),"")</f>
        <v/>
      </c>
      <c r="N2151" s="91">
        <f t="shared" si="200"/>
        <v>0</v>
      </c>
      <c r="O2151" s="91" t="str">
        <f>IFERROR(IF(AND(N2150=$H$2*1,MAX(O$64:O2150)=MAX(P$64:P2150)),MAX(O$64:O2150)+1,""),"")</f>
        <v/>
      </c>
      <c r="P2151" s="91" t="str">
        <f>IFERROR(IF(MOD(MAX(Q$64:Q2151),10*MAX(O$64:O2151))&lt;=2,IF(AND(F2150/INDEX($F$64:$F2151,MATCH(MAX(O$64:O2151),O$64:O2151,0)-1)&lt;(1-$P$2),MAX(O$64:O2151)&gt;MAX(P$64:P2150)),MAX(O$64:O2151),""),IF(AND($F2150/INDEX($F$64:$F2151,MATCH(MAX(Q$64:Q2151),Q$64:Q2151,0)-1)&lt;(1-$P$2),MAX(O$64:O2151)&gt;MAX(P$64:P2150)),MAX(O$64:O2151),"")),"")</f>
        <v/>
      </c>
      <c r="Q2151" s="91" t="str">
        <f>IFERROR(IF(E2151="","",IF(O2151&lt;&gt;"",MAX(O$64:O2151)*10+1,IF(AND($F2150/INDEX($F$64:$F2151,MATCH(MAX(Q$64:Q2150),Q$64:Q2150,0)-1)&gt;(1+$O$2),MAX(O$64:O2151)&gt;MAX(P$64:P2150)),MAX(Q$64:Q2150)+1,""))),"")</f>
        <v/>
      </c>
    </row>
    <row r="2152" spans="1:17" x14ac:dyDescent="0.2">
      <c r="A2152" s="13">
        <f>HLOOKUP($E$2,历史数据!$V$3:$AE$5000,ROW(A2150),)</f>
        <v>199600</v>
      </c>
      <c r="B2152" s="41">
        <v>39689</v>
      </c>
      <c r="C2152" s="100">
        <f>IFERROR(IF(A2152&lt;&gt;0,MAX($C$4:C2151)+1,""),"")</f>
        <v>2100</v>
      </c>
      <c r="D2152" s="100"/>
      <c r="E2152" s="99">
        <f t="shared" si="201"/>
        <v>39766</v>
      </c>
      <c r="F2152" s="101">
        <f>IFERROR(VLOOKUP(E2152,历史数据!AH:AJ,3,),"")</f>
        <v>4.18326836373324</v>
      </c>
      <c r="G2152" s="101">
        <f t="shared" si="197"/>
        <v>5.0149264408222587</v>
      </c>
      <c r="H2152" s="105">
        <f t="shared" si="198"/>
        <v>-9.0983219604310328E-3</v>
      </c>
      <c r="I2152" s="101">
        <f>IFERROR(VLOOKUP(E2152,历史数据!AH:AJ,2,),"")</f>
        <v>4.1702363750611697</v>
      </c>
      <c r="J2152" s="104">
        <f t="shared" si="199"/>
        <v>0</v>
      </c>
      <c r="K2152" s="104" t="str">
        <f>IFERROR(IF(AND(J2151=$H$2*1,MAX(K$64:K2151)=MAX(L$64:L2151)),MAX(K$64:K2151)+1,""),"")</f>
        <v/>
      </c>
      <c r="L2152" s="104" t="str">
        <f>IFERROR(IF(AND($F2151/INDEX($F$64:$F2152,MATCH(MAX(M$64:M2152),M$64:M2152,0)-1)&lt;(1-$P$2),MAX(K$64:K2152)&gt;MAX(L$64:L2151)),MAX(K$64:K2152),""),"")</f>
        <v/>
      </c>
      <c r="M2152" s="104" t="str">
        <f>IFERROR(IF(E2152="","",IF(K2152&lt;&gt;"",MAX(M$64:M2151)+1,IF(AND($F2151/INDEX($F$64:$F2152,MATCH(MAX(M$64:M2151),M$64:M2151,0)-1)&gt;(1+$O$2),MAX(K$64:K2152)&gt;MAX(L$64:L2151)),MAX(M$64:M2151)+1,""))),"")</f>
        <v/>
      </c>
      <c r="N2152" s="91">
        <f t="shared" si="200"/>
        <v>0</v>
      </c>
      <c r="O2152" s="91" t="str">
        <f>IFERROR(IF(AND(N2151=$H$2*1,MAX(O$64:O2151)=MAX(P$64:P2151)),MAX(O$64:O2151)+1,""),"")</f>
        <v/>
      </c>
      <c r="P2152" s="91" t="str">
        <f>IFERROR(IF(MOD(MAX(Q$64:Q2152),10*MAX(O$64:O2152))&lt;=2,IF(AND(F2151/INDEX($F$64:$F2152,MATCH(MAX(O$64:O2152),O$64:O2152,0)-1)&lt;(1-$P$2),MAX(O$64:O2152)&gt;MAX(P$64:P2151)),MAX(O$64:O2152),""),IF(AND($F2151/INDEX($F$64:$F2152,MATCH(MAX(Q$64:Q2152),Q$64:Q2152,0)-1)&lt;(1-$P$2),MAX(O$64:O2152)&gt;MAX(P$64:P2151)),MAX(O$64:O2152),"")),"")</f>
        <v/>
      </c>
      <c r="Q2152" s="91" t="str">
        <f>IFERROR(IF(E2152="","",IF(O2152&lt;&gt;"",MAX(O$64:O2152)*10+1,IF(AND($F2151/INDEX($F$64:$F2152,MATCH(MAX(Q$64:Q2151),Q$64:Q2151,0)-1)&gt;(1+$O$2),MAX(O$64:O2152)&gt;MAX(P$64:P2151)),MAX(Q$64:Q2151)+1,""))),"")</f>
        <v/>
      </c>
    </row>
    <row r="2153" spans="1:17" x14ac:dyDescent="0.2">
      <c r="A2153" s="13">
        <f>HLOOKUP($E$2,历史数据!$V$3:$AE$5000,ROW(A2151),)</f>
        <v>404270</v>
      </c>
      <c r="B2153" s="41">
        <v>39692</v>
      </c>
      <c r="C2153" s="100">
        <f>IFERROR(IF(A2153&lt;&gt;0,MAX($C$4:C2152)+1,""),"")</f>
        <v>2101</v>
      </c>
      <c r="D2153" s="100"/>
      <c r="E2153" s="99">
        <f t="shared" si="201"/>
        <v>39769</v>
      </c>
      <c r="F2153" s="101">
        <f>IFERROR(VLOOKUP(E2153,历史数据!AH:AJ,3,),"")</f>
        <v>4.3917801824862996</v>
      </c>
      <c r="G2153" s="101">
        <f t="shared" si="197"/>
        <v>4.9704004795260328</v>
      </c>
      <c r="H2153" s="105">
        <f t="shared" si="198"/>
        <v>-8.8786868205639191E-3</v>
      </c>
      <c r="I2153" s="101">
        <f>IFERROR(VLOOKUP(E2153,历史数据!AH:AJ,2,),"")</f>
        <v>4.1702363750611697</v>
      </c>
      <c r="J2153" s="104">
        <f t="shared" si="199"/>
        <v>0</v>
      </c>
      <c r="K2153" s="104" t="str">
        <f>IFERROR(IF(AND(J2152=$H$2*1,MAX(K$64:K2152)=MAX(L$64:L2152)),MAX(K$64:K2152)+1,""),"")</f>
        <v/>
      </c>
      <c r="L2153" s="104" t="str">
        <f>IFERROR(IF(AND($F2152/INDEX($F$64:$F2153,MATCH(MAX(M$64:M2153),M$64:M2153,0)-1)&lt;(1-$P$2),MAX(K$64:K2153)&gt;MAX(L$64:L2152)),MAX(K$64:K2153),""),"")</f>
        <v/>
      </c>
      <c r="M2153" s="104" t="str">
        <f>IFERROR(IF(E2153="","",IF(K2153&lt;&gt;"",MAX(M$64:M2152)+1,IF(AND($F2152/INDEX($F$64:$F2153,MATCH(MAX(M$64:M2152),M$64:M2152,0)-1)&gt;(1+$O$2),MAX(K$64:K2153)&gt;MAX(L$64:L2152)),MAX(M$64:M2152)+1,""))),"")</f>
        <v/>
      </c>
      <c r="N2153" s="91">
        <f t="shared" si="200"/>
        <v>0</v>
      </c>
      <c r="O2153" s="91" t="str">
        <f>IFERROR(IF(AND(N2152=$H$2*1,MAX(O$64:O2152)=MAX(P$64:P2152)),MAX(O$64:O2152)+1,""),"")</f>
        <v/>
      </c>
      <c r="P2153" s="91" t="str">
        <f>IFERROR(IF(MOD(MAX(Q$64:Q2153),10*MAX(O$64:O2153))&lt;=2,IF(AND(F2152/INDEX($F$64:$F2153,MATCH(MAX(O$64:O2153),O$64:O2153,0)-1)&lt;(1-$P$2),MAX(O$64:O2153)&gt;MAX(P$64:P2152)),MAX(O$64:O2153),""),IF(AND($F2152/INDEX($F$64:$F2153,MATCH(MAX(Q$64:Q2153),Q$64:Q2153,0)-1)&lt;(1-$P$2),MAX(O$64:O2153)&gt;MAX(P$64:P2152)),MAX(O$64:O2153),"")),"")</f>
        <v/>
      </c>
      <c r="Q2153" s="91" t="str">
        <f>IFERROR(IF(E2153="","",IF(O2153&lt;&gt;"",MAX(O$64:O2153)*10+1,IF(AND($F2152/INDEX($F$64:$F2153,MATCH(MAX(Q$64:Q2152),Q$64:Q2152,0)-1)&gt;(1+$O$2),MAX(O$64:O2153)&gt;MAX(P$64:P2152)),MAX(Q$64:Q2152)+1,""))),"")</f>
        <v/>
      </c>
    </row>
    <row r="2154" spans="1:17" x14ac:dyDescent="0.2">
      <c r="A2154" s="13">
        <f>HLOOKUP($E$2,历史数据!$V$3:$AE$5000,ROW(A2152),)</f>
        <v>0</v>
      </c>
      <c r="B2154" s="41">
        <v>39693</v>
      </c>
      <c r="C2154" s="100" t="str">
        <f>IFERROR(IF(A2154&lt;&gt;0,MAX($C$4:C2153)+1,""),"")</f>
        <v/>
      </c>
      <c r="D2154" s="100"/>
      <c r="E2154" s="99">
        <f t="shared" si="201"/>
        <v>39770</v>
      </c>
      <c r="F2154" s="101">
        <f>IFERROR(VLOOKUP(E2154,历史数据!AH:AJ,3,),"")</f>
        <v>4.1702363750611697</v>
      </c>
      <c r="G2154" s="101">
        <f t="shared" si="197"/>
        <v>4.9223993212505892</v>
      </c>
      <c r="H2154" s="105">
        <f t="shared" si="198"/>
        <v>-9.6574025520014262E-3</v>
      </c>
      <c r="I2154" s="101">
        <f>IFERROR(VLOOKUP(E2154,历史数据!AH:AJ,2,),"")</f>
        <v>4.2353963184215004</v>
      </c>
      <c r="J2154" s="104">
        <f t="shared" si="199"/>
        <v>0</v>
      </c>
      <c r="K2154" s="104" t="str">
        <f>IFERROR(IF(AND(J2153=$H$2*1,MAX(K$64:K2153)=MAX(L$64:L2153)),MAX(K$64:K2153)+1,""),"")</f>
        <v/>
      </c>
      <c r="L2154" s="104" t="str">
        <f>IFERROR(IF(AND($F2153/INDEX($F$64:$F2154,MATCH(MAX(M$64:M2154),M$64:M2154,0)-1)&lt;(1-$P$2),MAX(K$64:K2154)&gt;MAX(L$64:L2153)),MAX(K$64:K2154),""),"")</f>
        <v/>
      </c>
      <c r="M2154" s="104" t="str">
        <f>IFERROR(IF(E2154="","",IF(K2154&lt;&gt;"",MAX(M$64:M2153)+1,IF(AND($F2153/INDEX($F$64:$F2154,MATCH(MAX(M$64:M2153),M$64:M2153,0)-1)&gt;(1+$O$2),MAX(K$64:K2154)&gt;MAX(L$64:L2153)),MAX(M$64:M2153)+1,""))),"")</f>
        <v/>
      </c>
      <c r="N2154" s="91">
        <f t="shared" si="200"/>
        <v>0</v>
      </c>
      <c r="O2154" s="91" t="str">
        <f>IFERROR(IF(AND(N2153=$H$2*1,MAX(O$64:O2153)=MAX(P$64:P2153)),MAX(O$64:O2153)+1,""),"")</f>
        <v/>
      </c>
      <c r="P2154" s="91" t="str">
        <f>IFERROR(IF(MOD(MAX(Q$64:Q2154),10*MAX(O$64:O2154))&lt;=2,IF(AND(F2153/INDEX($F$64:$F2154,MATCH(MAX(O$64:O2154),O$64:O2154,0)-1)&lt;(1-$P$2),MAX(O$64:O2154)&gt;MAX(P$64:P2153)),MAX(O$64:O2154),""),IF(AND($F2153/INDEX($F$64:$F2154,MATCH(MAX(Q$64:Q2154),Q$64:Q2154,0)-1)&lt;(1-$P$2),MAX(O$64:O2154)&gt;MAX(P$64:P2153)),MAX(O$64:O2154),"")),"")</f>
        <v/>
      </c>
      <c r="Q2154" s="91" t="str">
        <f>IFERROR(IF(E2154="","",IF(O2154&lt;&gt;"",MAX(O$64:O2154)*10+1,IF(AND($F2153/INDEX($F$64:$F2154,MATCH(MAX(Q$64:Q2153),Q$64:Q2153,0)-1)&gt;(1+$O$2),MAX(O$64:O2154)&gt;MAX(P$64:P2153)),MAX(Q$64:Q2153)+1,""))),"")</f>
        <v/>
      </c>
    </row>
    <row r="2155" spans="1:17" x14ac:dyDescent="0.2">
      <c r="A2155" s="13">
        <f>HLOOKUP($E$2,历史数据!$V$3:$AE$5000,ROW(A2153),)</f>
        <v>356700</v>
      </c>
      <c r="B2155" s="41">
        <v>39694</v>
      </c>
      <c r="C2155" s="100">
        <f>IFERROR(IF(A2155&lt;&gt;0,MAX($C$4:C2154)+1,""),"")</f>
        <v>2102</v>
      </c>
      <c r="D2155" s="100"/>
      <c r="E2155" s="99">
        <f t="shared" si="201"/>
        <v>39771</v>
      </c>
      <c r="F2155" s="101">
        <f>IFERROR(VLOOKUP(E2155,历史数据!AH:AJ,3,),"")</f>
        <v>4.2744922844376996</v>
      </c>
      <c r="G2155" s="101">
        <f t="shared" si="197"/>
        <v>4.8820001563671829</v>
      </c>
      <c r="H2155" s="105">
        <f t="shared" si="198"/>
        <v>-8.2072099898515827E-3</v>
      </c>
      <c r="I2155" s="101">
        <f>IFERROR(VLOOKUP(E2155,历史数据!AH:AJ,2,),"")</f>
        <v>3.9877885336522398</v>
      </c>
      <c r="J2155" s="104">
        <f t="shared" si="199"/>
        <v>0</v>
      </c>
      <c r="K2155" s="104" t="str">
        <f>IFERROR(IF(AND(J2154=$H$2*1,MAX(K$64:K2154)=MAX(L$64:L2154)),MAX(K$64:K2154)+1,""),"")</f>
        <v/>
      </c>
      <c r="L2155" s="104" t="str">
        <f>IFERROR(IF(AND($F2154/INDEX($F$64:$F2155,MATCH(MAX(M$64:M2155),M$64:M2155,0)-1)&lt;(1-$P$2),MAX(K$64:K2155)&gt;MAX(L$64:L2154)),MAX(K$64:K2155),""),"")</f>
        <v/>
      </c>
      <c r="M2155" s="104" t="str">
        <f>IFERROR(IF(E2155="","",IF(K2155&lt;&gt;"",MAX(M$64:M2154)+1,IF(AND($F2154/INDEX($F$64:$F2155,MATCH(MAX(M$64:M2154),M$64:M2154,0)-1)&gt;(1+$O$2),MAX(K$64:K2155)&gt;MAX(L$64:L2154)),MAX(M$64:M2154)+1,""))),"")</f>
        <v/>
      </c>
      <c r="N2155" s="91">
        <f t="shared" si="200"/>
        <v>0</v>
      </c>
      <c r="O2155" s="91" t="str">
        <f>IFERROR(IF(AND(N2154=$H$2*1,MAX(O$64:O2154)=MAX(P$64:P2154)),MAX(O$64:O2154)+1,""),"")</f>
        <v/>
      </c>
      <c r="P2155" s="91" t="str">
        <f>IFERROR(IF(MOD(MAX(Q$64:Q2155),10*MAX(O$64:O2155))&lt;=2,IF(AND(F2154/INDEX($F$64:$F2155,MATCH(MAX(O$64:O2155),O$64:O2155,0)-1)&lt;(1-$P$2),MAX(O$64:O2155)&gt;MAX(P$64:P2154)),MAX(O$64:O2155),""),IF(AND($F2154/INDEX($F$64:$F2155,MATCH(MAX(Q$64:Q2155),Q$64:Q2155,0)-1)&lt;(1-$P$2),MAX(O$64:O2155)&gt;MAX(P$64:P2154)),MAX(O$64:O2155),"")),"")</f>
        <v/>
      </c>
      <c r="Q2155" s="91" t="str">
        <f>IFERROR(IF(E2155="","",IF(O2155&lt;&gt;"",MAX(O$64:O2155)*10+1,IF(AND($F2154/INDEX($F$64:$F2155,MATCH(MAX(Q$64:Q2154),Q$64:Q2154,0)-1)&gt;(1+$O$2),MAX(O$64:O2155)&gt;MAX(P$64:P2154)),MAX(Q$64:Q2154)+1,""))),"")</f>
        <v/>
      </c>
    </row>
    <row r="2156" spans="1:17" x14ac:dyDescent="0.2">
      <c r="A2156" s="13">
        <f>HLOOKUP($E$2,历史数据!$V$3:$AE$5000,ROW(A2154),)</f>
        <v>77608</v>
      </c>
      <c r="B2156" s="41">
        <v>39695</v>
      </c>
      <c r="C2156" s="100">
        <f>IFERROR(IF(A2156&lt;&gt;0,MAX($C$4:C2155)+1,""),"")</f>
        <v>2103</v>
      </c>
      <c r="D2156" s="100"/>
      <c r="E2156" s="99">
        <f t="shared" si="201"/>
        <v>39772</v>
      </c>
      <c r="F2156" s="101">
        <f>IFERROR(VLOOKUP(E2156,历史数据!AH:AJ,3,),"")</f>
        <v>4.2875242731097698</v>
      </c>
      <c r="G2156" s="101">
        <f t="shared" si="197"/>
        <v>4.8396461931829693</v>
      </c>
      <c r="H2156" s="105">
        <f t="shared" si="198"/>
        <v>-8.6755349913241186E-3</v>
      </c>
      <c r="I2156" s="101">
        <f>IFERROR(VLOOKUP(E2156,历史数据!AH:AJ,2,),"")</f>
        <v>4.2614602957656302</v>
      </c>
      <c r="J2156" s="104">
        <f t="shared" si="199"/>
        <v>0</v>
      </c>
      <c r="K2156" s="104" t="str">
        <f>IFERROR(IF(AND(J2155=$H$2*1,MAX(K$64:K2155)=MAX(L$64:L2155)),MAX(K$64:K2155)+1,""),"")</f>
        <v/>
      </c>
      <c r="L2156" s="104" t="str">
        <f>IFERROR(IF(AND($F2155/INDEX($F$64:$F2156,MATCH(MAX(M$64:M2156),M$64:M2156,0)-1)&lt;(1-$P$2),MAX(K$64:K2156)&gt;MAX(L$64:L2155)),MAX(K$64:K2156),""),"")</f>
        <v/>
      </c>
      <c r="M2156" s="104" t="str">
        <f>IFERROR(IF(E2156="","",IF(K2156&lt;&gt;"",MAX(M$64:M2155)+1,IF(AND($F2155/INDEX($F$64:$F2156,MATCH(MAX(M$64:M2155),M$64:M2155,0)-1)&gt;(1+$O$2),MAX(K$64:K2156)&gt;MAX(L$64:L2155)),MAX(M$64:M2155)+1,""))),"")</f>
        <v/>
      </c>
      <c r="N2156" s="91">
        <f t="shared" si="200"/>
        <v>0</v>
      </c>
      <c r="O2156" s="91" t="str">
        <f>IFERROR(IF(AND(N2155=$H$2*1,MAX(O$64:O2155)=MAX(P$64:P2155)),MAX(O$64:O2155)+1,""),"")</f>
        <v/>
      </c>
      <c r="P2156" s="91" t="str">
        <f>IFERROR(IF(MOD(MAX(Q$64:Q2156),10*MAX(O$64:O2156))&lt;=2,IF(AND(F2155/INDEX($F$64:$F2156,MATCH(MAX(O$64:O2156),O$64:O2156,0)-1)&lt;(1-$P$2),MAX(O$64:O2156)&gt;MAX(P$64:P2155)),MAX(O$64:O2156),""),IF(AND($F2155/INDEX($F$64:$F2156,MATCH(MAX(Q$64:Q2156),Q$64:Q2156,0)-1)&lt;(1-$P$2),MAX(O$64:O2156)&gt;MAX(P$64:P2155)),MAX(O$64:O2156),"")),"")</f>
        <v/>
      </c>
      <c r="Q2156" s="91" t="str">
        <f>IFERROR(IF(E2156="","",IF(O2156&lt;&gt;"",MAX(O$64:O2156)*10+1,IF(AND($F2155/INDEX($F$64:$F2156,MATCH(MAX(Q$64:Q2155),Q$64:Q2155,0)-1)&gt;(1+$O$2),MAX(O$64:O2156)&gt;MAX(P$64:P2155)),MAX(Q$64:Q2155)+1,""))),"")</f>
        <v/>
      </c>
    </row>
    <row r="2157" spans="1:17" x14ac:dyDescent="0.2">
      <c r="A2157" s="13">
        <f>HLOOKUP($E$2,历史数据!$V$3:$AE$5000,ROW(A2155),)</f>
        <v>179500</v>
      </c>
      <c r="B2157" s="41">
        <v>39696</v>
      </c>
      <c r="C2157" s="100">
        <f>IFERROR(IF(A2157&lt;&gt;0,MAX($C$4:C2156)+1,""),"")</f>
        <v>2104</v>
      </c>
      <c r="D2157" s="100"/>
      <c r="E2157" s="99">
        <f t="shared" si="201"/>
        <v>39773</v>
      </c>
      <c r="F2157" s="101">
        <f>IFERROR(VLOOKUP(E2157,历史数据!AH:AJ,3,),"")</f>
        <v>4.1181084203729101</v>
      </c>
      <c r="G2157" s="101">
        <f t="shared" si="197"/>
        <v>4.7888214373619098</v>
      </c>
      <c r="H2157" s="105">
        <f t="shared" si="198"/>
        <v>-1.0501750291715628E-2</v>
      </c>
      <c r="I2157" s="101">
        <f>IFERROR(VLOOKUP(E2157,历史数据!AH:AJ,2,),"")</f>
        <v>4.1181084203729101</v>
      </c>
      <c r="J2157" s="104">
        <f t="shared" si="199"/>
        <v>0</v>
      </c>
      <c r="K2157" s="104" t="str">
        <f>IFERROR(IF(AND(J2156=$H$2*1,MAX(K$64:K2156)=MAX(L$64:L2156)),MAX(K$64:K2156)+1,""),"")</f>
        <v/>
      </c>
      <c r="L2157" s="104" t="str">
        <f>IFERROR(IF(AND($F2156/INDEX($F$64:$F2157,MATCH(MAX(M$64:M2157),M$64:M2157,0)-1)&lt;(1-$P$2),MAX(K$64:K2157)&gt;MAX(L$64:L2156)),MAX(K$64:K2157),""),"")</f>
        <v/>
      </c>
      <c r="M2157" s="104" t="str">
        <f>IFERROR(IF(E2157="","",IF(K2157&lt;&gt;"",MAX(M$64:M2156)+1,IF(AND($F2156/INDEX($F$64:$F2157,MATCH(MAX(M$64:M2156),M$64:M2156,0)-1)&gt;(1+$O$2),MAX(K$64:K2157)&gt;MAX(L$64:L2156)),MAX(M$64:M2156)+1,""))),"")</f>
        <v/>
      </c>
      <c r="N2157" s="91">
        <f t="shared" si="200"/>
        <v>0</v>
      </c>
      <c r="O2157" s="91" t="str">
        <f>IFERROR(IF(AND(N2156=$H$2*1,MAX(O$64:O2156)=MAX(P$64:P2156)),MAX(O$64:O2156)+1,""),"")</f>
        <v/>
      </c>
      <c r="P2157" s="91" t="str">
        <f>IFERROR(IF(MOD(MAX(Q$64:Q2157),10*MAX(O$64:O2157))&lt;=2,IF(AND(F2156/INDEX($F$64:$F2157,MATCH(MAX(O$64:O2157),O$64:O2157,0)-1)&lt;(1-$P$2),MAX(O$64:O2157)&gt;MAX(P$64:P2156)),MAX(O$64:O2157),""),IF(AND($F2156/INDEX($F$64:$F2157,MATCH(MAX(Q$64:Q2157),Q$64:Q2157,0)-1)&lt;(1-$P$2),MAX(O$64:O2157)&gt;MAX(P$64:P2156)),MAX(O$64:O2157),"")),"")</f>
        <v/>
      </c>
      <c r="Q2157" s="91" t="str">
        <f>IFERROR(IF(E2157="","",IF(O2157&lt;&gt;"",MAX(O$64:O2157)*10+1,IF(AND($F2156/INDEX($F$64:$F2157,MATCH(MAX(Q$64:Q2156),Q$64:Q2156,0)-1)&gt;(1+$O$2),MAX(O$64:O2157)&gt;MAX(P$64:P2156)),MAX(Q$64:Q2156)+1,""))),"")</f>
        <v/>
      </c>
    </row>
    <row r="2158" spans="1:17" x14ac:dyDescent="0.2">
      <c r="A2158" s="13">
        <f>HLOOKUP($E$2,历史数据!$V$3:$AE$5000,ROW(A2156),)</f>
        <v>215090</v>
      </c>
      <c r="B2158" s="41">
        <v>39699</v>
      </c>
      <c r="C2158" s="100">
        <f>IFERROR(IF(A2158&lt;&gt;0,MAX($C$4:C2157)+1,""),"")</f>
        <v>2105</v>
      </c>
      <c r="D2158" s="100"/>
      <c r="E2158" s="99">
        <f t="shared" si="201"/>
        <v>39776</v>
      </c>
      <c r="F2158" s="101">
        <f>IFERROR(VLOOKUP(E2158,历史数据!AH:AJ,3,),"")</f>
        <v>4.1441723977170399</v>
      </c>
      <c r="G2158" s="101">
        <f t="shared" si="197"/>
        <v>4.7429922771984785</v>
      </c>
      <c r="H2158" s="105">
        <f t="shared" si="198"/>
        <v>-9.5700290275758659E-3</v>
      </c>
      <c r="I2158" s="101">
        <f>IFERROR(VLOOKUP(E2158,历史数据!AH:AJ,2,),"")</f>
        <v>4.0399164883405101</v>
      </c>
      <c r="J2158" s="104">
        <f t="shared" si="199"/>
        <v>0</v>
      </c>
      <c r="K2158" s="104" t="str">
        <f>IFERROR(IF(AND(J2157=$H$2*1,MAX(K$64:K2157)=MAX(L$64:L2157)),MAX(K$64:K2157)+1,""),"")</f>
        <v/>
      </c>
      <c r="L2158" s="104" t="str">
        <f>IFERROR(IF(AND($F2157/INDEX($F$64:$F2158,MATCH(MAX(M$64:M2158),M$64:M2158,0)-1)&lt;(1-$P$2),MAX(K$64:K2158)&gt;MAX(L$64:L2157)),MAX(K$64:K2158),""),"")</f>
        <v/>
      </c>
      <c r="M2158" s="104" t="str">
        <f>IFERROR(IF(E2158="","",IF(K2158&lt;&gt;"",MAX(M$64:M2157)+1,IF(AND($F2157/INDEX($F$64:$F2158,MATCH(MAX(M$64:M2157),M$64:M2157,0)-1)&gt;(1+$O$2),MAX(K$64:K2158)&gt;MAX(L$64:L2157)),MAX(M$64:M2157)+1,""))),"")</f>
        <v/>
      </c>
      <c r="N2158" s="91">
        <f t="shared" si="200"/>
        <v>0</v>
      </c>
      <c r="O2158" s="91" t="str">
        <f>IFERROR(IF(AND(N2157=$H$2*1,MAX(O$64:O2157)=MAX(P$64:P2157)),MAX(O$64:O2157)+1,""),"")</f>
        <v/>
      </c>
      <c r="P2158" s="91" t="str">
        <f>IFERROR(IF(MOD(MAX(Q$64:Q2158),10*MAX(O$64:O2158))&lt;=2,IF(AND(F2157/INDEX($F$64:$F2158,MATCH(MAX(O$64:O2158),O$64:O2158,0)-1)&lt;(1-$P$2),MAX(O$64:O2158)&gt;MAX(P$64:P2157)),MAX(O$64:O2158),""),IF(AND($F2157/INDEX($F$64:$F2158,MATCH(MAX(Q$64:Q2158),Q$64:Q2158,0)-1)&lt;(1-$P$2),MAX(O$64:O2158)&gt;MAX(P$64:P2157)),MAX(O$64:O2158),"")),"")</f>
        <v/>
      </c>
      <c r="Q2158" s="91" t="str">
        <f>IFERROR(IF(E2158="","",IF(O2158&lt;&gt;"",MAX(O$64:O2158)*10+1,IF(AND($F2157/INDEX($F$64:$F2158,MATCH(MAX(Q$64:Q2157),Q$64:Q2157,0)-1)&gt;(1+$O$2),MAX(O$64:O2158)&gt;MAX(P$64:P2157)),MAX(Q$64:Q2157)+1,""))),"")</f>
        <v/>
      </c>
    </row>
    <row r="2159" spans="1:17" x14ac:dyDescent="0.2">
      <c r="A2159" s="13">
        <f>HLOOKUP($E$2,历史数据!$V$3:$AE$5000,ROW(A2157),)</f>
        <v>226665</v>
      </c>
      <c r="B2159" s="41">
        <v>39700</v>
      </c>
      <c r="C2159" s="100">
        <f>IFERROR(IF(A2159&lt;&gt;0,MAX($C$4:C2158)+1,""),"")</f>
        <v>2106</v>
      </c>
      <c r="D2159" s="100"/>
      <c r="E2159" s="99">
        <f t="shared" si="201"/>
        <v>39777</v>
      </c>
      <c r="F2159" s="101">
        <f>IFERROR(VLOOKUP(E2159,历史数据!AH:AJ,3,),"")</f>
        <v>4.1441723977170399</v>
      </c>
      <c r="G2159" s="101">
        <f t="shared" si="197"/>
        <v>4.6971631170350463</v>
      </c>
      <c r="H2159" s="105">
        <f t="shared" si="198"/>
        <v>-9.6624994275769094E-3</v>
      </c>
      <c r="I2159" s="101">
        <f>IFERROR(VLOOKUP(E2159,历史数据!AH:AJ,2,),"")</f>
        <v>4.1702363750611697</v>
      </c>
      <c r="J2159" s="104">
        <f t="shared" si="199"/>
        <v>0</v>
      </c>
      <c r="K2159" s="104" t="str">
        <f>IFERROR(IF(AND(J2158=$H$2*1,MAX(K$64:K2158)=MAX(L$64:L2158)),MAX(K$64:K2158)+1,""),"")</f>
        <v/>
      </c>
      <c r="L2159" s="104" t="str">
        <f>IFERROR(IF(AND($F2158/INDEX($F$64:$F2159,MATCH(MAX(M$64:M2159),M$64:M2159,0)-1)&lt;(1-$P$2),MAX(K$64:K2159)&gt;MAX(L$64:L2158)),MAX(K$64:K2159),""),"")</f>
        <v/>
      </c>
      <c r="M2159" s="104" t="str">
        <f>IFERROR(IF(E2159="","",IF(K2159&lt;&gt;"",MAX(M$64:M2158)+1,IF(AND($F2158/INDEX($F$64:$F2159,MATCH(MAX(M$64:M2158),M$64:M2158,0)-1)&gt;(1+$O$2),MAX(K$64:K2159)&gt;MAX(L$64:L2158)),MAX(M$64:M2158)+1,""))),"")</f>
        <v/>
      </c>
      <c r="N2159" s="91">
        <f t="shared" si="200"/>
        <v>0</v>
      </c>
      <c r="O2159" s="91" t="str">
        <f>IFERROR(IF(AND(N2158=$H$2*1,MAX(O$64:O2158)=MAX(P$64:P2158)),MAX(O$64:O2158)+1,""),"")</f>
        <v/>
      </c>
      <c r="P2159" s="91" t="str">
        <f>IFERROR(IF(MOD(MAX(Q$64:Q2159),10*MAX(O$64:O2159))&lt;=2,IF(AND(F2158/INDEX($F$64:$F2159,MATCH(MAX(O$64:O2159),O$64:O2159,0)-1)&lt;(1-$P$2),MAX(O$64:O2159)&gt;MAX(P$64:P2158)),MAX(O$64:O2159),""),IF(AND($F2158/INDEX($F$64:$F2159,MATCH(MAX(Q$64:Q2159),Q$64:Q2159,0)-1)&lt;(1-$P$2),MAX(O$64:O2159)&gt;MAX(P$64:P2158)),MAX(O$64:O2159),"")),"")</f>
        <v/>
      </c>
      <c r="Q2159" s="91" t="str">
        <f>IFERROR(IF(E2159="","",IF(O2159&lt;&gt;"",MAX(O$64:O2159)*10+1,IF(AND($F2158/INDEX($F$64:$F2159,MATCH(MAX(Q$64:Q2158),Q$64:Q2158,0)-1)&gt;(1+$O$2),MAX(O$64:O2159)&gt;MAX(P$64:P2158)),MAX(Q$64:Q2158)+1,""))),"")</f>
        <v/>
      </c>
    </row>
    <row r="2160" spans="1:17" x14ac:dyDescent="0.2">
      <c r="A2160" s="13">
        <f>HLOOKUP($E$2,历史数据!$V$3:$AE$5000,ROW(A2158),)</f>
        <v>69950</v>
      </c>
      <c r="B2160" s="41">
        <v>39701</v>
      </c>
      <c r="C2160" s="100">
        <f>IFERROR(IF(A2160&lt;&gt;0,MAX($C$4:C2159)+1,""),"")</f>
        <v>2107</v>
      </c>
      <c r="D2160" s="100"/>
      <c r="E2160" s="99">
        <f t="shared" si="201"/>
        <v>39778</v>
      </c>
      <c r="F2160" s="101">
        <f>IFERROR(VLOOKUP(E2160,历史数据!AH:AJ,3,),"")</f>
        <v>4.2484283070935698</v>
      </c>
      <c r="G2160" s="101">
        <f t="shared" si="197"/>
        <v>4.6539403546060267</v>
      </c>
      <c r="H2160" s="105">
        <f t="shared" si="198"/>
        <v>-9.2018866179598424E-3</v>
      </c>
      <c r="I2160" s="101">
        <f>IFERROR(VLOOKUP(E2160,历史数据!AH:AJ,2,),"")</f>
        <v>4.22236432974944</v>
      </c>
      <c r="J2160" s="104">
        <f t="shared" si="199"/>
        <v>0</v>
      </c>
      <c r="K2160" s="104" t="str">
        <f>IFERROR(IF(AND(J2159=$H$2*1,MAX(K$64:K2159)=MAX(L$64:L2159)),MAX(K$64:K2159)+1,""),"")</f>
        <v/>
      </c>
      <c r="L2160" s="104" t="str">
        <f>IFERROR(IF(AND($F2159/INDEX($F$64:$F2160,MATCH(MAX(M$64:M2160),M$64:M2160,0)-1)&lt;(1-$P$2),MAX(K$64:K2160)&gt;MAX(L$64:L2159)),MAX(K$64:K2160),""),"")</f>
        <v/>
      </c>
      <c r="M2160" s="104" t="str">
        <f>IFERROR(IF(E2160="","",IF(K2160&lt;&gt;"",MAX(M$64:M2159)+1,IF(AND($F2159/INDEX($F$64:$F2160,MATCH(MAX(M$64:M2159),M$64:M2159,0)-1)&gt;(1+$O$2),MAX(K$64:K2160)&gt;MAX(L$64:L2159)),MAX(M$64:M2159)+1,""))),"")</f>
        <v/>
      </c>
      <c r="N2160" s="91">
        <f t="shared" si="200"/>
        <v>0</v>
      </c>
      <c r="O2160" s="91" t="str">
        <f>IFERROR(IF(AND(N2159=$H$2*1,MAX(O$64:O2159)=MAX(P$64:P2159)),MAX(O$64:O2159)+1,""),"")</f>
        <v/>
      </c>
      <c r="P2160" s="91" t="str">
        <f>IFERROR(IF(MOD(MAX(Q$64:Q2160),10*MAX(O$64:O2160))&lt;=2,IF(AND(F2159/INDEX($F$64:$F2160,MATCH(MAX(O$64:O2160),O$64:O2160,0)-1)&lt;(1-$P$2),MAX(O$64:O2160)&gt;MAX(P$64:P2159)),MAX(O$64:O2160),""),IF(AND($F2159/INDEX($F$64:$F2160,MATCH(MAX(Q$64:Q2160),Q$64:Q2160,0)-1)&lt;(1-$P$2),MAX(O$64:O2160)&gt;MAX(P$64:P2159)),MAX(O$64:O2160),"")),"")</f>
        <v/>
      </c>
      <c r="Q2160" s="91" t="str">
        <f>IFERROR(IF(E2160="","",IF(O2160&lt;&gt;"",MAX(O$64:O2160)*10+1,IF(AND($F2159/INDEX($F$64:$F2160,MATCH(MAX(Q$64:Q2159),Q$64:Q2159,0)-1)&gt;(1+$O$2),MAX(O$64:O2160)&gt;MAX(P$64:P2159)),MAX(Q$64:Q2159)+1,""))),"")</f>
        <v/>
      </c>
    </row>
    <row r="2161" spans="1:17" x14ac:dyDescent="0.2">
      <c r="A2161" s="13">
        <f>HLOOKUP($E$2,历史数据!$V$3:$AE$5000,ROW(A2159),)</f>
        <v>282500</v>
      </c>
      <c r="B2161" s="41">
        <v>39702</v>
      </c>
      <c r="C2161" s="100">
        <f>IFERROR(IF(A2161&lt;&gt;0,MAX($C$4:C2160)+1,""),"")</f>
        <v>2108</v>
      </c>
      <c r="D2161" s="100"/>
      <c r="E2161" s="99">
        <f t="shared" si="201"/>
        <v>39779</v>
      </c>
      <c r="F2161" s="101">
        <f>IFERROR(VLOOKUP(E2161,历史数据!AH:AJ,3,),"")</f>
        <v>4.3526842164700996</v>
      </c>
      <c r="G2161" s="101">
        <f t="shared" si="197"/>
        <v>4.6154959880234312</v>
      </c>
      <c r="H2161" s="105">
        <f t="shared" si="198"/>
        <v>-8.2606057777571129E-3</v>
      </c>
      <c r="I2161" s="101">
        <f>IFERROR(VLOOKUP(E2161,历史数据!AH:AJ,2,),"")</f>
        <v>4.3526842164700996</v>
      </c>
      <c r="J2161" s="104">
        <f t="shared" si="199"/>
        <v>0</v>
      </c>
      <c r="K2161" s="104" t="str">
        <f>IFERROR(IF(AND(J2160=$H$2*1,MAX(K$64:K2160)=MAX(L$64:L2160)),MAX(K$64:K2160)+1,""),"")</f>
        <v/>
      </c>
      <c r="L2161" s="104" t="str">
        <f>IFERROR(IF(AND($F2160/INDEX($F$64:$F2161,MATCH(MAX(M$64:M2161),M$64:M2161,0)-1)&lt;(1-$P$2),MAX(K$64:K2161)&gt;MAX(L$64:L2160)),MAX(K$64:K2161),""),"")</f>
        <v/>
      </c>
      <c r="M2161" s="104" t="str">
        <f>IFERROR(IF(E2161="","",IF(K2161&lt;&gt;"",MAX(M$64:M2160)+1,IF(AND($F2160/INDEX($F$64:$F2161,MATCH(MAX(M$64:M2160),M$64:M2160,0)-1)&gt;(1+$O$2),MAX(K$64:K2161)&gt;MAX(L$64:L2160)),MAX(M$64:M2160)+1,""))),"")</f>
        <v/>
      </c>
      <c r="N2161" s="91">
        <f t="shared" si="200"/>
        <v>0</v>
      </c>
      <c r="O2161" s="91" t="str">
        <f>IFERROR(IF(AND(N2160=$H$2*1,MAX(O$64:O2160)=MAX(P$64:P2160)),MAX(O$64:O2160)+1,""),"")</f>
        <v/>
      </c>
      <c r="P2161" s="91" t="str">
        <f>IFERROR(IF(MOD(MAX(Q$64:Q2161),10*MAX(O$64:O2161))&lt;=2,IF(AND(F2160/INDEX($F$64:$F2161,MATCH(MAX(O$64:O2161),O$64:O2161,0)-1)&lt;(1-$P$2),MAX(O$64:O2161)&gt;MAX(P$64:P2160)),MAX(O$64:O2161),""),IF(AND($F2160/INDEX($F$64:$F2161,MATCH(MAX(Q$64:Q2161),Q$64:Q2161,0)-1)&lt;(1-$P$2),MAX(O$64:O2161)&gt;MAX(P$64:P2160)),MAX(O$64:O2161),"")),"")</f>
        <v/>
      </c>
      <c r="Q2161" s="91" t="str">
        <f>IFERROR(IF(E2161="","",IF(O2161&lt;&gt;"",MAX(O$64:O2161)*10+1,IF(AND($F2160/INDEX($F$64:$F2161,MATCH(MAX(Q$64:Q2160),Q$64:Q2160,0)-1)&gt;(1+$O$2),MAX(O$64:O2161)&gt;MAX(P$64:P2160)),MAX(Q$64:Q2160)+1,""))),"")</f>
        <v/>
      </c>
    </row>
    <row r="2162" spans="1:17" x14ac:dyDescent="0.2">
      <c r="A2162" s="13">
        <f>HLOOKUP($E$2,历史数据!$V$3:$AE$5000,ROW(A2160),)</f>
        <v>268700</v>
      </c>
      <c r="B2162" s="41">
        <v>39703</v>
      </c>
      <c r="C2162" s="100">
        <f>IFERROR(IF(A2162&lt;&gt;0,MAX($C$4:C2161)+1,""),"")</f>
        <v>2109</v>
      </c>
      <c r="D2162" s="100"/>
      <c r="E2162" s="99">
        <f t="shared" si="201"/>
        <v>39780</v>
      </c>
      <c r="F2162" s="101">
        <f>IFERROR(VLOOKUP(E2162,历史数据!AH:AJ,3,),"")</f>
        <v>4.1311404090449697</v>
      </c>
      <c r="G2162" s="101">
        <f t="shared" si="197"/>
        <v>4.5742280238952215</v>
      </c>
      <c r="H2162" s="105">
        <f t="shared" si="198"/>
        <v>-8.9411764705882302E-3</v>
      </c>
      <c r="I2162" s="101">
        <f>IFERROR(VLOOKUP(E2162,历史数据!AH:AJ,2,),"")</f>
        <v>4.2744922844376996</v>
      </c>
      <c r="J2162" s="104">
        <f t="shared" si="199"/>
        <v>0</v>
      </c>
      <c r="K2162" s="104" t="str">
        <f>IFERROR(IF(AND(J2161=$H$2*1,MAX(K$64:K2161)=MAX(L$64:L2161)),MAX(K$64:K2161)+1,""),"")</f>
        <v/>
      </c>
      <c r="L2162" s="104" t="str">
        <f>IFERROR(IF(AND($F2161/INDEX($F$64:$F2162,MATCH(MAX(M$64:M2162),M$64:M2162,0)-1)&lt;(1-$P$2),MAX(K$64:K2162)&gt;MAX(L$64:L2161)),MAX(K$64:K2162),""),"")</f>
        <v/>
      </c>
      <c r="M2162" s="104" t="str">
        <f>IFERROR(IF(E2162="","",IF(K2162&lt;&gt;"",MAX(M$64:M2161)+1,IF(AND($F2161/INDEX($F$64:$F2162,MATCH(MAX(M$64:M2161),M$64:M2161,0)-1)&gt;(1+$O$2),MAX(K$64:K2162)&gt;MAX(L$64:L2161)),MAX(M$64:M2161)+1,""))),"")</f>
        <v/>
      </c>
      <c r="N2162" s="91">
        <f t="shared" si="200"/>
        <v>0</v>
      </c>
      <c r="O2162" s="91" t="str">
        <f>IFERROR(IF(AND(N2161=$H$2*1,MAX(O$64:O2161)=MAX(P$64:P2161)),MAX(O$64:O2161)+1,""),"")</f>
        <v/>
      </c>
      <c r="P2162" s="91" t="str">
        <f>IFERROR(IF(MOD(MAX(Q$64:Q2162),10*MAX(O$64:O2162))&lt;=2,IF(AND(F2161/INDEX($F$64:$F2162,MATCH(MAX(O$64:O2162),O$64:O2162,0)-1)&lt;(1-$P$2),MAX(O$64:O2162)&gt;MAX(P$64:P2161)),MAX(O$64:O2162),""),IF(AND($F2161/INDEX($F$64:$F2162,MATCH(MAX(Q$64:Q2162),Q$64:Q2162,0)-1)&lt;(1-$P$2),MAX(O$64:O2162)&gt;MAX(P$64:P2161)),MAX(O$64:O2162),"")),"")</f>
        <v/>
      </c>
      <c r="Q2162" s="91" t="str">
        <f>IFERROR(IF(E2162="","",IF(O2162&lt;&gt;"",MAX(O$64:O2162)*10+1,IF(AND($F2161/INDEX($F$64:$F2162,MATCH(MAX(Q$64:Q2161),Q$64:Q2161,0)-1)&gt;(1+$O$2),MAX(O$64:O2162)&gt;MAX(P$64:P2161)),MAX(Q$64:Q2161)+1,""))),"")</f>
        <v/>
      </c>
    </row>
    <row r="2163" spans="1:17" x14ac:dyDescent="0.2">
      <c r="A2163" s="13">
        <f>HLOOKUP($E$2,历史数据!$V$3:$AE$5000,ROW(A2161),)</f>
        <v>168700</v>
      </c>
      <c r="B2163" s="41">
        <v>39707</v>
      </c>
      <c r="C2163" s="100">
        <f>IFERROR(IF(A2163&lt;&gt;0,MAX($C$4:C2162)+1,""),"")</f>
        <v>2110</v>
      </c>
      <c r="D2163" s="100"/>
      <c r="E2163" s="99">
        <f t="shared" si="201"/>
        <v>39783</v>
      </c>
      <c r="F2163" s="101">
        <f>IFERROR(VLOOKUP(E2163,历史数据!AH:AJ,3,),"")</f>
        <v>4.1702363750611697</v>
      </c>
      <c r="G2163" s="101">
        <f t="shared" si="197"/>
        <v>4.5340460588230176</v>
      </c>
      <c r="H2163" s="105">
        <f t="shared" si="198"/>
        <v>-8.7844254510921482E-3</v>
      </c>
      <c r="I2163" s="101">
        <f>IFERROR(VLOOKUP(E2163,历史数据!AH:AJ,2,),"")</f>
        <v>4.0138525109963803</v>
      </c>
      <c r="J2163" s="104">
        <f t="shared" si="199"/>
        <v>0</v>
      </c>
      <c r="K2163" s="104" t="str">
        <f>IFERROR(IF(AND(J2162=$H$2*1,MAX(K$64:K2162)=MAX(L$64:L2162)),MAX(K$64:K2162)+1,""),"")</f>
        <v/>
      </c>
      <c r="L2163" s="104" t="str">
        <f>IFERROR(IF(AND($F2162/INDEX($F$64:$F2163,MATCH(MAX(M$64:M2163),M$64:M2163,0)-1)&lt;(1-$P$2),MAX(K$64:K2163)&gt;MAX(L$64:L2162)),MAX(K$64:K2163),""),"")</f>
        <v/>
      </c>
      <c r="M2163" s="104" t="str">
        <f>IFERROR(IF(E2163="","",IF(K2163&lt;&gt;"",MAX(M$64:M2162)+1,IF(AND($F2162/INDEX($F$64:$F2163,MATCH(MAX(M$64:M2162),M$64:M2162,0)-1)&gt;(1+$O$2),MAX(K$64:K2163)&gt;MAX(L$64:L2162)),MAX(M$64:M2162)+1,""))),"")</f>
        <v/>
      </c>
      <c r="N2163" s="91">
        <f t="shared" si="200"/>
        <v>0</v>
      </c>
      <c r="O2163" s="91" t="str">
        <f>IFERROR(IF(AND(N2162=$H$2*1,MAX(O$64:O2162)=MAX(P$64:P2162)),MAX(O$64:O2162)+1,""),"")</f>
        <v/>
      </c>
      <c r="P2163" s="91" t="str">
        <f>IFERROR(IF(MOD(MAX(Q$64:Q2163),10*MAX(O$64:O2163))&lt;=2,IF(AND(F2162/INDEX($F$64:$F2163,MATCH(MAX(O$64:O2163),O$64:O2163,0)-1)&lt;(1-$P$2),MAX(O$64:O2163)&gt;MAX(P$64:P2162)),MAX(O$64:O2163),""),IF(AND($F2162/INDEX($F$64:$F2163,MATCH(MAX(Q$64:Q2163),Q$64:Q2163,0)-1)&lt;(1-$P$2),MAX(O$64:O2163)&gt;MAX(P$64:P2162)),MAX(O$64:O2163),"")),"")</f>
        <v/>
      </c>
      <c r="Q2163" s="91" t="str">
        <f>IFERROR(IF(E2163="","",IF(O2163&lt;&gt;"",MAX(O$64:O2163)*10+1,IF(AND($F2162/INDEX($F$64:$F2163,MATCH(MAX(Q$64:Q2162),Q$64:Q2162,0)-1)&gt;(1+$O$2),MAX(O$64:O2163)&gt;MAX(P$64:P2162)),MAX(Q$64:Q2162)+1,""))),"")</f>
        <v/>
      </c>
    </row>
    <row r="2164" spans="1:17" x14ac:dyDescent="0.2">
      <c r="A2164" s="13">
        <f>HLOOKUP($E$2,历史数据!$V$3:$AE$5000,ROW(A2162),)</f>
        <v>402521</v>
      </c>
      <c r="B2164" s="41">
        <v>39708</v>
      </c>
      <c r="C2164" s="100">
        <f>IFERROR(IF(A2164&lt;&gt;0,MAX($C$4:C2163)+1,""),"")</f>
        <v>2111</v>
      </c>
      <c r="D2164" s="100"/>
      <c r="E2164" s="99">
        <f t="shared" si="201"/>
        <v>39784</v>
      </c>
      <c r="F2164" s="101">
        <f>IFERROR(VLOOKUP(E2164,历史数据!AH:AJ,3,),"")</f>
        <v>4.2484283070935698</v>
      </c>
      <c r="G2164" s="101">
        <f t="shared" si="197"/>
        <v>4.4938640937508136</v>
      </c>
      <c r="H2164" s="105">
        <f t="shared" si="198"/>
        <v>-8.8622754491017863E-3</v>
      </c>
      <c r="I2164" s="101">
        <f>IFERROR(VLOOKUP(E2164,历史数据!AH:AJ,2,),"")</f>
        <v>4.0920444430287697</v>
      </c>
      <c r="J2164" s="104">
        <f t="shared" si="199"/>
        <v>0</v>
      </c>
      <c r="K2164" s="104" t="str">
        <f>IFERROR(IF(AND(J2163=$H$2*1,MAX(K$64:K2163)=MAX(L$64:L2163)),MAX(K$64:K2163)+1,""),"")</f>
        <v/>
      </c>
      <c r="L2164" s="104" t="str">
        <f>IFERROR(IF(AND($F2163/INDEX($F$64:$F2164,MATCH(MAX(M$64:M2164),M$64:M2164,0)-1)&lt;(1-$P$2),MAX(K$64:K2164)&gt;MAX(L$64:L2163)),MAX(K$64:K2164),""),"")</f>
        <v/>
      </c>
      <c r="M2164" s="104" t="str">
        <f>IFERROR(IF(E2164="","",IF(K2164&lt;&gt;"",MAX(M$64:M2163)+1,IF(AND($F2163/INDEX($F$64:$F2164,MATCH(MAX(M$64:M2163),M$64:M2163,0)-1)&gt;(1+$O$2),MAX(K$64:K2164)&gt;MAX(L$64:L2163)),MAX(M$64:M2163)+1,""))),"")</f>
        <v/>
      </c>
      <c r="N2164" s="91">
        <f t="shared" si="200"/>
        <v>0</v>
      </c>
      <c r="O2164" s="91" t="str">
        <f>IFERROR(IF(AND(N2163=$H$2*1,MAX(O$64:O2163)=MAX(P$64:P2163)),MAX(O$64:O2163)+1,""),"")</f>
        <v/>
      </c>
      <c r="P2164" s="91" t="str">
        <f>IFERROR(IF(MOD(MAX(Q$64:Q2164),10*MAX(O$64:O2164))&lt;=2,IF(AND(F2163/INDEX($F$64:$F2164,MATCH(MAX(O$64:O2164),O$64:O2164,0)-1)&lt;(1-$P$2),MAX(O$64:O2164)&gt;MAX(P$64:P2163)),MAX(O$64:O2164),""),IF(AND($F2163/INDEX($F$64:$F2164,MATCH(MAX(Q$64:Q2164),Q$64:Q2164,0)-1)&lt;(1-$P$2),MAX(O$64:O2164)&gt;MAX(P$64:P2163)),MAX(O$64:O2164),"")),"")</f>
        <v/>
      </c>
      <c r="Q2164" s="91" t="str">
        <f>IFERROR(IF(E2164="","",IF(O2164&lt;&gt;"",MAX(O$64:O2164)*10+1,IF(AND($F2163/INDEX($F$64:$F2164,MATCH(MAX(Q$64:Q2163),Q$64:Q2163,0)-1)&gt;(1+$O$2),MAX(O$64:O2164)&gt;MAX(P$64:P2163)),MAX(Q$64:Q2163)+1,""))),"")</f>
        <v/>
      </c>
    </row>
    <row r="2165" spans="1:17" x14ac:dyDescent="0.2">
      <c r="A2165" s="13">
        <f>HLOOKUP($E$2,历史数据!$V$3:$AE$5000,ROW(A2163),)</f>
        <v>831878</v>
      </c>
      <c r="B2165" s="41">
        <v>39709</v>
      </c>
      <c r="C2165" s="100">
        <f>IFERROR(IF(A2165&lt;&gt;0,MAX($C$4:C2164)+1,""),"")</f>
        <v>2112</v>
      </c>
      <c r="D2165" s="100"/>
      <c r="E2165" s="99">
        <f t="shared" si="201"/>
        <v>39785</v>
      </c>
      <c r="F2165" s="101">
        <f>IFERROR(VLOOKUP(E2165,历史数据!AH:AJ,3,),"")</f>
        <v>4.4178441598304303</v>
      </c>
      <c r="G2165" s="101">
        <f t="shared" si="197"/>
        <v>4.4606325226370442</v>
      </c>
      <c r="H2165" s="105">
        <f t="shared" si="198"/>
        <v>-7.3948767520543024E-3</v>
      </c>
      <c r="I2165" s="101">
        <f>IFERROR(VLOOKUP(E2165,历史数据!AH:AJ,2,),"")</f>
        <v>4.2484283070935698</v>
      </c>
      <c r="J2165" s="104">
        <f t="shared" si="199"/>
        <v>0</v>
      </c>
      <c r="K2165" s="104" t="str">
        <f>IFERROR(IF(AND(J2164=$H$2*1,MAX(K$64:K2164)=MAX(L$64:L2164)),MAX(K$64:K2164)+1,""),"")</f>
        <v/>
      </c>
      <c r="L2165" s="104" t="str">
        <f>IFERROR(IF(AND($F2164/INDEX($F$64:$F2165,MATCH(MAX(M$64:M2165),M$64:M2165,0)-1)&lt;(1-$P$2),MAX(K$64:K2165)&gt;MAX(L$64:L2164)),MAX(K$64:K2165),""),"")</f>
        <v/>
      </c>
      <c r="M2165" s="104" t="str">
        <f>IFERROR(IF(E2165="","",IF(K2165&lt;&gt;"",MAX(M$64:M2164)+1,IF(AND($F2164/INDEX($F$64:$F2165,MATCH(MAX(M$64:M2164),M$64:M2164,0)-1)&gt;(1+$O$2),MAX(K$64:K2165)&gt;MAX(L$64:L2164)),MAX(M$64:M2164)+1,""))),"")</f>
        <v/>
      </c>
      <c r="N2165" s="91">
        <f t="shared" si="200"/>
        <v>0</v>
      </c>
      <c r="O2165" s="91" t="str">
        <f>IFERROR(IF(AND(N2164=$H$2*1,MAX(O$64:O2164)=MAX(P$64:P2164)),MAX(O$64:O2164)+1,""),"")</f>
        <v/>
      </c>
      <c r="P2165" s="91" t="str">
        <f>IFERROR(IF(MOD(MAX(Q$64:Q2165),10*MAX(O$64:O2165))&lt;=2,IF(AND(F2164/INDEX($F$64:$F2165,MATCH(MAX(O$64:O2165),O$64:O2165,0)-1)&lt;(1-$P$2),MAX(O$64:O2165)&gt;MAX(P$64:P2164)),MAX(O$64:O2165),""),IF(AND($F2164/INDEX($F$64:$F2165,MATCH(MAX(Q$64:Q2165),Q$64:Q2165,0)-1)&lt;(1-$P$2),MAX(O$64:O2165)&gt;MAX(P$64:P2164)),MAX(O$64:O2165),"")),"")</f>
        <v/>
      </c>
      <c r="Q2165" s="91" t="str">
        <f>IFERROR(IF(E2165="","",IF(O2165&lt;&gt;"",MAX(O$64:O2165)*10+1,IF(AND($F2164/INDEX($F$64:$F2165,MATCH(MAX(Q$64:Q2164),Q$64:Q2164,0)-1)&gt;(1+$O$2),MAX(O$64:O2165)&gt;MAX(P$64:P2164)),MAX(Q$64:Q2164)+1,""))),"")</f>
        <v/>
      </c>
    </row>
    <row r="2166" spans="1:17" x14ac:dyDescent="0.2">
      <c r="A2166" s="13">
        <f>HLOOKUP($E$2,历史数据!$V$3:$AE$5000,ROW(A2164),)</f>
        <v>264611</v>
      </c>
      <c r="B2166" s="41">
        <v>39710</v>
      </c>
      <c r="C2166" s="100">
        <f>IFERROR(IF(A2166&lt;&gt;0,MAX($C$4:C2165)+1,""),"")</f>
        <v>2113</v>
      </c>
      <c r="D2166" s="100"/>
      <c r="E2166" s="99">
        <f t="shared" si="201"/>
        <v>39786</v>
      </c>
      <c r="F2166" s="101">
        <f>IFERROR(VLOOKUP(E2166,历史数据!AH:AJ,3,),"")</f>
        <v>4.4439081371745601</v>
      </c>
      <c r="G2166" s="101">
        <f t="shared" si="197"/>
        <v>4.4260977526560685</v>
      </c>
      <c r="H2166" s="105">
        <f t="shared" si="198"/>
        <v>-7.7421239713688639E-3</v>
      </c>
      <c r="I2166" s="101">
        <f>IFERROR(VLOOKUP(E2166,历史数据!AH:AJ,2,),"")</f>
        <v>4.4048121711583601</v>
      </c>
      <c r="J2166" s="104">
        <f t="shared" si="199"/>
        <v>0</v>
      </c>
      <c r="K2166" s="104" t="str">
        <f>IFERROR(IF(AND(J2165=$H$2*1,MAX(K$64:K2165)=MAX(L$64:L2165)),MAX(K$64:K2165)+1,""),"")</f>
        <v/>
      </c>
      <c r="L2166" s="104" t="str">
        <f>IFERROR(IF(AND($F2165/INDEX($F$64:$F2166,MATCH(MAX(M$64:M2166),M$64:M2166,0)-1)&lt;(1-$P$2),MAX(K$64:K2166)&gt;MAX(L$64:L2165)),MAX(K$64:K2166),""),"")</f>
        <v/>
      </c>
      <c r="M2166" s="104" t="str">
        <f>IFERROR(IF(E2166="","",IF(K2166&lt;&gt;"",MAX(M$64:M2165)+1,IF(AND($F2165/INDEX($F$64:$F2166,MATCH(MAX(M$64:M2165),M$64:M2165,0)-1)&gt;(1+$O$2),MAX(K$64:K2166)&gt;MAX(L$64:L2165)),MAX(M$64:M2165)+1,""))),"")</f>
        <v/>
      </c>
      <c r="N2166" s="91">
        <f t="shared" si="200"/>
        <v>0</v>
      </c>
      <c r="O2166" s="91" t="str">
        <f>IFERROR(IF(AND(N2165=$H$2*1,MAX(O$64:O2165)=MAX(P$64:P2165)),MAX(O$64:O2165)+1,""),"")</f>
        <v/>
      </c>
      <c r="P2166" s="91" t="str">
        <f>IFERROR(IF(MOD(MAX(Q$64:Q2166),10*MAX(O$64:O2166))&lt;=2,IF(AND(F2165/INDEX($F$64:$F2166,MATCH(MAX(O$64:O2166),O$64:O2166,0)-1)&lt;(1-$P$2),MAX(O$64:O2166)&gt;MAX(P$64:P2165)),MAX(O$64:O2166),""),IF(AND($F2165/INDEX($F$64:$F2166,MATCH(MAX(Q$64:Q2166),Q$64:Q2166,0)-1)&lt;(1-$P$2),MAX(O$64:O2166)&gt;MAX(P$64:P2165)),MAX(O$64:O2166),"")),"")</f>
        <v/>
      </c>
      <c r="Q2166" s="91" t="str">
        <f>IFERROR(IF(E2166="","",IF(O2166&lt;&gt;"",MAX(O$64:O2166)*10+1,IF(AND($F2165/INDEX($F$64:$F2166,MATCH(MAX(Q$64:Q2165),Q$64:Q2165,0)-1)&gt;(1+$O$2),MAX(O$64:O2166)&gt;MAX(P$64:P2165)),MAX(Q$64:Q2165)+1,""))),"")</f>
        <v/>
      </c>
    </row>
    <row r="2167" spans="1:17" x14ac:dyDescent="0.2">
      <c r="A2167" s="13">
        <f>HLOOKUP($E$2,历史数据!$V$3:$AE$5000,ROW(A2165),)</f>
        <v>1239745</v>
      </c>
      <c r="B2167" s="41">
        <v>39713</v>
      </c>
      <c r="C2167" s="100">
        <f>IFERROR(IF(A2167&lt;&gt;0,MAX($C$4:C2166)+1,""),"")</f>
        <v>2114</v>
      </c>
      <c r="D2167" s="100"/>
      <c r="E2167" s="99">
        <f t="shared" si="201"/>
        <v>39787</v>
      </c>
      <c r="F2167" s="101">
        <f>IFERROR(VLOOKUP(E2167,历史数据!AH:AJ,3,),"")</f>
        <v>4.62635597858349</v>
      </c>
      <c r="G2167" s="101">
        <f t="shared" si="197"/>
        <v>4.3954725792767144</v>
      </c>
      <c r="H2167" s="105">
        <f t="shared" si="198"/>
        <v>-6.9192266169395555E-3</v>
      </c>
      <c r="I2167" s="101">
        <f>IFERROR(VLOOKUP(E2167,历史数据!AH:AJ,2,),"")</f>
        <v>4.3657162051421601</v>
      </c>
      <c r="J2167" s="104">
        <f t="shared" si="199"/>
        <v>0</v>
      </c>
      <c r="K2167" s="104" t="str">
        <f>IFERROR(IF(AND(J2166=$H$2*1,MAX(K$64:K2166)=MAX(L$64:L2166)),MAX(K$64:K2166)+1,""),"")</f>
        <v/>
      </c>
      <c r="L2167" s="104" t="str">
        <f>IFERROR(IF(AND($F2166/INDEX($F$64:$F2167,MATCH(MAX(M$64:M2167),M$64:M2167,0)-1)&lt;(1-$P$2),MAX(K$64:K2167)&gt;MAX(L$64:L2166)),MAX(K$64:K2167),""),"")</f>
        <v/>
      </c>
      <c r="M2167" s="104" t="str">
        <f>IFERROR(IF(E2167="","",IF(K2167&lt;&gt;"",MAX(M$64:M2166)+1,IF(AND($F2166/INDEX($F$64:$F2167,MATCH(MAX(M$64:M2166),M$64:M2166,0)-1)&gt;(1+$O$2),MAX(K$64:K2167)&gt;MAX(L$64:L2166)),MAX(M$64:M2166)+1,""))),"")</f>
        <v/>
      </c>
      <c r="N2167" s="91">
        <f t="shared" si="200"/>
        <v>0</v>
      </c>
      <c r="O2167" s="91" t="str">
        <f>IFERROR(IF(AND(N2166=$H$2*1,MAX(O$64:O2166)=MAX(P$64:P2166)),MAX(O$64:O2166)+1,""),"")</f>
        <v/>
      </c>
      <c r="P2167" s="91" t="str">
        <f>IFERROR(IF(MOD(MAX(Q$64:Q2167),10*MAX(O$64:O2167))&lt;=2,IF(AND(F2166/INDEX($F$64:$F2167,MATCH(MAX(O$64:O2167),O$64:O2167,0)-1)&lt;(1-$P$2),MAX(O$64:O2167)&gt;MAX(P$64:P2166)),MAX(O$64:O2167),""),IF(AND($F2166/INDEX($F$64:$F2167,MATCH(MAX(Q$64:Q2167),Q$64:Q2167,0)-1)&lt;(1-$P$2),MAX(O$64:O2167)&gt;MAX(P$64:P2166)),MAX(O$64:O2167),"")),"")</f>
        <v/>
      </c>
      <c r="Q2167" s="91" t="str">
        <f>IFERROR(IF(E2167="","",IF(O2167&lt;&gt;"",MAX(O$64:O2167)*10+1,IF(AND($F2166/INDEX($F$64:$F2167,MATCH(MAX(Q$64:Q2166),Q$64:Q2166,0)-1)&gt;(1+$O$2),MAX(O$64:O2167)&gt;MAX(P$64:P2166)),MAX(Q$64:Q2166)+1,""))),"")</f>
        <v/>
      </c>
    </row>
    <row r="2168" spans="1:17" x14ac:dyDescent="0.2">
      <c r="A2168" s="13">
        <f>HLOOKUP($E$2,历史数据!$V$3:$AE$5000,ROW(A2166),)</f>
        <v>547952</v>
      </c>
      <c r="B2168" s="41">
        <v>39714</v>
      </c>
      <c r="C2168" s="100">
        <f>IFERROR(IF(A2168&lt;&gt;0,MAX($C$4:C2167)+1,""),"")</f>
        <v>2115</v>
      </c>
      <c r="D2168" s="100"/>
      <c r="E2168" s="99">
        <f t="shared" si="201"/>
        <v>39790</v>
      </c>
      <c r="F2168" s="101">
        <f>IFERROR(VLOOKUP(E2168,历史数据!AH:AJ,3,),"")</f>
        <v>4.8609317746806804</v>
      </c>
      <c r="G2168" s="101">
        <f t="shared" si="197"/>
        <v>4.3741869977790069</v>
      </c>
      <c r="H2168" s="105">
        <f t="shared" si="198"/>
        <v>-4.842615012106366E-3</v>
      </c>
      <c r="I2168" s="101">
        <f>IFERROR(VLOOKUP(E2168,历史数据!AH:AJ,2,),"")</f>
        <v>4.58726001256729</v>
      </c>
      <c r="J2168" s="104">
        <f t="shared" si="199"/>
        <v>0</v>
      </c>
      <c r="K2168" s="104" t="str">
        <f>IFERROR(IF(AND(J2167=$H$2*1,MAX(K$64:K2167)=MAX(L$64:L2167)),MAX(K$64:K2167)+1,""),"")</f>
        <v/>
      </c>
      <c r="L2168" s="104" t="str">
        <f>IFERROR(IF(AND($F2167/INDEX($F$64:$F2168,MATCH(MAX(M$64:M2168),M$64:M2168,0)-1)&lt;(1-$P$2),MAX(K$64:K2168)&gt;MAX(L$64:L2167)),MAX(K$64:K2168),""),"")</f>
        <v/>
      </c>
      <c r="M2168" s="104" t="str">
        <f>IFERROR(IF(E2168="","",IF(K2168&lt;&gt;"",MAX(M$64:M2167)+1,IF(AND($F2167/INDEX($F$64:$F2168,MATCH(MAX(M$64:M2167),M$64:M2167,0)-1)&gt;(1+$O$2),MAX(K$64:K2168)&gt;MAX(L$64:L2167)),MAX(M$64:M2167)+1,""))),"")</f>
        <v/>
      </c>
      <c r="N2168" s="91">
        <f t="shared" si="200"/>
        <v>0</v>
      </c>
      <c r="O2168" s="91" t="str">
        <f>IFERROR(IF(AND(N2167=$H$2*1,MAX(O$64:O2167)=MAX(P$64:P2167)),MAX(O$64:O2167)+1,""),"")</f>
        <v/>
      </c>
      <c r="P2168" s="91" t="str">
        <f>IFERROR(IF(MOD(MAX(Q$64:Q2168),10*MAX(O$64:O2168))&lt;=2,IF(AND(F2167/INDEX($F$64:$F2168,MATCH(MAX(O$64:O2168),O$64:O2168,0)-1)&lt;(1-$P$2),MAX(O$64:O2168)&gt;MAX(P$64:P2167)),MAX(O$64:O2168),""),IF(AND($F2167/INDEX($F$64:$F2168,MATCH(MAX(Q$64:Q2168),Q$64:Q2168,0)-1)&lt;(1-$P$2),MAX(O$64:O2168)&gt;MAX(P$64:P2167)),MAX(O$64:O2168),"")),"")</f>
        <v/>
      </c>
      <c r="Q2168" s="91" t="str">
        <f>IFERROR(IF(E2168="","",IF(O2168&lt;&gt;"",MAX(O$64:O2168)*10+1,IF(AND($F2167/INDEX($F$64:$F2168,MATCH(MAX(Q$64:Q2167),Q$64:Q2167,0)-1)&gt;(1+$O$2),MAX(O$64:O2168)&gt;MAX(P$64:P2167)),MAX(Q$64:Q2167)+1,""))),"")</f>
        <v/>
      </c>
    </row>
    <row r="2169" spans="1:17" x14ac:dyDescent="0.2">
      <c r="A2169" s="13">
        <f>HLOOKUP($E$2,历史数据!$V$3:$AE$5000,ROW(A2167),)</f>
        <v>757025</v>
      </c>
      <c r="B2169" s="41">
        <v>39715</v>
      </c>
      <c r="C2169" s="100">
        <f>IFERROR(IF(A2169&lt;&gt;0,MAX($C$4:C2168)+1,""),"")</f>
        <v>2116</v>
      </c>
      <c r="D2169" s="100"/>
      <c r="E2169" s="99">
        <f t="shared" si="201"/>
        <v>39791</v>
      </c>
      <c r="F2169" s="101">
        <f>IFERROR(VLOOKUP(E2169,历史数据!AH:AJ,3,),"")</f>
        <v>4.7827398426482803</v>
      </c>
      <c r="G2169" s="101">
        <f t="shared" si="197"/>
        <v>4.3568110128829174</v>
      </c>
      <c r="H2169" s="105">
        <f t="shared" si="198"/>
        <v>-3.972391876458925E-3</v>
      </c>
      <c r="I2169" s="101">
        <f>IFERROR(VLOOKUP(E2169,历史数据!AH:AJ,2,),"")</f>
        <v>4.8609317746806804</v>
      </c>
      <c r="J2169" s="104">
        <f t="shared" si="199"/>
        <v>0</v>
      </c>
      <c r="K2169" s="104" t="str">
        <f>IFERROR(IF(AND(J2168=$H$2*1,MAX(K$64:K2168)=MAX(L$64:L2168)),MAX(K$64:K2168)+1,""),"")</f>
        <v/>
      </c>
      <c r="L2169" s="104" t="str">
        <f>IFERROR(IF(AND($F2168/INDEX($F$64:$F2169,MATCH(MAX(M$64:M2169),M$64:M2169,0)-1)&lt;(1-$P$2),MAX(K$64:K2169)&gt;MAX(L$64:L2168)),MAX(K$64:K2169),""),"")</f>
        <v/>
      </c>
      <c r="M2169" s="104" t="str">
        <f>IFERROR(IF(E2169="","",IF(K2169&lt;&gt;"",MAX(M$64:M2168)+1,IF(AND($F2168/INDEX($F$64:$F2169,MATCH(MAX(M$64:M2168),M$64:M2168,0)-1)&gt;(1+$O$2),MAX(K$64:K2169)&gt;MAX(L$64:L2168)),MAX(M$64:M2168)+1,""))),"")</f>
        <v/>
      </c>
      <c r="N2169" s="91">
        <f t="shared" si="200"/>
        <v>0</v>
      </c>
      <c r="O2169" s="91" t="str">
        <f>IFERROR(IF(AND(N2168=$H$2*1,MAX(O$64:O2168)=MAX(P$64:P2168)),MAX(O$64:O2168)+1,""),"")</f>
        <v/>
      </c>
      <c r="P2169" s="91" t="str">
        <f>IFERROR(IF(MOD(MAX(Q$64:Q2169),10*MAX(O$64:O2169))&lt;=2,IF(AND(F2168/INDEX($F$64:$F2169,MATCH(MAX(O$64:O2169),O$64:O2169,0)-1)&lt;(1-$P$2),MAX(O$64:O2169)&gt;MAX(P$64:P2168)),MAX(O$64:O2169),""),IF(AND($F2168/INDEX($F$64:$F2169,MATCH(MAX(Q$64:Q2169),Q$64:Q2169,0)-1)&lt;(1-$P$2),MAX(O$64:O2169)&gt;MAX(P$64:P2168)),MAX(O$64:O2169),"")),"")</f>
        <v/>
      </c>
      <c r="Q2169" s="91" t="str">
        <f>IFERROR(IF(E2169="","",IF(O2169&lt;&gt;"",MAX(O$64:O2169)*10+1,IF(AND($F2168/INDEX($F$64:$F2169,MATCH(MAX(Q$64:Q2168),Q$64:Q2168,0)-1)&gt;(1+$O$2),MAX(O$64:O2169)&gt;MAX(P$64:P2168)),MAX(Q$64:Q2168)+1,""))),"")</f>
        <v/>
      </c>
    </row>
    <row r="2170" spans="1:17" x14ac:dyDescent="0.2">
      <c r="A2170" s="13">
        <f>HLOOKUP($E$2,历史数据!$V$3:$AE$5000,ROW(A2168),)</f>
        <v>345000</v>
      </c>
      <c r="B2170" s="41">
        <v>39716</v>
      </c>
      <c r="C2170" s="100">
        <f>IFERROR(IF(A2170&lt;&gt;0,MAX($C$4:C2169)+1,""),"")</f>
        <v>2117</v>
      </c>
      <c r="D2170" s="100"/>
      <c r="E2170" s="99">
        <f t="shared" si="201"/>
        <v>39792</v>
      </c>
      <c r="F2170" s="101">
        <f>IFERROR(VLOOKUP(E2170,历史数据!AH:AJ,3,),"")</f>
        <v>5.0173156387454698</v>
      </c>
      <c r="G2170" s="101">
        <f t="shared" si="197"/>
        <v>4.347905820623672</v>
      </c>
      <c r="H2170" s="105">
        <f t="shared" si="198"/>
        <v>-2.0439702876514643E-3</v>
      </c>
      <c r="I2170" s="101">
        <f>IFERROR(VLOOKUP(E2170,历史数据!AH:AJ,2,),"")</f>
        <v>4.7306118879600101</v>
      </c>
      <c r="J2170" s="104">
        <f t="shared" si="199"/>
        <v>0</v>
      </c>
      <c r="K2170" s="104" t="str">
        <f>IFERROR(IF(AND(J2169=$H$2*1,MAX(K$64:K2169)=MAX(L$64:L2169)),MAX(K$64:K2169)+1,""),"")</f>
        <v/>
      </c>
      <c r="L2170" s="104" t="str">
        <f>IFERROR(IF(AND($F2169/INDEX($F$64:$F2170,MATCH(MAX(M$64:M2170),M$64:M2170,0)-1)&lt;(1-$P$2),MAX(K$64:K2170)&gt;MAX(L$64:L2169)),MAX(K$64:K2170),""),"")</f>
        <v/>
      </c>
      <c r="M2170" s="104" t="str">
        <f>IFERROR(IF(E2170="","",IF(K2170&lt;&gt;"",MAX(M$64:M2169)+1,IF(AND($F2169/INDEX($F$64:$F2170,MATCH(MAX(M$64:M2169),M$64:M2169,0)-1)&gt;(1+$O$2),MAX(K$64:K2170)&gt;MAX(L$64:L2169)),MAX(M$64:M2169)+1,""))),"")</f>
        <v/>
      </c>
      <c r="N2170" s="91">
        <f t="shared" si="200"/>
        <v>0</v>
      </c>
      <c r="O2170" s="91" t="str">
        <f>IFERROR(IF(AND(N2169=$H$2*1,MAX(O$64:O2169)=MAX(P$64:P2169)),MAX(O$64:O2169)+1,""),"")</f>
        <v/>
      </c>
      <c r="P2170" s="91" t="str">
        <f>IFERROR(IF(MOD(MAX(Q$64:Q2170),10*MAX(O$64:O2170))&lt;=2,IF(AND(F2169/INDEX($F$64:$F2170,MATCH(MAX(O$64:O2170),O$64:O2170,0)-1)&lt;(1-$P$2),MAX(O$64:O2170)&gt;MAX(P$64:P2169)),MAX(O$64:O2170),""),IF(AND($F2169/INDEX($F$64:$F2170,MATCH(MAX(Q$64:Q2170),Q$64:Q2170,0)-1)&lt;(1-$P$2),MAX(O$64:O2170)&gt;MAX(P$64:P2169)),MAX(O$64:O2170),"")),"")</f>
        <v/>
      </c>
      <c r="Q2170" s="91" t="str">
        <f>IFERROR(IF(E2170="","",IF(O2170&lt;&gt;"",MAX(O$64:O2170)*10+1,IF(AND($F2169/INDEX($F$64:$F2170,MATCH(MAX(Q$64:Q2169),Q$64:Q2169,0)-1)&gt;(1+$O$2),MAX(O$64:O2170)&gt;MAX(P$64:P2169)),MAX(Q$64:Q2169)+1,""))),"")</f>
        <v/>
      </c>
    </row>
    <row r="2171" spans="1:17" x14ac:dyDescent="0.2">
      <c r="A2171" s="13">
        <f>HLOOKUP($E$2,历史数据!$V$3:$AE$5000,ROW(A2169),)</f>
        <v>653213</v>
      </c>
      <c r="B2171" s="41">
        <v>39717</v>
      </c>
      <c r="C2171" s="100">
        <f>IFERROR(IF(A2171&lt;&gt;0,MAX($C$4:C2170)+1,""),"")</f>
        <v>2118</v>
      </c>
      <c r="D2171" s="100"/>
      <c r="E2171" s="99">
        <f t="shared" si="201"/>
        <v>39793</v>
      </c>
      <c r="F2171" s="101">
        <f>IFERROR(VLOOKUP(E2171,历史数据!AH:AJ,3,),"")</f>
        <v>5.2649234235147304</v>
      </c>
      <c r="G2171" s="101">
        <f t="shared" si="197"/>
        <v>4.3446478234556558</v>
      </c>
      <c r="H2171" s="105">
        <f t="shared" si="198"/>
        <v>-7.4932560695362138E-4</v>
      </c>
      <c r="I2171" s="101">
        <f>IFERROR(VLOOKUP(E2171,历史数据!AH:AJ,2,),"")</f>
        <v>5.0824755821057996</v>
      </c>
      <c r="J2171" s="104">
        <f t="shared" si="199"/>
        <v>0</v>
      </c>
      <c r="K2171" s="104" t="str">
        <f>IFERROR(IF(AND(J2170=$H$2*1,MAX(K$64:K2170)=MAX(L$64:L2170)),MAX(K$64:K2170)+1,""),"")</f>
        <v/>
      </c>
      <c r="L2171" s="104" t="str">
        <f>IFERROR(IF(AND($F2170/INDEX($F$64:$F2171,MATCH(MAX(M$64:M2171),M$64:M2171,0)-1)&lt;(1-$P$2),MAX(K$64:K2171)&gt;MAX(L$64:L2170)),MAX(K$64:K2171),""),"")</f>
        <v/>
      </c>
      <c r="M2171" s="104" t="str">
        <f>IFERROR(IF(E2171="","",IF(K2171&lt;&gt;"",MAX(M$64:M2170)+1,IF(AND($F2170/INDEX($F$64:$F2171,MATCH(MAX(M$64:M2170),M$64:M2170,0)-1)&gt;(1+$O$2),MAX(K$64:K2171)&gt;MAX(L$64:L2170)),MAX(M$64:M2170)+1,""))),"")</f>
        <v/>
      </c>
      <c r="N2171" s="91">
        <f t="shared" si="200"/>
        <v>0</v>
      </c>
      <c r="O2171" s="91" t="str">
        <f>IFERROR(IF(AND(N2170=$H$2*1,MAX(O$64:O2170)=MAX(P$64:P2170)),MAX(O$64:O2170)+1,""),"")</f>
        <v/>
      </c>
      <c r="P2171" s="91" t="str">
        <f>IFERROR(IF(MOD(MAX(Q$64:Q2171),10*MAX(O$64:O2171))&lt;=2,IF(AND(F2170/INDEX($F$64:$F2171,MATCH(MAX(O$64:O2171),O$64:O2171,0)-1)&lt;(1-$P$2),MAX(O$64:O2171)&gt;MAX(P$64:P2170)),MAX(O$64:O2171),""),IF(AND($F2170/INDEX($F$64:$F2171,MATCH(MAX(Q$64:Q2171),Q$64:Q2171,0)-1)&lt;(1-$P$2),MAX(O$64:O2171)&gt;MAX(P$64:P2170)),MAX(O$64:O2171),"")),"")</f>
        <v/>
      </c>
      <c r="Q2171" s="91" t="str">
        <f>IFERROR(IF(E2171="","",IF(O2171&lt;&gt;"",MAX(O$64:O2171)*10+1,IF(AND($F2170/INDEX($F$64:$F2171,MATCH(MAX(Q$64:Q2170),Q$64:Q2170,0)-1)&gt;(1+$O$2),MAX(O$64:O2171)&gt;MAX(P$64:P2170)),MAX(Q$64:Q2170)+1,""))),"")</f>
        <v/>
      </c>
    </row>
    <row r="2172" spans="1:17" x14ac:dyDescent="0.2">
      <c r="A2172" s="13">
        <f>HLOOKUP($E$2,历史数据!$V$3:$AE$5000,ROW(A2170),)</f>
        <v>326890</v>
      </c>
      <c r="B2172" s="41">
        <v>39727</v>
      </c>
      <c r="C2172" s="100">
        <f>IFERROR(IF(A2172&lt;&gt;0,MAX($C$4:C2171)+1,""),"")</f>
        <v>2119</v>
      </c>
      <c r="D2172" s="100"/>
      <c r="E2172" s="99">
        <f t="shared" si="201"/>
        <v>39794</v>
      </c>
      <c r="F2172" s="101">
        <f>IFERROR(VLOOKUP(E2172,历史数据!AH:AJ,3,),"")</f>
        <v>5.0042836500733996</v>
      </c>
      <c r="G2172" s="101">
        <f t="shared" si="197"/>
        <v>4.3416070260988411</v>
      </c>
      <c r="H2172" s="105">
        <f t="shared" si="198"/>
        <v>-6.9989501574752033E-4</v>
      </c>
      <c r="I2172" s="101">
        <f>IFERROR(VLOOKUP(E2172,历史数据!AH:AJ,2,),"")</f>
        <v>5.2127954688264602</v>
      </c>
      <c r="J2172" s="104">
        <f t="shared" si="199"/>
        <v>0</v>
      </c>
      <c r="K2172" s="104" t="str">
        <f>IFERROR(IF(AND(J2171=$H$2*1,MAX(K$64:K2171)=MAX(L$64:L2171)),MAX(K$64:K2171)+1,""),"")</f>
        <v/>
      </c>
      <c r="L2172" s="104" t="str">
        <f>IFERROR(IF(AND($F2171/INDEX($F$64:$F2172,MATCH(MAX(M$64:M2172),M$64:M2172,0)-1)&lt;(1-$P$2),MAX(K$64:K2172)&gt;MAX(L$64:L2171)),MAX(K$64:K2172),""),"")</f>
        <v/>
      </c>
      <c r="M2172" s="104" t="str">
        <f>IFERROR(IF(E2172="","",IF(K2172&lt;&gt;"",MAX(M$64:M2171)+1,IF(AND($F2171/INDEX($F$64:$F2172,MATCH(MAX(M$64:M2171),M$64:M2171,0)-1)&gt;(1+$O$2),MAX(K$64:K2172)&gt;MAX(L$64:L2171)),MAX(M$64:M2171)+1,""))),"")</f>
        <v/>
      </c>
      <c r="N2172" s="91">
        <f t="shared" si="200"/>
        <v>0</v>
      </c>
      <c r="O2172" s="91" t="str">
        <f>IFERROR(IF(AND(N2171=$H$2*1,MAX(O$64:O2171)=MAX(P$64:P2171)),MAX(O$64:O2171)+1,""),"")</f>
        <v/>
      </c>
      <c r="P2172" s="91" t="str">
        <f>IFERROR(IF(MOD(MAX(Q$64:Q2172),10*MAX(O$64:O2172))&lt;=2,IF(AND(F2171/INDEX($F$64:$F2172,MATCH(MAX(O$64:O2172),O$64:O2172,0)-1)&lt;(1-$P$2),MAX(O$64:O2172)&gt;MAX(P$64:P2171)),MAX(O$64:O2172),""),IF(AND($F2171/INDEX($F$64:$F2172,MATCH(MAX(Q$64:Q2172),Q$64:Q2172,0)-1)&lt;(1-$P$2),MAX(O$64:O2172)&gt;MAX(P$64:P2171)),MAX(O$64:O2172),"")),"")</f>
        <v/>
      </c>
      <c r="Q2172" s="91" t="str">
        <f>IFERROR(IF(E2172="","",IF(O2172&lt;&gt;"",MAX(O$64:O2172)*10+1,IF(AND($F2171/INDEX($F$64:$F2172,MATCH(MAX(Q$64:Q2171),Q$64:Q2171,0)-1)&gt;(1+$O$2),MAX(O$64:O2172)&gt;MAX(P$64:P2171)),MAX(Q$64:Q2171)+1,""))),"")</f>
        <v/>
      </c>
    </row>
    <row r="2173" spans="1:17" x14ac:dyDescent="0.2">
      <c r="A2173" s="13">
        <f>HLOOKUP($E$2,历史数据!$V$3:$AE$5000,ROW(A2171),)</f>
        <v>210800</v>
      </c>
      <c r="B2173" s="41">
        <v>39728</v>
      </c>
      <c r="C2173" s="100">
        <f>IFERROR(IF(A2173&lt;&gt;0,MAX($C$4:C2172)+1,""),"")</f>
        <v>2120</v>
      </c>
      <c r="D2173" s="100"/>
      <c r="E2173" s="99">
        <f t="shared" si="201"/>
        <v>39797</v>
      </c>
      <c r="F2173" s="101">
        <f>IFERROR(VLOOKUP(E2173,历史数据!AH:AJ,3,),"")</f>
        <v>4.7827398426482803</v>
      </c>
      <c r="G2173" s="101">
        <f t="shared" si="197"/>
        <v>4.3392178281756291</v>
      </c>
      <c r="H2173" s="105">
        <f t="shared" si="198"/>
        <v>-5.5030266646649562E-4</v>
      </c>
      <c r="I2173" s="101">
        <f>IFERROR(VLOOKUP(E2173,历史数据!AH:AJ,2,),"")</f>
        <v>4.95215569538514</v>
      </c>
      <c r="J2173" s="104">
        <f t="shared" si="199"/>
        <v>0</v>
      </c>
      <c r="K2173" s="104" t="str">
        <f>IFERROR(IF(AND(J2172=$H$2*1,MAX(K$64:K2172)=MAX(L$64:L2172)),MAX(K$64:K2172)+1,""),"")</f>
        <v/>
      </c>
      <c r="L2173" s="104" t="str">
        <f>IFERROR(IF(AND($F2172/INDEX($F$64:$F2173,MATCH(MAX(M$64:M2173),M$64:M2173,0)-1)&lt;(1-$P$2),MAX(K$64:K2173)&gt;MAX(L$64:L2172)),MAX(K$64:K2173),""),"")</f>
        <v/>
      </c>
      <c r="M2173" s="104" t="str">
        <f>IFERROR(IF(E2173="","",IF(K2173&lt;&gt;"",MAX(M$64:M2172)+1,IF(AND($F2172/INDEX($F$64:$F2173,MATCH(MAX(M$64:M2172),M$64:M2172,0)-1)&gt;(1+$O$2),MAX(K$64:K2173)&gt;MAX(L$64:L2172)),MAX(M$64:M2172)+1,""))),"")</f>
        <v/>
      </c>
      <c r="N2173" s="91">
        <f t="shared" si="200"/>
        <v>0</v>
      </c>
      <c r="O2173" s="91" t="str">
        <f>IFERROR(IF(AND(N2172=$H$2*1,MAX(O$64:O2172)=MAX(P$64:P2172)),MAX(O$64:O2172)+1,""),"")</f>
        <v/>
      </c>
      <c r="P2173" s="91" t="str">
        <f>IFERROR(IF(MOD(MAX(Q$64:Q2173),10*MAX(O$64:O2173))&lt;=2,IF(AND(F2172/INDEX($F$64:$F2173,MATCH(MAX(O$64:O2173),O$64:O2173,0)-1)&lt;(1-$P$2),MAX(O$64:O2173)&gt;MAX(P$64:P2172)),MAX(O$64:O2173),""),IF(AND($F2172/INDEX($F$64:$F2173,MATCH(MAX(Q$64:Q2173),Q$64:Q2173,0)-1)&lt;(1-$P$2),MAX(O$64:O2173)&gt;MAX(P$64:P2172)),MAX(O$64:O2173),"")),"")</f>
        <v/>
      </c>
      <c r="Q2173" s="91" t="str">
        <f>IFERROR(IF(E2173="","",IF(O2173&lt;&gt;"",MAX(O$64:O2173)*10+1,IF(AND($F2172/INDEX($F$64:$F2173,MATCH(MAX(Q$64:Q2172),Q$64:Q2172,0)-1)&gt;(1+$O$2),MAX(O$64:O2173)&gt;MAX(P$64:P2172)),MAX(Q$64:Q2172)+1,""))),"")</f>
        <v/>
      </c>
    </row>
    <row r="2174" spans="1:17" x14ac:dyDescent="0.2">
      <c r="A2174" s="13">
        <f>HLOOKUP($E$2,历史数据!$V$3:$AE$5000,ROW(A2172),)</f>
        <v>112710</v>
      </c>
      <c r="B2174" s="41">
        <v>39729</v>
      </c>
      <c r="C2174" s="100">
        <f>IFERROR(IF(A2174&lt;&gt;0,MAX($C$4:C2173)+1,""),"")</f>
        <v>2121</v>
      </c>
      <c r="D2174" s="100"/>
      <c r="E2174" s="99">
        <f t="shared" si="201"/>
        <v>39798</v>
      </c>
      <c r="F2174" s="101">
        <f>IFERROR(VLOOKUP(E2174,历史数据!AH:AJ,3,),"")</f>
        <v>4.7045479106158803</v>
      </c>
      <c r="G2174" s="101">
        <f t="shared" si="197"/>
        <v>4.3396522277980312</v>
      </c>
      <c r="H2174" s="105">
        <f t="shared" si="198"/>
        <v>1.0011012113331219E-4</v>
      </c>
      <c r="I2174" s="101">
        <f>IFERROR(VLOOKUP(E2174,历史数据!AH:AJ,2,),"")</f>
        <v>4.8478997860086102</v>
      </c>
      <c r="J2174" s="104">
        <f t="shared" si="199"/>
        <v>1</v>
      </c>
      <c r="K2174" s="104" t="str">
        <f>IFERROR(IF(AND(J2173=$H$2*1,MAX(K$64:K2173)=MAX(L$64:L2173)),MAX(K$64:K2173)+1,""),"")</f>
        <v/>
      </c>
      <c r="L2174" s="104" t="str">
        <f>IFERROR(IF(AND($F2173/INDEX($F$64:$F2174,MATCH(MAX(M$64:M2174),M$64:M2174,0)-1)&lt;(1-$P$2),MAX(K$64:K2174)&gt;MAX(L$64:L2173)),MAX(K$64:K2174),""),"")</f>
        <v/>
      </c>
      <c r="M2174" s="104" t="str">
        <f>IFERROR(IF(E2174="","",IF(K2174&lt;&gt;"",MAX(M$64:M2173)+1,IF(AND($F2173/INDEX($F$64:$F2174,MATCH(MAX(M$64:M2173),M$64:M2173,0)-1)&gt;(1+$O$2),MAX(K$64:K2174)&gt;MAX(L$64:L2173)),MAX(M$64:M2173)+1,""))),"")</f>
        <v/>
      </c>
      <c r="N2174" s="91">
        <f t="shared" si="200"/>
        <v>1</v>
      </c>
      <c r="O2174" s="91" t="str">
        <f>IFERROR(IF(AND(N2173=$H$2*1,MAX(O$64:O2173)=MAX(P$64:P2173)),MAX(O$64:O2173)+1,""),"")</f>
        <v/>
      </c>
      <c r="P2174" s="91" t="str">
        <f>IFERROR(IF(MOD(MAX(Q$64:Q2174),10*MAX(O$64:O2174))&lt;=2,IF(AND(F2173/INDEX($F$64:$F2174,MATCH(MAX(O$64:O2174),O$64:O2174,0)-1)&lt;(1-$P$2),MAX(O$64:O2174)&gt;MAX(P$64:P2173)),MAX(O$64:O2174),""),IF(AND($F2173/INDEX($F$64:$F2174,MATCH(MAX(Q$64:Q2174),Q$64:Q2174,0)-1)&lt;(1-$P$2),MAX(O$64:O2174)&gt;MAX(P$64:P2173)),MAX(O$64:O2174),"")),"")</f>
        <v/>
      </c>
      <c r="Q2174" s="91" t="str">
        <f>IFERROR(IF(E2174="","",IF(O2174&lt;&gt;"",MAX(O$64:O2174)*10+1,IF(AND($F2173/INDEX($F$64:$F2174,MATCH(MAX(Q$64:Q2173),Q$64:Q2173,0)-1)&gt;(1+$O$2),MAX(O$64:O2174)&gt;MAX(P$64:P2173)),MAX(Q$64:Q2173)+1,""))),"")</f>
        <v/>
      </c>
    </row>
    <row r="2175" spans="1:17" x14ac:dyDescent="0.2">
      <c r="A2175" s="13">
        <f>HLOOKUP($E$2,历史数据!$V$3:$AE$5000,ROW(A2173),)</f>
        <v>247900</v>
      </c>
      <c r="B2175" s="41">
        <v>39730</v>
      </c>
      <c r="C2175" s="100">
        <f>IFERROR(IF(A2175&lt;&gt;0,MAX($C$4:C2174)+1,""),"")</f>
        <v>2122</v>
      </c>
      <c r="D2175" s="100"/>
      <c r="E2175" s="99">
        <f t="shared" si="201"/>
        <v>39799</v>
      </c>
      <c r="F2175" s="101">
        <f>IFERROR(VLOOKUP(E2175,历史数据!AH:AJ,3,),"")</f>
        <v>4.7566758653041497</v>
      </c>
      <c r="G2175" s="101">
        <f t="shared" si="197"/>
        <v>4.3446478234556558</v>
      </c>
      <c r="H2175" s="105">
        <f t="shared" si="198"/>
        <v>1.151151151151053E-3</v>
      </c>
      <c r="I2175" s="101">
        <f>IFERROR(VLOOKUP(E2175,历史数据!AH:AJ,2,),"")</f>
        <v>4.7697078539762101</v>
      </c>
      <c r="J2175" s="104">
        <f t="shared" si="199"/>
        <v>2</v>
      </c>
      <c r="K2175" s="104" t="str">
        <f>IFERROR(IF(AND(J2174=$H$2*1,MAX(K$64:K2174)=MAX(L$64:L2174)),MAX(K$64:K2174)+1,""),"")</f>
        <v/>
      </c>
      <c r="L2175" s="104" t="str">
        <f>IFERROR(IF(AND($F2174/INDEX($F$64:$F2175,MATCH(MAX(M$64:M2175),M$64:M2175,0)-1)&lt;(1-$P$2),MAX(K$64:K2175)&gt;MAX(L$64:L2174)),MAX(K$64:K2175),""),"")</f>
        <v/>
      </c>
      <c r="M2175" s="104" t="str">
        <f>IFERROR(IF(E2175="","",IF(K2175&lt;&gt;"",MAX(M$64:M2174)+1,IF(AND($F2174/INDEX($F$64:$F2175,MATCH(MAX(M$64:M2174),M$64:M2174,0)-1)&gt;(1+$O$2),MAX(K$64:K2175)&gt;MAX(L$64:L2174)),MAX(M$64:M2174)+1,""))),"")</f>
        <v/>
      </c>
      <c r="N2175" s="91">
        <f t="shared" si="200"/>
        <v>2</v>
      </c>
      <c r="O2175" s="91" t="str">
        <f>IFERROR(IF(AND(N2174=$H$2*1,MAX(O$64:O2174)=MAX(P$64:P2174)),MAX(O$64:O2174)+1,""),"")</f>
        <v/>
      </c>
      <c r="P2175" s="91" t="str">
        <f>IFERROR(IF(MOD(MAX(Q$64:Q2175),10*MAX(O$64:O2175))&lt;=2,IF(AND(F2174/INDEX($F$64:$F2175,MATCH(MAX(O$64:O2175),O$64:O2175,0)-1)&lt;(1-$P$2),MAX(O$64:O2175)&gt;MAX(P$64:P2174)),MAX(O$64:O2175),""),IF(AND($F2174/INDEX($F$64:$F2175,MATCH(MAX(Q$64:Q2175),Q$64:Q2175,0)-1)&lt;(1-$P$2),MAX(O$64:O2175)&gt;MAX(P$64:P2174)),MAX(O$64:O2175),"")),"")</f>
        <v/>
      </c>
      <c r="Q2175" s="91" t="str">
        <f>IFERROR(IF(E2175="","",IF(O2175&lt;&gt;"",MAX(O$64:O2175)*10+1,IF(AND($F2174/INDEX($F$64:$F2175,MATCH(MAX(Q$64:Q2174),Q$64:Q2174,0)-1)&gt;(1+$O$2),MAX(O$64:O2175)&gt;MAX(P$64:P2174)),MAX(Q$64:Q2174)+1,""))),"")</f>
        <v/>
      </c>
    </row>
    <row r="2176" spans="1:17" x14ac:dyDescent="0.2">
      <c r="A2176" s="13">
        <f>HLOOKUP($E$2,历史数据!$V$3:$AE$5000,ROW(A2174),)</f>
        <v>134700</v>
      </c>
      <c r="B2176" s="41">
        <v>39731</v>
      </c>
      <c r="C2176" s="100">
        <f>IFERROR(IF(A2176&lt;&gt;0,MAX($C$4:C2175)+1,""),"")</f>
        <v>2123</v>
      </c>
      <c r="D2176" s="100"/>
      <c r="E2176" s="99">
        <f t="shared" si="201"/>
        <v>39800</v>
      </c>
      <c r="F2176" s="101">
        <f>IFERROR(VLOOKUP(E2176,历史数据!AH:AJ,3,),"")</f>
        <v>4.8609317746806804</v>
      </c>
      <c r="G2176" s="101">
        <f t="shared" si="197"/>
        <v>4.3533358159037006</v>
      </c>
      <c r="H2176" s="105">
        <f t="shared" si="198"/>
        <v>1.999700044993391E-3</v>
      </c>
      <c r="I2176" s="101">
        <f>IFERROR(VLOOKUP(E2176,历史数据!AH:AJ,2,),"")</f>
        <v>4.8348677973365399</v>
      </c>
      <c r="J2176" s="104">
        <f t="shared" si="199"/>
        <v>3</v>
      </c>
      <c r="K2176" s="104" t="str">
        <f>IFERROR(IF(AND(J2175=$H$2*1,MAX(K$64:K2175)=MAX(L$64:L2175)),MAX(K$64:K2175)+1,""),"")</f>
        <v/>
      </c>
      <c r="L2176" s="104" t="str">
        <f>IFERROR(IF(AND($F2175/INDEX($F$64:$F2176,MATCH(MAX(M$64:M2176),M$64:M2176,0)-1)&lt;(1-$P$2),MAX(K$64:K2176)&gt;MAX(L$64:L2175)),MAX(K$64:K2176),""),"")</f>
        <v/>
      </c>
      <c r="M2176" s="104" t="str">
        <f>IFERROR(IF(E2176="","",IF(K2176&lt;&gt;"",MAX(M$64:M2175)+1,IF(AND($F2175/INDEX($F$64:$F2176,MATCH(MAX(M$64:M2175),M$64:M2175,0)-1)&gt;(1+$O$2),MAX(K$64:K2176)&gt;MAX(L$64:L2175)),MAX(M$64:M2175)+1,""))),"")</f>
        <v/>
      </c>
      <c r="N2176" s="91">
        <f t="shared" si="200"/>
        <v>3</v>
      </c>
      <c r="O2176" s="91" t="str">
        <f>IFERROR(IF(AND(N2175=$H$2*1,MAX(O$64:O2175)=MAX(P$64:P2175)),MAX(O$64:O2175)+1,""),"")</f>
        <v/>
      </c>
      <c r="P2176" s="91" t="str">
        <f>IFERROR(IF(MOD(MAX(Q$64:Q2176),10*MAX(O$64:O2176))&lt;=2,IF(AND(F2175/INDEX($F$64:$F2176,MATCH(MAX(O$64:O2176),O$64:O2176,0)-1)&lt;(1-$P$2),MAX(O$64:O2176)&gt;MAX(P$64:P2175)),MAX(O$64:O2176),""),IF(AND($F2175/INDEX($F$64:$F2176,MATCH(MAX(Q$64:Q2176),Q$64:Q2176,0)-1)&lt;(1-$P$2),MAX(O$64:O2176)&gt;MAX(P$64:P2175)),MAX(O$64:O2176),"")),"")</f>
        <v/>
      </c>
      <c r="Q2176" s="91" t="str">
        <f>IFERROR(IF(E2176="","",IF(O2176&lt;&gt;"",MAX(O$64:O2176)*10+1,IF(AND($F2175/INDEX($F$64:$F2176,MATCH(MAX(Q$64:Q2175),Q$64:Q2175,0)-1)&gt;(1+$O$2),MAX(O$64:O2176)&gt;MAX(P$64:P2175)),MAX(Q$64:Q2175)+1,""))),"")</f>
        <v/>
      </c>
    </row>
    <row r="2177" spans="1:17" x14ac:dyDescent="0.2">
      <c r="A2177" s="13">
        <f>HLOOKUP($E$2,历史数据!$V$3:$AE$5000,ROW(A2175),)</f>
        <v>319732</v>
      </c>
      <c r="B2177" s="41">
        <v>39734</v>
      </c>
      <c r="C2177" s="100">
        <f>IFERROR(IF(A2177&lt;&gt;0,MAX($C$4:C2176)+1,""),"")</f>
        <v>2124</v>
      </c>
      <c r="D2177" s="100"/>
      <c r="E2177" s="99">
        <f t="shared" si="201"/>
        <v>39801</v>
      </c>
      <c r="F2177" s="101">
        <f>IFERROR(VLOOKUP(E2177,历史数据!AH:AJ,3,),"")</f>
        <v>5.0955075707778699</v>
      </c>
      <c r="G2177" s="101">
        <f t="shared" ref="G2177:G2240" si="202">IFERROR(IF(E2177="","",AVERAGE(F2118:F2177)),"")</f>
        <v>4.3622410081629459</v>
      </c>
      <c r="H2177" s="105">
        <f t="shared" si="198"/>
        <v>2.0456019557950622E-3</v>
      </c>
      <c r="I2177" s="101">
        <f>IFERROR(VLOOKUP(E2177,历史数据!AH:AJ,2,),"")</f>
        <v>4.8869957520248102</v>
      </c>
      <c r="J2177" s="104">
        <f t="shared" si="199"/>
        <v>4</v>
      </c>
      <c r="K2177" s="104" t="str">
        <f>IFERROR(IF(AND(J2176=$H$2*1,MAX(K$64:K2176)=MAX(L$64:L2176)),MAX(K$64:K2176)+1,""),"")</f>
        <v/>
      </c>
      <c r="L2177" s="104" t="str">
        <f>IFERROR(IF(AND($F2176/INDEX($F$64:$F2177,MATCH(MAX(M$64:M2177),M$64:M2177,0)-1)&lt;(1-$P$2),MAX(K$64:K2177)&gt;MAX(L$64:L2176)),MAX(K$64:K2177),""),"")</f>
        <v/>
      </c>
      <c r="M2177" s="104" t="str">
        <f>IFERROR(IF(E2177="","",IF(K2177&lt;&gt;"",MAX(M$64:M2176)+1,IF(AND($F2176/INDEX($F$64:$F2177,MATCH(MAX(M$64:M2176),M$64:M2176,0)-1)&gt;(1+$O$2),MAX(K$64:K2177)&gt;MAX(L$64:L2176)),MAX(M$64:M2176)+1,""))),"")</f>
        <v/>
      </c>
      <c r="N2177" s="91">
        <f t="shared" si="200"/>
        <v>4</v>
      </c>
      <c r="O2177" s="91" t="str">
        <f>IFERROR(IF(AND(N2176=$H$2*1,MAX(O$64:O2176)=MAX(P$64:P2176)),MAX(O$64:O2176)+1,""),"")</f>
        <v/>
      </c>
      <c r="P2177" s="91" t="str">
        <f>IFERROR(IF(MOD(MAX(Q$64:Q2177),10*MAX(O$64:O2177))&lt;=2,IF(AND(F2176/INDEX($F$64:$F2177,MATCH(MAX(O$64:O2177),O$64:O2177,0)-1)&lt;(1-$P$2),MAX(O$64:O2177)&gt;MAX(P$64:P2176)),MAX(O$64:O2177),""),IF(AND($F2176/INDEX($F$64:$F2177,MATCH(MAX(Q$64:Q2177),Q$64:Q2177,0)-1)&lt;(1-$P$2),MAX(O$64:O2177)&gt;MAX(P$64:P2176)),MAX(O$64:O2177),"")),"")</f>
        <v/>
      </c>
      <c r="Q2177" s="91" t="str">
        <f>IFERROR(IF(E2177="","",IF(O2177&lt;&gt;"",MAX(O$64:O2177)*10+1,IF(AND($F2176/INDEX($F$64:$F2177,MATCH(MAX(Q$64:Q2176),Q$64:Q2176,0)-1)&gt;(1+$O$2),MAX(O$64:O2177)&gt;MAX(P$64:P2176)),MAX(Q$64:Q2176)+1,""))),"")</f>
        <v/>
      </c>
    </row>
    <row r="2178" spans="1:17" x14ac:dyDescent="0.2">
      <c r="A2178" s="13">
        <f>HLOOKUP($E$2,历史数据!$V$3:$AE$5000,ROW(A2176),)</f>
        <v>217850</v>
      </c>
      <c r="B2178" s="41">
        <v>39735</v>
      </c>
      <c r="C2178" s="100">
        <f>IFERROR(IF(A2178&lt;&gt;0,MAX($C$4:C2177)+1,""),"")</f>
        <v>2125</v>
      </c>
      <c r="D2178" s="100"/>
      <c r="E2178" s="99">
        <f t="shared" si="201"/>
        <v>39804</v>
      </c>
      <c r="F2178" s="101">
        <f>IFERROR(VLOOKUP(E2178,历史数据!AH:AJ,3,),"")</f>
        <v>5.1085395594499303</v>
      </c>
      <c r="G2178" s="101">
        <f t="shared" si="202"/>
        <v>4.3678882032541742</v>
      </c>
      <c r="H2178" s="105">
        <f t="shared" ref="H2178:H2241" si="203">IFERROR(G2178/G2177-1,"")</f>
        <v>1.2945628360883088E-3</v>
      </c>
      <c r="I2178" s="101">
        <f>IFERROR(VLOOKUP(E2178,历史数据!AH:AJ,2,),"")</f>
        <v>5.1085395594499303</v>
      </c>
      <c r="J2178" s="104">
        <f t="shared" ref="J2178:J2241" si="204">IFERROR(IF(L2178&lt;&gt;"","0",IF(AND($H2178&gt;0,$F2178&gt;$G2178),J2177+1,0)),"")</f>
        <v>5</v>
      </c>
      <c r="K2178" s="104" t="str">
        <f>IFERROR(IF(AND(J2177=$H$2*1,MAX(K$64:K2177)=MAX(L$64:L2177)),MAX(K$64:K2177)+1,""),"")</f>
        <v/>
      </c>
      <c r="L2178" s="104" t="str">
        <f>IFERROR(IF(AND($F2177/INDEX($F$64:$F2178,MATCH(MAX(M$64:M2178),M$64:M2178,0)-1)&lt;(1-$P$2),MAX(K$64:K2178)&gt;MAX(L$64:L2177)),MAX(K$64:K2178),""),"")</f>
        <v/>
      </c>
      <c r="M2178" s="104" t="str">
        <f>IFERROR(IF(E2178="","",IF(K2178&lt;&gt;"",MAX(M$64:M2177)+1,IF(AND($F2177/INDEX($F$64:$F2178,MATCH(MAX(M$64:M2177),M$64:M2177,0)-1)&gt;(1+$O$2),MAX(K$64:K2178)&gt;MAX(L$64:L2177)),MAX(M$64:M2177)+1,""))),"")</f>
        <v/>
      </c>
      <c r="N2178" s="91">
        <f t="shared" ref="N2178:N2241" si="205">IFERROR(IF(P2178&lt;&gt;"","0",IF(AND($H2178&gt;0,$F2178&gt;$G2178),N2177+1,0)),"")</f>
        <v>5</v>
      </c>
      <c r="O2178" s="91" t="str">
        <f>IFERROR(IF(AND(N2177=$H$2*1,MAX(O$64:O2177)=MAX(P$64:P2177)),MAX(O$64:O2177)+1,""),"")</f>
        <v/>
      </c>
      <c r="P2178" s="91" t="str">
        <f>IFERROR(IF(MOD(MAX(Q$64:Q2178),10*MAX(O$64:O2178))&lt;=2,IF(AND(F2177/INDEX($F$64:$F2178,MATCH(MAX(O$64:O2178),O$64:O2178,0)-1)&lt;(1-$P$2),MAX(O$64:O2178)&gt;MAX(P$64:P2177)),MAX(O$64:O2178),""),IF(AND($F2177/INDEX($F$64:$F2178,MATCH(MAX(Q$64:Q2178),Q$64:Q2178,0)-1)&lt;(1-$P$2),MAX(O$64:O2178)&gt;MAX(P$64:P2177)),MAX(O$64:O2178),"")),"")</f>
        <v/>
      </c>
      <c r="Q2178" s="91" t="str">
        <f>IFERROR(IF(E2178="","",IF(O2178&lt;&gt;"",MAX(O$64:O2178)*10+1,IF(AND($F2177/INDEX($F$64:$F2178,MATCH(MAX(Q$64:Q2177),Q$64:Q2177,0)-1)&gt;(1+$O$2),MAX(O$64:O2178)&gt;MAX(P$64:P2177)),MAX(Q$64:Q2177)+1,""))),"")</f>
        <v/>
      </c>
    </row>
    <row r="2179" spans="1:17" x14ac:dyDescent="0.2">
      <c r="A2179" s="13">
        <f>HLOOKUP($E$2,历史数据!$V$3:$AE$5000,ROW(A2177),)</f>
        <v>105963</v>
      </c>
      <c r="B2179" s="41">
        <v>39736</v>
      </c>
      <c r="C2179" s="100">
        <f>IFERROR(IF(A2179&lt;&gt;0,MAX($C$4:C2178)+1,""),"")</f>
        <v>2126</v>
      </c>
      <c r="D2179" s="100"/>
      <c r="E2179" s="99">
        <f t="shared" si="201"/>
        <v>39805</v>
      </c>
      <c r="F2179" s="101">
        <f>IFERROR(VLOOKUP(E2179,历史数据!AH:AJ,3,),"")</f>
        <v>4.8478997860086102</v>
      </c>
      <c r="G2179" s="101">
        <f t="shared" si="202"/>
        <v>4.3709290006109898</v>
      </c>
      <c r="H2179" s="105">
        <f t="shared" si="203"/>
        <v>6.9617105917463284E-4</v>
      </c>
      <c r="I2179" s="101">
        <f>IFERROR(VLOOKUP(E2179,历史数据!AH:AJ,2,),"")</f>
        <v>5.1997634801543997</v>
      </c>
      <c r="J2179" s="104">
        <f t="shared" si="204"/>
        <v>6</v>
      </c>
      <c r="K2179" s="104">
        <f>IFERROR(IF(AND(J2178=$H$2*1,MAX(K$64:K2178)=MAX(L$64:L2178)),MAX(K$64:K2178)+1,""),"")</f>
        <v>15</v>
      </c>
      <c r="L2179" s="104" t="str">
        <f>IFERROR(IF(AND($F2178/INDEX($F$64:$F2179,MATCH(MAX(M$64:M2179),M$64:M2179,0)-1)&lt;(1-$P$2),MAX(K$64:K2179)&gt;MAX(L$64:L2178)),MAX(K$64:K2179),""),"")</f>
        <v/>
      </c>
      <c r="M2179" s="104">
        <f>IFERROR(IF(E2179="","",IF(K2179&lt;&gt;"",MAX(M$64:M2178)+1,IF(AND($F2178/INDEX($F$64:$F2179,MATCH(MAX(M$64:M2178),M$64:M2178,0)-1)&gt;(1+$O$2),MAX(K$64:K2179)&gt;MAX(L$64:L2178)),MAX(M$64:M2178)+1,""))),"")</f>
        <v>22</v>
      </c>
      <c r="N2179" s="91">
        <f t="shared" si="205"/>
        <v>6</v>
      </c>
      <c r="O2179" s="91">
        <f>IFERROR(IF(AND(N2178=$H$2*1,MAX(O$64:O2178)=MAX(P$64:P2178)),MAX(O$64:O2178)+1,""),"")</f>
        <v>11</v>
      </c>
      <c r="P2179" s="91" t="str">
        <f>IFERROR(IF(MOD(MAX(Q$64:Q2179),10*MAX(O$64:O2179))&lt;=2,IF(AND(F2178/INDEX($F$64:$F2179,MATCH(MAX(O$64:O2179),O$64:O2179,0)-1)&lt;(1-$P$2),MAX(O$64:O2179)&gt;MAX(P$64:P2178)),MAX(O$64:O2179),""),IF(AND($F2178/INDEX($F$64:$F2179,MATCH(MAX(Q$64:Q2179),Q$64:Q2179,0)-1)&lt;(1-$P$2),MAX(O$64:O2179)&gt;MAX(P$64:P2178)),MAX(O$64:O2179),"")),"")</f>
        <v/>
      </c>
      <c r="Q2179" s="91">
        <f>IFERROR(IF(E2179="","",IF(O2179&lt;&gt;"",MAX(O$64:O2179)*10+1,IF(AND($F2178/INDEX($F$64:$F2179,MATCH(MAX(Q$64:Q2178),Q$64:Q2178,0)-1)&gt;(1+$O$2),MAX(O$64:O2179)&gt;MAX(P$64:P2178)),MAX(Q$64:Q2178)+1,""))),"")</f>
        <v>111</v>
      </c>
    </row>
    <row r="2180" spans="1:17" x14ac:dyDescent="0.2">
      <c r="A2180" s="13">
        <f>HLOOKUP($E$2,历史数据!$V$3:$AE$5000,ROW(A2178),)</f>
        <v>149300</v>
      </c>
      <c r="B2180" s="41">
        <v>39737</v>
      </c>
      <c r="C2180" s="100">
        <f>IFERROR(IF(A2180&lt;&gt;0,MAX($C$4:C2179)+1,""),"")</f>
        <v>2127</v>
      </c>
      <c r="D2180" s="100"/>
      <c r="E2180" s="99">
        <f t="shared" si="201"/>
        <v>39806</v>
      </c>
      <c r="F2180" s="101">
        <f>IFERROR(VLOOKUP(E2180,历史数据!AH:AJ,3,),"")</f>
        <v>4.91305972936894</v>
      </c>
      <c r="G2180" s="101">
        <f t="shared" si="202"/>
        <v>4.3711462004221913</v>
      </c>
      <c r="H2180" s="105">
        <f t="shared" si="203"/>
        <v>4.96919101571347E-5</v>
      </c>
      <c r="I2180" s="101">
        <f>IFERROR(VLOOKUP(E2180,历史数据!AH:AJ,2,),"")</f>
        <v>4.8478997860086102</v>
      </c>
      <c r="J2180" s="104">
        <f t="shared" si="204"/>
        <v>7</v>
      </c>
      <c r="K2180" s="104" t="str">
        <f>IFERROR(IF(AND(J2179=$H$2*1,MAX(K$64:K2179)=MAX(L$64:L2179)),MAX(K$64:K2179)+1,""),"")</f>
        <v/>
      </c>
      <c r="L2180" s="104" t="str">
        <f>IFERROR(IF(AND($F2179/INDEX($F$64:$F2180,MATCH(MAX(M$64:M2180),M$64:M2180,0)-1)&lt;(1-$P$2),MAX(K$64:K2180)&gt;MAX(L$64:L2179)),MAX(K$64:K2180),""),"")</f>
        <v/>
      </c>
      <c r="M2180" s="104" t="str">
        <f>IFERROR(IF(E2180="","",IF(K2180&lt;&gt;"",MAX(M$64:M2179)+1,IF(AND($F2179/INDEX($F$64:$F2180,MATCH(MAX(M$64:M2179),M$64:M2179,0)-1)&gt;(1+$O$2),MAX(K$64:K2180)&gt;MAX(L$64:L2179)),MAX(M$64:M2179)+1,""))),"")</f>
        <v/>
      </c>
      <c r="N2180" s="91">
        <f t="shared" si="205"/>
        <v>7</v>
      </c>
      <c r="O2180" s="91" t="str">
        <f>IFERROR(IF(AND(N2179=$H$2*1,MAX(O$64:O2179)=MAX(P$64:P2179)),MAX(O$64:O2179)+1,""),"")</f>
        <v/>
      </c>
      <c r="P2180" s="91" t="str">
        <f>IFERROR(IF(MOD(MAX(Q$64:Q2180),10*MAX(O$64:O2180))&lt;=2,IF(AND(F2179/INDEX($F$64:$F2180,MATCH(MAX(O$64:O2180),O$64:O2180,0)-1)&lt;(1-$P$2),MAX(O$64:O2180)&gt;MAX(P$64:P2179)),MAX(O$64:O2180),""),IF(AND($F2179/INDEX($F$64:$F2180,MATCH(MAX(Q$64:Q2180),Q$64:Q2180,0)-1)&lt;(1-$P$2),MAX(O$64:O2180)&gt;MAX(P$64:P2179)),MAX(O$64:O2180),"")),"")</f>
        <v/>
      </c>
      <c r="Q2180" s="91" t="str">
        <f>IFERROR(IF(E2180="","",IF(O2180&lt;&gt;"",MAX(O$64:O2180)*10+1,IF(AND($F2179/INDEX($F$64:$F2180,MATCH(MAX(Q$64:Q2179),Q$64:Q2179,0)-1)&gt;(1+$O$2),MAX(O$64:O2180)&gt;MAX(P$64:P2179)),MAX(Q$64:Q2179)+1,""))),"")</f>
        <v/>
      </c>
    </row>
    <row r="2181" spans="1:17" x14ac:dyDescent="0.2">
      <c r="A2181" s="13">
        <f>HLOOKUP($E$2,历史数据!$V$3:$AE$5000,ROW(A2179),)</f>
        <v>183230</v>
      </c>
      <c r="B2181" s="41">
        <v>39738</v>
      </c>
      <c r="C2181" s="100">
        <f>IFERROR(IF(A2181&lt;&gt;0,MAX($C$4:C2180)+1,""),"")</f>
        <v>2128</v>
      </c>
      <c r="D2181" s="100"/>
      <c r="E2181" s="99">
        <f t="shared" si="201"/>
        <v>39807</v>
      </c>
      <c r="F2181" s="101">
        <f>IFERROR(VLOOKUP(E2181,历史数据!AH:AJ,3,),"")</f>
        <v>5.1606675141381997</v>
      </c>
      <c r="G2181" s="101">
        <f t="shared" si="202"/>
        <v>4.3735353983454024</v>
      </c>
      <c r="H2181" s="105">
        <f t="shared" si="203"/>
        <v>5.4658385093153683E-4</v>
      </c>
      <c r="I2181" s="101">
        <f>IFERROR(VLOOKUP(E2181,历史数据!AH:AJ,2,),"")</f>
        <v>4.8869957520248102</v>
      </c>
      <c r="J2181" s="104">
        <f t="shared" si="204"/>
        <v>8</v>
      </c>
      <c r="K2181" s="104" t="str">
        <f>IFERROR(IF(AND(J2180=$H$2*1,MAX(K$64:K2180)=MAX(L$64:L2180)),MAX(K$64:K2180)+1,""),"")</f>
        <v/>
      </c>
      <c r="L2181" s="104" t="str">
        <f>IFERROR(IF(AND($F2180/INDEX($F$64:$F2181,MATCH(MAX(M$64:M2181),M$64:M2181,0)-1)&lt;(1-$P$2),MAX(K$64:K2181)&gt;MAX(L$64:L2180)),MAX(K$64:K2181),""),"")</f>
        <v/>
      </c>
      <c r="M2181" s="104" t="str">
        <f>IFERROR(IF(E2181="","",IF(K2181&lt;&gt;"",MAX(M$64:M2180)+1,IF(AND($F2180/INDEX($F$64:$F2181,MATCH(MAX(M$64:M2180),M$64:M2180,0)-1)&gt;(1+$O$2),MAX(K$64:K2181)&gt;MAX(L$64:L2180)),MAX(M$64:M2180)+1,""))),"")</f>
        <v/>
      </c>
      <c r="N2181" s="91">
        <f t="shared" si="205"/>
        <v>8</v>
      </c>
      <c r="O2181" s="91" t="str">
        <f>IFERROR(IF(AND(N2180=$H$2*1,MAX(O$64:O2180)=MAX(P$64:P2180)),MAX(O$64:O2180)+1,""),"")</f>
        <v/>
      </c>
      <c r="P2181" s="91" t="str">
        <f>IFERROR(IF(MOD(MAX(Q$64:Q2181),10*MAX(O$64:O2181))&lt;=2,IF(AND(F2180/INDEX($F$64:$F2181,MATCH(MAX(O$64:O2181),O$64:O2181,0)-1)&lt;(1-$P$2),MAX(O$64:O2181)&gt;MAX(P$64:P2180)),MAX(O$64:O2181),""),IF(AND($F2180/INDEX($F$64:$F2181,MATCH(MAX(Q$64:Q2181),Q$64:Q2181,0)-1)&lt;(1-$P$2),MAX(O$64:O2181)&gt;MAX(P$64:P2180)),MAX(O$64:O2181),"")),"")</f>
        <v/>
      </c>
      <c r="Q2181" s="91" t="str">
        <f>IFERROR(IF(E2181="","",IF(O2181&lt;&gt;"",MAX(O$64:O2181)*10+1,IF(AND($F2180/INDEX($F$64:$F2181,MATCH(MAX(Q$64:Q2180),Q$64:Q2180,0)-1)&gt;(1+$O$2),MAX(O$64:O2181)&gt;MAX(P$64:P2180)),MAX(Q$64:Q2180)+1,""))),"")</f>
        <v/>
      </c>
    </row>
    <row r="2182" spans="1:17" x14ac:dyDescent="0.2">
      <c r="A2182" s="13">
        <f>HLOOKUP($E$2,历史数据!$V$3:$AE$5000,ROW(A2180),)</f>
        <v>183557</v>
      </c>
      <c r="B2182" s="41">
        <v>39741</v>
      </c>
      <c r="C2182" s="100">
        <f>IFERROR(IF(A2182&lt;&gt;0,MAX($C$4:C2181)+1,""),"")</f>
        <v>2129</v>
      </c>
      <c r="D2182" s="100"/>
      <c r="E2182" s="99">
        <f t="shared" ref="E2182:E2245" si="206">IFERROR(INDEX(B:B,MATCH(ROW(A2178),C:C,0)),"")</f>
        <v>39808</v>
      </c>
      <c r="F2182" s="101">
        <f>IFERROR(VLOOKUP(E2182,历史数据!AH:AJ,3,),"")</f>
        <v>5.2518914348426602</v>
      </c>
      <c r="G2182" s="101">
        <f t="shared" si="202"/>
        <v>4.3733181985342027</v>
      </c>
      <c r="H2182" s="105">
        <f t="shared" si="203"/>
        <v>-4.9662296384256344E-5</v>
      </c>
      <c r="I2182" s="101">
        <f>IFERROR(VLOOKUP(E2182,历史数据!AH:AJ,2,),"")</f>
        <v>5.2127954688264602</v>
      </c>
      <c r="J2182" s="104">
        <f t="shared" si="204"/>
        <v>0</v>
      </c>
      <c r="K2182" s="104" t="str">
        <f>IFERROR(IF(AND(J2181=$H$2*1,MAX(K$64:K2181)=MAX(L$64:L2181)),MAX(K$64:K2181)+1,""),"")</f>
        <v/>
      </c>
      <c r="L2182" s="104" t="str">
        <f>IFERROR(IF(AND($F2181/INDEX($F$64:$F2182,MATCH(MAX(M$64:M2182),M$64:M2182,0)-1)&lt;(1-$P$2),MAX(K$64:K2182)&gt;MAX(L$64:L2181)),MAX(K$64:K2182),""),"")</f>
        <v/>
      </c>
      <c r="M2182" s="104" t="str">
        <f>IFERROR(IF(E2182="","",IF(K2182&lt;&gt;"",MAX(M$64:M2181)+1,IF(AND($F2181/INDEX($F$64:$F2182,MATCH(MAX(M$64:M2181),M$64:M2181,0)-1)&gt;(1+$O$2),MAX(K$64:K2182)&gt;MAX(L$64:L2181)),MAX(M$64:M2181)+1,""))),"")</f>
        <v/>
      </c>
      <c r="N2182" s="91">
        <f t="shared" si="205"/>
        <v>0</v>
      </c>
      <c r="O2182" s="91" t="str">
        <f>IFERROR(IF(AND(N2181=$H$2*1,MAX(O$64:O2181)=MAX(P$64:P2181)),MAX(O$64:O2181)+1,""),"")</f>
        <v/>
      </c>
      <c r="P2182" s="91" t="str">
        <f>IFERROR(IF(MOD(MAX(Q$64:Q2182),10*MAX(O$64:O2182))&lt;=2,IF(AND(F2181/INDEX($F$64:$F2182,MATCH(MAX(O$64:O2182),O$64:O2182,0)-1)&lt;(1-$P$2),MAX(O$64:O2182)&gt;MAX(P$64:P2181)),MAX(O$64:O2182),""),IF(AND($F2181/INDEX($F$64:$F2182,MATCH(MAX(Q$64:Q2182),Q$64:Q2182,0)-1)&lt;(1-$P$2),MAX(O$64:O2182)&gt;MAX(P$64:P2181)),MAX(O$64:O2182),"")),"")</f>
        <v/>
      </c>
      <c r="Q2182" s="91" t="str">
        <f>IFERROR(IF(E2182="","",IF(O2182&lt;&gt;"",MAX(O$64:O2182)*10+1,IF(AND($F2181/INDEX($F$64:$F2182,MATCH(MAX(Q$64:Q2181),Q$64:Q2181,0)-1)&gt;(1+$O$2),MAX(O$64:O2182)&gt;MAX(P$64:P2181)),MAX(Q$64:Q2181)+1,""))),"")</f>
        <v/>
      </c>
    </row>
    <row r="2183" spans="1:17" x14ac:dyDescent="0.2">
      <c r="A2183" s="13">
        <f>HLOOKUP($E$2,历史数据!$V$3:$AE$5000,ROW(A2181),)</f>
        <v>197500</v>
      </c>
      <c r="B2183" s="41">
        <v>39742</v>
      </c>
      <c r="C2183" s="100">
        <f>IFERROR(IF(A2183&lt;&gt;0,MAX($C$4:C2182)+1,""),"")</f>
        <v>2130</v>
      </c>
      <c r="D2183" s="100"/>
      <c r="E2183" s="99">
        <f t="shared" si="206"/>
        <v>39811</v>
      </c>
      <c r="F2183" s="101">
        <f>IFERROR(VLOOKUP(E2183,历史数据!AH:AJ,3,),"")</f>
        <v>4.99125166140134</v>
      </c>
      <c r="G2183" s="101">
        <f t="shared" si="202"/>
        <v>4.3728837989118006</v>
      </c>
      <c r="H2183" s="105">
        <f t="shared" si="203"/>
        <v>-9.9329525701463695E-5</v>
      </c>
      <c r="I2183" s="101">
        <f>IFERROR(VLOOKUP(E2183,历史数据!AH:AJ,2,),"")</f>
        <v>5.1215715481219997</v>
      </c>
      <c r="J2183" s="104">
        <f t="shared" si="204"/>
        <v>0</v>
      </c>
      <c r="K2183" s="104" t="str">
        <f>IFERROR(IF(AND(J2182=$H$2*1,MAX(K$64:K2182)=MAX(L$64:L2182)),MAX(K$64:K2182)+1,""),"")</f>
        <v/>
      </c>
      <c r="L2183" s="104" t="str">
        <f>IFERROR(IF(AND($F2182/INDEX($F$64:$F2183,MATCH(MAX(M$64:M2183),M$64:M2183,0)-1)&lt;(1-$P$2),MAX(K$64:K2183)&gt;MAX(L$64:L2182)),MAX(K$64:K2183),""),"")</f>
        <v/>
      </c>
      <c r="M2183" s="104" t="str">
        <f>IFERROR(IF(E2183="","",IF(K2183&lt;&gt;"",MAX(M$64:M2182)+1,IF(AND($F2182/INDEX($F$64:$F2183,MATCH(MAX(M$64:M2182),M$64:M2182,0)-1)&gt;(1+$O$2),MAX(K$64:K2183)&gt;MAX(L$64:L2182)),MAX(M$64:M2182)+1,""))),"")</f>
        <v/>
      </c>
      <c r="N2183" s="91">
        <f t="shared" si="205"/>
        <v>0</v>
      </c>
      <c r="O2183" s="91" t="str">
        <f>IFERROR(IF(AND(N2182=$H$2*1,MAX(O$64:O2182)=MAX(P$64:P2182)),MAX(O$64:O2182)+1,""),"")</f>
        <v/>
      </c>
      <c r="P2183" s="91" t="str">
        <f>IFERROR(IF(MOD(MAX(Q$64:Q2183),10*MAX(O$64:O2183))&lt;=2,IF(AND(F2182/INDEX($F$64:$F2183,MATCH(MAX(O$64:O2183),O$64:O2183,0)-1)&lt;(1-$P$2),MAX(O$64:O2183)&gt;MAX(P$64:P2182)),MAX(O$64:O2183),""),IF(AND($F2182/INDEX($F$64:$F2183,MATCH(MAX(Q$64:Q2183),Q$64:Q2183,0)-1)&lt;(1-$P$2),MAX(O$64:O2183)&gt;MAX(P$64:P2182)),MAX(O$64:O2183),"")),"")</f>
        <v/>
      </c>
      <c r="Q2183" s="91" t="str">
        <f>IFERROR(IF(E2183="","",IF(O2183&lt;&gt;"",MAX(O$64:O2183)*10+1,IF(AND($F2182/INDEX($F$64:$F2183,MATCH(MAX(Q$64:Q2182),Q$64:Q2182,0)-1)&gt;(1+$O$2),MAX(O$64:O2183)&gt;MAX(P$64:P2182)),MAX(Q$64:Q2182)+1,""))),"")</f>
        <v/>
      </c>
    </row>
    <row r="2184" spans="1:17" x14ac:dyDescent="0.2">
      <c r="A2184" s="13">
        <f>HLOOKUP($E$2,历史数据!$V$3:$AE$5000,ROW(A2182),)</f>
        <v>70700</v>
      </c>
      <c r="B2184" s="41">
        <v>39743</v>
      </c>
      <c r="C2184" s="100">
        <f>IFERROR(IF(A2184&lt;&gt;0,MAX($C$4:C2183)+1,""),"")</f>
        <v>2131</v>
      </c>
      <c r="D2184" s="100"/>
      <c r="E2184" s="99">
        <f t="shared" si="206"/>
        <v>39812</v>
      </c>
      <c r="F2184" s="101">
        <f>IFERROR(VLOOKUP(E2184,历史数据!AH:AJ,3,),"")</f>
        <v>4.7957718313203497</v>
      </c>
      <c r="G2184" s="101">
        <f t="shared" si="202"/>
        <v>4.3691914021213814</v>
      </c>
      <c r="H2184" s="105">
        <f t="shared" si="203"/>
        <v>-8.4438484080873177E-4</v>
      </c>
      <c r="I2184" s="101">
        <f>IFERROR(VLOOKUP(E2184,历史数据!AH:AJ,2,),"")</f>
        <v>4.9782196727292698</v>
      </c>
      <c r="J2184" s="104">
        <f t="shared" si="204"/>
        <v>0</v>
      </c>
      <c r="K2184" s="104" t="str">
        <f>IFERROR(IF(AND(J2183=$H$2*1,MAX(K$64:K2183)=MAX(L$64:L2183)),MAX(K$64:K2183)+1,""),"")</f>
        <v/>
      </c>
      <c r="L2184" s="104" t="str">
        <f>IFERROR(IF(AND($F2183/INDEX($F$64:$F2184,MATCH(MAX(M$64:M2184),M$64:M2184,0)-1)&lt;(1-$P$2),MAX(K$64:K2184)&gt;MAX(L$64:L2183)),MAX(K$64:K2184),""),"")</f>
        <v/>
      </c>
      <c r="M2184" s="104" t="str">
        <f>IFERROR(IF(E2184="","",IF(K2184&lt;&gt;"",MAX(M$64:M2183)+1,IF(AND($F2183/INDEX($F$64:$F2184,MATCH(MAX(M$64:M2183),M$64:M2183,0)-1)&gt;(1+$O$2),MAX(K$64:K2184)&gt;MAX(L$64:L2183)),MAX(M$64:M2183)+1,""))),"")</f>
        <v/>
      </c>
      <c r="N2184" s="91">
        <f t="shared" si="205"/>
        <v>0</v>
      </c>
      <c r="O2184" s="91" t="str">
        <f>IFERROR(IF(AND(N2183=$H$2*1,MAX(O$64:O2183)=MAX(P$64:P2183)),MAX(O$64:O2183)+1,""),"")</f>
        <v/>
      </c>
      <c r="P2184" s="91" t="str">
        <f>IFERROR(IF(MOD(MAX(Q$64:Q2184),10*MAX(O$64:O2184))&lt;=2,IF(AND(F2183/INDEX($F$64:$F2184,MATCH(MAX(O$64:O2184),O$64:O2184,0)-1)&lt;(1-$P$2),MAX(O$64:O2184)&gt;MAX(P$64:P2183)),MAX(O$64:O2184),""),IF(AND($F2183/INDEX($F$64:$F2184,MATCH(MAX(Q$64:Q2184),Q$64:Q2184,0)-1)&lt;(1-$P$2),MAX(O$64:O2184)&gt;MAX(P$64:P2183)),MAX(O$64:O2184),"")),"")</f>
        <v/>
      </c>
      <c r="Q2184" s="91" t="str">
        <f>IFERROR(IF(E2184="","",IF(O2184&lt;&gt;"",MAX(O$64:O2184)*10+1,IF(AND($F2183/INDEX($F$64:$F2184,MATCH(MAX(Q$64:Q2183),Q$64:Q2183,0)-1)&gt;(1+$O$2),MAX(O$64:O2184)&gt;MAX(P$64:P2183)),MAX(Q$64:Q2183)+1,""))),"")</f>
        <v/>
      </c>
    </row>
    <row r="2185" spans="1:17" x14ac:dyDescent="0.2">
      <c r="A2185" s="13">
        <f>HLOOKUP($E$2,历史数据!$V$3:$AE$5000,ROW(A2183),)</f>
        <v>92800</v>
      </c>
      <c r="B2185" s="41">
        <v>39744</v>
      </c>
      <c r="C2185" s="100">
        <f>IFERROR(IF(A2185&lt;&gt;0,MAX($C$4:C2184)+1,""),"")</f>
        <v>2132</v>
      </c>
      <c r="D2185" s="100"/>
      <c r="E2185" s="99">
        <f t="shared" si="206"/>
        <v>39813</v>
      </c>
      <c r="F2185" s="101">
        <f>IFERROR(VLOOKUP(E2185,历史数据!AH:AJ,3,),"")</f>
        <v>4.6784839332717496</v>
      </c>
      <c r="G2185" s="101">
        <f t="shared" si="202"/>
        <v>4.3663678045757672</v>
      </c>
      <c r="H2185" s="105">
        <f t="shared" si="203"/>
        <v>-6.4625173990850993E-4</v>
      </c>
      <c r="I2185" s="101">
        <f>IFERROR(VLOOKUP(E2185,历史数据!AH:AJ,2,),"")</f>
        <v>4.7436438766320803</v>
      </c>
      <c r="J2185" s="104">
        <f t="shared" si="204"/>
        <v>0</v>
      </c>
      <c r="K2185" s="104" t="str">
        <f>IFERROR(IF(AND(J2184=$H$2*1,MAX(K$64:K2184)=MAX(L$64:L2184)),MAX(K$64:K2184)+1,""),"")</f>
        <v/>
      </c>
      <c r="L2185" s="104" t="str">
        <f>IFERROR(IF(AND($F2184/INDEX($F$64:$F2185,MATCH(MAX(M$64:M2185),M$64:M2185,0)-1)&lt;(1-$P$2),MAX(K$64:K2185)&gt;MAX(L$64:L2184)),MAX(K$64:K2185),""),"")</f>
        <v/>
      </c>
      <c r="M2185" s="104" t="str">
        <f>IFERROR(IF(E2185="","",IF(K2185&lt;&gt;"",MAX(M$64:M2184)+1,IF(AND($F2184/INDEX($F$64:$F2185,MATCH(MAX(M$64:M2184),M$64:M2184,0)-1)&gt;(1+$O$2),MAX(K$64:K2185)&gt;MAX(L$64:L2184)),MAX(M$64:M2184)+1,""))),"")</f>
        <v/>
      </c>
      <c r="N2185" s="91">
        <f t="shared" si="205"/>
        <v>0</v>
      </c>
      <c r="O2185" s="91" t="str">
        <f>IFERROR(IF(AND(N2184=$H$2*1,MAX(O$64:O2184)=MAX(P$64:P2184)),MAX(O$64:O2184)+1,""),"")</f>
        <v/>
      </c>
      <c r="P2185" s="91" t="str">
        <f>IFERROR(IF(MOD(MAX(Q$64:Q2185),10*MAX(O$64:O2185))&lt;=2,IF(AND(F2184/INDEX($F$64:$F2185,MATCH(MAX(O$64:O2185),O$64:O2185,0)-1)&lt;(1-$P$2),MAX(O$64:O2185)&gt;MAX(P$64:P2184)),MAX(O$64:O2185),""),IF(AND($F2184/INDEX($F$64:$F2185,MATCH(MAX(Q$64:Q2185),Q$64:Q2185,0)-1)&lt;(1-$P$2),MAX(O$64:O2185)&gt;MAX(P$64:P2184)),MAX(O$64:O2185),"")),"")</f>
        <v/>
      </c>
      <c r="Q2185" s="91" t="str">
        <f>IFERROR(IF(E2185="","",IF(O2185&lt;&gt;"",MAX(O$64:O2185)*10+1,IF(AND($F2184/INDEX($F$64:$F2185,MATCH(MAX(Q$64:Q2184),Q$64:Q2184,0)-1)&gt;(1+$O$2),MAX(O$64:O2185)&gt;MAX(P$64:P2184)),MAX(Q$64:Q2184)+1,""))),"")</f>
        <v/>
      </c>
    </row>
    <row r="2186" spans="1:17" x14ac:dyDescent="0.2">
      <c r="A2186" s="13">
        <f>HLOOKUP($E$2,历史数据!$V$3:$AE$5000,ROW(A2184),)</f>
        <v>132700</v>
      </c>
      <c r="B2186" s="41">
        <v>39745</v>
      </c>
      <c r="C2186" s="100">
        <f>IFERROR(IF(A2186&lt;&gt;0,MAX($C$4:C2185)+1,""),"")</f>
        <v>2133</v>
      </c>
      <c r="D2186" s="100"/>
      <c r="E2186" s="99">
        <f t="shared" si="206"/>
        <v>39818</v>
      </c>
      <c r="F2186" s="101">
        <f>IFERROR(VLOOKUP(E2186,历史数据!AH:AJ,3,),"")</f>
        <v>4.7957718313203497</v>
      </c>
      <c r="G2186" s="101">
        <f t="shared" si="202"/>
        <v>4.3670194040093699</v>
      </c>
      <c r="H2186" s="105">
        <f t="shared" si="203"/>
        <v>1.4923145799117243E-4</v>
      </c>
      <c r="I2186" s="101">
        <f>IFERROR(VLOOKUP(E2186,历史数据!AH:AJ,2,),"")</f>
        <v>4.6784839332717496</v>
      </c>
      <c r="J2186" s="104">
        <f t="shared" si="204"/>
        <v>1</v>
      </c>
      <c r="K2186" s="104" t="str">
        <f>IFERROR(IF(AND(J2185=$H$2*1,MAX(K$64:K2185)=MAX(L$64:L2185)),MAX(K$64:K2185)+1,""),"")</f>
        <v/>
      </c>
      <c r="L2186" s="104" t="str">
        <f>IFERROR(IF(AND($F2185/INDEX($F$64:$F2186,MATCH(MAX(M$64:M2186),M$64:M2186,0)-1)&lt;(1-$P$2),MAX(K$64:K2186)&gt;MAX(L$64:L2185)),MAX(K$64:K2186),""),"")</f>
        <v/>
      </c>
      <c r="M2186" s="104" t="str">
        <f>IFERROR(IF(E2186="","",IF(K2186&lt;&gt;"",MAX(M$64:M2185)+1,IF(AND($F2185/INDEX($F$64:$F2186,MATCH(MAX(M$64:M2185),M$64:M2185,0)-1)&gt;(1+$O$2),MAX(K$64:K2186)&gt;MAX(L$64:L2185)),MAX(M$64:M2185)+1,""))),"")</f>
        <v/>
      </c>
      <c r="N2186" s="91">
        <f t="shared" si="205"/>
        <v>1</v>
      </c>
      <c r="O2186" s="91" t="str">
        <f>IFERROR(IF(AND(N2185=$H$2*1,MAX(O$64:O2185)=MAX(P$64:P2185)),MAX(O$64:O2185)+1,""),"")</f>
        <v/>
      </c>
      <c r="P2186" s="91" t="str">
        <f>IFERROR(IF(MOD(MAX(Q$64:Q2186),10*MAX(O$64:O2186))&lt;=2,IF(AND(F2185/INDEX($F$64:$F2186,MATCH(MAX(O$64:O2186),O$64:O2186,0)-1)&lt;(1-$P$2),MAX(O$64:O2186)&gt;MAX(P$64:P2185)),MAX(O$64:O2186),""),IF(AND($F2185/INDEX($F$64:$F2186,MATCH(MAX(Q$64:Q2186),Q$64:Q2186,0)-1)&lt;(1-$P$2),MAX(O$64:O2186)&gt;MAX(P$64:P2185)),MAX(O$64:O2186),"")),"")</f>
        <v/>
      </c>
      <c r="Q2186" s="91" t="str">
        <f>IFERROR(IF(E2186="","",IF(O2186&lt;&gt;"",MAX(O$64:O2186)*10+1,IF(AND($F2185/INDEX($F$64:$F2186,MATCH(MAX(Q$64:Q2185),Q$64:Q2185,0)-1)&gt;(1+$O$2),MAX(O$64:O2186)&gt;MAX(P$64:P2185)),MAX(Q$64:Q2185)+1,""))),"")</f>
        <v/>
      </c>
    </row>
    <row r="2187" spans="1:17" x14ac:dyDescent="0.2">
      <c r="A2187" s="13">
        <f>HLOOKUP($E$2,历史数据!$V$3:$AE$5000,ROW(A2185),)</f>
        <v>168100</v>
      </c>
      <c r="B2187" s="41">
        <v>39748</v>
      </c>
      <c r="C2187" s="100">
        <f>IFERROR(IF(A2187&lt;&gt;0,MAX($C$4:C2186)+1,""),"")</f>
        <v>2134</v>
      </c>
      <c r="D2187" s="100"/>
      <c r="E2187" s="99">
        <f t="shared" si="206"/>
        <v>39819</v>
      </c>
      <c r="F2187" s="101">
        <f>IFERROR(VLOOKUP(E2187,历史数据!AH:AJ,3,),"")</f>
        <v>4.9000277406968804</v>
      </c>
      <c r="G2187" s="101">
        <f t="shared" si="202"/>
        <v>4.3733181985342027</v>
      </c>
      <c r="H2187" s="105">
        <f t="shared" si="203"/>
        <v>1.4423555157665469E-3</v>
      </c>
      <c r="I2187" s="101">
        <f>IFERROR(VLOOKUP(E2187,历史数据!AH:AJ,2,),"")</f>
        <v>4.8478997860086102</v>
      </c>
      <c r="J2187" s="104">
        <f t="shared" si="204"/>
        <v>2</v>
      </c>
      <c r="K2187" s="104" t="str">
        <f>IFERROR(IF(AND(J2186=$H$2*1,MAX(K$64:K2186)=MAX(L$64:L2186)),MAX(K$64:K2186)+1,""),"")</f>
        <v/>
      </c>
      <c r="L2187" s="104" t="str">
        <f>IFERROR(IF(AND($F2186/INDEX($F$64:$F2187,MATCH(MAX(M$64:M2187),M$64:M2187,0)-1)&lt;(1-$P$2),MAX(K$64:K2187)&gt;MAX(L$64:L2186)),MAX(K$64:K2187),""),"")</f>
        <v/>
      </c>
      <c r="M2187" s="104" t="str">
        <f>IFERROR(IF(E2187="","",IF(K2187&lt;&gt;"",MAX(M$64:M2186)+1,IF(AND($F2186/INDEX($F$64:$F2187,MATCH(MAX(M$64:M2186),M$64:M2186,0)-1)&gt;(1+$O$2),MAX(K$64:K2187)&gt;MAX(L$64:L2186)),MAX(M$64:M2186)+1,""))),"")</f>
        <v/>
      </c>
      <c r="N2187" s="91">
        <f t="shared" si="205"/>
        <v>2</v>
      </c>
      <c r="O2187" s="91" t="str">
        <f>IFERROR(IF(AND(N2186=$H$2*1,MAX(O$64:O2186)=MAX(P$64:P2186)),MAX(O$64:O2186)+1,""),"")</f>
        <v/>
      </c>
      <c r="P2187" s="91" t="str">
        <f>IFERROR(IF(MOD(MAX(Q$64:Q2187),10*MAX(O$64:O2187))&lt;=2,IF(AND(F2186/INDEX($F$64:$F2187,MATCH(MAX(O$64:O2187),O$64:O2187,0)-1)&lt;(1-$P$2),MAX(O$64:O2187)&gt;MAX(P$64:P2186)),MAX(O$64:O2187),""),IF(AND($F2186/INDEX($F$64:$F2187,MATCH(MAX(Q$64:Q2187),Q$64:Q2187,0)-1)&lt;(1-$P$2),MAX(O$64:O2187)&gt;MAX(P$64:P2186)),MAX(O$64:O2187),"")),"")</f>
        <v/>
      </c>
      <c r="Q2187" s="91" t="str">
        <f>IFERROR(IF(E2187="","",IF(O2187&lt;&gt;"",MAX(O$64:O2187)*10+1,IF(AND($F2186/INDEX($F$64:$F2187,MATCH(MAX(Q$64:Q2186),Q$64:Q2186,0)-1)&gt;(1+$O$2),MAX(O$64:O2187)&gt;MAX(P$64:P2186)),MAX(Q$64:Q2186)+1,""))),"")</f>
        <v/>
      </c>
    </row>
    <row r="2188" spans="1:17" x14ac:dyDescent="0.2">
      <c r="A2188" s="13">
        <f>HLOOKUP($E$2,历史数据!$V$3:$AE$5000,ROW(A2186),)</f>
        <v>148938</v>
      </c>
      <c r="B2188" s="41">
        <v>39749</v>
      </c>
      <c r="C2188" s="100">
        <f>IFERROR(IF(A2188&lt;&gt;0,MAX($C$4:C2187)+1,""),"")</f>
        <v>2135</v>
      </c>
      <c r="D2188" s="100"/>
      <c r="E2188" s="99">
        <f t="shared" si="206"/>
        <v>39820</v>
      </c>
      <c r="F2188" s="101">
        <f>IFERROR(VLOOKUP(E2188,历史数据!AH:AJ,3,),"")</f>
        <v>5.1476355254661303</v>
      </c>
      <c r="G2188" s="101">
        <f t="shared" si="202"/>
        <v>4.3835265896606534</v>
      </c>
      <c r="H2188" s="105">
        <f t="shared" si="203"/>
        <v>2.334243853985285E-3</v>
      </c>
      <c r="I2188" s="101">
        <f>IFERROR(VLOOKUP(E2188,历史数据!AH:AJ,2,),"")</f>
        <v>4.9000277406968804</v>
      </c>
      <c r="J2188" s="104">
        <f t="shared" si="204"/>
        <v>3</v>
      </c>
      <c r="K2188" s="104" t="str">
        <f>IFERROR(IF(AND(J2187=$H$2*1,MAX(K$64:K2187)=MAX(L$64:L2187)),MAX(K$64:K2187)+1,""),"")</f>
        <v/>
      </c>
      <c r="L2188" s="104" t="str">
        <f>IFERROR(IF(AND($F2187/INDEX($F$64:$F2188,MATCH(MAX(M$64:M2188),M$64:M2188,0)-1)&lt;(1-$P$2),MAX(K$64:K2188)&gt;MAX(L$64:L2187)),MAX(K$64:K2188),""),"")</f>
        <v/>
      </c>
      <c r="M2188" s="104" t="str">
        <f>IFERROR(IF(E2188="","",IF(K2188&lt;&gt;"",MAX(M$64:M2187)+1,IF(AND($F2187/INDEX($F$64:$F2188,MATCH(MAX(M$64:M2187),M$64:M2187,0)-1)&gt;(1+$O$2),MAX(K$64:K2188)&gt;MAX(L$64:L2187)),MAX(M$64:M2187)+1,""))),"")</f>
        <v/>
      </c>
      <c r="N2188" s="91">
        <f t="shared" si="205"/>
        <v>3</v>
      </c>
      <c r="O2188" s="91" t="str">
        <f>IFERROR(IF(AND(N2187=$H$2*1,MAX(O$64:O2187)=MAX(P$64:P2187)),MAX(O$64:O2187)+1,""),"")</f>
        <v/>
      </c>
      <c r="P2188" s="91" t="str">
        <f>IFERROR(IF(MOD(MAX(Q$64:Q2188),10*MAX(O$64:O2188))&lt;=2,IF(AND(F2187/INDEX($F$64:$F2188,MATCH(MAX(O$64:O2188),O$64:O2188,0)-1)&lt;(1-$P$2),MAX(O$64:O2188)&gt;MAX(P$64:P2187)),MAX(O$64:O2188),""),IF(AND($F2187/INDEX($F$64:$F2188,MATCH(MAX(Q$64:Q2188),Q$64:Q2188,0)-1)&lt;(1-$P$2),MAX(O$64:O2188)&gt;MAX(P$64:P2187)),MAX(O$64:O2188),"")),"")</f>
        <v/>
      </c>
      <c r="Q2188" s="91" t="str">
        <f>IFERROR(IF(E2188="","",IF(O2188&lt;&gt;"",MAX(O$64:O2188)*10+1,IF(AND($F2187/INDEX($F$64:$F2188,MATCH(MAX(Q$64:Q2187),Q$64:Q2187,0)-1)&gt;(1+$O$2),MAX(O$64:O2188)&gt;MAX(P$64:P2187)),MAX(Q$64:Q2187)+1,""))),"")</f>
        <v/>
      </c>
    </row>
    <row r="2189" spans="1:17" x14ac:dyDescent="0.2">
      <c r="A2189" s="13">
        <f>HLOOKUP($E$2,历史数据!$V$3:$AE$5000,ROW(A2187),)</f>
        <v>255600</v>
      </c>
      <c r="B2189" s="41">
        <v>39750</v>
      </c>
      <c r="C2189" s="100">
        <f>IFERROR(IF(A2189&lt;&gt;0,MAX($C$4:C2188)+1,""),"")</f>
        <v>2136</v>
      </c>
      <c r="D2189" s="100"/>
      <c r="E2189" s="99">
        <f t="shared" si="206"/>
        <v>39821</v>
      </c>
      <c r="F2189" s="101">
        <f>IFERROR(VLOOKUP(E2189,历史数据!AH:AJ,3,),"")</f>
        <v>5.0564116047616698</v>
      </c>
      <c r="G2189" s="101">
        <f t="shared" si="202"/>
        <v>4.3937349807871051</v>
      </c>
      <c r="H2189" s="105">
        <f t="shared" si="203"/>
        <v>2.3288078485779184E-3</v>
      </c>
      <c r="I2189" s="101">
        <f>IFERROR(VLOOKUP(E2189,历史数据!AH:AJ,2,),"")</f>
        <v>5.27795541218679</v>
      </c>
      <c r="J2189" s="104">
        <f t="shared" si="204"/>
        <v>4</v>
      </c>
      <c r="K2189" s="104" t="str">
        <f>IFERROR(IF(AND(J2188=$H$2*1,MAX(K$64:K2188)=MAX(L$64:L2188)),MAX(K$64:K2188)+1,""),"")</f>
        <v/>
      </c>
      <c r="L2189" s="104" t="str">
        <f>IFERROR(IF(AND($F2188/INDEX($F$64:$F2189,MATCH(MAX(M$64:M2189),M$64:M2189,0)-1)&lt;(1-$P$2),MAX(K$64:K2189)&gt;MAX(L$64:L2188)),MAX(K$64:K2189),""),"")</f>
        <v/>
      </c>
      <c r="M2189" s="104" t="str">
        <f>IFERROR(IF(E2189="","",IF(K2189&lt;&gt;"",MAX(M$64:M2188)+1,IF(AND($F2188/INDEX($F$64:$F2189,MATCH(MAX(M$64:M2188),M$64:M2188,0)-1)&gt;(1+$O$2),MAX(K$64:K2189)&gt;MAX(L$64:L2188)),MAX(M$64:M2188)+1,""))),"")</f>
        <v/>
      </c>
      <c r="N2189" s="91">
        <f t="shared" si="205"/>
        <v>4</v>
      </c>
      <c r="O2189" s="91" t="str">
        <f>IFERROR(IF(AND(N2188=$H$2*1,MAX(O$64:O2188)=MAX(P$64:P2188)),MAX(O$64:O2188)+1,""),"")</f>
        <v/>
      </c>
      <c r="P2189" s="91" t="str">
        <f>IFERROR(IF(MOD(MAX(Q$64:Q2189),10*MAX(O$64:O2189))&lt;=2,IF(AND(F2188/INDEX($F$64:$F2189,MATCH(MAX(O$64:O2189),O$64:O2189,0)-1)&lt;(1-$P$2),MAX(O$64:O2189)&gt;MAX(P$64:P2188)),MAX(O$64:O2189),""),IF(AND($F2188/INDEX($F$64:$F2189,MATCH(MAX(Q$64:Q2189),Q$64:Q2189,0)-1)&lt;(1-$P$2),MAX(O$64:O2189)&gt;MAX(P$64:P2188)),MAX(O$64:O2189),"")),"")</f>
        <v/>
      </c>
      <c r="Q2189" s="91" t="str">
        <f>IFERROR(IF(E2189="","",IF(O2189&lt;&gt;"",MAX(O$64:O2189)*10+1,IF(AND($F2188/INDEX($F$64:$F2189,MATCH(MAX(Q$64:Q2188),Q$64:Q2188,0)-1)&gt;(1+$O$2),MAX(O$64:O2189)&gt;MAX(P$64:P2188)),MAX(Q$64:Q2188)+1,""))),"")</f>
        <v/>
      </c>
    </row>
    <row r="2190" spans="1:17" x14ac:dyDescent="0.2">
      <c r="A2190" s="13">
        <f>HLOOKUP($E$2,历史数据!$V$3:$AE$5000,ROW(A2188),)</f>
        <v>155400</v>
      </c>
      <c r="B2190" s="41">
        <v>39751</v>
      </c>
      <c r="C2190" s="100">
        <f>IFERROR(IF(A2190&lt;&gt;0,MAX($C$4:C2189)+1,""),"")</f>
        <v>2137</v>
      </c>
      <c r="D2190" s="100"/>
      <c r="E2190" s="99">
        <f t="shared" si="206"/>
        <v>39822</v>
      </c>
      <c r="F2190" s="101">
        <f>IFERROR(VLOOKUP(E2190,历史数据!AH:AJ,3,),"")</f>
        <v>5.1997634801543997</v>
      </c>
      <c r="G2190" s="101">
        <f t="shared" si="202"/>
        <v>4.4069841692703733</v>
      </c>
      <c r="H2190" s="105">
        <f t="shared" si="203"/>
        <v>3.015472836027655E-3</v>
      </c>
      <c r="I2190" s="101">
        <f>IFERROR(VLOOKUP(E2190,历史数据!AH:AJ,2,),"")</f>
        <v>5.0564116047616698</v>
      </c>
      <c r="J2190" s="104">
        <f t="shared" si="204"/>
        <v>5</v>
      </c>
      <c r="K2190" s="104" t="str">
        <f>IFERROR(IF(AND(J2189=$H$2*1,MAX(K$64:K2189)=MAX(L$64:L2189)),MAX(K$64:K2189)+1,""),"")</f>
        <v/>
      </c>
      <c r="L2190" s="104" t="str">
        <f>IFERROR(IF(AND($F2189/INDEX($F$64:$F2190,MATCH(MAX(M$64:M2190),M$64:M2190,0)-1)&lt;(1-$P$2),MAX(K$64:K2190)&gt;MAX(L$64:L2189)),MAX(K$64:K2190),""),"")</f>
        <v/>
      </c>
      <c r="M2190" s="104" t="str">
        <f>IFERROR(IF(E2190="","",IF(K2190&lt;&gt;"",MAX(M$64:M2189)+1,IF(AND($F2189/INDEX($F$64:$F2190,MATCH(MAX(M$64:M2189),M$64:M2189,0)-1)&gt;(1+$O$2),MAX(K$64:K2190)&gt;MAX(L$64:L2189)),MAX(M$64:M2189)+1,""))),"")</f>
        <v/>
      </c>
      <c r="N2190" s="91">
        <f t="shared" si="205"/>
        <v>5</v>
      </c>
      <c r="O2190" s="91" t="str">
        <f>IFERROR(IF(AND(N2189=$H$2*1,MAX(O$64:O2189)=MAX(P$64:P2189)),MAX(O$64:O2189)+1,""),"")</f>
        <v/>
      </c>
      <c r="P2190" s="91" t="str">
        <f>IFERROR(IF(MOD(MAX(Q$64:Q2190),10*MAX(O$64:O2190))&lt;=2,IF(AND(F2189/INDEX($F$64:$F2190,MATCH(MAX(O$64:O2190),O$64:O2190,0)-1)&lt;(1-$P$2),MAX(O$64:O2190)&gt;MAX(P$64:P2189)),MAX(O$64:O2190),""),IF(AND($F2189/INDEX($F$64:$F2190,MATCH(MAX(Q$64:Q2190),Q$64:Q2190,0)-1)&lt;(1-$P$2),MAX(O$64:O2190)&gt;MAX(P$64:P2189)),MAX(O$64:O2190),"")),"")</f>
        <v/>
      </c>
      <c r="Q2190" s="91" t="str">
        <f>IFERROR(IF(E2190="","",IF(O2190&lt;&gt;"",MAX(O$64:O2190)*10+1,IF(AND($F2189/INDEX($F$64:$F2190,MATCH(MAX(Q$64:Q2189),Q$64:Q2189,0)-1)&gt;(1+$O$2),MAX(O$64:O2190)&gt;MAX(P$64:P2189)),MAX(Q$64:Q2189)+1,""))),"")</f>
        <v/>
      </c>
    </row>
    <row r="2191" spans="1:17" x14ac:dyDescent="0.2">
      <c r="A2191" s="13">
        <f>HLOOKUP($E$2,历史数据!$V$3:$AE$5000,ROW(A2189),)</f>
        <v>120600</v>
      </c>
      <c r="B2191" s="41">
        <v>39752</v>
      </c>
      <c r="C2191" s="100">
        <f>IFERROR(IF(A2191&lt;&gt;0,MAX($C$4:C2190)+1,""),"")</f>
        <v>2138</v>
      </c>
      <c r="D2191" s="100"/>
      <c r="E2191" s="99">
        <f t="shared" si="206"/>
        <v>39825</v>
      </c>
      <c r="F2191" s="101">
        <f>IFERROR(VLOOKUP(E2191,历史数据!AH:AJ,3,),"")</f>
        <v>5.2518914348426602</v>
      </c>
      <c r="G2191" s="101">
        <f t="shared" si="202"/>
        <v>4.4247945537888649</v>
      </c>
      <c r="H2191" s="105">
        <f t="shared" si="203"/>
        <v>4.0413997042880734E-3</v>
      </c>
      <c r="I2191" s="101">
        <f>IFERROR(VLOOKUP(E2191,历史数据!AH:AJ,2,),"")</f>
        <v>5.1997634801543997</v>
      </c>
      <c r="J2191" s="104">
        <f t="shared" si="204"/>
        <v>6</v>
      </c>
      <c r="K2191" s="104" t="str">
        <f>IFERROR(IF(AND(J2190=$H$2*1,MAX(K$64:K2190)=MAX(L$64:L2190)),MAX(K$64:K2190)+1,""),"")</f>
        <v/>
      </c>
      <c r="L2191" s="104" t="str">
        <f>IFERROR(IF(AND($F2190/INDEX($F$64:$F2191,MATCH(MAX(M$64:M2191),M$64:M2191,0)-1)&lt;(1-$P$2),MAX(K$64:K2191)&gt;MAX(L$64:L2190)),MAX(K$64:K2191),""),"")</f>
        <v/>
      </c>
      <c r="M2191" s="104" t="str">
        <f>IFERROR(IF(E2191="","",IF(K2191&lt;&gt;"",MAX(M$64:M2190)+1,IF(AND($F2190/INDEX($F$64:$F2191,MATCH(MAX(M$64:M2190),M$64:M2190,0)-1)&gt;(1+$O$2),MAX(K$64:K2191)&gt;MAX(L$64:L2190)),MAX(M$64:M2190)+1,""))),"")</f>
        <v/>
      </c>
      <c r="N2191" s="91">
        <f t="shared" si="205"/>
        <v>6</v>
      </c>
      <c r="O2191" s="91" t="str">
        <f>IFERROR(IF(AND(N2190=$H$2*1,MAX(O$64:O2190)=MAX(P$64:P2190)),MAX(O$64:O2190)+1,""),"")</f>
        <v/>
      </c>
      <c r="P2191" s="91" t="str">
        <f>IFERROR(IF(MOD(MAX(Q$64:Q2191),10*MAX(O$64:O2191))&lt;=2,IF(AND(F2190/INDEX($F$64:$F2191,MATCH(MAX(O$64:O2191),O$64:O2191,0)-1)&lt;(1-$P$2),MAX(O$64:O2191)&gt;MAX(P$64:P2190)),MAX(O$64:O2191),""),IF(AND($F2190/INDEX($F$64:$F2191,MATCH(MAX(Q$64:Q2191),Q$64:Q2191,0)-1)&lt;(1-$P$2),MAX(O$64:O2191)&gt;MAX(P$64:P2190)),MAX(O$64:O2191),"")),"")</f>
        <v/>
      </c>
      <c r="Q2191" s="91" t="str">
        <f>IFERROR(IF(E2191="","",IF(O2191&lt;&gt;"",MAX(O$64:O2191)*10+1,IF(AND($F2190/INDEX($F$64:$F2191,MATCH(MAX(Q$64:Q2190),Q$64:Q2190,0)-1)&gt;(1+$O$2),MAX(O$64:O2191)&gt;MAX(P$64:P2190)),MAX(Q$64:Q2190)+1,""))),"")</f>
        <v/>
      </c>
    </row>
    <row r="2192" spans="1:17" x14ac:dyDescent="0.2">
      <c r="A2192" s="13">
        <f>HLOOKUP($E$2,历史数据!$V$3:$AE$5000,ROW(A2190),)</f>
        <v>219488</v>
      </c>
      <c r="B2192" s="41">
        <v>39755</v>
      </c>
      <c r="C2192" s="100">
        <f>IFERROR(IF(A2192&lt;&gt;0,MAX($C$4:C2191)+1,""),"")</f>
        <v>2139</v>
      </c>
      <c r="D2192" s="100"/>
      <c r="E2192" s="99">
        <f t="shared" si="206"/>
        <v>39826</v>
      </c>
      <c r="F2192" s="101">
        <f>IFERROR(VLOOKUP(E2192,历史数据!AH:AJ,3,),"")</f>
        <v>5.0694435934337401</v>
      </c>
      <c r="G2192" s="101">
        <f t="shared" si="202"/>
        <v>4.4413017394401475</v>
      </c>
      <c r="H2192" s="105">
        <f t="shared" si="203"/>
        <v>3.7306106420573748E-3</v>
      </c>
      <c r="I2192" s="101">
        <f>IFERROR(VLOOKUP(E2192,历史数据!AH:AJ,2,),"")</f>
        <v>5.2518914348426602</v>
      </c>
      <c r="J2192" s="104">
        <f t="shared" si="204"/>
        <v>7</v>
      </c>
      <c r="K2192" s="104" t="str">
        <f>IFERROR(IF(AND(J2191=$H$2*1,MAX(K$64:K2191)=MAX(L$64:L2191)),MAX(K$64:K2191)+1,""),"")</f>
        <v/>
      </c>
      <c r="L2192" s="104" t="str">
        <f>IFERROR(IF(AND($F2191/INDEX($F$64:$F2192,MATCH(MAX(M$64:M2192),M$64:M2192,0)-1)&lt;(1-$P$2),MAX(K$64:K2192)&gt;MAX(L$64:L2191)),MAX(K$64:K2192),""),"")</f>
        <v/>
      </c>
      <c r="M2192" s="104" t="str">
        <f>IFERROR(IF(E2192="","",IF(K2192&lt;&gt;"",MAX(M$64:M2191)+1,IF(AND($F2191/INDEX($F$64:$F2192,MATCH(MAX(M$64:M2191),M$64:M2191,0)-1)&gt;(1+$O$2),MAX(K$64:K2192)&gt;MAX(L$64:L2191)),MAX(M$64:M2191)+1,""))),"")</f>
        <v/>
      </c>
      <c r="N2192" s="91">
        <f t="shared" si="205"/>
        <v>7</v>
      </c>
      <c r="O2192" s="91" t="str">
        <f>IFERROR(IF(AND(N2191=$H$2*1,MAX(O$64:O2191)=MAX(P$64:P2191)),MAX(O$64:O2191)+1,""),"")</f>
        <v/>
      </c>
      <c r="P2192" s="91" t="str">
        <f>IFERROR(IF(MOD(MAX(Q$64:Q2192),10*MAX(O$64:O2192))&lt;=2,IF(AND(F2191/INDEX($F$64:$F2192,MATCH(MAX(O$64:O2192),O$64:O2192,0)-1)&lt;(1-$P$2),MAX(O$64:O2192)&gt;MAX(P$64:P2191)),MAX(O$64:O2192),""),IF(AND($F2191/INDEX($F$64:$F2192,MATCH(MAX(Q$64:Q2192),Q$64:Q2192,0)-1)&lt;(1-$P$2),MAX(O$64:O2192)&gt;MAX(P$64:P2191)),MAX(O$64:O2192),"")),"")</f>
        <v/>
      </c>
      <c r="Q2192" s="91" t="str">
        <f>IFERROR(IF(E2192="","",IF(O2192&lt;&gt;"",MAX(O$64:O2192)*10+1,IF(AND($F2191/INDEX($F$64:$F2192,MATCH(MAX(Q$64:Q2191),Q$64:Q2191,0)-1)&gt;(1+$O$2),MAX(O$64:O2192)&gt;MAX(P$64:P2191)),MAX(Q$64:Q2191)+1,""))),"")</f>
        <v/>
      </c>
    </row>
    <row r="2193" spans="1:17" x14ac:dyDescent="0.2">
      <c r="A2193" s="13">
        <f>HLOOKUP($E$2,历史数据!$V$3:$AE$5000,ROW(A2191),)</f>
        <v>201006</v>
      </c>
      <c r="B2193" s="41">
        <v>39756</v>
      </c>
      <c r="C2193" s="100">
        <f>IFERROR(IF(A2193&lt;&gt;0,MAX($C$4:C2192)+1,""),"")</f>
        <v>2140</v>
      </c>
      <c r="D2193" s="100"/>
      <c r="E2193" s="99">
        <f t="shared" si="206"/>
        <v>39827</v>
      </c>
      <c r="F2193" s="101">
        <f>IFERROR(VLOOKUP(E2193,历史数据!AH:AJ,3,),"")</f>
        <v>5.2258274574985304</v>
      </c>
      <c r="G2193" s="101">
        <f t="shared" si="202"/>
        <v>4.4593293237698397</v>
      </c>
      <c r="H2193" s="105">
        <f t="shared" si="203"/>
        <v>4.0590766823163094E-3</v>
      </c>
      <c r="I2193" s="101">
        <f>IFERROR(VLOOKUP(E2193,历史数据!AH:AJ,2,),"")</f>
        <v>5.0824755821057996</v>
      </c>
      <c r="J2193" s="104">
        <f t="shared" si="204"/>
        <v>8</v>
      </c>
      <c r="K2193" s="104" t="str">
        <f>IFERROR(IF(AND(J2192=$H$2*1,MAX(K$64:K2192)=MAX(L$64:L2192)),MAX(K$64:K2192)+1,""),"")</f>
        <v/>
      </c>
      <c r="L2193" s="104" t="str">
        <f>IFERROR(IF(AND($F2192/INDEX($F$64:$F2193,MATCH(MAX(M$64:M2193),M$64:M2193,0)-1)&lt;(1-$P$2),MAX(K$64:K2193)&gt;MAX(L$64:L2192)),MAX(K$64:K2193),""),"")</f>
        <v/>
      </c>
      <c r="M2193" s="104" t="str">
        <f>IFERROR(IF(E2193="","",IF(K2193&lt;&gt;"",MAX(M$64:M2192)+1,IF(AND($F2192/INDEX($F$64:$F2193,MATCH(MAX(M$64:M2192),M$64:M2192,0)-1)&gt;(1+$O$2),MAX(K$64:K2193)&gt;MAX(L$64:L2192)),MAX(M$64:M2192)+1,""))),"")</f>
        <v/>
      </c>
      <c r="N2193" s="91">
        <f t="shared" si="205"/>
        <v>8</v>
      </c>
      <c r="O2193" s="91" t="str">
        <f>IFERROR(IF(AND(N2192=$H$2*1,MAX(O$64:O2192)=MAX(P$64:P2192)),MAX(O$64:O2192)+1,""),"")</f>
        <v/>
      </c>
      <c r="P2193" s="91" t="str">
        <f>IFERROR(IF(MOD(MAX(Q$64:Q2193),10*MAX(O$64:O2193))&lt;=2,IF(AND(F2192/INDEX($F$64:$F2193,MATCH(MAX(O$64:O2193),O$64:O2193,0)-1)&lt;(1-$P$2),MAX(O$64:O2193)&gt;MAX(P$64:P2192)),MAX(O$64:O2193),""),IF(AND($F2192/INDEX($F$64:$F2193,MATCH(MAX(Q$64:Q2193),Q$64:Q2193,0)-1)&lt;(1-$P$2),MAX(O$64:O2193)&gt;MAX(P$64:P2192)),MAX(O$64:O2193),"")),"")</f>
        <v/>
      </c>
      <c r="Q2193" s="91" t="str">
        <f>IFERROR(IF(E2193="","",IF(O2193&lt;&gt;"",MAX(O$64:O2193)*10+1,IF(AND($F2192/INDEX($F$64:$F2193,MATCH(MAX(Q$64:Q2192),Q$64:Q2192,0)-1)&gt;(1+$O$2),MAX(O$64:O2193)&gt;MAX(P$64:P2192)),MAX(Q$64:Q2192)+1,""))),"")</f>
        <v/>
      </c>
    </row>
    <row r="2194" spans="1:17" x14ac:dyDescent="0.2">
      <c r="A2194" s="13">
        <f>HLOOKUP($E$2,历史数据!$V$3:$AE$5000,ROW(A2192),)</f>
        <v>302300</v>
      </c>
      <c r="B2194" s="41">
        <v>39757</v>
      </c>
      <c r="C2194" s="100">
        <f>IFERROR(IF(A2194&lt;&gt;0,MAX($C$4:C2193)+1,""),"")</f>
        <v>2141</v>
      </c>
      <c r="D2194" s="100"/>
      <c r="E2194" s="99">
        <f t="shared" si="206"/>
        <v>39828</v>
      </c>
      <c r="F2194" s="101">
        <f>IFERROR(VLOOKUP(E2194,历史数据!AH:AJ,3,),"")</f>
        <v>5.2518914348426602</v>
      </c>
      <c r="G2194" s="101">
        <f t="shared" si="202"/>
        <v>4.4762709090435253</v>
      </c>
      <c r="H2194" s="105">
        <f t="shared" si="203"/>
        <v>3.7991330183624328E-3</v>
      </c>
      <c r="I2194" s="101">
        <f>IFERROR(VLOOKUP(E2194,历史数据!AH:AJ,2,),"")</f>
        <v>5.1736995028102601</v>
      </c>
      <c r="J2194" s="104">
        <f t="shared" si="204"/>
        <v>9</v>
      </c>
      <c r="K2194" s="104" t="str">
        <f>IFERROR(IF(AND(J2193=$H$2*1,MAX(K$64:K2193)=MAX(L$64:L2193)),MAX(K$64:K2193)+1,""),"")</f>
        <v/>
      </c>
      <c r="L2194" s="104" t="str">
        <f>IFERROR(IF(AND($F2193/INDEX($F$64:$F2194,MATCH(MAX(M$64:M2194),M$64:M2194,0)-1)&lt;(1-$P$2),MAX(K$64:K2194)&gt;MAX(L$64:L2193)),MAX(K$64:K2194),""),"")</f>
        <v/>
      </c>
      <c r="M2194" s="104" t="str">
        <f>IFERROR(IF(E2194="","",IF(K2194&lt;&gt;"",MAX(M$64:M2193)+1,IF(AND($F2193/INDEX($F$64:$F2194,MATCH(MAX(M$64:M2193),M$64:M2193,0)-1)&gt;(1+$O$2),MAX(K$64:K2194)&gt;MAX(L$64:L2193)),MAX(M$64:M2193)+1,""))),"")</f>
        <v/>
      </c>
      <c r="N2194" s="91">
        <f t="shared" si="205"/>
        <v>9</v>
      </c>
      <c r="O2194" s="91" t="str">
        <f>IFERROR(IF(AND(N2193=$H$2*1,MAX(O$64:O2193)=MAX(P$64:P2193)),MAX(O$64:O2193)+1,""),"")</f>
        <v/>
      </c>
      <c r="P2194" s="91" t="str">
        <f>IFERROR(IF(MOD(MAX(Q$64:Q2194),10*MAX(O$64:O2194))&lt;=2,IF(AND(F2193/INDEX($F$64:$F2194,MATCH(MAX(O$64:O2194),O$64:O2194,0)-1)&lt;(1-$P$2),MAX(O$64:O2194)&gt;MAX(P$64:P2193)),MAX(O$64:O2194),""),IF(AND($F2193/INDEX($F$64:$F2194,MATCH(MAX(Q$64:Q2194),Q$64:Q2194,0)-1)&lt;(1-$P$2),MAX(O$64:O2194)&gt;MAX(P$64:P2193)),MAX(O$64:O2194),"")),"")</f>
        <v/>
      </c>
      <c r="Q2194" s="91" t="str">
        <f>IFERROR(IF(E2194="","",IF(O2194&lt;&gt;"",MAX(O$64:O2194)*10+1,IF(AND($F2193/INDEX($F$64:$F2194,MATCH(MAX(Q$64:Q2193),Q$64:Q2193,0)-1)&gt;(1+$O$2),MAX(O$64:O2194)&gt;MAX(P$64:P2193)),MAX(Q$64:Q2193)+1,""))),"")</f>
        <v/>
      </c>
    </row>
    <row r="2195" spans="1:17" x14ac:dyDescent="0.2">
      <c r="A2195" s="13">
        <f>HLOOKUP($E$2,历史数据!$V$3:$AE$5000,ROW(A2193),)</f>
        <v>200900</v>
      </c>
      <c r="B2195" s="41">
        <v>39758</v>
      </c>
      <c r="C2195" s="100">
        <f>IFERROR(IF(A2195&lt;&gt;0,MAX($C$4:C2194)+1,""),"")</f>
        <v>2142</v>
      </c>
      <c r="D2195" s="100"/>
      <c r="E2195" s="99">
        <f t="shared" si="206"/>
        <v>39829</v>
      </c>
      <c r="F2195" s="101">
        <f>IFERROR(VLOOKUP(E2195,历史数据!AH:AJ,3,),"")</f>
        <v>5.1997634801543997</v>
      </c>
      <c r="G2195" s="101">
        <f t="shared" si="202"/>
        <v>4.4923436950724067</v>
      </c>
      <c r="H2195" s="105">
        <f t="shared" si="203"/>
        <v>3.5906642728904536E-3</v>
      </c>
      <c r="I2195" s="101">
        <f>IFERROR(VLOOKUP(E2195,历史数据!AH:AJ,2,),"")</f>
        <v>5.2127954688264602</v>
      </c>
      <c r="J2195" s="104">
        <f t="shared" si="204"/>
        <v>10</v>
      </c>
      <c r="K2195" s="104" t="str">
        <f>IFERROR(IF(AND(J2194=$H$2*1,MAX(K$64:K2194)=MAX(L$64:L2194)),MAX(K$64:K2194)+1,""),"")</f>
        <v/>
      </c>
      <c r="L2195" s="104" t="str">
        <f>IFERROR(IF(AND($F2194/INDEX($F$64:$F2195,MATCH(MAX(M$64:M2195),M$64:M2195,0)-1)&lt;(1-$P$2),MAX(K$64:K2195)&gt;MAX(L$64:L2194)),MAX(K$64:K2195),""),"")</f>
        <v/>
      </c>
      <c r="M2195" s="104" t="str">
        <f>IFERROR(IF(E2195="","",IF(K2195&lt;&gt;"",MAX(M$64:M2194)+1,IF(AND($F2194/INDEX($F$64:$F2195,MATCH(MAX(M$64:M2194),M$64:M2194,0)-1)&gt;(1+$O$2),MAX(K$64:K2195)&gt;MAX(L$64:L2194)),MAX(M$64:M2194)+1,""))),"")</f>
        <v/>
      </c>
      <c r="N2195" s="91">
        <f t="shared" si="205"/>
        <v>10</v>
      </c>
      <c r="O2195" s="91" t="str">
        <f>IFERROR(IF(AND(N2194=$H$2*1,MAX(O$64:O2194)=MAX(P$64:P2194)),MAX(O$64:O2194)+1,""),"")</f>
        <v/>
      </c>
      <c r="P2195" s="91" t="str">
        <f>IFERROR(IF(MOD(MAX(Q$64:Q2195),10*MAX(O$64:O2195))&lt;=2,IF(AND(F2194/INDEX($F$64:$F2195,MATCH(MAX(O$64:O2195),O$64:O2195,0)-1)&lt;(1-$P$2),MAX(O$64:O2195)&gt;MAX(P$64:P2194)),MAX(O$64:O2195),""),IF(AND($F2194/INDEX($F$64:$F2195,MATCH(MAX(Q$64:Q2195),Q$64:Q2195,0)-1)&lt;(1-$P$2),MAX(O$64:O2195)&gt;MAX(P$64:P2194)),MAX(O$64:O2195),"")),"")</f>
        <v/>
      </c>
      <c r="Q2195" s="91" t="str">
        <f>IFERROR(IF(E2195="","",IF(O2195&lt;&gt;"",MAX(O$64:O2195)*10+1,IF(AND($F2194/INDEX($F$64:$F2195,MATCH(MAX(Q$64:Q2194),Q$64:Q2194,0)-1)&gt;(1+$O$2),MAX(O$64:O2195)&gt;MAX(P$64:P2194)),MAX(Q$64:Q2194)+1,""))),"")</f>
        <v/>
      </c>
    </row>
    <row r="2196" spans="1:17" x14ac:dyDescent="0.2">
      <c r="A2196" s="13">
        <f>HLOOKUP($E$2,历史数据!$V$3:$AE$5000,ROW(A2194),)</f>
        <v>508272</v>
      </c>
      <c r="B2196" s="41">
        <v>39759</v>
      </c>
      <c r="C2196" s="100">
        <f>IFERROR(IF(A2196&lt;&gt;0,MAX($C$4:C2195)+1,""),"")</f>
        <v>2143</v>
      </c>
      <c r="D2196" s="100"/>
      <c r="E2196" s="99">
        <f t="shared" si="206"/>
        <v>39832</v>
      </c>
      <c r="F2196" s="101">
        <f>IFERROR(VLOOKUP(E2196,历史数据!AH:AJ,3,),"")</f>
        <v>5.0433796160895996</v>
      </c>
      <c r="G2196" s="101">
        <f t="shared" si="202"/>
        <v>4.5051584839332719</v>
      </c>
      <c r="H2196" s="105">
        <f t="shared" si="203"/>
        <v>2.8525842479332209E-3</v>
      </c>
      <c r="I2196" s="101">
        <f>IFERROR(VLOOKUP(E2196,历史数据!AH:AJ,2,),"")</f>
        <v>5.1867314914823304</v>
      </c>
      <c r="J2196" s="104">
        <f t="shared" si="204"/>
        <v>11</v>
      </c>
      <c r="K2196" s="104" t="str">
        <f>IFERROR(IF(AND(J2195=$H$2*1,MAX(K$64:K2195)=MAX(L$64:L2195)),MAX(K$64:K2195)+1,""),"")</f>
        <v/>
      </c>
      <c r="L2196" s="104" t="str">
        <f>IFERROR(IF(AND($F2195/INDEX($F$64:$F2196,MATCH(MAX(M$64:M2196),M$64:M2196,0)-1)&lt;(1-$P$2),MAX(K$64:K2196)&gt;MAX(L$64:L2195)),MAX(K$64:K2196),""),"")</f>
        <v/>
      </c>
      <c r="M2196" s="104" t="str">
        <f>IFERROR(IF(E2196="","",IF(K2196&lt;&gt;"",MAX(M$64:M2195)+1,IF(AND($F2195/INDEX($F$64:$F2196,MATCH(MAX(M$64:M2195),M$64:M2195,0)-1)&gt;(1+$O$2),MAX(K$64:K2196)&gt;MAX(L$64:L2195)),MAX(M$64:M2195)+1,""))),"")</f>
        <v/>
      </c>
      <c r="N2196" s="91">
        <f t="shared" si="205"/>
        <v>11</v>
      </c>
      <c r="O2196" s="91" t="str">
        <f>IFERROR(IF(AND(N2195=$H$2*1,MAX(O$64:O2195)=MAX(P$64:P2195)),MAX(O$64:O2195)+1,""),"")</f>
        <v/>
      </c>
      <c r="P2196" s="91" t="str">
        <f>IFERROR(IF(MOD(MAX(Q$64:Q2196),10*MAX(O$64:O2196))&lt;=2,IF(AND(F2195/INDEX($F$64:$F2196,MATCH(MAX(O$64:O2196),O$64:O2196,0)-1)&lt;(1-$P$2),MAX(O$64:O2196)&gt;MAX(P$64:P2195)),MAX(O$64:O2196),""),IF(AND($F2195/INDEX($F$64:$F2196,MATCH(MAX(Q$64:Q2196),Q$64:Q2196,0)-1)&lt;(1-$P$2),MAX(O$64:O2196)&gt;MAX(P$64:P2195)),MAX(O$64:O2196),"")),"")</f>
        <v/>
      </c>
      <c r="Q2196" s="91" t="str">
        <f>IFERROR(IF(E2196="","",IF(O2196&lt;&gt;"",MAX(O$64:O2196)*10+1,IF(AND($F2195/INDEX($F$64:$F2196,MATCH(MAX(Q$64:Q2195),Q$64:Q2195,0)-1)&gt;(1+$O$2),MAX(O$64:O2196)&gt;MAX(P$64:P2195)),MAX(Q$64:Q2195)+1,""))),"")</f>
        <v/>
      </c>
    </row>
    <row r="2197" spans="1:17" x14ac:dyDescent="0.2">
      <c r="A2197" s="13">
        <f>HLOOKUP($E$2,历史数据!$V$3:$AE$5000,ROW(A2195),)</f>
        <v>483785</v>
      </c>
      <c r="B2197" s="41">
        <v>39762</v>
      </c>
      <c r="C2197" s="100">
        <f>IFERROR(IF(A2197&lt;&gt;0,MAX($C$4:C2196)+1,""),"")</f>
        <v>2144</v>
      </c>
      <c r="D2197" s="100"/>
      <c r="E2197" s="99">
        <f t="shared" si="206"/>
        <v>39833</v>
      </c>
      <c r="F2197" s="101">
        <f>IFERROR(VLOOKUP(E2197,历史数据!AH:AJ,3,),"")</f>
        <v>5.1346035367940699</v>
      </c>
      <c r="G2197" s="101">
        <f t="shared" si="202"/>
        <v>4.5197108712837464</v>
      </c>
      <c r="H2197" s="105">
        <f t="shared" si="203"/>
        <v>3.2301610259377611E-3</v>
      </c>
      <c r="I2197" s="101">
        <f>IFERROR(VLOOKUP(E2197,历史数据!AH:AJ,2,),"")</f>
        <v>5.0042836500733996</v>
      </c>
      <c r="J2197" s="104">
        <f t="shared" si="204"/>
        <v>12</v>
      </c>
      <c r="K2197" s="104" t="str">
        <f>IFERROR(IF(AND(J2196=$H$2*1,MAX(K$64:K2196)=MAX(L$64:L2196)),MAX(K$64:K2196)+1,""),"")</f>
        <v/>
      </c>
      <c r="L2197" s="104" t="str">
        <f>IFERROR(IF(AND($F2196/INDEX($F$64:$F2197,MATCH(MAX(M$64:M2197),M$64:M2197,0)-1)&lt;(1-$P$2),MAX(K$64:K2197)&gt;MAX(L$64:L2196)),MAX(K$64:K2197),""),"")</f>
        <v/>
      </c>
      <c r="M2197" s="104" t="str">
        <f>IFERROR(IF(E2197="","",IF(K2197&lt;&gt;"",MAX(M$64:M2196)+1,IF(AND($F2196/INDEX($F$64:$F2197,MATCH(MAX(M$64:M2196),M$64:M2196,0)-1)&gt;(1+$O$2),MAX(K$64:K2197)&gt;MAX(L$64:L2196)),MAX(M$64:M2196)+1,""))),"")</f>
        <v/>
      </c>
      <c r="N2197" s="91">
        <f t="shared" si="205"/>
        <v>12</v>
      </c>
      <c r="O2197" s="91" t="str">
        <f>IFERROR(IF(AND(N2196=$H$2*1,MAX(O$64:O2196)=MAX(P$64:P2196)),MAX(O$64:O2196)+1,""),"")</f>
        <v/>
      </c>
      <c r="P2197" s="91" t="str">
        <f>IFERROR(IF(MOD(MAX(Q$64:Q2197),10*MAX(O$64:O2197))&lt;=2,IF(AND(F2196/INDEX($F$64:$F2197,MATCH(MAX(O$64:O2197),O$64:O2197,0)-1)&lt;(1-$P$2),MAX(O$64:O2197)&gt;MAX(P$64:P2196)),MAX(O$64:O2197),""),IF(AND($F2196/INDEX($F$64:$F2197,MATCH(MAX(Q$64:Q2197),Q$64:Q2197,0)-1)&lt;(1-$P$2),MAX(O$64:O2197)&gt;MAX(P$64:P2196)),MAX(O$64:O2197),"")),"")</f>
        <v/>
      </c>
      <c r="Q2197" s="91" t="str">
        <f>IFERROR(IF(E2197="","",IF(O2197&lt;&gt;"",MAX(O$64:O2197)*10+1,IF(AND($F2196/INDEX($F$64:$F2197,MATCH(MAX(Q$64:Q2196),Q$64:Q2196,0)-1)&gt;(1+$O$2),MAX(O$64:O2197)&gt;MAX(P$64:P2196)),MAX(Q$64:Q2196)+1,""))),"")</f>
        <v/>
      </c>
    </row>
    <row r="2198" spans="1:17" x14ac:dyDescent="0.2">
      <c r="A2198" s="13">
        <f>HLOOKUP($E$2,历史数据!$V$3:$AE$5000,ROW(A2196),)</f>
        <v>349112</v>
      </c>
      <c r="B2198" s="41">
        <v>39763</v>
      </c>
      <c r="C2198" s="100">
        <f>IFERROR(IF(A2198&lt;&gt;0,MAX($C$4:C2197)+1,""),"")</f>
        <v>2145</v>
      </c>
      <c r="D2198" s="100"/>
      <c r="E2198" s="99">
        <f t="shared" si="206"/>
        <v>39834</v>
      </c>
      <c r="F2198" s="101">
        <f>IFERROR(VLOOKUP(E2198,历史数据!AH:AJ,3,),"")</f>
        <v>5.1346035367940699</v>
      </c>
      <c r="G2198" s="101">
        <f t="shared" si="202"/>
        <v>4.5377384556134386</v>
      </c>
      <c r="H2198" s="105">
        <f t="shared" si="203"/>
        <v>3.9886587534241347E-3</v>
      </c>
      <c r="I2198" s="101">
        <f>IFERROR(VLOOKUP(E2198,历史数据!AH:AJ,2,),"")</f>
        <v>5.0824755821057996</v>
      </c>
      <c r="J2198" s="104">
        <f t="shared" si="204"/>
        <v>13</v>
      </c>
      <c r="K2198" s="104" t="str">
        <f>IFERROR(IF(AND(J2197=$H$2*1,MAX(K$64:K2197)=MAX(L$64:L2197)),MAX(K$64:K2197)+1,""),"")</f>
        <v/>
      </c>
      <c r="L2198" s="104" t="str">
        <f>IFERROR(IF(AND($F2197/INDEX($F$64:$F2198,MATCH(MAX(M$64:M2198),M$64:M2198,0)-1)&lt;(1-$P$2),MAX(K$64:K2198)&gt;MAX(L$64:L2197)),MAX(K$64:K2198),""),"")</f>
        <v/>
      </c>
      <c r="M2198" s="104" t="str">
        <f>IFERROR(IF(E2198="","",IF(K2198&lt;&gt;"",MAX(M$64:M2197)+1,IF(AND($F2197/INDEX($F$64:$F2198,MATCH(MAX(M$64:M2197),M$64:M2197,0)-1)&gt;(1+$O$2),MAX(K$64:K2198)&gt;MAX(L$64:L2197)),MAX(M$64:M2197)+1,""))),"")</f>
        <v/>
      </c>
      <c r="N2198" s="91">
        <f t="shared" si="205"/>
        <v>13</v>
      </c>
      <c r="O2198" s="91" t="str">
        <f>IFERROR(IF(AND(N2197=$H$2*1,MAX(O$64:O2197)=MAX(P$64:P2197)),MAX(O$64:O2197)+1,""),"")</f>
        <v/>
      </c>
      <c r="P2198" s="91" t="str">
        <f>IFERROR(IF(MOD(MAX(Q$64:Q2198),10*MAX(O$64:O2198))&lt;=2,IF(AND(F2197/INDEX($F$64:$F2198,MATCH(MAX(O$64:O2198),O$64:O2198,0)-1)&lt;(1-$P$2),MAX(O$64:O2198)&gt;MAX(P$64:P2197)),MAX(O$64:O2198),""),IF(AND($F2197/INDEX($F$64:$F2198,MATCH(MAX(Q$64:Q2198),Q$64:Q2198,0)-1)&lt;(1-$P$2),MAX(O$64:O2198)&gt;MAX(P$64:P2197)),MAX(O$64:O2198),"")),"")</f>
        <v/>
      </c>
      <c r="Q2198" s="91" t="str">
        <f>IFERROR(IF(E2198="","",IF(O2198&lt;&gt;"",MAX(O$64:O2198)*10+1,IF(AND($F2197/INDEX($F$64:$F2198,MATCH(MAX(Q$64:Q2197),Q$64:Q2197,0)-1)&gt;(1+$O$2),MAX(O$64:O2198)&gt;MAX(P$64:P2197)),MAX(Q$64:Q2197)+1,""))),"")</f>
        <v/>
      </c>
    </row>
    <row r="2199" spans="1:17" x14ac:dyDescent="0.2">
      <c r="A2199" s="13">
        <f>HLOOKUP($E$2,历史数据!$V$3:$AE$5000,ROW(A2197),)</f>
        <v>165000</v>
      </c>
      <c r="B2199" s="41">
        <v>39764</v>
      </c>
      <c r="C2199" s="100">
        <f>IFERROR(IF(A2199&lt;&gt;0,MAX($C$4:C2198)+1,""),"")</f>
        <v>2146</v>
      </c>
      <c r="D2199" s="100"/>
      <c r="E2199" s="99">
        <f t="shared" si="206"/>
        <v>39835</v>
      </c>
      <c r="F2199" s="101">
        <f>IFERROR(VLOOKUP(E2199,历史数据!AH:AJ,3,),"")</f>
        <v>5.2518914348426602</v>
      </c>
      <c r="G2199" s="101">
        <f t="shared" si="202"/>
        <v>4.5583724376775425</v>
      </c>
      <c r="H2199" s="105">
        <f t="shared" si="203"/>
        <v>4.5471950986022414E-3</v>
      </c>
      <c r="I2199" s="101">
        <f>IFERROR(VLOOKUP(E2199,历史数据!AH:AJ,2,),"")</f>
        <v>5.0955075707778699</v>
      </c>
      <c r="J2199" s="104">
        <f t="shared" si="204"/>
        <v>14</v>
      </c>
      <c r="K2199" s="104" t="str">
        <f>IFERROR(IF(AND(J2198=$H$2*1,MAX(K$64:K2198)=MAX(L$64:L2198)),MAX(K$64:K2198)+1,""),"")</f>
        <v/>
      </c>
      <c r="L2199" s="104" t="str">
        <f>IFERROR(IF(AND($F2198/INDEX($F$64:$F2199,MATCH(MAX(M$64:M2199),M$64:M2199,0)-1)&lt;(1-$P$2),MAX(K$64:K2199)&gt;MAX(L$64:L2198)),MAX(K$64:K2199),""),"")</f>
        <v/>
      </c>
      <c r="M2199" s="104" t="str">
        <f>IFERROR(IF(E2199="","",IF(K2199&lt;&gt;"",MAX(M$64:M2198)+1,IF(AND($F2198/INDEX($F$64:$F2199,MATCH(MAX(M$64:M2198),M$64:M2198,0)-1)&gt;(1+$O$2),MAX(K$64:K2199)&gt;MAX(L$64:L2198)),MAX(M$64:M2198)+1,""))),"")</f>
        <v/>
      </c>
      <c r="N2199" s="91">
        <f t="shared" si="205"/>
        <v>14</v>
      </c>
      <c r="O2199" s="91" t="str">
        <f>IFERROR(IF(AND(N2198=$H$2*1,MAX(O$64:O2198)=MAX(P$64:P2198)),MAX(O$64:O2198)+1,""),"")</f>
        <v/>
      </c>
      <c r="P2199" s="91" t="str">
        <f>IFERROR(IF(MOD(MAX(Q$64:Q2199),10*MAX(O$64:O2199))&lt;=2,IF(AND(F2198/INDEX($F$64:$F2199,MATCH(MAX(O$64:O2199),O$64:O2199,0)-1)&lt;(1-$P$2),MAX(O$64:O2199)&gt;MAX(P$64:P2198)),MAX(O$64:O2199),""),IF(AND($F2198/INDEX($F$64:$F2199,MATCH(MAX(Q$64:Q2199),Q$64:Q2199,0)-1)&lt;(1-$P$2),MAX(O$64:O2199)&gt;MAX(P$64:P2198)),MAX(O$64:O2199),"")),"")</f>
        <v/>
      </c>
      <c r="Q2199" s="91" t="str">
        <f>IFERROR(IF(E2199="","",IF(O2199&lt;&gt;"",MAX(O$64:O2199)*10+1,IF(AND($F2198/INDEX($F$64:$F2199,MATCH(MAX(Q$64:Q2198),Q$64:Q2198,0)-1)&gt;(1+$O$2),MAX(O$64:O2199)&gt;MAX(P$64:P2198)),MAX(Q$64:Q2198)+1,""))),"")</f>
        <v/>
      </c>
    </row>
    <row r="2200" spans="1:17" x14ac:dyDescent="0.2">
      <c r="A2200" s="13">
        <f>HLOOKUP($E$2,历史数据!$V$3:$AE$5000,ROW(A2198),)</f>
        <v>441910</v>
      </c>
      <c r="B2200" s="41">
        <v>39765</v>
      </c>
      <c r="C2200" s="100">
        <f>IFERROR(IF(A2200&lt;&gt;0,MAX($C$4:C2199)+1,""),"")</f>
        <v>2147</v>
      </c>
      <c r="D2200" s="100"/>
      <c r="E2200" s="99">
        <f t="shared" si="206"/>
        <v>39836</v>
      </c>
      <c r="F2200" s="101">
        <f>IFERROR(VLOOKUP(E2200,历史数据!AH:AJ,3,),"")</f>
        <v>5.5125312082839804</v>
      </c>
      <c r="G2200" s="101">
        <f t="shared" si="202"/>
        <v>4.5850880144552777</v>
      </c>
      <c r="H2200" s="105">
        <f t="shared" si="203"/>
        <v>5.8607709534472807E-3</v>
      </c>
      <c r="I2200" s="101">
        <f>IFERROR(VLOOKUP(E2200,历史数据!AH:AJ,2,),"")</f>
        <v>5.2518914348426602</v>
      </c>
      <c r="J2200" s="104">
        <f t="shared" si="204"/>
        <v>15</v>
      </c>
      <c r="K2200" s="104" t="str">
        <f>IFERROR(IF(AND(J2199=$H$2*1,MAX(K$64:K2199)=MAX(L$64:L2199)),MAX(K$64:K2199)+1,""),"")</f>
        <v/>
      </c>
      <c r="L2200" s="104" t="str">
        <f>IFERROR(IF(AND($F2199/INDEX($F$64:$F2200,MATCH(MAX(M$64:M2200),M$64:M2200,0)-1)&lt;(1-$P$2),MAX(K$64:K2200)&gt;MAX(L$64:L2199)),MAX(K$64:K2200),""),"")</f>
        <v/>
      </c>
      <c r="M2200" s="104" t="str">
        <f>IFERROR(IF(E2200="","",IF(K2200&lt;&gt;"",MAX(M$64:M2199)+1,IF(AND($F2199/INDEX($F$64:$F2200,MATCH(MAX(M$64:M2199),M$64:M2199,0)-1)&gt;(1+$O$2),MAX(K$64:K2200)&gt;MAX(L$64:L2199)),MAX(M$64:M2199)+1,""))),"")</f>
        <v/>
      </c>
      <c r="N2200" s="91">
        <f t="shared" si="205"/>
        <v>15</v>
      </c>
      <c r="O2200" s="91" t="str">
        <f>IFERROR(IF(AND(N2199=$H$2*1,MAX(O$64:O2199)=MAX(P$64:P2199)),MAX(O$64:O2199)+1,""),"")</f>
        <v/>
      </c>
      <c r="P2200" s="91" t="str">
        <f>IFERROR(IF(MOD(MAX(Q$64:Q2200),10*MAX(O$64:O2200))&lt;=2,IF(AND(F2199/INDEX($F$64:$F2200,MATCH(MAX(O$64:O2200),O$64:O2200,0)-1)&lt;(1-$P$2),MAX(O$64:O2200)&gt;MAX(P$64:P2199)),MAX(O$64:O2200),""),IF(AND($F2199/INDEX($F$64:$F2200,MATCH(MAX(Q$64:Q2200),Q$64:Q2200,0)-1)&lt;(1-$P$2),MAX(O$64:O2200)&gt;MAX(P$64:P2199)),MAX(O$64:O2200),"")),"")</f>
        <v/>
      </c>
      <c r="Q2200" s="91" t="str">
        <f>IFERROR(IF(E2200="","",IF(O2200&lt;&gt;"",MAX(O$64:O2200)*10+1,IF(AND($F2199/INDEX($F$64:$F2200,MATCH(MAX(Q$64:Q2199),Q$64:Q2199,0)-1)&gt;(1+$O$2),MAX(O$64:O2200)&gt;MAX(P$64:P2199)),MAX(Q$64:Q2199)+1,""))),"")</f>
        <v/>
      </c>
    </row>
    <row r="2201" spans="1:17" x14ac:dyDescent="0.2">
      <c r="A2201" s="13">
        <f>HLOOKUP($E$2,历史数据!$V$3:$AE$5000,ROW(A2199),)</f>
        <v>477666</v>
      </c>
      <c r="B2201" s="41">
        <v>39766</v>
      </c>
      <c r="C2201" s="100">
        <f>IFERROR(IF(A2201&lt;&gt;0,MAX($C$4:C2200)+1,""),"")</f>
        <v>2148</v>
      </c>
      <c r="D2201" s="100"/>
      <c r="E2201" s="99">
        <f t="shared" si="206"/>
        <v>39846</v>
      </c>
      <c r="F2201" s="101">
        <f>IFERROR(VLOOKUP(E2201,历史数据!AH:AJ,3,),"")</f>
        <v>5.6428510950046498</v>
      </c>
      <c r="G2201" s="101">
        <f t="shared" si="202"/>
        <v>4.614192789156224</v>
      </c>
      <c r="H2201" s="105">
        <f t="shared" si="203"/>
        <v>6.347702510658193E-3</v>
      </c>
      <c r="I2201" s="101">
        <f>IFERROR(VLOOKUP(E2201,历史数据!AH:AJ,2,),"")</f>
        <v>5.4864672309398497</v>
      </c>
      <c r="J2201" s="104">
        <f t="shared" si="204"/>
        <v>16</v>
      </c>
      <c r="K2201" s="104" t="str">
        <f>IFERROR(IF(AND(J2200=$H$2*1,MAX(K$64:K2200)=MAX(L$64:L2200)),MAX(K$64:K2200)+1,""),"")</f>
        <v/>
      </c>
      <c r="L2201" s="104" t="str">
        <f>IFERROR(IF(AND($F2200/INDEX($F$64:$F2201,MATCH(MAX(M$64:M2201),M$64:M2201,0)-1)&lt;(1-$P$2),MAX(K$64:K2201)&gt;MAX(L$64:L2200)),MAX(K$64:K2201),""),"")</f>
        <v/>
      </c>
      <c r="M2201" s="104" t="str">
        <f>IFERROR(IF(E2201="","",IF(K2201&lt;&gt;"",MAX(M$64:M2200)+1,IF(AND($F2200/INDEX($F$64:$F2201,MATCH(MAX(M$64:M2200),M$64:M2200,0)-1)&gt;(1+$O$2),MAX(K$64:K2201)&gt;MAX(L$64:L2200)),MAX(M$64:M2200)+1,""))),"")</f>
        <v/>
      </c>
      <c r="N2201" s="91">
        <f t="shared" si="205"/>
        <v>16</v>
      </c>
      <c r="O2201" s="91" t="str">
        <f>IFERROR(IF(AND(N2200=$H$2*1,MAX(O$64:O2200)=MAX(P$64:P2200)),MAX(O$64:O2200)+1,""),"")</f>
        <v/>
      </c>
      <c r="P2201" s="91" t="str">
        <f>IFERROR(IF(MOD(MAX(Q$64:Q2201),10*MAX(O$64:O2201))&lt;=2,IF(AND(F2200/INDEX($F$64:$F2201,MATCH(MAX(O$64:O2201),O$64:O2201,0)-1)&lt;(1-$P$2),MAX(O$64:O2201)&gt;MAX(P$64:P2200)),MAX(O$64:O2201),""),IF(AND($F2200/INDEX($F$64:$F2201,MATCH(MAX(Q$64:Q2201),Q$64:Q2201,0)-1)&lt;(1-$P$2),MAX(O$64:O2201)&gt;MAX(P$64:P2200)),MAX(O$64:O2201),"")),"")</f>
        <v/>
      </c>
      <c r="Q2201" s="91" t="str">
        <f>IFERROR(IF(E2201="","",IF(O2201&lt;&gt;"",MAX(O$64:O2201)*10+1,IF(AND($F2200/INDEX($F$64:$F2201,MATCH(MAX(Q$64:Q2200),Q$64:Q2200,0)-1)&gt;(1+$O$2),MAX(O$64:O2201)&gt;MAX(P$64:P2200)),MAX(Q$64:Q2200)+1,""))),"")</f>
        <v/>
      </c>
    </row>
    <row r="2202" spans="1:17" x14ac:dyDescent="0.2">
      <c r="A2202" s="13">
        <f>HLOOKUP($E$2,历史数据!$V$3:$AE$5000,ROW(A2200),)</f>
        <v>1227647</v>
      </c>
      <c r="B2202" s="41">
        <v>39769</v>
      </c>
      <c r="C2202" s="100">
        <f>IFERROR(IF(A2202&lt;&gt;0,MAX($C$4:C2201)+1,""),"")</f>
        <v>2149</v>
      </c>
      <c r="D2202" s="100"/>
      <c r="E2202" s="99">
        <f t="shared" si="206"/>
        <v>39847</v>
      </c>
      <c r="F2202" s="101">
        <f>IFERROR(VLOOKUP(E2202,历史数据!AH:AJ,3,),"")</f>
        <v>5.7340750157091103</v>
      </c>
      <c r="G2202" s="101">
        <f t="shared" si="202"/>
        <v>4.6461211614027862</v>
      </c>
      <c r="H2202" s="105">
        <f t="shared" si="203"/>
        <v>6.9196008284693189E-3</v>
      </c>
      <c r="I2202" s="101">
        <f>IFERROR(VLOOKUP(E2202,历史数据!AH:AJ,2,),"")</f>
        <v>5.6428510950046498</v>
      </c>
      <c r="J2202" s="104">
        <f t="shared" si="204"/>
        <v>17</v>
      </c>
      <c r="K2202" s="104" t="str">
        <f>IFERROR(IF(AND(J2201=$H$2*1,MAX(K$64:K2201)=MAX(L$64:L2201)),MAX(K$64:K2201)+1,""),"")</f>
        <v/>
      </c>
      <c r="L2202" s="104" t="str">
        <f>IFERROR(IF(AND($F2201/INDEX($F$64:$F2202,MATCH(MAX(M$64:M2202),M$64:M2202,0)-1)&lt;(1-$P$2),MAX(K$64:K2202)&gt;MAX(L$64:L2201)),MAX(K$64:K2202),""),"")</f>
        <v/>
      </c>
      <c r="M2202" s="104" t="str">
        <f>IFERROR(IF(E2202="","",IF(K2202&lt;&gt;"",MAX(M$64:M2201)+1,IF(AND($F2201/INDEX($F$64:$F2202,MATCH(MAX(M$64:M2201),M$64:M2201,0)-1)&gt;(1+$O$2),MAX(K$64:K2202)&gt;MAX(L$64:L2201)),MAX(M$64:M2201)+1,""))),"")</f>
        <v/>
      </c>
      <c r="N2202" s="91">
        <f t="shared" si="205"/>
        <v>17</v>
      </c>
      <c r="O2202" s="91" t="str">
        <f>IFERROR(IF(AND(N2201=$H$2*1,MAX(O$64:O2201)=MAX(P$64:P2201)),MAX(O$64:O2201)+1,""),"")</f>
        <v/>
      </c>
      <c r="P2202" s="91" t="str">
        <f>IFERROR(IF(MOD(MAX(Q$64:Q2202),10*MAX(O$64:O2202))&lt;=2,IF(AND(F2201/INDEX($F$64:$F2202,MATCH(MAX(O$64:O2202),O$64:O2202,0)-1)&lt;(1-$P$2),MAX(O$64:O2202)&gt;MAX(P$64:P2201)),MAX(O$64:O2202),""),IF(AND($F2201/INDEX($F$64:$F2202,MATCH(MAX(Q$64:Q2202),Q$64:Q2202,0)-1)&lt;(1-$P$2),MAX(O$64:O2202)&gt;MAX(P$64:P2201)),MAX(O$64:O2202),"")),"")</f>
        <v/>
      </c>
      <c r="Q2202" s="91" t="str">
        <f>IFERROR(IF(E2202="","",IF(O2202&lt;&gt;"",MAX(O$64:O2202)*10+1,IF(AND($F2201/INDEX($F$64:$F2202,MATCH(MAX(Q$64:Q2201),Q$64:Q2201,0)-1)&gt;(1+$O$2),MAX(O$64:O2202)&gt;MAX(P$64:P2201)),MAX(Q$64:Q2201)+1,""))),"")</f>
        <v/>
      </c>
    </row>
    <row r="2203" spans="1:17" x14ac:dyDescent="0.2">
      <c r="A2203" s="13">
        <f>HLOOKUP($E$2,历史数据!$V$3:$AE$5000,ROW(A2201),)</f>
        <v>551911</v>
      </c>
      <c r="B2203" s="41">
        <v>39770</v>
      </c>
      <c r="C2203" s="100">
        <f>IFERROR(IF(A2203&lt;&gt;0,MAX($C$4:C2202)+1,""),"")</f>
        <v>2150</v>
      </c>
      <c r="D2203" s="100"/>
      <c r="E2203" s="99">
        <f t="shared" si="206"/>
        <v>39848</v>
      </c>
      <c r="F2203" s="101">
        <f>IFERROR(VLOOKUP(E2203,历史数据!AH:AJ,3,),"")</f>
        <v>5.7992349590694401</v>
      </c>
      <c r="G2203" s="101">
        <f t="shared" si="202"/>
        <v>4.681090331006164</v>
      </c>
      <c r="H2203" s="105">
        <f t="shared" si="203"/>
        <v>7.5265298490019283E-3</v>
      </c>
      <c r="I2203" s="101">
        <f>IFERROR(VLOOKUP(E2203,历史数据!AH:AJ,2,),"")</f>
        <v>5.7862029703973699</v>
      </c>
      <c r="J2203" s="104">
        <f t="shared" si="204"/>
        <v>18</v>
      </c>
      <c r="K2203" s="104" t="str">
        <f>IFERROR(IF(AND(J2202=$H$2*1,MAX(K$64:K2202)=MAX(L$64:L2202)),MAX(K$64:K2202)+1,""),"")</f>
        <v/>
      </c>
      <c r="L2203" s="104" t="str">
        <f>IFERROR(IF(AND($F2202/INDEX($F$64:$F2203,MATCH(MAX(M$64:M2203),M$64:M2203,0)-1)&lt;(1-$P$2),MAX(K$64:K2203)&gt;MAX(L$64:L2202)),MAX(K$64:K2203),""),"")</f>
        <v/>
      </c>
      <c r="M2203" s="104" t="str">
        <f>IFERROR(IF(E2203="","",IF(K2203&lt;&gt;"",MAX(M$64:M2202)+1,IF(AND($F2202/INDEX($F$64:$F2203,MATCH(MAX(M$64:M2202),M$64:M2202,0)-1)&gt;(1+$O$2),MAX(K$64:K2203)&gt;MAX(L$64:L2202)),MAX(M$64:M2202)+1,""))),"")</f>
        <v/>
      </c>
      <c r="N2203" s="91">
        <f t="shared" si="205"/>
        <v>18</v>
      </c>
      <c r="O2203" s="91" t="str">
        <f>IFERROR(IF(AND(N2202=$H$2*1,MAX(O$64:O2202)=MAX(P$64:P2202)),MAX(O$64:O2202)+1,""),"")</f>
        <v/>
      </c>
      <c r="P2203" s="91" t="str">
        <f>IFERROR(IF(MOD(MAX(Q$64:Q2203),10*MAX(O$64:O2203))&lt;=2,IF(AND(F2202/INDEX($F$64:$F2203,MATCH(MAX(O$64:O2203),O$64:O2203,0)-1)&lt;(1-$P$2),MAX(O$64:O2203)&gt;MAX(P$64:P2202)),MAX(O$64:O2203),""),IF(AND($F2202/INDEX($F$64:$F2203,MATCH(MAX(Q$64:Q2203),Q$64:Q2203,0)-1)&lt;(1-$P$2),MAX(O$64:O2203)&gt;MAX(P$64:P2202)),MAX(O$64:O2203),"")),"")</f>
        <v/>
      </c>
      <c r="Q2203" s="91" t="str">
        <f>IFERROR(IF(E2203="","",IF(O2203&lt;&gt;"",MAX(O$64:O2203)*10+1,IF(AND($F2202/INDEX($F$64:$F2203,MATCH(MAX(Q$64:Q2202),Q$64:Q2202,0)-1)&gt;(1+$O$2),MAX(O$64:O2203)&gt;MAX(P$64:P2202)),MAX(Q$64:Q2202)+1,""))),"")</f>
        <v/>
      </c>
    </row>
    <row r="2204" spans="1:17" x14ac:dyDescent="0.2">
      <c r="A2204" s="13">
        <f>HLOOKUP($E$2,历史数据!$V$3:$AE$5000,ROW(A2202),)</f>
        <v>742202</v>
      </c>
      <c r="B2204" s="41">
        <v>39771</v>
      </c>
      <c r="C2204" s="100">
        <f>IFERROR(IF(A2204&lt;&gt;0,MAX($C$4:C2203)+1,""),"")</f>
        <v>2151</v>
      </c>
      <c r="D2204" s="100"/>
      <c r="E2204" s="99">
        <f t="shared" si="206"/>
        <v>39849</v>
      </c>
      <c r="F2204" s="101">
        <f>IFERROR(VLOOKUP(E2204,历史数据!AH:AJ,3,),"")</f>
        <v>5.7471070043811796</v>
      </c>
      <c r="G2204" s="101">
        <f t="shared" si="202"/>
        <v>4.7182314987215523</v>
      </c>
      <c r="H2204" s="105">
        <f t="shared" si="203"/>
        <v>7.9342984409798145E-3</v>
      </c>
      <c r="I2204" s="101">
        <f>IFERROR(VLOOKUP(E2204,历史数据!AH:AJ,2,),"")</f>
        <v>5.7731709817253103</v>
      </c>
      <c r="J2204" s="104">
        <f t="shared" si="204"/>
        <v>19</v>
      </c>
      <c r="K2204" s="104" t="str">
        <f>IFERROR(IF(AND(J2203=$H$2*1,MAX(K$64:K2203)=MAX(L$64:L2203)),MAX(K$64:K2203)+1,""),"")</f>
        <v/>
      </c>
      <c r="L2204" s="104" t="str">
        <f>IFERROR(IF(AND($F2203/INDEX($F$64:$F2204,MATCH(MAX(M$64:M2204),M$64:M2204,0)-1)&lt;(1-$P$2),MAX(K$64:K2204)&gt;MAX(L$64:L2203)),MAX(K$64:K2204),""),"")</f>
        <v/>
      </c>
      <c r="M2204" s="104" t="str">
        <f>IFERROR(IF(E2204="","",IF(K2204&lt;&gt;"",MAX(M$64:M2203)+1,IF(AND($F2203/INDEX($F$64:$F2204,MATCH(MAX(M$64:M2203),M$64:M2203,0)-1)&gt;(1+$O$2),MAX(K$64:K2204)&gt;MAX(L$64:L2203)),MAX(M$64:M2203)+1,""))),"")</f>
        <v/>
      </c>
      <c r="N2204" s="91">
        <f t="shared" si="205"/>
        <v>19</v>
      </c>
      <c r="O2204" s="91" t="str">
        <f>IFERROR(IF(AND(N2203=$H$2*1,MAX(O$64:O2203)=MAX(P$64:P2203)),MAX(O$64:O2203)+1,""),"")</f>
        <v/>
      </c>
      <c r="P2204" s="91" t="str">
        <f>IFERROR(IF(MOD(MAX(Q$64:Q2204),10*MAX(O$64:O2204))&lt;=2,IF(AND(F2203/INDEX($F$64:$F2204,MATCH(MAX(O$64:O2204),O$64:O2204,0)-1)&lt;(1-$P$2),MAX(O$64:O2204)&gt;MAX(P$64:P2203)),MAX(O$64:O2204),""),IF(AND($F2203/INDEX($F$64:$F2204,MATCH(MAX(Q$64:Q2204),Q$64:Q2204,0)-1)&lt;(1-$P$2),MAX(O$64:O2204)&gt;MAX(P$64:P2203)),MAX(O$64:O2204),"")),"")</f>
        <v/>
      </c>
      <c r="Q2204" s="91" t="str">
        <f>IFERROR(IF(E2204="","",IF(O2204&lt;&gt;"",MAX(O$64:O2204)*10+1,IF(AND($F2203/INDEX($F$64:$F2204,MATCH(MAX(Q$64:Q2203),Q$64:Q2203,0)-1)&gt;(1+$O$2),MAX(O$64:O2204)&gt;MAX(P$64:P2203)),MAX(Q$64:Q2203)+1,""))),"")</f>
        <v/>
      </c>
    </row>
    <row r="2205" spans="1:17" x14ac:dyDescent="0.2">
      <c r="A2205" s="13">
        <f>HLOOKUP($E$2,历史数据!$V$3:$AE$5000,ROW(A2203),)</f>
        <v>336179</v>
      </c>
      <c r="B2205" s="41">
        <v>39772</v>
      </c>
      <c r="C2205" s="100">
        <f>IFERROR(IF(A2205&lt;&gt;0,MAX($C$4:C2204)+1,""),"")</f>
        <v>2152</v>
      </c>
      <c r="D2205" s="100"/>
      <c r="E2205" s="99">
        <f t="shared" si="206"/>
        <v>39850</v>
      </c>
      <c r="F2205" s="101">
        <f>IFERROR(VLOOKUP(E2205,历史数据!AH:AJ,3,),"")</f>
        <v>6.0338107551666296</v>
      </c>
      <c r="G2205" s="101">
        <f t="shared" si="202"/>
        <v>4.7592822630385614</v>
      </c>
      <c r="H2205" s="105">
        <f t="shared" si="203"/>
        <v>8.7004557381578085E-3</v>
      </c>
      <c r="I2205" s="101">
        <f>IFERROR(VLOOKUP(E2205,历史数据!AH:AJ,2,),"")</f>
        <v>5.7731709817253103</v>
      </c>
      <c r="J2205" s="104">
        <f t="shared" si="204"/>
        <v>20</v>
      </c>
      <c r="K2205" s="104" t="str">
        <f>IFERROR(IF(AND(J2204=$H$2*1,MAX(K$64:K2204)=MAX(L$64:L2204)),MAX(K$64:K2204)+1,""),"")</f>
        <v/>
      </c>
      <c r="L2205" s="104" t="str">
        <f>IFERROR(IF(AND($F2204/INDEX($F$64:$F2205,MATCH(MAX(M$64:M2205),M$64:M2205,0)-1)&lt;(1-$P$2),MAX(K$64:K2205)&gt;MAX(L$64:L2204)),MAX(K$64:K2205),""),"")</f>
        <v/>
      </c>
      <c r="M2205" s="104" t="str">
        <f>IFERROR(IF(E2205="","",IF(K2205&lt;&gt;"",MAX(M$64:M2204)+1,IF(AND($F2204/INDEX($F$64:$F2205,MATCH(MAX(M$64:M2204),M$64:M2204,0)-1)&gt;(1+$O$2),MAX(K$64:K2205)&gt;MAX(L$64:L2204)),MAX(M$64:M2204)+1,""))),"")</f>
        <v/>
      </c>
      <c r="N2205" s="91">
        <f t="shared" si="205"/>
        <v>20</v>
      </c>
      <c r="O2205" s="91" t="str">
        <f>IFERROR(IF(AND(N2204=$H$2*1,MAX(O$64:O2204)=MAX(P$64:P2204)),MAX(O$64:O2204)+1,""),"")</f>
        <v/>
      </c>
      <c r="P2205" s="91" t="str">
        <f>IFERROR(IF(MOD(MAX(Q$64:Q2205),10*MAX(O$64:O2205))&lt;=2,IF(AND(F2204/INDEX($F$64:$F2205,MATCH(MAX(O$64:O2205),O$64:O2205,0)-1)&lt;(1-$P$2),MAX(O$64:O2205)&gt;MAX(P$64:P2204)),MAX(O$64:O2205),""),IF(AND($F2204/INDEX($F$64:$F2205,MATCH(MAX(Q$64:Q2205),Q$64:Q2205,0)-1)&lt;(1-$P$2),MAX(O$64:O2205)&gt;MAX(P$64:P2204)),MAX(O$64:O2205),"")),"")</f>
        <v/>
      </c>
      <c r="Q2205" s="91" t="str">
        <f>IFERROR(IF(E2205="","",IF(O2205&lt;&gt;"",MAX(O$64:O2205)*10+1,IF(AND($F2204/INDEX($F$64:$F2205,MATCH(MAX(Q$64:Q2204),Q$64:Q2204,0)-1)&gt;(1+$O$2),MAX(O$64:O2205)&gt;MAX(P$64:P2204)),MAX(Q$64:Q2204)+1,""))),"")</f>
        <v/>
      </c>
    </row>
    <row r="2206" spans="1:17" x14ac:dyDescent="0.2">
      <c r="A2206" s="13">
        <f>HLOOKUP($E$2,历史数据!$V$3:$AE$5000,ROW(A2204),)</f>
        <v>561844</v>
      </c>
      <c r="B2206" s="41">
        <v>39773</v>
      </c>
      <c r="C2206" s="100">
        <f>IFERROR(IF(A2206&lt;&gt;0,MAX($C$4:C2205)+1,""),"")</f>
        <v>2153</v>
      </c>
      <c r="D2206" s="100"/>
      <c r="E2206" s="99">
        <f t="shared" si="206"/>
        <v>39853</v>
      </c>
      <c r="F2206" s="101">
        <f>IFERROR(VLOOKUP(E2206,历史数据!AH:AJ,3,),"")</f>
        <v>6.3335464946241498</v>
      </c>
      <c r="G2206" s="101">
        <f t="shared" si="202"/>
        <v>4.8083694203700107</v>
      </c>
      <c r="H2206" s="105">
        <f t="shared" si="203"/>
        <v>1.0313983205549437E-2</v>
      </c>
      <c r="I2206" s="101">
        <f>IFERROR(VLOOKUP(E2206,历史数据!AH:AJ,2,),"")</f>
        <v>6.2032266079034901</v>
      </c>
      <c r="J2206" s="104">
        <f t="shared" si="204"/>
        <v>21</v>
      </c>
      <c r="K2206" s="104" t="str">
        <f>IFERROR(IF(AND(J2205=$H$2*1,MAX(K$64:K2205)=MAX(L$64:L2205)),MAX(K$64:K2205)+1,""),"")</f>
        <v/>
      </c>
      <c r="L2206" s="104" t="str">
        <f>IFERROR(IF(AND($F2205/INDEX($F$64:$F2206,MATCH(MAX(M$64:M2206),M$64:M2206,0)-1)&lt;(1-$P$2),MAX(K$64:K2206)&gt;MAX(L$64:L2205)),MAX(K$64:K2206),""),"")</f>
        <v/>
      </c>
      <c r="M2206" s="104" t="str">
        <f>IFERROR(IF(E2206="","",IF(K2206&lt;&gt;"",MAX(M$64:M2205)+1,IF(AND($F2205/INDEX($F$64:$F2206,MATCH(MAX(M$64:M2205),M$64:M2205,0)-1)&gt;(1+$O$2),MAX(K$64:K2206)&gt;MAX(L$64:L2205)),MAX(M$64:M2205)+1,""))),"")</f>
        <v/>
      </c>
      <c r="N2206" s="91">
        <f t="shared" si="205"/>
        <v>21</v>
      </c>
      <c r="O2206" s="91" t="str">
        <f>IFERROR(IF(AND(N2205=$H$2*1,MAX(O$64:O2205)=MAX(P$64:P2205)),MAX(O$64:O2205)+1,""),"")</f>
        <v/>
      </c>
      <c r="P2206" s="91" t="str">
        <f>IFERROR(IF(MOD(MAX(Q$64:Q2206),10*MAX(O$64:O2206))&lt;=2,IF(AND(F2205/INDEX($F$64:$F2206,MATCH(MAX(O$64:O2206),O$64:O2206,0)-1)&lt;(1-$P$2),MAX(O$64:O2206)&gt;MAX(P$64:P2205)),MAX(O$64:O2206),""),IF(AND($F2205/INDEX($F$64:$F2206,MATCH(MAX(Q$64:Q2206),Q$64:Q2206,0)-1)&lt;(1-$P$2),MAX(O$64:O2206)&gt;MAX(P$64:P2205)),MAX(O$64:O2206),"")),"")</f>
        <v/>
      </c>
      <c r="Q2206" s="91" t="str">
        <f>IFERROR(IF(E2206="","",IF(O2206&lt;&gt;"",MAX(O$64:O2206)*10+1,IF(AND($F2205/INDEX($F$64:$F2206,MATCH(MAX(Q$64:Q2205),Q$64:Q2205,0)-1)&gt;(1+$O$2),MAX(O$64:O2206)&gt;MAX(P$64:P2205)),MAX(Q$64:Q2205)+1,""))),"")</f>
        <v/>
      </c>
    </row>
    <row r="2207" spans="1:17" x14ac:dyDescent="0.2">
      <c r="A2207" s="13">
        <f>HLOOKUP($E$2,历史数据!$V$3:$AE$5000,ROW(A2205),)</f>
        <v>256639</v>
      </c>
      <c r="B2207" s="41">
        <v>39776</v>
      </c>
      <c r="C2207" s="100">
        <f>IFERROR(IF(A2207&lt;&gt;0,MAX($C$4:C2206)+1,""),"")</f>
        <v>2154</v>
      </c>
      <c r="D2207" s="100"/>
      <c r="E2207" s="99">
        <f t="shared" si="206"/>
        <v>39854</v>
      </c>
      <c r="F2207" s="101">
        <f>IFERROR(VLOOKUP(E2207,历史数据!AH:AJ,3,),"")</f>
        <v>6.5420583133772103</v>
      </c>
      <c r="G2207" s="101">
        <f t="shared" si="202"/>
        <v>4.8591941761910693</v>
      </c>
      <c r="H2207" s="105">
        <f t="shared" si="203"/>
        <v>1.0570060529406566E-2</v>
      </c>
      <c r="I2207" s="101">
        <f>IFERROR(VLOOKUP(E2207,历史数据!AH:AJ,2,),"")</f>
        <v>6.4508343926727498</v>
      </c>
      <c r="J2207" s="104">
        <f t="shared" si="204"/>
        <v>22</v>
      </c>
      <c r="K2207" s="104" t="str">
        <f>IFERROR(IF(AND(J2206=$H$2*1,MAX(K$64:K2206)=MAX(L$64:L2206)),MAX(K$64:K2206)+1,""),"")</f>
        <v/>
      </c>
      <c r="L2207" s="104" t="str">
        <f>IFERROR(IF(AND($F2206/INDEX($F$64:$F2207,MATCH(MAX(M$64:M2207),M$64:M2207,0)-1)&lt;(1-$P$2),MAX(K$64:K2207)&gt;MAX(L$64:L2206)),MAX(K$64:K2207),""),"")</f>
        <v/>
      </c>
      <c r="M2207" s="104" t="str">
        <f>IFERROR(IF(E2207="","",IF(K2207&lt;&gt;"",MAX(M$64:M2206)+1,IF(AND($F2206/INDEX($F$64:$F2207,MATCH(MAX(M$64:M2206),M$64:M2206,0)-1)&gt;(1+$O$2),MAX(K$64:K2207)&gt;MAX(L$64:L2206)),MAX(M$64:M2206)+1,""))),"")</f>
        <v/>
      </c>
      <c r="N2207" s="91">
        <f t="shared" si="205"/>
        <v>22</v>
      </c>
      <c r="O2207" s="91" t="str">
        <f>IFERROR(IF(AND(N2206=$H$2*1,MAX(O$64:O2206)=MAX(P$64:P2206)),MAX(O$64:O2206)+1,""),"")</f>
        <v/>
      </c>
      <c r="P2207" s="91" t="str">
        <f>IFERROR(IF(MOD(MAX(Q$64:Q2207),10*MAX(O$64:O2207))&lt;=2,IF(AND(F2206/INDEX($F$64:$F2207,MATCH(MAX(O$64:O2207),O$64:O2207,0)-1)&lt;(1-$P$2),MAX(O$64:O2207)&gt;MAX(P$64:P2206)),MAX(O$64:O2207),""),IF(AND($F2206/INDEX($F$64:$F2207,MATCH(MAX(Q$64:Q2207),Q$64:Q2207,0)-1)&lt;(1-$P$2),MAX(O$64:O2207)&gt;MAX(P$64:P2206)),MAX(O$64:O2207),"")),"")</f>
        <v/>
      </c>
      <c r="Q2207" s="91" t="str">
        <f>IFERROR(IF(E2207="","",IF(O2207&lt;&gt;"",MAX(O$64:O2207)*10+1,IF(AND($F2206/INDEX($F$64:$F2207,MATCH(MAX(Q$64:Q2206),Q$64:Q2206,0)-1)&gt;(1+$O$2),MAX(O$64:O2207)&gt;MAX(P$64:P2206)),MAX(Q$64:Q2206)+1,""))),"")</f>
        <v/>
      </c>
    </row>
    <row r="2208" spans="1:17" x14ac:dyDescent="0.2">
      <c r="A2208" s="13">
        <f>HLOOKUP($E$2,历史数据!$V$3:$AE$5000,ROW(A2206),)</f>
        <v>208500</v>
      </c>
      <c r="B2208" s="41">
        <v>39777</v>
      </c>
      <c r="C2208" s="100">
        <f>IFERROR(IF(A2208&lt;&gt;0,MAX($C$4:C2207)+1,""),"")</f>
        <v>2155</v>
      </c>
      <c r="D2208" s="100"/>
      <c r="E2208" s="99">
        <f t="shared" si="206"/>
        <v>39855</v>
      </c>
      <c r="F2208" s="101">
        <f>IFERROR(VLOOKUP(E2208,历史数据!AH:AJ,3,),"")</f>
        <v>6.8678580301788603</v>
      </c>
      <c r="G2208" s="101">
        <f t="shared" si="202"/>
        <v>4.9126253297465414</v>
      </c>
      <c r="H2208" s="105">
        <f t="shared" si="203"/>
        <v>1.0995887716789055E-2</v>
      </c>
      <c r="I2208" s="101">
        <f>IFERROR(VLOOKUP(E2208,历史数据!AH:AJ,2,),"")</f>
        <v>6.4378024040006796</v>
      </c>
      <c r="J2208" s="104">
        <f t="shared" si="204"/>
        <v>23</v>
      </c>
      <c r="K2208" s="104" t="str">
        <f>IFERROR(IF(AND(J2207=$H$2*1,MAX(K$64:K2207)=MAX(L$64:L2207)),MAX(K$64:K2207)+1,""),"")</f>
        <v/>
      </c>
      <c r="L2208" s="104" t="str">
        <f>IFERROR(IF(AND($F2207/INDEX($F$64:$F2208,MATCH(MAX(M$64:M2208),M$64:M2208,0)-1)&lt;(1-$P$2),MAX(K$64:K2208)&gt;MAX(L$64:L2207)),MAX(K$64:K2208),""),"")</f>
        <v/>
      </c>
      <c r="M2208" s="104" t="str">
        <f>IFERROR(IF(E2208="","",IF(K2208&lt;&gt;"",MAX(M$64:M2207)+1,IF(AND($F2207/INDEX($F$64:$F2208,MATCH(MAX(M$64:M2207),M$64:M2207,0)-1)&gt;(1+$O$2),MAX(K$64:K2208)&gt;MAX(L$64:L2207)),MAX(M$64:M2207)+1,""))),"")</f>
        <v/>
      </c>
      <c r="N2208" s="91">
        <f t="shared" si="205"/>
        <v>23</v>
      </c>
      <c r="O2208" s="91" t="str">
        <f>IFERROR(IF(AND(N2207=$H$2*1,MAX(O$64:O2207)=MAX(P$64:P2207)),MAX(O$64:O2207)+1,""),"")</f>
        <v/>
      </c>
      <c r="P2208" s="91" t="str">
        <f>IFERROR(IF(MOD(MAX(Q$64:Q2208),10*MAX(O$64:O2208))&lt;=2,IF(AND(F2207/INDEX($F$64:$F2208,MATCH(MAX(O$64:O2208),O$64:O2208,0)-1)&lt;(1-$P$2),MAX(O$64:O2208)&gt;MAX(P$64:P2207)),MAX(O$64:O2208),""),IF(AND($F2207/INDEX($F$64:$F2208,MATCH(MAX(Q$64:Q2208),Q$64:Q2208,0)-1)&lt;(1-$P$2),MAX(O$64:O2208)&gt;MAX(P$64:P2207)),MAX(O$64:O2208),"")),"")</f>
        <v/>
      </c>
      <c r="Q2208" s="91" t="str">
        <f>IFERROR(IF(E2208="","",IF(O2208&lt;&gt;"",MAX(O$64:O2208)*10+1,IF(AND($F2207/INDEX($F$64:$F2208,MATCH(MAX(Q$64:Q2207),Q$64:Q2207,0)-1)&gt;(1+$O$2),MAX(O$64:O2208)&gt;MAX(P$64:P2207)),MAX(Q$64:Q2207)+1,""))),"")</f>
        <v/>
      </c>
    </row>
    <row r="2209" spans="1:17" x14ac:dyDescent="0.2">
      <c r="A2209" s="13">
        <f>HLOOKUP($E$2,历史数据!$V$3:$AE$5000,ROW(A2207),)</f>
        <v>336300</v>
      </c>
      <c r="B2209" s="41">
        <v>39778</v>
      </c>
      <c r="C2209" s="100">
        <f>IFERROR(IF(A2209&lt;&gt;0,MAX($C$4:C2208)+1,""),"")</f>
        <v>2156</v>
      </c>
      <c r="D2209" s="100"/>
      <c r="E2209" s="99">
        <f t="shared" si="206"/>
        <v>39856</v>
      </c>
      <c r="F2209" s="101">
        <f>IFERROR(VLOOKUP(E2209,历史数据!AH:AJ,3,),"")</f>
        <v>7.2066897356525903</v>
      </c>
      <c r="G2209" s="101">
        <f t="shared" si="202"/>
        <v>4.9704004795260346</v>
      </c>
      <c r="H2209" s="105">
        <f t="shared" si="203"/>
        <v>1.1760544698912412E-2</v>
      </c>
      <c r="I2209" s="101">
        <f>IFERROR(VLOOKUP(E2209,历史数据!AH:AJ,2,),"")</f>
        <v>7.2066897356525903</v>
      </c>
      <c r="J2209" s="104">
        <f t="shared" si="204"/>
        <v>24</v>
      </c>
      <c r="K2209" s="104" t="str">
        <f>IFERROR(IF(AND(J2208=$H$2*1,MAX(K$64:K2208)=MAX(L$64:L2208)),MAX(K$64:K2208)+1,""),"")</f>
        <v/>
      </c>
      <c r="L2209" s="104" t="str">
        <f>IFERROR(IF(AND($F2208/INDEX($F$64:$F2209,MATCH(MAX(M$64:M2209),M$64:M2209,0)-1)&lt;(1-$P$2),MAX(K$64:K2209)&gt;MAX(L$64:L2208)),MAX(K$64:K2209),""),"")</f>
        <v/>
      </c>
      <c r="M2209" s="104" t="str">
        <f>IFERROR(IF(E2209="","",IF(K2209&lt;&gt;"",MAX(M$64:M2208)+1,IF(AND($F2208/INDEX($F$64:$F2209,MATCH(MAX(M$64:M2208),M$64:M2208,0)-1)&gt;(1+$O$2),MAX(K$64:K2209)&gt;MAX(L$64:L2208)),MAX(M$64:M2208)+1,""))),"")</f>
        <v/>
      </c>
      <c r="N2209" s="91">
        <f t="shared" si="205"/>
        <v>24</v>
      </c>
      <c r="O2209" s="91" t="str">
        <f>IFERROR(IF(AND(N2208=$H$2*1,MAX(O$64:O2208)=MAX(P$64:P2208)),MAX(O$64:O2208)+1,""),"")</f>
        <v/>
      </c>
      <c r="P2209" s="91" t="str">
        <f>IFERROR(IF(MOD(MAX(Q$64:Q2209),10*MAX(O$64:O2209))&lt;=2,IF(AND(F2208/INDEX($F$64:$F2209,MATCH(MAX(O$64:O2209),O$64:O2209,0)-1)&lt;(1-$P$2),MAX(O$64:O2209)&gt;MAX(P$64:P2208)),MAX(O$64:O2209),""),IF(AND($F2208/INDEX($F$64:$F2209,MATCH(MAX(Q$64:Q2209),Q$64:Q2209,0)-1)&lt;(1-$P$2),MAX(O$64:O2209)&gt;MAX(P$64:P2208)),MAX(O$64:O2209),"")),"")</f>
        <v/>
      </c>
      <c r="Q2209" s="91" t="str">
        <f>IFERROR(IF(E2209="","",IF(O2209&lt;&gt;"",MAX(O$64:O2209)*10+1,IF(AND($F2208/INDEX($F$64:$F2209,MATCH(MAX(Q$64:Q2208),Q$64:Q2208,0)-1)&gt;(1+$O$2),MAX(O$64:O2209)&gt;MAX(P$64:P2208)),MAX(Q$64:Q2208)+1,""))),"")</f>
        <v/>
      </c>
    </row>
    <row r="2210" spans="1:17" x14ac:dyDescent="0.2">
      <c r="A2210" s="13">
        <f>HLOOKUP($E$2,历史数据!$V$3:$AE$5000,ROW(A2208),)</f>
        <v>806288</v>
      </c>
      <c r="B2210" s="41">
        <v>39779</v>
      </c>
      <c r="C2210" s="100">
        <f>IFERROR(IF(A2210&lt;&gt;0,MAX($C$4:C2209)+1,""),"")</f>
        <v>2157</v>
      </c>
      <c r="D2210" s="100"/>
      <c r="E2210" s="99">
        <f t="shared" si="206"/>
        <v>39857</v>
      </c>
      <c r="F2210" s="101">
        <f>IFERROR(VLOOKUP(E2210,历史数据!AH:AJ,3,),"")</f>
        <v>7.1806257583084498</v>
      </c>
      <c r="G2210" s="101">
        <f t="shared" si="202"/>
        <v>5.0255692315711142</v>
      </c>
      <c r="H2210" s="105">
        <f t="shared" si="203"/>
        <v>1.1099458136689222E-2</v>
      </c>
      <c r="I2210" s="101">
        <f>IFERROR(VLOOKUP(E2210,历史数据!AH:AJ,2,),"")</f>
        <v>7.3370096223732499</v>
      </c>
      <c r="J2210" s="104">
        <f t="shared" si="204"/>
        <v>25</v>
      </c>
      <c r="K2210" s="104" t="str">
        <f>IFERROR(IF(AND(J2209=$H$2*1,MAX(K$64:K2209)=MAX(L$64:L2209)),MAX(K$64:K2209)+1,""),"")</f>
        <v/>
      </c>
      <c r="L2210" s="104" t="str">
        <f>IFERROR(IF(AND($F2209/INDEX($F$64:$F2210,MATCH(MAX(M$64:M2210),M$64:M2210,0)-1)&lt;(1-$P$2),MAX(K$64:K2210)&gt;MAX(L$64:L2209)),MAX(K$64:K2210),""),"")</f>
        <v/>
      </c>
      <c r="M2210" s="104">
        <f>IFERROR(IF(E2210="","",IF(K2210&lt;&gt;"",MAX(M$64:M2209)+1,IF(AND($F2209/INDEX($F$64:$F2210,MATCH(MAX(M$64:M2209),M$64:M2209,0)-1)&gt;(1+$O$2),MAX(K$64:K2210)&gt;MAX(L$64:L2209)),MAX(M$64:M2209)+1,""))),"")</f>
        <v>23</v>
      </c>
      <c r="N2210" s="91">
        <f t="shared" si="205"/>
        <v>25</v>
      </c>
      <c r="O2210" s="91" t="str">
        <f>IFERROR(IF(AND(N2209=$H$2*1,MAX(O$64:O2209)=MAX(P$64:P2209)),MAX(O$64:O2209)+1,""),"")</f>
        <v/>
      </c>
      <c r="P2210" s="91" t="str">
        <f>IFERROR(IF(MOD(MAX(Q$64:Q2210),10*MAX(O$64:O2210))&lt;=2,IF(AND(F2209/INDEX($F$64:$F2210,MATCH(MAX(O$64:O2210),O$64:O2210,0)-1)&lt;(1-$P$2),MAX(O$64:O2210)&gt;MAX(P$64:P2209)),MAX(O$64:O2210),""),IF(AND($F2209/INDEX($F$64:$F2210,MATCH(MAX(Q$64:Q2210),Q$64:Q2210,0)-1)&lt;(1-$P$2),MAX(O$64:O2210)&gt;MAX(P$64:P2209)),MAX(O$64:O2210),"")),"")</f>
        <v/>
      </c>
      <c r="Q2210" s="91">
        <f>IFERROR(IF(E2210="","",IF(O2210&lt;&gt;"",MAX(O$64:O2210)*10+1,IF(AND($F2209/INDEX($F$64:$F2210,MATCH(MAX(Q$64:Q2209),Q$64:Q2209,0)-1)&gt;(1+$O$2),MAX(O$64:O2210)&gt;MAX(P$64:P2209)),MAX(Q$64:Q2209)+1,""))),"")</f>
        <v>112</v>
      </c>
    </row>
    <row r="2211" spans="1:17" x14ac:dyDescent="0.2">
      <c r="A2211" s="13">
        <f>HLOOKUP($E$2,历史数据!$V$3:$AE$5000,ROW(A2209),)</f>
        <v>368086</v>
      </c>
      <c r="B2211" s="41">
        <v>39780</v>
      </c>
      <c r="C2211" s="100">
        <f>IFERROR(IF(A2211&lt;&gt;0,MAX($C$4:C2210)+1,""),"")</f>
        <v>2158</v>
      </c>
      <c r="D2211" s="100"/>
      <c r="E2211" s="99">
        <f t="shared" si="206"/>
        <v>39860</v>
      </c>
      <c r="F2211" s="101">
        <f>IFERROR(VLOOKUP(E2211,历史数据!AH:AJ,3,),"")</f>
        <v>7.5455214411263096</v>
      </c>
      <c r="G2211" s="101">
        <f t="shared" si="202"/>
        <v>5.083995980784211</v>
      </c>
      <c r="H2211" s="105">
        <f t="shared" si="203"/>
        <v>1.1625896793154178E-2</v>
      </c>
      <c r="I2211" s="101">
        <f>IFERROR(VLOOKUP(E2211,历史数据!AH:AJ,2,),"")</f>
        <v>7.5455214411263096</v>
      </c>
      <c r="J2211" s="104">
        <f t="shared" si="204"/>
        <v>26</v>
      </c>
      <c r="K2211" s="104" t="str">
        <f>IFERROR(IF(AND(J2210=$H$2*1,MAX(K$64:K2210)=MAX(L$64:L2210)),MAX(K$64:K2210)+1,""),"")</f>
        <v/>
      </c>
      <c r="L2211" s="104" t="str">
        <f>IFERROR(IF(AND($F2210/INDEX($F$64:$F2211,MATCH(MAX(M$64:M2211),M$64:M2211,0)-1)&lt;(1-$P$2),MAX(K$64:K2211)&gt;MAX(L$64:L2210)),MAX(K$64:K2211),""),"")</f>
        <v/>
      </c>
      <c r="M2211" s="104" t="str">
        <f>IFERROR(IF(E2211="","",IF(K2211&lt;&gt;"",MAX(M$64:M2210)+1,IF(AND($F2210/INDEX($F$64:$F2211,MATCH(MAX(M$64:M2210),M$64:M2210,0)-1)&gt;(1+$O$2),MAX(K$64:K2211)&gt;MAX(L$64:L2210)),MAX(M$64:M2210)+1,""))),"")</f>
        <v/>
      </c>
      <c r="N2211" s="91">
        <f t="shared" si="205"/>
        <v>26</v>
      </c>
      <c r="O2211" s="91" t="str">
        <f>IFERROR(IF(AND(N2210=$H$2*1,MAX(O$64:O2210)=MAX(P$64:P2210)),MAX(O$64:O2210)+1,""),"")</f>
        <v/>
      </c>
      <c r="P2211" s="91" t="str">
        <f>IFERROR(IF(MOD(MAX(Q$64:Q2211),10*MAX(O$64:O2211))&lt;=2,IF(AND(F2210/INDEX($F$64:$F2211,MATCH(MAX(O$64:O2211),O$64:O2211,0)-1)&lt;(1-$P$2),MAX(O$64:O2211)&gt;MAX(P$64:P2210)),MAX(O$64:O2211),""),IF(AND($F2210/INDEX($F$64:$F2211,MATCH(MAX(Q$64:Q2211),Q$64:Q2211,0)-1)&lt;(1-$P$2),MAX(O$64:O2211)&gt;MAX(P$64:P2210)),MAX(O$64:O2211),"")),"")</f>
        <v/>
      </c>
      <c r="Q2211" s="91" t="str">
        <f>IFERROR(IF(E2211="","",IF(O2211&lt;&gt;"",MAX(O$64:O2211)*10+1,IF(AND($F2210/INDEX($F$64:$F2211,MATCH(MAX(Q$64:Q2210),Q$64:Q2210,0)-1)&gt;(1+$O$2),MAX(O$64:O2211)&gt;MAX(P$64:P2210)),MAX(Q$64:Q2210)+1,""))),"")</f>
        <v/>
      </c>
    </row>
    <row r="2212" spans="1:17" x14ac:dyDescent="0.2">
      <c r="A2212" s="13">
        <f>HLOOKUP($E$2,历史数据!$V$3:$AE$5000,ROW(A2210),)</f>
        <v>357299</v>
      </c>
      <c r="B2212" s="41">
        <v>39783</v>
      </c>
      <c r="C2212" s="100">
        <f>IFERROR(IF(A2212&lt;&gt;0,MAX($C$4:C2211)+1,""),"")</f>
        <v>2159</v>
      </c>
      <c r="D2212" s="100"/>
      <c r="E2212" s="99">
        <f t="shared" si="206"/>
        <v>39861</v>
      </c>
      <c r="F2212" s="101">
        <f>IFERROR(VLOOKUP(E2212,历史数据!AH:AJ,3,),"")</f>
        <v>7.9234491126162201</v>
      </c>
      <c r="G2212" s="101">
        <f t="shared" si="202"/>
        <v>5.1463323265989267</v>
      </c>
      <c r="H2212" s="105">
        <f t="shared" si="203"/>
        <v>1.2261289357884175E-2</v>
      </c>
      <c r="I2212" s="101">
        <f>IFERROR(VLOOKUP(E2212,历史数据!AH:AJ,2,),"")</f>
        <v>7.9234491126162201</v>
      </c>
      <c r="J2212" s="104">
        <f t="shared" si="204"/>
        <v>27</v>
      </c>
      <c r="K2212" s="104" t="str">
        <f>IFERROR(IF(AND(J2211=$H$2*1,MAX(K$64:K2211)=MAX(L$64:L2211)),MAX(K$64:K2211)+1,""),"")</f>
        <v/>
      </c>
      <c r="L2212" s="104" t="str">
        <f>IFERROR(IF(AND($F2211/INDEX($F$64:$F2212,MATCH(MAX(M$64:M2212),M$64:M2212,0)-1)&lt;(1-$P$2),MAX(K$64:K2212)&gt;MAX(L$64:L2211)),MAX(K$64:K2212),""),"")</f>
        <v/>
      </c>
      <c r="M2212" s="104" t="str">
        <f>IFERROR(IF(E2212="","",IF(K2212&lt;&gt;"",MAX(M$64:M2211)+1,IF(AND($F2211/INDEX($F$64:$F2212,MATCH(MAX(M$64:M2211),M$64:M2211,0)-1)&gt;(1+$O$2),MAX(K$64:K2212)&gt;MAX(L$64:L2211)),MAX(M$64:M2211)+1,""))),"")</f>
        <v/>
      </c>
      <c r="N2212" s="91">
        <f t="shared" si="205"/>
        <v>27</v>
      </c>
      <c r="O2212" s="91" t="str">
        <f>IFERROR(IF(AND(N2211=$H$2*1,MAX(O$64:O2211)=MAX(P$64:P2211)),MAX(O$64:O2211)+1,""),"")</f>
        <v/>
      </c>
      <c r="P2212" s="91" t="str">
        <f>IFERROR(IF(MOD(MAX(Q$64:Q2212),10*MAX(O$64:O2212))&lt;=2,IF(AND(F2211/INDEX($F$64:$F2212,MATCH(MAX(O$64:O2212),O$64:O2212,0)-1)&lt;(1-$P$2),MAX(O$64:O2212)&gt;MAX(P$64:P2211)),MAX(O$64:O2212),""),IF(AND($F2211/INDEX($F$64:$F2212,MATCH(MAX(Q$64:Q2212),Q$64:Q2212,0)-1)&lt;(1-$P$2),MAX(O$64:O2212)&gt;MAX(P$64:P2211)),MAX(O$64:O2212),"")),"")</f>
        <v/>
      </c>
      <c r="Q2212" s="91" t="str">
        <f>IFERROR(IF(E2212="","",IF(O2212&lt;&gt;"",MAX(O$64:O2212)*10+1,IF(AND($F2211/INDEX($F$64:$F2212,MATCH(MAX(Q$64:Q2211),Q$64:Q2211,0)-1)&gt;(1+$O$2),MAX(O$64:O2212)&gt;MAX(P$64:P2211)),MAX(Q$64:Q2211)+1,""))),"")</f>
        <v/>
      </c>
    </row>
    <row r="2213" spans="1:17" x14ac:dyDescent="0.2">
      <c r="A2213" s="13">
        <f>HLOOKUP($E$2,历史数据!$V$3:$AE$5000,ROW(A2211),)</f>
        <v>431295</v>
      </c>
      <c r="B2213" s="41">
        <v>39784</v>
      </c>
      <c r="C2213" s="100">
        <f>IFERROR(IF(A2213&lt;&gt;0,MAX($C$4:C2212)+1,""),"")</f>
        <v>2160</v>
      </c>
      <c r="D2213" s="100"/>
      <c r="E2213" s="99">
        <f t="shared" si="206"/>
        <v>39862</v>
      </c>
      <c r="F2213" s="101">
        <f>IFERROR(VLOOKUP(E2213,历史数据!AH:AJ,3,),"")</f>
        <v>7.9364811012882903</v>
      </c>
      <c r="G2213" s="101">
        <f t="shared" si="202"/>
        <v>5.2054106752456262</v>
      </c>
      <c r="H2213" s="105">
        <f t="shared" si="203"/>
        <v>1.1479699501983465E-2</v>
      </c>
      <c r="I2213" s="101">
        <f>IFERROR(VLOOKUP(E2213,历史数据!AH:AJ,2,),"")</f>
        <v>7.6888733165190297</v>
      </c>
      <c r="J2213" s="104">
        <f t="shared" si="204"/>
        <v>28</v>
      </c>
      <c r="K2213" s="104" t="str">
        <f>IFERROR(IF(AND(J2212=$H$2*1,MAX(K$64:K2212)=MAX(L$64:L2212)),MAX(K$64:K2212)+1,""),"")</f>
        <v/>
      </c>
      <c r="L2213" s="104" t="str">
        <f>IFERROR(IF(AND($F2212/INDEX($F$64:$F2213,MATCH(MAX(M$64:M2213),M$64:M2213,0)-1)&lt;(1-$P$2),MAX(K$64:K2213)&gt;MAX(L$64:L2212)),MAX(K$64:K2213),""),"")</f>
        <v/>
      </c>
      <c r="M2213" s="104" t="str">
        <f>IFERROR(IF(E2213="","",IF(K2213&lt;&gt;"",MAX(M$64:M2212)+1,IF(AND($F2212/INDEX($F$64:$F2213,MATCH(MAX(M$64:M2212),M$64:M2212,0)-1)&gt;(1+$O$2),MAX(K$64:K2213)&gt;MAX(L$64:L2212)),MAX(M$64:M2212)+1,""))),"")</f>
        <v/>
      </c>
      <c r="N2213" s="91">
        <f t="shared" si="205"/>
        <v>28</v>
      </c>
      <c r="O2213" s="91" t="str">
        <f>IFERROR(IF(AND(N2212=$H$2*1,MAX(O$64:O2212)=MAX(P$64:P2212)),MAX(O$64:O2212)+1,""),"")</f>
        <v/>
      </c>
      <c r="P2213" s="91" t="str">
        <f>IFERROR(IF(MOD(MAX(Q$64:Q2213),10*MAX(O$64:O2213))&lt;=2,IF(AND(F2212/INDEX($F$64:$F2213,MATCH(MAX(O$64:O2213),O$64:O2213,0)-1)&lt;(1-$P$2),MAX(O$64:O2213)&gt;MAX(P$64:P2212)),MAX(O$64:O2213),""),IF(AND($F2212/INDEX($F$64:$F2213,MATCH(MAX(Q$64:Q2213),Q$64:Q2213,0)-1)&lt;(1-$P$2),MAX(O$64:O2213)&gt;MAX(P$64:P2212)),MAX(O$64:O2213),"")),"")</f>
        <v/>
      </c>
      <c r="Q2213" s="91" t="str">
        <f>IFERROR(IF(E2213="","",IF(O2213&lt;&gt;"",MAX(O$64:O2213)*10+1,IF(AND($F2212/INDEX($F$64:$F2213,MATCH(MAX(Q$64:Q2212),Q$64:Q2212,0)-1)&gt;(1+$O$2),MAX(O$64:O2213)&gt;MAX(P$64:P2212)),MAX(Q$64:Q2212)+1,""))),"")</f>
        <v/>
      </c>
    </row>
    <row r="2214" spans="1:17" x14ac:dyDescent="0.2">
      <c r="A2214" s="13">
        <f>HLOOKUP($E$2,历史数据!$V$3:$AE$5000,ROW(A2212),)</f>
        <v>501903</v>
      </c>
      <c r="B2214" s="41">
        <v>39785</v>
      </c>
      <c r="C2214" s="100">
        <f>IFERROR(IF(A2214&lt;&gt;0,MAX($C$4:C2213)+1,""),"")</f>
        <v>2161</v>
      </c>
      <c r="D2214" s="100"/>
      <c r="E2214" s="99">
        <f t="shared" si="206"/>
        <v>39863</v>
      </c>
      <c r="F2214" s="101">
        <f>IFERROR(VLOOKUP(E2214,历史数据!AH:AJ,3,),"")</f>
        <v>7.5455214411263096</v>
      </c>
      <c r="G2214" s="101">
        <f t="shared" si="202"/>
        <v>5.2616654263467115</v>
      </c>
      <c r="H2214" s="105">
        <f t="shared" si="203"/>
        <v>1.0806976550112646E-2</v>
      </c>
      <c r="I2214" s="101">
        <f>IFERROR(VLOOKUP(E2214,历史数据!AH:AJ,2,),"")</f>
        <v>7.8191932032396902</v>
      </c>
      <c r="J2214" s="104">
        <f t="shared" si="204"/>
        <v>29</v>
      </c>
      <c r="K2214" s="104" t="str">
        <f>IFERROR(IF(AND(J2213=$H$2*1,MAX(K$64:K2213)=MAX(L$64:L2213)),MAX(K$64:K2213)+1,""),"")</f>
        <v/>
      </c>
      <c r="L2214" s="104" t="str">
        <f>IFERROR(IF(AND($F2213/INDEX($F$64:$F2214,MATCH(MAX(M$64:M2214),M$64:M2214,0)-1)&lt;(1-$P$2),MAX(K$64:K2214)&gt;MAX(L$64:L2213)),MAX(K$64:K2214),""),"")</f>
        <v/>
      </c>
      <c r="M2214" s="104" t="str">
        <f>IFERROR(IF(E2214="","",IF(K2214&lt;&gt;"",MAX(M$64:M2213)+1,IF(AND($F2213/INDEX($F$64:$F2214,MATCH(MAX(M$64:M2213),M$64:M2213,0)-1)&gt;(1+$O$2),MAX(K$64:K2214)&gt;MAX(L$64:L2213)),MAX(M$64:M2213)+1,""))),"")</f>
        <v/>
      </c>
      <c r="N2214" s="91">
        <f t="shared" si="205"/>
        <v>29</v>
      </c>
      <c r="O2214" s="91" t="str">
        <f>IFERROR(IF(AND(N2213=$H$2*1,MAX(O$64:O2213)=MAX(P$64:P2213)),MAX(O$64:O2213)+1,""),"")</f>
        <v/>
      </c>
      <c r="P2214" s="91" t="str">
        <f>IFERROR(IF(MOD(MAX(Q$64:Q2214),10*MAX(O$64:O2214))&lt;=2,IF(AND(F2213/INDEX($F$64:$F2214,MATCH(MAX(O$64:O2214),O$64:O2214,0)-1)&lt;(1-$P$2),MAX(O$64:O2214)&gt;MAX(P$64:P2213)),MAX(O$64:O2214),""),IF(AND($F2213/INDEX($F$64:$F2214,MATCH(MAX(Q$64:Q2214),Q$64:Q2214,0)-1)&lt;(1-$P$2),MAX(O$64:O2214)&gt;MAX(P$64:P2213)),MAX(O$64:O2214),"")),"")</f>
        <v/>
      </c>
      <c r="Q2214" s="91" t="str">
        <f>IFERROR(IF(E2214="","",IF(O2214&lt;&gt;"",MAX(O$64:O2214)*10+1,IF(AND($F2213/INDEX($F$64:$F2214,MATCH(MAX(Q$64:Q2213),Q$64:Q2213,0)-1)&gt;(1+$O$2),MAX(O$64:O2214)&gt;MAX(P$64:P2213)),MAX(Q$64:Q2213)+1,""))),"")</f>
        <v/>
      </c>
    </row>
    <row r="2215" spans="1:17" x14ac:dyDescent="0.2">
      <c r="A2215" s="13">
        <f>HLOOKUP($E$2,历史数据!$V$3:$AE$5000,ROW(A2213),)</f>
        <v>608832</v>
      </c>
      <c r="B2215" s="41">
        <v>39786</v>
      </c>
      <c r="C2215" s="100">
        <f>IFERROR(IF(A2215&lt;&gt;0,MAX($C$4:C2214)+1,""),"")</f>
        <v>2162</v>
      </c>
      <c r="D2215" s="100"/>
      <c r="E2215" s="99">
        <f t="shared" si="206"/>
        <v>39864</v>
      </c>
      <c r="F2215" s="101">
        <f>IFERROR(VLOOKUP(E2215,历史数据!AH:AJ,3,),"")</f>
        <v>7.37610558838945</v>
      </c>
      <c r="G2215" s="101">
        <f t="shared" si="202"/>
        <v>5.3133589814125752</v>
      </c>
      <c r="H2215" s="105">
        <f t="shared" si="203"/>
        <v>9.8245614035090689E-3</v>
      </c>
      <c r="I2215" s="101">
        <f>IFERROR(VLOOKUP(E2215,历史数据!AH:AJ,2,),"")</f>
        <v>7.37610558838945</v>
      </c>
      <c r="J2215" s="104">
        <f t="shared" si="204"/>
        <v>30</v>
      </c>
      <c r="K2215" s="104" t="str">
        <f>IFERROR(IF(AND(J2214=$H$2*1,MAX(K$64:K2214)=MAX(L$64:L2214)),MAX(K$64:K2214)+1,""),"")</f>
        <v/>
      </c>
      <c r="L2215" s="104" t="str">
        <f>IFERROR(IF(AND($F2214/INDEX($F$64:$F2215,MATCH(MAX(M$64:M2215),M$64:M2215,0)-1)&lt;(1-$P$2),MAX(K$64:K2215)&gt;MAX(L$64:L2214)),MAX(K$64:K2215),""),"")</f>
        <v/>
      </c>
      <c r="M2215" s="104" t="str">
        <f>IFERROR(IF(E2215="","",IF(K2215&lt;&gt;"",MAX(M$64:M2214)+1,IF(AND($F2214/INDEX($F$64:$F2215,MATCH(MAX(M$64:M2214),M$64:M2214,0)-1)&gt;(1+$O$2),MAX(K$64:K2215)&gt;MAX(L$64:L2214)),MAX(M$64:M2214)+1,""))),"")</f>
        <v/>
      </c>
      <c r="N2215" s="91">
        <f t="shared" si="205"/>
        <v>30</v>
      </c>
      <c r="O2215" s="91" t="str">
        <f>IFERROR(IF(AND(N2214=$H$2*1,MAX(O$64:O2214)=MAX(P$64:P2214)),MAX(O$64:O2214)+1,""),"")</f>
        <v/>
      </c>
      <c r="P2215" s="91" t="str">
        <f>IFERROR(IF(MOD(MAX(Q$64:Q2215),10*MAX(O$64:O2215))&lt;=2,IF(AND(F2214/INDEX($F$64:$F2215,MATCH(MAX(O$64:O2215),O$64:O2215,0)-1)&lt;(1-$P$2),MAX(O$64:O2215)&gt;MAX(P$64:P2214)),MAX(O$64:O2215),""),IF(AND($F2214/INDEX($F$64:$F2215,MATCH(MAX(Q$64:Q2215),Q$64:Q2215,0)-1)&lt;(1-$P$2),MAX(O$64:O2215)&gt;MAX(P$64:P2214)),MAX(O$64:O2215),"")),"")</f>
        <v/>
      </c>
      <c r="Q2215" s="91" t="str">
        <f>IFERROR(IF(E2215="","",IF(O2215&lt;&gt;"",MAX(O$64:O2215)*10+1,IF(AND($F2214/INDEX($F$64:$F2215,MATCH(MAX(Q$64:Q2214),Q$64:Q2214,0)-1)&gt;(1+$O$2),MAX(O$64:O2215)&gt;MAX(P$64:P2214)),MAX(Q$64:Q2214)+1,""))),"")</f>
        <v/>
      </c>
    </row>
    <row r="2216" spans="1:17" x14ac:dyDescent="0.2">
      <c r="A2216" s="13">
        <f>HLOOKUP($E$2,历史数据!$V$3:$AE$5000,ROW(A2214),)</f>
        <v>573310</v>
      </c>
      <c r="B2216" s="41">
        <v>39787</v>
      </c>
      <c r="C2216" s="100">
        <f>IFERROR(IF(A2216&lt;&gt;0,MAX($C$4:C2215)+1,""),"")</f>
        <v>2163</v>
      </c>
      <c r="D2216" s="100"/>
      <c r="E2216" s="99">
        <f t="shared" si="206"/>
        <v>39867</v>
      </c>
      <c r="F2216" s="101">
        <f>IFERROR(VLOOKUP(E2216,历史数据!AH:AJ,3,),"")</f>
        <v>7.4933934864380403</v>
      </c>
      <c r="G2216" s="101">
        <f t="shared" si="202"/>
        <v>5.3667901349680447</v>
      </c>
      <c r="H2216" s="105">
        <f t="shared" si="203"/>
        <v>1.0056002943219955E-2</v>
      </c>
      <c r="I2216" s="101">
        <f>IFERROR(VLOOKUP(E2216,历史数据!AH:AJ,2,),"")</f>
        <v>7.2457857016687797</v>
      </c>
      <c r="J2216" s="104">
        <f t="shared" si="204"/>
        <v>31</v>
      </c>
      <c r="K2216" s="104" t="str">
        <f>IFERROR(IF(AND(J2215=$H$2*1,MAX(K$64:K2215)=MAX(L$64:L2215)),MAX(K$64:K2215)+1,""),"")</f>
        <v/>
      </c>
      <c r="L2216" s="104" t="str">
        <f>IFERROR(IF(AND($F2215/INDEX($F$64:$F2216,MATCH(MAX(M$64:M2216),M$64:M2216,0)-1)&lt;(1-$P$2),MAX(K$64:K2216)&gt;MAX(L$64:L2215)),MAX(K$64:K2216),""),"")</f>
        <v/>
      </c>
      <c r="M2216" s="104" t="str">
        <f>IFERROR(IF(E2216="","",IF(K2216&lt;&gt;"",MAX(M$64:M2215)+1,IF(AND($F2215/INDEX($F$64:$F2216,MATCH(MAX(M$64:M2215),M$64:M2215,0)-1)&gt;(1+$O$2),MAX(K$64:K2216)&gt;MAX(L$64:L2215)),MAX(M$64:M2215)+1,""))),"")</f>
        <v/>
      </c>
      <c r="N2216" s="91">
        <f t="shared" si="205"/>
        <v>31</v>
      </c>
      <c r="O2216" s="91" t="str">
        <f>IFERROR(IF(AND(N2215=$H$2*1,MAX(O$64:O2215)=MAX(P$64:P2215)),MAX(O$64:O2215)+1,""),"")</f>
        <v/>
      </c>
      <c r="P2216" s="91" t="str">
        <f>IFERROR(IF(MOD(MAX(Q$64:Q2216),10*MAX(O$64:O2216))&lt;=2,IF(AND(F2215/INDEX($F$64:$F2216,MATCH(MAX(O$64:O2216),O$64:O2216,0)-1)&lt;(1-$P$2),MAX(O$64:O2216)&gt;MAX(P$64:P2215)),MAX(O$64:O2216),""),IF(AND($F2215/INDEX($F$64:$F2216,MATCH(MAX(Q$64:Q2216),Q$64:Q2216,0)-1)&lt;(1-$P$2),MAX(O$64:O2216)&gt;MAX(P$64:P2215)),MAX(O$64:O2216),"")),"")</f>
        <v/>
      </c>
      <c r="Q2216" s="91" t="str">
        <f>IFERROR(IF(E2216="","",IF(O2216&lt;&gt;"",MAX(O$64:O2216)*10+1,IF(AND($F2215/INDEX($F$64:$F2216,MATCH(MAX(Q$64:Q2215),Q$64:Q2215,0)-1)&gt;(1+$O$2),MAX(O$64:O2216)&gt;MAX(P$64:P2215)),MAX(Q$64:Q2215)+1,""))),"")</f>
        <v/>
      </c>
    </row>
    <row r="2217" spans="1:17" x14ac:dyDescent="0.2">
      <c r="A2217" s="13">
        <f>HLOOKUP($E$2,历史数据!$V$3:$AE$5000,ROW(A2215),)</f>
        <v>998375</v>
      </c>
      <c r="B2217" s="41">
        <v>39790</v>
      </c>
      <c r="C2217" s="100">
        <f>IFERROR(IF(A2217&lt;&gt;0,MAX($C$4:C2216)+1,""),"")</f>
        <v>2164</v>
      </c>
      <c r="D2217" s="100"/>
      <c r="E2217" s="99">
        <f t="shared" si="206"/>
        <v>39868</v>
      </c>
      <c r="F2217" s="101">
        <f>IFERROR(VLOOKUP(E2217,历史数据!AH:AJ,3,),"")</f>
        <v>7.11546581494812</v>
      </c>
      <c r="G2217" s="101">
        <f t="shared" si="202"/>
        <v>5.4167460915442982</v>
      </c>
      <c r="H2217" s="105">
        <f t="shared" si="203"/>
        <v>9.3083491845076249E-3</v>
      </c>
      <c r="I2217" s="101">
        <f>IFERROR(VLOOKUP(E2217,历史数据!AH:AJ,2,),"")</f>
        <v>7.4282335430777104</v>
      </c>
      <c r="J2217" s="104">
        <f t="shared" si="204"/>
        <v>32</v>
      </c>
      <c r="K2217" s="104" t="str">
        <f>IFERROR(IF(AND(J2216=$H$2*1,MAX(K$64:K2216)=MAX(L$64:L2216)),MAX(K$64:K2216)+1,""),"")</f>
        <v/>
      </c>
      <c r="L2217" s="104" t="str">
        <f>IFERROR(IF(AND($F2216/INDEX($F$64:$F2217,MATCH(MAX(M$64:M2217),M$64:M2217,0)-1)&lt;(1-$P$2),MAX(K$64:K2217)&gt;MAX(L$64:L2216)),MAX(K$64:K2217),""),"")</f>
        <v/>
      </c>
      <c r="M2217" s="104" t="str">
        <f>IFERROR(IF(E2217="","",IF(K2217&lt;&gt;"",MAX(M$64:M2216)+1,IF(AND($F2216/INDEX($F$64:$F2217,MATCH(MAX(M$64:M2216),M$64:M2216,0)-1)&gt;(1+$O$2),MAX(K$64:K2217)&gt;MAX(L$64:L2216)),MAX(M$64:M2216)+1,""))),"")</f>
        <v/>
      </c>
      <c r="N2217" s="91">
        <f t="shared" si="205"/>
        <v>32</v>
      </c>
      <c r="O2217" s="91" t="str">
        <f>IFERROR(IF(AND(N2216=$H$2*1,MAX(O$64:O2216)=MAX(P$64:P2216)),MAX(O$64:O2216)+1,""),"")</f>
        <v/>
      </c>
      <c r="P2217" s="91" t="str">
        <f>IFERROR(IF(MOD(MAX(Q$64:Q2217),10*MAX(O$64:O2217))&lt;=2,IF(AND(F2216/INDEX($F$64:$F2217,MATCH(MAX(O$64:O2217),O$64:O2217,0)-1)&lt;(1-$P$2),MAX(O$64:O2217)&gt;MAX(P$64:P2216)),MAX(O$64:O2217),""),IF(AND($F2216/INDEX($F$64:$F2217,MATCH(MAX(Q$64:Q2217),Q$64:Q2217,0)-1)&lt;(1-$P$2),MAX(O$64:O2217)&gt;MAX(P$64:P2216)),MAX(O$64:O2217),"")),"")</f>
        <v/>
      </c>
      <c r="Q2217" s="91" t="str">
        <f>IFERROR(IF(E2217="","",IF(O2217&lt;&gt;"",MAX(O$64:O2217)*10+1,IF(AND($F2216/INDEX($F$64:$F2217,MATCH(MAX(Q$64:Q2216),Q$64:Q2216,0)-1)&gt;(1+$O$2),MAX(O$64:O2217)&gt;MAX(P$64:P2216)),MAX(Q$64:Q2216)+1,""))),"")</f>
        <v/>
      </c>
    </row>
    <row r="2218" spans="1:17" x14ac:dyDescent="0.2">
      <c r="A2218" s="13">
        <f>HLOOKUP($E$2,历史数据!$V$3:$AE$5000,ROW(A2216),)</f>
        <v>833871</v>
      </c>
      <c r="B2218" s="41">
        <v>39791</v>
      </c>
      <c r="C2218" s="100">
        <f>IFERROR(IF(A2218&lt;&gt;0,MAX($C$4:C2217)+1,""),"")</f>
        <v>2165</v>
      </c>
      <c r="D2218" s="100"/>
      <c r="E2218" s="99">
        <f t="shared" si="206"/>
        <v>39869</v>
      </c>
      <c r="F2218" s="101">
        <f>IFERROR(VLOOKUP(E2218,历史数据!AH:AJ,3,),"")</f>
        <v>6.8026980868185296</v>
      </c>
      <c r="G2218" s="101">
        <f t="shared" si="202"/>
        <v>5.4610548530293235</v>
      </c>
      <c r="H2218" s="105">
        <f t="shared" si="203"/>
        <v>8.1799591002045258E-3</v>
      </c>
      <c r="I2218" s="101">
        <f>IFERROR(VLOOKUP(E2218,历史数据!AH:AJ,2,),"")</f>
        <v>7.1024338262760596</v>
      </c>
      <c r="J2218" s="104">
        <f t="shared" si="204"/>
        <v>33</v>
      </c>
      <c r="K2218" s="104" t="str">
        <f>IFERROR(IF(AND(J2217=$H$2*1,MAX(K$64:K2217)=MAX(L$64:L2217)),MAX(K$64:K2217)+1,""),"")</f>
        <v/>
      </c>
      <c r="L2218" s="104" t="str">
        <f>IFERROR(IF(AND($F2217/INDEX($F$64:$F2218,MATCH(MAX(M$64:M2218),M$64:M2218,0)-1)&lt;(1-$P$2),MAX(K$64:K2218)&gt;MAX(L$64:L2217)),MAX(K$64:K2218),""),"")</f>
        <v/>
      </c>
      <c r="M2218" s="104" t="str">
        <f>IFERROR(IF(E2218="","",IF(K2218&lt;&gt;"",MAX(M$64:M2217)+1,IF(AND($F2217/INDEX($F$64:$F2218,MATCH(MAX(M$64:M2217),M$64:M2217,0)-1)&gt;(1+$O$2),MAX(K$64:K2218)&gt;MAX(L$64:L2217)),MAX(M$64:M2217)+1,""))),"")</f>
        <v/>
      </c>
      <c r="N2218" s="91">
        <f t="shared" si="205"/>
        <v>33</v>
      </c>
      <c r="O2218" s="91" t="str">
        <f>IFERROR(IF(AND(N2217=$H$2*1,MAX(O$64:O2217)=MAX(P$64:P2217)),MAX(O$64:O2217)+1,""),"")</f>
        <v/>
      </c>
      <c r="P2218" s="91" t="str">
        <f>IFERROR(IF(MOD(MAX(Q$64:Q2218),10*MAX(O$64:O2218))&lt;=2,IF(AND(F2217/INDEX($F$64:$F2218,MATCH(MAX(O$64:O2218),O$64:O2218,0)-1)&lt;(1-$P$2),MAX(O$64:O2218)&gt;MAX(P$64:P2217)),MAX(O$64:O2218),""),IF(AND($F2217/INDEX($F$64:$F2218,MATCH(MAX(Q$64:Q2218),Q$64:Q2218,0)-1)&lt;(1-$P$2),MAX(O$64:O2218)&gt;MAX(P$64:P2217)),MAX(O$64:O2218),"")),"")</f>
        <v/>
      </c>
      <c r="Q2218" s="91" t="str">
        <f>IFERROR(IF(E2218="","",IF(O2218&lt;&gt;"",MAX(O$64:O2218)*10+1,IF(AND($F2217/INDEX($F$64:$F2218,MATCH(MAX(Q$64:Q2217),Q$64:Q2217,0)-1)&gt;(1+$O$2),MAX(O$64:O2218)&gt;MAX(P$64:P2217)),MAX(Q$64:Q2217)+1,""))),"")</f>
        <v/>
      </c>
    </row>
    <row r="2219" spans="1:17" x14ac:dyDescent="0.2">
      <c r="A2219" s="13">
        <f>HLOOKUP($E$2,历史数据!$V$3:$AE$5000,ROW(A2217),)</f>
        <v>884589</v>
      </c>
      <c r="B2219" s="41">
        <v>39792</v>
      </c>
      <c r="C2219" s="100">
        <f>IFERROR(IF(A2219&lt;&gt;0,MAX($C$4:C2218)+1,""),"")</f>
        <v>2166</v>
      </c>
      <c r="D2219" s="100"/>
      <c r="E2219" s="99">
        <f t="shared" si="206"/>
        <v>39870</v>
      </c>
      <c r="F2219" s="101">
        <f>IFERROR(VLOOKUP(E2219,历史数据!AH:AJ,3,),"")</f>
        <v>6.4768983700168796</v>
      </c>
      <c r="G2219" s="101">
        <f t="shared" si="202"/>
        <v>5.4999336192343211</v>
      </c>
      <c r="H2219" s="105">
        <f t="shared" si="203"/>
        <v>7.1192777313766609E-3</v>
      </c>
      <c r="I2219" s="101">
        <f>IFERROR(VLOOKUP(E2219,历史数据!AH:AJ,2,),"")</f>
        <v>6.8417940528347296</v>
      </c>
      <c r="J2219" s="104">
        <f t="shared" si="204"/>
        <v>34</v>
      </c>
      <c r="K2219" s="104" t="str">
        <f>IFERROR(IF(AND(J2218=$H$2*1,MAX(K$64:K2218)=MAX(L$64:L2218)),MAX(K$64:K2218)+1,""),"")</f>
        <v/>
      </c>
      <c r="L2219" s="104" t="str">
        <f>IFERROR(IF(AND($F2218/INDEX($F$64:$F2219,MATCH(MAX(M$64:M2219),M$64:M2219,0)-1)&lt;(1-$P$2),MAX(K$64:K2219)&gt;MAX(L$64:L2218)),MAX(K$64:K2219),""),"")</f>
        <v/>
      </c>
      <c r="M2219" s="104" t="str">
        <f>IFERROR(IF(E2219="","",IF(K2219&lt;&gt;"",MAX(M$64:M2218)+1,IF(AND($F2218/INDEX($F$64:$F2219,MATCH(MAX(M$64:M2218),M$64:M2218,0)-1)&gt;(1+$O$2),MAX(K$64:K2219)&gt;MAX(L$64:L2218)),MAX(M$64:M2218)+1,""))),"")</f>
        <v/>
      </c>
      <c r="N2219" s="91">
        <f t="shared" si="205"/>
        <v>34</v>
      </c>
      <c r="O2219" s="91" t="str">
        <f>IFERROR(IF(AND(N2218=$H$2*1,MAX(O$64:O2218)=MAX(P$64:P2218)),MAX(O$64:O2218)+1,""),"")</f>
        <v/>
      </c>
      <c r="P2219" s="91" t="str">
        <f>IFERROR(IF(MOD(MAX(Q$64:Q2219),10*MAX(O$64:O2219))&lt;=2,IF(AND(F2218/INDEX($F$64:$F2219,MATCH(MAX(O$64:O2219),O$64:O2219,0)-1)&lt;(1-$P$2),MAX(O$64:O2219)&gt;MAX(P$64:P2218)),MAX(O$64:O2219),""),IF(AND($F2218/INDEX($F$64:$F2219,MATCH(MAX(Q$64:Q2219),Q$64:Q2219,0)-1)&lt;(1-$P$2),MAX(O$64:O2219)&gt;MAX(P$64:P2218)),MAX(O$64:O2219),"")),"")</f>
        <v/>
      </c>
      <c r="Q2219" s="91" t="str">
        <f>IFERROR(IF(E2219="","",IF(O2219&lt;&gt;"",MAX(O$64:O2219)*10+1,IF(AND($F2218/INDEX($F$64:$F2219,MATCH(MAX(Q$64:Q2218),Q$64:Q2218,0)-1)&gt;(1+$O$2),MAX(O$64:O2219)&gt;MAX(P$64:P2218)),MAX(Q$64:Q2218)+1,""))),"")</f>
        <v/>
      </c>
    </row>
    <row r="2220" spans="1:17" x14ac:dyDescent="0.2">
      <c r="A2220" s="13">
        <f>HLOOKUP($E$2,历史数据!$V$3:$AE$5000,ROW(A2218),)</f>
        <v>1184511</v>
      </c>
      <c r="B2220" s="41">
        <v>39793</v>
      </c>
      <c r="C2220" s="100">
        <f>IFERROR(IF(A2220&lt;&gt;0,MAX($C$4:C2219)+1,""),"")</f>
        <v>2167</v>
      </c>
      <c r="D2220" s="100"/>
      <c r="E2220" s="99">
        <f t="shared" si="206"/>
        <v>39871</v>
      </c>
      <c r="F2220" s="101">
        <f>IFERROR(VLOOKUP(E2220,历史数据!AH:AJ,3,),"")</f>
        <v>6.1510986532152296</v>
      </c>
      <c r="G2220" s="101">
        <f t="shared" si="202"/>
        <v>5.5316447916696809</v>
      </c>
      <c r="H2220" s="105">
        <f t="shared" si="203"/>
        <v>5.7657373035302495E-3</v>
      </c>
      <c r="I2220" s="101">
        <f>IFERROR(VLOOKUP(E2220,历史数据!AH:AJ,2,),"")</f>
        <v>6.2032266079034901</v>
      </c>
      <c r="J2220" s="104" t="str">
        <f t="shared" si="204"/>
        <v>0</v>
      </c>
      <c r="K2220" s="104" t="str">
        <f>IFERROR(IF(AND(J2219=$H$2*1,MAX(K$64:K2219)=MAX(L$64:L2219)),MAX(K$64:K2219)+1,""),"")</f>
        <v/>
      </c>
      <c r="L2220" s="104">
        <f>IFERROR(IF(AND($F2219/INDEX($F$64:$F2220,MATCH(MAX(M$64:M2220),M$64:M2220,0)-1)&lt;(1-$P$2),MAX(K$64:K2220)&gt;MAX(L$64:L2219)),MAX(K$64:K2220),""),"")</f>
        <v>15</v>
      </c>
      <c r="M2220" s="104" t="str">
        <f>IFERROR(IF(E2220="","",IF(K2220&lt;&gt;"",MAX(M$64:M2219)+1,IF(AND($F2219/INDEX($F$64:$F2220,MATCH(MAX(M$64:M2219),M$64:M2219,0)-1)&gt;(1+$O$2),MAX(K$64:K2220)&gt;MAX(L$64:L2219)),MAX(M$64:M2219)+1,""))),"")</f>
        <v/>
      </c>
      <c r="N2220" s="91">
        <f t="shared" si="205"/>
        <v>35</v>
      </c>
      <c r="O2220" s="91" t="str">
        <f>IFERROR(IF(AND(N2219=$H$2*1,MAX(O$64:O2219)=MAX(P$64:P2219)),MAX(O$64:O2219)+1,""),"")</f>
        <v/>
      </c>
      <c r="P2220" s="91" t="str">
        <f>IFERROR(IF(MOD(MAX(Q$64:Q2220),10*MAX(O$64:O2220))&lt;=2,IF(AND(F2219/INDEX($F$64:$F2220,MATCH(MAX(O$64:O2220),O$64:O2220,0)-1)&lt;(1-$P$2),MAX(O$64:O2220)&gt;MAX(P$64:P2219)),MAX(O$64:O2220),""),IF(AND($F2219/INDEX($F$64:$F2220,MATCH(MAX(Q$64:Q2220),Q$64:Q2220,0)-1)&lt;(1-$P$2),MAX(O$64:O2220)&gt;MAX(P$64:P2219)),MAX(O$64:O2220),"")),"")</f>
        <v/>
      </c>
      <c r="Q2220" s="91" t="str">
        <f>IFERROR(IF(E2220="","",IF(O2220&lt;&gt;"",MAX(O$64:O2220)*10+1,IF(AND($F2219/INDEX($F$64:$F2220,MATCH(MAX(Q$64:Q2219),Q$64:Q2219,0)-1)&gt;(1+$O$2),MAX(O$64:O2220)&gt;MAX(P$64:P2219)),MAX(Q$64:Q2219)+1,""))),"")</f>
        <v/>
      </c>
    </row>
    <row r="2221" spans="1:17" x14ac:dyDescent="0.2">
      <c r="A2221" s="13">
        <f>HLOOKUP($E$2,历史数据!$V$3:$AE$5000,ROW(A2219),)</f>
        <v>839300</v>
      </c>
      <c r="B2221" s="41">
        <v>39794</v>
      </c>
      <c r="C2221" s="100">
        <f>IFERROR(IF(A2221&lt;&gt;0,MAX($C$4:C2220)+1,""),"")</f>
        <v>2168</v>
      </c>
      <c r="D2221" s="100"/>
      <c r="E2221" s="99">
        <f t="shared" si="206"/>
        <v>39874</v>
      </c>
      <c r="F2221" s="101">
        <f>IFERROR(VLOOKUP(E2221,历史数据!AH:AJ,3,),"")</f>
        <v>6.0859387098548998</v>
      </c>
      <c r="G2221" s="101">
        <f t="shared" si="202"/>
        <v>5.5605323665594275</v>
      </c>
      <c r="H2221" s="105">
        <f t="shared" si="203"/>
        <v>5.2222396733154763E-3</v>
      </c>
      <c r="I2221" s="101">
        <f>IFERROR(VLOOKUP(E2221,历史数据!AH:AJ,2,),"")</f>
        <v>5.9165228571180402</v>
      </c>
      <c r="J2221" s="104">
        <f t="shared" si="204"/>
        <v>1</v>
      </c>
      <c r="K2221" s="104" t="str">
        <f>IFERROR(IF(AND(J2220=$H$2*1,MAX(K$64:K2220)=MAX(L$64:L2220)),MAX(K$64:K2220)+1,""),"")</f>
        <v/>
      </c>
      <c r="L2221" s="104" t="str">
        <f>IFERROR(IF(AND($F2220/INDEX($F$64:$F2221,MATCH(MAX(M$64:M2221),M$64:M2221,0)-1)&lt;(1-$P$2),MAX(K$64:K2221)&gt;MAX(L$64:L2220)),MAX(K$64:K2221),""),"")</f>
        <v/>
      </c>
      <c r="M2221" s="104" t="str">
        <f>IFERROR(IF(E2221="","",IF(K2221&lt;&gt;"",MAX(M$64:M2220)+1,IF(AND($F2220/INDEX($F$64:$F2221,MATCH(MAX(M$64:M2220),M$64:M2220,0)-1)&gt;(1+$O$2),MAX(K$64:K2221)&gt;MAX(L$64:L2220)),MAX(M$64:M2220)+1,""))),"")</f>
        <v/>
      </c>
      <c r="N2221" s="91">
        <f t="shared" si="205"/>
        <v>36</v>
      </c>
      <c r="O2221" s="91" t="str">
        <f>IFERROR(IF(AND(N2220=$H$2*1,MAX(O$64:O2220)=MAX(P$64:P2220)),MAX(O$64:O2220)+1,""),"")</f>
        <v/>
      </c>
      <c r="P2221" s="91" t="str">
        <f>IFERROR(IF(MOD(MAX(Q$64:Q2221),10*MAX(O$64:O2221))&lt;=2,IF(AND(F2220/INDEX($F$64:$F2221,MATCH(MAX(O$64:O2221),O$64:O2221,0)-1)&lt;(1-$P$2),MAX(O$64:O2221)&gt;MAX(P$64:P2220)),MAX(O$64:O2221),""),IF(AND($F2220/INDEX($F$64:$F2221,MATCH(MAX(Q$64:Q2221),Q$64:Q2221,0)-1)&lt;(1-$P$2),MAX(O$64:O2221)&gt;MAX(P$64:P2220)),MAX(O$64:O2221),"")),"")</f>
        <v/>
      </c>
      <c r="Q2221" s="91" t="str">
        <f>IFERROR(IF(E2221="","",IF(O2221&lt;&gt;"",MAX(O$64:O2221)*10+1,IF(AND($F2220/INDEX($F$64:$F2221,MATCH(MAX(Q$64:Q2220),Q$64:Q2220,0)-1)&gt;(1+$O$2),MAX(O$64:O2221)&gt;MAX(P$64:P2220)),MAX(Q$64:Q2220)+1,""))),"")</f>
        <v/>
      </c>
    </row>
    <row r="2222" spans="1:17" x14ac:dyDescent="0.2">
      <c r="A2222" s="13">
        <f>HLOOKUP($E$2,历史数据!$V$3:$AE$5000,ROW(A2220),)</f>
        <v>657839</v>
      </c>
      <c r="B2222" s="41">
        <v>39797</v>
      </c>
      <c r="C2222" s="100">
        <f>IFERROR(IF(A2222&lt;&gt;0,MAX($C$4:C2221)+1,""),"")</f>
        <v>2169</v>
      </c>
      <c r="D2222" s="100"/>
      <c r="E2222" s="99">
        <f t="shared" si="206"/>
        <v>39875</v>
      </c>
      <c r="F2222" s="101">
        <f>IFERROR(VLOOKUP(E2222,历史数据!AH:AJ,3,),"")</f>
        <v>6.1641306418872901</v>
      </c>
      <c r="G2222" s="101">
        <f t="shared" si="202"/>
        <v>5.5944155371067987</v>
      </c>
      <c r="H2222" s="105">
        <f t="shared" si="203"/>
        <v>6.0935119721885478E-3</v>
      </c>
      <c r="I2222" s="101">
        <f>IFERROR(VLOOKUP(E2222,历史数据!AH:AJ,2,),"")</f>
        <v>5.8513629137577103</v>
      </c>
      <c r="J2222" s="104">
        <f t="shared" si="204"/>
        <v>2</v>
      </c>
      <c r="K2222" s="104" t="str">
        <f>IFERROR(IF(AND(J2221=$H$2*1,MAX(K$64:K2221)=MAX(L$64:L2221)),MAX(K$64:K2221)+1,""),"")</f>
        <v/>
      </c>
      <c r="L2222" s="104" t="str">
        <f>IFERROR(IF(AND($F2221/INDEX($F$64:$F2222,MATCH(MAX(M$64:M2222),M$64:M2222,0)-1)&lt;(1-$P$2),MAX(K$64:K2222)&gt;MAX(L$64:L2221)),MAX(K$64:K2222),""),"")</f>
        <v/>
      </c>
      <c r="M2222" s="104" t="str">
        <f>IFERROR(IF(E2222="","",IF(K2222&lt;&gt;"",MAX(M$64:M2221)+1,IF(AND($F2221/INDEX($F$64:$F2222,MATCH(MAX(M$64:M2221),M$64:M2221,0)-1)&gt;(1+$O$2),MAX(K$64:K2222)&gt;MAX(L$64:L2221)),MAX(M$64:M2221)+1,""))),"")</f>
        <v/>
      </c>
      <c r="N2222" s="91">
        <f t="shared" si="205"/>
        <v>37</v>
      </c>
      <c r="O2222" s="91" t="str">
        <f>IFERROR(IF(AND(N2221=$H$2*1,MAX(O$64:O2221)=MAX(P$64:P2221)),MAX(O$64:O2221)+1,""),"")</f>
        <v/>
      </c>
      <c r="P2222" s="91" t="str">
        <f>IFERROR(IF(MOD(MAX(Q$64:Q2222),10*MAX(O$64:O2222))&lt;=2,IF(AND(F2221/INDEX($F$64:$F2222,MATCH(MAX(O$64:O2222),O$64:O2222,0)-1)&lt;(1-$P$2),MAX(O$64:O2222)&gt;MAX(P$64:P2221)),MAX(O$64:O2222),""),IF(AND($F2221/INDEX($F$64:$F2222,MATCH(MAX(Q$64:Q2222),Q$64:Q2222,0)-1)&lt;(1-$P$2),MAX(O$64:O2222)&gt;MAX(P$64:P2221)),MAX(O$64:O2222),"")),"")</f>
        <v/>
      </c>
      <c r="Q2222" s="91" t="str">
        <f>IFERROR(IF(E2222="","",IF(O2222&lt;&gt;"",MAX(O$64:O2222)*10+1,IF(AND($F2221/INDEX($F$64:$F2222,MATCH(MAX(Q$64:Q2221),Q$64:Q2221,0)-1)&gt;(1+$O$2),MAX(O$64:O2222)&gt;MAX(P$64:P2221)),MAX(Q$64:Q2221)+1,""))),"")</f>
        <v/>
      </c>
    </row>
    <row r="2223" spans="1:17" x14ac:dyDescent="0.2">
      <c r="A2223" s="13">
        <f>HLOOKUP($E$2,历史数据!$V$3:$AE$5000,ROW(A2221),)</f>
        <v>580605</v>
      </c>
      <c r="B2223" s="41">
        <v>39798</v>
      </c>
      <c r="C2223" s="100">
        <f>IFERROR(IF(A2223&lt;&gt;0,MAX($C$4:C2222)+1,""),"")</f>
        <v>2170</v>
      </c>
      <c r="D2223" s="100"/>
      <c r="E2223" s="99">
        <f t="shared" si="206"/>
        <v>39876</v>
      </c>
      <c r="F2223" s="101">
        <f>IFERROR(VLOOKUP(E2223,历史数据!AH:AJ,3,),"")</f>
        <v>6.4768983700168796</v>
      </c>
      <c r="G2223" s="101">
        <f t="shared" si="202"/>
        <v>5.6328599036893952</v>
      </c>
      <c r="H2223" s="105">
        <f t="shared" si="203"/>
        <v>6.8719183134684503E-3</v>
      </c>
      <c r="I2223" s="101">
        <f>IFERROR(VLOOKUP(E2223,历史数据!AH:AJ,2,),"")</f>
        <v>6.1641306418872901</v>
      </c>
      <c r="J2223" s="104">
        <f t="shared" si="204"/>
        <v>3</v>
      </c>
      <c r="K2223" s="104" t="str">
        <f>IFERROR(IF(AND(J2222=$H$2*1,MAX(K$64:K2222)=MAX(L$64:L2222)),MAX(K$64:K2222)+1,""),"")</f>
        <v/>
      </c>
      <c r="L2223" s="104" t="str">
        <f>IFERROR(IF(AND($F2222/INDEX($F$64:$F2223,MATCH(MAX(M$64:M2223),M$64:M2223,0)-1)&lt;(1-$P$2),MAX(K$64:K2223)&gt;MAX(L$64:L2222)),MAX(K$64:K2223),""),"")</f>
        <v/>
      </c>
      <c r="M2223" s="104" t="str">
        <f>IFERROR(IF(E2223="","",IF(K2223&lt;&gt;"",MAX(M$64:M2222)+1,IF(AND($F2222/INDEX($F$64:$F2223,MATCH(MAX(M$64:M2222),M$64:M2222,0)-1)&gt;(1+$O$2),MAX(K$64:K2223)&gt;MAX(L$64:L2222)),MAX(M$64:M2222)+1,""))),"")</f>
        <v/>
      </c>
      <c r="N2223" s="91">
        <f t="shared" si="205"/>
        <v>38</v>
      </c>
      <c r="O2223" s="91" t="str">
        <f>IFERROR(IF(AND(N2222=$H$2*1,MAX(O$64:O2222)=MAX(P$64:P2222)),MAX(O$64:O2222)+1,""),"")</f>
        <v/>
      </c>
      <c r="P2223" s="91" t="str">
        <f>IFERROR(IF(MOD(MAX(Q$64:Q2223),10*MAX(O$64:O2223))&lt;=2,IF(AND(F2222/INDEX($F$64:$F2223,MATCH(MAX(O$64:O2223),O$64:O2223,0)-1)&lt;(1-$P$2),MAX(O$64:O2223)&gt;MAX(P$64:P2222)),MAX(O$64:O2223),""),IF(AND($F2222/INDEX($F$64:$F2223,MATCH(MAX(Q$64:Q2223),Q$64:Q2223,0)-1)&lt;(1-$P$2),MAX(O$64:O2223)&gt;MAX(P$64:P2222)),MAX(O$64:O2223),"")),"")</f>
        <v/>
      </c>
      <c r="Q2223" s="91" t="str">
        <f>IFERROR(IF(E2223="","",IF(O2223&lt;&gt;"",MAX(O$64:O2223)*10+1,IF(AND($F2222/INDEX($F$64:$F2223,MATCH(MAX(Q$64:Q2222),Q$64:Q2222,0)-1)&gt;(1+$O$2),MAX(O$64:O2223)&gt;MAX(P$64:P2222)),MAX(Q$64:Q2222)+1,""))),"")</f>
        <v/>
      </c>
    </row>
    <row r="2224" spans="1:17" x14ac:dyDescent="0.2">
      <c r="A2224" s="13">
        <f>HLOOKUP($E$2,历史数据!$V$3:$AE$5000,ROW(A2222),)</f>
        <v>429849</v>
      </c>
      <c r="B2224" s="41">
        <v>39799</v>
      </c>
      <c r="C2224" s="100">
        <f>IFERROR(IF(A2224&lt;&gt;0,MAX($C$4:C2223)+1,""),"")</f>
        <v>2171</v>
      </c>
      <c r="D2224" s="100"/>
      <c r="E2224" s="99">
        <f t="shared" si="206"/>
        <v>39877</v>
      </c>
      <c r="F2224" s="101">
        <f>IFERROR(VLOOKUP(E2224,历史数据!AH:AJ,3,),"")</f>
        <v>6.5290263247051401</v>
      </c>
      <c r="G2224" s="101">
        <f t="shared" si="202"/>
        <v>5.6708698706495868</v>
      </c>
      <c r="H2224" s="105">
        <f t="shared" si="203"/>
        <v>6.7478985116060652E-3</v>
      </c>
      <c r="I2224" s="101">
        <f>IFERROR(VLOOKUP(E2224,历史数据!AH:AJ,2,),"")</f>
        <v>6.4899303586889499</v>
      </c>
      <c r="J2224" s="104">
        <f t="shared" si="204"/>
        <v>4</v>
      </c>
      <c r="K2224" s="104" t="str">
        <f>IFERROR(IF(AND(J2223=$H$2*1,MAX(K$64:K2223)=MAX(L$64:L2223)),MAX(K$64:K2223)+1,""),"")</f>
        <v/>
      </c>
      <c r="L2224" s="104" t="str">
        <f>IFERROR(IF(AND($F2223/INDEX($F$64:$F2224,MATCH(MAX(M$64:M2224),M$64:M2224,0)-1)&lt;(1-$P$2),MAX(K$64:K2224)&gt;MAX(L$64:L2223)),MAX(K$64:K2224),""),"")</f>
        <v/>
      </c>
      <c r="M2224" s="104" t="str">
        <f>IFERROR(IF(E2224="","",IF(K2224&lt;&gt;"",MAX(M$64:M2223)+1,IF(AND($F2223/INDEX($F$64:$F2224,MATCH(MAX(M$64:M2223),M$64:M2223,0)-1)&gt;(1+$O$2),MAX(K$64:K2224)&gt;MAX(L$64:L2223)),MAX(M$64:M2223)+1,""))),"")</f>
        <v/>
      </c>
      <c r="N2224" s="91">
        <f t="shared" si="205"/>
        <v>39</v>
      </c>
      <c r="O2224" s="91" t="str">
        <f>IFERROR(IF(AND(N2223=$H$2*1,MAX(O$64:O2223)=MAX(P$64:P2223)),MAX(O$64:O2223)+1,""),"")</f>
        <v/>
      </c>
      <c r="P2224" s="91" t="str">
        <f>IFERROR(IF(MOD(MAX(Q$64:Q2224),10*MAX(O$64:O2224))&lt;=2,IF(AND(F2223/INDEX($F$64:$F2224,MATCH(MAX(O$64:O2224),O$64:O2224,0)-1)&lt;(1-$P$2),MAX(O$64:O2224)&gt;MAX(P$64:P2223)),MAX(O$64:O2224),""),IF(AND($F2223/INDEX($F$64:$F2224,MATCH(MAX(Q$64:Q2224),Q$64:Q2224,0)-1)&lt;(1-$P$2),MAX(O$64:O2224)&gt;MAX(P$64:P2223)),MAX(O$64:O2224),"")),"")</f>
        <v/>
      </c>
      <c r="Q2224" s="91" t="str">
        <f>IFERROR(IF(E2224="","",IF(O2224&lt;&gt;"",MAX(O$64:O2224)*10+1,IF(AND($F2223/INDEX($F$64:$F2224,MATCH(MAX(Q$64:Q2223),Q$64:Q2223,0)-1)&gt;(1+$O$2),MAX(O$64:O2224)&gt;MAX(P$64:P2223)),MAX(Q$64:Q2223)+1,""))),"")</f>
        <v/>
      </c>
    </row>
    <row r="2225" spans="1:17" x14ac:dyDescent="0.2">
      <c r="A2225" s="13">
        <f>HLOOKUP($E$2,历史数据!$V$3:$AE$5000,ROW(A2223),)</f>
        <v>408956</v>
      </c>
      <c r="B2225" s="41">
        <v>39800</v>
      </c>
      <c r="C2225" s="100">
        <f>IFERROR(IF(A2225&lt;&gt;0,MAX($C$4:C2224)+1,""),"")</f>
        <v>2172</v>
      </c>
      <c r="D2225" s="100"/>
      <c r="E2225" s="99">
        <f t="shared" si="206"/>
        <v>39878</v>
      </c>
      <c r="F2225" s="101">
        <f>IFERROR(VLOOKUP(E2225,历史数据!AH:AJ,3,),"")</f>
        <v>6.5159943360330796</v>
      </c>
      <c r="G2225" s="101">
        <f t="shared" si="202"/>
        <v>5.7058390402529655</v>
      </c>
      <c r="H2225" s="105">
        <f t="shared" si="203"/>
        <v>6.1664560113372513E-3</v>
      </c>
      <c r="I2225" s="101">
        <f>IFERROR(VLOOKUP(E2225,历史数据!AH:AJ,2,),"")</f>
        <v>6.2944505286079497</v>
      </c>
      <c r="J2225" s="104">
        <f t="shared" si="204"/>
        <v>5</v>
      </c>
      <c r="K2225" s="104" t="str">
        <f>IFERROR(IF(AND(J2224=$H$2*1,MAX(K$64:K2224)=MAX(L$64:L2224)),MAX(K$64:K2224)+1,""),"")</f>
        <v/>
      </c>
      <c r="L2225" s="104" t="str">
        <f>IFERROR(IF(AND($F2224/INDEX($F$64:$F2225,MATCH(MAX(M$64:M2225),M$64:M2225,0)-1)&lt;(1-$P$2),MAX(K$64:K2225)&gt;MAX(L$64:L2224)),MAX(K$64:K2225),""),"")</f>
        <v/>
      </c>
      <c r="M2225" s="104" t="str">
        <f>IFERROR(IF(E2225="","",IF(K2225&lt;&gt;"",MAX(M$64:M2224)+1,IF(AND($F2224/INDEX($F$64:$F2225,MATCH(MAX(M$64:M2224),M$64:M2224,0)-1)&gt;(1+$O$2),MAX(K$64:K2225)&gt;MAX(L$64:L2224)),MAX(M$64:M2224)+1,""))),"")</f>
        <v/>
      </c>
      <c r="N2225" s="91">
        <f t="shared" si="205"/>
        <v>40</v>
      </c>
      <c r="O2225" s="91" t="str">
        <f>IFERROR(IF(AND(N2224=$H$2*1,MAX(O$64:O2224)=MAX(P$64:P2224)),MAX(O$64:O2224)+1,""),"")</f>
        <v/>
      </c>
      <c r="P2225" s="91" t="str">
        <f>IFERROR(IF(MOD(MAX(Q$64:Q2225),10*MAX(O$64:O2225))&lt;=2,IF(AND(F2224/INDEX($F$64:$F2225,MATCH(MAX(O$64:O2225),O$64:O2225,0)-1)&lt;(1-$P$2),MAX(O$64:O2225)&gt;MAX(P$64:P2224)),MAX(O$64:O2225),""),IF(AND($F2224/INDEX($F$64:$F2225,MATCH(MAX(Q$64:Q2225),Q$64:Q2225,0)-1)&lt;(1-$P$2),MAX(O$64:O2225)&gt;MAX(P$64:P2224)),MAX(O$64:O2225),"")),"")</f>
        <v/>
      </c>
      <c r="Q2225" s="91" t="str">
        <f>IFERROR(IF(E2225="","",IF(O2225&lt;&gt;"",MAX(O$64:O2225)*10+1,IF(AND($F2224/INDEX($F$64:$F2225,MATCH(MAX(Q$64:Q2224),Q$64:Q2224,0)-1)&gt;(1+$O$2),MAX(O$64:O2225)&gt;MAX(P$64:P2224)),MAX(Q$64:Q2224)+1,""))),"")</f>
        <v/>
      </c>
    </row>
    <row r="2226" spans="1:17" x14ac:dyDescent="0.2">
      <c r="A2226" s="13">
        <f>HLOOKUP($E$2,历史数据!$V$3:$AE$5000,ROW(A2224),)</f>
        <v>729250</v>
      </c>
      <c r="B2226" s="41">
        <v>39801</v>
      </c>
      <c r="C2226" s="100">
        <f>IFERROR(IF(A2226&lt;&gt;0,MAX($C$4:C2225)+1,""),"")</f>
        <v>2173</v>
      </c>
      <c r="D2226" s="100"/>
      <c r="E2226" s="99">
        <f t="shared" si="206"/>
        <v>39881</v>
      </c>
      <c r="F2226" s="101">
        <f>IFERROR(VLOOKUP(E2226,历史数据!AH:AJ,3,),"")</f>
        <v>6.3335464946241498</v>
      </c>
      <c r="G2226" s="101">
        <f t="shared" si="202"/>
        <v>5.7373330128771265</v>
      </c>
      <c r="H2226" s="105">
        <f t="shared" si="203"/>
        <v>5.5196041111535976E-3</v>
      </c>
      <c r="I2226" s="101">
        <f>IFERROR(VLOOKUP(E2226,历史数据!AH:AJ,2,),"")</f>
        <v>6.5420583133772103</v>
      </c>
      <c r="J2226" s="104">
        <f t="shared" si="204"/>
        <v>6</v>
      </c>
      <c r="K2226" s="104">
        <f>IFERROR(IF(AND(J2225=$H$2*1,MAX(K$64:K2225)=MAX(L$64:L2225)),MAX(K$64:K2225)+1,""),"")</f>
        <v>16</v>
      </c>
      <c r="L2226" s="104" t="str">
        <f>IFERROR(IF(AND($F2225/INDEX($F$64:$F2226,MATCH(MAX(M$64:M2226),M$64:M2226,0)-1)&lt;(1-$P$2),MAX(K$64:K2226)&gt;MAX(L$64:L2225)),MAX(K$64:K2226),""),"")</f>
        <v/>
      </c>
      <c r="M2226" s="104">
        <f>IFERROR(IF(E2226="","",IF(K2226&lt;&gt;"",MAX(M$64:M2225)+1,IF(AND($F2225/INDEX($F$64:$F2226,MATCH(MAX(M$64:M2225),M$64:M2225,0)-1)&gt;(1+$O$2),MAX(K$64:K2226)&gt;MAX(L$64:L2225)),MAX(M$64:M2225)+1,""))),"")</f>
        <v>24</v>
      </c>
      <c r="N2226" s="91">
        <f t="shared" si="205"/>
        <v>41</v>
      </c>
      <c r="O2226" s="91" t="str">
        <f>IFERROR(IF(AND(N2225=$H$2*1,MAX(O$64:O2225)=MAX(P$64:P2225)),MAX(O$64:O2225)+1,""),"")</f>
        <v/>
      </c>
      <c r="P2226" s="91" t="str">
        <f>IFERROR(IF(MOD(MAX(Q$64:Q2226),10*MAX(O$64:O2226))&lt;=2,IF(AND(F2225/INDEX($F$64:$F2226,MATCH(MAX(O$64:O2226),O$64:O2226,0)-1)&lt;(1-$P$2),MAX(O$64:O2226)&gt;MAX(P$64:P2225)),MAX(O$64:O2226),""),IF(AND($F2225/INDEX($F$64:$F2226,MATCH(MAX(Q$64:Q2226),Q$64:Q2226,0)-1)&lt;(1-$P$2),MAX(O$64:O2226)&gt;MAX(P$64:P2225)),MAX(O$64:O2226),"")),"")</f>
        <v/>
      </c>
      <c r="Q2226" s="91" t="str">
        <f>IFERROR(IF(E2226="","",IF(O2226&lt;&gt;"",MAX(O$64:O2226)*10+1,IF(AND($F2225/INDEX($F$64:$F2226,MATCH(MAX(Q$64:Q2225),Q$64:Q2225,0)-1)&gt;(1+$O$2),MAX(O$64:O2226)&gt;MAX(P$64:P2225)),MAX(Q$64:Q2225)+1,""))),"")</f>
        <v/>
      </c>
    </row>
    <row r="2227" spans="1:17" x14ac:dyDescent="0.2">
      <c r="A2227" s="13">
        <f>HLOOKUP($E$2,历史数据!$V$3:$AE$5000,ROW(A2225),)</f>
        <v>479890</v>
      </c>
      <c r="B2227" s="41">
        <v>39804</v>
      </c>
      <c r="C2227" s="100">
        <f>IFERROR(IF(A2227&lt;&gt;0,MAX($C$4:C2226)+1,""),"")</f>
        <v>2174</v>
      </c>
      <c r="D2227" s="100"/>
      <c r="E2227" s="99">
        <f t="shared" si="206"/>
        <v>39882</v>
      </c>
      <c r="F2227" s="101">
        <f>IFERROR(VLOOKUP(E2227,历史数据!AH:AJ,3,),"")</f>
        <v>6.5420583133772103</v>
      </c>
      <c r="G2227" s="101">
        <f t="shared" si="202"/>
        <v>5.7692613851236878</v>
      </c>
      <c r="H2227" s="105">
        <f t="shared" si="203"/>
        <v>5.5650198750707425E-3</v>
      </c>
      <c r="I2227" s="101">
        <f>IFERROR(VLOOKUP(E2227,历史数据!AH:AJ,2,),"")</f>
        <v>6.34657848329622</v>
      </c>
      <c r="J2227" s="104">
        <f t="shared" si="204"/>
        <v>7</v>
      </c>
      <c r="K2227" s="104" t="str">
        <f>IFERROR(IF(AND(J2226=$H$2*1,MAX(K$64:K2226)=MAX(L$64:L2226)),MAX(K$64:K2226)+1,""),"")</f>
        <v/>
      </c>
      <c r="L2227" s="104" t="str">
        <f>IFERROR(IF(AND($F2226/INDEX($F$64:$F2227,MATCH(MAX(M$64:M2227),M$64:M2227,0)-1)&lt;(1-$P$2),MAX(K$64:K2227)&gt;MAX(L$64:L2226)),MAX(K$64:K2227),""),"")</f>
        <v/>
      </c>
      <c r="M2227" s="104" t="str">
        <f>IFERROR(IF(E2227="","",IF(K2227&lt;&gt;"",MAX(M$64:M2226)+1,IF(AND($F2226/INDEX($F$64:$F2227,MATCH(MAX(M$64:M2226),M$64:M2226,0)-1)&gt;(1+$O$2),MAX(K$64:K2227)&gt;MAX(L$64:L2226)),MAX(M$64:M2226)+1,""))),"")</f>
        <v/>
      </c>
      <c r="N2227" s="91">
        <f t="shared" si="205"/>
        <v>42</v>
      </c>
      <c r="O2227" s="91" t="str">
        <f>IFERROR(IF(AND(N2226=$H$2*1,MAX(O$64:O2226)=MAX(P$64:P2226)),MAX(O$64:O2226)+1,""),"")</f>
        <v/>
      </c>
      <c r="P2227" s="91" t="str">
        <f>IFERROR(IF(MOD(MAX(Q$64:Q2227),10*MAX(O$64:O2227))&lt;=2,IF(AND(F2226/INDEX($F$64:$F2227,MATCH(MAX(O$64:O2227),O$64:O2227,0)-1)&lt;(1-$P$2),MAX(O$64:O2227)&gt;MAX(P$64:P2226)),MAX(O$64:O2227),""),IF(AND($F2226/INDEX($F$64:$F2227,MATCH(MAX(Q$64:Q2227),Q$64:Q2227,0)-1)&lt;(1-$P$2),MAX(O$64:O2227)&gt;MAX(P$64:P2226)),MAX(O$64:O2227),"")),"")</f>
        <v/>
      </c>
      <c r="Q2227" s="91" t="str">
        <f>IFERROR(IF(E2227="","",IF(O2227&lt;&gt;"",MAX(O$64:O2227)*10+1,IF(AND($F2226/INDEX($F$64:$F2227,MATCH(MAX(Q$64:Q2226),Q$64:Q2226,0)-1)&gt;(1+$O$2),MAX(O$64:O2227)&gt;MAX(P$64:P2226)),MAX(Q$64:Q2226)+1,""))),"")</f>
        <v/>
      </c>
    </row>
    <row r="2228" spans="1:17" x14ac:dyDescent="0.2">
      <c r="A2228" s="13">
        <f>HLOOKUP($E$2,历史数据!$V$3:$AE$5000,ROW(A2226),)</f>
        <v>750800</v>
      </c>
      <c r="B2228" s="41">
        <v>39805</v>
      </c>
      <c r="C2228" s="100">
        <f>IFERROR(IF(A2228&lt;&gt;0,MAX($C$4:C2227)+1,""),"")</f>
        <v>2175</v>
      </c>
      <c r="D2228" s="100"/>
      <c r="E2228" s="99">
        <f t="shared" si="206"/>
        <v>39883</v>
      </c>
      <c r="F2228" s="101">
        <f>IFERROR(VLOOKUP(E2228,历史数据!AH:AJ,3,),"")</f>
        <v>6.6984421774419998</v>
      </c>
      <c r="G2228" s="101">
        <f t="shared" si="202"/>
        <v>5.7998865585030437</v>
      </c>
      <c r="H2228" s="105">
        <f t="shared" si="203"/>
        <v>5.3083352157217156E-3</v>
      </c>
      <c r="I2228" s="101">
        <f>IFERROR(VLOOKUP(E2228,历史数据!AH:AJ,2,),"")</f>
        <v>6.5811542793934104</v>
      </c>
      <c r="J2228" s="104">
        <f t="shared" si="204"/>
        <v>8</v>
      </c>
      <c r="K2228" s="104" t="str">
        <f>IFERROR(IF(AND(J2227=$H$2*1,MAX(K$64:K2227)=MAX(L$64:L2227)),MAX(K$64:K2227)+1,""),"")</f>
        <v/>
      </c>
      <c r="L2228" s="104" t="str">
        <f>IFERROR(IF(AND($F2227/INDEX($F$64:$F2228,MATCH(MAX(M$64:M2228),M$64:M2228,0)-1)&lt;(1-$P$2),MAX(K$64:K2228)&gt;MAX(L$64:L2227)),MAX(K$64:K2228),""),"")</f>
        <v/>
      </c>
      <c r="M2228" s="104" t="str">
        <f>IFERROR(IF(E2228="","",IF(K2228&lt;&gt;"",MAX(M$64:M2227)+1,IF(AND($F2227/INDEX($F$64:$F2228,MATCH(MAX(M$64:M2227),M$64:M2227,0)-1)&gt;(1+$O$2),MAX(K$64:K2228)&gt;MAX(L$64:L2227)),MAX(M$64:M2227)+1,""))),"")</f>
        <v/>
      </c>
      <c r="N2228" s="91">
        <f t="shared" si="205"/>
        <v>43</v>
      </c>
      <c r="O2228" s="91" t="str">
        <f>IFERROR(IF(AND(N2227=$H$2*1,MAX(O$64:O2227)=MAX(P$64:P2227)),MAX(O$64:O2227)+1,""),"")</f>
        <v/>
      </c>
      <c r="P2228" s="91" t="str">
        <f>IFERROR(IF(MOD(MAX(Q$64:Q2228),10*MAX(O$64:O2228))&lt;=2,IF(AND(F2227/INDEX($F$64:$F2228,MATCH(MAX(O$64:O2228),O$64:O2228,0)-1)&lt;(1-$P$2),MAX(O$64:O2228)&gt;MAX(P$64:P2227)),MAX(O$64:O2228),""),IF(AND($F2227/INDEX($F$64:$F2228,MATCH(MAX(Q$64:Q2228),Q$64:Q2228,0)-1)&lt;(1-$P$2),MAX(O$64:O2228)&gt;MAX(P$64:P2227)),MAX(O$64:O2228),"")),"")</f>
        <v/>
      </c>
      <c r="Q2228" s="91" t="str">
        <f>IFERROR(IF(E2228="","",IF(O2228&lt;&gt;"",MAX(O$64:O2228)*10+1,IF(AND($F2227/INDEX($F$64:$F2228,MATCH(MAX(Q$64:Q2227),Q$64:Q2227,0)-1)&gt;(1+$O$2),MAX(O$64:O2228)&gt;MAX(P$64:P2227)),MAX(Q$64:Q2227)+1,""))),"")</f>
        <v/>
      </c>
    </row>
    <row r="2229" spans="1:17" x14ac:dyDescent="0.2">
      <c r="A2229" s="13">
        <f>HLOOKUP($E$2,历史数据!$V$3:$AE$5000,ROW(A2227),)</f>
        <v>745300</v>
      </c>
      <c r="B2229" s="41">
        <v>39806</v>
      </c>
      <c r="C2229" s="100">
        <f>IFERROR(IF(A2229&lt;&gt;0,MAX($C$4:C2228)+1,""),"")</f>
        <v>2176</v>
      </c>
      <c r="D2229" s="100"/>
      <c r="E2229" s="99">
        <f t="shared" si="206"/>
        <v>39884</v>
      </c>
      <c r="F2229" s="101">
        <f>IFERROR(VLOOKUP(E2229,历史数据!AH:AJ,3,),"")</f>
        <v>6.5811542793934104</v>
      </c>
      <c r="G2229" s="101">
        <f t="shared" si="202"/>
        <v>5.8298601324487951</v>
      </c>
      <c r="H2229" s="105">
        <f t="shared" si="203"/>
        <v>5.1679586563306845E-3</v>
      </c>
      <c r="I2229" s="101">
        <f>IFERROR(VLOOKUP(E2229,历史数据!AH:AJ,2,),"")</f>
        <v>6.6332822340816699</v>
      </c>
      <c r="J2229" s="104">
        <f t="shared" si="204"/>
        <v>9</v>
      </c>
      <c r="K2229" s="104" t="str">
        <f>IFERROR(IF(AND(J2228=$H$2*1,MAX(K$64:K2228)=MAX(L$64:L2228)),MAX(K$64:K2228)+1,""),"")</f>
        <v/>
      </c>
      <c r="L2229" s="104" t="str">
        <f>IFERROR(IF(AND($F2228/INDEX($F$64:$F2229,MATCH(MAX(M$64:M2229),M$64:M2229,0)-1)&lt;(1-$P$2),MAX(K$64:K2229)&gt;MAX(L$64:L2228)),MAX(K$64:K2229),""),"")</f>
        <v/>
      </c>
      <c r="M2229" s="104" t="str">
        <f>IFERROR(IF(E2229="","",IF(K2229&lt;&gt;"",MAX(M$64:M2228)+1,IF(AND($F2228/INDEX($F$64:$F2229,MATCH(MAX(M$64:M2228),M$64:M2228,0)-1)&gt;(1+$O$2),MAX(K$64:K2229)&gt;MAX(L$64:L2228)),MAX(M$64:M2228)+1,""))),"")</f>
        <v/>
      </c>
      <c r="N2229" s="91">
        <f t="shared" si="205"/>
        <v>44</v>
      </c>
      <c r="O2229" s="91" t="str">
        <f>IFERROR(IF(AND(N2228=$H$2*1,MAX(O$64:O2228)=MAX(P$64:P2228)),MAX(O$64:O2228)+1,""),"")</f>
        <v/>
      </c>
      <c r="P2229" s="91" t="str">
        <f>IFERROR(IF(MOD(MAX(Q$64:Q2229),10*MAX(O$64:O2229))&lt;=2,IF(AND(F2228/INDEX($F$64:$F2229,MATCH(MAX(O$64:O2229),O$64:O2229,0)-1)&lt;(1-$P$2),MAX(O$64:O2229)&gt;MAX(P$64:P2228)),MAX(O$64:O2229),""),IF(AND($F2228/INDEX($F$64:$F2229,MATCH(MAX(Q$64:Q2229),Q$64:Q2229,0)-1)&lt;(1-$P$2),MAX(O$64:O2229)&gt;MAX(P$64:P2228)),MAX(O$64:O2229),"")),"")</f>
        <v/>
      </c>
      <c r="Q2229" s="91" t="str">
        <f>IFERROR(IF(E2229="","",IF(O2229&lt;&gt;"",MAX(O$64:O2229)*10+1,IF(AND($F2228/INDEX($F$64:$F2229,MATCH(MAX(Q$64:Q2228),Q$64:Q2228,0)-1)&gt;(1+$O$2),MAX(O$64:O2229)&gt;MAX(P$64:P2228)),MAX(Q$64:Q2228)+1,""))),"")</f>
        <v/>
      </c>
    </row>
    <row r="2230" spans="1:17" x14ac:dyDescent="0.2">
      <c r="A2230" s="13">
        <f>HLOOKUP($E$2,历史数据!$V$3:$AE$5000,ROW(A2228),)</f>
        <v>2361528</v>
      </c>
      <c r="B2230" s="41">
        <v>39807</v>
      </c>
      <c r="C2230" s="100">
        <f>IFERROR(IF(A2230&lt;&gt;0,MAX($C$4:C2229)+1,""),"")</f>
        <v>2177</v>
      </c>
      <c r="D2230" s="100"/>
      <c r="E2230" s="99">
        <f t="shared" si="206"/>
        <v>39885</v>
      </c>
      <c r="F2230" s="101">
        <f>IFERROR(VLOOKUP(E2230,历史数据!AH:AJ,3,),"")</f>
        <v>6.3596104719682804</v>
      </c>
      <c r="G2230" s="101">
        <f t="shared" si="202"/>
        <v>5.8522317130025083</v>
      </c>
      <c r="H2230" s="105">
        <f t="shared" si="203"/>
        <v>3.8374129130807066E-3</v>
      </c>
      <c r="I2230" s="101">
        <f>IFERROR(VLOOKUP(E2230,历史数据!AH:AJ,2,),"")</f>
        <v>6.67237820009787</v>
      </c>
      <c r="J2230" s="104">
        <f t="shared" si="204"/>
        <v>10</v>
      </c>
      <c r="K2230" s="104" t="str">
        <f>IFERROR(IF(AND(J2229=$H$2*1,MAX(K$64:K2229)=MAX(L$64:L2229)),MAX(K$64:K2229)+1,""),"")</f>
        <v/>
      </c>
      <c r="L2230" s="104" t="str">
        <f>IFERROR(IF(AND($F2229/INDEX($F$64:$F2230,MATCH(MAX(M$64:M2230),M$64:M2230,0)-1)&lt;(1-$P$2),MAX(K$64:K2230)&gt;MAX(L$64:L2229)),MAX(K$64:K2230),""),"")</f>
        <v/>
      </c>
      <c r="M2230" s="104" t="str">
        <f>IFERROR(IF(E2230="","",IF(K2230&lt;&gt;"",MAX(M$64:M2229)+1,IF(AND($F2229/INDEX($F$64:$F2230,MATCH(MAX(M$64:M2229),M$64:M2229,0)-1)&gt;(1+$O$2),MAX(K$64:K2230)&gt;MAX(L$64:L2229)),MAX(M$64:M2229)+1,""))),"")</f>
        <v/>
      </c>
      <c r="N2230" s="91">
        <f t="shared" si="205"/>
        <v>45</v>
      </c>
      <c r="O2230" s="91" t="str">
        <f>IFERROR(IF(AND(N2229=$H$2*1,MAX(O$64:O2229)=MAX(P$64:P2229)),MAX(O$64:O2229)+1,""),"")</f>
        <v/>
      </c>
      <c r="P2230" s="91" t="str">
        <f>IFERROR(IF(MOD(MAX(Q$64:Q2230),10*MAX(O$64:O2230))&lt;=2,IF(AND(F2229/INDEX($F$64:$F2230,MATCH(MAX(O$64:O2230),O$64:O2230,0)-1)&lt;(1-$P$2),MAX(O$64:O2230)&gt;MAX(P$64:P2229)),MAX(O$64:O2230),""),IF(AND($F2229/INDEX($F$64:$F2230,MATCH(MAX(Q$64:Q2230),Q$64:Q2230,0)-1)&lt;(1-$P$2),MAX(O$64:O2230)&gt;MAX(P$64:P2229)),MAX(O$64:O2230),"")),"")</f>
        <v/>
      </c>
      <c r="Q2230" s="91" t="str">
        <f>IFERROR(IF(E2230="","",IF(O2230&lt;&gt;"",MAX(O$64:O2230)*10+1,IF(AND($F2229/INDEX($F$64:$F2230,MATCH(MAX(Q$64:Q2229),Q$64:Q2229,0)-1)&gt;(1+$O$2),MAX(O$64:O2230)&gt;MAX(P$64:P2229)),MAX(Q$64:Q2229)+1,""))),"")</f>
        <v/>
      </c>
    </row>
    <row r="2231" spans="1:17" x14ac:dyDescent="0.2">
      <c r="A2231" s="13">
        <f>HLOOKUP($E$2,历史数据!$V$3:$AE$5000,ROW(A2229),)</f>
        <v>1559150</v>
      </c>
      <c r="B2231" s="41">
        <v>39808</v>
      </c>
      <c r="C2231" s="100">
        <f>IFERROR(IF(A2231&lt;&gt;0,MAX($C$4:C2230)+1,""),"")</f>
        <v>2178</v>
      </c>
      <c r="D2231" s="100"/>
      <c r="E2231" s="99">
        <f t="shared" si="206"/>
        <v>39888</v>
      </c>
      <c r="F2231" s="101">
        <f>IFERROR(VLOOKUP(E2231,历史数据!AH:AJ,3,),"")</f>
        <v>6.4768983700168796</v>
      </c>
      <c r="G2231" s="101">
        <f t="shared" si="202"/>
        <v>5.8724312954442119</v>
      </c>
      <c r="H2231" s="105">
        <f t="shared" si="203"/>
        <v>3.4516033254159417E-3</v>
      </c>
      <c r="I2231" s="101">
        <f>IFERROR(VLOOKUP(E2231,历史数据!AH:AJ,2,),"")</f>
        <v>6.2553545625917604</v>
      </c>
      <c r="J2231" s="104">
        <f t="shared" si="204"/>
        <v>11</v>
      </c>
      <c r="K2231" s="104" t="str">
        <f>IFERROR(IF(AND(J2230=$H$2*1,MAX(K$64:K2230)=MAX(L$64:L2230)),MAX(K$64:K2230)+1,""),"")</f>
        <v/>
      </c>
      <c r="L2231" s="104" t="str">
        <f>IFERROR(IF(AND($F2230/INDEX($F$64:$F2231,MATCH(MAX(M$64:M2231),M$64:M2231,0)-1)&lt;(1-$P$2),MAX(K$64:K2231)&gt;MAX(L$64:L2230)),MAX(K$64:K2231),""),"")</f>
        <v/>
      </c>
      <c r="M2231" s="104" t="str">
        <f>IFERROR(IF(E2231="","",IF(K2231&lt;&gt;"",MAX(M$64:M2230)+1,IF(AND($F2230/INDEX($F$64:$F2231,MATCH(MAX(M$64:M2230),M$64:M2230,0)-1)&gt;(1+$O$2),MAX(K$64:K2231)&gt;MAX(L$64:L2230)),MAX(M$64:M2230)+1,""))),"")</f>
        <v/>
      </c>
      <c r="N2231" s="91">
        <f t="shared" si="205"/>
        <v>46</v>
      </c>
      <c r="O2231" s="91" t="str">
        <f>IFERROR(IF(AND(N2230=$H$2*1,MAX(O$64:O2230)=MAX(P$64:P2230)),MAX(O$64:O2230)+1,""),"")</f>
        <v/>
      </c>
      <c r="P2231" s="91" t="str">
        <f>IFERROR(IF(MOD(MAX(Q$64:Q2231),10*MAX(O$64:O2231))&lt;=2,IF(AND(F2230/INDEX($F$64:$F2231,MATCH(MAX(O$64:O2231),O$64:O2231,0)-1)&lt;(1-$P$2),MAX(O$64:O2231)&gt;MAX(P$64:P2230)),MAX(O$64:O2231),""),IF(AND($F2230/INDEX($F$64:$F2231,MATCH(MAX(Q$64:Q2231),Q$64:Q2231,0)-1)&lt;(1-$P$2),MAX(O$64:O2231)&gt;MAX(P$64:P2230)),MAX(O$64:O2231),"")),"")</f>
        <v/>
      </c>
      <c r="Q2231" s="91" t="str">
        <f>IFERROR(IF(E2231="","",IF(O2231&lt;&gt;"",MAX(O$64:O2231)*10+1,IF(AND($F2230/INDEX($F$64:$F2231,MATCH(MAX(Q$64:Q2230),Q$64:Q2230,0)-1)&gt;(1+$O$2),MAX(O$64:O2231)&gt;MAX(P$64:P2230)),MAX(Q$64:Q2230)+1,""))),"")</f>
        <v/>
      </c>
    </row>
    <row r="2232" spans="1:17" x14ac:dyDescent="0.2">
      <c r="A2232" s="13">
        <f>HLOOKUP($E$2,历史数据!$V$3:$AE$5000,ROW(A2230),)</f>
        <v>624900</v>
      </c>
      <c r="B2232" s="41">
        <v>39811</v>
      </c>
      <c r="C2232" s="100">
        <f>IFERROR(IF(A2232&lt;&gt;0,MAX($C$4:C2231)+1,""),"")</f>
        <v>2179</v>
      </c>
      <c r="D2232" s="100"/>
      <c r="E2232" s="99">
        <f t="shared" si="206"/>
        <v>39889</v>
      </c>
      <c r="F2232" s="101">
        <f>IFERROR(VLOOKUP(E2232,历史数据!AH:AJ,3,),"")</f>
        <v>6.6463142227537402</v>
      </c>
      <c r="G2232" s="101">
        <f t="shared" si="202"/>
        <v>5.8997984716555498</v>
      </c>
      <c r="H2232" s="105">
        <f t="shared" si="203"/>
        <v>4.6602803565483075E-3</v>
      </c>
      <c r="I2232" s="101">
        <f>IFERROR(VLOOKUP(E2232,历史数据!AH:AJ,2,),"")</f>
        <v>6.5420583133772103</v>
      </c>
      <c r="J2232" s="104">
        <f t="shared" si="204"/>
        <v>12</v>
      </c>
      <c r="K2232" s="104" t="str">
        <f>IFERROR(IF(AND(J2231=$H$2*1,MAX(K$64:K2231)=MAX(L$64:L2231)),MAX(K$64:K2231)+1,""),"")</f>
        <v/>
      </c>
      <c r="L2232" s="104" t="str">
        <f>IFERROR(IF(AND($F2231/INDEX($F$64:$F2232,MATCH(MAX(M$64:M2232),M$64:M2232,0)-1)&lt;(1-$P$2),MAX(K$64:K2232)&gt;MAX(L$64:L2231)),MAX(K$64:K2232),""),"")</f>
        <v/>
      </c>
      <c r="M2232" s="104" t="str">
        <f>IFERROR(IF(E2232="","",IF(K2232&lt;&gt;"",MAX(M$64:M2231)+1,IF(AND($F2231/INDEX($F$64:$F2232,MATCH(MAX(M$64:M2231),M$64:M2231,0)-1)&gt;(1+$O$2),MAX(K$64:K2232)&gt;MAX(L$64:L2231)),MAX(M$64:M2231)+1,""))),"")</f>
        <v/>
      </c>
      <c r="N2232" s="91">
        <f t="shared" si="205"/>
        <v>47</v>
      </c>
      <c r="O2232" s="91" t="str">
        <f>IFERROR(IF(AND(N2231=$H$2*1,MAX(O$64:O2231)=MAX(P$64:P2231)),MAX(O$64:O2231)+1,""),"")</f>
        <v/>
      </c>
      <c r="P2232" s="91" t="str">
        <f>IFERROR(IF(MOD(MAX(Q$64:Q2232),10*MAX(O$64:O2232))&lt;=2,IF(AND(F2231/INDEX($F$64:$F2232,MATCH(MAX(O$64:O2232),O$64:O2232,0)-1)&lt;(1-$P$2),MAX(O$64:O2232)&gt;MAX(P$64:P2231)),MAX(O$64:O2232),""),IF(AND($F2231/INDEX($F$64:$F2232,MATCH(MAX(Q$64:Q2232),Q$64:Q2232,0)-1)&lt;(1-$P$2),MAX(O$64:O2232)&gt;MAX(P$64:P2231)),MAX(O$64:O2232),"")),"")</f>
        <v/>
      </c>
      <c r="Q2232" s="91" t="str">
        <f>IFERROR(IF(E2232="","",IF(O2232&lt;&gt;"",MAX(O$64:O2232)*10+1,IF(AND($F2231/INDEX($F$64:$F2232,MATCH(MAX(Q$64:Q2231),Q$64:Q2231,0)-1)&gt;(1+$O$2),MAX(O$64:O2232)&gt;MAX(P$64:P2231)),MAX(Q$64:Q2231)+1,""))),"")</f>
        <v/>
      </c>
    </row>
    <row r="2233" spans="1:17" x14ac:dyDescent="0.2">
      <c r="A2233" s="13">
        <f>HLOOKUP($E$2,历史数据!$V$3:$AE$5000,ROW(A2231),)</f>
        <v>1009938</v>
      </c>
      <c r="B2233" s="41">
        <v>39812</v>
      </c>
      <c r="C2233" s="100">
        <f>IFERROR(IF(A2233&lt;&gt;0,MAX($C$4:C2232)+1,""),"")</f>
        <v>2180</v>
      </c>
      <c r="D2233" s="100"/>
      <c r="E2233" s="99">
        <f t="shared" si="206"/>
        <v>39890</v>
      </c>
      <c r="F2233" s="101">
        <f>IFERROR(VLOOKUP(E2233,历史数据!AH:AJ,3,),"")</f>
        <v>6.67237820009787</v>
      </c>
      <c r="G2233" s="101">
        <f t="shared" si="202"/>
        <v>5.9312924442797108</v>
      </c>
      <c r="H2233" s="105">
        <f t="shared" si="203"/>
        <v>5.3381437985495772E-3</v>
      </c>
      <c r="I2233" s="101">
        <f>IFERROR(VLOOKUP(E2233,历史数据!AH:AJ,2,),"")</f>
        <v>6.6854101887699402</v>
      </c>
      <c r="J2233" s="104">
        <f t="shared" si="204"/>
        <v>13</v>
      </c>
      <c r="K2233" s="104" t="str">
        <f>IFERROR(IF(AND(J2232=$H$2*1,MAX(K$64:K2232)=MAX(L$64:L2232)),MAX(K$64:K2232)+1,""),"")</f>
        <v/>
      </c>
      <c r="L2233" s="104" t="str">
        <f>IFERROR(IF(AND($F2232/INDEX($F$64:$F2233,MATCH(MAX(M$64:M2233),M$64:M2233,0)-1)&lt;(1-$P$2),MAX(K$64:K2233)&gt;MAX(L$64:L2232)),MAX(K$64:K2233),""),"")</f>
        <v/>
      </c>
      <c r="M2233" s="104" t="str">
        <f>IFERROR(IF(E2233="","",IF(K2233&lt;&gt;"",MAX(M$64:M2232)+1,IF(AND($F2232/INDEX($F$64:$F2233,MATCH(MAX(M$64:M2232),M$64:M2232,0)-1)&gt;(1+$O$2),MAX(K$64:K2233)&gt;MAX(L$64:L2232)),MAX(M$64:M2232)+1,""))),"")</f>
        <v/>
      </c>
      <c r="N2233" s="91">
        <f t="shared" si="205"/>
        <v>48</v>
      </c>
      <c r="O2233" s="91" t="str">
        <f>IFERROR(IF(AND(N2232=$H$2*1,MAX(O$64:O2232)=MAX(P$64:P2232)),MAX(O$64:O2232)+1,""),"")</f>
        <v/>
      </c>
      <c r="P2233" s="91" t="str">
        <f>IFERROR(IF(MOD(MAX(Q$64:Q2233),10*MAX(O$64:O2233))&lt;=2,IF(AND(F2232/INDEX($F$64:$F2233,MATCH(MAX(O$64:O2233),O$64:O2233,0)-1)&lt;(1-$P$2),MAX(O$64:O2233)&gt;MAX(P$64:P2232)),MAX(O$64:O2233),""),IF(AND($F2232/INDEX($F$64:$F2233,MATCH(MAX(Q$64:Q2233),Q$64:Q2233,0)-1)&lt;(1-$P$2),MAX(O$64:O2233)&gt;MAX(P$64:P2232)),MAX(O$64:O2233),"")),"")</f>
        <v/>
      </c>
      <c r="Q2233" s="91" t="str">
        <f>IFERROR(IF(E2233="","",IF(O2233&lt;&gt;"",MAX(O$64:O2233)*10+1,IF(AND($F2232/INDEX($F$64:$F2233,MATCH(MAX(Q$64:Q2232),Q$64:Q2232,0)-1)&gt;(1+$O$2),MAX(O$64:O2233)&gt;MAX(P$64:P2232)),MAX(Q$64:Q2232)+1,""))),"")</f>
        <v/>
      </c>
    </row>
    <row r="2234" spans="1:17" x14ac:dyDescent="0.2">
      <c r="A2234" s="13">
        <f>HLOOKUP($E$2,历史数据!$V$3:$AE$5000,ROW(A2232),)</f>
        <v>399600</v>
      </c>
      <c r="B2234" s="41">
        <v>39813</v>
      </c>
      <c r="C2234" s="100">
        <f>IFERROR(IF(A2234&lt;&gt;0,MAX($C$4:C2233)+1,""),"")</f>
        <v>2181</v>
      </c>
      <c r="D2234" s="100"/>
      <c r="E2234" s="99">
        <f t="shared" si="206"/>
        <v>39891</v>
      </c>
      <c r="F2234" s="101">
        <f>IFERROR(VLOOKUP(E2234,历史数据!AH:AJ,3,),"")</f>
        <v>6.8808900188509297</v>
      </c>
      <c r="G2234" s="101">
        <f t="shared" si="202"/>
        <v>5.9675648127502958</v>
      </c>
      <c r="H2234" s="105">
        <f t="shared" si="203"/>
        <v>6.115424051560181E-3</v>
      </c>
      <c r="I2234" s="101">
        <f>IFERROR(VLOOKUP(E2234,历史数据!AH:AJ,2,),"")</f>
        <v>6.67237820009787</v>
      </c>
      <c r="J2234" s="104">
        <f t="shared" si="204"/>
        <v>14</v>
      </c>
      <c r="K2234" s="104" t="str">
        <f>IFERROR(IF(AND(J2233=$H$2*1,MAX(K$64:K2233)=MAX(L$64:L2233)),MAX(K$64:K2233)+1,""),"")</f>
        <v/>
      </c>
      <c r="L2234" s="104" t="str">
        <f>IFERROR(IF(AND($F2233/INDEX($F$64:$F2234,MATCH(MAX(M$64:M2234),M$64:M2234,0)-1)&lt;(1-$P$2),MAX(K$64:K2234)&gt;MAX(L$64:L2233)),MAX(K$64:K2234),""),"")</f>
        <v/>
      </c>
      <c r="M2234" s="104" t="str">
        <f>IFERROR(IF(E2234="","",IF(K2234&lt;&gt;"",MAX(M$64:M2233)+1,IF(AND($F2233/INDEX($F$64:$F2234,MATCH(MAX(M$64:M2233),M$64:M2233,0)-1)&gt;(1+$O$2),MAX(K$64:K2234)&gt;MAX(L$64:L2233)),MAX(M$64:M2233)+1,""))),"")</f>
        <v/>
      </c>
      <c r="N2234" s="91">
        <f t="shared" si="205"/>
        <v>49</v>
      </c>
      <c r="O2234" s="91" t="str">
        <f>IFERROR(IF(AND(N2233=$H$2*1,MAX(O$64:O2233)=MAX(P$64:P2233)),MAX(O$64:O2233)+1,""),"")</f>
        <v/>
      </c>
      <c r="P2234" s="91" t="str">
        <f>IFERROR(IF(MOD(MAX(Q$64:Q2234),10*MAX(O$64:O2234))&lt;=2,IF(AND(F2233/INDEX($F$64:$F2234,MATCH(MAX(O$64:O2234),O$64:O2234,0)-1)&lt;(1-$P$2),MAX(O$64:O2234)&gt;MAX(P$64:P2233)),MAX(O$64:O2234),""),IF(AND($F2233/INDEX($F$64:$F2234,MATCH(MAX(Q$64:Q2234),Q$64:Q2234,0)-1)&lt;(1-$P$2),MAX(O$64:O2234)&gt;MAX(P$64:P2233)),MAX(O$64:O2234),"")),"")</f>
        <v/>
      </c>
      <c r="Q2234" s="91" t="str">
        <f>IFERROR(IF(E2234="","",IF(O2234&lt;&gt;"",MAX(O$64:O2234)*10+1,IF(AND($F2233/INDEX($F$64:$F2234,MATCH(MAX(Q$64:Q2233),Q$64:Q2233,0)-1)&gt;(1+$O$2),MAX(O$64:O2234)&gt;MAX(P$64:P2233)),MAX(Q$64:Q2233)+1,""))),"")</f>
        <v/>
      </c>
    </row>
    <row r="2235" spans="1:17" x14ac:dyDescent="0.2">
      <c r="A2235" s="13">
        <f>HLOOKUP($E$2,历史数据!$V$3:$AE$5000,ROW(A2233),)</f>
        <v>389691</v>
      </c>
      <c r="B2235" s="41">
        <v>39818</v>
      </c>
      <c r="C2235" s="100">
        <f>IFERROR(IF(A2235&lt;&gt;0,MAX($C$4:C2234)+1,""),"")</f>
        <v>2182</v>
      </c>
      <c r="D2235" s="100"/>
      <c r="E2235" s="99">
        <f t="shared" si="206"/>
        <v>39892</v>
      </c>
      <c r="F2235" s="101">
        <f>IFERROR(VLOOKUP(E2235,历史数据!AH:AJ,3,),"")</f>
        <v>6.9460499622112604</v>
      </c>
      <c r="G2235" s="101">
        <f t="shared" si="202"/>
        <v>6.0040543810320806</v>
      </c>
      <c r="H2235" s="105">
        <f t="shared" si="203"/>
        <v>6.1146496815285278E-3</v>
      </c>
      <c r="I2235" s="101">
        <f>IFERROR(VLOOKUP(E2235,历史数据!AH:AJ,2,),"")</f>
        <v>6.8808900188509297</v>
      </c>
      <c r="J2235" s="104">
        <f t="shared" si="204"/>
        <v>15</v>
      </c>
      <c r="K2235" s="104" t="str">
        <f>IFERROR(IF(AND(J2234=$H$2*1,MAX(K$64:K2234)=MAX(L$64:L2234)),MAX(K$64:K2234)+1,""),"")</f>
        <v/>
      </c>
      <c r="L2235" s="104" t="str">
        <f>IFERROR(IF(AND($F2234/INDEX($F$64:$F2235,MATCH(MAX(M$64:M2235),M$64:M2235,0)-1)&lt;(1-$P$2),MAX(K$64:K2235)&gt;MAX(L$64:L2234)),MAX(K$64:K2235),""),"")</f>
        <v/>
      </c>
      <c r="M2235" s="104" t="str">
        <f>IFERROR(IF(E2235="","",IF(K2235&lt;&gt;"",MAX(M$64:M2234)+1,IF(AND($F2234/INDEX($F$64:$F2235,MATCH(MAX(M$64:M2234),M$64:M2234,0)-1)&gt;(1+$O$2),MAX(K$64:K2235)&gt;MAX(L$64:L2234)),MAX(M$64:M2234)+1,""))),"")</f>
        <v/>
      </c>
      <c r="N2235" s="91">
        <f t="shared" si="205"/>
        <v>50</v>
      </c>
      <c r="O2235" s="91" t="str">
        <f>IFERROR(IF(AND(N2234=$H$2*1,MAX(O$64:O2234)=MAX(P$64:P2234)),MAX(O$64:O2234)+1,""),"")</f>
        <v/>
      </c>
      <c r="P2235" s="91" t="str">
        <f>IFERROR(IF(MOD(MAX(Q$64:Q2235),10*MAX(O$64:O2235))&lt;=2,IF(AND(F2234/INDEX($F$64:$F2235,MATCH(MAX(O$64:O2235),O$64:O2235,0)-1)&lt;(1-$P$2),MAX(O$64:O2235)&gt;MAX(P$64:P2234)),MAX(O$64:O2235),""),IF(AND($F2234/INDEX($F$64:$F2235,MATCH(MAX(Q$64:Q2235),Q$64:Q2235,0)-1)&lt;(1-$P$2),MAX(O$64:O2235)&gt;MAX(P$64:P2234)),MAX(O$64:O2235),"")),"")</f>
        <v/>
      </c>
      <c r="Q2235" s="91" t="str">
        <f>IFERROR(IF(E2235="","",IF(O2235&lt;&gt;"",MAX(O$64:O2235)*10+1,IF(AND($F2234/INDEX($F$64:$F2235,MATCH(MAX(Q$64:Q2234),Q$64:Q2234,0)-1)&gt;(1+$O$2),MAX(O$64:O2235)&gt;MAX(P$64:P2234)),MAX(Q$64:Q2234)+1,""))),"")</f>
        <v/>
      </c>
    </row>
    <row r="2236" spans="1:17" x14ac:dyDescent="0.2">
      <c r="A2236" s="13">
        <f>HLOOKUP($E$2,历史数据!$V$3:$AE$5000,ROW(A2234),)</f>
        <v>557689</v>
      </c>
      <c r="B2236" s="41">
        <v>39819</v>
      </c>
      <c r="C2236" s="100">
        <f>IFERROR(IF(A2236&lt;&gt;0,MAX($C$4:C2235)+1,""),"")</f>
        <v>2183</v>
      </c>
      <c r="D2236" s="100"/>
      <c r="E2236" s="99">
        <f t="shared" si="206"/>
        <v>39895</v>
      </c>
      <c r="F2236" s="101">
        <f>IFERROR(VLOOKUP(E2236,历史数据!AH:AJ,3,),"")</f>
        <v>7.0503058715877902</v>
      </c>
      <c r="G2236" s="101">
        <f t="shared" si="202"/>
        <v>6.0405439493138662</v>
      </c>
      <c r="H2236" s="105">
        <f t="shared" si="203"/>
        <v>6.0774879716385399E-3</v>
      </c>
      <c r="I2236" s="101">
        <f>IFERROR(VLOOKUP(E2236,历史数据!AH:AJ,2,),"")</f>
        <v>6.8417940528347296</v>
      </c>
      <c r="J2236" s="104">
        <f t="shared" si="204"/>
        <v>16</v>
      </c>
      <c r="K2236" s="104" t="str">
        <f>IFERROR(IF(AND(J2235=$H$2*1,MAX(K$64:K2235)=MAX(L$64:L2235)),MAX(K$64:K2235)+1,""),"")</f>
        <v/>
      </c>
      <c r="L2236" s="104" t="str">
        <f>IFERROR(IF(AND($F2235/INDEX($F$64:$F2236,MATCH(MAX(M$64:M2236),M$64:M2236,0)-1)&lt;(1-$P$2),MAX(K$64:K2236)&gt;MAX(L$64:L2235)),MAX(K$64:K2236),""),"")</f>
        <v/>
      </c>
      <c r="M2236" s="104" t="str">
        <f>IFERROR(IF(E2236="","",IF(K2236&lt;&gt;"",MAX(M$64:M2235)+1,IF(AND($F2235/INDEX($F$64:$F2236,MATCH(MAX(M$64:M2235),M$64:M2235,0)-1)&gt;(1+$O$2),MAX(K$64:K2236)&gt;MAX(L$64:L2235)),MAX(M$64:M2235)+1,""))),"")</f>
        <v/>
      </c>
      <c r="N2236" s="91">
        <f t="shared" si="205"/>
        <v>51</v>
      </c>
      <c r="O2236" s="91" t="str">
        <f>IFERROR(IF(AND(N2235=$H$2*1,MAX(O$64:O2235)=MAX(P$64:P2235)),MAX(O$64:O2235)+1,""),"")</f>
        <v/>
      </c>
      <c r="P2236" s="91" t="str">
        <f>IFERROR(IF(MOD(MAX(Q$64:Q2236),10*MAX(O$64:O2236))&lt;=2,IF(AND(F2235/INDEX($F$64:$F2236,MATCH(MAX(O$64:O2236),O$64:O2236,0)-1)&lt;(1-$P$2),MAX(O$64:O2236)&gt;MAX(P$64:P2235)),MAX(O$64:O2236),""),IF(AND($F2235/INDEX($F$64:$F2236,MATCH(MAX(Q$64:Q2236),Q$64:Q2236,0)-1)&lt;(1-$P$2),MAX(O$64:O2236)&gt;MAX(P$64:P2235)),MAX(O$64:O2236),"")),"")</f>
        <v/>
      </c>
      <c r="Q2236" s="91" t="str">
        <f>IFERROR(IF(E2236="","",IF(O2236&lt;&gt;"",MAX(O$64:O2236)*10+1,IF(AND($F2235/INDEX($F$64:$F2236,MATCH(MAX(Q$64:Q2235),Q$64:Q2235,0)-1)&gt;(1+$O$2),MAX(O$64:O2236)&gt;MAX(P$64:P2235)),MAX(Q$64:Q2235)+1,""))),"")</f>
        <v/>
      </c>
    </row>
    <row r="2237" spans="1:17" x14ac:dyDescent="0.2">
      <c r="A2237" s="13">
        <f>HLOOKUP($E$2,历史数据!$V$3:$AE$5000,ROW(A2235),)</f>
        <v>978519</v>
      </c>
      <c r="B2237" s="41">
        <v>39820</v>
      </c>
      <c r="C2237" s="100">
        <f>IFERROR(IF(A2237&lt;&gt;0,MAX($C$4:C2236)+1,""),"")</f>
        <v>2184</v>
      </c>
      <c r="D2237" s="100"/>
      <c r="E2237" s="99">
        <f t="shared" si="206"/>
        <v>39896</v>
      </c>
      <c r="F2237" s="101">
        <f>IFERROR(VLOOKUP(E2237,历史数据!AH:AJ,3,),"")</f>
        <v>7.0372738829157298</v>
      </c>
      <c r="G2237" s="101">
        <f t="shared" si="202"/>
        <v>6.0729067211828296</v>
      </c>
      <c r="H2237" s="105">
        <f t="shared" si="203"/>
        <v>5.3575923195856578E-3</v>
      </c>
      <c r="I2237" s="101">
        <f>IFERROR(VLOOKUP(E2237,历史数据!AH:AJ,2,),"")</f>
        <v>7.0503058715877902</v>
      </c>
      <c r="J2237" s="104">
        <f t="shared" si="204"/>
        <v>17</v>
      </c>
      <c r="K2237" s="104" t="str">
        <f>IFERROR(IF(AND(J2236=$H$2*1,MAX(K$64:K2236)=MAX(L$64:L2236)),MAX(K$64:K2236)+1,""),"")</f>
        <v/>
      </c>
      <c r="L2237" s="104" t="str">
        <f>IFERROR(IF(AND($F2236/INDEX($F$64:$F2237,MATCH(MAX(M$64:M2237),M$64:M2237,0)-1)&lt;(1-$P$2),MAX(K$64:K2237)&gt;MAX(L$64:L2236)),MAX(K$64:K2237),""),"")</f>
        <v/>
      </c>
      <c r="M2237" s="104" t="str">
        <f>IFERROR(IF(E2237="","",IF(K2237&lt;&gt;"",MAX(M$64:M2236)+1,IF(AND($F2236/INDEX($F$64:$F2237,MATCH(MAX(M$64:M2236),M$64:M2236,0)-1)&gt;(1+$O$2),MAX(K$64:K2237)&gt;MAX(L$64:L2236)),MAX(M$64:M2236)+1,""))),"")</f>
        <v/>
      </c>
      <c r="N2237" s="91">
        <f t="shared" si="205"/>
        <v>52</v>
      </c>
      <c r="O2237" s="91" t="str">
        <f>IFERROR(IF(AND(N2236=$H$2*1,MAX(O$64:O2236)=MAX(P$64:P2236)),MAX(O$64:O2236)+1,""),"")</f>
        <v/>
      </c>
      <c r="P2237" s="91" t="str">
        <f>IFERROR(IF(MOD(MAX(Q$64:Q2237),10*MAX(O$64:O2237))&lt;=2,IF(AND(F2236/INDEX($F$64:$F2237,MATCH(MAX(O$64:O2237),O$64:O2237,0)-1)&lt;(1-$P$2),MAX(O$64:O2237)&gt;MAX(P$64:P2236)),MAX(O$64:O2237),""),IF(AND($F2236/INDEX($F$64:$F2237,MATCH(MAX(Q$64:Q2237),Q$64:Q2237,0)-1)&lt;(1-$P$2),MAX(O$64:O2237)&gt;MAX(P$64:P2236)),MAX(O$64:O2237),"")),"")</f>
        <v/>
      </c>
      <c r="Q2237" s="91" t="str">
        <f>IFERROR(IF(E2237="","",IF(O2237&lt;&gt;"",MAX(O$64:O2237)*10+1,IF(AND($F2236/INDEX($F$64:$F2237,MATCH(MAX(Q$64:Q2236),Q$64:Q2236,0)-1)&gt;(1+$O$2),MAX(O$64:O2237)&gt;MAX(P$64:P2236)),MAX(Q$64:Q2236)+1,""))),"")</f>
        <v/>
      </c>
    </row>
    <row r="2238" spans="1:17" x14ac:dyDescent="0.2">
      <c r="A2238" s="13">
        <f>HLOOKUP($E$2,历史数据!$V$3:$AE$5000,ROW(A2236),)</f>
        <v>1044721</v>
      </c>
      <c r="B2238" s="41">
        <v>39821</v>
      </c>
      <c r="C2238" s="100">
        <f>IFERROR(IF(A2238&lt;&gt;0,MAX($C$4:C2237)+1,""),"")</f>
        <v>2185</v>
      </c>
      <c r="D2238" s="100"/>
      <c r="E2238" s="99">
        <f t="shared" si="206"/>
        <v>39897</v>
      </c>
      <c r="F2238" s="101">
        <f>IFERROR(VLOOKUP(E2238,历史数据!AH:AJ,3,),"")</f>
        <v>7.2848816676849797</v>
      </c>
      <c r="G2238" s="101">
        <f t="shared" si="202"/>
        <v>6.1091790896534137</v>
      </c>
      <c r="H2238" s="105">
        <f t="shared" si="203"/>
        <v>5.9728183118741285E-3</v>
      </c>
      <c r="I2238" s="101">
        <f>IFERROR(VLOOKUP(E2238,历史数据!AH:AJ,2,),"")</f>
        <v>7.0242418942436604</v>
      </c>
      <c r="J2238" s="104">
        <f t="shared" si="204"/>
        <v>18</v>
      </c>
      <c r="K2238" s="104" t="str">
        <f>IFERROR(IF(AND(J2237=$H$2*1,MAX(K$64:K2237)=MAX(L$64:L2237)),MAX(K$64:K2237)+1,""),"")</f>
        <v/>
      </c>
      <c r="L2238" s="104" t="str">
        <f>IFERROR(IF(AND($F2237/INDEX($F$64:$F2238,MATCH(MAX(M$64:M2238),M$64:M2238,0)-1)&lt;(1-$P$2),MAX(K$64:K2238)&gt;MAX(L$64:L2237)),MAX(K$64:K2238),""),"")</f>
        <v/>
      </c>
      <c r="M2238" s="104" t="str">
        <f>IFERROR(IF(E2238="","",IF(K2238&lt;&gt;"",MAX(M$64:M2237)+1,IF(AND($F2237/INDEX($F$64:$F2238,MATCH(MAX(M$64:M2237),M$64:M2237,0)-1)&gt;(1+$O$2),MAX(K$64:K2238)&gt;MAX(L$64:L2237)),MAX(M$64:M2237)+1,""))),"")</f>
        <v/>
      </c>
      <c r="N2238" s="91">
        <f t="shared" si="205"/>
        <v>53</v>
      </c>
      <c r="O2238" s="91" t="str">
        <f>IFERROR(IF(AND(N2237=$H$2*1,MAX(O$64:O2237)=MAX(P$64:P2237)),MAX(O$64:O2237)+1,""),"")</f>
        <v/>
      </c>
      <c r="P2238" s="91" t="str">
        <f>IFERROR(IF(MOD(MAX(Q$64:Q2238),10*MAX(O$64:O2238))&lt;=2,IF(AND(F2237/INDEX($F$64:$F2238,MATCH(MAX(O$64:O2238),O$64:O2238,0)-1)&lt;(1-$P$2),MAX(O$64:O2238)&gt;MAX(P$64:P2237)),MAX(O$64:O2238),""),IF(AND($F2237/INDEX($F$64:$F2238,MATCH(MAX(Q$64:Q2238),Q$64:Q2238,0)-1)&lt;(1-$P$2),MAX(O$64:O2238)&gt;MAX(P$64:P2237)),MAX(O$64:O2238),"")),"")</f>
        <v/>
      </c>
      <c r="Q2238" s="91" t="str">
        <f>IFERROR(IF(E2238="","",IF(O2238&lt;&gt;"",MAX(O$64:O2238)*10+1,IF(AND($F2237/INDEX($F$64:$F2238,MATCH(MAX(Q$64:Q2237),Q$64:Q2237,0)-1)&gt;(1+$O$2),MAX(O$64:O2238)&gt;MAX(P$64:P2237)),MAX(Q$64:Q2237)+1,""))),"")</f>
        <v/>
      </c>
    </row>
    <row r="2239" spans="1:17" x14ac:dyDescent="0.2">
      <c r="A2239" s="13">
        <f>HLOOKUP($E$2,历史数据!$V$3:$AE$5000,ROW(A2237),)</f>
        <v>787039</v>
      </c>
      <c r="B2239" s="41">
        <v>39822</v>
      </c>
      <c r="C2239" s="100">
        <f>IFERROR(IF(A2239&lt;&gt;0,MAX($C$4:C2238)+1,""),"")</f>
        <v>2186</v>
      </c>
      <c r="D2239" s="100"/>
      <c r="E2239" s="99">
        <f t="shared" si="206"/>
        <v>39898</v>
      </c>
      <c r="F2239" s="101">
        <f>IFERROR(VLOOKUP(E2239,历史数据!AH:AJ,3,),"")</f>
        <v>7.6106813844866403</v>
      </c>
      <c r="G2239" s="101">
        <f t="shared" si="202"/>
        <v>6.1552254496280474</v>
      </c>
      <c r="H2239" s="105">
        <f t="shared" si="203"/>
        <v>7.5372417961390159E-3</v>
      </c>
      <c r="I2239" s="101">
        <f>IFERROR(VLOOKUP(E2239,历史数据!AH:AJ,2,),"")</f>
        <v>7.3109456450291104</v>
      </c>
      <c r="J2239" s="104">
        <f t="shared" si="204"/>
        <v>19</v>
      </c>
      <c r="K2239" s="104" t="str">
        <f>IFERROR(IF(AND(J2238=$H$2*1,MAX(K$64:K2238)=MAX(L$64:L2238)),MAX(K$64:K2238)+1,""),"")</f>
        <v/>
      </c>
      <c r="L2239" s="104" t="str">
        <f>IFERROR(IF(AND($F2238/INDEX($F$64:$F2239,MATCH(MAX(M$64:M2239),M$64:M2239,0)-1)&lt;(1-$P$2),MAX(K$64:K2239)&gt;MAX(L$64:L2238)),MAX(K$64:K2239),""),"")</f>
        <v/>
      </c>
      <c r="M2239" s="104" t="str">
        <f>IFERROR(IF(E2239="","",IF(K2239&lt;&gt;"",MAX(M$64:M2238)+1,IF(AND($F2238/INDEX($F$64:$F2239,MATCH(MAX(M$64:M2238),M$64:M2238,0)-1)&gt;(1+$O$2),MAX(K$64:K2239)&gt;MAX(L$64:L2238)),MAX(M$64:M2238)+1,""))),"")</f>
        <v/>
      </c>
      <c r="N2239" s="91">
        <f t="shared" si="205"/>
        <v>54</v>
      </c>
      <c r="O2239" s="91" t="str">
        <f>IFERROR(IF(AND(N2238=$H$2*1,MAX(O$64:O2238)=MAX(P$64:P2238)),MAX(O$64:O2238)+1,""),"")</f>
        <v/>
      </c>
      <c r="P2239" s="91" t="str">
        <f>IFERROR(IF(MOD(MAX(Q$64:Q2239),10*MAX(O$64:O2239))&lt;=2,IF(AND(F2238/INDEX($F$64:$F2239,MATCH(MAX(O$64:O2239),O$64:O2239,0)-1)&lt;(1-$P$2),MAX(O$64:O2239)&gt;MAX(P$64:P2238)),MAX(O$64:O2239),""),IF(AND($F2238/INDEX($F$64:$F2239,MATCH(MAX(Q$64:Q2239),Q$64:Q2239,0)-1)&lt;(1-$P$2),MAX(O$64:O2239)&gt;MAX(P$64:P2238)),MAX(O$64:O2239),"")),"")</f>
        <v/>
      </c>
      <c r="Q2239" s="91" t="str">
        <f>IFERROR(IF(E2239="","",IF(O2239&lt;&gt;"",MAX(O$64:O2239)*10+1,IF(AND($F2238/INDEX($F$64:$F2239,MATCH(MAX(Q$64:Q2238),Q$64:Q2238,0)-1)&gt;(1+$O$2),MAX(O$64:O2239)&gt;MAX(P$64:P2238)),MAX(Q$64:Q2238)+1,""))),"")</f>
        <v/>
      </c>
    </row>
    <row r="2240" spans="1:17" x14ac:dyDescent="0.2">
      <c r="A2240" s="13">
        <f>HLOOKUP($E$2,历史数据!$V$3:$AE$5000,ROW(A2238),)</f>
        <v>762108</v>
      </c>
      <c r="B2240" s="41">
        <v>39825</v>
      </c>
      <c r="C2240" s="100">
        <f>IFERROR(IF(A2240&lt;&gt;0,MAX($C$4:C2239)+1,""),"")</f>
        <v>2187</v>
      </c>
      <c r="D2240" s="100"/>
      <c r="E2240" s="99">
        <f t="shared" si="206"/>
        <v>39899</v>
      </c>
      <c r="F2240" s="101">
        <f>IFERROR(VLOOKUP(E2240,历史数据!AH:AJ,3,),"")</f>
        <v>7.5064254751101096</v>
      </c>
      <c r="G2240" s="101">
        <f t="shared" si="202"/>
        <v>6.198448212057067</v>
      </c>
      <c r="H2240" s="105">
        <f t="shared" si="203"/>
        <v>7.022124986767464E-3</v>
      </c>
      <c r="I2240" s="101">
        <f>IFERROR(VLOOKUP(E2240,历史数据!AH:AJ,2,),"")</f>
        <v>7.6237133731586999</v>
      </c>
      <c r="J2240" s="104">
        <f t="shared" si="204"/>
        <v>20</v>
      </c>
      <c r="K2240" s="104" t="str">
        <f>IFERROR(IF(AND(J2239=$H$2*1,MAX(K$64:K2239)=MAX(L$64:L2239)),MAX(K$64:K2239)+1,""),"")</f>
        <v/>
      </c>
      <c r="L2240" s="104" t="str">
        <f>IFERROR(IF(AND($F2239/INDEX($F$64:$F2240,MATCH(MAX(M$64:M2240),M$64:M2240,0)-1)&lt;(1-$P$2),MAX(K$64:K2240)&gt;MAX(L$64:L2239)),MAX(K$64:K2240),""),"")</f>
        <v/>
      </c>
      <c r="M2240" s="104" t="str">
        <f>IFERROR(IF(E2240="","",IF(K2240&lt;&gt;"",MAX(M$64:M2239)+1,IF(AND($F2239/INDEX($F$64:$F2240,MATCH(MAX(M$64:M2239),M$64:M2239,0)-1)&gt;(1+$O$2),MAX(K$64:K2240)&gt;MAX(L$64:L2239)),MAX(M$64:M2239)+1,""))),"")</f>
        <v/>
      </c>
      <c r="N2240" s="91">
        <f t="shared" si="205"/>
        <v>55</v>
      </c>
      <c r="O2240" s="91" t="str">
        <f>IFERROR(IF(AND(N2239=$H$2*1,MAX(O$64:O2239)=MAX(P$64:P2239)),MAX(O$64:O2239)+1,""),"")</f>
        <v/>
      </c>
      <c r="P2240" s="91" t="str">
        <f>IFERROR(IF(MOD(MAX(Q$64:Q2240),10*MAX(O$64:O2240))&lt;=2,IF(AND(F2239/INDEX($F$64:$F2240,MATCH(MAX(O$64:O2240),O$64:O2240,0)-1)&lt;(1-$P$2),MAX(O$64:O2240)&gt;MAX(P$64:P2239)),MAX(O$64:O2240),""),IF(AND($F2239/INDEX($F$64:$F2240,MATCH(MAX(Q$64:Q2240),Q$64:Q2240,0)-1)&lt;(1-$P$2),MAX(O$64:O2240)&gt;MAX(P$64:P2239)),MAX(O$64:O2240),"")),"")</f>
        <v/>
      </c>
      <c r="Q2240" s="91" t="str">
        <f>IFERROR(IF(E2240="","",IF(O2240&lt;&gt;"",MAX(O$64:O2240)*10+1,IF(AND($F2239/INDEX($F$64:$F2240,MATCH(MAX(Q$64:Q2239),Q$64:Q2239,0)-1)&gt;(1+$O$2),MAX(O$64:O2240)&gt;MAX(P$64:P2239)),MAX(Q$64:Q2239)+1,""))),"")</f>
        <v/>
      </c>
    </row>
    <row r="2241" spans="1:17" x14ac:dyDescent="0.2">
      <c r="A2241" s="13">
        <f>HLOOKUP($E$2,历史数据!$V$3:$AE$5000,ROW(A2239),)</f>
        <v>453249</v>
      </c>
      <c r="B2241" s="41">
        <v>39826</v>
      </c>
      <c r="C2241" s="100">
        <f>IFERROR(IF(A2241&lt;&gt;0,MAX($C$4:C2240)+1,""),"")</f>
        <v>2188</v>
      </c>
      <c r="D2241" s="100"/>
      <c r="E2241" s="99">
        <f t="shared" si="206"/>
        <v>39902</v>
      </c>
      <c r="F2241" s="101">
        <f>IFERROR(VLOOKUP(E2241,历史数据!AH:AJ,3,),"")</f>
        <v>7.4933934864380403</v>
      </c>
      <c r="G2241" s="101">
        <f t="shared" ref="G2241:G2304" si="207">IFERROR(IF(E2241="","",AVERAGE(F2182:F2241)),"")</f>
        <v>6.2373269782620637</v>
      </c>
      <c r="H2241" s="105">
        <f t="shared" si="203"/>
        <v>6.2723386362042444E-3</v>
      </c>
      <c r="I2241" s="101">
        <f>IFERROR(VLOOKUP(E2241,历史数据!AH:AJ,2,),"")</f>
        <v>7.5585534297983701</v>
      </c>
      <c r="J2241" s="104">
        <f t="shared" si="204"/>
        <v>21</v>
      </c>
      <c r="K2241" s="104" t="str">
        <f>IFERROR(IF(AND(J2240=$H$2*1,MAX(K$64:K2240)=MAX(L$64:L2240)),MAX(K$64:K2240)+1,""),"")</f>
        <v/>
      </c>
      <c r="L2241" s="104" t="str">
        <f>IFERROR(IF(AND($F2240/INDEX($F$64:$F2241,MATCH(MAX(M$64:M2241),M$64:M2241,0)-1)&lt;(1-$P$2),MAX(K$64:K2241)&gt;MAX(L$64:L2240)),MAX(K$64:K2241),""),"")</f>
        <v/>
      </c>
      <c r="M2241" s="104" t="str">
        <f>IFERROR(IF(E2241="","",IF(K2241&lt;&gt;"",MAX(M$64:M2240)+1,IF(AND($F2240/INDEX($F$64:$F2241,MATCH(MAX(M$64:M2240),M$64:M2240,0)-1)&gt;(1+$O$2),MAX(K$64:K2241)&gt;MAX(L$64:L2240)),MAX(M$64:M2240)+1,""))),"")</f>
        <v/>
      </c>
      <c r="N2241" s="91">
        <f t="shared" si="205"/>
        <v>56</v>
      </c>
      <c r="O2241" s="91" t="str">
        <f>IFERROR(IF(AND(N2240=$H$2*1,MAX(O$64:O2240)=MAX(P$64:P2240)),MAX(O$64:O2240)+1,""),"")</f>
        <v/>
      </c>
      <c r="P2241" s="91" t="str">
        <f>IFERROR(IF(MOD(MAX(Q$64:Q2241),10*MAX(O$64:O2241))&lt;=2,IF(AND(F2240/INDEX($F$64:$F2241,MATCH(MAX(O$64:O2241),O$64:O2241,0)-1)&lt;(1-$P$2),MAX(O$64:O2241)&gt;MAX(P$64:P2240)),MAX(O$64:O2241),""),IF(AND($F2240/INDEX($F$64:$F2241,MATCH(MAX(Q$64:Q2241),Q$64:Q2241,0)-1)&lt;(1-$P$2),MAX(O$64:O2241)&gt;MAX(P$64:P2240)),MAX(O$64:O2241),"")),"")</f>
        <v/>
      </c>
      <c r="Q2241" s="91" t="str">
        <f>IFERROR(IF(E2241="","",IF(O2241&lt;&gt;"",MAX(O$64:O2241)*10+1,IF(AND($F2240/INDEX($F$64:$F2241,MATCH(MAX(Q$64:Q2240),Q$64:Q2240,0)-1)&gt;(1+$O$2),MAX(O$64:O2241)&gt;MAX(P$64:P2240)),MAX(Q$64:Q2240)+1,""))),"")</f>
        <v/>
      </c>
    </row>
    <row r="2242" spans="1:17" x14ac:dyDescent="0.2">
      <c r="A2242" s="13">
        <f>HLOOKUP($E$2,历史数据!$V$3:$AE$5000,ROW(A2240),)</f>
        <v>361400</v>
      </c>
      <c r="B2242" s="41">
        <v>39827</v>
      </c>
      <c r="C2242" s="100">
        <f>IFERROR(IF(A2242&lt;&gt;0,MAX($C$4:C2241)+1,""),"")</f>
        <v>2189</v>
      </c>
      <c r="D2242" s="100"/>
      <c r="E2242" s="99">
        <f t="shared" si="206"/>
        <v>39903</v>
      </c>
      <c r="F2242" s="101">
        <f>IFERROR(VLOOKUP(E2242,历史数据!AH:AJ,3,),"")</f>
        <v>7.7279692825352297</v>
      </c>
      <c r="G2242" s="101">
        <f t="shared" si="207"/>
        <v>6.2785949423902734</v>
      </c>
      <c r="H2242" s="105">
        <f t="shared" ref="H2242:H2305" si="208">IFERROR(G2242/G2241-1,"")</f>
        <v>6.6162900024375748E-3</v>
      </c>
      <c r="I2242" s="101">
        <f>IFERROR(VLOOKUP(E2242,历史数据!AH:AJ,2,),"")</f>
        <v>7.3891375770615104</v>
      </c>
      <c r="J2242" s="104">
        <f t="shared" ref="J2242:J2305" si="209">IFERROR(IF(L2242&lt;&gt;"","0",IF(AND($H2242&gt;0,$F2242&gt;$G2242),J2241+1,0)),"")</f>
        <v>22</v>
      </c>
      <c r="K2242" s="104" t="str">
        <f>IFERROR(IF(AND(J2241=$H$2*1,MAX(K$64:K2241)=MAX(L$64:L2241)),MAX(K$64:K2241)+1,""),"")</f>
        <v/>
      </c>
      <c r="L2242" s="104" t="str">
        <f>IFERROR(IF(AND($F2241/INDEX($F$64:$F2242,MATCH(MAX(M$64:M2242),M$64:M2242,0)-1)&lt;(1-$P$2),MAX(K$64:K2242)&gt;MAX(L$64:L2241)),MAX(K$64:K2242),""),"")</f>
        <v/>
      </c>
      <c r="M2242" s="104" t="str">
        <f>IFERROR(IF(E2242="","",IF(K2242&lt;&gt;"",MAX(M$64:M2241)+1,IF(AND($F2241/INDEX($F$64:$F2242,MATCH(MAX(M$64:M2241),M$64:M2241,0)-1)&gt;(1+$O$2),MAX(K$64:K2242)&gt;MAX(L$64:L2241)),MAX(M$64:M2241)+1,""))),"")</f>
        <v/>
      </c>
      <c r="N2242" s="91">
        <f t="shared" ref="N2242:N2305" si="210">IFERROR(IF(P2242&lt;&gt;"","0",IF(AND($H2242&gt;0,$F2242&gt;$G2242),N2241+1,0)),"")</f>
        <v>57</v>
      </c>
      <c r="O2242" s="91" t="str">
        <f>IFERROR(IF(AND(N2241=$H$2*1,MAX(O$64:O2241)=MAX(P$64:P2241)),MAX(O$64:O2241)+1,""),"")</f>
        <v/>
      </c>
      <c r="P2242" s="91" t="str">
        <f>IFERROR(IF(MOD(MAX(Q$64:Q2242),10*MAX(O$64:O2242))&lt;=2,IF(AND(F2241/INDEX($F$64:$F2242,MATCH(MAX(O$64:O2242),O$64:O2242,0)-1)&lt;(1-$P$2),MAX(O$64:O2242)&gt;MAX(P$64:P2241)),MAX(O$64:O2242),""),IF(AND($F2241/INDEX($F$64:$F2242,MATCH(MAX(Q$64:Q2242),Q$64:Q2242,0)-1)&lt;(1-$P$2),MAX(O$64:O2242)&gt;MAX(P$64:P2241)),MAX(O$64:O2242),"")),"")</f>
        <v/>
      </c>
      <c r="Q2242" s="91" t="str">
        <f>IFERROR(IF(E2242="","",IF(O2242&lt;&gt;"",MAX(O$64:O2242)*10+1,IF(AND($F2241/INDEX($F$64:$F2242,MATCH(MAX(Q$64:Q2241),Q$64:Q2241,0)-1)&gt;(1+$O$2),MAX(O$64:O2242)&gt;MAX(P$64:P2241)),MAX(Q$64:Q2241)+1,""))),"")</f>
        <v/>
      </c>
    </row>
    <row r="2243" spans="1:17" x14ac:dyDescent="0.2">
      <c r="A2243" s="13">
        <f>HLOOKUP($E$2,历史数据!$V$3:$AE$5000,ROW(A2241),)</f>
        <v>527850</v>
      </c>
      <c r="B2243" s="41">
        <v>39828</v>
      </c>
      <c r="C2243" s="100">
        <f>IFERROR(IF(A2243&lt;&gt;0,MAX($C$4:C2242)+1,""),"")</f>
        <v>2190</v>
      </c>
      <c r="D2243" s="100"/>
      <c r="E2243" s="99">
        <f t="shared" si="206"/>
        <v>39904</v>
      </c>
      <c r="F2243" s="101">
        <f>IFERROR(VLOOKUP(E2243,历史数据!AH:AJ,3,),"")</f>
        <v>7.7670652485514298</v>
      </c>
      <c r="G2243" s="101">
        <f t="shared" si="207"/>
        <v>6.3248585021761086</v>
      </c>
      <c r="H2243" s="105">
        <f t="shared" si="208"/>
        <v>7.3684574670496161E-3</v>
      </c>
      <c r="I2243" s="101">
        <f>IFERROR(VLOOKUP(E2243,历史数据!AH:AJ,2,),"")</f>
        <v>7.7279692825352297</v>
      </c>
      <c r="J2243" s="104">
        <f t="shared" si="209"/>
        <v>23</v>
      </c>
      <c r="K2243" s="104" t="str">
        <f>IFERROR(IF(AND(J2242=$H$2*1,MAX(K$64:K2242)=MAX(L$64:L2242)),MAX(K$64:K2242)+1,""),"")</f>
        <v/>
      </c>
      <c r="L2243" s="104" t="str">
        <f>IFERROR(IF(AND($F2242/INDEX($F$64:$F2243,MATCH(MAX(M$64:M2243),M$64:M2243,0)-1)&lt;(1-$P$2),MAX(K$64:K2243)&gt;MAX(L$64:L2242)),MAX(K$64:K2243),""),"")</f>
        <v/>
      </c>
      <c r="M2243" s="104" t="str">
        <f>IFERROR(IF(E2243="","",IF(K2243&lt;&gt;"",MAX(M$64:M2242)+1,IF(AND($F2242/INDEX($F$64:$F2243,MATCH(MAX(M$64:M2242),M$64:M2242,0)-1)&gt;(1+$O$2),MAX(K$64:K2243)&gt;MAX(L$64:L2242)),MAX(M$64:M2242)+1,""))),"")</f>
        <v/>
      </c>
      <c r="N2243" s="91">
        <f t="shared" si="210"/>
        <v>58</v>
      </c>
      <c r="O2243" s="91" t="str">
        <f>IFERROR(IF(AND(N2242=$H$2*1,MAX(O$64:O2242)=MAX(P$64:P2242)),MAX(O$64:O2242)+1,""),"")</f>
        <v/>
      </c>
      <c r="P2243" s="91" t="str">
        <f>IFERROR(IF(MOD(MAX(Q$64:Q2243),10*MAX(O$64:O2243))&lt;=2,IF(AND(F2242/INDEX($F$64:$F2243,MATCH(MAX(O$64:O2243),O$64:O2243,0)-1)&lt;(1-$P$2),MAX(O$64:O2243)&gt;MAX(P$64:P2242)),MAX(O$64:O2243),""),IF(AND($F2242/INDEX($F$64:$F2243,MATCH(MAX(Q$64:Q2243),Q$64:Q2243,0)-1)&lt;(1-$P$2),MAX(O$64:O2243)&gt;MAX(P$64:P2242)),MAX(O$64:O2243),"")),"")</f>
        <v/>
      </c>
      <c r="Q2243" s="91" t="str">
        <f>IFERROR(IF(E2243="","",IF(O2243&lt;&gt;"",MAX(O$64:O2243)*10+1,IF(AND($F2242/INDEX($F$64:$F2243,MATCH(MAX(Q$64:Q2242),Q$64:Q2242,0)-1)&gt;(1+$O$2),MAX(O$64:O2243)&gt;MAX(P$64:P2242)),MAX(Q$64:Q2242)+1,""))),"")</f>
        <v/>
      </c>
    </row>
    <row r="2244" spans="1:17" x14ac:dyDescent="0.2">
      <c r="A2244" s="13">
        <f>HLOOKUP($E$2,历史数据!$V$3:$AE$5000,ROW(A2242),)</f>
        <v>1068200</v>
      </c>
      <c r="B2244" s="41">
        <v>39829</v>
      </c>
      <c r="C2244" s="100">
        <f>IFERROR(IF(A2244&lt;&gt;0,MAX($C$4:C2243)+1,""),"")</f>
        <v>2191</v>
      </c>
      <c r="D2244" s="100"/>
      <c r="E2244" s="99">
        <f t="shared" si="206"/>
        <v>39905</v>
      </c>
      <c r="F2244" s="101">
        <f>IFERROR(VLOOKUP(E2244,历史数据!AH:AJ,3,),"")</f>
        <v>7.8322251919117596</v>
      </c>
      <c r="G2244" s="101">
        <f t="shared" si="207"/>
        <v>6.3754660581859657</v>
      </c>
      <c r="H2244" s="105">
        <f t="shared" si="208"/>
        <v>8.0013736263737645E-3</v>
      </c>
      <c r="I2244" s="101">
        <f>IFERROR(VLOOKUP(E2244,历史数据!AH:AJ,2,),"")</f>
        <v>7.7540332598793604</v>
      </c>
      <c r="J2244" s="104">
        <f t="shared" si="209"/>
        <v>24</v>
      </c>
      <c r="K2244" s="104" t="str">
        <f>IFERROR(IF(AND(J2243=$H$2*1,MAX(K$64:K2243)=MAX(L$64:L2243)),MAX(K$64:K2243)+1,""),"")</f>
        <v/>
      </c>
      <c r="L2244" s="104" t="str">
        <f>IFERROR(IF(AND($F2243/INDEX($F$64:$F2244,MATCH(MAX(M$64:M2244),M$64:M2244,0)-1)&lt;(1-$P$2),MAX(K$64:K2244)&gt;MAX(L$64:L2243)),MAX(K$64:K2244),""),"")</f>
        <v/>
      </c>
      <c r="M2244" s="104" t="str">
        <f>IFERROR(IF(E2244="","",IF(K2244&lt;&gt;"",MAX(M$64:M2243)+1,IF(AND($F2243/INDEX($F$64:$F2244,MATCH(MAX(M$64:M2243),M$64:M2243,0)-1)&gt;(1+$O$2),MAX(K$64:K2244)&gt;MAX(L$64:L2243)),MAX(M$64:M2243)+1,""))),"")</f>
        <v/>
      </c>
      <c r="N2244" s="91">
        <f t="shared" si="210"/>
        <v>59</v>
      </c>
      <c r="O2244" s="91" t="str">
        <f>IFERROR(IF(AND(N2243=$H$2*1,MAX(O$64:O2243)=MAX(P$64:P2243)),MAX(O$64:O2243)+1,""),"")</f>
        <v/>
      </c>
      <c r="P2244" s="91" t="str">
        <f>IFERROR(IF(MOD(MAX(Q$64:Q2244),10*MAX(O$64:O2244))&lt;=2,IF(AND(F2243/INDEX($F$64:$F2244,MATCH(MAX(O$64:O2244),O$64:O2244,0)-1)&lt;(1-$P$2),MAX(O$64:O2244)&gt;MAX(P$64:P2243)),MAX(O$64:O2244),""),IF(AND($F2243/INDEX($F$64:$F2244,MATCH(MAX(Q$64:Q2244),Q$64:Q2244,0)-1)&lt;(1-$P$2),MAX(O$64:O2244)&gt;MAX(P$64:P2243)),MAX(O$64:O2244),"")),"")</f>
        <v/>
      </c>
      <c r="Q2244" s="91" t="str">
        <f>IFERROR(IF(E2244="","",IF(O2244&lt;&gt;"",MAX(O$64:O2244)*10+1,IF(AND($F2243/INDEX($F$64:$F2244,MATCH(MAX(Q$64:Q2243),Q$64:Q2243,0)-1)&gt;(1+$O$2),MAX(O$64:O2244)&gt;MAX(P$64:P2243)),MAX(Q$64:Q2243)+1,""))),"")</f>
        <v/>
      </c>
    </row>
    <row r="2245" spans="1:17" x14ac:dyDescent="0.2">
      <c r="A2245" s="13">
        <f>HLOOKUP($E$2,历史数据!$V$3:$AE$5000,ROW(A2243),)</f>
        <v>1371883</v>
      </c>
      <c r="B2245" s="41">
        <v>39832</v>
      </c>
      <c r="C2245" s="100">
        <f>IFERROR(IF(A2245&lt;&gt;0,MAX($C$4:C2244)+1,""),"")</f>
        <v>2192</v>
      </c>
      <c r="D2245" s="100"/>
      <c r="E2245" s="99">
        <f t="shared" si="206"/>
        <v>39906</v>
      </c>
      <c r="F2245" s="101">
        <f>IFERROR(VLOOKUP(E2245,历史数据!AH:AJ,3,),"")</f>
        <v>7.5194574637821701</v>
      </c>
      <c r="G2245" s="101">
        <f t="shared" si="207"/>
        <v>6.4228156170278057</v>
      </c>
      <c r="H2245" s="105">
        <f t="shared" si="208"/>
        <v>7.4268388239702166E-3</v>
      </c>
      <c r="I2245" s="101">
        <f>IFERROR(VLOOKUP(E2245,历史数据!AH:AJ,2,),"")</f>
        <v>7.8452571805838298</v>
      </c>
      <c r="J2245" s="104">
        <f t="shared" si="209"/>
        <v>25</v>
      </c>
      <c r="K2245" s="104" t="str">
        <f>IFERROR(IF(AND(J2244=$H$2*1,MAX(K$64:K2244)=MAX(L$64:L2244)),MAX(K$64:K2244)+1,""),"")</f>
        <v/>
      </c>
      <c r="L2245" s="104" t="str">
        <f>IFERROR(IF(AND($F2244/INDEX($F$64:$F2245,MATCH(MAX(M$64:M2245),M$64:M2245,0)-1)&lt;(1-$P$2),MAX(K$64:K2245)&gt;MAX(L$64:L2244)),MAX(K$64:K2245),""),"")</f>
        <v/>
      </c>
      <c r="M2245" s="104" t="str">
        <f>IFERROR(IF(E2245="","",IF(K2245&lt;&gt;"",MAX(M$64:M2244)+1,IF(AND($F2244/INDEX($F$64:$F2245,MATCH(MAX(M$64:M2244),M$64:M2244,0)-1)&gt;(1+$O$2),MAX(K$64:K2245)&gt;MAX(L$64:L2244)),MAX(M$64:M2244)+1,""))),"")</f>
        <v/>
      </c>
      <c r="N2245" s="91">
        <f t="shared" si="210"/>
        <v>60</v>
      </c>
      <c r="O2245" s="91" t="str">
        <f>IFERROR(IF(AND(N2244=$H$2*1,MAX(O$64:O2244)=MAX(P$64:P2244)),MAX(O$64:O2244)+1,""),"")</f>
        <v/>
      </c>
      <c r="P2245" s="91" t="str">
        <f>IFERROR(IF(MOD(MAX(Q$64:Q2245),10*MAX(O$64:O2245))&lt;=2,IF(AND(F2244/INDEX($F$64:$F2245,MATCH(MAX(O$64:O2245),O$64:O2245,0)-1)&lt;(1-$P$2),MAX(O$64:O2245)&gt;MAX(P$64:P2244)),MAX(O$64:O2245),""),IF(AND($F2244/INDEX($F$64:$F2245,MATCH(MAX(Q$64:Q2245),Q$64:Q2245,0)-1)&lt;(1-$P$2),MAX(O$64:O2245)&gt;MAX(P$64:P2244)),MAX(O$64:O2245),"")),"")</f>
        <v/>
      </c>
      <c r="Q2245" s="91" t="str">
        <f>IFERROR(IF(E2245="","",IF(O2245&lt;&gt;"",MAX(O$64:O2245)*10+1,IF(AND($F2244/INDEX($F$64:$F2245,MATCH(MAX(Q$64:Q2244),Q$64:Q2244,0)-1)&gt;(1+$O$2),MAX(O$64:O2245)&gt;MAX(P$64:P2244)),MAX(Q$64:Q2244)+1,""))),"")</f>
        <v/>
      </c>
    </row>
    <row r="2246" spans="1:17" x14ac:dyDescent="0.2">
      <c r="A2246" s="13">
        <f>HLOOKUP($E$2,历史数据!$V$3:$AE$5000,ROW(A2244),)</f>
        <v>433209</v>
      </c>
      <c r="B2246" s="41">
        <v>39833</v>
      </c>
      <c r="C2246" s="100">
        <f>IFERROR(IF(A2246&lt;&gt;0,MAX($C$4:C2245)+1,""),"")</f>
        <v>2193</v>
      </c>
      <c r="D2246" s="100"/>
      <c r="E2246" s="99">
        <f t="shared" ref="E2246:E2309" si="211">IFERROR(INDEX(B:B,MATCH(ROW(A2242),C:C,0)),"")</f>
        <v>39910</v>
      </c>
      <c r="F2246" s="101">
        <f>IFERROR(VLOOKUP(E2246,历史数据!AH:AJ,3,),"")</f>
        <v>7.3370096223732499</v>
      </c>
      <c r="G2246" s="101">
        <f t="shared" si="207"/>
        <v>6.4651695802120202</v>
      </c>
      <c r="H2246" s="105">
        <f t="shared" si="208"/>
        <v>6.5942984680935623E-3</v>
      </c>
      <c r="I2246" s="101">
        <f>IFERROR(VLOOKUP(E2246,历史数据!AH:AJ,2,),"")</f>
        <v>7.5585534297983701</v>
      </c>
      <c r="J2246" s="104">
        <f t="shared" si="209"/>
        <v>26</v>
      </c>
      <c r="K2246" s="104" t="str">
        <f>IFERROR(IF(AND(J2245=$H$2*1,MAX(K$64:K2245)=MAX(L$64:L2245)),MAX(K$64:K2245)+1,""),"")</f>
        <v/>
      </c>
      <c r="L2246" s="104" t="str">
        <f>IFERROR(IF(AND($F2245/INDEX($F$64:$F2246,MATCH(MAX(M$64:M2246),M$64:M2246,0)-1)&lt;(1-$P$2),MAX(K$64:K2246)&gt;MAX(L$64:L2245)),MAX(K$64:K2246),""),"")</f>
        <v/>
      </c>
      <c r="M2246" s="104" t="str">
        <f>IFERROR(IF(E2246="","",IF(K2246&lt;&gt;"",MAX(M$64:M2245)+1,IF(AND($F2245/INDEX($F$64:$F2246,MATCH(MAX(M$64:M2245),M$64:M2245,0)-1)&gt;(1+$O$2),MAX(K$64:K2246)&gt;MAX(L$64:L2245)),MAX(M$64:M2245)+1,""))),"")</f>
        <v/>
      </c>
      <c r="N2246" s="91">
        <f t="shared" si="210"/>
        <v>61</v>
      </c>
      <c r="O2246" s="91" t="str">
        <f>IFERROR(IF(AND(N2245=$H$2*1,MAX(O$64:O2245)=MAX(P$64:P2245)),MAX(O$64:O2245)+1,""),"")</f>
        <v/>
      </c>
      <c r="P2246" s="91" t="str">
        <f>IFERROR(IF(MOD(MAX(Q$64:Q2246),10*MAX(O$64:O2246))&lt;=2,IF(AND(F2245/INDEX($F$64:$F2246,MATCH(MAX(O$64:O2246),O$64:O2246,0)-1)&lt;(1-$P$2),MAX(O$64:O2246)&gt;MAX(P$64:P2245)),MAX(O$64:O2246),""),IF(AND($F2245/INDEX($F$64:$F2246,MATCH(MAX(Q$64:Q2246),Q$64:Q2246,0)-1)&lt;(1-$P$2),MAX(O$64:O2246)&gt;MAX(P$64:P2245)),MAX(O$64:O2246),"")),"")</f>
        <v/>
      </c>
      <c r="Q2246" s="91" t="str">
        <f>IFERROR(IF(E2246="","",IF(O2246&lt;&gt;"",MAX(O$64:O2246)*10+1,IF(AND($F2245/INDEX($F$64:$F2246,MATCH(MAX(Q$64:Q2245),Q$64:Q2245,0)-1)&gt;(1+$O$2),MAX(O$64:O2246)&gt;MAX(P$64:P2245)),MAX(Q$64:Q2245)+1,""))),"")</f>
        <v/>
      </c>
    </row>
    <row r="2247" spans="1:17" x14ac:dyDescent="0.2">
      <c r="A2247" s="13">
        <f>HLOOKUP($E$2,历史数据!$V$3:$AE$5000,ROW(A2245),)</f>
        <v>507869</v>
      </c>
      <c r="B2247" s="41">
        <v>39834</v>
      </c>
      <c r="C2247" s="100">
        <f>IFERROR(IF(A2247&lt;&gt;0,MAX($C$4:C2246)+1,""),"")</f>
        <v>2194</v>
      </c>
      <c r="D2247" s="100"/>
      <c r="E2247" s="99">
        <f t="shared" si="211"/>
        <v>39911</v>
      </c>
      <c r="F2247" s="101">
        <f>IFERROR(VLOOKUP(E2247,历史数据!AH:AJ,3,),"")</f>
        <v>7.2457857016687797</v>
      </c>
      <c r="G2247" s="101">
        <f t="shared" si="207"/>
        <v>6.5042655462282175</v>
      </c>
      <c r="H2247" s="105">
        <f t="shared" si="208"/>
        <v>6.0471679096953945E-3</v>
      </c>
      <c r="I2247" s="101">
        <f>IFERROR(VLOOKUP(E2247,历史数据!AH:AJ,2,),"")</f>
        <v>7.3630735997173797</v>
      </c>
      <c r="J2247" s="104">
        <f t="shared" si="209"/>
        <v>27</v>
      </c>
      <c r="K2247" s="104" t="str">
        <f>IFERROR(IF(AND(J2246=$H$2*1,MAX(K$64:K2246)=MAX(L$64:L2246)),MAX(K$64:K2246)+1,""),"")</f>
        <v/>
      </c>
      <c r="L2247" s="104" t="str">
        <f>IFERROR(IF(AND($F2246/INDEX($F$64:$F2247,MATCH(MAX(M$64:M2247),M$64:M2247,0)-1)&lt;(1-$P$2),MAX(K$64:K2247)&gt;MAX(L$64:L2246)),MAX(K$64:K2247),""),"")</f>
        <v/>
      </c>
      <c r="M2247" s="104" t="str">
        <f>IFERROR(IF(E2247="","",IF(K2247&lt;&gt;"",MAX(M$64:M2246)+1,IF(AND($F2246/INDEX($F$64:$F2247,MATCH(MAX(M$64:M2246),M$64:M2246,0)-1)&gt;(1+$O$2),MAX(K$64:K2247)&gt;MAX(L$64:L2246)),MAX(M$64:M2246)+1,""))),"")</f>
        <v/>
      </c>
      <c r="N2247" s="91">
        <f t="shared" si="210"/>
        <v>62</v>
      </c>
      <c r="O2247" s="91" t="str">
        <f>IFERROR(IF(AND(N2246=$H$2*1,MAX(O$64:O2246)=MAX(P$64:P2246)),MAX(O$64:O2246)+1,""),"")</f>
        <v/>
      </c>
      <c r="P2247" s="91" t="str">
        <f>IFERROR(IF(MOD(MAX(Q$64:Q2247),10*MAX(O$64:O2247))&lt;=2,IF(AND(F2246/INDEX($F$64:$F2247,MATCH(MAX(O$64:O2247),O$64:O2247,0)-1)&lt;(1-$P$2),MAX(O$64:O2247)&gt;MAX(P$64:P2246)),MAX(O$64:O2247),""),IF(AND($F2246/INDEX($F$64:$F2247,MATCH(MAX(Q$64:Q2247),Q$64:Q2247,0)-1)&lt;(1-$P$2),MAX(O$64:O2247)&gt;MAX(P$64:P2246)),MAX(O$64:O2247),"")),"")</f>
        <v/>
      </c>
      <c r="Q2247" s="91" t="str">
        <f>IFERROR(IF(E2247="","",IF(O2247&lt;&gt;"",MAX(O$64:O2247)*10+1,IF(AND($F2246/INDEX($F$64:$F2247,MATCH(MAX(Q$64:Q2246),Q$64:Q2246,0)-1)&gt;(1+$O$2),MAX(O$64:O2247)&gt;MAX(P$64:P2246)),MAX(Q$64:Q2246)+1,""))),"")</f>
        <v/>
      </c>
    </row>
    <row r="2248" spans="1:17" x14ac:dyDescent="0.2">
      <c r="A2248" s="13">
        <f>HLOOKUP($E$2,历史数据!$V$3:$AE$5000,ROW(A2246),)</f>
        <v>613296</v>
      </c>
      <c r="B2248" s="41">
        <v>39835</v>
      </c>
      <c r="C2248" s="100">
        <f>IFERROR(IF(A2248&lt;&gt;0,MAX($C$4:C2247)+1,""),"")</f>
        <v>2195</v>
      </c>
      <c r="D2248" s="100"/>
      <c r="E2248" s="99">
        <f t="shared" si="211"/>
        <v>39912</v>
      </c>
      <c r="F2248" s="101">
        <f>IFERROR(VLOOKUP(E2248,历史数据!AH:AJ,3,),"")</f>
        <v>7.3370096223732499</v>
      </c>
      <c r="G2248" s="101">
        <f t="shared" si="207"/>
        <v>6.5407551145100049</v>
      </c>
      <c r="H2248" s="105">
        <f t="shared" si="208"/>
        <v>5.6100981767184255E-3</v>
      </c>
      <c r="I2248" s="101">
        <f>IFERROR(VLOOKUP(E2248,历史数据!AH:AJ,2,),"")</f>
        <v>7.2327537129967201</v>
      </c>
      <c r="J2248" s="104">
        <f t="shared" si="209"/>
        <v>28</v>
      </c>
      <c r="K2248" s="104" t="str">
        <f>IFERROR(IF(AND(J2247=$H$2*1,MAX(K$64:K2247)=MAX(L$64:L2247)),MAX(K$64:K2247)+1,""),"")</f>
        <v/>
      </c>
      <c r="L2248" s="104" t="str">
        <f>IFERROR(IF(AND($F2247/INDEX($F$64:$F2248,MATCH(MAX(M$64:M2248),M$64:M2248,0)-1)&lt;(1-$P$2),MAX(K$64:K2248)&gt;MAX(L$64:L2247)),MAX(K$64:K2248),""),"")</f>
        <v/>
      </c>
      <c r="M2248" s="104" t="str">
        <f>IFERROR(IF(E2248="","",IF(K2248&lt;&gt;"",MAX(M$64:M2247)+1,IF(AND($F2247/INDEX($F$64:$F2248,MATCH(MAX(M$64:M2247),M$64:M2247,0)-1)&gt;(1+$O$2),MAX(K$64:K2248)&gt;MAX(L$64:L2247)),MAX(M$64:M2247)+1,""))),"")</f>
        <v/>
      </c>
      <c r="N2248" s="91">
        <f t="shared" si="210"/>
        <v>63</v>
      </c>
      <c r="O2248" s="91" t="str">
        <f>IFERROR(IF(AND(N2247=$H$2*1,MAX(O$64:O2247)=MAX(P$64:P2247)),MAX(O$64:O2247)+1,""),"")</f>
        <v/>
      </c>
      <c r="P2248" s="91" t="str">
        <f>IFERROR(IF(MOD(MAX(Q$64:Q2248),10*MAX(O$64:O2248))&lt;=2,IF(AND(F2247/INDEX($F$64:$F2248,MATCH(MAX(O$64:O2248),O$64:O2248,0)-1)&lt;(1-$P$2),MAX(O$64:O2248)&gt;MAX(P$64:P2247)),MAX(O$64:O2248),""),IF(AND($F2247/INDEX($F$64:$F2248,MATCH(MAX(Q$64:Q2248),Q$64:Q2248,0)-1)&lt;(1-$P$2),MAX(O$64:O2248)&gt;MAX(P$64:P2247)),MAX(O$64:O2248),"")),"")</f>
        <v/>
      </c>
      <c r="Q2248" s="91" t="str">
        <f>IFERROR(IF(E2248="","",IF(O2248&lt;&gt;"",MAX(O$64:O2248)*10+1,IF(AND($F2247/INDEX($F$64:$F2248,MATCH(MAX(Q$64:Q2247),Q$64:Q2247,0)-1)&gt;(1+$O$2),MAX(O$64:O2248)&gt;MAX(P$64:P2247)),MAX(Q$64:Q2247)+1,""))),"")</f>
        <v/>
      </c>
    </row>
    <row r="2249" spans="1:17" x14ac:dyDescent="0.2">
      <c r="A2249" s="13">
        <f>HLOOKUP($E$2,历史数据!$V$3:$AE$5000,ROW(A2247),)</f>
        <v>1561980</v>
      </c>
      <c r="B2249" s="41">
        <v>39836</v>
      </c>
      <c r="C2249" s="100">
        <f>IFERROR(IF(A2249&lt;&gt;0,MAX($C$4:C2248)+1,""),"")</f>
        <v>2196</v>
      </c>
      <c r="D2249" s="100"/>
      <c r="E2249" s="99">
        <f t="shared" si="211"/>
        <v>39913</v>
      </c>
      <c r="F2249" s="101">
        <f>IFERROR(VLOOKUP(E2249,历史数据!AH:AJ,3,),"")</f>
        <v>7.5585534297983701</v>
      </c>
      <c r="G2249" s="101">
        <f t="shared" si="207"/>
        <v>6.5824574782606184</v>
      </c>
      <c r="H2249" s="105">
        <f t="shared" si="208"/>
        <v>6.3757720661488104E-3</v>
      </c>
      <c r="I2249" s="101">
        <f>IFERROR(VLOOKUP(E2249,历史数据!AH:AJ,2,),"")</f>
        <v>7.3630735997173797</v>
      </c>
      <c r="J2249" s="104">
        <f t="shared" si="209"/>
        <v>29</v>
      </c>
      <c r="K2249" s="104" t="str">
        <f>IFERROR(IF(AND(J2248=$H$2*1,MAX(K$64:K2248)=MAX(L$64:L2248)),MAX(K$64:K2248)+1,""),"")</f>
        <v/>
      </c>
      <c r="L2249" s="104" t="str">
        <f>IFERROR(IF(AND($F2248/INDEX($F$64:$F2249,MATCH(MAX(M$64:M2249),M$64:M2249,0)-1)&lt;(1-$P$2),MAX(K$64:K2249)&gt;MAX(L$64:L2248)),MAX(K$64:K2249),""),"")</f>
        <v/>
      </c>
      <c r="M2249" s="104" t="str">
        <f>IFERROR(IF(E2249="","",IF(K2249&lt;&gt;"",MAX(M$64:M2248)+1,IF(AND($F2248/INDEX($F$64:$F2249,MATCH(MAX(M$64:M2248),M$64:M2248,0)-1)&gt;(1+$O$2),MAX(K$64:K2249)&gt;MAX(L$64:L2248)),MAX(M$64:M2248)+1,""))),"")</f>
        <v/>
      </c>
      <c r="N2249" s="91">
        <f t="shared" si="210"/>
        <v>64</v>
      </c>
      <c r="O2249" s="91" t="str">
        <f>IFERROR(IF(AND(N2248=$H$2*1,MAX(O$64:O2248)=MAX(P$64:P2248)),MAX(O$64:O2248)+1,""),"")</f>
        <v/>
      </c>
      <c r="P2249" s="91" t="str">
        <f>IFERROR(IF(MOD(MAX(Q$64:Q2249),10*MAX(O$64:O2249))&lt;=2,IF(AND(F2248/INDEX($F$64:$F2249,MATCH(MAX(O$64:O2249),O$64:O2249,0)-1)&lt;(1-$P$2),MAX(O$64:O2249)&gt;MAX(P$64:P2248)),MAX(O$64:O2249),""),IF(AND($F2248/INDEX($F$64:$F2249,MATCH(MAX(Q$64:Q2249),Q$64:Q2249,0)-1)&lt;(1-$P$2),MAX(O$64:O2249)&gt;MAX(P$64:P2248)),MAX(O$64:O2249),"")),"")</f>
        <v/>
      </c>
      <c r="Q2249" s="91" t="str">
        <f>IFERROR(IF(E2249="","",IF(O2249&lt;&gt;"",MAX(O$64:O2249)*10+1,IF(AND($F2248/INDEX($F$64:$F2249,MATCH(MAX(Q$64:Q2248),Q$64:Q2248,0)-1)&gt;(1+$O$2),MAX(O$64:O2249)&gt;MAX(P$64:P2248)),MAX(Q$64:Q2248)+1,""))),"")</f>
        <v/>
      </c>
    </row>
    <row r="2250" spans="1:17" x14ac:dyDescent="0.2">
      <c r="A2250" s="13">
        <f>HLOOKUP($E$2,历史数据!$V$3:$AE$5000,ROW(A2248),)</f>
        <v>884654</v>
      </c>
      <c r="B2250" s="41">
        <v>39846</v>
      </c>
      <c r="C2250" s="100">
        <f>IFERROR(IF(A2250&lt;&gt;0,MAX($C$4:C2249)+1,""),"")</f>
        <v>2197</v>
      </c>
      <c r="D2250" s="100"/>
      <c r="E2250" s="99">
        <f t="shared" si="211"/>
        <v>39916</v>
      </c>
      <c r="F2250" s="101">
        <f>IFERROR(VLOOKUP(E2250,历史数据!AH:AJ,3,),"")</f>
        <v>7.8713211579279596</v>
      </c>
      <c r="G2250" s="101">
        <f t="shared" si="207"/>
        <v>6.6269834395568425</v>
      </c>
      <c r="H2250" s="105">
        <f t="shared" si="208"/>
        <v>6.7643370949643788E-3</v>
      </c>
      <c r="I2250" s="101">
        <f>IFERROR(VLOOKUP(E2250,历史数据!AH:AJ,2,),"")</f>
        <v>7.6758413278469702</v>
      </c>
      <c r="J2250" s="104">
        <f t="shared" si="209"/>
        <v>30</v>
      </c>
      <c r="K2250" s="104" t="str">
        <f>IFERROR(IF(AND(J2249=$H$2*1,MAX(K$64:K2249)=MAX(L$64:L2249)),MAX(K$64:K2249)+1,""),"")</f>
        <v/>
      </c>
      <c r="L2250" s="104" t="str">
        <f>IFERROR(IF(AND($F2249/INDEX($F$64:$F2250,MATCH(MAX(M$64:M2250),M$64:M2250,0)-1)&lt;(1-$P$2),MAX(K$64:K2250)&gt;MAX(L$64:L2249)),MAX(K$64:K2250),""),"")</f>
        <v/>
      </c>
      <c r="M2250" s="104" t="str">
        <f>IFERROR(IF(E2250="","",IF(K2250&lt;&gt;"",MAX(M$64:M2249)+1,IF(AND($F2249/INDEX($F$64:$F2250,MATCH(MAX(M$64:M2249),M$64:M2249,0)-1)&gt;(1+$O$2),MAX(K$64:K2250)&gt;MAX(L$64:L2249)),MAX(M$64:M2249)+1,""))),"")</f>
        <v/>
      </c>
      <c r="N2250" s="91">
        <f t="shared" si="210"/>
        <v>65</v>
      </c>
      <c r="O2250" s="91" t="str">
        <f>IFERROR(IF(AND(N2249=$H$2*1,MAX(O$64:O2249)=MAX(P$64:P2249)),MAX(O$64:O2249)+1,""),"")</f>
        <v/>
      </c>
      <c r="P2250" s="91" t="str">
        <f>IFERROR(IF(MOD(MAX(Q$64:Q2250),10*MAX(O$64:O2250))&lt;=2,IF(AND(F2249/INDEX($F$64:$F2250,MATCH(MAX(O$64:O2250),O$64:O2250,0)-1)&lt;(1-$P$2),MAX(O$64:O2250)&gt;MAX(P$64:P2249)),MAX(O$64:O2250),""),IF(AND($F2249/INDEX($F$64:$F2250,MATCH(MAX(Q$64:Q2250),Q$64:Q2250,0)-1)&lt;(1-$P$2),MAX(O$64:O2250)&gt;MAX(P$64:P2249)),MAX(O$64:O2250),"")),"")</f>
        <v/>
      </c>
      <c r="Q2250" s="91" t="str">
        <f>IFERROR(IF(E2250="","",IF(O2250&lt;&gt;"",MAX(O$64:O2250)*10+1,IF(AND($F2249/INDEX($F$64:$F2250,MATCH(MAX(Q$64:Q2249),Q$64:Q2249,0)-1)&gt;(1+$O$2),MAX(O$64:O2250)&gt;MAX(P$64:P2249)),MAX(Q$64:Q2249)+1,""))),"")</f>
        <v/>
      </c>
    </row>
    <row r="2251" spans="1:17" x14ac:dyDescent="0.2">
      <c r="A2251" s="13">
        <f>HLOOKUP($E$2,历史数据!$V$3:$AE$5000,ROW(A2249),)</f>
        <v>1154350</v>
      </c>
      <c r="B2251" s="41">
        <v>39847</v>
      </c>
      <c r="C2251" s="100">
        <f>IFERROR(IF(A2251&lt;&gt;0,MAX($C$4:C2250)+1,""),"")</f>
        <v>2198</v>
      </c>
      <c r="D2251" s="100"/>
      <c r="E2251" s="99">
        <f t="shared" si="211"/>
        <v>39917</v>
      </c>
      <c r="F2251" s="101">
        <f>IFERROR(VLOOKUP(E2251,历史数据!AH:AJ,3,),"")</f>
        <v>7.9234491126162201</v>
      </c>
      <c r="G2251" s="101">
        <f t="shared" si="207"/>
        <v>6.6715094008530693</v>
      </c>
      <c r="H2251" s="105">
        <f t="shared" si="208"/>
        <v>6.7188882698043795E-3</v>
      </c>
      <c r="I2251" s="101">
        <f>IFERROR(VLOOKUP(E2251,历史数据!AH:AJ,2,),"")</f>
        <v>7.7931292258955596</v>
      </c>
      <c r="J2251" s="104">
        <f t="shared" si="209"/>
        <v>31</v>
      </c>
      <c r="K2251" s="104" t="str">
        <f>IFERROR(IF(AND(J2250=$H$2*1,MAX(K$64:K2250)=MAX(L$64:L2250)),MAX(K$64:K2250)+1,""),"")</f>
        <v/>
      </c>
      <c r="L2251" s="104" t="str">
        <f>IFERROR(IF(AND($F2250/INDEX($F$64:$F2251,MATCH(MAX(M$64:M2251),M$64:M2251,0)-1)&lt;(1-$P$2),MAX(K$64:K2251)&gt;MAX(L$64:L2250)),MAX(K$64:K2251),""),"")</f>
        <v/>
      </c>
      <c r="M2251" s="104" t="str">
        <f>IFERROR(IF(E2251="","",IF(K2251&lt;&gt;"",MAX(M$64:M2250)+1,IF(AND($F2250/INDEX($F$64:$F2251,MATCH(MAX(M$64:M2250),M$64:M2250,0)-1)&gt;(1+$O$2),MAX(K$64:K2251)&gt;MAX(L$64:L2250)),MAX(M$64:M2250)+1,""))),"")</f>
        <v/>
      </c>
      <c r="N2251" s="91">
        <f t="shared" si="210"/>
        <v>66</v>
      </c>
      <c r="O2251" s="91" t="str">
        <f>IFERROR(IF(AND(N2250=$H$2*1,MAX(O$64:O2250)=MAX(P$64:P2250)),MAX(O$64:O2250)+1,""),"")</f>
        <v/>
      </c>
      <c r="P2251" s="91" t="str">
        <f>IFERROR(IF(MOD(MAX(Q$64:Q2251),10*MAX(O$64:O2251))&lt;=2,IF(AND(F2250/INDEX($F$64:$F2251,MATCH(MAX(O$64:O2251),O$64:O2251,0)-1)&lt;(1-$P$2),MAX(O$64:O2251)&gt;MAX(P$64:P2250)),MAX(O$64:O2251),""),IF(AND($F2250/INDEX($F$64:$F2251,MATCH(MAX(Q$64:Q2251),Q$64:Q2251,0)-1)&lt;(1-$P$2),MAX(O$64:O2251)&gt;MAX(P$64:P2250)),MAX(O$64:O2251),"")),"")</f>
        <v/>
      </c>
      <c r="Q2251" s="91" t="str">
        <f>IFERROR(IF(E2251="","",IF(O2251&lt;&gt;"",MAX(O$64:O2251)*10+1,IF(AND($F2250/INDEX($F$64:$F2251,MATCH(MAX(Q$64:Q2250),Q$64:Q2250,0)-1)&gt;(1+$O$2),MAX(O$64:O2251)&gt;MAX(P$64:P2250)),MAX(Q$64:Q2250)+1,""))),"")</f>
        <v/>
      </c>
    </row>
    <row r="2252" spans="1:17" x14ac:dyDescent="0.2">
      <c r="A2252" s="13">
        <f>HLOOKUP($E$2,历史数据!$V$3:$AE$5000,ROW(A2250),)</f>
        <v>760549</v>
      </c>
      <c r="B2252" s="41">
        <v>39848</v>
      </c>
      <c r="C2252" s="100">
        <f>IFERROR(IF(A2252&lt;&gt;0,MAX($C$4:C2251)+1,""),"")</f>
        <v>2199</v>
      </c>
      <c r="D2252" s="100"/>
      <c r="E2252" s="99">
        <f t="shared" si="211"/>
        <v>39918</v>
      </c>
      <c r="F2252" s="101">
        <f>IFERROR(VLOOKUP(E2252,历史数据!AH:AJ,3,),"")</f>
        <v>7.5455214411263096</v>
      </c>
      <c r="G2252" s="101">
        <f t="shared" si="207"/>
        <v>6.7127773649812781</v>
      </c>
      <c r="H2252" s="105">
        <f t="shared" si="208"/>
        <v>6.1857012631851838E-3</v>
      </c>
      <c r="I2252" s="101">
        <f>IFERROR(VLOOKUP(E2252,历史数据!AH:AJ,2,),"")</f>
        <v>7.8843531466000201</v>
      </c>
      <c r="J2252" s="104">
        <f t="shared" si="209"/>
        <v>32</v>
      </c>
      <c r="K2252" s="104" t="str">
        <f>IFERROR(IF(AND(J2251=$H$2*1,MAX(K$64:K2251)=MAX(L$64:L2251)),MAX(K$64:K2251)+1,""),"")</f>
        <v/>
      </c>
      <c r="L2252" s="104" t="str">
        <f>IFERROR(IF(AND($F2251/INDEX($F$64:$F2252,MATCH(MAX(M$64:M2252),M$64:M2252,0)-1)&lt;(1-$P$2),MAX(K$64:K2252)&gt;MAX(L$64:L2251)),MAX(K$64:K2252),""),"")</f>
        <v/>
      </c>
      <c r="M2252" s="104" t="str">
        <f>IFERROR(IF(E2252="","",IF(K2252&lt;&gt;"",MAX(M$64:M2251)+1,IF(AND($F2251/INDEX($F$64:$F2252,MATCH(MAX(M$64:M2251),M$64:M2251,0)-1)&gt;(1+$O$2),MAX(K$64:K2252)&gt;MAX(L$64:L2251)),MAX(M$64:M2251)+1,""))),"")</f>
        <v/>
      </c>
      <c r="N2252" s="91">
        <f t="shared" si="210"/>
        <v>67</v>
      </c>
      <c r="O2252" s="91" t="str">
        <f>IFERROR(IF(AND(N2251=$H$2*1,MAX(O$64:O2251)=MAX(P$64:P2251)),MAX(O$64:O2251)+1,""),"")</f>
        <v/>
      </c>
      <c r="P2252" s="91" t="str">
        <f>IFERROR(IF(MOD(MAX(Q$64:Q2252),10*MAX(O$64:O2252))&lt;=2,IF(AND(F2251/INDEX($F$64:$F2252,MATCH(MAX(O$64:O2252),O$64:O2252,0)-1)&lt;(1-$P$2),MAX(O$64:O2252)&gt;MAX(P$64:P2251)),MAX(O$64:O2252),""),IF(AND($F2251/INDEX($F$64:$F2252,MATCH(MAX(Q$64:Q2252),Q$64:Q2252,0)-1)&lt;(1-$P$2),MAX(O$64:O2252)&gt;MAX(P$64:P2251)),MAX(O$64:O2252),"")),"")</f>
        <v/>
      </c>
      <c r="Q2252" s="91" t="str">
        <f>IFERROR(IF(E2252="","",IF(O2252&lt;&gt;"",MAX(O$64:O2252)*10+1,IF(AND($F2251/INDEX($F$64:$F2252,MATCH(MAX(Q$64:Q2251),Q$64:Q2251,0)-1)&gt;(1+$O$2),MAX(O$64:O2252)&gt;MAX(P$64:P2251)),MAX(Q$64:Q2251)+1,""))),"")</f>
        <v/>
      </c>
    </row>
    <row r="2253" spans="1:17" x14ac:dyDescent="0.2">
      <c r="A2253" s="13">
        <f>HLOOKUP($E$2,历史数据!$V$3:$AE$5000,ROW(A2251),)</f>
        <v>1156185</v>
      </c>
      <c r="B2253" s="41">
        <v>39849</v>
      </c>
      <c r="C2253" s="100">
        <f>IFERROR(IF(A2253&lt;&gt;0,MAX($C$4:C2252)+1,""),"")</f>
        <v>2200</v>
      </c>
      <c r="D2253" s="100"/>
      <c r="E2253" s="99">
        <f t="shared" si="211"/>
        <v>39919</v>
      </c>
      <c r="F2253" s="101">
        <f>IFERROR(VLOOKUP(E2253,历史数据!AH:AJ,3,),"")</f>
        <v>7.6888733165190297</v>
      </c>
      <c r="G2253" s="101">
        <f t="shared" si="207"/>
        <v>6.7538281292982862</v>
      </c>
      <c r="H2253" s="105">
        <f t="shared" si="208"/>
        <v>6.1153174140942124E-3</v>
      </c>
      <c r="I2253" s="101">
        <f>IFERROR(VLOOKUP(E2253,历史数据!AH:AJ,2,),"")</f>
        <v>7.6237133731586999</v>
      </c>
      <c r="J2253" s="104">
        <f t="shared" si="209"/>
        <v>33</v>
      </c>
      <c r="K2253" s="104" t="str">
        <f>IFERROR(IF(AND(J2252=$H$2*1,MAX(K$64:K2252)=MAX(L$64:L2252)),MAX(K$64:K2252)+1,""),"")</f>
        <v/>
      </c>
      <c r="L2253" s="104" t="str">
        <f>IFERROR(IF(AND($F2252/INDEX($F$64:$F2253,MATCH(MAX(M$64:M2253),M$64:M2253,0)-1)&lt;(1-$P$2),MAX(K$64:K2253)&gt;MAX(L$64:L2252)),MAX(K$64:K2253),""),"")</f>
        <v/>
      </c>
      <c r="M2253" s="104" t="str">
        <f>IFERROR(IF(E2253="","",IF(K2253&lt;&gt;"",MAX(M$64:M2252)+1,IF(AND($F2252/INDEX($F$64:$F2253,MATCH(MAX(M$64:M2252),M$64:M2252,0)-1)&gt;(1+$O$2),MAX(K$64:K2253)&gt;MAX(L$64:L2252)),MAX(M$64:M2252)+1,""))),"")</f>
        <v/>
      </c>
      <c r="N2253" s="91">
        <f t="shared" si="210"/>
        <v>68</v>
      </c>
      <c r="O2253" s="91" t="str">
        <f>IFERROR(IF(AND(N2252=$H$2*1,MAX(O$64:O2252)=MAX(P$64:P2252)),MAX(O$64:O2252)+1,""),"")</f>
        <v/>
      </c>
      <c r="P2253" s="91" t="str">
        <f>IFERROR(IF(MOD(MAX(Q$64:Q2253),10*MAX(O$64:O2253))&lt;=2,IF(AND(F2252/INDEX($F$64:$F2253,MATCH(MAX(O$64:O2253),O$64:O2253,0)-1)&lt;(1-$P$2),MAX(O$64:O2253)&gt;MAX(P$64:P2252)),MAX(O$64:O2253),""),IF(AND($F2252/INDEX($F$64:$F2253,MATCH(MAX(Q$64:Q2253),Q$64:Q2253,0)-1)&lt;(1-$P$2),MAX(O$64:O2253)&gt;MAX(P$64:P2252)),MAX(O$64:O2253),"")),"")</f>
        <v/>
      </c>
      <c r="Q2253" s="91" t="str">
        <f>IFERROR(IF(E2253="","",IF(O2253&lt;&gt;"",MAX(O$64:O2253)*10+1,IF(AND($F2252/INDEX($F$64:$F2253,MATCH(MAX(Q$64:Q2252),Q$64:Q2252,0)-1)&gt;(1+$O$2),MAX(O$64:O2253)&gt;MAX(P$64:P2252)),MAX(Q$64:Q2252)+1,""))),"")</f>
        <v/>
      </c>
    </row>
    <row r="2254" spans="1:17" x14ac:dyDescent="0.2">
      <c r="A2254" s="13">
        <f>HLOOKUP($E$2,历史数据!$V$3:$AE$5000,ROW(A2252),)</f>
        <v>1687418</v>
      </c>
      <c r="B2254" s="41">
        <v>39850</v>
      </c>
      <c r="C2254" s="100">
        <f>IFERROR(IF(A2254&lt;&gt;0,MAX($C$4:C2253)+1,""),"")</f>
        <v>2201</v>
      </c>
      <c r="D2254" s="100"/>
      <c r="E2254" s="99">
        <f t="shared" si="211"/>
        <v>39920</v>
      </c>
      <c r="F2254" s="101">
        <f>IFERROR(VLOOKUP(E2254,历史数据!AH:AJ,3,),"")</f>
        <v>7.6106813844866403</v>
      </c>
      <c r="G2254" s="101">
        <f t="shared" si="207"/>
        <v>6.7931412951256878</v>
      </c>
      <c r="H2254" s="105">
        <f t="shared" si="208"/>
        <v>5.8208715227532348E-3</v>
      </c>
      <c r="I2254" s="101">
        <f>IFERROR(VLOOKUP(E2254,历史数据!AH:AJ,2,),"")</f>
        <v>7.6758413278469702</v>
      </c>
      <c r="J2254" s="104">
        <f t="shared" si="209"/>
        <v>34</v>
      </c>
      <c r="K2254" s="104" t="str">
        <f>IFERROR(IF(AND(J2253=$H$2*1,MAX(K$64:K2253)=MAX(L$64:L2253)),MAX(K$64:K2253)+1,""),"")</f>
        <v/>
      </c>
      <c r="L2254" s="104" t="str">
        <f>IFERROR(IF(AND($F2253/INDEX($F$64:$F2254,MATCH(MAX(M$64:M2254),M$64:M2254,0)-1)&lt;(1-$P$2),MAX(K$64:K2254)&gt;MAX(L$64:L2253)),MAX(K$64:K2254),""),"")</f>
        <v/>
      </c>
      <c r="M2254" s="104" t="str">
        <f>IFERROR(IF(E2254="","",IF(K2254&lt;&gt;"",MAX(M$64:M2253)+1,IF(AND($F2253/INDEX($F$64:$F2254,MATCH(MAX(M$64:M2253),M$64:M2253,0)-1)&gt;(1+$O$2),MAX(K$64:K2254)&gt;MAX(L$64:L2253)),MAX(M$64:M2253)+1,""))),"")</f>
        <v/>
      </c>
      <c r="N2254" s="91">
        <f t="shared" si="210"/>
        <v>69</v>
      </c>
      <c r="O2254" s="91" t="str">
        <f>IFERROR(IF(AND(N2253=$H$2*1,MAX(O$64:O2253)=MAX(P$64:P2253)),MAX(O$64:O2253)+1,""),"")</f>
        <v/>
      </c>
      <c r="P2254" s="91" t="str">
        <f>IFERROR(IF(MOD(MAX(Q$64:Q2254),10*MAX(O$64:O2254))&lt;=2,IF(AND(F2253/INDEX($F$64:$F2254,MATCH(MAX(O$64:O2254),O$64:O2254,0)-1)&lt;(1-$P$2),MAX(O$64:O2254)&gt;MAX(P$64:P2253)),MAX(O$64:O2254),""),IF(AND($F2253/INDEX($F$64:$F2254,MATCH(MAX(Q$64:Q2254),Q$64:Q2254,0)-1)&lt;(1-$P$2),MAX(O$64:O2254)&gt;MAX(P$64:P2253)),MAX(O$64:O2254),"")),"")</f>
        <v/>
      </c>
      <c r="Q2254" s="91" t="str">
        <f>IFERROR(IF(E2254="","",IF(O2254&lt;&gt;"",MAX(O$64:O2254)*10+1,IF(AND($F2253/INDEX($F$64:$F2254,MATCH(MAX(Q$64:Q2253),Q$64:Q2253,0)-1)&gt;(1+$O$2),MAX(O$64:O2254)&gt;MAX(P$64:P2253)),MAX(Q$64:Q2253)+1,""))),"")</f>
        <v/>
      </c>
    </row>
    <row r="2255" spans="1:17" x14ac:dyDescent="0.2">
      <c r="A2255" s="13">
        <f>HLOOKUP($E$2,历史数据!$V$3:$AE$5000,ROW(A2253),)</f>
        <v>2608657</v>
      </c>
      <c r="B2255" s="41">
        <v>39853</v>
      </c>
      <c r="C2255" s="100">
        <f>IFERROR(IF(A2255&lt;&gt;0,MAX($C$4:C2254)+1,""),"")</f>
        <v>2202</v>
      </c>
      <c r="D2255" s="100"/>
      <c r="E2255" s="99">
        <f t="shared" si="211"/>
        <v>39923</v>
      </c>
      <c r="F2255" s="101">
        <f>IFERROR(VLOOKUP(E2255,历史数据!AH:AJ,3,),"")</f>
        <v>7.8713211579279596</v>
      </c>
      <c r="G2255" s="101">
        <f t="shared" si="207"/>
        <v>6.8376672564219136</v>
      </c>
      <c r="H2255" s="105">
        <f t="shared" si="208"/>
        <v>6.5545466172145517E-3</v>
      </c>
      <c r="I2255" s="101">
        <f>IFERROR(VLOOKUP(E2255,历史数据!AH:AJ,2,),"")</f>
        <v>7.6497773505028297</v>
      </c>
      <c r="J2255" s="104">
        <f t="shared" si="209"/>
        <v>35</v>
      </c>
      <c r="K2255" s="104" t="str">
        <f>IFERROR(IF(AND(J2254=$H$2*1,MAX(K$64:K2254)=MAX(L$64:L2254)),MAX(K$64:K2254)+1,""),"")</f>
        <v/>
      </c>
      <c r="L2255" s="104" t="str">
        <f>IFERROR(IF(AND($F2254/INDEX($F$64:$F2255,MATCH(MAX(M$64:M2255),M$64:M2255,0)-1)&lt;(1-$P$2),MAX(K$64:K2255)&gt;MAX(L$64:L2254)),MAX(K$64:K2255),""),"")</f>
        <v/>
      </c>
      <c r="M2255" s="104" t="str">
        <f>IFERROR(IF(E2255="","",IF(K2255&lt;&gt;"",MAX(M$64:M2254)+1,IF(AND($F2254/INDEX($F$64:$F2255,MATCH(MAX(M$64:M2254),M$64:M2254,0)-1)&gt;(1+$O$2),MAX(K$64:K2255)&gt;MAX(L$64:L2254)),MAX(M$64:M2254)+1,""))),"")</f>
        <v/>
      </c>
      <c r="N2255" s="91">
        <f t="shared" si="210"/>
        <v>70</v>
      </c>
      <c r="O2255" s="91" t="str">
        <f>IFERROR(IF(AND(N2254=$H$2*1,MAX(O$64:O2254)=MAX(P$64:P2254)),MAX(O$64:O2254)+1,""),"")</f>
        <v/>
      </c>
      <c r="P2255" s="91" t="str">
        <f>IFERROR(IF(MOD(MAX(Q$64:Q2255),10*MAX(O$64:O2255))&lt;=2,IF(AND(F2254/INDEX($F$64:$F2255,MATCH(MAX(O$64:O2255),O$64:O2255,0)-1)&lt;(1-$P$2),MAX(O$64:O2255)&gt;MAX(P$64:P2254)),MAX(O$64:O2255),""),IF(AND($F2254/INDEX($F$64:$F2255,MATCH(MAX(Q$64:Q2255),Q$64:Q2255,0)-1)&lt;(1-$P$2),MAX(O$64:O2255)&gt;MAX(P$64:P2254)),MAX(O$64:O2255),"")),"")</f>
        <v/>
      </c>
      <c r="Q2255" s="91" t="str">
        <f>IFERROR(IF(E2255="","",IF(O2255&lt;&gt;"",MAX(O$64:O2255)*10+1,IF(AND($F2254/INDEX($F$64:$F2255,MATCH(MAX(Q$64:Q2254),Q$64:Q2254,0)-1)&gt;(1+$O$2),MAX(O$64:O2255)&gt;MAX(P$64:P2254)),MAX(Q$64:Q2254)+1,""))),"")</f>
        <v/>
      </c>
    </row>
    <row r="2256" spans="1:17" x14ac:dyDescent="0.2">
      <c r="A2256" s="13">
        <f>HLOOKUP($E$2,历史数据!$V$3:$AE$5000,ROW(A2254),)</f>
        <v>1486872</v>
      </c>
      <c r="B2256" s="41">
        <v>39854</v>
      </c>
      <c r="C2256" s="100">
        <f>IFERROR(IF(A2256&lt;&gt;0,MAX($C$4:C2255)+1,""),"")</f>
        <v>2203</v>
      </c>
      <c r="D2256" s="100"/>
      <c r="E2256" s="99">
        <f t="shared" si="211"/>
        <v>39924</v>
      </c>
      <c r="F2256" s="101">
        <f>IFERROR(VLOOKUP(E2256,历史数据!AH:AJ,3,),"")</f>
        <v>7.9625450786324201</v>
      </c>
      <c r="G2256" s="101">
        <f t="shared" si="207"/>
        <v>6.8863200141309608</v>
      </c>
      <c r="H2256" s="105">
        <f t="shared" si="208"/>
        <v>7.1154029414568498E-3</v>
      </c>
      <c r="I2256" s="101">
        <f>IFERROR(VLOOKUP(E2256,历史数据!AH:AJ,2,),"")</f>
        <v>7.8191932032396902</v>
      </c>
      <c r="J2256" s="104">
        <f t="shared" si="209"/>
        <v>36</v>
      </c>
      <c r="K2256" s="104" t="str">
        <f>IFERROR(IF(AND(J2255=$H$2*1,MAX(K$64:K2255)=MAX(L$64:L2255)),MAX(K$64:K2255)+1,""),"")</f>
        <v/>
      </c>
      <c r="L2256" s="104" t="str">
        <f>IFERROR(IF(AND($F2255/INDEX($F$64:$F2256,MATCH(MAX(M$64:M2256),M$64:M2256,0)-1)&lt;(1-$P$2),MAX(K$64:K2256)&gt;MAX(L$64:L2255)),MAX(K$64:K2256),""),"")</f>
        <v/>
      </c>
      <c r="M2256" s="104" t="str">
        <f>IFERROR(IF(E2256="","",IF(K2256&lt;&gt;"",MAX(M$64:M2255)+1,IF(AND($F2255/INDEX($F$64:$F2256,MATCH(MAX(M$64:M2255),M$64:M2255,0)-1)&gt;(1+$O$2),MAX(K$64:K2256)&gt;MAX(L$64:L2255)),MAX(M$64:M2255)+1,""))),"")</f>
        <v/>
      </c>
      <c r="N2256" s="91">
        <f t="shared" si="210"/>
        <v>71</v>
      </c>
      <c r="O2256" s="91" t="str">
        <f>IFERROR(IF(AND(N2255=$H$2*1,MAX(O$64:O2255)=MAX(P$64:P2255)),MAX(O$64:O2255)+1,""),"")</f>
        <v/>
      </c>
      <c r="P2256" s="91" t="str">
        <f>IFERROR(IF(MOD(MAX(Q$64:Q2256),10*MAX(O$64:O2256))&lt;=2,IF(AND(F2255/INDEX($F$64:$F2256,MATCH(MAX(O$64:O2256),O$64:O2256,0)-1)&lt;(1-$P$2),MAX(O$64:O2256)&gt;MAX(P$64:P2255)),MAX(O$64:O2256),""),IF(AND($F2255/INDEX($F$64:$F2256,MATCH(MAX(Q$64:Q2256),Q$64:Q2256,0)-1)&lt;(1-$P$2),MAX(O$64:O2256)&gt;MAX(P$64:P2255)),MAX(O$64:O2256),"")),"")</f>
        <v/>
      </c>
      <c r="Q2256" s="91" t="str">
        <f>IFERROR(IF(E2256="","",IF(O2256&lt;&gt;"",MAX(O$64:O2256)*10+1,IF(AND($F2255/INDEX($F$64:$F2256,MATCH(MAX(Q$64:Q2255),Q$64:Q2255,0)-1)&gt;(1+$O$2),MAX(O$64:O2256)&gt;MAX(P$64:P2255)),MAX(Q$64:Q2255)+1,""))),"")</f>
        <v/>
      </c>
    </row>
    <row r="2257" spans="1:17" x14ac:dyDescent="0.2">
      <c r="A2257" s="13">
        <f>HLOOKUP($E$2,历史数据!$V$3:$AE$5000,ROW(A2255),)</f>
        <v>812473</v>
      </c>
      <c r="B2257" s="41">
        <v>39855</v>
      </c>
      <c r="C2257" s="100">
        <f>IFERROR(IF(A2257&lt;&gt;0,MAX($C$4:C2256)+1,""),"")</f>
        <v>2204</v>
      </c>
      <c r="D2257" s="100"/>
      <c r="E2257" s="99">
        <f t="shared" si="211"/>
        <v>39925</v>
      </c>
      <c r="F2257" s="101">
        <f>IFERROR(VLOOKUP(E2257,历史数据!AH:AJ,3,),"")</f>
        <v>7.9364811012882903</v>
      </c>
      <c r="G2257" s="101">
        <f t="shared" si="207"/>
        <v>6.9330179735391972</v>
      </c>
      <c r="H2257" s="105">
        <f t="shared" si="208"/>
        <v>6.7812647847340646E-3</v>
      </c>
      <c r="I2257" s="101">
        <f>IFERROR(VLOOKUP(E2257,历史数据!AH:AJ,2,),"")</f>
        <v>7.9755770673044903</v>
      </c>
      <c r="J2257" s="104">
        <f t="shared" si="209"/>
        <v>37</v>
      </c>
      <c r="K2257" s="104" t="str">
        <f>IFERROR(IF(AND(J2256=$H$2*1,MAX(K$64:K2256)=MAX(L$64:L2256)),MAX(K$64:K2256)+1,""),"")</f>
        <v/>
      </c>
      <c r="L2257" s="104" t="str">
        <f>IFERROR(IF(AND($F2256/INDEX($F$64:$F2257,MATCH(MAX(M$64:M2257),M$64:M2257,0)-1)&lt;(1-$P$2),MAX(K$64:K2257)&gt;MAX(L$64:L2256)),MAX(K$64:K2257),""),"")</f>
        <v/>
      </c>
      <c r="M2257" s="104" t="str">
        <f>IFERROR(IF(E2257="","",IF(K2257&lt;&gt;"",MAX(M$64:M2256)+1,IF(AND($F2256/INDEX($F$64:$F2257,MATCH(MAX(M$64:M2256),M$64:M2256,0)-1)&gt;(1+$O$2),MAX(K$64:K2257)&gt;MAX(L$64:L2256)),MAX(M$64:M2256)+1,""))),"")</f>
        <v/>
      </c>
      <c r="N2257" s="91">
        <f t="shared" si="210"/>
        <v>72</v>
      </c>
      <c r="O2257" s="91" t="str">
        <f>IFERROR(IF(AND(N2256=$H$2*1,MAX(O$64:O2256)=MAX(P$64:P2256)),MAX(O$64:O2256)+1,""),"")</f>
        <v/>
      </c>
      <c r="P2257" s="91" t="str">
        <f>IFERROR(IF(MOD(MAX(Q$64:Q2257),10*MAX(O$64:O2257))&lt;=2,IF(AND(F2256/INDEX($F$64:$F2257,MATCH(MAX(O$64:O2257),O$64:O2257,0)-1)&lt;(1-$P$2),MAX(O$64:O2257)&gt;MAX(P$64:P2256)),MAX(O$64:O2257),""),IF(AND($F2256/INDEX($F$64:$F2257,MATCH(MAX(Q$64:Q2257),Q$64:Q2257,0)-1)&lt;(1-$P$2),MAX(O$64:O2257)&gt;MAX(P$64:P2256)),MAX(O$64:O2257),"")),"")</f>
        <v/>
      </c>
      <c r="Q2257" s="91" t="str">
        <f>IFERROR(IF(E2257="","",IF(O2257&lt;&gt;"",MAX(O$64:O2257)*10+1,IF(AND($F2256/INDEX($F$64:$F2257,MATCH(MAX(Q$64:Q2256),Q$64:Q2256,0)-1)&gt;(1+$O$2),MAX(O$64:O2257)&gt;MAX(P$64:P2256)),MAX(Q$64:Q2256)+1,""))),"")</f>
        <v/>
      </c>
    </row>
    <row r="2258" spans="1:17" x14ac:dyDescent="0.2">
      <c r="A2258" s="13">
        <f>HLOOKUP($E$2,历史数据!$V$3:$AE$5000,ROW(A2256),)</f>
        <v>2646439</v>
      </c>
      <c r="B2258" s="41">
        <v>39856</v>
      </c>
      <c r="C2258" s="100">
        <f>IFERROR(IF(A2258&lt;&gt;0,MAX($C$4:C2257)+1,""),"")</f>
        <v>2205</v>
      </c>
      <c r="D2258" s="100"/>
      <c r="E2258" s="99">
        <f t="shared" si="211"/>
        <v>39926</v>
      </c>
      <c r="F2258" s="101">
        <f>IFERROR(VLOOKUP(E2258,历史数据!AH:AJ,3,),"")</f>
        <v>7.6237133731586999</v>
      </c>
      <c r="G2258" s="101">
        <f t="shared" si="207"/>
        <v>6.9745031374786075</v>
      </c>
      <c r="H2258" s="105">
        <f t="shared" si="208"/>
        <v>5.9837092731829244E-3</v>
      </c>
      <c r="I2258" s="101">
        <f>IFERROR(VLOOKUP(E2258,历史数据!AH:AJ,2,),"")</f>
        <v>7.6237133731586999</v>
      </c>
      <c r="J2258" s="104">
        <f t="shared" si="209"/>
        <v>38</v>
      </c>
      <c r="K2258" s="104" t="str">
        <f>IFERROR(IF(AND(J2257=$H$2*1,MAX(K$64:K2257)=MAX(L$64:L2257)),MAX(K$64:K2257)+1,""),"")</f>
        <v/>
      </c>
      <c r="L2258" s="104" t="str">
        <f>IFERROR(IF(AND($F2257/INDEX($F$64:$F2258,MATCH(MAX(M$64:M2258),M$64:M2258,0)-1)&lt;(1-$P$2),MAX(K$64:K2258)&gt;MAX(L$64:L2257)),MAX(K$64:K2258),""),"")</f>
        <v/>
      </c>
      <c r="M2258" s="104" t="str">
        <f>IFERROR(IF(E2258="","",IF(K2258&lt;&gt;"",MAX(M$64:M2257)+1,IF(AND($F2257/INDEX($F$64:$F2258,MATCH(MAX(M$64:M2257),M$64:M2257,0)-1)&gt;(1+$O$2),MAX(K$64:K2258)&gt;MAX(L$64:L2257)),MAX(M$64:M2257)+1,""))),"")</f>
        <v/>
      </c>
      <c r="N2258" s="91">
        <f t="shared" si="210"/>
        <v>73</v>
      </c>
      <c r="O2258" s="91" t="str">
        <f>IFERROR(IF(AND(N2257=$H$2*1,MAX(O$64:O2257)=MAX(P$64:P2257)),MAX(O$64:O2257)+1,""),"")</f>
        <v/>
      </c>
      <c r="P2258" s="91" t="str">
        <f>IFERROR(IF(MOD(MAX(Q$64:Q2258),10*MAX(O$64:O2258))&lt;=2,IF(AND(F2257/INDEX($F$64:$F2258,MATCH(MAX(O$64:O2258),O$64:O2258,0)-1)&lt;(1-$P$2),MAX(O$64:O2258)&gt;MAX(P$64:P2257)),MAX(O$64:O2258),""),IF(AND($F2257/INDEX($F$64:$F2258,MATCH(MAX(Q$64:Q2258),Q$64:Q2258,0)-1)&lt;(1-$P$2),MAX(O$64:O2258)&gt;MAX(P$64:P2257)),MAX(O$64:O2258),"")),"")</f>
        <v/>
      </c>
      <c r="Q2258" s="91" t="str">
        <f>IFERROR(IF(E2258="","",IF(O2258&lt;&gt;"",MAX(O$64:O2258)*10+1,IF(AND($F2257/INDEX($F$64:$F2258,MATCH(MAX(Q$64:Q2257),Q$64:Q2257,0)-1)&gt;(1+$O$2),MAX(O$64:O2258)&gt;MAX(P$64:P2257)),MAX(Q$64:Q2257)+1,""))),"")</f>
        <v/>
      </c>
    </row>
    <row r="2259" spans="1:17" x14ac:dyDescent="0.2">
      <c r="A2259" s="13">
        <f>HLOOKUP($E$2,历史数据!$V$3:$AE$5000,ROW(A2257),)</f>
        <v>2973933</v>
      </c>
      <c r="B2259" s="41">
        <v>39857</v>
      </c>
      <c r="C2259" s="100">
        <f>IFERROR(IF(A2259&lt;&gt;0,MAX($C$4:C2258)+1,""),"")</f>
        <v>2206</v>
      </c>
      <c r="D2259" s="100"/>
      <c r="E2259" s="99">
        <f t="shared" si="211"/>
        <v>39927</v>
      </c>
      <c r="F2259" s="101">
        <f>IFERROR(VLOOKUP(E2259,历史数据!AH:AJ,3,),"")</f>
        <v>7.4542975204218402</v>
      </c>
      <c r="G2259" s="101">
        <f t="shared" si="207"/>
        <v>7.0112099055715946</v>
      </c>
      <c r="H2259" s="105">
        <f t="shared" si="208"/>
        <v>5.2629939895987299E-3</v>
      </c>
      <c r="I2259" s="101">
        <f>IFERROR(VLOOKUP(E2259,历史数据!AH:AJ,2,),"")</f>
        <v>7.6367453618307701</v>
      </c>
      <c r="J2259" s="104">
        <f t="shared" si="209"/>
        <v>39</v>
      </c>
      <c r="K2259" s="104" t="str">
        <f>IFERROR(IF(AND(J2258=$H$2*1,MAX(K$64:K2258)=MAX(L$64:L2258)),MAX(K$64:K2258)+1,""),"")</f>
        <v/>
      </c>
      <c r="L2259" s="104" t="str">
        <f>IFERROR(IF(AND($F2258/INDEX($F$64:$F2259,MATCH(MAX(M$64:M2259),M$64:M2259,0)-1)&lt;(1-$P$2),MAX(K$64:K2259)&gt;MAX(L$64:L2258)),MAX(K$64:K2259),""),"")</f>
        <v/>
      </c>
      <c r="M2259" s="104" t="str">
        <f>IFERROR(IF(E2259="","",IF(K2259&lt;&gt;"",MAX(M$64:M2258)+1,IF(AND($F2258/INDEX($F$64:$F2259,MATCH(MAX(M$64:M2258),M$64:M2258,0)-1)&gt;(1+$O$2),MAX(K$64:K2259)&gt;MAX(L$64:L2258)),MAX(M$64:M2258)+1,""))),"")</f>
        <v/>
      </c>
      <c r="N2259" s="91">
        <f t="shared" si="210"/>
        <v>74</v>
      </c>
      <c r="O2259" s="91" t="str">
        <f>IFERROR(IF(AND(N2258=$H$2*1,MAX(O$64:O2258)=MAX(P$64:P2258)),MAX(O$64:O2258)+1,""),"")</f>
        <v/>
      </c>
      <c r="P2259" s="91" t="str">
        <f>IFERROR(IF(MOD(MAX(Q$64:Q2259),10*MAX(O$64:O2259))&lt;=2,IF(AND(F2258/INDEX($F$64:$F2259,MATCH(MAX(O$64:O2259),O$64:O2259,0)-1)&lt;(1-$P$2),MAX(O$64:O2259)&gt;MAX(P$64:P2258)),MAX(O$64:O2259),""),IF(AND($F2258/INDEX($F$64:$F2259,MATCH(MAX(Q$64:Q2259),Q$64:Q2259,0)-1)&lt;(1-$P$2),MAX(O$64:O2259)&gt;MAX(P$64:P2258)),MAX(O$64:O2259),"")),"")</f>
        <v/>
      </c>
      <c r="Q2259" s="91" t="str">
        <f>IFERROR(IF(E2259="","",IF(O2259&lt;&gt;"",MAX(O$64:O2259)*10+1,IF(AND($F2258/INDEX($F$64:$F2259,MATCH(MAX(Q$64:Q2258),Q$64:Q2258,0)-1)&gt;(1+$O$2),MAX(O$64:O2259)&gt;MAX(P$64:P2258)),MAX(Q$64:Q2258)+1,""))),"")</f>
        <v/>
      </c>
    </row>
    <row r="2260" spans="1:17" x14ac:dyDescent="0.2">
      <c r="A2260" s="13">
        <f>HLOOKUP($E$2,历史数据!$V$3:$AE$5000,ROW(A2258),)</f>
        <v>714899</v>
      </c>
      <c r="B2260" s="41">
        <v>39860</v>
      </c>
      <c r="C2260" s="100">
        <f>IFERROR(IF(A2260&lt;&gt;0,MAX($C$4:C2259)+1,""),"")</f>
        <v>2207</v>
      </c>
      <c r="D2260" s="100"/>
      <c r="E2260" s="99">
        <f t="shared" si="211"/>
        <v>39930</v>
      </c>
      <c r="F2260" s="101">
        <f>IFERROR(VLOOKUP(E2260,历史数据!AH:AJ,3,),"")</f>
        <v>7.1415297922922498</v>
      </c>
      <c r="G2260" s="101">
        <f t="shared" si="207"/>
        <v>7.0383598819717319</v>
      </c>
      <c r="H2260" s="105">
        <f t="shared" si="208"/>
        <v>3.8723667905822268E-3</v>
      </c>
      <c r="I2260" s="101">
        <f>IFERROR(VLOOKUP(E2260,历史数据!AH:AJ,2,),"")</f>
        <v>7.4542975204218402</v>
      </c>
      <c r="J2260" s="104">
        <f t="shared" si="209"/>
        <v>40</v>
      </c>
      <c r="K2260" s="104" t="str">
        <f>IFERROR(IF(AND(J2259=$H$2*1,MAX(K$64:K2259)=MAX(L$64:L2259)),MAX(K$64:K2259)+1,""),"")</f>
        <v/>
      </c>
      <c r="L2260" s="104" t="str">
        <f>IFERROR(IF(AND($F2259/INDEX($F$64:$F2260,MATCH(MAX(M$64:M2260),M$64:M2260,0)-1)&lt;(1-$P$2),MAX(K$64:K2260)&gt;MAX(L$64:L2259)),MAX(K$64:K2260),""),"")</f>
        <v/>
      </c>
      <c r="M2260" s="104" t="str">
        <f>IFERROR(IF(E2260="","",IF(K2260&lt;&gt;"",MAX(M$64:M2259)+1,IF(AND($F2259/INDEX($F$64:$F2260,MATCH(MAX(M$64:M2259),M$64:M2259,0)-1)&gt;(1+$O$2),MAX(K$64:K2260)&gt;MAX(L$64:L2259)),MAX(M$64:M2259)+1,""))),"")</f>
        <v/>
      </c>
      <c r="N2260" s="91">
        <f t="shared" si="210"/>
        <v>75</v>
      </c>
      <c r="O2260" s="91" t="str">
        <f>IFERROR(IF(AND(N2259=$H$2*1,MAX(O$64:O2259)=MAX(P$64:P2259)),MAX(O$64:O2259)+1,""),"")</f>
        <v/>
      </c>
      <c r="P2260" s="91" t="str">
        <f>IFERROR(IF(MOD(MAX(Q$64:Q2260),10*MAX(O$64:O2260))&lt;=2,IF(AND(F2259/INDEX($F$64:$F2260,MATCH(MAX(O$64:O2260),O$64:O2260,0)-1)&lt;(1-$P$2),MAX(O$64:O2260)&gt;MAX(P$64:P2259)),MAX(O$64:O2260),""),IF(AND($F2259/INDEX($F$64:$F2260,MATCH(MAX(Q$64:Q2260),Q$64:Q2260,0)-1)&lt;(1-$P$2),MAX(O$64:O2260)&gt;MAX(P$64:P2259)),MAX(O$64:O2260),"")),"")</f>
        <v/>
      </c>
      <c r="Q2260" s="91" t="str">
        <f>IFERROR(IF(E2260="","",IF(O2260&lt;&gt;"",MAX(O$64:O2260)*10+1,IF(AND($F2259/INDEX($F$64:$F2260,MATCH(MAX(Q$64:Q2259),Q$64:Q2259,0)-1)&gt;(1+$O$2),MAX(O$64:O2260)&gt;MAX(P$64:P2259)),MAX(Q$64:Q2259)+1,""))),"")</f>
        <v/>
      </c>
    </row>
    <row r="2261" spans="1:17" x14ac:dyDescent="0.2">
      <c r="A2261" s="13">
        <f>HLOOKUP($E$2,历史数据!$V$3:$AE$5000,ROW(A2259),)</f>
        <v>4153619</v>
      </c>
      <c r="B2261" s="41">
        <v>39861</v>
      </c>
      <c r="C2261" s="100">
        <f>IFERROR(IF(A2261&lt;&gt;0,MAX($C$4:C2260)+1,""),"")</f>
        <v>2208</v>
      </c>
      <c r="D2261" s="100"/>
      <c r="E2261" s="99">
        <f t="shared" si="211"/>
        <v>39932</v>
      </c>
      <c r="F2261" s="101">
        <f>IFERROR(VLOOKUP(E2261,历史数据!AH:AJ,3,),"")</f>
        <v>7.4933934864380403</v>
      </c>
      <c r="G2261" s="101">
        <f t="shared" si="207"/>
        <v>7.0692022551622893</v>
      </c>
      <c r="H2261" s="105">
        <f t="shared" si="208"/>
        <v>4.3820398086715784E-3</v>
      </c>
      <c r="I2261" s="101">
        <f>IFERROR(VLOOKUP(E2261,历史数据!AH:AJ,2,),"")</f>
        <v>7.0242418942436604</v>
      </c>
      <c r="J2261" s="104">
        <f t="shared" si="209"/>
        <v>41</v>
      </c>
      <c r="K2261" s="104" t="str">
        <f>IFERROR(IF(AND(J2260=$H$2*1,MAX(K$64:K2260)=MAX(L$64:L2260)),MAX(K$64:K2260)+1,""),"")</f>
        <v/>
      </c>
      <c r="L2261" s="104" t="str">
        <f>IFERROR(IF(AND($F2260/INDEX($F$64:$F2261,MATCH(MAX(M$64:M2261),M$64:M2261,0)-1)&lt;(1-$P$2),MAX(K$64:K2261)&gt;MAX(L$64:L2260)),MAX(K$64:K2261),""),"")</f>
        <v/>
      </c>
      <c r="M2261" s="104" t="str">
        <f>IFERROR(IF(E2261="","",IF(K2261&lt;&gt;"",MAX(M$64:M2260)+1,IF(AND($F2260/INDEX($F$64:$F2261,MATCH(MAX(M$64:M2260),M$64:M2260,0)-1)&gt;(1+$O$2),MAX(K$64:K2261)&gt;MAX(L$64:L2260)),MAX(M$64:M2260)+1,""))),"")</f>
        <v/>
      </c>
      <c r="N2261" s="91">
        <f t="shared" si="210"/>
        <v>76</v>
      </c>
      <c r="O2261" s="91" t="str">
        <f>IFERROR(IF(AND(N2260=$H$2*1,MAX(O$64:O2260)=MAX(P$64:P2260)),MAX(O$64:O2260)+1,""),"")</f>
        <v/>
      </c>
      <c r="P2261" s="91" t="str">
        <f>IFERROR(IF(MOD(MAX(Q$64:Q2261),10*MAX(O$64:O2261))&lt;=2,IF(AND(F2260/INDEX($F$64:$F2261,MATCH(MAX(O$64:O2261),O$64:O2261,0)-1)&lt;(1-$P$2),MAX(O$64:O2261)&gt;MAX(P$64:P2260)),MAX(O$64:O2261),""),IF(AND($F2260/INDEX($F$64:$F2261,MATCH(MAX(Q$64:Q2261),Q$64:Q2261,0)-1)&lt;(1-$P$2),MAX(O$64:O2261)&gt;MAX(P$64:P2260)),MAX(O$64:O2261),"")),"")</f>
        <v/>
      </c>
      <c r="Q2261" s="91" t="str">
        <f>IFERROR(IF(E2261="","",IF(O2261&lt;&gt;"",MAX(O$64:O2261)*10+1,IF(AND($F2260/INDEX($F$64:$F2261,MATCH(MAX(Q$64:Q2260),Q$64:Q2260,0)-1)&gt;(1+$O$2),MAX(O$64:O2261)&gt;MAX(P$64:P2260)),MAX(Q$64:Q2260)+1,""))),"")</f>
        <v/>
      </c>
    </row>
    <row r="2262" spans="1:17" x14ac:dyDescent="0.2">
      <c r="A2262" s="13">
        <f>HLOOKUP($E$2,历史数据!$V$3:$AE$5000,ROW(A2260),)</f>
        <v>3215283</v>
      </c>
      <c r="B2262" s="41">
        <v>39862</v>
      </c>
      <c r="C2262" s="100">
        <f>IFERROR(IF(A2262&lt;&gt;0,MAX($C$4:C2261)+1,""),"")</f>
        <v>2209</v>
      </c>
      <c r="D2262" s="100"/>
      <c r="E2262" s="99">
        <f t="shared" si="211"/>
        <v>39933</v>
      </c>
      <c r="F2262" s="101">
        <f>IFERROR(VLOOKUP(E2262,历史数据!AH:AJ,3,),"")</f>
        <v>7.7931292258955596</v>
      </c>
      <c r="G2262" s="101">
        <f t="shared" si="207"/>
        <v>7.1035198253320608</v>
      </c>
      <c r="H2262" s="105">
        <f t="shared" si="208"/>
        <v>4.8545180815431355E-3</v>
      </c>
      <c r="I2262" s="101">
        <f>IFERROR(VLOOKUP(E2262,历史数据!AH:AJ,2,),"")</f>
        <v>7.5976493958145701</v>
      </c>
      <c r="J2262" s="104">
        <f t="shared" si="209"/>
        <v>42</v>
      </c>
      <c r="K2262" s="104" t="str">
        <f>IFERROR(IF(AND(J2261=$H$2*1,MAX(K$64:K2261)=MAX(L$64:L2261)),MAX(K$64:K2261)+1,""),"")</f>
        <v/>
      </c>
      <c r="L2262" s="104" t="str">
        <f>IFERROR(IF(AND($F2261/INDEX($F$64:$F2262,MATCH(MAX(M$64:M2262),M$64:M2262,0)-1)&lt;(1-$P$2),MAX(K$64:K2262)&gt;MAX(L$64:L2261)),MAX(K$64:K2262),""),"")</f>
        <v/>
      </c>
      <c r="M2262" s="104" t="str">
        <f>IFERROR(IF(E2262="","",IF(K2262&lt;&gt;"",MAX(M$64:M2261)+1,IF(AND($F2261/INDEX($F$64:$F2262,MATCH(MAX(M$64:M2261),M$64:M2261,0)-1)&gt;(1+$O$2),MAX(K$64:K2262)&gt;MAX(L$64:L2261)),MAX(M$64:M2261)+1,""))),"")</f>
        <v/>
      </c>
      <c r="N2262" s="91">
        <f t="shared" si="210"/>
        <v>77</v>
      </c>
      <c r="O2262" s="91" t="str">
        <f>IFERROR(IF(AND(N2261=$H$2*1,MAX(O$64:O2261)=MAX(P$64:P2261)),MAX(O$64:O2261)+1,""),"")</f>
        <v/>
      </c>
      <c r="P2262" s="91" t="str">
        <f>IFERROR(IF(MOD(MAX(Q$64:Q2262),10*MAX(O$64:O2262))&lt;=2,IF(AND(F2261/INDEX($F$64:$F2262,MATCH(MAX(O$64:O2262),O$64:O2262,0)-1)&lt;(1-$P$2),MAX(O$64:O2262)&gt;MAX(P$64:P2261)),MAX(O$64:O2262),""),IF(AND($F2261/INDEX($F$64:$F2262,MATCH(MAX(Q$64:Q2262),Q$64:Q2262,0)-1)&lt;(1-$P$2),MAX(O$64:O2262)&gt;MAX(P$64:P2261)),MAX(O$64:O2262),"")),"")</f>
        <v/>
      </c>
      <c r="Q2262" s="91" t="str">
        <f>IFERROR(IF(E2262="","",IF(O2262&lt;&gt;"",MAX(O$64:O2262)*10+1,IF(AND($F2261/INDEX($F$64:$F2262,MATCH(MAX(Q$64:Q2261),Q$64:Q2261,0)-1)&gt;(1+$O$2),MAX(O$64:O2262)&gt;MAX(P$64:P2261)),MAX(Q$64:Q2261)+1,""))),"")</f>
        <v/>
      </c>
    </row>
    <row r="2263" spans="1:17" x14ac:dyDescent="0.2">
      <c r="A2263" s="13">
        <f>HLOOKUP($E$2,历史数据!$V$3:$AE$5000,ROW(A2261),)</f>
        <v>1858200</v>
      </c>
      <c r="B2263" s="41">
        <v>39863</v>
      </c>
      <c r="C2263" s="100">
        <f>IFERROR(IF(A2263&lt;&gt;0,MAX($C$4:C2262)+1,""),"")</f>
        <v>2210</v>
      </c>
      <c r="D2263" s="100"/>
      <c r="E2263" s="99">
        <f t="shared" si="211"/>
        <v>39937</v>
      </c>
      <c r="F2263" s="101">
        <f>IFERROR(VLOOKUP(E2263,历史数据!AH:AJ,3,),"")</f>
        <v>7.8452571805838298</v>
      </c>
      <c r="G2263" s="101">
        <f t="shared" si="207"/>
        <v>7.1376201956906344</v>
      </c>
      <c r="H2263" s="105">
        <f t="shared" si="208"/>
        <v>4.8004892218316275E-3</v>
      </c>
      <c r="I2263" s="101">
        <f>IFERROR(VLOOKUP(E2263,历史数据!AH:AJ,2,),"")</f>
        <v>7.6367453618307701</v>
      </c>
      <c r="J2263" s="104">
        <f t="shared" si="209"/>
        <v>43</v>
      </c>
      <c r="K2263" s="104" t="str">
        <f>IFERROR(IF(AND(J2262=$H$2*1,MAX(K$64:K2262)=MAX(L$64:L2262)),MAX(K$64:K2262)+1,""),"")</f>
        <v/>
      </c>
      <c r="L2263" s="104" t="str">
        <f>IFERROR(IF(AND($F2262/INDEX($F$64:$F2263,MATCH(MAX(M$64:M2263),M$64:M2263,0)-1)&lt;(1-$P$2),MAX(K$64:K2263)&gt;MAX(L$64:L2262)),MAX(K$64:K2263),""),"")</f>
        <v/>
      </c>
      <c r="M2263" s="104" t="str">
        <f>IFERROR(IF(E2263="","",IF(K2263&lt;&gt;"",MAX(M$64:M2262)+1,IF(AND($F2262/INDEX($F$64:$F2263,MATCH(MAX(M$64:M2262),M$64:M2262,0)-1)&gt;(1+$O$2),MAX(K$64:K2263)&gt;MAX(L$64:L2262)),MAX(M$64:M2262)+1,""))),"")</f>
        <v/>
      </c>
      <c r="N2263" s="91">
        <f t="shared" si="210"/>
        <v>78</v>
      </c>
      <c r="O2263" s="91" t="str">
        <f>IFERROR(IF(AND(N2262=$H$2*1,MAX(O$64:O2262)=MAX(P$64:P2262)),MAX(O$64:O2262)+1,""),"")</f>
        <v/>
      </c>
      <c r="P2263" s="91" t="str">
        <f>IFERROR(IF(MOD(MAX(Q$64:Q2263),10*MAX(O$64:O2263))&lt;=2,IF(AND(F2262/INDEX($F$64:$F2263,MATCH(MAX(O$64:O2263),O$64:O2263,0)-1)&lt;(1-$P$2),MAX(O$64:O2263)&gt;MAX(P$64:P2262)),MAX(O$64:O2263),""),IF(AND($F2262/INDEX($F$64:$F2263,MATCH(MAX(Q$64:Q2263),Q$64:Q2263,0)-1)&lt;(1-$P$2),MAX(O$64:O2263)&gt;MAX(P$64:P2262)),MAX(O$64:O2263),"")),"")</f>
        <v/>
      </c>
      <c r="Q2263" s="91" t="str">
        <f>IFERROR(IF(E2263="","",IF(O2263&lt;&gt;"",MAX(O$64:O2263)*10+1,IF(AND($F2262/INDEX($F$64:$F2263,MATCH(MAX(Q$64:Q2262),Q$64:Q2262,0)-1)&gt;(1+$O$2),MAX(O$64:O2263)&gt;MAX(P$64:P2262)),MAX(Q$64:Q2262)+1,""))),"")</f>
        <v/>
      </c>
    </row>
    <row r="2264" spans="1:17" x14ac:dyDescent="0.2">
      <c r="A2264" s="13">
        <f>HLOOKUP($E$2,历史数据!$V$3:$AE$5000,ROW(A2262),)</f>
        <v>2578141</v>
      </c>
      <c r="B2264" s="41">
        <v>39864</v>
      </c>
      <c r="C2264" s="100">
        <f>IFERROR(IF(A2264&lt;&gt;0,MAX($C$4:C2263)+1,""),"")</f>
        <v>2211</v>
      </c>
      <c r="D2264" s="100"/>
      <c r="E2264" s="99">
        <f t="shared" si="211"/>
        <v>39938</v>
      </c>
      <c r="F2264" s="101">
        <f>IFERROR(VLOOKUP(E2264,历史数据!AH:AJ,3,),"")</f>
        <v>7.9755770673044903</v>
      </c>
      <c r="G2264" s="101">
        <f t="shared" si="207"/>
        <v>7.1747613634060228</v>
      </c>
      <c r="H2264" s="105">
        <f t="shared" si="208"/>
        <v>5.2035786014241747E-3</v>
      </c>
      <c r="I2264" s="101">
        <f>IFERROR(VLOOKUP(E2264,历史数据!AH:AJ,2,),"")</f>
        <v>7.8713211579279596</v>
      </c>
      <c r="J2264" s="104">
        <f t="shared" si="209"/>
        <v>44</v>
      </c>
      <c r="K2264" s="104" t="str">
        <f>IFERROR(IF(AND(J2263=$H$2*1,MAX(K$64:K2263)=MAX(L$64:L2263)),MAX(K$64:K2263)+1,""),"")</f>
        <v/>
      </c>
      <c r="L2264" s="104" t="str">
        <f>IFERROR(IF(AND($F2263/INDEX($F$64:$F2264,MATCH(MAX(M$64:M2264),M$64:M2264,0)-1)&lt;(1-$P$2),MAX(K$64:K2264)&gt;MAX(L$64:L2263)),MAX(K$64:K2264),""),"")</f>
        <v/>
      </c>
      <c r="M2264" s="104" t="str">
        <f>IFERROR(IF(E2264="","",IF(K2264&lt;&gt;"",MAX(M$64:M2263)+1,IF(AND($F2263/INDEX($F$64:$F2264,MATCH(MAX(M$64:M2263),M$64:M2263,0)-1)&gt;(1+$O$2),MAX(K$64:K2264)&gt;MAX(L$64:L2263)),MAX(M$64:M2263)+1,""))),"")</f>
        <v/>
      </c>
      <c r="N2264" s="91">
        <f t="shared" si="210"/>
        <v>79</v>
      </c>
      <c r="O2264" s="91" t="str">
        <f>IFERROR(IF(AND(N2263=$H$2*1,MAX(O$64:O2263)=MAX(P$64:P2263)),MAX(O$64:O2263)+1,""),"")</f>
        <v/>
      </c>
      <c r="P2264" s="91" t="str">
        <f>IFERROR(IF(MOD(MAX(Q$64:Q2264),10*MAX(O$64:O2264))&lt;=2,IF(AND(F2263/INDEX($F$64:$F2264,MATCH(MAX(O$64:O2264),O$64:O2264,0)-1)&lt;(1-$P$2),MAX(O$64:O2264)&gt;MAX(P$64:P2263)),MAX(O$64:O2264),""),IF(AND($F2263/INDEX($F$64:$F2264,MATCH(MAX(Q$64:Q2264),Q$64:Q2264,0)-1)&lt;(1-$P$2),MAX(O$64:O2264)&gt;MAX(P$64:P2263)),MAX(O$64:O2264),"")),"")</f>
        <v/>
      </c>
      <c r="Q2264" s="91" t="str">
        <f>IFERROR(IF(E2264="","",IF(O2264&lt;&gt;"",MAX(O$64:O2264)*10+1,IF(AND($F2263/INDEX($F$64:$F2264,MATCH(MAX(Q$64:Q2263),Q$64:Q2263,0)-1)&gt;(1+$O$2),MAX(O$64:O2264)&gt;MAX(P$64:P2263)),MAX(Q$64:Q2263)+1,""))),"")</f>
        <v/>
      </c>
    </row>
    <row r="2265" spans="1:17" x14ac:dyDescent="0.2">
      <c r="A2265" s="13">
        <f>HLOOKUP($E$2,历史数据!$V$3:$AE$5000,ROW(A2263),)</f>
        <v>2619256</v>
      </c>
      <c r="B2265" s="41">
        <v>39867</v>
      </c>
      <c r="C2265" s="100">
        <f>IFERROR(IF(A2265&lt;&gt;0,MAX($C$4:C2264)+1,""),"")</f>
        <v>2212</v>
      </c>
      <c r="D2265" s="100"/>
      <c r="E2265" s="99">
        <f t="shared" si="211"/>
        <v>39939</v>
      </c>
      <c r="F2265" s="101">
        <f>IFERROR(VLOOKUP(E2265,历史数据!AH:AJ,3,),"")</f>
        <v>7.9364811012882903</v>
      </c>
      <c r="G2265" s="101">
        <f t="shared" si="207"/>
        <v>7.2064725358413835</v>
      </c>
      <c r="H2265" s="105">
        <f t="shared" si="208"/>
        <v>4.4198226016407549E-3</v>
      </c>
      <c r="I2265" s="101">
        <f>IFERROR(VLOOKUP(E2265,历史数据!AH:AJ,2,),"")</f>
        <v>7.8582891692558903</v>
      </c>
      <c r="J2265" s="104">
        <f t="shared" si="209"/>
        <v>45</v>
      </c>
      <c r="K2265" s="104" t="str">
        <f>IFERROR(IF(AND(J2264=$H$2*1,MAX(K$64:K2264)=MAX(L$64:L2264)),MAX(K$64:K2264)+1,""),"")</f>
        <v/>
      </c>
      <c r="L2265" s="104" t="str">
        <f>IFERROR(IF(AND($F2264/INDEX($F$64:$F2265,MATCH(MAX(M$64:M2265),M$64:M2265,0)-1)&lt;(1-$P$2),MAX(K$64:K2265)&gt;MAX(L$64:L2264)),MAX(K$64:K2265),""),"")</f>
        <v/>
      </c>
      <c r="M2265" s="104" t="str">
        <f>IFERROR(IF(E2265="","",IF(K2265&lt;&gt;"",MAX(M$64:M2264)+1,IF(AND($F2264/INDEX($F$64:$F2265,MATCH(MAX(M$64:M2264),M$64:M2264,0)-1)&gt;(1+$O$2),MAX(K$64:K2265)&gt;MAX(L$64:L2264)),MAX(M$64:M2264)+1,""))),"")</f>
        <v/>
      </c>
      <c r="N2265" s="91">
        <f t="shared" si="210"/>
        <v>80</v>
      </c>
      <c r="O2265" s="91" t="str">
        <f>IFERROR(IF(AND(N2264=$H$2*1,MAX(O$64:O2264)=MAX(P$64:P2264)),MAX(O$64:O2264)+1,""),"")</f>
        <v/>
      </c>
      <c r="P2265" s="91" t="str">
        <f>IFERROR(IF(MOD(MAX(Q$64:Q2265),10*MAX(O$64:O2265))&lt;=2,IF(AND(F2264/INDEX($F$64:$F2265,MATCH(MAX(O$64:O2265),O$64:O2265,0)-1)&lt;(1-$P$2),MAX(O$64:O2265)&gt;MAX(P$64:P2264)),MAX(O$64:O2265),""),IF(AND($F2264/INDEX($F$64:$F2265,MATCH(MAX(Q$64:Q2265),Q$64:Q2265,0)-1)&lt;(1-$P$2),MAX(O$64:O2265)&gt;MAX(P$64:P2264)),MAX(O$64:O2265),"")),"")</f>
        <v/>
      </c>
      <c r="Q2265" s="91" t="str">
        <f>IFERROR(IF(E2265="","",IF(O2265&lt;&gt;"",MAX(O$64:O2265)*10+1,IF(AND($F2264/INDEX($F$64:$F2265,MATCH(MAX(Q$64:Q2264),Q$64:Q2264,0)-1)&gt;(1+$O$2),MAX(O$64:O2265)&gt;MAX(P$64:P2264)),MAX(Q$64:Q2264)+1,""))),"")</f>
        <v/>
      </c>
    </row>
    <row r="2266" spans="1:17" x14ac:dyDescent="0.2">
      <c r="A2266" s="13">
        <f>HLOOKUP($E$2,历史数据!$V$3:$AE$5000,ROW(A2264),)</f>
        <v>2608099</v>
      </c>
      <c r="B2266" s="41">
        <v>39868</v>
      </c>
      <c r="C2266" s="100">
        <f>IFERROR(IF(A2266&lt;&gt;0,MAX($C$4:C2265)+1,""),"")</f>
        <v>2213</v>
      </c>
      <c r="D2266" s="100"/>
      <c r="E2266" s="99">
        <f t="shared" si="211"/>
        <v>39940</v>
      </c>
      <c r="F2266" s="101">
        <f>IFERROR(VLOOKUP(E2266,历史数据!AH:AJ,3,),"")</f>
        <v>7.7149372938631604</v>
      </c>
      <c r="G2266" s="101">
        <f t="shared" si="207"/>
        <v>7.2294957158287012</v>
      </c>
      <c r="H2266" s="105">
        <f t="shared" si="208"/>
        <v>3.194791886434345E-3</v>
      </c>
      <c r="I2266" s="101">
        <f>IFERROR(VLOOKUP(E2266,历史数据!AH:AJ,2,),"")</f>
        <v>8.0016410446486201</v>
      </c>
      <c r="J2266" s="104">
        <f t="shared" si="209"/>
        <v>46</v>
      </c>
      <c r="K2266" s="104" t="str">
        <f>IFERROR(IF(AND(J2265=$H$2*1,MAX(K$64:K2265)=MAX(L$64:L2265)),MAX(K$64:K2265)+1,""),"")</f>
        <v/>
      </c>
      <c r="L2266" s="104" t="str">
        <f>IFERROR(IF(AND($F2265/INDEX($F$64:$F2266,MATCH(MAX(M$64:M2266),M$64:M2266,0)-1)&lt;(1-$P$2),MAX(K$64:K2266)&gt;MAX(L$64:L2265)),MAX(K$64:K2266),""),"")</f>
        <v/>
      </c>
      <c r="M2266" s="104" t="str">
        <f>IFERROR(IF(E2266="","",IF(K2266&lt;&gt;"",MAX(M$64:M2265)+1,IF(AND($F2265/INDEX($F$64:$F2266,MATCH(MAX(M$64:M2265),M$64:M2265,0)-1)&gt;(1+$O$2),MAX(K$64:K2266)&gt;MAX(L$64:L2265)),MAX(M$64:M2265)+1,""))),"")</f>
        <v/>
      </c>
      <c r="N2266" s="91">
        <f t="shared" si="210"/>
        <v>81</v>
      </c>
      <c r="O2266" s="91" t="str">
        <f>IFERROR(IF(AND(N2265=$H$2*1,MAX(O$64:O2265)=MAX(P$64:P2265)),MAX(O$64:O2265)+1,""),"")</f>
        <v/>
      </c>
      <c r="P2266" s="91" t="str">
        <f>IFERROR(IF(MOD(MAX(Q$64:Q2266),10*MAX(O$64:O2266))&lt;=2,IF(AND(F2265/INDEX($F$64:$F2266,MATCH(MAX(O$64:O2266),O$64:O2266,0)-1)&lt;(1-$P$2),MAX(O$64:O2266)&gt;MAX(P$64:P2265)),MAX(O$64:O2266),""),IF(AND($F2265/INDEX($F$64:$F2266,MATCH(MAX(Q$64:Q2266),Q$64:Q2266,0)-1)&lt;(1-$P$2),MAX(O$64:O2266)&gt;MAX(P$64:P2265)),MAX(O$64:O2266),"")),"")</f>
        <v/>
      </c>
      <c r="Q2266" s="91" t="str">
        <f>IFERROR(IF(E2266="","",IF(O2266&lt;&gt;"",MAX(O$64:O2266)*10+1,IF(AND($F2265/INDEX($F$64:$F2266,MATCH(MAX(Q$64:Q2265),Q$64:Q2265,0)-1)&gt;(1+$O$2),MAX(O$64:O2266)&gt;MAX(P$64:P2265)),MAX(Q$64:Q2265)+1,""))),"")</f>
        <v/>
      </c>
    </row>
    <row r="2267" spans="1:17" x14ac:dyDescent="0.2">
      <c r="A2267" s="13">
        <f>HLOOKUP($E$2,历史数据!$V$3:$AE$5000,ROW(A2265),)</f>
        <v>2209031</v>
      </c>
      <c r="B2267" s="41">
        <v>39869</v>
      </c>
      <c r="C2267" s="100">
        <f>IFERROR(IF(A2267&lt;&gt;0,MAX($C$4:C2266)+1,""),"")</f>
        <v>2214</v>
      </c>
      <c r="D2267" s="100"/>
      <c r="E2267" s="99">
        <f t="shared" si="211"/>
        <v>39941</v>
      </c>
      <c r="F2267" s="101">
        <f>IFERROR(VLOOKUP(E2267,历史数据!AH:AJ,3,),"")</f>
        <v>7.8191932032396902</v>
      </c>
      <c r="G2267" s="101">
        <f t="shared" si="207"/>
        <v>7.2507812973264096</v>
      </c>
      <c r="H2267" s="105">
        <f t="shared" si="208"/>
        <v>2.9442691903260876E-3</v>
      </c>
      <c r="I2267" s="101">
        <f>IFERROR(VLOOKUP(E2267,历史数据!AH:AJ,2,),"")</f>
        <v>7.6628093391748999</v>
      </c>
      <c r="J2267" s="104">
        <f t="shared" si="209"/>
        <v>47</v>
      </c>
      <c r="K2267" s="104" t="str">
        <f>IFERROR(IF(AND(J2266=$H$2*1,MAX(K$64:K2266)=MAX(L$64:L2266)),MAX(K$64:K2266)+1,""),"")</f>
        <v/>
      </c>
      <c r="L2267" s="104" t="str">
        <f>IFERROR(IF(AND($F2266/INDEX($F$64:$F2267,MATCH(MAX(M$64:M2267),M$64:M2267,0)-1)&lt;(1-$P$2),MAX(K$64:K2267)&gt;MAX(L$64:L2266)),MAX(K$64:K2267),""),"")</f>
        <v/>
      </c>
      <c r="M2267" s="104" t="str">
        <f>IFERROR(IF(E2267="","",IF(K2267&lt;&gt;"",MAX(M$64:M2266)+1,IF(AND($F2266/INDEX($F$64:$F2267,MATCH(MAX(M$64:M2266),M$64:M2266,0)-1)&gt;(1+$O$2),MAX(K$64:K2267)&gt;MAX(L$64:L2266)),MAX(M$64:M2266)+1,""))),"")</f>
        <v/>
      </c>
      <c r="N2267" s="91">
        <f t="shared" si="210"/>
        <v>82</v>
      </c>
      <c r="O2267" s="91" t="str">
        <f>IFERROR(IF(AND(N2266=$H$2*1,MAX(O$64:O2266)=MAX(P$64:P2266)),MAX(O$64:O2266)+1,""),"")</f>
        <v/>
      </c>
      <c r="P2267" s="91" t="str">
        <f>IFERROR(IF(MOD(MAX(Q$64:Q2267),10*MAX(O$64:O2267))&lt;=2,IF(AND(F2266/INDEX($F$64:$F2267,MATCH(MAX(O$64:O2267),O$64:O2267,0)-1)&lt;(1-$P$2),MAX(O$64:O2267)&gt;MAX(P$64:P2266)),MAX(O$64:O2267),""),IF(AND($F2266/INDEX($F$64:$F2267,MATCH(MAX(Q$64:Q2267),Q$64:Q2267,0)-1)&lt;(1-$P$2),MAX(O$64:O2267)&gt;MAX(P$64:P2266)),MAX(O$64:O2267),"")),"")</f>
        <v/>
      </c>
      <c r="Q2267" s="91" t="str">
        <f>IFERROR(IF(E2267="","",IF(O2267&lt;&gt;"",MAX(O$64:O2267)*10+1,IF(AND($F2266/INDEX($F$64:$F2267,MATCH(MAX(Q$64:Q2266),Q$64:Q2266,0)-1)&gt;(1+$O$2),MAX(O$64:O2267)&gt;MAX(P$64:P2266)),MAX(Q$64:Q2266)+1,""))),"")</f>
        <v/>
      </c>
    </row>
    <row r="2268" spans="1:17" x14ac:dyDescent="0.2">
      <c r="A2268" s="13">
        <f>HLOOKUP($E$2,历史数据!$V$3:$AE$5000,ROW(A2266),)</f>
        <v>1575653</v>
      </c>
      <c r="B2268" s="41">
        <v>39870</v>
      </c>
      <c r="C2268" s="100">
        <f>IFERROR(IF(A2268&lt;&gt;0,MAX($C$4:C2267)+1,""),"")</f>
        <v>2215</v>
      </c>
      <c r="D2268" s="100"/>
      <c r="E2268" s="99">
        <f t="shared" si="211"/>
        <v>39944</v>
      </c>
      <c r="F2268" s="101">
        <f>IFERROR(VLOOKUP(E2268,历史数据!AH:AJ,3,),"")</f>
        <v>7.8061612145676298</v>
      </c>
      <c r="G2268" s="101">
        <f t="shared" si="207"/>
        <v>7.2664196837328898</v>
      </c>
      <c r="H2268" s="105">
        <f t="shared" si="208"/>
        <v>2.1567863882816507E-3</v>
      </c>
      <c r="I2268" s="101">
        <f>IFERROR(VLOOKUP(E2268,历史数据!AH:AJ,2,),"")</f>
        <v>7.8191932032396902</v>
      </c>
      <c r="J2268" s="104">
        <f t="shared" si="209"/>
        <v>48</v>
      </c>
      <c r="K2268" s="104" t="str">
        <f>IFERROR(IF(AND(J2267=$H$2*1,MAX(K$64:K2267)=MAX(L$64:L2267)),MAX(K$64:K2267)+1,""),"")</f>
        <v/>
      </c>
      <c r="L2268" s="104" t="str">
        <f>IFERROR(IF(AND($F2267/INDEX($F$64:$F2268,MATCH(MAX(M$64:M2268),M$64:M2268,0)-1)&lt;(1-$P$2),MAX(K$64:K2268)&gt;MAX(L$64:L2267)),MAX(K$64:K2268),""),"")</f>
        <v/>
      </c>
      <c r="M2268" s="104" t="str">
        <f>IFERROR(IF(E2268="","",IF(K2268&lt;&gt;"",MAX(M$64:M2267)+1,IF(AND($F2267/INDEX($F$64:$F2268,MATCH(MAX(M$64:M2267),M$64:M2267,0)-1)&gt;(1+$O$2),MAX(K$64:K2268)&gt;MAX(L$64:L2267)),MAX(M$64:M2267)+1,""))),"")</f>
        <v/>
      </c>
      <c r="N2268" s="91">
        <f t="shared" si="210"/>
        <v>83</v>
      </c>
      <c r="O2268" s="91" t="str">
        <f>IFERROR(IF(AND(N2267=$H$2*1,MAX(O$64:O2267)=MAX(P$64:P2267)),MAX(O$64:O2267)+1,""),"")</f>
        <v/>
      </c>
      <c r="P2268" s="91" t="str">
        <f>IFERROR(IF(MOD(MAX(Q$64:Q2268),10*MAX(O$64:O2268))&lt;=2,IF(AND(F2267/INDEX($F$64:$F2268,MATCH(MAX(O$64:O2268),O$64:O2268,0)-1)&lt;(1-$P$2),MAX(O$64:O2268)&gt;MAX(P$64:P2267)),MAX(O$64:O2268),""),IF(AND($F2267/INDEX($F$64:$F2268,MATCH(MAX(Q$64:Q2268),Q$64:Q2268,0)-1)&lt;(1-$P$2),MAX(O$64:O2268)&gt;MAX(P$64:P2267)),MAX(O$64:O2268),"")),"")</f>
        <v/>
      </c>
      <c r="Q2268" s="91" t="str">
        <f>IFERROR(IF(E2268="","",IF(O2268&lt;&gt;"",MAX(O$64:O2268)*10+1,IF(AND($F2267/INDEX($F$64:$F2268,MATCH(MAX(Q$64:Q2267),Q$64:Q2267,0)-1)&gt;(1+$O$2),MAX(O$64:O2268)&gt;MAX(P$64:P2267)),MAX(Q$64:Q2267)+1,""))),"")</f>
        <v/>
      </c>
    </row>
    <row r="2269" spans="1:17" x14ac:dyDescent="0.2">
      <c r="A2269" s="13">
        <f>HLOOKUP($E$2,历史数据!$V$3:$AE$5000,ROW(A2267),)</f>
        <v>618000</v>
      </c>
      <c r="B2269" s="41">
        <v>39871</v>
      </c>
      <c r="C2269" s="100">
        <f>IFERROR(IF(A2269&lt;&gt;0,MAX($C$4:C2268)+1,""),"")</f>
        <v>2216</v>
      </c>
      <c r="D2269" s="100"/>
      <c r="E2269" s="99">
        <f t="shared" si="211"/>
        <v>39945</v>
      </c>
      <c r="F2269" s="101">
        <f>IFERROR(VLOOKUP(E2269,历史数据!AH:AJ,3,),"")</f>
        <v>8.1971208747296096</v>
      </c>
      <c r="G2269" s="101">
        <f t="shared" si="207"/>
        <v>7.2829268693841724</v>
      </c>
      <c r="H2269" s="105">
        <f t="shared" si="208"/>
        <v>2.2717082648331388E-3</v>
      </c>
      <c r="I2269" s="101">
        <f>IFERROR(VLOOKUP(E2269,历史数据!AH:AJ,2,),"")</f>
        <v>7.7410012712073</v>
      </c>
      <c r="J2269" s="104">
        <f t="shared" si="209"/>
        <v>49</v>
      </c>
      <c r="K2269" s="104" t="str">
        <f>IFERROR(IF(AND(J2268=$H$2*1,MAX(K$64:K2268)=MAX(L$64:L2268)),MAX(K$64:K2268)+1,""),"")</f>
        <v/>
      </c>
      <c r="L2269" s="104" t="str">
        <f>IFERROR(IF(AND($F2268/INDEX($F$64:$F2269,MATCH(MAX(M$64:M2269),M$64:M2269,0)-1)&lt;(1-$P$2),MAX(K$64:K2269)&gt;MAX(L$64:L2268)),MAX(K$64:K2269),""),"")</f>
        <v/>
      </c>
      <c r="M2269" s="104" t="str">
        <f>IFERROR(IF(E2269="","",IF(K2269&lt;&gt;"",MAX(M$64:M2268)+1,IF(AND($F2268/INDEX($F$64:$F2269,MATCH(MAX(M$64:M2268),M$64:M2268,0)-1)&gt;(1+$O$2),MAX(K$64:K2269)&gt;MAX(L$64:L2268)),MAX(M$64:M2268)+1,""))),"")</f>
        <v/>
      </c>
      <c r="N2269" s="91">
        <f t="shared" si="210"/>
        <v>84</v>
      </c>
      <c r="O2269" s="91" t="str">
        <f>IFERROR(IF(AND(N2268=$H$2*1,MAX(O$64:O2268)=MAX(P$64:P2268)),MAX(O$64:O2268)+1,""),"")</f>
        <v/>
      </c>
      <c r="P2269" s="91" t="str">
        <f>IFERROR(IF(MOD(MAX(Q$64:Q2269),10*MAX(O$64:O2269))&lt;=2,IF(AND(F2268/INDEX($F$64:$F2269,MATCH(MAX(O$64:O2269),O$64:O2269,0)-1)&lt;(1-$P$2),MAX(O$64:O2269)&gt;MAX(P$64:P2268)),MAX(O$64:O2269),""),IF(AND($F2268/INDEX($F$64:$F2269,MATCH(MAX(Q$64:Q2269),Q$64:Q2269,0)-1)&lt;(1-$P$2),MAX(O$64:O2269)&gt;MAX(P$64:P2268)),MAX(O$64:O2269),"")),"")</f>
        <v/>
      </c>
      <c r="Q2269" s="91" t="str">
        <f>IFERROR(IF(E2269="","",IF(O2269&lt;&gt;"",MAX(O$64:O2269)*10+1,IF(AND($F2268/INDEX($F$64:$F2269,MATCH(MAX(Q$64:Q2268),Q$64:Q2268,0)-1)&gt;(1+$O$2),MAX(O$64:O2269)&gt;MAX(P$64:P2268)),MAX(Q$64:Q2268)+1,""))),"")</f>
        <v/>
      </c>
    </row>
    <row r="2270" spans="1:17" x14ac:dyDescent="0.2">
      <c r="A2270" s="13">
        <f>HLOOKUP($E$2,历史数据!$V$3:$AE$5000,ROW(A2268),)</f>
        <v>853400</v>
      </c>
      <c r="B2270" s="41">
        <v>39874</v>
      </c>
      <c r="C2270" s="100">
        <f>IFERROR(IF(A2270&lt;&gt;0,MAX($C$4:C2269)+1,""),"")</f>
        <v>2217</v>
      </c>
      <c r="D2270" s="100"/>
      <c r="E2270" s="99">
        <f t="shared" si="211"/>
        <v>39946</v>
      </c>
      <c r="F2270" s="101">
        <f>IFERROR(VLOOKUP(E2270,历史数据!AH:AJ,3,),"")</f>
        <v>8.6011125235636605</v>
      </c>
      <c r="G2270" s="101">
        <f t="shared" si="207"/>
        <v>7.3066016488050929</v>
      </c>
      <c r="H2270" s="105">
        <f t="shared" si="208"/>
        <v>3.2507232113567763E-3</v>
      </c>
      <c r="I2270" s="101">
        <f>IFERROR(VLOOKUP(E2270,历史数据!AH:AJ,2,),"")</f>
        <v>8.2362168407458096</v>
      </c>
      <c r="J2270" s="104">
        <f t="shared" si="209"/>
        <v>50</v>
      </c>
      <c r="K2270" s="104" t="str">
        <f>IFERROR(IF(AND(J2269=$H$2*1,MAX(K$64:K2269)=MAX(L$64:L2269)),MAX(K$64:K2269)+1,""),"")</f>
        <v/>
      </c>
      <c r="L2270" s="104" t="str">
        <f>IFERROR(IF(AND($F2269/INDEX($F$64:$F2270,MATCH(MAX(M$64:M2270),M$64:M2270,0)-1)&lt;(1-$P$2),MAX(K$64:K2270)&gt;MAX(L$64:L2269)),MAX(K$64:K2270),""),"")</f>
        <v/>
      </c>
      <c r="M2270" s="104" t="str">
        <f>IFERROR(IF(E2270="","",IF(K2270&lt;&gt;"",MAX(M$64:M2269)+1,IF(AND($F2269/INDEX($F$64:$F2270,MATCH(MAX(M$64:M2269),M$64:M2269,0)-1)&gt;(1+$O$2),MAX(K$64:K2270)&gt;MAX(L$64:L2269)),MAX(M$64:M2269)+1,""))),"")</f>
        <v/>
      </c>
      <c r="N2270" s="91">
        <f t="shared" si="210"/>
        <v>85</v>
      </c>
      <c r="O2270" s="91" t="str">
        <f>IFERROR(IF(AND(N2269=$H$2*1,MAX(O$64:O2269)=MAX(P$64:P2269)),MAX(O$64:O2269)+1,""),"")</f>
        <v/>
      </c>
      <c r="P2270" s="91" t="str">
        <f>IFERROR(IF(MOD(MAX(Q$64:Q2270),10*MAX(O$64:O2270))&lt;=2,IF(AND(F2269/INDEX($F$64:$F2270,MATCH(MAX(O$64:O2270),O$64:O2270,0)-1)&lt;(1-$P$2),MAX(O$64:O2270)&gt;MAX(P$64:P2269)),MAX(O$64:O2270),""),IF(AND($F2269/INDEX($F$64:$F2270,MATCH(MAX(Q$64:Q2270),Q$64:Q2270,0)-1)&lt;(1-$P$2),MAX(O$64:O2270)&gt;MAX(P$64:P2269)),MAX(O$64:O2270),"")),"")</f>
        <v/>
      </c>
      <c r="Q2270" s="91" t="str">
        <f>IFERROR(IF(E2270="","",IF(O2270&lt;&gt;"",MAX(O$64:O2270)*10+1,IF(AND($F2269/INDEX($F$64:$F2270,MATCH(MAX(Q$64:Q2269),Q$64:Q2269,0)-1)&gt;(1+$O$2),MAX(O$64:O2270)&gt;MAX(P$64:P2269)),MAX(Q$64:Q2269)+1,""))),"")</f>
        <v/>
      </c>
    </row>
    <row r="2271" spans="1:17" x14ac:dyDescent="0.2">
      <c r="A2271" s="13">
        <f>HLOOKUP($E$2,历史数据!$V$3:$AE$5000,ROW(A2269),)</f>
        <v>550792</v>
      </c>
      <c r="B2271" s="41">
        <v>39875</v>
      </c>
      <c r="C2271" s="100">
        <f>IFERROR(IF(A2271&lt;&gt;0,MAX($C$4:C2270)+1,""),"")</f>
        <v>2218</v>
      </c>
      <c r="D2271" s="100"/>
      <c r="E2271" s="99">
        <f t="shared" si="211"/>
        <v>39947</v>
      </c>
      <c r="F2271" s="101">
        <f>IFERROR(VLOOKUP(E2271,历史数据!AH:AJ,3,),"")</f>
        <v>8.5750485462195307</v>
      </c>
      <c r="G2271" s="101">
        <f t="shared" si="207"/>
        <v>7.3237604338899791</v>
      </c>
      <c r="H2271" s="105">
        <f t="shared" si="208"/>
        <v>2.3483947681330886E-3</v>
      </c>
      <c r="I2271" s="101">
        <f>IFERROR(VLOOKUP(E2271,历史数据!AH:AJ,2,),"")</f>
        <v>8.5359525802033307</v>
      </c>
      <c r="J2271" s="104">
        <f t="shared" si="209"/>
        <v>51</v>
      </c>
      <c r="K2271" s="104" t="str">
        <f>IFERROR(IF(AND(J2270=$H$2*1,MAX(K$64:K2270)=MAX(L$64:L2270)),MAX(K$64:K2270)+1,""),"")</f>
        <v/>
      </c>
      <c r="L2271" s="104" t="str">
        <f>IFERROR(IF(AND($F2270/INDEX($F$64:$F2271,MATCH(MAX(M$64:M2271),M$64:M2271,0)-1)&lt;(1-$P$2),MAX(K$64:K2271)&gt;MAX(L$64:L2270)),MAX(K$64:K2271),""),"")</f>
        <v/>
      </c>
      <c r="M2271" s="104" t="str">
        <f>IFERROR(IF(E2271="","",IF(K2271&lt;&gt;"",MAX(M$64:M2270)+1,IF(AND($F2270/INDEX($F$64:$F2271,MATCH(MAX(M$64:M2270),M$64:M2270,0)-1)&gt;(1+$O$2),MAX(K$64:K2271)&gt;MAX(L$64:L2270)),MAX(M$64:M2270)+1,""))),"")</f>
        <v/>
      </c>
      <c r="N2271" s="91">
        <f t="shared" si="210"/>
        <v>86</v>
      </c>
      <c r="O2271" s="91" t="str">
        <f>IFERROR(IF(AND(N2270=$H$2*1,MAX(O$64:O2270)=MAX(P$64:P2270)),MAX(O$64:O2270)+1,""),"")</f>
        <v/>
      </c>
      <c r="P2271" s="91" t="str">
        <f>IFERROR(IF(MOD(MAX(Q$64:Q2271),10*MAX(O$64:O2271))&lt;=2,IF(AND(F2270/INDEX($F$64:$F2271,MATCH(MAX(O$64:O2271),O$64:O2271,0)-1)&lt;(1-$P$2),MAX(O$64:O2271)&gt;MAX(P$64:P2270)),MAX(O$64:O2271),""),IF(AND($F2270/INDEX($F$64:$F2271,MATCH(MAX(Q$64:Q2271),Q$64:Q2271,0)-1)&lt;(1-$P$2),MAX(O$64:O2271)&gt;MAX(P$64:P2270)),MAX(O$64:O2271),"")),"")</f>
        <v/>
      </c>
      <c r="Q2271" s="91" t="str">
        <f>IFERROR(IF(E2271="","",IF(O2271&lt;&gt;"",MAX(O$64:O2271)*10+1,IF(AND($F2270/INDEX($F$64:$F2271,MATCH(MAX(Q$64:Q2270),Q$64:Q2270,0)-1)&gt;(1+$O$2),MAX(O$64:O2271)&gt;MAX(P$64:P2270)),MAX(Q$64:Q2270)+1,""))),"")</f>
        <v/>
      </c>
    </row>
    <row r="2272" spans="1:17" x14ac:dyDescent="0.2">
      <c r="A2272" s="13">
        <f>HLOOKUP($E$2,历史数据!$V$3:$AE$5000,ROW(A2270),)</f>
        <v>1058673</v>
      </c>
      <c r="B2272" s="41">
        <v>39876</v>
      </c>
      <c r="C2272" s="100">
        <f>IFERROR(IF(A2272&lt;&gt;0,MAX($C$4:C2271)+1,""),"")</f>
        <v>2219</v>
      </c>
      <c r="D2272" s="100"/>
      <c r="E2272" s="99">
        <f t="shared" si="211"/>
        <v>39948</v>
      </c>
      <c r="F2272" s="101">
        <f>IFERROR(VLOOKUP(E2272,历史数据!AH:AJ,3,),"")</f>
        <v>8.5880805348915992</v>
      </c>
      <c r="G2272" s="101">
        <f t="shared" si="207"/>
        <v>7.3348376242612359</v>
      </c>
      <c r="H2272" s="105">
        <f t="shared" si="208"/>
        <v>1.5125003707110452E-3</v>
      </c>
      <c r="I2272" s="101">
        <f>IFERROR(VLOOKUP(E2272,历史数据!AH:AJ,2,),"")</f>
        <v>8.5750485462195307</v>
      </c>
      <c r="J2272" s="104">
        <f t="shared" si="209"/>
        <v>52</v>
      </c>
      <c r="K2272" s="104" t="str">
        <f>IFERROR(IF(AND(J2271=$H$2*1,MAX(K$64:K2271)=MAX(L$64:L2271)),MAX(K$64:K2271)+1,""),"")</f>
        <v/>
      </c>
      <c r="L2272" s="104" t="str">
        <f>IFERROR(IF(AND($F2271/INDEX($F$64:$F2272,MATCH(MAX(M$64:M2272),M$64:M2272,0)-1)&lt;(1-$P$2),MAX(K$64:K2272)&gt;MAX(L$64:L2271)),MAX(K$64:K2272),""),"")</f>
        <v/>
      </c>
      <c r="M2272" s="104" t="str">
        <f>IFERROR(IF(E2272="","",IF(K2272&lt;&gt;"",MAX(M$64:M2271)+1,IF(AND($F2271/INDEX($F$64:$F2272,MATCH(MAX(M$64:M2271),M$64:M2271,0)-1)&gt;(1+$O$2),MAX(K$64:K2272)&gt;MAX(L$64:L2271)),MAX(M$64:M2271)+1,""))),"")</f>
        <v/>
      </c>
      <c r="N2272" s="91">
        <f t="shared" si="210"/>
        <v>87</v>
      </c>
      <c r="O2272" s="91" t="str">
        <f>IFERROR(IF(AND(N2271=$H$2*1,MAX(O$64:O2271)=MAX(P$64:P2271)),MAX(O$64:O2271)+1,""),"")</f>
        <v/>
      </c>
      <c r="P2272" s="91" t="str">
        <f>IFERROR(IF(MOD(MAX(Q$64:Q2272),10*MAX(O$64:O2272))&lt;=2,IF(AND(F2271/INDEX($F$64:$F2272,MATCH(MAX(O$64:O2272),O$64:O2272,0)-1)&lt;(1-$P$2),MAX(O$64:O2272)&gt;MAX(P$64:P2271)),MAX(O$64:O2272),""),IF(AND($F2271/INDEX($F$64:$F2272,MATCH(MAX(Q$64:Q2272),Q$64:Q2272,0)-1)&lt;(1-$P$2),MAX(O$64:O2272)&gt;MAX(P$64:P2271)),MAX(O$64:O2272),"")),"")</f>
        <v/>
      </c>
      <c r="Q2272" s="91" t="str">
        <f>IFERROR(IF(E2272="","",IF(O2272&lt;&gt;"",MAX(O$64:O2272)*10+1,IF(AND($F2271/INDEX($F$64:$F2272,MATCH(MAX(Q$64:Q2271),Q$64:Q2271,0)-1)&gt;(1+$O$2),MAX(O$64:O2272)&gt;MAX(P$64:P2271)),MAX(Q$64:Q2271)+1,""))),"")</f>
        <v/>
      </c>
    </row>
    <row r="2273" spans="1:17" x14ac:dyDescent="0.2">
      <c r="A2273" s="13">
        <f>HLOOKUP($E$2,历史数据!$V$3:$AE$5000,ROW(A2271),)</f>
        <v>1024112</v>
      </c>
      <c r="B2273" s="41">
        <v>39877</v>
      </c>
      <c r="C2273" s="100">
        <f>IFERROR(IF(A2273&lt;&gt;0,MAX($C$4:C2272)+1,""),"")</f>
        <v>2220</v>
      </c>
      <c r="D2273" s="100"/>
      <c r="E2273" s="99">
        <f t="shared" si="211"/>
        <v>39951</v>
      </c>
      <c r="F2273" s="101">
        <f>IFERROR(VLOOKUP(E2273,历史数据!AH:AJ,3,),"")</f>
        <v>8.4316966708268009</v>
      </c>
      <c r="G2273" s="101">
        <f t="shared" si="207"/>
        <v>7.3430912170868776</v>
      </c>
      <c r="H2273" s="105">
        <f t="shared" si="208"/>
        <v>1.1252591057151484E-3</v>
      </c>
      <c r="I2273" s="101">
        <f>IFERROR(VLOOKUP(E2273,历史数据!AH:AJ,2,),"")</f>
        <v>8.4838246255150693</v>
      </c>
      <c r="J2273" s="104">
        <f t="shared" si="209"/>
        <v>53</v>
      </c>
      <c r="K2273" s="104" t="str">
        <f>IFERROR(IF(AND(J2272=$H$2*1,MAX(K$64:K2272)=MAX(L$64:L2272)),MAX(K$64:K2272)+1,""),"")</f>
        <v/>
      </c>
      <c r="L2273" s="104" t="str">
        <f>IFERROR(IF(AND($F2272/INDEX($F$64:$F2273,MATCH(MAX(M$64:M2273),M$64:M2273,0)-1)&lt;(1-$P$2),MAX(K$64:K2273)&gt;MAX(L$64:L2272)),MAX(K$64:K2273),""),"")</f>
        <v/>
      </c>
      <c r="M2273" s="104" t="str">
        <f>IFERROR(IF(E2273="","",IF(K2273&lt;&gt;"",MAX(M$64:M2272)+1,IF(AND($F2272/INDEX($F$64:$F2273,MATCH(MAX(M$64:M2272),M$64:M2272,0)-1)&gt;(1+$O$2),MAX(K$64:K2273)&gt;MAX(L$64:L2272)),MAX(M$64:M2272)+1,""))),"")</f>
        <v/>
      </c>
      <c r="N2273" s="91">
        <f t="shared" si="210"/>
        <v>88</v>
      </c>
      <c r="O2273" s="91" t="str">
        <f>IFERROR(IF(AND(N2272=$H$2*1,MAX(O$64:O2272)=MAX(P$64:P2272)),MAX(O$64:O2272)+1,""),"")</f>
        <v/>
      </c>
      <c r="P2273" s="91" t="str">
        <f>IFERROR(IF(MOD(MAX(Q$64:Q2273),10*MAX(O$64:O2273))&lt;=2,IF(AND(F2272/INDEX($F$64:$F2273,MATCH(MAX(O$64:O2273),O$64:O2273,0)-1)&lt;(1-$P$2),MAX(O$64:O2273)&gt;MAX(P$64:P2272)),MAX(O$64:O2273),""),IF(AND($F2272/INDEX($F$64:$F2273,MATCH(MAX(Q$64:Q2273),Q$64:Q2273,0)-1)&lt;(1-$P$2),MAX(O$64:O2273)&gt;MAX(P$64:P2272)),MAX(O$64:O2273),"")),"")</f>
        <v/>
      </c>
      <c r="Q2273" s="91" t="str">
        <f>IFERROR(IF(E2273="","",IF(O2273&lt;&gt;"",MAX(O$64:O2273)*10+1,IF(AND($F2272/INDEX($F$64:$F2273,MATCH(MAX(Q$64:Q2272),Q$64:Q2272,0)-1)&gt;(1+$O$2),MAX(O$64:O2273)&gt;MAX(P$64:P2272)),MAX(Q$64:Q2272)+1,""))),"")</f>
        <v/>
      </c>
    </row>
    <row r="2274" spans="1:17" x14ac:dyDescent="0.2">
      <c r="A2274" s="13">
        <f>HLOOKUP($E$2,历史数据!$V$3:$AE$5000,ROW(A2272),)</f>
        <v>580746</v>
      </c>
      <c r="B2274" s="41">
        <v>39878</v>
      </c>
      <c r="C2274" s="100">
        <f>IFERROR(IF(A2274&lt;&gt;0,MAX($C$4:C2273)+1,""),"")</f>
        <v>2221</v>
      </c>
      <c r="D2274" s="100"/>
      <c r="E2274" s="99">
        <f t="shared" si="211"/>
        <v>39952</v>
      </c>
      <c r="F2274" s="101">
        <f>IFERROR(VLOOKUP(E2274,历史数据!AH:AJ,3,),"")</f>
        <v>8.3926007048106097</v>
      </c>
      <c r="G2274" s="101">
        <f t="shared" si="207"/>
        <v>7.3572092048149491</v>
      </c>
      <c r="H2274" s="105">
        <f t="shared" si="208"/>
        <v>1.9226218646473114E-3</v>
      </c>
      <c r="I2274" s="101">
        <f>IFERROR(VLOOKUP(E2274,历史数据!AH:AJ,2,),"")</f>
        <v>8.3795687161385395</v>
      </c>
      <c r="J2274" s="104">
        <f t="shared" si="209"/>
        <v>54</v>
      </c>
      <c r="K2274" s="104" t="str">
        <f>IFERROR(IF(AND(J2273=$H$2*1,MAX(K$64:K2273)=MAX(L$64:L2273)),MAX(K$64:K2273)+1,""),"")</f>
        <v/>
      </c>
      <c r="L2274" s="104" t="str">
        <f>IFERROR(IF(AND($F2273/INDEX($F$64:$F2274,MATCH(MAX(M$64:M2274),M$64:M2274,0)-1)&lt;(1-$P$2),MAX(K$64:K2274)&gt;MAX(L$64:L2273)),MAX(K$64:K2274),""),"")</f>
        <v/>
      </c>
      <c r="M2274" s="104" t="str">
        <f>IFERROR(IF(E2274="","",IF(K2274&lt;&gt;"",MAX(M$64:M2273)+1,IF(AND($F2273/INDEX($F$64:$F2274,MATCH(MAX(M$64:M2273),M$64:M2273,0)-1)&gt;(1+$O$2),MAX(K$64:K2274)&gt;MAX(L$64:L2273)),MAX(M$64:M2273)+1,""))),"")</f>
        <v/>
      </c>
      <c r="N2274" s="91">
        <f t="shared" si="210"/>
        <v>89</v>
      </c>
      <c r="O2274" s="91" t="str">
        <f>IFERROR(IF(AND(N2273=$H$2*1,MAX(O$64:O2273)=MAX(P$64:P2273)),MAX(O$64:O2273)+1,""),"")</f>
        <v/>
      </c>
      <c r="P2274" s="91" t="str">
        <f>IFERROR(IF(MOD(MAX(Q$64:Q2274),10*MAX(O$64:O2274))&lt;=2,IF(AND(F2273/INDEX($F$64:$F2274,MATCH(MAX(O$64:O2274),O$64:O2274,0)-1)&lt;(1-$P$2),MAX(O$64:O2274)&gt;MAX(P$64:P2273)),MAX(O$64:O2274),""),IF(AND($F2273/INDEX($F$64:$F2274,MATCH(MAX(Q$64:Q2274),Q$64:Q2274,0)-1)&lt;(1-$P$2),MAX(O$64:O2274)&gt;MAX(P$64:P2273)),MAX(O$64:O2274),"")),"")</f>
        <v/>
      </c>
      <c r="Q2274" s="91" t="str">
        <f>IFERROR(IF(E2274="","",IF(O2274&lt;&gt;"",MAX(O$64:O2274)*10+1,IF(AND($F2273/INDEX($F$64:$F2274,MATCH(MAX(Q$64:Q2273),Q$64:Q2273,0)-1)&gt;(1+$O$2),MAX(O$64:O2274)&gt;MAX(P$64:P2273)),MAX(Q$64:Q2273)+1,""))),"")</f>
        <v/>
      </c>
    </row>
    <row r="2275" spans="1:17" x14ac:dyDescent="0.2">
      <c r="A2275" s="13">
        <f>HLOOKUP($E$2,历史数据!$V$3:$AE$5000,ROW(A2273),)</f>
        <v>821495</v>
      </c>
      <c r="B2275" s="41">
        <v>39881</v>
      </c>
      <c r="C2275" s="100">
        <f>IFERROR(IF(A2275&lt;&gt;0,MAX($C$4:C2274)+1,""),"")</f>
        <v>2222</v>
      </c>
      <c r="D2275" s="100"/>
      <c r="E2275" s="99">
        <f t="shared" si="211"/>
        <v>39953</v>
      </c>
      <c r="F2275" s="101">
        <f>IFERROR(VLOOKUP(E2275,历史数据!AH:AJ,3,),"")</f>
        <v>8.0928649653530798</v>
      </c>
      <c r="G2275" s="101">
        <f t="shared" si="207"/>
        <v>7.3691551944310101</v>
      </c>
      <c r="H2275" s="105">
        <f t="shared" si="208"/>
        <v>1.6237121010835853E-3</v>
      </c>
      <c r="I2275" s="101">
        <f>IFERROR(VLOOKUP(E2275,历史数据!AH:AJ,2,),"")</f>
        <v>8.4577606481709395</v>
      </c>
      <c r="J2275" s="104">
        <f t="shared" si="209"/>
        <v>55</v>
      </c>
      <c r="K2275" s="104" t="str">
        <f>IFERROR(IF(AND(J2274=$H$2*1,MAX(K$64:K2274)=MAX(L$64:L2274)),MAX(K$64:K2274)+1,""),"")</f>
        <v/>
      </c>
      <c r="L2275" s="104" t="str">
        <f>IFERROR(IF(AND($F2274/INDEX($F$64:$F2275,MATCH(MAX(M$64:M2275),M$64:M2275,0)-1)&lt;(1-$P$2),MAX(K$64:K2275)&gt;MAX(L$64:L2274)),MAX(K$64:K2275),""),"")</f>
        <v/>
      </c>
      <c r="M2275" s="104" t="str">
        <f>IFERROR(IF(E2275="","",IF(K2275&lt;&gt;"",MAX(M$64:M2274)+1,IF(AND($F2274/INDEX($F$64:$F2275,MATCH(MAX(M$64:M2274),M$64:M2274,0)-1)&gt;(1+$O$2),MAX(K$64:K2275)&gt;MAX(L$64:L2274)),MAX(M$64:M2274)+1,""))),"")</f>
        <v/>
      </c>
      <c r="N2275" s="91">
        <f t="shared" si="210"/>
        <v>90</v>
      </c>
      <c r="O2275" s="91" t="str">
        <f>IFERROR(IF(AND(N2274=$H$2*1,MAX(O$64:O2274)=MAX(P$64:P2274)),MAX(O$64:O2274)+1,""),"")</f>
        <v/>
      </c>
      <c r="P2275" s="91" t="str">
        <f>IFERROR(IF(MOD(MAX(Q$64:Q2275),10*MAX(O$64:O2275))&lt;=2,IF(AND(F2274/INDEX($F$64:$F2275,MATCH(MAX(O$64:O2275),O$64:O2275,0)-1)&lt;(1-$P$2),MAX(O$64:O2275)&gt;MAX(P$64:P2274)),MAX(O$64:O2275),""),IF(AND($F2274/INDEX($F$64:$F2275,MATCH(MAX(Q$64:Q2275),Q$64:Q2275,0)-1)&lt;(1-$P$2),MAX(O$64:O2275)&gt;MAX(P$64:P2274)),MAX(O$64:O2275),"")),"")</f>
        <v/>
      </c>
      <c r="Q2275" s="91" t="str">
        <f>IFERROR(IF(E2275="","",IF(O2275&lt;&gt;"",MAX(O$64:O2275)*10+1,IF(AND($F2274/INDEX($F$64:$F2275,MATCH(MAX(Q$64:Q2274),Q$64:Q2274,0)-1)&gt;(1+$O$2),MAX(O$64:O2275)&gt;MAX(P$64:P2274)),MAX(Q$64:Q2274)+1,""))),"")</f>
        <v/>
      </c>
    </row>
    <row r="2276" spans="1:17" x14ac:dyDescent="0.2">
      <c r="A2276" s="13">
        <f>HLOOKUP($E$2,历史数据!$V$3:$AE$5000,ROW(A2274),)</f>
        <v>311597</v>
      </c>
      <c r="B2276" s="41">
        <v>39882</v>
      </c>
      <c r="C2276" s="100">
        <f>IFERROR(IF(A2276&lt;&gt;0,MAX($C$4:C2275)+1,""),"")</f>
        <v>2223</v>
      </c>
      <c r="D2276" s="100"/>
      <c r="E2276" s="99">
        <f t="shared" si="211"/>
        <v>39954</v>
      </c>
      <c r="F2276" s="101">
        <f>IFERROR(VLOOKUP(E2276,历史数据!AH:AJ,3,),"")</f>
        <v>8.4968566141871307</v>
      </c>
      <c r="G2276" s="101">
        <f t="shared" si="207"/>
        <v>7.3858795798934951</v>
      </c>
      <c r="H2276" s="105">
        <f t="shared" si="208"/>
        <v>2.2695119075690773E-3</v>
      </c>
      <c r="I2276" s="101">
        <f>IFERROR(VLOOKUP(E2276,历史数据!AH:AJ,2,),"")</f>
        <v>8.10589695402515</v>
      </c>
      <c r="J2276" s="104">
        <f t="shared" si="209"/>
        <v>56</v>
      </c>
      <c r="K2276" s="104" t="str">
        <f>IFERROR(IF(AND(J2275=$H$2*1,MAX(K$64:K2275)=MAX(L$64:L2275)),MAX(K$64:K2275)+1,""),"")</f>
        <v/>
      </c>
      <c r="L2276" s="104" t="str">
        <f>IFERROR(IF(AND($F2275/INDEX($F$64:$F2276,MATCH(MAX(M$64:M2276),M$64:M2276,0)-1)&lt;(1-$P$2),MAX(K$64:K2276)&gt;MAX(L$64:L2275)),MAX(K$64:K2276),""),"")</f>
        <v/>
      </c>
      <c r="M2276" s="104" t="str">
        <f>IFERROR(IF(E2276="","",IF(K2276&lt;&gt;"",MAX(M$64:M2275)+1,IF(AND($F2275/INDEX($F$64:$F2276,MATCH(MAX(M$64:M2275),M$64:M2275,0)-1)&gt;(1+$O$2),MAX(K$64:K2276)&gt;MAX(L$64:L2275)),MAX(M$64:M2275)+1,""))),"")</f>
        <v/>
      </c>
      <c r="N2276" s="91">
        <f t="shared" si="210"/>
        <v>91</v>
      </c>
      <c r="O2276" s="91" t="str">
        <f>IFERROR(IF(AND(N2275=$H$2*1,MAX(O$64:O2275)=MAX(P$64:P2275)),MAX(O$64:O2275)+1,""),"")</f>
        <v/>
      </c>
      <c r="P2276" s="91" t="str">
        <f>IFERROR(IF(MOD(MAX(Q$64:Q2276),10*MAX(O$64:O2276))&lt;=2,IF(AND(F2275/INDEX($F$64:$F2276,MATCH(MAX(O$64:O2276),O$64:O2276,0)-1)&lt;(1-$P$2),MAX(O$64:O2276)&gt;MAX(P$64:P2275)),MAX(O$64:O2276),""),IF(AND($F2275/INDEX($F$64:$F2276,MATCH(MAX(Q$64:Q2276),Q$64:Q2276,0)-1)&lt;(1-$P$2),MAX(O$64:O2276)&gt;MAX(P$64:P2275)),MAX(O$64:O2276),"")),"")</f>
        <v/>
      </c>
      <c r="Q2276" s="91" t="str">
        <f>IFERROR(IF(E2276="","",IF(O2276&lt;&gt;"",MAX(O$64:O2276)*10+1,IF(AND($F2275/INDEX($F$64:$F2276,MATCH(MAX(Q$64:Q2275),Q$64:Q2275,0)-1)&gt;(1+$O$2),MAX(O$64:O2276)&gt;MAX(P$64:P2275)),MAX(Q$64:Q2275)+1,""))),"")</f>
        <v/>
      </c>
    </row>
    <row r="2277" spans="1:17" x14ac:dyDescent="0.2">
      <c r="A2277" s="13">
        <f>HLOOKUP($E$2,历史数据!$V$3:$AE$5000,ROW(A2275),)</f>
        <v>1206293</v>
      </c>
      <c r="B2277" s="41">
        <v>39883</v>
      </c>
      <c r="C2277" s="100">
        <f>IFERROR(IF(A2277&lt;&gt;0,MAX($C$4:C2276)+1,""),"")</f>
        <v>2224</v>
      </c>
      <c r="D2277" s="100"/>
      <c r="E2277" s="99">
        <f t="shared" si="211"/>
        <v>39955</v>
      </c>
      <c r="F2277" s="101">
        <f>IFERROR(VLOOKUP(E2277,历史数据!AH:AJ,3,),"")</f>
        <v>8.5620165575474694</v>
      </c>
      <c r="G2277" s="101">
        <f t="shared" si="207"/>
        <v>7.4099887589368167</v>
      </c>
      <c r="H2277" s="105">
        <f t="shared" si="208"/>
        <v>3.264225849139768E-3</v>
      </c>
      <c r="I2277" s="101">
        <f>IFERROR(VLOOKUP(E2277,历史数据!AH:AJ,2,),"")</f>
        <v>8.6402084895798605</v>
      </c>
      <c r="J2277" s="104">
        <f t="shared" si="209"/>
        <v>57</v>
      </c>
      <c r="K2277" s="104" t="str">
        <f>IFERROR(IF(AND(J2276=$H$2*1,MAX(K$64:K2276)=MAX(L$64:L2276)),MAX(K$64:K2276)+1,""),"")</f>
        <v/>
      </c>
      <c r="L2277" s="104" t="str">
        <f>IFERROR(IF(AND($F2276/INDEX($F$64:$F2277,MATCH(MAX(M$64:M2277),M$64:M2277,0)-1)&lt;(1-$P$2),MAX(K$64:K2277)&gt;MAX(L$64:L2276)),MAX(K$64:K2277),""),"")</f>
        <v/>
      </c>
      <c r="M2277" s="104" t="str">
        <f>IFERROR(IF(E2277="","",IF(K2277&lt;&gt;"",MAX(M$64:M2276)+1,IF(AND($F2276/INDEX($F$64:$F2277,MATCH(MAX(M$64:M2276),M$64:M2276,0)-1)&gt;(1+$O$2),MAX(K$64:K2277)&gt;MAX(L$64:L2276)),MAX(M$64:M2276)+1,""))),"")</f>
        <v/>
      </c>
      <c r="N2277" s="91">
        <f t="shared" si="210"/>
        <v>92</v>
      </c>
      <c r="O2277" s="91" t="str">
        <f>IFERROR(IF(AND(N2276=$H$2*1,MAX(O$64:O2276)=MAX(P$64:P2276)),MAX(O$64:O2276)+1,""),"")</f>
        <v/>
      </c>
      <c r="P2277" s="91" t="str">
        <f>IFERROR(IF(MOD(MAX(Q$64:Q2277),10*MAX(O$64:O2277))&lt;=2,IF(AND(F2276/INDEX($F$64:$F2277,MATCH(MAX(O$64:O2277),O$64:O2277,0)-1)&lt;(1-$P$2),MAX(O$64:O2277)&gt;MAX(P$64:P2276)),MAX(O$64:O2277),""),IF(AND($F2276/INDEX($F$64:$F2277,MATCH(MAX(Q$64:Q2277),Q$64:Q2277,0)-1)&lt;(1-$P$2),MAX(O$64:O2277)&gt;MAX(P$64:P2276)),MAX(O$64:O2277),"")),"")</f>
        <v/>
      </c>
      <c r="Q2277" s="91" t="str">
        <f>IFERROR(IF(E2277="","",IF(O2277&lt;&gt;"",MAX(O$64:O2277)*10+1,IF(AND($F2276/INDEX($F$64:$F2277,MATCH(MAX(Q$64:Q2276),Q$64:Q2276,0)-1)&gt;(1+$O$2),MAX(O$64:O2277)&gt;MAX(P$64:P2276)),MAX(Q$64:Q2276)+1,""))),"")</f>
        <v/>
      </c>
    </row>
    <row r="2278" spans="1:17" x14ac:dyDescent="0.2">
      <c r="A2278" s="13">
        <f>HLOOKUP($E$2,历史数据!$V$3:$AE$5000,ROW(A2276),)</f>
        <v>1076003</v>
      </c>
      <c r="B2278" s="41">
        <v>39884</v>
      </c>
      <c r="C2278" s="100">
        <f>IFERROR(IF(A2278&lt;&gt;0,MAX($C$4:C2277)+1,""),"")</f>
        <v>2225</v>
      </c>
      <c r="D2278" s="100"/>
      <c r="E2278" s="99">
        <f t="shared" si="211"/>
        <v>39958</v>
      </c>
      <c r="F2278" s="101">
        <f>IFERROR(VLOOKUP(E2278,历史数据!AH:AJ,3,),"")</f>
        <v>8.2883447954340799</v>
      </c>
      <c r="G2278" s="101">
        <f t="shared" si="207"/>
        <v>7.4347495374137411</v>
      </c>
      <c r="H2278" s="105">
        <f t="shared" si="208"/>
        <v>3.3415406260990377E-3</v>
      </c>
      <c r="I2278" s="101">
        <f>IFERROR(VLOOKUP(E2278,历史数据!AH:AJ,2,),"")</f>
        <v>8.2753128067620096</v>
      </c>
      <c r="J2278" s="104">
        <f t="shared" si="209"/>
        <v>58</v>
      </c>
      <c r="K2278" s="104" t="str">
        <f>IFERROR(IF(AND(J2277=$H$2*1,MAX(K$64:K2277)=MAX(L$64:L2277)),MAX(K$64:K2277)+1,""),"")</f>
        <v/>
      </c>
      <c r="L2278" s="104" t="str">
        <f>IFERROR(IF(AND($F2277/INDEX($F$64:$F2278,MATCH(MAX(M$64:M2278),M$64:M2278,0)-1)&lt;(1-$P$2),MAX(K$64:K2278)&gt;MAX(L$64:L2277)),MAX(K$64:K2278),""),"")</f>
        <v/>
      </c>
      <c r="M2278" s="104" t="str">
        <f>IFERROR(IF(E2278="","",IF(K2278&lt;&gt;"",MAX(M$64:M2277)+1,IF(AND($F2277/INDEX($F$64:$F2278,MATCH(MAX(M$64:M2277),M$64:M2277,0)-1)&gt;(1+$O$2),MAX(K$64:K2278)&gt;MAX(L$64:L2277)),MAX(M$64:M2277)+1,""))),"")</f>
        <v/>
      </c>
      <c r="N2278" s="91">
        <f t="shared" si="210"/>
        <v>93</v>
      </c>
      <c r="O2278" s="91" t="str">
        <f>IFERROR(IF(AND(N2277=$H$2*1,MAX(O$64:O2277)=MAX(P$64:P2277)),MAX(O$64:O2277)+1,""),"")</f>
        <v/>
      </c>
      <c r="P2278" s="91" t="str">
        <f>IFERROR(IF(MOD(MAX(Q$64:Q2278),10*MAX(O$64:O2278))&lt;=2,IF(AND(F2277/INDEX($F$64:$F2278,MATCH(MAX(O$64:O2278),O$64:O2278,0)-1)&lt;(1-$P$2),MAX(O$64:O2278)&gt;MAX(P$64:P2277)),MAX(O$64:O2278),""),IF(AND($F2277/INDEX($F$64:$F2278,MATCH(MAX(Q$64:Q2278),Q$64:Q2278,0)-1)&lt;(1-$P$2),MAX(O$64:O2278)&gt;MAX(P$64:P2277)),MAX(O$64:O2278),"")),"")</f>
        <v/>
      </c>
      <c r="Q2278" s="91" t="str">
        <f>IFERROR(IF(E2278="","",IF(O2278&lt;&gt;"",MAX(O$64:O2278)*10+1,IF(AND($F2277/INDEX($F$64:$F2278,MATCH(MAX(Q$64:Q2277),Q$64:Q2277,0)-1)&gt;(1+$O$2),MAX(O$64:O2278)&gt;MAX(P$64:P2277)),MAX(Q$64:Q2277)+1,""))),"")</f>
        <v/>
      </c>
    </row>
    <row r="2279" spans="1:17" x14ac:dyDescent="0.2">
      <c r="A2279" s="13">
        <f>HLOOKUP($E$2,历史数据!$V$3:$AE$5000,ROW(A2277),)</f>
        <v>1111211</v>
      </c>
      <c r="B2279" s="41">
        <v>39885</v>
      </c>
      <c r="C2279" s="100">
        <f>IFERROR(IF(A2279&lt;&gt;0,MAX($C$4:C2278)+1,""),"")</f>
        <v>2226</v>
      </c>
      <c r="D2279" s="100"/>
      <c r="E2279" s="99">
        <f t="shared" si="211"/>
        <v>39959</v>
      </c>
      <c r="F2279" s="101">
        <f>IFERROR(VLOOKUP(E2279,历史数据!AH:AJ,3,),"")</f>
        <v>8.3665367274664693</v>
      </c>
      <c r="G2279" s="101">
        <f t="shared" si="207"/>
        <v>7.4662435100379012</v>
      </c>
      <c r="H2279" s="105">
        <f t="shared" si="208"/>
        <v>4.2360502483203E-3</v>
      </c>
      <c r="I2279" s="101">
        <f>IFERROR(VLOOKUP(E2279,历史数据!AH:AJ,2,),"")</f>
        <v>8.2883447954340799</v>
      </c>
      <c r="J2279" s="104">
        <f t="shared" si="209"/>
        <v>59</v>
      </c>
      <c r="K2279" s="104" t="str">
        <f>IFERROR(IF(AND(J2278=$H$2*1,MAX(K$64:K2278)=MAX(L$64:L2278)),MAX(K$64:K2278)+1,""),"")</f>
        <v/>
      </c>
      <c r="L2279" s="104" t="str">
        <f>IFERROR(IF(AND($F2278/INDEX($F$64:$F2279,MATCH(MAX(M$64:M2279),M$64:M2279,0)-1)&lt;(1-$P$2),MAX(K$64:K2279)&gt;MAX(L$64:L2278)),MAX(K$64:K2279),""),"")</f>
        <v/>
      </c>
      <c r="M2279" s="104" t="str">
        <f>IFERROR(IF(E2279="","",IF(K2279&lt;&gt;"",MAX(M$64:M2278)+1,IF(AND($F2278/INDEX($F$64:$F2279,MATCH(MAX(M$64:M2278),M$64:M2278,0)-1)&gt;(1+$O$2),MAX(K$64:K2279)&gt;MAX(L$64:L2278)),MAX(M$64:M2278)+1,""))),"")</f>
        <v/>
      </c>
      <c r="N2279" s="91">
        <f t="shared" si="210"/>
        <v>94</v>
      </c>
      <c r="O2279" s="91" t="str">
        <f>IFERROR(IF(AND(N2278=$H$2*1,MAX(O$64:O2278)=MAX(P$64:P2278)),MAX(O$64:O2278)+1,""),"")</f>
        <v/>
      </c>
      <c r="P2279" s="91" t="str">
        <f>IFERROR(IF(MOD(MAX(Q$64:Q2279),10*MAX(O$64:O2279))&lt;=2,IF(AND(F2278/INDEX($F$64:$F2279,MATCH(MAX(O$64:O2279),O$64:O2279,0)-1)&lt;(1-$P$2),MAX(O$64:O2279)&gt;MAX(P$64:P2278)),MAX(O$64:O2279),""),IF(AND($F2278/INDEX($F$64:$F2279,MATCH(MAX(Q$64:Q2279),Q$64:Q2279,0)-1)&lt;(1-$P$2),MAX(O$64:O2279)&gt;MAX(P$64:P2278)),MAX(O$64:O2279),"")),"")</f>
        <v/>
      </c>
      <c r="Q2279" s="91" t="str">
        <f>IFERROR(IF(E2279="","",IF(O2279&lt;&gt;"",MAX(O$64:O2279)*10+1,IF(AND($F2278/INDEX($F$64:$F2279,MATCH(MAX(Q$64:Q2278),Q$64:Q2278,0)-1)&gt;(1+$O$2),MAX(O$64:O2279)&gt;MAX(P$64:P2278)),MAX(Q$64:Q2278)+1,""))),"")</f>
        <v/>
      </c>
    </row>
    <row r="2280" spans="1:17" x14ac:dyDescent="0.2">
      <c r="A2280" s="13">
        <f>HLOOKUP($E$2,历史数据!$V$3:$AE$5000,ROW(A2278),)</f>
        <v>672140</v>
      </c>
      <c r="B2280" s="41">
        <v>39888</v>
      </c>
      <c r="C2280" s="100">
        <f>IFERROR(IF(A2280&lt;&gt;0,MAX($C$4:C2279)+1,""),"")</f>
        <v>2227</v>
      </c>
      <c r="D2280" s="100"/>
      <c r="E2280" s="99">
        <f t="shared" si="211"/>
        <v>39960</v>
      </c>
      <c r="F2280" s="101">
        <f>IFERROR(VLOOKUP(E2280,历史数据!AH:AJ,3,),"")</f>
        <v>8.6402084895798605</v>
      </c>
      <c r="G2280" s="101">
        <f t="shared" si="207"/>
        <v>7.5077286739773115</v>
      </c>
      <c r="H2280" s="105">
        <f t="shared" si="208"/>
        <v>5.5563636363635815E-3</v>
      </c>
      <c r="I2280" s="101">
        <f>IFERROR(VLOOKUP(E2280,历史数据!AH:AJ,2,),"")</f>
        <v>8.3404727501223395</v>
      </c>
      <c r="J2280" s="104">
        <f t="shared" si="209"/>
        <v>60</v>
      </c>
      <c r="K2280" s="104" t="str">
        <f>IFERROR(IF(AND(J2279=$H$2*1,MAX(K$64:K2279)=MAX(L$64:L2279)),MAX(K$64:K2279)+1,""),"")</f>
        <v/>
      </c>
      <c r="L2280" s="104" t="str">
        <f>IFERROR(IF(AND($F2279/INDEX($F$64:$F2280,MATCH(MAX(M$64:M2280),M$64:M2280,0)-1)&lt;(1-$P$2),MAX(K$64:K2280)&gt;MAX(L$64:L2279)),MAX(K$64:K2280),""),"")</f>
        <v/>
      </c>
      <c r="M2280" s="104" t="str">
        <f>IFERROR(IF(E2280="","",IF(K2280&lt;&gt;"",MAX(M$64:M2279)+1,IF(AND($F2279/INDEX($F$64:$F2280,MATCH(MAX(M$64:M2279),M$64:M2279,0)-1)&gt;(1+$O$2),MAX(K$64:K2280)&gt;MAX(L$64:L2279)),MAX(M$64:M2279)+1,""))),"")</f>
        <v/>
      </c>
      <c r="N2280" s="91">
        <f t="shared" si="210"/>
        <v>95</v>
      </c>
      <c r="O2280" s="91" t="str">
        <f>IFERROR(IF(AND(N2279=$H$2*1,MAX(O$64:O2279)=MAX(P$64:P2279)),MAX(O$64:O2279)+1,""),"")</f>
        <v/>
      </c>
      <c r="P2280" s="91" t="str">
        <f>IFERROR(IF(MOD(MAX(Q$64:Q2280),10*MAX(O$64:O2280))&lt;=2,IF(AND(F2279/INDEX($F$64:$F2280,MATCH(MAX(O$64:O2280),O$64:O2280,0)-1)&lt;(1-$P$2),MAX(O$64:O2280)&gt;MAX(P$64:P2279)),MAX(O$64:O2280),""),IF(AND($F2279/INDEX($F$64:$F2280,MATCH(MAX(Q$64:Q2280),Q$64:Q2280,0)-1)&lt;(1-$P$2),MAX(O$64:O2280)&gt;MAX(P$64:P2279)),MAX(O$64:O2280),"")),"")</f>
        <v/>
      </c>
      <c r="Q2280" s="91" t="str">
        <f>IFERROR(IF(E2280="","",IF(O2280&lt;&gt;"",MAX(O$64:O2280)*10+1,IF(AND($F2279/INDEX($F$64:$F2280,MATCH(MAX(Q$64:Q2279),Q$64:Q2279,0)-1)&gt;(1+$O$2),MAX(O$64:O2280)&gt;MAX(P$64:P2279)),MAX(Q$64:Q2279)+1,""))),"")</f>
        <v/>
      </c>
    </row>
    <row r="2281" spans="1:17" x14ac:dyDescent="0.2">
      <c r="A2281" s="13">
        <f>HLOOKUP($E$2,历史数据!$V$3:$AE$5000,ROW(A2279),)</f>
        <v>1011126</v>
      </c>
      <c r="B2281" s="41">
        <v>39889</v>
      </c>
      <c r="C2281" s="100">
        <f>IFERROR(IF(A2281&lt;&gt;0,MAX($C$4:C2280)+1,""),"")</f>
        <v>2228</v>
      </c>
      <c r="D2281" s="100"/>
      <c r="E2281" s="99">
        <f t="shared" si="211"/>
        <v>39965</v>
      </c>
      <c r="F2281" s="101">
        <f>IFERROR(VLOOKUP(E2281,历史数据!AH:AJ,3,),"")</f>
        <v>8.87478428567705</v>
      </c>
      <c r="G2281" s="101">
        <f t="shared" si="207"/>
        <v>7.5542094335743473</v>
      </c>
      <c r="H2281" s="105">
        <f t="shared" si="208"/>
        <v>6.1910547937278348E-3</v>
      </c>
      <c r="I2281" s="101">
        <f>IFERROR(VLOOKUP(E2281,历史数据!AH:AJ,2,),"")</f>
        <v>8.6141445122357307</v>
      </c>
      <c r="J2281" s="104">
        <f t="shared" si="209"/>
        <v>61</v>
      </c>
      <c r="K2281" s="104" t="str">
        <f>IFERROR(IF(AND(J2280=$H$2*1,MAX(K$64:K2280)=MAX(L$64:L2280)),MAX(K$64:K2280)+1,""),"")</f>
        <v/>
      </c>
      <c r="L2281" s="104" t="str">
        <f>IFERROR(IF(AND($F2280/INDEX($F$64:$F2281,MATCH(MAX(M$64:M2281),M$64:M2281,0)-1)&lt;(1-$P$2),MAX(K$64:K2281)&gt;MAX(L$64:L2280)),MAX(K$64:K2281),""),"")</f>
        <v/>
      </c>
      <c r="M2281" s="104" t="str">
        <f>IFERROR(IF(E2281="","",IF(K2281&lt;&gt;"",MAX(M$64:M2280)+1,IF(AND($F2280/INDEX($F$64:$F2281,MATCH(MAX(M$64:M2280),M$64:M2280,0)-1)&gt;(1+$O$2),MAX(K$64:K2281)&gt;MAX(L$64:L2280)),MAX(M$64:M2280)+1,""))),"")</f>
        <v/>
      </c>
      <c r="N2281" s="91">
        <f t="shared" si="210"/>
        <v>96</v>
      </c>
      <c r="O2281" s="91" t="str">
        <f>IFERROR(IF(AND(N2280=$H$2*1,MAX(O$64:O2280)=MAX(P$64:P2280)),MAX(O$64:O2280)+1,""),"")</f>
        <v/>
      </c>
      <c r="P2281" s="91" t="str">
        <f>IFERROR(IF(MOD(MAX(Q$64:Q2281),10*MAX(O$64:O2281))&lt;=2,IF(AND(F2280/INDEX($F$64:$F2281,MATCH(MAX(O$64:O2281),O$64:O2281,0)-1)&lt;(1-$P$2),MAX(O$64:O2281)&gt;MAX(P$64:P2280)),MAX(O$64:O2281),""),IF(AND($F2280/INDEX($F$64:$F2281,MATCH(MAX(Q$64:Q2281),Q$64:Q2281,0)-1)&lt;(1-$P$2),MAX(O$64:O2281)&gt;MAX(P$64:P2280)),MAX(O$64:O2281),"")),"")</f>
        <v/>
      </c>
      <c r="Q2281" s="91" t="str">
        <f>IFERROR(IF(E2281="","",IF(O2281&lt;&gt;"",MAX(O$64:O2281)*10+1,IF(AND($F2280/INDEX($F$64:$F2281,MATCH(MAX(Q$64:Q2280),Q$64:Q2280,0)-1)&gt;(1+$O$2),MAX(O$64:O2281)&gt;MAX(P$64:P2280)),MAX(Q$64:Q2280)+1,""))),"")</f>
        <v/>
      </c>
    </row>
    <row r="2282" spans="1:17" x14ac:dyDescent="0.2">
      <c r="A2282" s="13">
        <f>HLOOKUP($E$2,历史数据!$V$3:$AE$5000,ROW(A2280),)</f>
        <v>1444025</v>
      </c>
      <c r="B2282" s="41">
        <v>39890</v>
      </c>
      <c r="C2282" s="100">
        <f>IFERROR(IF(A2282&lt;&gt;0,MAX($C$4:C2281)+1,""),"")</f>
        <v>2229</v>
      </c>
      <c r="D2282" s="100"/>
      <c r="E2282" s="99">
        <f t="shared" si="211"/>
        <v>39966</v>
      </c>
      <c r="F2282" s="101">
        <f>IFERROR(VLOOKUP(E2282,历史数据!AH:AJ,3,),"")</f>
        <v>9.0702641157580395</v>
      </c>
      <c r="G2282" s="101">
        <f t="shared" si="207"/>
        <v>7.602644991472193</v>
      </c>
      <c r="H2282" s="105">
        <f t="shared" si="208"/>
        <v>6.4117308798159467E-3</v>
      </c>
      <c r="I2282" s="101">
        <f>IFERROR(VLOOKUP(E2282,历史数据!AH:AJ,2,),"")</f>
        <v>8.8487203083329202</v>
      </c>
      <c r="J2282" s="104">
        <f t="shared" si="209"/>
        <v>62</v>
      </c>
      <c r="K2282" s="104" t="str">
        <f>IFERROR(IF(AND(J2281=$H$2*1,MAX(K$64:K2281)=MAX(L$64:L2281)),MAX(K$64:K2281)+1,""),"")</f>
        <v/>
      </c>
      <c r="L2282" s="104" t="str">
        <f>IFERROR(IF(AND($F2281/INDEX($F$64:$F2282,MATCH(MAX(M$64:M2282),M$64:M2282,0)-1)&lt;(1-$P$2),MAX(K$64:K2282)&gt;MAX(L$64:L2281)),MAX(K$64:K2282),""),"")</f>
        <v/>
      </c>
      <c r="M2282" s="104">
        <f>IFERROR(IF(E2282="","",IF(K2282&lt;&gt;"",MAX(M$64:M2281)+1,IF(AND($F2281/INDEX($F$64:$F2282,MATCH(MAX(M$64:M2281),M$64:M2281,0)-1)&gt;(1+$O$2),MAX(K$64:K2282)&gt;MAX(L$64:L2281)),MAX(M$64:M2281)+1,""))),"")</f>
        <v>25</v>
      </c>
      <c r="N2282" s="91">
        <f t="shared" si="210"/>
        <v>97</v>
      </c>
      <c r="O2282" s="91" t="str">
        <f>IFERROR(IF(AND(N2281=$H$2*1,MAX(O$64:O2281)=MAX(P$64:P2281)),MAX(O$64:O2281)+1,""),"")</f>
        <v/>
      </c>
      <c r="P2282" s="91" t="str">
        <f>IFERROR(IF(MOD(MAX(Q$64:Q2282),10*MAX(O$64:O2282))&lt;=2,IF(AND(F2281/INDEX($F$64:$F2282,MATCH(MAX(O$64:O2282),O$64:O2282,0)-1)&lt;(1-$P$2),MAX(O$64:O2282)&gt;MAX(P$64:P2281)),MAX(O$64:O2282),""),IF(AND($F2281/INDEX($F$64:$F2282,MATCH(MAX(Q$64:Q2282),Q$64:Q2282,0)-1)&lt;(1-$P$2),MAX(O$64:O2282)&gt;MAX(P$64:P2281)),MAX(O$64:O2282),"")),"")</f>
        <v/>
      </c>
      <c r="Q2282" s="91" t="str">
        <f>IFERROR(IF(E2282="","",IF(O2282&lt;&gt;"",MAX(O$64:O2282)*10+1,IF(AND($F2281/INDEX($F$64:$F2282,MATCH(MAX(Q$64:Q2281),Q$64:Q2281,0)-1)&gt;(1+$O$2),MAX(O$64:O2282)&gt;MAX(P$64:P2281)),MAX(Q$64:Q2281)+1,""))),"")</f>
        <v/>
      </c>
    </row>
    <row r="2283" spans="1:17" x14ac:dyDescent="0.2">
      <c r="A2283" s="13">
        <f>HLOOKUP($E$2,历史数据!$V$3:$AE$5000,ROW(A2281),)</f>
        <v>1356529</v>
      </c>
      <c r="B2283" s="41">
        <v>39891</v>
      </c>
      <c r="C2283" s="100">
        <f>IFERROR(IF(A2283&lt;&gt;0,MAX($C$4:C2282)+1,""),"")</f>
        <v>2230</v>
      </c>
      <c r="D2283" s="100"/>
      <c r="E2283" s="99">
        <f t="shared" si="211"/>
        <v>39967</v>
      </c>
      <c r="F2283" s="101">
        <f>IFERROR(VLOOKUP(E2283,历史数据!AH:AJ,3,),"")</f>
        <v>9.3439358778714308</v>
      </c>
      <c r="G2283" s="101">
        <f t="shared" si="207"/>
        <v>7.6504289499364351</v>
      </c>
      <c r="H2283" s="105">
        <f t="shared" si="208"/>
        <v>6.285175556380862E-3</v>
      </c>
      <c r="I2283" s="101">
        <f>IFERROR(VLOOKUP(E2283,历史数据!AH:AJ,2,),"")</f>
        <v>8.9920721837256501</v>
      </c>
      <c r="J2283" s="104">
        <f t="shared" si="209"/>
        <v>63</v>
      </c>
      <c r="K2283" s="104" t="str">
        <f>IFERROR(IF(AND(J2282=$H$2*1,MAX(K$64:K2282)=MAX(L$64:L2282)),MAX(K$64:K2282)+1,""),"")</f>
        <v/>
      </c>
      <c r="L2283" s="104" t="str">
        <f>IFERROR(IF(AND($F2282/INDEX($F$64:$F2283,MATCH(MAX(M$64:M2283),M$64:M2283,0)-1)&lt;(1-$P$2),MAX(K$64:K2283)&gt;MAX(L$64:L2282)),MAX(K$64:K2283),""),"")</f>
        <v/>
      </c>
      <c r="M2283" s="104" t="str">
        <f>IFERROR(IF(E2283="","",IF(K2283&lt;&gt;"",MAX(M$64:M2282)+1,IF(AND($F2282/INDEX($F$64:$F2283,MATCH(MAX(M$64:M2282),M$64:M2282,0)-1)&gt;(1+$O$2),MAX(K$64:K2283)&gt;MAX(L$64:L2282)),MAX(M$64:M2282)+1,""))),"")</f>
        <v/>
      </c>
      <c r="N2283" s="91">
        <f t="shared" si="210"/>
        <v>98</v>
      </c>
      <c r="O2283" s="91" t="str">
        <f>IFERROR(IF(AND(N2282=$H$2*1,MAX(O$64:O2282)=MAX(P$64:P2282)),MAX(O$64:O2282)+1,""),"")</f>
        <v/>
      </c>
      <c r="P2283" s="91" t="str">
        <f>IFERROR(IF(MOD(MAX(Q$64:Q2283),10*MAX(O$64:O2283))&lt;=2,IF(AND(F2282/INDEX($F$64:$F2283,MATCH(MAX(O$64:O2283),O$64:O2283,0)-1)&lt;(1-$P$2),MAX(O$64:O2283)&gt;MAX(P$64:P2282)),MAX(O$64:O2283),""),IF(AND($F2282/INDEX($F$64:$F2283,MATCH(MAX(Q$64:Q2283),Q$64:Q2283,0)-1)&lt;(1-$P$2),MAX(O$64:O2283)&gt;MAX(P$64:P2282)),MAX(O$64:O2283),"")),"")</f>
        <v/>
      </c>
      <c r="Q2283" s="91" t="str">
        <f>IFERROR(IF(E2283="","",IF(O2283&lt;&gt;"",MAX(O$64:O2283)*10+1,IF(AND($F2282/INDEX($F$64:$F2283,MATCH(MAX(Q$64:Q2282),Q$64:Q2282,0)-1)&gt;(1+$O$2),MAX(O$64:O2283)&gt;MAX(P$64:P2282)),MAX(Q$64:Q2282)+1,""))),"")</f>
        <v/>
      </c>
    </row>
    <row r="2284" spans="1:17" x14ac:dyDescent="0.2">
      <c r="A2284" s="13">
        <f>HLOOKUP($E$2,历史数据!$V$3:$AE$5000,ROW(A2282),)</f>
        <v>1367496</v>
      </c>
      <c r="B2284" s="41">
        <v>39892</v>
      </c>
      <c r="C2284" s="100">
        <f>IFERROR(IF(A2284&lt;&gt;0,MAX($C$4:C2283)+1,""),"")</f>
        <v>2231</v>
      </c>
      <c r="D2284" s="100"/>
      <c r="E2284" s="99">
        <f t="shared" si="211"/>
        <v>39968</v>
      </c>
      <c r="F2284" s="101">
        <f>IFERROR(VLOOKUP(E2284,历史数据!AH:AJ,3,),"")</f>
        <v>9.1745200251345693</v>
      </c>
      <c r="G2284" s="101">
        <f t="shared" si="207"/>
        <v>7.6945205116102597</v>
      </c>
      <c r="H2284" s="105">
        <f t="shared" si="208"/>
        <v>5.763279675212285E-3</v>
      </c>
      <c r="I2284" s="101">
        <f>IFERROR(VLOOKUP(E2284,历史数据!AH:AJ,2,),"")</f>
        <v>9.2918079231831694</v>
      </c>
      <c r="J2284" s="104">
        <f t="shared" si="209"/>
        <v>64</v>
      </c>
      <c r="K2284" s="104" t="str">
        <f>IFERROR(IF(AND(J2283=$H$2*1,MAX(K$64:K2283)=MAX(L$64:L2283)),MAX(K$64:K2283)+1,""),"")</f>
        <v/>
      </c>
      <c r="L2284" s="104" t="str">
        <f>IFERROR(IF(AND($F2283/INDEX($F$64:$F2284,MATCH(MAX(M$64:M2284),M$64:M2284,0)-1)&lt;(1-$P$2),MAX(K$64:K2284)&gt;MAX(L$64:L2283)),MAX(K$64:K2284),""),"")</f>
        <v/>
      </c>
      <c r="M2284" s="104" t="str">
        <f>IFERROR(IF(E2284="","",IF(K2284&lt;&gt;"",MAX(M$64:M2283)+1,IF(AND($F2283/INDEX($F$64:$F2284,MATCH(MAX(M$64:M2283),M$64:M2283,0)-1)&gt;(1+$O$2),MAX(K$64:K2284)&gt;MAX(L$64:L2283)),MAX(M$64:M2283)+1,""))),"")</f>
        <v/>
      </c>
      <c r="N2284" s="91">
        <f t="shared" si="210"/>
        <v>99</v>
      </c>
      <c r="O2284" s="91" t="str">
        <f>IFERROR(IF(AND(N2283=$H$2*1,MAX(O$64:O2283)=MAX(P$64:P2283)),MAX(O$64:O2283)+1,""),"")</f>
        <v/>
      </c>
      <c r="P2284" s="91" t="str">
        <f>IFERROR(IF(MOD(MAX(Q$64:Q2284),10*MAX(O$64:O2284))&lt;=2,IF(AND(F2283/INDEX($F$64:$F2284,MATCH(MAX(O$64:O2284),O$64:O2284,0)-1)&lt;(1-$P$2),MAX(O$64:O2284)&gt;MAX(P$64:P2283)),MAX(O$64:O2284),""),IF(AND($F2283/INDEX($F$64:$F2284,MATCH(MAX(Q$64:Q2284),Q$64:Q2284,0)-1)&lt;(1-$P$2),MAX(O$64:O2284)&gt;MAX(P$64:P2283)),MAX(O$64:O2284),"")),"")</f>
        <v/>
      </c>
      <c r="Q2284" s="91" t="str">
        <f>IFERROR(IF(E2284="","",IF(O2284&lt;&gt;"",MAX(O$64:O2284)*10+1,IF(AND($F2283/INDEX($F$64:$F2284,MATCH(MAX(Q$64:Q2283),Q$64:Q2283,0)-1)&gt;(1+$O$2),MAX(O$64:O2284)&gt;MAX(P$64:P2283)),MAX(Q$64:Q2283)+1,""))),"")</f>
        <v/>
      </c>
    </row>
    <row r="2285" spans="1:17" x14ac:dyDescent="0.2">
      <c r="A2285" s="13">
        <f>HLOOKUP($E$2,历史数据!$V$3:$AE$5000,ROW(A2283),)</f>
        <v>1626242</v>
      </c>
      <c r="B2285" s="41">
        <v>39895</v>
      </c>
      <c r="C2285" s="100">
        <f>IFERROR(IF(A2285&lt;&gt;0,MAX($C$4:C2284)+1,""),"")</f>
        <v>2232</v>
      </c>
      <c r="D2285" s="100"/>
      <c r="E2285" s="99">
        <f t="shared" si="211"/>
        <v>39969</v>
      </c>
      <c r="F2285" s="101">
        <f>IFERROR(VLOOKUP(E2285,历史数据!AH:AJ,3,),"")</f>
        <v>8.9399442290373798</v>
      </c>
      <c r="G2285" s="101">
        <f t="shared" si="207"/>
        <v>7.7349196764936634</v>
      </c>
      <c r="H2285" s="105">
        <f t="shared" si="208"/>
        <v>5.2503810760455849E-3</v>
      </c>
      <c r="I2285" s="101">
        <f>IFERROR(VLOOKUP(E2285,历史数据!AH:AJ,2,),"")</f>
        <v>9.0181361610697799</v>
      </c>
      <c r="J2285" s="104">
        <f t="shared" si="209"/>
        <v>65</v>
      </c>
      <c r="K2285" s="104" t="str">
        <f>IFERROR(IF(AND(J2284=$H$2*1,MAX(K$64:K2284)=MAX(L$64:L2284)),MAX(K$64:K2284)+1,""),"")</f>
        <v/>
      </c>
      <c r="L2285" s="104" t="str">
        <f>IFERROR(IF(AND($F2284/INDEX($F$64:$F2285,MATCH(MAX(M$64:M2285),M$64:M2285,0)-1)&lt;(1-$P$2),MAX(K$64:K2285)&gt;MAX(L$64:L2284)),MAX(K$64:K2285),""),"")</f>
        <v/>
      </c>
      <c r="M2285" s="104" t="str">
        <f>IFERROR(IF(E2285="","",IF(K2285&lt;&gt;"",MAX(M$64:M2284)+1,IF(AND($F2284/INDEX($F$64:$F2285,MATCH(MAX(M$64:M2284),M$64:M2284,0)-1)&gt;(1+$O$2),MAX(K$64:K2285)&gt;MAX(L$64:L2284)),MAX(M$64:M2284)+1,""))),"")</f>
        <v/>
      </c>
      <c r="N2285" s="91">
        <f t="shared" si="210"/>
        <v>100</v>
      </c>
      <c r="O2285" s="91" t="str">
        <f>IFERROR(IF(AND(N2284=$H$2*1,MAX(O$64:O2284)=MAX(P$64:P2284)),MAX(O$64:O2284)+1,""),"")</f>
        <v/>
      </c>
      <c r="P2285" s="91" t="str">
        <f>IFERROR(IF(MOD(MAX(Q$64:Q2285),10*MAX(O$64:O2285))&lt;=2,IF(AND(F2284/INDEX($F$64:$F2285,MATCH(MAX(O$64:O2285),O$64:O2285,0)-1)&lt;(1-$P$2),MAX(O$64:O2285)&gt;MAX(P$64:P2284)),MAX(O$64:O2285),""),IF(AND($F2284/INDEX($F$64:$F2285,MATCH(MAX(Q$64:Q2285),Q$64:Q2285,0)-1)&lt;(1-$P$2),MAX(O$64:O2285)&gt;MAX(P$64:P2284)),MAX(O$64:O2285),"")),"")</f>
        <v/>
      </c>
      <c r="Q2285" s="91" t="str">
        <f>IFERROR(IF(E2285="","",IF(O2285&lt;&gt;"",MAX(O$64:O2285)*10+1,IF(AND($F2284/INDEX($F$64:$F2285,MATCH(MAX(Q$64:Q2284),Q$64:Q2284,0)-1)&gt;(1+$O$2),MAX(O$64:O2285)&gt;MAX(P$64:P2284)),MAX(Q$64:Q2284)+1,""))),"")</f>
        <v/>
      </c>
    </row>
    <row r="2286" spans="1:17" x14ac:dyDescent="0.2">
      <c r="A2286" s="13">
        <f>HLOOKUP($E$2,历史数据!$V$3:$AE$5000,ROW(A2284),)</f>
        <v>1210513</v>
      </c>
      <c r="B2286" s="41">
        <v>39896</v>
      </c>
      <c r="C2286" s="100">
        <f>IFERROR(IF(A2286&lt;&gt;0,MAX($C$4:C2285)+1,""),"")</f>
        <v>2233</v>
      </c>
      <c r="D2286" s="100"/>
      <c r="E2286" s="99">
        <f t="shared" si="211"/>
        <v>39972</v>
      </c>
      <c r="F2286" s="101">
        <f>IFERROR(VLOOKUP(E2286,历史数据!AH:AJ,3,),"")</f>
        <v>9.0311681497418501</v>
      </c>
      <c r="G2286" s="101">
        <f t="shared" si="207"/>
        <v>7.7798800374122932</v>
      </c>
      <c r="H2286" s="105">
        <f t="shared" si="208"/>
        <v>5.8126474222173208E-3</v>
      </c>
      <c r="I2286" s="101">
        <f>IFERROR(VLOOKUP(E2286,历史数据!AH:AJ,2,),"")</f>
        <v>9.0181361610697799</v>
      </c>
      <c r="J2286" s="104">
        <f t="shared" si="209"/>
        <v>66</v>
      </c>
      <c r="K2286" s="104" t="str">
        <f>IFERROR(IF(AND(J2285=$H$2*1,MAX(K$64:K2285)=MAX(L$64:L2285)),MAX(K$64:K2285)+1,""),"")</f>
        <v/>
      </c>
      <c r="L2286" s="104" t="str">
        <f>IFERROR(IF(AND($F2285/INDEX($F$64:$F2286,MATCH(MAX(M$64:M2286),M$64:M2286,0)-1)&lt;(1-$P$2),MAX(K$64:K2286)&gt;MAX(L$64:L2285)),MAX(K$64:K2286),""),"")</f>
        <v/>
      </c>
      <c r="M2286" s="104" t="str">
        <f>IFERROR(IF(E2286="","",IF(K2286&lt;&gt;"",MAX(M$64:M2285)+1,IF(AND($F2285/INDEX($F$64:$F2286,MATCH(MAX(M$64:M2285),M$64:M2285,0)-1)&gt;(1+$O$2),MAX(K$64:K2286)&gt;MAX(L$64:L2285)),MAX(M$64:M2285)+1,""))),"")</f>
        <v/>
      </c>
      <c r="N2286" s="91">
        <f t="shared" si="210"/>
        <v>101</v>
      </c>
      <c r="O2286" s="91" t="str">
        <f>IFERROR(IF(AND(N2285=$H$2*1,MAX(O$64:O2285)=MAX(P$64:P2285)),MAX(O$64:O2285)+1,""),"")</f>
        <v/>
      </c>
      <c r="P2286" s="91" t="str">
        <f>IFERROR(IF(MOD(MAX(Q$64:Q2286),10*MAX(O$64:O2286))&lt;=2,IF(AND(F2285/INDEX($F$64:$F2286,MATCH(MAX(O$64:O2286),O$64:O2286,0)-1)&lt;(1-$P$2),MAX(O$64:O2286)&gt;MAX(P$64:P2285)),MAX(O$64:O2286),""),IF(AND($F2285/INDEX($F$64:$F2286,MATCH(MAX(Q$64:Q2286),Q$64:Q2286,0)-1)&lt;(1-$P$2),MAX(O$64:O2286)&gt;MAX(P$64:P2285)),MAX(O$64:O2286),"")),"")</f>
        <v/>
      </c>
      <c r="Q2286" s="91" t="str">
        <f>IFERROR(IF(E2286="","",IF(O2286&lt;&gt;"",MAX(O$64:O2286)*10+1,IF(AND($F2285/INDEX($F$64:$F2286,MATCH(MAX(Q$64:Q2285),Q$64:Q2285,0)-1)&gt;(1+$O$2),MAX(O$64:O2286)&gt;MAX(P$64:P2285)),MAX(Q$64:Q2285)+1,""))),"")</f>
        <v/>
      </c>
    </row>
    <row r="2287" spans="1:17" x14ac:dyDescent="0.2">
      <c r="A2287" s="13">
        <f>HLOOKUP($E$2,历史数据!$V$3:$AE$5000,ROW(A2285),)</f>
        <v>2621715</v>
      </c>
      <c r="B2287" s="41">
        <v>39897</v>
      </c>
      <c r="C2287" s="100">
        <f>IFERROR(IF(A2287&lt;&gt;0,MAX($C$4:C2286)+1,""),"")</f>
        <v>2234</v>
      </c>
      <c r="D2287" s="100"/>
      <c r="E2287" s="99">
        <f t="shared" si="211"/>
        <v>39973</v>
      </c>
      <c r="F2287" s="101">
        <f>IFERROR(VLOOKUP(E2287,历史数据!AH:AJ,3,),"")</f>
        <v>9.4872877532641606</v>
      </c>
      <c r="G2287" s="101">
        <f t="shared" si="207"/>
        <v>7.8289671947437425</v>
      </c>
      <c r="H2287" s="105">
        <f t="shared" si="208"/>
        <v>6.3095005444038232E-3</v>
      </c>
      <c r="I2287" s="101">
        <f>IFERROR(VLOOKUP(E2287,历史数据!AH:AJ,2,),"")</f>
        <v>9.0963280931021799</v>
      </c>
      <c r="J2287" s="104">
        <f t="shared" si="209"/>
        <v>67</v>
      </c>
      <c r="K2287" s="104" t="str">
        <f>IFERROR(IF(AND(J2286=$H$2*1,MAX(K$64:K2286)=MAX(L$64:L2286)),MAX(K$64:K2286)+1,""),"")</f>
        <v/>
      </c>
      <c r="L2287" s="104" t="str">
        <f>IFERROR(IF(AND($F2286/INDEX($F$64:$F2287,MATCH(MAX(M$64:M2287),M$64:M2287,0)-1)&lt;(1-$P$2),MAX(K$64:K2287)&gt;MAX(L$64:L2286)),MAX(K$64:K2287),""),"")</f>
        <v/>
      </c>
      <c r="M2287" s="104" t="str">
        <f>IFERROR(IF(E2287="","",IF(K2287&lt;&gt;"",MAX(M$64:M2286)+1,IF(AND($F2286/INDEX($F$64:$F2287,MATCH(MAX(M$64:M2286),M$64:M2286,0)-1)&gt;(1+$O$2),MAX(K$64:K2287)&gt;MAX(L$64:L2286)),MAX(M$64:M2286)+1,""))),"")</f>
        <v/>
      </c>
      <c r="N2287" s="91">
        <f t="shared" si="210"/>
        <v>102</v>
      </c>
      <c r="O2287" s="91" t="str">
        <f>IFERROR(IF(AND(N2286=$H$2*1,MAX(O$64:O2286)=MAX(P$64:P2286)),MAX(O$64:O2286)+1,""),"")</f>
        <v/>
      </c>
      <c r="P2287" s="91" t="str">
        <f>IFERROR(IF(MOD(MAX(Q$64:Q2287),10*MAX(O$64:O2287))&lt;=2,IF(AND(F2286/INDEX($F$64:$F2287,MATCH(MAX(O$64:O2287),O$64:O2287,0)-1)&lt;(1-$P$2),MAX(O$64:O2287)&gt;MAX(P$64:P2286)),MAX(O$64:O2287),""),IF(AND($F2286/INDEX($F$64:$F2287,MATCH(MAX(Q$64:Q2287),Q$64:Q2287,0)-1)&lt;(1-$P$2),MAX(O$64:O2287)&gt;MAX(P$64:P2286)),MAX(O$64:O2287),"")),"")</f>
        <v/>
      </c>
      <c r="Q2287" s="91" t="str">
        <f>IFERROR(IF(E2287="","",IF(O2287&lt;&gt;"",MAX(O$64:O2287)*10+1,IF(AND($F2286/INDEX($F$64:$F2287,MATCH(MAX(Q$64:Q2286),Q$64:Q2286,0)-1)&gt;(1+$O$2),MAX(O$64:O2287)&gt;MAX(P$64:P2286)),MAX(Q$64:Q2286)+1,""))),"")</f>
        <v/>
      </c>
    </row>
    <row r="2288" spans="1:17" x14ac:dyDescent="0.2">
      <c r="A2288" s="13">
        <f>HLOOKUP($E$2,历史数据!$V$3:$AE$5000,ROW(A2286),)</f>
        <v>2418097</v>
      </c>
      <c r="B2288" s="41">
        <v>39898</v>
      </c>
      <c r="C2288" s="100">
        <f>IFERROR(IF(A2288&lt;&gt;0,MAX($C$4:C2287)+1,""),"")</f>
        <v>2235</v>
      </c>
      <c r="D2288" s="100"/>
      <c r="E2288" s="99">
        <f t="shared" si="211"/>
        <v>39974</v>
      </c>
      <c r="F2288" s="101">
        <f>IFERROR(VLOOKUP(E2288,历史数据!AH:AJ,3,),"")</f>
        <v>9.6045756513127607</v>
      </c>
      <c r="G2288" s="101">
        <f t="shared" si="207"/>
        <v>7.8774027526415891</v>
      </c>
      <c r="H2288" s="105">
        <f t="shared" si="208"/>
        <v>6.1867110556250715E-3</v>
      </c>
      <c r="I2288" s="101">
        <f>IFERROR(VLOOKUP(E2288,历史数据!AH:AJ,2,),"")</f>
        <v>9.86521542475408</v>
      </c>
      <c r="J2288" s="104">
        <f t="shared" si="209"/>
        <v>68</v>
      </c>
      <c r="K2288" s="104" t="str">
        <f>IFERROR(IF(AND(J2287=$H$2*1,MAX(K$64:K2287)=MAX(L$64:L2287)),MAX(K$64:K2287)+1,""),"")</f>
        <v/>
      </c>
      <c r="L2288" s="104" t="str">
        <f>IFERROR(IF(AND($F2287/INDEX($F$64:$F2288,MATCH(MAX(M$64:M2288),M$64:M2288,0)-1)&lt;(1-$P$2),MAX(K$64:K2288)&gt;MAX(L$64:L2287)),MAX(K$64:K2288),""),"")</f>
        <v/>
      </c>
      <c r="M2288" s="104" t="str">
        <f>IFERROR(IF(E2288="","",IF(K2288&lt;&gt;"",MAX(M$64:M2287)+1,IF(AND($F2287/INDEX($F$64:$F2288,MATCH(MAX(M$64:M2287),M$64:M2287,0)-1)&gt;(1+$O$2),MAX(K$64:K2288)&gt;MAX(L$64:L2287)),MAX(M$64:M2287)+1,""))),"")</f>
        <v/>
      </c>
      <c r="N2288" s="91">
        <f t="shared" si="210"/>
        <v>103</v>
      </c>
      <c r="O2288" s="91" t="str">
        <f>IFERROR(IF(AND(N2287=$H$2*1,MAX(O$64:O2287)=MAX(P$64:P2287)),MAX(O$64:O2287)+1,""),"")</f>
        <v/>
      </c>
      <c r="P2288" s="91" t="str">
        <f>IFERROR(IF(MOD(MAX(Q$64:Q2288),10*MAX(O$64:O2288))&lt;=2,IF(AND(F2287/INDEX($F$64:$F2288,MATCH(MAX(O$64:O2288),O$64:O2288,0)-1)&lt;(1-$P$2),MAX(O$64:O2288)&gt;MAX(P$64:P2287)),MAX(O$64:O2288),""),IF(AND($F2287/INDEX($F$64:$F2288,MATCH(MAX(Q$64:Q2288),Q$64:Q2288,0)-1)&lt;(1-$P$2),MAX(O$64:O2288)&gt;MAX(P$64:P2287)),MAX(O$64:O2288),"")),"")</f>
        <v/>
      </c>
      <c r="Q2288" s="91" t="str">
        <f>IFERROR(IF(E2288="","",IF(O2288&lt;&gt;"",MAX(O$64:O2288)*10+1,IF(AND($F2287/INDEX($F$64:$F2288,MATCH(MAX(Q$64:Q2287),Q$64:Q2287,0)-1)&gt;(1+$O$2),MAX(O$64:O2288)&gt;MAX(P$64:P2287)),MAX(Q$64:Q2287)+1,""))),"")</f>
        <v/>
      </c>
    </row>
    <row r="2289" spans="1:17" x14ac:dyDescent="0.2">
      <c r="A2289" s="13">
        <f>HLOOKUP($E$2,历史数据!$V$3:$AE$5000,ROW(A2287),)</f>
        <v>2233250</v>
      </c>
      <c r="B2289" s="41">
        <v>39899</v>
      </c>
      <c r="C2289" s="100">
        <f>IFERROR(IF(A2289&lt;&gt;0,MAX($C$4:C2288)+1,""),"")</f>
        <v>2236</v>
      </c>
      <c r="D2289" s="100"/>
      <c r="E2289" s="99">
        <f t="shared" si="211"/>
        <v>39975</v>
      </c>
      <c r="F2289" s="101">
        <f>IFERROR(VLOOKUP(E2289,历史数据!AH:AJ,3,),"")</f>
        <v>10.086759232179199</v>
      </c>
      <c r="G2289" s="101">
        <f t="shared" si="207"/>
        <v>7.9358295018546849</v>
      </c>
      <c r="H2289" s="105">
        <f t="shared" si="208"/>
        <v>7.4170067276937424E-3</v>
      </c>
      <c r="I2289" s="101">
        <f>IFERROR(VLOOKUP(E2289,历史数据!AH:AJ,2,),"")</f>
        <v>9.5003197419362309</v>
      </c>
      <c r="J2289" s="104">
        <f t="shared" si="209"/>
        <v>69</v>
      </c>
      <c r="K2289" s="104" t="str">
        <f>IFERROR(IF(AND(J2288=$H$2*1,MAX(K$64:K2288)=MAX(L$64:L2288)),MAX(K$64:K2288)+1,""),"")</f>
        <v/>
      </c>
      <c r="L2289" s="104" t="str">
        <f>IFERROR(IF(AND($F2288/INDEX($F$64:$F2289,MATCH(MAX(M$64:M2289),M$64:M2289,0)-1)&lt;(1-$P$2),MAX(K$64:K2289)&gt;MAX(L$64:L2288)),MAX(K$64:K2289),""),"")</f>
        <v/>
      </c>
      <c r="M2289" s="104" t="str">
        <f>IFERROR(IF(E2289="","",IF(K2289&lt;&gt;"",MAX(M$64:M2288)+1,IF(AND($F2288/INDEX($F$64:$F2289,MATCH(MAX(M$64:M2288),M$64:M2288,0)-1)&gt;(1+$O$2),MAX(K$64:K2289)&gt;MAX(L$64:L2288)),MAX(M$64:M2288)+1,""))),"")</f>
        <v/>
      </c>
      <c r="N2289" s="91">
        <f t="shared" si="210"/>
        <v>104</v>
      </c>
      <c r="O2289" s="91" t="str">
        <f>IFERROR(IF(AND(N2288=$H$2*1,MAX(O$64:O2288)=MAX(P$64:P2288)),MAX(O$64:O2288)+1,""),"")</f>
        <v/>
      </c>
      <c r="P2289" s="91" t="str">
        <f>IFERROR(IF(MOD(MAX(Q$64:Q2289),10*MAX(O$64:O2289))&lt;=2,IF(AND(F2288/INDEX($F$64:$F2289,MATCH(MAX(O$64:O2289),O$64:O2289,0)-1)&lt;(1-$P$2),MAX(O$64:O2289)&gt;MAX(P$64:P2288)),MAX(O$64:O2289),""),IF(AND($F2288/INDEX($F$64:$F2289,MATCH(MAX(Q$64:Q2289),Q$64:Q2289,0)-1)&lt;(1-$P$2),MAX(O$64:O2289)&gt;MAX(P$64:P2288)),MAX(O$64:O2289),"")),"")</f>
        <v/>
      </c>
      <c r="Q2289" s="91" t="str">
        <f>IFERROR(IF(E2289="","",IF(O2289&lt;&gt;"",MAX(O$64:O2289)*10+1,IF(AND($F2288/INDEX($F$64:$F2289,MATCH(MAX(Q$64:Q2288),Q$64:Q2288,0)-1)&gt;(1+$O$2),MAX(O$64:O2289)&gt;MAX(P$64:P2288)),MAX(Q$64:Q2288)+1,""))),"")</f>
        <v/>
      </c>
    </row>
    <row r="2290" spans="1:17" x14ac:dyDescent="0.2">
      <c r="A2290" s="13">
        <f>HLOOKUP($E$2,历史数据!$V$3:$AE$5000,ROW(A2288),)</f>
        <v>1003775</v>
      </c>
      <c r="B2290" s="41">
        <v>39902</v>
      </c>
      <c r="C2290" s="100">
        <f>IFERROR(IF(A2290&lt;&gt;0,MAX($C$4:C2289)+1,""),"")</f>
        <v>2237</v>
      </c>
      <c r="D2290" s="100"/>
      <c r="E2290" s="99">
        <f t="shared" si="211"/>
        <v>39976</v>
      </c>
      <c r="F2290" s="101">
        <f>IFERROR(VLOOKUP(E2290,历史数据!AH:AJ,3,),"")</f>
        <v>9.6567036060010203</v>
      </c>
      <c r="G2290" s="101">
        <f t="shared" si="207"/>
        <v>7.9907810540885666</v>
      </c>
      <c r="H2290" s="105">
        <f t="shared" si="208"/>
        <v>6.9244875058163124E-3</v>
      </c>
      <c r="I2290" s="101">
        <f>IFERROR(VLOOKUP(E2290,历史数据!AH:AJ,2,),"")</f>
        <v>10.151919175539501</v>
      </c>
      <c r="J2290" s="104">
        <f t="shared" si="209"/>
        <v>70</v>
      </c>
      <c r="K2290" s="104" t="str">
        <f>IFERROR(IF(AND(J2289=$H$2*1,MAX(K$64:K2289)=MAX(L$64:L2289)),MAX(K$64:K2289)+1,""),"")</f>
        <v/>
      </c>
      <c r="L2290" s="104" t="str">
        <f>IFERROR(IF(AND($F2289/INDEX($F$64:$F2290,MATCH(MAX(M$64:M2290),M$64:M2290,0)-1)&lt;(1-$P$2),MAX(K$64:K2290)&gt;MAX(L$64:L2289)),MAX(K$64:K2290),""),"")</f>
        <v/>
      </c>
      <c r="M2290" s="104" t="str">
        <f>IFERROR(IF(E2290="","",IF(K2290&lt;&gt;"",MAX(M$64:M2289)+1,IF(AND($F2289/INDEX($F$64:$F2290,MATCH(MAX(M$64:M2289),M$64:M2289,0)-1)&gt;(1+$O$2),MAX(K$64:K2290)&gt;MAX(L$64:L2289)),MAX(M$64:M2289)+1,""))),"")</f>
        <v/>
      </c>
      <c r="N2290" s="91">
        <f t="shared" si="210"/>
        <v>105</v>
      </c>
      <c r="O2290" s="91" t="str">
        <f>IFERROR(IF(AND(N2289=$H$2*1,MAX(O$64:O2289)=MAX(P$64:P2289)),MAX(O$64:O2289)+1,""),"")</f>
        <v/>
      </c>
      <c r="P2290" s="91" t="str">
        <f>IFERROR(IF(MOD(MAX(Q$64:Q2290),10*MAX(O$64:O2290))&lt;=2,IF(AND(F2289/INDEX($F$64:$F2290,MATCH(MAX(O$64:O2290),O$64:O2290,0)-1)&lt;(1-$P$2),MAX(O$64:O2290)&gt;MAX(P$64:P2289)),MAX(O$64:O2290),""),IF(AND($F2289/INDEX($F$64:$F2290,MATCH(MAX(Q$64:Q2290),Q$64:Q2290,0)-1)&lt;(1-$P$2),MAX(O$64:O2290)&gt;MAX(P$64:P2289)),MAX(O$64:O2290),"")),"")</f>
        <v/>
      </c>
      <c r="Q2290" s="91">
        <f>IFERROR(IF(E2290="","",IF(O2290&lt;&gt;"",MAX(O$64:O2290)*10+1,IF(AND($F2289/INDEX($F$64:$F2290,MATCH(MAX(Q$64:Q2289),Q$64:Q2289,0)-1)&gt;(1+$O$2),MAX(O$64:O2290)&gt;MAX(P$64:P2289)),MAX(Q$64:Q2289)+1,""))),"")</f>
        <v>113</v>
      </c>
    </row>
    <row r="2291" spans="1:17" x14ac:dyDescent="0.2">
      <c r="A2291" s="13">
        <f>HLOOKUP($E$2,历史数据!$V$3:$AE$5000,ROW(A2289),)</f>
        <v>1573802</v>
      </c>
      <c r="B2291" s="41">
        <v>39903</v>
      </c>
      <c r="C2291" s="100">
        <f>IFERROR(IF(A2291&lt;&gt;0,MAX($C$4:C2290)+1,""),"")</f>
        <v>2238</v>
      </c>
      <c r="D2291" s="100"/>
      <c r="E2291" s="99">
        <f t="shared" si="211"/>
        <v>39979</v>
      </c>
      <c r="F2291" s="101">
        <f>IFERROR(VLOOKUP(E2291,历史数据!AH:AJ,3,),"")</f>
        <v>9.7348955380334203</v>
      </c>
      <c r="G2291" s="101">
        <f t="shared" si="207"/>
        <v>8.0450810068888412</v>
      </c>
      <c r="H2291" s="105">
        <f t="shared" si="208"/>
        <v>6.795324816526005E-3</v>
      </c>
      <c r="I2291" s="101">
        <f>IFERROR(VLOOKUP(E2291,历史数据!AH:AJ,2,),"")</f>
        <v>9.6436716173289607</v>
      </c>
      <c r="J2291" s="104">
        <f t="shared" si="209"/>
        <v>71</v>
      </c>
      <c r="K2291" s="104" t="str">
        <f>IFERROR(IF(AND(J2290=$H$2*1,MAX(K$64:K2290)=MAX(L$64:L2290)),MAX(K$64:K2290)+1,""),"")</f>
        <v/>
      </c>
      <c r="L2291" s="104" t="str">
        <f>IFERROR(IF(AND($F2290/INDEX($F$64:$F2291,MATCH(MAX(M$64:M2291),M$64:M2291,0)-1)&lt;(1-$P$2),MAX(K$64:K2291)&gt;MAX(L$64:L2290)),MAX(K$64:K2291),""),"")</f>
        <v/>
      </c>
      <c r="M2291" s="104" t="str">
        <f>IFERROR(IF(E2291="","",IF(K2291&lt;&gt;"",MAX(M$64:M2290)+1,IF(AND($F2290/INDEX($F$64:$F2291,MATCH(MAX(M$64:M2290),M$64:M2290,0)-1)&gt;(1+$O$2),MAX(K$64:K2291)&gt;MAX(L$64:L2290)),MAX(M$64:M2290)+1,""))),"")</f>
        <v/>
      </c>
      <c r="N2291" s="91">
        <f t="shared" si="210"/>
        <v>106</v>
      </c>
      <c r="O2291" s="91" t="str">
        <f>IFERROR(IF(AND(N2290=$H$2*1,MAX(O$64:O2290)=MAX(P$64:P2290)),MAX(O$64:O2290)+1,""),"")</f>
        <v/>
      </c>
      <c r="P2291" s="91" t="str">
        <f>IFERROR(IF(MOD(MAX(Q$64:Q2291),10*MAX(O$64:O2291))&lt;=2,IF(AND(F2290/INDEX($F$64:$F2291,MATCH(MAX(O$64:O2291),O$64:O2291,0)-1)&lt;(1-$P$2),MAX(O$64:O2291)&gt;MAX(P$64:P2290)),MAX(O$64:O2291),""),IF(AND($F2290/INDEX($F$64:$F2291,MATCH(MAX(Q$64:Q2291),Q$64:Q2291,0)-1)&lt;(1-$P$2),MAX(O$64:O2291)&gt;MAX(P$64:P2290)),MAX(O$64:O2291),"")),"")</f>
        <v/>
      </c>
      <c r="Q2291" s="91" t="str">
        <f>IFERROR(IF(E2291="","",IF(O2291&lt;&gt;"",MAX(O$64:O2291)*10+1,IF(AND($F2290/INDEX($F$64:$F2291,MATCH(MAX(Q$64:Q2290),Q$64:Q2290,0)-1)&gt;(1+$O$2),MAX(O$64:O2291)&gt;MAX(P$64:P2290)),MAX(Q$64:Q2290)+1,""))),"")</f>
        <v/>
      </c>
    </row>
    <row r="2292" spans="1:17" x14ac:dyDescent="0.2">
      <c r="A2292" s="13">
        <f>HLOOKUP($E$2,历史数据!$V$3:$AE$5000,ROW(A2290),)</f>
        <v>1447642</v>
      </c>
      <c r="B2292" s="41">
        <v>39904</v>
      </c>
      <c r="C2292" s="100">
        <f>IFERROR(IF(A2292&lt;&gt;0,MAX($C$4:C2291)+1,""),"")</f>
        <v>2239</v>
      </c>
      <c r="D2292" s="100"/>
      <c r="E2292" s="99">
        <f t="shared" si="211"/>
        <v>39980</v>
      </c>
      <c r="F2292" s="101">
        <f>IFERROR(VLOOKUP(E2292,历史数据!AH:AJ,3,),"")</f>
        <v>9.9303753681144098</v>
      </c>
      <c r="G2292" s="101">
        <f t="shared" si="207"/>
        <v>8.0998153593115187</v>
      </c>
      <c r="H2292" s="105">
        <f t="shared" si="208"/>
        <v>6.8034557235421289E-3</v>
      </c>
      <c r="I2292" s="101">
        <f>IFERROR(VLOOKUP(E2292,历史数据!AH:AJ,2,),"")</f>
        <v>9.7348955380334203</v>
      </c>
      <c r="J2292" s="104">
        <f t="shared" si="209"/>
        <v>72</v>
      </c>
      <c r="K2292" s="104" t="str">
        <f>IFERROR(IF(AND(J2291=$H$2*1,MAX(K$64:K2291)=MAX(L$64:L2291)),MAX(K$64:K2291)+1,""),"")</f>
        <v/>
      </c>
      <c r="L2292" s="104" t="str">
        <f>IFERROR(IF(AND($F2291/INDEX($F$64:$F2292,MATCH(MAX(M$64:M2292),M$64:M2292,0)-1)&lt;(1-$P$2),MAX(K$64:K2292)&gt;MAX(L$64:L2291)),MAX(K$64:K2292),""),"")</f>
        <v/>
      </c>
      <c r="M2292" s="104" t="str">
        <f>IFERROR(IF(E2292="","",IF(K2292&lt;&gt;"",MAX(M$64:M2291)+1,IF(AND($F2291/INDEX($F$64:$F2292,MATCH(MAX(M$64:M2291),M$64:M2291,0)-1)&gt;(1+$O$2),MAX(K$64:K2292)&gt;MAX(L$64:L2291)),MAX(M$64:M2291)+1,""))),"")</f>
        <v/>
      </c>
      <c r="N2292" s="91">
        <f t="shared" si="210"/>
        <v>107</v>
      </c>
      <c r="O2292" s="91" t="str">
        <f>IFERROR(IF(AND(N2291=$H$2*1,MAX(O$64:O2291)=MAX(P$64:P2291)),MAX(O$64:O2291)+1,""),"")</f>
        <v/>
      </c>
      <c r="P2292" s="91" t="str">
        <f>IFERROR(IF(MOD(MAX(Q$64:Q2292),10*MAX(O$64:O2292))&lt;=2,IF(AND(F2291/INDEX($F$64:$F2292,MATCH(MAX(O$64:O2292),O$64:O2292,0)-1)&lt;(1-$P$2),MAX(O$64:O2292)&gt;MAX(P$64:P2291)),MAX(O$64:O2292),""),IF(AND($F2291/INDEX($F$64:$F2292,MATCH(MAX(Q$64:Q2292),Q$64:Q2292,0)-1)&lt;(1-$P$2),MAX(O$64:O2292)&gt;MAX(P$64:P2291)),MAX(O$64:O2292),"")),"")</f>
        <v/>
      </c>
      <c r="Q2292" s="91" t="str">
        <f>IFERROR(IF(E2292="","",IF(O2292&lt;&gt;"",MAX(O$64:O2292)*10+1,IF(AND($F2291/INDEX($F$64:$F2292,MATCH(MAX(Q$64:Q2291),Q$64:Q2291,0)-1)&gt;(1+$O$2),MAX(O$64:O2292)&gt;MAX(P$64:P2291)),MAX(Q$64:Q2291)+1,""))),"")</f>
        <v/>
      </c>
    </row>
    <row r="2293" spans="1:17" x14ac:dyDescent="0.2">
      <c r="A2293" s="13">
        <f>HLOOKUP($E$2,历史数据!$V$3:$AE$5000,ROW(A2291),)</f>
        <v>1784731</v>
      </c>
      <c r="B2293" s="41">
        <v>39905</v>
      </c>
      <c r="C2293" s="100">
        <f>IFERROR(IF(A2293&lt;&gt;0,MAX($C$4:C2292)+1,""),"")</f>
        <v>2240</v>
      </c>
      <c r="D2293" s="100"/>
      <c r="E2293" s="99">
        <f t="shared" si="211"/>
        <v>39981</v>
      </c>
      <c r="F2293" s="101">
        <f>IFERROR(VLOOKUP(E2293,历史数据!AH:AJ,3,),"")</f>
        <v>10.0997912208513</v>
      </c>
      <c r="G2293" s="101">
        <f t="shared" si="207"/>
        <v>8.1569389096574092</v>
      </c>
      <c r="H2293" s="105">
        <f t="shared" si="208"/>
        <v>7.0524509278129255E-3</v>
      </c>
      <c r="I2293" s="101">
        <f>IFERROR(VLOOKUP(E2293,历史数据!AH:AJ,2,),"")</f>
        <v>9.9564393454585396</v>
      </c>
      <c r="J2293" s="104">
        <f t="shared" si="209"/>
        <v>73</v>
      </c>
      <c r="K2293" s="104" t="str">
        <f>IFERROR(IF(AND(J2292=$H$2*1,MAX(K$64:K2292)=MAX(L$64:L2292)),MAX(K$64:K2292)+1,""),"")</f>
        <v/>
      </c>
      <c r="L2293" s="104" t="str">
        <f>IFERROR(IF(AND($F2292/INDEX($F$64:$F2293,MATCH(MAX(M$64:M2293),M$64:M2293,0)-1)&lt;(1-$P$2),MAX(K$64:K2293)&gt;MAX(L$64:L2292)),MAX(K$64:K2293),""),"")</f>
        <v/>
      </c>
      <c r="M2293" s="104" t="str">
        <f>IFERROR(IF(E2293="","",IF(K2293&lt;&gt;"",MAX(M$64:M2292)+1,IF(AND($F2292/INDEX($F$64:$F2293,MATCH(MAX(M$64:M2292),M$64:M2292,0)-1)&gt;(1+$O$2),MAX(K$64:K2293)&gt;MAX(L$64:L2292)),MAX(M$64:M2292)+1,""))),"")</f>
        <v/>
      </c>
      <c r="N2293" s="91">
        <f t="shared" si="210"/>
        <v>108</v>
      </c>
      <c r="O2293" s="91" t="str">
        <f>IFERROR(IF(AND(N2292=$H$2*1,MAX(O$64:O2292)=MAX(P$64:P2292)),MAX(O$64:O2292)+1,""),"")</f>
        <v/>
      </c>
      <c r="P2293" s="91" t="str">
        <f>IFERROR(IF(MOD(MAX(Q$64:Q2293),10*MAX(O$64:O2293))&lt;=2,IF(AND(F2292/INDEX($F$64:$F2293,MATCH(MAX(O$64:O2293),O$64:O2293,0)-1)&lt;(1-$P$2),MAX(O$64:O2293)&gt;MAX(P$64:P2292)),MAX(O$64:O2293),""),IF(AND($F2292/INDEX($F$64:$F2293,MATCH(MAX(Q$64:Q2293),Q$64:Q2293,0)-1)&lt;(1-$P$2),MAX(O$64:O2293)&gt;MAX(P$64:P2292)),MAX(O$64:O2293),"")),"")</f>
        <v/>
      </c>
      <c r="Q2293" s="91" t="str">
        <f>IFERROR(IF(E2293="","",IF(O2293&lt;&gt;"",MAX(O$64:O2293)*10+1,IF(AND($F2292/INDEX($F$64:$F2293,MATCH(MAX(Q$64:Q2292),Q$64:Q2292,0)-1)&gt;(1+$O$2),MAX(O$64:O2293)&gt;MAX(P$64:P2292)),MAX(Q$64:Q2292)+1,""))),"")</f>
        <v/>
      </c>
    </row>
    <row r="2294" spans="1:17" x14ac:dyDescent="0.2">
      <c r="A2294" s="13">
        <f>HLOOKUP($E$2,历史数据!$V$3:$AE$5000,ROW(A2292),)</f>
        <v>1231720</v>
      </c>
      <c r="B2294" s="41">
        <v>39906</v>
      </c>
      <c r="C2294" s="100">
        <f>IFERROR(IF(A2294&lt;&gt;0,MAX($C$4:C2293)+1,""),"")</f>
        <v>2241</v>
      </c>
      <c r="D2294" s="100"/>
      <c r="E2294" s="99">
        <f t="shared" si="211"/>
        <v>39982</v>
      </c>
      <c r="F2294" s="101">
        <f>IFERROR(VLOOKUP(E2294,历史数据!AH:AJ,3,),"")</f>
        <v>9.8130874700658204</v>
      </c>
      <c r="G2294" s="101">
        <f t="shared" si="207"/>
        <v>8.205808867177657</v>
      </c>
      <c r="H2294" s="105">
        <f t="shared" si="208"/>
        <v>5.9912128877646076E-3</v>
      </c>
      <c r="I2294" s="101">
        <f>IFERROR(VLOOKUP(E2294,历史数据!AH:AJ,2,),"")</f>
        <v>10.0997912208513</v>
      </c>
      <c r="J2294" s="104">
        <f t="shared" si="209"/>
        <v>74</v>
      </c>
      <c r="K2294" s="104" t="str">
        <f>IFERROR(IF(AND(J2293=$H$2*1,MAX(K$64:K2293)=MAX(L$64:L2293)),MAX(K$64:K2293)+1,""),"")</f>
        <v/>
      </c>
      <c r="L2294" s="104" t="str">
        <f>IFERROR(IF(AND($F2293/INDEX($F$64:$F2294,MATCH(MAX(M$64:M2294),M$64:M2294,0)-1)&lt;(1-$P$2),MAX(K$64:K2294)&gt;MAX(L$64:L2293)),MAX(K$64:K2294),""),"")</f>
        <v/>
      </c>
      <c r="M2294" s="104" t="str">
        <f>IFERROR(IF(E2294="","",IF(K2294&lt;&gt;"",MAX(M$64:M2293)+1,IF(AND($F2293/INDEX($F$64:$F2294,MATCH(MAX(M$64:M2293),M$64:M2293,0)-1)&gt;(1+$O$2),MAX(K$64:K2294)&gt;MAX(L$64:L2293)),MAX(M$64:M2293)+1,""))),"")</f>
        <v/>
      </c>
      <c r="N2294" s="91">
        <f t="shared" si="210"/>
        <v>109</v>
      </c>
      <c r="O2294" s="91" t="str">
        <f>IFERROR(IF(AND(N2293=$H$2*1,MAX(O$64:O2293)=MAX(P$64:P2293)),MAX(O$64:O2293)+1,""),"")</f>
        <v/>
      </c>
      <c r="P2294" s="91" t="str">
        <f>IFERROR(IF(MOD(MAX(Q$64:Q2294),10*MAX(O$64:O2294))&lt;=2,IF(AND(F2293/INDEX($F$64:$F2294,MATCH(MAX(O$64:O2294),O$64:O2294,0)-1)&lt;(1-$P$2),MAX(O$64:O2294)&gt;MAX(P$64:P2293)),MAX(O$64:O2294),""),IF(AND($F2293/INDEX($F$64:$F2294,MATCH(MAX(Q$64:Q2294),Q$64:Q2294,0)-1)&lt;(1-$P$2),MAX(O$64:O2294)&gt;MAX(P$64:P2293)),MAX(O$64:O2294),"")),"")</f>
        <v/>
      </c>
      <c r="Q2294" s="91" t="str">
        <f>IFERROR(IF(E2294="","",IF(O2294&lt;&gt;"",MAX(O$64:O2294)*10+1,IF(AND($F2293/INDEX($F$64:$F2294,MATCH(MAX(Q$64:Q2293),Q$64:Q2293,0)-1)&gt;(1+$O$2),MAX(O$64:O2294)&gt;MAX(P$64:P2293)),MAX(Q$64:Q2293)+1,""))),"")</f>
        <v/>
      </c>
    </row>
    <row r="2295" spans="1:17" x14ac:dyDescent="0.2">
      <c r="A2295" s="13">
        <f>HLOOKUP($E$2,历史数据!$V$3:$AE$5000,ROW(A2293),)</f>
        <v>1496209</v>
      </c>
      <c r="B2295" s="41">
        <v>39910</v>
      </c>
      <c r="C2295" s="100">
        <f>IFERROR(IF(A2295&lt;&gt;0,MAX($C$4:C2294)+1,""),"")</f>
        <v>2242</v>
      </c>
      <c r="D2295" s="100"/>
      <c r="E2295" s="99">
        <f t="shared" si="211"/>
        <v>39983</v>
      </c>
      <c r="F2295" s="101">
        <f>IFERROR(VLOOKUP(E2295,历史数据!AH:AJ,3,),"")</f>
        <v>9.6045756513127607</v>
      </c>
      <c r="G2295" s="101">
        <f t="shared" si="207"/>
        <v>8.2501176286626823</v>
      </c>
      <c r="H2295" s="105">
        <f t="shared" si="208"/>
        <v>5.3996823716251363E-3</v>
      </c>
      <c r="I2295" s="101">
        <f>IFERROR(VLOOKUP(E2295,历史数据!AH:AJ,2,),"")</f>
        <v>9.7348955380334203</v>
      </c>
      <c r="J2295" s="104">
        <f t="shared" si="209"/>
        <v>75</v>
      </c>
      <c r="K2295" s="104" t="str">
        <f>IFERROR(IF(AND(J2294=$H$2*1,MAX(K$64:K2294)=MAX(L$64:L2294)),MAX(K$64:K2294)+1,""),"")</f>
        <v/>
      </c>
      <c r="L2295" s="104" t="str">
        <f>IFERROR(IF(AND($F2294/INDEX($F$64:$F2295,MATCH(MAX(M$64:M2295),M$64:M2295,0)-1)&lt;(1-$P$2),MAX(K$64:K2295)&gt;MAX(L$64:L2294)),MAX(K$64:K2295),""),"")</f>
        <v/>
      </c>
      <c r="M2295" s="104" t="str">
        <f>IFERROR(IF(E2295="","",IF(K2295&lt;&gt;"",MAX(M$64:M2294)+1,IF(AND($F2294/INDEX($F$64:$F2295,MATCH(MAX(M$64:M2294),M$64:M2294,0)-1)&gt;(1+$O$2),MAX(K$64:K2295)&gt;MAX(L$64:L2294)),MAX(M$64:M2294)+1,""))),"")</f>
        <v/>
      </c>
      <c r="N2295" s="91">
        <f t="shared" si="210"/>
        <v>110</v>
      </c>
      <c r="O2295" s="91" t="str">
        <f>IFERROR(IF(AND(N2294=$H$2*1,MAX(O$64:O2294)=MAX(P$64:P2294)),MAX(O$64:O2294)+1,""),"")</f>
        <v/>
      </c>
      <c r="P2295" s="91" t="str">
        <f>IFERROR(IF(MOD(MAX(Q$64:Q2295),10*MAX(O$64:O2295))&lt;=2,IF(AND(F2294/INDEX($F$64:$F2295,MATCH(MAX(O$64:O2295),O$64:O2295,0)-1)&lt;(1-$P$2),MAX(O$64:O2295)&gt;MAX(P$64:P2294)),MAX(O$64:O2295),""),IF(AND($F2294/INDEX($F$64:$F2295,MATCH(MAX(Q$64:Q2295),Q$64:Q2295,0)-1)&lt;(1-$P$2),MAX(O$64:O2295)&gt;MAX(P$64:P2294)),MAX(O$64:O2295),"")),"")</f>
        <v/>
      </c>
      <c r="Q2295" s="91" t="str">
        <f>IFERROR(IF(E2295="","",IF(O2295&lt;&gt;"",MAX(O$64:O2295)*10+1,IF(AND($F2294/INDEX($F$64:$F2295,MATCH(MAX(Q$64:Q2294),Q$64:Q2294,0)-1)&gt;(1+$O$2),MAX(O$64:O2295)&gt;MAX(P$64:P2294)),MAX(Q$64:Q2294)+1,""))),"")</f>
        <v/>
      </c>
    </row>
    <row r="2296" spans="1:17" x14ac:dyDescent="0.2">
      <c r="A2296" s="13">
        <f>HLOOKUP($E$2,历史数据!$V$3:$AE$5000,ROW(A2294),)</f>
        <v>901571</v>
      </c>
      <c r="B2296" s="41">
        <v>39911</v>
      </c>
      <c r="C2296" s="100">
        <f>IFERROR(IF(A2296&lt;&gt;0,MAX($C$4:C2295)+1,""),"")</f>
        <v>2243</v>
      </c>
      <c r="D2296" s="100"/>
      <c r="E2296" s="99">
        <f t="shared" si="211"/>
        <v>39986</v>
      </c>
      <c r="F2296" s="101">
        <f>IFERROR(VLOOKUP(E2296,历史数据!AH:AJ,3,),"")</f>
        <v>9.6306396286568905</v>
      </c>
      <c r="G2296" s="101">
        <f t="shared" si="207"/>
        <v>8.2931231912805004</v>
      </c>
      <c r="H2296" s="105">
        <f t="shared" si="208"/>
        <v>5.212721145745558E-3</v>
      </c>
      <c r="I2296" s="101">
        <f>IFERROR(VLOOKUP(E2296,历史数据!AH:AJ,2,),"")</f>
        <v>9.7479275267054906</v>
      </c>
      <c r="J2296" s="104">
        <f t="shared" si="209"/>
        <v>76</v>
      </c>
      <c r="K2296" s="104" t="str">
        <f>IFERROR(IF(AND(J2295=$H$2*1,MAX(K$64:K2295)=MAX(L$64:L2295)),MAX(K$64:K2295)+1,""),"")</f>
        <v/>
      </c>
      <c r="L2296" s="104" t="str">
        <f>IFERROR(IF(AND($F2295/INDEX($F$64:$F2296,MATCH(MAX(M$64:M2296),M$64:M2296,0)-1)&lt;(1-$P$2),MAX(K$64:K2296)&gt;MAX(L$64:L2295)),MAX(K$64:K2296),""),"")</f>
        <v/>
      </c>
      <c r="M2296" s="104" t="str">
        <f>IFERROR(IF(E2296="","",IF(K2296&lt;&gt;"",MAX(M$64:M2295)+1,IF(AND($F2295/INDEX($F$64:$F2296,MATCH(MAX(M$64:M2295),M$64:M2295,0)-1)&gt;(1+$O$2),MAX(K$64:K2296)&gt;MAX(L$64:L2295)),MAX(M$64:M2295)+1,""))),"")</f>
        <v/>
      </c>
      <c r="N2296" s="91">
        <f t="shared" si="210"/>
        <v>111</v>
      </c>
      <c r="O2296" s="91" t="str">
        <f>IFERROR(IF(AND(N2295=$H$2*1,MAX(O$64:O2295)=MAX(P$64:P2295)),MAX(O$64:O2295)+1,""),"")</f>
        <v/>
      </c>
      <c r="P2296" s="91" t="str">
        <f>IFERROR(IF(MOD(MAX(Q$64:Q2296),10*MAX(O$64:O2296))&lt;=2,IF(AND(F2295/INDEX($F$64:$F2296,MATCH(MAX(O$64:O2296),O$64:O2296,0)-1)&lt;(1-$P$2),MAX(O$64:O2296)&gt;MAX(P$64:P2295)),MAX(O$64:O2296),""),IF(AND($F2295/INDEX($F$64:$F2296,MATCH(MAX(Q$64:Q2296),Q$64:Q2296,0)-1)&lt;(1-$P$2),MAX(O$64:O2296)&gt;MAX(P$64:P2295)),MAX(O$64:O2296),"")),"")</f>
        <v/>
      </c>
      <c r="Q2296" s="91" t="str">
        <f>IFERROR(IF(E2296="","",IF(O2296&lt;&gt;"",MAX(O$64:O2296)*10+1,IF(AND($F2295/INDEX($F$64:$F2296,MATCH(MAX(Q$64:Q2295),Q$64:Q2295,0)-1)&gt;(1+$O$2),MAX(O$64:O2296)&gt;MAX(P$64:P2295)),MAX(Q$64:Q2295)+1,""))),"")</f>
        <v/>
      </c>
    </row>
    <row r="2297" spans="1:17" x14ac:dyDescent="0.2">
      <c r="A2297" s="13">
        <f>HLOOKUP($E$2,历史数据!$V$3:$AE$5000,ROW(A2295),)</f>
        <v>1370920</v>
      </c>
      <c r="B2297" s="41">
        <v>39912</v>
      </c>
      <c r="C2297" s="100">
        <f>IFERROR(IF(A2297&lt;&gt;0,MAX($C$4:C2296)+1,""),"")</f>
        <v>2244</v>
      </c>
      <c r="D2297" s="100"/>
      <c r="E2297" s="99">
        <f t="shared" si="211"/>
        <v>39987</v>
      </c>
      <c r="F2297" s="101">
        <f>IFERROR(VLOOKUP(E2297,历史数据!AH:AJ,3,),"")</f>
        <v>9.8130874700658204</v>
      </c>
      <c r="G2297" s="101">
        <f t="shared" si="207"/>
        <v>8.3393867510663338</v>
      </c>
      <c r="H2297" s="105">
        <f t="shared" si="208"/>
        <v>5.5785448640719437E-3</v>
      </c>
      <c r="I2297" s="101">
        <f>IFERROR(VLOOKUP(E2297,历史数据!AH:AJ,2,),"")</f>
        <v>9.5133517306082904</v>
      </c>
      <c r="J2297" s="104">
        <f t="shared" si="209"/>
        <v>77</v>
      </c>
      <c r="K2297" s="104" t="str">
        <f>IFERROR(IF(AND(J2296=$H$2*1,MAX(K$64:K2296)=MAX(L$64:L2296)),MAX(K$64:K2296)+1,""),"")</f>
        <v/>
      </c>
      <c r="L2297" s="104" t="str">
        <f>IFERROR(IF(AND($F2296/INDEX($F$64:$F2297,MATCH(MAX(M$64:M2297),M$64:M2297,0)-1)&lt;(1-$P$2),MAX(K$64:K2297)&gt;MAX(L$64:L2296)),MAX(K$64:K2297),""),"")</f>
        <v/>
      </c>
      <c r="M2297" s="104" t="str">
        <f>IFERROR(IF(E2297="","",IF(K2297&lt;&gt;"",MAX(M$64:M2296)+1,IF(AND($F2296/INDEX($F$64:$F2297,MATCH(MAX(M$64:M2296),M$64:M2296,0)-1)&gt;(1+$O$2),MAX(K$64:K2297)&gt;MAX(L$64:L2296)),MAX(M$64:M2296)+1,""))),"")</f>
        <v/>
      </c>
      <c r="N2297" s="91">
        <f t="shared" si="210"/>
        <v>112</v>
      </c>
      <c r="O2297" s="91" t="str">
        <f>IFERROR(IF(AND(N2296=$H$2*1,MAX(O$64:O2296)=MAX(P$64:P2296)),MAX(O$64:O2296)+1,""),"")</f>
        <v/>
      </c>
      <c r="P2297" s="91" t="str">
        <f>IFERROR(IF(MOD(MAX(Q$64:Q2297),10*MAX(O$64:O2297))&lt;=2,IF(AND(F2296/INDEX($F$64:$F2297,MATCH(MAX(O$64:O2297),O$64:O2297,0)-1)&lt;(1-$P$2),MAX(O$64:O2297)&gt;MAX(P$64:P2296)),MAX(O$64:O2297),""),IF(AND($F2296/INDEX($F$64:$F2297,MATCH(MAX(Q$64:Q2297),Q$64:Q2297,0)-1)&lt;(1-$P$2),MAX(O$64:O2297)&gt;MAX(P$64:P2296)),MAX(O$64:O2297),"")),"")</f>
        <v/>
      </c>
      <c r="Q2297" s="91" t="str">
        <f>IFERROR(IF(E2297="","",IF(O2297&lt;&gt;"",MAX(O$64:O2297)*10+1,IF(AND($F2296/INDEX($F$64:$F2297,MATCH(MAX(Q$64:Q2296),Q$64:Q2296,0)-1)&gt;(1+$O$2),MAX(O$64:O2297)&gt;MAX(P$64:P2296)),MAX(Q$64:Q2296)+1,""))),"")</f>
        <v/>
      </c>
    </row>
    <row r="2298" spans="1:17" x14ac:dyDescent="0.2">
      <c r="A2298" s="13">
        <f>HLOOKUP($E$2,历史数据!$V$3:$AE$5000,ROW(A2296),)</f>
        <v>1775504</v>
      </c>
      <c r="B2298" s="41">
        <v>39913</v>
      </c>
      <c r="C2298" s="100">
        <f>IFERROR(IF(A2298&lt;&gt;0,MAX($C$4:C2297)+1,""),"")</f>
        <v>2245</v>
      </c>
      <c r="D2298" s="100"/>
      <c r="E2298" s="99">
        <f t="shared" si="211"/>
        <v>39988</v>
      </c>
      <c r="F2298" s="101">
        <f>IFERROR(VLOOKUP(E2298,历史数据!AH:AJ,3,),"")</f>
        <v>10.151919175539501</v>
      </c>
      <c r="G2298" s="101">
        <f t="shared" si="207"/>
        <v>8.3871707095305759</v>
      </c>
      <c r="H2298" s="105">
        <f t="shared" si="208"/>
        <v>5.7299127490557655E-3</v>
      </c>
      <c r="I2298" s="101">
        <f>IFERROR(VLOOKUP(E2298,历史数据!AH:AJ,2,),"")</f>
        <v>9.8130874700658204</v>
      </c>
      <c r="J2298" s="104">
        <f t="shared" si="209"/>
        <v>78</v>
      </c>
      <c r="K2298" s="104" t="str">
        <f>IFERROR(IF(AND(J2297=$H$2*1,MAX(K$64:K2297)=MAX(L$64:L2297)),MAX(K$64:K2297)+1,""),"")</f>
        <v/>
      </c>
      <c r="L2298" s="104" t="str">
        <f>IFERROR(IF(AND($F2297/INDEX($F$64:$F2298,MATCH(MAX(M$64:M2298),M$64:M2298,0)-1)&lt;(1-$P$2),MAX(K$64:K2298)&gt;MAX(L$64:L2297)),MAX(K$64:K2298),""),"")</f>
        <v/>
      </c>
      <c r="M2298" s="104" t="str">
        <f>IFERROR(IF(E2298="","",IF(K2298&lt;&gt;"",MAX(M$64:M2297)+1,IF(AND($F2297/INDEX($F$64:$F2298,MATCH(MAX(M$64:M2297),M$64:M2297,0)-1)&gt;(1+$O$2),MAX(K$64:K2298)&gt;MAX(L$64:L2297)),MAX(M$64:M2297)+1,""))),"")</f>
        <v/>
      </c>
      <c r="N2298" s="91">
        <f t="shared" si="210"/>
        <v>113</v>
      </c>
      <c r="O2298" s="91" t="str">
        <f>IFERROR(IF(AND(N2297=$H$2*1,MAX(O$64:O2297)=MAX(P$64:P2297)),MAX(O$64:O2297)+1,""),"")</f>
        <v/>
      </c>
      <c r="P2298" s="91" t="str">
        <f>IFERROR(IF(MOD(MAX(Q$64:Q2298),10*MAX(O$64:O2298))&lt;=2,IF(AND(F2297/INDEX($F$64:$F2298,MATCH(MAX(O$64:O2298),O$64:O2298,0)-1)&lt;(1-$P$2),MAX(O$64:O2298)&gt;MAX(P$64:P2297)),MAX(O$64:O2298),""),IF(AND($F2297/INDEX($F$64:$F2298,MATCH(MAX(Q$64:Q2298),Q$64:Q2298,0)-1)&lt;(1-$P$2),MAX(O$64:O2298)&gt;MAX(P$64:P2297)),MAX(O$64:O2298),"")),"")</f>
        <v/>
      </c>
      <c r="Q2298" s="91" t="str">
        <f>IFERROR(IF(E2298="","",IF(O2298&lt;&gt;"",MAX(O$64:O2298)*10+1,IF(AND($F2297/INDEX($F$64:$F2298,MATCH(MAX(Q$64:Q2297),Q$64:Q2297,0)-1)&gt;(1+$O$2),MAX(O$64:O2298)&gt;MAX(P$64:P2297)),MAX(Q$64:Q2297)+1,""))),"")</f>
        <v/>
      </c>
    </row>
    <row r="2299" spans="1:17" x14ac:dyDescent="0.2">
      <c r="A2299" s="13">
        <f>HLOOKUP($E$2,历史数据!$V$3:$AE$5000,ROW(A2297),)</f>
        <v>2750027</v>
      </c>
      <c r="B2299" s="41">
        <v>39916</v>
      </c>
      <c r="C2299" s="100">
        <f>IFERROR(IF(A2299&lt;&gt;0,MAX($C$4:C2298)+1,""),"")</f>
        <v>2246</v>
      </c>
      <c r="D2299" s="100"/>
      <c r="E2299" s="99">
        <f t="shared" si="211"/>
        <v>39989</v>
      </c>
      <c r="F2299" s="101">
        <f>IFERROR(VLOOKUP(E2299,历史数据!AH:AJ,3,),"")</f>
        <v>9.9955353114747396</v>
      </c>
      <c r="G2299" s="101">
        <f t="shared" si="207"/>
        <v>8.4269182749803768</v>
      </c>
      <c r="H2299" s="105">
        <f t="shared" si="208"/>
        <v>4.7390910268030328E-3</v>
      </c>
      <c r="I2299" s="101">
        <f>IFERROR(VLOOKUP(E2299,历史数据!AH:AJ,2,),"")</f>
        <v>10.164951164211599</v>
      </c>
      <c r="J2299" s="104">
        <f t="shared" si="209"/>
        <v>79</v>
      </c>
      <c r="K2299" s="104" t="str">
        <f>IFERROR(IF(AND(J2298=$H$2*1,MAX(K$64:K2298)=MAX(L$64:L2298)),MAX(K$64:K2298)+1,""),"")</f>
        <v/>
      </c>
      <c r="L2299" s="104" t="str">
        <f>IFERROR(IF(AND($F2298/INDEX($F$64:$F2299,MATCH(MAX(M$64:M2299),M$64:M2299,0)-1)&lt;(1-$P$2),MAX(K$64:K2299)&gt;MAX(L$64:L2298)),MAX(K$64:K2299),""),"")</f>
        <v/>
      </c>
      <c r="M2299" s="104" t="str">
        <f>IFERROR(IF(E2299="","",IF(K2299&lt;&gt;"",MAX(M$64:M2298)+1,IF(AND($F2298/INDEX($F$64:$F2299,MATCH(MAX(M$64:M2298),M$64:M2298,0)-1)&gt;(1+$O$2),MAX(K$64:K2299)&gt;MAX(L$64:L2298)),MAX(M$64:M2298)+1,""))),"")</f>
        <v/>
      </c>
      <c r="N2299" s="91">
        <f t="shared" si="210"/>
        <v>114</v>
      </c>
      <c r="O2299" s="91" t="str">
        <f>IFERROR(IF(AND(N2298=$H$2*1,MAX(O$64:O2298)=MAX(P$64:P2298)),MAX(O$64:O2298)+1,""),"")</f>
        <v/>
      </c>
      <c r="P2299" s="91" t="str">
        <f>IFERROR(IF(MOD(MAX(Q$64:Q2299),10*MAX(O$64:O2299))&lt;=2,IF(AND(F2298/INDEX($F$64:$F2299,MATCH(MAX(O$64:O2299),O$64:O2299,0)-1)&lt;(1-$P$2),MAX(O$64:O2299)&gt;MAX(P$64:P2298)),MAX(O$64:O2299),""),IF(AND($F2298/INDEX($F$64:$F2299,MATCH(MAX(Q$64:Q2299),Q$64:Q2299,0)-1)&lt;(1-$P$2),MAX(O$64:O2299)&gt;MAX(P$64:P2298)),MAX(O$64:O2299),"")),"")</f>
        <v/>
      </c>
      <c r="Q2299" s="91" t="str">
        <f>IFERROR(IF(E2299="","",IF(O2299&lt;&gt;"",MAX(O$64:O2299)*10+1,IF(AND($F2298/INDEX($F$64:$F2299,MATCH(MAX(Q$64:Q2298),Q$64:Q2298,0)-1)&gt;(1+$O$2),MAX(O$64:O2299)&gt;MAX(P$64:P2298)),MAX(Q$64:Q2298)+1,""))),"")</f>
        <v/>
      </c>
    </row>
    <row r="2300" spans="1:17" x14ac:dyDescent="0.2">
      <c r="A2300" s="13">
        <f>HLOOKUP($E$2,历史数据!$V$3:$AE$5000,ROW(A2298),)</f>
        <v>2823197</v>
      </c>
      <c r="B2300" s="41">
        <v>39917</v>
      </c>
      <c r="C2300" s="100">
        <f>IFERROR(IF(A2300&lt;&gt;0,MAX($C$4:C2299)+1,""),"")</f>
        <v>2247</v>
      </c>
      <c r="D2300" s="100"/>
      <c r="E2300" s="99">
        <f t="shared" si="211"/>
        <v>39990</v>
      </c>
      <c r="F2300" s="101">
        <f>IFERROR(VLOOKUP(E2300,历史数据!AH:AJ,3,),"")</f>
        <v>10.0997912208513</v>
      </c>
      <c r="G2300" s="101">
        <f t="shared" si="207"/>
        <v>8.4701410374093982</v>
      </c>
      <c r="H2300" s="105">
        <f t="shared" si="208"/>
        <v>5.1291303675449207E-3</v>
      </c>
      <c r="I2300" s="101">
        <f>IFERROR(VLOOKUP(E2300,历史数据!AH:AJ,2,),"")</f>
        <v>9.9955353114747396</v>
      </c>
      <c r="J2300" s="104">
        <f t="shared" si="209"/>
        <v>80</v>
      </c>
      <c r="K2300" s="104" t="str">
        <f>IFERROR(IF(AND(J2299=$H$2*1,MAX(K$64:K2299)=MAX(L$64:L2299)),MAX(K$64:K2299)+1,""),"")</f>
        <v/>
      </c>
      <c r="L2300" s="104" t="str">
        <f>IFERROR(IF(AND($F2299/INDEX($F$64:$F2300,MATCH(MAX(M$64:M2300),M$64:M2300,0)-1)&lt;(1-$P$2),MAX(K$64:K2300)&gt;MAX(L$64:L2299)),MAX(K$64:K2300),""),"")</f>
        <v/>
      </c>
      <c r="M2300" s="104" t="str">
        <f>IFERROR(IF(E2300="","",IF(K2300&lt;&gt;"",MAX(M$64:M2299)+1,IF(AND($F2299/INDEX($F$64:$F2300,MATCH(MAX(M$64:M2299),M$64:M2299,0)-1)&gt;(1+$O$2),MAX(K$64:K2300)&gt;MAX(L$64:L2299)),MAX(M$64:M2299)+1,""))),"")</f>
        <v/>
      </c>
      <c r="N2300" s="91">
        <f t="shared" si="210"/>
        <v>115</v>
      </c>
      <c r="O2300" s="91" t="str">
        <f>IFERROR(IF(AND(N2299=$H$2*1,MAX(O$64:O2299)=MAX(P$64:P2299)),MAX(O$64:O2299)+1,""),"")</f>
        <v/>
      </c>
      <c r="P2300" s="91" t="str">
        <f>IFERROR(IF(MOD(MAX(Q$64:Q2300),10*MAX(O$64:O2300))&lt;=2,IF(AND(F2299/INDEX($F$64:$F2300,MATCH(MAX(O$64:O2300),O$64:O2300,0)-1)&lt;(1-$P$2),MAX(O$64:O2300)&gt;MAX(P$64:P2299)),MAX(O$64:O2300),""),IF(AND($F2299/INDEX($F$64:$F2300,MATCH(MAX(Q$64:Q2300),Q$64:Q2300,0)-1)&lt;(1-$P$2),MAX(O$64:O2300)&gt;MAX(P$64:P2299)),MAX(O$64:O2300),"")),"")</f>
        <v/>
      </c>
      <c r="Q2300" s="91" t="str">
        <f>IFERROR(IF(E2300="","",IF(O2300&lt;&gt;"",MAX(O$64:O2300)*10+1,IF(AND($F2299/INDEX($F$64:$F2300,MATCH(MAX(Q$64:Q2299),Q$64:Q2299,0)-1)&gt;(1+$O$2),MAX(O$64:O2300)&gt;MAX(P$64:P2299)),MAX(Q$64:Q2299)+1,""))),"")</f>
        <v/>
      </c>
    </row>
    <row r="2301" spans="1:17" x14ac:dyDescent="0.2">
      <c r="A2301" s="13">
        <f>HLOOKUP($E$2,历史数据!$V$3:$AE$5000,ROW(A2299),)</f>
        <v>3541378</v>
      </c>
      <c r="B2301" s="41">
        <v>39918</v>
      </c>
      <c r="C2301" s="100">
        <f>IFERROR(IF(A2301&lt;&gt;0,MAX($C$4:C2300)+1,""),"")</f>
        <v>2248</v>
      </c>
      <c r="D2301" s="100"/>
      <c r="E2301" s="99">
        <f t="shared" si="211"/>
        <v>39993</v>
      </c>
      <c r="F2301" s="101">
        <f>IFERROR(VLOOKUP(E2301,历史数据!AH:AJ,3,),"")</f>
        <v>9.9694713341306098</v>
      </c>
      <c r="G2301" s="101">
        <f t="shared" si="207"/>
        <v>8.5114090015376078</v>
      </c>
      <c r="H2301" s="105">
        <f t="shared" si="208"/>
        <v>4.8721696540758863E-3</v>
      </c>
      <c r="I2301" s="101">
        <f>IFERROR(VLOOKUP(E2301,历史数据!AH:AJ,2,),"")</f>
        <v>9.7739915040496204</v>
      </c>
      <c r="J2301" s="104">
        <f t="shared" si="209"/>
        <v>81</v>
      </c>
      <c r="K2301" s="104" t="str">
        <f>IFERROR(IF(AND(J2300=$H$2*1,MAX(K$64:K2300)=MAX(L$64:L2300)),MAX(K$64:K2300)+1,""),"")</f>
        <v/>
      </c>
      <c r="L2301" s="104" t="str">
        <f>IFERROR(IF(AND($F2300/INDEX($F$64:$F2301,MATCH(MAX(M$64:M2301),M$64:M2301,0)-1)&lt;(1-$P$2),MAX(K$64:K2301)&gt;MAX(L$64:L2300)),MAX(K$64:K2301),""),"")</f>
        <v/>
      </c>
      <c r="M2301" s="104" t="str">
        <f>IFERROR(IF(E2301="","",IF(K2301&lt;&gt;"",MAX(M$64:M2300)+1,IF(AND($F2300/INDEX($F$64:$F2301,MATCH(MAX(M$64:M2300),M$64:M2300,0)-1)&gt;(1+$O$2),MAX(K$64:K2301)&gt;MAX(L$64:L2300)),MAX(M$64:M2300)+1,""))),"")</f>
        <v/>
      </c>
      <c r="N2301" s="91">
        <f t="shared" si="210"/>
        <v>116</v>
      </c>
      <c r="O2301" s="91" t="str">
        <f>IFERROR(IF(AND(N2300=$H$2*1,MAX(O$64:O2300)=MAX(P$64:P2300)),MAX(O$64:O2300)+1,""),"")</f>
        <v/>
      </c>
      <c r="P2301" s="91" t="str">
        <f>IFERROR(IF(MOD(MAX(Q$64:Q2301),10*MAX(O$64:O2301))&lt;=2,IF(AND(F2300/INDEX($F$64:$F2301,MATCH(MAX(O$64:O2301),O$64:O2301,0)-1)&lt;(1-$P$2),MAX(O$64:O2301)&gt;MAX(P$64:P2300)),MAX(O$64:O2301),""),IF(AND($F2300/INDEX($F$64:$F2301,MATCH(MAX(Q$64:Q2301),Q$64:Q2301,0)-1)&lt;(1-$P$2),MAX(O$64:O2301)&gt;MAX(P$64:P2300)),MAX(O$64:O2301),"")),"")</f>
        <v/>
      </c>
      <c r="Q2301" s="91" t="str">
        <f>IFERROR(IF(E2301="","",IF(O2301&lt;&gt;"",MAX(O$64:O2301)*10+1,IF(AND($F2300/INDEX($F$64:$F2301,MATCH(MAX(Q$64:Q2300),Q$64:Q2300,0)-1)&gt;(1+$O$2),MAX(O$64:O2301)&gt;MAX(P$64:P2300)),MAX(Q$64:Q2300)+1,""))),"")</f>
        <v/>
      </c>
    </row>
    <row r="2302" spans="1:17" x14ac:dyDescent="0.2">
      <c r="A2302" s="13">
        <f>HLOOKUP($E$2,历史数据!$V$3:$AE$5000,ROW(A2300),)</f>
        <v>2188622</v>
      </c>
      <c r="B2302" s="41">
        <v>39919</v>
      </c>
      <c r="C2302" s="100">
        <f>IFERROR(IF(A2302&lt;&gt;0,MAX($C$4:C2301)+1,""),"")</f>
        <v>2249</v>
      </c>
      <c r="D2302" s="100"/>
      <c r="E2302" s="99">
        <f t="shared" si="211"/>
        <v>39994</v>
      </c>
      <c r="F2302" s="101">
        <f>IFERROR(VLOOKUP(E2302,历史数据!AH:AJ,3,),"")</f>
        <v>9.8782474134261502</v>
      </c>
      <c r="G2302" s="101">
        <f t="shared" si="207"/>
        <v>8.547246970385789</v>
      </c>
      <c r="H2302" s="105">
        <f t="shared" si="208"/>
        <v>4.2105800392986392E-3</v>
      </c>
      <c r="I2302" s="101">
        <f>IFERROR(VLOOKUP(E2302,历史数据!AH:AJ,2,),"")</f>
        <v>9.94340735678648</v>
      </c>
      <c r="J2302" s="104">
        <f t="shared" si="209"/>
        <v>82</v>
      </c>
      <c r="K2302" s="104" t="str">
        <f>IFERROR(IF(AND(J2301=$H$2*1,MAX(K$64:K2301)=MAX(L$64:L2301)),MAX(K$64:K2301)+1,""),"")</f>
        <v/>
      </c>
      <c r="L2302" s="104" t="str">
        <f>IFERROR(IF(AND($F2301/INDEX($F$64:$F2302,MATCH(MAX(M$64:M2302),M$64:M2302,0)-1)&lt;(1-$P$2),MAX(K$64:K2302)&gt;MAX(L$64:L2301)),MAX(K$64:K2302),""),"")</f>
        <v/>
      </c>
      <c r="M2302" s="104" t="str">
        <f>IFERROR(IF(E2302="","",IF(K2302&lt;&gt;"",MAX(M$64:M2301)+1,IF(AND($F2301/INDEX($F$64:$F2302,MATCH(MAX(M$64:M2301),M$64:M2301,0)-1)&gt;(1+$O$2),MAX(K$64:K2302)&gt;MAX(L$64:L2301)),MAX(M$64:M2301)+1,""))),"")</f>
        <v/>
      </c>
      <c r="N2302" s="91">
        <f t="shared" si="210"/>
        <v>117</v>
      </c>
      <c r="O2302" s="91" t="str">
        <f>IFERROR(IF(AND(N2301=$H$2*1,MAX(O$64:O2301)=MAX(P$64:P2301)),MAX(O$64:O2301)+1,""),"")</f>
        <v/>
      </c>
      <c r="P2302" s="91" t="str">
        <f>IFERROR(IF(MOD(MAX(Q$64:Q2302),10*MAX(O$64:O2302))&lt;=2,IF(AND(F2301/INDEX($F$64:$F2302,MATCH(MAX(O$64:O2302),O$64:O2302,0)-1)&lt;(1-$P$2),MAX(O$64:O2302)&gt;MAX(P$64:P2301)),MAX(O$64:O2302),""),IF(AND($F2301/INDEX($F$64:$F2302,MATCH(MAX(Q$64:Q2302),Q$64:Q2302,0)-1)&lt;(1-$P$2),MAX(O$64:O2302)&gt;MAX(P$64:P2301)),MAX(O$64:O2302),"")),"")</f>
        <v/>
      </c>
      <c r="Q2302" s="91" t="str">
        <f>IFERROR(IF(E2302="","",IF(O2302&lt;&gt;"",MAX(O$64:O2302)*10+1,IF(AND($F2301/INDEX($F$64:$F2302,MATCH(MAX(Q$64:Q2301),Q$64:Q2301,0)-1)&gt;(1+$O$2),MAX(O$64:O2302)&gt;MAX(P$64:P2301)),MAX(Q$64:Q2301)+1,""))),"")</f>
        <v/>
      </c>
    </row>
    <row r="2303" spans="1:17" x14ac:dyDescent="0.2">
      <c r="A2303" s="13">
        <f>HLOOKUP($E$2,历史数据!$V$3:$AE$5000,ROW(A2301),)</f>
        <v>1229905</v>
      </c>
      <c r="B2303" s="41">
        <v>39920</v>
      </c>
      <c r="C2303" s="100">
        <f>IFERROR(IF(A2303&lt;&gt;0,MAX($C$4:C2302)+1,""),"")</f>
        <v>2250</v>
      </c>
      <c r="D2303" s="100"/>
      <c r="E2303" s="99">
        <f t="shared" si="211"/>
        <v>39995</v>
      </c>
      <c r="F2303" s="101">
        <f>IFERROR(VLOOKUP(E2303,历史数据!AH:AJ,3,),"")</f>
        <v>9.9694713341306098</v>
      </c>
      <c r="G2303" s="101">
        <f t="shared" si="207"/>
        <v>8.5839537384787761</v>
      </c>
      <c r="H2303" s="105">
        <f t="shared" si="208"/>
        <v>4.2945720674933963E-3</v>
      </c>
      <c r="I2303" s="101">
        <f>IFERROR(VLOOKUP(E2303,历史数据!AH:AJ,2,),"")</f>
        <v>9.9694713341306098</v>
      </c>
      <c r="J2303" s="104">
        <f t="shared" si="209"/>
        <v>83</v>
      </c>
      <c r="K2303" s="104" t="str">
        <f>IFERROR(IF(AND(J2302=$H$2*1,MAX(K$64:K2302)=MAX(L$64:L2302)),MAX(K$64:K2302)+1,""),"")</f>
        <v/>
      </c>
      <c r="L2303" s="104" t="str">
        <f>IFERROR(IF(AND($F2302/INDEX($F$64:$F2303,MATCH(MAX(M$64:M2303),M$64:M2303,0)-1)&lt;(1-$P$2),MAX(K$64:K2303)&gt;MAX(L$64:L2302)),MAX(K$64:K2303),""),"")</f>
        <v/>
      </c>
      <c r="M2303" s="104" t="str">
        <f>IFERROR(IF(E2303="","",IF(K2303&lt;&gt;"",MAX(M$64:M2302)+1,IF(AND($F2302/INDEX($F$64:$F2303,MATCH(MAX(M$64:M2302),M$64:M2302,0)-1)&gt;(1+$O$2),MAX(K$64:K2303)&gt;MAX(L$64:L2302)),MAX(M$64:M2302)+1,""))),"")</f>
        <v/>
      </c>
      <c r="N2303" s="91">
        <f t="shared" si="210"/>
        <v>118</v>
      </c>
      <c r="O2303" s="91" t="str">
        <f>IFERROR(IF(AND(N2302=$H$2*1,MAX(O$64:O2302)=MAX(P$64:P2302)),MAX(O$64:O2302)+1,""),"")</f>
        <v/>
      </c>
      <c r="P2303" s="91" t="str">
        <f>IFERROR(IF(MOD(MAX(Q$64:Q2303),10*MAX(O$64:O2303))&lt;=2,IF(AND(F2302/INDEX($F$64:$F2303,MATCH(MAX(O$64:O2303),O$64:O2303,0)-1)&lt;(1-$P$2),MAX(O$64:O2303)&gt;MAX(P$64:P2302)),MAX(O$64:O2303),""),IF(AND($F2302/INDEX($F$64:$F2303,MATCH(MAX(Q$64:Q2303),Q$64:Q2303,0)-1)&lt;(1-$P$2),MAX(O$64:O2303)&gt;MAX(P$64:P2302)),MAX(O$64:O2303),"")),"")</f>
        <v/>
      </c>
      <c r="Q2303" s="91" t="str">
        <f>IFERROR(IF(E2303="","",IF(O2303&lt;&gt;"",MAX(O$64:O2303)*10+1,IF(AND($F2302/INDEX($F$64:$F2303,MATCH(MAX(Q$64:Q2302),Q$64:Q2302,0)-1)&gt;(1+$O$2),MAX(O$64:O2303)&gt;MAX(P$64:P2302)),MAX(Q$64:Q2302)+1,""))),"")</f>
        <v/>
      </c>
    </row>
    <row r="2304" spans="1:17" x14ac:dyDescent="0.2">
      <c r="A2304" s="13">
        <f>HLOOKUP($E$2,历史数据!$V$3:$AE$5000,ROW(A2302),)</f>
        <v>1910298</v>
      </c>
      <c r="B2304" s="41">
        <v>39923</v>
      </c>
      <c r="C2304" s="100">
        <f>IFERROR(IF(A2304&lt;&gt;0,MAX($C$4:C2303)+1,""),"")</f>
        <v>2251</v>
      </c>
      <c r="D2304" s="100"/>
      <c r="E2304" s="99">
        <f t="shared" si="211"/>
        <v>39996</v>
      </c>
      <c r="F2304" s="101">
        <f>IFERROR(VLOOKUP(E2304,历史数据!AH:AJ,3,),"")</f>
        <v>10.230111107571901</v>
      </c>
      <c r="G2304" s="101">
        <f t="shared" si="207"/>
        <v>8.6239185037397785</v>
      </c>
      <c r="H2304" s="105">
        <f t="shared" si="208"/>
        <v>4.6557526378381286E-3</v>
      </c>
      <c r="I2304" s="101">
        <f>IFERROR(VLOOKUP(E2304,历史数据!AH:AJ,2,),"")</f>
        <v>9.9173433794423502</v>
      </c>
      <c r="J2304" s="104">
        <f t="shared" si="209"/>
        <v>84</v>
      </c>
      <c r="K2304" s="104" t="str">
        <f>IFERROR(IF(AND(J2303=$H$2*1,MAX(K$64:K2303)=MAX(L$64:L2303)),MAX(K$64:K2303)+1,""),"")</f>
        <v/>
      </c>
      <c r="L2304" s="104" t="str">
        <f>IFERROR(IF(AND($F2303/INDEX($F$64:$F2304,MATCH(MAX(M$64:M2304),M$64:M2304,0)-1)&lt;(1-$P$2),MAX(K$64:K2304)&gt;MAX(L$64:L2303)),MAX(K$64:K2304),""),"")</f>
        <v/>
      </c>
      <c r="M2304" s="104" t="str">
        <f>IFERROR(IF(E2304="","",IF(K2304&lt;&gt;"",MAX(M$64:M2303)+1,IF(AND($F2303/INDEX($F$64:$F2304,MATCH(MAX(M$64:M2303),M$64:M2303,0)-1)&gt;(1+$O$2),MAX(K$64:K2304)&gt;MAX(L$64:L2303)),MAX(M$64:M2303)+1,""))),"")</f>
        <v/>
      </c>
      <c r="N2304" s="91">
        <f t="shared" si="210"/>
        <v>119</v>
      </c>
      <c r="O2304" s="91" t="str">
        <f>IFERROR(IF(AND(N2303=$H$2*1,MAX(O$64:O2303)=MAX(P$64:P2303)),MAX(O$64:O2303)+1,""),"")</f>
        <v/>
      </c>
      <c r="P2304" s="91" t="str">
        <f>IFERROR(IF(MOD(MAX(Q$64:Q2304),10*MAX(O$64:O2304))&lt;=2,IF(AND(F2303/INDEX($F$64:$F2304,MATCH(MAX(O$64:O2304),O$64:O2304,0)-1)&lt;(1-$P$2),MAX(O$64:O2304)&gt;MAX(P$64:P2303)),MAX(O$64:O2304),""),IF(AND($F2303/INDEX($F$64:$F2304,MATCH(MAX(Q$64:Q2304),Q$64:Q2304,0)-1)&lt;(1-$P$2),MAX(O$64:O2304)&gt;MAX(P$64:P2303)),MAX(O$64:O2304),"")),"")</f>
        <v/>
      </c>
      <c r="Q2304" s="91" t="str">
        <f>IFERROR(IF(E2304="","",IF(O2304&lt;&gt;"",MAX(O$64:O2304)*10+1,IF(AND($F2303/INDEX($F$64:$F2304,MATCH(MAX(Q$64:Q2303),Q$64:Q2303,0)-1)&gt;(1+$O$2),MAX(O$64:O2304)&gt;MAX(P$64:P2303)),MAX(Q$64:Q2303)+1,""))),"")</f>
        <v/>
      </c>
    </row>
    <row r="2305" spans="1:17" x14ac:dyDescent="0.2">
      <c r="A2305" s="13">
        <f>HLOOKUP($E$2,历史数据!$V$3:$AE$5000,ROW(A2303),)</f>
        <v>1782112</v>
      </c>
      <c r="B2305" s="41">
        <v>39924</v>
      </c>
      <c r="C2305" s="100">
        <f>IFERROR(IF(A2305&lt;&gt;0,MAX($C$4:C2304)+1,""),"")</f>
        <v>2252</v>
      </c>
      <c r="D2305" s="100"/>
      <c r="E2305" s="99">
        <f t="shared" si="211"/>
        <v>39997</v>
      </c>
      <c r="F2305" s="101">
        <f>IFERROR(VLOOKUP(E2305,历史数据!AH:AJ,3,),"")</f>
        <v>10.243143096243999</v>
      </c>
      <c r="G2305" s="101">
        <f t="shared" ref="G2305:G2368" si="212">IFERROR(IF(E2305="","",AVERAGE(F2246:F2305)),"")</f>
        <v>8.6693132642808095</v>
      </c>
      <c r="H2305" s="105">
        <f t="shared" si="208"/>
        <v>5.2638206774966445E-3</v>
      </c>
      <c r="I2305" s="101">
        <f>IFERROR(VLOOKUP(E2305,历史数据!AH:AJ,2,),"")</f>
        <v>10.1779831528837</v>
      </c>
      <c r="J2305" s="104">
        <f t="shared" si="209"/>
        <v>85</v>
      </c>
      <c r="K2305" s="104" t="str">
        <f>IFERROR(IF(AND(J2304=$H$2*1,MAX(K$64:K2304)=MAX(L$64:L2304)),MAX(K$64:K2304)+1,""),"")</f>
        <v/>
      </c>
      <c r="L2305" s="104" t="str">
        <f>IFERROR(IF(AND($F2304/INDEX($F$64:$F2305,MATCH(MAX(M$64:M2305),M$64:M2305,0)-1)&lt;(1-$P$2),MAX(K$64:K2305)&gt;MAX(L$64:L2304)),MAX(K$64:K2305),""),"")</f>
        <v/>
      </c>
      <c r="M2305" s="104" t="str">
        <f>IFERROR(IF(E2305="","",IF(K2305&lt;&gt;"",MAX(M$64:M2304)+1,IF(AND($F2304/INDEX($F$64:$F2305,MATCH(MAX(M$64:M2304),M$64:M2304,0)-1)&gt;(1+$O$2),MAX(K$64:K2305)&gt;MAX(L$64:L2304)),MAX(M$64:M2304)+1,""))),"")</f>
        <v/>
      </c>
      <c r="N2305" s="91">
        <f t="shared" si="210"/>
        <v>120</v>
      </c>
      <c r="O2305" s="91" t="str">
        <f>IFERROR(IF(AND(N2304=$H$2*1,MAX(O$64:O2304)=MAX(P$64:P2304)),MAX(O$64:O2304)+1,""),"")</f>
        <v/>
      </c>
      <c r="P2305" s="91" t="str">
        <f>IFERROR(IF(MOD(MAX(Q$64:Q2305),10*MAX(O$64:O2305))&lt;=2,IF(AND(F2304/INDEX($F$64:$F2305,MATCH(MAX(O$64:O2305),O$64:O2305,0)-1)&lt;(1-$P$2),MAX(O$64:O2305)&gt;MAX(P$64:P2304)),MAX(O$64:O2305),""),IF(AND($F2304/INDEX($F$64:$F2305,MATCH(MAX(Q$64:Q2305),Q$64:Q2305,0)-1)&lt;(1-$P$2),MAX(O$64:O2305)&gt;MAX(P$64:P2304)),MAX(O$64:O2305),"")),"")</f>
        <v/>
      </c>
      <c r="Q2305" s="91" t="str">
        <f>IFERROR(IF(E2305="","",IF(O2305&lt;&gt;"",MAX(O$64:O2305)*10+1,IF(AND($F2304/INDEX($F$64:$F2305,MATCH(MAX(Q$64:Q2304),Q$64:Q2304,0)-1)&gt;(1+$O$2),MAX(O$64:O2305)&gt;MAX(P$64:P2304)),MAX(Q$64:Q2304)+1,""))),"")</f>
        <v/>
      </c>
    </row>
    <row r="2306" spans="1:17" x14ac:dyDescent="0.2">
      <c r="A2306" s="13">
        <f>HLOOKUP($E$2,历史数据!$V$3:$AE$5000,ROW(A2304),)</f>
        <v>3409194</v>
      </c>
      <c r="B2306" s="41">
        <v>39925</v>
      </c>
      <c r="C2306" s="100">
        <f>IFERROR(IF(A2306&lt;&gt;0,MAX($C$4:C2305)+1,""),"")</f>
        <v>2253</v>
      </c>
      <c r="D2306" s="100"/>
      <c r="E2306" s="99">
        <f t="shared" si="211"/>
        <v>40000</v>
      </c>
      <c r="F2306" s="101">
        <f>IFERROR(VLOOKUP(E2306,历史数据!AH:AJ,3,),"")</f>
        <v>10.7513906544546</v>
      </c>
      <c r="G2306" s="101">
        <f t="shared" si="212"/>
        <v>8.7262196148154967</v>
      </c>
      <c r="H2306" s="105">
        <f t="shared" ref="H2306:H2369" si="213">IFERROR(G2306/G2305-1,"")</f>
        <v>6.5641128426114914E-3</v>
      </c>
      <c r="I2306" s="101">
        <f>IFERROR(VLOOKUP(E2306,历史数据!AH:AJ,2,),"")</f>
        <v>10.164951164211599</v>
      </c>
      <c r="J2306" s="104">
        <f t="shared" ref="J2306:J2369" si="214">IFERROR(IF(L2306&lt;&gt;"","0",IF(AND($H2306&gt;0,$F2306&gt;$G2306),J2305+1,0)),"")</f>
        <v>86</v>
      </c>
      <c r="K2306" s="104" t="str">
        <f>IFERROR(IF(AND(J2305=$H$2*1,MAX(K$64:K2305)=MAX(L$64:L2305)),MAX(K$64:K2305)+1,""),"")</f>
        <v/>
      </c>
      <c r="L2306" s="104" t="str">
        <f>IFERROR(IF(AND($F2305/INDEX($F$64:$F2306,MATCH(MAX(M$64:M2306),M$64:M2306,0)-1)&lt;(1-$P$2),MAX(K$64:K2306)&gt;MAX(L$64:L2305)),MAX(K$64:K2306),""),"")</f>
        <v/>
      </c>
      <c r="M2306" s="104" t="str">
        <f>IFERROR(IF(E2306="","",IF(K2306&lt;&gt;"",MAX(M$64:M2305)+1,IF(AND($F2305/INDEX($F$64:$F2306,MATCH(MAX(M$64:M2305),M$64:M2305,0)-1)&gt;(1+$O$2),MAX(K$64:K2306)&gt;MAX(L$64:L2305)),MAX(M$64:M2305)+1,""))),"")</f>
        <v/>
      </c>
      <c r="N2306" s="91">
        <f t="shared" ref="N2306:N2369" si="215">IFERROR(IF(P2306&lt;&gt;"","0",IF(AND($H2306&gt;0,$F2306&gt;$G2306),N2305+1,0)),"")</f>
        <v>121</v>
      </c>
      <c r="O2306" s="91" t="str">
        <f>IFERROR(IF(AND(N2305=$H$2*1,MAX(O$64:O2305)=MAX(P$64:P2305)),MAX(O$64:O2305)+1,""),"")</f>
        <v/>
      </c>
      <c r="P2306" s="91" t="str">
        <f>IFERROR(IF(MOD(MAX(Q$64:Q2306),10*MAX(O$64:O2306))&lt;=2,IF(AND(F2305/INDEX($F$64:$F2306,MATCH(MAX(O$64:O2306),O$64:O2306,0)-1)&lt;(1-$P$2),MAX(O$64:O2306)&gt;MAX(P$64:P2305)),MAX(O$64:O2306),""),IF(AND($F2305/INDEX($F$64:$F2306,MATCH(MAX(Q$64:Q2306),Q$64:Q2306,0)-1)&lt;(1-$P$2),MAX(O$64:O2306)&gt;MAX(P$64:P2305)),MAX(O$64:O2306),"")),"")</f>
        <v/>
      </c>
      <c r="Q2306" s="91" t="str">
        <f>IFERROR(IF(E2306="","",IF(O2306&lt;&gt;"",MAX(O$64:O2306)*10+1,IF(AND($F2305/INDEX($F$64:$F2306,MATCH(MAX(Q$64:Q2305),Q$64:Q2305,0)-1)&gt;(1+$O$2),MAX(O$64:O2306)&gt;MAX(P$64:P2305)),MAX(Q$64:Q2305)+1,""))),"")</f>
        <v/>
      </c>
    </row>
    <row r="2307" spans="1:17" x14ac:dyDescent="0.2">
      <c r="A2307" s="13">
        <f>HLOOKUP($E$2,历史数据!$V$3:$AE$5000,ROW(A2305),)</f>
        <v>2292656</v>
      </c>
      <c r="B2307" s="41">
        <v>39926</v>
      </c>
      <c r="C2307" s="100">
        <f>IFERROR(IF(A2307&lt;&gt;0,MAX($C$4:C2306)+1,""),"")</f>
        <v>2254</v>
      </c>
      <c r="D2307" s="100"/>
      <c r="E2307" s="99">
        <f t="shared" si="211"/>
        <v>40001</v>
      </c>
      <c r="F2307" s="101">
        <f>IFERROR(VLOOKUP(E2307,历史数据!AH:AJ,3,),"")</f>
        <v>10.7122946884384</v>
      </c>
      <c r="G2307" s="101">
        <f t="shared" si="212"/>
        <v>8.7839947645949898</v>
      </c>
      <c r="H2307" s="105">
        <f t="shared" si="213"/>
        <v>6.620868180007955E-3</v>
      </c>
      <c r="I2307" s="101">
        <f>IFERROR(VLOOKUP(E2307,历史数据!AH:AJ,2,),"")</f>
        <v>10.5950067903898</v>
      </c>
      <c r="J2307" s="104">
        <f t="shared" si="214"/>
        <v>87</v>
      </c>
      <c r="K2307" s="104" t="str">
        <f>IFERROR(IF(AND(J2306=$H$2*1,MAX(K$64:K2306)=MAX(L$64:L2306)),MAX(K$64:K2306)+1,""),"")</f>
        <v/>
      </c>
      <c r="L2307" s="104" t="str">
        <f>IFERROR(IF(AND($F2306/INDEX($F$64:$F2307,MATCH(MAX(M$64:M2307),M$64:M2307,0)-1)&lt;(1-$P$2),MAX(K$64:K2307)&gt;MAX(L$64:L2306)),MAX(K$64:K2307),""),"")</f>
        <v/>
      </c>
      <c r="M2307" s="104" t="str">
        <f>IFERROR(IF(E2307="","",IF(K2307&lt;&gt;"",MAX(M$64:M2306)+1,IF(AND($F2306/INDEX($F$64:$F2307,MATCH(MAX(M$64:M2306),M$64:M2306,0)-1)&gt;(1+$O$2),MAX(K$64:K2307)&gt;MAX(L$64:L2306)),MAX(M$64:M2306)+1,""))),"")</f>
        <v/>
      </c>
      <c r="N2307" s="91">
        <f t="shared" si="215"/>
        <v>122</v>
      </c>
      <c r="O2307" s="91" t="str">
        <f>IFERROR(IF(AND(N2306=$H$2*1,MAX(O$64:O2306)=MAX(P$64:P2306)),MAX(O$64:O2306)+1,""),"")</f>
        <v/>
      </c>
      <c r="P2307" s="91" t="str">
        <f>IFERROR(IF(MOD(MAX(Q$64:Q2307),10*MAX(O$64:O2307))&lt;=2,IF(AND(F2306/INDEX($F$64:$F2307,MATCH(MAX(O$64:O2307),O$64:O2307,0)-1)&lt;(1-$P$2),MAX(O$64:O2307)&gt;MAX(P$64:P2306)),MAX(O$64:O2307),""),IF(AND($F2306/INDEX($F$64:$F2307,MATCH(MAX(Q$64:Q2307),Q$64:Q2307,0)-1)&lt;(1-$P$2),MAX(O$64:O2307)&gt;MAX(P$64:P2306)),MAX(O$64:O2307),"")),"")</f>
        <v/>
      </c>
      <c r="Q2307" s="91" t="str">
        <f>IFERROR(IF(E2307="","",IF(O2307&lt;&gt;"",MAX(O$64:O2307)*10+1,IF(AND($F2306/INDEX($F$64:$F2307,MATCH(MAX(Q$64:Q2306),Q$64:Q2306,0)-1)&gt;(1+$O$2),MAX(O$64:O2307)&gt;MAX(P$64:P2306)),MAX(Q$64:Q2306)+1,""))),"")</f>
        <v/>
      </c>
    </row>
    <row r="2308" spans="1:17" x14ac:dyDescent="0.2">
      <c r="A2308" s="13">
        <f>HLOOKUP($E$2,历史数据!$V$3:$AE$5000,ROW(A2306),)</f>
        <v>1098736</v>
      </c>
      <c r="B2308" s="41">
        <v>39927</v>
      </c>
      <c r="C2308" s="100">
        <f>IFERROR(IF(A2308&lt;&gt;0,MAX($C$4:C2307)+1,""),"")</f>
        <v>2255</v>
      </c>
      <c r="D2308" s="100"/>
      <c r="E2308" s="99">
        <f t="shared" si="211"/>
        <v>40002</v>
      </c>
      <c r="F2308" s="101">
        <f>IFERROR(VLOOKUP(E2308,历史数据!AH:AJ,3,),"")</f>
        <v>11.051126393912099</v>
      </c>
      <c r="G2308" s="101">
        <f t="shared" si="212"/>
        <v>8.8458967107873061</v>
      </c>
      <c r="H2308" s="105">
        <f t="shared" si="213"/>
        <v>7.0471292220961601E-3</v>
      </c>
      <c r="I2308" s="101">
        <f>IFERROR(VLOOKUP(E2308,历史数据!AH:AJ,2,),"")</f>
        <v>10.8686785525032</v>
      </c>
      <c r="J2308" s="104">
        <f t="shared" si="214"/>
        <v>88</v>
      </c>
      <c r="K2308" s="104" t="str">
        <f>IFERROR(IF(AND(J2307=$H$2*1,MAX(K$64:K2307)=MAX(L$64:L2307)),MAX(K$64:K2307)+1,""),"")</f>
        <v/>
      </c>
      <c r="L2308" s="104" t="str">
        <f>IFERROR(IF(AND($F2307/INDEX($F$64:$F2308,MATCH(MAX(M$64:M2308),M$64:M2308,0)-1)&lt;(1-$P$2),MAX(K$64:K2308)&gt;MAX(L$64:L2307)),MAX(K$64:K2308),""),"")</f>
        <v/>
      </c>
      <c r="M2308" s="104" t="str">
        <f>IFERROR(IF(E2308="","",IF(K2308&lt;&gt;"",MAX(M$64:M2307)+1,IF(AND($F2307/INDEX($F$64:$F2308,MATCH(MAX(M$64:M2307),M$64:M2307,0)-1)&gt;(1+$O$2),MAX(K$64:K2308)&gt;MAX(L$64:L2307)),MAX(M$64:M2307)+1,""))),"")</f>
        <v/>
      </c>
      <c r="N2308" s="91">
        <f t="shared" si="215"/>
        <v>123</v>
      </c>
      <c r="O2308" s="91" t="str">
        <f>IFERROR(IF(AND(N2307=$H$2*1,MAX(O$64:O2307)=MAX(P$64:P2307)),MAX(O$64:O2307)+1,""),"")</f>
        <v/>
      </c>
      <c r="P2308" s="91" t="str">
        <f>IFERROR(IF(MOD(MAX(Q$64:Q2308),10*MAX(O$64:O2308))&lt;=2,IF(AND(F2307/INDEX($F$64:$F2308,MATCH(MAX(O$64:O2308),O$64:O2308,0)-1)&lt;(1-$P$2),MAX(O$64:O2308)&gt;MAX(P$64:P2307)),MAX(O$64:O2308),""),IF(AND($F2307/INDEX($F$64:$F2308,MATCH(MAX(Q$64:Q2308),Q$64:Q2308,0)-1)&lt;(1-$P$2),MAX(O$64:O2308)&gt;MAX(P$64:P2307)),MAX(O$64:O2308),"")),"")</f>
        <v/>
      </c>
      <c r="Q2308" s="91" t="str">
        <f>IFERROR(IF(E2308="","",IF(O2308&lt;&gt;"",MAX(O$64:O2308)*10+1,IF(AND($F2307/INDEX($F$64:$F2308,MATCH(MAX(Q$64:Q2307),Q$64:Q2307,0)-1)&gt;(1+$O$2),MAX(O$64:O2308)&gt;MAX(P$64:P2307)),MAX(Q$64:Q2307)+1,""))),"")</f>
        <v/>
      </c>
    </row>
    <row r="2309" spans="1:17" x14ac:dyDescent="0.2">
      <c r="A2309" s="13">
        <f>HLOOKUP($E$2,历史数据!$V$3:$AE$5000,ROW(A2307),)</f>
        <v>1330854</v>
      </c>
      <c r="B2309" s="41">
        <v>39930</v>
      </c>
      <c r="C2309" s="100">
        <f>IFERROR(IF(A2309&lt;&gt;0,MAX($C$4:C2308)+1,""),"")</f>
        <v>2256</v>
      </c>
      <c r="D2309" s="100"/>
      <c r="E2309" s="99">
        <f t="shared" si="211"/>
        <v>40003</v>
      </c>
      <c r="F2309" s="101">
        <f>IFERROR(VLOOKUP(E2309,历史数据!AH:AJ,3,),"")</f>
        <v>11.012030427895899</v>
      </c>
      <c r="G2309" s="101">
        <f t="shared" si="212"/>
        <v>8.903454660755596</v>
      </c>
      <c r="H2309" s="105">
        <f t="shared" si="213"/>
        <v>6.5067400004907849E-3</v>
      </c>
      <c r="I2309" s="101">
        <f>IFERROR(VLOOKUP(E2309,历史数据!AH:AJ,2,),"")</f>
        <v>11.116286337272401</v>
      </c>
      <c r="J2309" s="104">
        <f t="shared" si="214"/>
        <v>89</v>
      </c>
      <c r="K2309" s="104" t="str">
        <f>IFERROR(IF(AND(J2308=$H$2*1,MAX(K$64:K2308)=MAX(L$64:L2308)),MAX(K$64:K2308)+1,""),"")</f>
        <v/>
      </c>
      <c r="L2309" s="104" t="str">
        <f>IFERROR(IF(AND($F2308/INDEX($F$64:$F2309,MATCH(MAX(M$64:M2309),M$64:M2309,0)-1)&lt;(1-$P$2),MAX(K$64:K2309)&gt;MAX(L$64:L2308)),MAX(K$64:K2309),""),"")</f>
        <v/>
      </c>
      <c r="M2309" s="104" t="str">
        <f>IFERROR(IF(E2309="","",IF(K2309&lt;&gt;"",MAX(M$64:M2308)+1,IF(AND($F2308/INDEX($F$64:$F2309,MATCH(MAX(M$64:M2308),M$64:M2308,0)-1)&gt;(1+$O$2),MAX(K$64:K2309)&gt;MAX(L$64:L2308)),MAX(M$64:M2308)+1,""))),"")</f>
        <v/>
      </c>
      <c r="N2309" s="91">
        <f t="shared" si="215"/>
        <v>124</v>
      </c>
      <c r="O2309" s="91" t="str">
        <f>IFERROR(IF(AND(N2308=$H$2*1,MAX(O$64:O2308)=MAX(P$64:P2308)),MAX(O$64:O2308)+1,""),"")</f>
        <v/>
      </c>
      <c r="P2309" s="91" t="str">
        <f>IFERROR(IF(MOD(MAX(Q$64:Q2309),10*MAX(O$64:O2309))&lt;=2,IF(AND(F2308/INDEX($F$64:$F2309,MATCH(MAX(O$64:O2309),O$64:O2309,0)-1)&lt;(1-$P$2),MAX(O$64:O2309)&gt;MAX(P$64:P2308)),MAX(O$64:O2309),""),IF(AND($F2308/INDEX($F$64:$F2309,MATCH(MAX(Q$64:Q2309),Q$64:Q2309,0)-1)&lt;(1-$P$2),MAX(O$64:O2309)&gt;MAX(P$64:P2308)),MAX(O$64:O2309),"")),"")</f>
        <v/>
      </c>
      <c r="Q2309" s="91" t="str">
        <f>IFERROR(IF(E2309="","",IF(O2309&lt;&gt;"",MAX(O$64:O2309)*10+1,IF(AND($F2308/INDEX($F$64:$F2309,MATCH(MAX(Q$64:Q2308),Q$64:Q2308,0)-1)&gt;(1+$O$2),MAX(O$64:O2309)&gt;MAX(P$64:P2308)),MAX(Q$64:Q2308)+1,""))),"")</f>
        <v/>
      </c>
    </row>
    <row r="2310" spans="1:17" x14ac:dyDescent="0.2">
      <c r="A2310" s="13">
        <f>HLOOKUP($E$2,历史数据!$V$3:$AE$5000,ROW(A2308),)</f>
        <v>0</v>
      </c>
      <c r="B2310" s="41">
        <v>39931</v>
      </c>
      <c r="C2310" s="100" t="str">
        <f>IFERROR(IF(A2310&lt;&gt;0,MAX($C$4:C2309)+1,""),"")</f>
        <v/>
      </c>
      <c r="D2310" s="100"/>
      <c r="E2310" s="99">
        <f t="shared" ref="E2310:E2373" si="216">IFERROR(INDEX(B:B,MATCH(ROW(A2306),C:C,0)),"")</f>
        <v>40004</v>
      </c>
      <c r="F2310" s="101">
        <f>IFERROR(VLOOKUP(E2310,历史数据!AH:AJ,3,),"")</f>
        <v>11.5593739521227</v>
      </c>
      <c r="G2310" s="101">
        <f t="shared" si="212"/>
        <v>8.9649222073255093</v>
      </c>
      <c r="H2310" s="105">
        <f t="shared" si="213"/>
        <v>6.9037861046059579E-3</v>
      </c>
      <c r="I2310" s="101">
        <f>IFERROR(VLOOKUP(E2310,历史数据!AH:AJ,2,),"")</f>
        <v>10.9468704845356</v>
      </c>
      <c r="J2310" s="104">
        <f t="shared" si="214"/>
        <v>90</v>
      </c>
      <c r="K2310" s="104" t="str">
        <f>IFERROR(IF(AND(J2309=$H$2*1,MAX(K$64:K2309)=MAX(L$64:L2309)),MAX(K$64:K2309)+1,""),"")</f>
        <v/>
      </c>
      <c r="L2310" s="104" t="str">
        <f>IFERROR(IF(AND($F2309/INDEX($F$64:$F2310,MATCH(MAX(M$64:M2310),M$64:M2310,0)-1)&lt;(1-$P$2),MAX(K$64:K2310)&gt;MAX(L$64:L2309)),MAX(K$64:K2310),""),"")</f>
        <v/>
      </c>
      <c r="M2310" s="104" t="str">
        <f>IFERROR(IF(E2310="","",IF(K2310&lt;&gt;"",MAX(M$64:M2309)+1,IF(AND($F2309/INDEX($F$64:$F2310,MATCH(MAX(M$64:M2309),M$64:M2309,0)-1)&gt;(1+$O$2),MAX(K$64:K2310)&gt;MAX(L$64:L2309)),MAX(M$64:M2309)+1,""))),"")</f>
        <v/>
      </c>
      <c r="N2310" s="91">
        <f t="shared" si="215"/>
        <v>125</v>
      </c>
      <c r="O2310" s="91" t="str">
        <f>IFERROR(IF(AND(N2309=$H$2*1,MAX(O$64:O2309)=MAX(P$64:P2309)),MAX(O$64:O2309)+1,""),"")</f>
        <v/>
      </c>
      <c r="P2310" s="91" t="str">
        <f>IFERROR(IF(MOD(MAX(Q$64:Q2310),10*MAX(O$64:O2310))&lt;=2,IF(AND(F2309/INDEX($F$64:$F2310,MATCH(MAX(O$64:O2310),O$64:O2310,0)-1)&lt;(1-$P$2),MAX(O$64:O2310)&gt;MAX(P$64:P2309)),MAX(O$64:O2310),""),IF(AND($F2309/INDEX($F$64:$F2310,MATCH(MAX(Q$64:Q2310),Q$64:Q2310,0)-1)&lt;(1-$P$2),MAX(O$64:O2310)&gt;MAX(P$64:P2309)),MAX(O$64:O2310),"")),"")</f>
        <v/>
      </c>
      <c r="Q2310" s="91" t="str">
        <f>IFERROR(IF(E2310="","",IF(O2310&lt;&gt;"",MAX(O$64:O2310)*10+1,IF(AND($F2309/INDEX($F$64:$F2310,MATCH(MAX(Q$64:Q2309),Q$64:Q2309,0)-1)&gt;(1+$O$2),MAX(O$64:O2310)&gt;MAX(P$64:P2309)),MAX(Q$64:Q2309)+1,""))),"")</f>
        <v/>
      </c>
    </row>
    <row r="2311" spans="1:17" x14ac:dyDescent="0.2">
      <c r="A2311" s="13">
        <f>HLOOKUP($E$2,历史数据!$V$3:$AE$5000,ROW(A2309),)</f>
        <v>1322190</v>
      </c>
      <c r="B2311" s="41">
        <v>39932</v>
      </c>
      <c r="C2311" s="100">
        <f>IFERROR(IF(A2311&lt;&gt;0,MAX($C$4:C2310)+1,""),"")</f>
        <v>2257</v>
      </c>
      <c r="D2311" s="100"/>
      <c r="E2311" s="99">
        <f t="shared" si="216"/>
        <v>40007</v>
      </c>
      <c r="F2311" s="101">
        <f>IFERROR(VLOOKUP(E2311,历史数据!AH:AJ,3,),"")</f>
        <v>12.1327814536936</v>
      </c>
      <c r="G2311" s="101">
        <f t="shared" si="212"/>
        <v>9.0350777463434664</v>
      </c>
      <c r="H2311" s="105">
        <f t="shared" si="213"/>
        <v>7.8255602665051605E-3</v>
      </c>
      <c r="I2311" s="101">
        <f>IFERROR(VLOOKUP(E2311,历史数据!AH:AJ,2,),"")</f>
        <v>12.1327814536936</v>
      </c>
      <c r="J2311" s="104">
        <f t="shared" si="214"/>
        <v>91</v>
      </c>
      <c r="K2311" s="104" t="str">
        <f>IFERROR(IF(AND(J2310=$H$2*1,MAX(K$64:K2310)=MAX(L$64:L2310)),MAX(K$64:K2310)+1,""),"")</f>
        <v/>
      </c>
      <c r="L2311" s="104" t="str">
        <f>IFERROR(IF(AND($F2310/INDEX($F$64:$F2311,MATCH(MAX(M$64:M2311),M$64:M2311,0)-1)&lt;(1-$P$2),MAX(K$64:K2311)&gt;MAX(L$64:L2310)),MAX(K$64:K2311),""),"")</f>
        <v/>
      </c>
      <c r="M2311" s="104" t="str">
        <f>IFERROR(IF(E2311="","",IF(K2311&lt;&gt;"",MAX(M$64:M2310)+1,IF(AND($F2310/INDEX($F$64:$F2311,MATCH(MAX(M$64:M2310),M$64:M2310,0)-1)&gt;(1+$O$2),MAX(K$64:K2311)&gt;MAX(L$64:L2310)),MAX(M$64:M2310)+1,""))),"")</f>
        <v/>
      </c>
      <c r="N2311" s="91">
        <f t="shared" si="215"/>
        <v>126</v>
      </c>
      <c r="O2311" s="91" t="str">
        <f>IFERROR(IF(AND(N2310=$H$2*1,MAX(O$64:O2310)=MAX(P$64:P2310)),MAX(O$64:O2310)+1,""),"")</f>
        <v/>
      </c>
      <c r="P2311" s="91" t="str">
        <f>IFERROR(IF(MOD(MAX(Q$64:Q2311),10*MAX(O$64:O2311))&lt;=2,IF(AND(F2310/INDEX($F$64:$F2311,MATCH(MAX(O$64:O2311),O$64:O2311,0)-1)&lt;(1-$P$2),MAX(O$64:O2311)&gt;MAX(P$64:P2310)),MAX(O$64:O2311),""),IF(AND($F2310/INDEX($F$64:$F2311,MATCH(MAX(Q$64:Q2311),Q$64:Q2311,0)-1)&lt;(1-$P$2),MAX(O$64:O2311)&gt;MAX(P$64:P2310)),MAX(O$64:O2311),"")),"")</f>
        <v/>
      </c>
      <c r="Q2311" s="91" t="str">
        <f>IFERROR(IF(E2311="","",IF(O2311&lt;&gt;"",MAX(O$64:O2311)*10+1,IF(AND($F2310/INDEX($F$64:$F2311,MATCH(MAX(Q$64:Q2310),Q$64:Q2310,0)-1)&gt;(1+$O$2),MAX(O$64:O2311)&gt;MAX(P$64:P2310)),MAX(Q$64:Q2310)+1,""))),"")</f>
        <v/>
      </c>
    </row>
    <row r="2312" spans="1:17" x14ac:dyDescent="0.2">
      <c r="A2312" s="13">
        <f>HLOOKUP($E$2,历史数据!$V$3:$AE$5000,ROW(A2310),)</f>
        <v>1324654</v>
      </c>
      <c r="B2312" s="41">
        <v>39933</v>
      </c>
      <c r="C2312" s="100">
        <f>IFERROR(IF(A2312&lt;&gt;0,MAX($C$4:C2311)+1,""),"")</f>
        <v>2258</v>
      </c>
      <c r="D2312" s="100"/>
      <c r="E2312" s="99">
        <f t="shared" si="216"/>
        <v>40008</v>
      </c>
      <c r="F2312" s="101">
        <f>IFERROR(VLOOKUP(E2312,历史数据!AH:AJ,3,),"")</f>
        <v>11.806981736891901</v>
      </c>
      <c r="G2312" s="101">
        <f t="shared" si="212"/>
        <v>9.1061020846062259</v>
      </c>
      <c r="H2312" s="105">
        <f t="shared" si="213"/>
        <v>7.8609548535986118E-3</v>
      </c>
      <c r="I2312" s="101">
        <f>IFERROR(VLOOKUP(E2312,历史数据!AH:AJ,2,),"")</f>
        <v>12.7452849212807</v>
      </c>
      <c r="J2312" s="104">
        <f t="shared" si="214"/>
        <v>92</v>
      </c>
      <c r="K2312" s="104" t="str">
        <f>IFERROR(IF(AND(J2311=$H$2*1,MAX(K$64:K2311)=MAX(L$64:L2311)),MAX(K$64:K2311)+1,""),"")</f>
        <v/>
      </c>
      <c r="L2312" s="104" t="str">
        <f>IFERROR(IF(AND($F2311/INDEX($F$64:$F2312,MATCH(MAX(M$64:M2312),M$64:M2312,0)-1)&lt;(1-$P$2),MAX(K$64:K2312)&gt;MAX(L$64:L2311)),MAX(K$64:K2312),""),"")</f>
        <v/>
      </c>
      <c r="M2312" s="104">
        <f>IFERROR(IF(E2312="","",IF(K2312&lt;&gt;"",MAX(M$64:M2311)+1,IF(AND($F2311/INDEX($F$64:$F2312,MATCH(MAX(M$64:M2311),M$64:M2311,0)-1)&gt;(1+$O$2),MAX(K$64:K2312)&gt;MAX(L$64:L2311)),MAX(M$64:M2311)+1,""))),"")</f>
        <v>26</v>
      </c>
      <c r="N2312" s="91">
        <f t="shared" si="215"/>
        <v>127</v>
      </c>
      <c r="O2312" s="91" t="str">
        <f>IFERROR(IF(AND(N2311=$H$2*1,MAX(O$64:O2311)=MAX(P$64:P2311)),MAX(O$64:O2311)+1,""),"")</f>
        <v/>
      </c>
      <c r="P2312" s="91" t="str">
        <f>IFERROR(IF(MOD(MAX(Q$64:Q2312),10*MAX(O$64:O2312))&lt;=2,IF(AND(F2311/INDEX($F$64:$F2312,MATCH(MAX(O$64:O2312),O$64:O2312,0)-1)&lt;(1-$P$2),MAX(O$64:O2312)&gt;MAX(P$64:P2311)),MAX(O$64:O2312),""),IF(AND($F2311/INDEX($F$64:$F2312,MATCH(MAX(Q$64:Q2312),Q$64:Q2312,0)-1)&lt;(1-$P$2),MAX(O$64:O2312)&gt;MAX(P$64:P2311)),MAX(O$64:O2312),"")),"")</f>
        <v/>
      </c>
      <c r="Q2312" s="91" t="str">
        <f>IFERROR(IF(E2312="","",IF(O2312&lt;&gt;"",MAX(O$64:O2312)*10+1,IF(AND($F2311/INDEX($F$64:$F2312,MATCH(MAX(Q$64:Q2311),Q$64:Q2311,0)-1)&gt;(1+$O$2),MAX(O$64:O2312)&gt;MAX(P$64:P2311)),MAX(Q$64:Q2311)+1,""))),"")</f>
        <v/>
      </c>
    </row>
    <row r="2313" spans="1:17" x14ac:dyDescent="0.2">
      <c r="A2313" s="13">
        <f>HLOOKUP($E$2,历史数据!$V$3:$AE$5000,ROW(A2311),)</f>
        <v>1388240</v>
      </c>
      <c r="B2313" s="41">
        <v>39937</v>
      </c>
      <c r="C2313" s="100">
        <f>IFERROR(IF(A2313&lt;&gt;0,MAX($C$4:C2312)+1,""),"")</f>
        <v>2259</v>
      </c>
      <c r="D2313" s="100"/>
      <c r="E2313" s="99">
        <f t="shared" si="216"/>
        <v>40009</v>
      </c>
      <c r="F2313" s="101">
        <f>IFERROR(VLOOKUP(E2313,历史数据!AH:AJ,3,),"")</f>
        <v>12.119749465021499</v>
      </c>
      <c r="G2313" s="101">
        <f t="shared" si="212"/>
        <v>9.1799500204145996</v>
      </c>
      <c r="H2313" s="105">
        <f t="shared" si="213"/>
        <v>8.1097197376265306E-3</v>
      </c>
      <c r="I2313" s="101">
        <f>IFERROR(VLOOKUP(E2313,历史数据!AH:AJ,2,),"")</f>
        <v>11.806981736891901</v>
      </c>
      <c r="J2313" s="104">
        <f t="shared" si="214"/>
        <v>93</v>
      </c>
      <c r="K2313" s="104" t="str">
        <f>IFERROR(IF(AND(J2312=$H$2*1,MAX(K$64:K2312)=MAX(L$64:L2312)),MAX(K$64:K2312)+1,""),"")</f>
        <v/>
      </c>
      <c r="L2313" s="104" t="str">
        <f>IFERROR(IF(AND($F2312/INDEX($F$64:$F2313,MATCH(MAX(M$64:M2313),M$64:M2313,0)-1)&lt;(1-$P$2),MAX(K$64:K2313)&gt;MAX(L$64:L2312)),MAX(K$64:K2313),""),"")</f>
        <v/>
      </c>
      <c r="M2313" s="104" t="str">
        <f>IFERROR(IF(E2313="","",IF(K2313&lt;&gt;"",MAX(M$64:M2312)+1,IF(AND($F2312/INDEX($F$64:$F2313,MATCH(MAX(M$64:M2312),M$64:M2312,0)-1)&gt;(1+$O$2),MAX(K$64:K2313)&gt;MAX(L$64:L2312)),MAX(M$64:M2312)+1,""))),"")</f>
        <v/>
      </c>
      <c r="N2313" s="91">
        <f t="shared" si="215"/>
        <v>128</v>
      </c>
      <c r="O2313" s="91" t="str">
        <f>IFERROR(IF(AND(N2312=$H$2*1,MAX(O$64:O2312)=MAX(P$64:P2312)),MAX(O$64:O2312)+1,""),"")</f>
        <v/>
      </c>
      <c r="P2313" s="91" t="str">
        <f>IFERROR(IF(MOD(MAX(Q$64:Q2313),10*MAX(O$64:O2313))&lt;=2,IF(AND(F2312/INDEX($F$64:$F2313,MATCH(MAX(O$64:O2313),O$64:O2313,0)-1)&lt;(1-$P$2),MAX(O$64:O2313)&gt;MAX(P$64:P2312)),MAX(O$64:O2313),""),IF(AND($F2312/INDEX($F$64:$F2313,MATCH(MAX(Q$64:Q2313),Q$64:Q2313,0)-1)&lt;(1-$P$2),MAX(O$64:O2313)&gt;MAX(P$64:P2312)),MAX(O$64:O2313),"")),"")</f>
        <v/>
      </c>
      <c r="Q2313" s="91" t="str">
        <f>IFERROR(IF(E2313="","",IF(O2313&lt;&gt;"",MAX(O$64:O2313)*10+1,IF(AND($F2312/INDEX($F$64:$F2313,MATCH(MAX(Q$64:Q2312),Q$64:Q2312,0)-1)&gt;(1+$O$2),MAX(O$64:O2313)&gt;MAX(P$64:P2312)),MAX(Q$64:Q2312)+1,""))),"")</f>
        <v/>
      </c>
    </row>
    <row r="2314" spans="1:17" x14ac:dyDescent="0.2">
      <c r="A2314" s="13">
        <f>HLOOKUP($E$2,历史数据!$V$3:$AE$5000,ROW(A2312),)</f>
        <v>2404451</v>
      </c>
      <c r="B2314" s="41">
        <v>39938</v>
      </c>
      <c r="C2314" s="100">
        <f>IFERROR(IF(A2314&lt;&gt;0,MAX($C$4:C2313)+1,""),"")</f>
        <v>2260</v>
      </c>
      <c r="D2314" s="100"/>
      <c r="E2314" s="99">
        <f t="shared" si="216"/>
        <v>40010</v>
      </c>
      <c r="F2314" s="101">
        <f>IFERROR(VLOOKUP(E2314,历史数据!AH:AJ,3,),"")</f>
        <v>12.0936854876774</v>
      </c>
      <c r="G2314" s="101">
        <f t="shared" si="212"/>
        <v>9.2546667554677793</v>
      </c>
      <c r="H2314" s="105">
        <f t="shared" si="213"/>
        <v>8.1391222051343526E-3</v>
      </c>
      <c r="I2314" s="101">
        <f>IFERROR(VLOOKUP(E2314,历史数据!AH:AJ,2,),"")</f>
        <v>11.9894295783009</v>
      </c>
      <c r="J2314" s="104">
        <f t="shared" si="214"/>
        <v>94</v>
      </c>
      <c r="K2314" s="104" t="str">
        <f>IFERROR(IF(AND(J2313=$H$2*1,MAX(K$64:K2313)=MAX(L$64:L2313)),MAX(K$64:K2313)+1,""),"")</f>
        <v/>
      </c>
      <c r="L2314" s="104" t="str">
        <f>IFERROR(IF(AND($F2313/INDEX($F$64:$F2314,MATCH(MAX(M$64:M2314),M$64:M2314,0)-1)&lt;(1-$P$2),MAX(K$64:K2314)&gt;MAX(L$64:L2313)),MAX(K$64:K2314),""),"")</f>
        <v/>
      </c>
      <c r="M2314" s="104" t="str">
        <f>IFERROR(IF(E2314="","",IF(K2314&lt;&gt;"",MAX(M$64:M2313)+1,IF(AND($F2313/INDEX($F$64:$F2314,MATCH(MAX(M$64:M2313),M$64:M2313,0)-1)&gt;(1+$O$2),MAX(K$64:K2314)&gt;MAX(L$64:L2313)),MAX(M$64:M2313)+1,""))),"")</f>
        <v/>
      </c>
      <c r="N2314" s="91">
        <f t="shared" si="215"/>
        <v>129</v>
      </c>
      <c r="O2314" s="91" t="str">
        <f>IFERROR(IF(AND(N2313=$H$2*1,MAX(O$64:O2313)=MAX(P$64:P2313)),MAX(O$64:O2313)+1,""),"")</f>
        <v/>
      </c>
      <c r="P2314" s="91" t="str">
        <f>IFERROR(IF(MOD(MAX(Q$64:Q2314),10*MAX(O$64:O2314))&lt;=2,IF(AND(F2313/INDEX($F$64:$F2314,MATCH(MAX(O$64:O2314),O$64:O2314,0)-1)&lt;(1-$P$2),MAX(O$64:O2314)&gt;MAX(P$64:P2313)),MAX(O$64:O2314),""),IF(AND($F2313/INDEX($F$64:$F2314,MATCH(MAX(Q$64:Q2314),Q$64:Q2314,0)-1)&lt;(1-$P$2),MAX(O$64:O2314)&gt;MAX(P$64:P2313)),MAX(O$64:O2314),"")),"")</f>
        <v/>
      </c>
      <c r="Q2314" s="91" t="str">
        <f>IFERROR(IF(E2314="","",IF(O2314&lt;&gt;"",MAX(O$64:O2314)*10+1,IF(AND($F2313/INDEX($F$64:$F2314,MATCH(MAX(Q$64:Q2313),Q$64:Q2313,0)-1)&gt;(1+$O$2),MAX(O$64:O2314)&gt;MAX(P$64:P2313)),MAX(Q$64:Q2313)+1,""))),"")</f>
        <v/>
      </c>
    </row>
    <row r="2315" spans="1:17" x14ac:dyDescent="0.2">
      <c r="A2315" s="13">
        <f>HLOOKUP($E$2,历史数据!$V$3:$AE$5000,ROW(A2313),)</f>
        <v>1718819</v>
      </c>
      <c r="B2315" s="41">
        <v>39939</v>
      </c>
      <c r="C2315" s="100">
        <f>IFERROR(IF(A2315&lt;&gt;0,MAX($C$4:C2314)+1,""),"")</f>
        <v>2261</v>
      </c>
      <c r="D2315" s="100"/>
      <c r="E2315" s="99">
        <f t="shared" si="216"/>
        <v>40011</v>
      </c>
      <c r="F2315" s="101">
        <f>IFERROR(VLOOKUP(E2315,历史数据!AH:AJ,3,),"")</f>
        <v>12.0936854876774</v>
      </c>
      <c r="G2315" s="101">
        <f t="shared" si="212"/>
        <v>9.3250394942969361</v>
      </c>
      <c r="H2315" s="105">
        <f t="shared" si="213"/>
        <v>7.604027318172113E-3</v>
      </c>
      <c r="I2315" s="101">
        <f>IFERROR(VLOOKUP(E2315,历史数据!AH:AJ,2,),"")</f>
        <v>12.1067174763495</v>
      </c>
      <c r="J2315" s="104">
        <f t="shared" si="214"/>
        <v>95</v>
      </c>
      <c r="K2315" s="104" t="str">
        <f>IFERROR(IF(AND(J2314=$H$2*1,MAX(K$64:K2314)=MAX(L$64:L2314)),MAX(K$64:K2314)+1,""),"")</f>
        <v/>
      </c>
      <c r="L2315" s="104" t="str">
        <f>IFERROR(IF(AND($F2314/INDEX($F$64:$F2315,MATCH(MAX(M$64:M2315),M$64:M2315,0)-1)&lt;(1-$P$2),MAX(K$64:K2315)&gt;MAX(L$64:L2314)),MAX(K$64:K2315),""),"")</f>
        <v/>
      </c>
      <c r="M2315" s="104" t="str">
        <f>IFERROR(IF(E2315="","",IF(K2315&lt;&gt;"",MAX(M$64:M2314)+1,IF(AND($F2314/INDEX($F$64:$F2315,MATCH(MAX(M$64:M2314),M$64:M2314,0)-1)&gt;(1+$O$2),MAX(K$64:K2315)&gt;MAX(L$64:L2314)),MAX(M$64:M2314)+1,""))),"")</f>
        <v/>
      </c>
      <c r="N2315" s="91">
        <f t="shared" si="215"/>
        <v>130</v>
      </c>
      <c r="O2315" s="91" t="str">
        <f>IFERROR(IF(AND(N2314=$H$2*1,MAX(O$64:O2314)=MAX(P$64:P2314)),MAX(O$64:O2314)+1,""),"")</f>
        <v/>
      </c>
      <c r="P2315" s="91" t="str">
        <f>IFERROR(IF(MOD(MAX(Q$64:Q2315),10*MAX(O$64:O2315))&lt;=2,IF(AND(F2314/INDEX($F$64:$F2315,MATCH(MAX(O$64:O2315),O$64:O2315,0)-1)&lt;(1-$P$2),MAX(O$64:O2315)&gt;MAX(P$64:P2314)),MAX(O$64:O2315),""),IF(AND($F2314/INDEX($F$64:$F2315,MATCH(MAX(Q$64:Q2315),Q$64:Q2315,0)-1)&lt;(1-$P$2),MAX(O$64:O2315)&gt;MAX(P$64:P2314)),MAX(O$64:O2315),"")),"")</f>
        <v/>
      </c>
      <c r="Q2315" s="91" t="str">
        <f>IFERROR(IF(E2315="","",IF(O2315&lt;&gt;"",MAX(O$64:O2315)*10+1,IF(AND($F2314/INDEX($F$64:$F2315,MATCH(MAX(Q$64:Q2314),Q$64:Q2314,0)-1)&gt;(1+$O$2),MAX(O$64:O2315)&gt;MAX(P$64:P2314)),MAX(Q$64:Q2314)+1,""))),"")</f>
        <v/>
      </c>
    </row>
    <row r="2316" spans="1:17" x14ac:dyDescent="0.2">
      <c r="A2316" s="13">
        <f>HLOOKUP($E$2,历史数据!$V$3:$AE$5000,ROW(A2314),)</f>
        <v>1702531</v>
      </c>
      <c r="B2316" s="41">
        <v>39940</v>
      </c>
      <c r="C2316" s="100">
        <f>IFERROR(IF(A2316&lt;&gt;0,MAX($C$4:C2315)+1,""),"")</f>
        <v>2262</v>
      </c>
      <c r="D2316" s="100"/>
      <c r="E2316" s="99">
        <f t="shared" si="216"/>
        <v>40014</v>
      </c>
      <c r="F2316" s="101">
        <f>IFERROR(VLOOKUP(E2316,历史数据!AH:AJ,3,),"")</f>
        <v>12.1458134423657</v>
      </c>
      <c r="G2316" s="101">
        <f t="shared" si="212"/>
        <v>9.394760633692492</v>
      </c>
      <c r="H2316" s="105">
        <f t="shared" si="213"/>
        <v>7.4767661239607541E-3</v>
      </c>
      <c r="I2316" s="101">
        <f>IFERROR(VLOOKUP(E2316,历史数据!AH:AJ,2,),"")</f>
        <v>12.0676215103333</v>
      </c>
      <c r="J2316" s="104">
        <f t="shared" si="214"/>
        <v>96</v>
      </c>
      <c r="K2316" s="104" t="str">
        <f>IFERROR(IF(AND(J2315=$H$2*1,MAX(K$64:K2315)=MAX(L$64:L2315)),MAX(K$64:K2315)+1,""),"")</f>
        <v/>
      </c>
      <c r="L2316" s="104" t="str">
        <f>IFERROR(IF(AND($F2315/INDEX($F$64:$F2316,MATCH(MAX(M$64:M2316),M$64:M2316,0)-1)&lt;(1-$P$2),MAX(K$64:K2316)&gt;MAX(L$64:L2315)),MAX(K$64:K2316),""),"")</f>
        <v/>
      </c>
      <c r="M2316" s="104" t="str">
        <f>IFERROR(IF(E2316="","",IF(K2316&lt;&gt;"",MAX(M$64:M2315)+1,IF(AND($F2315/INDEX($F$64:$F2316,MATCH(MAX(M$64:M2315),M$64:M2315,0)-1)&gt;(1+$O$2),MAX(K$64:K2316)&gt;MAX(L$64:L2315)),MAX(M$64:M2315)+1,""))),"")</f>
        <v/>
      </c>
      <c r="N2316" s="91">
        <f t="shared" si="215"/>
        <v>131</v>
      </c>
      <c r="O2316" s="91" t="str">
        <f>IFERROR(IF(AND(N2315=$H$2*1,MAX(O$64:O2315)=MAX(P$64:P2315)),MAX(O$64:O2315)+1,""),"")</f>
        <v/>
      </c>
      <c r="P2316" s="91" t="str">
        <f>IFERROR(IF(MOD(MAX(Q$64:Q2316),10*MAX(O$64:O2316))&lt;=2,IF(AND(F2315/INDEX($F$64:$F2316,MATCH(MAX(O$64:O2316),O$64:O2316,0)-1)&lt;(1-$P$2),MAX(O$64:O2316)&gt;MAX(P$64:P2315)),MAX(O$64:O2316),""),IF(AND($F2315/INDEX($F$64:$F2316,MATCH(MAX(Q$64:Q2316),Q$64:Q2316,0)-1)&lt;(1-$P$2),MAX(O$64:O2316)&gt;MAX(P$64:P2315)),MAX(O$64:O2316),"")),"")</f>
        <v/>
      </c>
      <c r="Q2316" s="91" t="str">
        <f>IFERROR(IF(E2316="","",IF(O2316&lt;&gt;"",MAX(O$64:O2316)*10+1,IF(AND($F2315/INDEX($F$64:$F2316,MATCH(MAX(Q$64:Q2315),Q$64:Q2315,0)-1)&gt;(1+$O$2),MAX(O$64:O2316)&gt;MAX(P$64:P2315)),MAX(Q$64:Q2315)+1,""))),"")</f>
        <v/>
      </c>
    </row>
    <row r="2317" spans="1:17" x14ac:dyDescent="0.2">
      <c r="A2317" s="13">
        <f>HLOOKUP($E$2,历史数据!$V$3:$AE$5000,ROW(A2315),)</f>
        <v>1349138</v>
      </c>
      <c r="B2317" s="41">
        <v>39941</v>
      </c>
      <c r="C2317" s="100">
        <f>IFERROR(IF(A2317&lt;&gt;0,MAX($C$4:C2316)+1,""),"")</f>
        <v>2263</v>
      </c>
      <c r="D2317" s="100"/>
      <c r="E2317" s="99">
        <f t="shared" si="216"/>
        <v>40015</v>
      </c>
      <c r="F2317" s="101">
        <f>IFERROR(VLOOKUP(E2317,历史数据!AH:AJ,3,),"")</f>
        <v>12.0545895216612</v>
      </c>
      <c r="G2317" s="101">
        <f t="shared" si="212"/>
        <v>9.4633957740320405</v>
      </c>
      <c r="H2317" s="105">
        <f t="shared" si="213"/>
        <v>7.3056827114255096E-3</v>
      </c>
      <c r="I2317" s="101">
        <f>IFERROR(VLOOKUP(E2317,历史数据!AH:AJ,2,),"")</f>
        <v>12.119749465021499</v>
      </c>
      <c r="J2317" s="104">
        <f t="shared" si="214"/>
        <v>97</v>
      </c>
      <c r="K2317" s="104" t="str">
        <f>IFERROR(IF(AND(J2316=$H$2*1,MAX(K$64:K2316)=MAX(L$64:L2316)),MAX(K$64:K2316)+1,""),"")</f>
        <v/>
      </c>
      <c r="L2317" s="104" t="str">
        <f>IFERROR(IF(AND($F2316/INDEX($F$64:$F2317,MATCH(MAX(M$64:M2317),M$64:M2317,0)-1)&lt;(1-$P$2),MAX(K$64:K2317)&gt;MAX(L$64:L2316)),MAX(K$64:K2317),""),"")</f>
        <v/>
      </c>
      <c r="M2317" s="104" t="str">
        <f>IFERROR(IF(E2317="","",IF(K2317&lt;&gt;"",MAX(M$64:M2316)+1,IF(AND($F2316/INDEX($F$64:$F2317,MATCH(MAX(M$64:M2316),M$64:M2316,0)-1)&gt;(1+$O$2),MAX(K$64:K2317)&gt;MAX(L$64:L2316)),MAX(M$64:M2316)+1,""))),"")</f>
        <v/>
      </c>
      <c r="N2317" s="91">
        <f t="shared" si="215"/>
        <v>132</v>
      </c>
      <c r="O2317" s="91" t="str">
        <f>IFERROR(IF(AND(N2316=$H$2*1,MAX(O$64:O2316)=MAX(P$64:P2316)),MAX(O$64:O2316)+1,""),"")</f>
        <v/>
      </c>
      <c r="P2317" s="91" t="str">
        <f>IFERROR(IF(MOD(MAX(Q$64:Q2317),10*MAX(O$64:O2317))&lt;=2,IF(AND(F2316/INDEX($F$64:$F2317,MATCH(MAX(O$64:O2317),O$64:O2317,0)-1)&lt;(1-$P$2),MAX(O$64:O2317)&gt;MAX(P$64:P2316)),MAX(O$64:O2317),""),IF(AND($F2316/INDEX($F$64:$F2317,MATCH(MAX(Q$64:Q2317),Q$64:Q2317,0)-1)&lt;(1-$P$2),MAX(O$64:O2317)&gt;MAX(P$64:P2316)),MAX(O$64:O2317),"")),"")</f>
        <v/>
      </c>
      <c r="Q2317" s="91" t="str">
        <f>IFERROR(IF(E2317="","",IF(O2317&lt;&gt;"",MAX(O$64:O2317)*10+1,IF(AND($F2316/INDEX($F$64:$F2317,MATCH(MAX(Q$64:Q2316),Q$64:Q2316,0)-1)&gt;(1+$O$2),MAX(O$64:O2317)&gt;MAX(P$64:P2316)),MAX(Q$64:Q2316)+1,""))),"")</f>
        <v/>
      </c>
    </row>
    <row r="2318" spans="1:17" x14ac:dyDescent="0.2">
      <c r="A2318" s="13">
        <f>HLOOKUP($E$2,历史数据!$V$3:$AE$5000,ROW(A2316),)</f>
        <v>1357261</v>
      </c>
      <c r="B2318" s="41">
        <v>39944</v>
      </c>
      <c r="C2318" s="100">
        <f>IFERROR(IF(A2318&lt;&gt;0,MAX($C$4:C2317)+1,""),"")</f>
        <v>2264</v>
      </c>
      <c r="D2318" s="100"/>
      <c r="E2318" s="99">
        <f t="shared" si="216"/>
        <v>40016</v>
      </c>
      <c r="F2318" s="101">
        <f>IFERROR(VLOOKUP(E2318,历史数据!AH:AJ,3,),"")</f>
        <v>12.1067174763495</v>
      </c>
      <c r="G2318" s="101">
        <f t="shared" si="212"/>
        <v>9.5381125090852183</v>
      </c>
      <c r="H2318" s="105">
        <f t="shared" si="213"/>
        <v>7.8953408308468642E-3</v>
      </c>
      <c r="I2318" s="101">
        <f>IFERROR(VLOOKUP(E2318,历史数据!AH:AJ,2,),"")</f>
        <v>11.9894295783009</v>
      </c>
      <c r="J2318" s="104">
        <f t="shared" si="214"/>
        <v>98</v>
      </c>
      <c r="K2318" s="104" t="str">
        <f>IFERROR(IF(AND(J2317=$H$2*1,MAX(K$64:K2317)=MAX(L$64:L2317)),MAX(K$64:K2317)+1,""),"")</f>
        <v/>
      </c>
      <c r="L2318" s="104" t="str">
        <f>IFERROR(IF(AND($F2317/INDEX($F$64:$F2318,MATCH(MAX(M$64:M2318),M$64:M2318,0)-1)&lt;(1-$P$2),MAX(K$64:K2318)&gt;MAX(L$64:L2317)),MAX(K$64:K2318),""),"")</f>
        <v/>
      </c>
      <c r="M2318" s="104" t="str">
        <f>IFERROR(IF(E2318="","",IF(K2318&lt;&gt;"",MAX(M$64:M2317)+1,IF(AND($F2317/INDEX($F$64:$F2318,MATCH(MAX(M$64:M2317),M$64:M2317,0)-1)&gt;(1+$O$2),MAX(K$64:K2318)&gt;MAX(L$64:L2317)),MAX(M$64:M2317)+1,""))),"")</f>
        <v/>
      </c>
      <c r="N2318" s="91">
        <f t="shared" si="215"/>
        <v>133</v>
      </c>
      <c r="O2318" s="91" t="str">
        <f>IFERROR(IF(AND(N2317=$H$2*1,MAX(O$64:O2317)=MAX(P$64:P2317)),MAX(O$64:O2317)+1,""),"")</f>
        <v/>
      </c>
      <c r="P2318" s="91" t="str">
        <f>IFERROR(IF(MOD(MAX(Q$64:Q2318),10*MAX(O$64:O2318))&lt;=2,IF(AND(F2317/INDEX($F$64:$F2318,MATCH(MAX(O$64:O2318),O$64:O2318,0)-1)&lt;(1-$P$2),MAX(O$64:O2318)&gt;MAX(P$64:P2317)),MAX(O$64:O2318),""),IF(AND($F2317/INDEX($F$64:$F2318,MATCH(MAX(Q$64:Q2318),Q$64:Q2318,0)-1)&lt;(1-$P$2),MAX(O$64:O2318)&gt;MAX(P$64:P2317)),MAX(O$64:O2318),"")),"")</f>
        <v/>
      </c>
      <c r="Q2318" s="91" t="str">
        <f>IFERROR(IF(E2318="","",IF(O2318&lt;&gt;"",MAX(O$64:O2318)*10+1,IF(AND($F2317/INDEX($F$64:$F2318,MATCH(MAX(Q$64:Q2317),Q$64:Q2317,0)-1)&gt;(1+$O$2),MAX(O$64:O2318)&gt;MAX(P$64:P2317)),MAX(Q$64:Q2317)+1,""))),"")</f>
        <v/>
      </c>
    </row>
    <row r="2319" spans="1:17" x14ac:dyDescent="0.2">
      <c r="A2319" s="13">
        <f>HLOOKUP($E$2,历史数据!$V$3:$AE$5000,ROW(A2317),)</f>
        <v>4320451</v>
      </c>
      <c r="B2319" s="41">
        <v>39945</v>
      </c>
      <c r="C2319" s="100">
        <f>IFERROR(IF(A2319&lt;&gt;0,MAX($C$4:C2318)+1,""),"")</f>
        <v>2265</v>
      </c>
      <c r="D2319" s="100"/>
      <c r="E2319" s="99">
        <f t="shared" si="216"/>
        <v>40017</v>
      </c>
      <c r="F2319" s="101">
        <f>IFERROR(VLOOKUP(E2319,历史数据!AH:AJ,3,),"")</f>
        <v>12.1849094083819</v>
      </c>
      <c r="G2319" s="101">
        <f t="shared" si="212"/>
        <v>9.6169560405512193</v>
      </c>
      <c r="H2319" s="105">
        <f t="shared" si="213"/>
        <v>8.2661565787676139E-3</v>
      </c>
      <c r="I2319" s="101">
        <f>IFERROR(VLOOKUP(E2319,历史数据!AH:AJ,2,),"")</f>
        <v>12.2500693517422</v>
      </c>
      <c r="J2319" s="104">
        <f t="shared" si="214"/>
        <v>99</v>
      </c>
      <c r="K2319" s="104" t="str">
        <f>IFERROR(IF(AND(J2318=$H$2*1,MAX(K$64:K2318)=MAX(L$64:L2318)),MAX(K$64:K2318)+1,""),"")</f>
        <v/>
      </c>
      <c r="L2319" s="104" t="str">
        <f>IFERROR(IF(AND($F2318/INDEX($F$64:$F2319,MATCH(MAX(M$64:M2319),M$64:M2319,0)-1)&lt;(1-$P$2),MAX(K$64:K2319)&gt;MAX(L$64:L2318)),MAX(K$64:K2319),""),"")</f>
        <v/>
      </c>
      <c r="M2319" s="104" t="str">
        <f>IFERROR(IF(E2319="","",IF(K2319&lt;&gt;"",MAX(M$64:M2318)+1,IF(AND($F2318/INDEX($F$64:$F2319,MATCH(MAX(M$64:M2318),M$64:M2318,0)-1)&gt;(1+$O$2),MAX(K$64:K2319)&gt;MAX(L$64:L2318)),MAX(M$64:M2318)+1,""))),"")</f>
        <v/>
      </c>
      <c r="N2319" s="91">
        <f t="shared" si="215"/>
        <v>134</v>
      </c>
      <c r="O2319" s="91" t="str">
        <f>IFERROR(IF(AND(N2318=$H$2*1,MAX(O$64:O2318)=MAX(P$64:P2318)),MAX(O$64:O2318)+1,""),"")</f>
        <v/>
      </c>
      <c r="P2319" s="91" t="str">
        <f>IFERROR(IF(MOD(MAX(Q$64:Q2319),10*MAX(O$64:O2319))&lt;=2,IF(AND(F2318/INDEX($F$64:$F2319,MATCH(MAX(O$64:O2319),O$64:O2319,0)-1)&lt;(1-$P$2),MAX(O$64:O2319)&gt;MAX(P$64:P2318)),MAX(O$64:O2319),""),IF(AND($F2318/INDEX($F$64:$F2319,MATCH(MAX(Q$64:Q2319),Q$64:Q2319,0)-1)&lt;(1-$P$2),MAX(O$64:O2319)&gt;MAX(P$64:P2318)),MAX(O$64:O2319),"")),"")</f>
        <v/>
      </c>
      <c r="Q2319" s="91" t="str">
        <f>IFERROR(IF(E2319="","",IF(O2319&lt;&gt;"",MAX(O$64:O2319)*10+1,IF(AND($F2318/INDEX($F$64:$F2319,MATCH(MAX(Q$64:Q2318),Q$64:Q2318,0)-1)&gt;(1+$O$2),MAX(O$64:O2319)&gt;MAX(P$64:P2318)),MAX(Q$64:Q2318)+1,""))),"")</f>
        <v/>
      </c>
    </row>
    <row r="2320" spans="1:17" x14ac:dyDescent="0.2">
      <c r="A2320" s="13">
        <f>HLOOKUP($E$2,历史数据!$V$3:$AE$5000,ROW(A2318),)</f>
        <v>3993008</v>
      </c>
      <c r="B2320" s="41">
        <v>39946</v>
      </c>
      <c r="C2320" s="100">
        <f>IFERROR(IF(A2320&lt;&gt;0,MAX($C$4:C2319)+1,""),"")</f>
        <v>2266</v>
      </c>
      <c r="D2320" s="100"/>
      <c r="E2320" s="99">
        <f t="shared" si="216"/>
        <v>40018</v>
      </c>
      <c r="F2320" s="101">
        <f>IFERROR(VLOOKUP(E2320,历史数据!AH:AJ,3,),"")</f>
        <v>12.797412875969</v>
      </c>
      <c r="G2320" s="101">
        <f t="shared" si="212"/>
        <v>9.7112207586125017</v>
      </c>
      <c r="H2320" s="105">
        <f t="shared" si="213"/>
        <v>9.8019287666286647E-3</v>
      </c>
      <c r="I2320" s="101">
        <f>IFERROR(VLOOKUP(E2320,历史数据!AH:AJ,2,),"")</f>
        <v>12.3021973064305</v>
      </c>
      <c r="J2320" s="104">
        <f t="shared" si="214"/>
        <v>100</v>
      </c>
      <c r="K2320" s="104" t="str">
        <f>IFERROR(IF(AND(J2319=$H$2*1,MAX(K$64:K2319)=MAX(L$64:L2319)),MAX(K$64:K2319)+1,""),"")</f>
        <v/>
      </c>
      <c r="L2320" s="104" t="str">
        <f>IFERROR(IF(AND($F2319/INDEX($F$64:$F2320,MATCH(MAX(M$64:M2320),M$64:M2320,0)-1)&lt;(1-$P$2),MAX(K$64:K2320)&gt;MAX(L$64:L2319)),MAX(K$64:K2320),""),"")</f>
        <v/>
      </c>
      <c r="M2320" s="104" t="str">
        <f>IFERROR(IF(E2320="","",IF(K2320&lt;&gt;"",MAX(M$64:M2319)+1,IF(AND($F2319/INDEX($F$64:$F2320,MATCH(MAX(M$64:M2319),M$64:M2319,0)-1)&gt;(1+$O$2),MAX(K$64:K2320)&gt;MAX(L$64:L2319)),MAX(M$64:M2319)+1,""))),"")</f>
        <v/>
      </c>
      <c r="N2320" s="91">
        <f t="shared" si="215"/>
        <v>135</v>
      </c>
      <c r="O2320" s="91" t="str">
        <f>IFERROR(IF(AND(N2319=$H$2*1,MAX(O$64:O2319)=MAX(P$64:P2319)),MAX(O$64:O2319)+1,""),"")</f>
        <v/>
      </c>
      <c r="P2320" s="91" t="str">
        <f>IFERROR(IF(MOD(MAX(Q$64:Q2320),10*MAX(O$64:O2320))&lt;=2,IF(AND(F2319/INDEX($F$64:$F2320,MATCH(MAX(O$64:O2320),O$64:O2320,0)-1)&lt;(1-$P$2),MAX(O$64:O2320)&gt;MAX(P$64:P2319)),MAX(O$64:O2320),""),IF(AND($F2319/INDEX($F$64:$F2320,MATCH(MAX(Q$64:Q2320),Q$64:Q2320,0)-1)&lt;(1-$P$2),MAX(O$64:O2320)&gt;MAX(P$64:P2319)),MAX(O$64:O2320),"")),"")</f>
        <v/>
      </c>
      <c r="Q2320" s="91" t="str">
        <f>IFERROR(IF(E2320="","",IF(O2320&lt;&gt;"",MAX(O$64:O2320)*10+1,IF(AND($F2319/INDEX($F$64:$F2320,MATCH(MAX(Q$64:Q2319),Q$64:Q2319,0)-1)&gt;(1+$O$2),MAX(O$64:O2320)&gt;MAX(P$64:P2319)),MAX(Q$64:Q2319)+1,""))),"")</f>
        <v/>
      </c>
    </row>
    <row r="2321" spans="1:17" x14ac:dyDescent="0.2">
      <c r="A2321" s="13">
        <f>HLOOKUP($E$2,历史数据!$V$3:$AE$5000,ROW(A2319),)</f>
        <v>2154238</v>
      </c>
      <c r="B2321" s="41">
        <v>39947</v>
      </c>
      <c r="C2321" s="100">
        <f>IFERROR(IF(A2321&lt;&gt;0,MAX($C$4:C2320)+1,""),"")</f>
        <v>2267</v>
      </c>
      <c r="D2321" s="100"/>
      <c r="E2321" s="99">
        <f t="shared" si="216"/>
        <v>40021</v>
      </c>
      <c r="F2321" s="101">
        <f>IFERROR(VLOOKUP(E2321,历史数据!AH:AJ,3,),"")</f>
        <v>13.4359803209002</v>
      </c>
      <c r="G2321" s="101">
        <f t="shared" si="212"/>
        <v>9.8102638725202045</v>
      </c>
      <c r="H2321" s="105">
        <f t="shared" si="213"/>
        <v>1.0198832502068766E-2</v>
      </c>
      <c r="I2321" s="101">
        <f>IFERROR(VLOOKUP(E2321,历史数据!AH:AJ,2,),"")</f>
        <v>13.305660434179501</v>
      </c>
      <c r="J2321" s="104">
        <f t="shared" si="214"/>
        <v>101</v>
      </c>
      <c r="K2321" s="104" t="str">
        <f>IFERROR(IF(AND(J2320=$H$2*1,MAX(K$64:K2320)=MAX(L$64:L2320)),MAX(K$64:K2320)+1,""),"")</f>
        <v/>
      </c>
      <c r="L2321" s="104" t="str">
        <f>IFERROR(IF(AND($F2320/INDEX($F$64:$F2321,MATCH(MAX(M$64:M2321),M$64:M2321,0)-1)&lt;(1-$P$2),MAX(K$64:K2321)&gt;MAX(L$64:L2320)),MAX(K$64:K2321),""),"")</f>
        <v/>
      </c>
      <c r="M2321" s="104" t="str">
        <f>IFERROR(IF(E2321="","",IF(K2321&lt;&gt;"",MAX(M$64:M2320)+1,IF(AND($F2320/INDEX($F$64:$F2321,MATCH(MAX(M$64:M2320),M$64:M2320,0)-1)&gt;(1+$O$2),MAX(K$64:K2321)&gt;MAX(L$64:L2320)),MAX(M$64:M2320)+1,""))),"")</f>
        <v/>
      </c>
      <c r="N2321" s="91">
        <f t="shared" si="215"/>
        <v>136</v>
      </c>
      <c r="O2321" s="91" t="str">
        <f>IFERROR(IF(AND(N2320=$H$2*1,MAX(O$64:O2320)=MAX(P$64:P2320)),MAX(O$64:O2320)+1,""),"")</f>
        <v/>
      </c>
      <c r="P2321" s="91" t="str">
        <f>IFERROR(IF(MOD(MAX(Q$64:Q2321),10*MAX(O$64:O2321))&lt;=2,IF(AND(F2320/INDEX($F$64:$F2321,MATCH(MAX(O$64:O2321),O$64:O2321,0)-1)&lt;(1-$P$2),MAX(O$64:O2321)&gt;MAX(P$64:P2320)),MAX(O$64:O2321),""),IF(AND($F2320/INDEX($F$64:$F2321,MATCH(MAX(Q$64:Q2321),Q$64:Q2321,0)-1)&lt;(1-$P$2),MAX(O$64:O2321)&gt;MAX(P$64:P2320)),MAX(O$64:O2321),"")),"")</f>
        <v/>
      </c>
      <c r="Q2321" s="91" t="str">
        <f>IFERROR(IF(E2321="","",IF(O2321&lt;&gt;"",MAX(O$64:O2321)*10+1,IF(AND($F2320/INDEX($F$64:$F2321,MATCH(MAX(Q$64:Q2320),Q$64:Q2320,0)-1)&gt;(1+$O$2),MAX(O$64:O2321)&gt;MAX(P$64:P2320)),MAX(Q$64:Q2320)+1,""))),"")</f>
        <v/>
      </c>
    </row>
    <row r="2322" spans="1:17" x14ac:dyDescent="0.2">
      <c r="A2322" s="13">
        <f>HLOOKUP($E$2,历史数据!$V$3:$AE$5000,ROW(A2320),)</f>
        <v>2148077</v>
      </c>
      <c r="B2322" s="41">
        <v>39948</v>
      </c>
      <c r="C2322" s="100">
        <f>IFERROR(IF(A2322&lt;&gt;0,MAX($C$4:C2321)+1,""),"")</f>
        <v>2268</v>
      </c>
      <c r="D2322" s="100"/>
      <c r="E2322" s="99">
        <f t="shared" si="216"/>
        <v>40022</v>
      </c>
      <c r="F2322" s="101">
        <f>IFERROR(VLOOKUP(E2322,历史数据!AH:AJ,3,),"")</f>
        <v>13.7096520830136</v>
      </c>
      <c r="G2322" s="101">
        <f t="shared" si="212"/>
        <v>9.9088725868055025</v>
      </c>
      <c r="H2322" s="105">
        <f t="shared" si="213"/>
        <v>1.0051586335156015E-2</v>
      </c>
      <c r="I2322" s="101">
        <f>IFERROR(VLOOKUP(E2322,历史数据!AH:AJ,2,),"")</f>
        <v>13.9963558337991</v>
      </c>
      <c r="J2322" s="104">
        <f t="shared" si="214"/>
        <v>102</v>
      </c>
      <c r="K2322" s="104" t="str">
        <f>IFERROR(IF(AND(J2321=$H$2*1,MAX(K$64:K2321)=MAX(L$64:L2321)),MAX(K$64:K2321)+1,""),"")</f>
        <v/>
      </c>
      <c r="L2322" s="104" t="str">
        <f>IFERROR(IF(AND($F2321/INDEX($F$64:$F2322,MATCH(MAX(M$64:M2322),M$64:M2322,0)-1)&lt;(1-$P$2),MAX(K$64:K2322)&gt;MAX(L$64:L2321)),MAX(K$64:K2322),""),"")</f>
        <v/>
      </c>
      <c r="M2322" s="104" t="str">
        <f>IFERROR(IF(E2322="","",IF(K2322&lt;&gt;"",MAX(M$64:M2321)+1,IF(AND($F2321/INDEX($F$64:$F2322,MATCH(MAX(M$64:M2321),M$64:M2321,0)-1)&gt;(1+$O$2),MAX(K$64:K2322)&gt;MAX(L$64:L2321)),MAX(M$64:M2321)+1,""))),"")</f>
        <v/>
      </c>
      <c r="N2322" s="91">
        <f t="shared" si="215"/>
        <v>137</v>
      </c>
      <c r="O2322" s="91" t="str">
        <f>IFERROR(IF(AND(N2321=$H$2*1,MAX(O$64:O2321)=MAX(P$64:P2321)),MAX(O$64:O2321)+1,""),"")</f>
        <v/>
      </c>
      <c r="P2322" s="91" t="str">
        <f>IFERROR(IF(MOD(MAX(Q$64:Q2322),10*MAX(O$64:O2322))&lt;=2,IF(AND(F2321/INDEX($F$64:$F2322,MATCH(MAX(O$64:O2322),O$64:O2322,0)-1)&lt;(1-$P$2),MAX(O$64:O2322)&gt;MAX(P$64:P2321)),MAX(O$64:O2322),""),IF(AND($F2321/INDEX($F$64:$F2322,MATCH(MAX(Q$64:Q2322),Q$64:Q2322,0)-1)&lt;(1-$P$2),MAX(O$64:O2322)&gt;MAX(P$64:P2321)),MAX(O$64:O2322),"")),"")</f>
        <v/>
      </c>
      <c r="Q2322" s="91" t="str">
        <f>IFERROR(IF(E2322="","",IF(O2322&lt;&gt;"",MAX(O$64:O2322)*10+1,IF(AND($F2321/INDEX($F$64:$F2322,MATCH(MAX(Q$64:Q2321),Q$64:Q2321,0)-1)&gt;(1+$O$2),MAX(O$64:O2322)&gt;MAX(P$64:P2321)),MAX(Q$64:Q2321)+1,""))),"")</f>
        <v/>
      </c>
    </row>
    <row r="2323" spans="1:17" x14ac:dyDescent="0.2">
      <c r="A2323" s="13">
        <f>HLOOKUP($E$2,历史数据!$V$3:$AE$5000,ROW(A2321),)</f>
        <v>2232067</v>
      </c>
      <c r="B2323" s="41">
        <v>39951</v>
      </c>
      <c r="C2323" s="100">
        <f>IFERROR(IF(A2323&lt;&gt;0,MAX($C$4:C2322)+1,""),"")</f>
        <v>2269</v>
      </c>
      <c r="D2323" s="100"/>
      <c r="E2323" s="99">
        <f t="shared" si="216"/>
        <v>40023</v>
      </c>
      <c r="F2323" s="101">
        <f>IFERROR(VLOOKUP(E2323,历史数据!AH:AJ,3,),"")</f>
        <v>13.0189566833941</v>
      </c>
      <c r="G2323" s="101">
        <f t="shared" si="212"/>
        <v>9.995100911852342</v>
      </c>
      <c r="H2323" s="105">
        <f t="shared" si="213"/>
        <v>8.702132789724093E-3</v>
      </c>
      <c r="I2323" s="101">
        <f>IFERROR(VLOOKUP(E2323,历史数据!AH:AJ,2,),"")</f>
        <v>13.7226840716857</v>
      </c>
      <c r="J2323" s="104">
        <f t="shared" si="214"/>
        <v>103</v>
      </c>
      <c r="K2323" s="104" t="str">
        <f>IFERROR(IF(AND(J2322=$H$2*1,MAX(K$64:K2322)=MAX(L$64:L2322)),MAX(K$64:K2322)+1,""),"")</f>
        <v/>
      </c>
      <c r="L2323" s="104" t="str">
        <f>IFERROR(IF(AND($F2322/INDEX($F$64:$F2323,MATCH(MAX(M$64:M2323),M$64:M2323,0)-1)&lt;(1-$P$2),MAX(K$64:K2323)&gt;MAX(L$64:L2322)),MAX(K$64:K2323),""),"")</f>
        <v/>
      </c>
      <c r="M2323" s="104" t="str">
        <f>IFERROR(IF(E2323="","",IF(K2323&lt;&gt;"",MAX(M$64:M2322)+1,IF(AND($F2322/INDEX($F$64:$F2323,MATCH(MAX(M$64:M2322),M$64:M2322,0)-1)&gt;(1+$O$2),MAX(K$64:K2323)&gt;MAX(L$64:L2322)),MAX(M$64:M2322)+1,""))),"")</f>
        <v/>
      </c>
      <c r="N2323" s="91">
        <f t="shared" si="215"/>
        <v>138</v>
      </c>
      <c r="O2323" s="91" t="str">
        <f>IFERROR(IF(AND(N2322=$H$2*1,MAX(O$64:O2322)=MAX(P$64:P2322)),MAX(O$64:O2322)+1,""),"")</f>
        <v/>
      </c>
      <c r="P2323" s="91" t="str">
        <f>IFERROR(IF(MOD(MAX(Q$64:Q2323),10*MAX(O$64:O2323))&lt;=2,IF(AND(F2322/INDEX($F$64:$F2323,MATCH(MAX(O$64:O2323),O$64:O2323,0)-1)&lt;(1-$P$2),MAX(O$64:O2323)&gt;MAX(P$64:P2322)),MAX(O$64:O2323),""),IF(AND($F2322/INDEX($F$64:$F2323,MATCH(MAX(Q$64:Q2323),Q$64:Q2323,0)-1)&lt;(1-$P$2),MAX(O$64:O2323)&gt;MAX(P$64:P2322)),MAX(O$64:O2323),"")),"")</f>
        <v/>
      </c>
      <c r="Q2323" s="91">
        <f>IFERROR(IF(E2323="","",IF(O2323&lt;&gt;"",MAX(O$64:O2323)*10+1,IF(AND($F2322/INDEX($F$64:$F2323,MATCH(MAX(Q$64:Q2322),Q$64:Q2322,0)-1)&gt;(1+$O$2),MAX(O$64:O2323)&gt;MAX(P$64:P2322)),MAX(Q$64:Q2322)+1,""))),"")</f>
        <v>114</v>
      </c>
    </row>
    <row r="2324" spans="1:17" x14ac:dyDescent="0.2">
      <c r="A2324" s="13">
        <f>HLOOKUP($E$2,历史数据!$V$3:$AE$5000,ROW(A2322),)</f>
        <v>1408306</v>
      </c>
      <c r="B2324" s="41">
        <v>39952</v>
      </c>
      <c r="C2324" s="100">
        <f>IFERROR(IF(A2324&lt;&gt;0,MAX($C$4:C2323)+1,""),"")</f>
        <v>2270</v>
      </c>
      <c r="D2324" s="100"/>
      <c r="E2324" s="99">
        <f t="shared" si="216"/>
        <v>40024</v>
      </c>
      <c r="F2324" s="101">
        <f>IFERROR(VLOOKUP(E2324,历史数据!AH:AJ,3,),"")</f>
        <v>12.3673572497908</v>
      </c>
      <c r="G2324" s="101">
        <f t="shared" si="212"/>
        <v>10.068297248227113</v>
      </c>
      <c r="H2324" s="105">
        <f t="shared" si="213"/>
        <v>7.3232213481679853E-3</v>
      </c>
      <c r="I2324" s="101">
        <f>IFERROR(VLOOKUP(E2324,历史数据!AH:AJ,2,),"")</f>
        <v>12.6410290119042</v>
      </c>
      <c r="J2324" s="104">
        <f t="shared" si="214"/>
        <v>104</v>
      </c>
      <c r="K2324" s="104" t="str">
        <f>IFERROR(IF(AND(J2323=$H$2*1,MAX(K$64:K2323)=MAX(L$64:L2323)),MAX(K$64:K2323)+1,""),"")</f>
        <v/>
      </c>
      <c r="L2324" s="104" t="str">
        <f>IFERROR(IF(AND($F2323/INDEX($F$64:$F2324,MATCH(MAX(M$64:M2324),M$64:M2324,0)-1)&lt;(1-$P$2),MAX(K$64:K2324)&gt;MAX(L$64:L2323)),MAX(K$64:K2324),""),"")</f>
        <v/>
      </c>
      <c r="M2324" s="104" t="str">
        <f>IFERROR(IF(E2324="","",IF(K2324&lt;&gt;"",MAX(M$64:M2323)+1,IF(AND($F2323/INDEX($F$64:$F2324,MATCH(MAX(M$64:M2323),M$64:M2323,0)-1)&gt;(1+$O$2),MAX(K$64:K2324)&gt;MAX(L$64:L2323)),MAX(M$64:M2323)+1,""))),"")</f>
        <v/>
      </c>
      <c r="N2324" s="91">
        <f t="shared" si="215"/>
        <v>139</v>
      </c>
      <c r="O2324" s="91" t="str">
        <f>IFERROR(IF(AND(N2323=$H$2*1,MAX(O$64:O2323)=MAX(P$64:P2323)),MAX(O$64:O2323)+1,""),"")</f>
        <v/>
      </c>
      <c r="P2324" s="91" t="str">
        <f>IFERROR(IF(MOD(MAX(Q$64:Q2324),10*MAX(O$64:O2324))&lt;=2,IF(AND(F2323/INDEX($F$64:$F2324,MATCH(MAX(O$64:O2324),O$64:O2324,0)-1)&lt;(1-$P$2),MAX(O$64:O2324)&gt;MAX(P$64:P2323)),MAX(O$64:O2324),""),IF(AND($F2323/INDEX($F$64:$F2324,MATCH(MAX(Q$64:Q2324),Q$64:Q2324,0)-1)&lt;(1-$P$2),MAX(O$64:O2324)&gt;MAX(P$64:P2323)),MAX(O$64:O2324),"")),"")</f>
        <v/>
      </c>
      <c r="Q2324" s="91" t="str">
        <f>IFERROR(IF(E2324="","",IF(O2324&lt;&gt;"",MAX(O$64:O2324)*10+1,IF(AND($F2323/INDEX($F$64:$F2324,MATCH(MAX(Q$64:Q2323),Q$64:Q2323,0)-1)&gt;(1+$O$2),MAX(O$64:O2324)&gt;MAX(P$64:P2323)),MAX(Q$64:Q2323)+1,""))),"")</f>
        <v/>
      </c>
    </row>
    <row r="2325" spans="1:17" x14ac:dyDescent="0.2">
      <c r="A2325" s="13">
        <f>HLOOKUP($E$2,历史数据!$V$3:$AE$5000,ROW(A2323),)</f>
        <v>1338900</v>
      </c>
      <c r="B2325" s="41">
        <v>39953</v>
      </c>
      <c r="C2325" s="100">
        <f>IFERROR(IF(A2325&lt;&gt;0,MAX($C$4:C2324)+1,""),"")</f>
        <v>2271</v>
      </c>
      <c r="D2325" s="100"/>
      <c r="E2325" s="99">
        <f t="shared" si="216"/>
        <v>40025</v>
      </c>
      <c r="F2325" s="101">
        <f>IFERROR(VLOOKUP(E2325,历史数据!AH:AJ,3,),"")</f>
        <v>12.588901057215899</v>
      </c>
      <c r="G2325" s="101">
        <f t="shared" si="212"/>
        <v>10.145837580825907</v>
      </c>
      <c r="H2325" s="105">
        <f t="shared" si="213"/>
        <v>7.7014345809514051E-3</v>
      </c>
      <c r="I2325" s="101">
        <f>IFERROR(VLOOKUP(E2325,历史数据!AH:AJ,2,),"")</f>
        <v>12.380389238462801</v>
      </c>
      <c r="J2325" s="104">
        <f t="shared" si="214"/>
        <v>105</v>
      </c>
      <c r="K2325" s="104" t="str">
        <f>IFERROR(IF(AND(J2324=$H$2*1,MAX(K$64:K2324)=MAX(L$64:L2324)),MAX(K$64:K2324)+1,""),"")</f>
        <v/>
      </c>
      <c r="L2325" s="104" t="str">
        <f>IFERROR(IF(AND($F2324/INDEX($F$64:$F2325,MATCH(MAX(M$64:M2325),M$64:M2325,0)-1)&lt;(1-$P$2),MAX(K$64:K2325)&gt;MAX(L$64:L2324)),MAX(K$64:K2325),""),"")</f>
        <v/>
      </c>
      <c r="M2325" s="104" t="str">
        <f>IFERROR(IF(E2325="","",IF(K2325&lt;&gt;"",MAX(M$64:M2324)+1,IF(AND($F2324/INDEX($F$64:$F2325,MATCH(MAX(M$64:M2324),M$64:M2324,0)-1)&gt;(1+$O$2),MAX(K$64:K2325)&gt;MAX(L$64:L2324)),MAX(M$64:M2324)+1,""))),"")</f>
        <v/>
      </c>
      <c r="N2325" s="91">
        <f t="shared" si="215"/>
        <v>140</v>
      </c>
      <c r="O2325" s="91" t="str">
        <f>IFERROR(IF(AND(N2324=$H$2*1,MAX(O$64:O2324)=MAX(P$64:P2324)),MAX(O$64:O2324)+1,""),"")</f>
        <v/>
      </c>
      <c r="P2325" s="91" t="str">
        <f>IFERROR(IF(MOD(MAX(Q$64:Q2325),10*MAX(O$64:O2325))&lt;=2,IF(AND(F2324/INDEX($F$64:$F2325,MATCH(MAX(O$64:O2325),O$64:O2325,0)-1)&lt;(1-$P$2),MAX(O$64:O2325)&gt;MAX(P$64:P2324)),MAX(O$64:O2325),""),IF(AND($F2324/INDEX($F$64:$F2325,MATCH(MAX(Q$64:Q2325),Q$64:Q2325,0)-1)&lt;(1-$P$2),MAX(O$64:O2325)&gt;MAX(P$64:P2324)),MAX(O$64:O2325),"")),"")</f>
        <v/>
      </c>
      <c r="Q2325" s="91" t="str">
        <f>IFERROR(IF(E2325="","",IF(O2325&lt;&gt;"",MAX(O$64:O2325)*10+1,IF(AND($F2324/INDEX($F$64:$F2325,MATCH(MAX(Q$64:Q2324),Q$64:Q2324,0)-1)&gt;(1+$O$2),MAX(O$64:O2325)&gt;MAX(P$64:P2324)),MAX(Q$64:Q2324)+1,""))),"")</f>
        <v/>
      </c>
    </row>
    <row r="2326" spans="1:17" x14ac:dyDescent="0.2">
      <c r="A2326" s="13">
        <f>HLOOKUP($E$2,历史数据!$V$3:$AE$5000,ROW(A2324),)</f>
        <v>2539777</v>
      </c>
      <c r="B2326" s="41">
        <v>39954</v>
      </c>
      <c r="C2326" s="100">
        <f>IFERROR(IF(A2326&lt;&gt;0,MAX($C$4:C2325)+1,""),"")</f>
        <v>2272</v>
      </c>
      <c r="D2326" s="100"/>
      <c r="E2326" s="99">
        <f t="shared" si="216"/>
        <v>40028</v>
      </c>
      <c r="F2326" s="101">
        <f>IFERROR(VLOOKUP(E2326,历史数据!AH:AJ,3,),"")</f>
        <v>12.406453215807</v>
      </c>
      <c r="G2326" s="101">
        <f t="shared" si="212"/>
        <v>10.224029512858303</v>
      </c>
      <c r="H2326" s="105">
        <f t="shared" si="213"/>
        <v>7.7067991094366128E-3</v>
      </c>
      <c r="I2326" s="101">
        <f>IFERROR(VLOOKUP(E2326,历史数据!AH:AJ,2,),"")</f>
        <v>12.471613159167299</v>
      </c>
      <c r="J2326" s="104">
        <f t="shared" si="214"/>
        <v>106</v>
      </c>
      <c r="K2326" s="104" t="str">
        <f>IFERROR(IF(AND(J2325=$H$2*1,MAX(K$64:K2325)=MAX(L$64:L2325)),MAX(K$64:K2325)+1,""),"")</f>
        <v/>
      </c>
      <c r="L2326" s="104" t="str">
        <f>IFERROR(IF(AND($F2325/INDEX($F$64:$F2326,MATCH(MAX(M$64:M2326),M$64:M2326,0)-1)&lt;(1-$P$2),MAX(K$64:K2326)&gt;MAX(L$64:L2325)),MAX(K$64:K2326),""),"")</f>
        <v/>
      </c>
      <c r="M2326" s="104" t="str">
        <f>IFERROR(IF(E2326="","",IF(K2326&lt;&gt;"",MAX(M$64:M2325)+1,IF(AND($F2325/INDEX($F$64:$F2326,MATCH(MAX(M$64:M2325),M$64:M2325,0)-1)&gt;(1+$O$2),MAX(K$64:K2326)&gt;MAX(L$64:L2325)),MAX(M$64:M2325)+1,""))),"")</f>
        <v/>
      </c>
      <c r="N2326" s="91">
        <f t="shared" si="215"/>
        <v>141</v>
      </c>
      <c r="O2326" s="91" t="str">
        <f>IFERROR(IF(AND(N2325=$H$2*1,MAX(O$64:O2325)=MAX(P$64:P2325)),MAX(O$64:O2325)+1,""),"")</f>
        <v/>
      </c>
      <c r="P2326" s="91" t="str">
        <f>IFERROR(IF(MOD(MAX(Q$64:Q2326),10*MAX(O$64:O2326))&lt;=2,IF(AND(F2325/INDEX($F$64:$F2326,MATCH(MAX(O$64:O2326),O$64:O2326,0)-1)&lt;(1-$P$2),MAX(O$64:O2326)&gt;MAX(P$64:P2325)),MAX(O$64:O2326),""),IF(AND($F2325/INDEX($F$64:$F2326,MATCH(MAX(Q$64:Q2326),Q$64:Q2326,0)-1)&lt;(1-$P$2),MAX(O$64:O2326)&gt;MAX(P$64:P2325)),MAX(O$64:O2326),"")),"")</f>
        <v/>
      </c>
      <c r="Q2326" s="91" t="str">
        <f>IFERROR(IF(E2326="","",IF(O2326&lt;&gt;"",MAX(O$64:O2326)*10+1,IF(AND($F2325/INDEX($F$64:$F2326,MATCH(MAX(Q$64:Q2325),Q$64:Q2325,0)-1)&gt;(1+$O$2),MAX(O$64:O2326)&gt;MAX(P$64:P2325)),MAX(Q$64:Q2325)+1,""))),"")</f>
        <v/>
      </c>
    </row>
    <row r="2327" spans="1:17" x14ac:dyDescent="0.2">
      <c r="A2327" s="13">
        <f>HLOOKUP($E$2,历史数据!$V$3:$AE$5000,ROW(A2325),)</f>
        <v>1530717</v>
      </c>
      <c r="B2327" s="41">
        <v>39955</v>
      </c>
      <c r="C2327" s="100">
        <f>IFERROR(IF(A2327&lt;&gt;0,MAX($C$4:C2326)+1,""),"")</f>
        <v>2273</v>
      </c>
      <c r="D2327" s="100"/>
      <c r="E2327" s="99">
        <f t="shared" si="216"/>
        <v>40029</v>
      </c>
      <c r="F2327" s="101">
        <f>IFERROR(VLOOKUP(E2327,历史数据!AH:AJ,3,),"")</f>
        <v>12.2240053743981</v>
      </c>
      <c r="G2327" s="101">
        <f t="shared" si="212"/>
        <v>10.297443049044279</v>
      </c>
      <c r="H2327" s="105">
        <f t="shared" si="213"/>
        <v>7.1804894629508009E-3</v>
      </c>
      <c r="I2327" s="101">
        <f>IFERROR(VLOOKUP(E2327,历史数据!AH:AJ,2,),"")</f>
        <v>12.2500693517422</v>
      </c>
      <c r="J2327" s="104">
        <f t="shared" si="214"/>
        <v>107</v>
      </c>
      <c r="K2327" s="104" t="str">
        <f>IFERROR(IF(AND(J2326=$H$2*1,MAX(K$64:K2326)=MAX(L$64:L2326)),MAX(K$64:K2326)+1,""),"")</f>
        <v/>
      </c>
      <c r="L2327" s="104" t="str">
        <f>IFERROR(IF(AND($F2326/INDEX($F$64:$F2327,MATCH(MAX(M$64:M2327),M$64:M2327,0)-1)&lt;(1-$P$2),MAX(K$64:K2327)&gt;MAX(L$64:L2326)),MAX(K$64:K2327),""),"")</f>
        <v/>
      </c>
      <c r="M2327" s="104" t="str">
        <f>IFERROR(IF(E2327="","",IF(K2327&lt;&gt;"",MAX(M$64:M2326)+1,IF(AND($F2326/INDEX($F$64:$F2327,MATCH(MAX(M$64:M2326),M$64:M2326,0)-1)&gt;(1+$O$2),MAX(K$64:K2327)&gt;MAX(L$64:L2326)),MAX(M$64:M2326)+1,""))),"")</f>
        <v/>
      </c>
      <c r="N2327" s="91">
        <f t="shared" si="215"/>
        <v>142</v>
      </c>
      <c r="O2327" s="91" t="str">
        <f>IFERROR(IF(AND(N2326=$H$2*1,MAX(O$64:O2326)=MAX(P$64:P2326)),MAX(O$64:O2326)+1,""),"")</f>
        <v/>
      </c>
      <c r="P2327" s="91" t="str">
        <f>IFERROR(IF(MOD(MAX(Q$64:Q2327),10*MAX(O$64:O2327))&lt;=2,IF(AND(F2326/INDEX($F$64:$F2327,MATCH(MAX(O$64:O2327),O$64:O2327,0)-1)&lt;(1-$P$2),MAX(O$64:O2327)&gt;MAX(P$64:P2326)),MAX(O$64:O2327),""),IF(AND($F2326/INDEX($F$64:$F2327,MATCH(MAX(Q$64:Q2327),Q$64:Q2327,0)-1)&lt;(1-$P$2),MAX(O$64:O2327)&gt;MAX(P$64:P2326)),MAX(O$64:O2327),"")),"")</f>
        <v/>
      </c>
      <c r="Q2327" s="91" t="str">
        <f>IFERROR(IF(E2327="","",IF(O2327&lt;&gt;"",MAX(O$64:O2327)*10+1,IF(AND($F2326/INDEX($F$64:$F2327,MATCH(MAX(Q$64:Q2326),Q$64:Q2326,0)-1)&gt;(1+$O$2),MAX(O$64:O2327)&gt;MAX(P$64:P2326)),MAX(Q$64:Q2326)+1,""))),"")</f>
        <v/>
      </c>
    </row>
    <row r="2328" spans="1:17" x14ac:dyDescent="0.2">
      <c r="A2328" s="13">
        <f>HLOOKUP($E$2,历史数据!$V$3:$AE$5000,ROW(A2326),)</f>
        <v>1670200</v>
      </c>
      <c r="B2328" s="41">
        <v>39958</v>
      </c>
      <c r="C2328" s="100">
        <f>IFERROR(IF(A2328&lt;&gt;0,MAX($C$4:C2327)+1,""),"")</f>
        <v>2274</v>
      </c>
      <c r="D2328" s="100"/>
      <c r="E2328" s="99">
        <f t="shared" si="216"/>
        <v>40030</v>
      </c>
      <c r="F2328" s="101">
        <f>IFERROR(VLOOKUP(E2328,历史数据!AH:AJ,3,),"")</f>
        <v>12.3021973064305</v>
      </c>
      <c r="G2328" s="101">
        <f t="shared" si="212"/>
        <v>10.372376983908659</v>
      </c>
      <c r="H2328" s="105">
        <f t="shared" si="213"/>
        <v>7.2769457920269787E-3</v>
      </c>
      <c r="I2328" s="101">
        <f>IFERROR(VLOOKUP(E2328,历史数据!AH:AJ,2,),"")</f>
        <v>12.1327814536936</v>
      </c>
      <c r="J2328" s="104">
        <f t="shared" si="214"/>
        <v>108</v>
      </c>
      <c r="K2328" s="104" t="str">
        <f>IFERROR(IF(AND(J2327=$H$2*1,MAX(K$64:K2327)=MAX(L$64:L2327)),MAX(K$64:K2327)+1,""),"")</f>
        <v/>
      </c>
      <c r="L2328" s="104" t="str">
        <f>IFERROR(IF(AND($F2327/INDEX($F$64:$F2328,MATCH(MAX(M$64:M2328),M$64:M2328,0)-1)&lt;(1-$P$2),MAX(K$64:K2328)&gt;MAX(L$64:L2327)),MAX(K$64:K2328),""),"")</f>
        <v/>
      </c>
      <c r="M2328" s="104" t="str">
        <f>IFERROR(IF(E2328="","",IF(K2328&lt;&gt;"",MAX(M$64:M2327)+1,IF(AND($F2327/INDEX($F$64:$F2328,MATCH(MAX(M$64:M2327),M$64:M2327,0)-1)&gt;(1+$O$2),MAX(K$64:K2328)&gt;MAX(L$64:L2327)),MAX(M$64:M2327)+1,""))),"")</f>
        <v/>
      </c>
      <c r="N2328" s="91" t="str">
        <f t="shared" si="215"/>
        <v>0</v>
      </c>
      <c r="O2328" s="91" t="str">
        <f>IFERROR(IF(AND(N2327=$H$2*1,MAX(O$64:O2327)=MAX(P$64:P2327)),MAX(O$64:O2327)+1,""),"")</f>
        <v/>
      </c>
      <c r="P2328" s="91">
        <f>IFERROR(IF(MOD(MAX(Q$64:Q2328),10*MAX(O$64:O2328))&lt;=2,IF(AND(F2327/INDEX($F$64:$F2328,MATCH(MAX(O$64:O2328),O$64:O2328,0)-1)&lt;(1-$P$2),MAX(O$64:O2328)&gt;MAX(P$64:P2327)),MAX(O$64:O2328),""),IF(AND($F2327/INDEX($F$64:$F2328,MATCH(MAX(Q$64:Q2328),Q$64:Q2328,0)-1)&lt;(1-$P$2),MAX(O$64:O2328)&gt;MAX(P$64:P2327)),MAX(O$64:O2328),"")),"")</f>
        <v>11</v>
      </c>
      <c r="Q2328" s="91" t="str">
        <f>IFERROR(IF(E2328="","",IF(O2328&lt;&gt;"",MAX(O$64:O2328)*10+1,IF(AND($F2327/INDEX($F$64:$F2328,MATCH(MAX(Q$64:Q2327),Q$64:Q2327,0)-1)&gt;(1+$O$2),MAX(O$64:O2328)&gt;MAX(P$64:P2327)),MAX(Q$64:Q2327)+1,""))),"")</f>
        <v/>
      </c>
    </row>
    <row r="2329" spans="1:17" x14ac:dyDescent="0.2">
      <c r="A2329" s="13">
        <f>HLOOKUP($E$2,历史数据!$V$3:$AE$5000,ROW(A2327),)</f>
        <v>1395360</v>
      </c>
      <c r="B2329" s="41">
        <v>39959</v>
      </c>
      <c r="C2329" s="100">
        <f>IFERROR(IF(A2329&lt;&gt;0,MAX($C$4:C2328)+1,""),"")</f>
        <v>2275</v>
      </c>
      <c r="D2329" s="100"/>
      <c r="E2329" s="99">
        <f t="shared" si="216"/>
        <v>40031</v>
      </c>
      <c r="F2329" s="101">
        <f>IFERROR(VLOOKUP(E2329,历史数据!AH:AJ,3,),"")</f>
        <v>11.728789804859501</v>
      </c>
      <c r="G2329" s="101">
        <f t="shared" si="212"/>
        <v>10.431238132744157</v>
      </c>
      <c r="H2329" s="105">
        <f t="shared" si="213"/>
        <v>5.6747984504239568E-3</v>
      </c>
      <c r="I2329" s="101">
        <f>IFERROR(VLOOKUP(E2329,历史数据!AH:AJ,2,),"")</f>
        <v>12.2631013404143</v>
      </c>
      <c r="J2329" s="104">
        <f t="shared" si="214"/>
        <v>109</v>
      </c>
      <c r="K2329" s="104" t="str">
        <f>IFERROR(IF(AND(J2328=$H$2*1,MAX(K$64:K2328)=MAX(L$64:L2328)),MAX(K$64:K2328)+1,""),"")</f>
        <v/>
      </c>
      <c r="L2329" s="104" t="str">
        <f>IFERROR(IF(AND($F2328/INDEX($F$64:$F2329,MATCH(MAX(M$64:M2329),M$64:M2329,0)-1)&lt;(1-$P$2),MAX(K$64:K2329)&gt;MAX(L$64:L2328)),MAX(K$64:K2329),""),"")</f>
        <v/>
      </c>
      <c r="M2329" s="104" t="str">
        <f>IFERROR(IF(E2329="","",IF(K2329&lt;&gt;"",MAX(M$64:M2328)+1,IF(AND($F2328/INDEX($F$64:$F2329,MATCH(MAX(M$64:M2328),M$64:M2328,0)-1)&gt;(1+$O$2),MAX(K$64:K2329)&gt;MAX(L$64:L2328)),MAX(M$64:M2328)+1,""))),"")</f>
        <v/>
      </c>
      <c r="N2329" s="91">
        <f t="shared" si="215"/>
        <v>1</v>
      </c>
      <c r="O2329" s="91" t="str">
        <f>IFERROR(IF(AND(N2328=$H$2*1,MAX(O$64:O2328)=MAX(P$64:P2328)),MAX(O$64:O2328)+1,""),"")</f>
        <v/>
      </c>
      <c r="P2329" s="91" t="str">
        <f>IFERROR(IF(MOD(MAX(Q$64:Q2329),10*MAX(O$64:O2329))&lt;=2,IF(AND(F2328/INDEX($F$64:$F2329,MATCH(MAX(O$64:O2329),O$64:O2329,0)-1)&lt;(1-$P$2),MAX(O$64:O2329)&gt;MAX(P$64:P2328)),MAX(O$64:O2329),""),IF(AND($F2328/INDEX($F$64:$F2329,MATCH(MAX(Q$64:Q2329),Q$64:Q2329,0)-1)&lt;(1-$P$2),MAX(O$64:O2329)&gt;MAX(P$64:P2328)),MAX(O$64:O2329),"")),"")</f>
        <v/>
      </c>
      <c r="Q2329" s="91" t="str">
        <f>IFERROR(IF(E2329="","",IF(O2329&lt;&gt;"",MAX(O$64:O2329)*10+1,IF(AND($F2328/INDEX($F$64:$F2329,MATCH(MAX(Q$64:Q2328),Q$64:Q2328,0)-1)&gt;(1+$O$2),MAX(O$64:O2329)&gt;MAX(P$64:P2328)),MAX(Q$64:Q2328)+1,""))),"")</f>
        <v/>
      </c>
    </row>
    <row r="2330" spans="1:17" x14ac:dyDescent="0.2">
      <c r="A2330" s="13">
        <f>HLOOKUP($E$2,历史数据!$V$3:$AE$5000,ROW(A2328),)</f>
        <v>2076616</v>
      </c>
      <c r="B2330" s="41">
        <v>39960</v>
      </c>
      <c r="C2330" s="100">
        <f>IFERROR(IF(A2330&lt;&gt;0,MAX($C$4:C2329)+1,""),"")</f>
        <v>2276</v>
      </c>
      <c r="D2330" s="100"/>
      <c r="E2330" s="99">
        <f t="shared" si="216"/>
        <v>40032</v>
      </c>
      <c r="F2330" s="101">
        <f>IFERROR(VLOOKUP(E2330,历史数据!AH:AJ,3,),"")</f>
        <v>11.1423503146166</v>
      </c>
      <c r="G2330" s="101">
        <f t="shared" si="212"/>
        <v>10.473592095928373</v>
      </c>
      <c r="H2330" s="105">
        <f t="shared" si="213"/>
        <v>4.0603006704702516E-3</v>
      </c>
      <c r="I2330" s="101">
        <f>IFERROR(VLOOKUP(E2330,历史数据!AH:AJ,2,),"")</f>
        <v>11.728789804859501</v>
      </c>
      <c r="J2330" s="104">
        <f t="shared" si="214"/>
        <v>110</v>
      </c>
      <c r="K2330" s="104" t="str">
        <f>IFERROR(IF(AND(J2329=$H$2*1,MAX(K$64:K2329)=MAX(L$64:L2329)),MAX(K$64:K2329)+1,""),"")</f>
        <v/>
      </c>
      <c r="L2330" s="104" t="str">
        <f>IFERROR(IF(AND($F2329/INDEX($F$64:$F2330,MATCH(MAX(M$64:M2330),M$64:M2330,0)-1)&lt;(1-$P$2),MAX(K$64:K2330)&gt;MAX(L$64:L2329)),MAX(K$64:K2330),""),"")</f>
        <v/>
      </c>
      <c r="M2330" s="104" t="str">
        <f>IFERROR(IF(E2330="","",IF(K2330&lt;&gt;"",MAX(M$64:M2329)+1,IF(AND($F2329/INDEX($F$64:$F2330,MATCH(MAX(M$64:M2329),M$64:M2329,0)-1)&gt;(1+$O$2),MAX(K$64:K2330)&gt;MAX(L$64:L2329)),MAX(M$64:M2329)+1,""))),"")</f>
        <v/>
      </c>
      <c r="N2330" s="91">
        <f t="shared" si="215"/>
        <v>2</v>
      </c>
      <c r="O2330" s="91" t="str">
        <f>IFERROR(IF(AND(N2329=$H$2*1,MAX(O$64:O2329)=MAX(P$64:P2329)),MAX(O$64:O2329)+1,""),"")</f>
        <v/>
      </c>
      <c r="P2330" s="91" t="str">
        <f>IFERROR(IF(MOD(MAX(Q$64:Q2330),10*MAX(O$64:O2330))&lt;=2,IF(AND(F2329/INDEX($F$64:$F2330,MATCH(MAX(O$64:O2330),O$64:O2330,0)-1)&lt;(1-$P$2),MAX(O$64:O2330)&gt;MAX(P$64:P2329)),MAX(O$64:O2330),""),IF(AND($F2329/INDEX($F$64:$F2330,MATCH(MAX(Q$64:Q2330),Q$64:Q2330,0)-1)&lt;(1-$P$2),MAX(O$64:O2330)&gt;MAX(P$64:P2329)),MAX(O$64:O2330),"")),"")</f>
        <v/>
      </c>
      <c r="Q2330" s="91" t="str">
        <f>IFERROR(IF(E2330="","",IF(O2330&lt;&gt;"",MAX(O$64:O2330)*10+1,IF(AND($F2329/INDEX($F$64:$F2330,MATCH(MAX(Q$64:Q2329),Q$64:Q2329,0)-1)&gt;(1+$O$2),MAX(O$64:O2330)&gt;MAX(P$64:P2329)),MAX(Q$64:Q2329)+1,""))),"")</f>
        <v/>
      </c>
    </row>
    <row r="2331" spans="1:17" x14ac:dyDescent="0.2">
      <c r="A2331" s="13">
        <f>HLOOKUP($E$2,历史数据!$V$3:$AE$5000,ROW(A2329),)</f>
        <v>1714215</v>
      </c>
      <c r="B2331" s="41">
        <v>39965</v>
      </c>
      <c r="C2331" s="100">
        <f>IFERROR(IF(A2331&lt;&gt;0,MAX($C$4:C2330)+1,""),"")</f>
        <v>2277</v>
      </c>
      <c r="D2331" s="100"/>
      <c r="E2331" s="99">
        <f t="shared" si="216"/>
        <v>40035</v>
      </c>
      <c r="F2331" s="101">
        <f>IFERROR(VLOOKUP(E2331,历史数据!AH:AJ,3,),"")</f>
        <v>11.533309974778501</v>
      </c>
      <c r="G2331" s="101">
        <f t="shared" si="212"/>
        <v>10.522896453071022</v>
      </c>
      <c r="H2331" s="105">
        <f t="shared" si="213"/>
        <v>4.7074925862176098E-3</v>
      </c>
      <c r="I2331" s="101">
        <f>IFERROR(VLOOKUP(E2331,历史数据!AH:AJ,2,),"")</f>
        <v>11.1423503146166</v>
      </c>
      <c r="J2331" s="104">
        <f t="shared" si="214"/>
        <v>111</v>
      </c>
      <c r="K2331" s="104" t="str">
        <f>IFERROR(IF(AND(J2330=$H$2*1,MAX(K$64:K2330)=MAX(L$64:L2330)),MAX(K$64:K2330)+1,""),"")</f>
        <v/>
      </c>
      <c r="L2331" s="104" t="str">
        <f>IFERROR(IF(AND($F2330/INDEX($F$64:$F2331,MATCH(MAX(M$64:M2331),M$64:M2331,0)-1)&lt;(1-$P$2),MAX(K$64:K2331)&gt;MAX(L$64:L2330)),MAX(K$64:K2331),""),"")</f>
        <v/>
      </c>
      <c r="M2331" s="104" t="str">
        <f>IFERROR(IF(E2331="","",IF(K2331&lt;&gt;"",MAX(M$64:M2330)+1,IF(AND($F2330/INDEX($F$64:$F2331,MATCH(MAX(M$64:M2330),M$64:M2330,0)-1)&gt;(1+$O$2),MAX(K$64:K2331)&gt;MAX(L$64:L2330)),MAX(M$64:M2330)+1,""))),"")</f>
        <v/>
      </c>
      <c r="N2331" s="91">
        <f t="shared" si="215"/>
        <v>3</v>
      </c>
      <c r="O2331" s="91" t="str">
        <f>IFERROR(IF(AND(N2330=$H$2*1,MAX(O$64:O2330)=MAX(P$64:P2330)),MAX(O$64:O2330)+1,""),"")</f>
        <v/>
      </c>
      <c r="P2331" s="91" t="str">
        <f>IFERROR(IF(MOD(MAX(Q$64:Q2331),10*MAX(O$64:O2331))&lt;=2,IF(AND(F2330/INDEX($F$64:$F2331,MATCH(MAX(O$64:O2331),O$64:O2331,0)-1)&lt;(1-$P$2),MAX(O$64:O2331)&gt;MAX(P$64:P2330)),MAX(O$64:O2331),""),IF(AND($F2330/INDEX($F$64:$F2331,MATCH(MAX(Q$64:Q2331),Q$64:Q2331,0)-1)&lt;(1-$P$2),MAX(O$64:O2331)&gt;MAX(P$64:P2330)),MAX(O$64:O2331),"")),"")</f>
        <v/>
      </c>
      <c r="Q2331" s="91" t="str">
        <f>IFERROR(IF(E2331="","",IF(O2331&lt;&gt;"",MAX(O$64:O2331)*10+1,IF(AND($F2330/INDEX($F$64:$F2331,MATCH(MAX(Q$64:Q2330),Q$64:Q2330,0)-1)&gt;(1+$O$2),MAX(O$64:O2331)&gt;MAX(P$64:P2330)),MAX(Q$64:Q2330)+1,""))),"")</f>
        <v/>
      </c>
    </row>
    <row r="2332" spans="1:17" x14ac:dyDescent="0.2">
      <c r="A2332" s="13">
        <f>HLOOKUP($E$2,历史数据!$V$3:$AE$5000,ROW(A2330),)</f>
        <v>2302083</v>
      </c>
      <c r="B2332" s="41">
        <v>39966</v>
      </c>
      <c r="C2332" s="100">
        <f>IFERROR(IF(A2332&lt;&gt;0,MAX($C$4:C2331)+1,""),"")</f>
        <v>2278</v>
      </c>
      <c r="D2332" s="100"/>
      <c r="E2332" s="99">
        <f t="shared" si="216"/>
        <v>40036</v>
      </c>
      <c r="F2332" s="101">
        <f>IFERROR(VLOOKUP(E2332,历史数据!AH:AJ,3,),"")</f>
        <v>11.4811820200903</v>
      </c>
      <c r="G2332" s="101">
        <f t="shared" si="212"/>
        <v>10.571114811157665</v>
      </c>
      <c r="H2332" s="105">
        <f t="shared" si="213"/>
        <v>4.5822324966973138E-3</v>
      </c>
      <c r="I2332" s="101">
        <f>IFERROR(VLOOKUP(E2332,历史数据!AH:AJ,2,),"")</f>
        <v>11.4551180427462</v>
      </c>
      <c r="J2332" s="104">
        <f t="shared" si="214"/>
        <v>112</v>
      </c>
      <c r="K2332" s="104" t="str">
        <f>IFERROR(IF(AND(J2331=$H$2*1,MAX(K$64:K2331)=MAX(L$64:L2331)),MAX(K$64:K2331)+1,""),"")</f>
        <v/>
      </c>
      <c r="L2332" s="104" t="str">
        <f>IFERROR(IF(AND($F2331/INDEX($F$64:$F2332,MATCH(MAX(M$64:M2332),M$64:M2332,0)-1)&lt;(1-$P$2),MAX(K$64:K2332)&gt;MAX(L$64:L2331)),MAX(K$64:K2332),""),"")</f>
        <v/>
      </c>
      <c r="M2332" s="104" t="str">
        <f>IFERROR(IF(E2332="","",IF(K2332&lt;&gt;"",MAX(M$64:M2331)+1,IF(AND($F2331/INDEX($F$64:$F2332,MATCH(MAX(M$64:M2331),M$64:M2331,0)-1)&gt;(1+$O$2),MAX(K$64:K2332)&gt;MAX(L$64:L2331)),MAX(M$64:M2331)+1,""))),"")</f>
        <v/>
      </c>
      <c r="N2332" s="91">
        <f t="shared" si="215"/>
        <v>4</v>
      </c>
      <c r="O2332" s="91" t="str">
        <f>IFERROR(IF(AND(N2331=$H$2*1,MAX(O$64:O2331)=MAX(P$64:P2331)),MAX(O$64:O2331)+1,""),"")</f>
        <v/>
      </c>
      <c r="P2332" s="91" t="str">
        <f>IFERROR(IF(MOD(MAX(Q$64:Q2332),10*MAX(O$64:O2332))&lt;=2,IF(AND(F2331/INDEX($F$64:$F2332,MATCH(MAX(O$64:O2332),O$64:O2332,0)-1)&lt;(1-$P$2),MAX(O$64:O2332)&gt;MAX(P$64:P2331)),MAX(O$64:O2332),""),IF(AND($F2331/INDEX($F$64:$F2332,MATCH(MAX(Q$64:Q2332),Q$64:Q2332,0)-1)&lt;(1-$P$2),MAX(O$64:O2332)&gt;MAX(P$64:P2331)),MAX(O$64:O2332),"")),"")</f>
        <v/>
      </c>
      <c r="Q2332" s="91" t="str">
        <f>IFERROR(IF(E2332="","",IF(O2332&lt;&gt;"",MAX(O$64:O2332)*10+1,IF(AND($F2331/INDEX($F$64:$F2332,MATCH(MAX(Q$64:Q2331),Q$64:Q2331,0)-1)&gt;(1+$O$2),MAX(O$64:O2332)&gt;MAX(P$64:P2331)),MAX(Q$64:Q2331)+1,""))),"")</f>
        <v/>
      </c>
    </row>
    <row r="2333" spans="1:17" x14ac:dyDescent="0.2">
      <c r="A2333" s="13">
        <f>HLOOKUP($E$2,历史数据!$V$3:$AE$5000,ROW(A2331),)</f>
        <v>2137096</v>
      </c>
      <c r="B2333" s="41">
        <v>39967</v>
      </c>
      <c r="C2333" s="100">
        <f>IFERROR(IF(A2333&lt;&gt;0,MAX($C$4:C2332)+1,""),"")</f>
        <v>2279</v>
      </c>
      <c r="D2333" s="100"/>
      <c r="E2333" s="99">
        <f t="shared" si="216"/>
        <v>40037</v>
      </c>
      <c r="F2333" s="101">
        <f>IFERROR(VLOOKUP(E2333,历史数据!AH:AJ,3,),"")</f>
        <v>10.9077745185194</v>
      </c>
      <c r="G2333" s="101">
        <f t="shared" si="212"/>
        <v>10.612382775285878</v>
      </c>
      <c r="H2333" s="105">
        <f t="shared" si="213"/>
        <v>3.9038422025892139E-3</v>
      </c>
      <c r="I2333" s="101">
        <f>IFERROR(VLOOKUP(E2333,历史数据!AH:AJ,2,),"")</f>
        <v>11.546341963450599</v>
      </c>
      <c r="J2333" s="104">
        <f t="shared" si="214"/>
        <v>113</v>
      </c>
      <c r="K2333" s="104" t="str">
        <f>IFERROR(IF(AND(J2332=$H$2*1,MAX(K$64:K2332)=MAX(L$64:L2332)),MAX(K$64:K2332)+1,""),"")</f>
        <v/>
      </c>
      <c r="L2333" s="104" t="str">
        <f>IFERROR(IF(AND($F2332/INDEX($F$64:$F2333,MATCH(MAX(M$64:M2333),M$64:M2333,0)-1)&lt;(1-$P$2),MAX(K$64:K2333)&gt;MAX(L$64:L2332)),MAX(K$64:K2333),""),"")</f>
        <v/>
      </c>
      <c r="M2333" s="104" t="str">
        <f>IFERROR(IF(E2333="","",IF(K2333&lt;&gt;"",MAX(M$64:M2332)+1,IF(AND($F2332/INDEX($F$64:$F2333,MATCH(MAX(M$64:M2332),M$64:M2332,0)-1)&gt;(1+$O$2),MAX(K$64:K2333)&gt;MAX(L$64:L2332)),MAX(M$64:M2332)+1,""))),"")</f>
        <v/>
      </c>
      <c r="N2333" s="91">
        <f t="shared" si="215"/>
        <v>5</v>
      </c>
      <c r="O2333" s="91" t="str">
        <f>IFERROR(IF(AND(N2332=$H$2*1,MAX(O$64:O2332)=MAX(P$64:P2332)),MAX(O$64:O2332)+1,""),"")</f>
        <v/>
      </c>
      <c r="P2333" s="91" t="str">
        <f>IFERROR(IF(MOD(MAX(Q$64:Q2333),10*MAX(O$64:O2333))&lt;=2,IF(AND(F2332/INDEX($F$64:$F2333,MATCH(MAX(O$64:O2333),O$64:O2333,0)-1)&lt;(1-$P$2),MAX(O$64:O2333)&gt;MAX(P$64:P2332)),MAX(O$64:O2333),""),IF(AND($F2332/INDEX($F$64:$F2333,MATCH(MAX(Q$64:Q2333),Q$64:Q2333,0)-1)&lt;(1-$P$2),MAX(O$64:O2333)&gt;MAX(P$64:P2332)),MAX(O$64:O2333),"")),"")</f>
        <v/>
      </c>
      <c r="Q2333" s="91" t="str">
        <f>IFERROR(IF(E2333="","",IF(O2333&lt;&gt;"",MAX(O$64:O2333)*10+1,IF(AND($F2332/INDEX($F$64:$F2333,MATCH(MAX(Q$64:Q2332),Q$64:Q2332,0)-1)&gt;(1+$O$2),MAX(O$64:O2333)&gt;MAX(P$64:P2332)),MAX(Q$64:Q2332)+1,""))),"")</f>
        <v/>
      </c>
    </row>
    <row r="2334" spans="1:17" x14ac:dyDescent="0.2">
      <c r="A2334" s="13">
        <f>HLOOKUP($E$2,历史数据!$V$3:$AE$5000,ROW(A2332),)</f>
        <v>2174564</v>
      </c>
      <c r="B2334" s="41">
        <v>39968</v>
      </c>
      <c r="C2334" s="100">
        <f>IFERROR(IF(A2334&lt;&gt;0,MAX($C$4:C2333)+1,""),"")</f>
        <v>2280</v>
      </c>
      <c r="D2334" s="100"/>
      <c r="E2334" s="99">
        <f t="shared" si="216"/>
        <v>40038</v>
      </c>
      <c r="F2334" s="101">
        <f>IFERROR(VLOOKUP(E2334,历史数据!AH:AJ,3,),"")</f>
        <v>10.842614575159001</v>
      </c>
      <c r="G2334" s="101">
        <f t="shared" si="212"/>
        <v>10.653216339791687</v>
      </c>
      <c r="H2334" s="105">
        <f t="shared" si="213"/>
        <v>3.8477282030291438E-3</v>
      </c>
      <c r="I2334" s="101">
        <f>IFERROR(VLOOKUP(E2334,历史数据!AH:AJ,2,),"")</f>
        <v>10.4907508810133</v>
      </c>
      <c r="J2334" s="104" t="str">
        <f t="shared" si="214"/>
        <v>0</v>
      </c>
      <c r="K2334" s="104" t="str">
        <f>IFERROR(IF(AND(J2333=$H$2*1,MAX(K$64:K2333)=MAX(L$64:L2333)),MAX(K$64:K2333)+1,""),"")</f>
        <v/>
      </c>
      <c r="L2334" s="104">
        <f>IFERROR(IF(AND($F2333/INDEX($F$64:$F2334,MATCH(MAX(M$64:M2334),M$64:M2334,0)-1)&lt;(1-$P$2),MAX(K$64:K2334)&gt;MAX(L$64:L2333)),MAX(K$64:K2334),""),"")</f>
        <v>16</v>
      </c>
      <c r="M2334" s="104" t="str">
        <f>IFERROR(IF(E2334="","",IF(K2334&lt;&gt;"",MAX(M$64:M2333)+1,IF(AND($F2333/INDEX($F$64:$F2334,MATCH(MAX(M$64:M2333),M$64:M2333,0)-1)&gt;(1+$O$2),MAX(K$64:K2334)&gt;MAX(L$64:L2333)),MAX(M$64:M2333)+1,""))),"")</f>
        <v/>
      </c>
      <c r="N2334" s="91">
        <f t="shared" si="215"/>
        <v>6</v>
      </c>
      <c r="O2334" s="91">
        <f>IFERROR(IF(AND(N2333=$H$2*1,MAX(O$64:O2333)=MAX(P$64:P2333)),MAX(O$64:O2333)+1,""),"")</f>
        <v>12</v>
      </c>
      <c r="P2334" s="91" t="str">
        <f>IFERROR(IF(MOD(MAX(Q$64:Q2334),10*MAX(O$64:O2334))&lt;=2,IF(AND(F2333/INDEX($F$64:$F2334,MATCH(MAX(O$64:O2334),O$64:O2334,0)-1)&lt;(1-$P$2),MAX(O$64:O2334)&gt;MAX(P$64:P2333)),MAX(O$64:O2334),""),IF(AND($F2333/INDEX($F$64:$F2334,MATCH(MAX(Q$64:Q2334),Q$64:Q2334,0)-1)&lt;(1-$P$2),MAX(O$64:O2334)&gt;MAX(P$64:P2333)),MAX(O$64:O2334),"")),"")</f>
        <v/>
      </c>
      <c r="Q2334" s="91">
        <f>IFERROR(IF(E2334="","",IF(O2334&lt;&gt;"",MAX(O$64:O2334)*10+1,IF(AND($F2333/INDEX($F$64:$F2334,MATCH(MAX(Q$64:Q2333),Q$64:Q2333,0)-1)&gt;(1+$O$2),MAX(O$64:O2334)&gt;MAX(P$64:P2333)),MAX(Q$64:Q2333)+1,""))),"")</f>
        <v>121</v>
      </c>
    </row>
    <row r="2335" spans="1:17" x14ac:dyDescent="0.2">
      <c r="A2335" s="13">
        <f>HLOOKUP($E$2,历史数据!$V$3:$AE$5000,ROW(A2333),)</f>
        <v>1388550</v>
      </c>
      <c r="B2335" s="41">
        <v>39969</v>
      </c>
      <c r="C2335" s="100">
        <f>IFERROR(IF(A2335&lt;&gt;0,MAX($C$4:C2334)+1,""),"")</f>
        <v>2281</v>
      </c>
      <c r="D2335" s="100"/>
      <c r="E2335" s="99">
        <f t="shared" si="216"/>
        <v>40039</v>
      </c>
      <c r="F2335" s="101">
        <f>IFERROR(VLOOKUP(E2335,历史数据!AH:AJ,3,),"")</f>
        <v>10.2952710509323</v>
      </c>
      <c r="G2335" s="101">
        <f t="shared" si="212"/>
        <v>10.689923107884674</v>
      </c>
      <c r="H2335" s="105">
        <f t="shared" si="213"/>
        <v>3.4456043059860608E-3</v>
      </c>
      <c r="I2335" s="101">
        <f>IFERROR(VLOOKUP(E2335,历史数据!AH:AJ,2,),"")</f>
        <v>10.998998439223801</v>
      </c>
      <c r="J2335" s="104">
        <f t="shared" si="214"/>
        <v>0</v>
      </c>
      <c r="K2335" s="104" t="str">
        <f>IFERROR(IF(AND(J2334=$H$2*1,MAX(K$64:K2334)=MAX(L$64:L2334)),MAX(K$64:K2334)+1,""),"")</f>
        <v/>
      </c>
      <c r="L2335" s="104" t="str">
        <f>IFERROR(IF(AND($F2334/INDEX($F$64:$F2335,MATCH(MAX(M$64:M2335),M$64:M2335,0)-1)&lt;(1-$P$2),MAX(K$64:K2335)&gt;MAX(L$64:L2334)),MAX(K$64:K2335),""),"")</f>
        <v/>
      </c>
      <c r="M2335" s="104" t="str">
        <f>IFERROR(IF(E2335="","",IF(K2335&lt;&gt;"",MAX(M$64:M2334)+1,IF(AND($F2334/INDEX($F$64:$F2335,MATCH(MAX(M$64:M2334),M$64:M2334,0)-1)&gt;(1+$O$2),MAX(K$64:K2335)&gt;MAX(L$64:L2334)),MAX(M$64:M2334)+1,""))),"")</f>
        <v/>
      </c>
      <c r="N2335" s="91">
        <f t="shared" si="215"/>
        <v>0</v>
      </c>
      <c r="O2335" s="91" t="str">
        <f>IFERROR(IF(AND(N2334=$H$2*1,MAX(O$64:O2334)=MAX(P$64:P2334)),MAX(O$64:O2334)+1,""),"")</f>
        <v/>
      </c>
      <c r="P2335" s="91" t="str">
        <f>IFERROR(IF(MOD(MAX(Q$64:Q2335),10*MAX(O$64:O2335))&lt;=2,IF(AND(F2334/INDEX($F$64:$F2335,MATCH(MAX(O$64:O2335),O$64:O2335,0)-1)&lt;(1-$P$2),MAX(O$64:O2335)&gt;MAX(P$64:P2334)),MAX(O$64:O2335),""),IF(AND($F2334/INDEX($F$64:$F2335,MATCH(MAX(Q$64:Q2335),Q$64:Q2335,0)-1)&lt;(1-$P$2),MAX(O$64:O2335)&gt;MAX(P$64:P2334)),MAX(O$64:O2335),"")),"")</f>
        <v/>
      </c>
      <c r="Q2335" s="91" t="str">
        <f>IFERROR(IF(E2335="","",IF(O2335&lt;&gt;"",MAX(O$64:O2335)*10+1,IF(AND($F2334/INDEX($F$64:$F2335,MATCH(MAX(Q$64:Q2334),Q$64:Q2334,0)-1)&gt;(1+$O$2),MAX(O$64:O2335)&gt;MAX(P$64:P2334)),MAX(Q$64:Q2334)+1,""))),"")</f>
        <v/>
      </c>
    </row>
    <row r="2336" spans="1:17" x14ac:dyDescent="0.2">
      <c r="A2336" s="13">
        <f>HLOOKUP($E$2,历史数据!$V$3:$AE$5000,ROW(A2334),)</f>
        <v>1158434</v>
      </c>
      <c r="B2336" s="41">
        <v>39972</v>
      </c>
      <c r="C2336" s="100">
        <f>IFERROR(IF(A2336&lt;&gt;0,MAX($C$4:C2335)+1,""),"")</f>
        <v>2282</v>
      </c>
      <c r="D2336" s="100"/>
      <c r="E2336" s="99">
        <f t="shared" si="216"/>
        <v>40042</v>
      </c>
      <c r="F2336" s="101">
        <f>IFERROR(VLOOKUP(E2336,历史数据!AH:AJ,3,),"")</f>
        <v>10.0215992888189</v>
      </c>
      <c r="G2336" s="101">
        <f t="shared" si="212"/>
        <v>10.715335485795205</v>
      </c>
      <c r="H2336" s="105">
        <f t="shared" si="213"/>
        <v>2.3772273807831645E-3</v>
      </c>
      <c r="I2336" s="101">
        <f>IFERROR(VLOOKUP(E2336,历史数据!AH:AJ,2,),"")</f>
        <v>10.282239062260199</v>
      </c>
      <c r="J2336" s="104">
        <f t="shared" si="214"/>
        <v>0</v>
      </c>
      <c r="K2336" s="104" t="str">
        <f>IFERROR(IF(AND(J2335=$H$2*1,MAX(K$64:K2335)=MAX(L$64:L2335)),MAX(K$64:K2335)+1,""),"")</f>
        <v/>
      </c>
      <c r="L2336" s="104" t="str">
        <f>IFERROR(IF(AND($F2335/INDEX($F$64:$F2336,MATCH(MAX(M$64:M2336),M$64:M2336,0)-1)&lt;(1-$P$2),MAX(K$64:K2336)&gt;MAX(L$64:L2335)),MAX(K$64:K2336),""),"")</f>
        <v/>
      </c>
      <c r="M2336" s="104" t="str">
        <f>IFERROR(IF(E2336="","",IF(K2336&lt;&gt;"",MAX(M$64:M2335)+1,IF(AND($F2335/INDEX($F$64:$F2336,MATCH(MAX(M$64:M2335),M$64:M2335,0)-1)&gt;(1+$O$2),MAX(K$64:K2336)&gt;MAX(L$64:L2335)),MAX(M$64:M2335)+1,""))),"")</f>
        <v/>
      </c>
      <c r="N2336" s="91">
        <f t="shared" si="215"/>
        <v>0</v>
      </c>
      <c r="O2336" s="91" t="str">
        <f>IFERROR(IF(AND(N2335=$H$2*1,MAX(O$64:O2335)=MAX(P$64:P2335)),MAX(O$64:O2335)+1,""),"")</f>
        <v/>
      </c>
      <c r="P2336" s="91" t="str">
        <f>IFERROR(IF(MOD(MAX(Q$64:Q2336),10*MAX(O$64:O2336))&lt;=2,IF(AND(F2335/INDEX($F$64:$F2336,MATCH(MAX(O$64:O2336),O$64:O2336,0)-1)&lt;(1-$P$2),MAX(O$64:O2336)&gt;MAX(P$64:P2335)),MAX(O$64:O2336),""),IF(AND($F2335/INDEX($F$64:$F2336,MATCH(MAX(Q$64:Q2336),Q$64:Q2336,0)-1)&lt;(1-$P$2),MAX(O$64:O2336)&gt;MAX(P$64:P2335)),MAX(O$64:O2336),"")),"")</f>
        <v/>
      </c>
      <c r="Q2336" s="91" t="str">
        <f>IFERROR(IF(E2336="","",IF(O2336&lt;&gt;"",MAX(O$64:O2336)*10+1,IF(AND($F2335/INDEX($F$64:$F2336,MATCH(MAX(Q$64:Q2335),Q$64:Q2335,0)-1)&gt;(1+$O$2),MAX(O$64:O2336)&gt;MAX(P$64:P2335)),MAX(Q$64:Q2335)+1,""))),"")</f>
        <v/>
      </c>
    </row>
    <row r="2337" spans="1:17" x14ac:dyDescent="0.2">
      <c r="A2337" s="13">
        <f>HLOOKUP($E$2,历史数据!$V$3:$AE$5000,ROW(A2335),)</f>
        <v>1785972</v>
      </c>
      <c r="B2337" s="41">
        <v>39973</v>
      </c>
      <c r="C2337" s="100">
        <f>IFERROR(IF(A2337&lt;&gt;0,MAX($C$4:C2336)+1,""),"")</f>
        <v>2283</v>
      </c>
      <c r="D2337" s="100"/>
      <c r="E2337" s="99">
        <f t="shared" si="216"/>
        <v>40044</v>
      </c>
      <c r="F2337" s="101">
        <f>IFERROR(VLOOKUP(E2337,历史数据!AH:AJ,3,),"")</f>
        <v>9.94340735678648</v>
      </c>
      <c r="G2337" s="101">
        <f t="shared" si="212"/>
        <v>10.738358665782521</v>
      </c>
      <c r="H2337" s="105">
        <f t="shared" si="213"/>
        <v>2.1486196132483038E-3</v>
      </c>
      <c r="I2337" s="101">
        <f>IFERROR(VLOOKUP(E2337,历史数据!AH:AJ,2,),"")</f>
        <v>10.282239062260199</v>
      </c>
      <c r="J2337" s="104">
        <f t="shared" si="214"/>
        <v>0</v>
      </c>
      <c r="K2337" s="104" t="str">
        <f>IFERROR(IF(AND(J2336=$H$2*1,MAX(K$64:K2336)=MAX(L$64:L2336)),MAX(K$64:K2336)+1,""),"")</f>
        <v/>
      </c>
      <c r="L2337" s="104" t="str">
        <f>IFERROR(IF(AND($F2336/INDEX($F$64:$F2337,MATCH(MAX(M$64:M2337),M$64:M2337,0)-1)&lt;(1-$P$2),MAX(K$64:K2337)&gt;MAX(L$64:L2336)),MAX(K$64:K2337),""),"")</f>
        <v/>
      </c>
      <c r="M2337" s="104" t="str">
        <f>IFERROR(IF(E2337="","",IF(K2337&lt;&gt;"",MAX(M$64:M2336)+1,IF(AND($F2336/INDEX($F$64:$F2337,MATCH(MAX(M$64:M2336),M$64:M2336,0)-1)&gt;(1+$O$2),MAX(K$64:K2337)&gt;MAX(L$64:L2336)),MAX(M$64:M2336)+1,""))),"")</f>
        <v/>
      </c>
      <c r="N2337" s="91">
        <f t="shared" si="215"/>
        <v>0</v>
      </c>
      <c r="O2337" s="91" t="str">
        <f>IFERROR(IF(AND(N2336=$H$2*1,MAX(O$64:O2336)=MAX(P$64:P2336)),MAX(O$64:O2336)+1,""),"")</f>
        <v/>
      </c>
      <c r="P2337" s="91" t="str">
        <f>IFERROR(IF(MOD(MAX(Q$64:Q2337),10*MAX(O$64:O2337))&lt;=2,IF(AND(F2336/INDEX($F$64:$F2337,MATCH(MAX(O$64:O2337),O$64:O2337,0)-1)&lt;(1-$P$2),MAX(O$64:O2337)&gt;MAX(P$64:P2336)),MAX(O$64:O2337),""),IF(AND($F2336/INDEX($F$64:$F2337,MATCH(MAX(Q$64:Q2337),Q$64:Q2337,0)-1)&lt;(1-$P$2),MAX(O$64:O2337)&gt;MAX(P$64:P2336)),MAX(O$64:O2337),"")),"")</f>
        <v/>
      </c>
      <c r="Q2337" s="91" t="str">
        <f>IFERROR(IF(E2337="","",IF(O2337&lt;&gt;"",MAX(O$64:O2337)*10+1,IF(AND($F2336/INDEX($F$64:$F2337,MATCH(MAX(Q$64:Q2336),Q$64:Q2336,0)-1)&gt;(1+$O$2),MAX(O$64:O2337)&gt;MAX(P$64:P2336)),MAX(Q$64:Q2336)+1,""))),"")</f>
        <v/>
      </c>
    </row>
    <row r="2338" spans="1:17" x14ac:dyDescent="0.2">
      <c r="A2338" s="13">
        <f>HLOOKUP($E$2,历史数据!$V$3:$AE$5000,ROW(A2336),)</f>
        <v>2481447</v>
      </c>
      <c r="B2338" s="41">
        <v>39974</v>
      </c>
      <c r="C2338" s="100">
        <f>IFERROR(IF(A2338&lt;&gt;0,MAX($C$4:C2337)+1,""),"")</f>
        <v>2284</v>
      </c>
      <c r="D2338" s="100"/>
      <c r="E2338" s="99">
        <f t="shared" si="216"/>
        <v>40045</v>
      </c>
      <c r="F2338" s="101">
        <f>IFERROR(VLOOKUP(E2338,历史数据!AH:AJ,3,),"")</f>
        <v>10.112823209523301</v>
      </c>
      <c r="G2338" s="101">
        <f t="shared" si="212"/>
        <v>10.768766639350673</v>
      </c>
      <c r="H2338" s="105">
        <f t="shared" si="213"/>
        <v>2.8317152103558563E-3</v>
      </c>
      <c r="I2338" s="101">
        <f>IFERROR(VLOOKUP(E2338,历史数据!AH:AJ,2,),"")</f>
        <v>9.98250332280268</v>
      </c>
      <c r="J2338" s="104">
        <f t="shared" si="214"/>
        <v>0</v>
      </c>
      <c r="K2338" s="104" t="str">
        <f>IFERROR(IF(AND(J2337=$H$2*1,MAX(K$64:K2337)=MAX(L$64:L2337)),MAX(K$64:K2337)+1,""),"")</f>
        <v/>
      </c>
      <c r="L2338" s="104" t="str">
        <f>IFERROR(IF(AND($F2337/INDEX($F$64:$F2338,MATCH(MAX(M$64:M2338),M$64:M2338,0)-1)&lt;(1-$P$2),MAX(K$64:K2338)&gt;MAX(L$64:L2337)),MAX(K$64:K2338),""),"")</f>
        <v/>
      </c>
      <c r="M2338" s="104" t="str">
        <f>IFERROR(IF(E2338="","",IF(K2338&lt;&gt;"",MAX(M$64:M2337)+1,IF(AND($F2337/INDEX($F$64:$F2338,MATCH(MAX(M$64:M2337),M$64:M2337,0)-1)&gt;(1+$O$2),MAX(K$64:K2338)&gt;MAX(L$64:L2337)),MAX(M$64:M2337)+1,""))),"")</f>
        <v/>
      </c>
      <c r="N2338" s="91">
        <f t="shared" si="215"/>
        <v>0</v>
      </c>
      <c r="O2338" s="91" t="str">
        <f>IFERROR(IF(AND(N2337=$H$2*1,MAX(O$64:O2337)=MAX(P$64:P2337)),MAX(O$64:O2337)+1,""),"")</f>
        <v/>
      </c>
      <c r="P2338" s="91" t="str">
        <f>IFERROR(IF(MOD(MAX(Q$64:Q2338),10*MAX(O$64:O2338))&lt;=2,IF(AND(F2337/INDEX($F$64:$F2338,MATCH(MAX(O$64:O2338),O$64:O2338,0)-1)&lt;(1-$P$2),MAX(O$64:O2338)&gt;MAX(P$64:P2337)),MAX(O$64:O2338),""),IF(AND($F2337/INDEX($F$64:$F2338,MATCH(MAX(Q$64:Q2338),Q$64:Q2338,0)-1)&lt;(1-$P$2),MAX(O$64:O2338)&gt;MAX(P$64:P2337)),MAX(O$64:O2338),"")),"")</f>
        <v/>
      </c>
      <c r="Q2338" s="91" t="str">
        <f>IFERROR(IF(E2338="","",IF(O2338&lt;&gt;"",MAX(O$64:O2338)*10+1,IF(AND($F2337/INDEX($F$64:$F2338,MATCH(MAX(Q$64:Q2337),Q$64:Q2337,0)-1)&gt;(1+$O$2),MAX(O$64:O2338)&gt;MAX(P$64:P2337)),MAX(Q$64:Q2337)+1,""))),"")</f>
        <v/>
      </c>
    </row>
    <row r="2339" spans="1:17" x14ac:dyDescent="0.2">
      <c r="A2339" s="13">
        <f>HLOOKUP($E$2,历史数据!$V$3:$AE$5000,ROW(A2337),)</f>
        <v>1674137</v>
      </c>
      <c r="B2339" s="41">
        <v>39975</v>
      </c>
      <c r="C2339" s="100">
        <f>IFERROR(IF(A2339&lt;&gt;0,MAX($C$4:C2338)+1,""),"")</f>
        <v>2285</v>
      </c>
      <c r="D2339" s="100"/>
      <c r="E2339" s="99">
        <f t="shared" si="216"/>
        <v>40046</v>
      </c>
      <c r="F2339" s="101">
        <f>IFERROR(VLOOKUP(E2339,历史数据!AH:AJ,3,),"")</f>
        <v>10.438622926324999</v>
      </c>
      <c r="G2339" s="101">
        <f t="shared" si="212"/>
        <v>10.803301409331651</v>
      </c>
      <c r="H2339" s="105">
        <f t="shared" si="213"/>
        <v>3.2069382815653746E-3</v>
      </c>
      <c r="I2339" s="101">
        <f>IFERROR(VLOOKUP(E2339,历史数据!AH:AJ,2,),"")</f>
        <v>10.112823209523301</v>
      </c>
      <c r="J2339" s="104">
        <f t="shared" si="214"/>
        <v>0</v>
      </c>
      <c r="K2339" s="104" t="str">
        <f>IFERROR(IF(AND(J2338=$H$2*1,MAX(K$64:K2338)=MAX(L$64:L2338)),MAX(K$64:K2338)+1,""),"")</f>
        <v/>
      </c>
      <c r="L2339" s="104" t="str">
        <f>IFERROR(IF(AND($F2338/INDEX($F$64:$F2339,MATCH(MAX(M$64:M2339),M$64:M2339,0)-1)&lt;(1-$P$2),MAX(K$64:K2339)&gt;MAX(L$64:L2338)),MAX(K$64:K2339),""),"")</f>
        <v/>
      </c>
      <c r="M2339" s="104" t="str">
        <f>IFERROR(IF(E2339="","",IF(K2339&lt;&gt;"",MAX(M$64:M2338)+1,IF(AND($F2338/INDEX($F$64:$F2339,MATCH(MAX(M$64:M2338),M$64:M2338,0)-1)&gt;(1+$O$2),MAX(K$64:K2339)&gt;MAX(L$64:L2338)),MAX(M$64:M2338)+1,""))),"")</f>
        <v/>
      </c>
      <c r="N2339" s="91">
        <f t="shared" si="215"/>
        <v>0</v>
      </c>
      <c r="O2339" s="91" t="str">
        <f>IFERROR(IF(AND(N2338=$H$2*1,MAX(O$64:O2338)=MAX(P$64:P2338)),MAX(O$64:O2338)+1,""),"")</f>
        <v/>
      </c>
      <c r="P2339" s="91" t="str">
        <f>IFERROR(IF(MOD(MAX(Q$64:Q2339),10*MAX(O$64:O2339))&lt;=2,IF(AND(F2338/INDEX($F$64:$F2339,MATCH(MAX(O$64:O2339),O$64:O2339,0)-1)&lt;(1-$P$2),MAX(O$64:O2339)&gt;MAX(P$64:P2338)),MAX(O$64:O2339),""),IF(AND($F2338/INDEX($F$64:$F2339,MATCH(MAX(Q$64:Q2339),Q$64:Q2339,0)-1)&lt;(1-$P$2),MAX(O$64:O2339)&gt;MAX(P$64:P2338)),MAX(O$64:O2339),"")),"")</f>
        <v/>
      </c>
      <c r="Q2339" s="91" t="str">
        <f>IFERROR(IF(E2339="","",IF(O2339&lt;&gt;"",MAX(O$64:O2339)*10+1,IF(AND($F2338/INDEX($F$64:$F2339,MATCH(MAX(Q$64:Q2338),Q$64:Q2338,0)-1)&gt;(1+$O$2),MAX(O$64:O2339)&gt;MAX(P$64:P2338)),MAX(Q$64:Q2338)+1,""))),"")</f>
        <v/>
      </c>
    </row>
    <row r="2340" spans="1:17" x14ac:dyDescent="0.2">
      <c r="A2340" s="13">
        <f>HLOOKUP($E$2,历史数据!$V$3:$AE$5000,ROW(A2338),)</f>
        <v>2060264</v>
      </c>
      <c r="B2340" s="41">
        <v>39976</v>
      </c>
      <c r="C2340" s="100">
        <f>IFERROR(IF(A2340&lt;&gt;0,MAX($C$4:C2339)+1,""),"")</f>
        <v>2286</v>
      </c>
      <c r="D2340" s="100"/>
      <c r="E2340" s="99">
        <f t="shared" si="216"/>
        <v>40049</v>
      </c>
      <c r="F2340" s="101">
        <f>IFERROR(VLOOKUP(E2340,历史数据!AH:AJ,3,),"")</f>
        <v>10.6731987224222</v>
      </c>
      <c r="G2340" s="101">
        <f t="shared" si="212"/>
        <v>10.837184579879022</v>
      </c>
      <c r="H2340" s="105">
        <f t="shared" si="213"/>
        <v>3.1363718611150393E-3</v>
      </c>
      <c r="I2340" s="101">
        <f>IFERROR(VLOOKUP(E2340,历史数据!AH:AJ,2,),"")</f>
        <v>10.4907508810133</v>
      </c>
      <c r="J2340" s="104">
        <f t="shared" si="214"/>
        <v>0</v>
      </c>
      <c r="K2340" s="104" t="str">
        <f>IFERROR(IF(AND(J2339=$H$2*1,MAX(K$64:K2339)=MAX(L$64:L2339)),MAX(K$64:K2339)+1,""),"")</f>
        <v/>
      </c>
      <c r="L2340" s="104" t="str">
        <f>IFERROR(IF(AND($F2339/INDEX($F$64:$F2340,MATCH(MAX(M$64:M2340),M$64:M2340,0)-1)&lt;(1-$P$2),MAX(K$64:K2340)&gt;MAX(L$64:L2339)),MAX(K$64:K2340),""),"")</f>
        <v/>
      </c>
      <c r="M2340" s="104" t="str">
        <f>IFERROR(IF(E2340="","",IF(K2340&lt;&gt;"",MAX(M$64:M2339)+1,IF(AND($F2339/INDEX($F$64:$F2340,MATCH(MAX(M$64:M2339),M$64:M2339,0)-1)&gt;(1+$O$2),MAX(K$64:K2340)&gt;MAX(L$64:L2339)),MAX(M$64:M2339)+1,""))),"")</f>
        <v/>
      </c>
      <c r="N2340" s="91">
        <f t="shared" si="215"/>
        <v>0</v>
      </c>
      <c r="O2340" s="91" t="str">
        <f>IFERROR(IF(AND(N2339=$H$2*1,MAX(O$64:O2339)=MAX(P$64:P2339)),MAX(O$64:O2339)+1,""),"")</f>
        <v/>
      </c>
      <c r="P2340" s="91" t="str">
        <f>IFERROR(IF(MOD(MAX(Q$64:Q2340),10*MAX(O$64:O2340))&lt;=2,IF(AND(F2339/INDEX($F$64:$F2340,MATCH(MAX(O$64:O2340),O$64:O2340,0)-1)&lt;(1-$P$2),MAX(O$64:O2340)&gt;MAX(P$64:P2339)),MAX(O$64:O2340),""),IF(AND($F2339/INDEX($F$64:$F2340,MATCH(MAX(Q$64:Q2340),Q$64:Q2340,0)-1)&lt;(1-$P$2),MAX(O$64:O2340)&gt;MAX(P$64:P2339)),MAX(O$64:O2340),"")),"")</f>
        <v/>
      </c>
      <c r="Q2340" s="91" t="str">
        <f>IFERROR(IF(E2340="","",IF(O2340&lt;&gt;"",MAX(O$64:O2340)*10+1,IF(AND($F2339/INDEX($F$64:$F2340,MATCH(MAX(Q$64:Q2339),Q$64:Q2339,0)-1)&gt;(1+$O$2),MAX(O$64:O2340)&gt;MAX(P$64:P2339)),MAX(Q$64:Q2339)+1,""))),"")</f>
        <v/>
      </c>
    </row>
    <row r="2341" spans="1:17" x14ac:dyDescent="0.2">
      <c r="A2341" s="13">
        <f>HLOOKUP($E$2,历史数据!$V$3:$AE$5000,ROW(A2339),)</f>
        <v>1018589</v>
      </c>
      <c r="B2341" s="41">
        <v>39979</v>
      </c>
      <c r="C2341" s="100">
        <f>IFERROR(IF(A2341&lt;&gt;0,MAX($C$4:C2340)+1,""),"")</f>
        <v>2287</v>
      </c>
      <c r="D2341" s="100"/>
      <c r="E2341" s="99">
        <f t="shared" si="216"/>
        <v>40050</v>
      </c>
      <c r="F2341" s="101">
        <f>IFERROR(VLOOKUP(E2341,历史数据!AH:AJ,3,),"")</f>
        <v>10.1388871868675</v>
      </c>
      <c r="G2341" s="101">
        <f t="shared" si="212"/>
        <v>10.85825296156553</v>
      </c>
      <c r="H2341" s="105">
        <f t="shared" si="213"/>
        <v>1.9440825734042821E-3</v>
      </c>
      <c r="I2341" s="101">
        <f>IFERROR(VLOOKUP(E2341,历史数据!AH:AJ,2,),"")</f>
        <v>10.7513906544546</v>
      </c>
      <c r="J2341" s="104">
        <f t="shared" si="214"/>
        <v>0</v>
      </c>
      <c r="K2341" s="104" t="str">
        <f>IFERROR(IF(AND(J2340=$H$2*1,MAX(K$64:K2340)=MAX(L$64:L2340)),MAX(K$64:K2340)+1,""),"")</f>
        <v/>
      </c>
      <c r="L2341" s="104" t="str">
        <f>IFERROR(IF(AND($F2340/INDEX($F$64:$F2341,MATCH(MAX(M$64:M2341),M$64:M2341,0)-1)&lt;(1-$P$2),MAX(K$64:K2341)&gt;MAX(L$64:L2340)),MAX(K$64:K2341),""),"")</f>
        <v/>
      </c>
      <c r="M2341" s="104" t="str">
        <f>IFERROR(IF(E2341="","",IF(K2341&lt;&gt;"",MAX(M$64:M2340)+1,IF(AND($F2340/INDEX($F$64:$F2341,MATCH(MAX(M$64:M2340),M$64:M2340,0)-1)&gt;(1+$O$2),MAX(K$64:K2341)&gt;MAX(L$64:L2340)),MAX(M$64:M2340)+1,""))),"")</f>
        <v/>
      </c>
      <c r="N2341" s="91">
        <f t="shared" si="215"/>
        <v>0</v>
      </c>
      <c r="O2341" s="91" t="str">
        <f>IFERROR(IF(AND(N2340=$H$2*1,MAX(O$64:O2340)=MAX(P$64:P2340)),MAX(O$64:O2340)+1,""),"")</f>
        <v/>
      </c>
      <c r="P2341" s="91" t="str">
        <f>IFERROR(IF(MOD(MAX(Q$64:Q2341),10*MAX(O$64:O2341))&lt;=2,IF(AND(F2340/INDEX($F$64:$F2341,MATCH(MAX(O$64:O2341),O$64:O2341,0)-1)&lt;(1-$P$2),MAX(O$64:O2341)&gt;MAX(P$64:P2340)),MAX(O$64:O2341),""),IF(AND($F2340/INDEX($F$64:$F2341,MATCH(MAX(Q$64:Q2341),Q$64:Q2341,0)-1)&lt;(1-$P$2),MAX(O$64:O2341)&gt;MAX(P$64:P2340)),MAX(O$64:O2341),"")),"")</f>
        <v/>
      </c>
      <c r="Q2341" s="91" t="str">
        <f>IFERROR(IF(E2341="","",IF(O2341&lt;&gt;"",MAX(O$64:O2341)*10+1,IF(AND($F2340/INDEX($F$64:$F2341,MATCH(MAX(Q$64:Q2340),Q$64:Q2340,0)-1)&gt;(1+$O$2),MAX(O$64:O2341)&gt;MAX(P$64:P2340)),MAX(Q$64:Q2340)+1,""))),"")</f>
        <v/>
      </c>
    </row>
    <row r="2342" spans="1:17" x14ac:dyDescent="0.2">
      <c r="A2342" s="13">
        <f>HLOOKUP($E$2,历史数据!$V$3:$AE$5000,ROW(A2340),)</f>
        <v>831517</v>
      </c>
      <c r="B2342" s="41">
        <v>39980</v>
      </c>
      <c r="C2342" s="100">
        <f>IFERROR(IF(A2342&lt;&gt;0,MAX($C$4:C2341)+1,""),"")</f>
        <v>2288</v>
      </c>
      <c r="D2342" s="100"/>
      <c r="E2342" s="99">
        <f t="shared" si="216"/>
        <v>40051</v>
      </c>
      <c r="F2342" s="101">
        <f>IFERROR(VLOOKUP(E2342,历史数据!AH:AJ,3,),"")</f>
        <v>10.308303039604301</v>
      </c>
      <c r="G2342" s="101">
        <f t="shared" si="212"/>
        <v>10.878886943629633</v>
      </c>
      <c r="H2342" s="105">
        <f t="shared" si="213"/>
        <v>1.9003040486476053E-3</v>
      </c>
      <c r="I2342" s="101">
        <f>IFERROR(VLOOKUP(E2342,历史数据!AH:AJ,2,),"")</f>
        <v>10.034631277490901</v>
      </c>
      <c r="J2342" s="104">
        <f t="shared" si="214"/>
        <v>0</v>
      </c>
      <c r="K2342" s="104" t="str">
        <f>IFERROR(IF(AND(J2341=$H$2*1,MAX(K$64:K2341)=MAX(L$64:L2341)),MAX(K$64:K2341)+1,""),"")</f>
        <v/>
      </c>
      <c r="L2342" s="104" t="str">
        <f>IFERROR(IF(AND($F2341/INDEX($F$64:$F2342,MATCH(MAX(M$64:M2342),M$64:M2342,0)-1)&lt;(1-$P$2),MAX(K$64:K2342)&gt;MAX(L$64:L2341)),MAX(K$64:K2342),""),"")</f>
        <v/>
      </c>
      <c r="M2342" s="104" t="str">
        <f>IFERROR(IF(E2342="","",IF(K2342&lt;&gt;"",MAX(M$64:M2341)+1,IF(AND($F2341/INDEX($F$64:$F2342,MATCH(MAX(M$64:M2341),M$64:M2341,0)-1)&gt;(1+$O$2),MAX(K$64:K2342)&gt;MAX(L$64:L2341)),MAX(M$64:M2341)+1,""))),"")</f>
        <v/>
      </c>
      <c r="N2342" s="91">
        <f t="shared" si="215"/>
        <v>0</v>
      </c>
      <c r="O2342" s="91" t="str">
        <f>IFERROR(IF(AND(N2341=$H$2*1,MAX(O$64:O2341)=MAX(P$64:P2341)),MAX(O$64:O2341)+1,""),"")</f>
        <v/>
      </c>
      <c r="P2342" s="91" t="str">
        <f>IFERROR(IF(MOD(MAX(Q$64:Q2342),10*MAX(O$64:O2342))&lt;=2,IF(AND(F2341/INDEX($F$64:$F2342,MATCH(MAX(O$64:O2342),O$64:O2342,0)-1)&lt;(1-$P$2),MAX(O$64:O2342)&gt;MAX(P$64:P2341)),MAX(O$64:O2342),""),IF(AND($F2341/INDEX($F$64:$F2342,MATCH(MAX(Q$64:Q2342),Q$64:Q2342,0)-1)&lt;(1-$P$2),MAX(O$64:O2342)&gt;MAX(P$64:P2341)),MAX(O$64:O2342),"")),"")</f>
        <v/>
      </c>
      <c r="Q2342" s="91" t="str">
        <f>IFERROR(IF(E2342="","",IF(O2342&lt;&gt;"",MAX(O$64:O2342)*10+1,IF(AND($F2341/INDEX($F$64:$F2342,MATCH(MAX(Q$64:Q2341),Q$64:Q2341,0)-1)&gt;(1+$O$2),MAX(O$64:O2342)&gt;MAX(P$64:P2341)),MAX(Q$64:Q2341)+1,""))),"")</f>
        <v/>
      </c>
    </row>
    <row r="2343" spans="1:17" x14ac:dyDescent="0.2">
      <c r="A2343" s="13">
        <f>HLOOKUP($E$2,历史数据!$V$3:$AE$5000,ROW(A2341),)</f>
        <v>771817</v>
      </c>
      <c r="B2343" s="41">
        <v>39981</v>
      </c>
      <c r="C2343" s="100">
        <f>IFERROR(IF(A2343&lt;&gt;0,MAX($C$4:C2342)+1,""),"")</f>
        <v>2289</v>
      </c>
      <c r="D2343" s="100"/>
      <c r="E2343" s="99">
        <f t="shared" si="216"/>
        <v>40052</v>
      </c>
      <c r="F2343" s="101">
        <f>IFERROR(VLOOKUP(E2343,历史数据!AH:AJ,3,),"")</f>
        <v>10.386494971636701</v>
      </c>
      <c r="G2343" s="101">
        <f t="shared" si="212"/>
        <v>10.89626292852572</v>
      </c>
      <c r="H2343" s="105">
        <f t="shared" si="213"/>
        <v>1.5972208357457607E-3</v>
      </c>
      <c r="I2343" s="101">
        <f>IFERROR(VLOOKUP(E2343,历史数据!AH:AJ,2,),"")</f>
        <v>10.347399005620501</v>
      </c>
      <c r="J2343" s="104">
        <f t="shared" si="214"/>
        <v>0</v>
      </c>
      <c r="K2343" s="104" t="str">
        <f>IFERROR(IF(AND(J2342=$H$2*1,MAX(K$64:K2342)=MAX(L$64:L2342)),MAX(K$64:K2342)+1,""),"")</f>
        <v/>
      </c>
      <c r="L2343" s="104" t="str">
        <f>IFERROR(IF(AND($F2342/INDEX($F$64:$F2343,MATCH(MAX(M$64:M2343),M$64:M2343,0)-1)&lt;(1-$P$2),MAX(K$64:K2343)&gt;MAX(L$64:L2342)),MAX(K$64:K2343),""),"")</f>
        <v/>
      </c>
      <c r="M2343" s="104" t="str">
        <f>IFERROR(IF(E2343="","",IF(K2343&lt;&gt;"",MAX(M$64:M2342)+1,IF(AND($F2342/INDEX($F$64:$F2343,MATCH(MAX(M$64:M2342),M$64:M2342,0)-1)&gt;(1+$O$2),MAX(K$64:K2343)&gt;MAX(L$64:L2342)),MAX(M$64:M2342)+1,""))),"")</f>
        <v/>
      </c>
      <c r="N2343" s="91">
        <f t="shared" si="215"/>
        <v>0</v>
      </c>
      <c r="O2343" s="91" t="str">
        <f>IFERROR(IF(AND(N2342=$H$2*1,MAX(O$64:O2342)=MAX(P$64:P2342)),MAX(O$64:O2342)+1,""),"")</f>
        <v/>
      </c>
      <c r="P2343" s="91" t="str">
        <f>IFERROR(IF(MOD(MAX(Q$64:Q2343),10*MAX(O$64:O2343))&lt;=2,IF(AND(F2342/INDEX($F$64:$F2343,MATCH(MAX(O$64:O2343),O$64:O2343,0)-1)&lt;(1-$P$2),MAX(O$64:O2343)&gt;MAX(P$64:P2342)),MAX(O$64:O2343),""),IF(AND($F2342/INDEX($F$64:$F2343,MATCH(MAX(Q$64:Q2343),Q$64:Q2343,0)-1)&lt;(1-$P$2),MAX(O$64:O2343)&gt;MAX(P$64:P2342)),MAX(O$64:O2343),"")),"")</f>
        <v/>
      </c>
      <c r="Q2343" s="91" t="str">
        <f>IFERROR(IF(E2343="","",IF(O2343&lt;&gt;"",MAX(O$64:O2343)*10+1,IF(AND($F2342/INDEX($F$64:$F2343,MATCH(MAX(Q$64:Q2342),Q$64:Q2342,0)-1)&gt;(1+$O$2),MAX(O$64:O2343)&gt;MAX(P$64:P2342)),MAX(Q$64:Q2342)+1,""))),"")</f>
        <v/>
      </c>
    </row>
    <row r="2344" spans="1:17" x14ac:dyDescent="0.2">
      <c r="A2344" s="13">
        <f>HLOOKUP($E$2,历史数据!$V$3:$AE$5000,ROW(A2342),)</f>
        <v>1353159</v>
      </c>
      <c r="B2344" s="41">
        <v>39982</v>
      </c>
      <c r="C2344" s="100">
        <f>IFERROR(IF(A2344&lt;&gt;0,MAX($C$4:C2343)+1,""),"")</f>
        <v>2290</v>
      </c>
      <c r="D2344" s="100"/>
      <c r="E2344" s="99">
        <f t="shared" si="216"/>
        <v>40053</v>
      </c>
      <c r="F2344" s="101">
        <f>IFERROR(VLOOKUP(E2344,历史数据!AH:AJ,3,),"")</f>
        <v>10.5950067903898</v>
      </c>
      <c r="G2344" s="101">
        <f t="shared" si="212"/>
        <v>10.919937707946641</v>
      </c>
      <c r="H2344" s="105">
        <f t="shared" si="213"/>
        <v>2.1727430382523227E-3</v>
      </c>
      <c r="I2344" s="101">
        <f>IFERROR(VLOOKUP(E2344,历史数据!AH:AJ,2,),"")</f>
        <v>10.360430994292599</v>
      </c>
      <c r="J2344" s="104">
        <f t="shared" si="214"/>
        <v>0</v>
      </c>
      <c r="K2344" s="104" t="str">
        <f>IFERROR(IF(AND(J2343=$H$2*1,MAX(K$64:K2343)=MAX(L$64:L2343)),MAX(K$64:K2343)+1,""),"")</f>
        <v/>
      </c>
      <c r="L2344" s="104" t="str">
        <f>IFERROR(IF(AND($F2343/INDEX($F$64:$F2344,MATCH(MAX(M$64:M2344),M$64:M2344,0)-1)&lt;(1-$P$2),MAX(K$64:K2344)&gt;MAX(L$64:L2343)),MAX(K$64:K2344),""),"")</f>
        <v/>
      </c>
      <c r="M2344" s="104" t="str">
        <f>IFERROR(IF(E2344="","",IF(K2344&lt;&gt;"",MAX(M$64:M2343)+1,IF(AND($F2343/INDEX($F$64:$F2344,MATCH(MAX(M$64:M2343),M$64:M2343,0)-1)&gt;(1+$O$2),MAX(K$64:K2344)&gt;MAX(L$64:L2343)),MAX(M$64:M2343)+1,""))),"")</f>
        <v/>
      </c>
      <c r="N2344" s="91">
        <f t="shared" si="215"/>
        <v>0</v>
      </c>
      <c r="O2344" s="91" t="str">
        <f>IFERROR(IF(AND(N2343=$H$2*1,MAX(O$64:O2343)=MAX(P$64:P2343)),MAX(O$64:O2343)+1,""),"")</f>
        <v/>
      </c>
      <c r="P2344" s="91" t="str">
        <f>IFERROR(IF(MOD(MAX(Q$64:Q2344),10*MAX(O$64:O2344))&lt;=2,IF(AND(F2343/INDEX($F$64:$F2344,MATCH(MAX(O$64:O2344),O$64:O2344,0)-1)&lt;(1-$P$2),MAX(O$64:O2344)&gt;MAX(P$64:P2343)),MAX(O$64:O2344),""),IF(AND($F2343/INDEX($F$64:$F2344,MATCH(MAX(Q$64:Q2344),Q$64:Q2344,0)-1)&lt;(1-$P$2),MAX(O$64:O2344)&gt;MAX(P$64:P2343)),MAX(O$64:O2344),"")),"")</f>
        <v/>
      </c>
      <c r="Q2344" s="91" t="str">
        <f>IFERROR(IF(E2344="","",IF(O2344&lt;&gt;"",MAX(O$64:O2344)*10+1,IF(AND($F2343/INDEX($F$64:$F2344,MATCH(MAX(Q$64:Q2343),Q$64:Q2343,0)-1)&gt;(1+$O$2),MAX(O$64:O2344)&gt;MAX(P$64:P2343)),MAX(Q$64:Q2343)+1,""))),"")</f>
        <v/>
      </c>
    </row>
    <row r="2345" spans="1:17" x14ac:dyDescent="0.2">
      <c r="A2345" s="13">
        <f>HLOOKUP($E$2,历史数据!$V$3:$AE$5000,ROW(A2343),)</f>
        <v>1145372</v>
      </c>
      <c r="B2345" s="41">
        <v>39983</v>
      </c>
      <c r="C2345" s="100">
        <f>IFERROR(IF(A2345&lt;&gt;0,MAX($C$4:C2344)+1,""),"")</f>
        <v>2291</v>
      </c>
      <c r="D2345" s="100"/>
      <c r="E2345" s="99">
        <f t="shared" si="216"/>
        <v>40056</v>
      </c>
      <c r="F2345" s="101">
        <f>IFERROR(VLOOKUP(E2345,历史数据!AH:AJ,3,),"")</f>
        <v>10.5298468470295</v>
      </c>
      <c r="G2345" s="101">
        <f t="shared" si="212"/>
        <v>10.946436084913177</v>
      </c>
      <c r="H2345" s="105">
        <f t="shared" si="213"/>
        <v>2.4266051396293342E-3</v>
      </c>
      <c r="I2345" s="101">
        <f>IFERROR(VLOOKUP(E2345,历史数据!AH:AJ,2,),"")</f>
        <v>10.621070767733899</v>
      </c>
      <c r="J2345" s="104">
        <f t="shared" si="214"/>
        <v>0</v>
      </c>
      <c r="K2345" s="104" t="str">
        <f>IFERROR(IF(AND(J2344=$H$2*1,MAX(K$64:K2344)=MAX(L$64:L2344)),MAX(K$64:K2344)+1,""),"")</f>
        <v/>
      </c>
      <c r="L2345" s="104" t="str">
        <f>IFERROR(IF(AND($F2344/INDEX($F$64:$F2345,MATCH(MAX(M$64:M2345),M$64:M2345,0)-1)&lt;(1-$P$2),MAX(K$64:K2345)&gt;MAX(L$64:L2344)),MAX(K$64:K2345),""),"")</f>
        <v/>
      </c>
      <c r="M2345" s="104" t="str">
        <f>IFERROR(IF(E2345="","",IF(K2345&lt;&gt;"",MAX(M$64:M2344)+1,IF(AND($F2344/INDEX($F$64:$F2345,MATCH(MAX(M$64:M2344),M$64:M2344,0)-1)&gt;(1+$O$2),MAX(K$64:K2345)&gt;MAX(L$64:L2344)),MAX(M$64:M2344)+1,""))),"")</f>
        <v/>
      </c>
      <c r="N2345" s="91">
        <f t="shared" si="215"/>
        <v>0</v>
      </c>
      <c r="O2345" s="91" t="str">
        <f>IFERROR(IF(AND(N2344=$H$2*1,MAX(O$64:O2344)=MAX(P$64:P2344)),MAX(O$64:O2344)+1,""),"")</f>
        <v/>
      </c>
      <c r="P2345" s="91" t="str">
        <f>IFERROR(IF(MOD(MAX(Q$64:Q2345),10*MAX(O$64:O2345))&lt;=2,IF(AND(F2344/INDEX($F$64:$F2345,MATCH(MAX(O$64:O2345),O$64:O2345,0)-1)&lt;(1-$P$2),MAX(O$64:O2345)&gt;MAX(P$64:P2344)),MAX(O$64:O2345),""),IF(AND($F2344/INDEX($F$64:$F2345,MATCH(MAX(Q$64:Q2345),Q$64:Q2345,0)-1)&lt;(1-$P$2),MAX(O$64:O2345)&gt;MAX(P$64:P2344)),MAX(O$64:O2345),"")),"")</f>
        <v/>
      </c>
      <c r="Q2345" s="91" t="str">
        <f>IFERROR(IF(E2345="","",IF(O2345&lt;&gt;"",MAX(O$64:O2345)*10+1,IF(AND($F2344/INDEX($F$64:$F2345,MATCH(MAX(Q$64:Q2344),Q$64:Q2344,0)-1)&gt;(1+$O$2),MAX(O$64:O2345)&gt;MAX(P$64:P2344)),MAX(Q$64:Q2344)+1,""))),"")</f>
        <v/>
      </c>
    </row>
    <row r="2346" spans="1:17" x14ac:dyDescent="0.2">
      <c r="A2346" s="13">
        <f>HLOOKUP($E$2,历史数据!$V$3:$AE$5000,ROW(A2344),)</f>
        <v>944292</v>
      </c>
      <c r="B2346" s="41">
        <v>39986</v>
      </c>
      <c r="C2346" s="100">
        <f>IFERROR(IF(A2346&lt;&gt;0,MAX($C$4:C2345)+1,""),"")</f>
        <v>2292</v>
      </c>
      <c r="D2346" s="100"/>
      <c r="E2346" s="99">
        <f t="shared" si="216"/>
        <v>40057</v>
      </c>
      <c r="F2346" s="101">
        <f>IFERROR(VLOOKUP(E2346,历史数据!AH:AJ,3,),"")</f>
        <v>10.477718892341199</v>
      </c>
      <c r="G2346" s="101">
        <f t="shared" si="212"/>
        <v>10.970545263956499</v>
      </c>
      <c r="H2346" s="105">
        <f t="shared" si="213"/>
        <v>2.2024683519186183E-3</v>
      </c>
      <c r="I2346" s="101">
        <f>IFERROR(VLOOKUP(E2346,历史数据!AH:AJ,2,),"")</f>
        <v>10.542878835701501</v>
      </c>
      <c r="J2346" s="104">
        <f t="shared" si="214"/>
        <v>0</v>
      </c>
      <c r="K2346" s="104" t="str">
        <f>IFERROR(IF(AND(J2345=$H$2*1,MAX(K$64:K2345)=MAX(L$64:L2345)),MAX(K$64:K2345)+1,""),"")</f>
        <v/>
      </c>
      <c r="L2346" s="104" t="str">
        <f>IFERROR(IF(AND($F2345/INDEX($F$64:$F2346,MATCH(MAX(M$64:M2346),M$64:M2346,0)-1)&lt;(1-$P$2),MAX(K$64:K2346)&gt;MAX(L$64:L2345)),MAX(K$64:K2346),""),"")</f>
        <v/>
      </c>
      <c r="M2346" s="104" t="str">
        <f>IFERROR(IF(E2346="","",IF(K2346&lt;&gt;"",MAX(M$64:M2345)+1,IF(AND($F2345/INDEX($F$64:$F2346,MATCH(MAX(M$64:M2345),M$64:M2345,0)-1)&gt;(1+$O$2),MAX(K$64:K2346)&gt;MAX(L$64:L2345)),MAX(M$64:M2345)+1,""))),"")</f>
        <v/>
      </c>
      <c r="N2346" s="91">
        <f t="shared" si="215"/>
        <v>0</v>
      </c>
      <c r="O2346" s="91" t="str">
        <f>IFERROR(IF(AND(N2345=$H$2*1,MAX(O$64:O2345)=MAX(P$64:P2345)),MAX(O$64:O2345)+1,""),"")</f>
        <v/>
      </c>
      <c r="P2346" s="91" t="str">
        <f>IFERROR(IF(MOD(MAX(Q$64:Q2346),10*MAX(O$64:O2346))&lt;=2,IF(AND(F2345/INDEX($F$64:$F2346,MATCH(MAX(O$64:O2346),O$64:O2346,0)-1)&lt;(1-$P$2),MAX(O$64:O2346)&gt;MAX(P$64:P2345)),MAX(O$64:O2346),""),IF(AND($F2345/INDEX($F$64:$F2346,MATCH(MAX(Q$64:Q2346),Q$64:Q2346,0)-1)&lt;(1-$P$2),MAX(O$64:O2346)&gt;MAX(P$64:P2345)),MAX(O$64:O2346),"")),"")</f>
        <v/>
      </c>
      <c r="Q2346" s="91" t="str">
        <f>IFERROR(IF(E2346="","",IF(O2346&lt;&gt;"",MAX(O$64:O2346)*10+1,IF(AND($F2345/INDEX($F$64:$F2346,MATCH(MAX(Q$64:Q2345),Q$64:Q2345,0)-1)&gt;(1+$O$2),MAX(O$64:O2346)&gt;MAX(P$64:P2345)),MAX(Q$64:Q2345)+1,""))),"")</f>
        <v/>
      </c>
    </row>
    <row r="2347" spans="1:17" x14ac:dyDescent="0.2">
      <c r="A2347" s="13">
        <f>HLOOKUP($E$2,历史数据!$V$3:$AE$5000,ROW(A2345),)</f>
        <v>1197135</v>
      </c>
      <c r="B2347" s="41">
        <v>39987</v>
      </c>
      <c r="C2347" s="100">
        <f>IFERROR(IF(A2347&lt;&gt;0,MAX($C$4:C2346)+1,""),"")</f>
        <v>2293</v>
      </c>
      <c r="D2347" s="100"/>
      <c r="E2347" s="99">
        <f t="shared" si="216"/>
        <v>40058</v>
      </c>
      <c r="F2347" s="101">
        <f>IFERROR(VLOOKUP(E2347,历史数据!AH:AJ,3,),"")</f>
        <v>10.425590937652901</v>
      </c>
      <c r="G2347" s="101">
        <f t="shared" si="212"/>
        <v>10.98618365036298</v>
      </c>
      <c r="H2347" s="105">
        <f t="shared" si="213"/>
        <v>1.4254885267972472E-3</v>
      </c>
      <c r="I2347" s="101">
        <f>IFERROR(VLOOKUP(E2347,历史数据!AH:AJ,2,),"")</f>
        <v>10.477718892341199</v>
      </c>
      <c r="J2347" s="104">
        <f t="shared" si="214"/>
        <v>0</v>
      </c>
      <c r="K2347" s="104" t="str">
        <f>IFERROR(IF(AND(J2346=$H$2*1,MAX(K$64:K2346)=MAX(L$64:L2346)),MAX(K$64:K2346)+1,""),"")</f>
        <v/>
      </c>
      <c r="L2347" s="104" t="str">
        <f>IFERROR(IF(AND($F2346/INDEX($F$64:$F2347,MATCH(MAX(M$64:M2347),M$64:M2347,0)-1)&lt;(1-$P$2),MAX(K$64:K2347)&gt;MAX(L$64:L2346)),MAX(K$64:K2347),""),"")</f>
        <v/>
      </c>
      <c r="M2347" s="104" t="str">
        <f>IFERROR(IF(E2347="","",IF(K2347&lt;&gt;"",MAX(M$64:M2346)+1,IF(AND($F2346/INDEX($F$64:$F2347,MATCH(MAX(M$64:M2346),M$64:M2346,0)-1)&gt;(1+$O$2),MAX(K$64:K2347)&gt;MAX(L$64:L2346)),MAX(M$64:M2346)+1,""))),"")</f>
        <v/>
      </c>
      <c r="N2347" s="91">
        <f t="shared" si="215"/>
        <v>0</v>
      </c>
      <c r="O2347" s="91" t="str">
        <f>IFERROR(IF(AND(N2346=$H$2*1,MAX(O$64:O2346)=MAX(P$64:P2346)),MAX(O$64:O2346)+1,""),"")</f>
        <v/>
      </c>
      <c r="P2347" s="91" t="str">
        <f>IFERROR(IF(MOD(MAX(Q$64:Q2347),10*MAX(O$64:O2347))&lt;=2,IF(AND(F2346/INDEX($F$64:$F2347,MATCH(MAX(O$64:O2347),O$64:O2347,0)-1)&lt;(1-$P$2),MAX(O$64:O2347)&gt;MAX(P$64:P2346)),MAX(O$64:O2347),""),IF(AND($F2346/INDEX($F$64:$F2347,MATCH(MAX(Q$64:Q2347),Q$64:Q2347,0)-1)&lt;(1-$P$2),MAX(O$64:O2347)&gt;MAX(P$64:P2346)),MAX(O$64:O2347),"")),"")</f>
        <v/>
      </c>
      <c r="Q2347" s="91" t="str">
        <f>IFERROR(IF(E2347="","",IF(O2347&lt;&gt;"",MAX(O$64:O2347)*10+1,IF(AND($F2346/INDEX($F$64:$F2347,MATCH(MAX(Q$64:Q2346),Q$64:Q2346,0)-1)&gt;(1+$O$2),MAX(O$64:O2347)&gt;MAX(P$64:P2346)),MAX(Q$64:Q2346)+1,""))),"")</f>
        <v/>
      </c>
    </row>
    <row r="2348" spans="1:17" x14ac:dyDescent="0.2">
      <c r="A2348" s="13">
        <f>HLOOKUP($E$2,历史数据!$V$3:$AE$5000,ROW(A2346),)</f>
        <v>1270895</v>
      </c>
      <c r="B2348" s="41">
        <v>39988</v>
      </c>
      <c r="C2348" s="100">
        <f>IFERROR(IF(A2348&lt;&gt;0,MAX($C$4:C2347)+1,""),"")</f>
        <v>2294</v>
      </c>
      <c r="D2348" s="100"/>
      <c r="E2348" s="99">
        <f t="shared" si="216"/>
        <v>40059</v>
      </c>
      <c r="F2348" s="101">
        <f>IFERROR(VLOOKUP(E2348,历史数据!AH:AJ,3,),"")</f>
        <v>10.764422643126601</v>
      </c>
      <c r="G2348" s="101">
        <f t="shared" si="212"/>
        <v>11.005514433559874</v>
      </c>
      <c r="H2348" s="105">
        <f t="shared" si="213"/>
        <v>1.7595539827204298E-3</v>
      </c>
      <c r="I2348" s="101">
        <f>IFERROR(VLOOKUP(E2348,历史数据!AH:AJ,2,),"")</f>
        <v>10.4125589489809</v>
      </c>
      <c r="J2348" s="104">
        <f t="shared" si="214"/>
        <v>0</v>
      </c>
      <c r="K2348" s="104" t="str">
        <f>IFERROR(IF(AND(J2347=$H$2*1,MAX(K$64:K2347)=MAX(L$64:L2347)),MAX(K$64:K2347)+1,""),"")</f>
        <v/>
      </c>
      <c r="L2348" s="104" t="str">
        <f>IFERROR(IF(AND($F2347/INDEX($F$64:$F2348,MATCH(MAX(M$64:M2348),M$64:M2348,0)-1)&lt;(1-$P$2),MAX(K$64:K2348)&gt;MAX(L$64:L2347)),MAX(K$64:K2348),""),"")</f>
        <v/>
      </c>
      <c r="M2348" s="104" t="str">
        <f>IFERROR(IF(E2348="","",IF(K2348&lt;&gt;"",MAX(M$64:M2347)+1,IF(AND($F2347/INDEX($F$64:$F2348,MATCH(MAX(M$64:M2347),M$64:M2347,0)-1)&gt;(1+$O$2),MAX(K$64:K2348)&gt;MAX(L$64:L2347)),MAX(M$64:M2347)+1,""))),"")</f>
        <v/>
      </c>
      <c r="N2348" s="91">
        <f t="shared" si="215"/>
        <v>0</v>
      </c>
      <c r="O2348" s="91" t="str">
        <f>IFERROR(IF(AND(N2347=$H$2*1,MAX(O$64:O2347)=MAX(P$64:P2347)),MAX(O$64:O2347)+1,""),"")</f>
        <v/>
      </c>
      <c r="P2348" s="91" t="str">
        <f>IFERROR(IF(MOD(MAX(Q$64:Q2348),10*MAX(O$64:O2348))&lt;=2,IF(AND(F2347/INDEX($F$64:$F2348,MATCH(MAX(O$64:O2348),O$64:O2348,0)-1)&lt;(1-$P$2),MAX(O$64:O2348)&gt;MAX(P$64:P2347)),MAX(O$64:O2348),""),IF(AND($F2347/INDEX($F$64:$F2348,MATCH(MAX(Q$64:Q2348),Q$64:Q2348,0)-1)&lt;(1-$P$2),MAX(O$64:O2348)&gt;MAX(P$64:P2347)),MAX(O$64:O2348),"")),"")</f>
        <v/>
      </c>
      <c r="Q2348" s="91" t="str">
        <f>IFERROR(IF(E2348="","",IF(O2348&lt;&gt;"",MAX(O$64:O2348)*10+1,IF(AND($F2347/INDEX($F$64:$F2348,MATCH(MAX(Q$64:Q2347),Q$64:Q2347,0)-1)&gt;(1+$O$2),MAX(O$64:O2348)&gt;MAX(P$64:P2347)),MAX(Q$64:Q2347)+1,""))),"")</f>
        <v/>
      </c>
    </row>
    <row r="2349" spans="1:17" x14ac:dyDescent="0.2">
      <c r="A2349" s="13">
        <f>HLOOKUP($E$2,历史数据!$V$3:$AE$5000,ROW(A2347),)</f>
        <v>923000</v>
      </c>
      <c r="B2349" s="41">
        <v>39989</v>
      </c>
      <c r="C2349" s="100">
        <f>IFERROR(IF(A2349&lt;&gt;0,MAX($C$4:C2348)+1,""),"")</f>
        <v>2295</v>
      </c>
      <c r="D2349" s="100"/>
      <c r="E2349" s="99">
        <f t="shared" si="216"/>
        <v>40060</v>
      </c>
      <c r="F2349" s="101">
        <f>IFERROR(VLOOKUP(E2349,历史数据!AH:AJ,3,),"")</f>
        <v>11.2987341786814</v>
      </c>
      <c r="G2349" s="101">
        <f t="shared" si="212"/>
        <v>11.025714016001576</v>
      </c>
      <c r="H2349" s="105">
        <f t="shared" si="213"/>
        <v>1.8354055654232759E-3</v>
      </c>
      <c r="I2349" s="101">
        <f>IFERROR(VLOOKUP(E2349,历史数据!AH:AJ,2,),"")</f>
        <v>10.764422643126601</v>
      </c>
      <c r="J2349" s="104">
        <f t="shared" si="214"/>
        <v>1</v>
      </c>
      <c r="K2349" s="104" t="str">
        <f>IFERROR(IF(AND(J2348=$H$2*1,MAX(K$64:K2348)=MAX(L$64:L2348)),MAX(K$64:K2348)+1,""),"")</f>
        <v/>
      </c>
      <c r="L2349" s="104" t="str">
        <f>IFERROR(IF(AND($F2348/INDEX($F$64:$F2349,MATCH(MAX(M$64:M2349),M$64:M2349,0)-1)&lt;(1-$P$2),MAX(K$64:K2349)&gt;MAX(L$64:L2348)),MAX(K$64:K2349),""),"")</f>
        <v/>
      </c>
      <c r="M2349" s="104" t="str">
        <f>IFERROR(IF(E2349="","",IF(K2349&lt;&gt;"",MAX(M$64:M2348)+1,IF(AND($F2348/INDEX($F$64:$F2349,MATCH(MAX(M$64:M2348),M$64:M2348,0)-1)&gt;(1+$O$2),MAX(K$64:K2349)&gt;MAX(L$64:L2348)),MAX(M$64:M2348)+1,""))),"")</f>
        <v/>
      </c>
      <c r="N2349" s="91">
        <f t="shared" si="215"/>
        <v>1</v>
      </c>
      <c r="O2349" s="91" t="str">
        <f>IFERROR(IF(AND(N2348=$H$2*1,MAX(O$64:O2348)=MAX(P$64:P2348)),MAX(O$64:O2348)+1,""),"")</f>
        <v/>
      </c>
      <c r="P2349" s="91" t="str">
        <f>IFERROR(IF(MOD(MAX(Q$64:Q2349),10*MAX(O$64:O2349))&lt;=2,IF(AND(F2348/INDEX($F$64:$F2349,MATCH(MAX(O$64:O2349),O$64:O2349,0)-1)&lt;(1-$P$2),MAX(O$64:O2349)&gt;MAX(P$64:P2348)),MAX(O$64:O2349),""),IF(AND($F2348/INDEX($F$64:$F2349,MATCH(MAX(Q$64:Q2349),Q$64:Q2349,0)-1)&lt;(1-$P$2),MAX(O$64:O2349)&gt;MAX(P$64:P2348)),MAX(O$64:O2349),"")),"")</f>
        <v/>
      </c>
      <c r="Q2349" s="91" t="str">
        <f>IFERROR(IF(E2349="","",IF(O2349&lt;&gt;"",MAX(O$64:O2349)*10+1,IF(AND($F2348/INDEX($F$64:$F2349,MATCH(MAX(Q$64:Q2348),Q$64:Q2348,0)-1)&gt;(1+$O$2),MAX(O$64:O2349)&gt;MAX(P$64:P2348)),MAX(Q$64:Q2348)+1,""))),"")</f>
        <v/>
      </c>
    </row>
    <row r="2350" spans="1:17" x14ac:dyDescent="0.2">
      <c r="A2350" s="13">
        <f>HLOOKUP($E$2,历史数据!$V$3:$AE$5000,ROW(A2348),)</f>
        <v>632029</v>
      </c>
      <c r="B2350" s="41">
        <v>39990</v>
      </c>
      <c r="C2350" s="100">
        <f>IFERROR(IF(A2350&lt;&gt;0,MAX($C$4:C2349)+1,""),"")</f>
        <v>2296</v>
      </c>
      <c r="D2350" s="100"/>
      <c r="E2350" s="99">
        <f t="shared" si="216"/>
        <v>40063</v>
      </c>
      <c r="F2350" s="101">
        <f>IFERROR(VLOOKUP(E2350,历史数据!AH:AJ,3,),"")</f>
        <v>11.859109691580199</v>
      </c>
      <c r="G2350" s="101">
        <f t="shared" si="212"/>
        <v>11.062420784094563</v>
      </c>
      <c r="H2350" s="105">
        <f t="shared" si="213"/>
        <v>3.3291964619901471E-3</v>
      </c>
      <c r="I2350" s="101">
        <f>IFERROR(VLOOKUP(E2350,历史数据!AH:AJ,2,),"")</f>
        <v>11.859109691580199</v>
      </c>
      <c r="J2350" s="104">
        <f t="shared" si="214"/>
        <v>2</v>
      </c>
      <c r="K2350" s="104" t="str">
        <f>IFERROR(IF(AND(J2349=$H$2*1,MAX(K$64:K2349)=MAX(L$64:L2349)),MAX(K$64:K2349)+1,""),"")</f>
        <v/>
      </c>
      <c r="L2350" s="104" t="str">
        <f>IFERROR(IF(AND($F2349/INDEX($F$64:$F2350,MATCH(MAX(M$64:M2350),M$64:M2350,0)-1)&lt;(1-$P$2),MAX(K$64:K2350)&gt;MAX(L$64:L2349)),MAX(K$64:K2350),""),"")</f>
        <v/>
      </c>
      <c r="M2350" s="104" t="str">
        <f>IFERROR(IF(E2350="","",IF(K2350&lt;&gt;"",MAX(M$64:M2349)+1,IF(AND($F2349/INDEX($F$64:$F2350,MATCH(MAX(M$64:M2349),M$64:M2349,0)-1)&gt;(1+$O$2),MAX(K$64:K2350)&gt;MAX(L$64:L2349)),MAX(M$64:M2349)+1,""))),"")</f>
        <v/>
      </c>
      <c r="N2350" s="91">
        <f t="shared" si="215"/>
        <v>2</v>
      </c>
      <c r="O2350" s="91" t="str">
        <f>IFERROR(IF(AND(N2349=$H$2*1,MAX(O$64:O2349)=MAX(P$64:P2349)),MAX(O$64:O2349)+1,""),"")</f>
        <v/>
      </c>
      <c r="P2350" s="91" t="str">
        <f>IFERROR(IF(MOD(MAX(Q$64:Q2350),10*MAX(O$64:O2350))&lt;=2,IF(AND(F2349/INDEX($F$64:$F2350,MATCH(MAX(O$64:O2350),O$64:O2350,0)-1)&lt;(1-$P$2),MAX(O$64:O2350)&gt;MAX(P$64:P2349)),MAX(O$64:O2350),""),IF(AND($F2349/INDEX($F$64:$F2350,MATCH(MAX(Q$64:Q2350),Q$64:Q2350,0)-1)&lt;(1-$P$2),MAX(O$64:O2350)&gt;MAX(P$64:P2349)),MAX(O$64:O2350),"")),"")</f>
        <v/>
      </c>
      <c r="Q2350" s="91" t="str">
        <f>IFERROR(IF(E2350="","",IF(O2350&lt;&gt;"",MAX(O$64:O2350)*10+1,IF(AND($F2349/INDEX($F$64:$F2350,MATCH(MAX(Q$64:Q2349),Q$64:Q2349,0)-1)&gt;(1+$O$2),MAX(O$64:O2350)&gt;MAX(P$64:P2349)),MAX(Q$64:Q2349)+1,""))),"")</f>
        <v/>
      </c>
    </row>
    <row r="2351" spans="1:17" x14ac:dyDescent="0.2">
      <c r="A2351" s="13">
        <f>HLOOKUP($E$2,历史数据!$V$3:$AE$5000,ROW(A2349),)</f>
        <v>863910</v>
      </c>
      <c r="B2351" s="41">
        <v>39993</v>
      </c>
      <c r="C2351" s="100">
        <f>IFERROR(IF(A2351&lt;&gt;0,MAX($C$4:C2350)+1,""),"")</f>
        <v>2297</v>
      </c>
      <c r="D2351" s="100"/>
      <c r="E2351" s="99">
        <f t="shared" si="216"/>
        <v>40064</v>
      </c>
      <c r="F2351" s="101">
        <f>IFERROR(VLOOKUP(E2351,历史数据!AH:AJ,3,),"")</f>
        <v>11.5984699181389</v>
      </c>
      <c r="G2351" s="101">
        <f t="shared" si="212"/>
        <v>11.09348035709632</v>
      </c>
      <c r="H2351" s="105">
        <f t="shared" si="213"/>
        <v>2.8076651221236038E-3</v>
      </c>
      <c r="I2351" s="101">
        <f>IFERROR(VLOOKUP(E2351,历史数据!AH:AJ,2,),"")</f>
        <v>11.885173668924301</v>
      </c>
      <c r="J2351" s="104">
        <f t="shared" si="214"/>
        <v>3</v>
      </c>
      <c r="K2351" s="104" t="str">
        <f>IFERROR(IF(AND(J2350=$H$2*1,MAX(K$64:K2350)=MAX(L$64:L2350)),MAX(K$64:K2350)+1,""),"")</f>
        <v/>
      </c>
      <c r="L2351" s="104" t="str">
        <f>IFERROR(IF(AND($F2350/INDEX($F$64:$F2351,MATCH(MAX(M$64:M2351),M$64:M2351,0)-1)&lt;(1-$P$2),MAX(K$64:K2351)&gt;MAX(L$64:L2350)),MAX(K$64:K2351),""),"")</f>
        <v/>
      </c>
      <c r="M2351" s="104" t="str">
        <f>IFERROR(IF(E2351="","",IF(K2351&lt;&gt;"",MAX(M$64:M2350)+1,IF(AND($F2350/INDEX($F$64:$F2351,MATCH(MAX(M$64:M2350),M$64:M2350,0)-1)&gt;(1+$O$2),MAX(K$64:K2351)&gt;MAX(L$64:L2350)),MAX(M$64:M2350)+1,""))),"")</f>
        <v/>
      </c>
      <c r="N2351" s="91">
        <f t="shared" si="215"/>
        <v>3</v>
      </c>
      <c r="O2351" s="91" t="str">
        <f>IFERROR(IF(AND(N2350=$H$2*1,MAX(O$64:O2350)=MAX(P$64:P2350)),MAX(O$64:O2350)+1,""),"")</f>
        <v/>
      </c>
      <c r="P2351" s="91" t="str">
        <f>IFERROR(IF(MOD(MAX(Q$64:Q2351),10*MAX(O$64:O2351))&lt;=2,IF(AND(F2350/INDEX($F$64:$F2351,MATCH(MAX(O$64:O2351),O$64:O2351,0)-1)&lt;(1-$P$2),MAX(O$64:O2351)&gt;MAX(P$64:P2350)),MAX(O$64:O2351),""),IF(AND($F2350/INDEX($F$64:$F2351,MATCH(MAX(Q$64:Q2351),Q$64:Q2351,0)-1)&lt;(1-$P$2),MAX(O$64:O2351)&gt;MAX(P$64:P2350)),MAX(O$64:O2351),"")),"")</f>
        <v/>
      </c>
      <c r="Q2351" s="91" t="str">
        <f>IFERROR(IF(E2351="","",IF(O2351&lt;&gt;"",MAX(O$64:O2351)*10+1,IF(AND($F2350/INDEX($F$64:$F2351,MATCH(MAX(Q$64:Q2350),Q$64:Q2350,0)-1)&gt;(1+$O$2),MAX(O$64:O2351)&gt;MAX(P$64:P2350)),MAX(Q$64:Q2350)+1,""))),"")</f>
        <v/>
      </c>
    </row>
    <row r="2352" spans="1:17" x14ac:dyDescent="0.2">
      <c r="A2352" s="13">
        <f>HLOOKUP($E$2,历史数据!$V$3:$AE$5000,ROW(A2350),)</f>
        <v>678500</v>
      </c>
      <c r="B2352" s="41">
        <v>39994</v>
      </c>
      <c r="C2352" s="100">
        <f>IFERROR(IF(A2352&lt;&gt;0,MAX($C$4:C2351)+1,""),"")</f>
        <v>2298</v>
      </c>
      <c r="D2352" s="100"/>
      <c r="E2352" s="99">
        <f t="shared" si="216"/>
        <v>40065</v>
      </c>
      <c r="F2352" s="101">
        <f>IFERROR(VLOOKUP(E2352,历史数据!AH:AJ,3,),"")</f>
        <v>11.051126393912099</v>
      </c>
      <c r="G2352" s="101">
        <f t="shared" si="212"/>
        <v>11.112159540859617</v>
      </c>
      <c r="H2352" s="105">
        <f t="shared" si="213"/>
        <v>1.6837983357809172E-3</v>
      </c>
      <c r="I2352" s="101">
        <f>IFERROR(VLOOKUP(E2352,历史数据!AH:AJ,2,),"")</f>
        <v>11.311766167353399</v>
      </c>
      <c r="J2352" s="104">
        <f t="shared" si="214"/>
        <v>0</v>
      </c>
      <c r="K2352" s="104" t="str">
        <f>IFERROR(IF(AND(J2351=$H$2*1,MAX(K$64:K2351)=MAX(L$64:L2351)),MAX(K$64:K2351)+1,""),"")</f>
        <v/>
      </c>
      <c r="L2352" s="104" t="str">
        <f>IFERROR(IF(AND($F2351/INDEX($F$64:$F2352,MATCH(MAX(M$64:M2352),M$64:M2352,0)-1)&lt;(1-$P$2),MAX(K$64:K2352)&gt;MAX(L$64:L2351)),MAX(K$64:K2352),""),"")</f>
        <v/>
      </c>
      <c r="M2352" s="104" t="str">
        <f>IFERROR(IF(E2352="","",IF(K2352&lt;&gt;"",MAX(M$64:M2351)+1,IF(AND($F2351/INDEX($F$64:$F2352,MATCH(MAX(M$64:M2351),M$64:M2351,0)-1)&gt;(1+$O$2),MAX(K$64:K2352)&gt;MAX(L$64:L2351)),MAX(M$64:M2351)+1,""))),"")</f>
        <v/>
      </c>
      <c r="N2352" s="91">
        <f t="shared" si="215"/>
        <v>0</v>
      </c>
      <c r="O2352" s="91" t="str">
        <f>IFERROR(IF(AND(N2351=$H$2*1,MAX(O$64:O2351)=MAX(P$64:P2351)),MAX(O$64:O2351)+1,""),"")</f>
        <v/>
      </c>
      <c r="P2352" s="91" t="str">
        <f>IFERROR(IF(MOD(MAX(Q$64:Q2352),10*MAX(O$64:O2352))&lt;=2,IF(AND(F2351/INDEX($F$64:$F2352,MATCH(MAX(O$64:O2352),O$64:O2352,0)-1)&lt;(1-$P$2),MAX(O$64:O2352)&gt;MAX(P$64:P2351)),MAX(O$64:O2352),""),IF(AND($F2351/INDEX($F$64:$F2352,MATCH(MAX(Q$64:Q2352),Q$64:Q2352,0)-1)&lt;(1-$P$2),MAX(O$64:O2352)&gt;MAX(P$64:P2351)),MAX(O$64:O2352),"")),"")</f>
        <v/>
      </c>
      <c r="Q2352" s="91" t="str">
        <f>IFERROR(IF(E2352="","",IF(O2352&lt;&gt;"",MAX(O$64:O2352)*10+1,IF(AND($F2351/INDEX($F$64:$F2352,MATCH(MAX(Q$64:Q2351),Q$64:Q2351,0)-1)&gt;(1+$O$2),MAX(O$64:O2352)&gt;MAX(P$64:P2351)),MAX(Q$64:Q2351)+1,""))),"")</f>
        <v/>
      </c>
    </row>
    <row r="2353" spans="1:17" x14ac:dyDescent="0.2">
      <c r="A2353" s="13">
        <f>HLOOKUP($E$2,历史数据!$V$3:$AE$5000,ROW(A2351),)</f>
        <v>768200</v>
      </c>
      <c r="B2353" s="41">
        <v>39995</v>
      </c>
      <c r="C2353" s="100">
        <f>IFERROR(IF(A2353&lt;&gt;0,MAX($C$4:C2352)+1,""),"")</f>
        <v>2299</v>
      </c>
      <c r="D2353" s="100"/>
      <c r="E2353" s="99">
        <f t="shared" si="216"/>
        <v>40066</v>
      </c>
      <c r="F2353" s="101">
        <f>IFERROR(VLOOKUP(E2353,历史数据!AH:AJ,3,),"")</f>
        <v>10.7904866204708</v>
      </c>
      <c r="G2353" s="101">
        <f t="shared" si="212"/>
        <v>11.123671130853271</v>
      </c>
      <c r="H2353" s="105">
        <f t="shared" si="213"/>
        <v>1.0359453489958703E-3</v>
      </c>
      <c r="I2353" s="101">
        <f>IFERROR(VLOOKUP(E2353,历史数据!AH:AJ,2,),"")</f>
        <v>10.933838495863499</v>
      </c>
      <c r="J2353" s="104">
        <f t="shared" si="214"/>
        <v>0</v>
      </c>
      <c r="K2353" s="104" t="str">
        <f>IFERROR(IF(AND(J2352=$H$2*1,MAX(K$64:K2352)=MAX(L$64:L2352)),MAX(K$64:K2352)+1,""),"")</f>
        <v/>
      </c>
      <c r="L2353" s="104" t="str">
        <f>IFERROR(IF(AND($F2352/INDEX($F$64:$F2353,MATCH(MAX(M$64:M2353),M$64:M2353,0)-1)&lt;(1-$P$2),MAX(K$64:K2353)&gt;MAX(L$64:L2352)),MAX(K$64:K2353),""),"")</f>
        <v/>
      </c>
      <c r="M2353" s="104" t="str">
        <f>IFERROR(IF(E2353="","",IF(K2353&lt;&gt;"",MAX(M$64:M2352)+1,IF(AND($F2352/INDEX($F$64:$F2353,MATCH(MAX(M$64:M2352),M$64:M2352,0)-1)&gt;(1+$O$2),MAX(K$64:K2353)&gt;MAX(L$64:L2352)),MAX(M$64:M2352)+1,""))),"")</f>
        <v/>
      </c>
      <c r="N2353" s="91">
        <f t="shared" si="215"/>
        <v>0</v>
      </c>
      <c r="O2353" s="91" t="str">
        <f>IFERROR(IF(AND(N2352=$H$2*1,MAX(O$64:O2352)=MAX(P$64:P2352)),MAX(O$64:O2352)+1,""),"")</f>
        <v/>
      </c>
      <c r="P2353" s="91" t="str">
        <f>IFERROR(IF(MOD(MAX(Q$64:Q2353),10*MAX(O$64:O2353))&lt;=2,IF(AND(F2352/INDEX($F$64:$F2353,MATCH(MAX(O$64:O2353),O$64:O2353,0)-1)&lt;(1-$P$2),MAX(O$64:O2353)&gt;MAX(P$64:P2352)),MAX(O$64:O2353),""),IF(AND($F2352/INDEX($F$64:$F2353,MATCH(MAX(Q$64:Q2353),Q$64:Q2353,0)-1)&lt;(1-$P$2),MAX(O$64:O2353)&gt;MAX(P$64:P2352)),MAX(O$64:O2353),"")),"")</f>
        <v/>
      </c>
      <c r="Q2353" s="91" t="str">
        <f>IFERROR(IF(E2353="","",IF(O2353&lt;&gt;"",MAX(O$64:O2353)*10+1,IF(AND($F2352/INDEX($F$64:$F2353,MATCH(MAX(Q$64:Q2352),Q$64:Q2352,0)-1)&gt;(1+$O$2),MAX(O$64:O2353)&gt;MAX(P$64:P2352)),MAX(Q$64:Q2352)+1,""))),"")</f>
        <v/>
      </c>
    </row>
    <row r="2354" spans="1:17" x14ac:dyDescent="0.2">
      <c r="A2354" s="13">
        <f>HLOOKUP($E$2,历史数据!$V$3:$AE$5000,ROW(A2352),)</f>
        <v>1668920</v>
      </c>
      <c r="B2354" s="41">
        <v>39996</v>
      </c>
      <c r="C2354" s="100">
        <f>IFERROR(IF(A2354&lt;&gt;0,MAX($C$4:C2353)+1,""),"")</f>
        <v>2300</v>
      </c>
      <c r="D2354" s="100"/>
      <c r="E2354" s="99">
        <f t="shared" si="216"/>
        <v>40067</v>
      </c>
      <c r="F2354" s="101">
        <f>IFERROR(VLOOKUP(E2354,历史数据!AH:AJ,3,),"")</f>
        <v>10.8686785525032</v>
      </c>
      <c r="G2354" s="101">
        <f t="shared" si="212"/>
        <v>11.141264315560562</v>
      </c>
      <c r="H2354" s="105">
        <f t="shared" si="213"/>
        <v>1.5815987815832599E-3</v>
      </c>
      <c r="I2354" s="101">
        <f>IFERROR(VLOOKUP(E2354,历史数据!AH:AJ,2,),"")</f>
        <v>10.842614575159001</v>
      </c>
      <c r="J2354" s="104">
        <f t="shared" si="214"/>
        <v>0</v>
      </c>
      <c r="K2354" s="104" t="str">
        <f>IFERROR(IF(AND(J2353=$H$2*1,MAX(K$64:K2353)=MAX(L$64:L2353)),MAX(K$64:K2353)+1,""),"")</f>
        <v/>
      </c>
      <c r="L2354" s="104" t="str">
        <f>IFERROR(IF(AND($F2353/INDEX($F$64:$F2354,MATCH(MAX(M$64:M2354),M$64:M2354,0)-1)&lt;(1-$P$2),MAX(K$64:K2354)&gt;MAX(L$64:L2353)),MAX(K$64:K2354),""),"")</f>
        <v/>
      </c>
      <c r="M2354" s="104" t="str">
        <f>IFERROR(IF(E2354="","",IF(K2354&lt;&gt;"",MAX(M$64:M2353)+1,IF(AND($F2353/INDEX($F$64:$F2354,MATCH(MAX(M$64:M2353),M$64:M2353,0)-1)&gt;(1+$O$2),MAX(K$64:K2354)&gt;MAX(L$64:L2353)),MAX(M$64:M2353)+1,""))),"")</f>
        <v/>
      </c>
      <c r="N2354" s="91">
        <f t="shared" si="215"/>
        <v>0</v>
      </c>
      <c r="O2354" s="91" t="str">
        <f>IFERROR(IF(AND(N2353=$H$2*1,MAX(O$64:O2353)=MAX(P$64:P2353)),MAX(O$64:O2353)+1,""),"")</f>
        <v/>
      </c>
      <c r="P2354" s="91" t="str">
        <f>IFERROR(IF(MOD(MAX(Q$64:Q2354),10*MAX(O$64:O2354))&lt;=2,IF(AND(F2353/INDEX($F$64:$F2354,MATCH(MAX(O$64:O2354),O$64:O2354,0)-1)&lt;(1-$P$2),MAX(O$64:O2354)&gt;MAX(P$64:P2353)),MAX(O$64:O2354),""),IF(AND($F2353/INDEX($F$64:$F2354,MATCH(MAX(Q$64:Q2354),Q$64:Q2354,0)-1)&lt;(1-$P$2),MAX(O$64:O2354)&gt;MAX(P$64:P2353)),MAX(O$64:O2354),"")),"")</f>
        <v/>
      </c>
      <c r="Q2354" s="91" t="str">
        <f>IFERROR(IF(E2354="","",IF(O2354&lt;&gt;"",MAX(O$64:O2354)*10+1,IF(AND($F2353/INDEX($F$64:$F2354,MATCH(MAX(Q$64:Q2353),Q$64:Q2353,0)-1)&gt;(1+$O$2),MAX(O$64:O2354)&gt;MAX(P$64:P2353)),MAX(Q$64:Q2353)+1,""))),"")</f>
        <v/>
      </c>
    </row>
    <row r="2355" spans="1:17" x14ac:dyDescent="0.2">
      <c r="A2355" s="13">
        <f>HLOOKUP($E$2,历史数据!$V$3:$AE$5000,ROW(A2353),)</f>
        <v>1167421</v>
      </c>
      <c r="B2355" s="41">
        <v>39997</v>
      </c>
      <c r="C2355" s="100">
        <f>IFERROR(IF(A2355&lt;&gt;0,MAX($C$4:C2354)+1,""),"")</f>
        <v>2301</v>
      </c>
      <c r="D2355" s="100"/>
      <c r="E2355" s="99">
        <f t="shared" si="216"/>
        <v>40070</v>
      </c>
      <c r="F2355" s="101">
        <f>IFERROR(VLOOKUP(E2355,历史数据!AH:AJ,3,),"")</f>
        <v>10.9859664505518</v>
      </c>
      <c r="G2355" s="101">
        <f t="shared" si="212"/>
        <v>11.164287495547882</v>
      </c>
      <c r="H2355" s="105">
        <f t="shared" si="213"/>
        <v>2.0664782142512106E-3</v>
      </c>
      <c r="I2355" s="101">
        <f>IFERROR(VLOOKUP(E2355,历史数据!AH:AJ,2,),"")</f>
        <v>10.881710541175201</v>
      </c>
      <c r="J2355" s="104">
        <f t="shared" si="214"/>
        <v>0</v>
      </c>
      <c r="K2355" s="104" t="str">
        <f>IFERROR(IF(AND(J2354=$H$2*1,MAX(K$64:K2354)=MAX(L$64:L2354)),MAX(K$64:K2354)+1,""),"")</f>
        <v/>
      </c>
      <c r="L2355" s="104" t="str">
        <f>IFERROR(IF(AND($F2354/INDEX($F$64:$F2355,MATCH(MAX(M$64:M2355),M$64:M2355,0)-1)&lt;(1-$P$2),MAX(K$64:K2355)&gt;MAX(L$64:L2354)),MAX(K$64:K2355),""),"")</f>
        <v/>
      </c>
      <c r="M2355" s="104" t="str">
        <f>IFERROR(IF(E2355="","",IF(K2355&lt;&gt;"",MAX(M$64:M2354)+1,IF(AND($F2354/INDEX($F$64:$F2355,MATCH(MAX(M$64:M2354),M$64:M2354,0)-1)&gt;(1+$O$2),MAX(K$64:K2355)&gt;MAX(L$64:L2354)),MAX(M$64:M2354)+1,""))),"")</f>
        <v/>
      </c>
      <c r="N2355" s="91">
        <f t="shared" si="215"/>
        <v>0</v>
      </c>
      <c r="O2355" s="91" t="str">
        <f>IFERROR(IF(AND(N2354=$H$2*1,MAX(O$64:O2354)=MAX(P$64:P2354)),MAX(O$64:O2354)+1,""),"")</f>
        <v/>
      </c>
      <c r="P2355" s="91" t="str">
        <f>IFERROR(IF(MOD(MAX(Q$64:Q2355),10*MAX(O$64:O2355))&lt;=2,IF(AND(F2354/INDEX($F$64:$F2355,MATCH(MAX(O$64:O2355),O$64:O2355,0)-1)&lt;(1-$P$2),MAX(O$64:O2355)&gt;MAX(P$64:P2354)),MAX(O$64:O2355),""),IF(AND($F2354/INDEX($F$64:$F2355,MATCH(MAX(Q$64:Q2355),Q$64:Q2355,0)-1)&lt;(1-$P$2),MAX(O$64:O2355)&gt;MAX(P$64:P2354)),MAX(O$64:O2355),"")),"")</f>
        <v/>
      </c>
      <c r="Q2355" s="91" t="str">
        <f>IFERROR(IF(E2355="","",IF(O2355&lt;&gt;"",MAX(O$64:O2355)*10+1,IF(AND($F2354/INDEX($F$64:$F2355,MATCH(MAX(Q$64:Q2354),Q$64:Q2354,0)-1)&gt;(1+$O$2),MAX(O$64:O2355)&gt;MAX(P$64:P2354)),MAX(Q$64:Q2354)+1,""))),"")</f>
        <v/>
      </c>
    </row>
    <row r="2356" spans="1:17" x14ac:dyDescent="0.2">
      <c r="A2356" s="13">
        <f>HLOOKUP($E$2,历史数据!$V$3:$AE$5000,ROW(A2354),)</f>
        <v>2600137</v>
      </c>
      <c r="B2356" s="41">
        <v>40000</v>
      </c>
      <c r="C2356" s="100">
        <f>IFERROR(IF(A2356&lt;&gt;0,MAX($C$4:C2355)+1,""),"")</f>
        <v>2302</v>
      </c>
      <c r="D2356" s="100"/>
      <c r="E2356" s="99">
        <f t="shared" si="216"/>
        <v>40071</v>
      </c>
      <c r="F2356" s="101">
        <f>IFERROR(VLOOKUP(E2356,历史数据!AH:AJ,3,),"")</f>
        <v>10.998998439223801</v>
      </c>
      <c r="G2356" s="101">
        <f t="shared" si="212"/>
        <v>11.187093475723994</v>
      </c>
      <c r="H2356" s="105">
        <f t="shared" si="213"/>
        <v>2.042761813972227E-3</v>
      </c>
      <c r="I2356" s="101">
        <f>IFERROR(VLOOKUP(E2356,历史数据!AH:AJ,2,),"")</f>
        <v>10.972934461879699</v>
      </c>
      <c r="J2356" s="104">
        <f t="shared" si="214"/>
        <v>0</v>
      </c>
      <c r="K2356" s="104" t="str">
        <f>IFERROR(IF(AND(J2355=$H$2*1,MAX(K$64:K2355)=MAX(L$64:L2355)),MAX(K$64:K2355)+1,""),"")</f>
        <v/>
      </c>
      <c r="L2356" s="104" t="str">
        <f>IFERROR(IF(AND($F2355/INDEX($F$64:$F2356,MATCH(MAX(M$64:M2356),M$64:M2356,0)-1)&lt;(1-$P$2),MAX(K$64:K2356)&gt;MAX(L$64:L2355)),MAX(K$64:K2356),""),"")</f>
        <v/>
      </c>
      <c r="M2356" s="104" t="str">
        <f>IFERROR(IF(E2356="","",IF(K2356&lt;&gt;"",MAX(M$64:M2355)+1,IF(AND($F2355/INDEX($F$64:$F2356,MATCH(MAX(M$64:M2355),M$64:M2355,0)-1)&gt;(1+$O$2),MAX(K$64:K2356)&gt;MAX(L$64:L2355)),MAX(M$64:M2355)+1,""))),"")</f>
        <v/>
      </c>
      <c r="N2356" s="91">
        <f t="shared" si="215"/>
        <v>0</v>
      </c>
      <c r="O2356" s="91" t="str">
        <f>IFERROR(IF(AND(N2355=$H$2*1,MAX(O$64:O2355)=MAX(P$64:P2355)),MAX(O$64:O2355)+1,""),"")</f>
        <v/>
      </c>
      <c r="P2356" s="91" t="str">
        <f>IFERROR(IF(MOD(MAX(Q$64:Q2356),10*MAX(O$64:O2356))&lt;=2,IF(AND(F2355/INDEX($F$64:$F2356,MATCH(MAX(O$64:O2356),O$64:O2356,0)-1)&lt;(1-$P$2),MAX(O$64:O2356)&gt;MAX(P$64:P2355)),MAX(O$64:O2356),""),IF(AND($F2355/INDEX($F$64:$F2356,MATCH(MAX(Q$64:Q2356),Q$64:Q2356,0)-1)&lt;(1-$P$2),MAX(O$64:O2356)&gt;MAX(P$64:P2355)),MAX(O$64:O2356),"")),"")</f>
        <v/>
      </c>
      <c r="Q2356" s="91" t="str">
        <f>IFERROR(IF(E2356="","",IF(O2356&lt;&gt;"",MAX(O$64:O2356)*10+1,IF(AND($F2355/INDEX($F$64:$F2356,MATCH(MAX(Q$64:Q2355),Q$64:Q2355,0)-1)&gt;(1+$O$2),MAX(O$64:O2356)&gt;MAX(P$64:P2355)),MAX(Q$64:Q2355)+1,""))),"")</f>
        <v/>
      </c>
    </row>
    <row r="2357" spans="1:17" x14ac:dyDescent="0.2">
      <c r="A2357" s="13">
        <f>HLOOKUP($E$2,历史数据!$V$3:$AE$5000,ROW(A2355),)</f>
        <v>1612352</v>
      </c>
      <c r="B2357" s="41">
        <v>40001</v>
      </c>
      <c r="C2357" s="100">
        <f>IFERROR(IF(A2357&lt;&gt;0,MAX($C$4:C2356)+1,""),"")</f>
        <v>2303</v>
      </c>
      <c r="D2357" s="100"/>
      <c r="E2357" s="99">
        <f t="shared" si="216"/>
        <v>40072</v>
      </c>
      <c r="F2357" s="101">
        <f>IFERROR(VLOOKUP(E2357,历史数据!AH:AJ,3,),"")</f>
        <v>11.090222359928299</v>
      </c>
      <c r="G2357" s="101">
        <f t="shared" si="212"/>
        <v>11.208379057221707</v>
      </c>
      <c r="H2357" s="105">
        <f t="shared" si="213"/>
        <v>1.9026909486277166E-3</v>
      </c>
      <c r="I2357" s="101">
        <f>IFERROR(VLOOKUP(E2357,历史数据!AH:AJ,2,),"")</f>
        <v>10.998998439223801</v>
      </c>
      <c r="J2357" s="104">
        <f t="shared" si="214"/>
        <v>0</v>
      </c>
      <c r="K2357" s="104" t="str">
        <f>IFERROR(IF(AND(J2356=$H$2*1,MAX(K$64:K2356)=MAX(L$64:L2356)),MAX(K$64:K2356)+1,""),"")</f>
        <v/>
      </c>
      <c r="L2357" s="104" t="str">
        <f>IFERROR(IF(AND($F2356/INDEX($F$64:$F2357,MATCH(MAX(M$64:M2357),M$64:M2357,0)-1)&lt;(1-$P$2),MAX(K$64:K2357)&gt;MAX(L$64:L2356)),MAX(K$64:K2357),""),"")</f>
        <v/>
      </c>
      <c r="M2357" s="104" t="str">
        <f>IFERROR(IF(E2357="","",IF(K2357&lt;&gt;"",MAX(M$64:M2356)+1,IF(AND($F2356/INDEX($F$64:$F2357,MATCH(MAX(M$64:M2356),M$64:M2356,0)-1)&gt;(1+$O$2),MAX(K$64:K2357)&gt;MAX(L$64:L2356)),MAX(M$64:M2356)+1,""))),"")</f>
        <v/>
      </c>
      <c r="N2357" s="91">
        <f t="shared" si="215"/>
        <v>0</v>
      </c>
      <c r="O2357" s="91" t="str">
        <f>IFERROR(IF(AND(N2356=$H$2*1,MAX(O$64:O2356)=MAX(P$64:P2356)),MAX(O$64:O2356)+1,""),"")</f>
        <v/>
      </c>
      <c r="P2357" s="91" t="str">
        <f>IFERROR(IF(MOD(MAX(Q$64:Q2357),10*MAX(O$64:O2357))&lt;=2,IF(AND(F2356/INDEX($F$64:$F2357,MATCH(MAX(O$64:O2357),O$64:O2357,0)-1)&lt;(1-$P$2),MAX(O$64:O2357)&gt;MAX(P$64:P2356)),MAX(O$64:O2357),""),IF(AND($F2356/INDEX($F$64:$F2357,MATCH(MAX(Q$64:Q2357),Q$64:Q2357,0)-1)&lt;(1-$P$2),MAX(O$64:O2357)&gt;MAX(P$64:P2356)),MAX(O$64:O2357),"")),"")</f>
        <v/>
      </c>
      <c r="Q2357" s="91" t="str">
        <f>IFERROR(IF(E2357="","",IF(O2357&lt;&gt;"",MAX(O$64:O2357)*10+1,IF(AND($F2356/INDEX($F$64:$F2357,MATCH(MAX(Q$64:Q2356),Q$64:Q2356,0)-1)&gt;(1+$O$2),MAX(O$64:O2357)&gt;MAX(P$64:P2356)),MAX(Q$64:Q2356)+1,""))),"")</f>
        <v/>
      </c>
    </row>
    <row r="2358" spans="1:17" x14ac:dyDescent="0.2">
      <c r="A2358" s="13">
        <f>HLOOKUP($E$2,历史数据!$V$3:$AE$5000,ROW(A2356),)</f>
        <v>1806096</v>
      </c>
      <c r="B2358" s="41">
        <v>40002</v>
      </c>
      <c r="C2358" s="100">
        <f>IFERROR(IF(A2358&lt;&gt;0,MAX($C$4:C2357)+1,""),"")</f>
        <v>2304</v>
      </c>
      <c r="D2358" s="100"/>
      <c r="E2358" s="99">
        <f t="shared" si="216"/>
        <v>40073</v>
      </c>
      <c r="F2358" s="101">
        <f>IFERROR(VLOOKUP(E2358,历史数据!AH:AJ,3,),"")</f>
        <v>11.051126393912099</v>
      </c>
      <c r="G2358" s="101">
        <f t="shared" si="212"/>
        <v>11.22336584419458</v>
      </c>
      <c r="H2358" s="105">
        <f t="shared" si="213"/>
        <v>1.3371056507245349E-3</v>
      </c>
      <c r="I2358" s="101">
        <f>IFERROR(VLOOKUP(E2358,历史数据!AH:AJ,2,),"")</f>
        <v>11.090222359928299</v>
      </c>
      <c r="J2358" s="104">
        <f t="shared" si="214"/>
        <v>0</v>
      </c>
      <c r="K2358" s="104" t="str">
        <f>IFERROR(IF(AND(J2357=$H$2*1,MAX(K$64:K2357)=MAX(L$64:L2357)),MAX(K$64:K2357)+1,""),"")</f>
        <v/>
      </c>
      <c r="L2358" s="104" t="str">
        <f>IFERROR(IF(AND($F2357/INDEX($F$64:$F2358,MATCH(MAX(M$64:M2358),M$64:M2358,0)-1)&lt;(1-$P$2),MAX(K$64:K2358)&gt;MAX(L$64:L2357)),MAX(K$64:K2358),""),"")</f>
        <v/>
      </c>
      <c r="M2358" s="104" t="str">
        <f>IFERROR(IF(E2358="","",IF(K2358&lt;&gt;"",MAX(M$64:M2357)+1,IF(AND($F2357/INDEX($F$64:$F2358,MATCH(MAX(M$64:M2357),M$64:M2357,0)-1)&gt;(1+$O$2),MAX(K$64:K2358)&gt;MAX(L$64:L2357)),MAX(M$64:M2357)+1,""))),"")</f>
        <v/>
      </c>
      <c r="N2358" s="91">
        <f t="shared" si="215"/>
        <v>0</v>
      </c>
      <c r="O2358" s="91" t="str">
        <f>IFERROR(IF(AND(N2357=$H$2*1,MAX(O$64:O2357)=MAX(P$64:P2357)),MAX(O$64:O2357)+1,""),"")</f>
        <v/>
      </c>
      <c r="P2358" s="91" t="str">
        <f>IFERROR(IF(MOD(MAX(Q$64:Q2358),10*MAX(O$64:O2358))&lt;=2,IF(AND(F2357/INDEX($F$64:$F2358,MATCH(MAX(O$64:O2358),O$64:O2358,0)-1)&lt;(1-$P$2),MAX(O$64:O2358)&gt;MAX(P$64:P2357)),MAX(O$64:O2358),""),IF(AND($F2357/INDEX($F$64:$F2358,MATCH(MAX(Q$64:Q2358),Q$64:Q2358,0)-1)&lt;(1-$P$2),MAX(O$64:O2358)&gt;MAX(P$64:P2357)),MAX(O$64:O2358),"")),"")</f>
        <v/>
      </c>
      <c r="Q2358" s="91" t="str">
        <f>IFERROR(IF(E2358="","",IF(O2358&lt;&gt;"",MAX(O$64:O2358)*10+1,IF(AND($F2357/INDEX($F$64:$F2358,MATCH(MAX(Q$64:Q2357),Q$64:Q2357,0)-1)&gt;(1+$O$2),MAX(O$64:O2358)&gt;MAX(P$64:P2357)),MAX(Q$64:Q2357)+1,""))),"")</f>
        <v/>
      </c>
    </row>
    <row r="2359" spans="1:17" x14ac:dyDescent="0.2">
      <c r="A2359" s="13">
        <f>HLOOKUP($E$2,历史数据!$V$3:$AE$5000,ROW(A2357),)</f>
        <v>1357916</v>
      </c>
      <c r="B2359" s="41">
        <v>40003</v>
      </c>
      <c r="C2359" s="100">
        <f>IFERROR(IF(A2359&lt;&gt;0,MAX($C$4:C2358)+1,""),"")</f>
        <v>2305</v>
      </c>
      <c r="D2359" s="100"/>
      <c r="E2359" s="99">
        <f t="shared" si="216"/>
        <v>40074</v>
      </c>
      <c r="F2359" s="101">
        <f>IFERROR(VLOOKUP(E2359,历史数据!AH:AJ,3,),"")</f>
        <v>10.503782869685301</v>
      </c>
      <c r="G2359" s="101">
        <f t="shared" si="212"/>
        <v>11.231836636831424</v>
      </c>
      <c r="H2359" s="105">
        <f t="shared" si="213"/>
        <v>7.5474619240223362E-4</v>
      </c>
      <c r="I2359" s="101">
        <f>IFERROR(VLOOKUP(E2359,历史数据!AH:AJ,2,),"")</f>
        <v>11.025062416568</v>
      </c>
      <c r="J2359" s="104">
        <f t="shared" si="214"/>
        <v>0</v>
      </c>
      <c r="K2359" s="104" t="str">
        <f>IFERROR(IF(AND(J2358=$H$2*1,MAX(K$64:K2358)=MAX(L$64:L2358)),MAX(K$64:K2358)+1,""),"")</f>
        <v/>
      </c>
      <c r="L2359" s="104" t="str">
        <f>IFERROR(IF(AND($F2358/INDEX($F$64:$F2359,MATCH(MAX(M$64:M2359),M$64:M2359,0)-1)&lt;(1-$P$2),MAX(K$64:K2359)&gt;MAX(L$64:L2358)),MAX(K$64:K2359),""),"")</f>
        <v/>
      </c>
      <c r="M2359" s="104" t="str">
        <f>IFERROR(IF(E2359="","",IF(K2359&lt;&gt;"",MAX(M$64:M2358)+1,IF(AND($F2358/INDEX($F$64:$F2359,MATCH(MAX(M$64:M2358),M$64:M2358,0)-1)&gt;(1+$O$2),MAX(K$64:K2359)&gt;MAX(L$64:L2358)),MAX(M$64:M2358)+1,""))),"")</f>
        <v/>
      </c>
      <c r="N2359" s="91">
        <f t="shared" si="215"/>
        <v>0</v>
      </c>
      <c r="O2359" s="91" t="str">
        <f>IFERROR(IF(AND(N2358=$H$2*1,MAX(O$64:O2358)=MAX(P$64:P2358)),MAX(O$64:O2358)+1,""),"")</f>
        <v/>
      </c>
      <c r="P2359" s="91" t="str">
        <f>IFERROR(IF(MOD(MAX(Q$64:Q2359),10*MAX(O$64:O2359))&lt;=2,IF(AND(F2358/INDEX($F$64:$F2359,MATCH(MAX(O$64:O2359),O$64:O2359,0)-1)&lt;(1-$P$2),MAX(O$64:O2359)&gt;MAX(P$64:P2358)),MAX(O$64:O2359),""),IF(AND($F2358/INDEX($F$64:$F2359,MATCH(MAX(Q$64:Q2359),Q$64:Q2359,0)-1)&lt;(1-$P$2),MAX(O$64:O2359)&gt;MAX(P$64:P2358)),MAX(O$64:O2359),"")),"")</f>
        <v/>
      </c>
      <c r="Q2359" s="91" t="str">
        <f>IFERROR(IF(E2359="","",IF(O2359&lt;&gt;"",MAX(O$64:O2359)*10+1,IF(AND($F2358/INDEX($F$64:$F2359,MATCH(MAX(Q$64:Q2358),Q$64:Q2358,0)-1)&gt;(1+$O$2),MAX(O$64:O2359)&gt;MAX(P$64:P2358)),MAX(Q$64:Q2358)+1,""))),"")</f>
        <v/>
      </c>
    </row>
    <row r="2360" spans="1:17" x14ac:dyDescent="0.2">
      <c r="A2360" s="13">
        <f>HLOOKUP($E$2,历史数据!$V$3:$AE$5000,ROW(A2358),)</f>
        <v>1599947</v>
      </c>
      <c r="B2360" s="41">
        <v>40004</v>
      </c>
      <c r="C2360" s="100">
        <f>IFERROR(IF(A2360&lt;&gt;0,MAX($C$4:C2359)+1,""),"")</f>
        <v>2306</v>
      </c>
      <c r="D2360" s="100"/>
      <c r="E2360" s="99">
        <f t="shared" si="216"/>
        <v>40077</v>
      </c>
      <c r="F2360" s="101">
        <f>IFERROR(VLOOKUP(E2360,历史数据!AH:AJ,3,),"")</f>
        <v>10.086759232179199</v>
      </c>
      <c r="G2360" s="101">
        <f t="shared" si="212"/>
        <v>11.231619437020223</v>
      </c>
      <c r="H2360" s="105">
        <f t="shared" si="213"/>
        <v>-1.933787128716169E-5</v>
      </c>
      <c r="I2360" s="101">
        <f>IFERROR(VLOOKUP(E2360,历史数据!AH:AJ,2,),"")</f>
        <v>10.308303039604301</v>
      </c>
      <c r="J2360" s="104">
        <f t="shared" si="214"/>
        <v>0</v>
      </c>
      <c r="K2360" s="104" t="str">
        <f>IFERROR(IF(AND(J2359=$H$2*1,MAX(K$64:K2359)=MAX(L$64:L2359)),MAX(K$64:K2359)+1,""),"")</f>
        <v/>
      </c>
      <c r="L2360" s="104" t="str">
        <f>IFERROR(IF(AND($F2359/INDEX($F$64:$F2360,MATCH(MAX(M$64:M2360),M$64:M2360,0)-1)&lt;(1-$P$2),MAX(K$64:K2360)&gt;MAX(L$64:L2359)),MAX(K$64:K2360),""),"")</f>
        <v/>
      </c>
      <c r="M2360" s="104" t="str">
        <f>IFERROR(IF(E2360="","",IF(K2360&lt;&gt;"",MAX(M$64:M2359)+1,IF(AND($F2359/INDEX($F$64:$F2360,MATCH(MAX(M$64:M2359),M$64:M2359,0)-1)&gt;(1+$O$2),MAX(K$64:K2360)&gt;MAX(L$64:L2359)),MAX(M$64:M2359)+1,""))),"")</f>
        <v/>
      </c>
      <c r="N2360" s="91">
        <f t="shared" si="215"/>
        <v>0</v>
      </c>
      <c r="O2360" s="91" t="str">
        <f>IFERROR(IF(AND(N2359=$H$2*1,MAX(O$64:O2359)=MAX(P$64:P2359)),MAX(O$64:O2359)+1,""),"")</f>
        <v/>
      </c>
      <c r="P2360" s="91" t="str">
        <f>IFERROR(IF(MOD(MAX(Q$64:Q2360),10*MAX(O$64:O2360))&lt;=2,IF(AND(F2359/INDEX($F$64:$F2360,MATCH(MAX(O$64:O2360),O$64:O2360,0)-1)&lt;(1-$P$2),MAX(O$64:O2360)&gt;MAX(P$64:P2359)),MAX(O$64:O2360),""),IF(AND($F2359/INDEX($F$64:$F2360,MATCH(MAX(Q$64:Q2360),Q$64:Q2360,0)-1)&lt;(1-$P$2),MAX(O$64:O2360)&gt;MAX(P$64:P2359)),MAX(O$64:O2360),"")),"")</f>
        <v/>
      </c>
      <c r="Q2360" s="91" t="str">
        <f>IFERROR(IF(E2360="","",IF(O2360&lt;&gt;"",MAX(O$64:O2360)*10+1,IF(AND($F2359/INDEX($F$64:$F2360,MATCH(MAX(Q$64:Q2359),Q$64:Q2359,0)-1)&gt;(1+$O$2),MAX(O$64:O2360)&gt;MAX(P$64:P2359)),MAX(Q$64:Q2359)+1,""))),"")</f>
        <v/>
      </c>
    </row>
    <row r="2361" spans="1:17" x14ac:dyDescent="0.2">
      <c r="A2361" s="13">
        <f>HLOOKUP($E$2,历史数据!$V$3:$AE$5000,ROW(A2359),)</f>
        <v>862542</v>
      </c>
      <c r="B2361" s="41">
        <v>40007</v>
      </c>
      <c r="C2361" s="100">
        <f>IFERROR(IF(A2361&lt;&gt;0,MAX($C$4:C2360)+1,""),"")</f>
        <v>2307</v>
      </c>
      <c r="D2361" s="100"/>
      <c r="E2361" s="99">
        <f t="shared" si="216"/>
        <v>40078</v>
      </c>
      <c r="F2361" s="101">
        <f>IFERROR(VLOOKUP(E2361,历史数据!AH:AJ,3,),"")</f>
        <v>10.151919175539501</v>
      </c>
      <c r="G2361" s="101">
        <f t="shared" si="212"/>
        <v>11.234660234377037</v>
      </c>
      <c r="H2361" s="105">
        <f t="shared" si="213"/>
        <v>2.7073543346656237E-4</v>
      </c>
      <c r="I2361" s="101">
        <f>IFERROR(VLOOKUP(E2361,历史数据!AH:AJ,2,),"")</f>
        <v>10.034631277490901</v>
      </c>
      <c r="J2361" s="104">
        <f t="shared" si="214"/>
        <v>0</v>
      </c>
      <c r="K2361" s="104" t="str">
        <f>IFERROR(IF(AND(J2360=$H$2*1,MAX(K$64:K2360)=MAX(L$64:L2360)),MAX(K$64:K2360)+1,""),"")</f>
        <v/>
      </c>
      <c r="L2361" s="104" t="str">
        <f>IFERROR(IF(AND($F2360/INDEX($F$64:$F2361,MATCH(MAX(M$64:M2361),M$64:M2361,0)-1)&lt;(1-$P$2),MAX(K$64:K2361)&gt;MAX(L$64:L2360)),MAX(K$64:K2361),""),"")</f>
        <v/>
      </c>
      <c r="M2361" s="104" t="str">
        <f>IFERROR(IF(E2361="","",IF(K2361&lt;&gt;"",MAX(M$64:M2360)+1,IF(AND($F2360/INDEX($F$64:$F2361,MATCH(MAX(M$64:M2360),M$64:M2360,0)-1)&gt;(1+$O$2),MAX(K$64:K2361)&gt;MAX(L$64:L2360)),MAX(M$64:M2360)+1,""))),"")</f>
        <v/>
      </c>
      <c r="N2361" s="91">
        <f t="shared" si="215"/>
        <v>0</v>
      </c>
      <c r="O2361" s="91" t="str">
        <f>IFERROR(IF(AND(N2360=$H$2*1,MAX(O$64:O2360)=MAX(P$64:P2360)),MAX(O$64:O2360)+1,""),"")</f>
        <v/>
      </c>
      <c r="P2361" s="91" t="str">
        <f>IFERROR(IF(MOD(MAX(Q$64:Q2361),10*MAX(O$64:O2361))&lt;=2,IF(AND(F2360/INDEX($F$64:$F2361,MATCH(MAX(O$64:O2361),O$64:O2361,0)-1)&lt;(1-$P$2),MAX(O$64:O2361)&gt;MAX(P$64:P2360)),MAX(O$64:O2361),""),IF(AND($F2360/INDEX($F$64:$F2361,MATCH(MAX(Q$64:Q2361),Q$64:Q2361,0)-1)&lt;(1-$P$2),MAX(O$64:O2361)&gt;MAX(P$64:P2360)),MAX(O$64:O2361),"")),"")</f>
        <v/>
      </c>
      <c r="Q2361" s="91" t="str">
        <f>IFERROR(IF(E2361="","",IF(O2361&lt;&gt;"",MAX(O$64:O2361)*10+1,IF(AND($F2360/INDEX($F$64:$F2361,MATCH(MAX(Q$64:Q2360),Q$64:Q2360,0)-1)&gt;(1+$O$2),MAX(O$64:O2361)&gt;MAX(P$64:P2360)),MAX(Q$64:Q2360)+1,""))),"")</f>
        <v/>
      </c>
    </row>
    <row r="2362" spans="1:17" x14ac:dyDescent="0.2">
      <c r="A2362" s="13">
        <f>HLOOKUP($E$2,历史数据!$V$3:$AE$5000,ROW(A2360),)</f>
        <v>5157434</v>
      </c>
      <c r="B2362" s="41">
        <v>40008</v>
      </c>
      <c r="C2362" s="100">
        <f>IFERROR(IF(A2362&lt;&gt;0,MAX($C$4:C2361)+1,""),"")</f>
        <v>2308</v>
      </c>
      <c r="D2362" s="100"/>
      <c r="E2362" s="99">
        <f t="shared" si="216"/>
        <v>40079</v>
      </c>
      <c r="F2362" s="101">
        <f>IFERROR(VLOOKUP(E2362,历史数据!AH:AJ,3,),"")</f>
        <v>9.6436716173289607</v>
      </c>
      <c r="G2362" s="101">
        <f t="shared" si="212"/>
        <v>11.230750637775419</v>
      </c>
      <c r="H2362" s="105">
        <f t="shared" si="213"/>
        <v>-3.4799420009645754E-4</v>
      </c>
      <c r="I2362" s="101">
        <f>IFERROR(VLOOKUP(E2362,历史数据!AH:AJ,2,),"")</f>
        <v>10.164951164211599</v>
      </c>
      <c r="J2362" s="104">
        <f t="shared" si="214"/>
        <v>0</v>
      </c>
      <c r="K2362" s="104" t="str">
        <f>IFERROR(IF(AND(J2361=$H$2*1,MAX(K$64:K2361)=MAX(L$64:L2361)),MAX(K$64:K2361)+1,""),"")</f>
        <v/>
      </c>
      <c r="L2362" s="104" t="str">
        <f>IFERROR(IF(AND($F2361/INDEX($F$64:$F2362,MATCH(MAX(M$64:M2362),M$64:M2362,0)-1)&lt;(1-$P$2),MAX(K$64:K2362)&gt;MAX(L$64:L2361)),MAX(K$64:K2362),""),"")</f>
        <v/>
      </c>
      <c r="M2362" s="104" t="str">
        <f>IFERROR(IF(E2362="","",IF(K2362&lt;&gt;"",MAX(M$64:M2361)+1,IF(AND($F2361/INDEX($F$64:$F2362,MATCH(MAX(M$64:M2361),M$64:M2361,0)-1)&gt;(1+$O$2),MAX(K$64:K2362)&gt;MAX(L$64:L2361)),MAX(M$64:M2361)+1,""))),"")</f>
        <v/>
      </c>
      <c r="N2362" s="91">
        <f t="shared" si="215"/>
        <v>0</v>
      </c>
      <c r="O2362" s="91" t="str">
        <f>IFERROR(IF(AND(N2361=$H$2*1,MAX(O$64:O2361)=MAX(P$64:P2361)),MAX(O$64:O2361)+1,""),"")</f>
        <v/>
      </c>
      <c r="P2362" s="91" t="str">
        <f>IFERROR(IF(MOD(MAX(Q$64:Q2362),10*MAX(O$64:O2362))&lt;=2,IF(AND(F2361/INDEX($F$64:$F2362,MATCH(MAX(O$64:O2362),O$64:O2362,0)-1)&lt;(1-$P$2),MAX(O$64:O2362)&gt;MAX(P$64:P2361)),MAX(O$64:O2362),""),IF(AND($F2361/INDEX($F$64:$F2362,MATCH(MAX(Q$64:Q2362),Q$64:Q2362,0)-1)&lt;(1-$P$2),MAX(O$64:O2362)&gt;MAX(P$64:P2361)),MAX(O$64:O2362),"")),"")</f>
        <v/>
      </c>
      <c r="Q2362" s="91" t="str">
        <f>IFERROR(IF(E2362="","",IF(O2362&lt;&gt;"",MAX(O$64:O2362)*10+1,IF(AND($F2361/INDEX($F$64:$F2362,MATCH(MAX(Q$64:Q2361),Q$64:Q2361,0)-1)&gt;(1+$O$2),MAX(O$64:O2362)&gt;MAX(P$64:P2361)),MAX(Q$64:Q2361)+1,""))),"")</f>
        <v/>
      </c>
    </row>
    <row r="2363" spans="1:17" x14ac:dyDescent="0.2">
      <c r="A2363" s="13">
        <f>HLOOKUP($E$2,历史数据!$V$3:$AE$5000,ROW(A2361),)</f>
        <v>3264868</v>
      </c>
      <c r="B2363" s="41">
        <v>40009</v>
      </c>
      <c r="C2363" s="100">
        <f>IFERROR(IF(A2363&lt;&gt;0,MAX($C$4:C2362)+1,""),"")</f>
        <v>2309</v>
      </c>
      <c r="D2363" s="100"/>
      <c r="E2363" s="99">
        <f t="shared" si="216"/>
        <v>40080</v>
      </c>
      <c r="F2363" s="101">
        <f>IFERROR(VLOOKUP(E2363,历史数据!AH:AJ,3,),"")</f>
        <v>9.4742557645920993</v>
      </c>
      <c r="G2363" s="101">
        <f t="shared" si="212"/>
        <v>11.222497044949773</v>
      </c>
      <c r="H2363" s="105">
        <f t="shared" si="213"/>
        <v>-7.3491016690230282E-4</v>
      </c>
      <c r="I2363" s="101">
        <f>IFERROR(VLOOKUP(E2363,历史数据!AH:AJ,2,),"")</f>
        <v>9.5133517306082904</v>
      </c>
      <c r="J2363" s="104">
        <f t="shared" si="214"/>
        <v>0</v>
      </c>
      <c r="K2363" s="104" t="str">
        <f>IFERROR(IF(AND(J2362=$H$2*1,MAX(K$64:K2362)=MAX(L$64:L2362)),MAX(K$64:K2362)+1,""),"")</f>
        <v/>
      </c>
      <c r="L2363" s="104" t="str">
        <f>IFERROR(IF(AND($F2362/INDEX($F$64:$F2363,MATCH(MAX(M$64:M2363),M$64:M2363,0)-1)&lt;(1-$P$2),MAX(K$64:K2363)&gt;MAX(L$64:L2362)),MAX(K$64:K2363),""),"")</f>
        <v/>
      </c>
      <c r="M2363" s="104" t="str">
        <f>IFERROR(IF(E2363="","",IF(K2363&lt;&gt;"",MAX(M$64:M2362)+1,IF(AND($F2362/INDEX($F$64:$F2363,MATCH(MAX(M$64:M2362),M$64:M2362,0)-1)&gt;(1+$O$2),MAX(K$64:K2363)&gt;MAX(L$64:L2362)),MAX(M$64:M2362)+1,""))),"")</f>
        <v/>
      </c>
      <c r="N2363" s="91" t="str">
        <f t="shared" si="215"/>
        <v>0</v>
      </c>
      <c r="O2363" s="91" t="str">
        <f>IFERROR(IF(AND(N2362=$H$2*1,MAX(O$64:O2362)=MAX(P$64:P2362)),MAX(O$64:O2362)+1,""),"")</f>
        <v/>
      </c>
      <c r="P2363" s="91">
        <f>IFERROR(IF(MOD(MAX(Q$64:Q2363),10*MAX(O$64:O2363))&lt;=2,IF(AND(F2362/INDEX($F$64:$F2363,MATCH(MAX(O$64:O2363),O$64:O2363,0)-1)&lt;(1-$P$2),MAX(O$64:O2363)&gt;MAX(P$64:P2362)),MAX(O$64:O2363),""),IF(AND($F2362/INDEX($F$64:$F2363,MATCH(MAX(Q$64:Q2363),Q$64:Q2363,0)-1)&lt;(1-$P$2),MAX(O$64:O2363)&gt;MAX(P$64:P2362)),MAX(O$64:O2363),"")),"")</f>
        <v>12</v>
      </c>
      <c r="Q2363" s="91" t="str">
        <f>IFERROR(IF(E2363="","",IF(O2363&lt;&gt;"",MAX(O$64:O2363)*10+1,IF(AND($F2362/INDEX($F$64:$F2363,MATCH(MAX(Q$64:Q2362),Q$64:Q2362,0)-1)&gt;(1+$O$2),MAX(O$64:O2363)&gt;MAX(P$64:P2362)),MAX(Q$64:Q2362)+1,""))),"")</f>
        <v/>
      </c>
    </row>
    <row r="2364" spans="1:17" x14ac:dyDescent="0.2">
      <c r="A2364" s="13">
        <f>HLOOKUP($E$2,历史数据!$V$3:$AE$5000,ROW(A2362),)</f>
        <v>1869899</v>
      </c>
      <c r="B2364" s="41">
        <v>40010</v>
      </c>
      <c r="C2364" s="100">
        <f>IFERROR(IF(A2364&lt;&gt;0,MAX($C$4:C2363)+1,""),"")</f>
        <v>2310</v>
      </c>
      <c r="D2364" s="100"/>
      <c r="E2364" s="99">
        <f t="shared" si="216"/>
        <v>40081</v>
      </c>
      <c r="F2364" s="101">
        <f>IFERROR(VLOOKUP(E2364,历史数据!AH:AJ,3,),"")</f>
        <v>9.4742557645920993</v>
      </c>
      <c r="G2364" s="101">
        <f t="shared" si="212"/>
        <v>11.209899455900112</v>
      </c>
      <c r="H2364" s="105">
        <f t="shared" si="213"/>
        <v>-1.122529950259965E-3</v>
      </c>
      <c r="I2364" s="101">
        <f>IFERROR(VLOOKUP(E2364,历史数据!AH:AJ,2,),"")</f>
        <v>9.4872877532641606</v>
      </c>
      <c r="J2364" s="104">
        <f t="shared" si="214"/>
        <v>0</v>
      </c>
      <c r="K2364" s="104" t="str">
        <f>IFERROR(IF(AND(J2363=$H$2*1,MAX(K$64:K2363)=MAX(L$64:L2363)),MAX(K$64:K2363)+1,""),"")</f>
        <v/>
      </c>
      <c r="L2364" s="104" t="str">
        <f>IFERROR(IF(AND($F2363/INDEX($F$64:$F2364,MATCH(MAX(M$64:M2364),M$64:M2364,0)-1)&lt;(1-$P$2),MAX(K$64:K2364)&gt;MAX(L$64:L2363)),MAX(K$64:K2364),""),"")</f>
        <v/>
      </c>
      <c r="M2364" s="104" t="str">
        <f>IFERROR(IF(E2364="","",IF(K2364&lt;&gt;"",MAX(M$64:M2363)+1,IF(AND($F2363/INDEX($F$64:$F2364,MATCH(MAX(M$64:M2363),M$64:M2363,0)-1)&gt;(1+$O$2),MAX(K$64:K2364)&gt;MAX(L$64:L2363)),MAX(M$64:M2363)+1,""))),"")</f>
        <v/>
      </c>
      <c r="N2364" s="91">
        <f t="shared" si="215"/>
        <v>0</v>
      </c>
      <c r="O2364" s="91" t="str">
        <f>IFERROR(IF(AND(N2363=$H$2*1,MAX(O$64:O2363)=MAX(P$64:P2363)),MAX(O$64:O2363)+1,""),"")</f>
        <v/>
      </c>
      <c r="P2364" s="91" t="str">
        <f>IFERROR(IF(MOD(MAX(Q$64:Q2364),10*MAX(O$64:O2364))&lt;=2,IF(AND(F2363/INDEX($F$64:$F2364,MATCH(MAX(O$64:O2364),O$64:O2364,0)-1)&lt;(1-$P$2),MAX(O$64:O2364)&gt;MAX(P$64:P2363)),MAX(O$64:O2364),""),IF(AND($F2363/INDEX($F$64:$F2364,MATCH(MAX(Q$64:Q2364),Q$64:Q2364,0)-1)&lt;(1-$P$2),MAX(O$64:O2364)&gt;MAX(P$64:P2363)),MAX(O$64:O2364),"")),"")</f>
        <v/>
      </c>
      <c r="Q2364" s="91" t="str">
        <f>IFERROR(IF(E2364="","",IF(O2364&lt;&gt;"",MAX(O$64:O2364)*10+1,IF(AND($F2363/INDEX($F$64:$F2364,MATCH(MAX(Q$64:Q2363),Q$64:Q2363,0)-1)&gt;(1+$O$2),MAX(O$64:O2364)&gt;MAX(P$64:P2363)),MAX(Q$64:Q2363)+1,""))),"")</f>
        <v/>
      </c>
    </row>
    <row r="2365" spans="1:17" x14ac:dyDescent="0.2">
      <c r="A2365" s="13">
        <f>HLOOKUP($E$2,历史数据!$V$3:$AE$5000,ROW(A2363),)</f>
        <v>882971</v>
      </c>
      <c r="B2365" s="41">
        <v>40011</v>
      </c>
      <c r="C2365" s="100">
        <f>IFERROR(IF(A2365&lt;&gt;0,MAX($C$4:C2364)+1,""),"")</f>
        <v>2311</v>
      </c>
      <c r="D2365" s="100"/>
      <c r="E2365" s="99">
        <f t="shared" si="216"/>
        <v>40084</v>
      </c>
      <c r="F2365" s="101">
        <f>IFERROR(VLOOKUP(E2365,历史数据!AH:AJ,3,),"")</f>
        <v>9.0051041723977203</v>
      </c>
      <c r="G2365" s="101">
        <f t="shared" si="212"/>
        <v>11.189265473836006</v>
      </c>
      <c r="H2365" s="105">
        <f t="shared" si="213"/>
        <v>-1.8406928755499985E-3</v>
      </c>
      <c r="I2365" s="101">
        <f>IFERROR(VLOOKUP(E2365,历史数据!AH:AJ,2,),"")</f>
        <v>9.5394157079524309</v>
      </c>
      <c r="J2365" s="104">
        <f t="shared" si="214"/>
        <v>0</v>
      </c>
      <c r="K2365" s="104" t="str">
        <f>IFERROR(IF(AND(J2364=$H$2*1,MAX(K$64:K2364)=MAX(L$64:L2364)),MAX(K$64:K2364)+1,""),"")</f>
        <v/>
      </c>
      <c r="L2365" s="104" t="str">
        <f>IFERROR(IF(AND($F2364/INDEX($F$64:$F2365,MATCH(MAX(M$64:M2365),M$64:M2365,0)-1)&lt;(1-$P$2),MAX(K$64:K2365)&gt;MAX(L$64:L2364)),MAX(K$64:K2365),""),"")</f>
        <v/>
      </c>
      <c r="M2365" s="104" t="str">
        <f>IFERROR(IF(E2365="","",IF(K2365&lt;&gt;"",MAX(M$64:M2364)+1,IF(AND($F2364/INDEX($F$64:$F2365,MATCH(MAX(M$64:M2364),M$64:M2364,0)-1)&gt;(1+$O$2),MAX(K$64:K2365)&gt;MAX(L$64:L2364)),MAX(M$64:M2364)+1,""))),"")</f>
        <v/>
      </c>
      <c r="N2365" s="91">
        <f t="shared" si="215"/>
        <v>0</v>
      </c>
      <c r="O2365" s="91" t="str">
        <f>IFERROR(IF(AND(N2364=$H$2*1,MAX(O$64:O2364)=MAX(P$64:P2364)),MAX(O$64:O2364)+1,""),"")</f>
        <v/>
      </c>
      <c r="P2365" s="91" t="str">
        <f>IFERROR(IF(MOD(MAX(Q$64:Q2365),10*MAX(O$64:O2365))&lt;=2,IF(AND(F2364/INDEX($F$64:$F2365,MATCH(MAX(O$64:O2365),O$64:O2365,0)-1)&lt;(1-$P$2),MAX(O$64:O2365)&gt;MAX(P$64:P2364)),MAX(O$64:O2365),""),IF(AND($F2364/INDEX($F$64:$F2365,MATCH(MAX(Q$64:Q2365),Q$64:Q2365,0)-1)&lt;(1-$P$2),MAX(O$64:O2365)&gt;MAX(P$64:P2364)),MAX(O$64:O2365),"")),"")</f>
        <v/>
      </c>
      <c r="Q2365" s="91" t="str">
        <f>IFERROR(IF(E2365="","",IF(O2365&lt;&gt;"",MAX(O$64:O2365)*10+1,IF(AND($F2364/INDEX($F$64:$F2365,MATCH(MAX(Q$64:Q2364),Q$64:Q2364,0)-1)&gt;(1+$O$2),MAX(O$64:O2365)&gt;MAX(P$64:P2364)),MAX(Q$64:Q2364)+1,""))),"")</f>
        <v/>
      </c>
    </row>
    <row r="2366" spans="1:17" x14ac:dyDescent="0.2">
      <c r="A2366" s="13">
        <f>HLOOKUP($E$2,历史数据!$V$3:$AE$5000,ROW(A2364),)</f>
        <v>1614922</v>
      </c>
      <c r="B2366" s="41">
        <v>40014</v>
      </c>
      <c r="C2366" s="100">
        <f>IFERROR(IF(A2366&lt;&gt;0,MAX($C$4:C2365)+1,""),"")</f>
        <v>2312</v>
      </c>
      <c r="D2366" s="100"/>
      <c r="E2366" s="99">
        <f t="shared" si="216"/>
        <v>40085</v>
      </c>
      <c r="F2366" s="101">
        <f>IFERROR(VLOOKUP(E2366,历史数据!AH:AJ,3,),"")</f>
        <v>8.5620165575474694</v>
      </c>
      <c r="G2366" s="101">
        <f t="shared" si="212"/>
        <v>11.152775905554222</v>
      </c>
      <c r="H2366" s="105">
        <f t="shared" si="213"/>
        <v>-3.2611227579779634E-3</v>
      </c>
      <c r="I2366" s="101">
        <f>IFERROR(VLOOKUP(E2366,历史数据!AH:AJ,2,),"")</f>
        <v>9.0832961044301097</v>
      </c>
      <c r="J2366" s="104">
        <f t="shared" si="214"/>
        <v>0</v>
      </c>
      <c r="K2366" s="104" t="str">
        <f>IFERROR(IF(AND(J2365=$H$2*1,MAX(K$64:K2365)=MAX(L$64:L2365)),MAX(K$64:K2365)+1,""),"")</f>
        <v/>
      </c>
      <c r="L2366" s="104" t="str">
        <f>IFERROR(IF(AND($F2365/INDEX($F$64:$F2366,MATCH(MAX(M$64:M2366),M$64:M2366,0)-1)&lt;(1-$P$2),MAX(K$64:K2366)&gt;MAX(L$64:L2365)),MAX(K$64:K2366),""),"")</f>
        <v/>
      </c>
      <c r="M2366" s="104" t="str">
        <f>IFERROR(IF(E2366="","",IF(K2366&lt;&gt;"",MAX(M$64:M2365)+1,IF(AND($F2365/INDEX($F$64:$F2366,MATCH(MAX(M$64:M2365),M$64:M2365,0)-1)&gt;(1+$O$2),MAX(K$64:K2366)&gt;MAX(L$64:L2365)),MAX(M$64:M2365)+1,""))),"")</f>
        <v/>
      </c>
      <c r="N2366" s="91">
        <f t="shared" si="215"/>
        <v>0</v>
      </c>
      <c r="O2366" s="91" t="str">
        <f>IFERROR(IF(AND(N2365=$H$2*1,MAX(O$64:O2365)=MAX(P$64:P2365)),MAX(O$64:O2365)+1,""),"")</f>
        <v/>
      </c>
      <c r="P2366" s="91" t="str">
        <f>IFERROR(IF(MOD(MAX(Q$64:Q2366),10*MAX(O$64:O2366))&lt;=2,IF(AND(F2365/INDEX($F$64:$F2366,MATCH(MAX(O$64:O2366),O$64:O2366,0)-1)&lt;(1-$P$2),MAX(O$64:O2366)&gt;MAX(P$64:P2365)),MAX(O$64:O2366),""),IF(AND($F2365/INDEX($F$64:$F2366,MATCH(MAX(Q$64:Q2366),Q$64:Q2366,0)-1)&lt;(1-$P$2),MAX(O$64:O2366)&gt;MAX(P$64:P2365)),MAX(O$64:O2366),"")),"")</f>
        <v/>
      </c>
      <c r="Q2366" s="91" t="str">
        <f>IFERROR(IF(E2366="","",IF(O2366&lt;&gt;"",MAX(O$64:O2366)*10+1,IF(AND($F2365/INDEX($F$64:$F2366,MATCH(MAX(Q$64:Q2365),Q$64:Q2365,0)-1)&gt;(1+$O$2),MAX(O$64:O2366)&gt;MAX(P$64:P2365)),MAX(Q$64:Q2365)+1,""))),"")</f>
        <v/>
      </c>
    </row>
    <row r="2367" spans="1:17" x14ac:dyDescent="0.2">
      <c r="A2367" s="13">
        <f>HLOOKUP($E$2,历史数据!$V$3:$AE$5000,ROW(A2365),)</f>
        <v>1373164</v>
      </c>
      <c r="B2367" s="41">
        <v>40015</v>
      </c>
      <c r="C2367" s="100">
        <f>IFERROR(IF(A2367&lt;&gt;0,MAX($C$4:C2366)+1,""),"")</f>
        <v>2313</v>
      </c>
      <c r="D2367" s="100"/>
      <c r="E2367" s="99">
        <f t="shared" si="216"/>
        <v>40086</v>
      </c>
      <c r="F2367" s="101">
        <f>IFERROR(VLOOKUP(E2367,历史数据!AH:AJ,3,),"")</f>
        <v>8.8356883196608607</v>
      </c>
      <c r="G2367" s="101">
        <f t="shared" si="212"/>
        <v>11.121499132741263</v>
      </c>
      <c r="H2367" s="105">
        <f t="shared" si="213"/>
        <v>-2.8043935498948125E-3</v>
      </c>
      <c r="I2367" s="101">
        <f>IFERROR(VLOOKUP(E2367,历史数据!AH:AJ,2,),"")</f>
        <v>8.5750485462195307</v>
      </c>
      <c r="J2367" s="104">
        <f t="shared" si="214"/>
        <v>0</v>
      </c>
      <c r="K2367" s="104" t="str">
        <f>IFERROR(IF(AND(J2366=$H$2*1,MAX(K$64:K2366)=MAX(L$64:L2366)),MAX(K$64:K2366)+1,""),"")</f>
        <v/>
      </c>
      <c r="L2367" s="104" t="str">
        <f>IFERROR(IF(AND($F2366/INDEX($F$64:$F2367,MATCH(MAX(M$64:M2367),M$64:M2367,0)-1)&lt;(1-$P$2),MAX(K$64:K2367)&gt;MAX(L$64:L2366)),MAX(K$64:K2367),""),"")</f>
        <v/>
      </c>
      <c r="M2367" s="104" t="str">
        <f>IFERROR(IF(E2367="","",IF(K2367&lt;&gt;"",MAX(M$64:M2366)+1,IF(AND($F2366/INDEX($F$64:$F2367,MATCH(MAX(M$64:M2366),M$64:M2366,0)-1)&gt;(1+$O$2),MAX(K$64:K2367)&gt;MAX(L$64:L2366)),MAX(M$64:M2366)+1,""))),"")</f>
        <v/>
      </c>
      <c r="N2367" s="91">
        <f t="shared" si="215"/>
        <v>0</v>
      </c>
      <c r="O2367" s="91" t="str">
        <f>IFERROR(IF(AND(N2366=$H$2*1,MAX(O$64:O2366)=MAX(P$64:P2366)),MAX(O$64:O2366)+1,""),"")</f>
        <v/>
      </c>
      <c r="P2367" s="91" t="str">
        <f>IFERROR(IF(MOD(MAX(Q$64:Q2367),10*MAX(O$64:O2367))&lt;=2,IF(AND(F2366/INDEX($F$64:$F2367,MATCH(MAX(O$64:O2367),O$64:O2367,0)-1)&lt;(1-$P$2),MAX(O$64:O2367)&gt;MAX(P$64:P2366)),MAX(O$64:O2367),""),IF(AND($F2366/INDEX($F$64:$F2367,MATCH(MAX(Q$64:Q2367),Q$64:Q2367,0)-1)&lt;(1-$P$2),MAX(O$64:O2367)&gt;MAX(P$64:P2366)),MAX(O$64:O2367),"")),"")</f>
        <v/>
      </c>
      <c r="Q2367" s="91" t="str">
        <f>IFERROR(IF(E2367="","",IF(O2367&lt;&gt;"",MAX(O$64:O2367)*10+1,IF(AND($F2366/INDEX($F$64:$F2367,MATCH(MAX(Q$64:Q2366),Q$64:Q2366,0)-1)&gt;(1+$O$2),MAX(O$64:O2367)&gt;MAX(P$64:P2366)),MAX(Q$64:Q2366)+1,""))),"")</f>
        <v/>
      </c>
    </row>
    <row r="2368" spans="1:17" x14ac:dyDescent="0.2">
      <c r="A2368" s="13">
        <f>HLOOKUP($E$2,历史数据!$V$3:$AE$5000,ROW(A2366),)</f>
        <v>878392</v>
      </c>
      <c r="B2368" s="41">
        <v>40016</v>
      </c>
      <c r="C2368" s="100">
        <f>IFERROR(IF(A2368&lt;&gt;0,MAX($C$4:C2367)+1,""),"")</f>
        <v>2314</v>
      </c>
      <c r="D2368" s="100"/>
      <c r="E2368" s="99">
        <f t="shared" si="216"/>
        <v>40095</v>
      </c>
      <c r="F2368" s="101">
        <f>IFERROR(VLOOKUP(E2368,历史数据!AH:AJ,3,),"")</f>
        <v>9.2005840024787098</v>
      </c>
      <c r="G2368" s="101">
        <f t="shared" si="212"/>
        <v>11.090656759550708</v>
      </c>
      <c r="H2368" s="105">
        <f t="shared" si="213"/>
        <v>-2.7732208421216153E-3</v>
      </c>
      <c r="I2368" s="101">
        <f>IFERROR(VLOOKUP(E2368,历史数据!AH:AJ,2,),"")</f>
        <v>9.0832961044301097</v>
      </c>
      <c r="J2368" s="104">
        <f t="shared" si="214"/>
        <v>0</v>
      </c>
      <c r="K2368" s="104" t="str">
        <f>IFERROR(IF(AND(J2367=$H$2*1,MAX(K$64:K2367)=MAX(L$64:L2367)),MAX(K$64:K2367)+1,""),"")</f>
        <v/>
      </c>
      <c r="L2368" s="104" t="str">
        <f>IFERROR(IF(AND($F2367/INDEX($F$64:$F2368,MATCH(MAX(M$64:M2368),M$64:M2368,0)-1)&lt;(1-$P$2),MAX(K$64:K2368)&gt;MAX(L$64:L2367)),MAX(K$64:K2368),""),"")</f>
        <v/>
      </c>
      <c r="M2368" s="104" t="str">
        <f>IFERROR(IF(E2368="","",IF(K2368&lt;&gt;"",MAX(M$64:M2367)+1,IF(AND($F2367/INDEX($F$64:$F2368,MATCH(MAX(M$64:M2367),M$64:M2367,0)-1)&gt;(1+$O$2),MAX(K$64:K2368)&gt;MAX(L$64:L2367)),MAX(M$64:M2367)+1,""))),"")</f>
        <v/>
      </c>
      <c r="N2368" s="91">
        <f t="shared" si="215"/>
        <v>0</v>
      </c>
      <c r="O2368" s="91" t="str">
        <f>IFERROR(IF(AND(N2367=$H$2*1,MAX(O$64:O2367)=MAX(P$64:P2367)),MAX(O$64:O2367)+1,""),"")</f>
        <v/>
      </c>
      <c r="P2368" s="91" t="str">
        <f>IFERROR(IF(MOD(MAX(Q$64:Q2368),10*MAX(O$64:O2368))&lt;=2,IF(AND(F2367/INDEX($F$64:$F2368,MATCH(MAX(O$64:O2368),O$64:O2368,0)-1)&lt;(1-$P$2),MAX(O$64:O2368)&gt;MAX(P$64:P2367)),MAX(O$64:O2368),""),IF(AND($F2367/INDEX($F$64:$F2368,MATCH(MAX(Q$64:Q2368),Q$64:Q2368,0)-1)&lt;(1-$P$2),MAX(O$64:O2368)&gt;MAX(P$64:P2367)),MAX(O$64:O2368),"")),"")</f>
        <v/>
      </c>
      <c r="Q2368" s="91" t="str">
        <f>IFERROR(IF(E2368="","",IF(O2368&lt;&gt;"",MAX(O$64:O2368)*10+1,IF(AND($F2367/INDEX($F$64:$F2368,MATCH(MAX(Q$64:Q2367),Q$64:Q2367,0)-1)&gt;(1+$O$2),MAX(O$64:O2368)&gt;MAX(P$64:P2367)),MAX(Q$64:Q2367)+1,""))),"")</f>
        <v/>
      </c>
    </row>
    <row r="2369" spans="1:17" x14ac:dyDescent="0.2">
      <c r="A2369" s="13">
        <f>HLOOKUP($E$2,历史数据!$V$3:$AE$5000,ROW(A2367),)</f>
        <v>904201</v>
      </c>
      <c r="B2369" s="41">
        <v>40017</v>
      </c>
      <c r="C2369" s="100">
        <f>IFERROR(IF(A2369&lt;&gt;0,MAX($C$4:C2368)+1,""),"")</f>
        <v>2315</v>
      </c>
      <c r="D2369" s="100"/>
      <c r="E2369" s="99">
        <f t="shared" si="216"/>
        <v>40098</v>
      </c>
      <c r="F2369" s="101">
        <f>IFERROR(VLOOKUP(E2369,历史数据!AH:AJ,3,),"")</f>
        <v>9.3309038891993694</v>
      </c>
      <c r="G2369" s="101">
        <f t="shared" ref="G2369:G2432" si="217">IFERROR(IF(E2369="","",AVERAGE(F2310:F2369)),"")</f>
        <v>11.062637983905768</v>
      </c>
      <c r="H2369" s="105">
        <f t="shared" si="213"/>
        <v>-2.5263405272020201E-3</v>
      </c>
      <c r="I2369" s="101">
        <f>IFERROR(VLOOKUP(E2369,历史数据!AH:AJ,2,),"")</f>
        <v>9.2787759345110992</v>
      </c>
      <c r="J2369" s="104">
        <f t="shared" si="214"/>
        <v>0</v>
      </c>
      <c r="K2369" s="104" t="str">
        <f>IFERROR(IF(AND(J2368=$H$2*1,MAX(K$64:K2368)=MAX(L$64:L2368)),MAX(K$64:K2368)+1,""),"")</f>
        <v/>
      </c>
      <c r="L2369" s="104" t="str">
        <f>IFERROR(IF(AND($F2368/INDEX($F$64:$F2369,MATCH(MAX(M$64:M2369),M$64:M2369,0)-1)&lt;(1-$P$2),MAX(K$64:K2369)&gt;MAX(L$64:L2368)),MAX(K$64:K2369),""),"")</f>
        <v/>
      </c>
      <c r="M2369" s="104" t="str">
        <f>IFERROR(IF(E2369="","",IF(K2369&lt;&gt;"",MAX(M$64:M2368)+1,IF(AND($F2368/INDEX($F$64:$F2369,MATCH(MAX(M$64:M2368),M$64:M2368,0)-1)&gt;(1+$O$2),MAX(K$64:K2369)&gt;MAX(L$64:L2368)),MAX(M$64:M2368)+1,""))),"")</f>
        <v/>
      </c>
      <c r="N2369" s="91">
        <f t="shared" si="215"/>
        <v>0</v>
      </c>
      <c r="O2369" s="91" t="str">
        <f>IFERROR(IF(AND(N2368=$H$2*1,MAX(O$64:O2368)=MAX(P$64:P2368)),MAX(O$64:O2368)+1,""),"")</f>
        <v/>
      </c>
      <c r="P2369" s="91" t="str">
        <f>IFERROR(IF(MOD(MAX(Q$64:Q2369),10*MAX(O$64:O2369))&lt;=2,IF(AND(F2368/INDEX($F$64:$F2369,MATCH(MAX(O$64:O2369),O$64:O2369,0)-1)&lt;(1-$P$2),MAX(O$64:O2369)&gt;MAX(P$64:P2368)),MAX(O$64:O2369),""),IF(AND($F2368/INDEX($F$64:$F2369,MATCH(MAX(Q$64:Q2369),Q$64:Q2369,0)-1)&lt;(1-$P$2),MAX(O$64:O2369)&gt;MAX(P$64:P2368)),MAX(O$64:O2369),"")),"")</f>
        <v/>
      </c>
      <c r="Q2369" s="91" t="str">
        <f>IFERROR(IF(E2369="","",IF(O2369&lt;&gt;"",MAX(O$64:O2369)*10+1,IF(AND($F2368/INDEX($F$64:$F2369,MATCH(MAX(Q$64:Q2368),Q$64:Q2368,0)-1)&gt;(1+$O$2),MAX(O$64:O2369)&gt;MAX(P$64:P2368)),MAX(Q$64:Q2368)+1,""))),"")</f>
        <v/>
      </c>
    </row>
    <row r="2370" spans="1:17" x14ac:dyDescent="0.2">
      <c r="A2370" s="13">
        <f>HLOOKUP($E$2,历史数据!$V$3:$AE$5000,ROW(A2368),)</f>
        <v>2545388</v>
      </c>
      <c r="B2370" s="41">
        <v>40018</v>
      </c>
      <c r="C2370" s="100">
        <f>IFERROR(IF(A2370&lt;&gt;0,MAX($C$4:C2369)+1,""),"")</f>
        <v>2316</v>
      </c>
      <c r="D2370" s="100"/>
      <c r="E2370" s="99">
        <f t="shared" si="216"/>
        <v>40099</v>
      </c>
      <c r="F2370" s="101">
        <f>IFERROR(VLOOKUP(E2370,历史数据!AH:AJ,3,),"")</f>
        <v>9.3309038891993694</v>
      </c>
      <c r="G2370" s="101">
        <f t="shared" si="217"/>
        <v>11.025496816190378</v>
      </c>
      <c r="H2370" s="105">
        <f t="shared" ref="H2370:H2433" si="218">IFERROR(G2370/G2369-1,"")</f>
        <v>-3.3573518151298609E-3</v>
      </c>
      <c r="I2370" s="101">
        <f>IFERROR(VLOOKUP(E2370,历史数据!AH:AJ,2,),"")</f>
        <v>9.3569678665434992</v>
      </c>
      <c r="J2370" s="104">
        <f t="shared" ref="J2370:J2433" si="219">IFERROR(IF(L2370&lt;&gt;"","0",IF(AND($H2370&gt;0,$F2370&gt;$G2370),J2369+1,0)),"")</f>
        <v>0</v>
      </c>
      <c r="K2370" s="104" t="str">
        <f>IFERROR(IF(AND(J2369=$H$2*1,MAX(K$64:K2369)=MAX(L$64:L2369)),MAX(K$64:K2369)+1,""),"")</f>
        <v/>
      </c>
      <c r="L2370" s="104" t="str">
        <f>IFERROR(IF(AND($F2369/INDEX($F$64:$F2370,MATCH(MAX(M$64:M2370),M$64:M2370,0)-1)&lt;(1-$P$2),MAX(K$64:K2370)&gt;MAX(L$64:L2369)),MAX(K$64:K2370),""),"")</f>
        <v/>
      </c>
      <c r="M2370" s="104" t="str">
        <f>IFERROR(IF(E2370="","",IF(K2370&lt;&gt;"",MAX(M$64:M2369)+1,IF(AND($F2369/INDEX($F$64:$F2370,MATCH(MAX(M$64:M2369),M$64:M2369,0)-1)&gt;(1+$O$2),MAX(K$64:K2370)&gt;MAX(L$64:L2369)),MAX(M$64:M2369)+1,""))),"")</f>
        <v/>
      </c>
      <c r="N2370" s="91">
        <f t="shared" ref="N2370:N2433" si="220">IFERROR(IF(P2370&lt;&gt;"","0",IF(AND($H2370&gt;0,$F2370&gt;$G2370),N2369+1,0)),"")</f>
        <v>0</v>
      </c>
      <c r="O2370" s="91" t="str">
        <f>IFERROR(IF(AND(N2369=$H$2*1,MAX(O$64:O2369)=MAX(P$64:P2369)),MAX(O$64:O2369)+1,""),"")</f>
        <v/>
      </c>
      <c r="P2370" s="91" t="str">
        <f>IFERROR(IF(MOD(MAX(Q$64:Q2370),10*MAX(O$64:O2370))&lt;=2,IF(AND(F2369/INDEX($F$64:$F2370,MATCH(MAX(O$64:O2370),O$64:O2370,0)-1)&lt;(1-$P$2),MAX(O$64:O2370)&gt;MAX(P$64:P2369)),MAX(O$64:O2370),""),IF(AND($F2369/INDEX($F$64:$F2370,MATCH(MAX(Q$64:Q2370),Q$64:Q2370,0)-1)&lt;(1-$P$2),MAX(O$64:O2370)&gt;MAX(P$64:P2369)),MAX(O$64:O2370),"")),"")</f>
        <v/>
      </c>
      <c r="Q2370" s="91" t="str">
        <f>IFERROR(IF(E2370="","",IF(O2370&lt;&gt;"",MAX(O$64:O2370)*10+1,IF(AND($F2369/INDEX($F$64:$F2370,MATCH(MAX(Q$64:Q2369),Q$64:Q2369,0)-1)&gt;(1+$O$2),MAX(O$64:O2370)&gt;MAX(P$64:P2369)),MAX(Q$64:Q2369)+1,""))),"")</f>
        <v/>
      </c>
    </row>
    <row r="2371" spans="1:17" x14ac:dyDescent="0.2">
      <c r="A2371" s="13">
        <f>HLOOKUP($E$2,历史数据!$V$3:$AE$5000,ROW(A2369),)</f>
        <v>661788</v>
      </c>
      <c r="B2371" s="41">
        <v>40021</v>
      </c>
      <c r="C2371" s="100">
        <f>IFERROR(IF(A2371&lt;&gt;0,MAX($C$4:C2370)+1,""),"")</f>
        <v>2317</v>
      </c>
      <c r="D2371" s="100"/>
      <c r="E2371" s="99">
        <f t="shared" si="216"/>
        <v>40100</v>
      </c>
      <c r="F2371" s="101">
        <f>IFERROR(VLOOKUP(E2371,历史数据!AH:AJ,3,),"")</f>
        <v>9.4351597985758993</v>
      </c>
      <c r="G2371" s="101">
        <f t="shared" si="217"/>
        <v>10.980536455271752</v>
      </c>
      <c r="H2371" s="105">
        <f t="shared" si="218"/>
        <v>-4.077853512469809E-3</v>
      </c>
      <c r="I2371" s="101">
        <f>IFERROR(VLOOKUP(E2371,历史数据!AH:AJ,2,),"")</f>
        <v>9.3830318438876308</v>
      </c>
      <c r="J2371" s="104">
        <f t="shared" si="219"/>
        <v>0</v>
      </c>
      <c r="K2371" s="104" t="str">
        <f>IFERROR(IF(AND(J2370=$H$2*1,MAX(K$64:K2370)=MAX(L$64:L2370)),MAX(K$64:K2370)+1,""),"")</f>
        <v/>
      </c>
      <c r="L2371" s="104" t="str">
        <f>IFERROR(IF(AND($F2370/INDEX($F$64:$F2371,MATCH(MAX(M$64:M2371),M$64:M2371,0)-1)&lt;(1-$P$2),MAX(K$64:K2371)&gt;MAX(L$64:L2370)),MAX(K$64:K2371),""),"")</f>
        <v/>
      </c>
      <c r="M2371" s="104" t="str">
        <f>IFERROR(IF(E2371="","",IF(K2371&lt;&gt;"",MAX(M$64:M2370)+1,IF(AND($F2370/INDEX($F$64:$F2371,MATCH(MAX(M$64:M2370),M$64:M2370,0)-1)&gt;(1+$O$2),MAX(K$64:K2371)&gt;MAX(L$64:L2370)),MAX(M$64:M2370)+1,""))),"")</f>
        <v/>
      </c>
      <c r="N2371" s="91">
        <f t="shared" si="220"/>
        <v>0</v>
      </c>
      <c r="O2371" s="91" t="str">
        <f>IFERROR(IF(AND(N2370=$H$2*1,MAX(O$64:O2370)=MAX(P$64:P2370)),MAX(O$64:O2370)+1,""),"")</f>
        <v/>
      </c>
      <c r="P2371" s="91" t="str">
        <f>IFERROR(IF(MOD(MAX(Q$64:Q2371),10*MAX(O$64:O2371))&lt;=2,IF(AND(F2370/INDEX($F$64:$F2371,MATCH(MAX(O$64:O2371),O$64:O2371,0)-1)&lt;(1-$P$2),MAX(O$64:O2371)&gt;MAX(P$64:P2370)),MAX(O$64:O2371),""),IF(AND($F2370/INDEX($F$64:$F2371,MATCH(MAX(Q$64:Q2371),Q$64:Q2371,0)-1)&lt;(1-$P$2),MAX(O$64:O2371)&gt;MAX(P$64:P2370)),MAX(O$64:O2371),"")),"")</f>
        <v/>
      </c>
      <c r="Q2371" s="91" t="str">
        <f>IFERROR(IF(E2371="","",IF(O2371&lt;&gt;"",MAX(O$64:O2371)*10+1,IF(AND($F2370/INDEX($F$64:$F2371,MATCH(MAX(Q$64:Q2370),Q$64:Q2370,0)-1)&gt;(1+$O$2),MAX(O$64:O2371)&gt;MAX(P$64:P2370)),MAX(Q$64:Q2370)+1,""))),"")</f>
        <v/>
      </c>
    </row>
    <row r="2372" spans="1:17" x14ac:dyDescent="0.2">
      <c r="A2372" s="13">
        <f>HLOOKUP($E$2,历史数据!$V$3:$AE$5000,ROW(A2370),)</f>
        <v>2618367</v>
      </c>
      <c r="B2372" s="41">
        <v>40022</v>
      </c>
      <c r="C2372" s="100">
        <f>IFERROR(IF(A2372&lt;&gt;0,MAX($C$4:C2371)+1,""),"")</f>
        <v>2318</v>
      </c>
      <c r="D2372" s="100"/>
      <c r="E2372" s="99">
        <f t="shared" si="216"/>
        <v>40101</v>
      </c>
      <c r="F2372" s="101">
        <f>IFERROR(VLOOKUP(E2372,历史数据!AH:AJ,3,),"")</f>
        <v>9.5785116739686291</v>
      </c>
      <c r="G2372" s="101">
        <f t="shared" si="217"/>
        <v>10.943395287556363</v>
      </c>
      <c r="H2372" s="105">
        <f t="shared" si="218"/>
        <v>-3.3824547522499637E-3</v>
      </c>
      <c r="I2372" s="101">
        <f>IFERROR(VLOOKUP(E2372,历史数据!AH:AJ,2,),"")</f>
        <v>9.4481917872479606</v>
      </c>
      <c r="J2372" s="104">
        <f t="shared" si="219"/>
        <v>0</v>
      </c>
      <c r="K2372" s="104" t="str">
        <f>IFERROR(IF(AND(J2371=$H$2*1,MAX(K$64:K2371)=MAX(L$64:L2371)),MAX(K$64:K2371)+1,""),"")</f>
        <v/>
      </c>
      <c r="L2372" s="104" t="str">
        <f>IFERROR(IF(AND($F2371/INDEX($F$64:$F2372,MATCH(MAX(M$64:M2372),M$64:M2372,0)-1)&lt;(1-$P$2),MAX(K$64:K2372)&gt;MAX(L$64:L2371)),MAX(K$64:K2372),""),"")</f>
        <v/>
      </c>
      <c r="M2372" s="104" t="str">
        <f>IFERROR(IF(E2372="","",IF(K2372&lt;&gt;"",MAX(M$64:M2371)+1,IF(AND($F2371/INDEX($F$64:$F2372,MATCH(MAX(M$64:M2371),M$64:M2371,0)-1)&gt;(1+$O$2),MAX(K$64:K2372)&gt;MAX(L$64:L2371)),MAX(M$64:M2371)+1,""))),"")</f>
        <v/>
      </c>
      <c r="N2372" s="91">
        <f t="shared" si="220"/>
        <v>0</v>
      </c>
      <c r="O2372" s="91" t="str">
        <f>IFERROR(IF(AND(N2371=$H$2*1,MAX(O$64:O2371)=MAX(P$64:P2371)),MAX(O$64:O2371)+1,""),"")</f>
        <v/>
      </c>
      <c r="P2372" s="91" t="str">
        <f>IFERROR(IF(MOD(MAX(Q$64:Q2372),10*MAX(O$64:O2372))&lt;=2,IF(AND(F2371/INDEX($F$64:$F2372,MATCH(MAX(O$64:O2372),O$64:O2372,0)-1)&lt;(1-$P$2),MAX(O$64:O2372)&gt;MAX(P$64:P2371)),MAX(O$64:O2372),""),IF(AND($F2371/INDEX($F$64:$F2372,MATCH(MAX(Q$64:Q2372),Q$64:Q2372,0)-1)&lt;(1-$P$2),MAX(O$64:O2372)&gt;MAX(P$64:P2371)),MAX(O$64:O2372),"")),"")</f>
        <v/>
      </c>
      <c r="Q2372" s="91" t="str">
        <f>IFERROR(IF(E2372="","",IF(O2372&lt;&gt;"",MAX(O$64:O2372)*10+1,IF(AND($F2371/INDEX($F$64:$F2372,MATCH(MAX(Q$64:Q2371),Q$64:Q2371,0)-1)&gt;(1+$O$2),MAX(O$64:O2372)&gt;MAX(P$64:P2371)),MAX(Q$64:Q2371)+1,""))),"")</f>
        <v/>
      </c>
    </row>
    <row r="2373" spans="1:17" x14ac:dyDescent="0.2">
      <c r="A2373" s="13">
        <f>HLOOKUP($E$2,历史数据!$V$3:$AE$5000,ROW(A2371),)</f>
        <v>1922301</v>
      </c>
      <c r="B2373" s="41">
        <v>40023</v>
      </c>
      <c r="C2373" s="100">
        <f>IFERROR(IF(A2373&lt;&gt;0,MAX($C$4:C2372)+1,""),"")</f>
        <v>2319</v>
      </c>
      <c r="D2373" s="100"/>
      <c r="E2373" s="99">
        <f t="shared" si="216"/>
        <v>40102</v>
      </c>
      <c r="F2373" s="101">
        <f>IFERROR(VLOOKUP(E2373,历史数据!AH:AJ,3,),"")</f>
        <v>9.4872877532641606</v>
      </c>
      <c r="G2373" s="101">
        <f t="shared" si="217"/>
        <v>10.899520925693739</v>
      </c>
      <c r="H2373" s="105">
        <f t="shared" si="218"/>
        <v>-4.0092092727851414E-3</v>
      </c>
      <c r="I2373" s="101">
        <f>IFERROR(VLOOKUP(E2373,历史数据!AH:AJ,2,),"")</f>
        <v>9.5785116739686291</v>
      </c>
      <c r="J2373" s="104">
        <f t="shared" si="219"/>
        <v>0</v>
      </c>
      <c r="K2373" s="104" t="str">
        <f>IFERROR(IF(AND(J2372=$H$2*1,MAX(K$64:K2372)=MAX(L$64:L2372)),MAX(K$64:K2372)+1,""),"")</f>
        <v/>
      </c>
      <c r="L2373" s="104" t="str">
        <f>IFERROR(IF(AND($F2372/INDEX($F$64:$F2373,MATCH(MAX(M$64:M2373),M$64:M2373,0)-1)&lt;(1-$P$2),MAX(K$64:K2373)&gt;MAX(L$64:L2372)),MAX(K$64:K2373),""),"")</f>
        <v/>
      </c>
      <c r="M2373" s="104" t="str">
        <f>IFERROR(IF(E2373="","",IF(K2373&lt;&gt;"",MAX(M$64:M2372)+1,IF(AND($F2372/INDEX($F$64:$F2373,MATCH(MAX(M$64:M2372),M$64:M2372,0)-1)&gt;(1+$O$2),MAX(K$64:K2373)&gt;MAX(L$64:L2372)),MAX(M$64:M2372)+1,""))),"")</f>
        <v/>
      </c>
      <c r="N2373" s="91">
        <f t="shared" si="220"/>
        <v>0</v>
      </c>
      <c r="O2373" s="91" t="str">
        <f>IFERROR(IF(AND(N2372=$H$2*1,MAX(O$64:O2372)=MAX(P$64:P2372)),MAX(O$64:O2372)+1,""),"")</f>
        <v/>
      </c>
      <c r="P2373" s="91" t="str">
        <f>IFERROR(IF(MOD(MAX(Q$64:Q2373),10*MAX(O$64:O2373))&lt;=2,IF(AND(F2372/INDEX($F$64:$F2373,MATCH(MAX(O$64:O2373),O$64:O2373,0)-1)&lt;(1-$P$2),MAX(O$64:O2373)&gt;MAX(P$64:P2372)),MAX(O$64:O2373),""),IF(AND($F2372/INDEX($F$64:$F2373,MATCH(MAX(Q$64:Q2373),Q$64:Q2373,0)-1)&lt;(1-$P$2),MAX(O$64:O2373)&gt;MAX(P$64:P2372)),MAX(O$64:O2373),"")),"")</f>
        <v/>
      </c>
      <c r="Q2373" s="91" t="str">
        <f>IFERROR(IF(E2373="","",IF(O2373&lt;&gt;"",MAX(O$64:O2373)*10+1,IF(AND($F2372/INDEX($F$64:$F2373,MATCH(MAX(Q$64:Q2372),Q$64:Q2372,0)-1)&gt;(1+$O$2),MAX(O$64:O2373)&gt;MAX(P$64:P2372)),MAX(Q$64:Q2372)+1,""))),"")</f>
        <v/>
      </c>
    </row>
    <row r="2374" spans="1:17" x14ac:dyDescent="0.2">
      <c r="A2374" s="13">
        <f>HLOOKUP($E$2,历史数据!$V$3:$AE$5000,ROW(A2372),)</f>
        <v>2534400</v>
      </c>
      <c r="B2374" s="41">
        <v>40024</v>
      </c>
      <c r="C2374" s="100">
        <f>IFERROR(IF(A2374&lt;&gt;0,MAX($C$4:C2373)+1,""),"")</f>
        <v>2320</v>
      </c>
      <c r="D2374" s="100"/>
      <c r="E2374" s="99">
        <f t="shared" ref="E2374:E2437" si="221">IFERROR(INDEX(B:B,MATCH(ROW(A2370),C:C,0)),"")</f>
        <v>40105</v>
      </c>
      <c r="F2374" s="101">
        <f>IFERROR(VLOOKUP(E2374,历史数据!AH:AJ,3,),"")</f>
        <v>9.7870234927216799</v>
      </c>
      <c r="G2374" s="101">
        <f t="shared" si="217"/>
        <v>10.861076559111144</v>
      </c>
      <c r="H2374" s="105">
        <f t="shared" si="218"/>
        <v>-3.527161133474177E-3</v>
      </c>
      <c r="I2374" s="101">
        <f>IFERROR(VLOOKUP(E2374,历史数据!AH:AJ,2,),"")</f>
        <v>9.4481917872479606</v>
      </c>
      <c r="J2374" s="104">
        <f t="shared" si="219"/>
        <v>0</v>
      </c>
      <c r="K2374" s="104" t="str">
        <f>IFERROR(IF(AND(J2373=$H$2*1,MAX(K$64:K2373)=MAX(L$64:L2373)),MAX(K$64:K2373)+1,""),"")</f>
        <v/>
      </c>
      <c r="L2374" s="104" t="str">
        <f>IFERROR(IF(AND($F2373/INDEX($F$64:$F2374,MATCH(MAX(M$64:M2374),M$64:M2374,0)-1)&lt;(1-$P$2),MAX(K$64:K2374)&gt;MAX(L$64:L2373)),MAX(K$64:K2374),""),"")</f>
        <v/>
      </c>
      <c r="M2374" s="104" t="str">
        <f>IFERROR(IF(E2374="","",IF(K2374&lt;&gt;"",MAX(M$64:M2373)+1,IF(AND($F2373/INDEX($F$64:$F2374,MATCH(MAX(M$64:M2373),M$64:M2373,0)-1)&gt;(1+$O$2),MAX(K$64:K2374)&gt;MAX(L$64:L2373)),MAX(M$64:M2373)+1,""))),"")</f>
        <v/>
      </c>
      <c r="N2374" s="91">
        <f t="shared" si="220"/>
        <v>0</v>
      </c>
      <c r="O2374" s="91" t="str">
        <f>IFERROR(IF(AND(N2373=$H$2*1,MAX(O$64:O2373)=MAX(P$64:P2373)),MAX(O$64:O2373)+1,""),"")</f>
        <v/>
      </c>
      <c r="P2374" s="91" t="str">
        <f>IFERROR(IF(MOD(MAX(Q$64:Q2374),10*MAX(O$64:O2374))&lt;=2,IF(AND(F2373/INDEX($F$64:$F2374,MATCH(MAX(O$64:O2374),O$64:O2374,0)-1)&lt;(1-$P$2),MAX(O$64:O2374)&gt;MAX(P$64:P2373)),MAX(O$64:O2374),""),IF(AND($F2373/INDEX($F$64:$F2374,MATCH(MAX(Q$64:Q2374),Q$64:Q2374,0)-1)&lt;(1-$P$2),MAX(O$64:O2374)&gt;MAX(P$64:P2373)),MAX(O$64:O2374),"")),"")</f>
        <v/>
      </c>
      <c r="Q2374" s="91" t="str">
        <f>IFERROR(IF(E2374="","",IF(O2374&lt;&gt;"",MAX(O$64:O2374)*10+1,IF(AND($F2373/INDEX($F$64:$F2374,MATCH(MAX(Q$64:Q2373),Q$64:Q2373,0)-1)&gt;(1+$O$2),MAX(O$64:O2374)&gt;MAX(P$64:P2373)),MAX(Q$64:Q2373)+1,""))),"")</f>
        <v/>
      </c>
    </row>
    <row r="2375" spans="1:17" x14ac:dyDescent="0.2">
      <c r="A2375" s="13">
        <f>HLOOKUP($E$2,历史数据!$V$3:$AE$5000,ROW(A2373),)</f>
        <v>1639433</v>
      </c>
      <c r="B2375" s="41">
        <v>40025</v>
      </c>
      <c r="C2375" s="100">
        <f>IFERROR(IF(A2375&lt;&gt;0,MAX($C$4:C2374)+1,""),"")</f>
        <v>2321</v>
      </c>
      <c r="D2375" s="100"/>
      <c r="E2375" s="99">
        <f t="shared" si="221"/>
        <v>40106</v>
      </c>
      <c r="F2375" s="101">
        <f>IFERROR(VLOOKUP(E2375,历史数据!AH:AJ,3,),"")</f>
        <v>9.9694713341306098</v>
      </c>
      <c r="G2375" s="101">
        <f t="shared" si="217"/>
        <v>10.825672989885362</v>
      </c>
      <c r="H2375" s="105">
        <f t="shared" si="218"/>
        <v>-3.2596740325969709E-3</v>
      </c>
      <c r="I2375" s="101">
        <f>IFERROR(VLOOKUP(E2375,历史数据!AH:AJ,2,),"")</f>
        <v>9.7479275267054906</v>
      </c>
      <c r="J2375" s="104">
        <f t="shared" si="219"/>
        <v>0</v>
      </c>
      <c r="K2375" s="104" t="str">
        <f>IFERROR(IF(AND(J2374=$H$2*1,MAX(K$64:K2374)=MAX(L$64:L2374)),MAX(K$64:K2374)+1,""),"")</f>
        <v/>
      </c>
      <c r="L2375" s="104" t="str">
        <f>IFERROR(IF(AND($F2374/INDEX($F$64:$F2375,MATCH(MAX(M$64:M2375),M$64:M2375,0)-1)&lt;(1-$P$2),MAX(K$64:K2375)&gt;MAX(L$64:L2374)),MAX(K$64:K2375),""),"")</f>
        <v/>
      </c>
      <c r="M2375" s="104" t="str">
        <f>IFERROR(IF(E2375="","",IF(K2375&lt;&gt;"",MAX(M$64:M2374)+1,IF(AND($F2374/INDEX($F$64:$F2375,MATCH(MAX(M$64:M2374),M$64:M2374,0)-1)&gt;(1+$O$2),MAX(K$64:K2375)&gt;MAX(L$64:L2374)),MAX(M$64:M2374)+1,""))),"")</f>
        <v/>
      </c>
      <c r="N2375" s="91">
        <f t="shared" si="220"/>
        <v>0</v>
      </c>
      <c r="O2375" s="91" t="str">
        <f>IFERROR(IF(AND(N2374=$H$2*1,MAX(O$64:O2374)=MAX(P$64:P2374)),MAX(O$64:O2374)+1,""),"")</f>
        <v/>
      </c>
      <c r="P2375" s="91" t="str">
        <f>IFERROR(IF(MOD(MAX(Q$64:Q2375),10*MAX(O$64:O2375))&lt;=2,IF(AND(F2374/INDEX($F$64:$F2375,MATCH(MAX(O$64:O2375),O$64:O2375,0)-1)&lt;(1-$P$2),MAX(O$64:O2375)&gt;MAX(P$64:P2374)),MAX(O$64:O2375),""),IF(AND($F2374/INDEX($F$64:$F2375,MATCH(MAX(Q$64:Q2375),Q$64:Q2375,0)-1)&lt;(1-$P$2),MAX(O$64:O2375)&gt;MAX(P$64:P2374)),MAX(O$64:O2375),"")),"")</f>
        <v/>
      </c>
      <c r="Q2375" s="91" t="str">
        <f>IFERROR(IF(E2375="","",IF(O2375&lt;&gt;"",MAX(O$64:O2375)*10+1,IF(AND($F2374/INDEX($F$64:$F2375,MATCH(MAX(Q$64:Q2374),Q$64:Q2374,0)-1)&gt;(1+$O$2),MAX(O$64:O2375)&gt;MAX(P$64:P2374)),MAX(Q$64:Q2374)+1,""))),"")</f>
        <v/>
      </c>
    </row>
    <row r="2376" spans="1:17" x14ac:dyDescent="0.2">
      <c r="A2376" s="13">
        <f>HLOOKUP($E$2,历史数据!$V$3:$AE$5000,ROW(A2374),)</f>
        <v>1194511</v>
      </c>
      <c r="B2376" s="41">
        <v>40028</v>
      </c>
      <c r="C2376" s="100">
        <f>IFERROR(IF(A2376&lt;&gt;0,MAX($C$4:C2375)+1,""),"")</f>
        <v>2322</v>
      </c>
      <c r="D2376" s="100"/>
      <c r="E2376" s="99">
        <f t="shared" si="221"/>
        <v>40107</v>
      </c>
      <c r="F2376" s="101">
        <f>IFERROR(VLOOKUP(E2376,历史数据!AH:AJ,3,),"")</f>
        <v>9.8521834360820204</v>
      </c>
      <c r="G2376" s="101">
        <f t="shared" si="217"/>
        <v>10.787445823113968</v>
      </c>
      <c r="H2376" s="105">
        <f t="shared" si="218"/>
        <v>-3.5311584607359281E-3</v>
      </c>
      <c r="I2376" s="101">
        <f>IFERROR(VLOOKUP(E2376,历史数据!AH:AJ,2,),"")</f>
        <v>9.9694713341306098</v>
      </c>
      <c r="J2376" s="104">
        <f t="shared" si="219"/>
        <v>0</v>
      </c>
      <c r="K2376" s="104" t="str">
        <f>IFERROR(IF(AND(J2375=$H$2*1,MAX(K$64:K2375)=MAX(L$64:L2375)),MAX(K$64:K2375)+1,""),"")</f>
        <v/>
      </c>
      <c r="L2376" s="104" t="str">
        <f>IFERROR(IF(AND($F2375/INDEX($F$64:$F2376,MATCH(MAX(M$64:M2376),M$64:M2376,0)-1)&lt;(1-$P$2),MAX(K$64:K2376)&gt;MAX(L$64:L2375)),MAX(K$64:K2376),""),"")</f>
        <v/>
      </c>
      <c r="M2376" s="104" t="str">
        <f>IFERROR(IF(E2376="","",IF(K2376&lt;&gt;"",MAX(M$64:M2375)+1,IF(AND($F2375/INDEX($F$64:$F2376,MATCH(MAX(M$64:M2375),M$64:M2375,0)-1)&gt;(1+$O$2),MAX(K$64:K2376)&gt;MAX(L$64:L2375)),MAX(M$64:M2375)+1,""))),"")</f>
        <v/>
      </c>
      <c r="N2376" s="91">
        <f t="shared" si="220"/>
        <v>0</v>
      </c>
      <c r="O2376" s="91" t="str">
        <f>IFERROR(IF(AND(N2375=$H$2*1,MAX(O$64:O2375)=MAX(P$64:P2375)),MAX(O$64:O2375)+1,""),"")</f>
        <v/>
      </c>
      <c r="P2376" s="91" t="str">
        <f>IFERROR(IF(MOD(MAX(Q$64:Q2376),10*MAX(O$64:O2376))&lt;=2,IF(AND(F2375/INDEX($F$64:$F2376,MATCH(MAX(O$64:O2376),O$64:O2376,0)-1)&lt;(1-$P$2),MAX(O$64:O2376)&gt;MAX(P$64:P2375)),MAX(O$64:O2376),""),IF(AND($F2375/INDEX($F$64:$F2376,MATCH(MAX(Q$64:Q2376),Q$64:Q2376,0)-1)&lt;(1-$P$2),MAX(O$64:O2376)&gt;MAX(P$64:P2375)),MAX(O$64:O2376),"")),"")</f>
        <v/>
      </c>
      <c r="Q2376" s="91" t="str">
        <f>IFERROR(IF(E2376="","",IF(O2376&lt;&gt;"",MAX(O$64:O2376)*10+1,IF(AND($F2375/INDEX($F$64:$F2376,MATCH(MAX(Q$64:Q2375),Q$64:Q2375,0)-1)&gt;(1+$O$2),MAX(O$64:O2376)&gt;MAX(P$64:P2375)),MAX(Q$64:Q2375)+1,""))),"")</f>
        <v/>
      </c>
    </row>
    <row r="2377" spans="1:17" x14ac:dyDescent="0.2">
      <c r="A2377" s="13">
        <f>HLOOKUP($E$2,历史数据!$V$3:$AE$5000,ROW(A2375),)</f>
        <v>1000787</v>
      </c>
      <c r="B2377" s="41">
        <v>40029</v>
      </c>
      <c r="C2377" s="100">
        <f>IFERROR(IF(A2377&lt;&gt;0,MAX($C$4:C2376)+1,""),"")</f>
        <v>2323</v>
      </c>
      <c r="D2377" s="100"/>
      <c r="E2377" s="99">
        <f t="shared" si="221"/>
        <v>40108</v>
      </c>
      <c r="F2377" s="101">
        <f>IFERROR(VLOOKUP(E2377,历史数据!AH:AJ,3,),"")</f>
        <v>9.9173433794423502</v>
      </c>
      <c r="G2377" s="101">
        <f t="shared" si="217"/>
        <v>10.751825054076987</v>
      </c>
      <c r="H2377" s="105">
        <f t="shared" si="218"/>
        <v>-3.30205774574166E-3</v>
      </c>
      <c r="I2377" s="101">
        <f>IFERROR(VLOOKUP(E2377,历史数据!AH:AJ,2,),"")</f>
        <v>9.8000554813937502</v>
      </c>
      <c r="J2377" s="104">
        <f t="shared" si="219"/>
        <v>0</v>
      </c>
      <c r="K2377" s="104" t="str">
        <f>IFERROR(IF(AND(J2376=$H$2*1,MAX(K$64:K2376)=MAX(L$64:L2376)),MAX(K$64:K2376)+1,""),"")</f>
        <v/>
      </c>
      <c r="L2377" s="104" t="str">
        <f>IFERROR(IF(AND($F2376/INDEX($F$64:$F2377,MATCH(MAX(M$64:M2377),M$64:M2377,0)-1)&lt;(1-$P$2),MAX(K$64:K2377)&gt;MAX(L$64:L2376)),MAX(K$64:K2377),""),"")</f>
        <v/>
      </c>
      <c r="M2377" s="104" t="str">
        <f>IFERROR(IF(E2377="","",IF(K2377&lt;&gt;"",MAX(M$64:M2376)+1,IF(AND($F2376/INDEX($F$64:$F2377,MATCH(MAX(M$64:M2376),M$64:M2376,0)-1)&gt;(1+$O$2),MAX(K$64:K2377)&gt;MAX(L$64:L2376)),MAX(M$64:M2376)+1,""))),"")</f>
        <v/>
      </c>
      <c r="N2377" s="91">
        <f t="shared" si="220"/>
        <v>0</v>
      </c>
      <c r="O2377" s="91" t="str">
        <f>IFERROR(IF(AND(N2376=$H$2*1,MAX(O$64:O2376)=MAX(P$64:P2376)),MAX(O$64:O2376)+1,""),"")</f>
        <v/>
      </c>
      <c r="P2377" s="91" t="str">
        <f>IFERROR(IF(MOD(MAX(Q$64:Q2377),10*MAX(O$64:O2377))&lt;=2,IF(AND(F2376/INDEX($F$64:$F2377,MATCH(MAX(O$64:O2377),O$64:O2377,0)-1)&lt;(1-$P$2),MAX(O$64:O2377)&gt;MAX(P$64:P2376)),MAX(O$64:O2377),""),IF(AND($F2376/INDEX($F$64:$F2377,MATCH(MAX(Q$64:Q2377),Q$64:Q2377,0)-1)&lt;(1-$P$2),MAX(O$64:O2377)&gt;MAX(P$64:P2376)),MAX(O$64:O2377),"")),"")</f>
        <v/>
      </c>
      <c r="Q2377" s="91" t="str">
        <f>IFERROR(IF(E2377="","",IF(O2377&lt;&gt;"",MAX(O$64:O2377)*10+1,IF(AND($F2376/INDEX($F$64:$F2377,MATCH(MAX(Q$64:Q2376),Q$64:Q2376,0)-1)&gt;(1+$O$2),MAX(O$64:O2377)&gt;MAX(P$64:P2376)),MAX(Q$64:Q2376)+1,""))),"")</f>
        <v/>
      </c>
    </row>
    <row r="2378" spans="1:17" x14ac:dyDescent="0.2">
      <c r="A2378" s="13">
        <f>HLOOKUP($E$2,历史数据!$V$3:$AE$5000,ROW(A2376),)</f>
        <v>844189</v>
      </c>
      <c r="B2378" s="41">
        <v>40030</v>
      </c>
      <c r="C2378" s="100">
        <f>IFERROR(IF(A2378&lt;&gt;0,MAX($C$4:C2377)+1,""),"")</f>
        <v>2324</v>
      </c>
      <c r="D2378" s="100"/>
      <c r="E2378" s="99">
        <f t="shared" si="221"/>
        <v>40109</v>
      </c>
      <c r="F2378" s="101">
        <f>IFERROR(VLOOKUP(E2378,历史数据!AH:AJ,3,),"")</f>
        <v>10.0215992888189</v>
      </c>
      <c r="G2378" s="101">
        <f t="shared" si="217"/>
        <v>10.717073084284811</v>
      </c>
      <c r="H2378" s="105">
        <f t="shared" si="218"/>
        <v>-3.2321926386811306E-3</v>
      </c>
      <c r="I2378" s="101">
        <f>IFERROR(VLOOKUP(E2378,历史数据!AH:AJ,2,),"")</f>
        <v>9.9173433794423502</v>
      </c>
      <c r="J2378" s="104">
        <f t="shared" si="219"/>
        <v>0</v>
      </c>
      <c r="K2378" s="104" t="str">
        <f>IFERROR(IF(AND(J2377=$H$2*1,MAX(K$64:K2377)=MAX(L$64:L2377)),MAX(K$64:K2377)+1,""),"")</f>
        <v/>
      </c>
      <c r="L2378" s="104" t="str">
        <f>IFERROR(IF(AND($F2377/INDEX($F$64:$F2378,MATCH(MAX(M$64:M2378),M$64:M2378,0)-1)&lt;(1-$P$2),MAX(K$64:K2378)&gt;MAX(L$64:L2377)),MAX(K$64:K2378),""),"")</f>
        <v/>
      </c>
      <c r="M2378" s="104" t="str">
        <f>IFERROR(IF(E2378="","",IF(K2378&lt;&gt;"",MAX(M$64:M2377)+1,IF(AND($F2377/INDEX($F$64:$F2378,MATCH(MAX(M$64:M2377),M$64:M2377,0)-1)&gt;(1+$O$2),MAX(K$64:K2378)&gt;MAX(L$64:L2377)),MAX(M$64:M2377)+1,""))),"")</f>
        <v/>
      </c>
      <c r="N2378" s="91">
        <f t="shared" si="220"/>
        <v>0</v>
      </c>
      <c r="O2378" s="91" t="str">
        <f>IFERROR(IF(AND(N2377=$H$2*1,MAX(O$64:O2377)=MAX(P$64:P2377)),MAX(O$64:O2377)+1,""),"")</f>
        <v/>
      </c>
      <c r="P2378" s="91" t="str">
        <f>IFERROR(IF(MOD(MAX(Q$64:Q2378),10*MAX(O$64:O2378))&lt;=2,IF(AND(F2377/INDEX($F$64:$F2378,MATCH(MAX(O$64:O2378),O$64:O2378,0)-1)&lt;(1-$P$2),MAX(O$64:O2378)&gt;MAX(P$64:P2377)),MAX(O$64:O2378),""),IF(AND($F2377/INDEX($F$64:$F2378,MATCH(MAX(Q$64:Q2378),Q$64:Q2378,0)-1)&lt;(1-$P$2),MAX(O$64:O2378)&gt;MAX(P$64:P2377)),MAX(O$64:O2378),"")),"")</f>
        <v/>
      </c>
      <c r="Q2378" s="91" t="str">
        <f>IFERROR(IF(E2378="","",IF(O2378&lt;&gt;"",MAX(O$64:O2378)*10+1,IF(AND($F2377/INDEX($F$64:$F2378,MATCH(MAX(Q$64:Q2377),Q$64:Q2377,0)-1)&gt;(1+$O$2),MAX(O$64:O2378)&gt;MAX(P$64:P2377)),MAX(Q$64:Q2377)+1,""))),"")</f>
        <v/>
      </c>
    </row>
    <row r="2379" spans="1:17" x14ac:dyDescent="0.2">
      <c r="A2379" s="13">
        <f>HLOOKUP($E$2,历史数据!$V$3:$AE$5000,ROW(A2377),)</f>
        <v>1264315</v>
      </c>
      <c r="B2379" s="41">
        <v>40031</v>
      </c>
      <c r="C2379" s="100">
        <f>IFERROR(IF(A2379&lt;&gt;0,MAX($C$4:C2378)+1,""),"")</f>
        <v>2325</v>
      </c>
      <c r="D2379" s="100"/>
      <c r="E2379" s="99">
        <f t="shared" si="221"/>
        <v>40112</v>
      </c>
      <c r="F2379" s="101">
        <f>IFERROR(VLOOKUP(E2379,历史数据!AH:AJ,3,),"")</f>
        <v>10.073727243507101</v>
      </c>
      <c r="G2379" s="101">
        <f t="shared" si="217"/>
        <v>10.681886714870229</v>
      </c>
      <c r="H2379" s="105">
        <f t="shared" si="218"/>
        <v>-3.2832070041752814E-3</v>
      </c>
      <c r="I2379" s="101">
        <f>IFERROR(VLOOKUP(E2379,历史数据!AH:AJ,2,),"")</f>
        <v>9.98250332280268</v>
      </c>
      <c r="J2379" s="104">
        <f t="shared" si="219"/>
        <v>0</v>
      </c>
      <c r="K2379" s="104" t="str">
        <f>IFERROR(IF(AND(J2378=$H$2*1,MAX(K$64:K2378)=MAX(L$64:L2378)),MAX(K$64:K2378)+1,""),"")</f>
        <v/>
      </c>
      <c r="L2379" s="104" t="str">
        <f>IFERROR(IF(AND($F2378/INDEX($F$64:$F2379,MATCH(MAX(M$64:M2379),M$64:M2379,0)-1)&lt;(1-$P$2),MAX(K$64:K2379)&gt;MAX(L$64:L2378)),MAX(K$64:K2379),""),"")</f>
        <v/>
      </c>
      <c r="M2379" s="104" t="str">
        <f>IFERROR(IF(E2379="","",IF(K2379&lt;&gt;"",MAX(M$64:M2378)+1,IF(AND($F2378/INDEX($F$64:$F2379,MATCH(MAX(M$64:M2378),M$64:M2378,0)-1)&gt;(1+$O$2),MAX(K$64:K2379)&gt;MAX(L$64:L2378)),MAX(M$64:M2378)+1,""))),"")</f>
        <v/>
      </c>
      <c r="N2379" s="91">
        <f t="shared" si="220"/>
        <v>0</v>
      </c>
      <c r="O2379" s="91" t="str">
        <f>IFERROR(IF(AND(N2378=$H$2*1,MAX(O$64:O2378)=MAX(P$64:P2378)),MAX(O$64:O2378)+1,""),"")</f>
        <v/>
      </c>
      <c r="P2379" s="91" t="str">
        <f>IFERROR(IF(MOD(MAX(Q$64:Q2379),10*MAX(O$64:O2379))&lt;=2,IF(AND(F2378/INDEX($F$64:$F2379,MATCH(MAX(O$64:O2379),O$64:O2379,0)-1)&lt;(1-$P$2),MAX(O$64:O2379)&gt;MAX(P$64:P2378)),MAX(O$64:O2379),""),IF(AND($F2378/INDEX($F$64:$F2379,MATCH(MAX(Q$64:Q2379),Q$64:Q2379,0)-1)&lt;(1-$P$2),MAX(O$64:O2379)&gt;MAX(P$64:P2378)),MAX(O$64:O2379),"")),"")</f>
        <v/>
      </c>
      <c r="Q2379" s="91" t="str">
        <f>IFERROR(IF(E2379="","",IF(O2379&lt;&gt;"",MAX(O$64:O2379)*10+1,IF(AND($F2378/INDEX($F$64:$F2379,MATCH(MAX(Q$64:Q2378),Q$64:Q2378,0)-1)&gt;(1+$O$2),MAX(O$64:O2379)&gt;MAX(P$64:P2378)),MAX(Q$64:Q2378)+1,""))),"")</f>
        <v/>
      </c>
    </row>
    <row r="2380" spans="1:17" x14ac:dyDescent="0.2">
      <c r="A2380" s="13">
        <f>HLOOKUP($E$2,历史数据!$V$3:$AE$5000,ROW(A2378),)</f>
        <v>2476800</v>
      </c>
      <c r="B2380" s="41">
        <v>40032</v>
      </c>
      <c r="C2380" s="100">
        <f>IFERROR(IF(A2380&lt;&gt;0,MAX($C$4:C2379)+1,""),"")</f>
        <v>2326</v>
      </c>
      <c r="D2380" s="100"/>
      <c r="E2380" s="99">
        <f t="shared" si="221"/>
        <v>40113</v>
      </c>
      <c r="F2380" s="101">
        <f>IFERROR(VLOOKUP(E2380,历史数据!AH:AJ,3,),"")</f>
        <v>10.0215992888189</v>
      </c>
      <c r="G2380" s="101">
        <f t="shared" si="217"/>
        <v>10.635623155084396</v>
      </c>
      <c r="H2380" s="105">
        <f t="shared" si="218"/>
        <v>-4.3310288735256552E-3</v>
      </c>
      <c r="I2380" s="101">
        <f>IFERROR(VLOOKUP(E2380,历史数据!AH:AJ,2,),"")</f>
        <v>10.034631277490901</v>
      </c>
      <c r="J2380" s="104">
        <f t="shared" si="219"/>
        <v>0</v>
      </c>
      <c r="K2380" s="104" t="str">
        <f>IFERROR(IF(AND(J2379=$H$2*1,MAX(K$64:K2379)=MAX(L$64:L2379)),MAX(K$64:K2379)+1,""),"")</f>
        <v/>
      </c>
      <c r="L2380" s="104" t="str">
        <f>IFERROR(IF(AND($F2379/INDEX($F$64:$F2380,MATCH(MAX(M$64:M2380),M$64:M2380,0)-1)&lt;(1-$P$2),MAX(K$64:K2380)&gt;MAX(L$64:L2379)),MAX(K$64:K2380),""),"")</f>
        <v/>
      </c>
      <c r="M2380" s="104" t="str">
        <f>IFERROR(IF(E2380="","",IF(K2380&lt;&gt;"",MAX(M$64:M2379)+1,IF(AND($F2379/INDEX($F$64:$F2380,MATCH(MAX(M$64:M2379),M$64:M2379,0)-1)&gt;(1+$O$2),MAX(K$64:K2380)&gt;MAX(L$64:L2379)),MAX(M$64:M2379)+1,""))),"")</f>
        <v/>
      </c>
      <c r="N2380" s="91">
        <f t="shared" si="220"/>
        <v>0</v>
      </c>
      <c r="O2380" s="91" t="str">
        <f>IFERROR(IF(AND(N2379=$H$2*1,MAX(O$64:O2379)=MAX(P$64:P2379)),MAX(O$64:O2379)+1,""),"")</f>
        <v/>
      </c>
      <c r="P2380" s="91" t="str">
        <f>IFERROR(IF(MOD(MAX(Q$64:Q2380),10*MAX(O$64:O2380))&lt;=2,IF(AND(F2379/INDEX($F$64:$F2380,MATCH(MAX(O$64:O2380),O$64:O2380,0)-1)&lt;(1-$P$2),MAX(O$64:O2380)&gt;MAX(P$64:P2379)),MAX(O$64:O2380),""),IF(AND($F2379/INDEX($F$64:$F2380,MATCH(MAX(Q$64:Q2380),Q$64:Q2380,0)-1)&lt;(1-$P$2),MAX(O$64:O2380)&gt;MAX(P$64:P2379)),MAX(O$64:O2380),"")),"")</f>
        <v/>
      </c>
      <c r="Q2380" s="91" t="str">
        <f>IFERROR(IF(E2380="","",IF(O2380&lt;&gt;"",MAX(O$64:O2380)*10+1,IF(AND($F2379/INDEX($F$64:$F2380,MATCH(MAX(Q$64:Q2379),Q$64:Q2379,0)-1)&gt;(1+$O$2),MAX(O$64:O2380)&gt;MAX(P$64:P2379)),MAX(Q$64:Q2379)+1,""))),"")</f>
        <v/>
      </c>
    </row>
    <row r="2381" spans="1:17" x14ac:dyDescent="0.2">
      <c r="A2381" s="13">
        <f>HLOOKUP($E$2,历史数据!$V$3:$AE$5000,ROW(A2379),)</f>
        <v>2109436</v>
      </c>
      <c r="B2381" s="41">
        <v>40035</v>
      </c>
      <c r="C2381" s="100">
        <f>IFERROR(IF(A2381&lt;&gt;0,MAX($C$4:C2380)+1,""),"")</f>
        <v>2327</v>
      </c>
      <c r="D2381" s="100"/>
      <c r="E2381" s="99">
        <f t="shared" si="221"/>
        <v>40114</v>
      </c>
      <c r="F2381" s="101">
        <f>IFERROR(VLOOKUP(E2381,历史数据!AH:AJ,3,),"")</f>
        <v>10.034631277490901</v>
      </c>
      <c r="G2381" s="101">
        <f t="shared" si="217"/>
        <v>10.578934004360907</v>
      </c>
      <c r="H2381" s="105">
        <f t="shared" si="218"/>
        <v>-5.3301202850900564E-3</v>
      </c>
      <c r="I2381" s="101">
        <f>IFERROR(VLOOKUP(E2381,历史数据!AH:AJ,2,),"")</f>
        <v>9.9694713341306098</v>
      </c>
      <c r="J2381" s="104">
        <f t="shared" si="219"/>
        <v>0</v>
      </c>
      <c r="K2381" s="104" t="str">
        <f>IFERROR(IF(AND(J2380=$H$2*1,MAX(K$64:K2380)=MAX(L$64:L2380)),MAX(K$64:K2380)+1,""),"")</f>
        <v/>
      </c>
      <c r="L2381" s="104" t="str">
        <f>IFERROR(IF(AND($F2380/INDEX($F$64:$F2381,MATCH(MAX(M$64:M2381),M$64:M2381,0)-1)&lt;(1-$P$2),MAX(K$64:K2381)&gt;MAX(L$64:L2380)),MAX(K$64:K2381),""),"")</f>
        <v/>
      </c>
      <c r="M2381" s="104" t="str">
        <f>IFERROR(IF(E2381="","",IF(K2381&lt;&gt;"",MAX(M$64:M2380)+1,IF(AND($F2380/INDEX($F$64:$F2381,MATCH(MAX(M$64:M2380),M$64:M2380,0)-1)&gt;(1+$O$2),MAX(K$64:K2381)&gt;MAX(L$64:L2380)),MAX(M$64:M2380)+1,""))),"")</f>
        <v/>
      </c>
      <c r="N2381" s="91">
        <f t="shared" si="220"/>
        <v>0</v>
      </c>
      <c r="O2381" s="91" t="str">
        <f>IFERROR(IF(AND(N2380=$H$2*1,MAX(O$64:O2380)=MAX(P$64:P2380)),MAX(O$64:O2380)+1,""),"")</f>
        <v/>
      </c>
      <c r="P2381" s="91" t="str">
        <f>IFERROR(IF(MOD(MAX(Q$64:Q2381),10*MAX(O$64:O2381))&lt;=2,IF(AND(F2380/INDEX($F$64:$F2381,MATCH(MAX(O$64:O2381),O$64:O2381,0)-1)&lt;(1-$P$2),MAX(O$64:O2381)&gt;MAX(P$64:P2380)),MAX(O$64:O2381),""),IF(AND($F2380/INDEX($F$64:$F2381,MATCH(MAX(Q$64:Q2381),Q$64:Q2381,0)-1)&lt;(1-$P$2),MAX(O$64:O2381)&gt;MAX(P$64:P2380)),MAX(O$64:O2381),"")),"")</f>
        <v/>
      </c>
      <c r="Q2381" s="91" t="str">
        <f>IFERROR(IF(E2381="","",IF(O2381&lt;&gt;"",MAX(O$64:O2381)*10+1,IF(AND($F2380/INDEX($F$64:$F2381,MATCH(MAX(Q$64:Q2380),Q$64:Q2380,0)-1)&gt;(1+$O$2),MAX(O$64:O2381)&gt;MAX(P$64:P2380)),MAX(Q$64:Q2380)+1,""))),"")</f>
        <v/>
      </c>
    </row>
    <row r="2382" spans="1:17" x14ac:dyDescent="0.2">
      <c r="A2382" s="13">
        <f>HLOOKUP($E$2,历史数据!$V$3:$AE$5000,ROW(A2380),)</f>
        <v>1644232</v>
      </c>
      <c r="B2382" s="41">
        <v>40036</v>
      </c>
      <c r="C2382" s="100">
        <f>IFERROR(IF(A2382&lt;&gt;0,MAX($C$4:C2381)+1,""),"")</f>
        <v>2328</v>
      </c>
      <c r="D2382" s="100"/>
      <c r="E2382" s="99">
        <f t="shared" si="221"/>
        <v>40115</v>
      </c>
      <c r="F2382" s="101">
        <f>IFERROR(VLOOKUP(E2382,历史数据!AH:AJ,3,),"")</f>
        <v>9.6567036060010203</v>
      </c>
      <c r="G2382" s="101">
        <f t="shared" si="217"/>
        <v>10.51138486307736</v>
      </c>
      <c r="H2382" s="105">
        <f t="shared" si="218"/>
        <v>-6.3852502771735153E-3</v>
      </c>
      <c r="I2382" s="101">
        <f>IFERROR(VLOOKUP(E2382,历史数据!AH:AJ,2,),"")</f>
        <v>10.008567300146799</v>
      </c>
      <c r="J2382" s="104">
        <f t="shared" si="219"/>
        <v>0</v>
      </c>
      <c r="K2382" s="104" t="str">
        <f>IFERROR(IF(AND(J2381=$H$2*1,MAX(K$64:K2381)=MAX(L$64:L2381)),MAX(K$64:K2381)+1,""),"")</f>
        <v/>
      </c>
      <c r="L2382" s="104" t="str">
        <f>IFERROR(IF(AND($F2381/INDEX($F$64:$F2382,MATCH(MAX(M$64:M2382),M$64:M2382,0)-1)&lt;(1-$P$2),MAX(K$64:K2382)&gt;MAX(L$64:L2381)),MAX(K$64:K2382),""),"")</f>
        <v/>
      </c>
      <c r="M2382" s="104" t="str">
        <f>IFERROR(IF(E2382="","",IF(K2382&lt;&gt;"",MAX(M$64:M2381)+1,IF(AND($F2381/INDEX($F$64:$F2382,MATCH(MAX(M$64:M2381),M$64:M2381,0)-1)&gt;(1+$O$2),MAX(K$64:K2382)&gt;MAX(L$64:L2381)),MAX(M$64:M2381)+1,""))),"")</f>
        <v/>
      </c>
      <c r="N2382" s="91">
        <f t="shared" si="220"/>
        <v>0</v>
      </c>
      <c r="O2382" s="91" t="str">
        <f>IFERROR(IF(AND(N2381=$H$2*1,MAX(O$64:O2381)=MAX(P$64:P2381)),MAX(O$64:O2381)+1,""),"")</f>
        <v/>
      </c>
      <c r="P2382" s="91" t="str">
        <f>IFERROR(IF(MOD(MAX(Q$64:Q2382),10*MAX(O$64:O2382))&lt;=2,IF(AND(F2381/INDEX($F$64:$F2382,MATCH(MAX(O$64:O2382),O$64:O2382,0)-1)&lt;(1-$P$2),MAX(O$64:O2382)&gt;MAX(P$64:P2381)),MAX(O$64:O2382),""),IF(AND($F2381/INDEX($F$64:$F2382,MATCH(MAX(Q$64:Q2382),Q$64:Q2382,0)-1)&lt;(1-$P$2),MAX(O$64:O2382)&gt;MAX(P$64:P2381)),MAX(O$64:O2382),"")),"")</f>
        <v/>
      </c>
      <c r="Q2382" s="91" t="str">
        <f>IFERROR(IF(E2382="","",IF(O2382&lt;&gt;"",MAX(O$64:O2382)*10+1,IF(AND($F2381/INDEX($F$64:$F2382,MATCH(MAX(Q$64:Q2381),Q$64:Q2381,0)-1)&gt;(1+$O$2),MAX(O$64:O2382)&gt;MAX(P$64:P2381)),MAX(Q$64:Q2381)+1,""))),"")</f>
        <v/>
      </c>
    </row>
    <row r="2383" spans="1:17" x14ac:dyDescent="0.2">
      <c r="A2383" s="13">
        <f>HLOOKUP($E$2,历史数据!$V$3:$AE$5000,ROW(A2381),)</f>
        <v>1417930</v>
      </c>
      <c r="B2383" s="41">
        <v>40037</v>
      </c>
      <c r="C2383" s="100">
        <f>IFERROR(IF(A2383&lt;&gt;0,MAX($C$4:C2382)+1,""),"")</f>
        <v>2329</v>
      </c>
      <c r="D2383" s="100"/>
      <c r="E2383" s="99">
        <f t="shared" si="221"/>
        <v>40116</v>
      </c>
      <c r="F2383" s="101">
        <f>IFERROR(VLOOKUP(E2383,历史数据!AH:AJ,3,),"")</f>
        <v>9.7739915040496204</v>
      </c>
      <c r="G2383" s="101">
        <f t="shared" si="217"/>
        <v>10.457302110088287</v>
      </c>
      <c r="H2383" s="105">
        <f t="shared" si="218"/>
        <v>-5.1451596239279196E-3</v>
      </c>
      <c r="I2383" s="101">
        <f>IFERROR(VLOOKUP(E2383,历史数据!AH:AJ,2,),"")</f>
        <v>9.6176076399848203</v>
      </c>
      <c r="J2383" s="104">
        <f t="shared" si="219"/>
        <v>0</v>
      </c>
      <c r="K2383" s="104" t="str">
        <f>IFERROR(IF(AND(J2382=$H$2*1,MAX(K$64:K2382)=MAX(L$64:L2382)),MAX(K$64:K2382)+1,""),"")</f>
        <v/>
      </c>
      <c r="L2383" s="104" t="str">
        <f>IFERROR(IF(AND($F2382/INDEX($F$64:$F2383,MATCH(MAX(M$64:M2383),M$64:M2383,0)-1)&lt;(1-$P$2),MAX(K$64:K2383)&gt;MAX(L$64:L2382)),MAX(K$64:K2383),""),"")</f>
        <v/>
      </c>
      <c r="M2383" s="104" t="str">
        <f>IFERROR(IF(E2383="","",IF(K2383&lt;&gt;"",MAX(M$64:M2382)+1,IF(AND($F2382/INDEX($F$64:$F2383,MATCH(MAX(M$64:M2382),M$64:M2382,0)-1)&gt;(1+$O$2),MAX(K$64:K2383)&gt;MAX(L$64:L2382)),MAX(M$64:M2382)+1,""))),"")</f>
        <v/>
      </c>
      <c r="N2383" s="91">
        <f t="shared" si="220"/>
        <v>0</v>
      </c>
      <c r="O2383" s="91" t="str">
        <f>IFERROR(IF(AND(N2382=$H$2*1,MAX(O$64:O2382)=MAX(P$64:P2382)),MAX(O$64:O2382)+1,""),"")</f>
        <v/>
      </c>
      <c r="P2383" s="91" t="str">
        <f>IFERROR(IF(MOD(MAX(Q$64:Q2383),10*MAX(O$64:O2383))&lt;=2,IF(AND(F2382/INDEX($F$64:$F2383,MATCH(MAX(O$64:O2383),O$64:O2383,0)-1)&lt;(1-$P$2),MAX(O$64:O2383)&gt;MAX(P$64:P2382)),MAX(O$64:O2383),""),IF(AND($F2382/INDEX($F$64:$F2383,MATCH(MAX(Q$64:Q2383),Q$64:Q2383,0)-1)&lt;(1-$P$2),MAX(O$64:O2383)&gt;MAX(P$64:P2382)),MAX(O$64:O2383),"")),"")</f>
        <v/>
      </c>
      <c r="Q2383" s="91" t="str">
        <f>IFERROR(IF(E2383="","",IF(O2383&lt;&gt;"",MAX(O$64:O2383)*10+1,IF(AND($F2382/INDEX($F$64:$F2383,MATCH(MAX(Q$64:Q2382),Q$64:Q2382,0)-1)&gt;(1+$O$2),MAX(O$64:O2383)&gt;MAX(P$64:P2382)),MAX(Q$64:Q2382)+1,""))),"")</f>
        <v/>
      </c>
    </row>
    <row r="2384" spans="1:17" x14ac:dyDescent="0.2">
      <c r="A2384" s="13">
        <f>HLOOKUP($E$2,历史数据!$V$3:$AE$5000,ROW(A2382),)</f>
        <v>1250090</v>
      </c>
      <c r="B2384" s="41">
        <v>40038</v>
      </c>
      <c r="C2384" s="100">
        <f>IFERROR(IF(A2384&lt;&gt;0,MAX($C$4:C2383)+1,""),"")</f>
        <v>2330</v>
      </c>
      <c r="D2384" s="100"/>
      <c r="E2384" s="99">
        <f t="shared" si="221"/>
        <v>40119</v>
      </c>
      <c r="F2384" s="101">
        <f>IFERROR(VLOOKUP(E2384,历史数据!AH:AJ,3,),"")</f>
        <v>9.8391514474099502</v>
      </c>
      <c r="G2384" s="101">
        <f t="shared" si="217"/>
        <v>10.415165346715273</v>
      </c>
      <c r="H2384" s="105">
        <f t="shared" si="218"/>
        <v>-4.0294105429319327E-3</v>
      </c>
      <c r="I2384" s="101">
        <f>IFERROR(VLOOKUP(E2384,历史数据!AH:AJ,2,),"")</f>
        <v>9.5263837192803607</v>
      </c>
      <c r="J2384" s="104">
        <f t="shared" si="219"/>
        <v>0</v>
      </c>
      <c r="K2384" s="104" t="str">
        <f>IFERROR(IF(AND(J2383=$H$2*1,MAX(K$64:K2383)=MAX(L$64:L2383)),MAX(K$64:K2383)+1,""),"")</f>
        <v/>
      </c>
      <c r="L2384" s="104" t="str">
        <f>IFERROR(IF(AND($F2383/INDEX($F$64:$F2384,MATCH(MAX(M$64:M2384),M$64:M2384,0)-1)&lt;(1-$P$2),MAX(K$64:K2384)&gt;MAX(L$64:L2383)),MAX(K$64:K2384),""),"")</f>
        <v/>
      </c>
      <c r="M2384" s="104" t="str">
        <f>IFERROR(IF(E2384="","",IF(K2384&lt;&gt;"",MAX(M$64:M2383)+1,IF(AND($F2383/INDEX($F$64:$F2384,MATCH(MAX(M$64:M2383),M$64:M2383,0)-1)&gt;(1+$O$2),MAX(K$64:K2384)&gt;MAX(L$64:L2383)),MAX(M$64:M2383)+1,""))),"")</f>
        <v/>
      </c>
      <c r="N2384" s="91">
        <f t="shared" si="220"/>
        <v>0</v>
      </c>
      <c r="O2384" s="91" t="str">
        <f>IFERROR(IF(AND(N2383=$H$2*1,MAX(O$64:O2383)=MAX(P$64:P2383)),MAX(O$64:O2383)+1,""),"")</f>
        <v/>
      </c>
      <c r="P2384" s="91" t="str">
        <f>IFERROR(IF(MOD(MAX(Q$64:Q2384),10*MAX(O$64:O2384))&lt;=2,IF(AND(F2383/INDEX($F$64:$F2384,MATCH(MAX(O$64:O2384),O$64:O2384,0)-1)&lt;(1-$P$2),MAX(O$64:O2384)&gt;MAX(P$64:P2383)),MAX(O$64:O2384),""),IF(AND($F2383/INDEX($F$64:$F2384,MATCH(MAX(Q$64:Q2384),Q$64:Q2384,0)-1)&lt;(1-$P$2),MAX(O$64:O2384)&gt;MAX(P$64:P2383)),MAX(O$64:O2384),"")),"")</f>
        <v/>
      </c>
      <c r="Q2384" s="91" t="str">
        <f>IFERROR(IF(E2384="","",IF(O2384&lt;&gt;"",MAX(O$64:O2384)*10+1,IF(AND($F2383/INDEX($F$64:$F2384,MATCH(MAX(Q$64:Q2383),Q$64:Q2383,0)-1)&gt;(1+$O$2),MAX(O$64:O2384)&gt;MAX(P$64:P2383)),MAX(Q$64:Q2383)+1,""))),"")</f>
        <v/>
      </c>
    </row>
    <row r="2385" spans="1:17" x14ac:dyDescent="0.2">
      <c r="A2385" s="13">
        <f>HLOOKUP($E$2,历史数据!$V$3:$AE$5000,ROW(A2383),)</f>
        <v>1072600</v>
      </c>
      <c r="B2385" s="41">
        <v>40039</v>
      </c>
      <c r="C2385" s="100">
        <f>IFERROR(IF(A2385&lt;&gt;0,MAX($C$4:C2384)+1,""),"")</f>
        <v>2331</v>
      </c>
      <c r="D2385" s="100"/>
      <c r="E2385" s="99">
        <f t="shared" si="221"/>
        <v>40120</v>
      </c>
      <c r="F2385" s="101">
        <f>IFERROR(VLOOKUP(E2385,历史数据!AH:AJ,3,),"")</f>
        <v>10.112823209523301</v>
      </c>
      <c r="G2385" s="101">
        <f t="shared" si="217"/>
        <v>10.373897382587066</v>
      </c>
      <c r="H2385" s="105">
        <f t="shared" si="218"/>
        <v>-3.9622956289621092E-3</v>
      </c>
      <c r="I2385" s="101">
        <f>IFERROR(VLOOKUP(E2385,历史数据!AH:AJ,2,),"")</f>
        <v>9.7609595153775501</v>
      </c>
      <c r="J2385" s="104">
        <f t="shared" si="219"/>
        <v>0</v>
      </c>
      <c r="K2385" s="104" t="str">
        <f>IFERROR(IF(AND(J2384=$H$2*1,MAX(K$64:K2384)=MAX(L$64:L2384)),MAX(K$64:K2384)+1,""),"")</f>
        <v/>
      </c>
      <c r="L2385" s="104" t="str">
        <f>IFERROR(IF(AND($F2384/INDEX($F$64:$F2385,MATCH(MAX(M$64:M2385),M$64:M2385,0)-1)&lt;(1-$P$2),MAX(K$64:K2385)&gt;MAX(L$64:L2384)),MAX(K$64:K2385),""),"")</f>
        <v/>
      </c>
      <c r="M2385" s="104" t="str">
        <f>IFERROR(IF(E2385="","",IF(K2385&lt;&gt;"",MAX(M$64:M2384)+1,IF(AND($F2384/INDEX($F$64:$F2385,MATCH(MAX(M$64:M2384),M$64:M2384,0)-1)&gt;(1+$O$2),MAX(K$64:K2385)&gt;MAX(L$64:L2384)),MAX(M$64:M2384)+1,""))),"")</f>
        <v/>
      </c>
      <c r="N2385" s="91">
        <f t="shared" si="220"/>
        <v>0</v>
      </c>
      <c r="O2385" s="91" t="str">
        <f>IFERROR(IF(AND(N2384=$H$2*1,MAX(O$64:O2384)=MAX(P$64:P2384)),MAX(O$64:O2384)+1,""),"")</f>
        <v/>
      </c>
      <c r="P2385" s="91" t="str">
        <f>IFERROR(IF(MOD(MAX(Q$64:Q2385),10*MAX(O$64:O2385))&lt;=2,IF(AND(F2384/INDEX($F$64:$F2385,MATCH(MAX(O$64:O2385),O$64:O2385,0)-1)&lt;(1-$P$2),MAX(O$64:O2385)&gt;MAX(P$64:P2384)),MAX(O$64:O2385),""),IF(AND($F2384/INDEX($F$64:$F2385,MATCH(MAX(Q$64:Q2385),Q$64:Q2385,0)-1)&lt;(1-$P$2),MAX(O$64:O2385)&gt;MAX(P$64:P2384)),MAX(O$64:O2385),"")),"")</f>
        <v/>
      </c>
      <c r="Q2385" s="91" t="str">
        <f>IFERROR(IF(E2385="","",IF(O2385&lt;&gt;"",MAX(O$64:O2385)*10+1,IF(AND($F2384/INDEX($F$64:$F2385,MATCH(MAX(Q$64:Q2384),Q$64:Q2384,0)-1)&gt;(1+$O$2),MAX(O$64:O2385)&gt;MAX(P$64:P2384)),MAX(Q$64:Q2384)+1,""))),"")</f>
        <v/>
      </c>
    </row>
    <row r="2386" spans="1:17" x14ac:dyDescent="0.2">
      <c r="A2386" s="13">
        <f>HLOOKUP($E$2,历史数据!$V$3:$AE$5000,ROW(A2384),)</f>
        <v>1274980</v>
      </c>
      <c r="B2386" s="41">
        <v>40042</v>
      </c>
      <c r="C2386" s="100">
        <f>IFERROR(IF(A2386&lt;&gt;0,MAX($C$4:C2385)+1,""),"")</f>
        <v>2332</v>
      </c>
      <c r="D2386" s="100"/>
      <c r="E2386" s="99">
        <f t="shared" si="221"/>
        <v>40121</v>
      </c>
      <c r="F2386" s="101">
        <f>IFERROR(VLOOKUP(E2386,历史数据!AH:AJ,3,),"")</f>
        <v>10.0606952548351</v>
      </c>
      <c r="G2386" s="101">
        <f t="shared" si="217"/>
        <v>10.334801416570865</v>
      </c>
      <c r="H2386" s="105">
        <f t="shared" si="218"/>
        <v>-3.7686864034170986E-3</v>
      </c>
      <c r="I2386" s="101">
        <f>IFERROR(VLOOKUP(E2386,历史数据!AH:AJ,2,),"")</f>
        <v>10.0997912208513</v>
      </c>
      <c r="J2386" s="104">
        <f t="shared" si="219"/>
        <v>0</v>
      </c>
      <c r="K2386" s="104" t="str">
        <f>IFERROR(IF(AND(J2385=$H$2*1,MAX(K$64:K2385)=MAX(L$64:L2385)),MAX(K$64:K2385)+1,""),"")</f>
        <v/>
      </c>
      <c r="L2386" s="104" t="str">
        <f>IFERROR(IF(AND($F2385/INDEX($F$64:$F2386,MATCH(MAX(M$64:M2386),M$64:M2386,0)-1)&lt;(1-$P$2),MAX(K$64:K2386)&gt;MAX(L$64:L2385)),MAX(K$64:K2386),""),"")</f>
        <v/>
      </c>
      <c r="M2386" s="104" t="str">
        <f>IFERROR(IF(E2386="","",IF(K2386&lt;&gt;"",MAX(M$64:M2385)+1,IF(AND($F2385/INDEX($F$64:$F2386,MATCH(MAX(M$64:M2385),M$64:M2385,0)-1)&gt;(1+$O$2),MAX(K$64:K2386)&gt;MAX(L$64:L2385)),MAX(M$64:M2385)+1,""))),"")</f>
        <v/>
      </c>
      <c r="N2386" s="91">
        <f t="shared" si="220"/>
        <v>0</v>
      </c>
      <c r="O2386" s="91" t="str">
        <f>IFERROR(IF(AND(N2385=$H$2*1,MAX(O$64:O2385)=MAX(P$64:P2385)),MAX(O$64:O2385)+1,""),"")</f>
        <v/>
      </c>
      <c r="P2386" s="91" t="str">
        <f>IFERROR(IF(MOD(MAX(Q$64:Q2386),10*MAX(O$64:O2386))&lt;=2,IF(AND(F2385/INDEX($F$64:$F2386,MATCH(MAX(O$64:O2386),O$64:O2386,0)-1)&lt;(1-$P$2),MAX(O$64:O2386)&gt;MAX(P$64:P2385)),MAX(O$64:O2386),""),IF(AND($F2385/INDEX($F$64:$F2386,MATCH(MAX(Q$64:Q2386),Q$64:Q2386,0)-1)&lt;(1-$P$2),MAX(O$64:O2386)&gt;MAX(P$64:P2385)),MAX(O$64:O2386),"")),"")</f>
        <v/>
      </c>
      <c r="Q2386" s="91" t="str">
        <f>IFERROR(IF(E2386="","",IF(O2386&lt;&gt;"",MAX(O$64:O2386)*10+1,IF(AND($F2385/INDEX($F$64:$F2386,MATCH(MAX(Q$64:Q2385),Q$64:Q2385,0)-1)&gt;(1+$O$2),MAX(O$64:O2386)&gt;MAX(P$64:P2385)),MAX(Q$64:Q2385)+1,""))),"")</f>
        <v/>
      </c>
    </row>
    <row r="2387" spans="1:17" x14ac:dyDescent="0.2">
      <c r="A2387" s="13">
        <f>HLOOKUP($E$2,历史数据!$V$3:$AE$5000,ROW(A2385),)</f>
        <v>0</v>
      </c>
      <c r="B2387" s="41">
        <v>40043</v>
      </c>
      <c r="C2387" s="100" t="str">
        <f>IFERROR(IF(A2387&lt;&gt;0,MAX($C$4:C2386)+1,""),"")</f>
        <v/>
      </c>
      <c r="D2387" s="100"/>
      <c r="E2387" s="99">
        <f t="shared" si="221"/>
        <v>40122</v>
      </c>
      <c r="F2387" s="101">
        <f>IFERROR(VLOOKUP(E2387,历史数据!AH:AJ,3,),"")</f>
        <v>10.191015141555701</v>
      </c>
      <c r="G2387" s="101">
        <f t="shared" si="217"/>
        <v>10.300918246023491</v>
      </c>
      <c r="H2387" s="105">
        <f t="shared" si="218"/>
        <v>-3.278550712454531E-3</v>
      </c>
      <c r="I2387" s="101">
        <f>IFERROR(VLOOKUP(E2387,历史数据!AH:AJ,2,),"")</f>
        <v>10.008567300146799</v>
      </c>
      <c r="J2387" s="104">
        <f t="shared" si="219"/>
        <v>0</v>
      </c>
      <c r="K2387" s="104" t="str">
        <f>IFERROR(IF(AND(J2386=$H$2*1,MAX(K$64:K2386)=MAX(L$64:L2386)),MAX(K$64:K2386)+1,""),"")</f>
        <v/>
      </c>
      <c r="L2387" s="104" t="str">
        <f>IFERROR(IF(AND($F2386/INDEX($F$64:$F2387,MATCH(MAX(M$64:M2387),M$64:M2387,0)-1)&lt;(1-$P$2),MAX(K$64:K2387)&gt;MAX(L$64:L2386)),MAX(K$64:K2387),""),"")</f>
        <v/>
      </c>
      <c r="M2387" s="104" t="str">
        <f>IFERROR(IF(E2387="","",IF(K2387&lt;&gt;"",MAX(M$64:M2386)+1,IF(AND($F2386/INDEX($F$64:$F2387,MATCH(MAX(M$64:M2386),M$64:M2386,0)-1)&gt;(1+$O$2),MAX(K$64:K2387)&gt;MAX(L$64:L2386)),MAX(M$64:M2386)+1,""))),"")</f>
        <v/>
      </c>
      <c r="N2387" s="91">
        <f t="shared" si="220"/>
        <v>0</v>
      </c>
      <c r="O2387" s="91" t="str">
        <f>IFERROR(IF(AND(N2386=$H$2*1,MAX(O$64:O2386)=MAX(P$64:P2386)),MAX(O$64:O2386)+1,""),"")</f>
        <v/>
      </c>
      <c r="P2387" s="91" t="str">
        <f>IFERROR(IF(MOD(MAX(Q$64:Q2387),10*MAX(O$64:O2387))&lt;=2,IF(AND(F2386/INDEX($F$64:$F2387,MATCH(MAX(O$64:O2387),O$64:O2387,0)-1)&lt;(1-$P$2),MAX(O$64:O2387)&gt;MAX(P$64:P2386)),MAX(O$64:O2387),""),IF(AND($F2386/INDEX($F$64:$F2387,MATCH(MAX(Q$64:Q2387),Q$64:Q2387,0)-1)&lt;(1-$P$2),MAX(O$64:O2387)&gt;MAX(P$64:P2386)),MAX(O$64:O2387),"")),"")</f>
        <v/>
      </c>
      <c r="Q2387" s="91" t="str">
        <f>IFERROR(IF(E2387="","",IF(O2387&lt;&gt;"",MAX(O$64:O2387)*10+1,IF(AND($F2386/INDEX($F$64:$F2387,MATCH(MAX(Q$64:Q2386),Q$64:Q2386,0)-1)&gt;(1+$O$2),MAX(O$64:O2387)&gt;MAX(P$64:P2386)),MAX(Q$64:Q2386)+1,""))),"")</f>
        <v/>
      </c>
    </row>
    <row r="2388" spans="1:17" x14ac:dyDescent="0.2">
      <c r="A2388" s="13">
        <f>HLOOKUP($E$2,历史数据!$V$3:$AE$5000,ROW(A2386),)</f>
        <v>3939820</v>
      </c>
      <c r="B2388" s="41">
        <v>40044</v>
      </c>
      <c r="C2388" s="100">
        <f>IFERROR(IF(A2388&lt;&gt;0,MAX($C$4:C2387)+1,""),"")</f>
        <v>2333</v>
      </c>
      <c r="D2388" s="100"/>
      <c r="E2388" s="99">
        <f t="shared" si="221"/>
        <v>40123</v>
      </c>
      <c r="F2388" s="101">
        <f>IFERROR(VLOOKUP(E2388,历史数据!AH:AJ,3,),"")</f>
        <v>10.699262699766299</v>
      </c>
      <c r="G2388" s="101">
        <f t="shared" si="217"/>
        <v>10.274202669245755</v>
      </c>
      <c r="H2388" s="105">
        <f t="shared" si="218"/>
        <v>-2.5935141061865785E-3</v>
      </c>
      <c r="I2388" s="101">
        <f>IFERROR(VLOOKUP(E2388,历史数据!AH:AJ,2,),"")</f>
        <v>10.164951164211599</v>
      </c>
      <c r="J2388" s="104">
        <f t="shared" si="219"/>
        <v>0</v>
      </c>
      <c r="K2388" s="104" t="str">
        <f>IFERROR(IF(AND(J2387=$H$2*1,MAX(K$64:K2387)=MAX(L$64:L2387)),MAX(K$64:K2387)+1,""),"")</f>
        <v/>
      </c>
      <c r="L2388" s="104" t="str">
        <f>IFERROR(IF(AND($F2387/INDEX($F$64:$F2388,MATCH(MAX(M$64:M2388),M$64:M2388,0)-1)&lt;(1-$P$2),MAX(K$64:K2388)&gt;MAX(L$64:L2387)),MAX(K$64:K2388),""),"")</f>
        <v/>
      </c>
      <c r="M2388" s="104" t="str">
        <f>IFERROR(IF(E2388="","",IF(K2388&lt;&gt;"",MAX(M$64:M2387)+1,IF(AND($F2387/INDEX($F$64:$F2388,MATCH(MAX(M$64:M2387),M$64:M2387,0)-1)&gt;(1+$O$2),MAX(K$64:K2388)&gt;MAX(L$64:L2387)),MAX(M$64:M2387)+1,""))),"")</f>
        <v/>
      </c>
      <c r="N2388" s="91">
        <f t="shared" si="220"/>
        <v>0</v>
      </c>
      <c r="O2388" s="91" t="str">
        <f>IFERROR(IF(AND(N2387=$H$2*1,MAX(O$64:O2387)=MAX(P$64:P2387)),MAX(O$64:O2387)+1,""),"")</f>
        <v/>
      </c>
      <c r="P2388" s="91" t="str">
        <f>IFERROR(IF(MOD(MAX(Q$64:Q2388),10*MAX(O$64:O2388))&lt;=2,IF(AND(F2387/INDEX($F$64:$F2388,MATCH(MAX(O$64:O2388),O$64:O2388,0)-1)&lt;(1-$P$2),MAX(O$64:O2388)&gt;MAX(P$64:P2387)),MAX(O$64:O2388),""),IF(AND($F2387/INDEX($F$64:$F2388,MATCH(MAX(Q$64:Q2388),Q$64:Q2388,0)-1)&lt;(1-$P$2),MAX(O$64:O2388)&gt;MAX(P$64:P2387)),MAX(O$64:O2388),"")),"")</f>
        <v/>
      </c>
      <c r="Q2388" s="91" t="str">
        <f>IFERROR(IF(E2388="","",IF(O2388&lt;&gt;"",MAX(O$64:O2388)*10+1,IF(AND($F2387/INDEX($F$64:$F2388,MATCH(MAX(Q$64:Q2387),Q$64:Q2387,0)-1)&gt;(1+$O$2),MAX(O$64:O2388)&gt;MAX(P$64:P2387)),MAX(Q$64:Q2387)+1,""))),"")</f>
        <v/>
      </c>
    </row>
    <row r="2389" spans="1:17" x14ac:dyDescent="0.2">
      <c r="A2389" s="13">
        <f>HLOOKUP($E$2,历史数据!$V$3:$AE$5000,ROW(A2387),)</f>
        <v>1061071</v>
      </c>
      <c r="B2389" s="41">
        <v>40045</v>
      </c>
      <c r="C2389" s="100">
        <f>IFERROR(IF(A2389&lt;&gt;0,MAX($C$4:C2388)+1,""),"")</f>
        <v>2334</v>
      </c>
      <c r="D2389" s="100"/>
      <c r="E2389" s="99">
        <f t="shared" si="221"/>
        <v>40126</v>
      </c>
      <c r="F2389" s="101">
        <f>IFERROR(VLOOKUP(E2389,历史数据!AH:AJ,3,),"")</f>
        <v>10.725326677110401</v>
      </c>
      <c r="G2389" s="101">
        <f t="shared" si="217"/>
        <v>10.25747828378327</v>
      </c>
      <c r="H2389" s="105">
        <f t="shared" si="218"/>
        <v>-1.6278037333784523E-3</v>
      </c>
      <c r="I2389" s="101">
        <f>IFERROR(VLOOKUP(E2389,历史数据!AH:AJ,2,),"")</f>
        <v>10.660166733750099</v>
      </c>
      <c r="J2389" s="104">
        <f t="shared" si="219"/>
        <v>0</v>
      </c>
      <c r="K2389" s="104" t="str">
        <f>IFERROR(IF(AND(J2388=$H$2*1,MAX(K$64:K2388)=MAX(L$64:L2388)),MAX(K$64:K2388)+1,""),"")</f>
        <v/>
      </c>
      <c r="L2389" s="104" t="str">
        <f>IFERROR(IF(AND($F2388/INDEX($F$64:$F2389,MATCH(MAX(M$64:M2389),M$64:M2389,0)-1)&lt;(1-$P$2),MAX(K$64:K2389)&gt;MAX(L$64:L2388)),MAX(K$64:K2389),""),"")</f>
        <v/>
      </c>
      <c r="M2389" s="104" t="str">
        <f>IFERROR(IF(E2389="","",IF(K2389&lt;&gt;"",MAX(M$64:M2388)+1,IF(AND($F2388/INDEX($F$64:$F2389,MATCH(MAX(M$64:M2388),M$64:M2388,0)-1)&gt;(1+$O$2),MAX(K$64:K2389)&gt;MAX(L$64:L2388)),MAX(M$64:M2388)+1,""))),"")</f>
        <v/>
      </c>
      <c r="N2389" s="91">
        <f t="shared" si="220"/>
        <v>0</v>
      </c>
      <c r="O2389" s="91" t="str">
        <f>IFERROR(IF(AND(N2388=$H$2*1,MAX(O$64:O2388)=MAX(P$64:P2388)),MAX(O$64:O2388)+1,""),"")</f>
        <v/>
      </c>
      <c r="P2389" s="91" t="str">
        <f>IFERROR(IF(MOD(MAX(Q$64:Q2389),10*MAX(O$64:O2389))&lt;=2,IF(AND(F2388/INDEX($F$64:$F2389,MATCH(MAX(O$64:O2389),O$64:O2389,0)-1)&lt;(1-$P$2),MAX(O$64:O2389)&gt;MAX(P$64:P2388)),MAX(O$64:O2389),""),IF(AND($F2388/INDEX($F$64:$F2389,MATCH(MAX(Q$64:Q2389),Q$64:Q2389,0)-1)&lt;(1-$P$2),MAX(O$64:O2389)&gt;MAX(P$64:P2388)),MAX(O$64:O2389),"")),"")</f>
        <v/>
      </c>
      <c r="Q2389" s="91" t="str">
        <f>IFERROR(IF(E2389="","",IF(O2389&lt;&gt;"",MAX(O$64:O2389)*10+1,IF(AND($F2388/INDEX($F$64:$F2389,MATCH(MAX(Q$64:Q2388),Q$64:Q2388,0)-1)&gt;(1+$O$2),MAX(O$64:O2389)&gt;MAX(P$64:P2388)),MAX(Q$64:Q2388)+1,""))),"")</f>
        <v/>
      </c>
    </row>
    <row r="2390" spans="1:17" x14ac:dyDescent="0.2">
      <c r="A2390" s="13">
        <f>HLOOKUP($E$2,历史数据!$V$3:$AE$5000,ROW(A2388),)</f>
        <v>878245</v>
      </c>
      <c r="B2390" s="41">
        <v>40046</v>
      </c>
      <c r="C2390" s="100">
        <f>IFERROR(IF(A2390&lt;&gt;0,MAX($C$4:C2389)+1,""),"")</f>
        <v>2335</v>
      </c>
      <c r="D2390" s="100"/>
      <c r="E2390" s="99">
        <f t="shared" si="221"/>
        <v>40127</v>
      </c>
      <c r="F2390" s="101">
        <f>IFERROR(VLOOKUP(E2390,历史数据!AH:AJ,3,),"")</f>
        <v>10.686230711094201</v>
      </c>
      <c r="G2390" s="101">
        <f t="shared" si="217"/>
        <v>10.24987629039123</v>
      </c>
      <c r="H2390" s="105">
        <f t="shared" si="218"/>
        <v>-7.4111718121383507E-4</v>
      </c>
      <c r="I2390" s="101">
        <f>IFERROR(VLOOKUP(E2390,历史数据!AH:AJ,2,),"")</f>
        <v>10.7122946884384</v>
      </c>
      <c r="J2390" s="104">
        <f t="shared" si="219"/>
        <v>0</v>
      </c>
      <c r="K2390" s="104" t="str">
        <f>IFERROR(IF(AND(J2389=$H$2*1,MAX(K$64:K2389)=MAX(L$64:L2389)),MAX(K$64:K2389)+1,""),"")</f>
        <v/>
      </c>
      <c r="L2390" s="104" t="str">
        <f>IFERROR(IF(AND($F2389/INDEX($F$64:$F2390,MATCH(MAX(M$64:M2390),M$64:M2390,0)-1)&lt;(1-$P$2),MAX(K$64:K2390)&gt;MAX(L$64:L2389)),MAX(K$64:K2390),""),"")</f>
        <v/>
      </c>
      <c r="M2390" s="104" t="str">
        <f>IFERROR(IF(E2390="","",IF(K2390&lt;&gt;"",MAX(M$64:M2389)+1,IF(AND($F2389/INDEX($F$64:$F2390,MATCH(MAX(M$64:M2389),M$64:M2389,0)-1)&gt;(1+$O$2),MAX(K$64:K2390)&gt;MAX(L$64:L2389)),MAX(M$64:M2389)+1,""))),"")</f>
        <v/>
      </c>
      <c r="N2390" s="91">
        <f t="shared" si="220"/>
        <v>0</v>
      </c>
      <c r="O2390" s="91" t="str">
        <f>IFERROR(IF(AND(N2389=$H$2*1,MAX(O$64:O2389)=MAX(P$64:P2389)),MAX(O$64:O2389)+1,""),"")</f>
        <v/>
      </c>
      <c r="P2390" s="91" t="str">
        <f>IFERROR(IF(MOD(MAX(Q$64:Q2390),10*MAX(O$64:O2390))&lt;=2,IF(AND(F2389/INDEX($F$64:$F2390,MATCH(MAX(O$64:O2390),O$64:O2390,0)-1)&lt;(1-$P$2),MAX(O$64:O2390)&gt;MAX(P$64:P2389)),MAX(O$64:O2390),""),IF(AND($F2389/INDEX($F$64:$F2390,MATCH(MAX(Q$64:Q2390),Q$64:Q2390,0)-1)&lt;(1-$P$2),MAX(O$64:O2390)&gt;MAX(P$64:P2389)),MAX(O$64:O2390),"")),"")</f>
        <v/>
      </c>
      <c r="Q2390" s="91" t="str">
        <f>IFERROR(IF(E2390="","",IF(O2390&lt;&gt;"",MAX(O$64:O2390)*10+1,IF(AND($F2389/INDEX($F$64:$F2390,MATCH(MAX(Q$64:Q2389),Q$64:Q2389,0)-1)&gt;(1+$O$2),MAX(O$64:O2390)&gt;MAX(P$64:P2389)),MAX(Q$64:Q2389)+1,""))),"")</f>
        <v/>
      </c>
    </row>
    <row r="2391" spans="1:17" x14ac:dyDescent="0.2">
      <c r="A2391" s="13">
        <f>HLOOKUP($E$2,历史数据!$V$3:$AE$5000,ROW(A2389),)</f>
        <v>817614</v>
      </c>
      <c r="B2391" s="41">
        <v>40049</v>
      </c>
      <c r="C2391" s="100">
        <f>IFERROR(IF(A2391&lt;&gt;0,MAX($C$4:C2390)+1,""),"")</f>
        <v>2336</v>
      </c>
      <c r="D2391" s="100"/>
      <c r="E2391" s="99">
        <f t="shared" si="221"/>
        <v>40128</v>
      </c>
      <c r="F2391" s="101">
        <f>IFERROR(VLOOKUP(E2391,历史数据!AH:AJ,3,),"")</f>
        <v>10.9859664505518</v>
      </c>
      <c r="G2391" s="101">
        <f t="shared" si="217"/>
        <v>10.240753898320785</v>
      </c>
      <c r="H2391" s="105">
        <f t="shared" si="218"/>
        <v>-8.9000021190466239E-4</v>
      </c>
      <c r="I2391" s="101">
        <f>IFERROR(VLOOKUP(E2391,历史数据!AH:AJ,2,),"")</f>
        <v>10.7513906544546</v>
      </c>
      <c r="J2391" s="104">
        <f t="shared" si="219"/>
        <v>0</v>
      </c>
      <c r="K2391" s="104" t="str">
        <f>IFERROR(IF(AND(J2390=$H$2*1,MAX(K$64:K2390)=MAX(L$64:L2390)),MAX(K$64:K2390)+1,""),"")</f>
        <v/>
      </c>
      <c r="L2391" s="104" t="str">
        <f>IFERROR(IF(AND($F2390/INDEX($F$64:$F2391,MATCH(MAX(M$64:M2391),M$64:M2391,0)-1)&lt;(1-$P$2),MAX(K$64:K2391)&gt;MAX(L$64:L2390)),MAX(K$64:K2391),""),"")</f>
        <v/>
      </c>
      <c r="M2391" s="104" t="str">
        <f>IFERROR(IF(E2391="","",IF(K2391&lt;&gt;"",MAX(M$64:M2390)+1,IF(AND($F2390/INDEX($F$64:$F2391,MATCH(MAX(M$64:M2390),M$64:M2390,0)-1)&gt;(1+$O$2),MAX(K$64:K2391)&gt;MAX(L$64:L2390)),MAX(M$64:M2390)+1,""))),"")</f>
        <v/>
      </c>
      <c r="N2391" s="91">
        <f t="shared" si="220"/>
        <v>0</v>
      </c>
      <c r="O2391" s="91" t="str">
        <f>IFERROR(IF(AND(N2390=$H$2*1,MAX(O$64:O2390)=MAX(P$64:P2390)),MAX(O$64:O2390)+1,""),"")</f>
        <v/>
      </c>
      <c r="P2391" s="91" t="str">
        <f>IFERROR(IF(MOD(MAX(Q$64:Q2391),10*MAX(O$64:O2391))&lt;=2,IF(AND(F2390/INDEX($F$64:$F2391,MATCH(MAX(O$64:O2391),O$64:O2391,0)-1)&lt;(1-$P$2),MAX(O$64:O2391)&gt;MAX(P$64:P2390)),MAX(O$64:O2391),""),IF(AND($F2390/INDEX($F$64:$F2391,MATCH(MAX(Q$64:Q2391),Q$64:Q2391,0)-1)&lt;(1-$P$2),MAX(O$64:O2391)&gt;MAX(P$64:P2390)),MAX(O$64:O2391),"")),"")</f>
        <v/>
      </c>
      <c r="Q2391" s="91" t="str">
        <f>IFERROR(IF(E2391="","",IF(O2391&lt;&gt;"",MAX(O$64:O2391)*10+1,IF(AND($F2390/INDEX($F$64:$F2391,MATCH(MAX(Q$64:Q2390),Q$64:Q2390,0)-1)&gt;(1+$O$2),MAX(O$64:O2391)&gt;MAX(P$64:P2390)),MAX(Q$64:Q2390)+1,""))),"")</f>
        <v/>
      </c>
    </row>
    <row r="2392" spans="1:17" x14ac:dyDescent="0.2">
      <c r="A2392" s="13">
        <f>HLOOKUP($E$2,历史数据!$V$3:$AE$5000,ROW(A2390),)</f>
        <v>1931850</v>
      </c>
      <c r="B2392" s="41">
        <v>40050</v>
      </c>
      <c r="C2392" s="100">
        <f>IFERROR(IF(A2392&lt;&gt;0,MAX($C$4:C2391)+1,""),"")</f>
        <v>2337</v>
      </c>
      <c r="D2392" s="100"/>
      <c r="E2392" s="99">
        <f t="shared" si="221"/>
        <v>40129</v>
      </c>
      <c r="F2392" s="101">
        <f>IFERROR(VLOOKUP(E2392,历史数据!AH:AJ,3,),"")</f>
        <v>11.1032543486004</v>
      </c>
      <c r="G2392" s="101">
        <f t="shared" si="217"/>
        <v>10.234455103795957</v>
      </c>
      <c r="H2392" s="105">
        <f t="shared" si="218"/>
        <v>-6.1507136948779628E-4</v>
      </c>
      <c r="I2392" s="101">
        <f>IFERROR(VLOOKUP(E2392,历史数据!AH:AJ,2,),"")</f>
        <v>11.0641583825842</v>
      </c>
      <c r="J2392" s="104">
        <f t="shared" si="219"/>
        <v>0</v>
      </c>
      <c r="K2392" s="104" t="str">
        <f>IFERROR(IF(AND(J2391=$H$2*1,MAX(K$64:K2391)=MAX(L$64:L2391)),MAX(K$64:K2391)+1,""),"")</f>
        <v/>
      </c>
      <c r="L2392" s="104" t="str">
        <f>IFERROR(IF(AND($F2391/INDEX($F$64:$F2392,MATCH(MAX(M$64:M2392),M$64:M2392,0)-1)&lt;(1-$P$2),MAX(K$64:K2392)&gt;MAX(L$64:L2391)),MAX(K$64:K2392),""),"")</f>
        <v/>
      </c>
      <c r="M2392" s="104" t="str">
        <f>IFERROR(IF(E2392="","",IF(K2392&lt;&gt;"",MAX(M$64:M2391)+1,IF(AND($F2391/INDEX($F$64:$F2392,MATCH(MAX(M$64:M2391),M$64:M2391,0)-1)&gt;(1+$O$2),MAX(K$64:K2392)&gt;MAX(L$64:L2391)),MAX(M$64:M2391)+1,""))),"")</f>
        <v/>
      </c>
      <c r="N2392" s="91">
        <f t="shared" si="220"/>
        <v>0</v>
      </c>
      <c r="O2392" s="91" t="str">
        <f>IFERROR(IF(AND(N2391=$H$2*1,MAX(O$64:O2391)=MAX(P$64:P2391)),MAX(O$64:O2391)+1,""),"")</f>
        <v/>
      </c>
      <c r="P2392" s="91" t="str">
        <f>IFERROR(IF(MOD(MAX(Q$64:Q2392),10*MAX(O$64:O2392))&lt;=2,IF(AND(F2391/INDEX($F$64:$F2392,MATCH(MAX(O$64:O2392),O$64:O2392,0)-1)&lt;(1-$P$2),MAX(O$64:O2392)&gt;MAX(P$64:P2391)),MAX(O$64:O2392),""),IF(AND($F2391/INDEX($F$64:$F2392,MATCH(MAX(Q$64:Q2392),Q$64:Q2392,0)-1)&lt;(1-$P$2),MAX(O$64:O2392)&gt;MAX(P$64:P2391)),MAX(O$64:O2392),"")),"")</f>
        <v/>
      </c>
      <c r="Q2392" s="91" t="str">
        <f>IFERROR(IF(E2392="","",IF(O2392&lt;&gt;"",MAX(O$64:O2392)*10+1,IF(AND($F2391/INDEX($F$64:$F2392,MATCH(MAX(Q$64:Q2391),Q$64:Q2391,0)-1)&gt;(1+$O$2),MAX(O$64:O2392)&gt;MAX(P$64:P2391)),MAX(Q$64:Q2391)+1,""))),"")</f>
        <v/>
      </c>
    </row>
    <row r="2393" spans="1:17" x14ac:dyDescent="0.2">
      <c r="A2393" s="13">
        <f>HLOOKUP($E$2,历史数据!$V$3:$AE$5000,ROW(A2391),)</f>
        <v>1792280</v>
      </c>
      <c r="B2393" s="41">
        <v>40051</v>
      </c>
      <c r="C2393" s="100">
        <f>IFERROR(IF(A2393&lt;&gt;0,MAX($C$4:C2392)+1,""),"")</f>
        <v>2338</v>
      </c>
      <c r="D2393" s="100"/>
      <c r="E2393" s="99">
        <f t="shared" si="221"/>
        <v>40130</v>
      </c>
      <c r="F2393" s="101">
        <f>IFERROR(VLOOKUP(E2393,历史数据!AH:AJ,3,),"")</f>
        <v>11.0641583825842</v>
      </c>
      <c r="G2393" s="101">
        <f t="shared" si="217"/>
        <v>10.23706150153037</v>
      </c>
      <c r="H2393" s="105">
        <f t="shared" si="218"/>
        <v>2.5466893039038929E-4</v>
      </c>
      <c r="I2393" s="101">
        <f>IFERROR(VLOOKUP(E2393,历史数据!AH:AJ,2,),"")</f>
        <v>11.2857021900093</v>
      </c>
      <c r="J2393" s="104">
        <f t="shared" si="219"/>
        <v>1</v>
      </c>
      <c r="K2393" s="104" t="str">
        <f>IFERROR(IF(AND(J2392=$H$2*1,MAX(K$64:K2392)=MAX(L$64:L2392)),MAX(K$64:K2392)+1,""),"")</f>
        <v/>
      </c>
      <c r="L2393" s="104" t="str">
        <f>IFERROR(IF(AND($F2392/INDEX($F$64:$F2393,MATCH(MAX(M$64:M2393),M$64:M2393,0)-1)&lt;(1-$P$2),MAX(K$64:K2393)&gt;MAX(L$64:L2392)),MAX(K$64:K2393),""),"")</f>
        <v/>
      </c>
      <c r="M2393" s="104" t="str">
        <f>IFERROR(IF(E2393="","",IF(K2393&lt;&gt;"",MAX(M$64:M2392)+1,IF(AND($F2392/INDEX($F$64:$F2393,MATCH(MAX(M$64:M2392),M$64:M2392,0)-1)&gt;(1+$O$2),MAX(K$64:K2393)&gt;MAX(L$64:L2392)),MAX(M$64:M2392)+1,""))),"")</f>
        <v/>
      </c>
      <c r="N2393" s="91">
        <f t="shared" si="220"/>
        <v>1</v>
      </c>
      <c r="O2393" s="91" t="str">
        <f>IFERROR(IF(AND(N2392=$H$2*1,MAX(O$64:O2392)=MAX(P$64:P2392)),MAX(O$64:O2392)+1,""),"")</f>
        <v/>
      </c>
      <c r="P2393" s="91" t="str">
        <f>IFERROR(IF(MOD(MAX(Q$64:Q2393),10*MAX(O$64:O2393))&lt;=2,IF(AND(F2392/INDEX($F$64:$F2393,MATCH(MAX(O$64:O2393),O$64:O2393,0)-1)&lt;(1-$P$2),MAX(O$64:O2393)&gt;MAX(P$64:P2392)),MAX(O$64:O2393),""),IF(AND($F2392/INDEX($F$64:$F2393,MATCH(MAX(Q$64:Q2393),Q$64:Q2393,0)-1)&lt;(1-$P$2),MAX(O$64:O2393)&gt;MAX(P$64:P2392)),MAX(O$64:O2393),"")),"")</f>
        <v/>
      </c>
      <c r="Q2393" s="91" t="str">
        <f>IFERROR(IF(E2393="","",IF(O2393&lt;&gt;"",MAX(O$64:O2393)*10+1,IF(AND($F2392/INDEX($F$64:$F2393,MATCH(MAX(Q$64:Q2392),Q$64:Q2392,0)-1)&gt;(1+$O$2),MAX(O$64:O2393)&gt;MAX(P$64:P2392)),MAX(Q$64:Q2392)+1,""))),"")</f>
        <v/>
      </c>
    </row>
    <row r="2394" spans="1:17" x14ac:dyDescent="0.2">
      <c r="A2394" s="13">
        <f>HLOOKUP($E$2,历史数据!$V$3:$AE$5000,ROW(A2392),)</f>
        <v>1048050</v>
      </c>
      <c r="B2394" s="41">
        <v>40052</v>
      </c>
      <c r="C2394" s="100">
        <f>IFERROR(IF(A2394&lt;&gt;0,MAX($C$4:C2393)+1,""),"")</f>
        <v>2339</v>
      </c>
      <c r="D2394" s="100"/>
      <c r="E2394" s="99">
        <f t="shared" si="221"/>
        <v>40133</v>
      </c>
      <c r="F2394" s="101">
        <f>IFERROR(VLOOKUP(E2394,历史数据!AH:AJ,3,),"")</f>
        <v>11.389958099385799</v>
      </c>
      <c r="G2394" s="101">
        <f t="shared" si="217"/>
        <v>10.246183893600818</v>
      </c>
      <c r="H2394" s="105">
        <f t="shared" si="218"/>
        <v>8.9111431723698509E-4</v>
      </c>
      <c r="I2394" s="101">
        <f>IFERROR(VLOOKUP(E2394,历史数据!AH:AJ,2,),"")</f>
        <v>11.038094405240001</v>
      </c>
      <c r="J2394" s="104">
        <f t="shared" si="219"/>
        <v>2</v>
      </c>
      <c r="K2394" s="104" t="str">
        <f>IFERROR(IF(AND(J2393=$H$2*1,MAX(K$64:K2393)=MAX(L$64:L2393)),MAX(K$64:K2393)+1,""),"")</f>
        <v/>
      </c>
      <c r="L2394" s="104" t="str">
        <f>IFERROR(IF(AND($F2393/INDEX($F$64:$F2394,MATCH(MAX(M$64:M2394),M$64:M2394,0)-1)&lt;(1-$P$2),MAX(K$64:K2394)&gt;MAX(L$64:L2393)),MAX(K$64:K2394),""),"")</f>
        <v/>
      </c>
      <c r="M2394" s="104" t="str">
        <f>IFERROR(IF(E2394="","",IF(K2394&lt;&gt;"",MAX(M$64:M2393)+1,IF(AND($F2393/INDEX($F$64:$F2394,MATCH(MAX(M$64:M2393),M$64:M2393,0)-1)&gt;(1+$O$2),MAX(K$64:K2394)&gt;MAX(L$64:L2393)),MAX(M$64:M2393)+1,""))),"")</f>
        <v/>
      </c>
      <c r="N2394" s="91">
        <f t="shared" si="220"/>
        <v>2</v>
      </c>
      <c r="O2394" s="91" t="str">
        <f>IFERROR(IF(AND(N2393=$H$2*1,MAX(O$64:O2393)=MAX(P$64:P2393)),MAX(O$64:O2393)+1,""),"")</f>
        <v/>
      </c>
      <c r="P2394" s="91" t="str">
        <f>IFERROR(IF(MOD(MAX(Q$64:Q2394),10*MAX(O$64:O2394))&lt;=2,IF(AND(F2393/INDEX($F$64:$F2394,MATCH(MAX(O$64:O2394),O$64:O2394,0)-1)&lt;(1-$P$2),MAX(O$64:O2394)&gt;MAX(P$64:P2393)),MAX(O$64:O2394),""),IF(AND($F2393/INDEX($F$64:$F2394,MATCH(MAX(Q$64:Q2394),Q$64:Q2394,0)-1)&lt;(1-$P$2),MAX(O$64:O2394)&gt;MAX(P$64:P2393)),MAX(O$64:O2394),"")),"")</f>
        <v/>
      </c>
      <c r="Q2394" s="91" t="str">
        <f>IFERROR(IF(E2394="","",IF(O2394&lt;&gt;"",MAX(O$64:O2394)*10+1,IF(AND($F2393/INDEX($F$64:$F2394,MATCH(MAX(Q$64:Q2393),Q$64:Q2393,0)-1)&gt;(1+$O$2),MAX(O$64:O2394)&gt;MAX(P$64:P2393)),MAX(Q$64:Q2393)+1,""))),"")</f>
        <v/>
      </c>
    </row>
    <row r="2395" spans="1:17" x14ac:dyDescent="0.2">
      <c r="A2395" s="13">
        <f>HLOOKUP($E$2,历史数据!$V$3:$AE$5000,ROW(A2393),)</f>
        <v>1183522</v>
      </c>
      <c r="B2395" s="41">
        <v>40053</v>
      </c>
      <c r="C2395" s="100">
        <f>IFERROR(IF(A2395&lt;&gt;0,MAX($C$4:C2394)+1,""),"")</f>
        <v>2340</v>
      </c>
      <c r="D2395" s="100"/>
      <c r="E2395" s="99">
        <f t="shared" si="221"/>
        <v>40134</v>
      </c>
      <c r="F2395" s="101">
        <f>IFERROR(VLOOKUP(E2395,历史数据!AH:AJ,3,),"")</f>
        <v>11.963365600956701</v>
      </c>
      <c r="G2395" s="101">
        <f t="shared" si="217"/>
        <v>10.273985469434557</v>
      </c>
      <c r="H2395" s="105">
        <f t="shared" si="218"/>
        <v>2.7133590537158359E-3</v>
      </c>
      <c r="I2395" s="101">
        <f>IFERROR(VLOOKUP(E2395,历史数据!AH:AJ,2,),"")</f>
        <v>11.4420860540741</v>
      </c>
      <c r="J2395" s="104">
        <f t="shared" si="219"/>
        <v>3</v>
      </c>
      <c r="K2395" s="104" t="str">
        <f>IFERROR(IF(AND(J2394=$H$2*1,MAX(K$64:K2394)=MAX(L$64:L2394)),MAX(K$64:K2394)+1,""),"")</f>
        <v/>
      </c>
      <c r="L2395" s="104" t="str">
        <f>IFERROR(IF(AND($F2394/INDEX($F$64:$F2395,MATCH(MAX(M$64:M2395),M$64:M2395,0)-1)&lt;(1-$P$2),MAX(K$64:K2395)&gt;MAX(L$64:L2394)),MAX(K$64:K2395),""),"")</f>
        <v/>
      </c>
      <c r="M2395" s="104" t="str">
        <f>IFERROR(IF(E2395="","",IF(K2395&lt;&gt;"",MAX(M$64:M2394)+1,IF(AND($F2394/INDEX($F$64:$F2395,MATCH(MAX(M$64:M2394),M$64:M2394,0)-1)&gt;(1+$O$2),MAX(K$64:K2395)&gt;MAX(L$64:L2394)),MAX(M$64:M2394)+1,""))),"")</f>
        <v/>
      </c>
      <c r="N2395" s="91">
        <f t="shared" si="220"/>
        <v>3</v>
      </c>
      <c r="O2395" s="91" t="str">
        <f>IFERROR(IF(AND(N2394=$H$2*1,MAX(O$64:O2394)=MAX(P$64:P2394)),MAX(O$64:O2394)+1,""),"")</f>
        <v/>
      </c>
      <c r="P2395" s="91" t="str">
        <f>IFERROR(IF(MOD(MAX(Q$64:Q2395),10*MAX(O$64:O2395))&lt;=2,IF(AND(F2394/INDEX($F$64:$F2395,MATCH(MAX(O$64:O2395),O$64:O2395,0)-1)&lt;(1-$P$2),MAX(O$64:O2395)&gt;MAX(P$64:P2394)),MAX(O$64:O2395),""),IF(AND($F2394/INDEX($F$64:$F2395,MATCH(MAX(Q$64:Q2395),Q$64:Q2395,0)-1)&lt;(1-$P$2),MAX(O$64:O2395)&gt;MAX(P$64:P2394)),MAX(O$64:O2395),"")),"")</f>
        <v/>
      </c>
      <c r="Q2395" s="91" t="str">
        <f>IFERROR(IF(E2395="","",IF(O2395&lt;&gt;"",MAX(O$64:O2395)*10+1,IF(AND($F2394/INDEX($F$64:$F2395,MATCH(MAX(Q$64:Q2394),Q$64:Q2394,0)-1)&gt;(1+$O$2),MAX(O$64:O2395)&gt;MAX(P$64:P2394)),MAX(Q$64:Q2394)+1,""))),"")</f>
        <v/>
      </c>
    </row>
    <row r="2396" spans="1:17" x14ac:dyDescent="0.2">
      <c r="A2396" s="13">
        <f>HLOOKUP($E$2,历史数据!$V$3:$AE$5000,ROW(A2394),)</f>
        <v>1490617</v>
      </c>
      <c r="B2396" s="41">
        <v>40056</v>
      </c>
      <c r="C2396" s="100">
        <f>IFERROR(IF(A2396&lt;&gt;0,MAX($C$4:C2395)+1,""),"")</f>
        <v>2341</v>
      </c>
      <c r="D2396" s="100"/>
      <c r="E2396" s="99">
        <f t="shared" si="221"/>
        <v>40135</v>
      </c>
      <c r="F2396" s="101">
        <f>IFERROR(VLOOKUP(E2396,历史数据!AH:AJ,3,),"")</f>
        <v>12.2631013404143</v>
      </c>
      <c r="G2396" s="101">
        <f t="shared" si="217"/>
        <v>10.311343836961147</v>
      </c>
      <c r="H2396" s="105">
        <f t="shared" si="218"/>
        <v>3.6362098854170188E-3</v>
      </c>
      <c r="I2396" s="101">
        <f>IFERROR(VLOOKUP(E2396,历史数据!AH:AJ,2,),"")</f>
        <v>12.0545895216612</v>
      </c>
      <c r="J2396" s="104">
        <f t="shared" si="219"/>
        <v>4</v>
      </c>
      <c r="K2396" s="104" t="str">
        <f>IFERROR(IF(AND(J2395=$H$2*1,MAX(K$64:K2395)=MAX(L$64:L2395)),MAX(K$64:K2395)+1,""),"")</f>
        <v/>
      </c>
      <c r="L2396" s="104" t="str">
        <f>IFERROR(IF(AND($F2395/INDEX($F$64:$F2396,MATCH(MAX(M$64:M2396),M$64:M2396,0)-1)&lt;(1-$P$2),MAX(K$64:K2396)&gt;MAX(L$64:L2395)),MAX(K$64:K2396),""),"")</f>
        <v/>
      </c>
      <c r="M2396" s="104" t="str">
        <f>IFERROR(IF(E2396="","",IF(K2396&lt;&gt;"",MAX(M$64:M2395)+1,IF(AND($F2395/INDEX($F$64:$F2396,MATCH(MAX(M$64:M2395),M$64:M2395,0)-1)&gt;(1+$O$2),MAX(K$64:K2396)&gt;MAX(L$64:L2395)),MAX(M$64:M2395)+1,""))),"")</f>
        <v/>
      </c>
      <c r="N2396" s="91">
        <f t="shared" si="220"/>
        <v>4</v>
      </c>
      <c r="O2396" s="91" t="str">
        <f>IFERROR(IF(AND(N2395=$H$2*1,MAX(O$64:O2395)=MAX(P$64:P2395)),MAX(O$64:O2395)+1,""),"")</f>
        <v/>
      </c>
      <c r="P2396" s="91" t="str">
        <f>IFERROR(IF(MOD(MAX(Q$64:Q2396),10*MAX(O$64:O2396))&lt;=2,IF(AND(F2395/INDEX($F$64:$F2396,MATCH(MAX(O$64:O2396),O$64:O2396,0)-1)&lt;(1-$P$2),MAX(O$64:O2396)&gt;MAX(P$64:P2395)),MAX(O$64:O2396),""),IF(AND($F2395/INDEX($F$64:$F2396,MATCH(MAX(Q$64:Q2396),Q$64:Q2396,0)-1)&lt;(1-$P$2),MAX(O$64:O2396)&gt;MAX(P$64:P2395)),MAX(O$64:O2396),"")),"")</f>
        <v/>
      </c>
      <c r="Q2396" s="91" t="str">
        <f>IFERROR(IF(E2396="","",IF(O2396&lt;&gt;"",MAX(O$64:O2396)*10+1,IF(AND($F2395/INDEX($F$64:$F2396,MATCH(MAX(Q$64:Q2395),Q$64:Q2395,0)-1)&gt;(1+$O$2),MAX(O$64:O2396)&gt;MAX(P$64:P2395)),MAX(Q$64:Q2395)+1,""))),"")</f>
        <v/>
      </c>
    </row>
    <row r="2397" spans="1:17" x14ac:dyDescent="0.2">
      <c r="A2397" s="13">
        <f>HLOOKUP($E$2,历史数据!$V$3:$AE$5000,ROW(A2395),)</f>
        <v>1699686</v>
      </c>
      <c r="B2397" s="41">
        <v>40057</v>
      </c>
      <c r="C2397" s="100">
        <f>IFERROR(IF(A2397&lt;&gt;0,MAX($C$4:C2396)+1,""),"")</f>
        <v>2342</v>
      </c>
      <c r="D2397" s="100"/>
      <c r="E2397" s="99">
        <f t="shared" si="221"/>
        <v>40136</v>
      </c>
      <c r="F2397" s="101">
        <f>IFERROR(VLOOKUP(E2397,历史数据!AH:AJ,3,),"")</f>
        <v>12.8756048080014</v>
      </c>
      <c r="G2397" s="101">
        <f t="shared" si="217"/>
        <v>10.360213794481394</v>
      </c>
      <c r="H2397" s="105">
        <f t="shared" si="218"/>
        <v>4.7394363230399694E-3</v>
      </c>
      <c r="I2397" s="101">
        <f>IFERROR(VLOOKUP(E2397,历史数据!AH:AJ,2,),"")</f>
        <v>12.197941397053899</v>
      </c>
      <c r="J2397" s="104">
        <f t="shared" si="219"/>
        <v>5</v>
      </c>
      <c r="K2397" s="104" t="str">
        <f>IFERROR(IF(AND(J2396=$H$2*1,MAX(K$64:K2396)=MAX(L$64:L2396)),MAX(K$64:K2396)+1,""),"")</f>
        <v/>
      </c>
      <c r="L2397" s="104" t="str">
        <f>IFERROR(IF(AND($F2396/INDEX($F$64:$F2397,MATCH(MAX(M$64:M2397),M$64:M2397,0)-1)&lt;(1-$P$2),MAX(K$64:K2397)&gt;MAX(L$64:L2396)),MAX(K$64:K2397),""),"")</f>
        <v/>
      </c>
      <c r="M2397" s="104" t="str">
        <f>IFERROR(IF(E2397="","",IF(K2397&lt;&gt;"",MAX(M$64:M2396)+1,IF(AND($F2396/INDEX($F$64:$F2397,MATCH(MAX(M$64:M2396),M$64:M2396,0)-1)&gt;(1+$O$2),MAX(K$64:K2397)&gt;MAX(L$64:L2396)),MAX(M$64:M2396)+1,""))),"")</f>
        <v/>
      </c>
      <c r="N2397" s="91">
        <f t="shared" si="220"/>
        <v>5</v>
      </c>
      <c r="O2397" s="91" t="str">
        <f>IFERROR(IF(AND(N2396=$H$2*1,MAX(O$64:O2396)=MAX(P$64:P2396)),MAX(O$64:O2396)+1,""),"")</f>
        <v/>
      </c>
      <c r="P2397" s="91" t="str">
        <f>IFERROR(IF(MOD(MAX(Q$64:Q2397),10*MAX(O$64:O2397))&lt;=2,IF(AND(F2396/INDEX($F$64:$F2397,MATCH(MAX(O$64:O2397),O$64:O2397,0)-1)&lt;(1-$P$2),MAX(O$64:O2397)&gt;MAX(P$64:P2396)),MAX(O$64:O2397),""),IF(AND($F2396/INDEX($F$64:$F2397,MATCH(MAX(Q$64:Q2397),Q$64:Q2397,0)-1)&lt;(1-$P$2),MAX(O$64:O2397)&gt;MAX(P$64:P2396)),MAX(O$64:O2397),"")),"")</f>
        <v/>
      </c>
      <c r="Q2397" s="91" t="str">
        <f>IFERROR(IF(E2397="","",IF(O2397&lt;&gt;"",MAX(O$64:O2397)*10+1,IF(AND($F2396/INDEX($F$64:$F2397,MATCH(MAX(Q$64:Q2396),Q$64:Q2396,0)-1)&gt;(1+$O$2),MAX(O$64:O2397)&gt;MAX(P$64:P2396)),MAX(Q$64:Q2396)+1,""))),"")</f>
        <v/>
      </c>
    </row>
    <row r="2398" spans="1:17" x14ac:dyDescent="0.2">
      <c r="A2398" s="13">
        <f>HLOOKUP($E$2,历史数据!$V$3:$AE$5000,ROW(A2396),)</f>
        <v>1184377</v>
      </c>
      <c r="B2398" s="41">
        <v>40058</v>
      </c>
      <c r="C2398" s="100">
        <f>IFERROR(IF(A2398&lt;&gt;0,MAX($C$4:C2397)+1,""),"")</f>
        <v>2343</v>
      </c>
      <c r="D2398" s="100"/>
      <c r="E2398" s="99">
        <f t="shared" si="221"/>
        <v>40137</v>
      </c>
      <c r="F2398" s="101">
        <f>IFERROR(VLOOKUP(E2398,历史数据!AH:AJ,3,),"")</f>
        <v>13.2926284455075</v>
      </c>
      <c r="G2398" s="101">
        <f t="shared" si="217"/>
        <v>10.413210548414465</v>
      </c>
      <c r="H2398" s="105">
        <f t="shared" si="218"/>
        <v>5.1154112245541672E-3</v>
      </c>
      <c r="I2398" s="101">
        <f>IFERROR(VLOOKUP(E2398,历史数据!AH:AJ,2,),"")</f>
        <v>12.8234768533131</v>
      </c>
      <c r="J2398" s="104">
        <f t="shared" si="219"/>
        <v>6</v>
      </c>
      <c r="K2398" s="104">
        <f>IFERROR(IF(AND(J2397=$H$2*1,MAX(K$64:K2397)=MAX(L$64:L2397)),MAX(K$64:K2397)+1,""),"")</f>
        <v>17</v>
      </c>
      <c r="L2398" s="104" t="str">
        <f>IFERROR(IF(AND($F2397/INDEX($F$64:$F2398,MATCH(MAX(M$64:M2398),M$64:M2398,0)-1)&lt;(1-$P$2),MAX(K$64:K2398)&gt;MAX(L$64:L2397)),MAX(K$64:K2398),""),"")</f>
        <v/>
      </c>
      <c r="M2398" s="104">
        <f>IFERROR(IF(E2398="","",IF(K2398&lt;&gt;"",MAX(M$64:M2397)+1,IF(AND($F2397/INDEX($F$64:$F2398,MATCH(MAX(M$64:M2397),M$64:M2397,0)-1)&gt;(1+$O$2),MAX(K$64:K2398)&gt;MAX(L$64:L2397)),MAX(M$64:M2397)+1,""))),"")</f>
        <v>27</v>
      </c>
      <c r="N2398" s="91">
        <f t="shared" si="220"/>
        <v>6</v>
      </c>
      <c r="O2398" s="91">
        <f>IFERROR(IF(AND(N2397=$H$2*1,MAX(O$64:O2397)=MAX(P$64:P2397)),MAX(O$64:O2397)+1,""),"")</f>
        <v>13</v>
      </c>
      <c r="P2398" s="91" t="str">
        <f>IFERROR(IF(MOD(MAX(Q$64:Q2398),10*MAX(O$64:O2398))&lt;=2,IF(AND(F2397/INDEX($F$64:$F2398,MATCH(MAX(O$64:O2398),O$64:O2398,0)-1)&lt;(1-$P$2),MAX(O$64:O2398)&gt;MAX(P$64:P2397)),MAX(O$64:O2398),""),IF(AND($F2397/INDEX($F$64:$F2398,MATCH(MAX(Q$64:Q2398),Q$64:Q2398,0)-1)&lt;(1-$P$2),MAX(O$64:O2398)&gt;MAX(P$64:P2397)),MAX(O$64:O2398),"")),"")</f>
        <v/>
      </c>
      <c r="Q2398" s="91">
        <f>IFERROR(IF(E2398="","",IF(O2398&lt;&gt;"",MAX(O$64:O2398)*10+1,IF(AND($F2397/INDEX($F$64:$F2398,MATCH(MAX(Q$64:Q2397),Q$64:Q2397,0)-1)&gt;(1+$O$2),MAX(O$64:O2398)&gt;MAX(P$64:P2397)),MAX(Q$64:Q2397)+1,""))),"")</f>
        <v>131</v>
      </c>
    </row>
    <row r="2399" spans="1:17" x14ac:dyDescent="0.2">
      <c r="A2399" s="13">
        <f>HLOOKUP($E$2,历史数据!$V$3:$AE$5000,ROW(A2397),)</f>
        <v>899944</v>
      </c>
      <c r="B2399" s="41">
        <v>40059</v>
      </c>
      <c r="C2399" s="100">
        <f>IFERROR(IF(A2399&lt;&gt;0,MAX($C$4:C2398)+1,""),"")</f>
        <v>2344</v>
      </c>
      <c r="D2399" s="100"/>
      <c r="E2399" s="99">
        <f t="shared" si="221"/>
        <v>40140</v>
      </c>
      <c r="F2399" s="101">
        <f>IFERROR(VLOOKUP(E2399,历史数据!AH:AJ,3,),"")</f>
        <v>13.2535324794913</v>
      </c>
      <c r="G2399" s="101">
        <f t="shared" si="217"/>
        <v>10.460125707633901</v>
      </c>
      <c r="H2399" s="105">
        <f t="shared" si="218"/>
        <v>4.5053501032474852E-3</v>
      </c>
      <c r="I2399" s="101">
        <f>IFERROR(VLOOKUP(E2399,历史数据!AH:AJ,2,),"")</f>
        <v>13.2926284455075</v>
      </c>
      <c r="J2399" s="104">
        <f t="shared" si="219"/>
        <v>7</v>
      </c>
      <c r="K2399" s="104" t="str">
        <f>IFERROR(IF(AND(J2398=$H$2*1,MAX(K$64:K2398)=MAX(L$64:L2398)),MAX(K$64:K2398)+1,""),"")</f>
        <v/>
      </c>
      <c r="L2399" s="104" t="str">
        <f>IFERROR(IF(AND($F2398/INDEX($F$64:$F2399,MATCH(MAX(M$64:M2399),M$64:M2399,0)-1)&lt;(1-$P$2),MAX(K$64:K2399)&gt;MAX(L$64:L2398)),MAX(K$64:K2399),""),"")</f>
        <v/>
      </c>
      <c r="M2399" s="104" t="str">
        <f>IFERROR(IF(E2399="","",IF(K2399&lt;&gt;"",MAX(M$64:M2398)+1,IF(AND($F2398/INDEX($F$64:$F2399,MATCH(MAX(M$64:M2398),M$64:M2398,0)-1)&gt;(1+$O$2),MAX(K$64:K2399)&gt;MAX(L$64:L2398)),MAX(M$64:M2398)+1,""))),"")</f>
        <v/>
      </c>
      <c r="N2399" s="91">
        <f t="shared" si="220"/>
        <v>7</v>
      </c>
      <c r="O2399" s="91" t="str">
        <f>IFERROR(IF(AND(N2398=$H$2*1,MAX(O$64:O2398)=MAX(P$64:P2398)),MAX(O$64:O2398)+1,""),"")</f>
        <v/>
      </c>
      <c r="P2399" s="91" t="str">
        <f>IFERROR(IF(MOD(MAX(Q$64:Q2399),10*MAX(O$64:O2399))&lt;=2,IF(AND(F2398/INDEX($F$64:$F2399,MATCH(MAX(O$64:O2399),O$64:O2399,0)-1)&lt;(1-$P$2),MAX(O$64:O2399)&gt;MAX(P$64:P2398)),MAX(O$64:O2399),""),IF(AND($F2398/INDEX($F$64:$F2399,MATCH(MAX(Q$64:Q2399),Q$64:Q2399,0)-1)&lt;(1-$P$2),MAX(O$64:O2399)&gt;MAX(P$64:P2398)),MAX(O$64:O2399),"")),"")</f>
        <v/>
      </c>
      <c r="Q2399" s="91" t="str">
        <f>IFERROR(IF(E2399="","",IF(O2399&lt;&gt;"",MAX(O$64:O2399)*10+1,IF(AND($F2398/INDEX($F$64:$F2399,MATCH(MAX(Q$64:Q2398),Q$64:Q2398,0)-1)&gt;(1+$O$2),MAX(O$64:O2399)&gt;MAX(P$64:P2398)),MAX(Q$64:Q2398)+1,""))),"")</f>
        <v/>
      </c>
    </row>
    <row r="2400" spans="1:17" x14ac:dyDescent="0.2">
      <c r="A2400" s="13">
        <f>HLOOKUP($E$2,历史数据!$V$3:$AE$5000,ROW(A2398),)</f>
        <v>1095069</v>
      </c>
      <c r="B2400" s="41">
        <v>40060</v>
      </c>
      <c r="C2400" s="100">
        <f>IFERROR(IF(A2400&lt;&gt;0,MAX($C$4:C2399)+1,""),"")</f>
        <v>2345</v>
      </c>
      <c r="D2400" s="100"/>
      <c r="E2400" s="99">
        <f t="shared" si="221"/>
        <v>40141</v>
      </c>
      <c r="F2400" s="101">
        <f>IFERROR(VLOOKUP(E2400,历史数据!AH:AJ,3,),"")</f>
        <v>12.8365088419852</v>
      </c>
      <c r="G2400" s="101">
        <f t="shared" si="217"/>
        <v>10.496180876293286</v>
      </c>
      <c r="H2400" s="105">
        <f t="shared" si="218"/>
        <v>3.4469154259848533E-3</v>
      </c>
      <c r="I2400" s="101">
        <f>IFERROR(VLOOKUP(E2400,历史数据!AH:AJ,2,),"")</f>
        <v>13.2274685021472</v>
      </c>
      <c r="J2400" s="104">
        <f t="shared" si="219"/>
        <v>8</v>
      </c>
      <c r="K2400" s="104" t="str">
        <f>IFERROR(IF(AND(J2399=$H$2*1,MAX(K$64:K2399)=MAX(L$64:L2399)),MAX(K$64:K2399)+1,""),"")</f>
        <v/>
      </c>
      <c r="L2400" s="104" t="str">
        <f>IFERROR(IF(AND($F2399/INDEX($F$64:$F2400,MATCH(MAX(M$64:M2400),M$64:M2400,0)-1)&lt;(1-$P$2),MAX(K$64:K2400)&gt;MAX(L$64:L2399)),MAX(K$64:K2400),""),"")</f>
        <v/>
      </c>
      <c r="M2400" s="104" t="str">
        <f>IFERROR(IF(E2400="","",IF(K2400&lt;&gt;"",MAX(M$64:M2399)+1,IF(AND($F2399/INDEX($F$64:$F2400,MATCH(MAX(M$64:M2399),M$64:M2399,0)-1)&gt;(1+$O$2),MAX(K$64:K2400)&gt;MAX(L$64:L2399)),MAX(M$64:M2399)+1,""))),"")</f>
        <v/>
      </c>
      <c r="N2400" s="91">
        <f t="shared" si="220"/>
        <v>8</v>
      </c>
      <c r="O2400" s="91" t="str">
        <f>IFERROR(IF(AND(N2399=$H$2*1,MAX(O$64:O2399)=MAX(P$64:P2399)),MAX(O$64:O2399)+1,""),"")</f>
        <v/>
      </c>
      <c r="P2400" s="91" t="str">
        <f>IFERROR(IF(MOD(MAX(Q$64:Q2400),10*MAX(O$64:O2400))&lt;=2,IF(AND(F2399/INDEX($F$64:$F2400,MATCH(MAX(O$64:O2400),O$64:O2400,0)-1)&lt;(1-$P$2),MAX(O$64:O2400)&gt;MAX(P$64:P2399)),MAX(O$64:O2400),""),IF(AND($F2399/INDEX($F$64:$F2400,MATCH(MAX(Q$64:Q2400),Q$64:Q2400,0)-1)&lt;(1-$P$2),MAX(O$64:O2400)&gt;MAX(P$64:P2399)),MAX(O$64:O2400),"")),"")</f>
        <v/>
      </c>
      <c r="Q2400" s="91" t="str">
        <f>IFERROR(IF(E2400="","",IF(O2400&lt;&gt;"",MAX(O$64:O2400)*10+1,IF(AND($F2399/INDEX($F$64:$F2400,MATCH(MAX(Q$64:Q2399),Q$64:Q2399,0)-1)&gt;(1+$O$2),MAX(O$64:O2400)&gt;MAX(P$64:P2399)),MAX(Q$64:Q2399)+1,""))),"")</f>
        <v/>
      </c>
    </row>
    <row r="2401" spans="1:17" x14ac:dyDescent="0.2">
      <c r="A2401" s="13">
        <f>HLOOKUP($E$2,历史数据!$V$3:$AE$5000,ROW(A2399),)</f>
        <v>2163597</v>
      </c>
      <c r="B2401" s="41">
        <v>40063</v>
      </c>
      <c r="C2401" s="100">
        <f>IFERROR(IF(A2401&lt;&gt;0,MAX($C$4:C2400)+1,""),"")</f>
        <v>2346</v>
      </c>
      <c r="D2401" s="100"/>
      <c r="E2401" s="99">
        <f t="shared" si="221"/>
        <v>40142</v>
      </c>
      <c r="F2401" s="101">
        <f>IFERROR(VLOOKUP(E2401,历史数据!AH:AJ,3,),"")</f>
        <v>13.4750762869164</v>
      </c>
      <c r="G2401" s="101">
        <f t="shared" si="217"/>
        <v>10.551784027960766</v>
      </c>
      <c r="H2401" s="105">
        <f t="shared" si="218"/>
        <v>5.2974650801860257E-3</v>
      </c>
      <c r="I2401" s="101">
        <f>IFERROR(VLOOKUP(E2401,历史数据!AH:AJ,2,),"")</f>
        <v>12.8625728193293</v>
      </c>
      <c r="J2401" s="104">
        <f t="shared" si="219"/>
        <v>9</v>
      </c>
      <c r="K2401" s="104" t="str">
        <f>IFERROR(IF(AND(J2400=$H$2*1,MAX(K$64:K2400)=MAX(L$64:L2400)),MAX(K$64:K2400)+1,""),"")</f>
        <v/>
      </c>
      <c r="L2401" s="104" t="str">
        <f>IFERROR(IF(AND($F2400/INDEX($F$64:$F2401,MATCH(MAX(M$64:M2401),M$64:M2401,0)-1)&lt;(1-$P$2),MAX(K$64:K2401)&gt;MAX(L$64:L2400)),MAX(K$64:K2401),""),"")</f>
        <v/>
      </c>
      <c r="M2401" s="104" t="str">
        <f>IFERROR(IF(E2401="","",IF(K2401&lt;&gt;"",MAX(M$64:M2400)+1,IF(AND($F2400/INDEX($F$64:$F2401,MATCH(MAX(M$64:M2400),M$64:M2400,0)-1)&gt;(1+$O$2),MAX(K$64:K2401)&gt;MAX(L$64:L2400)),MAX(M$64:M2400)+1,""))),"")</f>
        <v/>
      </c>
      <c r="N2401" s="91">
        <f t="shared" si="220"/>
        <v>9</v>
      </c>
      <c r="O2401" s="91" t="str">
        <f>IFERROR(IF(AND(N2400=$H$2*1,MAX(O$64:O2400)=MAX(P$64:P2400)),MAX(O$64:O2400)+1,""),"")</f>
        <v/>
      </c>
      <c r="P2401" s="91" t="str">
        <f>IFERROR(IF(MOD(MAX(Q$64:Q2401),10*MAX(O$64:O2401))&lt;=2,IF(AND(F2400/INDEX($F$64:$F2401,MATCH(MAX(O$64:O2401),O$64:O2401,0)-1)&lt;(1-$P$2),MAX(O$64:O2401)&gt;MAX(P$64:P2400)),MAX(O$64:O2401),""),IF(AND($F2400/INDEX($F$64:$F2401,MATCH(MAX(Q$64:Q2401),Q$64:Q2401,0)-1)&lt;(1-$P$2),MAX(O$64:O2401)&gt;MAX(P$64:P2400)),MAX(O$64:O2401),"")),"")</f>
        <v/>
      </c>
      <c r="Q2401" s="91" t="str">
        <f>IFERROR(IF(E2401="","",IF(O2401&lt;&gt;"",MAX(O$64:O2401)*10+1,IF(AND($F2400/INDEX($F$64:$F2401,MATCH(MAX(Q$64:Q2400),Q$64:Q2400,0)-1)&gt;(1+$O$2),MAX(O$64:O2401)&gt;MAX(P$64:P2400)),MAX(Q$64:Q2400)+1,""))),"")</f>
        <v/>
      </c>
    </row>
    <row r="2402" spans="1:17" x14ac:dyDescent="0.2">
      <c r="A2402" s="13">
        <f>HLOOKUP($E$2,历史数据!$V$3:$AE$5000,ROW(A2400),)</f>
        <v>6665275</v>
      </c>
      <c r="B2402" s="41">
        <v>40064</v>
      </c>
      <c r="C2402" s="100">
        <f>IFERROR(IF(A2402&lt;&gt;0,MAX($C$4:C2401)+1,""),"")</f>
        <v>2347</v>
      </c>
      <c r="D2402" s="100"/>
      <c r="E2402" s="99">
        <f t="shared" si="221"/>
        <v>40143</v>
      </c>
      <c r="F2402" s="101">
        <f>IFERROR(VLOOKUP(E2402,历史数据!AH:AJ,3,),"")</f>
        <v>14.113643731847599</v>
      </c>
      <c r="G2402" s="101">
        <f t="shared" si="217"/>
        <v>10.615206372831489</v>
      </c>
      <c r="H2402" s="105">
        <f t="shared" si="218"/>
        <v>6.0105802680061604E-3</v>
      </c>
      <c r="I2402" s="101">
        <f>IFERROR(VLOOKUP(E2402,历史数据!AH:AJ,2,),"")</f>
        <v>14.1266757205197</v>
      </c>
      <c r="J2402" s="104">
        <f t="shared" si="219"/>
        <v>10</v>
      </c>
      <c r="K2402" s="104" t="str">
        <f>IFERROR(IF(AND(J2401=$H$2*1,MAX(K$64:K2401)=MAX(L$64:L2401)),MAX(K$64:K2401)+1,""),"")</f>
        <v/>
      </c>
      <c r="L2402" s="104" t="str">
        <f>IFERROR(IF(AND($F2401/INDEX($F$64:$F2402,MATCH(MAX(M$64:M2402),M$64:M2402,0)-1)&lt;(1-$P$2),MAX(K$64:K2402)&gt;MAX(L$64:L2401)),MAX(K$64:K2402),""),"")</f>
        <v/>
      </c>
      <c r="M2402" s="104" t="str">
        <f>IFERROR(IF(E2402="","",IF(K2402&lt;&gt;"",MAX(M$64:M2401)+1,IF(AND($F2401/INDEX($F$64:$F2402,MATCH(MAX(M$64:M2401),M$64:M2401,0)-1)&gt;(1+$O$2),MAX(K$64:K2402)&gt;MAX(L$64:L2401)),MAX(M$64:M2401)+1,""))),"")</f>
        <v/>
      </c>
      <c r="N2402" s="91">
        <f t="shared" si="220"/>
        <v>10</v>
      </c>
      <c r="O2402" s="91" t="str">
        <f>IFERROR(IF(AND(N2401=$H$2*1,MAX(O$64:O2401)=MAX(P$64:P2401)),MAX(O$64:O2401)+1,""),"")</f>
        <v/>
      </c>
      <c r="P2402" s="91" t="str">
        <f>IFERROR(IF(MOD(MAX(Q$64:Q2402),10*MAX(O$64:O2402))&lt;=2,IF(AND(F2401/INDEX($F$64:$F2402,MATCH(MAX(O$64:O2402),O$64:O2402,0)-1)&lt;(1-$P$2),MAX(O$64:O2402)&gt;MAX(P$64:P2401)),MAX(O$64:O2402),""),IF(AND($F2401/INDEX($F$64:$F2402,MATCH(MAX(Q$64:Q2402),Q$64:Q2402,0)-1)&lt;(1-$P$2),MAX(O$64:O2402)&gt;MAX(P$64:P2401)),MAX(O$64:O2402),"")),"")</f>
        <v/>
      </c>
      <c r="Q2402" s="91" t="str">
        <f>IFERROR(IF(E2402="","",IF(O2402&lt;&gt;"",MAX(O$64:O2402)*10+1,IF(AND($F2401/INDEX($F$64:$F2402,MATCH(MAX(Q$64:Q2401),Q$64:Q2401,0)-1)&gt;(1+$O$2),MAX(O$64:O2402)&gt;MAX(P$64:P2401)),MAX(Q$64:Q2401)+1,""))),"")</f>
        <v/>
      </c>
    </row>
    <row r="2403" spans="1:17" x14ac:dyDescent="0.2">
      <c r="A2403" s="13">
        <f>HLOOKUP($E$2,历史数据!$V$3:$AE$5000,ROW(A2401),)</f>
        <v>3534406</v>
      </c>
      <c r="B2403" s="41">
        <v>40065</v>
      </c>
      <c r="C2403" s="100">
        <f>IFERROR(IF(A2403&lt;&gt;0,MAX($C$4:C2402)+1,""),"")</f>
        <v>2348</v>
      </c>
      <c r="D2403" s="100"/>
      <c r="E2403" s="99">
        <f t="shared" si="221"/>
        <v>40144</v>
      </c>
      <c r="F2403" s="101">
        <f>IFERROR(VLOOKUP(E2403,历史数据!AH:AJ,3,),"")</f>
        <v>13.983323845127</v>
      </c>
      <c r="G2403" s="101">
        <f t="shared" si="217"/>
        <v>10.675153520722992</v>
      </c>
      <c r="H2403" s="105">
        <f t="shared" si="218"/>
        <v>5.6472899146766675E-3</v>
      </c>
      <c r="I2403" s="101">
        <f>IFERROR(VLOOKUP(E2403,历史数据!AH:AJ,2,),"")</f>
        <v>14.152739697863799</v>
      </c>
      <c r="J2403" s="104">
        <f t="shared" si="219"/>
        <v>11</v>
      </c>
      <c r="K2403" s="104" t="str">
        <f>IFERROR(IF(AND(J2402=$H$2*1,MAX(K$64:K2402)=MAX(L$64:L2402)),MAX(K$64:K2402)+1,""),"")</f>
        <v/>
      </c>
      <c r="L2403" s="104" t="str">
        <f>IFERROR(IF(AND($F2402/INDEX($F$64:$F2403,MATCH(MAX(M$64:M2403),M$64:M2403,0)-1)&lt;(1-$P$2),MAX(K$64:K2403)&gt;MAX(L$64:L2402)),MAX(K$64:K2403),""),"")</f>
        <v/>
      </c>
      <c r="M2403" s="104" t="str">
        <f>IFERROR(IF(E2403="","",IF(K2403&lt;&gt;"",MAX(M$64:M2402)+1,IF(AND($F2402/INDEX($F$64:$F2403,MATCH(MAX(M$64:M2402),M$64:M2402,0)-1)&gt;(1+$O$2),MAX(K$64:K2403)&gt;MAX(L$64:L2402)),MAX(M$64:M2402)+1,""))),"")</f>
        <v/>
      </c>
      <c r="N2403" s="91">
        <f t="shared" si="220"/>
        <v>11</v>
      </c>
      <c r="O2403" s="91" t="str">
        <f>IFERROR(IF(AND(N2402=$H$2*1,MAX(O$64:O2402)=MAX(P$64:P2402)),MAX(O$64:O2402)+1,""),"")</f>
        <v/>
      </c>
      <c r="P2403" s="91" t="str">
        <f>IFERROR(IF(MOD(MAX(Q$64:Q2403),10*MAX(O$64:O2403))&lt;=2,IF(AND(F2402/INDEX($F$64:$F2403,MATCH(MAX(O$64:O2403),O$64:O2403,0)-1)&lt;(1-$P$2),MAX(O$64:O2403)&gt;MAX(P$64:P2402)),MAX(O$64:O2403),""),IF(AND($F2402/INDEX($F$64:$F2403,MATCH(MAX(Q$64:Q2403),Q$64:Q2403,0)-1)&lt;(1-$P$2),MAX(O$64:O2403)&gt;MAX(P$64:P2402)),MAX(O$64:O2403),"")),"")</f>
        <v/>
      </c>
      <c r="Q2403" s="91" t="str">
        <f>IFERROR(IF(E2403="","",IF(O2403&lt;&gt;"",MAX(O$64:O2403)*10+1,IF(AND($F2402/INDEX($F$64:$F2403,MATCH(MAX(Q$64:Q2402),Q$64:Q2402,0)-1)&gt;(1+$O$2),MAX(O$64:O2403)&gt;MAX(P$64:P2402)),MAX(Q$64:Q2402)+1,""))),"")</f>
        <v/>
      </c>
    </row>
    <row r="2404" spans="1:17" x14ac:dyDescent="0.2">
      <c r="A2404" s="13">
        <f>HLOOKUP($E$2,历史数据!$V$3:$AE$5000,ROW(A2402),)</f>
        <v>1861640</v>
      </c>
      <c r="B2404" s="41">
        <v>40066</v>
      </c>
      <c r="C2404" s="100">
        <f>IFERROR(IF(A2404&lt;&gt;0,MAX($C$4:C2403)+1,""),"")</f>
        <v>2349</v>
      </c>
      <c r="D2404" s="100"/>
      <c r="E2404" s="99">
        <f t="shared" si="221"/>
        <v>40147</v>
      </c>
      <c r="F2404" s="101">
        <f>IFERROR(VLOOKUP(E2404,历史数据!AH:AJ,3,),"")</f>
        <v>14.465507425993399</v>
      </c>
      <c r="G2404" s="101">
        <f t="shared" si="217"/>
        <v>10.739661864649721</v>
      </c>
      <c r="H2404" s="105">
        <f t="shared" si="218"/>
        <v>6.0428492950010959E-3</v>
      </c>
      <c r="I2404" s="101">
        <f>IFERROR(VLOOKUP(E2404,历史数据!AH:AJ,2,),"")</f>
        <v>14.4785394146655</v>
      </c>
      <c r="J2404" s="104">
        <f t="shared" si="219"/>
        <v>12</v>
      </c>
      <c r="K2404" s="104" t="str">
        <f>IFERROR(IF(AND(J2403=$H$2*1,MAX(K$64:K2403)=MAX(L$64:L2403)),MAX(K$64:K2403)+1,""),"")</f>
        <v/>
      </c>
      <c r="L2404" s="104" t="str">
        <f>IFERROR(IF(AND($F2403/INDEX($F$64:$F2404,MATCH(MAX(M$64:M2404),M$64:M2404,0)-1)&lt;(1-$P$2),MAX(K$64:K2404)&gt;MAX(L$64:L2403)),MAX(K$64:K2404),""),"")</f>
        <v/>
      </c>
      <c r="M2404" s="104" t="str">
        <f>IFERROR(IF(E2404="","",IF(K2404&lt;&gt;"",MAX(M$64:M2403)+1,IF(AND($F2403/INDEX($F$64:$F2404,MATCH(MAX(M$64:M2403),M$64:M2403,0)-1)&gt;(1+$O$2),MAX(K$64:K2404)&gt;MAX(L$64:L2403)),MAX(M$64:M2403)+1,""))),"")</f>
        <v/>
      </c>
      <c r="N2404" s="91">
        <f t="shared" si="220"/>
        <v>12</v>
      </c>
      <c r="O2404" s="91" t="str">
        <f>IFERROR(IF(AND(N2403=$H$2*1,MAX(O$64:O2403)=MAX(P$64:P2403)),MAX(O$64:O2403)+1,""),"")</f>
        <v/>
      </c>
      <c r="P2404" s="91" t="str">
        <f>IFERROR(IF(MOD(MAX(Q$64:Q2404),10*MAX(O$64:O2404))&lt;=2,IF(AND(F2403/INDEX($F$64:$F2404,MATCH(MAX(O$64:O2404),O$64:O2404,0)-1)&lt;(1-$P$2),MAX(O$64:O2404)&gt;MAX(P$64:P2403)),MAX(O$64:O2404),""),IF(AND($F2403/INDEX($F$64:$F2404,MATCH(MAX(Q$64:Q2404),Q$64:Q2404,0)-1)&lt;(1-$P$2),MAX(O$64:O2404)&gt;MAX(P$64:P2403)),MAX(O$64:O2404),"")),"")</f>
        <v/>
      </c>
      <c r="Q2404" s="91" t="str">
        <f>IFERROR(IF(E2404="","",IF(O2404&lt;&gt;"",MAX(O$64:O2404)*10+1,IF(AND($F2403/INDEX($F$64:$F2404,MATCH(MAX(Q$64:Q2403),Q$64:Q2403,0)-1)&gt;(1+$O$2),MAX(O$64:O2404)&gt;MAX(P$64:P2403)),MAX(Q$64:Q2403)+1,""))),"")</f>
        <v/>
      </c>
    </row>
    <row r="2405" spans="1:17" x14ac:dyDescent="0.2">
      <c r="A2405" s="13">
        <f>HLOOKUP($E$2,历史数据!$V$3:$AE$5000,ROW(A2403),)</f>
        <v>1423621</v>
      </c>
      <c r="B2405" s="41">
        <v>40067</v>
      </c>
      <c r="C2405" s="100">
        <f>IFERROR(IF(A2405&lt;&gt;0,MAX($C$4:C2404)+1,""),"")</f>
        <v>2350</v>
      </c>
      <c r="D2405" s="100"/>
      <c r="E2405" s="99">
        <f t="shared" si="221"/>
        <v>40148</v>
      </c>
      <c r="F2405" s="101">
        <f>IFERROR(VLOOKUP(E2405,历史数据!AH:AJ,3,),"")</f>
        <v>14.0875797545035</v>
      </c>
      <c r="G2405" s="101">
        <f t="shared" si="217"/>
        <v>10.798957413107621</v>
      </c>
      <c r="H2405" s="105">
        <f t="shared" si="218"/>
        <v>5.5211746147312279E-3</v>
      </c>
      <c r="I2405" s="101">
        <f>IFERROR(VLOOKUP(E2405,历史数据!AH:AJ,2,),"")</f>
        <v>14.309123561928599</v>
      </c>
      <c r="J2405" s="104">
        <f t="shared" si="219"/>
        <v>13</v>
      </c>
      <c r="K2405" s="104" t="str">
        <f>IFERROR(IF(AND(J2404=$H$2*1,MAX(K$64:K2404)=MAX(L$64:L2404)),MAX(K$64:K2404)+1,""),"")</f>
        <v/>
      </c>
      <c r="L2405" s="104" t="str">
        <f>IFERROR(IF(AND($F2404/INDEX($F$64:$F2405,MATCH(MAX(M$64:M2405),M$64:M2405,0)-1)&lt;(1-$P$2),MAX(K$64:K2405)&gt;MAX(L$64:L2404)),MAX(K$64:K2405),""),"")</f>
        <v/>
      </c>
      <c r="M2405" s="104" t="str">
        <f>IFERROR(IF(E2405="","",IF(K2405&lt;&gt;"",MAX(M$64:M2404)+1,IF(AND($F2404/INDEX($F$64:$F2405,MATCH(MAX(M$64:M2404),M$64:M2404,0)-1)&gt;(1+$O$2),MAX(K$64:K2405)&gt;MAX(L$64:L2404)),MAX(M$64:M2404)+1,""))),"")</f>
        <v/>
      </c>
      <c r="N2405" s="91">
        <f t="shared" si="220"/>
        <v>13</v>
      </c>
      <c r="O2405" s="91" t="str">
        <f>IFERROR(IF(AND(N2404=$H$2*1,MAX(O$64:O2404)=MAX(P$64:P2404)),MAX(O$64:O2404)+1,""),"")</f>
        <v/>
      </c>
      <c r="P2405" s="91" t="str">
        <f>IFERROR(IF(MOD(MAX(Q$64:Q2405),10*MAX(O$64:O2405))&lt;=2,IF(AND(F2404/INDEX($F$64:$F2405,MATCH(MAX(O$64:O2405),O$64:O2405,0)-1)&lt;(1-$P$2),MAX(O$64:O2405)&gt;MAX(P$64:P2404)),MAX(O$64:O2405),""),IF(AND($F2404/INDEX($F$64:$F2405,MATCH(MAX(Q$64:Q2405),Q$64:Q2405,0)-1)&lt;(1-$P$2),MAX(O$64:O2405)&gt;MAX(P$64:P2404)),MAX(O$64:O2405),"")),"")</f>
        <v/>
      </c>
      <c r="Q2405" s="91" t="str">
        <f>IFERROR(IF(E2405="","",IF(O2405&lt;&gt;"",MAX(O$64:O2405)*10+1,IF(AND($F2404/INDEX($F$64:$F2405,MATCH(MAX(Q$64:Q2404),Q$64:Q2404,0)-1)&gt;(1+$O$2),MAX(O$64:O2405)&gt;MAX(P$64:P2404)),MAX(Q$64:Q2404)+1,""))),"")</f>
        <v/>
      </c>
    </row>
    <row r="2406" spans="1:17" x14ac:dyDescent="0.2">
      <c r="A2406" s="13">
        <f>HLOOKUP($E$2,历史数据!$V$3:$AE$5000,ROW(A2404),)</f>
        <v>2003975</v>
      </c>
      <c r="B2406" s="41">
        <v>40070</v>
      </c>
      <c r="C2406" s="100">
        <f>IFERROR(IF(A2406&lt;&gt;0,MAX($C$4:C2405)+1,""),"")</f>
        <v>2351</v>
      </c>
      <c r="D2406" s="100"/>
      <c r="E2406" s="99">
        <f t="shared" si="221"/>
        <v>40149</v>
      </c>
      <c r="F2406" s="101">
        <f>IFERROR(VLOOKUP(E2406,历史数据!AH:AJ,3,),"")</f>
        <v>14.6740192447465</v>
      </c>
      <c r="G2406" s="101">
        <f t="shared" si="217"/>
        <v>10.868895752314376</v>
      </c>
      <c r="H2406" s="105">
        <f t="shared" si="218"/>
        <v>6.4763973531245522E-3</v>
      </c>
      <c r="I2406" s="101">
        <f>IFERROR(VLOOKUP(E2406,历史数据!AH:AJ,2,),"")</f>
        <v>13.813907992390099</v>
      </c>
      <c r="J2406" s="104">
        <f t="shared" si="219"/>
        <v>14</v>
      </c>
      <c r="K2406" s="104" t="str">
        <f>IFERROR(IF(AND(J2405=$H$2*1,MAX(K$64:K2405)=MAX(L$64:L2405)),MAX(K$64:K2405)+1,""),"")</f>
        <v/>
      </c>
      <c r="L2406" s="104" t="str">
        <f>IFERROR(IF(AND($F2405/INDEX($F$64:$F2406,MATCH(MAX(M$64:M2406),M$64:M2406,0)-1)&lt;(1-$P$2),MAX(K$64:K2406)&gt;MAX(L$64:L2405)),MAX(K$64:K2406),""),"")</f>
        <v/>
      </c>
      <c r="M2406" s="104" t="str">
        <f>IFERROR(IF(E2406="","",IF(K2406&lt;&gt;"",MAX(M$64:M2405)+1,IF(AND($F2405/INDEX($F$64:$F2406,MATCH(MAX(M$64:M2405),M$64:M2405,0)-1)&gt;(1+$O$2),MAX(K$64:K2406)&gt;MAX(L$64:L2405)),MAX(M$64:M2405)+1,""))),"")</f>
        <v/>
      </c>
      <c r="N2406" s="91">
        <f t="shared" si="220"/>
        <v>14</v>
      </c>
      <c r="O2406" s="91" t="str">
        <f>IFERROR(IF(AND(N2405=$H$2*1,MAX(O$64:O2405)=MAX(P$64:P2405)),MAX(O$64:O2405)+1,""),"")</f>
        <v/>
      </c>
      <c r="P2406" s="91" t="str">
        <f>IFERROR(IF(MOD(MAX(Q$64:Q2406),10*MAX(O$64:O2406))&lt;=2,IF(AND(F2405/INDEX($F$64:$F2406,MATCH(MAX(O$64:O2406),O$64:O2406,0)-1)&lt;(1-$P$2),MAX(O$64:O2406)&gt;MAX(P$64:P2405)),MAX(O$64:O2406),""),IF(AND($F2405/INDEX($F$64:$F2406,MATCH(MAX(Q$64:Q2406),Q$64:Q2406,0)-1)&lt;(1-$P$2),MAX(O$64:O2406)&gt;MAX(P$64:P2405)),MAX(O$64:O2406),"")),"")</f>
        <v/>
      </c>
      <c r="Q2406" s="91" t="str">
        <f>IFERROR(IF(E2406="","",IF(O2406&lt;&gt;"",MAX(O$64:O2406)*10+1,IF(AND($F2405/INDEX($F$64:$F2406,MATCH(MAX(Q$64:Q2405),Q$64:Q2405,0)-1)&gt;(1+$O$2),MAX(O$64:O2406)&gt;MAX(P$64:P2405)),MAX(Q$64:Q2405)+1,""))),"")</f>
        <v/>
      </c>
    </row>
    <row r="2407" spans="1:17" x14ac:dyDescent="0.2">
      <c r="A2407" s="13">
        <f>HLOOKUP($E$2,历史数据!$V$3:$AE$5000,ROW(A2405),)</f>
        <v>1696097</v>
      </c>
      <c r="B2407" s="41">
        <v>40071</v>
      </c>
      <c r="C2407" s="100">
        <f>IFERROR(IF(A2407&lt;&gt;0,MAX($C$4:C2406)+1,""),"")</f>
        <v>2352</v>
      </c>
      <c r="D2407" s="100"/>
      <c r="E2407" s="99">
        <f t="shared" si="221"/>
        <v>40150</v>
      </c>
      <c r="F2407" s="101">
        <f>IFERROR(VLOOKUP(E2407,历史数据!AH:AJ,3,),"")</f>
        <v>15.3777466330381</v>
      </c>
      <c r="G2407" s="101">
        <f t="shared" si="217"/>
        <v>10.951431680570796</v>
      </c>
      <c r="H2407" s="105">
        <f t="shared" si="218"/>
        <v>7.5937731060531366E-3</v>
      </c>
      <c r="I2407" s="101">
        <f>IFERROR(VLOOKUP(E2407,历史数据!AH:AJ,2,),"")</f>
        <v>14.8564670861554</v>
      </c>
      <c r="J2407" s="104">
        <f t="shared" si="219"/>
        <v>15</v>
      </c>
      <c r="K2407" s="104" t="str">
        <f>IFERROR(IF(AND(J2406=$H$2*1,MAX(K$64:K2406)=MAX(L$64:L2406)),MAX(K$64:K2406)+1,""),"")</f>
        <v/>
      </c>
      <c r="L2407" s="104" t="str">
        <f>IFERROR(IF(AND($F2406/INDEX($F$64:$F2407,MATCH(MAX(M$64:M2407),M$64:M2407,0)-1)&lt;(1-$P$2),MAX(K$64:K2407)&gt;MAX(L$64:L2406)),MAX(K$64:K2407),""),"")</f>
        <v/>
      </c>
      <c r="M2407" s="104" t="str">
        <f>IFERROR(IF(E2407="","",IF(K2407&lt;&gt;"",MAX(M$64:M2406)+1,IF(AND($F2406/INDEX($F$64:$F2407,MATCH(MAX(M$64:M2406),M$64:M2406,0)-1)&gt;(1+$O$2),MAX(K$64:K2407)&gt;MAX(L$64:L2406)),MAX(M$64:M2406)+1,""))),"")</f>
        <v/>
      </c>
      <c r="N2407" s="91">
        <f t="shared" si="220"/>
        <v>15</v>
      </c>
      <c r="O2407" s="91" t="str">
        <f>IFERROR(IF(AND(N2406=$H$2*1,MAX(O$64:O2406)=MAX(P$64:P2406)),MAX(O$64:O2406)+1,""),"")</f>
        <v/>
      </c>
      <c r="P2407" s="91" t="str">
        <f>IFERROR(IF(MOD(MAX(Q$64:Q2407),10*MAX(O$64:O2407))&lt;=2,IF(AND(F2406/INDEX($F$64:$F2407,MATCH(MAX(O$64:O2407),O$64:O2407,0)-1)&lt;(1-$P$2),MAX(O$64:O2407)&gt;MAX(P$64:P2406)),MAX(O$64:O2407),""),IF(AND($F2406/INDEX($F$64:$F2407,MATCH(MAX(Q$64:Q2407),Q$64:Q2407,0)-1)&lt;(1-$P$2),MAX(O$64:O2407)&gt;MAX(P$64:P2406)),MAX(O$64:O2407),"")),"")</f>
        <v/>
      </c>
      <c r="Q2407" s="91" t="str">
        <f>IFERROR(IF(E2407="","",IF(O2407&lt;&gt;"",MAX(O$64:O2407)*10+1,IF(AND($F2406/INDEX($F$64:$F2407,MATCH(MAX(Q$64:Q2406),Q$64:Q2406,0)-1)&gt;(1+$O$2),MAX(O$64:O2407)&gt;MAX(P$64:P2406)),MAX(Q$64:Q2406)+1,""))),"")</f>
        <v/>
      </c>
    </row>
    <row r="2408" spans="1:17" x14ac:dyDescent="0.2">
      <c r="A2408" s="13">
        <f>HLOOKUP($E$2,历史数据!$V$3:$AE$5000,ROW(A2406),)</f>
        <v>3367861</v>
      </c>
      <c r="B2408" s="41">
        <v>40072</v>
      </c>
      <c r="C2408" s="100">
        <f>IFERROR(IF(A2408&lt;&gt;0,MAX($C$4:C2407)+1,""),"")</f>
        <v>2353</v>
      </c>
      <c r="D2408" s="100"/>
      <c r="E2408" s="99">
        <f t="shared" si="221"/>
        <v>40151</v>
      </c>
      <c r="F2408" s="101">
        <f>IFERROR(VLOOKUP(E2408,历史数据!AH:AJ,3,),"")</f>
        <v>16.14663396469</v>
      </c>
      <c r="G2408" s="101">
        <f t="shared" si="217"/>
        <v>11.041135202596852</v>
      </c>
      <c r="H2408" s="105">
        <f t="shared" si="218"/>
        <v>8.1910315146467294E-3</v>
      </c>
      <c r="I2408" s="101">
        <f>IFERROR(VLOOKUP(E2408,历史数据!AH:AJ,2,),"")</f>
        <v>15.3777466330381</v>
      </c>
      <c r="J2408" s="104">
        <f t="shared" si="219"/>
        <v>16</v>
      </c>
      <c r="K2408" s="104" t="str">
        <f>IFERROR(IF(AND(J2407=$H$2*1,MAX(K$64:K2407)=MAX(L$64:L2407)),MAX(K$64:K2407)+1,""),"")</f>
        <v/>
      </c>
      <c r="L2408" s="104" t="str">
        <f>IFERROR(IF(AND($F2407/INDEX($F$64:$F2408,MATCH(MAX(M$64:M2408),M$64:M2408,0)-1)&lt;(1-$P$2),MAX(K$64:K2408)&gt;MAX(L$64:L2407)),MAX(K$64:K2408),""),"")</f>
        <v/>
      </c>
      <c r="M2408" s="104" t="str">
        <f>IFERROR(IF(E2408="","",IF(K2408&lt;&gt;"",MAX(M$64:M2407)+1,IF(AND($F2407/INDEX($F$64:$F2408,MATCH(MAX(M$64:M2407),M$64:M2407,0)-1)&gt;(1+$O$2),MAX(K$64:K2408)&gt;MAX(L$64:L2407)),MAX(M$64:M2407)+1,""))),"")</f>
        <v/>
      </c>
      <c r="N2408" s="91">
        <f t="shared" si="220"/>
        <v>16</v>
      </c>
      <c r="O2408" s="91" t="str">
        <f>IFERROR(IF(AND(N2407=$H$2*1,MAX(O$64:O2407)=MAX(P$64:P2407)),MAX(O$64:O2407)+1,""),"")</f>
        <v/>
      </c>
      <c r="P2408" s="91" t="str">
        <f>IFERROR(IF(MOD(MAX(Q$64:Q2408),10*MAX(O$64:O2408))&lt;=2,IF(AND(F2407/INDEX($F$64:$F2408,MATCH(MAX(O$64:O2408),O$64:O2408,0)-1)&lt;(1-$P$2),MAX(O$64:O2408)&gt;MAX(P$64:P2407)),MAX(O$64:O2408),""),IF(AND($F2407/INDEX($F$64:$F2408,MATCH(MAX(Q$64:Q2408),Q$64:Q2408,0)-1)&lt;(1-$P$2),MAX(O$64:O2408)&gt;MAX(P$64:P2407)),MAX(O$64:O2408),"")),"")</f>
        <v/>
      </c>
      <c r="Q2408" s="91" t="str">
        <f>IFERROR(IF(E2408="","",IF(O2408&lt;&gt;"",MAX(O$64:O2408)*10+1,IF(AND($F2407/INDEX($F$64:$F2408,MATCH(MAX(Q$64:Q2407),Q$64:Q2407,0)-1)&gt;(1+$O$2),MAX(O$64:O2408)&gt;MAX(P$64:P2407)),MAX(Q$64:Q2407)+1,""))),"")</f>
        <v/>
      </c>
    </row>
    <row r="2409" spans="1:17" x14ac:dyDescent="0.2">
      <c r="A2409" s="13">
        <f>HLOOKUP($E$2,历史数据!$V$3:$AE$5000,ROW(A2407),)</f>
        <v>2847574</v>
      </c>
      <c r="B2409" s="41">
        <v>40073</v>
      </c>
      <c r="C2409" s="100">
        <f>IFERROR(IF(A2409&lt;&gt;0,MAX($C$4:C2408)+1,""),"")</f>
        <v>2354</v>
      </c>
      <c r="D2409" s="100"/>
      <c r="E2409" s="99">
        <f t="shared" si="221"/>
        <v>40154</v>
      </c>
      <c r="F2409" s="101">
        <f>IFERROR(VLOOKUP(E2409,历史数据!AH:AJ,3,),"")</f>
        <v>16.2899858400827</v>
      </c>
      <c r="G2409" s="101">
        <f t="shared" si="217"/>
        <v>11.124322730286874</v>
      </c>
      <c r="H2409" s="105">
        <f t="shared" si="218"/>
        <v>7.5343274186567832E-3</v>
      </c>
      <c r="I2409" s="101">
        <f>IFERROR(VLOOKUP(E2409,历史数据!AH:AJ,2,),"")</f>
        <v>16.420305726803399</v>
      </c>
      <c r="J2409" s="104">
        <f t="shared" si="219"/>
        <v>17</v>
      </c>
      <c r="K2409" s="104" t="str">
        <f>IFERROR(IF(AND(J2408=$H$2*1,MAX(K$64:K2408)=MAX(L$64:L2408)),MAX(K$64:K2408)+1,""),"")</f>
        <v/>
      </c>
      <c r="L2409" s="104" t="str">
        <f>IFERROR(IF(AND($F2408/INDEX($F$64:$F2409,MATCH(MAX(M$64:M2409),M$64:M2409,0)-1)&lt;(1-$P$2),MAX(K$64:K2409)&gt;MAX(L$64:L2408)),MAX(K$64:K2409),""),"")</f>
        <v/>
      </c>
      <c r="M2409" s="104" t="str">
        <f>IFERROR(IF(E2409="","",IF(K2409&lt;&gt;"",MAX(M$64:M2408)+1,IF(AND($F2408/INDEX($F$64:$F2409,MATCH(MAX(M$64:M2408),M$64:M2408,0)-1)&gt;(1+$O$2),MAX(K$64:K2409)&gt;MAX(L$64:L2408)),MAX(M$64:M2408)+1,""))),"")</f>
        <v/>
      </c>
      <c r="N2409" s="91">
        <f t="shared" si="220"/>
        <v>17</v>
      </c>
      <c r="O2409" s="91" t="str">
        <f>IFERROR(IF(AND(N2408=$H$2*1,MAX(O$64:O2408)=MAX(P$64:P2408)),MAX(O$64:O2408)+1,""),"")</f>
        <v/>
      </c>
      <c r="P2409" s="91" t="str">
        <f>IFERROR(IF(MOD(MAX(Q$64:Q2409),10*MAX(O$64:O2409))&lt;=2,IF(AND(F2408/INDEX($F$64:$F2409,MATCH(MAX(O$64:O2409),O$64:O2409,0)-1)&lt;(1-$P$2),MAX(O$64:O2409)&gt;MAX(P$64:P2408)),MAX(O$64:O2409),""),IF(AND($F2408/INDEX($F$64:$F2409,MATCH(MAX(Q$64:Q2409),Q$64:Q2409,0)-1)&lt;(1-$P$2),MAX(O$64:O2409)&gt;MAX(P$64:P2408)),MAX(O$64:O2409),"")),"")</f>
        <v/>
      </c>
      <c r="Q2409" s="91" t="str">
        <f>IFERROR(IF(E2409="","",IF(O2409&lt;&gt;"",MAX(O$64:O2409)*10+1,IF(AND($F2408/INDEX($F$64:$F2409,MATCH(MAX(Q$64:Q2408),Q$64:Q2408,0)-1)&gt;(1+$O$2),MAX(O$64:O2409)&gt;MAX(P$64:P2408)),MAX(Q$64:Q2408)+1,""))),"")</f>
        <v/>
      </c>
    </row>
    <row r="2410" spans="1:17" x14ac:dyDescent="0.2">
      <c r="A2410" s="13">
        <f>HLOOKUP($E$2,历史数据!$V$3:$AE$5000,ROW(A2408),)</f>
        <v>1945700</v>
      </c>
      <c r="B2410" s="41">
        <v>40074</v>
      </c>
      <c r="C2410" s="100">
        <f>IFERROR(IF(A2410&lt;&gt;0,MAX($C$4:C2409)+1,""),"")</f>
        <v>2355</v>
      </c>
      <c r="D2410" s="100"/>
      <c r="E2410" s="99">
        <f t="shared" si="221"/>
        <v>40155</v>
      </c>
      <c r="F2410" s="101">
        <f>IFERROR(VLOOKUP(E2410,历史数据!AH:AJ,3,),"")</f>
        <v>15.4950345310867</v>
      </c>
      <c r="G2410" s="101">
        <f t="shared" si="217"/>
        <v>11.184921477611983</v>
      </c>
      <c r="H2410" s="105">
        <f t="shared" si="218"/>
        <v>5.4474100396353364E-3</v>
      </c>
      <c r="I2410" s="101">
        <f>IFERROR(VLOOKUP(E2410,历史数据!AH:AJ,2,),"")</f>
        <v>16.394241749459201</v>
      </c>
      <c r="J2410" s="104">
        <f t="shared" si="219"/>
        <v>18</v>
      </c>
      <c r="K2410" s="104" t="str">
        <f>IFERROR(IF(AND(J2409=$H$2*1,MAX(K$64:K2409)=MAX(L$64:L2409)),MAX(K$64:K2409)+1,""),"")</f>
        <v/>
      </c>
      <c r="L2410" s="104" t="str">
        <f>IFERROR(IF(AND($F2409/INDEX($F$64:$F2410,MATCH(MAX(M$64:M2410),M$64:M2410,0)-1)&lt;(1-$P$2),MAX(K$64:K2410)&gt;MAX(L$64:L2409)),MAX(K$64:K2410),""),"")</f>
        <v/>
      </c>
      <c r="M2410" s="104" t="str">
        <f>IFERROR(IF(E2410="","",IF(K2410&lt;&gt;"",MAX(M$64:M2409)+1,IF(AND($F2409/INDEX($F$64:$F2410,MATCH(MAX(M$64:M2409),M$64:M2409,0)-1)&gt;(1+$O$2),MAX(K$64:K2410)&gt;MAX(L$64:L2409)),MAX(M$64:M2409)+1,""))),"")</f>
        <v/>
      </c>
      <c r="N2410" s="91">
        <f t="shared" si="220"/>
        <v>18</v>
      </c>
      <c r="O2410" s="91" t="str">
        <f>IFERROR(IF(AND(N2409=$H$2*1,MAX(O$64:O2409)=MAX(P$64:P2409)),MAX(O$64:O2409)+1,""),"")</f>
        <v/>
      </c>
      <c r="P2410" s="91" t="str">
        <f>IFERROR(IF(MOD(MAX(Q$64:Q2410),10*MAX(O$64:O2410))&lt;=2,IF(AND(F2409/INDEX($F$64:$F2410,MATCH(MAX(O$64:O2410),O$64:O2410,0)-1)&lt;(1-$P$2),MAX(O$64:O2410)&gt;MAX(P$64:P2409)),MAX(O$64:O2410),""),IF(AND($F2409/INDEX($F$64:$F2410,MATCH(MAX(Q$64:Q2410),Q$64:Q2410,0)-1)&lt;(1-$P$2),MAX(O$64:O2410)&gt;MAX(P$64:P2409)),MAX(O$64:O2410),"")),"")</f>
        <v/>
      </c>
      <c r="Q2410" s="91" t="str">
        <f>IFERROR(IF(E2410="","",IF(O2410&lt;&gt;"",MAX(O$64:O2410)*10+1,IF(AND($F2409/INDEX($F$64:$F2410,MATCH(MAX(Q$64:Q2409),Q$64:Q2409,0)-1)&gt;(1+$O$2),MAX(O$64:O2410)&gt;MAX(P$64:P2409)),MAX(Q$64:Q2409)+1,""))),"")</f>
        <v/>
      </c>
    </row>
    <row r="2411" spans="1:17" x14ac:dyDescent="0.2">
      <c r="A2411" s="13">
        <f>HLOOKUP($E$2,历史数据!$V$3:$AE$5000,ROW(A2409),)</f>
        <v>4233453</v>
      </c>
      <c r="B2411" s="41">
        <v>40077</v>
      </c>
      <c r="C2411" s="100">
        <f>IFERROR(IF(A2411&lt;&gt;0,MAX($C$4:C2410)+1,""),"")</f>
        <v>2356</v>
      </c>
      <c r="D2411" s="100"/>
      <c r="E2411" s="99">
        <f t="shared" si="221"/>
        <v>40156</v>
      </c>
      <c r="F2411" s="101">
        <f>IFERROR(VLOOKUP(E2411,历史数据!AH:AJ,3,),"")</f>
        <v>15.2474267463174</v>
      </c>
      <c r="G2411" s="101">
        <f t="shared" si="217"/>
        <v>11.24573742474829</v>
      </c>
      <c r="H2411" s="105">
        <f t="shared" si="218"/>
        <v>5.4373155196518752E-3</v>
      </c>
      <c r="I2411" s="101">
        <f>IFERROR(VLOOKUP(E2411,历史数据!AH:AJ,2,),"")</f>
        <v>15.273490723661499</v>
      </c>
      <c r="J2411" s="104">
        <f t="shared" si="219"/>
        <v>19</v>
      </c>
      <c r="K2411" s="104" t="str">
        <f>IFERROR(IF(AND(J2410=$H$2*1,MAX(K$64:K2410)=MAX(L$64:L2410)),MAX(K$64:K2410)+1,""),"")</f>
        <v/>
      </c>
      <c r="L2411" s="104" t="str">
        <f>IFERROR(IF(AND($F2410/INDEX($F$64:$F2411,MATCH(MAX(M$64:M2411),M$64:M2411,0)-1)&lt;(1-$P$2),MAX(K$64:K2411)&gt;MAX(L$64:L2410)),MAX(K$64:K2411),""),"")</f>
        <v/>
      </c>
      <c r="M2411" s="104" t="str">
        <f>IFERROR(IF(E2411="","",IF(K2411&lt;&gt;"",MAX(M$64:M2410)+1,IF(AND($F2410/INDEX($F$64:$F2411,MATCH(MAX(M$64:M2410),M$64:M2410,0)-1)&gt;(1+$O$2),MAX(K$64:K2411)&gt;MAX(L$64:L2410)),MAX(M$64:M2410)+1,""))),"")</f>
        <v/>
      </c>
      <c r="N2411" s="91">
        <f t="shared" si="220"/>
        <v>19</v>
      </c>
      <c r="O2411" s="91" t="str">
        <f>IFERROR(IF(AND(N2410=$H$2*1,MAX(O$64:O2410)=MAX(P$64:P2410)),MAX(O$64:O2410)+1,""),"")</f>
        <v/>
      </c>
      <c r="P2411" s="91" t="str">
        <f>IFERROR(IF(MOD(MAX(Q$64:Q2411),10*MAX(O$64:O2411))&lt;=2,IF(AND(F2410/INDEX($F$64:$F2411,MATCH(MAX(O$64:O2411),O$64:O2411,0)-1)&lt;(1-$P$2),MAX(O$64:O2411)&gt;MAX(P$64:P2410)),MAX(O$64:O2411),""),IF(AND($F2410/INDEX($F$64:$F2411,MATCH(MAX(Q$64:Q2411),Q$64:Q2411,0)-1)&lt;(1-$P$2),MAX(O$64:O2411)&gt;MAX(P$64:P2410)),MAX(O$64:O2411),"")),"")</f>
        <v/>
      </c>
      <c r="Q2411" s="91" t="str">
        <f>IFERROR(IF(E2411="","",IF(O2411&lt;&gt;"",MAX(O$64:O2411)*10+1,IF(AND($F2410/INDEX($F$64:$F2411,MATCH(MAX(Q$64:Q2410),Q$64:Q2410,0)-1)&gt;(1+$O$2),MAX(O$64:O2411)&gt;MAX(P$64:P2410)),MAX(Q$64:Q2410)+1,""))),"")</f>
        <v/>
      </c>
    </row>
    <row r="2412" spans="1:17" x14ac:dyDescent="0.2">
      <c r="A2412" s="13">
        <f>HLOOKUP($E$2,历史数据!$V$3:$AE$5000,ROW(A2410),)</f>
        <v>1894217</v>
      </c>
      <c r="B2412" s="41">
        <v>40078</v>
      </c>
      <c r="C2412" s="100">
        <f>IFERROR(IF(A2412&lt;&gt;0,MAX($C$4:C2411)+1,""),"")</f>
        <v>2357</v>
      </c>
      <c r="D2412" s="100"/>
      <c r="E2412" s="99">
        <f t="shared" si="221"/>
        <v>40157</v>
      </c>
      <c r="F2412" s="101">
        <f>IFERROR(VLOOKUP(E2412,历史数据!AH:AJ,3,),"")</f>
        <v>15.364714644366</v>
      </c>
      <c r="G2412" s="101">
        <f t="shared" si="217"/>
        <v>11.317630562255856</v>
      </c>
      <c r="H2412" s="105">
        <f t="shared" si="218"/>
        <v>6.3929233621755621E-3</v>
      </c>
      <c r="I2412" s="101">
        <f>IFERROR(VLOOKUP(E2412,历史数据!AH:AJ,2,),"")</f>
        <v>15.1822668029571</v>
      </c>
      <c r="J2412" s="104">
        <f t="shared" si="219"/>
        <v>20</v>
      </c>
      <c r="K2412" s="104" t="str">
        <f>IFERROR(IF(AND(J2411=$H$2*1,MAX(K$64:K2411)=MAX(L$64:L2411)),MAX(K$64:K2411)+1,""),"")</f>
        <v/>
      </c>
      <c r="L2412" s="104" t="str">
        <f>IFERROR(IF(AND($F2411/INDEX($F$64:$F2412,MATCH(MAX(M$64:M2412),M$64:M2412,0)-1)&lt;(1-$P$2),MAX(K$64:K2412)&gt;MAX(L$64:L2411)),MAX(K$64:K2412),""),"")</f>
        <v/>
      </c>
      <c r="M2412" s="104" t="str">
        <f>IFERROR(IF(E2412="","",IF(K2412&lt;&gt;"",MAX(M$64:M2411)+1,IF(AND($F2411/INDEX($F$64:$F2412,MATCH(MAX(M$64:M2411),M$64:M2411,0)-1)&gt;(1+$O$2),MAX(K$64:K2412)&gt;MAX(L$64:L2411)),MAX(M$64:M2411)+1,""))),"")</f>
        <v/>
      </c>
      <c r="N2412" s="91">
        <f t="shared" si="220"/>
        <v>20</v>
      </c>
      <c r="O2412" s="91" t="str">
        <f>IFERROR(IF(AND(N2411=$H$2*1,MAX(O$64:O2411)=MAX(P$64:P2411)),MAX(O$64:O2411)+1,""),"")</f>
        <v/>
      </c>
      <c r="P2412" s="91" t="str">
        <f>IFERROR(IF(MOD(MAX(Q$64:Q2412),10*MAX(O$64:O2412))&lt;=2,IF(AND(F2411/INDEX($F$64:$F2412,MATCH(MAX(O$64:O2412),O$64:O2412,0)-1)&lt;(1-$P$2),MAX(O$64:O2412)&gt;MAX(P$64:P2411)),MAX(O$64:O2412),""),IF(AND($F2411/INDEX($F$64:$F2412,MATCH(MAX(Q$64:Q2412),Q$64:Q2412,0)-1)&lt;(1-$P$2),MAX(O$64:O2412)&gt;MAX(P$64:P2411)),MAX(O$64:O2412),"")),"")</f>
        <v/>
      </c>
      <c r="Q2412" s="91" t="str">
        <f>IFERROR(IF(E2412="","",IF(O2412&lt;&gt;"",MAX(O$64:O2412)*10+1,IF(AND($F2411/INDEX($F$64:$F2412,MATCH(MAX(Q$64:Q2411),Q$64:Q2411,0)-1)&gt;(1+$O$2),MAX(O$64:O2412)&gt;MAX(P$64:P2411)),MAX(Q$64:Q2411)+1,""))),"")</f>
        <v/>
      </c>
    </row>
    <row r="2413" spans="1:17" x14ac:dyDescent="0.2">
      <c r="A2413" s="13">
        <f>HLOOKUP($E$2,历史数据!$V$3:$AE$5000,ROW(A2411),)</f>
        <v>1811002</v>
      </c>
      <c r="B2413" s="41">
        <v>40079</v>
      </c>
      <c r="C2413" s="100">
        <f>IFERROR(IF(A2413&lt;&gt;0,MAX($C$4:C2412)+1,""),"")</f>
        <v>2358</v>
      </c>
      <c r="D2413" s="100"/>
      <c r="E2413" s="99">
        <f t="shared" si="221"/>
        <v>40158</v>
      </c>
      <c r="F2413" s="101">
        <f>IFERROR(VLOOKUP(E2413,历史数据!AH:AJ,3,),"")</f>
        <v>15.755674304528</v>
      </c>
      <c r="G2413" s="101">
        <f t="shared" si="217"/>
        <v>11.400383690323476</v>
      </c>
      <c r="H2413" s="105">
        <f t="shared" si="218"/>
        <v>7.3118774828717648E-3</v>
      </c>
      <c r="I2413" s="101">
        <f>IFERROR(VLOOKUP(E2413,历史数据!AH:AJ,2,),"")</f>
        <v>15.4429065763984</v>
      </c>
      <c r="J2413" s="104">
        <f t="shared" si="219"/>
        <v>21</v>
      </c>
      <c r="K2413" s="104" t="str">
        <f>IFERROR(IF(AND(J2412=$H$2*1,MAX(K$64:K2412)=MAX(L$64:L2412)),MAX(K$64:K2412)+1,""),"")</f>
        <v/>
      </c>
      <c r="L2413" s="104" t="str">
        <f>IFERROR(IF(AND($F2412/INDEX($F$64:$F2413,MATCH(MAX(M$64:M2413),M$64:M2413,0)-1)&lt;(1-$P$2),MAX(K$64:K2413)&gt;MAX(L$64:L2412)),MAX(K$64:K2413),""),"")</f>
        <v/>
      </c>
      <c r="M2413" s="104" t="str">
        <f>IFERROR(IF(E2413="","",IF(K2413&lt;&gt;"",MAX(M$64:M2412)+1,IF(AND($F2412/INDEX($F$64:$F2413,MATCH(MAX(M$64:M2412),M$64:M2412,0)-1)&gt;(1+$O$2),MAX(K$64:K2413)&gt;MAX(L$64:L2412)),MAX(M$64:M2412)+1,""))),"")</f>
        <v/>
      </c>
      <c r="N2413" s="91">
        <f t="shared" si="220"/>
        <v>21</v>
      </c>
      <c r="O2413" s="91" t="str">
        <f>IFERROR(IF(AND(N2412=$H$2*1,MAX(O$64:O2412)=MAX(P$64:P2412)),MAX(O$64:O2412)+1,""),"")</f>
        <v/>
      </c>
      <c r="P2413" s="91" t="str">
        <f>IFERROR(IF(MOD(MAX(Q$64:Q2413),10*MAX(O$64:O2413))&lt;=2,IF(AND(F2412/INDEX($F$64:$F2413,MATCH(MAX(O$64:O2413),O$64:O2413,0)-1)&lt;(1-$P$2),MAX(O$64:O2413)&gt;MAX(P$64:P2412)),MAX(O$64:O2413),""),IF(AND($F2412/INDEX($F$64:$F2413,MATCH(MAX(Q$64:Q2413),Q$64:Q2413,0)-1)&lt;(1-$P$2),MAX(O$64:O2413)&gt;MAX(P$64:P2412)),MAX(O$64:O2413),"")),"")</f>
        <v/>
      </c>
      <c r="Q2413" s="91" t="str">
        <f>IFERROR(IF(E2413="","",IF(O2413&lt;&gt;"",MAX(O$64:O2413)*10+1,IF(AND($F2412/INDEX($F$64:$F2413,MATCH(MAX(Q$64:Q2412),Q$64:Q2412,0)-1)&gt;(1+$O$2),MAX(O$64:O2413)&gt;MAX(P$64:P2412)),MAX(Q$64:Q2412)+1,""))),"")</f>
        <v/>
      </c>
    </row>
    <row r="2414" spans="1:17" x14ac:dyDescent="0.2">
      <c r="A2414" s="13">
        <f>HLOOKUP($E$2,历史数据!$V$3:$AE$5000,ROW(A2412),)</f>
        <v>896906</v>
      </c>
      <c r="B2414" s="41">
        <v>40080</v>
      </c>
      <c r="C2414" s="100">
        <f>IFERROR(IF(A2414&lt;&gt;0,MAX($C$4:C2413)+1,""),"")</f>
        <v>2359</v>
      </c>
      <c r="D2414" s="100"/>
      <c r="E2414" s="99">
        <f t="shared" si="221"/>
        <v>40161</v>
      </c>
      <c r="F2414" s="101">
        <f>IFERROR(VLOOKUP(E2414,历史数据!AH:AJ,3,),"")</f>
        <v>15.4559385650705</v>
      </c>
      <c r="G2414" s="101">
        <f t="shared" si="217"/>
        <v>11.476838023866266</v>
      </c>
      <c r="H2414" s="105">
        <f t="shared" si="218"/>
        <v>6.7062947721385768E-3</v>
      </c>
      <c r="I2414" s="101">
        <f>IFERROR(VLOOKUP(E2414,历史数据!AH:AJ,2,),"")</f>
        <v>15.755674304528</v>
      </c>
      <c r="J2414" s="104">
        <f t="shared" si="219"/>
        <v>22</v>
      </c>
      <c r="K2414" s="104" t="str">
        <f>IFERROR(IF(AND(J2413=$H$2*1,MAX(K$64:K2413)=MAX(L$64:L2413)),MAX(K$64:K2413)+1,""),"")</f>
        <v/>
      </c>
      <c r="L2414" s="104" t="str">
        <f>IFERROR(IF(AND($F2413/INDEX($F$64:$F2414,MATCH(MAX(M$64:M2414),M$64:M2414,0)-1)&lt;(1-$P$2),MAX(K$64:K2414)&gt;MAX(L$64:L2413)),MAX(K$64:K2414),""),"")</f>
        <v/>
      </c>
      <c r="M2414" s="104" t="str">
        <f>IFERROR(IF(E2414="","",IF(K2414&lt;&gt;"",MAX(M$64:M2413)+1,IF(AND($F2413/INDEX($F$64:$F2414,MATCH(MAX(M$64:M2413),M$64:M2413,0)-1)&gt;(1+$O$2),MAX(K$64:K2414)&gt;MAX(L$64:L2413)),MAX(M$64:M2413)+1,""))),"")</f>
        <v/>
      </c>
      <c r="N2414" s="91">
        <f t="shared" si="220"/>
        <v>22</v>
      </c>
      <c r="O2414" s="91" t="str">
        <f>IFERROR(IF(AND(N2413=$H$2*1,MAX(O$64:O2413)=MAX(P$64:P2413)),MAX(O$64:O2413)+1,""),"")</f>
        <v/>
      </c>
      <c r="P2414" s="91" t="str">
        <f>IFERROR(IF(MOD(MAX(Q$64:Q2414),10*MAX(O$64:O2414))&lt;=2,IF(AND(F2413/INDEX($F$64:$F2414,MATCH(MAX(O$64:O2414),O$64:O2414,0)-1)&lt;(1-$P$2),MAX(O$64:O2414)&gt;MAX(P$64:P2413)),MAX(O$64:O2414),""),IF(AND($F2413/INDEX($F$64:$F2414,MATCH(MAX(Q$64:Q2414),Q$64:Q2414,0)-1)&lt;(1-$P$2),MAX(O$64:O2414)&gt;MAX(P$64:P2413)),MAX(O$64:O2414),"")),"")</f>
        <v/>
      </c>
      <c r="Q2414" s="91" t="str">
        <f>IFERROR(IF(E2414="","",IF(O2414&lt;&gt;"",MAX(O$64:O2414)*10+1,IF(AND($F2413/INDEX($F$64:$F2414,MATCH(MAX(Q$64:Q2413),Q$64:Q2413,0)-1)&gt;(1+$O$2),MAX(O$64:O2414)&gt;MAX(P$64:P2413)),MAX(Q$64:Q2413)+1,""))),"")</f>
        <v/>
      </c>
    </row>
    <row r="2415" spans="1:17" x14ac:dyDescent="0.2">
      <c r="A2415" s="13">
        <f>HLOOKUP($E$2,历史数据!$V$3:$AE$5000,ROW(A2413),)</f>
        <v>822279</v>
      </c>
      <c r="B2415" s="41">
        <v>40081</v>
      </c>
      <c r="C2415" s="100">
        <f>IFERROR(IF(A2415&lt;&gt;0,MAX($C$4:C2414)+1,""),"")</f>
        <v>2360</v>
      </c>
      <c r="D2415" s="100"/>
      <c r="E2415" s="99">
        <f t="shared" si="221"/>
        <v>40162</v>
      </c>
      <c r="F2415" s="101">
        <f>IFERROR(VLOOKUP(E2415,历史数据!AH:AJ,3,),"")</f>
        <v>15.4950345310867</v>
      </c>
      <c r="G2415" s="101">
        <f t="shared" si="217"/>
        <v>11.551989158541849</v>
      </c>
      <c r="H2415" s="105">
        <f t="shared" si="218"/>
        <v>6.5480696442090647E-3</v>
      </c>
      <c r="I2415" s="101">
        <f>IFERROR(VLOOKUP(E2415,历史数据!AH:AJ,2,),"")</f>
        <v>15.1301388482688</v>
      </c>
      <c r="J2415" s="104">
        <f t="shared" si="219"/>
        <v>23</v>
      </c>
      <c r="K2415" s="104" t="str">
        <f>IFERROR(IF(AND(J2414=$H$2*1,MAX(K$64:K2414)=MAX(L$64:L2414)),MAX(K$64:K2414)+1,""),"")</f>
        <v/>
      </c>
      <c r="L2415" s="104" t="str">
        <f>IFERROR(IF(AND($F2414/INDEX($F$64:$F2415,MATCH(MAX(M$64:M2415),M$64:M2415,0)-1)&lt;(1-$P$2),MAX(K$64:K2415)&gt;MAX(L$64:L2414)),MAX(K$64:K2415),""),"")</f>
        <v/>
      </c>
      <c r="M2415" s="104" t="str">
        <f>IFERROR(IF(E2415="","",IF(K2415&lt;&gt;"",MAX(M$64:M2414)+1,IF(AND($F2414/INDEX($F$64:$F2415,MATCH(MAX(M$64:M2414),M$64:M2414,0)-1)&gt;(1+$O$2),MAX(K$64:K2415)&gt;MAX(L$64:L2414)),MAX(M$64:M2414)+1,""))),"")</f>
        <v/>
      </c>
      <c r="N2415" s="91">
        <f t="shared" si="220"/>
        <v>23</v>
      </c>
      <c r="O2415" s="91" t="str">
        <f>IFERROR(IF(AND(N2414=$H$2*1,MAX(O$64:O2414)=MAX(P$64:P2414)),MAX(O$64:O2414)+1,""),"")</f>
        <v/>
      </c>
      <c r="P2415" s="91" t="str">
        <f>IFERROR(IF(MOD(MAX(Q$64:Q2415),10*MAX(O$64:O2415))&lt;=2,IF(AND(F2414/INDEX($F$64:$F2415,MATCH(MAX(O$64:O2415),O$64:O2415,0)-1)&lt;(1-$P$2),MAX(O$64:O2415)&gt;MAX(P$64:P2414)),MAX(O$64:O2415),""),IF(AND($F2414/INDEX($F$64:$F2415,MATCH(MAX(Q$64:Q2415),Q$64:Q2415,0)-1)&lt;(1-$P$2),MAX(O$64:O2415)&gt;MAX(P$64:P2414)),MAX(O$64:O2415),"")),"")</f>
        <v/>
      </c>
      <c r="Q2415" s="91" t="str">
        <f>IFERROR(IF(E2415="","",IF(O2415&lt;&gt;"",MAX(O$64:O2415)*10+1,IF(AND($F2414/INDEX($F$64:$F2415,MATCH(MAX(Q$64:Q2414),Q$64:Q2414,0)-1)&gt;(1+$O$2),MAX(O$64:O2415)&gt;MAX(P$64:P2414)),MAX(Q$64:Q2414)+1,""))),"")</f>
        <v/>
      </c>
    </row>
    <row r="2416" spans="1:17" x14ac:dyDescent="0.2">
      <c r="A2416" s="13">
        <f>HLOOKUP($E$2,历史数据!$V$3:$AE$5000,ROW(A2414),)</f>
        <v>789751</v>
      </c>
      <c r="B2416" s="41">
        <v>40084</v>
      </c>
      <c r="C2416" s="100">
        <f>IFERROR(IF(A2416&lt;&gt;0,MAX($C$4:C2415)+1,""),"")</f>
        <v>2361</v>
      </c>
      <c r="D2416" s="100"/>
      <c r="E2416" s="99">
        <f t="shared" si="221"/>
        <v>40163</v>
      </c>
      <c r="F2416" s="101">
        <f>IFERROR(VLOOKUP(E2416,历史数据!AH:AJ,3,),"")</f>
        <v>15.2474267463174</v>
      </c>
      <c r="G2416" s="101">
        <f t="shared" si="217"/>
        <v>11.622796296993409</v>
      </c>
      <c r="H2416" s="105">
        <f t="shared" si="218"/>
        <v>6.1294325574399178E-3</v>
      </c>
      <c r="I2416" s="101">
        <f>IFERROR(VLOOKUP(E2416,历史数据!AH:AJ,2,),"")</f>
        <v>15.169234814285</v>
      </c>
      <c r="J2416" s="104">
        <f t="shared" si="219"/>
        <v>24</v>
      </c>
      <c r="K2416" s="104" t="str">
        <f>IFERROR(IF(AND(J2415=$H$2*1,MAX(K$64:K2415)=MAX(L$64:L2415)),MAX(K$64:K2415)+1,""),"")</f>
        <v/>
      </c>
      <c r="L2416" s="104" t="str">
        <f>IFERROR(IF(AND($F2415/INDEX($F$64:$F2416,MATCH(MAX(M$64:M2416),M$64:M2416,0)-1)&lt;(1-$P$2),MAX(K$64:K2416)&gt;MAX(L$64:L2415)),MAX(K$64:K2416),""),"")</f>
        <v/>
      </c>
      <c r="M2416" s="104" t="str">
        <f>IFERROR(IF(E2416="","",IF(K2416&lt;&gt;"",MAX(M$64:M2415)+1,IF(AND($F2415/INDEX($F$64:$F2416,MATCH(MAX(M$64:M2415),M$64:M2415,0)-1)&gt;(1+$O$2),MAX(K$64:K2416)&gt;MAX(L$64:L2415)),MAX(M$64:M2415)+1,""))),"")</f>
        <v/>
      </c>
      <c r="N2416" s="91">
        <f t="shared" si="220"/>
        <v>24</v>
      </c>
      <c r="O2416" s="91" t="str">
        <f>IFERROR(IF(AND(N2415=$H$2*1,MAX(O$64:O2415)=MAX(P$64:P2415)),MAX(O$64:O2415)+1,""),"")</f>
        <v/>
      </c>
      <c r="P2416" s="91" t="str">
        <f>IFERROR(IF(MOD(MAX(Q$64:Q2416),10*MAX(O$64:O2416))&lt;=2,IF(AND(F2415/INDEX($F$64:$F2416,MATCH(MAX(O$64:O2416),O$64:O2416,0)-1)&lt;(1-$P$2),MAX(O$64:O2416)&gt;MAX(P$64:P2415)),MAX(O$64:O2416),""),IF(AND($F2415/INDEX($F$64:$F2416,MATCH(MAX(Q$64:Q2416),Q$64:Q2416,0)-1)&lt;(1-$P$2),MAX(O$64:O2416)&gt;MAX(P$64:P2415)),MAX(O$64:O2416),"")),"")</f>
        <v/>
      </c>
      <c r="Q2416" s="91" t="str">
        <f>IFERROR(IF(E2416="","",IF(O2416&lt;&gt;"",MAX(O$64:O2416)*10+1,IF(AND($F2415/INDEX($F$64:$F2416,MATCH(MAX(Q$64:Q2415),Q$64:Q2415,0)-1)&gt;(1+$O$2),MAX(O$64:O2416)&gt;MAX(P$64:P2415)),MAX(Q$64:Q2415)+1,""))),"")</f>
        <v/>
      </c>
    </row>
    <row r="2417" spans="1:17" x14ac:dyDescent="0.2">
      <c r="A2417" s="13">
        <f>HLOOKUP($E$2,历史数据!$V$3:$AE$5000,ROW(A2415),)</f>
        <v>1283299</v>
      </c>
      <c r="B2417" s="41">
        <v>40085</v>
      </c>
      <c r="C2417" s="100">
        <f>IFERROR(IF(A2417&lt;&gt;0,MAX($C$4:C2416)+1,""),"")</f>
        <v>2362</v>
      </c>
      <c r="D2417" s="100"/>
      <c r="E2417" s="99">
        <f t="shared" si="221"/>
        <v>40164</v>
      </c>
      <c r="F2417" s="101">
        <f>IFERROR(VLOOKUP(E2417,历史数据!AH:AJ,3,),"")</f>
        <v>14.5958273127141</v>
      </c>
      <c r="G2417" s="101">
        <f t="shared" si="217"/>
        <v>11.681223046206503</v>
      </c>
      <c r="H2417" s="105">
        <f t="shared" si="218"/>
        <v>5.026909851995498E-3</v>
      </c>
      <c r="I2417" s="101">
        <f>IFERROR(VLOOKUP(E2417,历史数据!AH:AJ,2,),"")</f>
        <v>15.234394757645299</v>
      </c>
      <c r="J2417" s="104">
        <f t="shared" si="219"/>
        <v>25</v>
      </c>
      <c r="K2417" s="104" t="str">
        <f>IFERROR(IF(AND(J2416=$H$2*1,MAX(K$64:K2416)=MAX(L$64:L2416)),MAX(K$64:K2416)+1,""),"")</f>
        <v/>
      </c>
      <c r="L2417" s="104" t="str">
        <f>IFERROR(IF(AND($F2416/INDEX($F$64:$F2417,MATCH(MAX(M$64:M2417),M$64:M2417,0)-1)&lt;(1-$P$2),MAX(K$64:K2417)&gt;MAX(L$64:L2416)),MAX(K$64:K2417),""),"")</f>
        <v/>
      </c>
      <c r="M2417" s="104" t="str">
        <f>IFERROR(IF(E2417="","",IF(K2417&lt;&gt;"",MAX(M$64:M2416)+1,IF(AND($F2416/INDEX($F$64:$F2417,MATCH(MAX(M$64:M2416),M$64:M2416,0)-1)&gt;(1+$O$2),MAX(K$64:K2417)&gt;MAX(L$64:L2416)),MAX(M$64:M2416)+1,""))),"")</f>
        <v/>
      </c>
      <c r="N2417" s="91">
        <f t="shared" si="220"/>
        <v>25</v>
      </c>
      <c r="O2417" s="91" t="str">
        <f>IFERROR(IF(AND(N2416=$H$2*1,MAX(O$64:O2416)=MAX(P$64:P2416)),MAX(O$64:O2416)+1,""),"")</f>
        <v/>
      </c>
      <c r="P2417" s="91" t="str">
        <f>IFERROR(IF(MOD(MAX(Q$64:Q2417),10*MAX(O$64:O2417))&lt;=2,IF(AND(F2416/INDEX($F$64:$F2417,MATCH(MAX(O$64:O2417),O$64:O2417,0)-1)&lt;(1-$P$2),MAX(O$64:O2417)&gt;MAX(P$64:P2416)),MAX(O$64:O2417),""),IF(AND($F2416/INDEX($F$64:$F2417,MATCH(MAX(Q$64:Q2417),Q$64:Q2417,0)-1)&lt;(1-$P$2),MAX(O$64:O2417)&gt;MAX(P$64:P2416)),MAX(O$64:O2417),"")),"")</f>
        <v/>
      </c>
      <c r="Q2417" s="91" t="str">
        <f>IFERROR(IF(E2417="","",IF(O2417&lt;&gt;"",MAX(O$64:O2417)*10+1,IF(AND($F2416/INDEX($F$64:$F2417,MATCH(MAX(Q$64:Q2416),Q$64:Q2416,0)-1)&gt;(1+$O$2),MAX(O$64:O2417)&gt;MAX(P$64:P2416)),MAX(Q$64:Q2416)+1,""))),"")</f>
        <v/>
      </c>
    </row>
    <row r="2418" spans="1:17" x14ac:dyDescent="0.2">
      <c r="A2418" s="13">
        <f>HLOOKUP($E$2,历史数据!$V$3:$AE$5000,ROW(A2416),)</f>
        <v>851450</v>
      </c>
      <c r="B2418" s="41">
        <v>40086</v>
      </c>
      <c r="C2418" s="100">
        <f>IFERROR(IF(A2418&lt;&gt;0,MAX($C$4:C2417)+1,""),"")</f>
        <v>2363</v>
      </c>
      <c r="D2418" s="100"/>
      <c r="E2418" s="99">
        <f t="shared" si="221"/>
        <v>40165</v>
      </c>
      <c r="F2418" s="101">
        <f>IFERROR(VLOOKUP(E2418,历史数据!AH:AJ,3,),"")</f>
        <v>14.9476910068599</v>
      </c>
      <c r="G2418" s="101">
        <f t="shared" si="217"/>
        <v>11.746165789755633</v>
      </c>
      <c r="H2418" s="105">
        <f t="shared" si="218"/>
        <v>5.5595842397873074E-3</v>
      </c>
      <c r="I2418" s="101">
        <f>IFERROR(VLOOKUP(E2418,历史数据!AH:AJ,2,),"")</f>
        <v>14.6479552674024</v>
      </c>
      <c r="J2418" s="104">
        <f t="shared" si="219"/>
        <v>26</v>
      </c>
      <c r="K2418" s="104" t="str">
        <f>IFERROR(IF(AND(J2417=$H$2*1,MAX(K$64:K2417)=MAX(L$64:L2417)),MAX(K$64:K2417)+1,""),"")</f>
        <v/>
      </c>
      <c r="L2418" s="104" t="str">
        <f>IFERROR(IF(AND($F2417/INDEX($F$64:$F2418,MATCH(MAX(M$64:M2418),M$64:M2418,0)-1)&lt;(1-$P$2),MAX(K$64:K2418)&gt;MAX(L$64:L2417)),MAX(K$64:K2418),""),"")</f>
        <v/>
      </c>
      <c r="M2418" s="104" t="str">
        <f>IFERROR(IF(E2418="","",IF(K2418&lt;&gt;"",MAX(M$64:M2417)+1,IF(AND($F2417/INDEX($F$64:$F2418,MATCH(MAX(M$64:M2417),M$64:M2417,0)-1)&gt;(1+$O$2),MAX(K$64:K2418)&gt;MAX(L$64:L2417)),MAX(M$64:M2417)+1,""))),"")</f>
        <v/>
      </c>
      <c r="N2418" s="91">
        <f t="shared" si="220"/>
        <v>26</v>
      </c>
      <c r="O2418" s="91" t="str">
        <f>IFERROR(IF(AND(N2417=$H$2*1,MAX(O$64:O2417)=MAX(P$64:P2417)),MAX(O$64:O2417)+1,""),"")</f>
        <v/>
      </c>
      <c r="P2418" s="91" t="str">
        <f>IFERROR(IF(MOD(MAX(Q$64:Q2418),10*MAX(O$64:O2418))&lt;=2,IF(AND(F2417/INDEX($F$64:$F2418,MATCH(MAX(O$64:O2418),O$64:O2418,0)-1)&lt;(1-$P$2),MAX(O$64:O2418)&gt;MAX(P$64:P2417)),MAX(O$64:O2418),""),IF(AND($F2417/INDEX($F$64:$F2418,MATCH(MAX(Q$64:Q2418),Q$64:Q2418,0)-1)&lt;(1-$P$2),MAX(O$64:O2418)&gt;MAX(P$64:P2417)),MAX(O$64:O2418),"")),"")</f>
        <v/>
      </c>
      <c r="Q2418" s="91" t="str">
        <f>IFERROR(IF(E2418="","",IF(O2418&lt;&gt;"",MAX(O$64:O2418)*10+1,IF(AND($F2417/INDEX($F$64:$F2418,MATCH(MAX(Q$64:Q2417),Q$64:Q2417,0)-1)&gt;(1+$O$2),MAX(O$64:O2418)&gt;MAX(P$64:P2417)),MAX(Q$64:Q2417)+1,""))),"")</f>
        <v/>
      </c>
    </row>
    <row r="2419" spans="1:17" x14ac:dyDescent="0.2">
      <c r="A2419" s="13">
        <f>HLOOKUP($E$2,历史数据!$V$3:$AE$5000,ROW(A2417),)</f>
        <v>843965</v>
      </c>
      <c r="B2419" s="41">
        <v>40095</v>
      </c>
      <c r="C2419" s="100">
        <f>IFERROR(IF(A2419&lt;&gt;0,MAX($C$4:C2418)+1,""),"")</f>
        <v>2364</v>
      </c>
      <c r="D2419" s="100"/>
      <c r="E2419" s="99">
        <f t="shared" si="221"/>
        <v>40168</v>
      </c>
      <c r="F2419" s="101">
        <f>IFERROR(VLOOKUP(E2419,历史数据!AH:AJ,3,),"")</f>
        <v>15.5080665197587</v>
      </c>
      <c r="G2419" s="101">
        <f t="shared" si="217"/>
        <v>11.829570517256856</v>
      </c>
      <c r="H2419" s="105">
        <f t="shared" si="218"/>
        <v>7.1005917159763232E-3</v>
      </c>
      <c r="I2419" s="101">
        <f>IFERROR(VLOOKUP(E2419,历史数据!AH:AJ,2,),"")</f>
        <v>14.4915714033376</v>
      </c>
      <c r="J2419" s="104">
        <f t="shared" si="219"/>
        <v>27</v>
      </c>
      <c r="K2419" s="104" t="str">
        <f>IFERROR(IF(AND(J2418=$H$2*1,MAX(K$64:K2418)=MAX(L$64:L2418)),MAX(K$64:K2418)+1,""),"")</f>
        <v/>
      </c>
      <c r="L2419" s="104" t="str">
        <f>IFERROR(IF(AND($F2418/INDEX($F$64:$F2419,MATCH(MAX(M$64:M2419),M$64:M2419,0)-1)&lt;(1-$P$2),MAX(K$64:K2419)&gt;MAX(L$64:L2418)),MAX(K$64:K2419),""),"")</f>
        <v/>
      </c>
      <c r="M2419" s="104" t="str">
        <f>IFERROR(IF(E2419="","",IF(K2419&lt;&gt;"",MAX(M$64:M2418)+1,IF(AND($F2418/INDEX($F$64:$F2419,MATCH(MAX(M$64:M2418),M$64:M2418,0)-1)&gt;(1+$O$2),MAX(K$64:K2419)&gt;MAX(L$64:L2418)),MAX(M$64:M2418)+1,""))),"")</f>
        <v/>
      </c>
      <c r="N2419" s="91">
        <f t="shared" si="220"/>
        <v>27</v>
      </c>
      <c r="O2419" s="91" t="str">
        <f>IFERROR(IF(AND(N2418=$H$2*1,MAX(O$64:O2418)=MAX(P$64:P2418)),MAX(O$64:O2418)+1,""),"")</f>
        <v/>
      </c>
      <c r="P2419" s="91" t="str">
        <f>IFERROR(IF(MOD(MAX(Q$64:Q2419),10*MAX(O$64:O2419))&lt;=2,IF(AND(F2418/INDEX($F$64:$F2419,MATCH(MAX(O$64:O2419),O$64:O2419,0)-1)&lt;(1-$P$2),MAX(O$64:O2419)&gt;MAX(P$64:P2418)),MAX(O$64:O2419),""),IF(AND($F2418/INDEX($F$64:$F2419,MATCH(MAX(Q$64:Q2419),Q$64:Q2419,0)-1)&lt;(1-$P$2),MAX(O$64:O2419)&gt;MAX(P$64:P2418)),MAX(O$64:O2419),"")),"")</f>
        <v/>
      </c>
      <c r="Q2419" s="91" t="str">
        <f>IFERROR(IF(E2419="","",IF(O2419&lt;&gt;"",MAX(O$64:O2419)*10+1,IF(AND($F2418/INDEX($F$64:$F2419,MATCH(MAX(Q$64:Q2418),Q$64:Q2418,0)-1)&gt;(1+$O$2),MAX(O$64:O2419)&gt;MAX(P$64:P2418)),MAX(Q$64:Q2418)+1,""))),"")</f>
        <v/>
      </c>
    </row>
    <row r="2420" spans="1:17" x14ac:dyDescent="0.2">
      <c r="A2420" s="13">
        <f>HLOOKUP($E$2,历史数据!$V$3:$AE$5000,ROW(A2418),)</f>
        <v>1077100</v>
      </c>
      <c r="B2420" s="41">
        <v>40098</v>
      </c>
      <c r="C2420" s="100">
        <f>IFERROR(IF(A2420&lt;&gt;0,MAX($C$4:C2419)+1,""),"")</f>
        <v>2365</v>
      </c>
      <c r="D2420" s="100"/>
      <c r="E2420" s="99">
        <f t="shared" si="221"/>
        <v>40169</v>
      </c>
      <c r="F2420" s="101">
        <f>IFERROR(VLOOKUP(E2420,历史数据!AH:AJ,3,),"")</f>
        <v>15.4559385650705</v>
      </c>
      <c r="G2420" s="101">
        <f t="shared" si="217"/>
        <v>11.919056839471713</v>
      </c>
      <c r="H2420" s="105">
        <f t="shared" si="218"/>
        <v>7.564629847238713E-3</v>
      </c>
      <c r="I2420" s="101">
        <f>IFERROR(VLOOKUP(E2420,历史数据!AH:AJ,2,),"")</f>
        <v>15.5210985084308</v>
      </c>
      <c r="J2420" s="104">
        <f t="shared" si="219"/>
        <v>28</v>
      </c>
      <c r="K2420" s="104" t="str">
        <f>IFERROR(IF(AND(J2419=$H$2*1,MAX(K$64:K2419)=MAX(L$64:L2419)),MAX(K$64:K2419)+1,""),"")</f>
        <v/>
      </c>
      <c r="L2420" s="104" t="str">
        <f>IFERROR(IF(AND($F2419/INDEX($F$64:$F2420,MATCH(MAX(M$64:M2420),M$64:M2420,0)-1)&lt;(1-$P$2),MAX(K$64:K2420)&gt;MAX(L$64:L2419)),MAX(K$64:K2420),""),"")</f>
        <v/>
      </c>
      <c r="M2420" s="104" t="str">
        <f>IFERROR(IF(E2420="","",IF(K2420&lt;&gt;"",MAX(M$64:M2419)+1,IF(AND($F2419/INDEX($F$64:$F2420,MATCH(MAX(M$64:M2419),M$64:M2419,0)-1)&gt;(1+$O$2),MAX(K$64:K2420)&gt;MAX(L$64:L2419)),MAX(M$64:M2419)+1,""))),"")</f>
        <v/>
      </c>
      <c r="N2420" s="91">
        <f t="shared" si="220"/>
        <v>28</v>
      </c>
      <c r="O2420" s="91" t="str">
        <f>IFERROR(IF(AND(N2419=$H$2*1,MAX(O$64:O2419)=MAX(P$64:P2419)),MAX(O$64:O2419)+1,""),"")</f>
        <v/>
      </c>
      <c r="P2420" s="91" t="str">
        <f>IFERROR(IF(MOD(MAX(Q$64:Q2420),10*MAX(O$64:O2420))&lt;=2,IF(AND(F2419/INDEX($F$64:$F2420,MATCH(MAX(O$64:O2420),O$64:O2420,0)-1)&lt;(1-$P$2),MAX(O$64:O2420)&gt;MAX(P$64:P2419)),MAX(O$64:O2420),""),IF(AND($F2419/INDEX($F$64:$F2420,MATCH(MAX(Q$64:Q2420),Q$64:Q2420,0)-1)&lt;(1-$P$2),MAX(O$64:O2420)&gt;MAX(P$64:P2419)),MAX(O$64:O2420),"")),"")</f>
        <v/>
      </c>
      <c r="Q2420" s="91" t="str">
        <f>IFERROR(IF(E2420="","",IF(O2420&lt;&gt;"",MAX(O$64:O2420)*10+1,IF(AND($F2419/INDEX($F$64:$F2420,MATCH(MAX(Q$64:Q2419),Q$64:Q2419,0)-1)&gt;(1+$O$2),MAX(O$64:O2420)&gt;MAX(P$64:P2419)),MAX(Q$64:Q2419)+1,""))),"")</f>
        <v/>
      </c>
    </row>
    <row r="2421" spans="1:17" x14ac:dyDescent="0.2">
      <c r="A2421" s="13">
        <f>HLOOKUP($E$2,历史数据!$V$3:$AE$5000,ROW(A2419),)</f>
        <v>587285</v>
      </c>
      <c r="B2421" s="41">
        <v>40099</v>
      </c>
      <c r="C2421" s="100">
        <f>IFERROR(IF(A2421&lt;&gt;0,MAX($C$4:C2420)+1,""),"")</f>
        <v>2366</v>
      </c>
      <c r="D2421" s="100"/>
      <c r="E2421" s="99">
        <f t="shared" si="221"/>
        <v>40170</v>
      </c>
      <c r="F2421" s="101">
        <f>IFERROR(VLOOKUP(E2421,历史数据!AH:AJ,3,),"")</f>
        <v>15.4168425990543</v>
      </c>
      <c r="G2421" s="101">
        <f t="shared" si="217"/>
        <v>12.006805563196961</v>
      </c>
      <c r="H2421" s="105">
        <f t="shared" si="218"/>
        <v>7.362052627742699E-3</v>
      </c>
      <c r="I2421" s="101">
        <f>IFERROR(VLOOKUP(E2421,历史数据!AH:AJ,2,),"")</f>
        <v>15.4559385650705</v>
      </c>
      <c r="J2421" s="104">
        <f t="shared" si="219"/>
        <v>29</v>
      </c>
      <c r="K2421" s="104" t="str">
        <f>IFERROR(IF(AND(J2420=$H$2*1,MAX(K$64:K2420)=MAX(L$64:L2420)),MAX(K$64:K2420)+1,""),"")</f>
        <v/>
      </c>
      <c r="L2421" s="104" t="str">
        <f>IFERROR(IF(AND($F2420/INDEX($F$64:$F2421,MATCH(MAX(M$64:M2421),M$64:M2421,0)-1)&lt;(1-$P$2),MAX(K$64:K2421)&gt;MAX(L$64:L2420)),MAX(K$64:K2421),""),"")</f>
        <v/>
      </c>
      <c r="M2421" s="104" t="str">
        <f>IFERROR(IF(E2421="","",IF(K2421&lt;&gt;"",MAX(M$64:M2420)+1,IF(AND($F2420/INDEX($F$64:$F2421,MATCH(MAX(M$64:M2420),M$64:M2420,0)-1)&gt;(1+$O$2),MAX(K$64:K2421)&gt;MAX(L$64:L2420)),MAX(M$64:M2420)+1,""))),"")</f>
        <v/>
      </c>
      <c r="N2421" s="91">
        <f t="shared" si="220"/>
        <v>29</v>
      </c>
      <c r="O2421" s="91" t="str">
        <f>IFERROR(IF(AND(N2420=$H$2*1,MAX(O$64:O2420)=MAX(P$64:P2420)),MAX(O$64:O2420)+1,""),"")</f>
        <v/>
      </c>
      <c r="P2421" s="91" t="str">
        <f>IFERROR(IF(MOD(MAX(Q$64:Q2421),10*MAX(O$64:O2421))&lt;=2,IF(AND(F2420/INDEX($F$64:$F2421,MATCH(MAX(O$64:O2421),O$64:O2421,0)-1)&lt;(1-$P$2),MAX(O$64:O2421)&gt;MAX(P$64:P2420)),MAX(O$64:O2421),""),IF(AND($F2420/INDEX($F$64:$F2421,MATCH(MAX(Q$64:Q2421),Q$64:Q2421,0)-1)&lt;(1-$P$2),MAX(O$64:O2421)&gt;MAX(P$64:P2420)),MAX(O$64:O2421),"")),"")</f>
        <v/>
      </c>
      <c r="Q2421" s="91" t="str">
        <f>IFERROR(IF(E2421="","",IF(O2421&lt;&gt;"",MAX(O$64:O2421)*10+1,IF(AND($F2420/INDEX($F$64:$F2421,MATCH(MAX(Q$64:Q2420),Q$64:Q2420,0)-1)&gt;(1+$O$2),MAX(O$64:O2421)&gt;MAX(P$64:P2420)),MAX(Q$64:Q2420)+1,""))),"")</f>
        <v/>
      </c>
    </row>
    <row r="2422" spans="1:17" x14ac:dyDescent="0.2">
      <c r="A2422" s="13">
        <f>HLOOKUP($E$2,历史数据!$V$3:$AE$5000,ROW(A2420),)</f>
        <v>678821</v>
      </c>
      <c r="B2422" s="41">
        <v>40100</v>
      </c>
      <c r="C2422" s="100">
        <f>IFERROR(IF(A2422&lt;&gt;0,MAX($C$4:C2421)+1,""),"")</f>
        <v>2367</v>
      </c>
      <c r="D2422" s="100"/>
      <c r="E2422" s="99">
        <f t="shared" si="221"/>
        <v>40171</v>
      </c>
      <c r="F2422" s="101">
        <f>IFERROR(VLOOKUP(E2422,历史数据!AH:AJ,3,),"")</f>
        <v>15.6644503838235</v>
      </c>
      <c r="G2422" s="101">
        <f t="shared" si="217"/>
        <v>12.107151875971869</v>
      </c>
      <c r="H2422" s="105">
        <f t="shared" si="218"/>
        <v>8.3574529667147512E-3</v>
      </c>
      <c r="I2422" s="101">
        <f>IFERROR(VLOOKUP(E2422,历史数据!AH:AJ,2,),"")</f>
        <v>15.4950345310867</v>
      </c>
      <c r="J2422" s="104">
        <f t="shared" si="219"/>
        <v>30</v>
      </c>
      <c r="K2422" s="104" t="str">
        <f>IFERROR(IF(AND(J2421=$H$2*1,MAX(K$64:K2421)=MAX(L$64:L2421)),MAX(K$64:K2421)+1,""),"")</f>
        <v/>
      </c>
      <c r="L2422" s="104" t="str">
        <f>IFERROR(IF(AND($F2421/INDEX($F$64:$F2422,MATCH(MAX(M$64:M2422),M$64:M2422,0)-1)&lt;(1-$P$2),MAX(K$64:K2422)&gt;MAX(L$64:L2421)),MAX(K$64:K2422),""),"")</f>
        <v/>
      </c>
      <c r="M2422" s="104" t="str">
        <f>IFERROR(IF(E2422="","",IF(K2422&lt;&gt;"",MAX(M$64:M2421)+1,IF(AND($F2421/INDEX($F$64:$F2422,MATCH(MAX(M$64:M2421),M$64:M2421,0)-1)&gt;(1+$O$2),MAX(K$64:K2422)&gt;MAX(L$64:L2421)),MAX(M$64:M2421)+1,""))),"")</f>
        <v/>
      </c>
      <c r="N2422" s="91">
        <f t="shared" si="220"/>
        <v>30</v>
      </c>
      <c r="O2422" s="91" t="str">
        <f>IFERROR(IF(AND(N2421=$H$2*1,MAX(O$64:O2421)=MAX(P$64:P2421)),MAX(O$64:O2421)+1,""),"")</f>
        <v/>
      </c>
      <c r="P2422" s="91" t="str">
        <f>IFERROR(IF(MOD(MAX(Q$64:Q2422),10*MAX(O$64:O2422))&lt;=2,IF(AND(F2421/INDEX($F$64:$F2422,MATCH(MAX(O$64:O2422),O$64:O2422,0)-1)&lt;(1-$P$2),MAX(O$64:O2422)&gt;MAX(P$64:P2421)),MAX(O$64:O2422),""),IF(AND($F2421/INDEX($F$64:$F2422,MATCH(MAX(Q$64:Q2422),Q$64:Q2422,0)-1)&lt;(1-$P$2),MAX(O$64:O2422)&gt;MAX(P$64:P2421)),MAX(O$64:O2422),"")),"")</f>
        <v/>
      </c>
      <c r="Q2422" s="91" t="str">
        <f>IFERROR(IF(E2422="","",IF(O2422&lt;&gt;"",MAX(O$64:O2422)*10+1,IF(AND($F2421/INDEX($F$64:$F2422,MATCH(MAX(Q$64:Q2421),Q$64:Q2421,0)-1)&gt;(1+$O$2),MAX(O$64:O2422)&gt;MAX(P$64:P2421)),MAX(Q$64:Q2421)+1,""))),"")</f>
        <v/>
      </c>
    </row>
    <row r="2423" spans="1:17" x14ac:dyDescent="0.2">
      <c r="A2423" s="13">
        <f>HLOOKUP($E$2,历史数据!$V$3:$AE$5000,ROW(A2421),)</f>
        <v>726527</v>
      </c>
      <c r="B2423" s="41">
        <v>40101</v>
      </c>
      <c r="C2423" s="100">
        <f>IFERROR(IF(A2423&lt;&gt;0,MAX($C$4:C2422)+1,""),"")</f>
        <v>2368</v>
      </c>
      <c r="D2423" s="100"/>
      <c r="E2423" s="99">
        <f t="shared" si="221"/>
        <v>40172</v>
      </c>
      <c r="F2423" s="101">
        <f>IFERROR(VLOOKUP(E2423,历史数据!AH:AJ,3,),"")</f>
        <v>15.5210985084308</v>
      </c>
      <c r="G2423" s="101">
        <f t="shared" si="217"/>
        <v>12.20793258836918</v>
      </c>
      <c r="H2423" s="105">
        <f t="shared" si="218"/>
        <v>8.3240644397402086E-3</v>
      </c>
      <c r="I2423" s="101">
        <f>IFERROR(VLOOKUP(E2423,历史数据!AH:AJ,2,),"")</f>
        <v>15.8338662365604</v>
      </c>
      <c r="J2423" s="104">
        <f t="shared" si="219"/>
        <v>31</v>
      </c>
      <c r="K2423" s="104" t="str">
        <f>IFERROR(IF(AND(J2422=$H$2*1,MAX(K$64:K2422)=MAX(L$64:L2422)),MAX(K$64:K2422)+1,""),"")</f>
        <v/>
      </c>
      <c r="L2423" s="104" t="str">
        <f>IFERROR(IF(AND($F2422/INDEX($F$64:$F2423,MATCH(MAX(M$64:M2423),M$64:M2423,0)-1)&lt;(1-$P$2),MAX(K$64:K2423)&gt;MAX(L$64:L2422)),MAX(K$64:K2423),""),"")</f>
        <v/>
      </c>
      <c r="M2423" s="104" t="str">
        <f>IFERROR(IF(E2423="","",IF(K2423&lt;&gt;"",MAX(M$64:M2422)+1,IF(AND($F2422/INDEX($F$64:$F2423,MATCH(MAX(M$64:M2422),M$64:M2422,0)-1)&gt;(1+$O$2),MAX(K$64:K2423)&gt;MAX(L$64:L2422)),MAX(M$64:M2422)+1,""))),"")</f>
        <v/>
      </c>
      <c r="N2423" s="91">
        <f t="shared" si="220"/>
        <v>31</v>
      </c>
      <c r="O2423" s="91" t="str">
        <f>IFERROR(IF(AND(N2422=$H$2*1,MAX(O$64:O2422)=MAX(P$64:P2422)),MAX(O$64:O2422)+1,""),"")</f>
        <v/>
      </c>
      <c r="P2423" s="91" t="str">
        <f>IFERROR(IF(MOD(MAX(Q$64:Q2423),10*MAX(O$64:O2423))&lt;=2,IF(AND(F2422/INDEX($F$64:$F2423,MATCH(MAX(O$64:O2423),O$64:O2423,0)-1)&lt;(1-$P$2),MAX(O$64:O2423)&gt;MAX(P$64:P2422)),MAX(O$64:O2423),""),IF(AND($F2422/INDEX($F$64:$F2423,MATCH(MAX(Q$64:Q2423),Q$64:Q2423,0)-1)&lt;(1-$P$2),MAX(O$64:O2423)&gt;MAX(P$64:P2422)),MAX(O$64:O2423),"")),"")</f>
        <v/>
      </c>
      <c r="Q2423" s="91" t="str">
        <f>IFERROR(IF(E2423="","",IF(O2423&lt;&gt;"",MAX(O$64:O2423)*10+1,IF(AND($F2422/INDEX($F$64:$F2423,MATCH(MAX(Q$64:Q2422),Q$64:Q2422,0)-1)&gt;(1+$O$2),MAX(O$64:O2423)&gt;MAX(P$64:P2422)),MAX(Q$64:Q2422)+1,""))),"")</f>
        <v/>
      </c>
    </row>
    <row r="2424" spans="1:17" x14ac:dyDescent="0.2">
      <c r="A2424" s="13">
        <f>HLOOKUP($E$2,历史数据!$V$3:$AE$5000,ROW(A2422),)</f>
        <v>750697</v>
      </c>
      <c r="B2424" s="41">
        <v>40102</v>
      </c>
      <c r="C2424" s="100">
        <f>IFERROR(IF(A2424&lt;&gt;0,MAX($C$4:C2423)+1,""),"")</f>
        <v>2369</v>
      </c>
      <c r="D2424" s="100"/>
      <c r="E2424" s="99">
        <f t="shared" si="221"/>
        <v>40175</v>
      </c>
      <c r="F2424" s="101">
        <f>IFERROR(VLOOKUP(E2424,历史数据!AH:AJ,3,),"")</f>
        <v>15.3777466330381</v>
      </c>
      <c r="G2424" s="101">
        <f t="shared" si="217"/>
        <v>12.306324102843281</v>
      </c>
      <c r="H2424" s="105">
        <f t="shared" si="218"/>
        <v>8.0596377610930858E-3</v>
      </c>
      <c r="I2424" s="101">
        <f>IFERROR(VLOOKUP(E2424,历史数据!AH:AJ,2,),"")</f>
        <v>15.4950345310867</v>
      </c>
      <c r="J2424" s="104">
        <f t="shared" si="219"/>
        <v>32</v>
      </c>
      <c r="K2424" s="104" t="str">
        <f>IFERROR(IF(AND(J2423=$H$2*1,MAX(K$64:K2423)=MAX(L$64:L2423)),MAX(K$64:K2423)+1,""),"")</f>
        <v/>
      </c>
      <c r="L2424" s="104" t="str">
        <f>IFERROR(IF(AND($F2423/INDEX($F$64:$F2424,MATCH(MAX(M$64:M2424),M$64:M2424,0)-1)&lt;(1-$P$2),MAX(K$64:K2424)&gt;MAX(L$64:L2423)),MAX(K$64:K2424),""),"")</f>
        <v/>
      </c>
      <c r="M2424" s="104" t="str">
        <f>IFERROR(IF(E2424="","",IF(K2424&lt;&gt;"",MAX(M$64:M2423)+1,IF(AND($F2423/INDEX($F$64:$F2424,MATCH(MAX(M$64:M2423),M$64:M2423,0)-1)&gt;(1+$O$2),MAX(K$64:K2424)&gt;MAX(L$64:L2423)),MAX(M$64:M2423)+1,""))),"")</f>
        <v/>
      </c>
      <c r="N2424" s="91">
        <f t="shared" si="220"/>
        <v>32</v>
      </c>
      <c r="O2424" s="91" t="str">
        <f>IFERROR(IF(AND(N2423=$H$2*1,MAX(O$64:O2423)=MAX(P$64:P2423)),MAX(O$64:O2423)+1,""),"")</f>
        <v/>
      </c>
      <c r="P2424" s="91" t="str">
        <f>IFERROR(IF(MOD(MAX(Q$64:Q2424),10*MAX(O$64:O2424))&lt;=2,IF(AND(F2423/INDEX($F$64:$F2424,MATCH(MAX(O$64:O2424),O$64:O2424,0)-1)&lt;(1-$P$2),MAX(O$64:O2424)&gt;MAX(P$64:P2423)),MAX(O$64:O2424),""),IF(AND($F2423/INDEX($F$64:$F2424,MATCH(MAX(Q$64:Q2424),Q$64:Q2424,0)-1)&lt;(1-$P$2),MAX(O$64:O2424)&gt;MAX(P$64:P2423)),MAX(O$64:O2424),"")),"")</f>
        <v/>
      </c>
      <c r="Q2424" s="91" t="str">
        <f>IFERROR(IF(E2424="","",IF(O2424&lt;&gt;"",MAX(O$64:O2424)*10+1,IF(AND($F2423/INDEX($F$64:$F2424,MATCH(MAX(Q$64:Q2423),Q$64:Q2423,0)-1)&gt;(1+$O$2),MAX(O$64:O2424)&gt;MAX(P$64:P2423)),MAX(Q$64:Q2423)+1,""))),"")</f>
        <v/>
      </c>
    </row>
    <row r="2425" spans="1:17" x14ac:dyDescent="0.2">
      <c r="A2425" s="13">
        <f>HLOOKUP($E$2,历史数据!$V$3:$AE$5000,ROW(A2423),)</f>
        <v>920579</v>
      </c>
      <c r="B2425" s="41">
        <v>40105</v>
      </c>
      <c r="C2425" s="100">
        <f>IFERROR(IF(A2425&lt;&gt;0,MAX($C$4:C2424)+1,""),"")</f>
        <v>2370</v>
      </c>
      <c r="D2425" s="100"/>
      <c r="E2425" s="99">
        <f t="shared" si="221"/>
        <v>40176</v>
      </c>
      <c r="F2425" s="101">
        <f>IFERROR(VLOOKUP(E2425,历史数据!AH:AJ,3,),"")</f>
        <v>15.3256186783498</v>
      </c>
      <c r="G2425" s="101">
        <f t="shared" si="217"/>
        <v>12.411666011275814</v>
      </c>
      <c r="H2425" s="105">
        <f t="shared" si="218"/>
        <v>8.5599816445753873E-3</v>
      </c>
      <c r="I2425" s="101">
        <f>IFERROR(VLOOKUP(E2425,历史数据!AH:AJ,2,),"")</f>
        <v>15.312586689677699</v>
      </c>
      <c r="J2425" s="104">
        <f t="shared" si="219"/>
        <v>33</v>
      </c>
      <c r="K2425" s="104" t="str">
        <f>IFERROR(IF(AND(J2424=$H$2*1,MAX(K$64:K2424)=MAX(L$64:L2424)),MAX(K$64:K2424)+1,""),"")</f>
        <v/>
      </c>
      <c r="L2425" s="104" t="str">
        <f>IFERROR(IF(AND($F2424/INDEX($F$64:$F2425,MATCH(MAX(M$64:M2425),M$64:M2425,0)-1)&lt;(1-$P$2),MAX(K$64:K2425)&gt;MAX(L$64:L2424)),MAX(K$64:K2425),""),"")</f>
        <v/>
      </c>
      <c r="M2425" s="104" t="str">
        <f>IFERROR(IF(E2425="","",IF(K2425&lt;&gt;"",MAX(M$64:M2424)+1,IF(AND($F2424/INDEX($F$64:$F2425,MATCH(MAX(M$64:M2424),M$64:M2424,0)-1)&gt;(1+$O$2),MAX(K$64:K2425)&gt;MAX(L$64:L2424)),MAX(M$64:M2424)+1,""))),"")</f>
        <v/>
      </c>
      <c r="N2425" s="91">
        <f t="shared" si="220"/>
        <v>33</v>
      </c>
      <c r="O2425" s="91" t="str">
        <f>IFERROR(IF(AND(N2424=$H$2*1,MAX(O$64:O2424)=MAX(P$64:P2424)),MAX(O$64:O2424)+1,""),"")</f>
        <v/>
      </c>
      <c r="P2425" s="91" t="str">
        <f>IFERROR(IF(MOD(MAX(Q$64:Q2425),10*MAX(O$64:O2425))&lt;=2,IF(AND(F2424/INDEX($F$64:$F2425,MATCH(MAX(O$64:O2425),O$64:O2425,0)-1)&lt;(1-$P$2),MAX(O$64:O2425)&gt;MAX(P$64:P2424)),MAX(O$64:O2425),""),IF(AND($F2424/INDEX($F$64:$F2425,MATCH(MAX(Q$64:Q2425),Q$64:Q2425,0)-1)&lt;(1-$P$2),MAX(O$64:O2425)&gt;MAX(P$64:P2424)),MAX(O$64:O2425),"")),"")</f>
        <v/>
      </c>
      <c r="Q2425" s="91" t="str">
        <f>IFERROR(IF(E2425="","",IF(O2425&lt;&gt;"",MAX(O$64:O2425)*10+1,IF(AND($F2424/INDEX($F$64:$F2425,MATCH(MAX(Q$64:Q2424),Q$64:Q2424,0)-1)&gt;(1+$O$2),MAX(O$64:O2425)&gt;MAX(P$64:P2424)),MAX(Q$64:Q2424)+1,""))),"")</f>
        <v/>
      </c>
    </row>
    <row r="2426" spans="1:17" x14ac:dyDescent="0.2">
      <c r="A2426" s="13">
        <f>HLOOKUP($E$2,历史数据!$V$3:$AE$5000,ROW(A2424),)</f>
        <v>1107355</v>
      </c>
      <c r="B2426" s="41">
        <v>40106</v>
      </c>
      <c r="C2426" s="100">
        <f>IFERROR(IF(A2426&lt;&gt;0,MAX($C$4:C2425)+1,""),"")</f>
        <v>2371</v>
      </c>
      <c r="D2426" s="100"/>
      <c r="E2426" s="99">
        <f t="shared" si="221"/>
        <v>40177</v>
      </c>
      <c r="F2426" s="101">
        <f>IFERROR(VLOOKUP(E2426,历史数据!AH:AJ,3,),"")</f>
        <v>14.778275154123</v>
      </c>
      <c r="G2426" s="101">
        <f t="shared" si="217"/>
        <v>12.515270321218738</v>
      </c>
      <c r="H2426" s="105">
        <f t="shared" si="218"/>
        <v>8.3473330533387902E-3</v>
      </c>
      <c r="I2426" s="101">
        <f>IFERROR(VLOOKUP(E2426,历史数据!AH:AJ,2,),"")</f>
        <v>14.56976333537</v>
      </c>
      <c r="J2426" s="104">
        <f t="shared" si="219"/>
        <v>34</v>
      </c>
      <c r="K2426" s="104" t="str">
        <f>IFERROR(IF(AND(J2425=$H$2*1,MAX(K$64:K2425)=MAX(L$64:L2425)),MAX(K$64:K2425)+1,""),"")</f>
        <v/>
      </c>
      <c r="L2426" s="104" t="str">
        <f>IFERROR(IF(AND($F2425/INDEX($F$64:$F2426,MATCH(MAX(M$64:M2426),M$64:M2426,0)-1)&lt;(1-$P$2),MAX(K$64:K2426)&gt;MAX(L$64:L2425)),MAX(K$64:K2426),""),"")</f>
        <v/>
      </c>
      <c r="M2426" s="104" t="str">
        <f>IFERROR(IF(E2426="","",IF(K2426&lt;&gt;"",MAX(M$64:M2425)+1,IF(AND($F2425/INDEX($F$64:$F2426,MATCH(MAX(M$64:M2425),M$64:M2425,0)-1)&gt;(1+$O$2),MAX(K$64:K2426)&gt;MAX(L$64:L2425)),MAX(M$64:M2425)+1,""))),"")</f>
        <v/>
      </c>
      <c r="N2426" s="91">
        <f t="shared" si="220"/>
        <v>34</v>
      </c>
      <c r="O2426" s="91" t="str">
        <f>IFERROR(IF(AND(N2425=$H$2*1,MAX(O$64:O2425)=MAX(P$64:P2425)),MAX(O$64:O2425)+1,""),"")</f>
        <v/>
      </c>
      <c r="P2426" s="91" t="str">
        <f>IFERROR(IF(MOD(MAX(Q$64:Q2426),10*MAX(O$64:O2426))&lt;=2,IF(AND(F2425/INDEX($F$64:$F2426,MATCH(MAX(O$64:O2426),O$64:O2426,0)-1)&lt;(1-$P$2),MAX(O$64:O2426)&gt;MAX(P$64:P2425)),MAX(O$64:O2426),""),IF(AND($F2425/INDEX($F$64:$F2426,MATCH(MAX(Q$64:Q2426),Q$64:Q2426,0)-1)&lt;(1-$P$2),MAX(O$64:O2426)&gt;MAX(P$64:P2425)),MAX(O$64:O2426),"")),"")</f>
        <v/>
      </c>
      <c r="Q2426" s="91" t="str">
        <f>IFERROR(IF(E2426="","",IF(O2426&lt;&gt;"",MAX(O$64:O2426)*10+1,IF(AND($F2425/INDEX($F$64:$F2426,MATCH(MAX(Q$64:Q2425),Q$64:Q2425,0)-1)&gt;(1+$O$2),MAX(O$64:O2426)&gt;MAX(P$64:P2425)),MAX(Q$64:Q2425)+1,""))),"")</f>
        <v/>
      </c>
    </row>
    <row r="2427" spans="1:17" x14ac:dyDescent="0.2">
      <c r="A2427" s="13">
        <f>HLOOKUP($E$2,历史数据!$V$3:$AE$5000,ROW(A2425),)</f>
        <v>1721134</v>
      </c>
      <c r="B2427" s="41">
        <v>40107</v>
      </c>
      <c r="C2427" s="100">
        <f>IFERROR(IF(A2427&lt;&gt;0,MAX($C$4:C2426)+1,""),"")</f>
        <v>2372</v>
      </c>
      <c r="D2427" s="100"/>
      <c r="E2427" s="99">
        <f t="shared" si="221"/>
        <v>40178</v>
      </c>
      <c r="F2427" s="101">
        <f>IFERROR(VLOOKUP(E2427,历史数据!AH:AJ,3,),"")</f>
        <v>14.9346590181878</v>
      </c>
      <c r="G2427" s="101">
        <f t="shared" si="217"/>
        <v>12.616919832860853</v>
      </c>
      <c r="H2427" s="105">
        <f t="shared" si="218"/>
        <v>8.1220388400062848E-3</v>
      </c>
      <c r="I2427" s="101">
        <f>IFERROR(VLOOKUP(E2427,历史数据!AH:AJ,2,),"")</f>
        <v>14.778275154123</v>
      </c>
      <c r="J2427" s="104">
        <f t="shared" si="219"/>
        <v>35</v>
      </c>
      <c r="K2427" s="104" t="str">
        <f>IFERROR(IF(AND(J2426=$H$2*1,MAX(K$64:K2426)=MAX(L$64:L2426)),MAX(K$64:K2426)+1,""),"")</f>
        <v/>
      </c>
      <c r="L2427" s="104" t="str">
        <f>IFERROR(IF(AND($F2426/INDEX($F$64:$F2427,MATCH(MAX(M$64:M2427),M$64:M2427,0)-1)&lt;(1-$P$2),MAX(K$64:K2427)&gt;MAX(L$64:L2426)),MAX(K$64:K2427),""),"")</f>
        <v/>
      </c>
      <c r="M2427" s="104" t="str">
        <f>IFERROR(IF(E2427="","",IF(K2427&lt;&gt;"",MAX(M$64:M2426)+1,IF(AND($F2426/INDEX($F$64:$F2427,MATCH(MAX(M$64:M2426),M$64:M2426,0)-1)&gt;(1+$O$2),MAX(K$64:K2427)&gt;MAX(L$64:L2426)),MAX(M$64:M2426)+1,""))),"")</f>
        <v/>
      </c>
      <c r="N2427" s="91">
        <f t="shared" si="220"/>
        <v>35</v>
      </c>
      <c r="O2427" s="91" t="str">
        <f>IFERROR(IF(AND(N2426=$H$2*1,MAX(O$64:O2426)=MAX(P$64:P2426)),MAX(O$64:O2426)+1,""),"")</f>
        <v/>
      </c>
      <c r="P2427" s="91" t="str">
        <f>IFERROR(IF(MOD(MAX(Q$64:Q2427),10*MAX(O$64:O2427))&lt;=2,IF(AND(F2426/INDEX($F$64:$F2427,MATCH(MAX(O$64:O2427),O$64:O2427,0)-1)&lt;(1-$P$2),MAX(O$64:O2427)&gt;MAX(P$64:P2426)),MAX(O$64:O2427),""),IF(AND($F2426/INDEX($F$64:$F2427,MATCH(MAX(Q$64:Q2427),Q$64:Q2427,0)-1)&lt;(1-$P$2),MAX(O$64:O2427)&gt;MAX(P$64:P2426)),MAX(O$64:O2427),"")),"")</f>
        <v/>
      </c>
      <c r="Q2427" s="91" t="str">
        <f>IFERROR(IF(E2427="","",IF(O2427&lt;&gt;"",MAX(O$64:O2427)*10+1,IF(AND($F2426/INDEX($F$64:$F2427,MATCH(MAX(Q$64:Q2426),Q$64:Q2426,0)-1)&gt;(1+$O$2),MAX(O$64:O2427)&gt;MAX(P$64:P2426)),MAX(Q$64:Q2426)+1,""))),"")</f>
        <v/>
      </c>
    </row>
    <row r="2428" spans="1:17" x14ac:dyDescent="0.2">
      <c r="A2428" s="13">
        <f>HLOOKUP($E$2,历史数据!$V$3:$AE$5000,ROW(A2426),)</f>
        <v>1335997</v>
      </c>
      <c r="B2428" s="41">
        <v>40108</v>
      </c>
      <c r="C2428" s="100">
        <f>IFERROR(IF(A2428&lt;&gt;0,MAX($C$4:C2427)+1,""),"")</f>
        <v>2373</v>
      </c>
      <c r="D2428" s="100"/>
      <c r="E2428" s="99">
        <f t="shared" si="221"/>
        <v>40182</v>
      </c>
      <c r="F2428" s="101">
        <f>IFERROR(VLOOKUP(E2428,历史数据!AH:AJ,3,),"")</f>
        <v>14.9346590181878</v>
      </c>
      <c r="G2428" s="101">
        <f t="shared" si="217"/>
        <v>12.712487749789338</v>
      </c>
      <c r="H2428" s="105">
        <f t="shared" si="218"/>
        <v>7.5745838282634814E-3</v>
      </c>
      <c r="I2428" s="101">
        <f>IFERROR(VLOOKUP(E2428,历史数据!AH:AJ,2,),"")</f>
        <v>14.778275154123</v>
      </c>
      <c r="J2428" s="104">
        <f t="shared" si="219"/>
        <v>36</v>
      </c>
      <c r="K2428" s="104" t="str">
        <f>IFERROR(IF(AND(J2427=$H$2*1,MAX(K$64:K2427)=MAX(L$64:L2427)),MAX(K$64:K2427)+1,""),"")</f>
        <v/>
      </c>
      <c r="L2428" s="104" t="str">
        <f>IFERROR(IF(AND($F2427/INDEX($F$64:$F2428,MATCH(MAX(M$64:M2428),M$64:M2428,0)-1)&lt;(1-$P$2),MAX(K$64:K2428)&gt;MAX(L$64:L2427)),MAX(K$64:K2428),""),"")</f>
        <v/>
      </c>
      <c r="M2428" s="104" t="str">
        <f>IFERROR(IF(E2428="","",IF(K2428&lt;&gt;"",MAX(M$64:M2427)+1,IF(AND($F2427/INDEX($F$64:$F2428,MATCH(MAX(M$64:M2427),M$64:M2427,0)-1)&gt;(1+$O$2),MAX(K$64:K2428)&gt;MAX(L$64:L2427)),MAX(M$64:M2427)+1,""))),"")</f>
        <v/>
      </c>
      <c r="N2428" s="91">
        <f t="shared" si="220"/>
        <v>36</v>
      </c>
      <c r="O2428" s="91" t="str">
        <f>IFERROR(IF(AND(N2427=$H$2*1,MAX(O$64:O2427)=MAX(P$64:P2427)),MAX(O$64:O2427)+1,""),"")</f>
        <v/>
      </c>
      <c r="P2428" s="91" t="str">
        <f>IFERROR(IF(MOD(MAX(Q$64:Q2428),10*MAX(O$64:O2428))&lt;=2,IF(AND(F2427/INDEX($F$64:$F2428,MATCH(MAX(O$64:O2428),O$64:O2428,0)-1)&lt;(1-$P$2),MAX(O$64:O2428)&gt;MAX(P$64:P2427)),MAX(O$64:O2428),""),IF(AND($F2427/INDEX($F$64:$F2428,MATCH(MAX(Q$64:Q2428),Q$64:Q2428,0)-1)&lt;(1-$P$2),MAX(O$64:O2428)&gt;MAX(P$64:P2427)),MAX(O$64:O2428),"")),"")</f>
        <v/>
      </c>
      <c r="Q2428" s="91" t="str">
        <f>IFERROR(IF(E2428="","",IF(O2428&lt;&gt;"",MAX(O$64:O2428)*10+1,IF(AND($F2427/INDEX($F$64:$F2428,MATCH(MAX(Q$64:Q2427),Q$64:Q2427,0)-1)&gt;(1+$O$2),MAX(O$64:O2428)&gt;MAX(P$64:P2427)),MAX(Q$64:Q2427)+1,""))),"")</f>
        <v/>
      </c>
    </row>
    <row r="2429" spans="1:17" x14ac:dyDescent="0.2">
      <c r="A2429" s="13">
        <f>HLOOKUP($E$2,历史数据!$V$3:$AE$5000,ROW(A2427),)</f>
        <v>1399604</v>
      </c>
      <c r="B2429" s="41">
        <v>40109</v>
      </c>
      <c r="C2429" s="100">
        <f>IFERROR(IF(A2429&lt;&gt;0,MAX($C$4:C2428)+1,""),"")</f>
        <v>2374</v>
      </c>
      <c r="D2429" s="100"/>
      <c r="E2429" s="99">
        <f t="shared" si="221"/>
        <v>40183</v>
      </c>
      <c r="F2429" s="101">
        <f>IFERROR(VLOOKUP(E2429,历史数据!AH:AJ,3,),"")</f>
        <v>14.999818961548099</v>
      </c>
      <c r="G2429" s="101">
        <f t="shared" si="217"/>
        <v>12.806969667661814</v>
      </c>
      <c r="H2429" s="105">
        <f t="shared" si="218"/>
        <v>7.4322130909461048E-3</v>
      </c>
      <c r="I2429" s="101">
        <f>IFERROR(VLOOKUP(E2429,历史数据!AH:AJ,2,),"")</f>
        <v>14.921627029515699</v>
      </c>
      <c r="J2429" s="104">
        <f t="shared" si="219"/>
        <v>37</v>
      </c>
      <c r="K2429" s="104" t="str">
        <f>IFERROR(IF(AND(J2428=$H$2*1,MAX(K$64:K2428)=MAX(L$64:L2428)),MAX(K$64:K2428)+1,""),"")</f>
        <v/>
      </c>
      <c r="L2429" s="104" t="str">
        <f>IFERROR(IF(AND($F2428/INDEX($F$64:$F2429,MATCH(MAX(M$64:M2429),M$64:M2429,0)-1)&lt;(1-$P$2),MAX(K$64:K2429)&gt;MAX(L$64:L2428)),MAX(K$64:K2429),""),"")</f>
        <v/>
      </c>
      <c r="M2429" s="104" t="str">
        <f>IFERROR(IF(E2429="","",IF(K2429&lt;&gt;"",MAX(M$64:M2428)+1,IF(AND($F2428/INDEX($F$64:$F2429,MATCH(MAX(M$64:M2428),M$64:M2428,0)-1)&gt;(1+$O$2),MAX(K$64:K2429)&gt;MAX(L$64:L2428)),MAX(M$64:M2428)+1,""))),"")</f>
        <v/>
      </c>
      <c r="N2429" s="91">
        <f t="shared" si="220"/>
        <v>37</v>
      </c>
      <c r="O2429" s="91" t="str">
        <f>IFERROR(IF(AND(N2428=$H$2*1,MAX(O$64:O2428)=MAX(P$64:P2428)),MAX(O$64:O2428)+1,""),"")</f>
        <v/>
      </c>
      <c r="P2429" s="91" t="str">
        <f>IFERROR(IF(MOD(MAX(Q$64:Q2429),10*MAX(O$64:O2429))&lt;=2,IF(AND(F2428/INDEX($F$64:$F2429,MATCH(MAX(O$64:O2429),O$64:O2429,0)-1)&lt;(1-$P$2),MAX(O$64:O2429)&gt;MAX(P$64:P2428)),MAX(O$64:O2429),""),IF(AND($F2428/INDEX($F$64:$F2429,MATCH(MAX(Q$64:Q2429),Q$64:Q2429,0)-1)&lt;(1-$P$2),MAX(O$64:O2429)&gt;MAX(P$64:P2428)),MAX(O$64:O2429),"")),"")</f>
        <v/>
      </c>
      <c r="Q2429" s="91" t="str">
        <f>IFERROR(IF(E2429="","",IF(O2429&lt;&gt;"",MAX(O$64:O2429)*10+1,IF(AND($F2428/INDEX($F$64:$F2429,MATCH(MAX(Q$64:Q2428),Q$64:Q2428,0)-1)&gt;(1+$O$2),MAX(O$64:O2429)&gt;MAX(P$64:P2428)),MAX(Q$64:Q2428)+1,""))),"")</f>
        <v/>
      </c>
    </row>
    <row r="2430" spans="1:17" x14ac:dyDescent="0.2">
      <c r="A2430" s="13">
        <f>HLOOKUP($E$2,历史数据!$V$3:$AE$5000,ROW(A2428),)</f>
        <v>1307177</v>
      </c>
      <c r="B2430" s="41">
        <v>40112</v>
      </c>
      <c r="C2430" s="100">
        <f>IFERROR(IF(A2430&lt;&gt;0,MAX($C$4:C2429)+1,""),"")</f>
        <v>2375</v>
      </c>
      <c r="D2430" s="100"/>
      <c r="E2430" s="99">
        <f t="shared" si="221"/>
        <v>40184</v>
      </c>
      <c r="F2430" s="101">
        <f>IFERROR(VLOOKUP(E2430,历史数据!AH:AJ,3,),"")</f>
        <v>14.999818961548099</v>
      </c>
      <c r="G2430" s="101">
        <f t="shared" si="217"/>
        <v>12.901451585534293</v>
      </c>
      <c r="H2430" s="105">
        <f t="shared" si="218"/>
        <v>7.3773828098500083E-3</v>
      </c>
      <c r="I2430" s="101">
        <f>IFERROR(VLOOKUP(E2430,历史数据!AH:AJ,2,),"")</f>
        <v>14.6740192447465</v>
      </c>
      <c r="J2430" s="104">
        <f t="shared" si="219"/>
        <v>38</v>
      </c>
      <c r="K2430" s="104" t="str">
        <f>IFERROR(IF(AND(J2429=$H$2*1,MAX(K$64:K2429)=MAX(L$64:L2429)),MAX(K$64:K2429)+1,""),"")</f>
        <v/>
      </c>
      <c r="L2430" s="104" t="str">
        <f>IFERROR(IF(AND($F2429/INDEX($F$64:$F2430,MATCH(MAX(M$64:M2430),M$64:M2430,0)-1)&lt;(1-$P$2),MAX(K$64:K2430)&gt;MAX(L$64:L2429)),MAX(K$64:K2430),""),"")</f>
        <v/>
      </c>
      <c r="M2430" s="104" t="str">
        <f>IFERROR(IF(E2430="","",IF(K2430&lt;&gt;"",MAX(M$64:M2429)+1,IF(AND($F2429/INDEX($F$64:$F2430,MATCH(MAX(M$64:M2429),M$64:M2429,0)-1)&gt;(1+$O$2),MAX(K$64:K2430)&gt;MAX(L$64:L2429)),MAX(M$64:M2429)+1,""))),"")</f>
        <v/>
      </c>
      <c r="N2430" s="91">
        <f t="shared" si="220"/>
        <v>38</v>
      </c>
      <c r="O2430" s="91" t="str">
        <f>IFERROR(IF(AND(N2429=$H$2*1,MAX(O$64:O2429)=MAX(P$64:P2429)),MAX(O$64:O2429)+1,""),"")</f>
        <v/>
      </c>
      <c r="P2430" s="91" t="str">
        <f>IFERROR(IF(MOD(MAX(Q$64:Q2430),10*MAX(O$64:O2430))&lt;=2,IF(AND(F2429/INDEX($F$64:$F2430,MATCH(MAX(O$64:O2430),O$64:O2430,0)-1)&lt;(1-$P$2),MAX(O$64:O2430)&gt;MAX(P$64:P2429)),MAX(O$64:O2430),""),IF(AND($F2429/INDEX($F$64:$F2430,MATCH(MAX(Q$64:Q2430),Q$64:Q2430,0)-1)&lt;(1-$P$2),MAX(O$64:O2430)&gt;MAX(P$64:P2429)),MAX(O$64:O2430),"")),"")</f>
        <v/>
      </c>
      <c r="Q2430" s="91" t="str">
        <f>IFERROR(IF(E2430="","",IF(O2430&lt;&gt;"",MAX(O$64:O2430)*10+1,IF(AND($F2429/INDEX($F$64:$F2430,MATCH(MAX(Q$64:Q2429),Q$64:Q2429,0)-1)&gt;(1+$O$2),MAX(O$64:O2430)&gt;MAX(P$64:P2429)),MAX(Q$64:Q2429)+1,""))),"")</f>
        <v/>
      </c>
    </row>
    <row r="2431" spans="1:17" x14ac:dyDescent="0.2">
      <c r="A2431" s="13">
        <f>HLOOKUP($E$2,历史数据!$V$3:$AE$5000,ROW(A2429),)</f>
        <v>1868968</v>
      </c>
      <c r="B2431" s="41">
        <v>40113</v>
      </c>
      <c r="C2431" s="100">
        <f>IFERROR(IF(A2431&lt;&gt;0,MAX($C$4:C2430)+1,""),"")</f>
        <v>2376</v>
      </c>
      <c r="D2431" s="100"/>
      <c r="E2431" s="99">
        <f t="shared" si="221"/>
        <v>40185</v>
      </c>
      <c r="F2431" s="101">
        <f>IFERROR(VLOOKUP(E2431,历史数据!AH:AJ,3,),"")</f>
        <v>14.960722995531899</v>
      </c>
      <c r="G2431" s="101">
        <f t="shared" si="217"/>
        <v>12.99354430548356</v>
      </c>
      <c r="H2431" s="105">
        <f t="shared" si="218"/>
        <v>7.1381673092139053E-3</v>
      </c>
      <c r="I2431" s="101">
        <f>IFERROR(VLOOKUP(E2431,历史数据!AH:AJ,2,),"")</f>
        <v>15.117106859596699</v>
      </c>
      <c r="J2431" s="104">
        <f t="shared" si="219"/>
        <v>39</v>
      </c>
      <c r="K2431" s="104" t="str">
        <f>IFERROR(IF(AND(J2430=$H$2*1,MAX(K$64:K2430)=MAX(L$64:L2430)),MAX(K$64:K2430)+1,""),"")</f>
        <v/>
      </c>
      <c r="L2431" s="104" t="str">
        <f>IFERROR(IF(AND($F2430/INDEX($F$64:$F2431,MATCH(MAX(M$64:M2431),M$64:M2431,0)-1)&lt;(1-$P$2),MAX(K$64:K2431)&gt;MAX(L$64:L2430)),MAX(K$64:K2431),""),"")</f>
        <v/>
      </c>
      <c r="M2431" s="104" t="str">
        <f>IFERROR(IF(E2431="","",IF(K2431&lt;&gt;"",MAX(M$64:M2430)+1,IF(AND($F2430/INDEX($F$64:$F2431,MATCH(MAX(M$64:M2430),M$64:M2430,0)-1)&gt;(1+$O$2),MAX(K$64:K2431)&gt;MAX(L$64:L2430)),MAX(M$64:M2430)+1,""))),"")</f>
        <v/>
      </c>
      <c r="N2431" s="91">
        <f t="shared" si="220"/>
        <v>39</v>
      </c>
      <c r="O2431" s="91" t="str">
        <f>IFERROR(IF(AND(N2430=$H$2*1,MAX(O$64:O2430)=MAX(P$64:P2430)),MAX(O$64:O2430)+1,""),"")</f>
        <v/>
      </c>
      <c r="P2431" s="91" t="str">
        <f>IFERROR(IF(MOD(MAX(Q$64:Q2431),10*MAX(O$64:O2431))&lt;=2,IF(AND(F2430/INDEX($F$64:$F2431,MATCH(MAX(O$64:O2431),O$64:O2431,0)-1)&lt;(1-$P$2),MAX(O$64:O2431)&gt;MAX(P$64:P2430)),MAX(O$64:O2431),""),IF(AND($F2430/INDEX($F$64:$F2431,MATCH(MAX(Q$64:Q2431),Q$64:Q2431,0)-1)&lt;(1-$P$2),MAX(O$64:O2431)&gt;MAX(P$64:P2430)),MAX(O$64:O2431),"")),"")</f>
        <v/>
      </c>
      <c r="Q2431" s="91" t="str">
        <f>IFERROR(IF(E2431="","",IF(O2431&lt;&gt;"",MAX(O$64:O2431)*10+1,IF(AND($F2430/INDEX($F$64:$F2431,MATCH(MAX(Q$64:Q2430),Q$64:Q2430,0)-1)&gt;(1+$O$2),MAX(O$64:O2431)&gt;MAX(P$64:P2430)),MAX(Q$64:Q2430)+1,""))),"")</f>
        <v/>
      </c>
    </row>
    <row r="2432" spans="1:17" x14ac:dyDescent="0.2">
      <c r="A2432" s="13">
        <f>HLOOKUP($E$2,历史数据!$V$3:$AE$5000,ROW(A2430),)</f>
        <v>1272112</v>
      </c>
      <c r="B2432" s="41">
        <v>40114</v>
      </c>
      <c r="C2432" s="100">
        <f>IFERROR(IF(A2432&lt;&gt;0,MAX($C$4:C2431)+1,""),"")</f>
        <v>2377</v>
      </c>
      <c r="D2432" s="100"/>
      <c r="E2432" s="99">
        <f t="shared" si="221"/>
        <v>40186</v>
      </c>
      <c r="F2432" s="101">
        <f>IFERROR(VLOOKUP(E2432,历史数据!AH:AJ,3,),"")</f>
        <v>14.8043391314672</v>
      </c>
      <c r="G2432" s="101">
        <f t="shared" si="217"/>
        <v>13.080641429775199</v>
      </c>
      <c r="H2432" s="105">
        <f t="shared" si="218"/>
        <v>6.7031075004593266E-3</v>
      </c>
      <c r="I2432" s="101">
        <f>IFERROR(VLOOKUP(E2432,历史数据!AH:AJ,2,),"")</f>
        <v>14.8564670861554</v>
      </c>
      <c r="J2432" s="104">
        <f t="shared" si="219"/>
        <v>40</v>
      </c>
      <c r="K2432" s="104" t="str">
        <f>IFERROR(IF(AND(J2431=$H$2*1,MAX(K$64:K2431)=MAX(L$64:L2431)),MAX(K$64:K2431)+1,""),"")</f>
        <v/>
      </c>
      <c r="L2432" s="104" t="str">
        <f>IFERROR(IF(AND($F2431/INDEX($F$64:$F2432,MATCH(MAX(M$64:M2432),M$64:M2432,0)-1)&lt;(1-$P$2),MAX(K$64:K2432)&gt;MAX(L$64:L2431)),MAX(K$64:K2432),""),"")</f>
        <v/>
      </c>
      <c r="M2432" s="104" t="str">
        <f>IFERROR(IF(E2432="","",IF(K2432&lt;&gt;"",MAX(M$64:M2431)+1,IF(AND($F2431/INDEX($F$64:$F2432,MATCH(MAX(M$64:M2431),M$64:M2431,0)-1)&gt;(1+$O$2),MAX(K$64:K2432)&gt;MAX(L$64:L2431)),MAX(M$64:M2431)+1,""))),"")</f>
        <v/>
      </c>
      <c r="N2432" s="91">
        <f t="shared" si="220"/>
        <v>40</v>
      </c>
      <c r="O2432" s="91" t="str">
        <f>IFERROR(IF(AND(N2431=$H$2*1,MAX(O$64:O2431)=MAX(P$64:P2431)),MAX(O$64:O2431)+1,""),"")</f>
        <v/>
      </c>
      <c r="P2432" s="91" t="str">
        <f>IFERROR(IF(MOD(MAX(Q$64:Q2432),10*MAX(O$64:O2432))&lt;=2,IF(AND(F2431/INDEX($F$64:$F2432,MATCH(MAX(O$64:O2432),O$64:O2432,0)-1)&lt;(1-$P$2),MAX(O$64:O2432)&gt;MAX(P$64:P2431)),MAX(O$64:O2432),""),IF(AND($F2431/INDEX($F$64:$F2432,MATCH(MAX(Q$64:Q2432),Q$64:Q2432,0)-1)&lt;(1-$P$2),MAX(O$64:O2432)&gt;MAX(P$64:P2431)),MAX(O$64:O2432),"")),"")</f>
        <v/>
      </c>
      <c r="Q2432" s="91" t="str">
        <f>IFERROR(IF(E2432="","",IF(O2432&lt;&gt;"",MAX(O$64:O2432)*10+1,IF(AND($F2431/INDEX($F$64:$F2432,MATCH(MAX(Q$64:Q2431),Q$64:Q2431,0)-1)&gt;(1+$O$2),MAX(O$64:O2432)&gt;MAX(P$64:P2431)),MAX(Q$64:Q2431)+1,""))),"")</f>
        <v/>
      </c>
    </row>
    <row r="2433" spans="1:17" x14ac:dyDescent="0.2">
      <c r="A2433" s="13">
        <f>HLOOKUP($E$2,历史数据!$V$3:$AE$5000,ROW(A2431),)</f>
        <v>1213950</v>
      </c>
      <c r="B2433" s="41">
        <v>40115</v>
      </c>
      <c r="C2433" s="100">
        <f>IFERROR(IF(A2433&lt;&gt;0,MAX($C$4:C2432)+1,""),"")</f>
        <v>2378</v>
      </c>
      <c r="D2433" s="100"/>
      <c r="E2433" s="99">
        <f t="shared" si="221"/>
        <v>40189</v>
      </c>
      <c r="F2433" s="101">
        <f>IFERROR(VLOOKUP(E2433,历史数据!AH:AJ,3,),"")</f>
        <v>14.0875797545035</v>
      </c>
      <c r="G2433" s="101">
        <f t="shared" ref="G2433:G2496" si="222">IFERROR(IF(E2433="","",AVERAGE(F2374:F2433)),"")</f>
        <v>13.157312963129188</v>
      </c>
      <c r="H2433" s="105">
        <f t="shared" si="218"/>
        <v>5.8614505844847287E-3</v>
      </c>
      <c r="I2433" s="101">
        <f>IFERROR(VLOOKUP(E2433,历史数据!AH:AJ,2,),"")</f>
        <v>14.8564670861554</v>
      </c>
      <c r="J2433" s="104">
        <f t="shared" si="219"/>
        <v>41</v>
      </c>
      <c r="K2433" s="104" t="str">
        <f>IFERROR(IF(AND(J2432=$H$2*1,MAX(K$64:K2432)=MAX(L$64:L2432)),MAX(K$64:K2432)+1,""),"")</f>
        <v/>
      </c>
      <c r="L2433" s="104" t="str">
        <f>IFERROR(IF(AND($F2432/INDEX($F$64:$F2433,MATCH(MAX(M$64:M2433),M$64:M2433,0)-1)&lt;(1-$P$2),MAX(K$64:K2433)&gt;MAX(L$64:L2432)),MAX(K$64:K2433),""),"")</f>
        <v/>
      </c>
      <c r="M2433" s="104" t="str">
        <f>IFERROR(IF(E2433="","",IF(K2433&lt;&gt;"",MAX(M$64:M2432)+1,IF(AND($F2432/INDEX($F$64:$F2433,MATCH(MAX(M$64:M2432),M$64:M2432,0)-1)&gt;(1+$O$2),MAX(K$64:K2433)&gt;MAX(L$64:L2432)),MAX(M$64:M2432)+1,""))),"")</f>
        <v/>
      </c>
      <c r="N2433" s="91">
        <f t="shared" si="220"/>
        <v>41</v>
      </c>
      <c r="O2433" s="91" t="str">
        <f>IFERROR(IF(AND(N2432=$H$2*1,MAX(O$64:O2432)=MAX(P$64:P2432)),MAX(O$64:O2432)+1,""),"")</f>
        <v/>
      </c>
      <c r="P2433" s="91" t="str">
        <f>IFERROR(IF(MOD(MAX(Q$64:Q2433),10*MAX(O$64:O2433))&lt;=2,IF(AND(F2432/INDEX($F$64:$F2433,MATCH(MAX(O$64:O2433),O$64:O2433,0)-1)&lt;(1-$P$2),MAX(O$64:O2433)&gt;MAX(P$64:P2432)),MAX(O$64:O2433),""),IF(AND($F2432/INDEX($F$64:$F2433,MATCH(MAX(Q$64:Q2433),Q$64:Q2433,0)-1)&lt;(1-$P$2),MAX(O$64:O2433)&gt;MAX(P$64:P2432)),MAX(O$64:O2433),"")),"")</f>
        <v/>
      </c>
      <c r="Q2433" s="91" t="str">
        <f>IFERROR(IF(E2433="","",IF(O2433&lt;&gt;"",MAX(O$64:O2433)*10+1,IF(AND($F2432/INDEX($F$64:$F2433,MATCH(MAX(Q$64:Q2432),Q$64:Q2432,0)-1)&gt;(1+$O$2),MAX(O$64:O2433)&gt;MAX(P$64:P2432)),MAX(Q$64:Q2432)+1,""))),"")</f>
        <v/>
      </c>
    </row>
    <row r="2434" spans="1:17" x14ac:dyDescent="0.2">
      <c r="A2434" s="13">
        <f>HLOOKUP($E$2,历史数据!$V$3:$AE$5000,ROW(A2432),)</f>
        <v>805152</v>
      </c>
      <c r="B2434" s="41">
        <v>40116</v>
      </c>
      <c r="C2434" s="100">
        <f>IFERROR(IF(A2434&lt;&gt;0,MAX($C$4:C2433)+1,""),"")</f>
        <v>2379</v>
      </c>
      <c r="D2434" s="100"/>
      <c r="E2434" s="99">
        <f t="shared" si="221"/>
        <v>40190</v>
      </c>
      <c r="F2434" s="101">
        <f>IFERROR(VLOOKUP(E2434,历史数据!AH:AJ,3,),"")</f>
        <v>13.9442278791108</v>
      </c>
      <c r="G2434" s="101">
        <f t="shared" si="222"/>
        <v>13.226599702902341</v>
      </c>
      <c r="H2434" s="105">
        <f t="shared" ref="H2434:H2497" si="223">IFERROR(G2434/G2433-1,"")</f>
        <v>5.2660250590159663E-3</v>
      </c>
      <c r="I2434" s="101">
        <f>IFERROR(VLOOKUP(E2434,历史数据!AH:AJ,2,),"")</f>
        <v>14.0875797545035</v>
      </c>
      <c r="J2434" s="104">
        <f t="shared" ref="J2434:J2497" si="224">IFERROR(IF(L2434&lt;&gt;"","0",IF(AND($H2434&gt;0,$F2434&gt;$G2434),J2433+1,0)),"")</f>
        <v>42</v>
      </c>
      <c r="K2434" s="104" t="str">
        <f>IFERROR(IF(AND(J2433=$H$2*1,MAX(K$64:K2433)=MAX(L$64:L2433)),MAX(K$64:K2433)+1,""),"")</f>
        <v/>
      </c>
      <c r="L2434" s="104" t="str">
        <f>IFERROR(IF(AND($F2433/INDEX($F$64:$F2434,MATCH(MAX(M$64:M2434),M$64:M2434,0)-1)&lt;(1-$P$2),MAX(K$64:K2434)&gt;MAX(L$64:L2433)),MAX(K$64:K2434),""),"")</f>
        <v/>
      </c>
      <c r="M2434" s="104" t="str">
        <f>IFERROR(IF(E2434="","",IF(K2434&lt;&gt;"",MAX(M$64:M2433)+1,IF(AND($F2433/INDEX($F$64:$F2434,MATCH(MAX(M$64:M2433),M$64:M2433,0)-1)&gt;(1+$O$2),MAX(K$64:K2434)&gt;MAX(L$64:L2433)),MAX(M$64:M2433)+1,""))),"")</f>
        <v/>
      </c>
      <c r="N2434" s="91">
        <f t="shared" ref="N2434:N2497" si="225">IFERROR(IF(P2434&lt;&gt;"","0",IF(AND($H2434&gt;0,$F2434&gt;$G2434),N2433+1,0)),"")</f>
        <v>42</v>
      </c>
      <c r="O2434" s="91" t="str">
        <f>IFERROR(IF(AND(N2433=$H$2*1,MAX(O$64:O2433)=MAX(P$64:P2433)),MAX(O$64:O2433)+1,""),"")</f>
        <v/>
      </c>
      <c r="P2434" s="91" t="str">
        <f>IFERROR(IF(MOD(MAX(Q$64:Q2434),10*MAX(O$64:O2434))&lt;=2,IF(AND(F2433/INDEX($F$64:$F2434,MATCH(MAX(O$64:O2434),O$64:O2434,0)-1)&lt;(1-$P$2),MAX(O$64:O2434)&gt;MAX(P$64:P2433)),MAX(O$64:O2434),""),IF(AND($F2433/INDEX($F$64:$F2434,MATCH(MAX(Q$64:Q2434),Q$64:Q2434,0)-1)&lt;(1-$P$2),MAX(O$64:O2434)&gt;MAX(P$64:P2433)),MAX(O$64:O2434),"")),"")</f>
        <v/>
      </c>
      <c r="Q2434" s="91" t="str">
        <f>IFERROR(IF(E2434="","",IF(O2434&lt;&gt;"",MAX(O$64:O2434)*10+1,IF(AND($F2433/INDEX($F$64:$F2434,MATCH(MAX(Q$64:Q2433),Q$64:Q2433,0)-1)&gt;(1+$O$2),MAX(O$64:O2434)&gt;MAX(P$64:P2433)),MAX(Q$64:Q2433)+1,""))),"")</f>
        <v/>
      </c>
    </row>
    <row r="2435" spans="1:17" x14ac:dyDescent="0.2">
      <c r="A2435" s="13">
        <f>HLOOKUP($E$2,历史数据!$V$3:$AE$5000,ROW(A2433),)</f>
        <v>974508</v>
      </c>
      <c r="B2435" s="41">
        <v>40119</v>
      </c>
      <c r="C2435" s="100">
        <f>IFERROR(IF(A2435&lt;&gt;0,MAX($C$4:C2434)+1,""),"")</f>
        <v>2380</v>
      </c>
      <c r="D2435" s="100"/>
      <c r="E2435" s="99">
        <f t="shared" si="221"/>
        <v>40191</v>
      </c>
      <c r="F2435" s="101">
        <f>IFERROR(VLOOKUP(E2435,历史数据!AH:AJ,3,),"")</f>
        <v>14.1657716865359</v>
      </c>
      <c r="G2435" s="101">
        <f t="shared" si="222"/>
        <v>13.296538042109095</v>
      </c>
      <c r="H2435" s="105">
        <f t="shared" si="223"/>
        <v>5.2877036258538457E-3</v>
      </c>
      <c r="I2435" s="101">
        <f>IFERROR(VLOOKUP(E2435,历史数据!AH:AJ,2,),"")</f>
        <v>13.9572598677829</v>
      </c>
      <c r="J2435" s="104">
        <f t="shared" si="224"/>
        <v>43</v>
      </c>
      <c r="K2435" s="104" t="str">
        <f>IFERROR(IF(AND(J2434=$H$2*1,MAX(K$64:K2434)=MAX(L$64:L2434)),MAX(K$64:K2434)+1,""),"")</f>
        <v/>
      </c>
      <c r="L2435" s="104" t="str">
        <f>IFERROR(IF(AND($F2434/INDEX($F$64:$F2435,MATCH(MAX(M$64:M2435),M$64:M2435,0)-1)&lt;(1-$P$2),MAX(K$64:K2435)&gt;MAX(L$64:L2434)),MAX(K$64:K2435),""),"")</f>
        <v/>
      </c>
      <c r="M2435" s="104" t="str">
        <f>IFERROR(IF(E2435="","",IF(K2435&lt;&gt;"",MAX(M$64:M2434)+1,IF(AND($F2434/INDEX($F$64:$F2435,MATCH(MAX(M$64:M2434),M$64:M2434,0)-1)&gt;(1+$O$2),MAX(K$64:K2435)&gt;MAX(L$64:L2434)),MAX(M$64:M2434)+1,""))),"")</f>
        <v/>
      </c>
      <c r="N2435" s="91">
        <f t="shared" si="225"/>
        <v>43</v>
      </c>
      <c r="O2435" s="91" t="str">
        <f>IFERROR(IF(AND(N2434=$H$2*1,MAX(O$64:O2434)=MAX(P$64:P2434)),MAX(O$64:O2434)+1,""),"")</f>
        <v/>
      </c>
      <c r="P2435" s="91" t="str">
        <f>IFERROR(IF(MOD(MAX(Q$64:Q2435),10*MAX(O$64:O2435))&lt;=2,IF(AND(F2434/INDEX($F$64:$F2435,MATCH(MAX(O$64:O2435),O$64:O2435,0)-1)&lt;(1-$P$2),MAX(O$64:O2435)&gt;MAX(P$64:P2434)),MAX(O$64:O2435),""),IF(AND($F2434/INDEX($F$64:$F2435,MATCH(MAX(Q$64:Q2435),Q$64:Q2435,0)-1)&lt;(1-$P$2),MAX(O$64:O2435)&gt;MAX(P$64:P2434)),MAX(O$64:O2435),"")),"")</f>
        <v/>
      </c>
      <c r="Q2435" s="91" t="str">
        <f>IFERROR(IF(E2435="","",IF(O2435&lt;&gt;"",MAX(O$64:O2435)*10+1,IF(AND($F2434/INDEX($F$64:$F2435,MATCH(MAX(Q$64:Q2434),Q$64:Q2434,0)-1)&gt;(1+$O$2),MAX(O$64:O2435)&gt;MAX(P$64:P2434)),MAX(Q$64:Q2434)+1,""))),"")</f>
        <v/>
      </c>
    </row>
    <row r="2436" spans="1:17" x14ac:dyDescent="0.2">
      <c r="A2436" s="13">
        <f>HLOOKUP($E$2,历史数据!$V$3:$AE$5000,ROW(A2434),)</f>
        <v>1546309</v>
      </c>
      <c r="B2436" s="41">
        <v>40120</v>
      </c>
      <c r="C2436" s="100">
        <f>IFERROR(IF(A2436&lt;&gt;0,MAX($C$4:C2435)+1,""),"")</f>
        <v>2381</v>
      </c>
      <c r="D2436" s="100"/>
      <c r="E2436" s="99">
        <f t="shared" si="221"/>
        <v>40192</v>
      </c>
      <c r="F2436" s="101">
        <f>IFERROR(VLOOKUP(E2436,历史数据!AH:AJ,3,),"")</f>
        <v>14.0224198111432</v>
      </c>
      <c r="G2436" s="101">
        <f t="shared" si="222"/>
        <v>13.366041981693447</v>
      </c>
      <c r="H2436" s="105">
        <f t="shared" si="223"/>
        <v>5.227220752066275E-3</v>
      </c>
      <c r="I2436" s="101">
        <f>IFERROR(VLOOKUP(E2436,历史数据!AH:AJ,2,),"")</f>
        <v>14.1006117431756</v>
      </c>
      <c r="J2436" s="104">
        <f t="shared" si="224"/>
        <v>44</v>
      </c>
      <c r="K2436" s="104" t="str">
        <f>IFERROR(IF(AND(J2435=$H$2*1,MAX(K$64:K2435)=MAX(L$64:L2435)),MAX(K$64:K2435)+1,""),"")</f>
        <v/>
      </c>
      <c r="L2436" s="104" t="str">
        <f>IFERROR(IF(AND($F2435/INDEX($F$64:$F2436,MATCH(MAX(M$64:M2436),M$64:M2436,0)-1)&lt;(1-$P$2),MAX(K$64:K2436)&gt;MAX(L$64:L2435)),MAX(K$64:K2436),""),"")</f>
        <v/>
      </c>
      <c r="M2436" s="104" t="str">
        <f>IFERROR(IF(E2436="","",IF(K2436&lt;&gt;"",MAX(M$64:M2435)+1,IF(AND($F2435/INDEX($F$64:$F2436,MATCH(MAX(M$64:M2435),M$64:M2435,0)-1)&gt;(1+$O$2),MAX(K$64:K2436)&gt;MAX(L$64:L2435)),MAX(M$64:M2435)+1,""))),"")</f>
        <v/>
      </c>
      <c r="N2436" s="91">
        <f t="shared" si="225"/>
        <v>44</v>
      </c>
      <c r="O2436" s="91" t="str">
        <f>IFERROR(IF(AND(N2435=$H$2*1,MAX(O$64:O2435)=MAX(P$64:P2435)),MAX(O$64:O2435)+1,""),"")</f>
        <v/>
      </c>
      <c r="P2436" s="91" t="str">
        <f>IFERROR(IF(MOD(MAX(Q$64:Q2436),10*MAX(O$64:O2436))&lt;=2,IF(AND(F2435/INDEX($F$64:$F2436,MATCH(MAX(O$64:O2436),O$64:O2436,0)-1)&lt;(1-$P$2),MAX(O$64:O2436)&gt;MAX(P$64:P2435)),MAX(O$64:O2436),""),IF(AND($F2435/INDEX($F$64:$F2436,MATCH(MAX(Q$64:Q2436),Q$64:Q2436,0)-1)&lt;(1-$P$2),MAX(O$64:O2436)&gt;MAX(P$64:P2435)),MAX(O$64:O2436),"")),"")</f>
        <v/>
      </c>
      <c r="Q2436" s="91" t="str">
        <f>IFERROR(IF(E2436="","",IF(O2436&lt;&gt;"",MAX(O$64:O2436)*10+1,IF(AND($F2435/INDEX($F$64:$F2436,MATCH(MAX(Q$64:Q2435),Q$64:Q2435,0)-1)&gt;(1+$O$2),MAX(O$64:O2436)&gt;MAX(P$64:P2435)),MAX(Q$64:Q2435)+1,""))),"")</f>
        <v/>
      </c>
    </row>
    <row r="2437" spans="1:17" x14ac:dyDescent="0.2">
      <c r="A2437" s="13">
        <f>HLOOKUP($E$2,历史数据!$V$3:$AE$5000,ROW(A2435),)</f>
        <v>1438031</v>
      </c>
      <c r="B2437" s="41">
        <v>40121</v>
      </c>
      <c r="C2437" s="100">
        <f>IFERROR(IF(A2437&lt;&gt;0,MAX($C$4:C2436)+1,""),"")</f>
        <v>2382</v>
      </c>
      <c r="D2437" s="100"/>
      <c r="E2437" s="99">
        <f t="shared" si="221"/>
        <v>40193</v>
      </c>
      <c r="F2437" s="101">
        <f>IFERROR(VLOOKUP(E2437,历史数据!AH:AJ,3,),"")</f>
        <v>13.774812026373899</v>
      </c>
      <c r="G2437" s="101">
        <f t="shared" si="222"/>
        <v>13.430333125808973</v>
      </c>
      <c r="H2437" s="105">
        <f t="shared" si="223"/>
        <v>4.8100360752705296E-3</v>
      </c>
      <c r="I2437" s="101">
        <f>IFERROR(VLOOKUP(E2437,历史数据!AH:AJ,2,),"")</f>
        <v>14.0224198111432</v>
      </c>
      <c r="J2437" s="104">
        <f t="shared" si="224"/>
        <v>45</v>
      </c>
      <c r="K2437" s="104" t="str">
        <f>IFERROR(IF(AND(J2436=$H$2*1,MAX(K$64:K2436)=MAX(L$64:L2436)),MAX(K$64:K2436)+1,""),"")</f>
        <v/>
      </c>
      <c r="L2437" s="104" t="str">
        <f>IFERROR(IF(AND($F2436/INDEX($F$64:$F2437,MATCH(MAX(M$64:M2437),M$64:M2437,0)-1)&lt;(1-$P$2),MAX(K$64:K2437)&gt;MAX(L$64:L2436)),MAX(K$64:K2437),""),"")</f>
        <v/>
      </c>
      <c r="M2437" s="104" t="str">
        <f>IFERROR(IF(E2437="","",IF(K2437&lt;&gt;"",MAX(M$64:M2436)+1,IF(AND($F2436/INDEX($F$64:$F2437,MATCH(MAX(M$64:M2436),M$64:M2436,0)-1)&gt;(1+$O$2),MAX(K$64:K2437)&gt;MAX(L$64:L2436)),MAX(M$64:M2436)+1,""))),"")</f>
        <v/>
      </c>
      <c r="N2437" s="91">
        <f t="shared" si="225"/>
        <v>45</v>
      </c>
      <c r="O2437" s="91" t="str">
        <f>IFERROR(IF(AND(N2436=$H$2*1,MAX(O$64:O2436)=MAX(P$64:P2436)),MAX(O$64:O2436)+1,""),"")</f>
        <v/>
      </c>
      <c r="P2437" s="91" t="str">
        <f>IFERROR(IF(MOD(MAX(Q$64:Q2437),10*MAX(O$64:O2437))&lt;=2,IF(AND(F2436/INDEX($F$64:$F2437,MATCH(MAX(O$64:O2437),O$64:O2437,0)-1)&lt;(1-$P$2),MAX(O$64:O2437)&gt;MAX(P$64:P2436)),MAX(O$64:O2437),""),IF(AND($F2436/INDEX($F$64:$F2437,MATCH(MAX(Q$64:Q2437),Q$64:Q2437,0)-1)&lt;(1-$P$2),MAX(O$64:O2437)&gt;MAX(P$64:P2436)),MAX(O$64:O2437),"")),"")</f>
        <v/>
      </c>
      <c r="Q2437" s="91" t="str">
        <f>IFERROR(IF(E2437="","",IF(O2437&lt;&gt;"",MAX(O$64:O2437)*10+1,IF(AND($F2436/INDEX($F$64:$F2437,MATCH(MAX(Q$64:Q2436),Q$64:Q2436,0)-1)&gt;(1+$O$2),MAX(O$64:O2437)&gt;MAX(P$64:P2436)),MAX(Q$64:Q2436)+1,""))),"")</f>
        <v/>
      </c>
    </row>
    <row r="2438" spans="1:17" x14ac:dyDescent="0.2">
      <c r="A2438" s="13">
        <f>HLOOKUP($E$2,历史数据!$V$3:$AE$5000,ROW(A2436),)</f>
        <v>1205745</v>
      </c>
      <c r="B2438" s="41">
        <v>40122</v>
      </c>
      <c r="C2438" s="100">
        <f>IFERROR(IF(A2438&lt;&gt;0,MAX($C$4:C2437)+1,""),"")</f>
        <v>2383</v>
      </c>
      <c r="D2438" s="100"/>
      <c r="E2438" s="99">
        <f t="shared" ref="E2438:E2501" si="226">IFERROR(INDEX(B:B,MATCH(ROW(A2434),C:C,0)),"")</f>
        <v>40196</v>
      </c>
      <c r="F2438" s="101">
        <f>IFERROR(VLOOKUP(E2438,历史数据!AH:AJ,3,),"")</f>
        <v>14.4133794713052</v>
      </c>
      <c r="G2438" s="101">
        <f t="shared" si="222"/>
        <v>13.503529462183744</v>
      </c>
      <c r="H2438" s="105">
        <f t="shared" si="223"/>
        <v>5.4500760099620571E-3</v>
      </c>
      <c r="I2438" s="101">
        <f>IFERROR(VLOOKUP(E2438,历史数据!AH:AJ,2,),"")</f>
        <v>13.8790679357505</v>
      </c>
      <c r="J2438" s="104">
        <f t="shared" si="224"/>
        <v>46</v>
      </c>
      <c r="K2438" s="104" t="str">
        <f>IFERROR(IF(AND(J2437=$H$2*1,MAX(K$64:K2437)=MAX(L$64:L2437)),MAX(K$64:K2437)+1,""),"")</f>
        <v/>
      </c>
      <c r="L2438" s="104" t="str">
        <f>IFERROR(IF(AND($F2437/INDEX($F$64:$F2438,MATCH(MAX(M$64:M2438),M$64:M2438,0)-1)&lt;(1-$P$2),MAX(K$64:K2438)&gt;MAX(L$64:L2437)),MAX(K$64:K2438),""),"")</f>
        <v/>
      </c>
      <c r="M2438" s="104" t="str">
        <f>IFERROR(IF(E2438="","",IF(K2438&lt;&gt;"",MAX(M$64:M2437)+1,IF(AND($F2437/INDEX($F$64:$F2438,MATCH(MAX(M$64:M2437),M$64:M2437,0)-1)&gt;(1+$O$2),MAX(K$64:K2438)&gt;MAX(L$64:L2437)),MAX(M$64:M2437)+1,""))),"")</f>
        <v/>
      </c>
      <c r="N2438" s="91">
        <f t="shared" si="225"/>
        <v>46</v>
      </c>
      <c r="O2438" s="91" t="str">
        <f>IFERROR(IF(AND(N2437=$H$2*1,MAX(O$64:O2437)=MAX(P$64:P2437)),MAX(O$64:O2437)+1,""),"")</f>
        <v/>
      </c>
      <c r="P2438" s="91" t="str">
        <f>IFERROR(IF(MOD(MAX(Q$64:Q2438),10*MAX(O$64:O2438))&lt;=2,IF(AND(F2437/INDEX($F$64:$F2438,MATCH(MAX(O$64:O2438),O$64:O2438,0)-1)&lt;(1-$P$2),MAX(O$64:O2438)&gt;MAX(P$64:P2437)),MAX(O$64:O2438),""),IF(AND($F2437/INDEX($F$64:$F2438,MATCH(MAX(Q$64:Q2438),Q$64:Q2438,0)-1)&lt;(1-$P$2),MAX(O$64:O2438)&gt;MAX(P$64:P2437)),MAX(O$64:O2438),"")),"")</f>
        <v/>
      </c>
      <c r="Q2438" s="91" t="str">
        <f>IFERROR(IF(E2438="","",IF(O2438&lt;&gt;"",MAX(O$64:O2438)*10+1,IF(AND($F2437/INDEX($F$64:$F2438,MATCH(MAX(Q$64:Q2437),Q$64:Q2437,0)-1)&gt;(1+$O$2),MAX(O$64:O2438)&gt;MAX(P$64:P2437)),MAX(Q$64:Q2437)+1,""))),"")</f>
        <v/>
      </c>
    </row>
    <row r="2439" spans="1:17" x14ac:dyDescent="0.2">
      <c r="A2439" s="13">
        <f>HLOOKUP($E$2,历史数据!$V$3:$AE$5000,ROW(A2437),)</f>
        <v>3227784</v>
      </c>
      <c r="B2439" s="41">
        <v>40123</v>
      </c>
      <c r="C2439" s="100">
        <f>IFERROR(IF(A2439&lt;&gt;0,MAX($C$4:C2438)+1,""),"")</f>
        <v>2384</v>
      </c>
      <c r="D2439" s="100"/>
      <c r="E2439" s="99">
        <f t="shared" si="226"/>
        <v>40197</v>
      </c>
      <c r="F2439" s="101">
        <f>IFERROR(VLOOKUP(E2439,历史数据!AH:AJ,3,),"")</f>
        <v>14.4785394146655</v>
      </c>
      <c r="G2439" s="101">
        <f t="shared" si="222"/>
        <v>13.57694299836972</v>
      </c>
      <c r="H2439" s="105">
        <f t="shared" si="223"/>
        <v>5.436618359042189E-3</v>
      </c>
      <c r="I2439" s="101">
        <f>IFERROR(VLOOKUP(E2439,历史数据!AH:AJ,2,),"")</f>
        <v>14.3351875392728</v>
      </c>
      <c r="J2439" s="104">
        <f t="shared" si="224"/>
        <v>47</v>
      </c>
      <c r="K2439" s="104" t="str">
        <f>IFERROR(IF(AND(J2438=$H$2*1,MAX(K$64:K2438)=MAX(L$64:L2438)),MAX(K$64:K2438)+1,""),"")</f>
        <v/>
      </c>
      <c r="L2439" s="104" t="str">
        <f>IFERROR(IF(AND($F2438/INDEX($F$64:$F2439,MATCH(MAX(M$64:M2439),M$64:M2439,0)-1)&lt;(1-$P$2),MAX(K$64:K2439)&gt;MAX(L$64:L2438)),MAX(K$64:K2439),""),"")</f>
        <v/>
      </c>
      <c r="M2439" s="104" t="str">
        <f>IFERROR(IF(E2439="","",IF(K2439&lt;&gt;"",MAX(M$64:M2438)+1,IF(AND($F2438/INDEX($F$64:$F2439,MATCH(MAX(M$64:M2438),M$64:M2438,0)-1)&gt;(1+$O$2),MAX(K$64:K2439)&gt;MAX(L$64:L2438)),MAX(M$64:M2438)+1,""))),"")</f>
        <v/>
      </c>
      <c r="N2439" s="91">
        <f t="shared" si="225"/>
        <v>47</v>
      </c>
      <c r="O2439" s="91" t="str">
        <f>IFERROR(IF(AND(N2438=$H$2*1,MAX(O$64:O2438)=MAX(P$64:P2438)),MAX(O$64:O2438)+1,""),"")</f>
        <v/>
      </c>
      <c r="P2439" s="91" t="str">
        <f>IFERROR(IF(MOD(MAX(Q$64:Q2439),10*MAX(O$64:O2439))&lt;=2,IF(AND(F2438/INDEX($F$64:$F2439,MATCH(MAX(O$64:O2439),O$64:O2439,0)-1)&lt;(1-$P$2),MAX(O$64:O2439)&gt;MAX(P$64:P2438)),MAX(O$64:O2439),""),IF(AND($F2438/INDEX($F$64:$F2439,MATCH(MAX(Q$64:Q2439),Q$64:Q2439,0)-1)&lt;(1-$P$2),MAX(O$64:O2439)&gt;MAX(P$64:P2438)),MAX(O$64:O2439),"")),"")</f>
        <v/>
      </c>
      <c r="Q2439" s="91" t="str">
        <f>IFERROR(IF(E2439="","",IF(O2439&lt;&gt;"",MAX(O$64:O2439)*10+1,IF(AND($F2438/INDEX($F$64:$F2439,MATCH(MAX(Q$64:Q2438),Q$64:Q2438,0)-1)&gt;(1+$O$2),MAX(O$64:O2439)&gt;MAX(P$64:P2438)),MAX(Q$64:Q2438)+1,""))),"")</f>
        <v/>
      </c>
    </row>
    <row r="2440" spans="1:17" x14ac:dyDescent="0.2">
      <c r="A2440" s="13">
        <f>HLOOKUP($E$2,历史数据!$V$3:$AE$5000,ROW(A2438),)</f>
        <v>2683841</v>
      </c>
      <c r="B2440" s="41">
        <v>40126</v>
      </c>
      <c r="C2440" s="100">
        <f>IFERROR(IF(A2440&lt;&gt;0,MAX($C$4:C2439)+1,""),"")</f>
        <v>2385</v>
      </c>
      <c r="D2440" s="100"/>
      <c r="E2440" s="99">
        <f t="shared" si="226"/>
        <v>40198</v>
      </c>
      <c r="F2440" s="101">
        <f>IFERROR(VLOOKUP(E2440,历史数据!AH:AJ,3,),"")</f>
        <v>13.9442278791108</v>
      </c>
      <c r="G2440" s="101">
        <f t="shared" si="222"/>
        <v>13.642320141541251</v>
      </c>
      <c r="H2440" s="105">
        <f t="shared" si="223"/>
        <v>4.8153065958500552E-3</v>
      </c>
      <c r="I2440" s="101">
        <f>IFERROR(VLOOKUP(E2440,历史数据!AH:AJ,2,),"")</f>
        <v>14.4394434486493</v>
      </c>
      <c r="J2440" s="104">
        <f t="shared" si="224"/>
        <v>48</v>
      </c>
      <c r="K2440" s="104" t="str">
        <f>IFERROR(IF(AND(J2439=$H$2*1,MAX(K$64:K2439)=MAX(L$64:L2439)),MAX(K$64:K2439)+1,""),"")</f>
        <v/>
      </c>
      <c r="L2440" s="104" t="str">
        <f>IFERROR(IF(AND($F2439/INDEX($F$64:$F2440,MATCH(MAX(M$64:M2440),M$64:M2440,0)-1)&lt;(1-$P$2),MAX(K$64:K2440)&gt;MAX(L$64:L2439)),MAX(K$64:K2440),""),"")</f>
        <v/>
      </c>
      <c r="M2440" s="104" t="str">
        <f>IFERROR(IF(E2440="","",IF(K2440&lt;&gt;"",MAX(M$64:M2439)+1,IF(AND($F2439/INDEX($F$64:$F2440,MATCH(MAX(M$64:M2439),M$64:M2439,0)-1)&gt;(1+$O$2),MAX(K$64:K2440)&gt;MAX(L$64:L2439)),MAX(M$64:M2439)+1,""))),"")</f>
        <v/>
      </c>
      <c r="N2440" s="91">
        <f t="shared" si="225"/>
        <v>48</v>
      </c>
      <c r="O2440" s="91" t="str">
        <f>IFERROR(IF(AND(N2439=$H$2*1,MAX(O$64:O2439)=MAX(P$64:P2439)),MAX(O$64:O2439)+1,""),"")</f>
        <v/>
      </c>
      <c r="P2440" s="91" t="str">
        <f>IFERROR(IF(MOD(MAX(Q$64:Q2440),10*MAX(O$64:O2440))&lt;=2,IF(AND(F2439/INDEX($F$64:$F2440,MATCH(MAX(O$64:O2440),O$64:O2440,0)-1)&lt;(1-$P$2),MAX(O$64:O2440)&gt;MAX(P$64:P2439)),MAX(O$64:O2440),""),IF(AND($F2439/INDEX($F$64:$F2440,MATCH(MAX(Q$64:Q2440),Q$64:Q2440,0)-1)&lt;(1-$P$2),MAX(O$64:O2440)&gt;MAX(P$64:P2439)),MAX(O$64:O2440),"")),"")</f>
        <v/>
      </c>
      <c r="Q2440" s="91" t="str">
        <f>IFERROR(IF(E2440="","",IF(O2440&lt;&gt;"",MAX(O$64:O2440)*10+1,IF(AND($F2439/INDEX($F$64:$F2440,MATCH(MAX(Q$64:Q2439),Q$64:Q2439,0)-1)&gt;(1+$O$2),MAX(O$64:O2440)&gt;MAX(P$64:P2439)),MAX(Q$64:Q2439)+1,""))),"")</f>
        <v/>
      </c>
    </row>
    <row r="2441" spans="1:17" x14ac:dyDescent="0.2">
      <c r="A2441" s="13">
        <f>HLOOKUP($E$2,历史数据!$V$3:$AE$5000,ROW(A2439),)</f>
        <v>1462538</v>
      </c>
      <c r="B2441" s="41">
        <v>40127</v>
      </c>
      <c r="C2441" s="100">
        <f>IFERROR(IF(A2441&lt;&gt;0,MAX($C$4:C2440)+1,""),"")</f>
        <v>2386</v>
      </c>
      <c r="D2441" s="100"/>
      <c r="E2441" s="99">
        <f t="shared" si="226"/>
        <v>40199</v>
      </c>
      <c r="F2441" s="101">
        <f>IFERROR(VLOOKUP(E2441,历史数据!AH:AJ,3,),"")</f>
        <v>14.009387822471099</v>
      </c>
      <c r="G2441" s="101">
        <f t="shared" si="222"/>
        <v>13.708566083957587</v>
      </c>
      <c r="H2441" s="105">
        <f t="shared" si="223"/>
        <v>4.8559146632700667E-3</v>
      </c>
      <c r="I2441" s="101">
        <f>IFERROR(VLOOKUP(E2441,历史数据!AH:AJ,2,),"")</f>
        <v>13.853003958406299</v>
      </c>
      <c r="J2441" s="104">
        <f t="shared" si="224"/>
        <v>49</v>
      </c>
      <c r="K2441" s="104" t="str">
        <f>IFERROR(IF(AND(J2440=$H$2*1,MAX(K$64:K2440)=MAX(L$64:L2440)),MAX(K$64:K2440)+1,""),"")</f>
        <v/>
      </c>
      <c r="L2441" s="104" t="str">
        <f>IFERROR(IF(AND($F2440/INDEX($F$64:$F2441,MATCH(MAX(M$64:M2441),M$64:M2441,0)-1)&lt;(1-$P$2),MAX(K$64:K2441)&gt;MAX(L$64:L2440)),MAX(K$64:K2441),""),"")</f>
        <v/>
      </c>
      <c r="M2441" s="104" t="str">
        <f>IFERROR(IF(E2441="","",IF(K2441&lt;&gt;"",MAX(M$64:M2440)+1,IF(AND($F2440/INDEX($F$64:$F2441,MATCH(MAX(M$64:M2440),M$64:M2440,0)-1)&gt;(1+$O$2),MAX(K$64:K2441)&gt;MAX(L$64:L2440)),MAX(M$64:M2440)+1,""))),"")</f>
        <v/>
      </c>
      <c r="N2441" s="91">
        <f t="shared" si="225"/>
        <v>49</v>
      </c>
      <c r="O2441" s="91" t="str">
        <f>IFERROR(IF(AND(N2440=$H$2*1,MAX(O$64:O2440)=MAX(P$64:P2440)),MAX(O$64:O2440)+1,""),"")</f>
        <v/>
      </c>
      <c r="P2441" s="91" t="str">
        <f>IFERROR(IF(MOD(MAX(Q$64:Q2441),10*MAX(O$64:O2441))&lt;=2,IF(AND(F2440/INDEX($F$64:$F2441,MATCH(MAX(O$64:O2441),O$64:O2441,0)-1)&lt;(1-$P$2),MAX(O$64:O2441)&gt;MAX(P$64:P2440)),MAX(O$64:O2441),""),IF(AND($F2440/INDEX($F$64:$F2441,MATCH(MAX(Q$64:Q2441),Q$64:Q2441,0)-1)&lt;(1-$P$2),MAX(O$64:O2441)&gt;MAX(P$64:P2440)),MAX(O$64:O2441),"")),"")</f>
        <v/>
      </c>
      <c r="Q2441" s="91" t="str">
        <f>IFERROR(IF(E2441="","",IF(O2441&lt;&gt;"",MAX(O$64:O2441)*10+1,IF(AND($F2440/INDEX($F$64:$F2441,MATCH(MAX(Q$64:Q2440),Q$64:Q2440,0)-1)&gt;(1+$O$2),MAX(O$64:O2441)&gt;MAX(P$64:P2440)),MAX(Q$64:Q2440)+1,""))),"")</f>
        <v/>
      </c>
    </row>
    <row r="2442" spans="1:17" x14ac:dyDescent="0.2">
      <c r="A2442" s="13">
        <f>HLOOKUP($E$2,历史数据!$V$3:$AE$5000,ROW(A2440),)</f>
        <v>1984751</v>
      </c>
      <c r="B2442" s="41">
        <v>40128</v>
      </c>
      <c r="C2442" s="100">
        <f>IFERROR(IF(A2442&lt;&gt;0,MAX($C$4:C2441)+1,""),"")</f>
        <v>2387</v>
      </c>
      <c r="D2442" s="100"/>
      <c r="E2442" s="99">
        <f t="shared" si="226"/>
        <v>40200</v>
      </c>
      <c r="F2442" s="101">
        <f>IFERROR(VLOOKUP(E2442,历史数据!AH:AJ,3,),"")</f>
        <v>13.696620094341499</v>
      </c>
      <c r="G2442" s="101">
        <f t="shared" si="222"/>
        <v>13.775898025429928</v>
      </c>
      <c r="H2442" s="105">
        <f t="shared" si="223"/>
        <v>4.9116691753148256E-3</v>
      </c>
      <c r="I2442" s="101">
        <f>IFERROR(VLOOKUP(E2442,历史数据!AH:AJ,2,),"")</f>
        <v>13.8790679357505</v>
      </c>
      <c r="J2442" s="104">
        <f t="shared" si="224"/>
        <v>0</v>
      </c>
      <c r="K2442" s="104" t="str">
        <f>IFERROR(IF(AND(J2441=$H$2*1,MAX(K$64:K2441)=MAX(L$64:L2441)),MAX(K$64:K2441)+1,""),"")</f>
        <v/>
      </c>
      <c r="L2442" s="104" t="str">
        <f>IFERROR(IF(AND($F2441/INDEX($F$64:$F2442,MATCH(MAX(M$64:M2442),M$64:M2442,0)-1)&lt;(1-$P$2),MAX(K$64:K2442)&gt;MAX(L$64:L2441)),MAX(K$64:K2442),""),"")</f>
        <v/>
      </c>
      <c r="M2442" s="104" t="str">
        <f>IFERROR(IF(E2442="","",IF(K2442&lt;&gt;"",MAX(M$64:M2441)+1,IF(AND($F2441/INDEX($F$64:$F2442,MATCH(MAX(M$64:M2441),M$64:M2441,0)-1)&gt;(1+$O$2),MAX(K$64:K2442)&gt;MAX(L$64:L2441)),MAX(M$64:M2441)+1,""))),"")</f>
        <v/>
      </c>
      <c r="N2442" s="91">
        <f t="shared" si="225"/>
        <v>0</v>
      </c>
      <c r="O2442" s="91" t="str">
        <f>IFERROR(IF(AND(N2441=$H$2*1,MAX(O$64:O2441)=MAX(P$64:P2441)),MAX(O$64:O2441)+1,""),"")</f>
        <v/>
      </c>
      <c r="P2442" s="91" t="str">
        <f>IFERROR(IF(MOD(MAX(Q$64:Q2442),10*MAX(O$64:O2442))&lt;=2,IF(AND(F2441/INDEX($F$64:$F2442,MATCH(MAX(O$64:O2442),O$64:O2442,0)-1)&lt;(1-$P$2),MAX(O$64:O2442)&gt;MAX(P$64:P2441)),MAX(O$64:O2442),""),IF(AND($F2441/INDEX($F$64:$F2442,MATCH(MAX(Q$64:Q2442),Q$64:Q2442,0)-1)&lt;(1-$P$2),MAX(O$64:O2442)&gt;MAX(P$64:P2441)),MAX(O$64:O2442),"")),"")</f>
        <v/>
      </c>
      <c r="Q2442" s="91" t="str">
        <f>IFERROR(IF(E2442="","",IF(O2442&lt;&gt;"",MAX(O$64:O2442)*10+1,IF(AND($F2441/INDEX($F$64:$F2442,MATCH(MAX(Q$64:Q2441),Q$64:Q2441,0)-1)&gt;(1+$O$2),MAX(O$64:O2442)&gt;MAX(P$64:P2441)),MAX(Q$64:Q2441)+1,""))),"")</f>
        <v/>
      </c>
    </row>
    <row r="2443" spans="1:17" x14ac:dyDescent="0.2">
      <c r="A2443" s="13">
        <f>HLOOKUP($E$2,历史数据!$V$3:$AE$5000,ROW(A2441),)</f>
        <v>2059145</v>
      </c>
      <c r="B2443" s="41">
        <v>40129</v>
      </c>
      <c r="C2443" s="100">
        <f>IFERROR(IF(A2443&lt;&gt;0,MAX($C$4:C2442)+1,""),"")</f>
        <v>2388</v>
      </c>
      <c r="D2443" s="100"/>
      <c r="E2443" s="99">
        <f t="shared" si="226"/>
        <v>40203</v>
      </c>
      <c r="F2443" s="101">
        <f>IFERROR(VLOOKUP(E2443,历史数据!AH:AJ,3,),"")</f>
        <v>13.7096520830136</v>
      </c>
      <c r="G2443" s="101">
        <f t="shared" si="222"/>
        <v>13.841492368412661</v>
      </c>
      <c r="H2443" s="105">
        <f t="shared" si="223"/>
        <v>4.7615293653922031E-3</v>
      </c>
      <c r="I2443" s="101">
        <f>IFERROR(VLOOKUP(E2443,历史数据!AH:AJ,2,),"")</f>
        <v>13.7487480490298</v>
      </c>
      <c r="J2443" s="104">
        <f t="shared" si="224"/>
        <v>0</v>
      </c>
      <c r="K2443" s="104" t="str">
        <f>IFERROR(IF(AND(J2442=$H$2*1,MAX(K$64:K2442)=MAX(L$64:L2442)),MAX(K$64:K2442)+1,""),"")</f>
        <v/>
      </c>
      <c r="L2443" s="104" t="str">
        <f>IFERROR(IF(AND($F2442/INDEX($F$64:$F2443,MATCH(MAX(M$64:M2443),M$64:M2443,0)-1)&lt;(1-$P$2),MAX(K$64:K2443)&gt;MAX(L$64:L2442)),MAX(K$64:K2443),""),"")</f>
        <v/>
      </c>
      <c r="M2443" s="104" t="str">
        <f>IFERROR(IF(E2443="","",IF(K2443&lt;&gt;"",MAX(M$64:M2442)+1,IF(AND($F2442/INDEX($F$64:$F2443,MATCH(MAX(M$64:M2442),M$64:M2442,0)-1)&gt;(1+$O$2),MAX(K$64:K2443)&gt;MAX(L$64:L2442)),MAX(M$64:M2442)+1,""))),"")</f>
        <v/>
      </c>
      <c r="N2443" s="91">
        <f t="shared" si="225"/>
        <v>0</v>
      </c>
      <c r="O2443" s="91" t="str">
        <f>IFERROR(IF(AND(N2442=$H$2*1,MAX(O$64:O2442)=MAX(P$64:P2442)),MAX(O$64:O2442)+1,""),"")</f>
        <v/>
      </c>
      <c r="P2443" s="91" t="str">
        <f>IFERROR(IF(MOD(MAX(Q$64:Q2443),10*MAX(O$64:O2443))&lt;=2,IF(AND(F2442/INDEX($F$64:$F2443,MATCH(MAX(O$64:O2443),O$64:O2443,0)-1)&lt;(1-$P$2),MAX(O$64:O2443)&gt;MAX(P$64:P2442)),MAX(O$64:O2443),""),IF(AND($F2442/INDEX($F$64:$F2443,MATCH(MAX(Q$64:Q2443),Q$64:Q2443,0)-1)&lt;(1-$P$2),MAX(O$64:O2443)&gt;MAX(P$64:P2442)),MAX(O$64:O2443),"")),"")</f>
        <v/>
      </c>
      <c r="Q2443" s="91" t="str">
        <f>IFERROR(IF(E2443="","",IF(O2443&lt;&gt;"",MAX(O$64:O2443)*10+1,IF(AND($F2442/INDEX($F$64:$F2443,MATCH(MAX(Q$64:Q2442),Q$64:Q2442,0)-1)&gt;(1+$O$2),MAX(O$64:O2443)&gt;MAX(P$64:P2442)),MAX(Q$64:Q2442)+1,""))),"")</f>
        <v/>
      </c>
    </row>
    <row r="2444" spans="1:17" x14ac:dyDescent="0.2">
      <c r="A2444" s="13">
        <f>HLOOKUP($E$2,历史数据!$V$3:$AE$5000,ROW(A2442),)</f>
        <v>1419989</v>
      </c>
      <c r="B2444" s="41">
        <v>40130</v>
      </c>
      <c r="C2444" s="100">
        <f>IFERROR(IF(A2444&lt;&gt;0,MAX($C$4:C2443)+1,""),"")</f>
        <v>2389</v>
      </c>
      <c r="D2444" s="100"/>
      <c r="E2444" s="99">
        <f t="shared" si="226"/>
        <v>40204</v>
      </c>
      <c r="F2444" s="101">
        <f>IFERROR(VLOOKUP(E2444,历史数据!AH:AJ,3,),"")</f>
        <v>13.3577883888678</v>
      </c>
      <c r="G2444" s="101">
        <f t="shared" si="222"/>
        <v>13.900136317436958</v>
      </c>
      <c r="H2444" s="105">
        <f t="shared" si="223"/>
        <v>4.2368226968161338E-3</v>
      </c>
      <c r="I2444" s="101">
        <f>IFERROR(VLOOKUP(E2444,历史数据!AH:AJ,2,),"")</f>
        <v>13.3577883888678</v>
      </c>
      <c r="J2444" s="104">
        <f t="shared" si="224"/>
        <v>0</v>
      </c>
      <c r="K2444" s="104" t="str">
        <f>IFERROR(IF(AND(J2443=$H$2*1,MAX(K$64:K2443)=MAX(L$64:L2443)),MAX(K$64:K2443)+1,""),"")</f>
        <v/>
      </c>
      <c r="L2444" s="104" t="str">
        <f>IFERROR(IF(AND($F2443/INDEX($F$64:$F2444,MATCH(MAX(M$64:M2444),M$64:M2444,0)-1)&lt;(1-$P$2),MAX(K$64:K2444)&gt;MAX(L$64:L2443)),MAX(K$64:K2444),""),"")</f>
        <v/>
      </c>
      <c r="M2444" s="104" t="str">
        <f>IFERROR(IF(E2444="","",IF(K2444&lt;&gt;"",MAX(M$64:M2443)+1,IF(AND($F2443/INDEX($F$64:$F2444,MATCH(MAX(M$64:M2443),M$64:M2443,0)-1)&gt;(1+$O$2),MAX(K$64:K2444)&gt;MAX(L$64:L2443)),MAX(M$64:M2443)+1,""))),"")</f>
        <v/>
      </c>
      <c r="N2444" s="91">
        <f t="shared" si="225"/>
        <v>0</v>
      </c>
      <c r="O2444" s="91" t="str">
        <f>IFERROR(IF(AND(N2443=$H$2*1,MAX(O$64:O2443)=MAX(P$64:P2443)),MAX(O$64:O2443)+1,""),"")</f>
        <v/>
      </c>
      <c r="P2444" s="91" t="str">
        <f>IFERROR(IF(MOD(MAX(Q$64:Q2444),10*MAX(O$64:O2444))&lt;=2,IF(AND(F2443/INDEX($F$64:$F2444,MATCH(MAX(O$64:O2444),O$64:O2444,0)-1)&lt;(1-$P$2),MAX(O$64:O2444)&gt;MAX(P$64:P2443)),MAX(O$64:O2444),""),IF(AND($F2443/INDEX($F$64:$F2444,MATCH(MAX(Q$64:Q2444),Q$64:Q2444,0)-1)&lt;(1-$P$2),MAX(O$64:O2444)&gt;MAX(P$64:P2443)),MAX(O$64:O2444),"")),"")</f>
        <v/>
      </c>
      <c r="Q2444" s="91" t="str">
        <f>IFERROR(IF(E2444="","",IF(O2444&lt;&gt;"",MAX(O$64:O2444)*10+1,IF(AND($F2443/INDEX($F$64:$F2444,MATCH(MAX(Q$64:Q2443),Q$64:Q2443,0)-1)&gt;(1+$O$2),MAX(O$64:O2444)&gt;MAX(P$64:P2443)),MAX(Q$64:Q2443)+1,""))),"")</f>
        <v/>
      </c>
    </row>
    <row r="2445" spans="1:17" x14ac:dyDescent="0.2">
      <c r="A2445" s="13">
        <f>HLOOKUP($E$2,历史数据!$V$3:$AE$5000,ROW(A2443),)</f>
        <v>1440138</v>
      </c>
      <c r="B2445" s="41">
        <v>40133</v>
      </c>
      <c r="C2445" s="100">
        <f>IFERROR(IF(A2445&lt;&gt;0,MAX($C$4:C2444)+1,""),"")</f>
        <v>2390</v>
      </c>
      <c r="D2445" s="100"/>
      <c r="E2445" s="99">
        <f t="shared" si="226"/>
        <v>40205</v>
      </c>
      <c r="F2445" s="101">
        <f>IFERROR(VLOOKUP(E2445,历史数据!AH:AJ,3,),"")</f>
        <v>13.8008760037181</v>
      </c>
      <c r="G2445" s="101">
        <f t="shared" si="222"/>
        <v>13.961603864006872</v>
      </c>
      <c r="H2445" s="105">
        <f t="shared" si="223"/>
        <v>4.4220822851070984E-3</v>
      </c>
      <c r="I2445" s="101">
        <f>IFERROR(VLOOKUP(E2445,历史数据!AH:AJ,2,),"")</f>
        <v>13.540236230276699</v>
      </c>
      <c r="J2445" s="104">
        <f t="shared" si="224"/>
        <v>0</v>
      </c>
      <c r="K2445" s="104" t="str">
        <f>IFERROR(IF(AND(J2444=$H$2*1,MAX(K$64:K2444)=MAX(L$64:L2444)),MAX(K$64:K2444)+1,""),"")</f>
        <v/>
      </c>
      <c r="L2445" s="104" t="str">
        <f>IFERROR(IF(AND($F2444/INDEX($F$64:$F2445,MATCH(MAX(M$64:M2445),M$64:M2445,0)-1)&lt;(1-$P$2),MAX(K$64:K2445)&gt;MAX(L$64:L2444)),MAX(K$64:K2445),""),"")</f>
        <v/>
      </c>
      <c r="M2445" s="104" t="str">
        <f>IFERROR(IF(E2445="","",IF(K2445&lt;&gt;"",MAX(M$64:M2444)+1,IF(AND($F2444/INDEX($F$64:$F2445,MATCH(MAX(M$64:M2444),M$64:M2444,0)-1)&gt;(1+$O$2),MAX(K$64:K2445)&gt;MAX(L$64:L2444)),MAX(M$64:M2444)+1,""))),"")</f>
        <v/>
      </c>
      <c r="N2445" s="91">
        <f t="shared" si="225"/>
        <v>0</v>
      </c>
      <c r="O2445" s="91" t="str">
        <f>IFERROR(IF(AND(N2444=$H$2*1,MAX(O$64:O2444)=MAX(P$64:P2444)),MAX(O$64:O2444)+1,""),"")</f>
        <v/>
      </c>
      <c r="P2445" s="91" t="str">
        <f>IFERROR(IF(MOD(MAX(Q$64:Q2445),10*MAX(O$64:O2445))&lt;=2,IF(AND(F2444/INDEX($F$64:$F2445,MATCH(MAX(O$64:O2445),O$64:O2445,0)-1)&lt;(1-$P$2),MAX(O$64:O2445)&gt;MAX(P$64:P2444)),MAX(O$64:O2445),""),IF(AND($F2444/INDEX($F$64:$F2445,MATCH(MAX(Q$64:Q2445),Q$64:Q2445,0)-1)&lt;(1-$P$2),MAX(O$64:O2445)&gt;MAX(P$64:P2444)),MAX(O$64:O2445),"")),"")</f>
        <v/>
      </c>
      <c r="Q2445" s="91" t="str">
        <f>IFERROR(IF(E2445="","",IF(O2445&lt;&gt;"",MAX(O$64:O2445)*10+1,IF(AND($F2444/INDEX($F$64:$F2445,MATCH(MAX(Q$64:Q2444),Q$64:Q2444,0)-1)&gt;(1+$O$2),MAX(O$64:O2445)&gt;MAX(P$64:P2444)),MAX(Q$64:Q2444)+1,""))),"")</f>
        <v/>
      </c>
    </row>
    <row r="2446" spans="1:17" x14ac:dyDescent="0.2">
      <c r="A2446" s="13">
        <f>HLOOKUP($E$2,历史数据!$V$3:$AE$5000,ROW(A2444),)</f>
        <v>2140985</v>
      </c>
      <c r="B2446" s="41">
        <v>40134</v>
      </c>
      <c r="C2446" s="100">
        <f>IFERROR(IF(A2446&lt;&gt;0,MAX($C$4:C2445)+1,""),"")</f>
        <v>2391</v>
      </c>
      <c r="D2446" s="100"/>
      <c r="E2446" s="99">
        <f t="shared" si="226"/>
        <v>40206</v>
      </c>
      <c r="F2446" s="101">
        <f>IFERROR(VLOOKUP(E2446,历史数据!AH:AJ,3,),"")</f>
        <v>13.6835881056695</v>
      </c>
      <c r="G2446" s="101">
        <f t="shared" si="222"/>
        <v>14.021985411520779</v>
      </c>
      <c r="H2446" s="105">
        <f t="shared" si="223"/>
        <v>4.3248288736776885E-3</v>
      </c>
      <c r="I2446" s="101">
        <f>IFERROR(VLOOKUP(E2446,历史数据!AH:AJ,2,),"")</f>
        <v>13.8399719697343</v>
      </c>
      <c r="J2446" s="104">
        <f t="shared" si="224"/>
        <v>0</v>
      </c>
      <c r="K2446" s="104" t="str">
        <f>IFERROR(IF(AND(J2445=$H$2*1,MAX(K$64:K2445)=MAX(L$64:L2445)),MAX(K$64:K2445)+1,""),"")</f>
        <v/>
      </c>
      <c r="L2446" s="104" t="str">
        <f>IFERROR(IF(AND($F2445/INDEX($F$64:$F2446,MATCH(MAX(M$64:M2446),M$64:M2446,0)-1)&lt;(1-$P$2),MAX(K$64:K2446)&gt;MAX(L$64:L2445)),MAX(K$64:K2446),""),"")</f>
        <v/>
      </c>
      <c r="M2446" s="104" t="str">
        <f>IFERROR(IF(E2446="","",IF(K2446&lt;&gt;"",MAX(M$64:M2445)+1,IF(AND($F2445/INDEX($F$64:$F2446,MATCH(MAX(M$64:M2445),M$64:M2445,0)-1)&gt;(1+$O$2),MAX(K$64:K2446)&gt;MAX(L$64:L2445)),MAX(M$64:M2445)+1,""))),"")</f>
        <v/>
      </c>
      <c r="N2446" s="91">
        <f t="shared" si="225"/>
        <v>0</v>
      </c>
      <c r="O2446" s="91" t="str">
        <f>IFERROR(IF(AND(N2445=$H$2*1,MAX(O$64:O2445)=MAX(P$64:P2445)),MAX(O$64:O2445)+1,""),"")</f>
        <v/>
      </c>
      <c r="P2446" s="91" t="str">
        <f>IFERROR(IF(MOD(MAX(Q$64:Q2446),10*MAX(O$64:O2446))&lt;=2,IF(AND(F2445/INDEX($F$64:$F2446,MATCH(MAX(O$64:O2446),O$64:O2446,0)-1)&lt;(1-$P$2),MAX(O$64:O2446)&gt;MAX(P$64:P2445)),MAX(O$64:O2446),""),IF(AND($F2445/INDEX($F$64:$F2446,MATCH(MAX(Q$64:Q2446),Q$64:Q2446,0)-1)&lt;(1-$P$2),MAX(O$64:O2446)&gt;MAX(P$64:P2445)),MAX(O$64:O2446),"")),"")</f>
        <v/>
      </c>
      <c r="Q2446" s="91" t="str">
        <f>IFERROR(IF(E2446="","",IF(O2446&lt;&gt;"",MAX(O$64:O2446)*10+1,IF(AND($F2445/INDEX($F$64:$F2446,MATCH(MAX(Q$64:Q2445),Q$64:Q2445,0)-1)&gt;(1+$O$2),MAX(O$64:O2446)&gt;MAX(P$64:P2445)),MAX(Q$64:Q2445)+1,""))),"")</f>
        <v/>
      </c>
    </row>
    <row r="2447" spans="1:17" x14ac:dyDescent="0.2">
      <c r="A2447" s="13">
        <f>HLOOKUP($E$2,历史数据!$V$3:$AE$5000,ROW(A2445),)</f>
        <v>2861975</v>
      </c>
      <c r="B2447" s="41">
        <v>40135</v>
      </c>
      <c r="C2447" s="100">
        <f>IFERROR(IF(A2447&lt;&gt;0,MAX($C$4:C2446)+1,""),"")</f>
        <v>2392</v>
      </c>
      <c r="D2447" s="100"/>
      <c r="E2447" s="99">
        <f t="shared" si="226"/>
        <v>40207</v>
      </c>
      <c r="F2447" s="101">
        <f>IFERROR(VLOOKUP(E2447,历史数据!AH:AJ,3,),"")</f>
        <v>13.657524128325299</v>
      </c>
      <c r="G2447" s="101">
        <f t="shared" si="222"/>
        <v>14.079760561300274</v>
      </c>
      <c r="H2447" s="105">
        <f t="shared" si="223"/>
        <v>4.1203259084854338E-3</v>
      </c>
      <c r="I2447" s="101">
        <f>IFERROR(VLOOKUP(E2447,历史数据!AH:AJ,2,),"")</f>
        <v>13.579332196292899</v>
      </c>
      <c r="J2447" s="104">
        <f t="shared" si="224"/>
        <v>0</v>
      </c>
      <c r="K2447" s="104" t="str">
        <f>IFERROR(IF(AND(J2446=$H$2*1,MAX(K$64:K2446)=MAX(L$64:L2446)),MAX(K$64:K2446)+1,""),"")</f>
        <v/>
      </c>
      <c r="L2447" s="104" t="str">
        <f>IFERROR(IF(AND($F2446/INDEX($F$64:$F2447,MATCH(MAX(M$64:M2447),M$64:M2447,0)-1)&lt;(1-$P$2),MAX(K$64:K2447)&gt;MAX(L$64:L2446)),MAX(K$64:K2447),""),"")</f>
        <v/>
      </c>
      <c r="M2447" s="104" t="str">
        <f>IFERROR(IF(E2447="","",IF(K2447&lt;&gt;"",MAX(M$64:M2446)+1,IF(AND($F2446/INDEX($F$64:$F2447,MATCH(MAX(M$64:M2446),M$64:M2446,0)-1)&gt;(1+$O$2),MAX(K$64:K2447)&gt;MAX(L$64:L2446)),MAX(M$64:M2446)+1,""))),"")</f>
        <v/>
      </c>
      <c r="N2447" s="91">
        <f t="shared" si="225"/>
        <v>0</v>
      </c>
      <c r="O2447" s="91" t="str">
        <f>IFERROR(IF(AND(N2446=$H$2*1,MAX(O$64:O2446)=MAX(P$64:P2446)),MAX(O$64:O2446)+1,""),"")</f>
        <v/>
      </c>
      <c r="P2447" s="91" t="str">
        <f>IFERROR(IF(MOD(MAX(Q$64:Q2447),10*MAX(O$64:O2447))&lt;=2,IF(AND(F2446/INDEX($F$64:$F2447,MATCH(MAX(O$64:O2447),O$64:O2447,0)-1)&lt;(1-$P$2),MAX(O$64:O2447)&gt;MAX(P$64:P2446)),MAX(O$64:O2447),""),IF(AND($F2446/INDEX($F$64:$F2447,MATCH(MAX(Q$64:Q2447),Q$64:Q2447,0)-1)&lt;(1-$P$2),MAX(O$64:O2447)&gt;MAX(P$64:P2446)),MAX(O$64:O2447),"")),"")</f>
        <v/>
      </c>
      <c r="Q2447" s="91" t="str">
        <f>IFERROR(IF(E2447="","",IF(O2447&lt;&gt;"",MAX(O$64:O2447)*10+1,IF(AND($F2446/INDEX($F$64:$F2447,MATCH(MAX(Q$64:Q2446),Q$64:Q2446,0)-1)&gt;(1+$O$2),MAX(O$64:O2447)&gt;MAX(P$64:P2446)),MAX(Q$64:Q2446)+1,""))),"")</f>
        <v/>
      </c>
    </row>
    <row r="2448" spans="1:17" x14ac:dyDescent="0.2">
      <c r="A2448" s="13">
        <f>HLOOKUP($E$2,历史数据!$V$3:$AE$5000,ROW(A2446),)</f>
        <v>3209091</v>
      </c>
      <c r="B2448" s="41">
        <v>40136</v>
      </c>
      <c r="C2448" s="100">
        <f>IFERROR(IF(A2448&lt;&gt;0,MAX($C$4:C2447)+1,""),"")</f>
        <v>2393</v>
      </c>
      <c r="D2448" s="100"/>
      <c r="E2448" s="99">
        <f t="shared" si="226"/>
        <v>40210</v>
      </c>
      <c r="F2448" s="101">
        <f>IFERROR(VLOOKUP(E2448,历史数据!AH:AJ,3,),"")</f>
        <v>13.5141722529326</v>
      </c>
      <c r="G2448" s="101">
        <f t="shared" si="222"/>
        <v>14.12667572051971</v>
      </c>
      <c r="H2448" s="105">
        <f t="shared" si="223"/>
        <v>3.3320992225100987E-3</v>
      </c>
      <c r="I2448" s="101">
        <f>IFERROR(VLOOKUP(E2448,历史数据!AH:AJ,2,),"")</f>
        <v>13.5532682189488</v>
      </c>
      <c r="J2448" s="104">
        <f t="shared" si="224"/>
        <v>0</v>
      </c>
      <c r="K2448" s="104" t="str">
        <f>IFERROR(IF(AND(J2447=$H$2*1,MAX(K$64:K2447)=MAX(L$64:L2447)),MAX(K$64:K2447)+1,""),"")</f>
        <v/>
      </c>
      <c r="L2448" s="104" t="str">
        <f>IFERROR(IF(AND($F2447/INDEX($F$64:$F2448,MATCH(MAX(M$64:M2448),M$64:M2448,0)-1)&lt;(1-$P$2),MAX(K$64:K2448)&gt;MAX(L$64:L2447)),MAX(K$64:K2448),""),"")</f>
        <v/>
      </c>
      <c r="M2448" s="104" t="str">
        <f>IFERROR(IF(E2448="","",IF(K2448&lt;&gt;"",MAX(M$64:M2447)+1,IF(AND($F2447/INDEX($F$64:$F2448,MATCH(MAX(M$64:M2447),M$64:M2447,0)-1)&gt;(1+$O$2),MAX(K$64:K2448)&gt;MAX(L$64:L2447)),MAX(M$64:M2447)+1,""))),"")</f>
        <v/>
      </c>
      <c r="N2448" s="91">
        <f t="shared" si="225"/>
        <v>0</v>
      </c>
      <c r="O2448" s="91" t="str">
        <f>IFERROR(IF(AND(N2447=$H$2*1,MAX(O$64:O2447)=MAX(P$64:P2447)),MAX(O$64:O2447)+1,""),"")</f>
        <v/>
      </c>
      <c r="P2448" s="91" t="str">
        <f>IFERROR(IF(MOD(MAX(Q$64:Q2448),10*MAX(O$64:O2448))&lt;=2,IF(AND(F2447/INDEX($F$64:$F2448,MATCH(MAX(O$64:O2448),O$64:O2448,0)-1)&lt;(1-$P$2),MAX(O$64:O2448)&gt;MAX(P$64:P2447)),MAX(O$64:O2448),""),IF(AND($F2447/INDEX($F$64:$F2448,MATCH(MAX(Q$64:Q2448),Q$64:Q2448,0)-1)&lt;(1-$P$2),MAX(O$64:O2448)&gt;MAX(P$64:P2447)),MAX(O$64:O2448),"")),"")</f>
        <v/>
      </c>
      <c r="Q2448" s="91" t="str">
        <f>IFERROR(IF(E2448="","",IF(O2448&lt;&gt;"",MAX(O$64:O2448)*10+1,IF(AND($F2447/INDEX($F$64:$F2448,MATCH(MAX(Q$64:Q2447),Q$64:Q2447,0)-1)&gt;(1+$O$2),MAX(O$64:O2448)&gt;MAX(P$64:P2447)),MAX(Q$64:Q2447)+1,""))),"")</f>
        <v/>
      </c>
    </row>
    <row r="2449" spans="1:17" x14ac:dyDescent="0.2">
      <c r="A2449" s="13">
        <f>HLOOKUP($E$2,历史数据!$V$3:$AE$5000,ROW(A2447),)</f>
        <v>2672990</v>
      </c>
      <c r="B2449" s="41">
        <v>40137</v>
      </c>
      <c r="C2449" s="100">
        <f>IFERROR(IF(A2449&lt;&gt;0,MAX($C$4:C2448)+1,""),"")</f>
        <v>2394</v>
      </c>
      <c r="D2449" s="100"/>
      <c r="E2449" s="99">
        <f t="shared" si="226"/>
        <v>40211</v>
      </c>
      <c r="F2449" s="101">
        <f>IFERROR(VLOOKUP(E2449,历史数据!AH:AJ,3,),"")</f>
        <v>13.5532682189488</v>
      </c>
      <c r="G2449" s="101">
        <f t="shared" si="222"/>
        <v>14.173808079550353</v>
      </c>
      <c r="H2449" s="105">
        <f t="shared" si="223"/>
        <v>3.3364083640838871E-3</v>
      </c>
      <c r="I2449" s="101">
        <f>IFERROR(VLOOKUP(E2449,历史数据!AH:AJ,2,),"")</f>
        <v>13.305660434179501</v>
      </c>
      <c r="J2449" s="104">
        <f t="shared" si="224"/>
        <v>0</v>
      </c>
      <c r="K2449" s="104" t="str">
        <f>IFERROR(IF(AND(J2448=$H$2*1,MAX(K$64:K2448)=MAX(L$64:L2448)),MAX(K$64:K2448)+1,""),"")</f>
        <v/>
      </c>
      <c r="L2449" s="104" t="str">
        <f>IFERROR(IF(AND($F2448/INDEX($F$64:$F2449,MATCH(MAX(M$64:M2449),M$64:M2449,0)-1)&lt;(1-$P$2),MAX(K$64:K2449)&gt;MAX(L$64:L2448)),MAX(K$64:K2449),""),"")</f>
        <v/>
      </c>
      <c r="M2449" s="104" t="str">
        <f>IFERROR(IF(E2449="","",IF(K2449&lt;&gt;"",MAX(M$64:M2448)+1,IF(AND($F2448/INDEX($F$64:$F2449,MATCH(MAX(M$64:M2448),M$64:M2448,0)-1)&gt;(1+$O$2),MAX(K$64:K2449)&gt;MAX(L$64:L2448)),MAX(M$64:M2448)+1,""))),"")</f>
        <v/>
      </c>
      <c r="N2449" s="91">
        <f t="shared" si="225"/>
        <v>0</v>
      </c>
      <c r="O2449" s="91" t="str">
        <f>IFERROR(IF(AND(N2448=$H$2*1,MAX(O$64:O2448)=MAX(P$64:P2448)),MAX(O$64:O2448)+1,""),"")</f>
        <v/>
      </c>
      <c r="P2449" s="91" t="str">
        <f>IFERROR(IF(MOD(MAX(Q$64:Q2449),10*MAX(O$64:O2449))&lt;=2,IF(AND(F2448/INDEX($F$64:$F2449,MATCH(MAX(O$64:O2449),O$64:O2449,0)-1)&lt;(1-$P$2),MAX(O$64:O2449)&gt;MAX(P$64:P2448)),MAX(O$64:O2449),""),IF(AND($F2448/INDEX($F$64:$F2449,MATCH(MAX(Q$64:Q2449),Q$64:Q2449,0)-1)&lt;(1-$P$2),MAX(O$64:O2449)&gt;MAX(P$64:P2448)),MAX(O$64:O2449),"")),"")</f>
        <v/>
      </c>
      <c r="Q2449" s="91" t="str">
        <f>IFERROR(IF(E2449="","",IF(O2449&lt;&gt;"",MAX(O$64:O2449)*10+1,IF(AND($F2448/INDEX($F$64:$F2449,MATCH(MAX(Q$64:Q2448),Q$64:Q2448,0)-1)&gt;(1+$O$2),MAX(O$64:O2449)&gt;MAX(P$64:P2448)),MAX(Q$64:Q2448)+1,""))),"")</f>
        <v/>
      </c>
    </row>
    <row r="2450" spans="1:17" x14ac:dyDescent="0.2">
      <c r="A2450" s="13">
        <f>HLOOKUP($E$2,历史数据!$V$3:$AE$5000,ROW(A2448),)</f>
        <v>2513528</v>
      </c>
      <c r="B2450" s="41">
        <v>40140</v>
      </c>
      <c r="C2450" s="100">
        <f>IFERROR(IF(A2450&lt;&gt;0,MAX($C$4:C2449)+1,""),"")</f>
        <v>2395</v>
      </c>
      <c r="D2450" s="100"/>
      <c r="E2450" s="99">
        <f t="shared" si="226"/>
        <v>40212</v>
      </c>
      <c r="F2450" s="101">
        <f>IFERROR(VLOOKUP(E2450,历史数据!AH:AJ,3,),"")</f>
        <v>14.0354517998153</v>
      </c>
      <c r="G2450" s="101">
        <f t="shared" si="222"/>
        <v>14.229628431029036</v>
      </c>
      <c r="H2450" s="105">
        <f t="shared" si="223"/>
        <v>3.9382748210918805E-3</v>
      </c>
      <c r="I2450" s="101">
        <f>IFERROR(VLOOKUP(E2450,历史数据!AH:AJ,2,),"")</f>
        <v>13.5532682189488</v>
      </c>
      <c r="J2450" s="104">
        <f t="shared" si="224"/>
        <v>0</v>
      </c>
      <c r="K2450" s="104" t="str">
        <f>IFERROR(IF(AND(J2449=$H$2*1,MAX(K$64:K2449)=MAX(L$64:L2449)),MAX(K$64:K2449)+1,""),"")</f>
        <v/>
      </c>
      <c r="L2450" s="104" t="str">
        <f>IFERROR(IF(AND($F2449/INDEX($F$64:$F2450,MATCH(MAX(M$64:M2450),M$64:M2450,0)-1)&lt;(1-$P$2),MAX(K$64:K2450)&gt;MAX(L$64:L2449)),MAX(K$64:K2450),""),"")</f>
        <v/>
      </c>
      <c r="M2450" s="104" t="str">
        <f>IFERROR(IF(E2450="","",IF(K2450&lt;&gt;"",MAX(M$64:M2449)+1,IF(AND($F2449/INDEX($F$64:$F2450,MATCH(MAX(M$64:M2449),M$64:M2449,0)-1)&gt;(1+$O$2),MAX(K$64:K2450)&gt;MAX(L$64:L2449)),MAX(M$64:M2449)+1,""))),"")</f>
        <v/>
      </c>
      <c r="N2450" s="91">
        <f t="shared" si="225"/>
        <v>0</v>
      </c>
      <c r="O2450" s="91" t="str">
        <f>IFERROR(IF(AND(N2449=$H$2*1,MAX(O$64:O2449)=MAX(P$64:P2449)),MAX(O$64:O2449)+1,""),"")</f>
        <v/>
      </c>
      <c r="P2450" s="91" t="str">
        <f>IFERROR(IF(MOD(MAX(Q$64:Q2450),10*MAX(O$64:O2450))&lt;=2,IF(AND(F2449/INDEX($F$64:$F2450,MATCH(MAX(O$64:O2450),O$64:O2450,0)-1)&lt;(1-$P$2),MAX(O$64:O2450)&gt;MAX(P$64:P2449)),MAX(O$64:O2450),""),IF(AND($F2449/INDEX($F$64:$F2450,MATCH(MAX(Q$64:Q2450),Q$64:Q2450,0)-1)&lt;(1-$P$2),MAX(O$64:O2450)&gt;MAX(P$64:P2449)),MAX(O$64:O2450),"")),"")</f>
        <v/>
      </c>
      <c r="Q2450" s="91" t="str">
        <f>IFERROR(IF(E2450="","",IF(O2450&lt;&gt;"",MAX(O$64:O2450)*10+1,IF(AND($F2449/INDEX($F$64:$F2450,MATCH(MAX(Q$64:Q2449),Q$64:Q2449,0)-1)&gt;(1+$O$2),MAX(O$64:O2450)&gt;MAX(P$64:P2449)),MAX(Q$64:Q2449)+1,""))),"")</f>
        <v/>
      </c>
    </row>
    <row r="2451" spans="1:17" x14ac:dyDescent="0.2">
      <c r="A2451" s="13">
        <f>HLOOKUP($E$2,历史数据!$V$3:$AE$5000,ROW(A2449),)</f>
        <v>3773371</v>
      </c>
      <c r="B2451" s="41">
        <v>40141</v>
      </c>
      <c r="C2451" s="100">
        <f>IFERROR(IF(A2451&lt;&gt;0,MAX($C$4:C2450)+1,""),"")</f>
        <v>2396</v>
      </c>
      <c r="D2451" s="100"/>
      <c r="E2451" s="99">
        <f t="shared" si="226"/>
        <v>40213</v>
      </c>
      <c r="F2451" s="101">
        <f>IFERROR(VLOOKUP(E2451,历史数据!AH:AJ,3,),"")</f>
        <v>14.0354517998153</v>
      </c>
      <c r="G2451" s="101">
        <f t="shared" si="222"/>
        <v>14.280453186850098</v>
      </c>
      <c r="H2451" s="105">
        <f t="shared" si="223"/>
        <v>3.5717556552801177E-3</v>
      </c>
      <c r="I2451" s="101">
        <f>IFERROR(VLOOKUP(E2451,历史数据!AH:AJ,2,),"")</f>
        <v>14.178803675208</v>
      </c>
      <c r="J2451" s="104">
        <f t="shared" si="224"/>
        <v>0</v>
      </c>
      <c r="K2451" s="104" t="str">
        <f>IFERROR(IF(AND(J2450=$H$2*1,MAX(K$64:K2450)=MAX(L$64:L2450)),MAX(K$64:K2450)+1,""),"")</f>
        <v/>
      </c>
      <c r="L2451" s="104" t="str">
        <f>IFERROR(IF(AND($F2450/INDEX($F$64:$F2451,MATCH(MAX(M$64:M2451),M$64:M2451,0)-1)&lt;(1-$P$2),MAX(K$64:K2451)&gt;MAX(L$64:L2450)),MAX(K$64:K2451),""),"")</f>
        <v/>
      </c>
      <c r="M2451" s="104" t="str">
        <f>IFERROR(IF(E2451="","",IF(K2451&lt;&gt;"",MAX(M$64:M2450)+1,IF(AND($F2450/INDEX($F$64:$F2451,MATCH(MAX(M$64:M2450),M$64:M2450,0)-1)&gt;(1+$O$2),MAX(K$64:K2451)&gt;MAX(L$64:L2450)),MAX(M$64:M2450)+1,""))),"")</f>
        <v/>
      </c>
      <c r="N2451" s="91">
        <f t="shared" si="225"/>
        <v>0</v>
      </c>
      <c r="O2451" s="91" t="str">
        <f>IFERROR(IF(AND(N2450=$H$2*1,MAX(O$64:O2450)=MAX(P$64:P2450)),MAX(O$64:O2450)+1,""),"")</f>
        <v/>
      </c>
      <c r="P2451" s="91" t="str">
        <f>IFERROR(IF(MOD(MAX(Q$64:Q2451),10*MAX(O$64:O2451))&lt;=2,IF(AND(F2450/INDEX($F$64:$F2451,MATCH(MAX(O$64:O2451),O$64:O2451,0)-1)&lt;(1-$P$2),MAX(O$64:O2451)&gt;MAX(P$64:P2450)),MAX(O$64:O2451),""),IF(AND($F2450/INDEX($F$64:$F2451,MATCH(MAX(Q$64:Q2451),Q$64:Q2451,0)-1)&lt;(1-$P$2),MAX(O$64:O2451)&gt;MAX(P$64:P2450)),MAX(O$64:O2451),"")),"")</f>
        <v/>
      </c>
      <c r="Q2451" s="91" t="str">
        <f>IFERROR(IF(E2451="","",IF(O2451&lt;&gt;"",MAX(O$64:O2451)*10+1,IF(AND($F2450/INDEX($F$64:$F2451,MATCH(MAX(Q$64:Q2450),Q$64:Q2450,0)-1)&gt;(1+$O$2),MAX(O$64:O2451)&gt;MAX(P$64:P2450)),MAX(Q$64:Q2450)+1,""))),"")</f>
        <v/>
      </c>
    </row>
    <row r="2452" spans="1:17" x14ac:dyDescent="0.2">
      <c r="A2452" s="13">
        <f>HLOOKUP($E$2,历史数据!$V$3:$AE$5000,ROW(A2450),)</f>
        <v>2954498</v>
      </c>
      <c r="B2452" s="41">
        <v>40142</v>
      </c>
      <c r="C2452" s="100">
        <f>IFERROR(IF(A2452&lt;&gt;0,MAX($C$4:C2451)+1,""),"")</f>
        <v>2397</v>
      </c>
      <c r="D2452" s="100"/>
      <c r="E2452" s="99">
        <f t="shared" si="226"/>
        <v>40214</v>
      </c>
      <c r="F2452" s="101">
        <f>IFERROR(VLOOKUP(E2452,历史数据!AH:AJ,3,),"")</f>
        <v>13.9181639017667</v>
      </c>
      <c r="G2452" s="101">
        <f t="shared" si="222"/>
        <v>14.327368346069536</v>
      </c>
      <c r="H2452" s="105">
        <f t="shared" si="223"/>
        <v>3.2852710348603154E-3</v>
      </c>
      <c r="I2452" s="101">
        <f>IFERROR(VLOOKUP(E2452,历史数据!AH:AJ,2,),"")</f>
        <v>13.9963558337991</v>
      </c>
      <c r="J2452" s="104">
        <f t="shared" si="224"/>
        <v>0</v>
      </c>
      <c r="K2452" s="104" t="str">
        <f>IFERROR(IF(AND(J2451=$H$2*1,MAX(K$64:K2451)=MAX(L$64:L2451)),MAX(K$64:K2451)+1,""),"")</f>
        <v/>
      </c>
      <c r="L2452" s="104" t="str">
        <f>IFERROR(IF(AND($F2451/INDEX($F$64:$F2452,MATCH(MAX(M$64:M2452),M$64:M2452,0)-1)&lt;(1-$P$2),MAX(K$64:K2452)&gt;MAX(L$64:L2451)),MAX(K$64:K2452),""),"")</f>
        <v/>
      </c>
      <c r="M2452" s="104" t="str">
        <f>IFERROR(IF(E2452="","",IF(K2452&lt;&gt;"",MAX(M$64:M2451)+1,IF(AND($F2451/INDEX($F$64:$F2452,MATCH(MAX(M$64:M2451),M$64:M2451,0)-1)&gt;(1+$O$2),MAX(K$64:K2452)&gt;MAX(L$64:L2451)),MAX(M$64:M2451)+1,""))),"")</f>
        <v/>
      </c>
      <c r="N2452" s="91">
        <f t="shared" si="225"/>
        <v>0</v>
      </c>
      <c r="O2452" s="91" t="str">
        <f>IFERROR(IF(AND(N2451=$H$2*1,MAX(O$64:O2451)=MAX(P$64:P2451)),MAX(O$64:O2451)+1,""),"")</f>
        <v/>
      </c>
      <c r="P2452" s="91" t="str">
        <f>IFERROR(IF(MOD(MAX(Q$64:Q2452),10*MAX(O$64:O2452))&lt;=2,IF(AND(F2451/INDEX($F$64:$F2452,MATCH(MAX(O$64:O2452),O$64:O2452,0)-1)&lt;(1-$P$2),MAX(O$64:O2452)&gt;MAX(P$64:P2451)),MAX(O$64:O2452),""),IF(AND($F2451/INDEX($F$64:$F2452,MATCH(MAX(Q$64:Q2452),Q$64:Q2452,0)-1)&lt;(1-$P$2),MAX(O$64:O2452)&gt;MAX(P$64:P2451)),MAX(O$64:O2452),"")),"")</f>
        <v/>
      </c>
      <c r="Q2452" s="91" t="str">
        <f>IFERROR(IF(E2452="","",IF(O2452&lt;&gt;"",MAX(O$64:O2452)*10+1,IF(AND($F2451/INDEX($F$64:$F2452,MATCH(MAX(Q$64:Q2451),Q$64:Q2451,0)-1)&gt;(1+$O$2),MAX(O$64:O2452)&gt;MAX(P$64:P2451)),MAX(Q$64:Q2451)+1,""))),"")</f>
        <v/>
      </c>
    </row>
    <row r="2453" spans="1:17" x14ac:dyDescent="0.2">
      <c r="A2453" s="13">
        <f>HLOOKUP($E$2,历史数据!$V$3:$AE$5000,ROW(A2451),)</f>
        <v>4614918</v>
      </c>
      <c r="B2453" s="41">
        <v>40143</v>
      </c>
      <c r="C2453" s="100">
        <f>IFERROR(IF(A2453&lt;&gt;0,MAX($C$4:C2452)+1,""),"")</f>
        <v>2398</v>
      </c>
      <c r="D2453" s="100"/>
      <c r="E2453" s="99">
        <f t="shared" si="226"/>
        <v>40217</v>
      </c>
      <c r="F2453" s="101">
        <f>IFERROR(VLOOKUP(E2453,历史数据!AH:AJ,3,),"")</f>
        <v>13.8269399810622</v>
      </c>
      <c r="G2453" s="101">
        <f t="shared" si="222"/>
        <v>14.373414706044169</v>
      </c>
      <c r="H2453" s="105">
        <f t="shared" si="223"/>
        <v>3.2138742344309801E-3</v>
      </c>
      <c r="I2453" s="101">
        <f>IFERROR(VLOOKUP(E2453,历史数据!AH:AJ,2,),"")</f>
        <v>13.6053961736371</v>
      </c>
      <c r="J2453" s="104">
        <f t="shared" si="224"/>
        <v>0</v>
      </c>
      <c r="K2453" s="104" t="str">
        <f>IFERROR(IF(AND(J2452=$H$2*1,MAX(K$64:K2452)=MAX(L$64:L2452)),MAX(K$64:K2452)+1,""),"")</f>
        <v/>
      </c>
      <c r="L2453" s="104" t="str">
        <f>IFERROR(IF(AND($F2452/INDEX($F$64:$F2453,MATCH(MAX(M$64:M2453),M$64:M2453,0)-1)&lt;(1-$P$2),MAX(K$64:K2453)&gt;MAX(L$64:L2452)),MAX(K$64:K2453),""),"")</f>
        <v/>
      </c>
      <c r="M2453" s="104" t="str">
        <f>IFERROR(IF(E2453="","",IF(K2453&lt;&gt;"",MAX(M$64:M2452)+1,IF(AND($F2452/INDEX($F$64:$F2453,MATCH(MAX(M$64:M2452),M$64:M2452,0)-1)&gt;(1+$O$2),MAX(K$64:K2453)&gt;MAX(L$64:L2452)),MAX(M$64:M2452)+1,""))),"")</f>
        <v/>
      </c>
      <c r="N2453" s="91">
        <f t="shared" si="225"/>
        <v>0</v>
      </c>
      <c r="O2453" s="91" t="str">
        <f>IFERROR(IF(AND(N2452=$H$2*1,MAX(O$64:O2452)=MAX(P$64:P2452)),MAX(O$64:O2452)+1,""),"")</f>
        <v/>
      </c>
      <c r="P2453" s="91" t="str">
        <f>IFERROR(IF(MOD(MAX(Q$64:Q2453),10*MAX(O$64:O2453))&lt;=2,IF(AND(F2452/INDEX($F$64:$F2453,MATCH(MAX(O$64:O2453),O$64:O2453,0)-1)&lt;(1-$P$2),MAX(O$64:O2453)&gt;MAX(P$64:P2452)),MAX(O$64:O2453),""),IF(AND($F2452/INDEX($F$64:$F2453,MATCH(MAX(Q$64:Q2453),Q$64:Q2453,0)-1)&lt;(1-$P$2),MAX(O$64:O2453)&gt;MAX(P$64:P2452)),MAX(O$64:O2453),"")),"")</f>
        <v/>
      </c>
      <c r="Q2453" s="91" t="str">
        <f>IFERROR(IF(E2453="","",IF(O2453&lt;&gt;"",MAX(O$64:O2453)*10+1,IF(AND($F2452/INDEX($F$64:$F2453,MATCH(MAX(Q$64:Q2452),Q$64:Q2452,0)-1)&gt;(1+$O$2),MAX(O$64:O2453)&gt;MAX(P$64:P2452)),MAX(Q$64:Q2452)+1,""))),"")</f>
        <v/>
      </c>
    </row>
    <row r="2454" spans="1:17" x14ac:dyDescent="0.2">
      <c r="A2454" s="13">
        <f>HLOOKUP($E$2,历史数据!$V$3:$AE$5000,ROW(A2452),)</f>
        <v>3082073</v>
      </c>
      <c r="B2454" s="41">
        <v>40144</v>
      </c>
      <c r="C2454" s="100">
        <f>IFERROR(IF(A2454&lt;&gt;0,MAX($C$4:C2453)+1,""),"")</f>
        <v>2399</v>
      </c>
      <c r="D2454" s="100"/>
      <c r="E2454" s="99">
        <f t="shared" si="226"/>
        <v>40218</v>
      </c>
      <c r="F2454" s="101">
        <f>IFERROR(VLOOKUP(E2454,历史数据!AH:AJ,3,),"")</f>
        <v>13.6705561169974</v>
      </c>
      <c r="G2454" s="101">
        <f t="shared" si="222"/>
        <v>14.411424673004364</v>
      </c>
      <c r="H2454" s="105">
        <f t="shared" si="223"/>
        <v>2.6444632495166154E-3</v>
      </c>
      <c r="I2454" s="101">
        <f>IFERROR(VLOOKUP(E2454,历史数据!AH:AJ,2,),"")</f>
        <v>13.787844015046</v>
      </c>
      <c r="J2454" s="104">
        <f t="shared" si="224"/>
        <v>0</v>
      </c>
      <c r="K2454" s="104" t="str">
        <f>IFERROR(IF(AND(J2453=$H$2*1,MAX(K$64:K2453)=MAX(L$64:L2453)),MAX(K$64:K2453)+1,""),"")</f>
        <v/>
      </c>
      <c r="L2454" s="104" t="str">
        <f>IFERROR(IF(AND($F2453/INDEX($F$64:$F2454,MATCH(MAX(M$64:M2454),M$64:M2454,0)-1)&lt;(1-$P$2),MAX(K$64:K2454)&gt;MAX(L$64:L2453)),MAX(K$64:K2454),""),"")</f>
        <v/>
      </c>
      <c r="M2454" s="104" t="str">
        <f>IFERROR(IF(E2454="","",IF(K2454&lt;&gt;"",MAX(M$64:M2453)+1,IF(AND($F2453/INDEX($F$64:$F2454,MATCH(MAX(M$64:M2453),M$64:M2453,0)-1)&gt;(1+$O$2),MAX(K$64:K2454)&gt;MAX(L$64:L2453)),MAX(M$64:M2453)+1,""))),"")</f>
        <v/>
      </c>
      <c r="N2454" s="91">
        <f t="shared" si="225"/>
        <v>0</v>
      </c>
      <c r="O2454" s="91" t="str">
        <f>IFERROR(IF(AND(N2453=$H$2*1,MAX(O$64:O2453)=MAX(P$64:P2453)),MAX(O$64:O2453)+1,""),"")</f>
        <v/>
      </c>
      <c r="P2454" s="91" t="str">
        <f>IFERROR(IF(MOD(MAX(Q$64:Q2454),10*MAX(O$64:O2454))&lt;=2,IF(AND(F2453/INDEX($F$64:$F2454,MATCH(MAX(O$64:O2454),O$64:O2454,0)-1)&lt;(1-$P$2),MAX(O$64:O2454)&gt;MAX(P$64:P2453)),MAX(O$64:O2454),""),IF(AND($F2453/INDEX($F$64:$F2454,MATCH(MAX(Q$64:Q2454),Q$64:Q2454,0)-1)&lt;(1-$P$2),MAX(O$64:O2454)&gt;MAX(P$64:P2453)),MAX(O$64:O2454),"")),"")</f>
        <v/>
      </c>
      <c r="Q2454" s="91" t="str">
        <f>IFERROR(IF(E2454="","",IF(O2454&lt;&gt;"",MAX(O$64:O2454)*10+1,IF(AND($F2453/INDEX($F$64:$F2454,MATCH(MAX(Q$64:Q2453),Q$64:Q2453,0)-1)&gt;(1+$O$2),MAX(O$64:O2454)&gt;MAX(P$64:P2453)),MAX(Q$64:Q2453)+1,""))),"")</f>
        <v/>
      </c>
    </row>
    <row r="2455" spans="1:17" x14ac:dyDescent="0.2">
      <c r="A2455" s="13">
        <f>HLOOKUP($E$2,历史数据!$V$3:$AE$5000,ROW(A2453),)</f>
        <v>6353273</v>
      </c>
      <c r="B2455" s="41">
        <v>40147</v>
      </c>
      <c r="C2455" s="100">
        <f>IFERROR(IF(A2455&lt;&gt;0,MAX($C$4:C2454)+1,""),"")</f>
        <v>2400</v>
      </c>
      <c r="D2455" s="100"/>
      <c r="E2455" s="99">
        <f t="shared" si="226"/>
        <v>40219</v>
      </c>
      <c r="F2455" s="101">
        <f>IFERROR(VLOOKUP(E2455,历史数据!AH:AJ,3,),"")</f>
        <v>13.6835881056695</v>
      </c>
      <c r="G2455" s="101">
        <f t="shared" si="222"/>
        <v>14.440095048082911</v>
      </c>
      <c r="H2455" s="105">
        <f t="shared" si="223"/>
        <v>1.9894199032419735E-3</v>
      </c>
      <c r="I2455" s="101">
        <f>IFERROR(VLOOKUP(E2455,历史数据!AH:AJ,2,),"")</f>
        <v>13.8269399810622</v>
      </c>
      <c r="J2455" s="104">
        <f t="shared" si="224"/>
        <v>0</v>
      </c>
      <c r="K2455" s="104" t="str">
        <f>IFERROR(IF(AND(J2454=$H$2*1,MAX(K$64:K2454)=MAX(L$64:L2454)),MAX(K$64:K2454)+1,""),"")</f>
        <v/>
      </c>
      <c r="L2455" s="104" t="str">
        <f>IFERROR(IF(AND($F2454/INDEX($F$64:$F2455,MATCH(MAX(M$64:M2455),M$64:M2455,0)-1)&lt;(1-$P$2),MAX(K$64:K2455)&gt;MAX(L$64:L2454)),MAX(K$64:K2455),""),"")</f>
        <v/>
      </c>
      <c r="M2455" s="104" t="str">
        <f>IFERROR(IF(E2455="","",IF(K2455&lt;&gt;"",MAX(M$64:M2454)+1,IF(AND($F2454/INDEX($F$64:$F2455,MATCH(MAX(M$64:M2454),M$64:M2454,0)-1)&gt;(1+$O$2),MAX(K$64:K2455)&gt;MAX(L$64:L2454)),MAX(M$64:M2454)+1,""))),"")</f>
        <v/>
      </c>
      <c r="N2455" s="91">
        <f t="shared" si="225"/>
        <v>0</v>
      </c>
      <c r="O2455" s="91" t="str">
        <f>IFERROR(IF(AND(N2454=$H$2*1,MAX(O$64:O2454)=MAX(P$64:P2454)),MAX(O$64:O2454)+1,""),"")</f>
        <v/>
      </c>
      <c r="P2455" s="91" t="str">
        <f>IFERROR(IF(MOD(MAX(Q$64:Q2455),10*MAX(O$64:O2455))&lt;=2,IF(AND(F2454/INDEX($F$64:$F2455,MATCH(MAX(O$64:O2455),O$64:O2455,0)-1)&lt;(1-$P$2),MAX(O$64:O2455)&gt;MAX(P$64:P2454)),MAX(O$64:O2455),""),IF(AND($F2454/INDEX($F$64:$F2455,MATCH(MAX(Q$64:Q2455),Q$64:Q2455,0)-1)&lt;(1-$P$2),MAX(O$64:O2455)&gt;MAX(P$64:P2454)),MAX(O$64:O2455),"")),"")</f>
        <v/>
      </c>
      <c r="Q2455" s="91" t="str">
        <f>IFERROR(IF(E2455="","",IF(O2455&lt;&gt;"",MAX(O$64:O2455)*10+1,IF(AND($F2454/INDEX($F$64:$F2455,MATCH(MAX(Q$64:Q2454),Q$64:Q2454,0)-1)&gt;(1+$O$2),MAX(O$64:O2455)&gt;MAX(P$64:P2454)),MAX(Q$64:Q2454)+1,""))),"")</f>
        <v/>
      </c>
    </row>
    <row r="2456" spans="1:17" x14ac:dyDescent="0.2">
      <c r="A2456" s="13">
        <f>HLOOKUP($E$2,历史数据!$V$3:$AE$5000,ROW(A2454),)</f>
        <v>8122735</v>
      </c>
      <c r="B2456" s="41">
        <v>40148</v>
      </c>
      <c r="C2456" s="100">
        <f>IFERROR(IF(A2456&lt;&gt;0,MAX($C$4:C2455)+1,""),"")</f>
        <v>2401</v>
      </c>
      <c r="D2456" s="100"/>
      <c r="E2456" s="99">
        <f t="shared" si="226"/>
        <v>40220</v>
      </c>
      <c r="F2456" s="101">
        <f>IFERROR(VLOOKUP(E2456,历史数据!AH:AJ,3,),"")</f>
        <v>13.657524128325299</v>
      </c>
      <c r="G2456" s="101">
        <f t="shared" si="222"/>
        <v>14.463335427881427</v>
      </c>
      <c r="H2456" s="105">
        <f t="shared" si="223"/>
        <v>1.6094339906440602E-3</v>
      </c>
      <c r="I2456" s="101">
        <f>IFERROR(VLOOKUP(E2456,历史数据!AH:AJ,2,),"")</f>
        <v>13.6053961736371</v>
      </c>
      <c r="J2456" s="104">
        <f t="shared" si="224"/>
        <v>0</v>
      </c>
      <c r="K2456" s="104" t="str">
        <f>IFERROR(IF(AND(J2455=$H$2*1,MAX(K$64:K2455)=MAX(L$64:L2455)),MAX(K$64:K2455)+1,""),"")</f>
        <v/>
      </c>
      <c r="L2456" s="104" t="str">
        <f>IFERROR(IF(AND($F2455/INDEX($F$64:$F2456,MATCH(MAX(M$64:M2456),M$64:M2456,0)-1)&lt;(1-$P$2),MAX(K$64:K2456)&gt;MAX(L$64:L2455)),MAX(K$64:K2456),""),"")</f>
        <v/>
      </c>
      <c r="M2456" s="104" t="str">
        <f>IFERROR(IF(E2456="","",IF(K2456&lt;&gt;"",MAX(M$64:M2455)+1,IF(AND($F2455/INDEX($F$64:$F2456,MATCH(MAX(M$64:M2455),M$64:M2455,0)-1)&gt;(1+$O$2),MAX(K$64:K2456)&gt;MAX(L$64:L2455)),MAX(M$64:M2455)+1,""))),"")</f>
        <v/>
      </c>
      <c r="N2456" s="91">
        <f t="shared" si="225"/>
        <v>0</v>
      </c>
      <c r="O2456" s="91" t="str">
        <f>IFERROR(IF(AND(N2455=$H$2*1,MAX(O$64:O2455)=MAX(P$64:P2455)),MAX(O$64:O2455)+1,""),"")</f>
        <v/>
      </c>
      <c r="P2456" s="91" t="str">
        <f>IFERROR(IF(MOD(MAX(Q$64:Q2456),10*MAX(O$64:O2456))&lt;=2,IF(AND(F2455/INDEX($F$64:$F2456,MATCH(MAX(O$64:O2456),O$64:O2456,0)-1)&lt;(1-$P$2),MAX(O$64:O2456)&gt;MAX(P$64:P2455)),MAX(O$64:O2456),""),IF(AND($F2455/INDEX($F$64:$F2456,MATCH(MAX(Q$64:Q2456),Q$64:Q2456,0)-1)&lt;(1-$P$2),MAX(O$64:O2456)&gt;MAX(P$64:P2455)),MAX(O$64:O2456),"")),"")</f>
        <v/>
      </c>
      <c r="Q2456" s="91" t="str">
        <f>IFERROR(IF(E2456="","",IF(O2456&lt;&gt;"",MAX(O$64:O2456)*10+1,IF(AND($F2455/INDEX($F$64:$F2456,MATCH(MAX(Q$64:Q2455),Q$64:Q2455,0)-1)&gt;(1+$O$2),MAX(O$64:O2456)&gt;MAX(P$64:P2455)),MAX(Q$64:Q2455)+1,""))),"")</f>
        <v/>
      </c>
    </row>
    <row r="2457" spans="1:17" x14ac:dyDescent="0.2">
      <c r="A2457" s="13">
        <f>HLOOKUP($E$2,历史数据!$V$3:$AE$5000,ROW(A2455),)</f>
        <v>5450996</v>
      </c>
      <c r="B2457" s="41">
        <v>40149</v>
      </c>
      <c r="C2457" s="100">
        <f>IFERROR(IF(A2457&lt;&gt;0,MAX($C$4:C2456)+1,""),"")</f>
        <v>2402</v>
      </c>
      <c r="D2457" s="100"/>
      <c r="E2457" s="99">
        <f t="shared" si="226"/>
        <v>40221</v>
      </c>
      <c r="F2457" s="101">
        <f>IFERROR(VLOOKUP(E2457,历史数据!AH:AJ,3,),"")</f>
        <v>13.8269399810622</v>
      </c>
      <c r="G2457" s="101">
        <f t="shared" si="222"/>
        <v>14.47919101409911</v>
      </c>
      <c r="H2457" s="105">
        <f t="shared" si="223"/>
        <v>1.0962606998048408E-3</v>
      </c>
      <c r="I2457" s="101">
        <f>IFERROR(VLOOKUP(E2457,历史数据!AH:AJ,2,),"")</f>
        <v>13.735716060357699</v>
      </c>
      <c r="J2457" s="104">
        <f t="shared" si="224"/>
        <v>0</v>
      </c>
      <c r="K2457" s="104" t="str">
        <f>IFERROR(IF(AND(J2456=$H$2*1,MAX(K$64:K2456)=MAX(L$64:L2456)),MAX(K$64:K2456)+1,""),"")</f>
        <v/>
      </c>
      <c r="L2457" s="104" t="str">
        <f>IFERROR(IF(AND($F2456/INDEX($F$64:$F2457,MATCH(MAX(M$64:M2457),M$64:M2457,0)-1)&lt;(1-$P$2),MAX(K$64:K2457)&gt;MAX(L$64:L2456)),MAX(K$64:K2457),""),"")</f>
        <v/>
      </c>
      <c r="M2457" s="104" t="str">
        <f>IFERROR(IF(E2457="","",IF(K2457&lt;&gt;"",MAX(M$64:M2456)+1,IF(AND($F2456/INDEX($F$64:$F2457,MATCH(MAX(M$64:M2456),M$64:M2456,0)-1)&gt;(1+$O$2),MAX(K$64:K2457)&gt;MAX(L$64:L2456)),MAX(M$64:M2456)+1,""))),"")</f>
        <v/>
      </c>
      <c r="N2457" s="91">
        <f t="shared" si="225"/>
        <v>0</v>
      </c>
      <c r="O2457" s="91" t="str">
        <f>IFERROR(IF(AND(N2456=$H$2*1,MAX(O$64:O2456)=MAX(P$64:P2456)),MAX(O$64:O2456)+1,""),"")</f>
        <v/>
      </c>
      <c r="P2457" s="91" t="str">
        <f>IFERROR(IF(MOD(MAX(Q$64:Q2457),10*MAX(O$64:O2457))&lt;=2,IF(AND(F2456/INDEX($F$64:$F2457,MATCH(MAX(O$64:O2457),O$64:O2457,0)-1)&lt;(1-$P$2),MAX(O$64:O2457)&gt;MAX(P$64:P2456)),MAX(O$64:O2457),""),IF(AND($F2456/INDEX($F$64:$F2457,MATCH(MAX(Q$64:Q2457),Q$64:Q2457,0)-1)&lt;(1-$P$2),MAX(O$64:O2457)&gt;MAX(P$64:P2456)),MAX(O$64:O2457),"")),"")</f>
        <v/>
      </c>
      <c r="Q2457" s="91" t="str">
        <f>IFERROR(IF(E2457="","",IF(O2457&lt;&gt;"",MAX(O$64:O2457)*10+1,IF(AND($F2456/INDEX($F$64:$F2457,MATCH(MAX(Q$64:Q2456),Q$64:Q2456,0)-1)&gt;(1+$O$2),MAX(O$64:O2457)&gt;MAX(P$64:P2456)),MAX(Q$64:Q2456)+1,""))),"")</f>
        <v/>
      </c>
    </row>
    <row r="2458" spans="1:17" x14ac:dyDescent="0.2">
      <c r="A2458" s="13">
        <f>HLOOKUP($E$2,历史数据!$V$3:$AE$5000,ROW(A2456),)</f>
        <v>5775759</v>
      </c>
      <c r="B2458" s="41">
        <v>40150</v>
      </c>
      <c r="C2458" s="100">
        <f>IFERROR(IF(A2458&lt;&gt;0,MAX($C$4:C2457)+1,""),"")</f>
        <v>2403</v>
      </c>
      <c r="D2458" s="100"/>
      <c r="E2458" s="99">
        <f t="shared" si="226"/>
        <v>40231</v>
      </c>
      <c r="F2458" s="101">
        <f>IFERROR(VLOOKUP(E2458,历史数据!AH:AJ,3,),"")</f>
        <v>13.983323845127</v>
      </c>
      <c r="G2458" s="101">
        <f t="shared" si="222"/>
        <v>14.490702604092768</v>
      </c>
      <c r="H2458" s="105">
        <f t="shared" si="223"/>
        <v>7.9504372740490936E-4</v>
      </c>
      <c r="I2458" s="101">
        <f>IFERROR(VLOOKUP(E2458,历史数据!AH:AJ,2,),"")</f>
        <v>13.696620094341499</v>
      </c>
      <c r="J2458" s="104">
        <f t="shared" si="224"/>
        <v>0</v>
      </c>
      <c r="K2458" s="104" t="str">
        <f>IFERROR(IF(AND(J2457=$H$2*1,MAX(K$64:K2457)=MAX(L$64:L2457)),MAX(K$64:K2457)+1,""),"")</f>
        <v/>
      </c>
      <c r="L2458" s="104" t="str">
        <f>IFERROR(IF(AND($F2457/INDEX($F$64:$F2458,MATCH(MAX(M$64:M2458),M$64:M2458,0)-1)&lt;(1-$P$2),MAX(K$64:K2458)&gt;MAX(L$64:L2457)),MAX(K$64:K2458),""),"")</f>
        <v/>
      </c>
      <c r="M2458" s="104" t="str">
        <f>IFERROR(IF(E2458="","",IF(K2458&lt;&gt;"",MAX(M$64:M2457)+1,IF(AND($F2457/INDEX($F$64:$F2458,MATCH(MAX(M$64:M2457),M$64:M2457,0)-1)&gt;(1+$O$2),MAX(K$64:K2458)&gt;MAX(L$64:L2457)),MAX(M$64:M2457)+1,""))),"")</f>
        <v/>
      </c>
      <c r="N2458" s="91">
        <f t="shared" si="225"/>
        <v>0</v>
      </c>
      <c r="O2458" s="91" t="str">
        <f>IFERROR(IF(AND(N2457=$H$2*1,MAX(O$64:O2457)=MAX(P$64:P2457)),MAX(O$64:O2457)+1,""),"")</f>
        <v/>
      </c>
      <c r="P2458" s="91" t="str">
        <f>IFERROR(IF(MOD(MAX(Q$64:Q2458),10*MAX(O$64:O2458))&lt;=2,IF(AND(F2457/INDEX($F$64:$F2458,MATCH(MAX(O$64:O2458),O$64:O2458,0)-1)&lt;(1-$P$2),MAX(O$64:O2458)&gt;MAX(P$64:P2457)),MAX(O$64:O2458),""),IF(AND($F2457/INDEX($F$64:$F2458,MATCH(MAX(Q$64:Q2458),Q$64:Q2458,0)-1)&lt;(1-$P$2),MAX(O$64:O2458)&gt;MAX(P$64:P2457)),MAX(O$64:O2458),"")),"")</f>
        <v/>
      </c>
      <c r="Q2458" s="91" t="str">
        <f>IFERROR(IF(E2458="","",IF(O2458&lt;&gt;"",MAX(O$64:O2458)*10+1,IF(AND($F2457/INDEX($F$64:$F2458,MATCH(MAX(Q$64:Q2457),Q$64:Q2457,0)-1)&gt;(1+$O$2),MAX(O$64:O2458)&gt;MAX(P$64:P2457)),MAX(Q$64:Q2457)+1,""))),"")</f>
        <v/>
      </c>
    </row>
    <row r="2459" spans="1:17" x14ac:dyDescent="0.2">
      <c r="A2459" s="13">
        <f>HLOOKUP($E$2,历史数据!$V$3:$AE$5000,ROW(A2457),)</f>
        <v>5351796</v>
      </c>
      <c r="B2459" s="41">
        <v>40151</v>
      </c>
      <c r="C2459" s="100">
        <f>IFERROR(IF(A2459&lt;&gt;0,MAX($C$4:C2458)+1,""),"")</f>
        <v>2404</v>
      </c>
      <c r="D2459" s="100"/>
      <c r="E2459" s="99">
        <f t="shared" si="226"/>
        <v>40232</v>
      </c>
      <c r="F2459" s="101">
        <f>IFERROR(VLOOKUP(E2459,历史数据!AH:AJ,3,),"")</f>
        <v>13.9051319130946</v>
      </c>
      <c r="G2459" s="101">
        <f t="shared" si="222"/>
        <v>14.501562594652823</v>
      </c>
      <c r="H2459" s="105">
        <f t="shared" si="223"/>
        <v>7.4944541039623225E-4</v>
      </c>
      <c r="I2459" s="101">
        <f>IFERROR(VLOOKUP(E2459,历史数据!AH:AJ,2,),"")</f>
        <v>13.9572598677829</v>
      </c>
      <c r="J2459" s="104">
        <f t="shared" si="224"/>
        <v>0</v>
      </c>
      <c r="K2459" s="104" t="str">
        <f>IFERROR(IF(AND(J2458=$H$2*1,MAX(K$64:K2458)=MAX(L$64:L2458)),MAX(K$64:K2458)+1,""),"")</f>
        <v/>
      </c>
      <c r="L2459" s="104" t="str">
        <f>IFERROR(IF(AND($F2458/INDEX($F$64:$F2459,MATCH(MAX(M$64:M2459),M$64:M2459,0)-1)&lt;(1-$P$2),MAX(K$64:K2459)&gt;MAX(L$64:L2458)),MAX(K$64:K2459),""),"")</f>
        <v/>
      </c>
      <c r="M2459" s="104" t="str">
        <f>IFERROR(IF(E2459="","",IF(K2459&lt;&gt;"",MAX(M$64:M2458)+1,IF(AND($F2458/INDEX($F$64:$F2459,MATCH(MAX(M$64:M2458),M$64:M2458,0)-1)&gt;(1+$O$2),MAX(K$64:K2459)&gt;MAX(L$64:L2458)),MAX(M$64:M2458)+1,""))),"")</f>
        <v/>
      </c>
      <c r="N2459" s="91">
        <f t="shared" si="225"/>
        <v>0</v>
      </c>
      <c r="O2459" s="91" t="str">
        <f>IFERROR(IF(AND(N2458=$H$2*1,MAX(O$64:O2458)=MAX(P$64:P2458)),MAX(O$64:O2458)+1,""),"")</f>
        <v/>
      </c>
      <c r="P2459" s="91" t="str">
        <f>IFERROR(IF(MOD(MAX(Q$64:Q2459),10*MAX(O$64:O2459))&lt;=2,IF(AND(F2458/INDEX($F$64:$F2459,MATCH(MAX(O$64:O2459),O$64:O2459,0)-1)&lt;(1-$P$2),MAX(O$64:O2459)&gt;MAX(P$64:P2458)),MAX(O$64:O2459),""),IF(AND($F2458/INDEX($F$64:$F2459,MATCH(MAX(Q$64:Q2459),Q$64:Q2459,0)-1)&lt;(1-$P$2),MAX(O$64:O2459)&gt;MAX(P$64:P2458)),MAX(O$64:O2459),"")),"")</f>
        <v/>
      </c>
      <c r="Q2459" s="91" t="str">
        <f>IFERROR(IF(E2459="","",IF(O2459&lt;&gt;"",MAX(O$64:O2459)*10+1,IF(AND($F2458/INDEX($F$64:$F2459,MATCH(MAX(Q$64:Q2458),Q$64:Q2458,0)-1)&gt;(1+$O$2),MAX(O$64:O2459)&gt;MAX(P$64:P2458)),MAX(Q$64:Q2458)+1,""))),"")</f>
        <v/>
      </c>
    </row>
    <row r="2460" spans="1:17" x14ac:dyDescent="0.2">
      <c r="A2460" s="13">
        <f>HLOOKUP($E$2,历史数据!$V$3:$AE$5000,ROW(A2458),)</f>
        <v>2184056</v>
      </c>
      <c r="B2460" s="41">
        <v>40154</v>
      </c>
      <c r="C2460" s="100">
        <f>IFERROR(IF(A2460&lt;&gt;0,MAX($C$4:C2459)+1,""),"")</f>
        <v>2405</v>
      </c>
      <c r="D2460" s="100"/>
      <c r="E2460" s="99">
        <f t="shared" si="226"/>
        <v>40233</v>
      </c>
      <c r="F2460" s="101">
        <f>IFERROR(VLOOKUP(E2460,历史数据!AH:AJ,3,),"")</f>
        <v>14.5306673693538</v>
      </c>
      <c r="G2460" s="101">
        <f t="shared" si="222"/>
        <v>14.529798570108966</v>
      </c>
      <c r="H2460" s="105">
        <f t="shared" si="223"/>
        <v>1.947098822754123E-3</v>
      </c>
      <c r="I2460" s="101">
        <f>IFERROR(VLOOKUP(E2460,历史数据!AH:AJ,2,),"")</f>
        <v>13.892099924422499</v>
      </c>
      <c r="J2460" s="104">
        <f t="shared" si="224"/>
        <v>1</v>
      </c>
      <c r="K2460" s="104" t="str">
        <f>IFERROR(IF(AND(J2459=$H$2*1,MAX(K$64:K2459)=MAX(L$64:L2459)),MAX(K$64:K2459)+1,""),"")</f>
        <v/>
      </c>
      <c r="L2460" s="104" t="str">
        <f>IFERROR(IF(AND($F2459/INDEX($F$64:$F2460,MATCH(MAX(M$64:M2460),M$64:M2460,0)-1)&lt;(1-$P$2),MAX(K$64:K2460)&gt;MAX(L$64:L2459)),MAX(K$64:K2460),""),"")</f>
        <v/>
      </c>
      <c r="M2460" s="104" t="str">
        <f>IFERROR(IF(E2460="","",IF(K2460&lt;&gt;"",MAX(M$64:M2459)+1,IF(AND($F2459/INDEX($F$64:$F2460,MATCH(MAX(M$64:M2459),M$64:M2459,0)-1)&gt;(1+$O$2),MAX(K$64:K2460)&gt;MAX(L$64:L2459)),MAX(M$64:M2459)+1,""))),"")</f>
        <v/>
      </c>
      <c r="N2460" s="91">
        <f t="shared" si="225"/>
        <v>1</v>
      </c>
      <c r="O2460" s="91" t="str">
        <f>IFERROR(IF(AND(N2459=$H$2*1,MAX(O$64:O2459)=MAX(P$64:P2459)),MAX(O$64:O2459)+1,""),"")</f>
        <v/>
      </c>
      <c r="P2460" s="91" t="str">
        <f>IFERROR(IF(MOD(MAX(Q$64:Q2460),10*MAX(O$64:O2460))&lt;=2,IF(AND(F2459/INDEX($F$64:$F2460,MATCH(MAX(O$64:O2460),O$64:O2460,0)-1)&lt;(1-$P$2),MAX(O$64:O2460)&gt;MAX(P$64:P2459)),MAX(O$64:O2460),""),IF(AND($F2459/INDEX($F$64:$F2460,MATCH(MAX(Q$64:Q2460),Q$64:Q2460,0)-1)&lt;(1-$P$2),MAX(O$64:O2460)&gt;MAX(P$64:P2459)),MAX(O$64:O2460),"")),"")</f>
        <v/>
      </c>
      <c r="Q2460" s="91" t="str">
        <f>IFERROR(IF(E2460="","",IF(O2460&lt;&gt;"",MAX(O$64:O2460)*10+1,IF(AND($F2459/INDEX($F$64:$F2460,MATCH(MAX(Q$64:Q2459),Q$64:Q2459,0)-1)&gt;(1+$O$2),MAX(O$64:O2460)&gt;MAX(P$64:P2459)),MAX(Q$64:Q2459)+1,""))),"")</f>
        <v/>
      </c>
    </row>
    <row r="2461" spans="1:17" x14ac:dyDescent="0.2">
      <c r="A2461" s="13">
        <f>HLOOKUP($E$2,历史数据!$V$3:$AE$5000,ROW(A2459),)</f>
        <v>2208135</v>
      </c>
      <c r="B2461" s="41">
        <v>40155</v>
      </c>
      <c r="C2461" s="100">
        <f>IFERROR(IF(A2461&lt;&gt;0,MAX($C$4:C2460)+1,""),"")</f>
        <v>2406</v>
      </c>
      <c r="D2461" s="100"/>
      <c r="E2461" s="99">
        <f t="shared" si="226"/>
        <v>40234</v>
      </c>
      <c r="F2461" s="101">
        <f>IFERROR(VLOOKUP(E2461,历史数据!AH:AJ,3,),"")</f>
        <v>14.9085950408437</v>
      </c>
      <c r="G2461" s="101">
        <f t="shared" si="222"/>
        <v>14.553690549341088</v>
      </c>
      <c r="H2461" s="105">
        <f t="shared" si="223"/>
        <v>1.6443434585027283E-3</v>
      </c>
      <c r="I2461" s="101">
        <f>IFERROR(VLOOKUP(E2461,历史数据!AH:AJ,2,),"")</f>
        <v>14.465507425993399</v>
      </c>
      <c r="J2461" s="104">
        <f t="shared" si="224"/>
        <v>2</v>
      </c>
      <c r="K2461" s="104" t="str">
        <f>IFERROR(IF(AND(J2460=$H$2*1,MAX(K$64:K2460)=MAX(L$64:L2460)),MAX(K$64:K2460)+1,""),"")</f>
        <v/>
      </c>
      <c r="L2461" s="104" t="str">
        <f>IFERROR(IF(AND($F2460/INDEX($F$64:$F2461,MATCH(MAX(M$64:M2461),M$64:M2461,0)-1)&lt;(1-$P$2),MAX(K$64:K2461)&gt;MAX(L$64:L2460)),MAX(K$64:K2461),""),"")</f>
        <v/>
      </c>
      <c r="M2461" s="104" t="str">
        <f>IFERROR(IF(E2461="","",IF(K2461&lt;&gt;"",MAX(M$64:M2460)+1,IF(AND($F2460/INDEX($F$64:$F2461,MATCH(MAX(M$64:M2460),M$64:M2460,0)-1)&gt;(1+$O$2),MAX(K$64:K2461)&gt;MAX(L$64:L2460)),MAX(M$64:M2460)+1,""))),"")</f>
        <v/>
      </c>
      <c r="N2461" s="91">
        <f t="shared" si="225"/>
        <v>2</v>
      </c>
      <c r="O2461" s="91" t="str">
        <f>IFERROR(IF(AND(N2460=$H$2*1,MAX(O$64:O2460)=MAX(P$64:P2460)),MAX(O$64:O2460)+1,""),"")</f>
        <v/>
      </c>
      <c r="P2461" s="91" t="str">
        <f>IFERROR(IF(MOD(MAX(Q$64:Q2461),10*MAX(O$64:O2461))&lt;=2,IF(AND(F2460/INDEX($F$64:$F2461,MATCH(MAX(O$64:O2461),O$64:O2461,0)-1)&lt;(1-$P$2),MAX(O$64:O2461)&gt;MAX(P$64:P2460)),MAX(O$64:O2461),""),IF(AND($F2460/INDEX($F$64:$F2461,MATCH(MAX(Q$64:Q2461),Q$64:Q2461,0)-1)&lt;(1-$P$2),MAX(O$64:O2461)&gt;MAX(P$64:P2460)),MAX(O$64:O2461),"")),"")</f>
        <v/>
      </c>
      <c r="Q2461" s="91" t="str">
        <f>IFERROR(IF(E2461="","",IF(O2461&lt;&gt;"",MAX(O$64:O2461)*10+1,IF(AND($F2460/INDEX($F$64:$F2461,MATCH(MAX(Q$64:Q2460),Q$64:Q2460,0)-1)&gt;(1+$O$2),MAX(O$64:O2461)&gt;MAX(P$64:P2460)),MAX(Q$64:Q2460)+1,""))),"")</f>
        <v/>
      </c>
    </row>
    <row r="2462" spans="1:17" x14ac:dyDescent="0.2">
      <c r="A2462" s="13">
        <f>HLOOKUP($E$2,历史数据!$V$3:$AE$5000,ROW(A2460),)</f>
        <v>2879983</v>
      </c>
      <c r="B2462" s="41">
        <v>40156</v>
      </c>
      <c r="C2462" s="100">
        <f>IFERROR(IF(A2462&lt;&gt;0,MAX($C$4:C2461)+1,""),"")</f>
        <v>2407</v>
      </c>
      <c r="D2462" s="100"/>
      <c r="E2462" s="99">
        <f t="shared" si="226"/>
        <v>40235</v>
      </c>
      <c r="F2462" s="101">
        <f>IFERROR(VLOOKUP(E2462,历史数据!AH:AJ,3,),"")</f>
        <v>15.0649789049085</v>
      </c>
      <c r="G2462" s="101">
        <f t="shared" si="222"/>
        <v>14.569546135558769</v>
      </c>
      <c r="H2462" s="105">
        <f t="shared" si="223"/>
        <v>1.0894546757007628E-3</v>
      </c>
      <c r="I2462" s="101">
        <f>IFERROR(VLOOKUP(E2462,历史数据!AH:AJ,2,),"")</f>
        <v>15.0519469162364</v>
      </c>
      <c r="J2462" s="104">
        <f t="shared" si="224"/>
        <v>3</v>
      </c>
      <c r="K2462" s="104" t="str">
        <f>IFERROR(IF(AND(J2461=$H$2*1,MAX(K$64:K2461)=MAX(L$64:L2461)),MAX(K$64:K2461)+1,""),"")</f>
        <v/>
      </c>
      <c r="L2462" s="104" t="str">
        <f>IFERROR(IF(AND($F2461/INDEX($F$64:$F2462,MATCH(MAX(M$64:M2462),M$64:M2462,0)-1)&lt;(1-$P$2),MAX(K$64:K2462)&gt;MAX(L$64:L2461)),MAX(K$64:K2462),""),"")</f>
        <v/>
      </c>
      <c r="M2462" s="104" t="str">
        <f>IFERROR(IF(E2462="","",IF(K2462&lt;&gt;"",MAX(M$64:M2461)+1,IF(AND($F2461/INDEX($F$64:$F2462,MATCH(MAX(M$64:M2461),M$64:M2461,0)-1)&gt;(1+$O$2),MAX(K$64:K2462)&gt;MAX(L$64:L2461)),MAX(M$64:M2461)+1,""))),"")</f>
        <v/>
      </c>
      <c r="N2462" s="91">
        <f t="shared" si="225"/>
        <v>3</v>
      </c>
      <c r="O2462" s="91" t="str">
        <f>IFERROR(IF(AND(N2461=$H$2*1,MAX(O$64:O2461)=MAX(P$64:P2461)),MAX(O$64:O2461)+1,""),"")</f>
        <v/>
      </c>
      <c r="P2462" s="91" t="str">
        <f>IFERROR(IF(MOD(MAX(Q$64:Q2462),10*MAX(O$64:O2462))&lt;=2,IF(AND(F2461/INDEX($F$64:$F2462,MATCH(MAX(O$64:O2462),O$64:O2462,0)-1)&lt;(1-$P$2),MAX(O$64:O2462)&gt;MAX(P$64:P2461)),MAX(O$64:O2462),""),IF(AND($F2461/INDEX($F$64:$F2462,MATCH(MAX(Q$64:Q2462),Q$64:Q2462,0)-1)&lt;(1-$P$2),MAX(O$64:O2462)&gt;MAX(P$64:P2461)),MAX(O$64:O2462),"")),"")</f>
        <v/>
      </c>
      <c r="Q2462" s="91" t="str">
        <f>IFERROR(IF(E2462="","",IF(O2462&lt;&gt;"",MAX(O$64:O2462)*10+1,IF(AND($F2461/INDEX($F$64:$F2462,MATCH(MAX(Q$64:Q2461),Q$64:Q2461,0)-1)&gt;(1+$O$2),MAX(O$64:O2462)&gt;MAX(P$64:P2461)),MAX(Q$64:Q2461)+1,""))),"")</f>
        <v/>
      </c>
    </row>
    <row r="2463" spans="1:17" x14ac:dyDescent="0.2">
      <c r="A2463" s="13">
        <f>HLOOKUP($E$2,历史数据!$V$3:$AE$5000,ROW(A2461),)</f>
        <v>1042940</v>
      </c>
      <c r="B2463" s="41">
        <v>40157</v>
      </c>
      <c r="C2463" s="100">
        <f>IFERROR(IF(A2463&lt;&gt;0,MAX($C$4:C2462)+1,""),"")</f>
        <v>2408</v>
      </c>
      <c r="D2463" s="100"/>
      <c r="E2463" s="99">
        <f t="shared" si="226"/>
        <v>40238</v>
      </c>
      <c r="F2463" s="101">
        <f>IFERROR(VLOOKUP(E2463,历史数据!AH:AJ,3,),"")</f>
        <v>15.7426423158559</v>
      </c>
      <c r="G2463" s="101">
        <f t="shared" si="222"/>
        <v>14.598868110070917</v>
      </c>
      <c r="H2463" s="105">
        <f t="shared" si="223"/>
        <v>2.0125523636309595E-3</v>
      </c>
      <c r="I2463" s="101">
        <f>IFERROR(VLOOKUP(E2463,历史数据!AH:AJ,2,),"")</f>
        <v>15.0649789049085</v>
      </c>
      <c r="J2463" s="104">
        <f t="shared" si="224"/>
        <v>4</v>
      </c>
      <c r="K2463" s="104" t="str">
        <f>IFERROR(IF(AND(J2462=$H$2*1,MAX(K$64:K2462)=MAX(L$64:L2462)),MAX(K$64:K2462)+1,""),"")</f>
        <v/>
      </c>
      <c r="L2463" s="104" t="str">
        <f>IFERROR(IF(AND($F2462/INDEX($F$64:$F2463,MATCH(MAX(M$64:M2463),M$64:M2463,0)-1)&lt;(1-$P$2),MAX(K$64:K2463)&gt;MAX(L$64:L2462)),MAX(K$64:K2463),""),"")</f>
        <v/>
      </c>
      <c r="M2463" s="104" t="str">
        <f>IFERROR(IF(E2463="","",IF(K2463&lt;&gt;"",MAX(M$64:M2462)+1,IF(AND($F2462/INDEX($F$64:$F2463,MATCH(MAX(M$64:M2462),M$64:M2462,0)-1)&gt;(1+$O$2),MAX(K$64:K2463)&gt;MAX(L$64:L2462)),MAX(M$64:M2462)+1,""))),"")</f>
        <v/>
      </c>
      <c r="N2463" s="91">
        <f t="shared" si="225"/>
        <v>4</v>
      </c>
      <c r="O2463" s="91" t="str">
        <f>IFERROR(IF(AND(N2462=$H$2*1,MAX(O$64:O2462)=MAX(P$64:P2462)),MAX(O$64:O2462)+1,""),"")</f>
        <v/>
      </c>
      <c r="P2463" s="91" t="str">
        <f>IFERROR(IF(MOD(MAX(Q$64:Q2463),10*MAX(O$64:O2463))&lt;=2,IF(AND(F2462/INDEX($F$64:$F2463,MATCH(MAX(O$64:O2463),O$64:O2463,0)-1)&lt;(1-$P$2),MAX(O$64:O2463)&gt;MAX(P$64:P2462)),MAX(O$64:O2463),""),IF(AND($F2462/INDEX($F$64:$F2463,MATCH(MAX(Q$64:Q2463),Q$64:Q2463,0)-1)&lt;(1-$P$2),MAX(O$64:O2463)&gt;MAX(P$64:P2462)),MAX(O$64:O2463),"")),"")</f>
        <v/>
      </c>
      <c r="Q2463" s="91" t="str">
        <f>IFERROR(IF(E2463="","",IF(O2463&lt;&gt;"",MAX(O$64:O2463)*10+1,IF(AND($F2462/INDEX($F$64:$F2463,MATCH(MAX(Q$64:Q2462),Q$64:Q2462,0)-1)&gt;(1+$O$2),MAX(O$64:O2463)&gt;MAX(P$64:P2462)),MAX(Q$64:Q2462)+1,""))),"")</f>
        <v/>
      </c>
    </row>
    <row r="2464" spans="1:17" x14ac:dyDescent="0.2">
      <c r="A2464" s="13">
        <f>HLOOKUP($E$2,历史数据!$V$3:$AE$5000,ROW(A2462),)</f>
        <v>1581039</v>
      </c>
      <c r="B2464" s="41">
        <v>40158</v>
      </c>
      <c r="C2464" s="100">
        <f>IFERROR(IF(A2464&lt;&gt;0,MAX($C$4:C2463)+1,""),"")</f>
        <v>2409</v>
      </c>
      <c r="D2464" s="100"/>
      <c r="E2464" s="99">
        <f t="shared" si="226"/>
        <v>40239</v>
      </c>
      <c r="F2464" s="101">
        <f>IFERROR(VLOOKUP(E2464,历史数据!AH:AJ,3,),"")</f>
        <v>15.5080665197587</v>
      </c>
      <c r="G2464" s="101">
        <f t="shared" si="222"/>
        <v>14.616244094967005</v>
      </c>
      <c r="H2464" s="105">
        <f t="shared" si="223"/>
        <v>1.1902282262623576E-3</v>
      </c>
      <c r="I2464" s="101">
        <f>IFERROR(VLOOKUP(E2464,历史数据!AH:AJ,2,),"")</f>
        <v>15.768706293199999</v>
      </c>
      <c r="J2464" s="104">
        <f t="shared" si="224"/>
        <v>5</v>
      </c>
      <c r="K2464" s="104" t="str">
        <f>IFERROR(IF(AND(J2463=$H$2*1,MAX(K$64:K2463)=MAX(L$64:L2463)),MAX(K$64:K2463)+1,""),"")</f>
        <v/>
      </c>
      <c r="L2464" s="104" t="str">
        <f>IFERROR(IF(AND($F2463/INDEX($F$64:$F2464,MATCH(MAX(M$64:M2464),M$64:M2464,0)-1)&lt;(1-$P$2),MAX(K$64:K2464)&gt;MAX(L$64:L2463)),MAX(K$64:K2464),""),"")</f>
        <v/>
      </c>
      <c r="M2464" s="104" t="str">
        <f>IFERROR(IF(E2464="","",IF(K2464&lt;&gt;"",MAX(M$64:M2463)+1,IF(AND($F2463/INDEX($F$64:$F2464,MATCH(MAX(M$64:M2463),M$64:M2463,0)-1)&gt;(1+$O$2),MAX(K$64:K2464)&gt;MAX(L$64:L2463)),MAX(M$64:M2463)+1,""))),"")</f>
        <v/>
      </c>
      <c r="N2464" s="91">
        <f t="shared" si="225"/>
        <v>5</v>
      </c>
      <c r="O2464" s="91" t="str">
        <f>IFERROR(IF(AND(N2463=$H$2*1,MAX(O$64:O2463)=MAX(P$64:P2463)),MAX(O$64:O2463)+1,""),"")</f>
        <v/>
      </c>
      <c r="P2464" s="91" t="str">
        <f>IFERROR(IF(MOD(MAX(Q$64:Q2464),10*MAX(O$64:O2464))&lt;=2,IF(AND(F2463/INDEX($F$64:$F2464,MATCH(MAX(O$64:O2464),O$64:O2464,0)-1)&lt;(1-$P$2),MAX(O$64:O2464)&gt;MAX(P$64:P2463)),MAX(O$64:O2464),""),IF(AND($F2463/INDEX($F$64:$F2464,MATCH(MAX(Q$64:Q2464),Q$64:Q2464,0)-1)&lt;(1-$P$2),MAX(O$64:O2464)&gt;MAX(P$64:P2463)),MAX(O$64:O2464),"")),"")</f>
        <v/>
      </c>
      <c r="Q2464" s="91" t="str">
        <f>IFERROR(IF(E2464="","",IF(O2464&lt;&gt;"",MAX(O$64:O2464)*10+1,IF(AND($F2463/INDEX($F$64:$F2464,MATCH(MAX(Q$64:Q2463),Q$64:Q2463,0)-1)&gt;(1+$O$2),MAX(O$64:O2464)&gt;MAX(P$64:P2463)),MAX(Q$64:Q2463)+1,""))),"")</f>
        <v/>
      </c>
    </row>
    <row r="2465" spans="1:17" x14ac:dyDescent="0.2">
      <c r="A2465" s="13">
        <f>HLOOKUP($E$2,历史数据!$V$3:$AE$5000,ROW(A2463),)</f>
        <v>814783</v>
      </c>
      <c r="B2465" s="41">
        <v>40161</v>
      </c>
      <c r="C2465" s="100">
        <f>IFERROR(IF(A2465&lt;&gt;0,MAX($C$4:C2464)+1,""),"")</f>
        <v>2410</v>
      </c>
      <c r="D2465" s="100"/>
      <c r="E2465" s="99">
        <f t="shared" si="226"/>
        <v>40240</v>
      </c>
      <c r="F2465" s="101">
        <f>IFERROR(VLOOKUP(E2465,历史数据!AH:AJ,3,),"")</f>
        <v>15.3256186783498</v>
      </c>
      <c r="G2465" s="101">
        <f t="shared" si="222"/>
        <v>14.636878077031106</v>
      </c>
      <c r="H2465" s="105">
        <f t="shared" si="223"/>
        <v>1.4117157547475223E-3</v>
      </c>
      <c r="I2465" s="101">
        <f>IFERROR(VLOOKUP(E2465,历史数据!AH:AJ,2,),"")</f>
        <v>15.3256186783498</v>
      </c>
      <c r="J2465" s="104">
        <f t="shared" si="224"/>
        <v>6</v>
      </c>
      <c r="K2465" s="104" t="str">
        <f>IFERROR(IF(AND(J2464=$H$2*1,MAX(K$64:K2464)=MAX(L$64:L2464)),MAX(K$64:K2464)+1,""),"")</f>
        <v/>
      </c>
      <c r="L2465" s="104" t="str">
        <f>IFERROR(IF(AND($F2464/INDEX($F$64:$F2465,MATCH(MAX(M$64:M2465),M$64:M2465,0)-1)&lt;(1-$P$2),MAX(K$64:K2465)&gt;MAX(L$64:L2464)),MAX(K$64:K2465),""),"")</f>
        <v/>
      </c>
      <c r="M2465" s="104" t="str">
        <f>IFERROR(IF(E2465="","",IF(K2465&lt;&gt;"",MAX(M$64:M2464)+1,IF(AND($F2464/INDEX($F$64:$F2465,MATCH(MAX(M$64:M2464),M$64:M2464,0)-1)&gt;(1+$O$2),MAX(K$64:K2465)&gt;MAX(L$64:L2464)),MAX(M$64:M2464)+1,""))),"")</f>
        <v/>
      </c>
      <c r="N2465" s="91">
        <f t="shared" si="225"/>
        <v>6</v>
      </c>
      <c r="O2465" s="91" t="str">
        <f>IFERROR(IF(AND(N2464=$H$2*1,MAX(O$64:O2464)=MAX(P$64:P2464)),MAX(O$64:O2464)+1,""),"")</f>
        <v/>
      </c>
      <c r="P2465" s="91" t="str">
        <f>IFERROR(IF(MOD(MAX(Q$64:Q2465),10*MAX(O$64:O2465))&lt;=2,IF(AND(F2464/INDEX($F$64:$F2465,MATCH(MAX(O$64:O2465),O$64:O2465,0)-1)&lt;(1-$P$2),MAX(O$64:O2465)&gt;MAX(P$64:P2464)),MAX(O$64:O2465),""),IF(AND($F2464/INDEX($F$64:$F2465,MATCH(MAX(Q$64:Q2465),Q$64:Q2465,0)-1)&lt;(1-$P$2),MAX(O$64:O2465)&gt;MAX(P$64:P2464)),MAX(O$64:O2465),"")),"")</f>
        <v/>
      </c>
      <c r="Q2465" s="91" t="str">
        <f>IFERROR(IF(E2465="","",IF(O2465&lt;&gt;"",MAX(O$64:O2465)*10+1,IF(AND($F2464/INDEX($F$64:$F2465,MATCH(MAX(Q$64:Q2464),Q$64:Q2464,0)-1)&gt;(1+$O$2),MAX(O$64:O2465)&gt;MAX(P$64:P2464)),MAX(Q$64:Q2464)+1,""))),"")</f>
        <v/>
      </c>
    </row>
    <row r="2466" spans="1:17" x14ac:dyDescent="0.2">
      <c r="A2466" s="13">
        <f>HLOOKUP($E$2,历史数据!$V$3:$AE$5000,ROW(A2464),)</f>
        <v>886358</v>
      </c>
      <c r="B2466" s="41">
        <v>40162</v>
      </c>
      <c r="C2466" s="100">
        <f>IFERROR(IF(A2466&lt;&gt;0,MAX($C$4:C2465)+1,""),"")</f>
        <v>2411</v>
      </c>
      <c r="D2466" s="100"/>
      <c r="E2466" s="99">
        <f t="shared" si="226"/>
        <v>40241</v>
      </c>
      <c r="F2466" s="101">
        <f>IFERROR(VLOOKUP(E2466,历史数据!AH:AJ,3,),"")</f>
        <v>14.5567313466979</v>
      </c>
      <c r="G2466" s="101">
        <f t="shared" si="222"/>
        <v>14.634923278730298</v>
      </c>
      <c r="H2466" s="105">
        <f t="shared" si="223"/>
        <v>-1.3355295374606335E-4</v>
      </c>
      <c r="I2466" s="101">
        <f>IFERROR(VLOOKUP(E2466,历史数据!AH:AJ,2,),"")</f>
        <v>15.156202825612899</v>
      </c>
      <c r="J2466" s="104">
        <f t="shared" si="224"/>
        <v>0</v>
      </c>
      <c r="K2466" s="104" t="str">
        <f>IFERROR(IF(AND(J2465=$H$2*1,MAX(K$64:K2465)=MAX(L$64:L2465)),MAX(K$64:K2465)+1,""),"")</f>
        <v/>
      </c>
      <c r="L2466" s="104" t="str">
        <f>IFERROR(IF(AND($F2465/INDEX($F$64:$F2466,MATCH(MAX(M$64:M2466),M$64:M2466,0)-1)&lt;(1-$P$2),MAX(K$64:K2466)&gt;MAX(L$64:L2465)),MAX(K$64:K2466),""),"")</f>
        <v/>
      </c>
      <c r="M2466" s="104" t="str">
        <f>IFERROR(IF(E2466="","",IF(K2466&lt;&gt;"",MAX(M$64:M2465)+1,IF(AND($F2465/INDEX($F$64:$F2466,MATCH(MAX(M$64:M2465),M$64:M2465,0)-1)&gt;(1+$O$2),MAX(K$64:K2466)&gt;MAX(L$64:L2465)),MAX(M$64:M2465)+1,""))),"")</f>
        <v/>
      </c>
      <c r="N2466" s="91">
        <f t="shared" si="225"/>
        <v>0</v>
      </c>
      <c r="O2466" s="91" t="str">
        <f>IFERROR(IF(AND(N2465=$H$2*1,MAX(O$64:O2465)=MAX(P$64:P2465)),MAX(O$64:O2465)+1,""),"")</f>
        <v/>
      </c>
      <c r="P2466" s="91" t="str">
        <f>IFERROR(IF(MOD(MAX(Q$64:Q2466),10*MAX(O$64:O2466))&lt;=2,IF(AND(F2465/INDEX($F$64:$F2466,MATCH(MAX(O$64:O2466),O$64:O2466,0)-1)&lt;(1-$P$2),MAX(O$64:O2466)&gt;MAX(P$64:P2465)),MAX(O$64:O2466),""),IF(AND($F2465/INDEX($F$64:$F2466,MATCH(MAX(Q$64:Q2466),Q$64:Q2466,0)-1)&lt;(1-$P$2),MAX(O$64:O2466)&gt;MAX(P$64:P2465)),MAX(O$64:O2466),"")),"")</f>
        <v/>
      </c>
      <c r="Q2466" s="91" t="str">
        <f>IFERROR(IF(E2466="","",IF(O2466&lt;&gt;"",MAX(O$64:O2466)*10+1,IF(AND($F2465/INDEX($F$64:$F2466,MATCH(MAX(Q$64:Q2465),Q$64:Q2465,0)-1)&gt;(1+$O$2),MAX(O$64:O2466)&gt;MAX(P$64:P2465)),MAX(Q$64:Q2465)+1,""))),"")</f>
        <v/>
      </c>
    </row>
    <row r="2467" spans="1:17" x14ac:dyDescent="0.2">
      <c r="A2467" s="13">
        <f>HLOOKUP($E$2,历史数据!$V$3:$AE$5000,ROW(A2465),)</f>
        <v>326786</v>
      </c>
      <c r="B2467" s="41">
        <v>40163</v>
      </c>
      <c r="C2467" s="100">
        <f>IFERROR(IF(A2467&lt;&gt;0,MAX($C$4:C2466)+1,""),"")</f>
        <v>2412</v>
      </c>
      <c r="D2467" s="100"/>
      <c r="E2467" s="99">
        <f t="shared" si="226"/>
        <v>40242</v>
      </c>
      <c r="F2467" s="101">
        <f>IFERROR(VLOOKUP(E2467,历史数据!AH:AJ,3,),"")</f>
        <v>14.8304031088113</v>
      </c>
      <c r="G2467" s="101">
        <f t="shared" si="222"/>
        <v>14.625800886659853</v>
      </c>
      <c r="H2467" s="105">
        <f t="shared" si="223"/>
        <v>-6.2333036509343298E-4</v>
      </c>
      <c r="I2467" s="101">
        <f>IFERROR(VLOOKUP(E2467,历史数据!AH:AJ,2,),"")</f>
        <v>14.5567313466979</v>
      </c>
      <c r="J2467" s="104">
        <f t="shared" si="224"/>
        <v>0</v>
      </c>
      <c r="K2467" s="104" t="str">
        <f>IFERROR(IF(AND(J2466=$H$2*1,MAX(K$64:K2466)=MAX(L$64:L2466)),MAX(K$64:K2466)+1,""),"")</f>
        <v/>
      </c>
      <c r="L2467" s="104" t="str">
        <f>IFERROR(IF(AND($F2466/INDEX($F$64:$F2467,MATCH(MAX(M$64:M2467),M$64:M2467,0)-1)&lt;(1-$P$2),MAX(K$64:K2467)&gt;MAX(L$64:L2466)),MAX(K$64:K2467),""),"")</f>
        <v/>
      </c>
      <c r="M2467" s="104" t="str">
        <f>IFERROR(IF(E2467="","",IF(K2467&lt;&gt;"",MAX(M$64:M2466)+1,IF(AND($F2466/INDEX($F$64:$F2467,MATCH(MAX(M$64:M2466),M$64:M2466,0)-1)&gt;(1+$O$2),MAX(K$64:K2467)&gt;MAX(L$64:L2466)),MAX(M$64:M2466)+1,""))),"")</f>
        <v/>
      </c>
      <c r="N2467" s="91">
        <f t="shared" si="225"/>
        <v>0</v>
      </c>
      <c r="O2467" s="91" t="str">
        <f>IFERROR(IF(AND(N2466=$H$2*1,MAX(O$64:O2466)=MAX(P$64:P2466)),MAX(O$64:O2466)+1,""),"")</f>
        <v/>
      </c>
      <c r="P2467" s="91" t="str">
        <f>IFERROR(IF(MOD(MAX(Q$64:Q2467),10*MAX(O$64:O2467))&lt;=2,IF(AND(F2466/INDEX($F$64:$F2467,MATCH(MAX(O$64:O2467),O$64:O2467,0)-1)&lt;(1-$P$2),MAX(O$64:O2467)&gt;MAX(P$64:P2466)),MAX(O$64:O2467),""),IF(AND($F2466/INDEX($F$64:$F2467,MATCH(MAX(Q$64:Q2467),Q$64:Q2467,0)-1)&lt;(1-$P$2),MAX(O$64:O2467)&gt;MAX(P$64:P2466)),MAX(O$64:O2467),"")),"")</f>
        <v/>
      </c>
      <c r="Q2467" s="91" t="str">
        <f>IFERROR(IF(E2467="","",IF(O2467&lt;&gt;"",MAX(O$64:O2467)*10+1,IF(AND($F2466/INDEX($F$64:$F2467,MATCH(MAX(Q$64:Q2466),Q$64:Q2466,0)-1)&gt;(1+$O$2),MAX(O$64:O2467)&gt;MAX(P$64:P2466)),MAX(Q$64:Q2466)+1,""))),"")</f>
        <v/>
      </c>
    </row>
    <row r="2468" spans="1:17" x14ac:dyDescent="0.2">
      <c r="A2468" s="13">
        <f>HLOOKUP($E$2,历史数据!$V$3:$AE$5000,ROW(A2466),)</f>
        <v>771144</v>
      </c>
      <c r="B2468" s="41">
        <v>40164</v>
      </c>
      <c r="C2468" s="100">
        <f>IFERROR(IF(A2468&lt;&gt;0,MAX($C$4:C2467)+1,""),"")</f>
        <v>2413</v>
      </c>
      <c r="D2468" s="100"/>
      <c r="E2468" s="99">
        <f t="shared" si="226"/>
        <v>40245</v>
      </c>
      <c r="F2468" s="101">
        <f>IFERROR(VLOOKUP(E2468,历史数据!AH:AJ,3,),"")</f>
        <v>14.660987256074399</v>
      </c>
      <c r="G2468" s="101">
        <f t="shared" si="222"/>
        <v>14.601040108182925</v>
      </c>
      <c r="H2468" s="105">
        <f t="shared" si="223"/>
        <v>-1.6929519736257337E-3</v>
      </c>
      <c r="I2468" s="101">
        <f>IFERROR(VLOOKUP(E2468,历史数据!AH:AJ,2,),"")</f>
        <v>14.8304031088113</v>
      </c>
      <c r="J2468" s="104">
        <f t="shared" si="224"/>
        <v>0</v>
      </c>
      <c r="K2468" s="104" t="str">
        <f>IFERROR(IF(AND(J2467=$H$2*1,MAX(K$64:K2467)=MAX(L$64:L2467)),MAX(K$64:K2467)+1,""),"")</f>
        <v/>
      </c>
      <c r="L2468" s="104" t="str">
        <f>IFERROR(IF(AND($F2467/INDEX($F$64:$F2468,MATCH(MAX(M$64:M2468),M$64:M2468,0)-1)&lt;(1-$P$2),MAX(K$64:K2468)&gt;MAX(L$64:L2467)),MAX(K$64:K2468),""),"")</f>
        <v/>
      </c>
      <c r="M2468" s="104" t="str">
        <f>IFERROR(IF(E2468="","",IF(K2468&lt;&gt;"",MAX(M$64:M2467)+1,IF(AND($F2467/INDEX($F$64:$F2468,MATCH(MAX(M$64:M2467),M$64:M2467,0)-1)&gt;(1+$O$2),MAX(K$64:K2468)&gt;MAX(L$64:L2467)),MAX(M$64:M2467)+1,""))),"")</f>
        <v/>
      </c>
      <c r="N2468" s="91">
        <f t="shared" si="225"/>
        <v>0</v>
      </c>
      <c r="O2468" s="91" t="str">
        <f>IFERROR(IF(AND(N2467=$H$2*1,MAX(O$64:O2467)=MAX(P$64:P2467)),MAX(O$64:O2467)+1,""),"")</f>
        <v/>
      </c>
      <c r="P2468" s="91" t="str">
        <f>IFERROR(IF(MOD(MAX(Q$64:Q2468),10*MAX(O$64:O2468))&lt;=2,IF(AND(F2467/INDEX($F$64:$F2468,MATCH(MAX(O$64:O2468),O$64:O2468,0)-1)&lt;(1-$P$2),MAX(O$64:O2468)&gt;MAX(P$64:P2467)),MAX(O$64:O2468),""),IF(AND($F2467/INDEX($F$64:$F2468,MATCH(MAX(Q$64:Q2468),Q$64:Q2468,0)-1)&lt;(1-$P$2),MAX(O$64:O2468)&gt;MAX(P$64:P2467)),MAX(O$64:O2468),"")),"")</f>
        <v/>
      </c>
      <c r="Q2468" s="91" t="str">
        <f>IFERROR(IF(E2468="","",IF(O2468&lt;&gt;"",MAX(O$64:O2468)*10+1,IF(AND($F2467/INDEX($F$64:$F2468,MATCH(MAX(Q$64:Q2467),Q$64:Q2467,0)-1)&gt;(1+$O$2),MAX(O$64:O2468)&gt;MAX(P$64:P2467)),MAX(Q$64:Q2467)+1,""))),"")</f>
        <v/>
      </c>
    </row>
    <row r="2469" spans="1:17" x14ac:dyDescent="0.2">
      <c r="A2469" s="13">
        <f>HLOOKUP($E$2,历史数据!$V$3:$AE$5000,ROW(A2467),)</f>
        <v>1302580</v>
      </c>
      <c r="B2469" s="41">
        <v>40165</v>
      </c>
      <c r="C2469" s="100">
        <f>IFERROR(IF(A2469&lt;&gt;0,MAX($C$4:C2468)+1,""),"")</f>
        <v>2414</v>
      </c>
      <c r="D2469" s="100"/>
      <c r="E2469" s="99">
        <f t="shared" si="226"/>
        <v>40246</v>
      </c>
      <c r="F2469" s="101">
        <f>IFERROR(VLOOKUP(E2469,历史数据!AH:AJ,3,),"")</f>
        <v>14.7261471994348</v>
      </c>
      <c r="G2469" s="101">
        <f t="shared" si="222"/>
        <v>14.574976130838794</v>
      </c>
      <c r="H2469" s="105">
        <f t="shared" si="223"/>
        <v>-1.78507675830053E-3</v>
      </c>
      <c r="I2469" s="101">
        <f>IFERROR(VLOOKUP(E2469,历史数据!AH:AJ,2,),"")</f>
        <v>14.4785394146655</v>
      </c>
      <c r="J2469" s="104">
        <f t="shared" si="224"/>
        <v>0</v>
      </c>
      <c r="K2469" s="104" t="str">
        <f>IFERROR(IF(AND(J2468=$H$2*1,MAX(K$64:K2468)=MAX(L$64:L2468)),MAX(K$64:K2468)+1,""),"")</f>
        <v/>
      </c>
      <c r="L2469" s="104" t="str">
        <f>IFERROR(IF(AND($F2468/INDEX($F$64:$F2469,MATCH(MAX(M$64:M2469),M$64:M2469,0)-1)&lt;(1-$P$2),MAX(K$64:K2469)&gt;MAX(L$64:L2468)),MAX(K$64:K2469),""),"")</f>
        <v/>
      </c>
      <c r="M2469" s="104" t="str">
        <f>IFERROR(IF(E2469="","",IF(K2469&lt;&gt;"",MAX(M$64:M2468)+1,IF(AND($F2468/INDEX($F$64:$F2469,MATCH(MAX(M$64:M2468),M$64:M2468,0)-1)&gt;(1+$O$2),MAX(K$64:K2469)&gt;MAX(L$64:L2468)),MAX(M$64:M2468)+1,""))),"")</f>
        <v/>
      </c>
      <c r="N2469" s="91">
        <f t="shared" si="225"/>
        <v>0</v>
      </c>
      <c r="O2469" s="91" t="str">
        <f>IFERROR(IF(AND(N2468=$H$2*1,MAX(O$64:O2468)=MAX(P$64:P2468)),MAX(O$64:O2468)+1,""),"")</f>
        <v/>
      </c>
      <c r="P2469" s="91" t="str">
        <f>IFERROR(IF(MOD(MAX(Q$64:Q2469),10*MAX(O$64:O2469))&lt;=2,IF(AND(F2468/INDEX($F$64:$F2469,MATCH(MAX(O$64:O2469),O$64:O2469,0)-1)&lt;(1-$P$2),MAX(O$64:O2469)&gt;MAX(P$64:P2468)),MAX(O$64:O2469),""),IF(AND($F2468/INDEX($F$64:$F2469,MATCH(MAX(Q$64:Q2469),Q$64:Q2469,0)-1)&lt;(1-$P$2),MAX(O$64:O2469)&gt;MAX(P$64:P2468)),MAX(O$64:O2469),"")),"")</f>
        <v/>
      </c>
      <c r="Q2469" s="91" t="str">
        <f>IFERROR(IF(E2469="","",IF(O2469&lt;&gt;"",MAX(O$64:O2469)*10+1,IF(AND($F2468/INDEX($F$64:$F2469,MATCH(MAX(Q$64:Q2468),Q$64:Q2468,0)-1)&gt;(1+$O$2),MAX(O$64:O2469)&gt;MAX(P$64:P2468)),MAX(Q$64:Q2468)+1,""))),"")</f>
        <v/>
      </c>
    </row>
    <row r="2470" spans="1:17" x14ac:dyDescent="0.2">
      <c r="A2470" s="13">
        <f>HLOOKUP($E$2,历史数据!$V$3:$AE$5000,ROW(A2468),)</f>
        <v>866801</v>
      </c>
      <c r="B2470" s="41">
        <v>40168</v>
      </c>
      <c r="C2470" s="100">
        <f>IFERROR(IF(A2470&lt;&gt;0,MAX($C$4:C2469)+1,""),"")</f>
        <v>2415</v>
      </c>
      <c r="D2470" s="100"/>
      <c r="E2470" s="99">
        <f t="shared" si="226"/>
        <v>40247</v>
      </c>
      <c r="F2470" s="101">
        <f>IFERROR(VLOOKUP(E2470,历史数据!AH:AJ,3,),"")</f>
        <v>14.6870512334186</v>
      </c>
      <c r="G2470" s="101">
        <f t="shared" si="222"/>
        <v>14.561509742544324</v>
      </c>
      <c r="H2470" s="105">
        <f t="shared" si="223"/>
        <v>-9.2393896041975676E-4</v>
      </c>
      <c r="I2470" s="101">
        <f>IFERROR(VLOOKUP(E2470,历史数据!AH:AJ,2,),"")</f>
        <v>14.8304031088113</v>
      </c>
      <c r="J2470" s="104">
        <f t="shared" si="224"/>
        <v>0</v>
      </c>
      <c r="K2470" s="104" t="str">
        <f>IFERROR(IF(AND(J2469=$H$2*1,MAX(K$64:K2469)=MAX(L$64:L2469)),MAX(K$64:K2469)+1,""),"")</f>
        <v/>
      </c>
      <c r="L2470" s="104" t="str">
        <f>IFERROR(IF(AND($F2469/INDEX($F$64:$F2470,MATCH(MAX(M$64:M2470),M$64:M2470,0)-1)&lt;(1-$P$2),MAX(K$64:K2470)&gt;MAX(L$64:L2469)),MAX(K$64:K2470),""),"")</f>
        <v/>
      </c>
      <c r="M2470" s="104" t="str">
        <f>IFERROR(IF(E2470="","",IF(K2470&lt;&gt;"",MAX(M$64:M2469)+1,IF(AND($F2469/INDEX($F$64:$F2470,MATCH(MAX(M$64:M2469),M$64:M2469,0)-1)&gt;(1+$O$2),MAX(K$64:K2470)&gt;MAX(L$64:L2469)),MAX(M$64:M2469)+1,""))),"")</f>
        <v/>
      </c>
      <c r="N2470" s="91">
        <f t="shared" si="225"/>
        <v>0</v>
      </c>
      <c r="O2470" s="91" t="str">
        <f>IFERROR(IF(AND(N2469=$H$2*1,MAX(O$64:O2469)=MAX(P$64:P2469)),MAX(O$64:O2469)+1,""),"")</f>
        <v/>
      </c>
      <c r="P2470" s="91" t="str">
        <f>IFERROR(IF(MOD(MAX(Q$64:Q2470),10*MAX(O$64:O2470))&lt;=2,IF(AND(F2469/INDEX($F$64:$F2470,MATCH(MAX(O$64:O2470),O$64:O2470,0)-1)&lt;(1-$P$2),MAX(O$64:O2470)&gt;MAX(P$64:P2469)),MAX(O$64:O2470),""),IF(AND($F2469/INDEX($F$64:$F2470,MATCH(MAX(Q$64:Q2470),Q$64:Q2470,0)-1)&lt;(1-$P$2),MAX(O$64:O2470)&gt;MAX(P$64:P2469)),MAX(O$64:O2470),"")),"")</f>
        <v/>
      </c>
      <c r="Q2470" s="91" t="str">
        <f>IFERROR(IF(E2470="","",IF(O2470&lt;&gt;"",MAX(O$64:O2470)*10+1,IF(AND($F2469/INDEX($F$64:$F2470,MATCH(MAX(Q$64:Q2469),Q$64:Q2469,0)-1)&gt;(1+$O$2),MAX(O$64:O2470)&gt;MAX(P$64:P2469)),MAX(Q$64:Q2469)+1,""))),"")</f>
        <v/>
      </c>
    </row>
    <row r="2471" spans="1:17" x14ac:dyDescent="0.2">
      <c r="A2471" s="13">
        <f>HLOOKUP($E$2,历史数据!$V$3:$AE$5000,ROW(A2469),)</f>
        <v>803963</v>
      </c>
      <c r="B2471" s="41">
        <v>40169</v>
      </c>
      <c r="C2471" s="100">
        <f>IFERROR(IF(A2471&lt;&gt;0,MAX($C$4:C2470)+1,""),"")</f>
        <v>2416</v>
      </c>
      <c r="D2471" s="100"/>
      <c r="E2471" s="99">
        <f t="shared" si="226"/>
        <v>40248</v>
      </c>
      <c r="F2471" s="101">
        <f>IFERROR(VLOOKUP(E2471,历史数据!AH:AJ,3,),"")</f>
        <v>15.2865227123336</v>
      </c>
      <c r="G2471" s="101">
        <f t="shared" si="222"/>
        <v>14.562161341977928</v>
      </c>
      <c r="H2471" s="105">
        <f t="shared" si="223"/>
        <v>4.4748068375177752E-5</v>
      </c>
      <c r="I2471" s="101">
        <f>IFERROR(VLOOKUP(E2471,历史数据!AH:AJ,2,),"")</f>
        <v>14.700083222090599</v>
      </c>
      <c r="J2471" s="104">
        <f t="shared" si="224"/>
        <v>1</v>
      </c>
      <c r="K2471" s="104" t="str">
        <f>IFERROR(IF(AND(J2470=$H$2*1,MAX(K$64:K2470)=MAX(L$64:L2470)),MAX(K$64:K2470)+1,""),"")</f>
        <v/>
      </c>
      <c r="L2471" s="104" t="str">
        <f>IFERROR(IF(AND($F2470/INDEX($F$64:$F2471,MATCH(MAX(M$64:M2471),M$64:M2471,0)-1)&lt;(1-$P$2),MAX(K$64:K2471)&gt;MAX(L$64:L2470)),MAX(K$64:K2471),""),"")</f>
        <v/>
      </c>
      <c r="M2471" s="104" t="str">
        <f>IFERROR(IF(E2471="","",IF(K2471&lt;&gt;"",MAX(M$64:M2470)+1,IF(AND($F2470/INDEX($F$64:$F2471,MATCH(MAX(M$64:M2470),M$64:M2470,0)-1)&gt;(1+$O$2),MAX(K$64:K2471)&gt;MAX(L$64:L2470)),MAX(M$64:M2470)+1,""))),"")</f>
        <v/>
      </c>
      <c r="N2471" s="91">
        <f t="shared" si="225"/>
        <v>1</v>
      </c>
      <c r="O2471" s="91" t="str">
        <f>IFERROR(IF(AND(N2470=$H$2*1,MAX(O$64:O2470)=MAX(P$64:P2470)),MAX(O$64:O2470)+1,""),"")</f>
        <v/>
      </c>
      <c r="P2471" s="91" t="str">
        <f>IFERROR(IF(MOD(MAX(Q$64:Q2471),10*MAX(O$64:O2471))&lt;=2,IF(AND(F2470/INDEX($F$64:$F2471,MATCH(MAX(O$64:O2471),O$64:O2471,0)-1)&lt;(1-$P$2),MAX(O$64:O2471)&gt;MAX(P$64:P2470)),MAX(O$64:O2471),""),IF(AND($F2470/INDEX($F$64:$F2471,MATCH(MAX(Q$64:Q2471),Q$64:Q2471,0)-1)&lt;(1-$P$2),MAX(O$64:O2471)&gt;MAX(P$64:P2470)),MAX(O$64:O2471),"")),"")</f>
        <v/>
      </c>
      <c r="Q2471" s="91" t="str">
        <f>IFERROR(IF(E2471="","",IF(O2471&lt;&gt;"",MAX(O$64:O2471)*10+1,IF(AND($F2470/INDEX($F$64:$F2471,MATCH(MAX(Q$64:Q2470),Q$64:Q2470,0)-1)&gt;(1+$O$2),MAX(O$64:O2471)&gt;MAX(P$64:P2470)),MAX(Q$64:Q2470)+1,""))),"")</f>
        <v/>
      </c>
    </row>
    <row r="2472" spans="1:17" x14ac:dyDescent="0.2">
      <c r="A2472" s="13">
        <f>HLOOKUP($E$2,历史数据!$V$3:$AE$5000,ROW(A2470),)</f>
        <v>705100</v>
      </c>
      <c r="B2472" s="41">
        <v>40170</v>
      </c>
      <c r="C2472" s="100">
        <f>IFERROR(IF(A2472&lt;&gt;0,MAX($C$4:C2471)+1,""),"")</f>
        <v>2417</v>
      </c>
      <c r="D2472" s="100"/>
      <c r="E2472" s="99">
        <f t="shared" si="226"/>
        <v>40252</v>
      </c>
      <c r="F2472" s="101">
        <f>IFERROR(VLOOKUP(E2472,历史数据!AH:AJ,3,),"")</f>
        <v>14.8173711201392</v>
      </c>
      <c r="G2472" s="101">
        <f t="shared" si="222"/>
        <v>14.553038949907481</v>
      </c>
      <c r="H2472" s="105">
        <f t="shared" si="223"/>
        <v>-6.2644492505037341E-4</v>
      </c>
      <c r="I2472" s="101">
        <f>IFERROR(VLOOKUP(E2472,历史数据!AH:AJ,2,),"")</f>
        <v>15.0910428822526</v>
      </c>
      <c r="J2472" s="104">
        <f t="shared" si="224"/>
        <v>0</v>
      </c>
      <c r="K2472" s="104" t="str">
        <f>IFERROR(IF(AND(J2471=$H$2*1,MAX(K$64:K2471)=MAX(L$64:L2471)),MAX(K$64:K2471)+1,""),"")</f>
        <v/>
      </c>
      <c r="L2472" s="104" t="str">
        <f>IFERROR(IF(AND($F2471/INDEX($F$64:$F2472,MATCH(MAX(M$64:M2472),M$64:M2472,0)-1)&lt;(1-$P$2),MAX(K$64:K2472)&gt;MAX(L$64:L2471)),MAX(K$64:K2472),""),"")</f>
        <v/>
      </c>
      <c r="M2472" s="104" t="str">
        <f>IFERROR(IF(E2472="","",IF(K2472&lt;&gt;"",MAX(M$64:M2471)+1,IF(AND($F2471/INDEX($F$64:$F2472,MATCH(MAX(M$64:M2471),M$64:M2471,0)-1)&gt;(1+$O$2),MAX(K$64:K2472)&gt;MAX(L$64:L2471)),MAX(M$64:M2471)+1,""))),"")</f>
        <v/>
      </c>
      <c r="N2472" s="91">
        <f t="shared" si="225"/>
        <v>0</v>
      </c>
      <c r="O2472" s="91" t="str">
        <f>IFERROR(IF(AND(N2471=$H$2*1,MAX(O$64:O2471)=MAX(P$64:P2471)),MAX(O$64:O2471)+1,""),"")</f>
        <v/>
      </c>
      <c r="P2472" s="91" t="str">
        <f>IFERROR(IF(MOD(MAX(Q$64:Q2472),10*MAX(O$64:O2472))&lt;=2,IF(AND(F2471/INDEX($F$64:$F2472,MATCH(MAX(O$64:O2472),O$64:O2472,0)-1)&lt;(1-$P$2),MAX(O$64:O2472)&gt;MAX(P$64:P2471)),MAX(O$64:O2472),""),IF(AND($F2471/INDEX($F$64:$F2472,MATCH(MAX(Q$64:Q2472),Q$64:Q2472,0)-1)&lt;(1-$P$2),MAX(O$64:O2472)&gt;MAX(P$64:P2471)),MAX(O$64:O2472),"")),"")</f>
        <v/>
      </c>
      <c r="Q2472" s="91" t="str">
        <f>IFERROR(IF(E2472="","",IF(O2472&lt;&gt;"",MAX(O$64:O2472)*10+1,IF(AND($F2471/INDEX($F$64:$F2472,MATCH(MAX(Q$64:Q2471),Q$64:Q2471,0)-1)&gt;(1+$O$2),MAX(O$64:O2472)&gt;MAX(P$64:P2471)),MAX(Q$64:Q2471)+1,""))),"")</f>
        <v/>
      </c>
    </row>
    <row r="2473" spans="1:17" x14ac:dyDescent="0.2">
      <c r="A2473" s="13">
        <f>HLOOKUP($E$2,历史数据!$V$3:$AE$5000,ROW(A2471),)</f>
        <v>2155100</v>
      </c>
      <c r="B2473" s="41">
        <v>40171</v>
      </c>
      <c r="C2473" s="100">
        <f>IFERROR(IF(A2473&lt;&gt;0,MAX($C$4:C2472)+1,""),"")</f>
        <v>2418</v>
      </c>
      <c r="D2473" s="100"/>
      <c r="E2473" s="99">
        <f t="shared" si="226"/>
        <v>40253</v>
      </c>
      <c r="F2473" s="101">
        <f>IFERROR(VLOOKUP(E2473,历史数据!AH:AJ,3,),"")</f>
        <v>14.7131152107627</v>
      </c>
      <c r="G2473" s="101">
        <f t="shared" si="222"/>
        <v>14.535662965011394</v>
      </c>
      <c r="H2473" s="105">
        <f t="shared" si="223"/>
        <v>-1.1939763891168909E-3</v>
      </c>
      <c r="I2473" s="101">
        <f>IFERROR(VLOOKUP(E2473,历史数据!AH:AJ,2,),"")</f>
        <v>14.8304031088113</v>
      </c>
      <c r="J2473" s="104">
        <f t="shared" si="224"/>
        <v>0</v>
      </c>
      <c r="K2473" s="104" t="str">
        <f>IFERROR(IF(AND(J2472=$H$2*1,MAX(K$64:K2472)=MAX(L$64:L2472)),MAX(K$64:K2472)+1,""),"")</f>
        <v/>
      </c>
      <c r="L2473" s="104" t="str">
        <f>IFERROR(IF(AND($F2472/INDEX($F$64:$F2473,MATCH(MAX(M$64:M2473),M$64:M2473,0)-1)&lt;(1-$P$2),MAX(K$64:K2473)&gt;MAX(L$64:L2472)),MAX(K$64:K2473),""),"")</f>
        <v/>
      </c>
      <c r="M2473" s="104" t="str">
        <f>IFERROR(IF(E2473="","",IF(K2473&lt;&gt;"",MAX(M$64:M2472)+1,IF(AND($F2472/INDEX($F$64:$F2473,MATCH(MAX(M$64:M2472),M$64:M2472,0)-1)&gt;(1+$O$2),MAX(K$64:K2473)&gt;MAX(L$64:L2472)),MAX(M$64:M2472)+1,""))),"")</f>
        <v/>
      </c>
      <c r="N2473" s="91">
        <f t="shared" si="225"/>
        <v>0</v>
      </c>
      <c r="O2473" s="91" t="str">
        <f>IFERROR(IF(AND(N2472=$H$2*1,MAX(O$64:O2472)=MAX(P$64:P2472)),MAX(O$64:O2472)+1,""),"")</f>
        <v/>
      </c>
      <c r="P2473" s="91" t="str">
        <f>IFERROR(IF(MOD(MAX(Q$64:Q2473),10*MAX(O$64:O2473))&lt;=2,IF(AND(F2472/INDEX($F$64:$F2473,MATCH(MAX(O$64:O2473),O$64:O2473,0)-1)&lt;(1-$P$2),MAX(O$64:O2473)&gt;MAX(P$64:P2472)),MAX(O$64:O2473),""),IF(AND($F2472/INDEX($F$64:$F2473,MATCH(MAX(Q$64:Q2473),Q$64:Q2473,0)-1)&lt;(1-$P$2),MAX(O$64:O2473)&gt;MAX(P$64:P2472)),MAX(O$64:O2473),"")),"")</f>
        <v/>
      </c>
      <c r="Q2473" s="91" t="str">
        <f>IFERROR(IF(E2473="","",IF(O2473&lt;&gt;"",MAX(O$64:O2473)*10+1,IF(AND($F2472/INDEX($F$64:$F2473,MATCH(MAX(Q$64:Q2472),Q$64:Q2472,0)-1)&gt;(1+$O$2),MAX(O$64:O2473)&gt;MAX(P$64:P2472)),MAX(Q$64:Q2472)+1,""))),"")</f>
        <v/>
      </c>
    </row>
    <row r="2474" spans="1:17" x14ac:dyDescent="0.2">
      <c r="A2474" s="13">
        <f>HLOOKUP($E$2,历史数据!$V$3:$AE$5000,ROW(A2472),)</f>
        <v>1828491</v>
      </c>
      <c r="B2474" s="41">
        <v>40172</v>
      </c>
      <c r="C2474" s="100">
        <f>IFERROR(IF(A2474&lt;&gt;0,MAX($C$4:C2473)+1,""),"")</f>
        <v>2419</v>
      </c>
      <c r="D2474" s="100"/>
      <c r="E2474" s="99">
        <f t="shared" si="226"/>
        <v>40254</v>
      </c>
      <c r="F2474" s="101">
        <f>IFERROR(VLOOKUP(E2474,历史数据!AH:AJ,3,),"")</f>
        <v>15.234394757645299</v>
      </c>
      <c r="G2474" s="101">
        <f t="shared" si="222"/>
        <v>14.531970568220974</v>
      </c>
      <c r="H2474" s="105">
        <f t="shared" si="223"/>
        <v>-2.5402328048662604E-4</v>
      </c>
      <c r="I2474" s="101">
        <f>IFERROR(VLOOKUP(E2474,历史数据!AH:AJ,2,),"")</f>
        <v>14.6088593013862</v>
      </c>
      <c r="J2474" s="104">
        <f t="shared" si="224"/>
        <v>0</v>
      </c>
      <c r="K2474" s="104" t="str">
        <f>IFERROR(IF(AND(J2473=$H$2*1,MAX(K$64:K2473)=MAX(L$64:L2473)),MAX(K$64:K2473)+1,""),"")</f>
        <v/>
      </c>
      <c r="L2474" s="104" t="str">
        <f>IFERROR(IF(AND($F2473/INDEX($F$64:$F2474,MATCH(MAX(M$64:M2474),M$64:M2474,0)-1)&lt;(1-$P$2),MAX(K$64:K2474)&gt;MAX(L$64:L2473)),MAX(K$64:K2474),""),"")</f>
        <v/>
      </c>
      <c r="M2474" s="104" t="str">
        <f>IFERROR(IF(E2474="","",IF(K2474&lt;&gt;"",MAX(M$64:M2473)+1,IF(AND($F2473/INDEX($F$64:$F2474,MATCH(MAX(M$64:M2473),M$64:M2473,0)-1)&gt;(1+$O$2),MAX(K$64:K2474)&gt;MAX(L$64:L2473)),MAX(M$64:M2473)+1,""))),"")</f>
        <v/>
      </c>
      <c r="N2474" s="91">
        <f t="shared" si="225"/>
        <v>0</v>
      </c>
      <c r="O2474" s="91" t="str">
        <f>IFERROR(IF(AND(N2473=$H$2*1,MAX(O$64:O2473)=MAX(P$64:P2473)),MAX(O$64:O2473)+1,""),"")</f>
        <v/>
      </c>
      <c r="P2474" s="91" t="str">
        <f>IFERROR(IF(MOD(MAX(Q$64:Q2474),10*MAX(O$64:O2474))&lt;=2,IF(AND(F2473/INDEX($F$64:$F2474,MATCH(MAX(O$64:O2474),O$64:O2474,0)-1)&lt;(1-$P$2),MAX(O$64:O2474)&gt;MAX(P$64:P2473)),MAX(O$64:O2474),""),IF(AND($F2473/INDEX($F$64:$F2474,MATCH(MAX(Q$64:Q2474),Q$64:Q2474,0)-1)&lt;(1-$P$2),MAX(O$64:O2474)&gt;MAX(P$64:P2473)),MAX(O$64:O2474),"")),"")</f>
        <v/>
      </c>
      <c r="Q2474" s="91" t="str">
        <f>IFERROR(IF(E2474="","",IF(O2474&lt;&gt;"",MAX(O$64:O2474)*10+1,IF(AND($F2473/INDEX($F$64:$F2474,MATCH(MAX(Q$64:Q2473),Q$64:Q2473,0)-1)&gt;(1+$O$2),MAX(O$64:O2474)&gt;MAX(P$64:P2473)),MAX(Q$64:Q2473)+1,""))),"")</f>
        <v/>
      </c>
    </row>
    <row r="2475" spans="1:17" x14ac:dyDescent="0.2">
      <c r="A2475" s="13">
        <f>HLOOKUP($E$2,历史数据!$V$3:$AE$5000,ROW(A2473),)</f>
        <v>850996</v>
      </c>
      <c r="B2475" s="41">
        <v>40175</v>
      </c>
      <c r="C2475" s="100">
        <f>IFERROR(IF(A2475&lt;&gt;0,MAX($C$4:C2474)+1,""),"")</f>
        <v>2420</v>
      </c>
      <c r="D2475" s="100"/>
      <c r="E2475" s="99">
        <f t="shared" si="226"/>
        <v>40255</v>
      </c>
      <c r="F2475" s="101">
        <f>IFERROR(VLOOKUP(E2475,历史数据!AH:AJ,3,),"")</f>
        <v>15.1301388482688</v>
      </c>
      <c r="G2475" s="101">
        <f t="shared" si="222"/>
        <v>14.525888973507341</v>
      </c>
      <c r="H2475" s="105">
        <f t="shared" si="223"/>
        <v>-4.1849759363898897E-4</v>
      </c>
      <c r="I2475" s="101">
        <f>IFERROR(VLOOKUP(E2475,历史数据!AH:AJ,2,),"")</f>
        <v>14.9867869728761</v>
      </c>
      <c r="J2475" s="104">
        <f t="shared" si="224"/>
        <v>0</v>
      </c>
      <c r="K2475" s="104" t="str">
        <f>IFERROR(IF(AND(J2474=$H$2*1,MAX(K$64:K2474)=MAX(L$64:L2474)),MAX(K$64:K2474)+1,""),"")</f>
        <v/>
      </c>
      <c r="L2475" s="104" t="str">
        <f>IFERROR(IF(AND($F2474/INDEX($F$64:$F2475,MATCH(MAX(M$64:M2475),M$64:M2475,0)-1)&lt;(1-$P$2),MAX(K$64:K2475)&gt;MAX(L$64:L2474)),MAX(K$64:K2475),""),"")</f>
        <v/>
      </c>
      <c r="M2475" s="104" t="str">
        <f>IFERROR(IF(E2475="","",IF(K2475&lt;&gt;"",MAX(M$64:M2474)+1,IF(AND($F2474/INDEX($F$64:$F2475,MATCH(MAX(M$64:M2474),M$64:M2474,0)-1)&gt;(1+$O$2),MAX(K$64:K2475)&gt;MAX(L$64:L2474)),MAX(M$64:M2474)+1,""))),"")</f>
        <v/>
      </c>
      <c r="N2475" s="91">
        <f t="shared" si="225"/>
        <v>0</v>
      </c>
      <c r="O2475" s="91" t="str">
        <f>IFERROR(IF(AND(N2474=$H$2*1,MAX(O$64:O2474)=MAX(P$64:P2474)),MAX(O$64:O2474)+1,""),"")</f>
        <v/>
      </c>
      <c r="P2475" s="91" t="str">
        <f>IFERROR(IF(MOD(MAX(Q$64:Q2475),10*MAX(O$64:O2475))&lt;=2,IF(AND(F2474/INDEX($F$64:$F2475,MATCH(MAX(O$64:O2475),O$64:O2475,0)-1)&lt;(1-$P$2),MAX(O$64:O2475)&gt;MAX(P$64:P2474)),MAX(O$64:O2475),""),IF(AND($F2474/INDEX($F$64:$F2475,MATCH(MAX(Q$64:Q2475),Q$64:Q2475,0)-1)&lt;(1-$P$2),MAX(O$64:O2475)&gt;MAX(P$64:P2474)),MAX(O$64:O2475),"")),"")</f>
        <v/>
      </c>
      <c r="Q2475" s="91" t="str">
        <f>IFERROR(IF(E2475="","",IF(O2475&lt;&gt;"",MAX(O$64:O2475)*10+1,IF(AND($F2474/INDEX($F$64:$F2475,MATCH(MAX(Q$64:Q2474),Q$64:Q2474,0)-1)&gt;(1+$O$2),MAX(O$64:O2475)&gt;MAX(P$64:P2474)),MAX(Q$64:Q2474)+1,""))),"")</f>
        <v/>
      </c>
    </row>
    <row r="2476" spans="1:17" x14ac:dyDescent="0.2">
      <c r="A2476" s="13">
        <f>HLOOKUP($E$2,历史数据!$V$3:$AE$5000,ROW(A2474),)</f>
        <v>1339777</v>
      </c>
      <c r="B2476" s="41">
        <v>40176</v>
      </c>
      <c r="C2476" s="100">
        <f>IFERROR(IF(A2476&lt;&gt;0,MAX($C$4:C2475)+1,""),"")</f>
        <v>2421</v>
      </c>
      <c r="D2476" s="100"/>
      <c r="E2476" s="99">
        <f t="shared" si="226"/>
        <v>40256</v>
      </c>
      <c r="F2476" s="101">
        <f>IFERROR(VLOOKUP(E2476,历史数据!AH:AJ,3,),"")</f>
        <v>15.4038106103822</v>
      </c>
      <c r="G2476" s="101">
        <f t="shared" si="222"/>
        <v>14.528495371241753</v>
      </c>
      <c r="H2476" s="105">
        <f t="shared" si="223"/>
        <v>1.7943120308627769E-4</v>
      </c>
      <c r="I2476" s="101">
        <f>IFERROR(VLOOKUP(E2476,历史数据!AH:AJ,2,),"")</f>
        <v>15.0519469162364</v>
      </c>
      <c r="J2476" s="104">
        <f t="shared" si="224"/>
        <v>1</v>
      </c>
      <c r="K2476" s="104" t="str">
        <f>IFERROR(IF(AND(J2475=$H$2*1,MAX(K$64:K2475)=MAX(L$64:L2475)),MAX(K$64:K2475)+1,""),"")</f>
        <v/>
      </c>
      <c r="L2476" s="104" t="str">
        <f>IFERROR(IF(AND($F2475/INDEX($F$64:$F2476,MATCH(MAX(M$64:M2476),M$64:M2476,0)-1)&lt;(1-$P$2),MAX(K$64:K2476)&gt;MAX(L$64:L2475)),MAX(K$64:K2476),""),"")</f>
        <v/>
      </c>
      <c r="M2476" s="104" t="str">
        <f>IFERROR(IF(E2476="","",IF(K2476&lt;&gt;"",MAX(M$64:M2475)+1,IF(AND($F2475/INDEX($F$64:$F2476,MATCH(MAX(M$64:M2475),M$64:M2475,0)-1)&gt;(1+$O$2),MAX(K$64:K2476)&gt;MAX(L$64:L2475)),MAX(M$64:M2475)+1,""))),"")</f>
        <v/>
      </c>
      <c r="N2476" s="91">
        <f t="shared" si="225"/>
        <v>1</v>
      </c>
      <c r="O2476" s="91" t="str">
        <f>IFERROR(IF(AND(N2475=$H$2*1,MAX(O$64:O2475)=MAX(P$64:P2475)),MAX(O$64:O2475)+1,""),"")</f>
        <v/>
      </c>
      <c r="P2476" s="91" t="str">
        <f>IFERROR(IF(MOD(MAX(Q$64:Q2476),10*MAX(O$64:O2476))&lt;=2,IF(AND(F2475/INDEX($F$64:$F2476,MATCH(MAX(O$64:O2476),O$64:O2476,0)-1)&lt;(1-$P$2),MAX(O$64:O2476)&gt;MAX(P$64:P2475)),MAX(O$64:O2476),""),IF(AND($F2475/INDEX($F$64:$F2476,MATCH(MAX(Q$64:Q2476),Q$64:Q2476,0)-1)&lt;(1-$P$2),MAX(O$64:O2476)&gt;MAX(P$64:P2475)),MAX(O$64:O2476),"")),"")</f>
        <v/>
      </c>
      <c r="Q2476" s="91" t="str">
        <f>IFERROR(IF(E2476="","",IF(O2476&lt;&gt;"",MAX(O$64:O2476)*10+1,IF(AND($F2475/INDEX($F$64:$F2476,MATCH(MAX(Q$64:Q2475),Q$64:Q2475,0)-1)&gt;(1+$O$2),MAX(O$64:O2476)&gt;MAX(P$64:P2475)),MAX(Q$64:Q2475)+1,""))),"")</f>
        <v/>
      </c>
    </row>
    <row r="2477" spans="1:17" x14ac:dyDescent="0.2">
      <c r="A2477" s="13">
        <f>HLOOKUP($E$2,历史数据!$V$3:$AE$5000,ROW(A2475),)</f>
        <v>1169870</v>
      </c>
      <c r="B2477" s="41">
        <v>40177</v>
      </c>
      <c r="C2477" s="100">
        <f>IFERROR(IF(A2477&lt;&gt;0,MAX($C$4:C2476)+1,""),"")</f>
        <v>2422</v>
      </c>
      <c r="D2477" s="100"/>
      <c r="E2477" s="99">
        <f t="shared" si="226"/>
        <v>40259</v>
      </c>
      <c r="F2477" s="101">
        <f>IFERROR(VLOOKUP(E2477,历史数据!AH:AJ,3,),"")</f>
        <v>15.3777466330381</v>
      </c>
      <c r="G2477" s="101">
        <f t="shared" si="222"/>
        <v>14.541527359913822</v>
      </c>
      <c r="H2477" s="105">
        <f t="shared" si="223"/>
        <v>8.9699506652718419E-4</v>
      </c>
      <c r="I2477" s="101">
        <f>IFERROR(VLOOKUP(E2477,历史数据!AH:AJ,2,),"")</f>
        <v>15.5471624857749</v>
      </c>
      <c r="J2477" s="104">
        <f t="shared" si="224"/>
        <v>2</v>
      </c>
      <c r="K2477" s="104" t="str">
        <f>IFERROR(IF(AND(J2476=$H$2*1,MAX(K$64:K2476)=MAX(L$64:L2476)),MAX(K$64:K2476)+1,""),"")</f>
        <v/>
      </c>
      <c r="L2477" s="104" t="str">
        <f>IFERROR(IF(AND($F2476/INDEX($F$64:$F2477,MATCH(MAX(M$64:M2477),M$64:M2477,0)-1)&lt;(1-$P$2),MAX(K$64:K2477)&gt;MAX(L$64:L2476)),MAX(K$64:K2477),""),"")</f>
        <v/>
      </c>
      <c r="M2477" s="104" t="str">
        <f>IFERROR(IF(E2477="","",IF(K2477&lt;&gt;"",MAX(M$64:M2476)+1,IF(AND($F2476/INDEX($F$64:$F2477,MATCH(MAX(M$64:M2476),M$64:M2476,0)-1)&gt;(1+$O$2),MAX(K$64:K2477)&gt;MAX(L$64:L2476)),MAX(M$64:M2476)+1,""))),"")</f>
        <v/>
      </c>
      <c r="N2477" s="91">
        <f t="shared" si="225"/>
        <v>2</v>
      </c>
      <c r="O2477" s="91" t="str">
        <f>IFERROR(IF(AND(N2476=$H$2*1,MAX(O$64:O2476)=MAX(P$64:P2476)),MAX(O$64:O2476)+1,""),"")</f>
        <v/>
      </c>
      <c r="P2477" s="91" t="str">
        <f>IFERROR(IF(MOD(MAX(Q$64:Q2477),10*MAX(O$64:O2477))&lt;=2,IF(AND(F2476/INDEX($F$64:$F2477,MATCH(MAX(O$64:O2477),O$64:O2477,0)-1)&lt;(1-$P$2),MAX(O$64:O2477)&gt;MAX(P$64:P2476)),MAX(O$64:O2477),""),IF(AND($F2476/INDEX($F$64:$F2477,MATCH(MAX(Q$64:Q2477),Q$64:Q2477,0)-1)&lt;(1-$P$2),MAX(O$64:O2477)&gt;MAX(P$64:P2476)),MAX(O$64:O2477),"")),"")</f>
        <v/>
      </c>
      <c r="Q2477" s="91" t="str">
        <f>IFERROR(IF(E2477="","",IF(O2477&lt;&gt;"",MAX(O$64:O2477)*10+1,IF(AND($F2476/INDEX($F$64:$F2477,MATCH(MAX(Q$64:Q2476),Q$64:Q2476,0)-1)&gt;(1+$O$2),MAX(O$64:O2477)&gt;MAX(P$64:P2476)),MAX(Q$64:Q2476)+1,""))),"")</f>
        <v/>
      </c>
    </row>
    <row r="2478" spans="1:17" x14ac:dyDescent="0.2">
      <c r="A2478" s="13">
        <f>HLOOKUP($E$2,历史数据!$V$3:$AE$5000,ROW(A2476),)</f>
        <v>607042</v>
      </c>
      <c r="B2478" s="41">
        <v>40178</v>
      </c>
      <c r="C2478" s="100">
        <f>IFERROR(IF(A2478&lt;&gt;0,MAX($C$4:C2477)+1,""),"")</f>
        <v>2423</v>
      </c>
      <c r="D2478" s="100"/>
      <c r="E2478" s="99">
        <f t="shared" si="226"/>
        <v>40260</v>
      </c>
      <c r="F2478" s="101">
        <f>IFERROR(VLOOKUP(E2478,历史数据!AH:AJ,3,),"")</f>
        <v>15.273490723661499</v>
      </c>
      <c r="G2478" s="101">
        <f t="shared" si="222"/>
        <v>14.546957355193847</v>
      </c>
      <c r="H2478" s="105">
        <f t="shared" si="223"/>
        <v>3.7341299477211543E-4</v>
      </c>
      <c r="I2478" s="101">
        <f>IFERROR(VLOOKUP(E2478,历史数据!AH:AJ,2,),"")</f>
        <v>15.3256186783498</v>
      </c>
      <c r="J2478" s="104">
        <f t="shared" si="224"/>
        <v>3</v>
      </c>
      <c r="K2478" s="104" t="str">
        <f>IFERROR(IF(AND(J2477=$H$2*1,MAX(K$64:K2477)=MAX(L$64:L2477)),MAX(K$64:K2477)+1,""),"")</f>
        <v/>
      </c>
      <c r="L2478" s="104" t="str">
        <f>IFERROR(IF(AND($F2477/INDEX($F$64:$F2478,MATCH(MAX(M$64:M2478),M$64:M2478,0)-1)&lt;(1-$P$2),MAX(K$64:K2478)&gt;MAX(L$64:L2477)),MAX(K$64:K2478),""),"")</f>
        <v/>
      </c>
      <c r="M2478" s="104" t="str">
        <f>IFERROR(IF(E2478="","",IF(K2478&lt;&gt;"",MAX(M$64:M2477)+1,IF(AND($F2477/INDEX($F$64:$F2478,MATCH(MAX(M$64:M2477),M$64:M2477,0)-1)&gt;(1+$O$2),MAX(K$64:K2478)&gt;MAX(L$64:L2477)),MAX(M$64:M2477)+1,""))),"")</f>
        <v/>
      </c>
      <c r="N2478" s="91">
        <f t="shared" si="225"/>
        <v>3</v>
      </c>
      <c r="O2478" s="91" t="str">
        <f>IFERROR(IF(AND(N2477=$H$2*1,MAX(O$64:O2477)=MAX(P$64:P2477)),MAX(O$64:O2477)+1,""),"")</f>
        <v/>
      </c>
      <c r="P2478" s="91" t="str">
        <f>IFERROR(IF(MOD(MAX(Q$64:Q2478),10*MAX(O$64:O2478))&lt;=2,IF(AND(F2477/INDEX($F$64:$F2478,MATCH(MAX(O$64:O2478),O$64:O2478,0)-1)&lt;(1-$P$2),MAX(O$64:O2478)&gt;MAX(P$64:P2477)),MAX(O$64:O2478),""),IF(AND($F2477/INDEX($F$64:$F2478,MATCH(MAX(Q$64:Q2478),Q$64:Q2478,0)-1)&lt;(1-$P$2),MAX(O$64:O2478)&gt;MAX(P$64:P2477)),MAX(O$64:O2478),"")),"")</f>
        <v/>
      </c>
      <c r="Q2478" s="91" t="str">
        <f>IFERROR(IF(E2478="","",IF(O2478&lt;&gt;"",MAX(O$64:O2478)*10+1,IF(AND($F2477/INDEX($F$64:$F2478,MATCH(MAX(Q$64:Q2477),Q$64:Q2477,0)-1)&gt;(1+$O$2),MAX(O$64:O2478)&gt;MAX(P$64:P2477)),MAX(Q$64:Q2477)+1,""))),"")</f>
        <v/>
      </c>
    </row>
    <row r="2479" spans="1:17" x14ac:dyDescent="0.2">
      <c r="A2479" s="13">
        <f>HLOOKUP($E$2,历史数据!$V$3:$AE$5000,ROW(A2477),)</f>
        <v>586932</v>
      </c>
      <c r="B2479" s="41">
        <v>40182</v>
      </c>
      <c r="C2479" s="100">
        <f>IFERROR(IF(A2479&lt;&gt;0,MAX($C$4:C2478)+1,""),"")</f>
        <v>2424</v>
      </c>
      <c r="D2479" s="100"/>
      <c r="E2479" s="99">
        <f t="shared" si="226"/>
        <v>40261</v>
      </c>
      <c r="F2479" s="101">
        <f>IFERROR(VLOOKUP(E2479,历史数据!AH:AJ,3,),"")</f>
        <v>15.4950345310867</v>
      </c>
      <c r="G2479" s="101">
        <f t="shared" si="222"/>
        <v>14.546740155382647</v>
      </c>
      <c r="H2479" s="105">
        <f t="shared" si="223"/>
        <v>-1.4930944382096634E-5</v>
      </c>
      <c r="I2479" s="101">
        <f>IFERROR(VLOOKUP(E2479,历史数据!AH:AJ,2,),"")</f>
        <v>15.429874587726299</v>
      </c>
      <c r="J2479" s="104">
        <f t="shared" si="224"/>
        <v>0</v>
      </c>
      <c r="K2479" s="104" t="str">
        <f>IFERROR(IF(AND(J2478=$H$2*1,MAX(K$64:K2478)=MAX(L$64:L2478)),MAX(K$64:K2478)+1,""),"")</f>
        <v/>
      </c>
      <c r="L2479" s="104" t="str">
        <f>IFERROR(IF(AND($F2478/INDEX($F$64:$F2479,MATCH(MAX(M$64:M2479),M$64:M2479,0)-1)&lt;(1-$P$2),MAX(K$64:K2479)&gt;MAX(L$64:L2478)),MAX(K$64:K2479),""),"")</f>
        <v/>
      </c>
      <c r="M2479" s="104" t="str">
        <f>IFERROR(IF(E2479="","",IF(K2479&lt;&gt;"",MAX(M$64:M2478)+1,IF(AND($F2478/INDEX($F$64:$F2479,MATCH(MAX(M$64:M2478),M$64:M2478,0)-1)&gt;(1+$O$2),MAX(K$64:K2479)&gt;MAX(L$64:L2478)),MAX(M$64:M2478)+1,""))),"")</f>
        <v/>
      </c>
      <c r="N2479" s="91">
        <f t="shared" si="225"/>
        <v>0</v>
      </c>
      <c r="O2479" s="91" t="str">
        <f>IFERROR(IF(AND(N2478=$H$2*1,MAX(O$64:O2478)=MAX(P$64:P2478)),MAX(O$64:O2478)+1,""),"")</f>
        <v/>
      </c>
      <c r="P2479" s="91" t="str">
        <f>IFERROR(IF(MOD(MAX(Q$64:Q2479),10*MAX(O$64:O2479))&lt;=2,IF(AND(F2478/INDEX($F$64:$F2479,MATCH(MAX(O$64:O2479),O$64:O2479,0)-1)&lt;(1-$P$2),MAX(O$64:O2479)&gt;MAX(P$64:P2478)),MAX(O$64:O2479),""),IF(AND($F2478/INDEX($F$64:$F2479,MATCH(MAX(Q$64:Q2479),Q$64:Q2479,0)-1)&lt;(1-$P$2),MAX(O$64:O2479)&gt;MAX(P$64:P2478)),MAX(O$64:O2479),"")),"")</f>
        <v/>
      </c>
      <c r="Q2479" s="91" t="str">
        <f>IFERROR(IF(E2479="","",IF(O2479&lt;&gt;"",MAX(O$64:O2479)*10+1,IF(AND($F2478/INDEX($F$64:$F2479,MATCH(MAX(Q$64:Q2478),Q$64:Q2478,0)-1)&gt;(1+$O$2),MAX(O$64:O2479)&gt;MAX(P$64:P2478)),MAX(Q$64:Q2478)+1,""))),"")</f>
        <v/>
      </c>
    </row>
    <row r="2480" spans="1:17" x14ac:dyDescent="0.2">
      <c r="A2480" s="13">
        <f>HLOOKUP($E$2,历史数据!$V$3:$AE$5000,ROW(A2478),)</f>
        <v>509231</v>
      </c>
      <c r="B2480" s="41">
        <v>40183</v>
      </c>
      <c r="C2480" s="100">
        <f>IFERROR(IF(A2480&lt;&gt;0,MAX($C$4:C2479)+1,""),"")</f>
        <v>2425</v>
      </c>
      <c r="D2480" s="100"/>
      <c r="E2480" s="99">
        <f t="shared" si="226"/>
        <v>40262</v>
      </c>
      <c r="F2480" s="101">
        <f>IFERROR(VLOOKUP(E2480,历史数据!AH:AJ,3,),"")</f>
        <v>15.4689705537425</v>
      </c>
      <c r="G2480" s="101">
        <f t="shared" si="222"/>
        <v>14.546957355193847</v>
      </c>
      <c r="H2480" s="105">
        <f t="shared" si="223"/>
        <v>1.4931167318543714E-5</v>
      </c>
      <c r="I2480" s="101">
        <f>IFERROR(VLOOKUP(E2480,历史数据!AH:AJ,2,),"")</f>
        <v>15.4038106103822</v>
      </c>
      <c r="J2480" s="104">
        <f t="shared" si="224"/>
        <v>1</v>
      </c>
      <c r="K2480" s="104" t="str">
        <f>IFERROR(IF(AND(J2479=$H$2*1,MAX(K$64:K2479)=MAX(L$64:L2479)),MAX(K$64:K2479)+1,""),"")</f>
        <v/>
      </c>
      <c r="L2480" s="104" t="str">
        <f>IFERROR(IF(AND($F2479/INDEX($F$64:$F2480,MATCH(MAX(M$64:M2480),M$64:M2480,0)-1)&lt;(1-$P$2),MAX(K$64:K2480)&gt;MAX(L$64:L2479)),MAX(K$64:K2480),""),"")</f>
        <v/>
      </c>
      <c r="M2480" s="104" t="str">
        <f>IFERROR(IF(E2480="","",IF(K2480&lt;&gt;"",MAX(M$64:M2479)+1,IF(AND($F2479/INDEX($F$64:$F2480,MATCH(MAX(M$64:M2479),M$64:M2479,0)-1)&gt;(1+$O$2),MAX(K$64:K2480)&gt;MAX(L$64:L2479)),MAX(M$64:M2479)+1,""))),"")</f>
        <v/>
      </c>
      <c r="N2480" s="91">
        <f t="shared" si="225"/>
        <v>1</v>
      </c>
      <c r="O2480" s="91" t="str">
        <f>IFERROR(IF(AND(N2479=$H$2*1,MAX(O$64:O2479)=MAX(P$64:P2479)),MAX(O$64:O2479)+1,""),"")</f>
        <v/>
      </c>
      <c r="P2480" s="91" t="str">
        <f>IFERROR(IF(MOD(MAX(Q$64:Q2480),10*MAX(O$64:O2480))&lt;=2,IF(AND(F2479/INDEX($F$64:$F2480,MATCH(MAX(O$64:O2480),O$64:O2480,0)-1)&lt;(1-$P$2),MAX(O$64:O2480)&gt;MAX(P$64:P2479)),MAX(O$64:O2480),""),IF(AND($F2479/INDEX($F$64:$F2480,MATCH(MAX(Q$64:Q2480),Q$64:Q2480,0)-1)&lt;(1-$P$2),MAX(O$64:O2480)&gt;MAX(P$64:P2479)),MAX(O$64:O2480),"")),"")</f>
        <v/>
      </c>
      <c r="Q2480" s="91" t="str">
        <f>IFERROR(IF(E2480="","",IF(O2480&lt;&gt;"",MAX(O$64:O2480)*10+1,IF(AND($F2479/INDEX($F$64:$F2480,MATCH(MAX(Q$64:Q2479),Q$64:Q2479,0)-1)&gt;(1+$O$2),MAX(O$64:O2480)&gt;MAX(P$64:P2479)),MAX(Q$64:Q2479)+1,""))),"")</f>
        <v/>
      </c>
    </row>
    <row r="2481" spans="1:17" x14ac:dyDescent="0.2">
      <c r="A2481" s="13">
        <f>HLOOKUP($E$2,历史数据!$V$3:$AE$5000,ROW(A2479),)</f>
        <v>544498</v>
      </c>
      <c r="B2481" s="41">
        <v>40184</v>
      </c>
      <c r="C2481" s="100">
        <f>IFERROR(IF(A2481&lt;&gt;0,MAX($C$4:C2480)+1,""),"")</f>
        <v>2426</v>
      </c>
      <c r="D2481" s="100"/>
      <c r="E2481" s="99">
        <f t="shared" si="226"/>
        <v>40263</v>
      </c>
      <c r="F2481" s="101">
        <f>IFERROR(VLOOKUP(E2481,历史数据!AH:AJ,3,),"")</f>
        <v>15.4820025424146</v>
      </c>
      <c r="G2481" s="101">
        <f t="shared" si="222"/>
        <v>14.548043354249851</v>
      </c>
      <c r="H2481" s="105">
        <f t="shared" si="223"/>
        <v>7.465472191103828E-5</v>
      </c>
      <c r="I2481" s="101">
        <f>IFERROR(VLOOKUP(E2481,历史数据!AH:AJ,2,),"")</f>
        <v>15.4559385650705</v>
      </c>
      <c r="J2481" s="104">
        <f t="shared" si="224"/>
        <v>2</v>
      </c>
      <c r="K2481" s="104" t="str">
        <f>IFERROR(IF(AND(J2480=$H$2*1,MAX(K$64:K2480)=MAX(L$64:L2480)),MAX(K$64:K2480)+1,""),"")</f>
        <v/>
      </c>
      <c r="L2481" s="104" t="str">
        <f>IFERROR(IF(AND($F2480/INDEX($F$64:$F2481,MATCH(MAX(M$64:M2481),M$64:M2481,0)-1)&lt;(1-$P$2),MAX(K$64:K2481)&gt;MAX(L$64:L2480)),MAX(K$64:K2481),""),"")</f>
        <v/>
      </c>
      <c r="M2481" s="104" t="str">
        <f>IFERROR(IF(E2481="","",IF(K2481&lt;&gt;"",MAX(M$64:M2480)+1,IF(AND($F2480/INDEX($F$64:$F2481,MATCH(MAX(M$64:M2480),M$64:M2480,0)-1)&gt;(1+$O$2),MAX(K$64:K2481)&gt;MAX(L$64:L2480)),MAX(M$64:M2480)+1,""))),"")</f>
        <v/>
      </c>
      <c r="N2481" s="91">
        <f t="shared" si="225"/>
        <v>2</v>
      </c>
      <c r="O2481" s="91" t="str">
        <f>IFERROR(IF(AND(N2480=$H$2*1,MAX(O$64:O2480)=MAX(P$64:P2480)),MAX(O$64:O2480)+1,""),"")</f>
        <v/>
      </c>
      <c r="P2481" s="91" t="str">
        <f>IFERROR(IF(MOD(MAX(Q$64:Q2481),10*MAX(O$64:O2481))&lt;=2,IF(AND(F2480/INDEX($F$64:$F2481,MATCH(MAX(O$64:O2481),O$64:O2481,0)-1)&lt;(1-$P$2),MAX(O$64:O2481)&gt;MAX(P$64:P2480)),MAX(O$64:O2481),""),IF(AND($F2480/INDEX($F$64:$F2481,MATCH(MAX(Q$64:Q2481),Q$64:Q2481,0)-1)&lt;(1-$P$2),MAX(O$64:O2481)&gt;MAX(P$64:P2480)),MAX(O$64:O2481),"")),"")</f>
        <v/>
      </c>
      <c r="Q2481" s="91" t="str">
        <f>IFERROR(IF(E2481="","",IF(O2481&lt;&gt;"",MAX(O$64:O2481)*10+1,IF(AND($F2480/INDEX($F$64:$F2481,MATCH(MAX(Q$64:Q2480),Q$64:Q2480,0)-1)&gt;(1+$O$2),MAX(O$64:O2481)&gt;MAX(P$64:P2480)),MAX(Q$64:Q2480)+1,""))),"")</f>
        <v/>
      </c>
    </row>
    <row r="2482" spans="1:17" x14ac:dyDescent="0.2">
      <c r="A2482" s="13">
        <f>HLOOKUP($E$2,历史数据!$V$3:$AE$5000,ROW(A2480),)</f>
        <v>712080</v>
      </c>
      <c r="B2482" s="41">
        <v>40185</v>
      </c>
      <c r="C2482" s="100">
        <f>IFERROR(IF(A2482&lt;&gt;0,MAX($C$4:C2481)+1,""),"")</f>
        <v>2427</v>
      </c>
      <c r="D2482" s="100"/>
      <c r="E2482" s="99">
        <f t="shared" si="226"/>
        <v>40266</v>
      </c>
      <c r="F2482" s="101">
        <f>IFERROR(VLOOKUP(E2482,历史数据!AH:AJ,3,),"")</f>
        <v>15.3386506670219</v>
      </c>
      <c r="G2482" s="101">
        <f t="shared" si="222"/>
        <v>14.542613358969826</v>
      </c>
      <c r="H2482" s="105">
        <f t="shared" si="223"/>
        <v>-3.7324574499830732E-4</v>
      </c>
      <c r="I2482" s="101">
        <f>IFERROR(VLOOKUP(E2482,历史数据!AH:AJ,2,),"")</f>
        <v>15.2865227123336</v>
      </c>
      <c r="J2482" s="104">
        <f t="shared" si="224"/>
        <v>0</v>
      </c>
      <c r="K2482" s="104" t="str">
        <f>IFERROR(IF(AND(J2481=$H$2*1,MAX(K$64:K2481)=MAX(L$64:L2481)),MAX(K$64:K2481)+1,""),"")</f>
        <v/>
      </c>
      <c r="L2482" s="104" t="str">
        <f>IFERROR(IF(AND($F2481/INDEX($F$64:$F2482,MATCH(MAX(M$64:M2482),M$64:M2482,0)-1)&lt;(1-$P$2),MAX(K$64:K2482)&gt;MAX(L$64:L2481)),MAX(K$64:K2482),""),"")</f>
        <v/>
      </c>
      <c r="M2482" s="104" t="str">
        <f>IFERROR(IF(E2482="","",IF(K2482&lt;&gt;"",MAX(M$64:M2481)+1,IF(AND($F2481/INDEX($F$64:$F2482,MATCH(MAX(M$64:M2481),M$64:M2481,0)-1)&gt;(1+$O$2),MAX(K$64:K2482)&gt;MAX(L$64:L2481)),MAX(M$64:M2481)+1,""))),"")</f>
        <v/>
      </c>
      <c r="N2482" s="91">
        <f t="shared" si="225"/>
        <v>0</v>
      </c>
      <c r="O2482" s="91" t="str">
        <f>IFERROR(IF(AND(N2481=$H$2*1,MAX(O$64:O2481)=MAX(P$64:P2481)),MAX(O$64:O2481)+1,""),"")</f>
        <v/>
      </c>
      <c r="P2482" s="91" t="str">
        <f>IFERROR(IF(MOD(MAX(Q$64:Q2482),10*MAX(O$64:O2482))&lt;=2,IF(AND(F2481/INDEX($F$64:$F2482,MATCH(MAX(O$64:O2482),O$64:O2482,0)-1)&lt;(1-$P$2),MAX(O$64:O2482)&gt;MAX(P$64:P2481)),MAX(O$64:O2482),""),IF(AND($F2481/INDEX($F$64:$F2482,MATCH(MAX(Q$64:Q2482),Q$64:Q2482,0)-1)&lt;(1-$P$2),MAX(O$64:O2482)&gt;MAX(P$64:P2481)),MAX(O$64:O2482),"")),"")</f>
        <v/>
      </c>
      <c r="Q2482" s="91" t="str">
        <f>IFERROR(IF(E2482="","",IF(O2482&lt;&gt;"",MAX(O$64:O2482)*10+1,IF(AND($F2481/INDEX($F$64:$F2482,MATCH(MAX(Q$64:Q2481),Q$64:Q2481,0)-1)&gt;(1+$O$2),MAX(O$64:O2482)&gt;MAX(P$64:P2481)),MAX(Q$64:Q2481)+1,""))),"")</f>
        <v/>
      </c>
    </row>
    <row r="2483" spans="1:17" x14ac:dyDescent="0.2">
      <c r="A2483" s="13">
        <f>HLOOKUP($E$2,历史数据!$V$3:$AE$5000,ROW(A2481),)</f>
        <v>337599</v>
      </c>
      <c r="B2483" s="41">
        <v>40186</v>
      </c>
      <c r="C2483" s="100">
        <f>IFERROR(IF(A2483&lt;&gt;0,MAX($C$4:C2482)+1,""),"")</f>
        <v>2428</v>
      </c>
      <c r="D2483" s="100"/>
      <c r="E2483" s="99">
        <f t="shared" si="226"/>
        <v>40267</v>
      </c>
      <c r="F2483" s="101">
        <f>IFERROR(VLOOKUP(E2483,历史数据!AH:AJ,3,),"")</f>
        <v>15.2604587349895</v>
      </c>
      <c r="G2483" s="101">
        <f t="shared" si="222"/>
        <v>14.538269362745803</v>
      </c>
      <c r="H2483" s="105">
        <f t="shared" si="223"/>
        <v>-2.9870808752152644E-4</v>
      </c>
      <c r="I2483" s="101">
        <f>IFERROR(VLOOKUP(E2483,历史数据!AH:AJ,2,),"")</f>
        <v>15.2995547010057</v>
      </c>
      <c r="J2483" s="104">
        <f t="shared" si="224"/>
        <v>0</v>
      </c>
      <c r="K2483" s="104" t="str">
        <f>IFERROR(IF(AND(J2482=$H$2*1,MAX(K$64:K2482)=MAX(L$64:L2482)),MAX(K$64:K2482)+1,""),"")</f>
        <v/>
      </c>
      <c r="L2483" s="104" t="str">
        <f>IFERROR(IF(AND($F2482/INDEX($F$64:$F2483,MATCH(MAX(M$64:M2483),M$64:M2483,0)-1)&lt;(1-$P$2),MAX(K$64:K2483)&gt;MAX(L$64:L2482)),MAX(K$64:K2483),""),"")</f>
        <v/>
      </c>
      <c r="M2483" s="104" t="str">
        <f>IFERROR(IF(E2483="","",IF(K2483&lt;&gt;"",MAX(M$64:M2482)+1,IF(AND($F2482/INDEX($F$64:$F2483,MATCH(MAX(M$64:M2482),M$64:M2482,0)-1)&gt;(1+$O$2),MAX(K$64:K2483)&gt;MAX(L$64:L2482)),MAX(M$64:M2482)+1,""))),"")</f>
        <v/>
      </c>
      <c r="N2483" s="91">
        <f t="shared" si="225"/>
        <v>0</v>
      </c>
      <c r="O2483" s="91" t="str">
        <f>IFERROR(IF(AND(N2482=$H$2*1,MAX(O$64:O2482)=MAX(P$64:P2482)),MAX(O$64:O2482)+1,""),"")</f>
        <v/>
      </c>
      <c r="P2483" s="91" t="str">
        <f>IFERROR(IF(MOD(MAX(Q$64:Q2483),10*MAX(O$64:O2483))&lt;=2,IF(AND(F2482/INDEX($F$64:$F2483,MATCH(MAX(O$64:O2483),O$64:O2483,0)-1)&lt;(1-$P$2),MAX(O$64:O2483)&gt;MAX(P$64:P2482)),MAX(O$64:O2483),""),IF(AND($F2482/INDEX($F$64:$F2483,MATCH(MAX(Q$64:Q2483),Q$64:Q2483,0)-1)&lt;(1-$P$2),MAX(O$64:O2483)&gt;MAX(P$64:P2482)),MAX(O$64:O2483),"")),"")</f>
        <v/>
      </c>
      <c r="Q2483" s="91" t="str">
        <f>IFERROR(IF(E2483="","",IF(O2483&lt;&gt;"",MAX(O$64:O2483)*10+1,IF(AND($F2482/INDEX($F$64:$F2483,MATCH(MAX(Q$64:Q2482),Q$64:Q2482,0)-1)&gt;(1+$O$2),MAX(O$64:O2483)&gt;MAX(P$64:P2482)),MAX(Q$64:Q2482)+1,""))),"")</f>
        <v/>
      </c>
    </row>
    <row r="2484" spans="1:17" x14ac:dyDescent="0.2">
      <c r="A2484" s="13">
        <f>HLOOKUP($E$2,历史数据!$V$3:$AE$5000,ROW(A2482),)</f>
        <v>2458220</v>
      </c>
      <c r="B2484" s="41">
        <v>40189</v>
      </c>
      <c r="C2484" s="100">
        <f>IFERROR(IF(A2484&lt;&gt;0,MAX($C$4:C2483)+1,""),"")</f>
        <v>2429</v>
      </c>
      <c r="D2484" s="100"/>
      <c r="E2484" s="99">
        <f t="shared" si="226"/>
        <v>40268</v>
      </c>
      <c r="F2484" s="101">
        <f>IFERROR(VLOOKUP(E2484,历史数据!AH:AJ,3,),"")</f>
        <v>15.3256186783498</v>
      </c>
      <c r="G2484" s="101">
        <f t="shared" si="222"/>
        <v>14.537400563500999</v>
      </c>
      <c r="H2484" s="105">
        <f t="shared" si="223"/>
        <v>-5.9759468140740957E-5</v>
      </c>
      <c r="I2484" s="101">
        <f>IFERROR(VLOOKUP(E2484,历史数据!AH:AJ,2,),"")</f>
        <v>15.2604587349895</v>
      </c>
      <c r="J2484" s="104">
        <f t="shared" si="224"/>
        <v>0</v>
      </c>
      <c r="K2484" s="104" t="str">
        <f>IFERROR(IF(AND(J2483=$H$2*1,MAX(K$64:K2483)=MAX(L$64:L2483)),MAX(K$64:K2483)+1,""),"")</f>
        <v/>
      </c>
      <c r="L2484" s="104" t="str">
        <f>IFERROR(IF(AND($F2483/INDEX($F$64:$F2484,MATCH(MAX(M$64:M2484),M$64:M2484,0)-1)&lt;(1-$P$2),MAX(K$64:K2484)&gt;MAX(L$64:L2483)),MAX(K$64:K2484),""),"")</f>
        <v/>
      </c>
      <c r="M2484" s="104" t="str">
        <f>IFERROR(IF(E2484="","",IF(K2484&lt;&gt;"",MAX(M$64:M2483)+1,IF(AND($F2483/INDEX($F$64:$F2484,MATCH(MAX(M$64:M2483),M$64:M2483,0)-1)&gt;(1+$O$2),MAX(K$64:K2484)&gt;MAX(L$64:L2483)),MAX(M$64:M2483)+1,""))),"")</f>
        <v/>
      </c>
      <c r="N2484" s="91">
        <f t="shared" si="225"/>
        <v>0</v>
      </c>
      <c r="O2484" s="91" t="str">
        <f>IFERROR(IF(AND(N2483=$H$2*1,MAX(O$64:O2483)=MAX(P$64:P2483)),MAX(O$64:O2483)+1,""),"")</f>
        <v/>
      </c>
      <c r="P2484" s="91" t="str">
        <f>IFERROR(IF(MOD(MAX(Q$64:Q2484),10*MAX(O$64:O2484))&lt;=2,IF(AND(F2483/INDEX($F$64:$F2484,MATCH(MAX(O$64:O2484),O$64:O2484,0)-1)&lt;(1-$P$2),MAX(O$64:O2484)&gt;MAX(P$64:P2483)),MAX(O$64:O2484),""),IF(AND($F2483/INDEX($F$64:$F2484,MATCH(MAX(Q$64:Q2484),Q$64:Q2484,0)-1)&lt;(1-$P$2),MAX(O$64:O2484)&gt;MAX(P$64:P2483)),MAX(O$64:O2484),"")),"")</f>
        <v/>
      </c>
      <c r="Q2484" s="91" t="str">
        <f>IFERROR(IF(E2484="","",IF(O2484&lt;&gt;"",MAX(O$64:O2484)*10+1,IF(AND($F2483/INDEX($F$64:$F2484,MATCH(MAX(Q$64:Q2483),Q$64:Q2483,0)-1)&gt;(1+$O$2),MAX(O$64:O2484)&gt;MAX(P$64:P2483)),MAX(Q$64:Q2483)+1,""))),"")</f>
        <v/>
      </c>
    </row>
    <row r="2485" spans="1:17" x14ac:dyDescent="0.2">
      <c r="A2485" s="13">
        <f>HLOOKUP($E$2,历史数据!$V$3:$AE$5000,ROW(A2483),)</f>
        <v>863843</v>
      </c>
      <c r="B2485" s="41">
        <v>40190</v>
      </c>
      <c r="C2485" s="100">
        <f>IFERROR(IF(A2485&lt;&gt;0,MAX($C$4:C2484)+1,""),"")</f>
        <v>2430</v>
      </c>
      <c r="D2485" s="100"/>
      <c r="E2485" s="99">
        <f t="shared" si="226"/>
        <v>40269</v>
      </c>
      <c r="F2485" s="101">
        <f>IFERROR(VLOOKUP(E2485,历史数据!AH:AJ,3,),"")</f>
        <v>15.5341304971029</v>
      </c>
      <c r="G2485" s="101">
        <f t="shared" si="222"/>
        <v>14.540875760480215</v>
      </c>
      <c r="H2485" s="105">
        <f t="shared" si="223"/>
        <v>2.3905215819275405E-4</v>
      </c>
      <c r="I2485" s="101">
        <f>IFERROR(VLOOKUP(E2485,历史数据!AH:AJ,2,),"")</f>
        <v>15.3256186783498</v>
      </c>
      <c r="J2485" s="104">
        <f t="shared" si="224"/>
        <v>1</v>
      </c>
      <c r="K2485" s="104" t="str">
        <f>IFERROR(IF(AND(J2484=$H$2*1,MAX(K$64:K2484)=MAX(L$64:L2484)),MAX(K$64:K2484)+1,""),"")</f>
        <v/>
      </c>
      <c r="L2485" s="104" t="str">
        <f>IFERROR(IF(AND($F2484/INDEX($F$64:$F2485,MATCH(MAX(M$64:M2485),M$64:M2485,0)-1)&lt;(1-$P$2),MAX(K$64:K2485)&gt;MAX(L$64:L2484)),MAX(K$64:K2485),""),"")</f>
        <v/>
      </c>
      <c r="M2485" s="104" t="str">
        <f>IFERROR(IF(E2485="","",IF(K2485&lt;&gt;"",MAX(M$64:M2484)+1,IF(AND($F2484/INDEX($F$64:$F2485,MATCH(MAX(M$64:M2484),M$64:M2484,0)-1)&gt;(1+$O$2),MAX(K$64:K2485)&gt;MAX(L$64:L2484)),MAX(M$64:M2484)+1,""))),"")</f>
        <v/>
      </c>
      <c r="N2485" s="91">
        <f t="shared" si="225"/>
        <v>1</v>
      </c>
      <c r="O2485" s="91" t="str">
        <f>IFERROR(IF(AND(N2484=$H$2*1,MAX(O$64:O2484)=MAX(P$64:P2484)),MAX(O$64:O2484)+1,""),"")</f>
        <v/>
      </c>
      <c r="P2485" s="91" t="str">
        <f>IFERROR(IF(MOD(MAX(Q$64:Q2485),10*MAX(O$64:O2485))&lt;=2,IF(AND(F2484/INDEX($F$64:$F2485,MATCH(MAX(O$64:O2485),O$64:O2485,0)-1)&lt;(1-$P$2),MAX(O$64:O2485)&gt;MAX(P$64:P2484)),MAX(O$64:O2485),""),IF(AND($F2484/INDEX($F$64:$F2485,MATCH(MAX(Q$64:Q2485),Q$64:Q2485,0)-1)&lt;(1-$P$2),MAX(O$64:O2485)&gt;MAX(P$64:P2484)),MAX(O$64:O2485),"")),"")</f>
        <v/>
      </c>
      <c r="Q2485" s="91" t="str">
        <f>IFERROR(IF(E2485="","",IF(O2485&lt;&gt;"",MAX(O$64:O2485)*10+1,IF(AND($F2484/INDEX($F$64:$F2485,MATCH(MAX(Q$64:Q2484),Q$64:Q2484,0)-1)&gt;(1+$O$2),MAX(O$64:O2485)&gt;MAX(P$64:P2484)),MAX(Q$64:Q2484)+1,""))),"")</f>
        <v/>
      </c>
    </row>
    <row r="2486" spans="1:17" x14ac:dyDescent="0.2">
      <c r="A2486" s="13">
        <f>HLOOKUP($E$2,历史数据!$V$3:$AE$5000,ROW(A2484),)</f>
        <v>845064</v>
      </c>
      <c r="B2486" s="41">
        <v>40191</v>
      </c>
      <c r="C2486" s="100">
        <f>IFERROR(IF(A2486&lt;&gt;0,MAX($C$4:C2485)+1,""),"")</f>
        <v>2431</v>
      </c>
      <c r="D2486" s="100"/>
      <c r="E2486" s="99">
        <f t="shared" si="226"/>
        <v>40270</v>
      </c>
      <c r="F2486" s="101">
        <f>IFERROR(VLOOKUP(E2486,历史数据!AH:AJ,3,),"")</f>
        <v>16.316049817426801</v>
      </c>
      <c r="G2486" s="101">
        <f t="shared" si="222"/>
        <v>14.566505338201948</v>
      </c>
      <c r="H2486" s="105">
        <f t="shared" si="223"/>
        <v>1.7625883161307421E-3</v>
      </c>
      <c r="I2486" s="101">
        <f>IFERROR(VLOOKUP(E2486,历史数据!AH:AJ,2,),"")</f>
        <v>15.5080665197587</v>
      </c>
      <c r="J2486" s="104">
        <f t="shared" si="224"/>
        <v>2</v>
      </c>
      <c r="K2486" s="104" t="str">
        <f>IFERROR(IF(AND(J2485=$H$2*1,MAX(K$64:K2485)=MAX(L$64:L2485)),MAX(K$64:K2485)+1,""),"")</f>
        <v/>
      </c>
      <c r="L2486" s="104" t="str">
        <f>IFERROR(IF(AND($F2485/INDEX($F$64:$F2486,MATCH(MAX(M$64:M2486),M$64:M2486,0)-1)&lt;(1-$P$2),MAX(K$64:K2486)&gt;MAX(L$64:L2485)),MAX(K$64:K2486),""),"")</f>
        <v/>
      </c>
      <c r="M2486" s="104" t="str">
        <f>IFERROR(IF(E2486="","",IF(K2486&lt;&gt;"",MAX(M$64:M2485)+1,IF(AND($F2485/INDEX($F$64:$F2486,MATCH(MAX(M$64:M2485),M$64:M2485,0)-1)&gt;(1+$O$2),MAX(K$64:K2486)&gt;MAX(L$64:L2485)),MAX(M$64:M2485)+1,""))),"")</f>
        <v/>
      </c>
      <c r="N2486" s="91">
        <f t="shared" si="225"/>
        <v>2</v>
      </c>
      <c r="O2486" s="91" t="str">
        <f>IFERROR(IF(AND(N2485=$H$2*1,MAX(O$64:O2485)=MAX(P$64:P2485)),MAX(O$64:O2485)+1,""),"")</f>
        <v/>
      </c>
      <c r="P2486" s="91" t="str">
        <f>IFERROR(IF(MOD(MAX(Q$64:Q2486),10*MAX(O$64:O2486))&lt;=2,IF(AND(F2485/INDEX($F$64:$F2486,MATCH(MAX(O$64:O2486),O$64:O2486,0)-1)&lt;(1-$P$2),MAX(O$64:O2486)&gt;MAX(P$64:P2485)),MAX(O$64:O2486),""),IF(AND($F2485/INDEX($F$64:$F2486,MATCH(MAX(Q$64:Q2486),Q$64:Q2486,0)-1)&lt;(1-$P$2),MAX(O$64:O2486)&gt;MAX(P$64:P2485)),MAX(O$64:O2486),"")),"")</f>
        <v/>
      </c>
      <c r="Q2486" s="91" t="str">
        <f>IFERROR(IF(E2486="","",IF(O2486&lt;&gt;"",MAX(O$64:O2486)*10+1,IF(AND($F2485/INDEX($F$64:$F2486,MATCH(MAX(Q$64:Q2485),Q$64:Q2485,0)-1)&gt;(1+$O$2),MAX(O$64:O2486)&gt;MAX(P$64:P2485)),MAX(Q$64:Q2485)+1,""))),"")</f>
        <v/>
      </c>
    </row>
    <row r="2487" spans="1:17" x14ac:dyDescent="0.2">
      <c r="A2487" s="13">
        <f>HLOOKUP($E$2,历史数据!$V$3:$AE$5000,ROW(A2485),)</f>
        <v>839309</v>
      </c>
      <c r="B2487" s="41">
        <v>40192</v>
      </c>
      <c r="C2487" s="100">
        <f>IFERROR(IF(A2487&lt;&gt;0,MAX($C$4:C2486)+1,""),"")</f>
        <v>2432</v>
      </c>
      <c r="D2487" s="100"/>
      <c r="E2487" s="99">
        <f t="shared" si="226"/>
        <v>40274</v>
      </c>
      <c r="F2487" s="101">
        <f>IFERROR(VLOOKUP(E2487,历史数据!AH:AJ,3,),"")</f>
        <v>17.137065103767</v>
      </c>
      <c r="G2487" s="101">
        <f t="shared" si="222"/>
        <v>14.603212106294933</v>
      </c>
      <c r="H2487" s="105">
        <f t="shared" si="223"/>
        <v>2.5199433385520997E-3</v>
      </c>
      <c r="I2487" s="101">
        <f>IFERROR(VLOOKUP(E2487,历史数据!AH:AJ,2,),"")</f>
        <v>16.342113794770999</v>
      </c>
      <c r="J2487" s="104">
        <f t="shared" si="224"/>
        <v>3</v>
      </c>
      <c r="K2487" s="104" t="str">
        <f>IFERROR(IF(AND(J2486=$H$2*1,MAX(K$64:K2486)=MAX(L$64:L2486)),MAX(K$64:K2486)+1,""),"")</f>
        <v/>
      </c>
      <c r="L2487" s="104" t="str">
        <f>IFERROR(IF(AND($F2486/INDEX($F$64:$F2487,MATCH(MAX(M$64:M2487),M$64:M2487,0)-1)&lt;(1-$P$2),MAX(K$64:K2487)&gt;MAX(L$64:L2486)),MAX(K$64:K2487),""),"")</f>
        <v/>
      </c>
      <c r="M2487" s="104" t="str">
        <f>IFERROR(IF(E2487="","",IF(K2487&lt;&gt;"",MAX(M$64:M2486)+1,IF(AND($F2486/INDEX($F$64:$F2487,MATCH(MAX(M$64:M2486),M$64:M2486,0)-1)&gt;(1+$O$2),MAX(K$64:K2487)&gt;MAX(L$64:L2486)),MAX(M$64:M2486)+1,""))),"")</f>
        <v/>
      </c>
      <c r="N2487" s="91">
        <f t="shared" si="225"/>
        <v>3</v>
      </c>
      <c r="O2487" s="91" t="str">
        <f>IFERROR(IF(AND(N2486=$H$2*1,MAX(O$64:O2486)=MAX(P$64:P2486)),MAX(O$64:O2486)+1,""),"")</f>
        <v/>
      </c>
      <c r="P2487" s="91" t="str">
        <f>IFERROR(IF(MOD(MAX(Q$64:Q2487),10*MAX(O$64:O2487))&lt;=2,IF(AND(F2486/INDEX($F$64:$F2487,MATCH(MAX(O$64:O2487),O$64:O2487,0)-1)&lt;(1-$P$2),MAX(O$64:O2487)&gt;MAX(P$64:P2486)),MAX(O$64:O2487),""),IF(AND($F2486/INDEX($F$64:$F2487,MATCH(MAX(Q$64:Q2487),Q$64:Q2487,0)-1)&lt;(1-$P$2),MAX(O$64:O2487)&gt;MAX(P$64:P2486)),MAX(O$64:O2487),"")),"")</f>
        <v/>
      </c>
      <c r="Q2487" s="91" t="str">
        <f>IFERROR(IF(E2487="","",IF(O2487&lt;&gt;"",MAX(O$64:O2487)*10+1,IF(AND($F2486/INDEX($F$64:$F2487,MATCH(MAX(Q$64:Q2486),Q$64:Q2486,0)-1)&gt;(1+$O$2),MAX(O$64:O2487)&gt;MAX(P$64:P2486)),MAX(Q$64:Q2486)+1,""))),"")</f>
        <v/>
      </c>
    </row>
    <row r="2488" spans="1:17" x14ac:dyDescent="0.2">
      <c r="A2488" s="13">
        <f>HLOOKUP($E$2,历史数据!$V$3:$AE$5000,ROW(A2486),)</f>
        <v>885072</v>
      </c>
      <c r="B2488" s="41">
        <v>40193</v>
      </c>
      <c r="C2488" s="100">
        <f>IFERROR(IF(A2488&lt;&gt;0,MAX($C$4:C2487)+1,""),"")</f>
        <v>2433</v>
      </c>
      <c r="D2488" s="100"/>
      <c r="E2488" s="99">
        <f t="shared" si="226"/>
        <v>40275</v>
      </c>
      <c r="F2488" s="101">
        <f>IFERROR(VLOOKUP(E2488,历史数据!AH:AJ,3,),"")</f>
        <v>17.189193058455299</v>
      </c>
      <c r="G2488" s="101">
        <f t="shared" si="222"/>
        <v>14.640787673632726</v>
      </c>
      <c r="H2488" s="105">
        <f t="shared" si="223"/>
        <v>2.5731028943691836E-3</v>
      </c>
      <c r="I2488" s="101">
        <f>IFERROR(VLOOKUP(E2488,历史数据!AH:AJ,2,),"")</f>
        <v>17.462864820568701</v>
      </c>
      <c r="J2488" s="104">
        <f t="shared" si="224"/>
        <v>4</v>
      </c>
      <c r="K2488" s="104" t="str">
        <f>IFERROR(IF(AND(J2487=$H$2*1,MAX(K$64:K2487)=MAX(L$64:L2487)),MAX(K$64:K2487)+1,""),"")</f>
        <v/>
      </c>
      <c r="L2488" s="104" t="str">
        <f>IFERROR(IF(AND($F2487/INDEX($F$64:$F2488,MATCH(MAX(M$64:M2488),M$64:M2488,0)-1)&lt;(1-$P$2),MAX(K$64:K2488)&gt;MAX(L$64:L2487)),MAX(K$64:K2488),""),"")</f>
        <v/>
      </c>
      <c r="M2488" s="104" t="str">
        <f>IFERROR(IF(E2488="","",IF(K2488&lt;&gt;"",MAX(M$64:M2487)+1,IF(AND($F2487/INDEX($F$64:$F2488,MATCH(MAX(M$64:M2487),M$64:M2487,0)-1)&gt;(1+$O$2),MAX(K$64:K2488)&gt;MAX(L$64:L2487)),MAX(M$64:M2487)+1,""))),"")</f>
        <v/>
      </c>
      <c r="N2488" s="91">
        <f t="shared" si="225"/>
        <v>4</v>
      </c>
      <c r="O2488" s="91" t="str">
        <f>IFERROR(IF(AND(N2487=$H$2*1,MAX(O$64:O2487)=MAX(P$64:P2487)),MAX(O$64:O2487)+1,""),"")</f>
        <v/>
      </c>
      <c r="P2488" s="91" t="str">
        <f>IFERROR(IF(MOD(MAX(Q$64:Q2488),10*MAX(O$64:O2488))&lt;=2,IF(AND(F2487/INDEX($F$64:$F2488,MATCH(MAX(O$64:O2488),O$64:O2488,0)-1)&lt;(1-$P$2),MAX(O$64:O2488)&gt;MAX(P$64:P2487)),MAX(O$64:O2488),""),IF(AND($F2487/INDEX($F$64:$F2488,MATCH(MAX(Q$64:Q2488),Q$64:Q2488,0)-1)&lt;(1-$P$2),MAX(O$64:O2488)&gt;MAX(P$64:P2487)),MAX(O$64:O2488),"")),"")</f>
        <v/>
      </c>
      <c r="Q2488" s="91" t="str">
        <f>IFERROR(IF(E2488="","",IF(O2488&lt;&gt;"",MAX(O$64:O2488)*10+1,IF(AND($F2487/INDEX($F$64:$F2488,MATCH(MAX(Q$64:Q2487),Q$64:Q2487,0)-1)&gt;(1+$O$2),MAX(O$64:O2488)&gt;MAX(P$64:P2487)),MAX(Q$64:Q2487)+1,""))),"")</f>
        <v/>
      </c>
    </row>
    <row r="2489" spans="1:17" x14ac:dyDescent="0.2">
      <c r="A2489" s="13">
        <f>HLOOKUP($E$2,历史数据!$V$3:$AE$5000,ROW(A2487),)</f>
        <v>1117104</v>
      </c>
      <c r="B2489" s="41">
        <v>40196</v>
      </c>
      <c r="C2489" s="100">
        <f>IFERROR(IF(A2489&lt;&gt;0,MAX($C$4:C2488)+1,""),"")</f>
        <v>2434</v>
      </c>
      <c r="D2489" s="100"/>
      <c r="E2489" s="99">
        <f t="shared" si="226"/>
        <v>40276</v>
      </c>
      <c r="F2489" s="101">
        <f>IFERROR(VLOOKUP(E2489,历史数据!AH:AJ,3,),"")</f>
        <v>17.2022250471273</v>
      </c>
      <c r="G2489" s="101">
        <f t="shared" si="222"/>
        <v>14.677494441725711</v>
      </c>
      <c r="H2489" s="105">
        <f t="shared" si="223"/>
        <v>2.5071580102955515E-3</v>
      </c>
      <c r="I2489" s="101">
        <f>IFERROR(VLOOKUP(E2489,历史数据!AH:AJ,2,),"")</f>
        <v>17.0719051604067</v>
      </c>
      <c r="J2489" s="104">
        <f t="shared" si="224"/>
        <v>5</v>
      </c>
      <c r="K2489" s="104" t="str">
        <f>IFERROR(IF(AND(J2488=$H$2*1,MAX(K$64:K2488)=MAX(L$64:L2488)),MAX(K$64:K2488)+1,""),"")</f>
        <v/>
      </c>
      <c r="L2489" s="104" t="str">
        <f>IFERROR(IF(AND($F2488/INDEX($F$64:$F2489,MATCH(MAX(M$64:M2489),M$64:M2489,0)-1)&lt;(1-$P$2),MAX(K$64:K2489)&gt;MAX(L$64:L2488)),MAX(K$64:K2489),""),"")</f>
        <v/>
      </c>
      <c r="M2489" s="104" t="str">
        <f>IFERROR(IF(E2489="","",IF(K2489&lt;&gt;"",MAX(M$64:M2488)+1,IF(AND($F2488/INDEX($F$64:$F2489,MATCH(MAX(M$64:M2488),M$64:M2488,0)-1)&gt;(1+$O$2),MAX(K$64:K2489)&gt;MAX(L$64:L2488)),MAX(M$64:M2488)+1,""))),"")</f>
        <v/>
      </c>
      <c r="N2489" s="91">
        <f t="shared" si="225"/>
        <v>5</v>
      </c>
      <c r="O2489" s="91" t="str">
        <f>IFERROR(IF(AND(N2488=$H$2*1,MAX(O$64:O2488)=MAX(P$64:P2488)),MAX(O$64:O2488)+1,""),"")</f>
        <v/>
      </c>
      <c r="P2489" s="91" t="str">
        <f>IFERROR(IF(MOD(MAX(Q$64:Q2489),10*MAX(O$64:O2489))&lt;=2,IF(AND(F2488/INDEX($F$64:$F2489,MATCH(MAX(O$64:O2489),O$64:O2489,0)-1)&lt;(1-$P$2),MAX(O$64:O2489)&gt;MAX(P$64:P2488)),MAX(O$64:O2489),""),IF(AND($F2488/INDEX($F$64:$F2489,MATCH(MAX(Q$64:Q2489),Q$64:Q2489,0)-1)&lt;(1-$P$2),MAX(O$64:O2489)&gt;MAX(P$64:P2488)),MAX(O$64:O2489),"")),"")</f>
        <v/>
      </c>
      <c r="Q2489" s="91" t="str">
        <f>IFERROR(IF(E2489="","",IF(O2489&lt;&gt;"",MAX(O$64:O2489)*10+1,IF(AND($F2488/INDEX($F$64:$F2489,MATCH(MAX(Q$64:Q2488),Q$64:Q2488,0)-1)&gt;(1+$O$2),MAX(O$64:O2489)&gt;MAX(P$64:P2488)),MAX(Q$64:Q2488)+1,""))),"")</f>
        <v/>
      </c>
    </row>
    <row r="2490" spans="1:17" x14ac:dyDescent="0.2">
      <c r="A2490" s="13">
        <f>HLOOKUP($E$2,历史数据!$V$3:$AE$5000,ROW(A2488),)</f>
        <v>779399</v>
      </c>
      <c r="B2490" s="41">
        <v>40197</v>
      </c>
      <c r="C2490" s="100">
        <f>IFERROR(IF(A2490&lt;&gt;0,MAX($C$4:C2489)+1,""),"")</f>
        <v>2435</v>
      </c>
      <c r="D2490" s="100"/>
      <c r="E2490" s="99">
        <f t="shared" si="226"/>
        <v>40277</v>
      </c>
      <c r="F2490" s="101">
        <f>IFERROR(VLOOKUP(E2490,历史数据!AH:AJ,3,),"")</f>
        <v>17.267384990487699</v>
      </c>
      <c r="G2490" s="101">
        <f t="shared" si="222"/>
        <v>14.715287208874706</v>
      </c>
      <c r="H2490" s="105">
        <f t="shared" si="223"/>
        <v>2.5748786551440528E-3</v>
      </c>
      <c r="I2490" s="101">
        <f>IFERROR(VLOOKUP(E2490,历史数据!AH:AJ,2,),"")</f>
        <v>17.176161069783198</v>
      </c>
      <c r="J2490" s="104">
        <f t="shared" si="224"/>
        <v>6</v>
      </c>
      <c r="K2490" s="104" t="str">
        <f>IFERROR(IF(AND(J2489=$H$2*1,MAX(K$64:K2489)=MAX(L$64:L2489)),MAX(K$64:K2489)+1,""),"")</f>
        <v/>
      </c>
      <c r="L2490" s="104" t="str">
        <f>IFERROR(IF(AND($F2489/INDEX($F$64:$F2490,MATCH(MAX(M$64:M2490),M$64:M2490,0)-1)&lt;(1-$P$2),MAX(K$64:K2490)&gt;MAX(L$64:L2489)),MAX(K$64:K2490),""),"")</f>
        <v/>
      </c>
      <c r="M2490" s="104" t="str">
        <f>IFERROR(IF(E2490="","",IF(K2490&lt;&gt;"",MAX(M$64:M2489)+1,IF(AND($F2489/INDEX($F$64:$F2490,MATCH(MAX(M$64:M2489),M$64:M2489,0)-1)&gt;(1+$O$2),MAX(K$64:K2490)&gt;MAX(L$64:L2489)),MAX(M$64:M2489)+1,""))),"")</f>
        <v/>
      </c>
      <c r="N2490" s="91">
        <f t="shared" si="225"/>
        <v>6</v>
      </c>
      <c r="O2490" s="91" t="str">
        <f>IFERROR(IF(AND(N2489=$H$2*1,MAX(O$64:O2489)=MAX(P$64:P2489)),MAX(O$64:O2489)+1,""),"")</f>
        <v/>
      </c>
      <c r="P2490" s="91" t="str">
        <f>IFERROR(IF(MOD(MAX(Q$64:Q2490),10*MAX(O$64:O2490))&lt;=2,IF(AND(F2489/INDEX($F$64:$F2490,MATCH(MAX(O$64:O2490),O$64:O2490,0)-1)&lt;(1-$P$2),MAX(O$64:O2490)&gt;MAX(P$64:P2489)),MAX(O$64:O2490),""),IF(AND($F2489/INDEX($F$64:$F2490,MATCH(MAX(Q$64:Q2490),Q$64:Q2490,0)-1)&lt;(1-$P$2),MAX(O$64:O2490)&gt;MAX(P$64:P2489)),MAX(O$64:O2490),"")),"")</f>
        <v/>
      </c>
      <c r="Q2490" s="91" t="str">
        <f>IFERROR(IF(E2490="","",IF(O2490&lt;&gt;"",MAX(O$64:O2490)*10+1,IF(AND($F2489/INDEX($F$64:$F2490,MATCH(MAX(Q$64:Q2489),Q$64:Q2489,0)-1)&gt;(1+$O$2),MAX(O$64:O2490)&gt;MAX(P$64:P2489)),MAX(Q$64:Q2489)+1,""))),"")</f>
        <v/>
      </c>
    </row>
    <row r="2491" spans="1:17" x14ac:dyDescent="0.2">
      <c r="A2491" s="13">
        <f>HLOOKUP($E$2,历史数据!$V$3:$AE$5000,ROW(A2489),)</f>
        <v>570971</v>
      </c>
      <c r="B2491" s="41">
        <v>40198</v>
      </c>
      <c r="C2491" s="100">
        <f>IFERROR(IF(A2491&lt;&gt;0,MAX($C$4:C2490)+1,""),"")</f>
        <v>2436</v>
      </c>
      <c r="D2491" s="100"/>
      <c r="E2491" s="99">
        <f t="shared" si="226"/>
        <v>40280</v>
      </c>
      <c r="F2491" s="101">
        <f>IFERROR(VLOOKUP(E2491,历史数据!AH:AJ,3,),"")</f>
        <v>17.3586089111921</v>
      </c>
      <c r="G2491" s="101">
        <f t="shared" si="222"/>
        <v>14.75525197413571</v>
      </c>
      <c r="H2491" s="105">
        <f t="shared" si="223"/>
        <v>2.7158671586717809E-3</v>
      </c>
      <c r="I2491" s="101">
        <f>IFERROR(VLOOKUP(E2491,历史数据!AH:AJ,2,),"")</f>
        <v>17.853824480730601</v>
      </c>
      <c r="J2491" s="104">
        <f t="shared" si="224"/>
        <v>7</v>
      </c>
      <c r="K2491" s="104" t="str">
        <f>IFERROR(IF(AND(J2490=$H$2*1,MAX(K$64:K2490)=MAX(L$64:L2490)),MAX(K$64:K2490)+1,""),"")</f>
        <v/>
      </c>
      <c r="L2491" s="104" t="str">
        <f>IFERROR(IF(AND($F2490/INDEX($F$64:$F2491,MATCH(MAX(M$64:M2491),M$64:M2491,0)-1)&lt;(1-$P$2),MAX(K$64:K2491)&gt;MAX(L$64:L2490)),MAX(K$64:K2491),""),"")</f>
        <v/>
      </c>
      <c r="M2491" s="104" t="str">
        <f>IFERROR(IF(E2491="","",IF(K2491&lt;&gt;"",MAX(M$64:M2490)+1,IF(AND($F2490/INDEX($F$64:$F2491,MATCH(MAX(M$64:M2490),M$64:M2490,0)-1)&gt;(1+$O$2),MAX(K$64:K2491)&gt;MAX(L$64:L2490)),MAX(M$64:M2490)+1,""))),"")</f>
        <v/>
      </c>
      <c r="N2491" s="91">
        <f t="shared" si="225"/>
        <v>7</v>
      </c>
      <c r="O2491" s="91" t="str">
        <f>IFERROR(IF(AND(N2490=$H$2*1,MAX(O$64:O2490)=MAX(P$64:P2490)),MAX(O$64:O2490)+1,""),"")</f>
        <v/>
      </c>
      <c r="P2491" s="91" t="str">
        <f>IFERROR(IF(MOD(MAX(Q$64:Q2491),10*MAX(O$64:O2491))&lt;=2,IF(AND(F2490/INDEX($F$64:$F2491,MATCH(MAX(O$64:O2491),O$64:O2491,0)-1)&lt;(1-$P$2),MAX(O$64:O2491)&gt;MAX(P$64:P2490)),MAX(O$64:O2491),""),IF(AND($F2490/INDEX($F$64:$F2491,MATCH(MAX(Q$64:Q2491),Q$64:Q2491,0)-1)&lt;(1-$P$2),MAX(O$64:O2491)&gt;MAX(P$64:P2490)),MAX(O$64:O2491),"")),"")</f>
        <v/>
      </c>
      <c r="Q2491" s="91" t="str">
        <f>IFERROR(IF(E2491="","",IF(O2491&lt;&gt;"",MAX(O$64:O2491)*10+1,IF(AND($F2490/INDEX($F$64:$F2491,MATCH(MAX(Q$64:Q2490),Q$64:Q2490,0)-1)&gt;(1+$O$2),MAX(O$64:O2491)&gt;MAX(P$64:P2490)),MAX(Q$64:Q2490)+1,""))),"")</f>
        <v/>
      </c>
    </row>
    <row r="2492" spans="1:17" x14ac:dyDescent="0.2">
      <c r="A2492" s="13">
        <f>HLOOKUP($E$2,历史数据!$V$3:$AE$5000,ROW(A2490),)</f>
        <v>452176</v>
      </c>
      <c r="B2492" s="41">
        <v>40199</v>
      </c>
      <c r="C2492" s="100">
        <f>IFERROR(IF(A2492&lt;&gt;0,MAX($C$4:C2491)+1,""),"")</f>
        <v>2437</v>
      </c>
      <c r="D2492" s="100"/>
      <c r="E2492" s="99">
        <f t="shared" si="226"/>
        <v>40281</v>
      </c>
      <c r="F2492" s="101">
        <f>IFERROR(VLOOKUP(E2492,历史数据!AH:AJ,3,),"")</f>
        <v>17.006745217046301</v>
      </c>
      <c r="G2492" s="101">
        <f t="shared" si="222"/>
        <v>14.791958742228696</v>
      </c>
      <c r="H2492" s="105">
        <f t="shared" si="223"/>
        <v>2.4877086584036423E-3</v>
      </c>
      <c r="I2492" s="101">
        <f>IFERROR(VLOOKUP(E2492,历史数据!AH:AJ,2,),"")</f>
        <v>17.267384990487699</v>
      </c>
      <c r="J2492" s="104">
        <f t="shared" si="224"/>
        <v>8</v>
      </c>
      <c r="K2492" s="104" t="str">
        <f>IFERROR(IF(AND(J2491=$H$2*1,MAX(K$64:K2491)=MAX(L$64:L2491)),MAX(K$64:K2491)+1,""),"")</f>
        <v/>
      </c>
      <c r="L2492" s="104" t="str">
        <f>IFERROR(IF(AND($F2491/INDEX($F$64:$F2492,MATCH(MAX(M$64:M2492),M$64:M2492,0)-1)&lt;(1-$P$2),MAX(K$64:K2492)&gt;MAX(L$64:L2491)),MAX(K$64:K2492),""),"")</f>
        <v/>
      </c>
      <c r="M2492" s="104" t="str">
        <f>IFERROR(IF(E2492="","",IF(K2492&lt;&gt;"",MAX(M$64:M2491)+1,IF(AND($F2491/INDEX($F$64:$F2492,MATCH(MAX(M$64:M2491),M$64:M2491,0)-1)&gt;(1+$O$2),MAX(K$64:K2492)&gt;MAX(L$64:L2491)),MAX(M$64:M2491)+1,""))),"")</f>
        <v/>
      </c>
      <c r="N2492" s="91">
        <f t="shared" si="225"/>
        <v>8</v>
      </c>
      <c r="O2492" s="91" t="str">
        <f>IFERROR(IF(AND(N2491=$H$2*1,MAX(O$64:O2491)=MAX(P$64:P2491)),MAX(O$64:O2491)+1,""),"")</f>
        <v/>
      </c>
      <c r="P2492" s="91" t="str">
        <f>IFERROR(IF(MOD(MAX(Q$64:Q2492),10*MAX(O$64:O2492))&lt;=2,IF(AND(F2491/INDEX($F$64:$F2492,MATCH(MAX(O$64:O2492),O$64:O2492,0)-1)&lt;(1-$P$2),MAX(O$64:O2492)&gt;MAX(P$64:P2491)),MAX(O$64:O2492),""),IF(AND($F2491/INDEX($F$64:$F2492,MATCH(MAX(Q$64:Q2492),Q$64:Q2492,0)-1)&lt;(1-$P$2),MAX(O$64:O2492)&gt;MAX(P$64:P2491)),MAX(O$64:O2492),"")),"")</f>
        <v/>
      </c>
      <c r="Q2492" s="91" t="str">
        <f>IFERROR(IF(E2492="","",IF(O2492&lt;&gt;"",MAX(O$64:O2492)*10+1,IF(AND($F2491/INDEX($F$64:$F2492,MATCH(MAX(Q$64:Q2491),Q$64:Q2491,0)-1)&gt;(1+$O$2),MAX(O$64:O2492)&gt;MAX(P$64:P2491)),MAX(Q$64:Q2491)+1,""))),"")</f>
        <v/>
      </c>
    </row>
    <row r="2493" spans="1:17" x14ac:dyDescent="0.2">
      <c r="A2493" s="13">
        <f>HLOOKUP($E$2,历史数据!$V$3:$AE$5000,ROW(A2491),)</f>
        <v>310168</v>
      </c>
      <c r="B2493" s="41">
        <v>40200</v>
      </c>
      <c r="C2493" s="100">
        <f>IFERROR(IF(A2493&lt;&gt;0,MAX($C$4:C2492)+1,""),"")</f>
        <v>2438</v>
      </c>
      <c r="D2493" s="100"/>
      <c r="E2493" s="99">
        <f t="shared" si="226"/>
        <v>40282</v>
      </c>
      <c r="F2493" s="101">
        <f>IFERROR(VLOOKUP(E2493,历史数据!AH:AJ,3,),"")</f>
        <v>17.0588731717346</v>
      </c>
      <c r="G2493" s="101">
        <f t="shared" si="222"/>
        <v>14.841480299182546</v>
      </c>
      <c r="H2493" s="105">
        <f t="shared" si="223"/>
        <v>3.3478701378792941E-3</v>
      </c>
      <c r="I2493" s="101">
        <f>IFERROR(VLOOKUP(E2493,历史数据!AH:AJ,2,),"")</f>
        <v>16.798233398293299</v>
      </c>
      <c r="J2493" s="104">
        <f t="shared" si="224"/>
        <v>9</v>
      </c>
      <c r="K2493" s="104" t="str">
        <f>IFERROR(IF(AND(J2492=$H$2*1,MAX(K$64:K2492)=MAX(L$64:L2492)),MAX(K$64:K2492)+1,""),"")</f>
        <v/>
      </c>
      <c r="L2493" s="104" t="str">
        <f>IFERROR(IF(AND($F2492/INDEX($F$64:$F2493,MATCH(MAX(M$64:M2493),M$64:M2493,0)-1)&lt;(1-$P$2),MAX(K$64:K2493)&gt;MAX(L$64:L2492)),MAX(K$64:K2493),""),"")</f>
        <v/>
      </c>
      <c r="M2493" s="104" t="str">
        <f>IFERROR(IF(E2493="","",IF(K2493&lt;&gt;"",MAX(M$64:M2492)+1,IF(AND($F2492/INDEX($F$64:$F2493,MATCH(MAX(M$64:M2492),M$64:M2492,0)-1)&gt;(1+$O$2),MAX(K$64:K2493)&gt;MAX(L$64:L2492)),MAX(M$64:M2492)+1,""))),"")</f>
        <v/>
      </c>
      <c r="N2493" s="91">
        <f t="shared" si="225"/>
        <v>9</v>
      </c>
      <c r="O2493" s="91" t="str">
        <f>IFERROR(IF(AND(N2492=$H$2*1,MAX(O$64:O2492)=MAX(P$64:P2492)),MAX(O$64:O2492)+1,""),"")</f>
        <v/>
      </c>
      <c r="P2493" s="91" t="str">
        <f>IFERROR(IF(MOD(MAX(Q$64:Q2493),10*MAX(O$64:O2493))&lt;=2,IF(AND(F2492/INDEX($F$64:$F2493,MATCH(MAX(O$64:O2493),O$64:O2493,0)-1)&lt;(1-$P$2),MAX(O$64:O2493)&gt;MAX(P$64:P2492)),MAX(O$64:O2493),""),IF(AND($F2492/INDEX($F$64:$F2493,MATCH(MAX(Q$64:Q2493),Q$64:Q2493,0)-1)&lt;(1-$P$2),MAX(O$64:O2493)&gt;MAX(P$64:P2492)),MAX(O$64:O2493),"")),"")</f>
        <v/>
      </c>
      <c r="Q2493" s="91" t="str">
        <f>IFERROR(IF(E2493="","",IF(O2493&lt;&gt;"",MAX(O$64:O2493)*10+1,IF(AND($F2492/INDEX($F$64:$F2493,MATCH(MAX(Q$64:Q2492),Q$64:Q2492,0)-1)&gt;(1+$O$2),MAX(O$64:O2493)&gt;MAX(P$64:P2492)),MAX(Q$64:Q2492)+1,""))),"")</f>
        <v/>
      </c>
    </row>
    <row r="2494" spans="1:17" x14ac:dyDescent="0.2">
      <c r="A2494" s="13">
        <f>HLOOKUP($E$2,历史数据!$V$3:$AE$5000,ROW(A2492),)</f>
        <v>267800</v>
      </c>
      <c r="B2494" s="41">
        <v>40203</v>
      </c>
      <c r="C2494" s="100">
        <f>IFERROR(IF(A2494&lt;&gt;0,MAX($C$4:C2493)+1,""),"")</f>
        <v>2439</v>
      </c>
      <c r="D2494" s="100"/>
      <c r="E2494" s="99">
        <f t="shared" si="226"/>
        <v>40283</v>
      </c>
      <c r="F2494" s="101">
        <f>IFERROR(VLOOKUP(E2494,历史数据!AH:AJ,3,),"")</f>
        <v>16.8242973756374</v>
      </c>
      <c r="G2494" s="101">
        <f t="shared" si="222"/>
        <v>14.889481457457991</v>
      </c>
      <c r="H2494" s="105">
        <f t="shared" si="223"/>
        <v>3.2342567794998445E-3</v>
      </c>
      <c r="I2494" s="101">
        <f>IFERROR(VLOOKUP(E2494,历史数据!AH:AJ,2,),"")</f>
        <v>17.2804169791597</v>
      </c>
      <c r="J2494" s="104">
        <f t="shared" si="224"/>
        <v>10</v>
      </c>
      <c r="K2494" s="104" t="str">
        <f>IFERROR(IF(AND(J2493=$H$2*1,MAX(K$64:K2493)=MAX(L$64:L2493)),MAX(K$64:K2493)+1,""),"")</f>
        <v/>
      </c>
      <c r="L2494" s="104" t="str">
        <f>IFERROR(IF(AND($F2493/INDEX($F$64:$F2494,MATCH(MAX(M$64:M2494),M$64:M2494,0)-1)&lt;(1-$P$2),MAX(K$64:K2494)&gt;MAX(L$64:L2493)),MAX(K$64:K2494),""),"")</f>
        <v/>
      </c>
      <c r="M2494" s="104" t="str">
        <f>IFERROR(IF(E2494="","",IF(K2494&lt;&gt;"",MAX(M$64:M2493)+1,IF(AND($F2493/INDEX($F$64:$F2494,MATCH(MAX(M$64:M2493),M$64:M2493,0)-1)&gt;(1+$O$2),MAX(K$64:K2494)&gt;MAX(L$64:L2493)),MAX(M$64:M2493)+1,""))),"")</f>
        <v/>
      </c>
      <c r="N2494" s="91">
        <f t="shared" si="225"/>
        <v>10</v>
      </c>
      <c r="O2494" s="91" t="str">
        <f>IFERROR(IF(AND(N2493=$H$2*1,MAX(O$64:O2493)=MAX(P$64:P2493)),MAX(O$64:O2493)+1,""),"")</f>
        <v/>
      </c>
      <c r="P2494" s="91" t="str">
        <f>IFERROR(IF(MOD(MAX(Q$64:Q2494),10*MAX(O$64:O2494))&lt;=2,IF(AND(F2493/INDEX($F$64:$F2494,MATCH(MAX(O$64:O2494),O$64:O2494,0)-1)&lt;(1-$P$2),MAX(O$64:O2494)&gt;MAX(P$64:P2493)),MAX(O$64:O2494),""),IF(AND($F2493/INDEX($F$64:$F2494,MATCH(MAX(Q$64:Q2494),Q$64:Q2494,0)-1)&lt;(1-$P$2),MAX(O$64:O2494)&gt;MAX(P$64:P2493)),MAX(O$64:O2494),"")),"")</f>
        <v/>
      </c>
      <c r="Q2494" s="91" t="str">
        <f>IFERROR(IF(E2494="","",IF(O2494&lt;&gt;"",MAX(O$64:O2494)*10+1,IF(AND($F2493/INDEX($F$64:$F2494,MATCH(MAX(Q$64:Q2493),Q$64:Q2493,0)-1)&gt;(1+$O$2),MAX(O$64:O2494)&gt;MAX(P$64:P2493)),MAX(Q$64:Q2493)+1,""))),"")</f>
        <v/>
      </c>
    </row>
    <row r="2495" spans="1:17" x14ac:dyDescent="0.2">
      <c r="A2495" s="13">
        <f>HLOOKUP($E$2,历史数据!$V$3:$AE$5000,ROW(A2493),)</f>
        <v>431474</v>
      </c>
      <c r="B2495" s="41">
        <v>40204</v>
      </c>
      <c r="C2495" s="100">
        <f>IFERROR(IF(A2495&lt;&gt;0,MAX($C$4:C2494)+1,""),"")</f>
        <v>2440</v>
      </c>
      <c r="D2495" s="100"/>
      <c r="E2495" s="99">
        <f t="shared" si="226"/>
        <v>40284</v>
      </c>
      <c r="F2495" s="101">
        <f>IFERROR(VLOOKUP(E2495,历史数据!AH:AJ,3,),"")</f>
        <v>17.006745217046301</v>
      </c>
      <c r="G2495" s="101">
        <f t="shared" si="222"/>
        <v>14.936831016299827</v>
      </c>
      <c r="H2495" s="105">
        <f t="shared" si="223"/>
        <v>3.1800676858440013E-3</v>
      </c>
      <c r="I2495" s="101">
        <f>IFERROR(VLOOKUP(E2495,历史数据!AH:AJ,2,),"")</f>
        <v>17.2152570357994</v>
      </c>
      <c r="J2495" s="104">
        <f t="shared" si="224"/>
        <v>11</v>
      </c>
      <c r="K2495" s="104" t="str">
        <f>IFERROR(IF(AND(J2494=$H$2*1,MAX(K$64:K2494)=MAX(L$64:L2494)),MAX(K$64:K2494)+1,""),"")</f>
        <v/>
      </c>
      <c r="L2495" s="104" t="str">
        <f>IFERROR(IF(AND($F2494/INDEX($F$64:$F2495,MATCH(MAX(M$64:M2495),M$64:M2495,0)-1)&lt;(1-$P$2),MAX(K$64:K2495)&gt;MAX(L$64:L2494)),MAX(K$64:K2495),""),"")</f>
        <v/>
      </c>
      <c r="M2495" s="104" t="str">
        <f>IFERROR(IF(E2495="","",IF(K2495&lt;&gt;"",MAX(M$64:M2494)+1,IF(AND($F2494/INDEX($F$64:$F2495,MATCH(MAX(M$64:M2494),M$64:M2494,0)-1)&gt;(1+$O$2),MAX(K$64:K2495)&gt;MAX(L$64:L2494)),MAX(M$64:M2494)+1,""))),"")</f>
        <v/>
      </c>
      <c r="N2495" s="91">
        <f t="shared" si="225"/>
        <v>11</v>
      </c>
      <c r="O2495" s="91" t="str">
        <f>IFERROR(IF(AND(N2494=$H$2*1,MAX(O$64:O2494)=MAX(P$64:P2494)),MAX(O$64:O2494)+1,""),"")</f>
        <v/>
      </c>
      <c r="P2495" s="91" t="str">
        <f>IFERROR(IF(MOD(MAX(Q$64:Q2495),10*MAX(O$64:O2495))&lt;=2,IF(AND(F2494/INDEX($F$64:$F2495,MATCH(MAX(O$64:O2495),O$64:O2495,0)-1)&lt;(1-$P$2),MAX(O$64:O2495)&gt;MAX(P$64:P2494)),MAX(O$64:O2495),""),IF(AND($F2494/INDEX($F$64:$F2495,MATCH(MAX(Q$64:Q2495),Q$64:Q2495,0)-1)&lt;(1-$P$2),MAX(O$64:O2495)&gt;MAX(P$64:P2494)),MAX(O$64:O2495),"")),"")</f>
        <v/>
      </c>
      <c r="Q2495" s="91" t="str">
        <f>IFERROR(IF(E2495="","",IF(O2495&lt;&gt;"",MAX(O$64:O2495)*10+1,IF(AND($F2494/INDEX($F$64:$F2495,MATCH(MAX(Q$64:Q2494),Q$64:Q2494,0)-1)&gt;(1+$O$2),MAX(O$64:O2495)&gt;MAX(P$64:P2494)),MAX(Q$64:Q2494)+1,""))),"")</f>
        <v/>
      </c>
    </row>
    <row r="2496" spans="1:17" x14ac:dyDescent="0.2">
      <c r="A2496" s="13">
        <f>HLOOKUP($E$2,历史数据!$V$3:$AE$5000,ROW(A2494),)</f>
        <v>936165</v>
      </c>
      <c r="B2496" s="41">
        <v>40205</v>
      </c>
      <c r="C2496" s="100">
        <f>IFERROR(IF(A2496&lt;&gt;0,MAX($C$4:C2495)+1,""),"")</f>
        <v>2441</v>
      </c>
      <c r="D2496" s="100"/>
      <c r="E2496" s="99">
        <f t="shared" si="226"/>
        <v>40287</v>
      </c>
      <c r="F2496" s="101">
        <f>IFERROR(VLOOKUP(E2496,历史数据!AH:AJ,3,),"")</f>
        <v>16.811265386965299</v>
      </c>
      <c r="G2496" s="101">
        <f t="shared" si="222"/>
        <v>14.98331177589686</v>
      </c>
      <c r="H2496" s="105">
        <f t="shared" si="223"/>
        <v>3.1118220154136012E-3</v>
      </c>
      <c r="I2496" s="101">
        <f>IFERROR(VLOOKUP(E2496,历史数据!AH:AJ,2,),"")</f>
        <v>17.006745217046301</v>
      </c>
      <c r="J2496" s="104">
        <f t="shared" si="224"/>
        <v>12</v>
      </c>
      <c r="K2496" s="104" t="str">
        <f>IFERROR(IF(AND(J2495=$H$2*1,MAX(K$64:K2495)=MAX(L$64:L2495)),MAX(K$64:K2495)+1,""),"")</f>
        <v/>
      </c>
      <c r="L2496" s="104" t="str">
        <f>IFERROR(IF(AND($F2495/INDEX($F$64:$F2496,MATCH(MAX(M$64:M2496),M$64:M2496,0)-1)&lt;(1-$P$2),MAX(K$64:K2496)&gt;MAX(L$64:L2495)),MAX(K$64:K2496),""),"")</f>
        <v/>
      </c>
      <c r="M2496" s="104" t="str">
        <f>IFERROR(IF(E2496="","",IF(K2496&lt;&gt;"",MAX(M$64:M2495)+1,IF(AND($F2495/INDEX($F$64:$F2496,MATCH(MAX(M$64:M2495),M$64:M2495,0)-1)&gt;(1+$O$2),MAX(K$64:K2496)&gt;MAX(L$64:L2495)),MAX(M$64:M2495)+1,""))),"")</f>
        <v/>
      </c>
      <c r="N2496" s="91">
        <f t="shared" si="225"/>
        <v>12</v>
      </c>
      <c r="O2496" s="91" t="str">
        <f>IFERROR(IF(AND(N2495=$H$2*1,MAX(O$64:O2495)=MAX(P$64:P2495)),MAX(O$64:O2495)+1,""),"")</f>
        <v/>
      </c>
      <c r="P2496" s="91" t="str">
        <f>IFERROR(IF(MOD(MAX(Q$64:Q2496),10*MAX(O$64:O2496))&lt;=2,IF(AND(F2495/INDEX($F$64:$F2496,MATCH(MAX(O$64:O2496),O$64:O2496,0)-1)&lt;(1-$P$2),MAX(O$64:O2496)&gt;MAX(P$64:P2495)),MAX(O$64:O2496),""),IF(AND($F2495/INDEX($F$64:$F2496,MATCH(MAX(Q$64:Q2496),Q$64:Q2496,0)-1)&lt;(1-$P$2),MAX(O$64:O2496)&gt;MAX(P$64:P2495)),MAX(O$64:O2496),"")),"")</f>
        <v/>
      </c>
      <c r="Q2496" s="91" t="str">
        <f>IFERROR(IF(E2496="","",IF(O2496&lt;&gt;"",MAX(O$64:O2496)*10+1,IF(AND($F2495/INDEX($F$64:$F2496,MATCH(MAX(Q$64:Q2495),Q$64:Q2495,0)-1)&gt;(1+$O$2),MAX(O$64:O2496)&gt;MAX(P$64:P2495)),MAX(Q$64:Q2495)+1,""))),"")</f>
        <v/>
      </c>
    </row>
    <row r="2497" spans="1:17" x14ac:dyDescent="0.2">
      <c r="A2497" s="13">
        <f>HLOOKUP($E$2,历史数据!$V$3:$AE$5000,ROW(A2495),)</f>
        <v>302662</v>
      </c>
      <c r="B2497" s="41">
        <v>40206</v>
      </c>
      <c r="C2497" s="100">
        <f>IFERROR(IF(A2497&lt;&gt;0,MAX($C$4:C2496)+1,""),"")</f>
        <v>2442</v>
      </c>
      <c r="D2497" s="100"/>
      <c r="E2497" s="99">
        <f t="shared" si="226"/>
        <v>40288</v>
      </c>
      <c r="F2497" s="101">
        <f>IFERROR(VLOOKUP(E2497,历史数据!AH:AJ,3,),"")</f>
        <v>16.8373293643095</v>
      </c>
      <c r="G2497" s="101">
        <f t="shared" ref="G2497:G2560" si="227">IFERROR(IF(E2497="","",AVERAGE(F2438:F2497)),"")</f>
        <v>15.034353731529121</v>
      </c>
      <c r="H2497" s="105">
        <f t="shared" si="223"/>
        <v>3.4065870346748905E-3</v>
      </c>
      <c r="I2497" s="101">
        <f>IFERROR(VLOOKUP(E2497,历史数据!AH:AJ,2,),"")</f>
        <v>16.2899858400827</v>
      </c>
      <c r="J2497" s="104">
        <f t="shared" si="224"/>
        <v>13</v>
      </c>
      <c r="K2497" s="104" t="str">
        <f>IFERROR(IF(AND(J2496=$H$2*1,MAX(K$64:K2496)=MAX(L$64:L2496)),MAX(K$64:K2496)+1,""),"")</f>
        <v/>
      </c>
      <c r="L2497" s="104" t="str">
        <f>IFERROR(IF(AND($F2496/INDEX($F$64:$F2497,MATCH(MAX(M$64:M2497),M$64:M2497,0)-1)&lt;(1-$P$2),MAX(K$64:K2497)&gt;MAX(L$64:L2496)),MAX(K$64:K2497),""),"")</f>
        <v/>
      </c>
      <c r="M2497" s="104" t="str">
        <f>IFERROR(IF(E2497="","",IF(K2497&lt;&gt;"",MAX(M$64:M2496)+1,IF(AND($F2496/INDEX($F$64:$F2497,MATCH(MAX(M$64:M2496),M$64:M2496,0)-1)&gt;(1+$O$2),MAX(K$64:K2497)&gt;MAX(L$64:L2496)),MAX(M$64:M2496)+1,""))),"")</f>
        <v/>
      </c>
      <c r="N2497" s="91">
        <f t="shared" si="225"/>
        <v>13</v>
      </c>
      <c r="O2497" s="91" t="str">
        <f>IFERROR(IF(AND(N2496=$H$2*1,MAX(O$64:O2496)=MAX(P$64:P2496)),MAX(O$64:O2496)+1,""),"")</f>
        <v/>
      </c>
      <c r="P2497" s="91" t="str">
        <f>IFERROR(IF(MOD(MAX(Q$64:Q2497),10*MAX(O$64:O2497))&lt;=2,IF(AND(F2496/INDEX($F$64:$F2497,MATCH(MAX(O$64:O2497),O$64:O2497,0)-1)&lt;(1-$P$2),MAX(O$64:O2497)&gt;MAX(P$64:P2496)),MAX(O$64:O2497),""),IF(AND($F2496/INDEX($F$64:$F2497,MATCH(MAX(Q$64:Q2497),Q$64:Q2497,0)-1)&lt;(1-$P$2),MAX(O$64:O2497)&gt;MAX(P$64:P2496)),MAX(O$64:O2497),"")),"")</f>
        <v/>
      </c>
      <c r="Q2497" s="91" t="str">
        <f>IFERROR(IF(E2497="","",IF(O2497&lt;&gt;"",MAX(O$64:O2497)*10+1,IF(AND($F2496/INDEX($F$64:$F2497,MATCH(MAX(Q$64:Q2496),Q$64:Q2496,0)-1)&gt;(1+$O$2),MAX(O$64:O2497)&gt;MAX(P$64:P2496)),MAX(Q$64:Q2496)+1,""))),"")</f>
        <v/>
      </c>
    </row>
    <row r="2498" spans="1:17" x14ac:dyDescent="0.2">
      <c r="A2498" s="13">
        <f>HLOOKUP($E$2,历史数据!$V$3:$AE$5000,ROW(A2496),)</f>
        <v>199931</v>
      </c>
      <c r="B2498" s="41">
        <v>40207</v>
      </c>
      <c r="C2498" s="100">
        <f>IFERROR(IF(A2498&lt;&gt;0,MAX($C$4:C2497)+1,""),"")</f>
        <v>2443</v>
      </c>
      <c r="D2498" s="100"/>
      <c r="E2498" s="99">
        <f t="shared" si="226"/>
        <v>40289</v>
      </c>
      <c r="F2498" s="101">
        <f>IFERROR(VLOOKUP(E2498,历史数据!AH:AJ,3,),"")</f>
        <v>17.006745217046301</v>
      </c>
      <c r="G2498" s="101">
        <f t="shared" si="227"/>
        <v>15.077576493958139</v>
      </c>
      <c r="H2498" s="105">
        <f t="shared" ref="H2498:H2561" si="228">IFERROR(G2498/G2497-1,"")</f>
        <v>2.8749331830855152E-3</v>
      </c>
      <c r="I2498" s="101">
        <f>IFERROR(VLOOKUP(E2498,历史数据!AH:AJ,2,),"")</f>
        <v>16.707009477588802</v>
      </c>
      <c r="J2498" s="104">
        <f t="shared" ref="J2498:J2561" si="229">IFERROR(IF(L2498&lt;&gt;"","0",IF(AND($H2498&gt;0,$F2498&gt;$G2498),J2497+1,0)),"")</f>
        <v>14</v>
      </c>
      <c r="K2498" s="104" t="str">
        <f>IFERROR(IF(AND(J2497=$H$2*1,MAX(K$64:K2497)=MAX(L$64:L2497)),MAX(K$64:K2497)+1,""),"")</f>
        <v/>
      </c>
      <c r="L2498" s="104" t="str">
        <f>IFERROR(IF(AND($F2497/INDEX($F$64:$F2498,MATCH(MAX(M$64:M2498),M$64:M2498,0)-1)&lt;(1-$P$2),MAX(K$64:K2498)&gt;MAX(L$64:L2497)),MAX(K$64:K2498),""),"")</f>
        <v/>
      </c>
      <c r="M2498" s="104" t="str">
        <f>IFERROR(IF(E2498="","",IF(K2498&lt;&gt;"",MAX(M$64:M2497)+1,IF(AND($F2497/INDEX($F$64:$F2498,MATCH(MAX(M$64:M2497),M$64:M2497,0)-1)&gt;(1+$O$2),MAX(K$64:K2498)&gt;MAX(L$64:L2497)),MAX(M$64:M2497)+1,""))),"")</f>
        <v/>
      </c>
      <c r="N2498" s="91">
        <f t="shared" ref="N2498:N2561" si="230">IFERROR(IF(P2498&lt;&gt;"","0",IF(AND($H2498&gt;0,$F2498&gt;$G2498),N2497+1,0)),"")</f>
        <v>14</v>
      </c>
      <c r="O2498" s="91" t="str">
        <f>IFERROR(IF(AND(N2497=$H$2*1,MAX(O$64:O2497)=MAX(P$64:P2497)),MAX(O$64:O2497)+1,""),"")</f>
        <v/>
      </c>
      <c r="P2498" s="91" t="str">
        <f>IFERROR(IF(MOD(MAX(Q$64:Q2498),10*MAX(O$64:O2498))&lt;=2,IF(AND(F2497/INDEX($F$64:$F2498,MATCH(MAX(O$64:O2498),O$64:O2498,0)-1)&lt;(1-$P$2),MAX(O$64:O2498)&gt;MAX(P$64:P2497)),MAX(O$64:O2498),""),IF(AND($F2497/INDEX($F$64:$F2498,MATCH(MAX(Q$64:Q2498),Q$64:Q2498,0)-1)&lt;(1-$P$2),MAX(O$64:O2498)&gt;MAX(P$64:P2497)),MAX(O$64:O2498),"")),"")</f>
        <v/>
      </c>
      <c r="Q2498" s="91" t="str">
        <f>IFERROR(IF(E2498="","",IF(O2498&lt;&gt;"",MAX(O$64:O2498)*10+1,IF(AND($F2497/INDEX($F$64:$F2498,MATCH(MAX(Q$64:Q2497),Q$64:Q2497,0)-1)&gt;(1+$O$2),MAX(O$64:O2498)&gt;MAX(P$64:P2497)),MAX(Q$64:Q2497)+1,""))),"")</f>
        <v/>
      </c>
    </row>
    <row r="2499" spans="1:17" x14ac:dyDescent="0.2">
      <c r="A2499" s="13">
        <f>HLOOKUP($E$2,历史数据!$V$3:$AE$5000,ROW(A2497),)</f>
        <v>294221</v>
      </c>
      <c r="B2499" s="41">
        <v>40210</v>
      </c>
      <c r="C2499" s="100">
        <f>IFERROR(IF(A2499&lt;&gt;0,MAX($C$4:C2498)+1,""),"")</f>
        <v>2444</v>
      </c>
      <c r="D2499" s="100"/>
      <c r="E2499" s="99">
        <f t="shared" si="226"/>
        <v>40290</v>
      </c>
      <c r="F2499" s="101">
        <f>IFERROR(VLOOKUP(E2499,历史数据!AH:AJ,3,),"")</f>
        <v>16.850361352981501</v>
      </c>
      <c r="G2499" s="101">
        <f t="shared" si="227"/>
        <v>15.11710685959674</v>
      </c>
      <c r="H2499" s="105">
        <f t="shared" si="228"/>
        <v>2.6217983808234369E-3</v>
      </c>
      <c r="I2499" s="101">
        <f>IFERROR(VLOOKUP(E2499,历史数据!AH:AJ,2,),"")</f>
        <v>17.2022250471273</v>
      </c>
      <c r="J2499" s="104">
        <f t="shared" si="229"/>
        <v>15</v>
      </c>
      <c r="K2499" s="104" t="str">
        <f>IFERROR(IF(AND(J2498=$H$2*1,MAX(K$64:K2498)=MAX(L$64:L2498)),MAX(K$64:K2498)+1,""),"")</f>
        <v/>
      </c>
      <c r="L2499" s="104" t="str">
        <f>IFERROR(IF(AND($F2498/INDEX($F$64:$F2499,MATCH(MAX(M$64:M2499),M$64:M2499,0)-1)&lt;(1-$P$2),MAX(K$64:K2499)&gt;MAX(L$64:L2498)),MAX(K$64:K2499),""),"")</f>
        <v/>
      </c>
      <c r="M2499" s="104" t="str">
        <f>IFERROR(IF(E2499="","",IF(K2499&lt;&gt;"",MAX(M$64:M2498)+1,IF(AND($F2498/INDEX($F$64:$F2499,MATCH(MAX(M$64:M2498),M$64:M2498,0)-1)&gt;(1+$O$2),MAX(K$64:K2499)&gt;MAX(L$64:L2498)),MAX(M$64:M2498)+1,""))),"")</f>
        <v/>
      </c>
      <c r="N2499" s="91">
        <f t="shared" si="230"/>
        <v>15</v>
      </c>
      <c r="O2499" s="91" t="str">
        <f>IFERROR(IF(AND(N2498=$H$2*1,MAX(O$64:O2498)=MAX(P$64:P2498)),MAX(O$64:O2498)+1,""),"")</f>
        <v/>
      </c>
      <c r="P2499" s="91" t="str">
        <f>IFERROR(IF(MOD(MAX(Q$64:Q2499),10*MAX(O$64:O2499))&lt;=2,IF(AND(F2498/INDEX($F$64:$F2499,MATCH(MAX(O$64:O2499),O$64:O2499,0)-1)&lt;(1-$P$2),MAX(O$64:O2499)&gt;MAX(P$64:P2498)),MAX(O$64:O2499),""),IF(AND($F2498/INDEX($F$64:$F2499,MATCH(MAX(Q$64:Q2499),Q$64:Q2499,0)-1)&lt;(1-$P$2),MAX(O$64:O2499)&gt;MAX(P$64:P2498)),MAX(O$64:O2499),"")),"")</f>
        <v/>
      </c>
      <c r="Q2499" s="91" t="str">
        <f>IFERROR(IF(E2499="","",IF(O2499&lt;&gt;"",MAX(O$64:O2499)*10+1,IF(AND($F2498/INDEX($F$64:$F2499,MATCH(MAX(Q$64:Q2498),Q$64:Q2498,0)-1)&gt;(1+$O$2),MAX(O$64:O2499)&gt;MAX(P$64:P2498)),MAX(Q$64:Q2498)+1,""))),"")</f>
        <v/>
      </c>
    </row>
    <row r="2500" spans="1:17" x14ac:dyDescent="0.2">
      <c r="A2500" s="13">
        <f>HLOOKUP($E$2,历史数据!$V$3:$AE$5000,ROW(A2498),)</f>
        <v>483622</v>
      </c>
      <c r="B2500" s="41">
        <v>40211</v>
      </c>
      <c r="C2500" s="100">
        <f>IFERROR(IF(A2500&lt;&gt;0,MAX($C$4:C2499)+1,""),"")</f>
        <v>2445</v>
      </c>
      <c r="D2500" s="100"/>
      <c r="E2500" s="99">
        <f t="shared" si="226"/>
        <v>40291</v>
      </c>
      <c r="F2500" s="101">
        <f>IFERROR(VLOOKUP(E2500,历史数据!AH:AJ,3,),"")</f>
        <v>16.6809455002447</v>
      </c>
      <c r="G2500" s="101">
        <f t="shared" si="227"/>
        <v>15.162718819948973</v>
      </c>
      <c r="H2500" s="105">
        <f t="shared" si="228"/>
        <v>3.0172413793103647E-3</v>
      </c>
      <c r="I2500" s="101">
        <f>IFERROR(VLOOKUP(E2500,历史数据!AH:AJ,2,),"")</f>
        <v>16.6809455002447</v>
      </c>
      <c r="J2500" s="104">
        <f t="shared" si="229"/>
        <v>16</v>
      </c>
      <c r="K2500" s="104" t="str">
        <f>IFERROR(IF(AND(J2499=$H$2*1,MAX(K$64:K2499)=MAX(L$64:L2499)),MAX(K$64:K2499)+1,""),"")</f>
        <v/>
      </c>
      <c r="L2500" s="104" t="str">
        <f>IFERROR(IF(AND($F2499/INDEX($F$64:$F2500,MATCH(MAX(M$64:M2500),M$64:M2500,0)-1)&lt;(1-$P$2),MAX(K$64:K2500)&gt;MAX(L$64:L2499)),MAX(K$64:K2500),""),"")</f>
        <v/>
      </c>
      <c r="M2500" s="104" t="str">
        <f>IFERROR(IF(E2500="","",IF(K2500&lt;&gt;"",MAX(M$64:M2499)+1,IF(AND($F2499/INDEX($F$64:$F2500,MATCH(MAX(M$64:M2499),M$64:M2499,0)-1)&gt;(1+$O$2),MAX(K$64:K2500)&gt;MAX(L$64:L2499)),MAX(M$64:M2499)+1,""))),"")</f>
        <v/>
      </c>
      <c r="N2500" s="91">
        <f t="shared" si="230"/>
        <v>16</v>
      </c>
      <c r="O2500" s="91" t="str">
        <f>IFERROR(IF(AND(N2499=$H$2*1,MAX(O$64:O2499)=MAX(P$64:P2499)),MAX(O$64:O2499)+1,""),"")</f>
        <v/>
      </c>
      <c r="P2500" s="91" t="str">
        <f>IFERROR(IF(MOD(MAX(Q$64:Q2500),10*MAX(O$64:O2500))&lt;=2,IF(AND(F2499/INDEX($F$64:$F2500,MATCH(MAX(O$64:O2500),O$64:O2500,0)-1)&lt;(1-$P$2),MAX(O$64:O2500)&gt;MAX(P$64:P2499)),MAX(O$64:O2500),""),IF(AND($F2499/INDEX($F$64:$F2500,MATCH(MAX(Q$64:Q2500),Q$64:Q2500,0)-1)&lt;(1-$P$2),MAX(O$64:O2500)&gt;MAX(P$64:P2499)),MAX(O$64:O2500),"")),"")</f>
        <v/>
      </c>
      <c r="Q2500" s="91" t="str">
        <f>IFERROR(IF(E2500="","",IF(O2500&lt;&gt;"",MAX(O$64:O2500)*10+1,IF(AND($F2499/INDEX($F$64:$F2500,MATCH(MAX(Q$64:Q2499),Q$64:Q2499,0)-1)&gt;(1+$O$2),MAX(O$64:O2500)&gt;MAX(P$64:P2499)),MAX(Q$64:Q2499)+1,""))),"")</f>
        <v/>
      </c>
    </row>
    <row r="2501" spans="1:17" x14ac:dyDescent="0.2">
      <c r="A2501" s="13">
        <f>HLOOKUP($E$2,历史数据!$V$3:$AE$5000,ROW(A2499),)</f>
        <v>716335</v>
      </c>
      <c r="B2501" s="41">
        <v>40212</v>
      </c>
      <c r="C2501" s="100">
        <f>IFERROR(IF(A2501&lt;&gt;0,MAX($C$4:C2500)+1,""),"")</f>
        <v>2446</v>
      </c>
      <c r="D2501" s="100"/>
      <c r="E2501" s="99">
        <f t="shared" si="226"/>
        <v>40294</v>
      </c>
      <c r="F2501" s="101">
        <f>IFERROR(VLOOKUP(E2501,历史数据!AH:AJ,3,),"")</f>
        <v>16.5245616361799</v>
      </c>
      <c r="G2501" s="101">
        <f t="shared" si="227"/>
        <v>15.204638383510787</v>
      </c>
      <c r="H2501" s="105">
        <f t="shared" si="228"/>
        <v>2.7646468987252426E-3</v>
      </c>
      <c r="I2501" s="101">
        <f>IFERROR(VLOOKUP(E2501,历史数据!AH:AJ,2,),"")</f>
        <v>16.6809455002447</v>
      </c>
      <c r="J2501" s="104">
        <f t="shared" si="229"/>
        <v>17</v>
      </c>
      <c r="K2501" s="104" t="str">
        <f>IFERROR(IF(AND(J2500=$H$2*1,MAX(K$64:K2500)=MAX(L$64:L2500)),MAX(K$64:K2500)+1,""),"")</f>
        <v/>
      </c>
      <c r="L2501" s="104" t="str">
        <f>IFERROR(IF(AND($F2500/INDEX($F$64:$F2501,MATCH(MAX(M$64:M2501),M$64:M2501,0)-1)&lt;(1-$P$2),MAX(K$64:K2501)&gt;MAX(L$64:L2500)),MAX(K$64:K2501),""),"")</f>
        <v/>
      </c>
      <c r="M2501" s="104" t="str">
        <f>IFERROR(IF(E2501="","",IF(K2501&lt;&gt;"",MAX(M$64:M2500)+1,IF(AND($F2500/INDEX($F$64:$F2501,MATCH(MAX(M$64:M2500),M$64:M2500,0)-1)&gt;(1+$O$2),MAX(K$64:K2501)&gt;MAX(L$64:L2500)),MAX(M$64:M2500)+1,""))),"")</f>
        <v/>
      </c>
      <c r="N2501" s="91">
        <f t="shared" si="230"/>
        <v>17</v>
      </c>
      <c r="O2501" s="91" t="str">
        <f>IFERROR(IF(AND(N2500=$H$2*1,MAX(O$64:O2500)=MAX(P$64:P2500)),MAX(O$64:O2500)+1,""),"")</f>
        <v/>
      </c>
      <c r="P2501" s="91" t="str">
        <f>IFERROR(IF(MOD(MAX(Q$64:Q2501),10*MAX(O$64:O2501))&lt;=2,IF(AND(F2500/INDEX($F$64:$F2501,MATCH(MAX(O$64:O2501),O$64:O2501,0)-1)&lt;(1-$P$2),MAX(O$64:O2501)&gt;MAX(P$64:P2500)),MAX(O$64:O2501),""),IF(AND($F2500/INDEX($F$64:$F2501,MATCH(MAX(Q$64:Q2501),Q$64:Q2501,0)-1)&lt;(1-$P$2),MAX(O$64:O2501)&gt;MAX(P$64:P2500)),MAX(O$64:O2501),"")),"")</f>
        <v/>
      </c>
      <c r="Q2501" s="91" t="str">
        <f>IFERROR(IF(E2501="","",IF(O2501&lt;&gt;"",MAX(O$64:O2501)*10+1,IF(AND($F2500/INDEX($F$64:$F2501,MATCH(MAX(Q$64:Q2500),Q$64:Q2500,0)-1)&gt;(1+$O$2),MAX(O$64:O2501)&gt;MAX(P$64:P2500)),MAX(Q$64:Q2500)+1,""))),"")</f>
        <v/>
      </c>
    </row>
    <row r="2502" spans="1:17" x14ac:dyDescent="0.2">
      <c r="A2502" s="13">
        <f>HLOOKUP($E$2,历史数据!$V$3:$AE$5000,ROW(A2500),)</f>
        <v>765297</v>
      </c>
      <c r="B2502" s="41">
        <v>40213</v>
      </c>
      <c r="C2502" s="100">
        <f>IFERROR(IF(A2502&lt;&gt;0,MAX($C$4:C2501)+1,""),"")</f>
        <v>2447</v>
      </c>
      <c r="D2502" s="100"/>
      <c r="E2502" s="99">
        <f t="shared" ref="E2502:E2565" si="231">IFERROR(INDEX(B:B,MATCH(ROW(A2498),C:C,0)),"")</f>
        <v>40295</v>
      </c>
      <c r="F2502" s="101">
        <f>IFERROR(VLOOKUP(E2502,历史数据!AH:AJ,3,),"")</f>
        <v>15.8990261799207</v>
      </c>
      <c r="G2502" s="101">
        <f t="shared" si="227"/>
        <v>15.241345151603776</v>
      </c>
      <c r="H2502" s="105">
        <f t="shared" si="228"/>
        <v>2.4141822493324305E-3</v>
      </c>
      <c r="I2502" s="101">
        <f>IFERROR(VLOOKUP(E2502,历史数据!AH:AJ,2,),"")</f>
        <v>16.2899858400827</v>
      </c>
      <c r="J2502" s="104">
        <f t="shared" si="229"/>
        <v>18</v>
      </c>
      <c r="K2502" s="104" t="str">
        <f>IFERROR(IF(AND(J2501=$H$2*1,MAX(K$64:K2501)=MAX(L$64:L2501)),MAX(K$64:K2501)+1,""),"")</f>
        <v/>
      </c>
      <c r="L2502" s="104" t="str">
        <f>IFERROR(IF(AND($F2501/INDEX($F$64:$F2502,MATCH(MAX(M$64:M2502),M$64:M2502,0)-1)&lt;(1-$P$2),MAX(K$64:K2502)&gt;MAX(L$64:L2501)),MAX(K$64:K2502),""),"")</f>
        <v/>
      </c>
      <c r="M2502" s="104" t="str">
        <f>IFERROR(IF(E2502="","",IF(K2502&lt;&gt;"",MAX(M$64:M2501)+1,IF(AND($F2501/INDEX($F$64:$F2502,MATCH(MAX(M$64:M2501),M$64:M2501,0)-1)&gt;(1+$O$2),MAX(K$64:K2502)&gt;MAX(L$64:L2501)),MAX(M$64:M2501)+1,""))),"")</f>
        <v/>
      </c>
      <c r="N2502" s="91">
        <f t="shared" si="230"/>
        <v>18</v>
      </c>
      <c r="O2502" s="91" t="str">
        <f>IFERROR(IF(AND(N2501=$H$2*1,MAX(O$64:O2501)=MAX(P$64:P2501)),MAX(O$64:O2501)+1,""),"")</f>
        <v/>
      </c>
      <c r="P2502" s="91" t="str">
        <f>IFERROR(IF(MOD(MAX(Q$64:Q2502),10*MAX(O$64:O2502))&lt;=2,IF(AND(F2501/INDEX($F$64:$F2502,MATCH(MAX(O$64:O2502),O$64:O2502,0)-1)&lt;(1-$P$2),MAX(O$64:O2502)&gt;MAX(P$64:P2501)),MAX(O$64:O2502),""),IF(AND($F2501/INDEX($F$64:$F2502,MATCH(MAX(Q$64:Q2502),Q$64:Q2502,0)-1)&lt;(1-$P$2),MAX(O$64:O2502)&gt;MAX(P$64:P2501)),MAX(O$64:O2502),"")),"")</f>
        <v/>
      </c>
      <c r="Q2502" s="91" t="str">
        <f>IFERROR(IF(E2502="","",IF(O2502&lt;&gt;"",MAX(O$64:O2502)*10+1,IF(AND($F2501/INDEX($F$64:$F2502,MATCH(MAX(Q$64:Q2501),Q$64:Q2501,0)-1)&gt;(1+$O$2),MAX(O$64:O2502)&gt;MAX(P$64:P2501)),MAX(Q$64:Q2501)+1,""))),"")</f>
        <v/>
      </c>
    </row>
    <row r="2503" spans="1:17" x14ac:dyDescent="0.2">
      <c r="A2503" s="13">
        <f>HLOOKUP($E$2,历史数据!$V$3:$AE$5000,ROW(A2501),)</f>
        <v>802600</v>
      </c>
      <c r="B2503" s="41">
        <v>40214</v>
      </c>
      <c r="C2503" s="100">
        <f>IFERROR(IF(A2503&lt;&gt;0,MAX($C$4:C2502)+1,""),"")</f>
        <v>2448</v>
      </c>
      <c r="D2503" s="100"/>
      <c r="E2503" s="99">
        <f t="shared" si="231"/>
        <v>40296</v>
      </c>
      <c r="F2503" s="101">
        <f>IFERROR(VLOOKUP(E2503,历史数据!AH:AJ,3,),"")</f>
        <v>15.7165783385118</v>
      </c>
      <c r="G2503" s="101">
        <f t="shared" si="227"/>
        <v>15.274793922528744</v>
      </c>
      <c r="H2503" s="105">
        <f t="shared" si="228"/>
        <v>2.1946075357690553E-3</v>
      </c>
      <c r="I2503" s="101">
        <f>IFERROR(VLOOKUP(E2503,历史数据!AH:AJ,2,),"")</f>
        <v>15.768706293199999</v>
      </c>
      <c r="J2503" s="104">
        <f t="shared" si="229"/>
        <v>19</v>
      </c>
      <c r="K2503" s="104" t="str">
        <f>IFERROR(IF(AND(J2502=$H$2*1,MAX(K$64:K2502)=MAX(L$64:L2502)),MAX(K$64:K2502)+1,""),"")</f>
        <v/>
      </c>
      <c r="L2503" s="104" t="str">
        <f>IFERROR(IF(AND($F2502/INDEX($F$64:$F2503,MATCH(MAX(M$64:M2503),M$64:M2503,0)-1)&lt;(1-$P$2),MAX(K$64:K2503)&gt;MAX(L$64:L2502)),MAX(K$64:K2503),""),"")</f>
        <v/>
      </c>
      <c r="M2503" s="104" t="str">
        <f>IFERROR(IF(E2503="","",IF(K2503&lt;&gt;"",MAX(M$64:M2502)+1,IF(AND($F2502/INDEX($F$64:$F2503,MATCH(MAX(M$64:M2502),M$64:M2502,0)-1)&gt;(1+$O$2),MAX(K$64:K2503)&gt;MAX(L$64:L2502)),MAX(M$64:M2502)+1,""))),"")</f>
        <v/>
      </c>
      <c r="N2503" s="91">
        <f t="shared" si="230"/>
        <v>19</v>
      </c>
      <c r="O2503" s="91" t="str">
        <f>IFERROR(IF(AND(N2502=$H$2*1,MAX(O$64:O2502)=MAX(P$64:P2502)),MAX(O$64:O2502)+1,""),"")</f>
        <v/>
      </c>
      <c r="P2503" s="91" t="str">
        <f>IFERROR(IF(MOD(MAX(Q$64:Q2503),10*MAX(O$64:O2503))&lt;=2,IF(AND(F2502/INDEX($F$64:$F2503,MATCH(MAX(O$64:O2503),O$64:O2503,0)-1)&lt;(1-$P$2),MAX(O$64:O2503)&gt;MAX(P$64:P2502)),MAX(O$64:O2503),""),IF(AND($F2502/INDEX($F$64:$F2503,MATCH(MAX(Q$64:Q2503),Q$64:Q2503,0)-1)&lt;(1-$P$2),MAX(O$64:O2503)&gt;MAX(P$64:P2502)),MAX(O$64:O2503),"")),"")</f>
        <v/>
      </c>
      <c r="Q2503" s="91" t="str">
        <f>IFERROR(IF(E2503="","",IF(O2503&lt;&gt;"",MAX(O$64:O2503)*10+1,IF(AND($F2502/INDEX($F$64:$F2503,MATCH(MAX(Q$64:Q2502),Q$64:Q2502,0)-1)&gt;(1+$O$2),MAX(O$64:O2503)&gt;MAX(P$64:P2502)),MAX(Q$64:Q2502)+1,""))),"")</f>
        <v/>
      </c>
    </row>
    <row r="2504" spans="1:17" x14ac:dyDescent="0.2">
      <c r="A2504" s="13">
        <f>HLOOKUP($E$2,历史数据!$V$3:$AE$5000,ROW(A2502),)</f>
        <v>172000</v>
      </c>
      <c r="B2504" s="41">
        <v>40217</v>
      </c>
      <c r="C2504" s="100">
        <f>IFERROR(IF(A2504&lt;&gt;0,MAX($C$4:C2503)+1,""),"")</f>
        <v>2449</v>
      </c>
      <c r="D2504" s="100"/>
      <c r="E2504" s="99">
        <f t="shared" si="231"/>
        <v>40297</v>
      </c>
      <c r="F2504" s="101">
        <f>IFERROR(VLOOKUP(E2504,历史数据!AH:AJ,3,),"")</f>
        <v>15.6253544178073</v>
      </c>
      <c r="G2504" s="101">
        <f t="shared" si="227"/>
        <v>15.312586689677735</v>
      </c>
      <c r="H2504" s="105">
        <f t="shared" si="228"/>
        <v>2.4741916218751214E-3</v>
      </c>
      <c r="I2504" s="101">
        <f>IFERROR(VLOOKUP(E2504,历史数据!AH:AJ,2,),"")</f>
        <v>15.755674304528</v>
      </c>
      <c r="J2504" s="104">
        <f t="shared" si="229"/>
        <v>20</v>
      </c>
      <c r="K2504" s="104" t="str">
        <f>IFERROR(IF(AND(J2503=$H$2*1,MAX(K$64:K2503)=MAX(L$64:L2503)),MAX(K$64:K2503)+1,""),"")</f>
        <v/>
      </c>
      <c r="L2504" s="104" t="str">
        <f>IFERROR(IF(AND($F2503/INDEX($F$64:$F2504,MATCH(MAX(M$64:M2504),M$64:M2504,0)-1)&lt;(1-$P$2),MAX(K$64:K2504)&gt;MAX(L$64:L2503)),MAX(K$64:K2504),""),"")</f>
        <v/>
      </c>
      <c r="M2504" s="104" t="str">
        <f>IFERROR(IF(E2504="","",IF(K2504&lt;&gt;"",MAX(M$64:M2503)+1,IF(AND($F2503/INDEX($F$64:$F2504,MATCH(MAX(M$64:M2503),M$64:M2503,0)-1)&gt;(1+$O$2),MAX(K$64:K2504)&gt;MAX(L$64:L2503)),MAX(M$64:M2503)+1,""))),"")</f>
        <v/>
      </c>
      <c r="N2504" s="91">
        <f t="shared" si="230"/>
        <v>20</v>
      </c>
      <c r="O2504" s="91" t="str">
        <f>IFERROR(IF(AND(N2503=$H$2*1,MAX(O$64:O2503)=MAX(P$64:P2503)),MAX(O$64:O2503)+1,""),"")</f>
        <v/>
      </c>
      <c r="P2504" s="91" t="str">
        <f>IFERROR(IF(MOD(MAX(Q$64:Q2504),10*MAX(O$64:O2504))&lt;=2,IF(AND(F2503/INDEX($F$64:$F2504,MATCH(MAX(O$64:O2504),O$64:O2504,0)-1)&lt;(1-$P$2),MAX(O$64:O2504)&gt;MAX(P$64:P2503)),MAX(O$64:O2504),""),IF(AND($F2503/INDEX($F$64:$F2504,MATCH(MAX(Q$64:Q2504),Q$64:Q2504,0)-1)&lt;(1-$P$2),MAX(O$64:O2504)&gt;MAX(P$64:P2503)),MAX(O$64:O2504),"")),"")</f>
        <v/>
      </c>
      <c r="Q2504" s="91" t="str">
        <f>IFERROR(IF(E2504="","",IF(O2504&lt;&gt;"",MAX(O$64:O2504)*10+1,IF(AND($F2503/INDEX($F$64:$F2504,MATCH(MAX(Q$64:Q2503),Q$64:Q2503,0)-1)&gt;(1+$O$2),MAX(O$64:O2504)&gt;MAX(P$64:P2503)),MAX(Q$64:Q2503)+1,""))),"")</f>
        <v/>
      </c>
    </row>
    <row r="2505" spans="1:17" x14ac:dyDescent="0.2">
      <c r="A2505" s="13">
        <f>HLOOKUP($E$2,历史数据!$V$3:$AE$5000,ROW(A2503),)</f>
        <v>94400</v>
      </c>
      <c r="B2505" s="41">
        <v>40218</v>
      </c>
      <c r="C2505" s="100">
        <f>IFERROR(IF(A2505&lt;&gt;0,MAX($C$4:C2504)+1,""),"")</f>
        <v>2450</v>
      </c>
      <c r="D2505" s="100"/>
      <c r="E2505" s="99">
        <f t="shared" si="231"/>
        <v>40298</v>
      </c>
      <c r="F2505" s="101">
        <f>IFERROR(VLOOKUP(E2505,历史数据!AH:AJ,3,),"")</f>
        <v>15.2865227123336</v>
      </c>
      <c r="G2505" s="101">
        <f t="shared" si="227"/>
        <v>15.337347468154661</v>
      </c>
      <c r="H2505" s="105">
        <f t="shared" si="228"/>
        <v>1.6170212765957981E-3</v>
      </c>
      <c r="I2505" s="101">
        <f>IFERROR(VLOOKUP(E2505,历史数据!AH:AJ,2,),"")</f>
        <v>15.6905143611677</v>
      </c>
      <c r="J2505" s="104">
        <f t="shared" si="229"/>
        <v>0</v>
      </c>
      <c r="K2505" s="104" t="str">
        <f>IFERROR(IF(AND(J2504=$H$2*1,MAX(K$64:K2504)=MAX(L$64:L2504)),MAX(K$64:K2504)+1,""),"")</f>
        <v/>
      </c>
      <c r="L2505" s="104" t="str">
        <f>IFERROR(IF(AND($F2504/INDEX($F$64:$F2505,MATCH(MAX(M$64:M2505),M$64:M2505,0)-1)&lt;(1-$P$2),MAX(K$64:K2505)&gt;MAX(L$64:L2504)),MAX(K$64:K2505),""),"")</f>
        <v/>
      </c>
      <c r="M2505" s="104" t="str">
        <f>IFERROR(IF(E2505="","",IF(K2505&lt;&gt;"",MAX(M$64:M2504)+1,IF(AND($F2504/INDEX($F$64:$F2505,MATCH(MAX(M$64:M2504),M$64:M2504,0)-1)&gt;(1+$O$2),MAX(K$64:K2505)&gt;MAX(L$64:L2504)),MAX(M$64:M2504)+1,""))),"")</f>
        <v/>
      </c>
      <c r="N2505" s="91">
        <f t="shared" si="230"/>
        <v>0</v>
      </c>
      <c r="O2505" s="91" t="str">
        <f>IFERROR(IF(AND(N2504=$H$2*1,MAX(O$64:O2504)=MAX(P$64:P2504)),MAX(O$64:O2504)+1,""),"")</f>
        <v/>
      </c>
      <c r="P2505" s="91" t="str">
        <f>IFERROR(IF(MOD(MAX(Q$64:Q2505),10*MAX(O$64:O2505))&lt;=2,IF(AND(F2504/INDEX($F$64:$F2505,MATCH(MAX(O$64:O2505),O$64:O2505,0)-1)&lt;(1-$P$2),MAX(O$64:O2505)&gt;MAX(P$64:P2504)),MAX(O$64:O2505),""),IF(AND($F2504/INDEX($F$64:$F2505,MATCH(MAX(Q$64:Q2505),Q$64:Q2505,0)-1)&lt;(1-$P$2),MAX(O$64:O2505)&gt;MAX(P$64:P2504)),MAX(O$64:O2505),"")),"")</f>
        <v/>
      </c>
      <c r="Q2505" s="91" t="str">
        <f>IFERROR(IF(E2505="","",IF(O2505&lt;&gt;"",MAX(O$64:O2505)*10+1,IF(AND($F2504/INDEX($F$64:$F2505,MATCH(MAX(Q$64:Q2504),Q$64:Q2504,0)-1)&gt;(1+$O$2),MAX(O$64:O2505)&gt;MAX(P$64:P2504)),MAX(Q$64:Q2504)+1,""))),"")</f>
        <v/>
      </c>
    </row>
    <row r="2506" spans="1:17" x14ac:dyDescent="0.2">
      <c r="A2506" s="13">
        <f>HLOOKUP($E$2,历史数据!$V$3:$AE$5000,ROW(A2504),)</f>
        <v>183770</v>
      </c>
      <c r="B2506" s="41">
        <v>40219</v>
      </c>
      <c r="C2506" s="100">
        <f>IFERROR(IF(A2506&lt;&gt;0,MAX($C$4:C2505)+1,""),"")</f>
        <v>2451</v>
      </c>
      <c r="D2506" s="100"/>
      <c r="E2506" s="99">
        <f t="shared" si="231"/>
        <v>40302</v>
      </c>
      <c r="F2506" s="101">
        <f>IFERROR(VLOOKUP(E2506,历史数据!AH:AJ,3,),"")</f>
        <v>14.8043391314672</v>
      </c>
      <c r="G2506" s="101">
        <f t="shared" si="227"/>
        <v>15.356026651917954</v>
      </c>
      <c r="H2506" s="105">
        <f t="shared" si="228"/>
        <v>1.2178888039198199E-3</v>
      </c>
      <c r="I2506" s="101">
        <f>IFERROR(VLOOKUP(E2506,历史数据!AH:AJ,2,),"")</f>
        <v>14.8825310634996</v>
      </c>
      <c r="J2506" s="104">
        <f t="shared" si="229"/>
        <v>0</v>
      </c>
      <c r="K2506" s="104" t="str">
        <f>IFERROR(IF(AND(J2505=$H$2*1,MAX(K$64:K2505)=MAX(L$64:L2505)),MAX(K$64:K2505)+1,""),"")</f>
        <v/>
      </c>
      <c r="L2506" s="104" t="str">
        <f>IFERROR(IF(AND($F2505/INDEX($F$64:$F2506,MATCH(MAX(M$64:M2506),M$64:M2506,0)-1)&lt;(1-$P$2),MAX(K$64:K2506)&gt;MAX(L$64:L2505)),MAX(K$64:K2506),""),"")</f>
        <v/>
      </c>
      <c r="M2506" s="104" t="str">
        <f>IFERROR(IF(E2506="","",IF(K2506&lt;&gt;"",MAX(M$64:M2505)+1,IF(AND($F2505/INDEX($F$64:$F2506,MATCH(MAX(M$64:M2505),M$64:M2505,0)-1)&gt;(1+$O$2),MAX(K$64:K2506)&gt;MAX(L$64:L2505)),MAX(M$64:M2505)+1,""))),"")</f>
        <v/>
      </c>
      <c r="N2506" s="91">
        <f t="shared" si="230"/>
        <v>0</v>
      </c>
      <c r="O2506" s="91" t="str">
        <f>IFERROR(IF(AND(N2505=$H$2*1,MAX(O$64:O2505)=MAX(P$64:P2505)),MAX(O$64:O2505)+1,""),"")</f>
        <v/>
      </c>
      <c r="P2506" s="91" t="str">
        <f>IFERROR(IF(MOD(MAX(Q$64:Q2506),10*MAX(O$64:O2506))&lt;=2,IF(AND(F2505/INDEX($F$64:$F2506,MATCH(MAX(O$64:O2506),O$64:O2506,0)-1)&lt;(1-$P$2),MAX(O$64:O2506)&gt;MAX(P$64:P2505)),MAX(O$64:O2506),""),IF(AND($F2505/INDEX($F$64:$F2506,MATCH(MAX(Q$64:Q2506),Q$64:Q2506,0)-1)&lt;(1-$P$2),MAX(O$64:O2506)&gt;MAX(P$64:P2505)),MAX(O$64:O2506),"")),"")</f>
        <v/>
      </c>
      <c r="Q2506" s="91" t="str">
        <f>IFERROR(IF(E2506="","",IF(O2506&lt;&gt;"",MAX(O$64:O2506)*10+1,IF(AND($F2505/INDEX($F$64:$F2506,MATCH(MAX(Q$64:Q2505),Q$64:Q2505,0)-1)&gt;(1+$O$2),MAX(O$64:O2506)&gt;MAX(P$64:P2505)),MAX(Q$64:Q2505)+1,""))),"")</f>
        <v/>
      </c>
    </row>
    <row r="2507" spans="1:17" x14ac:dyDescent="0.2">
      <c r="A2507" s="13">
        <f>HLOOKUP($E$2,历史数据!$V$3:$AE$5000,ROW(A2505),)</f>
        <v>449800</v>
      </c>
      <c r="B2507" s="41">
        <v>40220</v>
      </c>
      <c r="C2507" s="100">
        <f>IFERROR(IF(A2507&lt;&gt;0,MAX($C$4:C2506)+1,""),"")</f>
        <v>2452</v>
      </c>
      <c r="D2507" s="100"/>
      <c r="E2507" s="99">
        <f t="shared" si="231"/>
        <v>40303</v>
      </c>
      <c r="F2507" s="101">
        <f>IFERROR(VLOOKUP(E2507,历史数据!AH:AJ,3,),"")</f>
        <v>15.195298791629099</v>
      </c>
      <c r="G2507" s="101">
        <f t="shared" si="227"/>
        <v>15.381656229639683</v>
      </c>
      <c r="H2507" s="105">
        <f t="shared" si="228"/>
        <v>1.6690240452614802E-3</v>
      </c>
      <c r="I2507" s="101">
        <f>IFERROR(VLOOKUP(E2507,历史数据!AH:AJ,2,),"")</f>
        <v>14.3221555506007</v>
      </c>
      <c r="J2507" s="104">
        <f t="shared" si="229"/>
        <v>0</v>
      </c>
      <c r="K2507" s="104" t="str">
        <f>IFERROR(IF(AND(J2506=$H$2*1,MAX(K$64:K2506)=MAX(L$64:L2506)),MAX(K$64:K2506)+1,""),"")</f>
        <v/>
      </c>
      <c r="L2507" s="104" t="str">
        <f>IFERROR(IF(AND($F2506/INDEX($F$64:$F2507,MATCH(MAX(M$64:M2507),M$64:M2507,0)-1)&lt;(1-$P$2),MAX(K$64:K2507)&gt;MAX(L$64:L2506)),MAX(K$64:K2507),""),"")</f>
        <v/>
      </c>
      <c r="M2507" s="104" t="str">
        <f>IFERROR(IF(E2507="","",IF(K2507&lt;&gt;"",MAX(M$64:M2506)+1,IF(AND($F2506/INDEX($F$64:$F2507,MATCH(MAX(M$64:M2506),M$64:M2506,0)-1)&gt;(1+$O$2),MAX(K$64:K2507)&gt;MAX(L$64:L2506)),MAX(M$64:M2506)+1,""))),"")</f>
        <v/>
      </c>
      <c r="N2507" s="91">
        <f t="shared" si="230"/>
        <v>0</v>
      </c>
      <c r="O2507" s="91" t="str">
        <f>IFERROR(IF(AND(N2506=$H$2*1,MAX(O$64:O2506)=MAX(P$64:P2506)),MAX(O$64:O2506)+1,""),"")</f>
        <v/>
      </c>
      <c r="P2507" s="91" t="str">
        <f>IFERROR(IF(MOD(MAX(Q$64:Q2507),10*MAX(O$64:O2507))&lt;=2,IF(AND(F2506/INDEX($F$64:$F2507,MATCH(MAX(O$64:O2507),O$64:O2507,0)-1)&lt;(1-$P$2),MAX(O$64:O2507)&gt;MAX(P$64:P2506)),MAX(O$64:O2507),""),IF(AND($F2506/INDEX($F$64:$F2507,MATCH(MAX(Q$64:Q2507),Q$64:Q2507,0)-1)&lt;(1-$P$2),MAX(O$64:O2507)&gt;MAX(P$64:P2506)),MAX(O$64:O2507),"")),"")</f>
        <v/>
      </c>
      <c r="Q2507" s="91" t="str">
        <f>IFERROR(IF(E2507="","",IF(O2507&lt;&gt;"",MAX(O$64:O2507)*10+1,IF(AND($F2506/INDEX($F$64:$F2507,MATCH(MAX(Q$64:Q2506),Q$64:Q2506,0)-1)&gt;(1+$O$2),MAX(O$64:O2507)&gt;MAX(P$64:P2506)),MAX(Q$64:Q2506)+1,""))),"")</f>
        <v/>
      </c>
    </row>
    <row r="2508" spans="1:17" x14ac:dyDescent="0.2">
      <c r="A2508" s="13">
        <f>HLOOKUP($E$2,历史数据!$V$3:$AE$5000,ROW(A2506),)</f>
        <v>204068</v>
      </c>
      <c r="B2508" s="41">
        <v>40221</v>
      </c>
      <c r="C2508" s="100">
        <f>IFERROR(IF(A2508&lt;&gt;0,MAX($C$4:C2507)+1,""),"")</f>
        <v>2453</v>
      </c>
      <c r="D2508" s="100"/>
      <c r="E2508" s="99">
        <f t="shared" si="231"/>
        <v>40304</v>
      </c>
      <c r="F2508" s="101">
        <f>IFERROR(VLOOKUP(E2508,历史数据!AH:AJ,3,),"")</f>
        <v>14.6349232787303</v>
      </c>
      <c r="G2508" s="101">
        <f t="shared" si="227"/>
        <v>15.400335413402978</v>
      </c>
      <c r="H2508" s="105">
        <f t="shared" si="228"/>
        <v>1.2143805247253336E-3</v>
      </c>
      <c r="I2508" s="101">
        <f>IFERROR(VLOOKUP(E2508,历史数据!AH:AJ,2,),"")</f>
        <v>14.9476910068599</v>
      </c>
      <c r="J2508" s="104">
        <f t="shared" si="229"/>
        <v>0</v>
      </c>
      <c r="K2508" s="104" t="str">
        <f>IFERROR(IF(AND(J2507=$H$2*1,MAX(K$64:K2507)=MAX(L$64:L2507)),MAX(K$64:K2507)+1,""),"")</f>
        <v/>
      </c>
      <c r="L2508" s="104" t="str">
        <f>IFERROR(IF(AND($F2507/INDEX($F$64:$F2508,MATCH(MAX(M$64:M2508),M$64:M2508,0)-1)&lt;(1-$P$2),MAX(K$64:K2508)&gt;MAX(L$64:L2507)),MAX(K$64:K2508),""),"")</f>
        <v/>
      </c>
      <c r="M2508" s="104" t="str">
        <f>IFERROR(IF(E2508="","",IF(K2508&lt;&gt;"",MAX(M$64:M2507)+1,IF(AND($F2507/INDEX($F$64:$F2508,MATCH(MAX(M$64:M2507),M$64:M2507,0)-1)&gt;(1+$O$2),MAX(K$64:K2508)&gt;MAX(L$64:L2507)),MAX(M$64:M2507)+1,""))),"")</f>
        <v/>
      </c>
      <c r="N2508" s="91">
        <f t="shared" si="230"/>
        <v>0</v>
      </c>
      <c r="O2508" s="91" t="str">
        <f>IFERROR(IF(AND(N2507=$H$2*1,MAX(O$64:O2507)=MAX(P$64:P2507)),MAX(O$64:O2507)+1,""),"")</f>
        <v/>
      </c>
      <c r="P2508" s="91" t="str">
        <f>IFERROR(IF(MOD(MAX(Q$64:Q2508),10*MAX(O$64:O2508))&lt;=2,IF(AND(F2507/INDEX($F$64:$F2508,MATCH(MAX(O$64:O2508),O$64:O2508,0)-1)&lt;(1-$P$2),MAX(O$64:O2508)&gt;MAX(P$64:P2507)),MAX(O$64:O2508),""),IF(AND($F2507/INDEX($F$64:$F2508,MATCH(MAX(Q$64:Q2508),Q$64:Q2508,0)-1)&lt;(1-$P$2),MAX(O$64:O2508)&gt;MAX(P$64:P2507)),MAX(O$64:O2508),"")),"")</f>
        <v/>
      </c>
      <c r="Q2508" s="91" t="str">
        <f>IFERROR(IF(E2508="","",IF(O2508&lt;&gt;"",MAX(O$64:O2508)*10+1,IF(AND($F2507/INDEX($F$64:$F2508,MATCH(MAX(Q$64:Q2507),Q$64:Q2507,0)-1)&gt;(1+$O$2),MAX(O$64:O2508)&gt;MAX(P$64:P2507)),MAX(Q$64:Q2507)+1,""))),"")</f>
        <v/>
      </c>
    </row>
    <row r="2509" spans="1:17" x14ac:dyDescent="0.2">
      <c r="A2509" s="13">
        <f>HLOOKUP($E$2,历史数据!$V$3:$AE$5000,ROW(A2507),)</f>
        <v>252229</v>
      </c>
      <c r="B2509" s="41">
        <v>40231</v>
      </c>
      <c r="C2509" s="100">
        <f>IFERROR(IF(A2509&lt;&gt;0,MAX($C$4:C2508)+1,""),"")</f>
        <v>2454</v>
      </c>
      <c r="D2509" s="100"/>
      <c r="E2509" s="99">
        <f t="shared" si="231"/>
        <v>40305</v>
      </c>
      <c r="F2509" s="101">
        <f>IFERROR(VLOOKUP(E2509,历史数据!AH:AJ,3,),"")</f>
        <v>14.5306673693538</v>
      </c>
      <c r="G2509" s="101">
        <f t="shared" si="227"/>
        <v>15.416625399243062</v>
      </c>
      <c r="H2509" s="105">
        <f t="shared" si="228"/>
        <v>1.0577682500283458E-3</v>
      </c>
      <c r="I2509" s="101">
        <f>IFERROR(VLOOKUP(E2509,历史数据!AH:AJ,2,),"")</f>
        <v>14.3351875392728</v>
      </c>
      <c r="J2509" s="104">
        <f t="shared" si="229"/>
        <v>0</v>
      </c>
      <c r="K2509" s="104" t="str">
        <f>IFERROR(IF(AND(J2508=$H$2*1,MAX(K$64:K2508)=MAX(L$64:L2508)),MAX(K$64:K2508)+1,""),"")</f>
        <v/>
      </c>
      <c r="L2509" s="104" t="str">
        <f>IFERROR(IF(AND($F2508/INDEX($F$64:$F2509,MATCH(MAX(M$64:M2509),M$64:M2509,0)-1)&lt;(1-$P$2),MAX(K$64:K2509)&gt;MAX(L$64:L2508)),MAX(K$64:K2509),""),"")</f>
        <v/>
      </c>
      <c r="M2509" s="104" t="str">
        <f>IFERROR(IF(E2509="","",IF(K2509&lt;&gt;"",MAX(M$64:M2508)+1,IF(AND($F2508/INDEX($F$64:$F2509,MATCH(MAX(M$64:M2508),M$64:M2508,0)-1)&gt;(1+$O$2),MAX(K$64:K2509)&gt;MAX(L$64:L2508)),MAX(M$64:M2508)+1,""))),"")</f>
        <v/>
      </c>
      <c r="N2509" s="91">
        <f t="shared" si="230"/>
        <v>0</v>
      </c>
      <c r="O2509" s="91" t="str">
        <f>IFERROR(IF(AND(N2508=$H$2*1,MAX(O$64:O2508)=MAX(P$64:P2508)),MAX(O$64:O2508)+1,""),"")</f>
        <v/>
      </c>
      <c r="P2509" s="91" t="str">
        <f>IFERROR(IF(MOD(MAX(Q$64:Q2509),10*MAX(O$64:O2509))&lt;=2,IF(AND(F2508/INDEX($F$64:$F2509,MATCH(MAX(O$64:O2509),O$64:O2509,0)-1)&lt;(1-$P$2),MAX(O$64:O2509)&gt;MAX(P$64:P2508)),MAX(O$64:O2509),""),IF(AND($F2508/INDEX($F$64:$F2509,MATCH(MAX(Q$64:Q2509),Q$64:Q2509,0)-1)&lt;(1-$P$2),MAX(O$64:O2509)&gt;MAX(P$64:P2508)),MAX(O$64:O2509),"")),"")</f>
        <v/>
      </c>
      <c r="Q2509" s="91" t="str">
        <f>IFERROR(IF(E2509="","",IF(O2509&lt;&gt;"",MAX(O$64:O2509)*10+1,IF(AND($F2508/INDEX($F$64:$F2509,MATCH(MAX(Q$64:Q2508),Q$64:Q2508,0)-1)&gt;(1+$O$2),MAX(O$64:O2509)&gt;MAX(P$64:P2508)),MAX(Q$64:Q2508)+1,""))),"")</f>
        <v/>
      </c>
    </row>
    <row r="2510" spans="1:17" x14ac:dyDescent="0.2">
      <c r="A2510" s="13">
        <f>HLOOKUP($E$2,历史数据!$V$3:$AE$5000,ROW(A2508),)</f>
        <v>471149</v>
      </c>
      <c r="B2510" s="41">
        <v>40232</v>
      </c>
      <c r="C2510" s="100">
        <f>IFERROR(IF(A2510&lt;&gt;0,MAX($C$4:C2509)+1,""),"")</f>
        <v>2455</v>
      </c>
      <c r="D2510" s="100"/>
      <c r="E2510" s="99">
        <f t="shared" si="231"/>
        <v>40308</v>
      </c>
      <c r="F2510" s="101">
        <f>IFERROR(VLOOKUP(E2510,历史数据!AH:AJ,3,),"")</f>
        <v>14.309123561928599</v>
      </c>
      <c r="G2510" s="101">
        <f t="shared" si="227"/>
        <v>15.421186595278282</v>
      </c>
      <c r="H2510" s="105">
        <f t="shared" si="228"/>
        <v>2.958621564121966E-4</v>
      </c>
      <c r="I2510" s="101">
        <f>IFERROR(VLOOKUP(E2510,历史数据!AH:AJ,2,),"")</f>
        <v>14.6870512334186</v>
      </c>
      <c r="J2510" s="104">
        <f t="shared" si="229"/>
        <v>0</v>
      </c>
      <c r="K2510" s="104" t="str">
        <f>IFERROR(IF(AND(J2509=$H$2*1,MAX(K$64:K2509)=MAX(L$64:L2509)),MAX(K$64:K2509)+1,""),"")</f>
        <v/>
      </c>
      <c r="L2510" s="104" t="str">
        <f>IFERROR(IF(AND($F2509/INDEX($F$64:$F2510,MATCH(MAX(M$64:M2510),M$64:M2510,0)-1)&lt;(1-$P$2),MAX(K$64:K2510)&gt;MAX(L$64:L2509)),MAX(K$64:K2510),""),"")</f>
        <v/>
      </c>
      <c r="M2510" s="104" t="str">
        <f>IFERROR(IF(E2510="","",IF(K2510&lt;&gt;"",MAX(M$64:M2509)+1,IF(AND($F2509/INDEX($F$64:$F2510,MATCH(MAX(M$64:M2509),M$64:M2509,0)-1)&gt;(1+$O$2),MAX(K$64:K2510)&gt;MAX(L$64:L2509)),MAX(M$64:M2509)+1,""))),"")</f>
        <v/>
      </c>
      <c r="N2510" s="91">
        <f t="shared" si="230"/>
        <v>0</v>
      </c>
      <c r="O2510" s="91" t="str">
        <f>IFERROR(IF(AND(N2509=$H$2*1,MAX(O$64:O2509)=MAX(P$64:P2509)),MAX(O$64:O2509)+1,""),"")</f>
        <v/>
      </c>
      <c r="P2510" s="91" t="str">
        <f>IFERROR(IF(MOD(MAX(Q$64:Q2510),10*MAX(O$64:O2510))&lt;=2,IF(AND(F2509/INDEX($F$64:$F2510,MATCH(MAX(O$64:O2510),O$64:O2510,0)-1)&lt;(1-$P$2),MAX(O$64:O2510)&gt;MAX(P$64:P2509)),MAX(O$64:O2510),""),IF(AND($F2509/INDEX($F$64:$F2510,MATCH(MAX(Q$64:Q2510),Q$64:Q2510,0)-1)&lt;(1-$P$2),MAX(O$64:O2510)&gt;MAX(P$64:P2509)),MAX(O$64:O2510),"")),"")</f>
        <v/>
      </c>
      <c r="Q2510" s="91" t="str">
        <f>IFERROR(IF(E2510="","",IF(O2510&lt;&gt;"",MAX(O$64:O2510)*10+1,IF(AND($F2509/INDEX($F$64:$F2510,MATCH(MAX(Q$64:Q2509),Q$64:Q2509,0)-1)&gt;(1+$O$2),MAX(O$64:O2510)&gt;MAX(P$64:P2509)),MAX(Q$64:Q2509)+1,""))),"")</f>
        <v/>
      </c>
    </row>
    <row r="2511" spans="1:17" x14ac:dyDescent="0.2">
      <c r="A2511" s="13">
        <f>HLOOKUP($E$2,历史数据!$V$3:$AE$5000,ROW(A2509),)</f>
        <v>703758</v>
      </c>
      <c r="B2511" s="41">
        <v>40233</v>
      </c>
      <c r="C2511" s="100">
        <f>IFERROR(IF(A2511&lt;&gt;0,MAX($C$4:C2510)+1,""),"")</f>
        <v>2456</v>
      </c>
      <c r="D2511" s="100"/>
      <c r="E2511" s="99">
        <f t="shared" si="231"/>
        <v>40309</v>
      </c>
      <c r="F2511" s="101">
        <f>IFERROR(VLOOKUP(E2511,历史数据!AH:AJ,3,),"")</f>
        <v>14.1397077091918</v>
      </c>
      <c r="G2511" s="101">
        <f t="shared" si="227"/>
        <v>15.422924193767892</v>
      </c>
      <c r="H2511" s="105">
        <f t="shared" si="228"/>
        <v>1.126760563381346E-4</v>
      </c>
      <c r="I2511" s="101">
        <f>IFERROR(VLOOKUP(E2511,历史数据!AH:AJ,2,),"")</f>
        <v>13.8790679357505</v>
      </c>
      <c r="J2511" s="104">
        <f t="shared" si="229"/>
        <v>0</v>
      </c>
      <c r="K2511" s="104" t="str">
        <f>IFERROR(IF(AND(J2510=$H$2*1,MAX(K$64:K2510)=MAX(L$64:L2510)),MAX(K$64:K2510)+1,""),"")</f>
        <v/>
      </c>
      <c r="L2511" s="104" t="str">
        <f>IFERROR(IF(AND($F2510/INDEX($F$64:$F2511,MATCH(MAX(M$64:M2511),M$64:M2511,0)-1)&lt;(1-$P$2),MAX(K$64:K2511)&gt;MAX(L$64:L2510)),MAX(K$64:K2511),""),"")</f>
        <v/>
      </c>
      <c r="M2511" s="104" t="str">
        <f>IFERROR(IF(E2511="","",IF(K2511&lt;&gt;"",MAX(M$64:M2510)+1,IF(AND($F2510/INDEX($F$64:$F2511,MATCH(MAX(M$64:M2510),M$64:M2510,0)-1)&gt;(1+$O$2),MAX(K$64:K2511)&gt;MAX(L$64:L2510)),MAX(M$64:M2510)+1,""))),"")</f>
        <v/>
      </c>
      <c r="N2511" s="91">
        <f t="shared" si="230"/>
        <v>0</v>
      </c>
      <c r="O2511" s="91" t="str">
        <f>IFERROR(IF(AND(N2510=$H$2*1,MAX(O$64:O2510)=MAX(P$64:P2510)),MAX(O$64:O2510)+1,""),"")</f>
        <v/>
      </c>
      <c r="P2511" s="91" t="str">
        <f>IFERROR(IF(MOD(MAX(Q$64:Q2511),10*MAX(O$64:O2511))&lt;=2,IF(AND(F2510/INDEX($F$64:$F2511,MATCH(MAX(O$64:O2511),O$64:O2511,0)-1)&lt;(1-$P$2),MAX(O$64:O2511)&gt;MAX(P$64:P2510)),MAX(O$64:O2511),""),IF(AND($F2510/INDEX($F$64:$F2511,MATCH(MAX(Q$64:Q2511),Q$64:Q2511,0)-1)&lt;(1-$P$2),MAX(O$64:O2511)&gt;MAX(P$64:P2510)),MAX(O$64:O2511),"")),"")</f>
        <v/>
      </c>
      <c r="Q2511" s="91" t="str">
        <f>IFERROR(IF(E2511="","",IF(O2511&lt;&gt;"",MAX(O$64:O2511)*10+1,IF(AND($F2510/INDEX($F$64:$F2511,MATCH(MAX(Q$64:Q2510),Q$64:Q2510,0)-1)&gt;(1+$O$2),MAX(O$64:O2511)&gt;MAX(P$64:P2510)),MAX(Q$64:Q2510)+1,""))),"")</f>
        <v/>
      </c>
    </row>
    <row r="2512" spans="1:17" x14ac:dyDescent="0.2">
      <c r="A2512" s="13">
        <f>HLOOKUP($E$2,历史数据!$V$3:$AE$5000,ROW(A2510),)</f>
        <v>645762</v>
      </c>
      <c r="B2512" s="41">
        <v>40234</v>
      </c>
      <c r="C2512" s="100">
        <f>IFERROR(IF(A2512&lt;&gt;0,MAX($C$4:C2511)+1,""),"")</f>
        <v>2457</v>
      </c>
      <c r="D2512" s="100"/>
      <c r="E2512" s="99">
        <f t="shared" si="231"/>
        <v>40310</v>
      </c>
      <c r="F2512" s="101">
        <f>IFERROR(VLOOKUP(E2512,历史数据!AH:AJ,3,),"")</f>
        <v>13.6705561169974</v>
      </c>
      <c r="G2512" s="101">
        <f t="shared" si="227"/>
        <v>15.418797397355073</v>
      </c>
      <c r="H2512" s="105">
        <f t="shared" si="228"/>
        <v>-2.6757548445233148E-4</v>
      </c>
      <c r="I2512" s="101">
        <f>IFERROR(VLOOKUP(E2512,历史数据!AH:AJ,2,),"")</f>
        <v>13.787844015046</v>
      </c>
      <c r="J2512" s="104">
        <f t="shared" si="229"/>
        <v>0</v>
      </c>
      <c r="K2512" s="104" t="str">
        <f>IFERROR(IF(AND(J2511=$H$2*1,MAX(K$64:K2511)=MAX(L$64:L2511)),MAX(K$64:K2511)+1,""),"")</f>
        <v/>
      </c>
      <c r="L2512" s="104" t="str">
        <f>IFERROR(IF(AND($F2511/INDEX($F$64:$F2512,MATCH(MAX(M$64:M2512),M$64:M2512,0)-1)&lt;(1-$P$2),MAX(K$64:K2512)&gt;MAX(L$64:L2511)),MAX(K$64:K2512),""),"")</f>
        <v/>
      </c>
      <c r="M2512" s="104" t="str">
        <f>IFERROR(IF(E2512="","",IF(K2512&lt;&gt;"",MAX(M$64:M2511)+1,IF(AND($F2511/INDEX($F$64:$F2512,MATCH(MAX(M$64:M2511),M$64:M2511,0)-1)&gt;(1+$O$2),MAX(K$64:K2512)&gt;MAX(L$64:L2511)),MAX(M$64:M2511)+1,""))),"")</f>
        <v/>
      </c>
      <c r="N2512" s="91">
        <f t="shared" si="230"/>
        <v>0</v>
      </c>
      <c r="O2512" s="91" t="str">
        <f>IFERROR(IF(AND(N2511=$H$2*1,MAX(O$64:O2511)=MAX(P$64:P2511)),MAX(O$64:O2511)+1,""),"")</f>
        <v/>
      </c>
      <c r="P2512" s="91" t="str">
        <f>IFERROR(IF(MOD(MAX(Q$64:Q2512),10*MAX(O$64:O2512))&lt;=2,IF(AND(F2511/INDEX($F$64:$F2512,MATCH(MAX(O$64:O2512),O$64:O2512,0)-1)&lt;(1-$P$2),MAX(O$64:O2512)&gt;MAX(P$64:P2511)),MAX(O$64:O2512),""),IF(AND($F2511/INDEX($F$64:$F2512,MATCH(MAX(Q$64:Q2512),Q$64:Q2512,0)-1)&lt;(1-$P$2),MAX(O$64:O2512)&gt;MAX(P$64:P2511)),MAX(O$64:O2512),"")),"")</f>
        <v/>
      </c>
      <c r="Q2512" s="91" t="str">
        <f>IFERROR(IF(E2512="","",IF(O2512&lt;&gt;"",MAX(O$64:O2512)*10+1,IF(AND($F2511/INDEX($F$64:$F2512,MATCH(MAX(Q$64:Q2511),Q$64:Q2511,0)-1)&gt;(1+$O$2),MAX(O$64:O2512)&gt;MAX(P$64:P2511)),MAX(Q$64:Q2511)+1,""))),"")</f>
        <v/>
      </c>
    </row>
    <row r="2513" spans="1:17" x14ac:dyDescent="0.2">
      <c r="A2513" s="13">
        <f>HLOOKUP($E$2,历史数据!$V$3:$AE$5000,ROW(A2511),)</f>
        <v>570728</v>
      </c>
      <c r="B2513" s="41">
        <v>40235</v>
      </c>
      <c r="C2513" s="100">
        <f>IFERROR(IF(A2513&lt;&gt;0,MAX($C$4:C2512)+1,""),"")</f>
        <v>2458</v>
      </c>
      <c r="D2513" s="100"/>
      <c r="E2513" s="99">
        <f t="shared" si="231"/>
        <v>40311</v>
      </c>
      <c r="F2513" s="101">
        <f>IFERROR(VLOOKUP(E2513,历史数据!AH:AJ,3,),"")</f>
        <v>13.774812026373899</v>
      </c>
      <c r="G2513" s="101">
        <f t="shared" si="227"/>
        <v>15.417928598110269</v>
      </c>
      <c r="H2513" s="105">
        <f t="shared" si="228"/>
        <v>-5.6346757948411152E-5</v>
      </c>
      <c r="I2513" s="101">
        <f>IFERROR(VLOOKUP(E2513,历史数据!AH:AJ,2,),"")</f>
        <v>13.6705561169974</v>
      </c>
      <c r="J2513" s="104">
        <f t="shared" si="229"/>
        <v>0</v>
      </c>
      <c r="K2513" s="104" t="str">
        <f>IFERROR(IF(AND(J2512=$H$2*1,MAX(K$64:K2512)=MAX(L$64:L2512)),MAX(K$64:K2512)+1,""),"")</f>
        <v/>
      </c>
      <c r="L2513" s="104" t="str">
        <f>IFERROR(IF(AND($F2512/INDEX($F$64:$F2513,MATCH(MAX(M$64:M2513),M$64:M2513,0)-1)&lt;(1-$P$2),MAX(K$64:K2513)&gt;MAX(L$64:L2512)),MAX(K$64:K2513),""),"")</f>
        <v/>
      </c>
      <c r="M2513" s="104" t="str">
        <f>IFERROR(IF(E2513="","",IF(K2513&lt;&gt;"",MAX(M$64:M2512)+1,IF(AND($F2512/INDEX($F$64:$F2513,MATCH(MAX(M$64:M2512),M$64:M2512,0)-1)&gt;(1+$O$2),MAX(K$64:K2513)&gt;MAX(L$64:L2512)),MAX(M$64:M2512)+1,""))),"")</f>
        <v/>
      </c>
      <c r="N2513" s="91">
        <f t="shared" si="230"/>
        <v>0</v>
      </c>
      <c r="O2513" s="91" t="str">
        <f>IFERROR(IF(AND(N2512=$H$2*1,MAX(O$64:O2512)=MAX(P$64:P2512)),MAX(O$64:O2512)+1,""),"")</f>
        <v/>
      </c>
      <c r="P2513" s="91" t="str">
        <f>IFERROR(IF(MOD(MAX(Q$64:Q2513),10*MAX(O$64:O2513))&lt;=2,IF(AND(F2512/INDEX($F$64:$F2513,MATCH(MAX(O$64:O2513),O$64:O2513,0)-1)&lt;(1-$P$2),MAX(O$64:O2513)&gt;MAX(P$64:P2512)),MAX(O$64:O2513),""),IF(AND($F2512/INDEX($F$64:$F2513,MATCH(MAX(Q$64:Q2513),Q$64:Q2513,0)-1)&lt;(1-$P$2),MAX(O$64:O2513)&gt;MAX(P$64:P2512)),MAX(O$64:O2513),"")),"")</f>
        <v/>
      </c>
      <c r="Q2513" s="91" t="str">
        <f>IFERROR(IF(E2513="","",IF(O2513&lt;&gt;"",MAX(O$64:O2513)*10+1,IF(AND($F2512/INDEX($F$64:$F2513,MATCH(MAX(Q$64:Q2512),Q$64:Q2512,0)-1)&gt;(1+$O$2),MAX(O$64:O2513)&gt;MAX(P$64:P2512)),MAX(Q$64:Q2512)+1,""))),"")</f>
        <v/>
      </c>
    </row>
    <row r="2514" spans="1:17" x14ac:dyDescent="0.2">
      <c r="A2514" s="13">
        <f>HLOOKUP($E$2,历史数据!$V$3:$AE$5000,ROW(A2512),)</f>
        <v>807993</v>
      </c>
      <c r="B2514" s="41">
        <v>40238</v>
      </c>
      <c r="C2514" s="100">
        <f>IFERROR(IF(A2514&lt;&gt;0,MAX($C$4:C2513)+1,""),"")</f>
        <v>2459</v>
      </c>
      <c r="D2514" s="100"/>
      <c r="E2514" s="99">
        <f t="shared" si="231"/>
        <v>40312</v>
      </c>
      <c r="F2514" s="101">
        <f>IFERROR(VLOOKUP(E2514,历史数据!AH:AJ,3,),"")</f>
        <v>13.4359803209002</v>
      </c>
      <c r="G2514" s="101">
        <f t="shared" si="227"/>
        <v>15.414019001508647</v>
      </c>
      <c r="H2514" s="105">
        <f t="shared" si="228"/>
        <v>-2.5357469888021011E-4</v>
      </c>
      <c r="I2514" s="101">
        <f>IFERROR(VLOOKUP(E2514,历史数据!AH:AJ,2,),"")</f>
        <v>13.7487480490298</v>
      </c>
      <c r="J2514" s="104">
        <f t="shared" si="229"/>
        <v>0</v>
      </c>
      <c r="K2514" s="104" t="str">
        <f>IFERROR(IF(AND(J2513=$H$2*1,MAX(K$64:K2513)=MAX(L$64:L2513)),MAX(K$64:K2513)+1,""),"")</f>
        <v/>
      </c>
      <c r="L2514" s="104" t="str">
        <f>IFERROR(IF(AND($F2513/INDEX($F$64:$F2514,MATCH(MAX(M$64:M2514),M$64:M2514,0)-1)&lt;(1-$P$2),MAX(K$64:K2514)&gt;MAX(L$64:L2513)),MAX(K$64:K2514),""),"")</f>
        <v/>
      </c>
      <c r="M2514" s="104" t="str">
        <f>IFERROR(IF(E2514="","",IF(K2514&lt;&gt;"",MAX(M$64:M2513)+1,IF(AND($F2513/INDEX($F$64:$F2514,MATCH(MAX(M$64:M2513),M$64:M2513,0)-1)&gt;(1+$O$2),MAX(K$64:K2514)&gt;MAX(L$64:L2513)),MAX(M$64:M2513)+1,""))),"")</f>
        <v/>
      </c>
      <c r="N2514" s="91">
        <f t="shared" si="230"/>
        <v>0</v>
      </c>
      <c r="O2514" s="91" t="str">
        <f>IFERROR(IF(AND(N2513=$H$2*1,MAX(O$64:O2513)=MAX(P$64:P2513)),MAX(O$64:O2513)+1,""),"")</f>
        <v/>
      </c>
      <c r="P2514" s="91" t="str">
        <f>IFERROR(IF(MOD(MAX(Q$64:Q2514),10*MAX(O$64:O2514))&lt;=2,IF(AND(F2513/INDEX($F$64:$F2514,MATCH(MAX(O$64:O2514),O$64:O2514,0)-1)&lt;(1-$P$2),MAX(O$64:O2514)&gt;MAX(P$64:P2513)),MAX(O$64:O2514),""),IF(AND($F2513/INDEX($F$64:$F2514,MATCH(MAX(Q$64:Q2514),Q$64:Q2514,0)-1)&lt;(1-$P$2),MAX(O$64:O2514)&gt;MAX(P$64:P2513)),MAX(O$64:O2514),"")),"")</f>
        <v/>
      </c>
      <c r="Q2514" s="91" t="str">
        <f>IFERROR(IF(E2514="","",IF(O2514&lt;&gt;"",MAX(O$64:O2514)*10+1,IF(AND($F2513/INDEX($F$64:$F2514,MATCH(MAX(Q$64:Q2513),Q$64:Q2513,0)-1)&gt;(1+$O$2),MAX(O$64:O2514)&gt;MAX(P$64:P2513)),MAX(Q$64:Q2513)+1,""))),"")</f>
        <v/>
      </c>
    </row>
    <row r="2515" spans="1:17" x14ac:dyDescent="0.2">
      <c r="A2515" s="13">
        <f>HLOOKUP($E$2,历史数据!$V$3:$AE$5000,ROW(A2513),)</f>
        <v>557411</v>
      </c>
      <c r="B2515" s="41">
        <v>40239</v>
      </c>
      <c r="C2515" s="100">
        <f>IFERROR(IF(A2515&lt;&gt;0,MAX($C$4:C2514)+1,""),"")</f>
        <v>2460</v>
      </c>
      <c r="D2515" s="100"/>
      <c r="E2515" s="99">
        <f t="shared" si="231"/>
        <v>40315</v>
      </c>
      <c r="F2515" s="101">
        <f>IFERROR(VLOOKUP(E2515,历史数据!AH:AJ,3,),"")</f>
        <v>12.7583169099528</v>
      </c>
      <c r="G2515" s="101">
        <f t="shared" si="227"/>
        <v>15.398597814913368</v>
      </c>
      <c r="H2515" s="105">
        <f t="shared" si="228"/>
        <v>-1.000465004861506E-3</v>
      </c>
      <c r="I2515" s="101">
        <f>IFERROR(VLOOKUP(E2515,历史数据!AH:AJ,2,),"")</f>
        <v>13.1362445814427</v>
      </c>
      <c r="J2515" s="104">
        <f t="shared" si="229"/>
        <v>0</v>
      </c>
      <c r="K2515" s="104" t="str">
        <f>IFERROR(IF(AND(J2514=$H$2*1,MAX(K$64:K2514)=MAX(L$64:L2514)),MAX(K$64:K2514)+1,""),"")</f>
        <v/>
      </c>
      <c r="L2515" s="104" t="str">
        <f>IFERROR(IF(AND($F2514/INDEX($F$64:$F2515,MATCH(MAX(M$64:M2515),M$64:M2515,0)-1)&lt;(1-$P$2),MAX(K$64:K2515)&gt;MAX(L$64:L2514)),MAX(K$64:K2515),""),"")</f>
        <v/>
      </c>
      <c r="M2515" s="104" t="str">
        <f>IFERROR(IF(E2515="","",IF(K2515&lt;&gt;"",MAX(M$64:M2514)+1,IF(AND($F2514/INDEX($F$64:$F2515,MATCH(MAX(M$64:M2514),M$64:M2514,0)-1)&gt;(1+$O$2),MAX(K$64:K2515)&gt;MAX(L$64:L2514)),MAX(M$64:M2514)+1,""))),"")</f>
        <v/>
      </c>
      <c r="N2515" s="91">
        <f t="shared" si="230"/>
        <v>0</v>
      </c>
      <c r="O2515" s="91" t="str">
        <f>IFERROR(IF(AND(N2514=$H$2*1,MAX(O$64:O2514)=MAX(P$64:P2514)),MAX(O$64:O2514)+1,""),"")</f>
        <v/>
      </c>
      <c r="P2515" s="91" t="str">
        <f>IFERROR(IF(MOD(MAX(Q$64:Q2515),10*MAX(O$64:O2515))&lt;=2,IF(AND(F2514/INDEX($F$64:$F2515,MATCH(MAX(O$64:O2515),O$64:O2515,0)-1)&lt;(1-$P$2),MAX(O$64:O2515)&gt;MAX(P$64:P2514)),MAX(O$64:O2515),""),IF(AND($F2514/INDEX($F$64:$F2515,MATCH(MAX(Q$64:Q2515),Q$64:Q2515,0)-1)&lt;(1-$P$2),MAX(O$64:O2515)&gt;MAX(P$64:P2514)),MAX(O$64:O2515),"")),"")</f>
        <v/>
      </c>
      <c r="Q2515" s="91" t="str">
        <f>IFERROR(IF(E2515="","",IF(O2515&lt;&gt;"",MAX(O$64:O2515)*10+1,IF(AND($F2514/INDEX($F$64:$F2515,MATCH(MAX(Q$64:Q2514),Q$64:Q2514,0)-1)&gt;(1+$O$2),MAX(O$64:O2515)&gt;MAX(P$64:P2514)),MAX(Q$64:Q2514)+1,""))),"")</f>
        <v/>
      </c>
    </row>
    <row r="2516" spans="1:17" x14ac:dyDescent="0.2">
      <c r="A2516" s="13">
        <f>HLOOKUP($E$2,历史数据!$V$3:$AE$5000,ROW(A2514),)</f>
        <v>511288</v>
      </c>
      <c r="B2516" s="41">
        <v>40240</v>
      </c>
      <c r="C2516" s="100">
        <f>IFERROR(IF(A2516&lt;&gt;0,MAX($C$4:C2515)+1,""),"")</f>
        <v>2461</v>
      </c>
      <c r="D2516" s="100"/>
      <c r="E2516" s="99">
        <f t="shared" si="231"/>
        <v>40316</v>
      </c>
      <c r="F2516" s="101">
        <f>IFERROR(VLOOKUP(E2516,历史数据!AH:AJ,3,),"")</f>
        <v>12.119749465021499</v>
      </c>
      <c r="G2516" s="101">
        <f t="shared" si="227"/>
        <v>15.372968237191637</v>
      </c>
      <c r="H2516" s="105">
        <f t="shared" si="228"/>
        <v>-1.6644098397653462E-3</v>
      </c>
      <c r="I2516" s="101">
        <f>IFERROR(VLOOKUP(E2516,历史数据!AH:AJ,2,),"")</f>
        <v>12.510709125183499</v>
      </c>
      <c r="J2516" s="104">
        <f t="shared" si="229"/>
        <v>0</v>
      </c>
      <c r="K2516" s="104" t="str">
        <f>IFERROR(IF(AND(J2515=$H$2*1,MAX(K$64:K2515)=MAX(L$64:L2515)),MAX(K$64:K2515)+1,""),"")</f>
        <v/>
      </c>
      <c r="L2516" s="104" t="str">
        <f>IFERROR(IF(AND($F2515/INDEX($F$64:$F2516,MATCH(MAX(M$64:M2516),M$64:M2516,0)-1)&lt;(1-$P$2),MAX(K$64:K2516)&gt;MAX(L$64:L2515)),MAX(K$64:K2516),""),"")</f>
        <v/>
      </c>
      <c r="M2516" s="104" t="str">
        <f>IFERROR(IF(E2516="","",IF(K2516&lt;&gt;"",MAX(M$64:M2515)+1,IF(AND($F2515/INDEX($F$64:$F2516,MATCH(MAX(M$64:M2515),M$64:M2515,0)-1)&gt;(1+$O$2),MAX(K$64:K2516)&gt;MAX(L$64:L2515)),MAX(M$64:M2515)+1,""))),"")</f>
        <v/>
      </c>
      <c r="N2516" s="91">
        <f t="shared" si="230"/>
        <v>0</v>
      </c>
      <c r="O2516" s="91" t="str">
        <f>IFERROR(IF(AND(N2515=$H$2*1,MAX(O$64:O2515)=MAX(P$64:P2515)),MAX(O$64:O2515)+1,""),"")</f>
        <v/>
      </c>
      <c r="P2516" s="91" t="str">
        <f>IFERROR(IF(MOD(MAX(Q$64:Q2516),10*MAX(O$64:O2516))&lt;=2,IF(AND(F2515/INDEX($F$64:$F2516,MATCH(MAX(O$64:O2516),O$64:O2516,0)-1)&lt;(1-$P$2),MAX(O$64:O2516)&gt;MAX(P$64:P2515)),MAX(O$64:O2516),""),IF(AND($F2515/INDEX($F$64:$F2516,MATCH(MAX(Q$64:Q2516),Q$64:Q2516,0)-1)&lt;(1-$P$2),MAX(O$64:O2516)&gt;MAX(P$64:P2515)),MAX(O$64:O2516),"")),"")</f>
        <v/>
      </c>
      <c r="Q2516" s="91" t="str">
        <f>IFERROR(IF(E2516="","",IF(O2516&lt;&gt;"",MAX(O$64:O2516)*10+1,IF(AND($F2515/INDEX($F$64:$F2516,MATCH(MAX(Q$64:Q2515),Q$64:Q2515,0)-1)&gt;(1+$O$2),MAX(O$64:O2516)&gt;MAX(P$64:P2515)),MAX(Q$64:Q2515)+1,""))),"")</f>
        <v/>
      </c>
    </row>
    <row r="2517" spans="1:17" x14ac:dyDescent="0.2">
      <c r="A2517" s="13">
        <f>HLOOKUP($E$2,历史数据!$V$3:$AE$5000,ROW(A2515),)</f>
        <v>421300</v>
      </c>
      <c r="B2517" s="41">
        <v>40241</v>
      </c>
      <c r="C2517" s="100">
        <f>IFERROR(IF(A2517&lt;&gt;0,MAX($C$4:C2516)+1,""),"")</f>
        <v>2462</v>
      </c>
      <c r="D2517" s="100"/>
      <c r="E2517" s="99">
        <f t="shared" si="231"/>
        <v>40317</v>
      </c>
      <c r="F2517" s="101">
        <f>IFERROR(VLOOKUP(E2517,历史数据!AH:AJ,3,),"")</f>
        <v>11.9112376462685</v>
      </c>
      <c r="G2517" s="101">
        <f t="shared" si="227"/>
        <v>15.341039864945078</v>
      </c>
      <c r="H2517" s="105">
        <f t="shared" si="228"/>
        <v>-2.0769165559918479E-3</v>
      </c>
      <c r="I2517" s="101">
        <f>IFERROR(VLOOKUP(E2517,历史数据!AH:AJ,2,),"")</f>
        <v>11.9894295783009</v>
      </c>
      <c r="J2517" s="104">
        <f t="shared" si="229"/>
        <v>0</v>
      </c>
      <c r="K2517" s="104" t="str">
        <f>IFERROR(IF(AND(J2516=$H$2*1,MAX(K$64:K2516)=MAX(L$64:L2516)),MAX(K$64:K2516)+1,""),"")</f>
        <v/>
      </c>
      <c r="L2517" s="104" t="str">
        <f>IFERROR(IF(AND($F2516/INDEX($F$64:$F2517,MATCH(MAX(M$64:M2517),M$64:M2517,0)-1)&lt;(1-$P$2),MAX(K$64:K2517)&gt;MAX(L$64:L2516)),MAX(K$64:K2517),""),"")</f>
        <v/>
      </c>
      <c r="M2517" s="104" t="str">
        <f>IFERROR(IF(E2517="","",IF(K2517&lt;&gt;"",MAX(M$64:M2516)+1,IF(AND($F2516/INDEX($F$64:$F2517,MATCH(MAX(M$64:M2516),M$64:M2516,0)-1)&gt;(1+$O$2),MAX(K$64:K2517)&gt;MAX(L$64:L2516)),MAX(M$64:M2516)+1,""))),"")</f>
        <v/>
      </c>
      <c r="N2517" s="91">
        <f t="shared" si="230"/>
        <v>0</v>
      </c>
      <c r="O2517" s="91" t="str">
        <f>IFERROR(IF(AND(N2516=$H$2*1,MAX(O$64:O2516)=MAX(P$64:P2516)),MAX(O$64:O2516)+1,""),"")</f>
        <v/>
      </c>
      <c r="P2517" s="91" t="str">
        <f>IFERROR(IF(MOD(MAX(Q$64:Q2517),10*MAX(O$64:O2517))&lt;=2,IF(AND(F2516/INDEX($F$64:$F2517,MATCH(MAX(O$64:O2517),O$64:O2517,0)-1)&lt;(1-$P$2),MAX(O$64:O2517)&gt;MAX(P$64:P2516)),MAX(O$64:O2517),""),IF(AND($F2516/INDEX($F$64:$F2517,MATCH(MAX(Q$64:Q2517),Q$64:Q2517,0)-1)&lt;(1-$P$2),MAX(O$64:O2517)&gt;MAX(P$64:P2516)),MAX(O$64:O2517),"")),"")</f>
        <v/>
      </c>
      <c r="Q2517" s="91" t="str">
        <f>IFERROR(IF(E2517="","",IF(O2517&lt;&gt;"",MAX(O$64:O2517)*10+1,IF(AND($F2516/INDEX($F$64:$F2517,MATCH(MAX(Q$64:Q2516),Q$64:Q2516,0)-1)&gt;(1+$O$2),MAX(O$64:O2517)&gt;MAX(P$64:P2516)),MAX(Q$64:Q2516)+1,""))),"")</f>
        <v/>
      </c>
    </row>
    <row r="2518" spans="1:17" x14ac:dyDescent="0.2">
      <c r="A2518" s="13">
        <f>HLOOKUP($E$2,历史数据!$V$3:$AE$5000,ROW(A2516),)</f>
        <v>363466</v>
      </c>
      <c r="B2518" s="41">
        <v>40242</v>
      </c>
      <c r="C2518" s="100">
        <f>IFERROR(IF(A2518&lt;&gt;0,MAX($C$4:C2517)+1,""),"")</f>
        <v>2463</v>
      </c>
      <c r="D2518" s="100"/>
      <c r="E2518" s="99">
        <f t="shared" si="231"/>
        <v>40318</v>
      </c>
      <c r="F2518" s="101">
        <f>IFERROR(VLOOKUP(E2518,历史数据!AH:AJ,3,),"")</f>
        <v>11.780917759547799</v>
      </c>
      <c r="G2518" s="101">
        <f t="shared" si="227"/>
        <v>15.304333096852092</v>
      </c>
      <c r="H2518" s="105">
        <f t="shared" si="228"/>
        <v>-2.3927170789029839E-3</v>
      </c>
      <c r="I2518" s="101">
        <f>IFERROR(VLOOKUP(E2518,历史数据!AH:AJ,2,),"")</f>
        <v>11.5984699181389</v>
      </c>
      <c r="J2518" s="104">
        <f t="shared" si="229"/>
        <v>0</v>
      </c>
      <c r="K2518" s="104" t="str">
        <f>IFERROR(IF(AND(J2517=$H$2*1,MAX(K$64:K2517)=MAX(L$64:L2517)),MAX(K$64:K2517)+1,""),"")</f>
        <v/>
      </c>
      <c r="L2518" s="104" t="str">
        <f>IFERROR(IF(AND($F2517/INDEX($F$64:$F2518,MATCH(MAX(M$64:M2518),M$64:M2518,0)-1)&lt;(1-$P$2),MAX(K$64:K2518)&gt;MAX(L$64:L2517)),MAX(K$64:K2518),""),"")</f>
        <v/>
      </c>
      <c r="M2518" s="104" t="str">
        <f>IFERROR(IF(E2518="","",IF(K2518&lt;&gt;"",MAX(M$64:M2517)+1,IF(AND($F2517/INDEX($F$64:$F2518,MATCH(MAX(M$64:M2517),M$64:M2517,0)-1)&gt;(1+$O$2),MAX(K$64:K2518)&gt;MAX(L$64:L2517)),MAX(M$64:M2517)+1,""))),"")</f>
        <v/>
      </c>
      <c r="N2518" s="91">
        <f t="shared" si="230"/>
        <v>0</v>
      </c>
      <c r="O2518" s="91" t="str">
        <f>IFERROR(IF(AND(N2517=$H$2*1,MAX(O$64:O2517)=MAX(P$64:P2517)),MAX(O$64:O2517)+1,""),"")</f>
        <v/>
      </c>
      <c r="P2518" s="91" t="str">
        <f>IFERROR(IF(MOD(MAX(Q$64:Q2518),10*MAX(O$64:O2518))&lt;=2,IF(AND(F2517/INDEX($F$64:$F2518,MATCH(MAX(O$64:O2518),O$64:O2518,0)-1)&lt;(1-$P$2),MAX(O$64:O2518)&gt;MAX(P$64:P2517)),MAX(O$64:O2518),""),IF(AND($F2517/INDEX($F$64:$F2518,MATCH(MAX(Q$64:Q2518),Q$64:Q2518,0)-1)&lt;(1-$P$2),MAX(O$64:O2518)&gt;MAX(P$64:P2517)),MAX(O$64:O2518),"")),"")</f>
        <v/>
      </c>
      <c r="Q2518" s="91" t="str">
        <f>IFERROR(IF(E2518="","",IF(O2518&lt;&gt;"",MAX(O$64:O2518)*10+1,IF(AND($F2517/INDEX($F$64:$F2518,MATCH(MAX(Q$64:Q2517),Q$64:Q2517,0)-1)&gt;(1+$O$2),MAX(O$64:O2518)&gt;MAX(P$64:P2517)),MAX(Q$64:Q2517)+1,""))),"")</f>
        <v/>
      </c>
    </row>
    <row r="2519" spans="1:17" x14ac:dyDescent="0.2">
      <c r="A2519" s="13">
        <f>HLOOKUP($E$2,历史数据!$V$3:$AE$5000,ROW(A2517),)</f>
        <v>178336</v>
      </c>
      <c r="B2519" s="41">
        <v>40245</v>
      </c>
      <c r="C2519" s="100">
        <f>IFERROR(IF(A2519&lt;&gt;0,MAX($C$4:C2518)+1,""),"")</f>
        <v>2464</v>
      </c>
      <c r="D2519" s="100"/>
      <c r="E2519" s="99">
        <f t="shared" si="231"/>
        <v>40319</v>
      </c>
      <c r="F2519" s="101">
        <f>IFERROR(VLOOKUP(E2519,历史数据!AH:AJ,3,),"")</f>
        <v>11.546341963450599</v>
      </c>
      <c r="G2519" s="101">
        <f t="shared" si="227"/>
        <v>15.265019931024693</v>
      </c>
      <c r="H2519" s="105">
        <f t="shared" si="228"/>
        <v>-2.5687604666344566E-3</v>
      </c>
      <c r="I2519" s="101">
        <f>IFERROR(VLOOKUP(E2519,历史数据!AH:AJ,2,),"")</f>
        <v>11.4029900880579</v>
      </c>
      <c r="J2519" s="104">
        <f t="shared" si="229"/>
        <v>0</v>
      </c>
      <c r="K2519" s="104" t="str">
        <f>IFERROR(IF(AND(J2518=$H$2*1,MAX(K$64:K2518)=MAX(L$64:L2518)),MAX(K$64:K2518)+1,""),"")</f>
        <v/>
      </c>
      <c r="L2519" s="104" t="str">
        <f>IFERROR(IF(AND($F2518/INDEX($F$64:$F2519,MATCH(MAX(M$64:M2519),M$64:M2519,0)-1)&lt;(1-$P$2),MAX(K$64:K2519)&gt;MAX(L$64:L2518)),MAX(K$64:K2519),""),"")</f>
        <v/>
      </c>
      <c r="M2519" s="104" t="str">
        <f>IFERROR(IF(E2519="","",IF(K2519&lt;&gt;"",MAX(M$64:M2518)+1,IF(AND($F2518/INDEX($F$64:$F2519,MATCH(MAX(M$64:M2518),M$64:M2518,0)-1)&gt;(1+$O$2),MAX(K$64:K2519)&gt;MAX(L$64:L2518)),MAX(M$64:M2518)+1,""))),"")</f>
        <v/>
      </c>
      <c r="N2519" s="91">
        <f t="shared" si="230"/>
        <v>0</v>
      </c>
      <c r="O2519" s="91" t="str">
        <f>IFERROR(IF(AND(N2518=$H$2*1,MAX(O$64:O2518)=MAX(P$64:P2518)),MAX(O$64:O2518)+1,""),"")</f>
        <v/>
      </c>
      <c r="P2519" s="91" t="str">
        <f>IFERROR(IF(MOD(MAX(Q$64:Q2519),10*MAX(O$64:O2519))&lt;=2,IF(AND(F2518/INDEX($F$64:$F2519,MATCH(MAX(O$64:O2519),O$64:O2519,0)-1)&lt;(1-$P$2),MAX(O$64:O2519)&gt;MAX(P$64:P2518)),MAX(O$64:O2519),""),IF(AND($F2518/INDEX($F$64:$F2519,MATCH(MAX(Q$64:Q2519),Q$64:Q2519,0)-1)&lt;(1-$P$2),MAX(O$64:O2519)&gt;MAX(P$64:P2518)),MAX(O$64:O2519),"")),"")</f>
        <v/>
      </c>
      <c r="Q2519" s="91" t="str">
        <f>IFERROR(IF(E2519="","",IF(O2519&lt;&gt;"",MAX(O$64:O2519)*10+1,IF(AND($F2518/INDEX($F$64:$F2519,MATCH(MAX(Q$64:Q2518),Q$64:Q2518,0)-1)&gt;(1+$O$2),MAX(O$64:O2519)&gt;MAX(P$64:P2518)),MAX(Q$64:Q2518)+1,""))),"")</f>
        <v/>
      </c>
    </row>
    <row r="2520" spans="1:17" x14ac:dyDescent="0.2">
      <c r="A2520" s="13">
        <f>HLOOKUP($E$2,历史数据!$V$3:$AE$5000,ROW(A2518),)</f>
        <v>380688</v>
      </c>
      <c r="B2520" s="41">
        <v>40246</v>
      </c>
      <c r="C2520" s="100">
        <f>IFERROR(IF(A2520&lt;&gt;0,MAX($C$4:C2519)+1,""),"")</f>
        <v>2465</v>
      </c>
      <c r="D2520" s="100"/>
      <c r="E2520" s="99">
        <f t="shared" si="231"/>
        <v>40322</v>
      </c>
      <c r="F2520" s="101">
        <f>IFERROR(VLOOKUP(E2520,历史数据!AH:AJ,3,),"")</f>
        <v>12.0676215103333</v>
      </c>
      <c r="G2520" s="101">
        <f t="shared" si="227"/>
        <v>15.223969166707686</v>
      </c>
      <c r="H2520" s="105">
        <f t="shared" si="228"/>
        <v>-2.6892047637340211E-3</v>
      </c>
      <c r="I2520" s="101">
        <f>IFERROR(VLOOKUP(E2520,历史数据!AH:AJ,2,),"")</f>
        <v>11.2857021900093</v>
      </c>
      <c r="J2520" s="104" t="str">
        <f t="shared" si="229"/>
        <v>0</v>
      </c>
      <c r="K2520" s="104" t="str">
        <f>IFERROR(IF(AND(J2519=$H$2*1,MAX(K$64:K2519)=MAX(L$64:L2519)),MAX(K$64:K2519)+1,""),"")</f>
        <v/>
      </c>
      <c r="L2520" s="104">
        <f>IFERROR(IF(AND($F2519/INDEX($F$64:$F2520,MATCH(MAX(M$64:M2520),M$64:M2520,0)-1)&lt;(1-$P$2),MAX(K$64:K2520)&gt;MAX(L$64:L2519)),MAX(K$64:K2520),""),"")</f>
        <v>17</v>
      </c>
      <c r="M2520" s="104" t="str">
        <f>IFERROR(IF(E2520="","",IF(K2520&lt;&gt;"",MAX(M$64:M2519)+1,IF(AND($F2519/INDEX($F$64:$F2520,MATCH(MAX(M$64:M2519),M$64:M2519,0)-1)&gt;(1+$O$2),MAX(K$64:K2520)&gt;MAX(L$64:L2519)),MAX(M$64:M2519)+1,""))),"")</f>
        <v/>
      </c>
      <c r="N2520" s="91" t="str">
        <f t="shared" si="230"/>
        <v>0</v>
      </c>
      <c r="O2520" s="91" t="str">
        <f>IFERROR(IF(AND(N2519=$H$2*1,MAX(O$64:O2519)=MAX(P$64:P2519)),MAX(O$64:O2519)+1,""),"")</f>
        <v/>
      </c>
      <c r="P2520" s="91">
        <f>IFERROR(IF(MOD(MAX(Q$64:Q2520),10*MAX(O$64:O2520))&lt;=2,IF(AND(F2519/INDEX($F$64:$F2520,MATCH(MAX(O$64:O2520),O$64:O2520,0)-1)&lt;(1-$P$2),MAX(O$64:O2520)&gt;MAX(P$64:P2519)),MAX(O$64:O2520),""),IF(AND($F2519/INDEX($F$64:$F2520,MATCH(MAX(Q$64:Q2520),Q$64:Q2520,0)-1)&lt;(1-$P$2),MAX(O$64:O2520)&gt;MAX(P$64:P2519)),MAX(O$64:O2520),"")),"")</f>
        <v>13</v>
      </c>
      <c r="Q2520" s="91" t="str">
        <f>IFERROR(IF(E2520="","",IF(O2520&lt;&gt;"",MAX(O$64:O2520)*10+1,IF(AND($F2519/INDEX($F$64:$F2520,MATCH(MAX(Q$64:Q2519),Q$64:Q2519,0)-1)&gt;(1+$O$2),MAX(O$64:O2520)&gt;MAX(P$64:P2519)),MAX(Q$64:Q2519)+1,""))),"")</f>
        <v/>
      </c>
    </row>
    <row r="2521" spans="1:17" x14ac:dyDescent="0.2">
      <c r="A2521" s="13">
        <f>HLOOKUP($E$2,历史数据!$V$3:$AE$5000,ROW(A2519),)</f>
        <v>245119</v>
      </c>
      <c r="B2521" s="41">
        <v>40247</v>
      </c>
      <c r="C2521" s="100">
        <f>IFERROR(IF(A2521&lt;&gt;0,MAX($C$4:C2520)+1,""),"")</f>
        <v>2466</v>
      </c>
      <c r="D2521" s="100"/>
      <c r="E2521" s="99">
        <f t="shared" si="231"/>
        <v>40323</v>
      </c>
      <c r="F2521" s="101">
        <f>IFERROR(VLOOKUP(E2521,历史数据!AH:AJ,3,),"")</f>
        <v>11.7939497482199</v>
      </c>
      <c r="G2521" s="101">
        <f t="shared" si="227"/>
        <v>15.172058411830623</v>
      </c>
      <c r="H2521" s="105">
        <f t="shared" si="228"/>
        <v>-3.4098042572618947E-3</v>
      </c>
      <c r="I2521" s="101">
        <f>IFERROR(VLOOKUP(E2521,历史数据!AH:AJ,2,),"")</f>
        <v>11.9503336122847</v>
      </c>
      <c r="J2521" s="104">
        <f t="shared" si="229"/>
        <v>0</v>
      </c>
      <c r="K2521" s="104" t="str">
        <f>IFERROR(IF(AND(J2520=$H$2*1,MAX(K$64:K2520)=MAX(L$64:L2520)),MAX(K$64:K2520)+1,""),"")</f>
        <v/>
      </c>
      <c r="L2521" s="104" t="str">
        <f>IFERROR(IF(AND($F2520/INDEX($F$64:$F2521,MATCH(MAX(M$64:M2521),M$64:M2521,0)-1)&lt;(1-$P$2),MAX(K$64:K2521)&gt;MAX(L$64:L2520)),MAX(K$64:K2521),""),"")</f>
        <v/>
      </c>
      <c r="M2521" s="104" t="str">
        <f>IFERROR(IF(E2521="","",IF(K2521&lt;&gt;"",MAX(M$64:M2520)+1,IF(AND($F2520/INDEX($F$64:$F2521,MATCH(MAX(M$64:M2520),M$64:M2520,0)-1)&gt;(1+$O$2),MAX(K$64:K2521)&gt;MAX(L$64:L2520)),MAX(M$64:M2520)+1,""))),"")</f>
        <v/>
      </c>
      <c r="N2521" s="91">
        <f t="shared" si="230"/>
        <v>0</v>
      </c>
      <c r="O2521" s="91" t="str">
        <f>IFERROR(IF(AND(N2520=$H$2*1,MAX(O$64:O2520)=MAX(P$64:P2520)),MAX(O$64:O2520)+1,""),"")</f>
        <v/>
      </c>
      <c r="P2521" s="91" t="str">
        <f>IFERROR(IF(MOD(MAX(Q$64:Q2521),10*MAX(O$64:O2521))&lt;=2,IF(AND(F2520/INDEX($F$64:$F2521,MATCH(MAX(O$64:O2521),O$64:O2521,0)-1)&lt;(1-$P$2),MAX(O$64:O2521)&gt;MAX(P$64:P2520)),MAX(O$64:O2521),""),IF(AND($F2520/INDEX($F$64:$F2521,MATCH(MAX(Q$64:Q2521),Q$64:Q2521,0)-1)&lt;(1-$P$2),MAX(O$64:O2521)&gt;MAX(P$64:P2520)),MAX(O$64:O2521),"")),"")</f>
        <v/>
      </c>
      <c r="Q2521" s="91" t="str">
        <f>IFERROR(IF(E2521="","",IF(O2521&lt;&gt;"",MAX(O$64:O2521)*10+1,IF(AND($F2520/INDEX($F$64:$F2521,MATCH(MAX(Q$64:Q2520),Q$64:Q2520,0)-1)&gt;(1+$O$2),MAX(O$64:O2521)&gt;MAX(P$64:P2520)),MAX(Q$64:Q2520)+1,""))),"")</f>
        <v/>
      </c>
    </row>
    <row r="2522" spans="1:17" x14ac:dyDescent="0.2">
      <c r="A2522" s="13">
        <f>HLOOKUP($E$2,历史数据!$V$3:$AE$5000,ROW(A2520),)</f>
        <v>534129</v>
      </c>
      <c r="B2522" s="41">
        <v>40248</v>
      </c>
      <c r="C2522" s="100">
        <f>IFERROR(IF(A2522&lt;&gt;0,MAX($C$4:C2521)+1,""),"")</f>
        <v>2467</v>
      </c>
      <c r="D2522" s="100"/>
      <c r="E2522" s="99">
        <f t="shared" si="231"/>
        <v>40325</v>
      </c>
      <c r="F2522" s="101">
        <f>IFERROR(VLOOKUP(E2522,历史数据!AH:AJ,3,),"")</f>
        <v>12.380389238462801</v>
      </c>
      <c r="G2522" s="101">
        <f t="shared" si="227"/>
        <v>15.127315250723194</v>
      </c>
      <c r="H2522" s="105">
        <f t="shared" si="228"/>
        <v>-2.9490501481683751E-3</v>
      </c>
      <c r="I2522" s="101">
        <f>IFERROR(VLOOKUP(E2522,历史数据!AH:AJ,2,),"")</f>
        <v>12.380389238462801</v>
      </c>
      <c r="J2522" s="104">
        <f t="shared" si="229"/>
        <v>0</v>
      </c>
      <c r="K2522" s="104" t="str">
        <f>IFERROR(IF(AND(J2521=$H$2*1,MAX(K$64:K2521)=MAX(L$64:L2521)),MAX(K$64:K2521)+1,""),"")</f>
        <v/>
      </c>
      <c r="L2522" s="104" t="str">
        <f>IFERROR(IF(AND($F2521/INDEX($F$64:$F2522,MATCH(MAX(M$64:M2522),M$64:M2522,0)-1)&lt;(1-$P$2),MAX(K$64:K2522)&gt;MAX(L$64:L2521)),MAX(K$64:K2522),""),"")</f>
        <v/>
      </c>
      <c r="M2522" s="104" t="str">
        <f>IFERROR(IF(E2522="","",IF(K2522&lt;&gt;"",MAX(M$64:M2521)+1,IF(AND($F2521/INDEX($F$64:$F2522,MATCH(MAX(M$64:M2521),M$64:M2521,0)-1)&gt;(1+$O$2),MAX(K$64:K2522)&gt;MAX(L$64:L2521)),MAX(M$64:M2521)+1,""))),"")</f>
        <v/>
      </c>
      <c r="N2522" s="91">
        <f t="shared" si="230"/>
        <v>0</v>
      </c>
      <c r="O2522" s="91" t="str">
        <f>IFERROR(IF(AND(N2521=$H$2*1,MAX(O$64:O2521)=MAX(P$64:P2521)),MAX(O$64:O2521)+1,""),"")</f>
        <v/>
      </c>
      <c r="P2522" s="91" t="str">
        <f>IFERROR(IF(MOD(MAX(Q$64:Q2522),10*MAX(O$64:O2522))&lt;=2,IF(AND(F2521/INDEX($F$64:$F2522,MATCH(MAX(O$64:O2522),O$64:O2522,0)-1)&lt;(1-$P$2),MAX(O$64:O2522)&gt;MAX(P$64:P2521)),MAX(O$64:O2522),""),IF(AND($F2521/INDEX($F$64:$F2522,MATCH(MAX(Q$64:Q2522),Q$64:Q2522,0)-1)&lt;(1-$P$2),MAX(O$64:O2522)&gt;MAX(P$64:P2521)),MAX(O$64:O2522),"")),"")</f>
        <v/>
      </c>
      <c r="Q2522" s="91" t="str">
        <f>IFERROR(IF(E2522="","",IF(O2522&lt;&gt;"",MAX(O$64:O2522)*10+1,IF(AND($F2521/INDEX($F$64:$F2522,MATCH(MAX(Q$64:Q2521),Q$64:Q2521,0)-1)&gt;(1+$O$2),MAX(O$64:O2522)&gt;MAX(P$64:P2521)),MAX(Q$64:Q2521)+1,""))),"")</f>
        <v/>
      </c>
    </row>
    <row r="2523" spans="1:17" x14ac:dyDescent="0.2">
      <c r="A2523" s="13">
        <f>HLOOKUP($E$2,历史数据!$V$3:$AE$5000,ROW(A2521),)</f>
        <v>0</v>
      </c>
      <c r="B2523" s="41">
        <v>40249</v>
      </c>
      <c r="C2523" s="100" t="str">
        <f>IFERROR(IF(A2523&lt;&gt;0,MAX($C$4:C2522)+1,""),"")</f>
        <v/>
      </c>
      <c r="D2523" s="100"/>
      <c r="E2523" s="99">
        <f t="shared" si="231"/>
        <v>40326</v>
      </c>
      <c r="F2523" s="101">
        <f>IFERROR(VLOOKUP(E2523,历史数据!AH:AJ,3,),"")</f>
        <v>12.041557532989099</v>
      </c>
      <c r="G2523" s="101">
        <f t="shared" si="227"/>
        <v>15.065630504342083</v>
      </c>
      <c r="H2523" s="105">
        <f t="shared" si="228"/>
        <v>-4.077706146711102E-3</v>
      </c>
      <c r="I2523" s="101">
        <f>IFERROR(VLOOKUP(E2523,历史数据!AH:AJ,2,),"")</f>
        <v>12.2500693517422</v>
      </c>
      <c r="J2523" s="104">
        <f t="shared" si="229"/>
        <v>0</v>
      </c>
      <c r="K2523" s="104" t="str">
        <f>IFERROR(IF(AND(J2522=$H$2*1,MAX(K$64:K2522)=MAX(L$64:L2522)),MAX(K$64:K2522)+1,""),"")</f>
        <v/>
      </c>
      <c r="L2523" s="104" t="str">
        <f>IFERROR(IF(AND($F2522/INDEX($F$64:$F2523,MATCH(MAX(M$64:M2523),M$64:M2523,0)-1)&lt;(1-$P$2),MAX(K$64:K2523)&gt;MAX(L$64:L2522)),MAX(K$64:K2523),""),"")</f>
        <v/>
      </c>
      <c r="M2523" s="104" t="str">
        <f>IFERROR(IF(E2523="","",IF(K2523&lt;&gt;"",MAX(M$64:M2522)+1,IF(AND($F2522/INDEX($F$64:$F2523,MATCH(MAX(M$64:M2522),M$64:M2522,0)-1)&gt;(1+$O$2),MAX(K$64:K2523)&gt;MAX(L$64:L2522)),MAX(M$64:M2522)+1,""))),"")</f>
        <v/>
      </c>
      <c r="N2523" s="91">
        <f t="shared" si="230"/>
        <v>0</v>
      </c>
      <c r="O2523" s="91" t="str">
        <f>IFERROR(IF(AND(N2522=$H$2*1,MAX(O$64:O2522)=MAX(P$64:P2522)),MAX(O$64:O2522)+1,""),"")</f>
        <v/>
      </c>
      <c r="P2523" s="91" t="str">
        <f>IFERROR(IF(MOD(MAX(Q$64:Q2523),10*MAX(O$64:O2523))&lt;=2,IF(AND(F2522/INDEX($F$64:$F2523,MATCH(MAX(O$64:O2523),O$64:O2523,0)-1)&lt;(1-$P$2),MAX(O$64:O2523)&gt;MAX(P$64:P2522)),MAX(O$64:O2523),""),IF(AND($F2522/INDEX($F$64:$F2523,MATCH(MAX(Q$64:Q2523),Q$64:Q2523,0)-1)&lt;(1-$P$2),MAX(O$64:O2523)&gt;MAX(P$64:P2522)),MAX(O$64:O2523),"")),"")</f>
        <v/>
      </c>
      <c r="Q2523" s="91" t="str">
        <f>IFERROR(IF(E2523="","",IF(O2523&lt;&gt;"",MAX(O$64:O2523)*10+1,IF(AND($F2522/INDEX($F$64:$F2523,MATCH(MAX(Q$64:Q2522),Q$64:Q2522,0)-1)&gt;(1+$O$2),MAX(O$64:O2523)&gt;MAX(P$64:P2522)),MAX(Q$64:Q2522)+1,""))),"")</f>
        <v/>
      </c>
    </row>
    <row r="2524" spans="1:17" x14ac:dyDescent="0.2">
      <c r="A2524" s="13">
        <f>HLOOKUP($E$2,历史数据!$V$3:$AE$5000,ROW(A2522),)</f>
        <v>620056</v>
      </c>
      <c r="B2524" s="41">
        <v>40252</v>
      </c>
      <c r="C2524" s="100">
        <f>IFERROR(IF(A2524&lt;&gt;0,MAX($C$4:C2523)+1,""),"")</f>
        <v>2468</v>
      </c>
      <c r="D2524" s="100"/>
      <c r="E2524" s="99">
        <f t="shared" si="231"/>
        <v>40329</v>
      </c>
      <c r="F2524" s="101">
        <f>IFERROR(VLOOKUP(E2524,历史数据!AH:AJ,3,),"")</f>
        <v>11.663629861499199</v>
      </c>
      <c r="G2524" s="101">
        <f t="shared" si="227"/>
        <v>15.001556560037757</v>
      </c>
      <c r="H2524" s="105">
        <f t="shared" si="228"/>
        <v>-4.2529879042141339E-3</v>
      </c>
      <c r="I2524" s="101">
        <f>IFERROR(VLOOKUP(E2524,历史数据!AH:AJ,2,),"")</f>
        <v>12.0545895216612</v>
      </c>
      <c r="J2524" s="104">
        <f t="shared" si="229"/>
        <v>0</v>
      </c>
      <c r="K2524" s="104" t="str">
        <f>IFERROR(IF(AND(J2523=$H$2*1,MAX(K$64:K2523)=MAX(L$64:L2523)),MAX(K$64:K2523)+1,""),"")</f>
        <v/>
      </c>
      <c r="L2524" s="104" t="str">
        <f>IFERROR(IF(AND($F2523/INDEX($F$64:$F2524,MATCH(MAX(M$64:M2524),M$64:M2524,0)-1)&lt;(1-$P$2),MAX(K$64:K2524)&gt;MAX(L$64:L2523)),MAX(K$64:K2524),""),"")</f>
        <v/>
      </c>
      <c r="M2524" s="104" t="str">
        <f>IFERROR(IF(E2524="","",IF(K2524&lt;&gt;"",MAX(M$64:M2523)+1,IF(AND($F2523/INDEX($F$64:$F2524,MATCH(MAX(M$64:M2523),M$64:M2523,0)-1)&gt;(1+$O$2),MAX(K$64:K2524)&gt;MAX(L$64:L2523)),MAX(M$64:M2523)+1,""))),"")</f>
        <v/>
      </c>
      <c r="N2524" s="91">
        <f t="shared" si="230"/>
        <v>0</v>
      </c>
      <c r="O2524" s="91" t="str">
        <f>IFERROR(IF(AND(N2523=$H$2*1,MAX(O$64:O2523)=MAX(P$64:P2523)),MAX(O$64:O2523)+1,""),"")</f>
        <v/>
      </c>
      <c r="P2524" s="91" t="str">
        <f>IFERROR(IF(MOD(MAX(Q$64:Q2524),10*MAX(O$64:O2524))&lt;=2,IF(AND(F2523/INDEX($F$64:$F2524,MATCH(MAX(O$64:O2524),O$64:O2524,0)-1)&lt;(1-$P$2),MAX(O$64:O2524)&gt;MAX(P$64:P2523)),MAX(O$64:O2524),""),IF(AND($F2523/INDEX($F$64:$F2524,MATCH(MAX(Q$64:Q2524),Q$64:Q2524,0)-1)&lt;(1-$P$2),MAX(O$64:O2524)&gt;MAX(P$64:P2523)),MAX(O$64:O2524),"")),"")</f>
        <v/>
      </c>
      <c r="Q2524" s="91" t="str">
        <f>IFERROR(IF(E2524="","",IF(O2524&lt;&gt;"",MAX(O$64:O2524)*10+1,IF(AND($F2523/INDEX($F$64:$F2524,MATCH(MAX(Q$64:Q2523),Q$64:Q2523,0)-1)&gt;(1+$O$2),MAX(O$64:O2524)&gt;MAX(P$64:P2523)),MAX(Q$64:Q2523)+1,""))),"")</f>
        <v/>
      </c>
    </row>
    <row r="2525" spans="1:17" x14ac:dyDescent="0.2">
      <c r="A2525" s="13">
        <f>HLOOKUP($E$2,历史数据!$V$3:$AE$5000,ROW(A2523),)</f>
        <v>440648</v>
      </c>
      <c r="B2525" s="41">
        <v>40253</v>
      </c>
      <c r="C2525" s="100">
        <f>IFERROR(IF(A2525&lt;&gt;0,MAX($C$4:C2524)+1,""),"")</f>
        <v>2469</v>
      </c>
      <c r="D2525" s="100"/>
      <c r="E2525" s="99">
        <f t="shared" si="231"/>
        <v>40330</v>
      </c>
      <c r="F2525" s="101">
        <f>IFERROR(VLOOKUP(E2525,历史数据!AH:AJ,3,),"")</f>
        <v>11.090222359928299</v>
      </c>
      <c r="G2525" s="101">
        <f t="shared" si="227"/>
        <v>14.930966621397397</v>
      </c>
      <c r="H2525" s="105">
        <f t="shared" si="228"/>
        <v>-4.7055076156832243E-3</v>
      </c>
      <c r="I2525" s="101">
        <f>IFERROR(VLOOKUP(E2525,历史数据!AH:AJ,2,),"")</f>
        <v>11.572405940794701</v>
      </c>
      <c r="J2525" s="104">
        <f t="shared" si="229"/>
        <v>0</v>
      </c>
      <c r="K2525" s="104" t="str">
        <f>IFERROR(IF(AND(J2524=$H$2*1,MAX(K$64:K2524)=MAX(L$64:L2524)),MAX(K$64:K2524)+1,""),"")</f>
        <v/>
      </c>
      <c r="L2525" s="104" t="str">
        <f>IFERROR(IF(AND($F2524/INDEX($F$64:$F2525,MATCH(MAX(M$64:M2525),M$64:M2525,0)-1)&lt;(1-$P$2),MAX(K$64:K2525)&gt;MAX(L$64:L2524)),MAX(K$64:K2525),""),"")</f>
        <v/>
      </c>
      <c r="M2525" s="104" t="str">
        <f>IFERROR(IF(E2525="","",IF(K2525&lt;&gt;"",MAX(M$64:M2524)+1,IF(AND($F2524/INDEX($F$64:$F2525,MATCH(MAX(M$64:M2524),M$64:M2524,0)-1)&gt;(1+$O$2),MAX(K$64:K2525)&gt;MAX(L$64:L2524)),MAX(M$64:M2524)+1,""))),"")</f>
        <v/>
      </c>
      <c r="N2525" s="91">
        <f t="shared" si="230"/>
        <v>0</v>
      </c>
      <c r="O2525" s="91" t="str">
        <f>IFERROR(IF(AND(N2524=$H$2*1,MAX(O$64:O2524)=MAX(P$64:P2524)),MAX(O$64:O2524)+1,""),"")</f>
        <v/>
      </c>
      <c r="P2525" s="91" t="str">
        <f>IFERROR(IF(MOD(MAX(Q$64:Q2525),10*MAX(O$64:O2525))&lt;=2,IF(AND(F2524/INDEX($F$64:$F2525,MATCH(MAX(O$64:O2525),O$64:O2525,0)-1)&lt;(1-$P$2),MAX(O$64:O2525)&gt;MAX(P$64:P2524)),MAX(O$64:O2525),""),IF(AND($F2524/INDEX($F$64:$F2525,MATCH(MAX(Q$64:Q2525),Q$64:Q2525,0)-1)&lt;(1-$P$2),MAX(O$64:O2525)&gt;MAX(P$64:P2524)),MAX(O$64:O2525),"")),"")</f>
        <v/>
      </c>
      <c r="Q2525" s="91" t="str">
        <f>IFERROR(IF(E2525="","",IF(O2525&lt;&gt;"",MAX(O$64:O2525)*10+1,IF(AND($F2524/INDEX($F$64:$F2525,MATCH(MAX(Q$64:Q2524),Q$64:Q2524,0)-1)&gt;(1+$O$2),MAX(O$64:O2525)&gt;MAX(P$64:P2524)),MAX(Q$64:Q2524)+1,""))),"")</f>
        <v/>
      </c>
    </row>
    <row r="2526" spans="1:17" x14ac:dyDescent="0.2">
      <c r="A2526" s="13">
        <f>HLOOKUP($E$2,历史数据!$V$3:$AE$5000,ROW(A2524),)</f>
        <v>752718</v>
      </c>
      <c r="B2526" s="41">
        <v>40254</v>
      </c>
      <c r="C2526" s="100">
        <f>IFERROR(IF(A2526&lt;&gt;0,MAX($C$4:C2525)+1,""),"")</f>
        <v>2470</v>
      </c>
      <c r="D2526" s="100"/>
      <c r="E2526" s="99">
        <f t="shared" si="231"/>
        <v>40331</v>
      </c>
      <c r="F2526" s="101">
        <f>IFERROR(VLOOKUP(E2526,历史数据!AH:AJ,3,),"")</f>
        <v>11.389958099385799</v>
      </c>
      <c r="G2526" s="101">
        <f t="shared" si="227"/>
        <v>14.87818706727553</v>
      </c>
      <c r="H2526" s="105">
        <f t="shared" si="228"/>
        <v>-3.5349053721833723E-3</v>
      </c>
      <c r="I2526" s="101">
        <f>IFERROR(VLOOKUP(E2526,历史数据!AH:AJ,2,),"")</f>
        <v>11.077190371256201</v>
      </c>
      <c r="J2526" s="104">
        <f t="shared" si="229"/>
        <v>0</v>
      </c>
      <c r="K2526" s="104" t="str">
        <f>IFERROR(IF(AND(J2525=$H$2*1,MAX(K$64:K2525)=MAX(L$64:L2525)),MAX(K$64:K2525)+1,""),"")</f>
        <v/>
      </c>
      <c r="L2526" s="104" t="str">
        <f>IFERROR(IF(AND($F2525/INDEX($F$64:$F2526,MATCH(MAX(M$64:M2526),M$64:M2526,0)-1)&lt;(1-$P$2),MAX(K$64:K2526)&gt;MAX(L$64:L2525)),MAX(K$64:K2526),""),"")</f>
        <v/>
      </c>
      <c r="M2526" s="104" t="str">
        <f>IFERROR(IF(E2526="","",IF(K2526&lt;&gt;"",MAX(M$64:M2525)+1,IF(AND($F2525/INDEX($F$64:$F2526,MATCH(MAX(M$64:M2525),M$64:M2525,0)-1)&gt;(1+$O$2),MAX(K$64:K2526)&gt;MAX(L$64:L2525)),MAX(M$64:M2525)+1,""))),"")</f>
        <v/>
      </c>
      <c r="N2526" s="91">
        <f t="shared" si="230"/>
        <v>0</v>
      </c>
      <c r="O2526" s="91" t="str">
        <f>IFERROR(IF(AND(N2525=$H$2*1,MAX(O$64:O2525)=MAX(P$64:P2525)),MAX(O$64:O2525)+1,""),"")</f>
        <v/>
      </c>
      <c r="P2526" s="91" t="str">
        <f>IFERROR(IF(MOD(MAX(Q$64:Q2526),10*MAX(O$64:O2526))&lt;=2,IF(AND(F2525/INDEX($F$64:$F2526,MATCH(MAX(O$64:O2526),O$64:O2526,0)-1)&lt;(1-$P$2),MAX(O$64:O2526)&gt;MAX(P$64:P2525)),MAX(O$64:O2526),""),IF(AND($F2525/INDEX($F$64:$F2526,MATCH(MAX(Q$64:Q2526),Q$64:Q2526,0)-1)&lt;(1-$P$2),MAX(O$64:O2526)&gt;MAX(P$64:P2525)),MAX(O$64:O2526),"")),"")</f>
        <v/>
      </c>
      <c r="Q2526" s="91" t="str">
        <f>IFERROR(IF(E2526="","",IF(O2526&lt;&gt;"",MAX(O$64:O2526)*10+1,IF(AND($F2525/INDEX($F$64:$F2526,MATCH(MAX(Q$64:Q2525),Q$64:Q2525,0)-1)&gt;(1+$O$2),MAX(O$64:O2526)&gt;MAX(P$64:P2525)),MAX(Q$64:Q2525)+1,""))),"")</f>
        <v/>
      </c>
    </row>
    <row r="2527" spans="1:17" x14ac:dyDescent="0.2">
      <c r="A2527" s="13">
        <f>HLOOKUP($E$2,历史数据!$V$3:$AE$5000,ROW(A2525),)</f>
        <v>370900</v>
      </c>
      <c r="B2527" s="41">
        <v>40255</v>
      </c>
      <c r="C2527" s="100">
        <f>IFERROR(IF(A2527&lt;&gt;0,MAX($C$4:C2526)+1,""),"")</f>
        <v>2471</v>
      </c>
      <c r="D2527" s="100"/>
      <c r="E2527" s="99">
        <f t="shared" si="231"/>
        <v>40332</v>
      </c>
      <c r="F2527" s="101">
        <f>IFERROR(VLOOKUP(E2527,历史数据!AH:AJ,3,),"")</f>
        <v>11.5202779861065</v>
      </c>
      <c r="G2527" s="101">
        <f t="shared" si="227"/>
        <v>14.823018315230451</v>
      </c>
      <c r="H2527" s="105">
        <f t="shared" si="228"/>
        <v>-3.7080291970802426E-3</v>
      </c>
      <c r="I2527" s="101">
        <f>IFERROR(VLOOKUP(E2527,历史数据!AH:AJ,2,),"")</f>
        <v>11.5984699181389</v>
      </c>
      <c r="J2527" s="104">
        <f t="shared" si="229"/>
        <v>0</v>
      </c>
      <c r="K2527" s="104" t="str">
        <f>IFERROR(IF(AND(J2526=$H$2*1,MAX(K$64:K2526)=MAX(L$64:L2526)),MAX(K$64:K2526)+1,""),"")</f>
        <v/>
      </c>
      <c r="L2527" s="104" t="str">
        <f>IFERROR(IF(AND($F2526/INDEX($F$64:$F2527,MATCH(MAX(M$64:M2527),M$64:M2527,0)-1)&lt;(1-$P$2),MAX(K$64:K2527)&gt;MAX(L$64:L2526)),MAX(K$64:K2527),""),"")</f>
        <v/>
      </c>
      <c r="M2527" s="104" t="str">
        <f>IFERROR(IF(E2527="","",IF(K2527&lt;&gt;"",MAX(M$64:M2526)+1,IF(AND($F2526/INDEX($F$64:$F2527,MATCH(MAX(M$64:M2526),M$64:M2526,0)-1)&gt;(1+$O$2),MAX(K$64:K2527)&gt;MAX(L$64:L2526)),MAX(M$64:M2526)+1,""))),"")</f>
        <v/>
      </c>
      <c r="N2527" s="91">
        <f t="shared" si="230"/>
        <v>0</v>
      </c>
      <c r="O2527" s="91" t="str">
        <f>IFERROR(IF(AND(N2526=$H$2*1,MAX(O$64:O2526)=MAX(P$64:P2526)),MAX(O$64:O2526)+1,""),"")</f>
        <v/>
      </c>
      <c r="P2527" s="91" t="str">
        <f>IFERROR(IF(MOD(MAX(Q$64:Q2527),10*MAX(O$64:O2527))&lt;=2,IF(AND(F2526/INDEX($F$64:$F2527,MATCH(MAX(O$64:O2527),O$64:O2527,0)-1)&lt;(1-$P$2),MAX(O$64:O2527)&gt;MAX(P$64:P2526)),MAX(O$64:O2527),""),IF(AND($F2526/INDEX($F$64:$F2527,MATCH(MAX(Q$64:Q2527),Q$64:Q2527,0)-1)&lt;(1-$P$2),MAX(O$64:O2527)&gt;MAX(P$64:P2526)),MAX(O$64:O2527),"")),"")</f>
        <v/>
      </c>
      <c r="Q2527" s="91" t="str">
        <f>IFERROR(IF(E2527="","",IF(O2527&lt;&gt;"",MAX(O$64:O2527)*10+1,IF(AND($F2526/INDEX($F$64:$F2527,MATCH(MAX(Q$64:Q2526),Q$64:Q2526,0)-1)&gt;(1+$O$2),MAX(O$64:O2527)&gt;MAX(P$64:P2526)),MAX(Q$64:Q2526)+1,""))),"")</f>
        <v/>
      </c>
    </row>
    <row r="2528" spans="1:17" x14ac:dyDescent="0.2">
      <c r="A2528" s="13">
        <f>HLOOKUP($E$2,历史数据!$V$3:$AE$5000,ROW(A2526),)</f>
        <v>509636</v>
      </c>
      <c r="B2528" s="41">
        <v>40256</v>
      </c>
      <c r="C2528" s="100">
        <f>IFERROR(IF(A2528&lt;&gt;0,MAX($C$4:C2527)+1,""),"")</f>
        <v>2472</v>
      </c>
      <c r="D2528" s="100"/>
      <c r="E2528" s="99">
        <f t="shared" si="231"/>
        <v>40333</v>
      </c>
      <c r="F2528" s="101">
        <f>IFERROR(VLOOKUP(E2528,历史数据!AH:AJ,3,),"")</f>
        <v>11.546341963450599</v>
      </c>
      <c r="G2528" s="101">
        <f t="shared" si="227"/>
        <v>14.771107560353386</v>
      </c>
      <c r="H2528" s="105">
        <f t="shared" si="228"/>
        <v>-3.502036749406634E-3</v>
      </c>
      <c r="I2528" s="101">
        <f>IFERROR(VLOOKUP(E2528,历史数据!AH:AJ,2,),"")</f>
        <v>11.6375658841551</v>
      </c>
      <c r="J2528" s="104">
        <f t="shared" si="229"/>
        <v>0</v>
      </c>
      <c r="K2528" s="104" t="str">
        <f>IFERROR(IF(AND(J2527=$H$2*1,MAX(K$64:K2527)=MAX(L$64:L2527)),MAX(K$64:K2527)+1,""),"")</f>
        <v/>
      </c>
      <c r="L2528" s="104" t="str">
        <f>IFERROR(IF(AND($F2527/INDEX($F$64:$F2528,MATCH(MAX(M$64:M2528),M$64:M2528,0)-1)&lt;(1-$P$2),MAX(K$64:K2528)&gt;MAX(L$64:L2527)),MAX(K$64:K2528),""),"")</f>
        <v/>
      </c>
      <c r="M2528" s="104" t="str">
        <f>IFERROR(IF(E2528="","",IF(K2528&lt;&gt;"",MAX(M$64:M2527)+1,IF(AND($F2527/INDEX($F$64:$F2528,MATCH(MAX(M$64:M2527),M$64:M2527,0)-1)&gt;(1+$O$2),MAX(K$64:K2528)&gt;MAX(L$64:L2527)),MAX(M$64:M2527)+1,""))),"")</f>
        <v/>
      </c>
      <c r="N2528" s="91">
        <f t="shared" si="230"/>
        <v>0</v>
      </c>
      <c r="O2528" s="91" t="str">
        <f>IFERROR(IF(AND(N2527=$H$2*1,MAX(O$64:O2527)=MAX(P$64:P2527)),MAX(O$64:O2527)+1,""),"")</f>
        <v/>
      </c>
      <c r="P2528" s="91" t="str">
        <f>IFERROR(IF(MOD(MAX(Q$64:Q2528),10*MAX(O$64:O2528))&lt;=2,IF(AND(F2527/INDEX($F$64:$F2528,MATCH(MAX(O$64:O2528),O$64:O2528,0)-1)&lt;(1-$P$2),MAX(O$64:O2528)&gt;MAX(P$64:P2527)),MAX(O$64:O2528),""),IF(AND($F2527/INDEX($F$64:$F2528,MATCH(MAX(Q$64:Q2528),Q$64:Q2528,0)-1)&lt;(1-$P$2),MAX(O$64:O2528)&gt;MAX(P$64:P2527)),MAX(O$64:O2528),"")),"")</f>
        <v/>
      </c>
      <c r="Q2528" s="91" t="str">
        <f>IFERROR(IF(E2528="","",IF(O2528&lt;&gt;"",MAX(O$64:O2528)*10+1,IF(AND($F2527/INDEX($F$64:$F2528,MATCH(MAX(Q$64:Q2527),Q$64:Q2527,0)-1)&gt;(1+$O$2),MAX(O$64:O2528)&gt;MAX(P$64:P2527)),MAX(Q$64:Q2527)+1,""))),"")</f>
        <v/>
      </c>
    </row>
    <row r="2529" spans="1:17" x14ac:dyDescent="0.2">
      <c r="A2529" s="13">
        <f>HLOOKUP($E$2,历史数据!$V$3:$AE$5000,ROW(A2527),)</f>
        <v>464500</v>
      </c>
      <c r="B2529" s="41">
        <v>40259</v>
      </c>
      <c r="C2529" s="100">
        <f>IFERROR(IF(A2529&lt;&gt;0,MAX($C$4:C2528)+1,""),"")</f>
        <v>2473</v>
      </c>
      <c r="D2529" s="100"/>
      <c r="E2529" s="99">
        <f t="shared" si="231"/>
        <v>40336</v>
      </c>
      <c r="F2529" s="101">
        <f>IFERROR(VLOOKUP(E2529,历史数据!AH:AJ,3,),"")</f>
        <v>11.41602207673</v>
      </c>
      <c r="G2529" s="101">
        <f t="shared" si="227"/>
        <v>14.715938808308307</v>
      </c>
      <c r="H2529" s="105">
        <f t="shared" si="228"/>
        <v>-3.7349096416544603E-3</v>
      </c>
      <c r="I2529" s="101">
        <f>IFERROR(VLOOKUP(E2529,历史数据!AH:AJ,2,),"")</f>
        <v>11.220542246649</v>
      </c>
      <c r="J2529" s="104">
        <f t="shared" si="229"/>
        <v>0</v>
      </c>
      <c r="K2529" s="104" t="str">
        <f>IFERROR(IF(AND(J2528=$H$2*1,MAX(K$64:K2528)=MAX(L$64:L2528)),MAX(K$64:K2528)+1,""),"")</f>
        <v/>
      </c>
      <c r="L2529" s="104" t="str">
        <f>IFERROR(IF(AND($F2528/INDEX($F$64:$F2529,MATCH(MAX(M$64:M2529),M$64:M2529,0)-1)&lt;(1-$P$2),MAX(K$64:K2529)&gt;MAX(L$64:L2528)),MAX(K$64:K2529),""),"")</f>
        <v/>
      </c>
      <c r="M2529" s="104" t="str">
        <f>IFERROR(IF(E2529="","",IF(K2529&lt;&gt;"",MAX(M$64:M2528)+1,IF(AND($F2528/INDEX($F$64:$F2529,MATCH(MAX(M$64:M2528),M$64:M2528,0)-1)&gt;(1+$O$2),MAX(K$64:K2529)&gt;MAX(L$64:L2528)),MAX(M$64:M2528)+1,""))),"")</f>
        <v/>
      </c>
      <c r="N2529" s="91">
        <f t="shared" si="230"/>
        <v>0</v>
      </c>
      <c r="O2529" s="91" t="str">
        <f>IFERROR(IF(AND(N2528=$H$2*1,MAX(O$64:O2528)=MAX(P$64:P2528)),MAX(O$64:O2528)+1,""),"")</f>
        <v/>
      </c>
      <c r="P2529" s="91" t="str">
        <f>IFERROR(IF(MOD(MAX(Q$64:Q2529),10*MAX(O$64:O2529))&lt;=2,IF(AND(F2528/INDEX($F$64:$F2529,MATCH(MAX(O$64:O2529),O$64:O2529,0)-1)&lt;(1-$P$2),MAX(O$64:O2529)&gt;MAX(P$64:P2528)),MAX(O$64:O2529),""),IF(AND($F2528/INDEX($F$64:$F2529,MATCH(MAX(Q$64:Q2529),Q$64:Q2529,0)-1)&lt;(1-$P$2),MAX(O$64:O2529)&gt;MAX(P$64:P2528)),MAX(O$64:O2529),"")),"")</f>
        <v/>
      </c>
      <c r="Q2529" s="91" t="str">
        <f>IFERROR(IF(E2529="","",IF(O2529&lt;&gt;"",MAX(O$64:O2529)*10+1,IF(AND($F2528/INDEX($F$64:$F2529,MATCH(MAX(Q$64:Q2528),Q$64:Q2528,0)-1)&gt;(1+$O$2),MAX(O$64:O2529)&gt;MAX(P$64:P2528)),MAX(Q$64:Q2528)+1,""))),"")</f>
        <v/>
      </c>
    </row>
    <row r="2530" spans="1:17" x14ac:dyDescent="0.2">
      <c r="A2530" s="13">
        <f>HLOOKUP($E$2,历史数据!$V$3:$AE$5000,ROW(A2528),)</f>
        <v>206680</v>
      </c>
      <c r="B2530" s="41">
        <v>40260</v>
      </c>
      <c r="C2530" s="100">
        <f>IFERROR(IF(A2530&lt;&gt;0,MAX($C$4:C2529)+1,""),"")</f>
        <v>2474</v>
      </c>
      <c r="D2530" s="100"/>
      <c r="E2530" s="99">
        <f t="shared" si="231"/>
        <v>40337</v>
      </c>
      <c r="F2530" s="101">
        <f>IFERROR(VLOOKUP(E2530,历史数据!AH:AJ,3,),"")</f>
        <v>11.9763975896288</v>
      </c>
      <c r="G2530" s="101">
        <f t="shared" si="227"/>
        <v>14.670761247578476</v>
      </c>
      <c r="H2530" s="105">
        <f t="shared" si="228"/>
        <v>-3.0699747612653594E-3</v>
      </c>
      <c r="I2530" s="101">
        <f>IFERROR(VLOOKUP(E2530,历史数据!AH:AJ,2,),"")</f>
        <v>11.4942140087624</v>
      </c>
      <c r="J2530" s="104">
        <f t="shared" si="229"/>
        <v>0</v>
      </c>
      <c r="K2530" s="104" t="str">
        <f>IFERROR(IF(AND(J2529=$H$2*1,MAX(K$64:K2529)=MAX(L$64:L2529)),MAX(K$64:K2529)+1,""),"")</f>
        <v/>
      </c>
      <c r="L2530" s="104" t="str">
        <f>IFERROR(IF(AND($F2529/INDEX($F$64:$F2530,MATCH(MAX(M$64:M2530),M$64:M2530,0)-1)&lt;(1-$P$2),MAX(K$64:K2530)&gt;MAX(L$64:L2529)),MAX(K$64:K2530),""),"")</f>
        <v/>
      </c>
      <c r="M2530" s="104" t="str">
        <f>IFERROR(IF(E2530="","",IF(K2530&lt;&gt;"",MAX(M$64:M2529)+1,IF(AND($F2529/INDEX($F$64:$F2530,MATCH(MAX(M$64:M2529),M$64:M2529,0)-1)&gt;(1+$O$2),MAX(K$64:K2530)&gt;MAX(L$64:L2529)),MAX(M$64:M2529)+1,""))),"")</f>
        <v/>
      </c>
      <c r="N2530" s="91">
        <f t="shared" si="230"/>
        <v>0</v>
      </c>
      <c r="O2530" s="91" t="str">
        <f>IFERROR(IF(AND(N2529=$H$2*1,MAX(O$64:O2529)=MAX(P$64:P2529)),MAX(O$64:O2529)+1,""),"")</f>
        <v/>
      </c>
      <c r="P2530" s="91" t="str">
        <f>IFERROR(IF(MOD(MAX(Q$64:Q2530),10*MAX(O$64:O2530))&lt;=2,IF(AND(F2529/INDEX($F$64:$F2530,MATCH(MAX(O$64:O2530),O$64:O2530,0)-1)&lt;(1-$P$2),MAX(O$64:O2530)&gt;MAX(P$64:P2529)),MAX(O$64:O2530),""),IF(AND($F2529/INDEX($F$64:$F2530,MATCH(MAX(Q$64:Q2530),Q$64:Q2530,0)-1)&lt;(1-$P$2),MAX(O$64:O2530)&gt;MAX(P$64:P2529)),MAX(O$64:O2530),"")),"")</f>
        <v/>
      </c>
      <c r="Q2530" s="91" t="str">
        <f>IFERROR(IF(E2530="","",IF(O2530&lt;&gt;"",MAX(O$64:O2530)*10+1,IF(AND($F2529/INDEX($F$64:$F2530,MATCH(MAX(Q$64:Q2529),Q$64:Q2529,0)-1)&gt;(1+$O$2),MAX(O$64:O2530)&gt;MAX(P$64:P2529)),MAX(Q$64:Q2529)+1,""))),"")</f>
        <v/>
      </c>
    </row>
    <row r="2531" spans="1:17" x14ac:dyDescent="0.2">
      <c r="A2531" s="13">
        <f>HLOOKUP($E$2,历史数据!$V$3:$AE$5000,ROW(A2529),)</f>
        <v>370202</v>
      </c>
      <c r="B2531" s="41">
        <v>40261</v>
      </c>
      <c r="C2531" s="100">
        <f>IFERROR(IF(A2531&lt;&gt;0,MAX($C$4:C2530)+1,""),"")</f>
        <v>2475</v>
      </c>
      <c r="D2531" s="100"/>
      <c r="E2531" s="99">
        <f t="shared" si="231"/>
        <v>40338</v>
      </c>
      <c r="F2531" s="101">
        <f>IFERROR(VLOOKUP(E2531,历史数据!AH:AJ,3,),"")</f>
        <v>12.0545895216612</v>
      </c>
      <c r="G2531" s="101">
        <f t="shared" si="227"/>
        <v>14.616895694400604</v>
      </c>
      <c r="H2531" s="105">
        <f t="shared" si="228"/>
        <v>-3.6716263231918456E-3</v>
      </c>
      <c r="I2531" s="101">
        <f>IFERROR(VLOOKUP(E2531,历史数据!AH:AJ,2,),"")</f>
        <v>11.9763975896288</v>
      </c>
      <c r="J2531" s="104">
        <f t="shared" si="229"/>
        <v>0</v>
      </c>
      <c r="K2531" s="104" t="str">
        <f>IFERROR(IF(AND(J2530=$H$2*1,MAX(K$64:K2530)=MAX(L$64:L2530)),MAX(K$64:K2530)+1,""),"")</f>
        <v/>
      </c>
      <c r="L2531" s="104" t="str">
        <f>IFERROR(IF(AND($F2530/INDEX($F$64:$F2531,MATCH(MAX(M$64:M2531),M$64:M2531,0)-1)&lt;(1-$P$2),MAX(K$64:K2531)&gt;MAX(L$64:L2530)),MAX(K$64:K2531),""),"")</f>
        <v/>
      </c>
      <c r="M2531" s="104" t="str">
        <f>IFERROR(IF(E2531="","",IF(K2531&lt;&gt;"",MAX(M$64:M2530)+1,IF(AND($F2530/INDEX($F$64:$F2531,MATCH(MAX(M$64:M2530),M$64:M2530,0)-1)&gt;(1+$O$2),MAX(K$64:K2531)&gt;MAX(L$64:L2530)),MAX(M$64:M2530)+1,""))),"")</f>
        <v/>
      </c>
      <c r="N2531" s="91">
        <f t="shared" si="230"/>
        <v>0</v>
      </c>
      <c r="O2531" s="91" t="str">
        <f>IFERROR(IF(AND(N2530=$H$2*1,MAX(O$64:O2530)=MAX(P$64:P2530)),MAX(O$64:O2530)+1,""),"")</f>
        <v/>
      </c>
      <c r="P2531" s="91" t="str">
        <f>IFERROR(IF(MOD(MAX(Q$64:Q2531),10*MAX(O$64:O2531))&lt;=2,IF(AND(F2530/INDEX($F$64:$F2531,MATCH(MAX(O$64:O2531),O$64:O2531,0)-1)&lt;(1-$P$2),MAX(O$64:O2531)&gt;MAX(P$64:P2530)),MAX(O$64:O2531),""),IF(AND($F2530/INDEX($F$64:$F2531,MATCH(MAX(Q$64:Q2531),Q$64:Q2531,0)-1)&lt;(1-$P$2),MAX(O$64:O2531)&gt;MAX(P$64:P2530)),MAX(O$64:O2531),"")),"")</f>
        <v/>
      </c>
      <c r="Q2531" s="91" t="str">
        <f>IFERROR(IF(E2531="","",IF(O2531&lt;&gt;"",MAX(O$64:O2531)*10+1,IF(AND($F2530/INDEX($F$64:$F2531,MATCH(MAX(Q$64:Q2530),Q$64:Q2530,0)-1)&gt;(1+$O$2),MAX(O$64:O2531)&gt;MAX(P$64:P2530)),MAX(Q$64:Q2530)+1,""))),"")</f>
        <v/>
      </c>
    </row>
    <row r="2532" spans="1:17" x14ac:dyDescent="0.2">
      <c r="A2532" s="13">
        <f>HLOOKUP($E$2,历史数据!$V$3:$AE$5000,ROW(A2530),)</f>
        <v>286794</v>
      </c>
      <c r="B2532" s="41">
        <v>40262</v>
      </c>
      <c r="C2532" s="100">
        <f>IFERROR(IF(A2532&lt;&gt;0,MAX($C$4:C2531)+1,""),"")</f>
        <v>2476</v>
      </c>
      <c r="D2532" s="100"/>
      <c r="E2532" s="99">
        <f t="shared" si="231"/>
        <v>40339</v>
      </c>
      <c r="F2532" s="101">
        <f>IFERROR(VLOOKUP(E2532,历史数据!AH:AJ,3,),"")</f>
        <v>12.210973385726</v>
      </c>
      <c r="G2532" s="101">
        <f t="shared" si="227"/>
        <v>14.573455732160381</v>
      </c>
      <c r="H2532" s="105">
        <f t="shared" si="228"/>
        <v>-2.9719006790794866E-3</v>
      </c>
      <c r="I2532" s="101">
        <f>IFERROR(VLOOKUP(E2532,历史数据!AH:AJ,2,),"")</f>
        <v>12.015493555645</v>
      </c>
      <c r="J2532" s="104">
        <f t="shared" si="229"/>
        <v>0</v>
      </c>
      <c r="K2532" s="104" t="str">
        <f>IFERROR(IF(AND(J2531=$H$2*1,MAX(K$64:K2531)=MAX(L$64:L2531)),MAX(K$64:K2531)+1,""),"")</f>
        <v/>
      </c>
      <c r="L2532" s="104" t="str">
        <f>IFERROR(IF(AND($F2531/INDEX($F$64:$F2532,MATCH(MAX(M$64:M2532),M$64:M2532,0)-1)&lt;(1-$P$2),MAX(K$64:K2532)&gt;MAX(L$64:L2531)),MAX(K$64:K2532),""),"")</f>
        <v/>
      </c>
      <c r="M2532" s="104" t="str">
        <f>IFERROR(IF(E2532="","",IF(K2532&lt;&gt;"",MAX(M$64:M2531)+1,IF(AND($F2531/INDEX($F$64:$F2532,MATCH(MAX(M$64:M2531),M$64:M2531,0)-1)&gt;(1+$O$2),MAX(K$64:K2532)&gt;MAX(L$64:L2531)),MAX(M$64:M2531)+1,""))),"")</f>
        <v/>
      </c>
      <c r="N2532" s="91">
        <f t="shared" si="230"/>
        <v>0</v>
      </c>
      <c r="O2532" s="91" t="str">
        <f>IFERROR(IF(AND(N2531=$H$2*1,MAX(O$64:O2531)=MAX(P$64:P2531)),MAX(O$64:O2531)+1,""),"")</f>
        <v/>
      </c>
      <c r="P2532" s="91" t="str">
        <f>IFERROR(IF(MOD(MAX(Q$64:Q2532),10*MAX(O$64:O2532))&lt;=2,IF(AND(F2531/INDEX($F$64:$F2532,MATCH(MAX(O$64:O2532),O$64:O2532,0)-1)&lt;(1-$P$2),MAX(O$64:O2532)&gt;MAX(P$64:P2531)),MAX(O$64:O2532),""),IF(AND($F2531/INDEX($F$64:$F2532,MATCH(MAX(Q$64:Q2532),Q$64:Q2532,0)-1)&lt;(1-$P$2),MAX(O$64:O2532)&gt;MAX(P$64:P2531)),MAX(O$64:O2532),"")),"")</f>
        <v/>
      </c>
      <c r="Q2532" s="91" t="str">
        <f>IFERROR(IF(E2532="","",IF(O2532&lt;&gt;"",MAX(O$64:O2532)*10+1,IF(AND($F2531/INDEX($F$64:$F2532,MATCH(MAX(Q$64:Q2531),Q$64:Q2531,0)-1)&gt;(1+$O$2),MAX(O$64:O2532)&gt;MAX(P$64:P2531)),MAX(Q$64:Q2531)+1,""))),"")</f>
        <v/>
      </c>
    </row>
    <row r="2533" spans="1:17" x14ac:dyDescent="0.2">
      <c r="A2533" s="13">
        <f>HLOOKUP($E$2,历史数据!$V$3:$AE$5000,ROW(A2531),)</f>
        <v>403368</v>
      </c>
      <c r="B2533" s="41">
        <v>40263</v>
      </c>
      <c r="C2533" s="100">
        <f>IFERROR(IF(A2533&lt;&gt;0,MAX($C$4:C2532)+1,""),"")</f>
        <v>2477</v>
      </c>
      <c r="D2533" s="100"/>
      <c r="E2533" s="99">
        <f t="shared" si="231"/>
        <v>40340</v>
      </c>
      <c r="F2533" s="101">
        <f>IFERROR(VLOOKUP(E2533,历史数据!AH:AJ,3,),"")</f>
        <v>12.2631013404143</v>
      </c>
      <c r="G2533" s="101">
        <f t="shared" si="227"/>
        <v>14.532622167654576</v>
      </c>
      <c r="H2533" s="105">
        <f t="shared" si="228"/>
        <v>-2.8019136474057849E-3</v>
      </c>
      <c r="I2533" s="101">
        <f>IFERROR(VLOOKUP(E2533,历史数据!AH:AJ,2,),"")</f>
        <v>12.210973385726</v>
      </c>
      <c r="J2533" s="104">
        <f t="shared" si="229"/>
        <v>0</v>
      </c>
      <c r="K2533" s="104" t="str">
        <f>IFERROR(IF(AND(J2532=$H$2*1,MAX(K$64:K2532)=MAX(L$64:L2532)),MAX(K$64:K2532)+1,""),"")</f>
        <v/>
      </c>
      <c r="L2533" s="104" t="str">
        <f>IFERROR(IF(AND($F2532/INDEX($F$64:$F2533,MATCH(MAX(M$64:M2533),M$64:M2533,0)-1)&lt;(1-$P$2),MAX(K$64:K2533)&gt;MAX(L$64:L2532)),MAX(K$64:K2533),""),"")</f>
        <v/>
      </c>
      <c r="M2533" s="104" t="str">
        <f>IFERROR(IF(E2533="","",IF(K2533&lt;&gt;"",MAX(M$64:M2532)+1,IF(AND($F2532/INDEX($F$64:$F2533,MATCH(MAX(M$64:M2532),M$64:M2532,0)-1)&gt;(1+$O$2),MAX(K$64:K2533)&gt;MAX(L$64:L2532)),MAX(M$64:M2532)+1,""))),"")</f>
        <v/>
      </c>
      <c r="N2533" s="91">
        <f t="shared" si="230"/>
        <v>0</v>
      </c>
      <c r="O2533" s="91" t="str">
        <f>IFERROR(IF(AND(N2532=$H$2*1,MAX(O$64:O2532)=MAX(P$64:P2532)),MAX(O$64:O2532)+1,""),"")</f>
        <v/>
      </c>
      <c r="P2533" s="91" t="str">
        <f>IFERROR(IF(MOD(MAX(Q$64:Q2533),10*MAX(O$64:O2533))&lt;=2,IF(AND(F2532/INDEX($F$64:$F2533,MATCH(MAX(O$64:O2533),O$64:O2533,0)-1)&lt;(1-$P$2),MAX(O$64:O2533)&gt;MAX(P$64:P2532)),MAX(O$64:O2533),""),IF(AND($F2532/INDEX($F$64:$F2533,MATCH(MAX(Q$64:Q2533),Q$64:Q2533,0)-1)&lt;(1-$P$2),MAX(O$64:O2533)&gt;MAX(P$64:P2532)),MAX(O$64:O2533),"")),"")</f>
        <v/>
      </c>
      <c r="Q2533" s="91" t="str">
        <f>IFERROR(IF(E2533="","",IF(O2533&lt;&gt;"",MAX(O$64:O2533)*10+1,IF(AND($F2532/INDEX($F$64:$F2533,MATCH(MAX(Q$64:Q2532),Q$64:Q2532,0)-1)&gt;(1+$O$2),MAX(O$64:O2533)&gt;MAX(P$64:P2532)),MAX(Q$64:Q2532)+1,""))),"")</f>
        <v/>
      </c>
    </row>
    <row r="2534" spans="1:17" x14ac:dyDescent="0.2">
      <c r="A2534" s="13">
        <f>HLOOKUP($E$2,历史数据!$V$3:$AE$5000,ROW(A2532),)</f>
        <v>471472</v>
      </c>
      <c r="B2534" s="41">
        <v>40266</v>
      </c>
      <c r="C2534" s="100">
        <f>IFERROR(IF(A2534&lt;&gt;0,MAX($C$4:C2533)+1,""),"")</f>
        <v>2478</v>
      </c>
      <c r="D2534" s="100"/>
      <c r="E2534" s="99">
        <f t="shared" si="231"/>
        <v>40346</v>
      </c>
      <c r="F2534" s="101">
        <f>IFERROR(VLOOKUP(E2534,历史数据!AH:AJ,3,),"")</f>
        <v>12.119749465021499</v>
      </c>
      <c r="G2534" s="101">
        <f t="shared" si="227"/>
        <v>14.480711412777513</v>
      </c>
      <c r="H2534" s="105">
        <f t="shared" si="228"/>
        <v>-3.572015722847488E-3</v>
      </c>
      <c r="I2534" s="101">
        <f>IFERROR(VLOOKUP(E2534,历史数据!AH:AJ,2,),"")</f>
        <v>12.3282612837746</v>
      </c>
      <c r="J2534" s="104">
        <f t="shared" si="229"/>
        <v>0</v>
      </c>
      <c r="K2534" s="104" t="str">
        <f>IFERROR(IF(AND(J2533=$H$2*1,MAX(K$64:K2533)=MAX(L$64:L2533)),MAX(K$64:K2533)+1,""),"")</f>
        <v/>
      </c>
      <c r="L2534" s="104" t="str">
        <f>IFERROR(IF(AND($F2533/INDEX($F$64:$F2534,MATCH(MAX(M$64:M2534),M$64:M2534,0)-1)&lt;(1-$P$2),MAX(K$64:K2534)&gt;MAX(L$64:L2533)),MAX(K$64:K2534),""),"")</f>
        <v/>
      </c>
      <c r="M2534" s="104" t="str">
        <f>IFERROR(IF(E2534="","",IF(K2534&lt;&gt;"",MAX(M$64:M2533)+1,IF(AND($F2533/INDEX($F$64:$F2534,MATCH(MAX(M$64:M2533),M$64:M2533,0)-1)&gt;(1+$O$2),MAX(K$64:K2534)&gt;MAX(L$64:L2533)),MAX(M$64:M2533)+1,""))),"")</f>
        <v/>
      </c>
      <c r="N2534" s="91">
        <f t="shared" si="230"/>
        <v>0</v>
      </c>
      <c r="O2534" s="91" t="str">
        <f>IFERROR(IF(AND(N2533=$H$2*1,MAX(O$64:O2533)=MAX(P$64:P2533)),MAX(O$64:O2533)+1,""),"")</f>
        <v/>
      </c>
      <c r="P2534" s="91" t="str">
        <f>IFERROR(IF(MOD(MAX(Q$64:Q2534),10*MAX(O$64:O2534))&lt;=2,IF(AND(F2533/INDEX($F$64:$F2534,MATCH(MAX(O$64:O2534),O$64:O2534,0)-1)&lt;(1-$P$2),MAX(O$64:O2534)&gt;MAX(P$64:P2533)),MAX(O$64:O2534),""),IF(AND($F2533/INDEX($F$64:$F2534,MATCH(MAX(Q$64:Q2534),Q$64:Q2534,0)-1)&lt;(1-$P$2),MAX(O$64:O2534)&gt;MAX(P$64:P2533)),MAX(O$64:O2534),"")),"")</f>
        <v/>
      </c>
      <c r="Q2534" s="91" t="str">
        <f>IFERROR(IF(E2534="","",IF(O2534&lt;&gt;"",MAX(O$64:O2534)*10+1,IF(AND($F2533/INDEX($F$64:$F2534,MATCH(MAX(Q$64:Q2533),Q$64:Q2533,0)-1)&gt;(1+$O$2),MAX(O$64:O2534)&gt;MAX(P$64:P2533)),MAX(Q$64:Q2533)+1,""))),"")</f>
        <v/>
      </c>
    </row>
    <row r="2535" spans="1:17" x14ac:dyDescent="0.2">
      <c r="A2535" s="13">
        <f>HLOOKUP($E$2,历史数据!$V$3:$AE$5000,ROW(A2533),)</f>
        <v>479759</v>
      </c>
      <c r="B2535" s="41">
        <v>40267</v>
      </c>
      <c r="C2535" s="100">
        <f>IFERROR(IF(A2535&lt;&gt;0,MAX($C$4:C2534)+1,""),"")</f>
        <v>2479</v>
      </c>
      <c r="D2535" s="100"/>
      <c r="E2535" s="99">
        <f t="shared" si="231"/>
        <v>40347</v>
      </c>
      <c r="F2535" s="101">
        <f>IFERROR(VLOOKUP(E2535,历史数据!AH:AJ,3,),"")</f>
        <v>11.5984699181389</v>
      </c>
      <c r="G2535" s="101">
        <f t="shared" si="227"/>
        <v>14.421850263942016</v>
      </c>
      <c r="H2535" s="105">
        <f t="shared" si="228"/>
        <v>-4.064796760161915E-3</v>
      </c>
      <c r="I2535" s="101">
        <f>IFERROR(VLOOKUP(E2535,历史数据!AH:AJ,2,),"")</f>
        <v>12.0545895216612</v>
      </c>
      <c r="J2535" s="104">
        <f t="shared" si="229"/>
        <v>0</v>
      </c>
      <c r="K2535" s="104" t="str">
        <f>IFERROR(IF(AND(J2534=$H$2*1,MAX(K$64:K2534)=MAX(L$64:L2534)),MAX(K$64:K2534)+1,""),"")</f>
        <v/>
      </c>
      <c r="L2535" s="104" t="str">
        <f>IFERROR(IF(AND($F2534/INDEX($F$64:$F2535,MATCH(MAX(M$64:M2535),M$64:M2535,0)-1)&lt;(1-$P$2),MAX(K$64:K2535)&gt;MAX(L$64:L2534)),MAX(K$64:K2535),""),"")</f>
        <v/>
      </c>
      <c r="M2535" s="104" t="str">
        <f>IFERROR(IF(E2535="","",IF(K2535&lt;&gt;"",MAX(M$64:M2534)+1,IF(AND($F2534/INDEX($F$64:$F2535,MATCH(MAX(M$64:M2534),M$64:M2534,0)-1)&gt;(1+$O$2),MAX(K$64:K2535)&gt;MAX(L$64:L2534)),MAX(M$64:M2534)+1,""))),"")</f>
        <v/>
      </c>
      <c r="N2535" s="91">
        <f t="shared" si="230"/>
        <v>0</v>
      </c>
      <c r="O2535" s="91" t="str">
        <f>IFERROR(IF(AND(N2534=$H$2*1,MAX(O$64:O2534)=MAX(P$64:P2534)),MAX(O$64:O2534)+1,""),"")</f>
        <v/>
      </c>
      <c r="P2535" s="91" t="str">
        <f>IFERROR(IF(MOD(MAX(Q$64:Q2535),10*MAX(O$64:O2535))&lt;=2,IF(AND(F2534/INDEX($F$64:$F2535,MATCH(MAX(O$64:O2535),O$64:O2535,0)-1)&lt;(1-$P$2),MAX(O$64:O2535)&gt;MAX(P$64:P2534)),MAX(O$64:O2535),""),IF(AND($F2534/INDEX($F$64:$F2535,MATCH(MAX(Q$64:Q2535),Q$64:Q2535,0)-1)&lt;(1-$P$2),MAX(O$64:O2535)&gt;MAX(P$64:P2534)),MAX(O$64:O2535),"")),"")</f>
        <v/>
      </c>
      <c r="Q2535" s="91" t="str">
        <f>IFERROR(IF(E2535="","",IF(O2535&lt;&gt;"",MAX(O$64:O2535)*10+1,IF(AND($F2534/INDEX($F$64:$F2535,MATCH(MAX(Q$64:Q2534),Q$64:Q2534,0)-1)&gt;(1+$O$2),MAX(O$64:O2535)&gt;MAX(P$64:P2534)),MAX(Q$64:Q2534)+1,""))),"")</f>
        <v/>
      </c>
    </row>
    <row r="2536" spans="1:17" x14ac:dyDescent="0.2">
      <c r="A2536" s="13">
        <f>HLOOKUP($E$2,历史数据!$V$3:$AE$5000,ROW(A2534),)</f>
        <v>546824</v>
      </c>
      <c r="B2536" s="41">
        <v>40268</v>
      </c>
      <c r="C2536" s="100">
        <f>IFERROR(IF(A2536&lt;&gt;0,MAX($C$4:C2535)+1,""),"")</f>
        <v>2480</v>
      </c>
      <c r="D2536" s="100"/>
      <c r="E2536" s="99">
        <f t="shared" si="231"/>
        <v>40350</v>
      </c>
      <c r="F2536" s="101">
        <f>IFERROR(VLOOKUP(E2536,历史数据!AH:AJ,3,),"")</f>
        <v>11.859109691580199</v>
      </c>
      <c r="G2536" s="101">
        <f t="shared" si="227"/>
        <v>14.362771915295317</v>
      </c>
      <c r="H2536" s="105">
        <f t="shared" si="228"/>
        <v>-4.0964472356510573E-3</v>
      </c>
      <c r="I2536" s="101">
        <f>IFERROR(VLOOKUP(E2536,历史数据!AH:AJ,2,),"")</f>
        <v>11.898205657596399</v>
      </c>
      <c r="J2536" s="104">
        <f t="shared" si="229"/>
        <v>0</v>
      </c>
      <c r="K2536" s="104" t="str">
        <f>IFERROR(IF(AND(J2535=$H$2*1,MAX(K$64:K2535)=MAX(L$64:L2535)),MAX(K$64:K2535)+1,""),"")</f>
        <v/>
      </c>
      <c r="L2536" s="104" t="str">
        <f>IFERROR(IF(AND($F2535/INDEX($F$64:$F2536,MATCH(MAX(M$64:M2536),M$64:M2536,0)-1)&lt;(1-$P$2),MAX(K$64:K2536)&gt;MAX(L$64:L2535)),MAX(K$64:K2536),""),"")</f>
        <v/>
      </c>
      <c r="M2536" s="104" t="str">
        <f>IFERROR(IF(E2536="","",IF(K2536&lt;&gt;"",MAX(M$64:M2535)+1,IF(AND($F2535/INDEX($F$64:$F2536,MATCH(MAX(M$64:M2535),M$64:M2535,0)-1)&gt;(1+$O$2),MAX(K$64:K2536)&gt;MAX(L$64:L2535)),MAX(M$64:M2535)+1,""))),"")</f>
        <v/>
      </c>
      <c r="N2536" s="91">
        <f t="shared" si="230"/>
        <v>0</v>
      </c>
      <c r="O2536" s="91" t="str">
        <f>IFERROR(IF(AND(N2535=$H$2*1,MAX(O$64:O2535)=MAX(P$64:P2535)),MAX(O$64:O2535)+1,""),"")</f>
        <v/>
      </c>
      <c r="P2536" s="91" t="str">
        <f>IFERROR(IF(MOD(MAX(Q$64:Q2536),10*MAX(O$64:O2536))&lt;=2,IF(AND(F2535/INDEX($F$64:$F2536,MATCH(MAX(O$64:O2536),O$64:O2536,0)-1)&lt;(1-$P$2),MAX(O$64:O2536)&gt;MAX(P$64:P2535)),MAX(O$64:O2536),""),IF(AND($F2535/INDEX($F$64:$F2536,MATCH(MAX(Q$64:Q2536),Q$64:Q2536,0)-1)&lt;(1-$P$2),MAX(O$64:O2536)&gt;MAX(P$64:P2535)),MAX(O$64:O2536),"")),"")</f>
        <v/>
      </c>
      <c r="Q2536" s="91" t="str">
        <f>IFERROR(IF(E2536="","",IF(O2536&lt;&gt;"",MAX(O$64:O2536)*10+1,IF(AND($F2535/INDEX($F$64:$F2536,MATCH(MAX(Q$64:Q2535),Q$64:Q2535,0)-1)&gt;(1+$O$2),MAX(O$64:O2536)&gt;MAX(P$64:P2535)),MAX(Q$64:Q2535)+1,""))),"")</f>
        <v/>
      </c>
    </row>
    <row r="2537" spans="1:17" x14ac:dyDescent="0.2">
      <c r="A2537" s="13">
        <f>HLOOKUP($E$2,历史数据!$V$3:$AE$5000,ROW(A2535),)</f>
        <v>808755</v>
      </c>
      <c r="B2537" s="41">
        <v>40269</v>
      </c>
      <c r="C2537" s="100">
        <f>IFERROR(IF(A2537&lt;&gt;0,MAX($C$4:C2536)+1,""),"")</f>
        <v>2481</v>
      </c>
      <c r="D2537" s="100"/>
      <c r="E2537" s="99">
        <f t="shared" si="231"/>
        <v>40351</v>
      </c>
      <c r="F2537" s="101">
        <f>IFERROR(VLOOKUP(E2537,历史数据!AH:AJ,3,),"")</f>
        <v>11.9763975896288</v>
      </c>
      <c r="G2537" s="101">
        <f t="shared" si="227"/>
        <v>14.30608276457183</v>
      </c>
      <c r="H2537" s="105">
        <f t="shared" si="228"/>
        <v>-3.9469505648221936E-3</v>
      </c>
      <c r="I2537" s="101">
        <f>IFERROR(VLOOKUP(E2537,历史数据!AH:AJ,2,),"")</f>
        <v>11.885173668924301</v>
      </c>
      <c r="J2537" s="104">
        <f t="shared" si="229"/>
        <v>0</v>
      </c>
      <c r="K2537" s="104" t="str">
        <f>IFERROR(IF(AND(J2536=$H$2*1,MAX(K$64:K2536)=MAX(L$64:L2536)),MAX(K$64:K2536)+1,""),"")</f>
        <v/>
      </c>
      <c r="L2537" s="104" t="str">
        <f>IFERROR(IF(AND($F2536/INDEX($F$64:$F2537,MATCH(MAX(M$64:M2537),M$64:M2537,0)-1)&lt;(1-$P$2),MAX(K$64:K2537)&gt;MAX(L$64:L2536)),MAX(K$64:K2537),""),"")</f>
        <v/>
      </c>
      <c r="M2537" s="104" t="str">
        <f>IFERROR(IF(E2537="","",IF(K2537&lt;&gt;"",MAX(M$64:M2536)+1,IF(AND($F2536/INDEX($F$64:$F2537,MATCH(MAX(M$64:M2536),M$64:M2536,0)-1)&gt;(1+$O$2),MAX(K$64:K2537)&gt;MAX(L$64:L2536)),MAX(M$64:M2536)+1,""))),"")</f>
        <v/>
      </c>
      <c r="N2537" s="91">
        <f t="shared" si="230"/>
        <v>0</v>
      </c>
      <c r="O2537" s="91" t="str">
        <f>IFERROR(IF(AND(N2536=$H$2*1,MAX(O$64:O2536)=MAX(P$64:P2536)),MAX(O$64:O2536)+1,""),"")</f>
        <v/>
      </c>
      <c r="P2537" s="91" t="str">
        <f>IFERROR(IF(MOD(MAX(Q$64:Q2537),10*MAX(O$64:O2537))&lt;=2,IF(AND(F2536/INDEX($F$64:$F2537,MATCH(MAX(O$64:O2537),O$64:O2537,0)-1)&lt;(1-$P$2),MAX(O$64:O2537)&gt;MAX(P$64:P2536)),MAX(O$64:O2537),""),IF(AND($F2536/INDEX($F$64:$F2537,MATCH(MAX(Q$64:Q2537),Q$64:Q2537,0)-1)&lt;(1-$P$2),MAX(O$64:O2537)&gt;MAX(P$64:P2536)),MAX(O$64:O2537),"")),"")</f>
        <v/>
      </c>
      <c r="Q2537" s="91" t="str">
        <f>IFERROR(IF(E2537="","",IF(O2537&lt;&gt;"",MAX(O$64:O2537)*10+1,IF(AND($F2536/INDEX($F$64:$F2537,MATCH(MAX(Q$64:Q2536),Q$64:Q2536,0)-1)&gt;(1+$O$2),MAX(O$64:O2537)&gt;MAX(P$64:P2536)),MAX(Q$64:Q2536)+1,""))),"")</f>
        <v/>
      </c>
    </row>
    <row r="2538" spans="1:17" x14ac:dyDescent="0.2">
      <c r="A2538" s="13">
        <f>HLOOKUP($E$2,历史数据!$V$3:$AE$5000,ROW(A2536),)</f>
        <v>2549784</v>
      </c>
      <c r="B2538" s="41">
        <v>40270</v>
      </c>
      <c r="C2538" s="100">
        <f>IFERROR(IF(A2538&lt;&gt;0,MAX($C$4:C2537)+1,""),"")</f>
        <v>2482</v>
      </c>
      <c r="D2538" s="100"/>
      <c r="E2538" s="99">
        <f t="shared" si="231"/>
        <v>40352</v>
      </c>
      <c r="F2538" s="101">
        <f>IFERROR(VLOOKUP(E2538,历史数据!AH:AJ,3,),"")</f>
        <v>11.937301623612599</v>
      </c>
      <c r="G2538" s="101">
        <f t="shared" si="227"/>
        <v>14.250479612904346</v>
      </c>
      <c r="H2538" s="105">
        <f t="shared" si="228"/>
        <v>-3.8866790149698627E-3</v>
      </c>
      <c r="I2538" s="101">
        <f>IFERROR(VLOOKUP(E2538,历史数据!AH:AJ,2,),"")</f>
        <v>11.820013725563999</v>
      </c>
      <c r="J2538" s="104">
        <f t="shared" si="229"/>
        <v>0</v>
      </c>
      <c r="K2538" s="104" t="str">
        <f>IFERROR(IF(AND(J2537=$H$2*1,MAX(K$64:K2537)=MAX(L$64:L2537)),MAX(K$64:K2537)+1,""),"")</f>
        <v/>
      </c>
      <c r="L2538" s="104" t="str">
        <f>IFERROR(IF(AND($F2537/INDEX($F$64:$F2538,MATCH(MAX(M$64:M2538),M$64:M2538,0)-1)&lt;(1-$P$2),MAX(K$64:K2538)&gt;MAX(L$64:L2537)),MAX(K$64:K2538),""),"")</f>
        <v/>
      </c>
      <c r="M2538" s="104" t="str">
        <f>IFERROR(IF(E2538="","",IF(K2538&lt;&gt;"",MAX(M$64:M2537)+1,IF(AND($F2537/INDEX($F$64:$F2538,MATCH(MAX(M$64:M2537),M$64:M2537,0)-1)&gt;(1+$O$2),MAX(K$64:K2538)&gt;MAX(L$64:L2537)),MAX(M$64:M2537)+1,""))),"")</f>
        <v/>
      </c>
      <c r="N2538" s="91">
        <f t="shared" si="230"/>
        <v>0</v>
      </c>
      <c r="O2538" s="91" t="str">
        <f>IFERROR(IF(AND(N2537=$H$2*1,MAX(O$64:O2537)=MAX(P$64:P2537)),MAX(O$64:O2537)+1,""),"")</f>
        <v/>
      </c>
      <c r="P2538" s="91" t="str">
        <f>IFERROR(IF(MOD(MAX(Q$64:Q2538),10*MAX(O$64:O2538))&lt;=2,IF(AND(F2537/INDEX($F$64:$F2538,MATCH(MAX(O$64:O2538),O$64:O2538,0)-1)&lt;(1-$P$2),MAX(O$64:O2538)&gt;MAX(P$64:P2537)),MAX(O$64:O2538),""),IF(AND($F2537/INDEX($F$64:$F2538,MATCH(MAX(Q$64:Q2538),Q$64:Q2538,0)-1)&lt;(1-$P$2),MAX(O$64:O2538)&gt;MAX(P$64:P2537)),MAX(O$64:O2538),"")),"")</f>
        <v/>
      </c>
      <c r="Q2538" s="91" t="str">
        <f>IFERROR(IF(E2538="","",IF(O2538&lt;&gt;"",MAX(O$64:O2538)*10+1,IF(AND($F2537/INDEX($F$64:$F2538,MATCH(MAX(Q$64:Q2537),Q$64:Q2537,0)-1)&gt;(1+$O$2),MAX(O$64:O2538)&gt;MAX(P$64:P2537)),MAX(Q$64:Q2537)+1,""))),"")</f>
        <v/>
      </c>
    </row>
    <row r="2539" spans="1:17" x14ac:dyDescent="0.2">
      <c r="A2539" s="13">
        <f>HLOOKUP($E$2,历史数据!$V$3:$AE$5000,ROW(A2537),)</f>
        <v>2732435</v>
      </c>
      <c r="B2539" s="41">
        <v>40274</v>
      </c>
      <c r="C2539" s="100">
        <f>IFERROR(IF(A2539&lt;&gt;0,MAX($C$4:C2538)+1,""),"")</f>
        <v>2483</v>
      </c>
      <c r="D2539" s="100"/>
      <c r="E2539" s="99">
        <f t="shared" si="231"/>
        <v>40353</v>
      </c>
      <c r="F2539" s="101">
        <f>IFERROR(VLOOKUP(E2539,历史数据!AH:AJ,3,),"")</f>
        <v>12.1458134423657</v>
      </c>
      <c r="G2539" s="101">
        <f t="shared" si="227"/>
        <v>14.194659261425665</v>
      </c>
      <c r="H2539" s="105">
        <f t="shared" si="228"/>
        <v>-3.9170858100897599E-3</v>
      </c>
      <c r="I2539" s="101">
        <f>IFERROR(VLOOKUP(E2539,历史数据!AH:AJ,2,),"")</f>
        <v>11.9894295783009</v>
      </c>
      <c r="J2539" s="104">
        <f t="shared" si="229"/>
        <v>0</v>
      </c>
      <c r="K2539" s="104" t="str">
        <f>IFERROR(IF(AND(J2538=$H$2*1,MAX(K$64:K2538)=MAX(L$64:L2538)),MAX(K$64:K2538)+1,""),"")</f>
        <v/>
      </c>
      <c r="L2539" s="104" t="str">
        <f>IFERROR(IF(AND($F2538/INDEX($F$64:$F2539,MATCH(MAX(M$64:M2539),M$64:M2539,0)-1)&lt;(1-$P$2),MAX(K$64:K2539)&gt;MAX(L$64:L2538)),MAX(K$64:K2539),""),"")</f>
        <v/>
      </c>
      <c r="M2539" s="104" t="str">
        <f>IFERROR(IF(E2539="","",IF(K2539&lt;&gt;"",MAX(M$64:M2538)+1,IF(AND($F2538/INDEX($F$64:$F2539,MATCH(MAX(M$64:M2538),M$64:M2538,0)-1)&gt;(1+$O$2),MAX(K$64:K2539)&gt;MAX(L$64:L2538)),MAX(M$64:M2538)+1,""))),"")</f>
        <v/>
      </c>
      <c r="N2539" s="91">
        <f t="shared" si="230"/>
        <v>0</v>
      </c>
      <c r="O2539" s="91" t="str">
        <f>IFERROR(IF(AND(N2538=$H$2*1,MAX(O$64:O2538)=MAX(P$64:P2538)),MAX(O$64:O2538)+1,""),"")</f>
        <v/>
      </c>
      <c r="P2539" s="91" t="str">
        <f>IFERROR(IF(MOD(MAX(Q$64:Q2539),10*MAX(O$64:O2539))&lt;=2,IF(AND(F2538/INDEX($F$64:$F2539,MATCH(MAX(O$64:O2539),O$64:O2539,0)-1)&lt;(1-$P$2),MAX(O$64:O2539)&gt;MAX(P$64:P2538)),MAX(O$64:O2539),""),IF(AND($F2538/INDEX($F$64:$F2539,MATCH(MAX(Q$64:Q2539),Q$64:Q2539,0)-1)&lt;(1-$P$2),MAX(O$64:O2539)&gt;MAX(P$64:P2538)),MAX(O$64:O2539),"")),"")</f>
        <v/>
      </c>
      <c r="Q2539" s="91" t="str">
        <f>IFERROR(IF(E2539="","",IF(O2539&lt;&gt;"",MAX(O$64:O2539)*10+1,IF(AND($F2538/INDEX($F$64:$F2539,MATCH(MAX(Q$64:Q2538),Q$64:Q2538,0)-1)&gt;(1+$O$2),MAX(O$64:O2539)&gt;MAX(P$64:P2538)),MAX(Q$64:Q2538)+1,""))),"")</f>
        <v/>
      </c>
    </row>
    <row r="2540" spans="1:17" x14ac:dyDescent="0.2">
      <c r="A2540" s="13">
        <f>HLOOKUP($E$2,历史数据!$V$3:$AE$5000,ROW(A2538),)</f>
        <v>1921199</v>
      </c>
      <c r="B2540" s="41">
        <v>40275</v>
      </c>
      <c r="C2540" s="100">
        <f>IFERROR(IF(A2540&lt;&gt;0,MAX($C$4:C2539)+1,""),"")</f>
        <v>2484</v>
      </c>
      <c r="D2540" s="100"/>
      <c r="E2540" s="99">
        <f t="shared" si="231"/>
        <v>40354</v>
      </c>
      <c r="F2540" s="101">
        <f>IFERROR(VLOOKUP(E2540,历史数据!AH:AJ,3,),"")</f>
        <v>11.937301623612599</v>
      </c>
      <c r="G2540" s="101">
        <f t="shared" si="227"/>
        <v>14.135798112590164</v>
      </c>
      <c r="H2540" s="105">
        <f t="shared" si="228"/>
        <v>-4.1467109390541657E-3</v>
      </c>
      <c r="I2540" s="101">
        <f>IFERROR(VLOOKUP(E2540,历史数据!AH:AJ,2,),"")</f>
        <v>12.1067174763495</v>
      </c>
      <c r="J2540" s="104">
        <f t="shared" si="229"/>
        <v>0</v>
      </c>
      <c r="K2540" s="104" t="str">
        <f>IFERROR(IF(AND(J2539=$H$2*1,MAX(K$64:K2539)=MAX(L$64:L2539)),MAX(K$64:K2539)+1,""),"")</f>
        <v/>
      </c>
      <c r="L2540" s="104" t="str">
        <f>IFERROR(IF(AND($F2539/INDEX($F$64:$F2540,MATCH(MAX(M$64:M2540),M$64:M2540,0)-1)&lt;(1-$P$2),MAX(K$64:K2540)&gt;MAX(L$64:L2539)),MAX(K$64:K2540),""),"")</f>
        <v/>
      </c>
      <c r="M2540" s="104" t="str">
        <f>IFERROR(IF(E2540="","",IF(K2540&lt;&gt;"",MAX(M$64:M2539)+1,IF(AND($F2539/INDEX($F$64:$F2540,MATCH(MAX(M$64:M2539),M$64:M2539,0)-1)&gt;(1+$O$2),MAX(K$64:K2540)&gt;MAX(L$64:L2539)),MAX(M$64:M2539)+1,""))),"")</f>
        <v/>
      </c>
      <c r="N2540" s="91">
        <f t="shared" si="230"/>
        <v>0</v>
      </c>
      <c r="O2540" s="91" t="str">
        <f>IFERROR(IF(AND(N2539=$H$2*1,MAX(O$64:O2539)=MAX(P$64:P2539)),MAX(O$64:O2539)+1,""),"")</f>
        <v/>
      </c>
      <c r="P2540" s="91" t="str">
        <f>IFERROR(IF(MOD(MAX(Q$64:Q2540),10*MAX(O$64:O2540))&lt;=2,IF(AND(F2539/INDEX($F$64:$F2540,MATCH(MAX(O$64:O2540),O$64:O2540,0)-1)&lt;(1-$P$2),MAX(O$64:O2540)&gt;MAX(P$64:P2539)),MAX(O$64:O2540),""),IF(AND($F2539/INDEX($F$64:$F2540,MATCH(MAX(Q$64:Q2540),Q$64:Q2540,0)-1)&lt;(1-$P$2),MAX(O$64:O2540)&gt;MAX(P$64:P2539)),MAX(O$64:O2540),"")),"")</f>
        <v/>
      </c>
      <c r="Q2540" s="91" t="str">
        <f>IFERROR(IF(E2540="","",IF(O2540&lt;&gt;"",MAX(O$64:O2540)*10+1,IF(AND($F2539/INDEX($F$64:$F2540,MATCH(MAX(Q$64:Q2539),Q$64:Q2539,0)-1)&gt;(1+$O$2),MAX(O$64:O2540)&gt;MAX(P$64:P2539)),MAX(Q$64:Q2539)+1,""))),"")</f>
        <v/>
      </c>
    </row>
    <row r="2541" spans="1:17" x14ac:dyDescent="0.2">
      <c r="A2541" s="13">
        <f>HLOOKUP($E$2,历史数据!$V$3:$AE$5000,ROW(A2539),)</f>
        <v>1884755</v>
      </c>
      <c r="B2541" s="41">
        <v>40276</v>
      </c>
      <c r="C2541" s="100">
        <f>IFERROR(IF(A2541&lt;&gt;0,MAX($C$4:C2540)+1,""),"")</f>
        <v>2485</v>
      </c>
      <c r="D2541" s="100"/>
      <c r="E2541" s="99">
        <f t="shared" si="231"/>
        <v>40357</v>
      </c>
      <c r="F2541" s="101">
        <f>IFERROR(VLOOKUP(E2541,历史数据!AH:AJ,3,),"")</f>
        <v>11.924269634940501</v>
      </c>
      <c r="G2541" s="101">
        <f t="shared" si="227"/>
        <v>14.076502564132264</v>
      </c>
      <c r="H2541" s="105">
        <f t="shared" si="228"/>
        <v>-4.1947082142527181E-3</v>
      </c>
      <c r="I2541" s="101">
        <f>IFERROR(VLOOKUP(E2541,历史数据!AH:AJ,2,),"")</f>
        <v>11.859109691580199</v>
      </c>
      <c r="J2541" s="104">
        <f t="shared" si="229"/>
        <v>0</v>
      </c>
      <c r="K2541" s="104" t="str">
        <f>IFERROR(IF(AND(J2540=$H$2*1,MAX(K$64:K2540)=MAX(L$64:L2540)),MAX(K$64:K2540)+1,""),"")</f>
        <v/>
      </c>
      <c r="L2541" s="104" t="str">
        <f>IFERROR(IF(AND($F2540/INDEX($F$64:$F2541,MATCH(MAX(M$64:M2541),M$64:M2541,0)-1)&lt;(1-$P$2),MAX(K$64:K2541)&gt;MAX(L$64:L2540)),MAX(K$64:K2541),""),"")</f>
        <v/>
      </c>
      <c r="M2541" s="104" t="str">
        <f>IFERROR(IF(E2541="","",IF(K2541&lt;&gt;"",MAX(M$64:M2540)+1,IF(AND($F2540/INDEX($F$64:$F2541,MATCH(MAX(M$64:M2540),M$64:M2540,0)-1)&gt;(1+$O$2),MAX(K$64:K2541)&gt;MAX(L$64:L2540)),MAX(M$64:M2540)+1,""))),"")</f>
        <v/>
      </c>
      <c r="N2541" s="91">
        <f t="shared" si="230"/>
        <v>0</v>
      </c>
      <c r="O2541" s="91" t="str">
        <f>IFERROR(IF(AND(N2540=$H$2*1,MAX(O$64:O2540)=MAX(P$64:P2540)),MAX(O$64:O2540)+1,""),"")</f>
        <v/>
      </c>
      <c r="P2541" s="91" t="str">
        <f>IFERROR(IF(MOD(MAX(Q$64:Q2541),10*MAX(O$64:O2541))&lt;=2,IF(AND(F2540/INDEX($F$64:$F2541,MATCH(MAX(O$64:O2541),O$64:O2541,0)-1)&lt;(1-$P$2),MAX(O$64:O2541)&gt;MAX(P$64:P2540)),MAX(O$64:O2541),""),IF(AND($F2540/INDEX($F$64:$F2541,MATCH(MAX(Q$64:Q2541),Q$64:Q2541,0)-1)&lt;(1-$P$2),MAX(O$64:O2541)&gt;MAX(P$64:P2540)),MAX(O$64:O2541),"")),"")</f>
        <v/>
      </c>
      <c r="Q2541" s="91" t="str">
        <f>IFERROR(IF(E2541="","",IF(O2541&lt;&gt;"",MAX(O$64:O2541)*10+1,IF(AND($F2540/INDEX($F$64:$F2541,MATCH(MAX(Q$64:Q2540),Q$64:Q2540,0)-1)&gt;(1+$O$2),MAX(O$64:O2541)&gt;MAX(P$64:P2540)),MAX(Q$64:Q2540)+1,""))),"")</f>
        <v/>
      </c>
    </row>
    <row r="2542" spans="1:17" x14ac:dyDescent="0.2">
      <c r="A2542" s="13">
        <f>HLOOKUP($E$2,历史数据!$V$3:$AE$5000,ROW(A2540),)</f>
        <v>1921832</v>
      </c>
      <c r="B2542" s="41">
        <v>40277</v>
      </c>
      <c r="C2542" s="100">
        <f>IFERROR(IF(A2542&lt;&gt;0,MAX($C$4:C2541)+1,""),"")</f>
        <v>2486</v>
      </c>
      <c r="D2542" s="100"/>
      <c r="E2542" s="99">
        <f t="shared" si="231"/>
        <v>40358</v>
      </c>
      <c r="F2542" s="101">
        <f>IFERROR(VLOOKUP(E2542,历史数据!AH:AJ,3,),"")</f>
        <v>11.3247981560255</v>
      </c>
      <c r="G2542" s="101">
        <f t="shared" si="227"/>
        <v>14.009605022282326</v>
      </c>
      <c r="H2542" s="105">
        <f t="shared" si="228"/>
        <v>-4.7524263605362993E-3</v>
      </c>
      <c r="I2542" s="101">
        <f>IFERROR(VLOOKUP(E2542,历史数据!AH:AJ,2,),"")</f>
        <v>11.963365600956701</v>
      </c>
      <c r="J2542" s="104">
        <f t="shared" si="229"/>
        <v>0</v>
      </c>
      <c r="K2542" s="104" t="str">
        <f>IFERROR(IF(AND(J2541=$H$2*1,MAX(K$64:K2541)=MAX(L$64:L2541)),MAX(K$64:K2541)+1,""),"")</f>
        <v/>
      </c>
      <c r="L2542" s="104" t="str">
        <f>IFERROR(IF(AND($F2541/INDEX($F$64:$F2542,MATCH(MAX(M$64:M2542),M$64:M2542,0)-1)&lt;(1-$P$2),MAX(K$64:K2542)&gt;MAX(L$64:L2541)),MAX(K$64:K2542),""),"")</f>
        <v/>
      </c>
      <c r="M2542" s="104" t="str">
        <f>IFERROR(IF(E2542="","",IF(K2542&lt;&gt;"",MAX(M$64:M2541)+1,IF(AND($F2541/INDEX($F$64:$F2542,MATCH(MAX(M$64:M2541),M$64:M2541,0)-1)&gt;(1+$O$2),MAX(K$64:K2542)&gt;MAX(L$64:L2541)),MAX(M$64:M2541)+1,""))),"")</f>
        <v/>
      </c>
      <c r="N2542" s="91">
        <f t="shared" si="230"/>
        <v>0</v>
      </c>
      <c r="O2542" s="91" t="str">
        <f>IFERROR(IF(AND(N2541=$H$2*1,MAX(O$64:O2541)=MAX(P$64:P2541)),MAX(O$64:O2541)+1,""),"")</f>
        <v/>
      </c>
      <c r="P2542" s="91" t="str">
        <f>IFERROR(IF(MOD(MAX(Q$64:Q2542),10*MAX(O$64:O2542))&lt;=2,IF(AND(F2541/INDEX($F$64:$F2542,MATCH(MAX(O$64:O2542),O$64:O2542,0)-1)&lt;(1-$P$2),MAX(O$64:O2542)&gt;MAX(P$64:P2541)),MAX(O$64:O2542),""),IF(AND($F2541/INDEX($F$64:$F2542,MATCH(MAX(Q$64:Q2542),Q$64:Q2542,0)-1)&lt;(1-$P$2),MAX(O$64:O2542)&gt;MAX(P$64:P2541)),MAX(O$64:O2542),"")),"")</f>
        <v/>
      </c>
      <c r="Q2542" s="91" t="str">
        <f>IFERROR(IF(E2542="","",IF(O2542&lt;&gt;"",MAX(O$64:O2542)*10+1,IF(AND($F2541/INDEX($F$64:$F2542,MATCH(MAX(Q$64:Q2541),Q$64:Q2541,0)-1)&gt;(1+$O$2),MAX(O$64:O2542)&gt;MAX(P$64:P2541)),MAX(Q$64:Q2541)+1,""))),"")</f>
        <v/>
      </c>
    </row>
    <row r="2543" spans="1:17" x14ac:dyDescent="0.2">
      <c r="A2543" s="13">
        <f>HLOOKUP($E$2,历史数据!$V$3:$AE$5000,ROW(A2541),)</f>
        <v>3986706</v>
      </c>
      <c r="B2543" s="41">
        <v>40280</v>
      </c>
      <c r="C2543" s="100">
        <f>IFERROR(IF(A2543&lt;&gt;0,MAX($C$4:C2542)+1,""),"")</f>
        <v>2487</v>
      </c>
      <c r="D2543" s="100"/>
      <c r="E2543" s="99">
        <f t="shared" si="231"/>
        <v>40359</v>
      </c>
      <c r="F2543" s="101">
        <f>IFERROR(VLOOKUP(E2543,历史数据!AH:AJ,3,),"")</f>
        <v>10.764422643126601</v>
      </c>
      <c r="G2543" s="101">
        <f t="shared" si="227"/>
        <v>13.934671087417943</v>
      </c>
      <c r="H2543" s="105">
        <f t="shared" si="228"/>
        <v>-5.3487542828795087E-3</v>
      </c>
      <c r="I2543" s="101">
        <f>IFERROR(VLOOKUP(E2543,历史数据!AH:AJ,2,),"")</f>
        <v>10.8686785525032</v>
      </c>
      <c r="J2543" s="104">
        <f t="shared" si="229"/>
        <v>0</v>
      </c>
      <c r="K2543" s="104" t="str">
        <f>IFERROR(IF(AND(J2542=$H$2*1,MAX(K$64:K2542)=MAX(L$64:L2542)),MAX(K$64:K2542)+1,""),"")</f>
        <v/>
      </c>
      <c r="L2543" s="104" t="str">
        <f>IFERROR(IF(AND($F2542/INDEX($F$64:$F2543,MATCH(MAX(M$64:M2543),M$64:M2543,0)-1)&lt;(1-$P$2),MAX(K$64:K2543)&gt;MAX(L$64:L2542)),MAX(K$64:K2543),""),"")</f>
        <v/>
      </c>
      <c r="M2543" s="104" t="str">
        <f>IFERROR(IF(E2543="","",IF(K2543&lt;&gt;"",MAX(M$64:M2542)+1,IF(AND($F2542/INDEX($F$64:$F2543,MATCH(MAX(M$64:M2542),M$64:M2542,0)-1)&gt;(1+$O$2),MAX(K$64:K2543)&gt;MAX(L$64:L2542)),MAX(M$64:M2542)+1,""))),"")</f>
        <v/>
      </c>
      <c r="N2543" s="91">
        <f t="shared" si="230"/>
        <v>0</v>
      </c>
      <c r="O2543" s="91" t="str">
        <f>IFERROR(IF(AND(N2542=$H$2*1,MAX(O$64:O2542)=MAX(P$64:P2542)),MAX(O$64:O2542)+1,""),"")</f>
        <v/>
      </c>
      <c r="P2543" s="91" t="str">
        <f>IFERROR(IF(MOD(MAX(Q$64:Q2543),10*MAX(O$64:O2543))&lt;=2,IF(AND(F2542/INDEX($F$64:$F2543,MATCH(MAX(O$64:O2543),O$64:O2543,0)-1)&lt;(1-$P$2),MAX(O$64:O2543)&gt;MAX(P$64:P2542)),MAX(O$64:O2543),""),IF(AND($F2542/INDEX($F$64:$F2543,MATCH(MAX(Q$64:Q2543),Q$64:Q2543,0)-1)&lt;(1-$P$2),MAX(O$64:O2543)&gt;MAX(P$64:P2542)),MAX(O$64:O2543),"")),"")</f>
        <v/>
      </c>
      <c r="Q2543" s="91" t="str">
        <f>IFERROR(IF(E2543="","",IF(O2543&lt;&gt;"",MAX(O$64:O2543)*10+1,IF(AND($F2542/INDEX($F$64:$F2543,MATCH(MAX(Q$64:Q2542),Q$64:Q2542,0)-1)&gt;(1+$O$2),MAX(O$64:O2543)&gt;MAX(P$64:P2542)),MAX(Q$64:Q2542)+1,""))),"")</f>
        <v/>
      </c>
    </row>
    <row r="2544" spans="1:17" x14ac:dyDescent="0.2">
      <c r="A2544" s="13">
        <f>HLOOKUP($E$2,历史数据!$V$3:$AE$5000,ROW(A2542),)</f>
        <v>2603181</v>
      </c>
      <c r="B2544" s="41">
        <v>40281</v>
      </c>
      <c r="C2544" s="100">
        <f>IFERROR(IF(A2544&lt;&gt;0,MAX($C$4:C2543)+1,""),"")</f>
        <v>2488</v>
      </c>
      <c r="D2544" s="100"/>
      <c r="E2544" s="99">
        <f t="shared" si="231"/>
        <v>40360</v>
      </c>
      <c r="F2544" s="101">
        <f>IFERROR(VLOOKUP(E2544,历史数据!AH:AJ,3,),"")</f>
        <v>10.230111107571901</v>
      </c>
      <c r="G2544" s="101">
        <f t="shared" si="227"/>
        <v>13.849745961238312</v>
      </c>
      <c r="H2544" s="105">
        <f t="shared" si="228"/>
        <v>-6.0945196084543074E-3</v>
      </c>
      <c r="I2544" s="101">
        <f>IFERROR(VLOOKUP(E2544,历史数据!AH:AJ,2,),"")</f>
        <v>10.7122946884384</v>
      </c>
      <c r="J2544" s="104">
        <f t="shared" si="229"/>
        <v>0</v>
      </c>
      <c r="K2544" s="104" t="str">
        <f>IFERROR(IF(AND(J2543=$H$2*1,MAX(K$64:K2543)=MAX(L$64:L2543)),MAX(K$64:K2543)+1,""),"")</f>
        <v/>
      </c>
      <c r="L2544" s="104" t="str">
        <f>IFERROR(IF(AND($F2543/INDEX($F$64:$F2544,MATCH(MAX(M$64:M2544),M$64:M2544,0)-1)&lt;(1-$P$2),MAX(K$64:K2544)&gt;MAX(L$64:L2543)),MAX(K$64:K2544),""),"")</f>
        <v/>
      </c>
      <c r="M2544" s="104" t="str">
        <f>IFERROR(IF(E2544="","",IF(K2544&lt;&gt;"",MAX(M$64:M2543)+1,IF(AND($F2543/INDEX($F$64:$F2544,MATCH(MAX(M$64:M2543),M$64:M2543,0)-1)&gt;(1+$O$2),MAX(K$64:K2544)&gt;MAX(L$64:L2543)),MAX(M$64:M2543)+1,""))),"")</f>
        <v/>
      </c>
      <c r="N2544" s="91">
        <f t="shared" si="230"/>
        <v>0</v>
      </c>
      <c r="O2544" s="91" t="str">
        <f>IFERROR(IF(AND(N2543=$H$2*1,MAX(O$64:O2543)=MAX(P$64:P2543)),MAX(O$64:O2543)+1,""),"")</f>
        <v/>
      </c>
      <c r="P2544" s="91" t="str">
        <f>IFERROR(IF(MOD(MAX(Q$64:Q2544),10*MAX(O$64:O2544))&lt;=2,IF(AND(F2543/INDEX($F$64:$F2544,MATCH(MAX(O$64:O2544),O$64:O2544,0)-1)&lt;(1-$P$2),MAX(O$64:O2544)&gt;MAX(P$64:P2543)),MAX(O$64:O2544),""),IF(AND($F2543/INDEX($F$64:$F2544,MATCH(MAX(Q$64:Q2544),Q$64:Q2544,0)-1)&lt;(1-$P$2),MAX(O$64:O2544)&gt;MAX(P$64:P2543)),MAX(O$64:O2544),"")),"")</f>
        <v/>
      </c>
      <c r="Q2544" s="91" t="str">
        <f>IFERROR(IF(E2544="","",IF(O2544&lt;&gt;"",MAX(O$64:O2544)*10+1,IF(AND($F2543/INDEX($F$64:$F2544,MATCH(MAX(Q$64:Q2543),Q$64:Q2543,0)-1)&gt;(1+$O$2),MAX(O$64:O2544)&gt;MAX(P$64:P2543)),MAX(Q$64:Q2543)+1,""))),"")</f>
        <v/>
      </c>
    </row>
    <row r="2545" spans="1:17" x14ac:dyDescent="0.2">
      <c r="A2545" s="13">
        <f>HLOOKUP($E$2,历史数据!$V$3:$AE$5000,ROW(A2543),)</f>
        <v>1550723</v>
      </c>
      <c r="B2545" s="41">
        <v>40282</v>
      </c>
      <c r="C2545" s="100">
        <f>IFERROR(IF(A2545&lt;&gt;0,MAX($C$4:C2544)+1,""),"")</f>
        <v>2489</v>
      </c>
      <c r="D2545" s="100"/>
      <c r="E2545" s="99">
        <f t="shared" si="231"/>
        <v>40361</v>
      </c>
      <c r="F2545" s="101">
        <f>IFERROR(VLOOKUP(E2545,历史数据!AH:AJ,3,),"")</f>
        <v>10.034631277490901</v>
      </c>
      <c r="G2545" s="101">
        <f t="shared" si="227"/>
        <v>13.758087640911443</v>
      </c>
      <c r="H2545" s="105">
        <f t="shared" si="228"/>
        <v>-6.6180506547481865E-3</v>
      </c>
      <c r="I2545" s="101">
        <f>IFERROR(VLOOKUP(E2545,历史数据!AH:AJ,2,),"")</f>
        <v>10.112823209523301</v>
      </c>
      <c r="J2545" s="104">
        <f t="shared" si="229"/>
        <v>0</v>
      </c>
      <c r="K2545" s="104" t="str">
        <f>IFERROR(IF(AND(J2544=$H$2*1,MAX(K$64:K2544)=MAX(L$64:L2544)),MAX(K$64:K2544)+1,""),"")</f>
        <v/>
      </c>
      <c r="L2545" s="104" t="str">
        <f>IFERROR(IF(AND($F2544/INDEX($F$64:$F2545,MATCH(MAX(M$64:M2545),M$64:M2545,0)-1)&lt;(1-$P$2),MAX(K$64:K2545)&gt;MAX(L$64:L2544)),MAX(K$64:K2545),""),"")</f>
        <v/>
      </c>
      <c r="M2545" s="104" t="str">
        <f>IFERROR(IF(E2545="","",IF(K2545&lt;&gt;"",MAX(M$64:M2544)+1,IF(AND($F2544/INDEX($F$64:$F2545,MATCH(MAX(M$64:M2544),M$64:M2544,0)-1)&gt;(1+$O$2),MAX(K$64:K2545)&gt;MAX(L$64:L2544)),MAX(M$64:M2544)+1,""))),"")</f>
        <v/>
      </c>
      <c r="N2545" s="91">
        <f t="shared" si="230"/>
        <v>0</v>
      </c>
      <c r="O2545" s="91" t="str">
        <f>IFERROR(IF(AND(N2544=$H$2*1,MAX(O$64:O2544)=MAX(P$64:P2544)),MAX(O$64:O2544)+1,""),"")</f>
        <v/>
      </c>
      <c r="P2545" s="91" t="str">
        <f>IFERROR(IF(MOD(MAX(Q$64:Q2545),10*MAX(O$64:O2545))&lt;=2,IF(AND(F2544/INDEX($F$64:$F2545,MATCH(MAX(O$64:O2545),O$64:O2545,0)-1)&lt;(1-$P$2),MAX(O$64:O2545)&gt;MAX(P$64:P2544)),MAX(O$64:O2545),""),IF(AND($F2544/INDEX($F$64:$F2545,MATCH(MAX(Q$64:Q2545),Q$64:Q2545,0)-1)&lt;(1-$P$2),MAX(O$64:O2545)&gt;MAX(P$64:P2544)),MAX(O$64:O2545),"")),"")</f>
        <v/>
      </c>
      <c r="Q2545" s="91" t="str">
        <f>IFERROR(IF(E2545="","",IF(O2545&lt;&gt;"",MAX(O$64:O2545)*10+1,IF(AND($F2544/INDEX($F$64:$F2545,MATCH(MAX(Q$64:Q2544),Q$64:Q2544,0)-1)&gt;(1+$O$2),MAX(O$64:O2545)&gt;MAX(P$64:P2544)),MAX(Q$64:Q2544)+1,""))),"")</f>
        <v/>
      </c>
    </row>
    <row r="2546" spans="1:17" x14ac:dyDescent="0.2">
      <c r="A2546" s="13">
        <f>HLOOKUP($E$2,历史数据!$V$3:$AE$5000,ROW(A2544),)</f>
        <v>958339</v>
      </c>
      <c r="B2546" s="41">
        <v>40283</v>
      </c>
      <c r="C2546" s="100">
        <f>IFERROR(IF(A2546&lt;&gt;0,MAX($C$4:C2545)+1,""),"")</f>
        <v>2490</v>
      </c>
      <c r="D2546" s="100"/>
      <c r="E2546" s="99">
        <f t="shared" si="231"/>
        <v>40364</v>
      </c>
      <c r="F2546" s="101">
        <f>IFERROR(VLOOKUP(E2546,历史数据!AH:AJ,3,),"")</f>
        <v>9.5524476966244904</v>
      </c>
      <c r="G2546" s="101">
        <f t="shared" si="227"/>
        <v>13.645360938898072</v>
      </c>
      <c r="H2546" s="105">
        <f t="shared" si="228"/>
        <v>-8.1934862573606049E-3</v>
      </c>
      <c r="I2546" s="101">
        <f>IFERROR(VLOOKUP(E2546,历史数据!AH:AJ,2,),"")</f>
        <v>9.82611945873788</v>
      </c>
      <c r="J2546" s="104">
        <f t="shared" si="229"/>
        <v>0</v>
      </c>
      <c r="K2546" s="104" t="str">
        <f>IFERROR(IF(AND(J2545=$H$2*1,MAX(K$64:K2545)=MAX(L$64:L2545)),MAX(K$64:K2545)+1,""),"")</f>
        <v/>
      </c>
      <c r="L2546" s="104" t="str">
        <f>IFERROR(IF(AND($F2545/INDEX($F$64:$F2546,MATCH(MAX(M$64:M2546),M$64:M2546,0)-1)&lt;(1-$P$2),MAX(K$64:K2546)&gt;MAX(L$64:L2545)),MAX(K$64:K2546),""),"")</f>
        <v/>
      </c>
      <c r="M2546" s="104" t="str">
        <f>IFERROR(IF(E2546="","",IF(K2546&lt;&gt;"",MAX(M$64:M2545)+1,IF(AND($F2545/INDEX($F$64:$F2546,MATCH(MAX(M$64:M2545),M$64:M2545,0)-1)&gt;(1+$O$2),MAX(K$64:K2546)&gt;MAX(L$64:L2545)),MAX(M$64:M2545)+1,""))),"")</f>
        <v/>
      </c>
      <c r="N2546" s="91">
        <f t="shared" si="230"/>
        <v>0</v>
      </c>
      <c r="O2546" s="91" t="str">
        <f>IFERROR(IF(AND(N2545=$H$2*1,MAX(O$64:O2545)=MAX(P$64:P2545)),MAX(O$64:O2545)+1,""),"")</f>
        <v/>
      </c>
      <c r="P2546" s="91" t="str">
        <f>IFERROR(IF(MOD(MAX(Q$64:Q2546),10*MAX(O$64:O2546))&lt;=2,IF(AND(F2545/INDEX($F$64:$F2546,MATCH(MAX(O$64:O2546),O$64:O2546,0)-1)&lt;(1-$P$2),MAX(O$64:O2546)&gt;MAX(P$64:P2545)),MAX(O$64:O2546),""),IF(AND($F2545/INDEX($F$64:$F2546,MATCH(MAX(Q$64:Q2546),Q$64:Q2546,0)-1)&lt;(1-$P$2),MAX(O$64:O2546)&gt;MAX(P$64:P2545)),MAX(O$64:O2546),"")),"")</f>
        <v/>
      </c>
      <c r="Q2546" s="91" t="str">
        <f>IFERROR(IF(E2546="","",IF(O2546&lt;&gt;"",MAX(O$64:O2546)*10+1,IF(AND($F2545/INDEX($F$64:$F2546,MATCH(MAX(Q$64:Q2545),Q$64:Q2545,0)-1)&gt;(1+$O$2),MAX(O$64:O2546)&gt;MAX(P$64:P2545)),MAX(Q$64:Q2545)+1,""))),"")</f>
        <v/>
      </c>
    </row>
    <row r="2547" spans="1:17" x14ac:dyDescent="0.2">
      <c r="A2547" s="13">
        <f>HLOOKUP($E$2,历史数据!$V$3:$AE$5000,ROW(A2545),)</f>
        <v>2473711</v>
      </c>
      <c r="B2547" s="41">
        <v>40284</v>
      </c>
      <c r="C2547" s="100">
        <f>IFERROR(IF(A2547&lt;&gt;0,MAX($C$4:C2546)+1,""),"")</f>
        <v>2491</v>
      </c>
      <c r="D2547" s="100"/>
      <c r="E2547" s="99">
        <f t="shared" si="231"/>
        <v>40365</v>
      </c>
      <c r="F2547" s="101">
        <f>IFERROR(VLOOKUP(E2547,历史数据!AH:AJ,3,),"")</f>
        <v>9.7870234927216799</v>
      </c>
      <c r="G2547" s="101">
        <f t="shared" si="227"/>
        <v>13.522860245380651</v>
      </c>
      <c r="H2547" s="105">
        <f t="shared" si="228"/>
        <v>-8.9774608429898928E-3</v>
      </c>
      <c r="I2547" s="101">
        <f>IFERROR(VLOOKUP(E2547,历史数据!AH:AJ,2,),"")</f>
        <v>9.6436716173289607</v>
      </c>
      <c r="J2547" s="104">
        <f t="shared" si="229"/>
        <v>0</v>
      </c>
      <c r="K2547" s="104" t="str">
        <f>IFERROR(IF(AND(J2546=$H$2*1,MAX(K$64:K2546)=MAX(L$64:L2546)),MAX(K$64:K2546)+1,""),"")</f>
        <v/>
      </c>
      <c r="L2547" s="104" t="str">
        <f>IFERROR(IF(AND($F2546/INDEX($F$64:$F2547,MATCH(MAX(M$64:M2547),M$64:M2547,0)-1)&lt;(1-$P$2),MAX(K$64:K2547)&gt;MAX(L$64:L2546)),MAX(K$64:K2547),""),"")</f>
        <v/>
      </c>
      <c r="M2547" s="104" t="str">
        <f>IFERROR(IF(E2547="","",IF(K2547&lt;&gt;"",MAX(M$64:M2546)+1,IF(AND($F2546/INDEX($F$64:$F2547,MATCH(MAX(M$64:M2546),M$64:M2546,0)-1)&gt;(1+$O$2),MAX(K$64:K2547)&gt;MAX(L$64:L2546)),MAX(M$64:M2546)+1,""))),"")</f>
        <v/>
      </c>
      <c r="N2547" s="91">
        <f t="shared" si="230"/>
        <v>0</v>
      </c>
      <c r="O2547" s="91" t="str">
        <f>IFERROR(IF(AND(N2546=$H$2*1,MAX(O$64:O2546)=MAX(P$64:P2546)),MAX(O$64:O2546)+1,""),"")</f>
        <v/>
      </c>
      <c r="P2547" s="91" t="str">
        <f>IFERROR(IF(MOD(MAX(Q$64:Q2547),10*MAX(O$64:O2547))&lt;=2,IF(AND(F2546/INDEX($F$64:$F2547,MATCH(MAX(O$64:O2547),O$64:O2547,0)-1)&lt;(1-$P$2),MAX(O$64:O2547)&gt;MAX(P$64:P2546)),MAX(O$64:O2547),""),IF(AND($F2546/INDEX($F$64:$F2547,MATCH(MAX(Q$64:Q2547),Q$64:Q2547,0)-1)&lt;(1-$P$2),MAX(O$64:O2547)&gt;MAX(P$64:P2546)),MAX(O$64:O2547),"")),"")</f>
        <v/>
      </c>
      <c r="Q2547" s="91" t="str">
        <f>IFERROR(IF(E2547="","",IF(O2547&lt;&gt;"",MAX(O$64:O2547)*10+1,IF(AND($F2546/INDEX($F$64:$F2547,MATCH(MAX(Q$64:Q2546),Q$64:Q2546,0)-1)&gt;(1+$O$2),MAX(O$64:O2547)&gt;MAX(P$64:P2546)),MAX(Q$64:Q2546)+1,""))),"")</f>
        <v/>
      </c>
    </row>
    <row r="2548" spans="1:17" x14ac:dyDescent="0.2">
      <c r="A2548" s="13">
        <f>HLOOKUP($E$2,历史数据!$V$3:$AE$5000,ROW(A2546),)</f>
        <v>1937043</v>
      </c>
      <c r="B2548" s="41">
        <v>40287</v>
      </c>
      <c r="C2548" s="100">
        <f>IFERROR(IF(A2548&lt;&gt;0,MAX($C$4:C2547)+1,""),"")</f>
        <v>2492</v>
      </c>
      <c r="D2548" s="100"/>
      <c r="E2548" s="99">
        <f t="shared" si="231"/>
        <v>40366</v>
      </c>
      <c r="F2548" s="101">
        <f>IFERROR(VLOOKUP(E2548,历史数据!AH:AJ,3,),"")</f>
        <v>9.7609595153775501</v>
      </c>
      <c r="G2548" s="101">
        <f t="shared" si="227"/>
        <v>13.399056352996018</v>
      </c>
      <c r="H2548" s="105">
        <f t="shared" si="228"/>
        <v>-9.1551557982656462E-3</v>
      </c>
      <c r="I2548" s="101">
        <f>IFERROR(VLOOKUP(E2548,历史数据!AH:AJ,2,),"")</f>
        <v>9.7870234927216799</v>
      </c>
      <c r="J2548" s="104">
        <f t="shared" si="229"/>
        <v>0</v>
      </c>
      <c r="K2548" s="104" t="str">
        <f>IFERROR(IF(AND(J2547=$H$2*1,MAX(K$64:K2547)=MAX(L$64:L2547)),MAX(K$64:K2547)+1,""),"")</f>
        <v/>
      </c>
      <c r="L2548" s="104" t="str">
        <f>IFERROR(IF(AND($F2547/INDEX($F$64:$F2548,MATCH(MAX(M$64:M2548),M$64:M2548,0)-1)&lt;(1-$P$2),MAX(K$64:K2548)&gt;MAX(L$64:L2547)),MAX(K$64:K2548),""),"")</f>
        <v/>
      </c>
      <c r="M2548" s="104" t="str">
        <f>IFERROR(IF(E2548="","",IF(K2548&lt;&gt;"",MAX(M$64:M2547)+1,IF(AND($F2547/INDEX($F$64:$F2548,MATCH(MAX(M$64:M2547),M$64:M2547,0)-1)&gt;(1+$O$2),MAX(K$64:K2548)&gt;MAX(L$64:L2547)),MAX(M$64:M2547)+1,""))),"")</f>
        <v/>
      </c>
      <c r="N2548" s="91">
        <f t="shared" si="230"/>
        <v>0</v>
      </c>
      <c r="O2548" s="91" t="str">
        <f>IFERROR(IF(AND(N2547=$H$2*1,MAX(O$64:O2547)=MAX(P$64:P2547)),MAX(O$64:O2547)+1,""),"")</f>
        <v/>
      </c>
      <c r="P2548" s="91" t="str">
        <f>IFERROR(IF(MOD(MAX(Q$64:Q2548),10*MAX(O$64:O2548))&lt;=2,IF(AND(F2547/INDEX($F$64:$F2548,MATCH(MAX(O$64:O2548),O$64:O2548,0)-1)&lt;(1-$P$2),MAX(O$64:O2548)&gt;MAX(P$64:P2547)),MAX(O$64:O2548),""),IF(AND($F2547/INDEX($F$64:$F2548,MATCH(MAX(Q$64:Q2548),Q$64:Q2548,0)-1)&lt;(1-$P$2),MAX(O$64:O2548)&gt;MAX(P$64:P2547)),MAX(O$64:O2548),"")),"")</f>
        <v/>
      </c>
      <c r="Q2548" s="91" t="str">
        <f>IFERROR(IF(E2548="","",IF(O2548&lt;&gt;"",MAX(O$64:O2548)*10+1,IF(AND($F2547/INDEX($F$64:$F2548,MATCH(MAX(Q$64:Q2547),Q$64:Q2547,0)-1)&gt;(1+$O$2),MAX(O$64:O2548)&gt;MAX(P$64:P2547)),MAX(Q$64:Q2547)+1,""))),"")</f>
        <v/>
      </c>
    </row>
    <row r="2549" spans="1:17" x14ac:dyDescent="0.2">
      <c r="A2549" s="13">
        <f>HLOOKUP($E$2,历史数据!$V$3:$AE$5000,ROW(A2547),)</f>
        <v>1280037</v>
      </c>
      <c r="B2549" s="41">
        <v>40288</v>
      </c>
      <c r="C2549" s="100">
        <f>IFERROR(IF(A2549&lt;&gt;0,MAX($C$4:C2548)+1,""),"")</f>
        <v>2493</v>
      </c>
      <c r="D2549" s="100"/>
      <c r="E2549" s="99">
        <f t="shared" si="231"/>
        <v>40367</v>
      </c>
      <c r="F2549" s="101">
        <f>IFERROR(VLOOKUP(E2549,历史数据!AH:AJ,3,),"")</f>
        <v>9.7609595153775501</v>
      </c>
      <c r="G2549" s="101">
        <f t="shared" si="227"/>
        <v>13.275035260800189</v>
      </c>
      <c r="H2549" s="105">
        <f t="shared" si="228"/>
        <v>-9.2559572053816375E-3</v>
      </c>
      <c r="I2549" s="101">
        <f>IFERROR(VLOOKUP(E2549,历史数据!AH:AJ,2,),"")</f>
        <v>9.8391514474099502</v>
      </c>
      <c r="J2549" s="104">
        <f t="shared" si="229"/>
        <v>0</v>
      </c>
      <c r="K2549" s="104" t="str">
        <f>IFERROR(IF(AND(J2548=$H$2*1,MAX(K$64:K2548)=MAX(L$64:L2548)),MAX(K$64:K2548)+1,""),"")</f>
        <v/>
      </c>
      <c r="L2549" s="104" t="str">
        <f>IFERROR(IF(AND($F2548/INDEX($F$64:$F2549,MATCH(MAX(M$64:M2549),M$64:M2549,0)-1)&lt;(1-$P$2),MAX(K$64:K2549)&gt;MAX(L$64:L2548)),MAX(K$64:K2549),""),"")</f>
        <v/>
      </c>
      <c r="M2549" s="104" t="str">
        <f>IFERROR(IF(E2549="","",IF(K2549&lt;&gt;"",MAX(M$64:M2548)+1,IF(AND($F2548/INDEX($F$64:$F2549,MATCH(MAX(M$64:M2548),M$64:M2548,0)-1)&gt;(1+$O$2),MAX(K$64:K2549)&gt;MAX(L$64:L2548)),MAX(M$64:M2548)+1,""))),"")</f>
        <v/>
      </c>
      <c r="N2549" s="91">
        <f t="shared" si="230"/>
        <v>0</v>
      </c>
      <c r="O2549" s="91" t="str">
        <f>IFERROR(IF(AND(N2548=$H$2*1,MAX(O$64:O2548)=MAX(P$64:P2548)),MAX(O$64:O2548)+1,""),"")</f>
        <v/>
      </c>
      <c r="P2549" s="91" t="str">
        <f>IFERROR(IF(MOD(MAX(Q$64:Q2549),10*MAX(O$64:O2549))&lt;=2,IF(AND(F2548/INDEX($F$64:$F2549,MATCH(MAX(O$64:O2549),O$64:O2549,0)-1)&lt;(1-$P$2),MAX(O$64:O2549)&gt;MAX(P$64:P2548)),MAX(O$64:O2549),""),IF(AND($F2548/INDEX($F$64:$F2549,MATCH(MAX(Q$64:Q2549),Q$64:Q2549,0)-1)&lt;(1-$P$2),MAX(O$64:O2549)&gt;MAX(P$64:P2548)),MAX(O$64:O2549),"")),"")</f>
        <v/>
      </c>
      <c r="Q2549" s="91" t="str">
        <f>IFERROR(IF(E2549="","",IF(O2549&lt;&gt;"",MAX(O$64:O2549)*10+1,IF(AND($F2548/INDEX($F$64:$F2549,MATCH(MAX(Q$64:Q2548),Q$64:Q2548,0)-1)&gt;(1+$O$2),MAX(O$64:O2549)&gt;MAX(P$64:P2548)),MAX(Q$64:Q2548)+1,""))),"")</f>
        <v/>
      </c>
    </row>
    <row r="2550" spans="1:17" x14ac:dyDescent="0.2">
      <c r="A2550" s="13">
        <f>HLOOKUP($E$2,历史数据!$V$3:$AE$5000,ROW(A2548),)</f>
        <v>1414013</v>
      </c>
      <c r="B2550" s="41">
        <v>40289</v>
      </c>
      <c r="C2550" s="100">
        <f>IFERROR(IF(A2550&lt;&gt;0,MAX($C$4:C2549)+1,""),"")</f>
        <v>2494</v>
      </c>
      <c r="D2550" s="100"/>
      <c r="E2550" s="99">
        <f t="shared" si="231"/>
        <v>40368</v>
      </c>
      <c r="F2550" s="101">
        <f>IFERROR(VLOOKUP(E2550,历史数据!AH:AJ,3,),"")</f>
        <v>10.0215992888189</v>
      </c>
      <c r="G2550" s="101">
        <f t="shared" si="227"/>
        <v>13.154272165772376</v>
      </c>
      <c r="H2550" s="105">
        <f t="shared" si="228"/>
        <v>-9.0970074772166454E-3</v>
      </c>
      <c r="I2550" s="101">
        <f>IFERROR(VLOOKUP(E2550,历史数据!AH:AJ,2,),"")</f>
        <v>9.8521834360820204</v>
      </c>
      <c r="J2550" s="104">
        <f t="shared" si="229"/>
        <v>0</v>
      </c>
      <c r="K2550" s="104" t="str">
        <f>IFERROR(IF(AND(J2549=$H$2*1,MAX(K$64:K2549)=MAX(L$64:L2549)),MAX(K$64:K2549)+1,""),"")</f>
        <v/>
      </c>
      <c r="L2550" s="104" t="str">
        <f>IFERROR(IF(AND($F2549/INDEX($F$64:$F2550,MATCH(MAX(M$64:M2550),M$64:M2550,0)-1)&lt;(1-$P$2),MAX(K$64:K2550)&gt;MAX(L$64:L2549)),MAX(K$64:K2550),""),"")</f>
        <v/>
      </c>
      <c r="M2550" s="104" t="str">
        <f>IFERROR(IF(E2550="","",IF(K2550&lt;&gt;"",MAX(M$64:M2549)+1,IF(AND($F2549/INDEX($F$64:$F2550,MATCH(MAX(M$64:M2549),M$64:M2549,0)-1)&gt;(1+$O$2),MAX(K$64:K2550)&gt;MAX(L$64:L2549)),MAX(M$64:M2549)+1,""))),"")</f>
        <v/>
      </c>
      <c r="N2550" s="91">
        <f t="shared" si="230"/>
        <v>0</v>
      </c>
      <c r="O2550" s="91" t="str">
        <f>IFERROR(IF(AND(N2549=$H$2*1,MAX(O$64:O2549)=MAX(P$64:P2549)),MAX(O$64:O2549)+1,""),"")</f>
        <v/>
      </c>
      <c r="P2550" s="91" t="str">
        <f>IFERROR(IF(MOD(MAX(Q$64:Q2550),10*MAX(O$64:O2550))&lt;=2,IF(AND(F2549/INDEX($F$64:$F2550,MATCH(MAX(O$64:O2550),O$64:O2550,0)-1)&lt;(1-$P$2),MAX(O$64:O2550)&gt;MAX(P$64:P2549)),MAX(O$64:O2550),""),IF(AND($F2549/INDEX($F$64:$F2550,MATCH(MAX(Q$64:Q2550),Q$64:Q2550,0)-1)&lt;(1-$P$2),MAX(O$64:O2550)&gt;MAX(P$64:P2549)),MAX(O$64:O2550),"")),"")</f>
        <v/>
      </c>
      <c r="Q2550" s="91" t="str">
        <f>IFERROR(IF(E2550="","",IF(O2550&lt;&gt;"",MAX(O$64:O2550)*10+1,IF(AND($F2549/INDEX($F$64:$F2550,MATCH(MAX(Q$64:Q2549),Q$64:Q2549,0)-1)&gt;(1+$O$2),MAX(O$64:O2550)&gt;MAX(P$64:P2549)),MAX(Q$64:Q2549)+1,""))),"")</f>
        <v/>
      </c>
    </row>
    <row r="2551" spans="1:17" x14ac:dyDescent="0.2">
      <c r="A2551" s="13">
        <f>HLOOKUP($E$2,历史数据!$V$3:$AE$5000,ROW(A2549),)</f>
        <v>900318</v>
      </c>
      <c r="B2551" s="41">
        <v>40290</v>
      </c>
      <c r="C2551" s="100">
        <f>IFERROR(IF(A2551&lt;&gt;0,MAX($C$4:C2550)+1,""),"")</f>
        <v>2495</v>
      </c>
      <c r="D2551" s="100"/>
      <c r="E2551" s="99">
        <f t="shared" si="231"/>
        <v>40371</v>
      </c>
      <c r="F2551" s="101">
        <f>IFERROR(VLOOKUP(E2551,历史数据!AH:AJ,3,),"")</f>
        <v>10.3734629829647</v>
      </c>
      <c r="G2551" s="101">
        <f t="shared" si="227"/>
        <v>13.037853066968587</v>
      </c>
      <c r="H2551" s="105">
        <f t="shared" si="228"/>
        <v>-8.8502881297159997E-3</v>
      </c>
      <c r="I2551" s="101">
        <f>IFERROR(VLOOKUP(E2551,历史数据!AH:AJ,2,),"")</f>
        <v>10.008567300146799</v>
      </c>
      <c r="J2551" s="104">
        <f t="shared" si="229"/>
        <v>0</v>
      </c>
      <c r="K2551" s="104" t="str">
        <f>IFERROR(IF(AND(J2550=$H$2*1,MAX(K$64:K2550)=MAX(L$64:L2550)),MAX(K$64:K2550)+1,""),"")</f>
        <v/>
      </c>
      <c r="L2551" s="104" t="str">
        <f>IFERROR(IF(AND($F2550/INDEX($F$64:$F2551,MATCH(MAX(M$64:M2551),M$64:M2551,0)-1)&lt;(1-$P$2),MAX(K$64:K2551)&gt;MAX(L$64:L2550)),MAX(K$64:K2551),""),"")</f>
        <v/>
      </c>
      <c r="M2551" s="104" t="str">
        <f>IFERROR(IF(E2551="","",IF(K2551&lt;&gt;"",MAX(M$64:M2550)+1,IF(AND($F2550/INDEX($F$64:$F2551,MATCH(MAX(M$64:M2550),M$64:M2550,0)-1)&gt;(1+$O$2),MAX(K$64:K2551)&gt;MAX(L$64:L2550)),MAX(M$64:M2550)+1,""))),"")</f>
        <v/>
      </c>
      <c r="N2551" s="91">
        <f t="shared" si="230"/>
        <v>0</v>
      </c>
      <c r="O2551" s="91" t="str">
        <f>IFERROR(IF(AND(N2550=$H$2*1,MAX(O$64:O2550)=MAX(P$64:P2550)),MAX(O$64:O2550)+1,""),"")</f>
        <v/>
      </c>
      <c r="P2551" s="91" t="str">
        <f>IFERROR(IF(MOD(MAX(Q$64:Q2551),10*MAX(O$64:O2551))&lt;=2,IF(AND(F2550/INDEX($F$64:$F2551,MATCH(MAX(O$64:O2551),O$64:O2551,0)-1)&lt;(1-$P$2),MAX(O$64:O2551)&gt;MAX(P$64:P2550)),MAX(O$64:O2551),""),IF(AND($F2550/INDEX($F$64:$F2551,MATCH(MAX(Q$64:Q2551),Q$64:Q2551,0)-1)&lt;(1-$P$2),MAX(O$64:O2551)&gt;MAX(P$64:P2550)),MAX(O$64:O2551),"")),"")</f>
        <v/>
      </c>
      <c r="Q2551" s="91" t="str">
        <f>IFERROR(IF(E2551="","",IF(O2551&lt;&gt;"",MAX(O$64:O2551)*10+1,IF(AND($F2550/INDEX($F$64:$F2551,MATCH(MAX(Q$64:Q2550),Q$64:Q2550,0)-1)&gt;(1+$O$2),MAX(O$64:O2551)&gt;MAX(P$64:P2550)),MAX(Q$64:Q2550)+1,""))),"")</f>
        <v/>
      </c>
    </row>
    <row r="2552" spans="1:17" x14ac:dyDescent="0.2">
      <c r="A2552" s="13">
        <f>HLOOKUP($E$2,历史数据!$V$3:$AE$5000,ROW(A2550),)</f>
        <v>1078496</v>
      </c>
      <c r="B2552" s="41">
        <v>40291</v>
      </c>
      <c r="C2552" s="100">
        <f>IFERROR(IF(A2552&lt;&gt;0,MAX($C$4:C2551)+1,""),"")</f>
        <v>2496</v>
      </c>
      <c r="D2552" s="100"/>
      <c r="E2552" s="99">
        <f t="shared" si="231"/>
        <v>40372</v>
      </c>
      <c r="F2552" s="101">
        <f>IFERROR(VLOOKUP(E2552,历史数据!AH:AJ,3,),"")</f>
        <v>10.230111107571901</v>
      </c>
      <c r="G2552" s="101">
        <f t="shared" si="227"/>
        <v>12.924909165144017</v>
      </c>
      <c r="H2552" s="105">
        <f t="shared" si="228"/>
        <v>-8.6627684208769873E-3</v>
      </c>
      <c r="I2552" s="101">
        <f>IFERROR(VLOOKUP(E2552,历史数据!AH:AJ,2,),"")</f>
        <v>10.2952710509323</v>
      </c>
      <c r="J2552" s="104">
        <f t="shared" si="229"/>
        <v>0</v>
      </c>
      <c r="K2552" s="104" t="str">
        <f>IFERROR(IF(AND(J2551=$H$2*1,MAX(K$64:K2551)=MAX(L$64:L2551)),MAX(K$64:K2551)+1,""),"")</f>
        <v/>
      </c>
      <c r="L2552" s="104" t="str">
        <f>IFERROR(IF(AND($F2551/INDEX($F$64:$F2552,MATCH(MAX(M$64:M2552),M$64:M2552,0)-1)&lt;(1-$P$2),MAX(K$64:K2552)&gt;MAX(L$64:L2551)),MAX(K$64:K2552),""),"")</f>
        <v/>
      </c>
      <c r="M2552" s="104" t="str">
        <f>IFERROR(IF(E2552="","",IF(K2552&lt;&gt;"",MAX(M$64:M2551)+1,IF(AND($F2551/INDEX($F$64:$F2552,MATCH(MAX(M$64:M2551),M$64:M2551,0)-1)&gt;(1+$O$2),MAX(K$64:K2552)&gt;MAX(L$64:L2551)),MAX(M$64:M2551)+1,""))),"")</f>
        <v/>
      </c>
      <c r="N2552" s="91">
        <f t="shared" si="230"/>
        <v>0</v>
      </c>
      <c r="O2552" s="91" t="str">
        <f>IFERROR(IF(AND(N2551=$H$2*1,MAX(O$64:O2551)=MAX(P$64:P2551)),MAX(O$64:O2551)+1,""),"")</f>
        <v/>
      </c>
      <c r="P2552" s="91" t="str">
        <f>IFERROR(IF(MOD(MAX(Q$64:Q2552),10*MAX(O$64:O2552))&lt;=2,IF(AND(F2551/INDEX($F$64:$F2552,MATCH(MAX(O$64:O2552),O$64:O2552,0)-1)&lt;(1-$P$2),MAX(O$64:O2552)&gt;MAX(P$64:P2551)),MAX(O$64:O2552),""),IF(AND($F2551/INDEX($F$64:$F2552,MATCH(MAX(Q$64:Q2552),Q$64:Q2552,0)-1)&lt;(1-$P$2),MAX(O$64:O2552)&gt;MAX(P$64:P2551)),MAX(O$64:O2552),"")),"")</f>
        <v/>
      </c>
      <c r="Q2552" s="91" t="str">
        <f>IFERROR(IF(E2552="","",IF(O2552&lt;&gt;"",MAX(O$64:O2552)*10+1,IF(AND($F2551/INDEX($F$64:$F2552,MATCH(MAX(Q$64:Q2551),Q$64:Q2551,0)-1)&gt;(1+$O$2),MAX(O$64:O2552)&gt;MAX(P$64:P2551)),MAX(Q$64:Q2551)+1,""))),"")</f>
        <v/>
      </c>
    </row>
    <row r="2553" spans="1:17" x14ac:dyDescent="0.2">
      <c r="A2553" s="13">
        <f>HLOOKUP($E$2,历史数据!$V$3:$AE$5000,ROW(A2551),)</f>
        <v>928713</v>
      </c>
      <c r="B2553" s="41">
        <v>40294</v>
      </c>
      <c r="C2553" s="100">
        <f>IFERROR(IF(A2553&lt;&gt;0,MAX($C$4:C2552)+1,""),"")</f>
        <v>2497</v>
      </c>
      <c r="D2553" s="100"/>
      <c r="E2553" s="99">
        <f t="shared" si="231"/>
        <v>40373</v>
      </c>
      <c r="F2553" s="101">
        <f>IFERROR(VLOOKUP(E2553,历史数据!AH:AJ,3,),"")</f>
        <v>10.360430994292599</v>
      </c>
      <c r="G2553" s="101">
        <f t="shared" si="227"/>
        <v>12.813268462186649</v>
      </c>
      <c r="H2553" s="105">
        <f t="shared" si="228"/>
        <v>-8.637639269329811E-3</v>
      </c>
      <c r="I2553" s="101">
        <f>IFERROR(VLOOKUP(E2553,历史数据!AH:AJ,2,),"")</f>
        <v>10.230111107571901</v>
      </c>
      <c r="J2553" s="104">
        <f t="shared" si="229"/>
        <v>0</v>
      </c>
      <c r="K2553" s="104" t="str">
        <f>IFERROR(IF(AND(J2552=$H$2*1,MAX(K$64:K2552)=MAX(L$64:L2552)),MAX(K$64:K2552)+1,""),"")</f>
        <v/>
      </c>
      <c r="L2553" s="104" t="str">
        <f>IFERROR(IF(AND($F2552/INDEX($F$64:$F2553,MATCH(MAX(M$64:M2553),M$64:M2553,0)-1)&lt;(1-$P$2),MAX(K$64:K2553)&gt;MAX(L$64:L2552)),MAX(K$64:K2553),""),"")</f>
        <v/>
      </c>
      <c r="M2553" s="104" t="str">
        <f>IFERROR(IF(E2553="","",IF(K2553&lt;&gt;"",MAX(M$64:M2552)+1,IF(AND($F2552/INDEX($F$64:$F2553,MATCH(MAX(M$64:M2552),M$64:M2552,0)-1)&gt;(1+$O$2),MAX(K$64:K2553)&gt;MAX(L$64:L2552)),MAX(M$64:M2552)+1,""))),"")</f>
        <v/>
      </c>
      <c r="N2553" s="91">
        <f t="shared" si="230"/>
        <v>0</v>
      </c>
      <c r="O2553" s="91" t="str">
        <f>IFERROR(IF(AND(N2552=$H$2*1,MAX(O$64:O2552)=MAX(P$64:P2552)),MAX(O$64:O2552)+1,""),"")</f>
        <v/>
      </c>
      <c r="P2553" s="91" t="str">
        <f>IFERROR(IF(MOD(MAX(Q$64:Q2553),10*MAX(O$64:O2553))&lt;=2,IF(AND(F2552/INDEX($F$64:$F2553,MATCH(MAX(O$64:O2553),O$64:O2553,0)-1)&lt;(1-$P$2),MAX(O$64:O2553)&gt;MAX(P$64:P2552)),MAX(O$64:O2553),""),IF(AND($F2552/INDEX($F$64:$F2553,MATCH(MAX(Q$64:Q2553),Q$64:Q2553,0)-1)&lt;(1-$P$2),MAX(O$64:O2553)&gt;MAX(P$64:P2552)),MAX(O$64:O2553),"")),"")</f>
        <v/>
      </c>
      <c r="Q2553" s="91" t="str">
        <f>IFERROR(IF(E2553="","",IF(O2553&lt;&gt;"",MAX(O$64:O2553)*10+1,IF(AND($F2552/INDEX($F$64:$F2553,MATCH(MAX(Q$64:Q2552),Q$64:Q2552,0)-1)&gt;(1+$O$2),MAX(O$64:O2553)&gt;MAX(P$64:P2552)),MAX(Q$64:Q2552)+1,""))),"")</f>
        <v/>
      </c>
    </row>
    <row r="2554" spans="1:17" x14ac:dyDescent="0.2">
      <c r="A2554" s="13">
        <f>HLOOKUP($E$2,历史数据!$V$3:$AE$5000,ROW(A2552),)</f>
        <v>2431350</v>
      </c>
      <c r="B2554" s="41">
        <v>40295</v>
      </c>
      <c r="C2554" s="100">
        <f>IFERROR(IF(A2554&lt;&gt;0,MAX($C$4:C2553)+1,""),"")</f>
        <v>2498</v>
      </c>
      <c r="D2554" s="100"/>
      <c r="E2554" s="99">
        <f t="shared" si="231"/>
        <v>40374</v>
      </c>
      <c r="F2554" s="101">
        <f>IFERROR(VLOOKUP(E2554,历史数据!AH:AJ,3,),"")</f>
        <v>10.2561750849161</v>
      </c>
      <c r="G2554" s="101">
        <f t="shared" si="227"/>
        <v>12.703799757341296</v>
      </c>
      <c r="H2554" s="105">
        <f t="shared" si="228"/>
        <v>-8.5433865034832968E-3</v>
      </c>
      <c r="I2554" s="101">
        <f>IFERROR(VLOOKUP(E2554,历史数据!AH:AJ,2,),"")</f>
        <v>10.3343670169485</v>
      </c>
      <c r="J2554" s="104">
        <f t="shared" si="229"/>
        <v>0</v>
      </c>
      <c r="K2554" s="104" t="str">
        <f>IFERROR(IF(AND(J2553=$H$2*1,MAX(K$64:K2553)=MAX(L$64:L2553)),MAX(K$64:K2553)+1,""),"")</f>
        <v/>
      </c>
      <c r="L2554" s="104" t="str">
        <f>IFERROR(IF(AND($F2553/INDEX($F$64:$F2554,MATCH(MAX(M$64:M2554),M$64:M2554,0)-1)&lt;(1-$P$2),MAX(K$64:K2554)&gt;MAX(L$64:L2553)),MAX(K$64:K2554),""),"")</f>
        <v/>
      </c>
      <c r="M2554" s="104" t="str">
        <f>IFERROR(IF(E2554="","",IF(K2554&lt;&gt;"",MAX(M$64:M2553)+1,IF(AND($F2553/INDEX($F$64:$F2554,MATCH(MAX(M$64:M2553),M$64:M2553,0)-1)&gt;(1+$O$2),MAX(K$64:K2554)&gt;MAX(L$64:L2553)),MAX(M$64:M2553)+1,""))),"")</f>
        <v/>
      </c>
      <c r="N2554" s="91">
        <f t="shared" si="230"/>
        <v>0</v>
      </c>
      <c r="O2554" s="91" t="str">
        <f>IFERROR(IF(AND(N2553=$H$2*1,MAX(O$64:O2553)=MAX(P$64:P2553)),MAX(O$64:O2553)+1,""),"")</f>
        <v/>
      </c>
      <c r="P2554" s="91" t="str">
        <f>IFERROR(IF(MOD(MAX(Q$64:Q2554),10*MAX(O$64:O2554))&lt;=2,IF(AND(F2553/INDEX($F$64:$F2554,MATCH(MAX(O$64:O2554),O$64:O2554,0)-1)&lt;(1-$P$2),MAX(O$64:O2554)&gt;MAX(P$64:P2553)),MAX(O$64:O2554),""),IF(AND($F2553/INDEX($F$64:$F2554,MATCH(MAX(Q$64:Q2554),Q$64:Q2554,0)-1)&lt;(1-$P$2),MAX(O$64:O2554)&gt;MAX(P$64:P2553)),MAX(O$64:O2554),"")),"")</f>
        <v/>
      </c>
      <c r="Q2554" s="91" t="str">
        <f>IFERROR(IF(E2554="","",IF(O2554&lt;&gt;"",MAX(O$64:O2554)*10+1,IF(AND($F2553/INDEX($F$64:$F2554,MATCH(MAX(Q$64:Q2553),Q$64:Q2553,0)-1)&gt;(1+$O$2),MAX(O$64:O2554)&gt;MAX(P$64:P2553)),MAX(Q$64:Q2553)+1,""))),"")</f>
        <v/>
      </c>
    </row>
    <row r="2555" spans="1:17" x14ac:dyDescent="0.2">
      <c r="A2555" s="13">
        <f>HLOOKUP($E$2,历史数据!$V$3:$AE$5000,ROW(A2553),)</f>
        <v>517343</v>
      </c>
      <c r="B2555" s="41">
        <v>40296</v>
      </c>
      <c r="C2555" s="100">
        <f>IFERROR(IF(A2555&lt;&gt;0,MAX($C$4:C2554)+1,""),"")</f>
        <v>2499</v>
      </c>
      <c r="D2555" s="100"/>
      <c r="E2555" s="99">
        <f t="shared" si="231"/>
        <v>40375</v>
      </c>
      <c r="F2555" s="101">
        <f>IFERROR(VLOOKUP(E2555,历史数据!AH:AJ,3,),"")</f>
        <v>10.725326677110401</v>
      </c>
      <c r="G2555" s="101">
        <f t="shared" si="227"/>
        <v>12.599109448342364</v>
      </c>
      <c r="H2555" s="105">
        <f t="shared" si="228"/>
        <v>-8.2408658038263249E-3</v>
      </c>
      <c r="I2555" s="101">
        <f>IFERROR(VLOOKUP(E2555,历史数据!AH:AJ,2,),"")</f>
        <v>9.8782474134261502</v>
      </c>
      <c r="J2555" s="104">
        <f t="shared" si="229"/>
        <v>0</v>
      </c>
      <c r="K2555" s="104" t="str">
        <f>IFERROR(IF(AND(J2554=$H$2*1,MAX(K$64:K2554)=MAX(L$64:L2554)),MAX(K$64:K2554)+1,""),"")</f>
        <v/>
      </c>
      <c r="L2555" s="104" t="str">
        <f>IFERROR(IF(AND($F2554/INDEX($F$64:$F2555,MATCH(MAX(M$64:M2555),M$64:M2555,0)-1)&lt;(1-$P$2),MAX(K$64:K2555)&gt;MAX(L$64:L2554)),MAX(K$64:K2555),""),"")</f>
        <v/>
      </c>
      <c r="M2555" s="104" t="str">
        <f>IFERROR(IF(E2555="","",IF(K2555&lt;&gt;"",MAX(M$64:M2554)+1,IF(AND($F2554/INDEX($F$64:$F2555,MATCH(MAX(M$64:M2554),M$64:M2554,0)-1)&gt;(1+$O$2),MAX(K$64:K2555)&gt;MAX(L$64:L2554)),MAX(M$64:M2554)+1,""))),"")</f>
        <v/>
      </c>
      <c r="N2555" s="91">
        <f t="shared" si="230"/>
        <v>0</v>
      </c>
      <c r="O2555" s="91" t="str">
        <f>IFERROR(IF(AND(N2554=$H$2*1,MAX(O$64:O2554)=MAX(P$64:P2554)),MAX(O$64:O2554)+1,""),"")</f>
        <v/>
      </c>
      <c r="P2555" s="91" t="str">
        <f>IFERROR(IF(MOD(MAX(Q$64:Q2555),10*MAX(O$64:O2555))&lt;=2,IF(AND(F2554/INDEX($F$64:$F2555,MATCH(MAX(O$64:O2555),O$64:O2555,0)-1)&lt;(1-$P$2),MAX(O$64:O2555)&gt;MAX(P$64:P2554)),MAX(O$64:O2555),""),IF(AND($F2554/INDEX($F$64:$F2555,MATCH(MAX(Q$64:Q2555),Q$64:Q2555,0)-1)&lt;(1-$P$2),MAX(O$64:O2555)&gt;MAX(P$64:P2554)),MAX(O$64:O2555),"")),"")</f>
        <v/>
      </c>
      <c r="Q2555" s="91" t="str">
        <f>IFERROR(IF(E2555="","",IF(O2555&lt;&gt;"",MAX(O$64:O2555)*10+1,IF(AND($F2554/INDEX($F$64:$F2555,MATCH(MAX(Q$64:Q2554),Q$64:Q2554,0)-1)&gt;(1+$O$2),MAX(O$64:O2555)&gt;MAX(P$64:P2554)),MAX(Q$64:Q2554)+1,""))),"")</f>
        <v/>
      </c>
    </row>
    <row r="2556" spans="1:17" x14ac:dyDescent="0.2">
      <c r="A2556" s="13">
        <f>HLOOKUP($E$2,历史数据!$V$3:$AE$5000,ROW(A2554),)</f>
        <v>1008248</v>
      </c>
      <c r="B2556" s="41">
        <v>40297</v>
      </c>
      <c r="C2556" s="100">
        <f>IFERROR(IF(A2556&lt;&gt;0,MAX($C$4:C2555)+1,""),"")</f>
        <v>2500</v>
      </c>
      <c r="D2556" s="100"/>
      <c r="E2556" s="99">
        <f t="shared" si="231"/>
        <v>40378</v>
      </c>
      <c r="F2556" s="101">
        <f>IFERROR(VLOOKUP(E2556,历史数据!AH:AJ,3,),"")</f>
        <v>10.738358665782499</v>
      </c>
      <c r="G2556" s="101">
        <f t="shared" si="227"/>
        <v>12.497894336322648</v>
      </c>
      <c r="H2556" s="105">
        <f t="shared" si="228"/>
        <v>-8.0335131966833284E-3</v>
      </c>
      <c r="I2556" s="101">
        <f>IFERROR(VLOOKUP(E2556,历史数据!AH:AJ,2,),"")</f>
        <v>10.4907508810133</v>
      </c>
      <c r="J2556" s="104">
        <f t="shared" si="229"/>
        <v>0</v>
      </c>
      <c r="K2556" s="104" t="str">
        <f>IFERROR(IF(AND(J2555=$H$2*1,MAX(K$64:K2555)=MAX(L$64:L2555)),MAX(K$64:K2555)+1,""),"")</f>
        <v/>
      </c>
      <c r="L2556" s="104" t="str">
        <f>IFERROR(IF(AND($F2555/INDEX($F$64:$F2556,MATCH(MAX(M$64:M2556),M$64:M2556,0)-1)&lt;(1-$P$2),MAX(K$64:K2556)&gt;MAX(L$64:L2555)),MAX(K$64:K2556),""),"")</f>
        <v/>
      </c>
      <c r="M2556" s="104" t="str">
        <f>IFERROR(IF(E2556="","",IF(K2556&lt;&gt;"",MAX(M$64:M2555)+1,IF(AND($F2555/INDEX($F$64:$F2556,MATCH(MAX(M$64:M2555),M$64:M2555,0)-1)&gt;(1+$O$2),MAX(K$64:K2556)&gt;MAX(L$64:L2555)),MAX(M$64:M2555)+1,""))),"")</f>
        <v/>
      </c>
      <c r="N2556" s="91">
        <f t="shared" si="230"/>
        <v>0</v>
      </c>
      <c r="O2556" s="91" t="str">
        <f>IFERROR(IF(AND(N2555=$H$2*1,MAX(O$64:O2555)=MAX(P$64:P2555)),MAX(O$64:O2555)+1,""),"")</f>
        <v/>
      </c>
      <c r="P2556" s="91" t="str">
        <f>IFERROR(IF(MOD(MAX(Q$64:Q2556),10*MAX(O$64:O2556))&lt;=2,IF(AND(F2555/INDEX($F$64:$F2556,MATCH(MAX(O$64:O2556),O$64:O2556,0)-1)&lt;(1-$P$2),MAX(O$64:O2556)&gt;MAX(P$64:P2555)),MAX(O$64:O2556),""),IF(AND($F2555/INDEX($F$64:$F2556,MATCH(MAX(Q$64:Q2556),Q$64:Q2556,0)-1)&lt;(1-$P$2),MAX(O$64:O2556)&gt;MAX(P$64:P2555)),MAX(O$64:O2556),"")),"")</f>
        <v/>
      </c>
      <c r="Q2556" s="91" t="str">
        <f>IFERROR(IF(E2556="","",IF(O2556&lt;&gt;"",MAX(O$64:O2556)*10+1,IF(AND($F2555/INDEX($F$64:$F2556,MATCH(MAX(Q$64:Q2555),Q$64:Q2555,0)-1)&gt;(1+$O$2),MAX(O$64:O2556)&gt;MAX(P$64:P2555)),MAX(Q$64:Q2555)+1,""))),"")</f>
        <v/>
      </c>
    </row>
    <row r="2557" spans="1:17" x14ac:dyDescent="0.2">
      <c r="A2557" s="13">
        <f>HLOOKUP($E$2,历史数据!$V$3:$AE$5000,ROW(A2555),)</f>
        <v>2214630</v>
      </c>
      <c r="B2557" s="41">
        <v>40298</v>
      </c>
      <c r="C2557" s="100">
        <f>IFERROR(IF(A2557&lt;&gt;0,MAX($C$4:C2556)+1,""),"")</f>
        <v>2501</v>
      </c>
      <c r="D2557" s="100"/>
      <c r="E2557" s="99">
        <f t="shared" si="231"/>
        <v>40379</v>
      </c>
      <c r="F2557" s="101">
        <f>IFERROR(VLOOKUP(E2557,历史数据!AH:AJ,3,),"")</f>
        <v>10.816550597814899</v>
      </c>
      <c r="G2557" s="101">
        <f t="shared" si="227"/>
        <v>12.397548023547737</v>
      </c>
      <c r="H2557" s="105">
        <f t="shared" si="228"/>
        <v>-8.029057541579232E-3</v>
      </c>
      <c r="I2557" s="101">
        <f>IFERROR(VLOOKUP(E2557,历史数据!AH:AJ,2,),"")</f>
        <v>10.7122946884384</v>
      </c>
      <c r="J2557" s="104">
        <f t="shared" si="229"/>
        <v>0</v>
      </c>
      <c r="K2557" s="104" t="str">
        <f>IFERROR(IF(AND(J2556=$H$2*1,MAX(K$64:K2556)=MAX(L$64:L2556)),MAX(K$64:K2556)+1,""),"")</f>
        <v/>
      </c>
      <c r="L2557" s="104" t="str">
        <f>IFERROR(IF(AND($F2556/INDEX($F$64:$F2557,MATCH(MAX(M$64:M2557),M$64:M2557,0)-1)&lt;(1-$P$2),MAX(K$64:K2557)&gt;MAX(L$64:L2556)),MAX(K$64:K2557),""),"")</f>
        <v/>
      </c>
      <c r="M2557" s="104" t="str">
        <f>IFERROR(IF(E2557="","",IF(K2557&lt;&gt;"",MAX(M$64:M2556)+1,IF(AND($F2556/INDEX($F$64:$F2557,MATCH(MAX(M$64:M2556),M$64:M2556,0)-1)&gt;(1+$O$2),MAX(K$64:K2557)&gt;MAX(L$64:L2556)),MAX(M$64:M2556)+1,""))),"")</f>
        <v/>
      </c>
      <c r="N2557" s="91">
        <f t="shared" si="230"/>
        <v>0</v>
      </c>
      <c r="O2557" s="91" t="str">
        <f>IFERROR(IF(AND(N2556=$H$2*1,MAX(O$64:O2556)=MAX(P$64:P2556)),MAX(O$64:O2556)+1,""),"")</f>
        <v/>
      </c>
      <c r="P2557" s="91" t="str">
        <f>IFERROR(IF(MOD(MAX(Q$64:Q2557),10*MAX(O$64:O2557))&lt;=2,IF(AND(F2556/INDEX($F$64:$F2557,MATCH(MAX(O$64:O2557),O$64:O2557,0)-1)&lt;(1-$P$2),MAX(O$64:O2557)&gt;MAX(P$64:P2556)),MAX(O$64:O2557),""),IF(AND($F2556/INDEX($F$64:$F2557,MATCH(MAX(Q$64:Q2557),Q$64:Q2557,0)-1)&lt;(1-$P$2),MAX(O$64:O2557)&gt;MAX(P$64:P2556)),MAX(O$64:O2557),"")),"")</f>
        <v/>
      </c>
      <c r="Q2557" s="91" t="str">
        <f>IFERROR(IF(E2557="","",IF(O2557&lt;&gt;"",MAX(O$64:O2557)*10+1,IF(AND($F2556/INDEX($F$64:$F2557,MATCH(MAX(Q$64:Q2556),Q$64:Q2556,0)-1)&gt;(1+$O$2),MAX(O$64:O2557)&gt;MAX(P$64:P2556)),MAX(Q$64:Q2556)+1,""))),"")</f>
        <v/>
      </c>
    </row>
    <row r="2558" spans="1:17" x14ac:dyDescent="0.2">
      <c r="A2558" s="13">
        <f>HLOOKUP($E$2,历史数据!$V$3:$AE$5000,ROW(A2556),)</f>
        <v>1061193</v>
      </c>
      <c r="B2558" s="41">
        <v>40302</v>
      </c>
      <c r="C2558" s="100">
        <f>IFERROR(IF(A2558&lt;&gt;0,MAX($C$4:C2557)+1,""),"")</f>
        <v>2502</v>
      </c>
      <c r="D2558" s="100"/>
      <c r="E2558" s="99">
        <f t="shared" si="231"/>
        <v>40380</v>
      </c>
      <c r="F2558" s="101">
        <f>IFERROR(VLOOKUP(E2558,历史数据!AH:AJ,3,),"")</f>
        <v>10.933838495863499</v>
      </c>
      <c r="G2558" s="101">
        <f t="shared" si="227"/>
        <v>12.296332911528024</v>
      </c>
      <c r="H2558" s="105">
        <f t="shared" si="228"/>
        <v>-8.1641234079081748E-3</v>
      </c>
      <c r="I2558" s="101">
        <f>IFERROR(VLOOKUP(E2558,历史数据!AH:AJ,2,),"")</f>
        <v>11.077190371256201</v>
      </c>
      <c r="J2558" s="104">
        <f t="shared" si="229"/>
        <v>0</v>
      </c>
      <c r="K2558" s="104" t="str">
        <f>IFERROR(IF(AND(J2557=$H$2*1,MAX(K$64:K2557)=MAX(L$64:L2557)),MAX(K$64:K2557)+1,""),"")</f>
        <v/>
      </c>
      <c r="L2558" s="104" t="str">
        <f>IFERROR(IF(AND($F2557/INDEX($F$64:$F2558,MATCH(MAX(M$64:M2558),M$64:M2558,0)-1)&lt;(1-$P$2),MAX(K$64:K2558)&gt;MAX(L$64:L2557)),MAX(K$64:K2558),""),"")</f>
        <v/>
      </c>
      <c r="M2558" s="104" t="str">
        <f>IFERROR(IF(E2558="","",IF(K2558&lt;&gt;"",MAX(M$64:M2557)+1,IF(AND($F2557/INDEX($F$64:$F2558,MATCH(MAX(M$64:M2557),M$64:M2557,0)-1)&gt;(1+$O$2),MAX(K$64:K2558)&gt;MAX(L$64:L2557)),MAX(M$64:M2557)+1,""))),"")</f>
        <v/>
      </c>
      <c r="N2558" s="91">
        <f t="shared" si="230"/>
        <v>0</v>
      </c>
      <c r="O2558" s="91" t="str">
        <f>IFERROR(IF(AND(N2557=$H$2*1,MAX(O$64:O2557)=MAX(P$64:P2557)),MAX(O$64:O2557)+1,""),"")</f>
        <v/>
      </c>
      <c r="P2558" s="91" t="str">
        <f>IFERROR(IF(MOD(MAX(Q$64:Q2558),10*MAX(O$64:O2558))&lt;=2,IF(AND(F2557/INDEX($F$64:$F2558,MATCH(MAX(O$64:O2558),O$64:O2558,0)-1)&lt;(1-$P$2),MAX(O$64:O2558)&gt;MAX(P$64:P2557)),MAX(O$64:O2558),""),IF(AND($F2557/INDEX($F$64:$F2558,MATCH(MAX(Q$64:Q2558),Q$64:Q2558,0)-1)&lt;(1-$P$2),MAX(O$64:O2558)&gt;MAX(P$64:P2557)),MAX(O$64:O2558),"")),"")</f>
        <v/>
      </c>
      <c r="Q2558" s="91" t="str">
        <f>IFERROR(IF(E2558="","",IF(O2558&lt;&gt;"",MAX(O$64:O2558)*10+1,IF(AND($F2557/INDEX($F$64:$F2558,MATCH(MAX(Q$64:Q2557),Q$64:Q2557,0)-1)&gt;(1+$O$2),MAX(O$64:O2558)&gt;MAX(P$64:P2557)),MAX(Q$64:Q2557)+1,""))),"")</f>
        <v/>
      </c>
    </row>
    <row r="2559" spans="1:17" x14ac:dyDescent="0.2">
      <c r="A2559" s="13">
        <f>HLOOKUP($E$2,历史数据!$V$3:$AE$5000,ROW(A2557),)</f>
        <v>1493883</v>
      </c>
      <c r="B2559" s="41">
        <v>40303</v>
      </c>
      <c r="C2559" s="100">
        <f>IFERROR(IF(A2559&lt;&gt;0,MAX($C$4:C2558)+1,""),"")</f>
        <v>2503</v>
      </c>
      <c r="D2559" s="100"/>
      <c r="E2559" s="99">
        <f t="shared" si="231"/>
        <v>40381</v>
      </c>
      <c r="F2559" s="101">
        <f>IFERROR(VLOOKUP(E2559,历史数据!AH:AJ,3,),"")</f>
        <v>10.933838495863499</v>
      </c>
      <c r="G2559" s="101">
        <f t="shared" si="227"/>
        <v>12.197724197242724</v>
      </c>
      <c r="H2559" s="105">
        <f t="shared" si="228"/>
        <v>-8.0193595110662486E-3</v>
      </c>
      <c r="I2559" s="101">
        <f>IFERROR(VLOOKUP(E2559,历史数据!AH:AJ,2,),"")</f>
        <v>10.920806507191401</v>
      </c>
      <c r="J2559" s="104">
        <f t="shared" si="229"/>
        <v>0</v>
      </c>
      <c r="K2559" s="104" t="str">
        <f>IFERROR(IF(AND(J2558=$H$2*1,MAX(K$64:K2558)=MAX(L$64:L2558)),MAX(K$64:K2558)+1,""),"")</f>
        <v/>
      </c>
      <c r="L2559" s="104" t="str">
        <f>IFERROR(IF(AND($F2558/INDEX($F$64:$F2559,MATCH(MAX(M$64:M2559),M$64:M2559,0)-1)&lt;(1-$P$2),MAX(K$64:K2559)&gt;MAX(L$64:L2558)),MAX(K$64:K2559),""),"")</f>
        <v/>
      </c>
      <c r="M2559" s="104" t="str">
        <f>IFERROR(IF(E2559="","",IF(K2559&lt;&gt;"",MAX(M$64:M2558)+1,IF(AND($F2558/INDEX($F$64:$F2559,MATCH(MAX(M$64:M2558),M$64:M2558,0)-1)&gt;(1+$O$2),MAX(K$64:K2559)&gt;MAX(L$64:L2558)),MAX(M$64:M2558)+1,""))),"")</f>
        <v/>
      </c>
      <c r="N2559" s="91">
        <f t="shared" si="230"/>
        <v>0</v>
      </c>
      <c r="O2559" s="91" t="str">
        <f>IFERROR(IF(AND(N2558=$H$2*1,MAX(O$64:O2558)=MAX(P$64:P2558)),MAX(O$64:O2558)+1,""),"")</f>
        <v/>
      </c>
      <c r="P2559" s="91" t="str">
        <f>IFERROR(IF(MOD(MAX(Q$64:Q2559),10*MAX(O$64:O2559))&lt;=2,IF(AND(F2558/INDEX($F$64:$F2559,MATCH(MAX(O$64:O2559),O$64:O2559,0)-1)&lt;(1-$P$2),MAX(O$64:O2559)&gt;MAX(P$64:P2558)),MAX(O$64:O2559),""),IF(AND($F2558/INDEX($F$64:$F2559,MATCH(MAX(Q$64:Q2559),Q$64:Q2559,0)-1)&lt;(1-$P$2),MAX(O$64:O2559)&gt;MAX(P$64:P2558)),MAX(O$64:O2559),"")),"")</f>
        <v/>
      </c>
      <c r="Q2559" s="91" t="str">
        <f>IFERROR(IF(E2559="","",IF(O2559&lt;&gt;"",MAX(O$64:O2559)*10+1,IF(AND($F2558/INDEX($F$64:$F2559,MATCH(MAX(Q$64:Q2558),Q$64:Q2558,0)-1)&gt;(1+$O$2),MAX(O$64:O2559)&gt;MAX(P$64:P2558)),MAX(Q$64:Q2558)+1,""))),"")</f>
        <v/>
      </c>
    </row>
    <row r="2560" spans="1:17" x14ac:dyDescent="0.2">
      <c r="A2560" s="13">
        <f>HLOOKUP($E$2,历史数据!$V$3:$AE$5000,ROW(A2558),)</f>
        <v>1283130</v>
      </c>
      <c r="B2560" s="41">
        <v>40304</v>
      </c>
      <c r="C2560" s="100">
        <f>IFERROR(IF(A2560&lt;&gt;0,MAX($C$4:C2559)+1,""),"")</f>
        <v>2504</v>
      </c>
      <c r="D2560" s="100"/>
      <c r="E2560" s="99">
        <f t="shared" si="231"/>
        <v>40382</v>
      </c>
      <c r="F2560" s="101">
        <f>IFERROR(VLOOKUP(E2560,历史数据!AH:AJ,3,),"")</f>
        <v>11.233574235321001</v>
      </c>
      <c r="G2560" s="101">
        <f t="shared" si="227"/>
        <v>12.106934676160664</v>
      </c>
      <c r="H2560" s="105">
        <f t="shared" si="228"/>
        <v>-7.4431524777862634E-3</v>
      </c>
      <c r="I2560" s="101">
        <f>IFERROR(VLOOKUP(E2560,历史数据!AH:AJ,2,),"")</f>
        <v>10.998998439223801</v>
      </c>
      <c r="J2560" s="104">
        <f t="shared" si="229"/>
        <v>0</v>
      </c>
      <c r="K2560" s="104" t="str">
        <f>IFERROR(IF(AND(J2559=$H$2*1,MAX(K$64:K2559)=MAX(L$64:L2559)),MAX(K$64:K2559)+1,""),"")</f>
        <v/>
      </c>
      <c r="L2560" s="104" t="str">
        <f>IFERROR(IF(AND($F2559/INDEX($F$64:$F2560,MATCH(MAX(M$64:M2560),M$64:M2560,0)-1)&lt;(1-$P$2),MAX(K$64:K2560)&gt;MAX(L$64:L2559)),MAX(K$64:K2560),""),"")</f>
        <v/>
      </c>
      <c r="M2560" s="104" t="str">
        <f>IFERROR(IF(E2560="","",IF(K2560&lt;&gt;"",MAX(M$64:M2559)+1,IF(AND($F2559/INDEX($F$64:$F2560,MATCH(MAX(M$64:M2559),M$64:M2559,0)-1)&gt;(1+$O$2),MAX(K$64:K2560)&gt;MAX(L$64:L2559)),MAX(M$64:M2559)+1,""))),"")</f>
        <v/>
      </c>
      <c r="N2560" s="91">
        <f t="shared" si="230"/>
        <v>0</v>
      </c>
      <c r="O2560" s="91" t="str">
        <f>IFERROR(IF(AND(N2559=$H$2*1,MAX(O$64:O2559)=MAX(P$64:P2559)),MAX(O$64:O2559)+1,""),"")</f>
        <v/>
      </c>
      <c r="P2560" s="91" t="str">
        <f>IFERROR(IF(MOD(MAX(Q$64:Q2560),10*MAX(O$64:O2560))&lt;=2,IF(AND(F2559/INDEX($F$64:$F2560,MATCH(MAX(O$64:O2560),O$64:O2560,0)-1)&lt;(1-$P$2),MAX(O$64:O2560)&gt;MAX(P$64:P2559)),MAX(O$64:O2560),""),IF(AND($F2559/INDEX($F$64:$F2560,MATCH(MAX(Q$64:Q2560),Q$64:Q2560,0)-1)&lt;(1-$P$2),MAX(O$64:O2560)&gt;MAX(P$64:P2559)),MAX(O$64:O2560),"")),"")</f>
        <v/>
      </c>
      <c r="Q2560" s="91" t="str">
        <f>IFERROR(IF(E2560="","",IF(O2560&lt;&gt;"",MAX(O$64:O2560)*10+1,IF(AND($F2559/INDEX($F$64:$F2560,MATCH(MAX(Q$64:Q2559),Q$64:Q2559,0)-1)&gt;(1+$O$2),MAX(O$64:O2560)&gt;MAX(P$64:P2559)),MAX(Q$64:Q2559)+1,""))),"")</f>
        <v/>
      </c>
    </row>
    <row r="2561" spans="1:17" x14ac:dyDescent="0.2">
      <c r="A2561" s="13">
        <f>HLOOKUP($E$2,历史数据!$V$3:$AE$5000,ROW(A2559),)</f>
        <v>604252</v>
      </c>
      <c r="B2561" s="41">
        <v>40305</v>
      </c>
      <c r="C2561" s="100">
        <f>IFERROR(IF(A2561&lt;&gt;0,MAX($C$4:C2560)+1,""),"")</f>
        <v>2505</v>
      </c>
      <c r="D2561" s="100"/>
      <c r="E2561" s="99">
        <f t="shared" si="231"/>
        <v>40385</v>
      </c>
      <c r="F2561" s="101">
        <f>IFERROR(VLOOKUP(E2561,历史数据!AH:AJ,3,),"")</f>
        <v>11.116286337272401</v>
      </c>
      <c r="G2561" s="101">
        <f t="shared" ref="G2561:G2624" si="232">IFERROR(IF(E2561="","",AVERAGE(F2502:F2561)),"")</f>
        <v>12.016796754512203</v>
      </c>
      <c r="H2561" s="105">
        <f t="shared" si="228"/>
        <v>-7.4451480956569949E-3</v>
      </c>
      <c r="I2561" s="101">
        <f>IFERROR(VLOOKUP(E2561,历史数据!AH:AJ,2,),"")</f>
        <v>11.077190371256201</v>
      </c>
      <c r="J2561" s="104">
        <f t="shared" si="229"/>
        <v>0</v>
      </c>
      <c r="K2561" s="104" t="str">
        <f>IFERROR(IF(AND(J2560=$H$2*1,MAX(K$64:K2560)=MAX(L$64:L2560)),MAX(K$64:K2560)+1,""),"")</f>
        <v/>
      </c>
      <c r="L2561" s="104" t="str">
        <f>IFERROR(IF(AND($F2560/INDEX($F$64:$F2561,MATCH(MAX(M$64:M2561),M$64:M2561,0)-1)&lt;(1-$P$2),MAX(K$64:K2561)&gt;MAX(L$64:L2560)),MAX(K$64:K2561),""),"")</f>
        <v/>
      </c>
      <c r="M2561" s="104" t="str">
        <f>IFERROR(IF(E2561="","",IF(K2561&lt;&gt;"",MAX(M$64:M2560)+1,IF(AND($F2560/INDEX($F$64:$F2561,MATCH(MAX(M$64:M2560),M$64:M2560,0)-1)&gt;(1+$O$2),MAX(K$64:K2561)&gt;MAX(L$64:L2560)),MAX(M$64:M2560)+1,""))),"")</f>
        <v/>
      </c>
      <c r="N2561" s="91">
        <f t="shared" si="230"/>
        <v>0</v>
      </c>
      <c r="O2561" s="91" t="str">
        <f>IFERROR(IF(AND(N2560=$H$2*1,MAX(O$64:O2560)=MAX(P$64:P2560)),MAX(O$64:O2560)+1,""),"")</f>
        <v/>
      </c>
      <c r="P2561" s="91" t="str">
        <f>IFERROR(IF(MOD(MAX(Q$64:Q2561),10*MAX(O$64:O2561))&lt;=2,IF(AND(F2560/INDEX($F$64:$F2561,MATCH(MAX(O$64:O2561),O$64:O2561,0)-1)&lt;(1-$P$2),MAX(O$64:O2561)&gt;MAX(P$64:P2560)),MAX(O$64:O2561),""),IF(AND($F2560/INDEX($F$64:$F2561,MATCH(MAX(Q$64:Q2561),Q$64:Q2561,0)-1)&lt;(1-$P$2),MAX(O$64:O2561)&gt;MAX(P$64:P2560)),MAX(O$64:O2561),"")),"")</f>
        <v/>
      </c>
      <c r="Q2561" s="91" t="str">
        <f>IFERROR(IF(E2561="","",IF(O2561&lt;&gt;"",MAX(O$64:O2561)*10+1,IF(AND($F2560/INDEX($F$64:$F2561,MATCH(MAX(Q$64:Q2560),Q$64:Q2560,0)-1)&gt;(1+$O$2),MAX(O$64:O2561)&gt;MAX(P$64:P2560)),MAX(Q$64:Q2560)+1,""))),"")</f>
        <v/>
      </c>
    </row>
    <row r="2562" spans="1:17" x14ac:dyDescent="0.2">
      <c r="A2562" s="13">
        <f>HLOOKUP($E$2,历史数据!$V$3:$AE$5000,ROW(A2560),)</f>
        <v>367220</v>
      </c>
      <c r="B2562" s="41">
        <v>40308</v>
      </c>
      <c r="C2562" s="100">
        <f>IFERROR(IF(A2562&lt;&gt;0,MAX($C$4:C2561)+1,""),"")</f>
        <v>2506</v>
      </c>
      <c r="D2562" s="100"/>
      <c r="E2562" s="99">
        <f t="shared" si="231"/>
        <v>40386</v>
      </c>
      <c r="F2562" s="101">
        <f>IFERROR(VLOOKUP(E2562,历史数据!AH:AJ,3,),"")</f>
        <v>10.9468704845356</v>
      </c>
      <c r="G2562" s="101">
        <f t="shared" si="232"/>
        <v>11.934260826255784</v>
      </c>
      <c r="H2562" s="105">
        <f t="shared" ref="H2562:H2625" si="233">IFERROR(G2562/G2561-1,"")</f>
        <v>-6.8683801467664951E-3</v>
      </c>
      <c r="I2562" s="101">
        <f>IFERROR(VLOOKUP(E2562,历史数据!AH:AJ,2,),"")</f>
        <v>11.051126393912099</v>
      </c>
      <c r="J2562" s="104">
        <f t="shared" ref="J2562:J2625" si="234">IFERROR(IF(L2562&lt;&gt;"","0",IF(AND($H2562&gt;0,$F2562&gt;$G2562),J2561+1,0)),"")</f>
        <v>0</v>
      </c>
      <c r="K2562" s="104" t="str">
        <f>IFERROR(IF(AND(J2561=$H$2*1,MAX(K$64:K2561)=MAX(L$64:L2561)),MAX(K$64:K2561)+1,""),"")</f>
        <v/>
      </c>
      <c r="L2562" s="104" t="str">
        <f>IFERROR(IF(AND($F2561/INDEX($F$64:$F2562,MATCH(MAX(M$64:M2562),M$64:M2562,0)-1)&lt;(1-$P$2),MAX(K$64:K2562)&gt;MAX(L$64:L2561)),MAX(K$64:K2562),""),"")</f>
        <v/>
      </c>
      <c r="M2562" s="104" t="str">
        <f>IFERROR(IF(E2562="","",IF(K2562&lt;&gt;"",MAX(M$64:M2561)+1,IF(AND($F2561/INDEX($F$64:$F2562,MATCH(MAX(M$64:M2561),M$64:M2561,0)-1)&gt;(1+$O$2),MAX(K$64:K2562)&gt;MAX(L$64:L2561)),MAX(M$64:M2561)+1,""))),"")</f>
        <v/>
      </c>
      <c r="N2562" s="91">
        <f t="shared" ref="N2562:N2625" si="235">IFERROR(IF(P2562&lt;&gt;"","0",IF(AND($H2562&gt;0,$F2562&gt;$G2562),N2561+1,0)),"")</f>
        <v>0</v>
      </c>
      <c r="O2562" s="91" t="str">
        <f>IFERROR(IF(AND(N2561=$H$2*1,MAX(O$64:O2561)=MAX(P$64:P2561)),MAX(O$64:O2561)+1,""),"")</f>
        <v/>
      </c>
      <c r="P2562" s="91" t="str">
        <f>IFERROR(IF(MOD(MAX(Q$64:Q2562),10*MAX(O$64:O2562))&lt;=2,IF(AND(F2561/INDEX($F$64:$F2562,MATCH(MAX(O$64:O2562),O$64:O2562,0)-1)&lt;(1-$P$2),MAX(O$64:O2562)&gt;MAX(P$64:P2561)),MAX(O$64:O2562),""),IF(AND($F2561/INDEX($F$64:$F2562,MATCH(MAX(Q$64:Q2562),Q$64:Q2562,0)-1)&lt;(1-$P$2),MAX(O$64:O2562)&gt;MAX(P$64:P2561)),MAX(O$64:O2562),"")),"")</f>
        <v/>
      </c>
      <c r="Q2562" s="91" t="str">
        <f>IFERROR(IF(E2562="","",IF(O2562&lt;&gt;"",MAX(O$64:O2562)*10+1,IF(AND($F2561/INDEX($F$64:$F2562,MATCH(MAX(Q$64:Q2561),Q$64:Q2561,0)-1)&gt;(1+$O$2),MAX(O$64:O2562)&gt;MAX(P$64:P2561)),MAX(Q$64:Q2561)+1,""))),"")</f>
        <v/>
      </c>
    </row>
    <row r="2563" spans="1:17" x14ac:dyDescent="0.2">
      <c r="A2563" s="13">
        <f>HLOOKUP($E$2,历史数据!$V$3:$AE$5000,ROW(A2561),)</f>
        <v>633059</v>
      </c>
      <c r="B2563" s="41">
        <v>40309</v>
      </c>
      <c r="C2563" s="100">
        <f>IFERROR(IF(A2563&lt;&gt;0,MAX($C$4:C2562)+1,""),"")</f>
        <v>2507</v>
      </c>
      <c r="D2563" s="100"/>
      <c r="E2563" s="99">
        <f t="shared" si="231"/>
        <v>40387</v>
      </c>
      <c r="F2563" s="101">
        <f>IFERROR(VLOOKUP(E2563,历史数据!AH:AJ,3,),"")</f>
        <v>11.038094405240001</v>
      </c>
      <c r="G2563" s="101">
        <f t="shared" si="232"/>
        <v>11.856286094034589</v>
      </c>
      <c r="H2563" s="105">
        <f t="shared" si="233"/>
        <v>-6.5336876205728256E-3</v>
      </c>
      <c r="I2563" s="101">
        <f>IFERROR(VLOOKUP(E2563,历史数据!AH:AJ,2,),"")</f>
        <v>10.686230711094201</v>
      </c>
      <c r="J2563" s="104">
        <f t="shared" si="234"/>
        <v>0</v>
      </c>
      <c r="K2563" s="104" t="str">
        <f>IFERROR(IF(AND(J2562=$H$2*1,MAX(K$64:K2562)=MAX(L$64:L2562)),MAX(K$64:K2562)+1,""),"")</f>
        <v/>
      </c>
      <c r="L2563" s="104" t="str">
        <f>IFERROR(IF(AND($F2562/INDEX($F$64:$F2563,MATCH(MAX(M$64:M2563),M$64:M2563,0)-1)&lt;(1-$P$2),MAX(K$64:K2563)&gt;MAX(L$64:L2562)),MAX(K$64:K2563),""),"")</f>
        <v/>
      </c>
      <c r="M2563" s="104" t="str">
        <f>IFERROR(IF(E2563="","",IF(K2563&lt;&gt;"",MAX(M$64:M2562)+1,IF(AND($F2562/INDEX($F$64:$F2563,MATCH(MAX(M$64:M2562),M$64:M2562,0)-1)&gt;(1+$O$2),MAX(K$64:K2563)&gt;MAX(L$64:L2562)),MAX(M$64:M2562)+1,""))),"")</f>
        <v/>
      </c>
      <c r="N2563" s="91">
        <f t="shared" si="235"/>
        <v>0</v>
      </c>
      <c r="O2563" s="91" t="str">
        <f>IFERROR(IF(AND(N2562=$H$2*1,MAX(O$64:O2562)=MAX(P$64:P2562)),MAX(O$64:O2562)+1,""),"")</f>
        <v/>
      </c>
      <c r="P2563" s="91" t="str">
        <f>IFERROR(IF(MOD(MAX(Q$64:Q2563),10*MAX(O$64:O2563))&lt;=2,IF(AND(F2562/INDEX($F$64:$F2563,MATCH(MAX(O$64:O2563),O$64:O2563,0)-1)&lt;(1-$P$2),MAX(O$64:O2563)&gt;MAX(P$64:P2562)),MAX(O$64:O2563),""),IF(AND($F2562/INDEX($F$64:$F2563,MATCH(MAX(Q$64:Q2563),Q$64:Q2563,0)-1)&lt;(1-$P$2),MAX(O$64:O2563)&gt;MAX(P$64:P2562)),MAX(O$64:O2563),"")),"")</f>
        <v/>
      </c>
      <c r="Q2563" s="91" t="str">
        <f>IFERROR(IF(E2563="","",IF(O2563&lt;&gt;"",MAX(O$64:O2563)*10+1,IF(AND($F2562/INDEX($F$64:$F2563,MATCH(MAX(Q$64:Q2562),Q$64:Q2562,0)-1)&gt;(1+$O$2),MAX(O$64:O2563)&gt;MAX(P$64:P2562)),MAX(Q$64:Q2562)+1,""))),"")</f>
        <v/>
      </c>
    </row>
    <row r="2564" spans="1:17" x14ac:dyDescent="0.2">
      <c r="A2564" s="13">
        <f>HLOOKUP($E$2,历史数据!$V$3:$AE$5000,ROW(A2562),)</f>
        <v>783385</v>
      </c>
      <c r="B2564" s="41">
        <v>40310</v>
      </c>
      <c r="C2564" s="100">
        <f>IFERROR(IF(A2564&lt;&gt;0,MAX($C$4:C2563)+1,""),"")</f>
        <v>2508</v>
      </c>
      <c r="D2564" s="100"/>
      <c r="E2564" s="99">
        <f t="shared" si="231"/>
        <v>40388</v>
      </c>
      <c r="F2564" s="101">
        <f>IFERROR(VLOOKUP(E2564,历史数据!AH:AJ,3,),"")</f>
        <v>11.168414291960699</v>
      </c>
      <c r="G2564" s="101">
        <f t="shared" si="232"/>
        <v>11.782003758603812</v>
      </c>
      <c r="H2564" s="105">
        <f t="shared" si="233"/>
        <v>-6.2652279846849845E-3</v>
      </c>
      <c r="I2564" s="101">
        <f>IFERROR(VLOOKUP(E2564,历史数据!AH:AJ,2,),"")</f>
        <v>11.051126393912099</v>
      </c>
      <c r="J2564" s="104">
        <f t="shared" si="234"/>
        <v>0</v>
      </c>
      <c r="K2564" s="104" t="str">
        <f>IFERROR(IF(AND(J2563=$H$2*1,MAX(K$64:K2563)=MAX(L$64:L2563)),MAX(K$64:K2563)+1,""),"")</f>
        <v/>
      </c>
      <c r="L2564" s="104" t="str">
        <f>IFERROR(IF(AND($F2563/INDEX($F$64:$F2564,MATCH(MAX(M$64:M2564),M$64:M2564,0)-1)&lt;(1-$P$2),MAX(K$64:K2564)&gt;MAX(L$64:L2563)),MAX(K$64:K2564),""),"")</f>
        <v/>
      </c>
      <c r="M2564" s="104" t="str">
        <f>IFERROR(IF(E2564="","",IF(K2564&lt;&gt;"",MAX(M$64:M2563)+1,IF(AND($F2563/INDEX($F$64:$F2564,MATCH(MAX(M$64:M2563),M$64:M2563,0)-1)&gt;(1+$O$2),MAX(K$64:K2564)&gt;MAX(L$64:L2563)),MAX(M$64:M2563)+1,""))),"")</f>
        <v/>
      </c>
      <c r="N2564" s="91">
        <f t="shared" si="235"/>
        <v>0</v>
      </c>
      <c r="O2564" s="91" t="str">
        <f>IFERROR(IF(AND(N2563=$H$2*1,MAX(O$64:O2563)=MAX(P$64:P2563)),MAX(O$64:O2563)+1,""),"")</f>
        <v/>
      </c>
      <c r="P2564" s="91" t="str">
        <f>IFERROR(IF(MOD(MAX(Q$64:Q2564),10*MAX(O$64:O2564))&lt;=2,IF(AND(F2563/INDEX($F$64:$F2564,MATCH(MAX(O$64:O2564),O$64:O2564,0)-1)&lt;(1-$P$2),MAX(O$64:O2564)&gt;MAX(P$64:P2563)),MAX(O$64:O2564),""),IF(AND($F2563/INDEX($F$64:$F2564,MATCH(MAX(Q$64:Q2564),Q$64:Q2564,0)-1)&lt;(1-$P$2),MAX(O$64:O2564)&gt;MAX(P$64:P2563)),MAX(O$64:O2564),"")),"")</f>
        <v/>
      </c>
      <c r="Q2564" s="91" t="str">
        <f>IFERROR(IF(E2564="","",IF(O2564&lt;&gt;"",MAX(O$64:O2564)*10+1,IF(AND($F2563/INDEX($F$64:$F2564,MATCH(MAX(Q$64:Q2563),Q$64:Q2563,0)-1)&gt;(1+$O$2),MAX(O$64:O2564)&gt;MAX(P$64:P2563)),MAX(Q$64:Q2563)+1,""))),"")</f>
        <v/>
      </c>
    </row>
    <row r="2565" spans="1:17" x14ac:dyDescent="0.2">
      <c r="A2565" s="13">
        <f>HLOOKUP($E$2,历史数据!$V$3:$AE$5000,ROW(A2563),)</f>
        <v>875845</v>
      </c>
      <c r="B2565" s="41">
        <v>40311</v>
      </c>
      <c r="C2565" s="100">
        <f>IFERROR(IF(A2565&lt;&gt;0,MAX($C$4:C2564)+1,""),"")</f>
        <v>2509</v>
      </c>
      <c r="D2565" s="100"/>
      <c r="E2565" s="99">
        <f t="shared" si="231"/>
        <v>40389</v>
      </c>
      <c r="F2565" s="101">
        <f>IFERROR(VLOOKUP(E2565,历史数据!AH:AJ,3,),"")</f>
        <v>11.194478269304801</v>
      </c>
      <c r="G2565" s="101">
        <f t="shared" si="232"/>
        <v>11.713803017886667</v>
      </c>
      <c r="H2565" s="105">
        <f t="shared" si="233"/>
        <v>-5.7885519402709473E-3</v>
      </c>
      <c r="I2565" s="101">
        <f>IFERROR(VLOOKUP(E2565,历史数据!AH:AJ,2,),"")</f>
        <v>11.077190371256201</v>
      </c>
      <c r="J2565" s="104">
        <f t="shared" si="234"/>
        <v>0</v>
      </c>
      <c r="K2565" s="104" t="str">
        <f>IFERROR(IF(AND(J2564=$H$2*1,MAX(K$64:K2564)=MAX(L$64:L2564)),MAX(K$64:K2564)+1,""),"")</f>
        <v/>
      </c>
      <c r="L2565" s="104" t="str">
        <f>IFERROR(IF(AND($F2564/INDEX($F$64:$F2565,MATCH(MAX(M$64:M2565),M$64:M2565,0)-1)&lt;(1-$P$2),MAX(K$64:K2565)&gt;MAX(L$64:L2564)),MAX(K$64:K2565),""),"")</f>
        <v/>
      </c>
      <c r="M2565" s="104" t="str">
        <f>IFERROR(IF(E2565="","",IF(K2565&lt;&gt;"",MAX(M$64:M2564)+1,IF(AND($F2564/INDEX($F$64:$F2565,MATCH(MAX(M$64:M2564),M$64:M2564,0)-1)&gt;(1+$O$2),MAX(K$64:K2565)&gt;MAX(L$64:L2564)),MAX(M$64:M2564)+1,""))),"")</f>
        <v/>
      </c>
      <c r="N2565" s="91">
        <f t="shared" si="235"/>
        <v>0</v>
      </c>
      <c r="O2565" s="91" t="str">
        <f>IFERROR(IF(AND(N2564=$H$2*1,MAX(O$64:O2564)=MAX(P$64:P2564)),MAX(O$64:O2564)+1,""),"")</f>
        <v/>
      </c>
      <c r="P2565" s="91" t="str">
        <f>IFERROR(IF(MOD(MAX(Q$64:Q2565),10*MAX(O$64:O2565))&lt;=2,IF(AND(F2564/INDEX($F$64:$F2565,MATCH(MAX(O$64:O2565),O$64:O2565,0)-1)&lt;(1-$P$2),MAX(O$64:O2565)&gt;MAX(P$64:P2564)),MAX(O$64:O2565),""),IF(AND($F2564/INDEX($F$64:$F2565,MATCH(MAX(Q$64:Q2565),Q$64:Q2565,0)-1)&lt;(1-$P$2),MAX(O$64:O2565)&gt;MAX(P$64:P2564)),MAX(O$64:O2565),"")),"")</f>
        <v/>
      </c>
      <c r="Q2565" s="91" t="str">
        <f>IFERROR(IF(E2565="","",IF(O2565&lt;&gt;"",MAX(O$64:O2565)*10+1,IF(AND($F2564/INDEX($F$64:$F2565,MATCH(MAX(Q$64:Q2564),Q$64:Q2564,0)-1)&gt;(1+$O$2),MAX(O$64:O2565)&gt;MAX(P$64:P2564)),MAX(Q$64:Q2564)+1,""))),"")</f>
        <v/>
      </c>
    </row>
    <row r="2566" spans="1:17" x14ac:dyDescent="0.2">
      <c r="A2566" s="13">
        <f>HLOOKUP($E$2,历史数据!$V$3:$AE$5000,ROW(A2564),)</f>
        <v>779700</v>
      </c>
      <c r="B2566" s="41">
        <v>40312</v>
      </c>
      <c r="C2566" s="100">
        <f>IFERROR(IF(A2566&lt;&gt;0,MAX($C$4:C2565)+1,""),"")</f>
        <v>2510</v>
      </c>
      <c r="D2566" s="100"/>
      <c r="E2566" s="99">
        <f t="shared" ref="E2566:E2629" si="236">IFERROR(INDEX(B:B,MATCH(ROW(A2562),C:C,0)),"")</f>
        <v>40392</v>
      </c>
      <c r="F2566" s="101">
        <f>IFERROR(VLOOKUP(E2566,历史数据!AH:AJ,3,),"")</f>
        <v>11.3769261107138</v>
      </c>
      <c r="G2566" s="101">
        <f t="shared" si="232"/>
        <v>11.656679467540776</v>
      </c>
      <c r="H2566" s="105">
        <f t="shared" si="233"/>
        <v>-4.8766015835048915E-3</v>
      </c>
      <c r="I2566" s="101">
        <f>IFERROR(VLOOKUP(E2566,历史数据!AH:AJ,2,),"")</f>
        <v>11.194478269304801</v>
      </c>
      <c r="J2566" s="104">
        <f t="shared" si="234"/>
        <v>0</v>
      </c>
      <c r="K2566" s="104" t="str">
        <f>IFERROR(IF(AND(J2565=$H$2*1,MAX(K$64:K2565)=MAX(L$64:L2565)),MAX(K$64:K2565)+1,""),"")</f>
        <v/>
      </c>
      <c r="L2566" s="104" t="str">
        <f>IFERROR(IF(AND($F2565/INDEX($F$64:$F2566,MATCH(MAX(M$64:M2566),M$64:M2566,0)-1)&lt;(1-$P$2),MAX(K$64:K2566)&gt;MAX(L$64:L2565)),MAX(K$64:K2566),""),"")</f>
        <v/>
      </c>
      <c r="M2566" s="104" t="str">
        <f>IFERROR(IF(E2566="","",IF(K2566&lt;&gt;"",MAX(M$64:M2565)+1,IF(AND($F2565/INDEX($F$64:$F2566,MATCH(MAX(M$64:M2565),M$64:M2565,0)-1)&gt;(1+$O$2),MAX(K$64:K2566)&gt;MAX(L$64:L2565)),MAX(M$64:M2565)+1,""))),"")</f>
        <v/>
      </c>
      <c r="N2566" s="91">
        <f t="shared" si="235"/>
        <v>0</v>
      </c>
      <c r="O2566" s="91" t="str">
        <f>IFERROR(IF(AND(N2565=$H$2*1,MAX(O$64:O2565)=MAX(P$64:P2565)),MAX(O$64:O2565)+1,""),"")</f>
        <v/>
      </c>
      <c r="P2566" s="91" t="str">
        <f>IFERROR(IF(MOD(MAX(Q$64:Q2566),10*MAX(O$64:O2566))&lt;=2,IF(AND(F2565/INDEX($F$64:$F2566,MATCH(MAX(O$64:O2566),O$64:O2566,0)-1)&lt;(1-$P$2),MAX(O$64:O2566)&gt;MAX(P$64:P2565)),MAX(O$64:O2566),""),IF(AND($F2565/INDEX($F$64:$F2566,MATCH(MAX(Q$64:Q2566),Q$64:Q2566,0)-1)&lt;(1-$P$2),MAX(O$64:O2566)&gt;MAX(P$64:P2565)),MAX(O$64:O2566),"")),"")</f>
        <v/>
      </c>
      <c r="Q2566" s="91" t="str">
        <f>IFERROR(IF(E2566="","",IF(O2566&lt;&gt;"",MAX(O$64:O2566)*10+1,IF(AND($F2565/INDEX($F$64:$F2566,MATCH(MAX(Q$64:Q2565),Q$64:Q2565,0)-1)&gt;(1+$O$2),MAX(O$64:O2566)&gt;MAX(P$64:P2565)),MAX(Q$64:Q2565)+1,""))),"")</f>
        <v/>
      </c>
    </row>
    <row r="2567" spans="1:17" x14ac:dyDescent="0.2">
      <c r="A2567" s="13">
        <f>HLOOKUP($E$2,历史数据!$V$3:$AE$5000,ROW(A2565),)</f>
        <v>1372800</v>
      </c>
      <c r="B2567" s="41">
        <v>40315</v>
      </c>
      <c r="C2567" s="100">
        <f>IFERROR(IF(A2567&lt;&gt;0,MAX($C$4:C2566)+1,""),"")</f>
        <v>2511</v>
      </c>
      <c r="D2567" s="100"/>
      <c r="E2567" s="99">
        <f t="shared" si="236"/>
        <v>40393</v>
      </c>
      <c r="F2567" s="101">
        <f>IFERROR(VLOOKUP(E2567,历史数据!AH:AJ,3,),"")</f>
        <v>11.507245997434399</v>
      </c>
      <c r="G2567" s="101">
        <f t="shared" si="232"/>
        <v>11.595211920970863</v>
      </c>
      <c r="H2567" s="105">
        <f t="shared" si="233"/>
        <v>-5.2731609152568693E-3</v>
      </c>
      <c r="I2567" s="101">
        <f>IFERROR(VLOOKUP(E2567,历史数据!AH:AJ,2,),"")</f>
        <v>11.4029900880579</v>
      </c>
      <c r="J2567" s="104">
        <f t="shared" si="234"/>
        <v>0</v>
      </c>
      <c r="K2567" s="104" t="str">
        <f>IFERROR(IF(AND(J2566=$H$2*1,MAX(K$64:K2566)=MAX(L$64:L2566)),MAX(K$64:K2566)+1,""),"")</f>
        <v/>
      </c>
      <c r="L2567" s="104" t="str">
        <f>IFERROR(IF(AND($F2566/INDEX($F$64:$F2567,MATCH(MAX(M$64:M2567),M$64:M2567,0)-1)&lt;(1-$P$2),MAX(K$64:K2567)&gt;MAX(L$64:L2566)),MAX(K$64:K2567),""),"")</f>
        <v/>
      </c>
      <c r="M2567" s="104" t="str">
        <f>IFERROR(IF(E2567="","",IF(K2567&lt;&gt;"",MAX(M$64:M2566)+1,IF(AND($F2566/INDEX($F$64:$F2567,MATCH(MAX(M$64:M2566),M$64:M2566,0)-1)&gt;(1+$O$2),MAX(K$64:K2567)&gt;MAX(L$64:L2566)),MAX(M$64:M2566)+1,""))),"")</f>
        <v/>
      </c>
      <c r="N2567" s="91">
        <f t="shared" si="235"/>
        <v>0</v>
      </c>
      <c r="O2567" s="91" t="str">
        <f>IFERROR(IF(AND(N2566=$H$2*1,MAX(O$64:O2566)=MAX(P$64:P2566)),MAX(O$64:O2566)+1,""),"")</f>
        <v/>
      </c>
      <c r="P2567" s="91" t="str">
        <f>IFERROR(IF(MOD(MAX(Q$64:Q2567),10*MAX(O$64:O2567))&lt;=2,IF(AND(F2566/INDEX($F$64:$F2567,MATCH(MAX(O$64:O2567),O$64:O2567,0)-1)&lt;(1-$P$2),MAX(O$64:O2567)&gt;MAX(P$64:P2566)),MAX(O$64:O2567),""),IF(AND($F2566/INDEX($F$64:$F2567,MATCH(MAX(Q$64:Q2567),Q$64:Q2567,0)-1)&lt;(1-$P$2),MAX(O$64:O2567)&gt;MAX(P$64:P2566)),MAX(O$64:O2567),"")),"")</f>
        <v/>
      </c>
      <c r="Q2567" s="91" t="str">
        <f>IFERROR(IF(E2567="","",IF(O2567&lt;&gt;"",MAX(O$64:O2567)*10+1,IF(AND($F2566/INDEX($F$64:$F2567,MATCH(MAX(Q$64:Q2566),Q$64:Q2566,0)-1)&gt;(1+$O$2),MAX(O$64:O2567)&gt;MAX(P$64:P2566)),MAX(Q$64:Q2566)+1,""))),"")</f>
        <v/>
      </c>
    </row>
    <row r="2568" spans="1:17" x14ac:dyDescent="0.2">
      <c r="A2568" s="13">
        <f>HLOOKUP($E$2,历史数据!$V$3:$AE$5000,ROW(A2566),)</f>
        <v>1571664</v>
      </c>
      <c r="B2568" s="41">
        <v>40316</v>
      </c>
      <c r="C2568" s="100">
        <f>IFERROR(IF(A2568&lt;&gt;0,MAX($C$4:C2567)+1,""),"")</f>
        <v>2512</v>
      </c>
      <c r="D2568" s="100"/>
      <c r="E2568" s="99">
        <f t="shared" si="236"/>
        <v>40394</v>
      </c>
      <c r="F2568" s="101">
        <f>IFERROR(VLOOKUP(E2568,历史数据!AH:AJ,3,),"")</f>
        <v>11.507245997434399</v>
      </c>
      <c r="G2568" s="101">
        <f t="shared" si="232"/>
        <v>11.5430839662826</v>
      </c>
      <c r="H2568" s="105">
        <f t="shared" si="233"/>
        <v>-4.4956448440571783E-3</v>
      </c>
      <c r="I2568" s="101">
        <f>IFERROR(VLOOKUP(E2568,历史数据!AH:AJ,2,),"")</f>
        <v>11.4420860540741</v>
      </c>
      <c r="J2568" s="104">
        <f t="shared" si="234"/>
        <v>0</v>
      </c>
      <c r="K2568" s="104" t="str">
        <f>IFERROR(IF(AND(J2567=$H$2*1,MAX(K$64:K2567)=MAX(L$64:L2567)),MAX(K$64:K2567)+1,""),"")</f>
        <v/>
      </c>
      <c r="L2568" s="104" t="str">
        <f>IFERROR(IF(AND($F2567/INDEX($F$64:$F2568,MATCH(MAX(M$64:M2568),M$64:M2568,0)-1)&lt;(1-$P$2),MAX(K$64:K2568)&gt;MAX(L$64:L2567)),MAX(K$64:K2568),""),"")</f>
        <v/>
      </c>
      <c r="M2568" s="104" t="str">
        <f>IFERROR(IF(E2568="","",IF(K2568&lt;&gt;"",MAX(M$64:M2567)+1,IF(AND($F2567/INDEX($F$64:$F2568,MATCH(MAX(M$64:M2567),M$64:M2567,0)-1)&gt;(1+$O$2),MAX(K$64:K2568)&gt;MAX(L$64:L2567)),MAX(M$64:M2567)+1,""))),"")</f>
        <v/>
      </c>
      <c r="N2568" s="91">
        <f t="shared" si="235"/>
        <v>0</v>
      </c>
      <c r="O2568" s="91" t="str">
        <f>IFERROR(IF(AND(N2567=$H$2*1,MAX(O$64:O2567)=MAX(P$64:P2567)),MAX(O$64:O2567)+1,""),"")</f>
        <v/>
      </c>
      <c r="P2568" s="91" t="str">
        <f>IFERROR(IF(MOD(MAX(Q$64:Q2568),10*MAX(O$64:O2568))&lt;=2,IF(AND(F2567/INDEX($F$64:$F2568,MATCH(MAX(O$64:O2568),O$64:O2568,0)-1)&lt;(1-$P$2),MAX(O$64:O2568)&gt;MAX(P$64:P2567)),MAX(O$64:O2568),""),IF(AND($F2567/INDEX($F$64:$F2568,MATCH(MAX(Q$64:Q2568),Q$64:Q2568,0)-1)&lt;(1-$P$2),MAX(O$64:O2568)&gt;MAX(P$64:P2567)),MAX(O$64:O2568),"")),"")</f>
        <v/>
      </c>
      <c r="Q2568" s="91" t="str">
        <f>IFERROR(IF(E2568="","",IF(O2568&lt;&gt;"",MAX(O$64:O2568)*10+1,IF(AND($F2567/INDEX($F$64:$F2568,MATCH(MAX(Q$64:Q2567),Q$64:Q2567,0)-1)&gt;(1+$O$2),MAX(O$64:O2568)&gt;MAX(P$64:P2567)),MAX(Q$64:Q2567)+1,""))),"")</f>
        <v/>
      </c>
    </row>
    <row r="2569" spans="1:17" x14ac:dyDescent="0.2">
      <c r="A2569" s="13">
        <f>HLOOKUP($E$2,历史数据!$V$3:$AE$5000,ROW(A2567),)</f>
        <v>875030</v>
      </c>
      <c r="B2569" s="41">
        <v>40317</v>
      </c>
      <c r="C2569" s="100">
        <f>IFERROR(IF(A2569&lt;&gt;0,MAX($C$4:C2568)+1,""),"")</f>
        <v>2513</v>
      </c>
      <c r="D2569" s="100"/>
      <c r="E2569" s="99">
        <f t="shared" si="236"/>
        <v>40395</v>
      </c>
      <c r="F2569" s="101">
        <f>IFERROR(VLOOKUP(E2569,历史数据!AH:AJ,3,),"")</f>
        <v>11.533309974778501</v>
      </c>
      <c r="G2569" s="101">
        <f t="shared" si="232"/>
        <v>11.493128009706345</v>
      </c>
      <c r="H2569" s="105">
        <f t="shared" si="233"/>
        <v>-4.327782481889364E-3</v>
      </c>
      <c r="I2569" s="101">
        <f>IFERROR(VLOOKUP(E2569,历史数据!AH:AJ,2,),"")</f>
        <v>11.4811820200903</v>
      </c>
      <c r="J2569" s="104">
        <f t="shared" si="234"/>
        <v>0</v>
      </c>
      <c r="K2569" s="104" t="str">
        <f>IFERROR(IF(AND(J2568=$H$2*1,MAX(K$64:K2568)=MAX(L$64:L2568)),MAX(K$64:K2568)+1,""),"")</f>
        <v/>
      </c>
      <c r="L2569" s="104" t="str">
        <f>IFERROR(IF(AND($F2568/INDEX($F$64:$F2569,MATCH(MAX(M$64:M2569),M$64:M2569,0)-1)&lt;(1-$P$2),MAX(K$64:K2569)&gt;MAX(L$64:L2568)),MAX(K$64:K2569),""),"")</f>
        <v/>
      </c>
      <c r="M2569" s="104" t="str">
        <f>IFERROR(IF(E2569="","",IF(K2569&lt;&gt;"",MAX(M$64:M2568)+1,IF(AND($F2568/INDEX($F$64:$F2569,MATCH(MAX(M$64:M2568),M$64:M2568,0)-1)&gt;(1+$O$2),MAX(K$64:K2569)&gt;MAX(L$64:L2568)),MAX(M$64:M2568)+1,""))),"")</f>
        <v/>
      </c>
      <c r="N2569" s="91">
        <f t="shared" si="235"/>
        <v>0</v>
      </c>
      <c r="O2569" s="91" t="str">
        <f>IFERROR(IF(AND(N2568=$H$2*1,MAX(O$64:O2568)=MAX(P$64:P2568)),MAX(O$64:O2568)+1,""),"")</f>
        <v/>
      </c>
      <c r="P2569" s="91" t="str">
        <f>IFERROR(IF(MOD(MAX(Q$64:Q2569),10*MAX(O$64:O2569))&lt;=2,IF(AND(F2568/INDEX($F$64:$F2569,MATCH(MAX(O$64:O2569),O$64:O2569,0)-1)&lt;(1-$P$2),MAX(O$64:O2569)&gt;MAX(P$64:P2568)),MAX(O$64:O2569),""),IF(AND($F2568/INDEX($F$64:$F2569,MATCH(MAX(Q$64:Q2569),Q$64:Q2569,0)-1)&lt;(1-$P$2),MAX(O$64:O2569)&gt;MAX(P$64:P2568)),MAX(O$64:O2569),"")),"")</f>
        <v/>
      </c>
      <c r="Q2569" s="91" t="str">
        <f>IFERROR(IF(E2569="","",IF(O2569&lt;&gt;"",MAX(O$64:O2569)*10+1,IF(AND($F2568/INDEX($F$64:$F2569,MATCH(MAX(Q$64:Q2568),Q$64:Q2568,0)-1)&gt;(1+$O$2),MAX(O$64:O2569)&gt;MAX(P$64:P2568)),MAX(Q$64:Q2568)+1,""))),"")</f>
        <v/>
      </c>
    </row>
    <row r="2570" spans="1:17" x14ac:dyDescent="0.2">
      <c r="A2570" s="13">
        <f>HLOOKUP($E$2,历史数据!$V$3:$AE$5000,ROW(A2568),)</f>
        <v>864940</v>
      </c>
      <c r="B2570" s="41">
        <v>40318</v>
      </c>
      <c r="C2570" s="100">
        <f>IFERROR(IF(A2570&lt;&gt;0,MAX($C$4:C2569)+1,""),"")</f>
        <v>2514</v>
      </c>
      <c r="D2570" s="100"/>
      <c r="E2570" s="99">
        <f t="shared" si="236"/>
        <v>40396</v>
      </c>
      <c r="F2570" s="101">
        <f>IFERROR(VLOOKUP(E2570,历史数据!AH:AJ,3,),"")</f>
        <v>11.7157578161875</v>
      </c>
      <c r="G2570" s="101">
        <f t="shared" si="232"/>
        <v>11.449905247277325</v>
      </c>
      <c r="H2570" s="105">
        <f t="shared" si="233"/>
        <v>-3.7607483700273781E-3</v>
      </c>
      <c r="I2570" s="101">
        <f>IFERROR(VLOOKUP(E2570,历史数据!AH:AJ,2,),"")</f>
        <v>11.533309974778501</v>
      </c>
      <c r="J2570" s="104">
        <f t="shared" si="234"/>
        <v>0</v>
      </c>
      <c r="K2570" s="104" t="str">
        <f>IFERROR(IF(AND(J2569=$H$2*1,MAX(K$64:K2569)=MAX(L$64:L2569)),MAX(K$64:K2569)+1,""),"")</f>
        <v/>
      </c>
      <c r="L2570" s="104" t="str">
        <f>IFERROR(IF(AND($F2569/INDEX($F$64:$F2570,MATCH(MAX(M$64:M2570),M$64:M2570,0)-1)&lt;(1-$P$2),MAX(K$64:K2570)&gt;MAX(L$64:L2569)),MAX(K$64:K2570),""),"")</f>
        <v/>
      </c>
      <c r="M2570" s="104" t="str">
        <f>IFERROR(IF(E2570="","",IF(K2570&lt;&gt;"",MAX(M$64:M2569)+1,IF(AND($F2569/INDEX($F$64:$F2570,MATCH(MAX(M$64:M2569),M$64:M2569,0)-1)&gt;(1+$O$2),MAX(K$64:K2570)&gt;MAX(L$64:L2569)),MAX(M$64:M2569)+1,""))),"")</f>
        <v/>
      </c>
      <c r="N2570" s="91">
        <f t="shared" si="235"/>
        <v>0</v>
      </c>
      <c r="O2570" s="91" t="str">
        <f>IFERROR(IF(AND(N2569=$H$2*1,MAX(O$64:O2569)=MAX(P$64:P2569)),MAX(O$64:O2569)+1,""),"")</f>
        <v/>
      </c>
      <c r="P2570" s="91" t="str">
        <f>IFERROR(IF(MOD(MAX(Q$64:Q2570),10*MAX(O$64:O2570))&lt;=2,IF(AND(F2569/INDEX($F$64:$F2570,MATCH(MAX(O$64:O2570),O$64:O2570,0)-1)&lt;(1-$P$2),MAX(O$64:O2570)&gt;MAX(P$64:P2569)),MAX(O$64:O2570),""),IF(AND($F2569/INDEX($F$64:$F2570,MATCH(MAX(Q$64:Q2570),Q$64:Q2570,0)-1)&lt;(1-$P$2),MAX(O$64:O2570)&gt;MAX(P$64:P2569)),MAX(O$64:O2570),"")),"")</f>
        <v/>
      </c>
      <c r="Q2570" s="91" t="str">
        <f>IFERROR(IF(E2570="","",IF(O2570&lt;&gt;"",MAX(O$64:O2570)*10+1,IF(AND($F2569/INDEX($F$64:$F2570,MATCH(MAX(Q$64:Q2569),Q$64:Q2569,0)-1)&gt;(1+$O$2),MAX(O$64:O2570)&gt;MAX(P$64:P2569)),MAX(Q$64:Q2569)+1,""))),"")</f>
        <v/>
      </c>
    </row>
    <row r="2571" spans="1:17" x14ac:dyDescent="0.2">
      <c r="A2571" s="13">
        <f>HLOOKUP($E$2,历史数据!$V$3:$AE$5000,ROW(A2569),)</f>
        <v>1501547</v>
      </c>
      <c r="B2571" s="41">
        <v>40319</v>
      </c>
      <c r="C2571" s="100">
        <f>IFERROR(IF(A2571&lt;&gt;0,MAX($C$4:C2570)+1,""),"")</f>
        <v>2515</v>
      </c>
      <c r="D2571" s="100"/>
      <c r="E2571" s="99">
        <f t="shared" si="236"/>
        <v>40399</v>
      </c>
      <c r="F2571" s="101">
        <f>IFERROR(VLOOKUP(E2571,历史数据!AH:AJ,3,),"")</f>
        <v>12.1849094083819</v>
      </c>
      <c r="G2571" s="101">
        <f t="shared" si="232"/>
        <v>11.417325275597161</v>
      </c>
      <c r="H2571" s="105">
        <f t="shared" si="233"/>
        <v>-2.8454359207829016E-3</v>
      </c>
      <c r="I2571" s="101">
        <f>IFERROR(VLOOKUP(E2571,历史数据!AH:AJ,2,),"")</f>
        <v>11.8330457142361</v>
      </c>
      <c r="J2571" s="104">
        <f t="shared" si="234"/>
        <v>0</v>
      </c>
      <c r="K2571" s="104" t="str">
        <f>IFERROR(IF(AND(J2570=$H$2*1,MAX(K$64:K2570)=MAX(L$64:L2570)),MAX(K$64:K2570)+1,""),"")</f>
        <v/>
      </c>
      <c r="L2571" s="104" t="str">
        <f>IFERROR(IF(AND($F2570/INDEX($F$64:$F2571,MATCH(MAX(M$64:M2571),M$64:M2571,0)-1)&lt;(1-$P$2),MAX(K$64:K2571)&gt;MAX(L$64:L2570)),MAX(K$64:K2571),""),"")</f>
        <v/>
      </c>
      <c r="M2571" s="104" t="str">
        <f>IFERROR(IF(E2571="","",IF(K2571&lt;&gt;"",MAX(M$64:M2570)+1,IF(AND($F2570/INDEX($F$64:$F2571,MATCH(MAX(M$64:M2570),M$64:M2570,0)-1)&gt;(1+$O$2),MAX(K$64:K2571)&gt;MAX(L$64:L2570)),MAX(M$64:M2570)+1,""))),"")</f>
        <v/>
      </c>
      <c r="N2571" s="91">
        <f t="shared" si="235"/>
        <v>0</v>
      </c>
      <c r="O2571" s="91" t="str">
        <f>IFERROR(IF(AND(N2570=$H$2*1,MAX(O$64:O2570)=MAX(P$64:P2570)),MAX(O$64:O2570)+1,""),"")</f>
        <v/>
      </c>
      <c r="P2571" s="91" t="str">
        <f>IFERROR(IF(MOD(MAX(Q$64:Q2571),10*MAX(O$64:O2571))&lt;=2,IF(AND(F2570/INDEX($F$64:$F2571,MATCH(MAX(O$64:O2571),O$64:O2571,0)-1)&lt;(1-$P$2),MAX(O$64:O2571)&gt;MAX(P$64:P2570)),MAX(O$64:O2571),""),IF(AND($F2570/INDEX($F$64:$F2571,MATCH(MAX(Q$64:Q2571),Q$64:Q2571,0)-1)&lt;(1-$P$2),MAX(O$64:O2571)&gt;MAX(P$64:P2570)),MAX(O$64:O2571),"")),"")</f>
        <v/>
      </c>
      <c r="Q2571" s="91" t="str">
        <f>IFERROR(IF(E2571="","",IF(O2571&lt;&gt;"",MAX(O$64:O2571)*10+1,IF(AND($F2570/INDEX($F$64:$F2571,MATCH(MAX(Q$64:Q2570),Q$64:Q2570,0)-1)&gt;(1+$O$2),MAX(O$64:O2571)&gt;MAX(P$64:P2570)),MAX(Q$64:Q2570)+1,""))),"")</f>
        <v/>
      </c>
    </row>
    <row r="2572" spans="1:17" x14ac:dyDescent="0.2">
      <c r="A2572" s="13">
        <f>HLOOKUP($E$2,历史数据!$V$3:$AE$5000,ROW(A2570),)</f>
        <v>1175380</v>
      </c>
      <c r="B2572" s="41">
        <v>40322</v>
      </c>
      <c r="C2572" s="100">
        <f>IFERROR(IF(A2572&lt;&gt;0,MAX($C$4:C2571)+1,""),"")</f>
        <v>2516</v>
      </c>
      <c r="D2572" s="100"/>
      <c r="E2572" s="99">
        <f t="shared" si="236"/>
        <v>40400</v>
      </c>
      <c r="F2572" s="101">
        <f>IFERROR(VLOOKUP(E2572,历史数据!AH:AJ,3,),"")</f>
        <v>11.8330457142361</v>
      </c>
      <c r="G2572" s="101">
        <f t="shared" si="232"/>
        <v>11.386700102217805</v>
      </c>
      <c r="H2572" s="105">
        <f t="shared" si="233"/>
        <v>-2.6823421983792617E-3</v>
      </c>
      <c r="I2572" s="101">
        <f>IFERROR(VLOOKUP(E2572,历史数据!AH:AJ,2,),"")</f>
        <v>12.315229295102499</v>
      </c>
      <c r="J2572" s="104">
        <f t="shared" si="234"/>
        <v>0</v>
      </c>
      <c r="K2572" s="104" t="str">
        <f>IFERROR(IF(AND(J2571=$H$2*1,MAX(K$64:K2571)=MAX(L$64:L2571)),MAX(K$64:K2571)+1,""),"")</f>
        <v/>
      </c>
      <c r="L2572" s="104" t="str">
        <f>IFERROR(IF(AND($F2571/INDEX($F$64:$F2572,MATCH(MAX(M$64:M2572),M$64:M2572,0)-1)&lt;(1-$P$2),MAX(K$64:K2572)&gt;MAX(L$64:L2571)),MAX(K$64:K2572),""),"")</f>
        <v/>
      </c>
      <c r="M2572" s="104" t="str">
        <f>IFERROR(IF(E2572="","",IF(K2572&lt;&gt;"",MAX(M$64:M2571)+1,IF(AND($F2571/INDEX($F$64:$F2572,MATCH(MAX(M$64:M2571),M$64:M2571,0)-1)&gt;(1+$O$2),MAX(K$64:K2572)&gt;MAX(L$64:L2571)),MAX(M$64:M2571)+1,""))),"")</f>
        <v/>
      </c>
      <c r="N2572" s="91">
        <f t="shared" si="235"/>
        <v>0</v>
      </c>
      <c r="O2572" s="91" t="str">
        <f>IFERROR(IF(AND(N2571=$H$2*1,MAX(O$64:O2571)=MAX(P$64:P2571)),MAX(O$64:O2571)+1,""),"")</f>
        <v/>
      </c>
      <c r="P2572" s="91" t="str">
        <f>IFERROR(IF(MOD(MAX(Q$64:Q2572),10*MAX(O$64:O2572))&lt;=2,IF(AND(F2571/INDEX($F$64:$F2572,MATCH(MAX(O$64:O2572),O$64:O2572,0)-1)&lt;(1-$P$2),MAX(O$64:O2572)&gt;MAX(P$64:P2571)),MAX(O$64:O2572),""),IF(AND($F2571/INDEX($F$64:$F2572,MATCH(MAX(Q$64:Q2572),Q$64:Q2572,0)-1)&lt;(1-$P$2),MAX(O$64:O2572)&gt;MAX(P$64:P2571)),MAX(O$64:O2572),"")),"")</f>
        <v/>
      </c>
      <c r="Q2572" s="91" t="str">
        <f>IFERROR(IF(E2572="","",IF(O2572&lt;&gt;"",MAX(O$64:O2572)*10+1,IF(AND($F2571/INDEX($F$64:$F2572,MATCH(MAX(Q$64:Q2571),Q$64:Q2571,0)-1)&gt;(1+$O$2),MAX(O$64:O2572)&gt;MAX(P$64:P2571)),MAX(Q$64:Q2571)+1,""))),"")</f>
        <v/>
      </c>
    </row>
    <row r="2573" spans="1:17" x14ac:dyDescent="0.2">
      <c r="A2573" s="13">
        <f>HLOOKUP($E$2,历史数据!$V$3:$AE$5000,ROW(A2571),)</f>
        <v>766656</v>
      </c>
      <c r="B2573" s="41">
        <v>40323</v>
      </c>
      <c r="C2573" s="100">
        <f>IFERROR(IF(A2573&lt;&gt;0,MAX($C$4:C2572)+1,""),"")</f>
        <v>2517</v>
      </c>
      <c r="D2573" s="100"/>
      <c r="E2573" s="99">
        <f t="shared" si="236"/>
        <v>40401</v>
      </c>
      <c r="F2573" s="101">
        <f>IFERROR(VLOOKUP(E2573,历史数据!AH:AJ,3,),"")</f>
        <v>11.859109691580199</v>
      </c>
      <c r="G2573" s="101">
        <f t="shared" si="232"/>
        <v>11.354771729971246</v>
      </c>
      <c r="H2573" s="105">
        <f t="shared" si="233"/>
        <v>-2.8040057224604231E-3</v>
      </c>
      <c r="I2573" s="101">
        <f>IFERROR(VLOOKUP(E2573,历史数据!AH:AJ,2,),"")</f>
        <v>11.924269634940501</v>
      </c>
      <c r="J2573" s="104">
        <f t="shared" si="234"/>
        <v>0</v>
      </c>
      <c r="K2573" s="104" t="str">
        <f>IFERROR(IF(AND(J2572=$H$2*1,MAX(K$64:K2572)=MAX(L$64:L2572)),MAX(K$64:K2572)+1,""),"")</f>
        <v/>
      </c>
      <c r="L2573" s="104" t="str">
        <f>IFERROR(IF(AND($F2572/INDEX($F$64:$F2573,MATCH(MAX(M$64:M2573),M$64:M2573,0)-1)&lt;(1-$P$2),MAX(K$64:K2573)&gt;MAX(L$64:L2572)),MAX(K$64:K2573),""),"")</f>
        <v/>
      </c>
      <c r="M2573" s="104" t="str">
        <f>IFERROR(IF(E2573="","",IF(K2573&lt;&gt;"",MAX(M$64:M2572)+1,IF(AND($F2572/INDEX($F$64:$F2573,MATCH(MAX(M$64:M2572),M$64:M2572,0)-1)&gt;(1+$O$2),MAX(K$64:K2573)&gt;MAX(L$64:L2572)),MAX(M$64:M2572)+1,""))),"")</f>
        <v/>
      </c>
      <c r="N2573" s="91">
        <f t="shared" si="235"/>
        <v>0</v>
      </c>
      <c r="O2573" s="91" t="str">
        <f>IFERROR(IF(AND(N2572=$H$2*1,MAX(O$64:O2572)=MAX(P$64:P2572)),MAX(O$64:O2572)+1,""),"")</f>
        <v/>
      </c>
      <c r="P2573" s="91" t="str">
        <f>IFERROR(IF(MOD(MAX(Q$64:Q2573),10*MAX(O$64:O2573))&lt;=2,IF(AND(F2572/INDEX($F$64:$F2573,MATCH(MAX(O$64:O2573),O$64:O2573,0)-1)&lt;(1-$P$2),MAX(O$64:O2573)&gt;MAX(P$64:P2572)),MAX(O$64:O2573),""),IF(AND($F2572/INDEX($F$64:$F2573,MATCH(MAX(Q$64:Q2573),Q$64:Q2573,0)-1)&lt;(1-$P$2),MAX(O$64:O2573)&gt;MAX(P$64:P2572)),MAX(O$64:O2573),"")),"")</f>
        <v/>
      </c>
      <c r="Q2573" s="91" t="str">
        <f>IFERROR(IF(E2573="","",IF(O2573&lt;&gt;"",MAX(O$64:O2573)*10+1,IF(AND($F2572/INDEX($F$64:$F2573,MATCH(MAX(Q$64:Q2572),Q$64:Q2572,0)-1)&gt;(1+$O$2),MAX(O$64:O2573)&gt;MAX(P$64:P2572)),MAX(Q$64:Q2572)+1,""))),"")</f>
        <v/>
      </c>
    </row>
    <row r="2574" spans="1:17" x14ac:dyDescent="0.2">
      <c r="A2574" s="13">
        <f>HLOOKUP($E$2,历史数据!$V$3:$AE$5000,ROW(A2572),)</f>
        <v>0</v>
      </c>
      <c r="B2574" s="41">
        <v>40324</v>
      </c>
      <c r="C2574" s="100" t="str">
        <f>IFERROR(IF(A2574&lt;&gt;0,MAX($C$4:C2573)+1,""),"")</f>
        <v/>
      </c>
      <c r="D2574" s="100"/>
      <c r="E2574" s="99">
        <f t="shared" si="236"/>
        <v>40402</v>
      </c>
      <c r="F2574" s="101">
        <f>IFERROR(VLOOKUP(E2574,历史数据!AH:AJ,3,),"")</f>
        <v>11.4551180427462</v>
      </c>
      <c r="G2574" s="101">
        <f t="shared" si="232"/>
        <v>11.321757358668679</v>
      </c>
      <c r="H2574" s="105">
        <f t="shared" si="233"/>
        <v>-2.9075328053865812E-3</v>
      </c>
      <c r="I2574" s="101">
        <f>IFERROR(VLOOKUP(E2574,历史数据!AH:AJ,2,),"")</f>
        <v>11.806981736891901</v>
      </c>
      <c r="J2574" s="104">
        <f t="shared" si="234"/>
        <v>0</v>
      </c>
      <c r="K2574" s="104" t="str">
        <f>IFERROR(IF(AND(J2573=$H$2*1,MAX(K$64:K2573)=MAX(L$64:L2573)),MAX(K$64:K2573)+1,""),"")</f>
        <v/>
      </c>
      <c r="L2574" s="104" t="str">
        <f>IFERROR(IF(AND($F2573/INDEX($F$64:$F2574,MATCH(MAX(M$64:M2574),M$64:M2574,0)-1)&lt;(1-$P$2),MAX(K$64:K2574)&gt;MAX(L$64:L2573)),MAX(K$64:K2574),""),"")</f>
        <v/>
      </c>
      <c r="M2574" s="104" t="str">
        <f>IFERROR(IF(E2574="","",IF(K2574&lt;&gt;"",MAX(M$64:M2573)+1,IF(AND($F2573/INDEX($F$64:$F2574,MATCH(MAX(M$64:M2573),M$64:M2573,0)-1)&gt;(1+$O$2),MAX(K$64:K2574)&gt;MAX(L$64:L2573)),MAX(M$64:M2573)+1,""))),"")</f>
        <v/>
      </c>
      <c r="N2574" s="91">
        <f t="shared" si="235"/>
        <v>0</v>
      </c>
      <c r="O2574" s="91" t="str">
        <f>IFERROR(IF(AND(N2573=$H$2*1,MAX(O$64:O2573)=MAX(P$64:P2573)),MAX(O$64:O2573)+1,""),"")</f>
        <v/>
      </c>
      <c r="P2574" s="91" t="str">
        <f>IFERROR(IF(MOD(MAX(Q$64:Q2574),10*MAX(O$64:O2574))&lt;=2,IF(AND(F2573/INDEX($F$64:$F2574,MATCH(MAX(O$64:O2574),O$64:O2574,0)-1)&lt;(1-$P$2),MAX(O$64:O2574)&gt;MAX(P$64:P2573)),MAX(O$64:O2574),""),IF(AND($F2573/INDEX($F$64:$F2574,MATCH(MAX(Q$64:Q2574),Q$64:Q2574,0)-1)&lt;(1-$P$2),MAX(O$64:O2574)&gt;MAX(P$64:P2573)),MAX(O$64:O2574),"")),"")</f>
        <v/>
      </c>
      <c r="Q2574" s="91" t="str">
        <f>IFERROR(IF(E2574="","",IF(O2574&lt;&gt;"",MAX(O$64:O2574)*10+1,IF(AND($F2573/INDEX($F$64:$F2574,MATCH(MAX(Q$64:Q2573),Q$64:Q2573,0)-1)&gt;(1+$O$2),MAX(O$64:O2574)&gt;MAX(P$64:P2573)),MAX(Q$64:Q2573)+1,""))),"")</f>
        <v/>
      </c>
    </row>
    <row r="2575" spans="1:17" x14ac:dyDescent="0.2">
      <c r="A2575" s="13">
        <f>HLOOKUP($E$2,历史数据!$V$3:$AE$5000,ROW(A2573),)</f>
        <v>2933096</v>
      </c>
      <c r="B2575" s="41">
        <v>40325</v>
      </c>
      <c r="C2575" s="100">
        <f>IFERROR(IF(A2575&lt;&gt;0,MAX($C$4:C2574)+1,""),"")</f>
        <v>2518</v>
      </c>
      <c r="D2575" s="100"/>
      <c r="E2575" s="99">
        <f t="shared" si="236"/>
        <v>40403</v>
      </c>
      <c r="F2575" s="101">
        <f>IFERROR(VLOOKUP(E2575,历史数据!AH:AJ,3,),"")</f>
        <v>11.6766618501713</v>
      </c>
      <c r="G2575" s="101">
        <f t="shared" si="232"/>
        <v>11.303729774338985</v>
      </c>
      <c r="H2575" s="105">
        <f t="shared" si="233"/>
        <v>-1.5922955914516868E-3</v>
      </c>
      <c r="I2575" s="101">
        <f>IFERROR(VLOOKUP(E2575,历史数据!AH:AJ,2,),"")</f>
        <v>11.3769261107138</v>
      </c>
      <c r="J2575" s="104">
        <f t="shared" si="234"/>
        <v>0</v>
      </c>
      <c r="K2575" s="104" t="str">
        <f>IFERROR(IF(AND(J2574=$H$2*1,MAX(K$64:K2574)=MAX(L$64:L2574)),MAX(K$64:K2574)+1,""),"")</f>
        <v/>
      </c>
      <c r="L2575" s="104" t="str">
        <f>IFERROR(IF(AND($F2574/INDEX($F$64:$F2575,MATCH(MAX(M$64:M2575),M$64:M2575,0)-1)&lt;(1-$P$2),MAX(K$64:K2575)&gt;MAX(L$64:L2574)),MAX(K$64:K2575),""),"")</f>
        <v/>
      </c>
      <c r="M2575" s="104" t="str">
        <f>IFERROR(IF(E2575="","",IF(K2575&lt;&gt;"",MAX(M$64:M2574)+1,IF(AND($F2574/INDEX($F$64:$F2575,MATCH(MAX(M$64:M2574),M$64:M2574,0)-1)&gt;(1+$O$2),MAX(K$64:K2575)&gt;MAX(L$64:L2574)),MAX(M$64:M2574)+1,""))),"")</f>
        <v/>
      </c>
      <c r="N2575" s="91">
        <f t="shared" si="235"/>
        <v>0</v>
      </c>
      <c r="O2575" s="91" t="str">
        <f>IFERROR(IF(AND(N2574=$H$2*1,MAX(O$64:O2574)=MAX(P$64:P2574)),MAX(O$64:O2574)+1,""),"")</f>
        <v/>
      </c>
      <c r="P2575" s="91" t="str">
        <f>IFERROR(IF(MOD(MAX(Q$64:Q2575),10*MAX(O$64:O2575))&lt;=2,IF(AND(F2574/INDEX($F$64:$F2575,MATCH(MAX(O$64:O2575),O$64:O2575,0)-1)&lt;(1-$P$2),MAX(O$64:O2575)&gt;MAX(P$64:P2574)),MAX(O$64:O2575),""),IF(AND($F2574/INDEX($F$64:$F2575,MATCH(MAX(Q$64:Q2575),Q$64:Q2575,0)-1)&lt;(1-$P$2),MAX(O$64:O2575)&gt;MAX(P$64:P2574)),MAX(O$64:O2575),"")),"")</f>
        <v/>
      </c>
      <c r="Q2575" s="91" t="str">
        <f>IFERROR(IF(E2575="","",IF(O2575&lt;&gt;"",MAX(O$64:O2575)*10+1,IF(AND($F2574/INDEX($F$64:$F2575,MATCH(MAX(Q$64:Q2574),Q$64:Q2574,0)-1)&gt;(1+$O$2),MAX(O$64:O2575)&gt;MAX(P$64:P2574)),MAX(Q$64:Q2574)+1,""))),"")</f>
        <v/>
      </c>
    </row>
    <row r="2576" spans="1:17" x14ac:dyDescent="0.2">
      <c r="A2576" s="13">
        <f>HLOOKUP($E$2,历史数据!$V$3:$AE$5000,ROW(A2574),)</f>
        <v>2015005</v>
      </c>
      <c r="B2576" s="41">
        <v>40326</v>
      </c>
      <c r="C2576" s="100">
        <f>IFERROR(IF(A2576&lt;&gt;0,MAX($C$4:C2575)+1,""),"")</f>
        <v>2519</v>
      </c>
      <c r="D2576" s="100"/>
      <c r="E2576" s="99">
        <f t="shared" si="236"/>
        <v>40406</v>
      </c>
      <c r="F2576" s="101">
        <f>IFERROR(VLOOKUP(E2576,历史数据!AH:AJ,3,),"")</f>
        <v>12.080653499005299</v>
      </c>
      <c r="G2576" s="101">
        <f t="shared" si="232"/>
        <v>11.303078174905382</v>
      </c>
      <c r="H2576" s="105">
        <f t="shared" si="233"/>
        <v>-5.7644640009124615E-5</v>
      </c>
      <c r="I2576" s="101">
        <f>IFERROR(VLOOKUP(E2576,历史数据!AH:AJ,2,),"")</f>
        <v>11.6766618501713</v>
      </c>
      <c r="J2576" s="104">
        <f t="shared" si="234"/>
        <v>0</v>
      </c>
      <c r="K2576" s="104" t="str">
        <f>IFERROR(IF(AND(J2575=$H$2*1,MAX(K$64:K2575)=MAX(L$64:L2575)),MAX(K$64:K2575)+1,""),"")</f>
        <v/>
      </c>
      <c r="L2576" s="104" t="str">
        <f>IFERROR(IF(AND($F2575/INDEX($F$64:$F2576,MATCH(MAX(M$64:M2576),M$64:M2576,0)-1)&lt;(1-$P$2),MAX(K$64:K2576)&gt;MAX(L$64:L2575)),MAX(K$64:K2576),""),"")</f>
        <v/>
      </c>
      <c r="M2576" s="104" t="str">
        <f>IFERROR(IF(E2576="","",IF(K2576&lt;&gt;"",MAX(M$64:M2575)+1,IF(AND($F2575/INDEX($F$64:$F2576,MATCH(MAX(M$64:M2575),M$64:M2575,0)-1)&gt;(1+$O$2),MAX(K$64:K2576)&gt;MAX(L$64:L2575)),MAX(M$64:M2575)+1,""))),"")</f>
        <v/>
      </c>
      <c r="N2576" s="91">
        <f t="shared" si="235"/>
        <v>0</v>
      </c>
      <c r="O2576" s="91" t="str">
        <f>IFERROR(IF(AND(N2575=$H$2*1,MAX(O$64:O2575)=MAX(P$64:P2575)),MAX(O$64:O2575)+1,""),"")</f>
        <v/>
      </c>
      <c r="P2576" s="91" t="str">
        <f>IFERROR(IF(MOD(MAX(Q$64:Q2576),10*MAX(O$64:O2576))&lt;=2,IF(AND(F2575/INDEX($F$64:$F2576,MATCH(MAX(O$64:O2576),O$64:O2576,0)-1)&lt;(1-$P$2),MAX(O$64:O2576)&gt;MAX(P$64:P2575)),MAX(O$64:O2576),""),IF(AND($F2575/INDEX($F$64:$F2576,MATCH(MAX(Q$64:Q2576),Q$64:Q2576,0)-1)&lt;(1-$P$2),MAX(O$64:O2576)&gt;MAX(P$64:P2575)),MAX(O$64:O2576),"")),"")</f>
        <v/>
      </c>
      <c r="Q2576" s="91" t="str">
        <f>IFERROR(IF(E2576="","",IF(O2576&lt;&gt;"",MAX(O$64:O2576)*10+1,IF(AND($F2575/INDEX($F$64:$F2576,MATCH(MAX(Q$64:Q2575),Q$64:Q2575,0)-1)&gt;(1+$O$2),MAX(O$64:O2576)&gt;MAX(P$64:P2575)),MAX(Q$64:Q2575)+1,""))),"")</f>
        <v/>
      </c>
    </row>
    <row r="2577" spans="1:17" x14ac:dyDescent="0.2">
      <c r="A2577" s="13">
        <f>HLOOKUP($E$2,历史数据!$V$3:$AE$5000,ROW(A2575),)</f>
        <v>628098</v>
      </c>
      <c r="B2577" s="41">
        <v>40329</v>
      </c>
      <c r="C2577" s="100">
        <f>IFERROR(IF(A2577&lt;&gt;0,MAX($C$4:C2576)+1,""),"")</f>
        <v>2520</v>
      </c>
      <c r="D2577" s="100"/>
      <c r="E2577" s="99">
        <f t="shared" si="236"/>
        <v>40407</v>
      </c>
      <c r="F2577" s="101">
        <f>IFERROR(VLOOKUP(E2577,历史数据!AH:AJ,3,),"")</f>
        <v>12.0936854876774</v>
      </c>
      <c r="G2577" s="101">
        <f t="shared" si="232"/>
        <v>11.306118972262196</v>
      </c>
      <c r="H2577" s="105">
        <f t="shared" si="233"/>
        <v>2.6902382782467704E-4</v>
      </c>
      <c r="I2577" s="101">
        <f>IFERROR(VLOOKUP(E2577,历史数据!AH:AJ,2,),"")</f>
        <v>12.1718774197098</v>
      </c>
      <c r="J2577" s="104">
        <f t="shared" si="234"/>
        <v>1</v>
      </c>
      <c r="K2577" s="104" t="str">
        <f>IFERROR(IF(AND(J2576=$H$2*1,MAX(K$64:K2576)=MAX(L$64:L2576)),MAX(K$64:K2576)+1,""),"")</f>
        <v/>
      </c>
      <c r="L2577" s="104" t="str">
        <f>IFERROR(IF(AND($F2576/INDEX($F$64:$F2577,MATCH(MAX(M$64:M2577),M$64:M2577,0)-1)&lt;(1-$P$2),MAX(K$64:K2577)&gt;MAX(L$64:L2576)),MAX(K$64:K2577),""),"")</f>
        <v/>
      </c>
      <c r="M2577" s="104" t="str">
        <f>IFERROR(IF(E2577="","",IF(K2577&lt;&gt;"",MAX(M$64:M2576)+1,IF(AND($F2576/INDEX($F$64:$F2577,MATCH(MAX(M$64:M2576),M$64:M2576,0)-1)&gt;(1+$O$2),MAX(K$64:K2577)&gt;MAX(L$64:L2576)),MAX(M$64:M2576)+1,""))),"")</f>
        <v/>
      </c>
      <c r="N2577" s="91">
        <f t="shared" si="235"/>
        <v>1</v>
      </c>
      <c r="O2577" s="91" t="str">
        <f>IFERROR(IF(AND(N2576=$H$2*1,MAX(O$64:O2576)=MAX(P$64:P2576)),MAX(O$64:O2576)+1,""),"")</f>
        <v/>
      </c>
      <c r="P2577" s="91" t="str">
        <f>IFERROR(IF(MOD(MAX(Q$64:Q2577),10*MAX(O$64:O2577))&lt;=2,IF(AND(F2576/INDEX($F$64:$F2577,MATCH(MAX(O$64:O2577),O$64:O2577,0)-1)&lt;(1-$P$2),MAX(O$64:O2577)&gt;MAX(P$64:P2576)),MAX(O$64:O2577),""),IF(AND($F2576/INDEX($F$64:$F2577,MATCH(MAX(Q$64:Q2577),Q$64:Q2577,0)-1)&lt;(1-$P$2),MAX(O$64:O2577)&gt;MAX(P$64:P2576)),MAX(O$64:O2577),"")),"")</f>
        <v/>
      </c>
      <c r="Q2577" s="91" t="str">
        <f>IFERROR(IF(E2577="","",IF(O2577&lt;&gt;"",MAX(O$64:O2577)*10+1,IF(AND($F2576/INDEX($F$64:$F2577,MATCH(MAX(Q$64:Q2576),Q$64:Q2576,0)-1)&gt;(1+$O$2),MAX(O$64:O2577)&gt;MAX(P$64:P2576)),MAX(Q$64:Q2576)+1,""))),"")</f>
        <v/>
      </c>
    </row>
    <row r="2578" spans="1:17" x14ac:dyDescent="0.2">
      <c r="A2578" s="13">
        <f>HLOOKUP($E$2,历史数据!$V$3:$AE$5000,ROW(A2576),)</f>
        <v>1362178</v>
      </c>
      <c r="B2578" s="41">
        <v>40330</v>
      </c>
      <c r="C2578" s="100">
        <f>IFERROR(IF(A2578&lt;&gt;0,MAX($C$4:C2577)+1,""),"")</f>
        <v>2521</v>
      </c>
      <c r="D2578" s="100"/>
      <c r="E2578" s="99">
        <f t="shared" si="236"/>
        <v>40408</v>
      </c>
      <c r="F2578" s="101">
        <f>IFERROR(VLOOKUP(E2578,历史数据!AH:AJ,3,),"")</f>
        <v>12.080653499005299</v>
      </c>
      <c r="G2578" s="101">
        <f t="shared" si="232"/>
        <v>11.31111456791982</v>
      </c>
      <c r="H2578" s="105">
        <f t="shared" si="233"/>
        <v>4.4184884927167545E-4</v>
      </c>
      <c r="I2578" s="101">
        <f>IFERROR(VLOOKUP(E2578,历史数据!AH:AJ,2,),"")</f>
        <v>11.9894295783009</v>
      </c>
      <c r="J2578" s="104">
        <f t="shared" si="234"/>
        <v>2</v>
      </c>
      <c r="K2578" s="104" t="str">
        <f>IFERROR(IF(AND(J2577=$H$2*1,MAX(K$64:K2577)=MAX(L$64:L2577)),MAX(K$64:K2577)+1,""),"")</f>
        <v/>
      </c>
      <c r="L2578" s="104" t="str">
        <f>IFERROR(IF(AND($F2577/INDEX($F$64:$F2578,MATCH(MAX(M$64:M2578),M$64:M2578,0)-1)&lt;(1-$P$2),MAX(K$64:K2578)&gt;MAX(L$64:L2577)),MAX(K$64:K2578),""),"")</f>
        <v/>
      </c>
      <c r="M2578" s="104" t="str">
        <f>IFERROR(IF(E2578="","",IF(K2578&lt;&gt;"",MAX(M$64:M2577)+1,IF(AND($F2577/INDEX($F$64:$F2578,MATCH(MAX(M$64:M2577),M$64:M2577,0)-1)&gt;(1+$O$2),MAX(K$64:K2578)&gt;MAX(L$64:L2577)),MAX(M$64:M2577)+1,""))),"")</f>
        <v/>
      </c>
      <c r="N2578" s="91">
        <f t="shared" si="235"/>
        <v>2</v>
      </c>
      <c r="O2578" s="91" t="str">
        <f>IFERROR(IF(AND(N2577=$H$2*1,MAX(O$64:O2577)=MAX(P$64:P2577)),MAX(O$64:O2577)+1,""),"")</f>
        <v/>
      </c>
      <c r="P2578" s="91" t="str">
        <f>IFERROR(IF(MOD(MAX(Q$64:Q2578),10*MAX(O$64:O2578))&lt;=2,IF(AND(F2577/INDEX($F$64:$F2578,MATCH(MAX(O$64:O2578),O$64:O2578,0)-1)&lt;(1-$P$2),MAX(O$64:O2578)&gt;MAX(P$64:P2577)),MAX(O$64:O2578),""),IF(AND($F2577/INDEX($F$64:$F2578,MATCH(MAX(Q$64:Q2578),Q$64:Q2578,0)-1)&lt;(1-$P$2),MAX(O$64:O2578)&gt;MAX(P$64:P2577)),MAX(O$64:O2578),"")),"")</f>
        <v/>
      </c>
      <c r="Q2578" s="91" t="str">
        <f>IFERROR(IF(E2578="","",IF(O2578&lt;&gt;"",MAX(O$64:O2578)*10+1,IF(AND($F2577/INDEX($F$64:$F2578,MATCH(MAX(Q$64:Q2577),Q$64:Q2577,0)-1)&gt;(1+$O$2),MAX(O$64:O2578)&gt;MAX(P$64:P2577)),MAX(Q$64:Q2577)+1,""))),"")</f>
        <v/>
      </c>
    </row>
    <row r="2579" spans="1:17" x14ac:dyDescent="0.2">
      <c r="A2579" s="13">
        <f>HLOOKUP($E$2,历史数据!$V$3:$AE$5000,ROW(A2577),)</f>
        <v>1245443</v>
      </c>
      <c r="B2579" s="41">
        <v>40331</v>
      </c>
      <c r="C2579" s="100">
        <f>IFERROR(IF(A2579&lt;&gt;0,MAX($C$4:C2578)+1,""),"")</f>
        <v>2522</v>
      </c>
      <c r="D2579" s="100"/>
      <c r="E2579" s="99">
        <f t="shared" si="236"/>
        <v>40409</v>
      </c>
      <c r="F2579" s="101">
        <f>IFERROR(VLOOKUP(E2579,历史数据!AH:AJ,3,),"")</f>
        <v>12.6801249779204</v>
      </c>
      <c r="G2579" s="101">
        <f t="shared" si="232"/>
        <v>11.330010951494318</v>
      </c>
      <c r="H2579" s="105">
        <f t="shared" si="233"/>
        <v>1.6706031453426196E-3</v>
      </c>
      <c r="I2579" s="101">
        <f>IFERROR(VLOOKUP(E2579,历史数据!AH:AJ,2,),"")</f>
        <v>11.963365600956701</v>
      </c>
      <c r="J2579" s="104">
        <f t="shared" si="234"/>
        <v>3</v>
      </c>
      <c r="K2579" s="104" t="str">
        <f>IFERROR(IF(AND(J2578=$H$2*1,MAX(K$64:K2578)=MAX(L$64:L2578)),MAX(K$64:K2578)+1,""),"")</f>
        <v/>
      </c>
      <c r="L2579" s="104" t="str">
        <f>IFERROR(IF(AND($F2578/INDEX($F$64:$F2579,MATCH(MAX(M$64:M2579),M$64:M2579,0)-1)&lt;(1-$P$2),MAX(K$64:K2579)&gt;MAX(L$64:L2578)),MAX(K$64:K2579),""),"")</f>
        <v/>
      </c>
      <c r="M2579" s="104" t="str">
        <f>IFERROR(IF(E2579="","",IF(K2579&lt;&gt;"",MAX(M$64:M2578)+1,IF(AND($F2578/INDEX($F$64:$F2579,MATCH(MAX(M$64:M2578),M$64:M2578,0)-1)&gt;(1+$O$2),MAX(K$64:K2579)&gt;MAX(L$64:L2578)),MAX(M$64:M2578)+1,""))),"")</f>
        <v/>
      </c>
      <c r="N2579" s="91">
        <f t="shared" si="235"/>
        <v>3</v>
      </c>
      <c r="O2579" s="91" t="str">
        <f>IFERROR(IF(AND(N2578=$H$2*1,MAX(O$64:O2578)=MAX(P$64:P2578)),MAX(O$64:O2578)+1,""),"")</f>
        <v/>
      </c>
      <c r="P2579" s="91" t="str">
        <f>IFERROR(IF(MOD(MAX(Q$64:Q2579),10*MAX(O$64:O2579))&lt;=2,IF(AND(F2578/INDEX($F$64:$F2579,MATCH(MAX(O$64:O2579),O$64:O2579,0)-1)&lt;(1-$P$2),MAX(O$64:O2579)&gt;MAX(P$64:P2578)),MAX(O$64:O2579),""),IF(AND($F2578/INDEX($F$64:$F2579,MATCH(MAX(Q$64:Q2579),Q$64:Q2579,0)-1)&lt;(1-$P$2),MAX(O$64:O2579)&gt;MAX(P$64:P2578)),MAX(O$64:O2579),"")),"")</f>
        <v/>
      </c>
      <c r="Q2579" s="91" t="str">
        <f>IFERROR(IF(E2579="","",IF(O2579&lt;&gt;"",MAX(O$64:O2579)*10+1,IF(AND($F2578/INDEX($F$64:$F2579,MATCH(MAX(Q$64:Q2578),Q$64:Q2578,0)-1)&gt;(1+$O$2),MAX(O$64:O2579)&gt;MAX(P$64:P2578)),MAX(Q$64:Q2578)+1,""))),"")</f>
        <v/>
      </c>
    </row>
    <row r="2580" spans="1:17" x14ac:dyDescent="0.2">
      <c r="A2580" s="13">
        <f>HLOOKUP($E$2,历史数据!$V$3:$AE$5000,ROW(A2578),)</f>
        <v>554775</v>
      </c>
      <c r="B2580" s="41">
        <v>40332</v>
      </c>
      <c r="C2580" s="100">
        <f>IFERROR(IF(A2580&lt;&gt;0,MAX($C$4:C2579)+1,""),"")</f>
        <v>2523</v>
      </c>
      <c r="D2580" s="100"/>
      <c r="E2580" s="99">
        <f t="shared" si="236"/>
        <v>40410</v>
      </c>
      <c r="F2580" s="101">
        <f>IFERROR(VLOOKUP(E2580,历史数据!AH:AJ,3,),"")</f>
        <v>12.732252932608599</v>
      </c>
      <c r="G2580" s="101">
        <f t="shared" si="232"/>
        <v>11.341088141865571</v>
      </c>
      <c r="H2580" s="105">
        <f t="shared" si="233"/>
        <v>9.7768576029411136E-4</v>
      </c>
      <c r="I2580" s="101">
        <f>IFERROR(VLOOKUP(E2580,历史数据!AH:AJ,2,),"")</f>
        <v>12.693156966592399</v>
      </c>
      <c r="J2580" s="104">
        <f t="shared" si="234"/>
        <v>4</v>
      </c>
      <c r="K2580" s="104" t="str">
        <f>IFERROR(IF(AND(J2579=$H$2*1,MAX(K$64:K2579)=MAX(L$64:L2579)),MAX(K$64:K2579)+1,""),"")</f>
        <v/>
      </c>
      <c r="L2580" s="104" t="str">
        <f>IFERROR(IF(AND($F2579/INDEX($F$64:$F2580,MATCH(MAX(M$64:M2580),M$64:M2580,0)-1)&lt;(1-$P$2),MAX(K$64:K2580)&gt;MAX(L$64:L2579)),MAX(K$64:K2580),""),"")</f>
        <v/>
      </c>
      <c r="M2580" s="104" t="str">
        <f>IFERROR(IF(E2580="","",IF(K2580&lt;&gt;"",MAX(M$64:M2579)+1,IF(AND($F2579/INDEX($F$64:$F2580,MATCH(MAX(M$64:M2579),M$64:M2579,0)-1)&gt;(1+$O$2),MAX(K$64:K2580)&gt;MAX(L$64:L2579)),MAX(M$64:M2579)+1,""))),"")</f>
        <v/>
      </c>
      <c r="N2580" s="91">
        <f t="shared" si="235"/>
        <v>4</v>
      </c>
      <c r="O2580" s="91" t="str">
        <f>IFERROR(IF(AND(N2579=$H$2*1,MAX(O$64:O2579)=MAX(P$64:P2579)),MAX(O$64:O2579)+1,""),"")</f>
        <v/>
      </c>
      <c r="P2580" s="91" t="str">
        <f>IFERROR(IF(MOD(MAX(Q$64:Q2580),10*MAX(O$64:O2580))&lt;=2,IF(AND(F2579/INDEX($F$64:$F2580,MATCH(MAX(O$64:O2580),O$64:O2580,0)-1)&lt;(1-$P$2),MAX(O$64:O2580)&gt;MAX(P$64:P2579)),MAX(O$64:O2580),""),IF(AND($F2579/INDEX($F$64:$F2580,MATCH(MAX(Q$64:Q2580),Q$64:Q2580,0)-1)&lt;(1-$P$2),MAX(O$64:O2580)&gt;MAX(P$64:P2579)),MAX(O$64:O2580),"")),"")</f>
        <v/>
      </c>
      <c r="Q2580" s="91" t="str">
        <f>IFERROR(IF(E2580="","",IF(O2580&lt;&gt;"",MAX(O$64:O2580)*10+1,IF(AND($F2579/INDEX($F$64:$F2580,MATCH(MAX(Q$64:Q2579),Q$64:Q2579,0)-1)&gt;(1+$O$2),MAX(O$64:O2580)&gt;MAX(P$64:P2579)),MAX(Q$64:Q2579)+1,""))),"")</f>
        <v/>
      </c>
    </row>
    <row r="2581" spans="1:17" x14ac:dyDescent="0.2">
      <c r="A2581" s="13">
        <f>HLOOKUP($E$2,历史数据!$V$3:$AE$5000,ROW(A2579),)</f>
        <v>313707</v>
      </c>
      <c r="B2581" s="41">
        <v>40333</v>
      </c>
      <c r="C2581" s="100">
        <f>IFERROR(IF(A2581&lt;&gt;0,MAX($C$4:C2580)+1,""),"")</f>
        <v>2524</v>
      </c>
      <c r="D2581" s="100"/>
      <c r="E2581" s="99">
        <f t="shared" si="236"/>
        <v>40413</v>
      </c>
      <c r="F2581" s="101">
        <f>IFERROR(VLOOKUP(E2581,历史数据!AH:AJ,3,),"")</f>
        <v>13.318692422851599</v>
      </c>
      <c r="G2581" s="101">
        <f t="shared" si="232"/>
        <v>11.3665005197761</v>
      </c>
      <c r="H2581" s="105">
        <f t="shared" si="233"/>
        <v>2.2407354208560104E-3</v>
      </c>
      <c r="I2581" s="101">
        <f>IFERROR(VLOOKUP(E2581,历史数据!AH:AJ,2,),"")</f>
        <v>12.810444864640999</v>
      </c>
      <c r="J2581" s="104">
        <f t="shared" si="234"/>
        <v>5</v>
      </c>
      <c r="K2581" s="104" t="str">
        <f>IFERROR(IF(AND(J2580=$H$2*1,MAX(K$64:K2580)=MAX(L$64:L2580)),MAX(K$64:K2580)+1,""),"")</f>
        <v/>
      </c>
      <c r="L2581" s="104" t="str">
        <f>IFERROR(IF(AND($F2580/INDEX($F$64:$F2581,MATCH(MAX(M$64:M2581),M$64:M2581,0)-1)&lt;(1-$P$2),MAX(K$64:K2581)&gt;MAX(L$64:L2580)),MAX(K$64:K2581),""),"")</f>
        <v/>
      </c>
      <c r="M2581" s="104" t="str">
        <f>IFERROR(IF(E2581="","",IF(K2581&lt;&gt;"",MAX(M$64:M2580)+1,IF(AND($F2580/INDEX($F$64:$F2581,MATCH(MAX(M$64:M2580),M$64:M2580,0)-1)&gt;(1+$O$2),MAX(K$64:K2581)&gt;MAX(L$64:L2580)),MAX(M$64:M2580)+1,""))),"")</f>
        <v/>
      </c>
      <c r="N2581" s="91">
        <f t="shared" si="235"/>
        <v>5</v>
      </c>
      <c r="O2581" s="91" t="str">
        <f>IFERROR(IF(AND(N2580=$H$2*1,MAX(O$64:O2580)=MAX(P$64:P2580)),MAX(O$64:O2580)+1,""),"")</f>
        <v/>
      </c>
      <c r="P2581" s="91" t="str">
        <f>IFERROR(IF(MOD(MAX(Q$64:Q2581),10*MAX(O$64:O2581))&lt;=2,IF(AND(F2580/INDEX($F$64:$F2581,MATCH(MAX(O$64:O2581),O$64:O2581,0)-1)&lt;(1-$P$2),MAX(O$64:O2581)&gt;MAX(P$64:P2580)),MAX(O$64:O2581),""),IF(AND($F2580/INDEX($F$64:$F2581,MATCH(MAX(Q$64:Q2581),Q$64:Q2581,0)-1)&lt;(1-$P$2),MAX(O$64:O2581)&gt;MAX(P$64:P2580)),MAX(O$64:O2581),"")),"")</f>
        <v/>
      </c>
      <c r="Q2581" s="91" t="str">
        <f>IFERROR(IF(E2581="","",IF(O2581&lt;&gt;"",MAX(O$64:O2581)*10+1,IF(AND($F2580/INDEX($F$64:$F2581,MATCH(MAX(Q$64:Q2580),Q$64:Q2580,0)-1)&gt;(1+$O$2),MAX(O$64:O2581)&gt;MAX(P$64:P2580)),MAX(Q$64:Q2580)+1,""))),"")</f>
        <v/>
      </c>
    </row>
    <row r="2582" spans="1:17" x14ac:dyDescent="0.2">
      <c r="A2582" s="13">
        <f>HLOOKUP($E$2,历史数据!$V$3:$AE$5000,ROW(A2580),)</f>
        <v>613249</v>
      </c>
      <c r="B2582" s="41">
        <v>40336</v>
      </c>
      <c r="C2582" s="100">
        <f>IFERROR(IF(A2582&lt;&gt;0,MAX($C$4:C2581)+1,""),"")</f>
        <v>2525</v>
      </c>
      <c r="D2582" s="100"/>
      <c r="E2582" s="99">
        <f t="shared" si="236"/>
        <v>40414</v>
      </c>
      <c r="F2582" s="101">
        <f>IFERROR(VLOOKUP(E2582,历史数据!AH:AJ,3,),"")</f>
        <v>13.2535324794913</v>
      </c>
      <c r="G2582" s="101">
        <f t="shared" si="232"/>
        <v>11.381052907126575</v>
      </c>
      <c r="H2582" s="105">
        <f t="shared" si="233"/>
        <v>1.2802873958572825E-3</v>
      </c>
      <c r="I2582" s="101">
        <f>IFERROR(VLOOKUP(E2582,历史数据!AH:AJ,2,),"")</f>
        <v>13.3708203775399</v>
      </c>
      <c r="J2582" s="104">
        <f t="shared" si="234"/>
        <v>6</v>
      </c>
      <c r="K2582" s="104">
        <f>IFERROR(IF(AND(J2581=$H$2*1,MAX(K$64:K2581)=MAX(L$64:L2581)),MAX(K$64:K2581)+1,""),"")</f>
        <v>18</v>
      </c>
      <c r="L2582" s="104" t="str">
        <f>IFERROR(IF(AND($F2581/INDEX($F$64:$F2582,MATCH(MAX(M$64:M2582),M$64:M2582,0)-1)&lt;(1-$P$2),MAX(K$64:K2582)&gt;MAX(L$64:L2581)),MAX(K$64:K2582),""),"")</f>
        <v/>
      </c>
      <c r="M2582" s="104">
        <f>IFERROR(IF(E2582="","",IF(K2582&lt;&gt;"",MAX(M$64:M2581)+1,IF(AND($F2581/INDEX($F$64:$F2582,MATCH(MAX(M$64:M2581),M$64:M2581,0)-1)&gt;(1+$O$2),MAX(K$64:K2582)&gt;MAX(L$64:L2581)),MAX(M$64:M2581)+1,""))),"")</f>
        <v>28</v>
      </c>
      <c r="N2582" s="91">
        <f t="shared" si="235"/>
        <v>6</v>
      </c>
      <c r="O2582" s="91">
        <f>IFERROR(IF(AND(N2581=$H$2*1,MAX(O$64:O2581)=MAX(P$64:P2581)),MAX(O$64:O2581)+1,""),"")</f>
        <v>14</v>
      </c>
      <c r="P2582" s="91" t="str">
        <f>IFERROR(IF(MOD(MAX(Q$64:Q2582),10*MAX(O$64:O2582))&lt;=2,IF(AND(F2581/INDEX($F$64:$F2582,MATCH(MAX(O$64:O2582),O$64:O2582,0)-1)&lt;(1-$P$2),MAX(O$64:O2582)&gt;MAX(P$64:P2581)),MAX(O$64:O2582),""),IF(AND($F2581/INDEX($F$64:$F2582,MATCH(MAX(Q$64:Q2582),Q$64:Q2582,0)-1)&lt;(1-$P$2),MAX(O$64:O2582)&gt;MAX(P$64:P2581)),MAX(O$64:O2582),"")),"")</f>
        <v/>
      </c>
      <c r="Q2582" s="91">
        <f>IFERROR(IF(E2582="","",IF(O2582&lt;&gt;"",MAX(O$64:O2582)*10+1,IF(AND($F2581/INDEX($F$64:$F2582,MATCH(MAX(Q$64:Q2581),Q$64:Q2581,0)-1)&gt;(1+$O$2),MAX(O$64:O2582)&gt;MAX(P$64:P2581)),MAX(Q$64:Q2581)+1,""))),"")</f>
        <v>141</v>
      </c>
    </row>
    <row r="2583" spans="1:17" x14ac:dyDescent="0.2">
      <c r="A2583" s="13">
        <f>HLOOKUP($E$2,历史数据!$V$3:$AE$5000,ROW(A2581),)</f>
        <v>1116512</v>
      </c>
      <c r="B2583" s="41">
        <v>40337</v>
      </c>
      <c r="C2583" s="100">
        <f>IFERROR(IF(A2583&lt;&gt;0,MAX($C$4:C2582)+1,""),"")</f>
        <v>2526</v>
      </c>
      <c r="D2583" s="100"/>
      <c r="E2583" s="99">
        <f t="shared" si="236"/>
        <v>40415</v>
      </c>
      <c r="F2583" s="101">
        <f>IFERROR(VLOOKUP(E2583,历史数据!AH:AJ,3,),"")</f>
        <v>13.592364184965</v>
      </c>
      <c r="G2583" s="101">
        <f t="shared" si="232"/>
        <v>11.406899684659505</v>
      </c>
      <c r="H2583" s="105">
        <f t="shared" si="233"/>
        <v>2.2710357067881048E-3</v>
      </c>
      <c r="I2583" s="101">
        <f>IFERROR(VLOOKUP(E2583,历史数据!AH:AJ,2,),"")</f>
        <v>13.162308558786799</v>
      </c>
      <c r="J2583" s="104">
        <f t="shared" si="234"/>
        <v>7</v>
      </c>
      <c r="K2583" s="104" t="str">
        <f>IFERROR(IF(AND(J2582=$H$2*1,MAX(K$64:K2582)=MAX(L$64:L2582)),MAX(K$64:K2582)+1,""),"")</f>
        <v/>
      </c>
      <c r="L2583" s="104" t="str">
        <f>IFERROR(IF(AND($F2582/INDEX($F$64:$F2583,MATCH(MAX(M$64:M2583),M$64:M2583,0)-1)&lt;(1-$P$2),MAX(K$64:K2583)&gt;MAX(L$64:L2582)),MAX(K$64:K2583),""),"")</f>
        <v/>
      </c>
      <c r="M2583" s="104" t="str">
        <f>IFERROR(IF(E2583="","",IF(K2583&lt;&gt;"",MAX(M$64:M2582)+1,IF(AND($F2582/INDEX($F$64:$F2583,MATCH(MAX(M$64:M2582),M$64:M2582,0)-1)&gt;(1+$O$2),MAX(K$64:K2583)&gt;MAX(L$64:L2582)),MAX(M$64:M2582)+1,""))),"")</f>
        <v/>
      </c>
      <c r="N2583" s="91">
        <f t="shared" si="235"/>
        <v>7</v>
      </c>
      <c r="O2583" s="91" t="str">
        <f>IFERROR(IF(AND(N2582=$H$2*1,MAX(O$64:O2582)=MAX(P$64:P2582)),MAX(O$64:O2582)+1,""),"")</f>
        <v/>
      </c>
      <c r="P2583" s="91" t="str">
        <f>IFERROR(IF(MOD(MAX(Q$64:Q2583),10*MAX(O$64:O2583))&lt;=2,IF(AND(F2582/INDEX($F$64:$F2583,MATCH(MAX(O$64:O2583),O$64:O2583,0)-1)&lt;(1-$P$2),MAX(O$64:O2583)&gt;MAX(P$64:P2582)),MAX(O$64:O2583),""),IF(AND($F2582/INDEX($F$64:$F2583,MATCH(MAX(Q$64:Q2583),Q$64:Q2583,0)-1)&lt;(1-$P$2),MAX(O$64:O2583)&gt;MAX(P$64:P2582)),MAX(O$64:O2583),"")),"")</f>
        <v/>
      </c>
      <c r="Q2583" s="91" t="str">
        <f>IFERROR(IF(E2583="","",IF(O2583&lt;&gt;"",MAX(O$64:O2583)*10+1,IF(AND($F2582/INDEX($F$64:$F2583,MATCH(MAX(Q$64:Q2582),Q$64:Q2582,0)-1)&gt;(1+$O$2),MAX(O$64:O2583)&gt;MAX(P$64:P2582)),MAX(Q$64:Q2582)+1,""))),"")</f>
        <v/>
      </c>
    </row>
    <row r="2584" spans="1:17" x14ac:dyDescent="0.2">
      <c r="A2584" s="13">
        <f>HLOOKUP($E$2,历史数据!$V$3:$AE$5000,ROW(A2582),)</f>
        <v>1011353</v>
      </c>
      <c r="B2584" s="41">
        <v>40338</v>
      </c>
      <c r="C2584" s="100">
        <f>IFERROR(IF(A2584&lt;&gt;0,MAX($C$4:C2583)+1,""),"")</f>
        <v>2527</v>
      </c>
      <c r="D2584" s="100"/>
      <c r="E2584" s="99">
        <f t="shared" si="236"/>
        <v>40416</v>
      </c>
      <c r="F2584" s="101">
        <f>IFERROR(VLOOKUP(E2584,历史数据!AH:AJ,3,),"")</f>
        <v>13.8790679357505</v>
      </c>
      <c r="G2584" s="101">
        <f t="shared" si="232"/>
        <v>11.44382365256369</v>
      </c>
      <c r="H2584" s="105">
        <f t="shared" si="233"/>
        <v>3.2369854145244403E-3</v>
      </c>
      <c r="I2584" s="101">
        <f>IFERROR(VLOOKUP(E2584,历史数据!AH:AJ,2,),"")</f>
        <v>13.579332196292899</v>
      </c>
      <c r="J2584" s="104">
        <f t="shared" si="234"/>
        <v>8</v>
      </c>
      <c r="K2584" s="104" t="str">
        <f>IFERROR(IF(AND(J2583=$H$2*1,MAX(K$64:K2583)=MAX(L$64:L2583)),MAX(K$64:K2583)+1,""),"")</f>
        <v/>
      </c>
      <c r="L2584" s="104" t="str">
        <f>IFERROR(IF(AND($F2583/INDEX($F$64:$F2584,MATCH(MAX(M$64:M2584),M$64:M2584,0)-1)&lt;(1-$P$2),MAX(K$64:K2584)&gt;MAX(L$64:L2583)),MAX(K$64:K2584),""),"")</f>
        <v/>
      </c>
      <c r="M2584" s="104" t="str">
        <f>IFERROR(IF(E2584="","",IF(K2584&lt;&gt;"",MAX(M$64:M2583)+1,IF(AND($F2583/INDEX($F$64:$F2584,MATCH(MAX(M$64:M2583),M$64:M2583,0)-1)&gt;(1+$O$2),MAX(K$64:K2584)&gt;MAX(L$64:L2583)),MAX(M$64:M2583)+1,""))),"")</f>
        <v/>
      </c>
      <c r="N2584" s="91">
        <f t="shared" si="235"/>
        <v>8</v>
      </c>
      <c r="O2584" s="91" t="str">
        <f>IFERROR(IF(AND(N2583=$H$2*1,MAX(O$64:O2583)=MAX(P$64:P2583)),MAX(O$64:O2583)+1,""),"")</f>
        <v/>
      </c>
      <c r="P2584" s="91" t="str">
        <f>IFERROR(IF(MOD(MAX(Q$64:Q2584),10*MAX(O$64:O2584))&lt;=2,IF(AND(F2583/INDEX($F$64:$F2584,MATCH(MAX(O$64:O2584),O$64:O2584,0)-1)&lt;(1-$P$2),MAX(O$64:O2584)&gt;MAX(P$64:P2583)),MAX(O$64:O2584),""),IF(AND($F2583/INDEX($F$64:$F2584,MATCH(MAX(Q$64:Q2584),Q$64:Q2584,0)-1)&lt;(1-$P$2),MAX(O$64:O2584)&gt;MAX(P$64:P2583)),MAX(O$64:O2584),"")),"")</f>
        <v/>
      </c>
      <c r="Q2584" s="91" t="str">
        <f>IFERROR(IF(E2584="","",IF(O2584&lt;&gt;"",MAX(O$64:O2584)*10+1,IF(AND($F2583/INDEX($F$64:$F2584,MATCH(MAX(Q$64:Q2583),Q$64:Q2583,0)-1)&gt;(1+$O$2),MAX(O$64:O2584)&gt;MAX(P$64:P2583)),MAX(Q$64:Q2583)+1,""))),"")</f>
        <v/>
      </c>
    </row>
    <row r="2585" spans="1:17" x14ac:dyDescent="0.2">
      <c r="A2585" s="13">
        <f>HLOOKUP($E$2,历史数据!$V$3:$AE$5000,ROW(A2583),)</f>
        <v>575313</v>
      </c>
      <c r="B2585" s="41">
        <v>40339</v>
      </c>
      <c r="C2585" s="100">
        <f>IFERROR(IF(A2585&lt;&gt;0,MAX($C$4:C2584)+1,""),"")</f>
        <v>2528</v>
      </c>
      <c r="D2585" s="100"/>
      <c r="E2585" s="99">
        <f t="shared" si="236"/>
        <v>40417</v>
      </c>
      <c r="F2585" s="101">
        <f>IFERROR(VLOOKUP(E2585,历史数据!AH:AJ,3,),"")</f>
        <v>13.8008760037181</v>
      </c>
      <c r="G2585" s="101">
        <f t="shared" si="232"/>
        <v>11.489001213293525</v>
      </c>
      <c r="H2585" s="105">
        <f t="shared" si="233"/>
        <v>3.9477679927122367E-3</v>
      </c>
      <c r="I2585" s="101">
        <f>IFERROR(VLOOKUP(E2585,历史数据!AH:AJ,2,),"")</f>
        <v>13.8790679357505</v>
      </c>
      <c r="J2585" s="104">
        <f t="shared" si="234"/>
        <v>9</v>
      </c>
      <c r="K2585" s="104" t="str">
        <f>IFERROR(IF(AND(J2584=$H$2*1,MAX(K$64:K2584)=MAX(L$64:L2584)),MAX(K$64:K2584)+1,""),"")</f>
        <v/>
      </c>
      <c r="L2585" s="104" t="str">
        <f>IFERROR(IF(AND($F2584/INDEX($F$64:$F2585,MATCH(MAX(M$64:M2585),M$64:M2585,0)-1)&lt;(1-$P$2),MAX(K$64:K2585)&gt;MAX(L$64:L2584)),MAX(K$64:K2585),""),"")</f>
        <v/>
      </c>
      <c r="M2585" s="104" t="str">
        <f>IFERROR(IF(E2585="","",IF(K2585&lt;&gt;"",MAX(M$64:M2584)+1,IF(AND($F2584/INDEX($F$64:$F2585,MATCH(MAX(M$64:M2584),M$64:M2584,0)-1)&gt;(1+$O$2),MAX(K$64:K2585)&gt;MAX(L$64:L2584)),MAX(M$64:M2584)+1,""))),"")</f>
        <v/>
      </c>
      <c r="N2585" s="91">
        <f t="shared" si="235"/>
        <v>9</v>
      </c>
      <c r="O2585" s="91" t="str">
        <f>IFERROR(IF(AND(N2584=$H$2*1,MAX(O$64:O2584)=MAX(P$64:P2584)),MAX(O$64:O2584)+1,""),"")</f>
        <v/>
      </c>
      <c r="P2585" s="91" t="str">
        <f>IFERROR(IF(MOD(MAX(Q$64:Q2585),10*MAX(O$64:O2585))&lt;=2,IF(AND(F2584/INDEX($F$64:$F2585,MATCH(MAX(O$64:O2585),O$64:O2585,0)-1)&lt;(1-$P$2),MAX(O$64:O2585)&gt;MAX(P$64:P2584)),MAX(O$64:O2585),""),IF(AND($F2584/INDEX($F$64:$F2585,MATCH(MAX(Q$64:Q2585),Q$64:Q2585,0)-1)&lt;(1-$P$2),MAX(O$64:O2585)&gt;MAX(P$64:P2584)),MAX(O$64:O2585),"")),"")</f>
        <v/>
      </c>
      <c r="Q2585" s="91" t="str">
        <f>IFERROR(IF(E2585="","",IF(O2585&lt;&gt;"",MAX(O$64:O2585)*10+1,IF(AND($F2584/INDEX($F$64:$F2585,MATCH(MAX(Q$64:Q2584),Q$64:Q2584,0)-1)&gt;(1+$O$2),MAX(O$64:O2585)&gt;MAX(P$64:P2584)),MAX(Q$64:Q2584)+1,""))),"")</f>
        <v/>
      </c>
    </row>
    <row r="2586" spans="1:17" x14ac:dyDescent="0.2">
      <c r="A2586" s="13">
        <f>HLOOKUP($E$2,历史数据!$V$3:$AE$5000,ROW(A2584),)</f>
        <v>499064</v>
      </c>
      <c r="B2586" s="41">
        <v>40340</v>
      </c>
      <c r="C2586" s="100">
        <f>IFERROR(IF(A2586&lt;&gt;0,MAX($C$4:C2585)+1,""),"")</f>
        <v>2529</v>
      </c>
      <c r="D2586" s="100"/>
      <c r="E2586" s="99">
        <f t="shared" si="236"/>
        <v>40420</v>
      </c>
      <c r="F2586" s="101">
        <f>IFERROR(VLOOKUP(E2586,历史数据!AH:AJ,3,),"")</f>
        <v>13.983323845127</v>
      </c>
      <c r="G2586" s="101">
        <f t="shared" si="232"/>
        <v>11.532223975722543</v>
      </c>
      <c r="H2586" s="105">
        <f t="shared" si="233"/>
        <v>3.7620992135509734E-3</v>
      </c>
      <c r="I2586" s="101">
        <f>IFERROR(VLOOKUP(E2586,历史数据!AH:AJ,2,),"")</f>
        <v>13.5272042416047</v>
      </c>
      <c r="J2586" s="104">
        <f t="shared" si="234"/>
        <v>10</v>
      </c>
      <c r="K2586" s="104" t="str">
        <f>IFERROR(IF(AND(J2585=$H$2*1,MAX(K$64:K2585)=MAX(L$64:L2585)),MAX(K$64:K2585)+1,""),"")</f>
        <v/>
      </c>
      <c r="L2586" s="104" t="str">
        <f>IFERROR(IF(AND($F2585/INDEX($F$64:$F2586,MATCH(MAX(M$64:M2586),M$64:M2586,0)-1)&lt;(1-$P$2),MAX(K$64:K2586)&gt;MAX(L$64:L2585)),MAX(K$64:K2586),""),"")</f>
        <v/>
      </c>
      <c r="M2586" s="104" t="str">
        <f>IFERROR(IF(E2586="","",IF(K2586&lt;&gt;"",MAX(M$64:M2585)+1,IF(AND($F2585/INDEX($F$64:$F2586,MATCH(MAX(M$64:M2585),M$64:M2585,0)-1)&gt;(1+$O$2),MAX(K$64:K2586)&gt;MAX(L$64:L2585)),MAX(M$64:M2585)+1,""))),"")</f>
        <v/>
      </c>
      <c r="N2586" s="91">
        <f t="shared" si="235"/>
        <v>10</v>
      </c>
      <c r="O2586" s="91" t="str">
        <f>IFERROR(IF(AND(N2585=$H$2*1,MAX(O$64:O2585)=MAX(P$64:P2585)),MAX(O$64:O2585)+1,""),"")</f>
        <v/>
      </c>
      <c r="P2586" s="91" t="str">
        <f>IFERROR(IF(MOD(MAX(Q$64:Q2586),10*MAX(O$64:O2586))&lt;=2,IF(AND(F2585/INDEX($F$64:$F2586,MATCH(MAX(O$64:O2586),O$64:O2586,0)-1)&lt;(1-$P$2),MAX(O$64:O2586)&gt;MAX(P$64:P2585)),MAX(O$64:O2586),""),IF(AND($F2585/INDEX($F$64:$F2586,MATCH(MAX(Q$64:Q2586),Q$64:Q2586,0)-1)&lt;(1-$P$2),MAX(O$64:O2586)&gt;MAX(P$64:P2585)),MAX(O$64:O2586),"")),"")</f>
        <v/>
      </c>
      <c r="Q2586" s="91" t="str">
        <f>IFERROR(IF(E2586="","",IF(O2586&lt;&gt;"",MAX(O$64:O2586)*10+1,IF(AND($F2585/INDEX($F$64:$F2586,MATCH(MAX(Q$64:Q2585),Q$64:Q2585,0)-1)&gt;(1+$O$2),MAX(O$64:O2586)&gt;MAX(P$64:P2585)),MAX(Q$64:Q2585)+1,""))),"")</f>
        <v/>
      </c>
    </row>
    <row r="2587" spans="1:17" x14ac:dyDescent="0.2">
      <c r="A2587" s="13">
        <f>HLOOKUP($E$2,历史数据!$V$3:$AE$5000,ROW(A2585),)</f>
        <v>399501</v>
      </c>
      <c r="B2587" s="41">
        <v>40346</v>
      </c>
      <c r="C2587" s="100">
        <f>IFERROR(IF(A2587&lt;&gt;0,MAX($C$4:C2586)+1,""),"")</f>
        <v>2530</v>
      </c>
      <c r="D2587" s="100"/>
      <c r="E2587" s="99">
        <f t="shared" si="236"/>
        <v>40421</v>
      </c>
      <c r="F2587" s="101">
        <f>IFERROR(VLOOKUP(E2587,历史数据!AH:AJ,3,),"")</f>
        <v>13.579332196292899</v>
      </c>
      <c r="G2587" s="101">
        <f t="shared" si="232"/>
        <v>11.566541545892317</v>
      </c>
      <c r="H2587" s="105">
        <f t="shared" si="233"/>
        <v>2.9757980977493936E-3</v>
      </c>
      <c r="I2587" s="101">
        <f>IFERROR(VLOOKUP(E2587,历史数据!AH:AJ,2,),"")</f>
        <v>13.7617800377019</v>
      </c>
      <c r="J2587" s="104">
        <f t="shared" si="234"/>
        <v>11</v>
      </c>
      <c r="K2587" s="104" t="str">
        <f>IFERROR(IF(AND(J2586=$H$2*1,MAX(K$64:K2586)=MAX(L$64:L2586)),MAX(K$64:K2586)+1,""),"")</f>
        <v/>
      </c>
      <c r="L2587" s="104" t="str">
        <f>IFERROR(IF(AND($F2586/INDEX($F$64:$F2587,MATCH(MAX(M$64:M2587),M$64:M2587,0)-1)&lt;(1-$P$2),MAX(K$64:K2587)&gt;MAX(L$64:L2586)),MAX(K$64:K2587),""),"")</f>
        <v/>
      </c>
      <c r="M2587" s="104" t="str">
        <f>IFERROR(IF(E2587="","",IF(K2587&lt;&gt;"",MAX(M$64:M2586)+1,IF(AND($F2586/INDEX($F$64:$F2587,MATCH(MAX(M$64:M2586),M$64:M2586,0)-1)&gt;(1+$O$2),MAX(K$64:K2587)&gt;MAX(L$64:L2586)),MAX(M$64:M2586)+1,""))),"")</f>
        <v/>
      </c>
      <c r="N2587" s="91">
        <f t="shared" si="235"/>
        <v>11</v>
      </c>
      <c r="O2587" s="91" t="str">
        <f>IFERROR(IF(AND(N2586=$H$2*1,MAX(O$64:O2586)=MAX(P$64:P2586)),MAX(O$64:O2586)+1,""),"")</f>
        <v/>
      </c>
      <c r="P2587" s="91" t="str">
        <f>IFERROR(IF(MOD(MAX(Q$64:Q2587),10*MAX(O$64:O2587))&lt;=2,IF(AND(F2586/INDEX($F$64:$F2587,MATCH(MAX(O$64:O2587),O$64:O2587,0)-1)&lt;(1-$P$2),MAX(O$64:O2587)&gt;MAX(P$64:P2586)),MAX(O$64:O2587),""),IF(AND($F2586/INDEX($F$64:$F2587,MATCH(MAX(Q$64:Q2587),Q$64:Q2587,0)-1)&lt;(1-$P$2),MAX(O$64:O2587)&gt;MAX(P$64:P2586)),MAX(O$64:O2587),"")),"")</f>
        <v/>
      </c>
      <c r="Q2587" s="91" t="str">
        <f>IFERROR(IF(E2587="","",IF(O2587&lt;&gt;"",MAX(O$64:O2587)*10+1,IF(AND($F2586/INDEX($F$64:$F2587,MATCH(MAX(Q$64:Q2586),Q$64:Q2586,0)-1)&gt;(1+$O$2),MAX(O$64:O2587)&gt;MAX(P$64:P2586)),MAX(Q$64:Q2586)+1,""))),"")</f>
        <v/>
      </c>
    </row>
    <row r="2588" spans="1:17" x14ac:dyDescent="0.2">
      <c r="A2588" s="13">
        <f>HLOOKUP($E$2,历史数据!$V$3:$AE$5000,ROW(A2586),)</f>
        <v>601763</v>
      </c>
      <c r="B2588" s="41">
        <v>40347</v>
      </c>
      <c r="C2588" s="100">
        <f>IFERROR(IF(A2588&lt;&gt;0,MAX($C$4:C2587)+1,""),"")</f>
        <v>2531</v>
      </c>
      <c r="D2588" s="100"/>
      <c r="E2588" s="99">
        <f t="shared" si="236"/>
        <v>40422</v>
      </c>
      <c r="F2588" s="101">
        <f>IFERROR(VLOOKUP(E2588,历史数据!AH:AJ,3,),"")</f>
        <v>13.1492765701148</v>
      </c>
      <c r="G2588" s="101">
        <f t="shared" si="232"/>
        <v>11.593257122670053</v>
      </c>
      <c r="H2588" s="105">
        <f t="shared" si="233"/>
        <v>2.3097290293505601E-3</v>
      </c>
      <c r="I2588" s="101">
        <f>IFERROR(VLOOKUP(E2588,历史数据!AH:AJ,2,),"")</f>
        <v>13.6835881056695</v>
      </c>
      <c r="J2588" s="104">
        <f t="shared" si="234"/>
        <v>12</v>
      </c>
      <c r="K2588" s="104" t="str">
        <f>IFERROR(IF(AND(J2587=$H$2*1,MAX(K$64:K2587)=MAX(L$64:L2587)),MAX(K$64:K2587)+1,""),"")</f>
        <v/>
      </c>
      <c r="L2588" s="104" t="str">
        <f>IFERROR(IF(AND($F2587/INDEX($F$64:$F2588,MATCH(MAX(M$64:M2588),M$64:M2588,0)-1)&lt;(1-$P$2),MAX(K$64:K2588)&gt;MAX(L$64:L2587)),MAX(K$64:K2588),""),"")</f>
        <v/>
      </c>
      <c r="M2588" s="104" t="str">
        <f>IFERROR(IF(E2588="","",IF(K2588&lt;&gt;"",MAX(M$64:M2587)+1,IF(AND($F2587/INDEX($F$64:$F2588,MATCH(MAX(M$64:M2587),M$64:M2587,0)-1)&gt;(1+$O$2),MAX(K$64:K2588)&gt;MAX(L$64:L2587)),MAX(M$64:M2587)+1,""))),"")</f>
        <v/>
      </c>
      <c r="N2588" s="91">
        <f t="shared" si="235"/>
        <v>12</v>
      </c>
      <c r="O2588" s="91" t="str">
        <f>IFERROR(IF(AND(N2587=$H$2*1,MAX(O$64:O2587)=MAX(P$64:P2587)),MAX(O$64:O2587)+1,""),"")</f>
        <v/>
      </c>
      <c r="P2588" s="91" t="str">
        <f>IFERROR(IF(MOD(MAX(Q$64:Q2588),10*MAX(O$64:O2588))&lt;=2,IF(AND(F2587/INDEX($F$64:$F2588,MATCH(MAX(O$64:O2588),O$64:O2588,0)-1)&lt;(1-$P$2),MAX(O$64:O2588)&gt;MAX(P$64:P2587)),MAX(O$64:O2588),""),IF(AND($F2587/INDEX($F$64:$F2588,MATCH(MAX(Q$64:Q2588),Q$64:Q2588,0)-1)&lt;(1-$P$2),MAX(O$64:O2588)&gt;MAX(P$64:P2587)),MAX(O$64:O2588),"")),"")</f>
        <v/>
      </c>
      <c r="Q2588" s="91" t="str">
        <f>IFERROR(IF(E2588="","",IF(O2588&lt;&gt;"",MAX(O$64:O2588)*10+1,IF(AND($F2587/INDEX($F$64:$F2588,MATCH(MAX(Q$64:Q2587),Q$64:Q2587,0)-1)&gt;(1+$O$2),MAX(O$64:O2588)&gt;MAX(P$64:P2587)),MAX(Q$64:Q2587)+1,""))),"")</f>
        <v/>
      </c>
    </row>
    <row r="2589" spans="1:17" x14ac:dyDescent="0.2">
      <c r="A2589" s="13">
        <f>HLOOKUP($E$2,历史数据!$V$3:$AE$5000,ROW(A2587),)</f>
        <v>584943</v>
      </c>
      <c r="B2589" s="41">
        <v>40350</v>
      </c>
      <c r="C2589" s="100">
        <f>IFERROR(IF(A2589&lt;&gt;0,MAX($C$4:C2588)+1,""),"")</f>
        <v>2532</v>
      </c>
      <c r="D2589" s="100"/>
      <c r="E2589" s="99">
        <f t="shared" si="236"/>
        <v>40423</v>
      </c>
      <c r="F2589" s="101">
        <f>IFERROR(VLOOKUP(E2589,历史数据!AH:AJ,3,),"")</f>
        <v>13.2926284455075</v>
      </c>
      <c r="G2589" s="101">
        <f t="shared" si="232"/>
        <v>11.624533895483014</v>
      </c>
      <c r="H2589" s="105">
        <f t="shared" si="233"/>
        <v>2.6978417266187993E-3</v>
      </c>
      <c r="I2589" s="101">
        <f>IFERROR(VLOOKUP(E2589,历史数据!AH:AJ,2,),"")</f>
        <v>13.1492765701148</v>
      </c>
      <c r="J2589" s="104">
        <f t="shared" si="234"/>
        <v>13</v>
      </c>
      <c r="K2589" s="104" t="str">
        <f>IFERROR(IF(AND(J2588=$H$2*1,MAX(K$64:K2588)=MAX(L$64:L2588)),MAX(K$64:K2588)+1,""),"")</f>
        <v/>
      </c>
      <c r="L2589" s="104" t="str">
        <f>IFERROR(IF(AND($F2588/INDEX($F$64:$F2589,MATCH(MAX(M$64:M2589),M$64:M2589,0)-1)&lt;(1-$P$2),MAX(K$64:K2589)&gt;MAX(L$64:L2588)),MAX(K$64:K2589),""),"")</f>
        <v/>
      </c>
      <c r="M2589" s="104" t="str">
        <f>IFERROR(IF(E2589="","",IF(K2589&lt;&gt;"",MAX(M$64:M2588)+1,IF(AND($F2588/INDEX($F$64:$F2589,MATCH(MAX(M$64:M2588),M$64:M2588,0)-1)&gt;(1+$O$2),MAX(K$64:K2589)&gt;MAX(L$64:L2588)),MAX(M$64:M2588)+1,""))),"")</f>
        <v/>
      </c>
      <c r="N2589" s="91">
        <f t="shared" si="235"/>
        <v>13</v>
      </c>
      <c r="O2589" s="91" t="str">
        <f>IFERROR(IF(AND(N2588=$H$2*1,MAX(O$64:O2588)=MAX(P$64:P2588)),MAX(O$64:O2588)+1,""),"")</f>
        <v/>
      </c>
      <c r="P2589" s="91" t="str">
        <f>IFERROR(IF(MOD(MAX(Q$64:Q2589),10*MAX(O$64:O2589))&lt;=2,IF(AND(F2588/INDEX($F$64:$F2589,MATCH(MAX(O$64:O2589),O$64:O2589,0)-1)&lt;(1-$P$2),MAX(O$64:O2589)&gt;MAX(P$64:P2588)),MAX(O$64:O2589),""),IF(AND($F2588/INDEX($F$64:$F2589,MATCH(MAX(Q$64:Q2589),Q$64:Q2589,0)-1)&lt;(1-$P$2),MAX(O$64:O2589)&gt;MAX(P$64:P2588)),MAX(O$64:O2589),"")),"")</f>
        <v/>
      </c>
      <c r="Q2589" s="91" t="str">
        <f>IFERROR(IF(E2589="","",IF(O2589&lt;&gt;"",MAX(O$64:O2589)*10+1,IF(AND($F2588/INDEX($F$64:$F2589,MATCH(MAX(Q$64:Q2588),Q$64:Q2588,0)-1)&gt;(1+$O$2),MAX(O$64:O2589)&gt;MAX(P$64:P2588)),MAX(Q$64:Q2588)+1,""))),"")</f>
        <v/>
      </c>
    </row>
    <row r="2590" spans="1:17" x14ac:dyDescent="0.2">
      <c r="A2590" s="13">
        <f>HLOOKUP($E$2,历史数据!$V$3:$AE$5000,ROW(A2588),)</f>
        <v>346401</v>
      </c>
      <c r="B2590" s="41">
        <v>40351</v>
      </c>
      <c r="C2590" s="100">
        <f>IFERROR(IF(A2590&lt;&gt;0,MAX($C$4:C2589)+1,""),"")</f>
        <v>2533</v>
      </c>
      <c r="D2590" s="100"/>
      <c r="E2590" s="99">
        <f t="shared" si="236"/>
        <v>40424</v>
      </c>
      <c r="F2590" s="101">
        <f>IFERROR(VLOOKUP(E2590,历史数据!AH:AJ,3,),"")</f>
        <v>13.3577883888678</v>
      </c>
      <c r="G2590" s="101">
        <f t="shared" si="232"/>
        <v>11.647557075470329</v>
      </c>
      <c r="H2590" s="105">
        <f t="shared" si="233"/>
        <v>1.980568011958006E-3</v>
      </c>
      <c r="I2590" s="101">
        <f>IFERROR(VLOOKUP(E2590,历史数据!AH:AJ,2,),"")</f>
        <v>13.0319886720662</v>
      </c>
      <c r="J2590" s="104">
        <f t="shared" si="234"/>
        <v>14</v>
      </c>
      <c r="K2590" s="104" t="str">
        <f>IFERROR(IF(AND(J2589=$H$2*1,MAX(K$64:K2589)=MAX(L$64:L2589)),MAX(K$64:K2589)+1,""),"")</f>
        <v/>
      </c>
      <c r="L2590" s="104" t="str">
        <f>IFERROR(IF(AND($F2589/INDEX($F$64:$F2590,MATCH(MAX(M$64:M2590),M$64:M2590,0)-1)&lt;(1-$P$2),MAX(K$64:K2590)&gt;MAX(L$64:L2589)),MAX(K$64:K2590),""),"")</f>
        <v/>
      </c>
      <c r="M2590" s="104" t="str">
        <f>IFERROR(IF(E2590="","",IF(K2590&lt;&gt;"",MAX(M$64:M2589)+1,IF(AND($F2589/INDEX($F$64:$F2590,MATCH(MAX(M$64:M2589),M$64:M2589,0)-1)&gt;(1+$O$2),MAX(K$64:K2590)&gt;MAX(L$64:L2589)),MAX(M$64:M2589)+1,""))),"")</f>
        <v/>
      </c>
      <c r="N2590" s="91">
        <f t="shared" si="235"/>
        <v>14</v>
      </c>
      <c r="O2590" s="91" t="str">
        <f>IFERROR(IF(AND(N2589=$H$2*1,MAX(O$64:O2589)=MAX(P$64:P2589)),MAX(O$64:O2589)+1,""),"")</f>
        <v/>
      </c>
      <c r="P2590" s="91" t="str">
        <f>IFERROR(IF(MOD(MAX(Q$64:Q2590),10*MAX(O$64:O2590))&lt;=2,IF(AND(F2589/INDEX($F$64:$F2590,MATCH(MAX(O$64:O2590),O$64:O2590,0)-1)&lt;(1-$P$2),MAX(O$64:O2590)&gt;MAX(P$64:P2589)),MAX(O$64:O2590),""),IF(AND($F2589/INDEX($F$64:$F2590,MATCH(MAX(Q$64:Q2590),Q$64:Q2590,0)-1)&lt;(1-$P$2),MAX(O$64:O2590)&gt;MAX(P$64:P2589)),MAX(O$64:O2590),"")),"")</f>
        <v/>
      </c>
      <c r="Q2590" s="91" t="str">
        <f>IFERROR(IF(E2590="","",IF(O2590&lt;&gt;"",MAX(O$64:O2590)*10+1,IF(AND($F2589/INDEX($F$64:$F2590,MATCH(MAX(Q$64:Q2589),Q$64:Q2589,0)-1)&gt;(1+$O$2),MAX(O$64:O2590)&gt;MAX(P$64:P2589)),MAX(Q$64:Q2589)+1,""))),"")</f>
        <v/>
      </c>
    </row>
    <row r="2591" spans="1:17" x14ac:dyDescent="0.2">
      <c r="A2591" s="13">
        <f>HLOOKUP($E$2,历史数据!$V$3:$AE$5000,ROW(A2589),)</f>
        <v>272838</v>
      </c>
      <c r="B2591" s="41">
        <v>40352</v>
      </c>
      <c r="C2591" s="100">
        <f>IFERROR(IF(A2591&lt;&gt;0,MAX($C$4:C2590)+1,""),"")</f>
        <v>2534</v>
      </c>
      <c r="D2591" s="100"/>
      <c r="E2591" s="99">
        <f t="shared" si="236"/>
        <v>40427</v>
      </c>
      <c r="F2591" s="101">
        <f>IFERROR(VLOOKUP(E2591,历史数据!AH:AJ,3,),"")</f>
        <v>13.5532682189488</v>
      </c>
      <c r="G2591" s="101">
        <f t="shared" si="232"/>
        <v>11.672535053758455</v>
      </c>
      <c r="H2591" s="105">
        <f t="shared" si="233"/>
        <v>2.1444821541789505E-3</v>
      </c>
      <c r="I2591" s="101">
        <f>IFERROR(VLOOKUP(E2591,历史数据!AH:AJ,2,),"")</f>
        <v>13.396884354884</v>
      </c>
      <c r="J2591" s="104">
        <f t="shared" si="234"/>
        <v>15</v>
      </c>
      <c r="K2591" s="104" t="str">
        <f>IFERROR(IF(AND(J2590=$H$2*1,MAX(K$64:K2590)=MAX(L$64:L2590)),MAX(K$64:K2590)+1,""),"")</f>
        <v/>
      </c>
      <c r="L2591" s="104" t="str">
        <f>IFERROR(IF(AND($F2590/INDEX($F$64:$F2591,MATCH(MAX(M$64:M2591),M$64:M2591,0)-1)&lt;(1-$P$2),MAX(K$64:K2591)&gt;MAX(L$64:L2590)),MAX(K$64:K2591),""),"")</f>
        <v/>
      </c>
      <c r="M2591" s="104" t="str">
        <f>IFERROR(IF(E2591="","",IF(K2591&lt;&gt;"",MAX(M$64:M2590)+1,IF(AND($F2590/INDEX($F$64:$F2591,MATCH(MAX(M$64:M2590),M$64:M2590,0)-1)&gt;(1+$O$2),MAX(K$64:K2591)&gt;MAX(L$64:L2590)),MAX(M$64:M2590)+1,""))),"")</f>
        <v/>
      </c>
      <c r="N2591" s="91">
        <f t="shared" si="235"/>
        <v>15</v>
      </c>
      <c r="O2591" s="91" t="str">
        <f>IFERROR(IF(AND(N2590=$H$2*1,MAX(O$64:O2590)=MAX(P$64:P2590)),MAX(O$64:O2590)+1,""),"")</f>
        <v/>
      </c>
      <c r="P2591" s="91" t="str">
        <f>IFERROR(IF(MOD(MAX(Q$64:Q2591),10*MAX(O$64:O2591))&lt;=2,IF(AND(F2590/INDEX($F$64:$F2591,MATCH(MAX(O$64:O2591),O$64:O2591,0)-1)&lt;(1-$P$2),MAX(O$64:O2591)&gt;MAX(P$64:P2590)),MAX(O$64:O2591),""),IF(AND($F2590/INDEX($F$64:$F2591,MATCH(MAX(Q$64:Q2591),Q$64:Q2591,0)-1)&lt;(1-$P$2),MAX(O$64:O2591)&gt;MAX(P$64:P2590)),MAX(O$64:O2591),"")),"")</f>
        <v/>
      </c>
      <c r="Q2591" s="91" t="str">
        <f>IFERROR(IF(E2591="","",IF(O2591&lt;&gt;"",MAX(O$64:O2591)*10+1,IF(AND($F2590/INDEX($F$64:$F2591,MATCH(MAX(Q$64:Q2590),Q$64:Q2590,0)-1)&gt;(1+$O$2),MAX(O$64:O2591)&gt;MAX(P$64:P2590)),MAX(Q$64:Q2590)+1,""))),"")</f>
        <v/>
      </c>
    </row>
    <row r="2592" spans="1:17" x14ac:dyDescent="0.2">
      <c r="A2592" s="13">
        <f>HLOOKUP($E$2,历史数据!$V$3:$AE$5000,ROW(A2590),)</f>
        <v>684438</v>
      </c>
      <c r="B2592" s="41">
        <v>40353</v>
      </c>
      <c r="C2592" s="100">
        <f>IFERROR(IF(A2592&lt;&gt;0,MAX($C$4:C2591)+1,""),"")</f>
        <v>2535</v>
      </c>
      <c r="D2592" s="100"/>
      <c r="E2592" s="99">
        <f t="shared" si="236"/>
        <v>40428</v>
      </c>
      <c r="F2592" s="101">
        <f>IFERROR(VLOOKUP(E2592,历史数据!AH:AJ,3,),"")</f>
        <v>13.853003958406299</v>
      </c>
      <c r="G2592" s="101">
        <f t="shared" si="232"/>
        <v>11.699902229969792</v>
      </c>
      <c r="H2592" s="105">
        <f t="shared" si="233"/>
        <v>2.3445786271187874E-3</v>
      </c>
      <c r="I2592" s="101">
        <f>IFERROR(VLOOKUP(E2592,历史数据!AH:AJ,2,),"")</f>
        <v>13.7487480490298</v>
      </c>
      <c r="J2592" s="104">
        <f t="shared" si="234"/>
        <v>16</v>
      </c>
      <c r="K2592" s="104" t="str">
        <f>IFERROR(IF(AND(J2591=$H$2*1,MAX(K$64:K2591)=MAX(L$64:L2591)),MAX(K$64:K2591)+1,""),"")</f>
        <v/>
      </c>
      <c r="L2592" s="104" t="str">
        <f>IFERROR(IF(AND($F2591/INDEX($F$64:$F2592,MATCH(MAX(M$64:M2592),M$64:M2592,0)-1)&lt;(1-$P$2),MAX(K$64:K2592)&gt;MAX(L$64:L2591)),MAX(K$64:K2592),""),"")</f>
        <v/>
      </c>
      <c r="M2592" s="104" t="str">
        <f>IFERROR(IF(E2592="","",IF(K2592&lt;&gt;"",MAX(M$64:M2591)+1,IF(AND($F2591/INDEX($F$64:$F2592,MATCH(MAX(M$64:M2591),M$64:M2591,0)-1)&gt;(1+$O$2),MAX(K$64:K2592)&gt;MAX(L$64:L2591)),MAX(M$64:M2591)+1,""))),"")</f>
        <v/>
      </c>
      <c r="N2592" s="91">
        <f t="shared" si="235"/>
        <v>16</v>
      </c>
      <c r="O2592" s="91" t="str">
        <f>IFERROR(IF(AND(N2591=$H$2*1,MAX(O$64:O2591)=MAX(P$64:P2591)),MAX(O$64:O2591)+1,""),"")</f>
        <v/>
      </c>
      <c r="P2592" s="91" t="str">
        <f>IFERROR(IF(MOD(MAX(Q$64:Q2592),10*MAX(O$64:O2592))&lt;=2,IF(AND(F2591/INDEX($F$64:$F2592,MATCH(MAX(O$64:O2592),O$64:O2592,0)-1)&lt;(1-$P$2),MAX(O$64:O2592)&gt;MAX(P$64:P2591)),MAX(O$64:O2592),""),IF(AND($F2591/INDEX($F$64:$F2592,MATCH(MAX(Q$64:Q2592),Q$64:Q2592,0)-1)&lt;(1-$P$2),MAX(O$64:O2592)&gt;MAX(P$64:P2591)),MAX(O$64:O2592),"")),"")</f>
        <v/>
      </c>
      <c r="Q2592" s="91" t="str">
        <f>IFERROR(IF(E2592="","",IF(O2592&lt;&gt;"",MAX(O$64:O2592)*10+1,IF(AND($F2591/INDEX($F$64:$F2592,MATCH(MAX(Q$64:Q2591),Q$64:Q2591,0)-1)&gt;(1+$O$2),MAX(O$64:O2592)&gt;MAX(P$64:P2591)),MAX(Q$64:Q2591)+1,""))),"")</f>
        <v/>
      </c>
    </row>
    <row r="2593" spans="1:17" x14ac:dyDescent="0.2">
      <c r="A2593" s="13">
        <f>HLOOKUP($E$2,历史数据!$V$3:$AE$5000,ROW(A2591),)</f>
        <v>580143</v>
      </c>
      <c r="B2593" s="41">
        <v>40354</v>
      </c>
      <c r="C2593" s="100">
        <f>IFERROR(IF(A2593&lt;&gt;0,MAX($C$4:C2592)+1,""),"")</f>
        <v>2536</v>
      </c>
      <c r="D2593" s="100"/>
      <c r="E2593" s="99">
        <f t="shared" si="236"/>
        <v>40429</v>
      </c>
      <c r="F2593" s="101">
        <f>IFERROR(VLOOKUP(E2593,历史数据!AH:AJ,3,),"")</f>
        <v>14.009387822471099</v>
      </c>
      <c r="G2593" s="101">
        <f t="shared" si="232"/>
        <v>11.72900700467074</v>
      </c>
      <c r="H2593" s="105">
        <f t="shared" si="233"/>
        <v>2.4876083687599415E-3</v>
      </c>
      <c r="I2593" s="101">
        <f>IFERROR(VLOOKUP(E2593,历史数据!AH:AJ,2,),"")</f>
        <v>13.6835881056695</v>
      </c>
      <c r="J2593" s="104">
        <f t="shared" si="234"/>
        <v>17</v>
      </c>
      <c r="K2593" s="104" t="str">
        <f>IFERROR(IF(AND(J2592=$H$2*1,MAX(K$64:K2592)=MAX(L$64:L2592)),MAX(K$64:K2592)+1,""),"")</f>
        <v/>
      </c>
      <c r="L2593" s="104" t="str">
        <f>IFERROR(IF(AND($F2592/INDEX($F$64:$F2593,MATCH(MAX(M$64:M2593),M$64:M2593,0)-1)&lt;(1-$P$2),MAX(K$64:K2593)&gt;MAX(L$64:L2592)),MAX(K$64:K2593),""),"")</f>
        <v/>
      </c>
      <c r="M2593" s="104" t="str">
        <f>IFERROR(IF(E2593="","",IF(K2593&lt;&gt;"",MAX(M$64:M2592)+1,IF(AND($F2592/INDEX($F$64:$F2593,MATCH(MAX(M$64:M2592),M$64:M2592,0)-1)&gt;(1+$O$2),MAX(K$64:K2593)&gt;MAX(L$64:L2592)),MAX(M$64:M2592)+1,""))),"")</f>
        <v/>
      </c>
      <c r="N2593" s="91">
        <f t="shared" si="235"/>
        <v>17</v>
      </c>
      <c r="O2593" s="91" t="str">
        <f>IFERROR(IF(AND(N2592=$H$2*1,MAX(O$64:O2592)=MAX(P$64:P2592)),MAX(O$64:O2592)+1,""),"")</f>
        <v/>
      </c>
      <c r="P2593" s="91" t="str">
        <f>IFERROR(IF(MOD(MAX(Q$64:Q2593),10*MAX(O$64:O2593))&lt;=2,IF(AND(F2592/INDEX($F$64:$F2593,MATCH(MAX(O$64:O2593),O$64:O2593,0)-1)&lt;(1-$P$2),MAX(O$64:O2593)&gt;MAX(P$64:P2592)),MAX(O$64:O2593),""),IF(AND($F2592/INDEX($F$64:$F2593,MATCH(MAX(Q$64:Q2593),Q$64:Q2593,0)-1)&lt;(1-$P$2),MAX(O$64:O2593)&gt;MAX(P$64:P2592)),MAX(O$64:O2593),"")),"")</f>
        <v/>
      </c>
      <c r="Q2593" s="91" t="str">
        <f>IFERROR(IF(E2593="","",IF(O2593&lt;&gt;"",MAX(O$64:O2593)*10+1,IF(AND($F2592/INDEX($F$64:$F2593,MATCH(MAX(Q$64:Q2592),Q$64:Q2592,0)-1)&gt;(1+$O$2),MAX(O$64:O2593)&gt;MAX(P$64:P2592)),MAX(Q$64:Q2592)+1,""))),"")</f>
        <v/>
      </c>
    </row>
    <row r="2594" spans="1:17" x14ac:dyDescent="0.2">
      <c r="A2594" s="13">
        <f>HLOOKUP($E$2,历史数据!$V$3:$AE$5000,ROW(A2592),)</f>
        <v>436000</v>
      </c>
      <c r="B2594" s="41">
        <v>40357</v>
      </c>
      <c r="C2594" s="100">
        <f>IFERROR(IF(A2594&lt;&gt;0,MAX($C$4:C2593)+1,""),"")</f>
        <v>2537</v>
      </c>
      <c r="D2594" s="100"/>
      <c r="E2594" s="99">
        <f t="shared" si="236"/>
        <v>40430</v>
      </c>
      <c r="F2594" s="101">
        <f>IFERROR(VLOOKUP(E2594,历史数据!AH:AJ,3,),"")</f>
        <v>13.6053961736371</v>
      </c>
      <c r="G2594" s="101">
        <f t="shared" si="232"/>
        <v>11.753767783147669</v>
      </c>
      <c r="H2594" s="105">
        <f t="shared" si="233"/>
        <v>2.1110720171853004E-3</v>
      </c>
      <c r="I2594" s="101">
        <f>IFERROR(VLOOKUP(E2594,历史数据!AH:AJ,2,),"")</f>
        <v>14.009387822471099</v>
      </c>
      <c r="J2594" s="104">
        <f t="shared" si="234"/>
        <v>18</v>
      </c>
      <c r="K2594" s="104" t="str">
        <f>IFERROR(IF(AND(J2593=$H$2*1,MAX(K$64:K2593)=MAX(L$64:L2593)),MAX(K$64:K2593)+1,""),"")</f>
        <v/>
      </c>
      <c r="L2594" s="104" t="str">
        <f>IFERROR(IF(AND($F2593/INDEX($F$64:$F2594,MATCH(MAX(M$64:M2594),M$64:M2594,0)-1)&lt;(1-$P$2),MAX(K$64:K2594)&gt;MAX(L$64:L2593)),MAX(K$64:K2594),""),"")</f>
        <v/>
      </c>
      <c r="M2594" s="104" t="str">
        <f>IFERROR(IF(E2594="","",IF(K2594&lt;&gt;"",MAX(M$64:M2593)+1,IF(AND($F2593/INDEX($F$64:$F2594,MATCH(MAX(M$64:M2593),M$64:M2593,0)-1)&gt;(1+$O$2),MAX(K$64:K2594)&gt;MAX(L$64:L2593)),MAX(M$64:M2593)+1,""))),"")</f>
        <v/>
      </c>
      <c r="N2594" s="91">
        <f t="shared" si="235"/>
        <v>18</v>
      </c>
      <c r="O2594" s="91" t="str">
        <f>IFERROR(IF(AND(N2593=$H$2*1,MAX(O$64:O2593)=MAX(P$64:P2593)),MAX(O$64:O2593)+1,""),"")</f>
        <v/>
      </c>
      <c r="P2594" s="91" t="str">
        <f>IFERROR(IF(MOD(MAX(Q$64:Q2594),10*MAX(O$64:O2594))&lt;=2,IF(AND(F2593/INDEX($F$64:$F2594,MATCH(MAX(O$64:O2594),O$64:O2594,0)-1)&lt;(1-$P$2),MAX(O$64:O2594)&gt;MAX(P$64:P2593)),MAX(O$64:O2594),""),IF(AND($F2593/INDEX($F$64:$F2594,MATCH(MAX(Q$64:Q2594),Q$64:Q2594,0)-1)&lt;(1-$P$2),MAX(O$64:O2594)&gt;MAX(P$64:P2593)),MAX(O$64:O2594),"")),"")</f>
        <v/>
      </c>
      <c r="Q2594" s="91" t="str">
        <f>IFERROR(IF(E2594="","",IF(O2594&lt;&gt;"",MAX(O$64:O2594)*10+1,IF(AND($F2593/INDEX($F$64:$F2594,MATCH(MAX(Q$64:Q2593),Q$64:Q2593,0)-1)&gt;(1+$O$2),MAX(O$64:O2594)&gt;MAX(P$64:P2593)),MAX(Q$64:Q2593)+1,""))),"")</f>
        <v/>
      </c>
    </row>
    <row r="2595" spans="1:17" x14ac:dyDescent="0.2">
      <c r="A2595" s="13">
        <f>HLOOKUP($E$2,历史数据!$V$3:$AE$5000,ROW(A2593),)</f>
        <v>840950</v>
      </c>
      <c r="B2595" s="41">
        <v>40358</v>
      </c>
      <c r="C2595" s="100">
        <f>IFERROR(IF(A2595&lt;&gt;0,MAX($C$4:C2594)+1,""),"")</f>
        <v>2538</v>
      </c>
      <c r="D2595" s="100"/>
      <c r="E2595" s="99">
        <f t="shared" si="236"/>
        <v>40431</v>
      </c>
      <c r="F2595" s="101">
        <f>IFERROR(VLOOKUP(E2595,历史数据!AH:AJ,3,),"")</f>
        <v>13.5272042416047</v>
      </c>
      <c r="G2595" s="101">
        <f t="shared" si="232"/>
        <v>11.785913355205432</v>
      </c>
      <c r="H2595" s="105">
        <f t="shared" si="233"/>
        <v>2.7349163817795841E-3</v>
      </c>
      <c r="I2595" s="101">
        <f>IFERROR(VLOOKUP(E2595,历史数据!AH:AJ,2,),"")</f>
        <v>13.6053961736371</v>
      </c>
      <c r="J2595" s="104">
        <f t="shared" si="234"/>
        <v>19</v>
      </c>
      <c r="K2595" s="104" t="str">
        <f>IFERROR(IF(AND(J2594=$H$2*1,MAX(K$64:K2594)=MAX(L$64:L2594)),MAX(K$64:K2594)+1,""),"")</f>
        <v/>
      </c>
      <c r="L2595" s="104" t="str">
        <f>IFERROR(IF(AND($F2594/INDEX($F$64:$F2595,MATCH(MAX(M$64:M2595),M$64:M2595,0)-1)&lt;(1-$P$2),MAX(K$64:K2595)&gt;MAX(L$64:L2594)),MAX(K$64:K2595),""),"")</f>
        <v/>
      </c>
      <c r="M2595" s="104" t="str">
        <f>IFERROR(IF(E2595="","",IF(K2595&lt;&gt;"",MAX(M$64:M2594)+1,IF(AND($F2594/INDEX($F$64:$F2595,MATCH(MAX(M$64:M2594),M$64:M2594,0)-1)&gt;(1+$O$2),MAX(K$64:K2595)&gt;MAX(L$64:L2594)),MAX(M$64:M2594)+1,""))),"")</f>
        <v/>
      </c>
      <c r="N2595" s="91">
        <f t="shared" si="235"/>
        <v>19</v>
      </c>
      <c r="O2595" s="91" t="str">
        <f>IFERROR(IF(AND(N2594=$H$2*1,MAX(O$64:O2594)=MAX(P$64:P2594)),MAX(O$64:O2594)+1,""),"")</f>
        <v/>
      </c>
      <c r="P2595" s="91" t="str">
        <f>IFERROR(IF(MOD(MAX(Q$64:Q2595),10*MAX(O$64:O2595))&lt;=2,IF(AND(F2594/INDEX($F$64:$F2595,MATCH(MAX(O$64:O2595),O$64:O2595,0)-1)&lt;(1-$P$2),MAX(O$64:O2595)&gt;MAX(P$64:P2594)),MAX(O$64:O2595),""),IF(AND($F2594/INDEX($F$64:$F2595,MATCH(MAX(Q$64:Q2595),Q$64:Q2595,0)-1)&lt;(1-$P$2),MAX(O$64:O2595)&gt;MAX(P$64:P2594)),MAX(O$64:O2595),"")),"")</f>
        <v/>
      </c>
      <c r="Q2595" s="91" t="str">
        <f>IFERROR(IF(E2595="","",IF(O2595&lt;&gt;"",MAX(O$64:O2595)*10+1,IF(AND($F2594/INDEX($F$64:$F2595,MATCH(MAX(Q$64:Q2594),Q$64:Q2594,0)-1)&gt;(1+$O$2),MAX(O$64:O2595)&gt;MAX(P$64:P2594)),MAX(Q$64:Q2594)+1,""))),"")</f>
        <v/>
      </c>
    </row>
    <row r="2596" spans="1:17" x14ac:dyDescent="0.2">
      <c r="A2596" s="13">
        <f>HLOOKUP($E$2,历史数据!$V$3:$AE$5000,ROW(A2594),)</f>
        <v>312600</v>
      </c>
      <c r="B2596" s="41">
        <v>40359</v>
      </c>
      <c r="C2596" s="100">
        <f>IFERROR(IF(A2596&lt;&gt;0,MAX($C$4:C2595)+1,""),"")</f>
        <v>2539</v>
      </c>
      <c r="D2596" s="100"/>
      <c r="E2596" s="99">
        <f t="shared" si="236"/>
        <v>40434</v>
      </c>
      <c r="F2596" s="101">
        <f>IFERROR(VLOOKUP(E2596,历史数据!AH:AJ,3,),"")</f>
        <v>13.618428162309099</v>
      </c>
      <c r="G2596" s="101">
        <f t="shared" si="232"/>
        <v>11.815235329717581</v>
      </c>
      <c r="H2596" s="105">
        <f t="shared" si="233"/>
        <v>2.4878830879235814E-3</v>
      </c>
      <c r="I2596" s="101">
        <f>IFERROR(VLOOKUP(E2596,历史数据!AH:AJ,2,),"")</f>
        <v>13.3317244115237</v>
      </c>
      <c r="J2596" s="104">
        <f t="shared" si="234"/>
        <v>20</v>
      </c>
      <c r="K2596" s="104" t="str">
        <f>IFERROR(IF(AND(J2595=$H$2*1,MAX(K$64:K2595)=MAX(L$64:L2595)),MAX(K$64:K2595)+1,""),"")</f>
        <v/>
      </c>
      <c r="L2596" s="104" t="str">
        <f>IFERROR(IF(AND($F2595/INDEX($F$64:$F2596,MATCH(MAX(M$64:M2596),M$64:M2596,0)-1)&lt;(1-$P$2),MAX(K$64:K2596)&gt;MAX(L$64:L2595)),MAX(K$64:K2596),""),"")</f>
        <v/>
      </c>
      <c r="M2596" s="104" t="str">
        <f>IFERROR(IF(E2596="","",IF(K2596&lt;&gt;"",MAX(M$64:M2595)+1,IF(AND($F2595/INDEX($F$64:$F2596,MATCH(MAX(M$64:M2595),M$64:M2595,0)-1)&gt;(1+$O$2),MAX(K$64:K2596)&gt;MAX(L$64:L2595)),MAX(M$64:M2595)+1,""))),"")</f>
        <v/>
      </c>
      <c r="N2596" s="91">
        <f t="shared" si="235"/>
        <v>20</v>
      </c>
      <c r="O2596" s="91" t="str">
        <f>IFERROR(IF(AND(N2595=$H$2*1,MAX(O$64:O2595)=MAX(P$64:P2595)),MAX(O$64:O2595)+1,""),"")</f>
        <v/>
      </c>
      <c r="P2596" s="91" t="str">
        <f>IFERROR(IF(MOD(MAX(Q$64:Q2596),10*MAX(O$64:O2596))&lt;=2,IF(AND(F2595/INDEX($F$64:$F2596,MATCH(MAX(O$64:O2596),O$64:O2596,0)-1)&lt;(1-$P$2),MAX(O$64:O2596)&gt;MAX(P$64:P2595)),MAX(O$64:O2596),""),IF(AND($F2595/INDEX($F$64:$F2596,MATCH(MAX(Q$64:Q2596),Q$64:Q2596,0)-1)&lt;(1-$P$2),MAX(O$64:O2596)&gt;MAX(P$64:P2595)),MAX(O$64:O2596),"")),"")</f>
        <v/>
      </c>
      <c r="Q2596" s="91" t="str">
        <f>IFERROR(IF(E2596="","",IF(O2596&lt;&gt;"",MAX(O$64:O2596)*10+1,IF(AND($F2595/INDEX($F$64:$F2596,MATCH(MAX(Q$64:Q2595),Q$64:Q2595,0)-1)&gt;(1+$O$2),MAX(O$64:O2596)&gt;MAX(P$64:P2595)),MAX(Q$64:Q2595)+1,""))),"")</f>
        <v/>
      </c>
    </row>
    <row r="2597" spans="1:17" x14ac:dyDescent="0.2">
      <c r="A2597" s="13">
        <f>HLOOKUP($E$2,历史数据!$V$3:$AE$5000,ROW(A2595),)</f>
        <v>626799</v>
      </c>
      <c r="B2597" s="41">
        <v>40360</v>
      </c>
      <c r="C2597" s="100">
        <f>IFERROR(IF(A2597&lt;&gt;0,MAX($C$4:C2596)+1,""),"")</f>
        <v>2540</v>
      </c>
      <c r="D2597" s="100"/>
      <c r="E2597" s="99">
        <f t="shared" si="236"/>
        <v>40435</v>
      </c>
      <c r="F2597" s="101">
        <f>IFERROR(VLOOKUP(E2597,历史数据!AH:AJ,3,),"")</f>
        <v>13.5272042416047</v>
      </c>
      <c r="G2597" s="101">
        <f t="shared" si="232"/>
        <v>11.841082107250513</v>
      </c>
      <c r="H2597" s="105">
        <f t="shared" si="233"/>
        <v>2.1875804257509568E-3</v>
      </c>
      <c r="I2597" s="101">
        <f>IFERROR(VLOOKUP(E2597,历史数据!AH:AJ,2,),"")</f>
        <v>13.618428162309099</v>
      </c>
      <c r="J2597" s="104">
        <f t="shared" si="234"/>
        <v>21</v>
      </c>
      <c r="K2597" s="104" t="str">
        <f>IFERROR(IF(AND(J2596=$H$2*1,MAX(K$64:K2596)=MAX(L$64:L2596)),MAX(K$64:K2596)+1,""),"")</f>
        <v/>
      </c>
      <c r="L2597" s="104" t="str">
        <f>IFERROR(IF(AND($F2596/INDEX($F$64:$F2597,MATCH(MAX(M$64:M2597),M$64:M2597,0)-1)&lt;(1-$P$2),MAX(K$64:K2597)&gt;MAX(L$64:L2596)),MAX(K$64:K2597),""),"")</f>
        <v/>
      </c>
      <c r="M2597" s="104" t="str">
        <f>IFERROR(IF(E2597="","",IF(K2597&lt;&gt;"",MAX(M$64:M2596)+1,IF(AND($F2596/INDEX($F$64:$F2597,MATCH(MAX(M$64:M2596),M$64:M2596,0)-1)&gt;(1+$O$2),MAX(K$64:K2597)&gt;MAX(L$64:L2596)),MAX(M$64:M2596)+1,""))),"")</f>
        <v/>
      </c>
      <c r="N2597" s="91">
        <f t="shared" si="235"/>
        <v>21</v>
      </c>
      <c r="O2597" s="91" t="str">
        <f>IFERROR(IF(AND(N2596=$H$2*1,MAX(O$64:O2596)=MAX(P$64:P2596)),MAX(O$64:O2596)+1,""),"")</f>
        <v/>
      </c>
      <c r="P2597" s="91" t="str">
        <f>IFERROR(IF(MOD(MAX(Q$64:Q2597),10*MAX(O$64:O2597))&lt;=2,IF(AND(F2596/INDEX($F$64:$F2597,MATCH(MAX(O$64:O2597),O$64:O2597,0)-1)&lt;(1-$P$2),MAX(O$64:O2597)&gt;MAX(P$64:P2596)),MAX(O$64:O2597),""),IF(AND($F2596/INDEX($F$64:$F2597,MATCH(MAX(Q$64:Q2597),Q$64:Q2597,0)-1)&lt;(1-$P$2),MAX(O$64:O2597)&gt;MAX(P$64:P2596)),MAX(O$64:O2597),"")),"")</f>
        <v/>
      </c>
      <c r="Q2597" s="91" t="str">
        <f>IFERROR(IF(E2597="","",IF(O2597&lt;&gt;"",MAX(O$64:O2597)*10+1,IF(AND($F2596/INDEX($F$64:$F2597,MATCH(MAX(Q$64:Q2596),Q$64:Q2596,0)-1)&gt;(1+$O$2),MAX(O$64:O2597)&gt;MAX(P$64:P2596)),MAX(Q$64:Q2596)+1,""))),"")</f>
        <v/>
      </c>
    </row>
    <row r="2598" spans="1:17" x14ac:dyDescent="0.2">
      <c r="A2598" s="13">
        <f>HLOOKUP($E$2,历史数据!$V$3:$AE$5000,ROW(A2596),)</f>
        <v>638443</v>
      </c>
      <c r="B2598" s="41">
        <v>40361</v>
      </c>
      <c r="C2598" s="100">
        <f>IFERROR(IF(A2598&lt;&gt;0,MAX($C$4:C2597)+1,""),"")</f>
        <v>2541</v>
      </c>
      <c r="D2598" s="100"/>
      <c r="E2598" s="99">
        <f t="shared" si="236"/>
        <v>40436</v>
      </c>
      <c r="F2598" s="101">
        <f>IFERROR(VLOOKUP(E2598,历史数据!AH:AJ,3,),"")</f>
        <v>13.7617800377019</v>
      </c>
      <c r="G2598" s="101">
        <f t="shared" si="232"/>
        <v>11.871490080818665</v>
      </c>
      <c r="H2598" s="105">
        <f t="shared" si="233"/>
        <v>2.5680063099582373E-3</v>
      </c>
      <c r="I2598" s="101">
        <f>IFERROR(VLOOKUP(E2598,历史数据!AH:AJ,2,),"")</f>
        <v>13.462044298244299</v>
      </c>
      <c r="J2598" s="104">
        <f t="shared" si="234"/>
        <v>22</v>
      </c>
      <c r="K2598" s="104" t="str">
        <f>IFERROR(IF(AND(J2597=$H$2*1,MAX(K$64:K2597)=MAX(L$64:L2597)),MAX(K$64:K2597)+1,""),"")</f>
        <v/>
      </c>
      <c r="L2598" s="104" t="str">
        <f>IFERROR(IF(AND($F2597/INDEX($F$64:$F2598,MATCH(MAX(M$64:M2598),M$64:M2598,0)-1)&lt;(1-$P$2),MAX(K$64:K2598)&gt;MAX(L$64:L2597)),MAX(K$64:K2598),""),"")</f>
        <v/>
      </c>
      <c r="M2598" s="104" t="str">
        <f>IFERROR(IF(E2598="","",IF(K2598&lt;&gt;"",MAX(M$64:M2597)+1,IF(AND($F2597/INDEX($F$64:$F2598,MATCH(MAX(M$64:M2597),M$64:M2597,0)-1)&gt;(1+$O$2),MAX(K$64:K2598)&gt;MAX(L$64:L2597)),MAX(M$64:M2597)+1,""))),"")</f>
        <v/>
      </c>
      <c r="N2598" s="91">
        <f t="shared" si="235"/>
        <v>22</v>
      </c>
      <c r="O2598" s="91" t="str">
        <f>IFERROR(IF(AND(N2597=$H$2*1,MAX(O$64:O2597)=MAX(P$64:P2597)),MAX(O$64:O2597)+1,""),"")</f>
        <v/>
      </c>
      <c r="P2598" s="91" t="str">
        <f>IFERROR(IF(MOD(MAX(Q$64:Q2598),10*MAX(O$64:O2598))&lt;=2,IF(AND(F2597/INDEX($F$64:$F2598,MATCH(MAX(O$64:O2598),O$64:O2598,0)-1)&lt;(1-$P$2),MAX(O$64:O2598)&gt;MAX(P$64:P2597)),MAX(O$64:O2598),""),IF(AND($F2597/INDEX($F$64:$F2598,MATCH(MAX(Q$64:Q2598),Q$64:Q2598,0)-1)&lt;(1-$P$2),MAX(O$64:O2598)&gt;MAX(P$64:P2597)),MAX(O$64:O2598),"")),"")</f>
        <v/>
      </c>
      <c r="Q2598" s="91" t="str">
        <f>IFERROR(IF(E2598="","",IF(O2598&lt;&gt;"",MAX(O$64:O2598)*10+1,IF(AND($F2597/INDEX($F$64:$F2598,MATCH(MAX(Q$64:Q2597),Q$64:Q2597,0)-1)&gt;(1+$O$2),MAX(O$64:O2598)&gt;MAX(P$64:P2597)),MAX(Q$64:Q2597)+1,""))),"")</f>
        <v/>
      </c>
    </row>
    <row r="2599" spans="1:17" x14ac:dyDescent="0.2">
      <c r="A2599" s="13">
        <f>HLOOKUP($E$2,历史数据!$V$3:$AE$5000,ROW(A2597),)</f>
        <v>548600</v>
      </c>
      <c r="B2599" s="41">
        <v>40364</v>
      </c>
      <c r="C2599" s="100">
        <f>IFERROR(IF(A2599&lt;&gt;0,MAX($C$4:C2598)+1,""),"")</f>
        <v>2542</v>
      </c>
      <c r="D2599" s="100"/>
      <c r="E2599" s="99">
        <f t="shared" si="236"/>
        <v>40437</v>
      </c>
      <c r="F2599" s="101">
        <f>IFERROR(VLOOKUP(E2599,历史数据!AH:AJ,3,),"")</f>
        <v>13.0710846380824</v>
      </c>
      <c r="G2599" s="101">
        <f t="shared" si="232"/>
        <v>11.886911267413945</v>
      </c>
      <c r="H2599" s="105">
        <f t="shared" si="233"/>
        <v>1.2990101908265661E-3</v>
      </c>
      <c r="I2599" s="101">
        <f>IFERROR(VLOOKUP(E2599,历史数据!AH:AJ,2,),"")</f>
        <v>13.7487480490298</v>
      </c>
      <c r="J2599" s="104">
        <f t="shared" si="234"/>
        <v>23</v>
      </c>
      <c r="K2599" s="104" t="str">
        <f>IFERROR(IF(AND(J2598=$H$2*1,MAX(K$64:K2598)=MAX(L$64:L2598)),MAX(K$64:K2598)+1,""),"")</f>
        <v/>
      </c>
      <c r="L2599" s="104" t="str">
        <f>IFERROR(IF(AND($F2598/INDEX($F$64:$F2599,MATCH(MAX(M$64:M2599),M$64:M2599,0)-1)&lt;(1-$P$2),MAX(K$64:K2599)&gt;MAX(L$64:L2598)),MAX(K$64:K2599),""),"")</f>
        <v/>
      </c>
      <c r="M2599" s="104" t="str">
        <f>IFERROR(IF(E2599="","",IF(K2599&lt;&gt;"",MAX(M$64:M2598)+1,IF(AND($F2598/INDEX($F$64:$F2599,MATCH(MAX(M$64:M2598),M$64:M2598,0)-1)&gt;(1+$O$2),MAX(K$64:K2599)&gt;MAX(L$64:L2598)),MAX(M$64:M2598)+1,""))),"")</f>
        <v/>
      </c>
      <c r="N2599" s="91">
        <f t="shared" si="235"/>
        <v>23</v>
      </c>
      <c r="O2599" s="91" t="str">
        <f>IFERROR(IF(AND(N2598=$H$2*1,MAX(O$64:O2598)=MAX(P$64:P2598)),MAX(O$64:O2598)+1,""),"")</f>
        <v/>
      </c>
      <c r="P2599" s="91" t="str">
        <f>IFERROR(IF(MOD(MAX(Q$64:Q2599),10*MAX(O$64:O2599))&lt;=2,IF(AND(F2598/INDEX($F$64:$F2599,MATCH(MAX(O$64:O2599),O$64:O2599,0)-1)&lt;(1-$P$2),MAX(O$64:O2599)&gt;MAX(P$64:P2598)),MAX(O$64:O2599),""),IF(AND($F2598/INDEX($F$64:$F2599,MATCH(MAX(Q$64:Q2599),Q$64:Q2599,0)-1)&lt;(1-$P$2),MAX(O$64:O2599)&gt;MAX(P$64:P2598)),MAX(O$64:O2599),"")),"")</f>
        <v/>
      </c>
      <c r="Q2599" s="91" t="str">
        <f>IFERROR(IF(E2599="","",IF(O2599&lt;&gt;"",MAX(O$64:O2599)*10+1,IF(AND($F2598/INDEX($F$64:$F2599,MATCH(MAX(Q$64:Q2598),Q$64:Q2598,0)-1)&gt;(1+$O$2),MAX(O$64:O2599)&gt;MAX(P$64:P2598)),MAX(Q$64:Q2598)+1,""))),"")</f>
        <v/>
      </c>
    </row>
    <row r="2600" spans="1:17" x14ac:dyDescent="0.2">
      <c r="A2600" s="13">
        <f>HLOOKUP($E$2,历史数据!$V$3:$AE$5000,ROW(A2598),)</f>
        <v>460455</v>
      </c>
      <c r="B2600" s="41">
        <v>40365</v>
      </c>
      <c r="C2600" s="100">
        <f>IFERROR(IF(A2600&lt;&gt;0,MAX($C$4:C2599)+1,""),"")</f>
        <v>2543</v>
      </c>
      <c r="D2600" s="100"/>
      <c r="E2600" s="99">
        <f t="shared" si="236"/>
        <v>40438</v>
      </c>
      <c r="F2600" s="101">
        <f>IFERROR(VLOOKUP(E2600,历史数据!AH:AJ,3,),"")</f>
        <v>13.6835881056695</v>
      </c>
      <c r="G2600" s="101">
        <f t="shared" si="232"/>
        <v>11.916016042114894</v>
      </c>
      <c r="H2600" s="105">
        <f t="shared" si="233"/>
        <v>2.4484724455489104E-3</v>
      </c>
      <c r="I2600" s="101">
        <f>IFERROR(VLOOKUP(E2600,历史数据!AH:AJ,2,),"")</f>
        <v>12.771348898624799</v>
      </c>
      <c r="J2600" s="104">
        <f t="shared" si="234"/>
        <v>24</v>
      </c>
      <c r="K2600" s="104" t="str">
        <f>IFERROR(IF(AND(J2599=$H$2*1,MAX(K$64:K2599)=MAX(L$64:L2599)),MAX(K$64:K2599)+1,""),"")</f>
        <v/>
      </c>
      <c r="L2600" s="104" t="str">
        <f>IFERROR(IF(AND($F2599/INDEX($F$64:$F2600,MATCH(MAX(M$64:M2600),M$64:M2600,0)-1)&lt;(1-$P$2),MAX(K$64:K2600)&gt;MAX(L$64:L2599)),MAX(K$64:K2600),""),"")</f>
        <v/>
      </c>
      <c r="M2600" s="104" t="str">
        <f>IFERROR(IF(E2600="","",IF(K2600&lt;&gt;"",MAX(M$64:M2599)+1,IF(AND($F2599/INDEX($F$64:$F2600,MATCH(MAX(M$64:M2599),M$64:M2599,0)-1)&gt;(1+$O$2),MAX(K$64:K2600)&gt;MAX(L$64:L2599)),MAX(M$64:M2599)+1,""))),"")</f>
        <v/>
      </c>
      <c r="N2600" s="91">
        <f t="shared" si="235"/>
        <v>24</v>
      </c>
      <c r="O2600" s="91" t="str">
        <f>IFERROR(IF(AND(N2599=$H$2*1,MAX(O$64:O2599)=MAX(P$64:P2599)),MAX(O$64:O2599)+1,""),"")</f>
        <v/>
      </c>
      <c r="P2600" s="91" t="str">
        <f>IFERROR(IF(MOD(MAX(Q$64:Q2600),10*MAX(O$64:O2600))&lt;=2,IF(AND(F2599/INDEX($F$64:$F2600,MATCH(MAX(O$64:O2600),O$64:O2600,0)-1)&lt;(1-$P$2),MAX(O$64:O2600)&gt;MAX(P$64:P2599)),MAX(O$64:O2600),""),IF(AND($F2599/INDEX($F$64:$F2600,MATCH(MAX(Q$64:Q2600),Q$64:Q2600,0)-1)&lt;(1-$P$2),MAX(O$64:O2600)&gt;MAX(P$64:P2599)),MAX(O$64:O2600),"")),"")</f>
        <v/>
      </c>
      <c r="Q2600" s="91" t="str">
        <f>IFERROR(IF(E2600="","",IF(O2600&lt;&gt;"",MAX(O$64:O2600)*10+1,IF(AND($F2599/INDEX($F$64:$F2600,MATCH(MAX(Q$64:Q2599),Q$64:Q2599,0)-1)&gt;(1+$O$2),MAX(O$64:O2600)&gt;MAX(P$64:P2599)),MAX(Q$64:Q2599)+1,""))),"")</f>
        <v/>
      </c>
    </row>
    <row r="2601" spans="1:17" x14ac:dyDescent="0.2">
      <c r="A2601" s="13">
        <f>HLOOKUP($E$2,历史数据!$V$3:$AE$5000,ROW(A2599),)</f>
        <v>943501</v>
      </c>
      <c r="B2601" s="41">
        <v>40366</v>
      </c>
      <c r="C2601" s="100">
        <f>IFERROR(IF(A2601&lt;&gt;0,MAX($C$4:C2600)+1,""),"")</f>
        <v>2544</v>
      </c>
      <c r="D2601" s="100"/>
      <c r="E2601" s="99">
        <f t="shared" si="236"/>
        <v>40441</v>
      </c>
      <c r="F2601" s="101">
        <f>IFERROR(VLOOKUP(E2601,历史数据!AH:AJ,3,),"")</f>
        <v>14.230931629896199</v>
      </c>
      <c r="G2601" s="101">
        <f t="shared" si="232"/>
        <v>11.954460408697487</v>
      </c>
      <c r="H2601" s="105">
        <f t="shared" si="233"/>
        <v>3.2262768400712627E-3</v>
      </c>
      <c r="I2601" s="101">
        <f>IFERROR(VLOOKUP(E2601,历史数据!AH:AJ,2,),"")</f>
        <v>13.7226840716857</v>
      </c>
      <c r="J2601" s="104">
        <f t="shared" si="234"/>
        <v>25</v>
      </c>
      <c r="K2601" s="104" t="str">
        <f>IFERROR(IF(AND(J2600=$H$2*1,MAX(K$64:K2600)=MAX(L$64:L2600)),MAX(K$64:K2600)+1,""),"")</f>
        <v/>
      </c>
      <c r="L2601" s="104" t="str">
        <f>IFERROR(IF(AND($F2600/INDEX($F$64:$F2601,MATCH(MAX(M$64:M2601),M$64:M2601,0)-1)&lt;(1-$P$2),MAX(K$64:K2601)&gt;MAX(L$64:L2600)),MAX(K$64:K2601),""),"")</f>
        <v/>
      </c>
      <c r="M2601" s="104" t="str">
        <f>IFERROR(IF(E2601="","",IF(K2601&lt;&gt;"",MAX(M$64:M2600)+1,IF(AND($F2600/INDEX($F$64:$F2601,MATCH(MAX(M$64:M2600),M$64:M2600,0)-1)&gt;(1+$O$2),MAX(K$64:K2601)&gt;MAX(L$64:L2600)),MAX(M$64:M2600)+1,""))),"")</f>
        <v/>
      </c>
      <c r="N2601" s="91">
        <f t="shared" si="235"/>
        <v>25</v>
      </c>
      <c r="O2601" s="91" t="str">
        <f>IFERROR(IF(AND(N2600=$H$2*1,MAX(O$64:O2600)=MAX(P$64:P2600)),MAX(O$64:O2600)+1,""),"")</f>
        <v/>
      </c>
      <c r="P2601" s="91" t="str">
        <f>IFERROR(IF(MOD(MAX(Q$64:Q2601),10*MAX(O$64:O2601))&lt;=2,IF(AND(F2600/INDEX($F$64:$F2601,MATCH(MAX(O$64:O2601),O$64:O2601,0)-1)&lt;(1-$P$2),MAX(O$64:O2601)&gt;MAX(P$64:P2600)),MAX(O$64:O2601),""),IF(AND($F2600/INDEX($F$64:$F2601,MATCH(MAX(Q$64:Q2601),Q$64:Q2601,0)-1)&lt;(1-$P$2),MAX(O$64:O2601)&gt;MAX(P$64:P2600)),MAX(O$64:O2601),"")),"")</f>
        <v/>
      </c>
      <c r="Q2601" s="91" t="str">
        <f>IFERROR(IF(E2601="","",IF(O2601&lt;&gt;"",MAX(O$64:O2601)*10+1,IF(AND($F2600/INDEX($F$64:$F2601,MATCH(MAX(Q$64:Q2600),Q$64:Q2600,0)-1)&gt;(1+$O$2),MAX(O$64:O2601)&gt;MAX(P$64:P2600)),MAX(Q$64:Q2600)+1,""))),"")</f>
        <v/>
      </c>
    </row>
    <row r="2602" spans="1:17" x14ac:dyDescent="0.2">
      <c r="A2602" s="13">
        <f>HLOOKUP($E$2,历史数据!$V$3:$AE$5000,ROW(A2600),)</f>
        <v>496200</v>
      </c>
      <c r="B2602" s="41">
        <v>40367</v>
      </c>
      <c r="C2602" s="100">
        <f>IFERROR(IF(A2602&lt;&gt;0,MAX($C$4:C2601)+1,""),"")</f>
        <v>2545</v>
      </c>
      <c r="D2602" s="100"/>
      <c r="E2602" s="99">
        <f t="shared" si="236"/>
        <v>40442</v>
      </c>
      <c r="F2602" s="101">
        <f>IFERROR(VLOOKUP(E2602,历史数据!AH:AJ,3,),"")</f>
        <v>14.309123561928599</v>
      </c>
      <c r="G2602" s="101">
        <f t="shared" si="232"/>
        <v>12.004199165462541</v>
      </c>
      <c r="H2602" s="105">
        <f t="shared" si="233"/>
        <v>4.1606860589764594E-3</v>
      </c>
      <c r="I2602" s="101">
        <f>IFERROR(VLOOKUP(E2602,历史数据!AH:AJ,2,),"")</f>
        <v>14.0484837884873</v>
      </c>
      <c r="J2602" s="104">
        <f t="shared" si="234"/>
        <v>26</v>
      </c>
      <c r="K2602" s="104" t="str">
        <f>IFERROR(IF(AND(J2601=$H$2*1,MAX(K$64:K2601)=MAX(L$64:L2601)),MAX(K$64:K2601)+1,""),"")</f>
        <v/>
      </c>
      <c r="L2602" s="104" t="str">
        <f>IFERROR(IF(AND($F2601/INDEX($F$64:$F2602,MATCH(MAX(M$64:M2602),M$64:M2602,0)-1)&lt;(1-$P$2),MAX(K$64:K2602)&gt;MAX(L$64:L2601)),MAX(K$64:K2602),""),"")</f>
        <v/>
      </c>
      <c r="M2602" s="104" t="str">
        <f>IFERROR(IF(E2602="","",IF(K2602&lt;&gt;"",MAX(M$64:M2601)+1,IF(AND($F2601/INDEX($F$64:$F2602,MATCH(MAX(M$64:M2601),M$64:M2601,0)-1)&gt;(1+$O$2),MAX(K$64:K2602)&gt;MAX(L$64:L2601)),MAX(M$64:M2601)+1,""))),"")</f>
        <v/>
      </c>
      <c r="N2602" s="91">
        <f t="shared" si="235"/>
        <v>26</v>
      </c>
      <c r="O2602" s="91" t="str">
        <f>IFERROR(IF(AND(N2601=$H$2*1,MAX(O$64:O2601)=MAX(P$64:P2601)),MAX(O$64:O2601)+1,""),"")</f>
        <v/>
      </c>
      <c r="P2602" s="91" t="str">
        <f>IFERROR(IF(MOD(MAX(Q$64:Q2602),10*MAX(O$64:O2602))&lt;=2,IF(AND(F2601/INDEX($F$64:$F2602,MATCH(MAX(O$64:O2602),O$64:O2602,0)-1)&lt;(1-$P$2),MAX(O$64:O2602)&gt;MAX(P$64:P2601)),MAX(O$64:O2602),""),IF(AND($F2601/INDEX($F$64:$F2602,MATCH(MAX(Q$64:Q2602),Q$64:Q2602,0)-1)&lt;(1-$P$2),MAX(O$64:O2602)&gt;MAX(P$64:P2601)),MAX(O$64:O2602),"")),"")</f>
        <v/>
      </c>
      <c r="Q2602" s="91" t="str">
        <f>IFERROR(IF(E2602="","",IF(O2602&lt;&gt;"",MAX(O$64:O2602)*10+1,IF(AND($F2601/INDEX($F$64:$F2602,MATCH(MAX(Q$64:Q2601),Q$64:Q2601,0)-1)&gt;(1+$O$2),MAX(O$64:O2602)&gt;MAX(P$64:P2601)),MAX(Q$64:Q2601)+1,""))),"")</f>
        <v/>
      </c>
    </row>
    <row r="2603" spans="1:17" x14ac:dyDescent="0.2">
      <c r="A2603" s="13">
        <f>HLOOKUP($E$2,历史数据!$V$3:$AE$5000,ROW(A2601),)</f>
        <v>763611</v>
      </c>
      <c r="B2603" s="41">
        <v>40368</v>
      </c>
      <c r="C2603" s="100">
        <f>IFERROR(IF(A2603&lt;&gt;0,MAX($C$4:C2602)+1,""),"")</f>
        <v>2546</v>
      </c>
      <c r="D2603" s="100"/>
      <c r="E2603" s="99">
        <f t="shared" si="236"/>
        <v>40448</v>
      </c>
      <c r="F2603" s="101">
        <f>IFERROR(VLOOKUP(E2603,历史数据!AH:AJ,3,),"")</f>
        <v>14.9085950408437</v>
      </c>
      <c r="G2603" s="101">
        <f t="shared" si="232"/>
        <v>12.073268705424493</v>
      </c>
      <c r="H2603" s="105">
        <f t="shared" si="233"/>
        <v>5.7537815734240993E-3</v>
      </c>
      <c r="I2603" s="101">
        <f>IFERROR(VLOOKUP(E2603,历史数据!AH:AJ,2,),"")</f>
        <v>14.309123561928599</v>
      </c>
      <c r="J2603" s="104">
        <f t="shared" si="234"/>
        <v>27</v>
      </c>
      <c r="K2603" s="104" t="str">
        <f>IFERROR(IF(AND(J2602=$H$2*1,MAX(K$64:K2602)=MAX(L$64:L2602)),MAX(K$64:K2602)+1,""),"")</f>
        <v/>
      </c>
      <c r="L2603" s="104" t="str">
        <f>IFERROR(IF(AND($F2602/INDEX($F$64:$F2603,MATCH(MAX(M$64:M2603),M$64:M2603,0)-1)&lt;(1-$P$2),MAX(K$64:K2603)&gt;MAX(L$64:L2602)),MAX(K$64:K2603),""),"")</f>
        <v/>
      </c>
      <c r="M2603" s="104" t="str">
        <f>IFERROR(IF(E2603="","",IF(K2603&lt;&gt;"",MAX(M$64:M2602)+1,IF(AND($F2602/INDEX($F$64:$F2603,MATCH(MAX(M$64:M2602),M$64:M2602,0)-1)&gt;(1+$O$2),MAX(K$64:K2603)&gt;MAX(L$64:L2602)),MAX(M$64:M2602)+1,""))),"")</f>
        <v/>
      </c>
      <c r="N2603" s="91">
        <f t="shared" si="235"/>
        <v>27</v>
      </c>
      <c r="O2603" s="91" t="str">
        <f>IFERROR(IF(AND(N2602=$H$2*1,MAX(O$64:O2602)=MAX(P$64:P2602)),MAX(O$64:O2602)+1,""),"")</f>
        <v/>
      </c>
      <c r="P2603" s="91" t="str">
        <f>IFERROR(IF(MOD(MAX(Q$64:Q2603),10*MAX(O$64:O2603))&lt;=2,IF(AND(F2602/INDEX($F$64:$F2603,MATCH(MAX(O$64:O2603),O$64:O2603,0)-1)&lt;(1-$P$2),MAX(O$64:O2603)&gt;MAX(P$64:P2602)),MAX(O$64:O2603),""),IF(AND($F2602/INDEX($F$64:$F2603,MATCH(MAX(Q$64:Q2603),Q$64:Q2603,0)-1)&lt;(1-$P$2),MAX(O$64:O2603)&gt;MAX(P$64:P2602)),MAX(O$64:O2603),"")),"")</f>
        <v/>
      </c>
      <c r="Q2603" s="91" t="str">
        <f>IFERROR(IF(E2603="","",IF(O2603&lt;&gt;"",MAX(O$64:O2603)*10+1,IF(AND($F2602/INDEX($F$64:$F2603,MATCH(MAX(Q$64:Q2602),Q$64:Q2602,0)-1)&gt;(1+$O$2),MAX(O$64:O2603)&gt;MAX(P$64:P2602)),MAX(Q$64:Q2602)+1,""))),"")</f>
        <v/>
      </c>
    </row>
    <row r="2604" spans="1:17" x14ac:dyDescent="0.2">
      <c r="A2604" s="13">
        <f>HLOOKUP($E$2,历史数据!$V$3:$AE$5000,ROW(A2602),)</f>
        <v>1371129</v>
      </c>
      <c r="B2604" s="41">
        <v>40371</v>
      </c>
      <c r="C2604" s="100">
        <f>IFERROR(IF(A2604&lt;&gt;0,MAX($C$4:C2603)+1,""),"")</f>
        <v>2547</v>
      </c>
      <c r="D2604" s="100"/>
      <c r="E2604" s="99">
        <f t="shared" si="236"/>
        <v>40449</v>
      </c>
      <c r="F2604" s="101">
        <f>IFERROR(VLOOKUP(E2604,历史数据!AH:AJ,3,),"")</f>
        <v>14.778275154123</v>
      </c>
      <c r="G2604" s="101">
        <f t="shared" si="232"/>
        <v>12.14907143953368</v>
      </c>
      <c r="H2604" s="105">
        <f t="shared" si="233"/>
        <v>6.2785593494767422E-3</v>
      </c>
      <c r="I2604" s="101">
        <f>IFERROR(VLOOKUP(E2604,历史数据!AH:AJ,2,),"")</f>
        <v>15.0519469162364</v>
      </c>
      <c r="J2604" s="104">
        <f t="shared" si="234"/>
        <v>28</v>
      </c>
      <c r="K2604" s="104" t="str">
        <f>IFERROR(IF(AND(J2603=$H$2*1,MAX(K$64:K2603)=MAX(L$64:L2603)),MAX(K$64:K2603)+1,""),"")</f>
        <v/>
      </c>
      <c r="L2604" s="104" t="str">
        <f>IFERROR(IF(AND($F2603/INDEX($F$64:$F2604,MATCH(MAX(M$64:M2604),M$64:M2604,0)-1)&lt;(1-$P$2),MAX(K$64:K2604)&gt;MAX(L$64:L2603)),MAX(K$64:K2604),""),"")</f>
        <v/>
      </c>
      <c r="M2604" s="104" t="str">
        <f>IFERROR(IF(E2604="","",IF(K2604&lt;&gt;"",MAX(M$64:M2603)+1,IF(AND($F2603/INDEX($F$64:$F2604,MATCH(MAX(M$64:M2603),M$64:M2603,0)-1)&gt;(1+$O$2),MAX(K$64:K2604)&gt;MAX(L$64:L2603)),MAX(M$64:M2603)+1,""))),"")</f>
        <v/>
      </c>
      <c r="N2604" s="91">
        <f t="shared" si="235"/>
        <v>28</v>
      </c>
      <c r="O2604" s="91" t="str">
        <f>IFERROR(IF(AND(N2603=$H$2*1,MAX(O$64:O2603)=MAX(P$64:P2603)),MAX(O$64:O2603)+1,""),"")</f>
        <v/>
      </c>
      <c r="P2604" s="91" t="str">
        <f>IFERROR(IF(MOD(MAX(Q$64:Q2604),10*MAX(O$64:O2604))&lt;=2,IF(AND(F2603/INDEX($F$64:$F2604,MATCH(MAX(O$64:O2604),O$64:O2604,0)-1)&lt;(1-$P$2),MAX(O$64:O2604)&gt;MAX(P$64:P2603)),MAX(O$64:O2604),""),IF(AND($F2603/INDEX($F$64:$F2604,MATCH(MAX(Q$64:Q2604),Q$64:Q2604,0)-1)&lt;(1-$P$2),MAX(O$64:O2604)&gt;MAX(P$64:P2603)),MAX(O$64:O2604),"")),"")</f>
        <v/>
      </c>
      <c r="Q2604" s="91" t="str">
        <f>IFERROR(IF(E2604="","",IF(O2604&lt;&gt;"",MAX(O$64:O2604)*10+1,IF(AND($F2603/INDEX($F$64:$F2604,MATCH(MAX(Q$64:Q2603),Q$64:Q2603,0)-1)&gt;(1+$O$2),MAX(O$64:O2604)&gt;MAX(P$64:P2603)),MAX(Q$64:Q2603)+1,""))),"")</f>
        <v/>
      </c>
    </row>
    <row r="2605" spans="1:17" x14ac:dyDescent="0.2">
      <c r="A2605" s="13">
        <f>HLOOKUP($E$2,历史数据!$V$3:$AE$5000,ROW(A2603),)</f>
        <v>875561</v>
      </c>
      <c r="B2605" s="41">
        <v>40372</v>
      </c>
      <c r="C2605" s="100">
        <f>IFERROR(IF(A2605&lt;&gt;0,MAX($C$4:C2604)+1,""),"")</f>
        <v>2548</v>
      </c>
      <c r="D2605" s="100"/>
      <c r="E2605" s="99">
        <f t="shared" si="236"/>
        <v>40450</v>
      </c>
      <c r="F2605" s="101">
        <f>IFERROR(VLOOKUP(E2605,历史数据!AH:AJ,3,),"")</f>
        <v>14.621891290058199</v>
      </c>
      <c r="G2605" s="101">
        <f t="shared" si="232"/>
        <v>12.225525773076468</v>
      </c>
      <c r="H2605" s="105">
        <f t="shared" si="233"/>
        <v>6.2930186823992873E-3</v>
      </c>
      <c r="I2605" s="101">
        <f>IFERROR(VLOOKUP(E2605,历史数据!AH:AJ,2,),"")</f>
        <v>14.778275154123</v>
      </c>
      <c r="J2605" s="104">
        <f t="shared" si="234"/>
        <v>29</v>
      </c>
      <c r="K2605" s="104" t="str">
        <f>IFERROR(IF(AND(J2604=$H$2*1,MAX(K$64:K2604)=MAX(L$64:L2604)),MAX(K$64:K2604)+1,""),"")</f>
        <v/>
      </c>
      <c r="L2605" s="104" t="str">
        <f>IFERROR(IF(AND($F2604/INDEX($F$64:$F2605,MATCH(MAX(M$64:M2605),M$64:M2605,0)-1)&lt;(1-$P$2),MAX(K$64:K2605)&gt;MAX(L$64:L2604)),MAX(K$64:K2605),""),"")</f>
        <v/>
      </c>
      <c r="M2605" s="104" t="str">
        <f>IFERROR(IF(E2605="","",IF(K2605&lt;&gt;"",MAX(M$64:M2604)+1,IF(AND($F2604/INDEX($F$64:$F2605,MATCH(MAX(M$64:M2604),M$64:M2604,0)-1)&gt;(1+$O$2),MAX(K$64:K2605)&gt;MAX(L$64:L2604)),MAX(M$64:M2604)+1,""))),"")</f>
        <v/>
      </c>
      <c r="N2605" s="91">
        <f t="shared" si="235"/>
        <v>29</v>
      </c>
      <c r="O2605" s="91" t="str">
        <f>IFERROR(IF(AND(N2604=$H$2*1,MAX(O$64:O2604)=MAX(P$64:P2604)),MAX(O$64:O2604)+1,""),"")</f>
        <v/>
      </c>
      <c r="P2605" s="91" t="str">
        <f>IFERROR(IF(MOD(MAX(Q$64:Q2605),10*MAX(O$64:O2605))&lt;=2,IF(AND(F2604/INDEX($F$64:$F2605,MATCH(MAX(O$64:O2605),O$64:O2605,0)-1)&lt;(1-$P$2),MAX(O$64:O2605)&gt;MAX(P$64:P2604)),MAX(O$64:O2605),""),IF(AND($F2604/INDEX($F$64:$F2605,MATCH(MAX(Q$64:Q2605),Q$64:Q2605,0)-1)&lt;(1-$P$2),MAX(O$64:O2605)&gt;MAX(P$64:P2604)),MAX(O$64:O2605),"")),"")</f>
        <v/>
      </c>
      <c r="Q2605" s="91" t="str">
        <f>IFERROR(IF(E2605="","",IF(O2605&lt;&gt;"",MAX(O$64:O2605)*10+1,IF(AND($F2604/INDEX($F$64:$F2605,MATCH(MAX(Q$64:Q2604),Q$64:Q2604,0)-1)&gt;(1+$O$2),MAX(O$64:O2605)&gt;MAX(P$64:P2604)),MAX(Q$64:Q2604)+1,""))),"")</f>
        <v/>
      </c>
    </row>
    <row r="2606" spans="1:17" x14ac:dyDescent="0.2">
      <c r="A2606" s="13">
        <f>HLOOKUP($E$2,历史数据!$V$3:$AE$5000,ROW(A2604),)</f>
        <v>759242</v>
      </c>
      <c r="B2606" s="41">
        <v>40373</v>
      </c>
      <c r="C2606" s="100">
        <f>IFERROR(IF(A2606&lt;&gt;0,MAX($C$4:C2605)+1,""),"")</f>
        <v>2549</v>
      </c>
      <c r="D2606" s="100"/>
      <c r="E2606" s="99">
        <f t="shared" si="236"/>
        <v>40451</v>
      </c>
      <c r="F2606" s="101">
        <f>IFERROR(VLOOKUP(E2606,历史数据!AH:AJ,3,),"")</f>
        <v>14.7522111767789</v>
      </c>
      <c r="G2606" s="101">
        <f t="shared" si="232"/>
        <v>12.312188497745707</v>
      </c>
      <c r="H2606" s="105">
        <f t="shared" si="233"/>
        <v>7.0886705633625979E-3</v>
      </c>
      <c r="I2606" s="101">
        <f>IFERROR(VLOOKUP(E2606,历史数据!AH:AJ,2,),"")</f>
        <v>14.5958273127141</v>
      </c>
      <c r="J2606" s="104">
        <f t="shared" si="234"/>
        <v>30</v>
      </c>
      <c r="K2606" s="104" t="str">
        <f>IFERROR(IF(AND(J2605=$H$2*1,MAX(K$64:K2605)=MAX(L$64:L2605)),MAX(K$64:K2605)+1,""),"")</f>
        <v/>
      </c>
      <c r="L2606" s="104" t="str">
        <f>IFERROR(IF(AND($F2605/INDEX($F$64:$F2606,MATCH(MAX(M$64:M2606),M$64:M2606,0)-1)&lt;(1-$P$2),MAX(K$64:K2606)&gt;MAX(L$64:L2605)),MAX(K$64:K2606),""),"")</f>
        <v/>
      </c>
      <c r="M2606" s="104" t="str">
        <f>IFERROR(IF(E2606="","",IF(K2606&lt;&gt;"",MAX(M$64:M2605)+1,IF(AND($F2605/INDEX($F$64:$F2606,MATCH(MAX(M$64:M2605),M$64:M2605,0)-1)&gt;(1+$O$2),MAX(K$64:K2606)&gt;MAX(L$64:L2605)),MAX(M$64:M2605)+1,""))),"")</f>
        <v/>
      </c>
      <c r="N2606" s="91">
        <f t="shared" si="235"/>
        <v>30</v>
      </c>
      <c r="O2606" s="91" t="str">
        <f>IFERROR(IF(AND(N2605=$H$2*1,MAX(O$64:O2605)=MAX(P$64:P2605)),MAX(O$64:O2605)+1,""),"")</f>
        <v/>
      </c>
      <c r="P2606" s="91" t="str">
        <f>IFERROR(IF(MOD(MAX(Q$64:Q2606),10*MAX(O$64:O2606))&lt;=2,IF(AND(F2605/INDEX($F$64:$F2606,MATCH(MAX(O$64:O2606),O$64:O2606,0)-1)&lt;(1-$P$2),MAX(O$64:O2606)&gt;MAX(P$64:P2605)),MAX(O$64:O2606),""),IF(AND($F2605/INDEX($F$64:$F2606,MATCH(MAX(Q$64:Q2606),Q$64:Q2606,0)-1)&lt;(1-$P$2),MAX(O$64:O2606)&gt;MAX(P$64:P2605)),MAX(O$64:O2606),"")),"")</f>
        <v/>
      </c>
      <c r="Q2606" s="91" t="str">
        <f>IFERROR(IF(E2606="","",IF(O2606&lt;&gt;"",MAX(O$64:O2606)*10+1,IF(AND($F2605/INDEX($F$64:$F2606,MATCH(MAX(Q$64:Q2605),Q$64:Q2605,0)-1)&gt;(1+$O$2),MAX(O$64:O2606)&gt;MAX(P$64:P2605)),MAX(Q$64:Q2605)+1,""))),"")</f>
        <v/>
      </c>
    </row>
    <row r="2607" spans="1:17" x14ac:dyDescent="0.2">
      <c r="A2607" s="13">
        <f>HLOOKUP($E$2,历史数据!$V$3:$AE$5000,ROW(A2605),)</f>
        <v>587113</v>
      </c>
      <c r="B2607" s="41">
        <v>40374</v>
      </c>
      <c r="C2607" s="100">
        <f>IFERROR(IF(A2607&lt;&gt;0,MAX($C$4:C2606)+1,""),"")</f>
        <v>2550</v>
      </c>
      <c r="D2607" s="100"/>
      <c r="E2607" s="99">
        <f t="shared" si="236"/>
        <v>40459</v>
      </c>
      <c r="F2607" s="101">
        <f>IFERROR(VLOOKUP(E2607,历史数据!AH:AJ,3,),"")</f>
        <v>14.921627029515699</v>
      </c>
      <c r="G2607" s="101">
        <f t="shared" si="232"/>
        <v>12.39776522335894</v>
      </c>
      <c r="H2607" s="105">
        <f t="shared" si="233"/>
        <v>6.9505698055956078E-3</v>
      </c>
      <c r="I2607" s="101">
        <f>IFERROR(VLOOKUP(E2607,历史数据!AH:AJ,2,),"")</f>
        <v>14.9346590181878</v>
      </c>
      <c r="J2607" s="104">
        <f t="shared" si="234"/>
        <v>31</v>
      </c>
      <c r="K2607" s="104" t="str">
        <f>IFERROR(IF(AND(J2606=$H$2*1,MAX(K$64:K2606)=MAX(L$64:L2606)),MAX(K$64:K2606)+1,""),"")</f>
        <v/>
      </c>
      <c r="L2607" s="104" t="str">
        <f>IFERROR(IF(AND($F2606/INDEX($F$64:$F2607,MATCH(MAX(M$64:M2607),M$64:M2607,0)-1)&lt;(1-$P$2),MAX(K$64:K2607)&gt;MAX(L$64:L2606)),MAX(K$64:K2607),""),"")</f>
        <v/>
      </c>
      <c r="M2607" s="104" t="str">
        <f>IFERROR(IF(E2607="","",IF(K2607&lt;&gt;"",MAX(M$64:M2606)+1,IF(AND($F2606/INDEX($F$64:$F2607,MATCH(MAX(M$64:M2606),M$64:M2606,0)-1)&gt;(1+$O$2),MAX(K$64:K2607)&gt;MAX(L$64:L2606)),MAX(M$64:M2606)+1,""))),"")</f>
        <v/>
      </c>
      <c r="N2607" s="91">
        <f t="shared" si="235"/>
        <v>31</v>
      </c>
      <c r="O2607" s="91" t="str">
        <f>IFERROR(IF(AND(N2606=$H$2*1,MAX(O$64:O2606)=MAX(P$64:P2606)),MAX(O$64:O2606)+1,""),"")</f>
        <v/>
      </c>
      <c r="P2607" s="91" t="str">
        <f>IFERROR(IF(MOD(MAX(Q$64:Q2607),10*MAX(O$64:O2607))&lt;=2,IF(AND(F2606/INDEX($F$64:$F2607,MATCH(MAX(O$64:O2607),O$64:O2607,0)-1)&lt;(1-$P$2),MAX(O$64:O2607)&gt;MAX(P$64:P2606)),MAX(O$64:O2607),""),IF(AND($F2606/INDEX($F$64:$F2607,MATCH(MAX(Q$64:Q2607),Q$64:Q2607,0)-1)&lt;(1-$P$2),MAX(O$64:O2607)&gt;MAX(P$64:P2606)),MAX(O$64:O2607),"")),"")</f>
        <v/>
      </c>
      <c r="Q2607" s="91" t="str">
        <f>IFERROR(IF(E2607="","",IF(O2607&lt;&gt;"",MAX(O$64:O2607)*10+1,IF(AND($F2606/INDEX($F$64:$F2607,MATCH(MAX(Q$64:Q2606),Q$64:Q2606,0)-1)&gt;(1+$O$2),MAX(O$64:O2607)&gt;MAX(P$64:P2606)),MAX(Q$64:Q2606)+1,""))),"")</f>
        <v/>
      </c>
    </row>
    <row r="2608" spans="1:17" x14ac:dyDescent="0.2">
      <c r="A2608" s="13">
        <f>HLOOKUP($E$2,历史数据!$V$3:$AE$5000,ROW(A2606),)</f>
        <v>1318496</v>
      </c>
      <c r="B2608" s="41">
        <v>40375</v>
      </c>
      <c r="C2608" s="100">
        <f>IFERROR(IF(A2608&lt;&gt;0,MAX($C$4:C2607)+1,""),"")</f>
        <v>2551</v>
      </c>
      <c r="D2608" s="100"/>
      <c r="E2608" s="99">
        <f t="shared" si="236"/>
        <v>40462</v>
      </c>
      <c r="F2608" s="101">
        <f>IFERROR(VLOOKUP(E2608,历史数据!AH:AJ,3,),"")</f>
        <v>14.8564670861554</v>
      </c>
      <c r="G2608" s="101">
        <f t="shared" si="232"/>
        <v>12.48269034953857</v>
      </c>
      <c r="H2608" s="105">
        <f t="shared" si="233"/>
        <v>6.8500350385423125E-3</v>
      </c>
      <c r="I2608" s="101">
        <f>IFERROR(VLOOKUP(E2608,历史数据!AH:AJ,2,),"")</f>
        <v>14.9085950408437</v>
      </c>
      <c r="J2608" s="104">
        <f t="shared" si="234"/>
        <v>32</v>
      </c>
      <c r="K2608" s="104" t="str">
        <f>IFERROR(IF(AND(J2607=$H$2*1,MAX(K$64:K2607)=MAX(L$64:L2607)),MAX(K$64:K2607)+1,""),"")</f>
        <v/>
      </c>
      <c r="L2608" s="104" t="str">
        <f>IFERROR(IF(AND($F2607/INDEX($F$64:$F2608,MATCH(MAX(M$64:M2608),M$64:M2608,0)-1)&lt;(1-$P$2),MAX(K$64:K2608)&gt;MAX(L$64:L2607)),MAX(K$64:K2608),""),"")</f>
        <v/>
      </c>
      <c r="M2608" s="104" t="str">
        <f>IFERROR(IF(E2608="","",IF(K2608&lt;&gt;"",MAX(M$64:M2607)+1,IF(AND($F2607/INDEX($F$64:$F2608,MATCH(MAX(M$64:M2607),M$64:M2607,0)-1)&gt;(1+$O$2),MAX(K$64:K2608)&gt;MAX(L$64:L2607)),MAX(M$64:M2607)+1,""))),"")</f>
        <v/>
      </c>
      <c r="N2608" s="91">
        <f t="shared" si="235"/>
        <v>32</v>
      </c>
      <c r="O2608" s="91" t="str">
        <f>IFERROR(IF(AND(N2607=$H$2*1,MAX(O$64:O2607)=MAX(P$64:P2607)),MAX(O$64:O2607)+1,""),"")</f>
        <v/>
      </c>
      <c r="P2608" s="91" t="str">
        <f>IFERROR(IF(MOD(MAX(Q$64:Q2608),10*MAX(O$64:O2608))&lt;=2,IF(AND(F2607/INDEX($F$64:$F2608,MATCH(MAX(O$64:O2608),O$64:O2608,0)-1)&lt;(1-$P$2),MAX(O$64:O2608)&gt;MAX(P$64:P2607)),MAX(O$64:O2608),""),IF(AND($F2607/INDEX($F$64:$F2608,MATCH(MAX(Q$64:Q2608),Q$64:Q2608,0)-1)&lt;(1-$P$2),MAX(O$64:O2608)&gt;MAX(P$64:P2607)),MAX(O$64:O2608),"")),"")</f>
        <v/>
      </c>
      <c r="Q2608" s="91" t="str">
        <f>IFERROR(IF(E2608="","",IF(O2608&lt;&gt;"",MAX(O$64:O2608)*10+1,IF(AND($F2607/INDEX($F$64:$F2608,MATCH(MAX(Q$64:Q2607),Q$64:Q2607,0)-1)&gt;(1+$O$2),MAX(O$64:O2608)&gt;MAX(P$64:P2607)),MAX(Q$64:Q2607)+1,""))),"")</f>
        <v/>
      </c>
    </row>
    <row r="2609" spans="1:17" x14ac:dyDescent="0.2">
      <c r="A2609" s="13">
        <f>HLOOKUP($E$2,历史数据!$V$3:$AE$5000,ROW(A2607),)</f>
        <v>732850</v>
      </c>
      <c r="B2609" s="41">
        <v>40378</v>
      </c>
      <c r="C2609" s="100">
        <f>IFERROR(IF(A2609&lt;&gt;0,MAX($C$4:C2608)+1,""),"")</f>
        <v>2552</v>
      </c>
      <c r="D2609" s="100"/>
      <c r="E2609" s="99">
        <f t="shared" si="236"/>
        <v>40463</v>
      </c>
      <c r="F2609" s="101">
        <f>IFERROR(VLOOKUP(E2609,历史数据!AH:AJ,3,),"")</f>
        <v>14.9476910068599</v>
      </c>
      <c r="G2609" s="101">
        <f t="shared" si="232"/>
        <v>12.569135874396611</v>
      </c>
      <c r="H2609" s="105">
        <f t="shared" si="233"/>
        <v>6.9252318560666382E-3</v>
      </c>
      <c r="I2609" s="101">
        <f>IFERROR(VLOOKUP(E2609,历史数据!AH:AJ,2,),"")</f>
        <v>14.9085950408437</v>
      </c>
      <c r="J2609" s="104">
        <f t="shared" si="234"/>
        <v>33</v>
      </c>
      <c r="K2609" s="104" t="str">
        <f>IFERROR(IF(AND(J2608=$H$2*1,MAX(K$64:K2608)=MAX(L$64:L2608)),MAX(K$64:K2608)+1,""),"")</f>
        <v/>
      </c>
      <c r="L2609" s="104" t="str">
        <f>IFERROR(IF(AND($F2608/INDEX($F$64:$F2609,MATCH(MAX(M$64:M2609),M$64:M2609,0)-1)&lt;(1-$P$2),MAX(K$64:K2609)&gt;MAX(L$64:L2608)),MAX(K$64:K2609),""),"")</f>
        <v/>
      </c>
      <c r="M2609" s="104" t="str">
        <f>IFERROR(IF(E2609="","",IF(K2609&lt;&gt;"",MAX(M$64:M2608)+1,IF(AND($F2608/INDEX($F$64:$F2609,MATCH(MAX(M$64:M2608),M$64:M2608,0)-1)&gt;(1+$O$2),MAX(K$64:K2609)&gt;MAX(L$64:L2608)),MAX(M$64:M2608)+1,""))),"")</f>
        <v/>
      </c>
      <c r="N2609" s="91">
        <f t="shared" si="235"/>
        <v>33</v>
      </c>
      <c r="O2609" s="91" t="str">
        <f>IFERROR(IF(AND(N2608=$H$2*1,MAX(O$64:O2608)=MAX(P$64:P2608)),MAX(O$64:O2608)+1,""),"")</f>
        <v/>
      </c>
      <c r="P2609" s="91" t="str">
        <f>IFERROR(IF(MOD(MAX(Q$64:Q2609),10*MAX(O$64:O2609))&lt;=2,IF(AND(F2608/INDEX($F$64:$F2609,MATCH(MAX(O$64:O2609),O$64:O2609,0)-1)&lt;(1-$P$2),MAX(O$64:O2609)&gt;MAX(P$64:P2608)),MAX(O$64:O2609),""),IF(AND($F2608/INDEX($F$64:$F2609,MATCH(MAX(Q$64:Q2609),Q$64:Q2609,0)-1)&lt;(1-$P$2),MAX(O$64:O2609)&gt;MAX(P$64:P2608)),MAX(O$64:O2609),"")),"")</f>
        <v/>
      </c>
      <c r="Q2609" s="91" t="str">
        <f>IFERROR(IF(E2609="","",IF(O2609&lt;&gt;"",MAX(O$64:O2609)*10+1,IF(AND($F2608/INDEX($F$64:$F2609,MATCH(MAX(Q$64:Q2608),Q$64:Q2608,0)-1)&gt;(1+$O$2),MAX(O$64:O2609)&gt;MAX(P$64:P2608)),MAX(Q$64:Q2608)+1,""))),"")</f>
        <v/>
      </c>
    </row>
    <row r="2610" spans="1:17" x14ac:dyDescent="0.2">
      <c r="A2610" s="13">
        <f>HLOOKUP($E$2,历史数据!$V$3:$AE$5000,ROW(A2608),)</f>
        <v>493401</v>
      </c>
      <c r="B2610" s="41">
        <v>40379</v>
      </c>
      <c r="C2610" s="100">
        <f>IFERROR(IF(A2610&lt;&gt;0,MAX($C$4:C2609)+1,""),"")</f>
        <v>2553</v>
      </c>
      <c r="D2610" s="100"/>
      <c r="E2610" s="99">
        <f t="shared" si="236"/>
        <v>40464</v>
      </c>
      <c r="F2610" s="101">
        <f>IFERROR(VLOOKUP(E2610,历史数据!AH:AJ,3,),"")</f>
        <v>14.8564670861554</v>
      </c>
      <c r="G2610" s="101">
        <f t="shared" si="232"/>
        <v>12.649717004352219</v>
      </c>
      <c r="H2610" s="105">
        <f t="shared" si="233"/>
        <v>6.4110318132333255E-3</v>
      </c>
      <c r="I2610" s="101">
        <f>IFERROR(VLOOKUP(E2610,历史数据!AH:AJ,2,),"")</f>
        <v>14.8043391314672</v>
      </c>
      <c r="J2610" s="104">
        <f t="shared" si="234"/>
        <v>34</v>
      </c>
      <c r="K2610" s="104" t="str">
        <f>IFERROR(IF(AND(J2609=$H$2*1,MAX(K$64:K2609)=MAX(L$64:L2609)),MAX(K$64:K2609)+1,""),"")</f>
        <v/>
      </c>
      <c r="L2610" s="104" t="str">
        <f>IFERROR(IF(AND($F2609/INDEX($F$64:$F2610,MATCH(MAX(M$64:M2610),M$64:M2610,0)-1)&lt;(1-$P$2),MAX(K$64:K2610)&gt;MAX(L$64:L2609)),MAX(K$64:K2610),""),"")</f>
        <v/>
      </c>
      <c r="M2610" s="104" t="str">
        <f>IFERROR(IF(E2610="","",IF(K2610&lt;&gt;"",MAX(M$64:M2609)+1,IF(AND($F2609/INDEX($F$64:$F2610,MATCH(MAX(M$64:M2609),M$64:M2609,0)-1)&gt;(1+$O$2),MAX(K$64:K2610)&gt;MAX(L$64:L2609)),MAX(M$64:M2609)+1,""))),"")</f>
        <v/>
      </c>
      <c r="N2610" s="91">
        <f t="shared" si="235"/>
        <v>34</v>
      </c>
      <c r="O2610" s="91" t="str">
        <f>IFERROR(IF(AND(N2609=$H$2*1,MAX(O$64:O2609)=MAX(P$64:P2609)),MAX(O$64:O2609)+1,""),"")</f>
        <v/>
      </c>
      <c r="P2610" s="91" t="str">
        <f>IFERROR(IF(MOD(MAX(Q$64:Q2610),10*MAX(O$64:O2610))&lt;=2,IF(AND(F2609/INDEX($F$64:$F2610,MATCH(MAX(O$64:O2610),O$64:O2610,0)-1)&lt;(1-$P$2),MAX(O$64:O2610)&gt;MAX(P$64:P2609)),MAX(O$64:O2610),""),IF(AND($F2609/INDEX($F$64:$F2610,MATCH(MAX(Q$64:Q2610),Q$64:Q2610,0)-1)&lt;(1-$P$2),MAX(O$64:O2610)&gt;MAX(P$64:P2609)),MAX(O$64:O2610),"")),"")</f>
        <v/>
      </c>
      <c r="Q2610" s="91" t="str">
        <f>IFERROR(IF(E2610="","",IF(O2610&lt;&gt;"",MAX(O$64:O2610)*10+1,IF(AND($F2609/INDEX($F$64:$F2610,MATCH(MAX(Q$64:Q2609),Q$64:Q2609,0)-1)&gt;(1+$O$2),MAX(O$64:O2610)&gt;MAX(P$64:P2609)),MAX(Q$64:Q2609)+1,""))),"")</f>
        <v/>
      </c>
    </row>
    <row r="2611" spans="1:17" x14ac:dyDescent="0.2">
      <c r="A2611" s="13">
        <f>HLOOKUP($E$2,历史数据!$V$3:$AE$5000,ROW(A2609),)</f>
        <v>570399</v>
      </c>
      <c r="B2611" s="41">
        <v>40380</v>
      </c>
      <c r="C2611" s="100">
        <f>IFERROR(IF(A2611&lt;&gt;0,MAX($C$4:C2610)+1,""),"")</f>
        <v>2554</v>
      </c>
      <c r="D2611" s="100"/>
      <c r="E2611" s="99">
        <f t="shared" si="236"/>
        <v>40465</v>
      </c>
      <c r="F2611" s="101">
        <f>IFERROR(VLOOKUP(E2611,历史数据!AH:AJ,3,),"")</f>
        <v>14.191835663879999</v>
      </c>
      <c r="G2611" s="101">
        <f t="shared" si="232"/>
        <v>12.713356549034138</v>
      </c>
      <c r="H2611" s="105">
        <f t="shared" si="233"/>
        <v>5.0309065934062147E-3</v>
      </c>
      <c r="I2611" s="101">
        <f>IFERROR(VLOOKUP(E2611,历史数据!AH:AJ,2,),"")</f>
        <v>14.8564670861554</v>
      </c>
      <c r="J2611" s="104">
        <f t="shared" si="234"/>
        <v>35</v>
      </c>
      <c r="K2611" s="104" t="str">
        <f>IFERROR(IF(AND(J2610=$H$2*1,MAX(K$64:K2610)=MAX(L$64:L2610)),MAX(K$64:K2610)+1,""),"")</f>
        <v/>
      </c>
      <c r="L2611" s="104" t="str">
        <f>IFERROR(IF(AND($F2610/INDEX($F$64:$F2611,MATCH(MAX(M$64:M2611),M$64:M2611,0)-1)&lt;(1-$P$2),MAX(K$64:K2611)&gt;MAX(L$64:L2610)),MAX(K$64:K2611),""),"")</f>
        <v/>
      </c>
      <c r="M2611" s="104" t="str">
        <f>IFERROR(IF(E2611="","",IF(K2611&lt;&gt;"",MAX(M$64:M2610)+1,IF(AND($F2610/INDEX($F$64:$F2611,MATCH(MAX(M$64:M2610),M$64:M2610,0)-1)&gt;(1+$O$2),MAX(K$64:K2611)&gt;MAX(L$64:L2610)),MAX(M$64:M2610)+1,""))),"")</f>
        <v/>
      </c>
      <c r="N2611" s="91">
        <f t="shared" si="235"/>
        <v>35</v>
      </c>
      <c r="O2611" s="91" t="str">
        <f>IFERROR(IF(AND(N2610=$H$2*1,MAX(O$64:O2610)=MAX(P$64:P2610)),MAX(O$64:O2610)+1,""),"")</f>
        <v/>
      </c>
      <c r="P2611" s="91" t="str">
        <f>IFERROR(IF(MOD(MAX(Q$64:Q2611),10*MAX(O$64:O2611))&lt;=2,IF(AND(F2610/INDEX($F$64:$F2611,MATCH(MAX(O$64:O2611),O$64:O2611,0)-1)&lt;(1-$P$2),MAX(O$64:O2611)&gt;MAX(P$64:P2610)),MAX(O$64:O2611),""),IF(AND($F2610/INDEX($F$64:$F2611,MATCH(MAX(Q$64:Q2611),Q$64:Q2611,0)-1)&lt;(1-$P$2),MAX(O$64:O2611)&gt;MAX(P$64:P2610)),MAX(O$64:O2611),"")),"")</f>
        <v/>
      </c>
      <c r="Q2611" s="91" t="str">
        <f>IFERROR(IF(E2611="","",IF(O2611&lt;&gt;"",MAX(O$64:O2611)*10+1,IF(AND($F2610/INDEX($F$64:$F2611,MATCH(MAX(Q$64:Q2610),Q$64:Q2610,0)-1)&gt;(1+$O$2),MAX(O$64:O2611)&gt;MAX(P$64:P2610)),MAX(Q$64:Q2610)+1,""))),"")</f>
        <v/>
      </c>
    </row>
    <row r="2612" spans="1:17" x14ac:dyDescent="0.2">
      <c r="A2612" s="13">
        <f>HLOOKUP($E$2,历史数据!$V$3:$AE$5000,ROW(A2610),)</f>
        <v>435196</v>
      </c>
      <c r="B2612" s="41">
        <v>40381</v>
      </c>
      <c r="C2612" s="100">
        <f>IFERROR(IF(A2612&lt;&gt;0,MAX($C$4:C2611)+1,""),"")</f>
        <v>2555</v>
      </c>
      <c r="D2612" s="100"/>
      <c r="E2612" s="99">
        <f t="shared" si="236"/>
        <v>40466</v>
      </c>
      <c r="F2612" s="101">
        <f>IFERROR(VLOOKUP(E2612,历史数据!AH:AJ,3,),"")</f>
        <v>13.8269399810622</v>
      </c>
      <c r="G2612" s="101">
        <f t="shared" si="232"/>
        <v>12.773303696925643</v>
      </c>
      <c r="H2612" s="105">
        <f t="shared" si="233"/>
        <v>4.7152888114396774E-3</v>
      </c>
      <c r="I2612" s="101">
        <f>IFERROR(VLOOKUP(E2612,历史数据!AH:AJ,2,),"")</f>
        <v>14.0875797545035</v>
      </c>
      <c r="J2612" s="104">
        <f t="shared" si="234"/>
        <v>36</v>
      </c>
      <c r="K2612" s="104" t="str">
        <f>IFERROR(IF(AND(J2611=$H$2*1,MAX(K$64:K2611)=MAX(L$64:L2611)),MAX(K$64:K2611)+1,""),"")</f>
        <v/>
      </c>
      <c r="L2612" s="104" t="str">
        <f>IFERROR(IF(AND($F2611/INDEX($F$64:$F2612,MATCH(MAX(M$64:M2612),M$64:M2612,0)-1)&lt;(1-$P$2),MAX(K$64:K2612)&gt;MAX(L$64:L2611)),MAX(K$64:K2612),""),"")</f>
        <v/>
      </c>
      <c r="M2612" s="104" t="str">
        <f>IFERROR(IF(E2612="","",IF(K2612&lt;&gt;"",MAX(M$64:M2611)+1,IF(AND($F2611/INDEX($F$64:$F2612,MATCH(MAX(M$64:M2611),M$64:M2611,0)-1)&gt;(1+$O$2),MAX(K$64:K2612)&gt;MAX(L$64:L2611)),MAX(M$64:M2611)+1,""))),"")</f>
        <v/>
      </c>
      <c r="N2612" s="91">
        <f t="shared" si="235"/>
        <v>36</v>
      </c>
      <c r="O2612" s="91" t="str">
        <f>IFERROR(IF(AND(N2611=$H$2*1,MAX(O$64:O2611)=MAX(P$64:P2611)),MAX(O$64:O2611)+1,""),"")</f>
        <v/>
      </c>
      <c r="P2612" s="91" t="str">
        <f>IFERROR(IF(MOD(MAX(Q$64:Q2612),10*MAX(O$64:O2612))&lt;=2,IF(AND(F2611/INDEX($F$64:$F2612,MATCH(MAX(O$64:O2612),O$64:O2612,0)-1)&lt;(1-$P$2),MAX(O$64:O2612)&gt;MAX(P$64:P2611)),MAX(O$64:O2612),""),IF(AND($F2611/INDEX($F$64:$F2612,MATCH(MAX(Q$64:Q2612),Q$64:Q2612,0)-1)&lt;(1-$P$2),MAX(O$64:O2612)&gt;MAX(P$64:P2611)),MAX(O$64:O2612),"")),"")</f>
        <v/>
      </c>
      <c r="Q2612" s="91" t="str">
        <f>IFERROR(IF(E2612="","",IF(O2612&lt;&gt;"",MAX(O$64:O2612)*10+1,IF(AND($F2611/INDEX($F$64:$F2612,MATCH(MAX(Q$64:Q2611),Q$64:Q2611,0)-1)&gt;(1+$O$2),MAX(O$64:O2612)&gt;MAX(P$64:P2611)),MAX(Q$64:Q2611)+1,""))),"")</f>
        <v/>
      </c>
    </row>
    <row r="2613" spans="1:17" x14ac:dyDescent="0.2">
      <c r="A2613" s="13">
        <f>HLOOKUP($E$2,历史数据!$V$3:$AE$5000,ROW(A2611),)</f>
        <v>820629</v>
      </c>
      <c r="B2613" s="41">
        <v>40382</v>
      </c>
      <c r="C2613" s="100">
        <f>IFERROR(IF(A2613&lt;&gt;0,MAX($C$4:C2612)+1,""),"")</f>
        <v>2556</v>
      </c>
      <c r="D2613" s="100"/>
      <c r="E2613" s="99">
        <f t="shared" si="236"/>
        <v>40469</v>
      </c>
      <c r="F2613" s="101">
        <f>IFERROR(VLOOKUP(E2613,历史数据!AH:AJ,3,),"")</f>
        <v>13.579332196292899</v>
      </c>
      <c r="G2613" s="101">
        <f t="shared" si="232"/>
        <v>12.826952050292315</v>
      </c>
      <c r="H2613" s="105">
        <f t="shared" si="233"/>
        <v>4.2000374092401316E-3</v>
      </c>
      <c r="I2613" s="101">
        <f>IFERROR(VLOOKUP(E2613,历史数据!AH:AJ,2,),"")</f>
        <v>13.8790679357505</v>
      </c>
      <c r="J2613" s="104">
        <f t="shared" si="234"/>
        <v>37</v>
      </c>
      <c r="K2613" s="104" t="str">
        <f>IFERROR(IF(AND(J2612=$H$2*1,MAX(K$64:K2612)=MAX(L$64:L2612)),MAX(K$64:K2612)+1,""),"")</f>
        <v/>
      </c>
      <c r="L2613" s="104" t="str">
        <f>IFERROR(IF(AND($F2612/INDEX($F$64:$F2613,MATCH(MAX(M$64:M2613),M$64:M2613,0)-1)&lt;(1-$P$2),MAX(K$64:K2613)&gt;MAX(L$64:L2612)),MAX(K$64:K2613),""),"")</f>
        <v/>
      </c>
      <c r="M2613" s="104" t="str">
        <f>IFERROR(IF(E2613="","",IF(K2613&lt;&gt;"",MAX(M$64:M2612)+1,IF(AND($F2612/INDEX($F$64:$F2613,MATCH(MAX(M$64:M2612),M$64:M2612,0)-1)&gt;(1+$O$2),MAX(K$64:K2613)&gt;MAX(L$64:L2612)),MAX(M$64:M2612)+1,""))),"")</f>
        <v/>
      </c>
      <c r="N2613" s="91">
        <f t="shared" si="235"/>
        <v>37</v>
      </c>
      <c r="O2613" s="91" t="str">
        <f>IFERROR(IF(AND(N2612=$H$2*1,MAX(O$64:O2612)=MAX(P$64:P2612)),MAX(O$64:O2612)+1,""),"")</f>
        <v/>
      </c>
      <c r="P2613" s="91" t="str">
        <f>IFERROR(IF(MOD(MAX(Q$64:Q2613),10*MAX(O$64:O2613))&lt;=2,IF(AND(F2612/INDEX($F$64:$F2613,MATCH(MAX(O$64:O2613),O$64:O2613,0)-1)&lt;(1-$P$2),MAX(O$64:O2613)&gt;MAX(P$64:P2612)),MAX(O$64:O2613),""),IF(AND($F2612/INDEX($F$64:$F2613,MATCH(MAX(Q$64:Q2613),Q$64:Q2613,0)-1)&lt;(1-$P$2),MAX(O$64:O2613)&gt;MAX(P$64:P2612)),MAX(O$64:O2613),"")),"")</f>
        <v/>
      </c>
      <c r="Q2613" s="91" t="str">
        <f>IFERROR(IF(E2613="","",IF(O2613&lt;&gt;"",MAX(O$64:O2613)*10+1,IF(AND($F2612/INDEX($F$64:$F2613,MATCH(MAX(Q$64:Q2612),Q$64:Q2612,0)-1)&gt;(1+$O$2),MAX(O$64:O2613)&gt;MAX(P$64:P2612)),MAX(Q$64:Q2612)+1,""))),"")</f>
        <v/>
      </c>
    </row>
    <row r="2614" spans="1:17" x14ac:dyDescent="0.2">
      <c r="A2614" s="13">
        <f>HLOOKUP($E$2,历史数据!$V$3:$AE$5000,ROW(A2612),)</f>
        <v>1167600</v>
      </c>
      <c r="B2614" s="41">
        <v>40385</v>
      </c>
      <c r="C2614" s="100">
        <f>IFERROR(IF(A2614&lt;&gt;0,MAX($C$4:C2613)+1,""),"")</f>
        <v>2557</v>
      </c>
      <c r="D2614" s="100"/>
      <c r="E2614" s="99">
        <f t="shared" si="236"/>
        <v>40470</v>
      </c>
      <c r="F2614" s="101">
        <f>IFERROR(VLOOKUP(E2614,历史数据!AH:AJ,3,),"")</f>
        <v>13.970291856454899</v>
      </c>
      <c r="G2614" s="101">
        <f t="shared" si="232"/>
        <v>12.888853996484629</v>
      </c>
      <c r="H2614" s="105">
        <f t="shared" si="233"/>
        <v>4.8259279328095595E-3</v>
      </c>
      <c r="I2614" s="101">
        <f>IFERROR(VLOOKUP(E2614,历史数据!AH:AJ,2,),"")</f>
        <v>13.618428162309099</v>
      </c>
      <c r="J2614" s="104">
        <f t="shared" si="234"/>
        <v>38</v>
      </c>
      <c r="K2614" s="104" t="str">
        <f>IFERROR(IF(AND(J2613=$H$2*1,MAX(K$64:K2613)=MAX(L$64:L2613)),MAX(K$64:K2613)+1,""),"")</f>
        <v/>
      </c>
      <c r="L2614" s="104" t="str">
        <f>IFERROR(IF(AND($F2613/INDEX($F$64:$F2614,MATCH(MAX(M$64:M2614),M$64:M2614,0)-1)&lt;(1-$P$2),MAX(K$64:K2614)&gt;MAX(L$64:L2613)),MAX(K$64:K2614),""),"")</f>
        <v/>
      </c>
      <c r="M2614" s="104" t="str">
        <f>IFERROR(IF(E2614="","",IF(K2614&lt;&gt;"",MAX(M$64:M2613)+1,IF(AND($F2613/INDEX($F$64:$F2614,MATCH(MAX(M$64:M2613),M$64:M2613,0)-1)&gt;(1+$O$2),MAX(K$64:K2614)&gt;MAX(L$64:L2613)),MAX(M$64:M2613)+1,""))),"")</f>
        <v/>
      </c>
      <c r="N2614" s="91">
        <f t="shared" si="235"/>
        <v>38</v>
      </c>
      <c r="O2614" s="91" t="str">
        <f>IFERROR(IF(AND(N2613=$H$2*1,MAX(O$64:O2613)=MAX(P$64:P2613)),MAX(O$64:O2613)+1,""),"")</f>
        <v/>
      </c>
      <c r="P2614" s="91" t="str">
        <f>IFERROR(IF(MOD(MAX(Q$64:Q2614),10*MAX(O$64:O2614))&lt;=2,IF(AND(F2613/INDEX($F$64:$F2614,MATCH(MAX(O$64:O2614),O$64:O2614,0)-1)&lt;(1-$P$2),MAX(O$64:O2614)&gt;MAX(P$64:P2613)),MAX(O$64:O2614),""),IF(AND($F2613/INDEX($F$64:$F2614,MATCH(MAX(Q$64:Q2614),Q$64:Q2614,0)-1)&lt;(1-$P$2),MAX(O$64:O2614)&gt;MAX(P$64:P2613)),MAX(O$64:O2614),"")),"")</f>
        <v/>
      </c>
      <c r="Q2614" s="91" t="str">
        <f>IFERROR(IF(E2614="","",IF(O2614&lt;&gt;"",MAX(O$64:O2614)*10+1,IF(AND($F2613/INDEX($F$64:$F2614,MATCH(MAX(Q$64:Q2613),Q$64:Q2613,0)-1)&gt;(1+$O$2),MAX(O$64:O2614)&gt;MAX(P$64:P2613)),MAX(Q$64:Q2613)+1,""))),"")</f>
        <v/>
      </c>
    </row>
    <row r="2615" spans="1:17" x14ac:dyDescent="0.2">
      <c r="A2615" s="13">
        <f>HLOOKUP($E$2,历史数据!$V$3:$AE$5000,ROW(A2613),)</f>
        <v>829200</v>
      </c>
      <c r="B2615" s="41">
        <v>40386</v>
      </c>
      <c r="C2615" s="100">
        <f>IFERROR(IF(A2615&lt;&gt;0,MAX($C$4:C2614)+1,""),"")</f>
        <v>2558</v>
      </c>
      <c r="D2615" s="100"/>
      <c r="E2615" s="99">
        <f t="shared" si="236"/>
        <v>40471</v>
      </c>
      <c r="F2615" s="101">
        <f>IFERROR(VLOOKUP(E2615,历史数据!AH:AJ,3,),"")</f>
        <v>14.1397077091918</v>
      </c>
      <c r="G2615" s="101">
        <f t="shared" si="232"/>
        <v>12.94576034701932</v>
      </c>
      <c r="H2615" s="105">
        <f t="shared" si="233"/>
        <v>4.4151598388972868E-3</v>
      </c>
      <c r="I2615" s="101">
        <f>IFERROR(VLOOKUP(E2615,历史数据!AH:AJ,2,),"")</f>
        <v>13.735716060357699</v>
      </c>
      <c r="J2615" s="104">
        <f t="shared" si="234"/>
        <v>39</v>
      </c>
      <c r="K2615" s="104" t="str">
        <f>IFERROR(IF(AND(J2614=$H$2*1,MAX(K$64:K2614)=MAX(L$64:L2614)),MAX(K$64:K2614)+1,""),"")</f>
        <v/>
      </c>
      <c r="L2615" s="104" t="str">
        <f>IFERROR(IF(AND($F2614/INDEX($F$64:$F2615,MATCH(MAX(M$64:M2615),M$64:M2615,0)-1)&lt;(1-$P$2),MAX(K$64:K2615)&gt;MAX(L$64:L2614)),MAX(K$64:K2615),""),"")</f>
        <v/>
      </c>
      <c r="M2615" s="104" t="str">
        <f>IFERROR(IF(E2615="","",IF(K2615&lt;&gt;"",MAX(M$64:M2614)+1,IF(AND($F2614/INDEX($F$64:$F2615,MATCH(MAX(M$64:M2614),M$64:M2614,0)-1)&gt;(1+$O$2),MAX(K$64:K2615)&gt;MAX(L$64:L2614)),MAX(M$64:M2614)+1,""))),"")</f>
        <v/>
      </c>
      <c r="N2615" s="91">
        <f t="shared" si="235"/>
        <v>39</v>
      </c>
      <c r="O2615" s="91" t="str">
        <f>IFERROR(IF(AND(N2614=$H$2*1,MAX(O$64:O2614)=MAX(P$64:P2614)),MAX(O$64:O2614)+1,""),"")</f>
        <v/>
      </c>
      <c r="P2615" s="91" t="str">
        <f>IFERROR(IF(MOD(MAX(Q$64:Q2615),10*MAX(O$64:O2615))&lt;=2,IF(AND(F2614/INDEX($F$64:$F2615,MATCH(MAX(O$64:O2615),O$64:O2615,0)-1)&lt;(1-$P$2),MAX(O$64:O2615)&gt;MAX(P$64:P2614)),MAX(O$64:O2615),""),IF(AND($F2614/INDEX($F$64:$F2615,MATCH(MAX(Q$64:Q2615),Q$64:Q2615,0)-1)&lt;(1-$P$2),MAX(O$64:O2615)&gt;MAX(P$64:P2614)),MAX(O$64:O2615),"")),"")</f>
        <v/>
      </c>
      <c r="Q2615" s="91" t="str">
        <f>IFERROR(IF(E2615="","",IF(O2615&lt;&gt;"",MAX(O$64:O2615)*10+1,IF(AND($F2614/INDEX($F$64:$F2615,MATCH(MAX(Q$64:Q2614),Q$64:Q2614,0)-1)&gt;(1+$O$2),MAX(O$64:O2615)&gt;MAX(P$64:P2614)),MAX(Q$64:Q2614)+1,""))),"")</f>
        <v/>
      </c>
    </row>
    <row r="2616" spans="1:17" x14ac:dyDescent="0.2">
      <c r="A2616" s="13">
        <f>HLOOKUP($E$2,历史数据!$V$3:$AE$5000,ROW(A2614),)</f>
        <v>1116609</v>
      </c>
      <c r="B2616" s="41">
        <v>40387</v>
      </c>
      <c r="C2616" s="100">
        <f>IFERROR(IF(A2616&lt;&gt;0,MAX($C$4:C2615)+1,""),"")</f>
        <v>2559</v>
      </c>
      <c r="D2616" s="100"/>
      <c r="E2616" s="99">
        <f t="shared" si="236"/>
        <v>40472</v>
      </c>
      <c r="F2616" s="101">
        <f>IFERROR(VLOOKUP(E2616,历史数据!AH:AJ,3,),"")</f>
        <v>14.374283505289</v>
      </c>
      <c r="G2616" s="101">
        <f t="shared" si="232"/>
        <v>13.006359094344424</v>
      </c>
      <c r="H2616" s="105">
        <f t="shared" si="233"/>
        <v>4.6809724342731229E-3</v>
      </c>
      <c r="I2616" s="101">
        <f>IFERROR(VLOOKUP(E2616,历史数据!AH:AJ,2,),"")</f>
        <v>14.152739697863799</v>
      </c>
      <c r="J2616" s="104">
        <f t="shared" si="234"/>
        <v>40</v>
      </c>
      <c r="K2616" s="104" t="str">
        <f>IFERROR(IF(AND(J2615=$H$2*1,MAX(K$64:K2615)=MAX(L$64:L2615)),MAX(K$64:K2615)+1,""),"")</f>
        <v/>
      </c>
      <c r="L2616" s="104" t="str">
        <f>IFERROR(IF(AND($F2615/INDEX($F$64:$F2616,MATCH(MAX(M$64:M2616),M$64:M2616,0)-1)&lt;(1-$P$2),MAX(K$64:K2616)&gt;MAX(L$64:L2615)),MAX(K$64:K2616),""),"")</f>
        <v/>
      </c>
      <c r="M2616" s="104" t="str">
        <f>IFERROR(IF(E2616="","",IF(K2616&lt;&gt;"",MAX(M$64:M2615)+1,IF(AND($F2615/INDEX($F$64:$F2616,MATCH(MAX(M$64:M2615),M$64:M2615,0)-1)&gt;(1+$O$2),MAX(K$64:K2616)&gt;MAX(L$64:L2615)),MAX(M$64:M2615)+1,""))),"")</f>
        <v/>
      </c>
      <c r="N2616" s="91">
        <f t="shared" si="235"/>
        <v>40</v>
      </c>
      <c r="O2616" s="91" t="str">
        <f>IFERROR(IF(AND(N2615=$H$2*1,MAX(O$64:O2615)=MAX(P$64:P2615)),MAX(O$64:O2615)+1,""),"")</f>
        <v/>
      </c>
      <c r="P2616" s="91" t="str">
        <f>IFERROR(IF(MOD(MAX(Q$64:Q2616),10*MAX(O$64:O2616))&lt;=2,IF(AND(F2615/INDEX($F$64:$F2616,MATCH(MAX(O$64:O2616),O$64:O2616,0)-1)&lt;(1-$P$2),MAX(O$64:O2616)&gt;MAX(P$64:P2615)),MAX(O$64:O2616),""),IF(AND($F2615/INDEX($F$64:$F2616,MATCH(MAX(Q$64:Q2616),Q$64:Q2616,0)-1)&lt;(1-$P$2),MAX(O$64:O2616)&gt;MAX(P$64:P2615)),MAX(O$64:O2616),"")),"")</f>
        <v/>
      </c>
      <c r="Q2616" s="91" t="str">
        <f>IFERROR(IF(E2616="","",IF(O2616&lt;&gt;"",MAX(O$64:O2616)*10+1,IF(AND($F2615/INDEX($F$64:$F2616,MATCH(MAX(Q$64:Q2615),Q$64:Q2615,0)-1)&gt;(1+$O$2),MAX(O$64:O2616)&gt;MAX(P$64:P2615)),MAX(Q$64:Q2615)+1,""))),"")</f>
        <v/>
      </c>
    </row>
    <row r="2617" spans="1:17" x14ac:dyDescent="0.2">
      <c r="A2617" s="13">
        <f>HLOOKUP($E$2,历史数据!$V$3:$AE$5000,ROW(A2615),)</f>
        <v>1277420</v>
      </c>
      <c r="B2617" s="41">
        <v>40388</v>
      </c>
      <c r="C2617" s="100">
        <f>IFERROR(IF(A2617&lt;&gt;0,MAX($C$4:C2616)+1,""),"")</f>
        <v>2560</v>
      </c>
      <c r="D2617" s="100"/>
      <c r="E2617" s="99">
        <f t="shared" si="236"/>
        <v>40473</v>
      </c>
      <c r="F2617" s="101">
        <f>IFERROR(VLOOKUP(E2617,历史数据!AH:AJ,3,),"")</f>
        <v>14.1397077091918</v>
      </c>
      <c r="G2617" s="101">
        <f t="shared" si="232"/>
        <v>13.061745046200706</v>
      </c>
      <c r="H2617" s="105">
        <f t="shared" si="233"/>
        <v>4.2583748037807734E-3</v>
      </c>
      <c r="I2617" s="101">
        <f>IFERROR(VLOOKUP(E2617,历史数据!AH:AJ,2,),"")</f>
        <v>14.3221555506007</v>
      </c>
      <c r="J2617" s="104">
        <f t="shared" si="234"/>
        <v>41</v>
      </c>
      <c r="K2617" s="104" t="str">
        <f>IFERROR(IF(AND(J2616=$H$2*1,MAX(K$64:K2616)=MAX(L$64:L2616)),MAX(K$64:K2616)+1,""),"")</f>
        <v/>
      </c>
      <c r="L2617" s="104" t="str">
        <f>IFERROR(IF(AND($F2616/INDEX($F$64:$F2617,MATCH(MAX(M$64:M2617),M$64:M2617,0)-1)&lt;(1-$P$2),MAX(K$64:K2617)&gt;MAX(L$64:L2616)),MAX(K$64:K2617),""),"")</f>
        <v/>
      </c>
      <c r="M2617" s="104" t="str">
        <f>IFERROR(IF(E2617="","",IF(K2617&lt;&gt;"",MAX(M$64:M2616)+1,IF(AND($F2616/INDEX($F$64:$F2617,MATCH(MAX(M$64:M2616),M$64:M2616,0)-1)&gt;(1+$O$2),MAX(K$64:K2617)&gt;MAX(L$64:L2616)),MAX(M$64:M2616)+1,""))),"")</f>
        <v/>
      </c>
      <c r="N2617" s="91">
        <f t="shared" si="235"/>
        <v>41</v>
      </c>
      <c r="O2617" s="91" t="str">
        <f>IFERROR(IF(AND(N2616=$H$2*1,MAX(O$64:O2616)=MAX(P$64:P2616)),MAX(O$64:O2616)+1,""),"")</f>
        <v/>
      </c>
      <c r="P2617" s="91" t="str">
        <f>IFERROR(IF(MOD(MAX(Q$64:Q2617),10*MAX(O$64:O2617))&lt;=2,IF(AND(F2616/INDEX($F$64:$F2617,MATCH(MAX(O$64:O2617),O$64:O2617,0)-1)&lt;(1-$P$2),MAX(O$64:O2617)&gt;MAX(P$64:P2616)),MAX(O$64:O2617),""),IF(AND($F2616/INDEX($F$64:$F2617,MATCH(MAX(Q$64:Q2617),Q$64:Q2617,0)-1)&lt;(1-$P$2),MAX(O$64:O2617)&gt;MAX(P$64:P2616)),MAX(O$64:O2617),"")),"")</f>
        <v/>
      </c>
      <c r="Q2617" s="91" t="str">
        <f>IFERROR(IF(E2617="","",IF(O2617&lt;&gt;"",MAX(O$64:O2617)*10+1,IF(AND($F2616/INDEX($F$64:$F2617,MATCH(MAX(Q$64:Q2616),Q$64:Q2616,0)-1)&gt;(1+$O$2),MAX(O$64:O2617)&gt;MAX(P$64:P2616)),MAX(Q$64:Q2616)+1,""))),"")</f>
        <v/>
      </c>
    </row>
    <row r="2618" spans="1:17" x14ac:dyDescent="0.2">
      <c r="A2618" s="13">
        <f>HLOOKUP($E$2,历史数据!$V$3:$AE$5000,ROW(A2616),)</f>
        <v>1056125</v>
      </c>
      <c r="B2618" s="41">
        <v>40389</v>
      </c>
      <c r="C2618" s="100">
        <f>IFERROR(IF(A2618&lt;&gt;0,MAX($C$4:C2617)+1,""),"")</f>
        <v>2561</v>
      </c>
      <c r="D2618" s="100"/>
      <c r="E2618" s="99">
        <f t="shared" si="236"/>
        <v>40476</v>
      </c>
      <c r="F2618" s="101">
        <f>IFERROR(VLOOKUP(E2618,历史数据!AH:AJ,3,),"")</f>
        <v>14.504603392009599</v>
      </c>
      <c r="G2618" s="101">
        <f t="shared" si="232"/>
        <v>13.121257794469807</v>
      </c>
      <c r="H2618" s="105">
        <f t="shared" si="233"/>
        <v>4.5562631990287983E-3</v>
      </c>
      <c r="I2618" s="101">
        <f>IFERROR(VLOOKUP(E2618,历史数据!AH:AJ,2,),"")</f>
        <v>14.1397077091918</v>
      </c>
      <c r="J2618" s="104">
        <f t="shared" si="234"/>
        <v>42</v>
      </c>
      <c r="K2618" s="104" t="str">
        <f>IFERROR(IF(AND(J2617=$H$2*1,MAX(K$64:K2617)=MAX(L$64:L2617)),MAX(K$64:K2617)+1,""),"")</f>
        <v/>
      </c>
      <c r="L2618" s="104" t="str">
        <f>IFERROR(IF(AND($F2617/INDEX($F$64:$F2618,MATCH(MAX(M$64:M2618),M$64:M2618,0)-1)&lt;(1-$P$2),MAX(K$64:K2618)&gt;MAX(L$64:L2617)),MAX(K$64:K2618),""),"")</f>
        <v/>
      </c>
      <c r="M2618" s="104" t="str">
        <f>IFERROR(IF(E2618="","",IF(K2618&lt;&gt;"",MAX(M$64:M2617)+1,IF(AND($F2617/INDEX($F$64:$F2618,MATCH(MAX(M$64:M2617),M$64:M2617,0)-1)&gt;(1+$O$2),MAX(K$64:K2618)&gt;MAX(L$64:L2617)),MAX(M$64:M2617)+1,""))),"")</f>
        <v/>
      </c>
      <c r="N2618" s="91">
        <f t="shared" si="235"/>
        <v>42</v>
      </c>
      <c r="O2618" s="91" t="str">
        <f>IFERROR(IF(AND(N2617=$H$2*1,MAX(O$64:O2617)=MAX(P$64:P2617)),MAX(O$64:O2617)+1,""),"")</f>
        <v/>
      </c>
      <c r="P2618" s="91" t="str">
        <f>IFERROR(IF(MOD(MAX(Q$64:Q2618),10*MAX(O$64:O2618))&lt;=2,IF(AND(F2617/INDEX($F$64:$F2618,MATCH(MAX(O$64:O2618),O$64:O2618,0)-1)&lt;(1-$P$2),MAX(O$64:O2618)&gt;MAX(P$64:P2617)),MAX(O$64:O2618),""),IF(AND($F2617/INDEX($F$64:$F2618,MATCH(MAX(Q$64:Q2618),Q$64:Q2618,0)-1)&lt;(1-$P$2),MAX(O$64:O2618)&gt;MAX(P$64:P2617)),MAX(O$64:O2618),"")),"")</f>
        <v/>
      </c>
      <c r="Q2618" s="91" t="str">
        <f>IFERROR(IF(E2618="","",IF(O2618&lt;&gt;"",MAX(O$64:O2618)*10+1,IF(AND($F2617/INDEX($F$64:$F2618,MATCH(MAX(Q$64:Q2617),Q$64:Q2617,0)-1)&gt;(1+$O$2),MAX(O$64:O2618)&gt;MAX(P$64:P2617)),MAX(Q$64:Q2617)+1,""))),"")</f>
        <v/>
      </c>
    </row>
    <row r="2619" spans="1:17" x14ac:dyDescent="0.2">
      <c r="A2619" s="13">
        <f>HLOOKUP($E$2,历史数据!$V$3:$AE$5000,ROW(A2617),)</f>
        <v>692844</v>
      </c>
      <c r="B2619" s="41">
        <v>40392</v>
      </c>
      <c r="C2619" s="100">
        <f>IFERROR(IF(A2619&lt;&gt;0,MAX($C$4:C2618)+1,""),"")</f>
        <v>2562</v>
      </c>
      <c r="D2619" s="100"/>
      <c r="E2619" s="99">
        <f t="shared" si="236"/>
        <v>40477</v>
      </c>
      <c r="F2619" s="101">
        <f>IFERROR(VLOOKUP(E2619,历史数据!AH:AJ,3,),"")</f>
        <v>14.009387822471099</v>
      </c>
      <c r="G2619" s="101">
        <f t="shared" si="232"/>
        <v>13.172516949913268</v>
      </c>
      <c r="H2619" s="105">
        <f t="shared" si="233"/>
        <v>3.9065733061860453E-3</v>
      </c>
      <c r="I2619" s="101">
        <f>IFERROR(VLOOKUP(E2619,历史数据!AH:AJ,2,),"")</f>
        <v>14.543699358025799</v>
      </c>
      <c r="J2619" s="104">
        <f t="shared" si="234"/>
        <v>43</v>
      </c>
      <c r="K2619" s="104" t="str">
        <f>IFERROR(IF(AND(J2618=$H$2*1,MAX(K$64:K2618)=MAX(L$64:L2618)),MAX(K$64:K2618)+1,""),"")</f>
        <v/>
      </c>
      <c r="L2619" s="104" t="str">
        <f>IFERROR(IF(AND($F2618/INDEX($F$64:$F2619,MATCH(MAX(M$64:M2619),M$64:M2619,0)-1)&lt;(1-$P$2),MAX(K$64:K2619)&gt;MAX(L$64:L2618)),MAX(K$64:K2619),""),"")</f>
        <v/>
      </c>
      <c r="M2619" s="104" t="str">
        <f>IFERROR(IF(E2619="","",IF(K2619&lt;&gt;"",MAX(M$64:M2618)+1,IF(AND($F2618/INDEX($F$64:$F2619,MATCH(MAX(M$64:M2618),M$64:M2618,0)-1)&gt;(1+$O$2),MAX(K$64:K2619)&gt;MAX(L$64:L2618)),MAX(M$64:M2618)+1,""))),"")</f>
        <v/>
      </c>
      <c r="N2619" s="91">
        <f t="shared" si="235"/>
        <v>43</v>
      </c>
      <c r="O2619" s="91" t="str">
        <f>IFERROR(IF(AND(N2618=$H$2*1,MAX(O$64:O2618)=MAX(P$64:P2618)),MAX(O$64:O2618)+1,""),"")</f>
        <v/>
      </c>
      <c r="P2619" s="91" t="str">
        <f>IFERROR(IF(MOD(MAX(Q$64:Q2619),10*MAX(O$64:O2619))&lt;=2,IF(AND(F2618/INDEX($F$64:$F2619,MATCH(MAX(O$64:O2619),O$64:O2619,0)-1)&lt;(1-$P$2),MAX(O$64:O2619)&gt;MAX(P$64:P2618)),MAX(O$64:O2619),""),IF(AND($F2618/INDEX($F$64:$F2619,MATCH(MAX(Q$64:Q2619),Q$64:Q2619,0)-1)&lt;(1-$P$2),MAX(O$64:O2619)&gt;MAX(P$64:P2618)),MAX(O$64:O2619),"")),"")</f>
        <v/>
      </c>
      <c r="Q2619" s="91" t="str">
        <f>IFERROR(IF(E2619="","",IF(O2619&lt;&gt;"",MAX(O$64:O2619)*10+1,IF(AND($F2618/INDEX($F$64:$F2619,MATCH(MAX(Q$64:Q2618),Q$64:Q2618,0)-1)&gt;(1+$O$2),MAX(O$64:O2619)&gt;MAX(P$64:P2618)),MAX(Q$64:Q2618)+1,""))),"")</f>
        <v/>
      </c>
    </row>
    <row r="2620" spans="1:17" x14ac:dyDescent="0.2">
      <c r="A2620" s="13">
        <f>HLOOKUP($E$2,历史数据!$V$3:$AE$5000,ROW(A2618),)</f>
        <v>1093748</v>
      </c>
      <c r="B2620" s="41">
        <v>40393</v>
      </c>
      <c r="C2620" s="100">
        <f>IFERROR(IF(A2620&lt;&gt;0,MAX($C$4:C2619)+1,""),"")</f>
        <v>2563</v>
      </c>
      <c r="D2620" s="100"/>
      <c r="E2620" s="99">
        <f t="shared" si="236"/>
        <v>40478</v>
      </c>
      <c r="F2620" s="101">
        <f>IFERROR(VLOOKUP(E2620,历史数据!AH:AJ,3,),"")</f>
        <v>14.1397077091918</v>
      </c>
      <c r="G2620" s="101">
        <f t="shared" si="232"/>
        <v>13.220952507811116</v>
      </c>
      <c r="H2620" s="105">
        <f t="shared" si="233"/>
        <v>3.6770161755736996E-3</v>
      </c>
      <c r="I2620" s="101">
        <f>IFERROR(VLOOKUP(E2620,历史数据!AH:AJ,2,),"")</f>
        <v>13.813907992390099</v>
      </c>
      <c r="J2620" s="104">
        <f t="shared" si="234"/>
        <v>44</v>
      </c>
      <c r="K2620" s="104" t="str">
        <f>IFERROR(IF(AND(J2619=$H$2*1,MAX(K$64:K2619)=MAX(L$64:L2619)),MAX(K$64:K2619)+1,""),"")</f>
        <v/>
      </c>
      <c r="L2620" s="104" t="str">
        <f>IFERROR(IF(AND($F2619/INDEX($F$64:$F2620,MATCH(MAX(M$64:M2620),M$64:M2620,0)-1)&lt;(1-$P$2),MAX(K$64:K2620)&gt;MAX(L$64:L2619)),MAX(K$64:K2620),""),"")</f>
        <v/>
      </c>
      <c r="M2620" s="104" t="str">
        <f>IFERROR(IF(E2620="","",IF(K2620&lt;&gt;"",MAX(M$64:M2619)+1,IF(AND($F2619/INDEX($F$64:$F2620,MATCH(MAX(M$64:M2619),M$64:M2619,0)-1)&gt;(1+$O$2),MAX(K$64:K2620)&gt;MAX(L$64:L2619)),MAX(M$64:M2619)+1,""))),"")</f>
        <v/>
      </c>
      <c r="N2620" s="91">
        <f t="shared" si="235"/>
        <v>44</v>
      </c>
      <c r="O2620" s="91" t="str">
        <f>IFERROR(IF(AND(N2619=$H$2*1,MAX(O$64:O2619)=MAX(P$64:P2619)),MAX(O$64:O2619)+1,""),"")</f>
        <v/>
      </c>
      <c r="P2620" s="91" t="str">
        <f>IFERROR(IF(MOD(MAX(Q$64:Q2620),10*MAX(O$64:O2620))&lt;=2,IF(AND(F2619/INDEX($F$64:$F2620,MATCH(MAX(O$64:O2620),O$64:O2620,0)-1)&lt;(1-$P$2),MAX(O$64:O2620)&gt;MAX(P$64:P2619)),MAX(O$64:O2620),""),IF(AND($F2619/INDEX($F$64:$F2620,MATCH(MAX(Q$64:Q2620),Q$64:Q2620,0)-1)&lt;(1-$P$2),MAX(O$64:O2620)&gt;MAX(P$64:P2619)),MAX(O$64:O2620),"")),"")</f>
        <v/>
      </c>
      <c r="Q2620" s="91" t="str">
        <f>IFERROR(IF(E2620="","",IF(O2620&lt;&gt;"",MAX(O$64:O2620)*10+1,IF(AND($F2619/INDEX($F$64:$F2620,MATCH(MAX(Q$64:Q2619),Q$64:Q2619,0)-1)&gt;(1+$O$2),MAX(O$64:O2620)&gt;MAX(P$64:P2619)),MAX(Q$64:Q2619)+1,""))),"")</f>
        <v/>
      </c>
    </row>
    <row r="2621" spans="1:17" x14ac:dyDescent="0.2">
      <c r="A2621" s="13">
        <f>HLOOKUP($E$2,历史数据!$V$3:$AE$5000,ROW(A2619),)</f>
        <v>988510</v>
      </c>
      <c r="B2621" s="41">
        <v>40394</v>
      </c>
      <c r="C2621" s="100">
        <f>IFERROR(IF(A2621&lt;&gt;0,MAX($C$4:C2620)+1,""),"")</f>
        <v>2564</v>
      </c>
      <c r="D2621" s="100"/>
      <c r="E2621" s="99">
        <f t="shared" si="236"/>
        <v>40479</v>
      </c>
      <c r="F2621" s="101">
        <f>IFERROR(VLOOKUP(E2621,历史数据!AH:AJ,3,),"")</f>
        <v>13.970291856454899</v>
      </c>
      <c r="G2621" s="101">
        <f t="shared" si="232"/>
        <v>13.268519266464157</v>
      </c>
      <c r="H2621" s="105">
        <f t="shared" si="233"/>
        <v>3.597831444061006E-3</v>
      </c>
      <c r="I2621" s="101">
        <f>IFERROR(VLOOKUP(E2621,历史数据!AH:AJ,2,),"")</f>
        <v>14.1397077091918</v>
      </c>
      <c r="J2621" s="104">
        <f t="shared" si="234"/>
        <v>45</v>
      </c>
      <c r="K2621" s="104" t="str">
        <f>IFERROR(IF(AND(J2620=$H$2*1,MAX(K$64:K2620)=MAX(L$64:L2620)),MAX(K$64:K2620)+1,""),"")</f>
        <v/>
      </c>
      <c r="L2621" s="104" t="str">
        <f>IFERROR(IF(AND($F2620/INDEX($F$64:$F2621,MATCH(MAX(M$64:M2621),M$64:M2621,0)-1)&lt;(1-$P$2),MAX(K$64:K2621)&gt;MAX(L$64:L2620)),MAX(K$64:K2621),""),"")</f>
        <v/>
      </c>
      <c r="M2621" s="104" t="str">
        <f>IFERROR(IF(E2621="","",IF(K2621&lt;&gt;"",MAX(M$64:M2620)+1,IF(AND($F2620/INDEX($F$64:$F2621,MATCH(MAX(M$64:M2620),M$64:M2620,0)-1)&gt;(1+$O$2),MAX(K$64:K2621)&gt;MAX(L$64:L2620)),MAX(M$64:M2620)+1,""))),"")</f>
        <v/>
      </c>
      <c r="N2621" s="91">
        <f t="shared" si="235"/>
        <v>45</v>
      </c>
      <c r="O2621" s="91" t="str">
        <f>IFERROR(IF(AND(N2620=$H$2*1,MAX(O$64:O2620)=MAX(P$64:P2620)),MAX(O$64:O2620)+1,""),"")</f>
        <v/>
      </c>
      <c r="P2621" s="91" t="str">
        <f>IFERROR(IF(MOD(MAX(Q$64:Q2621),10*MAX(O$64:O2621))&lt;=2,IF(AND(F2620/INDEX($F$64:$F2621,MATCH(MAX(O$64:O2621),O$64:O2621,0)-1)&lt;(1-$P$2),MAX(O$64:O2621)&gt;MAX(P$64:P2620)),MAX(O$64:O2621),""),IF(AND($F2620/INDEX($F$64:$F2621,MATCH(MAX(Q$64:Q2621),Q$64:Q2621,0)-1)&lt;(1-$P$2),MAX(O$64:O2621)&gt;MAX(P$64:P2620)),MAX(O$64:O2621),"")),"")</f>
        <v/>
      </c>
      <c r="Q2621" s="91" t="str">
        <f>IFERROR(IF(E2621="","",IF(O2621&lt;&gt;"",MAX(O$64:O2621)*10+1,IF(AND($F2620/INDEX($F$64:$F2621,MATCH(MAX(Q$64:Q2620),Q$64:Q2620,0)-1)&gt;(1+$O$2),MAX(O$64:O2621)&gt;MAX(P$64:P2620)),MAX(Q$64:Q2620)+1,""))),"")</f>
        <v/>
      </c>
    </row>
    <row r="2622" spans="1:17" x14ac:dyDescent="0.2">
      <c r="A2622" s="13">
        <f>HLOOKUP($E$2,历史数据!$V$3:$AE$5000,ROW(A2620),)</f>
        <v>679090</v>
      </c>
      <c r="B2622" s="41">
        <v>40395</v>
      </c>
      <c r="C2622" s="100">
        <f>IFERROR(IF(A2622&lt;&gt;0,MAX($C$4:C2621)+1,""),"")</f>
        <v>2565</v>
      </c>
      <c r="D2622" s="100"/>
      <c r="E2622" s="99">
        <f t="shared" si="236"/>
        <v>40480</v>
      </c>
      <c r="F2622" s="101">
        <f>IFERROR(VLOOKUP(E2622,历史数据!AH:AJ,3,),"")</f>
        <v>13.970291856454899</v>
      </c>
      <c r="G2622" s="101">
        <f t="shared" si="232"/>
        <v>13.318909622662812</v>
      </c>
      <c r="H2622" s="105">
        <f t="shared" si="233"/>
        <v>3.797737726922934E-3</v>
      </c>
      <c r="I2622" s="101">
        <f>IFERROR(VLOOKUP(E2622,历史数据!AH:AJ,2,),"")</f>
        <v>13.970291856454899</v>
      </c>
      <c r="J2622" s="104">
        <f t="shared" si="234"/>
        <v>46</v>
      </c>
      <c r="K2622" s="104" t="str">
        <f>IFERROR(IF(AND(J2621=$H$2*1,MAX(K$64:K2621)=MAX(L$64:L2621)),MAX(K$64:K2621)+1,""),"")</f>
        <v/>
      </c>
      <c r="L2622" s="104" t="str">
        <f>IFERROR(IF(AND($F2621/INDEX($F$64:$F2622,MATCH(MAX(M$64:M2622),M$64:M2622,0)-1)&lt;(1-$P$2),MAX(K$64:K2622)&gt;MAX(L$64:L2621)),MAX(K$64:K2622),""),"")</f>
        <v/>
      </c>
      <c r="M2622" s="104" t="str">
        <f>IFERROR(IF(E2622="","",IF(K2622&lt;&gt;"",MAX(M$64:M2621)+1,IF(AND($F2621/INDEX($F$64:$F2622,MATCH(MAX(M$64:M2621),M$64:M2621,0)-1)&gt;(1+$O$2),MAX(K$64:K2622)&gt;MAX(L$64:L2621)),MAX(M$64:M2621)+1,""))),"")</f>
        <v/>
      </c>
      <c r="N2622" s="91">
        <f t="shared" si="235"/>
        <v>46</v>
      </c>
      <c r="O2622" s="91" t="str">
        <f>IFERROR(IF(AND(N2621=$H$2*1,MAX(O$64:O2621)=MAX(P$64:P2621)),MAX(O$64:O2621)+1,""),"")</f>
        <v/>
      </c>
      <c r="P2622" s="91" t="str">
        <f>IFERROR(IF(MOD(MAX(Q$64:Q2622),10*MAX(O$64:O2622))&lt;=2,IF(AND(F2621/INDEX($F$64:$F2622,MATCH(MAX(O$64:O2622),O$64:O2622,0)-1)&lt;(1-$P$2),MAX(O$64:O2622)&gt;MAX(P$64:P2621)),MAX(O$64:O2622),""),IF(AND($F2621/INDEX($F$64:$F2622,MATCH(MAX(Q$64:Q2622),Q$64:Q2622,0)-1)&lt;(1-$P$2),MAX(O$64:O2622)&gt;MAX(P$64:P2621)),MAX(O$64:O2622),"")),"")</f>
        <v/>
      </c>
      <c r="Q2622" s="91" t="str">
        <f>IFERROR(IF(E2622="","",IF(O2622&lt;&gt;"",MAX(O$64:O2622)*10+1,IF(AND($F2621/INDEX($F$64:$F2622,MATCH(MAX(Q$64:Q2621),Q$64:Q2621,0)-1)&gt;(1+$O$2),MAX(O$64:O2622)&gt;MAX(P$64:P2621)),MAX(Q$64:Q2621)+1,""))),"")</f>
        <v/>
      </c>
    </row>
    <row r="2623" spans="1:17" x14ac:dyDescent="0.2">
      <c r="A2623" s="13">
        <f>HLOOKUP($E$2,历史数据!$V$3:$AE$5000,ROW(A2621),)</f>
        <v>818183</v>
      </c>
      <c r="B2623" s="41">
        <v>40396</v>
      </c>
      <c r="C2623" s="100">
        <f>IFERROR(IF(A2623&lt;&gt;0,MAX($C$4:C2622)+1,""),"")</f>
        <v>2566</v>
      </c>
      <c r="D2623" s="100"/>
      <c r="E2623" s="99">
        <f t="shared" si="236"/>
        <v>40483</v>
      </c>
      <c r="F2623" s="101">
        <f>IFERROR(VLOOKUP(E2623,历史数据!AH:AJ,3,),"")</f>
        <v>13.9963558337991</v>
      </c>
      <c r="G2623" s="101">
        <f t="shared" si="232"/>
        <v>13.368213979805466</v>
      </c>
      <c r="H2623" s="105">
        <f t="shared" si="233"/>
        <v>3.7018313465211339E-3</v>
      </c>
      <c r="I2623" s="101">
        <f>IFERROR(VLOOKUP(E2623,历史数据!AH:AJ,2,),"")</f>
        <v>13.9442278791108</v>
      </c>
      <c r="J2623" s="104">
        <f t="shared" si="234"/>
        <v>47</v>
      </c>
      <c r="K2623" s="104" t="str">
        <f>IFERROR(IF(AND(J2622=$H$2*1,MAX(K$64:K2622)=MAX(L$64:L2622)),MAX(K$64:K2622)+1,""),"")</f>
        <v/>
      </c>
      <c r="L2623" s="104" t="str">
        <f>IFERROR(IF(AND($F2622/INDEX($F$64:$F2623,MATCH(MAX(M$64:M2623),M$64:M2623,0)-1)&lt;(1-$P$2),MAX(K$64:K2623)&gt;MAX(L$64:L2622)),MAX(K$64:K2623),""),"")</f>
        <v/>
      </c>
      <c r="M2623" s="104" t="str">
        <f>IFERROR(IF(E2623="","",IF(K2623&lt;&gt;"",MAX(M$64:M2622)+1,IF(AND($F2622/INDEX($F$64:$F2623,MATCH(MAX(M$64:M2622),M$64:M2622,0)-1)&gt;(1+$O$2),MAX(K$64:K2623)&gt;MAX(L$64:L2622)),MAX(M$64:M2622)+1,""))),"")</f>
        <v/>
      </c>
      <c r="N2623" s="91">
        <f t="shared" si="235"/>
        <v>47</v>
      </c>
      <c r="O2623" s="91" t="str">
        <f>IFERROR(IF(AND(N2622=$H$2*1,MAX(O$64:O2622)=MAX(P$64:P2622)),MAX(O$64:O2622)+1,""),"")</f>
        <v/>
      </c>
      <c r="P2623" s="91" t="str">
        <f>IFERROR(IF(MOD(MAX(Q$64:Q2623),10*MAX(O$64:O2623))&lt;=2,IF(AND(F2622/INDEX($F$64:$F2623,MATCH(MAX(O$64:O2623),O$64:O2623,0)-1)&lt;(1-$P$2),MAX(O$64:O2623)&gt;MAX(P$64:P2622)),MAX(O$64:O2623),""),IF(AND($F2622/INDEX($F$64:$F2623,MATCH(MAX(Q$64:Q2623),Q$64:Q2623,0)-1)&lt;(1-$P$2),MAX(O$64:O2623)&gt;MAX(P$64:P2622)),MAX(O$64:O2623),"")),"")</f>
        <v/>
      </c>
      <c r="Q2623" s="91" t="str">
        <f>IFERROR(IF(E2623="","",IF(O2623&lt;&gt;"",MAX(O$64:O2623)*10+1,IF(AND($F2622/INDEX($F$64:$F2623,MATCH(MAX(Q$64:Q2622),Q$64:Q2622,0)-1)&gt;(1+$O$2),MAX(O$64:O2623)&gt;MAX(P$64:P2622)),MAX(Q$64:Q2622)+1,""))),"")</f>
        <v/>
      </c>
    </row>
    <row r="2624" spans="1:17" x14ac:dyDescent="0.2">
      <c r="A2624" s="13">
        <f>HLOOKUP($E$2,历史数据!$V$3:$AE$5000,ROW(A2622),)</f>
        <v>1511946</v>
      </c>
      <c r="B2624" s="41">
        <v>40399</v>
      </c>
      <c r="C2624" s="100">
        <f>IFERROR(IF(A2624&lt;&gt;0,MAX($C$4:C2623)+1,""),"")</f>
        <v>2567</v>
      </c>
      <c r="D2624" s="100"/>
      <c r="E2624" s="99">
        <f t="shared" si="236"/>
        <v>40484</v>
      </c>
      <c r="F2624" s="101">
        <f>IFERROR(VLOOKUP(E2624,历史数据!AH:AJ,3,),"")</f>
        <v>13.774812026373899</v>
      </c>
      <c r="G2624" s="101">
        <f t="shared" si="232"/>
        <v>13.411653942045685</v>
      </c>
      <c r="H2624" s="105">
        <f t="shared" si="233"/>
        <v>3.2494963280691458E-3</v>
      </c>
      <c r="I2624" s="101">
        <f>IFERROR(VLOOKUP(E2624,历史数据!AH:AJ,2,),"")</f>
        <v>14.0745477658315</v>
      </c>
      <c r="J2624" s="104">
        <f t="shared" si="234"/>
        <v>48</v>
      </c>
      <c r="K2624" s="104" t="str">
        <f>IFERROR(IF(AND(J2623=$H$2*1,MAX(K$64:K2623)=MAX(L$64:L2623)),MAX(K$64:K2623)+1,""),"")</f>
        <v/>
      </c>
      <c r="L2624" s="104" t="str">
        <f>IFERROR(IF(AND($F2623/INDEX($F$64:$F2624,MATCH(MAX(M$64:M2624),M$64:M2624,0)-1)&lt;(1-$P$2),MAX(K$64:K2624)&gt;MAX(L$64:L2623)),MAX(K$64:K2624),""),"")</f>
        <v/>
      </c>
      <c r="M2624" s="104" t="str">
        <f>IFERROR(IF(E2624="","",IF(K2624&lt;&gt;"",MAX(M$64:M2623)+1,IF(AND($F2623/INDEX($F$64:$F2624,MATCH(MAX(M$64:M2623),M$64:M2623,0)-1)&gt;(1+$O$2),MAX(K$64:K2624)&gt;MAX(L$64:L2623)),MAX(M$64:M2623)+1,""))),"")</f>
        <v/>
      </c>
      <c r="N2624" s="91">
        <f t="shared" si="235"/>
        <v>48</v>
      </c>
      <c r="O2624" s="91" t="str">
        <f>IFERROR(IF(AND(N2623=$H$2*1,MAX(O$64:O2623)=MAX(P$64:P2623)),MAX(O$64:O2623)+1,""),"")</f>
        <v/>
      </c>
      <c r="P2624" s="91" t="str">
        <f>IFERROR(IF(MOD(MAX(Q$64:Q2624),10*MAX(O$64:O2624))&lt;=2,IF(AND(F2623/INDEX($F$64:$F2624,MATCH(MAX(O$64:O2624),O$64:O2624,0)-1)&lt;(1-$P$2),MAX(O$64:O2624)&gt;MAX(P$64:P2623)),MAX(O$64:O2624),""),IF(AND($F2623/INDEX($F$64:$F2624,MATCH(MAX(Q$64:Q2624),Q$64:Q2624,0)-1)&lt;(1-$P$2),MAX(O$64:O2624)&gt;MAX(P$64:P2623)),MAX(O$64:O2624),"")),"")</f>
        <v/>
      </c>
      <c r="Q2624" s="91" t="str">
        <f>IFERROR(IF(E2624="","",IF(O2624&lt;&gt;"",MAX(O$64:O2624)*10+1,IF(AND($F2623/INDEX($F$64:$F2624,MATCH(MAX(Q$64:Q2623),Q$64:Q2623,0)-1)&gt;(1+$O$2),MAX(O$64:O2624)&gt;MAX(P$64:P2623)),MAX(Q$64:Q2623)+1,""))),"")</f>
        <v/>
      </c>
    </row>
    <row r="2625" spans="1:17" x14ac:dyDescent="0.2">
      <c r="A2625" s="13">
        <f>HLOOKUP($E$2,历史数据!$V$3:$AE$5000,ROW(A2623),)</f>
        <v>967274</v>
      </c>
      <c r="B2625" s="41">
        <v>40400</v>
      </c>
      <c r="C2625" s="100">
        <f>IFERROR(IF(A2625&lt;&gt;0,MAX($C$4:C2624)+1,""),"")</f>
        <v>2568</v>
      </c>
      <c r="D2625" s="100"/>
      <c r="E2625" s="99">
        <f t="shared" si="236"/>
        <v>40485</v>
      </c>
      <c r="F2625" s="101">
        <f>IFERROR(VLOOKUP(E2625,历史数据!AH:AJ,3,),"")</f>
        <v>13.7096520830136</v>
      </c>
      <c r="G2625" s="101">
        <f t="shared" ref="G2625:G2688" si="237">IFERROR(IF(E2625="","",AVERAGE(F2566:F2625)),"")</f>
        <v>13.453573505607496</v>
      </c>
      <c r="H2625" s="105">
        <f t="shared" si="233"/>
        <v>3.1256073071190826E-3</v>
      </c>
      <c r="I2625" s="101">
        <f>IFERROR(VLOOKUP(E2625,历史数据!AH:AJ,2,),"")</f>
        <v>13.8269399810622</v>
      </c>
      <c r="J2625" s="104">
        <f t="shared" si="234"/>
        <v>49</v>
      </c>
      <c r="K2625" s="104" t="str">
        <f>IFERROR(IF(AND(J2624=$H$2*1,MAX(K$64:K2624)=MAX(L$64:L2624)),MAX(K$64:K2624)+1,""),"")</f>
        <v/>
      </c>
      <c r="L2625" s="104" t="str">
        <f>IFERROR(IF(AND($F2624/INDEX($F$64:$F2625,MATCH(MAX(M$64:M2625),M$64:M2625,0)-1)&lt;(1-$P$2),MAX(K$64:K2625)&gt;MAX(L$64:L2624)),MAX(K$64:K2625),""),"")</f>
        <v/>
      </c>
      <c r="M2625" s="104" t="str">
        <f>IFERROR(IF(E2625="","",IF(K2625&lt;&gt;"",MAX(M$64:M2624)+1,IF(AND($F2624/INDEX($F$64:$F2625,MATCH(MAX(M$64:M2624),M$64:M2624,0)-1)&gt;(1+$O$2),MAX(K$64:K2625)&gt;MAX(L$64:L2624)),MAX(M$64:M2624)+1,""))),"")</f>
        <v/>
      </c>
      <c r="N2625" s="91">
        <f t="shared" si="235"/>
        <v>49</v>
      </c>
      <c r="O2625" s="91" t="str">
        <f>IFERROR(IF(AND(N2624=$H$2*1,MAX(O$64:O2624)=MAX(P$64:P2624)),MAX(O$64:O2624)+1,""),"")</f>
        <v/>
      </c>
      <c r="P2625" s="91" t="str">
        <f>IFERROR(IF(MOD(MAX(Q$64:Q2625),10*MAX(O$64:O2625))&lt;=2,IF(AND(F2624/INDEX($F$64:$F2625,MATCH(MAX(O$64:O2625),O$64:O2625,0)-1)&lt;(1-$P$2),MAX(O$64:O2625)&gt;MAX(P$64:P2624)),MAX(O$64:O2625),""),IF(AND($F2624/INDEX($F$64:$F2625,MATCH(MAX(Q$64:Q2625),Q$64:Q2625,0)-1)&lt;(1-$P$2),MAX(O$64:O2625)&gt;MAX(P$64:P2624)),MAX(O$64:O2625),"")),"")</f>
        <v/>
      </c>
      <c r="Q2625" s="91" t="str">
        <f>IFERROR(IF(E2625="","",IF(O2625&lt;&gt;"",MAX(O$64:O2625)*10+1,IF(AND($F2624/INDEX($F$64:$F2625,MATCH(MAX(Q$64:Q2624),Q$64:Q2624,0)-1)&gt;(1+$O$2),MAX(O$64:O2625)&gt;MAX(P$64:P2624)),MAX(Q$64:Q2624)+1,""))),"")</f>
        <v/>
      </c>
    </row>
    <row r="2626" spans="1:17" x14ac:dyDescent="0.2">
      <c r="A2626" s="13">
        <f>HLOOKUP($E$2,历史数据!$V$3:$AE$5000,ROW(A2624),)</f>
        <v>639467</v>
      </c>
      <c r="B2626" s="41">
        <v>40401</v>
      </c>
      <c r="C2626" s="100">
        <f>IFERROR(IF(A2626&lt;&gt;0,MAX($C$4:C2625)+1,""),"")</f>
        <v>2569</v>
      </c>
      <c r="D2626" s="100"/>
      <c r="E2626" s="99">
        <f t="shared" si="236"/>
        <v>40486</v>
      </c>
      <c r="F2626" s="101">
        <f>IFERROR(VLOOKUP(E2626,历史数据!AH:AJ,3,),"")</f>
        <v>13.892099924422499</v>
      </c>
      <c r="G2626" s="101">
        <f t="shared" si="237"/>
        <v>13.495493069169306</v>
      </c>
      <c r="H2626" s="105">
        <f t="shared" ref="H2626:H2689" si="238">IFERROR(G2626/G2625-1,"")</f>
        <v>3.1158683263103892E-3</v>
      </c>
      <c r="I2626" s="101">
        <f>IFERROR(VLOOKUP(E2626,历史数据!AH:AJ,2,),"")</f>
        <v>13.7096520830136</v>
      </c>
      <c r="J2626" s="104">
        <f t="shared" ref="J2626:J2689" si="239">IFERROR(IF(L2626&lt;&gt;"","0",IF(AND($H2626&gt;0,$F2626&gt;$G2626),J2625+1,0)),"")</f>
        <v>50</v>
      </c>
      <c r="K2626" s="104" t="str">
        <f>IFERROR(IF(AND(J2625=$H$2*1,MAX(K$64:K2625)=MAX(L$64:L2625)),MAX(K$64:K2625)+1,""),"")</f>
        <v/>
      </c>
      <c r="L2626" s="104" t="str">
        <f>IFERROR(IF(AND($F2625/INDEX($F$64:$F2626,MATCH(MAX(M$64:M2626),M$64:M2626,0)-1)&lt;(1-$P$2),MAX(K$64:K2626)&gt;MAX(L$64:L2625)),MAX(K$64:K2626),""),"")</f>
        <v/>
      </c>
      <c r="M2626" s="104" t="str">
        <f>IFERROR(IF(E2626="","",IF(K2626&lt;&gt;"",MAX(M$64:M2625)+1,IF(AND($F2625/INDEX($F$64:$F2626,MATCH(MAX(M$64:M2625),M$64:M2625,0)-1)&gt;(1+$O$2),MAX(K$64:K2626)&gt;MAX(L$64:L2625)),MAX(M$64:M2625)+1,""))),"")</f>
        <v/>
      </c>
      <c r="N2626" s="91">
        <f t="shared" ref="N2626:N2689" si="240">IFERROR(IF(P2626&lt;&gt;"","0",IF(AND($H2626&gt;0,$F2626&gt;$G2626),N2625+1,0)),"")</f>
        <v>50</v>
      </c>
      <c r="O2626" s="91" t="str">
        <f>IFERROR(IF(AND(N2625=$H$2*1,MAX(O$64:O2625)=MAX(P$64:P2625)),MAX(O$64:O2625)+1,""),"")</f>
        <v/>
      </c>
      <c r="P2626" s="91" t="str">
        <f>IFERROR(IF(MOD(MAX(Q$64:Q2626),10*MAX(O$64:O2626))&lt;=2,IF(AND(F2625/INDEX($F$64:$F2626,MATCH(MAX(O$64:O2626),O$64:O2626,0)-1)&lt;(1-$P$2),MAX(O$64:O2626)&gt;MAX(P$64:P2625)),MAX(O$64:O2626),""),IF(AND($F2625/INDEX($F$64:$F2626,MATCH(MAX(Q$64:Q2626),Q$64:Q2626,0)-1)&lt;(1-$P$2),MAX(O$64:O2626)&gt;MAX(P$64:P2625)),MAX(O$64:O2626),"")),"")</f>
        <v/>
      </c>
      <c r="Q2626" s="91" t="str">
        <f>IFERROR(IF(E2626="","",IF(O2626&lt;&gt;"",MAX(O$64:O2626)*10+1,IF(AND($F2625/INDEX($F$64:$F2626,MATCH(MAX(Q$64:Q2625),Q$64:Q2625,0)-1)&gt;(1+$O$2),MAX(O$64:O2626)&gt;MAX(P$64:P2625)),MAX(Q$64:Q2625)+1,""))),"")</f>
        <v/>
      </c>
    </row>
    <row r="2627" spans="1:17" x14ac:dyDescent="0.2">
      <c r="A2627" s="13">
        <f>HLOOKUP($E$2,历史数据!$V$3:$AE$5000,ROW(A2625),)</f>
        <v>1248101</v>
      </c>
      <c r="B2627" s="41">
        <v>40402</v>
      </c>
      <c r="C2627" s="100">
        <f>IFERROR(IF(A2627&lt;&gt;0,MAX($C$4:C2626)+1,""),"")</f>
        <v>2570</v>
      </c>
      <c r="D2627" s="100"/>
      <c r="E2627" s="99">
        <f t="shared" si="236"/>
        <v>40487</v>
      </c>
      <c r="F2627" s="101">
        <f>IFERROR(VLOOKUP(E2627,历史数据!AH:AJ,3,),"")</f>
        <v>13.970291856454899</v>
      </c>
      <c r="G2627" s="101">
        <f t="shared" si="237"/>
        <v>13.536543833486315</v>
      </c>
      <c r="H2627" s="105">
        <f t="shared" si="238"/>
        <v>3.0418128560851798E-3</v>
      </c>
      <c r="I2627" s="101">
        <f>IFERROR(VLOOKUP(E2627,历史数据!AH:AJ,2,),"")</f>
        <v>13.9442278791108</v>
      </c>
      <c r="J2627" s="104">
        <f t="shared" si="239"/>
        <v>51</v>
      </c>
      <c r="K2627" s="104" t="str">
        <f>IFERROR(IF(AND(J2626=$H$2*1,MAX(K$64:K2626)=MAX(L$64:L2626)),MAX(K$64:K2626)+1,""),"")</f>
        <v/>
      </c>
      <c r="L2627" s="104" t="str">
        <f>IFERROR(IF(AND($F2626/INDEX($F$64:$F2627,MATCH(MAX(M$64:M2627),M$64:M2627,0)-1)&lt;(1-$P$2),MAX(K$64:K2627)&gt;MAX(L$64:L2626)),MAX(K$64:K2627),""),"")</f>
        <v/>
      </c>
      <c r="M2627" s="104" t="str">
        <f>IFERROR(IF(E2627="","",IF(K2627&lt;&gt;"",MAX(M$64:M2626)+1,IF(AND($F2626/INDEX($F$64:$F2627,MATCH(MAX(M$64:M2626),M$64:M2626,0)-1)&gt;(1+$O$2),MAX(K$64:K2627)&gt;MAX(L$64:L2626)),MAX(M$64:M2626)+1,""))),"")</f>
        <v/>
      </c>
      <c r="N2627" s="91">
        <f t="shared" si="240"/>
        <v>51</v>
      </c>
      <c r="O2627" s="91" t="str">
        <f>IFERROR(IF(AND(N2626=$H$2*1,MAX(O$64:O2626)=MAX(P$64:P2626)),MAX(O$64:O2626)+1,""),"")</f>
        <v/>
      </c>
      <c r="P2627" s="91" t="str">
        <f>IFERROR(IF(MOD(MAX(Q$64:Q2627),10*MAX(O$64:O2627))&lt;=2,IF(AND(F2626/INDEX($F$64:$F2627,MATCH(MAX(O$64:O2627),O$64:O2627,0)-1)&lt;(1-$P$2),MAX(O$64:O2627)&gt;MAX(P$64:P2626)),MAX(O$64:O2627),""),IF(AND($F2626/INDEX($F$64:$F2627,MATCH(MAX(Q$64:Q2627),Q$64:Q2627,0)-1)&lt;(1-$P$2),MAX(O$64:O2627)&gt;MAX(P$64:P2626)),MAX(O$64:O2627),"")),"")</f>
        <v/>
      </c>
      <c r="Q2627" s="91" t="str">
        <f>IFERROR(IF(E2627="","",IF(O2627&lt;&gt;"",MAX(O$64:O2627)*10+1,IF(AND($F2626/INDEX($F$64:$F2627,MATCH(MAX(Q$64:Q2626),Q$64:Q2626,0)-1)&gt;(1+$O$2),MAX(O$64:O2627)&gt;MAX(P$64:P2626)),MAX(Q$64:Q2626)+1,""))),"")</f>
        <v/>
      </c>
    </row>
    <row r="2628" spans="1:17" x14ac:dyDescent="0.2">
      <c r="A2628" s="13">
        <f>HLOOKUP($E$2,历史数据!$V$3:$AE$5000,ROW(A2626),)</f>
        <v>792301</v>
      </c>
      <c r="B2628" s="41">
        <v>40403</v>
      </c>
      <c r="C2628" s="100">
        <f>IFERROR(IF(A2628&lt;&gt;0,MAX($C$4:C2627)+1,""),"")</f>
        <v>2571</v>
      </c>
      <c r="D2628" s="100"/>
      <c r="E2628" s="99">
        <f t="shared" si="236"/>
        <v>40490</v>
      </c>
      <c r="F2628" s="101">
        <f>IFERROR(VLOOKUP(E2628,历史数据!AH:AJ,3,),"")</f>
        <v>14.6740192447465</v>
      </c>
      <c r="G2628" s="101">
        <f t="shared" si="237"/>
        <v>13.589323387608182</v>
      </c>
      <c r="H2628" s="105">
        <f t="shared" si="238"/>
        <v>3.8990420871909404E-3</v>
      </c>
      <c r="I2628" s="101">
        <f>IFERROR(VLOOKUP(E2628,历史数据!AH:AJ,2,),"")</f>
        <v>13.931195890438699</v>
      </c>
      <c r="J2628" s="104">
        <f t="shared" si="239"/>
        <v>52</v>
      </c>
      <c r="K2628" s="104" t="str">
        <f>IFERROR(IF(AND(J2627=$H$2*1,MAX(K$64:K2627)=MAX(L$64:L2627)),MAX(K$64:K2627)+1,""),"")</f>
        <v/>
      </c>
      <c r="L2628" s="104" t="str">
        <f>IFERROR(IF(AND($F2627/INDEX($F$64:$F2628,MATCH(MAX(M$64:M2628),M$64:M2628,0)-1)&lt;(1-$P$2),MAX(K$64:K2628)&gt;MAX(L$64:L2627)),MAX(K$64:K2628),""),"")</f>
        <v/>
      </c>
      <c r="M2628" s="104" t="str">
        <f>IFERROR(IF(E2628="","",IF(K2628&lt;&gt;"",MAX(M$64:M2627)+1,IF(AND($F2627/INDEX($F$64:$F2628,MATCH(MAX(M$64:M2627),M$64:M2627,0)-1)&gt;(1+$O$2),MAX(K$64:K2628)&gt;MAX(L$64:L2627)),MAX(M$64:M2627)+1,""))),"")</f>
        <v/>
      </c>
      <c r="N2628" s="91">
        <f t="shared" si="240"/>
        <v>52</v>
      </c>
      <c r="O2628" s="91" t="str">
        <f>IFERROR(IF(AND(N2627=$H$2*1,MAX(O$64:O2627)=MAX(P$64:P2627)),MAX(O$64:O2627)+1,""),"")</f>
        <v/>
      </c>
      <c r="P2628" s="91" t="str">
        <f>IFERROR(IF(MOD(MAX(Q$64:Q2628),10*MAX(O$64:O2628))&lt;=2,IF(AND(F2627/INDEX($F$64:$F2628,MATCH(MAX(O$64:O2628),O$64:O2628,0)-1)&lt;(1-$P$2),MAX(O$64:O2628)&gt;MAX(P$64:P2627)),MAX(O$64:O2628),""),IF(AND($F2627/INDEX($F$64:$F2628,MATCH(MAX(Q$64:Q2628),Q$64:Q2628,0)-1)&lt;(1-$P$2),MAX(O$64:O2628)&gt;MAX(P$64:P2627)),MAX(O$64:O2628),"")),"")</f>
        <v/>
      </c>
      <c r="Q2628" s="91" t="str">
        <f>IFERROR(IF(E2628="","",IF(O2628&lt;&gt;"",MAX(O$64:O2628)*10+1,IF(AND($F2627/INDEX($F$64:$F2628,MATCH(MAX(Q$64:Q2627),Q$64:Q2627,0)-1)&gt;(1+$O$2),MAX(O$64:O2628)&gt;MAX(P$64:P2627)),MAX(Q$64:Q2627)+1,""))),"")</f>
        <v/>
      </c>
    </row>
    <row r="2629" spans="1:17" x14ac:dyDescent="0.2">
      <c r="A2629" s="13">
        <f>HLOOKUP($E$2,历史数据!$V$3:$AE$5000,ROW(A2627),)</f>
        <v>1007608</v>
      </c>
      <c r="B2629" s="41">
        <v>40406</v>
      </c>
      <c r="C2629" s="100">
        <f>IFERROR(IF(A2629&lt;&gt;0,MAX($C$4:C2628)+1,""),"")</f>
        <v>2572</v>
      </c>
      <c r="D2629" s="100"/>
      <c r="E2629" s="99">
        <f t="shared" si="236"/>
        <v>40491</v>
      </c>
      <c r="F2629" s="101">
        <f>IFERROR(VLOOKUP(E2629,历史数据!AH:AJ,3,),"")</f>
        <v>15.078010893580499</v>
      </c>
      <c r="G2629" s="101">
        <f t="shared" si="237"/>
        <v>13.648401736254886</v>
      </c>
      <c r="H2629" s="105">
        <f t="shared" si="238"/>
        <v>4.3474091359527733E-3</v>
      </c>
      <c r="I2629" s="101">
        <f>IFERROR(VLOOKUP(E2629,历史数据!AH:AJ,2,),"")</f>
        <v>14.8564670861554</v>
      </c>
      <c r="J2629" s="104">
        <f t="shared" si="239"/>
        <v>53</v>
      </c>
      <c r="K2629" s="104" t="str">
        <f>IFERROR(IF(AND(J2628=$H$2*1,MAX(K$64:K2628)=MAX(L$64:L2628)),MAX(K$64:K2628)+1,""),"")</f>
        <v/>
      </c>
      <c r="L2629" s="104" t="str">
        <f>IFERROR(IF(AND($F2628/INDEX($F$64:$F2629,MATCH(MAX(M$64:M2629),M$64:M2629,0)-1)&lt;(1-$P$2),MAX(K$64:K2629)&gt;MAX(L$64:L2628)),MAX(K$64:K2629),""),"")</f>
        <v/>
      </c>
      <c r="M2629" s="104" t="str">
        <f>IFERROR(IF(E2629="","",IF(K2629&lt;&gt;"",MAX(M$64:M2628)+1,IF(AND($F2628/INDEX($F$64:$F2629,MATCH(MAX(M$64:M2628),M$64:M2628,0)-1)&gt;(1+$O$2),MAX(K$64:K2629)&gt;MAX(L$64:L2628)),MAX(M$64:M2628)+1,""))),"")</f>
        <v/>
      </c>
      <c r="N2629" s="91">
        <f t="shared" si="240"/>
        <v>53</v>
      </c>
      <c r="O2629" s="91" t="str">
        <f>IFERROR(IF(AND(N2628=$H$2*1,MAX(O$64:O2628)=MAX(P$64:P2628)),MAX(O$64:O2628)+1,""),"")</f>
        <v/>
      </c>
      <c r="P2629" s="91" t="str">
        <f>IFERROR(IF(MOD(MAX(Q$64:Q2629),10*MAX(O$64:O2629))&lt;=2,IF(AND(F2628/INDEX($F$64:$F2629,MATCH(MAX(O$64:O2629),O$64:O2629,0)-1)&lt;(1-$P$2),MAX(O$64:O2629)&gt;MAX(P$64:P2628)),MAX(O$64:O2629),""),IF(AND($F2628/INDEX($F$64:$F2629,MATCH(MAX(Q$64:Q2629),Q$64:Q2629,0)-1)&lt;(1-$P$2),MAX(O$64:O2629)&gt;MAX(P$64:P2628)),MAX(O$64:O2629),"")),"")</f>
        <v/>
      </c>
      <c r="Q2629" s="91" t="str">
        <f>IFERROR(IF(E2629="","",IF(O2629&lt;&gt;"",MAX(O$64:O2629)*10+1,IF(AND($F2628/INDEX($F$64:$F2629,MATCH(MAX(Q$64:Q2628),Q$64:Q2628,0)-1)&gt;(1+$O$2),MAX(O$64:O2629)&gt;MAX(P$64:P2628)),MAX(Q$64:Q2628)+1,""))),"")</f>
        <v/>
      </c>
    </row>
    <row r="2630" spans="1:17" x14ac:dyDescent="0.2">
      <c r="A2630" s="13">
        <f>HLOOKUP($E$2,历史数据!$V$3:$AE$5000,ROW(A2628),)</f>
        <v>698873</v>
      </c>
      <c r="B2630" s="41">
        <v>40407</v>
      </c>
      <c r="C2630" s="100">
        <f>IFERROR(IF(A2630&lt;&gt;0,MAX($C$4:C2629)+1,""),"")</f>
        <v>2573</v>
      </c>
      <c r="D2630" s="100"/>
      <c r="E2630" s="99">
        <f t="shared" ref="E2630:E2693" si="241">IFERROR(INDEX(B:B,MATCH(ROW(A2626),C:C,0)),"")</f>
        <v>40492</v>
      </c>
      <c r="F2630" s="101">
        <f>IFERROR(VLOOKUP(E2630,历史数据!AH:AJ,3,),"")</f>
        <v>14.9085950408437</v>
      </c>
      <c r="G2630" s="101">
        <f t="shared" si="237"/>
        <v>13.701615689999159</v>
      </c>
      <c r="H2630" s="105">
        <f t="shared" si="238"/>
        <v>3.8989146694676791E-3</v>
      </c>
      <c r="I2630" s="101">
        <f>IFERROR(VLOOKUP(E2630,历史数据!AH:AJ,2,),"")</f>
        <v>15.078010893580499</v>
      </c>
      <c r="J2630" s="104">
        <f t="shared" si="239"/>
        <v>54</v>
      </c>
      <c r="K2630" s="104" t="str">
        <f>IFERROR(IF(AND(J2629=$H$2*1,MAX(K$64:K2629)=MAX(L$64:L2629)),MAX(K$64:K2629)+1,""),"")</f>
        <v/>
      </c>
      <c r="L2630" s="104" t="str">
        <f>IFERROR(IF(AND($F2629/INDEX($F$64:$F2630,MATCH(MAX(M$64:M2630),M$64:M2630,0)-1)&lt;(1-$P$2),MAX(K$64:K2630)&gt;MAX(L$64:L2629)),MAX(K$64:K2630),""),"")</f>
        <v/>
      </c>
      <c r="M2630" s="104" t="str">
        <f>IFERROR(IF(E2630="","",IF(K2630&lt;&gt;"",MAX(M$64:M2629)+1,IF(AND($F2629/INDEX($F$64:$F2630,MATCH(MAX(M$64:M2629),M$64:M2629,0)-1)&gt;(1+$O$2),MAX(K$64:K2630)&gt;MAX(L$64:L2629)),MAX(M$64:M2629)+1,""))),"")</f>
        <v/>
      </c>
      <c r="N2630" s="91">
        <f t="shared" si="240"/>
        <v>54</v>
      </c>
      <c r="O2630" s="91" t="str">
        <f>IFERROR(IF(AND(N2629=$H$2*1,MAX(O$64:O2629)=MAX(P$64:P2629)),MAX(O$64:O2629)+1,""),"")</f>
        <v/>
      </c>
      <c r="P2630" s="91" t="str">
        <f>IFERROR(IF(MOD(MAX(Q$64:Q2630),10*MAX(O$64:O2630))&lt;=2,IF(AND(F2629/INDEX($F$64:$F2630,MATCH(MAX(O$64:O2630),O$64:O2630,0)-1)&lt;(1-$P$2),MAX(O$64:O2630)&gt;MAX(P$64:P2629)),MAX(O$64:O2630),""),IF(AND($F2629/INDEX($F$64:$F2630,MATCH(MAX(Q$64:Q2630),Q$64:Q2630,0)-1)&lt;(1-$P$2),MAX(O$64:O2630)&gt;MAX(P$64:P2629)),MAX(O$64:O2630),"")),"")</f>
        <v/>
      </c>
      <c r="Q2630" s="91" t="str">
        <f>IFERROR(IF(E2630="","",IF(O2630&lt;&gt;"",MAX(O$64:O2630)*10+1,IF(AND($F2629/INDEX($F$64:$F2630,MATCH(MAX(Q$64:Q2629),Q$64:Q2629,0)-1)&gt;(1+$O$2),MAX(O$64:O2630)&gt;MAX(P$64:P2629)),MAX(Q$64:Q2629)+1,""))),"")</f>
        <v/>
      </c>
    </row>
    <row r="2631" spans="1:17" x14ac:dyDescent="0.2">
      <c r="A2631" s="13">
        <f>HLOOKUP($E$2,历史数据!$V$3:$AE$5000,ROW(A2629),)</f>
        <v>471200</v>
      </c>
      <c r="B2631" s="41">
        <v>40408</v>
      </c>
      <c r="C2631" s="100">
        <f>IFERROR(IF(A2631&lt;&gt;0,MAX($C$4:C2630)+1,""),"")</f>
        <v>2574</v>
      </c>
      <c r="D2631" s="100"/>
      <c r="E2631" s="99">
        <f t="shared" si="241"/>
        <v>40493</v>
      </c>
      <c r="F2631" s="101">
        <f>IFERROR(VLOOKUP(E2631,历史数据!AH:AJ,3,),"")</f>
        <v>14.4133794713052</v>
      </c>
      <c r="G2631" s="101">
        <f t="shared" si="237"/>
        <v>13.738756857714545</v>
      </c>
      <c r="H2631" s="105">
        <f t="shared" si="238"/>
        <v>2.7107144555584828E-3</v>
      </c>
      <c r="I2631" s="101">
        <f>IFERROR(VLOOKUP(E2631,历史数据!AH:AJ,2,),"")</f>
        <v>14.7391791881068</v>
      </c>
      <c r="J2631" s="104">
        <f t="shared" si="239"/>
        <v>55</v>
      </c>
      <c r="K2631" s="104" t="str">
        <f>IFERROR(IF(AND(J2630=$H$2*1,MAX(K$64:K2630)=MAX(L$64:L2630)),MAX(K$64:K2630)+1,""),"")</f>
        <v/>
      </c>
      <c r="L2631" s="104" t="str">
        <f>IFERROR(IF(AND($F2630/INDEX($F$64:$F2631,MATCH(MAX(M$64:M2631),M$64:M2631,0)-1)&lt;(1-$P$2),MAX(K$64:K2631)&gt;MAX(L$64:L2630)),MAX(K$64:K2631),""),"")</f>
        <v/>
      </c>
      <c r="M2631" s="104" t="str">
        <f>IFERROR(IF(E2631="","",IF(K2631&lt;&gt;"",MAX(M$64:M2630)+1,IF(AND($F2630/INDEX($F$64:$F2631,MATCH(MAX(M$64:M2630),M$64:M2630,0)-1)&gt;(1+$O$2),MAX(K$64:K2631)&gt;MAX(L$64:L2630)),MAX(M$64:M2630)+1,""))),"")</f>
        <v/>
      </c>
      <c r="N2631" s="91">
        <f t="shared" si="240"/>
        <v>55</v>
      </c>
      <c r="O2631" s="91" t="str">
        <f>IFERROR(IF(AND(N2630=$H$2*1,MAX(O$64:O2630)=MAX(P$64:P2630)),MAX(O$64:O2630)+1,""),"")</f>
        <v/>
      </c>
      <c r="P2631" s="91" t="str">
        <f>IFERROR(IF(MOD(MAX(Q$64:Q2631),10*MAX(O$64:O2631))&lt;=2,IF(AND(F2630/INDEX($F$64:$F2631,MATCH(MAX(O$64:O2631),O$64:O2631,0)-1)&lt;(1-$P$2),MAX(O$64:O2631)&gt;MAX(P$64:P2630)),MAX(O$64:O2631),""),IF(AND($F2630/INDEX($F$64:$F2631,MATCH(MAX(Q$64:Q2631),Q$64:Q2631,0)-1)&lt;(1-$P$2),MAX(O$64:O2631)&gt;MAX(P$64:P2630)),MAX(O$64:O2631),"")),"")</f>
        <v/>
      </c>
      <c r="Q2631" s="91" t="str">
        <f>IFERROR(IF(E2631="","",IF(O2631&lt;&gt;"",MAX(O$64:O2631)*10+1,IF(AND($F2630/INDEX($F$64:$F2631,MATCH(MAX(Q$64:Q2630),Q$64:Q2630,0)-1)&gt;(1+$O$2),MAX(O$64:O2631)&gt;MAX(P$64:P2630)),MAX(Q$64:Q2630)+1,""))),"")</f>
        <v/>
      </c>
    </row>
    <row r="2632" spans="1:17" x14ac:dyDescent="0.2">
      <c r="A2632" s="13">
        <f>HLOOKUP($E$2,历史数据!$V$3:$AE$5000,ROW(A2630),)</f>
        <v>1673845</v>
      </c>
      <c r="B2632" s="41">
        <v>40409</v>
      </c>
      <c r="C2632" s="100">
        <f>IFERROR(IF(A2632&lt;&gt;0,MAX($C$4:C2631)+1,""),"")</f>
        <v>2575</v>
      </c>
      <c r="D2632" s="100"/>
      <c r="E2632" s="99">
        <f t="shared" si="241"/>
        <v>40494</v>
      </c>
      <c r="F2632" s="101">
        <f>IFERROR(VLOOKUP(E2632,历史数据!AH:AJ,3,),"")</f>
        <v>13.696620094341499</v>
      </c>
      <c r="G2632" s="101">
        <f t="shared" si="237"/>
        <v>13.769816430716302</v>
      </c>
      <c r="H2632" s="105">
        <f t="shared" si="238"/>
        <v>2.2607265943654919E-3</v>
      </c>
      <c r="I2632" s="101">
        <f>IFERROR(VLOOKUP(E2632,历史数据!AH:AJ,2,),"")</f>
        <v>14.426411459977199</v>
      </c>
      <c r="J2632" s="104">
        <f t="shared" si="239"/>
        <v>0</v>
      </c>
      <c r="K2632" s="104" t="str">
        <f>IFERROR(IF(AND(J2631=$H$2*1,MAX(K$64:K2631)=MAX(L$64:L2631)),MAX(K$64:K2631)+1,""),"")</f>
        <v/>
      </c>
      <c r="L2632" s="104" t="str">
        <f>IFERROR(IF(AND($F2631/INDEX($F$64:$F2632,MATCH(MAX(M$64:M2632),M$64:M2632,0)-1)&lt;(1-$P$2),MAX(K$64:K2632)&gt;MAX(L$64:L2631)),MAX(K$64:K2632),""),"")</f>
        <v/>
      </c>
      <c r="M2632" s="104" t="str">
        <f>IFERROR(IF(E2632="","",IF(K2632&lt;&gt;"",MAX(M$64:M2631)+1,IF(AND($F2631/INDEX($F$64:$F2632,MATCH(MAX(M$64:M2631),M$64:M2631,0)-1)&gt;(1+$O$2),MAX(K$64:K2632)&gt;MAX(L$64:L2631)),MAX(M$64:M2631)+1,""))),"")</f>
        <v/>
      </c>
      <c r="N2632" s="91">
        <f t="shared" si="240"/>
        <v>0</v>
      </c>
      <c r="O2632" s="91" t="str">
        <f>IFERROR(IF(AND(N2631=$H$2*1,MAX(O$64:O2631)=MAX(P$64:P2631)),MAX(O$64:O2631)+1,""),"")</f>
        <v/>
      </c>
      <c r="P2632" s="91" t="str">
        <f>IFERROR(IF(MOD(MAX(Q$64:Q2632),10*MAX(O$64:O2632))&lt;=2,IF(AND(F2631/INDEX($F$64:$F2632,MATCH(MAX(O$64:O2632),O$64:O2632,0)-1)&lt;(1-$P$2),MAX(O$64:O2632)&gt;MAX(P$64:P2631)),MAX(O$64:O2632),""),IF(AND($F2631/INDEX($F$64:$F2632,MATCH(MAX(Q$64:Q2632),Q$64:Q2632,0)-1)&lt;(1-$P$2),MAX(O$64:O2632)&gt;MAX(P$64:P2631)),MAX(O$64:O2632),"")),"")</f>
        <v/>
      </c>
      <c r="Q2632" s="91" t="str">
        <f>IFERROR(IF(E2632="","",IF(O2632&lt;&gt;"",MAX(O$64:O2632)*10+1,IF(AND($F2631/INDEX($F$64:$F2632,MATCH(MAX(Q$64:Q2631),Q$64:Q2631,0)-1)&gt;(1+$O$2),MAX(O$64:O2632)&gt;MAX(P$64:P2631)),MAX(Q$64:Q2631)+1,""))),"")</f>
        <v/>
      </c>
    </row>
    <row r="2633" spans="1:17" x14ac:dyDescent="0.2">
      <c r="A2633" s="13">
        <f>HLOOKUP($E$2,历史数据!$V$3:$AE$5000,ROW(A2631),)</f>
        <v>1769753</v>
      </c>
      <c r="B2633" s="41">
        <v>40410</v>
      </c>
      <c r="C2633" s="100">
        <f>IFERROR(IF(A2633&lt;&gt;0,MAX($C$4:C2632)+1,""),"")</f>
        <v>2576</v>
      </c>
      <c r="D2633" s="100"/>
      <c r="E2633" s="99">
        <f t="shared" si="241"/>
        <v>40497</v>
      </c>
      <c r="F2633" s="101">
        <f>IFERROR(VLOOKUP(E2633,历史数据!AH:AJ,3,),"")</f>
        <v>13.618428162309099</v>
      </c>
      <c r="G2633" s="101">
        <f t="shared" si="237"/>
        <v>13.799138405228451</v>
      </c>
      <c r="H2633" s="105">
        <f t="shared" si="238"/>
        <v>2.129438301496922E-3</v>
      </c>
      <c r="I2633" s="101">
        <f>IFERROR(VLOOKUP(E2633,历史数据!AH:AJ,2,),"")</f>
        <v>13.618428162309099</v>
      </c>
      <c r="J2633" s="104">
        <f t="shared" si="239"/>
        <v>0</v>
      </c>
      <c r="K2633" s="104" t="str">
        <f>IFERROR(IF(AND(J2632=$H$2*1,MAX(K$64:K2632)=MAX(L$64:L2632)),MAX(K$64:K2632)+1,""),"")</f>
        <v/>
      </c>
      <c r="L2633" s="104" t="str">
        <f>IFERROR(IF(AND($F2632/INDEX($F$64:$F2633,MATCH(MAX(M$64:M2633),M$64:M2633,0)-1)&lt;(1-$P$2),MAX(K$64:K2633)&gt;MAX(L$64:L2632)),MAX(K$64:K2633),""),"")</f>
        <v/>
      </c>
      <c r="M2633" s="104" t="str">
        <f>IFERROR(IF(E2633="","",IF(K2633&lt;&gt;"",MAX(M$64:M2632)+1,IF(AND($F2632/INDEX($F$64:$F2633,MATCH(MAX(M$64:M2632),M$64:M2632,0)-1)&gt;(1+$O$2),MAX(K$64:K2633)&gt;MAX(L$64:L2632)),MAX(M$64:M2632)+1,""))),"")</f>
        <v/>
      </c>
      <c r="N2633" s="91">
        <f t="shared" si="240"/>
        <v>0</v>
      </c>
      <c r="O2633" s="91" t="str">
        <f>IFERROR(IF(AND(N2632=$H$2*1,MAX(O$64:O2632)=MAX(P$64:P2632)),MAX(O$64:O2632)+1,""),"")</f>
        <v/>
      </c>
      <c r="P2633" s="91" t="str">
        <f>IFERROR(IF(MOD(MAX(Q$64:Q2633),10*MAX(O$64:O2633))&lt;=2,IF(AND(F2632/INDEX($F$64:$F2633,MATCH(MAX(O$64:O2633),O$64:O2633,0)-1)&lt;(1-$P$2),MAX(O$64:O2633)&gt;MAX(P$64:P2632)),MAX(O$64:O2633),""),IF(AND($F2632/INDEX($F$64:$F2633,MATCH(MAX(Q$64:Q2633),Q$64:Q2633,0)-1)&lt;(1-$P$2),MAX(O$64:O2633)&gt;MAX(P$64:P2632)),MAX(O$64:O2633),"")),"")</f>
        <v/>
      </c>
      <c r="Q2633" s="91" t="str">
        <f>IFERROR(IF(E2633="","",IF(O2633&lt;&gt;"",MAX(O$64:O2633)*10+1,IF(AND($F2632/INDEX($F$64:$F2633,MATCH(MAX(Q$64:Q2632),Q$64:Q2632,0)-1)&gt;(1+$O$2),MAX(O$64:O2633)&gt;MAX(P$64:P2632)),MAX(Q$64:Q2632)+1,""))),"")</f>
        <v/>
      </c>
    </row>
    <row r="2634" spans="1:17" x14ac:dyDescent="0.2">
      <c r="A2634" s="13">
        <f>HLOOKUP($E$2,历史数据!$V$3:$AE$5000,ROW(A2632),)</f>
        <v>1854071</v>
      </c>
      <c r="B2634" s="41">
        <v>40413</v>
      </c>
      <c r="C2634" s="100">
        <f>IFERROR(IF(A2634&lt;&gt;0,MAX($C$4:C2633)+1,""),"")</f>
        <v>2577</v>
      </c>
      <c r="D2634" s="100"/>
      <c r="E2634" s="99">
        <f t="shared" si="241"/>
        <v>40498</v>
      </c>
      <c r="F2634" s="101">
        <f>IFERROR(VLOOKUP(E2634,历史数据!AH:AJ,3,),"")</f>
        <v>13.5663002076209</v>
      </c>
      <c r="G2634" s="101">
        <f t="shared" si="237"/>
        <v>13.834324774643029</v>
      </c>
      <c r="H2634" s="105">
        <f t="shared" si="238"/>
        <v>2.5498961153433974E-3</v>
      </c>
      <c r="I2634" s="101">
        <f>IFERROR(VLOOKUP(E2634,历史数据!AH:AJ,2,),"")</f>
        <v>13.657524128325299</v>
      </c>
      <c r="J2634" s="104">
        <f t="shared" si="239"/>
        <v>0</v>
      </c>
      <c r="K2634" s="104" t="str">
        <f>IFERROR(IF(AND(J2633=$H$2*1,MAX(K$64:K2633)=MAX(L$64:L2633)),MAX(K$64:K2633)+1,""),"")</f>
        <v/>
      </c>
      <c r="L2634" s="104" t="str">
        <f>IFERROR(IF(AND($F2633/INDEX($F$64:$F2634,MATCH(MAX(M$64:M2634),M$64:M2634,0)-1)&lt;(1-$P$2),MAX(K$64:K2634)&gt;MAX(L$64:L2633)),MAX(K$64:K2634),""),"")</f>
        <v/>
      </c>
      <c r="M2634" s="104" t="str">
        <f>IFERROR(IF(E2634="","",IF(K2634&lt;&gt;"",MAX(M$64:M2633)+1,IF(AND($F2633/INDEX($F$64:$F2634,MATCH(MAX(M$64:M2633),M$64:M2633,0)-1)&gt;(1+$O$2),MAX(K$64:K2634)&gt;MAX(L$64:L2633)),MAX(M$64:M2633)+1,""))),"")</f>
        <v/>
      </c>
      <c r="N2634" s="91">
        <f t="shared" si="240"/>
        <v>0</v>
      </c>
      <c r="O2634" s="91" t="str">
        <f>IFERROR(IF(AND(N2633=$H$2*1,MAX(O$64:O2633)=MAX(P$64:P2633)),MAX(O$64:O2633)+1,""),"")</f>
        <v/>
      </c>
      <c r="P2634" s="91" t="str">
        <f>IFERROR(IF(MOD(MAX(Q$64:Q2634),10*MAX(O$64:O2634))&lt;=2,IF(AND(F2633/INDEX($F$64:$F2634,MATCH(MAX(O$64:O2634),O$64:O2634,0)-1)&lt;(1-$P$2),MAX(O$64:O2634)&gt;MAX(P$64:P2633)),MAX(O$64:O2634),""),IF(AND($F2633/INDEX($F$64:$F2634,MATCH(MAX(Q$64:Q2634),Q$64:Q2634,0)-1)&lt;(1-$P$2),MAX(O$64:O2634)&gt;MAX(P$64:P2633)),MAX(O$64:O2634),"")),"")</f>
        <v/>
      </c>
      <c r="Q2634" s="91" t="str">
        <f>IFERROR(IF(E2634="","",IF(O2634&lt;&gt;"",MAX(O$64:O2634)*10+1,IF(AND($F2633/INDEX($F$64:$F2634,MATCH(MAX(Q$64:Q2633),Q$64:Q2633,0)-1)&gt;(1+$O$2),MAX(O$64:O2634)&gt;MAX(P$64:P2633)),MAX(Q$64:Q2633)+1,""))),"")</f>
        <v/>
      </c>
    </row>
    <row r="2635" spans="1:17" x14ac:dyDescent="0.2">
      <c r="A2635" s="13">
        <f>HLOOKUP($E$2,历史数据!$V$3:$AE$5000,ROW(A2633),)</f>
        <v>853002</v>
      </c>
      <c r="B2635" s="41">
        <v>40414</v>
      </c>
      <c r="C2635" s="100">
        <f>IFERROR(IF(A2635&lt;&gt;0,MAX($C$4:C2634)+1,""),"")</f>
        <v>2578</v>
      </c>
      <c r="D2635" s="100"/>
      <c r="E2635" s="99">
        <f t="shared" si="241"/>
        <v>40499</v>
      </c>
      <c r="F2635" s="101">
        <f>IFERROR(VLOOKUP(E2635,历史数据!AH:AJ,3,),"")</f>
        <v>12.9798607173779</v>
      </c>
      <c r="G2635" s="101">
        <f t="shared" si="237"/>
        <v>13.85604475576314</v>
      </c>
      <c r="H2635" s="105">
        <f t="shared" si="238"/>
        <v>1.5700065940276176E-3</v>
      </c>
      <c r="I2635" s="101">
        <f>IFERROR(VLOOKUP(E2635,历史数据!AH:AJ,2,),"")</f>
        <v>13.4881082755885</v>
      </c>
      <c r="J2635" s="104">
        <f t="shared" si="239"/>
        <v>0</v>
      </c>
      <c r="K2635" s="104" t="str">
        <f>IFERROR(IF(AND(J2634=$H$2*1,MAX(K$64:K2634)=MAX(L$64:L2634)),MAX(K$64:K2634)+1,""),"")</f>
        <v/>
      </c>
      <c r="L2635" s="104" t="str">
        <f>IFERROR(IF(AND($F2634/INDEX($F$64:$F2635,MATCH(MAX(M$64:M2635),M$64:M2635,0)-1)&lt;(1-$P$2),MAX(K$64:K2635)&gt;MAX(L$64:L2634)),MAX(K$64:K2635),""),"")</f>
        <v/>
      </c>
      <c r="M2635" s="104" t="str">
        <f>IFERROR(IF(E2635="","",IF(K2635&lt;&gt;"",MAX(M$64:M2634)+1,IF(AND($F2634/INDEX($F$64:$F2635,MATCH(MAX(M$64:M2634),M$64:M2634,0)-1)&gt;(1+$O$2),MAX(K$64:K2635)&gt;MAX(L$64:L2634)),MAX(M$64:M2634)+1,""))),"")</f>
        <v/>
      </c>
      <c r="N2635" s="91">
        <f t="shared" si="240"/>
        <v>0</v>
      </c>
      <c r="O2635" s="91" t="str">
        <f>IFERROR(IF(AND(N2634=$H$2*1,MAX(O$64:O2634)=MAX(P$64:P2634)),MAX(O$64:O2634)+1,""),"")</f>
        <v/>
      </c>
      <c r="P2635" s="91" t="str">
        <f>IFERROR(IF(MOD(MAX(Q$64:Q2635),10*MAX(O$64:O2635))&lt;=2,IF(AND(F2634/INDEX($F$64:$F2635,MATCH(MAX(O$64:O2635),O$64:O2635,0)-1)&lt;(1-$P$2),MAX(O$64:O2635)&gt;MAX(P$64:P2634)),MAX(O$64:O2635),""),IF(AND($F2634/INDEX($F$64:$F2635,MATCH(MAX(Q$64:Q2635),Q$64:Q2635,0)-1)&lt;(1-$P$2),MAX(O$64:O2635)&gt;MAX(P$64:P2634)),MAX(O$64:O2635),"")),"")</f>
        <v/>
      </c>
      <c r="Q2635" s="91" t="str">
        <f>IFERROR(IF(E2635="","",IF(O2635&lt;&gt;"",MAX(O$64:O2635)*10+1,IF(AND($F2634/INDEX($F$64:$F2635,MATCH(MAX(Q$64:Q2634),Q$64:Q2634,0)-1)&gt;(1+$O$2),MAX(O$64:O2635)&gt;MAX(P$64:P2634)),MAX(Q$64:Q2634)+1,""))),"")</f>
        <v/>
      </c>
    </row>
    <row r="2636" spans="1:17" x14ac:dyDescent="0.2">
      <c r="A2636" s="13">
        <f>HLOOKUP($E$2,历史数据!$V$3:$AE$5000,ROW(A2634),)</f>
        <v>1422029</v>
      </c>
      <c r="B2636" s="41">
        <v>40415</v>
      </c>
      <c r="C2636" s="100">
        <f>IFERROR(IF(A2636&lt;&gt;0,MAX($C$4:C2635)+1,""),"")</f>
        <v>2579</v>
      </c>
      <c r="D2636" s="100"/>
      <c r="E2636" s="99">
        <f t="shared" si="241"/>
        <v>40500</v>
      </c>
      <c r="F2636" s="101">
        <f>IFERROR(VLOOKUP(E2636,历史数据!AH:AJ,3,),"")</f>
        <v>13.2274685021472</v>
      </c>
      <c r="G2636" s="101">
        <f t="shared" si="237"/>
        <v>13.875158339148836</v>
      </c>
      <c r="H2636" s="105">
        <f t="shared" si="238"/>
        <v>1.3794400727340506E-3</v>
      </c>
      <c r="I2636" s="101">
        <f>IFERROR(VLOOKUP(E2636,历史数据!AH:AJ,2,),"")</f>
        <v>13.0319886720662</v>
      </c>
      <c r="J2636" s="104">
        <f t="shared" si="239"/>
        <v>0</v>
      </c>
      <c r="K2636" s="104" t="str">
        <f>IFERROR(IF(AND(J2635=$H$2*1,MAX(K$64:K2635)=MAX(L$64:L2635)),MAX(K$64:K2635)+1,""),"")</f>
        <v/>
      </c>
      <c r="L2636" s="104" t="str">
        <f>IFERROR(IF(AND($F2635/INDEX($F$64:$F2636,MATCH(MAX(M$64:M2636),M$64:M2636,0)-1)&lt;(1-$P$2),MAX(K$64:K2636)&gt;MAX(L$64:L2635)),MAX(K$64:K2636),""),"")</f>
        <v/>
      </c>
      <c r="M2636" s="104" t="str">
        <f>IFERROR(IF(E2636="","",IF(K2636&lt;&gt;"",MAX(M$64:M2635)+1,IF(AND($F2635/INDEX($F$64:$F2636,MATCH(MAX(M$64:M2635),M$64:M2635,0)-1)&gt;(1+$O$2),MAX(K$64:K2636)&gt;MAX(L$64:L2635)),MAX(M$64:M2635)+1,""))),"")</f>
        <v/>
      </c>
      <c r="N2636" s="91">
        <f t="shared" si="240"/>
        <v>0</v>
      </c>
      <c r="O2636" s="91" t="str">
        <f>IFERROR(IF(AND(N2635=$H$2*1,MAX(O$64:O2635)=MAX(P$64:P2635)),MAX(O$64:O2635)+1,""),"")</f>
        <v/>
      </c>
      <c r="P2636" s="91" t="str">
        <f>IFERROR(IF(MOD(MAX(Q$64:Q2636),10*MAX(O$64:O2636))&lt;=2,IF(AND(F2635/INDEX($F$64:$F2636,MATCH(MAX(O$64:O2636),O$64:O2636,0)-1)&lt;(1-$P$2),MAX(O$64:O2636)&gt;MAX(P$64:P2635)),MAX(O$64:O2636),""),IF(AND($F2635/INDEX($F$64:$F2636,MATCH(MAX(Q$64:Q2636),Q$64:Q2636,0)-1)&lt;(1-$P$2),MAX(O$64:O2636)&gt;MAX(P$64:P2635)),MAX(O$64:O2636),"")),"")</f>
        <v/>
      </c>
      <c r="Q2636" s="91" t="str">
        <f>IFERROR(IF(E2636="","",IF(O2636&lt;&gt;"",MAX(O$64:O2636)*10+1,IF(AND($F2635/INDEX($F$64:$F2636,MATCH(MAX(Q$64:Q2635),Q$64:Q2635,0)-1)&gt;(1+$O$2),MAX(O$64:O2636)&gt;MAX(P$64:P2635)),MAX(Q$64:Q2635)+1,""))),"")</f>
        <v/>
      </c>
    </row>
    <row r="2637" spans="1:17" x14ac:dyDescent="0.2">
      <c r="A2637" s="13">
        <f>HLOOKUP($E$2,历史数据!$V$3:$AE$5000,ROW(A2635),)</f>
        <v>1125103</v>
      </c>
      <c r="B2637" s="41">
        <v>40416</v>
      </c>
      <c r="C2637" s="100">
        <f>IFERROR(IF(A2637&lt;&gt;0,MAX($C$4:C2636)+1,""),"")</f>
        <v>2580</v>
      </c>
      <c r="D2637" s="100"/>
      <c r="E2637" s="99">
        <f t="shared" si="241"/>
        <v>40501</v>
      </c>
      <c r="F2637" s="101">
        <f>IFERROR(VLOOKUP(E2637,历史数据!AH:AJ,3,),"")</f>
        <v>13.4750762869164</v>
      </c>
      <c r="G2637" s="101">
        <f t="shared" si="237"/>
        <v>13.898181519136156</v>
      </c>
      <c r="H2637" s="105">
        <f t="shared" si="238"/>
        <v>1.6593093516172885E-3</v>
      </c>
      <c r="I2637" s="101">
        <f>IFERROR(VLOOKUP(E2637,历史数据!AH:AJ,2,),"")</f>
        <v>13.2144365134751</v>
      </c>
      <c r="J2637" s="104">
        <f t="shared" si="239"/>
        <v>0</v>
      </c>
      <c r="K2637" s="104" t="str">
        <f>IFERROR(IF(AND(J2636=$H$2*1,MAX(K$64:K2636)=MAX(L$64:L2636)),MAX(K$64:K2636)+1,""),"")</f>
        <v/>
      </c>
      <c r="L2637" s="104" t="str">
        <f>IFERROR(IF(AND($F2636/INDEX($F$64:$F2637,MATCH(MAX(M$64:M2637),M$64:M2637,0)-1)&lt;(1-$P$2),MAX(K$64:K2637)&gt;MAX(L$64:L2636)),MAX(K$64:K2637),""),"")</f>
        <v/>
      </c>
      <c r="M2637" s="104" t="str">
        <f>IFERROR(IF(E2637="","",IF(K2637&lt;&gt;"",MAX(M$64:M2636)+1,IF(AND($F2636/INDEX($F$64:$F2637,MATCH(MAX(M$64:M2636),M$64:M2636,0)-1)&gt;(1+$O$2),MAX(K$64:K2637)&gt;MAX(L$64:L2636)),MAX(M$64:M2636)+1,""))),"")</f>
        <v/>
      </c>
      <c r="N2637" s="91">
        <f t="shared" si="240"/>
        <v>0</v>
      </c>
      <c r="O2637" s="91" t="str">
        <f>IFERROR(IF(AND(N2636=$H$2*1,MAX(O$64:O2636)=MAX(P$64:P2636)),MAX(O$64:O2636)+1,""),"")</f>
        <v/>
      </c>
      <c r="P2637" s="91" t="str">
        <f>IFERROR(IF(MOD(MAX(Q$64:Q2637),10*MAX(O$64:O2637))&lt;=2,IF(AND(F2636/INDEX($F$64:$F2637,MATCH(MAX(O$64:O2637),O$64:O2637,0)-1)&lt;(1-$P$2),MAX(O$64:O2637)&gt;MAX(P$64:P2636)),MAX(O$64:O2637),""),IF(AND($F2636/INDEX($F$64:$F2637,MATCH(MAX(Q$64:Q2637),Q$64:Q2637,0)-1)&lt;(1-$P$2),MAX(O$64:O2637)&gt;MAX(P$64:P2636)),MAX(O$64:O2637),"")),"")</f>
        <v/>
      </c>
      <c r="Q2637" s="91" t="str">
        <f>IFERROR(IF(E2637="","",IF(O2637&lt;&gt;"",MAX(O$64:O2637)*10+1,IF(AND($F2636/INDEX($F$64:$F2637,MATCH(MAX(Q$64:Q2636),Q$64:Q2636,0)-1)&gt;(1+$O$2),MAX(O$64:O2637)&gt;MAX(P$64:P2636)),MAX(Q$64:Q2636)+1,""))),"")</f>
        <v/>
      </c>
    </row>
    <row r="2638" spans="1:17" x14ac:dyDescent="0.2">
      <c r="A2638" s="13">
        <f>HLOOKUP($E$2,历史数据!$V$3:$AE$5000,ROW(A2636),)</f>
        <v>585800</v>
      </c>
      <c r="B2638" s="41">
        <v>40417</v>
      </c>
      <c r="C2638" s="100">
        <f>IFERROR(IF(A2638&lt;&gt;0,MAX($C$4:C2637)+1,""),"")</f>
        <v>2581</v>
      </c>
      <c r="D2638" s="100"/>
      <c r="E2638" s="99">
        <f t="shared" si="241"/>
        <v>40504</v>
      </c>
      <c r="F2638" s="101">
        <f>IFERROR(VLOOKUP(E2638,历史数据!AH:AJ,3,),"")</f>
        <v>13.970291856454899</v>
      </c>
      <c r="G2638" s="101">
        <f t="shared" si="237"/>
        <v>13.929675491760314</v>
      </c>
      <c r="H2638" s="105">
        <f t="shared" si="238"/>
        <v>2.266049884353194E-3</v>
      </c>
      <c r="I2638" s="101">
        <f>IFERROR(VLOOKUP(E2638,历史数据!AH:AJ,2,),"")</f>
        <v>13.4750762869164</v>
      </c>
      <c r="J2638" s="104">
        <f t="shared" si="239"/>
        <v>1</v>
      </c>
      <c r="K2638" s="104" t="str">
        <f>IFERROR(IF(AND(J2637=$H$2*1,MAX(K$64:K2637)=MAX(L$64:L2637)),MAX(K$64:K2637)+1,""),"")</f>
        <v/>
      </c>
      <c r="L2638" s="104" t="str">
        <f>IFERROR(IF(AND($F2637/INDEX($F$64:$F2638,MATCH(MAX(M$64:M2638),M$64:M2638,0)-1)&lt;(1-$P$2),MAX(K$64:K2638)&gt;MAX(L$64:L2637)),MAX(K$64:K2638),""),"")</f>
        <v/>
      </c>
      <c r="M2638" s="104" t="str">
        <f>IFERROR(IF(E2638="","",IF(K2638&lt;&gt;"",MAX(M$64:M2637)+1,IF(AND($F2637/INDEX($F$64:$F2638,MATCH(MAX(M$64:M2637),M$64:M2637,0)-1)&gt;(1+$O$2),MAX(K$64:K2638)&gt;MAX(L$64:L2637)),MAX(M$64:M2637)+1,""))),"")</f>
        <v/>
      </c>
      <c r="N2638" s="91">
        <f t="shared" si="240"/>
        <v>1</v>
      </c>
      <c r="O2638" s="91" t="str">
        <f>IFERROR(IF(AND(N2637=$H$2*1,MAX(O$64:O2637)=MAX(P$64:P2637)),MAX(O$64:O2637)+1,""),"")</f>
        <v/>
      </c>
      <c r="P2638" s="91" t="str">
        <f>IFERROR(IF(MOD(MAX(Q$64:Q2638),10*MAX(O$64:O2638))&lt;=2,IF(AND(F2637/INDEX($F$64:$F2638,MATCH(MAX(O$64:O2638),O$64:O2638,0)-1)&lt;(1-$P$2),MAX(O$64:O2638)&gt;MAX(P$64:P2637)),MAX(O$64:O2638),""),IF(AND($F2637/INDEX($F$64:$F2638,MATCH(MAX(Q$64:Q2638),Q$64:Q2638,0)-1)&lt;(1-$P$2),MAX(O$64:O2638)&gt;MAX(P$64:P2637)),MAX(O$64:O2638),"")),"")</f>
        <v/>
      </c>
      <c r="Q2638" s="91" t="str">
        <f>IFERROR(IF(E2638="","",IF(O2638&lt;&gt;"",MAX(O$64:O2638)*10+1,IF(AND($F2637/INDEX($F$64:$F2638,MATCH(MAX(Q$64:Q2637),Q$64:Q2637,0)-1)&gt;(1+$O$2),MAX(O$64:O2638)&gt;MAX(P$64:P2637)),MAX(Q$64:Q2637)+1,""))),"")</f>
        <v/>
      </c>
    </row>
    <row r="2639" spans="1:17" x14ac:dyDescent="0.2">
      <c r="A2639" s="13">
        <f>HLOOKUP($E$2,历史数据!$V$3:$AE$5000,ROW(A2637),)</f>
        <v>1080895</v>
      </c>
      <c r="B2639" s="41">
        <v>40420</v>
      </c>
      <c r="C2639" s="100">
        <f>IFERROR(IF(A2639&lt;&gt;0,MAX($C$4:C2638)+1,""),"")</f>
        <v>2582</v>
      </c>
      <c r="D2639" s="100"/>
      <c r="E2639" s="99">
        <f t="shared" si="241"/>
        <v>40505</v>
      </c>
      <c r="F2639" s="101">
        <f>IFERROR(VLOOKUP(E2639,历史数据!AH:AJ,3,),"")</f>
        <v>13.6835881056695</v>
      </c>
      <c r="G2639" s="101">
        <f t="shared" si="237"/>
        <v>13.946399877222797</v>
      </c>
      <c r="H2639" s="105">
        <f t="shared" si="238"/>
        <v>1.2006299409039745E-3</v>
      </c>
      <c r="I2639" s="101">
        <f>IFERROR(VLOOKUP(E2639,历史数据!AH:AJ,2,),"")</f>
        <v>14.0745477658315</v>
      </c>
      <c r="J2639" s="104">
        <f t="shared" si="239"/>
        <v>0</v>
      </c>
      <c r="K2639" s="104" t="str">
        <f>IFERROR(IF(AND(J2638=$H$2*1,MAX(K$64:K2638)=MAX(L$64:L2638)),MAX(K$64:K2638)+1,""),"")</f>
        <v/>
      </c>
      <c r="L2639" s="104" t="str">
        <f>IFERROR(IF(AND($F2638/INDEX($F$64:$F2639,MATCH(MAX(M$64:M2639),M$64:M2639,0)-1)&lt;(1-$P$2),MAX(K$64:K2639)&gt;MAX(L$64:L2638)),MAX(K$64:K2639),""),"")</f>
        <v/>
      </c>
      <c r="M2639" s="104" t="str">
        <f>IFERROR(IF(E2639="","",IF(K2639&lt;&gt;"",MAX(M$64:M2638)+1,IF(AND($F2638/INDEX($F$64:$F2639,MATCH(MAX(M$64:M2638),M$64:M2638,0)-1)&gt;(1+$O$2),MAX(K$64:K2639)&gt;MAX(L$64:L2638)),MAX(M$64:M2638)+1,""))),"")</f>
        <v/>
      </c>
      <c r="N2639" s="91">
        <f t="shared" si="240"/>
        <v>0</v>
      </c>
      <c r="O2639" s="91" t="str">
        <f>IFERROR(IF(AND(N2638=$H$2*1,MAX(O$64:O2638)=MAX(P$64:P2638)),MAX(O$64:O2638)+1,""),"")</f>
        <v/>
      </c>
      <c r="P2639" s="91" t="str">
        <f>IFERROR(IF(MOD(MAX(Q$64:Q2639),10*MAX(O$64:O2639))&lt;=2,IF(AND(F2638/INDEX($F$64:$F2639,MATCH(MAX(O$64:O2639),O$64:O2639,0)-1)&lt;(1-$P$2),MAX(O$64:O2639)&gt;MAX(P$64:P2638)),MAX(O$64:O2639),""),IF(AND($F2638/INDEX($F$64:$F2639,MATCH(MAX(Q$64:Q2639),Q$64:Q2639,0)-1)&lt;(1-$P$2),MAX(O$64:O2639)&gt;MAX(P$64:P2638)),MAX(O$64:O2639),"")),"")</f>
        <v/>
      </c>
      <c r="Q2639" s="91" t="str">
        <f>IFERROR(IF(E2639="","",IF(O2639&lt;&gt;"",MAX(O$64:O2639)*10+1,IF(AND($F2638/INDEX($F$64:$F2639,MATCH(MAX(Q$64:Q2638),Q$64:Q2638,0)-1)&gt;(1+$O$2),MAX(O$64:O2639)&gt;MAX(P$64:P2638)),MAX(Q$64:Q2638)+1,""))),"")</f>
        <v/>
      </c>
    </row>
    <row r="2640" spans="1:17" x14ac:dyDescent="0.2">
      <c r="A2640" s="13">
        <f>HLOOKUP($E$2,历史数据!$V$3:$AE$5000,ROW(A2638),)</f>
        <v>757241</v>
      </c>
      <c r="B2640" s="41">
        <v>40421</v>
      </c>
      <c r="C2640" s="100">
        <f>IFERROR(IF(A2640&lt;&gt;0,MAX($C$4:C2639)+1,""),"")</f>
        <v>2583</v>
      </c>
      <c r="D2640" s="100"/>
      <c r="E2640" s="99">
        <f t="shared" si="241"/>
        <v>40506</v>
      </c>
      <c r="F2640" s="101">
        <f>IFERROR(VLOOKUP(E2640,历史数据!AH:AJ,3,),"")</f>
        <v>13.9572598677829</v>
      </c>
      <c r="G2640" s="101">
        <f t="shared" si="237"/>
        <v>13.966816659475702</v>
      </c>
      <c r="H2640" s="105">
        <f t="shared" si="238"/>
        <v>1.4639464257903967E-3</v>
      </c>
      <c r="I2640" s="101">
        <f>IFERROR(VLOOKUP(E2640,历史数据!AH:AJ,2,),"")</f>
        <v>13.6835881056695</v>
      </c>
      <c r="J2640" s="104">
        <f t="shared" si="239"/>
        <v>0</v>
      </c>
      <c r="K2640" s="104" t="str">
        <f>IFERROR(IF(AND(J2639=$H$2*1,MAX(K$64:K2639)=MAX(L$64:L2639)),MAX(K$64:K2639)+1,""),"")</f>
        <v/>
      </c>
      <c r="L2640" s="104" t="str">
        <f>IFERROR(IF(AND($F2639/INDEX($F$64:$F2640,MATCH(MAX(M$64:M2640),M$64:M2640,0)-1)&lt;(1-$P$2),MAX(K$64:K2640)&gt;MAX(L$64:L2639)),MAX(K$64:K2640),""),"")</f>
        <v/>
      </c>
      <c r="M2640" s="104" t="str">
        <f>IFERROR(IF(E2640="","",IF(K2640&lt;&gt;"",MAX(M$64:M2639)+1,IF(AND($F2639/INDEX($F$64:$F2640,MATCH(MAX(M$64:M2639),M$64:M2639,0)-1)&gt;(1+$O$2),MAX(K$64:K2640)&gt;MAX(L$64:L2639)),MAX(M$64:M2639)+1,""))),"")</f>
        <v/>
      </c>
      <c r="N2640" s="91">
        <f t="shared" si="240"/>
        <v>0</v>
      </c>
      <c r="O2640" s="91" t="str">
        <f>IFERROR(IF(AND(N2639=$H$2*1,MAX(O$64:O2639)=MAX(P$64:P2639)),MAX(O$64:O2639)+1,""),"")</f>
        <v/>
      </c>
      <c r="P2640" s="91" t="str">
        <f>IFERROR(IF(MOD(MAX(Q$64:Q2640),10*MAX(O$64:O2640))&lt;=2,IF(AND(F2639/INDEX($F$64:$F2640,MATCH(MAX(O$64:O2640),O$64:O2640,0)-1)&lt;(1-$P$2),MAX(O$64:O2640)&gt;MAX(P$64:P2639)),MAX(O$64:O2640),""),IF(AND($F2639/INDEX($F$64:$F2640,MATCH(MAX(Q$64:Q2640),Q$64:Q2640,0)-1)&lt;(1-$P$2),MAX(O$64:O2640)&gt;MAX(P$64:P2639)),MAX(O$64:O2640),"")),"")</f>
        <v/>
      </c>
      <c r="Q2640" s="91" t="str">
        <f>IFERROR(IF(E2640="","",IF(O2640&lt;&gt;"",MAX(O$64:O2640)*10+1,IF(AND($F2639/INDEX($F$64:$F2640,MATCH(MAX(Q$64:Q2639),Q$64:Q2639,0)-1)&gt;(1+$O$2),MAX(O$64:O2640)&gt;MAX(P$64:P2639)),MAX(Q$64:Q2639)+1,""))),"")</f>
        <v/>
      </c>
    </row>
    <row r="2641" spans="1:17" x14ac:dyDescent="0.2">
      <c r="A2641" s="13">
        <f>HLOOKUP($E$2,历史数据!$V$3:$AE$5000,ROW(A2639),)</f>
        <v>1161171</v>
      </c>
      <c r="B2641" s="41">
        <v>40422</v>
      </c>
      <c r="C2641" s="100">
        <f>IFERROR(IF(A2641&lt;&gt;0,MAX($C$4:C2640)+1,""),"")</f>
        <v>2584</v>
      </c>
      <c r="D2641" s="100"/>
      <c r="E2641" s="99">
        <f t="shared" si="241"/>
        <v>40507</v>
      </c>
      <c r="F2641" s="101">
        <f>IFERROR(VLOOKUP(E2641,历史数据!AH:AJ,3,),"")</f>
        <v>14.0354517998153</v>
      </c>
      <c r="G2641" s="101">
        <f t="shared" si="237"/>
        <v>13.978762649091761</v>
      </c>
      <c r="H2641" s="105">
        <f t="shared" si="238"/>
        <v>8.5531226673296601E-4</v>
      </c>
      <c r="I2641" s="101">
        <f>IFERROR(VLOOKUP(E2641,历史数据!AH:AJ,2,),"")</f>
        <v>13.970291856454899</v>
      </c>
      <c r="J2641" s="104">
        <f t="shared" si="239"/>
        <v>1</v>
      </c>
      <c r="K2641" s="104" t="str">
        <f>IFERROR(IF(AND(J2640=$H$2*1,MAX(K$64:K2640)=MAX(L$64:L2640)),MAX(K$64:K2640)+1,""),"")</f>
        <v/>
      </c>
      <c r="L2641" s="104" t="str">
        <f>IFERROR(IF(AND($F2640/INDEX($F$64:$F2641,MATCH(MAX(M$64:M2641),M$64:M2641,0)-1)&lt;(1-$P$2),MAX(K$64:K2641)&gt;MAX(L$64:L2640)),MAX(K$64:K2641),""),"")</f>
        <v/>
      </c>
      <c r="M2641" s="104" t="str">
        <f>IFERROR(IF(E2641="","",IF(K2641&lt;&gt;"",MAX(M$64:M2640)+1,IF(AND($F2640/INDEX($F$64:$F2641,MATCH(MAX(M$64:M2640),M$64:M2640,0)-1)&gt;(1+$O$2),MAX(K$64:K2641)&gt;MAX(L$64:L2640)),MAX(M$64:M2640)+1,""))),"")</f>
        <v/>
      </c>
      <c r="N2641" s="91">
        <f t="shared" si="240"/>
        <v>1</v>
      </c>
      <c r="O2641" s="91" t="str">
        <f>IFERROR(IF(AND(N2640=$H$2*1,MAX(O$64:O2640)=MAX(P$64:P2640)),MAX(O$64:O2640)+1,""),"")</f>
        <v/>
      </c>
      <c r="P2641" s="91" t="str">
        <f>IFERROR(IF(MOD(MAX(Q$64:Q2641),10*MAX(O$64:O2641))&lt;=2,IF(AND(F2640/INDEX($F$64:$F2641,MATCH(MAX(O$64:O2641),O$64:O2641,0)-1)&lt;(1-$P$2),MAX(O$64:O2641)&gt;MAX(P$64:P2640)),MAX(O$64:O2641),""),IF(AND($F2640/INDEX($F$64:$F2641,MATCH(MAX(Q$64:Q2641),Q$64:Q2641,0)-1)&lt;(1-$P$2),MAX(O$64:O2641)&gt;MAX(P$64:P2640)),MAX(O$64:O2641),"")),"")</f>
        <v/>
      </c>
      <c r="Q2641" s="91" t="str">
        <f>IFERROR(IF(E2641="","",IF(O2641&lt;&gt;"",MAX(O$64:O2641)*10+1,IF(AND($F2640/INDEX($F$64:$F2641,MATCH(MAX(Q$64:Q2640),Q$64:Q2640,0)-1)&gt;(1+$O$2),MAX(O$64:O2641)&gt;MAX(P$64:P2640)),MAX(Q$64:Q2640)+1,""))),"")</f>
        <v/>
      </c>
    </row>
    <row r="2642" spans="1:17" x14ac:dyDescent="0.2">
      <c r="A2642" s="13">
        <f>HLOOKUP($E$2,历史数据!$V$3:$AE$5000,ROW(A2640),)</f>
        <v>521322</v>
      </c>
      <c r="B2642" s="41">
        <v>40423</v>
      </c>
      <c r="C2642" s="100">
        <f>IFERROR(IF(A2642&lt;&gt;0,MAX($C$4:C2641)+1,""),"")</f>
        <v>2585</v>
      </c>
      <c r="D2642" s="100"/>
      <c r="E2642" s="99">
        <f t="shared" si="241"/>
        <v>40508</v>
      </c>
      <c r="F2642" s="101">
        <f>IFERROR(VLOOKUP(E2642,历史数据!AH:AJ,3,),"")</f>
        <v>14.0224198111432</v>
      </c>
      <c r="G2642" s="101">
        <f t="shared" si="237"/>
        <v>13.991577437952628</v>
      </c>
      <c r="H2642" s="105">
        <f t="shared" si="238"/>
        <v>9.167327024970362E-4</v>
      </c>
      <c r="I2642" s="101">
        <f>IFERROR(VLOOKUP(E2642,历史数据!AH:AJ,2,),"")</f>
        <v>14.0745477658315</v>
      </c>
      <c r="J2642" s="104">
        <f t="shared" si="239"/>
        <v>2</v>
      </c>
      <c r="K2642" s="104" t="str">
        <f>IFERROR(IF(AND(J2641=$H$2*1,MAX(K$64:K2641)=MAX(L$64:L2641)),MAX(K$64:K2641)+1,""),"")</f>
        <v/>
      </c>
      <c r="L2642" s="104" t="str">
        <f>IFERROR(IF(AND($F2641/INDEX($F$64:$F2642,MATCH(MAX(M$64:M2642),M$64:M2642,0)-1)&lt;(1-$P$2),MAX(K$64:K2642)&gt;MAX(L$64:L2641)),MAX(K$64:K2642),""),"")</f>
        <v/>
      </c>
      <c r="M2642" s="104" t="str">
        <f>IFERROR(IF(E2642="","",IF(K2642&lt;&gt;"",MAX(M$64:M2641)+1,IF(AND($F2641/INDEX($F$64:$F2642,MATCH(MAX(M$64:M2641),M$64:M2641,0)-1)&gt;(1+$O$2),MAX(K$64:K2642)&gt;MAX(L$64:L2641)),MAX(M$64:M2641)+1,""))),"")</f>
        <v/>
      </c>
      <c r="N2642" s="91">
        <f t="shared" si="240"/>
        <v>2</v>
      </c>
      <c r="O2642" s="91" t="str">
        <f>IFERROR(IF(AND(N2641=$H$2*1,MAX(O$64:O2641)=MAX(P$64:P2641)),MAX(O$64:O2641)+1,""),"")</f>
        <v/>
      </c>
      <c r="P2642" s="91" t="str">
        <f>IFERROR(IF(MOD(MAX(Q$64:Q2642),10*MAX(O$64:O2642))&lt;=2,IF(AND(F2641/INDEX($F$64:$F2642,MATCH(MAX(O$64:O2642),O$64:O2642,0)-1)&lt;(1-$P$2),MAX(O$64:O2642)&gt;MAX(P$64:P2641)),MAX(O$64:O2642),""),IF(AND($F2641/INDEX($F$64:$F2642,MATCH(MAX(Q$64:Q2642),Q$64:Q2642,0)-1)&lt;(1-$P$2),MAX(O$64:O2642)&gt;MAX(P$64:P2641)),MAX(O$64:O2642),"")),"")</f>
        <v/>
      </c>
      <c r="Q2642" s="91" t="str">
        <f>IFERROR(IF(E2642="","",IF(O2642&lt;&gt;"",MAX(O$64:O2642)*10+1,IF(AND($F2641/INDEX($F$64:$F2642,MATCH(MAX(Q$64:Q2641),Q$64:Q2641,0)-1)&gt;(1+$O$2),MAX(O$64:O2642)&gt;MAX(P$64:P2641)),MAX(Q$64:Q2641)+1,""))),"")</f>
        <v/>
      </c>
    </row>
    <row r="2643" spans="1:17" x14ac:dyDescent="0.2">
      <c r="A2643" s="13">
        <f>HLOOKUP($E$2,历史数据!$V$3:$AE$5000,ROW(A2641),)</f>
        <v>448077</v>
      </c>
      <c r="B2643" s="41">
        <v>40424</v>
      </c>
      <c r="C2643" s="100">
        <f>IFERROR(IF(A2643&lt;&gt;0,MAX($C$4:C2642)+1,""),"")</f>
        <v>2586</v>
      </c>
      <c r="D2643" s="100"/>
      <c r="E2643" s="99">
        <f t="shared" si="241"/>
        <v>40511</v>
      </c>
      <c r="F2643" s="101">
        <f>IFERROR(VLOOKUP(E2643,历史数据!AH:AJ,3,),"")</f>
        <v>14.1266757205197</v>
      </c>
      <c r="G2643" s="101">
        <f t="shared" si="237"/>
        <v>14.000482630211874</v>
      </c>
      <c r="H2643" s="105">
        <f t="shared" si="238"/>
        <v>6.3646806793138389E-4</v>
      </c>
      <c r="I2643" s="101">
        <f>IFERROR(VLOOKUP(E2643,历史数据!AH:AJ,2,),"")</f>
        <v>14.0224198111432</v>
      </c>
      <c r="J2643" s="104">
        <f t="shared" si="239"/>
        <v>3</v>
      </c>
      <c r="K2643" s="104" t="str">
        <f>IFERROR(IF(AND(J2642=$H$2*1,MAX(K$64:K2642)=MAX(L$64:L2642)),MAX(K$64:K2642)+1,""),"")</f>
        <v/>
      </c>
      <c r="L2643" s="104" t="str">
        <f>IFERROR(IF(AND($F2642/INDEX($F$64:$F2643,MATCH(MAX(M$64:M2643),M$64:M2643,0)-1)&lt;(1-$P$2),MAX(K$64:K2643)&gt;MAX(L$64:L2642)),MAX(K$64:K2643),""),"")</f>
        <v/>
      </c>
      <c r="M2643" s="104" t="str">
        <f>IFERROR(IF(E2643="","",IF(K2643&lt;&gt;"",MAX(M$64:M2642)+1,IF(AND($F2642/INDEX($F$64:$F2643,MATCH(MAX(M$64:M2642),M$64:M2642,0)-1)&gt;(1+$O$2),MAX(K$64:K2643)&gt;MAX(L$64:L2642)),MAX(M$64:M2642)+1,""))),"")</f>
        <v/>
      </c>
      <c r="N2643" s="91">
        <f t="shared" si="240"/>
        <v>3</v>
      </c>
      <c r="O2643" s="91" t="str">
        <f>IFERROR(IF(AND(N2642=$H$2*1,MAX(O$64:O2642)=MAX(P$64:P2642)),MAX(O$64:O2642)+1,""),"")</f>
        <v/>
      </c>
      <c r="P2643" s="91" t="str">
        <f>IFERROR(IF(MOD(MAX(Q$64:Q2643),10*MAX(O$64:O2643))&lt;=2,IF(AND(F2642/INDEX($F$64:$F2643,MATCH(MAX(O$64:O2643),O$64:O2643,0)-1)&lt;(1-$P$2),MAX(O$64:O2643)&gt;MAX(P$64:P2642)),MAX(O$64:O2643),""),IF(AND($F2642/INDEX($F$64:$F2643,MATCH(MAX(Q$64:Q2643),Q$64:Q2643,0)-1)&lt;(1-$P$2),MAX(O$64:O2643)&gt;MAX(P$64:P2642)),MAX(O$64:O2643),"")),"")</f>
        <v/>
      </c>
      <c r="Q2643" s="91" t="str">
        <f>IFERROR(IF(E2643="","",IF(O2643&lt;&gt;"",MAX(O$64:O2643)*10+1,IF(AND($F2642/INDEX($F$64:$F2643,MATCH(MAX(Q$64:Q2642),Q$64:Q2642,0)-1)&gt;(1+$O$2),MAX(O$64:O2643)&gt;MAX(P$64:P2642)),MAX(Q$64:Q2642)+1,""))),"")</f>
        <v/>
      </c>
    </row>
    <row r="2644" spans="1:17" x14ac:dyDescent="0.2">
      <c r="A2644" s="13">
        <f>HLOOKUP($E$2,历史数据!$V$3:$AE$5000,ROW(A2642),)</f>
        <v>596790</v>
      </c>
      <c r="B2644" s="41">
        <v>40427</v>
      </c>
      <c r="C2644" s="100">
        <f>IFERROR(IF(A2644&lt;&gt;0,MAX($C$4:C2643)+1,""),"")</f>
        <v>2587</v>
      </c>
      <c r="D2644" s="100"/>
      <c r="E2644" s="99">
        <f t="shared" si="241"/>
        <v>40512</v>
      </c>
      <c r="F2644" s="101">
        <f>IFERROR(VLOOKUP(E2644,历史数据!AH:AJ,3,),"")</f>
        <v>14.4524754373214</v>
      </c>
      <c r="G2644" s="101">
        <f t="shared" si="237"/>
        <v>14.01003942190472</v>
      </c>
      <c r="H2644" s="105">
        <f t="shared" si="238"/>
        <v>6.8260444623691185E-4</v>
      </c>
      <c r="I2644" s="101">
        <f>IFERROR(VLOOKUP(E2644,历史数据!AH:AJ,2,),"")</f>
        <v>14.2048676525521</v>
      </c>
      <c r="J2644" s="104">
        <f t="shared" si="239"/>
        <v>4</v>
      </c>
      <c r="K2644" s="104" t="str">
        <f>IFERROR(IF(AND(J2643=$H$2*1,MAX(K$64:K2643)=MAX(L$64:L2643)),MAX(K$64:K2643)+1,""),"")</f>
        <v/>
      </c>
      <c r="L2644" s="104" t="str">
        <f>IFERROR(IF(AND($F2643/INDEX($F$64:$F2644,MATCH(MAX(M$64:M2644),M$64:M2644,0)-1)&lt;(1-$P$2),MAX(K$64:K2644)&gt;MAX(L$64:L2643)),MAX(K$64:K2644),""),"")</f>
        <v/>
      </c>
      <c r="M2644" s="104" t="str">
        <f>IFERROR(IF(E2644="","",IF(K2644&lt;&gt;"",MAX(M$64:M2643)+1,IF(AND($F2643/INDEX($F$64:$F2644,MATCH(MAX(M$64:M2643),M$64:M2643,0)-1)&gt;(1+$O$2),MAX(K$64:K2644)&gt;MAX(L$64:L2643)),MAX(M$64:M2643)+1,""))),"")</f>
        <v/>
      </c>
      <c r="N2644" s="91">
        <f t="shared" si="240"/>
        <v>4</v>
      </c>
      <c r="O2644" s="91" t="str">
        <f>IFERROR(IF(AND(N2643=$H$2*1,MAX(O$64:O2643)=MAX(P$64:P2643)),MAX(O$64:O2643)+1,""),"")</f>
        <v/>
      </c>
      <c r="P2644" s="91" t="str">
        <f>IFERROR(IF(MOD(MAX(Q$64:Q2644),10*MAX(O$64:O2644))&lt;=2,IF(AND(F2643/INDEX($F$64:$F2644,MATCH(MAX(O$64:O2644),O$64:O2644,0)-1)&lt;(1-$P$2),MAX(O$64:O2644)&gt;MAX(P$64:P2643)),MAX(O$64:O2644),""),IF(AND($F2643/INDEX($F$64:$F2644,MATCH(MAX(Q$64:Q2644),Q$64:Q2644,0)-1)&lt;(1-$P$2),MAX(O$64:O2644)&gt;MAX(P$64:P2643)),MAX(O$64:O2644),"")),"")</f>
        <v/>
      </c>
      <c r="Q2644" s="91" t="str">
        <f>IFERROR(IF(E2644="","",IF(O2644&lt;&gt;"",MAX(O$64:O2644)*10+1,IF(AND($F2643/INDEX($F$64:$F2644,MATCH(MAX(Q$64:Q2643),Q$64:Q2643,0)-1)&gt;(1+$O$2),MAX(O$64:O2644)&gt;MAX(P$64:P2643)),MAX(Q$64:Q2643)+1,""))),"")</f>
        <v/>
      </c>
    </row>
    <row r="2645" spans="1:17" x14ac:dyDescent="0.2">
      <c r="A2645" s="13">
        <f>HLOOKUP($E$2,历史数据!$V$3:$AE$5000,ROW(A2643),)</f>
        <v>542305</v>
      </c>
      <c r="B2645" s="41">
        <v>40428</v>
      </c>
      <c r="C2645" s="100">
        <f>IFERROR(IF(A2645&lt;&gt;0,MAX($C$4:C2644)+1,""),"")</f>
        <v>2588</v>
      </c>
      <c r="D2645" s="100"/>
      <c r="E2645" s="99">
        <f t="shared" si="241"/>
        <v>40513</v>
      </c>
      <c r="F2645" s="101">
        <f>IFERROR(VLOOKUP(E2645,历史数据!AH:AJ,3,),"")</f>
        <v>14.2048676525521</v>
      </c>
      <c r="G2645" s="101">
        <f t="shared" si="237"/>
        <v>14.016772616051956</v>
      </c>
      <c r="H2645" s="105">
        <f t="shared" si="238"/>
        <v>4.8059780165266019E-4</v>
      </c>
      <c r="I2645" s="101">
        <f>IFERROR(VLOOKUP(E2645,历史数据!AH:AJ,2,),"")</f>
        <v>14.465507425993399</v>
      </c>
      <c r="J2645" s="104">
        <f t="shared" si="239"/>
        <v>5</v>
      </c>
      <c r="K2645" s="104" t="str">
        <f>IFERROR(IF(AND(J2644=$H$2*1,MAX(K$64:K2644)=MAX(L$64:L2644)),MAX(K$64:K2644)+1,""),"")</f>
        <v/>
      </c>
      <c r="L2645" s="104" t="str">
        <f>IFERROR(IF(AND($F2644/INDEX($F$64:$F2645,MATCH(MAX(M$64:M2645),M$64:M2645,0)-1)&lt;(1-$P$2),MAX(K$64:K2645)&gt;MAX(L$64:L2644)),MAX(K$64:K2645),""),"")</f>
        <v/>
      </c>
      <c r="M2645" s="104" t="str">
        <f>IFERROR(IF(E2645="","",IF(K2645&lt;&gt;"",MAX(M$64:M2644)+1,IF(AND($F2644/INDEX($F$64:$F2645,MATCH(MAX(M$64:M2644),M$64:M2644,0)-1)&gt;(1+$O$2),MAX(K$64:K2645)&gt;MAX(L$64:L2644)),MAX(M$64:M2644)+1,""))),"")</f>
        <v/>
      </c>
      <c r="N2645" s="91">
        <f t="shared" si="240"/>
        <v>5</v>
      </c>
      <c r="O2645" s="91" t="str">
        <f>IFERROR(IF(AND(N2644=$H$2*1,MAX(O$64:O2644)=MAX(P$64:P2644)),MAX(O$64:O2644)+1,""),"")</f>
        <v/>
      </c>
      <c r="P2645" s="91" t="str">
        <f>IFERROR(IF(MOD(MAX(Q$64:Q2645),10*MAX(O$64:O2645))&lt;=2,IF(AND(F2644/INDEX($F$64:$F2645,MATCH(MAX(O$64:O2645),O$64:O2645,0)-1)&lt;(1-$P$2),MAX(O$64:O2645)&gt;MAX(P$64:P2644)),MAX(O$64:O2645),""),IF(AND($F2644/INDEX($F$64:$F2645,MATCH(MAX(Q$64:Q2645),Q$64:Q2645,0)-1)&lt;(1-$P$2),MAX(O$64:O2645)&gt;MAX(P$64:P2644)),MAX(O$64:O2645),"")),"")</f>
        <v/>
      </c>
      <c r="Q2645" s="91" t="str">
        <f>IFERROR(IF(E2645="","",IF(O2645&lt;&gt;"",MAX(O$64:O2645)*10+1,IF(AND($F2644/INDEX($F$64:$F2645,MATCH(MAX(Q$64:Q2644),Q$64:Q2644,0)-1)&gt;(1+$O$2),MAX(O$64:O2645)&gt;MAX(P$64:P2644)),MAX(Q$64:Q2644)+1,""))),"")</f>
        <v/>
      </c>
    </row>
    <row r="2646" spans="1:17" x14ac:dyDescent="0.2">
      <c r="A2646" s="13">
        <f>HLOOKUP($E$2,历史数据!$V$3:$AE$5000,ROW(A2644),)</f>
        <v>585831</v>
      </c>
      <c r="B2646" s="41">
        <v>40429</v>
      </c>
      <c r="C2646" s="100">
        <f>IFERROR(IF(A2646&lt;&gt;0,MAX($C$4:C2645)+1,""),"")</f>
        <v>2589</v>
      </c>
      <c r="D2646" s="100"/>
      <c r="E2646" s="99">
        <f t="shared" si="241"/>
        <v>40514</v>
      </c>
      <c r="F2646" s="101">
        <f>IFERROR(VLOOKUP(E2646,历史数据!AH:AJ,3,),"")</f>
        <v>14.2048676525521</v>
      </c>
      <c r="G2646" s="101">
        <f t="shared" si="237"/>
        <v>14.020465012842372</v>
      </c>
      <c r="H2646" s="105">
        <f t="shared" si="238"/>
        <v>2.6342703071224882E-4</v>
      </c>
      <c r="I2646" s="101">
        <f>IFERROR(VLOOKUP(E2646,历史数据!AH:AJ,2,),"")</f>
        <v>14.4003474826331</v>
      </c>
      <c r="J2646" s="104">
        <f t="shared" si="239"/>
        <v>6</v>
      </c>
      <c r="K2646" s="104" t="str">
        <f>IFERROR(IF(AND(J2645=$H$2*1,MAX(K$64:K2645)=MAX(L$64:L2645)),MAX(K$64:K2645)+1,""),"")</f>
        <v/>
      </c>
      <c r="L2646" s="104" t="str">
        <f>IFERROR(IF(AND($F2645/INDEX($F$64:$F2646,MATCH(MAX(M$64:M2646),M$64:M2646,0)-1)&lt;(1-$P$2),MAX(K$64:K2646)&gt;MAX(L$64:L2645)),MAX(K$64:K2646),""),"")</f>
        <v/>
      </c>
      <c r="M2646" s="104" t="str">
        <f>IFERROR(IF(E2646="","",IF(K2646&lt;&gt;"",MAX(M$64:M2645)+1,IF(AND($F2645/INDEX($F$64:$F2646,MATCH(MAX(M$64:M2645),M$64:M2645,0)-1)&gt;(1+$O$2),MAX(K$64:K2646)&gt;MAX(L$64:L2645)),MAX(M$64:M2645)+1,""))),"")</f>
        <v/>
      </c>
      <c r="N2646" s="91">
        <f t="shared" si="240"/>
        <v>6</v>
      </c>
      <c r="O2646" s="91" t="str">
        <f>IFERROR(IF(AND(N2645=$H$2*1,MAX(O$64:O2645)=MAX(P$64:P2645)),MAX(O$64:O2645)+1,""),"")</f>
        <v/>
      </c>
      <c r="P2646" s="91" t="str">
        <f>IFERROR(IF(MOD(MAX(Q$64:Q2646),10*MAX(O$64:O2646))&lt;=2,IF(AND(F2645/INDEX($F$64:$F2646,MATCH(MAX(O$64:O2646),O$64:O2646,0)-1)&lt;(1-$P$2),MAX(O$64:O2646)&gt;MAX(P$64:P2645)),MAX(O$64:O2646),""),IF(AND($F2645/INDEX($F$64:$F2646,MATCH(MAX(Q$64:Q2646),Q$64:Q2646,0)-1)&lt;(1-$P$2),MAX(O$64:O2646)&gt;MAX(P$64:P2645)),MAX(O$64:O2646),"")),"")</f>
        <v/>
      </c>
      <c r="Q2646" s="91" t="str">
        <f>IFERROR(IF(E2646="","",IF(O2646&lt;&gt;"",MAX(O$64:O2646)*10+1,IF(AND($F2645/INDEX($F$64:$F2646,MATCH(MAX(Q$64:Q2645),Q$64:Q2645,0)-1)&gt;(1+$O$2),MAX(O$64:O2646)&gt;MAX(P$64:P2645)),MAX(Q$64:Q2645)+1,""))),"")</f>
        <v/>
      </c>
    </row>
    <row r="2647" spans="1:17" x14ac:dyDescent="0.2">
      <c r="A2647" s="13">
        <f>HLOOKUP($E$2,历史数据!$V$3:$AE$5000,ROW(A2645),)</f>
        <v>680889</v>
      </c>
      <c r="B2647" s="41">
        <v>40430</v>
      </c>
      <c r="C2647" s="100">
        <f>IFERROR(IF(A2647&lt;&gt;0,MAX($C$4:C2646)+1,""),"")</f>
        <v>2590</v>
      </c>
      <c r="D2647" s="100"/>
      <c r="E2647" s="99">
        <f t="shared" si="241"/>
        <v>40515</v>
      </c>
      <c r="F2647" s="101">
        <f>IFERROR(VLOOKUP(E2647,历史数据!AH:AJ,3,),"")</f>
        <v>14.230931629896199</v>
      </c>
      <c r="G2647" s="101">
        <f t="shared" si="237"/>
        <v>14.031325003402427</v>
      </c>
      <c r="H2647" s="105">
        <f t="shared" si="238"/>
        <v>7.7458133878649527E-4</v>
      </c>
      <c r="I2647" s="101">
        <f>IFERROR(VLOOKUP(E2647,历史数据!AH:AJ,2,),"")</f>
        <v>14.2048676525521</v>
      </c>
      <c r="J2647" s="104">
        <f t="shared" si="239"/>
        <v>7</v>
      </c>
      <c r="K2647" s="104" t="str">
        <f>IFERROR(IF(AND(J2646=$H$2*1,MAX(K$64:K2646)=MAX(L$64:L2646)),MAX(K$64:K2646)+1,""),"")</f>
        <v/>
      </c>
      <c r="L2647" s="104" t="str">
        <f>IFERROR(IF(AND($F2646/INDEX($F$64:$F2647,MATCH(MAX(M$64:M2647),M$64:M2647,0)-1)&lt;(1-$P$2),MAX(K$64:K2647)&gt;MAX(L$64:L2646)),MAX(K$64:K2647),""),"")</f>
        <v/>
      </c>
      <c r="M2647" s="104" t="str">
        <f>IFERROR(IF(E2647="","",IF(K2647&lt;&gt;"",MAX(M$64:M2646)+1,IF(AND($F2646/INDEX($F$64:$F2647,MATCH(MAX(M$64:M2646),M$64:M2646,0)-1)&gt;(1+$O$2),MAX(K$64:K2647)&gt;MAX(L$64:L2646)),MAX(M$64:M2646)+1,""))),"")</f>
        <v/>
      </c>
      <c r="N2647" s="91">
        <f t="shared" si="240"/>
        <v>7</v>
      </c>
      <c r="O2647" s="91" t="str">
        <f>IFERROR(IF(AND(N2646=$H$2*1,MAX(O$64:O2646)=MAX(P$64:P2646)),MAX(O$64:O2646)+1,""),"")</f>
        <v/>
      </c>
      <c r="P2647" s="91" t="str">
        <f>IFERROR(IF(MOD(MAX(Q$64:Q2647),10*MAX(O$64:O2647))&lt;=2,IF(AND(F2646/INDEX($F$64:$F2647,MATCH(MAX(O$64:O2647),O$64:O2647,0)-1)&lt;(1-$P$2),MAX(O$64:O2647)&gt;MAX(P$64:P2646)),MAX(O$64:O2647),""),IF(AND($F2646/INDEX($F$64:$F2647,MATCH(MAX(Q$64:Q2647),Q$64:Q2647,0)-1)&lt;(1-$P$2),MAX(O$64:O2647)&gt;MAX(P$64:P2646)),MAX(O$64:O2647),"")),"")</f>
        <v/>
      </c>
      <c r="Q2647" s="91" t="str">
        <f>IFERROR(IF(E2647="","",IF(O2647&lt;&gt;"",MAX(O$64:O2647)*10+1,IF(AND($F2646/INDEX($F$64:$F2647,MATCH(MAX(Q$64:Q2646),Q$64:Q2646,0)-1)&gt;(1+$O$2),MAX(O$64:O2647)&gt;MAX(P$64:P2646)),MAX(Q$64:Q2646)+1,""))),"")</f>
        <v/>
      </c>
    </row>
    <row r="2648" spans="1:17" x14ac:dyDescent="0.2">
      <c r="A2648" s="13">
        <f>HLOOKUP($E$2,历史数据!$V$3:$AE$5000,ROW(A2646),)</f>
        <v>1016885</v>
      </c>
      <c r="B2648" s="41">
        <v>40431</v>
      </c>
      <c r="C2648" s="100">
        <f>IFERROR(IF(A2648&lt;&gt;0,MAX($C$4:C2647)+1,""),"")</f>
        <v>2591</v>
      </c>
      <c r="D2648" s="100"/>
      <c r="E2648" s="99">
        <f t="shared" si="241"/>
        <v>40518</v>
      </c>
      <c r="F2648" s="101">
        <f>IFERROR(VLOOKUP(E2648,历史数据!AH:AJ,3,),"")</f>
        <v>14.009387822471099</v>
      </c>
      <c r="G2648" s="101">
        <f t="shared" si="237"/>
        <v>14.045660190941703</v>
      </c>
      <c r="H2648" s="105">
        <f t="shared" si="238"/>
        <v>1.021656011517047E-3</v>
      </c>
      <c r="I2648" s="101">
        <f>IFERROR(VLOOKUP(E2648,历史数据!AH:AJ,2,),"")</f>
        <v>14.178803675208</v>
      </c>
      <c r="J2648" s="104">
        <f t="shared" si="239"/>
        <v>0</v>
      </c>
      <c r="K2648" s="104" t="str">
        <f>IFERROR(IF(AND(J2647=$H$2*1,MAX(K$64:K2647)=MAX(L$64:L2647)),MAX(K$64:K2647)+1,""),"")</f>
        <v/>
      </c>
      <c r="L2648" s="104" t="str">
        <f>IFERROR(IF(AND($F2647/INDEX($F$64:$F2648,MATCH(MAX(M$64:M2648),M$64:M2648,0)-1)&lt;(1-$P$2),MAX(K$64:K2648)&gt;MAX(L$64:L2647)),MAX(K$64:K2648),""),"")</f>
        <v/>
      </c>
      <c r="M2648" s="104" t="str">
        <f>IFERROR(IF(E2648="","",IF(K2648&lt;&gt;"",MAX(M$64:M2647)+1,IF(AND($F2647/INDEX($F$64:$F2648,MATCH(MAX(M$64:M2647),M$64:M2647,0)-1)&gt;(1+$O$2),MAX(K$64:K2648)&gt;MAX(L$64:L2647)),MAX(M$64:M2647)+1,""))),"")</f>
        <v/>
      </c>
      <c r="N2648" s="91">
        <f t="shared" si="240"/>
        <v>0</v>
      </c>
      <c r="O2648" s="91" t="str">
        <f>IFERROR(IF(AND(N2647=$H$2*1,MAX(O$64:O2647)=MAX(P$64:P2647)),MAX(O$64:O2647)+1,""),"")</f>
        <v/>
      </c>
      <c r="P2648" s="91" t="str">
        <f>IFERROR(IF(MOD(MAX(Q$64:Q2648),10*MAX(O$64:O2648))&lt;=2,IF(AND(F2647/INDEX($F$64:$F2648,MATCH(MAX(O$64:O2648),O$64:O2648,0)-1)&lt;(1-$P$2),MAX(O$64:O2648)&gt;MAX(P$64:P2647)),MAX(O$64:O2648),""),IF(AND($F2647/INDEX($F$64:$F2648,MATCH(MAX(Q$64:Q2648),Q$64:Q2648,0)-1)&lt;(1-$P$2),MAX(O$64:O2648)&gt;MAX(P$64:P2647)),MAX(O$64:O2648),"")),"")</f>
        <v/>
      </c>
      <c r="Q2648" s="91" t="str">
        <f>IFERROR(IF(E2648="","",IF(O2648&lt;&gt;"",MAX(O$64:O2648)*10+1,IF(AND($F2647/INDEX($F$64:$F2648,MATCH(MAX(Q$64:Q2647),Q$64:Q2647,0)-1)&gt;(1+$O$2),MAX(O$64:O2648)&gt;MAX(P$64:P2647)),MAX(Q$64:Q2647)+1,""))),"")</f>
        <v/>
      </c>
    </row>
    <row r="2649" spans="1:17" x14ac:dyDescent="0.2">
      <c r="A2649" s="13">
        <f>HLOOKUP($E$2,历史数据!$V$3:$AE$5000,ROW(A2647),)</f>
        <v>583610</v>
      </c>
      <c r="B2649" s="41">
        <v>40434</v>
      </c>
      <c r="C2649" s="100">
        <f>IFERROR(IF(A2649&lt;&gt;0,MAX($C$4:C2648)+1,""),"")</f>
        <v>2592</v>
      </c>
      <c r="D2649" s="100"/>
      <c r="E2649" s="99">
        <f t="shared" si="241"/>
        <v>40519</v>
      </c>
      <c r="F2649" s="101">
        <f>IFERROR(VLOOKUP(E2649,历史数据!AH:AJ,3,),"")</f>
        <v>14.1006117431756</v>
      </c>
      <c r="G2649" s="101">
        <f t="shared" si="237"/>
        <v>14.059126579236167</v>
      </c>
      <c r="H2649" s="105">
        <f t="shared" si="238"/>
        <v>9.5875794454647334E-4</v>
      </c>
      <c r="I2649" s="101">
        <f>IFERROR(VLOOKUP(E2649,历史数据!AH:AJ,2,),"")</f>
        <v>14.0615157771594</v>
      </c>
      <c r="J2649" s="104">
        <f t="shared" si="239"/>
        <v>1</v>
      </c>
      <c r="K2649" s="104" t="str">
        <f>IFERROR(IF(AND(J2648=$H$2*1,MAX(K$64:K2648)=MAX(L$64:L2648)),MAX(K$64:K2648)+1,""),"")</f>
        <v/>
      </c>
      <c r="L2649" s="104" t="str">
        <f>IFERROR(IF(AND($F2648/INDEX($F$64:$F2649,MATCH(MAX(M$64:M2649),M$64:M2649,0)-1)&lt;(1-$P$2),MAX(K$64:K2649)&gt;MAX(L$64:L2648)),MAX(K$64:K2649),""),"")</f>
        <v/>
      </c>
      <c r="M2649" s="104" t="str">
        <f>IFERROR(IF(E2649="","",IF(K2649&lt;&gt;"",MAX(M$64:M2648)+1,IF(AND($F2648/INDEX($F$64:$F2649,MATCH(MAX(M$64:M2648),M$64:M2648,0)-1)&gt;(1+$O$2),MAX(K$64:K2649)&gt;MAX(L$64:L2648)),MAX(M$64:M2648)+1,""))),"")</f>
        <v/>
      </c>
      <c r="N2649" s="91">
        <f t="shared" si="240"/>
        <v>1</v>
      </c>
      <c r="O2649" s="91" t="str">
        <f>IFERROR(IF(AND(N2648=$H$2*1,MAX(O$64:O2648)=MAX(P$64:P2648)),MAX(O$64:O2648)+1,""),"")</f>
        <v/>
      </c>
      <c r="P2649" s="91" t="str">
        <f>IFERROR(IF(MOD(MAX(Q$64:Q2649),10*MAX(O$64:O2649))&lt;=2,IF(AND(F2648/INDEX($F$64:$F2649,MATCH(MAX(O$64:O2649),O$64:O2649,0)-1)&lt;(1-$P$2),MAX(O$64:O2649)&gt;MAX(P$64:P2648)),MAX(O$64:O2649),""),IF(AND($F2648/INDEX($F$64:$F2649,MATCH(MAX(Q$64:Q2649),Q$64:Q2649,0)-1)&lt;(1-$P$2),MAX(O$64:O2649)&gt;MAX(P$64:P2648)),MAX(O$64:O2649),"")),"")</f>
        <v/>
      </c>
      <c r="Q2649" s="91" t="str">
        <f>IFERROR(IF(E2649="","",IF(O2649&lt;&gt;"",MAX(O$64:O2649)*10+1,IF(AND($F2648/INDEX($F$64:$F2649,MATCH(MAX(Q$64:Q2648),Q$64:Q2648,0)-1)&gt;(1+$O$2),MAX(O$64:O2649)&gt;MAX(P$64:P2648)),MAX(Q$64:Q2648)+1,""))),"")</f>
        <v/>
      </c>
    </row>
    <row r="2650" spans="1:17" x14ac:dyDescent="0.2">
      <c r="A2650" s="13">
        <f>HLOOKUP($E$2,历史数据!$V$3:$AE$5000,ROW(A2648),)</f>
        <v>401903</v>
      </c>
      <c r="B2650" s="41">
        <v>40435</v>
      </c>
      <c r="C2650" s="100">
        <f>IFERROR(IF(A2650&lt;&gt;0,MAX($C$4:C2649)+1,""),"")</f>
        <v>2593</v>
      </c>
      <c r="D2650" s="100"/>
      <c r="E2650" s="99">
        <f t="shared" si="241"/>
        <v>40520</v>
      </c>
      <c r="F2650" s="101">
        <f>IFERROR(VLOOKUP(E2650,历史数据!AH:AJ,3,),"")</f>
        <v>14.1266757205197</v>
      </c>
      <c r="G2650" s="101">
        <f t="shared" si="237"/>
        <v>14.071941368097036</v>
      </c>
      <c r="H2650" s="105">
        <f t="shared" si="238"/>
        <v>9.1149253039612965E-4</v>
      </c>
      <c r="I2650" s="101">
        <f>IFERROR(VLOOKUP(E2650,历史数据!AH:AJ,2,),"")</f>
        <v>14.113643731847599</v>
      </c>
      <c r="J2650" s="104">
        <f t="shared" si="239"/>
        <v>2</v>
      </c>
      <c r="K2650" s="104" t="str">
        <f>IFERROR(IF(AND(J2649=$H$2*1,MAX(K$64:K2649)=MAX(L$64:L2649)),MAX(K$64:K2649)+1,""),"")</f>
        <v/>
      </c>
      <c r="L2650" s="104" t="str">
        <f>IFERROR(IF(AND($F2649/INDEX($F$64:$F2650,MATCH(MAX(M$64:M2650),M$64:M2650,0)-1)&lt;(1-$P$2),MAX(K$64:K2650)&gt;MAX(L$64:L2649)),MAX(K$64:K2650),""),"")</f>
        <v/>
      </c>
      <c r="M2650" s="104" t="str">
        <f>IFERROR(IF(E2650="","",IF(K2650&lt;&gt;"",MAX(M$64:M2649)+1,IF(AND($F2649/INDEX($F$64:$F2650,MATCH(MAX(M$64:M2649),M$64:M2649,0)-1)&gt;(1+$O$2),MAX(K$64:K2650)&gt;MAX(L$64:L2649)),MAX(M$64:M2649)+1,""))),"")</f>
        <v/>
      </c>
      <c r="N2650" s="91">
        <f t="shared" si="240"/>
        <v>2</v>
      </c>
      <c r="O2650" s="91" t="str">
        <f>IFERROR(IF(AND(N2649=$H$2*1,MAX(O$64:O2649)=MAX(P$64:P2649)),MAX(O$64:O2649)+1,""),"")</f>
        <v/>
      </c>
      <c r="P2650" s="91" t="str">
        <f>IFERROR(IF(MOD(MAX(Q$64:Q2650),10*MAX(O$64:O2650))&lt;=2,IF(AND(F2649/INDEX($F$64:$F2650,MATCH(MAX(O$64:O2650),O$64:O2650,0)-1)&lt;(1-$P$2),MAX(O$64:O2650)&gt;MAX(P$64:P2649)),MAX(O$64:O2650),""),IF(AND($F2649/INDEX($F$64:$F2650,MATCH(MAX(Q$64:Q2650),Q$64:Q2650,0)-1)&lt;(1-$P$2),MAX(O$64:O2650)&gt;MAX(P$64:P2649)),MAX(O$64:O2650),"")),"")</f>
        <v/>
      </c>
      <c r="Q2650" s="91" t="str">
        <f>IFERROR(IF(E2650="","",IF(O2650&lt;&gt;"",MAX(O$64:O2650)*10+1,IF(AND($F2649/INDEX($F$64:$F2650,MATCH(MAX(Q$64:Q2649),Q$64:Q2649,0)-1)&gt;(1+$O$2),MAX(O$64:O2650)&gt;MAX(P$64:P2649)),MAX(Q$64:Q2649)+1,""))),"")</f>
        <v/>
      </c>
    </row>
    <row r="2651" spans="1:17" x14ac:dyDescent="0.2">
      <c r="A2651" s="13">
        <f>HLOOKUP($E$2,历史数据!$V$3:$AE$5000,ROW(A2649),)</f>
        <v>1307188</v>
      </c>
      <c r="B2651" s="41">
        <v>40436</v>
      </c>
      <c r="C2651" s="100">
        <f>IFERROR(IF(A2651&lt;&gt;0,MAX($C$4:C2650)+1,""),"")</f>
        <v>2594</v>
      </c>
      <c r="D2651" s="100"/>
      <c r="E2651" s="99">
        <f t="shared" si="241"/>
        <v>40521</v>
      </c>
      <c r="F2651" s="101">
        <f>IFERROR(VLOOKUP(E2651,历史数据!AH:AJ,3,),"")</f>
        <v>13.9442278791108</v>
      </c>
      <c r="G2651" s="101">
        <f t="shared" si="237"/>
        <v>14.078457362433067</v>
      </c>
      <c r="H2651" s="105">
        <f t="shared" si="238"/>
        <v>4.6304871272440096E-4</v>
      </c>
      <c r="I2651" s="101">
        <f>IFERROR(VLOOKUP(E2651,历史数据!AH:AJ,2,),"")</f>
        <v>14.113643731847599</v>
      </c>
      <c r="J2651" s="104">
        <f t="shared" si="239"/>
        <v>0</v>
      </c>
      <c r="K2651" s="104" t="str">
        <f>IFERROR(IF(AND(J2650=$H$2*1,MAX(K$64:K2650)=MAX(L$64:L2650)),MAX(K$64:K2650)+1,""),"")</f>
        <v/>
      </c>
      <c r="L2651" s="104" t="str">
        <f>IFERROR(IF(AND($F2650/INDEX($F$64:$F2651,MATCH(MAX(M$64:M2651),M$64:M2651,0)-1)&lt;(1-$P$2),MAX(K$64:K2651)&gt;MAX(L$64:L2650)),MAX(K$64:K2651),""),"")</f>
        <v/>
      </c>
      <c r="M2651" s="104" t="str">
        <f>IFERROR(IF(E2651="","",IF(K2651&lt;&gt;"",MAX(M$64:M2650)+1,IF(AND($F2650/INDEX($F$64:$F2651,MATCH(MAX(M$64:M2650),M$64:M2650,0)-1)&gt;(1+$O$2),MAX(K$64:K2651)&gt;MAX(L$64:L2650)),MAX(M$64:M2650)+1,""))),"")</f>
        <v/>
      </c>
      <c r="N2651" s="91">
        <f t="shared" si="240"/>
        <v>0</v>
      </c>
      <c r="O2651" s="91" t="str">
        <f>IFERROR(IF(AND(N2650=$H$2*1,MAX(O$64:O2650)=MAX(P$64:P2650)),MAX(O$64:O2650)+1,""),"")</f>
        <v/>
      </c>
      <c r="P2651" s="91" t="str">
        <f>IFERROR(IF(MOD(MAX(Q$64:Q2651),10*MAX(O$64:O2651))&lt;=2,IF(AND(F2650/INDEX($F$64:$F2651,MATCH(MAX(O$64:O2651),O$64:O2651,0)-1)&lt;(1-$P$2),MAX(O$64:O2651)&gt;MAX(P$64:P2650)),MAX(O$64:O2651),""),IF(AND($F2650/INDEX($F$64:$F2651,MATCH(MAX(Q$64:Q2651),Q$64:Q2651,0)-1)&lt;(1-$P$2),MAX(O$64:O2651)&gt;MAX(P$64:P2650)),MAX(O$64:O2651),"")),"")</f>
        <v/>
      </c>
      <c r="Q2651" s="91" t="str">
        <f>IFERROR(IF(E2651="","",IF(O2651&lt;&gt;"",MAX(O$64:O2651)*10+1,IF(AND($F2650/INDEX($F$64:$F2651,MATCH(MAX(Q$64:Q2650),Q$64:Q2650,0)-1)&gt;(1+$O$2),MAX(O$64:O2651)&gt;MAX(P$64:P2650)),MAX(Q$64:Q2650)+1,""))),"")</f>
        <v/>
      </c>
    </row>
    <row r="2652" spans="1:17" x14ac:dyDescent="0.2">
      <c r="A2652" s="13">
        <f>HLOOKUP($E$2,历史数据!$V$3:$AE$5000,ROW(A2650),)</f>
        <v>1984100</v>
      </c>
      <c r="B2652" s="41">
        <v>40437</v>
      </c>
      <c r="C2652" s="100">
        <f>IFERROR(IF(A2652&lt;&gt;0,MAX($C$4:C2651)+1,""),"")</f>
        <v>2595</v>
      </c>
      <c r="D2652" s="100"/>
      <c r="E2652" s="99">
        <f t="shared" si="241"/>
        <v>40522</v>
      </c>
      <c r="F2652" s="101">
        <f>IFERROR(VLOOKUP(E2652,历史数据!AH:AJ,3,),"")</f>
        <v>13.970291856454899</v>
      </c>
      <c r="G2652" s="101">
        <f t="shared" si="237"/>
        <v>14.080412160733877</v>
      </c>
      <c r="H2652" s="105">
        <f t="shared" si="238"/>
        <v>1.3885031935578773E-4</v>
      </c>
      <c r="I2652" s="101">
        <f>IFERROR(VLOOKUP(E2652,历史数据!AH:AJ,2,),"")</f>
        <v>13.813907992390099</v>
      </c>
      <c r="J2652" s="104">
        <f t="shared" si="239"/>
        <v>0</v>
      </c>
      <c r="K2652" s="104" t="str">
        <f>IFERROR(IF(AND(J2651=$H$2*1,MAX(K$64:K2651)=MAX(L$64:L2651)),MAX(K$64:K2651)+1,""),"")</f>
        <v/>
      </c>
      <c r="L2652" s="104" t="str">
        <f>IFERROR(IF(AND($F2651/INDEX($F$64:$F2652,MATCH(MAX(M$64:M2652),M$64:M2652,0)-1)&lt;(1-$P$2),MAX(K$64:K2652)&gt;MAX(L$64:L2651)),MAX(K$64:K2652),""),"")</f>
        <v/>
      </c>
      <c r="M2652" s="104" t="str">
        <f>IFERROR(IF(E2652="","",IF(K2652&lt;&gt;"",MAX(M$64:M2651)+1,IF(AND($F2651/INDEX($F$64:$F2652,MATCH(MAX(M$64:M2651),M$64:M2651,0)-1)&gt;(1+$O$2),MAX(K$64:K2652)&gt;MAX(L$64:L2651)),MAX(M$64:M2651)+1,""))),"")</f>
        <v/>
      </c>
      <c r="N2652" s="91">
        <f t="shared" si="240"/>
        <v>0</v>
      </c>
      <c r="O2652" s="91" t="str">
        <f>IFERROR(IF(AND(N2651=$H$2*1,MAX(O$64:O2651)=MAX(P$64:P2651)),MAX(O$64:O2651)+1,""),"")</f>
        <v/>
      </c>
      <c r="P2652" s="91" t="str">
        <f>IFERROR(IF(MOD(MAX(Q$64:Q2652),10*MAX(O$64:O2652))&lt;=2,IF(AND(F2651/INDEX($F$64:$F2652,MATCH(MAX(O$64:O2652),O$64:O2652,0)-1)&lt;(1-$P$2),MAX(O$64:O2652)&gt;MAX(P$64:P2651)),MAX(O$64:O2652),""),IF(AND($F2651/INDEX($F$64:$F2652,MATCH(MAX(Q$64:Q2652),Q$64:Q2652,0)-1)&lt;(1-$P$2),MAX(O$64:O2652)&gt;MAX(P$64:P2651)),MAX(O$64:O2652),"")),"")</f>
        <v/>
      </c>
      <c r="Q2652" s="91" t="str">
        <f>IFERROR(IF(E2652="","",IF(O2652&lt;&gt;"",MAX(O$64:O2652)*10+1,IF(AND($F2651/INDEX($F$64:$F2652,MATCH(MAX(Q$64:Q2651),Q$64:Q2651,0)-1)&gt;(1+$O$2),MAX(O$64:O2652)&gt;MAX(P$64:P2651)),MAX(Q$64:Q2651)+1,""))),"")</f>
        <v/>
      </c>
    </row>
    <row r="2653" spans="1:17" x14ac:dyDescent="0.2">
      <c r="A2653" s="13">
        <f>HLOOKUP($E$2,历史数据!$V$3:$AE$5000,ROW(A2651),)</f>
        <v>1320742</v>
      </c>
      <c r="B2653" s="41">
        <v>40438</v>
      </c>
      <c r="C2653" s="100">
        <f>IFERROR(IF(A2653&lt;&gt;0,MAX($C$4:C2652)+1,""),"")</f>
        <v>2596</v>
      </c>
      <c r="D2653" s="100"/>
      <c r="E2653" s="99">
        <f t="shared" si="241"/>
        <v>40525</v>
      </c>
      <c r="F2653" s="101">
        <f>IFERROR(VLOOKUP(E2653,历史数据!AH:AJ,3,),"")</f>
        <v>14.0745477658315</v>
      </c>
      <c r="G2653" s="101">
        <f t="shared" si="237"/>
        <v>14.081498159789886</v>
      </c>
      <c r="H2653" s="105">
        <f t="shared" si="238"/>
        <v>7.7128357012012927E-5</v>
      </c>
      <c r="I2653" s="101">
        <f>IFERROR(VLOOKUP(E2653,历史数据!AH:AJ,2,),"")</f>
        <v>14.0745477658315</v>
      </c>
      <c r="J2653" s="104">
        <f t="shared" si="239"/>
        <v>0</v>
      </c>
      <c r="K2653" s="104" t="str">
        <f>IFERROR(IF(AND(J2652=$H$2*1,MAX(K$64:K2652)=MAX(L$64:L2652)),MAX(K$64:K2652)+1,""),"")</f>
        <v/>
      </c>
      <c r="L2653" s="104" t="str">
        <f>IFERROR(IF(AND($F2652/INDEX($F$64:$F2653,MATCH(MAX(M$64:M2653),M$64:M2653,0)-1)&lt;(1-$P$2),MAX(K$64:K2653)&gt;MAX(L$64:L2652)),MAX(K$64:K2653),""),"")</f>
        <v/>
      </c>
      <c r="M2653" s="104" t="str">
        <f>IFERROR(IF(E2653="","",IF(K2653&lt;&gt;"",MAX(M$64:M2652)+1,IF(AND($F2652/INDEX($F$64:$F2653,MATCH(MAX(M$64:M2652),M$64:M2652,0)-1)&gt;(1+$O$2),MAX(K$64:K2653)&gt;MAX(L$64:L2652)),MAX(M$64:M2652)+1,""))),"")</f>
        <v/>
      </c>
      <c r="N2653" s="91">
        <f t="shared" si="240"/>
        <v>0</v>
      </c>
      <c r="O2653" s="91" t="str">
        <f>IFERROR(IF(AND(N2652=$H$2*1,MAX(O$64:O2652)=MAX(P$64:P2652)),MAX(O$64:O2652)+1,""),"")</f>
        <v/>
      </c>
      <c r="P2653" s="91" t="str">
        <f>IFERROR(IF(MOD(MAX(Q$64:Q2653),10*MAX(O$64:O2653))&lt;=2,IF(AND(F2652/INDEX($F$64:$F2653,MATCH(MAX(O$64:O2653),O$64:O2653,0)-1)&lt;(1-$P$2),MAX(O$64:O2653)&gt;MAX(P$64:P2652)),MAX(O$64:O2653),""),IF(AND($F2652/INDEX($F$64:$F2653,MATCH(MAX(Q$64:Q2653),Q$64:Q2653,0)-1)&lt;(1-$P$2),MAX(O$64:O2653)&gt;MAX(P$64:P2652)),MAX(O$64:O2653),"")),"")</f>
        <v/>
      </c>
      <c r="Q2653" s="91" t="str">
        <f>IFERROR(IF(E2653="","",IF(O2653&lt;&gt;"",MAX(O$64:O2653)*10+1,IF(AND($F2652/INDEX($F$64:$F2653,MATCH(MAX(Q$64:Q2652),Q$64:Q2652,0)-1)&gt;(1+$O$2),MAX(O$64:O2653)&gt;MAX(P$64:P2652)),MAX(Q$64:Q2652)+1,""))),"")</f>
        <v/>
      </c>
    </row>
    <row r="2654" spans="1:17" x14ac:dyDescent="0.2">
      <c r="A2654" s="13">
        <f>HLOOKUP($E$2,历史数据!$V$3:$AE$5000,ROW(A2652),)</f>
        <v>3009746</v>
      </c>
      <c r="B2654" s="41">
        <v>40441</v>
      </c>
      <c r="C2654" s="100">
        <f>IFERROR(IF(A2654&lt;&gt;0,MAX($C$4:C2653)+1,""),"")</f>
        <v>2597</v>
      </c>
      <c r="D2654" s="100"/>
      <c r="E2654" s="99">
        <f t="shared" si="241"/>
        <v>40526</v>
      </c>
      <c r="F2654" s="101">
        <f>IFERROR(VLOOKUP(E2654,历史数据!AH:AJ,3,),"")</f>
        <v>14.4133794713052</v>
      </c>
      <c r="G2654" s="101">
        <f t="shared" si="237"/>
        <v>14.094964548084354</v>
      </c>
      <c r="H2654" s="105">
        <f t="shared" si="238"/>
        <v>9.5631786771965821E-4</v>
      </c>
      <c r="I2654" s="101">
        <f>IFERROR(VLOOKUP(E2654,历史数据!AH:AJ,2,),"")</f>
        <v>14.1266757205197</v>
      </c>
      <c r="J2654" s="104">
        <f t="shared" si="239"/>
        <v>1</v>
      </c>
      <c r="K2654" s="104" t="str">
        <f>IFERROR(IF(AND(J2653=$H$2*1,MAX(K$64:K2653)=MAX(L$64:L2653)),MAX(K$64:K2653)+1,""),"")</f>
        <v/>
      </c>
      <c r="L2654" s="104" t="str">
        <f>IFERROR(IF(AND($F2653/INDEX($F$64:$F2654,MATCH(MAX(M$64:M2654),M$64:M2654,0)-1)&lt;(1-$P$2),MAX(K$64:K2654)&gt;MAX(L$64:L2653)),MAX(K$64:K2654),""),"")</f>
        <v/>
      </c>
      <c r="M2654" s="104" t="str">
        <f>IFERROR(IF(E2654="","",IF(K2654&lt;&gt;"",MAX(M$64:M2653)+1,IF(AND($F2653/INDEX($F$64:$F2654,MATCH(MAX(M$64:M2653),M$64:M2653,0)-1)&gt;(1+$O$2),MAX(K$64:K2654)&gt;MAX(L$64:L2653)),MAX(M$64:M2653)+1,""))),"")</f>
        <v/>
      </c>
      <c r="N2654" s="91">
        <f t="shared" si="240"/>
        <v>1</v>
      </c>
      <c r="O2654" s="91" t="str">
        <f>IFERROR(IF(AND(N2653=$H$2*1,MAX(O$64:O2653)=MAX(P$64:P2653)),MAX(O$64:O2653)+1,""),"")</f>
        <v/>
      </c>
      <c r="P2654" s="91" t="str">
        <f>IFERROR(IF(MOD(MAX(Q$64:Q2654),10*MAX(O$64:O2654))&lt;=2,IF(AND(F2653/INDEX($F$64:$F2654,MATCH(MAX(O$64:O2654),O$64:O2654,0)-1)&lt;(1-$P$2),MAX(O$64:O2654)&gt;MAX(P$64:P2653)),MAX(O$64:O2654),""),IF(AND($F2653/INDEX($F$64:$F2654,MATCH(MAX(Q$64:Q2654),Q$64:Q2654,0)-1)&lt;(1-$P$2),MAX(O$64:O2654)&gt;MAX(P$64:P2653)),MAX(O$64:O2654),"")),"")</f>
        <v/>
      </c>
      <c r="Q2654" s="91" t="str">
        <f>IFERROR(IF(E2654="","",IF(O2654&lt;&gt;"",MAX(O$64:O2654)*10+1,IF(AND($F2653/INDEX($F$64:$F2654,MATCH(MAX(Q$64:Q2653),Q$64:Q2653,0)-1)&gt;(1+$O$2),MAX(O$64:O2654)&gt;MAX(P$64:P2653)),MAX(Q$64:Q2653)+1,""))),"")</f>
        <v/>
      </c>
    </row>
    <row r="2655" spans="1:17" x14ac:dyDescent="0.2">
      <c r="A2655" s="13">
        <f>HLOOKUP($E$2,历史数据!$V$3:$AE$5000,ROW(A2653),)</f>
        <v>1316485</v>
      </c>
      <c r="B2655" s="41">
        <v>40442</v>
      </c>
      <c r="C2655" s="100">
        <f>IFERROR(IF(A2655&lt;&gt;0,MAX($C$4:C2654)+1,""),"")</f>
        <v>2598</v>
      </c>
      <c r="D2655" s="100"/>
      <c r="E2655" s="99">
        <f t="shared" si="241"/>
        <v>40528</v>
      </c>
      <c r="F2655" s="101">
        <f>IFERROR(VLOOKUP(E2655,历史数据!AH:AJ,3,),"")</f>
        <v>14.8173711201392</v>
      </c>
      <c r="G2655" s="101">
        <f t="shared" si="237"/>
        <v>14.116467329393261</v>
      </c>
      <c r="H2655" s="105">
        <f t="shared" si="238"/>
        <v>1.5255647671585937E-3</v>
      </c>
      <c r="I2655" s="101">
        <f>IFERROR(VLOOKUP(E2655,历史数据!AH:AJ,2,),"")</f>
        <v>14.4133794713052</v>
      </c>
      <c r="J2655" s="104">
        <f t="shared" si="239"/>
        <v>2</v>
      </c>
      <c r="K2655" s="104" t="str">
        <f>IFERROR(IF(AND(J2654=$H$2*1,MAX(K$64:K2654)=MAX(L$64:L2654)),MAX(K$64:K2654)+1,""),"")</f>
        <v/>
      </c>
      <c r="L2655" s="104" t="str">
        <f>IFERROR(IF(AND($F2654/INDEX($F$64:$F2655,MATCH(MAX(M$64:M2655),M$64:M2655,0)-1)&lt;(1-$P$2),MAX(K$64:K2655)&gt;MAX(L$64:L2654)),MAX(K$64:K2655),""),"")</f>
        <v/>
      </c>
      <c r="M2655" s="104" t="str">
        <f>IFERROR(IF(E2655="","",IF(K2655&lt;&gt;"",MAX(M$64:M2654)+1,IF(AND($F2654/INDEX($F$64:$F2655,MATCH(MAX(M$64:M2654),M$64:M2654,0)-1)&gt;(1+$O$2),MAX(K$64:K2655)&gt;MAX(L$64:L2654)),MAX(M$64:M2654)+1,""))),"")</f>
        <v/>
      </c>
      <c r="N2655" s="91">
        <f t="shared" si="240"/>
        <v>2</v>
      </c>
      <c r="O2655" s="91" t="str">
        <f>IFERROR(IF(AND(N2654=$H$2*1,MAX(O$64:O2654)=MAX(P$64:P2654)),MAX(O$64:O2654)+1,""),"")</f>
        <v/>
      </c>
      <c r="P2655" s="91" t="str">
        <f>IFERROR(IF(MOD(MAX(Q$64:Q2655),10*MAX(O$64:O2655))&lt;=2,IF(AND(F2654/INDEX($F$64:$F2655,MATCH(MAX(O$64:O2655),O$64:O2655,0)-1)&lt;(1-$P$2),MAX(O$64:O2655)&gt;MAX(P$64:P2654)),MAX(O$64:O2655),""),IF(AND($F2654/INDEX($F$64:$F2655,MATCH(MAX(Q$64:Q2655),Q$64:Q2655,0)-1)&lt;(1-$P$2),MAX(O$64:O2655)&gt;MAX(P$64:P2654)),MAX(O$64:O2655),"")),"")</f>
        <v/>
      </c>
      <c r="Q2655" s="91" t="str">
        <f>IFERROR(IF(E2655="","",IF(O2655&lt;&gt;"",MAX(O$64:O2655)*10+1,IF(AND($F2654/INDEX($F$64:$F2655,MATCH(MAX(Q$64:Q2654),Q$64:Q2654,0)-1)&gt;(1+$O$2),MAX(O$64:O2655)&gt;MAX(P$64:P2654)),MAX(Q$64:Q2654)+1,""))),"")</f>
        <v/>
      </c>
    </row>
    <row r="2656" spans="1:17" x14ac:dyDescent="0.2">
      <c r="A2656" s="13">
        <f>HLOOKUP($E$2,历史数据!$V$3:$AE$5000,ROW(A2654),)</f>
        <v>1214831</v>
      </c>
      <c r="B2656" s="41">
        <v>40448</v>
      </c>
      <c r="C2656" s="100">
        <f>IFERROR(IF(A2656&lt;&gt;0,MAX($C$4:C2655)+1,""),"")</f>
        <v>2599</v>
      </c>
      <c r="D2656" s="100"/>
      <c r="E2656" s="99">
        <f t="shared" si="241"/>
        <v>40529</v>
      </c>
      <c r="F2656" s="101">
        <f>IFERROR(VLOOKUP(E2656,历史数据!AH:AJ,3,),"")</f>
        <v>14.582795324041999</v>
      </c>
      <c r="G2656" s="101">
        <f t="shared" si="237"/>
        <v>14.132540115422142</v>
      </c>
      <c r="H2656" s="105">
        <f t="shared" si="238"/>
        <v>1.1385841552167264E-3</v>
      </c>
      <c r="I2656" s="101">
        <f>IFERROR(VLOOKUP(E2656,历史数据!AH:AJ,2,),"")</f>
        <v>14.9346590181878</v>
      </c>
      <c r="J2656" s="104">
        <f t="shared" si="239"/>
        <v>3</v>
      </c>
      <c r="K2656" s="104" t="str">
        <f>IFERROR(IF(AND(J2655=$H$2*1,MAX(K$64:K2655)=MAX(L$64:L2655)),MAX(K$64:K2655)+1,""),"")</f>
        <v/>
      </c>
      <c r="L2656" s="104" t="str">
        <f>IFERROR(IF(AND($F2655/INDEX($F$64:$F2656,MATCH(MAX(M$64:M2656),M$64:M2656,0)-1)&lt;(1-$P$2),MAX(K$64:K2656)&gt;MAX(L$64:L2655)),MAX(K$64:K2656),""),"")</f>
        <v/>
      </c>
      <c r="M2656" s="104" t="str">
        <f>IFERROR(IF(E2656="","",IF(K2656&lt;&gt;"",MAX(M$64:M2655)+1,IF(AND($F2655/INDEX($F$64:$F2656,MATCH(MAX(M$64:M2655),M$64:M2655,0)-1)&gt;(1+$O$2),MAX(K$64:K2656)&gt;MAX(L$64:L2655)),MAX(M$64:M2655)+1,""))),"")</f>
        <v/>
      </c>
      <c r="N2656" s="91">
        <f t="shared" si="240"/>
        <v>3</v>
      </c>
      <c r="O2656" s="91" t="str">
        <f>IFERROR(IF(AND(N2655=$H$2*1,MAX(O$64:O2655)=MAX(P$64:P2655)),MAX(O$64:O2655)+1,""),"")</f>
        <v/>
      </c>
      <c r="P2656" s="91" t="str">
        <f>IFERROR(IF(MOD(MAX(Q$64:Q2656),10*MAX(O$64:O2656))&lt;=2,IF(AND(F2655/INDEX($F$64:$F2656,MATCH(MAX(O$64:O2656),O$64:O2656,0)-1)&lt;(1-$P$2),MAX(O$64:O2656)&gt;MAX(P$64:P2655)),MAX(O$64:O2656),""),IF(AND($F2655/INDEX($F$64:$F2656,MATCH(MAX(Q$64:Q2656),Q$64:Q2656,0)-1)&lt;(1-$P$2),MAX(O$64:O2656)&gt;MAX(P$64:P2655)),MAX(O$64:O2656),"")),"")</f>
        <v/>
      </c>
      <c r="Q2656" s="91" t="str">
        <f>IFERROR(IF(E2656="","",IF(O2656&lt;&gt;"",MAX(O$64:O2656)*10+1,IF(AND($F2655/INDEX($F$64:$F2656,MATCH(MAX(Q$64:Q2655),Q$64:Q2655,0)-1)&gt;(1+$O$2),MAX(O$64:O2656)&gt;MAX(P$64:P2655)),MAX(Q$64:Q2655)+1,""))),"")</f>
        <v/>
      </c>
    </row>
    <row r="2657" spans="1:17" x14ac:dyDescent="0.2">
      <c r="A2657" s="13">
        <f>HLOOKUP($E$2,历史数据!$V$3:$AE$5000,ROW(A2655),)</f>
        <v>1184624</v>
      </c>
      <c r="B2657" s="41">
        <v>40449</v>
      </c>
      <c r="C2657" s="100">
        <f>IFERROR(IF(A2657&lt;&gt;0,MAX($C$4:C2656)+1,""),"")</f>
        <v>2600</v>
      </c>
      <c r="D2657" s="100"/>
      <c r="E2657" s="99">
        <f t="shared" si="241"/>
        <v>40532</v>
      </c>
      <c r="F2657" s="101">
        <f>IFERROR(VLOOKUP(E2657,历史数据!AH:AJ,3,),"")</f>
        <v>14.270027595912399</v>
      </c>
      <c r="G2657" s="101">
        <f t="shared" si="237"/>
        <v>14.144920504660604</v>
      </c>
      <c r="H2657" s="105">
        <f t="shared" si="238"/>
        <v>8.760201023558789E-4</v>
      </c>
      <c r="I2657" s="101">
        <f>IFERROR(VLOOKUP(E2657,历史数据!AH:AJ,2,),"")</f>
        <v>14.5567313466979</v>
      </c>
      <c r="J2657" s="104">
        <f t="shared" si="239"/>
        <v>4</v>
      </c>
      <c r="K2657" s="104" t="str">
        <f>IFERROR(IF(AND(J2656=$H$2*1,MAX(K$64:K2656)=MAX(L$64:L2656)),MAX(K$64:K2656)+1,""),"")</f>
        <v/>
      </c>
      <c r="L2657" s="104" t="str">
        <f>IFERROR(IF(AND($F2656/INDEX($F$64:$F2657,MATCH(MAX(M$64:M2657),M$64:M2657,0)-1)&lt;(1-$P$2),MAX(K$64:K2657)&gt;MAX(L$64:L2656)),MAX(K$64:K2657),""),"")</f>
        <v/>
      </c>
      <c r="M2657" s="104" t="str">
        <f>IFERROR(IF(E2657="","",IF(K2657&lt;&gt;"",MAX(M$64:M2656)+1,IF(AND($F2656/INDEX($F$64:$F2657,MATCH(MAX(M$64:M2656),M$64:M2656,0)-1)&gt;(1+$O$2),MAX(K$64:K2657)&gt;MAX(L$64:L2656)),MAX(M$64:M2656)+1,""))),"")</f>
        <v/>
      </c>
      <c r="N2657" s="91">
        <f t="shared" si="240"/>
        <v>4</v>
      </c>
      <c r="O2657" s="91" t="str">
        <f>IFERROR(IF(AND(N2656=$H$2*1,MAX(O$64:O2656)=MAX(P$64:P2656)),MAX(O$64:O2656)+1,""),"")</f>
        <v/>
      </c>
      <c r="P2657" s="91" t="str">
        <f>IFERROR(IF(MOD(MAX(Q$64:Q2657),10*MAX(O$64:O2657))&lt;=2,IF(AND(F2656/INDEX($F$64:$F2657,MATCH(MAX(O$64:O2657),O$64:O2657,0)-1)&lt;(1-$P$2),MAX(O$64:O2657)&gt;MAX(P$64:P2656)),MAX(O$64:O2657),""),IF(AND($F2656/INDEX($F$64:$F2657,MATCH(MAX(Q$64:Q2657),Q$64:Q2657,0)-1)&lt;(1-$P$2),MAX(O$64:O2657)&gt;MAX(P$64:P2656)),MAX(O$64:O2657),"")),"")</f>
        <v/>
      </c>
      <c r="Q2657" s="91" t="str">
        <f>IFERROR(IF(E2657="","",IF(O2657&lt;&gt;"",MAX(O$64:O2657)*10+1,IF(AND($F2656/INDEX($F$64:$F2657,MATCH(MAX(Q$64:Q2656),Q$64:Q2656,0)-1)&gt;(1+$O$2),MAX(O$64:O2657)&gt;MAX(P$64:P2656)),MAX(Q$64:Q2656)+1,""))),"")</f>
        <v/>
      </c>
    </row>
    <row r="2658" spans="1:17" x14ac:dyDescent="0.2">
      <c r="A2658" s="13">
        <f>HLOOKUP($E$2,历史数据!$V$3:$AE$5000,ROW(A2656),)</f>
        <v>553848</v>
      </c>
      <c r="B2658" s="41">
        <v>40450</v>
      </c>
      <c r="C2658" s="100">
        <f>IFERROR(IF(A2658&lt;&gt;0,MAX($C$4:C2657)+1,""),"")</f>
        <v>2601</v>
      </c>
      <c r="D2658" s="100"/>
      <c r="E2658" s="99">
        <f t="shared" si="241"/>
        <v>40533</v>
      </c>
      <c r="F2658" s="101">
        <f>IFERROR(VLOOKUP(E2658,历史数据!AH:AJ,3,),"")</f>
        <v>14.387315493960999</v>
      </c>
      <c r="G2658" s="101">
        <f t="shared" si="237"/>
        <v>14.155346095598256</v>
      </c>
      <c r="H2658" s="105">
        <f t="shared" si="238"/>
        <v>7.3705546342361927E-4</v>
      </c>
      <c r="I2658" s="101">
        <f>IFERROR(VLOOKUP(E2658,历史数据!AH:AJ,2,),"")</f>
        <v>14.1266757205197</v>
      </c>
      <c r="J2658" s="104">
        <f t="shared" si="239"/>
        <v>5</v>
      </c>
      <c r="K2658" s="104" t="str">
        <f>IFERROR(IF(AND(J2657=$H$2*1,MAX(K$64:K2657)=MAX(L$64:L2657)),MAX(K$64:K2657)+1,""),"")</f>
        <v/>
      </c>
      <c r="L2658" s="104" t="str">
        <f>IFERROR(IF(AND($F2657/INDEX($F$64:$F2658,MATCH(MAX(M$64:M2658),M$64:M2658,0)-1)&lt;(1-$P$2),MAX(K$64:K2658)&gt;MAX(L$64:L2657)),MAX(K$64:K2658),""),"")</f>
        <v/>
      </c>
      <c r="M2658" s="104" t="str">
        <f>IFERROR(IF(E2658="","",IF(K2658&lt;&gt;"",MAX(M$64:M2657)+1,IF(AND($F2657/INDEX($F$64:$F2658,MATCH(MAX(M$64:M2657),M$64:M2657,0)-1)&gt;(1+$O$2),MAX(K$64:K2658)&gt;MAX(L$64:L2657)),MAX(M$64:M2657)+1,""))),"")</f>
        <v/>
      </c>
      <c r="N2658" s="91">
        <f t="shared" si="240"/>
        <v>5</v>
      </c>
      <c r="O2658" s="91" t="str">
        <f>IFERROR(IF(AND(N2657=$H$2*1,MAX(O$64:O2657)=MAX(P$64:P2657)),MAX(O$64:O2657)+1,""),"")</f>
        <v/>
      </c>
      <c r="P2658" s="91" t="str">
        <f>IFERROR(IF(MOD(MAX(Q$64:Q2658),10*MAX(O$64:O2658))&lt;=2,IF(AND(F2657/INDEX($F$64:$F2658,MATCH(MAX(O$64:O2658),O$64:O2658,0)-1)&lt;(1-$P$2),MAX(O$64:O2658)&gt;MAX(P$64:P2657)),MAX(O$64:O2658),""),IF(AND($F2657/INDEX($F$64:$F2658,MATCH(MAX(Q$64:Q2658),Q$64:Q2658,0)-1)&lt;(1-$P$2),MAX(O$64:O2658)&gt;MAX(P$64:P2657)),MAX(O$64:O2658),"")),"")</f>
        <v/>
      </c>
      <c r="Q2658" s="91" t="str">
        <f>IFERROR(IF(E2658="","",IF(O2658&lt;&gt;"",MAX(O$64:O2658)*10+1,IF(AND($F2657/INDEX($F$64:$F2658,MATCH(MAX(Q$64:Q2657),Q$64:Q2657,0)-1)&gt;(1+$O$2),MAX(O$64:O2658)&gt;MAX(P$64:P2657)),MAX(Q$64:Q2657)+1,""))),"")</f>
        <v/>
      </c>
    </row>
    <row r="2659" spans="1:17" x14ac:dyDescent="0.2">
      <c r="A2659" s="13">
        <f>HLOOKUP($E$2,历史数据!$V$3:$AE$5000,ROW(A2657),)</f>
        <v>536512</v>
      </c>
      <c r="B2659" s="41">
        <v>40451</v>
      </c>
      <c r="C2659" s="100">
        <f>IFERROR(IF(A2659&lt;&gt;0,MAX($C$4:C2658)+1,""),"")</f>
        <v>2602</v>
      </c>
      <c r="D2659" s="100"/>
      <c r="E2659" s="99">
        <f t="shared" si="241"/>
        <v>40534</v>
      </c>
      <c r="F2659" s="101">
        <f>IFERROR(VLOOKUP(E2659,历史数据!AH:AJ,3,),"")</f>
        <v>14.3221555506007</v>
      </c>
      <c r="G2659" s="101">
        <f t="shared" si="237"/>
        <v>14.176197277473563</v>
      </c>
      <c r="H2659" s="105">
        <f t="shared" si="238"/>
        <v>1.4730252255570342E-3</v>
      </c>
      <c r="I2659" s="101">
        <f>IFERROR(VLOOKUP(E2659,历史数据!AH:AJ,2,),"")</f>
        <v>14.2439636185683</v>
      </c>
      <c r="J2659" s="104">
        <f t="shared" si="239"/>
        <v>6</v>
      </c>
      <c r="K2659" s="104" t="str">
        <f>IFERROR(IF(AND(J2658=$H$2*1,MAX(K$64:K2658)=MAX(L$64:L2658)),MAX(K$64:K2658)+1,""),"")</f>
        <v/>
      </c>
      <c r="L2659" s="104" t="str">
        <f>IFERROR(IF(AND($F2658/INDEX($F$64:$F2659,MATCH(MAX(M$64:M2659),M$64:M2659,0)-1)&lt;(1-$P$2),MAX(K$64:K2659)&gt;MAX(L$64:L2658)),MAX(K$64:K2659),""),"")</f>
        <v/>
      </c>
      <c r="M2659" s="104" t="str">
        <f>IFERROR(IF(E2659="","",IF(K2659&lt;&gt;"",MAX(M$64:M2658)+1,IF(AND($F2658/INDEX($F$64:$F2659,MATCH(MAX(M$64:M2658),M$64:M2658,0)-1)&gt;(1+$O$2),MAX(K$64:K2659)&gt;MAX(L$64:L2658)),MAX(M$64:M2658)+1,""))),"")</f>
        <v/>
      </c>
      <c r="N2659" s="91">
        <f t="shared" si="240"/>
        <v>6</v>
      </c>
      <c r="O2659" s="91" t="str">
        <f>IFERROR(IF(AND(N2658=$H$2*1,MAX(O$64:O2658)=MAX(P$64:P2658)),MAX(O$64:O2658)+1,""),"")</f>
        <v/>
      </c>
      <c r="P2659" s="91" t="str">
        <f>IFERROR(IF(MOD(MAX(Q$64:Q2659),10*MAX(O$64:O2659))&lt;=2,IF(AND(F2658/INDEX($F$64:$F2659,MATCH(MAX(O$64:O2659),O$64:O2659,0)-1)&lt;(1-$P$2),MAX(O$64:O2659)&gt;MAX(P$64:P2658)),MAX(O$64:O2659),""),IF(AND($F2658/INDEX($F$64:$F2659,MATCH(MAX(Q$64:Q2659),Q$64:Q2659,0)-1)&lt;(1-$P$2),MAX(O$64:O2659)&gt;MAX(P$64:P2658)),MAX(O$64:O2659),"")),"")</f>
        <v/>
      </c>
      <c r="Q2659" s="91" t="str">
        <f>IFERROR(IF(E2659="","",IF(O2659&lt;&gt;"",MAX(O$64:O2659)*10+1,IF(AND($F2658/INDEX($F$64:$F2659,MATCH(MAX(Q$64:Q2658),Q$64:Q2658,0)-1)&gt;(1+$O$2),MAX(O$64:O2659)&gt;MAX(P$64:P2658)),MAX(Q$64:Q2658)+1,""))),"")</f>
        <v/>
      </c>
    </row>
    <row r="2660" spans="1:17" x14ac:dyDescent="0.2">
      <c r="A2660" s="13">
        <f>HLOOKUP($E$2,历史数据!$V$3:$AE$5000,ROW(A2658),)</f>
        <v>985663</v>
      </c>
      <c r="B2660" s="41">
        <v>40459</v>
      </c>
      <c r="C2660" s="100">
        <f>IFERROR(IF(A2660&lt;&gt;0,MAX($C$4:C2659)+1,""),"")</f>
        <v>2603</v>
      </c>
      <c r="D2660" s="100"/>
      <c r="E2660" s="99">
        <f t="shared" si="241"/>
        <v>40535</v>
      </c>
      <c r="F2660" s="101">
        <f>IFERROR(VLOOKUP(E2660,历史数据!AH:AJ,3,),"")</f>
        <v>14.191835663879999</v>
      </c>
      <c r="G2660" s="101">
        <f t="shared" si="237"/>
        <v>14.184668070110403</v>
      </c>
      <c r="H2660" s="105">
        <f t="shared" si="238"/>
        <v>5.9753631182180023E-4</v>
      </c>
      <c r="I2660" s="101">
        <f>IFERROR(VLOOKUP(E2660,历史数据!AH:AJ,2,),"")</f>
        <v>14.2048676525521</v>
      </c>
      <c r="J2660" s="104">
        <f t="shared" si="239"/>
        <v>7</v>
      </c>
      <c r="K2660" s="104" t="str">
        <f>IFERROR(IF(AND(J2659=$H$2*1,MAX(K$64:K2659)=MAX(L$64:L2659)),MAX(K$64:K2659)+1,""),"")</f>
        <v/>
      </c>
      <c r="L2660" s="104" t="str">
        <f>IFERROR(IF(AND($F2659/INDEX($F$64:$F2660,MATCH(MAX(M$64:M2660),M$64:M2660,0)-1)&lt;(1-$P$2),MAX(K$64:K2660)&gt;MAX(L$64:L2659)),MAX(K$64:K2660),""),"")</f>
        <v/>
      </c>
      <c r="M2660" s="104" t="str">
        <f>IFERROR(IF(E2660="","",IF(K2660&lt;&gt;"",MAX(M$64:M2659)+1,IF(AND($F2659/INDEX($F$64:$F2660,MATCH(MAX(M$64:M2659),M$64:M2659,0)-1)&gt;(1+$O$2),MAX(K$64:K2660)&gt;MAX(L$64:L2659)),MAX(M$64:M2659)+1,""))),"")</f>
        <v/>
      </c>
      <c r="N2660" s="91">
        <f t="shared" si="240"/>
        <v>7</v>
      </c>
      <c r="O2660" s="91" t="str">
        <f>IFERROR(IF(AND(N2659=$H$2*1,MAX(O$64:O2659)=MAX(P$64:P2659)),MAX(O$64:O2659)+1,""),"")</f>
        <v/>
      </c>
      <c r="P2660" s="91" t="str">
        <f>IFERROR(IF(MOD(MAX(Q$64:Q2660),10*MAX(O$64:O2660))&lt;=2,IF(AND(F2659/INDEX($F$64:$F2660,MATCH(MAX(O$64:O2660),O$64:O2660,0)-1)&lt;(1-$P$2),MAX(O$64:O2660)&gt;MAX(P$64:P2659)),MAX(O$64:O2660),""),IF(AND($F2659/INDEX($F$64:$F2660,MATCH(MAX(Q$64:Q2660),Q$64:Q2660,0)-1)&lt;(1-$P$2),MAX(O$64:O2660)&gt;MAX(P$64:P2659)),MAX(O$64:O2660),"")),"")</f>
        <v/>
      </c>
      <c r="Q2660" s="91" t="str">
        <f>IFERROR(IF(E2660="","",IF(O2660&lt;&gt;"",MAX(O$64:O2660)*10+1,IF(AND($F2659/INDEX($F$64:$F2660,MATCH(MAX(Q$64:Q2659),Q$64:Q2659,0)-1)&gt;(1+$O$2),MAX(O$64:O2660)&gt;MAX(P$64:P2659)),MAX(Q$64:Q2659)+1,""))),"")</f>
        <v/>
      </c>
    </row>
    <row r="2661" spans="1:17" x14ac:dyDescent="0.2">
      <c r="A2661" s="13">
        <f>HLOOKUP($E$2,历史数据!$V$3:$AE$5000,ROW(A2659),)</f>
        <v>911597</v>
      </c>
      <c r="B2661" s="41">
        <v>40462</v>
      </c>
      <c r="C2661" s="100">
        <f>IFERROR(IF(A2661&lt;&gt;0,MAX($C$4:C2660)+1,""),"")</f>
        <v>2604</v>
      </c>
      <c r="D2661" s="100"/>
      <c r="E2661" s="99">
        <f t="shared" si="241"/>
        <v>40536</v>
      </c>
      <c r="F2661" s="101">
        <f>IFERROR(VLOOKUP(E2661,历史数据!AH:AJ,3,),"")</f>
        <v>13.9963558337991</v>
      </c>
      <c r="G2661" s="101">
        <f t="shared" si="237"/>
        <v>14.180758473508785</v>
      </c>
      <c r="H2661" s="105">
        <f t="shared" si="238"/>
        <v>-2.75621296338735E-4</v>
      </c>
      <c r="I2661" s="101">
        <f>IFERROR(VLOOKUP(E2661,历史数据!AH:AJ,2,),"")</f>
        <v>14.0745477658315</v>
      </c>
      <c r="J2661" s="104">
        <f t="shared" si="239"/>
        <v>0</v>
      </c>
      <c r="K2661" s="104" t="str">
        <f>IFERROR(IF(AND(J2660=$H$2*1,MAX(K$64:K2660)=MAX(L$64:L2660)),MAX(K$64:K2660)+1,""),"")</f>
        <v/>
      </c>
      <c r="L2661" s="104" t="str">
        <f>IFERROR(IF(AND($F2660/INDEX($F$64:$F2661,MATCH(MAX(M$64:M2661),M$64:M2661,0)-1)&lt;(1-$P$2),MAX(K$64:K2661)&gt;MAX(L$64:L2660)),MAX(K$64:K2661),""),"")</f>
        <v/>
      </c>
      <c r="M2661" s="104" t="str">
        <f>IFERROR(IF(E2661="","",IF(K2661&lt;&gt;"",MAX(M$64:M2660)+1,IF(AND($F2660/INDEX($F$64:$F2661,MATCH(MAX(M$64:M2660),M$64:M2660,0)-1)&gt;(1+$O$2),MAX(K$64:K2661)&gt;MAX(L$64:L2660)),MAX(M$64:M2660)+1,""))),"")</f>
        <v/>
      </c>
      <c r="N2661" s="91">
        <f t="shared" si="240"/>
        <v>0</v>
      </c>
      <c r="O2661" s="91" t="str">
        <f>IFERROR(IF(AND(N2660=$H$2*1,MAX(O$64:O2660)=MAX(P$64:P2660)),MAX(O$64:O2660)+1,""),"")</f>
        <v/>
      </c>
      <c r="P2661" s="91" t="str">
        <f>IFERROR(IF(MOD(MAX(Q$64:Q2661),10*MAX(O$64:O2661))&lt;=2,IF(AND(F2660/INDEX($F$64:$F2661,MATCH(MAX(O$64:O2661),O$64:O2661,0)-1)&lt;(1-$P$2),MAX(O$64:O2661)&gt;MAX(P$64:P2660)),MAX(O$64:O2661),""),IF(AND($F2660/INDEX($F$64:$F2661,MATCH(MAX(Q$64:Q2661),Q$64:Q2661,0)-1)&lt;(1-$P$2),MAX(O$64:O2661)&gt;MAX(P$64:P2660)),MAX(O$64:O2661),"")),"")</f>
        <v/>
      </c>
      <c r="Q2661" s="91" t="str">
        <f>IFERROR(IF(E2661="","",IF(O2661&lt;&gt;"",MAX(O$64:O2661)*10+1,IF(AND($F2660/INDEX($F$64:$F2661,MATCH(MAX(Q$64:Q2660),Q$64:Q2660,0)-1)&gt;(1+$O$2),MAX(O$64:O2661)&gt;MAX(P$64:P2660)),MAX(Q$64:Q2660)+1,""))),"")</f>
        <v/>
      </c>
    </row>
    <row r="2662" spans="1:17" x14ac:dyDescent="0.2">
      <c r="A2662" s="13">
        <f>HLOOKUP($E$2,历史数据!$V$3:$AE$5000,ROW(A2660),)</f>
        <v>667692</v>
      </c>
      <c r="B2662" s="41">
        <v>40463</v>
      </c>
      <c r="C2662" s="100">
        <f>IFERROR(IF(A2662&lt;&gt;0,MAX($C$4:C2661)+1,""),"")</f>
        <v>2605</v>
      </c>
      <c r="D2662" s="100"/>
      <c r="E2662" s="99">
        <f t="shared" si="241"/>
        <v>40539</v>
      </c>
      <c r="F2662" s="101">
        <f>IFERROR(VLOOKUP(E2662,历史数据!AH:AJ,3,),"")</f>
        <v>13.787844015046</v>
      </c>
      <c r="G2662" s="101">
        <f t="shared" si="237"/>
        <v>14.172070481060738</v>
      </c>
      <c r="H2662" s="105">
        <f t="shared" si="238"/>
        <v>-6.1266063195963838E-4</v>
      </c>
      <c r="I2662" s="101">
        <f>IFERROR(VLOOKUP(E2662,历史数据!AH:AJ,2,),"")</f>
        <v>13.501140264260499</v>
      </c>
      <c r="J2662" s="104">
        <f t="shared" si="239"/>
        <v>0</v>
      </c>
      <c r="K2662" s="104" t="str">
        <f>IFERROR(IF(AND(J2661=$H$2*1,MAX(K$64:K2661)=MAX(L$64:L2661)),MAX(K$64:K2661)+1,""),"")</f>
        <v/>
      </c>
      <c r="L2662" s="104" t="str">
        <f>IFERROR(IF(AND($F2661/INDEX($F$64:$F2662,MATCH(MAX(M$64:M2662),M$64:M2662,0)-1)&lt;(1-$P$2),MAX(K$64:K2662)&gt;MAX(L$64:L2661)),MAX(K$64:K2662),""),"")</f>
        <v/>
      </c>
      <c r="M2662" s="104" t="str">
        <f>IFERROR(IF(E2662="","",IF(K2662&lt;&gt;"",MAX(M$64:M2661)+1,IF(AND($F2661/INDEX($F$64:$F2662,MATCH(MAX(M$64:M2661),M$64:M2661,0)-1)&gt;(1+$O$2),MAX(K$64:K2662)&gt;MAX(L$64:L2661)),MAX(M$64:M2661)+1,""))),"")</f>
        <v/>
      </c>
      <c r="N2662" s="91">
        <f t="shared" si="240"/>
        <v>0</v>
      </c>
      <c r="O2662" s="91" t="str">
        <f>IFERROR(IF(AND(N2661=$H$2*1,MAX(O$64:O2661)=MAX(P$64:P2661)),MAX(O$64:O2661)+1,""),"")</f>
        <v/>
      </c>
      <c r="P2662" s="91" t="str">
        <f>IFERROR(IF(MOD(MAX(Q$64:Q2662),10*MAX(O$64:O2662))&lt;=2,IF(AND(F2661/INDEX($F$64:$F2662,MATCH(MAX(O$64:O2662),O$64:O2662,0)-1)&lt;(1-$P$2),MAX(O$64:O2662)&gt;MAX(P$64:P2661)),MAX(O$64:O2662),""),IF(AND($F2661/INDEX($F$64:$F2662,MATCH(MAX(Q$64:Q2662),Q$64:Q2662,0)-1)&lt;(1-$P$2),MAX(O$64:O2662)&gt;MAX(P$64:P2661)),MAX(O$64:O2662),"")),"")</f>
        <v/>
      </c>
      <c r="Q2662" s="91" t="str">
        <f>IFERROR(IF(E2662="","",IF(O2662&lt;&gt;"",MAX(O$64:O2662)*10+1,IF(AND($F2661/INDEX($F$64:$F2662,MATCH(MAX(Q$64:Q2661),Q$64:Q2661,0)-1)&gt;(1+$O$2),MAX(O$64:O2662)&gt;MAX(P$64:P2661)),MAX(Q$64:Q2661)+1,""))),"")</f>
        <v/>
      </c>
    </row>
    <row r="2663" spans="1:17" x14ac:dyDescent="0.2">
      <c r="A2663" s="13">
        <f>HLOOKUP($E$2,历史数据!$V$3:$AE$5000,ROW(A2661),)</f>
        <v>604260</v>
      </c>
      <c r="B2663" s="41">
        <v>40464</v>
      </c>
      <c r="C2663" s="100">
        <f>IFERROR(IF(A2663&lt;&gt;0,MAX($C$4:C2662)+1,""),"")</f>
        <v>2606</v>
      </c>
      <c r="D2663" s="100"/>
      <c r="E2663" s="99">
        <f t="shared" si="241"/>
        <v>40540</v>
      </c>
      <c r="F2663" s="101">
        <f>IFERROR(VLOOKUP(E2663,历史数据!AH:AJ,3,),"")</f>
        <v>13.7096520830136</v>
      </c>
      <c r="G2663" s="101">
        <f t="shared" si="237"/>
        <v>14.152088098430236</v>
      </c>
      <c r="H2663" s="105">
        <f t="shared" si="238"/>
        <v>-1.4099832947631619E-3</v>
      </c>
      <c r="I2663" s="101">
        <f>IFERROR(VLOOKUP(E2663,历史数据!AH:AJ,2,),"")</f>
        <v>13.787844015046</v>
      </c>
      <c r="J2663" s="104">
        <f t="shared" si="239"/>
        <v>0</v>
      </c>
      <c r="K2663" s="104" t="str">
        <f>IFERROR(IF(AND(J2662=$H$2*1,MAX(K$64:K2662)=MAX(L$64:L2662)),MAX(K$64:K2662)+1,""),"")</f>
        <v/>
      </c>
      <c r="L2663" s="104" t="str">
        <f>IFERROR(IF(AND($F2662/INDEX($F$64:$F2663,MATCH(MAX(M$64:M2663),M$64:M2663,0)-1)&lt;(1-$P$2),MAX(K$64:K2663)&gt;MAX(L$64:L2662)),MAX(K$64:K2663),""),"")</f>
        <v/>
      </c>
      <c r="M2663" s="104" t="str">
        <f>IFERROR(IF(E2663="","",IF(K2663&lt;&gt;"",MAX(M$64:M2662)+1,IF(AND($F2662/INDEX($F$64:$F2663,MATCH(MAX(M$64:M2662),M$64:M2662,0)-1)&gt;(1+$O$2),MAX(K$64:K2663)&gt;MAX(L$64:L2662)),MAX(M$64:M2662)+1,""))),"")</f>
        <v/>
      </c>
      <c r="N2663" s="91">
        <f t="shared" si="240"/>
        <v>0</v>
      </c>
      <c r="O2663" s="91" t="str">
        <f>IFERROR(IF(AND(N2662=$H$2*1,MAX(O$64:O2662)=MAX(P$64:P2662)),MAX(O$64:O2662)+1,""),"")</f>
        <v/>
      </c>
      <c r="P2663" s="91" t="str">
        <f>IFERROR(IF(MOD(MAX(Q$64:Q2663),10*MAX(O$64:O2663))&lt;=2,IF(AND(F2662/INDEX($F$64:$F2663,MATCH(MAX(O$64:O2663),O$64:O2663,0)-1)&lt;(1-$P$2),MAX(O$64:O2663)&gt;MAX(P$64:P2662)),MAX(O$64:O2663),""),IF(AND($F2662/INDEX($F$64:$F2663,MATCH(MAX(Q$64:Q2663),Q$64:Q2663,0)-1)&lt;(1-$P$2),MAX(O$64:O2663)&gt;MAX(P$64:P2662)),MAX(O$64:O2663),"")),"")</f>
        <v/>
      </c>
      <c r="Q2663" s="91" t="str">
        <f>IFERROR(IF(E2663="","",IF(O2663&lt;&gt;"",MAX(O$64:O2663)*10+1,IF(AND($F2662/INDEX($F$64:$F2663,MATCH(MAX(Q$64:Q2662),Q$64:Q2662,0)-1)&gt;(1+$O$2),MAX(O$64:O2663)&gt;MAX(P$64:P2662)),MAX(Q$64:Q2662)+1,""))),"")</f>
        <v/>
      </c>
    </row>
    <row r="2664" spans="1:17" x14ac:dyDescent="0.2">
      <c r="A2664" s="13">
        <f>HLOOKUP($E$2,历史数据!$V$3:$AE$5000,ROW(A2662),)</f>
        <v>1379704</v>
      </c>
      <c r="B2664" s="41">
        <v>40465</v>
      </c>
      <c r="C2664" s="100">
        <f>IFERROR(IF(A2664&lt;&gt;0,MAX($C$4:C2663)+1,""),"")</f>
        <v>2607</v>
      </c>
      <c r="D2664" s="100"/>
      <c r="E2664" s="99">
        <f t="shared" si="241"/>
        <v>40541</v>
      </c>
      <c r="F2664" s="101">
        <f>IFERROR(VLOOKUP(E2664,历史数据!AH:AJ,3,),"")</f>
        <v>13.931195890438699</v>
      </c>
      <c r="G2664" s="101">
        <f t="shared" si="237"/>
        <v>14.137970110702167</v>
      </c>
      <c r="H2664" s="105">
        <f t="shared" si="238"/>
        <v>-9.9759043540970094E-4</v>
      </c>
      <c r="I2664" s="101">
        <f>IFERROR(VLOOKUP(E2664,历史数据!AH:AJ,2,),"")</f>
        <v>13.5272042416047</v>
      </c>
      <c r="J2664" s="104">
        <f t="shared" si="239"/>
        <v>0</v>
      </c>
      <c r="K2664" s="104" t="str">
        <f>IFERROR(IF(AND(J2663=$H$2*1,MAX(K$64:K2663)=MAX(L$64:L2663)),MAX(K$64:K2663)+1,""),"")</f>
        <v/>
      </c>
      <c r="L2664" s="104" t="str">
        <f>IFERROR(IF(AND($F2663/INDEX($F$64:$F2664,MATCH(MAX(M$64:M2664),M$64:M2664,0)-1)&lt;(1-$P$2),MAX(K$64:K2664)&gt;MAX(L$64:L2663)),MAX(K$64:K2664),""),"")</f>
        <v/>
      </c>
      <c r="M2664" s="104" t="str">
        <f>IFERROR(IF(E2664="","",IF(K2664&lt;&gt;"",MAX(M$64:M2663)+1,IF(AND($F2663/INDEX($F$64:$F2664,MATCH(MAX(M$64:M2663),M$64:M2663,0)-1)&gt;(1+$O$2),MAX(K$64:K2664)&gt;MAX(L$64:L2663)),MAX(M$64:M2663)+1,""))),"")</f>
        <v/>
      </c>
      <c r="N2664" s="91">
        <f t="shared" si="240"/>
        <v>0</v>
      </c>
      <c r="O2664" s="91" t="str">
        <f>IFERROR(IF(AND(N2663=$H$2*1,MAX(O$64:O2663)=MAX(P$64:P2663)),MAX(O$64:O2663)+1,""),"")</f>
        <v/>
      </c>
      <c r="P2664" s="91" t="str">
        <f>IFERROR(IF(MOD(MAX(Q$64:Q2664),10*MAX(O$64:O2664))&lt;=2,IF(AND(F2663/INDEX($F$64:$F2664,MATCH(MAX(O$64:O2664),O$64:O2664,0)-1)&lt;(1-$P$2),MAX(O$64:O2664)&gt;MAX(P$64:P2663)),MAX(O$64:O2664),""),IF(AND($F2663/INDEX($F$64:$F2664,MATCH(MAX(Q$64:Q2664),Q$64:Q2664,0)-1)&lt;(1-$P$2),MAX(O$64:O2664)&gt;MAX(P$64:P2663)),MAX(O$64:O2664),"")),"")</f>
        <v/>
      </c>
      <c r="Q2664" s="91" t="str">
        <f>IFERROR(IF(E2664="","",IF(O2664&lt;&gt;"",MAX(O$64:O2664)*10+1,IF(AND($F2663/INDEX($F$64:$F2664,MATCH(MAX(Q$64:Q2663),Q$64:Q2663,0)-1)&gt;(1+$O$2),MAX(O$64:O2664)&gt;MAX(P$64:P2663)),MAX(Q$64:Q2663)+1,""))),"")</f>
        <v/>
      </c>
    </row>
    <row r="2665" spans="1:17" x14ac:dyDescent="0.2">
      <c r="A2665" s="13">
        <f>HLOOKUP($E$2,历史数据!$V$3:$AE$5000,ROW(A2663),)</f>
        <v>797984</v>
      </c>
      <c r="B2665" s="41">
        <v>40466</v>
      </c>
      <c r="C2665" s="100">
        <f>IFERROR(IF(A2665&lt;&gt;0,MAX($C$4:C2664)+1,""),"")</f>
        <v>2608</v>
      </c>
      <c r="D2665" s="100"/>
      <c r="E2665" s="99">
        <f t="shared" si="241"/>
        <v>40542</v>
      </c>
      <c r="F2665" s="101">
        <f>IFERROR(VLOOKUP(E2665,历史数据!AH:AJ,3,),"")</f>
        <v>14.009387822471099</v>
      </c>
      <c r="G2665" s="101">
        <f t="shared" si="237"/>
        <v>14.127761719575718</v>
      </c>
      <c r="H2665" s="105">
        <f t="shared" si="238"/>
        <v>-7.2205493762655948E-4</v>
      </c>
      <c r="I2665" s="101">
        <f>IFERROR(VLOOKUP(E2665,历史数据!AH:AJ,2,),"")</f>
        <v>13.7487480490298</v>
      </c>
      <c r="J2665" s="104">
        <f t="shared" si="239"/>
        <v>0</v>
      </c>
      <c r="K2665" s="104" t="str">
        <f>IFERROR(IF(AND(J2664=$H$2*1,MAX(K$64:K2664)=MAX(L$64:L2664)),MAX(K$64:K2664)+1,""),"")</f>
        <v/>
      </c>
      <c r="L2665" s="104" t="str">
        <f>IFERROR(IF(AND($F2664/INDEX($F$64:$F2665,MATCH(MAX(M$64:M2665),M$64:M2665,0)-1)&lt;(1-$P$2),MAX(K$64:K2665)&gt;MAX(L$64:L2664)),MAX(K$64:K2665),""),"")</f>
        <v/>
      </c>
      <c r="M2665" s="104" t="str">
        <f>IFERROR(IF(E2665="","",IF(K2665&lt;&gt;"",MAX(M$64:M2664)+1,IF(AND($F2664/INDEX($F$64:$F2665,MATCH(MAX(M$64:M2664),M$64:M2664,0)-1)&gt;(1+$O$2),MAX(K$64:K2665)&gt;MAX(L$64:L2664)),MAX(M$64:M2664)+1,""))),"")</f>
        <v/>
      </c>
      <c r="N2665" s="91">
        <f t="shared" si="240"/>
        <v>0</v>
      </c>
      <c r="O2665" s="91" t="str">
        <f>IFERROR(IF(AND(N2664=$H$2*1,MAX(O$64:O2664)=MAX(P$64:P2664)),MAX(O$64:O2664)+1,""),"")</f>
        <v/>
      </c>
      <c r="P2665" s="91" t="str">
        <f>IFERROR(IF(MOD(MAX(Q$64:Q2665),10*MAX(O$64:O2665))&lt;=2,IF(AND(F2664/INDEX($F$64:$F2665,MATCH(MAX(O$64:O2665),O$64:O2665,0)-1)&lt;(1-$P$2),MAX(O$64:O2665)&gt;MAX(P$64:P2664)),MAX(O$64:O2665),""),IF(AND($F2664/INDEX($F$64:$F2665,MATCH(MAX(Q$64:Q2665),Q$64:Q2665,0)-1)&lt;(1-$P$2),MAX(O$64:O2665)&gt;MAX(P$64:P2664)),MAX(O$64:O2665),"")),"")</f>
        <v/>
      </c>
      <c r="Q2665" s="91" t="str">
        <f>IFERROR(IF(E2665="","",IF(O2665&lt;&gt;"",MAX(O$64:O2665)*10+1,IF(AND($F2664/INDEX($F$64:$F2665,MATCH(MAX(Q$64:Q2664),Q$64:Q2664,0)-1)&gt;(1+$O$2),MAX(O$64:O2665)&gt;MAX(P$64:P2664)),MAX(Q$64:Q2664)+1,""))),"")</f>
        <v/>
      </c>
    </row>
    <row r="2666" spans="1:17" x14ac:dyDescent="0.2">
      <c r="A2666" s="13">
        <f>HLOOKUP($E$2,历史数据!$V$3:$AE$5000,ROW(A2664),)</f>
        <v>865769</v>
      </c>
      <c r="B2666" s="41">
        <v>40469</v>
      </c>
      <c r="C2666" s="100">
        <f>IFERROR(IF(A2666&lt;&gt;0,MAX($C$4:C2665)+1,""),"")</f>
        <v>2609</v>
      </c>
      <c r="D2666" s="100"/>
      <c r="E2666" s="99">
        <f t="shared" si="241"/>
        <v>40543</v>
      </c>
      <c r="F2666" s="101">
        <f>IFERROR(VLOOKUP(E2666,历史数据!AH:AJ,3,),"")</f>
        <v>14.1397077091918</v>
      </c>
      <c r="G2666" s="101">
        <f t="shared" si="237"/>
        <v>14.117553328449267</v>
      </c>
      <c r="H2666" s="105">
        <f t="shared" si="238"/>
        <v>-7.2257667768460543E-4</v>
      </c>
      <c r="I2666" s="101">
        <f>IFERROR(VLOOKUP(E2666,历史数据!AH:AJ,2,),"")</f>
        <v>14.0224198111432</v>
      </c>
      <c r="J2666" s="104">
        <f t="shared" si="239"/>
        <v>0</v>
      </c>
      <c r="K2666" s="104" t="str">
        <f>IFERROR(IF(AND(J2665=$H$2*1,MAX(K$64:K2665)=MAX(L$64:L2665)),MAX(K$64:K2665)+1,""),"")</f>
        <v/>
      </c>
      <c r="L2666" s="104" t="str">
        <f>IFERROR(IF(AND($F2665/INDEX($F$64:$F2666,MATCH(MAX(M$64:M2666),M$64:M2666,0)-1)&lt;(1-$P$2),MAX(K$64:K2666)&gt;MAX(L$64:L2665)),MAX(K$64:K2666),""),"")</f>
        <v/>
      </c>
      <c r="M2666" s="104" t="str">
        <f>IFERROR(IF(E2666="","",IF(K2666&lt;&gt;"",MAX(M$64:M2665)+1,IF(AND($F2665/INDEX($F$64:$F2666,MATCH(MAX(M$64:M2665),M$64:M2665,0)-1)&gt;(1+$O$2),MAX(K$64:K2666)&gt;MAX(L$64:L2665)),MAX(M$64:M2665)+1,""))),"")</f>
        <v/>
      </c>
      <c r="N2666" s="91">
        <f t="shared" si="240"/>
        <v>0</v>
      </c>
      <c r="O2666" s="91" t="str">
        <f>IFERROR(IF(AND(N2665=$H$2*1,MAX(O$64:O2665)=MAX(P$64:P2665)),MAX(O$64:O2665)+1,""),"")</f>
        <v/>
      </c>
      <c r="P2666" s="91" t="str">
        <f>IFERROR(IF(MOD(MAX(Q$64:Q2666),10*MAX(O$64:O2666))&lt;=2,IF(AND(F2665/INDEX($F$64:$F2666,MATCH(MAX(O$64:O2666),O$64:O2666,0)-1)&lt;(1-$P$2),MAX(O$64:O2666)&gt;MAX(P$64:P2665)),MAX(O$64:O2666),""),IF(AND($F2665/INDEX($F$64:$F2666,MATCH(MAX(Q$64:Q2666),Q$64:Q2666,0)-1)&lt;(1-$P$2),MAX(O$64:O2666)&gt;MAX(P$64:P2665)),MAX(O$64:O2666),"")),"")</f>
        <v/>
      </c>
      <c r="Q2666" s="91" t="str">
        <f>IFERROR(IF(E2666="","",IF(O2666&lt;&gt;"",MAX(O$64:O2666)*10+1,IF(AND($F2665/INDEX($F$64:$F2666,MATCH(MAX(Q$64:Q2665),Q$64:Q2665,0)-1)&gt;(1+$O$2),MAX(O$64:O2666)&gt;MAX(P$64:P2665)),MAX(Q$64:Q2665)+1,""))),"")</f>
        <v/>
      </c>
    </row>
    <row r="2667" spans="1:17" x14ac:dyDescent="0.2">
      <c r="A2667" s="13">
        <f>HLOOKUP($E$2,历史数据!$V$3:$AE$5000,ROW(A2665),)</f>
        <v>669402</v>
      </c>
      <c r="B2667" s="41">
        <v>40470</v>
      </c>
      <c r="C2667" s="100">
        <f>IFERROR(IF(A2667&lt;&gt;0,MAX($C$4:C2666)+1,""),"")</f>
        <v>2610</v>
      </c>
      <c r="D2667" s="100"/>
      <c r="E2667" s="99">
        <f t="shared" si="241"/>
        <v>40547</v>
      </c>
      <c r="F2667" s="101">
        <f>IFERROR(VLOOKUP(E2667,历史数据!AH:AJ,3,),"")</f>
        <v>13.9963558337991</v>
      </c>
      <c r="G2667" s="101">
        <f t="shared" si="237"/>
        <v>14.102132141853989</v>
      </c>
      <c r="H2667" s="105">
        <f t="shared" si="238"/>
        <v>-1.0923413028093298E-3</v>
      </c>
      <c r="I2667" s="101">
        <f>IFERROR(VLOOKUP(E2667,历史数据!AH:AJ,2,),"")</f>
        <v>14.1397077091918</v>
      </c>
      <c r="J2667" s="104">
        <f t="shared" si="239"/>
        <v>0</v>
      </c>
      <c r="K2667" s="104" t="str">
        <f>IFERROR(IF(AND(J2666=$H$2*1,MAX(K$64:K2666)=MAX(L$64:L2666)),MAX(K$64:K2666)+1,""),"")</f>
        <v/>
      </c>
      <c r="L2667" s="104" t="str">
        <f>IFERROR(IF(AND($F2666/INDEX($F$64:$F2667,MATCH(MAX(M$64:M2667),M$64:M2667,0)-1)&lt;(1-$P$2),MAX(K$64:K2667)&gt;MAX(L$64:L2666)),MAX(K$64:K2667),""),"")</f>
        <v/>
      </c>
      <c r="M2667" s="104" t="str">
        <f>IFERROR(IF(E2667="","",IF(K2667&lt;&gt;"",MAX(M$64:M2666)+1,IF(AND($F2666/INDEX($F$64:$F2667,MATCH(MAX(M$64:M2666),M$64:M2666,0)-1)&gt;(1+$O$2),MAX(K$64:K2667)&gt;MAX(L$64:L2666)),MAX(M$64:M2666)+1,""))),"")</f>
        <v/>
      </c>
      <c r="N2667" s="91">
        <f t="shared" si="240"/>
        <v>0</v>
      </c>
      <c r="O2667" s="91" t="str">
        <f>IFERROR(IF(AND(N2666=$H$2*1,MAX(O$64:O2666)=MAX(P$64:P2666)),MAX(O$64:O2666)+1,""),"")</f>
        <v/>
      </c>
      <c r="P2667" s="91" t="str">
        <f>IFERROR(IF(MOD(MAX(Q$64:Q2667),10*MAX(O$64:O2667))&lt;=2,IF(AND(F2666/INDEX($F$64:$F2667,MATCH(MAX(O$64:O2667),O$64:O2667,0)-1)&lt;(1-$P$2),MAX(O$64:O2667)&gt;MAX(P$64:P2666)),MAX(O$64:O2667),""),IF(AND($F2666/INDEX($F$64:$F2667,MATCH(MAX(Q$64:Q2667),Q$64:Q2667,0)-1)&lt;(1-$P$2),MAX(O$64:O2667)&gt;MAX(P$64:P2666)),MAX(O$64:O2667),"")),"")</f>
        <v/>
      </c>
      <c r="Q2667" s="91" t="str">
        <f>IFERROR(IF(E2667="","",IF(O2667&lt;&gt;"",MAX(O$64:O2667)*10+1,IF(AND($F2666/INDEX($F$64:$F2667,MATCH(MAX(Q$64:Q2666),Q$64:Q2666,0)-1)&gt;(1+$O$2),MAX(O$64:O2667)&gt;MAX(P$64:P2666)),MAX(Q$64:Q2666)+1,""))),"")</f>
        <v/>
      </c>
    </row>
    <row r="2668" spans="1:17" x14ac:dyDescent="0.2">
      <c r="A2668" s="13">
        <f>HLOOKUP($E$2,历史数据!$V$3:$AE$5000,ROW(A2666),)</f>
        <v>937779</v>
      </c>
      <c r="B2668" s="41">
        <v>40471</v>
      </c>
      <c r="C2668" s="100">
        <f>IFERROR(IF(A2668&lt;&gt;0,MAX($C$4:C2667)+1,""),"")</f>
        <v>2611</v>
      </c>
      <c r="D2668" s="100"/>
      <c r="E2668" s="99">
        <f t="shared" si="241"/>
        <v>40548</v>
      </c>
      <c r="F2668" s="101">
        <f>IFERROR(VLOOKUP(E2668,历史数据!AH:AJ,3,),"")</f>
        <v>13.9181639017667</v>
      </c>
      <c r="G2668" s="101">
        <f t="shared" si="237"/>
        <v>14.086493755447508</v>
      </c>
      <c r="H2668" s="105">
        <f t="shared" si="238"/>
        <v>-1.1089377300661507E-3</v>
      </c>
      <c r="I2668" s="101">
        <f>IFERROR(VLOOKUP(E2668,历史数据!AH:AJ,2,),"")</f>
        <v>14.0745477658315</v>
      </c>
      <c r="J2668" s="104">
        <f t="shared" si="239"/>
        <v>0</v>
      </c>
      <c r="K2668" s="104" t="str">
        <f>IFERROR(IF(AND(J2667=$H$2*1,MAX(K$64:K2667)=MAX(L$64:L2667)),MAX(K$64:K2667)+1,""),"")</f>
        <v/>
      </c>
      <c r="L2668" s="104" t="str">
        <f>IFERROR(IF(AND($F2667/INDEX($F$64:$F2668,MATCH(MAX(M$64:M2668),M$64:M2668,0)-1)&lt;(1-$P$2),MAX(K$64:K2668)&gt;MAX(L$64:L2667)),MAX(K$64:K2668),""),"")</f>
        <v/>
      </c>
      <c r="M2668" s="104" t="str">
        <f>IFERROR(IF(E2668="","",IF(K2668&lt;&gt;"",MAX(M$64:M2667)+1,IF(AND($F2667/INDEX($F$64:$F2668,MATCH(MAX(M$64:M2667),M$64:M2667,0)-1)&gt;(1+$O$2),MAX(K$64:K2668)&gt;MAX(L$64:L2667)),MAX(M$64:M2667)+1,""))),"")</f>
        <v/>
      </c>
      <c r="N2668" s="91">
        <f t="shared" si="240"/>
        <v>0</v>
      </c>
      <c r="O2668" s="91" t="str">
        <f>IFERROR(IF(AND(N2667=$H$2*1,MAX(O$64:O2667)=MAX(P$64:P2667)),MAX(O$64:O2667)+1,""),"")</f>
        <v/>
      </c>
      <c r="P2668" s="91" t="str">
        <f>IFERROR(IF(MOD(MAX(Q$64:Q2668),10*MAX(O$64:O2668))&lt;=2,IF(AND(F2667/INDEX($F$64:$F2668,MATCH(MAX(O$64:O2668),O$64:O2668,0)-1)&lt;(1-$P$2),MAX(O$64:O2668)&gt;MAX(P$64:P2667)),MAX(O$64:O2668),""),IF(AND($F2667/INDEX($F$64:$F2668,MATCH(MAX(Q$64:Q2668),Q$64:Q2668,0)-1)&lt;(1-$P$2),MAX(O$64:O2668)&gt;MAX(P$64:P2667)),MAX(O$64:O2668),"")),"")</f>
        <v/>
      </c>
      <c r="Q2668" s="91" t="str">
        <f>IFERROR(IF(E2668="","",IF(O2668&lt;&gt;"",MAX(O$64:O2668)*10+1,IF(AND($F2667/INDEX($F$64:$F2668,MATCH(MAX(Q$64:Q2667),Q$64:Q2667,0)-1)&gt;(1+$O$2),MAX(O$64:O2668)&gt;MAX(P$64:P2667)),MAX(Q$64:Q2667)+1,""))),"")</f>
        <v/>
      </c>
    </row>
    <row r="2669" spans="1:17" x14ac:dyDescent="0.2">
      <c r="A2669" s="13">
        <f>HLOOKUP($E$2,历史数据!$V$3:$AE$5000,ROW(A2667),)</f>
        <v>933389</v>
      </c>
      <c r="B2669" s="41">
        <v>40472</v>
      </c>
      <c r="C2669" s="100">
        <f>IFERROR(IF(A2669&lt;&gt;0,MAX($C$4:C2668)+1,""),"")</f>
        <v>2612</v>
      </c>
      <c r="D2669" s="100"/>
      <c r="E2669" s="99">
        <f t="shared" si="241"/>
        <v>40549</v>
      </c>
      <c r="F2669" s="101">
        <f>IFERROR(VLOOKUP(E2669,历史数据!AH:AJ,3,),"")</f>
        <v>13.931195890438699</v>
      </c>
      <c r="G2669" s="101">
        <f t="shared" si="237"/>
        <v>14.069552170173825</v>
      </c>
      <c r="H2669" s="105">
        <f t="shared" si="238"/>
        <v>-1.2026829080253876E-3</v>
      </c>
      <c r="I2669" s="101">
        <f>IFERROR(VLOOKUP(E2669,历史数据!AH:AJ,2,),"")</f>
        <v>13.853003958406299</v>
      </c>
      <c r="J2669" s="104">
        <f t="shared" si="239"/>
        <v>0</v>
      </c>
      <c r="K2669" s="104" t="str">
        <f>IFERROR(IF(AND(J2668=$H$2*1,MAX(K$64:K2668)=MAX(L$64:L2668)),MAX(K$64:K2668)+1,""),"")</f>
        <v/>
      </c>
      <c r="L2669" s="104" t="str">
        <f>IFERROR(IF(AND($F2668/INDEX($F$64:$F2669,MATCH(MAX(M$64:M2669),M$64:M2669,0)-1)&lt;(1-$P$2),MAX(K$64:K2669)&gt;MAX(L$64:L2668)),MAX(K$64:K2669),""),"")</f>
        <v/>
      </c>
      <c r="M2669" s="104" t="str">
        <f>IFERROR(IF(E2669="","",IF(K2669&lt;&gt;"",MAX(M$64:M2668)+1,IF(AND($F2668/INDEX($F$64:$F2669,MATCH(MAX(M$64:M2668),M$64:M2668,0)-1)&gt;(1+$O$2),MAX(K$64:K2669)&gt;MAX(L$64:L2668)),MAX(M$64:M2668)+1,""))),"")</f>
        <v/>
      </c>
      <c r="N2669" s="91">
        <f t="shared" si="240"/>
        <v>0</v>
      </c>
      <c r="O2669" s="91" t="str">
        <f>IFERROR(IF(AND(N2668=$H$2*1,MAX(O$64:O2668)=MAX(P$64:P2668)),MAX(O$64:O2668)+1,""),"")</f>
        <v/>
      </c>
      <c r="P2669" s="91" t="str">
        <f>IFERROR(IF(MOD(MAX(Q$64:Q2669),10*MAX(O$64:O2669))&lt;=2,IF(AND(F2668/INDEX($F$64:$F2669,MATCH(MAX(O$64:O2669),O$64:O2669,0)-1)&lt;(1-$P$2),MAX(O$64:O2669)&gt;MAX(P$64:P2668)),MAX(O$64:O2669),""),IF(AND($F2668/INDEX($F$64:$F2669,MATCH(MAX(Q$64:Q2669),Q$64:Q2669,0)-1)&lt;(1-$P$2),MAX(O$64:O2669)&gt;MAX(P$64:P2668)),MAX(O$64:O2669),"")),"")</f>
        <v/>
      </c>
      <c r="Q2669" s="91" t="str">
        <f>IFERROR(IF(E2669="","",IF(O2669&lt;&gt;"",MAX(O$64:O2669)*10+1,IF(AND($F2668/INDEX($F$64:$F2669,MATCH(MAX(Q$64:Q2668),Q$64:Q2668,0)-1)&gt;(1+$O$2),MAX(O$64:O2669)&gt;MAX(P$64:P2668)),MAX(Q$64:Q2668)+1,""))),"")</f>
        <v/>
      </c>
    </row>
    <row r="2670" spans="1:17" x14ac:dyDescent="0.2">
      <c r="A2670" s="13">
        <f>HLOOKUP($E$2,历史数据!$V$3:$AE$5000,ROW(A2668),)</f>
        <v>688826</v>
      </c>
      <c r="B2670" s="41">
        <v>40473</v>
      </c>
      <c r="C2670" s="100">
        <f>IFERROR(IF(A2670&lt;&gt;0,MAX($C$4:C2669)+1,""),"")</f>
        <v>2613</v>
      </c>
      <c r="D2670" s="100"/>
      <c r="E2670" s="99">
        <f t="shared" si="241"/>
        <v>40550</v>
      </c>
      <c r="F2670" s="101">
        <f>IFERROR(VLOOKUP(E2670,历史数据!AH:AJ,3,),"")</f>
        <v>13.9051319130946</v>
      </c>
      <c r="G2670" s="101">
        <f t="shared" si="237"/>
        <v>14.053696583956141</v>
      </c>
      <c r="H2670" s="105">
        <f t="shared" si="238"/>
        <v>-1.126943205150277E-3</v>
      </c>
      <c r="I2670" s="101">
        <f>IFERROR(VLOOKUP(E2670,历史数据!AH:AJ,2,),"")</f>
        <v>13.8399719697343</v>
      </c>
      <c r="J2670" s="104">
        <f t="shared" si="239"/>
        <v>0</v>
      </c>
      <c r="K2670" s="104" t="str">
        <f>IFERROR(IF(AND(J2669=$H$2*1,MAX(K$64:K2669)=MAX(L$64:L2669)),MAX(K$64:K2669)+1,""),"")</f>
        <v/>
      </c>
      <c r="L2670" s="104" t="str">
        <f>IFERROR(IF(AND($F2669/INDEX($F$64:$F2670,MATCH(MAX(M$64:M2670),M$64:M2670,0)-1)&lt;(1-$P$2),MAX(K$64:K2670)&gt;MAX(L$64:L2669)),MAX(K$64:K2670),""),"")</f>
        <v/>
      </c>
      <c r="M2670" s="104" t="str">
        <f>IFERROR(IF(E2670="","",IF(K2670&lt;&gt;"",MAX(M$64:M2669)+1,IF(AND($F2669/INDEX($F$64:$F2670,MATCH(MAX(M$64:M2669),M$64:M2669,0)-1)&gt;(1+$O$2),MAX(K$64:K2670)&gt;MAX(L$64:L2669)),MAX(M$64:M2669)+1,""))),"")</f>
        <v/>
      </c>
      <c r="N2670" s="91">
        <f t="shared" si="240"/>
        <v>0</v>
      </c>
      <c r="O2670" s="91" t="str">
        <f>IFERROR(IF(AND(N2669=$H$2*1,MAX(O$64:O2669)=MAX(P$64:P2669)),MAX(O$64:O2669)+1,""),"")</f>
        <v/>
      </c>
      <c r="P2670" s="91" t="str">
        <f>IFERROR(IF(MOD(MAX(Q$64:Q2670),10*MAX(O$64:O2670))&lt;=2,IF(AND(F2669/INDEX($F$64:$F2670,MATCH(MAX(O$64:O2670),O$64:O2670,0)-1)&lt;(1-$P$2),MAX(O$64:O2670)&gt;MAX(P$64:P2669)),MAX(O$64:O2670),""),IF(AND($F2669/INDEX($F$64:$F2670,MATCH(MAX(Q$64:Q2670),Q$64:Q2670,0)-1)&lt;(1-$P$2),MAX(O$64:O2670)&gt;MAX(P$64:P2669)),MAX(O$64:O2670),"")),"")</f>
        <v/>
      </c>
      <c r="Q2670" s="91" t="str">
        <f>IFERROR(IF(E2670="","",IF(O2670&lt;&gt;"",MAX(O$64:O2670)*10+1,IF(AND($F2669/INDEX($F$64:$F2670,MATCH(MAX(Q$64:Q2669),Q$64:Q2669,0)-1)&gt;(1+$O$2),MAX(O$64:O2670)&gt;MAX(P$64:P2669)),MAX(Q$64:Q2669)+1,""))),"")</f>
        <v/>
      </c>
    </row>
    <row r="2671" spans="1:17" x14ac:dyDescent="0.2">
      <c r="A2671" s="13">
        <f>HLOOKUP($E$2,历史数据!$V$3:$AE$5000,ROW(A2669),)</f>
        <v>750369</v>
      </c>
      <c r="B2671" s="41">
        <v>40476</v>
      </c>
      <c r="C2671" s="100">
        <f>IFERROR(IF(A2671&lt;&gt;0,MAX($C$4:C2670)+1,""),"")</f>
        <v>2614</v>
      </c>
      <c r="D2671" s="100"/>
      <c r="E2671" s="99">
        <f t="shared" si="241"/>
        <v>40553</v>
      </c>
      <c r="F2671" s="101">
        <f>IFERROR(VLOOKUP(E2671,历史数据!AH:AJ,3,),"")</f>
        <v>13.787844015046</v>
      </c>
      <c r="G2671" s="101">
        <f t="shared" si="237"/>
        <v>14.046963389808905</v>
      </c>
      <c r="H2671" s="105">
        <f t="shared" si="238"/>
        <v>-4.7910484668656217E-4</v>
      </c>
      <c r="I2671" s="101">
        <f>IFERROR(VLOOKUP(E2671,历史数据!AH:AJ,2,),"")</f>
        <v>13.931195890438699</v>
      </c>
      <c r="J2671" s="104">
        <f t="shared" si="239"/>
        <v>0</v>
      </c>
      <c r="K2671" s="104" t="str">
        <f>IFERROR(IF(AND(J2670=$H$2*1,MAX(K$64:K2670)=MAX(L$64:L2670)),MAX(K$64:K2670)+1,""),"")</f>
        <v/>
      </c>
      <c r="L2671" s="104" t="str">
        <f>IFERROR(IF(AND($F2670/INDEX($F$64:$F2671,MATCH(MAX(M$64:M2671),M$64:M2671,0)-1)&lt;(1-$P$2),MAX(K$64:K2671)&gt;MAX(L$64:L2670)),MAX(K$64:K2671),""),"")</f>
        <v/>
      </c>
      <c r="M2671" s="104" t="str">
        <f>IFERROR(IF(E2671="","",IF(K2671&lt;&gt;"",MAX(M$64:M2670)+1,IF(AND($F2670/INDEX($F$64:$F2671,MATCH(MAX(M$64:M2670),M$64:M2670,0)-1)&gt;(1+$O$2),MAX(K$64:K2671)&gt;MAX(L$64:L2670)),MAX(M$64:M2670)+1,""))),"")</f>
        <v/>
      </c>
      <c r="N2671" s="91">
        <f t="shared" si="240"/>
        <v>0</v>
      </c>
      <c r="O2671" s="91" t="str">
        <f>IFERROR(IF(AND(N2670=$H$2*1,MAX(O$64:O2670)=MAX(P$64:P2670)),MAX(O$64:O2670)+1,""),"")</f>
        <v/>
      </c>
      <c r="P2671" s="91" t="str">
        <f>IFERROR(IF(MOD(MAX(Q$64:Q2671),10*MAX(O$64:O2671))&lt;=2,IF(AND(F2670/INDEX($F$64:$F2671,MATCH(MAX(O$64:O2671),O$64:O2671,0)-1)&lt;(1-$P$2),MAX(O$64:O2671)&gt;MAX(P$64:P2670)),MAX(O$64:O2671),""),IF(AND($F2670/INDEX($F$64:$F2671,MATCH(MAX(Q$64:Q2671),Q$64:Q2671,0)-1)&lt;(1-$P$2),MAX(O$64:O2671)&gt;MAX(P$64:P2670)),MAX(O$64:O2671),"")),"")</f>
        <v/>
      </c>
      <c r="Q2671" s="91" t="str">
        <f>IFERROR(IF(E2671="","",IF(O2671&lt;&gt;"",MAX(O$64:O2671)*10+1,IF(AND($F2670/INDEX($F$64:$F2671,MATCH(MAX(Q$64:Q2670),Q$64:Q2670,0)-1)&gt;(1+$O$2),MAX(O$64:O2671)&gt;MAX(P$64:P2670)),MAX(Q$64:Q2670)+1,""))),"")</f>
        <v/>
      </c>
    </row>
    <row r="2672" spans="1:17" x14ac:dyDescent="0.2">
      <c r="A2672" s="13">
        <f>HLOOKUP($E$2,历史数据!$V$3:$AE$5000,ROW(A2670),)</f>
        <v>1552947</v>
      </c>
      <c r="B2672" s="41">
        <v>40477</v>
      </c>
      <c r="C2672" s="100">
        <f>IFERROR(IF(A2672&lt;&gt;0,MAX($C$4:C2671)+1,""),"")</f>
        <v>2615</v>
      </c>
      <c r="D2672" s="100"/>
      <c r="E2672" s="99">
        <f t="shared" si="241"/>
        <v>40554</v>
      </c>
      <c r="F2672" s="101">
        <f>IFERROR(VLOOKUP(E2672,历史数据!AH:AJ,3,),"")</f>
        <v>13.8008760037181</v>
      </c>
      <c r="G2672" s="101">
        <f t="shared" si="237"/>
        <v>14.046528990186509</v>
      </c>
      <c r="H2672" s="105">
        <f t="shared" si="238"/>
        <v>-3.0924806332932597E-5</v>
      </c>
      <c r="I2672" s="101">
        <f>IFERROR(VLOOKUP(E2672,历史数据!AH:AJ,2,),"")</f>
        <v>13.6444921396533</v>
      </c>
      <c r="J2672" s="104">
        <f t="shared" si="239"/>
        <v>0</v>
      </c>
      <c r="K2672" s="104" t="str">
        <f>IFERROR(IF(AND(J2671=$H$2*1,MAX(K$64:K2671)=MAX(L$64:L2671)),MAX(K$64:K2671)+1,""),"")</f>
        <v/>
      </c>
      <c r="L2672" s="104" t="str">
        <f>IFERROR(IF(AND($F2671/INDEX($F$64:$F2672,MATCH(MAX(M$64:M2672),M$64:M2672,0)-1)&lt;(1-$P$2),MAX(K$64:K2672)&gt;MAX(L$64:L2671)),MAX(K$64:K2672),""),"")</f>
        <v/>
      </c>
      <c r="M2672" s="104" t="str">
        <f>IFERROR(IF(E2672="","",IF(K2672&lt;&gt;"",MAX(M$64:M2671)+1,IF(AND($F2671/INDEX($F$64:$F2672,MATCH(MAX(M$64:M2671),M$64:M2671,0)-1)&gt;(1+$O$2),MAX(K$64:K2672)&gt;MAX(L$64:L2671)),MAX(M$64:M2671)+1,""))),"")</f>
        <v/>
      </c>
      <c r="N2672" s="91">
        <f t="shared" si="240"/>
        <v>0</v>
      </c>
      <c r="O2672" s="91" t="str">
        <f>IFERROR(IF(AND(N2671=$H$2*1,MAX(O$64:O2671)=MAX(P$64:P2671)),MAX(O$64:O2671)+1,""),"")</f>
        <v/>
      </c>
      <c r="P2672" s="91" t="str">
        <f>IFERROR(IF(MOD(MAX(Q$64:Q2672),10*MAX(O$64:O2672))&lt;=2,IF(AND(F2671/INDEX($F$64:$F2672,MATCH(MAX(O$64:O2672),O$64:O2672,0)-1)&lt;(1-$P$2),MAX(O$64:O2672)&gt;MAX(P$64:P2671)),MAX(O$64:O2672),""),IF(AND($F2671/INDEX($F$64:$F2672,MATCH(MAX(Q$64:Q2672),Q$64:Q2672,0)-1)&lt;(1-$P$2),MAX(O$64:O2672)&gt;MAX(P$64:P2671)),MAX(O$64:O2672),"")),"")</f>
        <v/>
      </c>
      <c r="Q2672" s="91" t="str">
        <f>IFERROR(IF(E2672="","",IF(O2672&lt;&gt;"",MAX(O$64:O2672)*10+1,IF(AND($F2671/INDEX($F$64:$F2672,MATCH(MAX(Q$64:Q2671),Q$64:Q2671,0)-1)&gt;(1+$O$2),MAX(O$64:O2672)&gt;MAX(P$64:P2671)),MAX(Q$64:Q2671)+1,""))),"")</f>
        <v/>
      </c>
    </row>
    <row r="2673" spans="1:17" x14ac:dyDescent="0.2">
      <c r="A2673" s="13">
        <f>HLOOKUP($E$2,历史数据!$V$3:$AE$5000,ROW(A2671),)</f>
        <v>962545</v>
      </c>
      <c r="B2673" s="41">
        <v>40478</v>
      </c>
      <c r="C2673" s="100">
        <f>IFERROR(IF(A2673&lt;&gt;0,MAX($C$4:C2672)+1,""),"")</f>
        <v>2616</v>
      </c>
      <c r="D2673" s="100"/>
      <c r="E2673" s="99">
        <f t="shared" si="241"/>
        <v>40555</v>
      </c>
      <c r="F2673" s="101">
        <f>IFERROR(VLOOKUP(E2673,历史数据!AH:AJ,3,),"")</f>
        <v>13.6835881056695</v>
      </c>
      <c r="G2673" s="101">
        <f t="shared" si="237"/>
        <v>14.048266588676119</v>
      </c>
      <c r="H2673" s="105">
        <f t="shared" si="238"/>
        <v>1.2370305082654021E-4</v>
      </c>
      <c r="I2673" s="101">
        <f>IFERROR(VLOOKUP(E2673,历史数据!AH:AJ,2,),"")</f>
        <v>13.813907992390099</v>
      </c>
      <c r="J2673" s="104">
        <f t="shared" si="239"/>
        <v>0</v>
      </c>
      <c r="K2673" s="104" t="str">
        <f>IFERROR(IF(AND(J2672=$H$2*1,MAX(K$64:K2672)=MAX(L$64:L2672)),MAX(K$64:K2672)+1,""),"")</f>
        <v/>
      </c>
      <c r="L2673" s="104" t="str">
        <f>IFERROR(IF(AND($F2672/INDEX($F$64:$F2673,MATCH(MAX(M$64:M2673),M$64:M2673,0)-1)&lt;(1-$P$2),MAX(K$64:K2673)&gt;MAX(L$64:L2672)),MAX(K$64:K2673),""),"")</f>
        <v/>
      </c>
      <c r="M2673" s="104" t="str">
        <f>IFERROR(IF(E2673="","",IF(K2673&lt;&gt;"",MAX(M$64:M2672)+1,IF(AND($F2672/INDEX($F$64:$F2673,MATCH(MAX(M$64:M2672),M$64:M2672,0)-1)&gt;(1+$O$2),MAX(K$64:K2673)&gt;MAX(L$64:L2672)),MAX(M$64:M2672)+1,""))),"")</f>
        <v/>
      </c>
      <c r="N2673" s="91">
        <f t="shared" si="240"/>
        <v>0</v>
      </c>
      <c r="O2673" s="91" t="str">
        <f>IFERROR(IF(AND(N2672=$H$2*1,MAX(O$64:O2672)=MAX(P$64:P2672)),MAX(O$64:O2672)+1,""),"")</f>
        <v/>
      </c>
      <c r="P2673" s="91" t="str">
        <f>IFERROR(IF(MOD(MAX(Q$64:Q2673),10*MAX(O$64:O2673))&lt;=2,IF(AND(F2672/INDEX($F$64:$F2673,MATCH(MAX(O$64:O2673),O$64:O2673,0)-1)&lt;(1-$P$2),MAX(O$64:O2673)&gt;MAX(P$64:P2672)),MAX(O$64:O2673),""),IF(AND($F2672/INDEX($F$64:$F2673,MATCH(MAX(Q$64:Q2673),Q$64:Q2673,0)-1)&lt;(1-$P$2),MAX(O$64:O2673)&gt;MAX(P$64:P2672)),MAX(O$64:O2673),"")),"")</f>
        <v/>
      </c>
      <c r="Q2673" s="91" t="str">
        <f>IFERROR(IF(E2673="","",IF(O2673&lt;&gt;"",MAX(O$64:O2673)*10+1,IF(AND($F2672/INDEX($F$64:$F2673,MATCH(MAX(Q$64:Q2672),Q$64:Q2672,0)-1)&gt;(1+$O$2),MAX(O$64:O2673)&gt;MAX(P$64:P2672)),MAX(Q$64:Q2672)+1,""))),"")</f>
        <v/>
      </c>
    </row>
    <row r="2674" spans="1:17" x14ac:dyDescent="0.2">
      <c r="A2674" s="13">
        <f>HLOOKUP($E$2,历史数据!$V$3:$AE$5000,ROW(A2672),)</f>
        <v>862155</v>
      </c>
      <c r="B2674" s="41">
        <v>40479</v>
      </c>
      <c r="C2674" s="100">
        <f>IFERROR(IF(A2674&lt;&gt;0,MAX($C$4:C2673)+1,""),"")</f>
        <v>2617</v>
      </c>
      <c r="D2674" s="100"/>
      <c r="E2674" s="99">
        <f t="shared" si="241"/>
        <v>40556</v>
      </c>
      <c r="F2674" s="101">
        <f>IFERROR(VLOOKUP(E2674,历史数据!AH:AJ,3,),"")</f>
        <v>13.6444921396533</v>
      </c>
      <c r="G2674" s="101">
        <f t="shared" si="237"/>
        <v>14.042836593396093</v>
      </c>
      <c r="H2674" s="105">
        <f t="shared" si="238"/>
        <v>-3.8652421960749805E-4</v>
      </c>
      <c r="I2674" s="101">
        <f>IFERROR(VLOOKUP(E2674,历史数据!AH:AJ,2,),"")</f>
        <v>13.7487480490298</v>
      </c>
      <c r="J2674" s="104">
        <f t="shared" si="239"/>
        <v>0</v>
      </c>
      <c r="K2674" s="104" t="str">
        <f>IFERROR(IF(AND(J2673=$H$2*1,MAX(K$64:K2673)=MAX(L$64:L2673)),MAX(K$64:K2673)+1,""),"")</f>
        <v/>
      </c>
      <c r="L2674" s="104" t="str">
        <f>IFERROR(IF(AND($F2673/INDEX($F$64:$F2674,MATCH(MAX(M$64:M2674),M$64:M2674,0)-1)&lt;(1-$P$2),MAX(K$64:K2674)&gt;MAX(L$64:L2673)),MAX(K$64:K2674),""),"")</f>
        <v/>
      </c>
      <c r="M2674" s="104" t="str">
        <f>IFERROR(IF(E2674="","",IF(K2674&lt;&gt;"",MAX(M$64:M2673)+1,IF(AND($F2673/INDEX($F$64:$F2674,MATCH(MAX(M$64:M2673),M$64:M2673,0)-1)&gt;(1+$O$2),MAX(K$64:K2674)&gt;MAX(L$64:L2673)),MAX(M$64:M2673)+1,""))),"")</f>
        <v/>
      </c>
      <c r="N2674" s="91">
        <f t="shared" si="240"/>
        <v>0</v>
      </c>
      <c r="O2674" s="91" t="str">
        <f>IFERROR(IF(AND(N2673=$H$2*1,MAX(O$64:O2673)=MAX(P$64:P2673)),MAX(O$64:O2673)+1,""),"")</f>
        <v/>
      </c>
      <c r="P2674" s="91" t="str">
        <f>IFERROR(IF(MOD(MAX(Q$64:Q2674),10*MAX(O$64:O2674))&lt;=2,IF(AND(F2673/INDEX($F$64:$F2674,MATCH(MAX(O$64:O2674),O$64:O2674,0)-1)&lt;(1-$P$2),MAX(O$64:O2674)&gt;MAX(P$64:P2673)),MAX(O$64:O2674),""),IF(AND($F2673/INDEX($F$64:$F2674,MATCH(MAX(Q$64:Q2674),Q$64:Q2674,0)-1)&lt;(1-$P$2),MAX(O$64:O2674)&gt;MAX(P$64:P2673)),MAX(O$64:O2674),"")),"")</f>
        <v/>
      </c>
      <c r="Q2674" s="91" t="str">
        <f>IFERROR(IF(E2674="","",IF(O2674&lt;&gt;"",MAX(O$64:O2674)*10+1,IF(AND($F2673/INDEX($F$64:$F2674,MATCH(MAX(Q$64:Q2673),Q$64:Q2673,0)-1)&gt;(1+$O$2),MAX(O$64:O2674)&gt;MAX(P$64:P2673)),MAX(Q$64:Q2673)+1,""))),"")</f>
        <v/>
      </c>
    </row>
    <row r="2675" spans="1:17" x14ac:dyDescent="0.2">
      <c r="A2675" s="13">
        <f>HLOOKUP($E$2,历史数据!$V$3:$AE$5000,ROW(A2673),)</f>
        <v>788942</v>
      </c>
      <c r="B2675" s="41">
        <v>40480</v>
      </c>
      <c r="C2675" s="100">
        <f>IFERROR(IF(A2675&lt;&gt;0,MAX($C$4:C2674)+1,""),"")</f>
        <v>2618</v>
      </c>
      <c r="D2675" s="100"/>
      <c r="E2675" s="99">
        <f t="shared" si="241"/>
        <v>40557</v>
      </c>
      <c r="F2675" s="101">
        <f>IFERROR(VLOOKUP(E2675,历史数据!AH:AJ,3,),"")</f>
        <v>13.396884354884</v>
      </c>
      <c r="G2675" s="101">
        <f t="shared" si="237"/>
        <v>14.030456204157632</v>
      </c>
      <c r="H2675" s="105">
        <f t="shared" si="238"/>
        <v>-8.8161598663638596E-4</v>
      </c>
      <c r="I2675" s="101">
        <f>IFERROR(VLOOKUP(E2675,历史数据!AH:AJ,2,),"")</f>
        <v>13.6314601509812</v>
      </c>
      <c r="J2675" s="104">
        <f t="shared" si="239"/>
        <v>0</v>
      </c>
      <c r="K2675" s="104" t="str">
        <f>IFERROR(IF(AND(J2674=$H$2*1,MAX(K$64:K2674)=MAX(L$64:L2674)),MAX(K$64:K2674)+1,""),"")</f>
        <v/>
      </c>
      <c r="L2675" s="104" t="str">
        <f>IFERROR(IF(AND($F2674/INDEX($F$64:$F2675,MATCH(MAX(M$64:M2675),M$64:M2675,0)-1)&lt;(1-$P$2),MAX(K$64:K2675)&gt;MAX(L$64:L2674)),MAX(K$64:K2675),""),"")</f>
        <v/>
      </c>
      <c r="M2675" s="104" t="str">
        <f>IFERROR(IF(E2675="","",IF(K2675&lt;&gt;"",MAX(M$64:M2674)+1,IF(AND($F2674/INDEX($F$64:$F2675,MATCH(MAX(M$64:M2674),M$64:M2674,0)-1)&gt;(1+$O$2),MAX(K$64:K2675)&gt;MAX(L$64:L2674)),MAX(M$64:M2674)+1,""))),"")</f>
        <v/>
      </c>
      <c r="N2675" s="91">
        <f t="shared" si="240"/>
        <v>0</v>
      </c>
      <c r="O2675" s="91" t="str">
        <f>IFERROR(IF(AND(N2674=$H$2*1,MAX(O$64:O2674)=MAX(P$64:P2674)),MAX(O$64:O2674)+1,""),"")</f>
        <v/>
      </c>
      <c r="P2675" s="91" t="str">
        <f>IFERROR(IF(MOD(MAX(Q$64:Q2675),10*MAX(O$64:O2675))&lt;=2,IF(AND(F2674/INDEX($F$64:$F2675,MATCH(MAX(O$64:O2675),O$64:O2675,0)-1)&lt;(1-$P$2),MAX(O$64:O2675)&gt;MAX(P$64:P2674)),MAX(O$64:O2675),""),IF(AND($F2674/INDEX($F$64:$F2675,MATCH(MAX(Q$64:Q2675),Q$64:Q2675,0)-1)&lt;(1-$P$2),MAX(O$64:O2675)&gt;MAX(P$64:P2674)),MAX(O$64:O2675),"")),"")</f>
        <v/>
      </c>
      <c r="Q2675" s="91" t="str">
        <f>IFERROR(IF(E2675="","",IF(O2675&lt;&gt;"",MAX(O$64:O2675)*10+1,IF(AND($F2674/INDEX($F$64:$F2675,MATCH(MAX(Q$64:Q2674),Q$64:Q2674,0)-1)&gt;(1+$O$2),MAX(O$64:O2675)&gt;MAX(P$64:P2674)),MAX(Q$64:Q2674)+1,""))),"")</f>
        <v/>
      </c>
    </row>
    <row r="2676" spans="1:17" x14ac:dyDescent="0.2">
      <c r="A2676" s="13">
        <f>HLOOKUP($E$2,历史数据!$V$3:$AE$5000,ROW(A2674),)</f>
        <v>764855</v>
      </c>
      <c r="B2676" s="41">
        <v>40483</v>
      </c>
      <c r="C2676" s="100">
        <f>IFERROR(IF(A2676&lt;&gt;0,MAX($C$4:C2675)+1,""),"")</f>
        <v>2619</v>
      </c>
      <c r="D2676" s="100"/>
      <c r="E2676" s="99">
        <f t="shared" si="241"/>
        <v>40560</v>
      </c>
      <c r="F2676" s="101">
        <f>IFERROR(VLOOKUP(E2676,历史数据!AH:AJ,3,),"")</f>
        <v>12.732252932608599</v>
      </c>
      <c r="G2676" s="101">
        <f t="shared" si="237"/>
        <v>14.003089027946288</v>
      </c>
      <c r="H2676" s="105">
        <f t="shared" si="238"/>
        <v>-1.9505549793337185E-3</v>
      </c>
      <c r="I2676" s="101">
        <f>IFERROR(VLOOKUP(E2676,历史数据!AH:AJ,2,),"")</f>
        <v>13.188372536131</v>
      </c>
      <c r="J2676" s="104">
        <f t="shared" si="239"/>
        <v>0</v>
      </c>
      <c r="K2676" s="104" t="str">
        <f>IFERROR(IF(AND(J2675=$H$2*1,MAX(K$64:K2675)=MAX(L$64:L2675)),MAX(K$64:K2675)+1,""),"")</f>
        <v/>
      </c>
      <c r="L2676" s="104" t="str">
        <f>IFERROR(IF(AND($F2675/INDEX($F$64:$F2676,MATCH(MAX(M$64:M2676),M$64:M2676,0)-1)&lt;(1-$P$2),MAX(K$64:K2676)&gt;MAX(L$64:L2675)),MAX(K$64:K2676),""),"")</f>
        <v/>
      </c>
      <c r="M2676" s="104" t="str">
        <f>IFERROR(IF(E2676="","",IF(K2676&lt;&gt;"",MAX(M$64:M2675)+1,IF(AND($F2675/INDEX($F$64:$F2676,MATCH(MAX(M$64:M2675),M$64:M2675,0)-1)&gt;(1+$O$2),MAX(K$64:K2676)&gt;MAX(L$64:L2675)),MAX(M$64:M2675)+1,""))),"")</f>
        <v/>
      </c>
      <c r="N2676" s="91">
        <f t="shared" si="240"/>
        <v>0</v>
      </c>
      <c r="O2676" s="91" t="str">
        <f>IFERROR(IF(AND(N2675=$H$2*1,MAX(O$64:O2675)=MAX(P$64:P2675)),MAX(O$64:O2675)+1,""),"")</f>
        <v/>
      </c>
      <c r="P2676" s="91" t="str">
        <f>IFERROR(IF(MOD(MAX(Q$64:Q2676),10*MAX(O$64:O2676))&lt;=2,IF(AND(F2675/INDEX($F$64:$F2676,MATCH(MAX(O$64:O2676),O$64:O2676,0)-1)&lt;(1-$P$2),MAX(O$64:O2676)&gt;MAX(P$64:P2675)),MAX(O$64:O2676),""),IF(AND($F2675/INDEX($F$64:$F2676,MATCH(MAX(Q$64:Q2676),Q$64:Q2676,0)-1)&lt;(1-$P$2),MAX(O$64:O2676)&gt;MAX(P$64:P2675)),MAX(O$64:O2676),"")),"")</f>
        <v/>
      </c>
      <c r="Q2676" s="91" t="str">
        <f>IFERROR(IF(E2676="","",IF(O2676&lt;&gt;"",MAX(O$64:O2676)*10+1,IF(AND($F2675/INDEX($F$64:$F2676,MATCH(MAX(Q$64:Q2675),Q$64:Q2675,0)-1)&gt;(1+$O$2),MAX(O$64:O2676)&gt;MAX(P$64:P2675)),MAX(Q$64:Q2675)+1,""))),"")</f>
        <v/>
      </c>
    </row>
    <row r="2677" spans="1:17" x14ac:dyDescent="0.2">
      <c r="A2677" s="13">
        <f>HLOOKUP($E$2,历史数据!$V$3:$AE$5000,ROW(A2675),)</f>
        <v>1189248</v>
      </c>
      <c r="B2677" s="41">
        <v>40484</v>
      </c>
      <c r="C2677" s="100">
        <f>IFERROR(IF(A2677&lt;&gt;0,MAX($C$4:C2676)+1,""),"")</f>
        <v>2620</v>
      </c>
      <c r="D2677" s="100"/>
      <c r="E2677" s="99">
        <f t="shared" si="241"/>
        <v>40561</v>
      </c>
      <c r="F2677" s="101">
        <f>IFERROR(VLOOKUP(E2677,历史数据!AH:AJ,3,),"")</f>
        <v>12.771348898624799</v>
      </c>
      <c r="G2677" s="101">
        <f t="shared" si="237"/>
        <v>13.980283047770172</v>
      </c>
      <c r="H2677" s="105">
        <f t="shared" si="238"/>
        <v>-1.6286392331436028E-3</v>
      </c>
      <c r="I2677" s="101">
        <f>IFERROR(VLOOKUP(E2677,历史数据!AH:AJ,2,),"")</f>
        <v>12.7192209439366</v>
      </c>
      <c r="J2677" s="104">
        <f t="shared" si="239"/>
        <v>0</v>
      </c>
      <c r="K2677" s="104" t="str">
        <f>IFERROR(IF(AND(J2676=$H$2*1,MAX(K$64:K2676)=MAX(L$64:L2676)),MAX(K$64:K2676)+1,""),"")</f>
        <v/>
      </c>
      <c r="L2677" s="104" t="str">
        <f>IFERROR(IF(AND($F2676/INDEX($F$64:$F2677,MATCH(MAX(M$64:M2677),M$64:M2677,0)-1)&lt;(1-$P$2),MAX(K$64:K2677)&gt;MAX(L$64:L2676)),MAX(K$64:K2677),""),"")</f>
        <v/>
      </c>
      <c r="M2677" s="104" t="str">
        <f>IFERROR(IF(E2677="","",IF(K2677&lt;&gt;"",MAX(M$64:M2676)+1,IF(AND($F2676/INDEX($F$64:$F2677,MATCH(MAX(M$64:M2676),M$64:M2676,0)-1)&gt;(1+$O$2),MAX(K$64:K2677)&gt;MAX(L$64:L2676)),MAX(M$64:M2676)+1,""))),"")</f>
        <v/>
      </c>
      <c r="N2677" s="91">
        <f t="shared" si="240"/>
        <v>0</v>
      </c>
      <c r="O2677" s="91" t="str">
        <f>IFERROR(IF(AND(N2676=$H$2*1,MAX(O$64:O2676)=MAX(P$64:P2676)),MAX(O$64:O2676)+1,""),"")</f>
        <v/>
      </c>
      <c r="P2677" s="91" t="str">
        <f>IFERROR(IF(MOD(MAX(Q$64:Q2677),10*MAX(O$64:O2677))&lt;=2,IF(AND(F2676/INDEX($F$64:$F2677,MATCH(MAX(O$64:O2677),O$64:O2677,0)-1)&lt;(1-$P$2),MAX(O$64:O2677)&gt;MAX(P$64:P2676)),MAX(O$64:O2677),""),IF(AND($F2676/INDEX($F$64:$F2677,MATCH(MAX(Q$64:Q2677),Q$64:Q2677,0)-1)&lt;(1-$P$2),MAX(O$64:O2677)&gt;MAX(P$64:P2676)),MAX(O$64:O2677),"")),"")</f>
        <v/>
      </c>
      <c r="Q2677" s="91" t="str">
        <f>IFERROR(IF(E2677="","",IF(O2677&lt;&gt;"",MAX(O$64:O2677)*10+1,IF(AND($F2676/INDEX($F$64:$F2677,MATCH(MAX(Q$64:Q2676),Q$64:Q2676,0)-1)&gt;(1+$O$2),MAX(O$64:O2677)&gt;MAX(P$64:P2676)),MAX(Q$64:Q2676)+1,""))),"")</f>
        <v/>
      </c>
    </row>
    <row r="2678" spans="1:17" x14ac:dyDescent="0.2">
      <c r="A2678" s="13">
        <f>HLOOKUP($E$2,历史数据!$V$3:$AE$5000,ROW(A2676),)</f>
        <v>590179</v>
      </c>
      <c r="B2678" s="41">
        <v>40485</v>
      </c>
      <c r="C2678" s="100">
        <f>IFERROR(IF(A2678&lt;&gt;0,MAX($C$4:C2677)+1,""),"")</f>
        <v>2621</v>
      </c>
      <c r="D2678" s="100"/>
      <c r="E2678" s="99">
        <f t="shared" si="241"/>
        <v>40562</v>
      </c>
      <c r="F2678" s="101">
        <f>IFERROR(VLOOKUP(E2678,历史数据!AH:AJ,3,),"")</f>
        <v>13.005924694721999</v>
      </c>
      <c r="G2678" s="101">
        <f t="shared" si="237"/>
        <v>13.955305069482042</v>
      </c>
      <c r="H2678" s="105">
        <f t="shared" si="238"/>
        <v>-1.786657552123927E-3</v>
      </c>
      <c r="I2678" s="101">
        <f>IFERROR(VLOOKUP(E2678,历史数据!AH:AJ,2,),"")</f>
        <v>12.693156966592399</v>
      </c>
      <c r="J2678" s="104">
        <f t="shared" si="239"/>
        <v>0</v>
      </c>
      <c r="K2678" s="104" t="str">
        <f>IFERROR(IF(AND(J2677=$H$2*1,MAX(K$64:K2677)=MAX(L$64:L2677)),MAX(K$64:K2677)+1,""),"")</f>
        <v/>
      </c>
      <c r="L2678" s="104" t="str">
        <f>IFERROR(IF(AND($F2677/INDEX($F$64:$F2678,MATCH(MAX(M$64:M2678),M$64:M2678,0)-1)&lt;(1-$P$2),MAX(K$64:K2678)&gt;MAX(L$64:L2677)),MAX(K$64:K2678),""),"")</f>
        <v/>
      </c>
      <c r="M2678" s="104" t="str">
        <f>IFERROR(IF(E2678="","",IF(K2678&lt;&gt;"",MAX(M$64:M2677)+1,IF(AND($F2677/INDEX($F$64:$F2678,MATCH(MAX(M$64:M2677),M$64:M2677,0)-1)&gt;(1+$O$2),MAX(K$64:K2678)&gt;MAX(L$64:L2677)),MAX(M$64:M2677)+1,""))),"")</f>
        <v/>
      </c>
      <c r="N2678" s="91">
        <f t="shared" si="240"/>
        <v>0</v>
      </c>
      <c r="O2678" s="91" t="str">
        <f>IFERROR(IF(AND(N2677=$H$2*1,MAX(O$64:O2677)=MAX(P$64:P2677)),MAX(O$64:O2677)+1,""),"")</f>
        <v/>
      </c>
      <c r="P2678" s="91" t="str">
        <f>IFERROR(IF(MOD(MAX(Q$64:Q2678),10*MAX(O$64:O2678))&lt;=2,IF(AND(F2677/INDEX($F$64:$F2678,MATCH(MAX(O$64:O2678),O$64:O2678,0)-1)&lt;(1-$P$2),MAX(O$64:O2678)&gt;MAX(P$64:P2677)),MAX(O$64:O2678),""),IF(AND($F2677/INDEX($F$64:$F2678,MATCH(MAX(Q$64:Q2678),Q$64:Q2678,0)-1)&lt;(1-$P$2),MAX(O$64:O2678)&gt;MAX(P$64:P2677)),MAX(O$64:O2678),"")),"")</f>
        <v/>
      </c>
      <c r="Q2678" s="91" t="str">
        <f>IFERROR(IF(E2678="","",IF(O2678&lt;&gt;"",MAX(O$64:O2678)*10+1,IF(AND($F2677/INDEX($F$64:$F2678,MATCH(MAX(Q$64:Q2677),Q$64:Q2677,0)-1)&gt;(1+$O$2),MAX(O$64:O2678)&gt;MAX(P$64:P2677)),MAX(Q$64:Q2677)+1,""))),"")</f>
        <v/>
      </c>
    </row>
    <row r="2679" spans="1:17" x14ac:dyDescent="0.2">
      <c r="A2679" s="13">
        <f>HLOOKUP($E$2,历史数据!$V$3:$AE$5000,ROW(A2677),)</f>
        <v>725041</v>
      </c>
      <c r="B2679" s="41">
        <v>40486</v>
      </c>
      <c r="C2679" s="100">
        <f>IFERROR(IF(A2679&lt;&gt;0,MAX($C$4:C2678)+1,""),"")</f>
        <v>2622</v>
      </c>
      <c r="D2679" s="100"/>
      <c r="E2679" s="99">
        <f t="shared" si="241"/>
        <v>40563</v>
      </c>
      <c r="F2679" s="101">
        <f>IFERROR(VLOOKUP(E2679,历史数据!AH:AJ,3,),"")</f>
        <v>12.8365088419852</v>
      </c>
      <c r="G2679" s="101">
        <f t="shared" si="237"/>
        <v>13.935757086473943</v>
      </c>
      <c r="H2679" s="105">
        <f t="shared" si="238"/>
        <v>-1.4007564084606017E-3</v>
      </c>
      <c r="I2679" s="101">
        <f>IFERROR(VLOOKUP(E2679,历史数据!AH:AJ,2,),"")</f>
        <v>12.9407647513617</v>
      </c>
      <c r="J2679" s="104">
        <f t="shared" si="239"/>
        <v>0</v>
      </c>
      <c r="K2679" s="104" t="str">
        <f>IFERROR(IF(AND(J2678=$H$2*1,MAX(K$64:K2678)=MAX(L$64:L2678)),MAX(K$64:K2678)+1,""),"")</f>
        <v/>
      </c>
      <c r="L2679" s="104" t="str">
        <f>IFERROR(IF(AND($F2678/INDEX($F$64:$F2679,MATCH(MAX(M$64:M2679),M$64:M2679,0)-1)&lt;(1-$P$2),MAX(K$64:K2679)&gt;MAX(L$64:L2678)),MAX(K$64:K2679),""),"")</f>
        <v/>
      </c>
      <c r="M2679" s="104" t="str">
        <f>IFERROR(IF(E2679="","",IF(K2679&lt;&gt;"",MAX(M$64:M2678)+1,IF(AND($F2678/INDEX($F$64:$F2679,MATCH(MAX(M$64:M2678),M$64:M2678,0)-1)&gt;(1+$O$2),MAX(K$64:K2679)&gt;MAX(L$64:L2678)),MAX(M$64:M2678)+1,""))),"")</f>
        <v/>
      </c>
      <c r="N2679" s="91">
        <f t="shared" si="240"/>
        <v>0</v>
      </c>
      <c r="O2679" s="91" t="str">
        <f>IFERROR(IF(AND(N2678=$H$2*1,MAX(O$64:O2678)=MAX(P$64:P2678)),MAX(O$64:O2678)+1,""),"")</f>
        <v/>
      </c>
      <c r="P2679" s="91" t="str">
        <f>IFERROR(IF(MOD(MAX(Q$64:Q2679),10*MAX(O$64:O2679))&lt;=2,IF(AND(F2678/INDEX($F$64:$F2679,MATCH(MAX(O$64:O2679),O$64:O2679,0)-1)&lt;(1-$P$2),MAX(O$64:O2679)&gt;MAX(P$64:P2678)),MAX(O$64:O2679),""),IF(AND($F2678/INDEX($F$64:$F2679,MATCH(MAX(Q$64:Q2679),Q$64:Q2679,0)-1)&lt;(1-$P$2),MAX(O$64:O2679)&gt;MAX(P$64:P2678)),MAX(O$64:O2679),"")),"")</f>
        <v/>
      </c>
      <c r="Q2679" s="91" t="str">
        <f>IFERROR(IF(E2679="","",IF(O2679&lt;&gt;"",MAX(O$64:O2679)*10+1,IF(AND($F2678/INDEX($F$64:$F2679,MATCH(MAX(Q$64:Q2678),Q$64:Q2678,0)-1)&gt;(1+$O$2),MAX(O$64:O2679)&gt;MAX(P$64:P2678)),MAX(Q$64:Q2678)+1,""))),"")</f>
        <v/>
      </c>
    </row>
    <row r="2680" spans="1:17" x14ac:dyDescent="0.2">
      <c r="A2680" s="13">
        <f>HLOOKUP($E$2,历史数据!$V$3:$AE$5000,ROW(A2678),)</f>
        <v>1084597</v>
      </c>
      <c r="B2680" s="41">
        <v>40487</v>
      </c>
      <c r="C2680" s="100">
        <f>IFERROR(IF(A2680&lt;&gt;0,MAX($C$4:C2679)+1,""),"")</f>
        <v>2623</v>
      </c>
      <c r="D2680" s="100"/>
      <c r="E2680" s="99">
        <f t="shared" si="241"/>
        <v>40564</v>
      </c>
      <c r="F2680" s="101">
        <f>IFERROR(VLOOKUP(E2680,历史数据!AH:AJ,3,),"")</f>
        <v>12.9016687853455</v>
      </c>
      <c r="G2680" s="101">
        <f t="shared" si="237"/>
        <v>13.915123104409838</v>
      </c>
      <c r="H2680" s="105">
        <f t="shared" si="238"/>
        <v>-1.4806502392419318E-3</v>
      </c>
      <c r="I2680" s="101">
        <f>IFERROR(VLOOKUP(E2680,历史数据!AH:AJ,2,),"")</f>
        <v>12.9147007740176</v>
      </c>
      <c r="J2680" s="104">
        <f t="shared" si="239"/>
        <v>0</v>
      </c>
      <c r="K2680" s="104" t="str">
        <f>IFERROR(IF(AND(J2679=$H$2*1,MAX(K$64:K2679)=MAX(L$64:L2679)),MAX(K$64:K2679)+1,""),"")</f>
        <v/>
      </c>
      <c r="L2680" s="104" t="str">
        <f>IFERROR(IF(AND($F2679/INDEX($F$64:$F2680,MATCH(MAX(M$64:M2680),M$64:M2680,0)-1)&lt;(1-$P$2),MAX(K$64:K2680)&gt;MAX(L$64:L2679)),MAX(K$64:K2680),""),"")</f>
        <v/>
      </c>
      <c r="M2680" s="104" t="str">
        <f>IFERROR(IF(E2680="","",IF(K2680&lt;&gt;"",MAX(M$64:M2679)+1,IF(AND($F2679/INDEX($F$64:$F2680,MATCH(MAX(M$64:M2679),M$64:M2679,0)-1)&gt;(1+$O$2),MAX(K$64:K2680)&gt;MAX(L$64:L2679)),MAX(M$64:M2679)+1,""))),"")</f>
        <v/>
      </c>
      <c r="N2680" s="91">
        <f t="shared" si="240"/>
        <v>0</v>
      </c>
      <c r="O2680" s="91" t="str">
        <f>IFERROR(IF(AND(N2679=$H$2*1,MAX(O$64:O2679)=MAX(P$64:P2679)),MAX(O$64:O2679)+1,""),"")</f>
        <v/>
      </c>
      <c r="P2680" s="91" t="str">
        <f>IFERROR(IF(MOD(MAX(Q$64:Q2680),10*MAX(O$64:O2680))&lt;=2,IF(AND(F2679/INDEX($F$64:$F2680,MATCH(MAX(O$64:O2680),O$64:O2680,0)-1)&lt;(1-$P$2),MAX(O$64:O2680)&gt;MAX(P$64:P2679)),MAX(O$64:O2680),""),IF(AND($F2679/INDEX($F$64:$F2680,MATCH(MAX(Q$64:Q2680),Q$64:Q2680,0)-1)&lt;(1-$P$2),MAX(O$64:O2680)&gt;MAX(P$64:P2679)),MAX(O$64:O2680),"")),"")</f>
        <v/>
      </c>
      <c r="Q2680" s="91" t="str">
        <f>IFERROR(IF(E2680="","",IF(O2680&lt;&gt;"",MAX(O$64:O2680)*10+1,IF(AND($F2679/INDEX($F$64:$F2680,MATCH(MAX(Q$64:Q2679),Q$64:Q2679,0)-1)&gt;(1+$O$2),MAX(O$64:O2680)&gt;MAX(P$64:P2679)),MAX(Q$64:Q2679)+1,""))),"")</f>
        <v/>
      </c>
    </row>
    <row r="2681" spans="1:17" x14ac:dyDescent="0.2">
      <c r="A2681" s="13">
        <f>HLOOKUP($E$2,历史数据!$V$3:$AE$5000,ROW(A2679),)</f>
        <v>2249405</v>
      </c>
      <c r="B2681" s="41">
        <v>40490</v>
      </c>
      <c r="C2681" s="100">
        <f>IFERROR(IF(A2681&lt;&gt;0,MAX($C$4:C2680)+1,""),"")</f>
        <v>2624</v>
      </c>
      <c r="D2681" s="100"/>
      <c r="E2681" s="99">
        <f t="shared" si="241"/>
        <v>40567</v>
      </c>
      <c r="F2681" s="101">
        <f>IFERROR(VLOOKUP(E2681,历史数据!AH:AJ,3,),"")</f>
        <v>12.927732762689599</v>
      </c>
      <c r="G2681" s="101">
        <f t="shared" si="237"/>
        <v>13.897747119513751</v>
      </c>
      <c r="H2681" s="105">
        <f t="shared" si="238"/>
        <v>-1.2487122654761817E-3</v>
      </c>
      <c r="I2681" s="101">
        <f>IFERROR(VLOOKUP(E2681,历史数据!AH:AJ,2,),"")</f>
        <v>12.927732762689599</v>
      </c>
      <c r="J2681" s="104">
        <f t="shared" si="239"/>
        <v>0</v>
      </c>
      <c r="K2681" s="104" t="str">
        <f>IFERROR(IF(AND(J2680=$H$2*1,MAX(K$64:K2680)=MAX(L$64:L2680)),MAX(K$64:K2680)+1,""),"")</f>
        <v/>
      </c>
      <c r="L2681" s="104" t="str">
        <f>IFERROR(IF(AND($F2680/INDEX($F$64:$F2681,MATCH(MAX(M$64:M2681),M$64:M2681,0)-1)&lt;(1-$P$2),MAX(K$64:K2681)&gt;MAX(L$64:L2680)),MAX(K$64:K2681),""),"")</f>
        <v/>
      </c>
      <c r="M2681" s="104" t="str">
        <f>IFERROR(IF(E2681="","",IF(K2681&lt;&gt;"",MAX(M$64:M2680)+1,IF(AND($F2680/INDEX($F$64:$F2681,MATCH(MAX(M$64:M2680),M$64:M2680,0)-1)&gt;(1+$O$2),MAX(K$64:K2681)&gt;MAX(L$64:L2680)),MAX(M$64:M2680)+1,""))),"")</f>
        <v/>
      </c>
      <c r="N2681" s="91">
        <f t="shared" si="240"/>
        <v>0</v>
      </c>
      <c r="O2681" s="91" t="str">
        <f>IFERROR(IF(AND(N2680=$H$2*1,MAX(O$64:O2680)=MAX(P$64:P2680)),MAX(O$64:O2680)+1,""),"")</f>
        <v/>
      </c>
      <c r="P2681" s="91" t="str">
        <f>IFERROR(IF(MOD(MAX(Q$64:Q2681),10*MAX(O$64:O2681))&lt;=2,IF(AND(F2680/INDEX($F$64:$F2681,MATCH(MAX(O$64:O2681),O$64:O2681,0)-1)&lt;(1-$P$2),MAX(O$64:O2681)&gt;MAX(P$64:P2680)),MAX(O$64:O2681),""),IF(AND($F2680/INDEX($F$64:$F2681,MATCH(MAX(Q$64:Q2681),Q$64:Q2681,0)-1)&lt;(1-$P$2),MAX(O$64:O2681)&gt;MAX(P$64:P2680)),MAX(O$64:O2681),"")),"")</f>
        <v/>
      </c>
      <c r="Q2681" s="91" t="str">
        <f>IFERROR(IF(E2681="","",IF(O2681&lt;&gt;"",MAX(O$64:O2681)*10+1,IF(AND($F2680/INDEX($F$64:$F2681,MATCH(MAX(Q$64:Q2680),Q$64:Q2680,0)-1)&gt;(1+$O$2),MAX(O$64:O2681)&gt;MAX(P$64:P2680)),MAX(Q$64:Q2680)+1,""))),"")</f>
        <v/>
      </c>
    </row>
    <row r="2682" spans="1:17" x14ac:dyDescent="0.2">
      <c r="A2682" s="13">
        <f>HLOOKUP($E$2,历史数据!$V$3:$AE$5000,ROW(A2680),)</f>
        <v>2046109</v>
      </c>
      <c r="B2682" s="41">
        <v>40491</v>
      </c>
      <c r="C2682" s="100">
        <f>IFERROR(IF(A2682&lt;&gt;0,MAX($C$4:C2681)+1,""),"")</f>
        <v>2625</v>
      </c>
      <c r="D2682" s="100"/>
      <c r="E2682" s="99">
        <f t="shared" si="241"/>
        <v>40568</v>
      </c>
      <c r="F2682" s="101">
        <f>IFERROR(VLOOKUP(E2682,历史数据!AH:AJ,3,),"")</f>
        <v>12.5628370798718</v>
      </c>
      <c r="G2682" s="101">
        <f t="shared" si="237"/>
        <v>13.874289539904032</v>
      </c>
      <c r="H2682" s="105">
        <f t="shared" si="238"/>
        <v>-1.6878692213921909E-3</v>
      </c>
      <c r="I2682" s="101">
        <f>IFERROR(VLOOKUP(E2682,历史数据!AH:AJ,2,),"")</f>
        <v>12.693156966592399</v>
      </c>
      <c r="J2682" s="104">
        <f t="shared" si="239"/>
        <v>0</v>
      </c>
      <c r="K2682" s="104" t="str">
        <f>IFERROR(IF(AND(J2681=$H$2*1,MAX(K$64:K2681)=MAX(L$64:L2681)),MAX(K$64:K2681)+1,""),"")</f>
        <v/>
      </c>
      <c r="L2682" s="104" t="str">
        <f>IFERROR(IF(AND($F2681/INDEX($F$64:$F2682,MATCH(MAX(M$64:M2682),M$64:M2682,0)-1)&lt;(1-$P$2),MAX(K$64:K2682)&gt;MAX(L$64:L2681)),MAX(K$64:K2682),""),"")</f>
        <v/>
      </c>
      <c r="M2682" s="104" t="str">
        <f>IFERROR(IF(E2682="","",IF(K2682&lt;&gt;"",MAX(M$64:M2681)+1,IF(AND($F2681/INDEX($F$64:$F2682,MATCH(MAX(M$64:M2681),M$64:M2681,0)-1)&gt;(1+$O$2),MAX(K$64:K2682)&gt;MAX(L$64:L2681)),MAX(M$64:M2681)+1,""))),"")</f>
        <v/>
      </c>
      <c r="N2682" s="91">
        <f t="shared" si="240"/>
        <v>0</v>
      </c>
      <c r="O2682" s="91" t="str">
        <f>IFERROR(IF(AND(N2681=$H$2*1,MAX(O$64:O2681)=MAX(P$64:P2681)),MAX(O$64:O2681)+1,""),"")</f>
        <v/>
      </c>
      <c r="P2682" s="91" t="str">
        <f>IFERROR(IF(MOD(MAX(Q$64:Q2682),10*MAX(O$64:O2682))&lt;=2,IF(AND(F2681/INDEX($F$64:$F2682,MATCH(MAX(O$64:O2682),O$64:O2682,0)-1)&lt;(1-$P$2),MAX(O$64:O2682)&gt;MAX(P$64:P2681)),MAX(O$64:O2682),""),IF(AND($F2681/INDEX($F$64:$F2682,MATCH(MAX(Q$64:Q2682),Q$64:Q2682,0)-1)&lt;(1-$P$2),MAX(O$64:O2682)&gt;MAX(P$64:P2681)),MAX(O$64:O2682),"")),"")</f>
        <v/>
      </c>
      <c r="Q2682" s="91" t="str">
        <f>IFERROR(IF(E2682="","",IF(O2682&lt;&gt;"",MAX(O$64:O2682)*10+1,IF(AND($F2681/INDEX($F$64:$F2682,MATCH(MAX(Q$64:Q2681),Q$64:Q2681,0)-1)&gt;(1+$O$2),MAX(O$64:O2682)&gt;MAX(P$64:P2681)),MAX(Q$64:Q2681)+1,""))),"")</f>
        <v/>
      </c>
    </row>
    <row r="2683" spans="1:17" x14ac:dyDescent="0.2">
      <c r="A2683" s="13">
        <f>HLOOKUP($E$2,历史数据!$V$3:$AE$5000,ROW(A2681),)</f>
        <v>1233346</v>
      </c>
      <c r="B2683" s="41">
        <v>40492</v>
      </c>
      <c r="C2683" s="100">
        <f>IFERROR(IF(A2683&lt;&gt;0,MAX($C$4:C2682)+1,""),"")</f>
        <v>2626</v>
      </c>
      <c r="D2683" s="100"/>
      <c r="E2683" s="99">
        <f t="shared" si="241"/>
        <v>40569</v>
      </c>
      <c r="F2683" s="101">
        <f>IFERROR(VLOOKUP(E2683,历史数据!AH:AJ,3,),"")</f>
        <v>12.693156966592399</v>
      </c>
      <c r="G2683" s="101">
        <f t="shared" si="237"/>
        <v>13.852569558783921</v>
      </c>
      <c r="H2683" s="105">
        <f t="shared" si="238"/>
        <v>-1.5654842042643891E-3</v>
      </c>
      <c r="I2683" s="101">
        <f>IFERROR(VLOOKUP(E2683,历史数据!AH:AJ,2,),"")</f>
        <v>12.549805091199699</v>
      </c>
      <c r="J2683" s="104">
        <f t="shared" si="239"/>
        <v>0</v>
      </c>
      <c r="K2683" s="104" t="str">
        <f>IFERROR(IF(AND(J2682=$H$2*1,MAX(K$64:K2682)=MAX(L$64:L2682)),MAX(K$64:K2682)+1,""),"")</f>
        <v/>
      </c>
      <c r="L2683" s="104" t="str">
        <f>IFERROR(IF(AND($F2682/INDEX($F$64:$F2683,MATCH(MAX(M$64:M2683),M$64:M2683,0)-1)&lt;(1-$P$2),MAX(K$64:K2683)&gt;MAX(L$64:L2682)),MAX(K$64:K2683),""),"")</f>
        <v/>
      </c>
      <c r="M2683" s="104" t="str">
        <f>IFERROR(IF(E2683="","",IF(K2683&lt;&gt;"",MAX(M$64:M2682)+1,IF(AND($F2682/INDEX($F$64:$F2683,MATCH(MAX(M$64:M2682),M$64:M2682,0)-1)&gt;(1+$O$2),MAX(K$64:K2683)&gt;MAX(L$64:L2682)),MAX(M$64:M2682)+1,""))),"")</f>
        <v/>
      </c>
      <c r="N2683" s="91">
        <f t="shared" si="240"/>
        <v>0</v>
      </c>
      <c r="O2683" s="91" t="str">
        <f>IFERROR(IF(AND(N2682=$H$2*1,MAX(O$64:O2682)=MAX(P$64:P2682)),MAX(O$64:O2682)+1,""),"")</f>
        <v/>
      </c>
      <c r="P2683" s="91" t="str">
        <f>IFERROR(IF(MOD(MAX(Q$64:Q2683),10*MAX(O$64:O2683))&lt;=2,IF(AND(F2682/INDEX($F$64:$F2683,MATCH(MAX(O$64:O2683),O$64:O2683,0)-1)&lt;(1-$P$2),MAX(O$64:O2683)&gt;MAX(P$64:P2682)),MAX(O$64:O2683),""),IF(AND($F2682/INDEX($F$64:$F2683,MATCH(MAX(Q$64:Q2683),Q$64:Q2683,0)-1)&lt;(1-$P$2),MAX(O$64:O2683)&gt;MAX(P$64:P2682)),MAX(O$64:O2683),"")),"")</f>
        <v/>
      </c>
      <c r="Q2683" s="91" t="str">
        <f>IFERROR(IF(E2683="","",IF(O2683&lt;&gt;"",MAX(O$64:O2683)*10+1,IF(AND($F2682/INDEX($F$64:$F2683,MATCH(MAX(Q$64:Q2682),Q$64:Q2682,0)-1)&gt;(1+$O$2),MAX(O$64:O2683)&gt;MAX(P$64:P2682)),MAX(Q$64:Q2682)+1,""))),"")</f>
        <v/>
      </c>
    </row>
    <row r="2684" spans="1:17" x14ac:dyDescent="0.2">
      <c r="A2684" s="13">
        <f>HLOOKUP($E$2,历史数据!$V$3:$AE$5000,ROW(A2682),)</f>
        <v>1066860</v>
      </c>
      <c r="B2684" s="41">
        <v>40493</v>
      </c>
      <c r="C2684" s="100">
        <f>IFERROR(IF(A2684&lt;&gt;0,MAX($C$4:C2683)+1,""),"")</f>
        <v>2627</v>
      </c>
      <c r="D2684" s="100"/>
      <c r="E2684" s="99">
        <f t="shared" si="241"/>
        <v>40570</v>
      </c>
      <c r="F2684" s="101">
        <f>IFERROR(VLOOKUP(E2684,历史数据!AH:AJ,3,),"")</f>
        <v>12.797412875969</v>
      </c>
      <c r="G2684" s="101">
        <f t="shared" si="237"/>
        <v>13.836279572943841</v>
      </c>
      <c r="H2684" s="105">
        <f t="shared" si="238"/>
        <v>-1.1759540907521071E-3</v>
      </c>
      <c r="I2684" s="101">
        <f>IFERROR(VLOOKUP(E2684,历史数据!AH:AJ,2,),"")</f>
        <v>12.6410290119042</v>
      </c>
      <c r="J2684" s="104">
        <f t="shared" si="239"/>
        <v>0</v>
      </c>
      <c r="K2684" s="104" t="str">
        <f>IFERROR(IF(AND(J2683=$H$2*1,MAX(K$64:K2683)=MAX(L$64:L2683)),MAX(K$64:K2683)+1,""),"")</f>
        <v/>
      </c>
      <c r="L2684" s="104" t="str">
        <f>IFERROR(IF(AND($F2683/INDEX($F$64:$F2684,MATCH(MAX(M$64:M2684),M$64:M2684,0)-1)&lt;(1-$P$2),MAX(K$64:K2684)&gt;MAX(L$64:L2683)),MAX(K$64:K2684),""),"")</f>
        <v/>
      </c>
      <c r="M2684" s="104" t="str">
        <f>IFERROR(IF(E2684="","",IF(K2684&lt;&gt;"",MAX(M$64:M2683)+1,IF(AND($F2683/INDEX($F$64:$F2684,MATCH(MAX(M$64:M2683),M$64:M2683,0)-1)&gt;(1+$O$2),MAX(K$64:K2684)&gt;MAX(L$64:L2683)),MAX(M$64:M2683)+1,""))),"")</f>
        <v/>
      </c>
      <c r="N2684" s="91">
        <f t="shared" si="240"/>
        <v>0</v>
      </c>
      <c r="O2684" s="91" t="str">
        <f>IFERROR(IF(AND(N2683=$H$2*1,MAX(O$64:O2683)=MAX(P$64:P2683)),MAX(O$64:O2683)+1,""),"")</f>
        <v/>
      </c>
      <c r="P2684" s="91" t="str">
        <f>IFERROR(IF(MOD(MAX(Q$64:Q2684),10*MAX(O$64:O2684))&lt;=2,IF(AND(F2683/INDEX($F$64:$F2684,MATCH(MAX(O$64:O2684),O$64:O2684,0)-1)&lt;(1-$P$2),MAX(O$64:O2684)&gt;MAX(P$64:P2683)),MAX(O$64:O2684),""),IF(AND($F2683/INDEX($F$64:$F2684,MATCH(MAX(Q$64:Q2684),Q$64:Q2684,0)-1)&lt;(1-$P$2),MAX(O$64:O2684)&gt;MAX(P$64:P2683)),MAX(O$64:O2684),"")),"")</f>
        <v/>
      </c>
      <c r="Q2684" s="91" t="str">
        <f>IFERROR(IF(E2684="","",IF(O2684&lt;&gt;"",MAX(O$64:O2684)*10+1,IF(AND($F2683/INDEX($F$64:$F2684,MATCH(MAX(Q$64:Q2683),Q$64:Q2683,0)-1)&gt;(1+$O$2),MAX(O$64:O2684)&gt;MAX(P$64:P2683)),MAX(Q$64:Q2683)+1,""))),"")</f>
        <v/>
      </c>
    </row>
    <row r="2685" spans="1:17" x14ac:dyDescent="0.2">
      <c r="A2685" s="13">
        <f>HLOOKUP($E$2,历史数据!$V$3:$AE$5000,ROW(A2683),)</f>
        <v>1308502</v>
      </c>
      <c r="B2685" s="41">
        <v>40494</v>
      </c>
      <c r="C2685" s="100">
        <f>IFERROR(IF(A2685&lt;&gt;0,MAX($C$4:C2684)+1,""),"")</f>
        <v>2628</v>
      </c>
      <c r="D2685" s="100"/>
      <c r="E2685" s="99">
        <f t="shared" si="241"/>
        <v>40571</v>
      </c>
      <c r="F2685" s="101">
        <f>IFERROR(VLOOKUP(E2685,历史数据!AH:AJ,3,),"")</f>
        <v>12.9407647513617</v>
      </c>
      <c r="G2685" s="101">
        <f t="shared" si="237"/>
        <v>13.823464784082974</v>
      </c>
      <c r="H2685" s="105">
        <f t="shared" si="238"/>
        <v>-9.2617302167885551E-4</v>
      </c>
      <c r="I2685" s="101">
        <f>IFERROR(VLOOKUP(E2685,历史数据!AH:AJ,2,),"")</f>
        <v>12.797412875969</v>
      </c>
      <c r="J2685" s="104">
        <f t="shared" si="239"/>
        <v>0</v>
      </c>
      <c r="K2685" s="104" t="str">
        <f>IFERROR(IF(AND(J2684=$H$2*1,MAX(K$64:K2684)=MAX(L$64:L2684)),MAX(K$64:K2684)+1,""),"")</f>
        <v/>
      </c>
      <c r="L2685" s="104" t="str">
        <f>IFERROR(IF(AND($F2684/INDEX($F$64:$F2685,MATCH(MAX(M$64:M2685),M$64:M2685,0)-1)&lt;(1-$P$2),MAX(K$64:K2685)&gt;MAX(L$64:L2684)),MAX(K$64:K2685),""),"")</f>
        <v/>
      </c>
      <c r="M2685" s="104" t="str">
        <f>IFERROR(IF(E2685="","",IF(K2685&lt;&gt;"",MAX(M$64:M2684)+1,IF(AND($F2684/INDEX($F$64:$F2685,MATCH(MAX(M$64:M2684),M$64:M2684,0)-1)&gt;(1+$O$2),MAX(K$64:K2685)&gt;MAX(L$64:L2684)),MAX(M$64:M2684)+1,""))),"")</f>
        <v/>
      </c>
      <c r="N2685" s="91">
        <f t="shared" si="240"/>
        <v>0</v>
      </c>
      <c r="O2685" s="91" t="str">
        <f>IFERROR(IF(AND(N2684=$H$2*1,MAX(O$64:O2684)=MAX(P$64:P2684)),MAX(O$64:O2684)+1,""),"")</f>
        <v/>
      </c>
      <c r="P2685" s="91" t="str">
        <f>IFERROR(IF(MOD(MAX(Q$64:Q2685),10*MAX(O$64:O2685))&lt;=2,IF(AND(F2684/INDEX($F$64:$F2685,MATCH(MAX(O$64:O2685),O$64:O2685,0)-1)&lt;(1-$P$2),MAX(O$64:O2685)&gt;MAX(P$64:P2684)),MAX(O$64:O2685),""),IF(AND($F2684/INDEX($F$64:$F2685,MATCH(MAX(Q$64:Q2685),Q$64:Q2685,0)-1)&lt;(1-$P$2),MAX(O$64:O2685)&gt;MAX(P$64:P2684)),MAX(O$64:O2685),"")),"")</f>
        <v/>
      </c>
      <c r="Q2685" s="91" t="str">
        <f>IFERROR(IF(E2685="","",IF(O2685&lt;&gt;"",MAX(O$64:O2685)*10+1,IF(AND($F2684/INDEX($F$64:$F2685,MATCH(MAX(Q$64:Q2684),Q$64:Q2684,0)-1)&gt;(1+$O$2),MAX(O$64:O2685)&gt;MAX(P$64:P2684)),MAX(Q$64:Q2684)+1,""))),"")</f>
        <v/>
      </c>
    </row>
    <row r="2686" spans="1:17" x14ac:dyDescent="0.2">
      <c r="A2686" s="13">
        <f>HLOOKUP($E$2,历史数据!$V$3:$AE$5000,ROW(A2684),)</f>
        <v>1039358</v>
      </c>
      <c r="B2686" s="41">
        <v>40497</v>
      </c>
      <c r="C2686" s="100">
        <f>IFERROR(IF(A2686&lt;&gt;0,MAX($C$4:C2685)+1,""),"")</f>
        <v>2629</v>
      </c>
      <c r="D2686" s="100"/>
      <c r="E2686" s="99">
        <f t="shared" si="241"/>
        <v>40574</v>
      </c>
      <c r="F2686" s="101">
        <f>IFERROR(VLOOKUP(E2686,历史数据!AH:AJ,3,),"")</f>
        <v>12.99289270605</v>
      </c>
      <c r="G2686" s="101">
        <f t="shared" si="237"/>
        <v>13.808477997110101</v>
      </c>
      <c r="H2686" s="105">
        <f t="shared" si="238"/>
        <v>-1.0841556156115928E-3</v>
      </c>
      <c r="I2686" s="101">
        <f>IFERROR(VLOOKUP(E2686,历史数据!AH:AJ,2,),"")</f>
        <v>13.005924694721999</v>
      </c>
      <c r="J2686" s="104">
        <f t="shared" si="239"/>
        <v>0</v>
      </c>
      <c r="K2686" s="104" t="str">
        <f>IFERROR(IF(AND(J2685=$H$2*1,MAX(K$64:K2685)=MAX(L$64:L2685)),MAX(K$64:K2685)+1,""),"")</f>
        <v/>
      </c>
      <c r="L2686" s="104" t="str">
        <f>IFERROR(IF(AND($F2685/INDEX($F$64:$F2686,MATCH(MAX(M$64:M2686),M$64:M2686,0)-1)&lt;(1-$P$2),MAX(K$64:K2686)&gt;MAX(L$64:L2685)),MAX(K$64:K2686),""),"")</f>
        <v/>
      </c>
      <c r="M2686" s="104" t="str">
        <f>IFERROR(IF(E2686="","",IF(K2686&lt;&gt;"",MAX(M$64:M2685)+1,IF(AND($F2685/INDEX($F$64:$F2686,MATCH(MAX(M$64:M2685),M$64:M2685,0)-1)&gt;(1+$O$2),MAX(K$64:K2686)&gt;MAX(L$64:L2685)),MAX(M$64:M2685)+1,""))),"")</f>
        <v/>
      </c>
      <c r="N2686" s="91">
        <f t="shared" si="240"/>
        <v>0</v>
      </c>
      <c r="O2686" s="91" t="str">
        <f>IFERROR(IF(AND(N2685=$H$2*1,MAX(O$64:O2685)=MAX(P$64:P2685)),MAX(O$64:O2685)+1,""),"")</f>
        <v/>
      </c>
      <c r="P2686" s="91" t="str">
        <f>IFERROR(IF(MOD(MAX(Q$64:Q2686),10*MAX(O$64:O2686))&lt;=2,IF(AND(F2685/INDEX($F$64:$F2686,MATCH(MAX(O$64:O2686),O$64:O2686,0)-1)&lt;(1-$P$2),MAX(O$64:O2686)&gt;MAX(P$64:P2685)),MAX(O$64:O2686),""),IF(AND($F2685/INDEX($F$64:$F2686,MATCH(MAX(Q$64:Q2686),Q$64:Q2686,0)-1)&lt;(1-$P$2),MAX(O$64:O2686)&gt;MAX(P$64:P2685)),MAX(O$64:O2686),"")),"")</f>
        <v/>
      </c>
      <c r="Q2686" s="91" t="str">
        <f>IFERROR(IF(E2686="","",IF(O2686&lt;&gt;"",MAX(O$64:O2686)*10+1,IF(AND($F2685/INDEX($F$64:$F2686,MATCH(MAX(Q$64:Q2685),Q$64:Q2685,0)-1)&gt;(1+$O$2),MAX(O$64:O2686)&gt;MAX(P$64:P2685)),MAX(Q$64:Q2685)+1,""))),"")</f>
        <v/>
      </c>
    </row>
    <row r="2687" spans="1:17" x14ac:dyDescent="0.2">
      <c r="A2687" s="13">
        <f>HLOOKUP($E$2,历史数据!$V$3:$AE$5000,ROW(A2685),)</f>
        <v>565780</v>
      </c>
      <c r="B2687" s="41">
        <v>40498</v>
      </c>
      <c r="C2687" s="100">
        <f>IFERROR(IF(A2687&lt;&gt;0,MAX($C$4:C2686)+1,""),"")</f>
        <v>2630</v>
      </c>
      <c r="D2687" s="100"/>
      <c r="E2687" s="99">
        <f t="shared" si="241"/>
        <v>40575</v>
      </c>
      <c r="F2687" s="101">
        <f>IFERROR(VLOOKUP(E2687,历史数据!AH:AJ,3,),"")</f>
        <v>13.0319886720662</v>
      </c>
      <c r="G2687" s="101">
        <f t="shared" si="237"/>
        <v>13.792839610703624</v>
      </c>
      <c r="H2687" s="105">
        <f t="shared" si="238"/>
        <v>-1.132520644907431E-3</v>
      </c>
      <c r="I2687" s="101">
        <f>IFERROR(VLOOKUP(E2687,历史数据!AH:AJ,2,),"")</f>
        <v>12.8365088419852</v>
      </c>
      <c r="J2687" s="104">
        <f t="shared" si="239"/>
        <v>0</v>
      </c>
      <c r="K2687" s="104" t="str">
        <f>IFERROR(IF(AND(J2686=$H$2*1,MAX(K$64:K2686)=MAX(L$64:L2686)),MAX(K$64:K2686)+1,""),"")</f>
        <v/>
      </c>
      <c r="L2687" s="104" t="str">
        <f>IFERROR(IF(AND($F2686/INDEX($F$64:$F2687,MATCH(MAX(M$64:M2687),M$64:M2687,0)-1)&lt;(1-$P$2),MAX(K$64:K2687)&gt;MAX(L$64:L2686)),MAX(K$64:K2687),""),"")</f>
        <v/>
      </c>
      <c r="M2687" s="104" t="str">
        <f>IFERROR(IF(E2687="","",IF(K2687&lt;&gt;"",MAX(M$64:M2686)+1,IF(AND($F2686/INDEX($F$64:$F2687,MATCH(MAX(M$64:M2686),M$64:M2686,0)-1)&gt;(1+$O$2),MAX(K$64:K2687)&gt;MAX(L$64:L2686)),MAX(M$64:M2686)+1,""))),"")</f>
        <v/>
      </c>
      <c r="N2687" s="91">
        <f t="shared" si="240"/>
        <v>0</v>
      </c>
      <c r="O2687" s="91" t="str">
        <f>IFERROR(IF(AND(N2686=$H$2*1,MAX(O$64:O2686)=MAX(P$64:P2686)),MAX(O$64:O2686)+1,""),"")</f>
        <v/>
      </c>
      <c r="P2687" s="91" t="str">
        <f>IFERROR(IF(MOD(MAX(Q$64:Q2687),10*MAX(O$64:O2687))&lt;=2,IF(AND(F2686/INDEX($F$64:$F2687,MATCH(MAX(O$64:O2687),O$64:O2687,0)-1)&lt;(1-$P$2),MAX(O$64:O2687)&gt;MAX(P$64:P2686)),MAX(O$64:O2687),""),IF(AND($F2686/INDEX($F$64:$F2687,MATCH(MAX(Q$64:Q2687),Q$64:Q2687,0)-1)&lt;(1-$P$2),MAX(O$64:O2687)&gt;MAX(P$64:P2686)),MAX(O$64:O2687),"")),"")</f>
        <v/>
      </c>
      <c r="Q2687" s="91" t="str">
        <f>IFERROR(IF(E2687="","",IF(O2687&lt;&gt;"",MAX(O$64:O2687)*10+1,IF(AND($F2686/INDEX($F$64:$F2687,MATCH(MAX(Q$64:Q2686),Q$64:Q2686,0)-1)&gt;(1+$O$2),MAX(O$64:O2687)&gt;MAX(P$64:P2686)),MAX(Q$64:Q2686)+1,""))),"")</f>
        <v/>
      </c>
    </row>
    <row r="2688" spans="1:17" x14ac:dyDescent="0.2">
      <c r="A2688" s="13">
        <f>HLOOKUP($E$2,历史数据!$V$3:$AE$5000,ROW(A2686),)</f>
        <v>536200</v>
      </c>
      <c r="B2688" s="41">
        <v>40499</v>
      </c>
      <c r="C2688" s="100">
        <f>IFERROR(IF(A2688&lt;&gt;0,MAX($C$4:C2687)+1,""),"")</f>
        <v>2631</v>
      </c>
      <c r="D2688" s="100"/>
      <c r="E2688" s="99">
        <f t="shared" si="241"/>
        <v>40583</v>
      </c>
      <c r="F2688" s="101">
        <f>IFERROR(VLOOKUP(E2688,历史数据!AH:AJ,3,),"")</f>
        <v>13.084116626754399</v>
      </c>
      <c r="G2688" s="101">
        <f t="shared" si="237"/>
        <v>13.766341233737089</v>
      </c>
      <c r="H2688" s="105">
        <f t="shared" si="238"/>
        <v>-1.9211690786261615E-3</v>
      </c>
      <c r="I2688" s="101">
        <f>IFERROR(VLOOKUP(E2688,历史数据!AH:AJ,2,),"")</f>
        <v>13.1101806040986</v>
      </c>
      <c r="J2688" s="104">
        <f t="shared" si="239"/>
        <v>0</v>
      </c>
      <c r="K2688" s="104" t="str">
        <f>IFERROR(IF(AND(J2687=$H$2*1,MAX(K$64:K2687)=MAX(L$64:L2687)),MAX(K$64:K2687)+1,""),"")</f>
        <v/>
      </c>
      <c r="L2688" s="104" t="str">
        <f>IFERROR(IF(AND($F2687/INDEX($F$64:$F2688,MATCH(MAX(M$64:M2688),M$64:M2688,0)-1)&lt;(1-$P$2),MAX(K$64:K2688)&gt;MAX(L$64:L2687)),MAX(K$64:K2688),""),"")</f>
        <v/>
      </c>
      <c r="M2688" s="104" t="str">
        <f>IFERROR(IF(E2688="","",IF(K2688&lt;&gt;"",MAX(M$64:M2687)+1,IF(AND($F2687/INDEX($F$64:$F2688,MATCH(MAX(M$64:M2687),M$64:M2687,0)-1)&gt;(1+$O$2),MAX(K$64:K2688)&gt;MAX(L$64:L2687)),MAX(M$64:M2687)+1,""))),"")</f>
        <v/>
      </c>
      <c r="N2688" s="91">
        <f t="shared" si="240"/>
        <v>0</v>
      </c>
      <c r="O2688" s="91" t="str">
        <f>IFERROR(IF(AND(N2687=$H$2*1,MAX(O$64:O2687)=MAX(P$64:P2687)),MAX(O$64:O2687)+1,""),"")</f>
        <v/>
      </c>
      <c r="P2688" s="91" t="str">
        <f>IFERROR(IF(MOD(MAX(Q$64:Q2688),10*MAX(O$64:O2688))&lt;=2,IF(AND(F2687/INDEX($F$64:$F2688,MATCH(MAX(O$64:O2688),O$64:O2688,0)-1)&lt;(1-$P$2),MAX(O$64:O2688)&gt;MAX(P$64:P2687)),MAX(O$64:O2688),""),IF(AND($F2687/INDEX($F$64:$F2688,MATCH(MAX(Q$64:Q2688),Q$64:Q2688,0)-1)&lt;(1-$P$2),MAX(O$64:O2688)&gt;MAX(P$64:P2687)),MAX(O$64:O2688),"")),"")</f>
        <v/>
      </c>
      <c r="Q2688" s="91" t="str">
        <f>IFERROR(IF(E2688="","",IF(O2688&lt;&gt;"",MAX(O$64:O2688)*10+1,IF(AND($F2687/INDEX($F$64:$F2688,MATCH(MAX(Q$64:Q2687),Q$64:Q2687,0)-1)&gt;(1+$O$2),MAX(O$64:O2688)&gt;MAX(P$64:P2687)),MAX(Q$64:Q2687)+1,""))),"")</f>
        <v/>
      </c>
    </row>
    <row r="2689" spans="1:17" x14ac:dyDescent="0.2">
      <c r="A2689" s="13">
        <f>HLOOKUP($E$2,历史数据!$V$3:$AE$5000,ROW(A2687),)</f>
        <v>534331</v>
      </c>
      <c r="B2689" s="41">
        <v>40500</v>
      </c>
      <c r="C2689" s="100">
        <f>IFERROR(IF(A2689&lt;&gt;0,MAX($C$4:C2688)+1,""),"")</f>
        <v>2632</v>
      </c>
      <c r="D2689" s="100"/>
      <c r="E2689" s="99">
        <f t="shared" si="241"/>
        <v>40584</v>
      </c>
      <c r="F2689" s="101">
        <f>IFERROR(VLOOKUP(E2689,历史数据!AH:AJ,3,),"")</f>
        <v>13.1753405474589</v>
      </c>
      <c r="G2689" s="101">
        <f t="shared" ref="G2689:G2752" si="242">IFERROR(IF(E2689="","",AVERAGE(F2630:F2689)),"")</f>
        <v>13.734630061301727</v>
      </c>
      <c r="H2689" s="105">
        <f t="shared" si="238"/>
        <v>-2.3035294488885638E-3</v>
      </c>
      <c r="I2689" s="101">
        <f>IFERROR(VLOOKUP(E2689,历史数据!AH:AJ,2,),"")</f>
        <v>12.9016687853455</v>
      </c>
      <c r="J2689" s="104">
        <f t="shared" si="239"/>
        <v>0</v>
      </c>
      <c r="K2689" s="104" t="str">
        <f>IFERROR(IF(AND(J2688=$H$2*1,MAX(K$64:K2688)=MAX(L$64:L2688)),MAX(K$64:K2688)+1,""),"")</f>
        <v/>
      </c>
      <c r="L2689" s="104" t="str">
        <f>IFERROR(IF(AND($F2688/INDEX($F$64:$F2689,MATCH(MAX(M$64:M2689),M$64:M2689,0)-1)&lt;(1-$P$2),MAX(K$64:K2689)&gt;MAX(L$64:L2688)),MAX(K$64:K2689),""),"")</f>
        <v/>
      </c>
      <c r="M2689" s="104" t="str">
        <f>IFERROR(IF(E2689="","",IF(K2689&lt;&gt;"",MAX(M$64:M2688)+1,IF(AND($F2688/INDEX($F$64:$F2689,MATCH(MAX(M$64:M2688),M$64:M2688,0)-1)&gt;(1+$O$2),MAX(K$64:K2689)&gt;MAX(L$64:L2688)),MAX(M$64:M2688)+1,""))),"")</f>
        <v/>
      </c>
      <c r="N2689" s="91">
        <f t="shared" si="240"/>
        <v>0</v>
      </c>
      <c r="O2689" s="91" t="str">
        <f>IFERROR(IF(AND(N2688=$H$2*1,MAX(O$64:O2688)=MAX(P$64:P2688)),MAX(O$64:O2688)+1,""),"")</f>
        <v/>
      </c>
      <c r="P2689" s="91" t="str">
        <f>IFERROR(IF(MOD(MAX(Q$64:Q2689),10*MAX(O$64:O2689))&lt;=2,IF(AND(F2688/INDEX($F$64:$F2689,MATCH(MAX(O$64:O2689),O$64:O2689,0)-1)&lt;(1-$P$2),MAX(O$64:O2689)&gt;MAX(P$64:P2688)),MAX(O$64:O2689),""),IF(AND($F2688/INDEX($F$64:$F2689,MATCH(MAX(Q$64:Q2689),Q$64:Q2689,0)-1)&lt;(1-$P$2),MAX(O$64:O2689)&gt;MAX(P$64:P2688)),MAX(O$64:O2689),"")),"")</f>
        <v/>
      </c>
      <c r="Q2689" s="91" t="str">
        <f>IFERROR(IF(E2689="","",IF(O2689&lt;&gt;"",MAX(O$64:O2689)*10+1,IF(AND($F2688/INDEX($F$64:$F2689,MATCH(MAX(Q$64:Q2688),Q$64:Q2688,0)-1)&gt;(1+$O$2),MAX(O$64:O2689)&gt;MAX(P$64:P2688)),MAX(Q$64:Q2688)+1,""))),"")</f>
        <v/>
      </c>
    </row>
    <row r="2690" spans="1:17" x14ac:dyDescent="0.2">
      <c r="A2690" s="13">
        <f>HLOOKUP($E$2,历史数据!$V$3:$AE$5000,ROW(A2688),)</f>
        <v>352197</v>
      </c>
      <c r="B2690" s="41">
        <v>40501</v>
      </c>
      <c r="C2690" s="100">
        <f>IFERROR(IF(A2690&lt;&gt;0,MAX($C$4:C2689)+1,""),"")</f>
        <v>2633</v>
      </c>
      <c r="D2690" s="100"/>
      <c r="E2690" s="99">
        <f t="shared" si="241"/>
        <v>40585</v>
      </c>
      <c r="F2690" s="101">
        <f>IFERROR(VLOOKUP(E2690,历史数据!AH:AJ,3,),"")</f>
        <v>13.0580526494103</v>
      </c>
      <c r="G2690" s="101">
        <f t="shared" si="242"/>
        <v>13.703787688111172</v>
      </c>
      <c r="H2690" s="105">
        <f t="shared" ref="H2690:H2753" si="243">IFERROR(G2690/G2689-1,"")</f>
        <v>-2.2455918399619801E-3</v>
      </c>
      <c r="I2690" s="101">
        <f>IFERROR(VLOOKUP(E2690,历史数据!AH:AJ,2,),"")</f>
        <v>13.201404524802999</v>
      </c>
      <c r="J2690" s="104">
        <f t="shared" ref="J2690:J2753" si="244">IFERROR(IF(L2690&lt;&gt;"","0",IF(AND($H2690&gt;0,$F2690&gt;$G2690),J2689+1,0)),"")</f>
        <v>0</v>
      </c>
      <c r="K2690" s="104" t="str">
        <f>IFERROR(IF(AND(J2689=$H$2*1,MAX(K$64:K2689)=MAX(L$64:L2689)),MAX(K$64:K2689)+1,""),"")</f>
        <v/>
      </c>
      <c r="L2690" s="104" t="str">
        <f>IFERROR(IF(AND($F2689/INDEX($F$64:$F2690,MATCH(MAX(M$64:M2690),M$64:M2690,0)-1)&lt;(1-$P$2),MAX(K$64:K2690)&gt;MAX(L$64:L2689)),MAX(K$64:K2690),""),"")</f>
        <v/>
      </c>
      <c r="M2690" s="104" t="str">
        <f>IFERROR(IF(E2690="","",IF(K2690&lt;&gt;"",MAX(M$64:M2689)+1,IF(AND($F2689/INDEX($F$64:$F2690,MATCH(MAX(M$64:M2689),M$64:M2689,0)-1)&gt;(1+$O$2),MAX(K$64:K2690)&gt;MAX(L$64:L2689)),MAX(M$64:M2689)+1,""))),"")</f>
        <v/>
      </c>
      <c r="N2690" s="91">
        <f t="shared" ref="N2690:N2753" si="245">IFERROR(IF(P2690&lt;&gt;"","0",IF(AND($H2690&gt;0,$F2690&gt;$G2690),N2689+1,0)),"")</f>
        <v>0</v>
      </c>
      <c r="O2690" s="91" t="str">
        <f>IFERROR(IF(AND(N2689=$H$2*1,MAX(O$64:O2689)=MAX(P$64:P2689)),MAX(O$64:O2689)+1,""),"")</f>
        <v/>
      </c>
      <c r="P2690" s="91" t="str">
        <f>IFERROR(IF(MOD(MAX(Q$64:Q2690),10*MAX(O$64:O2690))&lt;=2,IF(AND(F2689/INDEX($F$64:$F2690,MATCH(MAX(O$64:O2690),O$64:O2690,0)-1)&lt;(1-$P$2),MAX(O$64:O2690)&gt;MAX(P$64:P2689)),MAX(O$64:O2690),""),IF(AND($F2689/INDEX($F$64:$F2690,MATCH(MAX(Q$64:Q2690),Q$64:Q2690,0)-1)&lt;(1-$P$2),MAX(O$64:O2690)&gt;MAX(P$64:P2689)),MAX(O$64:O2690),"")),"")</f>
        <v/>
      </c>
      <c r="Q2690" s="91" t="str">
        <f>IFERROR(IF(E2690="","",IF(O2690&lt;&gt;"",MAX(O$64:O2690)*10+1,IF(AND($F2689/INDEX($F$64:$F2690,MATCH(MAX(Q$64:Q2689),Q$64:Q2689,0)-1)&gt;(1+$O$2),MAX(O$64:O2690)&gt;MAX(P$64:P2689)),MAX(Q$64:Q2689)+1,""))),"")</f>
        <v/>
      </c>
    </row>
    <row r="2691" spans="1:17" x14ac:dyDescent="0.2">
      <c r="A2691" s="13">
        <f>HLOOKUP($E$2,历史数据!$V$3:$AE$5000,ROW(A2689),)</f>
        <v>1085904</v>
      </c>
      <c r="B2691" s="41">
        <v>40504</v>
      </c>
      <c r="C2691" s="100">
        <f>IFERROR(IF(A2691&lt;&gt;0,MAX($C$4:C2690)+1,""),"")</f>
        <v>2634</v>
      </c>
      <c r="D2691" s="100"/>
      <c r="E2691" s="99">
        <f t="shared" si="241"/>
        <v>40588</v>
      </c>
      <c r="F2691" s="101">
        <f>IFERROR(VLOOKUP(E2691,历史数据!AH:AJ,3,),"")</f>
        <v>13.188372536131</v>
      </c>
      <c r="G2691" s="101">
        <f t="shared" si="242"/>
        <v>13.68337090585827</v>
      </c>
      <c r="H2691" s="105">
        <f t="shared" si="243"/>
        <v>-1.4898641687666192E-3</v>
      </c>
      <c r="I2691" s="101">
        <f>IFERROR(VLOOKUP(E2691,历史数据!AH:AJ,2,),"")</f>
        <v>13.0319886720662</v>
      </c>
      <c r="J2691" s="104">
        <f t="shared" si="244"/>
        <v>0</v>
      </c>
      <c r="K2691" s="104" t="str">
        <f>IFERROR(IF(AND(J2690=$H$2*1,MAX(K$64:K2690)=MAX(L$64:L2690)),MAX(K$64:K2690)+1,""),"")</f>
        <v/>
      </c>
      <c r="L2691" s="104" t="str">
        <f>IFERROR(IF(AND($F2690/INDEX($F$64:$F2691,MATCH(MAX(M$64:M2691),M$64:M2691,0)-1)&lt;(1-$P$2),MAX(K$64:K2691)&gt;MAX(L$64:L2690)),MAX(K$64:K2691),""),"")</f>
        <v/>
      </c>
      <c r="M2691" s="104" t="str">
        <f>IFERROR(IF(E2691="","",IF(K2691&lt;&gt;"",MAX(M$64:M2690)+1,IF(AND($F2690/INDEX($F$64:$F2691,MATCH(MAX(M$64:M2690),M$64:M2690,0)-1)&gt;(1+$O$2),MAX(K$64:K2691)&gt;MAX(L$64:L2690)),MAX(M$64:M2690)+1,""))),"")</f>
        <v/>
      </c>
      <c r="N2691" s="91">
        <f t="shared" si="245"/>
        <v>0</v>
      </c>
      <c r="O2691" s="91" t="str">
        <f>IFERROR(IF(AND(N2690=$H$2*1,MAX(O$64:O2690)=MAX(P$64:P2690)),MAX(O$64:O2690)+1,""),"")</f>
        <v/>
      </c>
      <c r="P2691" s="91" t="str">
        <f>IFERROR(IF(MOD(MAX(Q$64:Q2691),10*MAX(O$64:O2691))&lt;=2,IF(AND(F2690/INDEX($F$64:$F2691,MATCH(MAX(O$64:O2691),O$64:O2691,0)-1)&lt;(1-$P$2),MAX(O$64:O2691)&gt;MAX(P$64:P2690)),MAX(O$64:O2691),""),IF(AND($F2690/INDEX($F$64:$F2691,MATCH(MAX(Q$64:Q2691),Q$64:Q2691,0)-1)&lt;(1-$P$2),MAX(O$64:O2691)&gt;MAX(P$64:P2690)),MAX(O$64:O2691),"")),"")</f>
        <v/>
      </c>
      <c r="Q2691" s="91" t="str">
        <f>IFERROR(IF(E2691="","",IF(O2691&lt;&gt;"",MAX(O$64:O2691)*10+1,IF(AND($F2690/INDEX($F$64:$F2691,MATCH(MAX(Q$64:Q2690),Q$64:Q2690,0)-1)&gt;(1+$O$2),MAX(O$64:O2691)&gt;MAX(P$64:P2690)),MAX(Q$64:Q2690)+1,""))),"")</f>
        <v/>
      </c>
    </row>
    <row r="2692" spans="1:17" x14ac:dyDescent="0.2">
      <c r="A2692" s="13">
        <f>HLOOKUP($E$2,历史数据!$V$3:$AE$5000,ROW(A2690),)</f>
        <v>443221</v>
      </c>
      <c r="B2692" s="41">
        <v>40505</v>
      </c>
      <c r="C2692" s="100">
        <f>IFERROR(IF(A2692&lt;&gt;0,MAX($C$4:C2691)+1,""),"")</f>
        <v>2635</v>
      </c>
      <c r="D2692" s="100"/>
      <c r="E2692" s="99">
        <f t="shared" si="241"/>
        <v>40589</v>
      </c>
      <c r="F2692" s="101">
        <f>IFERROR(VLOOKUP(E2692,历史数据!AH:AJ,3,),"")</f>
        <v>13.188372536131</v>
      </c>
      <c r="G2692" s="101">
        <f t="shared" si="242"/>
        <v>13.67490011322143</v>
      </c>
      <c r="H2692" s="105">
        <f t="shared" si="243"/>
        <v>-6.1905744535606377E-4</v>
      </c>
      <c r="I2692" s="101">
        <f>IFERROR(VLOOKUP(E2692,历史数据!AH:AJ,2,),"")</f>
        <v>13.1492765701148</v>
      </c>
      <c r="J2692" s="104">
        <f t="shared" si="244"/>
        <v>0</v>
      </c>
      <c r="K2692" s="104" t="str">
        <f>IFERROR(IF(AND(J2691=$H$2*1,MAX(K$64:K2691)=MAX(L$64:L2691)),MAX(K$64:K2691)+1,""),"")</f>
        <v/>
      </c>
      <c r="L2692" s="104" t="str">
        <f>IFERROR(IF(AND($F2691/INDEX($F$64:$F2692,MATCH(MAX(M$64:M2692),M$64:M2692,0)-1)&lt;(1-$P$2),MAX(K$64:K2692)&gt;MAX(L$64:L2691)),MAX(K$64:K2692),""),"")</f>
        <v/>
      </c>
      <c r="M2692" s="104" t="str">
        <f>IFERROR(IF(E2692="","",IF(K2692&lt;&gt;"",MAX(M$64:M2691)+1,IF(AND($F2691/INDEX($F$64:$F2692,MATCH(MAX(M$64:M2691),M$64:M2691,0)-1)&gt;(1+$O$2),MAX(K$64:K2692)&gt;MAX(L$64:L2691)),MAX(M$64:M2691)+1,""))),"")</f>
        <v/>
      </c>
      <c r="N2692" s="91">
        <f t="shared" si="245"/>
        <v>0</v>
      </c>
      <c r="O2692" s="91" t="str">
        <f>IFERROR(IF(AND(N2691=$H$2*1,MAX(O$64:O2691)=MAX(P$64:P2691)),MAX(O$64:O2691)+1,""),"")</f>
        <v/>
      </c>
      <c r="P2692" s="91" t="str">
        <f>IFERROR(IF(MOD(MAX(Q$64:Q2692),10*MAX(O$64:O2692))&lt;=2,IF(AND(F2691/INDEX($F$64:$F2692,MATCH(MAX(O$64:O2692),O$64:O2692,0)-1)&lt;(1-$P$2),MAX(O$64:O2692)&gt;MAX(P$64:P2691)),MAX(O$64:O2692),""),IF(AND($F2691/INDEX($F$64:$F2692,MATCH(MAX(Q$64:Q2692),Q$64:Q2692,0)-1)&lt;(1-$P$2),MAX(O$64:O2692)&gt;MAX(P$64:P2691)),MAX(O$64:O2692),"")),"")</f>
        <v/>
      </c>
      <c r="Q2692" s="91" t="str">
        <f>IFERROR(IF(E2692="","",IF(O2692&lt;&gt;"",MAX(O$64:O2692)*10+1,IF(AND($F2691/INDEX($F$64:$F2692,MATCH(MAX(Q$64:Q2691),Q$64:Q2691,0)-1)&gt;(1+$O$2),MAX(O$64:O2692)&gt;MAX(P$64:P2691)),MAX(Q$64:Q2691)+1,""))),"")</f>
        <v/>
      </c>
    </row>
    <row r="2693" spans="1:17" x14ac:dyDescent="0.2">
      <c r="A2693" s="13">
        <f>HLOOKUP($E$2,历史数据!$V$3:$AE$5000,ROW(A2691),)</f>
        <v>613911</v>
      </c>
      <c r="B2693" s="41">
        <v>40506</v>
      </c>
      <c r="C2693" s="100">
        <f>IFERROR(IF(A2693&lt;&gt;0,MAX($C$4:C2692)+1,""),"")</f>
        <v>2636</v>
      </c>
      <c r="D2693" s="100"/>
      <c r="E2693" s="99">
        <f t="shared" si="241"/>
        <v>40590</v>
      </c>
      <c r="F2693" s="101">
        <f>IFERROR(VLOOKUP(E2693,历史数据!AH:AJ,3,),"")</f>
        <v>13.2274685021472</v>
      </c>
      <c r="G2693" s="101">
        <f t="shared" si="242"/>
        <v>13.668384118885397</v>
      </c>
      <c r="H2693" s="105">
        <f t="shared" si="243"/>
        <v>-4.7649301143581901E-4</v>
      </c>
      <c r="I2693" s="101">
        <f>IFERROR(VLOOKUP(E2693,历史数据!AH:AJ,2,),"")</f>
        <v>13.188372536131</v>
      </c>
      <c r="J2693" s="104">
        <f t="shared" si="244"/>
        <v>0</v>
      </c>
      <c r="K2693" s="104" t="str">
        <f>IFERROR(IF(AND(J2692=$H$2*1,MAX(K$64:K2692)=MAX(L$64:L2692)),MAX(K$64:K2692)+1,""),"")</f>
        <v/>
      </c>
      <c r="L2693" s="104" t="str">
        <f>IFERROR(IF(AND($F2692/INDEX($F$64:$F2693,MATCH(MAX(M$64:M2693),M$64:M2693,0)-1)&lt;(1-$P$2),MAX(K$64:K2693)&gt;MAX(L$64:L2692)),MAX(K$64:K2693),""),"")</f>
        <v/>
      </c>
      <c r="M2693" s="104" t="str">
        <f>IFERROR(IF(E2693="","",IF(K2693&lt;&gt;"",MAX(M$64:M2692)+1,IF(AND($F2692/INDEX($F$64:$F2693,MATCH(MAX(M$64:M2692),M$64:M2692,0)-1)&gt;(1+$O$2),MAX(K$64:K2693)&gt;MAX(L$64:L2692)),MAX(M$64:M2692)+1,""))),"")</f>
        <v/>
      </c>
      <c r="N2693" s="91">
        <f t="shared" si="245"/>
        <v>0</v>
      </c>
      <c r="O2693" s="91" t="str">
        <f>IFERROR(IF(AND(N2692=$H$2*1,MAX(O$64:O2692)=MAX(P$64:P2692)),MAX(O$64:O2692)+1,""),"")</f>
        <v/>
      </c>
      <c r="P2693" s="91" t="str">
        <f>IFERROR(IF(MOD(MAX(Q$64:Q2693),10*MAX(O$64:O2693))&lt;=2,IF(AND(F2692/INDEX($F$64:$F2693,MATCH(MAX(O$64:O2693),O$64:O2693,0)-1)&lt;(1-$P$2),MAX(O$64:O2693)&gt;MAX(P$64:P2692)),MAX(O$64:O2693),""),IF(AND($F2692/INDEX($F$64:$F2693,MATCH(MAX(Q$64:Q2693),Q$64:Q2693,0)-1)&lt;(1-$P$2),MAX(O$64:O2693)&gt;MAX(P$64:P2692)),MAX(O$64:O2693),"")),"")</f>
        <v/>
      </c>
      <c r="Q2693" s="91" t="str">
        <f>IFERROR(IF(E2693="","",IF(O2693&lt;&gt;"",MAX(O$64:O2693)*10+1,IF(AND($F2692/INDEX($F$64:$F2693,MATCH(MAX(Q$64:Q2692),Q$64:Q2692,0)-1)&gt;(1+$O$2),MAX(O$64:O2693)&gt;MAX(P$64:P2692)),MAX(Q$64:Q2692)+1,""))),"")</f>
        <v/>
      </c>
    </row>
    <row r="2694" spans="1:17" x14ac:dyDescent="0.2">
      <c r="A2694" s="13">
        <f>HLOOKUP($E$2,历史数据!$V$3:$AE$5000,ROW(A2692),)</f>
        <v>658456</v>
      </c>
      <c r="B2694" s="41">
        <v>40507</v>
      </c>
      <c r="C2694" s="100">
        <f>IFERROR(IF(A2694&lt;&gt;0,MAX($C$4:C2693)+1,""),"")</f>
        <v>2637</v>
      </c>
      <c r="D2694" s="100"/>
      <c r="E2694" s="99">
        <f t="shared" ref="E2694:E2757" si="246">IFERROR(INDEX(B:B,MATCH(ROW(A2690),C:C,0)),"")</f>
        <v>40591</v>
      </c>
      <c r="F2694" s="101">
        <f>IFERROR(VLOOKUP(E2694,历史数据!AH:AJ,3,),"")</f>
        <v>13.201404524802999</v>
      </c>
      <c r="G2694" s="101">
        <f t="shared" si="242"/>
        <v>13.662302524171766</v>
      </c>
      <c r="H2694" s="105">
        <f t="shared" si="243"/>
        <v>-4.4493882091212189E-4</v>
      </c>
      <c r="I2694" s="101">
        <f>IFERROR(VLOOKUP(E2694,历史数据!AH:AJ,2,),"")</f>
        <v>13.266564468163301</v>
      </c>
      <c r="J2694" s="104">
        <f t="shared" si="244"/>
        <v>0</v>
      </c>
      <c r="K2694" s="104" t="str">
        <f>IFERROR(IF(AND(J2693=$H$2*1,MAX(K$64:K2693)=MAX(L$64:L2693)),MAX(K$64:K2693)+1,""),"")</f>
        <v/>
      </c>
      <c r="L2694" s="104" t="str">
        <f>IFERROR(IF(AND($F2693/INDEX($F$64:$F2694,MATCH(MAX(M$64:M2694),M$64:M2694,0)-1)&lt;(1-$P$2),MAX(K$64:K2694)&gt;MAX(L$64:L2693)),MAX(K$64:K2694),""),"")</f>
        <v/>
      </c>
      <c r="M2694" s="104" t="str">
        <f>IFERROR(IF(E2694="","",IF(K2694&lt;&gt;"",MAX(M$64:M2693)+1,IF(AND($F2693/INDEX($F$64:$F2694,MATCH(MAX(M$64:M2693),M$64:M2693,0)-1)&gt;(1+$O$2),MAX(K$64:K2694)&gt;MAX(L$64:L2693)),MAX(M$64:M2693)+1,""))),"")</f>
        <v/>
      </c>
      <c r="N2694" s="91">
        <f t="shared" si="245"/>
        <v>0</v>
      </c>
      <c r="O2694" s="91" t="str">
        <f>IFERROR(IF(AND(N2693=$H$2*1,MAX(O$64:O2693)=MAX(P$64:P2693)),MAX(O$64:O2693)+1,""),"")</f>
        <v/>
      </c>
      <c r="P2694" s="91" t="str">
        <f>IFERROR(IF(MOD(MAX(Q$64:Q2694),10*MAX(O$64:O2694))&lt;=2,IF(AND(F2693/INDEX($F$64:$F2694,MATCH(MAX(O$64:O2694),O$64:O2694,0)-1)&lt;(1-$P$2),MAX(O$64:O2694)&gt;MAX(P$64:P2693)),MAX(O$64:O2694),""),IF(AND($F2693/INDEX($F$64:$F2694,MATCH(MAX(Q$64:Q2694),Q$64:Q2694,0)-1)&lt;(1-$P$2),MAX(O$64:O2694)&gt;MAX(P$64:P2693)),MAX(O$64:O2694),"")),"")</f>
        <v/>
      </c>
      <c r="Q2694" s="91" t="str">
        <f>IFERROR(IF(E2694="","",IF(O2694&lt;&gt;"",MAX(O$64:O2694)*10+1,IF(AND($F2693/INDEX($F$64:$F2694,MATCH(MAX(Q$64:Q2693),Q$64:Q2693,0)-1)&gt;(1+$O$2),MAX(O$64:O2694)&gt;MAX(P$64:P2693)),MAX(Q$64:Q2693)+1,""))),"")</f>
        <v/>
      </c>
    </row>
    <row r="2695" spans="1:17" x14ac:dyDescent="0.2">
      <c r="A2695" s="13">
        <f>HLOOKUP($E$2,历史数据!$V$3:$AE$5000,ROW(A2693),)</f>
        <v>451221</v>
      </c>
      <c r="B2695" s="41">
        <v>40508</v>
      </c>
      <c r="C2695" s="100">
        <f>IFERROR(IF(A2695&lt;&gt;0,MAX($C$4:C2694)+1,""),"")</f>
        <v>2638</v>
      </c>
      <c r="D2695" s="100"/>
      <c r="E2695" s="99">
        <f t="shared" si="246"/>
        <v>40595</v>
      </c>
      <c r="F2695" s="101">
        <f>IFERROR(VLOOKUP(E2695,历史数据!AH:AJ,3,),"")</f>
        <v>13.396884354884</v>
      </c>
      <c r="G2695" s="101">
        <f t="shared" si="242"/>
        <v>13.669252918130201</v>
      </c>
      <c r="H2695" s="105">
        <f t="shared" si="243"/>
        <v>5.087278623892022E-4</v>
      </c>
      <c r="I2695" s="101">
        <f>IFERROR(VLOOKUP(E2695,历史数据!AH:AJ,2,),"")</f>
        <v>13.2274685021472</v>
      </c>
      <c r="J2695" s="104">
        <f t="shared" si="244"/>
        <v>0</v>
      </c>
      <c r="K2695" s="104" t="str">
        <f>IFERROR(IF(AND(J2694=$H$2*1,MAX(K$64:K2694)=MAX(L$64:L2694)),MAX(K$64:K2694)+1,""),"")</f>
        <v/>
      </c>
      <c r="L2695" s="104" t="str">
        <f>IFERROR(IF(AND($F2694/INDEX($F$64:$F2695,MATCH(MAX(M$64:M2695),M$64:M2695,0)-1)&lt;(1-$P$2),MAX(K$64:K2695)&gt;MAX(L$64:L2694)),MAX(K$64:K2695),""),"")</f>
        <v/>
      </c>
      <c r="M2695" s="104" t="str">
        <f>IFERROR(IF(E2695="","",IF(K2695&lt;&gt;"",MAX(M$64:M2694)+1,IF(AND($F2694/INDEX($F$64:$F2695,MATCH(MAX(M$64:M2694),M$64:M2694,0)-1)&gt;(1+$O$2),MAX(K$64:K2695)&gt;MAX(L$64:L2694)),MAX(M$64:M2694)+1,""))),"")</f>
        <v/>
      </c>
      <c r="N2695" s="91">
        <f t="shared" si="245"/>
        <v>0</v>
      </c>
      <c r="O2695" s="91" t="str">
        <f>IFERROR(IF(AND(N2694=$H$2*1,MAX(O$64:O2694)=MAX(P$64:P2694)),MAX(O$64:O2694)+1,""),"")</f>
        <v/>
      </c>
      <c r="P2695" s="91" t="str">
        <f>IFERROR(IF(MOD(MAX(Q$64:Q2695),10*MAX(O$64:O2695))&lt;=2,IF(AND(F2694/INDEX($F$64:$F2695,MATCH(MAX(O$64:O2695),O$64:O2695,0)-1)&lt;(1-$P$2),MAX(O$64:O2695)&gt;MAX(P$64:P2694)),MAX(O$64:O2695),""),IF(AND($F2694/INDEX($F$64:$F2695,MATCH(MAX(Q$64:Q2695),Q$64:Q2695,0)-1)&lt;(1-$P$2),MAX(O$64:O2695)&gt;MAX(P$64:P2694)),MAX(O$64:O2695),"")),"")</f>
        <v/>
      </c>
      <c r="Q2695" s="91" t="str">
        <f>IFERROR(IF(E2695="","",IF(O2695&lt;&gt;"",MAX(O$64:O2695)*10+1,IF(AND($F2694/INDEX($F$64:$F2695,MATCH(MAX(Q$64:Q2694),Q$64:Q2694,0)-1)&gt;(1+$O$2),MAX(O$64:O2695)&gt;MAX(P$64:P2694)),MAX(Q$64:Q2694)+1,""))),"")</f>
        <v/>
      </c>
    </row>
    <row r="2696" spans="1:17" x14ac:dyDescent="0.2">
      <c r="A2696" s="13">
        <f>HLOOKUP($E$2,历史数据!$V$3:$AE$5000,ROW(A2694),)</f>
        <v>644970</v>
      </c>
      <c r="B2696" s="41">
        <v>40511</v>
      </c>
      <c r="C2696" s="100">
        <f>IFERROR(IF(A2696&lt;&gt;0,MAX($C$4:C2695)+1,""),"")</f>
        <v>2639</v>
      </c>
      <c r="D2696" s="100"/>
      <c r="E2696" s="99">
        <f t="shared" si="246"/>
        <v>40596</v>
      </c>
      <c r="F2696" s="101">
        <f>IFERROR(VLOOKUP(E2696,历史数据!AH:AJ,3,),"")</f>
        <v>13.162308558786799</v>
      </c>
      <c r="G2696" s="101">
        <f t="shared" si="242"/>
        <v>13.668166919074192</v>
      </c>
      <c r="H2696" s="105">
        <f t="shared" si="243"/>
        <v>-7.9448310929208787E-5</v>
      </c>
      <c r="I2696" s="101">
        <f>IFERROR(VLOOKUP(E2696,历史数据!AH:AJ,2,),"")</f>
        <v>13.4099163435561</v>
      </c>
      <c r="J2696" s="104">
        <f t="shared" si="244"/>
        <v>0</v>
      </c>
      <c r="K2696" s="104" t="str">
        <f>IFERROR(IF(AND(J2695=$H$2*1,MAX(K$64:K2695)=MAX(L$64:L2695)),MAX(K$64:K2695)+1,""),"")</f>
        <v/>
      </c>
      <c r="L2696" s="104" t="str">
        <f>IFERROR(IF(AND($F2695/INDEX($F$64:$F2696,MATCH(MAX(M$64:M2696),M$64:M2696,0)-1)&lt;(1-$P$2),MAX(K$64:K2696)&gt;MAX(L$64:L2695)),MAX(K$64:K2696),""),"")</f>
        <v/>
      </c>
      <c r="M2696" s="104" t="str">
        <f>IFERROR(IF(E2696="","",IF(K2696&lt;&gt;"",MAX(M$64:M2695)+1,IF(AND($F2695/INDEX($F$64:$F2696,MATCH(MAX(M$64:M2695),M$64:M2695,0)-1)&gt;(1+$O$2),MAX(K$64:K2696)&gt;MAX(L$64:L2695)),MAX(M$64:M2695)+1,""))),"")</f>
        <v/>
      </c>
      <c r="N2696" s="91">
        <f t="shared" si="245"/>
        <v>0</v>
      </c>
      <c r="O2696" s="91" t="str">
        <f>IFERROR(IF(AND(N2695=$H$2*1,MAX(O$64:O2695)=MAX(P$64:P2695)),MAX(O$64:O2695)+1,""),"")</f>
        <v/>
      </c>
      <c r="P2696" s="91" t="str">
        <f>IFERROR(IF(MOD(MAX(Q$64:Q2696),10*MAX(O$64:O2696))&lt;=2,IF(AND(F2695/INDEX($F$64:$F2696,MATCH(MAX(O$64:O2696),O$64:O2696,0)-1)&lt;(1-$P$2),MAX(O$64:O2696)&gt;MAX(P$64:P2695)),MAX(O$64:O2696),""),IF(AND($F2695/INDEX($F$64:$F2696,MATCH(MAX(Q$64:Q2696),Q$64:Q2696,0)-1)&lt;(1-$P$2),MAX(O$64:O2696)&gt;MAX(P$64:P2695)),MAX(O$64:O2696),"")),"")</f>
        <v/>
      </c>
      <c r="Q2696" s="91" t="str">
        <f>IFERROR(IF(E2696="","",IF(O2696&lt;&gt;"",MAX(O$64:O2696)*10+1,IF(AND($F2695/INDEX($F$64:$F2696,MATCH(MAX(Q$64:Q2695),Q$64:Q2695,0)-1)&gt;(1+$O$2),MAX(O$64:O2696)&gt;MAX(P$64:P2695)),MAX(Q$64:Q2695)+1,""))),"")</f>
        <v/>
      </c>
    </row>
    <row r="2697" spans="1:17" x14ac:dyDescent="0.2">
      <c r="A2697" s="13">
        <f>HLOOKUP($E$2,历史数据!$V$3:$AE$5000,ROW(A2695),)</f>
        <v>1480844</v>
      </c>
      <c r="B2697" s="41">
        <v>40512</v>
      </c>
      <c r="C2697" s="100">
        <f>IFERROR(IF(A2697&lt;&gt;0,MAX($C$4:C2696)+1,""),"")</f>
        <v>2640</v>
      </c>
      <c r="D2697" s="100"/>
      <c r="E2697" s="99">
        <f t="shared" si="246"/>
        <v>40597</v>
      </c>
      <c r="F2697" s="101">
        <f>IFERROR(VLOOKUP(E2697,历史数据!AH:AJ,3,),"")</f>
        <v>13.1753405474589</v>
      </c>
      <c r="G2697" s="101">
        <f t="shared" si="242"/>
        <v>13.663171323416568</v>
      </c>
      <c r="H2697" s="105">
        <f t="shared" si="243"/>
        <v>-3.6549126793672393E-4</v>
      </c>
      <c r="I2697" s="101">
        <f>IFERROR(VLOOKUP(E2697,历史数据!AH:AJ,2,),"")</f>
        <v>13.201404524802999</v>
      </c>
      <c r="J2697" s="104">
        <f t="shared" si="244"/>
        <v>0</v>
      </c>
      <c r="K2697" s="104" t="str">
        <f>IFERROR(IF(AND(J2696=$H$2*1,MAX(K$64:K2696)=MAX(L$64:L2696)),MAX(K$64:K2696)+1,""),"")</f>
        <v/>
      </c>
      <c r="L2697" s="104" t="str">
        <f>IFERROR(IF(AND($F2696/INDEX($F$64:$F2697,MATCH(MAX(M$64:M2697),M$64:M2697,0)-1)&lt;(1-$P$2),MAX(K$64:K2697)&gt;MAX(L$64:L2696)),MAX(K$64:K2697),""),"")</f>
        <v/>
      </c>
      <c r="M2697" s="104" t="str">
        <f>IFERROR(IF(E2697="","",IF(K2697&lt;&gt;"",MAX(M$64:M2696)+1,IF(AND($F2696/INDEX($F$64:$F2697,MATCH(MAX(M$64:M2696),M$64:M2696,0)-1)&gt;(1+$O$2),MAX(K$64:K2697)&gt;MAX(L$64:L2696)),MAX(M$64:M2696)+1,""))),"")</f>
        <v/>
      </c>
      <c r="N2697" s="91">
        <f t="shared" si="245"/>
        <v>0</v>
      </c>
      <c r="O2697" s="91" t="str">
        <f>IFERROR(IF(AND(N2696=$H$2*1,MAX(O$64:O2696)=MAX(P$64:P2696)),MAX(O$64:O2696)+1,""),"")</f>
        <v/>
      </c>
      <c r="P2697" s="91" t="str">
        <f>IFERROR(IF(MOD(MAX(Q$64:Q2697),10*MAX(O$64:O2697))&lt;=2,IF(AND(F2696/INDEX($F$64:$F2697,MATCH(MAX(O$64:O2697),O$64:O2697,0)-1)&lt;(1-$P$2),MAX(O$64:O2697)&gt;MAX(P$64:P2696)),MAX(O$64:O2697),""),IF(AND($F2696/INDEX($F$64:$F2697,MATCH(MAX(Q$64:Q2697),Q$64:Q2697,0)-1)&lt;(1-$P$2),MAX(O$64:O2697)&gt;MAX(P$64:P2696)),MAX(O$64:O2697),"")),"")</f>
        <v/>
      </c>
      <c r="Q2697" s="91" t="str">
        <f>IFERROR(IF(E2697="","",IF(O2697&lt;&gt;"",MAX(O$64:O2697)*10+1,IF(AND($F2696/INDEX($F$64:$F2697,MATCH(MAX(Q$64:Q2696),Q$64:Q2696,0)-1)&gt;(1+$O$2),MAX(O$64:O2697)&gt;MAX(P$64:P2696)),MAX(Q$64:Q2696)+1,""))),"")</f>
        <v/>
      </c>
    </row>
    <row r="2698" spans="1:17" x14ac:dyDescent="0.2">
      <c r="A2698" s="13">
        <f>HLOOKUP($E$2,历史数据!$V$3:$AE$5000,ROW(A2696),)</f>
        <v>504506</v>
      </c>
      <c r="B2698" s="41">
        <v>40513</v>
      </c>
      <c r="C2698" s="100">
        <f>IFERROR(IF(A2698&lt;&gt;0,MAX($C$4:C2697)+1,""),"")</f>
        <v>2641</v>
      </c>
      <c r="D2698" s="100"/>
      <c r="E2698" s="99">
        <f t="shared" si="246"/>
        <v>40598</v>
      </c>
      <c r="F2698" s="101">
        <f>IFERROR(VLOOKUP(E2698,历史数据!AH:AJ,3,),"")</f>
        <v>13.1753405474589</v>
      </c>
      <c r="G2698" s="101">
        <f t="shared" si="242"/>
        <v>13.6499221349333</v>
      </c>
      <c r="H2698" s="105">
        <f t="shared" si="243"/>
        <v>-9.6970082345093633E-4</v>
      </c>
      <c r="I2698" s="101">
        <f>IFERROR(VLOOKUP(E2698,历史数据!AH:AJ,2,),"")</f>
        <v>13.0971486154265</v>
      </c>
      <c r="J2698" s="104">
        <f t="shared" si="244"/>
        <v>0</v>
      </c>
      <c r="K2698" s="104" t="str">
        <f>IFERROR(IF(AND(J2697=$H$2*1,MAX(K$64:K2697)=MAX(L$64:L2697)),MAX(K$64:K2697)+1,""),"")</f>
        <v/>
      </c>
      <c r="L2698" s="104" t="str">
        <f>IFERROR(IF(AND($F2697/INDEX($F$64:$F2698,MATCH(MAX(M$64:M2698),M$64:M2698,0)-1)&lt;(1-$P$2),MAX(K$64:K2698)&gt;MAX(L$64:L2697)),MAX(K$64:K2698),""),"")</f>
        <v/>
      </c>
      <c r="M2698" s="104" t="str">
        <f>IFERROR(IF(E2698="","",IF(K2698&lt;&gt;"",MAX(M$64:M2697)+1,IF(AND($F2697/INDEX($F$64:$F2698,MATCH(MAX(M$64:M2697),M$64:M2697,0)-1)&gt;(1+$O$2),MAX(K$64:K2698)&gt;MAX(L$64:L2697)),MAX(M$64:M2697)+1,""))),"")</f>
        <v/>
      </c>
      <c r="N2698" s="91">
        <f t="shared" si="245"/>
        <v>0</v>
      </c>
      <c r="O2698" s="91" t="str">
        <f>IFERROR(IF(AND(N2697=$H$2*1,MAX(O$64:O2697)=MAX(P$64:P2697)),MAX(O$64:O2697)+1,""),"")</f>
        <v/>
      </c>
      <c r="P2698" s="91" t="str">
        <f>IFERROR(IF(MOD(MAX(Q$64:Q2698),10*MAX(O$64:O2698))&lt;=2,IF(AND(F2697/INDEX($F$64:$F2698,MATCH(MAX(O$64:O2698),O$64:O2698,0)-1)&lt;(1-$P$2),MAX(O$64:O2698)&gt;MAX(P$64:P2697)),MAX(O$64:O2698),""),IF(AND($F2697/INDEX($F$64:$F2698,MATCH(MAX(Q$64:Q2698),Q$64:Q2698,0)-1)&lt;(1-$P$2),MAX(O$64:O2698)&gt;MAX(P$64:P2697)),MAX(O$64:O2698),"")),"")</f>
        <v/>
      </c>
      <c r="Q2698" s="91" t="str">
        <f>IFERROR(IF(E2698="","",IF(O2698&lt;&gt;"",MAX(O$64:O2698)*10+1,IF(AND($F2697/INDEX($F$64:$F2698,MATCH(MAX(Q$64:Q2697),Q$64:Q2697,0)-1)&gt;(1+$O$2),MAX(O$64:O2698)&gt;MAX(P$64:P2697)),MAX(Q$64:Q2697)+1,""))),"")</f>
        <v/>
      </c>
    </row>
    <row r="2699" spans="1:17" x14ac:dyDescent="0.2">
      <c r="A2699" s="13">
        <f>HLOOKUP($E$2,历史数据!$V$3:$AE$5000,ROW(A2697),)</f>
        <v>750906</v>
      </c>
      <c r="B2699" s="41">
        <v>40514</v>
      </c>
      <c r="C2699" s="100">
        <f>IFERROR(IF(A2699&lt;&gt;0,MAX($C$4:C2698)+1,""),"")</f>
        <v>2642</v>
      </c>
      <c r="D2699" s="100"/>
      <c r="E2699" s="99">
        <f t="shared" si="246"/>
        <v>40599</v>
      </c>
      <c r="F2699" s="101">
        <f>IFERROR(VLOOKUP(E2699,历史数据!AH:AJ,3,),"")</f>
        <v>13.3708203775399</v>
      </c>
      <c r="G2699" s="101">
        <f t="shared" si="242"/>
        <v>13.644709339464473</v>
      </c>
      <c r="H2699" s="105">
        <f t="shared" si="243"/>
        <v>-3.8189195640070395E-4</v>
      </c>
      <c r="I2699" s="101">
        <f>IFERROR(VLOOKUP(E2699,历史数据!AH:AJ,2,),"")</f>
        <v>13.084116626754399</v>
      </c>
      <c r="J2699" s="104">
        <f t="shared" si="244"/>
        <v>0</v>
      </c>
      <c r="K2699" s="104" t="str">
        <f>IFERROR(IF(AND(J2698=$H$2*1,MAX(K$64:K2698)=MAX(L$64:L2698)),MAX(K$64:K2698)+1,""),"")</f>
        <v/>
      </c>
      <c r="L2699" s="104" t="str">
        <f>IFERROR(IF(AND($F2698/INDEX($F$64:$F2699,MATCH(MAX(M$64:M2699),M$64:M2699,0)-1)&lt;(1-$P$2),MAX(K$64:K2699)&gt;MAX(L$64:L2698)),MAX(K$64:K2699),""),"")</f>
        <v/>
      </c>
      <c r="M2699" s="104" t="str">
        <f>IFERROR(IF(E2699="","",IF(K2699&lt;&gt;"",MAX(M$64:M2698)+1,IF(AND($F2698/INDEX($F$64:$F2699,MATCH(MAX(M$64:M2698),M$64:M2698,0)-1)&gt;(1+$O$2),MAX(K$64:K2699)&gt;MAX(L$64:L2698)),MAX(M$64:M2698)+1,""))),"")</f>
        <v/>
      </c>
      <c r="N2699" s="91">
        <f t="shared" si="245"/>
        <v>0</v>
      </c>
      <c r="O2699" s="91" t="str">
        <f>IFERROR(IF(AND(N2698=$H$2*1,MAX(O$64:O2698)=MAX(P$64:P2698)),MAX(O$64:O2698)+1,""),"")</f>
        <v/>
      </c>
      <c r="P2699" s="91" t="str">
        <f>IFERROR(IF(MOD(MAX(Q$64:Q2699),10*MAX(O$64:O2699))&lt;=2,IF(AND(F2698/INDEX($F$64:$F2699,MATCH(MAX(O$64:O2699),O$64:O2699,0)-1)&lt;(1-$P$2),MAX(O$64:O2699)&gt;MAX(P$64:P2698)),MAX(O$64:O2699),""),IF(AND($F2698/INDEX($F$64:$F2699,MATCH(MAX(Q$64:Q2699),Q$64:Q2699,0)-1)&lt;(1-$P$2),MAX(O$64:O2699)&gt;MAX(P$64:P2698)),MAX(O$64:O2699),"")),"")</f>
        <v/>
      </c>
      <c r="Q2699" s="91" t="str">
        <f>IFERROR(IF(E2699="","",IF(O2699&lt;&gt;"",MAX(O$64:O2699)*10+1,IF(AND($F2698/INDEX($F$64:$F2699,MATCH(MAX(Q$64:Q2698),Q$64:Q2698,0)-1)&gt;(1+$O$2),MAX(O$64:O2699)&gt;MAX(P$64:P2698)),MAX(Q$64:Q2698)+1,""))),"")</f>
        <v/>
      </c>
    </row>
    <row r="2700" spans="1:17" x14ac:dyDescent="0.2">
      <c r="A2700" s="13">
        <f>HLOOKUP($E$2,历史数据!$V$3:$AE$5000,ROW(A2698),)</f>
        <v>721483</v>
      </c>
      <c r="B2700" s="41">
        <v>40515</v>
      </c>
      <c r="C2700" s="100">
        <f>IFERROR(IF(A2700&lt;&gt;0,MAX($C$4:C2699)+1,""),"")</f>
        <v>2643</v>
      </c>
      <c r="D2700" s="100"/>
      <c r="E2700" s="99">
        <f t="shared" si="246"/>
        <v>40602</v>
      </c>
      <c r="F2700" s="101">
        <f>IFERROR(VLOOKUP(E2700,历史数据!AH:AJ,3,),"")</f>
        <v>13.6444921396533</v>
      </c>
      <c r="G2700" s="101">
        <f t="shared" si="242"/>
        <v>13.639496543995646</v>
      </c>
      <c r="H2700" s="105">
        <f t="shared" si="243"/>
        <v>-3.8203785358403852E-4</v>
      </c>
      <c r="I2700" s="101">
        <f>IFERROR(VLOOKUP(E2700,历史数据!AH:AJ,2,),"")</f>
        <v>13.3708203775399</v>
      </c>
      <c r="J2700" s="104">
        <f t="shared" si="244"/>
        <v>0</v>
      </c>
      <c r="K2700" s="104" t="str">
        <f>IFERROR(IF(AND(J2699=$H$2*1,MAX(K$64:K2699)=MAX(L$64:L2699)),MAX(K$64:K2699)+1,""),"")</f>
        <v/>
      </c>
      <c r="L2700" s="104" t="str">
        <f>IFERROR(IF(AND($F2699/INDEX($F$64:$F2700,MATCH(MAX(M$64:M2700),M$64:M2700,0)-1)&lt;(1-$P$2),MAX(K$64:K2700)&gt;MAX(L$64:L2699)),MAX(K$64:K2700),""),"")</f>
        <v/>
      </c>
      <c r="M2700" s="104" t="str">
        <f>IFERROR(IF(E2700="","",IF(K2700&lt;&gt;"",MAX(M$64:M2699)+1,IF(AND($F2699/INDEX($F$64:$F2700,MATCH(MAX(M$64:M2699),M$64:M2699,0)-1)&gt;(1+$O$2),MAX(K$64:K2700)&gt;MAX(L$64:L2699)),MAX(M$64:M2699)+1,""))),"")</f>
        <v/>
      </c>
      <c r="N2700" s="91">
        <f t="shared" si="245"/>
        <v>0</v>
      </c>
      <c r="O2700" s="91" t="str">
        <f>IFERROR(IF(AND(N2699=$H$2*1,MAX(O$64:O2699)=MAX(P$64:P2699)),MAX(O$64:O2699)+1,""),"")</f>
        <v/>
      </c>
      <c r="P2700" s="91" t="str">
        <f>IFERROR(IF(MOD(MAX(Q$64:Q2700),10*MAX(O$64:O2700))&lt;=2,IF(AND(F2699/INDEX($F$64:$F2700,MATCH(MAX(O$64:O2700),O$64:O2700,0)-1)&lt;(1-$P$2),MAX(O$64:O2700)&gt;MAX(P$64:P2699)),MAX(O$64:O2700),""),IF(AND($F2699/INDEX($F$64:$F2700,MATCH(MAX(Q$64:Q2700),Q$64:Q2700,0)-1)&lt;(1-$P$2),MAX(O$64:O2700)&gt;MAX(P$64:P2699)),MAX(O$64:O2700),"")),"")</f>
        <v/>
      </c>
      <c r="Q2700" s="91" t="str">
        <f>IFERROR(IF(E2700="","",IF(O2700&lt;&gt;"",MAX(O$64:O2700)*10+1,IF(AND($F2699/INDEX($F$64:$F2700,MATCH(MAX(Q$64:Q2699),Q$64:Q2699,0)-1)&gt;(1+$O$2),MAX(O$64:O2700)&gt;MAX(P$64:P2699)),MAX(Q$64:Q2699)+1,""))),"")</f>
        <v/>
      </c>
    </row>
    <row r="2701" spans="1:17" x14ac:dyDescent="0.2">
      <c r="A2701" s="13">
        <f>HLOOKUP($E$2,历史数据!$V$3:$AE$5000,ROW(A2699),)</f>
        <v>386992</v>
      </c>
      <c r="B2701" s="41">
        <v>40518</v>
      </c>
      <c r="C2701" s="100">
        <f>IFERROR(IF(A2701&lt;&gt;0,MAX($C$4:C2700)+1,""),"")</f>
        <v>2644</v>
      </c>
      <c r="D2701" s="100"/>
      <c r="E2701" s="99">
        <f t="shared" si="246"/>
        <v>40603</v>
      </c>
      <c r="F2701" s="101">
        <f>IFERROR(VLOOKUP(E2701,历史数据!AH:AJ,3,),"")</f>
        <v>13.8790679357505</v>
      </c>
      <c r="G2701" s="101">
        <f t="shared" si="242"/>
        <v>13.636890146261234</v>
      </c>
      <c r="H2701" s="105">
        <f t="shared" si="243"/>
        <v>-1.9109193114319467E-4</v>
      </c>
      <c r="I2701" s="101">
        <f>IFERROR(VLOOKUP(E2701,历史数据!AH:AJ,2,),"")</f>
        <v>13.5272042416047</v>
      </c>
      <c r="J2701" s="104">
        <f t="shared" si="244"/>
        <v>0</v>
      </c>
      <c r="K2701" s="104" t="str">
        <f>IFERROR(IF(AND(J2700=$H$2*1,MAX(K$64:K2700)=MAX(L$64:L2700)),MAX(K$64:K2700)+1,""),"")</f>
        <v/>
      </c>
      <c r="L2701" s="104" t="str">
        <f>IFERROR(IF(AND($F2700/INDEX($F$64:$F2701,MATCH(MAX(M$64:M2701),M$64:M2701,0)-1)&lt;(1-$P$2),MAX(K$64:K2701)&gt;MAX(L$64:L2700)),MAX(K$64:K2701),""),"")</f>
        <v/>
      </c>
      <c r="M2701" s="104" t="str">
        <f>IFERROR(IF(E2701="","",IF(K2701&lt;&gt;"",MAX(M$64:M2700)+1,IF(AND($F2700/INDEX($F$64:$F2701,MATCH(MAX(M$64:M2700),M$64:M2700,0)-1)&gt;(1+$O$2),MAX(K$64:K2701)&gt;MAX(L$64:L2700)),MAX(M$64:M2700)+1,""))),"")</f>
        <v/>
      </c>
      <c r="N2701" s="91">
        <f t="shared" si="245"/>
        <v>0</v>
      </c>
      <c r="O2701" s="91" t="str">
        <f>IFERROR(IF(AND(N2700=$H$2*1,MAX(O$64:O2700)=MAX(P$64:P2700)),MAX(O$64:O2700)+1,""),"")</f>
        <v/>
      </c>
      <c r="P2701" s="91" t="str">
        <f>IFERROR(IF(MOD(MAX(Q$64:Q2701),10*MAX(O$64:O2701))&lt;=2,IF(AND(F2700/INDEX($F$64:$F2701,MATCH(MAX(O$64:O2701),O$64:O2701,0)-1)&lt;(1-$P$2),MAX(O$64:O2701)&gt;MAX(P$64:P2700)),MAX(O$64:O2701),""),IF(AND($F2700/INDEX($F$64:$F2701,MATCH(MAX(Q$64:Q2701),Q$64:Q2701,0)-1)&lt;(1-$P$2),MAX(O$64:O2701)&gt;MAX(P$64:P2700)),MAX(O$64:O2701),"")),"")</f>
        <v/>
      </c>
      <c r="Q2701" s="91" t="str">
        <f>IFERROR(IF(E2701="","",IF(O2701&lt;&gt;"",MAX(O$64:O2701)*10+1,IF(AND($F2700/INDEX($F$64:$F2701,MATCH(MAX(Q$64:Q2700),Q$64:Q2700,0)-1)&gt;(1+$O$2),MAX(O$64:O2701)&gt;MAX(P$64:P2700)),MAX(Q$64:Q2700)+1,""))),"")</f>
        <v/>
      </c>
    </row>
    <row r="2702" spans="1:17" x14ac:dyDescent="0.2">
      <c r="A2702" s="13">
        <f>HLOOKUP($E$2,历史数据!$V$3:$AE$5000,ROW(A2700),)</f>
        <v>346105</v>
      </c>
      <c r="B2702" s="41">
        <v>40519</v>
      </c>
      <c r="C2702" s="100">
        <f>IFERROR(IF(A2702&lt;&gt;0,MAX($C$4:C2701)+1,""),"")</f>
        <v>2645</v>
      </c>
      <c r="D2702" s="100"/>
      <c r="E2702" s="99">
        <f t="shared" si="246"/>
        <v>40604</v>
      </c>
      <c r="F2702" s="101">
        <f>IFERROR(VLOOKUP(E2702,历史数据!AH:AJ,3,),"")</f>
        <v>13.8008760037181</v>
      </c>
      <c r="G2702" s="101">
        <f t="shared" si="242"/>
        <v>13.633197749470817</v>
      </c>
      <c r="H2702" s="105">
        <f t="shared" si="243"/>
        <v>-2.7076531018543903E-4</v>
      </c>
      <c r="I2702" s="101">
        <f>IFERROR(VLOOKUP(E2702,历史数据!AH:AJ,2,),"")</f>
        <v>13.9181639017667</v>
      </c>
      <c r="J2702" s="104">
        <f t="shared" si="244"/>
        <v>0</v>
      </c>
      <c r="K2702" s="104" t="str">
        <f>IFERROR(IF(AND(J2701=$H$2*1,MAX(K$64:K2701)=MAX(L$64:L2701)),MAX(K$64:K2701)+1,""),"")</f>
        <v/>
      </c>
      <c r="L2702" s="104" t="str">
        <f>IFERROR(IF(AND($F2701/INDEX($F$64:$F2702,MATCH(MAX(M$64:M2702),M$64:M2702,0)-1)&lt;(1-$P$2),MAX(K$64:K2702)&gt;MAX(L$64:L2701)),MAX(K$64:K2702),""),"")</f>
        <v/>
      </c>
      <c r="M2702" s="104" t="str">
        <f>IFERROR(IF(E2702="","",IF(K2702&lt;&gt;"",MAX(M$64:M2701)+1,IF(AND($F2701/INDEX($F$64:$F2702,MATCH(MAX(M$64:M2701),M$64:M2701,0)-1)&gt;(1+$O$2),MAX(K$64:K2702)&gt;MAX(L$64:L2701)),MAX(M$64:M2701)+1,""))),"")</f>
        <v/>
      </c>
      <c r="N2702" s="91">
        <f t="shared" si="245"/>
        <v>0</v>
      </c>
      <c r="O2702" s="91" t="str">
        <f>IFERROR(IF(AND(N2701=$H$2*1,MAX(O$64:O2701)=MAX(P$64:P2701)),MAX(O$64:O2701)+1,""),"")</f>
        <v/>
      </c>
      <c r="P2702" s="91" t="str">
        <f>IFERROR(IF(MOD(MAX(Q$64:Q2702),10*MAX(O$64:O2702))&lt;=2,IF(AND(F2701/INDEX($F$64:$F2702,MATCH(MAX(O$64:O2702),O$64:O2702,0)-1)&lt;(1-$P$2),MAX(O$64:O2702)&gt;MAX(P$64:P2701)),MAX(O$64:O2702),""),IF(AND($F2701/INDEX($F$64:$F2702,MATCH(MAX(Q$64:Q2702),Q$64:Q2702,0)-1)&lt;(1-$P$2),MAX(O$64:O2702)&gt;MAX(P$64:P2701)),MAX(O$64:O2702),"")),"")</f>
        <v/>
      </c>
      <c r="Q2702" s="91" t="str">
        <f>IFERROR(IF(E2702="","",IF(O2702&lt;&gt;"",MAX(O$64:O2702)*10+1,IF(AND($F2701/INDEX($F$64:$F2702,MATCH(MAX(Q$64:Q2701),Q$64:Q2701,0)-1)&gt;(1+$O$2),MAX(O$64:O2702)&gt;MAX(P$64:P2701)),MAX(Q$64:Q2701)+1,""))),"")</f>
        <v/>
      </c>
    </row>
    <row r="2703" spans="1:17" x14ac:dyDescent="0.2">
      <c r="A2703" s="13">
        <f>HLOOKUP($E$2,历史数据!$V$3:$AE$5000,ROW(A2701),)</f>
        <v>318519</v>
      </c>
      <c r="B2703" s="41">
        <v>40520</v>
      </c>
      <c r="C2703" s="100">
        <f>IFERROR(IF(A2703&lt;&gt;0,MAX($C$4:C2702)+1,""),"")</f>
        <v>2646</v>
      </c>
      <c r="D2703" s="100"/>
      <c r="E2703" s="99">
        <f t="shared" si="246"/>
        <v>40605</v>
      </c>
      <c r="F2703" s="101">
        <f>IFERROR(VLOOKUP(E2703,历史数据!AH:AJ,3,),"")</f>
        <v>13.540236230276699</v>
      </c>
      <c r="G2703" s="101">
        <f t="shared" si="242"/>
        <v>13.623423757966769</v>
      </c>
      <c r="H2703" s="105">
        <f t="shared" si="243"/>
        <v>-7.1692582207483202E-4</v>
      </c>
      <c r="I2703" s="101">
        <f>IFERROR(VLOOKUP(E2703,历史数据!AH:AJ,2,),"")</f>
        <v>13.8790679357505</v>
      </c>
      <c r="J2703" s="104">
        <f t="shared" si="244"/>
        <v>0</v>
      </c>
      <c r="K2703" s="104" t="str">
        <f>IFERROR(IF(AND(J2702=$H$2*1,MAX(K$64:K2702)=MAX(L$64:L2702)),MAX(K$64:K2702)+1,""),"")</f>
        <v/>
      </c>
      <c r="L2703" s="104" t="str">
        <f>IFERROR(IF(AND($F2702/INDEX($F$64:$F2703,MATCH(MAX(M$64:M2703),M$64:M2703,0)-1)&lt;(1-$P$2),MAX(K$64:K2703)&gt;MAX(L$64:L2702)),MAX(K$64:K2703),""),"")</f>
        <v/>
      </c>
      <c r="M2703" s="104" t="str">
        <f>IFERROR(IF(E2703="","",IF(K2703&lt;&gt;"",MAX(M$64:M2702)+1,IF(AND($F2702/INDEX($F$64:$F2703,MATCH(MAX(M$64:M2702),M$64:M2702,0)-1)&gt;(1+$O$2),MAX(K$64:K2703)&gt;MAX(L$64:L2702)),MAX(M$64:M2702)+1,""))),"")</f>
        <v/>
      </c>
      <c r="N2703" s="91">
        <f t="shared" si="245"/>
        <v>0</v>
      </c>
      <c r="O2703" s="91" t="str">
        <f>IFERROR(IF(AND(N2702=$H$2*1,MAX(O$64:O2702)=MAX(P$64:P2702)),MAX(O$64:O2702)+1,""),"")</f>
        <v/>
      </c>
      <c r="P2703" s="91" t="str">
        <f>IFERROR(IF(MOD(MAX(Q$64:Q2703),10*MAX(O$64:O2703))&lt;=2,IF(AND(F2702/INDEX($F$64:$F2703,MATCH(MAX(O$64:O2703),O$64:O2703,0)-1)&lt;(1-$P$2),MAX(O$64:O2703)&gt;MAX(P$64:P2702)),MAX(O$64:O2703),""),IF(AND($F2702/INDEX($F$64:$F2703,MATCH(MAX(Q$64:Q2703),Q$64:Q2703,0)-1)&lt;(1-$P$2),MAX(O$64:O2703)&gt;MAX(P$64:P2702)),MAX(O$64:O2703),"")),"")</f>
        <v/>
      </c>
      <c r="Q2703" s="91" t="str">
        <f>IFERROR(IF(E2703="","",IF(O2703&lt;&gt;"",MAX(O$64:O2703)*10+1,IF(AND($F2702/INDEX($F$64:$F2703,MATCH(MAX(Q$64:Q2702),Q$64:Q2702,0)-1)&gt;(1+$O$2),MAX(O$64:O2703)&gt;MAX(P$64:P2702)),MAX(Q$64:Q2702)+1,""))),"")</f>
        <v/>
      </c>
    </row>
    <row r="2704" spans="1:17" x14ac:dyDescent="0.2">
      <c r="A2704" s="13">
        <f>HLOOKUP($E$2,历史数据!$V$3:$AE$5000,ROW(A2702),)</f>
        <v>395375</v>
      </c>
      <c r="B2704" s="41">
        <v>40521</v>
      </c>
      <c r="C2704" s="100">
        <f>IFERROR(IF(A2704&lt;&gt;0,MAX($C$4:C2703)+1,""),"")</f>
        <v>2647</v>
      </c>
      <c r="D2704" s="100"/>
      <c r="E2704" s="99">
        <f t="shared" si="246"/>
        <v>40606</v>
      </c>
      <c r="F2704" s="101">
        <f>IFERROR(VLOOKUP(E2704,历史数据!AH:AJ,3,),"")</f>
        <v>13.592364184965</v>
      </c>
      <c r="G2704" s="101">
        <f t="shared" si="242"/>
        <v>13.609088570427495</v>
      </c>
      <c r="H2704" s="105">
        <f t="shared" si="243"/>
        <v>-1.0522455877429726E-3</v>
      </c>
      <c r="I2704" s="101">
        <f>IFERROR(VLOOKUP(E2704,历史数据!AH:AJ,2,),"")</f>
        <v>13.540236230276699</v>
      </c>
      <c r="J2704" s="104">
        <f t="shared" si="244"/>
        <v>0</v>
      </c>
      <c r="K2704" s="104" t="str">
        <f>IFERROR(IF(AND(J2703=$H$2*1,MAX(K$64:K2703)=MAX(L$64:L2703)),MAX(K$64:K2703)+1,""),"")</f>
        <v/>
      </c>
      <c r="L2704" s="104" t="str">
        <f>IFERROR(IF(AND($F2703/INDEX($F$64:$F2704,MATCH(MAX(M$64:M2704),M$64:M2704,0)-1)&lt;(1-$P$2),MAX(K$64:K2704)&gt;MAX(L$64:L2703)),MAX(K$64:K2704),""),"")</f>
        <v/>
      </c>
      <c r="M2704" s="104" t="str">
        <f>IFERROR(IF(E2704="","",IF(K2704&lt;&gt;"",MAX(M$64:M2703)+1,IF(AND($F2703/INDEX($F$64:$F2704,MATCH(MAX(M$64:M2703),M$64:M2703,0)-1)&gt;(1+$O$2),MAX(K$64:K2704)&gt;MAX(L$64:L2703)),MAX(M$64:M2703)+1,""))),"")</f>
        <v/>
      </c>
      <c r="N2704" s="91">
        <f t="shared" si="245"/>
        <v>0</v>
      </c>
      <c r="O2704" s="91" t="str">
        <f>IFERROR(IF(AND(N2703=$H$2*1,MAX(O$64:O2703)=MAX(P$64:P2703)),MAX(O$64:O2703)+1,""),"")</f>
        <v/>
      </c>
      <c r="P2704" s="91" t="str">
        <f>IFERROR(IF(MOD(MAX(Q$64:Q2704),10*MAX(O$64:O2704))&lt;=2,IF(AND(F2703/INDEX($F$64:$F2704,MATCH(MAX(O$64:O2704),O$64:O2704,0)-1)&lt;(1-$P$2),MAX(O$64:O2704)&gt;MAX(P$64:P2703)),MAX(O$64:O2704),""),IF(AND($F2703/INDEX($F$64:$F2704,MATCH(MAX(Q$64:Q2704),Q$64:Q2704,0)-1)&lt;(1-$P$2),MAX(O$64:O2704)&gt;MAX(P$64:P2703)),MAX(O$64:O2704),"")),"")</f>
        <v/>
      </c>
      <c r="Q2704" s="91" t="str">
        <f>IFERROR(IF(E2704="","",IF(O2704&lt;&gt;"",MAX(O$64:O2704)*10+1,IF(AND($F2703/INDEX($F$64:$F2704,MATCH(MAX(Q$64:Q2703),Q$64:Q2703,0)-1)&gt;(1+$O$2),MAX(O$64:O2704)&gt;MAX(P$64:P2703)),MAX(Q$64:Q2703)+1,""))),"")</f>
        <v/>
      </c>
    </row>
    <row r="2705" spans="1:17" x14ac:dyDescent="0.2">
      <c r="A2705" s="13">
        <f>HLOOKUP($E$2,历史数据!$V$3:$AE$5000,ROW(A2703),)</f>
        <v>289920</v>
      </c>
      <c r="B2705" s="41">
        <v>40522</v>
      </c>
      <c r="C2705" s="100">
        <f>IFERROR(IF(A2705&lt;&gt;0,MAX($C$4:C2704)+1,""),"")</f>
        <v>2648</v>
      </c>
      <c r="D2705" s="100"/>
      <c r="E2705" s="99">
        <f t="shared" si="246"/>
        <v>40609</v>
      </c>
      <c r="F2705" s="101">
        <f>IFERROR(VLOOKUP(E2705,历史数据!AH:AJ,3,),"")</f>
        <v>13.657524128325299</v>
      </c>
      <c r="G2705" s="101">
        <f t="shared" si="242"/>
        <v>13.59996617835705</v>
      </c>
      <c r="H2705" s="105">
        <f t="shared" si="243"/>
        <v>-6.7031616579149578E-4</v>
      </c>
      <c r="I2705" s="101">
        <f>IFERROR(VLOOKUP(E2705,历史数据!AH:AJ,2,),"")</f>
        <v>13.5272042416047</v>
      </c>
      <c r="J2705" s="104">
        <f t="shared" si="244"/>
        <v>0</v>
      </c>
      <c r="K2705" s="104" t="str">
        <f>IFERROR(IF(AND(J2704=$H$2*1,MAX(K$64:K2704)=MAX(L$64:L2704)),MAX(K$64:K2704)+1,""),"")</f>
        <v/>
      </c>
      <c r="L2705" s="104" t="str">
        <f>IFERROR(IF(AND($F2704/INDEX($F$64:$F2705,MATCH(MAX(M$64:M2705),M$64:M2705,0)-1)&lt;(1-$P$2),MAX(K$64:K2705)&gt;MAX(L$64:L2704)),MAX(K$64:K2705),""),"")</f>
        <v/>
      </c>
      <c r="M2705" s="104" t="str">
        <f>IFERROR(IF(E2705="","",IF(K2705&lt;&gt;"",MAX(M$64:M2704)+1,IF(AND($F2704/INDEX($F$64:$F2705,MATCH(MAX(M$64:M2704),M$64:M2704,0)-1)&gt;(1+$O$2),MAX(K$64:K2705)&gt;MAX(L$64:L2704)),MAX(M$64:M2704)+1,""))),"")</f>
        <v/>
      </c>
      <c r="N2705" s="91">
        <f t="shared" si="245"/>
        <v>0</v>
      </c>
      <c r="O2705" s="91" t="str">
        <f>IFERROR(IF(AND(N2704=$H$2*1,MAX(O$64:O2704)=MAX(P$64:P2704)),MAX(O$64:O2704)+1,""),"")</f>
        <v/>
      </c>
      <c r="P2705" s="91" t="str">
        <f>IFERROR(IF(MOD(MAX(Q$64:Q2705),10*MAX(O$64:O2705))&lt;=2,IF(AND(F2704/INDEX($F$64:$F2705,MATCH(MAX(O$64:O2705),O$64:O2705,0)-1)&lt;(1-$P$2),MAX(O$64:O2705)&gt;MAX(P$64:P2704)),MAX(O$64:O2705),""),IF(AND($F2704/INDEX($F$64:$F2705,MATCH(MAX(Q$64:Q2705),Q$64:Q2705,0)-1)&lt;(1-$P$2),MAX(O$64:O2705)&gt;MAX(P$64:P2704)),MAX(O$64:O2705),"")),"")</f>
        <v/>
      </c>
      <c r="Q2705" s="91" t="str">
        <f>IFERROR(IF(E2705="","",IF(O2705&lt;&gt;"",MAX(O$64:O2705)*10+1,IF(AND($F2704/INDEX($F$64:$F2705,MATCH(MAX(Q$64:Q2704),Q$64:Q2704,0)-1)&gt;(1+$O$2),MAX(O$64:O2705)&gt;MAX(P$64:P2704)),MAX(Q$64:Q2704)+1,""))),"")</f>
        <v/>
      </c>
    </row>
    <row r="2706" spans="1:17" x14ac:dyDescent="0.2">
      <c r="A2706" s="13">
        <f>HLOOKUP($E$2,历史数据!$V$3:$AE$5000,ROW(A2704),)</f>
        <v>674520</v>
      </c>
      <c r="B2706" s="41">
        <v>40525</v>
      </c>
      <c r="C2706" s="100">
        <f>IFERROR(IF(A2706&lt;&gt;0,MAX($C$4:C2705)+1,""),"")</f>
        <v>2649</v>
      </c>
      <c r="D2706" s="100"/>
      <c r="E2706" s="99">
        <f t="shared" si="246"/>
        <v>40610</v>
      </c>
      <c r="F2706" s="101">
        <f>IFERROR(VLOOKUP(E2706,历史数据!AH:AJ,3,),"")</f>
        <v>13.7226840716857</v>
      </c>
      <c r="G2706" s="101">
        <f t="shared" si="242"/>
        <v>13.591929785342611</v>
      </c>
      <c r="H2706" s="105">
        <f t="shared" si="243"/>
        <v>-5.9091272059397237E-4</v>
      </c>
      <c r="I2706" s="101">
        <f>IFERROR(VLOOKUP(E2706,历史数据!AH:AJ,2,),"")</f>
        <v>13.579332196292899</v>
      </c>
      <c r="J2706" s="104">
        <f t="shared" si="244"/>
        <v>0</v>
      </c>
      <c r="K2706" s="104" t="str">
        <f>IFERROR(IF(AND(J2705=$H$2*1,MAX(K$64:K2705)=MAX(L$64:L2705)),MAX(K$64:K2705)+1,""),"")</f>
        <v/>
      </c>
      <c r="L2706" s="104" t="str">
        <f>IFERROR(IF(AND($F2705/INDEX($F$64:$F2706,MATCH(MAX(M$64:M2706),M$64:M2706,0)-1)&lt;(1-$P$2),MAX(K$64:K2706)&gt;MAX(L$64:L2705)),MAX(K$64:K2706),""),"")</f>
        <v/>
      </c>
      <c r="M2706" s="104" t="str">
        <f>IFERROR(IF(E2706="","",IF(K2706&lt;&gt;"",MAX(M$64:M2705)+1,IF(AND($F2705/INDEX($F$64:$F2706,MATCH(MAX(M$64:M2705),M$64:M2705,0)-1)&gt;(1+$O$2),MAX(K$64:K2706)&gt;MAX(L$64:L2705)),MAX(M$64:M2705)+1,""))),"")</f>
        <v/>
      </c>
      <c r="N2706" s="91">
        <f t="shared" si="245"/>
        <v>0</v>
      </c>
      <c r="O2706" s="91" t="str">
        <f>IFERROR(IF(AND(N2705=$H$2*1,MAX(O$64:O2705)=MAX(P$64:P2705)),MAX(O$64:O2705)+1,""),"")</f>
        <v/>
      </c>
      <c r="P2706" s="91" t="str">
        <f>IFERROR(IF(MOD(MAX(Q$64:Q2706),10*MAX(O$64:O2706))&lt;=2,IF(AND(F2705/INDEX($F$64:$F2706,MATCH(MAX(O$64:O2706),O$64:O2706,0)-1)&lt;(1-$P$2),MAX(O$64:O2706)&gt;MAX(P$64:P2705)),MAX(O$64:O2706),""),IF(AND($F2705/INDEX($F$64:$F2706,MATCH(MAX(Q$64:Q2706),Q$64:Q2706,0)-1)&lt;(1-$P$2),MAX(O$64:O2706)&gt;MAX(P$64:P2705)),MAX(O$64:O2706),"")),"")</f>
        <v/>
      </c>
      <c r="Q2706" s="91" t="str">
        <f>IFERROR(IF(E2706="","",IF(O2706&lt;&gt;"",MAX(O$64:O2706)*10+1,IF(AND($F2705/INDEX($F$64:$F2706,MATCH(MAX(Q$64:Q2705),Q$64:Q2705,0)-1)&gt;(1+$O$2),MAX(O$64:O2706)&gt;MAX(P$64:P2705)),MAX(Q$64:Q2705)+1,""))),"")</f>
        <v/>
      </c>
    </row>
    <row r="2707" spans="1:17" x14ac:dyDescent="0.2">
      <c r="A2707" s="13">
        <f>HLOOKUP($E$2,历史数据!$V$3:$AE$5000,ROW(A2705),)</f>
        <v>738972</v>
      </c>
      <c r="B2707" s="41">
        <v>40526</v>
      </c>
      <c r="C2707" s="100">
        <f>IFERROR(IF(A2707&lt;&gt;0,MAX($C$4:C2706)+1,""),"")</f>
        <v>2650</v>
      </c>
      <c r="D2707" s="100"/>
      <c r="E2707" s="99">
        <f t="shared" si="246"/>
        <v>40611</v>
      </c>
      <c r="F2707" s="101">
        <f>IFERROR(VLOOKUP(E2707,历史数据!AH:AJ,3,),"")</f>
        <v>13.696620094341499</v>
      </c>
      <c r="G2707" s="101">
        <f t="shared" si="242"/>
        <v>13.583024593083364</v>
      </c>
      <c r="H2707" s="105">
        <f t="shared" si="243"/>
        <v>-6.551823324492112E-4</v>
      </c>
      <c r="I2707" s="101">
        <f>IFERROR(VLOOKUP(E2707,历史数据!AH:AJ,2,),"")</f>
        <v>13.7226840716857</v>
      </c>
      <c r="J2707" s="104">
        <f t="shared" si="244"/>
        <v>0</v>
      </c>
      <c r="K2707" s="104" t="str">
        <f>IFERROR(IF(AND(J2706=$H$2*1,MAX(K$64:K2706)=MAX(L$64:L2706)),MAX(K$64:K2706)+1,""),"")</f>
        <v/>
      </c>
      <c r="L2707" s="104" t="str">
        <f>IFERROR(IF(AND($F2706/INDEX($F$64:$F2707,MATCH(MAX(M$64:M2707),M$64:M2707,0)-1)&lt;(1-$P$2),MAX(K$64:K2707)&gt;MAX(L$64:L2706)),MAX(K$64:K2707),""),"")</f>
        <v/>
      </c>
      <c r="M2707" s="104" t="str">
        <f>IFERROR(IF(E2707="","",IF(K2707&lt;&gt;"",MAX(M$64:M2706)+1,IF(AND($F2706/INDEX($F$64:$F2707,MATCH(MAX(M$64:M2706),M$64:M2706,0)-1)&gt;(1+$O$2),MAX(K$64:K2707)&gt;MAX(L$64:L2706)),MAX(M$64:M2706)+1,""))),"")</f>
        <v/>
      </c>
      <c r="N2707" s="91">
        <f t="shared" si="245"/>
        <v>0</v>
      </c>
      <c r="O2707" s="91" t="str">
        <f>IFERROR(IF(AND(N2706=$H$2*1,MAX(O$64:O2706)=MAX(P$64:P2706)),MAX(O$64:O2706)+1,""),"")</f>
        <v/>
      </c>
      <c r="P2707" s="91" t="str">
        <f>IFERROR(IF(MOD(MAX(Q$64:Q2707),10*MAX(O$64:O2707))&lt;=2,IF(AND(F2706/INDEX($F$64:$F2707,MATCH(MAX(O$64:O2707),O$64:O2707,0)-1)&lt;(1-$P$2),MAX(O$64:O2707)&gt;MAX(P$64:P2706)),MAX(O$64:O2707),""),IF(AND($F2706/INDEX($F$64:$F2707,MATCH(MAX(Q$64:Q2707),Q$64:Q2707,0)-1)&lt;(1-$P$2),MAX(O$64:O2707)&gt;MAX(P$64:P2706)),MAX(O$64:O2707),"")),"")</f>
        <v/>
      </c>
      <c r="Q2707" s="91" t="str">
        <f>IFERROR(IF(E2707="","",IF(O2707&lt;&gt;"",MAX(O$64:O2707)*10+1,IF(AND($F2706/INDEX($F$64:$F2707,MATCH(MAX(Q$64:Q2706),Q$64:Q2706,0)-1)&gt;(1+$O$2),MAX(O$64:O2707)&gt;MAX(P$64:P2706)),MAX(Q$64:Q2706)+1,""))),"")</f>
        <v/>
      </c>
    </row>
    <row r="2708" spans="1:17" x14ac:dyDescent="0.2">
      <c r="A2708" s="13">
        <f>HLOOKUP($E$2,历史数据!$V$3:$AE$5000,ROW(A2706),)</f>
        <v>0</v>
      </c>
      <c r="B2708" s="41">
        <v>40527</v>
      </c>
      <c r="C2708" s="100" t="str">
        <f>IFERROR(IF(A2708&lt;&gt;0,MAX($C$4:C2707)+1,""),"")</f>
        <v/>
      </c>
      <c r="D2708" s="100"/>
      <c r="E2708" s="99">
        <f t="shared" si="246"/>
        <v>40612</v>
      </c>
      <c r="F2708" s="101">
        <f>IFERROR(VLOOKUP(E2708,历史数据!AH:AJ,3,),"")</f>
        <v>13.6705561169974</v>
      </c>
      <c r="G2708" s="101">
        <f t="shared" si="242"/>
        <v>13.577377397992135</v>
      </c>
      <c r="H2708" s="105">
        <f t="shared" si="243"/>
        <v>-4.1575387370673678E-4</v>
      </c>
      <c r="I2708" s="101">
        <f>IFERROR(VLOOKUP(E2708,历史数据!AH:AJ,2,),"")</f>
        <v>13.735716060357699</v>
      </c>
      <c r="J2708" s="104">
        <f t="shared" si="244"/>
        <v>0</v>
      </c>
      <c r="K2708" s="104" t="str">
        <f>IFERROR(IF(AND(J2707=$H$2*1,MAX(K$64:K2707)=MAX(L$64:L2707)),MAX(K$64:K2707)+1,""),"")</f>
        <v/>
      </c>
      <c r="L2708" s="104" t="str">
        <f>IFERROR(IF(AND($F2707/INDEX($F$64:$F2708,MATCH(MAX(M$64:M2708),M$64:M2708,0)-1)&lt;(1-$P$2),MAX(K$64:K2708)&gt;MAX(L$64:L2707)),MAX(K$64:K2708),""),"")</f>
        <v/>
      </c>
      <c r="M2708" s="104" t="str">
        <f>IFERROR(IF(E2708="","",IF(K2708&lt;&gt;"",MAX(M$64:M2707)+1,IF(AND($F2707/INDEX($F$64:$F2708,MATCH(MAX(M$64:M2707),M$64:M2707,0)-1)&gt;(1+$O$2),MAX(K$64:K2708)&gt;MAX(L$64:L2707)),MAX(M$64:M2707)+1,""))),"")</f>
        <v/>
      </c>
      <c r="N2708" s="91">
        <f t="shared" si="245"/>
        <v>0</v>
      </c>
      <c r="O2708" s="91" t="str">
        <f>IFERROR(IF(AND(N2707=$H$2*1,MAX(O$64:O2707)=MAX(P$64:P2707)),MAX(O$64:O2707)+1,""),"")</f>
        <v/>
      </c>
      <c r="P2708" s="91" t="str">
        <f>IFERROR(IF(MOD(MAX(Q$64:Q2708),10*MAX(O$64:O2708))&lt;=2,IF(AND(F2707/INDEX($F$64:$F2708,MATCH(MAX(O$64:O2708),O$64:O2708,0)-1)&lt;(1-$P$2),MAX(O$64:O2708)&gt;MAX(P$64:P2707)),MAX(O$64:O2708),""),IF(AND($F2707/INDEX($F$64:$F2708,MATCH(MAX(Q$64:Q2708),Q$64:Q2708,0)-1)&lt;(1-$P$2),MAX(O$64:O2708)&gt;MAX(P$64:P2707)),MAX(O$64:O2708),"")),"")</f>
        <v/>
      </c>
      <c r="Q2708" s="91" t="str">
        <f>IFERROR(IF(E2708="","",IF(O2708&lt;&gt;"",MAX(O$64:O2708)*10+1,IF(AND($F2707/INDEX($F$64:$F2708,MATCH(MAX(Q$64:Q2707),Q$64:Q2707,0)-1)&gt;(1+$O$2),MAX(O$64:O2708)&gt;MAX(P$64:P2707)),MAX(Q$64:Q2707)+1,""))),"")</f>
        <v/>
      </c>
    </row>
    <row r="2709" spans="1:17" x14ac:dyDescent="0.2">
      <c r="A2709" s="13">
        <f>HLOOKUP($E$2,历史数据!$V$3:$AE$5000,ROW(A2707),)</f>
        <v>1249991</v>
      </c>
      <c r="B2709" s="41">
        <v>40528</v>
      </c>
      <c r="C2709" s="100">
        <f>IFERROR(IF(A2709&lt;&gt;0,MAX($C$4:C2708)+1,""),"")</f>
        <v>2651</v>
      </c>
      <c r="D2709" s="100"/>
      <c r="E2709" s="99">
        <f t="shared" si="246"/>
        <v>40613</v>
      </c>
      <c r="F2709" s="101">
        <f>IFERROR(VLOOKUP(E2709,历史数据!AH:AJ,3,),"")</f>
        <v>13.657524128325299</v>
      </c>
      <c r="G2709" s="101">
        <f t="shared" si="242"/>
        <v>13.569992604411299</v>
      </c>
      <c r="H2709" s="105">
        <f t="shared" si="243"/>
        <v>-5.4390427284789489E-4</v>
      </c>
      <c r="I2709" s="101">
        <f>IFERROR(VLOOKUP(E2709,历史数据!AH:AJ,2,),"")</f>
        <v>13.579332196292899</v>
      </c>
      <c r="J2709" s="104">
        <f t="shared" si="244"/>
        <v>0</v>
      </c>
      <c r="K2709" s="104" t="str">
        <f>IFERROR(IF(AND(J2708=$H$2*1,MAX(K$64:K2708)=MAX(L$64:L2708)),MAX(K$64:K2708)+1,""),"")</f>
        <v/>
      </c>
      <c r="L2709" s="104" t="str">
        <f>IFERROR(IF(AND($F2708/INDEX($F$64:$F2709,MATCH(MAX(M$64:M2709),M$64:M2709,0)-1)&lt;(1-$P$2),MAX(K$64:K2709)&gt;MAX(L$64:L2708)),MAX(K$64:K2709),""),"")</f>
        <v/>
      </c>
      <c r="M2709" s="104" t="str">
        <f>IFERROR(IF(E2709="","",IF(K2709&lt;&gt;"",MAX(M$64:M2708)+1,IF(AND($F2708/INDEX($F$64:$F2709,MATCH(MAX(M$64:M2708),M$64:M2708,0)-1)&gt;(1+$O$2),MAX(K$64:K2709)&gt;MAX(L$64:L2708)),MAX(M$64:M2708)+1,""))),"")</f>
        <v/>
      </c>
      <c r="N2709" s="91">
        <f t="shared" si="245"/>
        <v>0</v>
      </c>
      <c r="O2709" s="91" t="str">
        <f>IFERROR(IF(AND(N2708=$H$2*1,MAX(O$64:O2708)=MAX(P$64:P2708)),MAX(O$64:O2708)+1,""),"")</f>
        <v/>
      </c>
      <c r="P2709" s="91" t="str">
        <f>IFERROR(IF(MOD(MAX(Q$64:Q2709),10*MAX(O$64:O2709))&lt;=2,IF(AND(F2708/INDEX($F$64:$F2709,MATCH(MAX(O$64:O2709),O$64:O2709,0)-1)&lt;(1-$P$2),MAX(O$64:O2709)&gt;MAX(P$64:P2708)),MAX(O$64:O2709),""),IF(AND($F2708/INDEX($F$64:$F2709,MATCH(MAX(Q$64:Q2709),Q$64:Q2709,0)-1)&lt;(1-$P$2),MAX(O$64:O2709)&gt;MAX(P$64:P2708)),MAX(O$64:O2709),"")),"")</f>
        <v/>
      </c>
      <c r="Q2709" s="91" t="str">
        <f>IFERROR(IF(E2709="","",IF(O2709&lt;&gt;"",MAX(O$64:O2709)*10+1,IF(AND($F2708/INDEX($F$64:$F2709,MATCH(MAX(Q$64:Q2708),Q$64:Q2708,0)-1)&gt;(1+$O$2),MAX(O$64:O2709)&gt;MAX(P$64:P2708)),MAX(Q$64:Q2708)+1,""))),"")</f>
        <v/>
      </c>
    </row>
    <row r="2710" spans="1:17" x14ac:dyDescent="0.2">
      <c r="A2710" s="13">
        <f>HLOOKUP($E$2,历史数据!$V$3:$AE$5000,ROW(A2708),)</f>
        <v>603082</v>
      </c>
      <c r="B2710" s="41">
        <v>40529</v>
      </c>
      <c r="C2710" s="100">
        <f>IFERROR(IF(A2710&lt;&gt;0,MAX($C$4:C2709)+1,""),"")</f>
        <v>2652</v>
      </c>
      <c r="D2710" s="100"/>
      <c r="E2710" s="99">
        <f t="shared" si="246"/>
        <v>40616</v>
      </c>
      <c r="F2710" s="101">
        <f>IFERROR(VLOOKUP(E2710,历史数据!AH:AJ,3,),"")</f>
        <v>13.7096520830136</v>
      </c>
      <c r="G2710" s="101">
        <f t="shared" si="242"/>
        <v>13.563042210452862</v>
      </c>
      <c r="H2710" s="105">
        <f t="shared" si="243"/>
        <v>-5.1218848536271899E-4</v>
      </c>
      <c r="I2710" s="101">
        <f>IFERROR(VLOOKUP(E2710,历史数据!AH:AJ,2,),"")</f>
        <v>13.6444921396533</v>
      </c>
      <c r="J2710" s="104">
        <f t="shared" si="244"/>
        <v>0</v>
      </c>
      <c r="K2710" s="104" t="str">
        <f>IFERROR(IF(AND(J2709=$H$2*1,MAX(K$64:K2709)=MAX(L$64:L2709)),MAX(K$64:K2709)+1,""),"")</f>
        <v/>
      </c>
      <c r="L2710" s="104" t="str">
        <f>IFERROR(IF(AND($F2709/INDEX($F$64:$F2710,MATCH(MAX(M$64:M2710),M$64:M2710,0)-1)&lt;(1-$P$2),MAX(K$64:K2710)&gt;MAX(L$64:L2709)),MAX(K$64:K2710),""),"")</f>
        <v/>
      </c>
      <c r="M2710" s="104" t="str">
        <f>IFERROR(IF(E2710="","",IF(K2710&lt;&gt;"",MAX(M$64:M2709)+1,IF(AND($F2709/INDEX($F$64:$F2710,MATCH(MAX(M$64:M2709),M$64:M2709,0)-1)&gt;(1+$O$2),MAX(K$64:K2710)&gt;MAX(L$64:L2709)),MAX(M$64:M2709)+1,""))),"")</f>
        <v/>
      </c>
      <c r="N2710" s="91">
        <f t="shared" si="245"/>
        <v>0</v>
      </c>
      <c r="O2710" s="91" t="str">
        <f>IFERROR(IF(AND(N2709=$H$2*1,MAX(O$64:O2709)=MAX(P$64:P2709)),MAX(O$64:O2709)+1,""),"")</f>
        <v/>
      </c>
      <c r="P2710" s="91" t="str">
        <f>IFERROR(IF(MOD(MAX(Q$64:Q2710),10*MAX(O$64:O2710))&lt;=2,IF(AND(F2709/INDEX($F$64:$F2710,MATCH(MAX(O$64:O2710),O$64:O2710,0)-1)&lt;(1-$P$2),MAX(O$64:O2710)&gt;MAX(P$64:P2709)),MAX(O$64:O2710),""),IF(AND($F2709/INDEX($F$64:$F2710,MATCH(MAX(Q$64:Q2710),Q$64:Q2710,0)-1)&lt;(1-$P$2),MAX(O$64:O2710)&gt;MAX(P$64:P2709)),MAX(O$64:O2710),"")),"")</f>
        <v/>
      </c>
      <c r="Q2710" s="91" t="str">
        <f>IFERROR(IF(E2710="","",IF(O2710&lt;&gt;"",MAX(O$64:O2710)*10+1,IF(AND($F2709/INDEX($F$64:$F2710,MATCH(MAX(Q$64:Q2709),Q$64:Q2709,0)-1)&gt;(1+$O$2),MAX(O$64:O2710)&gt;MAX(P$64:P2709)),MAX(Q$64:Q2709)+1,""))),"")</f>
        <v/>
      </c>
    </row>
    <row r="2711" spans="1:17" x14ac:dyDescent="0.2">
      <c r="A2711" s="13">
        <f>HLOOKUP($E$2,历史数据!$V$3:$AE$5000,ROW(A2709),)</f>
        <v>517187</v>
      </c>
      <c r="B2711" s="41">
        <v>40532</v>
      </c>
      <c r="C2711" s="100">
        <f>IFERROR(IF(A2711&lt;&gt;0,MAX($C$4:C2710)+1,""),"")</f>
        <v>2653</v>
      </c>
      <c r="D2711" s="100"/>
      <c r="E2711" s="99">
        <f t="shared" si="246"/>
        <v>40617</v>
      </c>
      <c r="F2711" s="101">
        <f>IFERROR(VLOOKUP(E2711,历史数据!AH:AJ,3,),"")</f>
        <v>13.657524128325299</v>
      </c>
      <c r="G2711" s="101">
        <f t="shared" si="242"/>
        <v>13.558263814606438</v>
      </c>
      <c r="H2711" s="105">
        <f t="shared" si="243"/>
        <v>-3.5231003282887308E-4</v>
      </c>
      <c r="I2711" s="101">
        <f>IFERROR(VLOOKUP(E2711,历史数据!AH:AJ,2,),"")</f>
        <v>13.6835881056695</v>
      </c>
      <c r="J2711" s="104">
        <f t="shared" si="244"/>
        <v>0</v>
      </c>
      <c r="K2711" s="104" t="str">
        <f>IFERROR(IF(AND(J2710=$H$2*1,MAX(K$64:K2710)=MAX(L$64:L2710)),MAX(K$64:K2710)+1,""),"")</f>
        <v/>
      </c>
      <c r="L2711" s="104" t="str">
        <f>IFERROR(IF(AND($F2710/INDEX($F$64:$F2711,MATCH(MAX(M$64:M2711),M$64:M2711,0)-1)&lt;(1-$P$2),MAX(K$64:K2711)&gt;MAX(L$64:L2710)),MAX(K$64:K2711),""),"")</f>
        <v/>
      </c>
      <c r="M2711" s="104" t="str">
        <f>IFERROR(IF(E2711="","",IF(K2711&lt;&gt;"",MAX(M$64:M2710)+1,IF(AND($F2710/INDEX($F$64:$F2711,MATCH(MAX(M$64:M2710),M$64:M2710,0)-1)&gt;(1+$O$2),MAX(K$64:K2711)&gt;MAX(L$64:L2710)),MAX(M$64:M2710)+1,""))),"")</f>
        <v/>
      </c>
      <c r="N2711" s="91">
        <f t="shared" si="245"/>
        <v>0</v>
      </c>
      <c r="O2711" s="91" t="str">
        <f>IFERROR(IF(AND(N2710=$H$2*1,MAX(O$64:O2710)=MAX(P$64:P2710)),MAX(O$64:O2710)+1,""),"")</f>
        <v/>
      </c>
      <c r="P2711" s="91" t="str">
        <f>IFERROR(IF(MOD(MAX(Q$64:Q2711),10*MAX(O$64:O2711))&lt;=2,IF(AND(F2710/INDEX($F$64:$F2711,MATCH(MAX(O$64:O2711),O$64:O2711,0)-1)&lt;(1-$P$2),MAX(O$64:O2711)&gt;MAX(P$64:P2710)),MAX(O$64:O2711),""),IF(AND($F2710/INDEX($F$64:$F2711,MATCH(MAX(Q$64:Q2711),Q$64:Q2711,0)-1)&lt;(1-$P$2),MAX(O$64:O2711)&gt;MAX(P$64:P2710)),MAX(O$64:O2711),"")),"")</f>
        <v/>
      </c>
      <c r="Q2711" s="91" t="str">
        <f>IFERROR(IF(E2711="","",IF(O2711&lt;&gt;"",MAX(O$64:O2711)*10+1,IF(AND($F2710/INDEX($F$64:$F2711,MATCH(MAX(Q$64:Q2710),Q$64:Q2710,0)-1)&gt;(1+$O$2),MAX(O$64:O2711)&gt;MAX(P$64:P2710)),MAX(Q$64:Q2710)+1,""))),"")</f>
        <v/>
      </c>
    </row>
    <row r="2712" spans="1:17" x14ac:dyDescent="0.2">
      <c r="A2712" s="13">
        <f>HLOOKUP($E$2,历史数据!$V$3:$AE$5000,ROW(A2710),)</f>
        <v>474887</v>
      </c>
      <c r="B2712" s="41">
        <v>40533</v>
      </c>
      <c r="C2712" s="100">
        <f>IFERROR(IF(A2712&lt;&gt;0,MAX($C$4:C2711)+1,""),"")</f>
        <v>2654</v>
      </c>
      <c r="D2712" s="100"/>
      <c r="E2712" s="99">
        <f t="shared" si="246"/>
        <v>40618</v>
      </c>
      <c r="F2712" s="101">
        <f>IFERROR(VLOOKUP(E2712,历史数据!AH:AJ,3,),"")</f>
        <v>13.787844015046</v>
      </c>
      <c r="G2712" s="101">
        <f t="shared" si="242"/>
        <v>13.555223017249622</v>
      </c>
      <c r="H2712" s="105">
        <f t="shared" si="243"/>
        <v>-2.2427630841193036E-4</v>
      </c>
      <c r="I2712" s="101">
        <f>IFERROR(VLOOKUP(E2712,历史数据!AH:AJ,2,),"")</f>
        <v>13.657524128325299</v>
      </c>
      <c r="J2712" s="104">
        <f t="shared" si="244"/>
        <v>0</v>
      </c>
      <c r="K2712" s="104" t="str">
        <f>IFERROR(IF(AND(J2711=$H$2*1,MAX(K$64:K2711)=MAX(L$64:L2711)),MAX(K$64:K2711)+1,""),"")</f>
        <v/>
      </c>
      <c r="L2712" s="104" t="str">
        <f>IFERROR(IF(AND($F2711/INDEX($F$64:$F2712,MATCH(MAX(M$64:M2712),M$64:M2712,0)-1)&lt;(1-$P$2),MAX(K$64:K2712)&gt;MAX(L$64:L2711)),MAX(K$64:K2712),""),"")</f>
        <v/>
      </c>
      <c r="M2712" s="104" t="str">
        <f>IFERROR(IF(E2712="","",IF(K2712&lt;&gt;"",MAX(M$64:M2711)+1,IF(AND($F2711/INDEX($F$64:$F2712,MATCH(MAX(M$64:M2711),M$64:M2711,0)-1)&gt;(1+$O$2),MAX(K$64:K2712)&gt;MAX(L$64:L2711)),MAX(M$64:M2711)+1,""))),"")</f>
        <v/>
      </c>
      <c r="N2712" s="91">
        <f t="shared" si="245"/>
        <v>0</v>
      </c>
      <c r="O2712" s="91" t="str">
        <f>IFERROR(IF(AND(N2711=$H$2*1,MAX(O$64:O2711)=MAX(P$64:P2711)),MAX(O$64:O2711)+1,""),"")</f>
        <v/>
      </c>
      <c r="P2712" s="91" t="str">
        <f>IFERROR(IF(MOD(MAX(Q$64:Q2712),10*MAX(O$64:O2712))&lt;=2,IF(AND(F2711/INDEX($F$64:$F2712,MATCH(MAX(O$64:O2712),O$64:O2712,0)-1)&lt;(1-$P$2),MAX(O$64:O2712)&gt;MAX(P$64:P2711)),MAX(O$64:O2712),""),IF(AND($F2711/INDEX($F$64:$F2712,MATCH(MAX(Q$64:Q2712),Q$64:Q2712,0)-1)&lt;(1-$P$2),MAX(O$64:O2712)&gt;MAX(P$64:P2711)),MAX(O$64:O2712),"")),"")</f>
        <v/>
      </c>
      <c r="Q2712" s="91" t="str">
        <f>IFERROR(IF(E2712="","",IF(O2712&lt;&gt;"",MAX(O$64:O2712)*10+1,IF(AND($F2711/INDEX($F$64:$F2712,MATCH(MAX(Q$64:Q2711),Q$64:Q2711,0)-1)&gt;(1+$O$2),MAX(O$64:O2712)&gt;MAX(P$64:P2711)),MAX(Q$64:Q2711)+1,""))),"")</f>
        <v/>
      </c>
    </row>
    <row r="2713" spans="1:17" x14ac:dyDescent="0.2">
      <c r="A2713" s="13">
        <f>HLOOKUP($E$2,历史数据!$V$3:$AE$5000,ROW(A2711),)</f>
        <v>298600</v>
      </c>
      <c r="B2713" s="41">
        <v>40534</v>
      </c>
      <c r="C2713" s="100">
        <f>IFERROR(IF(A2713&lt;&gt;0,MAX($C$4:C2712)+1,""),"")</f>
        <v>2655</v>
      </c>
      <c r="D2713" s="100"/>
      <c r="E2713" s="99">
        <f t="shared" si="246"/>
        <v>40619</v>
      </c>
      <c r="F2713" s="101">
        <f>IFERROR(VLOOKUP(E2713,历史数据!AH:AJ,3,),"")</f>
        <v>13.4881082755885</v>
      </c>
      <c r="G2713" s="101">
        <f t="shared" si="242"/>
        <v>13.545449025745571</v>
      </c>
      <c r="H2713" s="105">
        <f t="shared" si="243"/>
        <v>-7.2104984857968013E-4</v>
      </c>
      <c r="I2713" s="101">
        <f>IFERROR(VLOOKUP(E2713,历史数据!AH:AJ,2,),"")</f>
        <v>13.696620094341499</v>
      </c>
      <c r="J2713" s="104">
        <f t="shared" si="244"/>
        <v>0</v>
      </c>
      <c r="K2713" s="104" t="str">
        <f>IFERROR(IF(AND(J2712=$H$2*1,MAX(K$64:K2712)=MAX(L$64:L2712)),MAX(K$64:K2712)+1,""),"")</f>
        <v/>
      </c>
      <c r="L2713" s="104" t="str">
        <f>IFERROR(IF(AND($F2712/INDEX($F$64:$F2713,MATCH(MAX(M$64:M2713),M$64:M2713,0)-1)&lt;(1-$P$2),MAX(K$64:K2713)&gt;MAX(L$64:L2712)),MAX(K$64:K2713),""),"")</f>
        <v/>
      </c>
      <c r="M2713" s="104" t="str">
        <f>IFERROR(IF(E2713="","",IF(K2713&lt;&gt;"",MAX(M$64:M2712)+1,IF(AND($F2712/INDEX($F$64:$F2713,MATCH(MAX(M$64:M2712),M$64:M2712,0)-1)&gt;(1+$O$2),MAX(K$64:K2713)&gt;MAX(L$64:L2712)),MAX(M$64:M2712)+1,""))),"")</f>
        <v/>
      </c>
      <c r="N2713" s="91">
        <f t="shared" si="245"/>
        <v>0</v>
      </c>
      <c r="O2713" s="91" t="str">
        <f>IFERROR(IF(AND(N2712=$H$2*1,MAX(O$64:O2712)=MAX(P$64:P2712)),MAX(O$64:O2712)+1,""),"")</f>
        <v/>
      </c>
      <c r="P2713" s="91" t="str">
        <f>IFERROR(IF(MOD(MAX(Q$64:Q2713),10*MAX(O$64:O2713))&lt;=2,IF(AND(F2712/INDEX($F$64:$F2713,MATCH(MAX(O$64:O2713),O$64:O2713,0)-1)&lt;(1-$P$2),MAX(O$64:O2713)&gt;MAX(P$64:P2712)),MAX(O$64:O2713),""),IF(AND($F2712/INDEX($F$64:$F2713,MATCH(MAX(Q$64:Q2713),Q$64:Q2713,0)-1)&lt;(1-$P$2),MAX(O$64:O2713)&gt;MAX(P$64:P2712)),MAX(O$64:O2713),"")),"")</f>
        <v/>
      </c>
      <c r="Q2713" s="91" t="str">
        <f>IFERROR(IF(E2713="","",IF(O2713&lt;&gt;"",MAX(O$64:O2713)*10+1,IF(AND($F2712/INDEX($F$64:$F2713,MATCH(MAX(Q$64:Q2712),Q$64:Q2712,0)-1)&gt;(1+$O$2),MAX(O$64:O2713)&gt;MAX(P$64:P2712)),MAX(Q$64:Q2712)+1,""))),"")</f>
        <v/>
      </c>
    </row>
    <row r="2714" spans="1:17" x14ac:dyDescent="0.2">
      <c r="A2714" s="13">
        <f>HLOOKUP($E$2,历史数据!$V$3:$AE$5000,ROW(A2712),)</f>
        <v>303982</v>
      </c>
      <c r="B2714" s="41">
        <v>40535</v>
      </c>
      <c r="C2714" s="100">
        <f>IFERROR(IF(A2714&lt;&gt;0,MAX($C$4:C2713)+1,""),"")</f>
        <v>2656</v>
      </c>
      <c r="D2714" s="100"/>
      <c r="E2714" s="99">
        <f t="shared" si="246"/>
        <v>40620</v>
      </c>
      <c r="F2714" s="101">
        <f>IFERROR(VLOOKUP(E2714,历史数据!AH:AJ,3,),"")</f>
        <v>13.8008760037181</v>
      </c>
      <c r="G2714" s="101">
        <f t="shared" si="242"/>
        <v>13.53524063461912</v>
      </c>
      <c r="H2714" s="105">
        <f t="shared" si="243"/>
        <v>-7.5363992046684203E-4</v>
      </c>
      <c r="I2714" s="101">
        <f>IFERROR(VLOOKUP(E2714,历史数据!AH:AJ,2,),"")</f>
        <v>13.579332196292899</v>
      </c>
      <c r="J2714" s="104">
        <f t="shared" si="244"/>
        <v>0</v>
      </c>
      <c r="K2714" s="104" t="str">
        <f>IFERROR(IF(AND(J2713=$H$2*1,MAX(K$64:K2713)=MAX(L$64:L2713)),MAX(K$64:K2713)+1,""),"")</f>
        <v/>
      </c>
      <c r="L2714" s="104" t="str">
        <f>IFERROR(IF(AND($F2713/INDEX($F$64:$F2714,MATCH(MAX(M$64:M2714),M$64:M2714,0)-1)&lt;(1-$P$2),MAX(K$64:K2714)&gt;MAX(L$64:L2713)),MAX(K$64:K2714),""),"")</f>
        <v/>
      </c>
      <c r="M2714" s="104" t="str">
        <f>IFERROR(IF(E2714="","",IF(K2714&lt;&gt;"",MAX(M$64:M2713)+1,IF(AND($F2713/INDEX($F$64:$F2714,MATCH(MAX(M$64:M2713),M$64:M2713,0)-1)&gt;(1+$O$2),MAX(K$64:K2714)&gt;MAX(L$64:L2713)),MAX(M$64:M2713)+1,""))),"")</f>
        <v/>
      </c>
      <c r="N2714" s="91">
        <f t="shared" si="245"/>
        <v>0</v>
      </c>
      <c r="O2714" s="91" t="str">
        <f>IFERROR(IF(AND(N2713=$H$2*1,MAX(O$64:O2713)=MAX(P$64:P2713)),MAX(O$64:O2713)+1,""),"")</f>
        <v/>
      </c>
      <c r="P2714" s="91" t="str">
        <f>IFERROR(IF(MOD(MAX(Q$64:Q2714),10*MAX(O$64:O2714))&lt;=2,IF(AND(F2713/INDEX($F$64:$F2714,MATCH(MAX(O$64:O2714),O$64:O2714,0)-1)&lt;(1-$P$2),MAX(O$64:O2714)&gt;MAX(P$64:P2713)),MAX(O$64:O2714),""),IF(AND($F2713/INDEX($F$64:$F2714,MATCH(MAX(Q$64:Q2714),Q$64:Q2714,0)-1)&lt;(1-$P$2),MAX(O$64:O2714)&gt;MAX(P$64:P2713)),MAX(O$64:O2714),"")),"")</f>
        <v/>
      </c>
      <c r="Q2714" s="91" t="str">
        <f>IFERROR(IF(E2714="","",IF(O2714&lt;&gt;"",MAX(O$64:O2714)*10+1,IF(AND($F2713/INDEX($F$64:$F2714,MATCH(MAX(Q$64:Q2713),Q$64:Q2713,0)-1)&gt;(1+$O$2),MAX(O$64:O2714)&gt;MAX(P$64:P2713)),MAX(Q$64:Q2713)+1,""))),"")</f>
        <v/>
      </c>
    </row>
    <row r="2715" spans="1:17" x14ac:dyDescent="0.2">
      <c r="A2715" s="13">
        <f>HLOOKUP($E$2,历史数据!$V$3:$AE$5000,ROW(A2713),)</f>
        <v>676123</v>
      </c>
      <c r="B2715" s="41">
        <v>40536</v>
      </c>
      <c r="C2715" s="100">
        <f>IFERROR(IF(A2715&lt;&gt;0,MAX($C$4:C2714)+1,""),"")</f>
        <v>2657</v>
      </c>
      <c r="D2715" s="100"/>
      <c r="E2715" s="99">
        <f t="shared" si="246"/>
        <v>40623</v>
      </c>
      <c r="F2715" s="101">
        <f>IFERROR(VLOOKUP(E2715,历史数据!AH:AJ,3,),"")</f>
        <v>13.9181639017667</v>
      </c>
      <c r="G2715" s="101">
        <f t="shared" si="242"/>
        <v>13.520253847646243</v>
      </c>
      <c r="H2715" s="105">
        <f t="shared" si="243"/>
        <v>-1.1072420045894482E-3</v>
      </c>
      <c r="I2715" s="101">
        <f>IFERROR(VLOOKUP(E2715,历史数据!AH:AJ,2,),"")</f>
        <v>13.7487480490298</v>
      </c>
      <c r="J2715" s="104">
        <f t="shared" si="244"/>
        <v>0</v>
      </c>
      <c r="K2715" s="104" t="str">
        <f>IFERROR(IF(AND(J2714=$H$2*1,MAX(K$64:K2714)=MAX(L$64:L2714)),MAX(K$64:K2714)+1,""),"")</f>
        <v/>
      </c>
      <c r="L2715" s="104" t="str">
        <f>IFERROR(IF(AND($F2714/INDEX($F$64:$F2715,MATCH(MAX(M$64:M2715),M$64:M2715,0)-1)&lt;(1-$P$2),MAX(K$64:K2715)&gt;MAX(L$64:L2714)),MAX(K$64:K2715),""),"")</f>
        <v/>
      </c>
      <c r="M2715" s="104" t="str">
        <f>IFERROR(IF(E2715="","",IF(K2715&lt;&gt;"",MAX(M$64:M2714)+1,IF(AND($F2714/INDEX($F$64:$F2715,MATCH(MAX(M$64:M2714),M$64:M2714,0)-1)&gt;(1+$O$2),MAX(K$64:K2715)&gt;MAX(L$64:L2714)),MAX(M$64:M2714)+1,""))),"")</f>
        <v/>
      </c>
      <c r="N2715" s="91">
        <f t="shared" si="245"/>
        <v>0</v>
      </c>
      <c r="O2715" s="91" t="str">
        <f>IFERROR(IF(AND(N2714=$H$2*1,MAX(O$64:O2714)=MAX(P$64:P2714)),MAX(O$64:O2714)+1,""),"")</f>
        <v/>
      </c>
      <c r="P2715" s="91" t="str">
        <f>IFERROR(IF(MOD(MAX(Q$64:Q2715),10*MAX(O$64:O2715))&lt;=2,IF(AND(F2714/INDEX($F$64:$F2715,MATCH(MAX(O$64:O2715),O$64:O2715,0)-1)&lt;(1-$P$2),MAX(O$64:O2715)&gt;MAX(P$64:P2714)),MAX(O$64:O2715),""),IF(AND($F2714/INDEX($F$64:$F2715,MATCH(MAX(Q$64:Q2715),Q$64:Q2715,0)-1)&lt;(1-$P$2),MAX(O$64:O2715)&gt;MAX(P$64:P2714)),MAX(O$64:O2715),"")),"")</f>
        <v/>
      </c>
      <c r="Q2715" s="91" t="str">
        <f>IFERROR(IF(E2715="","",IF(O2715&lt;&gt;"",MAX(O$64:O2715)*10+1,IF(AND($F2714/INDEX($F$64:$F2715,MATCH(MAX(Q$64:Q2714),Q$64:Q2714,0)-1)&gt;(1+$O$2),MAX(O$64:O2715)&gt;MAX(P$64:P2714)),MAX(Q$64:Q2714)+1,""))),"")</f>
        <v/>
      </c>
    </row>
    <row r="2716" spans="1:17" x14ac:dyDescent="0.2">
      <c r="A2716" s="13">
        <f>HLOOKUP($E$2,历史数据!$V$3:$AE$5000,ROW(A2714),)</f>
        <v>493801</v>
      </c>
      <c r="B2716" s="41">
        <v>40539</v>
      </c>
      <c r="C2716" s="100">
        <f>IFERROR(IF(A2716&lt;&gt;0,MAX($C$4:C2715)+1,""),"")</f>
        <v>2658</v>
      </c>
      <c r="D2716" s="100"/>
      <c r="E2716" s="99">
        <f t="shared" si="246"/>
        <v>40624</v>
      </c>
      <c r="F2716" s="101">
        <f>IFERROR(VLOOKUP(E2716,历史数据!AH:AJ,3,),"")</f>
        <v>14.0615157771594</v>
      </c>
      <c r="G2716" s="101">
        <f t="shared" si="242"/>
        <v>13.511565855198198</v>
      </c>
      <c r="H2716" s="105">
        <f t="shared" si="243"/>
        <v>-6.4259092661622663E-4</v>
      </c>
      <c r="I2716" s="101">
        <f>IFERROR(VLOOKUP(E2716,历史数据!AH:AJ,2,),"")</f>
        <v>13.9572598677829</v>
      </c>
      <c r="J2716" s="104">
        <f t="shared" si="244"/>
        <v>0</v>
      </c>
      <c r="K2716" s="104" t="str">
        <f>IFERROR(IF(AND(J2715=$H$2*1,MAX(K$64:K2715)=MAX(L$64:L2715)),MAX(K$64:K2715)+1,""),"")</f>
        <v/>
      </c>
      <c r="L2716" s="104" t="str">
        <f>IFERROR(IF(AND($F2715/INDEX($F$64:$F2716,MATCH(MAX(M$64:M2716),M$64:M2716,0)-1)&lt;(1-$P$2),MAX(K$64:K2716)&gt;MAX(L$64:L2715)),MAX(K$64:K2716),""),"")</f>
        <v/>
      </c>
      <c r="M2716" s="104" t="str">
        <f>IFERROR(IF(E2716="","",IF(K2716&lt;&gt;"",MAX(M$64:M2715)+1,IF(AND($F2715/INDEX($F$64:$F2716,MATCH(MAX(M$64:M2715),M$64:M2715,0)-1)&gt;(1+$O$2),MAX(K$64:K2716)&gt;MAX(L$64:L2715)),MAX(M$64:M2715)+1,""))),"")</f>
        <v/>
      </c>
      <c r="N2716" s="91">
        <f t="shared" si="245"/>
        <v>0</v>
      </c>
      <c r="O2716" s="91" t="str">
        <f>IFERROR(IF(AND(N2715=$H$2*1,MAX(O$64:O2715)=MAX(P$64:P2715)),MAX(O$64:O2715)+1,""),"")</f>
        <v/>
      </c>
      <c r="P2716" s="91" t="str">
        <f>IFERROR(IF(MOD(MAX(Q$64:Q2716),10*MAX(O$64:O2716))&lt;=2,IF(AND(F2715/INDEX($F$64:$F2716,MATCH(MAX(O$64:O2716),O$64:O2716,0)-1)&lt;(1-$P$2),MAX(O$64:O2716)&gt;MAX(P$64:P2715)),MAX(O$64:O2716),""),IF(AND($F2715/INDEX($F$64:$F2716,MATCH(MAX(Q$64:Q2716),Q$64:Q2716,0)-1)&lt;(1-$P$2),MAX(O$64:O2716)&gt;MAX(P$64:P2715)),MAX(O$64:O2716),"")),"")</f>
        <v/>
      </c>
      <c r="Q2716" s="91" t="str">
        <f>IFERROR(IF(E2716="","",IF(O2716&lt;&gt;"",MAX(O$64:O2716)*10+1,IF(AND($F2715/INDEX($F$64:$F2716,MATCH(MAX(Q$64:Q2715),Q$64:Q2715,0)-1)&gt;(1+$O$2),MAX(O$64:O2716)&gt;MAX(P$64:P2715)),MAX(Q$64:Q2715)+1,""))),"")</f>
        <v/>
      </c>
    </row>
    <row r="2717" spans="1:17" x14ac:dyDescent="0.2">
      <c r="A2717" s="13">
        <f>HLOOKUP($E$2,历史数据!$V$3:$AE$5000,ROW(A2715),)</f>
        <v>371552</v>
      </c>
      <c r="B2717" s="41">
        <v>40540</v>
      </c>
      <c r="C2717" s="100">
        <f>IFERROR(IF(A2717&lt;&gt;0,MAX($C$4:C2716)+1,""),"")</f>
        <v>2659</v>
      </c>
      <c r="D2717" s="100"/>
      <c r="E2717" s="99">
        <f t="shared" si="246"/>
        <v>40625</v>
      </c>
      <c r="F2717" s="101">
        <f>IFERROR(VLOOKUP(E2717,历史数据!AH:AJ,3,),"")</f>
        <v>14.0354517998153</v>
      </c>
      <c r="G2717" s="101">
        <f t="shared" si="242"/>
        <v>13.50765625859658</v>
      </c>
      <c r="H2717" s="105">
        <f t="shared" si="243"/>
        <v>-2.8935185185174905E-4</v>
      </c>
      <c r="I2717" s="101">
        <f>IFERROR(VLOOKUP(E2717,历史数据!AH:AJ,2,),"")</f>
        <v>14.0354517998153</v>
      </c>
      <c r="J2717" s="104">
        <f t="shared" si="244"/>
        <v>0</v>
      </c>
      <c r="K2717" s="104" t="str">
        <f>IFERROR(IF(AND(J2716=$H$2*1,MAX(K$64:K2716)=MAX(L$64:L2716)),MAX(K$64:K2716)+1,""),"")</f>
        <v/>
      </c>
      <c r="L2717" s="104" t="str">
        <f>IFERROR(IF(AND($F2716/INDEX($F$64:$F2717,MATCH(MAX(M$64:M2717),M$64:M2717,0)-1)&lt;(1-$P$2),MAX(K$64:K2717)&gt;MAX(L$64:L2716)),MAX(K$64:K2717),""),"")</f>
        <v/>
      </c>
      <c r="M2717" s="104" t="str">
        <f>IFERROR(IF(E2717="","",IF(K2717&lt;&gt;"",MAX(M$64:M2716)+1,IF(AND($F2716/INDEX($F$64:$F2717,MATCH(MAX(M$64:M2716),M$64:M2716,0)-1)&gt;(1+$O$2),MAX(K$64:K2717)&gt;MAX(L$64:L2716)),MAX(M$64:M2716)+1,""))),"")</f>
        <v/>
      </c>
      <c r="N2717" s="91">
        <f t="shared" si="245"/>
        <v>0</v>
      </c>
      <c r="O2717" s="91" t="str">
        <f>IFERROR(IF(AND(N2716=$H$2*1,MAX(O$64:O2716)=MAX(P$64:P2716)),MAX(O$64:O2716)+1,""),"")</f>
        <v/>
      </c>
      <c r="P2717" s="91" t="str">
        <f>IFERROR(IF(MOD(MAX(Q$64:Q2717),10*MAX(O$64:O2717))&lt;=2,IF(AND(F2716/INDEX($F$64:$F2717,MATCH(MAX(O$64:O2717),O$64:O2717,0)-1)&lt;(1-$P$2),MAX(O$64:O2717)&gt;MAX(P$64:P2716)),MAX(O$64:O2717),""),IF(AND($F2716/INDEX($F$64:$F2717,MATCH(MAX(Q$64:Q2717),Q$64:Q2717,0)-1)&lt;(1-$P$2),MAX(O$64:O2717)&gt;MAX(P$64:P2716)),MAX(O$64:O2717),"")),"")</f>
        <v/>
      </c>
      <c r="Q2717" s="91" t="str">
        <f>IFERROR(IF(E2717="","",IF(O2717&lt;&gt;"",MAX(O$64:O2717)*10+1,IF(AND($F2716/INDEX($F$64:$F2717,MATCH(MAX(Q$64:Q2716),Q$64:Q2716,0)-1)&gt;(1+$O$2),MAX(O$64:O2717)&gt;MAX(P$64:P2716)),MAX(Q$64:Q2716)+1,""))),"")</f>
        <v/>
      </c>
    </row>
    <row r="2718" spans="1:17" x14ac:dyDescent="0.2">
      <c r="A2718" s="13">
        <f>HLOOKUP($E$2,历史数据!$V$3:$AE$5000,ROW(A2716),)</f>
        <v>353702</v>
      </c>
      <c r="B2718" s="41">
        <v>40541</v>
      </c>
      <c r="C2718" s="100">
        <f>IFERROR(IF(A2718&lt;&gt;0,MAX($C$4:C2717)+1,""),"")</f>
        <v>2660</v>
      </c>
      <c r="D2718" s="100"/>
      <c r="E2718" s="99">
        <f t="shared" si="246"/>
        <v>40626</v>
      </c>
      <c r="F2718" s="101">
        <f>IFERROR(VLOOKUP(E2718,历史数据!AH:AJ,3,),"")</f>
        <v>13.9572598677829</v>
      </c>
      <c r="G2718" s="101">
        <f t="shared" si="242"/>
        <v>13.500488664826944</v>
      </c>
      <c r="H2718" s="105">
        <f t="shared" si="243"/>
        <v>-5.3063193439450984E-4</v>
      </c>
      <c r="I2718" s="101">
        <f>IFERROR(VLOOKUP(E2718,历史数据!AH:AJ,2,),"")</f>
        <v>14.0224198111432</v>
      </c>
      <c r="J2718" s="104">
        <f t="shared" si="244"/>
        <v>0</v>
      </c>
      <c r="K2718" s="104" t="str">
        <f>IFERROR(IF(AND(J2717=$H$2*1,MAX(K$64:K2717)=MAX(L$64:L2717)),MAX(K$64:K2717)+1,""),"")</f>
        <v/>
      </c>
      <c r="L2718" s="104" t="str">
        <f>IFERROR(IF(AND($F2717/INDEX($F$64:$F2718,MATCH(MAX(M$64:M2718),M$64:M2718,0)-1)&lt;(1-$P$2),MAX(K$64:K2718)&gt;MAX(L$64:L2717)),MAX(K$64:K2718),""),"")</f>
        <v/>
      </c>
      <c r="M2718" s="104" t="str">
        <f>IFERROR(IF(E2718="","",IF(K2718&lt;&gt;"",MAX(M$64:M2717)+1,IF(AND($F2717/INDEX($F$64:$F2718,MATCH(MAX(M$64:M2717),M$64:M2717,0)-1)&gt;(1+$O$2),MAX(K$64:K2718)&gt;MAX(L$64:L2717)),MAX(M$64:M2717)+1,""))),"")</f>
        <v/>
      </c>
      <c r="N2718" s="91">
        <f t="shared" si="245"/>
        <v>0</v>
      </c>
      <c r="O2718" s="91" t="str">
        <f>IFERROR(IF(AND(N2717=$H$2*1,MAX(O$64:O2717)=MAX(P$64:P2717)),MAX(O$64:O2717)+1,""),"")</f>
        <v/>
      </c>
      <c r="P2718" s="91" t="str">
        <f>IFERROR(IF(MOD(MAX(Q$64:Q2718),10*MAX(O$64:O2718))&lt;=2,IF(AND(F2717/INDEX($F$64:$F2718,MATCH(MAX(O$64:O2718),O$64:O2718,0)-1)&lt;(1-$P$2),MAX(O$64:O2718)&gt;MAX(P$64:P2717)),MAX(O$64:O2718),""),IF(AND($F2717/INDEX($F$64:$F2718,MATCH(MAX(Q$64:Q2718),Q$64:Q2718,0)-1)&lt;(1-$P$2),MAX(O$64:O2718)&gt;MAX(P$64:P2717)),MAX(O$64:O2718),"")),"")</f>
        <v/>
      </c>
      <c r="Q2718" s="91" t="str">
        <f>IFERROR(IF(E2718="","",IF(O2718&lt;&gt;"",MAX(O$64:O2718)*10+1,IF(AND($F2717/INDEX($F$64:$F2718,MATCH(MAX(Q$64:Q2717),Q$64:Q2717,0)-1)&gt;(1+$O$2),MAX(O$64:O2718)&gt;MAX(P$64:P2717)),MAX(Q$64:Q2717)+1,""))),"")</f>
        <v/>
      </c>
    </row>
    <row r="2719" spans="1:17" x14ac:dyDescent="0.2">
      <c r="A2719" s="13">
        <f>HLOOKUP($E$2,历史数据!$V$3:$AE$5000,ROW(A2717),)</f>
        <v>262094</v>
      </c>
      <c r="B2719" s="41">
        <v>40542</v>
      </c>
      <c r="C2719" s="100">
        <f>IFERROR(IF(A2719&lt;&gt;0,MAX($C$4:C2718)+1,""),"")</f>
        <v>2661</v>
      </c>
      <c r="D2719" s="100"/>
      <c r="E2719" s="99">
        <f t="shared" si="246"/>
        <v>40627</v>
      </c>
      <c r="F2719" s="101">
        <f>IFERROR(VLOOKUP(E2719,历史数据!AH:AJ,3,),"")</f>
        <v>14.0224198111432</v>
      </c>
      <c r="G2719" s="101">
        <f t="shared" si="242"/>
        <v>13.495493069169321</v>
      </c>
      <c r="H2719" s="105">
        <f t="shared" si="243"/>
        <v>-3.7003072863861508E-4</v>
      </c>
      <c r="I2719" s="101">
        <f>IFERROR(VLOOKUP(E2719,历史数据!AH:AJ,2,),"")</f>
        <v>13.9181639017667</v>
      </c>
      <c r="J2719" s="104">
        <f t="shared" si="244"/>
        <v>0</v>
      </c>
      <c r="K2719" s="104" t="str">
        <f>IFERROR(IF(AND(J2718=$H$2*1,MAX(K$64:K2718)=MAX(L$64:L2718)),MAX(K$64:K2718)+1,""),"")</f>
        <v/>
      </c>
      <c r="L2719" s="104" t="str">
        <f>IFERROR(IF(AND($F2718/INDEX($F$64:$F2719,MATCH(MAX(M$64:M2719),M$64:M2719,0)-1)&lt;(1-$P$2),MAX(K$64:K2719)&gt;MAX(L$64:L2718)),MAX(K$64:K2719),""),"")</f>
        <v/>
      </c>
      <c r="M2719" s="104" t="str">
        <f>IFERROR(IF(E2719="","",IF(K2719&lt;&gt;"",MAX(M$64:M2718)+1,IF(AND($F2718/INDEX($F$64:$F2719,MATCH(MAX(M$64:M2718),M$64:M2718,0)-1)&gt;(1+$O$2),MAX(K$64:K2719)&gt;MAX(L$64:L2718)),MAX(M$64:M2718)+1,""))),"")</f>
        <v/>
      </c>
      <c r="N2719" s="91">
        <f t="shared" si="245"/>
        <v>0</v>
      </c>
      <c r="O2719" s="91" t="str">
        <f>IFERROR(IF(AND(N2718=$H$2*1,MAX(O$64:O2718)=MAX(P$64:P2718)),MAX(O$64:O2718)+1,""),"")</f>
        <v/>
      </c>
      <c r="P2719" s="91" t="str">
        <f>IFERROR(IF(MOD(MAX(Q$64:Q2719),10*MAX(O$64:O2719))&lt;=2,IF(AND(F2718/INDEX($F$64:$F2719,MATCH(MAX(O$64:O2719),O$64:O2719,0)-1)&lt;(1-$P$2),MAX(O$64:O2719)&gt;MAX(P$64:P2718)),MAX(O$64:O2719),""),IF(AND($F2718/INDEX($F$64:$F2719,MATCH(MAX(Q$64:Q2719),Q$64:Q2719,0)-1)&lt;(1-$P$2),MAX(O$64:O2719)&gt;MAX(P$64:P2718)),MAX(O$64:O2719),"")),"")</f>
        <v/>
      </c>
      <c r="Q2719" s="91" t="str">
        <f>IFERROR(IF(E2719="","",IF(O2719&lt;&gt;"",MAX(O$64:O2719)*10+1,IF(AND($F2718/INDEX($F$64:$F2719,MATCH(MAX(Q$64:Q2718),Q$64:Q2718,0)-1)&gt;(1+$O$2),MAX(O$64:O2719)&gt;MAX(P$64:P2718)),MAX(Q$64:Q2718)+1,""))),"")</f>
        <v/>
      </c>
    </row>
    <row r="2720" spans="1:17" x14ac:dyDescent="0.2">
      <c r="A2720" s="13">
        <f>HLOOKUP($E$2,历史数据!$V$3:$AE$5000,ROW(A2718),)</f>
        <v>638600</v>
      </c>
      <c r="B2720" s="41">
        <v>40543</v>
      </c>
      <c r="C2720" s="100">
        <f>IFERROR(IF(A2720&lt;&gt;0,MAX($C$4:C2719)+1,""),"")</f>
        <v>2662</v>
      </c>
      <c r="D2720" s="100"/>
      <c r="E2720" s="99">
        <f t="shared" si="246"/>
        <v>40630</v>
      </c>
      <c r="F2720" s="101">
        <f>IFERROR(VLOOKUP(E2720,历史数据!AH:AJ,3,),"")</f>
        <v>14.2048676525521</v>
      </c>
      <c r="G2720" s="101">
        <f t="shared" si="242"/>
        <v>13.495710268980526</v>
      </c>
      <c r="H2720" s="105">
        <f t="shared" si="243"/>
        <v>1.6094247916154103E-5</v>
      </c>
      <c r="I2720" s="101">
        <f>IFERROR(VLOOKUP(E2720,历史数据!AH:AJ,2,),"")</f>
        <v>14.0354517998153</v>
      </c>
      <c r="J2720" s="104">
        <f t="shared" si="244"/>
        <v>1</v>
      </c>
      <c r="K2720" s="104" t="str">
        <f>IFERROR(IF(AND(J2719=$H$2*1,MAX(K$64:K2719)=MAX(L$64:L2719)),MAX(K$64:K2719)+1,""),"")</f>
        <v/>
      </c>
      <c r="L2720" s="104" t="str">
        <f>IFERROR(IF(AND($F2719/INDEX($F$64:$F2720,MATCH(MAX(M$64:M2720),M$64:M2720,0)-1)&lt;(1-$P$2),MAX(K$64:K2720)&gt;MAX(L$64:L2719)),MAX(K$64:K2720),""),"")</f>
        <v/>
      </c>
      <c r="M2720" s="104" t="str">
        <f>IFERROR(IF(E2720="","",IF(K2720&lt;&gt;"",MAX(M$64:M2719)+1,IF(AND($F2719/INDEX($F$64:$F2720,MATCH(MAX(M$64:M2719),M$64:M2719,0)-1)&gt;(1+$O$2),MAX(K$64:K2720)&gt;MAX(L$64:L2719)),MAX(M$64:M2719)+1,""))),"")</f>
        <v/>
      </c>
      <c r="N2720" s="91">
        <f t="shared" si="245"/>
        <v>1</v>
      </c>
      <c r="O2720" s="91" t="str">
        <f>IFERROR(IF(AND(N2719=$H$2*1,MAX(O$64:O2719)=MAX(P$64:P2719)),MAX(O$64:O2719)+1,""),"")</f>
        <v/>
      </c>
      <c r="P2720" s="91" t="str">
        <f>IFERROR(IF(MOD(MAX(Q$64:Q2720),10*MAX(O$64:O2720))&lt;=2,IF(AND(F2719/INDEX($F$64:$F2720,MATCH(MAX(O$64:O2720),O$64:O2720,0)-1)&lt;(1-$P$2),MAX(O$64:O2720)&gt;MAX(P$64:P2719)),MAX(O$64:O2720),""),IF(AND($F2719/INDEX($F$64:$F2720,MATCH(MAX(Q$64:Q2720),Q$64:Q2720,0)-1)&lt;(1-$P$2),MAX(O$64:O2720)&gt;MAX(P$64:P2719)),MAX(O$64:O2720),"")),"")</f>
        <v/>
      </c>
      <c r="Q2720" s="91" t="str">
        <f>IFERROR(IF(E2720="","",IF(O2720&lt;&gt;"",MAX(O$64:O2720)*10+1,IF(AND($F2719/INDEX($F$64:$F2720,MATCH(MAX(Q$64:Q2719),Q$64:Q2719,0)-1)&gt;(1+$O$2),MAX(O$64:O2720)&gt;MAX(P$64:P2719)),MAX(Q$64:Q2719)+1,""))),"")</f>
        <v/>
      </c>
    </row>
    <row r="2721" spans="1:17" x14ac:dyDescent="0.2">
      <c r="A2721" s="13">
        <f>HLOOKUP($E$2,历史数据!$V$3:$AE$5000,ROW(A2719),)</f>
        <v>625092</v>
      </c>
      <c r="B2721" s="41">
        <v>40547</v>
      </c>
      <c r="C2721" s="100">
        <f>IFERROR(IF(A2721&lt;&gt;0,MAX($C$4:C2720)+1,""),"")</f>
        <v>2663</v>
      </c>
      <c r="D2721" s="100"/>
      <c r="E2721" s="99">
        <f t="shared" si="246"/>
        <v>40631</v>
      </c>
      <c r="F2721" s="101">
        <f>IFERROR(VLOOKUP(E2721,历史数据!AH:AJ,3,),"")</f>
        <v>14.765243165451</v>
      </c>
      <c r="G2721" s="101">
        <f t="shared" si="242"/>
        <v>13.508525057841391</v>
      </c>
      <c r="H2721" s="105">
        <f t="shared" si="243"/>
        <v>9.4954534481361819E-4</v>
      </c>
      <c r="I2721" s="101">
        <f>IFERROR(VLOOKUP(E2721,历史数据!AH:AJ,2,),"")</f>
        <v>14.2048676525521</v>
      </c>
      <c r="J2721" s="104">
        <f t="shared" si="244"/>
        <v>2</v>
      </c>
      <c r="K2721" s="104" t="str">
        <f>IFERROR(IF(AND(J2720=$H$2*1,MAX(K$64:K2720)=MAX(L$64:L2720)),MAX(K$64:K2720)+1,""),"")</f>
        <v/>
      </c>
      <c r="L2721" s="104" t="str">
        <f>IFERROR(IF(AND($F2720/INDEX($F$64:$F2721,MATCH(MAX(M$64:M2721),M$64:M2721,0)-1)&lt;(1-$P$2),MAX(K$64:K2721)&gt;MAX(L$64:L2720)),MAX(K$64:K2721),""),"")</f>
        <v/>
      </c>
      <c r="M2721" s="104" t="str">
        <f>IFERROR(IF(E2721="","",IF(K2721&lt;&gt;"",MAX(M$64:M2720)+1,IF(AND($F2720/INDEX($F$64:$F2721,MATCH(MAX(M$64:M2720),M$64:M2720,0)-1)&gt;(1+$O$2),MAX(K$64:K2721)&gt;MAX(L$64:L2720)),MAX(M$64:M2720)+1,""))),"")</f>
        <v/>
      </c>
      <c r="N2721" s="91">
        <f t="shared" si="245"/>
        <v>2</v>
      </c>
      <c r="O2721" s="91" t="str">
        <f>IFERROR(IF(AND(N2720=$H$2*1,MAX(O$64:O2720)=MAX(P$64:P2720)),MAX(O$64:O2720)+1,""),"")</f>
        <v/>
      </c>
      <c r="P2721" s="91" t="str">
        <f>IFERROR(IF(MOD(MAX(Q$64:Q2721),10*MAX(O$64:O2721))&lt;=2,IF(AND(F2720/INDEX($F$64:$F2721,MATCH(MAX(O$64:O2721),O$64:O2721,0)-1)&lt;(1-$P$2),MAX(O$64:O2721)&gt;MAX(P$64:P2720)),MAX(O$64:O2721),""),IF(AND($F2720/INDEX($F$64:$F2721,MATCH(MAX(Q$64:Q2721),Q$64:Q2721,0)-1)&lt;(1-$P$2),MAX(O$64:O2721)&gt;MAX(P$64:P2720)),MAX(O$64:O2721),"")),"")</f>
        <v/>
      </c>
      <c r="Q2721" s="91" t="str">
        <f>IFERROR(IF(E2721="","",IF(O2721&lt;&gt;"",MAX(O$64:O2721)*10+1,IF(AND($F2720/INDEX($F$64:$F2721,MATCH(MAX(Q$64:Q2720),Q$64:Q2720,0)-1)&gt;(1+$O$2),MAX(O$64:O2721)&gt;MAX(P$64:P2720)),MAX(Q$64:Q2720)+1,""))),"")</f>
        <v/>
      </c>
    </row>
    <row r="2722" spans="1:17" x14ac:dyDescent="0.2">
      <c r="A2722" s="13">
        <f>HLOOKUP($E$2,历史数据!$V$3:$AE$5000,ROW(A2720),)</f>
        <v>457602</v>
      </c>
      <c r="B2722" s="41">
        <v>40548</v>
      </c>
      <c r="C2722" s="100">
        <f>IFERROR(IF(A2722&lt;&gt;0,MAX($C$4:C2721)+1,""),"")</f>
        <v>2664</v>
      </c>
      <c r="D2722" s="100"/>
      <c r="E2722" s="99">
        <f t="shared" si="246"/>
        <v>40632</v>
      </c>
      <c r="F2722" s="101">
        <f>IFERROR(VLOOKUP(E2722,历史数据!AH:AJ,3,),"")</f>
        <v>14.5306673693538</v>
      </c>
      <c r="G2722" s="101">
        <f t="shared" si="242"/>
        <v>13.520905447079851</v>
      </c>
      <c r="H2722" s="105">
        <f t="shared" si="243"/>
        <v>9.1648712094394291E-4</v>
      </c>
      <c r="I2722" s="101">
        <f>IFERROR(VLOOKUP(E2722,历史数据!AH:AJ,2,),"")</f>
        <v>14.621891290058199</v>
      </c>
      <c r="J2722" s="104">
        <f t="shared" si="244"/>
        <v>3</v>
      </c>
      <c r="K2722" s="104" t="str">
        <f>IFERROR(IF(AND(J2721=$H$2*1,MAX(K$64:K2721)=MAX(L$64:L2721)),MAX(K$64:K2721)+1,""),"")</f>
        <v/>
      </c>
      <c r="L2722" s="104" t="str">
        <f>IFERROR(IF(AND($F2721/INDEX($F$64:$F2722,MATCH(MAX(M$64:M2722),M$64:M2722,0)-1)&lt;(1-$P$2),MAX(K$64:K2722)&gt;MAX(L$64:L2721)),MAX(K$64:K2722),""),"")</f>
        <v/>
      </c>
      <c r="M2722" s="104" t="str">
        <f>IFERROR(IF(E2722="","",IF(K2722&lt;&gt;"",MAX(M$64:M2721)+1,IF(AND($F2721/INDEX($F$64:$F2722,MATCH(MAX(M$64:M2721),M$64:M2721,0)-1)&gt;(1+$O$2),MAX(K$64:K2722)&gt;MAX(L$64:L2721)),MAX(M$64:M2721)+1,""))),"")</f>
        <v/>
      </c>
      <c r="N2722" s="91">
        <f t="shared" si="245"/>
        <v>3</v>
      </c>
      <c r="O2722" s="91" t="str">
        <f>IFERROR(IF(AND(N2721=$H$2*1,MAX(O$64:O2721)=MAX(P$64:P2721)),MAX(O$64:O2721)+1,""),"")</f>
        <v/>
      </c>
      <c r="P2722" s="91" t="str">
        <f>IFERROR(IF(MOD(MAX(Q$64:Q2722),10*MAX(O$64:O2722))&lt;=2,IF(AND(F2721/INDEX($F$64:$F2722,MATCH(MAX(O$64:O2722),O$64:O2722,0)-1)&lt;(1-$P$2),MAX(O$64:O2722)&gt;MAX(P$64:P2721)),MAX(O$64:O2722),""),IF(AND($F2721/INDEX($F$64:$F2722,MATCH(MAX(Q$64:Q2722),Q$64:Q2722,0)-1)&lt;(1-$P$2),MAX(O$64:O2722)&gt;MAX(P$64:P2721)),MAX(O$64:O2722),"")),"")</f>
        <v/>
      </c>
      <c r="Q2722" s="91" t="str">
        <f>IFERROR(IF(E2722="","",IF(O2722&lt;&gt;"",MAX(O$64:O2722)*10+1,IF(AND($F2721/INDEX($F$64:$F2722,MATCH(MAX(Q$64:Q2721),Q$64:Q2721,0)-1)&gt;(1+$O$2),MAX(O$64:O2722)&gt;MAX(P$64:P2721)),MAX(Q$64:Q2721)+1,""))),"")</f>
        <v/>
      </c>
    </row>
    <row r="2723" spans="1:17" x14ac:dyDescent="0.2">
      <c r="A2723" s="13">
        <f>HLOOKUP($E$2,历史数据!$V$3:$AE$5000,ROW(A2721),)</f>
        <v>689809</v>
      </c>
      <c r="B2723" s="41">
        <v>40549</v>
      </c>
      <c r="C2723" s="100">
        <f>IFERROR(IF(A2723&lt;&gt;0,MAX($C$4:C2722)+1,""),"")</f>
        <v>2665</v>
      </c>
      <c r="D2723" s="100"/>
      <c r="E2723" s="99">
        <f t="shared" si="246"/>
        <v>40633</v>
      </c>
      <c r="F2723" s="101">
        <f>IFERROR(VLOOKUP(E2723,历史数据!AH:AJ,3,),"")</f>
        <v>14.4133794713052</v>
      </c>
      <c r="G2723" s="101">
        <f t="shared" si="242"/>
        <v>13.532634236884714</v>
      </c>
      <c r="H2723" s="105">
        <f t="shared" si="243"/>
        <v>8.6745594448300878E-4</v>
      </c>
      <c r="I2723" s="101">
        <f>IFERROR(VLOOKUP(E2723,历史数据!AH:AJ,2,),"")</f>
        <v>14.4915714033376</v>
      </c>
      <c r="J2723" s="104">
        <f t="shared" si="244"/>
        <v>4</v>
      </c>
      <c r="K2723" s="104" t="str">
        <f>IFERROR(IF(AND(J2722=$H$2*1,MAX(K$64:K2722)=MAX(L$64:L2722)),MAX(K$64:K2722)+1,""),"")</f>
        <v/>
      </c>
      <c r="L2723" s="104" t="str">
        <f>IFERROR(IF(AND($F2722/INDEX($F$64:$F2723,MATCH(MAX(M$64:M2723),M$64:M2723,0)-1)&lt;(1-$P$2),MAX(K$64:K2723)&gt;MAX(L$64:L2722)),MAX(K$64:K2723),""),"")</f>
        <v/>
      </c>
      <c r="M2723" s="104" t="str">
        <f>IFERROR(IF(E2723="","",IF(K2723&lt;&gt;"",MAX(M$64:M2722)+1,IF(AND($F2722/INDEX($F$64:$F2723,MATCH(MAX(M$64:M2722),M$64:M2722,0)-1)&gt;(1+$O$2),MAX(K$64:K2723)&gt;MAX(L$64:L2722)),MAX(M$64:M2722)+1,""))),"")</f>
        <v/>
      </c>
      <c r="N2723" s="91">
        <f t="shared" si="245"/>
        <v>4</v>
      </c>
      <c r="O2723" s="91" t="str">
        <f>IFERROR(IF(AND(N2722=$H$2*1,MAX(O$64:O2722)=MAX(P$64:P2722)),MAX(O$64:O2722)+1,""),"")</f>
        <v/>
      </c>
      <c r="P2723" s="91" t="str">
        <f>IFERROR(IF(MOD(MAX(Q$64:Q2723),10*MAX(O$64:O2723))&lt;=2,IF(AND(F2722/INDEX($F$64:$F2723,MATCH(MAX(O$64:O2723),O$64:O2723,0)-1)&lt;(1-$P$2),MAX(O$64:O2723)&gt;MAX(P$64:P2722)),MAX(O$64:O2723),""),IF(AND($F2722/INDEX($F$64:$F2723,MATCH(MAX(Q$64:Q2723),Q$64:Q2723,0)-1)&lt;(1-$P$2),MAX(O$64:O2723)&gt;MAX(P$64:P2722)),MAX(O$64:O2723),"")),"")</f>
        <v/>
      </c>
      <c r="Q2723" s="91" t="str">
        <f>IFERROR(IF(E2723="","",IF(O2723&lt;&gt;"",MAX(O$64:O2723)*10+1,IF(AND($F2722/INDEX($F$64:$F2723,MATCH(MAX(Q$64:Q2722),Q$64:Q2722,0)-1)&gt;(1+$O$2),MAX(O$64:O2723)&gt;MAX(P$64:P2722)),MAX(Q$64:Q2722)+1,""))),"")</f>
        <v/>
      </c>
    </row>
    <row r="2724" spans="1:17" x14ac:dyDescent="0.2">
      <c r="A2724" s="13">
        <f>HLOOKUP($E$2,历史数据!$V$3:$AE$5000,ROW(A2722),)</f>
        <v>386476</v>
      </c>
      <c r="B2724" s="41">
        <v>40550</v>
      </c>
      <c r="C2724" s="100">
        <f>IFERROR(IF(A2724&lt;&gt;0,MAX($C$4:C2723)+1,""),"")</f>
        <v>2666</v>
      </c>
      <c r="D2724" s="100"/>
      <c r="E2724" s="99">
        <f t="shared" si="246"/>
        <v>40634</v>
      </c>
      <c r="F2724" s="101">
        <f>IFERROR(VLOOKUP(E2724,历史数据!AH:AJ,3,),"")</f>
        <v>14.5176353806817</v>
      </c>
      <c r="G2724" s="101">
        <f t="shared" si="242"/>
        <v>13.54240822838876</v>
      </c>
      <c r="H2724" s="105">
        <f t="shared" si="243"/>
        <v>7.222534307034234E-4</v>
      </c>
      <c r="I2724" s="101">
        <f>IFERROR(VLOOKUP(E2724,历史数据!AH:AJ,2,),"")</f>
        <v>14.465507425993399</v>
      </c>
      <c r="J2724" s="104">
        <f t="shared" si="244"/>
        <v>5</v>
      </c>
      <c r="K2724" s="104" t="str">
        <f>IFERROR(IF(AND(J2723=$H$2*1,MAX(K$64:K2723)=MAX(L$64:L2723)),MAX(K$64:K2723)+1,""),"")</f>
        <v/>
      </c>
      <c r="L2724" s="104" t="str">
        <f>IFERROR(IF(AND($F2723/INDEX($F$64:$F2724,MATCH(MAX(M$64:M2724),M$64:M2724,0)-1)&lt;(1-$P$2),MAX(K$64:K2724)&gt;MAX(L$64:L2723)),MAX(K$64:K2724),""),"")</f>
        <v/>
      </c>
      <c r="M2724" s="104" t="str">
        <f>IFERROR(IF(E2724="","",IF(K2724&lt;&gt;"",MAX(M$64:M2723)+1,IF(AND($F2723/INDEX($F$64:$F2724,MATCH(MAX(M$64:M2723),M$64:M2723,0)-1)&gt;(1+$O$2),MAX(K$64:K2724)&gt;MAX(L$64:L2723)),MAX(M$64:M2723)+1,""))),"")</f>
        <v/>
      </c>
      <c r="N2724" s="91">
        <f t="shared" si="245"/>
        <v>5</v>
      </c>
      <c r="O2724" s="91" t="str">
        <f>IFERROR(IF(AND(N2723=$H$2*1,MAX(O$64:O2723)=MAX(P$64:P2723)),MAX(O$64:O2723)+1,""),"")</f>
        <v/>
      </c>
      <c r="P2724" s="91" t="str">
        <f>IFERROR(IF(MOD(MAX(Q$64:Q2724),10*MAX(O$64:O2724))&lt;=2,IF(AND(F2723/INDEX($F$64:$F2724,MATCH(MAX(O$64:O2724),O$64:O2724,0)-1)&lt;(1-$P$2),MAX(O$64:O2724)&gt;MAX(P$64:P2723)),MAX(O$64:O2724),""),IF(AND($F2723/INDEX($F$64:$F2724,MATCH(MAX(Q$64:Q2724),Q$64:Q2724,0)-1)&lt;(1-$P$2),MAX(O$64:O2724)&gt;MAX(P$64:P2723)),MAX(O$64:O2724),"")),"")</f>
        <v/>
      </c>
      <c r="Q2724" s="91" t="str">
        <f>IFERROR(IF(E2724="","",IF(O2724&lt;&gt;"",MAX(O$64:O2724)*10+1,IF(AND($F2723/INDEX($F$64:$F2724,MATCH(MAX(Q$64:Q2723),Q$64:Q2723,0)-1)&gt;(1+$O$2),MAX(O$64:O2724)&gt;MAX(P$64:P2723)),MAX(Q$64:Q2723)+1,""))),"")</f>
        <v/>
      </c>
    </row>
    <row r="2725" spans="1:17" x14ac:dyDescent="0.2">
      <c r="A2725" s="13">
        <f>HLOOKUP($E$2,历史数据!$V$3:$AE$5000,ROW(A2723),)</f>
        <v>460799</v>
      </c>
      <c r="B2725" s="41">
        <v>40553</v>
      </c>
      <c r="C2725" s="100">
        <f>IFERROR(IF(A2725&lt;&gt;0,MAX($C$4:C2724)+1,""),"")</f>
        <v>2667</v>
      </c>
      <c r="D2725" s="100"/>
      <c r="E2725" s="99">
        <f t="shared" si="246"/>
        <v>40639</v>
      </c>
      <c r="F2725" s="101">
        <f>IFERROR(VLOOKUP(E2725,历史数据!AH:AJ,3,),"")</f>
        <v>14.3612515166169</v>
      </c>
      <c r="G2725" s="101">
        <f t="shared" si="242"/>
        <v>13.54827262329119</v>
      </c>
      <c r="H2725" s="105">
        <f t="shared" si="243"/>
        <v>4.33039294306381E-4</v>
      </c>
      <c r="I2725" s="101">
        <f>IFERROR(VLOOKUP(E2725,历史数据!AH:AJ,2,),"")</f>
        <v>14.4785394146655</v>
      </c>
      <c r="J2725" s="104">
        <f t="shared" si="244"/>
        <v>6</v>
      </c>
      <c r="K2725" s="104" t="str">
        <f>IFERROR(IF(AND(J2724=$H$2*1,MAX(K$64:K2724)=MAX(L$64:L2724)),MAX(K$64:K2724)+1,""),"")</f>
        <v/>
      </c>
      <c r="L2725" s="104" t="str">
        <f>IFERROR(IF(AND($F2724/INDEX($F$64:$F2725,MATCH(MAX(M$64:M2725),M$64:M2725,0)-1)&lt;(1-$P$2),MAX(K$64:K2725)&gt;MAX(L$64:L2724)),MAX(K$64:K2725),""),"")</f>
        <v/>
      </c>
      <c r="M2725" s="104" t="str">
        <f>IFERROR(IF(E2725="","",IF(K2725&lt;&gt;"",MAX(M$64:M2724)+1,IF(AND($F2724/INDEX($F$64:$F2725,MATCH(MAX(M$64:M2724),M$64:M2724,0)-1)&gt;(1+$O$2),MAX(K$64:K2725)&gt;MAX(L$64:L2724)),MAX(M$64:M2724)+1,""))),"")</f>
        <v/>
      </c>
      <c r="N2725" s="91">
        <f t="shared" si="245"/>
        <v>6</v>
      </c>
      <c r="O2725" s="91" t="str">
        <f>IFERROR(IF(AND(N2724=$H$2*1,MAX(O$64:O2724)=MAX(P$64:P2724)),MAX(O$64:O2724)+1,""),"")</f>
        <v/>
      </c>
      <c r="P2725" s="91" t="str">
        <f>IFERROR(IF(MOD(MAX(Q$64:Q2725),10*MAX(O$64:O2725))&lt;=2,IF(AND(F2724/INDEX($F$64:$F2725,MATCH(MAX(O$64:O2725),O$64:O2725,0)-1)&lt;(1-$P$2),MAX(O$64:O2725)&gt;MAX(P$64:P2724)),MAX(O$64:O2725),""),IF(AND($F2724/INDEX($F$64:$F2725,MATCH(MAX(Q$64:Q2725),Q$64:Q2725,0)-1)&lt;(1-$P$2),MAX(O$64:O2725)&gt;MAX(P$64:P2724)),MAX(O$64:O2725),"")),"")</f>
        <v/>
      </c>
      <c r="Q2725" s="91" t="str">
        <f>IFERROR(IF(E2725="","",IF(O2725&lt;&gt;"",MAX(O$64:O2725)*10+1,IF(AND($F2724/INDEX($F$64:$F2725,MATCH(MAX(Q$64:Q2724),Q$64:Q2724,0)-1)&gt;(1+$O$2),MAX(O$64:O2725)&gt;MAX(P$64:P2724)),MAX(Q$64:Q2724)+1,""))),"")</f>
        <v/>
      </c>
    </row>
    <row r="2726" spans="1:17" x14ac:dyDescent="0.2">
      <c r="A2726" s="13">
        <f>HLOOKUP($E$2,历史数据!$V$3:$AE$5000,ROW(A2724),)</f>
        <v>199500</v>
      </c>
      <c r="B2726" s="41">
        <v>40554</v>
      </c>
      <c r="C2726" s="100">
        <f>IFERROR(IF(A2726&lt;&gt;0,MAX($C$4:C2725)+1,""),"")</f>
        <v>2668</v>
      </c>
      <c r="D2726" s="100"/>
      <c r="E2726" s="99">
        <f t="shared" si="246"/>
        <v>40640</v>
      </c>
      <c r="F2726" s="101">
        <f>IFERROR(VLOOKUP(E2726,历史数据!AH:AJ,3,),"")</f>
        <v>14.309123561928599</v>
      </c>
      <c r="G2726" s="101">
        <f t="shared" si="242"/>
        <v>13.551096220836804</v>
      </c>
      <c r="H2726" s="105">
        <f t="shared" si="243"/>
        <v>2.0841015117745165E-4</v>
      </c>
      <c r="I2726" s="101">
        <f>IFERROR(VLOOKUP(E2726,历史数据!AH:AJ,2,),"")</f>
        <v>14.465507425993399</v>
      </c>
      <c r="J2726" s="104">
        <f t="shared" si="244"/>
        <v>7</v>
      </c>
      <c r="K2726" s="104" t="str">
        <f>IFERROR(IF(AND(J2725=$H$2*1,MAX(K$64:K2725)=MAX(L$64:L2725)),MAX(K$64:K2725)+1,""),"")</f>
        <v/>
      </c>
      <c r="L2726" s="104" t="str">
        <f>IFERROR(IF(AND($F2725/INDEX($F$64:$F2726,MATCH(MAX(M$64:M2726),M$64:M2726,0)-1)&lt;(1-$P$2),MAX(K$64:K2726)&gt;MAX(L$64:L2725)),MAX(K$64:K2726),""),"")</f>
        <v/>
      </c>
      <c r="M2726" s="104" t="str">
        <f>IFERROR(IF(E2726="","",IF(K2726&lt;&gt;"",MAX(M$64:M2725)+1,IF(AND($F2725/INDEX($F$64:$F2726,MATCH(MAX(M$64:M2725),M$64:M2725,0)-1)&gt;(1+$O$2),MAX(K$64:K2726)&gt;MAX(L$64:L2725)),MAX(M$64:M2725)+1,""))),"")</f>
        <v/>
      </c>
      <c r="N2726" s="91">
        <f t="shared" si="245"/>
        <v>7</v>
      </c>
      <c r="O2726" s="91" t="str">
        <f>IFERROR(IF(AND(N2725=$H$2*1,MAX(O$64:O2725)=MAX(P$64:P2725)),MAX(O$64:O2725)+1,""),"")</f>
        <v/>
      </c>
      <c r="P2726" s="91" t="str">
        <f>IFERROR(IF(MOD(MAX(Q$64:Q2726),10*MAX(O$64:O2726))&lt;=2,IF(AND(F2725/INDEX($F$64:$F2726,MATCH(MAX(O$64:O2726),O$64:O2726,0)-1)&lt;(1-$P$2),MAX(O$64:O2726)&gt;MAX(P$64:P2725)),MAX(O$64:O2726),""),IF(AND($F2725/INDEX($F$64:$F2726,MATCH(MAX(Q$64:Q2726),Q$64:Q2726,0)-1)&lt;(1-$P$2),MAX(O$64:O2726)&gt;MAX(P$64:P2725)),MAX(O$64:O2726),"")),"")</f>
        <v/>
      </c>
      <c r="Q2726" s="91" t="str">
        <f>IFERROR(IF(E2726="","",IF(O2726&lt;&gt;"",MAX(O$64:O2726)*10+1,IF(AND($F2725/INDEX($F$64:$F2726,MATCH(MAX(Q$64:Q2725),Q$64:Q2725,0)-1)&gt;(1+$O$2),MAX(O$64:O2726)&gt;MAX(P$64:P2725)),MAX(Q$64:Q2725)+1,""))),"")</f>
        <v/>
      </c>
    </row>
    <row r="2727" spans="1:17" x14ac:dyDescent="0.2">
      <c r="A2727" s="13">
        <f>HLOOKUP($E$2,历史数据!$V$3:$AE$5000,ROW(A2725),)</f>
        <v>432122</v>
      </c>
      <c r="B2727" s="41">
        <v>40555</v>
      </c>
      <c r="C2727" s="100">
        <f>IFERROR(IF(A2727&lt;&gt;0,MAX($C$4:C2726)+1,""),"")</f>
        <v>2669</v>
      </c>
      <c r="D2727" s="100"/>
      <c r="E2727" s="99">
        <f t="shared" si="246"/>
        <v>40641</v>
      </c>
      <c r="F2727" s="101">
        <f>IFERROR(VLOOKUP(E2727,历史数据!AH:AJ,3,),"")</f>
        <v>14.465507425993399</v>
      </c>
      <c r="G2727" s="101">
        <f t="shared" si="242"/>
        <v>13.55891541404004</v>
      </c>
      <c r="H2727" s="105">
        <f t="shared" si="243"/>
        <v>5.7701554736300231E-4</v>
      </c>
      <c r="I2727" s="101">
        <f>IFERROR(VLOOKUP(E2727,历史数据!AH:AJ,2,),"")</f>
        <v>14.270027595912399</v>
      </c>
      <c r="J2727" s="104">
        <f t="shared" si="244"/>
        <v>8</v>
      </c>
      <c r="K2727" s="104" t="str">
        <f>IFERROR(IF(AND(J2726=$H$2*1,MAX(K$64:K2726)=MAX(L$64:L2726)),MAX(K$64:K2726)+1,""),"")</f>
        <v/>
      </c>
      <c r="L2727" s="104" t="str">
        <f>IFERROR(IF(AND($F2726/INDEX($F$64:$F2727,MATCH(MAX(M$64:M2727),M$64:M2727,0)-1)&lt;(1-$P$2),MAX(K$64:K2727)&gt;MAX(L$64:L2726)),MAX(K$64:K2727),""),"")</f>
        <v/>
      </c>
      <c r="M2727" s="104" t="str">
        <f>IFERROR(IF(E2727="","",IF(K2727&lt;&gt;"",MAX(M$64:M2726)+1,IF(AND($F2726/INDEX($F$64:$F2727,MATCH(MAX(M$64:M2726),M$64:M2726,0)-1)&gt;(1+$O$2),MAX(K$64:K2727)&gt;MAX(L$64:L2726)),MAX(M$64:M2726)+1,""))),"")</f>
        <v/>
      </c>
      <c r="N2727" s="91">
        <f t="shared" si="245"/>
        <v>8</v>
      </c>
      <c r="O2727" s="91" t="str">
        <f>IFERROR(IF(AND(N2726=$H$2*1,MAX(O$64:O2726)=MAX(P$64:P2726)),MAX(O$64:O2726)+1,""),"")</f>
        <v/>
      </c>
      <c r="P2727" s="91" t="str">
        <f>IFERROR(IF(MOD(MAX(Q$64:Q2727),10*MAX(O$64:O2727))&lt;=2,IF(AND(F2726/INDEX($F$64:$F2727,MATCH(MAX(O$64:O2727),O$64:O2727,0)-1)&lt;(1-$P$2),MAX(O$64:O2727)&gt;MAX(P$64:P2726)),MAX(O$64:O2727),""),IF(AND($F2726/INDEX($F$64:$F2727,MATCH(MAX(Q$64:Q2727),Q$64:Q2727,0)-1)&lt;(1-$P$2),MAX(O$64:O2727)&gt;MAX(P$64:P2726)),MAX(O$64:O2727),"")),"")</f>
        <v/>
      </c>
      <c r="Q2727" s="91" t="str">
        <f>IFERROR(IF(E2727="","",IF(O2727&lt;&gt;"",MAX(O$64:O2727)*10+1,IF(AND($F2726/INDEX($F$64:$F2727,MATCH(MAX(Q$64:Q2726),Q$64:Q2726,0)-1)&gt;(1+$O$2),MAX(O$64:O2727)&gt;MAX(P$64:P2726)),MAX(Q$64:Q2726)+1,""))),"")</f>
        <v/>
      </c>
    </row>
    <row r="2728" spans="1:17" x14ac:dyDescent="0.2">
      <c r="A2728" s="13">
        <f>HLOOKUP($E$2,历史数据!$V$3:$AE$5000,ROW(A2726),)</f>
        <v>242207</v>
      </c>
      <c r="B2728" s="41">
        <v>40556</v>
      </c>
      <c r="C2728" s="100">
        <f>IFERROR(IF(A2728&lt;&gt;0,MAX($C$4:C2727)+1,""),"")</f>
        <v>2670</v>
      </c>
      <c r="D2728" s="100"/>
      <c r="E2728" s="99">
        <f t="shared" si="246"/>
        <v>40644</v>
      </c>
      <c r="F2728" s="101">
        <f>IFERROR(VLOOKUP(E2728,历史数据!AH:AJ,3,),"")</f>
        <v>14.5176353806817</v>
      </c>
      <c r="G2728" s="101">
        <f t="shared" si="242"/>
        <v>13.568906605355293</v>
      </c>
      <c r="H2728" s="105">
        <f t="shared" si="243"/>
        <v>7.3687245698916826E-4</v>
      </c>
      <c r="I2728" s="101">
        <f>IFERROR(VLOOKUP(E2728,历史数据!AH:AJ,2,),"")</f>
        <v>14.4003474826331</v>
      </c>
      <c r="J2728" s="104">
        <f t="shared" si="244"/>
        <v>9</v>
      </c>
      <c r="K2728" s="104" t="str">
        <f>IFERROR(IF(AND(J2727=$H$2*1,MAX(K$64:K2727)=MAX(L$64:L2727)),MAX(K$64:K2727)+1,""),"")</f>
        <v/>
      </c>
      <c r="L2728" s="104" t="str">
        <f>IFERROR(IF(AND($F2727/INDEX($F$64:$F2728,MATCH(MAX(M$64:M2728),M$64:M2728,0)-1)&lt;(1-$P$2),MAX(K$64:K2728)&gt;MAX(L$64:L2727)),MAX(K$64:K2728),""),"")</f>
        <v/>
      </c>
      <c r="M2728" s="104" t="str">
        <f>IFERROR(IF(E2728="","",IF(K2728&lt;&gt;"",MAX(M$64:M2727)+1,IF(AND($F2727/INDEX($F$64:$F2728,MATCH(MAX(M$64:M2727),M$64:M2727,0)-1)&gt;(1+$O$2),MAX(K$64:K2728)&gt;MAX(L$64:L2727)),MAX(M$64:M2727)+1,""))),"")</f>
        <v/>
      </c>
      <c r="N2728" s="91">
        <f t="shared" si="245"/>
        <v>9</v>
      </c>
      <c r="O2728" s="91" t="str">
        <f>IFERROR(IF(AND(N2727=$H$2*1,MAX(O$64:O2727)=MAX(P$64:P2727)),MAX(O$64:O2727)+1,""),"")</f>
        <v/>
      </c>
      <c r="P2728" s="91" t="str">
        <f>IFERROR(IF(MOD(MAX(Q$64:Q2728),10*MAX(O$64:O2728))&lt;=2,IF(AND(F2727/INDEX($F$64:$F2728,MATCH(MAX(O$64:O2728),O$64:O2728,0)-1)&lt;(1-$P$2),MAX(O$64:O2728)&gt;MAX(P$64:P2727)),MAX(O$64:O2728),""),IF(AND($F2727/INDEX($F$64:$F2728,MATCH(MAX(Q$64:Q2728),Q$64:Q2728,0)-1)&lt;(1-$P$2),MAX(O$64:O2728)&gt;MAX(P$64:P2727)),MAX(O$64:O2728),"")),"")</f>
        <v/>
      </c>
      <c r="Q2728" s="91" t="str">
        <f>IFERROR(IF(E2728="","",IF(O2728&lt;&gt;"",MAX(O$64:O2728)*10+1,IF(AND($F2727/INDEX($F$64:$F2728,MATCH(MAX(Q$64:Q2727),Q$64:Q2727,0)-1)&gt;(1+$O$2),MAX(O$64:O2728)&gt;MAX(P$64:P2727)),MAX(Q$64:Q2727)+1,""))),"")</f>
        <v/>
      </c>
    </row>
    <row r="2729" spans="1:17" x14ac:dyDescent="0.2">
      <c r="A2729" s="13">
        <f>HLOOKUP($E$2,历史数据!$V$3:$AE$5000,ROW(A2727),)</f>
        <v>304100</v>
      </c>
      <c r="B2729" s="41">
        <v>40557</v>
      </c>
      <c r="C2729" s="100">
        <f>IFERROR(IF(A2729&lt;&gt;0,MAX($C$4:C2728)+1,""),"")</f>
        <v>2671</v>
      </c>
      <c r="D2729" s="100"/>
      <c r="E2729" s="99">
        <f t="shared" si="246"/>
        <v>40645</v>
      </c>
      <c r="F2729" s="101">
        <f>IFERROR(VLOOKUP(E2729,历史数据!AH:AJ,3,),"")</f>
        <v>14.4394434486493</v>
      </c>
      <c r="G2729" s="101">
        <f t="shared" si="242"/>
        <v>13.577377397992134</v>
      </c>
      <c r="H2729" s="105">
        <f t="shared" si="243"/>
        <v>6.2427967729528078E-4</v>
      </c>
      <c r="I2729" s="101">
        <f>IFERROR(VLOOKUP(E2729,历史数据!AH:AJ,2,),"")</f>
        <v>14.5567313466979</v>
      </c>
      <c r="J2729" s="104">
        <f t="shared" si="244"/>
        <v>10</v>
      </c>
      <c r="K2729" s="104" t="str">
        <f>IFERROR(IF(AND(J2728=$H$2*1,MAX(K$64:K2728)=MAX(L$64:L2728)),MAX(K$64:K2728)+1,""),"")</f>
        <v/>
      </c>
      <c r="L2729" s="104" t="str">
        <f>IFERROR(IF(AND($F2728/INDEX($F$64:$F2729,MATCH(MAX(M$64:M2729),M$64:M2729,0)-1)&lt;(1-$P$2),MAX(K$64:K2729)&gt;MAX(L$64:L2728)),MAX(K$64:K2729),""),"")</f>
        <v/>
      </c>
      <c r="M2729" s="104" t="str">
        <f>IFERROR(IF(E2729="","",IF(K2729&lt;&gt;"",MAX(M$64:M2728)+1,IF(AND($F2728/INDEX($F$64:$F2729,MATCH(MAX(M$64:M2728),M$64:M2728,0)-1)&gt;(1+$O$2),MAX(K$64:K2729)&gt;MAX(L$64:L2728)),MAX(M$64:M2728)+1,""))),"")</f>
        <v/>
      </c>
      <c r="N2729" s="91">
        <f t="shared" si="245"/>
        <v>10</v>
      </c>
      <c r="O2729" s="91" t="str">
        <f>IFERROR(IF(AND(N2728=$H$2*1,MAX(O$64:O2728)=MAX(P$64:P2728)),MAX(O$64:O2728)+1,""),"")</f>
        <v/>
      </c>
      <c r="P2729" s="91" t="str">
        <f>IFERROR(IF(MOD(MAX(Q$64:Q2729),10*MAX(O$64:O2729))&lt;=2,IF(AND(F2728/INDEX($F$64:$F2729,MATCH(MAX(O$64:O2729),O$64:O2729,0)-1)&lt;(1-$P$2),MAX(O$64:O2729)&gt;MAX(P$64:P2728)),MAX(O$64:O2729),""),IF(AND($F2728/INDEX($F$64:$F2729,MATCH(MAX(Q$64:Q2729),Q$64:Q2729,0)-1)&lt;(1-$P$2),MAX(O$64:O2729)&gt;MAX(P$64:P2728)),MAX(O$64:O2729),"")),"")</f>
        <v/>
      </c>
      <c r="Q2729" s="91" t="str">
        <f>IFERROR(IF(E2729="","",IF(O2729&lt;&gt;"",MAX(O$64:O2729)*10+1,IF(AND($F2728/INDEX($F$64:$F2729,MATCH(MAX(Q$64:Q2728),Q$64:Q2728,0)-1)&gt;(1+$O$2),MAX(O$64:O2729)&gt;MAX(P$64:P2728)),MAX(Q$64:Q2728)+1,""))),"")</f>
        <v/>
      </c>
    </row>
    <row r="2730" spans="1:17" x14ac:dyDescent="0.2">
      <c r="A2730" s="13">
        <f>HLOOKUP($E$2,历史数据!$V$3:$AE$5000,ROW(A2728),)</f>
        <v>513500</v>
      </c>
      <c r="B2730" s="41">
        <v>40560</v>
      </c>
      <c r="C2730" s="100">
        <f>IFERROR(IF(A2730&lt;&gt;0,MAX($C$4:C2729)+1,""),"")</f>
        <v>2672</v>
      </c>
      <c r="D2730" s="100"/>
      <c r="E2730" s="99">
        <f t="shared" si="246"/>
        <v>40646</v>
      </c>
      <c r="F2730" s="101">
        <f>IFERROR(VLOOKUP(E2730,历史数据!AH:AJ,3,),"")</f>
        <v>14.374283505289</v>
      </c>
      <c r="G2730" s="101">
        <f t="shared" si="242"/>
        <v>13.585196591195375</v>
      </c>
      <c r="H2730" s="105">
        <f t="shared" si="243"/>
        <v>5.7589864183915651E-4</v>
      </c>
      <c r="I2730" s="101">
        <f>IFERROR(VLOOKUP(E2730,历史数据!AH:AJ,2,),"")</f>
        <v>14.4394434486493</v>
      </c>
      <c r="J2730" s="104">
        <f t="shared" si="244"/>
        <v>11</v>
      </c>
      <c r="K2730" s="104" t="str">
        <f>IFERROR(IF(AND(J2729=$H$2*1,MAX(K$64:K2729)=MAX(L$64:L2729)),MAX(K$64:K2729)+1,""),"")</f>
        <v/>
      </c>
      <c r="L2730" s="104" t="str">
        <f>IFERROR(IF(AND($F2729/INDEX($F$64:$F2730,MATCH(MAX(M$64:M2730),M$64:M2730,0)-1)&lt;(1-$P$2),MAX(K$64:K2730)&gt;MAX(L$64:L2729)),MAX(K$64:K2730),""),"")</f>
        <v/>
      </c>
      <c r="M2730" s="104" t="str">
        <f>IFERROR(IF(E2730="","",IF(K2730&lt;&gt;"",MAX(M$64:M2729)+1,IF(AND($F2729/INDEX($F$64:$F2730,MATCH(MAX(M$64:M2729),M$64:M2729,0)-1)&gt;(1+$O$2),MAX(K$64:K2730)&gt;MAX(L$64:L2729)),MAX(M$64:M2729)+1,""))),"")</f>
        <v/>
      </c>
      <c r="N2730" s="91">
        <f t="shared" si="245"/>
        <v>11</v>
      </c>
      <c r="O2730" s="91" t="str">
        <f>IFERROR(IF(AND(N2729=$H$2*1,MAX(O$64:O2729)=MAX(P$64:P2729)),MAX(O$64:O2729)+1,""),"")</f>
        <v/>
      </c>
      <c r="P2730" s="91" t="str">
        <f>IFERROR(IF(MOD(MAX(Q$64:Q2730),10*MAX(O$64:O2730))&lt;=2,IF(AND(F2729/INDEX($F$64:$F2730,MATCH(MAX(O$64:O2730),O$64:O2730,0)-1)&lt;(1-$P$2),MAX(O$64:O2730)&gt;MAX(P$64:P2729)),MAX(O$64:O2730),""),IF(AND($F2729/INDEX($F$64:$F2730,MATCH(MAX(Q$64:Q2730),Q$64:Q2730,0)-1)&lt;(1-$P$2),MAX(O$64:O2730)&gt;MAX(P$64:P2729)),MAX(O$64:O2730),"")),"")</f>
        <v/>
      </c>
      <c r="Q2730" s="91" t="str">
        <f>IFERROR(IF(E2730="","",IF(O2730&lt;&gt;"",MAX(O$64:O2730)*10+1,IF(AND($F2729/INDEX($F$64:$F2730,MATCH(MAX(Q$64:Q2729),Q$64:Q2729,0)-1)&gt;(1+$O$2),MAX(O$64:O2730)&gt;MAX(P$64:P2729)),MAX(Q$64:Q2729)+1,""))),"")</f>
        <v/>
      </c>
    </row>
    <row r="2731" spans="1:17" x14ac:dyDescent="0.2">
      <c r="A2731" s="13">
        <f>HLOOKUP($E$2,历史数据!$V$3:$AE$5000,ROW(A2729),)</f>
        <v>292900</v>
      </c>
      <c r="B2731" s="41">
        <v>40561</v>
      </c>
      <c r="C2731" s="100">
        <f>IFERROR(IF(A2731&lt;&gt;0,MAX($C$4:C2730)+1,""),"")</f>
        <v>2673</v>
      </c>
      <c r="D2731" s="100"/>
      <c r="E2731" s="99">
        <f t="shared" si="246"/>
        <v>40647</v>
      </c>
      <c r="F2731" s="101">
        <f>IFERROR(VLOOKUP(E2731,历史数据!AH:AJ,3,),"")</f>
        <v>14.230931629896199</v>
      </c>
      <c r="G2731" s="101">
        <f t="shared" si="242"/>
        <v>13.592581384776214</v>
      </c>
      <c r="H2731" s="105">
        <f t="shared" si="243"/>
        <v>5.4359121940317223E-4</v>
      </c>
      <c r="I2731" s="101">
        <f>IFERROR(VLOOKUP(E2731,历史数据!AH:AJ,2,),"")</f>
        <v>14.270027595912399</v>
      </c>
      <c r="J2731" s="104">
        <f t="shared" si="244"/>
        <v>12</v>
      </c>
      <c r="K2731" s="104" t="str">
        <f>IFERROR(IF(AND(J2730=$H$2*1,MAX(K$64:K2730)=MAX(L$64:L2730)),MAX(K$64:K2730)+1,""),"")</f>
        <v/>
      </c>
      <c r="L2731" s="104" t="str">
        <f>IFERROR(IF(AND($F2730/INDEX($F$64:$F2731,MATCH(MAX(M$64:M2731),M$64:M2731,0)-1)&lt;(1-$P$2),MAX(K$64:K2731)&gt;MAX(L$64:L2730)),MAX(K$64:K2731),""),"")</f>
        <v/>
      </c>
      <c r="M2731" s="104" t="str">
        <f>IFERROR(IF(E2731="","",IF(K2731&lt;&gt;"",MAX(M$64:M2730)+1,IF(AND($F2730/INDEX($F$64:$F2731,MATCH(MAX(M$64:M2730),M$64:M2730,0)-1)&gt;(1+$O$2),MAX(K$64:K2731)&gt;MAX(L$64:L2730)),MAX(M$64:M2730)+1,""))),"")</f>
        <v/>
      </c>
      <c r="N2731" s="91">
        <f t="shared" si="245"/>
        <v>12</v>
      </c>
      <c r="O2731" s="91" t="str">
        <f>IFERROR(IF(AND(N2730=$H$2*1,MAX(O$64:O2730)=MAX(P$64:P2730)),MAX(O$64:O2730)+1,""),"")</f>
        <v/>
      </c>
      <c r="P2731" s="91" t="str">
        <f>IFERROR(IF(MOD(MAX(Q$64:Q2731),10*MAX(O$64:O2731))&lt;=2,IF(AND(F2730/INDEX($F$64:$F2731,MATCH(MAX(O$64:O2731),O$64:O2731,0)-1)&lt;(1-$P$2),MAX(O$64:O2731)&gt;MAX(P$64:P2730)),MAX(O$64:O2731),""),IF(AND($F2730/INDEX($F$64:$F2731,MATCH(MAX(Q$64:Q2731),Q$64:Q2731,0)-1)&lt;(1-$P$2),MAX(O$64:O2731)&gt;MAX(P$64:P2730)),MAX(O$64:O2731),"")),"")</f>
        <v/>
      </c>
      <c r="Q2731" s="91" t="str">
        <f>IFERROR(IF(E2731="","",IF(O2731&lt;&gt;"",MAX(O$64:O2731)*10+1,IF(AND($F2730/INDEX($F$64:$F2731,MATCH(MAX(Q$64:Q2730),Q$64:Q2730,0)-1)&gt;(1+$O$2),MAX(O$64:O2731)&gt;MAX(P$64:P2730)),MAX(Q$64:Q2730)+1,""))),"")</f>
        <v/>
      </c>
    </row>
    <row r="2732" spans="1:17" x14ac:dyDescent="0.2">
      <c r="A2732" s="13">
        <f>HLOOKUP($E$2,历史数据!$V$3:$AE$5000,ROW(A2730),)</f>
        <v>345820</v>
      </c>
      <c r="B2732" s="41">
        <v>40562</v>
      </c>
      <c r="C2732" s="100">
        <f>IFERROR(IF(A2732&lt;&gt;0,MAX($C$4:C2731)+1,""),"")</f>
        <v>2674</v>
      </c>
      <c r="D2732" s="100"/>
      <c r="E2732" s="99">
        <f t="shared" si="246"/>
        <v>40648</v>
      </c>
      <c r="F2732" s="101">
        <f>IFERROR(VLOOKUP(E2732,历史数据!AH:AJ,3,),"")</f>
        <v>14.2048676525521</v>
      </c>
      <c r="G2732" s="101">
        <f t="shared" si="242"/>
        <v>13.599314578923444</v>
      </c>
      <c r="H2732" s="105">
        <f t="shared" si="243"/>
        <v>4.9535801601097162E-4</v>
      </c>
      <c r="I2732" s="101">
        <f>IFERROR(VLOOKUP(E2732,历史数据!AH:AJ,2,),"")</f>
        <v>14.0745477658315</v>
      </c>
      <c r="J2732" s="104">
        <f t="shared" si="244"/>
        <v>13</v>
      </c>
      <c r="K2732" s="104" t="str">
        <f>IFERROR(IF(AND(J2731=$H$2*1,MAX(K$64:K2731)=MAX(L$64:L2731)),MAX(K$64:K2731)+1,""),"")</f>
        <v/>
      </c>
      <c r="L2732" s="104" t="str">
        <f>IFERROR(IF(AND($F2731/INDEX($F$64:$F2732,MATCH(MAX(M$64:M2732),M$64:M2732,0)-1)&lt;(1-$P$2),MAX(K$64:K2732)&gt;MAX(L$64:L2731)),MAX(K$64:K2732),""),"")</f>
        <v/>
      </c>
      <c r="M2732" s="104" t="str">
        <f>IFERROR(IF(E2732="","",IF(K2732&lt;&gt;"",MAX(M$64:M2731)+1,IF(AND($F2731/INDEX($F$64:$F2732,MATCH(MAX(M$64:M2731),M$64:M2731,0)-1)&gt;(1+$O$2),MAX(K$64:K2732)&gt;MAX(L$64:L2731)),MAX(M$64:M2731)+1,""))),"")</f>
        <v/>
      </c>
      <c r="N2732" s="91">
        <f t="shared" si="245"/>
        <v>13</v>
      </c>
      <c r="O2732" s="91" t="str">
        <f>IFERROR(IF(AND(N2731=$H$2*1,MAX(O$64:O2731)=MAX(P$64:P2731)),MAX(O$64:O2731)+1,""),"")</f>
        <v/>
      </c>
      <c r="P2732" s="91" t="str">
        <f>IFERROR(IF(MOD(MAX(Q$64:Q2732),10*MAX(O$64:O2732))&lt;=2,IF(AND(F2731/INDEX($F$64:$F2732,MATCH(MAX(O$64:O2732),O$64:O2732,0)-1)&lt;(1-$P$2),MAX(O$64:O2732)&gt;MAX(P$64:P2731)),MAX(O$64:O2732),""),IF(AND($F2731/INDEX($F$64:$F2732,MATCH(MAX(Q$64:Q2732),Q$64:Q2732,0)-1)&lt;(1-$P$2),MAX(O$64:O2732)&gt;MAX(P$64:P2731)),MAX(O$64:O2732),"")),"")</f>
        <v/>
      </c>
      <c r="Q2732" s="91" t="str">
        <f>IFERROR(IF(E2732="","",IF(O2732&lt;&gt;"",MAX(O$64:O2732)*10+1,IF(AND($F2731/INDEX($F$64:$F2732,MATCH(MAX(Q$64:Q2731),Q$64:Q2731,0)-1)&gt;(1+$O$2),MAX(O$64:O2732)&gt;MAX(P$64:P2731)),MAX(Q$64:Q2731)+1,""))),"")</f>
        <v/>
      </c>
    </row>
    <row r="2733" spans="1:17" x14ac:dyDescent="0.2">
      <c r="A2733" s="13">
        <f>HLOOKUP($E$2,历史数据!$V$3:$AE$5000,ROW(A2731),)</f>
        <v>224599</v>
      </c>
      <c r="B2733" s="41">
        <v>40563</v>
      </c>
      <c r="C2733" s="100">
        <f>IFERROR(IF(A2733&lt;&gt;0,MAX($C$4:C2732)+1,""),"")</f>
        <v>2675</v>
      </c>
      <c r="D2733" s="100"/>
      <c r="E2733" s="99">
        <f t="shared" si="246"/>
        <v>40651</v>
      </c>
      <c r="F2733" s="101">
        <f>IFERROR(VLOOKUP(E2733,历史数据!AH:AJ,3,),"")</f>
        <v>14.5176353806817</v>
      </c>
      <c r="G2733" s="101">
        <f t="shared" si="242"/>
        <v>13.613215366840313</v>
      </c>
      <c r="H2733" s="105">
        <f t="shared" si="243"/>
        <v>1.0221682744520066E-3</v>
      </c>
      <c r="I2733" s="101">
        <f>IFERROR(VLOOKUP(E2733,历史数据!AH:AJ,2,),"")</f>
        <v>14.230931629896199</v>
      </c>
      <c r="J2733" s="104">
        <f t="shared" si="244"/>
        <v>14</v>
      </c>
      <c r="K2733" s="104" t="str">
        <f>IFERROR(IF(AND(J2732=$H$2*1,MAX(K$64:K2732)=MAX(L$64:L2732)),MAX(K$64:K2732)+1,""),"")</f>
        <v/>
      </c>
      <c r="L2733" s="104" t="str">
        <f>IFERROR(IF(AND($F2732/INDEX($F$64:$F2733,MATCH(MAX(M$64:M2733),M$64:M2733,0)-1)&lt;(1-$P$2),MAX(K$64:K2733)&gt;MAX(L$64:L2732)),MAX(K$64:K2733),""),"")</f>
        <v/>
      </c>
      <c r="M2733" s="104" t="str">
        <f>IFERROR(IF(E2733="","",IF(K2733&lt;&gt;"",MAX(M$64:M2732)+1,IF(AND($F2732/INDEX($F$64:$F2733,MATCH(MAX(M$64:M2732),M$64:M2732,0)-1)&gt;(1+$O$2),MAX(K$64:K2733)&gt;MAX(L$64:L2732)),MAX(M$64:M2732)+1,""))),"")</f>
        <v/>
      </c>
      <c r="N2733" s="91">
        <f t="shared" si="245"/>
        <v>14</v>
      </c>
      <c r="O2733" s="91" t="str">
        <f>IFERROR(IF(AND(N2732=$H$2*1,MAX(O$64:O2732)=MAX(P$64:P2732)),MAX(O$64:O2732)+1,""),"")</f>
        <v/>
      </c>
      <c r="P2733" s="91" t="str">
        <f>IFERROR(IF(MOD(MAX(Q$64:Q2733),10*MAX(O$64:O2733))&lt;=2,IF(AND(F2732/INDEX($F$64:$F2733,MATCH(MAX(O$64:O2733),O$64:O2733,0)-1)&lt;(1-$P$2),MAX(O$64:O2733)&gt;MAX(P$64:P2732)),MAX(O$64:O2733),""),IF(AND($F2732/INDEX($F$64:$F2733,MATCH(MAX(Q$64:Q2733),Q$64:Q2733,0)-1)&lt;(1-$P$2),MAX(O$64:O2733)&gt;MAX(P$64:P2732)),MAX(O$64:O2733),"")),"")</f>
        <v/>
      </c>
      <c r="Q2733" s="91" t="str">
        <f>IFERROR(IF(E2733="","",IF(O2733&lt;&gt;"",MAX(O$64:O2733)*10+1,IF(AND($F2732/INDEX($F$64:$F2733,MATCH(MAX(Q$64:Q2732),Q$64:Q2732,0)-1)&gt;(1+$O$2),MAX(O$64:O2733)&gt;MAX(P$64:P2732)),MAX(Q$64:Q2732)+1,""))),"")</f>
        <v/>
      </c>
    </row>
    <row r="2734" spans="1:17" x14ac:dyDescent="0.2">
      <c r="A2734" s="13">
        <f>HLOOKUP($E$2,历史数据!$V$3:$AE$5000,ROW(A2732),)</f>
        <v>206716</v>
      </c>
      <c r="B2734" s="41">
        <v>40564</v>
      </c>
      <c r="C2734" s="100">
        <f>IFERROR(IF(A2734&lt;&gt;0,MAX($C$4:C2733)+1,""),"")</f>
        <v>2676</v>
      </c>
      <c r="D2734" s="100"/>
      <c r="E2734" s="99">
        <f t="shared" si="246"/>
        <v>40652</v>
      </c>
      <c r="F2734" s="101">
        <f>IFERROR(VLOOKUP(E2734,历史数据!AH:AJ,3,),"")</f>
        <v>14.3612515166169</v>
      </c>
      <c r="G2734" s="101">
        <f t="shared" si="242"/>
        <v>13.625161356456374</v>
      </c>
      <c r="H2734" s="105">
        <f t="shared" si="243"/>
        <v>8.7752887867775797E-4</v>
      </c>
      <c r="I2734" s="101">
        <f>IFERROR(VLOOKUP(E2734,历史数据!AH:AJ,2,),"")</f>
        <v>14.504603392009599</v>
      </c>
      <c r="J2734" s="104">
        <f t="shared" si="244"/>
        <v>15</v>
      </c>
      <c r="K2734" s="104" t="str">
        <f>IFERROR(IF(AND(J2733=$H$2*1,MAX(K$64:K2733)=MAX(L$64:L2733)),MAX(K$64:K2733)+1,""),"")</f>
        <v/>
      </c>
      <c r="L2734" s="104" t="str">
        <f>IFERROR(IF(AND($F2733/INDEX($F$64:$F2734,MATCH(MAX(M$64:M2734),M$64:M2734,0)-1)&lt;(1-$P$2),MAX(K$64:K2734)&gt;MAX(L$64:L2733)),MAX(K$64:K2734),""),"")</f>
        <v/>
      </c>
      <c r="M2734" s="104" t="str">
        <f>IFERROR(IF(E2734="","",IF(K2734&lt;&gt;"",MAX(M$64:M2733)+1,IF(AND($F2733/INDEX($F$64:$F2734,MATCH(MAX(M$64:M2733),M$64:M2733,0)-1)&gt;(1+$O$2),MAX(K$64:K2734)&gt;MAX(L$64:L2733)),MAX(M$64:M2733)+1,""))),"")</f>
        <v/>
      </c>
      <c r="N2734" s="91">
        <f t="shared" si="245"/>
        <v>15</v>
      </c>
      <c r="O2734" s="91" t="str">
        <f>IFERROR(IF(AND(N2733=$H$2*1,MAX(O$64:O2733)=MAX(P$64:P2733)),MAX(O$64:O2733)+1,""),"")</f>
        <v/>
      </c>
      <c r="P2734" s="91" t="str">
        <f>IFERROR(IF(MOD(MAX(Q$64:Q2734),10*MAX(O$64:O2734))&lt;=2,IF(AND(F2733/INDEX($F$64:$F2734,MATCH(MAX(O$64:O2734),O$64:O2734,0)-1)&lt;(1-$P$2),MAX(O$64:O2734)&gt;MAX(P$64:P2733)),MAX(O$64:O2734),""),IF(AND($F2733/INDEX($F$64:$F2734,MATCH(MAX(Q$64:Q2734),Q$64:Q2734,0)-1)&lt;(1-$P$2),MAX(O$64:O2734)&gt;MAX(P$64:P2733)),MAX(O$64:O2734),"")),"")</f>
        <v/>
      </c>
      <c r="Q2734" s="91" t="str">
        <f>IFERROR(IF(E2734="","",IF(O2734&lt;&gt;"",MAX(O$64:O2734)*10+1,IF(AND($F2733/INDEX($F$64:$F2734,MATCH(MAX(Q$64:Q2733),Q$64:Q2733,0)-1)&gt;(1+$O$2),MAX(O$64:O2734)&gt;MAX(P$64:P2733)),MAX(Q$64:Q2733)+1,""))),"")</f>
        <v/>
      </c>
    </row>
    <row r="2735" spans="1:17" x14ac:dyDescent="0.2">
      <c r="A2735" s="13">
        <f>HLOOKUP($E$2,历史数据!$V$3:$AE$5000,ROW(A2733),)</f>
        <v>155539</v>
      </c>
      <c r="B2735" s="41">
        <v>40567</v>
      </c>
      <c r="C2735" s="100">
        <f>IFERROR(IF(A2735&lt;&gt;0,MAX($C$4:C2734)+1,""),"")</f>
        <v>2677</v>
      </c>
      <c r="D2735" s="100"/>
      <c r="E2735" s="99">
        <f t="shared" si="246"/>
        <v>40653</v>
      </c>
      <c r="F2735" s="101">
        <f>IFERROR(VLOOKUP(E2735,历史数据!AH:AJ,3,),"")</f>
        <v>14.8043391314672</v>
      </c>
      <c r="G2735" s="101">
        <f t="shared" si="242"/>
        <v>13.648618936066095</v>
      </c>
      <c r="H2735" s="105">
        <f t="shared" si="243"/>
        <v>1.7216368302754859E-3</v>
      </c>
      <c r="I2735" s="101">
        <f>IFERROR(VLOOKUP(E2735,历史数据!AH:AJ,2,),"")</f>
        <v>14.465507425993399</v>
      </c>
      <c r="J2735" s="104">
        <f t="shared" si="244"/>
        <v>16</v>
      </c>
      <c r="K2735" s="104" t="str">
        <f>IFERROR(IF(AND(J2734=$H$2*1,MAX(K$64:K2734)=MAX(L$64:L2734)),MAX(K$64:K2734)+1,""),"")</f>
        <v/>
      </c>
      <c r="L2735" s="104" t="str">
        <f>IFERROR(IF(AND($F2734/INDEX($F$64:$F2735,MATCH(MAX(M$64:M2735),M$64:M2735,0)-1)&lt;(1-$P$2),MAX(K$64:K2735)&gt;MAX(L$64:L2734)),MAX(K$64:K2735),""),"")</f>
        <v/>
      </c>
      <c r="M2735" s="104" t="str">
        <f>IFERROR(IF(E2735="","",IF(K2735&lt;&gt;"",MAX(M$64:M2734)+1,IF(AND($F2734/INDEX($F$64:$F2735,MATCH(MAX(M$64:M2734),M$64:M2734,0)-1)&gt;(1+$O$2),MAX(K$64:K2735)&gt;MAX(L$64:L2734)),MAX(M$64:M2734)+1,""))),"")</f>
        <v/>
      </c>
      <c r="N2735" s="91">
        <f t="shared" si="245"/>
        <v>16</v>
      </c>
      <c r="O2735" s="91" t="str">
        <f>IFERROR(IF(AND(N2734=$H$2*1,MAX(O$64:O2734)=MAX(P$64:P2734)),MAX(O$64:O2734)+1,""),"")</f>
        <v/>
      </c>
      <c r="P2735" s="91" t="str">
        <f>IFERROR(IF(MOD(MAX(Q$64:Q2735),10*MAX(O$64:O2735))&lt;=2,IF(AND(F2734/INDEX($F$64:$F2735,MATCH(MAX(O$64:O2735),O$64:O2735,0)-1)&lt;(1-$P$2),MAX(O$64:O2735)&gt;MAX(P$64:P2734)),MAX(O$64:O2735),""),IF(AND($F2734/INDEX($F$64:$F2735,MATCH(MAX(Q$64:Q2735),Q$64:Q2735,0)-1)&lt;(1-$P$2),MAX(O$64:O2735)&gt;MAX(P$64:P2734)),MAX(O$64:O2735),"")),"")</f>
        <v/>
      </c>
      <c r="Q2735" s="91" t="str">
        <f>IFERROR(IF(E2735="","",IF(O2735&lt;&gt;"",MAX(O$64:O2735)*10+1,IF(AND($F2734/INDEX($F$64:$F2735,MATCH(MAX(Q$64:Q2734),Q$64:Q2734,0)-1)&gt;(1+$O$2),MAX(O$64:O2735)&gt;MAX(P$64:P2734)),MAX(Q$64:Q2734)+1,""))),"")</f>
        <v/>
      </c>
    </row>
    <row r="2736" spans="1:17" x14ac:dyDescent="0.2">
      <c r="A2736" s="13">
        <f>HLOOKUP($E$2,历史数据!$V$3:$AE$5000,ROW(A2734),)</f>
        <v>208009</v>
      </c>
      <c r="B2736" s="41">
        <v>40568</v>
      </c>
      <c r="C2736" s="100">
        <f>IFERROR(IF(A2736&lt;&gt;0,MAX($C$4:C2735)+1,""),"")</f>
        <v>2678</v>
      </c>
      <c r="D2736" s="100"/>
      <c r="E2736" s="99">
        <f t="shared" si="246"/>
        <v>40654</v>
      </c>
      <c r="F2736" s="101">
        <f>IFERROR(VLOOKUP(E2736,历史数据!AH:AJ,3,),"")</f>
        <v>14.543699358025799</v>
      </c>
      <c r="G2736" s="101">
        <f t="shared" si="242"/>
        <v>13.678809709823048</v>
      </c>
      <c r="H2736" s="105">
        <f t="shared" si="243"/>
        <v>2.2120021006062363E-3</v>
      </c>
      <c r="I2736" s="101">
        <f>IFERROR(VLOOKUP(E2736,历史数据!AH:AJ,2,),"")</f>
        <v>14.660987256074399</v>
      </c>
      <c r="J2736" s="104">
        <f t="shared" si="244"/>
        <v>17</v>
      </c>
      <c r="K2736" s="104" t="str">
        <f>IFERROR(IF(AND(J2735=$H$2*1,MAX(K$64:K2735)=MAX(L$64:L2735)),MAX(K$64:K2735)+1,""),"")</f>
        <v/>
      </c>
      <c r="L2736" s="104" t="str">
        <f>IFERROR(IF(AND($F2735/INDEX($F$64:$F2736,MATCH(MAX(M$64:M2736),M$64:M2736,0)-1)&lt;(1-$P$2),MAX(K$64:K2736)&gt;MAX(L$64:L2735)),MAX(K$64:K2736),""),"")</f>
        <v/>
      </c>
      <c r="M2736" s="104" t="str">
        <f>IFERROR(IF(E2736="","",IF(K2736&lt;&gt;"",MAX(M$64:M2735)+1,IF(AND($F2735/INDEX($F$64:$F2736,MATCH(MAX(M$64:M2735),M$64:M2735,0)-1)&gt;(1+$O$2),MAX(K$64:K2736)&gt;MAX(L$64:L2735)),MAX(M$64:M2735)+1,""))),"")</f>
        <v/>
      </c>
      <c r="N2736" s="91">
        <f t="shared" si="245"/>
        <v>17</v>
      </c>
      <c r="O2736" s="91" t="str">
        <f>IFERROR(IF(AND(N2735=$H$2*1,MAX(O$64:O2735)=MAX(P$64:P2735)),MAX(O$64:O2735)+1,""),"")</f>
        <v/>
      </c>
      <c r="P2736" s="91" t="str">
        <f>IFERROR(IF(MOD(MAX(Q$64:Q2736),10*MAX(O$64:O2736))&lt;=2,IF(AND(F2735/INDEX($F$64:$F2736,MATCH(MAX(O$64:O2736),O$64:O2736,0)-1)&lt;(1-$P$2),MAX(O$64:O2736)&gt;MAX(P$64:P2735)),MAX(O$64:O2736),""),IF(AND($F2735/INDEX($F$64:$F2736,MATCH(MAX(Q$64:Q2736),Q$64:Q2736,0)-1)&lt;(1-$P$2),MAX(O$64:O2736)&gt;MAX(P$64:P2735)),MAX(O$64:O2736),"")),"")</f>
        <v/>
      </c>
      <c r="Q2736" s="91" t="str">
        <f>IFERROR(IF(E2736="","",IF(O2736&lt;&gt;"",MAX(O$64:O2736)*10+1,IF(AND($F2735/INDEX($F$64:$F2736,MATCH(MAX(Q$64:Q2735),Q$64:Q2735,0)-1)&gt;(1+$O$2),MAX(O$64:O2736)&gt;MAX(P$64:P2735)),MAX(Q$64:Q2735)+1,""))),"")</f>
        <v/>
      </c>
    </row>
    <row r="2737" spans="1:17" x14ac:dyDescent="0.2">
      <c r="A2737" s="13">
        <f>HLOOKUP($E$2,历史数据!$V$3:$AE$5000,ROW(A2735),)</f>
        <v>148054</v>
      </c>
      <c r="B2737" s="41">
        <v>40569</v>
      </c>
      <c r="C2737" s="100">
        <f>IFERROR(IF(A2737&lt;&gt;0,MAX($C$4:C2736)+1,""),"")</f>
        <v>2679</v>
      </c>
      <c r="D2737" s="100"/>
      <c r="E2737" s="99">
        <f t="shared" si="246"/>
        <v>40655</v>
      </c>
      <c r="F2737" s="101">
        <f>IFERROR(VLOOKUP(E2737,历史数据!AH:AJ,3,),"")</f>
        <v>14.621891290058199</v>
      </c>
      <c r="G2737" s="101">
        <f t="shared" si="242"/>
        <v>13.709652083013603</v>
      </c>
      <c r="H2737" s="105">
        <f t="shared" si="243"/>
        <v>2.2547556289496118E-3</v>
      </c>
      <c r="I2737" s="101">
        <f>IFERROR(VLOOKUP(E2737,历史数据!AH:AJ,2,),"")</f>
        <v>14.504603392009599</v>
      </c>
      <c r="J2737" s="104">
        <f t="shared" si="244"/>
        <v>18</v>
      </c>
      <c r="K2737" s="104" t="str">
        <f>IFERROR(IF(AND(J2736=$H$2*1,MAX(K$64:K2736)=MAX(L$64:L2736)),MAX(K$64:K2736)+1,""),"")</f>
        <v/>
      </c>
      <c r="L2737" s="104" t="str">
        <f>IFERROR(IF(AND($F2736/INDEX($F$64:$F2737,MATCH(MAX(M$64:M2737),M$64:M2737,0)-1)&lt;(1-$P$2),MAX(K$64:K2737)&gt;MAX(L$64:L2736)),MAX(K$64:K2737),""),"")</f>
        <v/>
      </c>
      <c r="M2737" s="104" t="str">
        <f>IFERROR(IF(E2737="","",IF(K2737&lt;&gt;"",MAX(M$64:M2736)+1,IF(AND($F2736/INDEX($F$64:$F2737,MATCH(MAX(M$64:M2736),M$64:M2736,0)-1)&gt;(1+$O$2),MAX(K$64:K2737)&gt;MAX(L$64:L2736)),MAX(M$64:M2736)+1,""))),"")</f>
        <v/>
      </c>
      <c r="N2737" s="91">
        <f t="shared" si="245"/>
        <v>18</v>
      </c>
      <c r="O2737" s="91" t="str">
        <f>IFERROR(IF(AND(N2736=$H$2*1,MAX(O$64:O2736)=MAX(P$64:P2736)),MAX(O$64:O2736)+1,""),"")</f>
        <v/>
      </c>
      <c r="P2737" s="91" t="str">
        <f>IFERROR(IF(MOD(MAX(Q$64:Q2737),10*MAX(O$64:O2737))&lt;=2,IF(AND(F2736/INDEX($F$64:$F2737,MATCH(MAX(O$64:O2737),O$64:O2737,0)-1)&lt;(1-$P$2),MAX(O$64:O2737)&gt;MAX(P$64:P2736)),MAX(O$64:O2737),""),IF(AND($F2736/INDEX($F$64:$F2737,MATCH(MAX(Q$64:Q2737),Q$64:Q2737,0)-1)&lt;(1-$P$2),MAX(O$64:O2737)&gt;MAX(P$64:P2736)),MAX(O$64:O2737),"")),"")</f>
        <v/>
      </c>
      <c r="Q2737" s="91" t="str">
        <f>IFERROR(IF(E2737="","",IF(O2737&lt;&gt;"",MAX(O$64:O2737)*10+1,IF(AND($F2736/INDEX($F$64:$F2737,MATCH(MAX(Q$64:Q2736),Q$64:Q2736,0)-1)&gt;(1+$O$2),MAX(O$64:O2737)&gt;MAX(P$64:P2736)),MAX(Q$64:Q2736)+1,""))),"")</f>
        <v/>
      </c>
    </row>
    <row r="2738" spans="1:17" x14ac:dyDescent="0.2">
      <c r="A2738" s="13">
        <f>HLOOKUP($E$2,历史数据!$V$3:$AE$5000,ROW(A2736),)</f>
        <v>128519</v>
      </c>
      <c r="B2738" s="41">
        <v>40570</v>
      </c>
      <c r="C2738" s="100">
        <f>IFERROR(IF(A2738&lt;&gt;0,MAX($C$4:C2737)+1,""),"")</f>
        <v>2680</v>
      </c>
      <c r="D2738" s="100"/>
      <c r="E2738" s="99">
        <f t="shared" si="246"/>
        <v>40658</v>
      </c>
      <c r="F2738" s="101">
        <f>IFERROR(VLOOKUP(E2738,历史数据!AH:AJ,3,),"")</f>
        <v>14.230931629896199</v>
      </c>
      <c r="G2738" s="101">
        <f t="shared" si="242"/>
        <v>13.730068865266508</v>
      </c>
      <c r="H2738" s="105">
        <f t="shared" si="243"/>
        <v>1.4892268694550737E-3</v>
      </c>
      <c r="I2738" s="101">
        <f>IFERROR(VLOOKUP(E2738,历史数据!AH:AJ,2,),"")</f>
        <v>14.504603392009599</v>
      </c>
      <c r="J2738" s="104">
        <f t="shared" si="244"/>
        <v>19</v>
      </c>
      <c r="K2738" s="104" t="str">
        <f>IFERROR(IF(AND(J2737=$H$2*1,MAX(K$64:K2737)=MAX(L$64:L2737)),MAX(K$64:K2737)+1,""),"")</f>
        <v/>
      </c>
      <c r="L2738" s="104" t="str">
        <f>IFERROR(IF(AND($F2737/INDEX($F$64:$F2738,MATCH(MAX(M$64:M2738),M$64:M2738,0)-1)&lt;(1-$P$2),MAX(K$64:K2738)&gt;MAX(L$64:L2737)),MAX(K$64:K2738),""),"")</f>
        <v/>
      </c>
      <c r="M2738" s="104" t="str">
        <f>IFERROR(IF(E2738="","",IF(K2738&lt;&gt;"",MAX(M$64:M2737)+1,IF(AND($F2737/INDEX($F$64:$F2738,MATCH(MAX(M$64:M2737),M$64:M2737,0)-1)&gt;(1+$O$2),MAX(K$64:K2738)&gt;MAX(L$64:L2737)),MAX(M$64:M2737)+1,""))),"")</f>
        <v/>
      </c>
      <c r="N2738" s="91">
        <f t="shared" si="245"/>
        <v>19</v>
      </c>
      <c r="O2738" s="91" t="str">
        <f>IFERROR(IF(AND(N2737=$H$2*1,MAX(O$64:O2737)=MAX(P$64:P2737)),MAX(O$64:O2737)+1,""),"")</f>
        <v/>
      </c>
      <c r="P2738" s="91" t="str">
        <f>IFERROR(IF(MOD(MAX(Q$64:Q2738),10*MAX(O$64:O2738))&lt;=2,IF(AND(F2737/INDEX($F$64:$F2738,MATCH(MAX(O$64:O2738),O$64:O2738,0)-1)&lt;(1-$P$2),MAX(O$64:O2738)&gt;MAX(P$64:P2737)),MAX(O$64:O2738),""),IF(AND($F2737/INDEX($F$64:$F2738,MATCH(MAX(Q$64:Q2738),Q$64:Q2738,0)-1)&lt;(1-$P$2),MAX(O$64:O2738)&gt;MAX(P$64:P2737)),MAX(O$64:O2738),"")),"")</f>
        <v/>
      </c>
      <c r="Q2738" s="91" t="str">
        <f>IFERROR(IF(E2738="","",IF(O2738&lt;&gt;"",MAX(O$64:O2738)*10+1,IF(AND($F2737/INDEX($F$64:$F2738,MATCH(MAX(Q$64:Q2737),Q$64:Q2737,0)-1)&gt;(1+$O$2),MAX(O$64:O2738)&gt;MAX(P$64:P2737)),MAX(Q$64:Q2737)+1,""))),"")</f>
        <v/>
      </c>
    </row>
    <row r="2739" spans="1:17" x14ac:dyDescent="0.2">
      <c r="A2739" s="13">
        <f>HLOOKUP($E$2,历史数据!$V$3:$AE$5000,ROW(A2737),)</f>
        <v>217928</v>
      </c>
      <c r="B2739" s="41">
        <v>40571</v>
      </c>
      <c r="C2739" s="100">
        <f>IFERROR(IF(A2739&lt;&gt;0,MAX($C$4:C2738)+1,""),"")</f>
        <v>2681</v>
      </c>
      <c r="D2739" s="100"/>
      <c r="E2739" s="99">
        <f t="shared" si="246"/>
        <v>40673</v>
      </c>
      <c r="F2739" s="101">
        <f>IFERROR(VLOOKUP(E2739,历史数据!AH:AJ,3,),"")</f>
        <v>13.5141722529326</v>
      </c>
      <c r="G2739" s="101">
        <f t="shared" si="242"/>
        <v>13.741363255448963</v>
      </c>
      <c r="H2739" s="105">
        <f t="shared" si="243"/>
        <v>8.2260258803401598E-4</v>
      </c>
      <c r="I2739" s="101">
        <f>IFERROR(VLOOKUP(E2739,历史数据!AH:AJ,2,),"")</f>
        <v>13.618428162309099</v>
      </c>
      <c r="J2739" s="104">
        <f t="shared" si="244"/>
        <v>0</v>
      </c>
      <c r="K2739" s="104" t="str">
        <f>IFERROR(IF(AND(J2738=$H$2*1,MAX(K$64:K2738)=MAX(L$64:L2738)),MAX(K$64:K2738)+1,""),"")</f>
        <v/>
      </c>
      <c r="L2739" s="104" t="str">
        <f>IFERROR(IF(AND($F2738/INDEX($F$64:$F2739,MATCH(MAX(M$64:M2739),M$64:M2739,0)-1)&lt;(1-$P$2),MAX(K$64:K2739)&gt;MAX(L$64:L2738)),MAX(K$64:K2739),""),"")</f>
        <v/>
      </c>
      <c r="M2739" s="104" t="str">
        <f>IFERROR(IF(E2739="","",IF(K2739&lt;&gt;"",MAX(M$64:M2738)+1,IF(AND($F2738/INDEX($F$64:$F2739,MATCH(MAX(M$64:M2738),M$64:M2738,0)-1)&gt;(1+$O$2),MAX(K$64:K2739)&gt;MAX(L$64:L2738)),MAX(M$64:M2738)+1,""))),"")</f>
        <v/>
      </c>
      <c r="N2739" s="91">
        <f t="shared" si="245"/>
        <v>0</v>
      </c>
      <c r="O2739" s="91" t="str">
        <f>IFERROR(IF(AND(N2738=$H$2*1,MAX(O$64:O2738)=MAX(P$64:P2738)),MAX(O$64:O2738)+1,""),"")</f>
        <v/>
      </c>
      <c r="P2739" s="91" t="str">
        <f>IFERROR(IF(MOD(MAX(Q$64:Q2739),10*MAX(O$64:O2739))&lt;=2,IF(AND(F2738/INDEX($F$64:$F2739,MATCH(MAX(O$64:O2739),O$64:O2739,0)-1)&lt;(1-$P$2),MAX(O$64:O2739)&gt;MAX(P$64:P2738)),MAX(O$64:O2739),""),IF(AND($F2738/INDEX($F$64:$F2739,MATCH(MAX(Q$64:Q2739),Q$64:Q2739,0)-1)&lt;(1-$P$2),MAX(O$64:O2739)&gt;MAX(P$64:P2738)),MAX(O$64:O2739),"")),"")</f>
        <v/>
      </c>
      <c r="Q2739" s="91" t="str">
        <f>IFERROR(IF(E2739="","",IF(O2739&lt;&gt;"",MAX(O$64:O2739)*10+1,IF(AND($F2738/INDEX($F$64:$F2739,MATCH(MAX(Q$64:Q2738),Q$64:Q2738,0)-1)&gt;(1+$O$2),MAX(O$64:O2739)&gt;MAX(P$64:P2738)),MAX(Q$64:Q2738)+1,""))),"")</f>
        <v/>
      </c>
    </row>
    <row r="2740" spans="1:17" x14ac:dyDescent="0.2">
      <c r="A2740" s="13">
        <f>HLOOKUP($E$2,历史数据!$V$3:$AE$5000,ROW(A2738),)</f>
        <v>130755</v>
      </c>
      <c r="B2740" s="41">
        <v>40574</v>
      </c>
      <c r="C2740" s="100">
        <f>IFERROR(IF(A2740&lt;&gt;0,MAX($C$4:C2739)+1,""),"")</f>
        <v>2682</v>
      </c>
      <c r="D2740" s="100"/>
      <c r="E2740" s="99">
        <f t="shared" si="246"/>
        <v>40674</v>
      </c>
      <c r="F2740" s="101">
        <f>IFERROR(VLOOKUP(E2740,历史数据!AH:AJ,3,),"")</f>
        <v>13.6053961736371</v>
      </c>
      <c r="G2740" s="101">
        <f t="shared" si="242"/>
        <v>13.753092045253823</v>
      </c>
      <c r="H2740" s="105">
        <f t="shared" si="243"/>
        <v>8.5353902570095563E-4</v>
      </c>
      <c r="I2740" s="101">
        <f>IFERROR(VLOOKUP(E2740,历史数据!AH:AJ,2,),"")</f>
        <v>13.501140264260499</v>
      </c>
      <c r="J2740" s="104">
        <f t="shared" si="244"/>
        <v>0</v>
      </c>
      <c r="K2740" s="104" t="str">
        <f>IFERROR(IF(AND(J2739=$H$2*1,MAX(K$64:K2739)=MAX(L$64:L2739)),MAX(K$64:K2739)+1,""),"")</f>
        <v/>
      </c>
      <c r="L2740" s="104" t="str">
        <f>IFERROR(IF(AND($F2739/INDEX($F$64:$F2740,MATCH(MAX(M$64:M2740),M$64:M2740,0)-1)&lt;(1-$P$2),MAX(K$64:K2740)&gt;MAX(L$64:L2739)),MAX(K$64:K2740),""),"")</f>
        <v/>
      </c>
      <c r="M2740" s="104" t="str">
        <f>IFERROR(IF(E2740="","",IF(K2740&lt;&gt;"",MAX(M$64:M2739)+1,IF(AND($F2739/INDEX($F$64:$F2740,MATCH(MAX(M$64:M2739),M$64:M2739,0)-1)&gt;(1+$O$2),MAX(K$64:K2740)&gt;MAX(L$64:L2739)),MAX(M$64:M2739)+1,""))),"")</f>
        <v/>
      </c>
      <c r="N2740" s="91">
        <f t="shared" si="245"/>
        <v>0</v>
      </c>
      <c r="O2740" s="91" t="str">
        <f>IFERROR(IF(AND(N2739=$H$2*1,MAX(O$64:O2739)=MAX(P$64:P2739)),MAX(O$64:O2739)+1,""),"")</f>
        <v/>
      </c>
      <c r="P2740" s="91" t="str">
        <f>IFERROR(IF(MOD(MAX(Q$64:Q2740),10*MAX(O$64:O2740))&lt;=2,IF(AND(F2739/INDEX($F$64:$F2740,MATCH(MAX(O$64:O2740),O$64:O2740,0)-1)&lt;(1-$P$2),MAX(O$64:O2740)&gt;MAX(P$64:P2739)),MAX(O$64:O2740),""),IF(AND($F2739/INDEX($F$64:$F2740,MATCH(MAX(Q$64:Q2740),Q$64:Q2740,0)-1)&lt;(1-$P$2),MAX(O$64:O2740)&gt;MAX(P$64:P2739)),MAX(O$64:O2740),"")),"")</f>
        <v/>
      </c>
      <c r="Q2740" s="91" t="str">
        <f>IFERROR(IF(E2740="","",IF(O2740&lt;&gt;"",MAX(O$64:O2740)*10+1,IF(AND($F2739/INDEX($F$64:$F2740,MATCH(MAX(Q$64:Q2739),Q$64:Q2739,0)-1)&gt;(1+$O$2),MAX(O$64:O2740)&gt;MAX(P$64:P2739)),MAX(Q$64:Q2739)+1,""))),"")</f>
        <v/>
      </c>
    </row>
    <row r="2741" spans="1:17" x14ac:dyDescent="0.2">
      <c r="A2741" s="13">
        <f>HLOOKUP($E$2,历史数据!$V$3:$AE$5000,ROW(A2739),)</f>
        <v>153532</v>
      </c>
      <c r="B2741" s="41">
        <v>40575</v>
      </c>
      <c r="C2741" s="100">
        <f>IFERROR(IF(A2741&lt;&gt;0,MAX($C$4:C2740)+1,""),"")</f>
        <v>2683</v>
      </c>
      <c r="D2741" s="100"/>
      <c r="E2741" s="99">
        <f t="shared" si="246"/>
        <v>40675</v>
      </c>
      <c r="F2741" s="101">
        <f>IFERROR(VLOOKUP(E2741,历史数据!AH:AJ,3,),"")</f>
        <v>13.6314601509812</v>
      </c>
      <c r="G2741" s="101">
        <f t="shared" si="242"/>
        <v>13.764820835058682</v>
      </c>
      <c r="H2741" s="105">
        <f t="shared" si="243"/>
        <v>8.5281111813007016E-4</v>
      </c>
      <c r="I2741" s="101">
        <f>IFERROR(VLOOKUP(E2741,历史数据!AH:AJ,2,),"")</f>
        <v>13.579332196292899</v>
      </c>
      <c r="J2741" s="104">
        <f t="shared" si="244"/>
        <v>0</v>
      </c>
      <c r="K2741" s="104" t="str">
        <f>IFERROR(IF(AND(J2740=$H$2*1,MAX(K$64:K2740)=MAX(L$64:L2740)),MAX(K$64:K2740)+1,""),"")</f>
        <v/>
      </c>
      <c r="L2741" s="104" t="str">
        <f>IFERROR(IF(AND($F2740/INDEX($F$64:$F2741,MATCH(MAX(M$64:M2741),M$64:M2741,0)-1)&lt;(1-$P$2),MAX(K$64:K2741)&gt;MAX(L$64:L2740)),MAX(K$64:K2741),""),"")</f>
        <v/>
      </c>
      <c r="M2741" s="104" t="str">
        <f>IFERROR(IF(E2741="","",IF(K2741&lt;&gt;"",MAX(M$64:M2740)+1,IF(AND($F2740/INDEX($F$64:$F2741,MATCH(MAX(M$64:M2740),M$64:M2740,0)-1)&gt;(1+$O$2),MAX(K$64:K2741)&gt;MAX(L$64:L2740)),MAX(M$64:M2740)+1,""))),"")</f>
        <v/>
      </c>
      <c r="N2741" s="91">
        <f t="shared" si="245"/>
        <v>0</v>
      </c>
      <c r="O2741" s="91" t="str">
        <f>IFERROR(IF(AND(N2740=$H$2*1,MAX(O$64:O2740)=MAX(P$64:P2740)),MAX(O$64:O2740)+1,""),"")</f>
        <v/>
      </c>
      <c r="P2741" s="91" t="str">
        <f>IFERROR(IF(MOD(MAX(Q$64:Q2741),10*MAX(O$64:O2741))&lt;=2,IF(AND(F2740/INDEX($F$64:$F2741,MATCH(MAX(O$64:O2741),O$64:O2741,0)-1)&lt;(1-$P$2),MAX(O$64:O2741)&gt;MAX(P$64:P2740)),MAX(O$64:O2741),""),IF(AND($F2740/INDEX($F$64:$F2741,MATCH(MAX(Q$64:Q2741),Q$64:Q2741,0)-1)&lt;(1-$P$2),MAX(O$64:O2741)&gt;MAX(P$64:P2740)),MAX(O$64:O2741),"")),"")</f>
        <v/>
      </c>
      <c r="Q2741" s="91" t="str">
        <f>IFERROR(IF(E2741="","",IF(O2741&lt;&gt;"",MAX(O$64:O2741)*10+1,IF(AND($F2740/INDEX($F$64:$F2741,MATCH(MAX(Q$64:Q2740),Q$64:Q2740,0)-1)&gt;(1+$O$2),MAX(O$64:O2741)&gt;MAX(P$64:P2740)),MAX(Q$64:Q2740)+1,""))),"")</f>
        <v/>
      </c>
    </row>
    <row r="2742" spans="1:17" x14ac:dyDescent="0.2">
      <c r="A2742" s="13">
        <f>HLOOKUP($E$2,历史数据!$V$3:$AE$5000,ROW(A2740),)</f>
        <v>170837</v>
      </c>
      <c r="B2742" s="41">
        <v>40583</v>
      </c>
      <c r="C2742" s="100">
        <f>IFERROR(IF(A2742&lt;&gt;0,MAX($C$4:C2741)+1,""),"")</f>
        <v>2684</v>
      </c>
      <c r="D2742" s="100"/>
      <c r="E2742" s="99">
        <f t="shared" si="246"/>
        <v>40676</v>
      </c>
      <c r="F2742" s="101">
        <f>IFERROR(VLOOKUP(E2742,历史数据!AH:AJ,3,),"")</f>
        <v>13.6314601509812</v>
      </c>
      <c r="G2742" s="101">
        <f t="shared" si="242"/>
        <v>13.782631219577173</v>
      </c>
      <c r="H2742" s="105">
        <f t="shared" si="243"/>
        <v>1.2939060182408646E-3</v>
      </c>
      <c r="I2742" s="101">
        <f>IFERROR(VLOOKUP(E2742,历史数据!AH:AJ,2,),"")</f>
        <v>13.579332196292899</v>
      </c>
      <c r="J2742" s="104">
        <f t="shared" si="244"/>
        <v>0</v>
      </c>
      <c r="K2742" s="104" t="str">
        <f>IFERROR(IF(AND(J2741=$H$2*1,MAX(K$64:K2741)=MAX(L$64:L2741)),MAX(K$64:K2741)+1,""),"")</f>
        <v/>
      </c>
      <c r="L2742" s="104" t="str">
        <f>IFERROR(IF(AND($F2741/INDEX($F$64:$F2742,MATCH(MAX(M$64:M2742),M$64:M2742,0)-1)&lt;(1-$P$2),MAX(K$64:K2742)&gt;MAX(L$64:L2741)),MAX(K$64:K2742),""),"")</f>
        <v/>
      </c>
      <c r="M2742" s="104" t="str">
        <f>IFERROR(IF(E2742="","",IF(K2742&lt;&gt;"",MAX(M$64:M2741)+1,IF(AND($F2741/INDEX($F$64:$F2742,MATCH(MAX(M$64:M2741),M$64:M2741,0)-1)&gt;(1+$O$2),MAX(K$64:K2742)&gt;MAX(L$64:L2741)),MAX(M$64:M2741)+1,""))),"")</f>
        <v/>
      </c>
      <c r="N2742" s="91">
        <f t="shared" si="245"/>
        <v>0</v>
      </c>
      <c r="O2742" s="91" t="str">
        <f>IFERROR(IF(AND(N2741=$H$2*1,MAX(O$64:O2741)=MAX(P$64:P2741)),MAX(O$64:O2741)+1,""),"")</f>
        <v/>
      </c>
      <c r="P2742" s="91" t="str">
        <f>IFERROR(IF(MOD(MAX(Q$64:Q2742),10*MAX(O$64:O2742))&lt;=2,IF(AND(F2741/INDEX($F$64:$F2742,MATCH(MAX(O$64:O2742),O$64:O2742,0)-1)&lt;(1-$P$2),MAX(O$64:O2742)&gt;MAX(P$64:P2741)),MAX(O$64:O2742),""),IF(AND($F2741/INDEX($F$64:$F2742,MATCH(MAX(Q$64:Q2742),Q$64:Q2742,0)-1)&lt;(1-$P$2),MAX(O$64:O2742)&gt;MAX(P$64:P2741)),MAX(O$64:O2742),"")),"")</f>
        <v/>
      </c>
      <c r="Q2742" s="91" t="str">
        <f>IFERROR(IF(E2742="","",IF(O2742&lt;&gt;"",MAX(O$64:O2742)*10+1,IF(AND($F2741/INDEX($F$64:$F2742,MATCH(MAX(Q$64:Q2741),Q$64:Q2741,0)-1)&gt;(1+$O$2),MAX(O$64:O2742)&gt;MAX(P$64:P2741)),MAX(Q$64:Q2741)+1,""))),"")</f>
        <v/>
      </c>
    </row>
    <row r="2743" spans="1:17" x14ac:dyDescent="0.2">
      <c r="A2743" s="13">
        <f>HLOOKUP($E$2,历史数据!$V$3:$AE$5000,ROW(A2741),)</f>
        <v>362699</v>
      </c>
      <c r="B2743" s="41">
        <v>40584</v>
      </c>
      <c r="C2743" s="100">
        <f>IFERROR(IF(A2743&lt;&gt;0,MAX($C$4:C2742)+1,""),"")</f>
        <v>2685</v>
      </c>
      <c r="D2743" s="100"/>
      <c r="E2743" s="99">
        <f t="shared" si="246"/>
        <v>40679</v>
      </c>
      <c r="F2743" s="101">
        <f>IFERROR(VLOOKUP(E2743,历史数据!AH:AJ,3,),"")</f>
        <v>13.7096520830136</v>
      </c>
      <c r="G2743" s="101">
        <f t="shared" si="242"/>
        <v>13.799572804850857</v>
      </c>
      <c r="H2743" s="105">
        <f t="shared" si="243"/>
        <v>1.2291981845686806E-3</v>
      </c>
      <c r="I2743" s="101">
        <f>IFERROR(VLOOKUP(E2743,历史数据!AH:AJ,2,),"")</f>
        <v>13.5532682189488</v>
      </c>
      <c r="J2743" s="104">
        <f t="shared" si="244"/>
        <v>0</v>
      </c>
      <c r="K2743" s="104" t="str">
        <f>IFERROR(IF(AND(J2742=$H$2*1,MAX(K$64:K2742)=MAX(L$64:L2742)),MAX(K$64:K2742)+1,""),"")</f>
        <v/>
      </c>
      <c r="L2743" s="104" t="str">
        <f>IFERROR(IF(AND($F2742/INDEX($F$64:$F2743,MATCH(MAX(M$64:M2743),M$64:M2743,0)-1)&lt;(1-$P$2),MAX(K$64:K2743)&gt;MAX(L$64:L2742)),MAX(K$64:K2743),""),"")</f>
        <v/>
      </c>
      <c r="M2743" s="104" t="str">
        <f>IFERROR(IF(E2743="","",IF(K2743&lt;&gt;"",MAX(M$64:M2742)+1,IF(AND($F2742/INDEX($F$64:$F2743,MATCH(MAX(M$64:M2742),M$64:M2742,0)-1)&gt;(1+$O$2),MAX(K$64:K2743)&gt;MAX(L$64:L2742)),MAX(M$64:M2742)+1,""))),"")</f>
        <v/>
      </c>
      <c r="N2743" s="91">
        <f t="shared" si="245"/>
        <v>0</v>
      </c>
      <c r="O2743" s="91" t="str">
        <f>IFERROR(IF(AND(N2742=$H$2*1,MAX(O$64:O2742)=MAX(P$64:P2742)),MAX(O$64:O2742)+1,""),"")</f>
        <v/>
      </c>
      <c r="P2743" s="91" t="str">
        <f>IFERROR(IF(MOD(MAX(Q$64:Q2743),10*MAX(O$64:O2743))&lt;=2,IF(AND(F2742/INDEX($F$64:$F2743,MATCH(MAX(O$64:O2743),O$64:O2743,0)-1)&lt;(1-$P$2),MAX(O$64:O2743)&gt;MAX(P$64:P2742)),MAX(O$64:O2743),""),IF(AND($F2742/INDEX($F$64:$F2743,MATCH(MAX(Q$64:Q2743),Q$64:Q2743,0)-1)&lt;(1-$P$2),MAX(O$64:O2743)&gt;MAX(P$64:P2742)),MAX(O$64:O2743),"")),"")</f>
        <v/>
      </c>
      <c r="Q2743" s="91" t="str">
        <f>IFERROR(IF(E2743="","",IF(O2743&lt;&gt;"",MAX(O$64:O2743)*10+1,IF(AND($F2742/INDEX($F$64:$F2743,MATCH(MAX(Q$64:Q2742),Q$64:Q2742,0)-1)&gt;(1+$O$2),MAX(O$64:O2743)&gt;MAX(P$64:P2742)),MAX(Q$64:Q2742)+1,""))),"")</f>
        <v/>
      </c>
    </row>
    <row r="2744" spans="1:17" x14ac:dyDescent="0.2">
      <c r="A2744" s="13">
        <f>HLOOKUP($E$2,历史数据!$V$3:$AE$5000,ROW(A2742),)</f>
        <v>482019</v>
      </c>
      <c r="B2744" s="41">
        <v>40585</v>
      </c>
      <c r="C2744" s="100">
        <f>IFERROR(IF(A2744&lt;&gt;0,MAX($C$4:C2743)+1,""),"")</f>
        <v>2686</v>
      </c>
      <c r="D2744" s="100"/>
      <c r="E2744" s="99">
        <f t="shared" si="246"/>
        <v>40680</v>
      </c>
      <c r="F2744" s="101">
        <f>IFERROR(VLOOKUP(E2744,历史数据!AH:AJ,3,),"")</f>
        <v>13.579332196292899</v>
      </c>
      <c r="G2744" s="101">
        <f t="shared" si="242"/>
        <v>13.812604793522922</v>
      </c>
      <c r="H2744" s="105">
        <f t="shared" si="243"/>
        <v>9.4437623949361615E-4</v>
      </c>
      <c r="I2744" s="101">
        <f>IFERROR(VLOOKUP(E2744,历史数据!AH:AJ,2,),"")</f>
        <v>13.618428162309099</v>
      </c>
      <c r="J2744" s="104">
        <f t="shared" si="244"/>
        <v>0</v>
      </c>
      <c r="K2744" s="104" t="str">
        <f>IFERROR(IF(AND(J2743=$H$2*1,MAX(K$64:K2743)=MAX(L$64:L2743)),MAX(K$64:K2743)+1,""),"")</f>
        <v/>
      </c>
      <c r="L2744" s="104" t="str">
        <f>IFERROR(IF(AND($F2743/INDEX($F$64:$F2744,MATCH(MAX(M$64:M2744),M$64:M2744,0)-1)&lt;(1-$P$2),MAX(K$64:K2744)&gt;MAX(L$64:L2743)),MAX(K$64:K2744),""),"")</f>
        <v/>
      </c>
      <c r="M2744" s="104" t="str">
        <f>IFERROR(IF(E2744="","",IF(K2744&lt;&gt;"",MAX(M$64:M2743)+1,IF(AND($F2743/INDEX($F$64:$F2744,MATCH(MAX(M$64:M2743),M$64:M2743,0)-1)&gt;(1+$O$2),MAX(K$64:K2744)&gt;MAX(L$64:L2743)),MAX(M$64:M2743)+1,""))),"")</f>
        <v/>
      </c>
      <c r="N2744" s="91">
        <f t="shared" si="245"/>
        <v>0</v>
      </c>
      <c r="O2744" s="91" t="str">
        <f>IFERROR(IF(AND(N2743=$H$2*1,MAX(O$64:O2743)=MAX(P$64:P2743)),MAX(O$64:O2743)+1,""),"")</f>
        <v/>
      </c>
      <c r="P2744" s="91" t="str">
        <f>IFERROR(IF(MOD(MAX(Q$64:Q2744),10*MAX(O$64:O2744))&lt;=2,IF(AND(F2743/INDEX($F$64:$F2744,MATCH(MAX(O$64:O2744),O$64:O2744,0)-1)&lt;(1-$P$2),MAX(O$64:O2744)&gt;MAX(P$64:P2743)),MAX(O$64:O2744),""),IF(AND($F2743/INDEX($F$64:$F2744,MATCH(MAX(Q$64:Q2744),Q$64:Q2744,0)-1)&lt;(1-$P$2),MAX(O$64:O2744)&gt;MAX(P$64:P2743)),MAX(O$64:O2744),"")),"")</f>
        <v/>
      </c>
      <c r="Q2744" s="91" t="str">
        <f>IFERROR(IF(E2744="","",IF(O2744&lt;&gt;"",MAX(O$64:O2744)*10+1,IF(AND($F2743/INDEX($F$64:$F2744,MATCH(MAX(Q$64:Q2743),Q$64:Q2743,0)-1)&gt;(1+$O$2),MAX(O$64:O2744)&gt;MAX(P$64:P2743)),MAX(Q$64:Q2743)+1,""))),"")</f>
        <v/>
      </c>
    </row>
    <row r="2745" spans="1:17" x14ac:dyDescent="0.2">
      <c r="A2745" s="13">
        <f>HLOOKUP($E$2,历史数据!$V$3:$AE$5000,ROW(A2743),)</f>
        <v>754521</v>
      </c>
      <c r="B2745" s="41">
        <v>40588</v>
      </c>
      <c r="C2745" s="100">
        <f>IFERROR(IF(A2745&lt;&gt;0,MAX($C$4:C2744)+1,""),"")</f>
        <v>2687</v>
      </c>
      <c r="D2745" s="100"/>
      <c r="E2745" s="99">
        <f t="shared" si="246"/>
        <v>40681</v>
      </c>
      <c r="F2745" s="101">
        <f>IFERROR(VLOOKUP(E2745,历史数据!AH:AJ,3,),"")</f>
        <v>13.579332196292899</v>
      </c>
      <c r="G2745" s="101">
        <f t="shared" si="242"/>
        <v>13.823247584271774</v>
      </c>
      <c r="H2745" s="105">
        <f t="shared" si="243"/>
        <v>7.705129414723455E-4</v>
      </c>
      <c r="I2745" s="101">
        <f>IFERROR(VLOOKUP(E2745,历史数据!AH:AJ,2,),"")</f>
        <v>13.501140264260499</v>
      </c>
      <c r="J2745" s="104">
        <f t="shared" si="244"/>
        <v>0</v>
      </c>
      <c r="K2745" s="104" t="str">
        <f>IFERROR(IF(AND(J2744=$H$2*1,MAX(K$64:K2744)=MAX(L$64:L2744)),MAX(K$64:K2744)+1,""),"")</f>
        <v/>
      </c>
      <c r="L2745" s="104" t="str">
        <f>IFERROR(IF(AND($F2744/INDEX($F$64:$F2745,MATCH(MAX(M$64:M2745),M$64:M2745,0)-1)&lt;(1-$P$2),MAX(K$64:K2745)&gt;MAX(L$64:L2744)),MAX(K$64:K2745),""),"")</f>
        <v/>
      </c>
      <c r="M2745" s="104" t="str">
        <f>IFERROR(IF(E2745="","",IF(K2745&lt;&gt;"",MAX(M$64:M2744)+1,IF(AND($F2744/INDEX($F$64:$F2745,MATCH(MAX(M$64:M2744),M$64:M2744,0)-1)&gt;(1+$O$2),MAX(K$64:K2745)&gt;MAX(L$64:L2744)),MAX(M$64:M2744)+1,""))),"")</f>
        <v/>
      </c>
      <c r="N2745" s="91">
        <f t="shared" si="245"/>
        <v>0</v>
      </c>
      <c r="O2745" s="91" t="str">
        <f>IFERROR(IF(AND(N2744=$H$2*1,MAX(O$64:O2744)=MAX(P$64:P2744)),MAX(O$64:O2744)+1,""),"")</f>
        <v/>
      </c>
      <c r="P2745" s="91" t="str">
        <f>IFERROR(IF(MOD(MAX(Q$64:Q2745),10*MAX(O$64:O2745))&lt;=2,IF(AND(F2744/INDEX($F$64:$F2745,MATCH(MAX(O$64:O2745),O$64:O2745,0)-1)&lt;(1-$P$2),MAX(O$64:O2745)&gt;MAX(P$64:P2744)),MAX(O$64:O2745),""),IF(AND($F2744/INDEX($F$64:$F2745,MATCH(MAX(Q$64:Q2745),Q$64:Q2745,0)-1)&lt;(1-$P$2),MAX(O$64:O2745)&gt;MAX(P$64:P2744)),MAX(O$64:O2745),"")),"")</f>
        <v/>
      </c>
      <c r="Q2745" s="91" t="str">
        <f>IFERROR(IF(E2745="","",IF(O2745&lt;&gt;"",MAX(O$64:O2745)*10+1,IF(AND($F2744/INDEX($F$64:$F2745,MATCH(MAX(Q$64:Q2744),Q$64:Q2744,0)-1)&gt;(1+$O$2),MAX(O$64:O2745)&gt;MAX(P$64:P2744)),MAX(Q$64:Q2744)+1,""))),"")</f>
        <v/>
      </c>
    </row>
    <row r="2746" spans="1:17" x14ac:dyDescent="0.2">
      <c r="A2746" s="13">
        <f>HLOOKUP($E$2,历史数据!$V$3:$AE$5000,ROW(A2744),)</f>
        <v>471800</v>
      </c>
      <c r="B2746" s="41">
        <v>40589</v>
      </c>
      <c r="C2746" s="100">
        <f>IFERROR(IF(A2746&lt;&gt;0,MAX($C$4:C2745)+1,""),"")</f>
        <v>2688</v>
      </c>
      <c r="D2746" s="100"/>
      <c r="E2746" s="99">
        <f t="shared" si="246"/>
        <v>40682</v>
      </c>
      <c r="F2746" s="101">
        <f>IFERROR(VLOOKUP(E2746,历史数据!AH:AJ,3,),"")</f>
        <v>13.592364184965</v>
      </c>
      <c r="G2746" s="101">
        <f t="shared" si="242"/>
        <v>13.833238775587025</v>
      </c>
      <c r="H2746" s="105">
        <f t="shared" si="243"/>
        <v>7.2278176704432262E-4</v>
      </c>
      <c r="I2746" s="101">
        <f>IFERROR(VLOOKUP(E2746,历史数据!AH:AJ,2,),"")</f>
        <v>13.5663002076209</v>
      </c>
      <c r="J2746" s="104">
        <f t="shared" si="244"/>
        <v>0</v>
      </c>
      <c r="K2746" s="104" t="str">
        <f>IFERROR(IF(AND(J2745=$H$2*1,MAX(K$64:K2745)=MAX(L$64:L2745)),MAX(K$64:K2745)+1,""),"")</f>
        <v/>
      </c>
      <c r="L2746" s="104" t="str">
        <f>IFERROR(IF(AND($F2745/INDEX($F$64:$F2746,MATCH(MAX(M$64:M2746),M$64:M2746,0)-1)&lt;(1-$P$2),MAX(K$64:K2746)&gt;MAX(L$64:L2745)),MAX(K$64:K2746),""),"")</f>
        <v/>
      </c>
      <c r="M2746" s="104" t="str">
        <f>IFERROR(IF(E2746="","",IF(K2746&lt;&gt;"",MAX(M$64:M2745)+1,IF(AND($F2745/INDEX($F$64:$F2746,MATCH(MAX(M$64:M2745),M$64:M2745,0)-1)&gt;(1+$O$2),MAX(K$64:K2746)&gt;MAX(L$64:L2745)),MAX(M$64:M2745)+1,""))),"")</f>
        <v/>
      </c>
      <c r="N2746" s="91">
        <f t="shared" si="245"/>
        <v>0</v>
      </c>
      <c r="O2746" s="91" t="str">
        <f>IFERROR(IF(AND(N2745=$H$2*1,MAX(O$64:O2745)=MAX(P$64:P2745)),MAX(O$64:O2745)+1,""),"")</f>
        <v/>
      </c>
      <c r="P2746" s="91" t="str">
        <f>IFERROR(IF(MOD(MAX(Q$64:Q2746),10*MAX(O$64:O2746))&lt;=2,IF(AND(F2745/INDEX($F$64:$F2746,MATCH(MAX(O$64:O2746),O$64:O2746,0)-1)&lt;(1-$P$2),MAX(O$64:O2746)&gt;MAX(P$64:P2745)),MAX(O$64:O2746),""),IF(AND($F2745/INDEX($F$64:$F2746,MATCH(MAX(Q$64:Q2746),Q$64:Q2746,0)-1)&lt;(1-$P$2),MAX(O$64:O2746)&gt;MAX(P$64:P2745)),MAX(O$64:O2746),"")),"")</f>
        <v/>
      </c>
      <c r="Q2746" s="91" t="str">
        <f>IFERROR(IF(E2746="","",IF(O2746&lt;&gt;"",MAX(O$64:O2746)*10+1,IF(AND($F2745/INDEX($F$64:$F2746,MATCH(MAX(Q$64:Q2745),Q$64:Q2745,0)-1)&gt;(1+$O$2),MAX(O$64:O2746)&gt;MAX(P$64:P2745)),MAX(Q$64:Q2745)+1,""))),"")</f>
        <v/>
      </c>
    </row>
    <row r="2747" spans="1:17" x14ac:dyDescent="0.2">
      <c r="A2747" s="13">
        <f>HLOOKUP($E$2,历史数据!$V$3:$AE$5000,ROW(A2745),)</f>
        <v>410700</v>
      </c>
      <c r="B2747" s="41">
        <v>40590</v>
      </c>
      <c r="C2747" s="100">
        <f>IFERROR(IF(A2747&lt;&gt;0,MAX($C$4:C2746)+1,""),"")</f>
        <v>2689</v>
      </c>
      <c r="D2747" s="100"/>
      <c r="E2747" s="99">
        <f t="shared" si="246"/>
        <v>40683</v>
      </c>
      <c r="F2747" s="101">
        <f>IFERROR(VLOOKUP(E2747,历史数据!AH:AJ,3,),"")</f>
        <v>13.6053961736371</v>
      </c>
      <c r="G2747" s="101">
        <f t="shared" si="242"/>
        <v>13.842795567279873</v>
      </c>
      <c r="H2747" s="105">
        <f t="shared" si="243"/>
        <v>6.9085713388483683E-4</v>
      </c>
      <c r="I2747" s="101">
        <f>IFERROR(VLOOKUP(E2747,历史数据!AH:AJ,2,),"")</f>
        <v>13.657524128325299</v>
      </c>
      <c r="J2747" s="104">
        <f t="shared" si="244"/>
        <v>0</v>
      </c>
      <c r="K2747" s="104" t="str">
        <f>IFERROR(IF(AND(J2746=$H$2*1,MAX(K$64:K2746)=MAX(L$64:L2746)),MAX(K$64:K2746)+1,""),"")</f>
        <v/>
      </c>
      <c r="L2747" s="104" t="str">
        <f>IFERROR(IF(AND($F2746/INDEX($F$64:$F2747,MATCH(MAX(M$64:M2747),M$64:M2747,0)-1)&lt;(1-$P$2),MAX(K$64:K2747)&gt;MAX(L$64:L2746)),MAX(K$64:K2747),""),"")</f>
        <v/>
      </c>
      <c r="M2747" s="104" t="str">
        <f>IFERROR(IF(E2747="","",IF(K2747&lt;&gt;"",MAX(M$64:M2746)+1,IF(AND($F2746/INDEX($F$64:$F2747,MATCH(MAX(M$64:M2746),M$64:M2746,0)-1)&gt;(1+$O$2),MAX(K$64:K2747)&gt;MAX(L$64:L2746)),MAX(M$64:M2746)+1,""))),"")</f>
        <v/>
      </c>
      <c r="N2747" s="91">
        <f t="shared" si="245"/>
        <v>0</v>
      </c>
      <c r="O2747" s="91" t="str">
        <f>IFERROR(IF(AND(N2746=$H$2*1,MAX(O$64:O2746)=MAX(P$64:P2746)),MAX(O$64:O2746)+1,""),"")</f>
        <v/>
      </c>
      <c r="P2747" s="91" t="str">
        <f>IFERROR(IF(MOD(MAX(Q$64:Q2747),10*MAX(O$64:O2747))&lt;=2,IF(AND(F2746/INDEX($F$64:$F2747,MATCH(MAX(O$64:O2747),O$64:O2747,0)-1)&lt;(1-$P$2),MAX(O$64:O2747)&gt;MAX(P$64:P2746)),MAX(O$64:O2747),""),IF(AND($F2746/INDEX($F$64:$F2747,MATCH(MAX(Q$64:Q2747),Q$64:Q2747,0)-1)&lt;(1-$P$2),MAX(O$64:O2747)&gt;MAX(P$64:P2746)),MAX(O$64:O2747),"")),"")</f>
        <v/>
      </c>
      <c r="Q2747" s="91" t="str">
        <f>IFERROR(IF(E2747="","",IF(O2747&lt;&gt;"",MAX(O$64:O2747)*10+1,IF(AND($F2746/INDEX($F$64:$F2747,MATCH(MAX(Q$64:Q2746),Q$64:Q2746,0)-1)&gt;(1+$O$2),MAX(O$64:O2747)&gt;MAX(P$64:P2746)),MAX(Q$64:Q2746)+1,""))),"")</f>
        <v/>
      </c>
    </row>
    <row r="2748" spans="1:17" x14ac:dyDescent="0.2">
      <c r="A2748" s="13">
        <f>HLOOKUP($E$2,历史数据!$V$3:$AE$5000,ROW(A2746),)</f>
        <v>407685</v>
      </c>
      <c r="B2748" s="41">
        <v>40591</v>
      </c>
      <c r="C2748" s="100">
        <f>IFERROR(IF(A2748&lt;&gt;0,MAX($C$4:C2747)+1,""),"")</f>
        <v>2690</v>
      </c>
      <c r="D2748" s="100"/>
      <c r="E2748" s="99">
        <f t="shared" si="246"/>
        <v>40686</v>
      </c>
      <c r="F2748" s="101">
        <f>IFERROR(VLOOKUP(E2748,历史数据!AH:AJ,3,),"")</f>
        <v>12.927732762689599</v>
      </c>
      <c r="G2748" s="101">
        <f t="shared" si="242"/>
        <v>13.840189169545463</v>
      </c>
      <c r="H2748" s="105">
        <f t="shared" si="243"/>
        <v>-1.8828550358507279E-4</v>
      </c>
      <c r="I2748" s="101">
        <f>IFERROR(VLOOKUP(E2748,历史数据!AH:AJ,2,),"")</f>
        <v>13.5272042416047</v>
      </c>
      <c r="J2748" s="104">
        <f t="shared" si="244"/>
        <v>0</v>
      </c>
      <c r="K2748" s="104" t="str">
        <f>IFERROR(IF(AND(J2747=$H$2*1,MAX(K$64:K2747)=MAX(L$64:L2747)),MAX(K$64:K2747)+1,""),"")</f>
        <v/>
      </c>
      <c r="L2748" s="104" t="str">
        <f>IFERROR(IF(AND($F2747/INDEX($F$64:$F2748,MATCH(MAX(M$64:M2748),M$64:M2748,0)-1)&lt;(1-$P$2),MAX(K$64:K2748)&gt;MAX(L$64:L2747)),MAX(K$64:K2748),""),"")</f>
        <v/>
      </c>
      <c r="M2748" s="104" t="str">
        <f>IFERROR(IF(E2748="","",IF(K2748&lt;&gt;"",MAX(M$64:M2747)+1,IF(AND($F2747/INDEX($F$64:$F2748,MATCH(MAX(M$64:M2747),M$64:M2747,0)-1)&gt;(1+$O$2),MAX(K$64:K2748)&gt;MAX(L$64:L2747)),MAX(M$64:M2747)+1,""))),"")</f>
        <v/>
      </c>
      <c r="N2748" s="91">
        <f t="shared" si="245"/>
        <v>0</v>
      </c>
      <c r="O2748" s="91" t="str">
        <f>IFERROR(IF(AND(N2747=$H$2*1,MAX(O$64:O2747)=MAX(P$64:P2747)),MAX(O$64:O2747)+1,""),"")</f>
        <v/>
      </c>
      <c r="P2748" s="91" t="str">
        <f>IFERROR(IF(MOD(MAX(Q$64:Q2748),10*MAX(O$64:O2748))&lt;=2,IF(AND(F2747/INDEX($F$64:$F2748,MATCH(MAX(O$64:O2748),O$64:O2748,0)-1)&lt;(1-$P$2),MAX(O$64:O2748)&gt;MAX(P$64:P2747)),MAX(O$64:O2748),""),IF(AND($F2747/INDEX($F$64:$F2748,MATCH(MAX(Q$64:Q2748),Q$64:Q2748,0)-1)&lt;(1-$P$2),MAX(O$64:O2748)&gt;MAX(P$64:P2747)),MAX(O$64:O2748),"")),"")</f>
        <v/>
      </c>
      <c r="Q2748" s="91" t="str">
        <f>IFERROR(IF(E2748="","",IF(O2748&lt;&gt;"",MAX(O$64:O2748)*10+1,IF(AND($F2747/INDEX($F$64:$F2748,MATCH(MAX(Q$64:Q2747),Q$64:Q2747,0)-1)&gt;(1+$O$2),MAX(O$64:O2748)&gt;MAX(P$64:P2747)),MAX(Q$64:Q2747)+1,""))),"")</f>
        <v/>
      </c>
    </row>
    <row r="2749" spans="1:17" x14ac:dyDescent="0.2">
      <c r="A2749" s="13">
        <f>HLOOKUP($E$2,历史数据!$V$3:$AE$5000,ROW(A2747),)</f>
        <v>0</v>
      </c>
      <c r="B2749" s="41">
        <v>40592</v>
      </c>
      <c r="C2749" s="100" t="str">
        <f>IFERROR(IF(A2749&lt;&gt;0,MAX($C$4:C2748)+1,""),"")</f>
        <v/>
      </c>
      <c r="D2749" s="100"/>
      <c r="E2749" s="99">
        <f t="shared" si="246"/>
        <v>40687</v>
      </c>
      <c r="F2749" s="101">
        <f>IFERROR(VLOOKUP(E2749,历史数据!AH:AJ,3,),"")</f>
        <v>12.536773102527601</v>
      </c>
      <c r="G2749" s="101">
        <f t="shared" si="242"/>
        <v>13.829546378796609</v>
      </c>
      <c r="H2749" s="105">
        <f t="shared" si="243"/>
        <v>-7.6897726024383051E-4</v>
      </c>
      <c r="I2749" s="101">
        <f>IFERROR(VLOOKUP(E2749,历史数据!AH:AJ,2,),"")</f>
        <v>12.7192209439366</v>
      </c>
      <c r="J2749" s="104">
        <f t="shared" si="244"/>
        <v>0</v>
      </c>
      <c r="K2749" s="104" t="str">
        <f>IFERROR(IF(AND(J2748=$H$2*1,MAX(K$64:K2748)=MAX(L$64:L2748)),MAX(K$64:K2748)+1,""),"")</f>
        <v/>
      </c>
      <c r="L2749" s="104" t="str">
        <f>IFERROR(IF(AND($F2748/INDEX($F$64:$F2749,MATCH(MAX(M$64:M2749),M$64:M2749,0)-1)&lt;(1-$P$2),MAX(K$64:K2749)&gt;MAX(L$64:L2748)),MAX(K$64:K2749),""),"")</f>
        <v/>
      </c>
      <c r="M2749" s="104" t="str">
        <f>IFERROR(IF(E2749="","",IF(K2749&lt;&gt;"",MAX(M$64:M2748)+1,IF(AND($F2748/INDEX($F$64:$F2749,MATCH(MAX(M$64:M2748),M$64:M2748,0)-1)&gt;(1+$O$2),MAX(K$64:K2749)&gt;MAX(L$64:L2748)),MAX(M$64:M2748)+1,""))),"")</f>
        <v/>
      </c>
      <c r="N2749" s="91">
        <f t="shared" si="245"/>
        <v>0</v>
      </c>
      <c r="O2749" s="91" t="str">
        <f>IFERROR(IF(AND(N2748=$H$2*1,MAX(O$64:O2748)=MAX(P$64:P2748)),MAX(O$64:O2748)+1,""),"")</f>
        <v/>
      </c>
      <c r="P2749" s="91" t="str">
        <f>IFERROR(IF(MOD(MAX(Q$64:Q2749),10*MAX(O$64:O2749))&lt;=2,IF(AND(F2748/INDEX($F$64:$F2749,MATCH(MAX(O$64:O2749),O$64:O2749,0)-1)&lt;(1-$P$2),MAX(O$64:O2749)&gt;MAX(P$64:P2748)),MAX(O$64:O2749),""),IF(AND($F2748/INDEX($F$64:$F2749,MATCH(MAX(Q$64:Q2749),Q$64:Q2749,0)-1)&lt;(1-$P$2),MAX(O$64:O2749)&gt;MAX(P$64:P2748)),MAX(O$64:O2749),"")),"")</f>
        <v/>
      </c>
      <c r="Q2749" s="91" t="str">
        <f>IFERROR(IF(E2749="","",IF(O2749&lt;&gt;"",MAX(O$64:O2749)*10+1,IF(AND($F2748/INDEX($F$64:$F2749,MATCH(MAX(Q$64:Q2748),Q$64:Q2748,0)-1)&gt;(1+$O$2),MAX(O$64:O2749)&gt;MAX(P$64:P2748)),MAX(Q$64:Q2748)+1,""))),"")</f>
        <v/>
      </c>
    </row>
    <row r="2750" spans="1:17" x14ac:dyDescent="0.2">
      <c r="A2750" s="13">
        <f>HLOOKUP($E$2,历史数据!$V$3:$AE$5000,ROW(A2748),)</f>
        <v>548923</v>
      </c>
      <c r="B2750" s="41">
        <v>40595</v>
      </c>
      <c r="C2750" s="100">
        <f>IFERROR(IF(A2750&lt;&gt;0,MAX($C$4:C2749)+1,""),"")</f>
        <v>2691</v>
      </c>
      <c r="D2750" s="100"/>
      <c r="E2750" s="99">
        <f t="shared" si="246"/>
        <v>40688</v>
      </c>
      <c r="F2750" s="101">
        <f>IFERROR(VLOOKUP(E2750,历史数据!AH:AJ,3,),"")</f>
        <v>12.4455491818232</v>
      </c>
      <c r="G2750" s="101">
        <f t="shared" si="242"/>
        <v>13.819337987670158</v>
      </c>
      <c r="H2750" s="105">
        <f t="shared" si="243"/>
        <v>-7.3815806005772533E-4</v>
      </c>
      <c r="I2750" s="101">
        <f>IFERROR(VLOOKUP(E2750,历史数据!AH:AJ,2,),"")</f>
        <v>12.6410290119042</v>
      </c>
      <c r="J2750" s="104">
        <f t="shared" si="244"/>
        <v>0</v>
      </c>
      <c r="K2750" s="104" t="str">
        <f>IFERROR(IF(AND(J2749=$H$2*1,MAX(K$64:K2749)=MAX(L$64:L2749)),MAX(K$64:K2749)+1,""),"")</f>
        <v/>
      </c>
      <c r="L2750" s="104" t="str">
        <f>IFERROR(IF(AND($F2749/INDEX($F$64:$F2750,MATCH(MAX(M$64:M2750),M$64:M2750,0)-1)&lt;(1-$P$2),MAX(K$64:K2750)&gt;MAX(L$64:L2749)),MAX(K$64:K2750),""),"")</f>
        <v/>
      </c>
      <c r="M2750" s="104" t="str">
        <f>IFERROR(IF(E2750="","",IF(K2750&lt;&gt;"",MAX(M$64:M2749)+1,IF(AND($F2749/INDEX($F$64:$F2750,MATCH(MAX(M$64:M2749),M$64:M2749,0)-1)&gt;(1+$O$2),MAX(K$64:K2750)&gt;MAX(L$64:L2749)),MAX(M$64:M2749)+1,""))),"")</f>
        <v/>
      </c>
      <c r="N2750" s="91">
        <f t="shared" si="245"/>
        <v>0</v>
      </c>
      <c r="O2750" s="91" t="str">
        <f>IFERROR(IF(AND(N2749=$H$2*1,MAX(O$64:O2749)=MAX(P$64:P2749)),MAX(O$64:O2749)+1,""),"")</f>
        <v/>
      </c>
      <c r="P2750" s="91" t="str">
        <f>IFERROR(IF(MOD(MAX(Q$64:Q2750),10*MAX(O$64:O2750))&lt;=2,IF(AND(F2749/INDEX($F$64:$F2750,MATCH(MAX(O$64:O2750),O$64:O2750,0)-1)&lt;(1-$P$2),MAX(O$64:O2750)&gt;MAX(P$64:P2749)),MAX(O$64:O2750),""),IF(AND($F2749/INDEX($F$64:$F2750,MATCH(MAX(Q$64:Q2750),Q$64:Q2750,0)-1)&lt;(1-$P$2),MAX(O$64:O2750)&gt;MAX(P$64:P2749)),MAX(O$64:O2750),"")),"")</f>
        <v/>
      </c>
      <c r="Q2750" s="91" t="str">
        <f>IFERROR(IF(E2750="","",IF(O2750&lt;&gt;"",MAX(O$64:O2750)*10+1,IF(AND($F2749/INDEX($F$64:$F2750,MATCH(MAX(Q$64:Q2749),Q$64:Q2749,0)-1)&gt;(1+$O$2),MAX(O$64:O2750)&gt;MAX(P$64:P2749)),MAX(Q$64:Q2749)+1,""))),"")</f>
        <v/>
      </c>
    </row>
    <row r="2751" spans="1:17" x14ac:dyDescent="0.2">
      <c r="A2751" s="13">
        <f>HLOOKUP($E$2,历史数据!$V$3:$AE$5000,ROW(A2749),)</f>
        <v>610503</v>
      </c>
      <c r="B2751" s="41">
        <v>40596</v>
      </c>
      <c r="C2751" s="100">
        <f>IFERROR(IF(A2751&lt;&gt;0,MAX($C$4:C2750)+1,""),"")</f>
        <v>2692</v>
      </c>
      <c r="D2751" s="100"/>
      <c r="E2751" s="99">
        <f t="shared" si="246"/>
        <v>40689</v>
      </c>
      <c r="F2751" s="101">
        <f>IFERROR(VLOOKUP(E2751,历史数据!AH:AJ,3,),"")</f>
        <v>12.432517193151099</v>
      </c>
      <c r="G2751" s="101">
        <f t="shared" si="242"/>
        <v>13.806740398620493</v>
      </c>
      <c r="H2751" s="105">
        <f t="shared" si="243"/>
        <v>-9.1159135559937265E-4</v>
      </c>
      <c r="I2751" s="101">
        <f>IFERROR(VLOOKUP(E2751,历史数据!AH:AJ,2,),"")</f>
        <v>12.458581170495201</v>
      </c>
      <c r="J2751" s="104">
        <f t="shared" si="244"/>
        <v>0</v>
      </c>
      <c r="K2751" s="104" t="str">
        <f>IFERROR(IF(AND(J2750=$H$2*1,MAX(K$64:K2750)=MAX(L$64:L2750)),MAX(K$64:K2750)+1,""),"")</f>
        <v/>
      </c>
      <c r="L2751" s="104" t="str">
        <f>IFERROR(IF(AND($F2750/INDEX($F$64:$F2751,MATCH(MAX(M$64:M2751),M$64:M2751,0)-1)&lt;(1-$P$2),MAX(K$64:K2751)&gt;MAX(L$64:L2750)),MAX(K$64:K2751),""),"")</f>
        <v/>
      </c>
      <c r="M2751" s="104" t="str">
        <f>IFERROR(IF(E2751="","",IF(K2751&lt;&gt;"",MAX(M$64:M2750)+1,IF(AND($F2750/INDEX($F$64:$F2751,MATCH(MAX(M$64:M2750),M$64:M2750,0)-1)&gt;(1+$O$2),MAX(K$64:K2751)&gt;MAX(L$64:L2750)),MAX(M$64:M2750)+1,""))),"")</f>
        <v/>
      </c>
      <c r="N2751" s="91">
        <f t="shared" si="245"/>
        <v>0</v>
      </c>
      <c r="O2751" s="91" t="str">
        <f>IFERROR(IF(AND(N2750=$H$2*1,MAX(O$64:O2750)=MAX(P$64:P2750)),MAX(O$64:O2750)+1,""),"")</f>
        <v/>
      </c>
      <c r="P2751" s="91" t="str">
        <f>IFERROR(IF(MOD(MAX(Q$64:Q2751),10*MAX(O$64:O2751))&lt;=2,IF(AND(F2750/INDEX($F$64:$F2751,MATCH(MAX(O$64:O2751),O$64:O2751,0)-1)&lt;(1-$P$2),MAX(O$64:O2751)&gt;MAX(P$64:P2750)),MAX(O$64:O2751),""),IF(AND($F2750/INDEX($F$64:$F2751,MATCH(MAX(Q$64:Q2751),Q$64:Q2751,0)-1)&lt;(1-$P$2),MAX(O$64:O2751)&gt;MAX(P$64:P2750)),MAX(O$64:O2751),"")),"")</f>
        <v/>
      </c>
      <c r="Q2751" s="91" t="str">
        <f>IFERROR(IF(E2751="","",IF(O2751&lt;&gt;"",MAX(O$64:O2751)*10+1,IF(AND($F2750/INDEX($F$64:$F2751,MATCH(MAX(Q$64:Q2750),Q$64:Q2750,0)-1)&gt;(1+$O$2),MAX(O$64:O2751)&gt;MAX(P$64:P2750)),MAX(Q$64:Q2750)+1,""))),"")</f>
        <v/>
      </c>
    </row>
    <row r="2752" spans="1:17" x14ac:dyDescent="0.2">
      <c r="A2752" s="13">
        <f>HLOOKUP($E$2,历史数据!$V$3:$AE$5000,ROW(A2750),)</f>
        <v>337209</v>
      </c>
      <c r="B2752" s="41">
        <v>40597</v>
      </c>
      <c r="C2752" s="100">
        <f>IFERROR(IF(A2752&lt;&gt;0,MAX($C$4:C2751)+1,""),"")</f>
        <v>2693</v>
      </c>
      <c r="D2752" s="100"/>
      <c r="E2752" s="99">
        <f t="shared" si="246"/>
        <v>40690</v>
      </c>
      <c r="F2752" s="101">
        <f>IFERROR(VLOOKUP(E2752,历史数据!AH:AJ,3,),"")</f>
        <v>12.536773102527601</v>
      </c>
      <c r="G2752" s="101">
        <f t="shared" si="242"/>
        <v>13.795880408060436</v>
      </c>
      <c r="H2752" s="105">
        <f t="shared" si="243"/>
        <v>-7.8657164881157371E-4</v>
      </c>
      <c r="I2752" s="101">
        <f>IFERROR(VLOOKUP(E2752,历史数据!AH:AJ,2,),"")</f>
        <v>12.510709125183499</v>
      </c>
      <c r="J2752" s="104">
        <f t="shared" si="244"/>
        <v>0</v>
      </c>
      <c r="K2752" s="104" t="str">
        <f>IFERROR(IF(AND(J2751=$H$2*1,MAX(K$64:K2751)=MAX(L$64:L2751)),MAX(K$64:K2751)+1,""),"")</f>
        <v/>
      </c>
      <c r="L2752" s="104" t="str">
        <f>IFERROR(IF(AND($F2751/INDEX($F$64:$F2752,MATCH(MAX(M$64:M2752),M$64:M2752,0)-1)&lt;(1-$P$2),MAX(K$64:K2752)&gt;MAX(L$64:L2751)),MAX(K$64:K2752),""),"")</f>
        <v/>
      </c>
      <c r="M2752" s="104" t="str">
        <f>IFERROR(IF(E2752="","",IF(K2752&lt;&gt;"",MAX(M$64:M2751)+1,IF(AND($F2751/INDEX($F$64:$F2752,MATCH(MAX(M$64:M2751),M$64:M2751,0)-1)&gt;(1+$O$2),MAX(K$64:K2752)&gt;MAX(L$64:L2751)),MAX(M$64:M2751)+1,""))),"")</f>
        <v/>
      </c>
      <c r="N2752" s="91">
        <f t="shared" si="245"/>
        <v>0</v>
      </c>
      <c r="O2752" s="91" t="str">
        <f>IFERROR(IF(AND(N2751=$H$2*1,MAX(O$64:O2751)=MAX(P$64:P2751)),MAX(O$64:O2751)+1,""),"")</f>
        <v/>
      </c>
      <c r="P2752" s="91" t="str">
        <f>IFERROR(IF(MOD(MAX(Q$64:Q2752),10*MAX(O$64:O2752))&lt;=2,IF(AND(F2751/INDEX($F$64:$F2752,MATCH(MAX(O$64:O2752),O$64:O2752,0)-1)&lt;(1-$P$2),MAX(O$64:O2752)&gt;MAX(P$64:P2751)),MAX(O$64:O2752),""),IF(AND($F2751/INDEX($F$64:$F2752,MATCH(MAX(Q$64:Q2752),Q$64:Q2752,0)-1)&lt;(1-$P$2),MAX(O$64:O2752)&gt;MAX(P$64:P2751)),MAX(O$64:O2752),"")),"")</f>
        <v/>
      </c>
      <c r="Q2752" s="91" t="str">
        <f>IFERROR(IF(E2752="","",IF(O2752&lt;&gt;"",MAX(O$64:O2752)*10+1,IF(AND($F2751/INDEX($F$64:$F2752,MATCH(MAX(Q$64:Q2751),Q$64:Q2751,0)-1)&gt;(1+$O$2),MAX(O$64:O2752)&gt;MAX(P$64:P2751)),MAX(Q$64:Q2751)+1,""))),"")</f>
        <v/>
      </c>
    </row>
    <row r="2753" spans="1:17" x14ac:dyDescent="0.2">
      <c r="A2753" s="13">
        <f>HLOOKUP($E$2,历史数据!$V$3:$AE$5000,ROW(A2751),)</f>
        <v>578212</v>
      </c>
      <c r="B2753" s="41">
        <v>40598</v>
      </c>
      <c r="C2753" s="100">
        <f>IFERROR(IF(A2753&lt;&gt;0,MAX($C$4:C2752)+1,""),"")</f>
        <v>2694</v>
      </c>
      <c r="D2753" s="100"/>
      <c r="E2753" s="99">
        <f t="shared" si="246"/>
        <v>40693</v>
      </c>
      <c r="F2753" s="101">
        <f>IFERROR(VLOOKUP(E2753,历史数据!AH:AJ,3,),"")</f>
        <v>11.9112376462685</v>
      </c>
      <c r="G2753" s="101">
        <f t="shared" ref="G2753:G2816" si="247">IFERROR(IF(E2753="","",AVERAGE(F2694:F2753)),"")</f>
        <v>13.773943227129125</v>
      </c>
      <c r="H2753" s="105">
        <f t="shared" si="243"/>
        <v>-1.5901254782183516E-3</v>
      </c>
      <c r="I2753" s="101">
        <f>IFERROR(VLOOKUP(E2753,历史数据!AH:AJ,2,),"")</f>
        <v>12.315229295102499</v>
      </c>
      <c r="J2753" s="104">
        <f t="shared" si="244"/>
        <v>0</v>
      </c>
      <c r="K2753" s="104" t="str">
        <f>IFERROR(IF(AND(J2752=$H$2*1,MAX(K$64:K2752)=MAX(L$64:L2752)),MAX(K$64:K2752)+1,""),"")</f>
        <v/>
      </c>
      <c r="L2753" s="104" t="str">
        <f>IFERROR(IF(AND($F2752/INDEX($F$64:$F2753,MATCH(MAX(M$64:M2753),M$64:M2753,0)-1)&lt;(1-$P$2),MAX(K$64:K2753)&gt;MAX(L$64:L2752)),MAX(K$64:K2753),""),"")</f>
        <v/>
      </c>
      <c r="M2753" s="104" t="str">
        <f>IFERROR(IF(E2753="","",IF(K2753&lt;&gt;"",MAX(M$64:M2752)+1,IF(AND($F2752/INDEX($F$64:$F2753,MATCH(MAX(M$64:M2752),M$64:M2752,0)-1)&gt;(1+$O$2),MAX(K$64:K2753)&gt;MAX(L$64:L2752)),MAX(M$64:M2752)+1,""))),"")</f>
        <v/>
      </c>
      <c r="N2753" s="91">
        <f t="shared" si="245"/>
        <v>0</v>
      </c>
      <c r="O2753" s="91" t="str">
        <f>IFERROR(IF(AND(N2752=$H$2*1,MAX(O$64:O2752)=MAX(P$64:P2752)),MAX(O$64:O2752)+1,""),"")</f>
        <v/>
      </c>
      <c r="P2753" s="91" t="str">
        <f>IFERROR(IF(MOD(MAX(Q$64:Q2753),10*MAX(O$64:O2753))&lt;=2,IF(AND(F2752/INDEX($F$64:$F2753,MATCH(MAX(O$64:O2753),O$64:O2753,0)-1)&lt;(1-$P$2),MAX(O$64:O2753)&gt;MAX(P$64:P2752)),MAX(O$64:O2753),""),IF(AND($F2752/INDEX($F$64:$F2753,MATCH(MAX(Q$64:Q2753),Q$64:Q2753,0)-1)&lt;(1-$P$2),MAX(O$64:O2753)&gt;MAX(P$64:P2752)),MAX(O$64:O2753),"")),"")</f>
        <v/>
      </c>
      <c r="Q2753" s="91" t="str">
        <f>IFERROR(IF(E2753="","",IF(O2753&lt;&gt;"",MAX(O$64:O2753)*10+1,IF(AND($F2752/INDEX($F$64:$F2753,MATCH(MAX(Q$64:Q2752),Q$64:Q2752,0)-1)&gt;(1+$O$2),MAX(O$64:O2753)&gt;MAX(P$64:P2752)),MAX(Q$64:Q2752)+1,""))),"")</f>
        <v/>
      </c>
    </row>
    <row r="2754" spans="1:17" x14ac:dyDescent="0.2">
      <c r="A2754" s="13">
        <f>HLOOKUP($E$2,历史数据!$V$3:$AE$5000,ROW(A2752),)</f>
        <v>1130007</v>
      </c>
      <c r="B2754" s="41">
        <v>40599</v>
      </c>
      <c r="C2754" s="100">
        <f>IFERROR(IF(A2754&lt;&gt;0,MAX($C$4:C2753)+1,""),"")</f>
        <v>2695</v>
      </c>
      <c r="D2754" s="100"/>
      <c r="E2754" s="99">
        <f t="shared" si="246"/>
        <v>40694</v>
      </c>
      <c r="F2754" s="101">
        <f>IFERROR(VLOOKUP(E2754,历史数据!AH:AJ,3,),"")</f>
        <v>12.0545895216612</v>
      </c>
      <c r="G2754" s="101">
        <f t="shared" si="247"/>
        <v>13.754829643743427</v>
      </c>
      <c r="H2754" s="105">
        <f t="shared" ref="H2754:H2817" si="248">IFERROR(G2754/G2753-1,"")</f>
        <v>-1.3876624195787723E-3</v>
      </c>
      <c r="I2754" s="101">
        <f>IFERROR(VLOOKUP(E2754,历史数据!AH:AJ,2,),"")</f>
        <v>11.702725827515399</v>
      </c>
      <c r="J2754" s="104" t="str">
        <f t="shared" ref="J2754:J2817" si="249">IFERROR(IF(L2754&lt;&gt;"","0",IF(AND($H2754&gt;0,$F2754&gt;$G2754),J2753+1,0)),"")</f>
        <v>0</v>
      </c>
      <c r="K2754" s="104" t="str">
        <f>IFERROR(IF(AND(J2753=$H$2*1,MAX(K$64:K2753)=MAX(L$64:L2753)),MAX(K$64:K2753)+1,""),"")</f>
        <v/>
      </c>
      <c r="L2754" s="104">
        <f>IFERROR(IF(AND($F2753/INDEX($F$64:$F2754,MATCH(MAX(M$64:M2754),M$64:M2754,0)-1)&lt;(1-$P$2),MAX(K$64:K2754)&gt;MAX(L$64:L2753)),MAX(K$64:K2754),""),"")</f>
        <v>18</v>
      </c>
      <c r="M2754" s="104" t="str">
        <f>IFERROR(IF(E2754="","",IF(K2754&lt;&gt;"",MAX(M$64:M2753)+1,IF(AND($F2753/INDEX($F$64:$F2754,MATCH(MAX(M$64:M2753),M$64:M2753,0)-1)&gt;(1+$O$2),MAX(K$64:K2754)&gt;MAX(L$64:L2753)),MAX(M$64:M2753)+1,""))),"")</f>
        <v/>
      </c>
      <c r="N2754" s="91" t="str">
        <f t="shared" ref="N2754:N2817" si="250">IFERROR(IF(P2754&lt;&gt;"","0",IF(AND($H2754&gt;0,$F2754&gt;$G2754),N2753+1,0)),"")</f>
        <v>0</v>
      </c>
      <c r="O2754" s="91" t="str">
        <f>IFERROR(IF(AND(N2753=$H$2*1,MAX(O$64:O2753)=MAX(P$64:P2753)),MAX(O$64:O2753)+1,""),"")</f>
        <v/>
      </c>
      <c r="P2754" s="91">
        <f>IFERROR(IF(MOD(MAX(Q$64:Q2754),10*MAX(O$64:O2754))&lt;=2,IF(AND(F2753/INDEX($F$64:$F2754,MATCH(MAX(O$64:O2754),O$64:O2754,0)-1)&lt;(1-$P$2),MAX(O$64:O2754)&gt;MAX(P$64:P2753)),MAX(O$64:O2754),""),IF(AND($F2753/INDEX($F$64:$F2754,MATCH(MAX(Q$64:Q2754),Q$64:Q2754,0)-1)&lt;(1-$P$2),MAX(O$64:O2754)&gt;MAX(P$64:P2753)),MAX(O$64:O2754),"")),"")</f>
        <v>14</v>
      </c>
      <c r="Q2754" s="91" t="str">
        <f>IFERROR(IF(E2754="","",IF(O2754&lt;&gt;"",MAX(O$64:O2754)*10+1,IF(AND($F2753/INDEX($F$64:$F2754,MATCH(MAX(Q$64:Q2753),Q$64:Q2753,0)-1)&gt;(1+$O$2),MAX(O$64:O2754)&gt;MAX(P$64:P2753)),MAX(Q$64:Q2753)+1,""))),"")</f>
        <v/>
      </c>
    </row>
    <row r="2755" spans="1:17" x14ac:dyDescent="0.2">
      <c r="A2755" s="13">
        <f>HLOOKUP($E$2,历史数据!$V$3:$AE$5000,ROW(A2753),)</f>
        <v>884265</v>
      </c>
      <c r="B2755" s="41">
        <v>40602</v>
      </c>
      <c r="C2755" s="100">
        <f>IFERROR(IF(A2755&lt;&gt;0,MAX($C$4:C2754)+1,""),"")</f>
        <v>2696</v>
      </c>
      <c r="D2755" s="100"/>
      <c r="E2755" s="99">
        <f t="shared" si="246"/>
        <v>40695</v>
      </c>
      <c r="F2755" s="101">
        <f>IFERROR(VLOOKUP(E2755,历史数据!AH:AJ,3,),"")</f>
        <v>12.1849094083819</v>
      </c>
      <c r="G2755" s="101">
        <f t="shared" si="247"/>
        <v>13.734630061301726</v>
      </c>
      <c r="H2755" s="105">
        <f t="shared" si="248"/>
        <v>-1.4685447195552648E-3</v>
      </c>
      <c r="I2755" s="101">
        <f>IFERROR(VLOOKUP(E2755,历史数据!AH:AJ,2,),"")</f>
        <v>12.015493555645</v>
      </c>
      <c r="J2755" s="104">
        <f t="shared" si="249"/>
        <v>0</v>
      </c>
      <c r="K2755" s="104" t="str">
        <f>IFERROR(IF(AND(J2754=$H$2*1,MAX(K$64:K2754)=MAX(L$64:L2754)),MAX(K$64:K2754)+1,""),"")</f>
        <v/>
      </c>
      <c r="L2755" s="104" t="str">
        <f>IFERROR(IF(AND($F2754/INDEX($F$64:$F2755,MATCH(MAX(M$64:M2755),M$64:M2755,0)-1)&lt;(1-$P$2),MAX(K$64:K2755)&gt;MAX(L$64:L2754)),MAX(K$64:K2755),""),"")</f>
        <v/>
      </c>
      <c r="M2755" s="104" t="str">
        <f>IFERROR(IF(E2755="","",IF(K2755&lt;&gt;"",MAX(M$64:M2754)+1,IF(AND($F2754/INDEX($F$64:$F2755,MATCH(MAX(M$64:M2754),M$64:M2754,0)-1)&gt;(1+$O$2),MAX(K$64:K2755)&gt;MAX(L$64:L2754)),MAX(M$64:M2754)+1,""))),"")</f>
        <v/>
      </c>
      <c r="N2755" s="91">
        <f t="shared" si="250"/>
        <v>0</v>
      </c>
      <c r="O2755" s="91" t="str">
        <f>IFERROR(IF(AND(N2754=$H$2*1,MAX(O$64:O2754)=MAX(P$64:P2754)),MAX(O$64:O2754)+1,""),"")</f>
        <v/>
      </c>
      <c r="P2755" s="91" t="str">
        <f>IFERROR(IF(MOD(MAX(Q$64:Q2755),10*MAX(O$64:O2755))&lt;=2,IF(AND(F2754/INDEX($F$64:$F2755,MATCH(MAX(O$64:O2755),O$64:O2755,0)-1)&lt;(1-$P$2),MAX(O$64:O2755)&gt;MAX(P$64:P2754)),MAX(O$64:O2755),""),IF(AND($F2754/INDEX($F$64:$F2755,MATCH(MAX(Q$64:Q2755),Q$64:Q2755,0)-1)&lt;(1-$P$2),MAX(O$64:O2755)&gt;MAX(P$64:P2754)),MAX(O$64:O2755),"")),"")</f>
        <v/>
      </c>
      <c r="Q2755" s="91" t="str">
        <f>IFERROR(IF(E2755="","",IF(O2755&lt;&gt;"",MAX(O$64:O2755)*10+1,IF(AND($F2754/INDEX($F$64:$F2755,MATCH(MAX(Q$64:Q2754),Q$64:Q2754,0)-1)&gt;(1+$O$2),MAX(O$64:O2755)&gt;MAX(P$64:P2754)),MAX(Q$64:Q2754)+1,""))),"")</f>
        <v/>
      </c>
    </row>
    <row r="2756" spans="1:17" x14ac:dyDescent="0.2">
      <c r="A2756" s="13">
        <f>HLOOKUP($E$2,历史数据!$V$3:$AE$5000,ROW(A2754),)</f>
        <v>901275</v>
      </c>
      <c r="B2756" s="41">
        <v>40603</v>
      </c>
      <c r="C2756" s="100">
        <f>IFERROR(IF(A2756&lt;&gt;0,MAX($C$4:C2755)+1,""),"")</f>
        <v>2697</v>
      </c>
      <c r="D2756" s="100"/>
      <c r="E2756" s="99">
        <f t="shared" si="246"/>
        <v>40696</v>
      </c>
      <c r="F2756" s="101">
        <f>IFERROR(VLOOKUP(E2756,历史数据!AH:AJ,3,),"")</f>
        <v>12.1067174763495</v>
      </c>
      <c r="G2756" s="101">
        <f t="shared" si="247"/>
        <v>13.717036876594438</v>
      </c>
      <c r="H2756" s="105">
        <f t="shared" si="248"/>
        <v>-1.2809361904007055E-3</v>
      </c>
      <c r="I2756" s="101">
        <f>IFERROR(VLOOKUP(E2756,历史数据!AH:AJ,2,),"")</f>
        <v>11.963365600956701</v>
      </c>
      <c r="J2756" s="104">
        <f t="shared" si="249"/>
        <v>0</v>
      </c>
      <c r="K2756" s="104" t="str">
        <f>IFERROR(IF(AND(J2755=$H$2*1,MAX(K$64:K2755)=MAX(L$64:L2755)),MAX(K$64:K2755)+1,""),"")</f>
        <v/>
      </c>
      <c r="L2756" s="104" t="str">
        <f>IFERROR(IF(AND($F2755/INDEX($F$64:$F2756,MATCH(MAX(M$64:M2756),M$64:M2756,0)-1)&lt;(1-$P$2),MAX(K$64:K2756)&gt;MAX(L$64:L2755)),MAX(K$64:K2756),""),"")</f>
        <v/>
      </c>
      <c r="M2756" s="104" t="str">
        <f>IFERROR(IF(E2756="","",IF(K2756&lt;&gt;"",MAX(M$64:M2755)+1,IF(AND($F2755/INDEX($F$64:$F2756,MATCH(MAX(M$64:M2755),M$64:M2755,0)-1)&gt;(1+$O$2),MAX(K$64:K2756)&gt;MAX(L$64:L2755)),MAX(M$64:M2755)+1,""))),"")</f>
        <v/>
      </c>
      <c r="N2756" s="91">
        <f t="shared" si="250"/>
        <v>0</v>
      </c>
      <c r="O2756" s="91" t="str">
        <f>IFERROR(IF(AND(N2755=$H$2*1,MAX(O$64:O2755)=MAX(P$64:P2755)),MAX(O$64:O2755)+1,""),"")</f>
        <v/>
      </c>
      <c r="P2756" s="91" t="str">
        <f>IFERROR(IF(MOD(MAX(Q$64:Q2756),10*MAX(O$64:O2756))&lt;=2,IF(AND(F2755/INDEX($F$64:$F2756,MATCH(MAX(O$64:O2756),O$64:O2756,0)-1)&lt;(1-$P$2),MAX(O$64:O2756)&gt;MAX(P$64:P2755)),MAX(O$64:O2756),""),IF(AND($F2755/INDEX($F$64:$F2756,MATCH(MAX(Q$64:Q2756),Q$64:Q2756,0)-1)&lt;(1-$P$2),MAX(O$64:O2756)&gt;MAX(P$64:P2755)),MAX(O$64:O2756),"")),"")</f>
        <v/>
      </c>
      <c r="Q2756" s="91" t="str">
        <f>IFERROR(IF(E2756="","",IF(O2756&lt;&gt;"",MAX(O$64:O2756)*10+1,IF(AND($F2755/INDEX($F$64:$F2756,MATCH(MAX(Q$64:Q2755),Q$64:Q2755,0)-1)&gt;(1+$O$2),MAX(O$64:O2756)&gt;MAX(P$64:P2755)),MAX(Q$64:Q2755)+1,""))),"")</f>
        <v/>
      </c>
    </row>
    <row r="2757" spans="1:17" x14ac:dyDescent="0.2">
      <c r="A2757" s="13">
        <f>HLOOKUP($E$2,历史数据!$V$3:$AE$5000,ROW(A2755),)</f>
        <v>1026635</v>
      </c>
      <c r="B2757" s="41">
        <v>40604</v>
      </c>
      <c r="C2757" s="100">
        <f>IFERROR(IF(A2757&lt;&gt;0,MAX($C$4:C2756)+1,""),"")</f>
        <v>2698</v>
      </c>
      <c r="D2757" s="100"/>
      <c r="E2757" s="99">
        <f t="shared" si="246"/>
        <v>40697</v>
      </c>
      <c r="F2757" s="101">
        <f>IFERROR(VLOOKUP(E2757,历史数据!AH:AJ,3,),"")</f>
        <v>12.237037363070099</v>
      </c>
      <c r="G2757" s="101">
        <f t="shared" si="247"/>
        <v>13.701398490187957</v>
      </c>
      <c r="H2757" s="105">
        <f t="shared" si="248"/>
        <v>-1.1400703043356053E-3</v>
      </c>
      <c r="I2757" s="101">
        <f>IFERROR(VLOOKUP(E2757,历史数据!AH:AJ,2,),"")</f>
        <v>12.1067174763495</v>
      </c>
      <c r="J2757" s="104">
        <f t="shared" si="249"/>
        <v>0</v>
      </c>
      <c r="K2757" s="104" t="str">
        <f>IFERROR(IF(AND(J2756=$H$2*1,MAX(K$64:K2756)=MAX(L$64:L2756)),MAX(K$64:K2756)+1,""),"")</f>
        <v/>
      </c>
      <c r="L2757" s="104" t="str">
        <f>IFERROR(IF(AND($F2756/INDEX($F$64:$F2757,MATCH(MAX(M$64:M2757),M$64:M2757,0)-1)&lt;(1-$P$2),MAX(K$64:K2757)&gt;MAX(L$64:L2756)),MAX(K$64:K2757),""),"")</f>
        <v/>
      </c>
      <c r="M2757" s="104" t="str">
        <f>IFERROR(IF(E2757="","",IF(K2757&lt;&gt;"",MAX(M$64:M2756)+1,IF(AND($F2756/INDEX($F$64:$F2757,MATCH(MAX(M$64:M2756),M$64:M2756,0)-1)&gt;(1+$O$2),MAX(K$64:K2757)&gt;MAX(L$64:L2756)),MAX(M$64:M2756)+1,""))),"")</f>
        <v/>
      </c>
      <c r="N2757" s="91">
        <f t="shared" si="250"/>
        <v>0</v>
      </c>
      <c r="O2757" s="91" t="str">
        <f>IFERROR(IF(AND(N2756=$H$2*1,MAX(O$64:O2756)=MAX(P$64:P2756)),MAX(O$64:O2756)+1,""),"")</f>
        <v/>
      </c>
      <c r="P2757" s="91" t="str">
        <f>IFERROR(IF(MOD(MAX(Q$64:Q2757),10*MAX(O$64:O2757))&lt;=2,IF(AND(F2756/INDEX($F$64:$F2757,MATCH(MAX(O$64:O2757),O$64:O2757,0)-1)&lt;(1-$P$2),MAX(O$64:O2757)&gt;MAX(P$64:P2756)),MAX(O$64:O2757),""),IF(AND($F2756/INDEX($F$64:$F2757,MATCH(MAX(Q$64:Q2757),Q$64:Q2757,0)-1)&lt;(1-$P$2),MAX(O$64:O2757)&gt;MAX(P$64:P2756)),MAX(O$64:O2757),"")),"")</f>
        <v/>
      </c>
      <c r="Q2757" s="91" t="str">
        <f>IFERROR(IF(E2757="","",IF(O2757&lt;&gt;"",MAX(O$64:O2757)*10+1,IF(AND($F2756/INDEX($F$64:$F2757,MATCH(MAX(Q$64:Q2756),Q$64:Q2756,0)-1)&gt;(1+$O$2),MAX(O$64:O2757)&gt;MAX(P$64:P2756)),MAX(Q$64:Q2756)+1,""))),"")</f>
        <v/>
      </c>
    </row>
    <row r="2758" spans="1:17" x14ac:dyDescent="0.2">
      <c r="A2758" s="13">
        <f>HLOOKUP($E$2,历史数据!$V$3:$AE$5000,ROW(A2756),)</f>
        <v>822036</v>
      </c>
      <c r="B2758" s="41">
        <v>40605</v>
      </c>
      <c r="C2758" s="100">
        <f>IFERROR(IF(A2758&lt;&gt;0,MAX($C$4:C2757)+1,""),"")</f>
        <v>2699</v>
      </c>
      <c r="D2758" s="100"/>
      <c r="E2758" s="99">
        <f t="shared" ref="E2758:E2821" si="251">IFERROR(INDEX(B:B,MATCH(ROW(A2754),C:C,0)),"")</f>
        <v>40701</v>
      </c>
      <c r="F2758" s="101">
        <f>IFERROR(VLOOKUP(E2758,历史数据!AH:AJ,3,),"")</f>
        <v>12.380389238462801</v>
      </c>
      <c r="G2758" s="101">
        <f t="shared" si="247"/>
        <v>13.688149301704689</v>
      </c>
      <c r="H2758" s="105">
        <f t="shared" si="248"/>
        <v>-9.6699533939959004E-4</v>
      </c>
      <c r="I2758" s="101">
        <f>IFERROR(VLOOKUP(E2758,历史数据!AH:AJ,2,),"")</f>
        <v>12.2240053743981</v>
      </c>
      <c r="J2758" s="104">
        <f t="shared" si="249"/>
        <v>0</v>
      </c>
      <c r="K2758" s="104" t="str">
        <f>IFERROR(IF(AND(J2757=$H$2*1,MAX(K$64:K2757)=MAX(L$64:L2757)),MAX(K$64:K2757)+1,""),"")</f>
        <v/>
      </c>
      <c r="L2758" s="104" t="str">
        <f>IFERROR(IF(AND($F2757/INDEX($F$64:$F2758,MATCH(MAX(M$64:M2758),M$64:M2758,0)-1)&lt;(1-$P$2),MAX(K$64:K2758)&gt;MAX(L$64:L2757)),MAX(K$64:K2758),""),"")</f>
        <v/>
      </c>
      <c r="M2758" s="104" t="str">
        <f>IFERROR(IF(E2758="","",IF(K2758&lt;&gt;"",MAX(M$64:M2757)+1,IF(AND($F2757/INDEX($F$64:$F2758,MATCH(MAX(M$64:M2757),M$64:M2757,0)-1)&gt;(1+$O$2),MAX(K$64:K2758)&gt;MAX(L$64:L2757)),MAX(M$64:M2757)+1,""))),"")</f>
        <v/>
      </c>
      <c r="N2758" s="91">
        <f t="shared" si="250"/>
        <v>0</v>
      </c>
      <c r="O2758" s="91" t="str">
        <f>IFERROR(IF(AND(N2757=$H$2*1,MAX(O$64:O2757)=MAX(P$64:P2757)),MAX(O$64:O2757)+1,""),"")</f>
        <v/>
      </c>
      <c r="P2758" s="91" t="str">
        <f>IFERROR(IF(MOD(MAX(Q$64:Q2758),10*MAX(O$64:O2758))&lt;=2,IF(AND(F2757/INDEX($F$64:$F2758,MATCH(MAX(O$64:O2758),O$64:O2758,0)-1)&lt;(1-$P$2),MAX(O$64:O2758)&gt;MAX(P$64:P2757)),MAX(O$64:O2758),""),IF(AND($F2757/INDEX($F$64:$F2758,MATCH(MAX(Q$64:Q2758),Q$64:Q2758,0)-1)&lt;(1-$P$2),MAX(O$64:O2758)&gt;MAX(P$64:P2757)),MAX(O$64:O2758),"")),"")</f>
        <v/>
      </c>
      <c r="Q2758" s="91" t="str">
        <f>IFERROR(IF(E2758="","",IF(O2758&lt;&gt;"",MAX(O$64:O2758)*10+1,IF(AND($F2757/INDEX($F$64:$F2758,MATCH(MAX(Q$64:Q2757),Q$64:Q2757,0)-1)&gt;(1+$O$2),MAX(O$64:O2758)&gt;MAX(P$64:P2757)),MAX(Q$64:Q2757)+1,""))),"")</f>
        <v/>
      </c>
    </row>
    <row r="2759" spans="1:17" x14ac:dyDescent="0.2">
      <c r="A2759" s="13">
        <f>HLOOKUP($E$2,历史数据!$V$3:$AE$5000,ROW(A2757),)</f>
        <v>961290</v>
      </c>
      <c r="B2759" s="41">
        <v>40606</v>
      </c>
      <c r="C2759" s="100">
        <f>IFERROR(IF(A2759&lt;&gt;0,MAX($C$4:C2758)+1,""),"")</f>
        <v>2700</v>
      </c>
      <c r="D2759" s="100"/>
      <c r="E2759" s="99">
        <f t="shared" si="251"/>
        <v>40702</v>
      </c>
      <c r="F2759" s="101">
        <f>IFERROR(VLOOKUP(E2759,历史数据!AH:AJ,3,),"")</f>
        <v>12.601933045888</v>
      </c>
      <c r="G2759" s="101">
        <f t="shared" si="247"/>
        <v>13.675334512843824</v>
      </c>
      <c r="H2759" s="105">
        <f t="shared" si="248"/>
        <v>-9.3619587121751557E-4</v>
      </c>
      <c r="I2759" s="101">
        <f>IFERROR(VLOOKUP(E2759,历史数据!AH:AJ,2,),"")</f>
        <v>12.380389238462801</v>
      </c>
      <c r="J2759" s="104">
        <f t="shared" si="249"/>
        <v>0</v>
      </c>
      <c r="K2759" s="104" t="str">
        <f>IFERROR(IF(AND(J2758=$H$2*1,MAX(K$64:K2758)=MAX(L$64:L2758)),MAX(K$64:K2758)+1,""),"")</f>
        <v/>
      </c>
      <c r="L2759" s="104" t="str">
        <f>IFERROR(IF(AND($F2758/INDEX($F$64:$F2759,MATCH(MAX(M$64:M2759),M$64:M2759,0)-1)&lt;(1-$P$2),MAX(K$64:K2759)&gt;MAX(L$64:L2758)),MAX(K$64:K2759),""),"")</f>
        <v/>
      </c>
      <c r="M2759" s="104" t="str">
        <f>IFERROR(IF(E2759="","",IF(K2759&lt;&gt;"",MAX(M$64:M2758)+1,IF(AND($F2758/INDEX($F$64:$F2759,MATCH(MAX(M$64:M2758),M$64:M2758,0)-1)&gt;(1+$O$2),MAX(K$64:K2759)&gt;MAX(L$64:L2758)),MAX(M$64:M2758)+1,""))),"")</f>
        <v/>
      </c>
      <c r="N2759" s="91">
        <f t="shared" si="250"/>
        <v>0</v>
      </c>
      <c r="O2759" s="91" t="str">
        <f>IFERROR(IF(AND(N2758=$H$2*1,MAX(O$64:O2758)=MAX(P$64:P2758)),MAX(O$64:O2758)+1,""),"")</f>
        <v/>
      </c>
      <c r="P2759" s="91" t="str">
        <f>IFERROR(IF(MOD(MAX(Q$64:Q2759),10*MAX(O$64:O2759))&lt;=2,IF(AND(F2758/INDEX($F$64:$F2759,MATCH(MAX(O$64:O2759),O$64:O2759,0)-1)&lt;(1-$P$2),MAX(O$64:O2759)&gt;MAX(P$64:P2758)),MAX(O$64:O2759),""),IF(AND($F2758/INDEX($F$64:$F2759,MATCH(MAX(Q$64:Q2759),Q$64:Q2759,0)-1)&lt;(1-$P$2),MAX(O$64:O2759)&gt;MAX(P$64:P2758)),MAX(O$64:O2759),"")),"")</f>
        <v/>
      </c>
      <c r="Q2759" s="91" t="str">
        <f>IFERROR(IF(E2759="","",IF(O2759&lt;&gt;"",MAX(O$64:O2759)*10+1,IF(AND($F2758/INDEX($F$64:$F2759,MATCH(MAX(Q$64:Q2758),Q$64:Q2758,0)-1)&gt;(1+$O$2),MAX(O$64:O2759)&gt;MAX(P$64:P2758)),MAX(Q$64:Q2758)+1,""))),"")</f>
        <v/>
      </c>
    </row>
    <row r="2760" spans="1:17" x14ac:dyDescent="0.2">
      <c r="A2760" s="13">
        <f>HLOOKUP($E$2,历史数据!$V$3:$AE$5000,ROW(A2758),)</f>
        <v>836361</v>
      </c>
      <c r="B2760" s="41">
        <v>40609</v>
      </c>
      <c r="C2760" s="100">
        <f>IFERROR(IF(A2760&lt;&gt;0,MAX($C$4:C2759)+1,""),"")</f>
        <v>2701</v>
      </c>
      <c r="D2760" s="100"/>
      <c r="E2760" s="99">
        <f t="shared" si="251"/>
        <v>40703</v>
      </c>
      <c r="F2760" s="101">
        <f>IFERROR(VLOOKUP(E2760,历史数据!AH:AJ,3,),"")</f>
        <v>12.549805091199699</v>
      </c>
      <c r="G2760" s="101">
        <f t="shared" si="247"/>
        <v>13.65708972870293</v>
      </c>
      <c r="H2760" s="105">
        <f t="shared" si="248"/>
        <v>-1.3341380515232704E-3</v>
      </c>
      <c r="I2760" s="101">
        <f>IFERROR(VLOOKUP(E2760,历史数据!AH:AJ,2,),"")</f>
        <v>12.510709125183499</v>
      </c>
      <c r="J2760" s="104">
        <f t="shared" si="249"/>
        <v>0</v>
      </c>
      <c r="K2760" s="104" t="str">
        <f>IFERROR(IF(AND(J2759=$H$2*1,MAX(K$64:K2759)=MAX(L$64:L2759)),MAX(K$64:K2759)+1,""),"")</f>
        <v/>
      </c>
      <c r="L2760" s="104" t="str">
        <f>IFERROR(IF(AND($F2759/INDEX($F$64:$F2760,MATCH(MAX(M$64:M2760),M$64:M2760,0)-1)&lt;(1-$P$2),MAX(K$64:K2760)&gt;MAX(L$64:L2759)),MAX(K$64:K2760),""),"")</f>
        <v/>
      </c>
      <c r="M2760" s="104" t="str">
        <f>IFERROR(IF(E2760="","",IF(K2760&lt;&gt;"",MAX(M$64:M2759)+1,IF(AND($F2759/INDEX($F$64:$F2760,MATCH(MAX(M$64:M2759),M$64:M2759,0)-1)&gt;(1+$O$2),MAX(K$64:K2760)&gt;MAX(L$64:L2759)),MAX(M$64:M2759)+1,""))),"")</f>
        <v/>
      </c>
      <c r="N2760" s="91">
        <f t="shared" si="250"/>
        <v>0</v>
      </c>
      <c r="O2760" s="91" t="str">
        <f>IFERROR(IF(AND(N2759=$H$2*1,MAX(O$64:O2759)=MAX(P$64:P2759)),MAX(O$64:O2759)+1,""),"")</f>
        <v/>
      </c>
      <c r="P2760" s="91" t="str">
        <f>IFERROR(IF(MOD(MAX(Q$64:Q2760),10*MAX(O$64:O2760))&lt;=2,IF(AND(F2759/INDEX($F$64:$F2760,MATCH(MAX(O$64:O2760),O$64:O2760,0)-1)&lt;(1-$P$2),MAX(O$64:O2760)&gt;MAX(P$64:P2759)),MAX(O$64:O2760),""),IF(AND($F2759/INDEX($F$64:$F2760,MATCH(MAX(Q$64:Q2760),Q$64:Q2760,0)-1)&lt;(1-$P$2),MAX(O$64:O2760)&gt;MAX(P$64:P2759)),MAX(O$64:O2760),"")),"")</f>
        <v/>
      </c>
      <c r="Q2760" s="91" t="str">
        <f>IFERROR(IF(E2760="","",IF(O2760&lt;&gt;"",MAX(O$64:O2760)*10+1,IF(AND($F2759/INDEX($F$64:$F2760,MATCH(MAX(Q$64:Q2759),Q$64:Q2759,0)-1)&gt;(1+$O$2),MAX(O$64:O2760)&gt;MAX(P$64:P2759)),MAX(Q$64:Q2759)+1,""))),"")</f>
        <v/>
      </c>
    </row>
    <row r="2761" spans="1:17" x14ac:dyDescent="0.2">
      <c r="A2761" s="13">
        <f>HLOOKUP($E$2,历史数据!$V$3:$AE$5000,ROW(A2759),)</f>
        <v>678224</v>
      </c>
      <c r="B2761" s="41">
        <v>40610</v>
      </c>
      <c r="C2761" s="100">
        <f>IFERROR(IF(A2761&lt;&gt;0,MAX($C$4:C2760)+1,""),"")</f>
        <v>2702</v>
      </c>
      <c r="D2761" s="100"/>
      <c r="E2761" s="99">
        <f t="shared" si="251"/>
        <v>40704</v>
      </c>
      <c r="F2761" s="101">
        <f>IFERROR(VLOOKUP(E2761,历史数据!AH:AJ,3,),"")</f>
        <v>13.084116626754399</v>
      </c>
      <c r="G2761" s="101">
        <f t="shared" si="247"/>
        <v>13.643840540219662</v>
      </c>
      <c r="H2761" s="105">
        <f t="shared" si="248"/>
        <v>-9.7013263780665326E-4</v>
      </c>
      <c r="I2761" s="101">
        <f>IFERROR(VLOOKUP(E2761,历史数据!AH:AJ,2,),"")</f>
        <v>12.7061889552645</v>
      </c>
      <c r="J2761" s="104">
        <f t="shared" si="249"/>
        <v>0</v>
      </c>
      <c r="K2761" s="104" t="str">
        <f>IFERROR(IF(AND(J2760=$H$2*1,MAX(K$64:K2760)=MAX(L$64:L2760)),MAX(K$64:K2760)+1,""),"")</f>
        <v/>
      </c>
      <c r="L2761" s="104" t="str">
        <f>IFERROR(IF(AND($F2760/INDEX($F$64:$F2761,MATCH(MAX(M$64:M2761),M$64:M2761,0)-1)&lt;(1-$P$2),MAX(K$64:K2761)&gt;MAX(L$64:L2760)),MAX(K$64:K2761),""),"")</f>
        <v/>
      </c>
      <c r="M2761" s="104" t="str">
        <f>IFERROR(IF(E2761="","",IF(K2761&lt;&gt;"",MAX(M$64:M2760)+1,IF(AND($F2760/INDEX($F$64:$F2761,MATCH(MAX(M$64:M2760),M$64:M2760,0)-1)&gt;(1+$O$2),MAX(K$64:K2761)&gt;MAX(L$64:L2760)),MAX(M$64:M2760)+1,""))),"")</f>
        <v/>
      </c>
      <c r="N2761" s="91">
        <f t="shared" si="250"/>
        <v>0</v>
      </c>
      <c r="O2761" s="91" t="str">
        <f>IFERROR(IF(AND(N2760=$H$2*1,MAX(O$64:O2760)=MAX(P$64:P2760)),MAX(O$64:O2760)+1,""),"")</f>
        <v/>
      </c>
      <c r="P2761" s="91" t="str">
        <f>IFERROR(IF(MOD(MAX(Q$64:Q2761),10*MAX(O$64:O2761))&lt;=2,IF(AND(F2760/INDEX($F$64:$F2761,MATCH(MAX(O$64:O2761),O$64:O2761,0)-1)&lt;(1-$P$2),MAX(O$64:O2761)&gt;MAX(P$64:P2760)),MAX(O$64:O2761),""),IF(AND($F2760/INDEX($F$64:$F2761,MATCH(MAX(Q$64:Q2761),Q$64:Q2761,0)-1)&lt;(1-$P$2),MAX(O$64:O2761)&gt;MAX(P$64:P2760)),MAX(O$64:O2761),"")),"")</f>
        <v/>
      </c>
      <c r="Q2761" s="91" t="str">
        <f>IFERROR(IF(E2761="","",IF(O2761&lt;&gt;"",MAX(O$64:O2761)*10+1,IF(AND($F2760/INDEX($F$64:$F2761,MATCH(MAX(Q$64:Q2760),Q$64:Q2760,0)-1)&gt;(1+$O$2),MAX(O$64:O2761)&gt;MAX(P$64:P2760)),MAX(Q$64:Q2760)+1,""))),"")</f>
        <v/>
      </c>
    </row>
    <row r="2762" spans="1:17" x14ac:dyDescent="0.2">
      <c r="A2762" s="13">
        <f>HLOOKUP($E$2,历史数据!$V$3:$AE$5000,ROW(A2760),)</f>
        <v>546872</v>
      </c>
      <c r="B2762" s="41">
        <v>40611</v>
      </c>
      <c r="C2762" s="100">
        <f>IFERROR(IF(A2762&lt;&gt;0,MAX($C$4:C2761)+1,""),"")</f>
        <v>2703</v>
      </c>
      <c r="D2762" s="100"/>
      <c r="E2762" s="99">
        <f t="shared" si="251"/>
        <v>40707</v>
      </c>
      <c r="F2762" s="101">
        <f>IFERROR(VLOOKUP(E2762,历史数据!AH:AJ,3,),"")</f>
        <v>13.4359803209002</v>
      </c>
      <c r="G2762" s="101">
        <f t="shared" si="247"/>
        <v>13.637758945506031</v>
      </c>
      <c r="H2762" s="105">
        <f t="shared" si="248"/>
        <v>-4.4573921072321721E-4</v>
      </c>
      <c r="I2762" s="101">
        <f>IFERROR(VLOOKUP(E2762,历史数据!AH:AJ,2,),"")</f>
        <v>13.005924694721999</v>
      </c>
      <c r="J2762" s="104">
        <f t="shared" si="249"/>
        <v>0</v>
      </c>
      <c r="K2762" s="104" t="str">
        <f>IFERROR(IF(AND(J2761=$H$2*1,MAX(K$64:K2761)=MAX(L$64:L2761)),MAX(K$64:K2761)+1,""),"")</f>
        <v/>
      </c>
      <c r="L2762" s="104" t="str">
        <f>IFERROR(IF(AND($F2761/INDEX($F$64:$F2762,MATCH(MAX(M$64:M2762),M$64:M2762,0)-1)&lt;(1-$P$2),MAX(K$64:K2762)&gt;MAX(L$64:L2761)),MAX(K$64:K2762),""),"")</f>
        <v/>
      </c>
      <c r="M2762" s="104" t="str">
        <f>IFERROR(IF(E2762="","",IF(K2762&lt;&gt;"",MAX(M$64:M2761)+1,IF(AND($F2761/INDEX($F$64:$F2762,MATCH(MAX(M$64:M2761),M$64:M2761,0)-1)&gt;(1+$O$2),MAX(K$64:K2762)&gt;MAX(L$64:L2761)),MAX(M$64:M2761)+1,""))),"")</f>
        <v/>
      </c>
      <c r="N2762" s="91">
        <f t="shared" si="250"/>
        <v>0</v>
      </c>
      <c r="O2762" s="91" t="str">
        <f>IFERROR(IF(AND(N2761=$H$2*1,MAX(O$64:O2761)=MAX(P$64:P2761)),MAX(O$64:O2761)+1,""),"")</f>
        <v/>
      </c>
      <c r="P2762" s="91" t="str">
        <f>IFERROR(IF(MOD(MAX(Q$64:Q2762),10*MAX(O$64:O2762))&lt;=2,IF(AND(F2761/INDEX($F$64:$F2762,MATCH(MAX(O$64:O2762),O$64:O2762,0)-1)&lt;(1-$P$2),MAX(O$64:O2762)&gt;MAX(P$64:P2761)),MAX(O$64:O2762),""),IF(AND($F2761/INDEX($F$64:$F2762,MATCH(MAX(Q$64:Q2762),Q$64:Q2762,0)-1)&lt;(1-$P$2),MAX(O$64:O2762)&gt;MAX(P$64:P2761)),MAX(O$64:O2762),"")),"")</f>
        <v/>
      </c>
      <c r="Q2762" s="91" t="str">
        <f>IFERROR(IF(E2762="","",IF(O2762&lt;&gt;"",MAX(O$64:O2762)*10+1,IF(AND($F2761/INDEX($F$64:$F2762,MATCH(MAX(Q$64:Q2761),Q$64:Q2761,0)-1)&gt;(1+$O$2),MAX(O$64:O2762)&gt;MAX(P$64:P2761)),MAX(Q$64:Q2761)+1,""))),"")</f>
        <v/>
      </c>
    </row>
    <row r="2763" spans="1:17" x14ac:dyDescent="0.2">
      <c r="A2763" s="13">
        <f>HLOOKUP($E$2,历史数据!$V$3:$AE$5000,ROW(A2761),)</f>
        <v>509961</v>
      </c>
      <c r="B2763" s="41">
        <v>40612</v>
      </c>
      <c r="C2763" s="100">
        <f>IFERROR(IF(A2763&lt;&gt;0,MAX($C$4:C2762)+1,""),"")</f>
        <v>2704</v>
      </c>
      <c r="D2763" s="100"/>
      <c r="E2763" s="99">
        <f t="shared" si="251"/>
        <v>40708</v>
      </c>
      <c r="F2763" s="101">
        <f>IFERROR(VLOOKUP(E2763,历史数据!AH:AJ,3,),"")</f>
        <v>14.113643731847599</v>
      </c>
      <c r="G2763" s="101">
        <f t="shared" si="247"/>
        <v>13.647315737198879</v>
      </c>
      <c r="H2763" s="105">
        <f t="shared" si="248"/>
        <v>7.0075968720639814E-4</v>
      </c>
      <c r="I2763" s="101">
        <f>IFERROR(VLOOKUP(E2763,历史数据!AH:AJ,2,),"")</f>
        <v>13.657524128325299</v>
      </c>
      <c r="J2763" s="104">
        <f t="shared" si="249"/>
        <v>1</v>
      </c>
      <c r="K2763" s="104" t="str">
        <f>IFERROR(IF(AND(J2762=$H$2*1,MAX(K$64:K2762)=MAX(L$64:L2762)),MAX(K$64:K2762)+1,""),"")</f>
        <v/>
      </c>
      <c r="L2763" s="104" t="str">
        <f>IFERROR(IF(AND($F2762/INDEX($F$64:$F2763,MATCH(MAX(M$64:M2763),M$64:M2763,0)-1)&lt;(1-$P$2),MAX(K$64:K2763)&gt;MAX(L$64:L2762)),MAX(K$64:K2763),""),"")</f>
        <v/>
      </c>
      <c r="M2763" s="104" t="str">
        <f>IFERROR(IF(E2763="","",IF(K2763&lt;&gt;"",MAX(M$64:M2762)+1,IF(AND($F2762/INDEX($F$64:$F2763,MATCH(MAX(M$64:M2762),M$64:M2762,0)-1)&gt;(1+$O$2),MAX(K$64:K2763)&gt;MAX(L$64:L2762)),MAX(M$64:M2762)+1,""))),"")</f>
        <v/>
      </c>
      <c r="N2763" s="91">
        <f t="shared" si="250"/>
        <v>1</v>
      </c>
      <c r="O2763" s="91" t="str">
        <f>IFERROR(IF(AND(N2762=$H$2*1,MAX(O$64:O2762)=MAX(P$64:P2762)),MAX(O$64:O2762)+1,""),"")</f>
        <v/>
      </c>
      <c r="P2763" s="91" t="str">
        <f>IFERROR(IF(MOD(MAX(Q$64:Q2763),10*MAX(O$64:O2763))&lt;=2,IF(AND(F2762/INDEX($F$64:$F2763,MATCH(MAX(O$64:O2763),O$64:O2763,0)-1)&lt;(1-$P$2),MAX(O$64:O2763)&gt;MAX(P$64:P2762)),MAX(O$64:O2763),""),IF(AND($F2762/INDEX($F$64:$F2763,MATCH(MAX(Q$64:Q2763),Q$64:Q2763,0)-1)&lt;(1-$P$2),MAX(O$64:O2763)&gt;MAX(P$64:P2762)),MAX(O$64:O2763),"")),"")</f>
        <v/>
      </c>
      <c r="Q2763" s="91" t="str">
        <f>IFERROR(IF(E2763="","",IF(O2763&lt;&gt;"",MAX(O$64:O2763)*10+1,IF(AND($F2762/INDEX($F$64:$F2763,MATCH(MAX(Q$64:Q2762),Q$64:Q2762,0)-1)&gt;(1+$O$2),MAX(O$64:O2763)&gt;MAX(P$64:P2762)),MAX(Q$64:Q2762)+1,""))),"")</f>
        <v/>
      </c>
    </row>
    <row r="2764" spans="1:17" x14ac:dyDescent="0.2">
      <c r="A2764" s="13">
        <f>HLOOKUP($E$2,历史数据!$V$3:$AE$5000,ROW(A2762),)</f>
        <v>549471</v>
      </c>
      <c r="B2764" s="41">
        <v>40613</v>
      </c>
      <c r="C2764" s="100">
        <f>IFERROR(IF(A2764&lt;&gt;0,MAX($C$4:C2763)+1,""),"")</f>
        <v>2705</v>
      </c>
      <c r="D2764" s="100"/>
      <c r="E2764" s="99">
        <f t="shared" si="251"/>
        <v>40709</v>
      </c>
      <c r="F2764" s="101">
        <f>IFERROR(VLOOKUP(E2764,历史数据!AH:AJ,3,),"")</f>
        <v>14.152739697863799</v>
      </c>
      <c r="G2764" s="101">
        <f t="shared" si="247"/>
        <v>13.656655329080527</v>
      </c>
      <c r="H2764" s="105">
        <f t="shared" si="248"/>
        <v>6.8435376315001406E-4</v>
      </c>
      <c r="I2764" s="101">
        <f>IFERROR(VLOOKUP(E2764,历史数据!AH:AJ,2,),"")</f>
        <v>14.0484837884873</v>
      </c>
      <c r="J2764" s="104">
        <f t="shared" si="249"/>
        <v>2</v>
      </c>
      <c r="K2764" s="104" t="str">
        <f>IFERROR(IF(AND(J2763=$H$2*1,MAX(K$64:K2763)=MAX(L$64:L2763)),MAX(K$64:K2763)+1,""),"")</f>
        <v/>
      </c>
      <c r="L2764" s="104" t="str">
        <f>IFERROR(IF(AND($F2763/INDEX($F$64:$F2764,MATCH(MAX(M$64:M2764),M$64:M2764,0)-1)&lt;(1-$P$2),MAX(K$64:K2764)&gt;MAX(L$64:L2763)),MAX(K$64:K2764),""),"")</f>
        <v/>
      </c>
      <c r="M2764" s="104" t="str">
        <f>IFERROR(IF(E2764="","",IF(K2764&lt;&gt;"",MAX(M$64:M2763)+1,IF(AND($F2763/INDEX($F$64:$F2764,MATCH(MAX(M$64:M2763),M$64:M2763,0)-1)&gt;(1+$O$2),MAX(K$64:K2764)&gt;MAX(L$64:L2763)),MAX(M$64:M2763)+1,""))),"")</f>
        <v/>
      </c>
      <c r="N2764" s="91">
        <f t="shared" si="250"/>
        <v>2</v>
      </c>
      <c r="O2764" s="91" t="str">
        <f>IFERROR(IF(AND(N2763=$H$2*1,MAX(O$64:O2763)=MAX(P$64:P2763)),MAX(O$64:O2763)+1,""),"")</f>
        <v/>
      </c>
      <c r="P2764" s="91" t="str">
        <f>IFERROR(IF(MOD(MAX(Q$64:Q2764),10*MAX(O$64:O2764))&lt;=2,IF(AND(F2763/INDEX($F$64:$F2764,MATCH(MAX(O$64:O2764),O$64:O2764,0)-1)&lt;(1-$P$2),MAX(O$64:O2764)&gt;MAX(P$64:P2763)),MAX(O$64:O2764),""),IF(AND($F2763/INDEX($F$64:$F2764,MATCH(MAX(Q$64:Q2764),Q$64:Q2764,0)-1)&lt;(1-$P$2),MAX(O$64:O2764)&gt;MAX(P$64:P2763)),MAX(O$64:O2764),"")),"")</f>
        <v/>
      </c>
      <c r="Q2764" s="91" t="str">
        <f>IFERROR(IF(E2764="","",IF(O2764&lt;&gt;"",MAX(O$64:O2764)*10+1,IF(AND($F2763/INDEX($F$64:$F2764,MATCH(MAX(Q$64:Q2763),Q$64:Q2763,0)-1)&gt;(1+$O$2),MAX(O$64:O2764)&gt;MAX(P$64:P2763)),MAX(Q$64:Q2763)+1,""))),"")</f>
        <v/>
      </c>
    </row>
    <row r="2765" spans="1:17" x14ac:dyDescent="0.2">
      <c r="A2765" s="13">
        <f>HLOOKUP($E$2,历史数据!$V$3:$AE$5000,ROW(A2763),)</f>
        <v>722350</v>
      </c>
      <c r="B2765" s="41">
        <v>40616</v>
      </c>
      <c r="C2765" s="100">
        <f>IFERROR(IF(A2765&lt;&gt;0,MAX($C$4:C2764)+1,""),"")</f>
        <v>2706</v>
      </c>
      <c r="D2765" s="100"/>
      <c r="E2765" s="99">
        <f t="shared" si="251"/>
        <v>40710</v>
      </c>
      <c r="F2765" s="101">
        <f>IFERROR(VLOOKUP(E2765,历史数据!AH:AJ,3,),"")</f>
        <v>13.9051319130946</v>
      </c>
      <c r="G2765" s="101">
        <f t="shared" si="247"/>
        <v>13.660782125493347</v>
      </c>
      <c r="H2765" s="105">
        <f t="shared" si="248"/>
        <v>3.0218207265075847E-4</v>
      </c>
      <c r="I2765" s="101">
        <f>IFERROR(VLOOKUP(E2765,历史数据!AH:AJ,2,),"")</f>
        <v>14.009387822471099</v>
      </c>
      <c r="J2765" s="104">
        <f t="shared" si="249"/>
        <v>3</v>
      </c>
      <c r="K2765" s="104" t="str">
        <f>IFERROR(IF(AND(J2764=$H$2*1,MAX(K$64:K2764)=MAX(L$64:L2764)),MAX(K$64:K2764)+1,""),"")</f>
        <v/>
      </c>
      <c r="L2765" s="104" t="str">
        <f>IFERROR(IF(AND($F2764/INDEX($F$64:$F2765,MATCH(MAX(M$64:M2765),M$64:M2765,0)-1)&lt;(1-$P$2),MAX(K$64:K2765)&gt;MAX(L$64:L2764)),MAX(K$64:K2765),""),"")</f>
        <v/>
      </c>
      <c r="M2765" s="104" t="str">
        <f>IFERROR(IF(E2765="","",IF(K2765&lt;&gt;"",MAX(M$64:M2764)+1,IF(AND($F2764/INDEX($F$64:$F2765,MATCH(MAX(M$64:M2764),M$64:M2764,0)-1)&gt;(1+$O$2),MAX(K$64:K2765)&gt;MAX(L$64:L2764)),MAX(M$64:M2764)+1,""))),"")</f>
        <v/>
      </c>
      <c r="N2765" s="91">
        <f t="shared" si="250"/>
        <v>3</v>
      </c>
      <c r="O2765" s="91" t="str">
        <f>IFERROR(IF(AND(N2764=$H$2*1,MAX(O$64:O2764)=MAX(P$64:P2764)),MAX(O$64:O2764)+1,""),"")</f>
        <v/>
      </c>
      <c r="P2765" s="91" t="str">
        <f>IFERROR(IF(MOD(MAX(Q$64:Q2765),10*MAX(O$64:O2765))&lt;=2,IF(AND(F2764/INDEX($F$64:$F2765,MATCH(MAX(O$64:O2765),O$64:O2765,0)-1)&lt;(1-$P$2),MAX(O$64:O2765)&gt;MAX(P$64:P2764)),MAX(O$64:O2765),""),IF(AND($F2764/INDEX($F$64:$F2765,MATCH(MAX(Q$64:Q2765),Q$64:Q2765,0)-1)&lt;(1-$P$2),MAX(O$64:O2765)&gt;MAX(P$64:P2764)),MAX(O$64:O2765),"")),"")</f>
        <v/>
      </c>
      <c r="Q2765" s="91" t="str">
        <f>IFERROR(IF(E2765="","",IF(O2765&lt;&gt;"",MAX(O$64:O2765)*10+1,IF(AND($F2764/INDEX($F$64:$F2765,MATCH(MAX(Q$64:Q2764),Q$64:Q2764,0)-1)&gt;(1+$O$2),MAX(O$64:O2765)&gt;MAX(P$64:P2764)),MAX(Q$64:Q2764)+1,""))),"")</f>
        <v/>
      </c>
    </row>
    <row r="2766" spans="1:17" x14ac:dyDescent="0.2">
      <c r="A2766" s="13">
        <f>HLOOKUP($E$2,历史数据!$V$3:$AE$5000,ROW(A2764),)</f>
        <v>1622584</v>
      </c>
      <c r="B2766" s="41">
        <v>40617</v>
      </c>
      <c r="C2766" s="100">
        <f>IFERROR(IF(A2766&lt;&gt;0,MAX($C$4:C2765)+1,""),"")</f>
        <v>2707</v>
      </c>
      <c r="D2766" s="100"/>
      <c r="E2766" s="99">
        <f t="shared" si="251"/>
        <v>40711</v>
      </c>
      <c r="F2766" s="101">
        <f>IFERROR(VLOOKUP(E2766,历史数据!AH:AJ,3,),"")</f>
        <v>13.774812026373899</v>
      </c>
      <c r="G2766" s="101">
        <f t="shared" si="247"/>
        <v>13.661650924738151</v>
      </c>
      <c r="H2766" s="105">
        <f t="shared" si="248"/>
        <v>6.3598060259240086E-5</v>
      </c>
      <c r="I2766" s="101">
        <f>IFERROR(VLOOKUP(E2766,历史数据!AH:AJ,2,),"")</f>
        <v>13.8399719697343</v>
      </c>
      <c r="J2766" s="104">
        <f t="shared" si="249"/>
        <v>4</v>
      </c>
      <c r="K2766" s="104" t="str">
        <f>IFERROR(IF(AND(J2765=$H$2*1,MAX(K$64:K2765)=MAX(L$64:L2765)),MAX(K$64:K2765)+1,""),"")</f>
        <v/>
      </c>
      <c r="L2766" s="104" t="str">
        <f>IFERROR(IF(AND($F2765/INDEX($F$64:$F2766,MATCH(MAX(M$64:M2766),M$64:M2766,0)-1)&lt;(1-$P$2),MAX(K$64:K2766)&gt;MAX(L$64:L2765)),MAX(K$64:K2766),""),"")</f>
        <v/>
      </c>
      <c r="M2766" s="104" t="str">
        <f>IFERROR(IF(E2766="","",IF(K2766&lt;&gt;"",MAX(M$64:M2765)+1,IF(AND($F2765/INDEX($F$64:$F2766,MATCH(MAX(M$64:M2765),M$64:M2765,0)-1)&gt;(1+$O$2),MAX(K$64:K2766)&gt;MAX(L$64:L2765)),MAX(M$64:M2765)+1,""))),"")</f>
        <v/>
      </c>
      <c r="N2766" s="91">
        <f t="shared" si="250"/>
        <v>4</v>
      </c>
      <c r="O2766" s="91" t="str">
        <f>IFERROR(IF(AND(N2765=$H$2*1,MAX(O$64:O2765)=MAX(P$64:P2765)),MAX(O$64:O2765)+1,""),"")</f>
        <v/>
      </c>
      <c r="P2766" s="91" t="str">
        <f>IFERROR(IF(MOD(MAX(Q$64:Q2766),10*MAX(O$64:O2766))&lt;=2,IF(AND(F2765/INDEX($F$64:$F2766,MATCH(MAX(O$64:O2766),O$64:O2766,0)-1)&lt;(1-$P$2),MAX(O$64:O2766)&gt;MAX(P$64:P2765)),MAX(O$64:O2766),""),IF(AND($F2765/INDEX($F$64:$F2766,MATCH(MAX(Q$64:Q2766),Q$64:Q2766,0)-1)&lt;(1-$P$2),MAX(O$64:O2766)&gt;MAX(P$64:P2765)),MAX(O$64:O2766),"")),"")</f>
        <v/>
      </c>
      <c r="Q2766" s="91" t="str">
        <f>IFERROR(IF(E2766="","",IF(O2766&lt;&gt;"",MAX(O$64:O2766)*10+1,IF(AND($F2765/INDEX($F$64:$F2766,MATCH(MAX(Q$64:Q2765),Q$64:Q2765,0)-1)&gt;(1+$O$2),MAX(O$64:O2766)&gt;MAX(P$64:P2765)),MAX(Q$64:Q2765)+1,""))),"")</f>
        <v/>
      </c>
    </row>
    <row r="2767" spans="1:17" x14ac:dyDescent="0.2">
      <c r="A2767" s="13">
        <f>HLOOKUP($E$2,历史数据!$V$3:$AE$5000,ROW(A2765),)</f>
        <v>1317374</v>
      </c>
      <c r="B2767" s="41">
        <v>40618</v>
      </c>
      <c r="C2767" s="100">
        <f>IFERROR(IF(A2767&lt;&gt;0,MAX($C$4:C2766)+1,""),"")</f>
        <v>2708</v>
      </c>
      <c r="D2767" s="100"/>
      <c r="E2767" s="99">
        <f t="shared" si="251"/>
        <v>40714</v>
      </c>
      <c r="F2767" s="101">
        <f>IFERROR(VLOOKUP(E2767,历史数据!AH:AJ,3,),"")</f>
        <v>13.4750762869164</v>
      </c>
      <c r="G2767" s="101">
        <f t="shared" si="247"/>
        <v>13.657958527947732</v>
      </c>
      <c r="H2767" s="105">
        <f t="shared" si="248"/>
        <v>-2.7027456716322007E-4</v>
      </c>
      <c r="I2767" s="101">
        <f>IFERROR(VLOOKUP(E2767,历史数据!AH:AJ,2,),"")</f>
        <v>13.892099924422499</v>
      </c>
      <c r="J2767" s="104">
        <f t="shared" si="249"/>
        <v>0</v>
      </c>
      <c r="K2767" s="104" t="str">
        <f>IFERROR(IF(AND(J2766=$H$2*1,MAX(K$64:K2766)=MAX(L$64:L2766)),MAX(K$64:K2766)+1,""),"")</f>
        <v/>
      </c>
      <c r="L2767" s="104" t="str">
        <f>IFERROR(IF(AND($F2766/INDEX($F$64:$F2767,MATCH(MAX(M$64:M2767),M$64:M2767,0)-1)&lt;(1-$P$2),MAX(K$64:K2767)&gt;MAX(L$64:L2766)),MAX(K$64:K2767),""),"")</f>
        <v/>
      </c>
      <c r="M2767" s="104" t="str">
        <f>IFERROR(IF(E2767="","",IF(K2767&lt;&gt;"",MAX(M$64:M2766)+1,IF(AND($F2766/INDEX($F$64:$F2767,MATCH(MAX(M$64:M2766),M$64:M2766,0)-1)&gt;(1+$O$2),MAX(K$64:K2767)&gt;MAX(L$64:L2766)),MAX(M$64:M2766)+1,""))),"")</f>
        <v/>
      </c>
      <c r="N2767" s="91">
        <f t="shared" si="250"/>
        <v>0</v>
      </c>
      <c r="O2767" s="91" t="str">
        <f>IFERROR(IF(AND(N2766=$H$2*1,MAX(O$64:O2766)=MAX(P$64:P2766)),MAX(O$64:O2766)+1,""),"")</f>
        <v/>
      </c>
      <c r="P2767" s="91" t="str">
        <f>IFERROR(IF(MOD(MAX(Q$64:Q2767),10*MAX(O$64:O2767))&lt;=2,IF(AND(F2766/INDEX($F$64:$F2767,MATCH(MAX(O$64:O2767),O$64:O2767,0)-1)&lt;(1-$P$2),MAX(O$64:O2767)&gt;MAX(P$64:P2766)),MAX(O$64:O2767),""),IF(AND($F2766/INDEX($F$64:$F2767,MATCH(MAX(Q$64:Q2767),Q$64:Q2767,0)-1)&lt;(1-$P$2),MAX(O$64:O2767)&gt;MAX(P$64:P2766)),MAX(O$64:O2767),"")),"")</f>
        <v/>
      </c>
      <c r="Q2767" s="91" t="str">
        <f>IFERROR(IF(E2767="","",IF(O2767&lt;&gt;"",MAX(O$64:O2767)*10+1,IF(AND($F2766/INDEX($F$64:$F2767,MATCH(MAX(Q$64:Q2766),Q$64:Q2766,0)-1)&gt;(1+$O$2),MAX(O$64:O2767)&gt;MAX(P$64:P2766)),MAX(Q$64:Q2766)+1,""))),"")</f>
        <v/>
      </c>
    </row>
    <row r="2768" spans="1:17" x14ac:dyDescent="0.2">
      <c r="A2768" s="13">
        <f>HLOOKUP($E$2,历史数据!$V$3:$AE$5000,ROW(A2766),)</f>
        <v>626383</v>
      </c>
      <c r="B2768" s="41">
        <v>40619</v>
      </c>
      <c r="C2768" s="100">
        <f>IFERROR(IF(A2768&lt;&gt;0,MAX($C$4:C2767)+1,""),"")</f>
        <v>2709</v>
      </c>
      <c r="D2768" s="100"/>
      <c r="E2768" s="99">
        <f t="shared" si="251"/>
        <v>40715</v>
      </c>
      <c r="F2768" s="101">
        <f>IFERROR(VLOOKUP(E2768,历史数据!AH:AJ,3,),"")</f>
        <v>13.657524128325299</v>
      </c>
      <c r="G2768" s="101">
        <f t="shared" si="247"/>
        <v>13.657741328136533</v>
      </c>
      <c r="H2768" s="105">
        <f t="shared" si="248"/>
        <v>-1.5902802073641809E-5</v>
      </c>
      <c r="I2768" s="101">
        <f>IFERROR(VLOOKUP(E2768,历史数据!AH:AJ,2,),"")</f>
        <v>13.5272042416047</v>
      </c>
      <c r="J2768" s="104">
        <f t="shared" si="249"/>
        <v>0</v>
      </c>
      <c r="K2768" s="104" t="str">
        <f>IFERROR(IF(AND(J2767=$H$2*1,MAX(K$64:K2767)=MAX(L$64:L2767)),MAX(K$64:K2767)+1,""),"")</f>
        <v/>
      </c>
      <c r="L2768" s="104" t="str">
        <f>IFERROR(IF(AND($F2767/INDEX($F$64:$F2768,MATCH(MAX(M$64:M2768),M$64:M2768,0)-1)&lt;(1-$P$2),MAX(K$64:K2768)&gt;MAX(L$64:L2767)),MAX(K$64:K2768),""),"")</f>
        <v/>
      </c>
      <c r="M2768" s="104" t="str">
        <f>IFERROR(IF(E2768="","",IF(K2768&lt;&gt;"",MAX(M$64:M2767)+1,IF(AND($F2767/INDEX($F$64:$F2768,MATCH(MAX(M$64:M2767),M$64:M2767,0)-1)&gt;(1+$O$2),MAX(K$64:K2768)&gt;MAX(L$64:L2767)),MAX(M$64:M2767)+1,""))),"")</f>
        <v/>
      </c>
      <c r="N2768" s="91">
        <f t="shared" si="250"/>
        <v>0</v>
      </c>
      <c r="O2768" s="91" t="str">
        <f>IFERROR(IF(AND(N2767=$H$2*1,MAX(O$64:O2767)=MAX(P$64:P2767)),MAX(O$64:O2767)+1,""),"")</f>
        <v/>
      </c>
      <c r="P2768" s="91" t="str">
        <f>IFERROR(IF(MOD(MAX(Q$64:Q2768),10*MAX(O$64:O2768))&lt;=2,IF(AND(F2767/INDEX($F$64:$F2768,MATCH(MAX(O$64:O2768),O$64:O2768,0)-1)&lt;(1-$P$2),MAX(O$64:O2768)&gt;MAX(P$64:P2767)),MAX(O$64:O2768),""),IF(AND($F2767/INDEX($F$64:$F2768,MATCH(MAX(Q$64:Q2768),Q$64:Q2768,0)-1)&lt;(1-$P$2),MAX(O$64:O2768)&gt;MAX(P$64:P2767)),MAX(O$64:O2768),"")),"")</f>
        <v/>
      </c>
      <c r="Q2768" s="91" t="str">
        <f>IFERROR(IF(E2768="","",IF(O2768&lt;&gt;"",MAX(O$64:O2768)*10+1,IF(AND($F2767/INDEX($F$64:$F2768,MATCH(MAX(Q$64:Q2767),Q$64:Q2767,0)-1)&gt;(1+$O$2),MAX(O$64:O2768)&gt;MAX(P$64:P2767)),MAX(Q$64:Q2767)+1,""))),"")</f>
        <v/>
      </c>
    </row>
    <row r="2769" spans="1:17" x14ac:dyDescent="0.2">
      <c r="A2769" s="13">
        <f>HLOOKUP($E$2,历史数据!$V$3:$AE$5000,ROW(A2767),)</f>
        <v>922900</v>
      </c>
      <c r="B2769" s="41">
        <v>40620</v>
      </c>
      <c r="C2769" s="100">
        <f>IFERROR(IF(A2769&lt;&gt;0,MAX($C$4:C2768)+1,""),"")</f>
        <v>2710</v>
      </c>
      <c r="D2769" s="100"/>
      <c r="E2769" s="99">
        <f t="shared" si="251"/>
        <v>40716</v>
      </c>
      <c r="F2769" s="101">
        <f>IFERROR(VLOOKUP(E2769,历史数据!AH:AJ,3,),"")</f>
        <v>13.501140264260499</v>
      </c>
      <c r="G2769" s="101">
        <f t="shared" si="247"/>
        <v>13.655134930402118</v>
      </c>
      <c r="H2769" s="105">
        <f t="shared" si="248"/>
        <v>-1.9083665972241537E-4</v>
      </c>
      <c r="I2769" s="101">
        <f>IFERROR(VLOOKUP(E2769,历史数据!AH:AJ,2,),"")</f>
        <v>13.6314601509812</v>
      </c>
      <c r="J2769" s="104">
        <f t="shared" si="249"/>
        <v>0</v>
      </c>
      <c r="K2769" s="104" t="str">
        <f>IFERROR(IF(AND(J2768=$H$2*1,MAX(K$64:K2768)=MAX(L$64:L2768)),MAX(K$64:K2768)+1,""),"")</f>
        <v/>
      </c>
      <c r="L2769" s="104" t="str">
        <f>IFERROR(IF(AND($F2768/INDEX($F$64:$F2769,MATCH(MAX(M$64:M2769),M$64:M2769,0)-1)&lt;(1-$P$2),MAX(K$64:K2769)&gt;MAX(L$64:L2768)),MAX(K$64:K2769),""),"")</f>
        <v/>
      </c>
      <c r="M2769" s="104" t="str">
        <f>IFERROR(IF(E2769="","",IF(K2769&lt;&gt;"",MAX(M$64:M2768)+1,IF(AND($F2768/INDEX($F$64:$F2769,MATCH(MAX(M$64:M2768),M$64:M2768,0)-1)&gt;(1+$O$2),MAX(K$64:K2769)&gt;MAX(L$64:L2768)),MAX(M$64:M2768)+1,""))),"")</f>
        <v/>
      </c>
      <c r="N2769" s="91">
        <f t="shared" si="250"/>
        <v>0</v>
      </c>
      <c r="O2769" s="91" t="str">
        <f>IFERROR(IF(AND(N2768=$H$2*1,MAX(O$64:O2768)=MAX(P$64:P2768)),MAX(O$64:O2768)+1,""),"")</f>
        <v/>
      </c>
      <c r="P2769" s="91" t="str">
        <f>IFERROR(IF(MOD(MAX(Q$64:Q2769),10*MAX(O$64:O2769))&lt;=2,IF(AND(F2768/INDEX($F$64:$F2769,MATCH(MAX(O$64:O2769),O$64:O2769,0)-1)&lt;(1-$P$2),MAX(O$64:O2769)&gt;MAX(P$64:P2768)),MAX(O$64:O2769),""),IF(AND($F2768/INDEX($F$64:$F2769,MATCH(MAX(Q$64:Q2769),Q$64:Q2769,0)-1)&lt;(1-$P$2),MAX(O$64:O2769)&gt;MAX(P$64:P2768)),MAX(O$64:O2769),"")),"")</f>
        <v/>
      </c>
      <c r="Q2769" s="91" t="str">
        <f>IFERROR(IF(E2769="","",IF(O2769&lt;&gt;"",MAX(O$64:O2769)*10+1,IF(AND($F2768/INDEX($F$64:$F2769,MATCH(MAX(Q$64:Q2768),Q$64:Q2768,0)-1)&gt;(1+$O$2),MAX(O$64:O2769)&gt;MAX(P$64:P2768)),MAX(Q$64:Q2768)+1,""))),"")</f>
        <v/>
      </c>
    </row>
    <row r="2770" spans="1:17" x14ac:dyDescent="0.2">
      <c r="A2770" s="13">
        <f>HLOOKUP($E$2,历史数据!$V$3:$AE$5000,ROW(A2768),)</f>
        <v>1060385</v>
      </c>
      <c r="B2770" s="41">
        <v>40623</v>
      </c>
      <c r="C2770" s="100">
        <f>IFERROR(IF(A2770&lt;&gt;0,MAX($C$4:C2769)+1,""),"")</f>
        <v>2711</v>
      </c>
      <c r="D2770" s="100"/>
      <c r="E2770" s="99">
        <f t="shared" si="251"/>
        <v>40717</v>
      </c>
      <c r="F2770" s="101">
        <f>IFERROR(VLOOKUP(E2770,历史数据!AH:AJ,3,),"")</f>
        <v>13.787844015046</v>
      </c>
      <c r="G2770" s="101">
        <f t="shared" si="247"/>
        <v>13.656438129269324</v>
      </c>
      <c r="H2770" s="105">
        <f t="shared" si="248"/>
        <v>9.5436542652205247E-5</v>
      </c>
      <c r="I2770" s="101">
        <f>IFERROR(VLOOKUP(E2770,历史数据!AH:AJ,2,),"")</f>
        <v>13.4881082755885</v>
      </c>
      <c r="J2770" s="104">
        <f t="shared" si="249"/>
        <v>1</v>
      </c>
      <c r="K2770" s="104" t="str">
        <f>IFERROR(IF(AND(J2769=$H$2*1,MAX(K$64:K2769)=MAX(L$64:L2769)),MAX(K$64:K2769)+1,""),"")</f>
        <v/>
      </c>
      <c r="L2770" s="104" t="str">
        <f>IFERROR(IF(AND($F2769/INDEX($F$64:$F2770,MATCH(MAX(M$64:M2770),M$64:M2770,0)-1)&lt;(1-$P$2),MAX(K$64:K2770)&gt;MAX(L$64:L2769)),MAX(K$64:K2770),""),"")</f>
        <v/>
      </c>
      <c r="M2770" s="104" t="str">
        <f>IFERROR(IF(E2770="","",IF(K2770&lt;&gt;"",MAX(M$64:M2769)+1,IF(AND($F2769/INDEX($F$64:$F2770,MATCH(MAX(M$64:M2769),M$64:M2769,0)-1)&gt;(1+$O$2),MAX(K$64:K2770)&gt;MAX(L$64:L2769)),MAX(M$64:M2769)+1,""))),"")</f>
        <v/>
      </c>
      <c r="N2770" s="91">
        <f t="shared" si="250"/>
        <v>1</v>
      </c>
      <c r="O2770" s="91" t="str">
        <f>IFERROR(IF(AND(N2769=$H$2*1,MAX(O$64:O2769)=MAX(P$64:P2769)),MAX(O$64:O2769)+1,""),"")</f>
        <v/>
      </c>
      <c r="P2770" s="91" t="str">
        <f>IFERROR(IF(MOD(MAX(Q$64:Q2770),10*MAX(O$64:O2770))&lt;=2,IF(AND(F2769/INDEX($F$64:$F2770,MATCH(MAX(O$64:O2770),O$64:O2770,0)-1)&lt;(1-$P$2),MAX(O$64:O2770)&gt;MAX(P$64:P2769)),MAX(O$64:O2770),""),IF(AND($F2769/INDEX($F$64:$F2770,MATCH(MAX(Q$64:Q2770),Q$64:Q2770,0)-1)&lt;(1-$P$2),MAX(O$64:O2770)&gt;MAX(P$64:P2769)),MAX(O$64:O2770),"")),"")</f>
        <v/>
      </c>
      <c r="Q2770" s="91" t="str">
        <f>IFERROR(IF(E2770="","",IF(O2770&lt;&gt;"",MAX(O$64:O2770)*10+1,IF(AND($F2769/INDEX($F$64:$F2770,MATCH(MAX(Q$64:Q2769),Q$64:Q2769,0)-1)&gt;(1+$O$2),MAX(O$64:O2770)&gt;MAX(P$64:P2769)),MAX(Q$64:Q2769)+1,""))),"")</f>
        <v/>
      </c>
    </row>
    <row r="2771" spans="1:17" x14ac:dyDescent="0.2">
      <c r="A2771" s="13">
        <f>HLOOKUP($E$2,历史数据!$V$3:$AE$5000,ROW(A2769),)</f>
        <v>1899453</v>
      </c>
      <c r="B2771" s="41">
        <v>40624</v>
      </c>
      <c r="C2771" s="100">
        <f>IFERROR(IF(A2771&lt;&gt;0,MAX($C$4:C2770)+1,""),"")</f>
        <v>2712</v>
      </c>
      <c r="D2771" s="100"/>
      <c r="E2771" s="99">
        <f t="shared" si="251"/>
        <v>40718</v>
      </c>
      <c r="F2771" s="101">
        <f>IFERROR(VLOOKUP(E2771,历史数据!AH:AJ,3,),"")</f>
        <v>13.970291856454899</v>
      </c>
      <c r="G2771" s="101">
        <f t="shared" si="247"/>
        <v>13.661650924738149</v>
      </c>
      <c r="H2771" s="105">
        <f t="shared" si="248"/>
        <v>3.8170974155060655E-4</v>
      </c>
      <c r="I2771" s="101">
        <f>IFERROR(VLOOKUP(E2771,历史数据!AH:AJ,2,),"")</f>
        <v>13.657524128325299</v>
      </c>
      <c r="J2771" s="104">
        <f t="shared" si="249"/>
        <v>2</v>
      </c>
      <c r="K2771" s="104" t="str">
        <f>IFERROR(IF(AND(J2770=$H$2*1,MAX(K$64:K2770)=MAX(L$64:L2770)),MAX(K$64:K2770)+1,""),"")</f>
        <v/>
      </c>
      <c r="L2771" s="104" t="str">
        <f>IFERROR(IF(AND($F2770/INDEX($F$64:$F2771,MATCH(MAX(M$64:M2771),M$64:M2771,0)-1)&lt;(1-$P$2),MAX(K$64:K2771)&gt;MAX(L$64:L2770)),MAX(K$64:K2771),""),"")</f>
        <v/>
      </c>
      <c r="M2771" s="104" t="str">
        <f>IFERROR(IF(E2771="","",IF(K2771&lt;&gt;"",MAX(M$64:M2770)+1,IF(AND($F2770/INDEX($F$64:$F2771,MATCH(MAX(M$64:M2770),M$64:M2770,0)-1)&gt;(1+$O$2),MAX(K$64:K2771)&gt;MAX(L$64:L2770)),MAX(M$64:M2770)+1,""))),"")</f>
        <v/>
      </c>
      <c r="N2771" s="91">
        <f t="shared" si="250"/>
        <v>2</v>
      </c>
      <c r="O2771" s="91" t="str">
        <f>IFERROR(IF(AND(N2770=$H$2*1,MAX(O$64:O2770)=MAX(P$64:P2770)),MAX(O$64:O2770)+1,""),"")</f>
        <v/>
      </c>
      <c r="P2771" s="91" t="str">
        <f>IFERROR(IF(MOD(MAX(Q$64:Q2771),10*MAX(O$64:O2771))&lt;=2,IF(AND(F2770/INDEX($F$64:$F2771,MATCH(MAX(O$64:O2771),O$64:O2771,0)-1)&lt;(1-$P$2),MAX(O$64:O2771)&gt;MAX(P$64:P2770)),MAX(O$64:O2771),""),IF(AND($F2770/INDEX($F$64:$F2771,MATCH(MAX(Q$64:Q2771),Q$64:Q2771,0)-1)&lt;(1-$P$2),MAX(O$64:O2771)&gt;MAX(P$64:P2770)),MAX(O$64:O2771),"")),"")</f>
        <v/>
      </c>
      <c r="Q2771" s="91" t="str">
        <f>IFERROR(IF(E2771="","",IF(O2771&lt;&gt;"",MAX(O$64:O2771)*10+1,IF(AND($F2770/INDEX($F$64:$F2771,MATCH(MAX(Q$64:Q2770),Q$64:Q2770,0)-1)&gt;(1+$O$2),MAX(O$64:O2771)&gt;MAX(P$64:P2770)),MAX(Q$64:Q2770)+1,""))),"")</f>
        <v/>
      </c>
    </row>
    <row r="2772" spans="1:17" x14ac:dyDescent="0.2">
      <c r="A2772" s="13">
        <f>HLOOKUP($E$2,历史数据!$V$3:$AE$5000,ROW(A2770),)</f>
        <v>912821</v>
      </c>
      <c r="B2772" s="41">
        <v>40625</v>
      </c>
      <c r="C2772" s="100">
        <f>IFERROR(IF(A2772&lt;&gt;0,MAX($C$4:C2771)+1,""),"")</f>
        <v>2713</v>
      </c>
      <c r="D2772" s="100"/>
      <c r="E2772" s="99">
        <f t="shared" si="251"/>
        <v>40721</v>
      </c>
      <c r="F2772" s="101">
        <f>IFERROR(VLOOKUP(E2772,历史数据!AH:AJ,3,),"")</f>
        <v>14.3351875392728</v>
      </c>
      <c r="G2772" s="101">
        <f t="shared" si="247"/>
        <v>13.670773316808596</v>
      </c>
      <c r="H2772" s="105">
        <f t="shared" si="248"/>
        <v>6.6773716593271359E-4</v>
      </c>
      <c r="I2772" s="101">
        <f>IFERROR(VLOOKUP(E2772,历史数据!AH:AJ,2,),"")</f>
        <v>13.892099924422499</v>
      </c>
      <c r="J2772" s="104">
        <f t="shared" si="249"/>
        <v>3</v>
      </c>
      <c r="K2772" s="104" t="str">
        <f>IFERROR(IF(AND(J2771=$H$2*1,MAX(K$64:K2771)=MAX(L$64:L2771)),MAX(K$64:K2771)+1,""),"")</f>
        <v/>
      </c>
      <c r="L2772" s="104" t="str">
        <f>IFERROR(IF(AND($F2771/INDEX($F$64:$F2772,MATCH(MAX(M$64:M2772),M$64:M2772,0)-1)&lt;(1-$P$2),MAX(K$64:K2772)&gt;MAX(L$64:L2771)),MAX(K$64:K2772),""),"")</f>
        <v/>
      </c>
      <c r="M2772" s="104" t="str">
        <f>IFERROR(IF(E2772="","",IF(K2772&lt;&gt;"",MAX(M$64:M2771)+1,IF(AND($F2771/INDEX($F$64:$F2772,MATCH(MAX(M$64:M2771),M$64:M2771,0)-1)&gt;(1+$O$2),MAX(K$64:K2772)&gt;MAX(L$64:L2771)),MAX(M$64:M2771)+1,""))),"")</f>
        <v/>
      </c>
      <c r="N2772" s="91">
        <f t="shared" si="250"/>
        <v>3</v>
      </c>
      <c r="O2772" s="91" t="str">
        <f>IFERROR(IF(AND(N2771=$H$2*1,MAX(O$64:O2771)=MAX(P$64:P2771)),MAX(O$64:O2771)+1,""),"")</f>
        <v/>
      </c>
      <c r="P2772" s="91" t="str">
        <f>IFERROR(IF(MOD(MAX(Q$64:Q2772),10*MAX(O$64:O2772))&lt;=2,IF(AND(F2771/INDEX($F$64:$F2772,MATCH(MAX(O$64:O2772),O$64:O2772,0)-1)&lt;(1-$P$2),MAX(O$64:O2772)&gt;MAX(P$64:P2771)),MAX(O$64:O2772),""),IF(AND($F2771/INDEX($F$64:$F2772,MATCH(MAX(Q$64:Q2772),Q$64:Q2772,0)-1)&lt;(1-$P$2),MAX(O$64:O2772)&gt;MAX(P$64:P2771)),MAX(O$64:O2772),"")),"")</f>
        <v/>
      </c>
      <c r="Q2772" s="91" t="str">
        <f>IFERROR(IF(E2772="","",IF(O2772&lt;&gt;"",MAX(O$64:O2772)*10+1,IF(AND($F2771/INDEX($F$64:$F2772,MATCH(MAX(Q$64:Q2771),Q$64:Q2771,0)-1)&gt;(1+$O$2),MAX(O$64:O2772)&gt;MAX(P$64:P2771)),MAX(Q$64:Q2771)+1,""))),"")</f>
        <v/>
      </c>
    </row>
    <row r="2773" spans="1:17" x14ac:dyDescent="0.2">
      <c r="A2773" s="13">
        <f>HLOOKUP($E$2,历史数据!$V$3:$AE$5000,ROW(A2771),)</f>
        <v>539750</v>
      </c>
      <c r="B2773" s="41">
        <v>40626</v>
      </c>
      <c r="C2773" s="100">
        <f>IFERROR(IF(A2773&lt;&gt;0,MAX($C$4:C2772)+1,""),"")</f>
        <v>2714</v>
      </c>
      <c r="D2773" s="100"/>
      <c r="E2773" s="99">
        <f t="shared" si="251"/>
        <v>40722</v>
      </c>
      <c r="F2773" s="101">
        <f>IFERROR(VLOOKUP(E2773,历史数据!AH:AJ,3,),"")</f>
        <v>14.230931629896199</v>
      </c>
      <c r="G2773" s="101">
        <f t="shared" si="247"/>
        <v>13.683153706047056</v>
      </c>
      <c r="H2773" s="105">
        <f t="shared" si="248"/>
        <v>9.0561001572875277E-4</v>
      </c>
      <c r="I2773" s="101">
        <f>IFERROR(VLOOKUP(E2773,历史数据!AH:AJ,2,),"")</f>
        <v>14.3221555506007</v>
      </c>
      <c r="J2773" s="104">
        <f t="shared" si="249"/>
        <v>4</v>
      </c>
      <c r="K2773" s="104" t="str">
        <f>IFERROR(IF(AND(J2772=$H$2*1,MAX(K$64:K2772)=MAX(L$64:L2772)),MAX(K$64:K2772)+1,""),"")</f>
        <v/>
      </c>
      <c r="L2773" s="104" t="str">
        <f>IFERROR(IF(AND($F2772/INDEX($F$64:$F2773,MATCH(MAX(M$64:M2773),M$64:M2773,0)-1)&lt;(1-$P$2),MAX(K$64:K2773)&gt;MAX(L$64:L2772)),MAX(K$64:K2773),""),"")</f>
        <v/>
      </c>
      <c r="M2773" s="104" t="str">
        <f>IFERROR(IF(E2773="","",IF(K2773&lt;&gt;"",MAX(M$64:M2772)+1,IF(AND($F2772/INDEX($F$64:$F2773,MATCH(MAX(M$64:M2772),M$64:M2772,0)-1)&gt;(1+$O$2),MAX(K$64:K2773)&gt;MAX(L$64:L2772)),MAX(M$64:M2772)+1,""))),"")</f>
        <v/>
      </c>
      <c r="N2773" s="91">
        <f t="shared" si="250"/>
        <v>4</v>
      </c>
      <c r="O2773" s="91" t="str">
        <f>IFERROR(IF(AND(N2772=$H$2*1,MAX(O$64:O2772)=MAX(P$64:P2772)),MAX(O$64:O2772)+1,""),"")</f>
        <v/>
      </c>
      <c r="P2773" s="91" t="str">
        <f>IFERROR(IF(MOD(MAX(Q$64:Q2773),10*MAX(O$64:O2773))&lt;=2,IF(AND(F2772/INDEX($F$64:$F2773,MATCH(MAX(O$64:O2773),O$64:O2773,0)-1)&lt;(1-$P$2),MAX(O$64:O2773)&gt;MAX(P$64:P2772)),MAX(O$64:O2773),""),IF(AND($F2772/INDEX($F$64:$F2773,MATCH(MAX(Q$64:Q2773),Q$64:Q2773,0)-1)&lt;(1-$P$2),MAX(O$64:O2773)&gt;MAX(P$64:P2772)),MAX(O$64:O2773),"")),"")</f>
        <v/>
      </c>
      <c r="Q2773" s="91" t="str">
        <f>IFERROR(IF(E2773="","",IF(O2773&lt;&gt;"",MAX(O$64:O2773)*10+1,IF(AND($F2772/INDEX($F$64:$F2773,MATCH(MAX(Q$64:Q2772),Q$64:Q2772,0)-1)&gt;(1+$O$2),MAX(O$64:O2773)&gt;MAX(P$64:P2772)),MAX(Q$64:Q2772)+1,""))),"")</f>
        <v/>
      </c>
    </row>
    <row r="2774" spans="1:17" x14ac:dyDescent="0.2">
      <c r="A2774" s="13">
        <f>HLOOKUP($E$2,历史数据!$V$3:$AE$5000,ROW(A2772),)</f>
        <v>598501</v>
      </c>
      <c r="B2774" s="41">
        <v>40627</v>
      </c>
      <c r="C2774" s="100">
        <f>IFERROR(IF(A2774&lt;&gt;0,MAX($C$4:C2773)+1,""),"")</f>
        <v>2715</v>
      </c>
      <c r="D2774" s="100"/>
      <c r="E2774" s="99">
        <f t="shared" si="251"/>
        <v>40723</v>
      </c>
      <c r="F2774" s="101">
        <f>IFERROR(VLOOKUP(E2774,历史数据!AH:AJ,3,),"")</f>
        <v>14.2439636185683</v>
      </c>
      <c r="G2774" s="101">
        <f t="shared" si="247"/>
        <v>13.690538499627895</v>
      </c>
      <c r="H2774" s="105">
        <f t="shared" si="248"/>
        <v>5.3969967300560029E-4</v>
      </c>
      <c r="I2774" s="101">
        <f>IFERROR(VLOOKUP(E2774,历史数据!AH:AJ,2,),"")</f>
        <v>14.2439636185683</v>
      </c>
      <c r="J2774" s="104">
        <f t="shared" si="249"/>
        <v>5</v>
      </c>
      <c r="K2774" s="104" t="str">
        <f>IFERROR(IF(AND(J2773=$H$2*1,MAX(K$64:K2773)=MAX(L$64:L2773)),MAX(K$64:K2773)+1,""),"")</f>
        <v/>
      </c>
      <c r="L2774" s="104" t="str">
        <f>IFERROR(IF(AND($F2773/INDEX($F$64:$F2774,MATCH(MAX(M$64:M2774),M$64:M2774,0)-1)&lt;(1-$P$2),MAX(K$64:K2774)&gt;MAX(L$64:L2773)),MAX(K$64:K2774),""),"")</f>
        <v/>
      </c>
      <c r="M2774" s="104" t="str">
        <f>IFERROR(IF(E2774="","",IF(K2774&lt;&gt;"",MAX(M$64:M2773)+1,IF(AND($F2773/INDEX($F$64:$F2774,MATCH(MAX(M$64:M2773),M$64:M2773,0)-1)&gt;(1+$O$2),MAX(K$64:K2774)&gt;MAX(L$64:L2773)),MAX(M$64:M2773)+1,""))),"")</f>
        <v/>
      </c>
      <c r="N2774" s="91">
        <f t="shared" si="250"/>
        <v>5</v>
      </c>
      <c r="O2774" s="91" t="str">
        <f>IFERROR(IF(AND(N2773=$H$2*1,MAX(O$64:O2773)=MAX(P$64:P2773)),MAX(O$64:O2773)+1,""),"")</f>
        <v/>
      </c>
      <c r="P2774" s="91" t="str">
        <f>IFERROR(IF(MOD(MAX(Q$64:Q2774),10*MAX(O$64:O2774))&lt;=2,IF(AND(F2773/INDEX($F$64:$F2774,MATCH(MAX(O$64:O2774),O$64:O2774,0)-1)&lt;(1-$P$2),MAX(O$64:O2774)&gt;MAX(P$64:P2773)),MAX(O$64:O2774),""),IF(AND($F2773/INDEX($F$64:$F2774,MATCH(MAX(Q$64:Q2774),Q$64:Q2774,0)-1)&lt;(1-$P$2),MAX(O$64:O2774)&gt;MAX(P$64:P2773)),MAX(O$64:O2774),"")),"")</f>
        <v/>
      </c>
      <c r="Q2774" s="91" t="str">
        <f>IFERROR(IF(E2774="","",IF(O2774&lt;&gt;"",MAX(O$64:O2774)*10+1,IF(AND($F2773/INDEX($F$64:$F2774,MATCH(MAX(Q$64:Q2773),Q$64:Q2773,0)-1)&gt;(1+$O$2),MAX(O$64:O2774)&gt;MAX(P$64:P2773)),MAX(Q$64:Q2773)+1,""))),"")</f>
        <v/>
      </c>
    </row>
    <row r="2775" spans="1:17" x14ac:dyDescent="0.2">
      <c r="A2775" s="13">
        <f>HLOOKUP($E$2,历史数据!$V$3:$AE$5000,ROW(A2773),)</f>
        <v>1042145</v>
      </c>
      <c r="B2775" s="41">
        <v>40630</v>
      </c>
      <c r="C2775" s="100">
        <f>IFERROR(IF(A2775&lt;&gt;0,MAX($C$4:C2774)+1,""),"")</f>
        <v>2716</v>
      </c>
      <c r="D2775" s="100"/>
      <c r="E2775" s="99">
        <f t="shared" si="251"/>
        <v>40724</v>
      </c>
      <c r="F2775" s="101">
        <f>IFERROR(VLOOKUP(E2775,历史数据!AH:AJ,3,),"")</f>
        <v>14.3221555506007</v>
      </c>
      <c r="G2775" s="101">
        <f t="shared" si="247"/>
        <v>13.697271693775125</v>
      </c>
      <c r="H2775" s="105">
        <f t="shared" si="248"/>
        <v>4.9181368193895736E-4</v>
      </c>
      <c r="I2775" s="101">
        <f>IFERROR(VLOOKUP(E2775,历史数据!AH:AJ,2,),"")</f>
        <v>14.4394434486493</v>
      </c>
      <c r="J2775" s="104">
        <f t="shared" si="249"/>
        <v>6</v>
      </c>
      <c r="K2775" s="104">
        <f>IFERROR(IF(AND(J2774=$H$2*1,MAX(K$64:K2774)=MAX(L$64:L2774)),MAX(K$64:K2774)+1,""),"")</f>
        <v>19</v>
      </c>
      <c r="L2775" s="104" t="str">
        <f>IFERROR(IF(AND($F2774/INDEX($F$64:$F2775,MATCH(MAX(M$64:M2775),M$64:M2775,0)-1)&lt;(1-$P$2),MAX(K$64:K2775)&gt;MAX(L$64:L2774)),MAX(K$64:K2775),""),"")</f>
        <v/>
      </c>
      <c r="M2775" s="104">
        <f>IFERROR(IF(E2775="","",IF(K2775&lt;&gt;"",MAX(M$64:M2774)+1,IF(AND($F2774/INDEX($F$64:$F2775,MATCH(MAX(M$64:M2774),M$64:M2774,0)-1)&gt;(1+$O$2),MAX(K$64:K2775)&gt;MAX(L$64:L2774)),MAX(M$64:M2774)+1,""))),"")</f>
        <v>29</v>
      </c>
      <c r="N2775" s="91">
        <f t="shared" si="250"/>
        <v>6</v>
      </c>
      <c r="O2775" s="91">
        <f>IFERROR(IF(AND(N2774=$H$2*1,MAX(O$64:O2774)=MAX(P$64:P2774)),MAX(O$64:O2774)+1,""),"")</f>
        <v>15</v>
      </c>
      <c r="P2775" s="91" t="str">
        <f>IFERROR(IF(MOD(MAX(Q$64:Q2775),10*MAX(O$64:O2775))&lt;=2,IF(AND(F2774/INDEX($F$64:$F2775,MATCH(MAX(O$64:O2775),O$64:O2775,0)-1)&lt;(1-$P$2),MAX(O$64:O2775)&gt;MAX(P$64:P2774)),MAX(O$64:O2775),""),IF(AND($F2774/INDEX($F$64:$F2775,MATCH(MAX(Q$64:Q2775),Q$64:Q2775,0)-1)&lt;(1-$P$2),MAX(O$64:O2775)&gt;MAX(P$64:P2774)),MAX(O$64:O2775),"")),"")</f>
        <v/>
      </c>
      <c r="Q2775" s="91">
        <f>IFERROR(IF(E2775="","",IF(O2775&lt;&gt;"",MAX(O$64:O2775)*10+1,IF(AND($F2774/INDEX($F$64:$F2775,MATCH(MAX(Q$64:Q2774),Q$64:Q2774,0)-1)&gt;(1+$O$2),MAX(O$64:O2775)&gt;MAX(P$64:P2774)),MAX(Q$64:Q2774)+1,""))),"")</f>
        <v>151</v>
      </c>
    </row>
    <row r="2776" spans="1:17" x14ac:dyDescent="0.2">
      <c r="A2776" s="13">
        <f>HLOOKUP($E$2,历史数据!$V$3:$AE$5000,ROW(A2774),)</f>
        <v>2083171</v>
      </c>
      <c r="B2776" s="41">
        <v>40631</v>
      </c>
      <c r="C2776" s="100">
        <f>IFERROR(IF(A2776&lt;&gt;0,MAX($C$4:C2775)+1,""),"")</f>
        <v>2717</v>
      </c>
      <c r="D2776" s="100"/>
      <c r="E2776" s="99">
        <f t="shared" si="251"/>
        <v>40725</v>
      </c>
      <c r="F2776" s="101">
        <f>IFERROR(VLOOKUP(E2776,历史数据!AH:AJ,3,),"")</f>
        <v>14.543699358025799</v>
      </c>
      <c r="G2776" s="101">
        <f t="shared" si="247"/>
        <v>13.705308086789566</v>
      </c>
      <c r="H2776" s="105">
        <f t="shared" si="248"/>
        <v>5.8671487242922815E-4</v>
      </c>
      <c r="I2776" s="101">
        <f>IFERROR(VLOOKUP(E2776,历史数据!AH:AJ,2,),"")</f>
        <v>14.426411459977199</v>
      </c>
      <c r="J2776" s="104">
        <f t="shared" si="249"/>
        <v>7</v>
      </c>
      <c r="K2776" s="104" t="str">
        <f>IFERROR(IF(AND(J2775=$H$2*1,MAX(K$64:K2775)=MAX(L$64:L2775)),MAX(K$64:K2775)+1,""),"")</f>
        <v/>
      </c>
      <c r="L2776" s="104" t="str">
        <f>IFERROR(IF(AND($F2775/INDEX($F$64:$F2776,MATCH(MAX(M$64:M2776),M$64:M2776,0)-1)&lt;(1-$P$2),MAX(K$64:K2776)&gt;MAX(L$64:L2775)),MAX(K$64:K2776),""),"")</f>
        <v/>
      </c>
      <c r="M2776" s="104" t="str">
        <f>IFERROR(IF(E2776="","",IF(K2776&lt;&gt;"",MAX(M$64:M2775)+1,IF(AND($F2775/INDEX($F$64:$F2776,MATCH(MAX(M$64:M2775),M$64:M2775,0)-1)&gt;(1+$O$2),MAX(K$64:K2776)&gt;MAX(L$64:L2775)),MAX(M$64:M2775)+1,""))),"")</f>
        <v/>
      </c>
      <c r="N2776" s="91">
        <f t="shared" si="250"/>
        <v>7</v>
      </c>
      <c r="O2776" s="91" t="str">
        <f>IFERROR(IF(AND(N2775=$H$2*1,MAX(O$64:O2775)=MAX(P$64:P2775)),MAX(O$64:O2775)+1,""),"")</f>
        <v/>
      </c>
      <c r="P2776" s="91" t="str">
        <f>IFERROR(IF(MOD(MAX(Q$64:Q2776),10*MAX(O$64:O2776))&lt;=2,IF(AND(F2775/INDEX($F$64:$F2776,MATCH(MAX(O$64:O2776),O$64:O2776,0)-1)&lt;(1-$P$2),MAX(O$64:O2776)&gt;MAX(P$64:P2775)),MAX(O$64:O2776),""),IF(AND($F2775/INDEX($F$64:$F2776,MATCH(MAX(Q$64:Q2776),Q$64:Q2776,0)-1)&lt;(1-$P$2),MAX(O$64:O2776)&gt;MAX(P$64:P2775)),MAX(O$64:O2776),"")),"")</f>
        <v/>
      </c>
      <c r="Q2776" s="91" t="str">
        <f>IFERROR(IF(E2776="","",IF(O2776&lt;&gt;"",MAX(O$64:O2776)*10+1,IF(AND($F2775/INDEX($F$64:$F2776,MATCH(MAX(Q$64:Q2775),Q$64:Q2775,0)-1)&gt;(1+$O$2),MAX(O$64:O2776)&gt;MAX(P$64:P2775)),MAX(Q$64:Q2775)+1,""))),"")</f>
        <v/>
      </c>
    </row>
    <row r="2777" spans="1:17" x14ac:dyDescent="0.2">
      <c r="A2777" s="13">
        <f>HLOOKUP($E$2,历史数据!$V$3:$AE$5000,ROW(A2775),)</f>
        <v>1457874</v>
      </c>
      <c r="B2777" s="41">
        <v>40632</v>
      </c>
      <c r="C2777" s="100">
        <f>IFERROR(IF(A2777&lt;&gt;0,MAX($C$4:C2776)+1,""),"")</f>
        <v>2718</v>
      </c>
      <c r="D2777" s="100"/>
      <c r="E2777" s="99">
        <f t="shared" si="251"/>
        <v>40728</v>
      </c>
      <c r="F2777" s="101">
        <f>IFERROR(VLOOKUP(E2777,历史数据!AH:AJ,3,),"")</f>
        <v>14.5567313466979</v>
      </c>
      <c r="G2777" s="101">
        <f t="shared" si="247"/>
        <v>13.713996079237608</v>
      </c>
      <c r="H2777" s="105">
        <f t="shared" si="248"/>
        <v>6.3391442155302791E-4</v>
      </c>
      <c r="I2777" s="101">
        <f>IFERROR(VLOOKUP(E2777,历史数据!AH:AJ,2,),"")</f>
        <v>14.6870512334186</v>
      </c>
      <c r="J2777" s="104">
        <f t="shared" si="249"/>
        <v>8</v>
      </c>
      <c r="K2777" s="104" t="str">
        <f>IFERROR(IF(AND(J2776=$H$2*1,MAX(K$64:K2776)=MAX(L$64:L2776)),MAX(K$64:K2776)+1,""),"")</f>
        <v/>
      </c>
      <c r="L2777" s="104" t="str">
        <f>IFERROR(IF(AND($F2776/INDEX($F$64:$F2777,MATCH(MAX(M$64:M2777),M$64:M2777,0)-1)&lt;(1-$P$2),MAX(K$64:K2777)&gt;MAX(L$64:L2776)),MAX(K$64:K2777),""),"")</f>
        <v/>
      </c>
      <c r="M2777" s="104" t="str">
        <f>IFERROR(IF(E2777="","",IF(K2777&lt;&gt;"",MAX(M$64:M2776)+1,IF(AND($F2776/INDEX($F$64:$F2777,MATCH(MAX(M$64:M2776),M$64:M2776,0)-1)&gt;(1+$O$2),MAX(K$64:K2777)&gt;MAX(L$64:L2776)),MAX(M$64:M2776)+1,""))),"")</f>
        <v/>
      </c>
      <c r="N2777" s="91">
        <f t="shared" si="250"/>
        <v>8</v>
      </c>
      <c r="O2777" s="91" t="str">
        <f>IFERROR(IF(AND(N2776=$H$2*1,MAX(O$64:O2776)=MAX(P$64:P2776)),MAX(O$64:O2776)+1,""),"")</f>
        <v/>
      </c>
      <c r="P2777" s="91" t="str">
        <f>IFERROR(IF(MOD(MAX(Q$64:Q2777),10*MAX(O$64:O2777))&lt;=2,IF(AND(F2776/INDEX($F$64:$F2777,MATCH(MAX(O$64:O2777),O$64:O2777,0)-1)&lt;(1-$P$2),MAX(O$64:O2777)&gt;MAX(P$64:P2776)),MAX(O$64:O2777),""),IF(AND($F2776/INDEX($F$64:$F2777,MATCH(MAX(Q$64:Q2777),Q$64:Q2777,0)-1)&lt;(1-$P$2),MAX(O$64:O2777)&gt;MAX(P$64:P2776)),MAX(O$64:O2777),"")),"")</f>
        <v/>
      </c>
      <c r="Q2777" s="91" t="str">
        <f>IFERROR(IF(E2777="","",IF(O2777&lt;&gt;"",MAX(O$64:O2777)*10+1,IF(AND($F2776/INDEX($F$64:$F2777,MATCH(MAX(Q$64:Q2776),Q$64:Q2776,0)-1)&gt;(1+$O$2),MAX(O$64:O2777)&gt;MAX(P$64:P2776)),MAX(Q$64:Q2776)+1,""))),"")</f>
        <v/>
      </c>
    </row>
    <row r="2778" spans="1:17" x14ac:dyDescent="0.2">
      <c r="A2778" s="13">
        <f>HLOOKUP($E$2,历史数据!$V$3:$AE$5000,ROW(A2776),)</f>
        <v>989532</v>
      </c>
      <c r="B2778" s="41">
        <v>40633</v>
      </c>
      <c r="C2778" s="100">
        <f>IFERROR(IF(A2778&lt;&gt;0,MAX($C$4:C2777)+1,""),"")</f>
        <v>2719</v>
      </c>
      <c r="D2778" s="100"/>
      <c r="E2778" s="99">
        <f t="shared" si="251"/>
        <v>40729</v>
      </c>
      <c r="F2778" s="101">
        <f>IFERROR(VLOOKUP(E2778,历史数据!AH:AJ,3,),"")</f>
        <v>14.8564670861554</v>
      </c>
      <c r="G2778" s="101">
        <f t="shared" si="247"/>
        <v>13.728982866210483</v>
      </c>
      <c r="H2778" s="105">
        <f t="shared" si="248"/>
        <v>1.092809629394953E-3</v>
      </c>
      <c r="I2778" s="101">
        <f>IFERROR(VLOOKUP(E2778,历史数据!AH:AJ,2,),"")</f>
        <v>14.56976333537</v>
      </c>
      <c r="J2778" s="104">
        <f t="shared" si="249"/>
        <v>9</v>
      </c>
      <c r="K2778" s="104" t="str">
        <f>IFERROR(IF(AND(J2777=$H$2*1,MAX(K$64:K2777)=MAX(L$64:L2777)),MAX(K$64:K2777)+1,""),"")</f>
        <v/>
      </c>
      <c r="L2778" s="104" t="str">
        <f>IFERROR(IF(AND($F2777/INDEX($F$64:$F2778,MATCH(MAX(M$64:M2778),M$64:M2778,0)-1)&lt;(1-$P$2),MAX(K$64:K2778)&gt;MAX(L$64:L2777)),MAX(K$64:K2778),""),"")</f>
        <v/>
      </c>
      <c r="M2778" s="104" t="str">
        <f>IFERROR(IF(E2778="","",IF(K2778&lt;&gt;"",MAX(M$64:M2777)+1,IF(AND($F2777/INDEX($F$64:$F2778,MATCH(MAX(M$64:M2777),M$64:M2777,0)-1)&gt;(1+$O$2),MAX(K$64:K2778)&gt;MAX(L$64:L2777)),MAX(M$64:M2777)+1,""))),"")</f>
        <v/>
      </c>
      <c r="N2778" s="91">
        <f t="shared" si="250"/>
        <v>9</v>
      </c>
      <c r="O2778" s="91" t="str">
        <f>IFERROR(IF(AND(N2777=$H$2*1,MAX(O$64:O2777)=MAX(P$64:P2777)),MAX(O$64:O2777)+1,""),"")</f>
        <v/>
      </c>
      <c r="P2778" s="91" t="str">
        <f>IFERROR(IF(MOD(MAX(Q$64:Q2778),10*MAX(O$64:O2778))&lt;=2,IF(AND(F2777/INDEX($F$64:$F2778,MATCH(MAX(O$64:O2778),O$64:O2778,0)-1)&lt;(1-$P$2),MAX(O$64:O2778)&gt;MAX(P$64:P2777)),MAX(O$64:O2778),""),IF(AND($F2777/INDEX($F$64:$F2778,MATCH(MAX(Q$64:Q2778),Q$64:Q2778,0)-1)&lt;(1-$P$2),MAX(O$64:O2778)&gt;MAX(P$64:P2777)),MAX(O$64:O2778),"")),"")</f>
        <v/>
      </c>
      <c r="Q2778" s="91" t="str">
        <f>IFERROR(IF(E2778="","",IF(O2778&lt;&gt;"",MAX(O$64:O2778)*10+1,IF(AND($F2777/INDEX($F$64:$F2778,MATCH(MAX(Q$64:Q2777),Q$64:Q2777,0)-1)&gt;(1+$O$2),MAX(O$64:O2778)&gt;MAX(P$64:P2777)),MAX(Q$64:Q2777)+1,""))),"")</f>
        <v/>
      </c>
    </row>
    <row r="2779" spans="1:17" x14ac:dyDescent="0.2">
      <c r="A2779" s="13">
        <f>HLOOKUP($E$2,历史数据!$V$3:$AE$5000,ROW(A2777),)</f>
        <v>779300</v>
      </c>
      <c r="B2779" s="41">
        <v>40634</v>
      </c>
      <c r="C2779" s="100">
        <f>IFERROR(IF(A2779&lt;&gt;0,MAX($C$4:C2778)+1,""),"")</f>
        <v>2720</v>
      </c>
      <c r="D2779" s="100"/>
      <c r="E2779" s="99">
        <f t="shared" si="251"/>
        <v>40730</v>
      </c>
      <c r="F2779" s="101">
        <f>IFERROR(VLOOKUP(E2779,历史数据!AH:AJ,3,),"")</f>
        <v>15.5992904404632</v>
      </c>
      <c r="G2779" s="101">
        <f t="shared" si="247"/>
        <v>13.755264043365816</v>
      </c>
      <c r="H2779" s="105">
        <f t="shared" si="248"/>
        <v>1.9142843582400371E-3</v>
      </c>
      <c r="I2779" s="101">
        <f>IFERROR(VLOOKUP(E2779,历史数据!AH:AJ,2,),"")</f>
        <v>14.9346590181878</v>
      </c>
      <c r="J2779" s="104">
        <f t="shared" si="249"/>
        <v>10</v>
      </c>
      <c r="K2779" s="104" t="str">
        <f>IFERROR(IF(AND(J2778=$H$2*1,MAX(K$64:K2778)=MAX(L$64:L2778)),MAX(K$64:K2778)+1,""),"")</f>
        <v/>
      </c>
      <c r="L2779" s="104" t="str">
        <f>IFERROR(IF(AND($F2778/INDEX($F$64:$F2779,MATCH(MAX(M$64:M2779),M$64:M2779,0)-1)&lt;(1-$P$2),MAX(K$64:K2779)&gt;MAX(L$64:L2778)),MAX(K$64:K2779),""),"")</f>
        <v/>
      </c>
      <c r="M2779" s="104" t="str">
        <f>IFERROR(IF(E2779="","",IF(K2779&lt;&gt;"",MAX(M$64:M2778)+1,IF(AND($F2778/INDEX($F$64:$F2779,MATCH(MAX(M$64:M2778),M$64:M2778,0)-1)&gt;(1+$O$2),MAX(K$64:K2779)&gt;MAX(L$64:L2778)),MAX(M$64:M2778)+1,""))),"")</f>
        <v/>
      </c>
      <c r="N2779" s="91">
        <f t="shared" si="250"/>
        <v>10</v>
      </c>
      <c r="O2779" s="91" t="str">
        <f>IFERROR(IF(AND(N2778=$H$2*1,MAX(O$64:O2778)=MAX(P$64:P2778)),MAX(O$64:O2778)+1,""),"")</f>
        <v/>
      </c>
      <c r="P2779" s="91" t="str">
        <f>IFERROR(IF(MOD(MAX(Q$64:Q2779),10*MAX(O$64:O2779))&lt;=2,IF(AND(F2778/INDEX($F$64:$F2779,MATCH(MAX(O$64:O2779),O$64:O2779,0)-1)&lt;(1-$P$2),MAX(O$64:O2779)&gt;MAX(P$64:P2778)),MAX(O$64:O2779),""),IF(AND($F2778/INDEX($F$64:$F2779,MATCH(MAX(Q$64:Q2779),Q$64:Q2779,0)-1)&lt;(1-$P$2),MAX(O$64:O2779)&gt;MAX(P$64:P2778)),MAX(O$64:O2779),"")),"")</f>
        <v/>
      </c>
      <c r="Q2779" s="91" t="str">
        <f>IFERROR(IF(E2779="","",IF(O2779&lt;&gt;"",MAX(O$64:O2779)*10+1,IF(AND($F2778/INDEX($F$64:$F2779,MATCH(MAX(Q$64:Q2778),Q$64:Q2778,0)-1)&gt;(1+$O$2),MAX(O$64:O2779)&gt;MAX(P$64:P2778)),MAX(Q$64:Q2778)+1,""))),"")</f>
        <v/>
      </c>
    </row>
    <row r="2780" spans="1:17" x14ac:dyDescent="0.2">
      <c r="A2780" s="13">
        <f>HLOOKUP($E$2,历史数据!$V$3:$AE$5000,ROW(A2778),)</f>
        <v>826844</v>
      </c>
      <c r="B2780" s="41">
        <v>40639</v>
      </c>
      <c r="C2780" s="100">
        <f>IFERROR(IF(A2780&lt;&gt;0,MAX($C$4:C2779)+1,""),"")</f>
        <v>2721</v>
      </c>
      <c r="D2780" s="100"/>
      <c r="E2780" s="99">
        <f t="shared" si="251"/>
        <v>40731</v>
      </c>
      <c r="F2780" s="101">
        <f>IFERROR(VLOOKUP(E2780,历史数据!AH:AJ,3,),"")</f>
        <v>16.3812097607872</v>
      </c>
      <c r="G2780" s="101">
        <f t="shared" si="247"/>
        <v>13.791536411836402</v>
      </c>
      <c r="H2780" s="105">
        <f t="shared" si="248"/>
        <v>2.6369808937314332E-3</v>
      </c>
      <c r="I2780" s="101">
        <f>IFERROR(VLOOKUP(E2780,历史数据!AH:AJ,2,),"")</f>
        <v>15.6383864064794</v>
      </c>
      <c r="J2780" s="104">
        <f t="shared" si="249"/>
        <v>11</v>
      </c>
      <c r="K2780" s="104" t="str">
        <f>IFERROR(IF(AND(J2779=$H$2*1,MAX(K$64:K2779)=MAX(L$64:L2779)),MAX(K$64:K2779)+1,""),"")</f>
        <v/>
      </c>
      <c r="L2780" s="104" t="str">
        <f>IFERROR(IF(AND($F2779/INDEX($F$64:$F2780,MATCH(MAX(M$64:M2780),M$64:M2780,0)-1)&lt;(1-$P$2),MAX(K$64:K2780)&gt;MAX(L$64:L2779)),MAX(K$64:K2780),""),"")</f>
        <v/>
      </c>
      <c r="M2780" s="104" t="str">
        <f>IFERROR(IF(E2780="","",IF(K2780&lt;&gt;"",MAX(M$64:M2779)+1,IF(AND($F2779/INDEX($F$64:$F2780,MATCH(MAX(M$64:M2779),M$64:M2779,0)-1)&gt;(1+$O$2),MAX(K$64:K2780)&gt;MAX(L$64:L2779)),MAX(M$64:M2779)+1,""))),"")</f>
        <v/>
      </c>
      <c r="N2780" s="91">
        <f t="shared" si="250"/>
        <v>11</v>
      </c>
      <c r="O2780" s="91" t="str">
        <f>IFERROR(IF(AND(N2779=$H$2*1,MAX(O$64:O2779)=MAX(P$64:P2779)),MAX(O$64:O2779)+1,""),"")</f>
        <v/>
      </c>
      <c r="P2780" s="91" t="str">
        <f>IFERROR(IF(MOD(MAX(Q$64:Q2780),10*MAX(O$64:O2780))&lt;=2,IF(AND(F2779/INDEX($F$64:$F2780,MATCH(MAX(O$64:O2780),O$64:O2780,0)-1)&lt;(1-$P$2),MAX(O$64:O2780)&gt;MAX(P$64:P2779)),MAX(O$64:O2780),""),IF(AND($F2779/INDEX($F$64:$F2780,MATCH(MAX(Q$64:Q2780),Q$64:Q2780,0)-1)&lt;(1-$P$2),MAX(O$64:O2780)&gt;MAX(P$64:P2779)),MAX(O$64:O2780),"")),"")</f>
        <v/>
      </c>
      <c r="Q2780" s="91" t="str">
        <f>IFERROR(IF(E2780="","",IF(O2780&lt;&gt;"",MAX(O$64:O2780)*10+1,IF(AND($F2779/INDEX($F$64:$F2780,MATCH(MAX(Q$64:Q2779),Q$64:Q2779,0)-1)&gt;(1+$O$2),MAX(O$64:O2780)&gt;MAX(P$64:P2779)),MAX(Q$64:Q2779)+1,""))),"")</f>
        <v/>
      </c>
    </row>
    <row r="2781" spans="1:17" x14ac:dyDescent="0.2">
      <c r="A2781" s="13">
        <f>HLOOKUP($E$2,历史数据!$V$3:$AE$5000,ROW(A2779),)</f>
        <v>755817</v>
      </c>
      <c r="B2781" s="41">
        <v>40640</v>
      </c>
      <c r="C2781" s="100">
        <f>IFERROR(IF(A2781&lt;&gt;0,MAX($C$4:C2780)+1,""),"")</f>
        <v>2722</v>
      </c>
      <c r="D2781" s="100"/>
      <c r="E2781" s="99">
        <f t="shared" si="251"/>
        <v>40732</v>
      </c>
      <c r="F2781" s="101">
        <f>IFERROR(VLOOKUP(E2781,历史数据!AH:AJ,3,),"")</f>
        <v>16.2769538514106</v>
      </c>
      <c r="G2781" s="101">
        <f t="shared" si="247"/>
        <v>13.816731589935728</v>
      </c>
      <c r="H2781" s="105">
        <f t="shared" si="248"/>
        <v>1.8268579617932712E-3</v>
      </c>
      <c r="I2781" s="101">
        <f>IFERROR(VLOOKUP(E2781,历史数据!AH:AJ,2,),"")</f>
        <v>16.550625613524002</v>
      </c>
      <c r="J2781" s="104">
        <f t="shared" si="249"/>
        <v>12</v>
      </c>
      <c r="K2781" s="104" t="str">
        <f>IFERROR(IF(AND(J2780=$H$2*1,MAX(K$64:K2780)=MAX(L$64:L2780)),MAX(K$64:K2780)+1,""),"")</f>
        <v/>
      </c>
      <c r="L2781" s="104" t="str">
        <f>IFERROR(IF(AND($F2780/INDEX($F$64:$F2781,MATCH(MAX(M$64:M2781),M$64:M2781,0)-1)&lt;(1-$P$2),MAX(K$64:K2781)&gt;MAX(L$64:L2780)),MAX(K$64:K2781),""),"")</f>
        <v/>
      </c>
      <c r="M2781" s="104" t="str">
        <f>IFERROR(IF(E2781="","",IF(K2781&lt;&gt;"",MAX(M$64:M2780)+1,IF(AND($F2780/INDEX($F$64:$F2781,MATCH(MAX(M$64:M2780),M$64:M2780,0)-1)&gt;(1+$O$2),MAX(K$64:K2781)&gt;MAX(L$64:L2780)),MAX(M$64:M2780)+1,""))),"")</f>
        <v/>
      </c>
      <c r="N2781" s="91">
        <f t="shared" si="250"/>
        <v>12</v>
      </c>
      <c r="O2781" s="91" t="str">
        <f>IFERROR(IF(AND(N2780=$H$2*1,MAX(O$64:O2780)=MAX(P$64:P2780)),MAX(O$64:O2780)+1,""),"")</f>
        <v/>
      </c>
      <c r="P2781" s="91" t="str">
        <f>IFERROR(IF(MOD(MAX(Q$64:Q2781),10*MAX(O$64:O2781))&lt;=2,IF(AND(F2780/INDEX($F$64:$F2781,MATCH(MAX(O$64:O2781),O$64:O2781,0)-1)&lt;(1-$P$2),MAX(O$64:O2781)&gt;MAX(P$64:P2780)),MAX(O$64:O2781),""),IF(AND($F2780/INDEX($F$64:$F2781,MATCH(MAX(Q$64:Q2781),Q$64:Q2781,0)-1)&lt;(1-$P$2),MAX(O$64:O2781)&gt;MAX(P$64:P2780)),MAX(O$64:O2781),"")),"")</f>
        <v/>
      </c>
      <c r="Q2781" s="91" t="str">
        <f>IFERROR(IF(E2781="","",IF(O2781&lt;&gt;"",MAX(O$64:O2781)*10+1,IF(AND($F2780/INDEX($F$64:$F2781,MATCH(MAX(Q$64:Q2780),Q$64:Q2780,0)-1)&gt;(1+$O$2),MAX(O$64:O2781)&gt;MAX(P$64:P2780)),MAX(Q$64:Q2780)+1,""))),"")</f>
        <v/>
      </c>
    </row>
    <row r="2782" spans="1:17" x14ac:dyDescent="0.2">
      <c r="A2782" s="13">
        <f>HLOOKUP($E$2,历史数据!$V$3:$AE$5000,ROW(A2780),)</f>
        <v>628327</v>
      </c>
      <c r="B2782" s="41">
        <v>40641</v>
      </c>
      <c r="C2782" s="100">
        <f>IFERROR(IF(A2782&lt;&gt;0,MAX($C$4:C2781)+1,""),"")</f>
        <v>2723</v>
      </c>
      <c r="D2782" s="100"/>
      <c r="E2782" s="99">
        <f t="shared" si="251"/>
        <v>40735</v>
      </c>
      <c r="F2782" s="101">
        <f>IFERROR(VLOOKUP(E2782,历史数据!AH:AJ,3,),"")</f>
        <v>15.885994191248599</v>
      </c>
      <c r="G2782" s="101">
        <f t="shared" si="247"/>
        <v>13.839320370300642</v>
      </c>
      <c r="H2782" s="105">
        <f t="shared" si="248"/>
        <v>1.6348859509849323E-3</v>
      </c>
      <c r="I2782" s="101">
        <f>IFERROR(VLOOKUP(E2782,历史数据!AH:AJ,2,),"")</f>
        <v>16.8242973756374</v>
      </c>
      <c r="J2782" s="104">
        <f t="shared" si="249"/>
        <v>13</v>
      </c>
      <c r="K2782" s="104" t="str">
        <f>IFERROR(IF(AND(J2781=$H$2*1,MAX(K$64:K2781)=MAX(L$64:L2781)),MAX(K$64:K2781)+1,""),"")</f>
        <v/>
      </c>
      <c r="L2782" s="104" t="str">
        <f>IFERROR(IF(AND($F2781/INDEX($F$64:$F2782,MATCH(MAX(M$64:M2782),M$64:M2782,0)-1)&lt;(1-$P$2),MAX(K$64:K2782)&gt;MAX(L$64:L2781)),MAX(K$64:K2782),""),"")</f>
        <v/>
      </c>
      <c r="M2782" s="104" t="str">
        <f>IFERROR(IF(E2782="","",IF(K2782&lt;&gt;"",MAX(M$64:M2781)+1,IF(AND($F2781/INDEX($F$64:$F2782,MATCH(MAX(M$64:M2781),M$64:M2781,0)-1)&gt;(1+$O$2),MAX(K$64:K2782)&gt;MAX(L$64:L2781)),MAX(M$64:M2781)+1,""))),"")</f>
        <v/>
      </c>
      <c r="N2782" s="91">
        <f t="shared" si="250"/>
        <v>13</v>
      </c>
      <c r="O2782" s="91" t="str">
        <f>IFERROR(IF(AND(N2781=$H$2*1,MAX(O$64:O2781)=MAX(P$64:P2781)),MAX(O$64:O2781)+1,""),"")</f>
        <v/>
      </c>
      <c r="P2782" s="91" t="str">
        <f>IFERROR(IF(MOD(MAX(Q$64:Q2782),10*MAX(O$64:O2782))&lt;=2,IF(AND(F2781/INDEX($F$64:$F2782,MATCH(MAX(O$64:O2782),O$64:O2782,0)-1)&lt;(1-$P$2),MAX(O$64:O2782)&gt;MAX(P$64:P2781)),MAX(O$64:O2782),""),IF(AND($F2781/INDEX($F$64:$F2782,MATCH(MAX(Q$64:Q2782),Q$64:Q2782,0)-1)&lt;(1-$P$2),MAX(O$64:O2782)&gt;MAX(P$64:P2781)),MAX(O$64:O2782),"")),"")</f>
        <v/>
      </c>
      <c r="Q2782" s="91" t="str">
        <f>IFERROR(IF(E2782="","",IF(O2782&lt;&gt;"",MAX(O$64:O2782)*10+1,IF(AND($F2781/INDEX($F$64:$F2782,MATCH(MAX(Q$64:Q2781),Q$64:Q2781,0)-1)&gt;(1+$O$2),MAX(O$64:O2782)&gt;MAX(P$64:P2781)),MAX(Q$64:Q2781)+1,""))),"")</f>
        <v/>
      </c>
    </row>
    <row r="2783" spans="1:17" x14ac:dyDescent="0.2">
      <c r="A2783" s="13">
        <f>HLOOKUP($E$2,历史数据!$V$3:$AE$5000,ROW(A2781),)</f>
        <v>570816</v>
      </c>
      <c r="B2783" s="41">
        <v>40644</v>
      </c>
      <c r="C2783" s="100">
        <f>IFERROR(IF(A2783&lt;&gt;0,MAX($C$4:C2782)+1,""),"")</f>
        <v>2724</v>
      </c>
      <c r="D2783" s="100"/>
      <c r="E2783" s="99">
        <f t="shared" si="251"/>
        <v>40736</v>
      </c>
      <c r="F2783" s="101">
        <f>IFERROR(VLOOKUP(E2783,历史数据!AH:AJ,3,),"")</f>
        <v>15.8599302139045</v>
      </c>
      <c r="G2783" s="101">
        <f t="shared" si="247"/>
        <v>13.863429549343964</v>
      </c>
      <c r="H2783" s="105">
        <f t="shared" si="248"/>
        <v>1.7420782522716838E-3</v>
      </c>
      <c r="I2783" s="101">
        <f>IFERROR(VLOOKUP(E2783,历史数据!AH:AJ,2,),"")</f>
        <v>15.7035463498397</v>
      </c>
      <c r="J2783" s="104">
        <f t="shared" si="249"/>
        <v>14</v>
      </c>
      <c r="K2783" s="104" t="str">
        <f>IFERROR(IF(AND(J2782=$H$2*1,MAX(K$64:K2782)=MAX(L$64:L2782)),MAX(K$64:K2782)+1,""),"")</f>
        <v/>
      </c>
      <c r="L2783" s="104" t="str">
        <f>IFERROR(IF(AND($F2782/INDEX($F$64:$F2783,MATCH(MAX(M$64:M2783),M$64:M2783,0)-1)&lt;(1-$P$2),MAX(K$64:K2783)&gt;MAX(L$64:L2782)),MAX(K$64:K2783),""),"")</f>
        <v/>
      </c>
      <c r="M2783" s="104" t="str">
        <f>IFERROR(IF(E2783="","",IF(K2783&lt;&gt;"",MAX(M$64:M2782)+1,IF(AND($F2782/INDEX($F$64:$F2783,MATCH(MAX(M$64:M2782),M$64:M2782,0)-1)&gt;(1+$O$2),MAX(K$64:K2783)&gt;MAX(L$64:L2782)),MAX(M$64:M2782)+1,""))),"")</f>
        <v/>
      </c>
      <c r="N2783" s="91">
        <f t="shared" si="250"/>
        <v>14</v>
      </c>
      <c r="O2783" s="91" t="str">
        <f>IFERROR(IF(AND(N2782=$H$2*1,MAX(O$64:O2782)=MAX(P$64:P2782)),MAX(O$64:O2782)+1,""),"")</f>
        <v/>
      </c>
      <c r="P2783" s="91" t="str">
        <f>IFERROR(IF(MOD(MAX(Q$64:Q2783),10*MAX(O$64:O2783))&lt;=2,IF(AND(F2782/INDEX($F$64:$F2783,MATCH(MAX(O$64:O2783),O$64:O2783,0)-1)&lt;(1-$P$2),MAX(O$64:O2783)&gt;MAX(P$64:P2782)),MAX(O$64:O2783),""),IF(AND($F2782/INDEX($F$64:$F2783,MATCH(MAX(Q$64:Q2783),Q$64:Q2783,0)-1)&lt;(1-$P$2),MAX(O$64:O2783)&gt;MAX(P$64:P2782)),MAX(O$64:O2783),"")),"")</f>
        <v/>
      </c>
      <c r="Q2783" s="91" t="str">
        <f>IFERROR(IF(E2783="","",IF(O2783&lt;&gt;"",MAX(O$64:O2783)*10+1,IF(AND($F2782/INDEX($F$64:$F2783,MATCH(MAX(Q$64:Q2782),Q$64:Q2782,0)-1)&gt;(1+$O$2),MAX(O$64:O2783)&gt;MAX(P$64:P2782)),MAX(Q$64:Q2782)+1,""))),"")</f>
        <v/>
      </c>
    </row>
    <row r="2784" spans="1:17" x14ac:dyDescent="0.2">
      <c r="A2784" s="13">
        <f>HLOOKUP($E$2,历史数据!$V$3:$AE$5000,ROW(A2782),)</f>
        <v>656166</v>
      </c>
      <c r="B2784" s="41">
        <v>40645</v>
      </c>
      <c r="C2784" s="100">
        <f>IFERROR(IF(A2784&lt;&gt;0,MAX($C$4:C2783)+1,""),"")</f>
        <v>2725</v>
      </c>
      <c r="D2784" s="100"/>
      <c r="E2784" s="99">
        <f t="shared" si="251"/>
        <v>40737</v>
      </c>
      <c r="F2784" s="101">
        <f>IFERROR(VLOOKUP(E2784,历史数据!AH:AJ,3,),"")</f>
        <v>16.042378055313399</v>
      </c>
      <c r="G2784" s="101">
        <f t="shared" si="247"/>
        <v>13.888841927254493</v>
      </c>
      <c r="H2784" s="105">
        <f t="shared" si="248"/>
        <v>1.8330513254372072E-3</v>
      </c>
      <c r="I2784" s="101">
        <f>IFERROR(VLOOKUP(E2784,历史数据!AH:AJ,2,),"")</f>
        <v>15.755674304528</v>
      </c>
      <c r="J2784" s="104">
        <f t="shared" si="249"/>
        <v>15</v>
      </c>
      <c r="K2784" s="104" t="str">
        <f>IFERROR(IF(AND(J2783=$H$2*1,MAX(K$64:K2783)=MAX(L$64:L2783)),MAX(K$64:K2783)+1,""),"")</f>
        <v/>
      </c>
      <c r="L2784" s="104" t="str">
        <f>IFERROR(IF(AND($F2783/INDEX($F$64:$F2784,MATCH(MAX(M$64:M2784),M$64:M2784,0)-1)&lt;(1-$P$2),MAX(K$64:K2784)&gt;MAX(L$64:L2783)),MAX(K$64:K2784),""),"")</f>
        <v/>
      </c>
      <c r="M2784" s="104" t="str">
        <f>IFERROR(IF(E2784="","",IF(K2784&lt;&gt;"",MAX(M$64:M2783)+1,IF(AND($F2783/INDEX($F$64:$F2784,MATCH(MAX(M$64:M2783),M$64:M2783,0)-1)&gt;(1+$O$2),MAX(K$64:K2784)&gt;MAX(L$64:L2783)),MAX(M$64:M2783)+1,""))),"")</f>
        <v/>
      </c>
      <c r="N2784" s="91">
        <f t="shared" si="250"/>
        <v>15</v>
      </c>
      <c r="O2784" s="91" t="str">
        <f>IFERROR(IF(AND(N2783=$H$2*1,MAX(O$64:O2783)=MAX(P$64:P2783)),MAX(O$64:O2783)+1,""),"")</f>
        <v/>
      </c>
      <c r="P2784" s="91" t="str">
        <f>IFERROR(IF(MOD(MAX(Q$64:Q2784),10*MAX(O$64:O2784))&lt;=2,IF(AND(F2783/INDEX($F$64:$F2784,MATCH(MAX(O$64:O2784),O$64:O2784,0)-1)&lt;(1-$P$2),MAX(O$64:O2784)&gt;MAX(P$64:P2783)),MAX(O$64:O2784),""),IF(AND($F2783/INDEX($F$64:$F2784,MATCH(MAX(Q$64:Q2784),Q$64:Q2784,0)-1)&lt;(1-$P$2),MAX(O$64:O2784)&gt;MAX(P$64:P2783)),MAX(O$64:O2784),"")),"")</f>
        <v/>
      </c>
      <c r="Q2784" s="91" t="str">
        <f>IFERROR(IF(E2784="","",IF(O2784&lt;&gt;"",MAX(O$64:O2784)*10+1,IF(AND($F2783/INDEX($F$64:$F2784,MATCH(MAX(Q$64:Q2783),Q$64:Q2783,0)-1)&gt;(1+$O$2),MAX(O$64:O2784)&gt;MAX(P$64:P2783)),MAX(Q$64:Q2783)+1,""))),"")</f>
        <v/>
      </c>
    </row>
    <row r="2785" spans="1:17" x14ac:dyDescent="0.2">
      <c r="A2785" s="13">
        <f>HLOOKUP($E$2,历史数据!$V$3:$AE$5000,ROW(A2783),)</f>
        <v>637456</v>
      </c>
      <c r="B2785" s="41">
        <v>40646</v>
      </c>
      <c r="C2785" s="100">
        <f>IFERROR(IF(A2785&lt;&gt;0,MAX($C$4:C2784)+1,""),"")</f>
        <v>2726</v>
      </c>
      <c r="D2785" s="100"/>
      <c r="E2785" s="99">
        <f t="shared" si="251"/>
        <v>40738</v>
      </c>
      <c r="F2785" s="101">
        <f>IFERROR(VLOOKUP(E2785,历史数据!AH:AJ,3,),"")</f>
        <v>16.628817545556402</v>
      </c>
      <c r="G2785" s="101">
        <f t="shared" si="247"/>
        <v>13.926634694403484</v>
      </c>
      <c r="H2785" s="105">
        <f t="shared" si="248"/>
        <v>2.7210884353741083E-3</v>
      </c>
      <c r="I2785" s="101">
        <f>IFERROR(VLOOKUP(E2785,历史数据!AH:AJ,2,),"")</f>
        <v>16.0684420326576</v>
      </c>
      <c r="J2785" s="104">
        <f t="shared" si="249"/>
        <v>16</v>
      </c>
      <c r="K2785" s="104" t="str">
        <f>IFERROR(IF(AND(J2784=$H$2*1,MAX(K$64:K2784)=MAX(L$64:L2784)),MAX(K$64:K2784)+1,""),"")</f>
        <v/>
      </c>
      <c r="L2785" s="104" t="str">
        <f>IFERROR(IF(AND($F2784/INDEX($F$64:$F2785,MATCH(MAX(M$64:M2785),M$64:M2785,0)-1)&lt;(1-$P$2),MAX(K$64:K2785)&gt;MAX(L$64:L2784)),MAX(K$64:K2785),""),"")</f>
        <v/>
      </c>
      <c r="M2785" s="104" t="str">
        <f>IFERROR(IF(E2785="","",IF(K2785&lt;&gt;"",MAX(M$64:M2784)+1,IF(AND($F2784/INDEX($F$64:$F2785,MATCH(MAX(M$64:M2784),M$64:M2784,0)-1)&gt;(1+$O$2),MAX(K$64:K2785)&gt;MAX(L$64:L2784)),MAX(M$64:M2784)+1,""))),"")</f>
        <v/>
      </c>
      <c r="N2785" s="91">
        <f t="shared" si="250"/>
        <v>16</v>
      </c>
      <c r="O2785" s="91" t="str">
        <f>IFERROR(IF(AND(N2784=$H$2*1,MAX(O$64:O2784)=MAX(P$64:P2784)),MAX(O$64:O2784)+1,""),"")</f>
        <v/>
      </c>
      <c r="P2785" s="91" t="str">
        <f>IFERROR(IF(MOD(MAX(Q$64:Q2785),10*MAX(O$64:O2785))&lt;=2,IF(AND(F2784/INDEX($F$64:$F2785,MATCH(MAX(O$64:O2785),O$64:O2785,0)-1)&lt;(1-$P$2),MAX(O$64:O2785)&gt;MAX(P$64:P2784)),MAX(O$64:O2785),""),IF(AND($F2784/INDEX($F$64:$F2785,MATCH(MAX(Q$64:Q2785),Q$64:Q2785,0)-1)&lt;(1-$P$2),MAX(O$64:O2785)&gt;MAX(P$64:P2784)),MAX(O$64:O2785),"")),"")</f>
        <v/>
      </c>
      <c r="Q2785" s="91" t="str">
        <f>IFERROR(IF(E2785="","",IF(O2785&lt;&gt;"",MAX(O$64:O2785)*10+1,IF(AND($F2784/INDEX($F$64:$F2785,MATCH(MAX(Q$64:Q2784),Q$64:Q2784,0)-1)&gt;(1+$O$2),MAX(O$64:O2785)&gt;MAX(P$64:P2784)),MAX(Q$64:Q2784)+1,""))),"")</f>
        <v/>
      </c>
    </row>
    <row r="2786" spans="1:17" x14ac:dyDescent="0.2">
      <c r="A2786" s="13">
        <f>HLOOKUP($E$2,历史数据!$V$3:$AE$5000,ROW(A2784),)</f>
        <v>1074855</v>
      </c>
      <c r="B2786" s="41">
        <v>40647</v>
      </c>
      <c r="C2786" s="100">
        <f>IFERROR(IF(A2786&lt;&gt;0,MAX($C$4:C2785)+1,""),"")</f>
        <v>2727</v>
      </c>
      <c r="D2786" s="100"/>
      <c r="E2786" s="99">
        <f t="shared" si="251"/>
        <v>40739</v>
      </c>
      <c r="F2786" s="101">
        <f>IFERROR(VLOOKUP(E2786,历史数据!AH:AJ,3,),"")</f>
        <v>16.394241749459201</v>
      </c>
      <c r="G2786" s="101">
        <f t="shared" si="247"/>
        <v>13.961386664195663</v>
      </c>
      <c r="H2786" s="105">
        <f t="shared" si="248"/>
        <v>2.4953601896475774E-3</v>
      </c>
      <c r="I2786" s="101">
        <f>IFERROR(VLOOKUP(E2786,历史数据!AH:AJ,2,),"")</f>
        <v>16.628817545556402</v>
      </c>
      <c r="J2786" s="104">
        <f t="shared" si="249"/>
        <v>17</v>
      </c>
      <c r="K2786" s="104" t="str">
        <f>IFERROR(IF(AND(J2785=$H$2*1,MAX(K$64:K2785)=MAX(L$64:L2785)),MAX(K$64:K2785)+1,""),"")</f>
        <v/>
      </c>
      <c r="L2786" s="104" t="str">
        <f>IFERROR(IF(AND($F2785/INDEX($F$64:$F2786,MATCH(MAX(M$64:M2786),M$64:M2786,0)-1)&lt;(1-$P$2),MAX(K$64:K2786)&gt;MAX(L$64:L2785)),MAX(K$64:K2786),""),"")</f>
        <v/>
      </c>
      <c r="M2786" s="104" t="str">
        <f>IFERROR(IF(E2786="","",IF(K2786&lt;&gt;"",MAX(M$64:M2785)+1,IF(AND($F2785/INDEX($F$64:$F2786,MATCH(MAX(M$64:M2785),M$64:M2785,0)-1)&gt;(1+$O$2),MAX(K$64:K2786)&gt;MAX(L$64:L2785)),MAX(M$64:M2785)+1,""))),"")</f>
        <v/>
      </c>
      <c r="N2786" s="91">
        <f t="shared" si="250"/>
        <v>17</v>
      </c>
      <c r="O2786" s="91" t="str">
        <f>IFERROR(IF(AND(N2785=$H$2*1,MAX(O$64:O2785)=MAX(P$64:P2785)),MAX(O$64:O2785)+1,""),"")</f>
        <v/>
      </c>
      <c r="P2786" s="91" t="str">
        <f>IFERROR(IF(MOD(MAX(Q$64:Q2786),10*MAX(O$64:O2786))&lt;=2,IF(AND(F2785/INDEX($F$64:$F2786,MATCH(MAX(O$64:O2786),O$64:O2786,0)-1)&lt;(1-$P$2),MAX(O$64:O2786)&gt;MAX(P$64:P2785)),MAX(O$64:O2786),""),IF(AND($F2785/INDEX($F$64:$F2786,MATCH(MAX(Q$64:Q2786),Q$64:Q2786,0)-1)&lt;(1-$P$2),MAX(O$64:O2786)&gt;MAX(P$64:P2785)),MAX(O$64:O2786),"")),"")</f>
        <v/>
      </c>
      <c r="Q2786" s="91" t="str">
        <f>IFERROR(IF(E2786="","",IF(O2786&lt;&gt;"",MAX(O$64:O2786)*10+1,IF(AND($F2785/INDEX($F$64:$F2786,MATCH(MAX(Q$64:Q2785),Q$64:Q2785,0)-1)&gt;(1+$O$2),MAX(O$64:O2786)&gt;MAX(P$64:P2785)),MAX(Q$64:Q2785)+1,""))),"")</f>
        <v/>
      </c>
    </row>
    <row r="2787" spans="1:17" x14ac:dyDescent="0.2">
      <c r="A2787" s="13">
        <f>HLOOKUP($E$2,历史数据!$V$3:$AE$5000,ROW(A2785),)</f>
        <v>625961</v>
      </c>
      <c r="B2787" s="41">
        <v>40648</v>
      </c>
      <c r="C2787" s="100">
        <f>IFERROR(IF(A2787&lt;&gt;0,MAX($C$4:C2786)+1,""),"")</f>
        <v>2728</v>
      </c>
      <c r="D2787" s="100"/>
      <c r="E2787" s="99">
        <f t="shared" si="251"/>
        <v>40742</v>
      </c>
      <c r="F2787" s="101">
        <f>IFERROR(VLOOKUP(E2787,历史数据!AH:AJ,3,),"")</f>
        <v>16.537593624852001</v>
      </c>
      <c r="G2787" s="101">
        <f t="shared" si="247"/>
        <v>13.995921434176639</v>
      </c>
      <c r="H2787" s="105">
        <f t="shared" si="248"/>
        <v>2.4735916862428375E-3</v>
      </c>
      <c r="I2787" s="101">
        <f>IFERROR(VLOOKUP(E2787,历史数据!AH:AJ,2,),"")</f>
        <v>16.172697942034102</v>
      </c>
      <c r="J2787" s="104">
        <f t="shared" si="249"/>
        <v>18</v>
      </c>
      <c r="K2787" s="104" t="str">
        <f>IFERROR(IF(AND(J2786=$H$2*1,MAX(K$64:K2786)=MAX(L$64:L2786)),MAX(K$64:K2786)+1,""),"")</f>
        <v/>
      </c>
      <c r="L2787" s="104" t="str">
        <f>IFERROR(IF(AND($F2786/INDEX($F$64:$F2787,MATCH(MAX(M$64:M2787),M$64:M2787,0)-1)&lt;(1-$P$2),MAX(K$64:K2787)&gt;MAX(L$64:L2786)),MAX(K$64:K2787),""),"")</f>
        <v/>
      </c>
      <c r="M2787" s="104" t="str">
        <f>IFERROR(IF(E2787="","",IF(K2787&lt;&gt;"",MAX(M$64:M2786)+1,IF(AND($F2786/INDEX($F$64:$F2787,MATCH(MAX(M$64:M2786),M$64:M2786,0)-1)&gt;(1+$O$2),MAX(K$64:K2787)&gt;MAX(L$64:L2786)),MAX(M$64:M2786)+1,""))),"")</f>
        <v/>
      </c>
      <c r="N2787" s="91">
        <f t="shared" si="250"/>
        <v>18</v>
      </c>
      <c r="O2787" s="91" t="str">
        <f>IFERROR(IF(AND(N2786=$H$2*1,MAX(O$64:O2786)=MAX(P$64:P2786)),MAX(O$64:O2786)+1,""),"")</f>
        <v/>
      </c>
      <c r="P2787" s="91" t="str">
        <f>IFERROR(IF(MOD(MAX(Q$64:Q2787),10*MAX(O$64:O2787))&lt;=2,IF(AND(F2786/INDEX($F$64:$F2787,MATCH(MAX(O$64:O2787),O$64:O2787,0)-1)&lt;(1-$P$2),MAX(O$64:O2787)&gt;MAX(P$64:P2786)),MAX(O$64:O2787),""),IF(AND($F2786/INDEX($F$64:$F2787,MATCH(MAX(Q$64:Q2787),Q$64:Q2787,0)-1)&lt;(1-$P$2),MAX(O$64:O2787)&gt;MAX(P$64:P2786)),MAX(O$64:O2787),"")),"")</f>
        <v/>
      </c>
      <c r="Q2787" s="91" t="str">
        <f>IFERROR(IF(E2787="","",IF(O2787&lt;&gt;"",MAX(O$64:O2787)*10+1,IF(AND($F2786/INDEX($F$64:$F2787,MATCH(MAX(Q$64:Q2786),Q$64:Q2786,0)-1)&gt;(1+$O$2),MAX(O$64:O2787)&gt;MAX(P$64:P2786)),MAX(Q$64:Q2786)+1,""))),"")</f>
        <v/>
      </c>
    </row>
    <row r="2788" spans="1:17" x14ac:dyDescent="0.2">
      <c r="A2788" s="13">
        <f>HLOOKUP($E$2,历史数据!$V$3:$AE$5000,ROW(A2786),)</f>
        <v>1094607</v>
      </c>
      <c r="B2788" s="41">
        <v>40651</v>
      </c>
      <c r="C2788" s="100">
        <f>IFERROR(IF(A2788&lt;&gt;0,MAX($C$4:C2787)+1,""),"")</f>
        <v>2729</v>
      </c>
      <c r="D2788" s="100"/>
      <c r="E2788" s="99">
        <f t="shared" si="251"/>
        <v>40743</v>
      </c>
      <c r="F2788" s="101">
        <f>IFERROR(VLOOKUP(E2788,历史数据!AH:AJ,3,),"")</f>
        <v>17.0719051604067</v>
      </c>
      <c r="G2788" s="101">
        <f t="shared" si="247"/>
        <v>14.038492597172056</v>
      </c>
      <c r="H2788" s="105">
        <f t="shared" si="248"/>
        <v>3.0416834786928248E-3</v>
      </c>
      <c r="I2788" s="101">
        <f>IFERROR(VLOOKUP(E2788,历史数据!AH:AJ,2,),"")</f>
        <v>16.537593624852001</v>
      </c>
      <c r="J2788" s="104">
        <f t="shared" si="249"/>
        <v>19</v>
      </c>
      <c r="K2788" s="104" t="str">
        <f>IFERROR(IF(AND(J2787=$H$2*1,MAX(K$64:K2787)=MAX(L$64:L2787)),MAX(K$64:K2787)+1,""),"")</f>
        <v/>
      </c>
      <c r="L2788" s="104" t="str">
        <f>IFERROR(IF(AND($F2787/INDEX($F$64:$F2788,MATCH(MAX(M$64:M2788),M$64:M2788,0)-1)&lt;(1-$P$2),MAX(K$64:K2788)&gt;MAX(L$64:L2787)),MAX(K$64:K2788),""),"")</f>
        <v/>
      </c>
      <c r="M2788" s="104" t="str">
        <f>IFERROR(IF(E2788="","",IF(K2788&lt;&gt;"",MAX(M$64:M2787)+1,IF(AND($F2787/INDEX($F$64:$F2788,MATCH(MAX(M$64:M2787),M$64:M2787,0)-1)&gt;(1+$O$2),MAX(K$64:K2788)&gt;MAX(L$64:L2787)),MAX(M$64:M2787)+1,""))),"")</f>
        <v/>
      </c>
      <c r="N2788" s="91">
        <f t="shared" si="250"/>
        <v>19</v>
      </c>
      <c r="O2788" s="91" t="str">
        <f>IFERROR(IF(AND(N2787=$H$2*1,MAX(O$64:O2787)=MAX(P$64:P2787)),MAX(O$64:O2787)+1,""),"")</f>
        <v/>
      </c>
      <c r="P2788" s="91" t="str">
        <f>IFERROR(IF(MOD(MAX(Q$64:Q2788),10*MAX(O$64:O2788))&lt;=2,IF(AND(F2787/INDEX($F$64:$F2788,MATCH(MAX(O$64:O2788),O$64:O2788,0)-1)&lt;(1-$P$2),MAX(O$64:O2788)&gt;MAX(P$64:P2787)),MAX(O$64:O2788),""),IF(AND($F2787/INDEX($F$64:$F2788,MATCH(MAX(Q$64:Q2788),Q$64:Q2788,0)-1)&lt;(1-$P$2),MAX(O$64:O2788)&gt;MAX(P$64:P2787)),MAX(O$64:O2788),"")),"")</f>
        <v/>
      </c>
      <c r="Q2788" s="91" t="str">
        <f>IFERROR(IF(E2788="","",IF(O2788&lt;&gt;"",MAX(O$64:O2788)*10+1,IF(AND($F2787/INDEX($F$64:$F2788,MATCH(MAX(Q$64:Q2787),Q$64:Q2787,0)-1)&gt;(1+$O$2),MAX(O$64:O2788)&gt;MAX(P$64:P2787)),MAX(Q$64:Q2787)+1,""))),"")</f>
        <v/>
      </c>
    </row>
    <row r="2789" spans="1:17" x14ac:dyDescent="0.2">
      <c r="A2789" s="13">
        <f>HLOOKUP($E$2,历史数据!$V$3:$AE$5000,ROW(A2787),)</f>
        <v>755703</v>
      </c>
      <c r="B2789" s="41">
        <v>40652</v>
      </c>
      <c r="C2789" s="100">
        <f>IFERROR(IF(A2789&lt;&gt;0,MAX($C$4:C2788)+1,""),"")</f>
        <v>2730</v>
      </c>
      <c r="D2789" s="100"/>
      <c r="E2789" s="99">
        <f t="shared" si="251"/>
        <v>40744</v>
      </c>
      <c r="F2789" s="101">
        <f>IFERROR(VLOOKUP(E2789,历史数据!AH:AJ,3,),"")</f>
        <v>17.8929204467468</v>
      </c>
      <c r="G2789" s="101">
        <f t="shared" si="247"/>
        <v>14.096050547140347</v>
      </c>
      <c r="H2789" s="105">
        <f t="shared" si="248"/>
        <v>4.1000092830398849E-3</v>
      </c>
      <c r="I2789" s="101">
        <f>IFERROR(VLOOKUP(E2789,历史数据!AH:AJ,2,),"")</f>
        <v>16.9937132283743</v>
      </c>
      <c r="J2789" s="104">
        <f t="shared" si="249"/>
        <v>20</v>
      </c>
      <c r="K2789" s="104" t="str">
        <f>IFERROR(IF(AND(J2788=$H$2*1,MAX(K$64:K2788)=MAX(L$64:L2788)),MAX(K$64:K2788)+1,""),"")</f>
        <v/>
      </c>
      <c r="L2789" s="104" t="str">
        <f>IFERROR(IF(AND($F2788/INDEX($F$64:$F2789,MATCH(MAX(M$64:M2789),M$64:M2789,0)-1)&lt;(1-$P$2),MAX(K$64:K2789)&gt;MAX(L$64:L2788)),MAX(K$64:K2789),""),"")</f>
        <v/>
      </c>
      <c r="M2789" s="104" t="str">
        <f>IFERROR(IF(E2789="","",IF(K2789&lt;&gt;"",MAX(M$64:M2788)+1,IF(AND($F2788/INDEX($F$64:$F2789,MATCH(MAX(M$64:M2788),M$64:M2788,0)-1)&gt;(1+$O$2),MAX(K$64:K2789)&gt;MAX(L$64:L2788)),MAX(M$64:M2788)+1,""))),"")</f>
        <v/>
      </c>
      <c r="N2789" s="91">
        <f t="shared" si="250"/>
        <v>20</v>
      </c>
      <c r="O2789" s="91" t="str">
        <f>IFERROR(IF(AND(N2788=$H$2*1,MAX(O$64:O2788)=MAX(P$64:P2788)),MAX(O$64:O2788)+1,""),"")</f>
        <v/>
      </c>
      <c r="P2789" s="91" t="str">
        <f>IFERROR(IF(MOD(MAX(Q$64:Q2789),10*MAX(O$64:O2789))&lt;=2,IF(AND(F2788/INDEX($F$64:$F2789,MATCH(MAX(O$64:O2789),O$64:O2789,0)-1)&lt;(1-$P$2),MAX(O$64:O2789)&gt;MAX(P$64:P2788)),MAX(O$64:O2789),""),IF(AND($F2788/INDEX($F$64:$F2789,MATCH(MAX(Q$64:Q2789),Q$64:Q2789,0)-1)&lt;(1-$P$2),MAX(O$64:O2789)&gt;MAX(P$64:P2788)),MAX(O$64:O2789),"")),"")</f>
        <v/>
      </c>
      <c r="Q2789" s="91" t="str">
        <f>IFERROR(IF(E2789="","",IF(O2789&lt;&gt;"",MAX(O$64:O2789)*10+1,IF(AND($F2788/INDEX($F$64:$F2789,MATCH(MAX(Q$64:Q2788),Q$64:Q2788,0)-1)&gt;(1+$O$2),MAX(O$64:O2789)&gt;MAX(P$64:P2788)),MAX(Q$64:Q2788)+1,""))),"")</f>
        <v/>
      </c>
    </row>
    <row r="2790" spans="1:17" x14ac:dyDescent="0.2">
      <c r="A2790" s="13">
        <f>HLOOKUP($E$2,历史数据!$V$3:$AE$5000,ROW(A2788),)</f>
        <v>1814680</v>
      </c>
      <c r="B2790" s="41">
        <v>40653</v>
      </c>
      <c r="C2790" s="100">
        <f>IFERROR(IF(A2790&lt;&gt;0,MAX($C$4:C2789)+1,""),"")</f>
        <v>2731</v>
      </c>
      <c r="D2790" s="100"/>
      <c r="E2790" s="99">
        <f t="shared" si="251"/>
        <v>40745</v>
      </c>
      <c r="F2790" s="101">
        <f>IFERROR(VLOOKUP(E2790,历史数据!AH:AJ,3,),"")</f>
        <v>18.792127665119398</v>
      </c>
      <c r="G2790" s="101">
        <f t="shared" si="247"/>
        <v>14.169681283137521</v>
      </c>
      <c r="H2790" s="105">
        <f t="shared" si="248"/>
        <v>5.2235011325290071E-3</v>
      </c>
      <c r="I2790" s="101">
        <f>IFERROR(VLOOKUP(E2790,历史数据!AH:AJ,2,),"")</f>
        <v>17.801696526042399</v>
      </c>
      <c r="J2790" s="104">
        <f t="shared" si="249"/>
        <v>21</v>
      </c>
      <c r="K2790" s="104" t="str">
        <f>IFERROR(IF(AND(J2789=$H$2*1,MAX(K$64:K2789)=MAX(L$64:L2789)),MAX(K$64:K2789)+1,""),"")</f>
        <v/>
      </c>
      <c r="L2790" s="104" t="str">
        <f>IFERROR(IF(AND($F2789/INDEX($F$64:$F2790,MATCH(MAX(M$64:M2790),M$64:M2790,0)-1)&lt;(1-$P$2),MAX(K$64:K2790)&gt;MAX(L$64:L2789)),MAX(K$64:K2790),""),"")</f>
        <v/>
      </c>
      <c r="M2790" s="104" t="str">
        <f>IFERROR(IF(E2790="","",IF(K2790&lt;&gt;"",MAX(M$64:M2789)+1,IF(AND($F2789/INDEX($F$64:$F2790,MATCH(MAX(M$64:M2789),M$64:M2789,0)-1)&gt;(1+$O$2),MAX(K$64:K2790)&gt;MAX(L$64:L2789)),MAX(M$64:M2789)+1,""))),"")</f>
        <v/>
      </c>
      <c r="N2790" s="91">
        <f t="shared" si="250"/>
        <v>21</v>
      </c>
      <c r="O2790" s="91" t="str">
        <f>IFERROR(IF(AND(N2789=$H$2*1,MAX(O$64:O2789)=MAX(P$64:P2789)),MAX(O$64:O2789)+1,""),"")</f>
        <v/>
      </c>
      <c r="P2790" s="91" t="str">
        <f>IFERROR(IF(MOD(MAX(Q$64:Q2790),10*MAX(O$64:O2790))&lt;=2,IF(AND(F2789/INDEX($F$64:$F2790,MATCH(MAX(O$64:O2790),O$64:O2790,0)-1)&lt;(1-$P$2),MAX(O$64:O2790)&gt;MAX(P$64:P2789)),MAX(O$64:O2790),""),IF(AND($F2789/INDEX($F$64:$F2790,MATCH(MAX(Q$64:Q2790),Q$64:Q2790,0)-1)&lt;(1-$P$2),MAX(O$64:O2790)&gt;MAX(P$64:P2789)),MAX(O$64:O2790),"")),"")</f>
        <v/>
      </c>
      <c r="Q2790" s="91" t="str">
        <f>IFERROR(IF(E2790="","",IF(O2790&lt;&gt;"",MAX(O$64:O2790)*10+1,IF(AND($F2789/INDEX($F$64:$F2790,MATCH(MAX(Q$64:Q2789),Q$64:Q2789,0)-1)&gt;(1+$O$2),MAX(O$64:O2790)&gt;MAX(P$64:P2789)),MAX(Q$64:Q2789)+1,""))),"")</f>
        <v/>
      </c>
    </row>
    <row r="2791" spans="1:17" x14ac:dyDescent="0.2">
      <c r="A2791" s="13">
        <f>HLOOKUP($E$2,历史数据!$V$3:$AE$5000,ROW(A2789),)</f>
        <v>754927</v>
      </c>
      <c r="B2791" s="41">
        <v>40654</v>
      </c>
      <c r="C2791" s="100">
        <f>IFERROR(IF(A2791&lt;&gt;0,MAX($C$4:C2790)+1,""),"")</f>
        <v>2732</v>
      </c>
      <c r="D2791" s="100"/>
      <c r="E2791" s="99">
        <f t="shared" si="251"/>
        <v>40746</v>
      </c>
      <c r="F2791" s="101">
        <f>IFERROR(VLOOKUP(E2791,历史数据!AH:AJ,3,),"")</f>
        <v>18.713935733086998</v>
      </c>
      <c r="G2791" s="101">
        <f t="shared" si="247"/>
        <v>14.244398018190703</v>
      </c>
      <c r="H2791" s="105">
        <f t="shared" si="248"/>
        <v>5.2730003985408391E-3</v>
      </c>
      <c r="I2791" s="101">
        <f>IFERROR(VLOOKUP(E2791,历史数据!AH:AJ,2,),"")</f>
        <v>18.531487891678101</v>
      </c>
      <c r="J2791" s="104">
        <f t="shared" si="249"/>
        <v>22</v>
      </c>
      <c r="K2791" s="104" t="str">
        <f>IFERROR(IF(AND(J2790=$H$2*1,MAX(K$64:K2790)=MAX(L$64:L2790)),MAX(K$64:K2790)+1,""),"")</f>
        <v/>
      </c>
      <c r="L2791" s="104" t="str">
        <f>IFERROR(IF(AND($F2790/INDEX($F$64:$F2791,MATCH(MAX(M$64:M2791),M$64:M2791,0)-1)&lt;(1-$P$2),MAX(K$64:K2791)&gt;MAX(L$64:L2790)),MAX(K$64:K2791),""),"")</f>
        <v/>
      </c>
      <c r="M2791" s="104" t="str">
        <f>IFERROR(IF(E2791="","",IF(K2791&lt;&gt;"",MAX(M$64:M2790)+1,IF(AND($F2790/INDEX($F$64:$F2791,MATCH(MAX(M$64:M2790),M$64:M2790,0)-1)&gt;(1+$O$2),MAX(K$64:K2791)&gt;MAX(L$64:L2790)),MAX(M$64:M2790)+1,""))),"")</f>
        <v/>
      </c>
      <c r="N2791" s="91">
        <f t="shared" si="250"/>
        <v>22</v>
      </c>
      <c r="O2791" s="91" t="str">
        <f>IFERROR(IF(AND(N2790=$H$2*1,MAX(O$64:O2790)=MAX(P$64:P2790)),MAX(O$64:O2790)+1,""),"")</f>
        <v/>
      </c>
      <c r="P2791" s="91" t="str">
        <f>IFERROR(IF(MOD(MAX(Q$64:Q2791),10*MAX(O$64:O2791))&lt;=2,IF(AND(F2790/INDEX($F$64:$F2791,MATCH(MAX(O$64:O2791),O$64:O2791,0)-1)&lt;(1-$P$2),MAX(O$64:O2791)&gt;MAX(P$64:P2790)),MAX(O$64:O2791),""),IF(AND($F2790/INDEX($F$64:$F2791,MATCH(MAX(Q$64:Q2791),Q$64:Q2791,0)-1)&lt;(1-$P$2),MAX(O$64:O2791)&gt;MAX(P$64:P2790)),MAX(O$64:O2791),"")),"")</f>
        <v/>
      </c>
      <c r="Q2791" s="91" t="str">
        <f>IFERROR(IF(E2791="","",IF(O2791&lt;&gt;"",MAX(O$64:O2791)*10+1,IF(AND($F2790/INDEX($F$64:$F2791,MATCH(MAX(Q$64:Q2790),Q$64:Q2790,0)-1)&gt;(1+$O$2),MAX(O$64:O2791)&gt;MAX(P$64:P2790)),MAX(Q$64:Q2790)+1,""))),"")</f>
        <v/>
      </c>
    </row>
    <row r="2792" spans="1:17" x14ac:dyDescent="0.2">
      <c r="A2792" s="13">
        <f>HLOOKUP($E$2,历史数据!$V$3:$AE$5000,ROW(A2790),)</f>
        <v>858906</v>
      </c>
      <c r="B2792" s="41">
        <v>40655</v>
      </c>
      <c r="C2792" s="100">
        <f>IFERROR(IF(A2792&lt;&gt;0,MAX($C$4:C2791)+1,""),"")</f>
        <v>2733</v>
      </c>
      <c r="D2792" s="100"/>
      <c r="E2792" s="99">
        <f t="shared" si="251"/>
        <v>40749</v>
      </c>
      <c r="F2792" s="101">
        <f>IFERROR(VLOOKUP(E2792,历史数据!AH:AJ,3,),"")</f>
        <v>18.779095676447302</v>
      </c>
      <c r="G2792" s="101">
        <f t="shared" si="247"/>
        <v>14.320635151922289</v>
      </c>
      <c r="H2792" s="105">
        <f t="shared" si="248"/>
        <v>5.3520783141716155E-3</v>
      </c>
      <c r="I2792" s="101">
        <f>IFERROR(VLOOKUP(E2792,历史数据!AH:AJ,2,),"")</f>
        <v>18.231752152220601</v>
      </c>
      <c r="J2792" s="104">
        <f t="shared" si="249"/>
        <v>23</v>
      </c>
      <c r="K2792" s="104" t="str">
        <f>IFERROR(IF(AND(J2791=$H$2*1,MAX(K$64:K2791)=MAX(L$64:L2791)),MAX(K$64:K2791)+1,""),"")</f>
        <v/>
      </c>
      <c r="L2792" s="104" t="str">
        <f>IFERROR(IF(AND($F2791/INDEX($F$64:$F2792,MATCH(MAX(M$64:M2792),M$64:M2792,0)-1)&lt;(1-$P$2),MAX(K$64:K2792)&gt;MAX(L$64:L2791)),MAX(K$64:K2792),""),"")</f>
        <v/>
      </c>
      <c r="M2792" s="104" t="str">
        <f>IFERROR(IF(E2792="","",IF(K2792&lt;&gt;"",MAX(M$64:M2791)+1,IF(AND($F2791/INDEX($F$64:$F2792,MATCH(MAX(M$64:M2791),M$64:M2791,0)-1)&gt;(1+$O$2),MAX(K$64:K2792)&gt;MAX(L$64:L2791)),MAX(M$64:M2791)+1,""))),"")</f>
        <v/>
      </c>
      <c r="N2792" s="91">
        <f t="shared" si="250"/>
        <v>23</v>
      </c>
      <c r="O2792" s="91" t="str">
        <f>IFERROR(IF(AND(N2791=$H$2*1,MAX(O$64:O2791)=MAX(P$64:P2791)),MAX(O$64:O2791)+1,""),"")</f>
        <v/>
      </c>
      <c r="P2792" s="91" t="str">
        <f>IFERROR(IF(MOD(MAX(Q$64:Q2792),10*MAX(O$64:O2792))&lt;=2,IF(AND(F2791/INDEX($F$64:$F2792,MATCH(MAX(O$64:O2792),O$64:O2792,0)-1)&lt;(1-$P$2),MAX(O$64:O2792)&gt;MAX(P$64:P2791)),MAX(O$64:O2792),""),IF(AND($F2791/INDEX($F$64:$F2792,MATCH(MAX(Q$64:Q2792),Q$64:Q2792,0)-1)&lt;(1-$P$2),MAX(O$64:O2792)&gt;MAX(P$64:P2791)),MAX(O$64:O2792),"")),"")</f>
        <v/>
      </c>
      <c r="Q2792" s="91" t="str">
        <f>IFERROR(IF(E2792="","",IF(O2792&lt;&gt;"",MAX(O$64:O2792)*10+1,IF(AND($F2791/INDEX($F$64:$F2792,MATCH(MAX(Q$64:Q2791),Q$64:Q2791,0)-1)&gt;(1+$O$2),MAX(O$64:O2792)&gt;MAX(P$64:P2791)),MAX(Q$64:Q2791)+1,""))),"")</f>
        <v/>
      </c>
    </row>
    <row r="2793" spans="1:17" x14ac:dyDescent="0.2">
      <c r="A2793" s="13">
        <f>HLOOKUP($E$2,历史数据!$V$3:$AE$5000,ROW(A2791),)</f>
        <v>1093200</v>
      </c>
      <c r="B2793" s="41">
        <v>40658</v>
      </c>
      <c r="C2793" s="100">
        <f>IFERROR(IF(A2793&lt;&gt;0,MAX($C$4:C2792)+1,""),"")</f>
        <v>2734</v>
      </c>
      <c r="D2793" s="100"/>
      <c r="E2793" s="99">
        <f t="shared" si="251"/>
        <v>40750</v>
      </c>
      <c r="F2793" s="101">
        <f>IFERROR(VLOOKUP(E2793,历史数据!AH:AJ,3,),"")</f>
        <v>19.4306951100506</v>
      </c>
      <c r="G2793" s="101">
        <f t="shared" si="247"/>
        <v>14.402519480745104</v>
      </c>
      <c r="H2793" s="105">
        <f t="shared" si="248"/>
        <v>5.7179257731332367E-3</v>
      </c>
      <c r="I2793" s="101">
        <f>IFERROR(VLOOKUP(E2793,历史数据!AH:AJ,2,),"")</f>
        <v>18.779095676447302</v>
      </c>
      <c r="J2793" s="104">
        <f t="shared" si="249"/>
        <v>24</v>
      </c>
      <c r="K2793" s="104" t="str">
        <f>IFERROR(IF(AND(J2792=$H$2*1,MAX(K$64:K2792)=MAX(L$64:L2792)),MAX(K$64:K2792)+1,""),"")</f>
        <v/>
      </c>
      <c r="L2793" s="104" t="str">
        <f>IFERROR(IF(AND($F2792/INDEX($F$64:$F2793,MATCH(MAX(M$64:M2793),M$64:M2793,0)-1)&lt;(1-$P$2),MAX(K$64:K2793)&gt;MAX(L$64:L2792)),MAX(K$64:K2793),""),"")</f>
        <v/>
      </c>
      <c r="M2793" s="104" t="str">
        <f>IFERROR(IF(E2793="","",IF(K2793&lt;&gt;"",MAX(M$64:M2792)+1,IF(AND($F2792/INDEX($F$64:$F2793,MATCH(MAX(M$64:M2792),M$64:M2792,0)-1)&gt;(1+$O$2),MAX(K$64:K2793)&gt;MAX(L$64:L2792)),MAX(M$64:M2792)+1,""))),"")</f>
        <v/>
      </c>
      <c r="N2793" s="91">
        <f t="shared" si="250"/>
        <v>24</v>
      </c>
      <c r="O2793" s="91" t="str">
        <f>IFERROR(IF(AND(N2792=$H$2*1,MAX(O$64:O2792)=MAX(P$64:P2792)),MAX(O$64:O2792)+1,""),"")</f>
        <v/>
      </c>
      <c r="P2793" s="91" t="str">
        <f>IFERROR(IF(MOD(MAX(Q$64:Q2793),10*MAX(O$64:O2793))&lt;=2,IF(AND(F2792/INDEX($F$64:$F2793,MATCH(MAX(O$64:O2793),O$64:O2793,0)-1)&lt;(1-$P$2),MAX(O$64:O2793)&gt;MAX(P$64:P2792)),MAX(O$64:O2793),""),IF(AND($F2792/INDEX($F$64:$F2793,MATCH(MAX(Q$64:Q2793),Q$64:Q2793,0)-1)&lt;(1-$P$2),MAX(O$64:O2793)&gt;MAX(P$64:P2792)),MAX(O$64:O2793),"")),"")</f>
        <v/>
      </c>
      <c r="Q2793" s="91" t="str">
        <f>IFERROR(IF(E2793="","",IF(O2793&lt;&gt;"",MAX(O$64:O2793)*10+1,IF(AND($F2792/INDEX($F$64:$F2793,MATCH(MAX(Q$64:Q2792),Q$64:Q2792,0)-1)&gt;(1+$O$2),MAX(O$64:O2793)&gt;MAX(P$64:P2792)),MAX(Q$64:Q2792)+1,""))),"")</f>
        <v/>
      </c>
    </row>
    <row r="2794" spans="1:17" x14ac:dyDescent="0.2">
      <c r="A2794" s="13">
        <f>HLOOKUP($E$2,历史数据!$V$3:$AE$5000,ROW(A2792),)</f>
        <v>0</v>
      </c>
      <c r="B2794" s="41">
        <v>40659</v>
      </c>
      <c r="C2794" s="100" t="str">
        <f>IFERROR(IF(A2794&lt;&gt;0,MAX($C$4:C2793)+1,""),"")</f>
        <v/>
      </c>
      <c r="D2794" s="100"/>
      <c r="E2794" s="99">
        <f t="shared" si="251"/>
        <v>40751</v>
      </c>
      <c r="F2794" s="101">
        <f>IFERROR(VLOOKUP(E2794,历史数据!AH:AJ,3,),"")</f>
        <v>19.4437270987227</v>
      </c>
      <c r="G2794" s="101">
        <f t="shared" si="247"/>
        <v>14.487227407113533</v>
      </c>
      <c r="H2794" s="105">
        <f t="shared" si="248"/>
        <v>5.8814658422559063E-3</v>
      </c>
      <c r="I2794" s="101">
        <f>IFERROR(VLOOKUP(E2794,历史数据!AH:AJ,2,),"")</f>
        <v>19.547983008099202</v>
      </c>
      <c r="J2794" s="104">
        <f t="shared" si="249"/>
        <v>25</v>
      </c>
      <c r="K2794" s="104" t="str">
        <f>IFERROR(IF(AND(J2793=$H$2*1,MAX(K$64:K2793)=MAX(L$64:L2793)),MAX(K$64:K2793)+1,""),"")</f>
        <v/>
      </c>
      <c r="L2794" s="104" t="str">
        <f>IFERROR(IF(AND($F2793/INDEX($F$64:$F2794,MATCH(MAX(M$64:M2794),M$64:M2794,0)-1)&lt;(1-$P$2),MAX(K$64:K2794)&gt;MAX(L$64:L2793)),MAX(K$64:K2794),""),"")</f>
        <v/>
      </c>
      <c r="M2794" s="104">
        <f>IFERROR(IF(E2794="","",IF(K2794&lt;&gt;"",MAX(M$64:M2793)+1,IF(AND($F2793/INDEX($F$64:$F2794,MATCH(MAX(M$64:M2793),M$64:M2793,0)-1)&gt;(1+$O$2),MAX(K$64:K2794)&gt;MAX(L$64:L2793)),MAX(M$64:M2793)+1,""))),"")</f>
        <v>30</v>
      </c>
      <c r="N2794" s="91">
        <f t="shared" si="250"/>
        <v>25</v>
      </c>
      <c r="O2794" s="91" t="str">
        <f>IFERROR(IF(AND(N2793=$H$2*1,MAX(O$64:O2793)=MAX(P$64:P2793)),MAX(O$64:O2793)+1,""),"")</f>
        <v/>
      </c>
      <c r="P2794" s="91" t="str">
        <f>IFERROR(IF(MOD(MAX(Q$64:Q2794),10*MAX(O$64:O2794))&lt;=2,IF(AND(F2793/INDEX($F$64:$F2794,MATCH(MAX(O$64:O2794),O$64:O2794,0)-1)&lt;(1-$P$2),MAX(O$64:O2794)&gt;MAX(P$64:P2793)),MAX(O$64:O2794),""),IF(AND($F2793/INDEX($F$64:$F2794,MATCH(MAX(Q$64:Q2794),Q$64:Q2794,0)-1)&lt;(1-$P$2),MAX(O$64:O2794)&gt;MAX(P$64:P2793)),MAX(O$64:O2794),"")),"")</f>
        <v/>
      </c>
      <c r="Q2794" s="91">
        <f>IFERROR(IF(E2794="","",IF(O2794&lt;&gt;"",MAX(O$64:O2794)*10+1,IF(AND($F2793/INDEX($F$64:$F2794,MATCH(MAX(Q$64:Q2793),Q$64:Q2793,0)-1)&gt;(1+$O$2),MAX(O$64:O2794)&gt;MAX(P$64:P2793)),MAX(Q$64:Q2793)+1,""))),"")</f>
        <v>152</v>
      </c>
    </row>
    <row r="2795" spans="1:17" x14ac:dyDescent="0.2">
      <c r="A2795" s="13">
        <f>HLOOKUP($E$2,历史数据!$V$3:$AE$5000,ROW(A2793),)</f>
        <v>0</v>
      </c>
      <c r="B2795" s="41">
        <v>40660</v>
      </c>
      <c r="C2795" s="100" t="str">
        <f>IFERROR(IF(A2795&lt;&gt;0,MAX($C$4:C2794)+1,""),"")</f>
        <v/>
      </c>
      <c r="D2795" s="100"/>
      <c r="E2795" s="99">
        <f t="shared" si="251"/>
        <v>40752</v>
      </c>
      <c r="F2795" s="101">
        <f>IFERROR(VLOOKUP(E2795,历史数据!AH:AJ,3,),"")</f>
        <v>20.316870339751102</v>
      </c>
      <c r="G2795" s="101">
        <f t="shared" si="247"/>
        <v>14.579102927251597</v>
      </c>
      <c r="H2795" s="105">
        <f t="shared" si="248"/>
        <v>6.3418290854571069E-3</v>
      </c>
      <c r="I2795" s="101">
        <f>IFERROR(VLOOKUP(E2795,历史数据!AH:AJ,2,),"")</f>
        <v>19.3525031780182</v>
      </c>
      <c r="J2795" s="104">
        <f t="shared" si="249"/>
        <v>26</v>
      </c>
      <c r="K2795" s="104" t="str">
        <f>IFERROR(IF(AND(J2794=$H$2*1,MAX(K$64:K2794)=MAX(L$64:L2794)),MAX(K$64:K2794)+1,""),"")</f>
        <v/>
      </c>
      <c r="L2795" s="104" t="str">
        <f>IFERROR(IF(AND($F2794/INDEX($F$64:$F2795,MATCH(MAX(M$64:M2795),M$64:M2795,0)-1)&lt;(1-$P$2),MAX(K$64:K2795)&gt;MAX(L$64:L2794)),MAX(K$64:K2795),""),"")</f>
        <v/>
      </c>
      <c r="M2795" s="104" t="str">
        <f>IFERROR(IF(E2795="","",IF(K2795&lt;&gt;"",MAX(M$64:M2794)+1,IF(AND($F2794/INDEX($F$64:$F2795,MATCH(MAX(M$64:M2794),M$64:M2794,0)-1)&gt;(1+$O$2),MAX(K$64:K2795)&gt;MAX(L$64:L2794)),MAX(M$64:M2794)+1,""))),"")</f>
        <v/>
      </c>
      <c r="N2795" s="91">
        <f t="shared" si="250"/>
        <v>26</v>
      </c>
      <c r="O2795" s="91" t="str">
        <f>IFERROR(IF(AND(N2794=$H$2*1,MAX(O$64:O2794)=MAX(P$64:P2794)),MAX(O$64:O2794)+1,""),"")</f>
        <v/>
      </c>
      <c r="P2795" s="91" t="str">
        <f>IFERROR(IF(MOD(MAX(Q$64:Q2795),10*MAX(O$64:O2795))&lt;=2,IF(AND(F2794/INDEX($F$64:$F2795,MATCH(MAX(O$64:O2795),O$64:O2795,0)-1)&lt;(1-$P$2),MAX(O$64:O2795)&gt;MAX(P$64:P2794)),MAX(O$64:O2795),""),IF(AND($F2794/INDEX($F$64:$F2795,MATCH(MAX(Q$64:Q2795),Q$64:Q2795,0)-1)&lt;(1-$P$2),MAX(O$64:O2795)&gt;MAX(P$64:P2794)),MAX(O$64:O2795),"")),"")</f>
        <v/>
      </c>
      <c r="Q2795" s="91" t="str">
        <f>IFERROR(IF(E2795="","",IF(O2795&lt;&gt;"",MAX(O$64:O2795)*10+1,IF(AND($F2794/INDEX($F$64:$F2795,MATCH(MAX(Q$64:Q2794),Q$64:Q2794,0)-1)&gt;(1+$O$2),MAX(O$64:O2795)&gt;MAX(P$64:P2794)),MAX(Q$64:Q2794)+1,""))),"")</f>
        <v/>
      </c>
    </row>
    <row r="2796" spans="1:17" x14ac:dyDescent="0.2">
      <c r="A2796" s="13">
        <f>HLOOKUP($E$2,历史数据!$V$3:$AE$5000,ROW(A2794),)</f>
        <v>0</v>
      </c>
      <c r="B2796" s="41">
        <v>40661</v>
      </c>
      <c r="C2796" s="100" t="str">
        <f>IFERROR(IF(A2796&lt;&gt;0,MAX($C$4:C2795)+1,""),"")</f>
        <v/>
      </c>
      <c r="D2796" s="100"/>
      <c r="E2796" s="99">
        <f t="shared" si="251"/>
        <v>40753</v>
      </c>
      <c r="F2796" s="101">
        <f>IFERROR(VLOOKUP(E2796,历史数据!AH:AJ,3,),"")</f>
        <v>20.069262554981901</v>
      </c>
      <c r="G2796" s="101">
        <f t="shared" si="247"/>
        <v>14.671195647200866</v>
      </c>
      <c r="H2796" s="105">
        <f t="shared" si="248"/>
        <v>6.3167617657138297E-3</v>
      </c>
      <c r="I2796" s="101">
        <f>IFERROR(VLOOKUP(E2796,历史数据!AH:AJ,2,),"")</f>
        <v>20.329902328423199</v>
      </c>
      <c r="J2796" s="104">
        <f t="shared" si="249"/>
        <v>27</v>
      </c>
      <c r="K2796" s="104" t="str">
        <f>IFERROR(IF(AND(J2795=$H$2*1,MAX(K$64:K2795)=MAX(L$64:L2795)),MAX(K$64:K2795)+1,""),"")</f>
        <v/>
      </c>
      <c r="L2796" s="104" t="str">
        <f>IFERROR(IF(AND($F2795/INDEX($F$64:$F2796,MATCH(MAX(M$64:M2796),M$64:M2796,0)-1)&lt;(1-$P$2),MAX(K$64:K2796)&gt;MAX(L$64:L2795)),MAX(K$64:K2796),""),"")</f>
        <v/>
      </c>
      <c r="M2796" s="104" t="str">
        <f>IFERROR(IF(E2796="","",IF(K2796&lt;&gt;"",MAX(M$64:M2795)+1,IF(AND($F2795/INDEX($F$64:$F2796,MATCH(MAX(M$64:M2795),M$64:M2795,0)-1)&gt;(1+$O$2),MAX(K$64:K2796)&gt;MAX(L$64:L2795)),MAX(M$64:M2795)+1,""))),"")</f>
        <v/>
      </c>
      <c r="N2796" s="91">
        <f t="shared" si="250"/>
        <v>27</v>
      </c>
      <c r="O2796" s="91" t="str">
        <f>IFERROR(IF(AND(N2795=$H$2*1,MAX(O$64:O2795)=MAX(P$64:P2795)),MAX(O$64:O2795)+1,""),"")</f>
        <v/>
      </c>
      <c r="P2796" s="91" t="str">
        <f>IFERROR(IF(MOD(MAX(Q$64:Q2796),10*MAX(O$64:O2796))&lt;=2,IF(AND(F2795/INDEX($F$64:$F2796,MATCH(MAX(O$64:O2796),O$64:O2796,0)-1)&lt;(1-$P$2),MAX(O$64:O2796)&gt;MAX(P$64:P2795)),MAX(O$64:O2796),""),IF(AND($F2795/INDEX($F$64:$F2796,MATCH(MAX(Q$64:Q2796),Q$64:Q2796,0)-1)&lt;(1-$P$2),MAX(O$64:O2796)&gt;MAX(P$64:P2795)),MAX(O$64:O2796),"")),"")</f>
        <v/>
      </c>
      <c r="Q2796" s="91" t="str">
        <f>IFERROR(IF(E2796="","",IF(O2796&lt;&gt;"",MAX(O$64:O2796)*10+1,IF(AND($F2795/INDEX($F$64:$F2796,MATCH(MAX(Q$64:Q2795),Q$64:Q2795,0)-1)&gt;(1+$O$2),MAX(O$64:O2796)&gt;MAX(P$64:P2795)),MAX(Q$64:Q2795)+1,""))),"")</f>
        <v/>
      </c>
    </row>
    <row r="2797" spans="1:17" x14ac:dyDescent="0.2">
      <c r="A2797" s="13">
        <f>HLOOKUP($E$2,历史数据!$V$3:$AE$5000,ROW(A2795),)</f>
        <v>0</v>
      </c>
      <c r="B2797" s="41">
        <v>40662</v>
      </c>
      <c r="C2797" s="100" t="str">
        <f>IFERROR(IF(A2797&lt;&gt;0,MAX($C$4:C2796)+1,""),"")</f>
        <v/>
      </c>
      <c r="D2797" s="100"/>
      <c r="E2797" s="99">
        <f t="shared" si="251"/>
        <v>40756</v>
      </c>
      <c r="F2797" s="101">
        <f>IFERROR(VLOOKUP(E2797,历史数据!AH:AJ,3,),"")</f>
        <v>19.847718747556801</v>
      </c>
      <c r="G2797" s="101">
        <f t="shared" si="247"/>
        <v>14.75829277149251</v>
      </c>
      <c r="H2797" s="105">
        <f t="shared" si="248"/>
        <v>5.9366071032023182E-3</v>
      </c>
      <c r="I2797" s="101">
        <f>IFERROR(VLOOKUP(E2797,历史数据!AH:AJ,2,),"")</f>
        <v>20.1995824417025</v>
      </c>
      <c r="J2797" s="104">
        <f t="shared" si="249"/>
        <v>28</v>
      </c>
      <c r="K2797" s="104" t="str">
        <f>IFERROR(IF(AND(J2796=$H$2*1,MAX(K$64:K2796)=MAX(L$64:L2796)),MAX(K$64:K2796)+1,""),"")</f>
        <v/>
      </c>
      <c r="L2797" s="104" t="str">
        <f>IFERROR(IF(AND($F2796/INDEX($F$64:$F2797,MATCH(MAX(M$64:M2797),M$64:M2797,0)-1)&lt;(1-$P$2),MAX(K$64:K2797)&gt;MAX(L$64:L2796)),MAX(K$64:K2797),""),"")</f>
        <v/>
      </c>
      <c r="M2797" s="104" t="str">
        <f>IFERROR(IF(E2797="","",IF(K2797&lt;&gt;"",MAX(M$64:M2796)+1,IF(AND($F2796/INDEX($F$64:$F2797,MATCH(MAX(M$64:M2796),M$64:M2796,0)-1)&gt;(1+$O$2),MAX(K$64:K2797)&gt;MAX(L$64:L2796)),MAX(M$64:M2796)+1,""))),"")</f>
        <v/>
      </c>
      <c r="N2797" s="91">
        <f t="shared" si="250"/>
        <v>28</v>
      </c>
      <c r="O2797" s="91" t="str">
        <f>IFERROR(IF(AND(N2796=$H$2*1,MAX(O$64:O2796)=MAX(P$64:P2796)),MAX(O$64:O2796)+1,""),"")</f>
        <v/>
      </c>
      <c r="P2797" s="91" t="str">
        <f>IFERROR(IF(MOD(MAX(Q$64:Q2797),10*MAX(O$64:O2797))&lt;=2,IF(AND(F2796/INDEX($F$64:$F2797,MATCH(MAX(O$64:O2797),O$64:O2797,0)-1)&lt;(1-$P$2),MAX(O$64:O2797)&gt;MAX(P$64:P2796)),MAX(O$64:O2797),""),IF(AND($F2796/INDEX($F$64:$F2797,MATCH(MAX(Q$64:Q2797),Q$64:Q2797,0)-1)&lt;(1-$P$2),MAX(O$64:O2797)&gt;MAX(P$64:P2796)),MAX(O$64:O2797),"")),"")</f>
        <v/>
      </c>
      <c r="Q2797" s="91" t="str">
        <f>IFERROR(IF(E2797="","",IF(O2797&lt;&gt;"",MAX(O$64:O2797)*10+1,IF(AND($F2796/INDEX($F$64:$F2797,MATCH(MAX(Q$64:Q2796),Q$64:Q2796,0)-1)&gt;(1+$O$2),MAX(O$64:O2797)&gt;MAX(P$64:P2796)),MAX(Q$64:Q2796)+1,""))),"")</f>
        <v/>
      </c>
    </row>
    <row r="2798" spans="1:17" x14ac:dyDescent="0.2">
      <c r="A2798" s="13">
        <f>HLOOKUP($E$2,历史数据!$V$3:$AE$5000,ROW(A2796),)</f>
        <v>0</v>
      </c>
      <c r="B2798" s="41">
        <v>40666</v>
      </c>
      <c r="C2798" s="100" t="str">
        <f>IFERROR(IF(A2798&lt;&gt;0,MAX($C$4:C2797)+1,""),"")</f>
        <v/>
      </c>
      <c r="D2798" s="100"/>
      <c r="E2798" s="99">
        <f t="shared" si="251"/>
        <v>40757</v>
      </c>
      <c r="F2798" s="101">
        <f>IFERROR(VLOOKUP(E2798,历史数据!AH:AJ,3,),"")</f>
        <v>19.704366872164002</v>
      </c>
      <c r="G2798" s="101">
        <f t="shared" si="247"/>
        <v>14.849516692196971</v>
      </c>
      <c r="H2798" s="105">
        <f t="shared" si="248"/>
        <v>6.1811973862364589E-3</v>
      </c>
      <c r="I2798" s="101">
        <f>IFERROR(VLOOKUP(E2798,历史数据!AH:AJ,2,),"")</f>
        <v>19.808622781540599</v>
      </c>
      <c r="J2798" s="104">
        <f t="shared" si="249"/>
        <v>29</v>
      </c>
      <c r="K2798" s="104" t="str">
        <f>IFERROR(IF(AND(J2797=$H$2*1,MAX(K$64:K2797)=MAX(L$64:L2797)),MAX(K$64:K2797)+1,""),"")</f>
        <v/>
      </c>
      <c r="L2798" s="104" t="str">
        <f>IFERROR(IF(AND($F2797/INDEX($F$64:$F2798,MATCH(MAX(M$64:M2798),M$64:M2798,0)-1)&lt;(1-$P$2),MAX(K$64:K2798)&gt;MAX(L$64:L2797)),MAX(K$64:K2798),""),"")</f>
        <v/>
      </c>
      <c r="M2798" s="104" t="str">
        <f>IFERROR(IF(E2798="","",IF(K2798&lt;&gt;"",MAX(M$64:M2797)+1,IF(AND($F2797/INDEX($F$64:$F2798,MATCH(MAX(M$64:M2797),M$64:M2797,0)-1)&gt;(1+$O$2),MAX(K$64:K2798)&gt;MAX(L$64:L2797)),MAX(M$64:M2797)+1,""))),"")</f>
        <v/>
      </c>
      <c r="N2798" s="91">
        <f t="shared" si="250"/>
        <v>29</v>
      </c>
      <c r="O2798" s="91" t="str">
        <f>IFERROR(IF(AND(N2797=$H$2*1,MAX(O$64:O2797)=MAX(P$64:P2797)),MAX(O$64:O2797)+1,""),"")</f>
        <v/>
      </c>
      <c r="P2798" s="91" t="str">
        <f>IFERROR(IF(MOD(MAX(Q$64:Q2798),10*MAX(O$64:O2798))&lt;=2,IF(AND(F2797/INDEX($F$64:$F2798,MATCH(MAX(O$64:O2798),O$64:O2798,0)-1)&lt;(1-$P$2),MAX(O$64:O2798)&gt;MAX(P$64:P2797)),MAX(O$64:O2798),""),IF(AND($F2797/INDEX($F$64:$F2798,MATCH(MAX(Q$64:Q2798),Q$64:Q2798,0)-1)&lt;(1-$P$2),MAX(O$64:O2798)&gt;MAX(P$64:P2797)),MAX(O$64:O2798),"")),"")</f>
        <v/>
      </c>
      <c r="Q2798" s="91" t="str">
        <f>IFERROR(IF(E2798="","",IF(O2798&lt;&gt;"",MAX(O$64:O2798)*10+1,IF(AND($F2797/INDEX($F$64:$F2798,MATCH(MAX(Q$64:Q2797),Q$64:Q2797,0)-1)&gt;(1+$O$2),MAX(O$64:O2798)&gt;MAX(P$64:P2797)),MAX(Q$64:Q2797)+1,""))),"")</f>
        <v/>
      </c>
    </row>
    <row r="2799" spans="1:17" x14ac:dyDescent="0.2">
      <c r="A2799" s="13">
        <f>HLOOKUP($E$2,历史数据!$V$3:$AE$5000,ROW(A2797),)</f>
        <v>0</v>
      </c>
      <c r="B2799" s="41">
        <v>40667</v>
      </c>
      <c r="C2799" s="100" t="str">
        <f>IFERROR(IF(A2799&lt;&gt;0,MAX($C$4:C2798)+1,""),"")</f>
        <v/>
      </c>
      <c r="D2799" s="100"/>
      <c r="E2799" s="99">
        <f t="shared" si="251"/>
        <v>40758</v>
      </c>
      <c r="F2799" s="101">
        <f>IFERROR(VLOOKUP(E2799,历史数据!AH:AJ,3,),"")</f>
        <v>18.779095676447302</v>
      </c>
      <c r="G2799" s="101">
        <f t="shared" si="247"/>
        <v>14.937265415922219</v>
      </c>
      <c r="H2799" s="105">
        <f t="shared" si="248"/>
        <v>5.9091972852798325E-3</v>
      </c>
      <c r="I2799" s="101">
        <f>IFERROR(VLOOKUP(E2799,历史数据!AH:AJ,2,),"")</f>
        <v>19.795590792868499</v>
      </c>
      <c r="J2799" s="104">
        <f t="shared" si="249"/>
        <v>30</v>
      </c>
      <c r="K2799" s="104" t="str">
        <f>IFERROR(IF(AND(J2798=$H$2*1,MAX(K$64:K2798)=MAX(L$64:L2798)),MAX(K$64:K2798)+1,""),"")</f>
        <v/>
      </c>
      <c r="L2799" s="104" t="str">
        <f>IFERROR(IF(AND($F2798/INDEX($F$64:$F2799,MATCH(MAX(M$64:M2799),M$64:M2799,0)-1)&lt;(1-$P$2),MAX(K$64:K2799)&gt;MAX(L$64:L2798)),MAX(K$64:K2799),""),"")</f>
        <v/>
      </c>
      <c r="M2799" s="104" t="str">
        <f>IFERROR(IF(E2799="","",IF(K2799&lt;&gt;"",MAX(M$64:M2798)+1,IF(AND($F2798/INDEX($F$64:$F2799,MATCH(MAX(M$64:M2798),M$64:M2798,0)-1)&gt;(1+$O$2),MAX(K$64:K2799)&gt;MAX(L$64:L2798)),MAX(M$64:M2798)+1,""))),"")</f>
        <v/>
      </c>
      <c r="N2799" s="91">
        <f t="shared" si="250"/>
        <v>30</v>
      </c>
      <c r="O2799" s="91" t="str">
        <f>IFERROR(IF(AND(N2798=$H$2*1,MAX(O$64:O2798)=MAX(P$64:P2798)),MAX(O$64:O2798)+1,""),"")</f>
        <v/>
      </c>
      <c r="P2799" s="91" t="str">
        <f>IFERROR(IF(MOD(MAX(Q$64:Q2799),10*MAX(O$64:O2799))&lt;=2,IF(AND(F2798/INDEX($F$64:$F2799,MATCH(MAX(O$64:O2799),O$64:O2799,0)-1)&lt;(1-$P$2),MAX(O$64:O2799)&gt;MAX(P$64:P2798)),MAX(O$64:O2799),""),IF(AND($F2798/INDEX($F$64:$F2799,MATCH(MAX(Q$64:Q2799),Q$64:Q2799,0)-1)&lt;(1-$P$2),MAX(O$64:O2799)&gt;MAX(P$64:P2798)),MAX(O$64:O2799),"")),"")</f>
        <v/>
      </c>
      <c r="Q2799" s="91" t="str">
        <f>IFERROR(IF(E2799="","",IF(O2799&lt;&gt;"",MAX(O$64:O2799)*10+1,IF(AND($F2798/INDEX($F$64:$F2799,MATCH(MAX(Q$64:Q2798),Q$64:Q2798,0)-1)&gt;(1+$O$2),MAX(O$64:O2799)&gt;MAX(P$64:P2798)),MAX(Q$64:Q2798)+1,""))),"")</f>
        <v/>
      </c>
    </row>
    <row r="2800" spans="1:17" x14ac:dyDescent="0.2">
      <c r="A2800" s="13">
        <f>HLOOKUP($E$2,历史数据!$V$3:$AE$5000,ROW(A2798),)</f>
        <v>0</v>
      </c>
      <c r="B2800" s="41">
        <v>40668</v>
      </c>
      <c r="C2800" s="100" t="str">
        <f>IFERROR(IF(A2800&lt;&gt;0,MAX($C$4:C2799)+1,""),"")</f>
        <v/>
      </c>
      <c r="D2800" s="100"/>
      <c r="E2800" s="99">
        <f t="shared" si="251"/>
        <v>40759</v>
      </c>
      <c r="F2800" s="101">
        <f>IFERROR(VLOOKUP(E2800,历史数据!AH:AJ,3,),"")</f>
        <v>17.853824480730601</v>
      </c>
      <c r="G2800" s="101">
        <f t="shared" si="247"/>
        <v>15.008072554373779</v>
      </c>
      <c r="H2800" s="105">
        <f t="shared" si="248"/>
        <v>4.7403012854068116E-3</v>
      </c>
      <c r="I2800" s="101">
        <f>IFERROR(VLOOKUP(E2800,历史数据!AH:AJ,2,),"")</f>
        <v>18.6618077783987</v>
      </c>
      <c r="J2800" s="104">
        <f t="shared" si="249"/>
        <v>31</v>
      </c>
      <c r="K2800" s="104" t="str">
        <f>IFERROR(IF(AND(J2799=$H$2*1,MAX(K$64:K2799)=MAX(L$64:L2799)),MAX(K$64:K2799)+1,""),"")</f>
        <v/>
      </c>
      <c r="L2800" s="104" t="str">
        <f>IFERROR(IF(AND($F2799/INDEX($F$64:$F2800,MATCH(MAX(M$64:M2800),M$64:M2800,0)-1)&lt;(1-$P$2),MAX(K$64:K2800)&gt;MAX(L$64:L2799)),MAX(K$64:K2800),""),"")</f>
        <v/>
      </c>
      <c r="M2800" s="104" t="str">
        <f>IFERROR(IF(E2800="","",IF(K2800&lt;&gt;"",MAX(M$64:M2799)+1,IF(AND($F2799/INDEX($F$64:$F2800,MATCH(MAX(M$64:M2799),M$64:M2799,0)-1)&gt;(1+$O$2),MAX(K$64:K2800)&gt;MAX(L$64:L2799)),MAX(M$64:M2799)+1,""))),"")</f>
        <v/>
      </c>
      <c r="N2800" s="91">
        <f t="shared" si="250"/>
        <v>31</v>
      </c>
      <c r="O2800" s="91" t="str">
        <f>IFERROR(IF(AND(N2799=$H$2*1,MAX(O$64:O2799)=MAX(P$64:P2799)),MAX(O$64:O2799)+1,""),"")</f>
        <v/>
      </c>
      <c r="P2800" s="91" t="str">
        <f>IFERROR(IF(MOD(MAX(Q$64:Q2800),10*MAX(O$64:O2800))&lt;=2,IF(AND(F2799/INDEX($F$64:$F2800,MATCH(MAX(O$64:O2800),O$64:O2800,0)-1)&lt;(1-$P$2),MAX(O$64:O2800)&gt;MAX(P$64:P2799)),MAX(O$64:O2800),""),IF(AND($F2799/INDEX($F$64:$F2800,MATCH(MAX(Q$64:Q2800),Q$64:Q2800,0)-1)&lt;(1-$P$2),MAX(O$64:O2800)&gt;MAX(P$64:P2799)),MAX(O$64:O2800),"")),"")</f>
        <v/>
      </c>
      <c r="Q2800" s="91" t="str">
        <f>IFERROR(IF(E2800="","",IF(O2800&lt;&gt;"",MAX(O$64:O2800)*10+1,IF(AND($F2799/INDEX($F$64:$F2800,MATCH(MAX(Q$64:Q2799),Q$64:Q2799,0)-1)&gt;(1+$O$2),MAX(O$64:O2800)&gt;MAX(P$64:P2799)),MAX(Q$64:Q2799)+1,""))),"")</f>
        <v/>
      </c>
    </row>
    <row r="2801" spans="1:17" x14ac:dyDescent="0.2">
      <c r="A2801" s="13">
        <f>HLOOKUP($E$2,历史数据!$V$3:$AE$5000,ROW(A2799),)</f>
        <v>0</v>
      </c>
      <c r="B2801" s="41">
        <v>40669</v>
      </c>
      <c r="C2801" s="100" t="str">
        <f>IFERROR(IF(A2801&lt;&gt;0,MAX($C$4:C2800)+1,""),"")</f>
        <v/>
      </c>
      <c r="D2801" s="100"/>
      <c r="E2801" s="99">
        <f t="shared" si="251"/>
        <v>40760</v>
      </c>
      <c r="F2801" s="101">
        <f>IFERROR(VLOOKUP(E2801,历史数据!AH:AJ,3,),"")</f>
        <v>17.8277605033865</v>
      </c>
      <c r="G2801" s="101">
        <f t="shared" si="247"/>
        <v>15.078010893580535</v>
      </c>
      <c r="H2801" s="105">
        <f t="shared" si="248"/>
        <v>4.6600480477003714E-3</v>
      </c>
      <c r="I2801" s="101">
        <f>IFERROR(VLOOKUP(E2801,历史数据!AH:AJ,2,),"")</f>
        <v>17.267384990487699</v>
      </c>
      <c r="J2801" s="104">
        <f t="shared" si="249"/>
        <v>32</v>
      </c>
      <c r="K2801" s="104" t="str">
        <f>IFERROR(IF(AND(J2800=$H$2*1,MAX(K$64:K2800)=MAX(L$64:L2800)),MAX(K$64:K2800)+1,""),"")</f>
        <v/>
      </c>
      <c r="L2801" s="104" t="str">
        <f>IFERROR(IF(AND($F2800/INDEX($F$64:$F2801,MATCH(MAX(M$64:M2801),M$64:M2801,0)-1)&lt;(1-$P$2),MAX(K$64:K2801)&gt;MAX(L$64:L2800)),MAX(K$64:K2801),""),"")</f>
        <v/>
      </c>
      <c r="M2801" s="104" t="str">
        <f>IFERROR(IF(E2801="","",IF(K2801&lt;&gt;"",MAX(M$64:M2800)+1,IF(AND($F2800/INDEX($F$64:$F2801,MATCH(MAX(M$64:M2800),M$64:M2800,0)-1)&gt;(1+$O$2),MAX(K$64:K2801)&gt;MAX(L$64:L2800)),MAX(M$64:M2800)+1,""))),"")</f>
        <v/>
      </c>
      <c r="N2801" s="91">
        <f t="shared" si="250"/>
        <v>32</v>
      </c>
      <c r="O2801" s="91" t="str">
        <f>IFERROR(IF(AND(N2800=$H$2*1,MAX(O$64:O2800)=MAX(P$64:P2800)),MAX(O$64:O2800)+1,""),"")</f>
        <v/>
      </c>
      <c r="P2801" s="91" t="str">
        <f>IFERROR(IF(MOD(MAX(Q$64:Q2801),10*MAX(O$64:O2801))&lt;=2,IF(AND(F2800/INDEX($F$64:$F2801,MATCH(MAX(O$64:O2801),O$64:O2801,0)-1)&lt;(1-$P$2),MAX(O$64:O2801)&gt;MAX(P$64:P2800)),MAX(O$64:O2801),""),IF(AND($F2800/INDEX($F$64:$F2801,MATCH(MAX(Q$64:Q2801),Q$64:Q2801,0)-1)&lt;(1-$P$2),MAX(O$64:O2801)&gt;MAX(P$64:P2800)),MAX(O$64:O2801),"")),"")</f>
        <v/>
      </c>
      <c r="Q2801" s="91" t="str">
        <f>IFERROR(IF(E2801="","",IF(O2801&lt;&gt;"",MAX(O$64:O2801)*10+1,IF(AND($F2800/INDEX($F$64:$F2801,MATCH(MAX(Q$64:Q2800),Q$64:Q2800,0)-1)&gt;(1+$O$2),MAX(O$64:O2801)&gt;MAX(P$64:P2800)),MAX(Q$64:Q2800)+1,""))),"")</f>
        <v/>
      </c>
    </row>
    <row r="2802" spans="1:17" x14ac:dyDescent="0.2">
      <c r="A2802" s="13">
        <f>HLOOKUP($E$2,历史数据!$V$3:$AE$5000,ROW(A2800),)</f>
        <v>0</v>
      </c>
      <c r="B2802" s="41">
        <v>40672</v>
      </c>
      <c r="C2802" s="100" t="str">
        <f>IFERROR(IF(A2802&lt;&gt;0,MAX($C$4:C2801)+1,""),"")</f>
        <v/>
      </c>
      <c r="D2802" s="100"/>
      <c r="E2802" s="99">
        <f t="shared" si="251"/>
        <v>40763</v>
      </c>
      <c r="F2802" s="101">
        <f>IFERROR(VLOOKUP(E2802,历史数据!AH:AJ,3,),"")</f>
        <v>16.941585273686002</v>
      </c>
      <c r="G2802" s="101">
        <f t="shared" si="247"/>
        <v>15.13317964562561</v>
      </c>
      <c r="H2802" s="105">
        <f t="shared" si="248"/>
        <v>3.6588879285506248E-3</v>
      </c>
      <c r="I2802" s="101">
        <f>IFERROR(VLOOKUP(E2802,历史数据!AH:AJ,2,),"")</f>
        <v>17.5931847072893</v>
      </c>
      <c r="J2802" s="104">
        <f t="shared" si="249"/>
        <v>33</v>
      </c>
      <c r="K2802" s="104" t="str">
        <f>IFERROR(IF(AND(J2801=$H$2*1,MAX(K$64:K2801)=MAX(L$64:L2801)),MAX(K$64:K2801)+1,""),"")</f>
        <v/>
      </c>
      <c r="L2802" s="104" t="str">
        <f>IFERROR(IF(AND($F2801/INDEX($F$64:$F2802,MATCH(MAX(M$64:M2802),M$64:M2802,0)-1)&lt;(1-$P$2),MAX(K$64:K2802)&gt;MAX(L$64:L2801)),MAX(K$64:K2802),""),"")</f>
        <v/>
      </c>
      <c r="M2802" s="104" t="str">
        <f>IFERROR(IF(E2802="","",IF(K2802&lt;&gt;"",MAX(M$64:M2801)+1,IF(AND($F2801/INDEX($F$64:$F2802,MATCH(MAX(M$64:M2801),M$64:M2801,0)-1)&gt;(1+$O$2),MAX(K$64:K2802)&gt;MAX(L$64:L2801)),MAX(M$64:M2801)+1,""))),"")</f>
        <v/>
      </c>
      <c r="N2802" s="91">
        <f t="shared" si="250"/>
        <v>33</v>
      </c>
      <c r="O2802" s="91" t="str">
        <f>IFERROR(IF(AND(N2801=$H$2*1,MAX(O$64:O2801)=MAX(P$64:P2801)),MAX(O$64:O2801)+1,""),"")</f>
        <v/>
      </c>
      <c r="P2802" s="91" t="str">
        <f>IFERROR(IF(MOD(MAX(Q$64:Q2802),10*MAX(O$64:O2802))&lt;=2,IF(AND(F2801/INDEX($F$64:$F2802,MATCH(MAX(O$64:O2802),O$64:O2802,0)-1)&lt;(1-$P$2),MAX(O$64:O2802)&gt;MAX(P$64:P2801)),MAX(O$64:O2802),""),IF(AND($F2801/INDEX($F$64:$F2802,MATCH(MAX(Q$64:Q2802),Q$64:Q2802,0)-1)&lt;(1-$P$2),MAX(O$64:O2802)&gt;MAX(P$64:P2801)),MAX(O$64:O2802),"")),"")</f>
        <v/>
      </c>
      <c r="Q2802" s="91" t="str">
        <f>IFERROR(IF(E2802="","",IF(O2802&lt;&gt;"",MAX(O$64:O2802)*10+1,IF(AND($F2801/INDEX($F$64:$F2802,MATCH(MAX(Q$64:Q2801),Q$64:Q2801,0)-1)&gt;(1+$O$2),MAX(O$64:O2802)&gt;MAX(P$64:P2801)),MAX(Q$64:Q2801)+1,""))),"")</f>
        <v/>
      </c>
    </row>
    <row r="2803" spans="1:17" x14ac:dyDescent="0.2">
      <c r="A2803" s="13">
        <f>HLOOKUP($E$2,历史数据!$V$3:$AE$5000,ROW(A2801),)</f>
        <v>3919699</v>
      </c>
      <c r="B2803" s="41">
        <v>40673</v>
      </c>
      <c r="C2803" s="100">
        <f>IFERROR(IF(A2803&lt;&gt;0,MAX($C$4:C2802)+1,""),"")</f>
        <v>2735</v>
      </c>
      <c r="D2803" s="100"/>
      <c r="E2803" s="99">
        <f t="shared" si="251"/>
        <v>40764</v>
      </c>
      <c r="F2803" s="101">
        <f>IFERROR(VLOOKUP(E2803,历史数据!AH:AJ,3,),"")</f>
        <v>17.775632548698201</v>
      </c>
      <c r="G2803" s="101">
        <f t="shared" si="247"/>
        <v>15.200945986720358</v>
      </c>
      <c r="H2803" s="105">
        <f t="shared" si="248"/>
        <v>4.477997531360689E-3</v>
      </c>
      <c r="I2803" s="101">
        <f>IFERROR(VLOOKUP(E2803,历史数据!AH:AJ,2,),"")</f>
        <v>16.941585273686002</v>
      </c>
      <c r="J2803" s="104" t="str">
        <f t="shared" si="249"/>
        <v>0</v>
      </c>
      <c r="K2803" s="104" t="str">
        <f>IFERROR(IF(AND(J2802=$H$2*1,MAX(K$64:K2802)=MAX(L$64:L2802)),MAX(K$64:K2802)+1,""),"")</f>
        <v/>
      </c>
      <c r="L2803" s="104">
        <f>IFERROR(IF(AND($F2802/INDEX($F$64:$F2803,MATCH(MAX(M$64:M2803),M$64:M2803,0)-1)&lt;(1-$P$2),MAX(K$64:K2803)&gt;MAX(L$64:L2802)),MAX(K$64:K2803),""),"")</f>
        <v>19</v>
      </c>
      <c r="M2803" s="104" t="str">
        <f>IFERROR(IF(E2803="","",IF(K2803&lt;&gt;"",MAX(M$64:M2802)+1,IF(AND($F2802/INDEX($F$64:$F2803,MATCH(MAX(M$64:M2802),M$64:M2802,0)-1)&gt;(1+$O$2),MAX(K$64:K2803)&gt;MAX(L$64:L2802)),MAX(M$64:M2802)+1,""))),"")</f>
        <v/>
      </c>
      <c r="N2803" s="91">
        <f t="shared" si="250"/>
        <v>34</v>
      </c>
      <c r="O2803" s="91" t="str">
        <f>IFERROR(IF(AND(N2802=$H$2*1,MAX(O$64:O2802)=MAX(P$64:P2802)),MAX(O$64:O2802)+1,""),"")</f>
        <v/>
      </c>
      <c r="P2803" s="91" t="str">
        <f>IFERROR(IF(MOD(MAX(Q$64:Q2803),10*MAX(O$64:O2803))&lt;=2,IF(AND(F2802/INDEX($F$64:$F2803,MATCH(MAX(O$64:O2803),O$64:O2803,0)-1)&lt;(1-$P$2),MAX(O$64:O2803)&gt;MAX(P$64:P2802)),MAX(O$64:O2803),""),IF(AND($F2802/INDEX($F$64:$F2803,MATCH(MAX(Q$64:Q2803),Q$64:Q2803,0)-1)&lt;(1-$P$2),MAX(O$64:O2803)&gt;MAX(P$64:P2802)),MAX(O$64:O2803),"")),"")</f>
        <v/>
      </c>
      <c r="Q2803" s="91" t="str">
        <f>IFERROR(IF(E2803="","",IF(O2803&lt;&gt;"",MAX(O$64:O2803)*10+1,IF(AND($F2802/INDEX($F$64:$F2803,MATCH(MAX(Q$64:Q2802),Q$64:Q2802,0)-1)&gt;(1+$O$2),MAX(O$64:O2803)&gt;MAX(P$64:P2802)),MAX(Q$64:Q2802)+1,""))),"")</f>
        <v/>
      </c>
    </row>
    <row r="2804" spans="1:17" x14ac:dyDescent="0.2">
      <c r="A2804" s="13">
        <f>HLOOKUP($E$2,历史数据!$V$3:$AE$5000,ROW(A2802),)</f>
        <v>1431130</v>
      </c>
      <c r="B2804" s="41">
        <v>40674</v>
      </c>
      <c r="C2804" s="100">
        <f>IFERROR(IF(A2804&lt;&gt;0,MAX($C$4:C2803)+1,""),"")</f>
        <v>2736</v>
      </c>
      <c r="D2804" s="100"/>
      <c r="E2804" s="99">
        <f t="shared" si="251"/>
        <v>40766</v>
      </c>
      <c r="F2804" s="101">
        <f>IFERROR(VLOOKUP(E2804,历史数据!AH:AJ,3,),"")</f>
        <v>18.3620720389412</v>
      </c>
      <c r="G2804" s="101">
        <f t="shared" si="247"/>
        <v>15.280658317431158</v>
      </c>
      <c r="H2804" s="105">
        <f t="shared" si="248"/>
        <v>5.2439059240416697E-3</v>
      </c>
      <c r="I2804" s="101">
        <f>IFERROR(VLOOKUP(E2804,历史数据!AH:AJ,2,),"")</f>
        <v>17.5149927752569</v>
      </c>
      <c r="J2804" s="104">
        <f t="shared" si="249"/>
        <v>1</v>
      </c>
      <c r="K2804" s="104" t="str">
        <f>IFERROR(IF(AND(J2803=$H$2*1,MAX(K$64:K2803)=MAX(L$64:L2803)),MAX(K$64:K2803)+1,""),"")</f>
        <v/>
      </c>
      <c r="L2804" s="104" t="str">
        <f>IFERROR(IF(AND($F2803/INDEX($F$64:$F2804,MATCH(MAX(M$64:M2804),M$64:M2804,0)-1)&lt;(1-$P$2),MAX(K$64:K2804)&gt;MAX(L$64:L2803)),MAX(K$64:K2804),""),"")</f>
        <v/>
      </c>
      <c r="M2804" s="104" t="str">
        <f>IFERROR(IF(E2804="","",IF(K2804&lt;&gt;"",MAX(M$64:M2803)+1,IF(AND($F2803/INDEX($F$64:$F2804,MATCH(MAX(M$64:M2803),M$64:M2803,0)-1)&gt;(1+$O$2),MAX(K$64:K2804)&gt;MAX(L$64:L2803)),MAX(M$64:M2803)+1,""))),"")</f>
        <v/>
      </c>
      <c r="N2804" s="91">
        <f t="shared" si="250"/>
        <v>35</v>
      </c>
      <c r="O2804" s="91" t="str">
        <f>IFERROR(IF(AND(N2803=$H$2*1,MAX(O$64:O2803)=MAX(P$64:P2803)),MAX(O$64:O2803)+1,""),"")</f>
        <v/>
      </c>
      <c r="P2804" s="91" t="str">
        <f>IFERROR(IF(MOD(MAX(Q$64:Q2804),10*MAX(O$64:O2804))&lt;=2,IF(AND(F2803/INDEX($F$64:$F2804,MATCH(MAX(O$64:O2804),O$64:O2804,0)-1)&lt;(1-$P$2),MAX(O$64:O2804)&gt;MAX(P$64:P2803)),MAX(O$64:O2804),""),IF(AND($F2803/INDEX($F$64:$F2804,MATCH(MAX(Q$64:Q2804),Q$64:Q2804,0)-1)&lt;(1-$P$2),MAX(O$64:O2804)&gt;MAX(P$64:P2803)),MAX(O$64:O2804),"")),"")</f>
        <v/>
      </c>
      <c r="Q2804" s="91" t="str">
        <f>IFERROR(IF(E2804="","",IF(O2804&lt;&gt;"",MAX(O$64:O2804)*10+1,IF(AND($F2803/INDEX($F$64:$F2804,MATCH(MAX(Q$64:Q2803),Q$64:Q2803,0)-1)&gt;(1+$O$2),MAX(O$64:O2804)&gt;MAX(P$64:P2803)),MAX(Q$64:Q2803)+1,""))),"")</f>
        <v/>
      </c>
    </row>
    <row r="2805" spans="1:17" x14ac:dyDescent="0.2">
      <c r="A2805" s="13">
        <f>HLOOKUP($E$2,历史数据!$V$3:$AE$5000,ROW(A2803),)</f>
        <v>934089</v>
      </c>
      <c r="B2805" s="41">
        <v>40675</v>
      </c>
      <c r="C2805" s="100">
        <f>IFERROR(IF(A2805&lt;&gt;0,MAX($C$4:C2804)+1,""),"")</f>
        <v>2737</v>
      </c>
      <c r="D2805" s="100"/>
      <c r="E2805" s="99">
        <f t="shared" si="251"/>
        <v>40767</v>
      </c>
      <c r="F2805" s="101">
        <f>IFERROR(VLOOKUP(E2805,历史数据!AH:AJ,3,),"")</f>
        <v>19.2743112459858</v>
      </c>
      <c r="G2805" s="101">
        <f t="shared" si="247"/>
        <v>15.375574634926041</v>
      </c>
      <c r="H2805" s="105">
        <f t="shared" si="248"/>
        <v>6.2115332679488766E-3</v>
      </c>
      <c r="I2805" s="101">
        <f>IFERROR(VLOOKUP(E2805,历史数据!AH:AJ,2,),"")</f>
        <v>18.5966478350384</v>
      </c>
      <c r="J2805" s="104">
        <f t="shared" si="249"/>
        <v>2</v>
      </c>
      <c r="K2805" s="104" t="str">
        <f>IFERROR(IF(AND(J2804=$H$2*1,MAX(K$64:K2804)=MAX(L$64:L2804)),MAX(K$64:K2804)+1,""),"")</f>
        <v/>
      </c>
      <c r="L2805" s="104" t="str">
        <f>IFERROR(IF(AND($F2804/INDEX($F$64:$F2805,MATCH(MAX(M$64:M2805),M$64:M2805,0)-1)&lt;(1-$P$2),MAX(K$64:K2805)&gt;MAX(L$64:L2804)),MAX(K$64:K2805),""),"")</f>
        <v/>
      </c>
      <c r="M2805" s="104" t="str">
        <f>IFERROR(IF(E2805="","",IF(K2805&lt;&gt;"",MAX(M$64:M2804)+1,IF(AND($F2804/INDEX($F$64:$F2805,MATCH(MAX(M$64:M2804),M$64:M2804,0)-1)&gt;(1+$O$2),MAX(K$64:K2805)&gt;MAX(L$64:L2804)),MAX(M$64:M2804)+1,""))),"")</f>
        <v/>
      </c>
      <c r="N2805" s="91">
        <f t="shared" si="250"/>
        <v>36</v>
      </c>
      <c r="O2805" s="91" t="str">
        <f>IFERROR(IF(AND(N2804=$H$2*1,MAX(O$64:O2804)=MAX(P$64:P2804)),MAX(O$64:O2804)+1,""),"")</f>
        <v/>
      </c>
      <c r="P2805" s="91" t="str">
        <f>IFERROR(IF(MOD(MAX(Q$64:Q2805),10*MAX(O$64:O2805))&lt;=2,IF(AND(F2804/INDEX($F$64:$F2805,MATCH(MAX(O$64:O2805),O$64:O2805,0)-1)&lt;(1-$P$2),MAX(O$64:O2805)&gt;MAX(P$64:P2804)),MAX(O$64:O2805),""),IF(AND($F2804/INDEX($F$64:$F2805,MATCH(MAX(Q$64:Q2805),Q$64:Q2805,0)-1)&lt;(1-$P$2),MAX(O$64:O2805)&gt;MAX(P$64:P2804)),MAX(O$64:O2805),"")),"")</f>
        <v/>
      </c>
      <c r="Q2805" s="91" t="str">
        <f>IFERROR(IF(E2805="","",IF(O2805&lt;&gt;"",MAX(O$64:O2805)*10+1,IF(AND($F2804/INDEX($F$64:$F2805,MATCH(MAX(Q$64:Q2804),Q$64:Q2804,0)-1)&gt;(1+$O$2),MAX(O$64:O2805)&gt;MAX(P$64:P2804)),MAX(Q$64:Q2804)+1,""))),"")</f>
        <v/>
      </c>
    </row>
    <row r="2806" spans="1:17" x14ac:dyDescent="0.2">
      <c r="A2806" s="13">
        <f>HLOOKUP($E$2,历史数据!$V$3:$AE$5000,ROW(A2804),)</f>
        <v>872361</v>
      </c>
      <c r="B2806" s="41">
        <v>40676</v>
      </c>
      <c r="C2806" s="100">
        <f>IFERROR(IF(A2806&lt;&gt;0,MAX($C$4:C2805)+1,""),"")</f>
        <v>2738</v>
      </c>
      <c r="D2806" s="100"/>
      <c r="E2806" s="99">
        <f t="shared" si="251"/>
        <v>40770</v>
      </c>
      <c r="F2806" s="101">
        <f>IFERROR(VLOOKUP(E2806,历史数据!AH:AJ,3,),"")</f>
        <v>19.613142951459601</v>
      </c>
      <c r="G2806" s="101">
        <f t="shared" si="247"/>
        <v>15.475920947700953</v>
      </c>
      <c r="H2806" s="105">
        <f t="shared" si="248"/>
        <v>6.5263455290296424E-3</v>
      </c>
      <c r="I2806" s="101">
        <f>IFERROR(VLOOKUP(E2806,历史数据!AH:AJ,2,),"")</f>
        <v>19.417663121378599</v>
      </c>
      <c r="J2806" s="104">
        <f t="shared" si="249"/>
        <v>3</v>
      </c>
      <c r="K2806" s="104" t="str">
        <f>IFERROR(IF(AND(J2805=$H$2*1,MAX(K$64:K2805)=MAX(L$64:L2805)),MAX(K$64:K2805)+1,""),"")</f>
        <v/>
      </c>
      <c r="L2806" s="104" t="str">
        <f>IFERROR(IF(AND($F2805/INDEX($F$64:$F2806,MATCH(MAX(M$64:M2806),M$64:M2806,0)-1)&lt;(1-$P$2),MAX(K$64:K2806)&gt;MAX(L$64:L2805)),MAX(K$64:K2806),""),"")</f>
        <v/>
      </c>
      <c r="M2806" s="104" t="str">
        <f>IFERROR(IF(E2806="","",IF(K2806&lt;&gt;"",MAX(M$64:M2805)+1,IF(AND($F2805/INDEX($F$64:$F2806,MATCH(MAX(M$64:M2805),M$64:M2805,0)-1)&gt;(1+$O$2),MAX(K$64:K2806)&gt;MAX(L$64:L2805)),MAX(M$64:M2805)+1,""))),"")</f>
        <v/>
      </c>
      <c r="N2806" s="91">
        <f t="shared" si="250"/>
        <v>37</v>
      </c>
      <c r="O2806" s="91" t="str">
        <f>IFERROR(IF(AND(N2805=$H$2*1,MAX(O$64:O2805)=MAX(P$64:P2805)),MAX(O$64:O2805)+1,""),"")</f>
        <v/>
      </c>
      <c r="P2806" s="91" t="str">
        <f>IFERROR(IF(MOD(MAX(Q$64:Q2806),10*MAX(O$64:O2806))&lt;=2,IF(AND(F2805/INDEX($F$64:$F2806,MATCH(MAX(O$64:O2806),O$64:O2806,0)-1)&lt;(1-$P$2),MAX(O$64:O2806)&gt;MAX(P$64:P2805)),MAX(O$64:O2806),""),IF(AND($F2805/INDEX($F$64:$F2806,MATCH(MAX(Q$64:Q2806),Q$64:Q2806,0)-1)&lt;(1-$P$2),MAX(O$64:O2806)&gt;MAX(P$64:P2805)),MAX(O$64:O2806),"")),"")</f>
        <v/>
      </c>
      <c r="Q2806" s="91" t="str">
        <f>IFERROR(IF(E2806="","",IF(O2806&lt;&gt;"",MAX(O$64:O2806)*10+1,IF(AND($F2805/INDEX($F$64:$F2806,MATCH(MAX(Q$64:Q2805),Q$64:Q2805,0)-1)&gt;(1+$O$2),MAX(O$64:O2806)&gt;MAX(P$64:P2805)),MAX(Q$64:Q2805)+1,""))),"")</f>
        <v/>
      </c>
    </row>
    <row r="2807" spans="1:17" x14ac:dyDescent="0.2">
      <c r="A2807" s="13">
        <f>HLOOKUP($E$2,历史数据!$V$3:$AE$5000,ROW(A2805),)</f>
        <v>779873</v>
      </c>
      <c r="B2807" s="41">
        <v>40679</v>
      </c>
      <c r="C2807" s="100">
        <f>IFERROR(IF(A2807&lt;&gt;0,MAX($C$4:C2806)+1,""),"")</f>
        <v>2739</v>
      </c>
      <c r="D2807" s="100"/>
      <c r="E2807" s="99">
        <f t="shared" si="251"/>
        <v>40771</v>
      </c>
      <c r="F2807" s="101">
        <f>IFERROR(VLOOKUP(E2807,历史数据!AH:AJ,3,),"")</f>
        <v>19.117927381921099</v>
      </c>
      <c r="G2807" s="101">
        <f t="shared" si="247"/>
        <v>15.56779646783902</v>
      </c>
      <c r="H2807" s="105">
        <f t="shared" si="248"/>
        <v>5.9366754617415918E-3</v>
      </c>
      <c r="I2807" s="101">
        <f>IFERROR(VLOOKUP(E2807,历史数据!AH:AJ,2,),"")</f>
        <v>20.030166588965699</v>
      </c>
      <c r="J2807" s="104">
        <f t="shared" si="249"/>
        <v>4</v>
      </c>
      <c r="K2807" s="104" t="str">
        <f>IFERROR(IF(AND(J2806=$H$2*1,MAX(K$64:K2806)=MAX(L$64:L2806)),MAX(K$64:K2806)+1,""),"")</f>
        <v/>
      </c>
      <c r="L2807" s="104" t="str">
        <f>IFERROR(IF(AND($F2806/INDEX($F$64:$F2807,MATCH(MAX(M$64:M2807),M$64:M2807,0)-1)&lt;(1-$P$2),MAX(K$64:K2807)&gt;MAX(L$64:L2806)),MAX(K$64:K2807),""),"")</f>
        <v/>
      </c>
      <c r="M2807" s="104" t="str">
        <f>IFERROR(IF(E2807="","",IF(K2807&lt;&gt;"",MAX(M$64:M2806)+1,IF(AND($F2806/INDEX($F$64:$F2807,MATCH(MAX(M$64:M2806),M$64:M2806,0)-1)&gt;(1+$O$2),MAX(K$64:K2807)&gt;MAX(L$64:L2806)),MAX(M$64:M2806)+1,""))),"")</f>
        <v/>
      </c>
      <c r="N2807" s="91">
        <f t="shared" si="250"/>
        <v>38</v>
      </c>
      <c r="O2807" s="91" t="str">
        <f>IFERROR(IF(AND(N2806=$H$2*1,MAX(O$64:O2806)=MAX(P$64:P2806)),MAX(O$64:O2806)+1,""),"")</f>
        <v/>
      </c>
      <c r="P2807" s="91" t="str">
        <f>IFERROR(IF(MOD(MAX(Q$64:Q2807),10*MAX(O$64:O2807))&lt;=2,IF(AND(F2806/INDEX($F$64:$F2807,MATCH(MAX(O$64:O2807),O$64:O2807,0)-1)&lt;(1-$P$2),MAX(O$64:O2807)&gt;MAX(P$64:P2806)),MAX(O$64:O2807),""),IF(AND($F2806/INDEX($F$64:$F2807,MATCH(MAX(Q$64:Q2807),Q$64:Q2807,0)-1)&lt;(1-$P$2),MAX(O$64:O2807)&gt;MAX(P$64:P2806)),MAX(O$64:O2807),"")),"")</f>
        <v/>
      </c>
      <c r="Q2807" s="91" t="str">
        <f>IFERROR(IF(E2807="","",IF(O2807&lt;&gt;"",MAX(O$64:O2807)*10+1,IF(AND($F2806/INDEX($F$64:$F2807,MATCH(MAX(Q$64:Q2806),Q$64:Q2806,0)-1)&gt;(1+$O$2),MAX(O$64:O2807)&gt;MAX(P$64:P2806)),MAX(Q$64:Q2806)+1,""))),"")</f>
        <v/>
      </c>
    </row>
    <row r="2808" spans="1:17" x14ac:dyDescent="0.2">
      <c r="A2808" s="13">
        <f>HLOOKUP($E$2,历史数据!$V$3:$AE$5000,ROW(A2806),)</f>
        <v>527337</v>
      </c>
      <c r="B2808" s="41">
        <v>40680</v>
      </c>
      <c r="C2808" s="100">
        <f>IFERROR(IF(A2808&lt;&gt;0,MAX($C$4:C2807)+1,""),"")</f>
        <v>2740</v>
      </c>
      <c r="D2808" s="100"/>
      <c r="E2808" s="99">
        <f t="shared" si="251"/>
        <v>40772</v>
      </c>
      <c r="F2808" s="101">
        <f>IFERROR(VLOOKUP(E2808,历史数据!AH:AJ,3,),"")</f>
        <v>19.417663121378599</v>
      </c>
      <c r="G2808" s="101">
        <f t="shared" si="247"/>
        <v>15.67596197381717</v>
      </c>
      <c r="H2808" s="105">
        <f t="shared" si="248"/>
        <v>6.9480292989188008E-3</v>
      </c>
      <c r="I2808" s="101">
        <f>IFERROR(VLOOKUP(E2808,历史数据!AH:AJ,2,),"")</f>
        <v>18.7399997104311</v>
      </c>
      <c r="J2808" s="104">
        <f t="shared" si="249"/>
        <v>5</v>
      </c>
      <c r="K2808" s="104" t="str">
        <f>IFERROR(IF(AND(J2807=$H$2*1,MAX(K$64:K2807)=MAX(L$64:L2807)),MAX(K$64:K2807)+1,""),"")</f>
        <v/>
      </c>
      <c r="L2808" s="104" t="str">
        <f>IFERROR(IF(AND($F2807/INDEX($F$64:$F2808,MATCH(MAX(M$64:M2808),M$64:M2808,0)-1)&lt;(1-$P$2),MAX(K$64:K2808)&gt;MAX(L$64:L2807)),MAX(K$64:K2808),""),"")</f>
        <v/>
      </c>
      <c r="M2808" s="104" t="str">
        <f>IFERROR(IF(E2808="","",IF(K2808&lt;&gt;"",MAX(M$64:M2807)+1,IF(AND($F2807/INDEX($F$64:$F2808,MATCH(MAX(M$64:M2807),M$64:M2807,0)-1)&gt;(1+$O$2),MAX(K$64:K2808)&gt;MAX(L$64:L2807)),MAX(M$64:M2807)+1,""))),"")</f>
        <v/>
      </c>
      <c r="N2808" s="91">
        <f t="shared" si="250"/>
        <v>39</v>
      </c>
      <c r="O2808" s="91" t="str">
        <f>IFERROR(IF(AND(N2807=$H$2*1,MAX(O$64:O2807)=MAX(P$64:P2807)),MAX(O$64:O2807)+1,""),"")</f>
        <v/>
      </c>
      <c r="P2808" s="91" t="str">
        <f>IFERROR(IF(MOD(MAX(Q$64:Q2808),10*MAX(O$64:O2808))&lt;=2,IF(AND(F2807/INDEX($F$64:$F2808,MATCH(MAX(O$64:O2808),O$64:O2808,0)-1)&lt;(1-$P$2),MAX(O$64:O2808)&gt;MAX(P$64:P2807)),MAX(O$64:O2808),""),IF(AND($F2807/INDEX($F$64:$F2808,MATCH(MAX(Q$64:Q2808),Q$64:Q2808,0)-1)&lt;(1-$P$2),MAX(O$64:O2808)&gt;MAX(P$64:P2807)),MAX(O$64:O2808),"")),"")</f>
        <v/>
      </c>
      <c r="Q2808" s="91" t="str">
        <f>IFERROR(IF(E2808="","",IF(O2808&lt;&gt;"",MAX(O$64:O2808)*10+1,IF(AND($F2807/INDEX($F$64:$F2808,MATCH(MAX(Q$64:Q2807),Q$64:Q2807,0)-1)&gt;(1+$O$2),MAX(O$64:O2808)&gt;MAX(P$64:P2807)),MAX(Q$64:Q2807)+1,""))),"")</f>
        <v/>
      </c>
    </row>
    <row r="2809" spans="1:17" x14ac:dyDescent="0.2">
      <c r="A2809" s="13">
        <f>HLOOKUP($E$2,历史数据!$V$3:$AE$5000,ROW(A2807),)</f>
        <v>459942</v>
      </c>
      <c r="B2809" s="41">
        <v>40681</v>
      </c>
      <c r="C2809" s="100">
        <f>IFERROR(IF(A2809&lt;&gt;0,MAX($C$4:C2808)+1,""),"")</f>
        <v>2741</v>
      </c>
      <c r="D2809" s="100"/>
      <c r="E2809" s="99">
        <f t="shared" si="251"/>
        <v>40773</v>
      </c>
      <c r="F2809" s="101">
        <f>IFERROR(VLOOKUP(E2809,历史数据!AH:AJ,3,),"")</f>
        <v>19.013671472544502</v>
      </c>
      <c r="G2809" s="101">
        <f t="shared" si="247"/>
        <v>15.783910279984118</v>
      </c>
      <c r="H2809" s="105">
        <f t="shared" si="248"/>
        <v>6.8862316932924994E-3</v>
      </c>
      <c r="I2809" s="101">
        <f>IFERROR(VLOOKUP(E2809,历史数据!AH:AJ,2,),"")</f>
        <v>19.170055336609298</v>
      </c>
      <c r="J2809" s="104">
        <f t="shared" si="249"/>
        <v>6</v>
      </c>
      <c r="K2809" s="104">
        <f>IFERROR(IF(AND(J2808=$H$2*1,MAX(K$64:K2808)=MAX(L$64:L2808)),MAX(K$64:K2808)+1,""),"")</f>
        <v>20</v>
      </c>
      <c r="L2809" s="104" t="str">
        <f>IFERROR(IF(AND($F2808/INDEX($F$64:$F2809,MATCH(MAX(M$64:M2809),M$64:M2809,0)-1)&lt;(1-$P$2),MAX(K$64:K2809)&gt;MAX(L$64:L2808)),MAX(K$64:K2809),""),"")</f>
        <v/>
      </c>
      <c r="M2809" s="104">
        <f>IFERROR(IF(E2809="","",IF(K2809&lt;&gt;"",MAX(M$64:M2808)+1,IF(AND($F2808/INDEX($F$64:$F2809,MATCH(MAX(M$64:M2808),M$64:M2808,0)-1)&gt;(1+$O$2),MAX(K$64:K2809)&gt;MAX(L$64:L2808)),MAX(M$64:M2808)+1,""))),"")</f>
        <v>31</v>
      </c>
      <c r="N2809" s="91">
        <f t="shared" si="250"/>
        <v>40</v>
      </c>
      <c r="O2809" s="91" t="str">
        <f>IFERROR(IF(AND(N2808=$H$2*1,MAX(O$64:O2808)=MAX(P$64:P2808)),MAX(O$64:O2808)+1,""),"")</f>
        <v/>
      </c>
      <c r="P2809" s="91" t="str">
        <f>IFERROR(IF(MOD(MAX(Q$64:Q2809),10*MAX(O$64:O2809))&lt;=2,IF(AND(F2808/INDEX($F$64:$F2809,MATCH(MAX(O$64:O2809),O$64:O2809,0)-1)&lt;(1-$P$2),MAX(O$64:O2809)&gt;MAX(P$64:P2808)),MAX(O$64:O2809),""),IF(AND($F2808/INDEX($F$64:$F2809,MATCH(MAX(Q$64:Q2809),Q$64:Q2809,0)-1)&lt;(1-$P$2),MAX(O$64:O2809)&gt;MAX(P$64:P2808)),MAX(O$64:O2809),"")),"")</f>
        <v/>
      </c>
      <c r="Q2809" s="91" t="str">
        <f>IFERROR(IF(E2809="","",IF(O2809&lt;&gt;"",MAX(O$64:O2809)*10+1,IF(AND($F2808/INDEX($F$64:$F2809,MATCH(MAX(Q$64:Q2808),Q$64:Q2808,0)-1)&gt;(1+$O$2),MAX(O$64:O2809)&gt;MAX(P$64:P2808)),MAX(Q$64:Q2808)+1,""))),"")</f>
        <v/>
      </c>
    </row>
    <row r="2810" spans="1:17" x14ac:dyDescent="0.2">
      <c r="A2810" s="13">
        <f>HLOOKUP($E$2,历史数据!$V$3:$AE$5000,ROW(A2808),)</f>
        <v>342292</v>
      </c>
      <c r="B2810" s="41">
        <v>40682</v>
      </c>
      <c r="C2810" s="100">
        <f>IFERROR(IF(A2810&lt;&gt;0,MAX($C$4:C2809)+1,""),"")</f>
        <v>2742</v>
      </c>
      <c r="D2810" s="100"/>
      <c r="E2810" s="99">
        <f t="shared" si="251"/>
        <v>40774</v>
      </c>
      <c r="F2810" s="101">
        <f>IFERROR(VLOOKUP(E2810,历史数据!AH:AJ,3,),"")</f>
        <v>19.965006645605399</v>
      </c>
      <c r="G2810" s="101">
        <f t="shared" si="247"/>
        <v>15.909234571047154</v>
      </c>
      <c r="H2810" s="105">
        <f t="shared" si="248"/>
        <v>7.940002752167219E-3</v>
      </c>
      <c r="I2810" s="101">
        <f>IFERROR(VLOOKUP(E2810,历史数据!AH:AJ,2,),"")</f>
        <v>18.713935733086998</v>
      </c>
      <c r="J2810" s="104">
        <f t="shared" si="249"/>
        <v>7</v>
      </c>
      <c r="K2810" s="104" t="str">
        <f>IFERROR(IF(AND(J2809=$H$2*1,MAX(K$64:K2809)=MAX(L$64:L2809)),MAX(K$64:K2809)+1,""),"")</f>
        <v/>
      </c>
      <c r="L2810" s="104" t="str">
        <f>IFERROR(IF(AND($F2809/INDEX($F$64:$F2810,MATCH(MAX(M$64:M2810),M$64:M2810,0)-1)&lt;(1-$P$2),MAX(K$64:K2810)&gt;MAX(L$64:L2809)),MAX(K$64:K2810),""),"")</f>
        <v/>
      </c>
      <c r="M2810" s="104" t="str">
        <f>IFERROR(IF(E2810="","",IF(K2810&lt;&gt;"",MAX(M$64:M2809)+1,IF(AND($F2809/INDEX($F$64:$F2810,MATCH(MAX(M$64:M2809),M$64:M2809,0)-1)&gt;(1+$O$2),MAX(K$64:K2810)&gt;MAX(L$64:L2809)),MAX(M$64:M2809)+1,""))),"")</f>
        <v/>
      </c>
      <c r="N2810" s="91">
        <f t="shared" si="250"/>
        <v>41</v>
      </c>
      <c r="O2810" s="91" t="str">
        <f>IFERROR(IF(AND(N2809=$H$2*1,MAX(O$64:O2809)=MAX(P$64:P2809)),MAX(O$64:O2809)+1,""),"")</f>
        <v/>
      </c>
      <c r="P2810" s="91" t="str">
        <f>IFERROR(IF(MOD(MAX(Q$64:Q2810),10*MAX(O$64:O2810))&lt;=2,IF(AND(F2809/INDEX($F$64:$F2810,MATCH(MAX(O$64:O2810),O$64:O2810,0)-1)&lt;(1-$P$2),MAX(O$64:O2810)&gt;MAX(P$64:P2809)),MAX(O$64:O2810),""),IF(AND($F2809/INDEX($F$64:$F2810,MATCH(MAX(Q$64:Q2810),Q$64:Q2810,0)-1)&lt;(1-$P$2),MAX(O$64:O2810)&gt;MAX(P$64:P2809)),MAX(O$64:O2810),"")),"")</f>
        <v/>
      </c>
      <c r="Q2810" s="91" t="str">
        <f>IFERROR(IF(E2810="","",IF(O2810&lt;&gt;"",MAX(O$64:O2810)*10+1,IF(AND($F2809/INDEX($F$64:$F2810,MATCH(MAX(Q$64:Q2809),Q$64:Q2809,0)-1)&gt;(1+$O$2),MAX(O$64:O2810)&gt;MAX(P$64:P2809)),MAX(Q$64:Q2809)+1,""))),"")</f>
        <v/>
      </c>
    </row>
    <row r="2811" spans="1:17" x14ac:dyDescent="0.2">
      <c r="A2811" s="13">
        <f>HLOOKUP($E$2,历史数据!$V$3:$AE$5000,ROW(A2809),)</f>
        <v>396029</v>
      </c>
      <c r="B2811" s="41">
        <v>40683</v>
      </c>
      <c r="C2811" s="100">
        <f>IFERROR(IF(A2811&lt;&gt;0,MAX($C$4:C2810)+1,""),"")</f>
        <v>2743</v>
      </c>
      <c r="D2811" s="100"/>
      <c r="E2811" s="99">
        <f t="shared" si="251"/>
        <v>40777</v>
      </c>
      <c r="F2811" s="101">
        <f>IFERROR(VLOOKUP(E2811,历史数据!AH:AJ,3,),"")</f>
        <v>20.2126144303746</v>
      </c>
      <c r="G2811" s="101">
        <f t="shared" si="247"/>
        <v>16.038902858334211</v>
      </c>
      <c r="H2811" s="105">
        <f t="shared" si="248"/>
        <v>8.1505044575203023E-3</v>
      </c>
      <c r="I2811" s="101">
        <f>IFERROR(VLOOKUP(E2811,历史数据!AH:AJ,2,),"")</f>
        <v>20.017134600293598</v>
      </c>
      <c r="J2811" s="104">
        <f t="shared" si="249"/>
        <v>8</v>
      </c>
      <c r="K2811" s="104" t="str">
        <f>IFERROR(IF(AND(J2810=$H$2*1,MAX(K$64:K2810)=MAX(L$64:L2810)),MAX(K$64:K2810)+1,""),"")</f>
        <v/>
      </c>
      <c r="L2811" s="104" t="str">
        <f>IFERROR(IF(AND($F2810/INDEX($F$64:$F2811,MATCH(MAX(M$64:M2811),M$64:M2811,0)-1)&lt;(1-$P$2),MAX(K$64:K2811)&gt;MAX(L$64:L2810)),MAX(K$64:K2811),""),"")</f>
        <v/>
      </c>
      <c r="M2811" s="104" t="str">
        <f>IFERROR(IF(E2811="","",IF(K2811&lt;&gt;"",MAX(M$64:M2810)+1,IF(AND($F2810/INDEX($F$64:$F2811,MATCH(MAX(M$64:M2810),M$64:M2810,0)-1)&gt;(1+$O$2),MAX(K$64:K2811)&gt;MAX(L$64:L2810)),MAX(M$64:M2810)+1,""))),"")</f>
        <v/>
      </c>
      <c r="N2811" s="91">
        <f t="shared" si="250"/>
        <v>42</v>
      </c>
      <c r="O2811" s="91" t="str">
        <f>IFERROR(IF(AND(N2810=$H$2*1,MAX(O$64:O2810)=MAX(P$64:P2810)),MAX(O$64:O2810)+1,""),"")</f>
        <v/>
      </c>
      <c r="P2811" s="91" t="str">
        <f>IFERROR(IF(MOD(MAX(Q$64:Q2811),10*MAX(O$64:O2811))&lt;=2,IF(AND(F2810/INDEX($F$64:$F2811,MATCH(MAX(O$64:O2811),O$64:O2811,0)-1)&lt;(1-$P$2),MAX(O$64:O2811)&gt;MAX(P$64:P2810)),MAX(O$64:O2811),""),IF(AND($F2810/INDEX($F$64:$F2811,MATCH(MAX(Q$64:Q2811),Q$64:Q2811,0)-1)&lt;(1-$P$2),MAX(O$64:O2811)&gt;MAX(P$64:P2810)),MAX(O$64:O2811),"")),"")</f>
        <v/>
      </c>
      <c r="Q2811" s="91" t="str">
        <f>IFERROR(IF(E2811="","",IF(O2811&lt;&gt;"",MAX(O$64:O2811)*10+1,IF(AND($F2810/INDEX($F$64:$F2811,MATCH(MAX(Q$64:Q2810),Q$64:Q2810,0)-1)&gt;(1+$O$2),MAX(O$64:O2811)&gt;MAX(P$64:P2810)),MAX(Q$64:Q2810)+1,""))),"")</f>
        <v/>
      </c>
    </row>
    <row r="2812" spans="1:17" x14ac:dyDescent="0.2">
      <c r="A2812" s="13">
        <f>HLOOKUP($E$2,历史数据!$V$3:$AE$5000,ROW(A2810),)</f>
        <v>531200</v>
      </c>
      <c r="B2812" s="41">
        <v>40686</v>
      </c>
      <c r="C2812" s="100">
        <f>IFERROR(IF(A2812&lt;&gt;0,MAX($C$4:C2811)+1,""),"")</f>
        <v>2744</v>
      </c>
      <c r="D2812" s="100"/>
      <c r="E2812" s="99">
        <f t="shared" si="251"/>
        <v>40778</v>
      </c>
      <c r="F2812" s="101">
        <f>IFERROR(VLOOKUP(E2812,历史数据!AH:AJ,3,),"")</f>
        <v>20.759957954601401</v>
      </c>
      <c r="G2812" s="101">
        <f t="shared" si="247"/>
        <v>16.175955939202108</v>
      </c>
      <c r="H2812" s="105">
        <f t="shared" si="248"/>
        <v>8.5450408970262348E-3</v>
      </c>
      <c r="I2812" s="101">
        <f>IFERROR(VLOOKUP(E2812,历史数据!AH:AJ,2,),"")</f>
        <v>19.991070622949501</v>
      </c>
      <c r="J2812" s="104">
        <f t="shared" si="249"/>
        <v>9</v>
      </c>
      <c r="K2812" s="104" t="str">
        <f>IFERROR(IF(AND(J2811=$H$2*1,MAX(K$64:K2811)=MAX(L$64:L2811)),MAX(K$64:K2811)+1,""),"")</f>
        <v/>
      </c>
      <c r="L2812" s="104" t="str">
        <f>IFERROR(IF(AND($F2811/INDEX($F$64:$F2812,MATCH(MAX(M$64:M2812),M$64:M2812,0)-1)&lt;(1-$P$2),MAX(K$64:K2812)&gt;MAX(L$64:L2811)),MAX(K$64:K2812),""),"")</f>
        <v/>
      </c>
      <c r="M2812" s="104" t="str">
        <f>IFERROR(IF(E2812="","",IF(K2812&lt;&gt;"",MAX(M$64:M2811)+1,IF(AND($F2811/INDEX($F$64:$F2812,MATCH(MAX(M$64:M2811),M$64:M2811,0)-1)&gt;(1+$O$2),MAX(K$64:K2812)&gt;MAX(L$64:L2811)),MAX(M$64:M2811)+1,""))),"")</f>
        <v/>
      </c>
      <c r="N2812" s="91">
        <f t="shared" si="250"/>
        <v>43</v>
      </c>
      <c r="O2812" s="91" t="str">
        <f>IFERROR(IF(AND(N2811=$H$2*1,MAX(O$64:O2811)=MAX(P$64:P2811)),MAX(O$64:O2811)+1,""),"")</f>
        <v/>
      </c>
      <c r="P2812" s="91" t="str">
        <f>IFERROR(IF(MOD(MAX(Q$64:Q2812),10*MAX(O$64:O2812))&lt;=2,IF(AND(F2811/INDEX($F$64:$F2812,MATCH(MAX(O$64:O2812),O$64:O2812,0)-1)&lt;(1-$P$2),MAX(O$64:O2812)&gt;MAX(P$64:P2811)),MAX(O$64:O2812),""),IF(AND($F2811/INDEX($F$64:$F2812,MATCH(MAX(Q$64:Q2812),Q$64:Q2812,0)-1)&lt;(1-$P$2),MAX(O$64:O2812)&gt;MAX(P$64:P2811)),MAX(O$64:O2812),"")),"")</f>
        <v/>
      </c>
      <c r="Q2812" s="91" t="str">
        <f>IFERROR(IF(E2812="","",IF(O2812&lt;&gt;"",MAX(O$64:O2812)*10+1,IF(AND($F2811/INDEX($F$64:$F2812,MATCH(MAX(Q$64:Q2811),Q$64:Q2811,0)-1)&gt;(1+$O$2),MAX(O$64:O2812)&gt;MAX(P$64:P2811)),MAX(Q$64:Q2811)+1,""))),"")</f>
        <v/>
      </c>
    </row>
    <row r="2813" spans="1:17" x14ac:dyDescent="0.2">
      <c r="A2813" s="13">
        <f>HLOOKUP($E$2,历史数据!$V$3:$AE$5000,ROW(A2811),)</f>
        <v>894693</v>
      </c>
      <c r="B2813" s="41">
        <v>40687</v>
      </c>
      <c r="C2813" s="100">
        <f>IFERROR(IF(A2813&lt;&gt;0,MAX($C$4:C2812)+1,""),"")</f>
        <v>2745</v>
      </c>
      <c r="D2813" s="100"/>
      <c r="E2813" s="99">
        <f t="shared" si="251"/>
        <v>40779</v>
      </c>
      <c r="F2813" s="101">
        <f>IFERROR(VLOOKUP(E2813,历史数据!AH:AJ,3,),"")</f>
        <v>20.5123501698321</v>
      </c>
      <c r="G2813" s="101">
        <f t="shared" si="247"/>
        <v>16.319307814594836</v>
      </c>
      <c r="H2813" s="105">
        <f t="shared" si="248"/>
        <v>8.8620342396776852E-3</v>
      </c>
      <c r="I2813" s="101">
        <f>IFERROR(VLOOKUP(E2813,历史数据!AH:AJ,2,),"")</f>
        <v>20.694798011241101</v>
      </c>
      <c r="J2813" s="104">
        <f t="shared" si="249"/>
        <v>10</v>
      </c>
      <c r="K2813" s="104" t="str">
        <f>IFERROR(IF(AND(J2812=$H$2*1,MAX(K$64:K2812)=MAX(L$64:L2812)),MAX(K$64:K2812)+1,""),"")</f>
        <v/>
      </c>
      <c r="L2813" s="104" t="str">
        <f>IFERROR(IF(AND($F2812/INDEX($F$64:$F2813,MATCH(MAX(M$64:M2813),M$64:M2813,0)-1)&lt;(1-$P$2),MAX(K$64:K2813)&gt;MAX(L$64:L2812)),MAX(K$64:K2813),""),"")</f>
        <v/>
      </c>
      <c r="M2813" s="104" t="str">
        <f>IFERROR(IF(E2813="","",IF(K2813&lt;&gt;"",MAX(M$64:M2812)+1,IF(AND($F2812/INDEX($F$64:$F2813,MATCH(MAX(M$64:M2812),M$64:M2812,0)-1)&gt;(1+$O$2),MAX(K$64:K2813)&gt;MAX(L$64:L2812)),MAX(M$64:M2812)+1,""))),"")</f>
        <v/>
      </c>
      <c r="N2813" s="91">
        <f t="shared" si="250"/>
        <v>44</v>
      </c>
      <c r="O2813" s="91" t="str">
        <f>IFERROR(IF(AND(N2812=$H$2*1,MAX(O$64:O2812)=MAX(P$64:P2812)),MAX(O$64:O2812)+1,""),"")</f>
        <v/>
      </c>
      <c r="P2813" s="91" t="str">
        <f>IFERROR(IF(MOD(MAX(Q$64:Q2813),10*MAX(O$64:O2813))&lt;=2,IF(AND(F2812/INDEX($F$64:$F2813,MATCH(MAX(O$64:O2813),O$64:O2813,0)-1)&lt;(1-$P$2),MAX(O$64:O2813)&gt;MAX(P$64:P2812)),MAX(O$64:O2813),""),IF(AND($F2812/INDEX($F$64:$F2813,MATCH(MAX(Q$64:Q2813),Q$64:Q2813,0)-1)&lt;(1-$P$2),MAX(O$64:O2813)&gt;MAX(P$64:P2812)),MAX(O$64:O2813),"")),"")</f>
        <v/>
      </c>
      <c r="Q2813" s="91" t="str">
        <f>IFERROR(IF(E2813="","",IF(O2813&lt;&gt;"",MAX(O$64:O2813)*10+1,IF(AND($F2812/INDEX($F$64:$F2813,MATCH(MAX(Q$64:Q2812),Q$64:Q2812,0)-1)&gt;(1+$O$2),MAX(O$64:O2813)&gt;MAX(P$64:P2812)),MAX(Q$64:Q2812)+1,""))),"")</f>
        <v/>
      </c>
    </row>
    <row r="2814" spans="1:17" x14ac:dyDescent="0.2">
      <c r="A2814" s="13">
        <f>HLOOKUP($E$2,历史数据!$V$3:$AE$5000,ROW(A2812),)</f>
        <v>297479</v>
      </c>
      <c r="B2814" s="41">
        <v>40688</v>
      </c>
      <c r="C2814" s="100">
        <f>IFERROR(IF(A2814&lt;&gt;0,MAX($C$4:C2813)+1,""),"")</f>
        <v>2746</v>
      </c>
      <c r="D2814" s="100"/>
      <c r="E2814" s="99">
        <f t="shared" si="251"/>
        <v>40780</v>
      </c>
      <c r="F2814" s="101">
        <f>IFERROR(VLOOKUP(E2814,历史数据!AH:AJ,3,),"")</f>
        <v>20.551446135848298</v>
      </c>
      <c r="G2814" s="101">
        <f t="shared" si="247"/>
        <v>16.460922091497956</v>
      </c>
      <c r="H2814" s="105">
        <f t="shared" si="248"/>
        <v>8.6777134491249353E-3</v>
      </c>
      <c r="I2814" s="101">
        <f>IFERROR(VLOOKUP(E2814,历史数据!AH:AJ,2,),"")</f>
        <v>20.421126249127699</v>
      </c>
      <c r="J2814" s="104">
        <f t="shared" si="249"/>
        <v>11</v>
      </c>
      <c r="K2814" s="104" t="str">
        <f>IFERROR(IF(AND(J2813=$H$2*1,MAX(K$64:K2813)=MAX(L$64:L2813)),MAX(K$64:K2813)+1,""),"")</f>
        <v/>
      </c>
      <c r="L2814" s="104" t="str">
        <f>IFERROR(IF(AND($F2813/INDEX($F$64:$F2814,MATCH(MAX(M$64:M2814),M$64:M2814,0)-1)&lt;(1-$P$2),MAX(K$64:K2814)&gt;MAX(L$64:L2813)),MAX(K$64:K2814),""),"")</f>
        <v/>
      </c>
      <c r="M2814" s="104" t="str">
        <f>IFERROR(IF(E2814="","",IF(K2814&lt;&gt;"",MAX(M$64:M2813)+1,IF(AND($F2813/INDEX($F$64:$F2814,MATCH(MAX(M$64:M2813),M$64:M2813,0)-1)&gt;(1+$O$2),MAX(K$64:K2814)&gt;MAX(L$64:L2813)),MAX(M$64:M2813)+1,""))),"")</f>
        <v/>
      </c>
      <c r="N2814" s="91">
        <f t="shared" si="250"/>
        <v>45</v>
      </c>
      <c r="O2814" s="91" t="str">
        <f>IFERROR(IF(AND(N2813=$H$2*1,MAX(O$64:O2813)=MAX(P$64:P2813)),MAX(O$64:O2813)+1,""),"")</f>
        <v/>
      </c>
      <c r="P2814" s="91" t="str">
        <f>IFERROR(IF(MOD(MAX(Q$64:Q2814),10*MAX(O$64:O2814))&lt;=2,IF(AND(F2813/INDEX($F$64:$F2814,MATCH(MAX(O$64:O2814),O$64:O2814,0)-1)&lt;(1-$P$2),MAX(O$64:O2814)&gt;MAX(P$64:P2813)),MAX(O$64:O2814),""),IF(AND($F2813/INDEX($F$64:$F2814,MATCH(MAX(Q$64:Q2814),Q$64:Q2814,0)-1)&lt;(1-$P$2),MAX(O$64:O2814)&gt;MAX(P$64:P2813)),MAX(O$64:O2814),"")),"")</f>
        <v/>
      </c>
      <c r="Q2814" s="91" t="str">
        <f>IFERROR(IF(E2814="","",IF(O2814&lt;&gt;"",MAX(O$64:O2814)*10+1,IF(AND($F2813/INDEX($F$64:$F2814,MATCH(MAX(Q$64:Q2813),Q$64:Q2813,0)-1)&gt;(1+$O$2),MAX(O$64:O2814)&gt;MAX(P$64:P2813)),MAX(Q$64:Q2813)+1,""))),"")</f>
        <v/>
      </c>
    </row>
    <row r="2815" spans="1:17" x14ac:dyDescent="0.2">
      <c r="A2815" s="13">
        <f>HLOOKUP($E$2,历史数据!$V$3:$AE$5000,ROW(A2813),)</f>
        <v>501491</v>
      </c>
      <c r="B2815" s="41">
        <v>40689</v>
      </c>
      <c r="C2815" s="100">
        <f>IFERROR(IF(A2815&lt;&gt;0,MAX($C$4:C2814)+1,""),"")</f>
        <v>2747</v>
      </c>
      <c r="D2815" s="100"/>
      <c r="E2815" s="99">
        <f t="shared" si="251"/>
        <v>40781</v>
      </c>
      <c r="F2815" s="101">
        <f>IFERROR(VLOOKUP(E2815,历史数据!AH:AJ,3,),"")</f>
        <v>20.2777743737349</v>
      </c>
      <c r="G2815" s="101">
        <f t="shared" si="247"/>
        <v>16.595803174253838</v>
      </c>
      <c r="H2815" s="105">
        <f t="shared" si="248"/>
        <v>8.1940174436248014E-3</v>
      </c>
      <c r="I2815" s="101">
        <f>IFERROR(VLOOKUP(E2815,历史数据!AH:AJ,2,),"")</f>
        <v>20.720861988585199</v>
      </c>
      <c r="J2815" s="104">
        <f t="shared" si="249"/>
        <v>12</v>
      </c>
      <c r="K2815" s="104" t="str">
        <f>IFERROR(IF(AND(J2814=$H$2*1,MAX(K$64:K2814)=MAX(L$64:L2814)),MAX(K$64:K2814)+1,""),"")</f>
        <v/>
      </c>
      <c r="L2815" s="104" t="str">
        <f>IFERROR(IF(AND($F2814/INDEX($F$64:$F2815,MATCH(MAX(M$64:M2815),M$64:M2815,0)-1)&lt;(1-$P$2),MAX(K$64:K2815)&gt;MAX(L$64:L2814)),MAX(K$64:K2815),""),"")</f>
        <v/>
      </c>
      <c r="M2815" s="104" t="str">
        <f>IFERROR(IF(E2815="","",IF(K2815&lt;&gt;"",MAX(M$64:M2814)+1,IF(AND($F2814/INDEX($F$64:$F2815,MATCH(MAX(M$64:M2814),M$64:M2814,0)-1)&gt;(1+$O$2),MAX(K$64:K2815)&gt;MAX(L$64:L2814)),MAX(M$64:M2814)+1,""))),"")</f>
        <v/>
      </c>
      <c r="N2815" s="91">
        <f t="shared" si="250"/>
        <v>46</v>
      </c>
      <c r="O2815" s="91" t="str">
        <f>IFERROR(IF(AND(N2814=$H$2*1,MAX(O$64:O2814)=MAX(P$64:P2814)),MAX(O$64:O2814)+1,""),"")</f>
        <v/>
      </c>
      <c r="P2815" s="91" t="str">
        <f>IFERROR(IF(MOD(MAX(Q$64:Q2815),10*MAX(O$64:O2815))&lt;=2,IF(AND(F2814/INDEX($F$64:$F2815,MATCH(MAX(O$64:O2815),O$64:O2815,0)-1)&lt;(1-$P$2),MAX(O$64:O2815)&gt;MAX(P$64:P2814)),MAX(O$64:O2815),""),IF(AND($F2814/INDEX($F$64:$F2815,MATCH(MAX(Q$64:Q2815),Q$64:Q2815,0)-1)&lt;(1-$P$2),MAX(O$64:O2815)&gt;MAX(P$64:P2814)),MAX(O$64:O2815),"")),"")</f>
        <v/>
      </c>
      <c r="Q2815" s="91" t="str">
        <f>IFERROR(IF(E2815="","",IF(O2815&lt;&gt;"",MAX(O$64:O2815)*10+1,IF(AND($F2814/INDEX($F$64:$F2815,MATCH(MAX(Q$64:Q2814),Q$64:Q2814,0)-1)&gt;(1+$O$2),MAX(O$64:O2815)&gt;MAX(P$64:P2814)),MAX(Q$64:Q2814)+1,""))),"")</f>
        <v/>
      </c>
    </row>
    <row r="2816" spans="1:17" x14ac:dyDescent="0.2">
      <c r="A2816" s="13">
        <f>HLOOKUP($E$2,历史数据!$V$3:$AE$5000,ROW(A2814),)</f>
        <v>947198</v>
      </c>
      <c r="B2816" s="41">
        <v>40690</v>
      </c>
      <c r="C2816" s="100">
        <f>IFERROR(IF(A2816&lt;&gt;0,MAX($C$4:C2815)+1,""),"")</f>
        <v>2748</v>
      </c>
      <c r="D2816" s="100"/>
      <c r="E2816" s="99">
        <f t="shared" si="251"/>
        <v>40784</v>
      </c>
      <c r="F2816" s="101">
        <f>IFERROR(VLOOKUP(E2816,历史数据!AH:AJ,3,),"")</f>
        <v>20.303838351079101</v>
      </c>
      <c r="G2816" s="101">
        <f t="shared" si="247"/>
        <v>16.732421855499332</v>
      </c>
      <c r="H2816" s="105">
        <f t="shared" si="248"/>
        <v>8.2321222908596781E-3</v>
      </c>
      <c r="I2816" s="101">
        <f>IFERROR(VLOOKUP(E2816,历史数据!AH:AJ,2,),"")</f>
        <v>20.2777743737349</v>
      </c>
      <c r="J2816" s="104">
        <f t="shared" si="249"/>
        <v>13</v>
      </c>
      <c r="K2816" s="104" t="str">
        <f>IFERROR(IF(AND(J2815=$H$2*1,MAX(K$64:K2815)=MAX(L$64:L2815)),MAX(K$64:K2815)+1,""),"")</f>
        <v/>
      </c>
      <c r="L2816" s="104" t="str">
        <f>IFERROR(IF(AND($F2815/INDEX($F$64:$F2816,MATCH(MAX(M$64:M2816),M$64:M2816,0)-1)&lt;(1-$P$2),MAX(K$64:K2816)&gt;MAX(L$64:L2815)),MAX(K$64:K2816),""),"")</f>
        <v/>
      </c>
      <c r="M2816" s="104" t="str">
        <f>IFERROR(IF(E2816="","",IF(K2816&lt;&gt;"",MAX(M$64:M2815)+1,IF(AND($F2815/INDEX($F$64:$F2816,MATCH(MAX(M$64:M2815),M$64:M2815,0)-1)&gt;(1+$O$2),MAX(K$64:K2816)&gt;MAX(L$64:L2815)),MAX(M$64:M2815)+1,""))),"")</f>
        <v/>
      </c>
      <c r="N2816" s="91">
        <f t="shared" si="250"/>
        <v>47</v>
      </c>
      <c r="O2816" s="91" t="str">
        <f>IFERROR(IF(AND(N2815=$H$2*1,MAX(O$64:O2815)=MAX(P$64:P2815)),MAX(O$64:O2815)+1,""),"")</f>
        <v/>
      </c>
      <c r="P2816" s="91" t="str">
        <f>IFERROR(IF(MOD(MAX(Q$64:Q2816),10*MAX(O$64:O2816))&lt;=2,IF(AND(F2815/INDEX($F$64:$F2816,MATCH(MAX(O$64:O2816),O$64:O2816,0)-1)&lt;(1-$P$2),MAX(O$64:O2816)&gt;MAX(P$64:P2815)),MAX(O$64:O2816),""),IF(AND($F2815/INDEX($F$64:$F2816,MATCH(MAX(Q$64:Q2816),Q$64:Q2816,0)-1)&lt;(1-$P$2),MAX(O$64:O2816)&gt;MAX(P$64:P2815)),MAX(O$64:O2816),"")),"")</f>
        <v/>
      </c>
      <c r="Q2816" s="91" t="str">
        <f>IFERROR(IF(E2816="","",IF(O2816&lt;&gt;"",MAX(O$64:O2816)*10+1,IF(AND($F2815/INDEX($F$64:$F2816,MATCH(MAX(Q$64:Q2815),Q$64:Q2815,0)-1)&gt;(1+$O$2),MAX(O$64:O2816)&gt;MAX(P$64:P2815)),MAX(Q$64:Q2815)+1,""))),"")</f>
        <v/>
      </c>
    </row>
    <row r="2817" spans="1:17" x14ac:dyDescent="0.2">
      <c r="A2817" s="13">
        <f>HLOOKUP($E$2,历史数据!$V$3:$AE$5000,ROW(A2815),)</f>
        <v>811596</v>
      </c>
      <c r="B2817" s="41">
        <v>40693</v>
      </c>
      <c r="C2817" s="100">
        <f>IFERROR(IF(A2817&lt;&gt;0,MAX($C$4:C2816)+1,""),"")</f>
        <v>2749</v>
      </c>
      <c r="D2817" s="100"/>
      <c r="E2817" s="99">
        <f t="shared" si="251"/>
        <v>40785</v>
      </c>
      <c r="F2817" s="101">
        <f>IFERROR(VLOOKUP(E2817,历史数据!AH:AJ,3,),"")</f>
        <v>20.069262554981901</v>
      </c>
      <c r="G2817" s="101">
        <f t="shared" ref="G2817:G2880" si="252">IFERROR(IF(E2817="","",AVERAGE(F2758:F2817)),"")</f>
        <v>16.862958942031195</v>
      </c>
      <c r="H2817" s="105">
        <f t="shared" si="248"/>
        <v>7.8014460583875067E-3</v>
      </c>
      <c r="I2817" s="101">
        <f>IFERROR(VLOOKUP(E2817,历史数据!AH:AJ,2,),"")</f>
        <v>20.082294543653902</v>
      </c>
      <c r="J2817" s="104">
        <f t="shared" si="249"/>
        <v>14</v>
      </c>
      <c r="K2817" s="104" t="str">
        <f>IFERROR(IF(AND(J2816=$H$2*1,MAX(K$64:K2816)=MAX(L$64:L2816)),MAX(K$64:K2816)+1,""),"")</f>
        <v/>
      </c>
      <c r="L2817" s="104" t="str">
        <f>IFERROR(IF(AND($F2816/INDEX($F$64:$F2817,MATCH(MAX(M$64:M2817),M$64:M2817,0)-1)&lt;(1-$P$2),MAX(K$64:K2817)&gt;MAX(L$64:L2816)),MAX(K$64:K2817),""),"")</f>
        <v/>
      </c>
      <c r="M2817" s="104" t="str">
        <f>IFERROR(IF(E2817="","",IF(K2817&lt;&gt;"",MAX(M$64:M2816)+1,IF(AND($F2816/INDEX($F$64:$F2817,MATCH(MAX(M$64:M2816),M$64:M2816,0)-1)&gt;(1+$O$2),MAX(K$64:K2817)&gt;MAX(L$64:L2816)),MAX(M$64:M2816)+1,""))),"")</f>
        <v/>
      </c>
      <c r="N2817" s="91">
        <f t="shared" si="250"/>
        <v>48</v>
      </c>
      <c r="O2817" s="91" t="str">
        <f>IFERROR(IF(AND(N2816=$H$2*1,MAX(O$64:O2816)=MAX(P$64:P2816)),MAX(O$64:O2816)+1,""),"")</f>
        <v/>
      </c>
      <c r="P2817" s="91" t="str">
        <f>IFERROR(IF(MOD(MAX(Q$64:Q2817),10*MAX(O$64:O2817))&lt;=2,IF(AND(F2816/INDEX($F$64:$F2817,MATCH(MAX(O$64:O2817),O$64:O2817,0)-1)&lt;(1-$P$2),MAX(O$64:O2817)&gt;MAX(P$64:P2816)),MAX(O$64:O2817),""),IF(AND($F2816/INDEX($F$64:$F2817,MATCH(MAX(Q$64:Q2817),Q$64:Q2817,0)-1)&lt;(1-$P$2),MAX(O$64:O2817)&gt;MAX(P$64:P2816)),MAX(O$64:O2817),"")),"")</f>
        <v/>
      </c>
      <c r="Q2817" s="91" t="str">
        <f>IFERROR(IF(E2817="","",IF(O2817&lt;&gt;"",MAX(O$64:O2817)*10+1,IF(AND($F2816/INDEX($F$64:$F2817,MATCH(MAX(Q$64:Q2816),Q$64:Q2816,0)-1)&gt;(1+$O$2),MAX(O$64:O2817)&gt;MAX(P$64:P2816)),MAX(Q$64:Q2816)+1,""))),"")</f>
        <v/>
      </c>
    </row>
    <row r="2818" spans="1:17" x14ac:dyDescent="0.2">
      <c r="A2818" s="13">
        <f>HLOOKUP($E$2,历史数据!$V$3:$AE$5000,ROW(A2816),)</f>
        <v>370350</v>
      </c>
      <c r="B2818" s="41">
        <v>40694</v>
      </c>
      <c r="C2818" s="100">
        <f>IFERROR(IF(A2818&lt;&gt;0,MAX($C$4:C2817)+1,""),"")</f>
        <v>2750</v>
      </c>
      <c r="D2818" s="100"/>
      <c r="E2818" s="99">
        <f t="shared" si="251"/>
        <v>40786</v>
      </c>
      <c r="F2818" s="101">
        <f>IFERROR(VLOOKUP(E2818,历史数据!AH:AJ,3,),"")</f>
        <v>19.2743112459858</v>
      </c>
      <c r="G2818" s="101">
        <f t="shared" si="252"/>
        <v>16.977857642156579</v>
      </c>
      <c r="H2818" s="105">
        <f t="shared" ref="H2818:H2881" si="253">IFERROR(G2818/G2817-1,"")</f>
        <v>6.8136737164790073E-3</v>
      </c>
      <c r="I2818" s="101">
        <f>IFERROR(VLOOKUP(E2818,历史数据!AH:AJ,2,),"")</f>
        <v>20.017134600293598</v>
      </c>
      <c r="J2818" s="104">
        <f t="shared" ref="J2818:J2881" si="254">IFERROR(IF(L2818&lt;&gt;"","0",IF(AND($H2818&gt;0,$F2818&gt;$G2818),J2817+1,0)),"")</f>
        <v>15</v>
      </c>
      <c r="K2818" s="104" t="str">
        <f>IFERROR(IF(AND(J2817=$H$2*1,MAX(K$64:K2817)=MAX(L$64:L2817)),MAX(K$64:K2817)+1,""),"")</f>
        <v/>
      </c>
      <c r="L2818" s="104" t="str">
        <f>IFERROR(IF(AND($F2817/INDEX($F$64:$F2818,MATCH(MAX(M$64:M2818),M$64:M2818,0)-1)&lt;(1-$P$2),MAX(K$64:K2818)&gt;MAX(L$64:L2817)),MAX(K$64:K2818),""),"")</f>
        <v/>
      </c>
      <c r="M2818" s="104" t="str">
        <f>IFERROR(IF(E2818="","",IF(K2818&lt;&gt;"",MAX(M$64:M2817)+1,IF(AND($F2817/INDEX($F$64:$F2818,MATCH(MAX(M$64:M2817),M$64:M2817,0)-1)&gt;(1+$O$2),MAX(K$64:K2818)&gt;MAX(L$64:L2817)),MAX(M$64:M2817)+1,""))),"")</f>
        <v/>
      </c>
      <c r="N2818" s="91">
        <f t="shared" ref="N2818:N2881" si="255">IFERROR(IF(P2818&lt;&gt;"","0",IF(AND($H2818&gt;0,$F2818&gt;$G2818),N2817+1,0)),"")</f>
        <v>49</v>
      </c>
      <c r="O2818" s="91" t="str">
        <f>IFERROR(IF(AND(N2817=$H$2*1,MAX(O$64:O2817)=MAX(P$64:P2817)),MAX(O$64:O2817)+1,""),"")</f>
        <v/>
      </c>
      <c r="P2818" s="91" t="str">
        <f>IFERROR(IF(MOD(MAX(Q$64:Q2818),10*MAX(O$64:O2818))&lt;=2,IF(AND(F2817/INDEX($F$64:$F2818,MATCH(MAX(O$64:O2818),O$64:O2818,0)-1)&lt;(1-$P$2),MAX(O$64:O2818)&gt;MAX(P$64:P2817)),MAX(O$64:O2818),""),IF(AND($F2817/INDEX($F$64:$F2818,MATCH(MAX(Q$64:Q2818),Q$64:Q2818,0)-1)&lt;(1-$P$2),MAX(O$64:O2818)&gt;MAX(P$64:P2817)),MAX(O$64:O2818),"")),"")</f>
        <v/>
      </c>
      <c r="Q2818" s="91" t="str">
        <f>IFERROR(IF(E2818="","",IF(O2818&lt;&gt;"",MAX(O$64:O2818)*10+1,IF(AND($F2817/INDEX($F$64:$F2818,MATCH(MAX(Q$64:Q2817),Q$64:Q2817,0)-1)&gt;(1+$O$2),MAX(O$64:O2818)&gt;MAX(P$64:P2817)),MAX(Q$64:Q2817)+1,""))),"")</f>
        <v/>
      </c>
    </row>
    <row r="2819" spans="1:17" x14ac:dyDescent="0.2">
      <c r="A2819" s="13">
        <f>HLOOKUP($E$2,历史数据!$V$3:$AE$5000,ROW(A2817),)</f>
        <v>382553</v>
      </c>
      <c r="B2819" s="41">
        <v>40695</v>
      </c>
      <c r="C2819" s="100">
        <f>IFERROR(IF(A2819&lt;&gt;0,MAX($C$4:C2818)+1,""),"")</f>
        <v>2751</v>
      </c>
      <c r="D2819" s="100"/>
      <c r="E2819" s="99">
        <f t="shared" si="251"/>
        <v>40787</v>
      </c>
      <c r="F2819" s="101">
        <f>IFERROR(VLOOKUP(E2819,历史数据!AH:AJ,3,),"")</f>
        <v>19.574046985443399</v>
      </c>
      <c r="G2819" s="101">
        <f t="shared" si="252"/>
        <v>17.094059541149171</v>
      </c>
      <c r="H2819" s="105">
        <f t="shared" si="253"/>
        <v>6.8443204933028579E-3</v>
      </c>
      <c r="I2819" s="101">
        <f>IFERROR(VLOOKUP(E2819,历史数据!AH:AJ,2,),"")</f>
        <v>19.0657994272328</v>
      </c>
      <c r="J2819" s="104">
        <f t="shared" si="254"/>
        <v>16</v>
      </c>
      <c r="K2819" s="104" t="str">
        <f>IFERROR(IF(AND(J2818=$H$2*1,MAX(K$64:K2818)=MAX(L$64:L2818)),MAX(K$64:K2818)+1,""),"")</f>
        <v/>
      </c>
      <c r="L2819" s="104" t="str">
        <f>IFERROR(IF(AND($F2818/INDEX($F$64:$F2819,MATCH(MAX(M$64:M2819),M$64:M2819,0)-1)&lt;(1-$P$2),MAX(K$64:K2819)&gt;MAX(L$64:L2818)),MAX(K$64:K2819),""),"")</f>
        <v/>
      </c>
      <c r="M2819" s="104" t="str">
        <f>IFERROR(IF(E2819="","",IF(K2819&lt;&gt;"",MAX(M$64:M2818)+1,IF(AND($F2818/INDEX($F$64:$F2819,MATCH(MAX(M$64:M2818),M$64:M2818,0)-1)&gt;(1+$O$2),MAX(K$64:K2819)&gt;MAX(L$64:L2818)),MAX(M$64:M2818)+1,""))),"")</f>
        <v/>
      </c>
      <c r="N2819" s="91">
        <f t="shared" si="255"/>
        <v>50</v>
      </c>
      <c r="O2819" s="91" t="str">
        <f>IFERROR(IF(AND(N2818=$H$2*1,MAX(O$64:O2818)=MAX(P$64:P2818)),MAX(O$64:O2818)+1,""),"")</f>
        <v/>
      </c>
      <c r="P2819" s="91" t="str">
        <f>IFERROR(IF(MOD(MAX(Q$64:Q2819),10*MAX(O$64:O2819))&lt;=2,IF(AND(F2818/INDEX($F$64:$F2819,MATCH(MAX(O$64:O2819),O$64:O2819,0)-1)&lt;(1-$P$2),MAX(O$64:O2819)&gt;MAX(P$64:P2818)),MAX(O$64:O2819),""),IF(AND($F2818/INDEX($F$64:$F2819,MATCH(MAX(Q$64:Q2819),Q$64:Q2819,0)-1)&lt;(1-$P$2),MAX(O$64:O2819)&gt;MAX(P$64:P2818)),MAX(O$64:O2819),"")),"")</f>
        <v/>
      </c>
      <c r="Q2819" s="91" t="str">
        <f>IFERROR(IF(E2819="","",IF(O2819&lt;&gt;"",MAX(O$64:O2819)*10+1,IF(AND($F2818/INDEX($F$64:$F2819,MATCH(MAX(Q$64:Q2818),Q$64:Q2818,0)-1)&gt;(1+$O$2),MAX(O$64:O2819)&gt;MAX(P$64:P2818)),MAX(Q$64:Q2818)+1,""))),"")</f>
        <v/>
      </c>
    </row>
    <row r="2820" spans="1:17" x14ac:dyDescent="0.2">
      <c r="A2820" s="13">
        <f>HLOOKUP($E$2,历史数据!$V$3:$AE$5000,ROW(A2818),)</f>
        <v>370755</v>
      </c>
      <c r="B2820" s="41">
        <v>40696</v>
      </c>
      <c r="C2820" s="100">
        <f>IFERROR(IF(A2820&lt;&gt;0,MAX($C$4:C2819)+1,""),"")</f>
        <v>2752</v>
      </c>
      <c r="D2820" s="100"/>
      <c r="E2820" s="99">
        <f t="shared" si="251"/>
        <v>40788</v>
      </c>
      <c r="F2820" s="101">
        <f>IFERROR(VLOOKUP(E2820,历史数据!AH:AJ,3,),"")</f>
        <v>20.551446135848298</v>
      </c>
      <c r="G2820" s="101">
        <f t="shared" si="252"/>
        <v>17.227420225226645</v>
      </c>
      <c r="H2820" s="105">
        <f t="shared" si="253"/>
        <v>7.801580645980799E-3</v>
      </c>
      <c r="I2820" s="101">
        <f>IFERROR(VLOOKUP(E2820,历史数据!AH:AJ,2,),"")</f>
        <v>19.391599144034402</v>
      </c>
      <c r="J2820" s="104">
        <f t="shared" si="254"/>
        <v>17</v>
      </c>
      <c r="K2820" s="104" t="str">
        <f>IFERROR(IF(AND(J2819=$H$2*1,MAX(K$64:K2819)=MAX(L$64:L2819)),MAX(K$64:K2819)+1,""),"")</f>
        <v/>
      </c>
      <c r="L2820" s="104" t="str">
        <f>IFERROR(IF(AND($F2819/INDEX($F$64:$F2820,MATCH(MAX(M$64:M2820),M$64:M2820,0)-1)&lt;(1-$P$2),MAX(K$64:K2820)&gt;MAX(L$64:L2819)),MAX(K$64:K2820),""),"")</f>
        <v/>
      </c>
      <c r="M2820" s="104" t="str">
        <f>IFERROR(IF(E2820="","",IF(K2820&lt;&gt;"",MAX(M$64:M2819)+1,IF(AND($F2819/INDEX($F$64:$F2820,MATCH(MAX(M$64:M2819),M$64:M2819,0)-1)&gt;(1+$O$2),MAX(K$64:K2820)&gt;MAX(L$64:L2819)),MAX(M$64:M2819)+1,""))),"")</f>
        <v/>
      </c>
      <c r="N2820" s="91">
        <f t="shared" si="255"/>
        <v>51</v>
      </c>
      <c r="O2820" s="91" t="str">
        <f>IFERROR(IF(AND(N2819=$H$2*1,MAX(O$64:O2819)=MAX(P$64:P2819)),MAX(O$64:O2819)+1,""),"")</f>
        <v/>
      </c>
      <c r="P2820" s="91" t="str">
        <f>IFERROR(IF(MOD(MAX(Q$64:Q2820),10*MAX(O$64:O2820))&lt;=2,IF(AND(F2819/INDEX($F$64:$F2820,MATCH(MAX(O$64:O2820),O$64:O2820,0)-1)&lt;(1-$P$2),MAX(O$64:O2820)&gt;MAX(P$64:P2819)),MAX(O$64:O2820),""),IF(AND($F2819/INDEX($F$64:$F2820,MATCH(MAX(Q$64:Q2820),Q$64:Q2820,0)-1)&lt;(1-$P$2),MAX(O$64:O2820)&gt;MAX(P$64:P2819)),MAX(O$64:O2820),"")),"")</f>
        <v/>
      </c>
      <c r="Q2820" s="91" t="str">
        <f>IFERROR(IF(E2820="","",IF(O2820&lt;&gt;"",MAX(O$64:O2820)*10+1,IF(AND($F2819/INDEX($F$64:$F2820,MATCH(MAX(Q$64:Q2819),Q$64:Q2819,0)-1)&gt;(1+$O$2),MAX(O$64:O2820)&gt;MAX(P$64:P2819)),MAX(Q$64:Q2819)+1,""))),"")</f>
        <v/>
      </c>
    </row>
    <row r="2821" spans="1:17" x14ac:dyDescent="0.2">
      <c r="A2821" s="13">
        <f>HLOOKUP($E$2,历史数据!$V$3:$AE$5000,ROW(A2819),)</f>
        <v>271150</v>
      </c>
      <c r="B2821" s="41">
        <v>40697</v>
      </c>
      <c r="C2821" s="100">
        <f>IFERROR(IF(A2821&lt;&gt;0,MAX($C$4:C2820)+1,""),"")</f>
        <v>2753</v>
      </c>
      <c r="D2821" s="100"/>
      <c r="E2821" s="99">
        <f t="shared" si="251"/>
        <v>40791</v>
      </c>
      <c r="F2821" s="101">
        <f>IFERROR(VLOOKUP(E2821,历史数据!AH:AJ,3,),"")</f>
        <v>21.489749320237099</v>
      </c>
      <c r="G2821" s="101">
        <f t="shared" si="252"/>
        <v>17.367514103451356</v>
      </c>
      <c r="H2821" s="105">
        <f t="shared" si="253"/>
        <v>8.1320288466386614E-3</v>
      </c>
      <c r="I2821" s="101">
        <f>IFERROR(VLOOKUP(E2821,历史数据!AH:AJ,2,),"")</f>
        <v>20.838149886633801</v>
      </c>
      <c r="J2821" s="104">
        <f t="shared" si="254"/>
        <v>18</v>
      </c>
      <c r="K2821" s="104" t="str">
        <f>IFERROR(IF(AND(J2820=$H$2*1,MAX(K$64:K2820)=MAX(L$64:L2820)),MAX(K$64:K2820)+1,""),"")</f>
        <v/>
      </c>
      <c r="L2821" s="104" t="str">
        <f>IFERROR(IF(AND($F2820/INDEX($F$64:$F2821,MATCH(MAX(M$64:M2821),M$64:M2821,0)-1)&lt;(1-$P$2),MAX(K$64:K2821)&gt;MAX(L$64:L2820)),MAX(K$64:K2821),""),"")</f>
        <v/>
      </c>
      <c r="M2821" s="104" t="str">
        <f>IFERROR(IF(E2821="","",IF(K2821&lt;&gt;"",MAX(M$64:M2820)+1,IF(AND($F2820/INDEX($F$64:$F2821,MATCH(MAX(M$64:M2820),M$64:M2820,0)-1)&gt;(1+$O$2),MAX(K$64:K2821)&gt;MAX(L$64:L2820)),MAX(M$64:M2820)+1,""))),"")</f>
        <v/>
      </c>
      <c r="N2821" s="91">
        <f t="shared" si="255"/>
        <v>52</v>
      </c>
      <c r="O2821" s="91" t="str">
        <f>IFERROR(IF(AND(N2820=$H$2*1,MAX(O$64:O2820)=MAX(P$64:P2820)),MAX(O$64:O2820)+1,""),"")</f>
        <v/>
      </c>
      <c r="P2821" s="91" t="str">
        <f>IFERROR(IF(MOD(MAX(Q$64:Q2821),10*MAX(O$64:O2821))&lt;=2,IF(AND(F2820/INDEX($F$64:$F2821,MATCH(MAX(O$64:O2821),O$64:O2821,0)-1)&lt;(1-$P$2),MAX(O$64:O2821)&gt;MAX(P$64:P2820)),MAX(O$64:O2821),""),IF(AND($F2820/INDEX($F$64:$F2821,MATCH(MAX(Q$64:Q2821),Q$64:Q2821,0)-1)&lt;(1-$P$2),MAX(O$64:O2821)&gt;MAX(P$64:P2820)),MAX(O$64:O2821),"")),"")</f>
        <v/>
      </c>
      <c r="Q2821" s="91" t="str">
        <f>IFERROR(IF(E2821="","",IF(O2821&lt;&gt;"",MAX(O$64:O2821)*10+1,IF(AND($F2820/INDEX($F$64:$F2821,MATCH(MAX(Q$64:Q2820),Q$64:Q2820,0)-1)&gt;(1+$O$2),MAX(O$64:O2821)&gt;MAX(P$64:P2820)),MAX(Q$64:Q2820)+1,""))),"")</f>
        <v/>
      </c>
    </row>
    <row r="2822" spans="1:17" x14ac:dyDescent="0.2">
      <c r="A2822" s="13">
        <f>HLOOKUP($E$2,历史数据!$V$3:$AE$5000,ROW(A2820),)</f>
        <v>319711</v>
      </c>
      <c r="B2822" s="41">
        <v>40701</v>
      </c>
      <c r="C2822" s="100">
        <f>IFERROR(IF(A2822&lt;&gt;0,MAX($C$4:C2821)+1,""),"")</f>
        <v>2754</v>
      </c>
      <c r="D2822" s="100"/>
      <c r="E2822" s="99">
        <f t="shared" ref="E2822:E2885" si="256">IFERROR(INDEX(B:B,MATCH(ROW(A2818),C:C,0)),"")</f>
        <v>40792</v>
      </c>
      <c r="F2822" s="101">
        <f>IFERROR(VLOOKUP(E2822,历史数据!AH:AJ,3,),"")</f>
        <v>20.421126249127699</v>
      </c>
      <c r="G2822" s="101">
        <f t="shared" si="252"/>
        <v>17.483933202255148</v>
      </c>
      <c r="H2822" s="105">
        <f t="shared" si="253"/>
        <v>6.7032678430736237E-3</v>
      </c>
      <c r="I2822" s="101">
        <f>IFERROR(VLOOKUP(E2822,历史数据!AH:AJ,2,),"")</f>
        <v>20.994533750698601</v>
      </c>
      <c r="J2822" s="104">
        <f t="shared" si="254"/>
        <v>19</v>
      </c>
      <c r="K2822" s="104" t="str">
        <f>IFERROR(IF(AND(J2821=$H$2*1,MAX(K$64:K2821)=MAX(L$64:L2821)),MAX(K$64:K2821)+1,""),"")</f>
        <v/>
      </c>
      <c r="L2822" s="104" t="str">
        <f>IFERROR(IF(AND($F2821/INDEX($F$64:$F2822,MATCH(MAX(M$64:M2822),M$64:M2822,0)-1)&lt;(1-$P$2),MAX(K$64:K2822)&gt;MAX(L$64:L2821)),MAX(K$64:K2822),""),"")</f>
        <v/>
      </c>
      <c r="M2822" s="104" t="str">
        <f>IFERROR(IF(E2822="","",IF(K2822&lt;&gt;"",MAX(M$64:M2821)+1,IF(AND($F2821/INDEX($F$64:$F2822,MATCH(MAX(M$64:M2821),M$64:M2821,0)-1)&gt;(1+$O$2),MAX(K$64:K2822)&gt;MAX(L$64:L2821)),MAX(M$64:M2821)+1,""))),"")</f>
        <v/>
      </c>
      <c r="N2822" s="91">
        <f t="shared" si="255"/>
        <v>53</v>
      </c>
      <c r="O2822" s="91" t="str">
        <f>IFERROR(IF(AND(N2821=$H$2*1,MAX(O$64:O2821)=MAX(P$64:P2821)),MAX(O$64:O2821)+1,""),"")</f>
        <v/>
      </c>
      <c r="P2822" s="91" t="str">
        <f>IFERROR(IF(MOD(MAX(Q$64:Q2822),10*MAX(O$64:O2822))&lt;=2,IF(AND(F2821/INDEX($F$64:$F2822,MATCH(MAX(O$64:O2822),O$64:O2822,0)-1)&lt;(1-$P$2),MAX(O$64:O2822)&gt;MAX(P$64:P2821)),MAX(O$64:O2822),""),IF(AND($F2821/INDEX($F$64:$F2822,MATCH(MAX(Q$64:Q2822),Q$64:Q2822,0)-1)&lt;(1-$P$2),MAX(O$64:O2822)&gt;MAX(P$64:P2821)),MAX(O$64:O2822),"")),"")</f>
        <v/>
      </c>
      <c r="Q2822" s="91" t="str">
        <f>IFERROR(IF(E2822="","",IF(O2822&lt;&gt;"",MAX(O$64:O2822)*10+1,IF(AND($F2821/INDEX($F$64:$F2822,MATCH(MAX(Q$64:Q2821),Q$64:Q2821,0)-1)&gt;(1+$O$2),MAX(O$64:O2822)&gt;MAX(P$64:P2821)),MAX(Q$64:Q2821)+1,""))),"")</f>
        <v/>
      </c>
    </row>
    <row r="2823" spans="1:17" x14ac:dyDescent="0.2">
      <c r="A2823" s="13">
        <f>HLOOKUP($E$2,历史数据!$V$3:$AE$5000,ROW(A2821),)</f>
        <v>479452</v>
      </c>
      <c r="B2823" s="41">
        <v>40702</v>
      </c>
      <c r="C2823" s="100">
        <f>IFERROR(IF(A2823&lt;&gt;0,MAX($C$4:C2822)+1,""),"")</f>
        <v>2755</v>
      </c>
      <c r="D2823" s="100"/>
      <c r="E2823" s="99">
        <f t="shared" si="256"/>
        <v>40793</v>
      </c>
      <c r="F2823" s="101">
        <f>IFERROR(VLOOKUP(E2823,历史数据!AH:AJ,3,),"")</f>
        <v>19.404631132706498</v>
      </c>
      <c r="G2823" s="101">
        <f t="shared" si="252"/>
        <v>17.572116325602796</v>
      </c>
      <c r="H2823" s="105">
        <f t="shared" si="253"/>
        <v>5.0436662235859853E-3</v>
      </c>
      <c r="I2823" s="101">
        <f>IFERROR(VLOOKUP(E2823,历史数据!AH:AJ,2,),"")</f>
        <v>19.404631132706498</v>
      </c>
      <c r="J2823" s="104">
        <f t="shared" si="254"/>
        <v>20</v>
      </c>
      <c r="K2823" s="104" t="str">
        <f>IFERROR(IF(AND(J2822=$H$2*1,MAX(K$64:K2822)=MAX(L$64:L2822)),MAX(K$64:K2822)+1,""),"")</f>
        <v/>
      </c>
      <c r="L2823" s="104" t="str">
        <f>IFERROR(IF(AND($F2822/INDEX($F$64:$F2823,MATCH(MAX(M$64:M2823),M$64:M2823,0)-1)&lt;(1-$P$2),MAX(K$64:K2823)&gt;MAX(L$64:L2822)),MAX(K$64:K2823),""),"")</f>
        <v/>
      </c>
      <c r="M2823" s="104" t="str">
        <f>IFERROR(IF(E2823="","",IF(K2823&lt;&gt;"",MAX(M$64:M2822)+1,IF(AND($F2822/INDEX($F$64:$F2823,MATCH(MAX(M$64:M2822),M$64:M2822,0)-1)&gt;(1+$O$2),MAX(K$64:K2823)&gt;MAX(L$64:L2822)),MAX(M$64:M2822)+1,""))),"")</f>
        <v/>
      </c>
      <c r="N2823" s="91">
        <f t="shared" si="255"/>
        <v>54</v>
      </c>
      <c r="O2823" s="91" t="str">
        <f>IFERROR(IF(AND(N2822=$H$2*1,MAX(O$64:O2822)=MAX(P$64:P2822)),MAX(O$64:O2822)+1,""),"")</f>
        <v/>
      </c>
      <c r="P2823" s="91" t="str">
        <f>IFERROR(IF(MOD(MAX(Q$64:Q2823),10*MAX(O$64:O2823))&lt;=2,IF(AND(F2822/INDEX($F$64:$F2823,MATCH(MAX(O$64:O2823),O$64:O2823,0)-1)&lt;(1-$P$2),MAX(O$64:O2823)&gt;MAX(P$64:P2822)),MAX(O$64:O2823),""),IF(AND($F2822/INDEX($F$64:$F2823,MATCH(MAX(Q$64:Q2823),Q$64:Q2823,0)-1)&lt;(1-$P$2),MAX(O$64:O2823)&gt;MAX(P$64:P2822)),MAX(O$64:O2823),"")),"")</f>
        <v/>
      </c>
      <c r="Q2823" s="91" t="str">
        <f>IFERROR(IF(E2823="","",IF(O2823&lt;&gt;"",MAX(O$64:O2823)*10+1,IF(AND($F2822/INDEX($F$64:$F2823,MATCH(MAX(Q$64:Q2822),Q$64:Q2822,0)-1)&gt;(1+$O$2),MAX(O$64:O2823)&gt;MAX(P$64:P2822)),MAX(Q$64:Q2822)+1,""))),"")</f>
        <v/>
      </c>
    </row>
    <row r="2824" spans="1:17" x14ac:dyDescent="0.2">
      <c r="A2824" s="13">
        <f>HLOOKUP($E$2,历史数据!$V$3:$AE$5000,ROW(A2822),)</f>
        <v>983840</v>
      </c>
      <c r="B2824" s="41">
        <v>40703</v>
      </c>
      <c r="C2824" s="100">
        <f>IFERROR(IF(A2824&lt;&gt;0,MAX($C$4:C2823)+1,""),"")</f>
        <v>2756</v>
      </c>
      <c r="D2824" s="100"/>
      <c r="E2824" s="99">
        <f t="shared" si="256"/>
        <v>40794</v>
      </c>
      <c r="F2824" s="101">
        <f>IFERROR(VLOOKUP(E2824,历史数据!AH:AJ,3,),"")</f>
        <v>19.404631132706498</v>
      </c>
      <c r="G2824" s="101">
        <f t="shared" si="252"/>
        <v>17.659647849516841</v>
      </c>
      <c r="H2824" s="105">
        <f t="shared" si="253"/>
        <v>4.9812738711791926E-3</v>
      </c>
      <c r="I2824" s="101">
        <f>IFERROR(VLOOKUP(E2824,历史数据!AH:AJ,2,),"")</f>
        <v>18.909415563168</v>
      </c>
      <c r="J2824" s="104">
        <f t="shared" si="254"/>
        <v>21</v>
      </c>
      <c r="K2824" s="104" t="str">
        <f>IFERROR(IF(AND(J2823=$H$2*1,MAX(K$64:K2823)=MAX(L$64:L2823)),MAX(K$64:K2823)+1,""),"")</f>
        <v/>
      </c>
      <c r="L2824" s="104" t="str">
        <f>IFERROR(IF(AND($F2823/INDEX($F$64:$F2824,MATCH(MAX(M$64:M2824),M$64:M2824,0)-1)&lt;(1-$P$2),MAX(K$64:K2824)&gt;MAX(L$64:L2823)),MAX(K$64:K2824),""),"")</f>
        <v/>
      </c>
      <c r="M2824" s="104" t="str">
        <f>IFERROR(IF(E2824="","",IF(K2824&lt;&gt;"",MAX(M$64:M2823)+1,IF(AND($F2823/INDEX($F$64:$F2824,MATCH(MAX(M$64:M2823),M$64:M2823,0)-1)&gt;(1+$O$2),MAX(K$64:K2824)&gt;MAX(L$64:L2823)),MAX(M$64:M2823)+1,""))),"")</f>
        <v/>
      </c>
      <c r="N2824" s="91">
        <f t="shared" si="255"/>
        <v>55</v>
      </c>
      <c r="O2824" s="91" t="str">
        <f>IFERROR(IF(AND(N2823=$H$2*1,MAX(O$64:O2823)=MAX(P$64:P2823)),MAX(O$64:O2823)+1,""),"")</f>
        <v/>
      </c>
      <c r="P2824" s="91" t="str">
        <f>IFERROR(IF(MOD(MAX(Q$64:Q2824),10*MAX(O$64:O2824))&lt;=2,IF(AND(F2823/INDEX($F$64:$F2824,MATCH(MAX(O$64:O2824),O$64:O2824,0)-1)&lt;(1-$P$2),MAX(O$64:O2824)&gt;MAX(P$64:P2823)),MAX(O$64:O2824),""),IF(AND($F2823/INDEX($F$64:$F2824,MATCH(MAX(Q$64:Q2824),Q$64:Q2824,0)-1)&lt;(1-$P$2),MAX(O$64:O2824)&gt;MAX(P$64:P2823)),MAX(O$64:O2824),"")),"")</f>
        <v/>
      </c>
      <c r="Q2824" s="91" t="str">
        <f>IFERROR(IF(E2824="","",IF(O2824&lt;&gt;"",MAX(O$64:O2824)*10+1,IF(AND($F2823/INDEX($F$64:$F2824,MATCH(MAX(Q$64:Q2823),Q$64:Q2823,0)-1)&gt;(1+$O$2),MAX(O$64:O2824)&gt;MAX(P$64:P2823)),MAX(Q$64:Q2823)+1,""))),"")</f>
        <v/>
      </c>
    </row>
    <row r="2825" spans="1:17" x14ac:dyDescent="0.2">
      <c r="A2825" s="13">
        <f>HLOOKUP($E$2,历史数据!$V$3:$AE$5000,ROW(A2823),)</f>
        <v>923547</v>
      </c>
      <c r="B2825" s="41">
        <v>40704</v>
      </c>
      <c r="C2825" s="100">
        <f>IFERROR(IF(A2825&lt;&gt;0,MAX($C$4:C2824)+1,""),"")</f>
        <v>2757</v>
      </c>
      <c r="D2825" s="100"/>
      <c r="E2825" s="99">
        <f t="shared" si="256"/>
        <v>40795</v>
      </c>
      <c r="F2825" s="101">
        <f>IFERROR(VLOOKUP(E2825,历史数据!AH:AJ,3,),"")</f>
        <v>19.547983008099202</v>
      </c>
      <c r="G2825" s="101">
        <f t="shared" si="252"/>
        <v>17.75369536776692</v>
      </c>
      <c r="H2825" s="105">
        <f t="shared" si="253"/>
        <v>5.3255602292574533E-3</v>
      </c>
      <c r="I2825" s="101">
        <f>IFERROR(VLOOKUP(E2825,历史数据!AH:AJ,2,),"")</f>
        <v>19.300375223330001</v>
      </c>
      <c r="J2825" s="104">
        <f t="shared" si="254"/>
        <v>22</v>
      </c>
      <c r="K2825" s="104" t="str">
        <f>IFERROR(IF(AND(J2824=$H$2*1,MAX(K$64:K2824)=MAX(L$64:L2824)),MAX(K$64:K2824)+1,""),"")</f>
        <v/>
      </c>
      <c r="L2825" s="104" t="str">
        <f>IFERROR(IF(AND($F2824/INDEX($F$64:$F2825,MATCH(MAX(M$64:M2825),M$64:M2825,0)-1)&lt;(1-$P$2),MAX(K$64:K2825)&gt;MAX(L$64:L2824)),MAX(K$64:K2825),""),"")</f>
        <v/>
      </c>
      <c r="M2825" s="104" t="str">
        <f>IFERROR(IF(E2825="","",IF(K2825&lt;&gt;"",MAX(M$64:M2824)+1,IF(AND($F2824/INDEX($F$64:$F2825,MATCH(MAX(M$64:M2824),M$64:M2824,0)-1)&gt;(1+$O$2),MAX(K$64:K2825)&gt;MAX(L$64:L2824)),MAX(M$64:M2824)+1,""))),"")</f>
        <v/>
      </c>
      <c r="N2825" s="91">
        <f t="shared" si="255"/>
        <v>56</v>
      </c>
      <c r="O2825" s="91" t="str">
        <f>IFERROR(IF(AND(N2824=$H$2*1,MAX(O$64:O2824)=MAX(P$64:P2824)),MAX(O$64:O2824)+1,""),"")</f>
        <v/>
      </c>
      <c r="P2825" s="91" t="str">
        <f>IFERROR(IF(MOD(MAX(Q$64:Q2825),10*MAX(O$64:O2825))&lt;=2,IF(AND(F2824/INDEX($F$64:$F2825,MATCH(MAX(O$64:O2825),O$64:O2825,0)-1)&lt;(1-$P$2),MAX(O$64:O2825)&gt;MAX(P$64:P2824)),MAX(O$64:O2825),""),IF(AND($F2824/INDEX($F$64:$F2825,MATCH(MAX(Q$64:Q2825),Q$64:Q2825,0)-1)&lt;(1-$P$2),MAX(O$64:O2825)&gt;MAX(P$64:P2824)),MAX(O$64:O2825),"")),"")</f>
        <v/>
      </c>
      <c r="Q2825" s="91" t="str">
        <f>IFERROR(IF(E2825="","",IF(O2825&lt;&gt;"",MAX(O$64:O2825)*10+1,IF(AND($F2824/INDEX($F$64:$F2825,MATCH(MAX(Q$64:Q2824),Q$64:Q2824,0)-1)&gt;(1+$O$2),MAX(O$64:O2825)&gt;MAX(P$64:P2824)),MAX(Q$64:Q2824)+1,""))),"")</f>
        <v/>
      </c>
    </row>
    <row r="2826" spans="1:17" x14ac:dyDescent="0.2">
      <c r="A2826" s="13">
        <f>HLOOKUP($E$2,历史数据!$V$3:$AE$5000,ROW(A2824),)</f>
        <v>1927105</v>
      </c>
      <c r="B2826" s="41">
        <v>40707</v>
      </c>
      <c r="C2826" s="100">
        <f>IFERROR(IF(A2826&lt;&gt;0,MAX($C$4:C2825)+1,""),"")</f>
        <v>2758</v>
      </c>
      <c r="D2826" s="100"/>
      <c r="E2826" s="99">
        <f t="shared" si="256"/>
        <v>40799</v>
      </c>
      <c r="F2826" s="101">
        <f>IFERROR(VLOOKUP(E2826,历史数据!AH:AJ,3,),"")</f>
        <v>19.039735449888699</v>
      </c>
      <c r="G2826" s="101">
        <f t="shared" si="252"/>
        <v>17.841444091492168</v>
      </c>
      <c r="H2826" s="105">
        <f t="shared" si="253"/>
        <v>4.9425610785551743E-3</v>
      </c>
      <c r="I2826" s="101">
        <f>IFERROR(VLOOKUP(E2826,历史数据!AH:AJ,2,),"")</f>
        <v>19.1309593705931</v>
      </c>
      <c r="J2826" s="104">
        <f t="shared" si="254"/>
        <v>23</v>
      </c>
      <c r="K2826" s="104" t="str">
        <f>IFERROR(IF(AND(J2825=$H$2*1,MAX(K$64:K2825)=MAX(L$64:L2825)),MAX(K$64:K2825)+1,""),"")</f>
        <v/>
      </c>
      <c r="L2826" s="104" t="str">
        <f>IFERROR(IF(AND($F2825/INDEX($F$64:$F2826,MATCH(MAX(M$64:M2826),M$64:M2826,0)-1)&lt;(1-$P$2),MAX(K$64:K2826)&gt;MAX(L$64:L2825)),MAX(K$64:K2826),""),"")</f>
        <v/>
      </c>
      <c r="M2826" s="104" t="str">
        <f>IFERROR(IF(E2826="","",IF(K2826&lt;&gt;"",MAX(M$64:M2825)+1,IF(AND($F2825/INDEX($F$64:$F2826,MATCH(MAX(M$64:M2825),M$64:M2825,0)-1)&gt;(1+$O$2),MAX(K$64:K2826)&gt;MAX(L$64:L2825)),MAX(M$64:M2825)+1,""))),"")</f>
        <v/>
      </c>
      <c r="N2826" s="91">
        <f t="shared" si="255"/>
        <v>57</v>
      </c>
      <c r="O2826" s="91" t="str">
        <f>IFERROR(IF(AND(N2825=$H$2*1,MAX(O$64:O2825)=MAX(P$64:P2825)),MAX(O$64:O2825)+1,""),"")</f>
        <v/>
      </c>
      <c r="P2826" s="91" t="str">
        <f>IFERROR(IF(MOD(MAX(Q$64:Q2826),10*MAX(O$64:O2826))&lt;=2,IF(AND(F2825/INDEX($F$64:$F2826,MATCH(MAX(O$64:O2826),O$64:O2826,0)-1)&lt;(1-$P$2),MAX(O$64:O2826)&gt;MAX(P$64:P2825)),MAX(O$64:O2826),""),IF(AND($F2825/INDEX($F$64:$F2826,MATCH(MAX(Q$64:Q2826),Q$64:Q2826,0)-1)&lt;(1-$P$2),MAX(O$64:O2826)&gt;MAX(P$64:P2825)),MAX(O$64:O2826),"")),"")</f>
        <v/>
      </c>
      <c r="Q2826" s="91" t="str">
        <f>IFERROR(IF(E2826="","",IF(O2826&lt;&gt;"",MAX(O$64:O2826)*10+1,IF(AND($F2825/INDEX($F$64:$F2826,MATCH(MAX(Q$64:Q2825),Q$64:Q2825,0)-1)&gt;(1+$O$2),MAX(O$64:O2826)&gt;MAX(P$64:P2825)),MAX(Q$64:Q2825)+1,""))),"")</f>
        <v/>
      </c>
    </row>
    <row r="2827" spans="1:17" x14ac:dyDescent="0.2">
      <c r="A2827" s="13">
        <f>HLOOKUP($E$2,历史数据!$V$3:$AE$5000,ROW(A2825),)</f>
        <v>2152512</v>
      </c>
      <c r="B2827" s="41">
        <v>40708</v>
      </c>
      <c r="C2827" s="100">
        <f>IFERROR(IF(A2827&lt;&gt;0,MAX($C$4:C2826)+1,""),"")</f>
        <v>2759</v>
      </c>
      <c r="D2827" s="100"/>
      <c r="E2827" s="99">
        <f t="shared" si="256"/>
        <v>40800</v>
      </c>
      <c r="F2827" s="101">
        <f>IFERROR(VLOOKUP(E2827,历史数据!AH:AJ,3,),"")</f>
        <v>19.026703461216599</v>
      </c>
      <c r="G2827" s="101">
        <f t="shared" si="252"/>
        <v>17.933971211063838</v>
      </c>
      <c r="H2827" s="105">
        <f t="shared" si="253"/>
        <v>5.1860779372558952E-3</v>
      </c>
      <c r="I2827" s="101">
        <f>IFERROR(VLOOKUP(E2827,历史数据!AH:AJ,2,),"")</f>
        <v>19.339471189346199</v>
      </c>
      <c r="J2827" s="104">
        <f t="shared" si="254"/>
        <v>24</v>
      </c>
      <c r="K2827" s="104" t="str">
        <f>IFERROR(IF(AND(J2826=$H$2*1,MAX(K$64:K2826)=MAX(L$64:L2826)),MAX(K$64:K2826)+1,""),"")</f>
        <v/>
      </c>
      <c r="L2827" s="104" t="str">
        <f>IFERROR(IF(AND($F2826/INDEX($F$64:$F2827,MATCH(MAX(M$64:M2827),M$64:M2827,0)-1)&lt;(1-$P$2),MAX(K$64:K2827)&gt;MAX(L$64:L2826)),MAX(K$64:K2827),""),"")</f>
        <v/>
      </c>
      <c r="M2827" s="104" t="str">
        <f>IFERROR(IF(E2827="","",IF(K2827&lt;&gt;"",MAX(M$64:M2826)+1,IF(AND($F2826/INDEX($F$64:$F2827,MATCH(MAX(M$64:M2826),M$64:M2826,0)-1)&gt;(1+$O$2),MAX(K$64:K2827)&gt;MAX(L$64:L2826)),MAX(M$64:M2826)+1,""))),"")</f>
        <v/>
      </c>
      <c r="N2827" s="91">
        <f t="shared" si="255"/>
        <v>58</v>
      </c>
      <c r="O2827" s="91" t="str">
        <f>IFERROR(IF(AND(N2826=$H$2*1,MAX(O$64:O2826)=MAX(P$64:P2826)),MAX(O$64:O2826)+1,""),"")</f>
        <v/>
      </c>
      <c r="P2827" s="91" t="str">
        <f>IFERROR(IF(MOD(MAX(Q$64:Q2827),10*MAX(O$64:O2827))&lt;=2,IF(AND(F2826/INDEX($F$64:$F2827,MATCH(MAX(O$64:O2827),O$64:O2827,0)-1)&lt;(1-$P$2),MAX(O$64:O2827)&gt;MAX(P$64:P2826)),MAX(O$64:O2827),""),IF(AND($F2826/INDEX($F$64:$F2827,MATCH(MAX(Q$64:Q2827),Q$64:Q2827,0)-1)&lt;(1-$P$2),MAX(O$64:O2827)&gt;MAX(P$64:P2826)),MAX(O$64:O2827),"")),"")</f>
        <v/>
      </c>
      <c r="Q2827" s="91" t="str">
        <f>IFERROR(IF(E2827="","",IF(O2827&lt;&gt;"",MAX(O$64:O2827)*10+1,IF(AND($F2826/INDEX($F$64:$F2827,MATCH(MAX(Q$64:Q2826),Q$64:Q2826,0)-1)&gt;(1+$O$2),MAX(O$64:O2827)&gt;MAX(P$64:P2826)),MAX(Q$64:Q2826)+1,""))),"")</f>
        <v/>
      </c>
    </row>
    <row r="2828" spans="1:17" x14ac:dyDescent="0.2">
      <c r="A2828" s="13">
        <f>HLOOKUP($E$2,历史数据!$V$3:$AE$5000,ROW(A2826),)</f>
        <v>749691</v>
      </c>
      <c r="B2828" s="41">
        <v>40709</v>
      </c>
      <c r="C2828" s="100">
        <f>IFERROR(IF(A2828&lt;&gt;0,MAX($C$4:C2827)+1,""),"")</f>
        <v>2760</v>
      </c>
      <c r="D2828" s="100"/>
      <c r="E2828" s="99">
        <f t="shared" si="256"/>
        <v>40801</v>
      </c>
      <c r="F2828" s="101">
        <f>IFERROR(VLOOKUP(E2828,历史数据!AH:AJ,3,),"")</f>
        <v>19.326439200674098</v>
      </c>
      <c r="G2828" s="101">
        <f t="shared" si="252"/>
        <v>18.028453128936313</v>
      </c>
      <c r="H2828" s="105">
        <f t="shared" si="253"/>
        <v>5.2683210405839453E-3</v>
      </c>
      <c r="I2828" s="101">
        <f>IFERROR(VLOOKUP(E2828,历史数据!AH:AJ,2,),"")</f>
        <v>19.2743112459858</v>
      </c>
      <c r="J2828" s="104">
        <f t="shared" si="254"/>
        <v>25</v>
      </c>
      <c r="K2828" s="104" t="str">
        <f>IFERROR(IF(AND(J2827=$H$2*1,MAX(K$64:K2827)=MAX(L$64:L2827)),MAX(K$64:K2827)+1,""),"")</f>
        <v/>
      </c>
      <c r="L2828" s="104" t="str">
        <f>IFERROR(IF(AND($F2827/INDEX($F$64:$F2828,MATCH(MAX(M$64:M2828),M$64:M2828,0)-1)&lt;(1-$P$2),MAX(K$64:K2828)&gt;MAX(L$64:L2827)),MAX(K$64:K2828),""),"")</f>
        <v/>
      </c>
      <c r="M2828" s="104" t="str">
        <f>IFERROR(IF(E2828="","",IF(K2828&lt;&gt;"",MAX(M$64:M2827)+1,IF(AND($F2827/INDEX($F$64:$F2828,MATCH(MAX(M$64:M2827),M$64:M2827,0)-1)&gt;(1+$O$2),MAX(K$64:K2828)&gt;MAX(L$64:L2827)),MAX(M$64:M2827)+1,""))),"")</f>
        <v/>
      </c>
      <c r="N2828" s="91">
        <f t="shared" si="255"/>
        <v>59</v>
      </c>
      <c r="O2828" s="91" t="str">
        <f>IFERROR(IF(AND(N2827=$H$2*1,MAX(O$64:O2827)=MAX(P$64:P2827)),MAX(O$64:O2827)+1,""),"")</f>
        <v/>
      </c>
      <c r="P2828" s="91" t="str">
        <f>IFERROR(IF(MOD(MAX(Q$64:Q2828),10*MAX(O$64:O2828))&lt;=2,IF(AND(F2827/INDEX($F$64:$F2828,MATCH(MAX(O$64:O2828),O$64:O2828,0)-1)&lt;(1-$P$2),MAX(O$64:O2828)&gt;MAX(P$64:P2827)),MAX(O$64:O2828),""),IF(AND($F2827/INDEX($F$64:$F2828,MATCH(MAX(Q$64:Q2828),Q$64:Q2828,0)-1)&lt;(1-$P$2),MAX(O$64:O2828)&gt;MAX(P$64:P2827)),MAX(O$64:O2828),"")),"")</f>
        <v/>
      </c>
      <c r="Q2828" s="91" t="str">
        <f>IFERROR(IF(E2828="","",IF(O2828&lt;&gt;"",MAX(O$64:O2828)*10+1,IF(AND($F2827/INDEX($F$64:$F2828,MATCH(MAX(Q$64:Q2827),Q$64:Q2827,0)-1)&gt;(1+$O$2),MAX(O$64:O2828)&gt;MAX(P$64:P2827)),MAX(Q$64:Q2827)+1,""))),"")</f>
        <v/>
      </c>
    </row>
    <row r="2829" spans="1:17" x14ac:dyDescent="0.2">
      <c r="A2829" s="13">
        <f>HLOOKUP($E$2,历史数据!$V$3:$AE$5000,ROW(A2827),)</f>
        <v>650240</v>
      </c>
      <c r="B2829" s="41">
        <v>40710</v>
      </c>
      <c r="C2829" s="100">
        <f>IFERROR(IF(A2829&lt;&gt;0,MAX($C$4:C2828)+1,""),"")</f>
        <v>2761</v>
      </c>
      <c r="D2829" s="100"/>
      <c r="E2829" s="99">
        <f t="shared" si="256"/>
        <v>40802</v>
      </c>
      <c r="F2829" s="101">
        <f>IFERROR(VLOOKUP(E2829,历史数据!AH:AJ,3,),"")</f>
        <v>19.456759087394801</v>
      </c>
      <c r="G2829" s="101">
        <f t="shared" si="252"/>
        <v>18.127713442655224</v>
      </c>
      <c r="H2829" s="105">
        <f t="shared" si="253"/>
        <v>5.5057587586144763E-3</v>
      </c>
      <c r="I2829" s="101">
        <f>IFERROR(VLOOKUP(E2829,历史数据!AH:AJ,2,),"")</f>
        <v>19.495855053410999</v>
      </c>
      <c r="J2829" s="104">
        <f t="shared" si="254"/>
        <v>26</v>
      </c>
      <c r="K2829" s="104" t="str">
        <f>IFERROR(IF(AND(J2828=$H$2*1,MAX(K$64:K2828)=MAX(L$64:L2828)),MAX(K$64:K2828)+1,""),"")</f>
        <v/>
      </c>
      <c r="L2829" s="104" t="str">
        <f>IFERROR(IF(AND($F2828/INDEX($F$64:$F2829,MATCH(MAX(M$64:M2829),M$64:M2829,0)-1)&lt;(1-$P$2),MAX(K$64:K2829)&gt;MAX(L$64:L2828)),MAX(K$64:K2829),""),"")</f>
        <v/>
      </c>
      <c r="M2829" s="104" t="str">
        <f>IFERROR(IF(E2829="","",IF(K2829&lt;&gt;"",MAX(M$64:M2828)+1,IF(AND($F2828/INDEX($F$64:$F2829,MATCH(MAX(M$64:M2828),M$64:M2828,0)-1)&gt;(1+$O$2),MAX(K$64:K2829)&gt;MAX(L$64:L2828)),MAX(M$64:M2828)+1,""))),"")</f>
        <v/>
      </c>
      <c r="N2829" s="91">
        <f t="shared" si="255"/>
        <v>60</v>
      </c>
      <c r="O2829" s="91" t="str">
        <f>IFERROR(IF(AND(N2828=$H$2*1,MAX(O$64:O2828)=MAX(P$64:P2828)),MAX(O$64:O2828)+1,""),"")</f>
        <v/>
      </c>
      <c r="P2829" s="91" t="str">
        <f>IFERROR(IF(MOD(MAX(Q$64:Q2829),10*MAX(O$64:O2829))&lt;=2,IF(AND(F2828/INDEX($F$64:$F2829,MATCH(MAX(O$64:O2829),O$64:O2829,0)-1)&lt;(1-$P$2),MAX(O$64:O2829)&gt;MAX(P$64:P2828)),MAX(O$64:O2829),""),IF(AND($F2828/INDEX($F$64:$F2829,MATCH(MAX(Q$64:Q2829),Q$64:Q2829,0)-1)&lt;(1-$P$2),MAX(O$64:O2829)&gt;MAX(P$64:P2828)),MAX(O$64:O2829),"")),"")</f>
        <v/>
      </c>
      <c r="Q2829" s="91" t="str">
        <f>IFERROR(IF(E2829="","",IF(O2829&lt;&gt;"",MAX(O$64:O2829)*10+1,IF(AND($F2828/INDEX($F$64:$F2829,MATCH(MAX(Q$64:Q2828),Q$64:Q2828,0)-1)&gt;(1+$O$2),MAX(O$64:O2829)&gt;MAX(P$64:P2828)),MAX(Q$64:Q2828)+1,""))),"")</f>
        <v/>
      </c>
    </row>
    <row r="2830" spans="1:17" x14ac:dyDescent="0.2">
      <c r="A2830" s="13">
        <f>HLOOKUP($E$2,历史数据!$V$3:$AE$5000,ROW(A2828),)</f>
        <v>694965</v>
      </c>
      <c r="B2830" s="41">
        <v>40711</v>
      </c>
      <c r="C2830" s="100">
        <f>IFERROR(IF(A2830&lt;&gt;0,MAX($C$4:C2829)+1,""),"")</f>
        <v>2762</v>
      </c>
      <c r="D2830" s="100"/>
      <c r="E2830" s="99">
        <f t="shared" si="256"/>
        <v>40805</v>
      </c>
      <c r="F2830" s="101">
        <f>IFERROR(VLOOKUP(E2830,历史数据!AH:AJ,3,),"")</f>
        <v>19.300375223330001</v>
      </c>
      <c r="G2830" s="101">
        <f t="shared" si="252"/>
        <v>18.219588962793292</v>
      </c>
      <c r="H2830" s="105">
        <f t="shared" si="253"/>
        <v>5.0682354632702875E-3</v>
      </c>
      <c r="I2830" s="101">
        <f>IFERROR(VLOOKUP(E2830,历史数据!AH:AJ,2,),"")</f>
        <v>19.391599144034402</v>
      </c>
      <c r="J2830" s="104">
        <f t="shared" si="254"/>
        <v>27</v>
      </c>
      <c r="K2830" s="104" t="str">
        <f>IFERROR(IF(AND(J2829=$H$2*1,MAX(K$64:K2829)=MAX(L$64:L2829)),MAX(K$64:K2829)+1,""),"")</f>
        <v/>
      </c>
      <c r="L2830" s="104" t="str">
        <f>IFERROR(IF(AND($F2829/INDEX($F$64:$F2830,MATCH(MAX(M$64:M2830),M$64:M2830,0)-1)&lt;(1-$P$2),MAX(K$64:K2830)&gt;MAX(L$64:L2829)),MAX(K$64:K2830),""),"")</f>
        <v/>
      </c>
      <c r="M2830" s="104" t="str">
        <f>IFERROR(IF(E2830="","",IF(K2830&lt;&gt;"",MAX(M$64:M2829)+1,IF(AND($F2829/INDEX($F$64:$F2830,MATCH(MAX(M$64:M2829),M$64:M2829,0)-1)&gt;(1+$O$2),MAX(K$64:K2830)&gt;MAX(L$64:L2829)),MAX(M$64:M2829)+1,""))),"")</f>
        <v/>
      </c>
      <c r="N2830" s="91">
        <f t="shared" si="255"/>
        <v>61</v>
      </c>
      <c r="O2830" s="91" t="str">
        <f>IFERROR(IF(AND(N2829=$H$2*1,MAX(O$64:O2829)=MAX(P$64:P2829)),MAX(O$64:O2829)+1,""),"")</f>
        <v/>
      </c>
      <c r="P2830" s="91" t="str">
        <f>IFERROR(IF(MOD(MAX(Q$64:Q2830),10*MAX(O$64:O2830))&lt;=2,IF(AND(F2829/INDEX($F$64:$F2830,MATCH(MAX(O$64:O2830),O$64:O2830,0)-1)&lt;(1-$P$2),MAX(O$64:O2830)&gt;MAX(P$64:P2829)),MAX(O$64:O2830),""),IF(AND($F2829/INDEX($F$64:$F2830,MATCH(MAX(Q$64:Q2830),Q$64:Q2830,0)-1)&lt;(1-$P$2),MAX(O$64:O2830)&gt;MAX(P$64:P2829)),MAX(O$64:O2830),"")),"")</f>
        <v/>
      </c>
      <c r="Q2830" s="91" t="str">
        <f>IFERROR(IF(E2830="","",IF(O2830&lt;&gt;"",MAX(O$64:O2830)*10+1,IF(AND($F2829/INDEX($F$64:$F2830,MATCH(MAX(Q$64:Q2829),Q$64:Q2829,0)-1)&gt;(1+$O$2),MAX(O$64:O2830)&gt;MAX(P$64:P2829)),MAX(Q$64:Q2829)+1,""))),"")</f>
        <v/>
      </c>
    </row>
    <row r="2831" spans="1:17" x14ac:dyDescent="0.2">
      <c r="A2831" s="13">
        <f>HLOOKUP($E$2,历史数据!$V$3:$AE$5000,ROW(A2829),)</f>
        <v>573771</v>
      </c>
      <c r="B2831" s="41">
        <v>40714</v>
      </c>
      <c r="C2831" s="100">
        <f>IFERROR(IF(A2831&lt;&gt;0,MAX($C$4:C2830)+1,""),"")</f>
        <v>2763</v>
      </c>
      <c r="D2831" s="100"/>
      <c r="E2831" s="99">
        <f t="shared" si="256"/>
        <v>40806</v>
      </c>
      <c r="F2831" s="101">
        <f>IFERROR(VLOOKUP(E2831,历史数据!AH:AJ,3,),"")</f>
        <v>19.313407212002002</v>
      </c>
      <c r="G2831" s="101">
        <f t="shared" si="252"/>
        <v>18.308640885385742</v>
      </c>
      <c r="H2831" s="105">
        <f t="shared" si="253"/>
        <v>4.8877020647559721E-3</v>
      </c>
      <c r="I2831" s="101">
        <f>IFERROR(VLOOKUP(E2831,历史数据!AH:AJ,2,),"")</f>
        <v>19.300375223330001</v>
      </c>
      <c r="J2831" s="104">
        <f t="shared" si="254"/>
        <v>28</v>
      </c>
      <c r="K2831" s="104" t="str">
        <f>IFERROR(IF(AND(J2830=$H$2*1,MAX(K$64:K2830)=MAX(L$64:L2830)),MAX(K$64:K2830)+1,""),"")</f>
        <v/>
      </c>
      <c r="L2831" s="104" t="str">
        <f>IFERROR(IF(AND($F2830/INDEX($F$64:$F2831,MATCH(MAX(M$64:M2831),M$64:M2831,0)-1)&lt;(1-$P$2),MAX(K$64:K2831)&gt;MAX(L$64:L2830)),MAX(K$64:K2831),""),"")</f>
        <v/>
      </c>
      <c r="M2831" s="104" t="str">
        <f>IFERROR(IF(E2831="","",IF(K2831&lt;&gt;"",MAX(M$64:M2830)+1,IF(AND($F2830/INDEX($F$64:$F2831,MATCH(MAX(M$64:M2830),M$64:M2830,0)-1)&gt;(1+$O$2),MAX(K$64:K2831)&gt;MAX(L$64:L2830)),MAX(M$64:M2830)+1,""))),"")</f>
        <v/>
      </c>
      <c r="N2831" s="91">
        <f t="shared" si="255"/>
        <v>62</v>
      </c>
      <c r="O2831" s="91" t="str">
        <f>IFERROR(IF(AND(N2830=$H$2*1,MAX(O$64:O2830)=MAX(P$64:P2830)),MAX(O$64:O2830)+1,""),"")</f>
        <v/>
      </c>
      <c r="P2831" s="91" t="str">
        <f>IFERROR(IF(MOD(MAX(Q$64:Q2831),10*MAX(O$64:O2831))&lt;=2,IF(AND(F2830/INDEX($F$64:$F2831,MATCH(MAX(O$64:O2831),O$64:O2831,0)-1)&lt;(1-$P$2),MAX(O$64:O2831)&gt;MAX(P$64:P2830)),MAX(O$64:O2831),""),IF(AND($F2830/INDEX($F$64:$F2831,MATCH(MAX(Q$64:Q2831),Q$64:Q2831,0)-1)&lt;(1-$P$2),MAX(O$64:O2831)&gt;MAX(P$64:P2830)),MAX(O$64:O2831),"")),"")</f>
        <v/>
      </c>
      <c r="Q2831" s="91" t="str">
        <f>IFERROR(IF(E2831="","",IF(O2831&lt;&gt;"",MAX(O$64:O2831)*10+1,IF(AND($F2830/INDEX($F$64:$F2831,MATCH(MAX(Q$64:Q2830),Q$64:Q2830,0)-1)&gt;(1+$O$2),MAX(O$64:O2831)&gt;MAX(P$64:P2830)),MAX(Q$64:Q2830)+1,""))),"")</f>
        <v/>
      </c>
    </row>
    <row r="2832" spans="1:17" x14ac:dyDescent="0.2">
      <c r="A2832" s="13">
        <f>HLOOKUP($E$2,历史数据!$V$3:$AE$5000,ROW(A2830),)</f>
        <v>497863</v>
      </c>
      <c r="B2832" s="41">
        <v>40715</v>
      </c>
      <c r="C2832" s="100">
        <f>IFERROR(IF(A2832&lt;&gt;0,MAX($C$4:C2831)+1,""),"")</f>
        <v>2764</v>
      </c>
      <c r="D2832" s="100"/>
      <c r="E2832" s="99">
        <f t="shared" si="256"/>
        <v>40807</v>
      </c>
      <c r="F2832" s="101">
        <f>IFERROR(VLOOKUP(E2832,历史数据!AH:AJ,3,),"")</f>
        <v>19.326439200674098</v>
      </c>
      <c r="G2832" s="101">
        <f t="shared" si="252"/>
        <v>18.391828413075764</v>
      </c>
      <c r="H2832" s="105">
        <f t="shared" si="253"/>
        <v>4.5436211355494027E-3</v>
      </c>
      <c r="I2832" s="101">
        <f>IFERROR(VLOOKUP(E2832,历史数据!AH:AJ,2,),"")</f>
        <v>19.300375223330001</v>
      </c>
      <c r="J2832" s="104">
        <f t="shared" si="254"/>
        <v>29</v>
      </c>
      <c r="K2832" s="104" t="str">
        <f>IFERROR(IF(AND(J2831=$H$2*1,MAX(K$64:K2831)=MAX(L$64:L2831)),MAX(K$64:K2831)+1,""),"")</f>
        <v/>
      </c>
      <c r="L2832" s="104" t="str">
        <f>IFERROR(IF(AND($F2831/INDEX($F$64:$F2832,MATCH(MAX(M$64:M2832),M$64:M2832,0)-1)&lt;(1-$P$2),MAX(K$64:K2832)&gt;MAX(L$64:L2831)),MAX(K$64:K2832),""),"")</f>
        <v/>
      </c>
      <c r="M2832" s="104" t="str">
        <f>IFERROR(IF(E2832="","",IF(K2832&lt;&gt;"",MAX(M$64:M2831)+1,IF(AND($F2831/INDEX($F$64:$F2832,MATCH(MAX(M$64:M2831),M$64:M2831,0)-1)&gt;(1+$O$2),MAX(K$64:K2832)&gt;MAX(L$64:L2831)),MAX(M$64:M2831)+1,""))),"")</f>
        <v/>
      </c>
      <c r="N2832" s="91">
        <f t="shared" si="255"/>
        <v>63</v>
      </c>
      <c r="O2832" s="91" t="str">
        <f>IFERROR(IF(AND(N2831=$H$2*1,MAX(O$64:O2831)=MAX(P$64:P2831)),MAX(O$64:O2831)+1,""),"")</f>
        <v/>
      </c>
      <c r="P2832" s="91" t="str">
        <f>IFERROR(IF(MOD(MAX(Q$64:Q2832),10*MAX(O$64:O2832))&lt;=2,IF(AND(F2831/INDEX($F$64:$F2832,MATCH(MAX(O$64:O2832),O$64:O2832,0)-1)&lt;(1-$P$2),MAX(O$64:O2832)&gt;MAX(P$64:P2831)),MAX(O$64:O2832),""),IF(AND($F2831/INDEX($F$64:$F2832,MATCH(MAX(Q$64:Q2832),Q$64:Q2832,0)-1)&lt;(1-$P$2),MAX(O$64:O2832)&gt;MAX(P$64:P2831)),MAX(O$64:O2832),"")),"")</f>
        <v/>
      </c>
      <c r="Q2832" s="91" t="str">
        <f>IFERROR(IF(E2832="","",IF(O2832&lt;&gt;"",MAX(O$64:O2832)*10+1,IF(AND($F2831/INDEX($F$64:$F2832,MATCH(MAX(Q$64:Q2831),Q$64:Q2831,0)-1)&gt;(1+$O$2),MAX(O$64:O2832)&gt;MAX(P$64:P2831)),MAX(Q$64:Q2831)+1,""))),"")</f>
        <v/>
      </c>
    </row>
    <row r="2833" spans="1:17" x14ac:dyDescent="0.2">
      <c r="A2833" s="13">
        <f>HLOOKUP($E$2,历史数据!$V$3:$AE$5000,ROW(A2831),)</f>
        <v>287400</v>
      </c>
      <c r="B2833" s="41">
        <v>40716</v>
      </c>
      <c r="C2833" s="100">
        <f>IFERROR(IF(A2833&lt;&gt;0,MAX($C$4:C2832)+1,""),"")</f>
        <v>2765</v>
      </c>
      <c r="D2833" s="100"/>
      <c r="E2833" s="99">
        <f t="shared" si="256"/>
        <v>40808</v>
      </c>
      <c r="F2833" s="101">
        <f>IFERROR(VLOOKUP(E2833,历史数据!AH:AJ,3,),"")</f>
        <v>20.290806362407</v>
      </c>
      <c r="G2833" s="101">
        <f t="shared" si="252"/>
        <v>18.492826325284277</v>
      </c>
      <c r="H2833" s="105">
        <f t="shared" si="253"/>
        <v>5.4914557672094411E-3</v>
      </c>
      <c r="I2833" s="101">
        <f>IFERROR(VLOOKUP(E2833,历史数据!AH:AJ,2,),"")</f>
        <v>19.326439200674098</v>
      </c>
      <c r="J2833" s="104">
        <f t="shared" si="254"/>
        <v>30</v>
      </c>
      <c r="K2833" s="104" t="str">
        <f>IFERROR(IF(AND(J2832=$H$2*1,MAX(K$64:K2832)=MAX(L$64:L2832)),MAX(K$64:K2832)+1,""),"")</f>
        <v/>
      </c>
      <c r="L2833" s="104" t="str">
        <f>IFERROR(IF(AND($F2832/INDEX($F$64:$F2833,MATCH(MAX(M$64:M2833),M$64:M2833,0)-1)&lt;(1-$P$2),MAX(K$64:K2833)&gt;MAX(L$64:L2832)),MAX(K$64:K2833),""),"")</f>
        <v/>
      </c>
      <c r="M2833" s="104" t="str">
        <f>IFERROR(IF(E2833="","",IF(K2833&lt;&gt;"",MAX(M$64:M2832)+1,IF(AND($F2832/INDEX($F$64:$F2833,MATCH(MAX(M$64:M2832),M$64:M2832,0)-1)&gt;(1+$O$2),MAX(K$64:K2833)&gt;MAX(L$64:L2832)),MAX(M$64:M2832)+1,""))),"")</f>
        <v/>
      </c>
      <c r="N2833" s="91">
        <f t="shared" si="255"/>
        <v>64</v>
      </c>
      <c r="O2833" s="91" t="str">
        <f>IFERROR(IF(AND(N2832=$H$2*1,MAX(O$64:O2832)=MAX(P$64:P2832)),MAX(O$64:O2832)+1,""),"")</f>
        <v/>
      </c>
      <c r="P2833" s="91" t="str">
        <f>IFERROR(IF(MOD(MAX(Q$64:Q2833),10*MAX(O$64:O2833))&lt;=2,IF(AND(F2832/INDEX($F$64:$F2833,MATCH(MAX(O$64:O2833),O$64:O2833,0)-1)&lt;(1-$P$2),MAX(O$64:O2833)&gt;MAX(P$64:P2832)),MAX(O$64:O2833),""),IF(AND($F2832/INDEX($F$64:$F2833,MATCH(MAX(Q$64:Q2833),Q$64:Q2833,0)-1)&lt;(1-$P$2),MAX(O$64:O2833)&gt;MAX(P$64:P2832)),MAX(O$64:O2833),"")),"")</f>
        <v/>
      </c>
      <c r="Q2833" s="91" t="str">
        <f>IFERROR(IF(E2833="","",IF(O2833&lt;&gt;"",MAX(O$64:O2833)*10+1,IF(AND($F2832/INDEX($F$64:$F2833,MATCH(MAX(Q$64:Q2832),Q$64:Q2832,0)-1)&gt;(1+$O$2),MAX(O$64:O2833)&gt;MAX(P$64:P2832)),MAX(Q$64:Q2832)+1,""))),"")</f>
        <v/>
      </c>
    </row>
    <row r="2834" spans="1:17" x14ac:dyDescent="0.2">
      <c r="A2834" s="13">
        <f>HLOOKUP($E$2,历史数据!$V$3:$AE$5000,ROW(A2832),)</f>
        <v>407200</v>
      </c>
      <c r="B2834" s="41">
        <v>40717</v>
      </c>
      <c r="C2834" s="100">
        <f>IFERROR(IF(A2834&lt;&gt;0,MAX($C$4:C2833)+1,""),"")</f>
        <v>2766</v>
      </c>
      <c r="D2834" s="100"/>
      <c r="E2834" s="99">
        <f t="shared" si="256"/>
        <v>40809</v>
      </c>
      <c r="F2834" s="101">
        <f>IFERROR(VLOOKUP(E2834,历史数据!AH:AJ,3,),"")</f>
        <v>19.2873432346579</v>
      </c>
      <c r="G2834" s="101">
        <f t="shared" si="252"/>
        <v>18.576882652219108</v>
      </c>
      <c r="H2834" s="105">
        <f t="shared" si="253"/>
        <v>4.5453477719576973E-3</v>
      </c>
      <c r="I2834" s="101">
        <f>IFERROR(VLOOKUP(E2834,历史数据!AH:AJ,2,),"")</f>
        <v>19.808622781540599</v>
      </c>
      <c r="J2834" s="104">
        <f t="shared" si="254"/>
        <v>31</v>
      </c>
      <c r="K2834" s="104" t="str">
        <f>IFERROR(IF(AND(J2833=$H$2*1,MAX(K$64:K2833)=MAX(L$64:L2833)),MAX(K$64:K2833)+1,""),"")</f>
        <v/>
      </c>
      <c r="L2834" s="104" t="str">
        <f>IFERROR(IF(AND($F2833/INDEX($F$64:$F2834,MATCH(MAX(M$64:M2834),M$64:M2834,0)-1)&lt;(1-$P$2),MAX(K$64:K2834)&gt;MAX(L$64:L2833)),MAX(K$64:K2834),""),"")</f>
        <v/>
      </c>
      <c r="M2834" s="104" t="str">
        <f>IFERROR(IF(E2834="","",IF(K2834&lt;&gt;"",MAX(M$64:M2833)+1,IF(AND($F2833/INDEX($F$64:$F2834,MATCH(MAX(M$64:M2833),M$64:M2833,0)-1)&gt;(1+$O$2),MAX(K$64:K2834)&gt;MAX(L$64:L2833)),MAX(M$64:M2833)+1,""))),"")</f>
        <v/>
      </c>
      <c r="N2834" s="91">
        <f t="shared" si="255"/>
        <v>65</v>
      </c>
      <c r="O2834" s="91" t="str">
        <f>IFERROR(IF(AND(N2833=$H$2*1,MAX(O$64:O2833)=MAX(P$64:P2833)),MAX(O$64:O2833)+1,""),"")</f>
        <v/>
      </c>
      <c r="P2834" s="91" t="str">
        <f>IFERROR(IF(MOD(MAX(Q$64:Q2834),10*MAX(O$64:O2834))&lt;=2,IF(AND(F2833/INDEX($F$64:$F2834,MATCH(MAX(O$64:O2834),O$64:O2834,0)-1)&lt;(1-$P$2),MAX(O$64:O2834)&gt;MAX(P$64:P2833)),MAX(O$64:O2834),""),IF(AND($F2833/INDEX($F$64:$F2834,MATCH(MAX(Q$64:Q2834),Q$64:Q2834,0)-1)&lt;(1-$P$2),MAX(O$64:O2834)&gt;MAX(P$64:P2833)),MAX(O$64:O2834),"")),"")</f>
        <v/>
      </c>
      <c r="Q2834" s="91" t="str">
        <f>IFERROR(IF(E2834="","",IF(O2834&lt;&gt;"",MAX(O$64:O2834)*10+1,IF(AND($F2833/INDEX($F$64:$F2834,MATCH(MAX(Q$64:Q2833),Q$64:Q2833,0)-1)&gt;(1+$O$2),MAX(O$64:O2834)&gt;MAX(P$64:P2833)),MAX(Q$64:Q2833)+1,""))),"")</f>
        <v/>
      </c>
    </row>
    <row r="2835" spans="1:17" x14ac:dyDescent="0.2">
      <c r="A2835" s="13">
        <f>HLOOKUP($E$2,历史数据!$V$3:$AE$5000,ROW(A2833),)</f>
        <v>846800</v>
      </c>
      <c r="B2835" s="41">
        <v>40718</v>
      </c>
      <c r="C2835" s="100">
        <f>IFERROR(IF(A2835&lt;&gt;0,MAX($C$4:C2834)+1,""),"")</f>
        <v>2767</v>
      </c>
      <c r="D2835" s="100"/>
      <c r="E2835" s="99">
        <f t="shared" si="256"/>
        <v>40812</v>
      </c>
      <c r="F2835" s="101">
        <f>IFERROR(VLOOKUP(E2835,历史数据!AH:AJ,3,),"")</f>
        <v>18.3620720389412</v>
      </c>
      <c r="G2835" s="101">
        <f t="shared" si="252"/>
        <v>18.644214593691451</v>
      </c>
      <c r="H2835" s="105">
        <f t="shared" si="253"/>
        <v>3.6245016310259004E-3</v>
      </c>
      <c r="I2835" s="101">
        <f>IFERROR(VLOOKUP(E2835,历史数据!AH:AJ,2,),"")</f>
        <v>19.078831415904901</v>
      </c>
      <c r="J2835" s="104">
        <f t="shared" si="254"/>
        <v>0</v>
      </c>
      <c r="K2835" s="104" t="str">
        <f>IFERROR(IF(AND(J2834=$H$2*1,MAX(K$64:K2834)=MAX(L$64:L2834)),MAX(K$64:K2834)+1,""),"")</f>
        <v/>
      </c>
      <c r="L2835" s="104" t="str">
        <f>IFERROR(IF(AND($F2834/INDEX($F$64:$F2835,MATCH(MAX(M$64:M2835),M$64:M2835,0)-1)&lt;(1-$P$2),MAX(K$64:K2835)&gt;MAX(L$64:L2834)),MAX(K$64:K2835),""),"")</f>
        <v/>
      </c>
      <c r="M2835" s="104" t="str">
        <f>IFERROR(IF(E2835="","",IF(K2835&lt;&gt;"",MAX(M$64:M2834)+1,IF(AND($F2834/INDEX($F$64:$F2835,MATCH(MAX(M$64:M2834),M$64:M2834,0)-1)&gt;(1+$O$2),MAX(K$64:K2835)&gt;MAX(L$64:L2834)),MAX(M$64:M2834)+1,""))),"")</f>
        <v/>
      </c>
      <c r="N2835" s="91">
        <f t="shared" si="255"/>
        <v>0</v>
      </c>
      <c r="O2835" s="91" t="str">
        <f>IFERROR(IF(AND(N2834=$H$2*1,MAX(O$64:O2834)=MAX(P$64:P2834)),MAX(O$64:O2834)+1,""),"")</f>
        <v/>
      </c>
      <c r="P2835" s="91" t="str">
        <f>IFERROR(IF(MOD(MAX(Q$64:Q2835),10*MAX(O$64:O2835))&lt;=2,IF(AND(F2834/INDEX($F$64:$F2835,MATCH(MAX(O$64:O2835),O$64:O2835,0)-1)&lt;(1-$P$2),MAX(O$64:O2835)&gt;MAX(P$64:P2834)),MAX(O$64:O2835),""),IF(AND($F2834/INDEX($F$64:$F2835,MATCH(MAX(Q$64:Q2835),Q$64:Q2835,0)-1)&lt;(1-$P$2),MAX(O$64:O2835)&gt;MAX(P$64:P2834)),MAX(O$64:O2835),"")),"")</f>
        <v/>
      </c>
      <c r="Q2835" s="91" t="str">
        <f>IFERROR(IF(E2835="","",IF(O2835&lt;&gt;"",MAX(O$64:O2835)*10+1,IF(AND($F2834/INDEX($F$64:$F2835,MATCH(MAX(Q$64:Q2834),Q$64:Q2834,0)-1)&gt;(1+$O$2),MAX(O$64:O2835)&gt;MAX(P$64:P2834)),MAX(Q$64:Q2834)+1,""))),"")</f>
        <v/>
      </c>
    </row>
    <row r="2836" spans="1:17" x14ac:dyDescent="0.2">
      <c r="A2836" s="13">
        <f>HLOOKUP($E$2,历史数据!$V$3:$AE$5000,ROW(A2834),)</f>
        <v>1371668</v>
      </c>
      <c r="B2836" s="41">
        <v>40721</v>
      </c>
      <c r="C2836" s="100">
        <f>IFERROR(IF(A2836&lt;&gt;0,MAX($C$4:C2835)+1,""),"")</f>
        <v>2768</v>
      </c>
      <c r="D2836" s="100"/>
      <c r="E2836" s="99">
        <f t="shared" si="256"/>
        <v>40813</v>
      </c>
      <c r="F2836" s="101">
        <f>IFERROR(VLOOKUP(E2836,历史数据!AH:AJ,3,),"")</f>
        <v>18.388136016285301</v>
      </c>
      <c r="G2836" s="101">
        <f t="shared" si="252"/>
        <v>18.708288537995774</v>
      </c>
      <c r="H2836" s="105">
        <f t="shared" si="253"/>
        <v>3.4366663171749856E-3</v>
      </c>
      <c r="I2836" s="101">
        <f>IFERROR(VLOOKUP(E2836,历史数据!AH:AJ,2,),"")</f>
        <v>18.309944084253001</v>
      </c>
      <c r="J2836" s="104">
        <f t="shared" si="254"/>
        <v>0</v>
      </c>
      <c r="K2836" s="104" t="str">
        <f>IFERROR(IF(AND(J2835=$H$2*1,MAX(K$64:K2835)=MAX(L$64:L2835)),MAX(K$64:K2835)+1,""),"")</f>
        <v/>
      </c>
      <c r="L2836" s="104" t="str">
        <f>IFERROR(IF(AND($F2835/INDEX($F$64:$F2836,MATCH(MAX(M$64:M2836),M$64:M2836,0)-1)&lt;(1-$P$2),MAX(K$64:K2836)&gt;MAX(L$64:L2835)),MAX(K$64:K2836),""),"")</f>
        <v/>
      </c>
      <c r="M2836" s="104" t="str">
        <f>IFERROR(IF(E2836="","",IF(K2836&lt;&gt;"",MAX(M$64:M2835)+1,IF(AND($F2835/INDEX($F$64:$F2836,MATCH(MAX(M$64:M2835),M$64:M2835,0)-1)&gt;(1+$O$2),MAX(K$64:K2836)&gt;MAX(L$64:L2835)),MAX(M$64:M2835)+1,""))),"")</f>
        <v/>
      </c>
      <c r="N2836" s="91">
        <f t="shared" si="255"/>
        <v>0</v>
      </c>
      <c r="O2836" s="91" t="str">
        <f>IFERROR(IF(AND(N2835=$H$2*1,MAX(O$64:O2835)=MAX(P$64:P2835)),MAX(O$64:O2835)+1,""),"")</f>
        <v/>
      </c>
      <c r="P2836" s="91" t="str">
        <f>IFERROR(IF(MOD(MAX(Q$64:Q2836),10*MAX(O$64:O2836))&lt;=2,IF(AND(F2835/INDEX($F$64:$F2836,MATCH(MAX(O$64:O2836),O$64:O2836,0)-1)&lt;(1-$P$2),MAX(O$64:O2836)&gt;MAX(P$64:P2835)),MAX(O$64:O2836),""),IF(AND($F2835/INDEX($F$64:$F2836,MATCH(MAX(Q$64:Q2836),Q$64:Q2836,0)-1)&lt;(1-$P$2),MAX(O$64:O2836)&gt;MAX(P$64:P2835)),MAX(O$64:O2836),"")),"")</f>
        <v/>
      </c>
      <c r="Q2836" s="91" t="str">
        <f>IFERROR(IF(E2836="","",IF(O2836&lt;&gt;"",MAX(O$64:O2836)*10+1,IF(AND($F2835/INDEX($F$64:$F2836,MATCH(MAX(Q$64:Q2835),Q$64:Q2835,0)-1)&gt;(1+$O$2),MAX(O$64:O2836)&gt;MAX(P$64:P2835)),MAX(Q$64:Q2835)+1,""))),"")</f>
        <v/>
      </c>
    </row>
    <row r="2837" spans="1:17" x14ac:dyDescent="0.2">
      <c r="A2837" s="13">
        <f>HLOOKUP($E$2,历史数据!$V$3:$AE$5000,ROW(A2835),)</f>
        <v>705403</v>
      </c>
      <c r="B2837" s="41">
        <v>40722</v>
      </c>
      <c r="C2837" s="100">
        <f>IFERROR(IF(A2837&lt;&gt;0,MAX($C$4:C2836)+1,""),"")</f>
        <v>2769</v>
      </c>
      <c r="D2837" s="100"/>
      <c r="E2837" s="99">
        <f t="shared" si="256"/>
        <v>40814</v>
      </c>
      <c r="F2837" s="101">
        <f>IFERROR(VLOOKUP(E2837,历史数据!AH:AJ,3,),"")</f>
        <v>17.7626005600262</v>
      </c>
      <c r="G2837" s="101">
        <f t="shared" si="252"/>
        <v>18.761719691551246</v>
      </c>
      <c r="H2837" s="105">
        <f t="shared" si="253"/>
        <v>2.8560150463232681E-3</v>
      </c>
      <c r="I2837" s="101">
        <f>IFERROR(VLOOKUP(E2837,历史数据!AH:AJ,2,),"")</f>
        <v>18.713935733086998</v>
      </c>
      <c r="J2837" s="104">
        <f t="shared" si="254"/>
        <v>0</v>
      </c>
      <c r="K2837" s="104" t="str">
        <f>IFERROR(IF(AND(J2836=$H$2*1,MAX(K$64:K2836)=MAX(L$64:L2836)),MAX(K$64:K2836)+1,""),"")</f>
        <v/>
      </c>
      <c r="L2837" s="104" t="str">
        <f>IFERROR(IF(AND($F2836/INDEX($F$64:$F2837,MATCH(MAX(M$64:M2837),M$64:M2837,0)-1)&lt;(1-$P$2),MAX(K$64:K2837)&gt;MAX(L$64:L2836)),MAX(K$64:K2837),""),"")</f>
        <v/>
      </c>
      <c r="M2837" s="104" t="str">
        <f>IFERROR(IF(E2837="","",IF(K2837&lt;&gt;"",MAX(M$64:M2836)+1,IF(AND($F2836/INDEX($F$64:$F2837,MATCH(MAX(M$64:M2836),M$64:M2836,0)-1)&gt;(1+$O$2),MAX(K$64:K2837)&gt;MAX(L$64:L2836)),MAX(M$64:M2836)+1,""))),"")</f>
        <v/>
      </c>
      <c r="N2837" s="91">
        <f t="shared" si="255"/>
        <v>0</v>
      </c>
      <c r="O2837" s="91" t="str">
        <f>IFERROR(IF(AND(N2836=$H$2*1,MAX(O$64:O2836)=MAX(P$64:P2836)),MAX(O$64:O2836)+1,""),"")</f>
        <v/>
      </c>
      <c r="P2837" s="91" t="str">
        <f>IFERROR(IF(MOD(MAX(Q$64:Q2837),10*MAX(O$64:O2837))&lt;=2,IF(AND(F2836/INDEX($F$64:$F2837,MATCH(MAX(O$64:O2837),O$64:O2837,0)-1)&lt;(1-$P$2),MAX(O$64:O2837)&gt;MAX(P$64:P2836)),MAX(O$64:O2837),""),IF(AND($F2836/INDEX($F$64:$F2837,MATCH(MAX(Q$64:Q2837),Q$64:Q2837,0)-1)&lt;(1-$P$2),MAX(O$64:O2837)&gt;MAX(P$64:P2836)),MAX(O$64:O2837),"")),"")</f>
        <v/>
      </c>
      <c r="Q2837" s="91" t="str">
        <f>IFERROR(IF(E2837="","",IF(O2837&lt;&gt;"",MAX(O$64:O2837)*10+1,IF(AND($F2836/INDEX($F$64:$F2837,MATCH(MAX(Q$64:Q2836),Q$64:Q2836,0)-1)&gt;(1+$O$2),MAX(O$64:O2837)&gt;MAX(P$64:P2836)),MAX(Q$64:Q2836)+1,""))),"")</f>
        <v/>
      </c>
    </row>
    <row r="2838" spans="1:17" x14ac:dyDescent="0.2">
      <c r="A2838" s="13">
        <f>HLOOKUP($E$2,历史数据!$V$3:$AE$5000,ROW(A2836),)</f>
        <v>1005024</v>
      </c>
      <c r="B2838" s="41">
        <v>40723</v>
      </c>
      <c r="C2838" s="100">
        <f>IFERROR(IF(A2838&lt;&gt;0,MAX($C$4:C2837)+1,""),"")</f>
        <v>2770</v>
      </c>
      <c r="D2838" s="100"/>
      <c r="E2838" s="99">
        <f t="shared" si="256"/>
        <v>40815</v>
      </c>
      <c r="F2838" s="101">
        <f>IFERROR(VLOOKUP(E2838,历史数据!AH:AJ,3,),"")</f>
        <v>16.876425330325699</v>
      </c>
      <c r="G2838" s="101">
        <f t="shared" si="252"/>
        <v>18.795385662287416</v>
      </c>
      <c r="H2838" s="105">
        <f t="shared" si="253"/>
        <v>1.7943968511229258E-3</v>
      </c>
      <c r="I2838" s="101">
        <f>IFERROR(VLOOKUP(E2838,历史数据!AH:AJ,2,),"")</f>
        <v>17.7626005600262</v>
      </c>
      <c r="J2838" s="104">
        <f t="shared" si="254"/>
        <v>0</v>
      </c>
      <c r="K2838" s="104" t="str">
        <f>IFERROR(IF(AND(J2837=$H$2*1,MAX(K$64:K2837)=MAX(L$64:L2837)),MAX(K$64:K2837)+1,""),"")</f>
        <v/>
      </c>
      <c r="L2838" s="104" t="str">
        <f>IFERROR(IF(AND($F2837/INDEX($F$64:$F2838,MATCH(MAX(M$64:M2838),M$64:M2838,0)-1)&lt;(1-$P$2),MAX(K$64:K2838)&gt;MAX(L$64:L2837)),MAX(K$64:K2838),""),"")</f>
        <v/>
      </c>
      <c r="M2838" s="104" t="str">
        <f>IFERROR(IF(E2838="","",IF(K2838&lt;&gt;"",MAX(M$64:M2837)+1,IF(AND($F2837/INDEX($F$64:$F2838,MATCH(MAX(M$64:M2837),M$64:M2837,0)-1)&gt;(1+$O$2),MAX(K$64:K2838)&gt;MAX(L$64:L2837)),MAX(M$64:M2837)+1,""))),"")</f>
        <v/>
      </c>
      <c r="N2838" s="91">
        <f t="shared" si="255"/>
        <v>0</v>
      </c>
      <c r="O2838" s="91" t="str">
        <f>IFERROR(IF(AND(N2837=$H$2*1,MAX(O$64:O2837)=MAX(P$64:P2837)),MAX(O$64:O2837)+1,""),"")</f>
        <v/>
      </c>
      <c r="P2838" s="91" t="str">
        <f>IFERROR(IF(MOD(MAX(Q$64:Q2838),10*MAX(O$64:O2838))&lt;=2,IF(AND(F2837/INDEX($F$64:$F2838,MATCH(MAX(O$64:O2838),O$64:O2838,0)-1)&lt;(1-$P$2),MAX(O$64:O2838)&gt;MAX(P$64:P2837)),MAX(O$64:O2838),""),IF(AND($F2837/INDEX($F$64:$F2838,MATCH(MAX(Q$64:Q2838),Q$64:Q2838,0)-1)&lt;(1-$P$2),MAX(O$64:O2838)&gt;MAX(P$64:P2837)),MAX(O$64:O2838),"")),"")</f>
        <v/>
      </c>
      <c r="Q2838" s="91" t="str">
        <f>IFERROR(IF(E2838="","",IF(O2838&lt;&gt;"",MAX(O$64:O2838)*10+1,IF(AND($F2837/INDEX($F$64:$F2838,MATCH(MAX(Q$64:Q2837),Q$64:Q2837,0)-1)&gt;(1+$O$2),MAX(O$64:O2838)&gt;MAX(P$64:P2837)),MAX(Q$64:Q2837)+1,""))),"")</f>
        <v/>
      </c>
    </row>
    <row r="2839" spans="1:17" x14ac:dyDescent="0.2">
      <c r="A2839" s="13">
        <f>HLOOKUP($E$2,历史数据!$V$3:$AE$5000,ROW(A2837),)</f>
        <v>669650</v>
      </c>
      <c r="B2839" s="41">
        <v>40724</v>
      </c>
      <c r="C2839" s="100">
        <f>IFERROR(IF(A2839&lt;&gt;0,MAX($C$4:C2838)+1,""),"")</f>
        <v>2771</v>
      </c>
      <c r="D2839" s="100"/>
      <c r="E2839" s="99">
        <f t="shared" si="256"/>
        <v>40816</v>
      </c>
      <c r="F2839" s="101">
        <f>IFERROR(VLOOKUP(E2839,历史数据!AH:AJ,3,),"")</f>
        <v>17.137065103767</v>
      </c>
      <c r="G2839" s="101">
        <f t="shared" si="252"/>
        <v>18.821015240009149</v>
      </c>
      <c r="H2839" s="105">
        <f t="shared" si="253"/>
        <v>1.3636100999596668E-3</v>
      </c>
      <c r="I2839" s="101">
        <f>IFERROR(VLOOKUP(E2839,历史数据!AH:AJ,2,),"")</f>
        <v>16.941585273686002</v>
      </c>
      <c r="J2839" s="104" t="str">
        <f t="shared" si="254"/>
        <v>0</v>
      </c>
      <c r="K2839" s="104" t="str">
        <f>IFERROR(IF(AND(J2838=$H$2*1,MAX(K$64:K2838)=MAX(L$64:L2838)),MAX(K$64:K2838)+1,""),"")</f>
        <v/>
      </c>
      <c r="L2839" s="104">
        <f>IFERROR(IF(AND($F2838/INDEX($F$64:$F2839,MATCH(MAX(M$64:M2839),M$64:M2839,0)-1)&lt;(1-$P$2),MAX(K$64:K2839)&gt;MAX(L$64:L2838)),MAX(K$64:K2839),""),"")</f>
        <v>20</v>
      </c>
      <c r="M2839" s="104" t="str">
        <f>IFERROR(IF(E2839="","",IF(K2839&lt;&gt;"",MAX(M$64:M2838)+1,IF(AND($F2838/INDEX($F$64:$F2839,MATCH(MAX(M$64:M2838),M$64:M2838,0)-1)&gt;(1+$O$2),MAX(K$64:K2839)&gt;MAX(L$64:L2838)),MAX(M$64:M2838)+1,""))),"")</f>
        <v/>
      </c>
      <c r="N2839" s="91">
        <f t="shared" si="255"/>
        <v>0</v>
      </c>
      <c r="O2839" s="91" t="str">
        <f>IFERROR(IF(AND(N2838=$H$2*1,MAX(O$64:O2838)=MAX(P$64:P2838)),MAX(O$64:O2838)+1,""),"")</f>
        <v/>
      </c>
      <c r="P2839" s="91" t="str">
        <f>IFERROR(IF(MOD(MAX(Q$64:Q2839),10*MAX(O$64:O2839))&lt;=2,IF(AND(F2838/INDEX($F$64:$F2839,MATCH(MAX(O$64:O2839),O$64:O2839,0)-1)&lt;(1-$P$2),MAX(O$64:O2839)&gt;MAX(P$64:P2838)),MAX(O$64:O2839),""),IF(AND($F2838/INDEX($F$64:$F2839,MATCH(MAX(Q$64:Q2839),Q$64:Q2839,0)-1)&lt;(1-$P$2),MAX(O$64:O2839)&gt;MAX(P$64:P2838)),MAX(O$64:O2839),"")),"")</f>
        <v/>
      </c>
      <c r="Q2839" s="91" t="str">
        <f>IFERROR(IF(E2839="","",IF(O2839&lt;&gt;"",MAX(O$64:O2839)*10+1,IF(AND($F2838/INDEX($F$64:$F2839,MATCH(MAX(Q$64:Q2838),Q$64:Q2838,0)-1)&gt;(1+$O$2),MAX(O$64:O2839)&gt;MAX(P$64:P2838)),MAX(Q$64:Q2838)+1,""))),"")</f>
        <v/>
      </c>
    </row>
    <row r="2840" spans="1:17" x14ac:dyDescent="0.2">
      <c r="A2840" s="13">
        <f>HLOOKUP($E$2,历史数据!$V$3:$AE$5000,ROW(A2838),)</f>
        <v>744255</v>
      </c>
      <c r="B2840" s="41">
        <v>40725</v>
      </c>
      <c r="C2840" s="100">
        <f>IFERROR(IF(A2840&lt;&gt;0,MAX($C$4:C2839)+1,""),"")</f>
        <v>2772</v>
      </c>
      <c r="D2840" s="100"/>
      <c r="E2840" s="99">
        <f t="shared" si="256"/>
        <v>40826</v>
      </c>
      <c r="F2840" s="101">
        <f>IFERROR(VLOOKUP(E2840,历史数据!AH:AJ,3,),"")</f>
        <v>17.397704877208302</v>
      </c>
      <c r="G2840" s="101">
        <f t="shared" si="252"/>
        <v>18.837956825282834</v>
      </c>
      <c r="H2840" s="105">
        <f t="shared" si="253"/>
        <v>9.0014194546061965E-4</v>
      </c>
      <c r="I2840" s="101">
        <f>IFERROR(VLOOKUP(E2840,历史数据!AH:AJ,2,),"")</f>
        <v>16.954617262358099</v>
      </c>
      <c r="J2840" s="104">
        <f t="shared" si="254"/>
        <v>0</v>
      </c>
      <c r="K2840" s="104" t="str">
        <f>IFERROR(IF(AND(J2839=$H$2*1,MAX(K$64:K2839)=MAX(L$64:L2839)),MAX(K$64:K2839)+1,""),"")</f>
        <v/>
      </c>
      <c r="L2840" s="104" t="str">
        <f>IFERROR(IF(AND($F2839/INDEX($F$64:$F2840,MATCH(MAX(M$64:M2840),M$64:M2840,0)-1)&lt;(1-$P$2),MAX(K$64:K2840)&gt;MAX(L$64:L2839)),MAX(K$64:K2840),""),"")</f>
        <v/>
      </c>
      <c r="M2840" s="104" t="str">
        <f>IFERROR(IF(E2840="","",IF(K2840&lt;&gt;"",MAX(M$64:M2839)+1,IF(AND($F2839/INDEX($F$64:$F2840,MATCH(MAX(M$64:M2839),M$64:M2839,0)-1)&gt;(1+$O$2),MAX(K$64:K2840)&gt;MAX(L$64:L2839)),MAX(M$64:M2839)+1,""))),"")</f>
        <v/>
      </c>
      <c r="N2840" s="91">
        <f t="shared" si="255"/>
        <v>0</v>
      </c>
      <c r="O2840" s="91" t="str">
        <f>IFERROR(IF(AND(N2839=$H$2*1,MAX(O$64:O2839)=MAX(P$64:P2839)),MAX(O$64:O2839)+1,""),"")</f>
        <v/>
      </c>
      <c r="P2840" s="91" t="str">
        <f>IFERROR(IF(MOD(MAX(Q$64:Q2840),10*MAX(O$64:O2840))&lt;=2,IF(AND(F2839/INDEX($F$64:$F2840,MATCH(MAX(O$64:O2840),O$64:O2840,0)-1)&lt;(1-$P$2),MAX(O$64:O2840)&gt;MAX(P$64:P2839)),MAX(O$64:O2840),""),IF(AND($F2839/INDEX($F$64:$F2840,MATCH(MAX(Q$64:Q2840),Q$64:Q2840,0)-1)&lt;(1-$P$2),MAX(O$64:O2840)&gt;MAX(P$64:P2839)),MAX(O$64:O2840),"")),"")</f>
        <v/>
      </c>
      <c r="Q2840" s="91" t="str">
        <f>IFERROR(IF(E2840="","",IF(O2840&lt;&gt;"",MAX(O$64:O2840)*10+1,IF(AND($F2839/INDEX($F$64:$F2840,MATCH(MAX(Q$64:Q2839),Q$64:Q2839,0)-1)&gt;(1+$O$2),MAX(O$64:O2840)&gt;MAX(P$64:P2839)),MAX(Q$64:Q2839)+1,""))),"")</f>
        <v/>
      </c>
    </row>
    <row r="2841" spans="1:17" x14ac:dyDescent="0.2">
      <c r="A2841" s="13">
        <f>HLOOKUP($E$2,历史数据!$V$3:$AE$5000,ROW(A2839),)</f>
        <v>681986</v>
      </c>
      <c r="B2841" s="41">
        <v>40728</v>
      </c>
      <c r="C2841" s="100">
        <f>IFERROR(IF(A2841&lt;&gt;0,MAX($C$4:C2840)+1,""),"")</f>
        <v>2773</v>
      </c>
      <c r="D2841" s="100"/>
      <c r="E2841" s="99">
        <f t="shared" si="256"/>
        <v>40827</v>
      </c>
      <c r="F2841" s="101">
        <f>IFERROR(VLOOKUP(E2841,历史数据!AH:AJ,3,),"")</f>
        <v>17.397704877208302</v>
      </c>
      <c r="G2841" s="101">
        <f t="shared" si="252"/>
        <v>18.856636009046124</v>
      </c>
      <c r="H2841" s="105">
        <f t="shared" si="253"/>
        <v>9.9157164105068141E-4</v>
      </c>
      <c r="I2841" s="101">
        <f>IFERROR(VLOOKUP(E2841,历史数据!AH:AJ,2,),"")</f>
        <v>17.645312661977599</v>
      </c>
      <c r="J2841" s="104">
        <f t="shared" si="254"/>
        <v>0</v>
      </c>
      <c r="K2841" s="104" t="str">
        <f>IFERROR(IF(AND(J2840=$H$2*1,MAX(K$64:K2840)=MAX(L$64:L2840)),MAX(K$64:K2840)+1,""),"")</f>
        <v/>
      </c>
      <c r="L2841" s="104" t="str">
        <f>IFERROR(IF(AND($F2840/INDEX($F$64:$F2841,MATCH(MAX(M$64:M2841),M$64:M2841,0)-1)&lt;(1-$P$2),MAX(K$64:K2841)&gt;MAX(L$64:L2840)),MAX(K$64:K2841),""),"")</f>
        <v/>
      </c>
      <c r="M2841" s="104" t="str">
        <f>IFERROR(IF(E2841="","",IF(K2841&lt;&gt;"",MAX(M$64:M2840)+1,IF(AND($F2840/INDEX($F$64:$F2841,MATCH(MAX(M$64:M2840),M$64:M2840,0)-1)&gt;(1+$O$2),MAX(K$64:K2841)&gt;MAX(L$64:L2840)),MAX(M$64:M2840)+1,""))),"")</f>
        <v/>
      </c>
      <c r="N2841" s="91">
        <f t="shared" si="255"/>
        <v>0</v>
      </c>
      <c r="O2841" s="91" t="str">
        <f>IFERROR(IF(AND(N2840=$H$2*1,MAX(O$64:O2840)=MAX(P$64:P2840)),MAX(O$64:O2840)+1,""),"")</f>
        <v/>
      </c>
      <c r="P2841" s="91" t="str">
        <f>IFERROR(IF(MOD(MAX(Q$64:Q2841),10*MAX(O$64:O2841))&lt;=2,IF(AND(F2840/INDEX($F$64:$F2841,MATCH(MAX(O$64:O2841),O$64:O2841,0)-1)&lt;(1-$P$2),MAX(O$64:O2841)&gt;MAX(P$64:P2840)),MAX(O$64:O2841),""),IF(AND($F2840/INDEX($F$64:$F2841,MATCH(MAX(Q$64:Q2841),Q$64:Q2841,0)-1)&lt;(1-$P$2),MAX(O$64:O2841)&gt;MAX(P$64:P2840)),MAX(O$64:O2841),"")),"")</f>
        <v/>
      </c>
      <c r="Q2841" s="91" t="str">
        <f>IFERROR(IF(E2841="","",IF(O2841&lt;&gt;"",MAX(O$64:O2841)*10+1,IF(AND($F2840/INDEX($F$64:$F2841,MATCH(MAX(Q$64:Q2840),Q$64:Q2840,0)-1)&gt;(1+$O$2),MAX(O$64:O2841)&gt;MAX(P$64:P2840)),MAX(Q$64:Q2840)+1,""))),"")</f>
        <v/>
      </c>
    </row>
    <row r="2842" spans="1:17" x14ac:dyDescent="0.2">
      <c r="A2842" s="13">
        <f>HLOOKUP($E$2,历史数据!$V$3:$AE$5000,ROW(A2840),)</f>
        <v>1900690</v>
      </c>
      <c r="B2842" s="41">
        <v>40729</v>
      </c>
      <c r="C2842" s="100">
        <f>IFERROR(IF(A2842&lt;&gt;0,MAX($C$4:C2841)+1,""),"")</f>
        <v>2774</v>
      </c>
      <c r="D2842" s="100"/>
      <c r="E2842" s="99">
        <f t="shared" si="256"/>
        <v>40828</v>
      </c>
      <c r="F2842" s="101">
        <f>IFERROR(VLOOKUP(E2842,历史数据!AH:AJ,3,),"")</f>
        <v>17.723504594009999</v>
      </c>
      <c r="G2842" s="101">
        <f t="shared" si="252"/>
        <v>18.88726118242548</v>
      </c>
      <c r="H2842" s="105">
        <f t="shared" si="253"/>
        <v>1.6241058778809769E-3</v>
      </c>
      <c r="I2842" s="101">
        <f>IFERROR(VLOOKUP(E2842,历史数据!AH:AJ,2,),"")</f>
        <v>17.2022250471273</v>
      </c>
      <c r="J2842" s="104">
        <f t="shared" si="254"/>
        <v>0</v>
      </c>
      <c r="K2842" s="104" t="str">
        <f>IFERROR(IF(AND(J2841=$H$2*1,MAX(K$64:K2841)=MAX(L$64:L2841)),MAX(K$64:K2841)+1,""),"")</f>
        <v/>
      </c>
      <c r="L2842" s="104" t="str">
        <f>IFERROR(IF(AND($F2841/INDEX($F$64:$F2842,MATCH(MAX(M$64:M2842),M$64:M2842,0)-1)&lt;(1-$P$2),MAX(K$64:K2842)&gt;MAX(L$64:L2841)),MAX(K$64:K2842),""),"")</f>
        <v/>
      </c>
      <c r="M2842" s="104" t="str">
        <f>IFERROR(IF(E2842="","",IF(K2842&lt;&gt;"",MAX(M$64:M2841)+1,IF(AND($F2841/INDEX($F$64:$F2842,MATCH(MAX(M$64:M2841),M$64:M2841,0)-1)&gt;(1+$O$2),MAX(K$64:K2842)&gt;MAX(L$64:L2841)),MAX(M$64:M2841)+1,""))),"")</f>
        <v/>
      </c>
      <c r="N2842" s="91">
        <f t="shared" si="255"/>
        <v>0</v>
      </c>
      <c r="O2842" s="91" t="str">
        <f>IFERROR(IF(AND(N2841=$H$2*1,MAX(O$64:O2841)=MAX(P$64:P2841)),MAX(O$64:O2841)+1,""),"")</f>
        <v/>
      </c>
      <c r="P2842" s="91" t="str">
        <f>IFERROR(IF(MOD(MAX(Q$64:Q2842),10*MAX(O$64:O2842))&lt;=2,IF(AND(F2841/INDEX($F$64:$F2842,MATCH(MAX(O$64:O2842),O$64:O2842,0)-1)&lt;(1-$P$2),MAX(O$64:O2842)&gt;MAX(P$64:P2841)),MAX(O$64:O2842),""),IF(AND($F2841/INDEX($F$64:$F2842,MATCH(MAX(Q$64:Q2842),Q$64:Q2842,0)-1)&lt;(1-$P$2),MAX(O$64:O2842)&gt;MAX(P$64:P2841)),MAX(O$64:O2842),"")),"")</f>
        <v/>
      </c>
      <c r="Q2842" s="91" t="str">
        <f>IFERROR(IF(E2842="","",IF(O2842&lt;&gt;"",MAX(O$64:O2842)*10+1,IF(AND($F2841/INDEX($F$64:$F2842,MATCH(MAX(Q$64:Q2841),Q$64:Q2841,0)-1)&gt;(1+$O$2),MAX(O$64:O2842)&gt;MAX(P$64:P2841)),MAX(Q$64:Q2841)+1,""))),"")</f>
        <v/>
      </c>
    </row>
    <row r="2843" spans="1:17" x14ac:dyDescent="0.2">
      <c r="A2843" s="13">
        <f>HLOOKUP($E$2,历史数据!$V$3:$AE$5000,ROW(A2841),)</f>
        <v>2085787</v>
      </c>
      <c r="B2843" s="41">
        <v>40730</v>
      </c>
      <c r="C2843" s="100">
        <f>IFERROR(IF(A2843&lt;&gt;0,MAX($C$4:C2842)+1,""),"")</f>
        <v>2775</v>
      </c>
      <c r="D2843" s="100"/>
      <c r="E2843" s="99">
        <f t="shared" si="256"/>
        <v>40829</v>
      </c>
      <c r="F2843" s="101">
        <f>IFERROR(VLOOKUP(E2843,历史数据!AH:AJ,3,),"")</f>
        <v>18.3620720389412</v>
      </c>
      <c r="G2843" s="101">
        <f t="shared" si="252"/>
        <v>18.928963546176092</v>
      </c>
      <c r="H2843" s="105">
        <f t="shared" si="253"/>
        <v>2.207962464638058E-3</v>
      </c>
      <c r="I2843" s="101">
        <f>IFERROR(VLOOKUP(E2843,历史数据!AH:AJ,2,),"")</f>
        <v>17.736536582682</v>
      </c>
      <c r="J2843" s="104">
        <f t="shared" si="254"/>
        <v>0</v>
      </c>
      <c r="K2843" s="104" t="str">
        <f>IFERROR(IF(AND(J2842=$H$2*1,MAX(K$64:K2842)=MAX(L$64:L2842)),MAX(K$64:K2842)+1,""),"")</f>
        <v/>
      </c>
      <c r="L2843" s="104" t="str">
        <f>IFERROR(IF(AND($F2842/INDEX($F$64:$F2843,MATCH(MAX(M$64:M2843),M$64:M2843,0)-1)&lt;(1-$P$2),MAX(K$64:K2843)&gt;MAX(L$64:L2842)),MAX(K$64:K2843),""),"")</f>
        <v/>
      </c>
      <c r="M2843" s="104" t="str">
        <f>IFERROR(IF(E2843="","",IF(K2843&lt;&gt;"",MAX(M$64:M2842)+1,IF(AND($F2842/INDEX($F$64:$F2843,MATCH(MAX(M$64:M2842),M$64:M2842,0)-1)&gt;(1+$O$2),MAX(K$64:K2843)&gt;MAX(L$64:L2842)),MAX(M$64:M2842)+1,""))),"")</f>
        <v/>
      </c>
      <c r="N2843" s="91">
        <f t="shared" si="255"/>
        <v>0</v>
      </c>
      <c r="O2843" s="91" t="str">
        <f>IFERROR(IF(AND(N2842=$H$2*1,MAX(O$64:O2842)=MAX(P$64:P2842)),MAX(O$64:O2842)+1,""),"")</f>
        <v/>
      </c>
      <c r="P2843" s="91" t="str">
        <f>IFERROR(IF(MOD(MAX(Q$64:Q2843),10*MAX(O$64:O2843))&lt;=2,IF(AND(F2842/INDEX($F$64:$F2843,MATCH(MAX(O$64:O2843),O$64:O2843,0)-1)&lt;(1-$P$2),MAX(O$64:O2843)&gt;MAX(P$64:P2842)),MAX(O$64:O2843),""),IF(AND($F2842/INDEX($F$64:$F2843,MATCH(MAX(Q$64:Q2843),Q$64:Q2843,0)-1)&lt;(1-$P$2),MAX(O$64:O2843)&gt;MAX(P$64:P2842)),MAX(O$64:O2843),"")),"")</f>
        <v/>
      </c>
      <c r="Q2843" s="91" t="str">
        <f>IFERROR(IF(E2843="","",IF(O2843&lt;&gt;"",MAX(O$64:O2843)*10+1,IF(AND($F2842/INDEX($F$64:$F2843,MATCH(MAX(Q$64:Q2842),Q$64:Q2842,0)-1)&gt;(1+$O$2),MAX(O$64:O2843)&gt;MAX(P$64:P2842)),MAX(Q$64:Q2842)+1,""))),"")</f>
        <v/>
      </c>
    </row>
    <row r="2844" spans="1:17" x14ac:dyDescent="0.2">
      <c r="A2844" s="13">
        <f>HLOOKUP($E$2,历史数据!$V$3:$AE$5000,ROW(A2842),)</f>
        <v>934612</v>
      </c>
      <c r="B2844" s="41">
        <v>40731</v>
      </c>
      <c r="C2844" s="100">
        <f>IFERROR(IF(A2844&lt;&gt;0,MAX($C$4:C2843)+1,""),"")</f>
        <v>2776</v>
      </c>
      <c r="D2844" s="100"/>
      <c r="E2844" s="99">
        <f t="shared" si="256"/>
        <v>40830</v>
      </c>
      <c r="F2844" s="101">
        <f>IFERROR(VLOOKUP(E2844,历史数据!AH:AJ,3,),"")</f>
        <v>18.518455903006</v>
      </c>
      <c r="G2844" s="101">
        <f t="shared" si="252"/>
        <v>18.970231510304306</v>
      </c>
      <c r="H2844" s="105">
        <f t="shared" si="253"/>
        <v>2.1801491681012752E-3</v>
      </c>
      <c r="I2844" s="101">
        <f>IFERROR(VLOOKUP(E2844,历史数据!AH:AJ,2,),"")</f>
        <v>18.153560220188201</v>
      </c>
      <c r="J2844" s="104">
        <f t="shared" si="254"/>
        <v>0</v>
      </c>
      <c r="K2844" s="104" t="str">
        <f>IFERROR(IF(AND(J2843=$H$2*1,MAX(K$64:K2843)=MAX(L$64:L2843)),MAX(K$64:K2843)+1,""),"")</f>
        <v/>
      </c>
      <c r="L2844" s="104" t="str">
        <f>IFERROR(IF(AND($F2843/INDEX($F$64:$F2844,MATCH(MAX(M$64:M2844),M$64:M2844,0)-1)&lt;(1-$P$2),MAX(K$64:K2844)&gt;MAX(L$64:L2843)),MAX(K$64:K2844),""),"")</f>
        <v/>
      </c>
      <c r="M2844" s="104" t="str">
        <f>IFERROR(IF(E2844="","",IF(K2844&lt;&gt;"",MAX(M$64:M2843)+1,IF(AND($F2843/INDEX($F$64:$F2844,MATCH(MAX(M$64:M2843),M$64:M2843,0)-1)&gt;(1+$O$2),MAX(K$64:K2844)&gt;MAX(L$64:L2843)),MAX(M$64:M2843)+1,""))),"")</f>
        <v/>
      </c>
      <c r="N2844" s="91">
        <f t="shared" si="255"/>
        <v>0</v>
      </c>
      <c r="O2844" s="91" t="str">
        <f>IFERROR(IF(AND(N2843=$H$2*1,MAX(O$64:O2843)=MAX(P$64:P2843)),MAX(O$64:O2843)+1,""),"")</f>
        <v/>
      </c>
      <c r="P2844" s="91" t="str">
        <f>IFERROR(IF(MOD(MAX(Q$64:Q2844),10*MAX(O$64:O2844))&lt;=2,IF(AND(F2843/INDEX($F$64:$F2844,MATCH(MAX(O$64:O2844),O$64:O2844,0)-1)&lt;(1-$P$2),MAX(O$64:O2844)&gt;MAX(P$64:P2843)),MAX(O$64:O2844),""),IF(AND($F2843/INDEX($F$64:$F2844,MATCH(MAX(Q$64:Q2844),Q$64:Q2844,0)-1)&lt;(1-$P$2),MAX(O$64:O2844)&gt;MAX(P$64:P2843)),MAX(O$64:O2844),"")),"")</f>
        <v/>
      </c>
      <c r="Q2844" s="91" t="str">
        <f>IFERROR(IF(E2844="","",IF(O2844&lt;&gt;"",MAX(O$64:O2844)*10+1,IF(AND($F2843/INDEX($F$64:$F2844,MATCH(MAX(Q$64:Q2843),Q$64:Q2843,0)-1)&gt;(1+$O$2),MAX(O$64:O2844)&gt;MAX(P$64:P2843)),MAX(Q$64:Q2843)+1,""))),"")</f>
        <v/>
      </c>
    </row>
    <row r="2845" spans="1:17" x14ac:dyDescent="0.2">
      <c r="A2845" s="13">
        <f>HLOOKUP($E$2,历史数据!$V$3:$AE$5000,ROW(A2843),)</f>
        <v>4637472</v>
      </c>
      <c r="B2845" s="41">
        <v>40732</v>
      </c>
      <c r="C2845" s="100">
        <f>IFERROR(IF(A2845&lt;&gt;0,MAX($C$4:C2844)+1,""),"")</f>
        <v>2777</v>
      </c>
      <c r="D2845" s="100"/>
      <c r="E2845" s="99">
        <f t="shared" si="256"/>
        <v>40833</v>
      </c>
      <c r="F2845" s="101">
        <f>IFERROR(VLOOKUP(E2845,历史数据!AH:AJ,3,),"")</f>
        <v>18.479359936989798</v>
      </c>
      <c r="G2845" s="101">
        <f t="shared" si="252"/>
        <v>19.001073883494861</v>
      </c>
      <c r="H2845" s="105">
        <f t="shared" si="253"/>
        <v>1.6258300893061683E-3</v>
      </c>
      <c r="I2845" s="101">
        <f>IFERROR(VLOOKUP(E2845,历史数据!AH:AJ,2,),"")</f>
        <v>18.844255619807701</v>
      </c>
      <c r="J2845" s="104">
        <f t="shared" si="254"/>
        <v>0</v>
      </c>
      <c r="K2845" s="104" t="str">
        <f>IFERROR(IF(AND(J2844=$H$2*1,MAX(K$64:K2844)=MAX(L$64:L2844)),MAX(K$64:K2844)+1,""),"")</f>
        <v/>
      </c>
      <c r="L2845" s="104" t="str">
        <f>IFERROR(IF(AND($F2844/INDEX($F$64:$F2845,MATCH(MAX(M$64:M2845),M$64:M2845,0)-1)&lt;(1-$P$2),MAX(K$64:K2845)&gt;MAX(L$64:L2844)),MAX(K$64:K2845),""),"")</f>
        <v/>
      </c>
      <c r="M2845" s="104" t="str">
        <f>IFERROR(IF(E2845="","",IF(K2845&lt;&gt;"",MAX(M$64:M2844)+1,IF(AND($F2844/INDEX($F$64:$F2845,MATCH(MAX(M$64:M2844),M$64:M2844,0)-1)&gt;(1+$O$2),MAX(K$64:K2845)&gt;MAX(L$64:L2844)),MAX(M$64:M2844)+1,""))),"")</f>
        <v/>
      </c>
      <c r="N2845" s="91">
        <f t="shared" si="255"/>
        <v>0</v>
      </c>
      <c r="O2845" s="91" t="str">
        <f>IFERROR(IF(AND(N2844=$H$2*1,MAX(O$64:O2844)=MAX(P$64:P2844)),MAX(O$64:O2844)+1,""),"")</f>
        <v/>
      </c>
      <c r="P2845" s="91" t="str">
        <f>IFERROR(IF(MOD(MAX(Q$64:Q2845),10*MAX(O$64:O2845))&lt;=2,IF(AND(F2844/INDEX($F$64:$F2845,MATCH(MAX(O$64:O2845),O$64:O2845,0)-1)&lt;(1-$P$2),MAX(O$64:O2845)&gt;MAX(P$64:P2844)),MAX(O$64:O2845),""),IF(AND($F2844/INDEX($F$64:$F2845,MATCH(MAX(Q$64:Q2845),Q$64:Q2845,0)-1)&lt;(1-$P$2),MAX(O$64:O2845)&gt;MAX(P$64:P2844)),MAX(O$64:O2845),"")),"")</f>
        <v/>
      </c>
      <c r="Q2845" s="91" t="str">
        <f>IFERROR(IF(E2845="","",IF(O2845&lt;&gt;"",MAX(O$64:O2845)*10+1,IF(AND($F2844/INDEX($F$64:$F2845,MATCH(MAX(Q$64:Q2844),Q$64:Q2844,0)-1)&gt;(1+$O$2),MAX(O$64:O2845)&gt;MAX(P$64:P2844)),MAX(Q$64:Q2844)+1,""))),"")</f>
        <v/>
      </c>
    </row>
    <row r="2846" spans="1:17" x14ac:dyDescent="0.2">
      <c r="A2846" s="13">
        <f>HLOOKUP($E$2,历史数据!$V$3:$AE$5000,ROW(A2844),)</f>
        <v>2266435</v>
      </c>
      <c r="B2846" s="41">
        <v>40735</v>
      </c>
      <c r="C2846" s="100">
        <f>IFERROR(IF(A2846&lt;&gt;0,MAX($C$4:C2845)+1,""),"")</f>
        <v>2778</v>
      </c>
      <c r="D2846" s="100"/>
      <c r="E2846" s="99">
        <f t="shared" si="256"/>
        <v>40834</v>
      </c>
      <c r="F2846" s="101">
        <f>IFERROR(VLOOKUP(E2846,历史数据!AH:AJ,3,),"")</f>
        <v>17.8929204467468</v>
      </c>
      <c r="G2846" s="101">
        <f t="shared" si="252"/>
        <v>19.026051861782985</v>
      </c>
      <c r="H2846" s="105">
        <f t="shared" si="253"/>
        <v>1.3145561372622794E-3</v>
      </c>
      <c r="I2846" s="101">
        <f>IFERROR(VLOOKUP(E2846,历史数据!AH:AJ,2,),"")</f>
        <v>18.257816129564699</v>
      </c>
      <c r="J2846" s="104">
        <f t="shared" si="254"/>
        <v>0</v>
      </c>
      <c r="K2846" s="104" t="str">
        <f>IFERROR(IF(AND(J2845=$H$2*1,MAX(K$64:K2845)=MAX(L$64:L2845)),MAX(K$64:K2845)+1,""),"")</f>
        <v/>
      </c>
      <c r="L2846" s="104" t="str">
        <f>IFERROR(IF(AND($F2845/INDEX($F$64:$F2846,MATCH(MAX(M$64:M2846),M$64:M2846,0)-1)&lt;(1-$P$2),MAX(K$64:K2846)&gt;MAX(L$64:L2845)),MAX(K$64:K2846),""),"")</f>
        <v/>
      </c>
      <c r="M2846" s="104" t="str">
        <f>IFERROR(IF(E2846="","",IF(K2846&lt;&gt;"",MAX(M$64:M2845)+1,IF(AND($F2845/INDEX($F$64:$F2846,MATCH(MAX(M$64:M2845),M$64:M2845,0)-1)&gt;(1+$O$2),MAX(K$64:K2846)&gt;MAX(L$64:L2845)),MAX(M$64:M2845)+1,""))),"")</f>
        <v/>
      </c>
      <c r="N2846" s="91">
        <f t="shared" si="255"/>
        <v>0</v>
      </c>
      <c r="O2846" s="91" t="str">
        <f>IFERROR(IF(AND(N2845=$H$2*1,MAX(O$64:O2845)=MAX(P$64:P2845)),MAX(O$64:O2845)+1,""),"")</f>
        <v/>
      </c>
      <c r="P2846" s="91" t="str">
        <f>IFERROR(IF(MOD(MAX(Q$64:Q2846),10*MAX(O$64:O2846))&lt;=2,IF(AND(F2845/INDEX($F$64:$F2846,MATCH(MAX(O$64:O2846),O$64:O2846,0)-1)&lt;(1-$P$2),MAX(O$64:O2846)&gt;MAX(P$64:P2845)),MAX(O$64:O2846),""),IF(AND($F2845/INDEX($F$64:$F2846,MATCH(MAX(Q$64:Q2846),Q$64:Q2846,0)-1)&lt;(1-$P$2),MAX(O$64:O2846)&gt;MAX(P$64:P2845)),MAX(O$64:O2846),"")),"")</f>
        <v/>
      </c>
      <c r="Q2846" s="91" t="str">
        <f>IFERROR(IF(E2846="","",IF(O2846&lt;&gt;"",MAX(O$64:O2846)*10+1,IF(AND($F2845/INDEX($F$64:$F2846,MATCH(MAX(Q$64:Q2845),Q$64:Q2845,0)-1)&gt;(1+$O$2),MAX(O$64:O2846)&gt;MAX(P$64:P2845)),MAX(Q$64:Q2845)+1,""))),"")</f>
        <v/>
      </c>
    </row>
    <row r="2847" spans="1:17" x14ac:dyDescent="0.2">
      <c r="A2847" s="13">
        <f>HLOOKUP($E$2,历史数据!$V$3:$AE$5000,ROW(A2845),)</f>
        <v>1392564</v>
      </c>
      <c r="B2847" s="41">
        <v>40736</v>
      </c>
      <c r="C2847" s="100">
        <f>IFERROR(IF(A2847&lt;&gt;0,MAX($C$4:C2846)+1,""),"")</f>
        <v>2779</v>
      </c>
      <c r="D2847" s="100"/>
      <c r="E2847" s="99">
        <f t="shared" si="256"/>
        <v>40835</v>
      </c>
      <c r="F2847" s="101">
        <f>IFERROR(VLOOKUP(E2847,历史数据!AH:AJ,3,),"")</f>
        <v>17.853824480730601</v>
      </c>
      <c r="G2847" s="101">
        <f t="shared" si="252"/>
        <v>19.047989042714292</v>
      </c>
      <c r="H2847" s="105">
        <f t="shared" si="253"/>
        <v>1.1530075230883341E-3</v>
      </c>
      <c r="I2847" s="101">
        <f>IFERROR(VLOOKUP(E2847,历史数据!AH:AJ,2,),"")</f>
        <v>17.7626005600262</v>
      </c>
      <c r="J2847" s="104">
        <f t="shared" si="254"/>
        <v>0</v>
      </c>
      <c r="K2847" s="104" t="str">
        <f>IFERROR(IF(AND(J2846=$H$2*1,MAX(K$64:K2846)=MAX(L$64:L2846)),MAX(K$64:K2846)+1,""),"")</f>
        <v/>
      </c>
      <c r="L2847" s="104" t="str">
        <f>IFERROR(IF(AND($F2846/INDEX($F$64:$F2847,MATCH(MAX(M$64:M2847),M$64:M2847,0)-1)&lt;(1-$P$2),MAX(K$64:K2847)&gt;MAX(L$64:L2846)),MAX(K$64:K2847),""),"")</f>
        <v/>
      </c>
      <c r="M2847" s="104" t="str">
        <f>IFERROR(IF(E2847="","",IF(K2847&lt;&gt;"",MAX(M$64:M2846)+1,IF(AND($F2846/INDEX($F$64:$F2847,MATCH(MAX(M$64:M2846),M$64:M2846,0)-1)&gt;(1+$O$2),MAX(K$64:K2847)&gt;MAX(L$64:L2846)),MAX(M$64:M2846)+1,""))),"")</f>
        <v/>
      </c>
      <c r="N2847" s="91">
        <f t="shared" si="255"/>
        <v>0</v>
      </c>
      <c r="O2847" s="91" t="str">
        <f>IFERROR(IF(AND(N2846=$H$2*1,MAX(O$64:O2846)=MAX(P$64:P2846)),MAX(O$64:O2846)+1,""),"")</f>
        <v/>
      </c>
      <c r="P2847" s="91" t="str">
        <f>IFERROR(IF(MOD(MAX(Q$64:Q2847),10*MAX(O$64:O2847))&lt;=2,IF(AND(F2846/INDEX($F$64:$F2847,MATCH(MAX(O$64:O2847),O$64:O2847,0)-1)&lt;(1-$P$2),MAX(O$64:O2847)&gt;MAX(P$64:P2846)),MAX(O$64:O2847),""),IF(AND($F2846/INDEX($F$64:$F2847,MATCH(MAX(Q$64:Q2847),Q$64:Q2847,0)-1)&lt;(1-$P$2),MAX(O$64:O2847)&gt;MAX(P$64:P2846)),MAX(O$64:O2847),"")),"")</f>
        <v/>
      </c>
      <c r="Q2847" s="91" t="str">
        <f>IFERROR(IF(E2847="","",IF(O2847&lt;&gt;"",MAX(O$64:O2847)*10+1,IF(AND($F2846/INDEX($F$64:$F2847,MATCH(MAX(Q$64:Q2846),Q$64:Q2846,0)-1)&gt;(1+$O$2),MAX(O$64:O2847)&gt;MAX(P$64:P2846)),MAX(Q$64:Q2846)+1,""))),"")</f>
        <v/>
      </c>
    </row>
    <row r="2848" spans="1:17" x14ac:dyDescent="0.2">
      <c r="A2848" s="13">
        <f>HLOOKUP($E$2,历史数据!$V$3:$AE$5000,ROW(A2846),)</f>
        <v>986925</v>
      </c>
      <c r="B2848" s="41">
        <v>40737</v>
      </c>
      <c r="C2848" s="100">
        <f>IFERROR(IF(A2848&lt;&gt;0,MAX($C$4:C2847)+1,""),"")</f>
        <v>2780</v>
      </c>
      <c r="D2848" s="100"/>
      <c r="E2848" s="99">
        <f t="shared" si="256"/>
        <v>40836</v>
      </c>
      <c r="F2848" s="101">
        <f>IFERROR(VLOOKUP(E2848,历史数据!AH:AJ,3,),"")</f>
        <v>17.475896809240702</v>
      </c>
      <c r="G2848" s="101">
        <f t="shared" si="252"/>
        <v>19.054722236861529</v>
      </c>
      <c r="H2848" s="105">
        <f t="shared" si="253"/>
        <v>3.5348582635874592E-4</v>
      </c>
      <c r="I2848" s="101">
        <f>IFERROR(VLOOKUP(E2848,历史数据!AH:AJ,2,),"")</f>
        <v>17.840792492058601</v>
      </c>
      <c r="J2848" s="104">
        <f t="shared" si="254"/>
        <v>0</v>
      </c>
      <c r="K2848" s="104" t="str">
        <f>IFERROR(IF(AND(J2847=$H$2*1,MAX(K$64:K2847)=MAX(L$64:L2847)),MAX(K$64:K2847)+1,""),"")</f>
        <v/>
      </c>
      <c r="L2848" s="104" t="str">
        <f>IFERROR(IF(AND($F2847/INDEX($F$64:$F2848,MATCH(MAX(M$64:M2848),M$64:M2848,0)-1)&lt;(1-$P$2),MAX(K$64:K2848)&gt;MAX(L$64:L2847)),MAX(K$64:K2848),""),"")</f>
        <v/>
      </c>
      <c r="M2848" s="104" t="str">
        <f>IFERROR(IF(E2848="","",IF(K2848&lt;&gt;"",MAX(M$64:M2847)+1,IF(AND($F2847/INDEX($F$64:$F2848,MATCH(MAX(M$64:M2847),M$64:M2847,0)-1)&gt;(1+$O$2),MAX(K$64:K2848)&gt;MAX(L$64:L2847)),MAX(M$64:M2847)+1,""))),"")</f>
        <v/>
      </c>
      <c r="N2848" s="91">
        <f t="shared" si="255"/>
        <v>0</v>
      </c>
      <c r="O2848" s="91" t="str">
        <f>IFERROR(IF(AND(N2847=$H$2*1,MAX(O$64:O2847)=MAX(P$64:P2847)),MAX(O$64:O2847)+1,""),"")</f>
        <v/>
      </c>
      <c r="P2848" s="91" t="str">
        <f>IFERROR(IF(MOD(MAX(Q$64:Q2848),10*MAX(O$64:O2848))&lt;=2,IF(AND(F2847/INDEX($F$64:$F2848,MATCH(MAX(O$64:O2848),O$64:O2848,0)-1)&lt;(1-$P$2),MAX(O$64:O2848)&gt;MAX(P$64:P2847)),MAX(O$64:O2848),""),IF(AND($F2847/INDEX($F$64:$F2848,MATCH(MAX(Q$64:Q2848),Q$64:Q2848,0)-1)&lt;(1-$P$2),MAX(O$64:O2848)&gt;MAX(P$64:P2847)),MAX(O$64:O2848),"")),"")</f>
        <v/>
      </c>
      <c r="Q2848" s="91" t="str">
        <f>IFERROR(IF(E2848="","",IF(O2848&lt;&gt;"",MAX(O$64:O2848)*10+1,IF(AND($F2847/INDEX($F$64:$F2848,MATCH(MAX(Q$64:Q2847),Q$64:Q2847,0)-1)&gt;(1+$O$2),MAX(O$64:O2848)&gt;MAX(P$64:P2847)),MAX(Q$64:Q2847)+1,""))),"")</f>
        <v/>
      </c>
    </row>
    <row r="2849" spans="1:17" x14ac:dyDescent="0.2">
      <c r="A2849" s="13">
        <f>HLOOKUP($E$2,历史数据!$V$3:$AE$5000,ROW(A2847),)</f>
        <v>2219864</v>
      </c>
      <c r="B2849" s="41">
        <v>40738</v>
      </c>
      <c r="C2849" s="100">
        <f>IFERROR(IF(A2849&lt;&gt;0,MAX($C$4:C2848)+1,""),"")</f>
        <v>2781</v>
      </c>
      <c r="D2849" s="100"/>
      <c r="E2849" s="99">
        <f t="shared" si="256"/>
        <v>40837</v>
      </c>
      <c r="F2849" s="101">
        <f>IFERROR(VLOOKUP(E2849,历史数据!AH:AJ,3,),"")</f>
        <v>17.019777205718398</v>
      </c>
      <c r="G2849" s="101">
        <f t="shared" si="252"/>
        <v>19.040169849511056</v>
      </c>
      <c r="H2849" s="105">
        <f t="shared" si="253"/>
        <v>-7.6371553306198159E-4</v>
      </c>
      <c r="I2849" s="101">
        <f>IFERROR(VLOOKUP(E2849,历史数据!AH:AJ,2,),"")</f>
        <v>17.932016412763002</v>
      </c>
      <c r="J2849" s="104">
        <f t="shared" si="254"/>
        <v>0</v>
      </c>
      <c r="K2849" s="104" t="str">
        <f>IFERROR(IF(AND(J2848=$H$2*1,MAX(K$64:K2848)=MAX(L$64:L2848)),MAX(K$64:K2848)+1,""),"")</f>
        <v/>
      </c>
      <c r="L2849" s="104" t="str">
        <f>IFERROR(IF(AND($F2848/INDEX($F$64:$F2849,MATCH(MAX(M$64:M2849),M$64:M2849,0)-1)&lt;(1-$P$2),MAX(K$64:K2849)&gt;MAX(L$64:L2848)),MAX(K$64:K2849),""),"")</f>
        <v/>
      </c>
      <c r="M2849" s="104" t="str">
        <f>IFERROR(IF(E2849="","",IF(K2849&lt;&gt;"",MAX(M$64:M2848)+1,IF(AND($F2848/INDEX($F$64:$F2849,MATCH(MAX(M$64:M2848),M$64:M2848,0)-1)&gt;(1+$O$2),MAX(K$64:K2849)&gt;MAX(L$64:L2848)),MAX(M$64:M2848)+1,""))),"")</f>
        <v/>
      </c>
      <c r="N2849" s="91">
        <f t="shared" si="255"/>
        <v>0</v>
      </c>
      <c r="O2849" s="91" t="str">
        <f>IFERROR(IF(AND(N2848=$H$2*1,MAX(O$64:O2848)=MAX(P$64:P2848)),MAX(O$64:O2848)+1,""),"")</f>
        <v/>
      </c>
      <c r="P2849" s="91" t="str">
        <f>IFERROR(IF(MOD(MAX(Q$64:Q2849),10*MAX(O$64:O2849))&lt;=2,IF(AND(F2848/INDEX($F$64:$F2849,MATCH(MAX(O$64:O2849),O$64:O2849,0)-1)&lt;(1-$P$2),MAX(O$64:O2849)&gt;MAX(P$64:P2848)),MAX(O$64:O2849),""),IF(AND($F2848/INDEX($F$64:$F2849,MATCH(MAX(Q$64:Q2849),Q$64:Q2849,0)-1)&lt;(1-$P$2),MAX(O$64:O2849)&gt;MAX(P$64:P2848)),MAX(O$64:O2849),"")),"")</f>
        <v/>
      </c>
      <c r="Q2849" s="91" t="str">
        <f>IFERROR(IF(E2849="","",IF(O2849&lt;&gt;"",MAX(O$64:O2849)*10+1,IF(AND($F2848/INDEX($F$64:$F2849,MATCH(MAX(Q$64:Q2848),Q$64:Q2848,0)-1)&gt;(1+$O$2),MAX(O$64:O2849)&gt;MAX(P$64:P2848)),MAX(Q$64:Q2848)+1,""))),"")</f>
        <v/>
      </c>
    </row>
    <row r="2850" spans="1:17" x14ac:dyDescent="0.2">
      <c r="A2850" s="13">
        <f>HLOOKUP($E$2,历史数据!$V$3:$AE$5000,ROW(A2848),)</f>
        <v>970701</v>
      </c>
      <c r="B2850" s="41">
        <v>40739</v>
      </c>
      <c r="C2850" s="100">
        <f>IFERROR(IF(A2850&lt;&gt;0,MAX($C$4:C2849)+1,""),"")</f>
        <v>2782</v>
      </c>
      <c r="D2850" s="100"/>
      <c r="E2850" s="99">
        <f t="shared" si="256"/>
        <v>40840</v>
      </c>
      <c r="F2850" s="101">
        <f>IFERROR(VLOOKUP(E2850,历史数据!AH:AJ,3,),"")</f>
        <v>17.176161069783198</v>
      </c>
      <c r="G2850" s="101">
        <f t="shared" si="252"/>
        <v>19.013237072922113</v>
      </c>
      <c r="H2850" s="105">
        <f t="shared" si="253"/>
        <v>-1.4145239670556586E-3</v>
      </c>
      <c r="I2850" s="101">
        <f>IFERROR(VLOOKUP(E2850,历史数据!AH:AJ,2,),"")</f>
        <v>17.019777205718398</v>
      </c>
      <c r="J2850" s="104">
        <f t="shared" si="254"/>
        <v>0</v>
      </c>
      <c r="K2850" s="104" t="str">
        <f>IFERROR(IF(AND(J2849=$H$2*1,MAX(K$64:K2849)=MAX(L$64:L2849)),MAX(K$64:K2849)+1,""),"")</f>
        <v/>
      </c>
      <c r="L2850" s="104" t="str">
        <f>IFERROR(IF(AND($F2849/INDEX($F$64:$F2850,MATCH(MAX(M$64:M2850),M$64:M2850,0)-1)&lt;(1-$P$2),MAX(K$64:K2850)&gt;MAX(L$64:L2849)),MAX(K$64:K2850),""),"")</f>
        <v/>
      </c>
      <c r="M2850" s="104" t="str">
        <f>IFERROR(IF(E2850="","",IF(K2850&lt;&gt;"",MAX(M$64:M2849)+1,IF(AND($F2849/INDEX($F$64:$F2850,MATCH(MAX(M$64:M2849),M$64:M2849,0)-1)&gt;(1+$O$2),MAX(K$64:K2850)&gt;MAX(L$64:L2849)),MAX(M$64:M2849)+1,""))),"")</f>
        <v/>
      </c>
      <c r="N2850" s="91">
        <f t="shared" si="255"/>
        <v>0</v>
      </c>
      <c r="O2850" s="91" t="str">
        <f>IFERROR(IF(AND(N2849=$H$2*1,MAX(O$64:O2849)=MAX(P$64:P2849)),MAX(O$64:O2849)+1,""),"")</f>
        <v/>
      </c>
      <c r="P2850" s="91" t="str">
        <f>IFERROR(IF(MOD(MAX(Q$64:Q2850),10*MAX(O$64:O2850))&lt;=2,IF(AND(F2849/INDEX($F$64:$F2850,MATCH(MAX(O$64:O2850),O$64:O2850,0)-1)&lt;(1-$P$2),MAX(O$64:O2850)&gt;MAX(P$64:P2849)),MAX(O$64:O2850),""),IF(AND($F2849/INDEX($F$64:$F2850,MATCH(MAX(Q$64:Q2850),Q$64:Q2850,0)-1)&lt;(1-$P$2),MAX(O$64:O2850)&gt;MAX(P$64:P2849)),MAX(O$64:O2850),"")),"")</f>
        <v/>
      </c>
      <c r="Q2850" s="91" t="str">
        <f>IFERROR(IF(E2850="","",IF(O2850&lt;&gt;"",MAX(O$64:O2850)*10+1,IF(AND($F2849/INDEX($F$64:$F2850,MATCH(MAX(Q$64:Q2849),Q$64:Q2849,0)-1)&gt;(1+$O$2),MAX(O$64:O2850)&gt;MAX(P$64:P2849)),MAX(Q$64:Q2849)+1,""))),"")</f>
        <v/>
      </c>
    </row>
    <row r="2851" spans="1:17" x14ac:dyDescent="0.2">
      <c r="A2851" s="13">
        <f>HLOOKUP($E$2,历史数据!$V$3:$AE$5000,ROW(A2849),)</f>
        <v>842444</v>
      </c>
      <c r="B2851" s="41">
        <v>40742</v>
      </c>
      <c r="C2851" s="100">
        <f>IFERROR(IF(A2851&lt;&gt;0,MAX($C$4:C2850)+1,""),"")</f>
        <v>2783</v>
      </c>
      <c r="D2851" s="100"/>
      <c r="E2851" s="99">
        <f t="shared" si="256"/>
        <v>40841</v>
      </c>
      <c r="F2851" s="101">
        <f>IFERROR(VLOOKUP(E2851,历史数据!AH:AJ,3,),"")</f>
        <v>17.710472605337898</v>
      </c>
      <c r="G2851" s="101">
        <f t="shared" si="252"/>
        <v>18.996512687459628</v>
      </c>
      <c r="H2851" s="105">
        <f t="shared" si="253"/>
        <v>-8.7961799447100475E-4</v>
      </c>
      <c r="I2851" s="101">
        <f>IFERROR(VLOOKUP(E2851,历史数据!AH:AJ,2,),"")</f>
        <v>17.345576922520099</v>
      </c>
      <c r="J2851" s="104">
        <f t="shared" si="254"/>
        <v>0</v>
      </c>
      <c r="K2851" s="104" t="str">
        <f>IFERROR(IF(AND(J2850=$H$2*1,MAX(K$64:K2850)=MAX(L$64:L2850)),MAX(K$64:K2850)+1,""),"")</f>
        <v/>
      </c>
      <c r="L2851" s="104" t="str">
        <f>IFERROR(IF(AND($F2850/INDEX($F$64:$F2851,MATCH(MAX(M$64:M2851),M$64:M2851,0)-1)&lt;(1-$P$2),MAX(K$64:K2851)&gt;MAX(L$64:L2850)),MAX(K$64:K2851),""),"")</f>
        <v/>
      </c>
      <c r="M2851" s="104" t="str">
        <f>IFERROR(IF(E2851="","",IF(K2851&lt;&gt;"",MAX(M$64:M2850)+1,IF(AND($F2850/INDEX($F$64:$F2851,MATCH(MAX(M$64:M2850),M$64:M2850,0)-1)&gt;(1+$O$2),MAX(K$64:K2851)&gt;MAX(L$64:L2850)),MAX(M$64:M2850)+1,""))),"")</f>
        <v/>
      </c>
      <c r="N2851" s="91">
        <f t="shared" si="255"/>
        <v>0</v>
      </c>
      <c r="O2851" s="91" t="str">
        <f>IFERROR(IF(AND(N2850=$H$2*1,MAX(O$64:O2850)=MAX(P$64:P2850)),MAX(O$64:O2850)+1,""),"")</f>
        <v/>
      </c>
      <c r="P2851" s="91" t="str">
        <f>IFERROR(IF(MOD(MAX(Q$64:Q2851),10*MAX(O$64:O2851))&lt;=2,IF(AND(F2850/INDEX($F$64:$F2851,MATCH(MAX(O$64:O2851),O$64:O2851,0)-1)&lt;(1-$P$2),MAX(O$64:O2851)&gt;MAX(P$64:P2850)),MAX(O$64:O2851),""),IF(AND($F2850/INDEX($F$64:$F2851,MATCH(MAX(Q$64:Q2851),Q$64:Q2851,0)-1)&lt;(1-$P$2),MAX(O$64:O2851)&gt;MAX(P$64:P2850)),MAX(O$64:O2851),"")),"")</f>
        <v/>
      </c>
      <c r="Q2851" s="91" t="str">
        <f>IFERROR(IF(E2851="","",IF(O2851&lt;&gt;"",MAX(O$64:O2851)*10+1,IF(AND($F2850/INDEX($F$64:$F2851,MATCH(MAX(Q$64:Q2850),Q$64:Q2850,0)-1)&gt;(1+$O$2),MAX(O$64:O2851)&gt;MAX(P$64:P2850)),MAX(Q$64:Q2850)+1,""))),"")</f>
        <v/>
      </c>
    </row>
    <row r="2852" spans="1:17" x14ac:dyDescent="0.2">
      <c r="A2852" s="13">
        <f>HLOOKUP($E$2,历史数据!$V$3:$AE$5000,ROW(A2850),)</f>
        <v>3379618</v>
      </c>
      <c r="B2852" s="41">
        <v>40743</v>
      </c>
      <c r="C2852" s="100">
        <f>IFERROR(IF(A2852&lt;&gt;0,MAX($C$4:C2851)+1,""),"")</f>
        <v>2784</v>
      </c>
      <c r="D2852" s="100"/>
      <c r="E2852" s="99">
        <f t="shared" si="256"/>
        <v>40842</v>
      </c>
      <c r="F2852" s="101">
        <f>IFERROR(VLOOKUP(E2852,历史数据!AH:AJ,3,),"")</f>
        <v>18.244784140892602</v>
      </c>
      <c r="G2852" s="101">
        <f t="shared" si="252"/>
        <v>18.987607495200383</v>
      </c>
      <c r="H2852" s="105">
        <f t="shared" si="253"/>
        <v>-4.6878037067954459E-4</v>
      </c>
      <c r="I2852" s="101">
        <f>IFERROR(VLOOKUP(E2852,历史数据!AH:AJ,2,),"")</f>
        <v>17.997176356123401</v>
      </c>
      <c r="J2852" s="104">
        <f t="shared" si="254"/>
        <v>0</v>
      </c>
      <c r="K2852" s="104" t="str">
        <f>IFERROR(IF(AND(J2851=$H$2*1,MAX(K$64:K2851)=MAX(L$64:L2851)),MAX(K$64:K2851)+1,""),"")</f>
        <v/>
      </c>
      <c r="L2852" s="104" t="str">
        <f>IFERROR(IF(AND($F2851/INDEX($F$64:$F2852,MATCH(MAX(M$64:M2852),M$64:M2852,0)-1)&lt;(1-$P$2),MAX(K$64:K2852)&gt;MAX(L$64:L2851)),MAX(K$64:K2852),""),"")</f>
        <v/>
      </c>
      <c r="M2852" s="104" t="str">
        <f>IFERROR(IF(E2852="","",IF(K2852&lt;&gt;"",MAX(M$64:M2851)+1,IF(AND($F2851/INDEX($F$64:$F2852,MATCH(MAX(M$64:M2851),M$64:M2851,0)-1)&gt;(1+$O$2),MAX(K$64:K2852)&gt;MAX(L$64:L2851)),MAX(M$64:M2851)+1,""))),"")</f>
        <v/>
      </c>
      <c r="N2852" s="91">
        <f t="shared" si="255"/>
        <v>0</v>
      </c>
      <c r="O2852" s="91" t="str">
        <f>IFERROR(IF(AND(N2851=$H$2*1,MAX(O$64:O2851)=MAX(P$64:P2851)),MAX(O$64:O2851)+1,""),"")</f>
        <v/>
      </c>
      <c r="P2852" s="91" t="str">
        <f>IFERROR(IF(MOD(MAX(Q$64:Q2852),10*MAX(O$64:O2852))&lt;=2,IF(AND(F2851/INDEX($F$64:$F2852,MATCH(MAX(O$64:O2852),O$64:O2852,0)-1)&lt;(1-$P$2),MAX(O$64:O2852)&gt;MAX(P$64:P2851)),MAX(O$64:O2852),""),IF(AND($F2851/INDEX($F$64:$F2852,MATCH(MAX(Q$64:Q2852),Q$64:Q2852,0)-1)&lt;(1-$P$2),MAX(O$64:O2852)&gt;MAX(P$64:P2851)),MAX(O$64:O2852),"")),"")</f>
        <v/>
      </c>
      <c r="Q2852" s="91" t="str">
        <f>IFERROR(IF(E2852="","",IF(O2852&lt;&gt;"",MAX(O$64:O2852)*10+1,IF(AND($F2851/INDEX($F$64:$F2852,MATCH(MAX(Q$64:Q2851),Q$64:Q2851,0)-1)&gt;(1+$O$2),MAX(O$64:O2852)&gt;MAX(P$64:P2851)),MAX(Q$64:Q2851)+1,""))),"")</f>
        <v/>
      </c>
    </row>
    <row r="2853" spans="1:17" x14ac:dyDescent="0.2">
      <c r="A2853" s="13">
        <f>HLOOKUP($E$2,历史数据!$V$3:$AE$5000,ROW(A2851),)</f>
        <v>2188141</v>
      </c>
      <c r="B2853" s="41">
        <v>40744</v>
      </c>
      <c r="C2853" s="100">
        <f>IFERROR(IF(A2853&lt;&gt;0,MAX($C$4:C2852)+1,""),"")</f>
        <v>2785</v>
      </c>
      <c r="D2853" s="100"/>
      <c r="E2853" s="99">
        <f t="shared" si="256"/>
        <v>40843</v>
      </c>
      <c r="F2853" s="101">
        <f>IFERROR(VLOOKUP(E2853,历史数据!AH:AJ,3,),"")</f>
        <v>18.179624197532299</v>
      </c>
      <c r="G2853" s="101">
        <f t="shared" si="252"/>
        <v>18.966756313325075</v>
      </c>
      <c r="H2853" s="105">
        <f t="shared" si="253"/>
        <v>-1.0981468771449343E-3</v>
      </c>
      <c r="I2853" s="101">
        <f>IFERROR(VLOOKUP(E2853,历史数据!AH:AJ,2,),"")</f>
        <v>18.4532959596457</v>
      </c>
      <c r="J2853" s="104">
        <f t="shared" si="254"/>
        <v>0</v>
      </c>
      <c r="K2853" s="104" t="str">
        <f>IFERROR(IF(AND(J2852=$H$2*1,MAX(K$64:K2852)=MAX(L$64:L2852)),MAX(K$64:K2852)+1,""),"")</f>
        <v/>
      </c>
      <c r="L2853" s="104" t="str">
        <f>IFERROR(IF(AND($F2852/INDEX($F$64:$F2853,MATCH(MAX(M$64:M2853),M$64:M2853,0)-1)&lt;(1-$P$2),MAX(K$64:K2853)&gt;MAX(L$64:L2852)),MAX(K$64:K2853),""),"")</f>
        <v/>
      </c>
      <c r="M2853" s="104" t="str">
        <f>IFERROR(IF(E2853="","",IF(K2853&lt;&gt;"",MAX(M$64:M2852)+1,IF(AND($F2852/INDEX($F$64:$F2853,MATCH(MAX(M$64:M2852),M$64:M2852,0)-1)&gt;(1+$O$2),MAX(K$64:K2853)&gt;MAX(L$64:L2852)),MAX(M$64:M2852)+1,""))),"")</f>
        <v/>
      </c>
      <c r="N2853" s="91">
        <f t="shared" si="255"/>
        <v>0</v>
      </c>
      <c r="O2853" s="91" t="str">
        <f>IFERROR(IF(AND(N2852=$H$2*1,MAX(O$64:O2852)=MAX(P$64:P2852)),MAX(O$64:O2852)+1,""),"")</f>
        <v/>
      </c>
      <c r="P2853" s="91" t="str">
        <f>IFERROR(IF(MOD(MAX(Q$64:Q2853),10*MAX(O$64:O2853))&lt;=2,IF(AND(F2852/INDEX($F$64:$F2853,MATCH(MAX(O$64:O2853),O$64:O2853,0)-1)&lt;(1-$P$2),MAX(O$64:O2853)&gt;MAX(P$64:P2852)),MAX(O$64:O2853),""),IF(AND($F2852/INDEX($F$64:$F2853,MATCH(MAX(Q$64:Q2853),Q$64:Q2853,0)-1)&lt;(1-$P$2),MAX(O$64:O2853)&gt;MAX(P$64:P2852)),MAX(O$64:O2853),"")),"")</f>
        <v/>
      </c>
      <c r="Q2853" s="91" t="str">
        <f>IFERROR(IF(E2853="","",IF(O2853&lt;&gt;"",MAX(O$64:O2853)*10+1,IF(AND($F2852/INDEX($F$64:$F2853,MATCH(MAX(Q$64:Q2852),Q$64:Q2852,0)-1)&gt;(1+$O$2),MAX(O$64:O2853)&gt;MAX(P$64:P2852)),MAX(Q$64:Q2852)+1,""))),"")</f>
        <v/>
      </c>
    </row>
    <row r="2854" spans="1:17" x14ac:dyDescent="0.2">
      <c r="A2854" s="13">
        <f>HLOOKUP($E$2,历史数据!$V$3:$AE$5000,ROW(A2852),)</f>
        <v>2834121</v>
      </c>
      <c r="B2854" s="41">
        <v>40745</v>
      </c>
      <c r="C2854" s="100">
        <f>IFERROR(IF(A2854&lt;&gt;0,MAX($C$4:C2853)+1,""),"")</f>
        <v>2786</v>
      </c>
      <c r="D2854" s="100"/>
      <c r="E2854" s="99">
        <f t="shared" si="256"/>
        <v>40844</v>
      </c>
      <c r="F2854" s="101">
        <f>IFERROR(VLOOKUP(E2854,历史数据!AH:AJ,3,),"")</f>
        <v>18.244784140892602</v>
      </c>
      <c r="G2854" s="101">
        <f t="shared" si="252"/>
        <v>18.946773930694572</v>
      </c>
      <c r="H2854" s="105">
        <f t="shared" si="253"/>
        <v>-1.0535477073886357E-3</v>
      </c>
      <c r="I2854" s="101">
        <f>IFERROR(VLOOKUP(E2854,历史数据!AH:AJ,2,),"")</f>
        <v>18.388136016285301</v>
      </c>
      <c r="J2854" s="104">
        <f t="shared" si="254"/>
        <v>0</v>
      </c>
      <c r="K2854" s="104" t="str">
        <f>IFERROR(IF(AND(J2853=$H$2*1,MAX(K$64:K2853)=MAX(L$64:L2853)),MAX(K$64:K2853)+1,""),"")</f>
        <v/>
      </c>
      <c r="L2854" s="104" t="str">
        <f>IFERROR(IF(AND($F2853/INDEX($F$64:$F2854,MATCH(MAX(M$64:M2854),M$64:M2854,0)-1)&lt;(1-$P$2),MAX(K$64:K2854)&gt;MAX(L$64:L2853)),MAX(K$64:K2854),""),"")</f>
        <v/>
      </c>
      <c r="M2854" s="104" t="str">
        <f>IFERROR(IF(E2854="","",IF(K2854&lt;&gt;"",MAX(M$64:M2853)+1,IF(AND($F2853/INDEX($F$64:$F2854,MATCH(MAX(M$64:M2853),M$64:M2853,0)-1)&gt;(1+$O$2),MAX(K$64:K2854)&gt;MAX(L$64:L2853)),MAX(M$64:M2853)+1,""))),"")</f>
        <v/>
      </c>
      <c r="N2854" s="91">
        <f t="shared" si="255"/>
        <v>0</v>
      </c>
      <c r="O2854" s="91" t="str">
        <f>IFERROR(IF(AND(N2853=$H$2*1,MAX(O$64:O2853)=MAX(P$64:P2853)),MAX(O$64:O2853)+1,""),"")</f>
        <v/>
      </c>
      <c r="P2854" s="91" t="str">
        <f>IFERROR(IF(MOD(MAX(Q$64:Q2854),10*MAX(O$64:O2854))&lt;=2,IF(AND(F2853/INDEX($F$64:$F2854,MATCH(MAX(O$64:O2854),O$64:O2854,0)-1)&lt;(1-$P$2),MAX(O$64:O2854)&gt;MAX(P$64:P2853)),MAX(O$64:O2854),""),IF(AND($F2853/INDEX($F$64:$F2854,MATCH(MAX(Q$64:Q2854),Q$64:Q2854,0)-1)&lt;(1-$P$2),MAX(O$64:O2854)&gt;MAX(P$64:P2853)),MAX(O$64:O2854),"")),"")</f>
        <v/>
      </c>
      <c r="Q2854" s="91" t="str">
        <f>IFERROR(IF(E2854="","",IF(O2854&lt;&gt;"",MAX(O$64:O2854)*10+1,IF(AND($F2853/INDEX($F$64:$F2854,MATCH(MAX(Q$64:Q2853),Q$64:Q2853,0)-1)&gt;(1+$O$2),MAX(O$64:O2854)&gt;MAX(P$64:P2853)),MAX(Q$64:Q2853)+1,""))),"")</f>
        <v/>
      </c>
    </row>
    <row r="2855" spans="1:17" x14ac:dyDescent="0.2">
      <c r="A2855" s="13">
        <f>HLOOKUP($E$2,历史数据!$V$3:$AE$5000,ROW(A2853),)</f>
        <v>1919841</v>
      </c>
      <c r="B2855" s="41">
        <v>40746</v>
      </c>
      <c r="C2855" s="100">
        <f>IFERROR(IF(A2855&lt;&gt;0,MAX($C$4:C2854)+1,""),"")</f>
        <v>2787</v>
      </c>
      <c r="D2855" s="100"/>
      <c r="E2855" s="99">
        <f t="shared" si="256"/>
        <v>40847</v>
      </c>
      <c r="F2855" s="101">
        <f>IFERROR(VLOOKUP(E2855,历史数据!AH:AJ,3,),"")</f>
        <v>18.257816129564699</v>
      </c>
      <c r="G2855" s="101">
        <f t="shared" si="252"/>
        <v>18.9124563605248</v>
      </c>
      <c r="H2855" s="105">
        <f t="shared" si="253"/>
        <v>-1.8112619222302451E-3</v>
      </c>
      <c r="I2855" s="101">
        <f>IFERROR(VLOOKUP(E2855,历史数据!AH:AJ,2,),"")</f>
        <v>18.4532959596457</v>
      </c>
      <c r="J2855" s="104">
        <f t="shared" si="254"/>
        <v>0</v>
      </c>
      <c r="K2855" s="104" t="str">
        <f>IFERROR(IF(AND(J2854=$H$2*1,MAX(K$64:K2854)=MAX(L$64:L2854)),MAX(K$64:K2854)+1,""),"")</f>
        <v/>
      </c>
      <c r="L2855" s="104" t="str">
        <f>IFERROR(IF(AND($F2854/INDEX($F$64:$F2855,MATCH(MAX(M$64:M2855),M$64:M2855,0)-1)&lt;(1-$P$2),MAX(K$64:K2855)&gt;MAX(L$64:L2854)),MAX(K$64:K2855),""),"")</f>
        <v/>
      </c>
      <c r="M2855" s="104" t="str">
        <f>IFERROR(IF(E2855="","",IF(K2855&lt;&gt;"",MAX(M$64:M2854)+1,IF(AND($F2854/INDEX($F$64:$F2855,MATCH(MAX(M$64:M2854),M$64:M2854,0)-1)&gt;(1+$O$2),MAX(K$64:K2855)&gt;MAX(L$64:L2854)),MAX(M$64:M2854)+1,""))),"")</f>
        <v/>
      </c>
      <c r="N2855" s="91">
        <f t="shared" si="255"/>
        <v>0</v>
      </c>
      <c r="O2855" s="91" t="str">
        <f>IFERROR(IF(AND(N2854=$H$2*1,MAX(O$64:O2854)=MAX(P$64:P2854)),MAX(O$64:O2854)+1,""),"")</f>
        <v/>
      </c>
      <c r="P2855" s="91" t="str">
        <f>IFERROR(IF(MOD(MAX(Q$64:Q2855),10*MAX(O$64:O2855))&lt;=2,IF(AND(F2854/INDEX($F$64:$F2855,MATCH(MAX(O$64:O2855),O$64:O2855,0)-1)&lt;(1-$P$2),MAX(O$64:O2855)&gt;MAX(P$64:P2854)),MAX(O$64:O2855),""),IF(AND($F2854/INDEX($F$64:$F2855,MATCH(MAX(Q$64:Q2855),Q$64:Q2855,0)-1)&lt;(1-$P$2),MAX(O$64:O2855)&gt;MAX(P$64:P2854)),MAX(O$64:O2855),"")),"")</f>
        <v/>
      </c>
      <c r="Q2855" s="91" t="str">
        <f>IFERROR(IF(E2855="","",IF(O2855&lt;&gt;"",MAX(O$64:O2855)*10+1,IF(AND($F2854/INDEX($F$64:$F2855,MATCH(MAX(Q$64:Q2854),Q$64:Q2854,0)-1)&gt;(1+$O$2),MAX(O$64:O2855)&gt;MAX(P$64:P2854)),MAX(Q$64:Q2854)+1,""))),"")</f>
        <v/>
      </c>
    </row>
    <row r="2856" spans="1:17" x14ac:dyDescent="0.2">
      <c r="A2856" s="13">
        <f>HLOOKUP($E$2,历史数据!$V$3:$AE$5000,ROW(A2854),)</f>
        <v>1858471</v>
      </c>
      <c r="B2856" s="41">
        <v>40749</v>
      </c>
      <c r="C2856" s="100">
        <f>IFERROR(IF(A2856&lt;&gt;0,MAX($C$4:C2855)+1,""),"")</f>
        <v>2788</v>
      </c>
      <c r="D2856" s="100"/>
      <c r="E2856" s="99">
        <f t="shared" si="256"/>
        <v>40848</v>
      </c>
      <c r="F2856" s="101">
        <f>IFERROR(VLOOKUP(E2856,历史数据!AH:AJ,3,),"")</f>
        <v>18.2838801069088</v>
      </c>
      <c r="G2856" s="101">
        <f t="shared" si="252"/>
        <v>18.882699986390246</v>
      </c>
      <c r="H2856" s="105">
        <f t="shared" si="253"/>
        <v>-1.5733743712246229E-3</v>
      </c>
      <c r="I2856" s="101">
        <f>IFERROR(VLOOKUP(E2856,历史数据!AH:AJ,2,),"")</f>
        <v>18.322976072925002</v>
      </c>
      <c r="J2856" s="104">
        <f t="shared" si="254"/>
        <v>0</v>
      </c>
      <c r="K2856" s="104" t="str">
        <f>IFERROR(IF(AND(J2855=$H$2*1,MAX(K$64:K2855)=MAX(L$64:L2855)),MAX(K$64:K2855)+1,""),"")</f>
        <v/>
      </c>
      <c r="L2856" s="104" t="str">
        <f>IFERROR(IF(AND($F2855/INDEX($F$64:$F2856,MATCH(MAX(M$64:M2856),M$64:M2856,0)-1)&lt;(1-$P$2),MAX(K$64:K2856)&gt;MAX(L$64:L2855)),MAX(K$64:K2856),""),"")</f>
        <v/>
      </c>
      <c r="M2856" s="104" t="str">
        <f>IFERROR(IF(E2856="","",IF(K2856&lt;&gt;"",MAX(M$64:M2855)+1,IF(AND($F2855/INDEX($F$64:$F2856,MATCH(MAX(M$64:M2855),M$64:M2855,0)-1)&gt;(1+$O$2),MAX(K$64:K2856)&gt;MAX(L$64:L2855)),MAX(M$64:M2855)+1,""))),"")</f>
        <v/>
      </c>
      <c r="N2856" s="91">
        <f t="shared" si="255"/>
        <v>0</v>
      </c>
      <c r="O2856" s="91" t="str">
        <f>IFERROR(IF(AND(N2855=$H$2*1,MAX(O$64:O2855)=MAX(P$64:P2855)),MAX(O$64:O2855)+1,""),"")</f>
        <v/>
      </c>
      <c r="P2856" s="91" t="str">
        <f>IFERROR(IF(MOD(MAX(Q$64:Q2856),10*MAX(O$64:O2856))&lt;=2,IF(AND(F2855/INDEX($F$64:$F2856,MATCH(MAX(O$64:O2856),O$64:O2856,0)-1)&lt;(1-$P$2),MAX(O$64:O2856)&gt;MAX(P$64:P2855)),MAX(O$64:O2856),""),IF(AND($F2855/INDEX($F$64:$F2856,MATCH(MAX(Q$64:Q2856),Q$64:Q2856,0)-1)&lt;(1-$P$2),MAX(O$64:O2856)&gt;MAX(P$64:P2855)),MAX(O$64:O2856),"")),"")</f>
        <v/>
      </c>
      <c r="Q2856" s="91" t="str">
        <f>IFERROR(IF(E2856="","",IF(O2856&lt;&gt;"",MAX(O$64:O2856)*10+1,IF(AND($F2855/INDEX($F$64:$F2856,MATCH(MAX(Q$64:Q2855),Q$64:Q2855,0)-1)&gt;(1+$O$2),MAX(O$64:O2856)&gt;MAX(P$64:P2855)),MAX(Q$64:Q2855)+1,""))),"")</f>
        <v/>
      </c>
    </row>
    <row r="2857" spans="1:17" x14ac:dyDescent="0.2">
      <c r="A2857" s="13">
        <f>HLOOKUP($E$2,历史数据!$V$3:$AE$5000,ROW(A2855),)</f>
        <v>1944676</v>
      </c>
      <c r="B2857" s="41">
        <v>40750</v>
      </c>
      <c r="C2857" s="100">
        <f>IFERROR(IF(A2857&lt;&gt;0,MAX($C$4:C2856)+1,""),"")</f>
        <v>2789</v>
      </c>
      <c r="D2857" s="100"/>
      <c r="E2857" s="99">
        <f t="shared" si="256"/>
        <v>40849</v>
      </c>
      <c r="F2857" s="101">
        <f>IFERROR(VLOOKUP(E2857,历史数据!AH:AJ,3,),"")</f>
        <v>18.309944084253001</v>
      </c>
      <c r="G2857" s="101">
        <f t="shared" si="252"/>
        <v>18.85707040866852</v>
      </c>
      <c r="H2857" s="105">
        <f t="shared" si="253"/>
        <v>-1.3573047149083584E-3</v>
      </c>
      <c r="I2857" s="101">
        <f>IFERROR(VLOOKUP(E2857,历史数据!AH:AJ,2,),"")</f>
        <v>18.336008061597099</v>
      </c>
      <c r="J2857" s="104">
        <f t="shared" si="254"/>
        <v>0</v>
      </c>
      <c r="K2857" s="104" t="str">
        <f>IFERROR(IF(AND(J2856=$H$2*1,MAX(K$64:K2856)=MAX(L$64:L2856)),MAX(K$64:K2856)+1,""),"")</f>
        <v/>
      </c>
      <c r="L2857" s="104" t="str">
        <f>IFERROR(IF(AND($F2856/INDEX($F$64:$F2857,MATCH(MAX(M$64:M2857),M$64:M2857,0)-1)&lt;(1-$P$2),MAX(K$64:K2857)&gt;MAX(L$64:L2856)),MAX(K$64:K2857),""),"")</f>
        <v/>
      </c>
      <c r="M2857" s="104" t="str">
        <f>IFERROR(IF(E2857="","",IF(K2857&lt;&gt;"",MAX(M$64:M2856)+1,IF(AND($F2856/INDEX($F$64:$F2857,MATCH(MAX(M$64:M2856),M$64:M2856,0)-1)&gt;(1+$O$2),MAX(K$64:K2857)&gt;MAX(L$64:L2856)),MAX(M$64:M2856)+1,""))),"")</f>
        <v/>
      </c>
      <c r="N2857" s="91">
        <f t="shared" si="255"/>
        <v>0</v>
      </c>
      <c r="O2857" s="91" t="str">
        <f>IFERROR(IF(AND(N2856=$H$2*1,MAX(O$64:O2856)=MAX(P$64:P2856)),MAX(O$64:O2856)+1,""),"")</f>
        <v/>
      </c>
      <c r="P2857" s="91" t="str">
        <f>IFERROR(IF(MOD(MAX(Q$64:Q2857),10*MAX(O$64:O2857))&lt;=2,IF(AND(F2856/INDEX($F$64:$F2857,MATCH(MAX(O$64:O2857),O$64:O2857,0)-1)&lt;(1-$P$2),MAX(O$64:O2857)&gt;MAX(P$64:P2856)),MAX(O$64:O2857),""),IF(AND($F2856/INDEX($F$64:$F2857,MATCH(MAX(Q$64:Q2857),Q$64:Q2857,0)-1)&lt;(1-$P$2),MAX(O$64:O2857)&gt;MAX(P$64:P2856)),MAX(O$64:O2857),"")),"")</f>
        <v/>
      </c>
      <c r="Q2857" s="91" t="str">
        <f>IFERROR(IF(E2857="","",IF(O2857&lt;&gt;"",MAX(O$64:O2857)*10+1,IF(AND($F2856/INDEX($F$64:$F2857,MATCH(MAX(Q$64:Q2856),Q$64:Q2856,0)-1)&gt;(1+$O$2),MAX(O$64:O2857)&gt;MAX(P$64:P2856)),MAX(Q$64:Q2856)+1,""))),"")</f>
        <v/>
      </c>
    </row>
    <row r="2858" spans="1:17" x14ac:dyDescent="0.2">
      <c r="A2858" s="13">
        <f>HLOOKUP($E$2,历史数据!$V$3:$AE$5000,ROW(A2856),)</f>
        <v>1915918</v>
      </c>
      <c r="B2858" s="41">
        <v>40751</v>
      </c>
      <c r="C2858" s="100">
        <f>IFERROR(IF(A2858&lt;&gt;0,MAX($C$4:C2857)+1,""),"")</f>
        <v>2790</v>
      </c>
      <c r="D2858" s="100"/>
      <c r="E2858" s="99">
        <f t="shared" si="256"/>
        <v>40850</v>
      </c>
      <c r="F2858" s="101">
        <f>IFERROR(VLOOKUP(E2858,历史数据!AH:AJ,3,),"")</f>
        <v>18.8963835744959</v>
      </c>
      <c r="G2858" s="101">
        <f t="shared" si="252"/>
        <v>18.843604020374055</v>
      </c>
      <c r="H2858" s="105">
        <f t="shared" si="253"/>
        <v>-7.1412939563897382E-4</v>
      </c>
      <c r="I2858" s="101">
        <f>IFERROR(VLOOKUP(E2858,历史数据!AH:AJ,2,),"")</f>
        <v>18.2187201635485</v>
      </c>
      <c r="J2858" s="104">
        <f t="shared" si="254"/>
        <v>0</v>
      </c>
      <c r="K2858" s="104" t="str">
        <f>IFERROR(IF(AND(J2857=$H$2*1,MAX(K$64:K2857)=MAX(L$64:L2857)),MAX(K$64:K2857)+1,""),"")</f>
        <v/>
      </c>
      <c r="L2858" s="104" t="str">
        <f>IFERROR(IF(AND($F2857/INDEX($F$64:$F2858,MATCH(MAX(M$64:M2858),M$64:M2858,0)-1)&lt;(1-$P$2),MAX(K$64:K2858)&gt;MAX(L$64:L2857)),MAX(K$64:K2858),""),"")</f>
        <v/>
      </c>
      <c r="M2858" s="104" t="str">
        <f>IFERROR(IF(E2858="","",IF(K2858&lt;&gt;"",MAX(M$64:M2857)+1,IF(AND($F2857/INDEX($F$64:$F2858,MATCH(MAX(M$64:M2857),M$64:M2857,0)-1)&gt;(1+$O$2),MAX(K$64:K2858)&gt;MAX(L$64:L2857)),MAX(M$64:M2857)+1,""))),"")</f>
        <v/>
      </c>
      <c r="N2858" s="91">
        <f t="shared" si="255"/>
        <v>0</v>
      </c>
      <c r="O2858" s="91" t="str">
        <f>IFERROR(IF(AND(N2857=$H$2*1,MAX(O$64:O2857)=MAX(P$64:P2857)),MAX(O$64:O2857)+1,""),"")</f>
        <v/>
      </c>
      <c r="P2858" s="91" t="str">
        <f>IFERROR(IF(MOD(MAX(Q$64:Q2858),10*MAX(O$64:O2858))&lt;=2,IF(AND(F2857/INDEX($F$64:$F2858,MATCH(MAX(O$64:O2858),O$64:O2858,0)-1)&lt;(1-$P$2),MAX(O$64:O2858)&gt;MAX(P$64:P2857)),MAX(O$64:O2858),""),IF(AND($F2857/INDEX($F$64:$F2858,MATCH(MAX(Q$64:Q2858),Q$64:Q2858,0)-1)&lt;(1-$P$2),MAX(O$64:O2858)&gt;MAX(P$64:P2857)),MAX(O$64:O2858),"")),"")</f>
        <v/>
      </c>
      <c r="Q2858" s="91" t="str">
        <f>IFERROR(IF(E2858="","",IF(O2858&lt;&gt;"",MAX(O$64:O2858)*10+1,IF(AND($F2857/INDEX($F$64:$F2858,MATCH(MAX(Q$64:Q2857),Q$64:Q2857,0)-1)&gt;(1+$O$2),MAX(O$64:O2858)&gt;MAX(P$64:P2857)),MAX(Q$64:Q2857)+1,""))),"")</f>
        <v/>
      </c>
    </row>
    <row r="2859" spans="1:17" x14ac:dyDescent="0.2">
      <c r="A2859" s="13">
        <f>HLOOKUP($E$2,历史数据!$V$3:$AE$5000,ROW(A2857),)</f>
        <v>1970827</v>
      </c>
      <c r="B2859" s="41">
        <v>40752</v>
      </c>
      <c r="C2859" s="100">
        <f>IFERROR(IF(A2859&lt;&gt;0,MAX($C$4:C2858)+1,""),"")</f>
        <v>2791</v>
      </c>
      <c r="D2859" s="100"/>
      <c r="E2859" s="99">
        <f t="shared" si="256"/>
        <v>40851</v>
      </c>
      <c r="F2859" s="101">
        <f>IFERROR(VLOOKUP(E2859,历史数据!AH:AJ,3,),"")</f>
        <v>18.6748397670708</v>
      </c>
      <c r="G2859" s="101">
        <f t="shared" si="252"/>
        <v>18.841866421884447</v>
      </c>
      <c r="H2859" s="105">
        <f t="shared" si="253"/>
        <v>-9.2211579469037019E-5</v>
      </c>
      <c r="I2859" s="101">
        <f>IFERROR(VLOOKUP(E2859,历史数据!AH:AJ,2,),"")</f>
        <v>18.870319597151799</v>
      </c>
      <c r="J2859" s="104">
        <f t="shared" si="254"/>
        <v>0</v>
      </c>
      <c r="K2859" s="104" t="str">
        <f>IFERROR(IF(AND(J2858=$H$2*1,MAX(K$64:K2858)=MAX(L$64:L2858)),MAX(K$64:K2858)+1,""),"")</f>
        <v/>
      </c>
      <c r="L2859" s="104" t="str">
        <f>IFERROR(IF(AND($F2858/INDEX($F$64:$F2859,MATCH(MAX(M$64:M2859),M$64:M2859,0)-1)&lt;(1-$P$2),MAX(K$64:K2859)&gt;MAX(L$64:L2858)),MAX(K$64:K2859),""),"")</f>
        <v/>
      </c>
      <c r="M2859" s="104" t="str">
        <f>IFERROR(IF(E2859="","",IF(K2859&lt;&gt;"",MAX(M$64:M2858)+1,IF(AND($F2858/INDEX($F$64:$F2859,MATCH(MAX(M$64:M2858),M$64:M2858,0)-1)&gt;(1+$O$2),MAX(K$64:K2859)&gt;MAX(L$64:L2858)),MAX(M$64:M2858)+1,""))),"")</f>
        <v/>
      </c>
      <c r="N2859" s="91">
        <f t="shared" si="255"/>
        <v>0</v>
      </c>
      <c r="O2859" s="91" t="str">
        <f>IFERROR(IF(AND(N2858=$H$2*1,MAX(O$64:O2858)=MAX(P$64:P2858)),MAX(O$64:O2858)+1,""),"")</f>
        <v/>
      </c>
      <c r="P2859" s="91" t="str">
        <f>IFERROR(IF(MOD(MAX(Q$64:Q2859),10*MAX(O$64:O2859))&lt;=2,IF(AND(F2858/INDEX($F$64:$F2859,MATCH(MAX(O$64:O2859),O$64:O2859,0)-1)&lt;(1-$P$2),MAX(O$64:O2859)&gt;MAX(P$64:P2858)),MAX(O$64:O2859),""),IF(AND($F2858/INDEX($F$64:$F2859,MATCH(MAX(Q$64:Q2859),Q$64:Q2859,0)-1)&lt;(1-$P$2),MAX(O$64:O2859)&gt;MAX(P$64:P2858)),MAX(O$64:O2859),"")),"")</f>
        <v/>
      </c>
      <c r="Q2859" s="91" t="str">
        <f>IFERROR(IF(E2859="","",IF(O2859&lt;&gt;"",MAX(O$64:O2859)*10+1,IF(AND($F2858/INDEX($F$64:$F2859,MATCH(MAX(Q$64:Q2858),Q$64:Q2858,0)-1)&gt;(1+$O$2),MAX(O$64:O2859)&gt;MAX(P$64:P2858)),MAX(Q$64:Q2858)+1,""))),"")</f>
        <v/>
      </c>
    </row>
    <row r="2860" spans="1:17" x14ac:dyDescent="0.2">
      <c r="A2860" s="13">
        <f>HLOOKUP($E$2,历史数据!$V$3:$AE$5000,ROW(A2858),)</f>
        <v>1872270</v>
      </c>
      <c r="B2860" s="41">
        <v>40753</v>
      </c>
      <c r="C2860" s="100">
        <f>IFERROR(IF(A2860&lt;&gt;0,MAX($C$4:C2859)+1,""),"")</f>
        <v>2792</v>
      </c>
      <c r="D2860" s="100"/>
      <c r="E2860" s="99">
        <f t="shared" si="256"/>
        <v>40854</v>
      </c>
      <c r="F2860" s="101">
        <f>IFERROR(VLOOKUP(E2860,历史数据!AH:AJ,3,),"")</f>
        <v>17.9711123787792</v>
      </c>
      <c r="G2860" s="101">
        <f t="shared" si="252"/>
        <v>18.843821220185259</v>
      </c>
      <c r="H2860" s="105">
        <f t="shared" si="253"/>
        <v>1.0374759363229735E-4</v>
      </c>
      <c r="I2860" s="101">
        <f>IFERROR(VLOOKUP(E2860,历史数据!AH:AJ,2,),"")</f>
        <v>18.766063687775301</v>
      </c>
      <c r="J2860" s="104">
        <f t="shared" si="254"/>
        <v>0</v>
      </c>
      <c r="K2860" s="104" t="str">
        <f>IFERROR(IF(AND(J2859=$H$2*1,MAX(K$64:K2859)=MAX(L$64:L2859)),MAX(K$64:K2859)+1,""),"")</f>
        <v/>
      </c>
      <c r="L2860" s="104" t="str">
        <f>IFERROR(IF(AND($F2859/INDEX($F$64:$F2860,MATCH(MAX(M$64:M2860),M$64:M2860,0)-1)&lt;(1-$P$2),MAX(K$64:K2860)&gt;MAX(L$64:L2859)),MAX(K$64:K2860),""),"")</f>
        <v/>
      </c>
      <c r="M2860" s="104" t="str">
        <f>IFERROR(IF(E2860="","",IF(K2860&lt;&gt;"",MAX(M$64:M2859)+1,IF(AND($F2859/INDEX($F$64:$F2860,MATCH(MAX(M$64:M2859),M$64:M2859,0)-1)&gt;(1+$O$2),MAX(K$64:K2860)&gt;MAX(L$64:L2859)),MAX(M$64:M2859)+1,""))),"")</f>
        <v/>
      </c>
      <c r="N2860" s="91">
        <f t="shared" si="255"/>
        <v>0</v>
      </c>
      <c r="O2860" s="91" t="str">
        <f>IFERROR(IF(AND(N2859=$H$2*1,MAX(O$64:O2859)=MAX(P$64:P2859)),MAX(O$64:O2859)+1,""),"")</f>
        <v/>
      </c>
      <c r="P2860" s="91" t="str">
        <f>IFERROR(IF(MOD(MAX(Q$64:Q2860),10*MAX(O$64:O2860))&lt;=2,IF(AND(F2859/INDEX($F$64:$F2860,MATCH(MAX(O$64:O2860),O$64:O2860,0)-1)&lt;(1-$P$2),MAX(O$64:O2860)&gt;MAX(P$64:P2859)),MAX(O$64:O2860),""),IF(AND($F2859/INDEX($F$64:$F2860,MATCH(MAX(Q$64:Q2860),Q$64:Q2860,0)-1)&lt;(1-$P$2),MAX(O$64:O2860)&gt;MAX(P$64:P2859)),MAX(O$64:O2860),"")),"")</f>
        <v/>
      </c>
      <c r="Q2860" s="91" t="str">
        <f>IFERROR(IF(E2860="","",IF(O2860&lt;&gt;"",MAX(O$64:O2860)*10+1,IF(AND($F2859/INDEX($F$64:$F2860,MATCH(MAX(Q$64:Q2859),Q$64:Q2859,0)-1)&gt;(1+$O$2),MAX(O$64:O2860)&gt;MAX(P$64:P2859)),MAX(Q$64:Q2859)+1,""))),"")</f>
        <v/>
      </c>
    </row>
    <row r="2861" spans="1:17" x14ac:dyDescent="0.2">
      <c r="A2861" s="13">
        <f>HLOOKUP($E$2,历史数据!$V$3:$AE$5000,ROW(A2859),)</f>
        <v>889620</v>
      </c>
      <c r="B2861" s="41">
        <v>40756</v>
      </c>
      <c r="C2861" s="100">
        <f>IFERROR(IF(A2861&lt;&gt;0,MAX($C$4:C2860)+1,""),"")</f>
        <v>2793</v>
      </c>
      <c r="D2861" s="100"/>
      <c r="E2861" s="99">
        <f t="shared" si="256"/>
        <v>40855</v>
      </c>
      <c r="F2861" s="101">
        <f>IFERROR(VLOOKUP(E2861,历史数据!AH:AJ,3,),"")</f>
        <v>18.1405282315161</v>
      </c>
      <c r="G2861" s="101">
        <f t="shared" si="252"/>
        <v>18.849034015654087</v>
      </c>
      <c r="H2861" s="105">
        <f t="shared" si="253"/>
        <v>2.7663154982837668E-4</v>
      </c>
      <c r="I2861" s="101">
        <f>IFERROR(VLOOKUP(E2861,历史数据!AH:AJ,2,),"")</f>
        <v>17.9711123787792</v>
      </c>
      <c r="J2861" s="104">
        <f t="shared" si="254"/>
        <v>0</v>
      </c>
      <c r="K2861" s="104" t="str">
        <f>IFERROR(IF(AND(J2860=$H$2*1,MAX(K$64:K2860)=MAX(L$64:L2860)),MAX(K$64:K2860)+1,""),"")</f>
        <v/>
      </c>
      <c r="L2861" s="104" t="str">
        <f>IFERROR(IF(AND($F2860/INDEX($F$64:$F2861,MATCH(MAX(M$64:M2861),M$64:M2861,0)-1)&lt;(1-$P$2),MAX(K$64:K2861)&gt;MAX(L$64:L2860)),MAX(K$64:K2861),""),"")</f>
        <v/>
      </c>
      <c r="M2861" s="104" t="str">
        <f>IFERROR(IF(E2861="","",IF(K2861&lt;&gt;"",MAX(M$64:M2860)+1,IF(AND($F2860/INDEX($F$64:$F2861,MATCH(MAX(M$64:M2860),M$64:M2860,0)-1)&gt;(1+$O$2),MAX(K$64:K2861)&gt;MAX(L$64:L2860)),MAX(M$64:M2860)+1,""))),"")</f>
        <v/>
      </c>
      <c r="N2861" s="91">
        <f t="shared" si="255"/>
        <v>0</v>
      </c>
      <c r="O2861" s="91" t="str">
        <f>IFERROR(IF(AND(N2860=$H$2*1,MAX(O$64:O2860)=MAX(P$64:P2860)),MAX(O$64:O2860)+1,""),"")</f>
        <v/>
      </c>
      <c r="P2861" s="91" t="str">
        <f>IFERROR(IF(MOD(MAX(Q$64:Q2861),10*MAX(O$64:O2861))&lt;=2,IF(AND(F2860/INDEX($F$64:$F2861,MATCH(MAX(O$64:O2861),O$64:O2861,0)-1)&lt;(1-$P$2),MAX(O$64:O2861)&gt;MAX(P$64:P2860)),MAX(O$64:O2861),""),IF(AND($F2860/INDEX($F$64:$F2861,MATCH(MAX(Q$64:Q2861),Q$64:Q2861,0)-1)&lt;(1-$P$2),MAX(O$64:O2861)&gt;MAX(P$64:P2860)),MAX(O$64:O2861),"")),"")</f>
        <v/>
      </c>
      <c r="Q2861" s="91" t="str">
        <f>IFERROR(IF(E2861="","",IF(O2861&lt;&gt;"",MAX(O$64:O2861)*10+1,IF(AND($F2860/INDEX($F$64:$F2861,MATCH(MAX(Q$64:Q2860),Q$64:Q2860,0)-1)&gt;(1+$O$2),MAX(O$64:O2861)&gt;MAX(P$64:P2860)),MAX(Q$64:Q2860)+1,""))),"")</f>
        <v/>
      </c>
    </row>
    <row r="2862" spans="1:17" x14ac:dyDescent="0.2">
      <c r="A2862" s="13">
        <f>HLOOKUP($E$2,历史数据!$V$3:$AE$5000,ROW(A2860),)</f>
        <v>797776</v>
      </c>
      <c r="B2862" s="41">
        <v>40757</v>
      </c>
      <c r="C2862" s="100">
        <f>IFERROR(IF(A2862&lt;&gt;0,MAX($C$4:C2861)+1,""),"")</f>
        <v>2794</v>
      </c>
      <c r="D2862" s="100"/>
      <c r="E2862" s="99">
        <f t="shared" si="256"/>
        <v>40856</v>
      </c>
      <c r="F2862" s="101">
        <f>IFERROR(VLOOKUP(E2862,历史数据!AH:AJ,3,),"")</f>
        <v>18.088400276827802</v>
      </c>
      <c r="G2862" s="101">
        <f t="shared" si="252"/>
        <v>18.868147599039784</v>
      </c>
      <c r="H2862" s="105">
        <f t="shared" si="253"/>
        <v>1.0140351685832272E-3</v>
      </c>
      <c r="I2862" s="101">
        <f>IFERROR(VLOOKUP(E2862,历史数据!AH:AJ,2,),"")</f>
        <v>17.997176356123401</v>
      </c>
      <c r="J2862" s="104">
        <f t="shared" si="254"/>
        <v>0</v>
      </c>
      <c r="K2862" s="104" t="str">
        <f>IFERROR(IF(AND(J2861=$H$2*1,MAX(K$64:K2861)=MAX(L$64:L2861)),MAX(K$64:K2861)+1,""),"")</f>
        <v/>
      </c>
      <c r="L2862" s="104" t="str">
        <f>IFERROR(IF(AND($F2861/INDEX($F$64:$F2862,MATCH(MAX(M$64:M2862),M$64:M2862,0)-1)&lt;(1-$P$2),MAX(K$64:K2862)&gt;MAX(L$64:L2861)),MAX(K$64:K2862),""),"")</f>
        <v/>
      </c>
      <c r="M2862" s="104" t="str">
        <f>IFERROR(IF(E2862="","",IF(K2862&lt;&gt;"",MAX(M$64:M2861)+1,IF(AND($F2861/INDEX($F$64:$F2862,MATCH(MAX(M$64:M2861),M$64:M2861,0)-1)&gt;(1+$O$2),MAX(K$64:K2862)&gt;MAX(L$64:L2861)),MAX(M$64:M2861)+1,""))),"")</f>
        <v/>
      </c>
      <c r="N2862" s="91">
        <f t="shared" si="255"/>
        <v>0</v>
      </c>
      <c r="O2862" s="91" t="str">
        <f>IFERROR(IF(AND(N2861=$H$2*1,MAX(O$64:O2861)=MAX(P$64:P2861)),MAX(O$64:O2861)+1,""),"")</f>
        <v/>
      </c>
      <c r="P2862" s="91" t="str">
        <f>IFERROR(IF(MOD(MAX(Q$64:Q2862),10*MAX(O$64:O2862))&lt;=2,IF(AND(F2861/INDEX($F$64:$F2862,MATCH(MAX(O$64:O2862),O$64:O2862,0)-1)&lt;(1-$P$2),MAX(O$64:O2862)&gt;MAX(P$64:P2861)),MAX(O$64:O2862),""),IF(AND($F2861/INDEX($F$64:$F2862,MATCH(MAX(Q$64:Q2862),Q$64:Q2862,0)-1)&lt;(1-$P$2),MAX(O$64:O2862)&gt;MAX(P$64:P2861)),MAX(O$64:O2862),"")),"")</f>
        <v/>
      </c>
      <c r="Q2862" s="91" t="str">
        <f>IFERROR(IF(E2862="","",IF(O2862&lt;&gt;"",MAX(O$64:O2862)*10+1,IF(AND($F2861/INDEX($F$64:$F2862,MATCH(MAX(Q$64:Q2861),Q$64:Q2861,0)-1)&gt;(1+$O$2),MAX(O$64:O2862)&gt;MAX(P$64:P2861)),MAX(Q$64:Q2861)+1,""))),"")</f>
        <v/>
      </c>
    </row>
    <row r="2863" spans="1:17" x14ac:dyDescent="0.2">
      <c r="A2863" s="13">
        <f>HLOOKUP($E$2,历史数据!$V$3:$AE$5000,ROW(A2861),)</f>
        <v>1919474</v>
      </c>
      <c r="B2863" s="41">
        <v>40758</v>
      </c>
      <c r="C2863" s="100">
        <f>IFERROR(IF(A2863&lt;&gt;0,MAX($C$4:C2862)+1,""),"")</f>
        <v>2795</v>
      </c>
      <c r="D2863" s="100"/>
      <c r="E2863" s="99">
        <f t="shared" si="256"/>
        <v>40857</v>
      </c>
      <c r="F2863" s="101">
        <f>IFERROR(VLOOKUP(E2863,历史数据!AH:AJ,3,),"")</f>
        <v>17.840792492058601</v>
      </c>
      <c r="G2863" s="101">
        <f t="shared" si="252"/>
        <v>18.869233598095789</v>
      </c>
      <c r="H2863" s="105">
        <f t="shared" si="253"/>
        <v>5.7557269483199391E-5</v>
      </c>
      <c r="I2863" s="101">
        <f>IFERROR(VLOOKUP(E2863,历史数据!AH:AJ,2,),"")</f>
        <v>17.997176356123401</v>
      </c>
      <c r="J2863" s="104">
        <f t="shared" si="254"/>
        <v>0</v>
      </c>
      <c r="K2863" s="104" t="str">
        <f>IFERROR(IF(AND(J2862=$H$2*1,MAX(K$64:K2862)=MAX(L$64:L2862)),MAX(K$64:K2862)+1,""),"")</f>
        <v/>
      </c>
      <c r="L2863" s="104" t="str">
        <f>IFERROR(IF(AND($F2862/INDEX($F$64:$F2863,MATCH(MAX(M$64:M2863),M$64:M2863,0)-1)&lt;(1-$P$2),MAX(K$64:K2863)&gt;MAX(L$64:L2862)),MAX(K$64:K2863),""),"")</f>
        <v/>
      </c>
      <c r="M2863" s="104" t="str">
        <f>IFERROR(IF(E2863="","",IF(K2863&lt;&gt;"",MAX(M$64:M2862)+1,IF(AND($F2862/INDEX($F$64:$F2863,MATCH(MAX(M$64:M2862),M$64:M2862,0)-1)&gt;(1+$O$2),MAX(K$64:K2863)&gt;MAX(L$64:L2862)),MAX(M$64:M2862)+1,""))),"")</f>
        <v/>
      </c>
      <c r="N2863" s="91">
        <f t="shared" si="255"/>
        <v>0</v>
      </c>
      <c r="O2863" s="91" t="str">
        <f>IFERROR(IF(AND(N2862=$H$2*1,MAX(O$64:O2862)=MAX(P$64:P2862)),MAX(O$64:O2862)+1,""),"")</f>
        <v/>
      </c>
      <c r="P2863" s="91" t="str">
        <f>IFERROR(IF(MOD(MAX(Q$64:Q2863),10*MAX(O$64:O2863))&lt;=2,IF(AND(F2862/INDEX($F$64:$F2863,MATCH(MAX(O$64:O2863),O$64:O2863,0)-1)&lt;(1-$P$2),MAX(O$64:O2863)&gt;MAX(P$64:P2862)),MAX(O$64:O2863),""),IF(AND($F2862/INDEX($F$64:$F2863,MATCH(MAX(Q$64:Q2863),Q$64:Q2863,0)-1)&lt;(1-$P$2),MAX(O$64:O2863)&gt;MAX(P$64:P2862)),MAX(O$64:O2863),"")),"")</f>
        <v/>
      </c>
      <c r="Q2863" s="91" t="str">
        <f>IFERROR(IF(E2863="","",IF(O2863&lt;&gt;"",MAX(O$64:O2863)*10+1,IF(AND($F2862/INDEX($F$64:$F2863,MATCH(MAX(Q$64:Q2862),Q$64:Q2862,0)-1)&gt;(1+$O$2),MAX(O$64:O2863)&gt;MAX(P$64:P2862)),MAX(Q$64:Q2862)+1,""))),"")</f>
        <v/>
      </c>
    </row>
    <row r="2864" spans="1:17" x14ac:dyDescent="0.2">
      <c r="A2864" s="13">
        <f>HLOOKUP($E$2,历史数据!$V$3:$AE$5000,ROW(A2862),)</f>
        <v>3233731</v>
      </c>
      <c r="B2864" s="41">
        <v>40759</v>
      </c>
      <c r="C2864" s="100">
        <f>IFERROR(IF(A2864&lt;&gt;0,MAX($C$4:C2863)+1,""),"")</f>
        <v>2796</v>
      </c>
      <c r="D2864" s="100"/>
      <c r="E2864" s="99">
        <f t="shared" si="256"/>
        <v>40858</v>
      </c>
      <c r="F2864" s="101">
        <f>IFERROR(VLOOKUP(E2864,历史数据!AH:AJ,3,),"")</f>
        <v>17.945048401435098</v>
      </c>
      <c r="G2864" s="101">
        <f t="shared" si="252"/>
        <v>18.862283204137352</v>
      </c>
      <c r="H2864" s="105">
        <f t="shared" si="253"/>
        <v>-3.6834532374108164E-4</v>
      </c>
      <c r="I2864" s="101">
        <f>IFERROR(VLOOKUP(E2864,历史数据!AH:AJ,2,),"")</f>
        <v>18.166592208860202</v>
      </c>
      <c r="J2864" s="104">
        <f t="shared" si="254"/>
        <v>0</v>
      </c>
      <c r="K2864" s="104" t="str">
        <f>IFERROR(IF(AND(J2863=$H$2*1,MAX(K$64:K2863)=MAX(L$64:L2863)),MAX(K$64:K2863)+1,""),"")</f>
        <v/>
      </c>
      <c r="L2864" s="104" t="str">
        <f>IFERROR(IF(AND($F2863/INDEX($F$64:$F2864,MATCH(MAX(M$64:M2864),M$64:M2864,0)-1)&lt;(1-$P$2),MAX(K$64:K2864)&gt;MAX(L$64:L2863)),MAX(K$64:K2864),""),"")</f>
        <v/>
      </c>
      <c r="M2864" s="104" t="str">
        <f>IFERROR(IF(E2864="","",IF(K2864&lt;&gt;"",MAX(M$64:M2863)+1,IF(AND($F2863/INDEX($F$64:$F2864,MATCH(MAX(M$64:M2863),M$64:M2863,0)-1)&gt;(1+$O$2),MAX(K$64:K2864)&gt;MAX(L$64:L2863)),MAX(M$64:M2863)+1,""))),"")</f>
        <v/>
      </c>
      <c r="N2864" s="91">
        <f t="shared" si="255"/>
        <v>0</v>
      </c>
      <c r="O2864" s="91" t="str">
        <f>IFERROR(IF(AND(N2863=$H$2*1,MAX(O$64:O2863)=MAX(P$64:P2863)),MAX(O$64:O2863)+1,""),"")</f>
        <v/>
      </c>
      <c r="P2864" s="91" t="str">
        <f>IFERROR(IF(MOD(MAX(Q$64:Q2864),10*MAX(O$64:O2864))&lt;=2,IF(AND(F2863/INDEX($F$64:$F2864,MATCH(MAX(O$64:O2864),O$64:O2864,0)-1)&lt;(1-$P$2),MAX(O$64:O2864)&gt;MAX(P$64:P2863)),MAX(O$64:O2864),""),IF(AND($F2863/INDEX($F$64:$F2864,MATCH(MAX(Q$64:Q2864),Q$64:Q2864,0)-1)&lt;(1-$P$2),MAX(O$64:O2864)&gt;MAX(P$64:P2863)),MAX(O$64:O2864),"")),"")</f>
        <v/>
      </c>
      <c r="Q2864" s="91" t="str">
        <f>IFERROR(IF(E2864="","",IF(O2864&lt;&gt;"",MAX(O$64:O2864)*10+1,IF(AND($F2863/INDEX($F$64:$F2864,MATCH(MAX(Q$64:Q2863),Q$64:Q2863,0)-1)&gt;(1+$O$2),MAX(O$64:O2864)&gt;MAX(P$64:P2863)),MAX(Q$64:Q2863)+1,""))),"")</f>
        <v/>
      </c>
    </row>
    <row r="2865" spans="1:17" x14ac:dyDescent="0.2">
      <c r="A2865" s="13">
        <f>HLOOKUP($E$2,历史数据!$V$3:$AE$5000,ROW(A2863),)</f>
        <v>1411356</v>
      </c>
      <c r="B2865" s="41">
        <v>40760</v>
      </c>
      <c r="C2865" s="100">
        <f>IFERROR(IF(A2865&lt;&gt;0,MAX($C$4:C2864)+1,""),"")</f>
        <v>2797</v>
      </c>
      <c r="D2865" s="100"/>
      <c r="E2865" s="99">
        <f t="shared" si="256"/>
        <v>40861</v>
      </c>
      <c r="F2865" s="101">
        <f>IFERROR(VLOOKUP(E2865,历史数据!AH:AJ,3,),"")</f>
        <v>18.179624197532299</v>
      </c>
      <c r="G2865" s="101">
        <f t="shared" si="252"/>
        <v>18.844038419996462</v>
      </c>
      <c r="H2865" s="105">
        <f t="shared" si="253"/>
        <v>-9.6726276153502599E-4</v>
      </c>
      <c r="I2865" s="101">
        <f>IFERROR(VLOOKUP(E2865,历史数据!AH:AJ,2,),"")</f>
        <v>17.945048401435098</v>
      </c>
      <c r="J2865" s="104">
        <f t="shared" si="254"/>
        <v>0</v>
      </c>
      <c r="K2865" s="104" t="str">
        <f>IFERROR(IF(AND(J2864=$H$2*1,MAX(K$64:K2864)=MAX(L$64:L2864)),MAX(K$64:K2864)+1,""),"")</f>
        <v/>
      </c>
      <c r="L2865" s="104" t="str">
        <f>IFERROR(IF(AND($F2864/INDEX($F$64:$F2865,MATCH(MAX(M$64:M2865),M$64:M2865,0)-1)&lt;(1-$P$2),MAX(K$64:K2865)&gt;MAX(L$64:L2864)),MAX(K$64:K2865),""),"")</f>
        <v/>
      </c>
      <c r="M2865" s="104" t="str">
        <f>IFERROR(IF(E2865="","",IF(K2865&lt;&gt;"",MAX(M$64:M2864)+1,IF(AND($F2864/INDEX($F$64:$F2865,MATCH(MAX(M$64:M2864),M$64:M2864,0)-1)&gt;(1+$O$2),MAX(K$64:K2865)&gt;MAX(L$64:L2864)),MAX(M$64:M2864)+1,""))),"")</f>
        <v/>
      </c>
      <c r="N2865" s="91">
        <f t="shared" si="255"/>
        <v>0</v>
      </c>
      <c r="O2865" s="91" t="str">
        <f>IFERROR(IF(AND(N2864=$H$2*1,MAX(O$64:O2864)=MAX(P$64:P2864)),MAX(O$64:O2864)+1,""),"")</f>
        <v/>
      </c>
      <c r="P2865" s="91" t="str">
        <f>IFERROR(IF(MOD(MAX(Q$64:Q2865),10*MAX(O$64:O2865))&lt;=2,IF(AND(F2864/INDEX($F$64:$F2865,MATCH(MAX(O$64:O2865),O$64:O2865,0)-1)&lt;(1-$P$2),MAX(O$64:O2865)&gt;MAX(P$64:P2864)),MAX(O$64:O2865),""),IF(AND($F2864/INDEX($F$64:$F2865,MATCH(MAX(Q$64:Q2865),Q$64:Q2865,0)-1)&lt;(1-$P$2),MAX(O$64:O2865)&gt;MAX(P$64:P2864)),MAX(O$64:O2865),"")),"")</f>
        <v/>
      </c>
      <c r="Q2865" s="91" t="str">
        <f>IFERROR(IF(E2865="","",IF(O2865&lt;&gt;"",MAX(O$64:O2865)*10+1,IF(AND($F2864/INDEX($F$64:$F2865,MATCH(MAX(Q$64:Q2864),Q$64:Q2864,0)-1)&gt;(1+$O$2),MAX(O$64:O2865)&gt;MAX(P$64:P2864)),MAX(Q$64:Q2864)+1,""))),"")</f>
        <v/>
      </c>
    </row>
    <row r="2866" spans="1:17" x14ac:dyDescent="0.2">
      <c r="A2866" s="13">
        <f>HLOOKUP($E$2,历史数据!$V$3:$AE$5000,ROW(A2864),)</f>
        <v>2398843</v>
      </c>
      <c r="B2866" s="41">
        <v>40763</v>
      </c>
      <c r="C2866" s="100">
        <f>IFERROR(IF(A2866&lt;&gt;0,MAX($C$4:C2865)+1,""),"")</f>
        <v>2798</v>
      </c>
      <c r="D2866" s="100"/>
      <c r="E2866" s="99">
        <f t="shared" si="256"/>
        <v>40862</v>
      </c>
      <c r="F2866" s="101">
        <f>IFERROR(VLOOKUP(E2866,历史数据!AH:AJ,3,),"")</f>
        <v>18.114464254171999</v>
      </c>
      <c r="G2866" s="101">
        <f t="shared" si="252"/>
        <v>18.819060441708334</v>
      </c>
      <c r="H2866" s="105">
        <f t="shared" si="253"/>
        <v>-1.3255108980048114E-3</v>
      </c>
      <c r="I2866" s="101">
        <f>IFERROR(VLOOKUP(E2866,历史数据!AH:AJ,2,),"")</f>
        <v>18.179624197532299</v>
      </c>
      <c r="J2866" s="104">
        <f t="shared" si="254"/>
        <v>0</v>
      </c>
      <c r="K2866" s="104" t="str">
        <f>IFERROR(IF(AND(J2865=$H$2*1,MAX(K$64:K2865)=MAX(L$64:L2865)),MAX(K$64:K2865)+1,""),"")</f>
        <v/>
      </c>
      <c r="L2866" s="104" t="str">
        <f>IFERROR(IF(AND($F2865/INDEX($F$64:$F2866,MATCH(MAX(M$64:M2866),M$64:M2866,0)-1)&lt;(1-$P$2),MAX(K$64:K2866)&gt;MAX(L$64:L2865)),MAX(K$64:K2866),""),"")</f>
        <v/>
      </c>
      <c r="M2866" s="104" t="str">
        <f>IFERROR(IF(E2866="","",IF(K2866&lt;&gt;"",MAX(M$64:M2865)+1,IF(AND($F2865/INDEX($F$64:$F2866,MATCH(MAX(M$64:M2865),M$64:M2865,0)-1)&gt;(1+$O$2),MAX(K$64:K2866)&gt;MAX(L$64:L2865)),MAX(M$64:M2865)+1,""))),"")</f>
        <v/>
      </c>
      <c r="N2866" s="91">
        <f t="shared" si="255"/>
        <v>0</v>
      </c>
      <c r="O2866" s="91" t="str">
        <f>IFERROR(IF(AND(N2865=$H$2*1,MAX(O$64:O2865)=MAX(P$64:P2865)),MAX(O$64:O2865)+1,""),"")</f>
        <v/>
      </c>
      <c r="P2866" s="91" t="str">
        <f>IFERROR(IF(MOD(MAX(Q$64:Q2866),10*MAX(O$64:O2866))&lt;=2,IF(AND(F2865/INDEX($F$64:$F2866,MATCH(MAX(O$64:O2866),O$64:O2866,0)-1)&lt;(1-$P$2),MAX(O$64:O2866)&gt;MAX(P$64:P2865)),MAX(O$64:O2866),""),IF(AND($F2865/INDEX($F$64:$F2866,MATCH(MAX(Q$64:Q2866),Q$64:Q2866,0)-1)&lt;(1-$P$2),MAX(O$64:O2866)&gt;MAX(P$64:P2865)),MAX(O$64:O2866),"")),"")</f>
        <v/>
      </c>
      <c r="Q2866" s="91" t="str">
        <f>IFERROR(IF(E2866="","",IF(O2866&lt;&gt;"",MAX(O$64:O2866)*10+1,IF(AND($F2865/INDEX($F$64:$F2866,MATCH(MAX(Q$64:Q2865),Q$64:Q2865,0)-1)&gt;(1+$O$2),MAX(O$64:O2866)&gt;MAX(P$64:P2865)),MAX(Q$64:Q2865)+1,""))),"")</f>
        <v/>
      </c>
    </row>
    <row r="2867" spans="1:17" x14ac:dyDescent="0.2">
      <c r="A2867" s="13">
        <f>HLOOKUP($E$2,历史数据!$V$3:$AE$5000,ROW(A2865),)</f>
        <v>1768202</v>
      </c>
      <c r="B2867" s="41">
        <v>40764</v>
      </c>
      <c r="C2867" s="100">
        <f>IFERROR(IF(A2867&lt;&gt;0,MAX($C$4:C2866)+1,""),"")</f>
        <v>2799</v>
      </c>
      <c r="D2867" s="100"/>
      <c r="E2867" s="99">
        <f t="shared" si="256"/>
        <v>40863</v>
      </c>
      <c r="F2867" s="101">
        <f>IFERROR(VLOOKUP(E2867,历史数据!AH:AJ,3,),"")</f>
        <v>17.9059524354189</v>
      </c>
      <c r="G2867" s="101">
        <f t="shared" si="252"/>
        <v>18.798860859266632</v>
      </c>
      <c r="H2867" s="105">
        <f t="shared" si="253"/>
        <v>-1.0733576473846984E-3</v>
      </c>
      <c r="I2867" s="101">
        <f>IFERROR(VLOOKUP(E2867,历史数据!AH:AJ,2,),"")</f>
        <v>18.0493043108116</v>
      </c>
      <c r="J2867" s="104">
        <f t="shared" si="254"/>
        <v>0</v>
      </c>
      <c r="K2867" s="104" t="str">
        <f>IFERROR(IF(AND(J2866=$H$2*1,MAX(K$64:K2866)=MAX(L$64:L2866)),MAX(K$64:K2866)+1,""),"")</f>
        <v/>
      </c>
      <c r="L2867" s="104" t="str">
        <f>IFERROR(IF(AND($F2866/INDEX($F$64:$F2867,MATCH(MAX(M$64:M2867),M$64:M2867,0)-1)&lt;(1-$P$2),MAX(K$64:K2867)&gt;MAX(L$64:L2866)),MAX(K$64:K2867),""),"")</f>
        <v/>
      </c>
      <c r="M2867" s="104" t="str">
        <f>IFERROR(IF(E2867="","",IF(K2867&lt;&gt;"",MAX(M$64:M2866)+1,IF(AND($F2866/INDEX($F$64:$F2867,MATCH(MAX(M$64:M2866),M$64:M2866,0)-1)&gt;(1+$O$2),MAX(K$64:K2867)&gt;MAX(L$64:L2866)),MAX(M$64:M2866)+1,""))),"")</f>
        <v/>
      </c>
      <c r="N2867" s="91">
        <f t="shared" si="255"/>
        <v>0</v>
      </c>
      <c r="O2867" s="91" t="str">
        <f>IFERROR(IF(AND(N2866=$H$2*1,MAX(O$64:O2866)=MAX(P$64:P2866)),MAX(O$64:O2866)+1,""),"")</f>
        <v/>
      </c>
      <c r="P2867" s="91" t="str">
        <f>IFERROR(IF(MOD(MAX(Q$64:Q2867),10*MAX(O$64:O2867))&lt;=2,IF(AND(F2866/INDEX($F$64:$F2867,MATCH(MAX(O$64:O2867),O$64:O2867,0)-1)&lt;(1-$P$2),MAX(O$64:O2867)&gt;MAX(P$64:P2866)),MAX(O$64:O2867),""),IF(AND($F2866/INDEX($F$64:$F2867,MATCH(MAX(Q$64:Q2867),Q$64:Q2867,0)-1)&lt;(1-$P$2),MAX(O$64:O2867)&gt;MAX(P$64:P2866)),MAX(O$64:O2867),"")),"")</f>
        <v/>
      </c>
      <c r="Q2867" s="91" t="str">
        <f>IFERROR(IF(E2867="","",IF(O2867&lt;&gt;"",MAX(O$64:O2867)*10+1,IF(AND($F2866/INDEX($F$64:$F2867,MATCH(MAX(Q$64:Q2866),Q$64:Q2866,0)-1)&gt;(1+$O$2),MAX(O$64:O2867)&gt;MAX(P$64:P2866)),MAX(Q$64:Q2866)+1,""))),"")</f>
        <v/>
      </c>
    </row>
    <row r="2868" spans="1:17" x14ac:dyDescent="0.2">
      <c r="A2868" s="13">
        <f>HLOOKUP($E$2,历史数据!$V$3:$AE$5000,ROW(A2866),)</f>
        <v>0</v>
      </c>
      <c r="B2868" s="41">
        <v>40765</v>
      </c>
      <c r="C2868" s="100" t="str">
        <f>IFERROR(IF(A2868&lt;&gt;0,MAX($C$4:C2867)+1,""),"")</f>
        <v/>
      </c>
      <c r="D2868" s="100"/>
      <c r="E2868" s="99">
        <f t="shared" si="256"/>
        <v>40864</v>
      </c>
      <c r="F2868" s="101">
        <f>IFERROR(VLOOKUP(E2868,历史数据!AH:AJ,3,),"")</f>
        <v>17.866856469402698</v>
      </c>
      <c r="G2868" s="101">
        <f t="shared" si="252"/>
        <v>18.773014081733699</v>
      </c>
      <c r="H2868" s="105">
        <f t="shared" si="253"/>
        <v>-1.3749119016535083E-3</v>
      </c>
      <c r="I2868" s="101">
        <f>IFERROR(VLOOKUP(E2868,历史数据!AH:AJ,2,),"")</f>
        <v>17.879888458074799</v>
      </c>
      <c r="J2868" s="104">
        <f t="shared" si="254"/>
        <v>0</v>
      </c>
      <c r="K2868" s="104" t="str">
        <f>IFERROR(IF(AND(J2867=$H$2*1,MAX(K$64:K2867)=MAX(L$64:L2867)),MAX(K$64:K2867)+1,""),"")</f>
        <v/>
      </c>
      <c r="L2868" s="104" t="str">
        <f>IFERROR(IF(AND($F2867/INDEX($F$64:$F2868,MATCH(MAX(M$64:M2868),M$64:M2868,0)-1)&lt;(1-$P$2),MAX(K$64:K2868)&gt;MAX(L$64:L2867)),MAX(K$64:K2868),""),"")</f>
        <v/>
      </c>
      <c r="M2868" s="104" t="str">
        <f>IFERROR(IF(E2868="","",IF(K2868&lt;&gt;"",MAX(M$64:M2867)+1,IF(AND($F2867/INDEX($F$64:$F2868,MATCH(MAX(M$64:M2867),M$64:M2867,0)-1)&gt;(1+$O$2),MAX(K$64:K2868)&gt;MAX(L$64:L2867)),MAX(M$64:M2867)+1,""))),"")</f>
        <v/>
      </c>
      <c r="N2868" s="91">
        <f t="shared" si="255"/>
        <v>0</v>
      </c>
      <c r="O2868" s="91" t="str">
        <f>IFERROR(IF(AND(N2867=$H$2*1,MAX(O$64:O2867)=MAX(P$64:P2867)),MAX(O$64:O2867)+1,""),"")</f>
        <v/>
      </c>
      <c r="P2868" s="91" t="str">
        <f>IFERROR(IF(MOD(MAX(Q$64:Q2868),10*MAX(O$64:O2868))&lt;=2,IF(AND(F2867/INDEX($F$64:$F2868,MATCH(MAX(O$64:O2868),O$64:O2868,0)-1)&lt;(1-$P$2),MAX(O$64:O2868)&gt;MAX(P$64:P2867)),MAX(O$64:O2868),""),IF(AND($F2867/INDEX($F$64:$F2868,MATCH(MAX(Q$64:Q2868),Q$64:Q2868,0)-1)&lt;(1-$P$2),MAX(O$64:O2868)&gt;MAX(P$64:P2867)),MAX(O$64:O2868),"")),"")</f>
        <v/>
      </c>
      <c r="Q2868" s="91" t="str">
        <f>IFERROR(IF(E2868="","",IF(O2868&lt;&gt;"",MAX(O$64:O2868)*10+1,IF(AND($F2867/INDEX($F$64:$F2868,MATCH(MAX(Q$64:Q2867),Q$64:Q2867,0)-1)&gt;(1+$O$2),MAX(O$64:O2868)&gt;MAX(P$64:P2867)),MAX(Q$64:Q2867)+1,""))),"")</f>
        <v/>
      </c>
    </row>
    <row r="2869" spans="1:17" x14ac:dyDescent="0.2">
      <c r="A2869" s="13">
        <f>HLOOKUP($E$2,历史数据!$V$3:$AE$5000,ROW(A2867),)</f>
        <v>1051306</v>
      </c>
      <c r="B2869" s="41">
        <v>40766</v>
      </c>
      <c r="C2869" s="100">
        <f>IFERROR(IF(A2869&lt;&gt;0,MAX($C$4:C2868)+1,""),"")</f>
        <v>2800</v>
      </c>
      <c r="D2869" s="100"/>
      <c r="E2869" s="99">
        <f t="shared" si="256"/>
        <v>40865</v>
      </c>
      <c r="F2869" s="101">
        <f>IFERROR(VLOOKUP(E2869,历史数据!AH:AJ,3,),"")</f>
        <v>17.541056752601001</v>
      </c>
      <c r="G2869" s="101">
        <f t="shared" si="252"/>
        <v>18.748470503067971</v>
      </c>
      <c r="H2869" s="105">
        <f t="shared" si="253"/>
        <v>-1.3073861532767461E-3</v>
      </c>
      <c r="I2869" s="101">
        <f>IFERROR(VLOOKUP(E2869,历史数据!AH:AJ,2,),"")</f>
        <v>17.528024763929</v>
      </c>
      <c r="J2869" s="104">
        <f t="shared" si="254"/>
        <v>0</v>
      </c>
      <c r="K2869" s="104" t="str">
        <f>IFERROR(IF(AND(J2868=$H$2*1,MAX(K$64:K2868)=MAX(L$64:L2868)),MAX(K$64:K2868)+1,""),"")</f>
        <v/>
      </c>
      <c r="L2869" s="104" t="str">
        <f>IFERROR(IF(AND($F2868/INDEX($F$64:$F2869,MATCH(MAX(M$64:M2869),M$64:M2869,0)-1)&lt;(1-$P$2),MAX(K$64:K2869)&gt;MAX(L$64:L2868)),MAX(K$64:K2869),""),"")</f>
        <v/>
      </c>
      <c r="M2869" s="104" t="str">
        <f>IFERROR(IF(E2869="","",IF(K2869&lt;&gt;"",MAX(M$64:M2868)+1,IF(AND($F2868/INDEX($F$64:$F2869,MATCH(MAX(M$64:M2868),M$64:M2868,0)-1)&gt;(1+$O$2),MAX(K$64:K2869)&gt;MAX(L$64:L2868)),MAX(M$64:M2868)+1,""))),"")</f>
        <v/>
      </c>
      <c r="N2869" s="91">
        <f t="shared" si="255"/>
        <v>0</v>
      </c>
      <c r="O2869" s="91" t="str">
        <f>IFERROR(IF(AND(N2868=$H$2*1,MAX(O$64:O2868)=MAX(P$64:P2868)),MAX(O$64:O2868)+1,""),"")</f>
        <v/>
      </c>
      <c r="P2869" s="91" t="str">
        <f>IFERROR(IF(MOD(MAX(Q$64:Q2869),10*MAX(O$64:O2869))&lt;=2,IF(AND(F2868/INDEX($F$64:$F2869,MATCH(MAX(O$64:O2869),O$64:O2869,0)-1)&lt;(1-$P$2),MAX(O$64:O2869)&gt;MAX(P$64:P2868)),MAX(O$64:O2869),""),IF(AND($F2868/INDEX($F$64:$F2869,MATCH(MAX(Q$64:Q2869),Q$64:Q2869,0)-1)&lt;(1-$P$2),MAX(O$64:O2869)&gt;MAX(P$64:P2868)),MAX(O$64:O2869),"")),"")</f>
        <v/>
      </c>
      <c r="Q2869" s="91" t="str">
        <f>IFERROR(IF(E2869="","",IF(O2869&lt;&gt;"",MAX(O$64:O2869)*10+1,IF(AND($F2868/INDEX($F$64:$F2869,MATCH(MAX(Q$64:Q2868),Q$64:Q2868,0)-1)&gt;(1+$O$2),MAX(O$64:O2869)&gt;MAX(P$64:P2868)),MAX(Q$64:Q2868)+1,""))),"")</f>
        <v/>
      </c>
    </row>
    <row r="2870" spans="1:17" x14ac:dyDescent="0.2">
      <c r="A2870" s="13">
        <f>HLOOKUP($E$2,历史数据!$V$3:$AE$5000,ROW(A2868),)</f>
        <v>907289</v>
      </c>
      <c r="B2870" s="41">
        <v>40767</v>
      </c>
      <c r="C2870" s="100">
        <f>IFERROR(IF(A2870&lt;&gt;0,MAX($C$4:C2869)+1,""),"")</f>
        <v>2801</v>
      </c>
      <c r="D2870" s="100"/>
      <c r="E2870" s="99">
        <f t="shared" si="256"/>
        <v>40868</v>
      </c>
      <c r="F2870" s="101">
        <f>IFERROR(VLOOKUP(E2870,历史数据!AH:AJ,3,),"")</f>
        <v>16.941585273686002</v>
      </c>
      <c r="G2870" s="101">
        <f t="shared" si="252"/>
        <v>18.698080146869316</v>
      </c>
      <c r="H2870" s="105">
        <f t="shared" si="253"/>
        <v>-2.6877049085368698E-3</v>
      </c>
      <c r="I2870" s="101">
        <f>IFERROR(VLOOKUP(E2870,历史数据!AH:AJ,2,),"")</f>
        <v>17.528024763929</v>
      </c>
      <c r="J2870" s="104">
        <f t="shared" si="254"/>
        <v>0</v>
      </c>
      <c r="K2870" s="104" t="str">
        <f>IFERROR(IF(AND(J2869=$H$2*1,MAX(K$64:K2869)=MAX(L$64:L2869)),MAX(K$64:K2869)+1,""),"")</f>
        <v/>
      </c>
      <c r="L2870" s="104" t="str">
        <f>IFERROR(IF(AND($F2869/INDEX($F$64:$F2870,MATCH(MAX(M$64:M2870),M$64:M2870,0)-1)&lt;(1-$P$2),MAX(K$64:K2870)&gt;MAX(L$64:L2869)),MAX(K$64:K2870),""),"")</f>
        <v/>
      </c>
      <c r="M2870" s="104" t="str">
        <f>IFERROR(IF(E2870="","",IF(K2870&lt;&gt;"",MAX(M$64:M2869)+1,IF(AND($F2869/INDEX($F$64:$F2870,MATCH(MAX(M$64:M2869),M$64:M2869,0)-1)&gt;(1+$O$2),MAX(K$64:K2870)&gt;MAX(L$64:L2869)),MAX(M$64:M2869)+1,""))),"")</f>
        <v/>
      </c>
      <c r="N2870" s="91">
        <f t="shared" si="255"/>
        <v>0</v>
      </c>
      <c r="O2870" s="91" t="str">
        <f>IFERROR(IF(AND(N2869=$H$2*1,MAX(O$64:O2869)=MAX(P$64:P2869)),MAX(O$64:O2869)+1,""),"")</f>
        <v/>
      </c>
      <c r="P2870" s="91" t="str">
        <f>IFERROR(IF(MOD(MAX(Q$64:Q2870),10*MAX(O$64:O2870))&lt;=2,IF(AND(F2869/INDEX($F$64:$F2870,MATCH(MAX(O$64:O2870),O$64:O2870,0)-1)&lt;(1-$P$2),MAX(O$64:O2870)&gt;MAX(P$64:P2869)),MAX(O$64:O2870),""),IF(AND($F2869/INDEX($F$64:$F2870,MATCH(MAX(Q$64:Q2870),Q$64:Q2870,0)-1)&lt;(1-$P$2),MAX(O$64:O2870)&gt;MAX(P$64:P2869)),MAX(O$64:O2870),"")),"")</f>
        <v/>
      </c>
      <c r="Q2870" s="91" t="str">
        <f>IFERROR(IF(E2870="","",IF(O2870&lt;&gt;"",MAX(O$64:O2870)*10+1,IF(AND($F2869/INDEX($F$64:$F2870,MATCH(MAX(Q$64:Q2869),Q$64:Q2869,0)-1)&gt;(1+$O$2),MAX(O$64:O2870)&gt;MAX(P$64:P2869)),MAX(Q$64:Q2869)+1,""))),"")</f>
        <v/>
      </c>
    </row>
    <row r="2871" spans="1:17" x14ac:dyDescent="0.2">
      <c r="A2871" s="13">
        <f>HLOOKUP($E$2,历史数据!$V$3:$AE$5000,ROW(A2869),)</f>
        <v>1932930</v>
      </c>
      <c r="B2871" s="41">
        <v>40770</v>
      </c>
      <c r="C2871" s="100">
        <f>IFERROR(IF(A2871&lt;&gt;0,MAX($C$4:C2870)+1,""),"")</f>
        <v>2802</v>
      </c>
      <c r="D2871" s="100"/>
      <c r="E2871" s="99">
        <f t="shared" si="256"/>
        <v>40869</v>
      </c>
      <c r="F2871" s="101">
        <f>IFERROR(VLOOKUP(E2871,历史数据!AH:AJ,3,),"")</f>
        <v>17.397704877208302</v>
      </c>
      <c r="G2871" s="101">
        <f t="shared" si="252"/>
        <v>18.651164987649882</v>
      </c>
      <c r="H2871" s="105">
        <f t="shared" si="253"/>
        <v>-2.5090896418736852E-3</v>
      </c>
      <c r="I2871" s="101">
        <f>IFERROR(VLOOKUP(E2871,历史数据!AH:AJ,2,),"")</f>
        <v>16.928553285013901</v>
      </c>
      <c r="J2871" s="104">
        <f t="shared" si="254"/>
        <v>0</v>
      </c>
      <c r="K2871" s="104" t="str">
        <f>IFERROR(IF(AND(J2870=$H$2*1,MAX(K$64:K2870)=MAX(L$64:L2870)),MAX(K$64:K2870)+1,""),"")</f>
        <v/>
      </c>
      <c r="L2871" s="104" t="str">
        <f>IFERROR(IF(AND($F2870/INDEX($F$64:$F2871,MATCH(MAX(M$64:M2871),M$64:M2871,0)-1)&lt;(1-$P$2),MAX(K$64:K2871)&gt;MAX(L$64:L2870)),MAX(K$64:K2871),""),"")</f>
        <v/>
      </c>
      <c r="M2871" s="104" t="str">
        <f>IFERROR(IF(E2871="","",IF(K2871&lt;&gt;"",MAX(M$64:M2870)+1,IF(AND($F2870/INDEX($F$64:$F2871,MATCH(MAX(M$64:M2870),M$64:M2870,0)-1)&gt;(1+$O$2),MAX(K$64:K2871)&gt;MAX(L$64:L2870)),MAX(M$64:M2870)+1,""))),"")</f>
        <v/>
      </c>
      <c r="N2871" s="91">
        <f t="shared" si="255"/>
        <v>0</v>
      </c>
      <c r="O2871" s="91" t="str">
        <f>IFERROR(IF(AND(N2870=$H$2*1,MAX(O$64:O2870)=MAX(P$64:P2870)),MAX(O$64:O2870)+1,""),"")</f>
        <v/>
      </c>
      <c r="P2871" s="91" t="str">
        <f>IFERROR(IF(MOD(MAX(Q$64:Q2871),10*MAX(O$64:O2871))&lt;=2,IF(AND(F2870/INDEX($F$64:$F2871,MATCH(MAX(O$64:O2871),O$64:O2871,0)-1)&lt;(1-$P$2),MAX(O$64:O2871)&gt;MAX(P$64:P2870)),MAX(O$64:O2871),""),IF(AND($F2870/INDEX($F$64:$F2871,MATCH(MAX(Q$64:Q2871),Q$64:Q2871,0)-1)&lt;(1-$P$2),MAX(O$64:O2871)&gt;MAX(P$64:P2870)),MAX(O$64:O2871),"")),"")</f>
        <v/>
      </c>
      <c r="Q2871" s="91" t="str">
        <f>IFERROR(IF(E2871="","",IF(O2871&lt;&gt;"",MAX(O$64:O2871)*10+1,IF(AND($F2870/INDEX($F$64:$F2871,MATCH(MAX(Q$64:Q2870),Q$64:Q2870,0)-1)&gt;(1+$O$2),MAX(O$64:O2871)&gt;MAX(P$64:P2870)),MAX(Q$64:Q2870)+1,""))),"")</f>
        <v/>
      </c>
    </row>
    <row r="2872" spans="1:17" x14ac:dyDescent="0.2">
      <c r="A2872" s="13">
        <f>HLOOKUP($E$2,历史数据!$V$3:$AE$5000,ROW(A2870),)</f>
        <v>1041223</v>
      </c>
      <c r="B2872" s="41">
        <v>40771</v>
      </c>
      <c r="C2872" s="100">
        <f>IFERROR(IF(A2872&lt;&gt;0,MAX($C$4:C2871)+1,""),"")</f>
        <v>2803</v>
      </c>
      <c r="D2872" s="100"/>
      <c r="E2872" s="99">
        <f t="shared" si="256"/>
        <v>40870</v>
      </c>
      <c r="F2872" s="101">
        <f>IFERROR(VLOOKUP(E2872,历史数据!AH:AJ,3,),"")</f>
        <v>17.3586089111921</v>
      </c>
      <c r="G2872" s="101">
        <f t="shared" si="252"/>
        <v>18.594475836926392</v>
      </c>
      <c r="H2872" s="105">
        <f t="shared" si="253"/>
        <v>-3.0394428852581479E-3</v>
      </c>
      <c r="I2872" s="101">
        <f>IFERROR(VLOOKUP(E2872,历史数据!AH:AJ,2,),"")</f>
        <v>17.397704877208302</v>
      </c>
      <c r="J2872" s="104">
        <f t="shared" si="254"/>
        <v>0</v>
      </c>
      <c r="K2872" s="104" t="str">
        <f>IFERROR(IF(AND(J2871=$H$2*1,MAX(K$64:K2871)=MAX(L$64:L2871)),MAX(K$64:K2871)+1,""),"")</f>
        <v/>
      </c>
      <c r="L2872" s="104" t="str">
        <f>IFERROR(IF(AND($F2871/INDEX($F$64:$F2872,MATCH(MAX(M$64:M2872),M$64:M2872,0)-1)&lt;(1-$P$2),MAX(K$64:K2872)&gt;MAX(L$64:L2871)),MAX(K$64:K2872),""),"")</f>
        <v/>
      </c>
      <c r="M2872" s="104" t="str">
        <f>IFERROR(IF(E2872="","",IF(K2872&lt;&gt;"",MAX(M$64:M2871)+1,IF(AND($F2871/INDEX($F$64:$F2872,MATCH(MAX(M$64:M2871),M$64:M2871,0)-1)&gt;(1+$O$2),MAX(K$64:K2872)&gt;MAX(L$64:L2871)),MAX(M$64:M2871)+1,""))),"")</f>
        <v/>
      </c>
      <c r="N2872" s="91">
        <f t="shared" si="255"/>
        <v>0</v>
      </c>
      <c r="O2872" s="91" t="str">
        <f>IFERROR(IF(AND(N2871=$H$2*1,MAX(O$64:O2871)=MAX(P$64:P2871)),MAX(O$64:O2871)+1,""),"")</f>
        <v/>
      </c>
      <c r="P2872" s="91" t="str">
        <f>IFERROR(IF(MOD(MAX(Q$64:Q2872),10*MAX(O$64:O2872))&lt;=2,IF(AND(F2871/INDEX($F$64:$F2872,MATCH(MAX(O$64:O2872),O$64:O2872,0)-1)&lt;(1-$P$2),MAX(O$64:O2872)&gt;MAX(P$64:P2871)),MAX(O$64:O2872),""),IF(AND($F2871/INDEX($F$64:$F2872,MATCH(MAX(Q$64:Q2872),Q$64:Q2872,0)-1)&lt;(1-$P$2),MAX(O$64:O2872)&gt;MAX(P$64:P2871)),MAX(O$64:O2872),"")),"")</f>
        <v/>
      </c>
      <c r="Q2872" s="91" t="str">
        <f>IFERROR(IF(E2872="","",IF(O2872&lt;&gt;"",MAX(O$64:O2872)*10+1,IF(AND($F2871/INDEX($F$64:$F2872,MATCH(MAX(Q$64:Q2871),Q$64:Q2871,0)-1)&gt;(1+$O$2),MAX(O$64:O2872)&gt;MAX(P$64:P2871)),MAX(Q$64:Q2871)+1,""))),"")</f>
        <v/>
      </c>
    </row>
    <row r="2873" spans="1:17" x14ac:dyDescent="0.2">
      <c r="A2873" s="13">
        <f>HLOOKUP($E$2,历史数据!$V$3:$AE$5000,ROW(A2871),)</f>
        <v>437189</v>
      </c>
      <c r="B2873" s="41">
        <v>40772</v>
      </c>
      <c r="C2873" s="100">
        <f>IFERROR(IF(A2873&lt;&gt;0,MAX($C$4:C2872)+1,""),"")</f>
        <v>2804</v>
      </c>
      <c r="D2873" s="100"/>
      <c r="E2873" s="99">
        <f t="shared" si="256"/>
        <v>40871</v>
      </c>
      <c r="F2873" s="101">
        <f>IFERROR(VLOOKUP(E2873,历史数据!AH:AJ,3,),"")</f>
        <v>17.189193058455299</v>
      </c>
      <c r="G2873" s="101">
        <f t="shared" si="252"/>
        <v>18.539089885070112</v>
      </c>
      <c r="H2873" s="105">
        <f t="shared" si="253"/>
        <v>-2.978623992524243E-3</v>
      </c>
      <c r="I2873" s="101">
        <f>IFERROR(VLOOKUP(E2873,历史数据!AH:AJ,2,),"")</f>
        <v>16.9806812397022</v>
      </c>
      <c r="J2873" s="104">
        <f t="shared" si="254"/>
        <v>0</v>
      </c>
      <c r="K2873" s="104" t="str">
        <f>IFERROR(IF(AND(J2872=$H$2*1,MAX(K$64:K2872)=MAX(L$64:L2872)),MAX(K$64:K2872)+1,""),"")</f>
        <v/>
      </c>
      <c r="L2873" s="104" t="str">
        <f>IFERROR(IF(AND($F2872/INDEX($F$64:$F2873,MATCH(MAX(M$64:M2873),M$64:M2873,0)-1)&lt;(1-$P$2),MAX(K$64:K2873)&gt;MAX(L$64:L2872)),MAX(K$64:K2873),""),"")</f>
        <v/>
      </c>
      <c r="M2873" s="104" t="str">
        <f>IFERROR(IF(E2873="","",IF(K2873&lt;&gt;"",MAX(M$64:M2872)+1,IF(AND($F2872/INDEX($F$64:$F2873,MATCH(MAX(M$64:M2872),M$64:M2872,0)-1)&gt;(1+$O$2),MAX(K$64:K2873)&gt;MAX(L$64:L2872)),MAX(M$64:M2872)+1,""))),"")</f>
        <v/>
      </c>
      <c r="N2873" s="91">
        <f t="shared" si="255"/>
        <v>0</v>
      </c>
      <c r="O2873" s="91" t="str">
        <f>IFERROR(IF(AND(N2872=$H$2*1,MAX(O$64:O2872)=MAX(P$64:P2872)),MAX(O$64:O2872)+1,""),"")</f>
        <v/>
      </c>
      <c r="P2873" s="91" t="str">
        <f>IFERROR(IF(MOD(MAX(Q$64:Q2873),10*MAX(O$64:O2873))&lt;=2,IF(AND(F2872/INDEX($F$64:$F2873,MATCH(MAX(O$64:O2873),O$64:O2873,0)-1)&lt;(1-$P$2),MAX(O$64:O2873)&gt;MAX(P$64:P2872)),MAX(O$64:O2873),""),IF(AND($F2872/INDEX($F$64:$F2873,MATCH(MAX(Q$64:Q2873),Q$64:Q2873,0)-1)&lt;(1-$P$2),MAX(O$64:O2873)&gt;MAX(P$64:P2872)),MAX(O$64:O2873),"")),"")</f>
        <v/>
      </c>
      <c r="Q2873" s="91" t="str">
        <f>IFERROR(IF(E2873="","",IF(O2873&lt;&gt;"",MAX(O$64:O2873)*10+1,IF(AND($F2872/INDEX($F$64:$F2873,MATCH(MAX(Q$64:Q2872),Q$64:Q2872,0)-1)&gt;(1+$O$2),MAX(O$64:O2873)&gt;MAX(P$64:P2872)),MAX(Q$64:Q2872)+1,""))),"")</f>
        <v/>
      </c>
    </row>
    <row r="2874" spans="1:17" x14ac:dyDescent="0.2">
      <c r="A2874" s="13">
        <f>HLOOKUP($E$2,历史数据!$V$3:$AE$5000,ROW(A2872),)</f>
        <v>416799</v>
      </c>
      <c r="B2874" s="41">
        <v>40773</v>
      </c>
      <c r="C2874" s="100">
        <f>IFERROR(IF(A2874&lt;&gt;0,MAX($C$4:C2873)+1,""),"")</f>
        <v>2805</v>
      </c>
      <c r="D2874" s="100"/>
      <c r="E2874" s="99">
        <f t="shared" si="256"/>
        <v>40872</v>
      </c>
      <c r="F2874" s="101">
        <f>IFERROR(VLOOKUP(E2874,历史数据!AH:AJ,3,),"")</f>
        <v>17.097969137750798</v>
      </c>
      <c r="G2874" s="101">
        <f t="shared" si="252"/>
        <v>18.481531935101824</v>
      </c>
      <c r="H2874" s="105">
        <f t="shared" si="253"/>
        <v>-3.1046804522286697E-3</v>
      </c>
      <c r="I2874" s="101">
        <f>IFERROR(VLOOKUP(E2874,历史数据!AH:AJ,2,),"")</f>
        <v>17.163129081111101</v>
      </c>
      <c r="J2874" s="104">
        <f t="shared" si="254"/>
        <v>0</v>
      </c>
      <c r="K2874" s="104" t="str">
        <f>IFERROR(IF(AND(J2873=$H$2*1,MAX(K$64:K2873)=MAX(L$64:L2873)),MAX(K$64:K2873)+1,""),"")</f>
        <v/>
      </c>
      <c r="L2874" s="104" t="str">
        <f>IFERROR(IF(AND($F2873/INDEX($F$64:$F2874,MATCH(MAX(M$64:M2874),M$64:M2874,0)-1)&lt;(1-$P$2),MAX(K$64:K2874)&gt;MAX(L$64:L2873)),MAX(K$64:K2874),""),"")</f>
        <v/>
      </c>
      <c r="M2874" s="104" t="str">
        <f>IFERROR(IF(E2874="","",IF(K2874&lt;&gt;"",MAX(M$64:M2873)+1,IF(AND($F2873/INDEX($F$64:$F2874,MATCH(MAX(M$64:M2873),M$64:M2873,0)-1)&gt;(1+$O$2),MAX(K$64:K2874)&gt;MAX(L$64:L2873)),MAX(M$64:M2873)+1,""))),"")</f>
        <v/>
      </c>
      <c r="N2874" s="91">
        <f t="shared" si="255"/>
        <v>0</v>
      </c>
      <c r="O2874" s="91" t="str">
        <f>IFERROR(IF(AND(N2873=$H$2*1,MAX(O$64:O2873)=MAX(P$64:P2873)),MAX(O$64:O2873)+1,""),"")</f>
        <v/>
      </c>
      <c r="P2874" s="91" t="str">
        <f>IFERROR(IF(MOD(MAX(Q$64:Q2874),10*MAX(O$64:O2874))&lt;=2,IF(AND(F2873/INDEX($F$64:$F2874,MATCH(MAX(O$64:O2874),O$64:O2874,0)-1)&lt;(1-$P$2),MAX(O$64:O2874)&gt;MAX(P$64:P2873)),MAX(O$64:O2874),""),IF(AND($F2873/INDEX($F$64:$F2874,MATCH(MAX(Q$64:Q2874),Q$64:Q2874,0)-1)&lt;(1-$P$2),MAX(O$64:O2874)&gt;MAX(P$64:P2873)),MAX(O$64:O2874),"")),"")</f>
        <v/>
      </c>
      <c r="Q2874" s="91" t="str">
        <f>IFERROR(IF(E2874="","",IF(O2874&lt;&gt;"",MAX(O$64:O2874)*10+1,IF(AND($F2873/INDEX($F$64:$F2874,MATCH(MAX(Q$64:Q2873),Q$64:Q2873,0)-1)&gt;(1+$O$2),MAX(O$64:O2874)&gt;MAX(P$64:P2873)),MAX(Q$64:Q2873)+1,""))),"")</f>
        <v/>
      </c>
    </row>
    <row r="2875" spans="1:17" x14ac:dyDescent="0.2">
      <c r="A2875" s="13">
        <f>HLOOKUP($E$2,历史数据!$V$3:$AE$5000,ROW(A2873),)</f>
        <v>1956494</v>
      </c>
      <c r="B2875" s="41">
        <v>40774</v>
      </c>
      <c r="C2875" s="100">
        <f>IFERROR(IF(A2875&lt;&gt;0,MAX($C$4:C2874)+1,""),"")</f>
        <v>2806</v>
      </c>
      <c r="D2875" s="100"/>
      <c r="E2875" s="99">
        <f t="shared" si="256"/>
        <v>40875</v>
      </c>
      <c r="F2875" s="101">
        <f>IFERROR(VLOOKUP(E2875,历史数据!AH:AJ,3,),"")</f>
        <v>17.097969137750798</v>
      </c>
      <c r="G2875" s="101">
        <f t="shared" si="252"/>
        <v>18.428535181168751</v>
      </c>
      <c r="H2875" s="105">
        <f t="shared" si="253"/>
        <v>-2.8675520037608759E-3</v>
      </c>
      <c r="I2875" s="101">
        <f>IFERROR(VLOOKUP(E2875,历史数据!AH:AJ,2,),"")</f>
        <v>17.019777205718398</v>
      </c>
      <c r="J2875" s="104">
        <f t="shared" si="254"/>
        <v>0</v>
      </c>
      <c r="K2875" s="104" t="str">
        <f>IFERROR(IF(AND(J2874=$H$2*1,MAX(K$64:K2874)=MAX(L$64:L2874)),MAX(K$64:K2874)+1,""),"")</f>
        <v/>
      </c>
      <c r="L2875" s="104" t="str">
        <f>IFERROR(IF(AND($F2874/INDEX($F$64:$F2875,MATCH(MAX(M$64:M2875),M$64:M2875,0)-1)&lt;(1-$P$2),MAX(K$64:K2875)&gt;MAX(L$64:L2874)),MAX(K$64:K2875),""),"")</f>
        <v/>
      </c>
      <c r="M2875" s="104" t="str">
        <f>IFERROR(IF(E2875="","",IF(K2875&lt;&gt;"",MAX(M$64:M2874)+1,IF(AND($F2874/INDEX($F$64:$F2875,MATCH(MAX(M$64:M2874),M$64:M2874,0)-1)&gt;(1+$O$2),MAX(K$64:K2875)&gt;MAX(L$64:L2874)),MAX(M$64:M2874)+1,""))),"")</f>
        <v/>
      </c>
      <c r="N2875" s="91">
        <f t="shared" si="255"/>
        <v>0</v>
      </c>
      <c r="O2875" s="91" t="str">
        <f>IFERROR(IF(AND(N2874=$H$2*1,MAX(O$64:O2874)=MAX(P$64:P2874)),MAX(O$64:O2874)+1,""),"")</f>
        <v/>
      </c>
      <c r="P2875" s="91" t="str">
        <f>IFERROR(IF(MOD(MAX(Q$64:Q2875),10*MAX(O$64:O2875))&lt;=2,IF(AND(F2874/INDEX($F$64:$F2875,MATCH(MAX(O$64:O2875),O$64:O2875,0)-1)&lt;(1-$P$2),MAX(O$64:O2875)&gt;MAX(P$64:P2874)),MAX(O$64:O2875),""),IF(AND($F2874/INDEX($F$64:$F2875,MATCH(MAX(Q$64:Q2875),Q$64:Q2875,0)-1)&lt;(1-$P$2),MAX(O$64:O2875)&gt;MAX(P$64:P2874)),MAX(O$64:O2875),"")),"")</f>
        <v/>
      </c>
      <c r="Q2875" s="91" t="str">
        <f>IFERROR(IF(E2875="","",IF(O2875&lt;&gt;"",MAX(O$64:O2875)*10+1,IF(AND($F2874/INDEX($F$64:$F2875,MATCH(MAX(Q$64:Q2874),Q$64:Q2874,0)-1)&gt;(1+$O$2),MAX(O$64:O2875)&gt;MAX(P$64:P2874)),MAX(Q$64:Q2874)+1,""))),"")</f>
        <v/>
      </c>
    </row>
    <row r="2876" spans="1:17" x14ac:dyDescent="0.2">
      <c r="A2876" s="13">
        <f>HLOOKUP($E$2,历史数据!$V$3:$AE$5000,ROW(A2874),)</f>
        <v>2592587</v>
      </c>
      <c r="B2876" s="41">
        <v>40777</v>
      </c>
      <c r="C2876" s="100">
        <f>IFERROR(IF(A2876&lt;&gt;0,MAX($C$4:C2875)+1,""),"")</f>
        <v>2807</v>
      </c>
      <c r="D2876" s="100"/>
      <c r="E2876" s="99">
        <f t="shared" si="256"/>
        <v>40876</v>
      </c>
      <c r="F2876" s="101">
        <f>IFERROR(VLOOKUP(E2876,历史数据!AH:AJ,3,),"")</f>
        <v>17.150097092439101</v>
      </c>
      <c r="G2876" s="101">
        <f t="shared" si="252"/>
        <v>18.375972826858092</v>
      </c>
      <c r="H2876" s="105">
        <f t="shared" si="253"/>
        <v>-2.8522263866295194E-3</v>
      </c>
      <c r="I2876" s="101">
        <f>IFERROR(VLOOKUP(E2876,历史数据!AH:AJ,2,),"")</f>
        <v>17.2022250471273</v>
      </c>
      <c r="J2876" s="104">
        <f t="shared" si="254"/>
        <v>0</v>
      </c>
      <c r="K2876" s="104" t="str">
        <f>IFERROR(IF(AND(J2875=$H$2*1,MAX(K$64:K2875)=MAX(L$64:L2875)),MAX(K$64:K2875)+1,""),"")</f>
        <v/>
      </c>
      <c r="L2876" s="104" t="str">
        <f>IFERROR(IF(AND($F2875/INDEX($F$64:$F2876,MATCH(MAX(M$64:M2876),M$64:M2876,0)-1)&lt;(1-$P$2),MAX(K$64:K2876)&gt;MAX(L$64:L2875)),MAX(K$64:K2876),""),"")</f>
        <v/>
      </c>
      <c r="M2876" s="104" t="str">
        <f>IFERROR(IF(E2876="","",IF(K2876&lt;&gt;"",MAX(M$64:M2875)+1,IF(AND($F2875/INDEX($F$64:$F2876,MATCH(MAX(M$64:M2875),M$64:M2875,0)-1)&gt;(1+$O$2),MAX(K$64:K2876)&gt;MAX(L$64:L2875)),MAX(M$64:M2875)+1,""))),"")</f>
        <v/>
      </c>
      <c r="N2876" s="91">
        <f t="shared" si="255"/>
        <v>0</v>
      </c>
      <c r="O2876" s="91" t="str">
        <f>IFERROR(IF(AND(N2875=$H$2*1,MAX(O$64:O2875)=MAX(P$64:P2875)),MAX(O$64:O2875)+1,""),"")</f>
        <v/>
      </c>
      <c r="P2876" s="91" t="str">
        <f>IFERROR(IF(MOD(MAX(Q$64:Q2876),10*MAX(O$64:O2876))&lt;=2,IF(AND(F2875/INDEX($F$64:$F2876,MATCH(MAX(O$64:O2876),O$64:O2876,0)-1)&lt;(1-$P$2),MAX(O$64:O2876)&gt;MAX(P$64:P2875)),MAX(O$64:O2876),""),IF(AND($F2875/INDEX($F$64:$F2876,MATCH(MAX(Q$64:Q2876),Q$64:Q2876,0)-1)&lt;(1-$P$2),MAX(O$64:O2876)&gt;MAX(P$64:P2875)),MAX(O$64:O2876),"")),"")</f>
        <v/>
      </c>
      <c r="Q2876" s="91" t="str">
        <f>IFERROR(IF(E2876="","",IF(O2876&lt;&gt;"",MAX(O$64:O2876)*10+1,IF(AND($F2875/INDEX($F$64:$F2876,MATCH(MAX(Q$64:Q2875),Q$64:Q2875,0)-1)&gt;(1+$O$2),MAX(O$64:O2876)&gt;MAX(P$64:P2875)),MAX(Q$64:Q2875)+1,""))),"")</f>
        <v/>
      </c>
    </row>
    <row r="2877" spans="1:17" x14ac:dyDescent="0.2">
      <c r="A2877" s="13">
        <f>HLOOKUP($E$2,历史数据!$V$3:$AE$5000,ROW(A2875),)</f>
        <v>1645325</v>
      </c>
      <c r="B2877" s="41">
        <v>40778</v>
      </c>
      <c r="C2877" s="100">
        <f>IFERROR(IF(A2877&lt;&gt;0,MAX($C$4:C2876)+1,""),"")</f>
        <v>2808</v>
      </c>
      <c r="D2877" s="100"/>
      <c r="E2877" s="99">
        <f t="shared" si="256"/>
        <v>40877</v>
      </c>
      <c r="F2877" s="101">
        <f>IFERROR(VLOOKUP(E2877,历史数据!AH:AJ,3,),"")</f>
        <v>16.954617262358099</v>
      </c>
      <c r="G2877" s="101">
        <f t="shared" si="252"/>
        <v>18.324062071981025</v>
      </c>
      <c r="H2877" s="105">
        <f t="shared" si="253"/>
        <v>-2.824925535435896E-3</v>
      </c>
      <c r="I2877" s="101">
        <f>IFERROR(VLOOKUP(E2877,历史数据!AH:AJ,2,),"")</f>
        <v>17.150097092439101</v>
      </c>
      <c r="J2877" s="104">
        <f t="shared" si="254"/>
        <v>0</v>
      </c>
      <c r="K2877" s="104" t="str">
        <f>IFERROR(IF(AND(J2876=$H$2*1,MAX(K$64:K2876)=MAX(L$64:L2876)),MAX(K$64:K2876)+1,""),"")</f>
        <v/>
      </c>
      <c r="L2877" s="104" t="str">
        <f>IFERROR(IF(AND($F2876/INDEX($F$64:$F2877,MATCH(MAX(M$64:M2877),M$64:M2877,0)-1)&lt;(1-$P$2),MAX(K$64:K2877)&gt;MAX(L$64:L2876)),MAX(K$64:K2877),""),"")</f>
        <v/>
      </c>
      <c r="M2877" s="104" t="str">
        <f>IFERROR(IF(E2877="","",IF(K2877&lt;&gt;"",MAX(M$64:M2876)+1,IF(AND($F2876/INDEX($F$64:$F2877,MATCH(MAX(M$64:M2876),M$64:M2876,0)-1)&gt;(1+$O$2),MAX(K$64:K2877)&gt;MAX(L$64:L2876)),MAX(M$64:M2876)+1,""))),"")</f>
        <v/>
      </c>
      <c r="N2877" s="91">
        <f t="shared" si="255"/>
        <v>0</v>
      </c>
      <c r="O2877" s="91" t="str">
        <f>IFERROR(IF(AND(N2876=$H$2*1,MAX(O$64:O2876)=MAX(P$64:P2876)),MAX(O$64:O2876)+1,""),"")</f>
        <v/>
      </c>
      <c r="P2877" s="91" t="str">
        <f>IFERROR(IF(MOD(MAX(Q$64:Q2877),10*MAX(O$64:O2877))&lt;=2,IF(AND(F2876/INDEX($F$64:$F2877,MATCH(MAX(O$64:O2877),O$64:O2877,0)-1)&lt;(1-$P$2),MAX(O$64:O2877)&gt;MAX(P$64:P2876)),MAX(O$64:O2877),""),IF(AND($F2876/INDEX($F$64:$F2877,MATCH(MAX(Q$64:Q2877),Q$64:Q2877,0)-1)&lt;(1-$P$2),MAX(O$64:O2877)&gt;MAX(P$64:P2876)),MAX(O$64:O2877),"")),"")</f>
        <v/>
      </c>
      <c r="Q2877" s="91" t="str">
        <f>IFERROR(IF(E2877="","",IF(O2877&lt;&gt;"",MAX(O$64:O2877)*10+1,IF(AND($F2876/INDEX($F$64:$F2877,MATCH(MAX(Q$64:Q2876),Q$64:Q2876,0)-1)&gt;(1+$O$2),MAX(O$64:O2877)&gt;MAX(P$64:P2876)),MAX(Q$64:Q2876)+1,""))),"")</f>
        <v/>
      </c>
    </row>
    <row r="2878" spans="1:17" x14ac:dyDescent="0.2">
      <c r="A2878" s="13">
        <f>HLOOKUP($E$2,历史数据!$V$3:$AE$5000,ROW(A2876),)</f>
        <v>859125</v>
      </c>
      <c r="B2878" s="41">
        <v>40779</v>
      </c>
      <c r="C2878" s="100">
        <f>IFERROR(IF(A2878&lt;&gt;0,MAX($C$4:C2877)+1,""),"")</f>
        <v>2809</v>
      </c>
      <c r="D2878" s="100"/>
      <c r="E2878" s="99">
        <f t="shared" si="256"/>
        <v>40878</v>
      </c>
      <c r="F2878" s="101">
        <f>IFERROR(VLOOKUP(E2878,历史数据!AH:AJ,3,),"")</f>
        <v>17.084937149078701</v>
      </c>
      <c r="G2878" s="101">
        <f t="shared" si="252"/>
        <v>18.287572503699245</v>
      </c>
      <c r="H2878" s="105">
        <f t="shared" si="253"/>
        <v>-1.9913471226217228E-3</v>
      </c>
      <c r="I2878" s="101">
        <f>IFERROR(VLOOKUP(E2878,历史数据!AH:AJ,2,),"")</f>
        <v>17.567120729945199</v>
      </c>
      <c r="J2878" s="104">
        <f t="shared" si="254"/>
        <v>0</v>
      </c>
      <c r="K2878" s="104" t="str">
        <f>IFERROR(IF(AND(J2877=$H$2*1,MAX(K$64:K2877)=MAX(L$64:L2877)),MAX(K$64:K2877)+1,""),"")</f>
        <v/>
      </c>
      <c r="L2878" s="104" t="str">
        <f>IFERROR(IF(AND($F2877/INDEX($F$64:$F2878,MATCH(MAX(M$64:M2878),M$64:M2878,0)-1)&lt;(1-$P$2),MAX(K$64:K2878)&gt;MAX(L$64:L2877)),MAX(K$64:K2878),""),"")</f>
        <v/>
      </c>
      <c r="M2878" s="104" t="str">
        <f>IFERROR(IF(E2878="","",IF(K2878&lt;&gt;"",MAX(M$64:M2877)+1,IF(AND($F2877/INDEX($F$64:$F2878,MATCH(MAX(M$64:M2877),M$64:M2877,0)-1)&gt;(1+$O$2),MAX(K$64:K2878)&gt;MAX(L$64:L2877)),MAX(M$64:M2877)+1,""))),"")</f>
        <v/>
      </c>
      <c r="N2878" s="91">
        <f t="shared" si="255"/>
        <v>0</v>
      </c>
      <c r="O2878" s="91" t="str">
        <f>IFERROR(IF(AND(N2877=$H$2*1,MAX(O$64:O2877)=MAX(P$64:P2877)),MAX(O$64:O2877)+1,""),"")</f>
        <v/>
      </c>
      <c r="P2878" s="91" t="str">
        <f>IFERROR(IF(MOD(MAX(Q$64:Q2878),10*MAX(O$64:O2878))&lt;=2,IF(AND(F2877/INDEX($F$64:$F2878,MATCH(MAX(O$64:O2878),O$64:O2878,0)-1)&lt;(1-$P$2),MAX(O$64:O2878)&gt;MAX(P$64:P2877)),MAX(O$64:O2878),""),IF(AND($F2877/INDEX($F$64:$F2878,MATCH(MAX(Q$64:Q2878),Q$64:Q2878,0)-1)&lt;(1-$P$2),MAX(O$64:O2878)&gt;MAX(P$64:P2877)),MAX(O$64:O2878),"")),"")</f>
        <v/>
      </c>
      <c r="Q2878" s="91" t="str">
        <f>IFERROR(IF(E2878="","",IF(O2878&lt;&gt;"",MAX(O$64:O2878)*10+1,IF(AND($F2877/INDEX($F$64:$F2878,MATCH(MAX(Q$64:Q2877),Q$64:Q2877,0)-1)&gt;(1+$O$2),MAX(O$64:O2878)&gt;MAX(P$64:P2877)),MAX(Q$64:Q2877)+1,""))),"")</f>
        <v/>
      </c>
    </row>
    <row r="2879" spans="1:17" x14ac:dyDescent="0.2">
      <c r="A2879" s="13">
        <f>HLOOKUP($E$2,历史数据!$V$3:$AE$5000,ROW(A2877),)</f>
        <v>324114</v>
      </c>
      <c r="B2879" s="41">
        <v>40780</v>
      </c>
      <c r="C2879" s="100">
        <f>IFERROR(IF(A2879&lt;&gt;0,MAX($C$4:C2878)+1,""),"")</f>
        <v>2810</v>
      </c>
      <c r="D2879" s="100"/>
      <c r="E2879" s="99">
        <f t="shared" si="256"/>
        <v>40879</v>
      </c>
      <c r="F2879" s="101">
        <f>IFERROR(VLOOKUP(E2879,历史数据!AH:AJ,3,),"")</f>
        <v>16.693977488916701</v>
      </c>
      <c r="G2879" s="101">
        <f t="shared" si="252"/>
        <v>18.239571345423801</v>
      </c>
      <c r="H2879" s="105">
        <f t="shared" si="253"/>
        <v>-2.6247966079551155E-3</v>
      </c>
      <c r="I2879" s="101">
        <f>IFERROR(VLOOKUP(E2879,历史数据!AH:AJ,2,),"")</f>
        <v>16.8894573189977</v>
      </c>
      <c r="J2879" s="104">
        <f t="shared" si="254"/>
        <v>0</v>
      </c>
      <c r="K2879" s="104" t="str">
        <f>IFERROR(IF(AND(J2878=$H$2*1,MAX(K$64:K2878)=MAX(L$64:L2878)),MAX(K$64:K2878)+1,""),"")</f>
        <v/>
      </c>
      <c r="L2879" s="104" t="str">
        <f>IFERROR(IF(AND($F2878/INDEX($F$64:$F2879,MATCH(MAX(M$64:M2879),M$64:M2879,0)-1)&lt;(1-$P$2),MAX(K$64:K2879)&gt;MAX(L$64:L2878)),MAX(K$64:K2879),""),"")</f>
        <v/>
      </c>
      <c r="M2879" s="104" t="str">
        <f>IFERROR(IF(E2879="","",IF(K2879&lt;&gt;"",MAX(M$64:M2878)+1,IF(AND($F2878/INDEX($F$64:$F2879,MATCH(MAX(M$64:M2878),M$64:M2878,0)-1)&gt;(1+$O$2),MAX(K$64:K2879)&gt;MAX(L$64:L2878)),MAX(M$64:M2878)+1,""))),"")</f>
        <v/>
      </c>
      <c r="N2879" s="91">
        <f t="shared" si="255"/>
        <v>0</v>
      </c>
      <c r="O2879" s="91" t="str">
        <f>IFERROR(IF(AND(N2878=$H$2*1,MAX(O$64:O2878)=MAX(P$64:P2878)),MAX(O$64:O2878)+1,""),"")</f>
        <v/>
      </c>
      <c r="P2879" s="91" t="str">
        <f>IFERROR(IF(MOD(MAX(Q$64:Q2879),10*MAX(O$64:O2879))&lt;=2,IF(AND(F2878/INDEX($F$64:$F2879,MATCH(MAX(O$64:O2879),O$64:O2879,0)-1)&lt;(1-$P$2),MAX(O$64:O2879)&gt;MAX(P$64:P2878)),MAX(O$64:O2879),""),IF(AND($F2878/INDEX($F$64:$F2879,MATCH(MAX(Q$64:Q2879),Q$64:Q2879,0)-1)&lt;(1-$P$2),MAX(O$64:O2879)&gt;MAX(P$64:P2878)),MAX(O$64:O2879),"")),"")</f>
        <v/>
      </c>
      <c r="Q2879" s="91" t="str">
        <f>IFERROR(IF(E2879="","",IF(O2879&lt;&gt;"",MAX(O$64:O2879)*10+1,IF(AND($F2878/INDEX($F$64:$F2879,MATCH(MAX(Q$64:Q2878),Q$64:Q2878,0)-1)&gt;(1+$O$2),MAX(O$64:O2879)&gt;MAX(P$64:P2878)),MAX(Q$64:Q2878)+1,""))),"")</f>
        <v/>
      </c>
    </row>
    <row r="2880" spans="1:17" x14ac:dyDescent="0.2">
      <c r="A2880" s="13">
        <f>HLOOKUP($E$2,历史数据!$V$3:$AE$5000,ROW(A2878),)</f>
        <v>525259</v>
      </c>
      <c r="B2880" s="41">
        <v>40781</v>
      </c>
      <c r="C2880" s="100">
        <f>IFERROR(IF(A2880&lt;&gt;0,MAX($C$4:C2879)+1,""),"")</f>
        <v>2811</v>
      </c>
      <c r="D2880" s="100"/>
      <c r="E2880" s="99">
        <f t="shared" si="256"/>
        <v>40882</v>
      </c>
      <c r="F2880" s="101">
        <f>IFERROR(VLOOKUP(E2880,历史数据!AH:AJ,3,),"")</f>
        <v>16.355145783443</v>
      </c>
      <c r="G2880" s="101">
        <f t="shared" si="252"/>
        <v>18.169633006217044</v>
      </c>
      <c r="H2880" s="105">
        <f t="shared" si="253"/>
        <v>-3.8344288844432972E-3</v>
      </c>
      <c r="I2880" s="101">
        <f>IFERROR(VLOOKUP(E2880,历史数据!AH:AJ,2,),"")</f>
        <v>16.459401692819601</v>
      </c>
      <c r="J2880" s="104">
        <f t="shared" si="254"/>
        <v>0</v>
      </c>
      <c r="K2880" s="104" t="str">
        <f>IFERROR(IF(AND(J2879=$H$2*1,MAX(K$64:K2879)=MAX(L$64:L2879)),MAX(K$64:K2879)+1,""),"")</f>
        <v/>
      </c>
      <c r="L2880" s="104" t="str">
        <f>IFERROR(IF(AND($F2879/INDEX($F$64:$F2880,MATCH(MAX(M$64:M2880),M$64:M2880,0)-1)&lt;(1-$P$2),MAX(K$64:K2880)&gt;MAX(L$64:L2879)),MAX(K$64:K2880),""),"")</f>
        <v/>
      </c>
      <c r="M2880" s="104" t="str">
        <f>IFERROR(IF(E2880="","",IF(K2880&lt;&gt;"",MAX(M$64:M2879)+1,IF(AND($F2879/INDEX($F$64:$F2880,MATCH(MAX(M$64:M2879),M$64:M2879,0)-1)&gt;(1+$O$2),MAX(K$64:K2880)&gt;MAX(L$64:L2879)),MAX(M$64:M2879)+1,""))),"")</f>
        <v/>
      </c>
      <c r="N2880" s="91">
        <f t="shared" si="255"/>
        <v>0</v>
      </c>
      <c r="O2880" s="91" t="str">
        <f>IFERROR(IF(AND(N2879=$H$2*1,MAX(O$64:O2879)=MAX(P$64:P2879)),MAX(O$64:O2879)+1,""),"")</f>
        <v/>
      </c>
      <c r="P2880" s="91" t="str">
        <f>IFERROR(IF(MOD(MAX(Q$64:Q2880),10*MAX(O$64:O2880))&lt;=2,IF(AND(F2879/INDEX($F$64:$F2880,MATCH(MAX(O$64:O2880),O$64:O2880,0)-1)&lt;(1-$P$2),MAX(O$64:O2880)&gt;MAX(P$64:P2879)),MAX(O$64:O2880),""),IF(AND($F2879/INDEX($F$64:$F2880,MATCH(MAX(Q$64:Q2880),Q$64:Q2880,0)-1)&lt;(1-$P$2),MAX(O$64:O2880)&gt;MAX(P$64:P2879)),MAX(O$64:O2880),"")),"")</f>
        <v/>
      </c>
      <c r="Q2880" s="91" t="str">
        <f>IFERROR(IF(E2880="","",IF(O2880&lt;&gt;"",MAX(O$64:O2880)*10+1,IF(AND($F2879/INDEX($F$64:$F2880,MATCH(MAX(Q$64:Q2879),Q$64:Q2879,0)-1)&gt;(1+$O$2),MAX(O$64:O2880)&gt;MAX(P$64:P2879)),MAX(Q$64:Q2879)+1,""))),"")</f>
        <v/>
      </c>
    </row>
    <row r="2881" spans="1:17" x14ac:dyDescent="0.2">
      <c r="A2881" s="13">
        <f>HLOOKUP($E$2,历史数据!$V$3:$AE$5000,ROW(A2879),)</f>
        <v>642781</v>
      </c>
      <c r="B2881" s="41">
        <v>40784</v>
      </c>
      <c r="C2881" s="100">
        <f>IFERROR(IF(A2881&lt;&gt;0,MAX($C$4:C2880)+1,""),"")</f>
        <v>2812</v>
      </c>
      <c r="D2881" s="100"/>
      <c r="E2881" s="99">
        <f t="shared" si="256"/>
        <v>40883</v>
      </c>
      <c r="F2881" s="101">
        <f>IFERROR(VLOOKUP(E2881,历史数据!AH:AJ,3,),"")</f>
        <v>16.772169420949101</v>
      </c>
      <c r="G2881" s="101">
        <f t="shared" ref="G2881:G2944" si="257">IFERROR(IF(E2881="","",AVERAGE(F2822:F2881)),"")</f>
        <v>18.091006674562241</v>
      </c>
      <c r="H2881" s="105">
        <f t="shared" si="253"/>
        <v>-4.327348363497463E-3</v>
      </c>
      <c r="I2881" s="101">
        <f>IFERROR(VLOOKUP(E2881,历史数据!AH:AJ,2,),"")</f>
        <v>16.2769538514106</v>
      </c>
      <c r="J2881" s="104">
        <f t="shared" si="254"/>
        <v>0</v>
      </c>
      <c r="K2881" s="104" t="str">
        <f>IFERROR(IF(AND(J2880=$H$2*1,MAX(K$64:K2880)=MAX(L$64:L2880)),MAX(K$64:K2880)+1,""),"")</f>
        <v/>
      </c>
      <c r="L2881" s="104" t="str">
        <f>IFERROR(IF(AND($F2880/INDEX($F$64:$F2881,MATCH(MAX(M$64:M2881),M$64:M2881,0)-1)&lt;(1-$P$2),MAX(K$64:K2881)&gt;MAX(L$64:L2880)),MAX(K$64:K2881),""),"")</f>
        <v/>
      </c>
      <c r="M2881" s="104" t="str">
        <f>IFERROR(IF(E2881="","",IF(K2881&lt;&gt;"",MAX(M$64:M2880)+1,IF(AND($F2880/INDEX($F$64:$F2881,MATCH(MAX(M$64:M2880),M$64:M2880,0)-1)&gt;(1+$O$2),MAX(K$64:K2881)&gt;MAX(L$64:L2880)),MAX(M$64:M2880)+1,""))),"")</f>
        <v/>
      </c>
      <c r="N2881" s="91">
        <f t="shared" si="255"/>
        <v>0</v>
      </c>
      <c r="O2881" s="91" t="str">
        <f>IFERROR(IF(AND(N2880=$H$2*1,MAX(O$64:O2880)=MAX(P$64:P2880)),MAX(O$64:O2880)+1,""),"")</f>
        <v/>
      </c>
      <c r="P2881" s="91" t="str">
        <f>IFERROR(IF(MOD(MAX(Q$64:Q2881),10*MAX(O$64:O2881))&lt;=2,IF(AND(F2880/INDEX($F$64:$F2881,MATCH(MAX(O$64:O2881),O$64:O2881,0)-1)&lt;(1-$P$2),MAX(O$64:O2881)&gt;MAX(P$64:P2880)),MAX(O$64:O2881),""),IF(AND($F2880/INDEX($F$64:$F2881,MATCH(MAX(Q$64:Q2881),Q$64:Q2881,0)-1)&lt;(1-$P$2),MAX(O$64:O2881)&gt;MAX(P$64:P2880)),MAX(O$64:O2881),"")),"")</f>
        <v/>
      </c>
      <c r="Q2881" s="91" t="str">
        <f>IFERROR(IF(E2881="","",IF(O2881&lt;&gt;"",MAX(O$64:O2881)*10+1,IF(AND($F2880/INDEX($F$64:$F2881,MATCH(MAX(Q$64:Q2880),Q$64:Q2880,0)-1)&gt;(1+$O$2),MAX(O$64:O2881)&gt;MAX(P$64:P2880)),MAX(Q$64:Q2880)+1,""))),"")</f>
        <v/>
      </c>
    </row>
    <row r="2882" spans="1:17" x14ac:dyDescent="0.2">
      <c r="A2882" s="13">
        <f>HLOOKUP($E$2,历史数据!$V$3:$AE$5000,ROW(A2880),)</f>
        <v>492529</v>
      </c>
      <c r="B2882" s="41">
        <v>40785</v>
      </c>
      <c r="C2882" s="100">
        <f>IFERROR(IF(A2882&lt;&gt;0,MAX($C$4:C2881)+1,""),"")</f>
        <v>2813</v>
      </c>
      <c r="D2882" s="100"/>
      <c r="E2882" s="99">
        <f t="shared" si="256"/>
        <v>40884</v>
      </c>
      <c r="F2882" s="101">
        <f>IFERROR(VLOOKUP(E2882,历史数据!AH:AJ,3,),"")</f>
        <v>17.319512945175902</v>
      </c>
      <c r="G2882" s="101">
        <f t="shared" si="257"/>
        <v>18.039313119496374</v>
      </c>
      <c r="H2882" s="105">
        <f t="shared" ref="H2882:H2945" si="258">IFERROR(G2882/G2881-1,"")</f>
        <v>-2.8574172789705976E-3</v>
      </c>
      <c r="I2882" s="101">
        <f>IFERROR(VLOOKUP(E2882,历史数据!AH:AJ,2,),"")</f>
        <v>16.5245616361799</v>
      </c>
      <c r="J2882" s="104">
        <f t="shared" ref="J2882:J2945" si="259">IFERROR(IF(L2882&lt;&gt;"","0",IF(AND($H2882&gt;0,$F2882&gt;$G2882),J2881+1,0)),"")</f>
        <v>0</v>
      </c>
      <c r="K2882" s="104" t="str">
        <f>IFERROR(IF(AND(J2881=$H$2*1,MAX(K$64:K2881)=MAX(L$64:L2881)),MAX(K$64:K2881)+1,""),"")</f>
        <v/>
      </c>
      <c r="L2882" s="104" t="str">
        <f>IFERROR(IF(AND($F2881/INDEX($F$64:$F2882,MATCH(MAX(M$64:M2882),M$64:M2882,0)-1)&lt;(1-$P$2),MAX(K$64:K2882)&gt;MAX(L$64:L2881)),MAX(K$64:K2882),""),"")</f>
        <v/>
      </c>
      <c r="M2882" s="104" t="str">
        <f>IFERROR(IF(E2882="","",IF(K2882&lt;&gt;"",MAX(M$64:M2881)+1,IF(AND($F2881/INDEX($F$64:$F2882,MATCH(MAX(M$64:M2881),M$64:M2881,0)-1)&gt;(1+$O$2),MAX(K$64:K2882)&gt;MAX(L$64:L2881)),MAX(M$64:M2881)+1,""))),"")</f>
        <v/>
      </c>
      <c r="N2882" s="91">
        <f t="shared" ref="N2882:N2945" si="260">IFERROR(IF(P2882&lt;&gt;"","0",IF(AND($H2882&gt;0,$F2882&gt;$G2882),N2881+1,0)),"")</f>
        <v>0</v>
      </c>
      <c r="O2882" s="91" t="str">
        <f>IFERROR(IF(AND(N2881=$H$2*1,MAX(O$64:O2881)=MAX(P$64:P2881)),MAX(O$64:O2881)+1,""),"")</f>
        <v/>
      </c>
      <c r="P2882" s="91" t="str">
        <f>IFERROR(IF(MOD(MAX(Q$64:Q2882),10*MAX(O$64:O2882))&lt;=2,IF(AND(F2881/INDEX($F$64:$F2882,MATCH(MAX(O$64:O2882),O$64:O2882,0)-1)&lt;(1-$P$2),MAX(O$64:O2882)&gt;MAX(P$64:P2881)),MAX(O$64:O2882),""),IF(AND($F2881/INDEX($F$64:$F2882,MATCH(MAX(Q$64:Q2882),Q$64:Q2882,0)-1)&lt;(1-$P$2),MAX(O$64:O2882)&gt;MAX(P$64:P2881)),MAX(O$64:O2882),"")),"")</f>
        <v/>
      </c>
      <c r="Q2882" s="91" t="str">
        <f>IFERROR(IF(E2882="","",IF(O2882&lt;&gt;"",MAX(O$64:O2882)*10+1,IF(AND($F2881/INDEX($F$64:$F2882,MATCH(MAX(Q$64:Q2881),Q$64:Q2881,0)-1)&gt;(1+$O$2),MAX(O$64:O2882)&gt;MAX(P$64:P2881)),MAX(Q$64:Q2881)+1,""))),"")</f>
        <v/>
      </c>
    </row>
    <row r="2883" spans="1:17" x14ac:dyDescent="0.2">
      <c r="A2883" s="13">
        <f>HLOOKUP($E$2,历史数据!$V$3:$AE$5000,ROW(A2881),)</f>
        <v>555602</v>
      </c>
      <c r="B2883" s="41">
        <v>40786</v>
      </c>
      <c r="C2883" s="100">
        <f>IFERROR(IF(A2883&lt;&gt;0,MAX($C$4:C2882)+1,""),"")</f>
        <v>2814</v>
      </c>
      <c r="D2883" s="100"/>
      <c r="E2883" s="99">
        <f t="shared" si="256"/>
        <v>40885</v>
      </c>
      <c r="F2883" s="101">
        <f>IFERROR(VLOOKUP(E2883,历史数据!AH:AJ,3,),"")</f>
        <v>17.345576922520099</v>
      </c>
      <c r="G2883" s="101">
        <f t="shared" si="257"/>
        <v>18.004995549326601</v>
      </c>
      <c r="H2883" s="105">
        <f t="shared" si="258"/>
        <v>-1.9023767669226199E-3</v>
      </c>
      <c r="I2883" s="101">
        <f>IFERROR(VLOOKUP(E2883,历史数据!AH:AJ,2,),"")</f>
        <v>16.811265386965299</v>
      </c>
      <c r="J2883" s="104">
        <f t="shared" si="259"/>
        <v>0</v>
      </c>
      <c r="K2883" s="104" t="str">
        <f>IFERROR(IF(AND(J2882=$H$2*1,MAX(K$64:K2882)=MAX(L$64:L2882)),MAX(K$64:K2882)+1,""),"")</f>
        <v/>
      </c>
      <c r="L2883" s="104" t="str">
        <f>IFERROR(IF(AND($F2882/INDEX($F$64:$F2883,MATCH(MAX(M$64:M2883),M$64:M2883,0)-1)&lt;(1-$P$2),MAX(K$64:K2883)&gt;MAX(L$64:L2882)),MAX(K$64:K2883),""),"")</f>
        <v/>
      </c>
      <c r="M2883" s="104" t="str">
        <f>IFERROR(IF(E2883="","",IF(K2883&lt;&gt;"",MAX(M$64:M2882)+1,IF(AND($F2882/INDEX($F$64:$F2883,MATCH(MAX(M$64:M2882),M$64:M2882,0)-1)&gt;(1+$O$2),MAX(K$64:K2883)&gt;MAX(L$64:L2882)),MAX(M$64:M2882)+1,""))),"")</f>
        <v/>
      </c>
      <c r="N2883" s="91">
        <f t="shared" si="260"/>
        <v>0</v>
      </c>
      <c r="O2883" s="91" t="str">
        <f>IFERROR(IF(AND(N2882=$H$2*1,MAX(O$64:O2882)=MAX(P$64:P2882)),MAX(O$64:O2882)+1,""),"")</f>
        <v/>
      </c>
      <c r="P2883" s="91" t="str">
        <f>IFERROR(IF(MOD(MAX(Q$64:Q2883),10*MAX(O$64:O2883))&lt;=2,IF(AND(F2882/INDEX($F$64:$F2883,MATCH(MAX(O$64:O2883),O$64:O2883,0)-1)&lt;(1-$P$2),MAX(O$64:O2883)&gt;MAX(P$64:P2882)),MAX(O$64:O2883),""),IF(AND($F2882/INDEX($F$64:$F2883,MATCH(MAX(Q$64:Q2883),Q$64:Q2883,0)-1)&lt;(1-$P$2),MAX(O$64:O2883)&gt;MAX(P$64:P2882)),MAX(O$64:O2883),"")),"")</f>
        <v/>
      </c>
      <c r="Q2883" s="91" t="str">
        <f>IFERROR(IF(E2883="","",IF(O2883&lt;&gt;"",MAX(O$64:O2883)*10+1,IF(AND($F2882/INDEX($F$64:$F2883,MATCH(MAX(Q$64:Q2882),Q$64:Q2882,0)-1)&gt;(1+$O$2),MAX(O$64:O2883)&gt;MAX(P$64:P2882)),MAX(Q$64:Q2882)+1,""))),"")</f>
        <v/>
      </c>
    </row>
    <row r="2884" spans="1:17" x14ac:dyDescent="0.2">
      <c r="A2884" s="13">
        <f>HLOOKUP($E$2,历史数据!$V$3:$AE$5000,ROW(A2882),)</f>
        <v>1033788</v>
      </c>
      <c r="B2884" s="41">
        <v>40787</v>
      </c>
      <c r="C2884" s="100">
        <f>IFERROR(IF(A2884&lt;&gt;0,MAX($C$4:C2883)+1,""),"")</f>
        <v>2815</v>
      </c>
      <c r="D2884" s="100"/>
      <c r="E2884" s="99">
        <f t="shared" si="256"/>
        <v>40886</v>
      </c>
      <c r="F2884" s="101">
        <f>IFERROR(VLOOKUP(E2884,历史数据!AH:AJ,3,),"")</f>
        <v>17.332544933847998</v>
      </c>
      <c r="G2884" s="101">
        <f t="shared" si="257"/>
        <v>17.970460779345625</v>
      </c>
      <c r="H2884" s="105">
        <f t="shared" si="258"/>
        <v>-1.9180660104227698E-3</v>
      </c>
      <c r="I2884" s="101">
        <f>IFERROR(VLOOKUP(E2884,历史数据!AH:AJ,2,),"")</f>
        <v>17.5149927752569</v>
      </c>
      <c r="J2884" s="104">
        <f t="shared" si="259"/>
        <v>0</v>
      </c>
      <c r="K2884" s="104" t="str">
        <f>IFERROR(IF(AND(J2883=$H$2*1,MAX(K$64:K2883)=MAX(L$64:L2883)),MAX(K$64:K2883)+1,""),"")</f>
        <v/>
      </c>
      <c r="L2884" s="104" t="str">
        <f>IFERROR(IF(AND($F2883/INDEX($F$64:$F2884,MATCH(MAX(M$64:M2884),M$64:M2884,0)-1)&lt;(1-$P$2),MAX(K$64:K2884)&gt;MAX(L$64:L2883)),MAX(K$64:K2884),""),"")</f>
        <v/>
      </c>
      <c r="M2884" s="104" t="str">
        <f>IFERROR(IF(E2884="","",IF(K2884&lt;&gt;"",MAX(M$64:M2883)+1,IF(AND($F2883/INDEX($F$64:$F2884,MATCH(MAX(M$64:M2883),M$64:M2883,0)-1)&gt;(1+$O$2),MAX(K$64:K2884)&gt;MAX(L$64:L2883)),MAX(M$64:M2883)+1,""))),"")</f>
        <v/>
      </c>
      <c r="N2884" s="91">
        <f t="shared" si="260"/>
        <v>0</v>
      </c>
      <c r="O2884" s="91" t="str">
        <f>IFERROR(IF(AND(N2883=$H$2*1,MAX(O$64:O2883)=MAX(P$64:P2883)),MAX(O$64:O2883)+1,""),"")</f>
        <v/>
      </c>
      <c r="P2884" s="91" t="str">
        <f>IFERROR(IF(MOD(MAX(Q$64:Q2884),10*MAX(O$64:O2884))&lt;=2,IF(AND(F2883/INDEX($F$64:$F2884,MATCH(MAX(O$64:O2884),O$64:O2884,0)-1)&lt;(1-$P$2),MAX(O$64:O2884)&gt;MAX(P$64:P2883)),MAX(O$64:O2884),""),IF(AND($F2883/INDEX($F$64:$F2884,MATCH(MAX(Q$64:Q2884),Q$64:Q2884,0)-1)&lt;(1-$P$2),MAX(O$64:O2884)&gt;MAX(P$64:P2883)),MAX(O$64:O2884),"")),"")</f>
        <v/>
      </c>
      <c r="Q2884" s="91" t="str">
        <f>IFERROR(IF(E2884="","",IF(O2884&lt;&gt;"",MAX(O$64:O2884)*10+1,IF(AND($F2883/INDEX($F$64:$F2884,MATCH(MAX(Q$64:Q2883),Q$64:Q2883,0)-1)&gt;(1+$O$2),MAX(O$64:O2884)&gt;MAX(P$64:P2883)),MAX(Q$64:Q2883)+1,""))),"")</f>
        <v/>
      </c>
    </row>
    <row r="2885" spans="1:17" x14ac:dyDescent="0.2">
      <c r="A2885" s="13">
        <f>HLOOKUP($E$2,历史数据!$V$3:$AE$5000,ROW(A2883),)</f>
        <v>4210299</v>
      </c>
      <c r="B2885" s="41">
        <v>40788</v>
      </c>
      <c r="C2885" s="100">
        <f>IFERROR(IF(A2885&lt;&gt;0,MAX($C$4:C2884)+1,""),"")</f>
        <v>2816</v>
      </c>
      <c r="D2885" s="100"/>
      <c r="E2885" s="99">
        <f t="shared" si="256"/>
        <v>40889</v>
      </c>
      <c r="F2885" s="101">
        <f>IFERROR(VLOOKUP(E2885,历史数据!AH:AJ,3,),"")</f>
        <v>17.697440616665801</v>
      </c>
      <c r="G2885" s="101">
        <f t="shared" si="257"/>
        <v>17.939618406155073</v>
      </c>
      <c r="H2885" s="105">
        <f t="shared" si="258"/>
        <v>-1.7162817119302787E-3</v>
      </c>
      <c r="I2885" s="101">
        <f>IFERROR(VLOOKUP(E2885,历史数据!AH:AJ,2,),"")</f>
        <v>17.306480956503901</v>
      </c>
      <c r="J2885" s="104">
        <f t="shared" si="259"/>
        <v>0</v>
      </c>
      <c r="K2885" s="104" t="str">
        <f>IFERROR(IF(AND(J2884=$H$2*1,MAX(K$64:K2884)=MAX(L$64:L2884)),MAX(K$64:K2884)+1,""),"")</f>
        <v/>
      </c>
      <c r="L2885" s="104" t="str">
        <f>IFERROR(IF(AND($F2884/INDEX($F$64:$F2885,MATCH(MAX(M$64:M2885),M$64:M2885,0)-1)&lt;(1-$P$2),MAX(K$64:K2885)&gt;MAX(L$64:L2884)),MAX(K$64:K2885),""),"")</f>
        <v/>
      </c>
      <c r="M2885" s="104" t="str">
        <f>IFERROR(IF(E2885="","",IF(K2885&lt;&gt;"",MAX(M$64:M2884)+1,IF(AND($F2884/INDEX($F$64:$F2885,MATCH(MAX(M$64:M2884),M$64:M2884,0)-1)&gt;(1+$O$2),MAX(K$64:K2885)&gt;MAX(L$64:L2884)),MAX(M$64:M2884)+1,""))),"")</f>
        <v/>
      </c>
      <c r="N2885" s="91">
        <f t="shared" si="260"/>
        <v>0</v>
      </c>
      <c r="O2885" s="91" t="str">
        <f>IFERROR(IF(AND(N2884=$H$2*1,MAX(O$64:O2884)=MAX(P$64:P2884)),MAX(O$64:O2884)+1,""),"")</f>
        <v/>
      </c>
      <c r="P2885" s="91" t="str">
        <f>IFERROR(IF(MOD(MAX(Q$64:Q2885),10*MAX(O$64:O2885))&lt;=2,IF(AND(F2884/INDEX($F$64:$F2885,MATCH(MAX(O$64:O2885),O$64:O2885,0)-1)&lt;(1-$P$2),MAX(O$64:O2885)&gt;MAX(P$64:P2884)),MAX(O$64:O2885),""),IF(AND($F2884/INDEX($F$64:$F2885,MATCH(MAX(Q$64:Q2885),Q$64:Q2885,0)-1)&lt;(1-$P$2),MAX(O$64:O2885)&gt;MAX(P$64:P2884)),MAX(O$64:O2885),"")),"")</f>
        <v/>
      </c>
      <c r="Q2885" s="91" t="str">
        <f>IFERROR(IF(E2885="","",IF(O2885&lt;&gt;"",MAX(O$64:O2885)*10+1,IF(AND($F2884/INDEX($F$64:$F2885,MATCH(MAX(Q$64:Q2884),Q$64:Q2884,0)-1)&gt;(1+$O$2),MAX(O$64:O2885)&gt;MAX(P$64:P2884)),MAX(Q$64:Q2884)+1,""))),"")</f>
        <v/>
      </c>
    </row>
    <row r="2886" spans="1:17" x14ac:dyDescent="0.2">
      <c r="A2886" s="13">
        <f>HLOOKUP($E$2,历史数据!$V$3:$AE$5000,ROW(A2884),)</f>
        <v>4419268</v>
      </c>
      <c r="B2886" s="41">
        <v>40791</v>
      </c>
      <c r="C2886" s="100">
        <f>IFERROR(IF(A2886&lt;&gt;0,MAX($C$4:C2885)+1,""),"")</f>
        <v>2817</v>
      </c>
      <c r="D2886" s="100"/>
      <c r="E2886" s="99">
        <f t="shared" ref="E2886:E2949" si="261">IFERROR(INDEX(B:B,MATCH(ROW(A2882),C:C,0)),"")</f>
        <v>40890</v>
      </c>
      <c r="F2886" s="101">
        <f>IFERROR(VLOOKUP(E2886,历史数据!AH:AJ,3,),"")</f>
        <v>17.632280673305502</v>
      </c>
      <c r="G2886" s="101">
        <f t="shared" si="257"/>
        <v>17.916160826545351</v>
      </c>
      <c r="H2886" s="105">
        <f t="shared" si="258"/>
        <v>-1.3075852049156955E-3</v>
      </c>
      <c r="I2886" s="101">
        <f>IFERROR(VLOOKUP(E2886,历史数据!AH:AJ,2,),"")</f>
        <v>17.528024763929</v>
      </c>
      <c r="J2886" s="104">
        <f t="shared" si="259"/>
        <v>0</v>
      </c>
      <c r="K2886" s="104" t="str">
        <f>IFERROR(IF(AND(J2885=$H$2*1,MAX(K$64:K2885)=MAX(L$64:L2885)),MAX(K$64:K2885)+1,""),"")</f>
        <v/>
      </c>
      <c r="L2886" s="104" t="str">
        <f>IFERROR(IF(AND($F2885/INDEX($F$64:$F2886,MATCH(MAX(M$64:M2886),M$64:M2886,0)-1)&lt;(1-$P$2),MAX(K$64:K2886)&gt;MAX(L$64:L2885)),MAX(K$64:K2886),""),"")</f>
        <v/>
      </c>
      <c r="M2886" s="104" t="str">
        <f>IFERROR(IF(E2886="","",IF(K2886&lt;&gt;"",MAX(M$64:M2885)+1,IF(AND($F2885/INDEX($F$64:$F2886,MATCH(MAX(M$64:M2885),M$64:M2885,0)-1)&gt;(1+$O$2),MAX(K$64:K2886)&gt;MAX(L$64:L2885)),MAX(M$64:M2885)+1,""))),"")</f>
        <v/>
      </c>
      <c r="N2886" s="91">
        <f t="shared" si="260"/>
        <v>0</v>
      </c>
      <c r="O2886" s="91" t="str">
        <f>IFERROR(IF(AND(N2885=$H$2*1,MAX(O$64:O2885)=MAX(P$64:P2885)),MAX(O$64:O2885)+1,""),"")</f>
        <v/>
      </c>
      <c r="P2886" s="91" t="str">
        <f>IFERROR(IF(MOD(MAX(Q$64:Q2886),10*MAX(O$64:O2886))&lt;=2,IF(AND(F2885/INDEX($F$64:$F2886,MATCH(MAX(O$64:O2886),O$64:O2886,0)-1)&lt;(1-$P$2),MAX(O$64:O2886)&gt;MAX(P$64:P2885)),MAX(O$64:O2886),""),IF(AND($F2885/INDEX($F$64:$F2886,MATCH(MAX(Q$64:Q2886),Q$64:Q2886,0)-1)&lt;(1-$P$2),MAX(O$64:O2886)&gt;MAX(P$64:P2885)),MAX(O$64:O2886),"")),"")</f>
        <v/>
      </c>
      <c r="Q2886" s="91" t="str">
        <f>IFERROR(IF(E2886="","",IF(O2886&lt;&gt;"",MAX(O$64:O2886)*10+1,IF(AND($F2885/INDEX($F$64:$F2886,MATCH(MAX(Q$64:Q2885),Q$64:Q2885,0)-1)&gt;(1+$O$2),MAX(O$64:O2886)&gt;MAX(P$64:P2885)),MAX(Q$64:Q2885)+1,""))),"")</f>
        <v/>
      </c>
    </row>
    <row r="2887" spans="1:17" x14ac:dyDescent="0.2">
      <c r="A2887" s="13">
        <f>HLOOKUP($E$2,历史数据!$V$3:$AE$5000,ROW(A2885),)</f>
        <v>829600</v>
      </c>
      <c r="B2887" s="41">
        <v>40792</v>
      </c>
      <c r="C2887" s="100">
        <f>IFERROR(IF(A2887&lt;&gt;0,MAX($C$4:C2886)+1,""),"")</f>
        <v>2818</v>
      </c>
      <c r="D2887" s="100"/>
      <c r="E2887" s="99">
        <f t="shared" si="261"/>
        <v>40891</v>
      </c>
      <c r="F2887" s="101">
        <f>IFERROR(VLOOKUP(E2887,历史数据!AH:AJ,3,),"")</f>
        <v>17.2934489678318</v>
      </c>
      <c r="G2887" s="101">
        <f t="shared" si="257"/>
        <v>17.887273251655603</v>
      </c>
      <c r="H2887" s="105">
        <f t="shared" si="258"/>
        <v>-1.612375283377987E-3</v>
      </c>
      <c r="I2887" s="101">
        <f>IFERROR(VLOOKUP(E2887,历史数据!AH:AJ,2,),"")</f>
        <v>17.019777205718398</v>
      </c>
      <c r="J2887" s="104">
        <f t="shared" si="259"/>
        <v>0</v>
      </c>
      <c r="K2887" s="104" t="str">
        <f>IFERROR(IF(AND(J2886=$H$2*1,MAX(K$64:K2886)=MAX(L$64:L2886)),MAX(K$64:K2886)+1,""),"")</f>
        <v/>
      </c>
      <c r="L2887" s="104" t="str">
        <f>IFERROR(IF(AND($F2886/INDEX($F$64:$F2887,MATCH(MAX(M$64:M2887),M$64:M2887,0)-1)&lt;(1-$P$2),MAX(K$64:K2887)&gt;MAX(L$64:L2886)),MAX(K$64:K2887),""),"")</f>
        <v/>
      </c>
      <c r="M2887" s="104" t="str">
        <f>IFERROR(IF(E2887="","",IF(K2887&lt;&gt;"",MAX(M$64:M2886)+1,IF(AND($F2886/INDEX($F$64:$F2887,MATCH(MAX(M$64:M2886),M$64:M2886,0)-1)&gt;(1+$O$2),MAX(K$64:K2887)&gt;MAX(L$64:L2886)),MAX(M$64:M2886)+1,""))),"")</f>
        <v/>
      </c>
      <c r="N2887" s="91">
        <f t="shared" si="260"/>
        <v>0</v>
      </c>
      <c r="O2887" s="91" t="str">
        <f>IFERROR(IF(AND(N2886=$H$2*1,MAX(O$64:O2886)=MAX(P$64:P2886)),MAX(O$64:O2886)+1,""),"")</f>
        <v/>
      </c>
      <c r="P2887" s="91" t="str">
        <f>IFERROR(IF(MOD(MAX(Q$64:Q2887),10*MAX(O$64:O2887))&lt;=2,IF(AND(F2886/INDEX($F$64:$F2887,MATCH(MAX(O$64:O2887),O$64:O2887,0)-1)&lt;(1-$P$2),MAX(O$64:O2887)&gt;MAX(P$64:P2886)),MAX(O$64:O2887),""),IF(AND($F2886/INDEX($F$64:$F2887,MATCH(MAX(Q$64:Q2887),Q$64:Q2887,0)-1)&lt;(1-$P$2),MAX(O$64:O2887)&gt;MAX(P$64:P2886)),MAX(O$64:O2887),"")),"")</f>
        <v/>
      </c>
      <c r="Q2887" s="91" t="str">
        <f>IFERROR(IF(E2887="","",IF(O2887&lt;&gt;"",MAX(O$64:O2887)*10+1,IF(AND($F2886/INDEX($F$64:$F2887,MATCH(MAX(Q$64:Q2886),Q$64:Q2886,0)-1)&gt;(1+$O$2),MAX(O$64:O2887)&gt;MAX(P$64:P2886)),MAX(Q$64:Q2886)+1,""))),"")</f>
        <v/>
      </c>
    </row>
    <row r="2888" spans="1:17" x14ac:dyDescent="0.2">
      <c r="A2888" s="13">
        <f>HLOOKUP($E$2,历史数据!$V$3:$AE$5000,ROW(A2886),)</f>
        <v>3311069</v>
      </c>
      <c r="B2888" s="41">
        <v>40793</v>
      </c>
      <c r="C2888" s="100">
        <f>IFERROR(IF(A2888&lt;&gt;0,MAX($C$4:C2887)+1,""),"")</f>
        <v>2819</v>
      </c>
      <c r="D2888" s="100"/>
      <c r="E2888" s="99">
        <f t="shared" si="261"/>
        <v>40892</v>
      </c>
      <c r="F2888" s="101">
        <f>IFERROR(VLOOKUP(E2888,历史数据!AH:AJ,3,),"")</f>
        <v>16.798233398293299</v>
      </c>
      <c r="G2888" s="101">
        <f t="shared" si="257"/>
        <v>17.845136488282595</v>
      </c>
      <c r="H2888" s="105">
        <f t="shared" si="258"/>
        <v>-2.3556839983482902E-3</v>
      </c>
      <c r="I2888" s="101">
        <f>IFERROR(VLOOKUP(E2888,历史数据!AH:AJ,2,),"")</f>
        <v>17.228289024471501</v>
      </c>
      <c r="J2888" s="104">
        <f t="shared" si="259"/>
        <v>0</v>
      </c>
      <c r="K2888" s="104" t="str">
        <f>IFERROR(IF(AND(J2887=$H$2*1,MAX(K$64:K2887)=MAX(L$64:L2887)),MAX(K$64:K2887)+1,""),"")</f>
        <v/>
      </c>
      <c r="L2888" s="104" t="str">
        <f>IFERROR(IF(AND($F2887/INDEX($F$64:$F2888,MATCH(MAX(M$64:M2888),M$64:M2888,0)-1)&lt;(1-$P$2),MAX(K$64:K2888)&gt;MAX(L$64:L2887)),MAX(K$64:K2888),""),"")</f>
        <v/>
      </c>
      <c r="M2888" s="104" t="str">
        <f>IFERROR(IF(E2888="","",IF(K2888&lt;&gt;"",MAX(M$64:M2887)+1,IF(AND($F2887/INDEX($F$64:$F2888,MATCH(MAX(M$64:M2887),M$64:M2887,0)-1)&gt;(1+$O$2),MAX(K$64:K2888)&gt;MAX(L$64:L2887)),MAX(M$64:M2887)+1,""))),"")</f>
        <v/>
      </c>
      <c r="N2888" s="91">
        <f t="shared" si="260"/>
        <v>0</v>
      </c>
      <c r="O2888" s="91" t="str">
        <f>IFERROR(IF(AND(N2887=$H$2*1,MAX(O$64:O2887)=MAX(P$64:P2887)),MAX(O$64:O2887)+1,""),"")</f>
        <v/>
      </c>
      <c r="P2888" s="91" t="str">
        <f>IFERROR(IF(MOD(MAX(Q$64:Q2888),10*MAX(O$64:O2888))&lt;=2,IF(AND(F2887/INDEX($F$64:$F2888,MATCH(MAX(O$64:O2888),O$64:O2888,0)-1)&lt;(1-$P$2),MAX(O$64:O2888)&gt;MAX(P$64:P2887)),MAX(O$64:O2888),""),IF(AND($F2887/INDEX($F$64:$F2888,MATCH(MAX(Q$64:Q2888),Q$64:Q2888,0)-1)&lt;(1-$P$2),MAX(O$64:O2888)&gt;MAX(P$64:P2887)),MAX(O$64:O2888),"")),"")</f>
        <v/>
      </c>
      <c r="Q2888" s="91" t="str">
        <f>IFERROR(IF(E2888="","",IF(O2888&lt;&gt;"",MAX(O$64:O2888)*10+1,IF(AND($F2887/INDEX($F$64:$F2888,MATCH(MAX(Q$64:Q2887),Q$64:Q2887,0)-1)&gt;(1+$O$2),MAX(O$64:O2888)&gt;MAX(P$64:P2887)),MAX(Q$64:Q2887)+1,""))),"")</f>
        <v/>
      </c>
    </row>
    <row r="2889" spans="1:17" x14ac:dyDescent="0.2">
      <c r="A2889" s="13">
        <f>HLOOKUP($E$2,历史数据!$V$3:$AE$5000,ROW(A2887),)</f>
        <v>956698</v>
      </c>
      <c r="B2889" s="41">
        <v>40794</v>
      </c>
      <c r="C2889" s="100">
        <f>IFERROR(IF(A2889&lt;&gt;0,MAX($C$4:C2888)+1,""),"")</f>
        <v>2820</v>
      </c>
      <c r="D2889" s="100"/>
      <c r="E2889" s="99">
        <f t="shared" si="261"/>
        <v>40893</v>
      </c>
      <c r="F2889" s="101">
        <f>IFERROR(VLOOKUP(E2889,历史数据!AH:AJ,3,),"")</f>
        <v>17.019777205718398</v>
      </c>
      <c r="G2889" s="101">
        <f t="shared" si="257"/>
        <v>17.804520123587984</v>
      </c>
      <c r="H2889" s="105">
        <f t="shared" si="258"/>
        <v>-2.276046738072246E-3</v>
      </c>
      <c r="I2889" s="101">
        <f>IFERROR(VLOOKUP(E2889,历史数据!AH:AJ,2,),"")</f>
        <v>16.772169420949101</v>
      </c>
      <c r="J2889" s="104">
        <f t="shared" si="259"/>
        <v>0</v>
      </c>
      <c r="K2889" s="104" t="str">
        <f>IFERROR(IF(AND(J2888=$H$2*1,MAX(K$64:K2888)=MAX(L$64:L2888)),MAX(K$64:K2888)+1,""),"")</f>
        <v/>
      </c>
      <c r="L2889" s="104" t="str">
        <f>IFERROR(IF(AND($F2888/INDEX($F$64:$F2889,MATCH(MAX(M$64:M2889),M$64:M2889,0)-1)&lt;(1-$P$2),MAX(K$64:K2889)&gt;MAX(L$64:L2888)),MAX(K$64:K2889),""),"")</f>
        <v/>
      </c>
      <c r="M2889" s="104" t="str">
        <f>IFERROR(IF(E2889="","",IF(K2889&lt;&gt;"",MAX(M$64:M2888)+1,IF(AND($F2888/INDEX($F$64:$F2889,MATCH(MAX(M$64:M2888),M$64:M2888,0)-1)&gt;(1+$O$2),MAX(K$64:K2889)&gt;MAX(L$64:L2888)),MAX(M$64:M2888)+1,""))),"")</f>
        <v/>
      </c>
      <c r="N2889" s="91">
        <f t="shared" si="260"/>
        <v>0</v>
      </c>
      <c r="O2889" s="91" t="str">
        <f>IFERROR(IF(AND(N2888=$H$2*1,MAX(O$64:O2888)=MAX(P$64:P2888)),MAX(O$64:O2888)+1,""),"")</f>
        <v/>
      </c>
      <c r="P2889" s="91" t="str">
        <f>IFERROR(IF(MOD(MAX(Q$64:Q2889),10*MAX(O$64:O2889))&lt;=2,IF(AND(F2888/INDEX($F$64:$F2889,MATCH(MAX(O$64:O2889),O$64:O2889,0)-1)&lt;(1-$P$2),MAX(O$64:O2889)&gt;MAX(P$64:P2888)),MAX(O$64:O2889),""),IF(AND($F2888/INDEX($F$64:$F2889,MATCH(MAX(Q$64:Q2889),Q$64:Q2889,0)-1)&lt;(1-$P$2),MAX(O$64:O2889)&gt;MAX(P$64:P2888)),MAX(O$64:O2889),"")),"")</f>
        <v/>
      </c>
      <c r="Q2889" s="91" t="str">
        <f>IFERROR(IF(E2889="","",IF(O2889&lt;&gt;"",MAX(O$64:O2889)*10+1,IF(AND($F2888/INDEX($F$64:$F2889,MATCH(MAX(Q$64:Q2888),Q$64:Q2888,0)-1)&gt;(1+$O$2),MAX(O$64:O2889)&gt;MAX(P$64:P2888)),MAX(Q$64:Q2888)+1,""))),"")</f>
        <v/>
      </c>
    </row>
    <row r="2890" spans="1:17" x14ac:dyDescent="0.2">
      <c r="A2890" s="13">
        <f>HLOOKUP($E$2,历史数据!$V$3:$AE$5000,ROW(A2888),)</f>
        <v>740753</v>
      </c>
      <c r="B2890" s="41">
        <v>40795</v>
      </c>
      <c r="C2890" s="100">
        <f>IFERROR(IF(A2890&lt;&gt;0,MAX($C$4:C2889)+1,""),"")</f>
        <v>2821</v>
      </c>
      <c r="D2890" s="100"/>
      <c r="E2890" s="99">
        <f t="shared" si="261"/>
        <v>40896</v>
      </c>
      <c r="F2890" s="101">
        <f>IFERROR(VLOOKUP(E2890,历史数据!AH:AJ,3,),"")</f>
        <v>16.798233398293299</v>
      </c>
      <c r="G2890" s="101">
        <f t="shared" si="257"/>
        <v>17.762817759837372</v>
      </c>
      <c r="H2890" s="105">
        <f t="shared" si="258"/>
        <v>-2.3422346382345749E-3</v>
      </c>
      <c r="I2890" s="101">
        <f>IFERROR(VLOOKUP(E2890,历史数据!AH:AJ,2,),"")</f>
        <v>16.850361352981501</v>
      </c>
      <c r="J2890" s="104">
        <f t="shared" si="259"/>
        <v>0</v>
      </c>
      <c r="K2890" s="104" t="str">
        <f>IFERROR(IF(AND(J2889=$H$2*1,MAX(K$64:K2889)=MAX(L$64:L2889)),MAX(K$64:K2889)+1,""),"")</f>
        <v/>
      </c>
      <c r="L2890" s="104" t="str">
        <f>IFERROR(IF(AND($F2889/INDEX($F$64:$F2890,MATCH(MAX(M$64:M2890),M$64:M2890,0)-1)&lt;(1-$P$2),MAX(K$64:K2890)&gt;MAX(L$64:L2889)),MAX(K$64:K2890),""),"")</f>
        <v/>
      </c>
      <c r="M2890" s="104" t="str">
        <f>IFERROR(IF(E2890="","",IF(K2890&lt;&gt;"",MAX(M$64:M2889)+1,IF(AND($F2889/INDEX($F$64:$F2890,MATCH(MAX(M$64:M2889),M$64:M2889,0)-1)&gt;(1+$O$2),MAX(K$64:K2890)&gt;MAX(L$64:L2889)),MAX(M$64:M2889)+1,""))),"")</f>
        <v/>
      </c>
      <c r="N2890" s="91">
        <f t="shared" si="260"/>
        <v>0</v>
      </c>
      <c r="O2890" s="91" t="str">
        <f>IFERROR(IF(AND(N2889=$H$2*1,MAX(O$64:O2889)=MAX(P$64:P2889)),MAX(O$64:O2889)+1,""),"")</f>
        <v/>
      </c>
      <c r="P2890" s="91" t="str">
        <f>IFERROR(IF(MOD(MAX(Q$64:Q2890),10*MAX(O$64:O2890))&lt;=2,IF(AND(F2889/INDEX($F$64:$F2890,MATCH(MAX(O$64:O2890),O$64:O2890,0)-1)&lt;(1-$P$2),MAX(O$64:O2890)&gt;MAX(P$64:P2889)),MAX(O$64:O2890),""),IF(AND($F2889/INDEX($F$64:$F2890,MATCH(MAX(Q$64:Q2890),Q$64:Q2890,0)-1)&lt;(1-$P$2),MAX(O$64:O2890)&gt;MAX(P$64:P2889)),MAX(O$64:O2890),"")),"")</f>
        <v/>
      </c>
      <c r="Q2890" s="91" t="str">
        <f>IFERROR(IF(E2890="","",IF(O2890&lt;&gt;"",MAX(O$64:O2890)*10+1,IF(AND($F2889/INDEX($F$64:$F2890,MATCH(MAX(Q$64:Q2889),Q$64:Q2889,0)-1)&gt;(1+$O$2),MAX(O$64:O2890)&gt;MAX(P$64:P2889)),MAX(Q$64:Q2889)+1,""))),"")</f>
        <v/>
      </c>
    </row>
    <row r="2891" spans="1:17" x14ac:dyDescent="0.2">
      <c r="A2891" s="13">
        <f>HLOOKUP($E$2,历史数据!$V$3:$AE$5000,ROW(A2889),)</f>
        <v>872582</v>
      </c>
      <c r="B2891" s="41">
        <v>40799</v>
      </c>
      <c r="C2891" s="100">
        <f>IFERROR(IF(A2891&lt;&gt;0,MAX($C$4:C2890)+1,""),"")</f>
        <v>2822</v>
      </c>
      <c r="D2891" s="100"/>
      <c r="E2891" s="99">
        <f t="shared" si="261"/>
        <v>40897</v>
      </c>
      <c r="F2891" s="101">
        <f>IFERROR(VLOOKUP(E2891,历史数据!AH:AJ,3,),"")</f>
        <v>17.632280673305502</v>
      </c>
      <c r="G2891" s="101">
        <f t="shared" si="257"/>
        <v>17.73479898419243</v>
      </c>
      <c r="H2891" s="105">
        <f t="shared" si="258"/>
        <v>-1.577383499834828E-3</v>
      </c>
      <c r="I2891" s="101">
        <f>IFERROR(VLOOKUP(E2891,历史数据!AH:AJ,2,),"")</f>
        <v>16.746105443605</v>
      </c>
      <c r="J2891" s="104">
        <f t="shared" si="259"/>
        <v>0</v>
      </c>
      <c r="K2891" s="104" t="str">
        <f>IFERROR(IF(AND(J2890=$H$2*1,MAX(K$64:K2890)=MAX(L$64:L2890)),MAX(K$64:K2890)+1,""),"")</f>
        <v/>
      </c>
      <c r="L2891" s="104" t="str">
        <f>IFERROR(IF(AND($F2890/INDEX($F$64:$F2891,MATCH(MAX(M$64:M2891),M$64:M2891,0)-1)&lt;(1-$P$2),MAX(K$64:K2891)&gt;MAX(L$64:L2890)),MAX(K$64:K2891),""),"")</f>
        <v/>
      </c>
      <c r="M2891" s="104" t="str">
        <f>IFERROR(IF(E2891="","",IF(K2891&lt;&gt;"",MAX(M$64:M2890)+1,IF(AND($F2890/INDEX($F$64:$F2891,MATCH(MAX(M$64:M2890),M$64:M2890,0)-1)&gt;(1+$O$2),MAX(K$64:K2891)&gt;MAX(L$64:L2890)),MAX(M$64:M2890)+1,""))),"")</f>
        <v/>
      </c>
      <c r="N2891" s="91">
        <f t="shared" si="260"/>
        <v>0</v>
      </c>
      <c r="O2891" s="91" t="str">
        <f>IFERROR(IF(AND(N2890=$H$2*1,MAX(O$64:O2890)=MAX(P$64:P2890)),MAX(O$64:O2890)+1,""),"")</f>
        <v/>
      </c>
      <c r="P2891" s="91" t="str">
        <f>IFERROR(IF(MOD(MAX(Q$64:Q2891),10*MAX(O$64:O2891))&lt;=2,IF(AND(F2890/INDEX($F$64:$F2891,MATCH(MAX(O$64:O2891),O$64:O2891,0)-1)&lt;(1-$P$2),MAX(O$64:O2891)&gt;MAX(P$64:P2890)),MAX(O$64:O2891),""),IF(AND($F2890/INDEX($F$64:$F2891,MATCH(MAX(Q$64:Q2891),Q$64:Q2891,0)-1)&lt;(1-$P$2),MAX(O$64:O2891)&gt;MAX(P$64:P2890)),MAX(O$64:O2891),"")),"")</f>
        <v/>
      </c>
      <c r="Q2891" s="91" t="str">
        <f>IFERROR(IF(E2891="","",IF(O2891&lt;&gt;"",MAX(O$64:O2891)*10+1,IF(AND($F2890/INDEX($F$64:$F2891,MATCH(MAX(Q$64:Q2890),Q$64:Q2890,0)-1)&gt;(1+$O$2),MAX(O$64:O2891)&gt;MAX(P$64:P2890)),MAX(Q$64:Q2890)+1,""))),"")</f>
        <v/>
      </c>
    </row>
    <row r="2892" spans="1:17" x14ac:dyDescent="0.2">
      <c r="A2892" s="13">
        <f>HLOOKUP($E$2,历史数据!$V$3:$AE$5000,ROW(A2890),)</f>
        <v>534170</v>
      </c>
      <c r="B2892" s="41">
        <v>40800</v>
      </c>
      <c r="C2892" s="100">
        <f>IFERROR(IF(A2892&lt;&gt;0,MAX($C$4:C2891)+1,""),"")</f>
        <v>2823</v>
      </c>
      <c r="D2892" s="100"/>
      <c r="E2892" s="99">
        <f t="shared" si="261"/>
        <v>40898</v>
      </c>
      <c r="F2892" s="101">
        <f>IFERROR(VLOOKUP(E2892,历史数据!AH:AJ,3,),"")</f>
        <v>18.518455903006</v>
      </c>
      <c r="G2892" s="101">
        <f t="shared" si="257"/>
        <v>17.721332595897959</v>
      </c>
      <c r="H2892" s="105">
        <f t="shared" si="258"/>
        <v>-7.5932004115042417E-4</v>
      </c>
      <c r="I2892" s="101">
        <f>IFERROR(VLOOKUP(E2892,历史数据!AH:AJ,2,),"")</f>
        <v>18.5054239143339</v>
      </c>
      <c r="J2892" s="104">
        <f t="shared" si="259"/>
        <v>0</v>
      </c>
      <c r="K2892" s="104" t="str">
        <f>IFERROR(IF(AND(J2891=$H$2*1,MAX(K$64:K2891)=MAX(L$64:L2891)),MAX(K$64:K2891)+1,""),"")</f>
        <v/>
      </c>
      <c r="L2892" s="104" t="str">
        <f>IFERROR(IF(AND($F2891/INDEX($F$64:$F2892,MATCH(MAX(M$64:M2892),M$64:M2892,0)-1)&lt;(1-$P$2),MAX(K$64:K2892)&gt;MAX(L$64:L2891)),MAX(K$64:K2892),""),"")</f>
        <v/>
      </c>
      <c r="M2892" s="104" t="str">
        <f>IFERROR(IF(E2892="","",IF(K2892&lt;&gt;"",MAX(M$64:M2891)+1,IF(AND($F2891/INDEX($F$64:$F2892,MATCH(MAX(M$64:M2891),M$64:M2891,0)-1)&gt;(1+$O$2),MAX(K$64:K2892)&gt;MAX(L$64:L2891)),MAX(M$64:M2891)+1,""))),"")</f>
        <v/>
      </c>
      <c r="N2892" s="91">
        <f t="shared" si="260"/>
        <v>0</v>
      </c>
      <c r="O2892" s="91" t="str">
        <f>IFERROR(IF(AND(N2891=$H$2*1,MAX(O$64:O2891)=MAX(P$64:P2891)),MAX(O$64:O2891)+1,""),"")</f>
        <v/>
      </c>
      <c r="P2892" s="91" t="str">
        <f>IFERROR(IF(MOD(MAX(Q$64:Q2892),10*MAX(O$64:O2892))&lt;=2,IF(AND(F2891/INDEX($F$64:$F2892,MATCH(MAX(O$64:O2892),O$64:O2892,0)-1)&lt;(1-$P$2),MAX(O$64:O2892)&gt;MAX(P$64:P2891)),MAX(O$64:O2892),""),IF(AND($F2891/INDEX($F$64:$F2892,MATCH(MAX(Q$64:Q2892),Q$64:Q2892,0)-1)&lt;(1-$P$2),MAX(O$64:O2892)&gt;MAX(P$64:P2891)),MAX(O$64:O2892),"")),"")</f>
        <v/>
      </c>
      <c r="Q2892" s="91" t="str">
        <f>IFERROR(IF(E2892="","",IF(O2892&lt;&gt;"",MAX(O$64:O2892)*10+1,IF(AND($F2891/INDEX($F$64:$F2892,MATCH(MAX(Q$64:Q2891),Q$64:Q2891,0)-1)&gt;(1+$O$2),MAX(O$64:O2892)&gt;MAX(P$64:P2891)),MAX(Q$64:Q2891)+1,""))),"")</f>
        <v/>
      </c>
    </row>
    <row r="2893" spans="1:17" x14ac:dyDescent="0.2">
      <c r="A2893" s="13">
        <f>HLOOKUP($E$2,历史数据!$V$3:$AE$5000,ROW(A2891),)</f>
        <v>566112</v>
      </c>
      <c r="B2893" s="41">
        <v>40801</v>
      </c>
      <c r="C2893" s="100">
        <f>IFERROR(IF(A2893&lt;&gt;0,MAX($C$4:C2892)+1,""),"")</f>
        <v>2824</v>
      </c>
      <c r="D2893" s="100"/>
      <c r="E2893" s="99">
        <f t="shared" si="261"/>
        <v>40899</v>
      </c>
      <c r="F2893" s="101">
        <f>IFERROR(VLOOKUP(E2893,历史数据!AH:AJ,3,),"")</f>
        <v>18.479359936989798</v>
      </c>
      <c r="G2893" s="101">
        <f t="shared" si="257"/>
        <v>17.691141822141006</v>
      </c>
      <c r="H2893" s="105">
        <f t="shared" si="258"/>
        <v>-1.7036401519794353E-3</v>
      </c>
      <c r="I2893" s="101">
        <f>IFERROR(VLOOKUP(E2893,历史数据!AH:AJ,2,),"")</f>
        <v>18.5054239143339</v>
      </c>
      <c r="J2893" s="104">
        <f t="shared" si="259"/>
        <v>0</v>
      </c>
      <c r="K2893" s="104" t="str">
        <f>IFERROR(IF(AND(J2892=$H$2*1,MAX(K$64:K2892)=MAX(L$64:L2892)),MAX(K$64:K2892)+1,""),"")</f>
        <v/>
      </c>
      <c r="L2893" s="104" t="str">
        <f>IFERROR(IF(AND($F2892/INDEX($F$64:$F2893,MATCH(MAX(M$64:M2893),M$64:M2893,0)-1)&lt;(1-$P$2),MAX(K$64:K2893)&gt;MAX(L$64:L2892)),MAX(K$64:K2893),""),"")</f>
        <v/>
      </c>
      <c r="M2893" s="104" t="str">
        <f>IFERROR(IF(E2893="","",IF(K2893&lt;&gt;"",MAX(M$64:M2892)+1,IF(AND($F2892/INDEX($F$64:$F2893,MATCH(MAX(M$64:M2892),M$64:M2892,0)-1)&gt;(1+$O$2),MAX(K$64:K2893)&gt;MAX(L$64:L2892)),MAX(M$64:M2892)+1,""))),"")</f>
        <v/>
      </c>
      <c r="N2893" s="91">
        <f t="shared" si="260"/>
        <v>0</v>
      </c>
      <c r="O2893" s="91" t="str">
        <f>IFERROR(IF(AND(N2892=$H$2*1,MAX(O$64:O2892)=MAX(P$64:P2892)),MAX(O$64:O2892)+1,""),"")</f>
        <v/>
      </c>
      <c r="P2893" s="91" t="str">
        <f>IFERROR(IF(MOD(MAX(Q$64:Q2893),10*MAX(O$64:O2893))&lt;=2,IF(AND(F2892/INDEX($F$64:$F2893,MATCH(MAX(O$64:O2893),O$64:O2893,0)-1)&lt;(1-$P$2),MAX(O$64:O2893)&gt;MAX(P$64:P2892)),MAX(O$64:O2893),""),IF(AND($F2892/INDEX($F$64:$F2893,MATCH(MAX(Q$64:Q2893),Q$64:Q2893,0)-1)&lt;(1-$P$2),MAX(O$64:O2893)&gt;MAX(P$64:P2892)),MAX(O$64:O2893),"")),"")</f>
        <v/>
      </c>
      <c r="Q2893" s="91" t="str">
        <f>IFERROR(IF(E2893="","",IF(O2893&lt;&gt;"",MAX(O$64:O2893)*10+1,IF(AND($F2892/INDEX($F$64:$F2893,MATCH(MAX(Q$64:Q2892),Q$64:Q2892,0)-1)&gt;(1+$O$2),MAX(O$64:O2893)&gt;MAX(P$64:P2892)),MAX(Q$64:Q2892)+1,""))),"")</f>
        <v/>
      </c>
    </row>
    <row r="2894" spans="1:17" x14ac:dyDescent="0.2">
      <c r="A2894" s="13">
        <f>HLOOKUP($E$2,历史数据!$V$3:$AE$5000,ROW(A2892),)</f>
        <v>402576</v>
      </c>
      <c r="B2894" s="41">
        <v>40802</v>
      </c>
      <c r="C2894" s="100">
        <f>IFERROR(IF(A2894&lt;&gt;0,MAX($C$4:C2893)+1,""),"")</f>
        <v>2825</v>
      </c>
      <c r="D2894" s="100"/>
      <c r="E2894" s="99">
        <f t="shared" si="261"/>
        <v>40900</v>
      </c>
      <c r="F2894" s="101">
        <f>IFERROR(VLOOKUP(E2894,历史数据!AH:AJ,3,),"")</f>
        <v>19.404631132706498</v>
      </c>
      <c r="G2894" s="101">
        <f t="shared" si="257"/>
        <v>17.693096620441814</v>
      </c>
      <c r="H2894" s="105">
        <f t="shared" si="258"/>
        <v>1.1049588095901619E-4</v>
      </c>
      <c r="I2894" s="101">
        <f>IFERROR(VLOOKUP(E2894,历史数据!AH:AJ,2,),"")</f>
        <v>18.700903744414902</v>
      </c>
      <c r="J2894" s="104">
        <f t="shared" si="259"/>
        <v>1</v>
      </c>
      <c r="K2894" s="104" t="str">
        <f>IFERROR(IF(AND(J2893=$H$2*1,MAX(K$64:K2893)=MAX(L$64:L2893)),MAX(K$64:K2893)+1,""),"")</f>
        <v/>
      </c>
      <c r="L2894" s="104" t="str">
        <f>IFERROR(IF(AND($F2893/INDEX($F$64:$F2894,MATCH(MAX(M$64:M2894),M$64:M2894,0)-1)&lt;(1-$P$2),MAX(K$64:K2894)&gt;MAX(L$64:L2893)),MAX(K$64:K2894),""),"")</f>
        <v/>
      </c>
      <c r="M2894" s="104" t="str">
        <f>IFERROR(IF(E2894="","",IF(K2894&lt;&gt;"",MAX(M$64:M2893)+1,IF(AND($F2893/INDEX($F$64:$F2894,MATCH(MAX(M$64:M2893),M$64:M2893,0)-1)&gt;(1+$O$2),MAX(K$64:K2894)&gt;MAX(L$64:L2893)),MAX(M$64:M2893)+1,""))),"")</f>
        <v/>
      </c>
      <c r="N2894" s="91">
        <f t="shared" si="260"/>
        <v>1</v>
      </c>
      <c r="O2894" s="91" t="str">
        <f>IFERROR(IF(AND(N2893=$H$2*1,MAX(O$64:O2893)=MAX(P$64:P2893)),MAX(O$64:O2893)+1,""),"")</f>
        <v/>
      </c>
      <c r="P2894" s="91" t="str">
        <f>IFERROR(IF(MOD(MAX(Q$64:Q2894),10*MAX(O$64:O2894))&lt;=2,IF(AND(F2893/INDEX($F$64:$F2894,MATCH(MAX(O$64:O2894),O$64:O2894,0)-1)&lt;(1-$P$2),MAX(O$64:O2894)&gt;MAX(P$64:P2893)),MAX(O$64:O2894),""),IF(AND($F2893/INDEX($F$64:$F2894,MATCH(MAX(Q$64:Q2894),Q$64:Q2894,0)-1)&lt;(1-$P$2),MAX(O$64:O2894)&gt;MAX(P$64:P2893)),MAX(O$64:O2894),"")),"")</f>
        <v/>
      </c>
      <c r="Q2894" s="91" t="str">
        <f>IFERROR(IF(E2894="","",IF(O2894&lt;&gt;"",MAX(O$64:O2894)*10+1,IF(AND($F2893/INDEX($F$64:$F2894,MATCH(MAX(Q$64:Q2893),Q$64:Q2893,0)-1)&gt;(1+$O$2),MAX(O$64:O2894)&gt;MAX(P$64:P2893)),MAX(Q$64:Q2893)+1,""))),"")</f>
        <v/>
      </c>
    </row>
    <row r="2895" spans="1:17" x14ac:dyDescent="0.2">
      <c r="A2895" s="13">
        <f>HLOOKUP($E$2,历史数据!$V$3:$AE$5000,ROW(A2893),)</f>
        <v>461518</v>
      </c>
      <c r="B2895" s="41">
        <v>40805</v>
      </c>
      <c r="C2895" s="100">
        <f>IFERROR(IF(A2895&lt;&gt;0,MAX($C$4:C2894)+1,""),"")</f>
        <v>2826</v>
      </c>
      <c r="D2895" s="100"/>
      <c r="E2895" s="99">
        <f t="shared" si="261"/>
        <v>40903</v>
      </c>
      <c r="F2895" s="101">
        <f>IFERROR(VLOOKUP(E2895,历史数据!AH:AJ,3,),"")</f>
        <v>19.652238917475799</v>
      </c>
      <c r="G2895" s="101">
        <f t="shared" si="257"/>
        <v>17.714599401750728</v>
      </c>
      <c r="H2895" s="105">
        <f t="shared" si="258"/>
        <v>1.2153204026519315E-3</v>
      </c>
      <c r="I2895" s="101">
        <f>IFERROR(VLOOKUP(E2895,历史数据!AH:AJ,2,),"")</f>
        <v>19.6783028948199</v>
      </c>
      <c r="J2895" s="104">
        <f t="shared" si="259"/>
        <v>2</v>
      </c>
      <c r="K2895" s="104" t="str">
        <f>IFERROR(IF(AND(J2894=$H$2*1,MAX(K$64:K2894)=MAX(L$64:L2894)),MAX(K$64:K2894)+1,""),"")</f>
        <v/>
      </c>
      <c r="L2895" s="104" t="str">
        <f>IFERROR(IF(AND($F2894/INDEX($F$64:$F2895,MATCH(MAX(M$64:M2895),M$64:M2895,0)-1)&lt;(1-$P$2),MAX(K$64:K2895)&gt;MAX(L$64:L2894)),MAX(K$64:K2895),""),"")</f>
        <v/>
      </c>
      <c r="M2895" s="104" t="str">
        <f>IFERROR(IF(E2895="","",IF(K2895&lt;&gt;"",MAX(M$64:M2894)+1,IF(AND($F2894/INDEX($F$64:$F2895,MATCH(MAX(M$64:M2894),M$64:M2894,0)-1)&gt;(1+$O$2),MAX(K$64:K2895)&gt;MAX(L$64:L2894)),MAX(M$64:M2894)+1,""))),"")</f>
        <v/>
      </c>
      <c r="N2895" s="91">
        <f t="shared" si="260"/>
        <v>2</v>
      </c>
      <c r="O2895" s="91" t="str">
        <f>IFERROR(IF(AND(N2894=$H$2*1,MAX(O$64:O2894)=MAX(P$64:P2894)),MAX(O$64:O2894)+1,""),"")</f>
        <v/>
      </c>
      <c r="P2895" s="91" t="str">
        <f>IFERROR(IF(MOD(MAX(Q$64:Q2895),10*MAX(O$64:O2895))&lt;=2,IF(AND(F2894/INDEX($F$64:$F2895,MATCH(MAX(O$64:O2895),O$64:O2895,0)-1)&lt;(1-$P$2),MAX(O$64:O2895)&gt;MAX(P$64:P2894)),MAX(O$64:O2895),""),IF(AND($F2894/INDEX($F$64:$F2895,MATCH(MAX(Q$64:Q2895),Q$64:Q2895,0)-1)&lt;(1-$P$2),MAX(O$64:O2895)&gt;MAX(P$64:P2894)),MAX(O$64:O2895),"")),"")</f>
        <v/>
      </c>
      <c r="Q2895" s="91" t="str">
        <f>IFERROR(IF(E2895="","",IF(O2895&lt;&gt;"",MAX(O$64:O2895)*10+1,IF(AND($F2894/INDEX($F$64:$F2895,MATCH(MAX(Q$64:Q2894),Q$64:Q2894,0)-1)&gt;(1+$O$2),MAX(O$64:O2895)&gt;MAX(P$64:P2894)),MAX(Q$64:Q2894)+1,""))),"")</f>
        <v/>
      </c>
    </row>
    <row r="2896" spans="1:17" x14ac:dyDescent="0.2">
      <c r="A2896" s="13">
        <f>HLOOKUP($E$2,历史数据!$V$3:$AE$5000,ROW(A2894),)</f>
        <v>241767</v>
      </c>
      <c r="B2896" s="41">
        <v>40806</v>
      </c>
      <c r="C2896" s="100">
        <f>IFERROR(IF(A2896&lt;&gt;0,MAX($C$4:C2895)+1,""),"")</f>
        <v>2827</v>
      </c>
      <c r="D2896" s="100"/>
      <c r="E2896" s="99">
        <f t="shared" si="261"/>
        <v>40904</v>
      </c>
      <c r="F2896" s="101">
        <f>IFERROR(VLOOKUP(E2896,历史数据!AH:AJ,3,),"")</f>
        <v>19.547983008099202</v>
      </c>
      <c r="G2896" s="101">
        <f t="shared" si="257"/>
        <v>17.733930184947624</v>
      </c>
      <c r="H2896" s="105">
        <f t="shared" si="258"/>
        <v>1.0912345663873779E-3</v>
      </c>
      <c r="I2896" s="101">
        <f>IFERROR(VLOOKUP(E2896,历史数据!AH:AJ,2,),"")</f>
        <v>19.391599144034402</v>
      </c>
      <c r="J2896" s="104">
        <f t="shared" si="259"/>
        <v>3</v>
      </c>
      <c r="K2896" s="104" t="str">
        <f>IFERROR(IF(AND(J2895=$H$2*1,MAX(K$64:K2895)=MAX(L$64:L2895)),MAX(K$64:K2895)+1,""),"")</f>
        <v/>
      </c>
      <c r="L2896" s="104" t="str">
        <f>IFERROR(IF(AND($F2895/INDEX($F$64:$F2896,MATCH(MAX(M$64:M2896),M$64:M2896,0)-1)&lt;(1-$P$2),MAX(K$64:K2896)&gt;MAX(L$64:L2895)),MAX(K$64:K2896),""),"")</f>
        <v/>
      </c>
      <c r="M2896" s="104" t="str">
        <f>IFERROR(IF(E2896="","",IF(K2896&lt;&gt;"",MAX(M$64:M2895)+1,IF(AND($F2895/INDEX($F$64:$F2896,MATCH(MAX(M$64:M2895),M$64:M2895,0)-1)&gt;(1+$O$2),MAX(K$64:K2896)&gt;MAX(L$64:L2895)),MAX(M$64:M2895)+1,""))),"")</f>
        <v/>
      </c>
      <c r="N2896" s="91">
        <f t="shared" si="260"/>
        <v>3</v>
      </c>
      <c r="O2896" s="91" t="str">
        <f>IFERROR(IF(AND(N2895=$H$2*1,MAX(O$64:O2895)=MAX(P$64:P2895)),MAX(O$64:O2895)+1,""),"")</f>
        <v/>
      </c>
      <c r="P2896" s="91" t="str">
        <f>IFERROR(IF(MOD(MAX(Q$64:Q2896),10*MAX(O$64:O2896))&lt;=2,IF(AND(F2895/INDEX($F$64:$F2896,MATCH(MAX(O$64:O2896),O$64:O2896,0)-1)&lt;(1-$P$2),MAX(O$64:O2896)&gt;MAX(P$64:P2895)),MAX(O$64:O2896),""),IF(AND($F2895/INDEX($F$64:$F2896,MATCH(MAX(Q$64:Q2896),Q$64:Q2896,0)-1)&lt;(1-$P$2),MAX(O$64:O2896)&gt;MAX(P$64:P2895)),MAX(O$64:O2896),"")),"")</f>
        <v/>
      </c>
      <c r="Q2896" s="91" t="str">
        <f>IFERROR(IF(E2896="","",IF(O2896&lt;&gt;"",MAX(O$64:O2896)*10+1,IF(AND($F2895/INDEX($F$64:$F2896,MATCH(MAX(Q$64:Q2895),Q$64:Q2895,0)-1)&gt;(1+$O$2),MAX(O$64:O2896)&gt;MAX(P$64:P2895)),MAX(Q$64:Q2895)+1,""))),"")</f>
        <v/>
      </c>
    </row>
    <row r="2897" spans="1:17" x14ac:dyDescent="0.2">
      <c r="A2897" s="13">
        <f>HLOOKUP($E$2,历史数据!$V$3:$AE$5000,ROW(A2895),)</f>
        <v>349470</v>
      </c>
      <c r="B2897" s="41">
        <v>40807</v>
      </c>
      <c r="C2897" s="100">
        <f>IFERROR(IF(A2897&lt;&gt;0,MAX($C$4:C2896)+1,""),"")</f>
        <v>2828</v>
      </c>
      <c r="D2897" s="100"/>
      <c r="E2897" s="99">
        <f t="shared" si="261"/>
        <v>40905</v>
      </c>
      <c r="F2897" s="101">
        <f>IFERROR(VLOOKUP(E2897,历史数据!AH:AJ,3,),"")</f>
        <v>20.5253821585042</v>
      </c>
      <c r="G2897" s="101">
        <f t="shared" si="257"/>
        <v>17.77997654492226</v>
      </c>
      <c r="H2897" s="105">
        <f t="shared" si="258"/>
        <v>2.5965118557711442E-3</v>
      </c>
      <c r="I2897" s="101">
        <f>IFERROR(VLOOKUP(E2897,历史数据!AH:AJ,2,),"")</f>
        <v>20.5253821585042</v>
      </c>
      <c r="J2897" s="104">
        <f t="shared" si="259"/>
        <v>4</v>
      </c>
      <c r="K2897" s="104" t="str">
        <f>IFERROR(IF(AND(J2896=$H$2*1,MAX(K$64:K2896)=MAX(L$64:L2896)),MAX(K$64:K2896)+1,""),"")</f>
        <v/>
      </c>
      <c r="L2897" s="104" t="str">
        <f>IFERROR(IF(AND($F2896/INDEX($F$64:$F2897,MATCH(MAX(M$64:M2897),M$64:M2897,0)-1)&lt;(1-$P$2),MAX(K$64:K2897)&gt;MAX(L$64:L2896)),MAX(K$64:K2897),""),"")</f>
        <v/>
      </c>
      <c r="M2897" s="104" t="str">
        <f>IFERROR(IF(E2897="","",IF(K2897&lt;&gt;"",MAX(M$64:M2896)+1,IF(AND($F2896/INDEX($F$64:$F2897,MATCH(MAX(M$64:M2896),M$64:M2896,0)-1)&gt;(1+$O$2),MAX(K$64:K2897)&gt;MAX(L$64:L2896)),MAX(M$64:M2896)+1,""))),"")</f>
        <v/>
      </c>
      <c r="N2897" s="91">
        <f t="shared" si="260"/>
        <v>4</v>
      </c>
      <c r="O2897" s="91" t="str">
        <f>IFERROR(IF(AND(N2896=$H$2*1,MAX(O$64:O2896)=MAX(P$64:P2896)),MAX(O$64:O2896)+1,""),"")</f>
        <v/>
      </c>
      <c r="P2897" s="91" t="str">
        <f>IFERROR(IF(MOD(MAX(Q$64:Q2897),10*MAX(O$64:O2897))&lt;=2,IF(AND(F2896/INDEX($F$64:$F2897,MATCH(MAX(O$64:O2897),O$64:O2897,0)-1)&lt;(1-$P$2),MAX(O$64:O2897)&gt;MAX(P$64:P2896)),MAX(O$64:O2897),""),IF(AND($F2896/INDEX($F$64:$F2897,MATCH(MAX(Q$64:Q2897),Q$64:Q2897,0)-1)&lt;(1-$P$2),MAX(O$64:O2897)&gt;MAX(P$64:P2896)),MAX(O$64:O2897),"")),"")</f>
        <v/>
      </c>
      <c r="Q2897" s="91" t="str">
        <f>IFERROR(IF(E2897="","",IF(O2897&lt;&gt;"",MAX(O$64:O2897)*10+1,IF(AND($F2896/INDEX($F$64:$F2897,MATCH(MAX(Q$64:Q2896),Q$64:Q2896,0)-1)&gt;(1+$O$2),MAX(O$64:O2897)&gt;MAX(P$64:P2896)),MAX(Q$64:Q2896)+1,""))),"")</f>
        <v/>
      </c>
    </row>
    <row r="2898" spans="1:17" x14ac:dyDescent="0.2">
      <c r="A2898" s="13">
        <f>HLOOKUP($E$2,历史数据!$V$3:$AE$5000,ROW(A2896),)</f>
        <v>2587873</v>
      </c>
      <c r="B2898" s="41">
        <v>40808</v>
      </c>
      <c r="C2898" s="100">
        <f>IFERROR(IF(A2898&lt;&gt;0,MAX($C$4:C2897)+1,""),"")</f>
        <v>2829</v>
      </c>
      <c r="D2898" s="100"/>
      <c r="E2898" s="99">
        <f t="shared" si="261"/>
        <v>40906</v>
      </c>
      <c r="F2898" s="101">
        <f>IFERROR(VLOOKUP(E2898,历史数据!AH:AJ,3,),"")</f>
        <v>21.281237501484</v>
      </c>
      <c r="G2898" s="101">
        <f t="shared" si="257"/>
        <v>17.853390081108223</v>
      </c>
      <c r="H2898" s="105">
        <f t="shared" si="258"/>
        <v>4.1290007329581879E-3</v>
      </c>
      <c r="I2898" s="101">
        <f>IFERROR(VLOOKUP(E2898,历史数据!AH:AJ,2,),"")</f>
        <v>21.150917614763401</v>
      </c>
      <c r="J2898" s="104">
        <f t="shared" si="259"/>
        <v>5</v>
      </c>
      <c r="K2898" s="104" t="str">
        <f>IFERROR(IF(AND(J2897=$H$2*1,MAX(K$64:K2897)=MAX(L$64:L2897)),MAX(K$64:K2897)+1,""),"")</f>
        <v/>
      </c>
      <c r="L2898" s="104" t="str">
        <f>IFERROR(IF(AND($F2897/INDEX($F$64:$F2898,MATCH(MAX(M$64:M2898),M$64:M2898,0)-1)&lt;(1-$P$2),MAX(K$64:K2898)&gt;MAX(L$64:L2897)),MAX(K$64:K2898),""),"")</f>
        <v/>
      </c>
      <c r="M2898" s="104" t="str">
        <f>IFERROR(IF(E2898="","",IF(K2898&lt;&gt;"",MAX(M$64:M2897)+1,IF(AND($F2897/INDEX($F$64:$F2898,MATCH(MAX(M$64:M2897),M$64:M2897,0)-1)&gt;(1+$O$2),MAX(K$64:K2898)&gt;MAX(L$64:L2897)),MAX(M$64:M2897)+1,""))),"")</f>
        <v/>
      </c>
      <c r="N2898" s="91">
        <f t="shared" si="260"/>
        <v>5</v>
      </c>
      <c r="O2898" s="91" t="str">
        <f>IFERROR(IF(AND(N2897=$H$2*1,MAX(O$64:O2897)=MAX(P$64:P2897)),MAX(O$64:O2897)+1,""),"")</f>
        <v/>
      </c>
      <c r="P2898" s="91" t="str">
        <f>IFERROR(IF(MOD(MAX(Q$64:Q2898),10*MAX(O$64:O2898))&lt;=2,IF(AND(F2897/INDEX($F$64:$F2898,MATCH(MAX(O$64:O2898),O$64:O2898,0)-1)&lt;(1-$P$2),MAX(O$64:O2898)&gt;MAX(P$64:P2897)),MAX(O$64:O2898),""),IF(AND($F2897/INDEX($F$64:$F2898,MATCH(MAX(Q$64:Q2898),Q$64:Q2898,0)-1)&lt;(1-$P$2),MAX(O$64:O2898)&gt;MAX(P$64:P2897)),MAX(O$64:O2898),"")),"")</f>
        <v/>
      </c>
      <c r="Q2898" s="91" t="str">
        <f>IFERROR(IF(E2898="","",IF(O2898&lt;&gt;"",MAX(O$64:O2898)*10+1,IF(AND($F2897/INDEX($F$64:$F2898,MATCH(MAX(Q$64:Q2897),Q$64:Q2897,0)-1)&gt;(1+$O$2),MAX(O$64:O2898)&gt;MAX(P$64:P2897)),MAX(Q$64:Q2897)+1,""))),"")</f>
        <v/>
      </c>
    </row>
    <row r="2899" spans="1:17" x14ac:dyDescent="0.2">
      <c r="A2899" s="13">
        <f>HLOOKUP($E$2,历史数据!$V$3:$AE$5000,ROW(A2897),)</f>
        <v>2009955</v>
      </c>
      <c r="B2899" s="41">
        <v>40809</v>
      </c>
      <c r="C2899" s="100">
        <f>IFERROR(IF(A2899&lt;&gt;0,MAX($C$4:C2898)+1,""),"")</f>
        <v>2830</v>
      </c>
      <c r="D2899" s="100"/>
      <c r="E2899" s="99">
        <f t="shared" si="261"/>
        <v>40907</v>
      </c>
      <c r="F2899" s="101">
        <f>IFERROR(VLOOKUP(E2899,历史数据!AH:AJ,3,),"")</f>
        <v>20.238678407718702</v>
      </c>
      <c r="G2899" s="101">
        <f t="shared" si="257"/>
        <v>17.905083636174087</v>
      </c>
      <c r="H2899" s="105">
        <f t="shared" si="258"/>
        <v>2.8954475778000255E-3</v>
      </c>
      <c r="I2899" s="101">
        <f>IFERROR(VLOOKUP(E2899,历史数据!AH:AJ,2,),"")</f>
        <v>20.851181875305901</v>
      </c>
      <c r="J2899" s="104">
        <f t="shared" si="259"/>
        <v>6</v>
      </c>
      <c r="K2899" s="104">
        <f>IFERROR(IF(AND(J2898=$H$2*1,MAX(K$64:K2898)=MAX(L$64:L2898)),MAX(K$64:K2898)+1,""),"")</f>
        <v>21</v>
      </c>
      <c r="L2899" s="104" t="str">
        <f>IFERROR(IF(AND($F2898/INDEX($F$64:$F2899,MATCH(MAX(M$64:M2899),M$64:M2899,0)-1)&lt;(1-$P$2),MAX(K$64:K2899)&gt;MAX(L$64:L2898)),MAX(K$64:K2899),""),"")</f>
        <v/>
      </c>
      <c r="M2899" s="104">
        <f>IFERROR(IF(E2899="","",IF(K2899&lt;&gt;"",MAX(M$64:M2898)+1,IF(AND($F2898/INDEX($F$64:$F2899,MATCH(MAX(M$64:M2898),M$64:M2898,0)-1)&gt;(1+$O$2),MAX(K$64:K2899)&gt;MAX(L$64:L2898)),MAX(M$64:M2898)+1,""))),"")</f>
        <v>32</v>
      </c>
      <c r="N2899" s="91">
        <f t="shared" si="260"/>
        <v>6</v>
      </c>
      <c r="O2899" s="91" t="str">
        <f>IFERROR(IF(AND(N2898=$H$2*1,MAX(O$64:O2898)=MAX(P$64:P2898)),MAX(O$64:O2898)+1,""),"")</f>
        <v/>
      </c>
      <c r="P2899" s="91" t="str">
        <f>IFERROR(IF(MOD(MAX(Q$64:Q2899),10*MAX(O$64:O2899))&lt;=2,IF(AND(F2898/INDEX($F$64:$F2899,MATCH(MAX(O$64:O2899),O$64:O2899,0)-1)&lt;(1-$P$2),MAX(O$64:O2899)&gt;MAX(P$64:P2898)),MAX(O$64:O2899),""),IF(AND($F2898/INDEX($F$64:$F2899,MATCH(MAX(Q$64:Q2899),Q$64:Q2899,0)-1)&lt;(1-$P$2),MAX(O$64:O2899)&gt;MAX(P$64:P2898)),MAX(O$64:O2899),"")),"")</f>
        <v/>
      </c>
      <c r="Q2899" s="91" t="str">
        <f>IFERROR(IF(E2899="","",IF(O2899&lt;&gt;"",MAX(O$64:O2899)*10+1,IF(AND($F2898/INDEX($F$64:$F2899,MATCH(MAX(Q$64:Q2898),Q$64:Q2898,0)-1)&gt;(1+$O$2),MAX(O$64:O2899)&gt;MAX(P$64:P2898)),MAX(Q$64:Q2898)+1,""))),"")</f>
        <v/>
      </c>
    </row>
    <row r="2900" spans="1:17" x14ac:dyDescent="0.2">
      <c r="A2900" s="13">
        <f>HLOOKUP($E$2,历史数据!$V$3:$AE$5000,ROW(A2898),)</f>
        <v>597160</v>
      </c>
      <c r="B2900" s="41">
        <v>40812</v>
      </c>
      <c r="C2900" s="100">
        <f>IFERROR(IF(A2900&lt;&gt;0,MAX($C$4:C2899)+1,""),"")</f>
        <v>2831</v>
      </c>
      <c r="D2900" s="100"/>
      <c r="E2900" s="99">
        <f t="shared" si="261"/>
        <v>40912</v>
      </c>
      <c r="F2900" s="101">
        <f>IFERROR(VLOOKUP(E2900,历史数据!AH:AJ,3,),"")</f>
        <v>19.222183291297601</v>
      </c>
      <c r="G2900" s="101">
        <f t="shared" si="257"/>
        <v>17.935491609742243</v>
      </c>
      <c r="H2900" s="105">
        <f t="shared" si="258"/>
        <v>1.6982871560968782E-3</v>
      </c>
      <c r="I2900" s="101">
        <f>IFERROR(VLOOKUP(E2900,历史数据!AH:AJ,2,),"")</f>
        <v>20.225646419046701</v>
      </c>
      <c r="J2900" s="104">
        <f t="shared" si="259"/>
        <v>7</v>
      </c>
      <c r="K2900" s="104" t="str">
        <f>IFERROR(IF(AND(J2899=$H$2*1,MAX(K$64:K2899)=MAX(L$64:L2899)),MAX(K$64:K2899)+1,""),"")</f>
        <v/>
      </c>
      <c r="L2900" s="104" t="str">
        <f>IFERROR(IF(AND($F2899/INDEX($F$64:$F2900,MATCH(MAX(M$64:M2900),M$64:M2900,0)-1)&lt;(1-$P$2),MAX(K$64:K2900)&gt;MAX(L$64:L2899)),MAX(K$64:K2900),""),"")</f>
        <v/>
      </c>
      <c r="M2900" s="104" t="str">
        <f>IFERROR(IF(E2900="","",IF(K2900&lt;&gt;"",MAX(M$64:M2899)+1,IF(AND($F2899/INDEX($F$64:$F2900,MATCH(MAX(M$64:M2899),M$64:M2899,0)-1)&gt;(1+$O$2),MAX(K$64:K2900)&gt;MAX(L$64:L2899)),MAX(M$64:M2899)+1,""))),"")</f>
        <v/>
      </c>
      <c r="N2900" s="91">
        <f t="shared" si="260"/>
        <v>7</v>
      </c>
      <c r="O2900" s="91" t="str">
        <f>IFERROR(IF(AND(N2899=$H$2*1,MAX(O$64:O2899)=MAX(P$64:P2899)),MAX(O$64:O2899)+1,""),"")</f>
        <v/>
      </c>
      <c r="P2900" s="91" t="str">
        <f>IFERROR(IF(MOD(MAX(Q$64:Q2900),10*MAX(O$64:O2900))&lt;=2,IF(AND(F2899/INDEX($F$64:$F2900,MATCH(MAX(O$64:O2900),O$64:O2900,0)-1)&lt;(1-$P$2),MAX(O$64:O2900)&gt;MAX(P$64:P2899)),MAX(O$64:O2900),""),IF(AND($F2899/INDEX($F$64:$F2900,MATCH(MAX(Q$64:Q2900),Q$64:Q2900,0)-1)&lt;(1-$P$2),MAX(O$64:O2900)&gt;MAX(P$64:P2899)),MAX(O$64:O2900),"")),"")</f>
        <v/>
      </c>
      <c r="Q2900" s="91" t="str">
        <f>IFERROR(IF(E2900="","",IF(O2900&lt;&gt;"",MAX(O$64:O2900)*10+1,IF(AND($F2899/INDEX($F$64:$F2900,MATCH(MAX(Q$64:Q2899),Q$64:Q2899,0)-1)&gt;(1+$O$2),MAX(O$64:O2900)&gt;MAX(P$64:P2899)),MAX(Q$64:Q2899)+1,""))),"")</f>
        <v/>
      </c>
    </row>
    <row r="2901" spans="1:17" x14ac:dyDescent="0.2">
      <c r="A2901" s="13">
        <f>HLOOKUP($E$2,历史数据!$V$3:$AE$5000,ROW(A2899),)</f>
        <v>572180</v>
      </c>
      <c r="B2901" s="41">
        <v>40813</v>
      </c>
      <c r="C2901" s="100">
        <f>IFERROR(IF(A2901&lt;&gt;0,MAX($C$4:C2900)+1,""),"")</f>
        <v>2832</v>
      </c>
      <c r="D2901" s="100"/>
      <c r="E2901" s="99">
        <f t="shared" si="261"/>
        <v>40913</v>
      </c>
      <c r="F2901" s="101">
        <f>IFERROR(VLOOKUP(E2901,历史数据!AH:AJ,3,),"")</f>
        <v>18.257816129564699</v>
      </c>
      <c r="G2901" s="101">
        <f t="shared" si="257"/>
        <v>17.949826797281517</v>
      </c>
      <c r="H2901" s="105">
        <f t="shared" si="258"/>
        <v>7.9926370858363072E-4</v>
      </c>
      <c r="I2901" s="101">
        <f>IFERROR(VLOOKUP(E2901,历史数据!AH:AJ,2,),"")</f>
        <v>18.257816129564699</v>
      </c>
      <c r="J2901" s="104">
        <f t="shared" si="259"/>
        <v>8</v>
      </c>
      <c r="K2901" s="104" t="str">
        <f>IFERROR(IF(AND(J2900=$H$2*1,MAX(K$64:K2900)=MAX(L$64:L2900)),MAX(K$64:K2900)+1,""),"")</f>
        <v/>
      </c>
      <c r="L2901" s="104" t="str">
        <f>IFERROR(IF(AND($F2900/INDEX($F$64:$F2901,MATCH(MAX(M$64:M2901),M$64:M2901,0)-1)&lt;(1-$P$2),MAX(K$64:K2901)&gt;MAX(L$64:L2900)),MAX(K$64:K2901),""),"")</f>
        <v/>
      </c>
      <c r="M2901" s="104" t="str">
        <f>IFERROR(IF(E2901="","",IF(K2901&lt;&gt;"",MAX(M$64:M2900)+1,IF(AND($F2900/INDEX($F$64:$F2901,MATCH(MAX(M$64:M2900),M$64:M2900,0)-1)&gt;(1+$O$2),MAX(K$64:K2901)&gt;MAX(L$64:L2900)),MAX(M$64:M2900)+1,""))),"")</f>
        <v/>
      </c>
      <c r="N2901" s="91">
        <f t="shared" si="260"/>
        <v>8</v>
      </c>
      <c r="O2901" s="91" t="str">
        <f>IFERROR(IF(AND(N2900=$H$2*1,MAX(O$64:O2900)=MAX(P$64:P2900)),MAX(O$64:O2900)+1,""),"")</f>
        <v/>
      </c>
      <c r="P2901" s="91" t="str">
        <f>IFERROR(IF(MOD(MAX(Q$64:Q2901),10*MAX(O$64:O2901))&lt;=2,IF(AND(F2900/INDEX($F$64:$F2901,MATCH(MAX(O$64:O2901),O$64:O2901,0)-1)&lt;(1-$P$2),MAX(O$64:O2901)&gt;MAX(P$64:P2900)),MAX(O$64:O2901),""),IF(AND($F2900/INDEX($F$64:$F2901,MATCH(MAX(Q$64:Q2901),Q$64:Q2901,0)-1)&lt;(1-$P$2),MAX(O$64:O2901)&gt;MAX(P$64:P2900)),MAX(O$64:O2901),"")),"")</f>
        <v/>
      </c>
      <c r="Q2901" s="91" t="str">
        <f>IFERROR(IF(E2901="","",IF(O2901&lt;&gt;"",MAX(O$64:O2901)*10+1,IF(AND($F2900/INDEX($F$64:$F2901,MATCH(MAX(Q$64:Q2900),Q$64:Q2900,0)-1)&gt;(1+$O$2),MAX(O$64:O2901)&gt;MAX(P$64:P2900)),MAX(Q$64:Q2900)+1,""))),"")</f>
        <v/>
      </c>
    </row>
    <row r="2902" spans="1:17" x14ac:dyDescent="0.2">
      <c r="A2902" s="13">
        <f>HLOOKUP($E$2,历史数据!$V$3:$AE$5000,ROW(A2900),)</f>
        <v>672324</v>
      </c>
      <c r="B2902" s="41">
        <v>40814</v>
      </c>
      <c r="C2902" s="100">
        <f>IFERROR(IF(A2902&lt;&gt;0,MAX($C$4:C2901)+1,""),"")</f>
        <v>2833</v>
      </c>
      <c r="D2902" s="100"/>
      <c r="E2902" s="99">
        <f t="shared" si="261"/>
        <v>40914</v>
      </c>
      <c r="F2902" s="101">
        <f>IFERROR(VLOOKUP(E2902,历史数据!AH:AJ,3,),"")</f>
        <v>17.345576922520099</v>
      </c>
      <c r="G2902" s="101">
        <f t="shared" si="257"/>
        <v>17.943528002756686</v>
      </c>
      <c r="H2902" s="105">
        <f t="shared" si="258"/>
        <v>-3.5091115897478709E-4</v>
      </c>
      <c r="I2902" s="101">
        <f>IFERROR(VLOOKUP(E2902,历史数据!AH:AJ,2,),"")</f>
        <v>17.345576922520099</v>
      </c>
      <c r="J2902" s="104" t="str">
        <f t="shared" si="259"/>
        <v>0</v>
      </c>
      <c r="K2902" s="104" t="str">
        <f>IFERROR(IF(AND(J2901=$H$2*1,MAX(K$64:K2901)=MAX(L$64:L2901)),MAX(K$64:K2901)+1,""),"")</f>
        <v/>
      </c>
      <c r="L2902" s="104">
        <f>IFERROR(IF(AND($F2901/INDEX($F$64:$F2902,MATCH(MAX(M$64:M2902),M$64:M2902,0)-1)&lt;(1-$P$2),MAX(K$64:K2902)&gt;MAX(L$64:L2901)),MAX(K$64:K2902),""),"")</f>
        <v>21</v>
      </c>
      <c r="M2902" s="104" t="str">
        <f>IFERROR(IF(E2902="","",IF(K2902&lt;&gt;"",MAX(M$64:M2901)+1,IF(AND($F2901/INDEX($F$64:$F2902,MATCH(MAX(M$64:M2901),M$64:M2901,0)-1)&gt;(1+$O$2),MAX(K$64:K2902)&gt;MAX(L$64:L2901)),MAX(M$64:M2901)+1,""))),"")</f>
        <v/>
      </c>
      <c r="N2902" s="91">
        <f t="shared" si="260"/>
        <v>0</v>
      </c>
      <c r="O2902" s="91" t="str">
        <f>IFERROR(IF(AND(N2901=$H$2*1,MAX(O$64:O2901)=MAX(P$64:P2901)),MAX(O$64:O2901)+1,""),"")</f>
        <v/>
      </c>
      <c r="P2902" s="91" t="str">
        <f>IFERROR(IF(MOD(MAX(Q$64:Q2902),10*MAX(O$64:O2902))&lt;=2,IF(AND(F2901/INDEX($F$64:$F2902,MATCH(MAX(O$64:O2902),O$64:O2902,0)-1)&lt;(1-$P$2),MAX(O$64:O2902)&gt;MAX(P$64:P2901)),MAX(O$64:O2902),""),IF(AND($F2901/INDEX($F$64:$F2902,MATCH(MAX(Q$64:Q2902),Q$64:Q2902,0)-1)&lt;(1-$P$2),MAX(O$64:O2902)&gt;MAX(P$64:P2901)),MAX(O$64:O2902),"")),"")</f>
        <v/>
      </c>
      <c r="Q2902" s="91" t="str">
        <f>IFERROR(IF(E2902="","",IF(O2902&lt;&gt;"",MAX(O$64:O2902)*10+1,IF(AND($F2901/INDEX($F$64:$F2902,MATCH(MAX(Q$64:Q2901),Q$64:Q2901,0)-1)&gt;(1+$O$2),MAX(O$64:O2902)&gt;MAX(P$64:P2901)),MAX(Q$64:Q2901)+1,""))),"")</f>
        <v/>
      </c>
    </row>
    <row r="2903" spans="1:17" x14ac:dyDescent="0.2">
      <c r="A2903" s="13">
        <f>HLOOKUP($E$2,历史数据!$V$3:$AE$5000,ROW(A2901),)</f>
        <v>860739</v>
      </c>
      <c r="B2903" s="41">
        <v>40815</v>
      </c>
      <c r="C2903" s="100">
        <f>IFERROR(IF(A2903&lt;&gt;0,MAX($C$4:C2902)+1,""),"")</f>
        <v>2834</v>
      </c>
      <c r="D2903" s="100"/>
      <c r="E2903" s="99">
        <f t="shared" si="261"/>
        <v>40917</v>
      </c>
      <c r="F2903" s="101">
        <f>IFERROR(VLOOKUP(E2903,历史数据!AH:AJ,3,),"")</f>
        <v>16.811265386965299</v>
      </c>
      <c r="G2903" s="101">
        <f t="shared" si="257"/>
        <v>17.917681225223756</v>
      </c>
      <c r="H2903" s="105">
        <f t="shared" si="258"/>
        <v>-1.4404512606973618E-3</v>
      </c>
      <c r="I2903" s="101">
        <f>IFERROR(VLOOKUP(E2903,历史数据!AH:AJ,2,),"")</f>
        <v>16.472433681491601</v>
      </c>
      <c r="J2903" s="104">
        <f t="shared" si="259"/>
        <v>0</v>
      </c>
      <c r="K2903" s="104" t="str">
        <f>IFERROR(IF(AND(J2902=$H$2*1,MAX(K$64:K2902)=MAX(L$64:L2902)),MAX(K$64:K2902)+1,""),"")</f>
        <v/>
      </c>
      <c r="L2903" s="104" t="str">
        <f>IFERROR(IF(AND($F2902/INDEX($F$64:$F2903,MATCH(MAX(M$64:M2903),M$64:M2903,0)-1)&lt;(1-$P$2),MAX(K$64:K2903)&gt;MAX(L$64:L2902)),MAX(K$64:K2903),""),"")</f>
        <v/>
      </c>
      <c r="M2903" s="104" t="str">
        <f>IFERROR(IF(E2903="","",IF(K2903&lt;&gt;"",MAX(M$64:M2902)+1,IF(AND($F2902/INDEX($F$64:$F2903,MATCH(MAX(M$64:M2902),M$64:M2902,0)-1)&gt;(1+$O$2),MAX(K$64:K2903)&gt;MAX(L$64:L2902)),MAX(M$64:M2902)+1,""))),"")</f>
        <v/>
      </c>
      <c r="N2903" s="91">
        <f t="shared" si="260"/>
        <v>0</v>
      </c>
      <c r="O2903" s="91" t="str">
        <f>IFERROR(IF(AND(N2902=$H$2*1,MAX(O$64:O2902)=MAX(P$64:P2902)),MAX(O$64:O2902)+1,""),"")</f>
        <v/>
      </c>
      <c r="P2903" s="91" t="str">
        <f>IFERROR(IF(MOD(MAX(Q$64:Q2903),10*MAX(O$64:O2903))&lt;=2,IF(AND(F2902/INDEX($F$64:$F2903,MATCH(MAX(O$64:O2903),O$64:O2903,0)-1)&lt;(1-$P$2),MAX(O$64:O2903)&gt;MAX(P$64:P2902)),MAX(O$64:O2903),""),IF(AND($F2902/INDEX($F$64:$F2903,MATCH(MAX(Q$64:Q2903),Q$64:Q2903,0)-1)&lt;(1-$P$2),MAX(O$64:O2903)&gt;MAX(P$64:P2902)),MAX(O$64:O2903),"")),"")</f>
        <v/>
      </c>
      <c r="Q2903" s="91" t="str">
        <f>IFERROR(IF(E2903="","",IF(O2903&lt;&gt;"",MAX(O$64:O2903)*10+1,IF(AND($F2902/INDEX($F$64:$F2903,MATCH(MAX(Q$64:Q2902),Q$64:Q2902,0)-1)&gt;(1+$O$2),MAX(O$64:O2903)&gt;MAX(P$64:P2902)),MAX(Q$64:Q2902)+1,""))),"")</f>
        <v/>
      </c>
    </row>
    <row r="2904" spans="1:17" x14ac:dyDescent="0.2">
      <c r="A2904" s="13">
        <f>HLOOKUP($E$2,历史数据!$V$3:$AE$5000,ROW(A2902),)</f>
        <v>237202</v>
      </c>
      <c r="B2904" s="41">
        <v>40816</v>
      </c>
      <c r="C2904" s="100">
        <f>IFERROR(IF(A2904&lt;&gt;0,MAX($C$4:C2903)+1,""),"")</f>
        <v>2835</v>
      </c>
      <c r="D2904" s="100"/>
      <c r="E2904" s="99">
        <f t="shared" si="261"/>
        <v>40918</v>
      </c>
      <c r="F2904" s="101">
        <f>IFERROR(VLOOKUP(E2904,历史数据!AH:AJ,3,),"")</f>
        <v>16.798233398293299</v>
      </c>
      <c r="G2904" s="101">
        <f t="shared" si="257"/>
        <v>17.889010850145212</v>
      </c>
      <c r="H2904" s="105">
        <f t="shared" si="258"/>
        <v>-1.6001163720996692E-3</v>
      </c>
      <c r="I2904" s="101">
        <f>IFERROR(VLOOKUP(E2904,历史数据!AH:AJ,2,),"")</f>
        <v>16.798233398293299</v>
      </c>
      <c r="J2904" s="104">
        <f t="shared" si="259"/>
        <v>0</v>
      </c>
      <c r="K2904" s="104" t="str">
        <f>IFERROR(IF(AND(J2903=$H$2*1,MAX(K$64:K2903)=MAX(L$64:L2903)),MAX(K$64:K2903)+1,""),"")</f>
        <v/>
      </c>
      <c r="L2904" s="104" t="str">
        <f>IFERROR(IF(AND($F2903/INDEX($F$64:$F2904,MATCH(MAX(M$64:M2904),M$64:M2904,0)-1)&lt;(1-$P$2),MAX(K$64:K2904)&gt;MAX(L$64:L2903)),MAX(K$64:K2904),""),"")</f>
        <v/>
      </c>
      <c r="M2904" s="104" t="str">
        <f>IFERROR(IF(E2904="","",IF(K2904&lt;&gt;"",MAX(M$64:M2903)+1,IF(AND($F2903/INDEX($F$64:$F2904,MATCH(MAX(M$64:M2903),M$64:M2903,0)-1)&gt;(1+$O$2),MAX(K$64:K2904)&gt;MAX(L$64:L2903)),MAX(M$64:M2903)+1,""))),"")</f>
        <v/>
      </c>
      <c r="N2904" s="91">
        <f t="shared" si="260"/>
        <v>0</v>
      </c>
      <c r="O2904" s="91" t="str">
        <f>IFERROR(IF(AND(N2903=$H$2*1,MAX(O$64:O2903)=MAX(P$64:P2903)),MAX(O$64:O2903)+1,""),"")</f>
        <v/>
      </c>
      <c r="P2904" s="91" t="str">
        <f>IFERROR(IF(MOD(MAX(Q$64:Q2904),10*MAX(O$64:O2904))&lt;=2,IF(AND(F2903/INDEX($F$64:$F2904,MATCH(MAX(O$64:O2904),O$64:O2904,0)-1)&lt;(1-$P$2),MAX(O$64:O2904)&gt;MAX(P$64:P2903)),MAX(O$64:O2904),""),IF(AND($F2903/INDEX($F$64:$F2904,MATCH(MAX(Q$64:Q2904),Q$64:Q2904,0)-1)&lt;(1-$P$2),MAX(O$64:O2904)&gt;MAX(P$64:P2903)),MAX(O$64:O2904),"")),"")</f>
        <v/>
      </c>
      <c r="Q2904" s="91" t="str">
        <f>IFERROR(IF(E2904="","",IF(O2904&lt;&gt;"",MAX(O$64:O2904)*10+1,IF(AND($F2903/INDEX($F$64:$F2904,MATCH(MAX(Q$64:Q2903),Q$64:Q2903,0)-1)&gt;(1+$O$2),MAX(O$64:O2904)&gt;MAX(P$64:P2903)),MAX(Q$64:Q2903)+1,""))),"")</f>
        <v/>
      </c>
    </row>
    <row r="2905" spans="1:17" x14ac:dyDescent="0.2">
      <c r="A2905" s="13">
        <f>HLOOKUP($E$2,历史数据!$V$3:$AE$5000,ROW(A2903),)</f>
        <v>215405</v>
      </c>
      <c r="B2905" s="41">
        <v>40826</v>
      </c>
      <c r="C2905" s="100">
        <f>IFERROR(IF(A2905&lt;&gt;0,MAX($C$4:C2904)+1,""),"")</f>
        <v>2836</v>
      </c>
      <c r="D2905" s="100"/>
      <c r="E2905" s="99">
        <f t="shared" si="261"/>
        <v>40919</v>
      </c>
      <c r="F2905" s="101">
        <f>IFERROR(VLOOKUP(E2905,历史数据!AH:AJ,3,),"")</f>
        <v>16.863393341653602</v>
      </c>
      <c r="G2905" s="101">
        <f t="shared" si="257"/>
        <v>17.862078073556276</v>
      </c>
      <c r="H2905" s="105">
        <f t="shared" si="258"/>
        <v>-1.5055486753599023E-3</v>
      </c>
      <c r="I2905" s="101">
        <f>IFERROR(VLOOKUP(E2905,历史数据!AH:AJ,2,),"")</f>
        <v>16.641849534228498</v>
      </c>
      <c r="J2905" s="104">
        <f t="shared" si="259"/>
        <v>0</v>
      </c>
      <c r="K2905" s="104" t="str">
        <f>IFERROR(IF(AND(J2904=$H$2*1,MAX(K$64:K2904)=MAX(L$64:L2904)),MAX(K$64:K2904)+1,""),"")</f>
        <v/>
      </c>
      <c r="L2905" s="104" t="str">
        <f>IFERROR(IF(AND($F2904/INDEX($F$64:$F2905,MATCH(MAX(M$64:M2905),M$64:M2905,0)-1)&lt;(1-$P$2),MAX(K$64:K2905)&gt;MAX(L$64:L2904)),MAX(K$64:K2905),""),"")</f>
        <v/>
      </c>
      <c r="M2905" s="104" t="str">
        <f>IFERROR(IF(E2905="","",IF(K2905&lt;&gt;"",MAX(M$64:M2904)+1,IF(AND($F2904/INDEX($F$64:$F2905,MATCH(MAX(M$64:M2904),M$64:M2904,0)-1)&gt;(1+$O$2),MAX(K$64:K2905)&gt;MAX(L$64:L2904)),MAX(M$64:M2904)+1,""))),"")</f>
        <v/>
      </c>
      <c r="N2905" s="91">
        <f t="shared" si="260"/>
        <v>0</v>
      </c>
      <c r="O2905" s="91" t="str">
        <f>IFERROR(IF(AND(N2904=$H$2*1,MAX(O$64:O2904)=MAX(P$64:P2904)),MAX(O$64:O2904)+1,""),"")</f>
        <v/>
      </c>
      <c r="P2905" s="91" t="str">
        <f>IFERROR(IF(MOD(MAX(Q$64:Q2905),10*MAX(O$64:O2905))&lt;=2,IF(AND(F2904/INDEX($F$64:$F2905,MATCH(MAX(O$64:O2905),O$64:O2905,0)-1)&lt;(1-$P$2),MAX(O$64:O2905)&gt;MAX(P$64:P2904)),MAX(O$64:O2905),""),IF(AND($F2904/INDEX($F$64:$F2905,MATCH(MAX(Q$64:Q2905),Q$64:Q2905,0)-1)&lt;(1-$P$2),MAX(O$64:O2905)&gt;MAX(P$64:P2904)),MAX(O$64:O2905),"")),"")</f>
        <v/>
      </c>
      <c r="Q2905" s="91" t="str">
        <f>IFERROR(IF(E2905="","",IF(O2905&lt;&gt;"",MAX(O$64:O2905)*10+1,IF(AND($F2904/INDEX($F$64:$F2905,MATCH(MAX(Q$64:Q2904),Q$64:Q2904,0)-1)&gt;(1+$O$2),MAX(O$64:O2905)&gt;MAX(P$64:P2904)),MAX(Q$64:Q2904)+1,""))),"")</f>
        <v/>
      </c>
    </row>
    <row r="2906" spans="1:17" x14ac:dyDescent="0.2">
      <c r="A2906" s="13">
        <f>HLOOKUP($E$2,历史数据!$V$3:$AE$5000,ROW(A2904),)</f>
        <v>364200</v>
      </c>
      <c r="B2906" s="41">
        <v>40827</v>
      </c>
      <c r="C2906" s="100">
        <f>IFERROR(IF(A2906&lt;&gt;0,MAX($C$4:C2905)+1,""),"")</f>
        <v>2837</v>
      </c>
      <c r="D2906" s="100"/>
      <c r="E2906" s="99">
        <f t="shared" si="261"/>
        <v>40920</v>
      </c>
      <c r="F2906" s="101">
        <f>IFERROR(VLOOKUP(E2906,历史数据!AH:AJ,3,),"")</f>
        <v>16.928553285013901</v>
      </c>
      <c r="G2906" s="101">
        <f t="shared" si="257"/>
        <v>17.846005287527394</v>
      </c>
      <c r="H2906" s="105">
        <f t="shared" si="258"/>
        <v>-8.9982733043125762E-4</v>
      </c>
      <c r="I2906" s="101">
        <f>IFERROR(VLOOKUP(E2906,历史数据!AH:AJ,2,),"")</f>
        <v>16.6809455002447</v>
      </c>
      <c r="J2906" s="104">
        <f t="shared" si="259"/>
        <v>0</v>
      </c>
      <c r="K2906" s="104" t="str">
        <f>IFERROR(IF(AND(J2905=$H$2*1,MAX(K$64:K2905)=MAX(L$64:L2905)),MAX(K$64:K2905)+1,""),"")</f>
        <v/>
      </c>
      <c r="L2906" s="104" t="str">
        <f>IFERROR(IF(AND($F2905/INDEX($F$64:$F2906,MATCH(MAX(M$64:M2906),M$64:M2906,0)-1)&lt;(1-$P$2),MAX(K$64:K2906)&gt;MAX(L$64:L2905)),MAX(K$64:K2906),""),"")</f>
        <v/>
      </c>
      <c r="M2906" s="104" t="str">
        <f>IFERROR(IF(E2906="","",IF(K2906&lt;&gt;"",MAX(M$64:M2905)+1,IF(AND($F2905/INDEX($F$64:$F2906,MATCH(MAX(M$64:M2905),M$64:M2905,0)-1)&gt;(1+$O$2),MAX(K$64:K2906)&gt;MAX(L$64:L2905)),MAX(M$64:M2905)+1,""))),"")</f>
        <v/>
      </c>
      <c r="N2906" s="91">
        <f t="shared" si="260"/>
        <v>0</v>
      </c>
      <c r="O2906" s="91" t="str">
        <f>IFERROR(IF(AND(N2905=$H$2*1,MAX(O$64:O2905)=MAX(P$64:P2905)),MAX(O$64:O2905)+1,""),"")</f>
        <v/>
      </c>
      <c r="P2906" s="91" t="str">
        <f>IFERROR(IF(MOD(MAX(Q$64:Q2906),10*MAX(O$64:O2906))&lt;=2,IF(AND(F2905/INDEX($F$64:$F2906,MATCH(MAX(O$64:O2906),O$64:O2906,0)-1)&lt;(1-$P$2),MAX(O$64:O2906)&gt;MAX(P$64:P2905)),MAX(O$64:O2906),""),IF(AND($F2905/INDEX($F$64:$F2906,MATCH(MAX(Q$64:Q2906),Q$64:Q2906,0)-1)&lt;(1-$P$2),MAX(O$64:O2906)&gt;MAX(P$64:P2905)),MAX(O$64:O2906),"")),"")</f>
        <v/>
      </c>
      <c r="Q2906" s="91" t="str">
        <f>IFERROR(IF(E2906="","",IF(O2906&lt;&gt;"",MAX(O$64:O2906)*10+1,IF(AND($F2905/INDEX($F$64:$F2906,MATCH(MAX(Q$64:Q2905),Q$64:Q2905,0)-1)&gt;(1+$O$2),MAX(O$64:O2906)&gt;MAX(P$64:P2905)),MAX(Q$64:Q2905)+1,""))),"")</f>
        <v/>
      </c>
    </row>
    <row r="2907" spans="1:17" x14ac:dyDescent="0.2">
      <c r="A2907" s="13">
        <f>HLOOKUP($E$2,历史数据!$V$3:$AE$5000,ROW(A2905),)</f>
        <v>235420</v>
      </c>
      <c r="B2907" s="41">
        <v>40828</v>
      </c>
      <c r="C2907" s="100">
        <f>IFERROR(IF(A2907&lt;&gt;0,MAX($C$4:C2906)+1,""),"")</f>
        <v>2838</v>
      </c>
      <c r="D2907" s="100"/>
      <c r="E2907" s="99">
        <f t="shared" si="261"/>
        <v>40921</v>
      </c>
      <c r="F2907" s="101">
        <f>IFERROR(VLOOKUP(E2907,历史数据!AH:AJ,3,),"")</f>
        <v>16.485465670163698</v>
      </c>
      <c r="G2907" s="101">
        <f t="shared" si="257"/>
        <v>17.823199307351274</v>
      </c>
      <c r="H2907" s="105">
        <f t="shared" si="258"/>
        <v>-1.2779319409962353E-3</v>
      </c>
      <c r="I2907" s="101">
        <f>IFERROR(VLOOKUP(E2907,历史数据!AH:AJ,2,),"")</f>
        <v>16.550625613524002</v>
      </c>
      <c r="J2907" s="104">
        <f t="shared" si="259"/>
        <v>0</v>
      </c>
      <c r="K2907" s="104" t="str">
        <f>IFERROR(IF(AND(J2906=$H$2*1,MAX(K$64:K2906)=MAX(L$64:L2906)),MAX(K$64:K2906)+1,""),"")</f>
        <v/>
      </c>
      <c r="L2907" s="104" t="str">
        <f>IFERROR(IF(AND($F2906/INDEX($F$64:$F2907,MATCH(MAX(M$64:M2907),M$64:M2907,0)-1)&lt;(1-$P$2),MAX(K$64:K2907)&gt;MAX(L$64:L2906)),MAX(K$64:K2907),""),"")</f>
        <v/>
      </c>
      <c r="M2907" s="104" t="str">
        <f>IFERROR(IF(E2907="","",IF(K2907&lt;&gt;"",MAX(M$64:M2906)+1,IF(AND($F2906/INDEX($F$64:$F2907,MATCH(MAX(M$64:M2906),M$64:M2906,0)-1)&gt;(1+$O$2),MAX(K$64:K2907)&gt;MAX(L$64:L2906)),MAX(M$64:M2906)+1,""))),"")</f>
        <v/>
      </c>
      <c r="N2907" s="91">
        <f t="shared" si="260"/>
        <v>0</v>
      </c>
      <c r="O2907" s="91" t="str">
        <f>IFERROR(IF(AND(N2906=$H$2*1,MAX(O$64:O2906)=MAX(P$64:P2906)),MAX(O$64:O2906)+1,""),"")</f>
        <v/>
      </c>
      <c r="P2907" s="91" t="str">
        <f>IFERROR(IF(MOD(MAX(Q$64:Q2907),10*MAX(O$64:O2907))&lt;=2,IF(AND(F2906/INDEX($F$64:$F2907,MATCH(MAX(O$64:O2907),O$64:O2907,0)-1)&lt;(1-$P$2),MAX(O$64:O2907)&gt;MAX(P$64:P2906)),MAX(O$64:O2907),""),IF(AND($F2906/INDEX($F$64:$F2907,MATCH(MAX(Q$64:Q2907),Q$64:Q2907,0)-1)&lt;(1-$P$2),MAX(O$64:O2907)&gt;MAX(P$64:P2906)),MAX(O$64:O2907),"")),"")</f>
        <v/>
      </c>
      <c r="Q2907" s="91" t="str">
        <f>IFERROR(IF(E2907="","",IF(O2907&lt;&gt;"",MAX(O$64:O2907)*10+1,IF(AND($F2906/INDEX($F$64:$F2907,MATCH(MAX(Q$64:Q2906),Q$64:Q2906,0)-1)&gt;(1+$O$2),MAX(O$64:O2907)&gt;MAX(P$64:P2906)),MAX(Q$64:Q2906)+1,""))),"")</f>
        <v/>
      </c>
    </row>
    <row r="2908" spans="1:17" x14ac:dyDescent="0.2">
      <c r="A2908" s="13">
        <f>HLOOKUP($E$2,历史数据!$V$3:$AE$5000,ROW(A2906),)</f>
        <v>231300</v>
      </c>
      <c r="B2908" s="41">
        <v>40829</v>
      </c>
      <c r="C2908" s="100">
        <f>IFERROR(IF(A2908&lt;&gt;0,MAX($C$4:C2907)+1,""),"")</f>
        <v>2839</v>
      </c>
      <c r="D2908" s="100"/>
      <c r="E2908" s="99">
        <f t="shared" si="261"/>
        <v>40924</v>
      </c>
      <c r="F2908" s="101">
        <f>IFERROR(VLOOKUP(E2908,历史数据!AH:AJ,3,),"")</f>
        <v>16.029346066641398</v>
      </c>
      <c r="G2908" s="101">
        <f t="shared" si="257"/>
        <v>17.799090128307956</v>
      </c>
      <c r="H2908" s="105">
        <f t="shared" si="258"/>
        <v>-1.3526852630422193E-3</v>
      </c>
      <c r="I2908" s="101">
        <f>IFERROR(VLOOKUP(E2908,历史数据!AH:AJ,2,),"")</f>
        <v>16.394241749459201</v>
      </c>
      <c r="J2908" s="104">
        <f t="shared" si="259"/>
        <v>0</v>
      </c>
      <c r="K2908" s="104" t="str">
        <f>IFERROR(IF(AND(J2907=$H$2*1,MAX(K$64:K2907)=MAX(L$64:L2907)),MAX(K$64:K2907)+1,""),"")</f>
        <v/>
      </c>
      <c r="L2908" s="104" t="str">
        <f>IFERROR(IF(AND($F2907/INDEX($F$64:$F2908,MATCH(MAX(M$64:M2908),M$64:M2908,0)-1)&lt;(1-$P$2),MAX(K$64:K2908)&gt;MAX(L$64:L2907)),MAX(K$64:K2908),""),"")</f>
        <v/>
      </c>
      <c r="M2908" s="104" t="str">
        <f>IFERROR(IF(E2908="","",IF(K2908&lt;&gt;"",MAX(M$64:M2907)+1,IF(AND($F2907/INDEX($F$64:$F2908,MATCH(MAX(M$64:M2907),M$64:M2907,0)-1)&gt;(1+$O$2),MAX(K$64:K2908)&gt;MAX(L$64:L2907)),MAX(M$64:M2907)+1,""))),"")</f>
        <v/>
      </c>
      <c r="N2908" s="91">
        <f t="shared" si="260"/>
        <v>0</v>
      </c>
      <c r="O2908" s="91" t="str">
        <f>IFERROR(IF(AND(N2907=$H$2*1,MAX(O$64:O2907)=MAX(P$64:P2907)),MAX(O$64:O2907)+1,""),"")</f>
        <v/>
      </c>
      <c r="P2908" s="91" t="str">
        <f>IFERROR(IF(MOD(MAX(Q$64:Q2908),10*MAX(O$64:O2908))&lt;=2,IF(AND(F2907/INDEX($F$64:$F2908,MATCH(MAX(O$64:O2908),O$64:O2908,0)-1)&lt;(1-$P$2),MAX(O$64:O2908)&gt;MAX(P$64:P2907)),MAX(O$64:O2908),""),IF(AND($F2907/INDEX($F$64:$F2908,MATCH(MAX(Q$64:Q2908),Q$64:Q2908,0)-1)&lt;(1-$P$2),MAX(O$64:O2908)&gt;MAX(P$64:P2907)),MAX(O$64:O2908),"")),"")</f>
        <v/>
      </c>
      <c r="Q2908" s="91" t="str">
        <f>IFERROR(IF(E2908="","",IF(O2908&lt;&gt;"",MAX(O$64:O2908)*10+1,IF(AND($F2907/INDEX($F$64:$F2908,MATCH(MAX(Q$64:Q2907),Q$64:Q2907,0)-1)&gt;(1+$O$2),MAX(O$64:O2908)&gt;MAX(P$64:P2907)),MAX(Q$64:Q2907)+1,""))),"")</f>
        <v/>
      </c>
    </row>
    <row r="2909" spans="1:17" x14ac:dyDescent="0.2">
      <c r="A2909" s="13">
        <f>HLOOKUP($E$2,历史数据!$V$3:$AE$5000,ROW(A2907),)</f>
        <v>198995</v>
      </c>
      <c r="B2909" s="41">
        <v>40830</v>
      </c>
      <c r="C2909" s="100">
        <f>IFERROR(IF(A2909&lt;&gt;0,MAX($C$4:C2908)+1,""),"")</f>
        <v>2840</v>
      </c>
      <c r="D2909" s="100"/>
      <c r="E2909" s="99">
        <f t="shared" si="261"/>
        <v>40925</v>
      </c>
      <c r="F2909" s="101">
        <f>IFERROR(VLOOKUP(E2909,历史数据!AH:AJ,3,),"")</f>
        <v>16.2248258967224</v>
      </c>
      <c r="G2909" s="101">
        <f t="shared" si="257"/>
        <v>17.785840939824691</v>
      </c>
      <c r="H2909" s="105">
        <f t="shared" si="258"/>
        <v>-7.4437448137831819E-4</v>
      </c>
      <c r="I2909" s="101">
        <f>IFERROR(VLOOKUP(E2909,历史数据!AH:AJ,2,),"")</f>
        <v>15.964186123280999</v>
      </c>
      <c r="J2909" s="104">
        <f t="shared" si="259"/>
        <v>0</v>
      </c>
      <c r="K2909" s="104" t="str">
        <f>IFERROR(IF(AND(J2908=$H$2*1,MAX(K$64:K2908)=MAX(L$64:L2908)),MAX(K$64:K2908)+1,""),"")</f>
        <v/>
      </c>
      <c r="L2909" s="104" t="str">
        <f>IFERROR(IF(AND($F2908/INDEX($F$64:$F2909,MATCH(MAX(M$64:M2909),M$64:M2909,0)-1)&lt;(1-$P$2),MAX(K$64:K2909)&gt;MAX(L$64:L2908)),MAX(K$64:K2909),""),"")</f>
        <v/>
      </c>
      <c r="M2909" s="104" t="str">
        <f>IFERROR(IF(E2909="","",IF(K2909&lt;&gt;"",MAX(M$64:M2908)+1,IF(AND($F2908/INDEX($F$64:$F2909,MATCH(MAX(M$64:M2908),M$64:M2908,0)-1)&gt;(1+$O$2),MAX(K$64:K2909)&gt;MAX(L$64:L2908)),MAX(M$64:M2908)+1,""))),"")</f>
        <v/>
      </c>
      <c r="N2909" s="91">
        <f t="shared" si="260"/>
        <v>0</v>
      </c>
      <c r="O2909" s="91" t="str">
        <f>IFERROR(IF(AND(N2908=$H$2*1,MAX(O$64:O2908)=MAX(P$64:P2908)),MAX(O$64:O2908)+1,""),"")</f>
        <v/>
      </c>
      <c r="P2909" s="91" t="str">
        <f>IFERROR(IF(MOD(MAX(Q$64:Q2909),10*MAX(O$64:O2909))&lt;=2,IF(AND(F2908/INDEX($F$64:$F2909,MATCH(MAX(O$64:O2909),O$64:O2909,0)-1)&lt;(1-$P$2),MAX(O$64:O2909)&gt;MAX(P$64:P2908)),MAX(O$64:O2909),""),IF(AND($F2908/INDEX($F$64:$F2909,MATCH(MAX(Q$64:Q2909),Q$64:Q2909,0)-1)&lt;(1-$P$2),MAX(O$64:O2909)&gt;MAX(P$64:P2908)),MAX(O$64:O2909),"")),"")</f>
        <v/>
      </c>
      <c r="Q2909" s="91" t="str">
        <f>IFERROR(IF(E2909="","",IF(O2909&lt;&gt;"",MAX(O$64:O2909)*10+1,IF(AND($F2908/INDEX($F$64:$F2909,MATCH(MAX(Q$64:Q2908),Q$64:Q2908,0)-1)&gt;(1+$O$2),MAX(O$64:O2909)&gt;MAX(P$64:P2908)),MAX(Q$64:Q2908)+1,""))),"")</f>
        <v/>
      </c>
    </row>
    <row r="2910" spans="1:17" x14ac:dyDescent="0.2">
      <c r="A2910" s="13">
        <f>HLOOKUP($E$2,历史数据!$V$3:$AE$5000,ROW(A2908),)</f>
        <v>256720</v>
      </c>
      <c r="B2910" s="41">
        <v>40833</v>
      </c>
      <c r="C2910" s="100">
        <f>IFERROR(IF(A2910&lt;&gt;0,MAX($C$4:C2909)+1,""),"")</f>
        <v>2841</v>
      </c>
      <c r="D2910" s="100"/>
      <c r="E2910" s="99">
        <f t="shared" si="261"/>
        <v>40926</v>
      </c>
      <c r="F2910" s="101">
        <f>IFERROR(VLOOKUP(E2910,历史数据!AH:AJ,3,),"")</f>
        <v>15.6253544178073</v>
      </c>
      <c r="G2910" s="101">
        <f t="shared" si="257"/>
        <v>17.759994162291758</v>
      </c>
      <c r="H2910" s="105">
        <f t="shared" si="258"/>
        <v>-1.453222123169895E-3</v>
      </c>
      <c r="I2910" s="101">
        <f>IFERROR(VLOOKUP(E2910,历史数据!AH:AJ,2,),"")</f>
        <v>16.237857885394401</v>
      </c>
      <c r="J2910" s="104">
        <f t="shared" si="259"/>
        <v>0</v>
      </c>
      <c r="K2910" s="104" t="str">
        <f>IFERROR(IF(AND(J2909=$H$2*1,MAX(K$64:K2909)=MAX(L$64:L2909)),MAX(K$64:K2909)+1,""),"")</f>
        <v/>
      </c>
      <c r="L2910" s="104" t="str">
        <f>IFERROR(IF(AND($F2909/INDEX($F$64:$F2910,MATCH(MAX(M$64:M2910),M$64:M2910,0)-1)&lt;(1-$P$2),MAX(K$64:K2910)&gt;MAX(L$64:L2909)),MAX(K$64:K2910),""),"")</f>
        <v/>
      </c>
      <c r="M2910" s="104" t="str">
        <f>IFERROR(IF(E2910="","",IF(K2910&lt;&gt;"",MAX(M$64:M2909)+1,IF(AND($F2909/INDEX($F$64:$F2910,MATCH(MAX(M$64:M2909),M$64:M2909,0)-1)&gt;(1+$O$2),MAX(K$64:K2910)&gt;MAX(L$64:L2909)),MAX(M$64:M2909)+1,""))),"")</f>
        <v/>
      </c>
      <c r="N2910" s="91">
        <f t="shared" si="260"/>
        <v>0</v>
      </c>
      <c r="O2910" s="91" t="str">
        <f>IFERROR(IF(AND(N2909=$H$2*1,MAX(O$64:O2909)=MAX(P$64:P2909)),MAX(O$64:O2909)+1,""),"")</f>
        <v/>
      </c>
      <c r="P2910" s="91" t="str">
        <f>IFERROR(IF(MOD(MAX(Q$64:Q2910),10*MAX(O$64:O2910))&lt;=2,IF(AND(F2909/INDEX($F$64:$F2910,MATCH(MAX(O$64:O2910),O$64:O2910,0)-1)&lt;(1-$P$2),MAX(O$64:O2910)&gt;MAX(P$64:P2909)),MAX(O$64:O2910),""),IF(AND($F2909/INDEX($F$64:$F2910,MATCH(MAX(Q$64:Q2910),Q$64:Q2910,0)-1)&lt;(1-$P$2),MAX(O$64:O2910)&gt;MAX(P$64:P2909)),MAX(O$64:O2910),"")),"")</f>
        <v/>
      </c>
      <c r="Q2910" s="91" t="str">
        <f>IFERROR(IF(E2910="","",IF(O2910&lt;&gt;"",MAX(O$64:O2910)*10+1,IF(AND($F2909/INDEX($F$64:$F2910,MATCH(MAX(Q$64:Q2909),Q$64:Q2909,0)-1)&gt;(1+$O$2),MAX(O$64:O2910)&gt;MAX(P$64:P2909)),MAX(Q$64:Q2909)+1,""))),"")</f>
        <v/>
      </c>
    </row>
    <row r="2911" spans="1:17" x14ac:dyDescent="0.2">
      <c r="A2911" s="13">
        <f>HLOOKUP($E$2,历史数据!$V$3:$AE$5000,ROW(A2909),)</f>
        <v>145982</v>
      </c>
      <c r="B2911" s="41">
        <v>40834</v>
      </c>
      <c r="C2911" s="100">
        <f>IFERROR(IF(A2911&lt;&gt;0,MAX($C$4:C2910)+1,""),"")</f>
        <v>2842</v>
      </c>
      <c r="D2911" s="100"/>
      <c r="E2911" s="99">
        <f t="shared" si="261"/>
        <v>40927</v>
      </c>
      <c r="F2911" s="101">
        <f>IFERROR(VLOOKUP(E2911,历史数据!AH:AJ,3,),"")</f>
        <v>14.960722995531899</v>
      </c>
      <c r="G2911" s="101">
        <f t="shared" si="257"/>
        <v>17.714165002128318</v>
      </c>
      <c r="H2911" s="105">
        <f t="shared" si="258"/>
        <v>-2.5804715781237997E-3</v>
      </c>
      <c r="I2911" s="101">
        <f>IFERROR(VLOOKUP(E2911,历史数据!AH:AJ,2,),"")</f>
        <v>15.6383864064794</v>
      </c>
      <c r="J2911" s="104">
        <f t="shared" si="259"/>
        <v>0</v>
      </c>
      <c r="K2911" s="104" t="str">
        <f>IFERROR(IF(AND(J2910=$H$2*1,MAX(K$64:K2910)=MAX(L$64:L2910)),MAX(K$64:K2910)+1,""),"")</f>
        <v/>
      </c>
      <c r="L2911" s="104" t="str">
        <f>IFERROR(IF(AND($F2910/INDEX($F$64:$F2911,MATCH(MAX(M$64:M2911),M$64:M2911,0)-1)&lt;(1-$P$2),MAX(K$64:K2911)&gt;MAX(L$64:L2910)),MAX(K$64:K2911),""),"")</f>
        <v/>
      </c>
      <c r="M2911" s="104" t="str">
        <f>IFERROR(IF(E2911="","",IF(K2911&lt;&gt;"",MAX(M$64:M2910)+1,IF(AND($F2910/INDEX($F$64:$F2911,MATCH(MAX(M$64:M2910),M$64:M2910,0)-1)&gt;(1+$O$2),MAX(K$64:K2911)&gt;MAX(L$64:L2910)),MAX(M$64:M2910)+1,""))),"")</f>
        <v/>
      </c>
      <c r="N2911" s="91">
        <f t="shared" si="260"/>
        <v>0</v>
      </c>
      <c r="O2911" s="91" t="str">
        <f>IFERROR(IF(AND(N2910=$H$2*1,MAX(O$64:O2910)=MAX(P$64:P2910)),MAX(O$64:O2910)+1,""),"")</f>
        <v/>
      </c>
      <c r="P2911" s="91" t="str">
        <f>IFERROR(IF(MOD(MAX(Q$64:Q2911),10*MAX(O$64:O2911))&lt;=2,IF(AND(F2910/INDEX($F$64:$F2911,MATCH(MAX(O$64:O2911),O$64:O2911,0)-1)&lt;(1-$P$2),MAX(O$64:O2911)&gt;MAX(P$64:P2910)),MAX(O$64:O2911),""),IF(AND($F2910/INDEX($F$64:$F2911,MATCH(MAX(Q$64:Q2911),Q$64:Q2911,0)-1)&lt;(1-$P$2),MAX(O$64:O2911)&gt;MAX(P$64:P2910)),MAX(O$64:O2911),"")),"")</f>
        <v/>
      </c>
      <c r="Q2911" s="91" t="str">
        <f>IFERROR(IF(E2911="","",IF(O2911&lt;&gt;"",MAX(O$64:O2911)*10+1,IF(AND($F2910/INDEX($F$64:$F2911,MATCH(MAX(Q$64:Q2910),Q$64:Q2910,0)-1)&gt;(1+$O$2),MAX(O$64:O2911)&gt;MAX(P$64:P2910)),MAX(Q$64:Q2910)+1,""))),"")</f>
        <v/>
      </c>
    </row>
    <row r="2912" spans="1:17" x14ac:dyDescent="0.2">
      <c r="A2912" s="13">
        <f>HLOOKUP($E$2,历史数据!$V$3:$AE$5000,ROW(A2910),)</f>
        <v>111511</v>
      </c>
      <c r="B2912" s="41">
        <v>40835</v>
      </c>
      <c r="C2912" s="100">
        <f>IFERROR(IF(A2912&lt;&gt;0,MAX($C$4:C2911)+1,""),"")</f>
        <v>2843</v>
      </c>
      <c r="D2912" s="100"/>
      <c r="E2912" s="99">
        <f t="shared" si="261"/>
        <v>40928</v>
      </c>
      <c r="F2912" s="101">
        <f>IFERROR(VLOOKUP(E2912,历史数据!AH:AJ,3,),"")</f>
        <v>15.3777466330381</v>
      </c>
      <c r="G2912" s="101">
        <f t="shared" si="257"/>
        <v>17.666381043664078</v>
      </c>
      <c r="H2912" s="105">
        <f t="shared" si="258"/>
        <v>-2.6974999080396911E-3</v>
      </c>
      <c r="I2912" s="101">
        <f>IFERROR(VLOOKUP(E2912,历史数据!AH:AJ,2,),"")</f>
        <v>14.8564670861554</v>
      </c>
      <c r="J2912" s="104">
        <f t="shared" si="259"/>
        <v>0</v>
      </c>
      <c r="K2912" s="104" t="str">
        <f>IFERROR(IF(AND(J2911=$H$2*1,MAX(K$64:K2911)=MAX(L$64:L2911)),MAX(K$64:K2911)+1,""),"")</f>
        <v/>
      </c>
      <c r="L2912" s="104" t="str">
        <f>IFERROR(IF(AND($F2911/INDEX($F$64:$F2912,MATCH(MAX(M$64:M2912),M$64:M2912,0)-1)&lt;(1-$P$2),MAX(K$64:K2912)&gt;MAX(L$64:L2911)),MAX(K$64:K2912),""),"")</f>
        <v/>
      </c>
      <c r="M2912" s="104" t="str">
        <f>IFERROR(IF(E2912="","",IF(K2912&lt;&gt;"",MAX(M$64:M2911)+1,IF(AND($F2911/INDEX($F$64:$F2912,MATCH(MAX(M$64:M2911),M$64:M2911,0)-1)&gt;(1+$O$2),MAX(K$64:K2912)&gt;MAX(L$64:L2911)),MAX(M$64:M2911)+1,""))),"")</f>
        <v/>
      </c>
      <c r="N2912" s="91">
        <f t="shared" si="260"/>
        <v>0</v>
      </c>
      <c r="O2912" s="91" t="str">
        <f>IFERROR(IF(AND(N2911=$H$2*1,MAX(O$64:O2911)=MAX(P$64:P2911)),MAX(O$64:O2911)+1,""),"")</f>
        <v/>
      </c>
      <c r="P2912" s="91" t="str">
        <f>IFERROR(IF(MOD(MAX(Q$64:Q2912),10*MAX(O$64:O2912))&lt;=2,IF(AND(F2911/INDEX($F$64:$F2912,MATCH(MAX(O$64:O2912),O$64:O2912,0)-1)&lt;(1-$P$2),MAX(O$64:O2912)&gt;MAX(P$64:P2911)),MAX(O$64:O2912),""),IF(AND($F2911/INDEX($F$64:$F2912,MATCH(MAX(Q$64:Q2912),Q$64:Q2912,0)-1)&lt;(1-$P$2),MAX(O$64:O2912)&gt;MAX(P$64:P2911)),MAX(O$64:O2912),"")),"")</f>
        <v/>
      </c>
      <c r="Q2912" s="91" t="str">
        <f>IFERROR(IF(E2912="","",IF(O2912&lt;&gt;"",MAX(O$64:O2912)*10+1,IF(AND($F2911/INDEX($F$64:$F2912,MATCH(MAX(Q$64:Q2911),Q$64:Q2911,0)-1)&gt;(1+$O$2),MAX(O$64:O2912)&gt;MAX(P$64:P2911)),MAX(Q$64:Q2911)+1,""))),"")</f>
        <v/>
      </c>
    </row>
    <row r="2913" spans="1:17" x14ac:dyDescent="0.2">
      <c r="A2913" s="13">
        <f>HLOOKUP($E$2,历史数据!$V$3:$AE$5000,ROW(A2911),)</f>
        <v>170800</v>
      </c>
      <c r="B2913" s="41">
        <v>40836</v>
      </c>
      <c r="C2913" s="100">
        <f>IFERROR(IF(A2913&lt;&gt;0,MAX($C$4:C2912)+1,""),"")</f>
        <v>2844</v>
      </c>
      <c r="D2913" s="100"/>
      <c r="E2913" s="99">
        <f t="shared" si="261"/>
        <v>40938</v>
      </c>
      <c r="F2913" s="101">
        <f>IFERROR(VLOOKUP(E2913,历史数据!AH:AJ,3,),"")</f>
        <v>15.2865227123336</v>
      </c>
      <c r="G2913" s="101">
        <f t="shared" si="257"/>
        <v>17.618162685577435</v>
      </c>
      <c r="H2913" s="105">
        <f t="shared" si="258"/>
        <v>-2.729385150669339E-3</v>
      </c>
      <c r="I2913" s="101">
        <f>IFERROR(VLOOKUP(E2913,历史数据!AH:AJ,2,),"")</f>
        <v>15.429874587726299</v>
      </c>
      <c r="J2913" s="104">
        <f t="shared" si="259"/>
        <v>0</v>
      </c>
      <c r="K2913" s="104" t="str">
        <f>IFERROR(IF(AND(J2912=$H$2*1,MAX(K$64:K2912)=MAX(L$64:L2912)),MAX(K$64:K2912)+1,""),"")</f>
        <v/>
      </c>
      <c r="L2913" s="104" t="str">
        <f>IFERROR(IF(AND($F2912/INDEX($F$64:$F2913,MATCH(MAX(M$64:M2913),M$64:M2913,0)-1)&lt;(1-$P$2),MAX(K$64:K2913)&gt;MAX(L$64:L2912)),MAX(K$64:K2913),""),"")</f>
        <v/>
      </c>
      <c r="M2913" s="104" t="str">
        <f>IFERROR(IF(E2913="","",IF(K2913&lt;&gt;"",MAX(M$64:M2912)+1,IF(AND($F2912/INDEX($F$64:$F2913,MATCH(MAX(M$64:M2912),M$64:M2912,0)-1)&gt;(1+$O$2),MAX(K$64:K2913)&gt;MAX(L$64:L2912)),MAX(M$64:M2912)+1,""))),"")</f>
        <v/>
      </c>
      <c r="N2913" s="91">
        <f t="shared" si="260"/>
        <v>0</v>
      </c>
      <c r="O2913" s="91" t="str">
        <f>IFERROR(IF(AND(N2912=$H$2*1,MAX(O$64:O2912)=MAX(P$64:P2912)),MAX(O$64:O2912)+1,""),"")</f>
        <v/>
      </c>
      <c r="P2913" s="91" t="str">
        <f>IFERROR(IF(MOD(MAX(Q$64:Q2913),10*MAX(O$64:O2913))&lt;=2,IF(AND(F2912/INDEX($F$64:$F2913,MATCH(MAX(O$64:O2913),O$64:O2913,0)-1)&lt;(1-$P$2),MAX(O$64:O2913)&gt;MAX(P$64:P2912)),MAX(O$64:O2913),""),IF(AND($F2912/INDEX($F$64:$F2913,MATCH(MAX(Q$64:Q2913),Q$64:Q2913,0)-1)&lt;(1-$P$2),MAX(O$64:O2913)&gt;MAX(P$64:P2912)),MAX(O$64:O2913),"")),"")</f>
        <v/>
      </c>
      <c r="Q2913" s="91" t="str">
        <f>IFERROR(IF(E2913="","",IF(O2913&lt;&gt;"",MAX(O$64:O2913)*10+1,IF(AND($F2912/INDEX($F$64:$F2913,MATCH(MAX(Q$64:Q2912),Q$64:Q2912,0)-1)&gt;(1+$O$2),MAX(O$64:O2913)&gt;MAX(P$64:P2912)),MAX(Q$64:Q2912)+1,""))),"")</f>
        <v/>
      </c>
    </row>
    <row r="2914" spans="1:17" x14ac:dyDescent="0.2">
      <c r="A2914" s="13">
        <f>HLOOKUP($E$2,历史数据!$V$3:$AE$5000,ROW(A2912),)</f>
        <v>197620</v>
      </c>
      <c r="B2914" s="41">
        <v>40837</v>
      </c>
      <c r="C2914" s="100">
        <f>IFERROR(IF(A2914&lt;&gt;0,MAX($C$4:C2913)+1,""),"")</f>
        <v>2845</v>
      </c>
      <c r="D2914" s="100"/>
      <c r="E2914" s="99">
        <f t="shared" si="261"/>
        <v>40939</v>
      </c>
      <c r="F2914" s="101">
        <f>IFERROR(VLOOKUP(E2914,历史数据!AH:AJ,3,),"")</f>
        <v>15.5080665197587</v>
      </c>
      <c r="G2914" s="101">
        <f t="shared" si="257"/>
        <v>17.572550725225202</v>
      </c>
      <c r="H2914" s="105">
        <f t="shared" si="258"/>
        <v>-2.5889169697344006E-3</v>
      </c>
      <c r="I2914" s="101">
        <f>IFERROR(VLOOKUP(E2914,历史数据!AH:AJ,2,),"")</f>
        <v>15.2865227123336</v>
      </c>
      <c r="J2914" s="104">
        <f t="shared" si="259"/>
        <v>0</v>
      </c>
      <c r="K2914" s="104" t="str">
        <f>IFERROR(IF(AND(J2913=$H$2*1,MAX(K$64:K2913)=MAX(L$64:L2913)),MAX(K$64:K2913)+1,""),"")</f>
        <v/>
      </c>
      <c r="L2914" s="104" t="str">
        <f>IFERROR(IF(AND($F2913/INDEX($F$64:$F2914,MATCH(MAX(M$64:M2914),M$64:M2914,0)-1)&lt;(1-$P$2),MAX(K$64:K2914)&gt;MAX(L$64:L2913)),MAX(K$64:K2914),""),"")</f>
        <v/>
      </c>
      <c r="M2914" s="104" t="str">
        <f>IFERROR(IF(E2914="","",IF(K2914&lt;&gt;"",MAX(M$64:M2913)+1,IF(AND($F2913/INDEX($F$64:$F2914,MATCH(MAX(M$64:M2913),M$64:M2913,0)-1)&gt;(1+$O$2),MAX(K$64:K2914)&gt;MAX(L$64:L2913)),MAX(M$64:M2913)+1,""))),"")</f>
        <v/>
      </c>
      <c r="N2914" s="91">
        <f t="shared" si="260"/>
        <v>0</v>
      </c>
      <c r="O2914" s="91" t="str">
        <f>IFERROR(IF(AND(N2913=$H$2*1,MAX(O$64:O2913)=MAX(P$64:P2913)),MAX(O$64:O2913)+1,""),"")</f>
        <v/>
      </c>
      <c r="P2914" s="91" t="str">
        <f>IFERROR(IF(MOD(MAX(Q$64:Q2914),10*MAX(O$64:O2914))&lt;=2,IF(AND(F2913/INDEX($F$64:$F2914,MATCH(MAX(O$64:O2914),O$64:O2914,0)-1)&lt;(1-$P$2),MAX(O$64:O2914)&gt;MAX(P$64:P2913)),MAX(O$64:O2914),""),IF(AND($F2913/INDEX($F$64:$F2914,MATCH(MAX(Q$64:Q2914),Q$64:Q2914,0)-1)&lt;(1-$P$2),MAX(O$64:O2914)&gt;MAX(P$64:P2913)),MAX(O$64:O2914),"")),"")</f>
        <v/>
      </c>
      <c r="Q2914" s="91" t="str">
        <f>IFERROR(IF(E2914="","",IF(O2914&lt;&gt;"",MAX(O$64:O2914)*10+1,IF(AND($F2913/INDEX($F$64:$F2914,MATCH(MAX(Q$64:Q2913),Q$64:Q2913,0)-1)&gt;(1+$O$2),MAX(O$64:O2914)&gt;MAX(P$64:P2913)),MAX(Q$64:Q2913)+1,""))),"")</f>
        <v/>
      </c>
    </row>
    <row r="2915" spans="1:17" x14ac:dyDescent="0.2">
      <c r="A2915" s="13">
        <f>HLOOKUP($E$2,历史数据!$V$3:$AE$5000,ROW(A2913),)</f>
        <v>135122</v>
      </c>
      <c r="B2915" s="41">
        <v>40840</v>
      </c>
      <c r="C2915" s="100">
        <f>IFERROR(IF(A2915&lt;&gt;0,MAX($C$4:C2914)+1,""),"")</f>
        <v>2846</v>
      </c>
      <c r="D2915" s="100"/>
      <c r="E2915" s="99">
        <f t="shared" si="261"/>
        <v>40940</v>
      </c>
      <c r="F2915" s="101">
        <f>IFERROR(VLOOKUP(E2915,历史数据!AH:AJ,3,),"")</f>
        <v>15.5471624857749</v>
      </c>
      <c r="G2915" s="101">
        <f t="shared" si="257"/>
        <v>17.527373164495373</v>
      </c>
      <c r="H2915" s="105">
        <f t="shared" si="258"/>
        <v>-2.5709165070143536E-3</v>
      </c>
      <c r="I2915" s="101">
        <f>IFERROR(VLOOKUP(E2915,历史数据!AH:AJ,2,),"")</f>
        <v>15.234394757645299</v>
      </c>
      <c r="J2915" s="104">
        <f t="shared" si="259"/>
        <v>0</v>
      </c>
      <c r="K2915" s="104" t="str">
        <f>IFERROR(IF(AND(J2914=$H$2*1,MAX(K$64:K2914)=MAX(L$64:L2914)),MAX(K$64:K2914)+1,""),"")</f>
        <v/>
      </c>
      <c r="L2915" s="104" t="str">
        <f>IFERROR(IF(AND($F2914/INDEX($F$64:$F2915,MATCH(MAX(M$64:M2915),M$64:M2915,0)-1)&lt;(1-$P$2),MAX(K$64:K2915)&gt;MAX(L$64:L2914)),MAX(K$64:K2915),""),"")</f>
        <v/>
      </c>
      <c r="M2915" s="104" t="str">
        <f>IFERROR(IF(E2915="","",IF(K2915&lt;&gt;"",MAX(M$64:M2914)+1,IF(AND($F2914/INDEX($F$64:$F2915,MATCH(MAX(M$64:M2914),M$64:M2914,0)-1)&gt;(1+$O$2),MAX(K$64:K2915)&gt;MAX(L$64:L2914)),MAX(M$64:M2914)+1,""))),"")</f>
        <v/>
      </c>
      <c r="N2915" s="91">
        <f t="shared" si="260"/>
        <v>0</v>
      </c>
      <c r="O2915" s="91" t="str">
        <f>IFERROR(IF(AND(N2914=$H$2*1,MAX(O$64:O2914)=MAX(P$64:P2914)),MAX(O$64:O2914)+1,""),"")</f>
        <v/>
      </c>
      <c r="P2915" s="91" t="str">
        <f>IFERROR(IF(MOD(MAX(Q$64:Q2915),10*MAX(O$64:O2915))&lt;=2,IF(AND(F2914/INDEX($F$64:$F2915,MATCH(MAX(O$64:O2915),O$64:O2915,0)-1)&lt;(1-$P$2),MAX(O$64:O2915)&gt;MAX(P$64:P2914)),MAX(O$64:O2915),""),IF(AND($F2914/INDEX($F$64:$F2915,MATCH(MAX(Q$64:Q2915),Q$64:Q2915,0)-1)&lt;(1-$P$2),MAX(O$64:O2915)&gt;MAX(P$64:P2914)),MAX(O$64:O2915),"")),"")</f>
        <v/>
      </c>
      <c r="Q2915" s="91" t="str">
        <f>IFERROR(IF(E2915="","",IF(O2915&lt;&gt;"",MAX(O$64:O2915)*10+1,IF(AND($F2914/INDEX($F$64:$F2915,MATCH(MAX(Q$64:Q2914),Q$64:Q2914,0)-1)&gt;(1+$O$2),MAX(O$64:O2915)&gt;MAX(P$64:P2914)),MAX(Q$64:Q2914)+1,""))),"")</f>
        <v/>
      </c>
    </row>
    <row r="2916" spans="1:17" x14ac:dyDescent="0.2">
      <c r="A2916" s="13">
        <f>HLOOKUP($E$2,历史数据!$V$3:$AE$5000,ROW(A2914),)</f>
        <v>223342</v>
      </c>
      <c r="B2916" s="41">
        <v>40841</v>
      </c>
      <c r="C2916" s="100">
        <f>IFERROR(IF(A2916&lt;&gt;0,MAX($C$4:C2915)+1,""),"")</f>
        <v>2847</v>
      </c>
      <c r="D2916" s="100"/>
      <c r="E2916" s="99">
        <f t="shared" si="261"/>
        <v>40941</v>
      </c>
      <c r="F2916" s="101">
        <f>IFERROR(VLOOKUP(E2916,历史数据!AH:AJ,3,),"")</f>
        <v>15.5862584517911</v>
      </c>
      <c r="G2916" s="101">
        <f t="shared" si="257"/>
        <v>17.482412803576743</v>
      </c>
      <c r="H2916" s="105">
        <f t="shared" si="258"/>
        <v>-2.5651511208596434E-3</v>
      </c>
      <c r="I2916" s="101">
        <f>IFERROR(VLOOKUP(E2916,历史数据!AH:AJ,2,),"")</f>
        <v>15.3386506670219</v>
      </c>
      <c r="J2916" s="104">
        <f t="shared" si="259"/>
        <v>0</v>
      </c>
      <c r="K2916" s="104" t="str">
        <f>IFERROR(IF(AND(J2915=$H$2*1,MAX(K$64:K2915)=MAX(L$64:L2915)),MAX(K$64:K2915)+1,""),"")</f>
        <v/>
      </c>
      <c r="L2916" s="104" t="str">
        <f>IFERROR(IF(AND($F2915/INDEX($F$64:$F2916,MATCH(MAX(M$64:M2916),M$64:M2916,0)-1)&lt;(1-$P$2),MAX(K$64:K2916)&gt;MAX(L$64:L2915)),MAX(K$64:K2916),""),"")</f>
        <v/>
      </c>
      <c r="M2916" s="104" t="str">
        <f>IFERROR(IF(E2916="","",IF(K2916&lt;&gt;"",MAX(M$64:M2915)+1,IF(AND($F2915/INDEX($F$64:$F2916,MATCH(MAX(M$64:M2915),M$64:M2915,0)-1)&gt;(1+$O$2),MAX(K$64:K2916)&gt;MAX(L$64:L2915)),MAX(M$64:M2915)+1,""))),"")</f>
        <v/>
      </c>
      <c r="N2916" s="91">
        <f t="shared" si="260"/>
        <v>0</v>
      </c>
      <c r="O2916" s="91" t="str">
        <f>IFERROR(IF(AND(N2915=$H$2*1,MAX(O$64:O2915)=MAX(P$64:P2915)),MAX(O$64:O2915)+1,""),"")</f>
        <v/>
      </c>
      <c r="P2916" s="91" t="str">
        <f>IFERROR(IF(MOD(MAX(Q$64:Q2916),10*MAX(O$64:O2916))&lt;=2,IF(AND(F2915/INDEX($F$64:$F2916,MATCH(MAX(O$64:O2916),O$64:O2916,0)-1)&lt;(1-$P$2),MAX(O$64:O2916)&gt;MAX(P$64:P2915)),MAX(O$64:O2916),""),IF(AND($F2915/INDEX($F$64:$F2916,MATCH(MAX(Q$64:Q2916),Q$64:Q2916,0)-1)&lt;(1-$P$2),MAX(O$64:O2916)&gt;MAX(P$64:P2915)),MAX(O$64:O2916),"")),"")</f>
        <v/>
      </c>
      <c r="Q2916" s="91" t="str">
        <f>IFERROR(IF(E2916="","",IF(O2916&lt;&gt;"",MAX(O$64:O2916)*10+1,IF(AND($F2915/INDEX($F$64:$F2916,MATCH(MAX(Q$64:Q2915),Q$64:Q2915,0)-1)&gt;(1+$O$2),MAX(O$64:O2916)&gt;MAX(P$64:P2915)),MAX(Q$64:Q2915)+1,""))),"")</f>
        <v/>
      </c>
    </row>
    <row r="2917" spans="1:17" x14ac:dyDescent="0.2">
      <c r="A2917" s="13">
        <f>HLOOKUP($E$2,历史数据!$V$3:$AE$5000,ROW(A2915),)</f>
        <v>354240</v>
      </c>
      <c r="B2917" s="41">
        <v>40842</v>
      </c>
      <c r="C2917" s="100">
        <f>IFERROR(IF(A2917&lt;&gt;0,MAX($C$4:C2916)+1,""),"")</f>
        <v>2848</v>
      </c>
      <c r="D2917" s="100"/>
      <c r="E2917" s="99">
        <f t="shared" si="261"/>
        <v>40942</v>
      </c>
      <c r="F2917" s="101">
        <f>IFERROR(VLOOKUP(E2917,历史数据!AH:AJ,3,),"")</f>
        <v>15.755674304528</v>
      </c>
      <c r="G2917" s="101">
        <f t="shared" si="257"/>
        <v>17.439841640581331</v>
      </c>
      <c r="H2917" s="105">
        <f t="shared" si="258"/>
        <v>-2.4350851037393539E-3</v>
      </c>
      <c r="I2917" s="101">
        <f>IFERROR(VLOOKUP(E2917,历史数据!AH:AJ,2,),"")</f>
        <v>15.5862584517911</v>
      </c>
      <c r="J2917" s="104">
        <f t="shared" si="259"/>
        <v>0</v>
      </c>
      <c r="K2917" s="104" t="str">
        <f>IFERROR(IF(AND(J2916=$H$2*1,MAX(K$64:K2916)=MAX(L$64:L2916)),MAX(K$64:K2916)+1,""),"")</f>
        <v/>
      </c>
      <c r="L2917" s="104" t="str">
        <f>IFERROR(IF(AND($F2916/INDEX($F$64:$F2917,MATCH(MAX(M$64:M2917),M$64:M2917,0)-1)&lt;(1-$P$2),MAX(K$64:K2917)&gt;MAX(L$64:L2916)),MAX(K$64:K2917),""),"")</f>
        <v/>
      </c>
      <c r="M2917" s="104" t="str">
        <f>IFERROR(IF(E2917="","",IF(K2917&lt;&gt;"",MAX(M$64:M2916)+1,IF(AND($F2916/INDEX($F$64:$F2917,MATCH(MAX(M$64:M2916),M$64:M2916,0)-1)&gt;(1+$O$2),MAX(K$64:K2917)&gt;MAX(L$64:L2916)),MAX(M$64:M2916)+1,""))),"")</f>
        <v/>
      </c>
      <c r="N2917" s="91">
        <f t="shared" si="260"/>
        <v>0</v>
      </c>
      <c r="O2917" s="91" t="str">
        <f>IFERROR(IF(AND(N2916=$H$2*1,MAX(O$64:O2916)=MAX(P$64:P2916)),MAX(O$64:O2916)+1,""),"")</f>
        <v/>
      </c>
      <c r="P2917" s="91" t="str">
        <f>IFERROR(IF(MOD(MAX(Q$64:Q2917),10*MAX(O$64:O2917))&lt;=2,IF(AND(F2916/INDEX($F$64:$F2917,MATCH(MAX(O$64:O2917),O$64:O2917,0)-1)&lt;(1-$P$2),MAX(O$64:O2917)&gt;MAX(P$64:P2916)),MAX(O$64:O2917),""),IF(AND($F2916/INDEX($F$64:$F2917,MATCH(MAX(Q$64:Q2917),Q$64:Q2917,0)-1)&lt;(1-$P$2),MAX(O$64:O2917)&gt;MAX(P$64:P2916)),MAX(O$64:O2917),"")),"")</f>
        <v/>
      </c>
      <c r="Q2917" s="91" t="str">
        <f>IFERROR(IF(E2917="","",IF(O2917&lt;&gt;"",MAX(O$64:O2917)*10+1,IF(AND($F2916/INDEX($F$64:$F2917,MATCH(MAX(Q$64:Q2916),Q$64:Q2916,0)-1)&gt;(1+$O$2),MAX(O$64:O2917)&gt;MAX(P$64:P2916)),MAX(Q$64:Q2916)+1,""))),"")</f>
        <v/>
      </c>
    </row>
    <row r="2918" spans="1:17" x14ac:dyDescent="0.2">
      <c r="A2918" s="13">
        <f>HLOOKUP($E$2,历史数据!$V$3:$AE$5000,ROW(A2916),)</f>
        <v>164297</v>
      </c>
      <c r="B2918" s="41">
        <v>40843</v>
      </c>
      <c r="C2918" s="100">
        <f>IFERROR(IF(A2918&lt;&gt;0,MAX($C$4:C2917)+1,""),"")</f>
        <v>2849</v>
      </c>
      <c r="D2918" s="100"/>
      <c r="E2918" s="99">
        <f t="shared" si="261"/>
        <v>40945</v>
      </c>
      <c r="F2918" s="101">
        <f>IFERROR(VLOOKUP(E2918,历史数据!AH:AJ,3,),"")</f>
        <v>16.250889874066502</v>
      </c>
      <c r="G2918" s="101">
        <f t="shared" si="257"/>
        <v>17.395750078907508</v>
      </c>
      <c r="H2918" s="105">
        <f t="shared" si="258"/>
        <v>-2.5282088325404573E-3</v>
      </c>
      <c r="I2918" s="101">
        <f>IFERROR(VLOOKUP(E2918,历史数据!AH:AJ,2,),"")</f>
        <v>15.6383864064794</v>
      </c>
      <c r="J2918" s="104">
        <f t="shared" si="259"/>
        <v>0</v>
      </c>
      <c r="K2918" s="104" t="str">
        <f>IFERROR(IF(AND(J2917=$H$2*1,MAX(K$64:K2917)=MAX(L$64:L2917)),MAX(K$64:K2917)+1,""),"")</f>
        <v/>
      </c>
      <c r="L2918" s="104" t="str">
        <f>IFERROR(IF(AND($F2917/INDEX($F$64:$F2918,MATCH(MAX(M$64:M2918),M$64:M2918,0)-1)&lt;(1-$P$2),MAX(K$64:K2918)&gt;MAX(L$64:L2917)),MAX(K$64:K2918),""),"")</f>
        <v/>
      </c>
      <c r="M2918" s="104" t="str">
        <f>IFERROR(IF(E2918="","",IF(K2918&lt;&gt;"",MAX(M$64:M2917)+1,IF(AND($F2917/INDEX($F$64:$F2918,MATCH(MAX(M$64:M2917),M$64:M2917,0)-1)&gt;(1+$O$2),MAX(K$64:K2918)&gt;MAX(L$64:L2917)),MAX(M$64:M2917)+1,""))),"")</f>
        <v/>
      </c>
      <c r="N2918" s="91">
        <f t="shared" si="260"/>
        <v>0</v>
      </c>
      <c r="O2918" s="91" t="str">
        <f>IFERROR(IF(AND(N2917=$H$2*1,MAX(O$64:O2917)=MAX(P$64:P2917)),MAX(O$64:O2917)+1,""),"")</f>
        <v/>
      </c>
      <c r="P2918" s="91" t="str">
        <f>IFERROR(IF(MOD(MAX(Q$64:Q2918),10*MAX(O$64:O2918))&lt;=2,IF(AND(F2917/INDEX($F$64:$F2918,MATCH(MAX(O$64:O2918),O$64:O2918,0)-1)&lt;(1-$P$2),MAX(O$64:O2918)&gt;MAX(P$64:P2917)),MAX(O$64:O2918),""),IF(AND($F2917/INDEX($F$64:$F2918,MATCH(MAX(Q$64:Q2918),Q$64:Q2918,0)-1)&lt;(1-$P$2),MAX(O$64:O2918)&gt;MAX(P$64:P2917)),MAX(O$64:O2918),"")),"")</f>
        <v/>
      </c>
      <c r="Q2918" s="91" t="str">
        <f>IFERROR(IF(E2918="","",IF(O2918&lt;&gt;"",MAX(O$64:O2918)*10+1,IF(AND($F2917/INDEX($F$64:$F2918,MATCH(MAX(Q$64:Q2917),Q$64:Q2917,0)-1)&gt;(1+$O$2),MAX(O$64:O2918)&gt;MAX(P$64:P2917)),MAX(Q$64:Q2917)+1,""))),"")</f>
        <v/>
      </c>
    </row>
    <row r="2919" spans="1:17" x14ac:dyDescent="0.2">
      <c r="A2919" s="13">
        <f>HLOOKUP($E$2,历史数据!$V$3:$AE$5000,ROW(A2917),)</f>
        <v>197665</v>
      </c>
      <c r="B2919" s="41">
        <v>40844</v>
      </c>
      <c r="C2919" s="100">
        <f>IFERROR(IF(A2919&lt;&gt;0,MAX($C$4:C2918)+1,""),"")</f>
        <v>2850</v>
      </c>
      <c r="D2919" s="100"/>
      <c r="E2919" s="99">
        <f t="shared" si="261"/>
        <v>40946</v>
      </c>
      <c r="F2919" s="101">
        <f>IFERROR(VLOOKUP(E2919,历史数据!AH:AJ,3,),"")</f>
        <v>15.925090157264799</v>
      </c>
      <c r="G2919" s="101">
        <f t="shared" si="257"/>
        <v>17.349920918744075</v>
      </c>
      <c r="H2919" s="105">
        <f t="shared" si="258"/>
        <v>-2.6345032525502132E-3</v>
      </c>
      <c r="I2919" s="101">
        <f>IFERROR(VLOOKUP(E2919,历史数据!AH:AJ,2,),"")</f>
        <v>16.1336019760179</v>
      </c>
      <c r="J2919" s="104">
        <f t="shared" si="259"/>
        <v>0</v>
      </c>
      <c r="K2919" s="104" t="str">
        <f>IFERROR(IF(AND(J2918=$H$2*1,MAX(K$64:K2918)=MAX(L$64:L2918)),MAX(K$64:K2918)+1,""),"")</f>
        <v/>
      </c>
      <c r="L2919" s="104" t="str">
        <f>IFERROR(IF(AND($F2918/INDEX($F$64:$F2919,MATCH(MAX(M$64:M2919),M$64:M2919,0)-1)&lt;(1-$P$2),MAX(K$64:K2919)&gt;MAX(L$64:L2918)),MAX(K$64:K2919),""),"")</f>
        <v/>
      </c>
      <c r="M2919" s="104" t="str">
        <f>IFERROR(IF(E2919="","",IF(K2919&lt;&gt;"",MAX(M$64:M2918)+1,IF(AND($F2918/INDEX($F$64:$F2919,MATCH(MAX(M$64:M2918),M$64:M2918,0)-1)&gt;(1+$O$2),MAX(K$64:K2919)&gt;MAX(L$64:L2918)),MAX(M$64:M2918)+1,""))),"")</f>
        <v/>
      </c>
      <c r="N2919" s="91">
        <f t="shared" si="260"/>
        <v>0</v>
      </c>
      <c r="O2919" s="91" t="str">
        <f>IFERROR(IF(AND(N2918=$H$2*1,MAX(O$64:O2918)=MAX(P$64:P2918)),MAX(O$64:O2918)+1,""),"")</f>
        <v/>
      </c>
      <c r="P2919" s="91" t="str">
        <f>IFERROR(IF(MOD(MAX(Q$64:Q2919),10*MAX(O$64:O2919))&lt;=2,IF(AND(F2918/INDEX($F$64:$F2919,MATCH(MAX(O$64:O2919),O$64:O2919,0)-1)&lt;(1-$P$2),MAX(O$64:O2919)&gt;MAX(P$64:P2918)),MAX(O$64:O2919),""),IF(AND($F2918/INDEX($F$64:$F2919,MATCH(MAX(Q$64:Q2919),Q$64:Q2919,0)-1)&lt;(1-$P$2),MAX(O$64:O2919)&gt;MAX(P$64:P2918)),MAX(O$64:O2919),"")),"")</f>
        <v/>
      </c>
      <c r="Q2919" s="91" t="str">
        <f>IFERROR(IF(E2919="","",IF(O2919&lt;&gt;"",MAX(O$64:O2919)*10+1,IF(AND($F2918/INDEX($F$64:$F2919,MATCH(MAX(Q$64:Q2918),Q$64:Q2918,0)-1)&gt;(1+$O$2),MAX(O$64:O2919)&gt;MAX(P$64:P2918)),MAX(Q$64:Q2918)+1,""))),"")</f>
        <v/>
      </c>
    </row>
    <row r="2920" spans="1:17" x14ac:dyDescent="0.2">
      <c r="A2920" s="13">
        <f>HLOOKUP($E$2,历史数据!$V$3:$AE$5000,ROW(A2918),)</f>
        <v>207681</v>
      </c>
      <c r="B2920" s="41">
        <v>40847</v>
      </c>
      <c r="C2920" s="100">
        <f>IFERROR(IF(A2920&lt;&gt;0,MAX($C$4:C2919)+1,""),"")</f>
        <v>2851</v>
      </c>
      <c r="D2920" s="100"/>
      <c r="E2920" s="99">
        <f t="shared" si="261"/>
        <v>40947</v>
      </c>
      <c r="F2920" s="101">
        <f>IFERROR(VLOOKUP(E2920,历史数据!AH:AJ,3,),"")</f>
        <v>16.016314077969302</v>
      </c>
      <c r="G2920" s="101">
        <f t="shared" si="257"/>
        <v>17.317340947063908</v>
      </c>
      <c r="H2920" s="105">
        <f t="shared" si="258"/>
        <v>-1.8778167250877997E-3</v>
      </c>
      <c r="I2920" s="101">
        <f>IFERROR(VLOOKUP(E2920,历史数据!AH:AJ,2,),"")</f>
        <v>15.7165783385118</v>
      </c>
      <c r="J2920" s="104">
        <f t="shared" si="259"/>
        <v>0</v>
      </c>
      <c r="K2920" s="104" t="str">
        <f>IFERROR(IF(AND(J2919=$H$2*1,MAX(K$64:K2919)=MAX(L$64:L2919)),MAX(K$64:K2919)+1,""),"")</f>
        <v/>
      </c>
      <c r="L2920" s="104" t="str">
        <f>IFERROR(IF(AND($F2919/INDEX($F$64:$F2920,MATCH(MAX(M$64:M2920),M$64:M2920,0)-1)&lt;(1-$P$2),MAX(K$64:K2920)&gt;MAX(L$64:L2919)),MAX(K$64:K2920),""),"")</f>
        <v/>
      </c>
      <c r="M2920" s="104" t="str">
        <f>IFERROR(IF(E2920="","",IF(K2920&lt;&gt;"",MAX(M$64:M2919)+1,IF(AND($F2919/INDEX($F$64:$F2920,MATCH(MAX(M$64:M2919),M$64:M2919,0)-1)&gt;(1+$O$2),MAX(K$64:K2920)&gt;MAX(L$64:L2919)),MAX(M$64:M2919)+1,""))),"")</f>
        <v/>
      </c>
      <c r="N2920" s="91">
        <f t="shared" si="260"/>
        <v>0</v>
      </c>
      <c r="O2920" s="91" t="str">
        <f>IFERROR(IF(AND(N2919=$H$2*1,MAX(O$64:O2919)=MAX(P$64:P2919)),MAX(O$64:O2919)+1,""),"")</f>
        <v/>
      </c>
      <c r="P2920" s="91" t="str">
        <f>IFERROR(IF(MOD(MAX(Q$64:Q2920),10*MAX(O$64:O2920))&lt;=2,IF(AND(F2919/INDEX($F$64:$F2920,MATCH(MAX(O$64:O2920),O$64:O2920,0)-1)&lt;(1-$P$2),MAX(O$64:O2920)&gt;MAX(P$64:P2919)),MAX(O$64:O2920),""),IF(AND($F2919/INDEX($F$64:$F2920,MATCH(MAX(Q$64:Q2920),Q$64:Q2920,0)-1)&lt;(1-$P$2),MAX(O$64:O2920)&gt;MAX(P$64:P2919)),MAX(O$64:O2920),"")),"")</f>
        <v/>
      </c>
      <c r="Q2920" s="91" t="str">
        <f>IFERROR(IF(E2920="","",IF(O2920&lt;&gt;"",MAX(O$64:O2920)*10+1,IF(AND($F2919/INDEX($F$64:$F2920,MATCH(MAX(Q$64:Q2919),Q$64:Q2919,0)-1)&gt;(1+$O$2),MAX(O$64:O2920)&gt;MAX(P$64:P2919)),MAX(Q$64:Q2919)+1,""))),"")</f>
        <v/>
      </c>
    </row>
    <row r="2921" spans="1:17" x14ac:dyDescent="0.2">
      <c r="A2921" s="13">
        <f>HLOOKUP($E$2,历史数据!$V$3:$AE$5000,ROW(A2919),)</f>
        <v>163725</v>
      </c>
      <c r="B2921" s="41">
        <v>40848</v>
      </c>
      <c r="C2921" s="100">
        <f>IFERROR(IF(A2921&lt;&gt;0,MAX($C$4:C2920)+1,""),"")</f>
        <v>2852</v>
      </c>
      <c r="D2921" s="100"/>
      <c r="E2921" s="99">
        <f t="shared" si="261"/>
        <v>40948</v>
      </c>
      <c r="F2921" s="101">
        <f>IFERROR(VLOOKUP(E2921,历史数据!AH:AJ,3,),"")</f>
        <v>16.0554100439855</v>
      </c>
      <c r="G2921" s="101">
        <f t="shared" si="257"/>
        <v>17.282588977271736</v>
      </c>
      <c r="H2921" s="105">
        <f t="shared" si="258"/>
        <v>-2.0067728583967881E-3</v>
      </c>
      <c r="I2921" s="101">
        <f>IFERROR(VLOOKUP(E2921,历史数据!AH:AJ,2,),"")</f>
        <v>15.964186123280999</v>
      </c>
      <c r="J2921" s="104">
        <f t="shared" si="259"/>
        <v>0</v>
      </c>
      <c r="K2921" s="104" t="str">
        <f>IFERROR(IF(AND(J2920=$H$2*1,MAX(K$64:K2920)=MAX(L$64:L2920)),MAX(K$64:K2920)+1,""),"")</f>
        <v/>
      </c>
      <c r="L2921" s="104" t="str">
        <f>IFERROR(IF(AND($F2920/INDEX($F$64:$F2921,MATCH(MAX(M$64:M2921),M$64:M2921,0)-1)&lt;(1-$P$2),MAX(K$64:K2921)&gt;MAX(L$64:L2920)),MAX(K$64:K2921),""),"")</f>
        <v/>
      </c>
      <c r="M2921" s="104" t="str">
        <f>IFERROR(IF(E2921="","",IF(K2921&lt;&gt;"",MAX(M$64:M2920)+1,IF(AND($F2920/INDEX($F$64:$F2921,MATCH(MAX(M$64:M2920),M$64:M2920,0)-1)&gt;(1+$O$2),MAX(K$64:K2921)&gt;MAX(L$64:L2920)),MAX(M$64:M2920)+1,""))),"")</f>
        <v/>
      </c>
      <c r="N2921" s="91">
        <f t="shared" si="260"/>
        <v>0</v>
      </c>
      <c r="O2921" s="91" t="str">
        <f>IFERROR(IF(AND(N2920=$H$2*1,MAX(O$64:O2920)=MAX(P$64:P2920)),MAX(O$64:O2920)+1,""),"")</f>
        <v/>
      </c>
      <c r="P2921" s="91" t="str">
        <f>IFERROR(IF(MOD(MAX(Q$64:Q2921),10*MAX(O$64:O2921))&lt;=2,IF(AND(F2920/INDEX($F$64:$F2921,MATCH(MAX(O$64:O2921),O$64:O2921,0)-1)&lt;(1-$P$2),MAX(O$64:O2921)&gt;MAX(P$64:P2920)),MAX(O$64:O2921),""),IF(AND($F2920/INDEX($F$64:$F2921,MATCH(MAX(Q$64:Q2921),Q$64:Q2921,0)-1)&lt;(1-$P$2),MAX(O$64:O2921)&gt;MAX(P$64:P2920)),MAX(O$64:O2921),"")),"")</f>
        <v/>
      </c>
      <c r="Q2921" s="91" t="str">
        <f>IFERROR(IF(E2921="","",IF(O2921&lt;&gt;"",MAX(O$64:O2921)*10+1,IF(AND($F2920/INDEX($F$64:$F2921,MATCH(MAX(Q$64:Q2920),Q$64:Q2920,0)-1)&gt;(1+$O$2),MAX(O$64:O2921)&gt;MAX(P$64:P2920)),MAX(Q$64:Q2920)+1,""))),"")</f>
        <v/>
      </c>
    </row>
    <row r="2922" spans="1:17" x14ac:dyDescent="0.2">
      <c r="A2922" s="13">
        <f>HLOOKUP($E$2,历史数据!$V$3:$AE$5000,ROW(A2920),)</f>
        <v>155401</v>
      </c>
      <c r="B2922" s="41">
        <v>40849</v>
      </c>
      <c r="C2922" s="100">
        <f>IFERROR(IF(A2922&lt;&gt;0,MAX($C$4:C2921)+1,""),"")</f>
        <v>2853</v>
      </c>
      <c r="D2922" s="100"/>
      <c r="E2922" s="99">
        <f t="shared" si="261"/>
        <v>40949</v>
      </c>
      <c r="F2922" s="101">
        <f>IFERROR(VLOOKUP(E2922,历史数据!AH:AJ,3,),"")</f>
        <v>15.925090157264799</v>
      </c>
      <c r="G2922" s="101">
        <f t="shared" si="257"/>
        <v>17.246533808612352</v>
      </c>
      <c r="H2922" s="105">
        <f t="shared" si="258"/>
        <v>-2.0862133970089847E-3</v>
      </c>
      <c r="I2922" s="101">
        <f>IFERROR(VLOOKUP(E2922,历史数据!AH:AJ,2,),"")</f>
        <v>15.8990261799207</v>
      </c>
      <c r="J2922" s="104">
        <f t="shared" si="259"/>
        <v>0</v>
      </c>
      <c r="K2922" s="104" t="str">
        <f>IFERROR(IF(AND(J2921=$H$2*1,MAX(K$64:K2921)=MAX(L$64:L2921)),MAX(K$64:K2921)+1,""),"")</f>
        <v/>
      </c>
      <c r="L2922" s="104" t="str">
        <f>IFERROR(IF(AND($F2921/INDEX($F$64:$F2922,MATCH(MAX(M$64:M2922),M$64:M2922,0)-1)&lt;(1-$P$2),MAX(K$64:K2922)&gt;MAX(L$64:L2921)),MAX(K$64:K2922),""),"")</f>
        <v/>
      </c>
      <c r="M2922" s="104" t="str">
        <f>IFERROR(IF(E2922="","",IF(K2922&lt;&gt;"",MAX(M$64:M2921)+1,IF(AND($F2921/INDEX($F$64:$F2922,MATCH(MAX(M$64:M2921),M$64:M2921,0)-1)&gt;(1+$O$2),MAX(K$64:K2922)&gt;MAX(L$64:L2921)),MAX(M$64:M2921)+1,""))),"")</f>
        <v/>
      </c>
      <c r="N2922" s="91">
        <f t="shared" si="260"/>
        <v>0</v>
      </c>
      <c r="O2922" s="91" t="str">
        <f>IFERROR(IF(AND(N2921=$H$2*1,MAX(O$64:O2921)=MAX(P$64:P2921)),MAX(O$64:O2921)+1,""),"")</f>
        <v/>
      </c>
      <c r="P2922" s="91" t="str">
        <f>IFERROR(IF(MOD(MAX(Q$64:Q2922),10*MAX(O$64:O2922))&lt;=2,IF(AND(F2921/INDEX($F$64:$F2922,MATCH(MAX(O$64:O2922),O$64:O2922,0)-1)&lt;(1-$P$2),MAX(O$64:O2922)&gt;MAX(P$64:P2921)),MAX(O$64:O2922),""),IF(AND($F2921/INDEX($F$64:$F2922,MATCH(MAX(Q$64:Q2922),Q$64:Q2922,0)-1)&lt;(1-$P$2),MAX(O$64:O2922)&gt;MAX(P$64:P2921)),MAX(O$64:O2922),"")),"")</f>
        <v/>
      </c>
      <c r="Q2922" s="91" t="str">
        <f>IFERROR(IF(E2922="","",IF(O2922&lt;&gt;"",MAX(O$64:O2922)*10+1,IF(AND($F2921/INDEX($F$64:$F2922,MATCH(MAX(Q$64:Q2921),Q$64:Q2921,0)-1)&gt;(1+$O$2),MAX(O$64:O2922)&gt;MAX(P$64:P2921)),MAX(Q$64:Q2921)+1,""))),"")</f>
        <v/>
      </c>
    </row>
    <row r="2923" spans="1:17" x14ac:dyDescent="0.2">
      <c r="A2923" s="13">
        <f>HLOOKUP($E$2,历史数据!$V$3:$AE$5000,ROW(A2921),)</f>
        <v>481844</v>
      </c>
      <c r="B2923" s="41">
        <v>40850</v>
      </c>
      <c r="C2923" s="100">
        <f>IFERROR(IF(A2923&lt;&gt;0,MAX($C$4:C2922)+1,""),"")</f>
        <v>2854</v>
      </c>
      <c r="D2923" s="100"/>
      <c r="E2923" s="99">
        <f t="shared" si="261"/>
        <v>40952</v>
      </c>
      <c r="F2923" s="101">
        <f>IFERROR(VLOOKUP(E2923,历史数据!AH:AJ,3,),"")</f>
        <v>16.185729930706199</v>
      </c>
      <c r="G2923" s="101">
        <f t="shared" si="257"/>
        <v>17.21894943258981</v>
      </c>
      <c r="H2923" s="105">
        <f t="shared" si="258"/>
        <v>-1.5994156465670706E-3</v>
      </c>
      <c r="I2923" s="101">
        <f>IFERROR(VLOOKUP(E2923,历史数据!AH:AJ,2,),"")</f>
        <v>15.925090157264799</v>
      </c>
      <c r="J2923" s="104">
        <f t="shared" si="259"/>
        <v>0</v>
      </c>
      <c r="K2923" s="104" t="str">
        <f>IFERROR(IF(AND(J2922=$H$2*1,MAX(K$64:K2922)=MAX(L$64:L2922)),MAX(K$64:K2922)+1,""),"")</f>
        <v/>
      </c>
      <c r="L2923" s="104" t="str">
        <f>IFERROR(IF(AND($F2922/INDEX($F$64:$F2923,MATCH(MAX(M$64:M2923),M$64:M2923,0)-1)&lt;(1-$P$2),MAX(K$64:K2923)&gt;MAX(L$64:L2922)),MAX(K$64:K2923),""),"")</f>
        <v/>
      </c>
      <c r="M2923" s="104" t="str">
        <f>IFERROR(IF(E2923="","",IF(K2923&lt;&gt;"",MAX(M$64:M2922)+1,IF(AND($F2922/INDEX($F$64:$F2923,MATCH(MAX(M$64:M2922),M$64:M2922,0)-1)&gt;(1+$O$2),MAX(K$64:K2923)&gt;MAX(L$64:L2922)),MAX(M$64:M2922)+1,""))),"")</f>
        <v/>
      </c>
      <c r="N2923" s="91">
        <f t="shared" si="260"/>
        <v>0</v>
      </c>
      <c r="O2923" s="91" t="str">
        <f>IFERROR(IF(AND(N2922=$H$2*1,MAX(O$64:O2922)=MAX(P$64:P2922)),MAX(O$64:O2922)+1,""),"")</f>
        <v/>
      </c>
      <c r="P2923" s="91" t="str">
        <f>IFERROR(IF(MOD(MAX(Q$64:Q2923),10*MAX(O$64:O2923))&lt;=2,IF(AND(F2922/INDEX($F$64:$F2923,MATCH(MAX(O$64:O2923),O$64:O2923,0)-1)&lt;(1-$P$2),MAX(O$64:O2923)&gt;MAX(P$64:P2922)),MAX(O$64:O2923),""),IF(AND($F2922/INDEX($F$64:$F2923,MATCH(MAX(Q$64:Q2923),Q$64:Q2923,0)-1)&lt;(1-$P$2),MAX(O$64:O2923)&gt;MAX(P$64:P2922)),MAX(O$64:O2923),"")),"")</f>
        <v/>
      </c>
      <c r="Q2923" s="91" t="str">
        <f>IFERROR(IF(E2923="","",IF(O2923&lt;&gt;"",MAX(O$64:O2923)*10+1,IF(AND($F2922/INDEX($F$64:$F2923,MATCH(MAX(Q$64:Q2922),Q$64:Q2922,0)-1)&gt;(1+$O$2),MAX(O$64:O2923)&gt;MAX(P$64:P2922)),MAX(Q$64:Q2922)+1,""))),"")</f>
        <v/>
      </c>
    </row>
    <row r="2924" spans="1:17" x14ac:dyDescent="0.2">
      <c r="A2924" s="13">
        <f>HLOOKUP($E$2,历史数据!$V$3:$AE$5000,ROW(A2922),)</f>
        <v>188315</v>
      </c>
      <c r="B2924" s="41">
        <v>40851</v>
      </c>
      <c r="C2924" s="100">
        <f>IFERROR(IF(A2924&lt;&gt;0,MAX($C$4:C2923)+1,""),"")</f>
        <v>2855</v>
      </c>
      <c r="D2924" s="100"/>
      <c r="E2924" s="99">
        <f t="shared" si="261"/>
        <v>40953</v>
      </c>
      <c r="F2924" s="101">
        <f>IFERROR(VLOOKUP(E2924,历史数据!AH:AJ,3,),"")</f>
        <v>16.537593624852001</v>
      </c>
      <c r="G2924" s="101">
        <f t="shared" si="257"/>
        <v>17.195491852980091</v>
      </c>
      <c r="H2924" s="105">
        <f t="shared" si="258"/>
        <v>-1.3623118937396983E-3</v>
      </c>
      <c r="I2924" s="101">
        <f>IFERROR(VLOOKUP(E2924,历史数据!AH:AJ,2,),"")</f>
        <v>16.14663396469</v>
      </c>
      <c r="J2924" s="104">
        <f t="shared" si="259"/>
        <v>0</v>
      </c>
      <c r="K2924" s="104" t="str">
        <f>IFERROR(IF(AND(J2923=$H$2*1,MAX(K$64:K2923)=MAX(L$64:L2923)),MAX(K$64:K2923)+1,""),"")</f>
        <v/>
      </c>
      <c r="L2924" s="104" t="str">
        <f>IFERROR(IF(AND($F2923/INDEX($F$64:$F2924,MATCH(MAX(M$64:M2924),M$64:M2924,0)-1)&lt;(1-$P$2),MAX(K$64:K2924)&gt;MAX(L$64:L2923)),MAX(K$64:K2924),""),"")</f>
        <v/>
      </c>
      <c r="M2924" s="104" t="str">
        <f>IFERROR(IF(E2924="","",IF(K2924&lt;&gt;"",MAX(M$64:M2923)+1,IF(AND($F2923/INDEX($F$64:$F2924,MATCH(MAX(M$64:M2923),M$64:M2923,0)-1)&gt;(1+$O$2),MAX(K$64:K2924)&gt;MAX(L$64:L2923)),MAX(M$64:M2923)+1,""))),"")</f>
        <v/>
      </c>
      <c r="N2924" s="91">
        <f t="shared" si="260"/>
        <v>0</v>
      </c>
      <c r="O2924" s="91" t="str">
        <f>IFERROR(IF(AND(N2923=$H$2*1,MAX(O$64:O2923)=MAX(P$64:P2923)),MAX(O$64:O2923)+1,""),"")</f>
        <v/>
      </c>
      <c r="P2924" s="91" t="str">
        <f>IFERROR(IF(MOD(MAX(Q$64:Q2924),10*MAX(O$64:O2924))&lt;=2,IF(AND(F2923/INDEX($F$64:$F2924,MATCH(MAX(O$64:O2924),O$64:O2924,0)-1)&lt;(1-$P$2),MAX(O$64:O2924)&gt;MAX(P$64:P2923)),MAX(O$64:O2924),""),IF(AND($F2923/INDEX($F$64:$F2924,MATCH(MAX(Q$64:Q2924),Q$64:Q2924,0)-1)&lt;(1-$P$2),MAX(O$64:O2924)&gt;MAX(P$64:P2923)),MAX(O$64:O2924),"")),"")</f>
        <v/>
      </c>
      <c r="Q2924" s="91" t="str">
        <f>IFERROR(IF(E2924="","",IF(O2924&lt;&gt;"",MAX(O$64:O2924)*10+1,IF(AND($F2923/INDEX($F$64:$F2924,MATCH(MAX(Q$64:Q2923),Q$64:Q2923,0)-1)&gt;(1+$O$2),MAX(O$64:O2924)&gt;MAX(P$64:P2923)),MAX(Q$64:Q2923)+1,""))),"")</f>
        <v/>
      </c>
    </row>
    <row r="2925" spans="1:17" x14ac:dyDescent="0.2">
      <c r="A2925" s="13">
        <f>HLOOKUP($E$2,历史数据!$V$3:$AE$5000,ROW(A2923),)</f>
        <v>595638</v>
      </c>
      <c r="B2925" s="41">
        <v>40854</v>
      </c>
      <c r="C2925" s="100">
        <f>IFERROR(IF(A2925&lt;&gt;0,MAX($C$4:C2924)+1,""),"")</f>
        <v>2856</v>
      </c>
      <c r="D2925" s="100"/>
      <c r="E2925" s="99">
        <f t="shared" si="261"/>
        <v>40954</v>
      </c>
      <c r="F2925" s="101">
        <f>IFERROR(VLOOKUP(E2925,历史数据!AH:AJ,3,),"")</f>
        <v>16.6809455002447</v>
      </c>
      <c r="G2925" s="101">
        <f t="shared" si="257"/>
        <v>17.170513874691963</v>
      </c>
      <c r="H2925" s="105">
        <f t="shared" si="258"/>
        <v>-1.4525887658048964E-3</v>
      </c>
      <c r="I2925" s="101">
        <f>IFERROR(VLOOKUP(E2925,历史数据!AH:AJ,2,),"")</f>
        <v>16.654881522900499</v>
      </c>
      <c r="J2925" s="104">
        <f t="shared" si="259"/>
        <v>0</v>
      </c>
      <c r="K2925" s="104" t="str">
        <f>IFERROR(IF(AND(J2924=$H$2*1,MAX(K$64:K2924)=MAX(L$64:L2924)),MAX(K$64:K2924)+1,""),"")</f>
        <v/>
      </c>
      <c r="L2925" s="104" t="str">
        <f>IFERROR(IF(AND($F2924/INDEX($F$64:$F2925,MATCH(MAX(M$64:M2925),M$64:M2925,0)-1)&lt;(1-$P$2),MAX(K$64:K2925)&gt;MAX(L$64:L2924)),MAX(K$64:K2925),""),"")</f>
        <v/>
      </c>
      <c r="M2925" s="104" t="str">
        <f>IFERROR(IF(E2925="","",IF(K2925&lt;&gt;"",MAX(M$64:M2924)+1,IF(AND($F2924/INDEX($F$64:$F2925,MATCH(MAX(M$64:M2924),M$64:M2924,0)-1)&gt;(1+$O$2),MAX(K$64:K2925)&gt;MAX(L$64:L2924)),MAX(M$64:M2924)+1,""))),"")</f>
        <v/>
      </c>
      <c r="N2925" s="91">
        <f t="shared" si="260"/>
        <v>0</v>
      </c>
      <c r="O2925" s="91" t="str">
        <f>IFERROR(IF(AND(N2924=$H$2*1,MAX(O$64:O2924)=MAX(P$64:P2924)),MAX(O$64:O2924)+1,""),"")</f>
        <v/>
      </c>
      <c r="P2925" s="91" t="str">
        <f>IFERROR(IF(MOD(MAX(Q$64:Q2925),10*MAX(O$64:O2925))&lt;=2,IF(AND(F2924/INDEX($F$64:$F2925,MATCH(MAX(O$64:O2925),O$64:O2925,0)-1)&lt;(1-$P$2),MAX(O$64:O2925)&gt;MAX(P$64:P2924)),MAX(O$64:O2925),""),IF(AND($F2924/INDEX($F$64:$F2925,MATCH(MAX(Q$64:Q2925),Q$64:Q2925,0)-1)&lt;(1-$P$2),MAX(O$64:O2925)&gt;MAX(P$64:P2924)),MAX(O$64:O2925),"")),"")</f>
        <v/>
      </c>
      <c r="Q2925" s="91" t="str">
        <f>IFERROR(IF(E2925="","",IF(O2925&lt;&gt;"",MAX(O$64:O2925)*10+1,IF(AND($F2924/INDEX($F$64:$F2925,MATCH(MAX(Q$64:Q2924),Q$64:Q2924,0)-1)&gt;(1+$O$2),MAX(O$64:O2925)&gt;MAX(P$64:P2924)),MAX(Q$64:Q2924)+1,""))),"")</f>
        <v/>
      </c>
    </row>
    <row r="2926" spans="1:17" x14ac:dyDescent="0.2">
      <c r="A2926" s="13">
        <f>HLOOKUP($E$2,历史数据!$V$3:$AE$5000,ROW(A2924),)</f>
        <v>229911</v>
      </c>
      <c r="B2926" s="41">
        <v>40855</v>
      </c>
      <c r="C2926" s="100">
        <f>IFERROR(IF(A2926&lt;&gt;0,MAX($C$4:C2925)+1,""),"")</f>
        <v>2857</v>
      </c>
      <c r="D2926" s="100"/>
      <c r="E2926" s="99">
        <f t="shared" si="261"/>
        <v>40955</v>
      </c>
      <c r="F2926" s="101">
        <f>IFERROR(VLOOKUP(E2926,历史数据!AH:AJ,3,),"")</f>
        <v>16.5245616361799</v>
      </c>
      <c r="G2926" s="101">
        <f t="shared" si="257"/>
        <v>17.14401549772543</v>
      </c>
      <c r="H2926" s="105">
        <f t="shared" si="258"/>
        <v>-1.5432489184606935E-3</v>
      </c>
      <c r="I2926" s="101">
        <f>IFERROR(VLOOKUP(E2926,历史数据!AH:AJ,2,),"")</f>
        <v>16.563657602196098</v>
      </c>
      <c r="J2926" s="104">
        <f t="shared" si="259"/>
        <v>0</v>
      </c>
      <c r="K2926" s="104" t="str">
        <f>IFERROR(IF(AND(J2925=$H$2*1,MAX(K$64:K2925)=MAX(L$64:L2925)),MAX(K$64:K2925)+1,""),"")</f>
        <v/>
      </c>
      <c r="L2926" s="104" t="str">
        <f>IFERROR(IF(AND($F2925/INDEX($F$64:$F2926,MATCH(MAX(M$64:M2926),M$64:M2926,0)-1)&lt;(1-$P$2),MAX(K$64:K2926)&gt;MAX(L$64:L2925)),MAX(K$64:K2926),""),"")</f>
        <v/>
      </c>
      <c r="M2926" s="104" t="str">
        <f>IFERROR(IF(E2926="","",IF(K2926&lt;&gt;"",MAX(M$64:M2925)+1,IF(AND($F2925/INDEX($F$64:$F2926,MATCH(MAX(M$64:M2925),M$64:M2925,0)-1)&gt;(1+$O$2),MAX(K$64:K2926)&gt;MAX(L$64:L2925)),MAX(M$64:M2925)+1,""))),"")</f>
        <v/>
      </c>
      <c r="N2926" s="91">
        <f t="shared" si="260"/>
        <v>0</v>
      </c>
      <c r="O2926" s="91" t="str">
        <f>IFERROR(IF(AND(N2925=$H$2*1,MAX(O$64:O2925)=MAX(P$64:P2925)),MAX(O$64:O2925)+1,""),"")</f>
        <v/>
      </c>
      <c r="P2926" s="91" t="str">
        <f>IFERROR(IF(MOD(MAX(Q$64:Q2926),10*MAX(O$64:O2926))&lt;=2,IF(AND(F2925/INDEX($F$64:$F2926,MATCH(MAX(O$64:O2926),O$64:O2926,0)-1)&lt;(1-$P$2),MAX(O$64:O2926)&gt;MAX(P$64:P2925)),MAX(O$64:O2926),""),IF(AND($F2925/INDEX($F$64:$F2926,MATCH(MAX(Q$64:Q2926),Q$64:Q2926,0)-1)&lt;(1-$P$2),MAX(O$64:O2926)&gt;MAX(P$64:P2925)),MAX(O$64:O2926),"")),"")</f>
        <v/>
      </c>
      <c r="Q2926" s="91" t="str">
        <f>IFERROR(IF(E2926="","",IF(O2926&lt;&gt;"",MAX(O$64:O2926)*10+1,IF(AND($F2925/INDEX($F$64:$F2926,MATCH(MAX(Q$64:Q2925),Q$64:Q2925,0)-1)&gt;(1+$O$2),MAX(O$64:O2926)&gt;MAX(P$64:P2925)),MAX(Q$64:Q2925)+1,""))),"")</f>
        <v/>
      </c>
    </row>
    <row r="2927" spans="1:17" x14ac:dyDescent="0.2">
      <c r="A2927" s="13">
        <f>HLOOKUP($E$2,历史数据!$V$3:$AE$5000,ROW(A2925),)</f>
        <v>218104</v>
      </c>
      <c r="B2927" s="41">
        <v>40856</v>
      </c>
      <c r="C2927" s="100">
        <f>IFERROR(IF(A2927&lt;&gt;0,MAX($C$4:C2926)+1,""),"")</f>
        <v>2858</v>
      </c>
      <c r="D2927" s="100"/>
      <c r="E2927" s="99">
        <f t="shared" si="261"/>
        <v>40956</v>
      </c>
      <c r="F2927" s="101">
        <f>IFERROR(VLOOKUP(E2927,历史数据!AH:AJ,3,),"")</f>
        <v>16.420305726803399</v>
      </c>
      <c r="G2927" s="101">
        <f t="shared" si="257"/>
        <v>17.119254719248502</v>
      </c>
      <c r="H2927" s="105">
        <f t="shared" si="258"/>
        <v>-1.4442811533980082E-3</v>
      </c>
      <c r="I2927" s="101">
        <f>IFERROR(VLOOKUP(E2927,历史数据!AH:AJ,2,),"")</f>
        <v>16.550625613524002</v>
      </c>
      <c r="J2927" s="104">
        <f t="shared" si="259"/>
        <v>0</v>
      </c>
      <c r="K2927" s="104" t="str">
        <f>IFERROR(IF(AND(J2926=$H$2*1,MAX(K$64:K2926)=MAX(L$64:L2926)),MAX(K$64:K2926)+1,""),"")</f>
        <v/>
      </c>
      <c r="L2927" s="104" t="str">
        <f>IFERROR(IF(AND($F2926/INDEX($F$64:$F2927,MATCH(MAX(M$64:M2927),M$64:M2927,0)-1)&lt;(1-$P$2),MAX(K$64:K2927)&gt;MAX(L$64:L2926)),MAX(K$64:K2927),""),"")</f>
        <v/>
      </c>
      <c r="M2927" s="104" t="str">
        <f>IFERROR(IF(E2927="","",IF(K2927&lt;&gt;"",MAX(M$64:M2926)+1,IF(AND($F2926/INDEX($F$64:$F2927,MATCH(MAX(M$64:M2926),M$64:M2926,0)-1)&gt;(1+$O$2),MAX(K$64:K2927)&gt;MAX(L$64:L2926)),MAX(M$64:M2926)+1,""))),"")</f>
        <v/>
      </c>
      <c r="N2927" s="91">
        <f t="shared" si="260"/>
        <v>0</v>
      </c>
      <c r="O2927" s="91" t="str">
        <f>IFERROR(IF(AND(N2926=$H$2*1,MAX(O$64:O2926)=MAX(P$64:P2926)),MAX(O$64:O2926)+1,""),"")</f>
        <v/>
      </c>
      <c r="P2927" s="91" t="str">
        <f>IFERROR(IF(MOD(MAX(Q$64:Q2927),10*MAX(O$64:O2927))&lt;=2,IF(AND(F2926/INDEX($F$64:$F2927,MATCH(MAX(O$64:O2927),O$64:O2927,0)-1)&lt;(1-$P$2),MAX(O$64:O2927)&gt;MAX(P$64:P2926)),MAX(O$64:O2927),""),IF(AND($F2926/INDEX($F$64:$F2927,MATCH(MAX(Q$64:Q2927),Q$64:Q2927,0)-1)&lt;(1-$P$2),MAX(O$64:O2927)&gt;MAX(P$64:P2926)),MAX(O$64:O2927),"")),"")</f>
        <v/>
      </c>
      <c r="Q2927" s="91" t="str">
        <f>IFERROR(IF(E2927="","",IF(O2927&lt;&gt;"",MAX(O$64:O2927)*10+1,IF(AND($F2926/INDEX($F$64:$F2927,MATCH(MAX(Q$64:Q2926),Q$64:Q2926,0)-1)&gt;(1+$O$2),MAX(O$64:O2927)&gt;MAX(P$64:P2926)),MAX(Q$64:Q2926)+1,""))),"")</f>
        <v/>
      </c>
    </row>
    <row r="2928" spans="1:17" x14ac:dyDescent="0.2">
      <c r="A2928" s="13">
        <f>HLOOKUP($E$2,历史数据!$V$3:$AE$5000,ROW(A2926),)</f>
        <v>144600</v>
      </c>
      <c r="B2928" s="41">
        <v>40857</v>
      </c>
      <c r="C2928" s="100">
        <f>IFERROR(IF(A2928&lt;&gt;0,MAX($C$4:C2927)+1,""),"")</f>
        <v>2859</v>
      </c>
      <c r="D2928" s="100"/>
      <c r="E2928" s="99">
        <f t="shared" si="261"/>
        <v>40959</v>
      </c>
      <c r="F2928" s="101">
        <f>IFERROR(VLOOKUP(E2928,历史数据!AH:AJ,3,),"")</f>
        <v>16.459401692819601</v>
      </c>
      <c r="G2928" s="101">
        <f t="shared" si="257"/>
        <v>17.095797139638783</v>
      </c>
      <c r="H2928" s="105">
        <f t="shared" si="258"/>
        <v>-1.3702453754218524E-3</v>
      </c>
      <c r="I2928" s="101">
        <f>IFERROR(VLOOKUP(E2928,历史数据!AH:AJ,2,),"")</f>
        <v>16.576689590868199</v>
      </c>
      <c r="J2928" s="104">
        <f t="shared" si="259"/>
        <v>0</v>
      </c>
      <c r="K2928" s="104" t="str">
        <f>IFERROR(IF(AND(J2927=$H$2*1,MAX(K$64:K2927)=MAX(L$64:L2927)),MAX(K$64:K2927)+1,""),"")</f>
        <v/>
      </c>
      <c r="L2928" s="104" t="str">
        <f>IFERROR(IF(AND($F2927/INDEX($F$64:$F2928,MATCH(MAX(M$64:M2928),M$64:M2928,0)-1)&lt;(1-$P$2),MAX(K$64:K2928)&gt;MAX(L$64:L2927)),MAX(K$64:K2928),""),"")</f>
        <v/>
      </c>
      <c r="M2928" s="104" t="str">
        <f>IFERROR(IF(E2928="","",IF(K2928&lt;&gt;"",MAX(M$64:M2927)+1,IF(AND($F2927/INDEX($F$64:$F2928,MATCH(MAX(M$64:M2927),M$64:M2927,0)-1)&gt;(1+$O$2),MAX(K$64:K2928)&gt;MAX(L$64:L2927)),MAX(M$64:M2927)+1,""))),"")</f>
        <v/>
      </c>
      <c r="N2928" s="91">
        <f t="shared" si="260"/>
        <v>0</v>
      </c>
      <c r="O2928" s="91" t="str">
        <f>IFERROR(IF(AND(N2927=$H$2*1,MAX(O$64:O2927)=MAX(P$64:P2927)),MAX(O$64:O2927)+1,""),"")</f>
        <v/>
      </c>
      <c r="P2928" s="91" t="str">
        <f>IFERROR(IF(MOD(MAX(Q$64:Q2928),10*MAX(O$64:O2928))&lt;=2,IF(AND(F2927/INDEX($F$64:$F2928,MATCH(MAX(O$64:O2928),O$64:O2928,0)-1)&lt;(1-$P$2),MAX(O$64:O2928)&gt;MAX(P$64:P2927)),MAX(O$64:O2928),""),IF(AND($F2927/INDEX($F$64:$F2928,MATCH(MAX(Q$64:Q2928),Q$64:Q2928,0)-1)&lt;(1-$P$2),MAX(O$64:O2928)&gt;MAX(P$64:P2927)),MAX(O$64:O2928),"")),"")</f>
        <v/>
      </c>
      <c r="Q2928" s="91" t="str">
        <f>IFERROR(IF(E2928="","",IF(O2928&lt;&gt;"",MAX(O$64:O2928)*10+1,IF(AND($F2927/INDEX($F$64:$F2928,MATCH(MAX(Q$64:Q2927),Q$64:Q2927,0)-1)&gt;(1+$O$2),MAX(O$64:O2928)&gt;MAX(P$64:P2927)),MAX(Q$64:Q2927)+1,""))),"")</f>
        <v/>
      </c>
    </row>
    <row r="2929" spans="1:17" x14ac:dyDescent="0.2">
      <c r="A2929" s="13">
        <f>HLOOKUP($E$2,历史数据!$V$3:$AE$5000,ROW(A2927),)</f>
        <v>118354</v>
      </c>
      <c r="B2929" s="41">
        <v>40858</v>
      </c>
      <c r="C2929" s="100">
        <f>IFERROR(IF(A2929&lt;&gt;0,MAX($C$4:C2928)+1,""),"")</f>
        <v>2860</v>
      </c>
      <c r="D2929" s="100"/>
      <c r="E2929" s="99">
        <f t="shared" si="261"/>
        <v>40960</v>
      </c>
      <c r="F2929" s="101">
        <f>IFERROR(VLOOKUP(E2929,历史数据!AH:AJ,3,),"")</f>
        <v>16.407273738131298</v>
      </c>
      <c r="G2929" s="101">
        <f t="shared" si="257"/>
        <v>17.07690075606429</v>
      </c>
      <c r="H2929" s="105">
        <f t="shared" si="258"/>
        <v>-1.1053233388386152E-3</v>
      </c>
      <c r="I2929" s="101">
        <f>IFERROR(VLOOKUP(E2929,历史数据!AH:AJ,2,),"")</f>
        <v>16.537593624852001</v>
      </c>
      <c r="J2929" s="104">
        <f t="shared" si="259"/>
        <v>0</v>
      </c>
      <c r="K2929" s="104" t="str">
        <f>IFERROR(IF(AND(J2928=$H$2*1,MAX(K$64:K2928)=MAX(L$64:L2928)),MAX(K$64:K2928)+1,""),"")</f>
        <v/>
      </c>
      <c r="L2929" s="104" t="str">
        <f>IFERROR(IF(AND($F2928/INDEX($F$64:$F2929,MATCH(MAX(M$64:M2929),M$64:M2929,0)-1)&lt;(1-$P$2),MAX(K$64:K2929)&gt;MAX(L$64:L2928)),MAX(K$64:K2929),""),"")</f>
        <v/>
      </c>
      <c r="M2929" s="104" t="str">
        <f>IFERROR(IF(E2929="","",IF(K2929&lt;&gt;"",MAX(M$64:M2928)+1,IF(AND($F2928/INDEX($F$64:$F2929,MATCH(MAX(M$64:M2928),M$64:M2928,0)-1)&gt;(1+$O$2),MAX(K$64:K2929)&gt;MAX(L$64:L2928)),MAX(M$64:M2928)+1,""))),"")</f>
        <v/>
      </c>
      <c r="N2929" s="91">
        <f t="shared" si="260"/>
        <v>0</v>
      </c>
      <c r="O2929" s="91" t="str">
        <f>IFERROR(IF(AND(N2928=$H$2*1,MAX(O$64:O2928)=MAX(P$64:P2928)),MAX(O$64:O2928)+1,""),"")</f>
        <v/>
      </c>
      <c r="P2929" s="91" t="str">
        <f>IFERROR(IF(MOD(MAX(Q$64:Q2929),10*MAX(O$64:O2929))&lt;=2,IF(AND(F2928/INDEX($F$64:$F2929,MATCH(MAX(O$64:O2929),O$64:O2929,0)-1)&lt;(1-$P$2),MAX(O$64:O2929)&gt;MAX(P$64:P2928)),MAX(O$64:O2929),""),IF(AND($F2928/INDEX($F$64:$F2929,MATCH(MAX(Q$64:Q2929),Q$64:Q2929,0)-1)&lt;(1-$P$2),MAX(O$64:O2929)&gt;MAX(P$64:P2928)),MAX(O$64:O2929),"")),"")</f>
        <v/>
      </c>
      <c r="Q2929" s="91" t="str">
        <f>IFERROR(IF(E2929="","",IF(O2929&lt;&gt;"",MAX(O$64:O2929)*10+1,IF(AND($F2928/INDEX($F$64:$F2929,MATCH(MAX(Q$64:Q2928),Q$64:Q2928,0)-1)&gt;(1+$O$2),MAX(O$64:O2929)&gt;MAX(P$64:P2928)),MAX(Q$64:Q2928)+1,""))),"")</f>
        <v/>
      </c>
    </row>
    <row r="2930" spans="1:17" x14ac:dyDescent="0.2">
      <c r="A2930" s="13">
        <f>HLOOKUP($E$2,历史数据!$V$3:$AE$5000,ROW(A2928),)</f>
        <v>206371</v>
      </c>
      <c r="B2930" s="41">
        <v>40861</v>
      </c>
      <c r="C2930" s="100">
        <f>IFERROR(IF(A2930&lt;&gt;0,MAX($C$4:C2929)+1,""),"")</f>
        <v>2861</v>
      </c>
      <c r="D2930" s="100"/>
      <c r="E2930" s="99">
        <f t="shared" si="261"/>
        <v>40961</v>
      </c>
      <c r="F2930" s="101">
        <f>IFERROR(VLOOKUP(E2930,历史数据!AH:AJ,3,),"")</f>
        <v>16.420305726803399</v>
      </c>
      <c r="G2930" s="101">
        <f t="shared" si="257"/>
        <v>17.068212763616248</v>
      </c>
      <c r="H2930" s="105">
        <f t="shared" si="258"/>
        <v>-5.0875697950969467E-4</v>
      </c>
      <c r="I2930" s="101">
        <f>IFERROR(VLOOKUP(E2930,历史数据!AH:AJ,2,),"")</f>
        <v>16.316049817426801</v>
      </c>
      <c r="J2930" s="104">
        <f t="shared" si="259"/>
        <v>0</v>
      </c>
      <c r="K2930" s="104" t="str">
        <f>IFERROR(IF(AND(J2929=$H$2*1,MAX(K$64:K2929)=MAX(L$64:L2929)),MAX(K$64:K2929)+1,""),"")</f>
        <v/>
      </c>
      <c r="L2930" s="104" t="str">
        <f>IFERROR(IF(AND($F2929/INDEX($F$64:$F2930,MATCH(MAX(M$64:M2930),M$64:M2930,0)-1)&lt;(1-$P$2),MAX(K$64:K2930)&gt;MAX(L$64:L2929)),MAX(K$64:K2930),""),"")</f>
        <v/>
      </c>
      <c r="M2930" s="104" t="str">
        <f>IFERROR(IF(E2930="","",IF(K2930&lt;&gt;"",MAX(M$64:M2929)+1,IF(AND($F2929/INDEX($F$64:$F2930,MATCH(MAX(M$64:M2929),M$64:M2929,0)-1)&gt;(1+$O$2),MAX(K$64:K2930)&gt;MAX(L$64:L2929)),MAX(M$64:M2929)+1,""))),"")</f>
        <v/>
      </c>
      <c r="N2930" s="91">
        <f t="shared" si="260"/>
        <v>0</v>
      </c>
      <c r="O2930" s="91" t="str">
        <f>IFERROR(IF(AND(N2929=$H$2*1,MAX(O$64:O2929)=MAX(P$64:P2929)),MAX(O$64:O2929)+1,""),"")</f>
        <v/>
      </c>
      <c r="P2930" s="91" t="str">
        <f>IFERROR(IF(MOD(MAX(Q$64:Q2930),10*MAX(O$64:O2930))&lt;=2,IF(AND(F2929/INDEX($F$64:$F2930,MATCH(MAX(O$64:O2930),O$64:O2930,0)-1)&lt;(1-$P$2),MAX(O$64:O2930)&gt;MAX(P$64:P2929)),MAX(O$64:O2930),""),IF(AND($F2929/INDEX($F$64:$F2930,MATCH(MAX(Q$64:Q2930),Q$64:Q2930,0)-1)&lt;(1-$P$2),MAX(O$64:O2930)&gt;MAX(P$64:P2929)),MAX(O$64:O2930),"")),"")</f>
        <v/>
      </c>
      <c r="Q2930" s="91" t="str">
        <f>IFERROR(IF(E2930="","",IF(O2930&lt;&gt;"",MAX(O$64:O2930)*10+1,IF(AND($F2929/INDEX($F$64:$F2930,MATCH(MAX(Q$64:Q2929),Q$64:Q2929,0)-1)&gt;(1+$O$2),MAX(O$64:O2930)&gt;MAX(P$64:P2929)),MAX(Q$64:Q2929)+1,""))),"")</f>
        <v/>
      </c>
    </row>
    <row r="2931" spans="1:17" x14ac:dyDescent="0.2">
      <c r="A2931" s="13">
        <f>HLOOKUP($E$2,历史数据!$V$3:$AE$5000,ROW(A2929),)</f>
        <v>211310</v>
      </c>
      <c r="B2931" s="41">
        <v>40862</v>
      </c>
      <c r="C2931" s="100">
        <f>IFERROR(IF(A2931&lt;&gt;0,MAX($C$4:C2930)+1,""),"")</f>
        <v>2862</v>
      </c>
      <c r="D2931" s="100"/>
      <c r="E2931" s="99">
        <f t="shared" si="261"/>
        <v>40962</v>
      </c>
      <c r="F2931" s="101">
        <f>IFERROR(VLOOKUP(E2931,历史数据!AH:AJ,3,),"")</f>
        <v>16.420305726803399</v>
      </c>
      <c r="G2931" s="101">
        <f t="shared" si="257"/>
        <v>17.051922777776163</v>
      </c>
      <c r="H2931" s="105">
        <f t="shared" si="258"/>
        <v>-9.5440489673359608E-4</v>
      </c>
      <c r="I2931" s="101">
        <f>IFERROR(VLOOKUP(E2931,历史数据!AH:AJ,2,),"")</f>
        <v>16.420305726803399</v>
      </c>
      <c r="J2931" s="104">
        <f t="shared" si="259"/>
        <v>0</v>
      </c>
      <c r="K2931" s="104" t="str">
        <f>IFERROR(IF(AND(J2930=$H$2*1,MAX(K$64:K2930)=MAX(L$64:L2930)),MAX(K$64:K2930)+1,""),"")</f>
        <v/>
      </c>
      <c r="L2931" s="104" t="str">
        <f>IFERROR(IF(AND($F2930/INDEX($F$64:$F2931,MATCH(MAX(M$64:M2931),M$64:M2931,0)-1)&lt;(1-$P$2),MAX(K$64:K2931)&gt;MAX(L$64:L2930)),MAX(K$64:K2931),""),"")</f>
        <v/>
      </c>
      <c r="M2931" s="104" t="str">
        <f>IFERROR(IF(E2931="","",IF(K2931&lt;&gt;"",MAX(M$64:M2930)+1,IF(AND($F2930/INDEX($F$64:$F2931,MATCH(MAX(M$64:M2930),M$64:M2930,0)-1)&gt;(1+$O$2),MAX(K$64:K2931)&gt;MAX(L$64:L2930)),MAX(M$64:M2930)+1,""))),"")</f>
        <v/>
      </c>
      <c r="N2931" s="91">
        <f t="shared" si="260"/>
        <v>0</v>
      </c>
      <c r="O2931" s="91" t="str">
        <f>IFERROR(IF(AND(N2930=$H$2*1,MAX(O$64:O2930)=MAX(P$64:P2930)),MAX(O$64:O2930)+1,""),"")</f>
        <v/>
      </c>
      <c r="P2931" s="91" t="str">
        <f>IFERROR(IF(MOD(MAX(Q$64:Q2931),10*MAX(O$64:O2931))&lt;=2,IF(AND(F2930/INDEX($F$64:$F2931,MATCH(MAX(O$64:O2931),O$64:O2931,0)-1)&lt;(1-$P$2),MAX(O$64:O2931)&gt;MAX(P$64:P2930)),MAX(O$64:O2931),""),IF(AND($F2930/INDEX($F$64:$F2931,MATCH(MAX(Q$64:Q2931),Q$64:Q2931,0)-1)&lt;(1-$P$2),MAX(O$64:O2931)&gt;MAX(P$64:P2930)),MAX(O$64:O2931),"")),"")</f>
        <v/>
      </c>
      <c r="Q2931" s="91" t="str">
        <f>IFERROR(IF(E2931="","",IF(O2931&lt;&gt;"",MAX(O$64:O2931)*10+1,IF(AND($F2930/INDEX($F$64:$F2931,MATCH(MAX(Q$64:Q2930),Q$64:Q2930,0)-1)&gt;(1+$O$2),MAX(O$64:O2931)&gt;MAX(P$64:P2930)),MAX(Q$64:Q2930)+1,""))),"")</f>
        <v/>
      </c>
    </row>
    <row r="2932" spans="1:17" x14ac:dyDescent="0.2">
      <c r="A2932" s="13">
        <f>HLOOKUP($E$2,历史数据!$V$3:$AE$5000,ROW(A2930),)</f>
        <v>255600</v>
      </c>
      <c r="B2932" s="41">
        <v>40863</v>
      </c>
      <c r="C2932" s="100">
        <f>IFERROR(IF(A2932&lt;&gt;0,MAX($C$4:C2931)+1,""),"")</f>
        <v>2863</v>
      </c>
      <c r="D2932" s="100"/>
      <c r="E2932" s="99">
        <f t="shared" si="261"/>
        <v>40963</v>
      </c>
      <c r="F2932" s="101">
        <f>IFERROR(VLOOKUP(E2932,历史数据!AH:AJ,3,),"")</f>
        <v>16.3812097607872</v>
      </c>
      <c r="G2932" s="101">
        <f t="shared" si="257"/>
        <v>17.035632791936077</v>
      </c>
      <c r="H2932" s="105">
        <f t="shared" si="258"/>
        <v>-9.5531665562764712E-4</v>
      </c>
      <c r="I2932" s="101">
        <f>IFERROR(VLOOKUP(E2932,历史数据!AH:AJ,2,),"")</f>
        <v>16.407273738131298</v>
      </c>
      <c r="J2932" s="104">
        <f t="shared" si="259"/>
        <v>0</v>
      </c>
      <c r="K2932" s="104" t="str">
        <f>IFERROR(IF(AND(J2931=$H$2*1,MAX(K$64:K2931)=MAX(L$64:L2931)),MAX(K$64:K2931)+1,""),"")</f>
        <v/>
      </c>
      <c r="L2932" s="104" t="str">
        <f>IFERROR(IF(AND($F2931/INDEX($F$64:$F2932,MATCH(MAX(M$64:M2932),M$64:M2932,0)-1)&lt;(1-$P$2),MAX(K$64:K2932)&gt;MAX(L$64:L2931)),MAX(K$64:K2932),""),"")</f>
        <v/>
      </c>
      <c r="M2932" s="104" t="str">
        <f>IFERROR(IF(E2932="","",IF(K2932&lt;&gt;"",MAX(M$64:M2931)+1,IF(AND($F2931/INDEX($F$64:$F2932,MATCH(MAX(M$64:M2931),M$64:M2931,0)-1)&gt;(1+$O$2),MAX(K$64:K2932)&gt;MAX(L$64:L2931)),MAX(M$64:M2931)+1,""))),"")</f>
        <v/>
      </c>
      <c r="N2932" s="91">
        <f t="shared" si="260"/>
        <v>0</v>
      </c>
      <c r="O2932" s="91" t="str">
        <f>IFERROR(IF(AND(N2931=$H$2*1,MAX(O$64:O2931)=MAX(P$64:P2931)),MAX(O$64:O2931)+1,""),"")</f>
        <v/>
      </c>
      <c r="P2932" s="91" t="str">
        <f>IFERROR(IF(MOD(MAX(Q$64:Q2932),10*MAX(O$64:O2932))&lt;=2,IF(AND(F2931/INDEX($F$64:$F2932,MATCH(MAX(O$64:O2932),O$64:O2932,0)-1)&lt;(1-$P$2),MAX(O$64:O2932)&gt;MAX(P$64:P2931)),MAX(O$64:O2932),""),IF(AND($F2931/INDEX($F$64:$F2932,MATCH(MAX(Q$64:Q2932),Q$64:Q2932,0)-1)&lt;(1-$P$2),MAX(O$64:O2932)&gt;MAX(P$64:P2931)),MAX(O$64:O2932),"")),"")</f>
        <v/>
      </c>
      <c r="Q2932" s="91" t="str">
        <f>IFERROR(IF(E2932="","",IF(O2932&lt;&gt;"",MAX(O$64:O2932)*10+1,IF(AND($F2931/INDEX($F$64:$F2932,MATCH(MAX(Q$64:Q2931),Q$64:Q2931,0)-1)&gt;(1+$O$2),MAX(O$64:O2932)&gt;MAX(P$64:P2931)),MAX(Q$64:Q2931)+1,""))),"")</f>
        <v/>
      </c>
    </row>
    <row r="2933" spans="1:17" x14ac:dyDescent="0.2">
      <c r="A2933" s="13">
        <f>HLOOKUP($E$2,历史数据!$V$3:$AE$5000,ROW(A2931),)</f>
        <v>119281</v>
      </c>
      <c r="B2933" s="41">
        <v>40864</v>
      </c>
      <c r="C2933" s="100">
        <f>IFERROR(IF(A2933&lt;&gt;0,MAX($C$4:C2932)+1,""),"")</f>
        <v>2864</v>
      </c>
      <c r="D2933" s="100"/>
      <c r="E2933" s="99">
        <f t="shared" si="261"/>
        <v>40966</v>
      </c>
      <c r="F2933" s="101">
        <f>IFERROR(VLOOKUP(E2933,历史数据!AH:AJ,3,),"")</f>
        <v>16.394241749459201</v>
      </c>
      <c r="G2933" s="101">
        <f t="shared" si="257"/>
        <v>17.022383603452813</v>
      </c>
      <c r="H2933" s="105">
        <f t="shared" si="258"/>
        <v>-7.7773386202217853E-4</v>
      </c>
      <c r="I2933" s="101">
        <f>IFERROR(VLOOKUP(E2933,历史数据!AH:AJ,2,),"")</f>
        <v>16.316049817426801</v>
      </c>
      <c r="J2933" s="104">
        <f t="shared" si="259"/>
        <v>0</v>
      </c>
      <c r="K2933" s="104" t="str">
        <f>IFERROR(IF(AND(J2932=$H$2*1,MAX(K$64:K2932)=MAX(L$64:L2932)),MAX(K$64:K2932)+1,""),"")</f>
        <v/>
      </c>
      <c r="L2933" s="104" t="str">
        <f>IFERROR(IF(AND($F2932/INDEX($F$64:$F2933,MATCH(MAX(M$64:M2933),M$64:M2933,0)-1)&lt;(1-$P$2),MAX(K$64:K2933)&gt;MAX(L$64:L2932)),MAX(K$64:K2933),""),"")</f>
        <v/>
      </c>
      <c r="M2933" s="104" t="str">
        <f>IFERROR(IF(E2933="","",IF(K2933&lt;&gt;"",MAX(M$64:M2932)+1,IF(AND($F2932/INDEX($F$64:$F2933,MATCH(MAX(M$64:M2932),M$64:M2932,0)-1)&gt;(1+$O$2),MAX(K$64:K2933)&gt;MAX(L$64:L2932)),MAX(M$64:M2932)+1,""))),"")</f>
        <v/>
      </c>
      <c r="N2933" s="91">
        <f t="shared" si="260"/>
        <v>0</v>
      </c>
      <c r="O2933" s="91" t="str">
        <f>IFERROR(IF(AND(N2932=$H$2*1,MAX(O$64:O2932)=MAX(P$64:P2932)),MAX(O$64:O2932)+1,""),"")</f>
        <v/>
      </c>
      <c r="P2933" s="91" t="str">
        <f>IFERROR(IF(MOD(MAX(Q$64:Q2933),10*MAX(O$64:O2933))&lt;=2,IF(AND(F2932/INDEX($F$64:$F2933,MATCH(MAX(O$64:O2933),O$64:O2933,0)-1)&lt;(1-$P$2),MAX(O$64:O2933)&gt;MAX(P$64:P2932)),MAX(O$64:O2933),""),IF(AND($F2932/INDEX($F$64:$F2933,MATCH(MAX(Q$64:Q2933),Q$64:Q2933,0)-1)&lt;(1-$P$2),MAX(O$64:O2933)&gt;MAX(P$64:P2932)),MAX(O$64:O2933),"")),"")</f>
        <v/>
      </c>
      <c r="Q2933" s="91" t="str">
        <f>IFERROR(IF(E2933="","",IF(O2933&lt;&gt;"",MAX(O$64:O2933)*10+1,IF(AND($F2932/INDEX($F$64:$F2933,MATCH(MAX(Q$64:Q2932),Q$64:Q2932,0)-1)&gt;(1+$O$2),MAX(O$64:O2933)&gt;MAX(P$64:P2932)),MAX(Q$64:Q2932)+1,""))),"")</f>
        <v/>
      </c>
    </row>
    <row r="2934" spans="1:17" x14ac:dyDescent="0.2">
      <c r="A2934" s="13">
        <f>HLOOKUP($E$2,历史数据!$V$3:$AE$5000,ROW(A2932),)</f>
        <v>116800</v>
      </c>
      <c r="B2934" s="41">
        <v>40865</v>
      </c>
      <c r="C2934" s="100">
        <f>IFERROR(IF(A2934&lt;&gt;0,MAX($C$4:C2933)+1,""),"")</f>
        <v>2865</v>
      </c>
      <c r="D2934" s="100"/>
      <c r="E2934" s="99">
        <f t="shared" si="261"/>
        <v>40967</v>
      </c>
      <c r="F2934" s="101">
        <f>IFERROR(VLOOKUP(E2934,历史数据!AH:AJ,3,),"")</f>
        <v>16.628817545556402</v>
      </c>
      <c r="G2934" s="101">
        <f t="shared" si="257"/>
        <v>17.014564410249573</v>
      </c>
      <c r="H2934" s="105">
        <f t="shared" si="258"/>
        <v>-4.5934772622879816E-4</v>
      </c>
      <c r="I2934" s="101">
        <f>IFERROR(VLOOKUP(E2934,历史数据!AH:AJ,2,),"")</f>
        <v>16.2899858400827</v>
      </c>
      <c r="J2934" s="104">
        <f t="shared" si="259"/>
        <v>0</v>
      </c>
      <c r="K2934" s="104" t="str">
        <f>IFERROR(IF(AND(J2933=$H$2*1,MAX(K$64:K2933)=MAX(L$64:L2933)),MAX(K$64:K2933)+1,""),"")</f>
        <v/>
      </c>
      <c r="L2934" s="104" t="str">
        <f>IFERROR(IF(AND($F2933/INDEX($F$64:$F2934,MATCH(MAX(M$64:M2934),M$64:M2934,0)-1)&lt;(1-$P$2),MAX(K$64:K2934)&gt;MAX(L$64:L2933)),MAX(K$64:K2934),""),"")</f>
        <v/>
      </c>
      <c r="M2934" s="104" t="str">
        <f>IFERROR(IF(E2934="","",IF(K2934&lt;&gt;"",MAX(M$64:M2933)+1,IF(AND($F2933/INDEX($F$64:$F2934,MATCH(MAX(M$64:M2933),M$64:M2933,0)-1)&gt;(1+$O$2),MAX(K$64:K2934)&gt;MAX(L$64:L2933)),MAX(M$64:M2933)+1,""))),"")</f>
        <v/>
      </c>
      <c r="N2934" s="91">
        <f t="shared" si="260"/>
        <v>0</v>
      </c>
      <c r="O2934" s="91" t="str">
        <f>IFERROR(IF(AND(N2933=$H$2*1,MAX(O$64:O2933)=MAX(P$64:P2933)),MAX(O$64:O2933)+1,""),"")</f>
        <v/>
      </c>
      <c r="P2934" s="91" t="str">
        <f>IFERROR(IF(MOD(MAX(Q$64:Q2934),10*MAX(O$64:O2934))&lt;=2,IF(AND(F2933/INDEX($F$64:$F2934,MATCH(MAX(O$64:O2934),O$64:O2934,0)-1)&lt;(1-$P$2),MAX(O$64:O2934)&gt;MAX(P$64:P2933)),MAX(O$64:O2934),""),IF(AND($F2933/INDEX($F$64:$F2934,MATCH(MAX(Q$64:Q2934),Q$64:Q2934,0)-1)&lt;(1-$P$2),MAX(O$64:O2934)&gt;MAX(P$64:P2933)),MAX(O$64:O2934),"")),"")</f>
        <v/>
      </c>
      <c r="Q2934" s="91" t="str">
        <f>IFERROR(IF(E2934="","",IF(O2934&lt;&gt;"",MAX(O$64:O2934)*10+1,IF(AND($F2933/INDEX($F$64:$F2934,MATCH(MAX(Q$64:Q2933),Q$64:Q2933,0)-1)&gt;(1+$O$2),MAX(O$64:O2934)&gt;MAX(P$64:P2933)),MAX(Q$64:Q2933)+1,""))),"")</f>
        <v/>
      </c>
    </row>
    <row r="2935" spans="1:17" x14ac:dyDescent="0.2">
      <c r="A2935" s="13">
        <f>HLOOKUP($E$2,历史数据!$V$3:$AE$5000,ROW(A2933),)</f>
        <v>330830</v>
      </c>
      <c r="B2935" s="41">
        <v>40868</v>
      </c>
      <c r="C2935" s="100">
        <f>IFERROR(IF(A2935&lt;&gt;0,MAX($C$4:C2934)+1,""),"")</f>
        <v>2866</v>
      </c>
      <c r="D2935" s="100"/>
      <c r="E2935" s="99">
        <f t="shared" si="261"/>
        <v>40968</v>
      </c>
      <c r="F2935" s="101">
        <f>IFERROR(VLOOKUP(E2935,历史数据!AH:AJ,3,),"")</f>
        <v>16.798233398293299</v>
      </c>
      <c r="G2935" s="101">
        <f t="shared" si="257"/>
        <v>17.009568814591951</v>
      </c>
      <c r="H2935" s="105">
        <f t="shared" si="258"/>
        <v>-2.9360702614356082E-4</v>
      </c>
      <c r="I2935" s="101">
        <f>IFERROR(VLOOKUP(E2935,历史数据!AH:AJ,2,),"")</f>
        <v>16.733073454932899</v>
      </c>
      <c r="J2935" s="104">
        <f t="shared" si="259"/>
        <v>0</v>
      </c>
      <c r="K2935" s="104" t="str">
        <f>IFERROR(IF(AND(J2934=$H$2*1,MAX(K$64:K2934)=MAX(L$64:L2934)),MAX(K$64:K2934)+1,""),"")</f>
        <v/>
      </c>
      <c r="L2935" s="104" t="str">
        <f>IFERROR(IF(AND($F2934/INDEX($F$64:$F2935,MATCH(MAX(M$64:M2935),M$64:M2935,0)-1)&lt;(1-$P$2),MAX(K$64:K2935)&gt;MAX(L$64:L2934)),MAX(K$64:K2935),""),"")</f>
        <v/>
      </c>
      <c r="M2935" s="104" t="str">
        <f>IFERROR(IF(E2935="","",IF(K2935&lt;&gt;"",MAX(M$64:M2934)+1,IF(AND($F2934/INDEX($F$64:$F2935,MATCH(MAX(M$64:M2934),M$64:M2934,0)-1)&gt;(1+$O$2),MAX(K$64:K2935)&gt;MAX(L$64:L2934)),MAX(M$64:M2934)+1,""))),"")</f>
        <v/>
      </c>
      <c r="N2935" s="91">
        <f t="shared" si="260"/>
        <v>0</v>
      </c>
      <c r="O2935" s="91" t="str">
        <f>IFERROR(IF(AND(N2934=$H$2*1,MAX(O$64:O2934)=MAX(P$64:P2934)),MAX(O$64:O2934)+1,""),"")</f>
        <v/>
      </c>
      <c r="P2935" s="91" t="str">
        <f>IFERROR(IF(MOD(MAX(Q$64:Q2935),10*MAX(O$64:O2935))&lt;=2,IF(AND(F2934/INDEX($F$64:$F2935,MATCH(MAX(O$64:O2935),O$64:O2935,0)-1)&lt;(1-$P$2),MAX(O$64:O2935)&gt;MAX(P$64:P2934)),MAX(O$64:O2935),""),IF(AND($F2934/INDEX($F$64:$F2935,MATCH(MAX(Q$64:Q2935),Q$64:Q2935,0)-1)&lt;(1-$P$2),MAX(O$64:O2935)&gt;MAX(P$64:P2934)),MAX(O$64:O2935),"")),"")</f>
        <v/>
      </c>
      <c r="Q2935" s="91" t="str">
        <f>IFERROR(IF(E2935="","",IF(O2935&lt;&gt;"",MAX(O$64:O2935)*10+1,IF(AND($F2934/INDEX($F$64:$F2935,MATCH(MAX(Q$64:Q2934),Q$64:Q2934,0)-1)&gt;(1+$O$2),MAX(O$64:O2935)&gt;MAX(P$64:P2934)),MAX(Q$64:Q2934)+1,""))),"")</f>
        <v/>
      </c>
    </row>
    <row r="2936" spans="1:17" x14ac:dyDescent="0.2">
      <c r="A2936" s="13">
        <f>HLOOKUP($E$2,历史数据!$V$3:$AE$5000,ROW(A2934),)</f>
        <v>304835</v>
      </c>
      <c r="B2936" s="41">
        <v>40869</v>
      </c>
      <c r="C2936" s="100">
        <f>IFERROR(IF(A2936&lt;&gt;0,MAX($C$4:C2935)+1,""),"")</f>
        <v>2867</v>
      </c>
      <c r="D2936" s="100"/>
      <c r="E2936" s="99">
        <f t="shared" si="261"/>
        <v>40969</v>
      </c>
      <c r="F2936" s="101">
        <f>IFERROR(VLOOKUP(E2936,历史数据!AH:AJ,3,),"")</f>
        <v>16.485465670163698</v>
      </c>
      <c r="G2936" s="101">
        <f t="shared" si="257"/>
        <v>16.998491624220691</v>
      </c>
      <c r="H2936" s="105">
        <f t="shared" si="258"/>
        <v>-6.5123287321411372E-4</v>
      </c>
      <c r="I2936" s="101">
        <f>IFERROR(VLOOKUP(E2936,历史数据!AH:AJ,2,),"")</f>
        <v>16.6809455002447</v>
      </c>
      <c r="J2936" s="104">
        <f t="shared" si="259"/>
        <v>0</v>
      </c>
      <c r="K2936" s="104" t="str">
        <f>IFERROR(IF(AND(J2935=$H$2*1,MAX(K$64:K2935)=MAX(L$64:L2935)),MAX(K$64:K2935)+1,""),"")</f>
        <v/>
      </c>
      <c r="L2936" s="104" t="str">
        <f>IFERROR(IF(AND($F2935/INDEX($F$64:$F2936,MATCH(MAX(M$64:M2936),M$64:M2936,0)-1)&lt;(1-$P$2),MAX(K$64:K2936)&gt;MAX(L$64:L2935)),MAX(K$64:K2936),""),"")</f>
        <v/>
      </c>
      <c r="M2936" s="104" t="str">
        <f>IFERROR(IF(E2936="","",IF(K2936&lt;&gt;"",MAX(M$64:M2935)+1,IF(AND($F2935/INDEX($F$64:$F2936,MATCH(MAX(M$64:M2935),M$64:M2935,0)-1)&gt;(1+$O$2),MAX(K$64:K2936)&gt;MAX(L$64:L2935)),MAX(M$64:M2935)+1,""))),"")</f>
        <v/>
      </c>
      <c r="N2936" s="91">
        <f t="shared" si="260"/>
        <v>0</v>
      </c>
      <c r="O2936" s="91" t="str">
        <f>IFERROR(IF(AND(N2935=$H$2*1,MAX(O$64:O2935)=MAX(P$64:P2935)),MAX(O$64:O2935)+1,""),"")</f>
        <v/>
      </c>
      <c r="P2936" s="91" t="str">
        <f>IFERROR(IF(MOD(MAX(Q$64:Q2936),10*MAX(O$64:O2936))&lt;=2,IF(AND(F2935/INDEX($F$64:$F2936,MATCH(MAX(O$64:O2936),O$64:O2936,0)-1)&lt;(1-$P$2),MAX(O$64:O2936)&gt;MAX(P$64:P2935)),MAX(O$64:O2936),""),IF(AND($F2935/INDEX($F$64:$F2936,MATCH(MAX(Q$64:Q2936),Q$64:Q2936,0)-1)&lt;(1-$P$2),MAX(O$64:O2936)&gt;MAX(P$64:P2935)),MAX(O$64:O2936),"")),"")</f>
        <v/>
      </c>
      <c r="Q2936" s="91" t="str">
        <f>IFERROR(IF(E2936="","",IF(O2936&lt;&gt;"",MAX(O$64:O2936)*10+1,IF(AND($F2935/INDEX($F$64:$F2936,MATCH(MAX(Q$64:Q2935),Q$64:Q2935,0)-1)&gt;(1+$O$2),MAX(O$64:O2936)&gt;MAX(P$64:P2935)),MAX(Q$64:Q2935)+1,""))),"")</f>
        <v/>
      </c>
    </row>
    <row r="2937" spans="1:17" x14ac:dyDescent="0.2">
      <c r="A2937" s="13">
        <f>HLOOKUP($E$2,历史数据!$V$3:$AE$5000,ROW(A2935),)</f>
        <v>185404</v>
      </c>
      <c r="B2937" s="41">
        <v>40870</v>
      </c>
      <c r="C2937" s="100">
        <f>IFERROR(IF(A2937&lt;&gt;0,MAX($C$4:C2936)+1,""),"")</f>
        <v>2868</v>
      </c>
      <c r="D2937" s="100"/>
      <c r="E2937" s="99">
        <f t="shared" si="261"/>
        <v>40970</v>
      </c>
      <c r="F2937" s="101">
        <f>IFERROR(VLOOKUP(E2937,历史数据!AH:AJ,3,),"")</f>
        <v>16.5245616361799</v>
      </c>
      <c r="G2937" s="101">
        <f t="shared" si="257"/>
        <v>16.991324030451054</v>
      </c>
      <c r="H2937" s="105">
        <f t="shared" si="258"/>
        <v>-4.2166057601389362E-4</v>
      </c>
      <c r="I2937" s="101">
        <f>IFERROR(VLOOKUP(E2937,历史数据!AH:AJ,2,),"")</f>
        <v>16.159665953362001</v>
      </c>
      <c r="J2937" s="104">
        <f t="shared" si="259"/>
        <v>0</v>
      </c>
      <c r="K2937" s="104" t="str">
        <f>IFERROR(IF(AND(J2936=$H$2*1,MAX(K$64:K2936)=MAX(L$64:L2936)),MAX(K$64:K2936)+1,""),"")</f>
        <v/>
      </c>
      <c r="L2937" s="104" t="str">
        <f>IFERROR(IF(AND($F2936/INDEX($F$64:$F2937,MATCH(MAX(M$64:M2937),M$64:M2937,0)-1)&lt;(1-$P$2),MAX(K$64:K2937)&gt;MAX(L$64:L2936)),MAX(K$64:K2937),""),"")</f>
        <v/>
      </c>
      <c r="M2937" s="104" t="str">
        <f>IFERROR(IF(E2937="","",IF(K2937&lt;&gt;"",MAX(M$64:M2936)+1,IF(AND($F2936/INDEX($F$64:$F2937,MATCH(MAX(M$64:M2936),M$64:M2936,0)-1)&gt;(1+$O$2),MAX(K$64:K2937)&gt;MAX(L$64:L2936)),MAX(M$64:M2936)+1,""))),"")</f>
        <v/>
      </c>
      <c r="N2937" s="91">
        <f t="shared" si="260"/>
        <v>0</v>
      </c>
      <c r="O2937" s="91" t="str">
        <f>IFERROR(IF(AND(N2936=$H$2*1,MAX(O$64:O2936)=MAX(P$64:P2936)),MAX(O$64:O2936)+1,""),"")</f>
        <v/>
      </c>
      <c r="P2937" s="91" t="str">
        <f>IFERROR(IF(MOD(MAX(Q$64:Q2937),10*MAX(O$64:O2937))&lt;=2,IF(AND(F2936/INDEX($F$64:$F2937,MATCH(MAX(O$64:O2937),O$64:O2937,0)-1)&lt;(1-$P$2),MAX(O$64:O2937)&gt;MAX(P$64:P2936)),MAX(O$64:O2937),""),IF(AND($F2936/INDEX($F$64:$F2937,MATCH(MAX(Q$64:Q2937),Q$64:Q2937,0)-1)&lt;(1-$P$2),MAX(O$64:O2937)&gt;MAX(P$64:P2936)),MAX(O$64:O2937),"")),"")</f>
        <v/>
      </c>
      <c r="Q2937" s="91" t="str">
        <f>IFERROR(IF(E2937="","",IF(O2937&lt;&gt;"",MAX(O$64:O2937)*10+1,IF(AND($F2936/INDEX($F$64:$F2937,MATCH(MAX(Q$64:Q2936),Q$64:Q2936,0)-1)&gt;(1+$O$2),MAX(O$64:O2937)&gt;MAX(P$64:P2936)),MAX(Q$64:Q2936)+1,""))),"")</f>
        <v/>
      </c>
    </row>
    <row r="2938" spans="1:17" x14ac:dyDescent="0.2">
      <c r="A2938" s="13">
        <f>HLOOKUP($E$2,历史数据!$V$3:$AE$5000,ROW(A2936),)</f>
        <v>154601</v>
      </c>
      <c r="B2938" s="41">
        <v>40871</v>
      </c>
      <c r="C2938" s="100">
        <f>IFERROR(IF(A2938&lt;&gt;0,MAX($C$4:C2937)+1,""),"")</f>
        <v>2869</v>
      </c>
      <c r="D2938" s="100"/>
      <c r="E2938" s="99">
        <f t="shared" si="261"/>
        <v>40973</v>
      </c>
      <c r="F2938" s="101">
        <f>IFERROR(VLOOKUP(E2938,历史数据!AH:AJ,3,),"")</f>
        <v>16.615785556884401</v>
      </c>
      <c r="G2938" s="101">
        <f t="shared" si="257"/>
        <v>16.983504837247818</v>
      </c>
      <c r="H2938" s="105">
        <f t="shared" si="258"/>
        <v>-4.6018739853481705E-4</v>
      </c>
      <c r="I2938" s="101">
        <f>IFERROR(VLOOKUP(E2938,历史数据!AH:AJ,2,),"")</f>
        <v>16.537593624852001</v>
      </c>
      <c r="J2938" s="104">
        <f t="shared" si="259"/>
        <v>0</v>
      </c>
      <c r="K2938" s="104" t="str">
        <f>IFERROR(IF(AND(J2937=$H$2*1,MAX(K$64:K2937)=MAX(L$64:L2937)),MAX(K$64:K2937)+1,""),"")</f>
        <v/>
      </c>
      <c r="L2938" s="104" t="str">
        <f>IFERROR(IF(AND($F2937/INDEX($F$64:$F2938,MATCH(MAX(M$64:M2938),M$64:M2938,0)-1)&lt;(1-$P$2),MAX(K$64:K2938)&gt;MAX(L$64:L2937)),MAX(K$64:K2938),""),"")</f>
        <v/>
      </c>
      <c r="M2938" s="104" t="str">
        <f>IFERROR(IF(E2938="","",IF(K2938&lt;&gt;"",MAX(M$64:M2937)+1,IF(AND($F2937/INDEX($F$64:$F2938,MATCH(MAX(M$64:M2937),M$64:M2937,0)-1)&gt;(1+$O$2),MAX(K$64:K2938)&gt;MAX(L$64:L2937)),MAX(M$64:M2937)+1,""))),"")</f>
        <v/>
      </c>
      <c r="N2938" s="91">
        <f t="shared" si="260"/>
        <v>0</v>
      </c>
      <c r="O2938" s="91" t="str">
        <f>IFERROR(IF(AND(N2937=$H$2*1,MAX(O$64:O2937)=MAX(P$64:P2937)),MAX(O$64:O2937)+1,""),"")</f>
        <v/>
      </c>
      <c r="P2938" s="91" t="str">
        <f>IFERROR(IF(MOD(MAX(Q$64:Q2938),10*MAX(O$64:O2938))&lt;=2,IF(AND(F2937/INDEX($F$64:$F2938,MATCH(MAX(O$64:O2938),O$64:O2938,0)-1)&lt;(1-$P$2),MAX(O$64:O2938)&gt;MAX(P$64:P2937)),MAX(O$64:O2938),""),IF(AND($F2937/INDEX($F$64:$F2938,MATCH(MAX(Q$64:Q2938),Q$64:Q2938,0)-1)&lt;(1-$P$2),MAX(O$64:O2938)&gt;MAX(P$64:P2937)),MAX(O$64:O2938),"")),"")</f>
        <v/>
      </c>
      <c r="Q2938" s="91" t="str">
        <f>IFERROR(IF(E2938="","",IF(O2938&lt;&gt;"",MAX(O$64:O2938)*10+1,IF(AND($F2937/INDEX($F$64:$F2938,MATCH(MAX(Q$64:Q2937),Q$64:Q2937,0)-1)&gt;(1+$O$2),MAX(O$64:O2938)&gt;MAX(P$64:P2937)),MAX(Q$64:Q2937)+1,""))),"")</f>
        <v/>
      </c>
    </row>
    <row r="2939" spans="1:17" x14ac:dyDescent="0.2">
      <c r="A2939" s="13">
        <f>HLOOKUP($E$2,历史数据!$V$3:$AE$5000,ROW(A2937),)</f>
        <v>102600</v>
      </c>
      <c r="B2939" s="41">
        <v>40872</v>
      </c>
      <c r="C2939" s="100">
        <f>IFERROR(IF(A2939&lt;&gt;0,MAX($C$4:C2938)+1,""),"")</f>
        <v>2870</v>
      </c>
      <c r="D2939" s="100"/>
      <c r="E2939" s="99">
        <f t="shared" si="261"/>
        <v>40974</v>
      </c>
      <c r="F2939" s="101">
        <f>IFERROR(VLOOKUP(E2939,历史数据!AH:AJ,3,),"")</f>
        <v>16.615785556884401</v>
      </c>
      <c r="G2939" s="101">
        <f t="shared" si="257"/>
        <v>16.982201638380609</v>
      </c>
      <c r="H2939" s="105">
        <f t="shared" si="258"/>
        <v>-7.6733211412882696E-5</v>
      </c>
      <c r="I2939" s="101">
        <f>IFERROR(VLOOKUP(E2939,历史数据!AH:AJ,2,),"")</f>
        <v>16.615785556884401</v>
      </c>
      <c r="J2939" s="104">
        <f t="shared" si="259"/>
        <v>0</v>
      </c>
      <c r="K2939" s="104" t="str">
        <f>IFERROR(IF(AND(J2938=$H$2*1,MAX(K$64:K2938)=MAX(L$64:L2938)),MAX(K$64:K2938)+1,""),"")</f>
        <v/>
      </c>
      <c r="L2939" s="104" t="str">
        <f>IFERROR(IF(AND($F2938/INDEX($F$64:$F2939,MATCH(MAX(M$64:M2939),M$64:M2939,0)-1)&lt;(1-$P$2),MAX(K$64:K2939)&gt;MAX(L$64:L2938)),MAX(K$64:K2939),""),"")</f>
        <v/>
      </c>
      <c r="M2939" s="104" t="str">
        <f>IFERROR(IF(E2939="","",IF(K2939&lt;&gt;"",MAX(M$64:M2938)+1,IF(AND($F2938/INDEX($F$64:$F2939,MATCH(MAX(M$64:M2938),M$64:M2938,0)-1)&gt;(1+$O$2),MAX(K$64:K2939)&gt;MAX(L$64:L2938)),MAX(M$64:M2938)+1,""))),"")</f>
        <v/>
      </c>
      <c r="N2939" s="91">
        <f t="shared" si="260"/>
        <v>0</v>
      </c>
      <c r="O2939" s="91" t="str">
        <f>IFERROR(IF(AND(N2938=$H$2*1,MAX(O$64:O2938)=MAX(P$64:P2938)),MAX(O$64:O2938)+1,""),"")</f>
        <v/>
      </c>
      <c r="P2939" s="91" t="str">
        <f>IFERROR(IF(MOD(MAX(Q$64:Q2939),10*MAX(O$64:O2939))&lt;=2,IF(AND(F2938/INDEX($F$64:$F2939,MATCH(MAX(O$64:O2939),O$64:O2939,0)-1)&lt;(1-$P$2),MAX(O$64:O2939)&gt;MAX(P$64:P2938)),MAX(O$64:O2939),""),IF(AND($F2938/INDEX($F$64:$F2939,MATCH(MAX(Q$64:Q2939),Q$64:Q2939,0)-1)&lt;(1-$P$2),MAX(O$64:O2939)&gt;MAX(P$64:P2938)),MAX(O$64:O2939),"")),"")</f>
        <v/>
      </c>
      <c r="Q2939" s="91" t="str">
        <f>IFERROR(IF(E2939="","",IF(O2939&lt;&gt;"",MAX(O$64:O2939)*10+1,IF(AND($F2938/INDEX($F$64:$F2939,MATCH(MAX(Q$64:Q2938),Q$64:Q2938,0)-1)&gt;(1+$O$2),MAX(O$64:O2939)&gt;MAX(P$64:P2938)),MAX(Q$64:Q2938)+1,""))),"")</f>
        <v/>
      </c>
    </row>
    <row r="2940" spans="1:17" x14ac:dyDescent="0.2">
      <c r="A2940" s="13">
        <f>HLOOKUP($E$2,历史数据!$V$3:$AE$5000,ROW(A2938),)</f>
        <v>103100</v>
      </c>
      <c r="B2940" s="41">
        <v>40875</v>
      </c>
      <c r="C2940" s="100">
        <f>IFERROR(IF(A2940&lt;&gt;0,MAX($C$4:C2939)+1,""),"")</f>
        <v>2871</v>
      </c>
      <c r="D2940" s="100"/>
      <c r="E2940" s="99">
        <f t="shared" si="261"/>
        <v>40975</v>
      </c>
      <c r="F2940" s="101">
        <f>IFERROR(VLOOKUP(E2940,历史数据!AH:AJ,3,),"")</f>
        <v>16.3681777721151</v>
      </c>
      <c r="G2940" s="101">
        <f t="shared" si="257"/>
        <v>16.982418838191808</v>
      </c>
      <c r="H2940" s="105">
        <f t="shared" si="258"/>
        <v>1.2789849974881307E-5</v>
      </c>
      <c r="I2940" s="101">
        <f>IFERROR(VLOOKUP(E2940,历史数据!AH:AJ,2,),"")</f>
        <v>16.5897215795402</v>
      </c>
      <c r="J2940" s="104">
        <f t="shared" si="259"/>
        <v>0</v>
      </c>
      <c r="K2940" s="104" t="str">
        <f>IFERROR(IF(AND(J2939=$H$2*1,MAX(K$64:K2939)=MAX(L$64:L2939)),MAX(K$64:K2939)+1,""),"")</f>
        <v/>
      </c>
      <c r="L2940" s="104" t="str">
        <f>IFERROR(IF(AND($F2939/INDEX($F$64:$F2940,MATCH(MAX(M$64:M2940),M$64:M2940,0)-1)&lt;(1-$P$2),MAX(K$64:K2940)&gt;MAX(L$64:L2939)),MAX(K$64:K2940),""),"")</f>
        <v/>
      </c>
      <c r="M2940" s="104" t="str">
        <f>IFERROR(IF(E2940="","",IF(K2940&lt;&gt;"",MAX(M$64:M2939)+1,IF(AND($F2939/INDEX($F$64:$F2940,MATCH(MAX(M$64:M2939),M$64:M2939,0)-1)&gt;(1+$O$2),MAX(K$64:K2940)&gt;MAX(L$64:L2939)),MAX(M$64:M2939)+1,""))),"")</f>
        <v/>
      </c>
      <c r="N2940" s="91">
        <f t="shared" si="260"/>
        <v>0</v>
      </c>
      <c r="O2940" s="91" t="str">
        <f>IFERROR(IF(AND(N2939=$H$2*1,MAX(O$64:O2939)=MAX(P$64:P2939)),MAX(O$64:O2939)+1,""),"")</f>
        <v/>
      </c>
      <c r="P2940" s="91" t="str">
        <f>IFERROR(IF(MOD(MAX(Q$64:Q2940),10*MAX(O$64:O2940))&lt;=2,IF(AND(F2939/INDEX($F$64:$F2940,MATCH(MAX(O$64:O2940),O$64:O2940,0)-1)&lt;(1-$P$2),MAX(O$64:O2940)&gt;MAX(P$64:P2939)),MAX(O$64:O2940),""),IF(AND($F2939/INDEX($F$64:$F2940,MATCH(MAX(Q$64:Q2940),Q$64:Q2940,0)-1)&lt;(1-$P$2),MAX(O$64:O2940)&gt;MAX(P$64:P2939)),MAX(O$64:O2940),"")),"")</f>
        <v/>
      </c>
      <c r="Q2940" s="91" t="str">
        <f>IFERROR(IF(E2940="","",IF(O2940&lt;&gt;"",MAX(O$64:O2940)*10+1,IF(AND($F2939/INDEX($F$64:$F2940,MATCH(MAX(Q$64:Q2939),Q$64:Q2939,0)-1)&gt;(1+$O$2),MAX(O$64:O2940)&gt;MAX(P$64:P2939)),MAX(Q$64:Q2939)+1,""))),"")</f>
        <v/>
      </c>
    </row>
    <row r="2941" spans="1:17" x14ac:dyDescent="0.2">
      <c r="A2941" s="13">
        <f>HLOOKUP($E$2,历史数据!$V$3:$AE$5000,ROW(A2939),)</f>
        <v>166000</v>
      </c>
      <c r="B2941" s="41">
        <v>40876</v>
      </c>
      <c r="C2941" s="100">
        <f>IFERROR(IF(A2941&lt;&gt;0,MAX($C$4:C2940)+1,""),"")</f>
        <v>2872</v>
      </c>
      <c r="D2941" s="100"/>
      <c r="E2941" s="99">
        <f t="shared" si="261"/>
        <v>40976</v>
      </c>
      <c r="F2941" s="101">
        <f>IFERROR(VLOOKUP(E2941,历史数据!AH:AJ,3,),"")</f>
        <v>16.420305726803399</v>
      </c>
      <c r="G2941" s="101">
        <f t="shared" si="257"/>
        <v>16.97655444328938</v>
      </c>
      <c r="H2941" s="105">
        <f t="shared" si="258"/>
        <v>-3.4532153271593646E-4</v>
      </c>
      <c r="I2941" s="101">
        <f>IFERROR(VLOOKUP(E2941,历史数据!AH:AJ,2,),"")</f>
        <v>16.355145783443</v>
      </c>
      <c r="J2941" s="104">
        <f t="shared" si="259"/>
        <v>0</v>
      </c>
      <c r="K2941" s="104" t="str">
        <f>IFERROR(IF(AND(J2940=$H$2*1,MAX(K$64:K2940)=MAX(L$64:L2940)),MAX(K$64:K2940)+1,""),"")</f>
        <v/>
      </c>
      <c r="L2941" s="104" t="str">
        <f>IFERROR(IF(AND($F2940/INDEX($F$64:$F2941,MATCH(MAX(M$64:M2941),M$64:M2941,0)-1)&lt;(1-$P$2),MAX(K$64:K2941)&gt;MAX(L$64:L2940)),MAX(K$64:K2941),""),"")</f>
        <v/>
      </c>
      <c r="M2941" s="104" t="str">
        <f>IFERROR(IF(E2941="","",IF(K2941&lt;&gt;"",MAX(M$64:M2940)+1,IF(AND($F2940/INDEX($F$64:$F2941,MATCH(MAX(M$64:M2940),M$64:M2940,0)-1)&gt;(1+$O$2),MAX(K$64:K2941)&gt;MAX(L$64:L2940)),MAX(M$64:M2940)+1,""))),"")</f>
        <v/>
      </c>
      <c r="N2941" s="91">
        <f t="shared" si="260"/>
        <v>0</v>
      </c>
      <c r="O2941" s="91" t="str">
        <f>IFERROR(IF(AND(N2940=$H$2*1,MAX(O$64:O2940)=MAX(P$64:P2940)),MAX(O$64:O2940)+1,""),"")</f>
        <v/>
      </c>
      <c r="P2941" s="91" t="str">
        <f>IFERROR(IF(MOD(MAX(Q$64:Q2941),10*MAX(O$64:O2941))&lt;=2,IF(AND(F2940/INDEX($F$64:$F2941,MATCH(MAX(O$64:O2941),O$64:O2941,0)-1)&lt;(1-$P$2),MAX(O$64:O2941)&gt;MAX(P$64:P2940)),MAX(O$64:O2941),""),IF(AND($F2940/INDEX($F$64:$F2941,MATCH(MAX(Q$64:Q2941),Q$64:Q2941,0)-1)&lt;(1-$P$2),MAX(O$64:O2941)&gt;MAX(P$64:P2940)),MAX(O$64:O2941),"")),"")</f>
        <v/>
      </c>
      <c r="Q2941" s="91" t="str">
        <f>IFERROR(IF(E2941="","",IF(O2941&lt;&gt;"",MAX(O$64:O2941)*10+1,IF(AND($F2940/INDEX($F$64:$F2941,MATCH(MAX(Q$64:Q2940),Q$64:Q2940,0)-1)&gt;(1+$O$2),MAX(O$64:O2941)&gt;MAX(P$64:P2940)),MAX(Q$64:Q2940)+1,""))),"")</f>
        <v/>
      </c>
    </row>
    <row r="2942" spans="1:17" x14ac:dyDescent="0.2">
      <c r="A2942" s="13">
        <f>HLOOKUP($E$2,历史数据!$V$3:$AE$5000,ROW(A2940),)</f>
        <v>373451</v>
      </c>
      <c r="B2942" s="41">
        <v>40877</v>
      </c>
      <c r="C2942" s="100">
        <f>IFERROR(IF(A2942&lt;&gt;0,MAX($C$4:C2941)+1,""),"")</f>
        <v>2873</v>
      </c>
      <c r="D2942" s="100"/>
      <c r="E2942" s="99">
        <f t="shared" si="261"/>
        <v>40977</v>
      </c>
      <c r="F2942" s="101">
        <f>IFERROR(VLOOKUP(E2942,历史数据!AH:AJ,3,),"")</f>
        <v>16.4333377154754</v>
      </c>
      <c r="G2942" s="101">
        <f t="shared" si="257"/>
        <v>16.961784856127704</v>
      </c>
      <c r="H2942" s="105">
        <f t="shared" si="258"/>
        <v>-8.699991044127664E-4</v>
      </c>
      <c r="I2942" s="101">
        <f>IFERROR(VLOOKUP(E2942,历史数据!AH:AJ,2,),"")</f>
        <v>16.420305726803399</v>
      </c>
      <c r="J2942" s="104">
        <f t="shared" si="259"/>
        <v>0</v>
      </c>
      <c r="K2942" s="104" t="str">
        <f>IFERROR(IF(AND(J2941=$H$2*1,MAX(K$64:K2941)=MAX(L$64:L2941)),MAX(K$64:K2941)+1,""),"")</f>
        <v/>
      </c>
      <c r="L2942" s="104" t="str">
        <f>IFERROR(IF(AND($F2941/INDEX($F$64:$F2942,MATCH(MAX(M$64:M2942),M$64:M2942,0)-1)&lt;(1-$P$2),MAX(K$64:K2942)&gt;MAX(L$64:L2941)),MAX(K$64:K2942),""),"")</f>
        <v/>
      </c>
      <c r="M2942" s="104" t="str">
        <f>IFERROR(IF(E2942="","",IF(K2942&lt;&gt;"",MAX(M$64:M2941)+1,IF(AND($F2941/INDEX($F$64:$F2942,MATCH(MAX(M$64:M2941),M$64:M2941,0)-1)&gt;(1+$O$2),MAX(K$64:K2942)&gt;MAX(L$64:L2941)),MAX(M$64:M2941)+1,""))),"")</f>
        <v/>
      </c>
      <c r="N2942" s="91">
        <f t="shared" si="260"/>
        <v>0</v>
      </c>
      <c r="O2942" s="91" t="str">
        <f>IFERROR(IF(AND(N2941=$H$2*1,MAX(O$64:O2941)=MAX(P$64:P2941)),MAX(O$64:O2941)+1,""),"")</f>
        <v/>
      </c>
      <c r="P2942" s="91" t="str">
        <f>IFERROR(IF(MOD(MAX(Q$64:Q2942),10*MAX(O$64:O2942))&lt;=2,IF(AND(F2941/INDEX($F$64:$F2942,MATCH(MAX(O$64:O2942),O$64:O2942,0)-1)&lt;(1-$P$2),MAX(O$64:O2942)&gt;MAX(P$64:P2941)),MAX(O$64:O2942),""),IF(AND($F2941/INDEX($F$64:$F2942,MATCH(MAX(Q$64:Q2942),Q$64:Q2942,0)-1)&lt;(1-$P$2),MAX(O$64:O2942)&gt;MAX(P$64:P2941)),MAX(O$64:O2942),"")),"")</f>
        <v/>
      </c>
      <c r="Q2942" s="91" t="str">
        <f>IFERROR(IF(E2942="","",IF(O2942&lt;&gt;"",MAX(O$64:O2942)*10+1,IF(AND($F2941/INDEX($F$64:$F2942,MATCH(MAX(Q$64:Q2941),Q$64:Q2941,0)-1)&gt;(1+$O$2),MAX(O$64:O2942)&gt;MAX(P$64:P2941)),MAX(Q$64:Q2941)+1,""))),"")</f>
        <v/>
      </c>
    </row>
    <row r="2943" spans="1:17" x14ac:dyDescent="0.2">
      <c r="A2943" s="13">
        <f>HLOOKUP($E$2,历史数据!$V$3:$AE$5000,ROW(A2941),)</f>
        <v>117499</v>
      </c>
      <c r="B2943" s="41">
        <v>40878</v>
      </c>
      <c r="C2943" s="100">
        <f>IFERROR(IF(A2943&lt;&gt;0,MAX($C$4:C2942)+1,""),"")</f>
        <v>2874</v>
      </c>
      <c r="D2943" s="100"/>
      <c r="E2943" s="99">
        <f t="shared" si="261"/>
        <v>40980</v>
      </c>
      <c r="F2943" s="101">
        <f>IFERROR(VLOOKUP(E2943,历史数据!AH:AJ,3,),"")</f>
        <v>16.459401692819601</v>
      </c>
      <c r="G2943" s="101">
        <f t="shared" si="257"/>
        <v>16.94701526896603</v>
      </c>
      <c r="H2943" s="105">
        <f t="shared" si="258"/>
        <v>-8.7075666192859558E-4</v>
      </c>
      <c r="I2943" s="101">
        <f>IFERROR(VLOOKUP(E2943,历史数据!AH:AJ,2,),"")</f>
        <v>16.4333377154754</v>
      </c>
      <c r="J2943" s="104">
        <f t="shared" si="259"/>
        <v>0</v>
      </c>
      <c r="K2943" s="104" t="str">
        <f>IFERROR(IF(AND(J2942=$H$2*1,MAX(K$64:K2942)=MAX(L$64:L2942)),MAX(K$64:K2942)+1,""),"")</f>
        <v/>
      </c>
      <c r="L2943" s="104" t="str">
        <f>IFERROR(IF(AND($F2942/INDEX($F$64:$F2943,MATCH(MAX(M$64:M2943),M$64:M2943,0)-1)&lt;(1-$P$2),MAX(K$64:K2943)&gt;MAX(L$64:L2942)),MAX(K$64:K2943),""),"")</f>
        <v/>
      </c>
      <c r="M2943" s="104" t="str">
        <f>IFERROR(IF(E2943="","",IF(K2943&lt;&gt;"",MAX(M$64:M2942)+1,IF(AND($F2942/INDEX($F$64:$F2943,MATCH(MAX(M$64:M2942),M$64:M2942,0)-1)&gt;(1+$O$2),MAX(K$64:K2943)&gt;MAX(L$64:L2942)),MAX(M$64:M2942)+1,""))),"")</f>
        <v/>
      </c>
      <c r="N2943" s="91">
        <f t="shared" si="260"/>
        <v>0</v>
      </c>
      <c r="O2943" s="91" t="str">
        <f>IFERROR(IF(AND(N2942=$H$2*1,MAX(O$64:O2942)=MAX(P$64:P2942)),MAX(O$64:O2942)+1,""),"")</f>
        <v/>
      </c>
      <c r="P2943" s="91" t="str">
        <f>IFERROR(IF(MOD(MAX(Q$64:Q2943),10*MAX(O$64:O2943))&lt;=2,IF(AND(F2942/INDEX($F$64:$F2943,MATCH(MAX(O$64:O2943),O$64:O2943,0)-1)&lt;(1-$P$2),MAX(O$64:O2943)&gt;MAX(P$64:P2942)),MAX(O$64:O2943),""),IF(AND($F2942/INDEX($F$64:$F2943,MATCH(MAX(Q$64:Q2943),Q$64:Q2943,0)-1)&lt;(1-$P$2),MAX(O$64:O2943)&gt;MAX(P$64:P2942)),MAX(O$64:O2943),"")),"")</f>
        <v/>
      </c>
      <c r="Q2943" s="91" t="str">
        <f>IFERROR(IF(E2943="","",IF(O2943&lt;&gt;"",MAX(O$64:O2943)*10+1,IF(AND($F2942/INDEX($F$64:$F2943,MATCH(MAX(Q$64:Q2942),Q$64:Q2942,0)-1)&gt;(1+$O$2),MAX(O$64:O2943)&gt;MAX(P$64:P2942)),MAX(Q$64:Q2942)+1,""))),"")</f>
        <v/>
      </c>
    </row>
    <row r="2944" spans="1:17" x14ac:dyDescent="0.2">
      <c r="A2944" s="13">
        <f>HLOOKUP($E$2,历史数据!$V$3:$AE$5000,ROW(A2942),)</f>
        <v>193300</v>
      </c>
      <c r="B2944" s="41">
        <v>40879</v>
      </c>
      <c r="C2944" s="100">
        <f>IFERROR(IF(A2944&lt;&gt;0,MAX($C$4:C2943)+1,""),"")</f>
        <v>2875</v>
      </c>
      <c r="D2944" s="100"/>
      <c r="E2944" s="99">
        <f t="shared" si="261"/>
        <v>40981</v>
      </c>
      <c r="F2944" s="101">
        <f>IFERROR(VLOOKUP(E2944,历史数据!AH:AJ,3,),"")</f>
        <v>16.615785556884401</v>
      </c>
      <c r="G2944" s="101">
        <f t="shared" si="257"/>
        <v>16.935069279349971</v>
      </c>
      <c r="H2944" s="105">
        <f t="shared" si="258"/>
        <v>-7.0490227491182278E-4</v>
      </c>
      <c r="I2944" s="101">
        <f>IFERROR(VLOOKUP(E2944,历史数据!AH:AJ,2,),"")</f>
        <v>16.459401692819601</v>
      </c>
      <c r="J2944" s="104">
        <f t="shared" si="259"/>
        <v>0</v>
      </c>
      <c r="K2944" s="104" t="str">
        <f>IFERROR(IF(AND(J2943=$H$2*1,MAX(K$64:K2943)=MAX(L$64:L2943)),MAX(K$64:K2943)+1,""),"")</f>
        <v/>
      </c>
      <c r="L2944" s="104" t="str">
        <f>IFERROR(IF(AND($F2943/INDEX($F$64:$F2944,MATCH(MAX(M$64:M2944),M$64:M2944,0)-1)&lt;(1-$P$2),MAX(K$64:K2944)&gt;MAX(L$64:L2943)),MAX(K$64:K2944),""),"")</f>
        <v/>
      </c>
      <c r="M2944" s="104" t="str">
        <f>IFERROR(IF(E2944="","",IF(K2944&lt;&gt;"",MAX(M$64:M2943)+1,IF(AND($F2943/INDEX($F$64:$F2944,MATCH(MAX(M$64:M2943),M$64:M2943,0)-1)&gt;(1+$O$2),MAX(K$64:K2944)&gt;MAX(L$64:L2943)),MAX(M$64:M2943)+1,""))),"")</f>
        <v/>
      </c>
      <c r="N2944" s="91">
        <f t="shared" si="260"/>
        <v>0</v>
      </c>
      <c r="O2944" s="91" t="str">
        <f>IFERROR(IF(AND(N2943=$H$2*1,MAX(O$64:O2943)=MAX(P$64:P2943)),MAX(O$64:O2943)+1,""),"")</f>
        <v/>
      </c>
      <c r="P2944" s="91" t="str">
        <f>IFERROR(IF(MOD(MAX(Q$64:Q2944),10*MAX(O$64:O2944))&lt;=2,IF(AND(F2943/INDEX($F$64:$F2944,MATCH(MAX(O$64:O2944),O$64:O2944,0)-1)&lt;(1-$P$2),MAX(O$64:O2944)&gt;MAX(P$64:P2943)),MAX(O$64:O2944),""),IF(AND($F2943/INDEX($F$64:$F2944,MATCH(MAX(Q$64:Q2944),Q$64:Q2944,0)-1)&lt;(1-$P$2),MAX(O$64:O2944)&gt;MAX(P$64:P2943)),MAX(O$64:O2944),"")),"")</f>
        <v/>
      </c>
      <c r="Q2944" s="91" t="str">
        <f>IFERROR(IF(E2944="","",IF(O2944&lt;&gt;"",MAX(O$64:O2944)*10+1,IF(AND($F2943/INDEX($F$64:$F2944,MATCH(MAX(Q$64:Q2943),Q$64:Q2943,0)-1)&gt;(1+$O$2),MAX(O$64:O2944)&gt;MAX(P$64:P2943)),MAX(Q$64:Q2943)+1,""))),"")</f>
        <v/>
      </c>
    </row>
    <row r="2945" spans="1:17" x14ac:dyDescent="0.2">
      <c r="A2945" s="13">
        <f>HLOOKUP($E$2,历史数据!$V$3:$AE$5000,ROW(A2943),)</f>
        <v>593222</v>
      </c>
      <c r="B2945" s="41">
        <v>40882</v>
      </c>
      <c r="C2945" s="100">
        <f>IFERROR(IF(A2945&lt;&gt;0,MAX($C$4:C2944)+1,""),"")</f>
        <v>2876</v>
      </c>
      <c r="D2945" s="100"/>
      <c r="E2945" s="99">
        <f t="shared" si="261"/>
        <v>40982</v>
      </c>
      <c r="F2945" s="101">
        <f>IFERROR(VLOOKUP(E2945,历史数据!AH:AJ,3,),"")</f>
        <v>16.420305726803399</v>
      </c>
      <c r="G2945" s="101">
        <f t="shared" ref="G2945:G3008" si="262">IFERROR(IF(E2945="","",AVERAGE(F2886:F2945)),"")</f>
        <v>16.91378369785226</v>
      </c>
      <c r="H2945" s="105">
        <f t="shared" si="258"/>
        <v>-1.2568936770555039E-3</v>
      </c>
      <c r="I2945" s="101">
        <f>IFERROR(VLOOKUP(E2945,历史数据!AH:AJ,2,),"")</f>
        <v>16.798233398293299</v>
      </c>
      <c r="J2945" s="104">
        <f t="shared" si="259"/>
        <v>0</v>
      </c>
      <c r="K2945" s="104" t="str">
        <f>IFERROR(IF(AND(J2944=$H$2*1,MAX(K$64:K2944)=MAX(L$64:L2944)),MAX(K$64:K2944)+1,""),"")</f>
        <v/>
      </c>
      <c r="L2945" s="104" t="str">
        <f>IFERROR(IF(AND($F2944/INDEX($F$64:$F2945,MATCH(MAX(M$64:M2945),M$64:M2945,0)-1)&lt;(1-$P$2),MAX(K$64:K2945)&gt;MAX(L$64:L2944)),MAX(K$64:K2945),""),"")</f>
        <v/>
      </c>
      <c r="M2945" s="104" t="str">
        <f>IFERROR(IF(E2945="","",IF(K2945&lt;&gt;"",MAX(M$64:M2944)+1,IF(AND($F2944/INDEX($F$64:$F2945,MATCH(MAX(M$64:M2944),M$64:M2944,0)-1)&gt;(1+$O$2),MAX(K$64:K2945)&gt;MAX(L$64:L2944)),MAX(M$64:M2944)+1,""))),"")</f>
        <v/>
      </c>
      <c r="N2945" s="91">
        <f t="shared" si="260"/>
        <v>0</v>
      </c>
      <c r="O2945" s="91" t="str">
        <f>IFERROR(IF(AND(N2944=$H$2*1,MAX(O$64:O2944)=MAX(P$64:P2944)),MAX(O$64:O2944)+1,""),"")</f>
        <v/>
      </c>
      <c r="P2945" s="91" t="str">
        <f>IFERROR(IF(MOD(MAX(Q$64:Q2945),10*MAX(O$64:O2945))&lt;=2,IF(AND(F2944/INDEX($F$64:$F2945,MATCH(MAX(O$64:O2945),O$64:O2945,0)-1)&lt;(1-$P$2),MAX(O$64:O2945)&gt;MAX(P$64:P2944)),MAX(O$64:O2945),""),IF(AND($F2944/INDEX($F$64:$F2945,MATCH(MAX(Q$64:Q2945),Q$64:Q2945,0)-1)&lt;(1-$P$2),MAX(O$64:O2945)&gt;MAX(P$64:P2944)),MAX(O$64:O2945),"")),"")</f>
        <v/>
      </c>
      <c r="Q2945" s="91" t="str">
        <f>IFERROR(IF(E2945="","",IF(O2945&lt;&gt;"",MAX(O$64:O2945)*10+1,IF(AND($F2944/INDEX($F$64:$F2945,MATCH(MAX(Q$64:Q2944),Q$64:Q2944,0)-1)&gt;(1+$O$2),MAX(O$64:O2945)&gt;MAX(P$64:P2944)),MAX(Q$64:Q2944)+1,""))),"")</f>
        <v/>
      </c>
    </row>
    <row r="2946" spans="1:17" x14ac:dyDescent="0.2">
      <c r="A2946" s="13">
        <f>HLOOKUP($E$2,历史数据!$V$3:$AE$5000,ROW(A2944),)</f>
        <v>271201</v>
      </c>
      <c r="B2946" s="41">
        <v>40883</v>
      </c>
      <c r="C2946" s="100">
        <f>IFERROR(IF(A2946&lt;&gt;0,MAX($C$4:C2945)+1,""),"")</f>
        <v>2877</v>
      </c>
      <c r="D2946" s="100"/>
      <c r="E2946" s="99">
        <f t="shared" si="261"/>
        <v>40983</v>
      </c>
      <c r="F2946" s="101">
        <f>IFERROR(VLOOKUP(E2946,历史数据!AH:AJ,3,),"")</f>
        <v>16.5897215795402</v>
      </c>
      <c r="G2946" s="101">
        <f t="shared" si="262"/>
        <v>16.896407712956172</v>
      </c>
      <c r="H2946" s="105">
        <f t="shared" ref="H2946:H3009" si="263">IFERROR(G2946/G2945-1,"")</f>
        <v>-1.0273268954180681E-3</v>
      </c>
      <c r="I2946" s="101">
        <f>IFERROR(VLOOKUP(E2946,历史数据!AH:AJ,2,),"")</f>
        <v>16.2899858400827</v>
      </c>
      <c r="J2946" s="104">
        <f t="shared" ref="J2946:J3009" si="264">IFERROR(IF(L2946&lt;&gt;"","0",IF(AND($H2946&gt;0,$F2946&gt;$G2946),J2945+1,0)),"")</f>
        <v>0</v>
      </c>
      <c r="K2946" s="104" t="str">
        <f>IFERROR(IF(AND(J2945=$H$2*1,MAX(K$64:K2945)=MAX(L$64:L2945)),MAX(K$64:K2945)+1,""),"")</f>
        <v/>
      </c>
      <c r="L2946" s="104" t="str">
        <f>IFERROR(IF(AND($F2945/INDEX($F$64:$F2946,MATCH(MAX(M$64:M2946),M$64:M2946,0)-1)&lt;(1-$P$2),MAX(K$64:K2946)&gt;MAX(L$64:L2945)),MAX(K$64:K2946),""),"")</f>
        <v/>
      </c>
      <c r="M2946" s="104" t="str">
        <f>IFERROR(IF(E2946="","",IF(K2946&lt;&gt;"",MAX(M$64:M2945)+1,IF(AND($F2945/INDEX($F$64:$F2946,MATCH(MAX(M$64:M2945),M$64:M2945,0)-1)&gt;(1+$O$2),MAX(K$64:K2946)&gt;MAX(L$64:L2945)),MAX(M$64:M2945)+1,""))),"")</f>
        <v/>
      </c>
      <c r="N2946" s="91">
        <f t="shared" ref="N2946:N3009" si="265">IFERROR(IF(P2946&lt;&gt;"","0",IF(AND($H2946&gt;0,$F2946&gt;$G2946),N2945+1,0)),"")</f>
        <v>0</v>
      </c>
      <c r="O2946" s="91" t="str">
        <f>IFERROR(IF(AND(N2945=$H$2*1,MAX(O$64:O2945)=MAX(P$64:P2945)),MAX(O$64:O2945)+1,""),"")</f>
        <v/>
      </c>
      <c r="P2946" s="91" t="str">
        <f>IFERROR(IF(MOD(MAX(Q$64:Q2946),10*MAX(O$64:O2946))&lt;=2,IF(AND(F2945/INDEX($F$64:$F2946,MATCH(MAX(O$64:O2946),O$64:O2946,0)-1)&lt;(1-$P$2),MAX(O$64:O2946)&gt;MAX(P$64:P2945)),MAX(O$64:O2946),""),IF(AND($F2945/INDEX($F$64:$F2946,MATCH(MAX(Q$64:Q2946),Q$64:Q2946,0)-1)&lt;(1-$P$2),MAX(O$64:O2946)&gt;MAX(P$64:P2945)),MAX(O$64:O2946),"")),"")</f>
        <v/>
      </c>
      <c r="Q2946" s="91" t="str">
        <f>IFERROR(IF(E2946="","",IF(O2946&lt;&gt;"",MAX(O$64:O2946)*10+1,IF(AND($F2945/INDEX($F$64:$F2946,MATCH(MAX(Q$64:Q2945),Q$64:Q2945,0)-1)&gt;(1+$O$2),MAX(O$64:O2946)&gt;MAX(P$64:P2945)),MAX(Q$64:Q2945)+1,""))),"")</f>
        <v/>
      </c>
    </row>
    <row r="2947" spans="1:17" x14ac:dyDescent="0.2">
      <c r="A2947" s="13">
        <f>HLOOKUP($E$2,历史数据!$V$3:$AE$5000,ROW(A2945),)</f>
        <v>681722</v>
      </c>
      <c r="B2947" s="41">
        <v>40884</v>
      </c>
      <c r="C2947" s="100">
        <f>IFERROR(IF(A2947&lt;&gt;0,MAX($C$4:C2946)+1,""),"")</f>
        <v>2878</v>
      </c>
      <c r="D2947" s="100"/>
      <c r="E2947" s="99">
        <f t="shared" si="261"/>
        <v>40984</v>
      </c>
      <c r="F2947" s="101">
        <f>IFERROR(VLOOKUP(E2947,历史数据!AH:AJ,3,),"")</f>
        <v>15.755674304528</v>
      </c>
      <c r="G2947" s="101">
        <f t="shared" si="262"/>
        <v>16.870778135234442</v>
      </c>
      <c r="H2947" s="105">
        <f t="shared" si="263"/>
        <v>-1.5168654874537779E-3</v>
      </c>
      <c r="I2947" s="101">
        <f>IFERROR(VLOOKUP(E2947,历史数据!AH:AJ,2,),"")</f>
        <v>16.641849534228498</v>
      </c>
      <c r="J2947" s="104">
        <f t="shared" si="264"/>
        <v>0</v>
      </c>
      <c r="K2947" s="104" t="str">
        <f>IFERROR(IF(AND(J2946=$H$2*1,MAX(K$64:K2946)=MAX(L$64:L2946)),MAX(K$64:K2946)+1,""),"")</f>
        <v/>
      </c>
      <c r="L2947" s="104" t="str">
        <f>IFERROR(IF(AND($F2946/INDEX($F$64:$F2947,MATCH(MAX(M$64:M2947),M$64:M2947,0)-1)&lt;(1-$P$2),MAX(K$64:K2947)&gt;MAX(L$64:L2946)),MAX(K$64:K2947),""),"")</f>
        <v/>
      </c>
      <c r="M2947" s="104" t="str">
        <f>IFERROR(IF(E2947="","",IF(K2947&lt;&gt;"",MAX(M$64:M2946)+1,IF(AND($F2946/INDEX($F$64:$F2947,MATCH(MAX(M$64:M2946),M$64:M2946,0)-1)&gt;(1+$O$2),MAX(K$64:K2947)&gt;MAX(L$64:L2946)),MAX(M$64:M2946)+1,""))),"")</f>
        <v/>
      </c>
      <c r="N2947" s="91">
        <f t="shared" si="265"/>
        <v>0</v>
      </c>
      <c r="O2947" s="91" t="str">
        <f>IFERROR(IF(AND(N2946=$H$2*1,MAX(O$64:O2946)=MAX(P$64:P2946)),MAX(O$64:O2946)+1,""),"")</f>
        <v/>
      </c>
      <c r="P2947" s="91" t="str">
        <f>IFERROR(IF(MOD(MAX(Q$64:Q2947),10*MAX(O$64:O2947))&lt;=2,IF(AND(F2946/INDEX($F$64:$F2947,MATCH(MAX(O$64:O2947),O$64:O2947,0)-1)&lt;(1-$P$2),MAX(O$64:O2947)&gt;MAX(P$64:P2946)),MAX(O$64:O2947),""),IF(AND($F2946/INDEX($F$64:$F2947,MATCH(MAX(Q$64:Q2947),Q$64:Q2947,0)-1)&lt;(1-$P$2),MAX(O$64:O2947)&gt;MAX(P$64:P2946)),MAX(O$64:O2947),"")),"")</f>
        <v/>
      </c>
      <c r="Q2947" s="91" t="str">
        <f>IFERROR(IF(E2947="","",IF(O2947&lt;&gt;"",MAX(O$64:O2947)*10+1,IF(AND($F2946/INDEX($F$64:$F2947,MATCH(MAX(Q$64:Q2946),Q$64:Q2946,0)-1)&gt;(1+$O$2),MAX(O$64:O2947)&gt;MAX(P$64:P2946)),MAX(Q$64:Q2946)+1,""))),"")</f>
        <v/>
      </c>
    </row>
    <row r="2948" spans="1:17" x14ac:dyDescent="0.2">
      <c r="A2948" s="13">
        <f>HLOOKUP($E$2,历史数据!$V$3:$AE$5000,ROW(A2946),)</f>
        <v>267905</v>
      </c>
      <c r="B2948" s="41">
        <v>40885</v>
      </c>
      <c r="C2948" s="100">
        <f>IFERROR(IF(A2948&lt;&gt;0,MAX($C$4:C2947)+1,""),"")</f>
        <v>2879</v>
      </c>
      <c r="D2948" s="100"/>
      <c r="E2948" s="99">
        <f t="shared" si="261"/>
        <v>40987</v>
      </c>
      <c r="F2948" s="101">
        <f>IFERROR(VLOOKUP(E2948,历史数据!AH:AJ,3,),"")</f>
        <v>14.973754984204</v>
      </c>
      <c r="G2948" s="101">
        <f t="shared" si="262"/>
        <v>16.840370161666289</v>
      </c>
      <c r="H2948" s="105">
        <f t="shared" si="263"/>
        <v>-1.8024049231402106E-3</v>
      </c>
      <c r="I2948" s="101">
        <f>IFERROR(VLOOKUP(E2948,历史数据!AH:AJ,2,),"")</f>
        <v>15.2474267463174</v>
      </c>
      <c r="J2948" s="104">
        <f t="shared" si="264"/>
        <v>0</v>
      </c>
      <c r="K2948" s="104" t="str">
        <f>IFERROR(IF(AND(J2947=$H$2*1,MAX(K$64:K2947)=MAX(L$64:L2947)),MAX(K$64:K2947)+1,""),"")</f>
        <v/>
      </c>
      <c r="L2948" s="104" t="str">
        <f>IFERROR(IF(AND($F2947/INDEX($F$64:$F2948,MATCH(MAX(M$64:M2948),M$64:M2948,0)-1)&lt;(1-$P$2),MAX(K$64:K2948)&gt;MAX(L$64:L2947)),MAX(K$64:K2948),""),"")</f>
        <v/>
      </c>
      <c r="M2948" s="104" t="str">
        <f>IFERROR(IF(E2948="","",IF(K2948&lt;&gt;"",MAX(M$64:M2947)+1,IF(AND($F2947/INDEX($F$64:$F2948,MATCH(MAX(M$64:M2947),M$64:M2947,0)-1)&gt;(1+$O$2),MAX(K$64:K2948)&gt;MAX(L$64:L2947)),MAX(M$64:M2947)+1,""))),"")</f>
        <v/>
      </c>
      <c r="N2948" s="91">
        <f t="shared" si="265"/>
        <v>0</v>
      </c>
      <c r="O2948" s="91" t="str">
        <f>IFERROR(IF(AND(N2947=$H$2*1,MAX(O$64:O2947)=MAX(P$64:P2947)),MAX(O$64:O2947)+1,""),"")</f>
        <v/>
      </c>
      <c r="P2948" s="91" t="str">
        <f>IFERROR(IF(MOD(MAX(Q$64:Q2948),10*MAX(O$64:O2948))&lt;=2,IF(AND(F2947/INDEX($F$64:$F2948,MATCH(MAX(O$64:O2948),O$64:O2948,0)-1)&lt;(1-$P$2),MAX(O$64:O2948)&gt;MAX(P$64:P2947)),MAX(O$64:O2948),""),IF(AND($F2947/INDEX($F$64:$F2948,MATCH(MAX(Q$64:Q2948),Q$64:Q2948,0)-1)&lt;(1-$P$2),MAX(O$64:O2948)&gt;MAX(P$64:P2947)),MAX(O$64:O2948),"")),"")</f>
        <v/>
      </c>
      <c r="Q2948" s="91" t="str">
        <f>IFERROR(IF(E2948="","",IF(O2948&lt;&gt;"",MAX(O$64:O2948)*10+1,IF(AND($F2947/INDEX($F$64:$F2948,MATCH(MAX(Q$64:Q2947),Q$64:Q2947,0)-1)&gt;(1+$O$2),MAX(O$64:O2948)&gt;MAX(P$64:P2947)),MAX(Q$64:Q2947)+1,""))),"")</f>
        <v/>
      </c>
    </row>
    <row r="2949" spans="1:17" x14ac:dyDescent="0.2">
      <c r="A2949" s="13">
        <f>HLOOKUP($E$2,历史数据!$V$3:$AE$5000,ROW(A2947),)</f>
        <v>189200</v>
      </c>
      <c r="B2949" s="41">
        <v>40886</v>
      </c>
      <c r="C2949" s="100">
        <f>IFERROR(IF(A2949&lt;&gt;0,MAX($C$4:C2948)+1,""),"")</f>
        <v>2880</v>
      </c>
      <c r="D2949" s="100"/>
      <c r="E2949" s="99">
        <f t="shared" si="261"/>
        <v>40988</v>
      </c>
      <c r="F2949" s="101">
        <f>IFERROR(VLOOKUP(E2949,历史数据!AH:AJ,3,),"")</f>
        <v>14.230931629896199</v>
      </c>
      <c r="G2949" s="101">
        <f t="shared" si="262"/>
        <v>16.793889402069251</v>
      </c>
      <c r="H2949" s="105">
        <f t="shared" si="263"/>
        <v>-2.7600794490160174E-3</v>
      </c>
      <c r="I2949" s="101">
        <f>IFERROR(VLOOKUP(E2949,历史数据!AH:AJ,2,),"")</f>
        <v>14.230931629896199</v>
      </c>
      <c r="J2949" s="104">
        <f t="shared" si="264"/>
        <v>0</v>
      </c>
      <c r="K2949" s="104" t="str">
        <f>IFERROR(IF(AND(J2948=$H$2*1,MAX(K$64:K2948)=MAX(L$64:L2948)),MAX(K$64:K2948)+1,""),"")</f>
        <v/>
      </c>
      <c r="L2949" s="104" t="str">
        <f>IFERROR(IF(AND($F2948/INDEX($F$64:$F2949,MATCH(MAX(M$64:M2949),M$64:M2949,0)-1)&lt;(1-$P$2),MAX(K$64:K2949)&gt;MAX(L$64:L2948)),MAX(K$64:K2949),""),"")</f>
        <v/>
      </c>
      <c r="M2949" s="104" t="str">
        <f>IFERROR(IF(E2949="","",IF(K2949&lt;&gt;"",MAX(M$64:M2948)+1,IF(AND($F2948/INDEX($F$64:$F2949,MATCH(MAX(M$64:M2948),M$64:M2948,0)-1)&gt;(1+$O$2),MAX(K$64:K2949)&gt;MAX(L$64:L2948)),MAX(M$64:M2948)+1,""))),"")</f>
        <v/>
      </c>
      <c r="N2949" s="91">
        <f t="shared" si="265"/>
        <v>0</v>
      </c>
      <c r="O2949" s="91" t="str">
        <f>IFERROR(IF(AND(N2948=$H$2*1,MAX(O$64:O2948)=MAX(P$64:P2948)),MAX(O$64:O2948)+1,""),"")</f>
        <v/>
      </c>
      <c r="P2949" s="91" t="str">
        <f>IFERROR(IF(MOD(MAX(Q$64:Q2949),10*MAX(O$64:O2949))&lt;=2,IF(AND(F2948/INDEX($F$64:$F2949,MATCH(MAX(O$64:O2949),O$64:O2949,0)-1)&lt;(1-$P$2),MAX(O$64:O2949)&gt;MAX(P$64:P2948)),MAX(O$64:O2949),""),IF(AND($F2948/INDEX($F$64:$F2949,MATCH(MAX(Q$64:Q2949),Q$64:Q2949,0)-1)&lt;(1-$P$2),MAX(O$64:O2949)&gt;MAX(P$64:P2948)),MAX(O$64:O2949),"")),"")</f>
        <v/>
      </c>
      <c r="Q2949" s="91" t="str">
        <f>IFERROR(IF(E2949="","",IF(O2949&lt;&gt;"",MAX(O$64:O2949)*10+1,IF(AND($F2948/INDEX($F$64:$F2949,MATCH(MAX(Q$64:Q2948),Q$64:Q2948,0)-1)&gt;(1+$O$2),MAX(O$64:O2949)&gt;MAX(P$64:P2948)),MAX(Q$64:Q2948)+1,""))),"")</f>
        <v/>
      </c>
    </row>
    <row r="2950" spans="1:17" x14ac:dyDescent="0.2">
      <c r="A2950" s="13">
        <f>HLOOKUP($E$2,历史数据!$V$3:$AE$5000,ROW(A2948),)</f>
        <v>566738</v>
      </c>
      <c r="B2950" s="41">
        <v>40889</v>
      </c>
      <c r="C2950" s="100">
        <f>IFERROR(IF(A2950&lt;&gt;0,MAX($C$4:C2949)+1,""),"")</f>
        <v>2881</v>
      </c>
      <c r="D2950" s="100"/>
      <c r="E2950" s="99">
        <f t="shared" ref="E2950:E3013" si="266">IFERROR(INDEX(B:B,MATCH(ROW(A2946),C:C,0)),"")</f>
        <v>40989</v>
      </c>
      <c r="F2950" s="101">
        <f>IFERROR(VLOOKUP(E2950,历史数据!AH:AJ,3,),"")</f>
        <v>13.5141722529326</v>
      </c>
      <c r="G2950" s="101">
        <f t="shared" si="262"/>
        <v>16.739155049646573</v>
      </c>
      <c r="H2950" s="105">
        <f t="shared" si="263"/>
        <v>-3.2591826176926464E-3</v>
      </c>
      <c r="I2950" s="101">
        <f>IFERROR(VLOOKUP(E2950,历史数据!AH:AJ,2,),"")</f>
        <v>13.5272042416047</v>
      </c>
      <c r="J2950" s="104">
        <f t="shared" si="264"/>
        <v>0</v>
      </c>
      <c r="K2950" s="104" t="str">
        <f>IFERROR(IF(AND(J2949=$H$2*1,MAX(K$64:K2949)=MAX(L$64:L2949)),MAX(K$64:K2949)+1,""),"")</f>
        <v/>
      </c>
      <c r="L2950" s="104" t="str">
        <f>IFERROR(IF(AND($F2949/INDEX($F$64:$F2950,MATCH(MAX(M$64:M2950),M$64:M2950,0)-1)&lt;(1-$P$2),MAX(K$64:K2950)&gt;MAX(L$64:L2949)),MAX(K$64:K2950),""),"")</f>
        <v/>
      </c>
      <c r="M2950" s="104" t="str">
        <f>IFERROR(IF(E2950="","",IF(K2950&lt;&gt;"",MAX(M$64:M2949)+1,IF(AND($F2949/INDEX($F$64:$F2950,MATCH(MAX(M$64:M2949),M$64:M2949,0)-1)&gt;(1+$O$2),MAX(K$64:K2950)&gt;MAX(L$64:L2949)),MAX(M$64:M2949)+1,""))),"")</f>
        <v/>
      </c>
      <c r="N2950" s="91">
        <f t="shared" si="265"/>
        <v>0</v>
      </c>
      <c r="O2950" s="91" t="str">
        <f>IFERROR(IF(AND(N2949=$H$2*1,MAX(O$64:O2949)=MAX(P$64:P2949)),MAX(O$64:O2949)+1,""),"")</f>
        <v/>
      </c>
      <c r="P2950" s="91" t="str">
        <f>IFERROR(IF(MOD(MAX(Q$64:Q2950),10*MAX(O$64:O2950))&lt;=2,IF(AND(F2949/INDEX($F$64:$F2950,MATCH(MAX(O$64:O2950),O$64:O2950,0)-1)&lt;(1-$P$2),MAX(O$64:O2950)&gt;MAX(P$64:P2949)),MAX(O$64:O2950),""),IF(AND($F2949/INDEX($F$64:$F2950,MATCH(MAX(Q$64:Q2950),Q$64:Q2950,0)-1)&lt;(1-$P$2),MAX(O$64:O2950)&gt;MAX(P$64:P2949)),MAX(O$64:O2950),"")),"")</f>
        <v/>
      </c>
      <c r="Q2950" s="91" t="str">
        <f>IFERROR(IF(E2950="","",IF(O2950&lt;&gt;"",MAX(O$64:O2950)*10+1,IF(AND($F2949/INDEX($F$64:$F2950,MATCH(MAX(Q$64:Q2949),Q$64:Q2949,0)-1)&gt;(1+$O$2),MAX(O$64:O2950)&gt;MAX(P$64:P2949)),MAX(Q$64:Q2949)+1,""))),"")</f>
        <v/>
      </c>
    </row>
    <row r="2951" spans="1:17" x14ac:dyDescent="0.2">
      <c r="A2951" s="13">
        <f>HLOOKUP($E$2,历史数据!$V$3:$AE$5000,ROW(A2949),)</f>
        <v>301190</v>
      </c>
      <c r="B2951" s="41">
        <v>40890</v>
      </c>
      <c r="C2951" s="100">
        <f>IFERROR(IF(A2951&lt;&gt;0,MAX($C$4:C2950)+1,""),"")</f>
        <v>2882</v>
      </c>
      <c r="D2951" s="100"/>
      <c r="E2951" s="99">
        <f t="shared" si="266"/>
        <v>40990</v>
      </c>
      <c r="F2951" s="101">
        <f>IFERROR(VLOOKUP(E2951,历史数据!AH:AJ,3,),"")</f>
        <v>14.191835663879999</v>
      </c>
      <c r="G2951" s="101">
        <f t="shared" si="262"/>
        <v>16.681814299489481</v>
      </c>
      <c r="H2951" s="105">
        <f t="shared" si="263"/>
        <v>-3.4255462708258078E-3</v>
      </c>
      <c r="I2951" s="101">
        <f>IFERROR(VLOOKUP(E2951,历史数据!AH:AJ,2,),"")</f>
        <v>12.8365088419852</v>
      </c>
      <c r="J2951" s="104">
        <f t="shared" si="264"/>
        <v>0</v>
      </c>
      <c r="K2951" s="104" t="str">
        <f>IFERROR(IF(AND(J2950=$H$2*1,MAX(K$64:K2950)=MAX(L$64:L2950)),MAX(K$64:K2950)+1,""),"")</f>
        <v/>
      </c>
      <c r="L2951" s="104" t="str">
        <f>IFERROR(IF(AND($F2950/INDEX($F$64:$F2951,MATCH(MAX(M$64:M2951),M$64:M2951,0)-1)&lt;(1-$P$2),MAX(K$64:K2951)&gt;MAX(L$64:L2950)),MAX(K$64:K2951),""),"")</f>
        <v/>
      </c>
      <c r="M2951" s="104" t="str">
        <f>IFERROR(IF(E2951="","",IF(K2951&lt;&gt;"",MAX(M$64:M2950)+1,IF(AND($F2950/INDEX($F$64:$F2951,MATCH(MAX(M$64:M2950),M$64:M2950,0)-1)&gt;(1+$O$2),MAX(K$64:K2951)&gt;MAX(L$64:L2950)),MAX(M$64:M2950)+1,""))),"")</f>
        <v/>
      </c>
      <c r="N2951" s="91">
        <f t="shared" si="265"/>
        <v>0</v>
      </c>
      <c r="O2951" s="91" t="str">
        <f>IFERROR(IF(AND(N2950=$H$2*1,MAX(O$64:O2950)=MAX(P$64:P2950)),MAX(O$64:O2950)+1,""),"")</f>
        <v/>
      </c>
      <c r="P2951" s="91" t="str">
        <f>IFERROR(IF(MOD(MAX(Q$64:Q2951),10*MAX(O$64:O2951))&lt;=2,IF(AND(F2950/INDEX($F$64:$F2951,MATCH(MAX(O$64:O2951),O$64:O2951,0)-1)&lt;(1-$P$2),MAX(O$64:O2951)&gt;MAX(P$64:P2950)),MAX(O$64:O2951),""),IF(AND($F2950/INDEX($F$64:$F2951,MATCH(MAX(Q$64:Q2951),Q$64:Q2951,0)-1)&lt;(1-$P$2),MAX(O$64:O2951)&gt;MAX(P$64:P2950)),MAX(O$64:O2951),"")),"")</f>
        <v/>
      </c>
      <c r="Q2951" s="91" t="str">
        <f>IFERROR(IF(E2951="","",IF(O2951&lt;&gt;"",MAX(O$64:O2951)*10+1,IF(AND($F2950/INDEX($F$64:$F2951,MATCH(MAX(Q$64:Q2950),Q$64:Q2950,0)-1)&gt;(1+$O$2),MAX(O$64:O2951)&gt;MAX(P$64:P2950)),MAX(Q$64:Q2950)+1,""))),"")</f>
        <v/>
      </c>
    </row>
    <row r="2952" spans="1:17" x14ac:dyDescent="0.2">
      <c r="A2952" s="13">
        <f>HLOOKUP($E$2,历史数据!$V$3:$AE$5000,ROW(A2950),)</f>
        <v>138019</v>
      </c>
      <c r="B2952" s="41">
        <v>40891</v>
      </c>
      <c r="C2952" s="100">
        <f>IFERROR(IF(A2952&lt;&gt;0,MAX($C$4:C2951)+1,""),"")</f>
        <v>2883</v>
      </c>
      <c r="D2952" s="100"/>
      <c r="E2952" s="99">
        <f t="shared" si="266"/>
        <v>40991</v>
      </c>
      <c r="F2952" s="101">
        <f>IFERROR(VLOOKUP(E2952,历史数据!AH:AJ,3,),"")</f>
        <v>14.348219527944799</v>
      </c>
      <c r="G2952" s="101">
        <f t="shared" si="262"/>
        <v>16.612310359905127</v>
      </c>
      <c r="H2952" s="105">
        <f t="shared" si="263"/>
        <v>-4.1664496640800852E-3</v>
      </c>
      <c r="I2952" s="101">
        <f>IFERROR(VLOOKUP(E2952,历史数据!AH:AJ,2,),"")</f>
        <v>13.5532682189488</v>
      </c>
      <c r="J2952" s="104">
        <f t="shared" si="264"/>
        <v>0</v>
      </c>
      <c r="K2952" s="104" t="str">
        <f>IFERROR(IF(AND(J2951=$H$2*1,MAX(K$64:K2951)=MAX(L$64:L2951)),MAX(K$64:K2951)+1,""),"")</f>
        <v/>
      </c>
      <c r="L2952" s="104" t="str">
        <f>IFERROR(IF(AND($F2951/INDEX($F$64:$F2952,MATCH(MAX(M$64:M2952),M$64:M2952,0)-1)&lt;(1-$P$2),MAX(K$64:K2952)&gt;MAX(L$64:L2951)),MAX(K$64:K2952),""),"")</f>
        <v/>
      </c>
      <c r="M2952" s="104" t="str">
        <f>IFERROR(IF(E2952="","",IF(K2952&lt;&gt;"",MAX(M$64:M2951)+1,IF(AND($F2951/INDEX($F$64:$F2952,MATCH(MAX(M$64:M2951),M$64:M2951,0)-1)&gt;(1+$O$2),MAX(K$64:K2952)&gt;MAX(L$64:L2951)),MAX(M$64:M2951)+1,""))),"")</f>
        <v/>
      </c>
      <c r="N2952" s="91">
        <f t="shared" si="265"/>
        <v>0</v>
      </c>
      <c r="O2952" s="91" t="str">
        <f>IFERROR(IF(AND(N2951=$H$2*1,MAX(O$64:O2951)=MAX(P$64:P2951)),MAX(O$64:O2951)+1,""),"")</f>
        <v/>
      </c>
      <c r="P2952" s="91" t="str">
        <f>IFERROR(IF(MOD(MAX(Q$64:Q2952),10*MAX(O$64:O2952))&lt;=2,IF(AND(F2951/INDEX($F$64:$F2952,MATCH(MAX(O$64:O2952),O$64:O2952,0)-1)&lt;(1-$P$2),MAX(O$64:O2952)&gt;MAX(P$64:P2951)),MAX(O$64:O2952),""),IF(AND($F2951/INDEX($F$64:$F2952,MATCH(MAX(Q$64:Q2952),Q$64:Q2952,0)-1)&lt;(1-$P$2),MAX(O$64:O2952)&gt;MAX(P$64:P2951)),MAX(O$64:O2952),"")),"")</f>
        <v/>
      </c>
      <c r="Q2952" s="91" t="str">
        <f>IFERROR(IF(E2952="","",IF(O2952&lt;&gt;"",MAX(O$64:O2952)*10+1,IF(AND($F2951/INDEX($F$64:$F2952,MATCH(MAX(Q$64:Q2951),Q$64:Q2951,0)-1)&gt;(1+$O$2),MAX(O$64:O2952)&gt;MAX(P$64:P2951)),MAX(Q$64:Q2951)+1,""))),"")</f>
        <v/>
      </c>
    </row>
    <row r="2953" spans="1:17" x14ac:dyDescent="0.2">
      <c r="A2953" s="13">
        <f>HLOOKUP($E$2,历史数据!$V$3:$AE$5000,ROW(A2951),)</f>
        <v>175442</v>
      </c>
      <c r="B2953" s="41">
        <v>40892</v>
      </c>
      <c r="C2953" s="100">
        <f>IFERROR(IF(A2953&lt;&gt;0,MAX($C$4:C2952)+1,""),"")</f>
        <v>2884</v>
      </c>
      <c r="D2953" s="100"/>
      <c r="E2953" s="99">
        <f t="shared" si="266"/>
        <v>40994</v>
      </c>
      <c r="F2953" s="101">
        <f>IFERROR(VLOOKUP(E2953,历史数据!AH:AJ,3,),"")</f>
        <v>13.6705561169974</v>
      </c>
      <c r="G2953" s="101">
        <f t="shared" si="262"/>
        <v>16.532163629571922</v>
      </c>
      <c r="H2953" s="105">
        <f t="shared" si="263"/>
        <v>-4.8245384655613011E-3</v>
      </c>
      <c r="I2953" s="101">
        <f>IFERROR(VLOOKUP(E2953,历史数据!AH:AJ,2,),"")</f>
        <v>13.813907992390099</v>
      </c>
      <c r="J2953" s="104">
        <f t="shared" si="264"/>
        <v>0</v>
      </c>
      <c r="K2953" s="104" t="str">
        <f>IFERROR(IF(AND(J2952=$H$2*1,MAX(K$64:K2952)=MAX(L$64:L2952)),MAX(K$64:K2952)+1,""),"")</f>
        <v/>
      </c>
      <c r="L2953" s="104" t="str">
        <f>IFERROR(IF(AND($F2952/INDEX($F$64:$F2953,MATCH(MAX(M$64:M2953),M$64:M2953,0)-1)&lt;(1-$P$2),MAX(K$64:K2953)&gt;MAX(L$64:L2952)),MAX(K$64:K2953),""),"")</f>
        <v/>
      </c>
      <c r="M2953" s="104" t="str">
        <f>IFERROR(IF(E2953="","",IF(K2953&lt;&gt;"",MAX(M$64:M2952)+1,IF(AND($F2952/INDEX($F$64:$F2953,MATCH(MAX(M$64:M2952),M$64:M2952,0)-1)&gt;(1+$O$2),MAX(K$64:K2953)&gt;MAX(L$64:L2952)),MAX(M$64:M2952)+1,""))),"")</f>
        <v/>
      </c>
      <c r="N2953" s="91">
        <f t="shared" si="265"/>
        <v>0</v>
      </c>
      <c r="O2953" s="91" t="str">
        <f>IFERROR(IF(AND(N2952=$H$2*1,MAX(O$64:O2952)=MAX(P$64:P2952)),MAX(O$64:O2952)+1,""),"")</f>
        <v/>
      </c>
      <c r="P2953" s="91" t="str">
        <f>IFERROR(IF(MOD(MAX(Q$64:Q2953),10*MAX(O$64:O2953))&lt;=2,IF(AND(F2952/INDEX($F$64:$F2953,MATCH(MAX(O$64:O2953),O$64:O2953,0)-1)&lt;(1-$P$2),MAX(O$64:O2953)&gt;MAX(P$64:P2952)),MAX(O$64:O2953),""),IF(AND($F2952/INDEX($F$64:$F2953,MATCH(MAX(Q$64:Q2953),Q$64:Q2953,0)-1)&lt;(1-$P$2),MAX(O$64:O2953)&gt;MAX(P$64:P2952)),MAX(O$64:O2953),"")),"")</f>
        <v/>
      </c>
      <c r="Q2953" s="91" t="str">
        <f>IFERROR(IF(E2953="","",IF(O2953&lt;&gt;"",MAX(O$64:O2953)*10+1,IF(AND($F2952/INDEX($F$64:$F2953,MATCH(MAX(Q$64:Q2952),Q$64:Q2952,0)-1)&gt;(1+$O$2),MAX(O$64:O2953)&gt;MAX(P$64:P2952)),MAX(Q$64:Q2952)+1,""))),"")</f>
        <v/>
      </c>
    </row>
    <row r="2954" spans="1:17" x14ac:dyDescent="0.2">
      <c r="A2954" s="13">
        <f>HLOOKUP($E$2,历史数据!$V$3:$AE$5000,ROW(A2952),)</f>
        <v>174493</v>
      </c>
      <c r="B2954" s="41">
        <v>40893</v>
      </c>
      <c r="C2954" s="100">
        <f>IFERROR(IF(A2954&lt;&gt;0,MAX($C$4:C2953)+1,""),"")</f>
        <v>2885</v>
      </c>
      <c r="D2954" s="100"/>
      <c r="E2954" s="99">
        <f t="shared" si="266"/>
        <v>40995</v>
      </c>
      <c r="F2954" s="101">
        <f>IFERROR(VLOOKUP(E2954,历史数据!AH:AJ,3,),"")</f>
        <v>13.201404524802999</v>
      </c>
      <c r="G2954" s="101">
        <f t="shared" si="262"/>
        <v>16.428776519440198</v>
      </c>
      <c r="H2954" s="105">
        <f t="shared" si="263"/>
        <v>-6.253695066675391E-3</v>
      </c>
      <c r="I2954" s="101">
        <f>IFERROR(VLOOKUP(E2954,历史数据!AH:AJ,2,),"")</f>
        <v>13.6705561169974</v>
      </c>
      <c r="J2954" s="104">
        <f t="shared" si="264"/>
        <v>0</v>
      </c>
      <c r="K2954" s="104" t="str">
        <f>IFERROR(IF(AND(J2953=$H$2*1,MAX(K$64:K2953)=MAX(L$64:L2953)),MAX(K$64:K2953)+1,""),"")</f>
        <v/>
      </c>
      <c r="L2954" s="104" t="str">
        <f>IFERROR(IF(AND($F2953/INDEX($F$64:$F2954,MATCH(MAX(M$64:M2954),M$64:M2954,0)-1)&lt;(1-$P$2),MAX(K$64:K2954)&gt;MAX(L$64:L2953)),MAX(K$64:K2954),""),"")</f>
        <v/>
      </c>
      <c r="M2954" s="104" t="str">
        <f>IFERROR(IF(E2954="","",IF(K2954&lt;&gt;"",MAX(M$64:M2953)+1,IF(AND($F2953/INDEX($F$64:$F2954,MATCH(MAX(M$64:M2953),M$64:M2953,0)-1)&gt;(1+$O$2),MAX(K$64:K2954)&gt;MAX(L$64:L2953)),MAX(M$64:M2953)+1,""))),"")</f>
        <v/>
      </c>
      <c r="N2954" s="91">
        <f t="shared" si="265"/>
        <v>0</v>
      </c>
      <c r="O2954" s="91" t="str">
        <f>IFERROR(IF(AND(N2953=$H$2*1,MAX(O$64:O2953)=MAX(P$64:P2953)),MAX(O$64:O2953)+1,""),"")</f>
        <v/>
      </c>
      <c r="P2954" s="91" t="str">
        <f>IFERROR(IF(MOD(MAX(Q$64:Q2954),10*MAX(O$64:O2954))&lt;=2,IF(AND(F2953/INDEX($F$64:$F2954,MATCH(MAX(O$64:O2954),O$64:O2954,0)-1)&lt;(1-$P$2),MAX(O$64:O2954)&gt;MAX(P$64:P2953)),MAX(O$64:O2954),""),IF(AND($F2953/INDEX($F$64:$F2954,MATCH(MAX(Q$64:Q2954),Q$64:Q2954,0)-1)&lt;(1-$P$2),MAX(O$64:O2954)&gt;MAX(P$64:P2953)),MAX(O$64:O2954),"")),"")</f>
        <v/>
      </c>
      <c r="Q2954" s="91" t="str">
        <f>IFERROR(IF(E2954="","",IF(O2954&lt;&gt;"",MAX(O$64:O2954)*10+1,IF(AND($F2953/INDEX($F$64:$F2954,MATCH(MAX(Q$64:Q2953),Q$64:Q2953,0)-1)&gt;(1+$O$2),MAX(O$64:O2954)&gt;MAX(P$64:P2953)),MAX(Q$64:Q2953)+1,""))),"")</f>
        <v/>
      </c>
    </row>
    <row r="2955" spans="1:17" x14ac:dyDescent="0.2">
      <c r="A2955" s="13">
        <f>HLOOKUP($E$2,历史数据!$V$3:$AE$5000,ROW(A2953),)</f>
        <v>113989</v>
      </c>
      <c r="B2955" s="41">
        <v>40896</v>
      </c>
      <c r="C2955" s="100">
        <f>IFERROR(IF(A2955&lt;&gt;0,MAX($C$4:C2954)+1,""),"")</f>
        <v>2886</v>
      </c>
      <c r="D2955" s="100"/>
      <c r="E2955" s="99">
        <f t="shared" si="266"/>
        <v>40996</v>
      </c>
      <c r="F2955" s="101">
        <f>IFERROR(VLOOKUP(E2955,历史数据!AH:AJ,3,),"")</f>
        <v>12.9407647513617</v>
      </c>
      <c r="G2955" s="101">
        <f t="shared" si="262"/>
        <v>16.316918616671629</v>
      </c>
      <c r="H2955" s="105">
        <f t="shared" si="263"/>
        <v>-6.8086569097953742E-3</v>
      </c>
      <c r="I2955" s="101">
        <f>IFERROR(VLOOKUP(E2955,历史数据!AH:AJ,2,),"")</f>
        <v>13.2144365134751</v>
      </c>
      <c r="J2955" s="104">
        <f t="shared" si="264"/>
        <v>0</v>
      </c>
      <c r="K2955" s="104" t="str">
        <f>IFERROR(IF(AND(J2954=$H$2*1,MAX(K$64:K2954)=MAX(L$64:L2954)),MAX(K$64:K2954)+1,""),"")</f>
        <v/>
      </c>
      <c r="L2955" s="104" t="str">
        <f>IFERROR(IF(AND($F2954/INDEX($F$64:$F2955,MATCH(MAX(M$64:M2955),M$64:M2955,0)-1)&lt;(1-$P$2),MAX(K$64:K2955)&gt;MAX(L$64:L2954)),MAX(K$64:K2955),""),"")</f>
        <v/>
      </c>
      <c r="M2955" s="104" t="str">
        <f>IFERROR(IF(E2955="","",IF(K2955&lt;&gt;"",MAX(M$64:M2954)+1,IF(AND($F2954/INDEX($F$64:$F2955,MATCH(MAX(M$64:M2954),M$64:M2954,0)-1)&gt;(1+$O$2),MAX(K$64:K2955)&gt;MAX(L$64:L2954)),MAX(M$64:M2954)+1,""))),"")</f>
        <v/>
      </c>
      <c r="N2955" s="91">
        <f t="shared" si="265"/>
        <v>0</v>
      </c>
      <c r="O2955" s="91" t="str">
        <f>IFERROR(IF(AND(N2954=$H$2*1,MAX(O$64:O2954)=MAX(P$64:P2954)),MAX(O$64:O2954)+1,""),"")</f>
        <v/>
      </c>
      <c r="P2955" s="91" t="str">
        <f>IFERROR(IF(MOD(MAX(Q$64:Q2955),10*MAX(O$64:O2955))&lt;=2,IF(AND(F2954/INDEX($F$64:$F2955,MATCH(MAX(O$64:O2955),O$64:O2955,0)-1)&lt;(1-$P$2),MAX(O$64:O2955)&gt;MAX(P$64:P2954)),MAX(O$64:O2955),""),IF(AND($F2954/INDEX($F$64:$F2955,MATCH(MAX(Q$64:Q2955),Q$64:Q2955,0)-1)&lt;(1-$P$2),MAX(O$64:O2955)&gt;MAX(P$64:P2954)),MAX(O$64:O2955),"")),"")</f>
        <v/>
      </c>
      <c r="Q2955" s="91" t="str">
        <f>IFERROR(IF(E2955="","",IF(O2955&lt;&gt;"",MAX(O$64:O2955)*10+1,IF(AND($F2954/INDEX($F$64:$F2955,MATCH(MAX(Q$64:Q2954),Q$64:Q2954,0)-1)&gt;(1+$O$2),MAX(O$64:O2955)&gt;MAX(P$64:P2954)),MAX(Q$64:Q2954)+1,""))),"")</f>
        <v/>
      </c>
    </row>
    <row r="2956" spans="1:17" x14ac:dyDescent="0.2">
      <c r="A2956" s="13">
        <f>HLOOKUP($E$2,历史数据!$V$3:$AE$5000,ROW(A2954),)</f>
        <v>1994258</v>
      </c>
      <c r="B2956" s="41">
        <v>40897</v>
      </c>
      <c r="C2956" s="100">
        <f>IFERROR(IF(A2956&lt;&gt;0,MAX($C$4:C2955)+1,""),"")</f>
        <v>2887</v>
      </c>
      <c r="D2956" s="100"/>
      <c r="E2956" s="99">
        <f t="shared" si="266"/>
        <v>40997</v>
      </c>
      <c r="F2956" s="101">
        <f>IFERROR(VLOOKUP(E2956,历史数据!AH:AJ,3,),"")</f>
        <v>12.3412932724467</v>
      </c>
      <c r="G2956" s="101">
        <f t="shared" si="262"/>
        <v>16.196807121077423</v>
      </c>
      <c r="H2956" s="105">
        <f t="shared" si="263"/>
        <v>-7.3611628773757598E-3</v>
      </c>
      <c r="I2956" s="101">
        <f>IFERROR(VLOOKUP(E2956,历史数据!AH:AJ,2,),"")</f>
        <v>12.9537967400338</v>
      </c>
      <c r="J2956" s="104">
        <f t="shared" si="264"/>
        <v>0</v>
      </c>
      <c r="K2956" s="104" t="str">
        <f>IFERROR(IF(AND(J2955=$H$2*1,MAX(K$64:K2955)=MAX(L$64:L2955)),MAX(K$64:K2955)+1,""),"")</f>
        <v/>
      </c>
      <c r="L2956" s="104" t="str">
        <f>IFERROR(IF(AND($F2955/INDEX($F$64:$F2956,MATCH(MAX(M$64:M2956),M$64:M2956,0)-1)&lt;(1-$P$2),MAX(K$64:K2956)&gt;MAX(L$64:L2955)),MAX(K$64:K2956),""),"")</f>
        <v/>
      </c>
      <c r="M2956" s="104" t="str">
        <f>IFERROR(IF(E2956="","",IF(K2956&lt;&gt;"",MAX(M$64:M2955)+1,IF(AND($F2955/INDEX($F$64:$F2956,MATCH(MAX(M$64:M2955),M$64:M2955,0)-1)&gt;(1+$O$2),MAX(K$64:K2956)&gt;MAX(L$64:L2955)),MAX(M$64:M2955)+1,""))),"")</f>
        <v/>
      </c>
      <c r="N2956" s="91">
        <f t="shared" si="265"/>
        <v>0</v>
      </c>
      <c r="O2956" s="91" t="str">
        <f>IFERROR(IF(AND(N2955=$H$2*1,MAX(O$64:O2955)=MAX(P$64:P2955)),MAX(O$64:O2955)+1,""),"")</f>
        <v/>
      </c>
      <c r="P2956" s="91" t="str">
        <f>IFERROR(IF(MOD(MAX(Q$64:Q2956),10*MAX(O$64:O2956))&lt;=2,IF(AND(F2955/INDEX($F$64:$F2956,MATCH(MAX(O$64:O2956),O$64:O2956,0)-1)&lt;(1-$P$2),MAX(O$64:O2956)&gt;MAX(P$64:P2955)),MAX(O$64:O2956),""),IF(AND($F2955/INDEX($F$64:$F2956,MATCH(MAX(Q$64:Q2956),Q$64:Q2956,0)-1)&lt;(1-$P$2),MAX(O$64:O2956)&gt;MAX(P$64:P2955)),MAX(O$64:O2956),"")),"")</f>
        <v/>
      </c>
      <c r="Q2956" s="91" t="str">
        <f>IFERROR(IF(E2956="","",IF(O2956&lt;&gt;"",MAX(O$64:O2956)*10+1,IF(AND($F2955/INDEX($F$64:$F2956,MATCH(MAX(Q$64:Q2955),Q$64:Q2955,0)-1)&gt;(1+$O$2),MAX(O$64:O2956)&gt;MAX(P$64:P2955)),MAX(Q$64:Q2955)+1,""))),"")</f>
        <v/>
      </c>
    </row>
    <row r="2957" spans="1:17" x14ac:dyDescent="0.2">
      <c r="A2957" s="13">
        <f>HLOOKUP($E$2,历史数据!$V$3:$AE$5000,ROW(A2955),)</f>
        <v>2057465</v>
      </c>
      <c r="B2957" s="41">
        <v>40898</v>
      </c>
      <c r="C2957" s="100">
        <f>IFERROR(IF(A2957&lt;&gt;0,MAX($C$4:C2956)+1,""),"")</f>
        <v>2888</v>
      </c>
      <c r="D2957" s="100"/>
      <c r="E2957" s="99">
        <f t="shared" si="266"/>
        <v>40998</v>
      </c>
      <c r="F2957" s="101">
        <f>IFERROR(VLOOKUP(E2957,历史数据!AH:AJ,3,),"")</f>
        <v>12.158845431037699</v>
      </c>
      <c r="G2957" s="101">
        <f t="shared" si="262"/>
        <v>16.057364842286312</v>
      </c>
      <c r="H2957" s="105">
        <f t="shared" si="263"/>
        <v>-8.6092448807179034E-3</v>
      </c>
      <c r="I2957" s="101">
        <f>IFERROR(VLOOKUP(E2957,历史数据!AH:AJ,2,),"")</f>
        <v>12.380389238462801</v>
      </c>
      <c r="J2957" s="104">
        <f t="shared" si="264"/>
        <v>0</v>
      </c>
      <c r="K2957" s="104" t="str">
        <f>IFERROR(IF(AND(J2956=$H$2*1,MAX(K$64:K2956)=MAX(L$64:L2956)),MAX(K$64:K2956)+1,""),"")</f>
        <v/>
      </c>
      <c r="L2957" s="104" t="str">
        <f>IFERROR(IF(AND($F2956/INDEX($F$64:$F2957,MATCH(MAX(M$64:M2957),M$64:M2957,0)-1)&lt;(1-$P$2),MAX(K$64:K2957)&gt;MAX(L$64:L2956)),MAX(K$64:K2957),""),"")</f>
        <v/>
      </c>
      <c r="M2957" s="104" t="str">
        <f>IFERROR(IF(E2957="","",IF(K2957&lt;&gt;"",MAX(M$64:M2956)+1,IF(AND($F2956/INDEX($F$64:$F2957,MATCH(MAX(M$64:M2956),M$64:M2956,0)-1)&gt;(1+$O$2),MAX(K$64:K2957)&gt;MAX(L$64:L2956)),MAX(M$64:M2956)+1,""))),"")</f>
        <v/>
      </c>
      <c r="N2957" s="91" t="str">
        <f t="shared" si="265"/>
        <v>0</v>
      </c>
      <c r="O2957" s="91" t="str">
        <f>IFERROR(IF(AND(N2956=$H$2*1,MAX(O$64:O2956)=MAX(P$64:P2956)),MAX(O$64:O2956)+1,""),"")</f>
        <v/>
      </c>
      <c r="P2957" s="91">
        <f>IFERROR(IF(MOD(MAX(Q$64:Q2957),10*MAX(O$64:O2957))&lt;=2,IF(AND(F2956/INDEX($F$64:$F2957,MATCH(MAX(O$64:O2957),O$64:O2957,0)-1)&lt;(1-$P$2),MAX(O$64:O2957)&gt;MAX(P$64:P2956)),MAX(O$64:O2957),""),IF(AND($F2956/INDEX($F$64:$F2957,MATCH(MAX(Q$64:Q2957),Q$64:Q2957,0)-1)&lt;(1-$P$2),MAX(O$64:O2957)&gt;MAX(P$64:P2956)),MAX(O$64:O2957),"")),"")</f>
        <v>15</v>
      </c>
      <c r="Q2957" s="91" t="str">
        <f>IFERROR(IF(E2957="","",IF(O2957&lt;&gt;"",MAX(O$64:O2957)*10+1,IF(AND($F2956/INDEX($F$64:$F2957,MATCH(MAX(Q$64:Q2956),Q$64:Q2956,0)-1)&gt;(1+$O$2),MAX(O$64:O2957)&gt;MAX(P$64:P2956)),MAX(Q$64:Q2956)+1,""))),"")</f>
        <v/>
      </c>
    </row>
    <row r="2958" spans="1:17" x14ac:dyDescent="0.2">
      <c r="A2958" s="13">
        <f>HLOOKUP($E$2,历史数据!$V$3:$AE$5000,ROW(A2956),)</f>
        <v>2108427</v>
      </c>
      <c r="B2958" s="41">
        <v>40899</v>
      </c>
      <c r="C2958" s="100">
        <f>IFERROR(IF(A2958&lt;&gt;0,MAX($C$4:C2957)+1,""),"")</f>
        <v>2889</v>
      </c>
      <c r="D2958" s="100"/>
      <c r="E2958" s="99">
        <f t="shared" si="266"/>
        <v>41004</v>
      </c>
      <c r="F2958" s="101">
        <f>IFERROR(VLOOKUP(E2958,历史数据!AH:AJ,3,),"")</f>
        <v>12.419485204479001</v>
      </c>
      <c r="G2958" s="101">
        <f t="shared" si="262"/>
        <v>15.909668970669564</v>
      </c>
      <c r="H2958" s="105">
        <f t="shared" si="263"/>
        <v>-9.1980143110279577E-3</v>
      </c>
      <c r="I2958" s="101">
        <f>IFERROR(VLOOKUP(E2958,历史数据!AH:AJ,2,),"")</f>
        <v>12.1718774197098</v>
      </c>
      <c r="J2958" s="104">
        <f t="shared" si="264"/>
        <v>0</v>
      </c>
      <c r="K2958" s="104" t="str">
        <f>IFERROR(IF(AND(J2957=$H$2*1,MAX(K$64:K2957)=MAX(L$64:L2957)),MAX(K$64:K2957)+1,""),"")</f>
        <v/>
      </c>
      <c r="L2958" s="104" t="str">
        <f>IFERROR(IF(AND($F2957/INDEX($F$64:$F2958,MATCH(MAX(M$64:M2958),M$64:M2958,0)-1)&lt;(1-$P$2),MAX(K$64:K2958)&gt;MAX(L$64:L2957)),MAX(K$64:K2958),""),"")</f>
        <v/>
      </c>
      <c r="M2958" s="104" t="str">
        <f>IFERROR(IF(E2958="","",IF(K2958&lt;&gt;"",MAX(M$64:M2957)+1,IF(AND($F2957/INDEX($F$64:$F2958,MATCH(MAX(M$64:M2957),M$64:M2957,0)-1)&gt;(1+$O$2),MAX(K$64:K2958)&gt;MAX(L$64:L2957)),MAX(M$64:M2957)+1,""))),"")</f>
        <v/>
      </c>
      <c r="N2958" s="91">
        <f t="shared" si="265"/>
        <v>0</v>
      </c>
      <c r="O2958" s="91" t="str">
        <f>IFERROR(IF(AND(N2957=$H$2*1,MAX(O$64:O2957)=MAX(P$64:P2957)),MAX(O$64:O2957)+1,""),"")</f>
        <v/>
      </c>
      <c r="P2958" s="91" t="str">
        <f>IFERROR(IF(MOD(MAX(Q$64:Q2958),10*MAX(O$64:O2958))&lt;=2,IF(AND(F2957/INDEX($F$64:$F2958,MATCH(MAX(O$64:O2958),O$64:O2958,0)-1)&lt;(1-$P$2),MAX(O$64:O2958)&gt;MAX(P$64:P2957)),MAX(O$64:O2958),""),IF(AND($F2957/INDEX($F$64:$F2958,MATCH(MAX(Q$64:Q2958),Q$64:Q2958,0)-1)&lt;(1-$P$2),MAX(O$64:O2958)&gt;MAX(P$64:P2957)),MAX(O$64:O2958),"")),"")</f>
        <v/>
      </c>
      <c r="Q2958" s="91" t="str">
        <f>IFERROR(IF(E2958="","",IF(O2958&lt;&gt;"",MAX(O$64:O2958)*10+1,IF(AND($F2957/INDEX($F$64:$F2958,MATCH(MAX(Q$64:Q2957),Q$64:Q2957,0)-1)&gt;(1+$O$2),MAX(O$64:O2958)&gt;MAX(P$64:P2957)),MAX(Q$64:Q2957)+1,""))),"")</f>
        <v/>
      </c>
    </row>
    <row r="2959" spans="1:17" x14ac:dyDescent="0.2">
      <c r="A2959" s="13">
        <f>HLOOKUP($E$2,历史数据!$V$3:$AE$5000,ROW(A2957),)</f>
        <v>2155023</v>
      </c>
      <c r="B2959" s="41">
        <v>40900</v>
      </c>
      <c r="C2959" s="100">
        <f>IFERROR(IF(A2959&lt;&gt;0,MAX($C$4:C2958)+1,""),"")</f>
        <v>2890</v>
      </c>
      <c r="D2959" s="100"/>
      <c r="E2959" s="99">
        <f t="shared" si="266"/>
        <v>41005</v>
      </c>
      <c r="F2959" s="101">
        <f>IFERROR(VLOOKUP(E2959,历史数据!AH:AJ,3,),"")</f>
        <v>12.654061000576201</v>
      </c>
      <c r="G2959" s="101">
        <f t="shared" si="262"/>
        <v>15.783258680550526</v>
      </c>
      <c r="H2959" s="105">
        <f t="shared" si="263"/>
        <v>-7.9455009624702644E-3</v>
      </c>
      <c r="I2959" s="101">
        <f>IFERROR(VLOOKUP(E2959,历史数据!AH:AJ,2,),"")</f>
        <v>12.419485204479001</v>
      </c>
      <c r="J2959" s="104">
        <f t="shared" si="264"/>
        <v>0</v>
      </c>
      <c r="K2959" s="104" t="str">
        <f>IFERROR(IF(AND(J2958=$H$2*1,MAX(K$64:K2958)=MAX(L$64:L2958)),MAX(K$64:K2958)+1,""),"")</f>
        <v/>
      </c>
      <c r="L2959" s="104" t="str">
        <f>IFERROR(IF(AND($F2958/INDEX($F$64:$F2959,MATCH(MAX(M$64:M2959),M$64:M2959,0)-1)&lt;(1-$P$2),MAX(K$64:K2959)&gt;MAX(L$64:L2958)),MAX(K$64:K2959),""),"")</f>
        <v/>
      </c>
      <c r="M2959" s="104" t="str">
        <f>IFERROR(IF(E2959="","",IF(K2959&lt;&gt;"",MAX(M$64:M2958)+1,IF(AND($F2958/INDEX($F$64:$F2959,MATCH(MAX(M$64:M2958),M$64:M2958,0)-1)&gt;(1+$O$2),MAX(K$64:K2959)&gt;MAX(L$64:L2958)),MAX(M$64:M2958)+1,""))),"")</f>
        <v/>
      </c>
      <c r="N2959" s="91">
        <f t="shared" si="265"/>
        <v>0</v>
      </c>
      <c r="O2959" s="91" t="str">
        <f>IFERROR(IF(AND(N2958=$H$2*1,MAX(O$64:O2958)=MAX(P$64:P2958)),MAX(O$64:O2958)+1,""),"")</f>
        <v/>
      </c>
      <c r="P2959" s="91" t="str">
        <f>IFERROR(IF(MOD(MAX(Q$64:Q2959),10*MAX(O$64:O2959))&lt;=2,IF(AND(F2958/INDEX($F$64:$F2959,MATCH(MAX(O$64:O2959),O$64:O2959,0)-1)&lt;(1-$P$2),MAX(O$64:O2959)&gt;MAX(P$64:P2958)),MAX(O$64:O2959),""),IF(AND($F2958/INDEX($F$64:$F2959,MATCH(MAX(Q$64:Q2959),Q$64:Q2959,0)-1)&lt;(1-$P$2),MAX(O$64:O2959)&gt;MAX(P$64:P2958)),MAX(O$64:O2959),"")),"")</f>
        <v/>
      </c>
      <c r="Q2959" s="91" t="str">
        <f>IFERROR(IF(E2959="","",IF(O2959&lt;&gt;"",MAX(O$64:O2959)*10+1,IF(AND($F2958/INDEX($F$64:$F2959,MATCH(MAX(Q$64:Q2958),Q$64:Q2958,0)-1)&gt;(1+$O$2),MAX(O$64:O2959)&gt;MAX(P$64:P2958)),MAX(Q$64:Q2958)+1,""))),"")</f>
        <v/>
      </c>
    </row>
    <row r="2960" spans="1:17" x14ac:dyDescent="0.2">
      <c r="A2960" s="13">
        <f>HLOOKUP($E$2,历史数据!$V$3:$AE$5000,ROW(A2958),)</f>
        <v>2069498</v>
      </c>
      <c r="B2960" s="41">
        <v>40903</v>
      </c>
      <c r="C2960" s="100">
        <f>IFERROR(IF(A2960&lt;&gt;0,MAX($C$4:C2959)+1,""),"")</f>
        <v>2891</v>
      </c>
      <c r="D2960" s="100"/>
      <c r="E2960" s="99">
        <f t="shared" si="266"/>
        <v>41008</v>
      </c>
      <c r="F2960" s="101">
        <f>IFERROR(VLOOKUP(E2960,历史数据!AH:AJ,3,),"")</f>
        <v>12.8234768533131</v>
      </c>
      <c r="G2960" s="101">
        <f t="shared" si="262"/>
        <v>15.676613573250785</v>
      </c>
      <c r="H2960" s="105">
        <f t="shared" si="263"/>
        <v>-6.7568497392213045E-3</v>
      </c>
      <c r="I2960" s="101">
        <f>IFERROR(VLOOKUP(E2960,历史数据!AH:AJ,2,),"")</f>
        <v>12.5237411138556</v>
      </c>
      <c r="J2960" s="104">
        <f t="shared" si="264"/>
        <v>0</v>
      </c>
      <c r="K2960" s="104" t="str">
        <f>IFERROR(IF(AND(J2959=$H$2*1,MAX(K$64:K2959)=MAX(L$64:L2959)),MAX(K$64:K2959)+1,""),"")</f>
        <v/>
      </c>
      <c r="L2960" s="104" t="str">
        <f>IFERROR(IF(AND($F2959/INDEX($F$64:$F2960,MATCH(MAX(M$64:M2960),M$64:M2960,0)-1)&lt;(1-$P$2),MAX(K$64:K2960)&gt;MAX(L$64:L2959)),MAX(K$64:K2960),""),"")</f>
        <v/>
      </c>
      <c r="M2960" s="104" t="str">
        <f>IFERROR(IF(E2960="","",IF(K2960&lt;&gt;"",MAX(M$64:M2959)+1,IF(AND($F2959/INDEX($F$64:$F2960,MATCH(MAX(M$64:M2959),M$64:M2959,0)-1)&gt;(1+$O$2),MAX(K$64:K2960)&gt;MAX(L$64:L2959)),MAX(M$64:M2959)+1,""))),"")</f>
        <v/>
      </c>
      <c r="N2960" s="91">
        <f t="shared" si="265"/>
        <v>0</v>
      </c>
      <c r="O2960" s="91" t="str">
        <f>IFERROR(IF(AND(N2959=$H$2*1,MAX(O$64:O2959)=MAX(P$64:P2959)),MAX(O$64:O2959)+1,""),"")</f>
        <v/>
      </c>
      <c r="P2960" s="91" t="str">
        <f>IFERROR(IF(MOD(MAX(Q$64:Q2960),10*MAX(O$64:O2960))&lt;=2,IF(AND(F2959/INDEX($F$64:$F2960,MATCH(MAX(O$64:O2960),O$64:O2960,0)-1)&lt;(1-$P$2),MAX(O$64:O2960)&gt;MAX(P$64:P2959)),MAX(O$64:O2960),""),IF(AND($F2959/INDEX($F$64:$F2960,MATCH(MAX(Q$64:Q2960),Q$64:Q2960,0)-1)&lt;(1-$P$2),MAX(O$64:O2960)&gt;MAX(P$64:P2959)),MAX(O$64:O2960),"")),"")</f>
        <v/>
      </c>
      <c r="Q2960" s="91" t="str">
        <f>IFERROR(IF(E2960="","",IF(O2960&lt;&gt;"",MAX(O$64:O2960)*10+1,IF(AND($F2959/INDEX($F$64:$F2960,MATCH(MAX(Q$64:Q2959),Q$64:Q2959,0)-1)&gt;(1+$O$2),MAX(O$64:O2960)&gt;MAX(P$64:P2959)),MAX(Q$64:Q2959)+1,""))),"")</f>
        <v/>
      </c>
    </row>
    <row r="2961" spans="1:17" x14ac:dyDescent="0.2">
      <c r="A2961" s="13">
        <f>HLOOKUP($E$2,历史数据!$V$3:$AE$5000,ROW(A2959),)</f>
        <v>941625</v>
      </c>
      <c r="B2961" s="41">
        <v>40904</v>
      </c>
      <c r="C2961" s="100">
        <f>IFERROR(IF(A2961&lt;&gt;0,MAX($C$4:C2960)+1,""),"")</f>
        <v>2892</v>
      </c>
      <c r="D2961" s="100"/>
      <c r="E2961" s="99">
        <f t="shared" si="266"/>
        <v>41009</v>
      </c>
      <c r="F2961" s="101">
        <f>IFERROR(VLOOKUP(E2961,历史数据!AH:AJ,3,),"")</f>
        <v>12.9016687853455</v>
      </c>
      <c r="G2961" s="101">
        <f t="shared" si="262"/>
        <v>15.587344450847132</v>
      </c>
      <c r="H2961" s="105">
        <f t="shared" si="263"/>
        <v>-5.6944136555087121E-3</v>
      </c>
      <c r="I2961" s="101">
        <f>IFERROR(VLOOKUP(E2961,历史数据!AH:AJ,2,),"")</f>
        <v>12.8234768533131</v>
      </c>
      <c r="J2961" s="104">
        <f t="shared" si="264"/>
        <v>0</v>
      </c>
      <c r="K2961" s="104" t="str">
        <f>IFERROR(IF(AND(J2960=$H$2*1,MAX(K$64:K2960)=MAX(L$64:L2960)),MAX(K$64:K2960)+1,""),"")</f>
        <v/>
      </c>
      <c r="L2961" s="104" t="str">
        <f>IFERROR(IF(AND($F2960/INDEX($F$64:$F2961,MATCH(MAX(M$64:M2961),M$64:M2961,0)-1)&lt;(1-$P$2),MAX(K$64:K2961)&gt;MAX(L$64:L2960)),MAX(K$64:K2961),""),"")</f>
        <v/>
      </c>
      <c r="M2961" s="104" t="str">
        <f>IFERROR(IF(E2961="","",IF(K2961&lt;&gt;"",MAX(M$64:M2960)+1,IF(AND($F2960/INDEX($F$64:$F2961,MATCH(MAX(M$64:M2960),M$64:M2960,0)-1)&gt;(1+$O$2),MAX(K$64:K2961)&gt;MAX(L$64:L2960)),MAX(M$64:M2960)+1,""))),"")</f>
        <v/>
      </c>
      <c r="N2961" s="91">
        <f t="shared" si="265"/>
        <v>0</v>
      </c>
      <c r="O2961" s="91" t="str">
        <f>IFERROR(IF(AND(N2960=$H$2*1,MAX(O$64:O2960)=MAX(P$64:P2960)),MAX(O$64:O2960)+1,""),"")</f>
        <v/>
      </c>
      <c r="P2961" s="91" t="str">
        <f>IFERROR(IF(MOD(MAX(Q$64:Q2961),10*MAX(O$64:O2961))&lt;=2,IF(AND(F2960/INDEX($F$64:$F2961,MATCH(MAX(O$64:O2961),O$64:O2961,0)-1)&lt;(1-$P$2),MAX(O$64:O2961)&gt;MAX(P$64:P2960)),MAX(O$64:O2961),""),IF(AND($F2960/INDEX($F$64:$F2961,MATCH(MAX(Q$64:Q2961),Q$64:Q2961,0)-1)&lt;(1-$P$2),MAX(O$64:O2961)&gt;MAX(P$64:P2960)),MAX(O$64:O2961),"")),"")</f>
        <v/>
      </c>
      <c r="Q2961" s="91" t="str">
        <f>IFERROR(IF(E2961="","",IF(O2961&lt;&gt;"",MAX(O$64:O2961)*10+1,IF(AND($F2960/INDEX($F$64:$F2961,MATCH(MAX(Q$64:Q2960),Q$64:Q2960,0)-1)&gt;(1+$O$2),MAX(O$64:O2961)&gt;MAX(P$64:P2960)),MAX(Q$64:Q2960)+1,""))),"")</f>
        <v/>
      </c>
    </row>
    <row r="2962" spans="1:17" x14ac:dyDescent="0.2">
      <c r="A2962" s="13">
        <f>HLOOKUP($E$2,历史数据!$V$3:$AE$5000,ROW(A2960),)</f>
        <v>2366375</v>
      </c>
      <c r="B2962" s="41">
        <v>40905</v>
      </c>
      <c r="C2962" s="100">
        <f>IFERROR(IF(A2962&lt;&gt;0,MAX($C$4:C2961)+1,""),"")</f>
        <v>2893</v>
      </c>
      <c r="D2962" s="100"/>
      <c r="E2962" s="99">
        <f t="shared" si="266"/>
        <v>41010</v>
      </c>
      <c r="F2962" s="101">
        <f>IFERROR(VLOOKUP(E2962,历史数据!AH:AJ,3,),"")</f>
        <v>12.9147007740176</v>
      </c>
      <c r="G2962" s="101">
        <f t="shared" si="262"/>
        <v>15.513496515038755</v>
      </c>
      <c r="H2962" s="105">
        <f t="shared" si="263"/>
        <v>-4.7376855012890573E-3</v>
      </c>
      <c r="I2962" s="101">
        <f>IFERROR(VLOOKUP(E2962,历史数据!AH:AJ,2,),"")</f>
        <v>12.797412875969</v>
      </c>
      <c r="J2962" s="104">
        <f t="shared" si="264"/>
        <v>0</v>
      </c>
      <c r="K2962" s="104" t="str">
        <f>IFERROR(IF(AND(J2961=$H$2*1,MAX(K$64:K2961)=MAX(L$64:L2961)),MAX(K$64:K2961)+1,""),"")</f>
        <v/>
      </c>
      <c r="L2962" s="104" t="str">
        <f>IFERROR(IF(AND($F2961/INDEX($F$64:$F2962,MATCH(MAX(M$64:M2962),M$64:M2962,0)-1)&lt;(1-$P$2),MAX(K$64:K2962)&gt;MAX(L$64:L2961)),MAX(K$64:K2962),""),"")</f>
        <v/>
      </c>
      <c r="M2962" s="104" t="str">
        <f>IFERROR(IF(E2962="","",IF(K2962&lt;&gt;"",MAX(M$64:M2961)+1,IF(AND($F2961/INDEX($F$64:$F2962,MATCH(MAX(M$64:M2961),M$64:M2961,0)-1)&gt;(1+$O$2),MAX(K$64:K2962)&gt;MAX(L$64:L2961)),MAX(M$64:M2961)+1,""))),"")</f>
        <v/>
      </c>
      <c r="N2962" s="91">
        <f t="shared" si="265"/>
        <v>0</v>
      </c>
      <c r="O2962" s="91" t="str">
        <f>IFERROR(IF(AND(N2961=$H$2*1,MAX(O$64:O2961)=MAX(P$64:P2961)),MAX(O$64:O2961)+1,""),"")</f>
        <v/>
      </c>
      <c r="P2962" s="91" t="str">
        <f>IFERROR(IF(MOD(MAX(Q$64:Q2962),10*MAX(O$64:O2962))&lt;=2,IF(AND(F2961/INDEX($F$64:$F2962,MATCH(MAX(O$64:O2962),O$64:O2962,0)-1)&lt;(1-$P$2),MAX(O$64:O2962)&gt;MAX(P$64:P2961)),MAX(O$64:O2962),""),IF(AND($F2961/INDEX($F$64:$F2962,MATCH(MAX(Q$64:Q2962),Q$64:Q2962,0)-1)&lt;(1-$P$2),MAX(O$64:O2962)&gt;MAX(P$64:P2961)),MAX(O$64:O2962),"")),"")</f>
        <v/>
      </c>
      <c r="Q2962" s="91" t="str">
        <f>IFERROR(IF(E2962="","",IF(O2962&lt;&gt;"",MAX(O$64:O2962)*10+1,IF(AND($F2961/INDEX($F$64:$F2962,MATCH(MAX(Q$64:Q2961),Q$64:Q2961,0)-1)&gt;(1+$O$2),MAX(O$64:O2962)&gt;MAX(P$64:P2961)),MAX(Q$64:Q2961)+1,""))),"")</f>
        <v/>
      </c>
    </row>
    <row r="2963" spans="1:17" x14ac:dyDescent="0.2">
      <c r="A2963" s="13">
        <f>HLOOKUP($E$2,历史数据!$V$3:$AE$5000,ROW(A2961),)</f>
        <v>1706283</v>
      </c>
      <c r="B2963" s="41">
        <v>40906</v>
      </c>
      <c r="C2963" s="100">
        <f>IFERROR(IF(A2963&lt;&gt;0,MAX($C$4:C2962)+1,""),"")</f>
        <v>2894</v>
      </c>
      <c r="D2963" s="100"/>
      <c r="E2963" s="99">
        <f t="shared" si="266"/>
        <v>41011</v>
      </c>
      <c r="F2963" s="101">
        <f>IFERROR(VLOOKUP(E2963,历史数据!AH:AJ,3,),"")</f>
        <v>12.99289270605</v>
      </c>
      <c r="G2963" s="101">
        <f t="shared" si="262"/>
        <v>15.449856970356835</v>
      </c>
      <c r="H2963" s="105">
        <f t="shared" si="263"/>
        <v>-4.1022051102552748E-3</v>
      </c>
      <c r="I2963" s="101">
        <f>IFERROR(VLOOKUP(E2963,历史数据!AH:AJ,2,),"")</f>
        <v>12.9016687853455</v>
      </c>
      <c r="J2963" s="104">
        <f t="shared" si="264"/>
        <v>0</v>
      </c>
      <c r="K2963" s="104" t="str">
        <f>IFERROR(IF(AND(J2962=$H$2*1,MAX(K$64:K2962)=MAX(L$64:L2962)),MAX(K$64:K2962)+1,""),"")</f>
        <v/>
      </c>
      <c r="L2963" s="104" t="str">
        <f>IFERROR(IF(AND($F2962/INDEX($F$64:$F2963,MATCH(MAX(M$64:M2963),M$64:M2963,0)-1)&lt;(1-$P$2),MAX(K$64:K2963)&gt;MAX(L$64:L2962)),MAX(K$64:K2963),""),"")</f>
        <v/>
      </c>
      <c r="M2963" s="104" t="str">
        <f>IFERROR(IF(E2963="","",IF(K2963&lt;&gt;"",MAX(M$64:M2962)+1,IF(AND($F2962/INDEX($F$64:$F2963,MATCH(MAX(M$64:M2962),M$64:M2962,0)-1)&gt;(1+$O$2),MAX(K$64:K2963)&gt;MAX(L$64:L2962)),MAX(M$64:M2962)+1,""))),"")</f>
        <v/>
      </c>
      <c r="N2963" s="91">
        <f t="shared" si="265"/>
        <v>0</v>
      </c>
      <c r="O2963" s="91" t="str">
        <f>IFERROR(IF(AND(N2962=$H$2*1,MAX(O$64:O2962)=MAX(P$64:P2962)),MAX(O$64:O2962)+1,""),"")</f>
        <v/>
      </c>
      <c r="P2963" s="91" t="str">
        <f>IFERROR(IF(MOD(MAX(Q$64:Q2963),10*MAX(O$64:O2963))&lt;=2,IF(AND(F2962/INDEX($F$64:$F2963,MATCH(MAX(O$64:O2963),O$64:O2963,0)-1)&lt;(1-$P$2),MAX(O$64:O2963)&gt;MAX(P$64:P2962)),MAX(O$64:O2963),""),IF(AND($F2962/INDEX($F$64:$F2963,MATCH(MAX(Q$64:Q2963),Q$64:Q2963,0)-1)&lt;(1-$P$2),MAX(O$64:O2963)&gt;MAX(P$64:P2962)),MAX(O$64:O2963),"")),"")</f>
        <v/>
      </c>
      <c r="Q2963" s="91" t="str">
        <f>IFERROR(IF(E2963="","",IF(O2963&lt;&gt;"",MAX(O$64:O2963)*10+1,IF(AND($F2962/INDEX($F$64:$F2963,MATCH(MAX(Q$64:Q2962),Q$64:Q2962,0)-1)&gt;(1+$O$2),MAX(O$64:O2963)&gt;MAX(P$64:P2962)),MAX(Q$64:Q2962)+1,""))),"")</f>
        <v/>
      </c>
    </row>
    <row r="2964" spans="1:17" x14ac:dyDescent="0.2">
      <c r="A2964" s="13">
        <f>HLOOKUP($E$2,历史数据!$V$3:$AE$5000,ROW(A2962),)</f>
        <v>1678990</v>
      </c>
      <c r="B2964" s="41">
        <v>40907</v>
      </c>
      <c r="C2964" s="100">
        <f>IFERROR(IF(A2964&lt;&gt;0,MAX($C$4:C2963)+1,""),"")</f>
        <v>2895</v>
      </c>
      <c r="D2964" s="100"/>
      <c r="E2964" s="99">
        <f t="shared" si="266"/>
        <v>41012</v>
      </c>
      <c r="F2964" s="101">
        <f>IFERROR(VLOOKUP(E2964,历史数据!AH:AJ,3,),"")</f>
        <v>13.1753405474589</v>
      </c>
      <c r="G2964" s="101">
        <f t="shared" si="262"/>
        <v>15.389475422842926</v>
      </c>
      <c r="H2964" s="105">
        <f t="shared" si="263"/>
        <v>-3.9082269583311513E-3</v>
      </c>
      <c r="I2964" s="101">
        <f>IFERROR(VLOOKUP(E2964,历史数据!AH:AJ,2,),"")</f>
        <v>13.0189566833941</v>
      </c>
      <c r="J2964" s="104">
        <f t="shared" si="264"/>
        <v>0</v>
      </c>
      <c r="K2964" s="104" t="str">
        <f>IFERROR(IF(AND(J2963=$H$2*1,MAX(K$64:K2963)=MAX(L$64:L2963)),MAX(K$64:K2963)+1,""),"")</f>
        <v/>
      </c>
      <c r="L2964" s="104" t="str">
        <f>IFERROR(IF(AND($F2963/INDEX($F$64:$F2964,MATCH(MAX(M$64:M2964),M$64:M2964,0)-1)&lt;(1-$P$2),MAX(K$64:K2964)&gt;MAX(L$64:L2963)),MAX(K$64:K2964),""),"")</f>
        <v/>
      </c>
      <c r="M2964" s="104" t="str">
        <f>IFERROR(IF(E2964="","",IF(K2964&lt;&gt;"",MAX(M$64:M2963)+1,IF(AND($F2963/INDEX($F$64:$F2964,MATCH(MAX(M$64:M2963),M$64:M2963,0)-1)&gt;(1+$O$2),MAX(K$64:K2964)&gt;MAX(L$64:L2963)),MAX(M$64:M2963)+1,""))),"")</f>
        <v/>
      </c>
      <c r="N2964" s="91">
        <f t="shared" si="265"/>
        <v>0</v>
      </c>
      <c r="O2964" s="91" t="str">
        <f>IFERROR(IF(AND(N2963=$H$2*1,MAX(O$64:O2963)=MAX(P$64:P2963)),MAX(O$64:O2963)+1,""),"")</f>
        <v/>
      </c>
      <c r="P2964" s="91" t="str">
        <f>IFERROR(IF(MOD(MAX(Q$64:Q2964),10*MAX(O$64:O2964))&lt;=2,IF(AND(F2963/INDEX($F$64:$F2964,MATCH(MAX(O$64:O2964),O$64:O2964,0)-1)&lt;(1-$P$2),MAX(O$64:O2964)&gt;MAX(P$64:P2963)),MAX(O$64:O2964),""),IF(AND($F2963/INDEX($F$64:$F2964,MATCH(MAX(Q$64:Q2964),Q$64:Q2964,0)-1)&lt;(1-$P$2),MAX(O$64:O2964)&gt;MAX(P$64:P2963)),MAX(O$64:O2964),"")),"")</f>
        <v/>
      </c>
      <c r="Q2964" s="91" t="str">
        <f>IFERROR(IF(E2964="","",IF(O2964&lt;&gt;"",MAX(O$64:O2964)*10+1,IF(AND($F2963/INDEX($F$64:$F2964,MATCH(MAX(Q$64:Q2963),Q$64:Q2963,0)-1)&gt;(1+$O$2),MAX(O$64:O2964)&gt;MAX(P$64:P2963)),MAX(Q$64:Q2963)+1,""))),"")</f>
        <v/>
      </c>
    </row>
    <row r="2965" spans="1:17" x14ac:dyDescent="0.2">
      <c r="A2965" s="13">
        <f>HLOOKUP($E$2,历史数据!$V$3:$AE$5000,ROW(A2963),)</f>
        <v>986301</v>
      </c>
      <c r="B2965" s="41">
        <v>40912</v>
      </c>
      <c r="C2965" s="100">
        <f>IFERROR(IF(A2965&lt;&gt;0,MAX($C$4:C2964)+1,""),"")</f>
        <v>2896</v>
      </c>
      <c r="D2965" s="100"/>
      <c r="E2965" s="99">
        <f t="shared" si="266"/>
        <v>41015</v>
      </c>
      <c r="F2965" s="101">
        <f>IFERROR(VLOOKUP(E2965,历史数据!AH:AJ,3,),"")</f>
        <v>13.005924694721999</v>
      </c>
      <c r="G2965" s="101">
        <f t="shared" si="262"/>
        <v>15.325184278727399</v>
      </c>
      <c r="H2965" s="105">
        <f t="shared" si="263"/>
        <v>-4.1776046518192667E-3</v>
      </c>
      <c r="I2965" s="101">
        <f>IFERROR(VLOOKUP(E2965,历史数据!AH:AJ,2,),"")</f>
        <v>13.0319886720662</v>
      </c>
      <c r="J2965" s="104">
        <f t="shared" si="264"/>
        <v>0</v>
      </c>
      <c r="K2965" s="104" t="str">
        <f>IFERROR(IF(AND(J2964=$H$2*1,MAX(K$64:K2964)=MAX(L$64:L2964)),MAX(K$64:K2964)+1,""),"")</f>
        <v/>
      </c>
      <c r="L2965" s="104" t="str">
        <f>IFERROR(IF(AND($F2964/INDEX($F$64:$F2965,MATCH(MAX(M$64:M2965),M$64:M2965,0)-1)&lt;(1-$P$2),MAX(K$64:K2965)&gt;MAX(L$64:L2964)),MAX(K$64:K2965),""),"")</f>
        <v/>
      </c>
      <c r="M2965" s="104" t="str">
        <f>IFERROR(IF(E2965="","",IF(K2965&lt;&gt;"",MAX(M$64:M2964)+1,IF(AND($F2964/INDEX($F$64:$F2965,MATCH(MAX(M$64:M2964),M$64:M2964,0)-1)&gt;(1+$O$2),MAX(K$64:K2965)&gt;MAX(L$64:L2964)),MAX(M$64:M2964)+1,""))),"")</f>
        <v/>
      </c>
      <c r="N2965" s="91">
        <f t="shared" si="265"/>
        <v>0</v>
      </c>
      <c r="O2965" s="91" t="str">
        <f>IFERROR(IF(AND(N2964=$H$2*1,MAX(O$64:O2964)=MAX(P$64:P2964)),MAX(O$64:O2964)+1,""),"")</f>
        <v/>
      </c>
      <c r="P2965" s="91" t="str">
        <f>IFERROR(IF(MOD(MAX(Q$64:Q2965),10*MAX(O$64:O2965))&lt;=2,IF(AND(F2964/INDEX($F$64:$F2965,MATCH(MAX(O$64:O2965),O$64:O2965,0)-1)&lt;(1-$P$2),MAX(O$64:O2965)&gt;MAX(P$64:P2964)),MAX(O$64:O2965),""),IF(AND($F2964/INDEX($F$64:$F2965,MATCH(MAX(Q$64:Q2965),Q$64:Q2965,0)-1)&lt;(1-$P$2),MAX(O$64:O2965)&gt;MAX(P$64:P2964)),MAX(O$64:O2965),"")),"")</f>
        <v/>
      </c>
      <c r="Q2965" s="91" t="str">
        <f>IFERROR(IF(E2965="","",IF(O2965&lt;&gt;"",MAX(O$64:O2965)*10+1,IF(AND($F2964/INDEX($F$64:$F2965,MATCH(MAX(Q$64:Q2964),Q$64:Q2964,0)-1)&gt;(1+$O$2),MAX(O$64:O2965)&gt;MAX(P$64:P2964)),MAX(Q$64:Q2964)+1,""))),"")</f>
        <v/>
      </c>
    </row>
    <row r="2966" spans="1:17" x14ac:dyDescent="0.2">
      <c r="A2966" s="13">
        <f>HLOOKUP($E$2,历史数据!$V$3:$AE$5000,ROW(A2964),)</f>
        <v>510900</v>
      </c>
      <c r="B2966" s="41">
        <v>40913</v>
      </c>
      <c r="C2966" s="100">
        <f>IFERROR(IF(A2966&lt;&gt;0,MAX($C$4:C2965)+1,""),"")</f>
        <v>2897</v>
      </c>
      <c r="D2966" s="100"/>
      <c r="E2966" s="99">
        <f t="shared" si="266"/>
        <v>41016</v>
      </c>
      <c r="F2966" s="101">
        <f>IFERROR(VLOOKUP(E2966,历史数据!AH:AJ,3,),"")</f>
        <v>12.9016687853455</v>
      </c>
      <c r="G2966" s="101">
        <f t="shared" si="262"/>
        <v>15.258069537066261</v>
      </c>
      <c r="H2966" s="105">
        <f t="shared" si="263"/>
        <v>-4.3793758326481358E-3</v>
      </c>
      <c r="I2966" s="101">
        <f>IFERROR(VLOOKUP(E2966,历史数据!AH:AJ,2,),"")</f>
        <v>13.0189566833941</v>
      </c>
      <c r="J2966" s="104">
        <f t="shared" si="264"/>
        <v>0</v>
      </c>
      <c r="K2966" s="104" t="str">
        <f>IFERROR(IF(AND(J2965=$H$2*1,MAX(K$64:K2965)=MAX(L$64:L2965)),MAX(K$64:K2965)+1,""),"")</f>
        <v/>
      </c>
      <c r="L2966" s="104" t="str">
        <f>IFERROR(IF(AND($F2965/INDEX($F$64:$F2966,MATCH(MAX(M$64:M2966),M$64:M2966,0)-1)&lt;(1-$P$2),MAX(K$64:K2966)&gt;MAX(L$64:L2965)),MAX(K$64:K2966),""),"")</f>
        <v/>
      </c>
      <c r="M2966" s="104" t="str">
        <f>IFERROR(IF(E2966="","",IF(K2966&lt;&gt;"",MAX(M$64:M2965)+1,IF(AND($F2965/INDEX($F$64:$F2966,MATCH(MAX(M$64:M2965),M$64:M2965,0)-1)&gt;(1+$O$2),MAX(K$64:K2966)&gt;MAX(L$64:L2965)),MAX(M$64:M2965)+1,""))),"")</f>
        <v/>
      </c>
      <c r="N2966" s="91">
        <f t="shared" si="265"/>
        <v>0</v>
      </c>
      <c r="O2966" s="91" t="str">
        <f>IFERROR(IF(AND(N2965=$H$2*1,MAX(O$64:O2965)=MAX(P$64:P2965)),MAX(O$64:O2965)+1,""),"")</f>
        <v/>
      </c>
      <c r="P2966" s="91" t="str">
        <f>IFERROR(IF(MOD(MAX(Q$64:Q2966),10*MAX(O$64:O2966))&lt;=2,IF(AND(F2965/INDEX($F$64:$F2966,MATCH(MAX(O$64:O2966),O$64:O2966,0)-1)&lt;(1-$P$2),MAX(O$64:O2966)&gt;MAX(P$64:P2965)),MAX(O$64:O2966),""),IF(AND($F2965/INDEX($F$64:$F2966,MATCH(MAX(Q$64:Q2966),Q$64:Q2966,0)-1)&lt;(1-$P$2),MAX(O$64:O2966)&gt;MAX(P$64:P2965)),MAX(O$64:O2966),"")),"")</f>
        <v/>
      </c>
      <c r="Q2966" s="91" t="str">
        <f>IFERROR(IF(E2966="","",IF(O2966&lt;&gt;"",MAX(O$64:O2966)*10+1,IF(AND($F2965/INDEX($F$64:$F2966,MATCH(MAX(Q$64:Q2965),Q$64:Q2965,0)-1)&gt;(1+$O$2),MAX(O$64:O2966)&gt;MAX(P$64:P2965)),MAX(Q$64:Q2965)+1,""))),"")</f>
        <v/>
      </c>
    </row>
    <row r="2967" spans="1:17" x14ac:dyDescent="0.2">
      <c r="A2967" s="13">
        <f>HLOOKUP($E$2,历史数据!$V$3:$AE$5000,ROW(A2965),)</f>
        <v>209300</v>
      </c>
      <c r="B2967" s="41">
        <v>40914</v>
      </c>
      <c r="C2967" s="100">
        <f>IFERROR(IF(A2967&lt;&gt;0,MAX($C$4:C2966)+1,""),"")</f>
        <v>2898</v>
      </c>
      <c r="D2967" s="100"/>
      <c r="E2967" s="99">
        <f t="shared" si="266"/>
        <v>41017</v>
      </c>
      <c r="F2967" s="101">
        <f>IFERROR(VLOOKUP(E2967,历史数据!AH:AJ,3,),"")</f>
        <v>12.966828728705799</v>
      </c>
      <c r="G2967" s="101">
        <f t="shared" si="262"/>
        <v>15.199425588041963</v>
      </c>
      <c r="H2967" s="105">
        <f t="shared" si="263"/>
        <v>-3.8434710814388984E-3</v>
      </c>
      <c r="I2967" s="101">
        <f>IFERROR(VLOOKUP(E2967,历史数据!AH:AJ,2,),"")</f>
        <v>12.9016687853455</v>
      </c>
      <c r="J2967" s="104">
        <f t="shared" si="264"/>
        <v>0</v>
      </c>
      <c r="K2967" s="104" t="str">
        <f>IFERROR(IF(AND(J2966=$H$2*1,MAX(K$64:K2966)=MAX(L$64:L2966)),MAX(K$64:K2966)+1,""),"")</f>
        <v/>
      </c>
      <c r="L2967" s="104" t="str">
        <f>IFERROR(IF(AND($F2966/INDEX($F$64:$F2967,MATCH(MAX(M$64:M2967),M$64:M2967,0)-1)&lt;(1-$P$2),MAX(K$64:K2967)&gt;MAX(L$64:L2966)),MAX(K$64:K2967),""),"")</f>
        <v/>
      </c>
      <c r="M2967" s="104" t="str">
        <f>IFERROR(IF(E2967="","",IF(K2967&lt;&gt;"",MAX(M$64:M2966)+1,IF(AND($F2966/INDEX($F$64:$F2967,MATCH(MAX(M$64:M2966),M$64:M2966,0)-1)&gt;(1+$O$2),MAX(K$64:K2967)&gt;MAX(L$64:L2966)),MAX(M$64:M2966)+1,""))),"")</f>
        <v/>
      </c>
      <c r="N2967" s="91">
        <f t="shared" si="265"/>
        <v>0</v>
      </c>
      <c r="O2967" s="91" t="str">
        <f>IFERROR(IF(AND(N2966=$H$2*1,MAX(O$64:O2966)=MAX(P$64:P2966)),MAX(O$64:O2966)+1,""),"")</f>
        <v/>
      </c>
      <c r="P2967" s="91" t="str">
        <f>IFERROR(IF(MOD(MAX(Q$64:Q2967),10*MAX(O$64:O2967))&lt;=2,IF(AND(F2966/INDEX($F$64:$F2967,MATCH(MAX(O$64:O2967),O$64:O2967,0)-1)&lt;(1-$P$2),MAX(O$64:O2967)&gt;MAX(P$64:P2966)),MAX(O$64:O2967),""),IF(AND($F2966/INDEX($F$64:$F2967,MATCH(MAX(Q$64:Q2967),Q$64:Q2967,0)-1)&lt;(1-$P$2),MAX(O$64:O2967)&gt;MAX(P$64:P2966)),MAX(O$64:O2967),"")),"")</f>
        <v/>
      </c>
      <c r="Q2967" s="91" t="str">
        <f>IFERROR(IF(E2967="","",IF(O2967&lt;&gt;"",MAX(O$64:O2967)*10+1,IF(AND($F2966/INDEX($F$64:$F2967,MATCH(MAX(Q$64:Q2966),Q$64:Q2966,0)-1)&gt;(1+$O$2),MAX(O$64:O2967)&gt;MAX(P$64:P2966)),MAX(Q$64:Q2966)+1,""))),"")</f>
        <v/>
      </c>
    </row>
    <row r="2968" spans="1:17" x14ac:dyDescent="0.2">
      <c r="A2968" s="13">
        <f>HLOOKUP($E$2,历史数据!$V$3:$AE$5000,ROW(A2966),)</f>
        <v>2142488</v>
      </c>
      <c r="B2968" s="41">
        <v>40917</v>
      </c>
      <c r="C2968" s="100">
        <f>IFERROR(IF(A2968&lt;&gt;0,MAX($C$4:C2967)+1,""),"")</f>
        <v>2899</v>
      </c>
      <c r="D2968" s="100"/>
      <c r="E2968" s="99">
        <f t="shared" si="266"/>
        <v>41018</v>
      </c>
      <c r="F2968" s="101">
        <f>IFERROR(VLOOKUP(E2968,历史数据!AH:AJ,3,),"")</f>
        <v>12.99289270605</v>
      </c>
      <c r="G2968" s="101">
        <f t="shared" si="262"/>
        <v>15.148818032032105</v>
      </c>
      <c r="H2968" s="105">
        <f t="shared" si="263"/>
        <v>-3.3295702996614107E-3</v>
      </c>
      <c r="I2968" s="101">
        <f>IFERROR(VLOOKUP(E2968,历史数据!AH:AJ,2,),"")</f>
        <v>12.99289270605</v>
      </c>
      <c r="J2968" s="104">
        <f t="shared" si="264"/>
        <v>0</v>
      </c>
      <c r="K2968" s="104" t="str">
        <f>IFERROR(IF(AND(J2967=$H$2*1,MAX(K$64:K2967)=MAX(L$64:L2967)),MAX(K$64:K2967)+1,""),"")</f>
        <v/>
      </c>
      <c r="L2968" s="104" t="str">
        <f>IFERROR(IF(AND($F2967/INDEX($F$64:$F2968,MATCH(MAX(M$64:M2968),M$64:M2968,0)-1)&lt;(1-$P$2),MAX(K$64:K2968)&gt;MAX(L$64:L2967)),MAX(K$64:K2968),""),"")</f>
        <v/>
      </c>
      <c r="M2968" s="104" t="str">
        <f>IFERROR(IF(E2968="","",IF(K2968&lt;&gt;"",MAX(M$64:M2967)+1,IF(AND($F2967/INDEX($F$64:$F2968,MATCH(MAX(M$64:M2967),M$64:M2967,0)-1)&gt;(1+$O$2),MAX(K$64:K2968)&gt;MAX(L$64:L2967)),MAX(M$64:M2967)+1,""))),"")</f>
        <v/>
      </c>
      <c r="N2968" s="91">
        <f t="shared" si="265"/>
        <v>0</v>
      </c>
      <c r="O2968" s="91" t="str">
        <f>IFERROR(IF(AND(N2967=$H$2*1,MAX(O$64:O2967)=MAX(P$64:P2967)),MAX(O$64:O2967)+1,""),"")</f>
        <v/>
      </c>
      <c r="P2968" s="91" t="str">
        <f>IFERROR(IF(MOD(MAX(Q$64:Q2968),10*MAX(O$64:O2968))&lt;=2,IF(AND(F2967/INDEX($F$64:$F2968,MATCH(MAX(O$64:O2968),O$64:O2968,0)-1)&lt;(1-$P$2),MAX(O$64:O2968)&gt;MAX(P$64:P2967)),MAX(O$64:O2968),""),IF(AND($F2967/INDEX($F$64:$F2968,MATCH(MAX(Q$64:Q2968),Q$64:Q2968,0)-1)&lt;(1-$P$2),MAX(O$64:O2968)&gt;MAX(P$64:P2967)),MAX(O$64:O2968),"")),"")</f>
        <v/>
      </c>
      <c r="Q2968" s="91" t="str">
        <f>IFERROR(IF(E2968="","",IF(O2968&lt;&gt;"",MAX(O$64:O2968)*10+1,IF(AND($F2967/INDEX($F$64:$F2968,MATCH(MAX(Q$64:Q2967),Q$64:Q2967,0)-1)&gt;(1+$O$2),MAX(O$64:O2968)&gt;MAX(P$64:P2967)),MAX(Q$64:Q2967)+1,""))),"")</f>
        <v/>
      </c>
    </row>
    <row r="2969" spans="1:17" x14ac:dyDescent="0.2">
      <c r="A2969" s="13">
        <f>HLOOKUP($E$2,历史数据!$V$3:$AE$5000,ROW(A2967),)</f>
        <v>1617666</v>
      </c>
      <c r="B2969" s="41">
        <v>40918</v>
      </c>
      <c r="C2969" s="100">
        <f>IFERROR(IF(A2969&lt;&gt;0,MAX($C$4:C2968)+1,""),"")</f>
        <v>2900</v>
      </c>
      <c r="D2969" s="100"/>
      <c r="E2969" s="99">
        <f t="shared" si="266"/>
        <v>41019</v>
      </c>
      <c r="F2969" s="101">
        <f>IFERROR(VLOOKUP(E2969,历史数据!AH:AJ,3,),"")</f>
        <v>13.240500490819199</v>
      </c>
      <c r="G2969" s="101">
        <f t="shared" si="262"/>
        <v>15.099079275267052</v>
      </c>
      <c r="H2969" s="105">
        <f t="shared" si="263"/>
        <v>-3.2833424139019352E-3</v>
      </c>
      <c r="I2969" s="101">
        <f>IFERROR(VLOOKUP(E2969,历史数据!AH:AJ,2,),"")</f>
        <v>13.005924694721999</v>
      </c>
      <c r="J2969" s="104">
        <f t="shared" si="264"/>
        <v>0</v>
      </c>
      <c r="K2969" s="104" t="str">
        <f>IFERROR(IF(AND(J2968=$H$2*1,MAX(K$64:K2968)=MAX(L$64:L2968)),MAX(K$64:K2968)+1,""),"")</f>
        <v/>
      </c>
      <c r="L2969" s="104" t="str">
        <f>IFERROR(IF(AND($F2968/INDEX($F$64:$F2969,MATCH(MAX(M$64:M2969),M$64:M2969,0)-1)&lt;(1-$P$2),MAX(K$64:K2969)&gt;MAX(L$64:L2968)),MAX(K$64:K2969),""),"")</f>
        <v/>
      </c>
      <c r="M2969" s="104" t="str">
        <f>IFERROR(IF(E2969="","",IF(K2969&lt;&gt;"",MAX(M$64:M2968)+1,IF(AND($F2968/INDEX($F$64:$F2969,MATCH(MAX(M$64:M2968),M$64:M2968,0)-1)&gt;(1+$O$2),MAX(K$64:K2969)&gt;MAX(L$64:L2968)),MAX(M$64:M2968)+1,""))),"")</f>
        <v/>
      </c>
      <c r="N2969" s="91">
        <f t="shared" si="265"/>
        <v>0</v>
      </c>
      <c r="O2969" s="91" t="str">
        <f>IFERROR(IF(AND(N2968=$H$2*1,MAX(O$64:O2968)=MAX(P$64:P2968)),MAX(O$64:O2968)+1,""),"")</f>
        <v/>
      </c>
      <c r="P2969" s="91" t="str">
        <f>IFERROR(IF(MOD(MAX(Q$64:Q2969),10*MAX(O$64:O2969))&lt;=2,IF(AND(F2968/INDEX($F$64:$F2969,MATCH(MAX(O$64:O2969),O$64:O2969,0)-1)&lt;(1-$P$2),MAX(O$64:O2969)&gt;MAX(P$64:P2968)),MAX(O$64:O2969),""),IF(AND($F2968/INDEX($F$64:$F2969,MATCH(MAX(Q$64:Q2969),Q$64:Q2969,0)-1)&lt;(1-$P$2),MAX(O$64:O2969)&gt;MAX(P$64:P2968)),MAX(O$64:O2969),"")),"")</f>
        <v/>
      </c>
      <c r="Q2969" s="91" t="str">
        <f>IFERROR(IF(E2969="","",IF(O2969&lt;&gt;"",MAX(O$64:O2969)*10+1,IF(AND($F2968/INDEX($F$64:$F2969,MATCH(MAX(Q$64:Q2968),Q$64:Q2968,0)-1)&gt;(1+$O$2),MAX(O$64:O2969)&gt;MAX(P$64:P2968)),MAX(Q$64:Q2968)+1,""))),"")</f>
        <v/>
      </c>
    </row>
    <row r="2970" spans="1:17" x14ac:dyDescent="0.2">
      <c r="A2970" s="13">
        <f>HLOOKUP($E$2,历史数据!$V$3:$AE$5000,ROW(A2968),)</f>
        <v>1113489</v>
      </c>
      <c r="B2970" s="41">
        <v>40919</v>
      </c>
      <c r="C2970" s="100">
        <f>IFERROR(IF(A2970&lt;&gt;0,MAX($C$4:C2969)+1,""),"")</f>
        <v>2901</v>
      </c>
      <c r="D2970" s="100"/>
      <c r="E2970" s="99">
        <f t="shared" si="266"/>
        <v>41022</v>
      </c>
      <c r="F2970" s="101">
        <f>IFERROR(VLOOKUP(E2970,历史数据!AH:AJ,3,),"")</f>
        <v>12.575869068543801</v>
      </c>
      <c r="G2970" s="101">
        <f t="shared" si="262"/>
        <v>15.048254519445994</v>
      </c>
      <c r="H2970" s="105">
        <f t="shared" si="263"/>
        <v>-3.3660831163599969E-3</v>
      </c>
      <c r="I2970" s="101">
        <f>IFERROR(VLOOKUP(E2970,历史数据!AH:AJ,2,),"")</f>
        <v>13.162308558786799</v>
      </c>
      <c r="J2970" s="104">
        <f t="shared" si="264"/>
        <v>0</v>
      </c>
      <c r="K2970" s="104" t="str">
        <f>IFERROR(IF(AND(J2969=$H$2*1,MAX(K$64:K2969)=MAX(L$64:L2969)),MAX(K$64:K2969)+1,""),"")</f>
        <v/>
      </c>
      <c r="L2970" s="104" t="str">
        <f>IFERROR(IF(AND($F2969/INDEX($F$64:$F2970,MATCH(MAX(M$64:M2970),M$64:M2970,0)-1)&lt;(1-$P$2),MAX(K$64:K2970)&gt;MAX(L$64:L2969)),MAX(K$64:K2970),""),"")</f>
        <v/>
      </c>
      <c r="M2970" s="104" t="str">
        <f>IFERROR(IF(E2970="","",IF(K2970&lt;&gt;"",MAX(M$64:M2969)+1,IF(AND($F2969/INDEX($F$64:$F2970,MATCH(MAX(M$64:M2969),M$64:M2969,0)-1)&gt;(1+$O$2),MAX(K$64:K2970)&gt;MAX(L$64:L2969)),MAX(M$64:M2969)+1,""))),"")</f>
        <v/>
      </c>
      <c r="N2970" s="91">
        <f t="shared" si="265"/>
        <v>0</v>
      </c>
      <c r="O2970" s="91" t="str">
        <f>IFERROR(IF(AND(N2969=$H$2*1,MAX(O$64:O2969)=MAX(P$64:P2969)),MAX(O$64:O2969)+1,""),"")</f>
        <v/>
      </c>
      <c r="P2970" s="91" t="str">
        <f>IFERROR(IF(MOD(MAX(Q$64:Q2970),10*MAX(O$64:O2970))&lt;=2,IF(AND(F2969/INDEX($F$64:$F2970,MATCH(MAX(O$64:O2970),O$64:O2970,0)-1)&lt;(1-$P$2),MAX(O$64:O2970)&gt;MAX(P$64:P2969)),MAX(O$64:O2970),""),IF(AND($F2969/INDEX($F$64:$F2970,MATCH(MAX(Q$64:Q2970),Q$64:Q2970,0)-1)&lt;(1-$P$2),MAX(O$64:O2970)&gt;MAX(P$64:P2969)),MAX(O$64:O2970),"")),"")</f>
        <v/>
      </c>
      <c r="Q2970" s="91" t="str">
        <f>IFERROR(IF(E2970="","",IF(O2970&lt;&gt;"",MAX(O$64:O2970)*10+1,IF(AND($F2969/INDEX($F$64:$F2970,MATCH(MAX(Q$64:Q2969),Q$64:Q2969,0)-1)&gt;(1+$O$2),MAX(O$64:O2970)&gt;MAX(P$64:P2969)),MAX(Q$64:Q2969)+1,""))),"")</f>
        <v/>
      </c>
    </row>
    <row r="2971" spans="1:17" x14ac:dyDescent="0.2">
      <c r="A2971" s="13">
        <f>HLOOKUP($E$2,历史数据!$V$3:$AE$5000,ROW(A2969),)</f>
        <v>3360825</v>
      </c>
      <c r="B2971" s="41">
        <v>40920</v>
      </c>
      <c r="C2971" s="100">
        <f>IFERROR(IF(A2971&lt;&gt;0,MAX($C$4:C2970)+1,""),"")</f>
        <v>2902</v>
      </c>
      <c r="D2971" s="100"/>
      <c r="E2971" s="99">
        <f t="shared" si="266"/>
        <v>41023</v>
      </c>
      <c r="F2971" s="101">
        <f>IFERROR(VLOOKUP(E2971,历史数据!AH:AJ,3,),"")</f>
        <v>12.0285255443171</v>
      </c>
      <c r="G2971" s="101">
        <f t="shared" si="262"/>
        <v>14.999384561925748</v>
      </c>
      <c r="H2971" s="105">
        <f t="shared" si="263"/>
        <v>-3.2475499040167666E-3</v>
      </c>
      <c r="I2971" s="101">
        <f>IFERROR(VLOOKUP(E2971,历史数据!AH:AJ,2,),"")</f>
        <v>12.0936854876774</v>
      </c>
      <c r="J2971" s="104">
        <f t="shared" si="264"/>
        <v>0</v>
      </c>
      <c r="K2971" s="104" t="str">
        <f>IFERROR(IF(AND(J2970=$H$2*1,MAX(K$64:K2970)=MAX(L$64:L2970)),MAX(K$64:K2970)+1,""),"")</f>
        <v/>
      </c>
      <c r="L2971" s="104" t="str">
        <f>IFERROR(IF(AND($F2970/INDEX($F$64:$F2971,MATCH(MAX(M$64:M2971),M$64:M2971,0)-1)&lt;(1-$P$2),MAX(K$64:K2971)&gt;MAX(L$64:L2970)),MAX(K$64:K2971),""),"")</f>
        <v/>
      </c>
      <c r="M2971" s="104" t="str">
        <f>IFERROR(IF(E2971="","",IF(K2971&lt;&gt;"",MAX(M$64:M2970)+1,IF(AND($F2970/INDEX($F$64:$F2971,MATCH(MAX(M$64:M2970),M$64:M2970,0)-1)&gt;(1+$O$2),MAX(K$64:K2971)&gt;MAX(L$64:L2970)),MAX(M$64:M2970)+1,""))),"")</f>
        <v/>
      </c>
      <c r="N2971" s="91">
        <f t="shared" si="265"/>
        <v>0</v>
      </c>
      <c r="O2971" s="91" t="str">
        <f>IFERROR(IF(AND(N2970=$H$2*1,MAX(O$64:O2970)=MAX(P$64:P2970)),MAX(O$64:O2970)+1,""),"")</f>
        <v/>
      </c>
      <c r="P2971" s="91" t="str">
        <f>IFERROR(IF(MOD(MAX(Q$64:Q2971),10*MAX(O$64:O2971))&lt;=2,IF(AND(F2970/INDEX($F$64:$F2971,MATCH(MAX(O$64:O2971),O$64:O2971,0)-1)&lt;(1-$P$2),MAX(O$64:O2971)&gt;MAX(P$64:P2970)),MAX(O$64:O2971),""),IF(AND($F2970/INDEX($F$64:$F2971,MATCH(MAX(Q$64:Q2971),Q$64:Q2971,0)-1)&lt;(1-$P$2),MAX(O$64:O2971)&gt;MAX(P$64:P2970)),MAX(O$64:O2971),"")),"")</f>
        <v/>
      </c>
      <c r="Q2971" s="91" t="str">
        <f>IFERROR(IF(E2971="","",IF(O2971&lt;&gt;"",MAX(O$64:O2971)*10+1,IF(AND($F2970/INDEX($F$64:$F2971,MATCH(MAX(Q$64:Q2970),Q$64:Q2970,0)-1)&gt;(1+$O$2),MAX(O$64:O2971)&gt;MAX(P$64:P2970)),MAX(Q$64:Q2970)+1,""))),"")</f>
        <v/>
      </c>
    </row>
    <row r="2972" spans="1:17" x14ac:dyDescent="0.2">
      <c r="A2972" s="13">
        <f>HLOOKUP($E$2,历史数据!$V$3:$AE$5000,ROW(A2970),)</f>
        <v>1135944</v>
      </c>
      <c r="B2972" s="41">
        <v>40921</v>
      </c>
      <c r="C2972" s="100">
        <f>IFERROR(IF(A2972&lt;&gt;0,MAX($C$4:C2971)+1,""),"")</f>
        <v>2903</v>
      </c>
      <c r="D2972" s="100"/>
      <c r="E2972" s="99">
        <f t="shared" si="266"/>
        <v>41024</v>
      </c>
      <c r="F2972" s="101">
        <f>IFERROR(VLOOKUP(E2972,历史数据!AH:AJ,3,),"")</f>
        <v>12.158845431037699</v>
      </c>
      <c r="G2972" s="101">
        <f t="shared" si="262"/>
        <v>14.945736208559072</v>
      </c>
      <c r="H2972" s="105">
        <f t="shared" si="263"/>
        <v>-3.5767036404183994E-3</v>
      </c>
      <c r="I2972" s="101">
        <f>IFERROR(VLOOKUP(E2972,历史数据!AH:AJ,2,),"")</f>
        <v>12.041557532989099</v>
      </c>
      <c r="J2972" s="104">
        <f t="shared" si="264"/>
        <v>0</v>
      </c>
      <c r="K2972" s="104" t="str">
        <f>IFERROR(IF(AND(J2971=$H$2*1,MAX(K$64:K2971)=MAX(L$64:L2971)),MAX(K$64:K2971)+1,""),"")</f>
        <v/>
      </c>
      <c r="L2972" s="104" t="str">
        <f>IFERROR(IF(AND($F2971/INDEX($F$64:$F2972,MATCH(MAX(M$64:M2972),M$64:M2972,0)-1)&lt;(1-$P$2),MAX(K$64:K2972)&gt;MAX(L$64:L2971)),MAX(K$64:K2972),""),"")</f>
        <v/>
      </c>
      <c r="M2972" s="104" t="str">
        <f>IFERROR(IF(E2972="","",IF(K2972&lt;&gt;"",MAX(M$64:M2971)+1,IF(AND($F2971/INDEX($F$64:$F2972,MATCH(MAX(M$64:M2971),M$64:M2971,0)-1)&gt;(1+$O$2),MAX(K$64:K2972)&gt;MAX(L$64:L2971)),MAX(M$64:M2971)+1,""))),"")</f>
        <v/>
      </c>
      <c r="N2972" s="91">
        <f t="shared" si="265"/>
        <v>0</v>
      </c>
      <c r="O2972" s="91" t="str">
        <f>IFERROR(IF(AND(N2971=$H$2*1,MAX(O$64:O2971)=MAX(P$64:P2971)),MAX(O$64:O2971)+1,""),"")</f>
        <v/>
      </c>
      <c r="P2972" s="91" t="str">
        <f>IFERROR(IF(MOD(MAX(Q$64:Q2972),10*MAX(O$64:O2972))&lt;=2,IF(AND(F2971/INDEX($F$64:$F2972,MATCH(MAX(O$64:O2972),O$64:O2972,0)-1)&lt;(1-$P$2),MAX(O$64:O2972)&gt;MAX(P$64:P2971)),MAX(O$64:O2972),""),IF(AND($F2971/INDEX($F$64:$F2972,MATCH(MAX(Q$64:Q2972),Q$64:Q2972,0)-1)&lt;(1-$P$2),MAX(O$64:O2972)&gt;MAX(P$64:P2971)),MAX(O$64:O2972),"")),"")</f>
        <v/>
      </c>
      <c r="Q2972" s="91" t="str">
        <f>IFERROR(IF(E2972="","",IF(O2972&lt;&gt;"",MAX(O$64:O2972)*10+1,IF(AND($F2971/INDEX($F$64:$F2972,MATCH(MAX(Q$64:Q2971),Q$64:Q2971,0)-1)&gt;(1+$O$2),MAX(O$64:O2972)&gt;MAX(P$64:P2971)),MAX(Q$64:Q2971)+1,""))),"")</f>
        <v/>
      </c>
    </row>
    <row r="2973" spans="1:17" x14ac:dyDescent="0.2">
      <c r="A2973" s="13">
        <f>HLOOKUP($E$2,历史数据!$V$3:$AE$5000,ROW(A2971),)</f>
        <v>453000</v>
      </c>
      <c r="B2973" s="41">
        <v>40924</v>
      </c>
      <c r="C2973" s="100">
        <f>IFERROR(IF(A2973&lt;&gt;0,MAX($C$4:C2972)+1,""),"")</f>
        <v>2904</v>
      </c>
      <c r="D2973" s="100"/>
      <c r="E2973" s="99">
        <f t="shared" si="266"/>
        <v>41025</v>
      </c>
      <c r="F2973" s="101">
        <f>IFERROR(VLOOKUP(E2973,历史数据!AH:AJ,3,),"")</f>
        <v>12.4846451478394</v>
      </c>
      <c r="G2973" s="101">
        <f t="shared" si="262"/>
        <v>14.899038249150838</v>
      </c>
      <c r="H2973" s="105">
        <f t="shared" si="263"/>
        <v>-3.1245004432429724E-3</v>
      </c>
      <c r="I2973" s="101">
        <f>IFERROR(VLOOKUP(E2973,历史数据!AH:AJ,2,),"")</f>
        <v>12.2500693517422</v>
      </c>
      <c r="J2973" s="104">
        <f t="shared" si="264"/>
        <v>0</v>
      </c>
      <c r="K2973" s="104" t="str">
        <f>IFERROR(IF(AND(J2972=$H$2*1,MAX(K$64:K2972)=MAX(L$64:L2972)),MAX(K$64:K2972)+1,""),"")</f>
        <v/>
      </c>
      <c r="L2973" s="104" t="str">
        <f>IFERROR(IF(AND($F2972/INDEX($F$64:$F2973,MATCH(MAX(M$64:M2973),M$64:M2973,0)-1)&lt;(1-$P$2),MAX(K$64:K2973)&gt;MAX(L$64:L2972)),MAX(K$64:K2973),""),"")</f>
        <v/>
      </c>
      <c r="M2973" s="104" t="str">
        <f>IFERROR(IF(E2973="","",IF(K2973&lt;&gt;"",MAX(M$64:M2972)+1,IF(AND($F2972/INDEX($F$64:$F2973,MATCH(MAX(M$64:M2972),M$64:M2972,0)-1)&gt;(1+$O$2),MAX(K$64:K2973)&gt;MAX(L$64:L2972)),MAX(M$64:M2972)+1,""))),"")</f>
        <v/>
      </c>
      <c r="N2973" s="91">
        <f t="shared" si="265"/>
        <v>0</v>
      </c>
      <c r="O2973" s="91" t="str">
        <f>IFERROR(IF(AND(N2972=$H$2*1,MAX(O$64:O2972)=MAX(P$64:P2972)),MAX(O$64:O2972)+1,""),"")</f>
        <v/>
      </c>
      <c r="P2973" s="91" t="str">
        <f>IFERROR(IF(MOD(MAX(Q$64:Q2973),10*MAX(O$64:O2973))&lt;=2,IF(AND(F2972/INDEX($F$64:$F2973,MATCH(MAX(O$64:O2973),O$64:O2973,0)-1)&lt;(1-$P$2),MAX(O$64:O2973)&gt;MAX(P$64:P2972)),MAX(O$64:O2973),""),IF(AND($F2972/INDEX($F$64:$F2973,MATCH(MAX(Q$64:Q2973),Q$64:Q2973,0)-1)&lt;(1-$P$2),MAX(O$64:O2973)&gt;MAX(P$64:P2972)),MAX(O$64:O2973),"")),"")</f>
        <v/>
      </c>
      <c r="Q2973" s="91" t="str">
        <f>IFERROR(IF(E2973="","",IF(O2973&lt;&gt;"",MAX(O$64:O2973)*10+1,IF(AND($F2972/INDEX($F$64:$F2973,MATCH(MAX(Q$64:Q2972),Q$64:Q2972,0)-1)&gt;(1+$O$2),MAX(O$64:O2973)&gt;MAX(P$64:P2972)),MAX(Q$64:Q2972)+1,""))),"")</f>
        <v/>
      </c>
    </row>
    <row r="2974" spans="1:17" x14ac:dyDescent="0.2">
      <c r="A2974" s="13">
        <f>HLOOKUP($E$2,历史数据!$V$3:$AE$5000,ROW(A2972),)</f>
        <v>605950</v>
      </c>
      <c r="B2974" s="41">
        <v>40925</v>
      </c>
      <c r="C2974" s="100">
        <f>IFERROR(IF(A2974&lt;&gt;0,MAX($C$4:C2973)+1,""),"")</f>
        <v>2905</v>
      </c>
      <c r="D2974" s="100"/>
      <c r="E2974" s="99">
        <f t="shared" si="266"/>
        <v>41026</v>
      </c>
      <c r="F2974" s="101">
        <f>IFERROR(VLOOKUP(E2974,历史数据!AH:AJ,3,),"")</f>
        <v>12.2500693517422</v>
      </c>
      <c r="G2974" s="101">
        <f t="shared" si="262"/>
        <v>14.844738296350561</v>
      </c>
      <c r="H2974" s="105">
        <f t="shared" si="263"/>
        <v>-3.6445273776897213E-3</v>
      </c>
      <c r="I2974" s="101">
        <f>IFERROR(VLOOKUP(E2974,历史数据!AH:AJ,2,),"")</f>
        <v>12.406453215807</v>
      </c>
      <c r="J2974" s="104">
        <f t="shared" si="264"/>
        <v>0</v>
      </c>
      <c r="K2974" s="104" t="str">
        <f>IFERROR(IF(AND(J2973=$H$2*1,MAX(K$64:K2973)=MAX(L$64:L2973)),MAX(K$64:K2973)+1,""),"")</f>
        <v/>
      </c>
      <c r="L2974" s="104" t="str">
        <f>IFERROR(IF(AND($F2973/INDEX($F$64:$F2974,MATCH(MAX(M$64:M2974),M$64:M2974,0)-1)&lt;(1-$P$2),MAX(K$64:K2974)&gt;MAX(L$64:L2973)),MAX(K$64:K2974),""),"")</f>
        <v/>
      </c>
      <c r="M2974" s="104" t="str">
        <f>IFERROR(IF(E2974="","",IF(K2974&lt;&gt;"",MAX(M$64:M2973)+1,IF(AND($F2973/INDEX($F$64:$F2974,MATCH(MAX(M$64:M2973),M$64:M2973,0)-1)&gt;(1+$O$2),MAX(K$64:K2974)&gt;MAX(L$64:L2973)),MAX(M$64:M2973)+1,""))),"")</f>
        <v/>
      </c>
      <c r="N2974" s="91">
        <f t="shared" si="265"/>
        <v>0</v>
      </c>
      <c r="O2974" s="91" t="str">
        <f>IFERROR(IF(AND(N2973=$H$2*1,MAX(O$64:O2973)=MAX(P$64:P2973)),MAX(O$64:O2973)+1,""),"")</f>
        <v/>
      </c>
      <c r="P2974" s="91" t="str">
        <f>IFERROR(IF(MOD(MAX(Q$64:Q2974),10*MAX(O$64:O2974))&lt;=2,IF(AND(F2973/INDEX($F$64:$F2974,MATCH(MAX(O$64:O2974),O$64:O2974,0)-1)&lt;(1-$P$2),MAX(O$64:O2974)&gt;MAX(P$64:P2973)),MAX(O$64:O2974),""),IF(AND($F2973/INDEX($F$64:$F2974,MATCH(MAX(Q$64:Q2974),Q$64:Q2974,0)-1)&lt;(1-$P$2),MAX(O$64:O2974)&gt;MAX(P$64:P2973)),MAX(O$64:O2974),"")),"")</f>
        <v/>
      </c>
      <c r="Q2974" s="91" t="str">
        <f>IFERROR(IF(E2974="","",IF(O2974&lt;&gt;"",MAX(O$64:O2974)*10+1,IF(AND($F2973/INDEX($F$64:$F2974,MATCH(MAX(Q$64:Q2973),Q$64:Q2973,0)-1)&gt;(1+$O$2),MAX(O$64:O2974)&gt;MAX(P$64:P2973)),MAX(Q$64:Q2973)+1,""))),"")</f>
        <v/>
      </c>
    </row>
    <row r="2975" spans="1:17" x14ac:dyDescent="0.2">
      <c r="A2975" s="13">
        <f>HLOOKUP($E$2,历史数据!$V$3:$AE$5000,ROW(A2973),)</f>
        <v>703500</v>
      </c>
      <c r="B2975" s="41">
        <v>40926</v>
      </c>
      <c r="C2975" s="100">
        <f>IFERROR(IF(A2975&lt;&gt;0,MAX($C$4:C2974)+1,""),"")</f>
        <v>2906</v>
      </c>
      <c r="D2975" s="100"/>
      <c r="E2975" s="99">
        <f t="shared" si="266"/>
        <v>41031</v>
      </c>
      <c r="F2975" s="101">
        <f>IFERROR(VLOOKUP(E2975,历史数据!AH:AJ,3,),"")</f>
        <v>11.6375658841551</v>
      </c>
      <c r="G2975" s="101">
        <f t="shared" si="262"/>
        <v>14.779578352990233</v>
      </c>
      <c r="H2975" s="105">
        <f t="shared" si="263"/>
        <v>-4.3894302519531525E-3</v>
      </c>
      <c r="I2975" s="101">
        <f>IFERROR(VLOOKUP(E2975,历史数据!AH:AJ,2,),"")</f>
        <v>11.6375658841551</v>
      </c>
      <c r="J2975" s="104">
        <f t="shared" si="264"/>
        <v>0</v>
      </c>
      <c r="K2975" s="104" t="str">
        <f>IFERROR(IF(AND(J2974=$H$2*1,MAX(K$64:K2974)=MAX(L$64:L2974)),MAX(K$64:K2974)+1,""),"")</f>
        <v/>
      </c>
      <c r="L2975" s="104" t="str">
        <f>IFERROR(IF(AND($F2974/INDEX($F$64:$F2975,MATCH(MAX(M$64:M2975),M$64:M2975,0)-1)&lt;(1-$P$2),MAX(K$64:K2975)&gt;MAX(L$64:L2974)),MAX(K$64:K2975),""),"")</f>
        <v/>
      </c>
      <c r="M2975" s="104" t="str">
        <f>IFERROR(IF(E2975="","",IF(K2975&lt;&gt;"",MAX(M$64:M2974)+1,IF(AND($F2974/INDEX($F$64:$F2975,MATCH(MAX(M$64:M2974),M$64:M2974,0)-1)&gt;(1+$O$2),MAX(K$64:K2975)&gt;MAX(L$64:L2974)),MAX(M$64:M2974)+1,""))),"")</f>
        <v/>
      </c>
      <c r="N2975" s="91">
        <f t="shared" si="265"/>
        <v>0</v>
      </c>
      <c r="O2975" s="91" t="str">
        <f>IFERROR(IF(AND(N2974=$H$2*1,MAX(O$64:O2974)=MAX(P$64:P2974)),MAX(O$64:O2974)+1,""),"")</f>
        <v/>
      </c>
      <c r="P2975" s="91" t="str">
        <f>IFERROR(IF(MOD(MAX(Q$64:Q2975),10*MAX(O$64:O2975))&lt;=2,IF(AND(F2974/INDEX($F$64:$F2975,MATCH(MAX(O$64:O2975),O$64:O2975,0)-1)&lt;(1-$P$2),MAX(O$64:O2975)&gt;MAX(P$64:P2974)),MAX(O$64:O2975),""),IF(AND($F2974/INDEX($F$64:$F2975,MATCH(MAX(Q$64:Q2975),Q$64:Q2975,0)-1)&lt;(1-$P$2),MAX(O$64:O2975)&gt;MAX(P$64:P2974)),MAX(O$64:O2975),"")),"")</f>
        <v/>
      </c>
      <c r="Q2975" s="91" t="str">
        <f>IFERROR(IF(E2975="","",IF(O2975&lt;&gt;"",MAX(O$64:O2975)*10+1,IF(AND($F2974/INDEX($F$64:$F2975,MATCH(MAX(Q$64:Q2974),Q$64:Q2974,0)-1)&gt;(1+$O$2),MAX(O$64:O2975)&gt;MAX(P$64:P2974)),MAX(Q$64:Q2974)+1,""))),"")</f>
        <v/>
      </c>
    </row>
    <row r="2976" spans="1:17" x14ac:dyDescent="0.2">
      <c r="A2976" s="13">
        <f>HLOOKUP($E$2,历史数据!$V$3:$AE$5000,ROW(A2974),)</f>
        <v>811400</v>
      </c>
      <c r="B2976" s="41">
        <v>40927</v>
      </c>
      <c r="C2976" s="100">
        <f>IFERROR(IF(A2976&lt;&gt;0,MAX($C$4:C2975)+1,""),"")</f>
        <v>2907</v>
      </c>
      <c r="D2976" s="100"/>
      <c r="E2976" s="99">
        <f t="shared" si="266"/>
        <v>41032</v>
      </c>
      <c r="F2976" s="101">
        <f>IFERROR(VLOOKUP(E2976,历史数据!AH:AJ,3,),"")</f>
        <v>11.090222359928299</v>
      </c>
      <c r="G2976" s="101">
        <f t="shared" si="262"/>
        <v>14.704644418125854</v>
      </c>
      <c r="H2976" s="105">
        <f t="shared" si="263"/>
        <v>-5.0700996384798191E-3</v>
      </c>
      <c r="I2976" s="101">
        <f>IFERROR(VLOOKUP(E2976,历史数据!AH:AJ,2,),"")</f>
        <v>11.077190371256201</v>
      </c>
      <c r="J2976" s="104">
        <f t="shared" si="264"/>
        <v>0</v>
      </c>
      <c r="K2976" s="104" t="str">
        <f>IFERROR(IF(AND(J2975=$H$2*1,MAX(K$64:K2975)=MAX(L$64:L2975)),MAX(K$64:K2975)+1,""),"")</f>
        <v/>
      </c>
      <c r="L2976" s="104" t="str">
        <f>IFERROR(IF(AND($F2975/INDEX($F$64:$F2976,MATCH(MAX(M$64:M2976),M$64:M2976,0)-1)&lt;(1-$P$2),MAX(K$64:K2976)&gt;MAX(L$64:L2975)),MAX(K$64:K2976),""),"")</f>
        <v/>
      </c>
      <c r="M2976" s="104" t="str">
        <f>IFERROR(IF(E2976="","",IF(K2976&lt;&gt;"",MAX(M$64:M2975)+1,IF(AND($F2975/INDEX($F$64:$F2976,MATCH(MAX(M$64:M2975),M$64:M2975,0)-1)&gt;(1+$O$2),MAX(K$64:K2976)&gt;MAX(L$64:L2975)),MAX(M$64:M2975)+1,""))),"")</f>
        <v/>
      </c>
      <c r="N2976" s="91">
        <f t="shared" si="265"/>
        <v>0</v>
      </c>
      <c r="O2976" s="91" t="str">
        <f>IFERROR(IF(AND(N2975=$H$2*1,MAX(O$64:O2975)=MAX(P$64:P2975)),MAX(O$64:O2975)+1,""),"")</f>
        <v/>
      </c>
      <c r="P2976" s="91" t="str">
        <f>IFERROR(IF(MOD(MAX(Q$64:Q2976),10*MAX(O$64:O2976))&lt;=2,IF(AND(F2975/INDEX($F$64:$F2976,MATCH(MAX(O$64:O2976),O$64:O2976,0)-1)&lt;(1-$P$2),MAX(O$64:O2976)&gt;MAX(P$64:P2975)),MAX(O$64:O2976),""),IF(AND($F2975/INDEX($F$64:$F2976,MATCH(MAX(Q$64:Q2976),Q$64:Q2976,0)-1)&lt;(1-$P$2),MAX(O$64:O2976)&gt;MAX(P$64:P2975)),MAX(O$64:O2976),"")),"")</f>
        <v/>
      </c>
      <c r="Q2976" s="91" t="str">
        <f>IFERROR(IF(E2976="","",IF(O2976&lt;&gt;"",MAX(O$64:O2976)*10+1,IF(AND($F2975/INDEX($F$64:$F2976,MATCH(MAX(Q$64:Q2975),Q$64:Q2975,0)-1)&gt;(1+$O$2),MAX(O$64:O2976)&gt;MAX(P$64:P2975)),MAX(Q$64:Q2975)+1,""))),"")</f>
        <v/>
      </c>
    </row>
    <row r="2977" spans="1:17" x14ac:dyDescent="0.2">
      <c r="A2977" s="13">
        <f>HLOOKUP($E$2,历史数据!$V$3:$AE$5000,ROW(A2975),)</f>
        <v>602692</v>
      </c>
      <c r="B2977" s="41">
        <v>40928</v>
      </c>
      <c r="C2977" s="100">
        <f>IFERROR(IF(A2977&lt;&gt;0,MAX($C$4:C2976)+1,""),"")</f>
        <v>2908</v>
      </c>
      <c r="D2977" s="100"/>
      <c r="E2977" s="99">
        <f t="shared" si="266"/>
        <v>41033</v>
      </c>
      <c r="F2977" s="101">
        <f>IFERROR(VLOOKUP(E2977,历史数据!AH:AJ,3,),"")</f>
        <v>11.2596382126652</v>
      </c>
      <c r="G2977" s="101">
        <f t="shared" si="262"/>
        <v>14.629710483261471</v>
      </c>
      <c r="H2977" s="105">
        <f t="shared" si="263"/>
        <v>-5.0959365445120142E-3</v>
      </c>
      <c r="I2977" s="101">
        <f>IFERROR(VLOOKUP(E2977,历史数据!AH:AJ,2,),"")</f>
        <v>11.051126393912099</v>
      </c>
      <c r="J2977" s="104">
        <f t="shared" si="264"/>
        <v>0</v>
      </c>
      <c r="K2977" s="104" t="str">
        <f>IFERROR(IF(AND(J2976=$H$2*1,MAX(K$64:K2976)=MAX(L$64:L2976)),MAX(K$64:K2976)+1,""),"")</f>
        <v/>
      </c>
      <c r="L2977" s="104" t="str">
        <f>IFERROR(IF(AND($F2976/INDEX($F$64:$F2977,MATCH(MAX(M$64:M2977),M$64:M2977,0)-1)&lt;(1-$P$2),MAX(K$64:K2977)&gt;MAX(L$64:L2976)),MAX(K$64:K2977),""),"")</f>
        <v/>
      </c>
      <c r="M2977" s="104" t="str">
        <f>IFERROR(IF(E2977="","",IF(K2977&lt;&gt;"",MAX(M$64:M2976)+1,IF(AND($F2976/INDEX($F$64:$F2977,MATCH(MAX(M$64:M2976),M$64:M2976,0)-1)&gt;(1+$O$2),MAX(K$64:K2977)&gt;MAX(L$64:L2976)),MAX(M$64:M2976)+1,""))),"")</f>
        <v/>
      </c>
      <c r="N2977" s="91">
        <f t="shared" si="265"/>
        <v>0</v>
      </c>
      <c r="O2977" s="91" t="str">
        <f>IFERROR(IF(AND(N2976=$H$2*1,MAX(O$64:O2976)=MAX(P$64:P2976)),MAX(O$64:O2976)+1,""),"")</f>
        <v/>
      </c>
      <c r="P2977" s="91" t="str">
        <f>IFERROR(IF(MOD(MAX(Q$64:Q2977),10*MAX(O$64:O2977))&lt;=2,IF(AND(F2976/INDEX($F$64:$F2977,MATCH(MAX(O$64:O2977),O$64:O2977,0)-1)&lt;(1-$P$2),MAX(O$64:O2977)&gt;MAX(P$64:P2976)),MAX(O$64:O2977),""),IF(AND($F2976/INDEX($F$64:$F2977,MATCH(MAX(Q$64:Q2977),Q$64:Q2977,0)-1)&lt;(1-$P$2),MAX(O$64:O2977)&gt;MAX(P$64:P2976)),MAX(O$64:O2977),"")),"")</f>
        <v/>
      </c>
      <c r="Q2977" s="91" t="str">
        <f>IFERROR(IF(E2977="","",IF(O2977&lt;&gt;"",MAX(O$64:O2977)*10+1,IF(AND($F2976/INDEX($F$64:$F2977,MATCH(MAX(Q$64:Q2976),Q$64:Q2976,0)-1)&gt;(1+$O$2),MAX(O$64:O2977)&gt;MAX(P$64:P2976)),MAX(Q$64:Q2976)+1,""))),"")</f>
        <v/>
      </c>
    </row>
    <row r="2978" spans="1:17" x14ac:dyDescent="0.2">
      <c r="A2978" s="13">
        <f>HLOOKUP($E$2,历史数据!$V$3:$AE$5000,ROW(A2976),)</f>
        <v>159451</v>
      </c>
      <c r="B2978" s="41">
        <v>40938</v>
      </c>
      <c r="C2978" s="100">
        <f>IFERROR(IF(A2978&lt;&gt;0,MAX($C$4:C2977)+1,""),"")</f>
        <v>2909</v>
      </c>
      <c r="D2978" s="100"/>
      <c r="E2978" s="99">
        <f t="shared" si="266"/>
        <v>41036</v>
      </c>
      <c r="F2978" s="101">
        <f>IFERROR(VLOOKUP(E2978,历史数据!AH:AJ,3,),"")</f>
        <v>11.7548537822037</v>
      </c>
      <c r="G2978" s="101">
        <f t="shared" si="262"/>
        <v>14.554776548397092</v>
      </c>
      <c r="H2978" s="105">
        <f t="shared" si="263"/>
        <v>-5.1220381257793823E-3</v>
      </c>
      <c r="I2978" s="101">
        <f>IFERROR(VLOOKUP(E2978,历史数据!AH:AJ,2,),"")</f>
        <v>11.2596382126652</v>
      </c>
      <c r="J2978" s="104">
        <f t="shared" si="264"/>
        <v>0</v>
      </c>
      <c r="K2978" s="104" t="str">
        <f>IFERROR(IF(AND(J2977=$H$2*1,MAX(K$64:K2977)=MAX(L$64:L2977)),MAX(K$64:K2977)+1,""),"")</f>
        <v/>
      </c>
      <c r="L2978" s="104" t="str">
        <f>IFERROR(IF(AND($F2977/INDEX($F$64:$F2978,MATCH(MAX(M$64:M2978),M$64:M2978,0)-1)&lt;(1-$P$2),MAX(K$64:K2978)&gt;MAX(L$64:L2977)),MAX(K$64:K2978),""),"")</f>
        <v/>
      </c>
      <c r="M2978" s="104" t="str">
        <f>IFERROR(IF(E2978="","",IF(K2978&lt;&gt;"",MAX(M$64:M2977)+1,IF(AND($F2977/INDEX($F$64:$F2978,MATCH(MAX(M$64:M2977),M$64:M2977,0)-1)&gt;(1+$O$2),MAX(K$64:K2978)&gt;MAX(L$64:L2977)),MAX(M$64:M2977)+1,""))),"")</f>
        <v/>
      </c>
      <c r="N2978" s="91">
        <f t="shared" si="265"/>
        <v>0</v>
      </c>
      <c r="O2978" s="91" t="str">
        <f>IFERROR(IF(AND(N2977=$H$2*1,MAX(O$64:O2977)=MAX(P$64:P2977)),MAX(O$64:O2977)+1,""),"")</f>
        <v/>
      </c>
      <c r="P2978" s="91" t="str">
        <f>IFERROR(IF(MOD(MAX(Q$64:Q2978),10*MAX(O$64:O2978))&lt;=2,IF(AND(F2977/INDEX($F$64:$F2978,MATCH(MAX(O$64:O2978),O$64:O2978,0)-1)&lt;(1-$P$2),MAX(O$64:O2978)&gt;MAX(P$64:P2977)),MAX(O$64:O2978),""),IF(AND($F2977/INDEX($F$64:$F2978,MATCH(MAX(Q$64:Q2978),Q$64:Q2978,0)-1)&lt;(1-$P$2),MAX(O$64:O2978)&gt;MAX(P$64:P2977)),MAX(O$64:O2978),"")),"")</f>
        <v/>
      </c>
      <c r="Q2978" s="91" t="str">
        <f>IFERROR(IF(E2978="","",IF(O2978&lt;&gt;"",MAX(O$64:O2978)*10+1,IF(AND($F2977/INDEX($F$64:$F2978,MATCH(MAX(Q$64:Q2977),Q$64:Q2977,0)-1)&gt;(1+$O$2),MAX(O$64:O2978)&gt;MAX(P$64:P2977)),MAX(Q$64:Q2977)+1,""))),"")</f>
        <v/>
      </c>
    </row>
    <row r="2979" spans="1:17" x14ac:dyDescent="0.2">
      <c r="A2979" s="13">
        <f>HLOOKUP($E$2,历史数据!$V$3:$AE$5000,ROW(A2977),)</f>
        <v>390369</v>
      </c>
      <c r="B2979" s="41">
        <v>40939</v>
      </c>
      <c r="C2979" s="100">
        <f>IFERROR(IF(A2979&lt;&gt;0,MAX($C$4:C2978)+1,""),"")</f>
        <v>2910</v>
      </c>
      <c r="D2979" s="100"/>
      <c r="E2979" s="99">
        <f t="shared" si="266"/>
        <v>41037</v>
      </c>
      <c r="F2979" s="101">
        <f>IFERROR(VLOOKUP(E2979,历史数据!AH:AJ,3,),"")</f>
        <v>11.859109691580199</v>
      </c>
      <c r="G2979" s="101">
        <f t="shared" si="262"/>
        <v>14.487010207302349</v>
      </c>
      <c r="H2979" s="105">
        <f t="shared" si="263"/>
        <v>-4.6559520078791605E-3</v>
      </c>
      <c r="I2979" s="101">
        <f>IFERROR(VLOOKUP(E2979,历史数据!AH:AJ,2,),"")</f>
        <v>11.7548537822037</v>
      </c>
      <c r="J2979" s="104">
        <f t="shared" si="264"/>
        <v>0</v>
      </c>
      <c r="K2979" s="104" t="str">
        <f>IFERROR(IF(AND(J2978=$H$2*1,MAX(K$64:K2978)=MAX(L$64:L2978)),MAX(K$64:K2978)+1,""),"")</f>
        <v/>
      </c>
      <c r="L2979" s="104" t="str">
        <f>IFERROR(IF(AND($F2978/INDEX($F$64:$F2979,MATCH(MAX(M$64:M2979),M$64:M2979,0)-1)&lt;(1-$P$2),MAX(K$64:K2979)&gt;MAX(L$64:L2978)),MAX(K$64:K2979),""),"")</f>
        <v/>
      </c>
      <c r="M2979" s="104" t="str">
        <f>IFERROR(IF(E2979="","",IF(K2979&lt;&gt;"",MAX(M$64:M2978)+1,IF(AND($F2978/INDEX($F$64:$F2979,MATCH(MAX(M$64:M2978),M$64:M2978,0)-1)&gt;(1+$O$2),MAX(K$64:K2979)&gt;MAX(L$64:L2978)),MAX(M$64:M2978)+1,""))),"")</f>
        <v/>
      </c>
      <c r="N2979" s="91">
        <f t="shared" si="265"/>
        <v>0</v>
      </c>
      <c r="O2979" s="91" t="str">
        <f>IFERROR(IF(AND(N2978=$H$2*1,MAX(O$64:O2978)=MAX(P$64:P2978)),MAX(O$64:O2978)+1,""),"")</f>
        <v/>
      </c>
      <c r="P2979" s="91" t="str">
        <f>IFERROR(IF(MOD(MAX(Q$64:Q2979),10*MAX(O$64:O2979))&lt;=2,IF(AND(F2978/INDEX($F$64:$F2979,MATCH(MAX(O$64:O2979),O$64:O2979,0)-1)&lt;(1-$P$2),MAX(O$64:O2979)&gt;MAX(P$64:P2978)),MAX(O$64:O2979),""),IF(AND($F2978/INDEX($F$64:$F2979,MATCH(MAX(Q$64:Q2979),Q$64:Q2979,0)-1)&lt;(1-$P$2),MAX(O$64:O2979)&gt;MAX(P$64:P2978)),MAX(O$64:O2979),"")),"")</f>
        <v/>
      </c>
      <c r="Q2979" s="91" t="str">
        <f>IFERROR(IF(E2979="","",IF(O2979&lt;&gt;"",MAX(O$64:O2979)*10+1,IF(AND($F2978/INDEX($F$64:$F2979,MATCH(MAX(Q$64:Q2978),Q$64:Q2978,0)-1)&gt;(1+$O$2),MAX(O$64:O2979)&gt;MAX(P$64:P2978)),MAX(Q$64:Q2978)+1,""))),"")</f>
        <v/>
      </c>
    </row>
    <row r="2980" spans="1:17" x14ac:dyDescent="0.2">
      <c r="A2980" s="13">
        <f>HLOOKUP($E$2,历史数据!$V$3:$AE$5000,ROW(A2978),)</f>
        <v>201466</v>
      </c>
      <c r="B2980" s="41">
        <v>40940</v>
      </c>
      <c r="C2980" s="100">
        <f>IFERROR(IF(A2980&lt;&gt;0,MAX($C$4:C2979)+1,""),"")</f>
        <v>2911</v>
      </c>
      <c r="D2980" s="100"/>
      <c r="E2980" s="99">
        <f t="shared" si="266"/>
        <v>41038</v>
      </c>
      <c r="F2980" s="101">
        <f>IFERROR(VLOOKUP(E2980,历史数据!AH:AJ,3,),"")</f>
        <v>12.0676215103333</v>
      </c>
      <c r="G2980" s="101">
        <f t="shared" si="262"/>
        <v>14.421198664508417</v>
      </c>
      <c r="H2980" s="105">
        <f t="shared" si="263"/>
        <v>-4.5427967435792693E-3</v>
      </c>
      <c r="I2980" s="101">
        <f>IFERROR(VLOOKUP(E2980,历史数据!AH:AJ,2,),"")</f>
        <v>11.8721416802523</v>
      </c>
      <c r="J2980" s="104">
        <f t="shared" si="264"/>
        <v>0</v>
      </c>
      <c r="K2980" s="104" t="str">
        <f>IFERROR(IF(AND(J2979=$H$2*1,MAX(K$64:K2979)=MAX(L$64:L2979)),MAX(K$64:K2979)+1,""),"")</f>
        <v/>
      </c>
      <c r="L2980" s="104" t="str">
        <f>IFERROR(IF(AND($F2979/INDEX($F$64:$F2980,MATCH(MAX(M$64:M2980),M$64:M2980,0)-1)&lt;(1-$P$2),MAX(K$64:K2980)&gt;MAX(L$64:L2979)),MAX(K$64:K2980),""),"")</f>
        <v/>
      </c>
      <c r="M2980" s="104" t="str">
        <f>IFERROR(IF(E2980="","",IF(K2980&lt;&gt;"",MAX(M$64:M2979)+1,IF(AND($F2979/INDEX($F$64:$F2980,MATCH(MAX(M$64:M2979),M$64:M2979,0)-1)&gt;(1+$O$2),MAX(K$64:K2980)&gt;MAX(L$64:L2979)),MAX(M$64:M2979)+1,""))),"")</f>
        <v/>
      </c>
      <c r="N2980" s="91">
        <f t="shared" si="265"/>
        <v>0</v>
      </c>
      <c r="O2980" s="91" t="str">
        <f>IFERROR(IF(AND(N2979=$H$2*1,MAX(O$64:O2979)=MAX(P$64:P2979)),MAX(O$64:O2979)+1,""),"")</f>
        <v/>
      </c>
      <c r="P2980" s="91" t="str">
        <f>IFERROR(IF(MOD(MAX(Q$64:Q2980),10*MAX(O$64:O2980))&lt;=2,IF(AND(F2979/INDEX($F$64:$F2980,MATCH(MAX(O$64:O2980),O$64:O2980,0)-1)&lt;(1-$P$2),MAX(O$64:O2980)&gt;MAX(P$64:P2979)),MAX(O$64:O2980),""),IF(AND($F2979/INDEX($F$64:$F2980,MATCH(MAX(Q$64:Q2980),Q$64:Q2980,0)-1)&lt;(1-$P$2),MAX(O$64:O2980)&gt;MAX(P$64:P2979)),MAX(O$64:O2980),"")),"")</f>
        <v/>
      </c>
      <c r="Q2980" s="91" t="str">
        <f>IFERROR(IF(E2980="","",IF(O2980&lt;&gt;"",MAX(O$64:O2980)*10+1,IF(AND($F2979/INDEX($F$64:$F2980,MATCH(MAX(Q$64:Q2979),Q$64:Q2979,0)-1)&gt;(1+$O$2),MAX(O$64:O2980)&gt;MAX(P$64:P2979)),MAX(Q$64:Q2979)+1,""))),"")</f>
        <v/>
      </c>
    </row>
    <row r="2981" spans="1:17" x14ac:dyDescent="0.2">
      <c r="A2981" s="13">
        <f>HLOOKUP($E$2,历史数据!$V$3:$AE$5000,ROW(A2979),)</f>
        <v>557505</v>
      </c>
      <c r="B2981" s="41">
        <v>40941</v>
      </c>
      <c r="C2981" s="100">
        <f>IFERROR(IF(A2981&lt;&gt;0,MAX($C$4:C2980)+1,""),"")</f>
        <v>2912</v>
      </c>
      <c r="D2981" s="100"/>
      <c r="E2981" s="99">
        <f t="shared" si="266"/>
        <v>41039</v>
      </c>
      <c r="F2981" s="101">
        <f>IFERROR(VLOOKUP(E2981,历史数据!AH:AJ,3,),"")</f>
        <v>12.1067174763495</v>
      </c>
      <c r="G2981" s="101">
        <f t="shared" si="262"/>
        <v>14.355387121714482</v>
      </c>
      <c r="H2981" s="105">
        <f t="shared" si="263"/>
        <v>-4.563527923368893E-3</v>
      </c>
      <c r="I2981" s="101">
        <f>IFERROR(VLOOKUP(E2981,历史数据!AH:AJ,2,),"")</f>
        <v>12.015493555645</v>
      </c>
      <c r="J2981" s="104">
        <f t="shared" si="264"/>
        <v>0</v>
      </c>
      <c r="K2981" s="104" t="str">
        <f>IFERROR(IF(AND(J2980=$H$2*1,MAX(K$64:K2980)=MAX(L$64:L2980)),MAX(K$64:K2980)+1,""),"")</f>
        <v/>
      </c>
      <c r="L2981" s="104" t="str">
        <f>IFERROR(IF(AND($F2980/INDEX($F$64:$F2981,MATCH(MAX(M$64:M2981),M$64:M2981,0)-1)&lt;(1-$P$2),MAX(K$64:K2981)&gt;MAX(L$64:L2980)),MAX(K$64:K2981),""),"")</f>
        <v/>
      </c>
      <c r="M2981" s="104" t="str">
        <f>IFERROR(IF(E2981="","",IF(K2981&lt;&gt;"",MAX(M$64:M2980)+1,IF(AND($F2980/INDEX($F$64:$F2981,MATCH(MAX(M$64:M2980),M$64:M2980,0)-1)&gt;(1+$O$2),MAX(K$64:K2981)&gt;MAX(L$64:L2980)),MAX(M$64:M2980)+1,""))),"")</f>
        <v/>
      </c>
      <c r="N2981" s="91">
        <f t="shared" si="265"/>
        <v>0</v>
      </c>
      <c r="O2981" s="91" t="str">
        <f>IFERROR(IF(AND(N2980=$H$2*1,MAX(O$64:O2980)=MAX(P$64:P2980)),MAX(O$64:O2980)+1,""),"")</f>
        <v/>
      </c>
      <c r="P2981" s="91" t="str">
        <f>IFERROR(IF(MOD(MAX(Q$64:Q2981),10*MAX(O$64:O2981))&lt;=2,IF(AND(F2980/INDEX($F$64:$F2981,MATCH(MAX(O$64:O2981),O$64:O2981,0)-1)&lt;(1-$P$2),MAX(O$64:O2981)&gt;MAX(P$64:P2980)),MAX(O$64:O2981),""),IF(AND($F2980/INDEX($F$64:$F2981,MATCH(MAX(Q$64:Q2981),Q$64:Q2981,0)-1)&lt;(1-$P$2),MAX(O$64:O2981)&gt;MAX(P$64:P2980)),MAX(O$64:O2981),"")),"")</f>
        <v/>
      </c>
      <c r="Q2981" s="91" t="str">
        <f>IFERROR(IF(E2981="","",IF(O2981&lt;&gt;"",MAX(O$64:O2981)*10+1,IF(AND($F2980/INDEX($F$64:$F2981,MATCH(MAX(Q$64:Q2980),Q$64:Q2980,0)-1)&gt;(1+$O$2),MAX(O$64:O2981)&gt;MAX(P$64:P2980)),MAX(Q$64:Q2980)+1,""))),"")</f>
        <v/>
      </c>
    </row>
    <row r="2982" spans="1:17" x14ac:dyDescent="0.2">
      <c r="A2982" s="13">
        <f>HLOOKUP($E$2,历史数据!$V$3:$AE$5000,ROW(A2980),)</f>
        <v>836040</v>
      </c>
      <c r="B2982" s="41">
        <v>40942</v>
      </c>
      <c r="C2982" s="100">
        <f>IFERROR(IF(A2982&lt;&gt;0,MAX($C$4:C2981)+1,""),"")</f>
        <v>2913</v>
      </c>
      <c r="D2982" s="100"/>
      <c r="E2982" s="99">
        <f t="shared" si="266"/>
        <v>41040</v>
      </c>
      <c r="F2982" s="101">
        <f>IFERROR(VLOOKUP(E2982,历史数据!AH:AJ,3,),"")</f>
        <v>12.119749465021499</v>
      </c>
      <c r="G2982" s="101">
        <f t="shared" si="262"/>
        <v>14.291964776843761</v>
      </c>
      <c r="H2982" s="105">
        <f t="shared" si="263"/>
        <v>-4.4180170365999416E-3</v>
      </c>
      <c r="I2982" s="101">
        <f>IFERROR(VLOOKUP(E2982,历史数据!AH:AJ,2,),"")</f>
        <v>12.2240053743981</v>
      </c>
      <c r="J2982" s="104">
        <f t="shared" si="264"/>
        <v>0</v>
      </c>
      <c r="K2982" s="104" t="str">
        <f>IFERROR(IF(AND(J2981=$H$2*1,MAX(K$64:K2981)=MAX(L$64:L2981)),MAX(K$64:K2981)+1,""),"")</f>
        <v/>
      </c>
      <c r="L2982" s="104" t="str">
        <f>IFERROR(IF(AND($F2981/INDEX($F$64:$F2982,MATCH(MAX(M$64:M2982),M$64:M2982,0)-1)&lt;(1-$P$2),MAX(K$64:K2982)&gt;MAX(L$64:L2981)),MAX(K$64:K2982),""),"")</f>
        <v/>
      </c>
      <c r="M2982" s="104" t="str">
        <f>IFERROR(IF(E2982="","",IF(K2982&lt;&gt;"",MAX(M$64:M2981)+1,IF(AND($F2981/INDEX($F$64:$F2982,MATCH(MAX(M$64:M2981),M$64:M2981,0)-1)&gt;(1+$O$2),MAX(K$64:K2982)&gt;MAX(L$64:L2981)),MAX(M$64:M2981)+1,""))),"")</f>
        <v/>
      </c>
      <c r="N2982" s="91">
        <f t="shared" si="265"/>
        <v>0</v>
      </c>
      <c r="O2982" s="91" t="str">
        <f>IFERROR(IF(AND(N2981=$H$2*1,MAX(O$64:O2981)=MAX(P$64:P2981)),MAX(O$64:O2981)+1,""),"")</f>
        <v/>
      </c>
      <c r="P2982" s="91" t="str">
        <f>IFERROR(IF(MOD(MAX(Q$64:Q2982),10*MAX(O$64:O2982))&lt;=2,IF(AND(F2981/INDEX($F$64:$F2982,MATCH(MAX(O$64:O2982),O$64:O2982,0)-1)&lt;(1-$P$2),MAX(O$64:O2982)&gt;MAX(P$64:P2981)),MAX(O$64:O2982),""),IF(AND($F2981/INDEX($F$64:$F2982,MATCH(MAX(Q$64:Q2982),Q$64:Q2982,0)-1)&lt;(1-$P$2),MAX(O$64:O2982)&gt;MAX(P$64:P2981)),MAX(O$64:O2982),"")),"")</f>
        <v/>
      </c>
      <c r="Q2982" s="91" t="str">
        <f>IFERROR(IF(E2982="","",IF(O2982&lt;&gt;"",MAX(O$64:O2982)*10+1,IF(AND($F2981/INDEX($F$64:$F2982,MATCH(MAX(Q$64:Q2981),Q$64:Q2981,0)-1)&gt;(1+$O$2),MAX(O$64:O2982)&gt;MAX(P$64:P2981)),MAX(Q$64:Q2981)+1,""))),"")</f>
        <v/>
      </c>
    </row>
    <row r="2983" spans="1:17" x14ac:dyDescent="0.2">
      <c r="A2983" s="13">
        <f>HLOOKUP($E$2,历史数据!$V$3:$AE$5000,ROW(A2981),)</f>
        <v>1110813</v>
      </c>
      <c r="B2983" s="41">
        <v>40945</v>
      </c>
      <c r="C2983" s="100">
        <f>IFERROR(IF(A2983&lt;&gt;0,MAX($C$4:C2982)+1,""),"")</f>
        <v>2914</v>
      </c>
      <c r="D2983" s="100"/>
      <c r="E2983" s="99">
        <f t="shared" si="266"/>
        <v>41043</v>
      </c>
      <c r="F2983" s="101">
        <f>IFERROR(VLOOKUP(E2983,历史数据!AH:AJ,3,),"")</f>
        <v>12.3673572497908</v>
      </c>
      <c r="G2983" s="101">
        <f t="shared" si="262"/>
        <v>14.228325232161835</v>
      </c>
      <c r="H2983" s="105">
        <f t="shared" si="263"/>
        <v>-4.4528198659596896E-3</v>
      </c>
      <c r="I2983" s="101">
        <f>IFERROR(VLOOKUP(E2983,历史数据!AH:AJ,2,),"")</f>
        <v>12.2631013404143</v>
      </c>
      <c r="J2983" s="104">
        <f t="shared" si="264"/>
        <v>0</v>
      </c>
      <c r="K2983" s="104" t="str">
        <f>IFERROR(IF(AND(J2982=$H$2*1,MAX(K$64:K2982)=MAX(L$64:L2982)),MAX(K$64:K2982)+1,""),"")</f>
        <v/>
      </c>
      <c r="L2983" s="104" t="str">
        <f>IFERROR(IF(AND($F2982/INDEX($F$64:$F2983,MATCH(MAX(M$64:M2983),M$64:M2983,0)-1)&lt;(1-$P$2),MAX(K$64:K2983)&gt;MAX(L$64:L2982)),MAX(K$64:K2983),""),"")</f>
        <v/>
      </c>
      <c r="M2983" s="104" t="str">
        <f>IFERROR(IF(E2983="","",IF(K2983&lt;&gt;"",MAX(M$64:M2982)+1,IF(AND($F2982/INDEX($F$64:$F2983,MATCH(MAX(M$64:M2982),M$64:M2982,0)-1)&gt;(1+$O$2),MAX(K$64:K2983)&gt;MAX(L$64:L2982)),MAX(M$64:M2982)+1,""))),"")</f>
        <v/>
      </c>
      <c r="N2983" s="91">
        <f t="shared" si="265"/>
        <v>0</v>
      </c>
      <c r="O2983" s="91" t="str">
        <f>IFERROR(IF(AND(N2982=$H$2*1,MAX(O$64:O2982)=MAX(P$64:P2982)),MAX(O$64:O2982)+1,""),"")</f>
        <v/>
      </c>
      <c r="P2983" s="91" t="str">
        <f>IFERROR(IF(MOD(MAX(Q$64:Q2983),10*MAX(O$64:O2983))&lt;=2,IF(AND(F2982/INDEX($F$64:$F2983,MATCH(MAX(O$64:O2983),O$64:O2983,0)-1)&lt;(1-$P$2),MAX(O$64:O2983)&gt;MAX(P$64:P2982)),MAX(O$64:O2983),""),IF(AND($F2982/INDEX($F$64:$F2983,MATCH(MAX(Q$64:Q2983),Q$64:Q2983,0)-1)&lt;(1-$P$2),MAX(O$64:O2983)&gt;MAX(P$64:P2982)),MAX(O$64:O2983),"")),"")</f>
        <v/>
      </c>
      <c r="Q2983" s="91" t="str">
        <f>IFERROR(IF(E2983="","",IF(O2983&lt;&gt;"",MAX(O$64:O2983)*10+1,IF(AND($F2982/INDEX($F$64:$F2983,MATCH(MAX(Q$64:Q2982),Q$64:Q2982,0)-1)&gt;(1+$O$2),MAX(O$64:O2983)&gt;MAX(P$64:P2982)),MAX(Q$64:Q2982)+1,""))),"")</f>
        <v/>
      </c>
    </row>
    <row r="2984" spans="1:17" x14ac:dyDescent="0.2">
      <c r="A2984" s="13">
        <f>HLOOKUP($E$2,历史数据!$V$3:$AE$5000,ROW(A2982),)</f>
        <v>559802</v>
      </c>
      <c r="B2984" s="41">
        <v>40946</v>
      </c>
      <c r="C2984" s="100">
        <f>IFERROR(IF(A2984&lt;&gt;0,MAX($C$4:C2983)+1,""),"")</f>
        <v>2915</v>
      </c>
      <c r="D2984" s="100"/>
      <c r="E2984" s="99">
        <f t="shared" si="266"/>
        <v>41044</v>
      </c>
      <c r="F2984" s="101">
        <f>IFERROR(VLOOKUP(E2984,历史数据!AH:AJ,3,),"")</f>
        <v>12.510709125183499</v>
      </c>
      <c r="G2984" s="101">
        <f t="shared" si="262"/>
        <v>14.161210490500697</v>
      </c>
      <c r="H2984" s="105">
        <f t="shared" si="263"/>
        <v>-4.7169811320753041E-3</v>
      </c>
      <c r="I2984" s="101">
        <f>IFERROR(VLOOKUP(E2984,历史数据!AH:AJ,2,),"")</f>
        <v>12.354325261118699</v>
      </c>
      <c r="J2984" s="104">
        <f t="shared" si="264"/>
        <v>0</v>
      </c>
      <c r="K2984" s="104" t="str">
        <f>IFERROR(IF(AND(J2983=$H$2*1,MAX(K$64:K2983)=MAX(L$64:L2983)),MAX(K$64:K2983)+1,""),"")</f>
        <v/>
      </c>
      <c r="L2984" s="104" t="str">
        <f>IFERROR(IF(AND($F2983/INDEX($F$64:$F2984,MATCH(MAX(M$64:M2984),M$64:M2984,0)-1)&lt;(1-$P$2),MAX(K$64:K2984)&gt;MAX(L$64:L2983)),MAX(K$64:K2984),""),"")</f>
        <v/>
      </c>
      <c r="M2984" s="104" t="str">
        <f>IFERROR(IF(E2984="","",IF(K2984&lt;&gt;"",MAX(M$64:M2983)+1,IF(AND($F2983/INDEX($F$64:$F2984,MATCH(MAX(M$64:M2983),M$64:M2983,0)-1)&gt;(1+$O$2),MAX(K$64:K2984)&gt;MAX(L$64:L2983)),MAX(M$64:M2983)+1,""))),"")</f>
        <v/>
      </c>
      <c r="N2984" s="91">
        <f t="shared" si="265"/>
        <v>0</v>
      </c>
      <c r="O2984" s="91" t="str">
        <f>IFERROR(IF(AND(N2983=$H$2*1,MAX(O$64:O2983)=MAX(P$64:P2983)),MAX(O$64:O2983)+1,""),"")</f>
        <v/>
      </c>
      <c r="P2984" s="91" t="str">
        <f>IFERROR(IF(MOD(MAX(Q$64:Q2984),10*MAX(O$64:O2984))&lt;=2,IF(AND(F2983/INDEX($F$64:$F2984,MATCH(MAX(O$64:O2984),O$64:O2984,0)-1)&lt;(1-$P$2),MAX(O$64:O2984)&gt;MAX(P$64:P2983)),MAX(O$64:O2984),""),IF(AND($F2983/INDEX($F$64:$F2984,MATCH(MAX(Q$64:Q2984),Q$64:Q2984,0)-1)&lt;(1-$P$2),MAX(O$64:O2984)&gt;MAX(P$64:P2983)),MAX(O$64:O2984),"")),"")</f>
        <v/>
      </c>
      <c r="Q2984" s="91" t="str">
        <f>IFERROR(IF(E2984="","",IF(O2984&lt;&gt;"",MAX(O$64:O2984)*10+1,IF(AND($F2983/INDEX($F$64:$F2984,MATCH(MAX(Q$64:Q2983),Q$64:Q2983,0)-1)&gt;(1+$O$2),MAX(O$64:O2984)&gt;MAX(P$64:P2983)),MAX(Q$64:Q2983)+1,""))),"")</f>
        <v/>
      </c>
    </row>
    <row r="2985" spans="1:17" x14ac:dyDescent="0.2">
      <c r="A2985" s="13">
        <f>HLOOKUP($E$2,历史数据!$V$3:$AE$5000,ROW(A2983),)</f>
        <v>564105</v>
      </c>
      <c r="B2985" s="41">
        <v>40947</v>
      </c>
      <c r="C2985" s="100">
        <f>IFERROR(IF(A2985&lt;&gt;0,MAX($C$4:C2984)+1,""),"")</f>
        <v>2916</v>
      </c>
      <c r="D2985" s="100"/>
      <c r="E2985" s="99">
        <f t="shared" si="266"/>
        <v>41045</v>
      </c>
      <c r="F2985" s="101">
        <f>IFERROR(VLOOKUP(E2985,历史数据!AH:AJ,3,),"")</f>
        <v>12.5628370798718</v>
      </c>
      <c r="G2985" s="101">
        <f t="shared" si="262"/>
        <v>14.092575350161146</v>
      </c>
      <c r="H2985" s="105">
        <f t="shared" si="263"/>
        <v>-4.8467001027624468E-3</v>
      </c>
      <c r="I2985" s="101">
        <f>IFERROR(VLOOKUP(E2985,历史数据!AH:AJ,2,),"")</f>
        <v>12.419485204479001</v>
      </c>
      <c r="J2985" s="104">
        <f t="shared" si="264"/>
        <v>0</v>
      </c>
      <c r="K2985" s="104" t="str">
        <f>IFERROR(IF(AND(J2984=$H$2*1,MAX(K$64:K2984)=MAX(L$64:L2984)),MAX(K$64:K2984)+1,""),"")</f>
        <v/>
      </c>
      <c r="L2985" s="104" t="str">
        <f>IFERROR(IF(AND($F2984/INDEX($F$64:$F2985,MATCH(MAX(M$64:M2985),M$64:M2985,0)-1)&lt;(1-$P$2),MAX(K$64:K2985)&gt;MAX(L$64:L2984)),MAX(K$64:K2985),""),"")</f>
        <v/>
      </c>
      <c r="M2985" s="104" t="str">
        <f>IFERROR(IF(E2985="","",IF(K2985&lt;&gt;"",MAX(M$64:M2984)+1,IF(AND($F2984/INDEX($F$64:$F2985,MATCH(MAX(M$64:M2984),M$64:M2984,0)-1)&gt;(1+$O$2),MAX(K$64:K2985)&gt;MAX(L$64:L2984)),MAX(M$64:M2984)+1,""))),"")</f>
        <v/>
      </c>
      <c r="N2985" s="91">
        <f t="shared" si="265"/>
        <v>0</v>
      </c>
      <c r="O2985" s="91" t="str">
        <f>IFERROR(IF(AND(N2984=$H$2*1,MAX(O$64:O2984)=MAX(P$64:P2984)),MAX(O$64:O2984)+1,""),"")</f>
        <v/>
      </c>
      <c r="P2985" s="91" t="str">
        <f>IFERROR(IF(MOD(MAX(Q$64:Q2985),10*MAX(O$64:O2985))&lt;=2,IF(AND(F2984/INDEX($F$64:$F2985,MATCH(MAX(O$64:O2985),O$64:O2985,0)-1)&lt;(1-$P$2),MAX(O$64:O2985)&gt;MAX(P$64:P2984)),MAX(O$64:O2985),""),IF(AND($F2984/INDEX($F$64:$F2985,MATCH(MAX(Q$64:Q2985),Q$64:Q2985,0)-1)&lt;(1-$P$2),MAX(O$64:O2985)&gt;MAX(P$64:P2984)),MAX(O$64:O2985),"")),"")</f>
        <v/>
      </c>
      <c r="Q2985" s="91" t="str">
        <f>IFERROR(IF(E2985="","",IF(O2985&lt;&gt;"",MAX(O$64:O2985)*10+1,IF(AND($F2984/INDEX($F$64:$F2985,MATCH(MAX(Q$64:Q2984),Q$64:Q2984,0)-1)&gt;(1+$O$2),MAX(O$64:O2985)&gt;MAX(P$64:P2984)),MAX(Q$64:Q2984)+1,""))),"")</f>
        <v/>
      </c>
    </row>
    <row r="2986" spans="1:17" x14ac:dyDescent="0.2">
      <c r="A2986" s="13">
        <f>HLOOKUP($E$2,历史数据!$V$3:$AE$5000,ROW(A2984),)</f>
        <v>501200</v>
      </c>
      <c r="B2986" s="41">
        <v>40948</v>
      </c>
      <c r="C2986" s="100">
        <f>IFERROR(IF(A2986&lt;&gt;0,MAX($C$4:C2985)+1,""),"")</f>
        <v>2917</v>
      </c>
      <c r="D2986" s="100"/>
      <c r="E2986" s="99">
        <f t="shared" si="266"/>
        <v>41046</v>
      </c>
      <c r="F2986" s="101">
        <f>IFERROR(VLOOKUP(E2986,历史数据!AH:AJ,3,),"")</f>
        <v>12.3673572497908</v>
      </c>
      <c r="G2986" s="101">
        <f t="shared" si="262"/>
        <v>14.023288610387995</v>
      </c>
      <c r="H2986" s="105">
        <f t="shared" si="263"/>
        <v>-4.9165420834424989E-3</v>
      </c>
      <c r="I2986" s="101">
        <f>IFERROR(VLOOKUP(E2986,历史数据!AH:AJ,2,),"")</f>
        <v>12.406453215807</v>
      </c>
      <c r="J2986" s="104">
        <f t="shared" si="264"/>
        <v>0</v>
      </c>
      <c r="K2986" s="104" t="str">
        <f>IFERROR(IF(AND(J2985=$H$2*1,MAX(K$64:K2985)=MAX(L$64:L2985)),MAX(K$64:K2985)+1,""),"")</f>
        <v/>
      </c>
      <c r="L2986" s="104" t="str">
        <f>IFERROR(IF(AND($F2985/INDEX($F$64:$F2986,MATCH(MAX(M$64:M2986),M$64:M2986,0)-1)&lt;(1-$P$2),MAX(K$64:K2986)&gt;MAX(L$64:L2985)),MAX(K$64:K2986),""),"")</f>
        <v/>
      </c>
      <c r="M2986" s="104" t="str">
        <f>IFERROR(IF(E2986="","",IF(K2986&lt;&gt;"",MAX(M$64:M2985)+1,IF(AND($F2985/INDEX($F$64:$F2986,MATCH(MAX(M$64:M2985),M$64:M2985,0)-1)&gt;(1+$O$2),MAX(K$64:K2986)&gt;MAX(L$64:L2985)),MAX(M$64:M2985)+1,""))),"")</f>
        <v/>
      </c>
      <c r="N2986" s="91">
        <f t="shared" si="265"/>
        <v>0</v>
      </c>
      <c r="O2986" s="91" t="str">
        <f>IFERROR(IF(AND(N2985=$H$2*1,MAX(O$64:O2985)=MAX(P$64:P2985)),MAX(O$64:O2985)+1,""),"")</f>
        <v/>
      </c>
      <c r="P2986" s="91" t="str">
        <f>IFERROR(IF(MOD(MAX(Q$64:Q2986),10*MAX(O$64:O2986))&lt;=2,IF(AND(F2985/INDEX($F$64:$F2986,MATCH(MAX(O$64:O2986),O$64:O2986,0)-1)&lt;(1-$P$2),MAX(O$64:O2986)&gt;MAX(P$64:P2985)),MAX(O$64:O2986),""),IF(AND($F2985/INDEX($F$64:$F2986,MATCH(MAX(Q$64:Q2986),Q$64:Q2986,0)-1)&lt;(1-$P$2),MAX(O$64:O2986)&gt;MAX(P$64:P2985)),MAX(O$64:O2986),"")),"")</f>
        <v/>
      </c>
      <c r="Q2986" s="91" t="str">
        <f>IFERROR(IF(E2986="","",IF(O2986&lt;&gt;"",MAX(O$64:O2986)*10+1,IF(AND($F2985/INDEX($F$64:$F2986,MATCH(MAX(Q$64:Q2985),Q$64:Q2985,0)-1)&gt;(1+$O$2),MAX(O$64:O2986)&gt;MAX(P$64:P2985)),MAX(Q$64:Q2985)+1,""))),"")</f>
        <v/>
      </c>
    </row>
    <row r="2987" spans="1:17" x14ac:dyDescent="0.2">
      <c r="A2987" s="13">
        <f>HLOOKUP($E$2,历史数据!$V$3:$AE$5000,ROW(A2985),)</f>
        <v>437707</v>
      </c>
      <c r="B2987" s="41">
        <v>40949</v>
      </c>
      <c r="C2987" s="100">
        <f>IFERROR(IF(A2987&lt;&gt;0,MAX($C$4:C2986)+1,""),"")</f>
        <v>2918</v>
      </c>
      <c r="D2987" s="100"/>
      <c r="E2987" s="99">
        <f t="shared" si="266"/>
        <v>41047</v>
      </c>
      <c r="F2987" s="101">
        <f>IFERROR(VLOOKUP(E2987,历史数据!AH:AJ,3,),"")</f>
        <v>11.9763975896288</v>
      </c>
      <c r="G2987" s="101">
        <f t="shared" si="262"/>
        <v>13.949223474768418</v>
      </c>
      <c r="H2987" s="105">
        <f t="shared" si="263"/>
        <v>-5.2815810668485064E-3</v>
      </c>
      <c r="I2987" s="101">
        <f>IFERROR(VLOOKUP(E2987,历史数据!AH:AJ,2,),"")</f>
        <v>12.1849094083819</v>
      </c>
      <c r="J2987" s="104">
        <f t="shared" si="264"/>
        <v>0</v>
      </c>
      <c r="K2987" s="104" t="str">
        <f>IFERROR(IF(AND(J2986=$H$2*1,MAX(K$64:K2986)=MAX(L$64:L2986)),MAX(K$64:K2986)+1,""),"")</f>
        <v/>
      </c>
      <c r="L2987" s="104" t="str">
        <f>IFERROR(IF(AND($F2986/INDEX($F$64:$F2987,MATCH(MAX(M$64:M2987),M$64:M2987,0)-1)&lt;(1-$P$2),MAX(K$64:K2987)&gt;MAX(L$64:L2986)),MAX(K$64:K2987),""),"")</f>
        <v/>
      </c>
      <c r="M2987" s="104" t="str">
        <f>IFERROR(IF(E2987="","",IF(K2987&lt;&gt;"",MAX(M$64:M2986)+1,IF(AND($F2986/INDEX($F$64:$F2987,MATCH(MAX(M$64:M2986),M$64:M2986,0)-1)&gt;(1+$O$2),MAX(K$64:K2987)&gt;MAX(L$64:L2986)),MAX(M$64:M2986)+1,""))),"")</f>
        <v/>
      </c>
      <c r="N2987" s="91">
        <f t="shared" si="265"/>
        <v>0</v>
      </c>
      <c r="O2987" s="91" t="str">
        <f>IFERROR(IF(AND(N2986=$H$2*1,MAX(O$64:O2986)=MAX(P$64:P2986)),MAX(O$64:O2986)+1,""),"")</f>
        <v/>
      </c>
      <c r="P2987" s="91" t="str">
        <f>IFERROR(IF(MOD(MAX(Q$64:Q2987),10*MAX(O$64:O2987))&lt;=2,IF(AND(F2986/INDEX($F$64:$F2987,MATCH(MAX(O$64:O2987),O$64:O2987,0)-1)&lt;(1-$P$2),MAX(O$64:O2987)&gt;MAX(P$64:P2986)),MAX(O$64:O2987),""),IF(AND($F2986/INDEX($F$64:$F2987,MATCH(MAX(Q$64:Q2987),Q$64:Q2987,0)-1)&lt;(1-$P$2),MAX(O$64:O2987)&gt;MAX(P$64:P2986)),MAX(O$64:O2987),"")),"")</f>
        <v/>
      </c>
      <c r="Q2987" s="91" t="str">
        <f>IFERROR(IF(E2987="","",IF(O2987&lt;&gt;"",MAX(O$64:O2987)*10+1,IF(AND($F2986/INDEX($F$64:$F2987,MATCH(MAX(Q$64:Q2986),Q$64:Q2986,0)-1)&gt;(1+$O$2),MAX(O$64:O2987)&gt;MAX(P$64:P2986)),MAX(Q$64:Q2986)+1,""))),"")</f>
        <v/>
      </c>
    </row>
    <row r="2988" spans="1:17" x14ac:dyDescent="0.2">
      <c r="A2988" s="13">
        <f>HLOOKUP($E$2,历史数据!$V$3:$AE$5000,ROW(A2986),)</f>
        <v>725264</v>
      </c>
      <c r="B2988" s="41">
        <v>40952</v>
      </c>
      <c r="C2988" s="100">
        <f>IFERROR(IF(A2988&lt;&gt;0,MAX($C$4:C2987)+1,""),"")</f>
        <v>2919</v>
      </c>
      <c r="D2988" s="100"/>
      <c r="E2988" s="99">
        <f t="shared" si="266"/>
        <v>41050</v>
      </c>
      <c r="F2988" s="101">
        <f>IFERROR(VLOOKUP(E2988,历史数据!AH:AJ,3,),"")</f>
        <v>11.7939497482199</v>
      </c>
      <c r="G2988" s="101">
        <f t="shared" si="262"/>
        <v>13.871465942358423</v>
      </c>
      <c r="H2988" s="105">
        <f t="shared" si="263"/>
        <v>-5.574326954517872E-3</v>
      </c>
      <c r="I2988" s="101">
        <f>IFERROR(VLOOKUP(E2988,历史数据!AH:AJ,2,),"")</f>
        <v>12.002461566972899</v>
      </c>
      <c r="J2988" s="104">
        <f t="shared" si="264"/>
        <v>0</v>
      </c>
      <c r="K2988" s="104" t="str">
        <f>IFERROR(IF(AND(J2987=$H$2*1,MAX(K$64:K2987)=MAX(L$64:L2987)),MAX(K$64:K2987)+1,""),"")</f>
        <v/>
      </c>
      <c r="L2988" s="104" t="str">
        <f>IFERROR(IF(AND($F2987/INDEX($F$64:$F2988,MATCH(MAX(M$64:M2988),M$64:M2988,0)-1)&lt;(1-$P$2),MAX(K$64:K2988)&gt;MAX(L$64:L2987)),MAX(K$64:K2988),""),"")</f>
        <v/>
      </c>
      <c r="M2988" s="104" t="str">
        <f>IFERROR(IF(E2988="","",IF(K2988&lt;&gt;"",MAX(M$64:M2987)+1,IF(AND($F2987/INDEX($F$64:$F2988,MATCH(MAX(M$64:M2987),M$64:M2987,0)-1)&gt;(1+$O$2),MAX(K$64:K2988)&gt;MAX(L$64:L2987)),MAX(M$64:M2987)+1,""))),"")</f>
        <v/>
      </c>
      <c r="N2988" s="91">
        <f t="shared" si="265"/>
        <v>0</v>
      </c>
      <c r="O2988" s="91" t="str">
        <f>IFERROR(IF(AND(N2987=$H$2*1,MAX(O$64:O2987)=MAX(P$64:P2987)),MAX(O$64:O2987)+1,""),"")</f>
        <v/>
      </c>
      <c r="P2988" s="91" t="str">
        <f>IFERROR(IF(MOD(MAX(Q$64:Q2988),10*MAX(O$64:O2988))&lt;=2,IF(AND(F2987/INDEX($F$64:$F2988,MATCH(MAX(O$64:O2988),O$64:O2988,0)-1)&lt;(1-$P$2),MAX(O$64:O2988)&gt;MAX(P$64:P2987)),MAX(O$64:O2988),""),IF(AND($F2987/INDEX($F$64:$F2988,MATCH(MAX(Q$64:Q2988),Q$64:Q2988,0)-1)&lt;(1-$P$2),MAX(O$64:O2988)&gt;MAX(P$64:P2987)),MAX(O$64:O2988),"")),"")</f>
        <v/>
      </c>
      <c r="Q2988" s="91" t="str">
        <f>IFERROR(IF(E2988="","",IF(O2988&lt;&gt;"",MAX(O$64:O2988)*10+1,IF(AND($F2987/INDEX($F$64:$F2988,MATCH(MAX(Q$64:Q2987),Q$64:Q2987,0)-1)&gt;(1+$O$2),MAX(O$64:O2988)&gt;MAX(P$64:P2987)),MAX(Q$64:Q2987)+1,""))),"")</f>
        <v/>
      </c>
    </row>
    <row r="2989" spans="1:17" x14ac:dyDescent="0.2">
      <c r="A2989" s="13">
        <f>HLOOKUP($E$2,历史数据!$V$3:$AE$5000,ROW(A2987),)</f>
        <v>946761</v>
      </c>
      <c r="B2989" s="41">
        <v>40953</v>
      </c>
      <c r="C2989" s="100">
        <f>IFERROR(IF(A2989&lt;&gt;0,MAX($C$4:C2988)+1,""),"")</f>
        <v>2920</v>
      </c>
      <c r="D2989" s="100"/>
      <c r="E2989" s="99">
        <f t="shared" si="266"/>
        <v>41052</v>
      </c>
      <c r="F2989" s="101">
        <f>IFERROR(VLOOKUP(E2989,历史数据!AH:AJ,3,),"")</f>
        <v>11.846077702908101</v>
      </c>
      <c r="G2989" s="101">
        <f t="shared" si="262"/>
        <v>13.795446008438038</v>
      </c>
      <c r="H2989" s="105">
        <f t="shared" si="263"/>
        <v>-5.4803100289673168E-3</v>
      </c>
      <c r="I2989" s="101">
        <f>IFERROR(VLOOKUP(E2989,历史数据!AH:AJ,2,),"")</f>
        <v>11.7157578161875</v>
      </c>
      <c r="J2989" s="104">
        <f t="shared" si="264"/>
        <v>0</v>
      </c>
      <c r="K2989" s="104" t="str">
        <f>IFERROR(IF(AND(J2988=$H$2*1,MAX(K$64:K2988)=MAX(L$64:L2988)),MAX(K$64:K2988)+1,""),"")</f>
        <v/>
      </c>
      <c r="L2989" s="104" t="str">
        <f>IFERROR(IF(AND($F2988/INDEX($F$64:$F2989,MATCH(MAX(M$64:M2989),M$64:M2989,0)-1)&lt;(1-$P$2),MAX(K$64:K2989)&gt;MAX(L$64:L2988)),MAX(K$64:K2989),""),"")</f>
        <v/>
      </c>
      <c r="M2989" s="104" t="str">
        <f>IFERROR(IF(E2989="","",IF(K2989&lt;&gt;"",MAX(M$64:M2988)+1,IF(AND($F2988/INDEX($F$64:$F2989,MATCH(MAX(M$64:M2988),M$64:M2988,0)-1)&gt;(1+$O$2),MAX(K$64:K2989)&gt;MAX(L$64:L2988)),MAX(M$64:M2988)+1,""))),"")</f>
        <v/>
      </c>
      <c r="N2989" s="91">
        <f t="shared" si="265"/>
        <v>0</v>
      </c>
      <c r="O2989" s="91" t="str">
        <f>IFERROR(IF(AND(N2988=$H$2*1,MAX(O$64:O2988)=MAX(P$64:P2988)),MAX(O$64:O2988)+1,""),"")</f>
        <v/>
      </c>
      <c r="P2989" s="91" t="str">
        <f>IFERROR(IF(MOD(MAX(Q$64:Q2989),10*MAX(O$64:O2989))&lt;=2,IF(AND(F2988/INDEX($F$64:$F2989,MATCH(MAX(O$64:O2989),O$64:O2989,0)-1)&lt;(1-$P$2),MAX(O$64:O2989)&gt;MAX(P$64:P2988)),MAX(O$64:O2989),""),IF(AND($F2988/INDEX($F$64:$F2989,MATCH(MAX(Q$64:Q2989),Q$64:Q2989,0)-1)&lt;(1-$P$2),MAX(O$64:O2989)&gt;MAX(P$64:P2988)),MAX(O$64:O2989),"")),"")</f>
        <v/>
      </c>
      <c r="Q2989" s="91" t="str">
        <f>IFERROR(IF(E2989="","",IF(O2989&lt;&gt;"",MAX(O$64:O2989)*10+1,IF(AND($F2988/INDEX($F$64:$F2989,MATCH(MAX(Q$64:Q2988),Q$64:Q2988,0)-1)&gt;(1+$O$2),MAX(O$64:O2989)&gt;MAX(P$64:P2988)),MAX(Q$64:Q2988)+1,""))),"")</f>
        <v/>
      </c>
    </row>
    <row r="2990" spans="1:17" x14ac:dyDescent="0.2">
      <c r="A2990" s="13">
        <f>HLOOKUP($E$2,历史数据!$V$3:$AE$5000,ROW(A2988),)</f>
        <v>1010644</v>
      </c>
      <c r="B2990" s="41">
        <v>40954</v>
      </c>
      <c r="C2990" s="100">
        <f>IFERROR(IF(A2990&lt;&gt;0,MAX($C$4:C2989)+1,""),"")</f>
        <v>2921</v>
      </c>
      <c r="D2990" s="100"/>
      <c r="E2990" s="99">
        <f t="shared" si="266"/>
        <v>41053</v>
      </c>
      <c r="F2990" s="101">
        <f>IFERROR(VLOOKUP(E2990,历史数据!AH:AJ,3,),"")</f>
        <v>11.533309974778501</v>
      </c>
      <c r="G2990" s="101">
        <f t="shared" si="262"/>
        <v>13.713996079237624</v>
      </c>
      <c r="H2990" s="105">
        <f t="shared" si="263"/>
        <v>-5.9041171376840174E-3</v>
      </c>
      <c r="I2990" s="101">
        <f>IFERROR(VLOOKUP(E2990,历史数据!AH:AJ,2,),"")</f>
        <v>11.767885770875701</v>
      </c>
      <c r="J2990" s="104">
        <f t="shared" si="264"/>
        <v>0</v>
      </c>
      <c r="K2990" s="104" t="str">
        <f>IFERROR(IF(AND(J2989=$H$2*1,MAX(K$64:K2989)=MAX(L$64:L2989)),MAX(K$64:K2989)+1,""),"")</f>
        <v/>
      </c>
      <c r="L2990" s="104" t="str">
        <f>IFERROR(IF(AND($F2989/INDEX($F$64:$F2990,MATCH(MAX(M$64:M2990),M$64:M2990,0)-1)&lt;(1-$P$2),MAX(K$64:K2990)&gt;MAX(L$64:L2989)),MAX(K$64:K2990),""),"")</f>
        <v/>
      </c>
      <c r="M2990" s="104" t="str">
        <f>IFERROR(IF(E2990="","",IF(K2990&lt;&gt;"",MAX(M$64:M2989)+1,IF(AND($F2989/INDEX($F$64:$F2990,MATCH(MAX(M$64:M2989),M$64:M2989,0)-1)&gt;(1+$O$2),MAX(K$64:K2990)&gt;MAX(L$64:L2989)),MAX(M$64:M2989)+1,""))),"")</f>
        <v/>
      </c>
      <c r="N2990" s="91">
        <f t="shared" si="265"/>
        <v>0</v>
      </c>
      <c r="O2990" s="91" t="str">
        <f>IFERROR(IF(AND(N2989=$H$2*1,MAX(O$64:O2989)=MAX(P$64:P2989)),MAX(O$64:O2989)+1,""),"")</f>
        <v/>
      </c>
      <c r="P2990" s="91" t="str">
        <f>IFERROR(IF(MOD(MAX(Q$64:Q2990),10*MAX(O$64:O2990))&lt;=2,IF(AND(F2989/INDEX($F$64:$F2990,MATCH(MAX(O$64:O2990),O$64:O2990,0)-1)&lt;(1-$P$2),MAX(O$64:O2990)&gt;MAX(P$64:P2989)),MAX(O$64:O2990),""),IF(AND($F2989/INDEX($F$64:$F2990,MATCH(MAX(Q$64:Q2990),Q$64:Q2990,0)-1)&lt;(1-$P$2),MAX(O$64:O2990)&gt;MAX(P$64:P2989)),MAX(O$64:O2990),"")),"")</f>
        <v/>
      </c>
      <c r="Q2990" s="91" t="str">
        <f>IFERROR(IF(E2990="","",IF(O2990&lt;&gt;"",MAX(O$64:O2990)*10+1,IF(AND($F2989/INDEX($F$64:$F2990,MATCH(MAX(Q$64:Q2989),Q$64:Q2989,0)-1)&gt;(1+$O$2),MAX(O$64:O2990)&gt;MAX(P$64:P2989)),MAX(Q$64:Q2989)+1,""))),"")</f>
        <v/>
      </c>
    </row>
    <row r="2991" spans="1:17" x14ac:dyDescent="0.2">
      <c r="A2991" s="13">
        <f>HLOOKUP($E$2,历史数据!$V$3:$AE$5000,ROW(A2989),)</f>
        <v>495100</v>
      </c>
      <c r="B2991" s="41">
        <v>40955</v>
      </c>
      <c r="C2991" s="100">
        <f>IFERROR(IF(A2991&lt;&gt;0,MAX($C$4:C2990)+1,""),"")</f>
        <v>2922</v>
      </c>
      <c r="D2991" s="100"/>
      <c r="E2991" s="99">
        <f t="shared" si="266"/>
        <v>41054</v>
      </c>
      <c r="F2991" s="101">
        <f>IFERROR(VLOOKUP(E2991,历史数据!AH:AJ,3,),"")</f>
        <v>11.767885770875701</v>
      </c>
      <c r="G2991" s="101">
        <f t="shared" si="262"/>
        <v>13.636455746638831</v>
      </c>
      <c r="H2991" s="105">
        <f t="shared" si="263"/>
        <v>-5.6541019955653748E-3</v>
      </c>
      <c r="I2991" s="101">
        <f>IFERROR(VLOOKUP(E2991,历史数据!AH:AJ,2,),"")</f>
        <v>11.8721416802523</v>
      </c>
      <c r="J2991" s="104">
        <f t="shared" si="264"/>
        <v>0</v>
      </c>
      <c r="K2991" s="104" t="str">
        <f>IFERROR(IF(AND(J2990=$H$2*1,MAX(K$64:K2990)=MAX(L$64:L2990)),MAX(K$64:K2990)+1,""),"")</f>
        <v/>
      </c>
      <c r="L2991" s="104" t="str">
        <f>IFERROR(IF(AND($F2990/INDEX($F$64:$F2991,MATCH(MAX(M$64:M2991),M$64:M2991,0)-1)&lt;(1-$P$2),MAX(K$64:K2991)&gt;MAX(L$64:L2990)),MAX(K$64:K2991),""),"")</f>
        <v/>
      </c>
      <c r="M2991" s="104" t="str">
        <f>IFERROR(IF(E2991="","",IF(K2991&lt;&gt;"",MAX(M$64:M2990)+1,IF(AND($F2990/INDEX($F$64:$F2991,MATCH(MAX(M$64:M2990),M$64:M2990,0)-1)&gt;(1+$O$2),MAX(K$64:K2991)&gt;MAX(L$64:L2990)),MAX(M$64:M2990)+1,""))),"")</f>
        <v/>
      </c>
      <c r="N2991" s="91">
        <f t="shared" si="265"/>
        <v>0</v>
      </c>
      <c r="O2991" s="91" t="str">
        <f>IFERROR(IF(AND(N2990=$H$2*1,MAX(O$64:O2990)=MAX(P$64:P2990)),MAX(O$64:O2990)+1,""),"")</f>
        <v/>
      </c>
      <c r="P2991" s="91" t="str">
        <f>IFERROR(IF(MOD(MAX(Q$64:Q2991),10*MAX(O$64:O2991))&lt;=2,IF(AND(F2990/INDEX($F$64:$F2991,MATCH(MAX(O$64:O2991),O$64:O2991,0)-1)&lt;(1-$P$2),MAX(O$64:O2991)&gt;MAX(P$64:P2990)),MAX(O$64:O2991),""),IF(AND($F2990/INDEX($F$64:$F2991,MATCH(MAX(Q$64:Q2991),Q$64:Q2991,0)-1)&lt;(1-$P$2),MAX(O$64:O2991)&gt;MAX(P$64:P2990)),MAX(O$64:O2991),"")),"")</f>
        <v/>
      </c>
      <c r="Q2991" s="91" t="str">
        <f>IFERROR(IF(E2991="","",IF(O2991&lt;&gt;"",MAX(O$64:O2991)*10+1,IF(AND($F2990/INDEX($F$64:$F2991,MATCH(MAX(Q$64:Q2990),Q$64:Q2990,0)-1)&gt;(1+$O$2),MAX(O$64:O2991)&gt;MAX(P$64:P2990)),MAX(Q$64:Q2990)+1,""))),"")</f>
        <v/>
      </c>
    </row>
    <row r="2992" spans="1:17" x14ac:dyDescent="0.2">
      <c r="A2992" s="13">
        <f>HLOOKUP($E$2,历史数据!$V$3:$AE$5000,ROW(A2990),)</f>
        <v>234159</v>
      </c>
      <c r="B2992" s="41">
        <v>40956</v>
      </c>
      <c r="C2992" s="100">
        <f>IFERROR(IF(A2992&lt;&gt;0,MAX($C$4:C2991)+1,""),"")</f>
        <v>2923</v>
      </c>
      <c r="D2992" s="100"/>
      <c r="E2992" s="99">
        <f t="shared" si="266"/>
        <v>41057</v>
      </c>
      <c r="F2992" s="101">
        <f>IFERROR(VLOOKUP(E2992,历史数据!AH:AJ,3,),"")</f>
        <v>11.585437929466799</v>
      </c>
      <c r="G2992" s="101">
        <f t="shared" si="262"/>
        <v>13.556526216116826</v>
      </c>
      <c r="H2992" s="105">
        <f t="shared" si="263"/>
        <v>-5.8614593122341407E-3</v>
      </c>
      <c r="I2992" s="101">
        <f>IFERROR(VLOOKUP(E2992,历史数据!AH:AJ,2,),"")</f>
        <v>11.7157578161875</v>
      </c>
      <c r="J2992" s="104">
        <f t="shared" si="264"/>
        <v>0</v>
      </c>
      <c r="K2992" s="104" t="str">
        <f>IFERROR(IF(AND(J2991=$H$2*1,MAX(K$64:K2991)=MAX(L$64:L2991)),MAX(K$64:K2991)+1,""),"")</f>
        <v/>
      </c>
      <c r="L2992" s="104" t="str">
        <f>IFERROR(IF(AND($F2991/INDEX($F$64:$F2992,MATCH(MAX(M$64:M2992),M$64:M2992,0)-1)&lt;(1-$P$2),MAX(K$64:K2992)&gt;MAX(L$64:L2991)),MAX(K$64:K2992),""),"")</f>
        <v/>
      </c>
      <c r="M2992" s="104" t="str">
        <f>IFERROR(IF(E2992="","",IF(K2992&lt;&gt;"",MAX(M$64:M2991)+1,IF(AND($F2991/INDEX($F$64:$F2992,MATCH(MAX(M$64:M2991),M$64:M2991,0)-1)&gt;(1+$O$2),MAX(K$64:K2992)&gt;MAX(L$64:L2991)),MAX(M$64:M2991)+1,""))),"")</f>
        <v/>
      </c>
      <c r="N2992" s="91">
        <f t="shared" si="265"/>
        <v>0</v>
      </c>
      <c r="O2992" s="91" t="str">
        <f>IFERROR(IF(AND(N2991=$H$2*1,MAX(O$64:O2991)=MAX(P$64:P2991)),MAX(O$64:O2991)+1,""),"")</f>
        <v/>
      </c>
      <c r="P2992" s="91" t="str">
        <f>IFERROR(IF(MOD(MAX(Q$64:Q2992),10*MAX(O$64:O2992))&lt;=2,IF(AND(F2991/INDEX($F$64:$F2992,MATCH(MAX(O$64:O2992),O$64:O2992,0)-1)&lt;(1-$P$2),MAX(O$64:O2992)&gt;MAX(P$64:P2991)),MAX(O$64:O2992),""),IF(AND($F2991/INDEX($F$64:$F2992,MATCH(MAX(Q$64:Q2992),Q$64:Q2992,0)-1)&lt;(1-$P$2),MAX(O$64:O2992)&gt;MAX(P$64:P2991)),MAX(O$64:O2992),"")),"")</f>
        <v/>
      </c>
      <c r="Q2992" s="91" t="str">
        <f>IFERROR(IF(E2992="","",IF(O2992&lt;&gt;"",MAX(O$64:O2992)*10+1,IF(AND($F2991/INDEX($F$64:$F2992,MATCH(MAX(Q$64:Q2991),Q$64:Q2991,0)-1)&gt;(1+$O$2),MAX(O$64:O2992)&gt;MAX(P$64:P2991)),MAX(Q$64:Q2991)+1,""))),"")</f>
        <v/>
      </c>
    </row>
    <row r="2993" spans="1:17" x14ac:dyDescent="0.2">
      <c r="A2993" s="13">
        <f>HLOOKUP($E$2,历史数据!$V$3:$AE$5000,ROW(A2991),)</f>
        <v>888883</v>
      </c>
      <c r="B2993" s="41">
        <v>40959</v>
      </c>
      <c r="C2993" s="100">
        <f>IFERROR(IF(A2993&lt;&gt;0,MAX($C$4:C2992)+1,""),"")</f>
        <v>2924</v>
      </c>
      <c r="D2993" s="100"/>
      <c r="E2993" s="99">
        <f t="shared" si="266"/>
        <v>41058</v>
      </c>
      <c r="F2993" s="101">
        <f>IFERROR(VLOOKUP(E2993,历史数据!AH:AJ,3,),"")</f>
        <v>11.9112376462685</v>
      </c>
      <c r="G2993" s="101">
        <f t="shared" si="262"/>
        <v>13.481809481063646</v>
      </c>
      <c r="H2993" s="105">
        <f t="shared" si="263"/>
        <v>-5.5114956340623911E-3</v>
      </c>
      <c r="I2993" s="101">
        <f>IFERROR(VLOOKUP(E2993,历史数据!AH:AJ,2,),"")</f>
        <v>11.572405940794701</v>
      </c>
      <c r="J2993" s="104">
        <f t="shared" si="264"/>
        <v>0</v>
      </c>
      <c r="K2993" s="104" t="str">
        <f>IFERROR(IF(AND(J2992=$H$2*1,MAX(K$64:K2992)=MAX(L$64:L2992)),MAX(K$64:K2992)+1,""),"")</f>
        <v/>
      </c>
      <c r="L2993" s="104" t="str">
        <f>IFERROR(IF(AND($F2992/INDEX($F$64:$F2993,MATCH(MAX(M$64:M2993),M$64:M2993,0)-1)&lt;(1-$P$2),MAX(K$64:K2993)&gt;MAX(L$64:L2992)),MAX(K$64:K2993),""),"")</f>
        <v/>
      </c>
      <c r="M2993" s="104" t="str">
        <f>IFERROR(IF(E2993="","",IF(K2993&lt;&gt;"",MAX(M$64:M2992)+1,IF(AND($F2992/INDEX($F$64:$F2993,MATCH(MAX(M$64:M2992),M$64:M2992,0)-1)&gt;(1+$O$2),MAX(K$64:K2993)&gt;MAX(L$64:L2992)),MAX(M$64:M2992)+1,""))),"")</f>
        <v/>
      </c>
      <c r="N2993" s="91">
        <f t="shared" si="265"/>
        <v>0</v>
      </c>
      <c r="O2993" s="91" t="str">
        <f>IFERROR(IF(AND(N2992=$H$2*1,MAX(O$64:O2992)=MAX(P$64:P2992)),MAX(O$64:O2992)+1,""),"")</f>
        <v/>
      </c>
      <c r="P2993" s="91" t="str">
        <f>IFERROR(IF(MOD(MAX(Q$64:Q2993),10*MAX(O$64:O2993))&lt;=2,IF(AND(F2992/INDEX($F$64:$F2993,MATCH(MAX(O$64:O2993),O$64:O2993,0)-1)&lt;(1-$P$2),MAX(O$64:O2993)&gt;MAX(P$64:P2992)),MAX(O$64:O2993),""),IF(AND($F2992/INDEX($F$64:$F2993,MATCH(MAX(Q$64:Q2993),Q$64:Q2993,0)-1)&lt;(1-$P$2),MAX(O$64:O2993)&gt;MAX(P$64:P2992)),MAX(O$64:O2993),"")),"")</f>
        <v/>
      </c>
      <c r="Q2993" s="91" t="str">
        <f>IFERROR(IF(E2993="","",IF(O2993&lt;&gt;"",MAX(O$64:O2993)*10+1,IF(AND($F2992/INDEX($F$64:$F2993,MATCH(MAX(Q$64:Q2992),Q$64:Q2992,0)-1)&gt;(1+$O$2),MAX(O$64:O2993)&gt;MAX(P$64:P2992)),MAX(Q$64:Q2992)+1,""))),"")</f>
        <v/>
      </c>
    </row>
    <row r="2994" spans="1:17" x14ac:dyDescent="0.2">
      <c r="A2994" s="13">
        <f>HLOOKUP($E$2,历史数据!$V$3:$AE$5000,ROW(A2992),)</f>
        <v>340900</v>
      </c>
      <c r="B2994" s="41">
        <v>40960</v>
      </c>
      <c r="C2994" s="100">
        <f>IFERROR(IF(A2994&lt;&gt;0,MAX($C$4:C2993)+1,""),"")</f>
        <v>2925</v>
      </c>
      <c r="D2994" s="100"/>
      <c r="E2994" s="99">
        <f t="shared" si="266"/>
        <v>41059</v>
      </c>
      <c r="F2994" s="101">
        <f>IFERROR(VLOOKUP(E2994,历史数据!AH:AJ,3,),"")</f>
        <v>11.9763975896288</v>
      </c>
      <c r="G2994" s="101">
        <f t="shared" si="262"/>
        <v>13.404269148464856</v>
      </c>
      <c r="H2994" s="105">
        <f t="shared" si="263"/>
        <v>-5.7514781459938602E-3</v>
      </c>
      <c r="I2994" s="101">
        <f>IFERROR(VLOOKUP(E2994,历史数据!AH:AJ,2,),"")</f>
        <v>11.9112376462685</v>
      </c>
      <c r="J2994" s="104">
        <f t="shared" si="264"/>
        <v>0</v>
      </c>
      <c r="K2994" s="104" t="str">
        <f>IFERROR(IF(AND(J2993=$H$2*1,MAX(K$64:K2993)=MAX(L$64:L2993)),MAX(K$64:K2993)+1,""),"")</f>
        <v/>
      </c>
      <c r="L2994" s="104" t="str">
        <f>IFERROR(IF(AND($F2993/INDEX($F$64:$F2994,MATCH(MAX(M$64:M2994),M$64:M2994,0)-1)&lt;(1-$P$2),MAX(K$64:K2994)&gt;MAX(L$64:L2993)),MAX(K$64:K2994),""),"")</f>
        <v/>
      </c>
      <c r="M2994" s="104" t="str">
        <f>IFERROR(IF(E2994="","",IF(K2994&lt;&gt;"",MAX(M$64:M2993)+1,IF(AND($F2993/INDEX($F$64:$F2994,MATCH(MAX(M$64:M2993),M$64:M2993,0)-1)&gt;(1+$O$2),MAX(K$64:K2994)&gt;MAX(L$64:L2993)),MAX(M$64:M2993)+1,""))),"")</f>
        <v/>
      </c>
      <c r="N2994" s="91">
        <f t="shared" si="265"/>
        <v>0</v>
      </c>
      <c r="O2994" s="91" t="str">
        <f>IFERROR(IF(AND(N2993=$H$2*1,MAX(O$64:O2993)=MAX(P$64:P2993)),MAX(O$64:O2993)+1,""),"")</f>
        <v/>
      </c>
      <c r="P2994" s="91" t="str">
        <f>IFERROR(IF(MOD(MAX(Q$64:Q2994),10*MAX(O$64:O2994))&lt;=2,IF(AND(F2993/INDEX($F$64:$F2994,MATCH(MAX(O$64:O2994),O$64:O2994,0)-1)&lt;(1-$P$2),MAX(O$64:O2994)&gt;MAX(P$64:P2993)),MAX(O$64:O2994),""),IF(AND($F2993/INDEX($F$64:$F2994,MATCH(MAX(Q$64:Q2994),Q$64:Q2994,0)-1)&lt;(1-$P$2),MAX(O$64:O2994)&gt;MAX(P$64:P2993)),MAX(O$64:O2994),"")),"")</f>
        <v/>
      </c>
      <c r="Q2994" s="91" t="str">
        <f>IFERROR(IF(E2994="","",IF(O2994&lt;&gt;"",MAX(O$64:O2994)*10+1,IF(AND($F2993/INDEX($F$64:$F2994,MATCH(MAX(Q$64:Q2993),Q$64:Q2993,0)-1)&gt;(1+$O$2),MAX(O$64:O2994)&gt;MAX(P$64:P2993)),MAX(Q$64:Q2993)+1,""))),"")</f>
        <v/>
      </c>
    </row>
    <row r="2995" spans="1:17" x14ac:dyDescent="0.2">
      <c r="A2995" s="13">
        <f>HLOOKUP($E$2,历史数据!$V$3:$AE$5000,ROW(A2993),)</f>
        <v>1177440</v>
      </c>
      <c r="B2995" s="41">
        <v>40961</v>
      </c>
      <c r="C2995" s="100">
        <f>IFERROR(IF(A2995&lt;&gt;0,MAX($C$4:C2994)+1,""),"")</f>
        <v>2926</v>
      </c>
      <c r="D2995" s="100"/>
      <c r="E2995" s="99">
        <f t="shared" si="266"/>
        <v>41060</v>
      </c>
      <c r="F2995" s="101">
        <f>IFERROR(VLOOKUP(E2995,历史数据!AH:AJ,3,),"")</f>
        <v>12.119749465021499</v>
      </c>
      <c r="G2995" s="101">
        <f t="shared" si="262"/>
        <v>13.326294416243659</v>
      </c>
      <c r="H2995" s="105">
        <f t="shared" si="263"/>
        <v>-5.8171565609100861E-3</v>
      </c>
      <c r="I2995" s="101">
        <f>IFERROR(VLOOKUP(E2995,历史数据!AH:AJ,2,),"")</f>
        <v>11.963365600956701</v>
      </c>
      <c r="J2995" s="104">
        <f t="shared" si="264"/>
        <v>0</v>
      </c>
      <c r="K2995" s="104" t="str">
        <f>IFERROR(IF(AND(J2994=$H$2*1,MAX(K$64:K2994)=MAX(L$64:L2994)),MAX(K$64:K2994)+1,""),"")</f>
        <v/>
      </c>
      <c r="L2995" s="104" t="str">
        <f>IFERROR(IF(AND($F2994/INDEX($F$64:$F2995,MATCH(MAX(M$64:M2995),M$64:M2995,0)-1)&lt;(1-$P$2),MAX(K$64:K2995)&gt;MAX(L$64:L2994)),MAX(K$64:K2995),""),"")</f>
        <v/>
      </c>
      <c r="M2995" s="104" t="str">
        <f>IFERROR(IF(E2995="","",IF(K2995&lt;&gt;"",MAX(M$64:M2994)+1,IF(AND($F2994/INDEX($F$64:$F2995,MATCH(MAX(M$64:M2994),M$64:M2994,0)-1)&gt;(1+$O$2),MAX(K$64:K2995)&gt;MAX(L$64:L2994)),MAX(M$64:M2994)+1,""))),"")</f>
        <v/>
      </c>
      <c r="N2995" s="91">
        <f t="shared" si="265"/>
        <v>0</v>
      </c>
      <c r="O2995" s="91" t="str">
        <f>IFERROR(IF(AND(N2994=$H$2*1,MAX(O$64:O2994)=MAX(P$64:P2994)),MAX(O$64:O2994)+1,""),"")</f>
        <v/>
      </c>
      <c r="P2995" s="91" t="str">
        <f>IFERROR(IF(MOD(MAX(Q$64:Q2995),10*MAX(O$64:O2995))&lt;=2,IF(AND(F2994/INDEX($F$64:$F2995,MATCH(MAX(O$64:O2995),O$64:O2995,0)-1)&lt;(1-$P$2),MAX(O$64:O2995)&gt;MAX(P$64:P2994)),MAX(O$64:O2995),""),IF(AND($F2994/INDEX($F$64:$F2995,MATCH(MAX(Q$64:Q2995),Q$64:Q2995,0)-1)&lt;(1-$P$2),MAX(O$64:O2995)&gt;MAX(P$64:P2994)),MAX(O$64:O2995),"")),"")</f>
        <v/>
      </c>
      <c r="Q2995" s="91" t="str">
        <f>IFERROR(IF(E2995="","",IF(O2995&lt;&gt;"",MAX(O$64:O2995)*10+1,IF(AND($F2994/INDEX($F$64:$F2995,MATCH(MAX(Q$64:Q2994),Q$64:Q2994,0)-1)&gt;(1+$O$2),MAX(O$64:O2995)&gt;MAX(P$64:P2994)),MAX(Q$64:Q2994)+1,""))),"")</f>
        <v/>
      </c>
    </row>
    <row r="2996" spans="1:17" x14ac:dyDescent="0.2">
      <c r="A2996" s="13">
        <f>HLOOKUP($E$2,历史数据!$V$3:$AE$5000,ROW(A2994),)</f>
        <v>1013884</v>
      </c>
      <c r="B2996" s="41">
        <v>40962</v>
      </c>
      <c r="C2996" s="100">
        <f>IFERROR(IF(A2996&lt;&gt;0,MAX($C$4:C2995)+1,""),"")</f>
        <v>2927</v>
      </c>
      <c r="D2996" s="100"/>
      <c r="E2996" s="99">
        <f t="shared" si="266"/>
        <v>41061</v>
      </c>
      <c r="F2996" s="101">
        <f>IFERROR(VLOOKUP(E2996,历史数据!AH:AJ,3,),"")</f>
        <v>12.0936854876774</v>
      </c>
      <c r="G2996" s="101">
        <f t="shared" si="262"/>
        <v>13.253098079868888</v>
      </c>
      <c r="H2996" s="105">
        <f t="shared" si="263"/>
        <v>-5.4926248879471062E-3</v>
      </c>
      <c r="I2996" s="101">
        <f>IFERROR(VLOOKUP(E2996,历史数据!AH:AJ,2,),"")</f>
        <v>12.119749465021499</v>
      </c>
      <c r="J2996" s="104">
        <f t="shared" si="264"/>
        <v>0</v>
      </c>
      <c r="K2996" s="104" t="str">
        <f>IFERROR(IF(AND(J2995=$H$2*1,MAX(K$64:K2995)=MAX(L$64:L2995)),MAX(K$64:K2995)+1,""),"")</f>
        <v/>
      </c>
      <c r="L2996" s="104" t="str">
        <f>IFERROR(IF(AND($F2995/INDEX($F$64:$F2996,MATCH(MAX(M$64:M2996),M$64:M2996,0)-1)&lt;(1-$P$2),MAX(K$64:K2996)&gt;MAX(L$64:L2995)),MAX(K$64:K2996),""),"")</f>
        <v/>
      </c>
      <c r="M2996" s="104" t="str">
        <f>IFERROR(IF(E2996="","",IF(K2996&lt;&gt;"",MAX(M$64:M2995)+1,IF(AND($F2995/INDEX($F$64:$F2996,MATCH(MAX(M$64:M2995),M$64:M2995,0)-1)&gt;(1+$O$2),MAX(K$64:K2996)&gt;MAX(L$64:L2995)),MAX(M$64:M2995)+1,""))),"")</f>
        <v/>
      </c>
      <c r="N2996" s="91">
        <f t="shared" si="265"/>
        <v>0</v>
      </c>
      <c r="O2996" s="91" t="str">
        <f>IFERROR(IF(AND(N2995=$H$2*1,MAX(O$64:O2995)=MAX(P$64:P2995)),MAX(O$64:O2995)+1,""),"")</f>
        <v/>
      </c>
      <c r="P2996" s="91" t="str">
        <f>IFERROR(IF(MOD(MAX(Q$64:Q2996),10*MAX(O$64:O2996))&lt;=2,IF(AND(F2995/INDEX($F$64:$F2996,MATCH(MAX(O$64:O2996),O$64:O2996,0)-1)&lt;(1-$P$2),MAX(O$64:O2996)&gt;MAX(P$64:P2995)),MAX(O$64:O2996),""),IF(AND($F2995/INDEX($F$64:$F2996,MATCH(MAX(Q$64:Q2996),Q$64:Q2996,0)-1)&lt;(1-$P$2),MAX(O$64:O2996)&gt;MAX(P$64:P2995)),MAX(O$64:O2996),"")),"")</f>
        <v/>
      </c>
      <c r="Q2996" s="91" t="str">
        <f>IFERROR(IF(E2996="","",IF(O2996&lt;&gt;"",MAX(O$64:O2996)*10+1,IF(AND($F2995/INDEX($F$64:$F2996,MATCH(MAX(Q$64:Q2995),Q$64:Q2995,0)-1)&gt;(1+$O$2),MAX(O$64:O2996)&gt;MAX(P$64:P2995)),MAX(Q$64:Q2995)+1,""))),"")</f>
        <v/>
      </c>
    </row>
    <row r="2997" spans="1:17" x14ac:dyDescent="0.2">
      <c r="A2997" s="13">
        <f>HLOOKUP($E$2,历史数据!$V$3:$AE$5000,ROW(A2995),)</f>
        <v>797107</v>
      </c>
      <c r="B2997" s="41">
        <v>40963</v>
      </c>
      <c r="C2997" s="100">
        <f>IFERROR(IF(A2997&lt;&gt;0,MAX($C$4:C2996)+1,""),"")</f>
        <v>2928</v>
      </c>
      <c r="D2997" s="100"/>
      <c r="E2997" s="99">
        <f t="shared" si="266"/>
        <v>41064</v>
      </c>
      <c r="F2997" s="101">
        <f>IFERROR(VLOOKUP(E2997,历史数据!AH:AJ,3,),"")</f>
        <v>11.767885770875701</v>
      </c>
      <c r="G2997" s="101">
        <f t="shared" si="262"/>
        <v>13.173820148780486</v>
      </c>
      <c r="H2997" s="105">
        <f t="shared" si="263"/>
        <v>-5.9818414238421713E-3</v>
      </c>
      <c r="I2997" s="101">
        <f>IFERROR(VLOOKUP(E2997,历史数据!AH:AJ,2,),"")</f>
        <v>11.7548537822037</v>
      </c>
      <c r="J2997" s="104">
        <f t="shared" si="264"/>
        <v>0</v>
      </c>
      <c r="K2997" s="104" t="str">
        <f>IFERROR(IF(AND(J2996=$H$2*1,MAX(K$64:K2996)=MAX(L$64:L2996)),MAX(K$64:K2996)+1,""),"")</f>
        <v/>
      </c>
      <c r="L2997" s="104" t="str">
        <f>IFERROR(IF(AND($F2996/INDEX($F$64:$F2997,MATCH(MAX(M$64:M2997),M$64:M2997,0)-1)&lt;(1-$P$2),MAX(K$64:K2997)&gt;MAX(L$64:L2996)),MAX(K$64:K2997),""),"")</f>
        <v/>
      </c>
      <c r="M2997" s="104" t="str">
        <f>IFERROR(IF(E2997="","",IF(K2997&lt;&gt;"",MAX(M$64:M2996)+1,IF(AND($F2996/INDEX($F$64:$F2997,MATCH(MAX(M$64:M2996),M$64:M2996,0)-1)&gt;(1+$O$2),MAX(K$64:K2997)&gt;MAX(L$64:L2996)),MAX(M$64:M2996)+1,""))),"")</f>
        <v/>
      </c>
      <c r="N2997" s="91">
        <f t="shared" si="265"/>
        <v>0</v>
      </c>
      <c r="O2997" s="91" t="str">
        <f>IFERROR(IF(AND(N2996=$H$2*1,MAX(O$64:O2996)=MAX(P$64:P2996)),MAX(O$64:O2996)+1,""),"")</f>
        <v/>
      </c>
      <c r="P2997" s="91" t="str">
        <f>IFERROR(IF(MOD(MAX(Q$64:Q2997),10*MAX(O$64:O2997))&lt;=2,IF(AND(F2996/INDEX($F$64:$F2997,MATCH(MAX(O$64:O2997),O$64:O2997,0)-1)&lt;(1-$P$2),MAX(O$64:O2997)&gt;MAX(P$64:P2996)),MAX(O$64:O2997),""),IF(AND($F2996/INDEX($F$64:$F2997,MATCH(MAX(Q$64:Q2997),Q$64:Q2997,0)-1)&lt;(1-$P$2),MAX(O$64:O2997)&gt;MAX(P$64:P2996)),MAX(O$64:O2997),"")),"")</f>
        <v/>
      </c>
      <c r="Q2997" s="91" t="str">
        <f>IFERROR(IF(E2997="","",IF(O2997&lt;&gt;"",MAX(O$64:O2997)*10+1,IF(AND($F2996/INDEX($F$64:$F2997,MATCH(MAX(Q$64:Q2996),Q$64:Q2996,0)-1)&gt;(1+$O$2),MAX(O$64:O2997)&gt;MAX(P$64:P2996)),MAX(Q$64:Q2996)+1,""))),"")</f>
        <v/>
      </c>
    </row>
    <row r="2998" spans="1:17" x14ac:dyDescent="0.2">
      <c r="A2998" s="13">
        <f>HLOOKUP($E$2,历史数据!$V$3:$AE$5000,ROW(A2996),)</f>
        <v>974609</v>
      </c>
      <c r="B2998" s="41">
        <v>40966</v>
      </c>
      <c r="C2998" s="100">
        <f>IFERROR(IF(A2998&lt;&gt;0,MAX($C$4:C2997)+1,""),"")</f>
        <v>2929</v>
      </c>
      <c r="D2998" s="100"/>
      <c r="E2998" s="99">
        <f t="shared" si="266"/>
        <v>41065</v>
      </c>
      <c r="F2998" s="101">
        <f>IFERROR(VLOOKUP(E2998,历史数据!AH:AJ,3,),"")</f>
        <v>11.9503336122847</v>
      </c>
      <c r="G2998" s="101">
        <f t="shared" si="262"/>
        <v>13.096062616370487</v>
      </c>
      <c r="H2998" s="105">
        <f t="shared" si="263"/>
        <v>-5.9024285690735256E-3</v>
      </c>
      <c r="I2998" s="101">
        <f>IFERROR(VLOOKUP(E2998,历史数据!AH:AJ,2,),"")</f>
        <v>11.8330457142361</v>
      </c>
      <c r="J2998" s="104">
        <f t="shared" si="264"/>
        <v>0</v>
      </c>
      <c r="K2998" s="104" t="str">
        <f>IFERROR(IF(AND(J2997=$H$2*1,MAX(K$64:K2997)=MAX(L$64:L2997)),MAX(K$64:K2997)+1,""),"")</f>
        <v/>
      </c>
      <c r="L2998" s="104" t="str">
        <f>IFERROR(IF(AND($F2997/INDEX($F$64:$F2998,MATCH(MAX(M$64:M2998),M$64:M2998,0)-1)&lt;(1-$P$2),MAX(K$64:K2998)&gt;MAX(L$64:L2997)),MAX(K$64:K2998),""),"")</f>
        <v/>
      </c>
      <c r="M2998" s="104" t="str">
        <f>IFERROR(IF(E2998="","",IF(K2998&lt;&gt;"",MAX(M$64:M2997)+1,IF(AND($F2997/INDEX($F$64:$F2998,MATCH(MAX(M$64:M2997),M$64:M2997,0)-1)&gt;(1+$O$2),MAX(K$64:K2998)&gt;MAX(L$64:L2997)),MAX(M$64:M2997)+1,""))),"")</f>
        <v/>
      </c>
      <c r="N2998" s="91">
        <f t="shared" si="265"/>
        <v>0</v>
      </c>
      <c r="O2998" s="91" t="str">
        <f>IFERROR(IF(AND(N2997=$H$2*1,MAX(O$64:O2997)=MAX(P$64:P2997)),MAX(O$64:O2997)+1,""),"")</f>
        <v/>
      </c>
      <c r="P2998" s="91" t="str">
        <f>IFERROR(IF(MOD(MAX(Q$64:Q2998),10*MAX(O$64:O2998))&lt;=2,IF(AND(F2997/INDEX($F$64:$F2998,MATCH(MAX(O$64:O2998),O$64:O2998,0)-1)&lt;(1-$P$2),MAX(O$64:O2998)&gt;MAX(P$64:P2997)),MAX(O$64:O2998),""),IF(AND($F2997/INDEX($F$64:$F2998,MATCH(MAX(Q$64:Q2998),Q$64:Q2998,0)-1)&lt;(1-$P$2),MAX(O$64:O2998)&gt;MAX(P$64:P2997)),MAX(O$64:O2998),"")),"")</f>
        <v/>
      </c>
      <c r="Q2998" s="91" t="str">
        <f>IFERROR(IF(E2998="","",IF(O2998&lt;&gt;"",MAX(O$64:O2998)*10+1,IF(AND($F2997/INDEX($F$64:$F2998,MATCH(MAX(Q$64:Q2997),Q$64:Q2997,0)-1)&gt;(1+$O$2),MAX(O$64:O2998)&gt;MAX(P$64:P2997)),MAX(Q$64:Q2997)+1,""))),"")</f>
        <v/>
      </c>
    </row>
    <row r="2999" spans="1:17" x14ac:dyDescent="0.2">
      <c r="A2999" s="13">
        <f>HLOOKUP($E$2,历史数据!$V$3:$AE$5000,ROW(A2997),)</f>
        <v>1321548</v>
      </c>
      <c r="B2999" s="41">
        <v>40967</v>
      </c>
      <c r="C2999" s="100">
        <f>IFERROR(IF(A2999&lt;&gt;0,MAX($C$4:C2998)+1,""),"")</f>
        <v>2930</v>
      </c>
      <c r="D2999" s="100"/>
      <c r="E2999" s="99">
        <f t="shared" si="266"/>
        <v>41066</v>
      </c>
      <c r="F2999" s="101">
        <f>IFERROR(VLOOKUP(E2999,历史数据!AH:AJ,3,),"")</f>
        <v>11.7548537822037</v>
      </c>
      <c r="G2999" s="101">
        <f t="shared" si="262"/>
        <v>13.015047086792475</v>
      </c>
      <c r="H2999" s="105">
        <f t="shared" si="263"/>
        <v>-6.1862509329132509E-3</v>
      </c>
      <c r="I2999" s="101">
        <f>IFERROR(VLOOKUP(E2999,历史数据!AH:AJ,2,),"")</f>
        <v>11.898205657596399</v>
      </c>
      <c r="J2999" s="104">
        <f t="shared" si="264"/>
        <v>0</v>
      </c>
      <c r="K2999" s="104" t="str">
        <f>IFERROR(IF(AND(J2998=$H$2*1,MAX(K$64:K2998)=MAX(L$64:L2998)),MAX(K$64:K2998)+1,""),"")</f>
        <v/>
      </c>
      <c r="L2999" s="104" t="str">
        <f>IFERROR(IF(AND($F2998/INDEX($F$64:$F2999,MATCH(MAX(M$64:M2999),M$64:M2999,0)-1)&lt;(1-$P$2),MAX(K$64:K2999)&gt;MAX(L$64:L2998)),MAX(K$64:K2999),""),"")</f>
        <v/>
      </c>
      <c r="M2999" s="104" t="str">
        <f>IFERROR(IF(E2999="","",IF(K2999&lt;&gt;"",MAX(M$64:M2998)+1,IF(AND($F2998/INDEX($F$64:$F2999,MATCH(MAX(M$64:M2998),M$64:M2998,0)-1)&gt;(1+$O$2),MAX(K$64:K2999)&gt;MAX(L$64:L2998)),MAX(M$64:M2998)+1,""))),"")</f>
        <v/>
      </c>
      <c r="N2999" s="91">
        <f t="shared" si="265"/>
        <v>0</v>
      </c>
      <c r="O2999" s="91" t="str">
        <f>IFERROR(IF(AND(N2998=$H$2*1,MAX(O$64:O2998)=MAX(P$64:P2998)),MAX(O$64:O2998)+1,""),"")</f>
        <v/>
      </c>
      <c r="P2999" s="91" t="str">
        <f>IFERROR(IF(MOD(MAX(Q$64:Q2999),10*MAX(O$64:O2999))&lt;=2,IF(AND(F2998/INDEX($F$64:$F2999,MATCH(MAX(O$64:O2999),O$64:O2999,0)-1)&lt;(1-$P$2),MAX(O$64:O2999)&gt;MAX(P$64:P2998)),MAX(O$64:O2999),""),IF(AND($F2998/INDEX($F$64:$F2999,MATCH(MAX(Q$64:Q2999),Q$64:Q2999,0)-1)&lt;(1-$P$2),MAX(O$64:O2999)&gt;MAX(P$64:P2998)),MAX(O$64:O2999),"")),"")</f>
        <v/>
      </c>
      <c r="Q2999" s="91" t="str">
        <f>IFERROR(IF(E2999="","",IF(O2999&lt;&gt;"",MAX(O$64:O2999)*10+1,IF(AND($F2998/INDEX($F$64:$F2999,MATCH(MAX(Q$64:Q2998),Q$64:Q2998,0)-1)&gt;(1+$O$2),MAX(O$64:O2999)&gt;MAX(P$64:P2998)),MAX(Q$64:Q2998)+1,""))),"")</f>
        <v/>
      </c>
    </row>
    <row r="3000" spans="1:17" x14ac:dyDescent="0.2">
      <c r="A3000" s="13">
        <f>HLOOKUP($E$2,历史数据!$V$3:$AE$5000,ROW(A2998),)</f>
        <v>1587149</v>
      </c>
      <c r="B3000" s="41">
        <v>40968</v>
      </c>
      <c r="C3000" s="100">
        <f>IFERROR(IF(A3000&lt;&gt;0,MAX($C$4:C2999)+1,""),"")</f>
        <v>2931</v>
      </c>
      <c r="D3000" s="100"/>
      <c r="E3000" s="99">
        <f t="shared" si="266"/>
        <v>41067</v>
      </c>
      <c r="F3000" s="101">
        <f>IFERROR(VLOOKUP(E3000,历史数据!AH:AJ,3,),"")</f>
        <v>11.806981736891901</v>
      </c>
      <c r="G3000" s="101">
        <f t="shared" si="262"/>
        <v>12.939027152872089</v>
      </c>
      <c r="H3000" s="105">
        <f t="shared" si="263"/>
        <v>-5.8409265378324138E-3</v>
      </c>
      <c r="I3000" s="101">
        <f>IFERROR(VLOOKUP(E3000,历史数据!AH:AJ,2,),"")</f>
        <v>11.898205657596399</v>
      </c>
      <c r="J3000" s="104">
        <f t="shared" si="264"/>
        <v>0</v>
      </c>
      <c r="K3000" s="104" t="str">
        <f>IFERROR(IF(AND(J2999=$H$2*1,MAX(K$64:K2999)=MAX(L$64:L2999)),MAX(K$64:K2999)+1,""),"")</f>
        <v/>
      </c>
      <c r="L3000" s="104" t="str">
        <f>IFERROR(IF(AND($F2999/INDEX($F$64:$F3000,MATCH(MAX(M$64:M3000),M$64:M3000,0)-1)&lt;(1-$P$2),MAX(K$64:K3000)&gt;MAX(L$64:L2999)),MAX(K$64:K3000),""),"")</f>
        <v/>
      </c>
      <c r="M3000" s="104" t="str">
        <f>IFERROR(IF(E3000="","",IF(K3000&lt;&gt;"",MAX(M$64:M2999)+1,IF(AND($F2999/INDEX($F$64:$F3000,MATCH(MAX(M$64:M2999),M$64:M2999,0)-1)&gt;(1+$O$2),MAX(K$64:K3000)&gt;MAX(L$64:L2999)),MAX(M$64:M2999)+1,""))),"")</f>
        <v/>
      </c>
      <c r="N3000" s="91">
        <f t="shared" si="265"/>
        <v>0</v>
      </c>
      <c r="O3000" s="91" t="str">
        <f>IFERROR(IF(AND(N2999=$H$2*1,MAX(O$64:O2999)=MAX(P$64:P2999)),MAX(O$64:O2999)+1,""),"")</f>
        <v/>
      </c>
      <c r="P3000" s="91" t="str">
        <f>IFERROR(IF(MOD(MAX(Q$64:Q3000),10*MAX(O$64:O3000))&lt;=2,IF(AND(F2999/INDEX($F$64:$F3000,MATCH(MAX(O$64:O3000),O$64:O3000,0)-1)&lt;(1-$P$2),MAX(O$64:O3000)&gt;MAX(P$64:P2999)),MAX(O$64:O3000),""),IF(AND($F2999/INDEX($F$64:$F3000,MATCH(MAX(Q$64:Q3000),Q$64:Q3000,0)-1)&lt;(1-$P$2),MAX(O$64:O3000)&gt;MAX(P$64:P2999)),MAX(O$64:O3000),"")),"")</f>
        <v/>
      </c>
      <c r="Q3000" s="91" t="str">
        <f>IFERROR(IF(E3000="","",IF(O3000&lt;&gt;"",MAX(O$64:O3000)*10+1,IF(AND($F2999/INDEX($F$64:$F3000,MATCH(MAX(Q$64:Q2999),Q$64:Q2999,0)-1)&gt;(1+$O$2),MAX(O$64:O3000)&gt;MAX(P$64:P2999)),MAX(Q$64:Q2999)+1,""))),"")</f>
        <v/>
      </c>
    </row>
    <row r="3001" spans="1:17" x14ac:dyDescent="0.2">
      <c r="A3001" s="13">
        <f>HLOOKUP($E$2,历史数据!$V$3:$AE$5000,ROW(A2999),)</f>
        <v>846654</v>
      </c>
      <c r="B3001" s="41">
        <v>40969</v>
      </c>
      <c r="C3001" s="100">
        <f>IFERROR(IF(A3001&lt;&gt;0,MAX($C$4:C3000)+1,""),"")</f>
        <v>2932</v>
      </c>
      <c r="D3001" s="100"/>
      <c r="E3001" s="99">
        <f t="shared" si="266"/>
        <v>41068</v>
      </c>
      <c r="F3001" s="101">
        <f>IFERROR(VLOOKUP(E3001,历史数据!AH:AJ,3,),"")</f>
        <v>11.767885770875701</v>
      </c>
      <c r="G3001" s="101">
        <f t="shared" si="262"/>
        <v>12.861486820273296</v>
      </c>
      <c r="H3001" s="105">
        <f t="shared" si="263"/>
        <v>-5.9927482709998259E-3</v>
      </c>
      <c r="I3001" s="101">
        <f>IFERROR(VLOOKUP(E3001,历史数据!AH:AJ,2,),"")</f>
        <v>11.8330457142361</v>
      </c>
      <c r="J3001" s="104">
        <f t="shared" si="264"/>
        <v>0</v>
      </c>
      <c r="K3001" s="104" t="str">
        <f>IFERROR(IF(AND(J3000=$H$2*1,MAX(K$64:K3000)=MAX(L$64:L3000)),MAX(K$64:K3000)+1,""),"")</f>
        <v/>
      </c>
      <c r="L3001" s="104" t="str">
        <f>IFERROR(IF(AND($F3000/INDEX($F$64:$F3001,MATCH(MAX(M$64:M3001),M$64:M3001,0)-1)&lt;(1-$P$2),MAX(K$64:K3001)&gt;MAX(L$64:L3000)),MAX(K$64:K3001),""),"")</f>
        <v/>
      </c>
      <c r="M3001" s="104" t="str">
        <f>IFERROR(IF(E3001="","",IF(K3001&lt;&gt;"",MAX(M$64:M3000)+1,IF(AND($F3000/INDEX($F$64:$F3001,MATCH(MAX(M$64:M3000),M$64:M3000,0)-1)&gt;(1+$O$2),MAX(K$64:K3001)&gt;MAX(L$64:L3000)),MAX(M$64:M3000)+1,""))),"")</f>
        <v/>
      </c>
      <c r="N3001" s="91">
        <f t="shared" si="265"/>
        <v>0</v>
      </c>
      <c r="O3001" s="91" t="str">
        <f>IFERROR(IF(AND(N3000=$H$2*1,MAX(O$64:O3000)=MAX(P$64:P3000)),MAX(O$64:O3000)+1,""),"")</f>
        <v/>
      </c>
      <c r="P3001" s="91" t="str">
        <f>IFERROR(IF(MOD(MAX(Q$64:Q3001),10*MAX(O$64:O3001))&lt;=2,IF(AND(F3000/INDEX($F$64:$F3001,MATCH(MAX(O$64:O3001),O$64:O3001,0)-1)&lt;(1-$P$2),MAX(O$64:O3001)&gt;MAX(P$64:P3000)),MAX(O$64:O3001),""),IF(AND($F3000/INDEX($F$64:$F3001,MATCH(MAX(Q$64:Q3001),Q$64:Q3001,0)-1)&lt;(1-$P$2),MAX(O$64:O3001)&gt;MAX(P$64:P3000)),MAX(O$64:O3001),"")),"")</f>
        <v/>
      </c>
      <c r="Q3001" s="91" t="str">
        <f>IFERROR(IF(E3001="","",IF(O3001&lt;&gt;"",MAX(O$64:O3001)*10+1,IF(AND($F3000/INDEX($F$64:$F3001,MATCH(MAX(Q$64:Q3000),Q$64:Q3000,0)-1)&gt;(1+$O$2),MAX(O$64:O3001)&gt;MAX(P$64:P3000)),MAX(Q$64:Q3000)+1,""))),"")</f>
        <v/>
      </c>
    </row>
    <row r="3002" spans="1:17" x14ac:dyDescent="0.2">
      <c r="A3002" s="13">
        <f>HLOOKUP($E$2,历史数据!$V$3:$AE$5000,ROW(A3000),)</f>
        <v>624590</v>
      </c>
      <c r="B3002" s="41">
        <v>40970</v>
      </c>
      <c r="C3002" s="100">
        <f>IFERROR(IF(A3002&lt;&gt;0,MAX($C$4:C3001)+1,""),"")</f>
        <v>2933</v>
      </c>
      <c r="D3002" s="100"/>
      <c r="E3002" s="99">
        <f t="shared" si="266"/>
        <v>41071</v>
      </c>
      <c r="F3002" s="101">
        <f>IFERROR(VLOOKUP(E3002,历史数据!AH:AJ,3,),"")</f>
        <v>11.9112376462685</v>
      </c>
      <c r="G3002" s="101">
        <f t="shared" si="262"/>
        <v>12.786118485786517</v>
      </c>
      <c r="H3002" s="105">
        <f t="shared" si="263"/>
        <v>-5.8600016887609963E-3</v>
      </c>
      <c r="I3002" s="101">
        <f>IFERROR(VLOOKUP(E3002,历史数据!AH:AJ,2,),"")</f>
        <v>11.689693838843301</v>
      </c>
      <c r="J3002" s="104">
        <f t="shared" si="264"/>
        <v>0</v>
      </c>
      <c r="K3002" s="104" t="str">
        <f>IFERROR(IF(AND(J3001=$H$2*1,MAX(K$64:K3001)=MAX(L$64:L3001)),MAX(K$64:K3001)+1,""),"")</f>
        <v/>
      </c>
      <c r="L3002" s="104" t="str">
        <f>IFERROR(IF(AND($F3001/INDEX($F$64:$F3002,MATCH(MAX(M$64:M3002),M$64:M3002,0)-1)&lt;(1-$P$2),MAX(K$64:K3002)&gt;MAX(L$64:L3001)),MAX(K$64:K3002),""),"")</f>
        <v/>
      </c>
      <c r="M3002" s="104" t="str">
        <f>IFERROR(IF(E3002="","",IF(K3002&lt;&gt;"",MAX(M$64:M3001)+1,IF(AND($F3001/INDEX($F$64:$F3002,MATCH(MAX(M$64:M3001),M$64:M3001,0)-1)&gt;(1+$O$2),MAX(K$64:K3002)&gt;MAX(L$64:L3001)),MAX(M$64:M3001)+1,""))),"")</f>
        <v/>
      </c>
      <c r="N3002" s="91">
        <f t="shared" si="265"/>
        <v>0</v>
      </c>
      <c r="O3002" s="91" t="str">
        <f>IFERROR(IF(AND(N3001=$H$2*1,MAX(O$64:O3001)=MAX(P$64:P3001)),MAX(O$64:O3001)+1,""),"")</f>
        <v/>
      </c>
      <c r="P3002" s="91" t="str">
        <f>IFERROR(IF(MOD(MAX(Q$64:Q3002),10*MAX(O$64:O3002))&lt;=2,IF(AND(F3001/INDEX($F$64:$F3002,MATCH(MAX(O$64:O3002),O$64:O3002,0)-1)&lt;(1-$P$2),MAX(O$64:O3002)&gt;MAX(P$64:P3001)),MAX(O$64:O3002),""),IF(AND($F3001/INDEX($F$64:$F3002,MATCH(MAX(Q$64:Q3002),Q$64:Q3002,0)-1)&lt;(1-$P$2),MAX(O$64:O3002)&gt;MAX(P$64:P3001)),MAX(O$64:O3002),"")),"")</f>
        <v/>
      </c>
      <c r="Q3002" s="91" t="str">
        <f>IFERROR(IF(E3002="","",IF(O3002&lt;&gt;"",MAX(O$64:O3002)*10+1,IF(AND($F3001/INDEX($F$64:$F3002,MATCH(MAX(Q$64:Q3001),Q$64:Q3001,0)-1)&gt;(1+$O$2),MAX(O$64:O3002)&gt;MAX(P$64:P3001)),MAX(Q$64:Q3001)+1,""))),"")</f>
        <v/>
      </c>
    </row>
    <row r="3003" spans="1:17" x14ac:dyDescent="0.2">
      <c r="A3003" s="13">
        <f>HLOOKUP($E$2,历史数据!$V$3:$AE$5000,ROW(A3001),)</f>
        <v>1229503</v>
      </c>
      <c r="B3003" s="41">
        <v>40973</v>
      </c>
      <c r="C3003" s="100">
        <f>IFERROR(IF(A3003&lt;&gt;0,MAX($C$4:C3002)+1,""),"")</f>
        <v>2934</v>
      </c>
      <c r="D3003" s="100"/>
      <c r="E3003" s="99">
        <f t="shared" si="266"/>
        <v>41072</v>
      </c>
      <c r="F3003" s="101">
        <f>IFERROR(VLOOKUP(E3003,历史数据!AH:AJ,3,),"")</f>
        <v>11.7939497482199</v>
      </c>
      <c r="G3003" s="101">
        <f t="shared" si="262"/>
        <v>12.708360953376522</v>
      </c>
      <c r="H3003" s="105">
        <f t="shared" si="263"/>
        <v>-6.0814024597404259E-3</v>
      </c>
      <c r="I3003" s="101">
        <f>IFERROR(VLOOKUP(E3003,历史数据!AH:AJ,2,),"")</f>
        <v>11.859109691580199</v>
      </c>
      <c r="J3003" s="104">
        <f t="shared" si="264"/>
        <v>0</v>
      </c>
      <c r="K3003" s="104" t="str">
        <f>IFERROR(IF(AND(J3002=$H$2*1,MAX(K$64:K3002)=MAX(L$64:L3002)),MAX(K$64:K3002)+1,""),"")</f>
        <v/>
      </c>
      <c r="L3003" s="104" t="str">
        <f>IFERROR(IF(AND($F3002/INDEX($F$64:$F3003,MATCH(MAX(M$64:M3003),M$64:M3003,0)-1)&lt;(1-$P$2),MAX(K$64:K3003)&gt;MAX(L$64:L3002)),MAX(K$64:K3003),""),"")</f>
        <v/>
      </c>
      <c r="M3003" s="104" t="str">
        <f>IFERROR(IF(E3003="","",IF(K3003&lt;&gt;"",MAX(M$64:M3002)+1,IF(AND($F3002/INDEX($F$64:$F3003,MATCH(MAX(M$64:M3002),M$64:M3002,0)-1)&gt;(1+$O$2),MAX(K$64:K3003)&gt;MAX(L$64:L3002)),MAX(M$64:M3002)+1,""))),"")</f>
        <v/>
      </c>
      <c r="N3003" s="91">
        <f t="shared" si="265"/>
        <v>0</v>
      </c>
      <c r="O3003" s="91" t="str">
        <f>IFERROR(IF(AND(N3002=$H$2*1,MAX(O$64:O3002)=MAX(P$64:P3002)),MAX(O$64:O3002)+1,""),"")</f>
        <v/>
      </c>
      <c r="P3003" s="91" t="str">
        <f>IFERROR(IF(MOD(MAX(Q$64:Q3003),10*MAX(O$64:O3003))&lt;=2,IF(AND(F3002/INDEX($F$64:$F3003,MATCH(MAX(O$64:O3003),O$64:O3003,0)-1)&lt;(1-$P$2),MAX(O$64:O3003)&gt;MAX(P$64:P3002)),MAX(O$64:O3003),""),IF(AND($F3002/INDEX($F$64:$F3003,MATCH(MAX(Q$64:Q3003),Q$64:Q3003,0)-1)&lt;(1-$P$2),MAX(O$64:O3003)&gt;MAX(P$64:P3002)),MAX(O$64:O3003),"")),"")</f>
        <v/>
      </c>
      <c r="Q3003" s="91" t="str">
        <f>IFERROR(IF(E3003="","",IF(O3003&lt;&gt;"",MAX(O$64:O3003)*10+1,IF(AND($F3002/INDEX($F$64:$F3003,MATCH(MAX(Q$64:Q3002),Q$64:Q3002,0)-1)&gt;(1+$O$2),MAX(O$64:O3003)&gt;MAX(P$64:P3002)),MAX(Q$64:Q3002)+1,""))),"")</f>
        <v/>
      </c>
    </row>
    <row r="3004" spans="1:17" x14ac:dyDescent="0.2">
      <c r="A3004" s="13">
        <f>HLOOKUP($E$2,历史数据!$V$3:$AE$5000,ROW(A3002),)</f>
        <v>817692</v>
      </c>
      <c r="B3004" s="41">
        <v>40974</v>
      </c>
      <c r="C3004" s="100">
        <f>IFERROR(IF(A3004&lt;&gt;0,MAX($C$4:C3003)+1,""),"")</f>
        <v>2935</v>
      </c>
      <c r="D3004" s="100"/>
      <c r="E3004" s="99">
        <f t="shared" si="266"/>
        <v>41073</v>
      </c>
      <c r="F3004" s="101">
        <f>IFERROR(VLOOKUP(E3004,历史数据!AH:AJ,3,),"")</f>
        <v>11.8721416802523</v>
      </c>
      <c r="G3004" s="101">
        <f t="shared" si="262"/>
        <v>12.629300222099321</v>
      </c>
      <c r="H3004" s="105">
        <f t="shared" si="263"/>
        <v>-6.2211587762774911E-3</v>
      </c>
      <c r="I3004" s="101">
        <f>IFERROR(VLOOKUP(E3004,历史数据!AH:AJ,2,),"")</f>
        <v>11.7548537822037</v>
      </c>
      <c r="J3004" s="104">
        <f t="shared" si="264"/>
        <v>0</v>
      </c>
      <c r="K3004" s="104" t="str">
        <f>IFERROR(IF(AND(J3003=$H$2*1,MAX(K$64:K3003)=MAX(L$64:L3003)),MAX(K$64:K3003)+1,""),"")</f>
        <v/>
      </c>
      <c r="L3004" s="104" t="str">
        <f>IFERROR(IF(AND($F3003/INDEX($F$64:$F3004,MATCH(MAX(M$64:M3004),M$64:M3004,0)-1)&lt;(1-$P$2),MAX(K$64:K3004)&gt;MAX(L$64:L3003)),MAX(K$64:K3004),""),"")</f>
        <v/>
      </c>
      <c r="M3004" s="104" t="str">
        <f>IFERROR(IF(E3004="","",IF(K3004&lt;&gt;"",MAX(M$64:M3003)+1,IF(AND($F3003/INDEX($F$64:$F3004,MATCH(MAX(M$64:M3003),M$64:M3003,0)-1)&gt;(1+$O$2),MAX(K$64:K3004)&gt;MAX(L$64:L3003)),MAX(M$64:M3003)+1,""))),"")</f>
        <v/>
      </c>
      <c r="N3004" s="91">
        <f t="shared" si="265"/>
        <v>0</v>
      </c>
      <c r="O3004" s="91" t="str">
        <f>IFERROR(IF(AND(N3003=$H$2*1,MAX(O$64:O3003)=MAX(P$64:P3003)),MAX(O$64:O3003)+1,""),"")</f>
        <v/>
      </c>
      <c r="P3004" s="91" t="str">
        <f>IFERROR(IF(MOD(MAX(Q$64:Q3004),10*MAX(O$64:O3004))&lt;=2,IF(AND(F3003/INDEX($F$64:$F3004,MATCH(MAX(O$64:O3004),O$64:O3004,0)-1)&lt;(1-$P$2),MAX(O$64:O3004)&gt;MAX(P$64:P3003)),MAX(O$64:O3004),""),IF(AND($F3003/INDEX($F$64:$F3004,MATCH(MAX(Q$64:Q3004),Q$64:Q3004,0)-1)&lt;(1-$P$2),MAX(O$64:O3004)&gt;MAX(P$64:P3003)),MAX(O$64:O3004),"")),"")</f>
        <v/>
      </c>
      <c r="Q3004" s="91" t="str">
        <f>IFERROR(IF(E3004="","",IF(O3004&lt;&gt;"",MAX(O$64:O3004)*10+1,IF(AND($F3003/INDEX($F$64:$F3004,MATCH(MAX(Q$64:Q3003),Q$64:Q3003,0)-1)&gt;(1+$O$2),MAX(O$64:O3004)&gt;MAX(P$64:P3003)),MAX(Q$64:Q3003)+1,""))),"")</f>
        <v/>
      </c>
    </row>
    <row r="3005" spans="1:17" x14ac:dyDescent="0.2">
      <c r="A3005" s="13">
        <f>HLOOKUP($E$2,历史数据!$V$3:$AE$5000,ROW(A3003),)</f>
        <v>859187</v>
      </c>
      <c r="B3005" s="41">
        <v>40975</v>
      </c>
      <c r="C3005" s="100">
        <f>IFERROR(IF(A3005&lt;&gt;0,MAX($C$4:C3004)+1,""),"")</f>
        <v>2936</v>
      </c>
      <c r="D3005" s="100"/>
      <c r="E3005" s="99">
        <f t="shared" si="266"/>
        <v>41074</v>
      </c>
      <c r="F3005" s="101">
        <f>IFERROR(VLOOKUP(E3005,历史数据!AH:AJ,3,),"")</f>
        <v>12.0936854876774</v>
      </c>
      <c r="G3005" s="101">
        <f t="shared" si="262"/>
        <v>12.557189884780552</v>
      </c>
      <c r="H3005" s="105">
        <f t="shared" si="263"/>
        <v>-5.709765074124018E-3</v>
      </c>
      <c r="I3005" s="101">
        <f>IFERROR(VLOOKUP(E3005,历史数据!AH:AJ,2,),"")</f>
        <v>11.898205657596399</v>
      </c>
      <c r="J3005" s="104">
        <f t="shared" si="264"/>
        <v>0</v>
      </c>
      <c r="K3005" s="104" t="str">
        <f>IFERROR(IF(AND(J3004=$H$2*1,MAX(K$64:K3004)=MAX(L$64:L3004)),MAX(K$64:K3004)+1,""),"")</f>
        <v/>
      </c>
      <c r="L3005" s="104" t="str">
        <f>IFERROR(IF(AND($F3004/INDEX($F$64:$F3005,MATCH(MAX(M$64:M3005),M$64:M3005,0)-1)&lt;(1-$P$2),MAX(K$64:K3005)&gt;MAX(L$64:L3004)),MAX(K$64:K3005),""),"")</f>
        <v/>
      </c>
      <c r="M3005" s="104" t="str">
        <f>IFERROR(IF(E3005="","",IF(K3005&lt;&gt;"",MAX(M$64:M3004)+1,IF(AND($F3004/INDEX($F$64:$F3005,MATCH(MAX(M$64:M3004),M$64:M3004,0)-1)&gt;(1+$O$2),MAX(K$64:K3005)&gt;MAX(L$64:L3004)),MAX(M$64:M3004)+1,""))),"")</f>
        <v/>
      </c>
      <c r="N3005" s="91">
        <f t="shared" si="265"/>
        <v>0</v>
      </c>
      <c r="O3005" s="91" t="str">
        <f>IFERROR(IF(AND(N3004=$H$2*1,MAX(O$64:O3004)=MAX(P$64:P3004)),MAX(O$64:O3004)+1,""),"")</f>
        <v/>
      </c>
      <c r="P3005" s="91" t="str">
        <f>IFERROR(IF(MOD(MAX(Q$64:Q3005),10*MAX(O$64:O3005))&lt;=2,IF(AND(F3004/INDEX($F$64:$F3005,MATCH(MAX(O$64:O3005),O$64:O3005,0)-1)&lt;(1-$P$2),MAX(O$64:O3005)&gt;MAX(P$64:P3004)),MAX(O$64:O3005),""),IF(AND($F3004/INDEX($F$64:$F3005,MATCH(MAX(Q$64:Q3005),Q$64:Q3005,0)-1)&lt;(1-$P$2),MAX(O$64:O3005)&gt;MAX(P$64:P3004)),MAX(O$64:O3005),"")),"")</f>
        <v/>
      </c>
      <c r="Q3005" s="91" t="str">
        <f>IFERROR(IF(E3005="","",IF(O3005&lt;&gt;"",MAX(O$64:O3005)*10+1,IF(AND($F3004/INDEX($F$64:$F3005,MATCH(MAX(Q$64:Q3004),Q$64:Q3004,0)-1)&gt;(1+$O$2),MAX(O$64:O3005)&gt;MAX(P$64:P3004)),MAX(Q$64:Q3004)+1,""))),"")</f>
        <v/>
      </c>
    </row>
    <row r="3006" spans="1:17" x14ac:dyDescent="0.2">
      <c r="A3006" s="13">
        <f>HLOOKUP($E$2,历史数据!$V$3:$AE$5000,ROW(A3004),)</f>
        <v>642676</v>
      </c>
      <c r="B3006" s="41">
        <v>40976</v>
      </c>
      <c r="C3006" s="100">
        <f>IFERROR(IF(A3006&lt;&gt;0,MAX($C$4:C3005)+1,""),"")</f>
        <v>2937</v>
      </c>
      <c r="D3006" s="100"/>
      <c r="E3006" s="99">
        <f t="shared" si="266"/>
        <v>41075</v>
      </c>
      <c r="F3006" s="101">
        <f>IFERROR(VLOOKUP(E3006,历史数据!AH:AJ,3,),"")</f>
        <v>12.0545895216612</v>
      </c>
      <c r="G3006" s="101">
        <f t="shared" si="262"/>
        <v>12.48160435048257</v>
      </c>
      <c r="H3006" s="105">
        <f t="shared" si="263"/>
        <v>-6.019303282941757E-3</v>
      </c>
      <c r="I3006" s="101">
        <f>IFERROR(VLOOKUP(E3006,历史数据!AH:AJ,2,),"")</f>
        <v>12.1327814536936</v>
      </c>
      <c r="J3006" s="104">
        <f t="shared" si="264"/>
        <v>0</v>
      </c>
      <c r="K3006" s="104" t="str">
        <f>IFERROR(IF(AND(J3005=$H$2*1,MAX(K$64:K3005)=MAX(L$64:L3005)),MAX(K$64:K3005)+1,""),"")</f>
        <v/>
      </c>
      <c r="L3006" s="104" t="str">
        <f>IFERROR(IF(AND($F3005/INDEX($F$64:$F3006,MATCH(MAX(M$64:M3006),M$64:M3006,0)-1)&lt;(1-$P$2),MAX(K$64:K3006)&gt;MAX(L$64:L3005)),MAX(K$64:K3006),""),"")</f>
        <v/>
      </c>
      <c r="M3006" s="104" t="str">
        <f>IFERROR(IF(E3006="","",IF(K3006&lt;&gt;"",MAX(M$64:M3005)+1,IF(AND($F3005/INDEX($F$64:$F3006,MATCH(MAX(M$64:M3005),M$64:M3005,0)-1)&gt;(1+$O$2),MAX(K$64:K3006)&gt;MAX(L$64:L3005)),MAX(M$64:M3005)+1,""))),"")</f>
        <v/>
      </c>
      <c r="N3006" s="91">
        <f t="shared" si="265"/>
        <v>0</v>
      </c>
      <c r="O3006" s="91" t="str">
        <f>IFERROR(IF(AND(N3005=$H$2*1,MAX(O$64:O3005)=MAX(P$64:P3005)),MAX(O$64:O3005)+1,""),"")</f>
        <v/>
      </c>
      <c r="P3006" s="91" t="str">
        <f>IFERROR(IF(MOD(MAX(Q$64:Q3006),10*MAX(O$64:O3006))&lt;=2,IF(AND(F3005/INDEX($F$64:$F3006,MATCH(MAX(O$64:O3006),O$64:O3006,0)-1)&lt;(1-$P$2),MAX(O$64:O3006)&gt;MAX(P$64:P3005)),MAX(O$64:O3006),""),IF(AND($F3005/INDEX($F$64:$F3006,MATCH(MAX(Q$64:Q3006),Q$64:Q3006,0)-1)&lt;(1-$P$2),MAX(O$64:O3006)&gt;MAX(P$64:P3005)),MAX(O$64:O3006),"")),"")</f>
        <v/>
      </c>
      <c r="Q3006" s="91" t="str">
        <f>IFERROR(IF(E3006="","",IF(O3006&lt;&gt;"",MAX(O$64:O3006)*10+1,IF(AND($F3005/INDEX($F$64:$F3006,MATCH(MAX(Q$64:Q3005),Q$64:Q3005,0)-1)&gt;(1+$O$2),MAX(O$64:O3006)&gt;MAX(P$64:P3005)),MAX(Q$64:Q3005)+1,""))),"")</f>
        <v/>
      </c>
    </row>
    <row r="3007" spans="1:17" x14ac:dyDescent="0.2">
      <c r="A3007" s="13">
        <f>HLOOKUP($E$2,历史数据!$V$3:$AE$5000,ROW(A3005),)</f>
        <v>455690</v>
      </c>
      <c r="B3007" s="41">
        <v>40977</v>
      </c>
      <c r="C3007" s="100">
        <f>IFERROR(IF(A3007&lt;&gt;0,MAX($C$4:C3006)+1,""),"")</f>
        <v>2938</v>
      </c>
      <c r="D3007" s="100"/>
      <c r="E3007" s="99">
        <f t="shared" si="266"/>
        <v>41078</v>
      </c>
      <c r="F3007" s="101">
        <f>IFERROR(VLOOKUP(E3007,历史数据!AH:AJ,3,),"")</f>
        <v>12.197941397053899</v>
      </c>
      <c r="G3007" s="101">
        <f t="shared" si="262"/>
        <v>12.422308802024668</v>
      </c>
      <c r="H3007" s="105">
        <f t="shared" si="263"/>
        <v>-4.7506351581805273E-3</v>
      </c>
      <c r="I3007" s="101">
        <f>IFERROR(VLOOKUP(E3007,历史数据!AH:AJ,2,),"")</f>
        <v>12.119749465021499</v>
      </c>
      <c r="J3007" s="104">
        <f t="shared" si="264"/>
        <v>0</v>
      </c>
      <c r="K3007" s="104" t="str">
        <f>IFERROR(IF(AND(J3006=$H$2*1,MAX(K$64:K3006)=MAX(L$64:L3006)),MAX(K$64:K3006)+1,""),"")</f>
        <v/>
      </c>
      <c r="L3007" s="104" t="str">
        <f>IFERROR(IF(AND($F3006/INDEX($F$64:$F3007,MATCH(MAX(M$64:M3007),M$64:M3007,0)-1)&lt;(1-$P$2),MAX(K$64:K3007)&gt;MAX(L$64:L3006)),MAX(K$64:K3007),""),"")</f>
        <v/>
      </c>
      <c r="M3007" s="104" t="str">
        <f>IFERROR(IF(E3007="","",IF(K3007&lt;&gt;"",MAX(M$64:M3006)+1,IF(AND($F3006/INDEX($F$64:$F3007,MATCH(MAX(M$64:M3006),M$64:M3006,0)-1)&gt;(1+$O$2),MAX(K$64:K3007)&gt;MAX(L$64:L3006)),MAX(M$64:M3006)+1,""))),"")</f>
        <v/>
      </c>
      <c r="N3007" s="91">
        <f t="shared" si="265"/>
        <v>0</v>
      </c>
      <c r="O3007" s="91" t="str">
        <f>IFERROR(IF(AND(N3006=$H$2*1,MAX(O$64:O3006)=MAX(P$64:P3006)),MAX(O$64:O3006)+1,""),"")</f>
        <v/>
      </c>
      <c r="P3007" s="91" t="str">
        <f>IFERROR(IF(MOD(MAX(Q$64:Q3007),10*MAX(O$64:O3007))&lt;=2,IF(AND(F3006/INDEX($F$64:$F3007,MATCH(MAX(O$64:O3007),O$64:O3007,0)-1)&lt;(1-$P$2),MAX(O$64:O3007)&gt;MAX(P$64:P3006)),MAX(O$64:O3007),""),IF(AND($F3006/INDEX($F$64:$F3007,MATCH(MAX(Q$64:Q3007),Q$64:Q3007,0)-1)&lt;(1-$P$2),MAX(O$64:O3007)&gt;MAX(P$64:P3006)),MAX(O$64:O3007),"")),"")</f>
        <v/>
      </c>
      <c r="Q3007" s="91" t="str">
        <f>IFERROR(IF(E3007="","",IF(O3007&lt;&gt;"",MAX(O$64:O3007)*10+1,IF(AND($F3006/INDEX($F$64:$F3007,MATCH(MAX(Q$64:Q3006),Q$64:Q3006,0)-1)&gt;(1+$O$2),MAX(O$64:O3007)&gt;MAX(P$64:P3006)),MAX(Q$64:Q3006)+1,""))),"")</f>
        <v/>
      </c>
    </row>
    <row r="3008" spans="1:17" x14ac:dyDescent="0.2">
      <c r="A3008" s="13">
        <f>HLOOKUP($E$2,历史数据!$V$3:$AE$5000,ROW(A3006),)</f>
        <v>702895</v>
      </c>
      <c r="B3008" s="41">
        <v>40980</v>
      </c>
      <c r="C3008" s="100">
        <f>IFERROR(IF(A3008&lt;&gt;0,MAX($C$4:C3007)+1,""),"")</f>
        <v>2939</v>
      </c>
      <c r="D3008" s="100"/>
      <c r="E3008" s="99">
        <f t="shared" si="266"/>
        <v>41079</v>
      </c>
      <c r="F3008" s="101">
        <f>IFERROR(VLOOKUP(E3008,历史数据!AH:AJ,3,),"")</f>
        <v>12.458581170495201</v>
      </c>
      <c r="G3008" s="101">
        <f t="shared" si="262"/>
        <v>12.380389238462856</v>
      </c>
      <c r="H3008" s="105">
        <f t="shared" si="263"/>
        <v>-3.3745388421659861E-3</v>
      </c>
      <c r="I3008" s="101">
        <f>IFERROR(VLOOKUP(E3008,历史数据!AH:AJ,2,),"")</f>
        <v>12.1458134423657</v>
      </c>
      <c r="J3008" s="104">
        <f t="shared" si="264"/>
        <v>0</v>
      </c>
      <c r="K3008" s="104" t="str">
        <f>IFERROR(IF(AND(J3007=$H$2*1,MAX(K$64:K3007)=MAX(L$64:L3007)),MAX(K$64:K3007)+1,""),"")</f>
        <v/>
      </c>
      <c r="L3008" s="104" t="str">
        <f>IFERROR(IF(AND($F3007/INDEX($F$64:$F3008,MATCH(MAX(M$64:M3008),M$64:M3008,0)-1)&lt;(1-$P$2),MAX(K$64:K3008)&gt;MAX(L$64:L3007)),MAX(K$64:K3008),""),"")</f>
        <v/>
      </c>
      <c r="M3008" s="104" t="str">
        <f>IFERROR(IF(E3008="","",IF(K3008&lt;&gt;"",MAX(M$64:M3007)+1,IF(AND($F3007/INDEX($F$64:$F3008,MATCH(MAX(M$64:M3007),M$64:M3007,0)-1)&gt;(1+$O$2),MAX(K$64:K3008)&gt;MAX(L$64:L3007)),MAX(M$64:M3007)+1,""))),"")</f>
        <v/>
      </c>
      <c r="N3008" s="91">
        <f t="shared" si="265"/>
        <v>0</v>
      </c>
      <c r="O3008" s="91" t="str">
        <f>IFERROR(IF(AND(N3007=$H$2*1,MAX(O$64:O3007)=MAX(P$64:P3007)),MAX(O$64:O3007)+1,""),"")</f>
        <v/>
      </c>
      <c r="P3008" s="91" t="str">
        <f>IFERROR(IF(MOD(MAX(Q$64:Q3008),10*MAX(O$64:O3008))&lt;=2,IF(AND(F3007/INDEX($F$64:$F3008,MATCH(MAX(O$64:O3008),O$64:O3008,0)-1)&lt;(1-$P$2),MAX(O$64:O3008)&gt;MAX(P$64:P3007)),MAX(O$64:O3008),""),IF(AND($F3007/INDEX($F$64:$F3008,MATCH(MAX(Q$64:Q3008),Q$64:Q3008,0)-1)&lt;(1-$P$2),MAX(O$64:O3008)&gt;MAX(P$64:P3007)),MAX(O$64:O3008),"")),"")</f>
        <v/>
      </c>
      <c r="Q3008" s="91" t="str">
        <f>IFERROR(IF(E3008="","",IF(O3008&lt;&gt;"",MAX(O$64:O3008)*10+1,IF(AND($F3007/INDEX($F$64:$F3008,MATCH(MAX(Q$64:Q3007),Q$64:Q3007,0)-1)&gt;(1+$O$2),MAX(O$64:O3008)&gt;MAX(P$64:P3007)),MAX(Q$64:Q3007)+1,""))),"")</f>
        <v/>
      </c>
    </row>
    <row r="3009" spans="1:17" x14ac:dyDescent="0.2">
      <c r="A3009" s="13">
        <f>HLOOKUP($E$2,历史数据!$V$3:$AE$5000,ROW(A3007),)</f>
        <v>871003</v>
      </c>
      <c r="B3009" s="41">
        <v>40981</v>
      </c>
      <c r="C3009" s="100">
        <f>IFERROR(IF(A3009&lt;&gt;0,MAX($C$4:C3008)+1,""),"")</f>
        <v>2940</v>
      </c>
      <c r="D3009" s="100"/>
      <c r="E3009" s="99">
        <f t="shared" si="266"/>
        <v>41080</v>
      </c>
      <c r="F3009" s="101">
        <f>IFERROR(VLOOKUP(E3009,历史数据!AH:AJ,3,),"")</f>
        <v>12.732252932608599</v>
      </c>
      <c r="G3009" s="101">
        <f t="shared" ref="G3009:G3072" si="267">IFERROR(IF(E3009="","",AVERAGE(F2950:F3009)),"")</f>
        <v>12.355411260174728</v>
      </c>
      <c r="H3009" s="105">
        <f t="shared" si="263"/>
        <v>-2.0175438596491402E-3</v>
      </c>
      <c r="I3009" s="101">
        <f>IFERROR(VLOOKUP(E3009,历史数据!AH:AJ,2,),"")</f>
        <v>12.4846451478394</v>
      </c>
      <c r="J3009" s="104">
        <f t="shared" si="264"/>
        <v>0</v>
      </c>
      <c r="K3009" s="104" t="str">
        <f>IFERROR(IF(AND(J3008=$H$2*1,MAX(K$64:K3008)=MAX(L$64:L3008)),MAX(K$64:K3008)+1,""),"")</f>
        <v/>
      </c>
      <c r="L3009" s="104" t="str">
        <f>IFERROR(IF(AND($F3008/INDEX($F$64:$F3009,MATCH(MAX(M$64:M3009),M$64:M3009,0)-1)&lt;(1-$P$2),MAX(K$64:K3009)&gt;MAX(L$64:L3008)),MAX(K$64:K3009),""),"")</f>
        <v/>
      </c>
      <c r="M3009" s="104" t="str">
        <f>IFERROR(IF(E3009="","",IF(K3009&lt;&gt;"",MAX(M$64:M3008)+1,IF(AND($F3008/INDEX($F$64:$F3009,MATCH(MAX(M$64:M3008),M$64:M3008,0)-1)&gt;(1+$O$2),MAX(K$64:K3009)&gt;MAX(L$64:L3008)),MAX(M$64:M3008)+1,""))),"")</f>
        <v/>
      </c>
      <c r="N3009" s="91">
        <f t="shared" si="265"/>
        <v>0</v>
      </c>
      <c r="O3009" s="91" t="str">
        <f>IFERROR(IF(AND(N3008=$H$2*1,MAX(O$64:O3008)=MAX(P$64:P3008)),MAX(O$64:O3008)+1,""),"")</f>
        <v/>
      </c>
      <c r="P3009" s="91" t="str">
        <f>IFERROR(IF(MOD(MAX(Q$64:Q3009),10*MAX(O$64:O3009))&lt;=2,IF(AND(F3008/INDEX($F$64:$F3009,MATCH(MAX(O$64:O3009),O$64:O3009,0)-1)&lt;(1-$P$2),MAX(O$64:O3009)&gt;MAX(P$64:P3008)),MAX(O$64:O3009),""),IF(AND($F3008/INDEX($F$64:$F3009,MATCH(MAX(Q$64:Q3009),Q$64:Q3009,0)-1)&lt;(1-$P$2),MAX(O$64:O3009)&gt;MAX(P$64:P3008)),MAX(O$64:O3009),"")),"")</f>
        <v/>
      </c>
      <c r="Q3009" s="91" t="str">
        <f>IFERROR(IF(E3009="","",IF(O3009&lt;&gt;"",MAX(O$64:O3009)*10+1,IF(AND($F3008/INDEX($F$64:$F3009,MATCH(MAX(Q$64:Q3008),Q$64:Q3008,0)-1)&gt;(1+$O$2),MAX(O$64:O3009)&gt;MAX(P$64:P3008)),MAX(Q$64:Q3008)+1,""))),"")</f>
        <v/>
      </c>
    </row>
    <row r="3010" spans="1:17" x14ac:dyDescent="0.2">
      <c r="A3010" s="13">
        <f>HLOOKUP($E$2,历史数据!$V$3:$AE$5000,ROW(A3008),)</f>
        <v>1605686</v>
      </c>
      <c r="B3010" s="41">
        <v>40982</v>
      </c>
      <c r="C3010" s="100">
        <f>IFERROR(IF(A3010&lt;&gt;0,MAX($C$4:C3009)+1,""),"")</f>
        <v>2941</v>
      </c>
      <c r="D3010" s="100"/>
      <c r="E3010" s="99">
        <f t="shared" si="266"/>
        <v>41081</v>
      </c>
      <c r="F3010" s="101">
        <f>IFERROR(VLOOKUP(E3010,历史数据!AH:AJ,3,),"")</f>
        <v>12.614965034560001</v>
      </c>
      <c r="G3010" s="101">
        <f t="shared" si="267"/>
        <v>12.340424473201848</v>
      </c>
      <c r="H3010" s="105">
        <f t="shared" ref="H3010:H3073" si="268">IFERROR(G3010/G3009-1,"")</f>
        <v>-1.2129735431136712E-3</v>
      </c>
      <c r="I3010" s="101">
        <f>IFERROR(VLOOKUP(E3010,历史数据!AH:AJ,2,),"")</f>
        <v>12.810444864640999</v>
      </c>
      <c r="J3010" s="104">
        <f t="shared" ref="J3010:J3073" si="269">IFERROR(IF(L3010&lt;&gt;"","0",IF(AND($H3010&gt;0,$F3010&gt;$G3010),J3009+1,0)),"")</f>
        <v>0</v>
      </c>
      <c r="K3010" s="104" t="str">
        <f>IFERROR(IF(AND(J3009=$H$2*1,MAX(K$64:K3009)=MAX(L$64:L3009)),MAX(K$64:K3009)+1,""),"")</f>
        <v/>
      </c>
      <c r="L3010" s="104" t="str">
        <f>IFERROR(IF(AND($F3009/INDEX($F$64:$F3010,MATCH(MAX(M$64:M3010),M$64:M3010,0)-1)&lt;(1-$P$2),MAX(K$64:K3010)&gt;MAX(L$64:L3009)),MAX(K$64:K3010),""),"")</f>
        <v/>
      </c>
      <c r="M3010" s="104" t="str">
        <f>IFERROR(IF(E3010="","",IF(K3010&lt;&gt;"",MAX(M$64:M3009)+1,IF(AND($F3009/INDEX($F$64:$F3010,MATCH(MAX(M$64:M3009),M$64:M3009,0)-1)&gt;(1+$O$2),MAX(K$64:K3010)&gt;MAX(L$64:L3009)),MAX(M$64:M3009)+1,""))),"")</f>
        <v/>
      </c>
      <c r="N3010" s="91">
        <f t="shared" ref="N3010:N3073" si="270">IFERROR(IF(P3010&lt;&gt;"","0",IF(AND($H3010&gt;0,$F3010&gt;$G3010),N3009+1,0)),"")</f>
        <v>0</v>
      </c>
      <c r="O3010" s="91" t="str">
        <f>IFERROR(IF(AND(N3009=$H$2*1,MAX(O$64:O3009)=MAX(P$64:P3009)),MAX(O$64:O3009)+1,""),"")</f>
        <v/>
      </c>
      <c r="P3010" s="91" t="str">
        <f>IFERROR(IF(MOD(MAX(Q$64:Q3010),10*MAX(O$64:O3010))&lt;=2,IF(AND(F3009/INDEX($F$64:$F3010,MATCH(MAX(O$64:O3010),O$64:O3010,0)-1)&lt;(1-$P$2),MAX(O$64:O3010)&gt;MAX(P$64:P3009)),MAX(O$64:O3010),""),IF(AND($F3009/INDEX($F$64:$F3010,MATCH(MAX(Q$64:Q3010),Q$64:Q3010,0)-1)&lt;(1-$P$2),MAX(O$64:O3010)&gt;MAX(P$64:P3009)),MAX(O$64:O3010),"")),"")</f>
        <v/>
      </c>
      <c r="Q3010" s="91" t="str">
        <f>IFERROR(IF(E3010="","",IF(O3010&lt;&gt;"",MAX(O$64:O3010)*10+1,IF(AND($F3009/INDEX($F$64:$F3010,MATCH(MAX(Q$64:Q3009),Q$64:Q3009,0)-1)&gt;(1+$O$2),MAX(O$64:O3010)&gt;MAX(P$64:P3009)),MAX(Q$64:Q3009)+1,""))),"")</f>
        <v/>
      </c>
    </row>
    <row r="3011" spans="1:17" x14ac:dyDescent="0.2">
      <c r="A3011" s="13">
        <f>HLOOKUP($E$2,历史数据!$V$3:$AE$5000,ROW(A3009),)</f>
        <v>999878</v>
      </c>
      <c r="B3011" s="41">
        <v>40983</v>
      </c>
      <c r="C3011" s="100">
        <f>IFERROR(IF(A3011&lt;&gt;0,MAX($C$4:C3010)+1,""),"")</f>
        <v>2942</v>
      </c>
      <c r="D3011" s="100"/>
      <c r="E3011" s="99">
        <f t="shared" si="266"/>
        <v>41085</v>
      </c>
      <c r="F3011" s="101">
        <f>IFERROR(VLOOKUP(E3011,历史数据!AH:AJ,3,),"")</f>
        <v>12.015493555645</v>
      </c>
      <c r="G3011" s="101">
        <f t="shared" si="267"/>
        <v>12.304152104731264</v>
      </c>
      <c r="H3011" s="105">
        <f t="shared" si="268"/>
        <v>-2.9393128696142412E-3</v>
      </c>
      <c r="I3011" s="101">
        <f>IFERROR(VLOOKUP(E3011,历史数据!AH:AJ,2,),"")</f>
        <v>12.614965034560001</v>
      </c>
      <c r="J3011" s="104">
        <f t="shared" si="269"/>
        <v>0</v>
      </c>
      <c r="K3011" s="104" t="str">
        <f>IFERROR(IF(AND(J3010=$H$2*1,MAX(K$64:K3010)=MAX(L$64:L3010)),MAX(K$64:K3010)+1,""),"")</f>
        <v/>
      </c>
      <c r="L3011" s="104" t="str">
        <f>IFERROR(IF(AND($F3010/INDEX($F$64:$F3011,MATCH(MAX(M$64:M3011),M$64:M3011,0)-1)&lt;(1-$P$2),MAX(K$64:K3011)&gt;MAX(L$64:L3010)),MAX(K$64:K3011),""),"")</f>
        <v/>
      </c>
      <c r="M3011" s="104" t="str">
        <f>IFERROR(IF(E3011="","",IF(K3011&lt;&gt;"",MAX(M$64:M3010)+1,IF(AND($F3010/INDEX($F$64:$F3011,MATCH(MAX(M$64:M3010),M$64:M3010,0)-1)&gt;(1+$O$2),MAX(K$64:K3011)&gt;MAX(L$64:L3010)),MAX(M$64:M3010)+1,""))),"")</f>
        <v/>
      </c>
      <c r="N3011" s="91">
        <f t="shared" si="270"/>
        <v>0</v>
      </c>
      <c r="O3011" s="91" t="str">
        <f>IFERROR(IF(AND(N3010=$H$2*1,MAX(O$64:O3010)=MAX(P$64:P3010)),MAX(O$64:O3010)+1,""),"")</f>
        <v/>
      </c>
      <c r="P3011" s="91" t="str">
        <f>IFERROR(IF(MOD(MAX(Q$64:Q3011),10*MAX(O$64:O3011))&lt;=2,IF(AND(F3010/INDEX($F$64:$F3011,MATCH(MAX(O$64:O3011),O$64:O3011,0)-1)&lt;(1-$P$2),MAX(O$64:O3011)&gt;MAX(P$64:P3010)),MAX(O$64:O3011),""),IF(AND($F3010/INDEX($F$64:$F3011,MATCH(MAX(Q$64:Q3011),Q$64:Q3011,0)-1)&lt;(1-$P$2),MAX(O$64:O3011)&gt;MAX(P$64:P3010)),MAX(O$64:O3011),"")),"")</f>
        <v/>
      </c>
      <c r="Q3011" s="91" t="str">
        <f>IFERROR(IF(E3011="","",IF(O3011&lt;&gt;"",MAX(O$64:O3011)*10+1,IF(AND($F3010/INDEX($F$64:$F3011,MATCH(MAX(Q$64:Q3010),Q$64:Q3010,0)-1)&gt;(1+$O$2),MAX(O$64:O3011)&gt;MAX(P$64:P3010)),MAX(Q$64:Q3010)+1,""))),"")</f>
        <v/>
      </c>
    </row>
    <row r="3012" spans="1:17" x14ac:dyDescent="0.2">
      <c r="A3012" s="13">
        <f>HLOOKUP($E$2,历史数据!$V$3:$AE$5000,ROW(A3010),)</f>
        <v>3819462</v>
      </c>
      <c r="B3012" s="41">
        <v>40984</v>
      </c>
      <c r="C3012" s="100">
        <f>IFERROR(IF(A3012&lt;&gt;0,MAX($C$4:C3011)+1,""),"")</f>
        <v>2943</v>
      </c>
      <c r="D3012" s="100"/>
      <c r="E3012" s="99">
        <f t="shared" si="266"/>
        <v>41086</v>
      </c>
      <c r="F3012" s="101">
        <f>IFERROR(VLOOKUP(E3012,历史数据!AH:AJ,3,),"")</f>
        <v>11.898205657596399</v>
      </c>
      <c r="G3012" s="101">
        <f t="shared" si="267"/>
        <v>12.263318540225457</v>
      </c>
      <c r="H3012" s="105">
        <f t="shared" si="268"/>
        <v>-3.3186817066496177E-3</v>
      </c>
      <c r="I3012" s="101">
        <f>IFERROR(VLOOKUP(E3012,历史数据!AH:AJ,2,),"")</f>
        <v>11.8330457142361</v>
      </c>
      <c r="J3012" s="104">
        <f t="shared" si="269"/>
        <v>0</v>
      </c>
      <c r="K3012" s="104" t="str">
        <f>IFERROR(IF(AND(J3011=$H$2*1,MAX(K$64:K3011)=MAX(L$64:L3011)),MAX(K$64:K3011)+1,""),"")</f>
        <v/>
      </c>
      <c r="L3012" s="104" t="str">
        <f>IFERROR(IF(AND($F3011/INDEX($F$64:$F3012,MATCH(MAX(M$64:M3012),M$64:M3012,0)-1)&lt;(1-$P$2),MAX(K$64:K3012)&gt;MAX(L$64:L3011)),MAX(K$64:K3012),""),"")</f>
        <v/>
      </c>
      <c r="M3012" s="104" t="str">
        <f>IFERROR(IF(E3012="","",IF(K3012&lt;&gt;"",MAX(M$64:M3011)+1,IF(AND($F3011/INDEX($F$64:$F3012,MATCH(MAX(M$64:M3011),M$64:M3011,0)-1)&gt;(1+$O$2),MAX(K$64:K3012)&gt;MAX(L$64:L3011)),MAX(M$64:M3011)+1,""))),"")</f>
        <v/>
      </c>
      <c r="N3012" s="91">
        <f t="shared" si="270"/>
        <v>0</v>
      </c>
      <c r="O3012" s="91" t="str">
        <f>IFERROR(IF(AND(N3011=$H$2*1,MAX(O$64:O3011)=MAX(P$64:P3011)),MAX(O$64:O3011)+1,""),"")</f>
        <v/>
      </c>
      <c r="P3012" s="91" t="str">
        <f>IFERROR(IF(MOD(MAX(Q$64:Q3012),10*MAX(O$64:O3012))&lt;=2,IF(AND(F3011/INDEX($F$64:$F3012,MATCH(MAX(O$64:O3012),O$64:O3012,0)-1)&lt;(1-$P$2),MAX(O$64:O3012)&gt;MAX(P$64:P3011)),MAX(O$64:O3012),""),IF(AND($F3011/INDEX($F$64:$F3012,MATCH(MAX(Q$64:Q3012),Q$64:Q3012,0)-1)&lt;(1-$P$2),MAX(O$64:O3012)&gt;MAX(P$64:P3011)),MAX(O$64:O3012),"")),"")</f>
        <v/>
      </c>
      <c r="Q3012" s="91" t="str">
        <f>IFERROR(IF(E3012="","",IF(O3012&lt;&gt;"",MAX(O$64:O3012)*10+1,IF(AND($F3011/INDEX($F$64:$F3012,MATCH(MAX(Q$64:Q3011),Q$64:Q3011,0)-1)&gt;(1+$O$2),MAX(O$64:O3012)&gt;MAX(P$64:P3011)),MAX(Q$64:Q3011)+1,""))),"")</f>
        <v/>
      </c>
    </row>
    <row r="3013" spans="1:17" x14ac:dyDescent="0.2">
      <c r="A3013" s="13">
        <f>HLOOKUP($E$2,历史数据!$V$3:$AE$5000,ROW(A3011),)</f>
        <v>1601800</v>
      </c>
      <c r="B3013" s="41">
        <v>40987</v>
      </c>
      <c r="C3013" s="100">
        <f>IFERROR(IF(A3013&lt;&gt;0,MAX($C$4:C3012)+1,""),"")</f>
        <v>2944</v>
      </c>
      <c r="D3013" s="100"/>
      <c r="E3013" s="99">
        <f t="shared" si="266"/>
        <v>41087</v>
      </c>
      <c r="F3013" s="101">
        <f>IFERROR(VLOOKUP(E3013,历史数据!AH:AJ,3,),"")</f>
        <v>12.0936854876774</v>
      </c>
      <c r="G3013" s="101">
        <f t="shared" si="267"/>
        <v>12.237037363070122</v>
      </c>
      <c r="H3013" s="105">
        <f t="shared" si="268"/>
        <v>-2.1430722091356769E-3</v>
      </c>
      <c r="I3013" s="101">
        <f>IFERROR(VLOOKUP(E3013,历史数据!AH:AJ,2,),"")</f>
        <v>11.898205657596399</v>
      </c>
      <c r="J3013" s="104">
        <f t="shared" si="269"/>
        <v>0</v>
      </c>
      <c r="K3013" s="104" t="str">
        <f>IFERROR(IF(AND(J3012=$H$2*1,MAX(K$64:K3012)=MAX(L$64:L3012)),MAX(K$64:K3012)+1,""),"")</f>
        <v/>
      </c>
      <c r="L3013" s="104" t="str">
        <f>IFERROR(IF(AND($F3012/INDEX($F$64:$F3013,MATCH(MAX(M$64:M3013),M$64:M3013,0)-1)&lt;(1-$P$2),MAX(K$64:K3013)&gt;MAX(L$64:L3012)),MAX(K$64:K3013),""),"")</f>
        <v/>
      </c>
      <c r="M3013" s="104" t="str">
        <f>IFERROR(IF(E3013="","",IF(K3013&lt;&gt;"",MAX(M$64:M3012)+1,IF(AND($F3012/INDEX($F$64:$F3013,MATCH(MAX(M$64:M3012),M$64:M3012,0)-1)&gt;(1+$O$2),MAX(K$64:K3013)&gt;MAX(L$64:L3012)),MAX(M$64:M3012)+1,""))),"")</f>
        <v/>
      </c>
      <c r="N3013" s="91">
        <f t="shared" si="270"/>
        <v>0</v>
      </c>
      <c r="O3013" s="91" t="str">
        <f>IFERROR(IF(AND(N3012=$H$2*1,MAX(O$64:O3012)=MAX(P$64:P3012)),MAX(O$64:O3012)+1,""),"")</f>
        <v/>
      </c>
      <c r="P3013" s="91" t="str">
        <f>IFERROR(IF(MOD(MAX(Q$64:Q3013),10*MAX(O$64:O3013))&lt;=2,IF(AND(F3012/INDEX($F$64:$F3013,MATCH(MAX(O$64:O3013),O$64:O3013,0)-1)&lt;(1-$P$2),MAX(O$64:O3013)&gt;MAX(P$64:P3012)),MAX(O$64:O3013),""),IF(AND($F3012/INDEX($F$64:$F3013,MATCH(MAX(Q$64:Q3013),Q$64:Q3013,0)-1)&lt;(1-$P$2),MAX(O$64:O3013)&gt;MAX(P$64:P3012)),MAX(O$64:O3013),"")),"")</f>
        <v/>
      </c>
      <c r="Q3013" s="91" t="str">
        <f>IFERROR(IF(E3013="","",IF(O3013&lt;&gt;"",MAX(O$64:O3013)*10+1,IF(AND($F3012/INDEX($F$64:$F3013,MATCH(MAX(Q$64:Q3012),Q$64:Q3012,0)-1)&gt;(1+$O$2),MAX(O$64:O3013)&gt;MAX(P$64:P3012)),MAX(Q$64:Q3012)+1,""))),"")</f>
        <v/>
      </c>
    </row>
    <row r="3014" spans="1:17" x14ac:dyDescent="0.2">
      <c r="A3014" s="13">
        <f>HLOOKUP($E$2,历史数据!$V$3:$AE$5000,ROW(A3012),)</f>
        <v>837800</v>
      </c>
      <c r="B3014" s="41">
        <v>40988</v>
      </c>
      <c r="C3014" s="100">
        <f>IFERROR(IF(A3014&lt;&gt;0,MAX($C$4:C3013)+1,""),"")</f>
        <v>2945</v>
      </c>
      <c r="D3014" s="100"/>
      <c r="E3014" s="99">
        <f t="shared" ref="E3014:E3077" si="271">IFERROR(INDEX(B:B,MATCH(ROW(A3010),C:C,0)),"")</f>
        <v>41088</v>
      </c>
      <c r="F3014" s="101">
        <f>IFERROR(VLOOKUP(E3014,历史数据!AH:AJ,3,),"")</f>
        <v>11.937301623612599</v>
      </c>
      <c r="G3014" s="101">
        <f t="shared" si="267"/>
        <v>12.215968981383615</v>
      </c>
      <c r="H3014" s="105">
        <f t="shared" si="268"/>
        <v>-1.721689740859178E-3</v>
      </c>
      <c r="I3014" s="101">
        <f>IFERROR(VLOOKUP(E3014,历史数据!AH:AJ,2,),"")</f>
        <v>12.0936854876774</v>
      </c>
      <c r="J3014" s="104">
        <f t="shared" si="269"/>
        <v>0</v>
      </c>
      <c r="K3014" s="104" t="str">
        <f>IFERROR(IF(AND(J3013=$H$2*1,MAX(K$64:K3013)=MAX(L$64:L3013)),MAX(K$64:K3013)+1,""),"")</f>
        <v/>
      </c>
      <c r="L3014" s="104" t="str">
        <f>IFERROR(IF(AND($F3013/INDEX($F$64:$F3014,MATCH(MAX(M$64:M3014),M$64:M3014,0)-1)&lt;(1-$P$2),MAX(K$64:K3014)&gt;MAX(L$64:L3013)),MAX(K$64:K3014),""),"")</f>
        <v/>
      </c>
      <c r="M3014" s="104" t="str">
        <f>IFERROR(IF(E3014="","",IF(K3014&lt;&gt;"",MAX(M$64:M3013)+1,IF(AND($F3013/INDEX($F$64:$F3014,MATCH(MAX(M$64:M3013),M$64:M3013,0)-1)&gt;(1+$O$2),MAX(K$64:K3014)&gt;MAX(L$64:L3013)),MAX(M$64:M3013)+1,""))),"")</f>
        <v/>
      </c>
      <c r="N3014" s="91">
        <f t="shared" si="270"/>
        <v>0</v>
      </c>
      <c r="O3014" s="91" t="str">
        <f>IFERROR(IF(AND(N3013=$H$2*1,MAX(O$64:O3013)=MAX(P$64:P3013)),MAX(O$64:O3013)+1,""),"")</f>
        <v/>
      </c>
      <c r="P3014" s="91" t="str">
        <f>IFERROR(IF(MOD(MAX(Q$64:Q3014),10*MAX(O$64:O3014))&lt;=2,IF(AND(F3013/INDEX($F$64:$F3014,MATCH(MAX(O$64:O3014),O$64:O3014,0)-1)&lt;(1-$P$2),MAX(O$64:O3014)&gt;MAX(P$64:P3013)),MAX(O$64:O3014),""),IF(AND($F3013/INDEX($F$64:$F3014,MATCH(MAX(Q$64:Q3014),Q$64:Q3014,0)-1)&lt;(1-$P$2),MAX(O$64:O3014)&gt;MAX(P$64:P3013)),MAX(O$64:O3014),"")),"")</f>
        <v/>
      </c>
      <c r="Q3014" s="91" t="str">
        <f>IFERROR(IF(E3014="","",IF(O3014&lt;&gt;"",MAX(O$64:O3014)*10+1,IF(AND($F3013/INDEX($F$64:$F3014,MATCH(MAX(Q$64:Q3013),Q$64:Q3013,0)-1)&gt;(1+$O$2),MAX(O$64:O3014)&gt;MAX(P$64:P3013)),MAX(Q$64:Q3013)+1,""))),"")</f>
        <v/>
      </c>
    </row>
    <row r="3015" spans="1:17" x14ac:dyDescent="0.2">
      <c r="A3015" s="13">
        <f>HLOOKUP($E$2,历史数据!$V$3:$AE$5000,ROW(A3013),)</f>
        <v>1109700</v>
      </c>
      <c r="B3015" s="41">
        <v>40989</v>
      </c>
      <c r="C3015" s="100">
        <f>IFERROR(IF(A3015&lt;&gt;0,MAX($C$4:C3014)+1,""),"")</f>
        <v>2946</v>
      </c>
      <c r="D3015" s="100"/>
      <c r="E3015" s="99">
        <f t="shared" si="271"/>
        <v>41089</v>
      </c>
      <c r="F3015" s="101">
        <f>IFERROR(VLOOKUP(E3015,历史数据!AH:AJ,3,),"")</f>
        <v>12.0285255443171</v>
      </c>
      <c r="G3015" s="101">
        <f t="shared" si="267"/>
        <v>12.200764994599536</v>
      </c>
      <c r="H3015" s="105">
        <f t="shared" si="268"/>
        <v>-1.2445993279164291E-3</v>
      </c>
      <c r="I3015" s="101">
        <f>IFERROR(VLOOKUP(E3015,历史数据!AH:AJ,2,),"")</f>
        <v>11.8721416802523</v>
      </c>
      <c r="J3015" s="104">
        <f t="shared" si="269"/>
        <v>0</v>
      </c>
      <c r="K3015" s="104" t="str">
        <f>IFERROR(IF(AND(J3014=$H$2*1,MAX(K$64:K3014)=MAX(L$64:L3014)),MAX(K$64:K3014)+1,""),"")</f>
        <v/>
      </c>
      <c r="L3015" s="104" t="str">
        <f>IFERROR(IF(AND($F3014/INDEX($F$64:$F3015,MATCH(MAX(M$64:M3015),M$64:M3015,0)-1)&lt;(1-$P$2),MAX(K$64:K3015)&gt;MAX(L$64:L3014)),MAX(K$64:K3015),""),"")</f>
        <v/>
      </c>
      <c r="M3015" s="104" t="str">
        <f>IFERROR(IF(E3015="","",IF(K3015&lt;&gt;"",MAX(M$64:M3014)+1,IF(AND($F3014/INDEX($F$64:$F3015,MATCH(MAX(M$64:M3014),M$64:M3014,0)-1)&gt;(1+$O$2),MAX(K$64:K3015)&gt;MAX(L$64:L3014)),MAX(M$64:M3014)+1,""))),"")</f>
        <v/>
      </c>
      <c r="N3015" s="91">
        <f t="shared" si="270"/>
        <v>0</v>
      </c>
      <c r="O3015" s="91" t="str">
        <f>IFERROR(IF(AND(N3014=$H$2*1,MAX(O$64:O3014)=MAX(P$64:P3014)),MAX(O$64:O3014)+1,""),"")</f>
        <v/>
      </c>
      <c r="P3015" s="91" t="str">
        <f>IFERROR(IF(MOD(MAX(Q$64:Q3015),10*MAX(O$64:O3015))&lt;=2,IF(AND(F3014/INDEX($F$64:$F3015,MATCH(MAX(O$64:O3015),O$64:O3015,0)-1)&lt;(1-$P$2),MAX(O$64:O3015)&gt;MAX(P$64:P3014)),MAX(O$64:O3015),""),IF(AND($F3014/INDEX($F$64:$F3015,MATCH(MAX(Q$64:Q3015),Q$64:Q3015,0)-1)&lt;(1-$P$2),MAX(O$64:O3015)&gt;MAX(P$64:P3014)),MAX(O$64:O3015),"")),"")</f>
        <v/>
      </c>
      <c r="Q3015" s="91" t="str">
        <f>IFERROR(IF(E3015="","",IF(O3015&lt;&gt;"",MAX(O$64:O3015)*10+1,IF(AND($F3014/INDEX($F$64:$F3015,MATCH(MAX(Q$64:Q3014),Q$64:Q3014,0)-1)&gt;(1+$O$2),MAX(O$64:O3015)&gt;MAX(P$64:P3014)),MAX(Q$64:Q3014)+1,""))),"")</f>
        <v/>
      </c>
    </row>
    <row r="3016" spans="1:17" x14ac:dyDescent="0.2">
      <c r="A3016" s="13">
        <f>HLOOKUP($E$2,历史数据!$V$3:$AE$5000,ROW(A3014),)</f>
        <v>5972964</v>
      </c>
      <c r="B3016" s="41">
        <v>40990</v>
      </c>
      <c r="C3016" s="100">
        <f>IFERROR(IF(A3016&lt;&gt;0,MAX($C$4:C3015)+1,""),"")</f>
        <v>2947</v>
      </c>
      <c r="D3016" s="100"/>
      <c r="E3016" s="99">
        <f t="shared" si="271"/>
        <v>41092</v>
      </c>
      <c r="F3016" s="101">
        <f>IFERROR(VLOOKUP(E3016,历史数据!AH:AJ,3,),"")</f>
        <v>12.197941397053899</v>
      </c>
      <c r="G3016" s="101">
        <f t="shared" si="267"/>
        <v>12.198375796676324</v>
      </c>
      <c r="H3016" s="105">
        <f t="shared" si="268"/>
        <v>-1.9582361632819456E-4</v>
      </c>
      <c r="I3016" s="101">
        <f>IFERROR(VLOOKUP(E3016,历史数据!AH:AJ,2,),"")</f>
        <v>12.0936854876774</v>
      </c>
      <c r="J3016" s="104">
        <f t="shared" si="269"/>
        <v>0</v>
      </c>
      <c r="K3016" s="104" t="str">
        <f>IFERROR(IF(AND(J3015=$H$2*1,MAX(K$64:K3015)=MAX(L$64:L3015)),MAX(K$64:K3015)+1,""),"")</f>
        <v/>
      </c>
      <c r="L3016" s="104" t="str">
        <f>IFERROR(IF(AND($F3015/INDEX($F$64:$F3016,MATCH(MAX(M$64:M3016),M$64:M3016,0)-1)&lt;(1-$P$2),MAX(K$64:K3016)&gt;MAX(L$64:L3015)),MAX(K$64:K3016),""),"")</f>
        <v/>
      </c>
      <c r="M3016" s="104" t="str">
        <f>IFERROR(IF(E3016="","",IF(K3016&lt;&gt;"",MAX(M$64:M3015)+1,IF(AND($F3015/INDEX($F$64:$F3016,MATCH(MAX(M$64:M3015),M$64:M3015,0)-1)&gt;(1+$O$2),MAX(K$64:K3016)&gt;MAX(L$64:L3015)),MAX(M$64:M3015)+1,""))),"")</f>
        <v/>
      </c>
      <c r="N3016" s="91">
        <f t="shared" si="270"/>
        <v>0</v>
      </c>
      <c r="O3016" s="91" t="str">
        <f>IFERROR(IF(AND(N3015=$H$2*1,MAX(O$64:O3015)=MAX(P$64:P3015)),MAX(O$64:O3015)+1,""),"")</f>
        <v/>
      </c>
      <c r="P3016" s="91" t="str">
        <f>IFERROR(IF(MOD(MAX(Q$64:Q3016),10*MAX(O$64:O3016))&lt;=2,IF(AND(F3015/INDEX($F$64:$F3016,MATCH(MAX(O$64:O3016),O$64:O3016,0)-1)&lt;(1-$P$2),MAX(O$64:O3016)&gt;MAX(P$64:P3015)),MAX(O$64:O3016),""),IF(AND($F3015/INDEX($F$64:$F3016,MATCH(MAX(Q$64:Q3016),Q$64:Q3016,0)-1)&lt;(1-$P$2),MAX(O$64:O3016)&gt;MAX(P$64:P3015)),MAX(O$64:O3016),"")),"")</f>
        <v/>
      </c>
      <c r="Q3016" s="91" t="str">
        <f>IFERROR(IF(E3016="","",IF(O3016&lt;&gt;"",MAX(O$64:O3016)*10+1,IF(AND($F3015/INDEX($F$64:$F3016,MATCH(MAX(Q$64:Q3015),Q$64:Q3015,0)-1)&gt;(1+$O$2),MAX(O$64:O3016)&gt;MAX(P$64:P3015)),MAX(Q$64:Q3015)+1,""))),"")</f>
        <v/>
      </c>
    </row>
    <row r="3017" spans="1:17" x14ac:dyDescent="0.2">
      <c r="A3017" s="13">
        <f>HLOOKUP($E$2,历史数据!$V$3:$AE$5000,ROW(A3015),)</f>
        <v>8024003</v>
      </c>
      <c r="B3017" s="41">
        <v>40991</v>
      </c>
      <c r="C3017" s="100">
        <f>IFERROR(IF(A3017&lt;&gt;0,MAX($C$4:C3016)+1,""),"")</f>
        <v>2948</v>
      </c>
      <c r="D3017" s="100"/>
      <c r="E3017" s="99">
        <f t="shared" si="271"/>
        <v>41093</v>
      </c>
      <c r="F3017" s="101">
        <f>IFERROR(VLOOKUP(E3017,历史数据!AH:AJ,3,),"")</f>
        <v>12.2500693517422</v>
      </c>
      <c r="G3017" s="101">
        <f t="shared" si="267"/>
        <v>12.199896195354734</v>
      </c>
      <c r="H3017" s="105">
        <f t="shared" si="268"/>
        <v>1.2463943591778381E-4</v>
      </c>
      <c r="I3017" s="101">
        <f>IFERROR(VLOOKUP(E3017,历史数据!AH:AJ,2,),"")</f>
        <v>12.197941397053899</v>
      </c>
      <c r="J3017" s="104">
        <f t="shared" si="269"/>
        <v>1</v>
      </c>
      <c r="K3017" s="104" t="str">
        <f>IFERROR(IF(AND(J3016=$H$2*1,MAX(K$64:K3016)=MAX(L$64:L3016)),MAX(K$64:K3016)+1,""),"")</f>
        <v/>
      </c>
      <c r="L3017" s="104" t="str">
        <f>IFERROR(IF(AND($F3016/INDEX($F$64:$F3017,MATCH(MAX(M$64:M3017),M$64:M3017,0)-1)&lt;(1-$P$2),MAX(K$64:K3017)&gt;MAX(L$64:L3016)),MAX(K$64:K3017),""),"")</f>
        <v/>
      </c>
      <c r="M3017" s="104" t="str">
        <f>IFERROR(IF(E3017="","",IF(K3017&lt;&gt;"",MAX(M$64:M3016)+1,IF(AND($F3016/INDEX($F$64:$F3017,MATCH(MAX(M$64:M3016),M$64:M3016,0)-1)&gt;(1+$O$2),MAX(K$64:K3017)&gt;MAX(L$64:L3016)),MAX(M$64:M3016)+1,""))),"")</f>
        <v/>
      </c>
      <c r="N3017" s="91">
        <f t="shared" si="270"/>
        <v>1</v>
      </c>
      <c r="O3017" s="91" t="str">
        <f>IFERROR(IF(AND(N3016=$H$2*1,MAX(O$64:O3016)=MAX(P$64:P3016)),MAX(O$64:O3016)+1,""),"")</f>
        <v/>
      </c>
      <c r="P3017" s="91" t="str">
        <f>IFERROR(IF(MOD(MAX(Q$64:Q3017),10*MAX(O$64:O3017))&lt;=2,IF(AND(F3016/INDEX($F$64:$F3017,MATCH(MAX(O$64:O3017),O$64:O3017,0)-1)&lt;(1-$P$2),MAX(O$64:O3017)&gt;MAX(P$64:P3016)),MAX(O$64:O3017),""),IF(AND($F3016/INDEX($F$64:$F3017,MATCH(MAX(Q$64:Q3017),Q$64:Q3017,0)-1)&lt;(1-$P$2),MAX(O$64:O3017)&gt;MAX(P$64:P3016)),MAX(O$64:O3017),"")),"")</f>
        <v/>
      </c>
      <c r="Q3017" s="91" t="str">
        <f>IFERROR(IF(E3017="","",IF(O3017&lt;&gt;"",MAX(O$64:O3017)*10+1,IF(AND($F3016/INDEX($F$64:$F3017,MATCH(MAX(Q$64:Q3016),Q$64:Q3016,0)-1)&gt;(1+$O$2),MAX(O$64:O3017)&gt;MAX(P$64:P3016)),MAX(Q$64:Q3016)+1,""))),"")</f>
        <v/>
      </c>
    </row>
    <row r="3018" spans="1:17" x14ac:dyDescent="0.2">
      <c r="A3018" s="13">
        <f>HLOOKUP($E$2,历史数据!$V$3:$AE$5000,ROW(A3016),)</f>
        <v>2420292</v>
      </c>
      <c r="B3018" s="41">
        <v>40994</v>
      </c>
      <c r="C3018" s="100">
        <f>IFERROR(IF(A3018&lt;&gt;0,MAX($C$4:C3017)+1,""),"")</f>
        <v>2949</v>
      </c>
      <c r="D3018" s="100"/>
      <c r="E3018" s="99">
        <f t="shared" si="271"/>
        <v>41094</v>
      </c>
      <c r="F3018" s="101">
        <f>IFERROR(VLOOKUP(E3018,历史数据!AH:AJ,3,),"")</f>
        <v>12.002461566972899</v>
      </c>
      <c r="G3018" s="101">
        <f t="shared" si="267"/>
        <v>12.192945801396299</v>
      </c>
      <c r="H3018" s="105">
        <f t="shared" si="268"/>
        <v>-5.6970927023802798E-4</v>
      </c>
      <c r="I3018" s="101">
        <f>IFERROR(VLOOKUP(E3018,历史数据!AH:AJ,2,),"")</f>
        <v>12.315229295102499</v>
      </c>
      <c r="J3018" s="104">
        <f t="shared" si="269"/>
        <v>0</v>
      </c>
      <c r="K3018" s="104" t="str">
        <f>IFERROR(IF(AND(J3017=$H$2*1,MAX(K$64:K3017)=MAX(L$64:L3017)),MAX(K$64:K3017)+1,""),"")</f>
        <v/>
      </c>
      <c r="L3018" s="104" t="str">
        <f>IFERROR(IF(AND($F3017/INDEX($F$64:$F3018,MATCH(MAX(M$64:M3018),M$64:M3018,0)-1)&lt;(1-$P$2),MAX(K$64:K3018)&gt;MAX(L$64:L3017)),MAX(K$64:K3018),""),"")</f>
        <v/>
      </c>
      <c r="M3018" s="104" t="str">
        <f>IFERROR(IF(E3018="","",IF(K3018&lt;&gt;"",MAX(M$64:M3017)+1,IF(AND($F3017/INDEX($F$64:$F3018,MATCH(MAX(M$64:M3017),M$64:M3017,0)-1)&gt;(1+$O$2),MAX(K$64:K3018)&gt;MAX(L$64:L3017)),MAX(M$64:M3017)+1,""))),"")</f>
        <v/>
      </c>
      <c r="N3018" s="91">
        <f t="shared" si="270"/>
        <v>0</v>
      </c>
      <c r="O3018" s="91" t="str">
        <f>IFERROR(IF(AND(N3017=$H$2*1,MAX(O$64:O3017)=MAX(P$64:P3017)),MAX(O$64:O3017)+1,""),"")</f>
        <v/>
      </c>
      <c r="P3018" s="91" t="str">
        <f>IFERROR(IF(MOD(MAX(Q$64:Q3018),10*MAX(O$64:O3018))&lt;=2,IF(AND(F3017/INDEX($F$64:$F3018,MATCH(MAX(O$64:O3018),O$64:O3018,0)-1)&lt;(1-$P$2),MAX(O$64:O3018)&gt;MAX(P$64:P3017)),MAX(O$64:O3018),""),IF(AND($F3017/INDEX($F$64:$F3018,MATCH(MAX(Q$64:Q3018),Q$64:Q3018,0)-1)&lt;(1-$P$2),MAX(O$64:O3018)&gt;MAX(P$64:P3017)),MAX(O$64:O3018),"")),"")</f>
        <v/>
      </c>
      <c r="Q3018" s="91" t="str">
        <f>IFERROR(IF(E3018="","",IF(O3018&lt;&gt;"",MAX(O$64:O3018)*10+1,IF(AND($F3017/INDEX($F$64:$F3018,MATCH(MAX(Q$64:Q3017),Q$64:Q3017,0)-1)&gt;(1+$O$2),MAX(O$64:O3018)&gt;MAX(P$64:P3017)),MAX(Q$64:Q3017)+1,""))),"")</f>
        <v/>
      </c>
    </row>
    <row r="3019" spans="1:17" x14ac:dyDescent="0.2">
      <c r="A3019" s="13">
        <f>HLOOKUP($E$2,历史数据!$V$3:$AE$5000,ROW(A3017),)</f>
        <v>1649851</v>
      </c>
      <c r="B3019" s="41">
        <v>40995</v>
      </c>
      <c r="C3019" s="100">
        <f>IFERROR(IF(A3019&lt;&gt;0,MAX($C$4:C3018)+1,""),"")</f>
        <v>2950</v>
      </c>
      <c r="D3019" s="100"/>
      <c r="E3019" s="99">
        <f t="shared" si="271"/>
        <v>41095</v>
      </c>
      <c r="F3019" s="101">
        <f>IFERROR(VLOOKUP(E3019,历史数据!AH:AJ,3,),"")</f>
        <v>11.859109691580199</v>
      </c>
      <c r="G3019" s="101">
        <f t="shared" si="267"/>
        <v>12.17969661291303</v>
      </c>
      <c r="H3019" s="105">
        <f t="shared" si="268"/>
        <v>-1.0866273580705244E-3</v>
      </c>
      <c r="I3019" s="101">
        <f>IFERROR(VLOOKUP(E3019,历史数据!AH:AJ,2,),"")</f>
        <v>11.924269634940501</v>
      </c>
      <c r="J3019" s="104">
        <f t="shared" si="269"/>
        <v>0</v>
      </c>
      <c r="K3019" s="104" t="str">
        <f>IFERROR(IF(AND(J3018=$H$2*1,MAX(K$64:K3018)=MAX(L$64:L3018)),MAX(K$64:K3018)+1,""),"")</f>
        <v/>
      </c>
      <c r="L3019" s="104" t="str">
        <f>IFERROR(IF(AND($F3018/INDEX($F$64:$F3019,MATCH(MAX(M$64:M3019),M$64:M3019,0)-1)&lt;(1-$P$2),MAX(K$64:K3019)&gt;MAX(L$64:L3018)),MAX(K$64:K3019),""),"")</f>
        <v/>
      </c>
      <c r="M3019" s="104" t="str">
        <f>IFERROR(IF(E3019="","",IF(K3019&lt;&gt;"",MAX(M$64:M3018)+1,IF(AND($F3018/INDEX($F$64:$F3019,MATCH(MAX(M$64:M3018),M$64:M3018,0)-1)&gt;(1+$O$2),MAX(K$64:K3019)&gt;MAX(L$64:L3018)),MAX(M$64:M3018)+1,""))),"")</f>
        <v/>
      </c>
      <c r="N3019" s="91">
        <f t="shared" si="270"/>
        <v>0</v>
      </c>
      <c r="O3019" s="91" t="str">
        <f>IFERROR(IF(AND(N3018=$H$2*1,MAX(O$64:O3018)=MAX(P$64:P3018)),MAX(O$64:O3018)+1,""),"")</f>
        <v/>
      </c>
      <c r="P3019" s="91" t="str">
        <f>IFERROR(IF(MOD(MAX(Q$64:Q3019),10*MAX(O$64:O3019))&lt;=2,IF(AND(F3018/INDEX($F$64:$F3019,MATCH(MAX(O$64:O3019),O$64:O3019,0)-1)&lt;(1-$P$2),MAX(O$64:O3019)&gt;MAX(P$64:P3018)),MAX(O$64:O3019),""),IF(AND($F3018/INDEX($F$64:$F3019,MATCH(MAX(Q$64:Q3019),Q$64:Q3019,0)-1)&lt;(1-$P$2),MAX(O$64:O3019)&gt;MAX(P$64:P3018)),MAX(O$64:O3019),"")),"")</f>
        <v/>
      </c>
      <c r="Q3019" s="91" t="str">
        <f>IFERROR(IF(E3019="","",IF(O3019&lt;&gt;"",MAX(O$64:O3019)*10+1,IF(AND($F3018/INDEX($F$64:$F3019,MATCH(MAX(Q$64:Q3018),Q$64:Q3018,0)-1)&gt;(1+$O$2),MAX(O$64:O3019)&gt;MAX(P$64:P3018)),MAX(Q$64:Q3018)+1,""))),"")</f>
        <v/>
      </c>
    </row>
    <row r="3020" spans="1:17" x14ac:dyDescent="0.2">
      <c r="A3020" s="13">
        <f>HLOOKUP($E$2,历史数据!$V$3:$AE$5000,ROW(A3018),)</f>
        <v>1268325</v>
      </c>
      <c r="B3020" s="41">
        <v>40996</v>
      </c>
      <c r="C3020" s="100">
        <f>IFERROR(IF(A3020&lt;&gt;0,MAX($C$4:C3019)+1,""),"")</f>
        <v>2951</v>
      </c>
      <c r="D3020" s="100"/>
      <c r="E3020" s="99">
        <f t="shared" si="271"/>
        <v>41096</v>
      </c>
      <c r="F3020" s="101">
        <f>IFERROR(VLOOKUP(E3020,历史数据!AH:AJ,3,),"")</f>
        <v>11.898205657596399</v>
      </c>
      <c r="G3020" s="101">
        <f t="shared" si="267"/>
        <v>12.164275426317749</v>
      </c>
      <c r="H3020" s="105">
        <f t="shared" si="268"/>
        <v>-1.2661388116130823E-3</v>
      </c>
      <c r="I3020" s="101">
        <f>IFERROR(VLOOKUP(E3020,历史数据!AH:AJ,2,),"")</f>
        <v>11.859109691580199</v>
      </c>
      <c r="J3020" s="104">
        <f t="shared" si="269"/>
        <v>0</v>
      </c>
      <c r="K3020" s="104" t="str">
        <f>IFERROR(IF(AND(J3019=$H$2*1,MAX(K$64:K3019)=MAX(L$64:L3019)),MAX(K$64:K3019)+1,""),"")</f>
        <v/>
      </c>
      <c r="L3020" s="104" t="str">
        <f>IFERROR(IF(AND($F3019/INDEX($F$64:$F3020,MATCH(MAX(M$64:M3020),M$64:M3020,0)-1)&lt;(1-$P$2),MAX(K$64:K3020)&gt;MAX(L$64:L3019)),MAX(K$64:K3020),""),"")</f>
        <v/>
      </c>
      <c r="M3020" s="104" t="str">
        <f>IFERROR(IF(E3020="","",IF(K3020&lt;&gt;"",MAX(M$64:M3019)+1,IF(AND($F3019/INDEX($F$64:$F3020,MATCH(MAX(M$64:M3019),M$64:M3019,0)-1)&gt;(1+$O$2),MAX(K$64:K3020)&gt;MAX(L$64:L3019)),MAX(M$64:M3019)+1,""))),"")</f>
        <v/>
      </c>
      <c r="N3020" s="91">
        <f t="shared" si="270"/>
        <v>0</v>
      </c>
      <c r="O3020" s="91" t="str">
        <f>IFERROR(IF(AND(N3019=$H$2*1,MAX(O$64:O3019)=MAX(P$64:P3019)),MAX(O$64:O3019)+1,""),"")</f>
        <v/>
      </c>
      <c r="P3020" s="91" t="str">
        <f>IFERROR(IF(MOD(MAX(Q$64:Q3020),10*MAX(O$64:O3020))&lt;=2,IF(AND(F3019/INDEX($F$64:$F3020,MATCH(MAX(O$64:O3020),O$64:O3020,0)-1)&lt;(1-$P$2),MAX(O$64:O3020)&gt;MAX(P$64:P3019)),MAX(O$64:O3020),""),IF(AND($F3019/INDEX($F$64:$F3020,MATCH(MAX(Q$64:Q3020),Q$64:Q3020,0)-1)&lt;(1-$P$2),MAX(O$64:O3020)&gt;MAX(P$64:P3019)),MAX(O$64:O3020),"")),"")</f>
        <v/>
      </c>
      <c r="Q3020" s="91" t="str">
        <f>IFERROR(IF(E3020="","",IF(O3020&lt;&gt;"",MAX(O$64:O3020)*10+1,IF(AND($F3019/INDEX($F$64:$F3020,MATCH(MAX(Q$64:Q3019),Q$64:Q3019,0)-1)&gt;(1+$O$2),MAX(O$64:O3020)&gt;MAX(P$64:P3019)),MAX(Q$64:Q3019)+1,""))),"")</f>
        <v/>
      </c>
    </row>
    <row r="3021" spans="1:17" x14ac:dyDescent="0.2">
      <c r="A3021" s="13">
        <f>HLOOKUP($E$2,历史数据!$V$3:$AE$5000,ROW(A3019),)</f>
        <v>1510778</v>
      </c>
      <c r="B3021" s="41">
        <v>40997</v>
      </c>
      <c r="C3021" s="100">
        <f>IFERROR(IF(A3021&lt;&gt;0,MAX($C$4:C3020)+1,""),"")</f>
        <v>2952</v>
      </c>
      <c r="D3021" s="100"/>
      <c r="E3021" s="99">
        <f t="shared" si="271"/>
        <v>41099</v>
      </c>
      <c r="F3021" s="101">
        <f>IFERROR(VLOOKUP(E3021,历史数据!AH:AJ,3,),"")</f>
        <v>11.806981736891901</v>
      </c>
      <c r="G3021" s="101">
        <f t="shared" si="267"/>
        <v>12.146030642176859</v>
      </c>
      <c r="H3021" s="105">
        <f t="shared" si="268"/>
        <v>-1.4998660833852595E-3</v>
      </c>
      <c r="I3021" s="101">
        <f>IFERROR(VLOOKUP(E3021,历史数据!AH:AJ,2,),"")</f>
        <v>11.9763975896288</v>
      </c>
      <c r="J3021" s="104">
        <f t="shared" si="269"/>
        <v>0</v>
      </c>
      <c r="K3021" s="104" t="str">
        <f>IFERROR(IF(AND(J3020=$H$2*1,MAX(K$64:K3020)=MAX(L$64:L3020)),MAX(K$64:K3020)+1,""),"")</f>
        <v/>
      </c>
      <c r="L3021" s="104" t="str">
        <f>IFERROR(IF(AND($F3020/INDEX($F$64:$F3021,MATCH(MAX(M$64:M3021),M$64:M3021,0)-1)&lt;(1-$P$2),MAX(K$64:K3021)&gt;MAX(L$64:L3020)),MAX(K$64:K3021),""),"")</f>
        <v/>
      </c>
      <c r="M3021" s="104" t="str">
        <f>IFERROR(IF(E3021="","",IF(K3021&lt;&gt;"",MAX(M$64:M3020)+1,IF(AND($F3020/INDEX($F$64:$F3021,MATCH(MAX(M$64:M3020),M$64:M3020,0)-1)&gt;(1+$O$2),MAX(K$64:K3021)&gt;MAX(L$64:L3020)),MAX(M$64:M3020)+1,""))),"")</f>
        <v/>
      </c>
      <c r="N3021" s="91">
        <f t="shared" si="270"/>
        <v>0</v>
      </c>
      <c r="O3021" s="91" t="str">
        <f>IFERROR(IF(AND(N3020=$H$2*1,MAX(O$64:O3020)=MAX(P$64:P3020)),MAX(O$64:O3020)+1,""),"")</f>
        <v/>
      </c>
      <c r="P3021" s="91" t="str">
        <f>IFERROR(IF(MOD(MAX(Q$64:Q3021),10*MAX(O$64:O3021))&lt;=2,IF(AND(F3020/INDEX($F$64:$F3021,MATCH(MAX(O$64:O3021),O$64:O3021,0)-1)&lt;(1-$P$2),MAX(O$64:O3021)&gt;MAX(P$64:P3020)),MAX(O$64:O3021),""),IF(AND($F3020/INDEX($F$64:$F3021,MATCH(MAX(Q$64:Q3021),Q$64:Q3021,0)-1)&lt;(1-$P$2),MAX(O$64:O3021)&gt;MAX(P$64:P3020)),MAX(O$64:O3021),"")),"")</f>
        <v/>
      </c>
      <c r="Q3021" s="91" t="str">
        <f>IFERROR(IF(E3021="","",IF(O3021&lt;&gt;"",MAX(O$64:O3021)*10+1,IF(AND($F3020/INDEX($F$64:$F3021,MATCH(MAX(Q$64:Q3020),Q$64:Q3020,0)-1)&gt;(1+$O$2),MAX(O$64:O3021)&gt;MAX(P$64:P3020)),MAX(Q$64:Q3020)+1,""))),"")</f>
        <v/>
      </c>
    </row>
    <row r="3022" spans="1:17" x14ac:dyDescent="0.2">
      <c r="A3022" s="13">
        <f>HLOOKUP($E$2,历史数据!$V$3:$AE$5000,ROW(A3020),)</f>
        <v>1301698</v>
      </c>
      <c r="B3022" s="41">
        <v>40998</v>
      </c>
      <c r="C3022" s="100">
        <f>IFERROR(IF(A3022&lt;&gt;0,MAX($C$4:C3021)+1,""),"")</f>
        <v>2953</v>
      </c>
      <c r="D3022" s="100"/>
      <c r="E3022" s="99">
        <f t="shared" si="271"/>
        <v>41100</v>
      </c>
      <c r="F3022" s="101">
        <f>IFERROR(VLOOKUP(E3022,历史数据!AH:AJ,3,),"")</f>
        <v>11.533309974778501</v>
      </c>
      <c r="G3022" s="101">
        <f t="shared" si="267"/>
        <v>12.123007462189541</v>
      </c>
      <c r="H3022" s="105">
        <f t="shared" si="268"/>
        <v>-1.895531195794109E-3</v>
      </c>
      <c r="I3022" s="101">
        <f>IFERROR(VLOOKUP(E3022,历史数据!AH:AJ,2,),"")</f>
        <v>11.820013725563999</v>
      </c>
      <c r="J3022" s="104">
        <f t="shared" si="269"/>
        <v>0</v>
      </c>
      <c r="K3022" s="104" t="str">
        <f>IFERROR(IF(AND(J3021=$H$2*1,MAX(K$64:K3021)=MAX(L$64:L3021)),MAX(K$64:K3021)+1,""),"")</f>
        <v/>
      </c>
      <c r="L3022" s="104" t="str">
        <f>IFERROR(IF(AND($F3021/INDEX($F$64:$F3022,MATCH(MAX(M$64:M3022),M$64:M3022,0)-1)&lt;(1-$P$2),MAX(K$64:K3022)&gt;MAX(L$64:L3021)),MAX(K$64:K3022),""),"")</f>
        <v/>
      </c>
      <c r="M3022" s="104" t="str">
        <f>IFERROR(IF(E3022="","",IF(K3022&lt;&gt;"",MAX(M$64:M3021)+1,IF(AND($F3021/INDEX($F$64:$F3022,MATCH(MAX(M$64:M3021),M$64:M3021,0)-1)&gt;(1+$O$2),MAX(K$64:K3022)&gt;MAX(L$64:L3021)),MAX(M$64:M3021)+1,""))),"")</f>
        <v/>
      </c>
      <c r="N3022" s="91">
        <f t="shared" si="270"/>
        <v>0</v>
      </c>
      <c r="O3022" s="91" t="str">
        <f>IFERROR(IF(AND(N3021=$H$2*1,MAX(O$64:O3021)=MAX(P$64:P3021)),MAX(O$64:O3021)+1,""),"")</f>
        <v/>
      </c>
      <c r="P3022" s="91" t="str">
        <f>IFERROR(IF(MOD(MAX(Q$64:Q3022),10*MAX(O$64:O3022))&lt;=2,IF(AND(F3021/INDEX($F$64:$F3022,MATCH(MAX(O$64:O3022),O$64:O3022,0)-1)&lt;(1-$P$2),MAX(O$64:O3022)&gt;MAX(P$64:P3021)),MAX(O$64:O3022),""),IF(AND($F3021/INDEX($F$64:$F3022,MATCH(MAX(Q$64:Q3022),Q$64:Q3022,0)-1)&lt;(1-$P$2),MAX(O$64:O3022)&gt;MAX(P$64:P3021)),MAX(O$64:O3022),"")),"")</f>
        <v/>
      </c>
      <c r="Q3022" s="91" t="str">
        <f>IFERROR(IF(E3022="","",IF(O3022&lt;&gt;"",MAX(O$64:O3022)*10+1,IF(AND($F3021/INDEX($F$64:$F3022,MATCH(MAX(Q$64:Q3021),Q$64:Q3021,0)-1)&gt;(1+$O$2),MAX(O$64:O3022)&gt;MAX(P$64:P3021)),MAX(Q$64:Q3021)+1,""))),"")</f>
        <v/>
      </c>
    </row>
    <row r="3023" spans="1:17" x14ac:dyDescent="0.2">
      <c r="A3023" s="13">
        <f>HLOOKUP($E$2,历史数据!$V$3:$AE$5000,ROW(A3021),)</f>
        <v>1126469</v>
      </c>
      <c r="B3023" s="41">
        <v>41004</v>
      </c>
      <c r="C3023" s="100">
        <f>IFERROR(IF(A3023&lt;&gt;0,MAX($C$4:C3022)+1,""),"")</f>
        <v>2954</v>
      </c>
      <c r="D3023" s="100"/>
      <c r="E3023" s="99">
        <f t="shared" si="271"/>
        <v>41101</v>
      </c>
      <c r="F3023" s="101">
        <f>IFERROR(VLOOKUP(E3023,历史数据!AH:AJ,3,),"")</f>
        <v>11.624533895482999</v>
      </c>
      <c r="G3023" s="101">
        <f t="shared" si="267"/>
        <v>12.100201482013423</v>
      </c>
      <c r="H3023" s="105">
        <f t="shared" si="268"/>
        <v>-1.8812147272240232E-3</v>
      </c>
      <c r="I3023" s="101">
        <f>IFERROR(VLOOKUP(E3023,历史数据!AH:AJ,2,),"")</f>
        <v>11.4811820200903</v>
      </c>
      <c r="J3023" s="104">
        <f t="shared" si="269"/>
        <v>0</v>
      </c>
      <c r="K3023" s="104" t="str">
        <f>IFERROR(IF(AND(J3022=$H$2*1,MAX(K$64:K3022)=MAX(L$64:L3022)),MAX(K$64:K3022)+1,""),"")</f>
        <v/>
      </c>
      <c r="L3023" s="104" t="str">
        <f>IFERROR(IF(AND($F3022/INDEX($F$64:$F3023,MATCH(MAX(M$64:M3023),M$64:M3023,0)-1)&lt;(1-$P$2),MAX(K$64:K3023)&gt;MAX(L$64:L3022)),MAX(K$64:K3023),""),"")</f>
        <v/>
      </c>
      <c r="M3023" s="104" t="str">
        <f>IFERROR(IF(E3023="","",IF(K3023&lt;&gt;"",MAX(M$64:M3022)+1,IF(AND($F3022/INDEX($F$64:$F3023,MATCH(MAX(M$64:M3022),M$64:M3022,0)-1)&gt;(1+$O$2),MAX(K$64:K3023)&gt;MAX(L$64:L3022)),MAX(M$64:M3022)+1,""))),"")</f>
        <v/>
      </c>
      <c r="N3023" s="91">
        <f t="shared" si="270"/>
        <v>0</v>
      </c>
      <c r="O3023" s="91" t="str">
        <f>IFERROR(IF(AND(N3022=$H$2*1,MAX(O$64:O3022)=MAX(P$64:P3022)),MAX(O$64:O3022)+1,""),"")</f>
        <v/>
      </c>
      <c r="P3023" s="91" t="str">
        <f>IFERROR(IF(MOD(MAX(Q$64:Q3023),10*MAX(O$64:O3023))&lt;=2,IF(AND(F3022/INDEX($F$64:$F3023,MATCH(MAX(O$64:O3023),O$64:O3023,0)-1)&lt;(1-$P$2),MAX(O$64:O3023)&gt;MAX(P$64:P3022)),MAX(O$64:O3023),""),IF(AND($F3022/INDEX($F$64:$F3023,MATCH(MAX(Q$64:Q3023),Q$64:Q3023,0)-1)&lt;(1-$P$2),MAX(O$64:O3023)&gt;MAX(P$64:P3022)),MAX(O$64:O3023),"")),"")</f>
        <v/>
      </c>
      <c r="Q3023" s="91" t="str">
        <f>IFERROR(IF(E3023="","",IF(O3023&lt;&gt;"",MAX(O$64:O3023)*10+1,IF(AND($F3022/INDEX($F$64:$F3023,MATCH(MAX(Q$64:Q3022),Q$64:Q3022,0)-1)&gt;(1+$O$2),MAX(O$64:O3023)&gt;MAX(P$64:P3022)),MAX(Q$64:Q3022)+1,""))),"")</f>
        <v/>
      </c>
    </row>
    <row r="3024" spans="1:17" x14ac:dyDescent="0.2">
      <c r="A3024" s="13">
        <f>HLOOKUP($E$2,历史数据!$V$3:$AE$5000,ROW(A3022),)</f>
        <v>1282298</v>
      </c>
      <c r="B3024" s="41">
        <v>41005</v>
      </c>
      <c r="C3024" s="100">
        <f>IFERROR(IF(A3024&lt;&gt;0,MAX($C$4:C3023)+1,""),"")</f>
        <v>2955</v>
      </c>
      <c r="D3024" s="100"/>
      <c r="E3024" s="99">
        <f t="shared" si="271"/>
        <v>41102</v>
      </c>
      <c r="F3024" s="101">
        <f>IFERROR(VLOOKUP(E3024,历史数据!AH:AJ,3,),"")</f>
        <v>11.611501906810901</v>
      </c>
      <c r="G3024" s="101">
        <f t="shared" si="267"/>
        <v>12.07413750466929</v>
      </c>
      <c r="H3024" s="105">
        <f t="shared" si="268"/>
        <v>-2.154011847065207E-3</v>
      </c>
      <c r="I3024" s="101">
        <f>IFERROR(VLOOKUP(E3024,历史数据!AH:AJ,2,),"")</f>
        <v>11.5202779861065</v>
      </c>
      <c r="J3024" s="104">
        <f t="shared" si="269"/>
        <v>0</v>
      </c>
      <c r="K3024" s="104" t="str">
        <f>IFERROR(IF(AND(J3023=$H$2*1,MAX(K$64:K3023)=MAX(L$64:L3023)),MAX(K$64:K3023)+1,""),"")</f>
        <v/>
      </c>
      <c r="L3024" s="104" t="str">
        <f>IFERROR(IF(AND($F3023/INDEX($F$64:$F3024,MATCH(MAX(M$64:M3024),M$64:M3024,0)-1)&lt;(1-$P$2),MAX(K$64:K3024)&gt;MAX(L$64:L3023)),MAX(K$64:K3024),""),"")</f>
        <v/>
      </c>
      <c r="M3024" s="104" t="str">
        <f>IFERROR(IF(E3024="","",IF(K3024&lt;&gt;"",MAX(M$64:M3023)+1,IF(AND($F3023/INDEX($F$64:$F3024,MATCH(MAX(M$64:M3023),M$64:M3023,0)-1)&gt;(1+$O$2),MAX(K$64:K3024)&gt;MAX(L$64:L3023)),MAX(M$64:M3023)+1,""))),"")</f>
        <v/>
      </c>
      <c r="N3024" s="91">
        <f t="shared" si="270"/>
        <v>0</v>
      </c>
      <c r="O3024" s="91" t="str">
        <f>IFERROR(IF(AND(N3023=$H$2*1,MAX(O$64:O3023)=MAX(P$64:P3023)),MAX(O$64:O3023)+1,""),"")</f>
        <v/>
      </c>
      <c r="P3024" s="91" t="str">
        <f>IFERROR(IF(MOD(MAX(Q$64:Q3024),10*MAX(O$64:O3024))&lt;=2,IF(AND(F3023/INDEX($F$64:$F3024,MATCH(MAX(O$64:O3024),O$64:O3024,0)-1)&lt;(1-$P$2),MAX(O$64:O3024)&gt;MAX(P$64:P3023)),MAX(O$64:O3024),""),IF(AND($F3023/INDEX($F$64:$F3024,MATCH(MAX(Q$64:Q3024),Q$64:Q3024,0)-1)&lt;(1-$P$2),MAX(O$64:O3024)&gt;MAX(P$64:P3023)),MAX(O$64:O3024),"")),"")</f>
        <v/>
      </c>
      <c r="Q3024" s="91" t="str">
        <f>IFERROR(IF(E3024="","",IF(O3024&lt;&gt;"",MAX(O$64:O3024)*10+1,IF(AND($F3023/INDEX($F$64:$F3024,MATCH(MAX(Q$64:Q3023),Q$64:Q3023,0)-1)&gt;(1+$O$2),MAX(O$64:O3024)&gt;MAX(P$64:P3023)),MAX(Q$64:Q3023)+1,""))),"")</f>
        <v/>
      </c>
    </row>
    <row r="3025" spans="1:17" x14ac:dyDescent="0.2">
      <c r="A3025" s="13">
        <f>HLOOKUP($E$2,历史数据!$V$3:$AE$5000,ROW(A3023),)</f>
        <v>1471102</v>
      </c>
      <c r="B3025" s="41">
        <v>41008</v>
      </c>
      <c r="C3025" s="100">
        <f>IFERROR(IF(A3025&lt;&gt;0,MAX($C$4:C3024)+1,""),"")</f>
        <v>2956</v>
      </c>
      <c r="D3025" s="100"/>
      <c r="E3025" s="99">
        <f t="shared" si="271"/>
        <v>41103</v>
      </c>
      <c r="F3025" s="101">
        <f>IFERROR(VLOOKUP(E3025,历史数据!AH:AJ,3,),"")</f>
        <v>11.572405940794701</v>
      </c>
      <c r="G3025" s="101">
        <f t="shared" si="267"/>
        <v>12.050245525437166</v>
      </c>
      <c r="H3025" s="105">
        <f t="shared" si="268"/>
        <v>-1.9787731606406567E-3</v>
      </c>
      <c r="I3025" s="101">
        <f>IFERROR(VLOOKUP(E3025,历史数据!AH:AJ,2,),"")</f>
        <v>11.572405940794701</v>
      </c>
      <c r="J3025" s="104">
        <f t="shared" si="269"/>
        <v>0</v>
      </c>
      <c r="K3025" s="104" t="str">
        <f>IFERROR(IF(AND(J3024=$H$2*1,MAX(K$64:K3024)=MAX(L$64:L3024)),MAX(K$64:K3024)+1,""),"")</f>
        <v/>
      </c>
      <c r="L3025" s="104" t="str">
        <f>IFERROR(IF(AND($F3024/INDEX($F$64:$F3025,MATCH(MAX(M$64:M3025),M$64:M3025,0)-1)&lt;(1-$P$2),MAX(K$64:K3025)&gt;MAX(L$64:L3024)),MAX(K$64:K3025),""),"")</f>
        <v/>
      </c>
      <c r="M3025" s="104" t="str">
        <f>IFERROR(IF(E3025="","",IF(K3025&lt;&gt;"",MAX(M$64:M3024)+1,IF(AND($F3024/INDEX($F$64:$F3025,MATCH(MAX(M$64:M3024),M$64:M3024,0)-1)&gt;(1+$O$2),MAX(K$64:K3025)&gt;MAX(L$64:L3024)),MAX(M$64:M3024)+1,""))),"")</f>
        <v/>
      </c>
      <c r="N3025" s="91">
        <f t="shared" si="270"/>
        <v>0</v>
      </c>
      <c r="O3025" s="91" t="str">
        <f>IFERROR(IF(AND(N3024=$H$2*1,MAX(O$64:O3024)=MAX(P$64:P3024)),MAX(O$64:O3024)+1,""),"")</f>
        <v/>
      </c>
      <c r="P3025" s="91" t="str">
        <f>IFERROR(IF(MOD(MAX(Q$64:Q3025),10*MAX(O$64:O3025))&lt;=2,IF(AND(F3024/INDEX($F$64:$F3025,MATCH(MAX(O$64:O3025),O$64:O3025,0)-1)&lt;(1-$P$2),MAX(O$64:O3025)&gt;MAX(P$64:P3024)),MAX(O$64:O3025),""),IF(AND($F3024/INDEX($F$64:$F3025,MATCH(MAX(Q$64:Q3025),Q$64:Q3025,0)-1)&lt;(1-$P$2),MAX(O$64:O3025)&gt;MAX(P$64:P3024)),MAX(O$64:O3025),"")),"")</f>
        <v/>
      </c>
      <c r="Q3025" s="91" t="str">
        <f>IFERROR(IF(E3025="","",IF(O3025&lt;&gt;"",MAX(O$64:O3025)*10+1,IF(AND($F3024/INDEX($F$64:$F3025,MATCH(MAX(Q$64:Q3024),Q$64:Q3024,0)-1)&gt;(1+$O$2),MAX(O$64:O3025)&gt;MAX(P$64:P3024)),MAX(Q$64:Q3024)+1,""))),"")</f>
        <v/>
      </c>
    </row>
    <row r="3026" spans="1:17" x14ac:dyDescent="0.2">
      <c r="A3026" s="13">
        <f>HLOOKUP($E$2,历史数据!$V$3:$AE$5000,ROW(A3024),)</f>
        <v>809633</v>
      </c>
      <c r="B3026" s="41">
        <v>41009</v>
      </c>
      <c r="C3026" s="100">
        <f>IFERROR(IF(A3026&lt;&gt;0,MAX($C$4:C3025)+1,""),"")</f>
        <v>2957</v>
      </c>
      <c r="D3026" s="100"/>
      <c r="E3026" s="99">
        <f t="shared" si="271"/>
        <v>41106</v>
      </c>
      <c r="F3026" s="101">
        <f>IFERROR(VLOOKUP(E3026,历史数据!AH:AJ,3,),"")</f>
        <v>11.220542246649</v>
      </c>
      <c r="G3026" s="101">
        <f t="shared" si="267"/>
        <v>12.022226749792225</v>
      </c>
      <c r="H3026" s="105">
        <f t="shared" si="268"/>
        <v>-2.3251622206199585E-3</v>
      </c>
      <c r="I3026" s="101">
        <f>IFERROR(VLOOKUP(E3026,历史数据!AH:AJ,2,),"")</f>
        <v>11.4811820200903</v>
      </c>
      <c r="J3026" s="104">
        <f t="shared" si="269"/>
        <v>0</v>
      </c>
      <c r="K3026" s="104" t="str">
        <f>IFERROR(IF(AND(J3025=$H$2*1,MAX(K$64:K3025)=MAX(L$64:L3025)),MAX(K$64:K3025)+1,""),"")</f>
        <v/>
      </c>
      <c r="L3026" s="104" t="str">
        <f>IFERROR(IF(AND($F3025/INDEX($F$64:$F3026,MATCH(MAX(M$64:M3026),M$64:M3026,0)-1)&lt;(1-$P$2),MAX(K$64:K3026)&gt;MAX(L$64:L3025)),MAX(K$64:K3026),""),"")</f>
        <v/>
      </c>
      <c r="M3026" s="104" t="str">
        <f>IFERROR(IF(E3026="","",IF(K3026&lt;&gt;"",MAX(M$64:M3025)+1,IF(AND($F3025/INDEX($F$64:$F3026,MATCH(MAX(M$64:M3025),M$64:M3025,0)-1)&gt;(1+$O$2),MAX(K$64:K3026)&gt;MAX(L$64:L3025)),MAX(M$64:M3025)+1,""))),"")</f>
        <v/>
      </c>
      <c r="N3026" s="91">
        <f t="shared" si="270"/>
        <v>0</v>
      </c>
      <c r="O3026" s="91" t="str">
        <f>IFERROR(IF(AND(N3025=$H$2*1,MAX(O$64:O3025)=MAX(P$64:P3025)),MAX(O$64:O3025)+1,""),"")</f>
        <v/>
      </c>
      <c r="P3026" s="91" t="str">
        <f>IFERROR(IF(MOD(MAX(Q$64:Q3026),10*MAX(O$64:O3026))&lt;=2,IF(AND(F3025/INDEX($F$64:$F3026,MATCH(MAX(O$64:O3026),O$64:O3026,0)-1)&lt;(1-$P$2),MAX(O$64:O3026)&gt;MAX(P$64:P3025)),MAX(O$64:O3026),""),IF(AND($F3025/INDEX($F$64:$F3026,MATCH(MAX(Q$64:Q3026),Q$64:Q3026,0)-1)&lt;(1-$P$2),MAX(O$64:O3026)&gt;MAX(P$64:P3025)),MAX(O$64:O3026),"")),"")</f>
        <v/>
      </c>
      <c r="Q3026" s="91" t="str">
        <f>IFERROR(IF(E3026="","",IF(O3026&lt;&gt;"",MAX(O$64:O3026)*10+1,IF(AND($F3025/INDEX($F$64:$F3026,MATCH(MAX(Q$64:Q3025),Q$64:Q3025,0)-1)&gt;(1+$O$2),MAX(O$64:O3026)&gt;MAX(P$64:P3025)),MAX(Q$64:Q3025)+1,""))),"")</f>
        <v/>
      </c>
    </row>
    <row r="3027" spans="1:17" x14ac:dyDescent="0.2">
      <c r="A3027" s="13">
        <f>HLOOKUP($E$2,历史数据!$V$3:$AE$5000,ROW(A3025),)</f>
        <v>734785</v>
      </c>
      <c r="B3027" s="41">
        <v>41010</v>
      </c>
      <c r="C3027" s="100">
        <f>IFERROR(IF(A3027&lt;&gt;0,MAX($C$4:C3026)+1,""),"")</f>
        <v>2958</v>
      </c>
      <c r="D3027" s="100"/>
      <c r="E3027" s="99">
        <f t="shared" si="271"/>
        <v>41107</v>
      </c>
      <c r="F3027" s="101">
        <f>IFERROR(VLOOKUP(E3027,历史数据!AH:AJ,3,),"")</f>
        <v>11.233574235321001</v>
      </c>
      <c r="G3027" s="101">
        <f t="shared" si="267"/>
        <v>11.993339174902479</v>
      </c>
      <c r="H3027" s="105">
        <f t="shared" si="268"/>
        <v>-2.4028472836985504E-3</v>
      </c>
      <c r="I3027" s="101">
        <f>IFERROR(VLOOKUP(E3027,历史数据!AH:AJ,2,),"")</f>
        <v>11.272670201337201</v>
      </c>
      <c r="J3027" s="104">
        <f t="shared" si="269"/>
        <v>0</v>
      </c>
      <c r="K3027" s="104" t="str">
        <f>IFERROR(IF(AND(J3026=$H$2*1,MAX(K$64:K3026)=MAX(L$64:L3026)),MAX(K$64:K3026)+1,""),"")</f>
        <v/>
      </c>
      <c r="L3027" s="104" t="str">
        <f>IFERROR(IF(AND($F3026/INDEX($F$64:$F3027,MATCH(MAX(M$64:M3027),M$64:M3027,0)-1)&lt;(1-$P$2),MAX(K$64:K3027)&gt;MAX(L$64:L3026)),MAX(K$64:K3027),""),"")</f>
        <v/>
      </c>
      <c r="M3027" s="104" t="str">
        <f>IFERROR(IF(E3027="","",IF(K3027&lt;&gt;"",MAX(M$64:M3026)+1,IF(AND($F3026/INDEX($F$64:$F3027,MATCH(MAX(M$64:M3026),M$64:M3026,0)-1)&gt;(1+$O$2),MAX(K$64:K3027)&gt;MAX(L$64:L3026)),MAX(M$64:M3026)+1,""))),"")</f>
        <v/>
      </c>
      <c r="N3027" s="91">
        <f t="shared" si="270"/>
        <v>0</v>
      </c>
      <c r="O3027" s="91" t="str">
        <f>IFERROR(IF(AND(N3026=$H$2*1,MAX(O$64:O3026)=MAX(P$64:P3026)),MAX(O$64:O3026)+1,""),"")</f>
        <v/>
      </c>
      <c r="P3027" s="91" t="str">
        <f>IFERROR(IF(MOD(MAX(Q$64:Q3027),10*MAX(O$64:O3027))&lt;=2,IF(AND(F3026/INDEX($F$64:$F3027,MATCH(MAX(O$64:O3027),O$64:O3027,0)-1)&lt;(1-$P$2),MAX(O$64:O3027)&gt;MAX(P$64:P3026)),MAX(O$64:O3027),""),IF(AND($F3026/INDEX($F$64:$F3027,MATCH(MAX(Q$64:Q3027),Q$64:Q3027,0)-1)&lt;(1-$P$2),MAX(O$64:O3027)&gt;MAX(P$64:P3026)),MAX(O$64:O3027),"")),"")</f>
        <v/>
      </c>
      <c r="Q3027" s="91" t="str">
        <f>IFERROR(IF(E3027="","",IF(O3027&lt;&gt;"",MAX(O$64:O3027)*10+1,IF(AND($F3026/INDEX($F$64:$F3027,MATCH(MAX(Q$64:Q3026),Q$64:Q3026,0)-1)&gt;(1+$O$2),MAX(O$64:O3027)&gt;MAX(P$64:P3026)),MAX(Q$64:Q3026)+1,""))),"")</f>
        <v/>
      </c>
    </row>
    <row r="3028" spans="1:17" x14ac:dyDescent="0.2">
      <c r="A3028" s="13">
        <f>HLOOKUP($E$2,历史数据!$V$3:$AE$5000,ROW(A3026),)</f>
        <v>1076234</v>
      </c>
      <c r="B3028" s="41">
        <v>41011</v>
      </c>
      <c r="C3028" s="100">
        <f>IFERROR(IF(A3028&lt;&gt;0,MAX($C$4:C3027)+1,""),"")</f>
        <v>2959</v>
      </c>
      <c r="D3028" s="100"/>
      <c r="E3028" s="99">
        <f t="shared" si="271"/>
        <v>41108</v>
      </c>
      <c r="F3028" s="101">
        <f>IFERROR(VLOOKUP(E3028,历史数据!AH:AJ,3,),"")</f>
        <v>11.5593739521227</v>
      </c>
      <c r="G3028" s="101">
        <f t="shared" si="267"/>
        <v>11.969447195670357</v>
      </c>
      <c r="H3028" s="105">
        <f t="shared" si="268"/>
        <v>-1.9921040240501453E-3</v>
      </c>
      <c r="I3028" s="101">
        <f>IFERROR(VLOOKUP(E3028,历史数据!AH:AJ,2,),"")</f>
        <v>11.3247981560255</v>
      </c>
      <c r="J3028" s="104">
        <f t="shared" si="269"/>
        <v>0</v>
      </c>
      <c r="K3028" s="104" t="str">
        <f>IFERROR(IF(AND(J3027=$H$2*1,MAX(K$64:K3027)=MAX(L$64:L3027)),MAX(K$64:K3027)+1,""),"")</f>
        <v/>
      </c>
      <c r="L3028" s="104" t="str">
        <f>IFERROR(IF(AND($F3027/INDEX($F$64:$F3028,MATCH(MAX(M$64:M3028),M$64:M3028,0)-1)&lt;(1-$P$2),MAX(K$64:K3028)&gt;MAX(L$64:L3027)),MAX(K$64:K3028),""),"")</f>
        <v/>
      </c>
      <c r="M3028" s="104" t="str">
        <f>IFERROR(IF(E3028="","",IF(K3028&lt;&gt;"",MAX(M$64:M3027)+1,IF(AND($F3027/INDEX($F$64:$F3028,MATCH(MAX(M$64:M3027),M$64:M3027,0)-1)&gt;(1+$O$2),MAX(K$64:K3028)&gt;MAX(L$64:L3027)),MAX(M$64:M3027)+1,""))),"")</f>
        <v/>
      </c>
      <c r="N3028" s="91">
        <f t="shared" si="270"/>
        <v>0</v>
      </c>
      <c r="O3028" s="91" t="str">
        <f>IFERROR(IF(AND(N3027=$H$2*1,MAX(O$64:O3027)=MAX(P$64:P3027)),MAX(O$64:O3027)+1,""),"")</f>
        <v/>
      </c>
      <c r="P3028" s="91" t="str">
        <f>IFERROR(IF(MOD(MAX(Q$64:Q3028),10*MAX(O$64:O3028))&lt;=2,IF(AND(F3027/INDEX($F$64:$F3028,MATCH(MAX(O$64:O3028),O$64:O3028,0)-1)&lt;(1-$P$2),MAX(O$64:O3028)&gt;MAX(P$64:P3027)),MAX(O$64:O3028),""),IF(AND($F3027/INDEX($F$64:$F3028,MATCH(MAX(Q$64:Q3028),Q$64:Q3028,0)-1)&lt;(1-$P$2),MAX(O$64:O3028)&gt;MAX(P$64:P3027)),MAX(O$64:O3028),"")),"")</f>
        <v/>
      </c>
      <c r="Q3028" s="91" t="str">
        <f>IFERROR(IF(E3028="","",IF(O3028&lt;&gt;"",MAX(O$64:O3028)*10+1,IF(AND($F3027/INDEX($F$64:$F3028,MATCH(MAX(Q$64:Q3027),Q$64:Q3027,0)-1)&gt;(1+$O$2),MAX(O$64:O3028)&gt;MAX(P$64:P3027)),MAX(Q$64:Q3027)+1,""))),"")</f>
        <v/>
      </c>
    </row>
    <row r="3029" spans="1:17" x14ac:dyDescent="0.2">
      <c r="A3029" s="13">
        <f>HLOOKUP($E$2,历史数据!$V$3:$AE$5000,ROW(A3027),)</f>
        <v>1511340</v>
      </c>
      <c r="B3029" s="41">
        <v>41012</v>
      </c>
      <c r="C3029" s="100">
        <f>IFERROR(IF(A3029&lt;&gt;0,MAX($C$4:C3028)+1,""),"")</f>
        <v>2960</v>
      </c>
      <c r="D3029" s="100"/>
      <c r="E3029" s="99">
        <f t="shared" si="271"/>
        <v>41109</v>
      </c>
      <c r="F3029" s="101">
        <f>IFERROR(VLOOKUP(E3029,历史数据!AH:AJ,3,),"")</f>
        <v>11.5202779861065</v>
      </c>
      <c r="G3029" s="101">
        <f t="shared" si="267"/>
        <v>11.940776820591813</v>
      </c>
      <c r="H3029" s="105">
        <f t="shared" si="268"/>
        <v>-2.395296508673761E-3</v>
      </c>
      <c r="I3029" s="101">
        <f>IFERROR(VLOOKUP(E3029,历史数据!AH:AJ,2,),"")</f>
        <v>11.468150031418199</v>
      </c>
      <c r="J3029" s="104">
        <f t="shared" si="269"/>
        <v>0</v>
      </c>
      <c r="K3029" s="104" t="str">
        <f>IFERROR(IF(AND(J3028=$H$2*1,MAX(K$64:K3028)=MAX(L$64:L3028)),MAX(K$64:K3028)+1,""),"")</f>
        <v/>
      </c>
      <c r="L3029" s="104" t="str">
        <f>IFERROR(IF(AND($F3028/INDEX($F$64:$F3029,MATCH(MAX(M$64:M3029),M$64:M3029,0)-1)&lt;(1-$P$2),MAX(K$64:K3029)&gt;MAX(L$64:L3028)),MAX(K$64:K3029),""),"")</f>
        <v/>
      </c>
      <c r="M3029" s="104" t="str">
        <f>IFERROR(IF(E3029="","",IF(K3029&lt;&gt;"",MAX(M$64:M3028)+1,IF(AND($F3028/INDEX($F$64:$F3029,MATCH(MAX(M$64:M3028),M$64:M3028,0)-1)&gt;(1+$O$2),MAX(K$64:K3029)&gt;MAX(L$64:L3028)),MAX(M$64:M3028)+1,""))),"")</f>
        <v/>
      </c>
      <c r="N3029" s="91">
        <f t="shared" si="270"/>
        <v>0</v>
      </c>
      <c r="O3029" s="91" t="str">
        <f>IFERROR(IF(AND(N3028=$H$2*1,MAX(O$64:O3028)=MAX(P$64:P3028)),MAX(O$64:O3028)+1,""),"")</f>
        <v/>
      </c>
      <c r="P3029" s="91" t="str">
        <f>IFERROR(IF(MOD(MAX(Q$64:Q3029),10*MAX(O$64:O3029))&lt;=2,IF(AND(F3028/INDEX($F$64:$F3029,MATCH(MAX(O$64:O3029),O$64:O3029,0)-1)&lt;(1-$P$2),MAX(O$64:O3029)&gt;MAX(P$64:P3028)),MAX(O$64:O3029),""),IF(AND($F3028/INDEX($F$64:$F3029,MATCH(MAX(Q$64:Q3029),Q$64:Q3029,0)-1)&lt;(1-$P$2),MAX(O$64:O3029)&gt;MAX(P$64:P3028)),MAX(O$64:O3029),"")),"")</f>
        <v/>
      </c>
      <c r="Q3029" s="91" t="str">
        <f>IFERROR(IF(E3029="","",IF(O3029&lt;&gt;"",MAX(O$64:O3029)*10+1,IF(AND($F3028/INDEX($F$64:$F3029,MATCH(MAX(Q$64:Q3028),Q$64:Q3028,0)-1)&gt;(1+$O$2),MAX(O$64:O3029)&gt;MAX(P$64:P3028)),MAX(Q$64:Q3028)+1,""))),"")</f>
        <v/>
      </c>
    </row>
    <row r="3030" spans="1:17" x14ac:dyDescent="0.2">
      <c r="A3030" s="13">
        <f>HLOOKUP($E$2,历史数据!$V$3:$AE$5000,ROW(A3028),)</f>
        <v>814232</v>
      </c>
      <c r="B3030" s="41">
        <v>41015</v>
      </c>
      <c r="C3030" s="100">
        <f>IFERROR(IF(A3030&lt;&gt;0,MAX($C$4:C3029)+1,""),"")</f>
        <v>2961</v>
      </c>
      <c r="D3030" s="100"/>
      <c r="E3030" s="99">
        <f t="shared" si="271"/>
        <v>41110</v>
      </c>
      <c r="F3030" s="101">
        <f>IFERROR(VLOOKUP(E3030,历史数据!AH:AJ,3,),"")</f>
        <v>11.507245997434399</v>
      </c>
      <c r="G3030" s="101">
        <f t="shared" si="267"/>
        <v>11.922966436073324</v>
      </c>
      <c r="H3030" s="105">
        <f t="shared" si="268"/>
        <v>-1.4915599534340851E-3</v>
      </c>
      <c r="I3030" s="101">
        <f>IFERROR(VLOOKUP(E3030,历史数据!AH:AJ,2,),"")</f>
        <v>11.4420860540741</v>
      </c>
      <c r="J3030" s="104">
        <f t="shared" si="269"/>
        <v>0</v>
      </c>
      <c r="K3030" s="104" t="str">
        <f>IFERROR(IF(AND(J3029=$H$2*1,MAX(K$64:K3029)=MAX(L$64:L3029)),MAX(K$64:K3029)+1,""),"")</f>
        <v/>
      </c>
      <c r="L3030" s="104" t="str">
        <f>IFERROR(IF(AND($F3029/INDEX($F$64:$F3030,MATCH(MAX(M$64:M3030),M$64:M3030,0)-1)&lt;(1-$P$2),MAX(K$64:K3030)&gt;MAX(L$64:L3029)),MAX(K$64:K3030),""),"")</f>
        <v/>
      </c>
      <c r="M3030" s="104" t="str">
        <f>IFERROR(IF(E3030="","",IF(K3030&lt;&gt;"",MAX(M$64:M3029)+1,IF(AND($F3029/INDEX($F$64:$F3030,MATCH(MAX(M$64:M3029),M$64:M3029,0)-1)&gt;(1+$O$2),MAX(K$64:K3030)&gt;MAX(L$64:L3029)),MAX(M$64:M3029)+1,""))),"")</f>
        <v/>
      </c>
      <c r="N3030" s="91">
        <f t="shared" si="270"/>
        <v>0</v>
      </c>
      <c r="O3030" s="91" t="str">
        <f>IFERROR(IF(AND(N3029=$H$2*1,MAX(O$64:O3029)=MAX(P$64:P3029)),MAX(O$64:O3029)+1,""),"")</f>
        <v/>
      </c>
      <c r="P3030" s="91" t="str">
        <f>IFERROR(IF(MOD(MAX(Q$64:Q3030),10*MAX(O$64:O3030))&lt;=2,IF(AND(F3029/INDEX($F$64:$F3030,MATCH(MAX(O$64:O3030),O$64:O3030,0)-1)&lt;(1-$P$2),MAX(O$64:O3030)&gt;MAX(P$64:P3029)),MAX(O$64:O3030),""),IF(AND($F3029/INDEX($F$64:$F3030,MATCH(MAX(Q$64:Q3030),Q$64:Q3030,0)-1)&lt;(1-$P$2),MAX(O$64:O3030)&gt;MAX(P$64:P3029)),MAX(O$64:O3030),"")),"")</f>
        <v/>
      </c>
      <c r="Q3030" s="91" t="str">
        <f>IFERROR(IF(E3030="","",IF(O3030&lt;&gt;"",MAX(O$64:O3030)*10+1,IF(AND($F3029/INDEX($F$64:$F3030,MATCH(MAX(Q$64:Q3029),Q$64:Q3029,0)-1)&gt;(1+$O$2),MAX(O$64:O3030)&gt;MAX(P$64:P3029)),MAX(Q$64:Q3029)+1,""))),"")</f>
        <v/>
      </c>
    </row>
    <row r="3031" spans="1:17" x14ac:dyDescent="0.2">
      <c r="A3031" s="13">
        <f>HLOOKUP($E$2,历史数据!$V$3:$AE$5000,ROW(A3029),)</f>
        <v>873388</v>
      </c>
      <c r="B3031" s="41">
        <v>41016</v>
      </c>
      <c r="C3031" s="100">
        <f>IFERROR(IF(A3031&lt;&gt;0,MAX($C$4:C3030)+1,""),"")</f>
        <v>2962</v>
      </c>
      <c r="D3031" s="100"/>
      <c r="E3031" s="99">
        <f t="shared" si="271"/>
        <v>41113</v>
      </c>
      <c r="F3031" s="101">
        <f>IFERROR(VLOOKUP(E3031,历史数据!AH:AJ,3,),"")</f>
        <v>11.41602207673</v>
      </c>
      <c r="G3031" s="101">
        <f t="shared" si="267"/>
        <v>11.912758044946873</v>
      </c>
      <c r="H3031" s="105">
        <f t="shared" si="268"/>
        <v>-8.561955769299523E-4</v>
      </c>
      <c r="I3031" s="101">
        <f>IFERROR(VLOOKUP(E3031,历史数据!AH:AJ,2,),"")</f>
        <v>11.533309974778501</v>
      </c>
      <c r="J3031" s="104">
        <f t="shared" si="269"/>
        <v>0</v>
      </c>
      <c r="K3031" s="104" t="str">
        <f>IFERROR(IF(AND(J3030=$H$2*1,MAX(K$64:K3030)=MAX(L$64:L3030)),MAX(K$64:K3030)+1,""),"")</f>
        <v/>
      </c>
      <c r="L3031" s="104" t="str">
        <f>IFERROR(IF(AND($F3030/INDEX($F$64:$F3031,MATCH(MAX(M$64:M3031),M$64:M3031,0)-1)&lt;(1-$P$2),MAX(K$64:K3031)&gt;MAX(L$64:L3030)),MAX(K$64:K3031),""),"")</f>
        <v/>
      </c>
      <c r="M3031" s="104" t="str">
        <f>IFERROR(IF(E3031="","",IF(K3031&lt;&gt;"",MAX(M$64:M3030)+1,IF(AND($F3030/INDEX($F$64:$F3031,MATCH(MAX(M$64:M3030),M$64:M3030,0)-1)&gt;(1+$O$2),MAX(K$64:K3031)&gt;MAX(L$64:L3030)),MAX(M$64:M3030)+1,""))),"")</f>
        <v/>
      </c>
      <c r="N3031" s="91">
        <f t="shared" si="270"/>
        <v>0</v>
      </c>
      <c r="O3031" s="91" t="str">
        <f>IFERROR(IF(AND(N3030=$H$2*1,MAX(O$64:O3030)=MAX(P$64:P3030)),MAX(O$64:O3030)+1,""),"")</f>
        <v/>
      </c>
      <c r="P3031" s="91" t="str">
        <f>IFERROR(IF(MOD(MAX(Q$64:Q3031),10*MAX(O$64:O3031))&lt;=2,IF(AND(F3030/INDEX($F$64:$F3031,MATCH(MAX(O$64:O3031),O$64:O3031,0)-1)&lt;(1-$P$2),MAX(O$64:O3031)&gt;MAX(P$64:P3030)),MAX(O$64:O3031),""),IF(AND($F3030/INDEX($F$64:$F3031,MATCH(MAX(Q$64:Q3031),Q$64:Q3031,0)-1)&lt;(1-$P$2),MAX(O$64:O3031)&gt;MAX(P$64:P3030)),MAX(O$64:O3031),"")),"")</f>
        <v/>
      </c>
      <c r="Q3031" s="91" t="str">
        <f>IFERROR(IF(E3031="","",IF(O3031&lt;&gt;"",MAX(O$64:O3031)*10+1,IF(AND($F3030/INDEX($F$64:$F3031,MATCH(MAX(Q$64:Q3030),Q$64:Q3030,0)-1)&gt;(1+$O$2),MAX(O$64:O3031)&gt;MAX(P$64:P3030)),MAX(Q$64:Q3030)+1,""))),"")</f>
        <v/>
      </c>
    </row>
    <row r="3032" spans="1:17" x14ac:dyDescent="0.2">
      <c r="A3032" s="13">
        <f>HLOOKUP($E$2,历史数据!$V$3:$AE$5000,ROW(A3030),)</f>
        <v>997537</v>
      </c>
      <c r="B3032" s="41">
        <v>41017</v>
      </c>
      <c r="C3032" s="100">
        <f>IFERROR(IF(A3032&lt;&gt;0,MAX($C$4:C3031)+1,""),"")</f>
        <v>2963</v>
      </c>
      <c r="D3032" s="100"/>
      <c r="E3032" s="99">
        <f t="shared" si="271"/>
        <v>41114</v>
      </c>
      <c r="F3032" s="101">
        <f>IFERROR(VLOOKUP(E3032,历史数据!AH:AJ,3,),"")</f>
        <v>11.3769261107138</v>
      </c>
      <c r="G3032" s="101">
        <f t="shared" si="267"/>
        <v>11.899726056274808</v>
      </c>
      <c r="H3032" s="105">
        <f t="shared" si="268"/>
        <v>-1.0939522672159807E-3</v>
      </c>
      <c r="I3032" s="101">
        <f>IFERROR(VLOOKUP(E3032,历史数据!AH:AJ,2,),"")</f>
        <v>11.350862133369599</v>
      </c>
      <c r="J3032" s="104">
        <f t="shared" si="269"/>
        <v>0</v>
      </c>
      <c r="K3032" s="104" t="str">
        <f>IFERROR(IF(AND(J3031=$H$2*1,MAX(K$64:K3031)=MAX(L$64:L3031)),MAX(K$64:K3031)+1,""),"")</f>
        <v/>
      </c>
      <c r="L3032" s="104" t="str">
        <f>IFERROR(IF(AND($F3031/INDEX($F$64:$F3032,MATCH(MAX(M$64:M3032),M$64:M3032,0)-1)&lt;(1-$P$2),MAX(K$64:K3032)&gt;MAX(L$64:L3031)),MAX(K$64:K3032),""),"")</f>
        <v/>
      </c>
      <c r="M3032" s="104" t="str">
        <f>IFERROR(IF(E3032="","",IF(K3032&lt;&gt;"",MAX(M$64:M3031)+1,IF(AND($F3031/INDEX($F$64:$F3032,MATCH(MAX(M$64:M3031),M$64:M3031,0)-1)&gt;(1+$O$2),MAX(K$64:K3032)&gt;MAX(L$64:L3031)),MAX(M$64:M3031)+1,""))),"")</f>
        <v/>
      </c>
      <c r="N3032" s="91">
        <f t="shared" si="270"/>
        <v>0</v>
      </c>
      <c r="O3032" s="91" t="str">
        <f>IFERROR(IF(AND(N3031=$H$2*1,MAX(O$64:O3031)=MAX(P$64:P3031)),MAX(O$64:O3031)+1,""),"")</f>
        <v/>
      </c>
      <c r="P3032" s="91" t="str">
        <f>IFERROR(IF(MOD(MAX(Q$64:Q3032),10*MAX(O$64:O3032))&lt;=2,IF(AND(F3031/INDEX($F$64:$F3032,MATCH(MAX(O$64:O3032),O$64:O3032,0)-1)&lt;(1-$P$2),MAX(O$64:O3032)&gt;MAX(P$64:P3031)),MAX(O$64:O3032),""),IF(AND($F3031/INDEX($F$64:$F3032,MATCH(MAX(Q$64:Q3032),Q$64:Q3032,0)-1)&lt;(1-$P$2),MAX(O$64:O3032)&gt;MAX(P$64:P3031)),MAX(O$64:O3032),"")),"")</f>
        <v/>
      </c>
      <c r="Q3032" s="91" t="str">
        <f>IFERROR(IF(E3032="","",IF(O3032&lt;&gt;"",MAX(O$64:O3032)*10+1,IF(AND($F3031/INDEX($F$64:$F3032,MATCH(MAX(Q$64:Q3031),Q$64:Q3031,0)-1)&gt;(1+$O$2),MAX(O$64:O3032)&gt;MAX(P$64:P3031)),MAX(Q$64:Q3031)+1,""))),"")</f>
        <v/>
      </c>
    </row>
    <row r="3033" spans="1:17" x14ac:dyDescent="0.2">
      <c r="A3033" s="13">
        <f>HLOOKUP($E$2,历史数据!$V$3:$AE$5000,ROW(A3031),)</f>
        <v>657990</v>
      </c>
      <c r="B3033" s="41">
        <v>41018</v>
      </c>
      <c r="C3033" s="100">
        <f>IFERROR(IF(A3033&lt;&gt;0,MAX($C$4:C3032)+1,""),"")</f>
        <v>2964</v>
      </c>
      <c r="D3033" s="100"/>
      <c r="E3033" s="99">
        <f t="shared" si="271"/>
        <v>41115</v>
      </c>
      <c r="F3033" s="101">
        <f>IFERROR(VLOOKUP(E3033,历史数据!AH:AJ,3,),"")</f>
        <v>11.4029900880579</v>
      </c>
      <c r="G3033" s="101">
        <f t="shared" si="267"/>
        <v>11.881698471945116</v>
      </c>
      <c r="H3033" s="105">
        <f t="shared" si="268"/>
        <v>-1.5149579279756242E-3</v>
      </c>
      <c r="I3033" s="101">
        <f>IFERROR(VLOOKUP(E3033,历史数据!AH:AJ,2,),"")</f>
        <v>11.3247981560255</v>
      </c>
      <c r="J3033" s="104">
        <f t="shared" si="269"/>
        <v>0</v>
      </c>
      <c r="K3033" s="104" t="str">
        <f>IFERROR(IF(AND(J3032=$H$2*1,MAX(K$64:K3032)=MAX(L$64:L3032)),MAX(K$64:K3032)+1,""),"")</f>
        <v/>
      </c>
      <c r="L3033" s="104" t="str">
        <f>IFERROR(IF(AND($F3032/INDEX($F$64:$F3033,MATCH(MAX(M$64:M3033),M$64:M3033,0)-1)&lt;(1-$P$2),MAX(K$64:K3033)&gt;MAX(L$64:L3032)),MAX(K$64:K3033),""),"")</f>
        <v/>
      </c>
      <c r="M3033" s="104" t="str">
        <f>IFERROR(IF(E3033="","",IF(K3033&lt;&gt;"",MAX(M$64:M3032)+1,IF(AND($F3032/INDEX($F$64:$F3033,MATCH(MAX(M$64:M3032),M$64:M3032,0)-1)&gt;(1+$O$2),MAX(K$64:K3033)&gt;MAX(L$64:L3032)),MAX(M$64:M3032)+1,""))),"")</f>
        <v/>
      </c>
      <c r="N3033" s="91">
        <f t="shared" si="270"/>
        <v>0</v>
      </c>
      <c r="O3033" s="91" t="str">
        <f>IFERROR(IF(AND(N3032=$H$2*1,MAX(O$64:O3032)=MAX(P$64:P3032)),MAX(O$64:O3032)+1,""),"")</f>
        <v/>
      </c>
      <c r="P3033" s="91" t="str">
        <f>IFERROR(IF(MOD(MAX(Q$64:Q3033),10*MAX(O$64:O3033))&lt;=2,IF(AND(F3032/INDEX($F$64:$F3033,MATCH(MAX(O$64:O3033),O$64:O3033,0)-1)&lt;(1-$P$2),MAX(O$64:O3033)&gt;MAX(P$64:P3032)),MAX(O$64:O3033),""),IF(AND($F3032/INDEX($F$64:$F3033,MATCH(MAX(Q$64:Q3033),Q$64:Q3033,0)-1)&lt;(1-$P$2),MAX(O$64:O3033)&gt;MAX(P$64:P3032)),MAX(O$64:O3033),"")),"")</f>
        <v/>
      </c>
      <c r="Q3033" s="91" t="str">
        <f>IFERROR(IF(E3033="","",IF(O3033&lt;&gt;"",MAX(O$64:O3033)*10+1,IF(AND($F3032/INDEX($F$64:$F3033,MATCH(MAX(Q$64:Q3032),Q$64:Q3032,0)-1)&gt;(1+$O$2),MAX(O$64:O3033)&gt;MAX(P$64:P3032)),MAX(Q$64:Q3032)+1,""))),"")</f>
        <v/>
      </c>
    </row>
    <row r="3034" spans="1:17" x14ac:dyDescent="0.2">
      <c r="A3034" s="13">
        <f>HLOOKUP($E$2,历史数据!$V$3:$AE$5000,ROW(A3032),)</f>
        <v>1619887</v>
      </c>
      <c r="B3034" s="41">
        <v>41019</v>
      </c>
      <c r="C3034" s="100">
        <f>IFERROR(IF(A3034&lt;&gt;0,MAX($C$4:C3033)+1,""),"")</f>
        <v>2965</v>
      </c>
      <c r="D3034" s="100"/>
      <c r="E3034" s="99">
        <f t="shared" si="271"/>
        <v>41116</v>
      </c>
      <c r="F3034" s="101">
        <f>IFERROR(VLOOKUP(E3034,历史数据!AH:AJ,3,),"")</f>
        <v>11.4029900880579</v>
      </c>
      <c r="G3034" s="101">
        <f t="shared" si="267"/>
        <v>11.867580484217045</v>
      </c>
      <c r="H3034" s="105">
        <f t="shared" si="268"/>
        <v>-1.1882129277566156E-3</v>
      </c>
      <c r="I3034" s="101">
        <f>IFERROR(VLOOKUP(E3034,历史数据!AH:AJ,2,),"")</f>
        <v>11.4551180427462</v>
      </c>
      <c r="J3034" s="104">
        <f t="shared" si="269"/>
        <v>0</v>
      </c>
      <c r="K3034" s="104" t="str">
        <f>IFERROR(IF(AND(J3033=$H$2*1,MAX(K$64:K3033)=MAX(L$64:L3033)),MAX(K$64:K3033)+1,""),"")</f>
        <v/>
      </c>
      <c r="L3034" s="104" t="str">
        <f>IFERROR(IF(AND($F3033/INDEX($F$64:$F3034,MATCH(MAX(M$64:M3034),M$64:M3034,0)-1)&lt;(1-$P$2),MAX(K$64:K3034)&gt;MAX(L$64:L3033)),MAX(K$64:K3034),""),"")</f>
        <v/>
      </c>
      <c r="M3034" s="104" t="str">
        <f>IFERROR(IF(E3034="","",IF(K3034&lt;&gt;"",MAX(M$64:M3033)+1,IF(AND($F3033/INDEX($F$64:$F3034,MATCH(MAX(M$64:M3033),M$64:M3033,0)-1)&gt;(1+$O$2),MAX(K$64:K3034)&gt;MAX(L$64:L3033)),MAX(M$64:M3033)+1,""))),"")</f>
        <v/>
      </c>
      <c r="N3034" s="91">
        <f t="shared" si="270"/>
        <v>0</v>
      </c>
      <c r="O3034" s="91" t="str">
        <f>IFERROR(IF(AND(N3033=$H$2*1,MAX(O$64:O3033)=MAX(P$64:P3033)),MAX(O$64:O3033)+1,""),"")</f>
        <v/>
      </c>
      <c r="P3034" s="91" t="str">
        <f>IFERROR(IF(MOD(MAX(Q$64:Q3034),10*MAX(O$64:O3034))&lt;=2,IF(AND(F3033/INDEX($F$64:$F3034,MATCH(MAX(O$64:O3034),O$64:O3034,0)-1)&lt;(1-$P$2),MAX(O$64:O3034)&gt;MAX(P$64:P3033)),MAX(O$64:O3034),""),IF(AND($F3033/INDEX($F$64:$F3034,MATCH(MAX(Q$64:Q3034),Q$64:Q3034,0)-1)&lt;(1-$P$2),MAX(O$64:O3034)&gt;MAX(P$64:P3033)),MAX(O$64:O3034),"")),"")</f>
        <v/>
      </c>
      <c r="Q3034" s="91" t="str">
        <f>IFERROR(IF(E3034="","",IF(O3034&lt;&gt;"",MAX(O$64:O3034)*10+1,IF(AND($F3033/INDEX($F$64:$F3034,MATCH(MAX(Q$64:Q3033),Q$64:Q3033,0)-1)&gt;(1+$O$2),MAX(O$64:O3034)&gt;MAX(P$64:P3033)),MAX(Q$64:Q3033)+1,""))),"")</f>
        <v/>
      </c>
    </row>
    <row r="3035" spans="1:17" x14ac:dyDescent="0.2">
      <c r="A3035" s="13">
        <f>HLOOKUP($E$2,历史数据!$V$3:$AE$5000,ROW(A3033),)</f>
        <v>1434773</v>
      </c>
      <c r="B3035" s="41">
        <v>41022</v>
      </c>
      <c r="C3035" s="100">
        <f>IFERROR(IF(A3035&lt;&gt;0,MAX($C$4:C3034)+1,""),"")</f>
        <v>2966</v>
      </c>
      <c r="D3035" s="100"/>
      <c r="E3035" s="99">
        <f t="shared" si="271"/>
        <v>41117</v>
      </c>
      <c r="F3035" s="101">
        <f>IFERROR(VLOOKUP(E3035,历史数据!AH:AJ,3,),"")</f>
        <v>11.572405940794701</v>
      </c>
      <c r="G3035" s="101">
        <f t="shared" si="267"/>
        <v>11.866494485161038</v>
      </c>
      <c r="H3035" s="105">
        <f t="shared" si="268"/>
        <v>-9.1509727484173631E-5</v>
      </c>
      <c r="I3035" s="101">
        <f>IFERROR(VLOOKUP(E3035,历史数据!AH:AJ,2,),"")</f>
        <v>11.3769261107138</v>
      </c>
      <c r="J3035" s="104">
        <f t="shared" si="269"/>
        <v>0</v>
      </c>
      <c r="K3035" s="104" t="str">
        <f>IFERROR(IF(AND(J3034=$H$2*1,MAX(K$64:K3034)=MAX(L$64:L3034)),MAX(K$64:K3034)+1,""),"")</f>
        <v/>
      </c>
      <c r="L3035" s="104" t="str">
        <f>IFERROR(IF(AND($F3034/INDEX($F$64:$F3035,MATCH(MAX(M$64:M3035),M$64:M3035,0)-1)&lt;(1-$P$2),MAX(K$64:K3035)&gt;MAX(L$64:L3034)),MAX(K$64:K3035),""),"")</f>
        <v/>
      </c>
      <c r="M3035" s="104" t="str">
        <f>IFERROR(IF(E3035="","",IF(K3035&lt;&gt;"",MAX(M$64:M3034)+1,IF(AND($F3034/INDEX($F$64:$F3035,MATCH(MAX(M$64:M3034),M$64:M3034,0)-1)&gt;(1+$O$2),MAX(K$64:K3035)&gt;MAX(L$64:L3034)),MAX(M$64:M3034)+1,""))),"")</f>
        <v/>
      </c>
      <c r="N3035" s="91">
        <f t="shared" si="270"/>
        <v>0</v>
      </c>
      <c r="O3035" s="91" t="str">
        <f>IFERROR(IF(AND(N3034=$H$2*1,MAX(O$64:O3034)=MAX(P$64:P3034)),MAX(O$64:O3034)+1,""),"")</f>
        <v/>
      </c>
      <c r="P3035" s="91" t="str">
        <f>IFERROR(IF(MOD(MAX(Q$64:Q3035),10*MAX(O$64:O3035))&lt;=2,IF(AND(F3034/INDEX($F$64:$F3035,MATCH(MAX(O$64:O3035),O$64:O3035,0)-1)&lt;(1-$P$2),MAX(O$64:O3035)&gt;MAX(P$64:P3034)),MAX(O$64:O3035),""),IF(AND($F3034/INDEX($F$64:$F3035,MATCH(MAX(Q$64:Q3035),Q$64:Q3035,0)-1)&lt;(1-$P$2),MAX(O$64:O3035)&gt;MAX(P$64:P3034)),MAX(O$64:O3035),"")),"")</f>
        <v/>
      </c>
      <c r="Q3035" s="91" t="str">
        <f>IFERROR(IF(E3035="","",IF(O3035&lt;&gt;"",MAX(O$64:O3035)*10+1,IF(AND($F3034/INDEX($F$64:$F3035,MATCH(MAX(Q$64:Q3034),Q$64:Q3034,0)-1)&gt;(1+$O$2),MAX(O$64:O3035)&gt;MAX(P$64:P3034)),MAX(Q$64:Q3034)+1,""))),"")</f>
        <v/>
      </c>
    </row>
    <row r="3036" spans="1:17" x14ac:dyDescent="0.2">
      <c r="A3036" s="13">
        <f>HLOOKUP($E$2,历史数据!$V$3:$AE$5000,ROW(A3034),)</f>
        <v>1620928</v>
      </c>
      <c r="B3036" s="41">
        <v>41023</v>
      </c>
      <c r="C3036" s="100">
        <f>IFERROR(IF(A3036&lt;&gt;0,MAX($C$4:C3035)+1,""),"")</f>
        <v>2967</v>
      </c>
      <c r="D3036" s="100"/>
      <c r="E3036" s="99">
        <f t="shared" si="271"/>
        <v>41120</v>
      </c>
      <c r="F3036" s="101">
        <f>IFERROR(VLOOKUP(E3036,历史数据!AH:AJ,3,),"")</f>
        <v>10.998998439223801</v>
      </c>
      <c r="G3036" s="101">
        <f t="shared" si="267"/>
        <v>11.864974086482627</v>
      </c>
      <c r="H3036" s="105">
        <f t="shared" si="268"/>
        <v>-1.2812534319306401E-4</v>
      </c>
      <c r="I3036" s="101">
        <f>IFERROR(VLOOKUP(E3036,历史数据!AH:AJ,2,),"")</f>
        <v>10.998998439223801</v>
      </c>
      <c r="J3036" s="104">
        <f t="shared" si="269"/>
        <v>0</v>
      </c>
      <c r="K3036" s="104" t="str">
        <f>IFERROR(IF(AND(J3035=$H$2*1,MAX(K$64:K3035)=MAX(L$64:L3035)),MAX(K$64:K3035)+1,""),"")</f>
        <v/>
      </c>
      <c r="L3036" s="104" t="str">
        <f>IFERROR(IF(AND($F3035/INDEX($F$64:$F3036,MATCH(MAX(M$64:M3036),M$64:M3036,0)-1)&lt;(1-$P$2),MAX(K$64:K3036)&gt;MAX(L$64:L3035)),MAX(K$64:K3036),""),"")</f>
        <v/>
      </c>
      <c r="M3036" s="104" t="str">
        <f>IFERROR(IF(E3036="","",IF(K3036&lt;&gt;"",MAX(M$64:M3035)+1,IF(AND($F3035/INDEX($F$64:$F3036,MATCH(MAX(M$64:M3035),M$64:M3035,0)-1)&gt;(1+$O$2),MAX(K$64:K3036)&gt;MAX(L$64:L3035)),MAX(M$64:M3035)+1,""))),"")</f>
        <v/>
      </c>
      <c r="N3036" s="91">
        <f t="shared" si="270"/>
        <v>0</v>
      </c>
      <c r="O3036" s="91" t="str">
        <f>IFERROR(IF(AND(N3035=$H$2*1,MAX(O$64:O3035)=MAX(P$64:P3035)),MAX(O$64:O3035)+1,""),"")</f>
        <v/>
      </c>
      <c r="P3036" s="91" t="str">
        <f>IFERROR(IF(MOD(MAX(Q$64:Q3036),10*MAX(O$64:O3036))&lt;=2,IF(AND(F3035/INDEX($F$64:$F3036,MATCH(MAX(O$64:O3036),O$64:O3036,0)-1)&lt;(1-$P$2),MAX(O$64:O3036)&gt;MAX(P$64:P3035)),MAX(O$64:O3036),""),IF(AND($F3035/INDEX($F$64:$F3036,MATCH(MAX(Q$64:Q3036),Q$64:Q3036,0)-1)&lt;(1-$P$2),MAX(O$64:O3036)&gt;MAX(P$64:P3035)),MAX(O$64:O3036),"")),"")</f>
        <v/>
      </c>
      <c r="Q3036" s="91" t="str">
        <f>IFERROR(IF(E3036="","",IF(O3036&lt;&gt;"",MAX(O$64:O3036)*10+1,IF(AND($F3035/INDEX($F$64:$F3036,MATCH(MAX(Q$64:Q3035),Q$64:Q3035,0)-1)&gt;(1+$O$2),MAX(O$64:O3036)&gt;MAX(P$64:P3035)),MAX(Q$64:Q3035)+1,""))),"")</f>
        <v/>
      </c>
    </row>
    <row r="3037" spans="1:17" x14ac:dyDescent="0.2">
      <c r="A3037" s="13">
        <f>HLOOKUP($E$2,历史数据!$V$3:$AE$5000,ROW(A3035),)</f>
        <v>814583</v>
      </c>
      <c r="B3037" s="41">
        <v>41024</v>
      </c>
      <c r="C3037" s="100">
        <f>IFERROR(IF(A3037&lt;&gt;0,MAX($C$4:C3036)+1,""),"")</f>
        <v>2968</v>
      </c>
      <c r="D3037" s="100"/>
      <c r="E3037" s="99">
        <f t="shared" si="271"/>
        <v>41121</v>
      </c>
      <c r="F3037" s="101">
        <f>IFERROR(VLOOKUP(E3037,历史数据!AH:AJ,3,),"")</f>
        <v>10.4516549149971</v>
      </c>
      <c r="G3037" s="101">
        <f t="shared" si="267"/>
        <v>11.851507698188161</v>
      </c>
      <c r="H3037" s="105">
        <f t="shared" si="268"/>
        <v>-1.1349698866859326E-3</v>
      </c>
      <c r="I3037" s="101">
        <f>IFERROR(VLOOKUP(E3037,历史数据!AH:AJ,2,),"")</f>
        <v>10.4516549149971</v>
      </c>
      <c r="J3037" s="104">
        <f t="shared" si="269"/>
        <v>0</v>
      </c>
      <c r="K3037" s="104" t="str">
        <f>IFERROR(IF(AND(J3036=$H$2*1,MAX(K$64:K3036)=MAX(L$64:L3036)),MAX(K$64:K3036)+1,""),"")</f>
        <v/>
      </c>
      <c r="L3037" s="104" t="str">
        <f>IFERROR(IF(AND($F3036/INDEX($F$64:$F3037,MATCH(MAX(M$64:M3037),M$64:M3037,0)-1)&lt;(1-$P$2),MAX(K$64:K3037)&gt;MAX(L$64:L3036)),MAX(K$64:K3037),""),"")</f>
        <v/>
      </c>
      <c r="M3037" s="104" t="str">
        <f>IFERROR(IF(E3037="","",IF(K3037&lt;&gt;"",MAX(M$64:M3036)+1,IF(AND($F3036/INDEX($F$64:$F3037,MATCH(MAX(M$64:M3036),M$64:M3036,0)-1)&gt;(1+$O$2),MAX(K$64:K3037)&gt;MAX(L$64:L3036)),MAX(M$64:M3036)+1,""))),"")</f>
        <v/>
      </c>
      <c r="N3037" s="91">
        <f t="shared" si="270"/>
        <v>0</v>
      </c>
      <c r="O3037" s="91" t="str">
        <f>IFERROR(IF(AND(N3036=$H$2*1,MAX(O$64:O3036)=MAX(P$64:P3036)),MAX(O$64:O3036)+1,""),"")</f>
        <v/>
      </c>
      <c r="P3037" s="91" t="str">
        <f>IFERROR(IF(MOD(MAX(Q$64:Q3037),10*MAX(O$64:O3037))&lt;=2,IF(AND(F3036/INDEX($F$64:$F3037,MATCH(MAX(O$64:O3037),O$64:O3037,0)-1)&lt;(1-$P$2),MAX(O$64:O3037)&gt;MAX(P$64:P3036)),MAX(O$64:O3037),""),IF(AND($F3036/INDEX($F$64:$F3037,MATCH(MAX(Q$64:Q3037),Q$64:Q3037,0)-1)&lt;(1-$P$2),MAX(O$64:O3037)&gt;MAX(P$64:P3036)),MAX(O$64:O3037),"")),"")</f>
        <v/>
      </c>
      <c r="Q3037" s="91" t="str">
        <f>IFERROR(IF(E3037="","",IF(O3037&lt;&gt;"",MAX(O$64:O3037)*10+1,IF(AND($F3036/INDEX($F$64:$F3037,MATCH(MAX(Q$64:Q3036),Q$64:Q3036,0)-1)&gt;(1+$O$2),MAX(O$64:O3037)&gt;MAX(P$64:P3036)),MAX(Q$64:Q3036)+1,""))),"")</f>
        <v/>
      </c>
    </row>
    <row r="3038" spans="1:17" x14ac:dyDescent="0.2">
      <c r="A3038" s="13">
        <f>HLOOKUP($E$2,历史数据!$V$3:$AE$5000,ROW(A3036),)</f>
        <v>1209488</v>
      </c>
      <c r="B3038" s="41">
        <v>41025</v>
      </c>
      <c r="C3038" s="100">
        <f>IFERROR(IF(A3038&lt;&gt;0,MAX($C$4:C3037)+1,""),"")</f>
        <v>2969</v>
      </c>
      <c r="D3038" s="100"/>
      <c r="E3038" s="99">
        <f t="shared" si="271"/>
        <v>41122</v>
      </c>
      <c r="F3038" s="101">
        <f>IFERROR(VLOOKUP(E3038,历史数据!AH:AJ,3,),"")</f>
        <v>9.9303753681144098</v>
      </c>
      <c r="G3038" s="101">
        <f t="shared" si="267"/>
        <v>11.821099724620007</v>
      </c>
      <c r="H3038" s="105">
        <f t="shared" si="268"/>
        <v>-2.5657472738934706E-3</v>
      </c>
      <c r="I3038" s="101">
        <f>IFERROR(VLOOKUP(E3038,历史数据!AH:AJ,2,),"")</f>
        <v>9.9303753681144098</v>
      </c>
      <c r="J3038" s="104">
        <f t="shared" si="269"/>
        <v>0</v>
      </c>
      <c r="K3038" s="104" t="str">
        <f>IFERROR(IF(AND(J3037=$H$2*1,MAX(K$64:K3037)=MAX(L$64:L3037)),MAX(K$64:K3037)+1,""),"")</f>
        <v/>
      </c>
      <c r="L3038" s="104" t="str">
        <f>IFERROR(IF(AND($F3037/INDEX($F$64:$F3038,MATCH(MAX(M$64:M3038),M$64:M3038,0)-1)&lt;(1-$P$2),MAX(K$64:K3038)&gt;MAX(L$64:L3037)),MAX(K$64:K3038),""),"")</f>
        <v/>
      </c>
      <c r="M3038" s="104" t="str">
        <f>IFERROR(IF(E3038="","",IF(K3038&lt;&gt;"",MAX(M$64:M3037)+1,IF(AND($F3037/INDEX($F$64:$F3038,MATCH(MAX(M$64:M3037),M$64:M3037,0)-1)&gt;(1+$O$2),MAX(K$64:K3038)&gt;MAX(L$64:L3037)),MAX(M$64:M3037)+1,""))),"")</f>
        <v/>
      </c>
      <c r="N3038" s="91">
        <f t="shared" si="270"/>
        <v>0</v>
      </c>
      <c r="O3038" s="91" t="str">
        <f>IFERROR(IF(AND(N3037=$H$2*1,MAX(O$64:O3037)=MAX(P$64:P3037)),MAX(O$64:O3037)+1,""),"")</f>
        <v/>
      </c>
      <c r="P3038" s="91" t="str">
        <f>IFERROR(IF(MOD(MAX(Q$64:Q3038),10*MAX(O$64:O3038))&lt;=2,IF(AND(F3037/INDEX($F$64:$F3038,MATCH(MAX(O$64:O3038),O$64:O3038,0)-1)&lt;(1-$P$2),MAX(O$64:O3038)&gt;MAX(P$64:P3037)),MAX(O$64:O3038),""),IF(AND($F3037/INDEX($F$64:$F3038,MATCH(MAX(Q$64:Q3038),Q$64:Q3038,0)-1)&lt;(1-$P$2),MAX(O$64:O3038)&gt;MAX(P$64:P3037)),MAX(O$64:O3038),"")),"")</f>
        <v/>
      </c>
      <c r="Q3038" s="91" t="str">
        <f>IFERROR(IF(E3038="","",IF(O3038&lt;&gt;"",MAX(O$64:O3038)*10+1,IF(AND($F3037/INDEX($F$64:$F3038,MATCH(MAX(Q$64:Q3037),Q$64:Q3037,0)-1)&gt;(1+$O$2),MAX(O$64:O3038)&gt;MAX(P$64:P3037)),MAX(Q$64:Q3037)+1,""))),"")</f>
        <v/>
      </c>
    </row>
    <row r="3039" spans="1:17" x14ac:dyDescent="0.2">
      <c r="A3039" s="13">
        <f>HLOOKUP($E$2,历史数据!$V$3:$AE$5000,ROW(A3037),)</f>
        <v>729015</v>
      </c>
      <c r="B3039" s="41">
        <v>41026</v>
      </c>
      <c r="C3039" s="100">
        <f>IFERROR(IF(A3039&lt;&gt;0,MAX($C$4:C3038)+1,""),"")</f>
        <v>2970</v>
      </c>
      <c r="D3039" s="100"/>
      <c r="E3039" s="99">
        <f t="shared" si="271"/>
        <v>41123</v>
      </c>
      <c r="F3039" s="101">
        <f>IFERROR(VLOOKUP(E3039,历史数据!AH:AJ,3,),"")</f>
        <v>9.6045756513127607</v>
      </c>
      <c r="G3039" s="101">
        <f t="shared" si="267"/>
        <v>11.783524157282217</v>
      </c>
      <c r="H3039" s="105">
        <f t="shared" si="268"/>
        <v>-3.1786862655028836E-3</v>
      </c>
      <c r="I3039" s="101">
        <f>IFERROR(VLOOKUP(E3039,历史数据!AH:AJ,2,),"")</f>
        <v>9.7870234927216799</v>
      </c>
      <c r="J3039" s="104">
        <f t="shared" si="269"/>
        <v>0</v>
      </c>
      <c r="K3039" s="104" t="str">
        <f>IFERROR(IF(AND(J3038=$H$2*1,MAX(K$64:K3038)=MAX(L$64:L3038)),MAX(K$64:K3038)+1,""),"")</f>
        <v/>
      </c>
      <c r="L3039" s="104" t="str">
        <f>IFERROR(IF(AND($F3038/INDEX($F$64:$F3039,MATCH(MAX(M$64:M3039),M$64:M3039,0)-1)&lt;(1-$P$2),MAX(K$64:K3039)&gt;MAX(L$64:L3038)),MAX(K$64:K3039),""),"")</f>
        <v/>
      </c>
      <c r="M3039" s="104" t="str">
        <f>IFERROR(IF(E3039="","",IF(K3039&lt;&gt;"",MAX(M$64:M3038)+1,IF(AND($F3038/INDEX($F$64:$F3039,MATCH(MAX(M$64:M3038),M$64:M3038,0)-1)&gt;(1+$O$2),MAX(K$64:K3039)&gt;MAX(L$64:L3038)),MAX(M$64:M3038)+1,""))),"")</f>
        <v/>
      </c>
      <c r="N3039" s="91">
        <f t="shared" si="270"/>
        <v>0</v>
      </c>
      <c r="O3039" s="91" t="str">
        <f>IFERROR(IF(AND(N3038=$H$2*1,MAX(O$64:O3038)=MAX(P$64:P3038)),MAX(O$64:O3038)+1,""),"")</f>
        <v/>
      </c>
      <c r="P3039" s="91" t="str">
        <f>IFERROR(IF(MOD(MAX(Q$64:Q3039),10*MAX(O$64:O3039))&lt;=2,IF(AND(F3038/INDEX($F$64:$F3039,MATCH(MAX(O$64:O3039),O$64:O3039,0)-1)&lt;(1-$P$2),MAX(O$64:O3039)&gt;MAX(P$64:P3038)),MAX(O$64:O3039),""),IF(AND($F3038/INDEX($F$64:$F3039,MATCH(MAX(Q$64:Q3039),Q$64:Q3039,0)-1)&lt;(1-$P$2),MAX(O$64:O3039)&gt;MAX(P$64:P3038)),MAX(O$64:O3039),"")),"")</f>
        <v/>
      </c>
      <c r="Q3039" s="91" t="str">
        <f>IFERROR(IF(E3039="","",IF(O3039&lt;&gt;"",MAX(O$64:O3039)*10+1,IF(AND($F3038/INDEX($F$64:$F3039,MATCH(MAX(Q$64:Q3038),Q$64:Q3038,0)-1)&gt;(1+$O$2),MAX(O$64:O3039)&gt;MAX(P$64:P3038)),MAX(Q$64:Q3038)+1,""))),"")</f>
        <v/>
      </c>
    </row>
    <row r="3040" spans="1:17" x14ac:dyDescent="0.2">
      <c r="A3040" s="13">
        <f>HLOOKUP($E$2,历史数据!$V$3:$AE$5000,ROW(A3038),)</f>
        <v>1558663</v>
      </c>
      <c r="B3040" s="41">
        <v>41031</v>
      </c>
      <c r="C3040" s="100">
        <f>IFERROR(IF(A3040&lt;&gt;0,MAX($C$4:C3039)+1,""),"")</f>
        <v>2971</v>
      </c>
      <c r="D3040" s="100"/>
      <c r="E3040" s="99">
        <f t="shared" si="271"/>
        <v>41124</v>
      </c>
      <c r="F3040" s="101">
        <f>IFERROR(VLOOKUP(E3040,历史数据!AH:AJ,3,),"")</f>
        <v>9.6827675833451501</v>
      </c>
      <c r="G3040" s="101">
        <f t="shared" si="267"/>
        <v>11.743776591832415</v>
      </c>
      <c r="H3040" s="105">
        <f t="shared" si="268"/>
        <v>-3.3731475337315242E-3</v>
      </c>
      <c r="I3040" s="101">
        <f>IFERROR(VLOOKUP(E3040,历史数据!AH:AJ,2,),"")</f>
        <v>9.5654796852965607</v>
      </c>
      <c r="J3040" s="104">
        <f t="shared" si="269"/>
        <v>0</v>
      </c>
      <c r="K3040" s="104" t="str">
        <f>IFERROR(IF(AND(J3039=$H$2*1,MAX(K$64:K3039)=MAX(L$64:L3039)),MAX(K$64:K3039)+1,""),"")</f>
        <v/>
      </c>
      <c r="L3040" s="104" t="str">
        <f>IFERROR(IF(AND($F3039/INDEX($F$64:$F3040,MATCH(MAX(M$64:M3040),M$64:M3040,0)-1)&lt;(1-$P$2),MAX(K$64:K3040)&gt;MAX(L$64:L3039)),MAX(K$64:K3040),""),"")</f>
        <v/>
      </c>
      <c r="M3040" s="104" t="str">
        <f>IFERROR(IF(E3040="","",IF(K3040&lt;&gt;"",MAX(M$64:M3039)+1,IF(AND($F3039/INDEX($F$64:$F3040,MATCH(MAX(M$64:M3039),M$64:M3039,0)-1)&gt;(1+$O$2),MAX(K$64:K3040)&gt;MAX(L$64:L3039)),MAX(M$64:M3039)+1,""))),"")</f>
        <v/>
      </c>
      <c r="N3040" s="91">
        <f t="shared" si="270"/>
        <v>0</v>
      </c>
      <c r="O3040" s="91" t="str">
        <f>IFERROR(IF(AND(N3039=$H$2*1,MAX(O$64:O3039)=MAX(P$64:P3039)),MAX(O$64:O3039)+1,""),"")</f>
        <v/>
      </c>
      <c r="P3040" s="91" t="str">
        <f>IFERROR(IF(MOD(MAX(Q$64:Q3040),10*MAX(O$64:O3040))&lt;=2,IF(AND(F3039/INDEX($F$64:$F3040,MATCH(MAX(O$64:O3040),O$64:O3040,0)-1)&lt;(1-$P$2),MAX(O$64:O3040)&gt;MAX(P$64:P3039)),MAX(O$64:O3040),""),IF(AND($F3039/INDEX($F$64:$F3040,MATCH(MAX(Q$64:Q3040),Q$64:Q3040,0)-1)&lt;(1-$P$2),MAX(O$64:O3040)&gt;MAX(P$64:P3039)),MAX(O$64:O3040),"")),"")</f>
        <v/>
      </c>
      <c r="Q3040" s="91" t="str">
        <f>IFERROR(IF(E3040="","",IF(O3040&lt;&gt;"",MAX(O$64:O3040)*10+1,IF(AND($F3039/INDEX($F$64:$F3040,MATCH(MAX(Q$64:Q3039),Q$64:Q3039,0)-1)&gt;(1+$O$2),MAX(O$64:O3040)&gt;MAX(P$64:P3039)),MAX(Q$64:Q3039)+1,""))),"")</f>
        <v/>
      </c>
    </row>
    <row r="3041" spans="1:17" x14ac:dyDescent="0.2">
      <c r="A3041" s="13">
        <f>HLOOKUP($E$2,历史数据!$V$3:$AE$5000,ROW(A3039),)</f>
        <v>1605365</v>
      </c>
      <c r="B3041" s="41">
        <v>41032</v>
      </c>
      <c r="C3041" s="100">
        <f>IFERROR(IF(A3041&lt;&gt;0,MAX($C$4:C3040)+1,""),"")</f>
        <v>2972</v>
      </c>
      <c r="D3041" s="100"/>
      <c r="E3041" s="99">
        <f t="shared" si="271"/>
        <v>41127</v>
      </c>
      <c r="F3041" s="101">
        <f>IFERROR(VLOOKUP(E3041,历史数据!AH:AJ,3,),"")</f>
        <v>9.94340735678648</v>
      </c>
      <c r="G3041" s="101">
        <f t="shared" si="267"/>
        <v>11.70772142317303</v>
      </c>
      <c r="H3041" s="105">
        <f t="shared" si="268"/>
        <v>-3.0701511032200646E-3</v>
      </c>
      <c r="I3041" s="101">
        <f>IFERROR(VLOOKUP(E3041,历史数据!AH:AJ,2,),"")</f>
        <v>9.7088315606892905</v>
      </c>
      <c r="J3041" s="104">
        <f t="shared" si="269"/>
        <v>0</v>
      </c>
      <c r="K3041" s="104" t="str">
        <f>IFERROR(IF(AND(J3040=$H$2*1,MAX(K$64:K3040)=MAX(L$64:L3040)),MAX(K$64:K3040)+1,""),"")</f>
        <v/>
      </c>
      <c r="L3041" s="104" t="str">
        <f>IFERROR(IF(AND($F3040/INDEX($F$64:$F3041,MATCH(MAX(M$64:M3041),M$64:M3041,0)-1)&lt;(1-$P$2),MAX(K$64:K3041)&gt;MAX(L$64:L3040)),MAX(K$64:K3041),""),"")</f>
        <v/>
      </c>
      <c r="M3041" s="104" t="str">
        <f>IFERROR(IF(E3041="","",IF(K3041&lt;&gt;"",MAX(M$64:M3040)+1,IF(AND($F3040/INDEX($F$64:$F3041,MATCH(MAX(M$64:M3040),M$64:M3040,0)-1)&gt;(1+$O$2),MAX(K$64:K3041)&gt;MAX(L$64:L3040)),MAX(M$64:M3040)+1,""))),"")</f>
        <v/>
      </c>
      <c r="N3041" s="91">
        <f t="shared" si="270"/>
        <v>0</v>
      </c>
      <c r="O3041" s="91" t="str">
        <f>IFERROR(IF(AND(N3040=$H$2*1,MAX(O$64:O3040)=MAX(P$64:P3040)),MAX(O$64:O3040)+1,""),"")</f>
        <v/>
      </c>
      <c r="P3041" s="91" t="str">
        <f>IFERROR(IF(MOD(MAX(Q$64:Q3041),10*MAX(O$64:O3041))&lt;=2,IF(AND(F3040/INDEX($F$64:$F3041,MATCH(MAX(O$64:O3041),O$64:O3041,0)-1)&lt;(1-$P$2),MAX(O$64:O3041)&gt;MAX(P$64:P3040)),MAX(O$64:O3041),""),IF(AND($F3040/INDEX($F$64:$F3041,MATCH(MAX(Q$64:Q3041),Q$64:Q3041,0)-1)&lt;(1-$P$2),MAX(O$64:O3041)&gt;MAX(P$64:P3040)),MAX(O$64:O3041),"")),"")</f>
        <v/>
      </c>
      <c r="Q3041" s="91" t="str">
        <f>IFERROR(IF(E3041="","",IF(O3041&lt;&gt;"",MAX(O$64:O3041)*10+1,IF(AND($F3040/INDEX($F$64:$F3041,MATCH(MAX(Q$64:Q3040),Q$64:Q3040,0)-1)&gt;(1+$O$2),MAX(O$64:O3041)&gt;MAX(P$64:P3040)),MAX(Q$64:Q3040)+1,""))),"")</f>
        <v/>
      </c>
    </row>
    <row r="3042" spans="1:17" x14ac:dyDescent="0.2">
      <c r="A3042" s="13">
        <f>HLOOKUP($E$2,历史数据!$V$3:$AE$5000,ROW(A3040),)</f>
        <v>920627</v>
      </c>
      <c r="B3042" s="41">
        <v>41033</v>
      </c>
      <c r="C3042" s="100">
        <f>IFERROR(IF(A3042&lt;&gt;0,MAX($C$4:C3041)+1,""),"")</f>
        <v>2973</v>
      </c>
      <c r="D3042" s="100"/>
      <c r="E3042" s="99">
        <f t="shared" si="271"/>
        <v>41128</v>
      </c>
      <c r="F3042" s="101">
        <f>IFERROR(VLOOKUP(E3042,历史数据!AH:AJ,3,),"")</f>
        <v>9.9564393454585396</v>
      </c>
      <c r="G3042" s="101">
        <f t="shared" si="267"/>
        <v>11.671666254513648</v>
      </c>
      <c r="H3042" s="105">
        <f t="shared" si="268"/>
        <v>-3.0796059588519276E-3</v>
      </c>
      <c r="I3042" s="101">
        <f>IFERROR(VLOOKUP(E3042,历史数据!AH:AJ,2,),"")</f>
        <v>9.8391514474099502</v>
      </c>
      <c r="J3042" s="104">
        <f t="shared" si="269"/>
        <v>0</v>
      </c>
      <c r="K3042" s="104" t="str">
        <f>IFERROR(IF(AND(J3041=$H$2*1,MAX(K$64:K3041)=MAX(L$64:L3041)),MAX(K$64:K3041)+1,""),"")</f>
        <v/>
      </c>
      <c r="L3042" s="104" t="str">
        <f>IFERROR(IF(AND($F3041/INDEX($F$64:$F3042,MATCH(MAX(M$64:M3042),M$64:M3042,0)-1)&lt;(1-$P$2),MAX(K$64:K3042)&gt;MAX(L$64:L3041)),MAX(K$64:K3042),""),"")</f>
        <v/>
      </c>
      <c r="M3042" s="104" t="str">
        <f>IFERROR(IF(E3042="","",IF(K3042&lt;&gt;"",MAX(M$64:M3041)+1,IF(AND($F3041/INDEX($F$64:$F3042,MATCH(MAX(M$64:M3041),M$64:M3041,0)-1)&gt;(1+$O$2),MAX(K$64:K3042)&gt;MAX(L$64:L3041)),MAX(M$64:M3041)+1,""))),"")</f>
        <v/>
      </c>
      <c r="N3042" s="91">
        <f t="shared" si="270"/>
        <v>0</v>
      </c>
      <c r="O3042" s="91" t="str">
        <f>IFERROR(IF(AND(N3041=$H$2*1,MAX(O$64:O3041)=MAX(P$64:P3041)),MAX(O$64:O3041)+1,""),"")</f>
        <v/>
      </c>
      <c r="P3042" s="91" t="str">
        <f>IFERROR(IF(MOD(MAX(Q$64:Q3042),10*MAX(O$64:O3042))&lt;=2,IF(AND(F3041/INDEX($F$64:$F3042,MATCH(MAX(O$64:O3042),O$64:O3042,0)-1)&lt;(1-$P$2),MAX(O$64:O3042)&gt;MAX(P$64:P3041)),MAX(O$64:O3042),""),IF(AND($F3041/INDEX($F$64:$F3042,MATCH(MAX(Q$64:Q3042),Q$64:Q3042,0)-1)&lt;(1-$P$2),MAX(O$64:O3042)&gt;MAX(P$64:P3041)),MAX(O$64:O3042),"")),"")</f>
        <v/>
      </c>
      <c r="Q3042" s="91" t="str">
        <f>IFERROR(IF(E3042="","",IF(O3042&lt;&gt;"",MAX(O$64:O3042)*10+1,IF(AND($F3041/INDEX($F$64:$F3042,MATCH(MAX(Q$64:Q3041),Q$64:Q3041,0)-1)&gt;(1+$O$2),MAX(O$64:O3042)&gt;MAX(P$64:P3041)),MAX(Q$64:Q3041)+1,""))),"")</f>
        <v/>
      </c>
    </row>
    <row r="3043" spans="1:17" x14ac:dyDescent="0.2">
      <c r="A3043" s="13">
        <f>HLOOKUP($E$2,历史数据!$V$3:$AE$5000,ROW(A3041),)</f>
        <v>1994018</v>
      </c>
      <c r="B3043" s="41">
        <v>41036</v>
      </c>
      <c r="C3043" s="100">
        <f>IFERROR(IF(A3043&lt;&gt;0,MAX($C$4:C3042)+1,""),"")</f>
        <v>2974</v>
      </c>
      <c r="D3043" s="100"/>
      <c r="E3043" s="99">
        <f t="shared" si="271"/>
        <v>41129</v>
      </c>
      <c r="F3043" s="101">
        <f>IFERROR(VLOOKUP(E3043,历史数据!AH:AJ,3,),"")</f>
        <v>9.9303753681144098</v>
      </c>
      <c r="G3043" s="101">
        <f t="shared" si="267"/>
        <v>11.631049889819041</v>
      </c>
      <c r="H3043" s="105">
        <f t="shared" si="268"/>
        <v>-3.4799114204366877E-3</v>
      </c>
      <c r="I3043" s="101">
        <f>IFERROR(VLOOKUP(E3043,历史数据!AH:AJ,2,),"")</f>
        <v>9.9564393454585396</v>
      </c>
      <c r="J3043" s="104">
        <f t="shared" si="269"/>
        <v>0</v>
      </c>
      <c r="K3043" s="104" t="str">
        <f>IFERROR(IF(AND(J3042=$H$2*1,MAX(K$64:K3042)=MAX(L$64:L3042)),MAX(K$64:K3042)+1,""),"")</f>
        <v/>
      </c>
      <c r="L3043" s="104" t="str">
        <f>IFERROR(IF(AND($F3042/INDEX($F$64:$F3043,MATCH(MAX(M$64:M3043),M$64:M3043,0)-1)&lt;(1-$P$2),MAX(K$64:K3043)&gt;MAX(L$64:L3042)),MAX(K$64:K3043),""),"")</f>
        <v/>
      </c>
      <c r="M3043" s="104" t="str">
        <f>IFERROR(IF(E3043="","",IF(K3043&lt;&gt;"",MAX(M$64:M3042)+1,IF(AND($F3042/INDEX($F$64:$F3043,MATCH(MAX(M$64:M3042),M$64:M3042,0)-1)&gt;(1+$O$2),MAX(K$64:K3043)&gt;MAX(L$64:L3042)),MAX(M$64:M3042)+1,""))),"")</f>
        <v/>
      </c>
      <c r="N3043" s="91">
        <f t="shared" si="270"/>
        <v>0</v>
      </c>
      <c r="O3043" s="91" t="str">
        <f>IFERROR(IF(AND(N3042=$H$2*1,MAX(O$64:O3042)=MAX(P$64:P3042)),MAX(O$64:O3042)+1,""),"")</f>
        <v/>
      </c>
      <c r="P3043" s="91" t="str">
        <f>IFERROR(IF(MOD(MAX(Q$64:Q3043),10*MAX(O$64:O3043))&lt;=2,IF(AND(F3042/INDEX($F$64:$F3043,MATCH(MAX(O$64:O3043),O$64:O3043,0)-1)&lt;(1-$P$2),MAX(O$64:O3043)&gt;MAX(P$64:P3042)),MAX(O$64:O3043),""),IF(AND($F3042/INDEX($F$64:$F3043,MATCH(MAX(Q$64:Q3043),Q$64:Q3043,0)-1)&lt;(1-$P$2),MAX(O$64:O3043)&gt;MAX(P$64:P3042)),MAX(O$64:O3043),"")),"")</f>
        <v/>
      </c>
      <c r="Q3043" s="91" t="str">
        <f>IFERROR(IF(E3043="","",IF(O3043&lt;&gt;"",MAX(O$64:O3043)*10+1,IF(AND($F3042/INDEX($F$64:$F3043,MATCH(MAX(Q$64:Q3042),Q$64:Q3042,0)-1)&gt;(1+$O$2),MAX(O$64:O3043)&gt;MAX(P$64:P3042)),MAX(Q$64:Q3042)+1,""))),"")</f>
        <v/>
      </c>
    </row>
    <row r="3044" spans="1:17" x14ac:dyDescent="0.2">
      <c r="A3044" s="13">
        <f>HLOOKUP($E$2,历史数据!$V$3:$AE$5000,ROW(A3042),)</f>
        <v>804119</v>
      </c>
      <c r="B3044" s="41">
        <v>41037</v>
      </c>
      <c r="C3044" s="100">
        <f>IFERROR(IF(A3044&lt;&gt;0,MAX($C$4:C3043)+1,""),"")</f>
        <v>2975</v>
      </c>
      <c r="D3044" s="100"/>
      <c r="E3044" s="99">
        <f t="shared" si="271"/>
        <v>41130</v>
      </c>
      <c r="F3044" s="101">
        <f>IFERROR(VLOOKUP(E3044,历史数据!AH:AJ,3,),"")</f>
        <v>9.8521834360820204</v>
      </c>
      <c r="G3044" s="101">
        <f t="shared" si="267"/>
        <v>11.586741128334015</v>
      </c>
      <c r="H3044" s="105">
        <f t="shared" si="268"/>
        <v>-3.8095238095238182E-3</v>
      </c>
      <c r="I3044" s="101">
        <f>IFERROR(VLOOKUP(E3044,历史数据!AH:AJ,2,),"")</f>
        <v>9.9303753681144098</v>
      </c>
      <c r="J3044" s="104">
        <f t="shared" si="269"/>
        <v>0</v>
      </c>
      <c r="K3044" s="104" t="str">
        <f>IFERROR(IF(AND(J3043=$H$2*1,MAX(K$64:K3043)=MAX(L$64:L3043)),MAX(K$64:K3043)+1,""),"")</f>
        <v/>
      </c>
      <c r="L3044" s="104" t="str">
        <f>IFERROR(IF(AND($F3043/INDEX($F$64:$F3044,MATCH(MAX(M$64:M3044),M$64:M3044,0)-1)&lt;(1-$P$2),MAX(K$64:K3044)&gt;MAX(L$64:L3043)),MAX(K$64:K3044),""),"")</f>
        <v/>
      </c>
      <c r="M3044" s="104" t="str">
        <f>IFERROR(IF(E3044="","",IF(K3044&lt;&gt;"",MAX(M$64:M3043)+1,IF(AND($F3043/INDEX($F$64:$F3044,MATCH(MAX(M$64:M3043),M$64:M3043,0)-1)&gt;(1+$O$2),MAX(K$64:K3044)&gt;MAX(L$64:L3043)),MAX(M$64:M3043)+1,""))),"")</f>
        <v/>
      </c>
      <c r="N3044" s="91">
        <f t="shared" si="270"/>
        <v>0</v>
      </c>
      <c r="O3044" s="91" t="str">
        <f>IFERROR(IF(AND(N3043=$H$2*1,MAX(O$64:O3043)=MAX(P$64:P3043)),MAX(O$64:O3043)+1,""),"")</f>
        <v/>
      </c>
      <c r="P3044" s="91" t="str">
        <f>IFERROR(IF(MOD(MAX(Q$64:Q3044),10*MAX(O$64:O3044))&lt;=2,IF(AND(F3043/INDEX($F$64:$F3044,MATCH(MAX(O$64:O3044),O$64:O3044,0)-1)&lt;(1-$P$2),MAX(O$64:O3044)&gt;MAX(P$64:P3043)),MAX(O$64:O3044),""),IF(AND($F3043/INDEX($F$64:$F3044,MATCH(MAX(Q$64:Q3044),Q$64:Q3044,0)-1)&lt;(1-$P$2),MAX(O$64:O3044)&gt;MAX(P$64:P3043)),MAX(O$64:O3044),"")),"")</f>
        <v/>
      </c>
      <c r="Q3044" s="91" t="str">
        <f>IFERROR(IF(E3044="","",IF(O3044&lt;&gt;"",MAX(O$64:O3044)*10+1,IF(AND($F3043/INDEX($F$64:$F3044,MATCH(MAX(Q$64:Q3043),Q$64:Q3043,0)-1)&gt;(1+$O$2),MAX(O$64:O3044)&gt;MAX(P$64:P3043)),MAX(Q$64:Q3043)+1,""))),"")</f>
        <v/>
      </c>
    </row>
    <row r="3045" spans="1:17" x14ac:dyDescent="0.2">
      <c r="A3045" s="13">
        <f>HLOOKUP($E$2,历史数据!$V$3:$AE$5000,ROW(A3043),)</f>
        <v>923495</v>
      </c>
      <c r="B3045" s="41">
        <v>41038</v>
      </c>
      <c r="C3045" s="100">
        <f>IFERROR(IF(A3045&lt;&gt;0,MAX($C$4:C3044)+1,""),"")</f>
        <v>2976</v>
      </c>
      <c r="D3045" s="100"/>
      <c r="E3045" s="99">
        <f t="shared" si="271"/>
        <v>41131</v>
      </c>
      <c r="F3045" s="101">
        <f>IFERROR(VLOOKUP(E3045,历史数据!AH:AJ,3,),"")</f>
        <v>9.9173433794423502</v>
      </c>
      <c r="G3045" s="101">
        <f t="shared" si="267"/>
        <v>11.542649566660192</v>
      </c>
      <c r="H3045" s="105">
        <f t="shared" si="268"/>
        <v>-3.8053462302702901E-3</v>
      </c>
      <c r="I3045" s="101">
        <f>IFERROR(VLOOKUP(E3045,历史数据!AH:AJ,2,),"")</f>
        <v>9.86521542475408</v>
      </c>
      <c r="J3045" s="104">
        <f t="shared" si="269"/>
        <v>0</v>
      </c>
      <c r="K3045" s="104" t="str">
        <f>IFERROR(IF(AND(J3044=$H$2*1,MAX(K$64:K3044)=MAX(L$64:L3044)),MAX(K$64:K3044)+1,""),"")</f>
        <v/>
      </c>
      <c r="L3045" s="104" t="str">
        <f>IFERROR(IF(AND($F3044/INDEX($F$64:$F3045,MATCH(MAX(M$64:M3045),M$64:M3045,0)-1)&lt;(1-$P$2),MAX(K$64:K3045)&gt;MAX(L$64:L3044)),MAX(K$64:K3045),""),"")</f>
        <v/>
      </c>
      <c r="M3045" s="104" t="str">
        <f>IFERROR(IF(E3045="","",IF(K3045&lt;&gt;"",MAX(M$64:M3044)+1,IF(AND($F3044/INDEX($F$64:$F3045,MATCH(MAX(M$64:M3044),M$64:M3044,0)-1)&gt;(1+$O$2),MAX(K$64:K3045)&gt;MAX(L$64:L3044)),MAX(M$64:M3044)+1,""))),"")</f>
        <v/>
      </c>
      <c r="N3045" s="91">
        <f t="shared" si="270"/>
        <v>0</v>
      </c>
      <c r="O3045" s="91" t="str">
        <f>IFERROR(IF(AND(N3044=$H$2*1,MAX(O$64:O3044)=MAX(P$64:P3044)),MAX(O$64:O3044)+1,""),"")</f>
        <v/>
      </c>
      <c r="P3045" s="91" t="str">
        <f>IFERROR(IF(MOD(MAX(Q$64:Q3045),10*MAX(O$64:O3045))&lt;=2,IF(AND(F3044/INDEX($F$64:$F3045,MATCH(MAX(O$64:O3045),O$64:O3045,0)-1)&lt;(1-$P$2),MAX(O$64:O3045)&gt;MAX(P$64:P3044)),MAX(O$64:O3045),""),IF(AND($F3044/INDEX($F$64:$F3045,MATCH(MAX(Q$64:Q3045),Q$64:Q3045,0)-1)&lt;(1-$P$2),MAX(O$64:O3045)&gt;MAX(P$64:P3044)),MAX(O$64:O3045),"")),"")</f>
        <v/>
      </c>
      <c r="Q3045" s="91" t="str">
        <f>IFERROR(IF(E3045="","",IF(O3045&lt;&gt;"",MAX(O$64:O3045)*10+1,IF(AND($F3044/INDEX($F$64:$F3045,MATCH(MAX(Q$64:Q3044),Q$64:Q3044,0)-1)&gt;(1+$O$2),MAX(O$64:O3045)&gt;MAX(P$64:P3044)),MAX(Q$64:Q3044)+1,""))),"")</f>
        <v/>
      </c>
    </row>
    <row r="3046" spans="1:17" x14ac:dyDescent="0.2">
      <c r="A3046" s="13">
        <f>HLOOKUP($E$2,历史数据!$V$3:$AE$5000,ROW(A3044),)</f>
        <v>568974</v>
      </c>
      <c r="B3046" s="41">
        <v>41039</v>
      </c>
      <c r="C3046" s="100">
        <f>IFERROR(IF(A3046&lt;&gt;0,MAX($C$4:C3045)+1,""),"")</f>
        <v>2977</v>
      </c>
      <c r="D3046" s="100"/>
      <c r="E3046" s="99">
        <f t="shared" si="271"/>
        <v>41134</v>
      </c>
      <c r="F3046" s="101">
        <f>IFERROR(VLOOKUP(E3046,历史数据!AH:AJ,3,),"")</f>
        <v>9.6567036060010203</v>
      </c>
      <c r="G3046" s="101">
        <f t="shared" si="267"/>
        <v>11.49747200593036</v>
      </c>
      <c r="H3046" s="105">
        <f t="shared" si="268"/>
        <v>-3.9139679732045352E-3</v>
      </c>
      <c r="I3046" s="101">
        <f>IFERROR(VLOOKUP(E3046,历史数据!AH:AJ,2,),"")</f>
        <v>9.8521834360820204</v>
      </c>
      <c r="J3046" s="104">
        <f t="shared" si="269"/>
        <v>0</v>
      </c>
      <c r="K3046" s="104" t="str">
        <f>IFERROR(IF(AND(J3045=$H$2*1,MAX(K$64:K3045)=MAX(L$64:L3045)),MAX(K$64:K3045)+1,""),"")</f>
        <v/>
      </c>
      <c r="L3046" s="104" t="str">
        <f>IFERROR(IF(AND($F3045/INDEX($F$64:$F3046,MATCH(MAX(M$64:M3046),M$64:M3046,0)-1)&lt;(1-$P$2),MAX(K$64:K3046)&gt;MAX(L$64:L3045)),MAX(K$64:K3046),""),"")</f>
        <v/>
      </c>
      <c r="M3046" s="104" t="str">
        <f>IFERROR(IF(E3046="","",IF(K3046&lt;&gt;"",MAX(M$64:M3045)+1,IF(AND($F3045/INDEX($F$64:$F3046,MATCH(MAX(M$64:M3045),M$64:M3045,0)-1)&gt;(1+$O$2),MAX(K$64:K3046)&gt;MAX(L$64:L3045)),MAX(M$64:M3045)+1,""))),"")</f>
        <v/>
      </c>
      <c r="N3046" s="91">
        <f t="shared" si="270"/>
        <v>0</v>
      </c>
      <c r="O3046" s="91" t="str">
        <f>IFERROR(IF(AND(N3045=$H$2*1,MAX(O$64:O3045)=MAX(P$64:P3045)),MAX(O$64:O3045)+1,""),"")</f>
        <v/>
      </c>
      <c r="P3046" s="91" t="str">
        <f>IFERROR(IF(MOD(MAX(Q$64:Q3046),10*MAX(O$64:O3046))&lt;=2,IF(AND(F3045/INDEX($F$64:$F3046,MATCH(MAX(O$64:O3046),O$64:O3046,0)-1)&lt;(1-$P$2),MAX(O$64:O3046)&gt;MAX(P$64:P3045)),MAX(O$64:O3046),""),IF(AND($F3045/INDEX($F$64:$F3046,MATCH(MAX(Q$64:Q3046),Q$64:Q3046,0)-1)&lt;(1-$P$2),MAX(O$64:O3046)&gt;MAX(P$64:P3045)),MAX(O$64:O3046),"")),"")</f>
        <v/>
      </c>
      <c r="Q3046" s="91" t="str">
        <f>IFERROR(IF(E3046="","",IF(O3046&lt;&gt;"",MAX(O$64:O3046)*10+1,IF(AND($F3045/INDEX($F$64:$F3046,MATCH(MAX(Q$64:Q3045),Q$64:Q3045,0)-1)&gt;(1+$O$2),MAX(O$64:O3046)&gt;MAX(P$64:P3045)),MAX(Q$64:Q3045)+1,""))),"")</f>
        <v/>
      </c>
    </row>
    <row r="3047" spans="1:17" x14ac:dyDescent="0.2">
      <c r="A3047" s="13">
        <f>HLOOKUP($E$2,历史数据!$V$3:$AE$5000,ROW(A3045),)</f>
        <v>448553</v>
      </c>
      <c r="B3047" s="41">
        <v>41040</v>
      </c>
      <c r="C3047" s="100">
        <f>IFERROR(IF(A3047&lt;&gt;0,MAX($C$4:C3046)+1,""),"")</f>
        <v>2978</v>
      </c>
      <c r="D3047" s="100"/>
      <c r="E3047" s="99">
        <f t="shared" si="271"/>
        <v>41135</v>
      </c>
      <c r="F3047" s="101">
        <f>IFERROR(VLOOKUP(E3047,历史数据!AH:AJ,3,),"")</f>
        <v>9.7218635493613501</v>
      </c>
      <c r="G3047" s="101">
        <f t="shared" si="267"/>
        <v>11.459896438592571</v>
      </c>
      <c r="H3047" s="105">
        <f t="shared" si="268"/>
        <v>-3.2681590630017077E-3</v>
      </c>
      <c r="I3047" s="101">
        <f>IFERROR(VLOOKUP(E3047,历史数据!AH:AJ,2,),"")</f>
        <v>9.6176076399848203</v>
      </c>
      <c r="J3047" s="104">
        <f t="shared" si="269"/>
        <v>0</v>
      </c>
      <c r="K3047" s="104" t="str">
        <f>IFERROR(IF(AND(J3046=$H$2*1,MAX(K$64:K3046)=MAX(L$64:L3046)),MAX(K$64:K3046)+1,""),"")</f>
        <v/>
      </c>
      <c r="L3047" s="104" t="str">
        <f>IFERROR(IF(AND($F3046/INDEX($F$64:$F3047,MATCH(MAX(M$64:M3047),M$64:M3047,0)-1)&lt;(1-$P$2),MAX(K$64:K3047)&gt;MAX(L$64:L3046)),MAX(K$64:K3047),""),"")</f>
        <v/>
      </c>
      <c r="M3047" s="104" t="str">
        <f>IFERROR(IF(E3047="","",IF(K3047&lt;&gt;"",MAX(M$64:M3046)+1,IF(AND($F3046/INDEX($F$64:$F3047,MATCH(MAX(M$64:M3046),M$64:M3046,0)-1)&gt;(1+$O$2),MAX(K$64:K3047)&gt;MAX(L$64:L3046)),MAX(M$64:M3046)+1,""))),"")</f>
        <v/>
      </c>
      <c r="N3047" s="91">
        <f t="shared" si="270"/>
        <v>0</v>
      </c>
      <c r="O3047" s="91" t="str">
        <f>IFERROR(IF(AND(N3046=$H$2*1,MAX(O$64:O3046)=MAX(P$64:P3046)),MAX(O$64:O3046)+1,""),"")</f>
        <v/>
      </c>
      <c r="P3047" s="91" t="str">
        <f>IFERROR(IF(MOD(MAX(Q$64:Q3047),10*MAX(O$64:O3047))&lt;=2,IF(AND(F3046/INDEX($F$64:$F3047,MATCH(MAX(O$64:O3047),O$64:O3047,0)-1)&lt;(1-$P$2),MAX(O$64:O3047)&gt;MAX(P$64:P3046)),MAX(O$64:O3047),""),IF(AND($F3046/INDEX($F$64:$F3047,MATCH(MAX(Q$64:Q3047),Q$64:Q3047,0)-1)&lt;(1-$P$2),MAX(O$64:O3047)&gt;MAX(P$64:P3046)),MAX(O$64:O3047),"")),"")</f>
        <v/>
      </c>
      <c r="Q3047" s="91" t="str">
        <f>IFERROR(IF(E3047="","",IF(O3047&lt;&gt;"",MAX(O$64:O3047)*10+1,IF(AND($F3046/INDEX($F$64:$F3047,MATCH(MAX(Q$64:Q3046),Q$64:Q3046,0)-1)&gt;(1+$O$2),MAX(O$64:O3047)&gt;MAX(P$64:P3046)),MAX(Q$64:Q3046)+1,""))),"")</f>
        <v/>
      </c>
    </row>
    <row r="3048" spans="1:17" x14ac:dyDescent="0.2">
      <c r="A3048" s="13">
        <f>HLOOKUP($E$2,历史数据!$V$3:$AE$5000,ROW(A3046),)</f>
        <v>1021640</v>
      </c>
      <c r="B3048" s="41">
        <v>41043</v>
      </c>
      <c r="C3048" s="100">
        <f>IFERROR(IF(A3048&lt;&gt;0,MAX($C$4:C3047)+1,""),"")</f>
        <v>2979</v>
      </c>
      <c r="D3048" s="100"/>
      <c r="E3048" s="99">
        <f t="shared" si="271"/>
        <v>41136</v>
      </c>
      <c r="F3048" s="101">
        <f>IFERROR(VLOOKUP(E3048,历史数据!AH:AJ,3,),"")</f>
        <v>9.5263837192803607</v>
      </c>
      <c r="G3048" s="101">
        <f t="shared" si="267"/>
        <v>11.422103671443576</v>
      </c>
      <c r="H3048" s="105">
        <f t="shared" si="268"/>
        <v>-3.297827982260193E-3</v>
      </c>
      <c r="I3048" s="101">
        <f>IFERROR(VLOOKUP(E3048,历史数据!AH:AJ,2,),"")</f>
        <v>9.7479275267054906</v>
      </c>
      <c r="J3048" s="104">
        <f t="shared" si="269"/>
        <v>0</v>
      </c>
      <c r="K3048" s="104" t="str">
        <f>IFERROR(IF(AND(J3047=$H$2*1,MAX(K$64:K3047)=MAX(L$64:L3047)),MAX(K$64:K3047)+1,""),"")</f>
        <v/>
      </c>
      <c r="L3048" s="104" t="str">
        <f>IFERROR(IF(AND($F3047/INDEX($F$64:$F3048,MATCH(MAX(M$64:M3048),M$64:M3048,0)-1)&lt;(1-$P$2),MAX(K$64:K3048)&gt;MAX(L$64:L3047)),MAX(K$64:K3048),""),"")</f>
        <v/>
      </c>
      <c r="M3048" s="104" t="str">
        <f>IFERROR(IF(E3048="","",IF(K3048&lt;&gt;"",MAX(M$64:M3047)+1,IF(AND($F3047/INDEX($F$64:$F3048,MATCH(MAX(M$64:M3047),M$64:M3047,0)-1)&gt;(1+$O$2),MAX(K$64:K3048)&gt;MAX(L$64:L3047)),MAX(M$64:M3047)+1,""))),"")</f>
        <v/>
      </c>
      <c r="N3048" s="91">
        <f t="shared" si="270"/>
        <v>0</v>
      </c>
      <c r="O3048" s="91" t="str">
        <f>IFERROR(IF(AND(N3047=$H$2*1,MAX(O$64:O3047)=MAX(P$64:P3047)),MAX(O$64:O3047)+1,""),"")</f>
        <v/>
      </c>
      <c r="P3048" s="91" t="str">
        <f>IFERROR(IF(MOD(MAX(Q$64:Q3048),10*MAX(O$64:O3048))&lt;=2,IF(AND(F3047/INDEX($F$64:$F3048,MATCH(MAX(O$64:O3048),O$64:O3048,0)-1)&lt;(1-$P$2),MAX(O$64:O3048)&gt;MAX(P$64:P3047)),MAX(O$64:O3048),""),IF(AND($F3047/INDEX($F$64:$F3048,MATCH(MAX(Q$64:Q3048),Q$64:Q3048,0)-1)&lt;(1-$P$2),MAX(O$64:O3048)&gt;MAX(P$64:P3047)),MAX(O$64:O3048),"")),"")</f>
        <v/>
      </c>
      <c r="Q3048" s="91" t="str">
        <f>IFERROR(IF(E3048="","",IF(O3048&lt;&gt;"",MAX(O$64:O3048)*10+1,IF(AND($F3047/INDEX($F$64:$F3048,MATCH(MAX(Q$64:Q3047),Q$64:Q3047,0)-1)&gt;(1+$O$2),MAX(O$64:O3048)&gt;MAX(P$64:P3047)),MAX(Q$64:Q3047)+1,""))),"")</f>
        <v/>
      </c>
    </row>
    <row r="3049" spans="1:17" x14ac:dyDescent="0.2">
      <c r="A3049" s="13">
        <f>HLOOKUP($E$2,历史数据!$V$3:$AE$5000,ROW(A3047),)</f>
        <v>700443</v>
      </c>
      <c r="B3049" s="41">
        <v>41044</v>
      </c>
      <c r="C3049" s="100">
        <f>IFERROR(IF(A3049&lt;&gt;0,MAX($C$4:C3048)+1,""),"")</f>
        <v>2980</v>
      </c>
      <c r="D3049" s="100"/>
      <c r="E3049" s="99">
        <f t="shared" si="271"/>
        <v>41137</v>
      </c>
      <c r="F3049" s="101">
        <f>IFERROR(VLOOKUP(E3049,历史数据!AH:AJ,3,),"")</f>
        <v>9.6436716173289607</v>
      </c>
      <c r="G3049" s="101">
        <f t="shared" si="267"/>
        <v>11.385396903350593</v>
      </c>
      <c r="H3049" s="105">
        <f t="shared" si="268"/>
        <v>-3.2136609112342063E-3</v>
      </c>
      <c r="I3049" s="101">
        <f>IFERROR(VLOOKUP(E3049,历史数据!AH:AJ,2,),"")</f>
        <v>9.5263837192803607</v>
      </c>
      <c r="J3049" s="104">
        <f t="shared" si="269"/>
        <v>0</v>
      </c>
      <c r="K3049" s="104" t="str">
        <f>IFERROR(IF(AND(J3048=$H$2*1,MAX(K$64:K3048)=MAX(L$64:L3048)),MAX(K$64:K3048)+1,""),"")</f>
        <v/>
      </c>
      <c r="L3049" s="104" t="str">
        <f>IFERROR(IF(AND($F3048/INDEX($F$64:$F3049,MATCH(MAX(M$64:M3049),M$64:M3049,0)-1)&lt;(1-$P$2),MAX(K$64:K3049)&gt;MAX(L$64:L3048)),MAX(K$64:K3049),""),"")</f>
        <v/>
      </c>
      <c r="M3049" s="104" t="str">
        <f>IFERROR(IF(E3049="","",IF(K3049&lt;&gt;"",MAX(M$64:M3048)+1,IF(AND($F3048/INDEX($F$64:$F3049,MATCH(MAX(M$64:M3048),M$64:M3048,0)-1)&gt;(1+$O$2),MAX(K$64:K3049)&gt;MAX(L$64:L3048)),MAX(M$64:M3048)+1,""))),"")</f>
        <v/>
      </c>
      <c r="N3049" s="91">
        <f t="shared" si="270"/>
        <v>0</v>
      </c>
      <c r="O3049" s="91" t="str">
        <f>IFERROR(IF(AND(N3048=$H$2*1,MAX(O$64:O3048)=MAX(P$64:P3048)),MAX(O$64:O3048)+1,""),"")</f>
        <v/>
      </c>
      <c r="P3049" s="91" t="str">
        <f>IFERROR(IF(MOD(MAX(Q$64:Q3049),10*MAX(O$64:O3049))&lt;=2,IF(AND(F3048/INDEX($F$64:$F3049,MATCH(MAX(O$64:O3049),O$64:O3049,0)-1)&lt;(1-$P$2),MAX(O$64:O3049)&gt;MAX(P$64:P3048)),MAX(O$64:O3049),""),IF(AND($F3048/INDEX($F$64:$F3049,MATCH(MAX(Q$64:Q3049),Q$64:Q3049,0)-1)&lt;(1-$P$2),MAX(O$64:O3049)&gt;MAX(P$64:P3048)),MAX(O$64:O3049),"")),"")</f>
        <v/>
      </c>
      <c r="Q3049" s="91" t="str">
        <f>IFERROR(IF(E3049="","",IF(O3049&lt;&gt;"",MAX(O$64:O3049)*10+1,IF(AND($F3048/INDEX($F$64:$F3049,MATCH(MAX(Q$64:Q3048),Q$64:Q3048,0)-1)&gt;(1+$O$2),MAX(O$64:O3049)&gt;MAX(P$64:P3048)),MAX(Q$64:Q3048)+1,""))),"")</f>
        <v/>
      </c>
    </row>
    <row r="3050" spans="1:17" x14ac:dyDescent="0.2">
      <c r="A3050" s="13">
        <f>HLOOKUP($E$2,历史数据!$V$3:$AE$5000,ROW(A3048),)</f>
        <v>849499</v>
      </c>
      <c r="B3050" s="41">
        <v>41045</v>
      </c>
      <c r="C3050" s="100">
        <f>IFERROR(IF(A3050&lt;&gt;0,MAX($C$4:C3049)+1,""),"")</f>
        <v>2981</v>
      </c>
      <c r="D3050" s="100"/>
      <c r="E3050" s="99">
        <f t="shared" si="271"/>
        <v>41138</v>
      </c>
      <c r="F3050" s="101">
        <f>IFERROR(VLOOKUP(E3050,历史数据!AH:AJ,3,),"")</f>
        <v>9.6827675833451501</v>
      </c>
      <c r="G3050" s="101">
        <f t="shared" si="267"/>
        <v>11.354554530160035</v>
      </c>
      <c r="H3050" s="105">
        <f t="shared" si="268"/>
        <v>-2.7089414143727231E-3</v>
      </c>
      <c r="I3050" s="101">
        <f>IFERROR(VLOOKUP(E3050,历史数据!AH:AJ,2,),"")</f>
        <v>9.5524476966244904</v>
      </c>
      <c r="J3050" s="104">
        <f t="shared" si="269"/>
        <v>0</v>
      </c>
      <c r="K3050" s="104" t="str">
        <f>IFERROR(IF(AND(J3049=$H$2*1,MAX(K$64:K3049)=MAX(L$64:L3049)),MAX(K$64:K3049)+1,""),"")</f>
        <v/>
      </c>
      <c r="L3050" s="104" t="str">
        <f>IFERROR(IF(AND($F3049/INDEX($F$64:$F3050,MATCH(MAX(M$64:M3050),M$64:M3050,0)-1)&lt;(1-$P$2),MAX(K$64:K3050)&gt;MAX(L$64:L3049)),MAX(K$64:K3050),""),"")</f>
        <v/>
      </c>
      <c r="M3050" s="104" t="str">
        <f>IFERROR(IF(E3050="","",IF(K3050&lt;&gt;"",MAX(M$64:M3049)+1,IF(AND($F3049/INDEX($F$64:$F3050,MATCH(MAX(M$64:M3049),M$64:M3049,0)-1)&gt;(1+$O$2),MAX(K$64:K3050)&gt;MAX(L$64:L3049)),MAX(M$64:M3049)+1,""))),"")</f>
        <v/>
      </c>
      <c r="N3050" s="91">
        <f t="shared" si="270"/>
        <v>0</v>
      </c>
      <c r="O3050" s="91" t="str">
        <f>IFERROR(IF(AND(N3049=$H$2*1,MAX(O$64:O3049)=MAX(P$64:P3049)),MAX(O$64:O3049)+1,""),"")</f>
        <v/>
      </c>
      <c r="P3050" s="91" t="str">
        <f>IFERROR(IF(MOD(MAX(Q$64:Q3050),10*MAX(O$64:O3050))&lt;=2,IF(AND(F3049/INDEX($F$64:$F3050,MATCH(MAX(O$64:O3050),O$64:O3050,0)-1)&lt;(1-$P$2),MAX(O$64:O3050)&gt;MAX(P$64:P3049)),MAX(O$64:O3050),""),IF(AND($F3049/INDEX($F$64:$F3050,MATCH(MAX(Q$64:Q3050),Q$64:Q3050,0)-1)&lt;(1-$P$2),MAX(O$64:O3050)&gt;MAX(P$64:P3049)),MAX(O$64:O3050),"")),"")</f>
        <v/>
      </c>
      <c r="Q3050" s="91" t="str">
        <f>IFERROR(IF(E3050="","",IF(O3050&lt;&gt;"",MAX(O$64:O3050)*10+1,IF(AND($F3049/INDEX($F$64:$F3050,MATCH(MAX(Q$64:Q3049),Q$64:Q3049,0)-1)&gt;(1+$O$2),MAX(O$64:O3050)&gt;MAX(P$64:P3049)),MAX(Q$64:Q3049)+1,""))),"")</f>
        <v/>
      </c>
    </row>
    <row r="3051" spans="1:17" x14ac:dyDescent="0.2">
      <c r="A3051" s="13">
        <f>HLOOKUP($E$2,历史数据!$V$3:$AE$5000,ROW(A3049),)</f>
        <v>440900</v>
      </c>
      <c r="B3051" s="41">
        <v>41046</v>
      </c>
      <c r="C3051" s="100">
        <f>IFERROR(IF(A3051&lt;&gt;0,MAX($C$4:C3050)+1,""),"")</f>
        <v>2982</v>
      </c>
      <c r="D3051" s="100"/>
      <c r="E3051" s="99">
        <f t="shared" si="271"/>
        <v>41141</v>
      </c>
      <c r="F3051" s="101">
        <f>IFERROR(VLOOKUP(E3051,历史数据!AH:AJ,3,),"")</f>
        <v>10.0606952548351</v>
      </c>
      <c r="G3051" s="101">
        <f t="shared" si="267"/>
        <v>11.326101354892693</v>
      </c>
      <c r="H3051" s="105">
        <f t="shared" si="268"/>
        <v>-2.5058821278954868E-3</v>
      </c>
      <c r="I3051" s="101">
        <f>IFERROR(VLOOKUP(E3051,历史数据!AH:AJ,2,),"")</f>
        <v>9.6697355946730905</v>
      </c>
      <c r="J3051" s="104">
        <f t="shared" si="269"/>
        <v>0</v>
      </c>
      <c r="K3051" s="104" t="str">
        <f>IFERROR(IF(AND(J3050=$H$2*1,MAX(K$64:K3050)=MAX(L$64:L3050)),MAX(K$64:K3050)+1,""),"")</f>
        <v/>
      </c>
      <c r="L3051" s="104" t="str">
        <f>IFERROR(IF(AND($F3050/INDEX($F$64:$F3051,MATCH(MAX(M$64:M3051),M$64:M3051,0)-1)&lt;(1-$P$2),MAX(K$64:K3051)&gt;MAX(L$64:L3050)),MAX(K$64:K3051),""),"")</f>
        <v/>
      </c>
      <c r="M3051" s="104" t="str">
        <f>IFERROR(IF(E3051="","",IF(K3051&lt;&gt;"",MAX(M$64:M3050)+1,IF(AND($F3050/INDEX($F$64:$F3051,MATCH(MAX(M$64:M3050),M$64:M3050,0)-1)&gt;(1+$O$2),MAX(K$64:K3051)&gt;MAX(L$64:L3050)),MAX(M$64:M3050)+1,""))),"")</f>
        <v/>
      </c>
      <c r="N3051" s="91">
        <f t="shared" si="270"/>
        <v>0</v>
      </c>
      <c r="O3051" s="91" t="str">
        <f>IFERROR(IF(AND(N3050=$H$2*1,MAX(O$64:O3050)=MAX(P$64:P3050)),MAX(O$64:O3050)+1,""),"")</f>
        <v/>
      </c>
      <c r="P3051" s="91" t="str">
        <f>IFERROR(IF(MOD(MAX(Q$64:Q3051),10*MAX(O$64:O3051))&lt;=2,IF(AND(F3050/INDEX($F$64:$F3051,MATCH(MAX(O$64:O3051),O$64:O3051,0)-1)&lt;(1-$P$2),MAX(O$64:O3051)&gt;MAX(P$64:P3050)),MAX(O$64:O3051),""),IF(AND($F3050/INDEX($F$64:$F3051,MATCH(MAX(Q$64:Q3051),Q$64:Q3051,0)-1)&lt;(1-$P$2),MAX(O$64:O3051)&gt;MAX(P$64:P3050)),MAX(O$64:O3051),"")),"")</f>
        <v/>
      </c>
      <c r="Q3051" s="91" t="str">
        <f>IFERROR(IF(E3051="","",IF(O3051&lt;&gt;"",MAX(O$64:O3051)*10+1,IF(AND($F3050/INDEX($F$64:$F3051,MATCH(MAX(Q$64:Q3050),Q$64:Q3050,0)-1)&gt;(1+$O$2),MAX(O$64:O3051)&gt;MAX(P$64:P3050)),MAX(Q$64:Q3050)+1,""))),"")</f>
        <v/>
      </c>
    </row>
    <row r="3052" spans="1:17" x14ac:dyDescent="0.2">
      <c r="A3052" s="13">
        <f>HLOOKUP($E$2,历史数据!$V$3:$AE$5000,ROW(A3050),)</f>
        <v>935646</v>
      </c>
      <c r="B3052" s="41">
        <v>41047</v>
      </c>
      <c r="C3052" s="100">
        <f>IFERROR(IF(A3052&lt;&gt;0,MAX($C$4:C3051)+1,""),"")</f>
        <v>2983</v>
      </c>
      <c r="D3052" s="100"/>
      <c r="E3052" s="99">
        <f t="shared" si="271"/>
        <v>41142</v>
      </c>
      <c r="F3052" s="101">
        <f>IFERROR(VLOOKUP(E3052,历史数据!AH:AJ,3,),"")</f>
        <v>10.086759232179199</v>
      </c>
      <c r="G3052" s="101">
        <f t="shared" si="267"/>
        <v>11.301123376604567</v>
      </c>
      <c r="H3052" s="105">
        <f t="shared" si="268"/>
        <v>-2.2053465270586159E-3</v>
      </c>
      <c r="I3052" s="101">
        <f>IFERROR(VLOOKUP(E3052,历史数据!AH:AJ,2,),"")</f>
        <v>10.0997912208513</v>
      </c>
      <c r="J3052" s="104">
        <f t="shared" si="269"/>
        <v>0</v>
      </c>
      <c r="K3052" s="104" t="str">
        <f>IFERROR(IF(AND(J3051=$H$2*1,MAX(K$64:K3051)=MAX(L$64:L3051)),MAX(K$64:K3051)+1,""),"")</f>
        <v/>
      </c>
      <c r="L3052" s="104" t="str">
        <f>IFERROR(IF(AND($F3051/INDEX($F$64:$F3052,MATCH(MAX(M$64:M3052),M$64:M3052,0)-1)&lt;(1-$P$2),MAX(K$64:K3052)&gt;MAX(L$64:L3051)),MAX(K$64:K3052),""),"")</f>
        <v/>
      </c>
      <c r="M3052" s="104" t="str">
        <f>IFERROR(IF(E3052="","",IF(K3052&lt;&gt;"",MAX(M$64:M3051)+1,IF(AND($F3051/INDEX($F$64:$F3052,MATCH(MAX(M$64:M3051),M$64:M3051,0)-1)&gt;(1+$O$2),MAX(K$64:K3052)&gt;MAX(L$64:L3051)),MAX(M$64:M3051)+1,""))),"")</f>
        <v/>
      </c>
      <c r="N3052" s="91">
        <f t="shared" si="270"/>
        <v>0</v>
      </c>
      <c r="O3052" s="91" t="str">
        <f>IFERROR(IF(AND(N3051=$H$2*1,MAX(O$64:O3051)=MAX(P$64:P3051)),MAX(O$64:O3051)+1,""),"")</f>
        <v/>
      </c>
      <c r="P3052" s="91" t="str">
        <f>IFERROR(IF(MOD(MAX(Q$64:Q3052),10*MAX(O$64:O3052))&lt;=2,IF(AND(F3051/INDEX($F$64:$F3052,MATCH(MAX(O$64:O3052),O$64:O3052,0)-1)&lt;(1-$P$2),MAX(O$64:O3052)&gt;MAX(P$64:P3051)),MAX(O$64:O3052),""),IF(AND($F3051/INDEX($F$64:$F3052,MATCH(MAX(Q$64:Q3052),Q$64:Q3052,0)-1)&lt;(1-$P$2),MAX(O$64:O3052)&gt;MAX(P$64:P3051)),MAX(O$64:O3052),"")),"")</f>
        <v/>
      </c>
      <c r="Q3052" s="91" t="str">
        <f>IFERROR(IF(E3052="","",IF(O3052&lt;&gt;"",MAX(O$64:O3052)*10+1,IF(AND($F3051/INDEX($F$64:$F3052,MATCH(MAX(Q$64:Q3051),Q$64:Q3051,0)-1)&gt;(1+$O$2),MAX(O$64:O3052)&gt;MAX(P$64:P3051)),MAX(Q$64:Q3051)+1,""))),"")</f>
        <v/>
      </c>
    </row>
    <row r="3053" spans="1:17" x14ac:dyDescent="0.2">
      <c r="A3053" s="13">
        <f>HLOOKUP($E$2,历史数据!$V$3:$AE$5000,ROW(A3051),)</f>
        <v>555800</v>
      </c>
      <c r="B3053" s="41">
        <v>41050</v>
      </c>
      <c r="C3053" s="100">
        <f>IFERROR(IF(A3053&lt;&gt;0,MAX($C$4:C3052)+1,""),"")</f>
        <v>2984</v>
      </c>
      <c r="D3053" s="100"/>
      <c r="E3053" s="99">
        <f t="shared" si="271"/>
        <v>41143</v>
      </c>
      <c r="F3053" s="101">
        <f>IFERROR(VLOOKUP(E3053,历史数据!AH:AJ,3,),"")</f>
        <v>10.438622926324999</v>
      </c>
      <c r="G3053" s="101">
        <f t="shared" si="267"/>
        <v>11.27657979793884</v>
      </c>
      <c r="H3053" s="105">
        <f t="shared" si="268"/>
        <v>-2.1717822067615078E-3</v>
      </c>
      <c r="I3053" s="101">
        <f>IFERROR(VLOOKUP(E3053,历史数据!AH:AJ,2,),"")</f>
        <v>10.034631277490901</v>
      </c>
      <c r="J3053" s="104">
        <f t="shared" si="269"/>
        <v>0</v>
      </c>
      <c r="K3053" s="104" t="str">
        <f>IFERROR(IF(AND(J3052=$H$2*1,MAX(K$64:K3052)=MAX(L$64:L3052)),MAX(K$64:K3052)+1,""),"")</f>
        <v/>
      </c>
      <c r="L3053" s="104" t="str">
        <f>IFERROR(IF(AND($F3052/INDEX($F$64:$F3053,MATCH(MAX(M$64:M3053),M$64:M3053,0)-1)&lt;(1-$P$2),MAX(K$64:K3053)&gt;MAX(L$64:L3052)),MAX(K$64:K3053),""),"")</f>
        <v/>
      </c>
      <c r="M3053" s="104" t="str">
        <f>IFERROR(IF(E3053="","",IF(K3053&lt;&gt;"",MAX(M$64:M3052)+1,IF(AND($F3052/INDEX($F$64:$F3053,MATCH(MAX(M$64:M3052),M$64:M3052,0)-1)&gt;(1+$O$2),MAX(K$64:K3053)&gt;MAX(L$64:L3052)),MAX(M$64:M3052)+1,""))),"")</f>
        <v/>
      </c>
      <c r="N3053" s="91">
        <f t="shared" si="270"/>
        <v>0</v>
      </c>
      <c r="O3053" s="91" t="str">
        <f>IFERROR(IF(AND(N3052=$H$2*1,MAX(O$64:O3052)=MAX(P$64:P3052)),MAX(O$64:O3052)+1,""),"")</f>
        <v/>
      </c>
      <c r="P3053" s="91" t="str">
        <f>IFERROR(IF(MOD(MAX(Q$64:Q3053),10*MAX(O$64:O3053))&lt;=2,IF(AND(F3052/INDEX($F$64:$F3053,MATCH(MAX(O$64:O3053),O$64:O3053,0)-1)&lt;(1-$P$2),MAX(O$64:O3053)&gt;MAX(P$64:P3052)),MAX(O$64:O3053),""),IF(AND($F3052/INDEX($F$64:$F3053,MATCH(MAX(Q$64:Q3053),Q$64:Q3053,0)-1)&lt;(1-$P$2),MAX(O$64:O3053)&gt;MAX(P$64:P3052)),MAX(O$64:O3053),"")),"")</f>
        <v/>
      </c>
      <c r="Q3053" s="91" t="str">
        <f>IFERROR(IF(E3053="","",IF(O3053&lt;&gt;"",MAX(O$64:O3053)*10+1,IF(AND($F3052/INDEX($F$64:$F3053,MATCH(MAX(Q$64:Q3052),Q$64:Q3052,0)-1)&gt;(1+$O$2),MAX(O$64:O3053)&gt;MAX(P$64:P3052)),MAX(Q$64:Q3052)+1,""))),"")</f>
        <v/>
      </c>
    </row>
    <row r="3054" spans="1:17" x14ac:dyDescent="0.2">
      <c r="A3054" s="13">
        <f>HLOOKUP($E$2,历史数据!$V$3:$AE$5000,ROW(A3052),)</f>
        <v>0</v>
      </c>
      <c r="B3054" s="41">
        <v>41051</v>
      </c>
      <c r="C3054" s="100" t="str">
        <f>IFERROR(IF(A3054&lt;&gt;0,MAX($C$4:C3053)+1,""),"")</f>
        <v/>
      </c>
      <c r="D3054" s="100"/>
      <c r="E3054" s="99">
        <f t="shared" si="271"/>
        <v>41144</v>
      </c>
      <c r="F3054" s="101">
        <f>IFERROR(VLOOKUP(E3054,历史数据!AH:AJ,3,),"")</f>
        <v>10.959902473207601</v>
      </c>
      <c r="G3054" s="101">
        <f t="shared" si="267"/>
        <v>11.259638212665156</v>
      </c>
      <c r="H3054" s="105">
        <f t="shared" si="268"/>
        <v>-1.50236912053614E-3</v>
      </c>
      <c r="I3054" s="101">
        <f>IFERROR(VLOOKUP(E3054,历史数据!AH:AJ,2,),"")</f>
        <v>10.516814858357399</v>
      </c>
      <c r="J3054" s="104">
        <f t="shared" si="269"/>
        <v>0</v>
      </c>
      <c r="K3054" s="104" t="str">
        <f>IFERROR(IF(AND(J3053=$H$2*1,MAX(K$64:K3053)=MAX(L$64:L3053)),MAX(K$64:K3053)+1,""),"")</f>
        <v/>
      </c>
      <c r="L3054" s="104" t="str">
        <f>IFERROR(IF(AND($F3053/INDEX($F$64:$F3054,MATCH(MAX(M$64:M3054),M$64:M3054,0)-1)&lt;(1-$P$2),MAX(K$64:K3054)&gt;MAX(L$64:L3053)),MAX(K$64:K3054),""),"")</f>
        <v/>
      </c>
      <c r="M3054" s="104" t="str">
        <f>IFERROR(IF(E3054="","",IF(K3054&lt;&gt;"",MAX(M$64:M3053)+1,IF(AND($F3053/INDEX($F$64:$F3054,MATCH(MAX(M$64:M3053),M$64:M3053,0)-1)&gt;(1+$O$2),MAX(K$64:K3054)&gt;MAX(L$64:L3053)),MAX(M$64:M3053)+1,""))),"")</f>
        <v/>
      </c>
      <c r="N3054" s="91">
        <f t="shared" si="270"/>
        <v>0</v>
      </c>
      <c r="O3054" s="91" t="str">
        <f>IFERROR(IF(AND(N3053=$H$2*1,MAX(O$64:O3053)=MAX(P$64:P3053)),MAX(O$64:O3053)+1,""),"")</f>
        <v/>
      </c>
      <c r="P3054" s="91" t="str">
        <f>IFERROR(IF(MOD(MAX(Q$64:Q3054),10*MAX(O$64:O3054))&lt;=2,IF(AND(F3053/INDEX($F$64:$F3054,MATCH(MAX(O$64:O3054),O$64:O3054,0)-1)&lt;(1-$P$2),MAX(O$64:O3054)&gt;MAX(P$64:P3053)),MAX(O$64:O3054),""),IF(AND($F3053/INDEX($F$64:$F3054,MATCH(MAX(Q$64:Q3054),Q$64:Q3054,0)-1)&lt;(1-$P$2),MAX(O$64:O3054)&gt;MAX(P$64:P3053)),MAX(O$64:O3054),"")),"")</f>
        <v/>
      </c>
      <c r="Q3054" s="91" t="str">
        <f>IFERROR(IF(E3054="","",IF(O3054&lt;&gt;"",MAX(O$64:O3054)*10+1,IF(AND($F3053/INDEX($F$64:$F3054,MATCH(MAX(Q$64:Q3053),Q$64:Q3053,0)-1)&gt;(1+$O$2),MAX(O$64:O3054)&gt;MAX(P$64:P3053)),MAX(Q$64:Q3053)+1,""))),"")</f>
        <v/>
      </c>
    </row>
    <row r="3055" spans="1:17" x14ac:dyDescent="0.2">
      <c r="A3055" s="13">
        <f>HLOOKUP($E$2,历史数据!$V$3:$AE$5000,ROW(A3053),)</f>
        <v>390737</v>
      </c>
      <c r="B3055" s="41">
        <v>41052</v>
      </c>
      <c r="C3055" s="100">
        <f>IFERROR(IF(A3055&lt;&gt;0,MAX($C$4:C3054)+1,""),"")</f>
        <v>2985</v>
      </c>
      <c r="D3055" s="100"/>
      <c r="E3055" s="99">
        <f t="shared" si="271"/>
        <v>41145</v>
      </c>
      <c r="F3055" s="101">
        <f>IFERROR(VLOOKUP(E3055,历史数据!AH:AJ,3,),"")</f>
        <v>10.503782869685301</v>
      </c>
      <c r="G3055" s="101">
        <f t="shared" si="267"/>
        <v>11.23270543607622</v>
      </c>
      <c r="H3055" s="105">
        <f t="shared" si="268"/>
        <v>-2.3919753086418805E-3</v>
      </c>
      <c r="I3055" s="101">
        <f>IFERROR(VLOOKUP(E3055,历史数据!AH:AJ,2,),"")</f>
        <v>11.012030427895899</v>
      </c>
      <c r="J3055" s="104">
        <f t="shared" si="269"/>
        <v>0</v>
      </c>
      <c r="K3055" s="104" t="str">
        <f>IFERROR(IF(AND(J3054=$H$2*1,MAX(K$64:K3054)=MAX(L$64:L3054)),MAX(K$64:K3054)+1,""),"")</f>
        <v/>
      </c>
      <c r="L3055" s="104" t="str">
        <f>IFERROR(IF(AND($F3054/INDEX($F$64:$F3055,MATCH(MAX(M$64:M3055),M$64:M3055,0)-1)&lt;(1-$P$2),MAX(K$64:K3055)&gt;MAX(L$64:L3054)),MAX(K$64:K3055),""),"")</f>
        <v/>
      </c>
      <c r="M3055" s="104" t="str">
        <f>IFERROR(IF(E3055="","",IF(K3055&lt;&gt;"",MAX(M$64:M3054)+1,IF(AND($F3054/INDEX($F$64:$F3055,MATCH(MAX(M$64:M3054),M$64:M3054,0)-1)&gt;(1+$O$2),MAX(K$64:K3055)&gt;MAX(L$64:L3054)),MAX(M$64:M3054)+1,""))),"")</f>
        <v/>
      </c>
      <c r="N3055" s="91">
        <f t="shared" si="270"/>
        <v>0</v>
      </c>
      <c r="O3055" s="91" t="str">
        <f>IFERROR(IF(AND(N3054=$H$2*1,MAX(O$64:O3054)=MAX(P$64:P3054)),MAX(O$64:O3054)+1,""),"")</f>
        <v/>
      </c>
      <c r="P3055" s="91" t="str">
        <f>IFERROR(IF(MOD(MAX(Q$64:Q3055),10*MAX(O$64:O3055))&lt;=2,IF(AND(F3054/INDEX($F$64:$F3055,MATCH(MAX(O$64:O3055),O$64:O3055,0)-1)&lt;(1-$P$2),MAX(O$64:O3055)&gt;MAX(P$64:P3054)),MAX(O$64:O3055),""),IF(AND($F3054/INDEX($F$64:$F3055,MATCH(MAX(Q$64:Q3055),Q$64:Q3055,0)-1)&lt;(1-$P$2),MAX(O$64:O3055)&gt;MAX(P$64:P3054)),MAX(O$64:O3055),"")),"")</f>
        <v/>
      </c>
      <c r="Q3055" s="91" t="str">
        <f>IFERROR(IF(E3055="","",IF(O3055&lt;&gt;"",MAX(O$64:O3055)*10+1,IF(AND($F3054/INDEX($F$64:$F3055,MATCH(MAX(Q$64:Q3054),Q$64:Q3054,0)-1)&gt;(1+$O$2),MAX(O$64:O3055)&gt;MAX(P$64:P3054)),MAX(Q$64:Q3054)+1,""))),"")</f>
        <v/>
      </c>
    </row>
    <row r="3056" spans="1:17" x14ac:dyDescent="0.2">
      <c r="A3056" s="13">
        <f>HLOOKUP($E$2,历史数据!$V$3:$AE$5000,ROW(A3054),)</f>
        <v>2448411</v>
      </c>
      <c r="B3056" s="41">
        <v>41053</v>
      </c>
      <c r="C3056" s="100">
        <f>IFERROR(IF(A3056&lt;&gt;0,MAX($C$4:C3055)+1,""),"")</f>
        <v>2986</v>
      </c>
      <c r="D3056" s="100"/>
      <c r="E3056" s="99">
        <f t="shared" si="271"/>
        <v>41148</v>
      </c>
      <c r="F3056" s="101">
        <f>IFERROR(VLOOKUP(E3056,历史数据!AH:AJ,3,),"")</f>
        <v>10.959902473207601</v>
      </c>
      <c r="G3056" s="101">
        <f t="shared" si="267"/>
        <v>11.213809052501723</v>
      </c>
      <c r="H3056" s="105">
        <f t="shared" si="268"/>
        <v>-1.6822646763091642E-3</v>
      </c>
      <c r="I3056" s="101">
        <f>IFERROR(VLOOKUP(E3056,历史数据!AH:AJ,2,),"")</f>
        <v>10.425590937652901</v>
      </c>
      <c r="J3056" s="104">
        <f t="shared" si="269"/>
        <v>0</v>
      </c>
      <c r="K3056" s="104" t="str">
        <f>IFERROR(IF(AND(J3055=$H$2*1,MAX(K$64:K3055)=MAX(L$64:L3055)),MAX(K$64:K3055)+1,""),"")</f>
        <v/>
      </c>
      <c r="L3056" s="104" t="str">
        <f>IFERROR(IF(AND($F3055/INDEX($F$64:$F3056,MATCH(MAX(M$64:M3056),M$64:M3056,0)-1)&lt;(1-$P$2),MAX(K$64:K3056)&gt;MAX(L$64:L3055)),MAX(K$64:K3056),""),"")</f>
        <v/>
      </c>
      <c r="M3056" s="104" t="str">
        <f>IFERROR(IF(E3056="","",IF(K3056&lt;&gt;"",MAX(M$64:M3055)+1,IF(AND($F3055/INDEX($F$64:$F3056,MATCH(MAX(M$64:M3055),M$64:M3055,0)-1)&gt;(1+$O$2),MAX(K$64:K3056)&gt;MAX(L$64:L3055)),MAX(M$64:M3055)+1,""))),"")</f>
        <v/>
      </c>
      <c r="N3056" s="91">
        <f t="shared" si="270"/>
        <v>0</v>
      </c>
      <c r="O3056" s="91" t="str">
        <f>IFERROR(IF(AND(N3055=$H$2*1,MAX(O$64:O3055)=MAX(P$64:P3055)),MAX(O$64:O3055)+1,""),"")</f>
        <v/>
      </c>
      <c r="P3056" s="91" t="str">
        <f>IFERROR(IF(MOD(MAX(Q$64:Q3056),10*MAX(O$64:O3056))&lt;=2,IF(AND(F3055/INDEX($F$64:$F3056,MATCH(MAX(O$64:O3056),O$64:O3056,0)-1)&lt;(1-$P$2),MAX(O$64:O3056)&gt;MAX(P$64:P3055)),MAX(O$64:O3056),""),IF(AND($F3055/INDEX($F$64:$F3056,MATCH(MAX(Q$64:Q3056),Q$64:Q3056,0)-1)&lt;(1-$P$2),MAX(O$64:O3056)&gt;MAX(P$64:P3055)),MAX(O$64:O3056),"")),"")</f>
        <v/>
      </c>
      <c r="Q3056" s="91" t="str">
        <f>IFERROR(IF(E3056="","",IF(O3056&lt;&gt;"",MAX(O$64:O3056)*10+1,IF(AND($F3055/INDEX($F$64:$F3056,MATCH(MAX(Q$64:Q3055),Q$64:Q3055,0)-1)&gt;(1+$O$2),MAX(O$64:O3056)&gt;MAX(P$64:P3055)),MAX(Q$64:Q3055)+1,""))),"")</f>
        <v/>
      </c>
    </row>
    <row r="3057" spans="1:17" x14ac:dyDescent="0.2">
      <c r="A3057" s="13">
        <f>HLOOKUP($E$2,历史数据!$V$3:$AE$5000,ROW(A3055),)</f>
        <v>1055290</v>
      </c>
      <c r="B3057" s="41">
        <v>41054</v>
      </c>
      <c r="C3057" s="100">
        <f>IFERROR(IF(A3057&lt;&gt;0,MAX($C$4:C3056)+1,""),"")</f>
        <v>2987</v>
      </c>
      <c r="D3057" s="100"/>
      <c r="E3057" s="99">
        <f t="shared" si="271"/>
        <v>41149</v>
      </c>
      <c r="F3057" s="101">
        <f>IFERROR(VLOOKUP(E3057,历史数据!AH:AJ,3,),"")</f>
        <v>11.116286337272401</v>
      </c>
      <c r="G3057" s="101">
        <f t="shared" si="267"/>
        <v>11.20294906194167</v>
      </c>
      <c r="H3057" s="105">
        <f t="shared" si="268"/>
        <v>-9.6844796529071964E-4</v>
      </c>
      <c r="I3057" s="101">
        <f>IFERROR(VLOOKUP(E3057,历史数据!AH:AJ,2,),"")</f>
        <v>11.025062416568</v>
      </c>
      <c r="J3057" s="104">
        <f t="shared" si="269"/>
        <v>0</v>
      </c>
      <c r="K3057" s="104" t="str">
        <f>IFERROR(IF(AND(J3056=$H$2*1,MAX(K$64:K3056)=MAX(L$64:L3056)),MAX(K$64:K3056)+1,""),"")</f>
        <v/>
      </c>
      <c r="L3057" s="104" t="str">
        <f>IFERROR(IF(AND($F3056/INDEX($F$64:$F3057,MATCH(MAX(M$64:M3057),M$64:M3057,0)-1)&lt;(1-$P$2),MAX(K$64:K3057)&gt;MAX(L$64:L3056)),MAX(K$64:K3057),""),"")</f>
        <v/>
      </c>
      <c r="M3057" s="104" t="str">
        <f>IFERROR(IF(E3057="","",IF(K3057&lt;&gt;"",MAX(M$64:M3056)+1,IF(AND($F3056/INDEX($F$64:$F3057,MATCH(MAX(M$64:M3056),M$64:M3056,0)-1)&gt;(1+$O$2),MAX(K$64:K3057)&gt;MAX(L$64:L3056)),MAX(M$64:M3056)+1,""))),"")</f>
        <v/>
      </c>
      <c r="N3057" s="91">
        <f t="shared" si="270"/>
        <v>0</v>
      </c>
      <c r="O3057" s="91" t="str">
        <f>IFERROR(IF(AND(N3056=$H$2*1,MAX(O$64:O3056)=MAX(P$64:P3056)),MAX(O$64:O3056)+1,""),"")</f>
        <v/>
      </c>
      <c r="P3057" s="91" t="str">
        <f>IFERROR(IF(MOD(MAX(Q$64:Q3057),10*MAX(O$64:O3057))&lt;=2,IF(AND(F3056/INDEX($F$64:$F3057,MATCH(MAX(O$64:O3057),O$64:O3057,0)-1)&lt;(1-$P$2),MAX(O$64:O3057)&gt;MAX(P$64:P3056)),MAX(O$64:O3057),""),IF(AND($F3056/INDEX($F$64:$F3057,MATCH(MAX(Q$64:Q3057),Q$64:Q3057,0)-1)&lt;(1-$P$2),MAX(O$64:O3057)&gt;MAX(P$64:P3056)),MAX(O$64:O3057),"")),"")</f>
        <v/>
      </c>
      <c r="Q3057" s="91" t="str">
        <f>IFERROR(IF(E3057="","",IF(O3057&lt;&gt;"",MAX(O$64:O3057)*10+1,IF(AND($F3056/INDEX($F$64:$F3057,MATCH(MAX(Q$64:Q3056),Q$64:Q3056,0)-1)&gt;(1+$O$2),MAX(O$64:O3057)&gt;MAX(P$64:P3056)),MAX(Q$64:Q3056)+1,""))),"")</f>
        <v/>
      </c>
    </row>
    <row r="3058" spans="1:17" x14ac:dyDescent="0.2">
      <c r="A3058" s="13">
        <f>HLOOKUP($E$2,历史数据!$V$3:$AE$5000,ROW(A3056),)</f>
        <v>788196</v>
      </c>
      <c r="B3058" s="41">
        <v>41057</v>
      </c>
      <c r="C3058" s="100">
        <f>IFERROR(IF(A3058&lt;&gt;0,MAX($C$4:C3057)+1,""),"")</f>
        <v>2988</v>
      </c>
      <c r="D3058" s="100"/>
      <c r="E3058" s="99">
        <f t="shared" si="271"/>
        <v>41150</v>
      </c>
      <c r="F3058" s="101">
        <f>IFERROR(VLOOKUP(E3058,历史数据!AH:AJ,3,),"")</f>
        <v>10.621070767733899</v>
      </c>
      <c r="G3058" s="101">
        <f t="shared" si="267"/>
        <v>11.180794681199156</v>
      </c>
      <c r="H3058" s="105">
        <f t="shared" si="268"/>
        <v>-1.9775490025011333E-3</v>
      </c>
      <c r="I3058" s="101">
        <f>IFERROR(VLOOKUP(E3058,历史数据!AH:AJ,2,),"")</f>
        <v>10.998998439223801</v>
      </c>
      <c r="J3058" s="104">
        <f t="shared" si="269"/>
        <v>0</v>
      </c>
      <c r="K3058" s="104" t="str">
        <f>IFERROR(IF(AND(J3057=$H$2*1,MAX(K$64:K3057)=MAX(L$64:L3057)),MAX(K$64:K3057)+1,""),"")</f>
        <v/>
      </c>
      <c r="L3058" s="104" t="str">
        <f>IFERROR(IF(AND($F3057/INDEX($F$64:$F3058,MATCH(MAX(M$64:M3058),M$64:M3058,0)-1)&lt;(1-$P$2),MAX(K$64:K3058)&gt;MAX(L$64:L3057)),MAX(K$64:K3058),""),"")</f>
        <v/>
      </c>
      <c r="M3058" s="104" t="str">
        <f>IFERROR(IF(E3058="","",IF(K3058&lt;&gt;"",MAX(M$64:M3057)+1,IF(AND($F3057/INDEX($F$64:$F3058,MATCH(MAX(M$64:M3057),M$64:M3057,0)-1)&gt;(1+$O$2),MAX(K$64:K3058)&gt;MAX(L$64:L3057)),MAX(M$64:M3057)+1,""))),"")</f>
        <v/>
      </c>
      <c r="N3058" s="91">
        <f t="shared" si="270"/>
        <v>0</v>
      </c>
      <c r="O3058" s="91" t="str">
        <f>IFERROR(IF(AND(N3057=$H$2*1,MAX(O$64:O3057)=MAX(P$64:P3057)),MAX(O$64:O3057)+1,""),"")</f>
        <v/>
      </c>
      <c r="P3058" s="91" t="str">
        <f>IFERROR(IF(MOD(MAX(Q$64:Q3058),10*MAX(O$64:O3058))&lt;=2,IF(AND(F3057/INDEX($F$64:$F3058,MATCH(MAX(O$64:O3058),O$64:O3058,0)-1)&lt;(1-$P$2),MAX(O$64:O3058)&gt;MAX(P$64:P3057)),MAX(O$64:O3058),""),IF(AND($F3057/INDEX($F$64:$F3058,MATCH(MAX(Q$64:Q3058),Q$64:Q3058,0)-1)&lt;(1-$P$2),MAX(O$64:O3058)&gt;MAX(P$64:P3057)),MAX(O$64:O3058),"")),"")</f>
        <v/>
      </c>
      <c r="Q3058" s="91" t="str">
        <f>IFERROR(IF(E3058="","",IF(O3058&lt;&gt;"",MAX(O$64:O3058)*10+1,IF(AND($F3057/INDEX($F$64:$F3058,MATCH(MAX(Q$64:Q3057),Q$64:Q3057,0)-1)&gt;(1+$O$2),MAX(O$64:O3058)&gt;MAX(P$64:P3057)),MAX(Q$64:Q3057)+1,""))),"")</f>
        <v/>
      </c>
    </row>
    <row r="3059" spans="1:17" x14ac:dyDescent="0.2">
      <c r="A3059" s="13">
        <f>HLOOKUP($E$2,历史数据!$V$3:$AE$5000,ROW(A3057),)</f>
        <v>502096</v>
      </c>
      <c r="B3059" s="41">
        <v>41058</v>
      </c>
      <c r="C3059" s="100">
        <f>IFERROR(IF(A3059&lt;&gt;0,MAX($C$4:C3058)+1,""),"")</f>
        <v>2989</v>
      </c>
      <c r="D3059" s="100"/>
      <c r="E3059" s="99">
        <f t="shared" si="271"/>
        <v>41151</v>
      </c>
      <c r="F3059" s="101">
        <f>IFERROR(VLOOKUP(E3059,历史数据!AH:AJ,3,),"")</f>
        <v>10.269207073588101</v>
      </c>
      <c r="G3059" s="101">
        <f t="shared" si="267"/>
        <v>11.156033902722232</v>
      </c>
      <c r="H3059" s="105">
        <f t="shared" si="268"/>
        <v>-2.2145812693046274E-3</v>
      </c>
      <c r="I3059" s="101">
        <f>IFERROR(VLOOKUP(E3059,历史数据!AH:AJ,2,),"")</f>
        <v>10.464686903669101</v>
      </c>
      <c r="J3059" s="104">
        <f t="shared" si="269"/>
        <v>0</v>
      </c>
      <c r="K3059" s="104" t="str">
        <f>IFERROR(IF(AND(J3058=$H$2*1,MAX(K$64:K3058)=MAX(L$64:L3058)),MAX(K$64:K3058)+1,""),"")</f>
        <v/>
      </c>
      <c r="L3059" s="104" t="str">
        <f>IFERROR(IF(AND($F3058/INDEX($F$64:$F3059,MATCH(MAX(M$64:M3059),M$64:M3059,0)-1)&lt;(1-$P$2),MAX(K$64:K3059)&gt;MAX(L$64:L3058)),MAX(K$64:K3059),""),"")</f>
        <v/>
      </c>
      <c r="M3059" s="104" t="str">
        <f>IFERROR(IF(E3059="","",IF(K3059&lt;&gt;"",MAX(M$64:M3058)+1,IF(AND($F3058/INDEX($F$64:$F3059,MATCH(MAX(M$64:M3058),M$64:M3058,0)-1)&gt;(1+$O$2),MAX(K$64:K3059)&gt;MAX(L$64:L3058)),MAX(M$64:M3058)+1,""))),"")</f>
        <v/>
      </c>
      <c r="N3059" s="91">
        <f t="shared" si="270"/>
        <v>0</v>
      </c>
      <c r="O3059" s="91" t="str">
        <f>IFERROR(IF(AND(N3058=$H$2*1,MAX(O$64:O3058)=MAX(P$64:P3058)),MAX(O$64:O3058)+1,""),"")</f>
        <v/>
      </c>
      <c r="P3059" s="91" t="str">
        <f>IFERROR(IF(MOD(MAX(Q$64:Q3059),10*MAX(O$64:O3059))&lt;=2,IF(AND(F3058/INDEX($F$64:$F3059,MATCH(MAX(O$64:O3059),O$64:O3059,0)-1)&lt;(1-$P$2),MAX(O$64:O3059)&gt;MAX(P$64:P3058)),MAX(O$64:O3059),""),IF(AND($F3058/INDEX($F$64:$F3059,MATCH(MAX(Q$64:Q3059),Q$64:Q3059,0)-1)&lt;(1-$P$2),MAX(O$64:O3059)&gt;MAX(P$64:P3058)),MAX(O$64:O3059),"")),"")</f>
        <v/>
      </c>
      <c r="Q3059" s="91" t="str">
        <f>IFERROR(IF(E3059="","",IF(O3059&lt;&gt;"",MAX(O$64:O3059)*10+1,IF(AND($F3058/INDEX($F$64:$F3059,MATCH(MAX(Q$64:Q3058),Q$64:Q3058,0)-1)&gt;(1+$O$2),MAX(O$64:O3059)&gt;MAX(P$64:P3058)),MAX(Q$64:Q3058)+1,""))),"")</f>
        <v/>
      </c>
    </row>
    <row r="3060" spans="1:17" x14ac:dyDescent="0.2">
      <c r="A3060" s="13">
        <f>HLOOKUP($E$2,历史数据!$V$3:$AE$5000,ROW(A3058),)</f>
        <v>400576</v>
      </c>
      <c r="B3060" s="41">
        <v>41059</v>
      </c>
      <c r="C3060" s="100">
        <f>IFERROR(IF(A3060&lt;&gt;0,MAX($C$4:C3059)+1,""),"")</f>
        <v>2990</v>
      </c>
      <c r="D3060" s="100"/>
      <c r="E3060" s="99">
        <f t="shared" si="271"/>
        <v>41152</v>
      </c>
      <c r="F3060" s="101">
        <f>IFERROR(VLOOKUP(E3060,历史数据!AH:AJ,3,),"")</f>
        <v>10.6080387790619</v>
      </c>
      <c r="G3060" s="101">
        <f t="shared" si="267"/>
        <v>11.136051520091732</v>
      </c>
      <c r="H3060" s="105">
        <f t="shared" si="268"/>
        <v>-1.7911726339970846E-3</v>
      </c>
      <c r="I3060" s="101">
        <f>IFERROR(VLOOKUP(E3060,历史数据!AH:AJ,2,),"")</f>
        <v>10.191015141555701</v>
      </c>
      <c r="J3060" s="104">
        <f t="shared" si="269"/>
        <v>0</v>
      </c>
      <c r="K3060" s="104" t="str">
        <f>IFERROR(IF(AND(J3059=$H$2*1,MAX(K$64:K3059)=MAX(L$64:L3059)),MAX(K$64:K3059)+1,""),"")</f>
        <v/>
      </c>
      <c r="L3060" s="104" t="str">
        <f>IFERROR(IF(AND($F3059/INDEX($F$64:$F3060,MATCH(MAX(M$64:M3060),M$64:M3060,0)-1)&lt;(1-$P$2),MAX(K$64:K3060)&gt;MAX(L$64:L3059)),MAX(K$64:K3060),""),"")</f>
        <v/>
      </c>
      <c r="M3060" s="104" t="str">
        <f>IFERROR(IF(E3060="","",IF(K3060&lt;&gt;"",MAX(M$64:M3059)+1,IF(AND($F3059/INDEX($F$64:$F3060,MATCH(MAX(M$64:M3059),M$64:M3059,0)-1)&gt;(1+$O$2),MAX(K$64:K3060)&gt;MAX(L$64:L3059)),MAX(M$64:M3059)+1,""))),"")</f>
        <v/>
      </c>
      <c r="N3060" s="91">
        <f t="shared" si="270"/>
        <v>0</v>
      </c>
      <c r="O3060" s="91" t="str">
        <f>IFERROR(IF(AND(N3059=$H$2*1,MAX(O$64:O3059)=MAX(P$64:P3059)),MAX(O$64:O3059)+1,""),"")</f>
        <v/>
      </c>
      <c r="P3060" s="91" t="str">
        <f>IFERROR(IF(MOD(MAX(Q$64:Q3060),10*MAX(O$64:O3060))&lt;=2,IF(AND(F3059/INDEX($F$64:$F3060,MATCH(MAX(O$64:O3060),O$64:O3060,0)-1)&lt;(1-$P$2),MAX(O$64:O3060)&gt;MAX(P$64:P3059)),MAX(O$64:O3060),""),IF(AND($F3059/INDEX($F$64:$F3060,MATCH(MAX(Q$64:Q3060),Q$64:Q3060,0)-1)&lt;(1-$P$2),MAX(O$64:O3060)&gt;MAX(P$64:P3059)),MAX(O$64:O3060),"")),"")</f>
        <v/>
      </c>
      <c r="Q3060" s="91" t="str">
        <f>IFERROR(IF(E3060="","",IF(O3060&lt;&gt;"",MAX(O$64:O3060)*10+1,IF(AND($F3059/INDEX($F$64:$F3060,MATCH(MAX(Q$64:Q3059),Q$64:Q3059,0)-1)&gt;(1+$O$2),MAX(O$64:O3060)&gt;MAX(P$64:P3059)),MAX(Q$64:Q3059)+1,""))),"")</f>
        <v/>
      </c>
    </row>
    <row r="3061" spans="1:17" x14ac:dyDescent="0.2">
      <c r="A3061" s="13">
        <f>HLOOKUP($E$2,历史数据!$V$3:$AE$5000,ROW(A3059),)</f>
        <v>321100</v>
      </c>
      <c r="B3061" s="41">
        <v>41060</v>
      </c>
      <c r="C3061" s="100">
        <f>IFERROR(IF(A3061&lt;&gt;0,MAX($C$4:C3060)+1,""),"")</f>
        <v>2991</v>
      </c>
      <c r="D3061" s="100"/>
      <c r="E3061" s="99">
        <f t="shared" si="271"/>
        <v>41155</v>
      </c>
      <c r="F3061" s="101">
        <f>IFERROR(VLOOKUP(E3061,历史数据!AH:AJ,3,),"")</f>
        <v>10.725326677110401</v>
      </c>
      <c r="G3061" s="101">
        <f t="shared" si="267"/>
        <v>11.118675535195642</v>
      </c>
      <c r="H3061" s="105">
        <f t="shared" si="268"/>
        <v>-1.5603362524625464E-3</v>
      </c>
      <c r="I3061" s="101">
        <f>IFERROR(VLOOKUP(E3061,历史数据!AH:AJ,2,),"")</f>
        <v>10.660166733750099</v>
      </c>
      <c r="J3061" s="104">
        <f t="shared" si="269"/>
        <v>0</v>
      </c>
      <c r="K3061" s="104" t="str">
        <f>IFERROR(IF(AND(J3060=$H$2*1,MAX(K$64:K3060)=MAX(L$64:L3060)),MAX(K$64:K3060)+1,""),"")</f>
        <v/>
      </c>
      <c r="L3061" s="104" t="str">
        <f>IFERROR(IF(AND($F3060/INDEX($F$64:$F3061,MATCH(MAX(M$64:M3061),M$64:M3061,0)-1)&lt;(1-$P$2),MAX(K$64:K3061)&gt;MAX(L$64:L3060)),MAX(K$64:K3061),""),"")</f>
        <v/>
      </c>
      <c r="M3061" s="104" t="str">
        <f>IFERROR(IF(E3061="","",IF(K3061&lt;&gt;"",MAX(M$64:M3060)+1,IF(AND($F3060/INDEX($F$64:$F3061,MATCH(MAX(M$64:M3060),M$64:M3060,0)-1)&gt;(1+$O$2),MAX(K$64:K3061)&gt;MAX(L$64:L3060)),MAX(M$64:M3060)+1,""))),"")</f>
        <v/>
      </c>
      <c r="N3061" s="91">
        <f t="shared" si="270"/>
        <v>0</v>
      </c>
      <c r="O3061" s="91" t="str">
        <f>IFERROR(IF(AND(N3060=$H$2*1,MAX(O$64:O3060)=MAX(P$64:P3060)),MAX(O$64:O3060)+1,""),"")</f>
        <v/>
      </c>
      <c r="P3061" s="91" t="str">
        <f>IFERROR(IF(MOD(MAX(Q$64:Q3061),10*MAX(O$64:O3061))&lt;=2,IF(AND(F3060/INDEX($F$64:$F3061,MATCH(MAX(O$64:O3061),O$64:O3061,0)-1)&lt;(1-$P$2),MAX(O$64:O3061)&gt;MAX(P$64:P3060)),MAX(O$64:O3061),""),IF(AND($F3060/INDEX($F$64:$F3061,MATCH(MAX(Q$64:Q3061),Q$64:Q3061,0)-1)&lt;(1-$P$2),MAX(O$64:O3061)&gt;MAX(P$64:P3060)),MAX(O$64:O3061),"")),"")</f>
        <v/>
      </c>
      <c r="Q3061" s="91" t="str">
        <f>IFERROR(IF(E3061="","",IF(O3061&lt;&gt;"",MAX(O$64:O3061)*10+1,IF(AND($F3060/INDEX($F$64:$F3061,MATCH(MAX(Q$64:Q3060),Q$64:Q3060,0)-1)&gt;(1+$O$2),MAX(O$64:O3061)&gt;MAX(P$64:P3060)),MAX(Q$64:Q3060)+1,""))),"")</f>
        <v/>
      </c>
    </row>
    <row r="3062" spans="1:17" x14ac:dyDescent="0.2">
      <c r="A3062" s="13">
        <f>HLOOKUP($E$2,历史数据!$V$3:$AE$5000,ROW(A3060),)</f>
        <v>303807</v>
      </c>
      <c r="B3062" s="41">
        <v>41061</v>
      </c>
      <c r="C3062" s="100">
        <f>IFERROR(IF(A3062&lt;&gt;0,MAX($C$4:C3061)+1,""),"")</f>
        <v>2992</v>
      </c>
      <c r="D3062" s="100"/>
      <c r="E3062" s="99">
        <f t="shared" si="271"/>
        <v>41156</v>
      </c>
      <c r="F3062" s="101">
        <f>IFERROR(VLOOKUP(E3062,历史数据!AH:AJ,3,),"")</f>
        <v>10.503782869685301</v>
      </c>
      <c r="G3062" s="101">
        <f t="shared" si="267"/>
        <v>11.095217955585921</v>
      </c>
      <c r="H3062" s="105">
        <f t="shared" si="268"/>
        <v>-2.1097458537635561E-3</v>
      </c>
      <c r="I3062" s="101">
        <f>IFERROR(VLOOKUP(E3062,历史数据!AH:AJ,2,),"")</f>
        <v>10.764422643126601</v>
      </c>
      <c r="J3062" s="104">
        <f t="shared" si="269"/>
        <v>0</v>
      </c>
      <c r="K3062" s="104" t="str">
        <f>IFERROR(IF(AND(J3061=$H$2*1,MAX(K$64:K3061)=MAX(L$64:L3061)),MAX(K$64:K3061)+1,""),"")</f>
        <v/>
      </c>
      <c r="L3062" s="104" t="str">
        <f>IFERROR(IF(AND($F3061/INDEX($F$64:$F3062,MATCH(MAX(M$64:M3062),M$64:M3062,0)-1)&lt;(1-$P$2),MAX(K$64:K3062)&gt;MAX(L$64:L3061)),MAX(K$64:K3062),""),"")</f>
        <v/>
      </c>
      <c r="M3062" s="104" t="str">
        <f>IFERROR(IF(E3062="","",IF(K3062&lt;&gt;"",MAX(M$64:M3061)+1,IF(AND($F3061/INDEX($F$64:$F3062,MATCH(MAX(M$64:M3061),M$64:M3061,0)-1)&gt;(1+$O$2),MAX(K$64:K3062)&gt;MAX(L$64:L3061)),MAX(M$64:M3061)+1,""))),"")</f>
        <v/>
      </c>
      <c r="N3062" s="91">
        <f t="shared" si="270"/>
        <v>0</v>
      </c>
      <c r="O3062" s="91" t="str">
        <f>IFERROR(IF(AND(N3061=$H$2*1,MAX(O$64:O3061)=MAX(P$64:P3061)),MAX(O$64:O3061)+1,""),"")</f>
        <v/>
      </c>
      <c r="P3062" s="91" t="str">
        <f>IFERROR(IF(MOD(MAX(Q$64:Q3062),10*MAX(O$64:O3062))&lt;=2,IF(AND(F3061/INDEX($F$64:$F3062,MATCH(MAX(O$64:O3062),O$64:O3062,0)-1)&lt;(1-$P$2),MAX(O$64:O3062)&gt;MAX(P$64:P3061)),MAX(O$64:O3062),""),IF(AND($F3061/INDEX($F$64:$F3062,MATCH(MAX(Q$64:Q3062),Q$64:Q3062,0)-1)&lt;(1-$P$2),MAX(O$64:O3062)&gt;MAX(P$64:P3061)),MAX(O$64:O3062),"")),"")</f>
        <v/>
      </c>
      <c r="Q3062" s="91" t="str">
        <f>IFERROR(IF(E3062="","",IF(O3062&lt;&gt;"",MAX(O$64:O3062)*10+1,IF(AND($F3061/INDEX($F$64:$F3062,MATCH(MAX(Q$64:Q3061),Q$64:Q3061,0)-1)&gt;(1+$O$2),MAX(O$64:O3062)&gt;MAX(P$64:P3061)),MAX(Q$64:Q3061)+1,""))),"")</f>
        <v/>
      </c>
    </row>
    <row r="3063" spans="1:17" x14ac:dyDescent="0.2">
      <c r="A3063" s="13">
        <f>HLOOKUP($E$2,历史数据!$V$3:$AE$5000,ROW(A3061),)</f>
        <v>329300</v>
      </c>
      <c r="B3063" s="41">
        <v>41064</v>
      </c>
      <c r="C3063" s="100">
        <f>IFERROR(IF(A3063&lt;&gt;0,MAX($C$4:C3062)+1,""),"")</f>
        <v>2993</v>
      </c>
      <c r="D3063" s="100"/>
      <c r="E3063" s="99">
        <f t="shared" si="271"/>
        <v>41157</v>
      </c>
      <c r="F3063" s="101">
        <f>IFERROR(VLOOKUP(E3063,历史数据!AH:AJ,3,),"")</f>
        <v>10.503782869685301</v>
      </c>
      <c r="G3063" s="101">
        <f t="shared" si="267"/>
        <v>11.073715174277011</v>
      </c>
      <c r="H3063" s="105">
        <f t="shared" si="268"/>
        <v>-1.938022434078035E-3</v>
      </c>
      <c r="I3063" s="101">
        <f>IFERROR(VLOOKUP(E3063,历史数据!AH:AJ,2,),"")</f>
        <v>10.5298468470295</v>
      </c>
      <c r="J3063" s="104">
        <f t="shared" si="269"/>
        <v>0</v>
      </c>
      <c r="K3063" s="104" t="str">
        <f>IFERROR(IF(AND(J3062=$H$2*1,MAX(K$64:K3062)=MAX(L$64:L3062)),MAX(K$64:K3062)+1,""),"")</f>
        <v/>
      </c>
      <c r="L3063" s="104" t="str">
        <f>IFERROR(IF(AND($F3062/INDEX($F$64:$F3063,MATCH(MAX(M$64:M3063),M$64:M3063,0)-1)&lt;(1-$P$2),MAX(K$64:K3063)&gt;MAX(L$64:L3062)),MAX(K$64:K3063),""),"")</f>
        <v/>
      </c>
      <c r="M3063" s="104" t="str">
        <f>IFERROR(IF(E3063="","",IF(K3063&lt;&gt;"",MAX(M$64:M3062)+1,IF(AND($F3062/INDEX($F$64:$F3063,MATCH(MAX(M$64:M3062),M$64:M3062,0)-1)&gt;(1+$O$2),MAX(K$64:K3063)&gt;MAX(L$64:L3062)),MAX(M$64:M3062)+1,""))),"")</f>
        <v/>
      </c>
      <c r="N3063" s="91">
        <f t="shared" si="270"/>
        <v>0</v>
      </c>
      <c r="O3063" s="91" t="str">
        <f>IFERROR(IF(AND(N3062=$H$2*1,MAX(O$64:O3062)=MAX(P$64:P3062)),MAX(O$64:O3062)+1,""),"")</f>
        <v/>
      </c>
      <c r="P3063" s="91" t="str">
        <f>IFERROR(IF(MOD(MAX(Q$64:Q3063),10*MAX(O$64:O3063))&lt;=2,IF(AND(F3062/INDEX($F$64:$F3063,MATCH(MAX(O$64:O3063),O$64:O3063,0)-1)&lt;(1-$P$2),MAX(O$64:O3063)&gt;MAX(P$64:P3062)),MAX(O$64:O3063),""),IF(AND($F3062/INDEX($F$64:$F3063,MATCH(MAX(Q$64:Q3063),Q$64:Q3063,0)-1)&lt;(1-$P$2),MAX(O$64:O3063)&gt;MAX(P$64:P3062)),MAX(O$64:O3063),"")),"")</f>
        <v/>
      </c>
      <c r="Q3063" s="91" t="str">
        <f>IFERROR(IF(E3063="","",IF(O3063&lt;&gt;"",MAX(O$64:O3063)*10+1,IF(AND($F3062/INDEX($F$64:$F3063,MATCH(MAX(Q$64:Q3062),Q$64:Q3062,0)-1)&gt;(1+$O$2),MAX(O$64:O3063)&gt;MAX(P$64:P3062)),MAX(Q$64:Q3062)+1,""))),"")</f>
        <v/>
      </c>
    </row>
    <row r="3064" spans="1:17" x14ac:dyDescent="0.2">
      <c r="A3064" s="13">
        <f>HLOOKUP($E$2,历史数据!$V$3:$AE$5000,ROW(A3062),)</f>
        <v>496800</v>
      </c>
      <c r="B3064" s="41">
        <v>41065</v>
      </c>
      <c r="C3064" s="100">
        <f>IFERROR(IF(A3064&lt;&gt;0,MAX($C$4:C3063)+1,""),"")</f>
        <v>2994</v>
      </c>
      <c r="D3064" s="100"/>
      <c r="E3064" s="99">
        <f t="shared" si="271"/>
        <v>41158</v>
      </c>
      <c r="F3064" s="101">
        <f>IFERROR(VLOOKUP(E3064,历史数据!AH:AJ,3,),"")</f>
        <v>10.542878835701501</v>
      </c>
      <c r="G3064" s="101">
        <f t="shared" si="267"/>
        <v>11.051560793534497</v>
      </c>
      <c r="H3064" s="105">
        <f t="shared" si="268"/>
        <v>-2.0006276478896634E-3</v>
      </c>
      <c r="I3064" s="101">
        <f>IFERROR(VLOOKUP(E3064,历史数据!AH:AJ,2,),"")</f>
        <v>10.542878835701501</v>
      </c>
      <c r="J3064" s="104">
        <f t="shared" si="269"/>
        <v>0</v>
      </c>
      <c r="K3064" s="104" t="str">
        <f>IFERROR(IF(AND(J3063=$H$2*1,MAX(K$64:K3063)=MAX(L$64:L3063)),MAX(K$64:K3063)+1,""),"")</f>
        <v/>
      </c>
      <c r="L3064" s="104" t="str">
        <f>IFERROR(IF(AND($F3063/INDEX($F$64:$F3064,MATCH(MAX(M$64:M3064),M$64:M3064,0)-1)&lt;(1-$P$2),MAX(K$64:K3064)&gt;MAX(L$64:L3063)),MAX(K$64:K3064),""),"")</f>
        <v/>
      </c>
      <c r="M3064" s="104" t="str">
        <f>IFERROR(IF(E3064="","",IF(K3064&lt;&gt;"",MAX(M$64:M3063)+1,IF(AND($F3063/INDEX($F$64:$F3064,MATCH(MAX(M$64:M3063),M$64:M3063,0)-1)&gt;(1+$O$2),MAX(K$64:K3064)&gt;MAX(L$64:L3063)),MAX(M$64:M3063)+1,""))),"")</f>
        <v/>
      </c>
      <c r="N3064" s="91">
        <f t="shared" si="270"/>
        <v>0</v>
      </c>
      <c r="O3064" s="91" t="str">
        <f>IFERROR(IF(AND(N3063=$H$2*1,MAX(O$64:O3063)=MAX(P$64:P3063)),MAX(O$64:O3063)+1,""),"")</f>
        <v/>
      </c>
      <c r="P3064" s="91" t="str">
        <f>IFERROR(IF(MOD(MAX(Q$64:Q3064),10*MAX(O$64:O3064))&lt;=2,IF(AND(F3063/INDEX($F$64:$F3064,MATCH(MAX(O$64:O3064),O$64:O3064,0)-1)&lt;(1-$P$2),MAX(O$64:O3064)&gt;MAX(P$64:P3063)),MAX(O$64:O3064),""),IF(AND($F3063/INDEX($F$64:$F3064,MATCH(MAX(Q$64:Q3064),Q$64:Q3064,0)-1)&lt;(1-$P$2),MAX(O$64:O3064)&gt;MAX(P$64:P3063)),MAX(O$64:O3064),"")),"")</f>
        <v/>
      </c>
      <c r="Q3064" s="91" t="str">
        <f>IFERROR(IF(E3064="","",IF(O3064&lt;&gt;"",MAX(O$64:O3064)*10+1,IF(AND($F3063/INDEX($F$64:$F3064,MATCH(MAX(Q$64:Q3063),Q$64:Q3063,0)-1)&gt;(1+$O$2),MAX(O$64:O3064)&gt;MAX(P$64:P3063)),MAX(Q$64:Q3063)+1,""))),"")</f>
        <v/>
      </c>
    </row>
    <row r="3065" spans="1:17" x14ac:dyDescent="0.2">
      <c r="A3065" s="13">
        <f>HLOOKUP($E$2,历史数据!$V$3:$AE$5000,ROW(A3063),)</f>
        <v>321701</v>
      </c>
      <c r="B3065" s="41">
        <v>41066</v>
      </c>
      <c r="C3065" s="100">
        <f>IFERROR(IF(A3065&lt;&gt;0,MAX($C$4:C3064)+1,""),"")</f>
        <v>2995</v>
      </c>
      <c r="D3065" s="100"/>
      <c r="E3065" s="99">
        <f t="shared" si="271"/>
        <v>41159</v>
      </c>
      <c r="F3065" s="101">
        <f>IFERROR(VLOOKUP(E3065,历史数据!AH:AJ,3,),"")</f>
        <v>10.803518609142801</v>
      </c>
      <c r="G3065" s="101">
        <f t="shared" si="267"/>
        <v>11.030058012225588</v>
      </c>
      <c r="H3065" s="105">
        <f t="shared" si="268"/>
        <v>-1.9456782359184022E-3</v>
      </c>
      <c r="I3065" s="101">
        <f>IFERROR(VLOOKUP(E3065,历史数据!AH:AJ,2,),"")</f>
        <v>10.542878835701501</v>
      </c>
      <c r="J3065" s="104">
        <f t="shared" si="269"/>
        <v>0</v>
      </c>
      <c r="K3065" s="104" t="str">
        <f>IFERROR(IF(AND(J3064=$H$2*1,MAX(K$64:K3064)=MAX(L$64:L3064)),MAX(K$64:K3064)+1,""),"")</f>
        <v/>
      </c>
      <c r="L3065" s="104" t="str">
        <f>IFERROR(IF(AND($F3064/INDEX($F$64:$F3065,MATCH(MAX(M$64:M3065),M$64:M3065,0)-1)&lt;(1-$P$2),MAX(K$64:K3065)&gt;MAX(L$64:L3064)),MAX(K$64:K3065),""),"")</f>
        <v/>
      </c>
      <c r="M3065" s="104" t="str">
        <f>IFERROR(IF(E3065="","",IF(K3065&lt;&gt;"",MAX(M$64:M3064)+1,IF(AND($F3064/INDEX($F$64:$F3065,MATCH(MAX(M$64:M3064),M$64:M3064,0)-1)&gt;(1+$O$2),MAX(K$64:K3065)&gt;MAX(L$64:L3064)),MAX(M$64:M3064)+1,""))),"")</f>
        <v/>
      </c>
      <c r="N3065" s="91">
        <f t="shared" si="270"/>
        <v>0</v>
      </c>
      <c r="O3065" s="91" t="str">
        <f>IFERROR(IF(AND(N3064=$H$2*1,MAX(O$64:O3064)=MAX(P$64:P3064)),MAX(O$64:O3064)+1,""),"")</f>
        <v/>
      </c>
      <c r="P3065" s="91" t="str">
        <f>IFERROR(IF(MOD(MAX(Q$64:Q3065),10*MAX(O$64:O3065))&lt;=2,IF(AND(F3064/INDEX($F$64:$F3065,MATCH(MAX(O$64:O3065),O$64:O3065,0)-1)&lt;(1-$P$2),MAX(O$64:O3065)&gt;MAX(P$64:P3064)),MAX(O$64:O3065),""),IF(AND($F3064/INDEX($F$64:$F3065,MATCH(MAX(Q$64:Q3065),Q$64:Q3065,0)-1)&lt;(1-$P$2),MAX(O$64:O3065)&gt;MAX(P$64:P3064)),MAX(O$64:O3065),"")),"")</f>
        <v/>
      </c>
      <c r="Q3065" s="91" t="str">
        <f>IFERROR(IF(E3065="","",IF(O3065&lt;&gt;"",MAX(O$64:O3065)*10+1,IF(AND($F3064/INDEX($F$64:$F3065,MATCH(MAX(Q$64:Q3064),Q$64:Q3064,0)-1)&gt;(1+$O$2),MAX(O$64:O3065)&gt;MAX(P$64:P3064)),MAX(Q$64:Q3064)+1,""))),"")</f>
        <v/>
      </c>
    </row>
    <row r="3066" spans="1:17" x14ac:dyDescent="0.2">
      <c r="A3066" s="13">
        <f>HLOOKUP($E$2,历史数据!$V$3:$AE$5000,ROW(A3064),)</f>
        <v>297312</v>
      </c>
      <c r="B3066" s="41">
        <v>41067</v>
      </c>
      <c r="C3066" s="100">
        <f>IFERROR(IF(A3066&lt;&gt;0,MAX($C$4:C3065)+1,""),"")</f>
        <v>2996</v>
      </c>
      <c r="D3066" s="100"/>
      <c r="E3066" s="99">
        <f t="shared" si="271"/>
        <v>41162</v>
      </c>
      <c r="F3066" s="101">
        <f>IFERROR(VLOOKUP(E3066,历史数据!AH:AJ,3,),"")</f>
        <v>10.881710541175201</v>
      </c>
      <c r="G3066" s="101">
        <f t="shared" si="267"/>
        <v>11.010510029217484</v>
      </c>
      <c r="H3066" s="105">
        <f t="shared" si="268"/>
        <v>-1.772246617963158E-3</v>
      </c>
      <c r="I3066" s="101">
        <f>IFERROR(VLOOKUP(E3066,历史数据!AH:AJ,2,),"")</f>
        <v>10.803518609142801</v>
      </c>
      <c r="J3066" s="104">
        <f t="shared" si="269"/>
        <v>0</v>
      </c>
      <c r="K3066" s="104" t="str">
        <f>IFERROR(IF(AND(J3065=$H$2*1,MAX(K$64:K3065)=MAX(L$64:L3065)),MAX(K$64:K3065)+1,""),"")</f>
        <v/>
      </c>
      <c r="L3066" s="104" t="str">
        <f>IFERROR(IF(AND($F3065/INDEX($F$64:$F3066,MATCH(MAX(M$64:M3066),M$64:M3066,0)-1)&lt;(1-$P$2),MAX(K$64:K3066)&gt;MAX(L$64:L3065)),MAX(K$64:K3066),""),"")</f>
        <v/>
      </c>
      <c r="M3066" s="104" t="str">
        <f>IFERROR(IF(E3066="","",IF(K3066&lt;&gt;"",MAX(M$64:M3065)+1,IF(AND($F3065/INDEX($F$64:$F3066,MATCH(MAX(M$64:M3065),M$64:M3065,0)-1)&gt;(1+$O$2),MAX(K$64:K3066)&gt;MAX(L$64:L3065)),MAX(M$64:M3065)+1,""))),"")</f>
        <v/>
      </c>
      <c r="N3066" s="91">
        <f t="shared" si="270"/>
        <v>0</v>
      </c>
      <c r="O3066" s="91" t="str">
        <f>IFERROR(IF(AND(N3065=$H$2*1,MAX(O$64:O3065)=MAX(P$64:P3065)),MAX(O$64:O3065)+1,""),"")</f>
        <v/>
      </c>
      <c r="P3066" s="91" t="str">
        <f>IFERROR(IF(MOD(MAX(Q$64:Q3066),10*MAX(O$64:O3066))&lt;=2,IF(AND(F3065/INDEX($F$64:$F3066,MATCH(MAX(O$64:O3066),O$64:O3066,0)-1)&lt;(1-$P$2),MAX(O$64:O3066)&gt;MAX(P$64:P3065)),MAX(O$64:O3066),""),IF(AND($F3065/INDEX($F$64:$F3066,MATCH(MAX(Q$64:Q3066),Q$64:Q3066,0)-1)&lt;(1-$P$2),MAX(O$64:O3066)&gt;MAX(P$64:P3065)),MAX(O$64:O3066),"")),"")</f>
        <v/>
      </c>
      <c r="Q3066" s="91" t="str">
        <f>IFERROR(IF(E3066="","",IF(O3066&lt;&gt;"",MAX(O$64:O3066)*10+1,IF(AND($F3065/INDEX($F$64:$F3066,MATCH(MAX(Q$64:Q3065),Q$64:Q3065,0)-1)&gt;(1+$O$2),MAX(O$64:O3066)&gt;MAX(P$64:P3065)),MAX(Q$64:Q3065)+1,""))),"")</f>
        <v/>
      </c>
    </row>
    <row r="3067" spans="1:17" x14ac:dyDescent="0.2">
      <c r="A3067" s="13">
        <f>HLOOKUP($E$2,历史数据!$V$3:$AE$5000,ROW(A3065),)</f>
        <v>361576</v>
      </c>
      <c r="B3067" s="41">
        <v>41068</v>
      </c>
      <c r="C3067" s="100">
        <f>IFERROR(IF(A3067&lt;&gt;0,MAX($C$4:C3066)+1,""),"")</f>
        <v>2997</v>
      </c>
      <c r="D3067" s="100"/>
      <c r="E3067" s="99">
        <f t="shared" si="271"/>
        <v>41163</v>
      </c>
      <c r="F3067" s="101">
        <f>IFERROR(VLOOKUP(E3067,历史数据!AH:AJ,3,),"")</f>
        <v>10.7904866204708</v>
      </c>
      <c r="G3067" s="101">
        <f t="shared" si="267"/>
        <v>10.987052449607766</v>
      </c>
      <c r="H3067" s="105">
        <f t="shared" si="268"/>
        <v>-2.130471662754041E-3</v>
      </c>
      <c r="I3067" s="101">
        <f>IFERROR(VLOOKUP(E3067,历史数据!AH:AJ,2,),"")</f>
        <v>10.894742529847299</v>
      </c>
      <c r="J3067" s="104">
        <f t="shared" si="269"/>
        <v>0</v>
      </c>
      <c r="K3067" s="104" t="str">
        <f>IFERROR(IF(AND(J3066=$H$2*1,MAX(K$64:K3066)=MAX(L$64:L3066)),MAX(K$64:K3066)+1,""),"")</f>
        <v/>
      </c>
      <c r="L3067" s="104" t="str">
        <f>IFERROR(IF(AND($F3066/INDEX($F$64:$F3067,MATCH(MAX(M$64:M3067),M$64:M3067,0)-1)&lt;(1-$P$2),MAX(K$64:K3067)&gt;MAX(L$64:L3066)),MAX(K$64:K3067),""),"")</f>
        <v/>
      </c>
      <c r="M3067" s="104" t="str">
        <f>IFERROR(IF(E3067="","",IF(K3067&lt;&gt;"",MAX(M$64:M3066)+1,IF(AND($F3066/INDEX($F$64:$F3067,MATCH(MAX(M$64:M3066),M$64:M3066,0)-1)&gt;(1+$O$2),MAX(K$64:K3067)&gt;MAX(L$64:L3066)),MAX(M$64:M3066)+1,""))),"")</f>
        <v/>
      </c>
      <c r="N3067" s="91">
        <f t="shared" si="270"/>
        <v>0</v>
      </c>
      <c r="O3067" s="91" t="str">
        <f>IFERROR(IF(AND(N3066=$H$2*1,MAX(O$64:O3066)=MAX(P$64:P3066)),MAX(O$64:O3066)+1,""),"")</f>
        <v/>
      </c>
      <c r="P3067" s="91" t="str">
        <f>IFERROR(IF(MOD(MAX(Q$64:Q3067),10*MAX(O$64:O3067))&lt;=2,IF(AND(F3066/INDEX($F$64:$F3067,MATCH(MAX(O$64:O3067),O$64:O3067,0)-1)&lt;(1-$P$2),MAX(O$64:O3067)&gt;MAX(P$64:P3066)),MAX(O$64:O3067),""),IF(AND($F3066/INDEX($F$64:$F3067,MATCH(MAX(Q$64:Q3067),Q$64:Q3067,0)-1)&lt;(1-$P$2),MAX(O$64:O3067)&gt;MAX(P$64:P3066)),MAX(O$64:O3067),"")),"")</f>
        <v/>
      </c>
      <c r="Q3067" s="91" t="str">
        <f>IFERROR(IF(E3067="","",IF(O3067&lt;&gt;"",MAX(O$64:O3067)*10+1,IF(AND($F3066/INDEX($F$64:$F3067,MATCH(MAX(Q$64:Q3066),Q$64:Q3066,0)-1)&gt;(1+$O$2),MAX(O$64:O3067)&gt;MAX(P$64:P3066)),MAX(Q$64:Q3066)+1,""))),"")</f>
        <v/>
      </c>
    </row>
    <row r="3068" spans="1:17" x14ac:dyDescent="0.2">
      <c r="A3068" s="13">
        <f>HLOOKUP($E$2,历史数据!$V$3:$AE$5000,ROW(A3066),)</f>
        <v>201541</v>
      </c>
      <c r="B3068" s="41">
        <v>41071</v>
      </c>
      <c r="C3068" s="100">
        <f>IFERROR(IF(A3068&lt;&gt;0,MAX($C$4:C3067)+1,""),"")</f>
        <v>2998</v>
      </c>
      <c r="D3068" s="100"/>
      <c r="E3068" s="99">
        <f t="shared" si="271"/>
        <v>41164</v>
      </c>
      <c r="F3068" s="101">
        <f>IFERROR(VLOOKUP(E3068,历史数据!AH:AJ,3,),"")</f>
        <v>10.777454631798699</v>
      </c>
      <c r="G3068" s="101">
        <f t="shared" si="267"/>
        <v>10.959033673962825</v>
      </c>
      <c r="H3068" s="105">
        <f t="shared" si="268"/>
        <v>-2.5501630918255414E-3</v>
      </c>
      <c r="I3068" s="101">
        <f>IFERROR(VLOOKUP(E3068,历史数据!AH:AJ,2,),"")</f>
        <v>10.764422643126601</v>
      </c>
      <c r="J3068" s="104">
        <f t="shared" si="269"/>
        <v>0</v>
      </c>
      <c r="K3068" s="104" t="str">
        <f>IFERROR(IF(AND(J3067=$H$2*1,MAX(K$64:K3067)=MAX(L$64:L3067)),MAX(K$64:K3067)+1,""),"")</f>
        <v/>
      </c>
      <c r="L3068" s="104" t="str">
        <f>IFERROR(IF(AND($F3067/INDEX($F$64:$F3068,MATCH(MAX(M$64:M3068),M$64:M3068,0)-1)&lt;(1-$P$2),MAX(K$64:K3068)&gt;MAX(L$64:L3067)),MAX(K$64:K3068),""),"")</f>
        <v/>
      </c>
      <c r="M3068" s="104" t="str">
        <f>IFERROR(IF(E3068="","",IF(K3068&lt;&gt;"",MAX(M$64:M3067)+1,IF(AND($F3067/INDEX($F$64:$F3068,MATCH(MAX(M$64:M3067),M$64:M3067,0)-1)&gt;(1+$O$2),MAX(K$64:K3068)&gt;MAX(L$64:L3067)),MAX(M$64:M3067)+1,""))),"")</f>
        <v/>
      </c>
      <c r="N3068" s="91">
        <f t="shared" si="270"/>
        <v>0</v>
      </c>
      <c r="O3068" s="91" t="str">
        <f>IFERROR(IF(AND(N3067=$H$2*1,MAX(O$64:O3067)=MAX(P$64:P3067)),MAX(O$64:O3067)+1,""),"")</f>
        <v/>
      </c>
      <c r="P3068" s="91" t="str">
        <f>IFERROR(IF(MOD(MAX(Q$64:Q3068),10*MAX(O$64:O3068))&lt;=2,IF(AND(F3067/INDEX($F$64:$F3068,MATCH(MAX(O$64:O3068),O$64:O3068,0)-1)&lt;(1-$P$2),MAX(O$64:O3068)&gt;MAX(P$64:P3067)),MAX(O$64:O3068),""),IF(AND($F3067/INDEX($F$64:$F3068,MATCH(MAX(Q$64:Q3068),Q$64:Q3068,0)-1)&lt;(1-$P$2),MAX(O$64:O3068)&gt;MAX(P$64:P3067)),MAX(O$64:O3068),"")),"")</f>
        <v/>
      </c>
      <c r="Q3068" s="91" t="str">
        <f>IFERROR(IF(E3068="","",IF(O3068&lt;&gt;"",MAX(O$64:O3068)*10+1,IF(AND($F3067/INDEX($F$64:$F3068,MATCH(MAX(Q$64:Q3067),Q$64:Q3067,0)-1)&gt;(1+$O$2),MAX(O$64:O3068)&gt;MAX(P$64:P3067)),MAX(Q$64:Q3067)+1,""))),"")</f>
        <v/>
      </c>
    </row>
    <row r="3069" spans="1:17" x14ac:dyDescent="0.2">
      <c r="A3069" s="13">
        <f>HLOOKUP($E$2,历史数据!$V$3:$AE$5000,ROW(A3067),)</f>
        <v>217030</v>
      </c>
      <c r="B3069" s="41">
        <v>41072</v>
      </c>
      <c r="C3069" s="100">
        <f>IFERROR(IF(A3069&lt;&gt;0,MAX($C$4:C3068)+1,""),"")</f>
        <v>2999</v>
      </c>
      <c r="D3069" s="100"/>
      <c r="E3069" s="99">
        <f t="shared" si="271"/>
        <v>41165</v>
      </c>
      <c r="F3069" s="101">
        <f>IFERROR(VLOOKUP(E3069,历史数据!AH:AJ,3,),"")</f>
        <v>10.803518609142801</v>
      </c>
      <c r="G3069" s="101">
        <f t="shared" si="267"/>
        <v>10.926888101905062</v>
      </c>
      <c r="H3069" s="105">
        <f t="shared" si="268"/>
        <v>-2.933248771206598E-3</v>
      </c>
      <c r="I3069" s="101">
        <f>IFERROR(VLOOKUP(E3069,历史数据!AH:AJ,2,),"")</f>
        <v>10.7513906544546</v>
      </c>
      <c r="J3069" s="104">
        <f t="shared" si="269"/>
        <v>0</v>
      </c>
      <c r="K3069" s="104" t="str">
        <f>IFERROR(IF(AND(J3068=$H$2*1,MAX(K$64:K3068)=MAX(L$64:L3068)),MAX(K$64:K3068)+1,""),"")</f>
        <v/>
      </c>
      <c r="L3069" s="104" t="str">
        <f>IFERROR(IF(AND($F3068/INDEX($F$64:$F3069,MATCH(MAX(M$64:M3069),M$64:M3069,0)-1)&lt;(1-$P$2),MAX(K$64:K3069)&gt;MAX(L$64:L3068)),MAX(K$64:K3069),""),"")</f>
        <v/>
      </c>
      <c r="M3069" s="104" t="str">
        <f>IFERROR(IF(E3069="","",IF(K3069&lt;&gt;"",MAX(M$64:M3068)+1,IF(AND($F3068/INDEX($F$64:$F3069,MATCH(MAX(M$64:M3068),M$64:M3068,0)-1)&gt;(1+$O$2),MAX(K$64:K3069)&gt;MAX(L$64:L3068)),MAX(M$64:M3068)+1,""))),"")</f>
        <v/>
      </c>
      <c r="N3069" s="91">
        <f t="shared" si="270"/>
        <v>0</v>
      </c>
      <c r="O3069" s="91" t="str">
        <f>IFERROR(IF(AND(N3068=$H$2*1,MAX(O$64:O3068)=MAX(P$64:P3068)),MAX(O$64:O3068)+1,""),"")</f>
        <v/>
      </c>
      <c r="P3069" s="91" t="str">
        <f>IFERROR(IF(MOD(MAX(Q$64:Q3069),10*MAX(O$64:O3069))&lt;=2,IF(AND(F3068/INDEX($F$64:$F3069,MATCH(MAX(O$64:O3069),O$64:O3069,0)-1)&lt;(1-$P$2),MAX(O$64:O3069)&gt;MAX(P$64:P3068)),MAX(O$64:O3069),""),IF(AND($F3068/INDEX($F$64:$F3069,MATCH(MAX(Q$64:Q3069),Q$64:Q3069,0)-1)&lt;(1-$P$2),MAX(O$64:O3069)&gt;MAX(P$64:P3068)),MAX(O$64:O3069),"")),"")</f>
        <v/>
      </c>
      <c r="Q3069" s="91" t="str">
        <f>IFERROR(IF(E3069="","",IF(O3069&lt;&gt;"",MAX(O$64:O3069)*10+1,IF(AND($F3068/INDEX($F$64:$F3069,MATCH(MAX(Q$64:Q3068),Q$64:Q3068,0)-1)&gt;(1+$O$2),MAX(O$64:O3069)&gt;MAX(P$64:P3068)),MAX(Q$64:Q3068)+1,""))),"")</f>
        <v/>
      </c>
    </row>
    <row r="3070" spans="1:17" x14ac:dyDescent="0.2">
      <c r="A3070" s="13">
        <f>HLOOKUP($E$2,历史数据!$V$3:$AE$5000,ROW(A3068),)</f>
        <v>264462</v>
      </c>
      <c r="B3070" s="41">
        <v>41073</v>
      </c>
      <c r="C3070" s="100">
        <f>IFERROR(IF(A3070&lt;&gt;0,MAX($C$4:C3069)+1,""),"")</f>
        <v>3000</v>
      </c>
      <c r="D3070" s="100"/>
      <c r="E3070" s="99">
        <f t="shared" si="271"/>
        <v>41166</v>
      </c>
      <c r="F3070" s="101">
        <f>IFERROR(VLOOKUP(E3070,历史数据!AH:AJ,3,),"")</f>
        <v>11.3378301446976</v>
      </c>
      <c r="G3070" s="101">
        <f t="shared" si="267"/>
        <v>10.905602520407353</v>
      </c>
      <c r="H3070" s="105">
        <f t="shared" si="268"/>
        <v>-1.9480003180409877E-3</v>
      </c>
      <c r="I3070" s="101">
        <f>IFERROR(VLOOKUP(E3070,历史数据!AH:AJ,2,),"")</f>
        <v>10.842614575159001</v>
      </c>
      <c r="J3070" s="104">
        <f t="shared" si="269"/>
        <v>0</v>
      </c>
      <c r="K3070" s="104" t="str">
        <f>IFERROR(IF(AND(J3069=$H$2*1,MAX(K$64:K3069)=MAX(L$64:L3069)),MAX(K$64:K3069)+1,""),"")</f>
        <v/>
      </c>
      <c r="L3070" s="104" t="str">
        <f>IFERROR(IF(AND($F3069/INDEX($F$64:$F3070,MATCH(MAX(M$64:M3070),M$64:M3070,0)-1)&lt;(1-$P$2),MAX(K$64:K3070)&gt;MAX(L$64:L3069)),MAX(K$64:K3070),""),"")</f>
        <v/>
      </c>
      <c r="M3070" s="104" t="str">
        <f>IFERROR(IF(E3070="","",IF(K3070&lt;&gt;"",MAX(M$64:M3069)+1,IF(AND($F3069/INDEX($F$64:$F3070,MATCH(MAX(M$64:M3069),M$64:M3069,0)-1)&gt;(1+$O$2),MAX(K$64:K3070)&gt;MAX(L$64:L3069)),MAX(M$64:M3069)+1,""))),"")</f>
        <v/>
      </c>
      <c r="N3070" s="91">
        <f t="shared" si="270"/>
        <v>0</v>
      </c>
      <c r="O3070" s="91" t="str">
        <f>IFERROR(IF(AND(N3069=$H$2*1,MAX(O$64:O3069)=MAX(P$64:P3069)),MAX(O$64:O3069)+1,""),"")</f>
        <v/>
      </c>
      <c r="P3070" s="91" t="str">
        <f>IFERROR(IF(MOD(MAX(Q$64:Q3070),10*MAX(O$64:O3070))&lt;=2,IF(AND(F3069/INDEX($F$64:$F3070,MATCH(MAX(O$64:O3070),O$64:O3070,0)-1)&lt;(1-$P$2),MAX(O$64:O3070)&gt;MAX(P$64:P3069)),MAX(O$64:O3070),""),IF(AND($F3069/INDEX($F$64:$F3070,MATCH(MAX(Q$64:Q3070),Q$64:Q3070,0)-1)&lt;(1-$P$2),MAX(O$64:O3070)&gt;MAX(P$64:P3069)),MAX(O$64:O3070),"")),"")</f>
        <v/>
      </c>
      <c r="Q3070" s="91" t="str">
        <f>IFERROR(IF(E3070="","",IF(O3070&lt;&gt;"",MAX(O$64:O3070)*10+1,IF(AND($F3069/INDEX($F$64:$F3070,MATCH(MAX(Q$64:Q3069),Q$64:Q3069,0)-1)&gt;(1+$O$2),MAX(O$64:O3070)&gt;MAX(P$64:P3069)),MAX(Q$64:Q3069)+1,""))),"")</f>
        <v/>
      </c>
    </row>
    <row r="3071" spans="1:17" x14ac:dyDescent="0.2">
      <c r="A3071" s="13">
        <f>HLOOKUP($E$2,历史数据!$V$3:$AE$5000,ROW(A3069),)</f>
        <v>597910</v>
      </c>
      <c r="B3071" s="41">
        <v>41074</v>
      </c>
      <c r="C3071" s="100">
        <f>IFERROR(IF(A3071&lt;&gt;0,MAX($C$4:C3070)+1,""),"")</f>
        <v>3001</v>
      </c>
      <c r="D3071" s="100"/>
      <c r="E3071" s="99">
        <f t="shared" si="271"/>
        <v>41169</v>
      </c>
      <c r="F3071" s="101">
        <f>IFERROR(VLOOKUP(E3071,历史数据!AH:AJ,3,),"")</f>
        <v>11.2466062239931</v>
      </c>
      <c r="G3071" s="101">
        <f t="shared" si="267"/>
        <v>10.892787731546489</v>
      </c>
      <c r="H3071" s="105">
        <f t="shared" si="268"/>
        <v>-1.1750647281416615E-3</v>
      </c>
      <c r="I3071" s="101">
        <f>IFERROR(VLOOKUP(E3071,历史数据!AH:AJ,2,),"")</f>
        <v>11.4029900880579</v>
      </c>
      <c r="J3071" s="104">
        <f t="shared" si="269"/>
        <v>0</v>
      </c>
      <c r="K3071" s="104" t="str">
        <f>IFERROR(IF(AND(J3070=$H$2*1,MAX(K$64:K3070)=MAX(L$64:L3070)),MAX(K$64:K3070)+1,""),"")</f>
        <v/>
      </c>
      <c r="L3071" s="104" t="str">
        <f>IFERROR(IF(AND($F3070/INDEX($F$64:$F3071,MATCH(MAX(M$64:M3071),M$64:M3071,0)-1)&lt;(1-$P$2),MAX(K$64:K3071)&gt;MAX(L$64:L3070)),MAX(K$64:K3071),""),"")</f>
        <v/>
      </c>
      <c r="M3071" s="104" t="str">
        <f>IFERROR(IF(E3071="","",IF(K3071&lt;&gt;"",MAX(M$64:M3070)+1,IF(AND($F3070/INDEX($F$64:$F3071,MATCH(MAX(M$64:M3070),M$64:M3070,0)-1)&gt;(1+$O$2),MAX(K$64:K3071)&gt;MAX(L$64:L3070)),MAX(M$64:M3070)+1,""))),"")</f>
        <v/>
      </c>
      <c r="N3071" s="91">
        <f t="shared" si="270"/>
        <v>0</v>
      </c>
      <c r="O3071" s="91" t="str">
        <f>IFERROR(IF(AND(N3070=$H$2*1,MAX(O$64:O3070)=MAX(P$64:P3070)),MAX(O$64:O3070)+1,""),"")</f>
        <v/>
      </c>
      <c r="P3071" s="91" t="str">
        <f>IFERROR(IF(MOD(MAX(Q$64:Q3071),10*MAX(O$64:O3071))&lt;=2,IF(AND(F3070/INDEX($F$64:$F3071,MATCH(MAX(O$64:O3071),O$64:O3071,0)-1)&lt;(1-$P$2),MAX(O$64:O3071)&gt;MAX(P$64:P3070)),MAX(O$64:O3071),""),IF(AND($F3070/INDEX($F$64:$F3071,MATCH(MAX(Q$64:Q3071),Q$64:Q3071,0)-1)&lt;(1-$P$2),MAX(O$64:O3071)&gt;MAX(P$64:P3070)),MAX(O$64:O3071),"")),"")</f>
        <v/>
      </c>
      <c r="Q3071" s="91" t="str">
        <f>IFERROR(IF(E3071="","",IF(O3071&lt;&gt;"",MAX(O$64:O3071)*10+1,IF(AND($F3070/INDEX($F$64:$F3071,MATCH(MAX(Q$64:Q3070),Q$64:Q3070,0)-1)&gt;(1+$O$2),MAX(O$64:O3071)&gt;MAX(P$64:P3070)),MAX(Q$64:Q3070)+1,""))),"")</f>
        <v/>
      </c>
    </row>
    <row r="3072" spans="1:17" x14ac:dyDescent="0.2">
      <c r="A3072" s="13">
        <f>HLOOKUP($E$2,历史数据!$V$3:$AE$5000,ROW(A3070),)</f>
        <v>308315</v>
      </c>
      <c r="B3072" s="41">
        <v>41075</v>
      </c>
      <c r="C3072" s="100">
        <f>IFERROR(IF(A3072&lt;&gt;0,MAX($C$4:C3071)+1,""),"")</f>
        <v>3002</v>
      </c>
      <c r="D3072" s="100"/>
      <c r="E3072" s="99">
        <f t="shared" si="271"/>
        <v>41170</v>
      </c>
      <c r="F3072" s="101">
        <f>IFERROR(VLOOKUP(E3072,历史数据!AH:AJ,3,),"")</f>
        <v>11.168414291960699</v>
      </c>
      <c r="G3072" s="101">
        <f t="shared" si="267"/>
        <v>10.880624542119227</v>
      </c>
      <c r="H3072" s="105">
        <f t="shared" si="268"/>
        <v>-1.1166277840921612E-3</v>
      </c>
      <c r="I3072" s="101">
        <f>IFERROR(VLOOKUP(E3072,历史数据!AH:AJ,2,),"")</f>
        <v>11.194478269304801</v>
      </c>
      <c r="J3072" s="104">
        <f t="shared" si="269"/>
        <v>0</v>
      </c>
      <c r="K3072" s="104" t="str">
        <f>IFERROR(IF(AND(J3071=$H$2*1,MAX(K$64:K3071)=MAX(L$64:L3071)),MAX(K$64:K3071)+1,""),"")</f>
        <v/>
      </c>
      <c r="L3072" s="104" t="str">
        <f>IFERROR(IF(AND($F3071/INDEX($F$64:$F3072,MATCH(MAX(M$64:M3072),M$64:M3072,0)-1)&lt;(1-$P$2),MAX(K$64:K3072)&gt;MAX(L$64:L3071)),MAX(K$64:K3072),""),"")</f>
        <v/>
      </c>
      <c r="M3072" s="104" t="str">
        <f>IFERROR(IF(E3072="","",IF(K3072&lt;&gt;"",MAX(M$64:M3071)+1,IF(AND($F3071/INDEX($F$64:$F3072,MATCH(MAX(M$64:M3071),M$64:M3071,0)-1)&gt;(1+$O$2),MAX(K$64:K3072)&gt;MAX(L$64:L3071)),MAX(M$64:M3071)+1,""))),"")</f>
        <v/>
      </c>
      <c r="N3072" s="91">
        <f t="shared" si="270"/>
        <v>0</v>
      </c>
      <c r="O3072" s="91" t="str">
        <f>IFERROR(IF(AND(N3071=$H$2*1,MAX(O$64:O3071)=MAX(P$64:P3071)),MAX(O$64:O3071)+1,""),"")</f>
        <v/>
      </c>
      <c r="P3072" s="91" t="str">
        <f>IFERROR(IF(MOD(MAX(Q$64:Q3072),10*MAX(O$64:O3072))&lt;=2,IF(AND(F3071/INDEX($F$64:$F3072,MATCH(MAX(O$64:O3072),O$64:O3072,0)-1)&lt;(1-$P$2),MAX(O$64:O3072)&gt;MAX(P$64:P3071)),MAX(O$64:O3072),""),IF(AND($F3071/INDEX($F$64:$F3072,MATCH(MAX(Q$64:Q3072),Q$64:Q3072,0)-1)&lt;(1-$P$2),MAX(O$64:O3072)&gt;MAX(P$64:P3071)),MAX(O$64:O3072),"")),"")</f>
        <v/>
      </c>
      <c r="Q3072" s="91" t="str">
        <f>IFERROR(IF(E3072="","",IF(O3072&lt;&gt;"",MAX(O$64:O3072)*10+1,IF(AND($F3071/INDEX($F$64:$F3072,MATCH(MAX(Q$64:Q3071),Q$64:Q3071,0)-1)&gt;(1+$O$2),MAX(O$64:O3072)&gt;MAX(P$64:P3071)),MAX(Q$64:Q3071)+1,""))),"")</f>
        <v/>
      </c>
    </row>
    <row r="3073" spans="1:17" x14ac:dyDescent="0.2">
      <c r="A3073" s="13">
        <f>HLOOKUP($E$2,历史数据!$V$3:$AE$5000,ROW(A3071),)</f>
        <v>441164</v>
      </c>
      <c r="B3073" s="41">
        <v>41078</v>
      </c>
      <c r="C3073" s="100">
        <f>IFERROR(IF(A3073&lt;&gt;0,MAX($C$4:C3072)+1,""),"")</f>
        <v>3003</v>
      </c>
      <c r="D3073" s="100"/>
      <c r="E3073" s="99">
        <f t="shared" si="271"/>
        <v>41171</v>
      </c>
      <c r="F3073" s="101">
        <f>IFERROR(VLOOKUP(E3073,历史数据!AH:AJ,3,),"")</f>
        <v>10.9077745185194</v>
      </c>
      <c r="G3073" s="101">
        <f t="shared" ref="G3073:G3136" si="272">IFERROR(IF(E3073="","",AVERAGE(F3014:F3073)),"")</f>
        <v>10.86085935929993</v>
      </c>
      <c r="H3073" s="105">
        <f t="shared" si="268"/>
        <v>-1.8165485577400498E-3</v>
      </c>
      <c r="I3073" s="101">
        <f>IFERROR(VLOOKUP(E3073,历史数据!AH:AJ,2,),"")</f>
        <v>11.1814462806328</v>
      </c>
      <c r="J3073" s="104">
        <f t="shared" si="269"/>
        <v>0</v>
      </c>
      <c r="K3073" s="104" t="str">
        <f>IFERROR(IF(AND(J3072=$H$2*1,MAX(K$64:K3072)=MAX(L$64:L3072)),MAX(K$64:K3072)+1,""),"")</f>
        <v/>
      </c>
      <c r="L3073" s="104" t="str">
        <f>IFERROR(IF(AND($F3072/INDEX($F$64:$F3073,MATCH(MAX(M$64:M3073),M$64:M3073,0)-1)&lt;(1-$P$2),MAX(K$64:K3073)&gt;MAX(L$64:L3072)),MAX(K$64:K3073),""),"")</f>
        <v/>
      </c>
      <c r="M3073" s="104" t="str">
        <f>IFERROR(IF(E3073="","",IF(K3073&lt;&gt;"",MAX(M$64:M3072)+1,IF(AND($F3072/INDEX($F$64:$F3073,MATCH(MAX(M$64:M3072),M$64:M3072,0)-1)&gt;(1+$O$2),MAX(K$64:K3073)&gt;MAX(L$64:L3072)),MAX(M$64:M3072)+1,""))),"")</f>
        <v/>
      </c>
      <c r="N3073" s="91">
        <f t="shared" si="270"/>
        <v>0</v>
      </c>
      <c r="O3073" s="91" t="str">
        <f>IFERROR(IF(AND(N3072=$H$2*1,MAX(O$64:O3072)=MAX(P$64:P3072)),MAX(O$64:O3072)+1,""),"")</f>
        <v/>
      </c>
      <c r="P3073" s="91" t="str">
        <f>IFERROR(IF(MOD(MAX(Q$64:Q3073),10*MAX(O$64:O3073))&lt;=2,IF(AND(F3072/INDEX($F$64:$F3073,MATCH(MAX(O$64:O3073),O$64:O3073,0)-1)&lt;(1-$P$2),MAX(O$64:O3073)&gt;MAX(P$64:P3072)),MAX(O$64:O3073),""),IF(AND($F3072/INDEX($F$64:$F3073,MATCH(MAX(Q$64:Q3073),Q$64:Q3073,0)-1)&lt;(1-$P$2),MAX(O$64:O3073)&gt;MAX(P$64:P3072)),MAX(O$64:O3073),"")),"")</f>
        <v/>
      </c>
      <c r="Q3073" s="91" t="str">
        <f>IFERROR(IF(E3073="","",IF(O3073&lt;&gt;"",MAX(O$64:O3073)*10+1,IF(AND($F3072/INDEX($F$64:$F3073,MATCH(MAX(Q$64:Q3072),Q$64:Q3072,0)-1)&gt;(1+$O$2),MAX(O$64:O3073)&gt;MAX(P$64:P3072)),MAX(Q$64:Q3072)+1,""))),"")</f>
        <v/>
      </c>
    </row>
    <row r="3074" spans="1:17" x14ac:dyDescent="0.2">
      <c r="A3074" s="13">
        <f>HLOOKUP($E$2,历史数据!$V$3:$AE$5000,ROW(A3072),)</f>
        <v>897429</v>
      </c>
      <c r="B3074" s="41">
        <v>41079</v>
      </c>
      <c r="C3074" s="100">
        <f>IFERROR(IF(A3074&lt;&gt;0,MAX($C$4:C3073)+1,""),"")</f>
        <v>3004</v>
      </c>
      <c r="D3074" s="100"/>
      <c r="E3074" s="99">
        <f t="shared" si="271"/>
        <v>41172</v>
      </c>
      <c r="F3074" s="101">
        <f>IFERROR(VLOOKUP(E3074,历史数据!AH:AJ,3,),"")</f>
        <v>10.686230711094201</v>
      </c>
      <c r="G3074" s="101">
        <f t="shared" si="272"/>
        <v>10.840008177424625</v>
      </c>
      <c r="H3074" s="105">
        <f t="shared" ref="H3074:H3137" si="273">IFERROR(G3074/G3073-1,"")</f>
        <v>-1.9198464122869296E-3</v>
      </c>
      <c r="I3074" s="101">
        <f>IFERROR(VLOOKUP(E3074,历史数据!AH:AJ,2,),"")</f>
        <v>10.7513906544546</v>
      </c>
      <c r="J3074" s="104">
        <f t="shared" ref="J3074:J3137" si="274">IFERROR(IF(L3074&lt;&gt;"","0",IF(AND($H3074&gt;0,$F3074&gt;$G3074),J3073+1,0)),"")</f>
        <v>0</v>
      </c>
      <c r="K3074" s="104" t="str">
        <f>IFERROR(IF(AND(J3073=$H$2*1,MAX(K$64:K3073)=MAX(L$64:L3073)),MAX(K$64:K3073)+1,""),"")</f>
        <v/>
      </c>
      <c r="L3074" s="104" t="str">
        <f>IFERROR(IF(AND($F3073/INDEX($F$64:$F3074,MATCH(MAX(M$64:M3074),M$64:M3074,0)-1)&lt;(1-$P$2),MAX(K$64:K3074)&gt;MAX(L$64:L3073)),MAX(K$64:K3074),""),"")</f>
        <v/>
      </c>
      <c r="M3074" s="104" t="str">
        <f>IFERROR(IF(E3074="","",IF(K3074&lt;&gt;"",MAX(M$64:M3073)+1,IF(AND($F3073/INDEX($F$64:$F3074,MATCH(MAX(M$64:M3073),M$64:M3073,0)-1)&gt;(1+$O$2),MAX(K$64:K3074)&gt;MAX(L$64:L3073)),MAX(M$64:M3073)+1,""))),"")</f>
        <v/>
      </c>
      <c r="N3074" s="91">
        <f t="shared" ref="N3074:N3137" si="275">IFERROR(IF(P3074&lt;&gt;"","0",IF(AND($H3074&gt;0,$F3074&gt;$G3074),N3073+1,0)),"")</f>
        <v>0</v>
      </c>
      <c r="O3074" s="91" t="str">
        <f>IFERROR(IF(AND(N3073=$H$2*1,MAX(O$64:O3073)=MAX(P$64:P3073)),MAX(O$64:O3073)+1,""),"")</f>
        <v/>
      </c>
      <c r="P3074" s="91" t="str">
        <f>IFERROR(IF(MOD(MAX(Q$64:Q3074),10*MAX(O$64:O3074))&lt;=2,IF(AND(F3073/INDEX($F$64:$F3074,MATCH(MAX(O$64:O3074),O$64:O3074,0)-1)&lt;(1-$P$2),MAX(O$64:O3074)&gt;MAX(P$64:P3073)),MAX(O$64:O3074),""),IF(AND($F3073/INDEX($F$64:$F3074,MATCH(MAX(Q$64:Q3074),Q$64:Q3074,0)-1)&lt;(1-$P$2),MAX(O$64:O3074)&gt;MAX(P$64:P3073)),MAX(O$64:O3074),"")),"")</f>
        <v/>
      </c>
      <c r="Q3074" s="91" t="str">
        <f>IFERROR(IF(E3074="","",IF(O3074&lt;&gt;"",MAX(O$64:O3074)*10+1,IF(AND($F3073/INDEX($F$64:$F3074,MATCH(MAX(Q$64:Q3073),Q$64:Q3073,0)-1)&gt;(1+$O$2),MAX(O$64:O3074)&gt;MAX(P$64:P3073)),MAX(Q$64:Q3073)+1,""))),"")</f>
        <v/>
      </c>
    </row>
    <row r="3075" spans="1:17" x14ac:dyDescent="0.2">
      <c r="A3075" s="13">
        <f>HLOOKUP($E$2,历史数据!$V$3:$AE$5000,ROW(A3073),)</f>
        <v>1092083</v>
      </c>
      <c r="B3075" s="41">
        <v>41080</v>
      </c>
      <c r="C3075" s="100">
        <f>IFERROR(IF(A3075&lt;&gt;0,MAX($C$4:C3074)+1,""),"")</f>
        <v>3005</v>
      </c>
      <c r="D3075" s="100"/>
      <c r="E3075" s="99">
        <f t="shared" si="271"/>
        <v>41173</v>
      </c>
      <c r="F3075" s="101">
        <f>IFERROR(VLOOKUP(E3075,历史数据!AH:AJ,3,),"")</f>
        <v>10.6471347450781</v>
      </c>
      <c r="G3075" s="101">
        <f t="shared" si="272"/>
        <v>10.816984997437309</v>
      </c>
      <c r="H3075" s="105">
        <f t="shared" si="273"/>
        <v>-2.1239079907028335E-3</v>
      </c>
      <c r="I3075" s="101">
        <f>IFERROR(VLOOKUP(E3075,历史数据!AH:AJ,2,),"")</f>
        <v>10.516814858357399</v>
      </c>
      <c r="J3075" s="104">
        <f t="shared" si="274"/>
        <v>0</v>
      </c>
      <c r="K3075" s="104" t="str">
        <f>IFERROR(IF(AND(J3074=$H$2*1,MAX(K$64:K3074)=MAX(L$64:L3074)),MAX(K$64:K3074)+1,""),"")</f>
        <v/>
      </c>
      <c r="L3075" s="104" t="str">
        <f>IFERROR(IF(AND($F3074/INDEX($F$64:$F3075,MATCH(MAX(M$64:M3075),M$64:M3075,0)-1)&lt;(1-$P$2),MAX(K$64:K3075)&gt;MAX(L$64:L3074)),MAX(K$64:K3075),""),"")</f>
        <v/>
      </c>
      <c r="M3075" s="104" t="str">
        <f>IFERROR(IF(E3075="","",IF(K3075&lt;&gt;"",MAX(M$64:M3074)+1,IF(AND($F3074/INDEX($F$64:$F3075,MATCH(MAX(M$64:M3074),M$64:M3074,0)-1)&gt;(1+$O$2),MAX(K$64:K3075)&gt;MAX(L$64:L3074)),MAX(M$64:M3074)+1,""))),"")</f>
        <v/>
      </c>
      <c r="N3075" s="91">
        <f t="shared" si="275"/>
        <v>0</v>
      </c>
      <c r="O3075" s="91" t="str">
        <f>IFERROR(IF(AND(N3074=$H$2*1,MAX(O$64:O3074)=MAX(P$64:P3074)),MAX(O$64:O3074)+1,""),"")</f>
        <v/>
      </c>
      <c r="P3075" s="91" t="str">
        <f>IFERROR(IF(MOD(MAX(Q$64:Q3075),10*MAX(O$64:O3075))&lt;=2,IF(AND(F3074/INDEX($F$64:$F3075,MATCH(MAX(O$64:O3075),O$64:O3075,0)-1)&lt;(1-$P$2),MAX(O$64:O3075)&gt;MAX(P$64:P3074)),MAX(O$64:O3075),""),IF(AND($F3074/INDEX($F$64:$F3075,MATCH(MAX(Q$64:Q3075),Q$64:Q3075,0)-1)&lt;(1-$P$2),MAX(O$64:O3075)&gt;MAX(P$64:P3074)),MAX(O$64:O3075),"")),"")</f>
        <v/>
      </c>
      <c r="Q3075" s="91" t="str">
        <f>IFERROR(IF(E3075="","",IF(O3075&lt;&gt;"",MAX(O$64:O3075)*10+1,IF(AND($F3074/INDEX($F$64:$F3075,MATCH(MAX(Q$64:Q3074),Q$64:Q3074,0)-1)&gt;(1+$O$2),MAX(O$64:O3075)&gt;MAX(P$64:P3074)),MAX(Q$64:Q3074)+1,""))),"")</f>
        <v/>
      </c>
    </row>
    <row r="3076" spans="1:17" x14ac:dyDescent="0.2">
      <c r="A3076" s="13">
        <f>HLOOKUP($E$2,历史数据!$V$3:$AE$5000,ROW(A3074),)</f>
        <v>977876</v>
      </c>
      <c r="B3076" s="41">
        <v>41081</v>
      </c>
      <c r="C3076" s="100">
        <f>IFERROR(IF(A3076&lt;&gt;0,MAX($C$4:C3075)+1,""),"")</f>
        <v>3006</v>
      </c>
      <c r="D3076" s="100"/>
      <c r="E3076" s="99">
        <f t="shared" si="271"/>
        <v>41176</v>
      </c>
      <c r="F3076" s="101">
        <f>IFERROR(VLOOKUP(E3076,历史数据!AH:AJ,3,),"")</f>
        <v>11.025062416568</v>
      </c>
      <c r="G3076" s="101">
        <f t="shared" si="272"/>
        <v>10.79743701442921</v>
      </c>
      <c r="H3076" s="105">
        <f t="shared" si="273"/>
        <v>-1.8071563391028889E-3</v>
      </c>
      <c r="I3076" s="101">
        <f>IFERROR(VLOOKUP(E3076,历史数据!AH:AJ,2,),"")</f>
        <v>10.660166733750099</v>
      </c>
      <c r="J3076" s="104">
        <f t="shared" si="274"/>
        <v>0</v>
      </c>
      <c r="K3076" s="104" t="str">
        <f>IFERROR(IF(AND(J3075=$H$2*1,MAX(K$64:K3075)=MAX(L$64:L3075)),MAX(K$64:K3075)+1,""),"")</f>
        <v/>
      </c>
      <c r="L3076" s="104" t="str">
        <f>IFERROR(IF(AND($F3075/INDEX($F$64:$F3076,MATCH(MAX(M$64:M3076),M$64:M3076,0)-1)&lt;(1-$P$2),MAX(K$64:K3076)&gt;MAX(L$64:L3075)),MAX(K$64:K3076),""),"")</f>
        <v/>
      </c>
      <c r="M3076" s="104" t="str">
        <f>IFERROR(IF(E3076="","",IF(K3076&lt;&gt;"",MAX(M$64:M3075)+1,IF(AND($F3075/INDEX($F$64:$F3076,MATCH(MAX(M$64:M3075),M$64:M3075,0)-1)&gt;(1+$O$2),MAX(K$64:K3076)&gt;MAX(L$64:L3075)),MAX(M$64:M3075)+1,""))),"")</f>
        <v/>
      </c>
      <c r="N3076" s="91">
        <f t="shared" si="275"/>
        <v>0</v>
      </c>
      <c r="O3076" s="91" t="str">
        <f>IFERROR(IF(AND(N3075=$H$2*1,MAX(O$64:O3075)=MAX(P$64:P3075)),MAX(O$64:O3075)+1,""),"")</f>
        <v/>
      </c>
      <c r="P3076" s="91" t="str">
        <f>IFERROR(IF(MOD(MAX(Q$64:Q3076),10*MAX(O$64:O3076))&lt;=2,IF(AND(F3075/INDEX($F$64:$F3076,MATCH(MAX(O$64:O3076),O$64:O3076,0)-1)&lt;(1-$P$2),MAX(O$64:O3076)&gt;MAX(P$64:P3075)),MAX(O$64:O3076),""),IF(AND($F3075/INDEX($F$64:$F3076,MATCH(MAX(Q$64:Q3076),Q$64:Q3076,0)-1)&lt;(1-$P$2),MAX(O$64:O3076)&gt;MAX(P$64:P3075)),MAX(O$64:O3076),"")),"")</f>
        <v/>
      </c>
      <c r="Q3076" s="91" t="str">
        <f>IFERROR(IF(E3076="","",IF(O3076&lt;&gt;"",MAX(O$64:O3076)*10+1,IF(AND($F3075/INDEX($F$64:$F3076,MATCH(MAX(Q$64:Q3075),Q$64:Q3075,0)-1)&gt;(1+$O$2),MAX(O$64:O3076)&gt;MAX(P$64:P3075)),MAX(Q$64:Q3075)+1,""))),"")</f>
        <v/>
      </c>
    </row>
    <row r="3077" spans="1:17" x14ac:dyDescent="0.2">
      <c r="A3077" s="13">
        <f>HLOOKUP($E$2,历史数据!$V$3:$AE$5000,ROW(A3075),)</f>
        <v>620402</v>
      </c>
      <c r="B3077" s="41">
        <v>41085</v>
      </c>
      <c r="C3077" s="100">
        <f>IFERROR(IF(A3077&lt;&gt;0,MAX($C$4:C3076)+1,""),"")</f>
        <v>3007</v>
      </c>
      <c r="D3077" s="100"/>
      <c r="E3077" s="99">
        <f t="shared" si="271"/>
        <v>41177</v>
      </c>
      <c r="F3077" s="101">
        <f>IFERROR(VLOOKUP(E3077,历史数据!AH:AJ,3,),"")</f>
        <v>11.1814462806328</v>
      </c>
      <c r="G3077" s="101">
        <f t="shared" si="272"/>
        <v>10.779626629910721</v>
      </c>
      <c r="H3077" s="105">
        <f t="shared" si="273"/>
        <v>-1.6495011264884285E-3</v>
      </c>
      <c r="I3077" s="101">
        <f>IFERROR(VLOOKUP(E3077,历史数据!AH:AJ,2,),"")</f>
        <v>11.025062416568</v>
      </c>
      <c r="J3077" s="104">
        <f t="shared" si="274"/>
        <v>0</v>
      </c>
      <c r="K3077" s="104" t="str">
        <f>IFERROR(IF(AND(J3076=$H$2*1,MAX(K$64:K3076)=MAX(L$64:L3076)),MAX(K$64:K3076)+1,""),"")</f>
        <v/>
      </c>
      <c r="L3077" s="104" t="str">
        <f>IFERROR(IF(AND($F3076/INDEX($F$64:$F3077,MATCH(MAX(M$64:M3077),M$64:M3077,0)-1)&lt;(1-$P$2),MAX(K$64:K3077)&gt;MAX(L$64:L3076)),MAX(K$64:K3077),""),"")</f>
        <v/>
      </c>
      <c r="M3077" s="104" t="str">
        <f>IFERROR(IF(E3077="","",IF(K3077&lt;&gt;"",MAX(M$64:M3076)+1,IF(AND($F3076/INDEX($F$64:$F3077,MATCH(MAX(M$64:M3076),M$64:M3076,0)-1)&gt;(1+$O$2),MAX(K$64:K3077)&gt;MAX(L$64:L3076)),MAX(M$64:M3076)+1,""))),"")</f>
        <v/>
      </c>
      <c r="N3077" s="91">
        <f t="shared" si="275"/>
        <v>0</v>
      </c>
      <c r="O3077" s="91" t="str">
        <f>IFERROR(IF(AND(N3076=$H$2*1,MAX(O$64:O3076)=MAX(P$64:P3076)),MAX(O$64:O3076)+1,""),"")</f>
        <v/>
      </c>
      <c r="P3077" s="91" t="str">
        <f>IFERROR(IF(MOD(MAX(Q$64:Q3077),10*MAX(O$64:O3077))&lt;=2,IF(AND(F3076/INDEX($F$64:$F3077,MATCH(MAX(O$64:O3077),O$64:O3077,0)-1)&lt;(1-$P$2),MAX(O$64:O3077)&gt;MAX(P$64:P3076)),MAX(O$64:O3077),""),IF(AND($F3076/INDEX($F$64:$F3077,MATCH(MAX(Q$64:Q3077),Q$64:Q3077,0)-1)&lt;(1-$P$2),MAX(O$64:O3077)&gt;MAX(P$64:P3076)),MAX(O$64:O3077),"")),"")</f>
        <v/>
      </c>
      <c r="Q3077" s="91" t="str">
        <f>IFERROR(IF(E3077="","",IF(O3077&lt;&gt;"",MAX(O$64:O3077)*10+1,IF(AND($F3076/INDEX($F$64:$F3077,MATCH(MAX(Q$64:Q3076),Q$64:Q3076,0)-1)&gt;(1+$O$2),MAX(O$64:O3077)&gt;MAX(P$64:P3076)),MAX(Q$64:Q3076)+1,""))),"")</f>
        <v/>
      </c>
    </row>
    <row r="3078" spans="1:17" x14ac:dyDescent="0.2">
      <c r="A3078" s="13">
        <f>HLOOKUP($E$2,历史数据!$V$3:$AE$5000,ROW(A3076),)</f>
        <v>345381</v>
      </c>
      <c r="B3078" s="41">
        <v>41086</v>
      </c>
      <c r="C3078" s="100">
        <f>IFERROR(IF(A3078&lt;&gt;0,MAX($C$4:C3077)+1,""),"")</f>
        <v>3008</v>
      </c>
      <c r="D3078" s="100"/>
      <c r="E3078" s="99">
        <f t="shared" ref="E3078:E3141" si="276">IFERROR(INDEX(B:B,MATCH(ROW(A3074),C:C,0)),"")</f>
        <v>41178</v>
      </c>
      <c r="F3078" s="101">
        <f>IFERROR(VLOOKUP(E3078,历史数据!AH:AJ,3,),"")</f>
        <v>10.777454631798699</v>
      </c>
      <c r="G3078" s="101">
        <f t="shared" si="272"/>
        <v>10.759209847657818</v>
      </c>
      <c r="H3078" s="105">
        <f t="shared" si="273"/>
        <v>-1.8940157163005455E-3</v>
      </c>
      <c r="I3078" s="101">
        <f>IFERROR(VLOOKUP(E3078,历史数据!AH:AJ,2,),"")</f>
        <v>11.051126393912099</v>
      </c>
      <c r="J3078" s="104">
        <f t="shared" si="274"/>
        <v>0</v>
      </c>
      <c r="K3078" s="104" t="str">
        <f>IFERROR(IF(AND(J3077=$H$2*1,MAX(K$64:K3077)=MAX(L$64:L3077)),MAX(K$64:K3077)+1,""),"")</f>
        <v/>
      </c>
      <c r="L3078" s="104" t="str">
        <f>IFERROR(IF(AND($F3077/INDEX($F$64:$F3078,MATCH(MAX(M$64:M3078),M$64:M3078,0)-1)&lt;(1-$P$2),MAX(K$64:K3078)&gt;MAX(L$64:L3077)),MAX(K$64:K3078),""),"")</f>
        <v/>
      </c>
      <c r="M3078" s="104" t="str">
        <f>IFERROR(IF(E3078="","",IF(K3078&lt;&gt;"",MAX(M$64:M3077)+1,IF(AND($F3077/INDEX($F$64:$F3078,MATCH(MAX(M$64:M3077),M$64:M3077,0)-1)&gt;(1+$O$2),MAX(K$64:K3078)&gt;MAX(L$64:L3077)),MAX(M$64:M3077)+1,""))),"")</f>
        <v/>
      </c>
      <c r="N3078" s="91">
        <f t="shared" si="275"/>
        <v>0</v>
      </c>
      <c r="O3078" s="91" t="str">
        <f>IFERROR(IF(AND(N3077=$H$2*1,MAX(O$64:O3077)=MAX(P$64:P3077)),MAX(O$64:O3077)+1,""),"")</f>
        <v/>
      </c>
      <c r="P3078" s="91" t="str">
        <f>IFERROR(IF(MOD(MAX(Q$64:Q3078),10*MAX(O$64:O3078))&lt;=2,IF(AND(F3077/INDEX($F$64:$F3078,MATCH(MAX(O$64:O3078),O$64:O3078,0)-1)&lt;(1-$P$2),MAX(O$64:O3078)&gt;MAX(P$64:P3077)),MAX(O$64:O3078),""),IF(AND($F3077/INDEX($F$64:$F3078,MATCH(MAX(Q$64:Q3078),Q$64:Q3078,0)-1)&lt;(1-$P$2),MAX(O$64:O3078)&gt;MAX(P$64:P3077)),MAX(O$64:O3078),"")),"")</f>
        <v/>
      </c>
      <c r="Q3078" s="91" t="str">
        <f>IFERROR(IF(E3078="","",IF(O3078&lt;&gt;"",MAX(O$64:O3078)*10+1,IF(AND($F3077/INDEX($F$64:$F3078,MATCH(MAX(Q$64:Q3077),Q$64:Q3077,0)-1)&gt;(1+$O$2),MAX(O$64:O3078)&gt;MAX(P$64:P3077)),MAX(Q$64:Q3077)+1,""))),"")</f>
        <v/>
      </c>
    </row>
    <row r="3079" spans="1:17" x14ac:dyDescent="0.2">
      <c r="A3079" s="13">
        <f>HLOOKUP($E$2,历史数据!$V$3:$AE$5000,ROW(A3077),)</f>
        <v>493440</v>
      </c>
      <c r="B3079" s="41">
        <v>41087</v>
      </c>
      <c r="C3079" s="100">
        <f>IFERROR(IF(A3079&lt;&gt;0,MAX($C$4:C3078)+1,""),"")</f>
        <v>3009</v>
      </c>
      <c r="D3079" s="100"/>
      <c r="E3079" s="99">
        <f t="shared" si="276"/>
        <v>41179</v>
      </c>
      <c r="F3079" s="101">
        <f>IFERROR(VLOOKUP(E3079,历史数据!AH:AJ,3,),"")</f>
        <v>10.998998439223801</v>
      </c>
      <c r="G3079" s="101">
        <f t="shared" si="272"/>
        <v>10.744874660118544</v>
      </c>
      <c r="H3079" s="105">
        <f t="shared" si="273"/>
        <v>-1.3323643410854125E-3</v>
      </c>
      <c r="I3079" s="101">
        <f>IFERROR(VLOOKUP(E3079,历史数据!AH:AJ,2,),"")</f>
        <v>10.777454631798699</v>
      </c>
      <c r="J3079" s="104">
        <f t="shared" si="274"/>
        <v>0</v>
      </c>
      <c r="K3079" s="104" t="str">
        <f>IFERROR(IF(AND(J3078=$H$2*1,MAX(K$64:K3078)=MAX(L$64:L3078)),MAX(K$64:K3078)+1,""),"")</f>
        <v/>
      </c>
      <c r="L3079" s="104" t="str">
        <f>IFERROR(IF(AND($F3078/INDEX($F$64:$F3079,MATCH(MAX(M$64:M3079),M$64:M3079,0)-1)&lt;(1-$P$2),MAX(K$64:K3079)&gt;MAX(L$64:L3078)),MAX(K$64:K3079),""),"")</f>
        <v/>
      </c>
      <c r="M3079" s="104" t="str">
        <f>IFERROR(IF(E3079="","",IF(K3079&lt;&gt;"",MAX(M$64:M3078)+1,IF(AND($F3078/INDEX($F$64:$F3079,MATCH(MAX(M$64:M3078),M$64:M3078,0)-1)&gt;(1+$O$2),MAX(K$64:K3079)&gt;MAX(L$64:L3078)),MAX(M$64:M3078)+1,""))),"")</f>
        <v/>
      </c>
      <c r="N3079" s="91">
        <f t="shared" si="275"/>
        <v>0</v>
      </c>
      <c r="O3079" s="91" t="str">
        <f>IFERROR(IF(AND(N3078=$H$2*1,MAX(O$64:O3078)=MAX(P$64:P3078)),MAX(O$64:O3078)+1,""),"")</f>
        <v/>
      </c>
      <c r="P3079" s="91" t="str">
        <f>IFERROR(IF(MOD(MAX(Q$64:Q3079),10*MAX(O$64:O3079))&lt;=2,IF(AND(F3078/INDEX($F$64:$F3079,MATCH(MAX(O$64:O3079),O$64:O3079,0)-1)&lt;(1-$P$2),MAX(O$64:O3079)&gt;MAX(P$64:P3078)),MAX(O$64:O3079),""),IF(AND($F3078/INDEX($F$64:$F3079,MATCH(MAX(Q$64:Q3079),Q$64:Q3079,0)-1)&lt;(1-$P$2),MAX(O$64:O3079)&gt;MAX(P$64:P3078)),MAX(O$64:O3079),"")),"")</f>
        <v/>
      </c>
      <c r="Q3079" s="91" t="str">
        <f>IFERROR(IF(E3079="","",IF(O3079&lt;&gt;"",MAX(O$64:O3079)*10+1,IF(AND($F3078/INDEX($F$64:$F3079,MATCH(MAX(Q$64:Q3078),Q$64:Q3078,0)-1)&gt;(1+$O$2),MAX(O$64:O3079)&gt;MAX(P$64:P3078)),MAX(Q$64:Q3078)+1,""))),"")</f>
        <v/>
      </c>
    </row>
    <row r="3080" spans="1:17" x14ac:dyDescent="0.2">
      <c r="A3080" s="13">
        <f>HLOOKUP($E$2,历史数据!$V$3:$AE$5000,ROW(A3078),)</f>
        <v>237540</v>
      </c>
      <c r="B3080" s="41">
        <v>41088</v>
      </c>
      <c r="C3080" s="100">
        <f>IFERROR(IF(A3080&lt;&gt;0,MAX($C$4:C3079)+1,""),"")</f>
        <v>3010</v>
      </c>
      <c r="D3080" s="100"/>
      <c r="E3080" s="99">
        <f t="shared" si="276"/>
        <v>41180</v>
      </c>
      <c r="F3080" s="101">
        <f>IFERROR(VLOOKUP(E3080,历史数据!AH:AJ,3,),"")</f>
        <v>11.2857021900093</v>
      </c>
      <c r="G3080" s="101">
        <f t="shared" si="272"/>
        <v>10.734666268992092</v>
      </c>
      <c r="H3080" s="105">
        <f t="shared" si="273"/>
        <v>-9.5007074994957197E-4</v>
      </c>
      <c r="I3080" s="101">
        <f>IFERROR(VLOOKUP(E3080,历史数据!AH:AJ,2,),"")</f>
        <v>10.959902473207601</v>
      </c>
      <c r="J3080" s="104">
        <f t="shared" si="274"/>
        <v>0</v>
      </c>
      <c r="K3080" s="104" t="str">
        <f>IFERROR(IF(AND(J3079=$H$2*1,MAX(K$64:K3079)=MAX(L$64:L3079)),MAX(K$64:K3079)+1,""),"")</f>
        <v/>
      </c>
      <c r="L3080" s="104" t="str">
        <f>IFERROR(IF(AND($F3079/INDEX($F$64:$F3080,MATCH(MAX(M$64:M3080),M$64:M3080,0)-1)&lt;(1-$P$2),MAX(K$64:K3080)&gt;MAX(L$64:L3079)),MAX(K$64:K3080),""),"")</f>
        <v/>
      </c>
      <c r="M3080" s="104" t="str">
        <f>IFERROR(IF(E3080="","",IF(K3080&lt;&gt;"",MAX(M$64:M3079)+1,IF(AND($F3079/INDEX($F$64:$F3080,MATCH(MAX(M$64:M3079),M$64:M3079,0)-1)&gt;(1+$O$2),MAX(K$64:K3080)&gt;MAX(L$64:L3079)),MAX(M$64:M3079)+1,""))),"")</f>
        <v/>
      </c>
      <c r="N3080" s="91">
        <f t="shared" si="275"/>
        <v>0</v>
      </c>
      <c r="O3080" s="91" t="str">
        <f>IFERROR(IF(AND(N3079=$H$2*1,MAX(O$64:O3079)=MAX(P$64:P3079)),MAX(O$64:O3079)+1,""),"")</f>
        <v/>
      </c>
      <c r="P3080" s="91" t="str">
        <f>IFERROR(IF(MOD(MAX(Q$64:Q3080),10*MAX(O$64:O3080))&lt;=2,IF(AND(F3079/INDEX($F$64:$F3080,MATCH(MAX(O$64:O3080),O$64:O3080,0)-1)&lt;(1-$P$2),MAX(O$64:O3080)&gt;MAX(P$64:P3079)),MAX(O$64:O3080),""),IF(AND($F3079/INDEX($F$64:$F3080,MATCH(MAX(Q$64:Q3080),Q$64:Q3080,0)-1)&lt;(1-$P$2),MAX(O$64:O3080)&gt;MAX(P$64:P3079)),MAX(O$64:O3080),"")),"")</f>
        <v/>
      </c>
      <c r="Q3080" s="91" t="str">
        <f>IFERROR(IF(E3080="","",IF(O3080&lt;&gt;"",MAX(O$64:O3080)*10+1,IF(AND($F3079/INDEX($F$64:$F3080,MATCH(MAX(Q$64:Q3079),Q$64:Q3079,0)-1)&gt;(1+$O$2),MAX(O$64:O3080)&gt;MAX(P$64:P3079)),MAX(Q$64:Q3079)+1,""))),"")</f>
        <v/>
      </c>
    </row>
    <row r="3081" spans="1:17" x14ac:dyDescent="0.2">
      <c r="A3081" s="13">
        <f>HLOOKUP($E$2,历史数据!$V$3:$AE$5000,ROW(A3079),)</f>
        <v>157968</v>
      </c>
      <c r="B3081" s="41">
        <v>41089</v>
      </c>
      <c r="C3081" s="100">
        <f>IFERROR(IF(A3081&lt;&gt;0,MAX($C$4:C3080)+1,""),"")</f>
        <v>3011</v>
      </c>
      <c r="D3081" s="100"/>
      <c r="E3081" s="99">
        <f t="shared" si="276"/>
        <v>41190</v>
      </c>
      <c r="F3081" s="101">
        <f>IFERROR(VLOOKUP(E3081,历史数据!AH:AJ,3,),"")</f>
        <v>11.350862133369599</v>
      </c>
      <c r="G3081" s="101">
        <f t="shared" si="272"/>
        <v>10.727064275600053</v>
      </c>
      <c r="H3081" s="105">
        <f t="shared" si="273"/>
        <v>-7.0817230843933654E-4</v>
      </c>
      <c r="I3081" s="101">
        <f>IFERROR(VLOOKUP(E3081,历史数据!AH:AJ,2,),"")</f>
        <v>11.2857021900093</v>
      </c>
      <c r="J3081" s="104">
        <f t="shared" si="274"/>
        <v>0</v>
      </c>
      <c r="K3081" s="104" t="str">
        <f>IFERROR(IF(AND(J3080=$H$2*1,MAX(K$64:K3080)=MAX(L$64:L3080)),MAX(K$64:K3080)+1,""),"")</f>
        <v/>
      </c>
      <c r="L3081" s="104" t="str">
        <f>IFERROR(IF(AND($F3080/INDEX($F$64:$F3081,MATCH(MAX(M$64:M3081),M$64:M3081,0)-1)&lt;(1-$P$2),MAX(K$64:K3081)&gt;MAX(L$64:L3080)),MAX(K$64:K3081),""),"")</f>
        <v/>
      </c>
      <c r="M3081" s="104" t="str">
        <f>IFERROR(IF(E3081="","",IF(K3081&lt;&gt;"",MAX(M$64:M3080)+1,IF(AND($F3080/INDEX($F$64:$F3081,MATCH(MAX(M$64:M3080),M$64:M3080,0)-1)&gt;(1+$O$2),MAX(K$64:K3081)&gt;MAX(L$64:L3080)),MAX(M$64:M3080)+1,""))),"")</f>
        <v/>
      </c>
      <c r="N3081" s="91">
        <f t="shared" si="275"/>
        <v>0</v>
      </c>
      <c r="O3081" s="91" t="str">
        <f>IFERROR(IF(AND(N3080=$H$2*1,MAX(O$64:O3080)=MAX(P$64:P3080)),MAX(O$64:O3080)+1,""),"")</f>
        <v/>
      </c>
      <c r="P3081" s="91" t="str">
        <f>IFERROR(IF(MOD(MAX(Q$64:Q3081),10*MAX(O$64:O3081))&lt;=2,IF(AND(F3080/INDEX($F$64:$F3081,MATCH(MAX(O$64:O3081),O$64:O3081,0)-1)&lt;(1-$P$2),MAX(O$64:O3081)&gt;MAX(P$64:P3080)),MAX(O$64:O3081),""),IF(AND($F3080/INDEX($F$64:$F3081,MATCH(MAX(Q$64:Q3081),Q$64:Q3081,0)-1)&lt;(1-$P$2),MAX(O$64:O3081)&gt;MAX(P$64:P3080)),MAX(O$64:O3081),"")),"")</f>
        <v/>
      </c>
      <c r="Q3081" s="91" t="str">
        <f>IFERROR(IF(E3081="","",IF(O3081&lt;&gt;"",MAX(O$64:O3081)*10+1,IF(AND($F3080/INDEX($F$64:$F3081,MATCH(MAX(Q$64:Q3080),Q$64:Q3080,0)-1)&gt;(1+$O$2),MAX(O$64:O3081)&gt;MAX(P$64:P3080)),MAX(Q$64:Q3080)+1,""))),"")</f>
        <v/>
      </c>
    </row>
    <row r="3082" spans="1:17" x14ac:dyDescent="0.2">
      <c r="A3082" s="13">
        <f>HLOOKUP($E$2,历史数据!$V$3:$AE$5000,ROW(A3080),)</f>
        <v>202369</v>
      </c>
      <c r="B3082" s="41">
        <v>41092</v>
      </c>
      <c r="C3082" s="100">
        <f>IFERROR(IF(A3082&lt;&gt;0,MAX($C$4:C3081)+1,""),"")</f>
        <v>3012</v>
      </c>
      <c r="D3082" s="100"/>
      <c r="E3082" s="99">
        <f t="shared" si="276"/>
        <v>41191</v>
      </c>
      <c r="F3082" s="101">
        <f>IFERROR(VLOOKUP(E3082,历史数据!AH:AJ,3,),"")</f>
        <v>11.585437929466799</v>
      </c>
      <c r="G3082" s="101">
        <f t="shared" si="272"/>
        <v>10.727933074844859</v>
      </c>
      <c r="H3082" s="105">
        <f t="shared" si="273"/>
        <v>8.0991333927471487E-5</v>
      </c>
      <c r="I3082" s="101">
        <f>IFERROR(VLOOKUP(E3082,历史数据!AH:AJ,2,),"")</f>
        <v>11.3638941220417</v>
      </c>
      <c r="J3082" s="104">
        <f t="shared" si="274"/>
        <v>1</v>
      </c>
      <c r="K3082" s="104" t="str">
        <f>IFERROR(IF(AND(J3081=$H$2*1,MAX(K$64:K3081)=MAX(L$64:L3081)),MAX(K$64:K3081)+1,""),"")</f>
        <v/>
      </c>
      <c r="L3082" s="104" t="str">
        <f>IFERROR(IF(AND($F3081/INDEX($F$64:$F3082,MATCH(MAX(M$64:M3082),M$64:M3082,0)-1)&lt;(1-$P$2),MAX(K$64:K3082)&gt;MAX(L$64:L3081)),MAX(K$64:K3082),""),"")</f>
        <v/>
      </c>
      <c r="M3082" s="104" t="str">
        <f>IFERROR(IF(E3082="","",IF(K3082&lt;&gt;"",MAX(M$64:M3081)+1,IF(AND($F3081/INDEX($F$64:$F3082,MATCH(MAX(M$64:M3081),M$64:M3081,0)-1)&gt;(1+$O$2),MAX(K$64:K3082)&gt;MAX(L$64:L3081)),MAX(M$64:M3081)+1,""))),"")</f>
        <v/>
      </c>
      <c r="N3082" s="91">
        <f t="shared" si="275"/>
        <v>1</v>
      </c>
      <c r="O3082" s="91" t="str">
        <f>IFERROR(IF(AND(N3081=$H$2*1,MAX(O$64:O3081)=MAX(P$64:P3081)),MAX(O$64:O3081)+1,""),"")</f>
        <v/>
      </c>
      <c r="P3082" s="91" t="str">
        <f>IFERROR(IF(MOD(MAX(Q$64:Q3082),10*MAX(O$64:O3082))&lt;=2,IF(AND(F3081/INDEX($F$64:$F3082,MATCH(MAX(O$64:O3082),O$64:O3082,0)-1)&lt;(1-$P$2),MAX(O$64:O3082)&gt;MAX(P$64:P3081)),MAX(O$64:O3082),""),IF(AND($F3081/INDEX($F$64:$F3082,MATCH(MAX(Q$64:Q3082),Q$64:Q3082,0)-1)&lt;(1-$P$2),MAX(O$64:O3082)&gt;MAX(P$64:P3081)),MAX(O$64:O3082),"")),"")</f>
        <v/>
      </c>
      <c r="Q3082" s="91" t="str">
        <f>IFERROR(IF(E3082="","",IF(O3082&lt;&gt;"",MAX(O$64:O3082)*10+1,IF(AND($F3081/INDEX($F$64:$F3082,MATCH(MAX(Q$64:Q3081),Q$64:Q3081,0)-1)&gt;(1+$O$2),MAX(O$64:O3082)&gt;MAX(P$64:P3081)),MAX(Q$64:Q3081)+1,""))),"")</f>
        <v/>
      </c>
    </row>
    <row r="3083" spans="1:17" x14ac:dyDescent="0.2">
      <c r="A3083" s="13">
        <f>HLOOKUP($E$2,历史数据!$V$3:$AE$5000,ROW(A3081),)</f>
        <v>220663</v>
      </c>
      <c r="B3083" s="41">
        <v>41093</v>
      </c>
      <c r="C3083" s="100">
        <f>IFERROR(IF(A3083&lt;&gt;0,MAX($C$4:C3082)+1,""),"")</f>
        <v>3013</v>
      </c>
      <c r="D3083" s="100"/>
      <c r="E3083" s="99">
        <f t="shared" si="276"/>
        <v>41192</v>
      </c>
      <c r="F3083" s="101">
        <f>IFERROR(VLOOKUP(E3083,历史数据!AH:AJ,3,),"")</f>
        <v>11.806981736891901</v>
      </c>
      <c r="G3083" s="101">
        <f t="shared" si="272"/>
        <v>10.730973872201675</v>
      </c>
      <c r="H3083" s="105">
        <f t="shared" si="273"/>
        <v>2.8344671201807614E-4</v>
      </c>
      <c r="I3083" s="101">
        <f>IFERROR(VLOOKUP(E3083,历史数据!AH:AJ,2,),"")</f>
        <v>12.0936854876774</v>
      </c>
      <c r="J3083" s="104">
        <f t="shared" si="274"/>
        <v>2</v>
      </c>
      <c r="K3083" s="104" t="str">
        <f>IFERROR(IF(AND(J3082=$H$2*1,MAX(K$64:K3082)=MAX(L$64:L3082)),MAX(K$64:K3082)+1,""),"")</f>
        <v/>
      </c>
      <c r="L3083" s="104" t="str">
        <f>IFERROR(IF(AND($F3082/INDEX($F$64:$F3083,MATCH(MAX(M$64:M3083),M$64:M3083,0)-1)&lt;(1-$P$2),MAX(K$64:K3083)&gt;MAX(L$64:L3082)),MAX(K$64:K3083),""),"")</f>
        <v/>
      </c>
      <c r="M3083" s="104" t="str">
        <f>IFERROR(IF(E3083="","",IF(K3083&lt;&gt;"",MAX(M$64:M3082)+1,IF(AND($F3082/INDEX($F$64:$F3083,MATCH(MAX(M$64:M3082),M$64:M3082,0)-1)&gt;(1+$O$2),MAX(K$64:K3083)&gt;MAX(L$64:L3082)),MAX(M$64:M3082)+1,""))),"")</f>
        <v/>
      </c>
      <c r="N3083" s="91">
        <f t="shared" si="275"/>
        <v>2</v>
      </c>
      <c r="O3083" s="91" t="str">
        <f>IFERROR(IF(AND(N3082=$H$2*1,MAX(O$64:O3082)=MAX(P$64:P3082)),MAX(O$64:O3082)+1,""),"")</f>
        <v/>
      </c>
      <c r="P3083" s="91" t="str">
        <f>IFERROR(IF(MOD(MAX(Q$64:Q3083),10*MAX(O$64:O3083))&lt;=2,IF(AND(F3082/INDEX($F$64:$F3083,MATCH(MAX(O$64:O3083),O$64:O3083,0)-1)&lt;(1-$P$2),MAX(O$64:O3083)&gt;MAX(P$64:P3082)),MAX(O$64:O3083),""),IF(AND($F3082/INDEX($F$64:$F3083,MATCH(MAX(Q$64:Q3083),Q$64:Q3083,0)-1)&lt;(1-$P$2),MAX(O$64:O3083)&gt;MAX(P$64:P3082)),MAX(O$64:O3083),"")),"")</f>
        <v/>
      </c>
      <c r="Q3083" s="91" t="str">
        <f>IFERROR(IF(E3083="","",IF(O3083&lt;&gt;"",MAX(O$64:O3083)*10+1,IF(AND($F3082/INDEX($F$64:$F3083,MATCH(MAX(Q$64:Q3082),Q$64:Q3082,0)-1)&gt;(1+$O$2),MAX(O$64:O3083)&gt;MAX(P$64:P3082)),MAX(Q$64:Q3082)+1,""))),"")</f>
        <v/>
      </c>
    </row>
    <row r="3084" spans="1:17" x14ac:dyDescent="0.2">
      <c r="A3084" s="13">
        <f>HLOOKUP($E$2,历史数据!$V$3:$AE$5000,ROW(A3082),)</f>
        <v>522908</v>
      </c>
      <c r="B3084" s="41">
        <v>41094</v>
      </c>
      <c r="C3084" s="100">
        <f>IFERROR(IF(A3084&lt;&gt;0,MAX($C$4:C3083)+1,""),"")</f>
        <v>3014</v>
      </c>
      <c r="D3084" s="100"/>
      <c r="E3084" s="99">
        <f t="shared" si="276"/>
        <v>41193</v>
      </c>
      <c r="F3084" s="101">
        <f>IFERROR(VLOOKUP(E3084,历史数据!AH:AJ,3,),"")</f>
        <v>11.585437929466799</v>
      </c>
      <c r="G3084" s="101">
        <f t="shared" si="272"/>
        <v>10.73053947257927</v>
      </c>
      <c r="H3084" s="105">
        <f t="shared" si="273"/>
        <v>-4.0480913249596462E-5</v>
      </c>
      <c r="I3084" s="101">
        <f>IFERROR(VLOOKUP(E3084,历史数据!AH:AJ,2,),"")</f>
        <v>11.741821793531599</v>
      </c>
      <c r="J3084" s="104">
        <f t="shared" si="274"/>
        <v>0</v>
      </c>
      <c r="K3084" s="104" t="str">
        <f>IFERROR(IF(AND(J3083=$H$2*1,MAX(K$64:K3083)=MAX(L$64:L3083)),MAX(K$64:K3083)+1,""),"")</f>
        <v/>
      </c>
      <c r="L3084" s="104" t="str">
        <f>IFERROR(IF(AND($F3083/INDEX($F$64:$F3084,MATCH(MAX(M$64:M3084),M$64:M3084,0)-1)&lt;(1-$P$2),MAX(K$64:K3084)&gt;MAX(L$64:L3083)),MAX(K$64:K3084),""),"")</f>
        <v/>
      </c>
      <c r="M3084" s="104" t="str">
        <f>IFERROR(IF(E3084="","",IF(K3084&lt;&gt;"",MAX(M$64:M3083)+1,IF(AND($F3083/INDEX($F$64:$F3084,MATCH(MAX(M$64:M3083),M$64:M3083,0)-1)&gt;(1+$O$2),MAX(K$64:K3084)&gt;MAX(L$64:L3083)),MAX(M$64:M3083)+1,""))),"")</f>
        <v/>
      </c>
      <c r="N3084" s="91">
        <f t="shared" si="275"/>
        <v>0</v>
      </c>
      <c r="O3084" s="91" t="str">
        <f>IFERROR(IF(AND(N3083=$H$2*1,MAX(O$64:O3083)=MAX(P$64:P3083)),MAX(O$64:O3083)+1,""),"")</f>
        <v/>
      </c>
      <c r="P3084" s="91" t="str">
        <f>IFERROR(IF(MOD(MAX(Q$64:Q3084),10*MAX(O$64:O3084))&lt;=2,IF(AND(F3083/INDEX($F$64:$F3084,MATCH(MAX(O$64:O3084),O$64:O3084,0)-1)&lt;(1-$P$2),MAX(O$64:O3084)&gt;MAX(P$64:P3083)),MAX(O$64:O3084),""),IF(AND($F3083/INDEX($F$64:$F3084,MATCH(MAX(Q$64:Q3084),Q$64:Q3084,0)-1)&lt;(1-$P$2),MAX(O$64:O3084)&gt;MAX(P$64:P3083)),MAX(O$64:O3084),"")),"")</f>
        <v/>
      </c>
      <c r="Q3084" s="91" t="str">
        <f>IFERROR(IF(E3084="","",IF(O3084&lt;&gt;"",MAX(O$64:O3084)*10+1,IF(AND($F3083/INDEX($F$64:$F3084,MATCH(MAX(Q$64:Q3083),Q$64:Q3083,0)-1)&gt;(1+$O$2),MAX(O$64:O3084)&gt;MAX(P$64:P3083)),MAX(Q$64:Q3083)+1,""))),"")</f>
        <v/>
      </c>
    </row>
    <row r="3085" spans="1:17" x14ac:dyDescent="0.2">
      <c r="A3085" s="13">
        <f>HLOOKUP($E$2,历史数据!$V$3:$AE$5000,ROW(A3083),)</f>
        <v>471149</v>
      </c>
      <c r="B3085" s="41">
        <v>41095</v>
      </c>
      <c r="C3085" s="100">
        <f>IFERROR(IF(A3085&lt;&gt;0,MAX($C$4:C3084)+1,""),"")</f>
        <v>3015</v>
      </c>
      <c r="D3085" s="100"/>
      <c r="E3085" s="99">
        <f t="shared" si="276"/>
        <v>41194</v>
      </c>
      <c r="F3085" s="101">
        <f>IFERROR(VLOOKUP(E3085,历史数据!AH:AJ,3,),"")</f>
        <v>11.624533895482999</v>
      </c>
      <c r="G3085" s="101">
        <f t="shared" si="272"/>
        <v>10.731408271824076</v>
      </c>
      <c r="H3085" s="105">
        <f t="shared" si="273"/>
        <v>8.0965104040320313E-5</v>
      </c>
      <c r="I3085" s="101">
        <f>IFERROR(VLOOKUP(E3085,历史数据!AH:AJ,2,),"")</f>
        <v>11.4811820200903</v>
      </c>
      <c r="J3085" s="104">
        <f t="shared" si="274"/>
        <v>1</v>
      </c>
      <c r="K3085" s="104" t="str">
        <f>IFERROR(IF(AND(J3084=$H$2*1,MAX(K$64:K3084)=MAX(L$64:L3084)),MAX(K$64:K3084)+1,""),"")</f>
        <v/>
      </c>
      <c r="L3085" s="104" t="str">
        <f>IFERROR(IF(AND($F3084/INDEX($F$64:$F3085,MATCH(MAX(M$64:M3085),M$64:M3085,0)-1)&lt;(1-$P$2),MAX(K$64:K3085)&gt;MAX(L$64:L3084)),MAX(K$64:K3085),""),"")</f>
        <v/>
      </c>
      <c r="M3085" s="104" t="str">
        <f>IFERROR(IF(E3085="","",IF(K3085&lt;&gt;"",MAX(M$64:M3084)+1,IF(AND($F3084/INDEX($F$64:$F3085,MATCH(MAX(M$64:M3084),M$64:M3084,0)-1)&gt;(1+$O$2),MAX(K$64:K3085)&gt;MAX(L$64:L3084)),MAX(M$64:M3084)+1,""))),"")</f>
        <v/>
      </c>
      <c r="N3085" s="91">
        <f t="shared" si="275"/>
        <v>1</v>
      </c>
      <c r="O3085" s="91" t="str">
        <f>IFERROR(IF(AND(N3084=$H$2*1,MAX(O$64:O3084)=MAX(P$64:P3084)),MAX(O$64:O3084)+1,""),"")</f>
        <v/>
      </c>
      <c r="P3085" s="91" t="str">
        <f>IFERROR(IF(MOD(MAX(Q$64:Q3085),10*MAX(O$64:O3085))&lt;=2,IF(AND(F3084/INDEX($F$64:$F3085,MATCH(MAX(O$64:O3085),O$64:O3085,0)-1)&lt;(1-$P$2),MAX(O$64:O3085)&gt;MAX(P$64:P3084)),MAX(O$64:O3085),""),IF(AND($F3084/INDEX($F$64:$F3085,MATCH(MAX(Q$64:Q3085),Q$64:Q3085,0)-1)&lt;(1-$P$2),MAX(O$64:O3085)&gt;MAX(P$64:P3084)),MAX(O$64:O3085),"")),"")</f>
        <v/>
      </c>
      <c r="Q3085" s="91" t="str">
        <f>IFERROR(IF(E3085="","",IF(O3085&lt;&gt;"",MAX(O$64:O3085)*10+1,IF(AND($F3084/INDEX($F$64:$F3085,MATCH(MAX(Q$64:Q3084),Q$64:Q3084,0)-1)&gt;(1+$O$2),MAX(O$64:O3085)&gt;MAX(P$64:P3084)),MAX(Q$64:Q3084)+1,""))),"")</f>
        <v/>
      </c>
    </row>
    <row r="3086" spans="1:17" x14ac:dyDescent="0.2">
      <c r="A3086" s="13">
        <f>HLOOKUP($E$2,历史数据!$V$3:$AE$5000,ROW(A3084),)</f>
        <v>241797</v>
      </c>
      <c r="B3086" s="41">
        <v>41096</v>
      </c>
      <c r="C3086" s="100">
        <f>IFERROR(IF(A3086&lt;&gt;0,MAX($C$4:C3085)+1,""),"")</f>
        <v>3016</v>
      </c>
      <c r="D3086" s="100"/>
      <c r="E3086" s="99">
        <f t="shared" si="276"/>
        <v>41197</v>
      </c>
      <c r="F3086" s="101">
        <f>IFERROR(VLOOKUP(E3086,历史数据!AH:AJ,3,),"")</f>
        <v>11.572405940794701</v>
      </c>
      <c r="G3086" s="101">
        <f t="shared" si="272"/>
        <v>10.737272666726502</v>
      </c>
      <c r="H3086" s="105">
        <f t="shared" si="273"/>
        <v>5.4647020725351325E-4</v>
      </c>
      <c r="I3086" s="101">
        <f>IFERROR(VLOOKUP(E3086,历史数据!AH:AJ,2,),"")</f>
        <v>11.5202779861065</v>
      </c>
      <c r="J3086" s="104">
        <f t="shared" si="274"/>
        <v>2</v>
      </c>
      <c r="K3086" s="104" t="str">
        <f>IFERROR(IF(AND(J3085=$H$2*1,MAX(K$64:K3085)=MAX(L$64:L3085)),MAX(K$64:K3085)+1,""),"")</f>
        <v/>
      </c>
      <c r="L3086" s="104" t="str">
        <f>IFERROR(IF(AND($F3085/INDEX($F$64:$F3086,MATCH(MAX(M$64:M3086),M$64:M3086,0)-1)&lt;(1-$P$2),MAX(K$64:K3086)&gt;MAX(L$64:L3085)),MAX(K$64:K3086),""),"")</f>
        <v/>
      </c>
      <c r="M3086" s="104" t="str">
        <f>IFERROR(IF(E3086="","",IF(K3086&lt;&gt;"",MAX(M$64:M3085)+1,IF(AND($F3085/INDEX($F$64:$F3086,MATCH(MAX(M$64:M3085),M$64:M3085,0)-1)&gt;(1+$O$2),MAX(K$64:K3086)&gt;MAX(L$64:L3085)),MAX(M$64:M3085)+1,""))),"")</f>
        <v/>
      </c>
      <c r="N3086" s="91">
        <f t="shared" si="275"/>
        <v>2</v>
      </c>
      <c r="O3086" s="91" t="str">
        <f>IFERROR(IF(AND(N3085=$H$2*1,MAX(O$64:O3085)=MAX(P$64:P3085)),MAX(O$64:O3085)+1,""),"")</f>
        <v/>
      </c>
      <c r="P3086" s="91" t="str">
        <f>IFERROR(IF(MOD(MAX(Q$64:Q3086),10*MAX(O$64:O3086))&lt;=2,IF(AND(F3085/INDEX($F$64:$F3086,MATCH(MAX(O$64:O3086),O$64:O3086,0)-1)&lt;(1-$P$2),MAX(O$64:O3086)&gt;MAX(P$64:P3085)),MAX(O$64:O3086),""),IF(AND($F3085/INDEX($F$64:$F3086,MATCH(MAX(Q$64:Q3086),Q$64:Q3086,0)-1)&lt;(1-$P$2),MAX(O$64:O3086)&gt;MAX(P$64:P3085)),MAX(O$64:O3086),"")),"")</f>
        <v/>
      </c>
      <c r="Q3086" s="91" t="str">
        <f>IFERROR(IF(E3086="","",IF(O3086&lt;&gt;"",MAX(O$64:O3086)*10+1,IF(AND($F3085/INDEX($F$64:$F3086,MATCH(MAX(Q$64:Q3085),Q$64:Q3085,0)-1)&gt;(1+$O$2),MAX(O$64:O3086)&gt;MAX(P$64:P3085)),MAX(Q$64:Q3085)+1,""))),"")</f>
        <v/>
      </c>
    </row>
    <row r="3087" spans="1:17" x14ac:dyDescent="0.2">
      <c r="A3087" s="13">
        <f>HLOOKUP($E$2,历史数据!$V$3:$AE$5000,ROW(A3085),)</f>
        <v>171939</v>
      </c>
      <c r="B3087" s="41">
        <v>41099</v>
      </c>
      <c r="C3087" s="100">
        <f>IFERROR(IF(A3087&lt;&gt;0,MAX($C$4:C3086)+1,""),"")</f>
        <v>3017</v>
      </c>
      <c r="D3087" s="100"/>
      <c r="E3087" s="99">
        <f t="shared" si="276"/>
        <v>41198</v>
      </c>
      <c r="F3087" s="101">
        <f>IFERROR(VLOOKUP(E3087,历史数据!AH:AJ,3,),"")</f>
        <v>11.650597872827101</v>
      </c>
      <c r="G3087" s="101">
        <f t="shared" si="272"/>
        <v>10.74422306068494</v>
      </c>
      <c r="H3087" s="105">
        <f t="shared" si="273"/>
        <v>6.4731465560852186E-4</v>
      </c>
      <c r="I3087" s="101">
        <f>IFERROR(VLOOKUP(E3087,历史数据!AH:AJ,2,),"")</f>
        <v>11.4811820200903</v>
      </c>
      <c r="J3087" s="104">
        <f t="shared" si="274"/>
        <v>3</v>
      </c>
      <c r="K3087" s="104" t="str">
        <f>IFERROR(IF(AND(J3086=$H$2*1,MAX(K$64:K3086)=MAX(L$64:L3086)),MAX(K$64:K3086)+1,""),"")</f>
        <v/>
      </c>
      <c r="L3087" s="104" t="str">
        <f>IFERROR(IF(AND($F3086/INDEX($F$64:$F3087,MATCH(MAX(M$64:M3087),M$64:M3087,0)-1)&lt;(1-$P$2),MAX(K$64:K3087)&gt;MAX(L$64:L3086)),MAX(K$64:K3087),""),"")</f>
        <v/>
      </c>
      <c r="M3087" s="104" t="str">
        <f>IFERROR(IF(E3087="","",IF(K3087&lt;&gt;"",MAX(M$64:M3086)+1,IF(AND($F3086/INDEX($F$64:$F3087,MATCH(MAX(M$64:M3086),M$64:M3086,0)-1)&gt;(1+$O$2),MAX(K$64:K3087)&gt;MAX(L$64:L3086)),MAX(M$64:M3086)+1,""))),"")</f>
        <v/>
      </c>
      <c r="N3087" s="91">
        <f t="shared" si="275"/>
        <v>3</v>
      </c>
      <c r="O3087" s="91" t="str">
        <f>IFERROR(IF(AND(N3086=$H$2*1,MAX(O$64:O3086)=MAX(P$64:P3086)),MAX(O$64:O3086)+1,""),"")</f>
        <v/>
      </c>
      <c r="P3087" s="91" t="str">
        <f>IFERROR(IF(MOD(MAX(Q$64:Q3087),10*MAX(O$64:O3087))&lt;=2,IF(AND(F3086/INDEX($F$64:$F3087,MATCH(MAX(O$64:O3087),O$64:O3087,0)-1)&lt;(1-$P$2),MAX(O$64:O3087)&gt;MAX(P$64:P3086)),MAX(O$64:O3087),""),IF(AND($F3086/INDEX($F$64:$F3087,MATCH(MAX(Q$64:Q3087),Q$64:Q3087,0)-1)&lt;(1-$P$2),MAX(O$64:O3087)&gt;MAX(P$64:P3086)),MAX(O$64:O3087),"")),"")</f>
        <v/>
      </c>
      <c r="Q3087" s="91" t="str">
        <f>IFERROR(IF(E3087="","",IF(O3087&lt;&gt;"",MAX(O$64:O3087)*10+1,IF(AND($F3086/INDEX($F$64:$F3087,MATCH(MAX(Q$64:Q3086),Q$64:Q3086,0)-1)&gt;(1+$O$2),MAX(O$64:O3087)&gt;MAX(P$64:P3086)),MAX(Q$64:Q3086)+1,""))),"")</f>
        <v/>
      </c>
    </row>
    <row r="3088" spans="1:17" x14ac:dyDescent="0.2">
      <c r="A3088" s="13">
        <f>HLOOKUP($E$2,历史数据!$V$3:$AE$5000,ROW(A3086),)</f>
        <v>298699</v>
      </c>
      <c r="B3088" s="41">
        <v>41100</v>
      </c>
      <c r="C3088" s="100">
        <f>IFERROR(IF(A3088&lt;&gt;0,MAX($C$4:C3087)+1,""),"")</f>
        <v>3018</v>
      </c>
      <c r="D3088" s="100"/>
      <c r="E3088" s="99">
        <f t="shared" si="276"/>
        <v>41199</v>
      </c>
      <c r="F3088" s="101">
        <f>IFERROR(VLOOKUP(E3088,历史数据!AH:AJ,3,),"")</f>
        <v>11.9763975896288</v>
      </c>
      <c r="G3088" s="101">
        <f t="shared" si="272"/>
        <v>10.751173454643375</v>
      </c>
      <c r="H3088" s="105">
        <f t="shared" si="273"/>
        <v>6.468959104048988E-4</v>
      </c>
      <c r="I3088" s="101">
        <f>IFERROR(VLOOKUP(E3088,历史数据!AH:AJ,2,),"")</f>
        <v>11.963365600956701</v>
      </c>
      <c r="J3088" s="104">
        <f t="shared" si="274"/>
        <v>4</v>
      </c>
      <c r="K3088" s="104" t="str">
        <f>IFERROR(IF(AND(J3087=$H$2*1,MAX(K$64:K3087)=MAX(L$64:L3087)),MAX(K$64:K3087)+1,""),"")</f>
        <v/>
      </c>
      <c r="L3088" s="104" t="str">
        <f>IFERROR(IF(AND($F3087/INDEX($F$64:$F3088,MATCH(MAX(M$64:M3088),M$64:M3088,0)-1)&lt;(1-$P$2),MAX(K$64:K3088)&gt;MAX(L$64:L3087)),MAX(K$64:K3088),""),"")</f>
        <v/>
      </c>
      <c r="M3088" s="104" t="str">
        <f>IFERROR(IF(E3088="","",IF(K3088&lt;&gt;"",MAX(M$64:M3087)+1,IF(AND($F3087/INDEX($F$64:$F3088,MATCH(MAX(M$64:M3087),M$64:M3087,0)-1)&gt;(1+$O$2),MAX(K$64:K3088)&gt;MAX(L$64:L3087)),MAX(M$64:M3087)+1,""))),"")</f>
        <v/>
      </c>
      <c r="N3088" s="91">
        <f t="shared" si="275"/>
        <v>4</v>
      </c>
      <c r="O3088" s="91" t="str">
        <f>IFERROR(IF(AND(N3087=$H$2*1,MAX(O$64:O3087)=MAX(P$64:P3087)),MAX(O$64:O3087)+1,""),"")</f>
        <v/>
      </c>
      <c r="P3088" s="91" t="str">
        <f>IFERROR(IF(MOD(MAX(Q$64:Q3088),10*MAX(O$64:O3088))&lt;=2,IF(AND(F3087/INDEX($F$64:$F3088,MATCH(MAX(O$64:O3088),O$64:O3088,0)-1)&lt;(1-$P$2),MAX(O$64:O3088)&gt;MAX(P$64:P3087)),MAX(O$64:O3088),""),IF(AND($F3087/INDEX($F$64:$F3088,MATCH(MAX(Q$64:Q3088),Q$64:Q3088,0)-1)&lt;(1-$P$2),MAX(O$64:O3088)&gt;MAX(P$64:P3087)),MAX(O$64:O3088),"")),"")</f>
        <v/>
      </c>
      <c r="Q3088" s="91" t="str">
        <f>IFERROR(IF(E3088="","",IF(O3088&lt;&gt;"",MAX(O$64:O3088)*10+1,IF(AND($F3087/INDEX($F$64:$F3088,MATCH(MAX(Q$64:Q3087),Q$64:Q3087,0)-1)&gt;(1+$O$2),MAX(O$64:O3088)&gt;MAX(P$64:P3087)),MAX(Q$64:Q3087)+1,""))),"")</f>
        <v/>
      </c>
    </row>
    <row r="3089" spans="1:17" x14ac:dyDescent="0.2">
      <c r="A3089" s="13">
        <f>HLOOKUP($E$2,历史数据!$V$3:$AE$5000,ROW(A3087),)</f>
        <v>100750</v>
      </c>
      <c r="B3089" s="41">
        <v>41101</v>
      </c>
      <c r="C3089" s="100">
        <f>IFERROR(IF(A3089&lt;&gt;0,MAX($C$4:C3088)+1,""),"")</f>
        <v>3019</v>
      </c>
      <c r="D3089" s="100"/>
      <c r="E3089" s="99">
        <f t="shared" si="276"/>
        <v>41200</v>
      </c>
      <c r="F3089" s="101">
        <f>IFERROR(VLOOKUP(E3089,历史数据!AH:AJ,3,),"")</f>
        <v>11.963365600956701</v>
      </c>
      <c r="G3089" s="101">
        <f t="shared" si="272"/>
        <v>10.75855824822421</v>
      </c>
      <c r="H3089" s="105">
        <f t="shared" si="273"/>
        <v>6.8688256328397479E-4</v>
      </c>
      <c r="I3089" s="101">
        <f>IFERROR(VLOOKUP(E3089,历史数据!AH:AJ,2,),"")</f>
        <v>12.0545895216612</v>
      </c>
      <c r="J3089" s="104">
        <f t="shared" si="274"/>
        <v>5</v>
      </c>
      <c r="K3089" s="104" t="str">
        <f>IFERROR(IF(AND(J3088=$H$2*1,MAX(K$64:K3088)=MAX(L$64:L3088)),MAX(K$64:K3088)+1,""),"")</f>
        <v/>
      </c>
      <c r="L3089" s="104" t="str">
        <f>IFERROR(IF(AND($F3088/INDEX($F$64:$F3089,MATCH(MAX(M$64:M3089),M$64:M3089,0)-1)&lt;(1-$P$2),MAX(K$64:K3089)&gt;MAX(L$64:L3088)),MAX(K$64:K3089),""),"")</f>
        <v/>
      </c>
      <c r="M3089" s="104" t="str">
        <f>IFERROR(IF(E3089="","",IF(K3089&lt;&gt;"",MAX(M$64:M3088)+1,IF(AND($F3088/INDEX($F$64:$F3089,MATCH(MAX(M$64:M3088),M$64:M3088,0)-1)&gt;(1+$O$2),MAX(K$64:K3089)&gt;MAX(L$64:L3088)),MAX(M$64:M3088)+1,""))),"")</f>
        <v/>
      </c>
      <c r="N3089" s="91">
        <f t="shared" si="275"/>
        <v>5</v>
      </c>
      <c r="O3089" s="91" t="str">
        <f>IFERROR(IF(AND(N3088=$H$2*1,MAX(O$64:O3088)=MAX(P$64:P3088)),MAX(O$64:O3088)+1,""),"")</f>
        <v/>
      </c>
      <c r="P3089" s="91" t="str">
        <f>IFERROR(IF(MOD(MAX(Q$64:Q3089),10*MAX(O$64:O3089))&lt;=2,IF(AND(F3088/INDEX($F$64:$F3089,MATCH(MAX(O$64:O3089),O$64:O3089,0)-1)&lt;(1-$P$2),MAX(O$64:O3089)&gt;MAX(P$64:P3088)),MAX(O$64:O3089),""),IF(AND($F3088/INDEX($F$64:$F3089,MATCH(MAX(Q$64:Q3089),Q$64:Q3089,0)-1)&lt;(1-$P$2),MAX(O$64:O3089)&gt;MAX(P$64:P3088)),MAX(O$64:O3089),"")),"")</f>
        <v/>
      </c>
      <c r="Q3089" s="91" t="str">
        <f>IFERROR(IF(E3089="","",IF(O3089&lt;&gt;"",MAX(O$64:O3089)*10+1,IF(AND($F3088/INDEX($F$64:$F3089,MATCH(MAX(Q$64:Q3088),Q$64:Q3088,0)-1)&gt;(1+$O$2),MAX(O$64:O3089)&gt;MAX(P$64:P3088)),MAX(Q$64:Q3088)+1,""))),"")</f>
        <v/>
      </c>
    </row>
    <row r="3090" spans="1:17" x14ac:dyDescent="0.2">
      <c r="A3090" s="13">
        <f>HLOOKUP($E$2,历史数据!$V$3:$AE$5000,ROW(A3088),)</f>
        <v>225036</v>
      </c>
      <c r="B3090" s="41">
        <v>41102</v>
      </c>
      <c r="C3090" s="100">
        <f>IFERROR(IF(A3090&lt;&gt;0,MAX($C$4:C3089)+1,""),"")</f>
        <v>3020</v>
      </c>
      <c r="D3090" s="100"/>
      <c r="E3090" s="99">
        <f t="shared" si="276"/>
        <v>41201</v>
      </c>
      <c r="F3090" s="101">
        <f>IFERROR(VLOOKUP(E3090,历史数据!AH:AJ,3,),"")</f>
        <v>12.158845431037699</v>
      </c>
      <c r="G3090" s="101">
        <f t="shared" si="272"/>
        <v>10.769418238784265</v>
      </c>
      <c r="H3090" s="105">
        <f t="shared" si="273"/>
        <v>1.0094280580623671E-3</v>
      </c>
      <c r="I3090" s="101">
        <f>IFERROR(VLOOKUP(E3090,历史数据!AH:AJ,2,),"")</f>
        <v>11.885173668924301</v>
      </c>
      <c r="J3090" s="104">
        <f t="shared" si="274"/>
        <v>6</v>
      </c>
      <c r="K3090" s="104">
        <f>IFERROR(IF(AND(J3089=$H$2*1,MAX(K$64:K3089)=MAX(L$64:L3089)),MAX(K$64:K3089)+1,""),"")</f>
        <v>22</v>
      </c>
      <c r="L3090" s="104" t="str">
        <f>IFERROR(IF(AND($F3089/INDEX($F$64:$F3090,MATCH(MAX(M$64:M3090),M$64:M3090,0)-1)&lt;(1-$P$2),MAX(K$64:K3090)&gt;MAX(L$64:L3089)),MAX(K$64:K3090),""),"")</f>
        <v/>
      </c>
      <c r="M3090" s="104">
        <f>IFERROR(IF(E3090="","",IF(K3090&lt;&gt;"",MAX(M$64:M3089)+1,IF(AND($F3089/INDEX($F$64:$F3090,MATCH(MAX(M$64:M3089),M$64:M3089,0)-1)&gt;(1+$O$2),MAX(K$64:K3090)&gt;MAX(L$64:L3089)),MAX(M$64:M3089)+1,""))),"")</f>
        <v>33</v>
      </c>
      <c r="N3090" s="91">
        <f t="shared" si="275"/>
        <v>6</v>
      </c>
      <c r="O3090" s="91">
        <f>IFERROR(IF(AND(N3089=$H$2*1,MAX(O$64:O3089)=MAX(P$64:P3089)),MAX(O$64:O3089)+1,""),"")</f>
        <v>16</v>
      </c>
      <c r="P3090" s="91" t="str">
        <f>IFERROR(IF(MOD(MAX(Q$64:Q3090),10*MAX(O$64:O3090))&lt;=2,IF(AND(F3089/INDEX($F$64:$F3090,MATCH(MAX(O$64:O3090),O$64:O3090,0)-1)&lt;(1-$P$2),MAX(O$64:O3090)&gt;MAX(P$64:P3089)),MAX(O$64:O3090),""),IF(AND($F3089/INDEX($F$64:$F3090,MATCH(MAX(Q$64:Q3090),Q$64:Q3090,0)-1)&lt;(1-$P$2),MAX(O$64:O3090)&gt;MAX(P$64:P3089)),MAX(O$64:O3090),"")),"")</f>
        <v/>
      </c>
      <c r="Q3090" s="91">
        <f>IFERROR(IF(E3090="","",IF(O3090&lt;&gt;"",MAX(O$64:O3090)*10+1,IF(AND($F3089/INDEX($F$64:$F3090,MATCH(MAX(Q$64:Q3089),Q$64:Q3089,0)-1)&gt;(1+$O$2),MAX(O$64:O3090)&gt;MAX(P$64:P3089)),MAX(Q$64:Q3089)+1,""))),"")</f>
        <v>161</v>
      </c>
    </row>
    <row r="3091" spans="1:17" x14ac:dyDescent="0.2">
      <c r="A3091" s="13">
        <f>HLOOKUP($E$2,历史数据!$V$3:$AE$5000,ROW(A3089),)</f>
        <v>183789</v>
      </c>
      <c r="B3091" s="41">
        <v>41103</v>
      </c>
      <c r="C3091" s="100">
        <f>IFERROR(IF(A3091&lt;&gt;0,MAX($C$4:C3090)+1,""),"")</f>
        <v>3021</v>
      </c>
      <c r="D3091" s="100"/>
      <c r="E3091" s="99">
        <f t="shared" si="276"/>
        <v>41204</v>
      </c>
      <c r="F3091" s="101">
        <f>IFERROR(VLOOKUP(E3091,历史数据!AH:AJ,3,),"")</f>
        <v>12.0936854876774</v>
      </c>
      <c r="G3091" s="101">
        <f t="shared" si="272"/>
        <v>10.780712628966722</v>
      </c>
      <c r="H3091" s="105">
        <f t="shared" si="273"/>
        <v>1.048746546195245E-3</v>
      </c>
      <c r="I3091" s="101">
        <f>IFERROR(VLOOKUP(E3091,历史数据!AH:AJ,2,),"")</f>
        <v>12.0545895216612</v>
      </c>
      <c r="J3091" s="104">
        <f t="shared" si="274"/>
        <v>7</v>
      </c>
      <c r="K3091" s="104" t="str">
        <f>IFERROR(IF(AND(J3090=$H$2*1,MAX(K$64:K3090)=MAX(L$64:L3090)),MAX(K$64:K3090)+1,""),"")</f>
        <v/>
      </c>
      <c r="L3091" s="104" t="str">
        <f>IFERROR(IF(AND($F3090/INDEX($F$64:$F3091,MATCH(MAX(M$64:M3091),M$64:M3091,0)-1)&lt;(1-$P$2),MAX(K$64:K3091)&gt;MAX(L$64:L3090)),MAX(K$64:K3091),""),"")</f>
        <v/>
      </c>
      <c r="M3091" s="104" t="str">
        <f>IFERROR(IF(E3091="","",IF(K3091&lt;&gt;"",MAX(M$64:M3090)+1,IF(AND($F3090/INDEX($F$64:$F3091,MATCH(MAX(M$64:M3090),M$64:M3090,0)-1)&gt;(1+$O$2),MAX(K$64:K3091)&gt;MAX(L$64:L3090)),MAX(M$64:M3090)+1,""))),"")</f>
        <v/>
      </c>
      <c r="N3091" s="91">
        <f t="shared" si="275"/>
        <v>7</v>
      </c>
      <c r="O3091" s="91" t="str">
        <f>IFERROR(IF(AND(N3090=$H$2*1,MAX(O$64:O3090)=MAX(P$64:P3090)),MAX(O$64:O3090)+1,""),"")</f>
        <v/>
      </c>
      <c r="P3091" s="91" t="str">
        <f>IFERROR(IF(MOD(MAX(Q$64:Q3091),10*MAX(O$64:O3091))&lt;=2,IF(AND(F3090/INDEX($F$64:$F3091,MATCH(MAX(O$64:O3091),O$64:O3091,0)-1)&lt;(1-$P$2),MAX(O$64:O3091)&gt;MAX(P$64:P3090)),MAX(O$64:O3091),""),IF(AND($F3090/INDEX($F$64:$F3091,MATCH(MAX(Q$64:Q3091),Q$64:Q3091,0)-1)&lt;(1-$P$2),MAX(O$64:O3091)&gt;MAX(P$64:P3090)),MAX(O$64:O3091),"")),"")</f>
        <v/>
      </c>
      <c r="Q3091" s="91" t="str">
        <f>IFERROR(IF(E3091="","",IF(O3091&lt;&gt;"",MAX(O$64:O3091)*10+1,IF(AND($F3090/INDEX($F$64:$F3091,MATCH(MAX(Q$64:Q3090),Q$64:Q3090,0)-1)&gt;(1+$O$2),MAX(O$64:O3091)&gt;MAX(P$64:P3090)),MAX(Q$64:Q3090)+1,""))),"")</f>
        <v/>
      </c>
    </row>
    <row r="3092" spans="1:17" x14ac:dyDescent="0.2">
      <c r="A3092" s="13">
        <f>HLOOKUP($E$2,历史数据!$V$3:$AE$5000,ROW(A3090),)</f>
        <v>228240</v>
      </c>
      <c r="B3092" s="41">
        <v>41106</v>
      </c>
      <c r="C3092" s="100">
        <f>IFERROR(IF(A3092&lt;&gt;0,MAX($C$4:C3091)+1,""),"")</f>
        <v>3022</v>
      </c>
      <c r="D3092" s="100"/>
      <c r="E3092" s="99">
        <f t="shared" si="276"/>
        <v>41205</v>
      </c>
      <c r="F3092" s="101">
        <f>IFERROR(VLOOKUP(E3092,历史数据!AH:AJ,3,),"")</f>
        <v>11.859109691580199</v>
      </c>
      <c r="G3092" s="101">
        <f t="shared" si="272"/>
        <v>10.788749021981165</v>
      </c>
      <c r="H3092" s="105">
        <f t="shared" si="273"/>
        <v>7.4544172458979041E-4</v>
      </c>
      <c r="I3092" s="101">
        <f>IFERROR(VLOOKUP(E3092,历史数据!AH:AJ,2,),"")</f>
        <v>12.002461566972899</v>
      </c>
      <c r="J3092" s="104">
        <f t="shared" si="274"/>
        <v>8</v>
      </c>
      <c r="K3092" s="104" t="str">
        <f>IFERROR(IF(AND(J3091=$H$2*1,MAX(K$64:K3091)=MAX(L$64:L3091)),MAX(K$64:K3091)+1,""),"")</f>
        <v/>
      </c>
      <c r="L3092" s="104" t="str">
        <f>IFERROR(IF(AND($F3091/INDEX($F$64:$F3092,MATCH(MAX(M$64:M3092),M$64:M3092,0)-1)&lt;(1-$P$2),MAX(K$64:K3092)&gt;MAX(L$64:L3091)),MAX(K$64:K3092),""),"")</f>
        <v/>
      </c>
      <c r="M3092" s="104" t="str">
        <f>IFERROR(IF(E3092="","",IF(K3092&lt;&gt;"",MAX(M$64:M3091)+1,IF(AND($F3091/INDEX($F$64:$F3092,MATCH(MAX(M$64:M3091),M$64:M3091,0)-1)&gt;(1+$O$2),MAX(K$64:K3092)&gt;MAX(L$64:L3091)),MAX(M$64:M3091)+1,""))),"")</f>
        <v/>
      </c>
      <c r="N3092" s="91">
        <f t="shared" si="275"/>
        <v>8</v>
      </c>
      <c r="O3092" s="91" t="str">
        <f>IFERROR(IF(AND(N3091=$H$2*1,MAX(O$64:O3091)=MAX(P$64:P3091)),MAX(O$64:O3091)+1,""),"")</f>
        <v/>
      </c>
      <c r="P3092" s="91" t="str">
        <f>IFERROR(IF(MOD(MAX(Q$64:Q3092),10*MAX(O$64:O3092))&lt;=2,IF(AND(F3091/INDEX($F$64:$F3092,MATCH(MAX(O$64:O3092),O$64:O3092,0)-1)&lt;(1-$P$2),MAX(O$64:O3092)&gt;MAX(P$64:P3091)),MAX(O$64:O3092),""),IF(AND($F3091/INDEX($F$64:$F3092,MATCH(MAX(Q$64:Q3092),Q$64:Q3092,0)-1)&lt;(1-$P$2),MAX(O$64:O3092)&gt;MAX(P$64:P3091)),MAX(O$64:O3092),"")),"")</f>
        <v/>
      </c>
      <c r="Q3092" s="91" t="str">
        <f>IFERROR(IF(E3092="","",IF(O3092&lt;&gt;"",MAX(O$64:O3092)*10+1,IF(AND($F3091/INDEX($F$64:$F3092,MATCH(MAX(Q$64:Q3091),Q$64:Q3091,0)-1)&gt;(1+$O$2),MAX(O$64:O3092)&gt;MAX(P$64:P3091)),MAX(Q$64:Q3091)+1,""))),"")</f>
        <v/>
      </c>
    </row>
    <row r="3093" spans="1:17" x14ac:dyDescent="0.2">
      <c r="A3093" s="13">
        <f>HLOOKUP($E$2,历史数据!$V$3:$AE$5000,ROW(A3091),)</f>
        <v>281100</v>
      </c>
      <c r="B3093" s="41">
        <v>41107</v>
      </c>
      <c r="C3093" s="100">
        <f>IFERROR(IF(A3093&lt;&gt;0,MAX($C$4:C3092)+1,""),"")</f>
        <v>3023</v>
      </c>
      <c r="D3093" s="100"/>
      <c r="E3093" s="99">
        <f t="shared" si="276"/>
        <v>41206</v>
      </c>
      <c r="F3093" s="101">
        <f>IFERROR(VLOOKUP(E3093,历史数据!AH:AJ,3,),"")</f>
        <v>11.924269634940501</v>
      </c>
      <c r="G3093" s="101">
        <f t="shared" si="272"/>
        <v>10.797437014429208</v>
      </c>
      <c r="H3093" s="105">
        <f t="shared" si="273"/>
        <v>8.0528265421153655E-4</v>
      </c>
      <c r="I3093" s="101">
        <f>IFERROR(VLOOKUP(E3093,历史数据!AH:AJ,2,),"")</f>
        <v>11.767885770875701</v>
      </c>
      <c r="J3093" s="104">
        <f t="shared" si="274"/>
        <v>9</v>
      </c>
      <c r="K3093" s="104" t="str">
        <f>IFERROR(IF(AND(J3092=$H$2*1,MAX(K$64:K3092)=MAX(L$64:L3092)),MAX(K$64:K3092)+1,""),"")</f>
        <v/>
      </c>
      <c r="L3093" s="104" t="str">
        <f>IFERROR(IF(AND($F3092/INDEX($F$64:$F3093,MATCH(MAX(M$64:M3093),M$64:M3093,0)-1)&lt;(1-$P$2),MAX(K$64:K3093)&gt;MAX(L$64:L3092)),MAX(K$64:K3093),""),"")</f>
        <v/>
      </c>
      <c r="M3093" s="104" t="str">
        <f>IFERROR(IF(E3093="","",IF(K3093&lt;&gt;"",MAX(M$64:M3092)+1,IF(AND($F3092/INDEX($F$64:$F3093,MATCH(MAX(M$64:M3092),M$64:M3092,0)-1)&gt;(1+$O$2),MAX(K$64:K3093)&gt;MAX(L$64:L3092)),MAX(M$64:M3092)+1,""))),"")</f>
        <v/>
      </c>
      <c r="N3093" s="91">
        <f t="shared" si="275"/>
        <v>9</v>
      </c>
      <c r="O3093" s="91" t="str">
        <f>IFERROR(IF(AND(N3092=$H$2*1,MAX(O$64:O3092)=MAX(P$64:P3092)),MAX(O$64:O3092)+1,""),"")</f>
        <v/>
      </c>
      <c r="P3093" s="91" t="str">
        <f>IFERROR(IF(MOD(MAX(Q$64:Q3093),10*MAX(O$64:O3093))&lt;=2,IF(AND(F3092/INDEX($F$64:$F3093,MATCH(MAX(O$64:O3093),O$64:O3093,0)-1)&lt;(1-$P$2),MAX(O$64:O3093)&gt;MAX(P$64:P3092)),MAX(O$64:O3093),""),IF(AND($F3092/INDEX($F$64:$F3093,MATCH(MAX(Q$64:Q3093),Q$64:Q3093,0)-1)&lt;(1-$P$2),MAX(O$64:O3093)&gt;MAX(P$64:P3092)),MAX(O$64:O3093),"")),"")</f>
        <v/>
      </c>
      <c r="Q3093" s="91" t="str">
        <f>IFERROR(IF(E3093="","",IF(O3093&lt;&gt;"",MAX(O$64:O3093)*10+1,IF(AND($F3092/INDEX($F$64:$F3093,MATCH(MAX(Q$64:Q3092),Q$64:Q3092,0)-1)&gt;(1+$O$2),MAX(O$64:O3093)&gt;MAX(P$64:P3092)),MAX(Q$64:Q3092)+1,""))),"")</f>
        <v/>
      </c>
    </row>
    <row r="3094" spans="1:17" x14ac:dyDescent="0.2">
      <c r="A3094" s="13">
        <f>HLOOKUP($E$2,历史数据!$V$3:$AE$5000,ROW(A3092),)</f>
        <v>306381</v>
      </c>
      <c r="B3094" s="41">
        <v>41108</v>
      </c>
      <c r="C3094" s="100">
        <f>IFERROR(IF(A3094&lt;&gt;0,MAX($C$4:C3093)+1,""),"")</f>
        <v>3024</v>
      </c>
      <c r="D3094" s="100"/>
      <c r="E3094" s="99">
        <f t="shared" si="276"/>
        <v>41207</v>
      </c>
      <c r="F3094" s="101">
        <f>IFERROR(VLOOKUP(E3094,历史数据!AH:AJ,3,),"")</f>
        <v>11.585437929466799</v>
      </c>
      <c r="G3094" s="101">
        <f t="shared" si="272"/>
        <v>10.800477811786021</v>
      </c>
      <c r="H3094" s="105">
        <f t="shared" si="273"/>
        <v>2.8162214354643389E-4</v>
      </c>
      <c r="I3094" s="101">
        <f>IFERROR(VLOOKUP(E3094,历史数据!AH:AJ,2,),"")</f>
        <v>11.924269634940501</v>
      </c>
      <c r="J3094" s="104">
        <f t="shared" si="274"/>
        <v>10</v>
      </c>
      <c r="K3094" s="104" t="str">
        <f>IFERROR(IF(AND(J3093=$H$2*1,MAX(K$64:K3093)=MAX(L$64:L3093)),MAX(K$64:K3093)+1,""),"")</f>
        <v/>
      </c>
      <c r="L3094" s="104" t="str">
        <f>IFERROR(IF(AND($F3093/INDEX($F$64:$F3094,MATCH(MAX(M$64:M3094),M$64:M3094,0)-1)&lt;(1-$P$2),MAX(K$64:K3094)&gt;MAX(L$64:L3093)),MAX(K$64:K3094),""),"")</f>
        <v/>
      </c>
      <c r="M3094" s="104" t="str">
        <f>IFERROR(IF(E3094="","",IF(K3094&lt;&gt;"",MAX(M$64:M3093)+1,IF(AND($F3093/INDEX($F$64:$F3094,MATCH(MAX(M$64:M3093),M$64:M3093,0)-1)&gt;(1+$O$2),MAX(K$64:K3094)&gt;MAX(L$64:L3093)),MAX(M$64:M3093)+1,""))),"")</f>
        <v/>
      </c>
      <c r="N3094" s="91">
        <f t="shared" si="275"/>
        <v>10</v>
      </c>
      <c r="O3094" s="91" t="str">
        <f>IFERROR(IF(AND(N3093=$H$2*1,MAX(O$64:O3093)=MAX(P$64:P3093)),MAX(O$64:O3093)+1,""),"")</f>
        <v/>
      </c>
      <c r="P3094" s="91" t="str">
        <f>IFERROR(IF(MOD(MAX(Q$64:Q3094),10*MAX(O$64:O3094))&lt;=2,IF(AND(F3093/INDEX($F$64:$F3094,MATCH(MAX(O$64:O3094),O$64:O3094,0)-1)&lt;(1-$P$2),MAX(O$64:O3094)&gt;MAX(P$64:P3093)),MAX(O$64:O3094),""),IF(AND($F3093/INDEX($F$64:$F3094,MATCH(MAX(Q$64:Q3094),Q$64:Q3094,0)-1)&lt;(1-$P$2),MAX(O$64:O3094)&gt;MAX(P$64:P3093)),MAX(O$64:O3094),"")),"")</f>
        <v/>
      </c>
      <c r="Q3094" s="91" t="str">
        <f>IFERROR(IF(E3094="","",IF(O3094&lt;&gt;"",MAX(O$64:O3094)*10+1,IF(AND($F3093/INDEX($F$64:$F3094,MATCH(MAX(Q$64:Q3093),Q$64:Q3093,0)-1)&gt;(1+$O$2),MAX(O$64:O3094)&gt;MAX(P$64:P3093)),MAX(Q$64:Q3093)+1,""))),"")</f>
        <v/>
      </c>
    </row>
    <row r="3095" spans="1:17" x14ac:dyDescent="0.2">
      <c r="A3095" s="13">
        <f>HLOOKUP($E$2,历史数据!$V$3:$AE$5000,ROW(A3093),)</f>
        <v>317408</v>
      </c>
      <c r="B3095" s="41">
        <v>41109</v>
      </c>
      <c r="C3095" s="100">
        <f>IFERROR(IF(A3095&lt;&gt;0,MAX($C$4:C3094)+1,""),"")</f>
        <v>3025</v>
      </c>
      <c r="D3095" s="100"/>
      <c r="E3095" s="99">
        <f t="shared" si="276"/>
        <v>41208</v>
      </c>
      <c r="F3095" s="101">
        <f>IFERROR(VLOOKUP(E3095,历史数据!AH:AJ,3,),"")</f>
        <v>11.1032543486004</v>
      </c>
      <c r="G3095" s="101">
        <f t="shared" si="272"/>
        <v>10.792658618582784</v>
      </c>
      <c r="H3095" s="105">
        <f t="shared" si="273"/>
        <v>-7.2396734102853078E-4</v>
      </c>
      <c r="I3095" s="101">
        <f>IFERROR(VLOOKUP(E3095,历史数据!AH:AJ,2,),"")</f>
        <v>11.4811820200903</v>
      </c>
      <c r="J3095" s="104">
        <f t="shared" si="274"/>
        <v>0</v>
      </c>
      <c r="K3095" s="104" t="str">
        <f>IFERROR(IF(AND(J3094=$H$2*1,MAX(K$64:K3094)=MAX(L$64:L3094)),MAX(K$64:K3094)+1,""),"")</f>
        <v/>
      </c>
      <c r="L3095" s="104" t="str">
        <f>IFERROR(IF(AND($F3094/INDEX($F$64:$F3095,MATCH(MAX(M$64:M3095),M$64:M3095,0)-1)&lt;(1-$P$2),MAX(K$64:K3095)&gt;MAX(L$64:L3094)),MAX(K$64:K3095),""),"")</f>
        <v/>
      </c>
      <c r="M3095" s="104" t="str">
        <f>IFERROR(IF(E3095="","",IF(K3095&lt;&gt;"",MAX(M$64:M3094)+1,IF(AND($F3094/INDEX($F$64:$F3095,MATCH(MAX(M$64:M3094),M$64:M3094,0)-1)&gt;(1+$O$2),MAX(K$64:K3095)&gt;MAX(L$64:L3094)),MAX(M$64:M3094)+1,""))),"")</f>
        <v/>
      </c>
      <c r="N3095" s="91">
        <f t="shared" si="275"/>
        <v>0</v>
      </c>
      <c r="O3095" s="91" t="str">
        <f>IFERROR(IF(AND(N3094=$H$2*1,MAX(O$64:O3094)=MAX(P$64:P3094)),MAX(O$64:O3094)+1,""),"")</f>
        <v/>
      </c>
      <c r="P3095" s="91" t="str">
        <f>IFERROR(IF(MOD(MAX(Q$64:Q3095),10*MAX(O$64:O3095))&lt;=2,IF(AND(F3094/INDEX($F$64:$F3095,MATCH(MAX(O$64:O3095),O$64:O3095,0)-1)&lt;(1-$P$2),MAX(O$64:O3095)&gt;MAX(P$64:P3094)),MAX(O$64:O3095),""),IF(AND($F3094/INDEX($F$64:$F3095,MATCH(MAX(Q$64:Q3095),Q$64:Q3095,0)-1)&lt;(1-$P$2),MAX(O$64:O3095)&gt;MAX(P$64:P3094)),MAX(O$64:O3095),"")),"")</f>
        <v/>
      </c>
      <c r="Q3095" s="91" t="str">
        <f>IFERROR(IF(E3095="","",IF(O3095&lt;&gt;"",MAX(O$64:O3095)*10+1,IF(AND($F3094/INDEX($F$64:$F3095,MATCH(MAX(Q$64:Q3094),Q$64:Q3094,0)-1)&gt;(1+$O$2),MAX(O$64:O3095)&gt;MAX(P$64:P3094)),MAX(Q$64:Q3094)+1,""))),"")</f>
        <v/>
      </c>
    </row>
    <row r="3096" spans="1:17" x14ac:dyDescent="0.2">
      <c r="A3096" s="13">
        <f>HLOOKUP($E$2,历史数据!$V$3:$AE$5000,ROW(A3094),)</f>
        <v>137710</v>
      </c>
      <c r="B3096" s="41">
        <v>41110</v>
      </c>
      <c r="C3096" s="100">
        <f>IFERROR(IF(A3096&lt;&gt;0,MAX($C$4:C3095)+1,""),"")</f>
        <v>3026</v>
      </c>
      <c r="D3096" s="100"/>
      <c r="E3096" s="99">
        <f t="shared" si="276"/>
        <v>41211</v>
      </c>
      <c r="F3096" s="101">
        <f>IFERROR(VLOOKUP(E3096,历史数据!AH:AJ,3,),"")</f>
        <v>11.3247981560255</v>
      </c>
      <c r="G3096" s="101">
        <f t="shared" si="272"/>
        <v>10.798088613862813</v>
      </c>
      <c r="H3096" s="105">
        <f t="shared" si="273"/>
        <v>5.0311933990743185E-4</v>
      </c>
      <c r="I3096" s="101">
        <f>IFERROR(VLOOKUP(E3096,历史数据!AH:AJ,2,),"")</f>
        <v>11.0641583825842</v>
      </c>
      <c r="J3096" s="104">
        <f t="shared" si="274"/>
        <v>1</v>
      </c>
      <c r="K3096" s="104" t="str">
        <f>IFERROR(IF(AND(J3095=$H$2*1,MAX(K$64:K3095)=MAX(L$64:L3095)),MAX(K$64:K3095)+1,""),"")</f>
        <v/>
      </c>
      <c r="L3096" s="104" t="str">
        <f>IFERROR(IF(AND($F3095/INDEX($F$64:$F3096,MATCH(MAX(M$64:M3096),M$64:M3096,0)-1)&lt;(1-$P$2),MAX(K$64:K3096)&gt;MAX(L$64:L3095)),MAX(K$64:K3096),""),"")</f>
        <v/>
      </c>
      <c r="M3096" s="104" t="str">
        <f>IFERROR(IF(E3096="","",IF(K3096&lt;&gt;"",MAX(M$64:M3095)+1,IF(AND($F3095/INDEX($F$64:$F3096,MATCH(MAX(M$64:M3095),M$64:M3095,0)-1)&gt;(1+$O$2),MAX(K$64:K3096)&gt;MAX(L$64:L3095)),MAX(M$64:M3095)+1,""))),"")</f>
        <v/>
      </c>
      <c r="N3096" s="91">
        <f t="shared" si="275"/>
        <v>1</v>
      </c>
      <c r="O3096" s="91" t="str">
        <f>IFERROR(IF(AND(N3095=$H$2*1,MAX(O$64:O3095)=MAX(P$64:P3095)),MAX(O$64:O3095)+1,""),"")</f>
        <v/>
      </c>
      <c r="P3096" s="91" t="str">
        <f>IFERROR(IF(MOD(MAX(Q$64:Q3096),10*MAX(O$64:O3096))&lt;=2,IF(AND(F3095/INDEX($F$64:$F3096,MATCH(MAX(O$64:O3096),O$64:O3096,0)-1)&lt;(1-$P$2),MAX(O$64:O3096)&gt;MAX(P$64:P3095)),MAX(O$64:O3096),""),IF(AND($F3095/INDEX($F$64:$F3096,MATCH(MAX(Q$64:Q3096),Q$64:Q3096,0)-1)&lt;(1-$P$2),MAX(O$64:O3096)&gt;MAX(P$64:P3095)),MAX(O$64:O3096),"")),"")</f>
        <v/>
      </c>
      <c r="Q3096" s="91" t="str">
        <f>IFERROR(IF(E3096="","",IF(O3096&lt;&gt;"",MAX(O$64:O3096)*10+1,IF(AND($F3095/INDEX($F$64:$F3096,MATCH(MAX(Q$64:Q3095),Q$64:Q3095,0)-1)&gt;(1+$O$2),MAX(O$64:O3096)&gt;MAX(P$64:P3095)),MAX(Q$64:Q3095)+1,""))),"")</f>
        <v/>
      </c>
    </row>
    <row r="3097" spans="1:17" x14ac:dyDescent="0.2">
      <c r="A3097" s="13">
        <f>HLOOKUP($E$2,历史数据!$V$3:$AE$5000,ROW(A3095),)</f>
        <v>129100</v>
      </c>
      <c r="B3097" s="41">
        <v>41113</v>
      </c>
      <c r="C3097" s="100">
        <f>IFERROR(IF(A3097&lt;&gt;0,MAX($C$4:C3096)+1,""),"")</f>
        <v>3027</v>
      </c>
      <c r="D3097" s="100"/>
      <c r="E3097" s="99">
        <f t="shared" si="276"/>
        <v>41212</v>
      </c>
      <c r="F3097" s="101">
        <f>IFERROR(VLOOKUP(E3097,历史数据!AH:AJ,3,),"")</f>
        <v>11.207510257976899</v>
      </c>
      <c r="G3097" s="101">
        <f t="shared" si="272"/>
        <v>10.810686202912477</v>
      </c>
      <c r="H3097" s="105">
        <f t="shared" si="273"/>
        <v>1.1666499044553635E-3</v>
      </c>
      <c r="I3097" s="101">
        <f>IFERROR(VLOOKUP(E3097,历史数据!AH:AJ,2,),"")</f>
        <v>11.233574235321001</v>
      </c>
      <c r="J3097" s="104">
        <f t="shared" si="274"/>
        <v>2</v>
      </c>
      <c r="K3097" s="104" t="str">
        <f>IFERROR(IF(AND(J3096=$H$2*1,MAX(K$64:K3096)=MAX(L$64:L3096)),MAX(K$64:K3096)+1,""),"")</f>
        <v/>
      </c>
      <c r="L3097" s="104" t="str">
        <f>IFERROR(IF(AND($F3096/INDEX($F$64:$F3097,MATCH(MAX(M$64:M3097),M$64:M3097,0)-1)&lt;(1-$P$2),MAX(K$64:K3097)&gt;MAX(L$64:L3096)),MAX(K$64:K3097),""),"")</f>
        <v/>
      </c>
      <c r="M3097" s="104" t="str">
        <f>IFERROR(IF(E3097="","",IF(K3097&lt;&gt;"",MAX(M$64:M3096)+1,IF(AND($F3096/INDEX($F$64:$F3097,MATCH(MAX(M$64:M3096),M$64:M3096,0)-1)&gt;(1+$O$2),MAX(K$64:K3097)&gt;MAX(L$64:L3096)),MAX(M$64:M3096)+1,""))),"")</f>
        <v/>
      </c>
      <c r="N3097" s="91">
        <f t="shared" si="275"/>
        <v>2</v>
      </c>
      <c r="O3097" s="91" t="str">
        <f>IFERROR(IF(AND(N3096=$H$2*1,MAX(O$64:O3096)=MAX(P$64:P3096)),MAX(O$64:O3096)+1,""),"")</f>
        <v/>
      </c>
      <c r="P3097" s="91" t="str">
        <f>IFERROR(IF(MOD(MAX(Q$64:Q3097),10*MAX(O$64:O3097))&lt;=2,IF(AND(F3096/INDEX($F$64:$F3097,MATCH(MAX(O$64:O3097),O$64:O3097,0)-1)&lt;(1-$P$2),MAX(O$64:O3097)&gt;MAX(P$64:P3096)),MAX(O$64:O3097),""),IF(AND($F3096/INDEX($F$64:$F3097,MATCH(MAX(Q$64:Q3097),Q$64:Q3097,0)-1)&lt;(1-$P$2),MAX(O$64:O3097)&gt;MAX(P$64:P3096)),MAX(O$64:O3097),"")),"")</f>
        <v/>
      </c>
      <c r="Q3097" s="91" t="str">
        <f>IFERROR(IF(E3097="","",IF(O3097&lt;&gt;"",MAX(O$64:O3097)*10+1,IF(AND($F3096/INDEX($F$64:$F3097,MATCH(MAX(Q$64:Q3096),Q$64:Q3096,0)-1)&gt;(1+$O$2),MAX(O$64:O3097)&gt;MAX(P$64:P3096)),MAX(Q$64:Q3096)+1,""))),"")</f>
        <v/>
      </c>
    </row>
    <row r="3098" spans="1:17" x14ac:dyDescent="0.2">
      <c r="A3098" s="13">
        <f>HLOOKUP($E$2,历史数据!$V$3:$AE$5000,ROW(A3096),)</f>
        <v>278850</v>
      </c>
      <c r="B3098" s="41">
        <v>41114</v>
      </c>
      <c r="C3098" s="100">
        <f>IFERROR(IF(A3098&lt;&gt;0,MAX($C$4:C3097)+1,""),"")</f>
        <v>3028</v>
      </c>
      <c r="D3098" s="100"/>
      <c r="E3098" s="99">
        <f t="shared" si="276"/>
        <v>41213</v>
      </c>
      <c r="F3098" s="101">
        <f>IFERROR(VLOOKUP(E3098,历史数据!AH:AJ,3,),"")</f>
        <v>11.2857021900093</v>
      </c>
      <c r="G3098" s="101">
        <f t="shared" si="272"/>
        <v>10.83327498327739</v>
      </c>
      <c r="H3098" s="105">
        <f t="shared" si="273"/>
        <v>2.0894862676550385E-3</v>
      </c>
      <c r="I3098" s="101">
        <f>IFERROR(VLOOKUP(E3098,历史数据!AH:AJ,2,),"")</f>
        <v>11.1423503146166</v>
      </c>
      <c r="J3098" s="104">
        <f t="shared" si="274"/>
        <v>3</v>
      </c>
      <c r="K3098" s="104" t="str">
        <f>IFERROR(IF(AND(J3097=$H$2*1,MAX(K$64:K3097)=MAX(L$64:L3097)),MAX(K$64:K3097)+1,""),"")</f>
        <v/>
      </c>
      <c r="L3098" s="104" t="str">
        <f>IFERROR(IF(AND($F3097/INDEX($F$64:$F3098,MATCH(MAX(M$64:M3098),M$64:M3098,0)-1)&lt;(1-$P$2),MAX(K$64:K3098)&gt;MAX(L$64:L3097)),MAX(K$64:K3098),""),"")</f>
        <v/>
      </c>
      <c r="M3098" s="104" t="str">
        <f>IFERROR(IF(E3098="","",IF(K3098&lt;&gt;"",MAX(M$64:M3097)+1,IF(AND($F3097/INDEX($F$64:$F3098,MATCH(MAX(M$64:M3097),M$64:M3097,0)-1)&gt;(1+$O$2),MAX(K$64:K3098)&gt;MAX(L$64:L3097)),MAX(M$64:M3097)+1,""))),"")</f>
        <v/>
      </c>
      <c r="N3098" s="91">
        <f t="shared" si="275"/>
        <v>3</v>
      </c>
      <c r="O3098" s="91" t="str">
        <f>IFERROR(IF(AND(N3097=$H$2*1,MAX(O$64:O3097)=MAX(P$64:P3097)),MAX(O$64:O3097)+1,""),"")</f>
        <v/>
      </c>
      <c r="P3098" s="91" t="str">
        <f>IFERROR(IF(MOD(MAX(Q$64:Q3098),10*MAX(O$64:O3098))&lt;=2,IF(AND(F3097/INDEX($F$64:$F3098,MATCH(MAX(O$64:O3098),O$64:O3098,0)-1)&lt;(1-$P$2),MAX(O$64:O3098)&gt;MAX(P$64:P3097)),MAX(O$64:O3098),""),IF(AND($F3097/INDEX($F$64:$F3098,MATCH(MAX(Q$64:Q3098),Q$64:Q3098,0)-1)&lt;(1-$P$2),MAX(O$64:O3098)&gt;MAX(P$64:P3097)),MAX(O$64:O3098),"")),"")</f>
        <v/>
      </c>
      <c r="Q3098" s="91" t="str">
        <f>IFERROR(IF(E3098="","",IF(O3098&lt;&gt;"",MAX(O$64:O3098)*10+1,IF(AND($F3097/INDEX($F$64:$F3098,MATCH(MAX(Q$64:Q3097),Q$64:Q3097,0)-1)&gt;(1+$O$2),MAX(O$64:O3098)&gt;MAX(P$64:P3097)),MAX(Q$64:Q3097)+1,""))),"")</f>
        <v/>
      </c>
    </row>
    <row r="3099" spans="1:17" x14ac:dyDescent="0.2">
      <c r="A3099" s="13">
        <f>HLOOKUP($E$2,历史数据!$V$3:$AE$5000,ROW(A3097),)</f>
        <v>213039</v>
      </c>
      <c r="B3099" s="41">
        <v>41115</v>
      </c>
      <c r="C3099" s="100">
        <f>IFERROR(IF(A3099&lt;&gt;0,MAX($C$4:C3098)+1,""),"")</f>
        <v>3029</v>
      </c>
      <c r="D3099" s="100"/>
      <c r="E3099" s="99">
        <f t="shared" si="276"/>
        <v>41214</v>
      </c>
      <c r="F3099" s="101">
        <f>IFERROR(VLOOKUP(E3099,历史数据!AH:AJ,3,),"")</f>
        <v>11.585437929466799</v>
      </c>
      <c r="G3099" s="101">
        <f t="shared" si="272"/>
        <v>10.866289354579957</v>
      </c>
      <c r="H3099" s="105">
        <f t="shared" si="273"/>
        <v>3.0474968422318227E-3</v>
      </c>
      <c r="I3099" s="101">
        <f>IFERROR(VLOOKUP(E3099,历史数据!AH:AJ,2,),"")</f>
        <v>11.220542246649</v>
      </c>
      <c r="J3099" s="104">
        <f t="shared" si="274"/>
        <v>4</v>
      </c>
      <c r="K3099" s="104" t="str">
        <f>IFERROR(IF(AND(J3098=$H$2*1,MAX(K$64:K3098)=MAX(L$64:L3098)),MAX(K$64:K3098)+1,""),"")</f>
        <v/>
      </c>
      <c r="L3099" s="104" t="str">
        <f>IFERROR(IF(AND($F3098/INDEX($F$64:$F3099,MATCH(MAX(M$64:M3099),M$64:M3099,0)-1)&lt;(1-$P$2),MAX(K$64:K3099)&gt;MAX(L$64:L3098)),MAX(K$64:K3099),""),"")</f>
        <v/>
      </c>
      <c r="M3099" s="104" t="str">
        <f>IFERROR(IF(E3099="","",IF(K3099&lt;&gt;"",MAX(M$64:M3098)+1,IF(AND($F3098/INDEX($F$64:$F3099,MATCH(MAX(M$64:M3098),M$64:M3098,0)-1)&gt;(1+$O$2),MAX(K$64:K3099)&gt;MAX(L$64:L3098)),MAX(M$64:M3098)+1,""))),"")</f>
        <v/>
      </c>
      <c r="N3099" s="91">
        <f t="shared" si="275"/>
        <v>4</v>
      </c>
      <c r="O3099" s="91" t="str">
        <f>IFERROR(IF(AND(N3098=$H$2*1,MAX(O$64:O3098)=MAX(P$64:P3098)),MAX(O$64:O3098)+1,""),"")</f>
        <v/>
      </c>
      <c r="P3099" s="91" t="str">
        <f>IFERROR(IF(MOD(MAX(Q$64:Q3099),10*MAX(O$64:O3099))&lt;=2,IF(AND(F3098/INDEX($F$64:$F3099,MATCH(MAX(O$64:O3099),O$64:O3099,0)-1)&lt;(1-$P$2),MAX(O$64:O3099)&gt;MAX(P$64:P3098)),MAX(O$64:O3099),""),IF(AND($F3098/INDEX($F$64:$F3099,MATCH(MAX(Q$64:Q3099),Q$64:Q3099,0)-1)&lt;(1-$P$2),MAX(O$64:O3099)&gt;MAX(P$64:P3098)),MAX(O$64:O3099),"")),"")</f>
        <v/>
      </c>
      <c r="Q3099" s="91" t="str">
        <f>IFERROR(IF(E3099="","",IF(O3099&lt;&gt;"",MAX(O$64:O3099)*10+1,IF(AND($F3098/INDEX($F$64:$F3099,MATCH(MAX(Q$64:Q3098),Q$64:Q3098,0)-1)&gt;(1+$O$2),MAX(O$64:O3099)&gt;MAX(P$64:P3098)),MAX(Q$64:Q3098)+1,""))),"")</f>
        <v/>
      </c>
    </row>
    <row r="3100" spans="1:17" x14ac:dyDescent="0.2">
      <c r="A3100" s="13">
        <f>HLOOKUP($E$2,历史数据!$V$3:$AE$5000,ROW(A3098),)</f>
        <v>130950</v>
      </c>
      <c r="B3100" s="41">
        <v>41116</v>
      </c>
      <c r="C3100" s="100">
        <f>IFERROR(IF(A3100&lt;&gt;0,MAX($C$4:C3099)+1,""),"")</f>
        <v>3030</v>
      </c>
      <c r="D3100" s="100"/>
      <c r="E3100" s="99">
        <f t="shared" si="276"/>
        <v>41215</v>
      </c>
      <c r="F3100" s="101">
        <f>IFERROR(VLOOKUP(E3100,历史数据!AH:AJ,3,),"")</f>
        <v>11.702725827515399</v>
      </c>
      <c r="G3100" s="101">
        <f t="shared" si="272"/>
        <v>10.89995532531613</v>
      </c>
      <c r="H3100" s="105">
        <f t="shared" si="273"/>
        <v>3.0982030422357365E-3</v>
      </c>
      <c r="I3100" s="101">
        <f>IFERROR(VLOOKUP(E3100,历史数据!AH:AJ,2,),"")</f>
        <v>11.689693838843301</v>
      </c>
      <c r="J3100" s="104">
        <f t="shared" si="274"/>
        <v>5</v>
      </c>
      <c r="K3100" s="104" t="str">
        <f>IFERROR(IF(AND(J3099=$H$2*1,MAX(K$64:K3099)=MAX(L$64:L3099)),MAX(K$64:K3099)+1,""),"")</f>
        <v/>
      </c>
      <c r="L3100" s="104" t="str">
        <f>IFERROR(IF(AND($F3099/INDEX($F$64:$F3100,MATCH(MAX(M$64:M3100),M$64:M3100,0)-1)&lt;(1-$P$2),MAX(K$64:K3100)&gt;MAX(L$64:L3099)),MAX(K$64:K3100),""),"")</f>
        <v/>
      </c>
      <c r="M3100" s="104" t="str">
        <f>IFERROR(IF(E3100="","",IF(K3100&lt;&gt;"",MAX(M$64:M3099)+1,IF(AND($F3099/INDEX($F$64:$F3100,MATCH(MAX(M$64:M3099),M$64:M3099,0)-1)&gt;(1+$O$2),MAX(K$64:K3100)&gt;MAX(L$64:L3099)),MAX(M$64:M3099)+1,""))),"")</f>
        <v/>
      </c>
      <c r="N3100" s="91">
        <f t="shared" si="275"/>
        <v>5</v>
      </c>
      <c r="O3100" s="91" t="str">
        <f>IFERROR(IF(AND(N3099=$H$2*1,MAX(O$64:O3099)=MAX(P$64:P3099)),MAX(O$64:O3099)+1,""),"")</f>
        <v/>
      </c>
      <c r="P3100" s="91" t="str">
        <f>IFERROR(IF(MOD(MAX(Q$64:Q3100),10*MAX(O$64:O3100))&lt;=2,IF(AND(F3099/INDEX($F$64:$F3100,MATCH(MAX(O$64:O3100),O$64:O3100,0)-1)&lt;(1-$P$2),MAX(O$64:O3100)&gt;MAX(P$64:P3099)),MAX(O$64:O3100),""),IF(AND($F3099/INDEX($F$64:$F3100,MATCH(MAX(Q$64:Q3100),Q$64:Q3100,0)-1)&lt;(1-$P$2),MAX(O$64:O3100)&gt;MAX(P$64:P3099)),MAX(O$64:O3100),"")),"")</f>
        <v/>
      </c>
      <c r="Q3100" s="91" t="str">
        <f>IFERROR(IF(E3100="","",IF(O3100&lt;&gt;"",MAX(O$64:O3100)*10+1,IF(AND($F3099/INDEX($F$64:$F3100,MATCH(MAX(Q$64:Q3099),Q$64:Q3099,0)-1)&gt;(1+$O$2),MAX(O$64:O3100)&gt;MAX(P$64:P3099)),MAX(Q$64:Q3099)+1,""))),"")</f>
        <v/>
      </c>
    </row>
    <row r="3101" spans="1:17" x14ac:dyDescent="0.2">
      <c r="A3101" s="13">
        <f>HLOOKUP($E$2,历史数据!$V$3:$AE$5000,ROW(A3099),)</f>
        <v>448210</v>
      </c>
      <c r="B3101" s="41">
        <v>41117</v>
      </c>
      <c r="C3101" s="100">
        <f>IFERROR(IF(A3101&lt;&gt;0,MAX($C$4:C3100)+1,""),"")</f>
        <v>3031</v>
      </c>
      <c r="D3101" s="100"/>
      <c r="E3101" s="99">
        <f t="shared" si="276"/>
        <v>41218</v>
      </c>
      <c r="F3101" s="101">
        <f>IFERROR(VLOOKUP(E3101,历史数据!AH:AJ,3,),"")</f>
        <v>11.741821793531599</v>
      </c>
      <c r="G3101" s="101">
        <f t="shared" si="272"/>
        <v>10.929928899261879</v>
      </c>
      <c r="H3101" s="105">
        <f t="shared" si="273"/>
        <v>2.7498804399805898E-3</v>
      </c>
      <c r="I3101" s="101">
        <f>IFERROR(VLOOKUP(E3101,历史数据!AH:AJ,2,),"")</f>
        <v>11.7157578161875</v>
      </c>
      <c r="J3101" s="104">
        <f t="shared" si="274"/>
        <v>6</v>
      </c>
      <c r="K3101" s="104" t="str">
        <f>IFERROR(IF(AND(J3100=$H$2*1,MAX(K$64:K3100)=MAX(L$64:L3100)),MAX(K$64:K3100)+1,""),"")</f>
        <v/>
      </c>
      <c r="L3101" s="104" t="str">
        <f>IFERROR(IF(AND($F3100/INDEX($F$64:$F3101,MATCH(MAX(M$64:M3101),M$64:M3101,0)-1)&lt;(1-$P$2),MAX(K$64:K3101)&gt;MAX(L$64:L3100)),MAX(K$64:K3101),""),"")</f>
        <v/>
      </c>
      <c r="M3101" s="104" t="str">
        <f>IFERROR(IF(E3101="","",IF(K3101&lt;&gt;"",MAX(M$64:M3100)+1,IF(AND($F3100/INDEX($F$64:$F3101,MATCH(MAX(M$64:M3100),M$64:M3100,0)-1)&gt;(1+$O$2),MAX(K$64:K3101)&gt;MAX(L$64:L3100)),MAX(M$64:M3100)+1,""))),"")</f>
        <v/>
      </c>
      <c r="N3101" s="91">
        <f t="shared" si="275"/>
        <v>6</v>
      </c>
      <c r="O3101" s="91" t="str">
        <f>IFERROR(IF(AND(N3100=$H$2*1,MAX(O$64:O3100)=MAX(P$64:P3100)),MAX(O$64:O3100)+1,""),"")</f>
        <v/>
      </c>
      <c r="P3101" s="91" t="str">
        <f>IFERROR(IF(MOD(MAX(Q$64:Q3101),10*MAX(O$64:O3101))&lt;=2,IF(AND(F3100/INDEX($F$64:$F3101,MATCH(MAX(O$64:O3101),O$64:O3101,0)-1)&lt;(1-$P$2),MAX(O$64:O3101)&gt;MAX(P$64:P3100)),MAX(O$64:O3101),""),IF(AND($F3100/INDEX($F$64:$F3101,MATCH(MAX(Q$64:Q3101),Q$64:Q3101,0)-1)&lt;(1-$P$2),MAX(O$64:O3101)&gt;MAX(P$64:P3100)),MAX(O$64:O3101),"")),"")</f>
        <v/>
      </c>
      <c r="Q3101" s="91" t="str">
        <f>IFERROR(IF(E3101="","",IF(O3101&lt;&gt;"",MAX(O$64:O3101)*10+1,IF(AND($F3100/INDEX($F$64:$F3101,MATCH(MAX(Q$64:Q3100),Q$64:Q3100,0)-1)&gt;(1+$O$2),MAX(O$64:O3101)&gt;MAX(P$64:P3100)),MAX(Q$64:Q3100)+1,""))),"")</f>
        <v/>
      </c>
    </row>
    <row r="3102" spans="1:17" x14ac:dyDescent="0.2">
      <c r="A3102" s="13">
        <f>HLOOKUP($E$2,历史数据!$V$3:$AE$5000,ROW(A3100),)</f>
        <v>130900</v>
      </c>
      <c r="B3102" s="41">
        <v>41120</v>
      </c>
      <c r="C3102" s="100">
        <f>IFERROR(IF(A3102&lt;&gt;0,MAX($C$4:C3101)+1,""),"")</f>
        <v>3032</v>
      </c>
      <c r="D3102" s="100"/>
      <c r="E3102" s="99">
        <f t="shared" si="276"/>
        <v>41219</v>
      </c>
      <c r="F3102" s="101">
        <f>IFERROR(VLOOKUP(E3102,历史数据!AH:AJ,3,),"")</f>
        <v>11.650597872827101</v>
      </c>
      <c r="G3102" s="101">
        <f t="shared" si="272"/>
        <v>10.958164874718022</v>
      </c>
      <c r="H3102" s="105">
        <f t="shared" si="273"/>
        <v>2.5833631413696434E-3</v>
      </c>
      <c r="I3102" s="101">
        <f>IFERROR(VLOOKUP(E3102,历史数据!AH:AJ,2,),"")</f>
        <v>11.5984699181389</v>
      </c>
      <c r="J3102" s="104">
        <f t="shared" si="274"/>
        <v>7</v>
      </c>
      <c r="K3102" s="104" t="str">
        <f>IFERROR(IF(AND(J3101=$H$2*1,MAX(K$64:K3101)=MAX(L$64:L3101)),MAX(K$64:K3101)+1,""),"")</f>
        <v/>
      </c>
      <c r="L3102" s="104" t="str">
        <f>IFERROR(IF(AND($F3101/INDEX($F$64:$F3102,MATCH(MAX(M$64:M3102),M$64:M3102,0)-1)&lt;(1-$P$2),MAX(K$64:K3102)&gt;MAX(L$64:L3101)),MAX(K$64:K3102),""),"")</f>
        <v/>
      </c>
      <c r="M3102" s="104" t="str">
        <f>IFERROR(IF(E3102="","",IF(K3102&lt;&gt;"",MAX(M$64:M3101)+1,IF(AND($F3101/INDEX($F$64:$F3102,MATCH(MAX(M$64:M3101),M$64:M3101,0)-1)&gt;(1+$O$2),MAX(K$64:K3102)&gt;MAX(L$64:L3101)),MAX(M$64:M3101)+1,""))),"")</f>
        <v/>
      </c>
      <c r="N3102" s="91">
        <f t="shared" si="275"/>
        <v>7</v>
      </c>
      <c r="O3102" s="91" t="str">
        <f>IFERROR(IF(AND(N3101=$H$2*1,MAX(O$64:O3101)=MAX(P$64:P3101)),MAX(O$64:O3101)+1,""),"")</f>
        <v/>
      </c>
      <c r="P3102" s="91" t="str">
        <f>IFERROR(IF(MOD(MAX(Q$64:Q3102),10*MAX(O$64:O3102))&lt;=2,IF(AND(F3101/INDEX($F$64:$F3102,MATCH(MAX(O$64:O3102),O$64:O3102,0)-1)&lt;(1-$P$2),MAX(O$64:O3102)&gt;MAX(P$64:P3101)),MAX(O$64:O3102),""),IF(AND($F3101/INDEX($F$64:$F3102,MATCH(MAX(Q$64:Q3102),Q$64:Q3102,0)-1)&lt;(1-$P$2),MAX(O$64:O3102)&gt;MAX(P$64:P3101)),MAX(O$64:O3102),"")),"")</f>
        <v/>
      </c>
      <c r="Q3102" s="91" t="str">
        <f>IFERROR(IF(E3102="","",IF(O3102&lt;&gt;"",MAX(O$64:O3102)*10+1,IF(AND($F3101/INDEX($F$64:$F3102,MATCH(MAX(Q$64:Q3101),Q$64:Q3101,0)-1)&gt;(1+$O$2),MAX(O$64:O3102)&gt;MAX(P$64:P3101)),MAX(Q$64:Q3101)+1,""))),"")</f>
        <v/>
      </c>
    </row>
    <row r="3103" spans="1:17" x14ac:dyDescent="0.2">
      <c r="A3103" s="13">
        <f>HLOOKUP($E$2,历史数据!$V$3:$AE$5000,ROW(A3101),)</f>
        <v>47400</v>
      </c>
      <c r="B3103" s="41">
        <v>41121</v>
      </c>
      <c r="C3103" s="100">
        <f>IFERROR(IF(A3103&lt;&gt;0,MAX($C$4:C3102)+1,""),"")</f>
        <v>3033</v>
      </c>
      <c r="D3103" s="100"/>
      <c r="E3103" s="99">
        <f t="shared" si="276"/>
        <v>41220</v>
      </c>
      <c r="F3103" s="101">
        <f>IFERROR(VLOOKUP(E3103,历史数据!AH:AJ,3,),"")</f>
        <v>11.650597872827101</v>
      </c>
      <c r="G3103" s="101">
        <f t="shared" si="272"/>
        <v>10.98683524979657</v>
      </c>
      <c r="H3103" s="105">
        <f t="shared" si="273"/>
        <v>2.6163482121621673E-3</v>
      </c>
      <c r="I3103" s="101">
        <f>IFERROR(VLOOKUP(E3103,历史数据!AH:AJ,2,),"")</f>
        <v>11.663629861499199</v>
      </c>
      <c r="J3103" s="104">
        <f t="shared" si="274"/>
        <v>8</v>
      </c>
      <c r="K3103" s="104" t="str">
        <f>IFERROR(IF(AND(J3102=$H$2*1,MAX(K$64:K3102)=MAX(L$64:L3102)),MAX(K$64:K3102)+1,""),"")</f>
        <v/>
      </c>
      <c r="L3103" s="104" t="str">
        <f>IFERROR(IF(AND($F3102/INDEX($F$64:$F3103,MATCH(MAX(M$64:M3103),M$64:M3103,0)-1)&lt;(1-$P$2),MAX(K$64:K3103)&gt;MAX(L$64:L3102)),MAX(K$64:K3103),""),"")</f>
        <v/>
      </c>
      <c r="M3103" s="104" t="str">
        <f>IFERROR(IF(E3103="","",IF(K3103&lt;&gt;"",MAX(M$64:M3102)+1,IF(AND($F3102/INDEX($F$64:$F3103,MATCH(MAX(M$64:M3102),M$64:M3102,0)-1)&gt;(1+$O$2),MAX(K$64:K3103)&gt;MAX(L$64:L3102)),MAX(M$64:M3102)+1,""))),"")</f>
        <v/>
      </c>
      <c r="N3103" s="91">
        <f t="shared" si="275"/>
        <v>8</v>
      </c>
      <c r="O3103" s="91" t="str">
        <f>IFERROR(IF(AND(N3102=$H$2*1,MAX(O$64:O3102)=MAX(P$64:P3102)),MAX(O$64:O3102)+1,""),"")</f>
        <v/>
      </c>
      <c r="P3103" s="91" t="str">
        <f>IFERROR(IF(MOD(MAX(Q$64:Q3103),10*MAX(O$64:O3103))&lt;=2,IF(AND(F3102/INDEX($F$64:$F3103,MATCH(MAX(O$64:O3103),O$64:O3103,0)-1)&lt;(1-$P$2),MAX(O$64:O3103)&gt;MAX(P$64:P3102)),MAX(O$64:O3103),""),IF(AND($F3102/INDEX($F$64:$F3103,MATCH(MAX(Q$64:Q3103),Q$64:Q3103,0)-1)&lt;(1-$P$2),MAX(O$64:O3103)&gt;MAX(P$64:P3102)),MAX(O$64:O3103),"")),"")</f>
        <v/>
      </c>
      <c r="Q3103" s="91" t="str">
        <f>IFERROR(IF(E3103="","",IF(O3103&lt;&gt;"",MAX(O$64:O3103)*10+1,IF(AND($F3102/INDEX($F$64:$F3103,MATCH(MAX(Q$64:Q3102),Q$64:Q3102,0)-1)&gt;(1+$O$2),MAX(O$64:O3103)&gt;MAX(P$64:P3102)),MAX(Q$64:Q3102)+1,""))),"")</f>
        <v/>
      </c>
    </row>
    <row r="3104" spans="1:17" x14ac:dyDescent="0.2">
      <c r="A3104" s="13">
        <f>HLOOKUP($E$2,历史数据!$V$3:$AE$5000,ROW(A3102),)</f>
        <v>1513838</v>
      </c>
      <c r="B3104" s="41">
        <v>41122</v>
      </c>
      <c r="C3104" s="100">
        <f>IFERROR(IF(A3104&lt;&gt;0,MAX($C$4:C3103)+1,""),"")</f>
        <v>3034</v>
      </c>
      <c r="D3104" s="100"/>
      <c r="E3104" s="99">
        <f t="shared" si="276"/>
        <v>41221</v>
      </c>
      <c r="F3104" s="101">
        <f>IFERROR(VLOOKUP(E3104,历史数据!AH:AJ,3,),"")</f>
        <v>11.546341963450599</v>
      </c>
      <c r="G3104" s="101">
        <f t="shared" si="272"/>
        <v>11.015071225252711</v>
      </c>
      <c r="H3104" s="105">
        <f t="shared" si="273"/>
        <v>2.5699826031944095E-3</v>
      </c>
      <c r="I3104" s="101">
        <f>IFERROR(VLOOKUP(E3104,历史数据!AH:AJ,2,),"")</f>
        <v>11.611501906810901</v>
      </c>
      <c r="J3104" s="104">
        <f t="shared" si="274"/>
        <v>9</v>
      </c>
      <c r="K3104" s="104" t="str">
        <f>IFERROR(IF(AND(J3103=$H$2*1,MAX(K$64:K3103)=MAX(L$64:L3103)),MAX(K$64:K3103)+1,""),"")</f>
        <v/>
      </c>
      <c r="L3104" s="104" t="str">
        <f>IFERROR(IF(AND($F3103/INDEX($F$64:$F3104,MATCH(MAX(M$64:M3104),M$64:M3104,0)-1)&lt;(1-$P$2),MAX(K$64:K3104)&gt;MAX(L$64:L3103)),MAX(K$64:K3104),""),"")</f>
        <v/>
      </c>
      <c r="M3104" s="104" t="str">
        <f>IFERROR(IF(E3104="","",IF(K3104&lt;&gt;"",MAX(M$64:M3103)+1,IF(AND($F3103/INDEX($F$64:$F3104,MATCH(MAX(M$64:M3103),M$64:M3103,0)-1)&gt;(1+$O$2),MAX(K$64:K3104)&gt;MAX(L$64:L3103)),MAX(M$64:M3103)+1,""))),"")</f>
        <v/>
      </c>
      <c r="N3104" s="91">
        <f t="shared" si="275"/>
        <v>9</v>
      </c>
      <c r="O3104" s="91" t="str">
        <f>IFERROR(IF(AND(N3103=$H$2*1,MAX(O$64:O3103)=MAX(P$64:P3103)),MAX(O$64:O3103)+1,""),"")</f>
        <v/>
      </c>
      <c r="P3104" s="91" t="str">
        <f>IFERROR(IF(MOD(MAX(Q$64:Q3104),10*MAX(O$64:O3104))&lt;=2,IF(AND(F3103/INDEX($F$64:$F3104,MATCH(MAX(O$64:O3104),O$64:O3104,0)-1)&lt;(1-$P$2),MAX(O$64:O3104)&gt;MAX(P$64:P3103)),MAX(O$64:O3104),""),IF(AND($F3103/INDEX($F$64:$F3104,MATCH(MAX(Q$64:Q3104),Q$64:Q3104,0)-1)&lt;(1-$P$2),MAX(O$64:O3104)&gt;MAX(P$64:P3103)),MAX(O$64:O3104),"")),"")</f>
        <v/>
      </c>
      <c r="Q3104" s="91" t="str">
        <f>IFERROR(IF(E3104="","",IF(O3104&lt;&gt;"",MAX(O$64:O3104)*10+1,IF(AND($F3103/INDEX($F$64:$F3104,MATCH(MAX(Q$64:Q3103),Q$64:Q3103,0)-1)&gt;(1+$O$2),MAX(O$64:O3104)&gt;MAX(P$64:P3103)),MAX(Q$64:Q3103)+1,""))),"")</f>
        <v/>
      </c>
    </row>
    <row r="3105" spans="1:17" x14ac:dyDescent="0.2">
      <c r="A3105" s="13">
        <f>HLOOKUP($E$2,历史数据!$V$3:$AE$5000,ROW(A3103),)</f>
        <v>661350</v>
      </c>
      <c r="B3105" s="41">
        <v>41123</v>
      </c>
      <c r="C3105" s="100">
        <f>IFERROR(IF(A3105&lt;&gt;0,MAX($C$4:C3104)+1,""),"")</f>
        <v>3035</v>
      </c>
      <c r="D3105" s="100"/>
      <c r="E3105" s="99">
        <f t="shared" si="276"/>
        <v>41222</v>
      </c>
      <c r="F3105" s="101">
        <f>IFERROR(VLOOKUP(E3105,历史数据!AH:AJ,3,),"")</f>
        <v>11.585437929466799</v>
      </c>
      <c r="G3105" s="101">
        <f t="shared" si="272"/>
        <v>11.042872801086453</v>
      </c>
      <c r="H3105" s="105">
        <f t="shared" si="273"/>
        <v>2.5239578814528763E-3</v>
      </c>
      <c r="I3105" s="101">
        <f>IFERROR(VLOOKUP(E3105,历史数据!AH:AJ,2,),"")</f>
        <v>11.468150031418199</v>
      </c>
      <c r="J3105" s="104">
        <f t="shared" si="274"/>
        <v>10</v>
      </c>
      <c r="K3105" s="104" t="str">
        <f>IFERROR(IF(AND(J3104=$H$2*1,MAX(K$64:K3104)=MAX(L$64:L3104)),MAX(K$64:K3104)+1,""),"")</f>
        <v/>
      </c>
      <c r="L3105" s="104" t="str">
        <f>IFERROR(IF(AND($F3104/INDEX($F$64:$F3105,MATCH(MAX(M$64:M3105),M$64:M3105,0)-1)&lt;(1-$P$2),MAX(K$64:K3105)&gt;MAX(L$64:L3104)),MAX(K$64:K3105),""),"")</f>
        <v/>
      </c>
      <c r="M3105" s="104" t="str">
        <f>IFERROR(IF(E3105="","",IF(K3105&lt;&gt;"",MAX(M$64:M3104)+1,IF(AND($F3104/INDEX($F$64:$F3105,MATCH(MAX(M$64:M3104),M$64:M3104,0)-1)&gt;(1+$O$2),MAX(K$64:K3105)&gt;MAX(L$64:L3104)),MAX(M$64:M3104)+1,""))),"")</f>
        <v/>
      </c>
      <c r="N3105" s="91">
        <f t="shared" si="275"/>
        <v>10</v>
      </c>
      <c r="O3105" s="91" t="str">
        <f>IFERROR(IF(AND(N3104=$H$2*1,MAX(O$64:O3104)=MAX(P$64:P3104)),MAX(O$64:O3104)+1,""),"")</f>
        <v/>
      </c>
      <c r="P3105" s="91" t="str">
        <f>IFERROR(IF(MOD(MAX(Q$64:Q3105),10*MAX(O$64:O3105))&lt;=2,IF(AND(F3104/INDEX($F$64:$F3105,MATCH(MAX(O$64:O3105),O$64:O3105,0)-1)&lt;(1-$P$2),MAX(O$64:O3105)&gt;MAX(P$64:P3104)),MAX(O$64:O3105),""),IF(AND($F3104/INDEX($F$64:$F3105,MATCH(MAX(Q$64:Q3105),Q$64:Q3105,0)-1)&lt;(1-$P$2),MAX(O$64:O3105)&gt;MAX(P$64:P3104)),MAX(O$64:O3105),"")),"")</f>
        <v/>
      </c>
      <c r="Q3105" s="91" t="str">
        <f>IFERROR(IF(E3105="","",IF(O3105&lt;&gt;"",MAX(O$64:O3105)*10+1,IF(AND($F3104/INDEX($F$64:$F3105,MATCH(MAX(Q$64:Q3104),Q$64:Q3104,0)-1)&gt;(1+$O$2),MAX(O$64:O3105)&gt;MAX(P$64:P3104)),MAX(Q$64:Q3104)+1,""))),"")</f>
        <v/>
      </c>
    </row>
    <row r="3106" spans="1:17" x14ac:dyDescent="0.2">
      <c r="A3106" s="13">
        <f>HLOOKUP($E$2,历史数据!$V$3:$AE$5000,ROW(A3104),)</f>
        <v>402783</v>
      </c>
      <c r="B3106" s="41">
        <v>41124</v>
      </c>
      <c r="C3106" s="100">
        <f>IFERROR(IF(A3106&lt;&gt;0,MAX($C$4:C3105)+1,""),"")</f>
        <v>3036</v>
      </c>
      <c r="D3106" s="100"/>
      <c r="E3106" s="99">
        <f t="shared" si="276"/>
        <v>41225</v>
      </c>
      <c r="F3106" s="101">
        <f>IFERROR(VLOOKUP(E3106,历史数据!AH:AJ,3,),"")</f>
        <v>11.546341963450599</v>
      </c>
      <c r="G3106" s="101">
        <f t="shared" si="272"/>
        <v>11.074366773710612</v>
      </c>
      <c r="H3106" s="105">
        <f t="shared" si="273"/>
        <v>2.8519727784113158E-3</v>
      </c>
      <c r="I3106" s="101">
        <f>IFERROR(VLOOKUP(E3106,历史数据!AH:AJ,2,),"")</f>
        <v>11.585437929466799</v>
      </c>
      <c r="J3106" s="104">
        <f t="shared" si="274"/>
        <v>11</v>
      </c>
      <c r="K3106" s="104" t="str">
        <f>IFERROR(IF(AND(J3105=$H$2*1,MAX(K$64:K3105)=MAX(L$64:L3105)),MAX(K$64:K3105)+1,""),"")</f>
        <v/>
      </c>
      <c r="L3106" s="104" t="str">
        <f>IFERROR(IF(AND($F3105/INDEX($F$64:$F3106,MATCH(MAX(M$64:M3106),M$64:M3106,0)-1)&lt;(1-$P$2),MAX(K$64:K3106)&gt;MAX(L$64:L3105)),MAX(K$64:K3106),""),"")</f>
        <v/>
      </c>
      <c r="M3106" s="104" t="str">
        <f>IFERROR(IF(E3106="","",IF(K3106&lt;&gt;"",MAX(M$64:M3105)+1,IF(AND($F3105/INDEX($F$64:$F3106,MATCH(MAX(M$64:M3105),M$64:M3105,0)-1)&gt;(1+$O$2),MAX(K$64:K3106)&gt;MAX(L$64:L3105)),MAX(M$64:M3105)+1,""))),"")</f>
        <v/>
      </c>
      <c r="N3106" s="91">
        <f t="shared" si="275"/>
        <v>11</v>
      </c>
      <c r="O3106" s="91" t="str">
        <f>IFERROR(IF(AND(N3105=$H$2*1,MAX(O$64:O3105)=MAX(P$64:P3105)),MAX(O$64:O3105)+1,""),"")</f>
        <v/>
      </c>
      <c r="P3106" s="91" t="str">
        <f>IFERROR(IF(MOD(MAX(Q$64:Q3106),10*MAX(O$64:O3106))&lt;=2,IF(AND(F3105/INDEX($F$64:$F3106,MATCH(MAX(O$64:O3106),O$64:O3106,0)-1)&lt;(1-$P$2),MAX(O$64:O3106)&gt;MAX(P$64:P3105)),MAX(O$64:O3106),""),IF(AND($F3105/INDEX($F$64:$F3106,MATCH(MAX(Q$64:Q3106),Q$64:Q3106,0)-1)&lt;(1-$P$2),MAX(O$64:O3106)&gt;MAX(P$64:P3105)),MAX(O$64:O3106),"")),"")</f>
        <v/>
      </c>
      <c r="Q3106" s="91" t="str">
        <f>IFERROR(IF(E3106="","",IF(O3106&lt;&gt;"",MAX(O$64:O3106)*10+1,IF(AND($F3105/INDEX($F$64:$F3106,MATCH(MAX(Q$64:Q3105),Q$64:Q3105,0)-1)&gt;(1+$O$2),MAX(O$64:O3106)&gt;MAX(P$64:P3105)),MAX(Q$64:Q3105)+1,""))),"")</f>
        <v/>
      </c>
    </row>
    <row r="3107" spans="1:17" x14ac:dyDescent="0.2">
      <c r="A3107" s="13">
        <f>HLOOKUP($E$2,历史数据!$V$3:$AE$5000,ROW(A3105),)</f>
        <v>400611</v>
      </c>
      <c r="B3107" s="41">
        <v>41127</v>
      </c>
      <c r="C3107" s="100">
        <f>IFERROR(IF(A3107&lt;&gt;0,MAX($C$4:C3106)+1,""),"")</f>
        <v>3037</v>
      </c>
      <c r="D3107" s="100"/>
      <c r="E3107" s="99">
        <f t="shared" si="276"/>
        <v>41226</v>
      </c>
      <c r="F3107" s="101">
        <f>IFERROR(VLOOKUP(E3107,历史数据!AH:AJ,3,),"")</f>
        <v>11.207510257976899</v>
      </c>
      <c r="G3107" s="101">
        <f t="shared" si="272"/>
        <v>11.099127552187536</v>
      </c>
      <c r="H3107" s="105">
        <f t="shared" si="273"/>
        <v>2.2358640437758481E-3</v>
      </c>
      <c r="I3107" s="101">
        <f>IFERROR(VLOOKUP(E3107,历史数据!AH:AJ,2,),"")</f>
        <v>11.546341963450599</v>
      </c>
      <c r="J3107" s="104">
        <f t="shared" si="274"/>
        <v>12</v>
      </c>
      <c r="K3107" s="104" t="str">
        <f>IFERROR(IF(AND(J3106=$H$2*1,MAX(K$64:K3106)=MAX(L$64:L3106)),MAX(K$64:K3106)+1,""),"")</f>
        <v/>
      </c>
      <c r="L3107" s="104" t="str">
        <f>IFERROR(IF(AND($F3106/INDEX($F$64:$F3107,MATCH(MAX(M$64:M3107),M$64:M3107,0)-1)&lt;(1-$P$2),MAX(K$64:K3107)&gt;MAX(L$64:L3106)),MAX(K$64:K3107),""),"")</f>
        <v/>
      </c>
      <c r="M3107" s="104" t="str">
        <f>IFERROR(IF(E3107="","",IF(K3107&lt;&gt;"",MAX(M$64:M3106)+1,IF(AND($F3106/INDEX($F$64:$F3107,MATCH(MAX(M$64:M3106),M$64:M3106,0)-1)&gt;(1+$O$2),MAX(K$64:K3107)&gt;MAX(L$64:L3106)),MAX(M$64:M3106)+1,""))),"")</f>
        <v/>
      </c>
      <c r="N3107" s="91">
        <f t="shared" si="275"/>
        <v>12</v>
      </c>
      <c r="O3107" s="91" t="str">
        <f>IFERROR(IF(AND(N3106=$H$2*1,MAX(O$64:O3106)=MAX(P$64:P3106)),MAX(O$64:O3106)+1,""),"")</f>
        <v/>
      </c>
      <c r="P3107" s="91" t="str">
        <f>IFERROR(IF(MOD(MAX(Q$64:Q3107),10*MAX(O$64:O3107))&lt;=2,IF(AND(F3106/INDEX($F$64:$F3107,MATCH(MAX(O$64:O3107),O$64:O3107,0)-1)&lt;(1-$P$2),MAX(O$64:O3107)&gt;MAX(P$64:P3106)),MAX(O$64:O3107),""),IF(AND($F3106/INDEX($F$64:$F3107,MATCH(MAX(Q$64:Q3107),Q$64:Q3107,0)-1)&lt;(1-$P$2),MAX(O$64:O3107)&gt;MAX(P$64:P3106)),MAX(O$64:O3107),"")),"")</f>
        <v/>
      </c>
      <c r="Q3107" s="91" t="str">
        <f>IFERROR(IF(E3107="","",IF(O3107&lt;&gt;"",MAX(O$64:O3107)*10+1,IF(AND($F3106/INDEX($F$64:$F3107,MATCH(MAX(Q$64:Q3106),Q$64:Q3106,0)-1)&gt;(1+$O$2),MAX(O$64:O3107)&gt;MAX(P$64:P3106)),MAX(Q$64:Q3106)+1,""))),"")</f>
        <v/>
      </c>
    </row>
    <row r="3108" spans="1:17" x14ac:dyDescent="0.2">
      <c r="A3108" s="13">
        <f>HLOOKUP($E$2,历史数据!$V$3:$AE$5000,ROW(A3106),)</f>
        <v>353377</v>
      </c>
      <c r="B3108" s="41">
        <v>41128</v>
      </c>
      <c r="C3108" s="100">
        <f>IFERROR(IF(A3108&lt;&gt;0,MAX($C$4:C3107)+1,""),"")</f>
        <v>3038</v>
      </c>
      <c r="D3108" s="100"/>
      <c r="E3108" s="99">
        <f t="shared" si="276"/>
        <v>41227</v>
      </c>
      <c r="F3108" s="101">
        <f>IFERROR(VLOOKUP(E3108,历史数据!AH:AJ,3,),"")</f>
        <v>11.2466062239931</v>
      </c>
      <c r="G3108" s="101">
        <f t="shared" si="272"/>
        <v>11.127797927266082</v>
      </c>
      <c r="H3108" s="105">
        <f t="shared" si="273"/>
        <v>2.5831197041155107E-3</v>
      </c>
      <c r="I3108" s="101">
        <f>IFERROR(VLOOKUP(E3108,历史数据!AH:AJ,2,),"")</f>
        <v>11.090222359928299</v>
      </c>
      <c r="J3108" s="104">
        <f t="shared" si="274"/>
        <v>13</v>
      </c>
      <c r="K3108" s="104" t="str">
        <f>IFERROR(IF(AND(J3107=$H$2*1,MAX(K$64:K3107)=MAX(L$64:L3107)),MAX(K$64:K3107)+1,""),"")</f>
        <v/>
      </c>
      <c r="L3108" s="104" t="str">
        <f>IFERROR(IF(AND($F3107/INDEX($F$64:$F3108,MATCH(MAX(M$64:M3108),M$64:M3108,0)-1)&lt;(1-$P$2),MAX(K$64:K3108)&gt;MAX(L$64:L3107)),MAX(K$64:K3108),""),"")</f>
        <v/>
      </c>
      <c r="M3108" s="104" t="str">
        <f>IFERROR(IF(E3108="","",IF(K3108&lt;&gt;"",MAX(M$64:M3107)+1,IF(AND($F3107/INDEX($F$64:$F3108,MATCH(MAX(M$64:M3107),M$64:M3107,0)-1)&gt;(1+$O$2),MAX(K$64:K3108)&gt;MAX(L$64:L3107)),MAX(M$64:M3107)+1,""))),"")</f>
        <v/>
      </c>
      <c r="N3108" s="91">
        <f t="shared" si="275"/>
        <v>13</v>
      </c>
      <c r="O3108" s="91" t="str">
        <f>IFERROR(IF(AND(N3107=$H$2*1,MAX(O$64:O3107)=MAX(P$64:P3107)),MAX(O$64:O3107)+1,""),"")</f>
        <v/>
      </c>
      <c r="P3108" s="91" t="str">
        <f>IFERROR(IF(MOD(MAX(Q$64:Q3108),10*MAX(O$64:O3108))&lt;=2,IF(AND(F3107/INDEX($F$64:$F3108,MATCH(MAX(O$64:O3108),O$64:O3108,0)-1)&lt;(1-$P$2),MAX(O$64:O3108)&gt;MAX(P$64:P3107)),MAX(O$64:O3108),""),IF(AND($F3107/INDEX($F$64:$F3108,MATCH(MAX(Q$64:Q3108),Q$64:Q3108,0)-1)&lt;(1-$P$2),MAX(O$64:O3108)&gt;MAX(P$64:P3107)),MAX(O$64:O3108),"")),"")</f>
        <v/>
      </c>
      <c r="Q3108" s="91" t="str">
        <f>IFERROR(IF(E3108="","",IF(O3108&lt;&gt;"",MAX(O$64:O3108)*10+1,IF(AND($F3107/INDEX($F$64:$F3108,MATCH(MAX(Q$64:Q3107),Q$64:Q3107,0)-1)&gt;(1+$O$2),MAX(O$64:O3108)&gt;MAX(P$64:P3107)),MAX(Q$64:Q3107)+1,""))),"")</f>
        <v/>
      </c>
    </row>
    <row r="3109" spans="1:17" x14ac:dyDescent="0.2">
      <c r="A3109" s="13">
        <f>HLOOKUP($E$2,历史数据!$V$3:$AE$5000,ROW(A3107),)</f>
        <v>343658</v>
      </c>
      <c r="B3109" s="41">
        <v>41129</v>
      </c>
      <c r="C3109" s="100">
        <f>IFERROR(IF(A3109&lt;&gt;0,MAX($C$4:C3108)+1,""),"")</f>
        <v>3039</v>
      </c>
      <c r="D3109" s="100"/>
      <c r="E3109" s="99">
        <f t="shared" si="276"/>
        <v>41228</v>
      </c>
      <c r="F3109" s="101">
        <f>IFERROR(VLOOKUP(E3109,历史数据!AH:AJ,3,),"")</f>
        <v>11.168414291960699</v>
      </c>
      <c r="G3109" s="101">
        <f t="shared" si="272"/>
        <v>11.153210305176611</v>
      </c>
      <c r="H3109" s="105">
        <f t="shared" si="273"/>
        <v>2.2836843440749988E-3</v>
      </c>
      <c r="I3109" s="101">
        <f>IFERROR(VLOOKUP(E3109,历史数据!AH:AJ,2,),"")</f>
        <v>11.116286337272401</v>
      </c>
      <c r="J3109" s="104">
        <f t="shared" si="274"/>
        <v>14</v>
      </c>
      <c r="K3109" s="104" t="str">
        <f>IFERROR(IF(AND(J3108=$H$2*1,MAX(K$64:K3108)=MAX(L$64:L3108)),MAX(K$64:K3108)+1,""),"")</f>
        <v/>
      </c>
      <c r="L3109" s="104" t="str">
        <f>IFERROR(IF(AND($F3108/INDEX($F$64:$F3109,MATCH(MAX(M$64:M3109),M$64:M3109,0)-1)&lt;(1-$P$2),MAX(K$64:K3109)&gt;MAX(L$64:L3108)),MAX(K$64:K3109),""),"")</f>
        <v/>
      </c>
      <c r="M3109" s="104" t="str">
        <f>IFERROR(IF(E3109="","",IF(K3109&lt;&gt;"",MAX(M$64:M3108)+1,IF(AND($F3108/INDEX($F$64:$F3109,MATCH(MAX(M$64:M3108),M$64:M3108,0)-1)&gt;(1+$O$2),MAX(K$64:K3109)&gt;MAX(L$64:L3108)),MAX(M$64:M3108)+1,""))),"")</f>
        <v/>
      </c>
      <c r="N3109" s="91">
        <f t="shared" si="275"/>
        <v>14</v>
      </c>
      <c r="O3109" s="91" t="str">
        <f>IFERROR(IF(AND(N3108=$H$2*1,MAX(O$64:O3108)=MAX(P$64:P3108)),MAX(O$64:O3108)+1,""),"")</f>
        <v/>
      </c>
      <c r="P3109" s="91" t="str">
        <f>IFERROR(IF(MOD(MAX(Q$64:Q3109),10*MAX(O$64:O3109))&lt;=2,IF(AND(F3108/INDEX($F$64:$F3109,MATCH(MAX(O$64:O3109),O$64:O3109,0)-1)&lt;(1-$P$2),MAX(O$64:O3109)&gt;MAX(P$64:P3108)),MAX(O$64:O3109),""),IF(AND($F3108/INDEX($F$64:$F3109,MATCH(MAX(Q$64:Q3109),Q$64:Q3109,0)-1)&lt;(1-$P$2),MAX(O$64:O3109)&gt;MAX(P$64:P3108)),MAX(O$64:O3109),"")),"")</f>
        <v/>
      </c>
      <c r="Q3109" s="91" t="str">
        <f>IFERROR(IF(E3109="","",IF(O3109&lt;&gt;"",MAX(O$64:O3109)*10+1,IF(AND($F3108/INDEX($F$64:$F3109,MATCH(MAX(Q$64:Q3108),Q$64:Q3108,0)-1)&gt;(1+$O$2),MAX(O$64:O3109)&gt;MAX(P$64:P3108)),MAX(Q$64:Q3108)+1,""))),"")</f>
        <v/>
      </c>
    </row>
    <row r="3110" spans="1:17" x14ac:dyDescent="0.2">
      <c r="A3110" s="13">
        <f>HLOOKUP($E$2,历史数据!$V$3:$AE$5000,ROW(A3108),)</f>
        <v>555399</v>
      </c>
      <c r="B3110" s="41">
        <v>41130</v>
      </c>
      <c r="C3110" s="100">
        <f>IFERROR(IF(A3110&lt;&gt;0,MAX($C$4:C3109)+1,""),"")</f>
        <v>3040</v>
      </c>
      <c r="D3110" s="100"/>
      <c r="E3110" s="99">
        <f t="shared" si="276"/>
        <v>41229</v>
      </c>
      <c r="F3110" s="101">
        <f>IFERROR(VLOOKUP(E3110,历史数据!AH:AJ,3,),"")</f>
        <v>11.051126393912099</v>
      </c>
      <c r="G3110" s="101">
        <f t="shared" si="272"/>
        <v>11.176016285352729</v>
      </c>
      <c r="H3110" s="105">
        <f t="shared" si="273"/>
        <v>2.0447906523857196E-3</v>
      </c>
      <c r="I3110" s="101">
        <f>IFERROR(VLOOKUP(E3110,历史数据!AH:AJ,2,),"")</f>
        <v>11.2596382126652</v>
      </c>
      <c r="J3110" s="104">
        <f t="shared" si="274"/>
        <v>0</v>
      </c>
      <c r="K3110" s="104" t="str">
        <f>IFERROR(IF(AND(J3109=$H$2*1,MAX(K$64:K3109)=MAX(L$64:L3109)),MAX(K$64:K3109)+1,""),"")</f>
        <v/>
      </c>
      <c r="L3110" s="104" t="str">
        <f>IFERROR(IF(AND($F3109/INDEX($F$64:$F3110,MATCH(MAX(M$64:M3110),M$64:M3110,0)-1)&lt;(1-$P$2),MAX(K$64:K3110)&gt;MAX(L$64:L3109)),MAX(K$64:K3110),""),"")</f>
        <v/>
      </c>
      <c r="M3110" s="104" t="str">
        <f>IFERROR(IF(E3110="","",IF(K3110&lt;&gt;"",MAX(M$64:M3109)+1,IF(AND($F3109/INDEX($F$64:$F3110,MATCH(MAX(M$64:M3109),M$64:M3109,0)-1)&gt;(1+$O$2),MAX(K$64:K3110)&gt;MAX(L$64:L3109)),MAX(M$64:M3109)+1,""))),"")</f>
        <v/>
      </c>
      <c r="N3110" s="91">
        <f t="shared" si="275"/>
        <v>0</v>
      </c>
      <c r="O3110" s="91" t="str">
        <f>IFERROR(IF(AND(N3109=$H$2*1,MAX(O$64:O3109)=MAX(P$64:P3109)),MAX(O$64:O3109)+1,""),"")</f>
        <v/>
      </c>
      <c r="P3110" s="91" t="str">
        <f>IFERROR(IF(MOD(MAX(Q$64:Q3110),10*MAX(O$64:O3110))&lt;=2,IF(AND(F3109/INDEX($F$64:$F3110,MATCH(MAX(O$64:O3110),O$64:O3110,0)-1)&lt;(1-$P$2),MAX(O$64:O3110)&gt;MAX(P$64:P3109)),MAX(O$64:O3110),""),IF(AND($F3109/INDEX($F$64:$F3110,MATCH(MAX(Q$64:Q3110),Q$64:Q3110,0)-1)&lt;(1-$P$2),MAX(O$64:O3110)&gt;MAX(P$64:P3109)),MAX(O$64:O3110),"")),"")</f>
        <v/>
      </c>
      <c r="Q3110" s="91" t="str">
        <f>IFERROR(IF(E3110="","",IF(O3110&lt;&gt;"",MAX(O$64:O3110)*10+1,IF(AND($F3109/INDEX($F$64:$F3110,MATCH(MAX(Q$64:Q3109),Q$64:Q3109,0)-1)&gt;(1+$O$2),MAX(O$64:O3110)&gt;MAX(P$64:P3109)),MAX(Q$64:Q3109)+1,""))),"")</f>
        <v/>
      </c>
    </row>
    <row r="3111" spans="1:17" x14ac:dyDescent="0.2">
      <c r="A3111" s="13">
        <f>HLOOKUP($E$2,历史数据!$V$3:$AE$5000,ROW(A3109),)</f>
        <v>263899</v>
      </c>
      <c r="B3111" s="41">
        <v>41131</v>
      </c>
      <c r="C3111" s="100">
        <f>IFERROR(IF(A3111&lt;&gt;0,MAX($C$4:C3110)+1,""),"")</f>
        <v>3041</v>
      </c>
      <c r="D3111" s="100"/>
      <c r="E3111" s="99">
        <f t="shared" si="276"/>
        <v>41232</v>
      </c>
      <c r="F3111" s="101">
        <f>IFERROR(VLOOKUP(E3111,历史数据!AH:AJ,3,),"")</f>
        <v>11.077190371256201</v>
      </c>
      <c r="G3111" s="101">
        <f t="shared" si="272"/>
        <v>11.192957870626413</v>
      </c>
      <c r="H3111" s="105">
        <f t="shared" si="273"/>
        <v>1.5158876688368128E-3</v>
      </c>
      <c r="I3111" s="101">
        <f>IFERROR(VLOOKUP(E3111,历史数据!AH:AJ,2,),"")</f>
        <v>10.9468704845356</v>
      </c>
      <c r="J3111" s="104">
        <f t="shared" si="274"/>
        <v>0</v>
      </c>
      <c r="K3111" s="104" t="str">
        <f>IFERROR(IF(AND(J3110=$H$2*1,MAX(K$64:K3110)=MAX(L$64:L3110)),MAX(K$64:K3110)+1,""),"")</f>
        <v/>
      </c>
      <c r="L3111" s="104" t="str">
        <f>IFERROR(IF(AND($F3110/INDEX($F$64:$F3111,MATCH(MAX(M$64:M3111),M$64:M3111,0)-1)&lt;(1-$P$2),MAX(K$64:K3111)&gt;MAX(L$64:L3110)),MAX(K$64:K3111),""),"")</f>
        <v/>
      </c>
      <c r="M3111" s="104" t="str">
        <f>IFERROR(IF(E3111="","",IF(K3111&lt;&gt;"",MAX(M$64:M3110)+1,IF(AND($F3110/INDEX($F$64:$F3111,MATCH(MAX(M$64:M3110),M$64:M3110,0)-1)&gt;(1+$O$2),MAX(K$64:K3111)&gt;MAX(L$64:L3110)),MAX(M$64:M3110)+1,""))),"")</f>
        <v/>
      </c>
      <c r="N3111" s="91">
        <f t="shared" si="275"/>
        <v>0</v>
      </c>
      <c r="O3111" s="91" t="str">
        <f>IFERROR(IF(AND(N3110=$H$2*1,MAX(O$64:O3110)=MAX(P$64:P3110)),MAX(O$64:O3110)+1,""),"")</f>
        <v/>
      </c>
      <c r="P3111" s="91" t="str">
        <f>IFERROR(IF(MOD(MAX(Q$64:Q3111),10*MAX(O$64:O3111))&lt;=2,IF(AND(F3110/INDEX($F$64:$F3111,MATCH(MAX(O$64:O3111),O$64:O3111,0)-1)&lt;(1-$P$2),MAX(O$64:O3111)&gt;MAX(P$64:P3110)),MAX(O$64:O3111),""),IF(AND($F3110/INDEX($F$64:$F3111,MATCH(MAX(Q$64:Q3111),Q$64:Q3111,0)-1)&lt;(1-$P$2),MAX(O$64:O3111)&gt;MAX(P$64:P3110)),MAX(O$64:O3111),"")),"")</f>
        <v/>
      </c>
      <c r="Q3111" s="91" t="str">
        <f>IFERROR(IF(E3111="","",IF(O3111&lt;&gt;"",MAX(O$64:O3111)*10+1,IF(AND($F3110/INDEX($F$64:$F3111,MATCH(MAX(Q$64:Q3110),Q$64:Q3110,0)-1)&gt;(1+$O$2),MAX(O$64:O3111)&gt;MAX(P$64:P3110)),MAX(Q$64:Q3110)+1,""))),"")</f>
        <v/>
      </c>
    </row>
    <row r="3112" spans="1:17" x14ac:dyDescent="0.2">
      <c r="A3112" s="13">
        <f>HLOOKUP($E$2,历史数据!$V$3:$AE$5000,ROW(A3110),)</f>
        <v>321179</v>
      </c>
      <c r="B3112" s="41">
        <v>41134</v>
      </c>
      <c r="C3112" s="100">
        <f>IFERROR(IF(A3112&lt;&gt;0,MAX($C$4:C3111)+1,""),"")</f>
        <v>3042</v>
      </c>
      <c r="D3112" s="100"/>
      <c r="E3112" s="99">
        <f t="shared" si="276"/>
        <v>41233</v>
      </c>
      <c r="F3112" s="101">
        <f>IFERROR(VLOOKUP(E3112,历史数据!AH:AJ,3,),"")</f>
        <v>11.1814462806328</v>
      </c>
      <c r="G3112" s="101">
        <f t="shared" si="272"/>
        <v>11.211202654767307</v>
      </c>
      <c r="H3112" s="105">
        <f t="shared" si="273"/>
        <v>1.6300234801003288E-3</v>
      </c>
      <c r="I3112" s="101">
        <f>IFERROR(VLOOKUP(E3112,历史数据!AH:AJ,2,),"")</f>
        <v>11.168414291960699</v>
      </c>
      <c r="J3112" s="104">
        <f t="shared" si="274"/>
        <v>0</v>
      </c>
      <c r="K3112" s="104" t="str">
        <f>IFERROR(IF(AND(J3111=$H$2*1,MAX(K$64:K3111)=MAX(L$64:L3111)),MAX(K$64:K3111)+1,""),"")</f>
        <v/>
      </c>
      <c r="L3112" s="104" t="str">
        <f>IFERROR(IF(AND($F3111/INDEX($F$64:$F3112,MATCH(MAX(M$64:M3112),M$64:M3112,0)-1)&lt;(1-$P$2),MAX(K$64:K3112)&gt;MAX(L$64:L3111)),MAX(K$64:K3112),""),"")</f>
        <v/>
      </c>
      <c r="M3112" s="104" t="str">
        <f>IFERROR(IF(E3112="","",IF(K3112&lt;&gt;"",MAX(M$64:M3111)+1,IF(AND($F3111/INDEX($F$64:$F3112,MATCH(MAX(M$64:M3111),M$64:M3111,0)-1)&gt;(1+$O$2),MAX(K$64:K3112)&gt;MAX(L$64:L3111)),MAX(M$64:M3111)+1,""))),"")</f>
        <v/>
      </c>
      <c r="N3112" s="91">
        <f t="shared" si="275"/>
        <v>0</v>
      </c>
      <c r="O3112" s="91" t="str">
        <f>IFERROR(IF(AND(N3111=$H$2*1,MAX(O$64:O3111)=MAX(P$64:P3111)),MAX(O$64:O3111)+1,""),"")</f>
        <v/>
      </c>
      <c r="P3112" s="91" t="str">
        <f>IFERROR(IF(MOD(MAX(Q$64:Q3112),10*MAX(O$64:O3112))&lt;=2,IF(AND(F3111/INDEX($F$64:$F3112,MATCH(MAX(O$64:O3112),O$64:O3112,0)-1)&lt;(1-$P$2),MAX(O$64:O3112)&gt;MAX(P$64:P3111)),MAX(O$64:O3112),""),IF(AND($F3111/INDEX($F$64:$F3112,MATCH(MAX(Q$64:Q3112),Q$64:Q3112,0)-1)&lt;(1-$P$2),MAX(O$64:O3112)&gt;MAX(P$64:P3111)),MAX(O$64:O3112),"")),"")</f>
        <v/>
      </c>
      <c r="Q3112" s="91" t="str">
        <f>IFERROR(IF(E3112="","",IF(O3112&lt;&gt;"",MAX(O$64:O3112)*10+1,IF(AND($F3111/INDEX($F$64:$F3112,MATCH(MAX(Q$64:Q3111),Q$64:Q3111,0)-1)&gt;(1+$O$2),MAX(O$64:O3112)&gt;MAX(P$64:P3111)),MAX(Q$64:Q3111)+1,""))),"")</f>
        <v/>
      </c>
    </row>
    <row r="3113" spans="1:17" x14ac:dyDescent="0.2">
      <c r="A3113" s="13">
        <f>HLOOKUP($E$2,历史数据!$V$3:$AE$5000,ROW(A3111),)</f>
        <v>360801</v>
      </c>
      <c r="B3113" s="41">
        <v>41135</v>
      </c>
      <c r="C3113" s="100">
        <f>IFERROR(IF(A3113&lt;&gt;0,MAX($C$4:C3112)+1,""),"")</f>
        <v>3043</v>
      </c>
      <c r="D3113" s="100"/>
      <c r="E3113" s="99">
        <f t="shared" si="276"/>
        <v>41234</v>
      </c>
      <c r="F3113" s="101">
        <f>IFERROR(VLOOKUP(E3113,历史数据!AH:AJ,3,),"")</f>
        <v>11.311766167353399</v>
      </c>
      <c r="G3113" s="101">
        <f t="shared" si="272"/>
        <v>11.225755042117781</v>
      </c>
      <c r="H3113" s="105">
        <f t="shared" si="273"/>
        <v>1.2980219695062356E-3</v>
      </c>
      <c r="I3113" s="101">
        <f>IFERROR(VLOOKUP(E3113,历史数据!AH:AJ,2,),"")</f>
        <v>11.220542246649</v>
      </c>
      <c r="J3113" s="104">
        <f t="shared" si="274"/>
        <v>1</v>
      </c>
      <c r="K3113" s="104" t="str">
        <f>IFERROR(IF(AND(J3112=$H$2*1,MAX(K$64:K3112)=MAX(L$64:L3112)),MAX(K$64:K3112)+1,""),"")</f>
        <v/>
      </c>
      <c r="L3113" s="104" t="str">
        <f>IFERROR(IF(AND($F3112/INDEX($F$64:$F3113,MATCH(MAX(M$64:M3113),M$64:M3113,0)-1)&lt;(1-$P$2),MAX(K$64:K3113)&gt;MAX(L$64:L3112)),MAX(K$64:K3113),""),"")</f>
        <v/>
      </c>
      <c r="M3113" s="104" t="str">
        <f>IFERROR(IF(E3113="","",IF(K3113&lt;&gt;"",MAX(M$64:M3112)+1,IF(AND($F3112/INDEX($F$64:$F3113,MATCH(MAX(M$64:M3112),M$64:M3112,0)-1)&gt;(1+$O$2),MAX(K$64:K3113)&gt;MAX(L$64:L3112)),MAX(M$64:M3112)+1,""))),"")</f>
        <v/>
      </c>
      <c r="N3113" s="91">
        <f t="shared" si="275"/>
        <v>1</v>
      </c>
      <c r="O3113" s="91" t="str">
        <f>IFERROR(IF(AND(N3112=$H$2*1,MAX(O$64:O3112)=MAX(P$64:P3112)),MAX(O$64:O3112)+1,""),"")</f>
        <v/>
      </c>
      <c r="P3113" s="91" t="str">
        <f>IFERROR(IF(MOD(MAX(Q$64:Q3113),10*MAX(O$64:O3113))&lt;=2,IF(AND(F3112/INDEX($F$64:$F3113,MATCH(MAX(O$64:O3113),O$64:O3113,0)-1)&lt;(1-$P$2),MAX(O$64:O3113)&gt;MAX(P$64:P3112)),MAX(O$64:O3113),""),IF(AND($F3112/INDEX($F$64:$F3113,MATCH(MAX(Q$64:Q3113),Q$64:Q3113,0)-1)&lt;(1-$P$2),MAX(O$64:O3113)&gt;MAX(P$64:P3112)),MAX(O$64:O3113),"")),"")</f>
        <v/>
      </c>
      <c r="Q3113" s="91" t="str">
        <f>IFERROR(IF(E3113="","",IF(O3113&lt;&gt;"",MAX(O$64:O3113)*10+1,IF(AND($F3112/INDEX($F$64:$F3113,MATCH(MAX(Q$64:Q3112),Q$64:Q3112,0)-1)&gt;(1+$O$2),MAX(O$64:O3113)&gt;MAX(P$64:P3112)),MAX(Q$64:Q3112)+1,""))),"")</f>
        <v/>
      </c>
    </row>
    <row r="3114" spans="1:17" x14ac:dyDescent="0.2">
      <c r="A3114" s="13">
        <f>HLOOKUP($E$2,历史数据!$V$3:$AE$5000,ROW(A3112),)</f>
        <v>135403</v>
      </c>
      <c r="B3114" s="41">
        <v>41136</v>
      </c>
      <c r="C3114" s="100">
        <f>IFERROR(IF(A3114&lt;&gt;0,MAX($C$4:C3113)+1,""),"")</f>
        <v>3044</v>
      </c>
      <c r="D3114" s="100"/>
      <c r="E3114" s="99">
        <f t="shared" si="276"/>
        <v>41235</v>
      </c>
      <c r="F3114" s="101">
        <f>IFERROR(VLOOKUP(E3114,历史数据!AH:AJ,3,),"")</f>
        <v>11.820013725563999</v>
      </c>
      <c r="G3114" s="101">
        <f t="shared" si="272"/>
        <v>11.240090229657053</v>
      </c>
      <c r="H3114" s="105">
        <f t="shared" si="273"/>
        <v>1.2769909449732442E-3</v>
      </c>
      <c r="I3114" s="101">
        <f>IFERROR(VLOOKUP(E3114,历史数据!AH:AJ,2,),"")</f>
        <v>11.2466062239931</v>
      </c>
      <c r="J3114" s="104">
        <f t="shared" si="274"/>
        <v>2</v>
      </c>
      <c r="K3114" s="104" t="str">
        <f>IFERROR(IF(AND(J3113=$H$2*1,MAX(K$64:K3113)=MAX(L$64:L3113)),MAX(K$64:K3113)+1,""),"")</f>
        <v/>
      </c>
      <c r="L3114" s="104" t="str">
        <f>IFERROR(IF(AND($F3113/INDEX($F$64:$F3114,MATCH(MAX(M$64:M3114),M$64:M3114,0)-1)&lt;(1-$P$2),MAX(K$64:K3114)&gt;MAX(L$64:L3113)),MAX(K$64:K3114),""),"")</f>
        <v/>
      </c>
      <c r="M3114" s="104" t="str">
        <f>IFERROR(IF(E3114="","",IF(K3114&lt;&gt;"",MAX(M$64:M3113)+1,IF(AND($F3113/INDEX($F$64:$F3114,MATCH(MAX(M$64:M3113),M$64:M3113,0)-1)&gt;(1+$O$2),MAX(K$64:K3114)&gt;MAX(L$64:L3113)),MAX(M$64:M3113)+1,""))),"")</f>
        <v/>
      </c>
      <c r="N3114" s="91">
        <f t="shared" si="275"/>
        <v>2</v>
      </c>
      <c r="O3114" s="91" t="str">
        <f>IFERROR(IF(AND(N3113=$H$2*1,MAX(O$64:O3113)=MAX(P$64:P3113)),MAX(O$64:O3113)+1,""),"")</f>
        <v/>
      </c>
      <c r="P3114" s="91" t="str">
        <f>IFERROR(IF(MOD(MAX(Q$64:Q3114),10*MAX(O$64:O3114))&lt;=2,IF(AND(F3113/INDEX($F$64:$F3114,MATCH(MAX(O$64:O3114),O$64:O3114,0)-1)&lt;(1-$P$2),MAX(O$64:O3114)&gt;MAX(P$64:P3113)),MAX(O$64:O3114),""),IF(AND($F3113/INDEX($F$64:$F3114,MATCH(MAX(Q$64:Q3114),Q$64:Q3114,0)-1)&lt;(1-$P$2),MAX(O$64:O3114)&gt;MAX(P$64:P3113)),MAX(O$64:O3114),"")),"")</f>
        <v/>
      </c>
      <c r="Q3114" s="91" t="str">
        <f>IFERROR(IF(E3114="","",IF(O3114&lt;&gt;"",MAX(O$64:O3114)*10+1,IF(AND($F3113/INDEX($F$64:$F3114,MATCH(MAX(Q$64:Q3113),Q$64:Q3113,0)-1)&gt;(1+$O$2),MAX(O$64:O3114)&gt;MAX(P$64:P3113)),MAX(Q$64:Q3113)+1,""))),"")</f>
        <v/>
      </c>
    </row>
    <row r="3115" spans="1:17" x14ac:dyDescent="0.2">
      <c r="A3115" s="13">
        <f>HLOOKUP($E$2,历史数据!$V$3:$AE$5000,ROW(A3113),)</f>
        <v>341999</v>
      </c>
      <c r="B3115" s="41">
        <v>41137</v>
      </c>
      <c r="C3115" s="100">
        <f>IFERROR(IF(A3115&lt;&gt;0,MAX($C$4:C3114)+1,""),"")</f>
        <v>3045</v>
      </c>
      <c r="D3115" s="100"/>
      <c r="E3115" s="99">
        <f t="shared" si="276"/>
        <v>41236</v>
      </c>
      <c r="F3115" s="101">
        <f>IFERROR(VLOOKUP(E3115,历史数据!AH:AJ,3,),"")</f>
        <v>11.728789804859501</v>
      </c>
      <c r="G3115" s="101">
        <f t="shared" si="272"/>
        <v>11.260507011909956</v>
      </c>
      <c r="H3115" s="105">
        <f t="shared" si="273"/>
        <v>1.8164251207728466E-3</v>
      </c>
      <c r="I3115" s="101">
        <f>IFERROR(VLOOKUP(E3115,历史数据!AH:AJ,2,),"")</f>
        <v>11.8721416802523</v>
      </c>
      <c r="J3115" s="104">
        <f t="shared" si="274"/>
        <v>3</v>
      </c>
      <c r="K3115" s="104" t="str">
        <f>IFERROR(IF(AND(J3114=$H$2*1,MAX(K$64:K3114)=MAX(L$64:L3114)),MAX(K$64:K3114)+1,""),"")</f>
        <v/>
      </c>
      <c r="L3115" s="104" t="str">
        <f>IFERROR(IF(AND($F3114/INDEX($F$64:$F3115,MATCH(MAX(M$64:M3115),M$64:M3115,0)-1)&lt;(1-$P$2),MAX(K$64:K3115)&gt;MAX(L$64:L3114)),MAX(K$64:K3115),""),"")</f>
        <v/>
      </c>
      <c r="M3115" s="104" t="str">
        <f>IFERROR(IF(E3115="","",IF(K3115&lt;&gt;"",MAX(M$64:M3114)+1,IF(AND($F3114/INDEX($F$64:$F3115,MATCH(MAX(M$64:M3114),M$64:M3114,0)-1)&gt;(1+$O$2),MAX(K$64:K3115)&gt;MAX(L$64:L3114)),MAX(M$64:M3114)+1,""))),"")</f>
        <v/>
      </c>
      <c r="N3115" s="91">
        <f t="shared" si="275"/>
        <v>3</v>
      </c>
      <c r="O3115" s="91" t="str">
        <f>IFERROR(IF(AND(N3114=$H$2*1,MAX(O$64:O3114)=MAX(P$64:P3114)),MAX(O$64:O3114)+1,""),"")</f>
        <v/>
      </c>
      <c r="P3115" s="91" t="str">
        <f>IFERROR(IF(MOD(MAX(Q$64:Q3115),10*MAX(O$64:O3115))&lt;=2,IF(AND(F3114/INDEX($F$64:$F3115,MATCH(MAX(O$64:O3115),O$64:O3115,0)-1)&lt;(1-$P$2),MAX(O$64:O3115)&gt;MAX(P$64:P3114)),MAX(O$64:O3115),""),IF(AND($F3114/INDEX($F$64:$F3115,MATCH(MAX(Q$64:Q3115),Q$64:Q3115,0)-1)&lt;(1-$P$2),MAX(O$64:O3115)&gt;MAX(P$64:P3114)),MAX(O$64:O3115),"")),"")</f>
        <v/>
      </c>
      <c r="Q3115" s="91" t="str">
        <f>IFERROR(IF(E3115="","",IF(O3115&lt;&gt;"",MAX(O$64:O3115)*10+1,IF(AND($F3114/INDEX($F$64:$F3115,MATCH(MAX(Q$64:Q3114),Q$64:Q3114,0)-1)&gt;(1+$O$2),MAX(O$64:O3115)&gt;MAX(P$64:P3114)),MAX(Q$64:Q3114)+1,""))),"")</f>
        <v/>
      </c>
    </row>
    <row r="3116" spans="1:17" x14ac:dyDescent="0.2">
      <c r="A3116" s="13">
        <f>HLOOKUP($E$2,历史数据!$V$3:$AE$5000,ROW(A3114),)</f>
        <v>268100</v>
      </c>
      <c r="B3116" s="41">
        <v>41138</v>
      </c>
      <c r="C3116" s="100">
        <f>IFERROR(IF(A3116&lt;&gt;0,MAX($C$4:C3115)+1,""),"")</f>
        <v>3046</v>
      </c>
      <c r="D3116" s="100"/>
      <c r="E3116" s="99">
        <f t="shared" si="276"/>
        <v>41239</v>
      </c>
      <c r="F3116" s="101">
        <f>IFERROR(VLOOKUP(E3116,历史数据!AH:AJ,3,),"")</f>
        <v>11.5593739521227</v>
      </c>
      <c r="G3116" s="101">
        <f t="shared" si="272"/>
        <v>11.270498203225205</v>
      </c>
      <c r="H3116" s="105">
        <f t="shared" si="273"/>
        <v>8.8727721626402634E-4</v>
      </c>
      <c r="I3116" s="101">
        <f>IFERROR(VLOOKUP(E3116,历史数据!AH:AJ,2,),"")</f>
        <v>11.741821793531599</v>
      </c>
      <c r="J3116" s="104">
        <f t="shared" si="274"/>
        <v>4</v>
      </c>
      <c r="K3116" s="104" t="str">
        <f>IFERROR(IF(AND(J3115=$H$2*1,MAX(K$64:K3115)=MAX(L$64:L3115)),MAX(K$64:K3115)+1,""),"")</f>
        <v/>
      </c>
      <c r="L3116" s="104" t="str">
        <f>IFERROR(IF(AND($F3115/INDEX($F$64:$F3116,MATCH(MAX(M$64:M3116),M$64:M3116,0)-1)&lt;(1-$P$2),MAX(K$64:K3116)&gt;MAX(L$64:L3115)),MAX(K$64:K3116),""),"")</f>
        <v/>
      </c>
      <c r="M3116" s="104" t="str">
        <f>IFERROR(IF(E3116="","",IF(K3116&lt;&gt;"",MAX(M$64:M3115)+1,IF(AND($F3115/INDEX($F$64:$F3116,MATCH(MAX(M$64:M3115),M$64:M3115,0)-1)&gt;(1+$O$2),MAX(K$64:K3116)&gt;MAX(L$64:L3115)),MAX(M$64:M3115)+1,""))),"")</f>
        <v/>
      </c>
      <c r="N3116" s="91">
        <f t="shared" si="275"/>
        <v>4</v>
      </c>
      <c r="O3116" s="91" t="str">
        <f>IFERROR(IF(AND(N3115=$H$2*1,MAX(O$64:O3115)=MAX(P$64:P3115)),MAX(O$64:O3115)+1,""),"")</f>
        <v/>
      </c>
      <c r="P3116" s="91" t="str">
        <f>IFERROR(IF(MOD(MAX(Q$64:Q3116),10*MAX(O$64:O3116))&lt;=2,IF(AND(F3115/INDEX($F$64:$F3116,MATCH(MAX(O$64:O3116),O$64:O3116,0)-1)&lt;(1-$P$2),MAX(O$64:O3116)&gt;MAX(P$64:P3115)),MAX(O$64:O3116),""),IF(AND($F3115/INDEX($F$64:$F3116,MATCH(MAX(Q$64:Q3116),Q$64:Q3116,0)-1)&lt;(1-$P$2),MAX(O$64:O3116)&gt;MAX(P$64:P3115)),MAX(O$64:O3116),"")),"")</f>
        <v/>
      </c>
      <c r="Q3116" s="91" t="str">
        <f>IFERROR(IF(E3116="","",IF(O3116&lt;&gt;"",MAX(O$64:O3116)*10+1,IF(AND($F3115/INDEX($F$64:$F3116,MATCH(MAX(Q$64:Q3115),Q$64:Q3115,0)-1)&gt;(1+$O$2),MAX(O$64:O3116)&gt;MAX(P$64:P3115)),MAX(Q$64:Q3115)+1,""))),"")</f>
        <v/>
      </c>
    </row>
    <row r="3117" spans="1:17" x14ac:dyDescent="0.2">
      <c r="A3117" s="13">
        <f>HLOOKUP($E$2,历史数据!$V$3:$AE$5000,ROW(A3115),)</f>
        <v>545023</v>
      </c>
      <c r="B3117" s="41">
        <v>41141</v>
      </c>
      <c r="C3117" s="100">
        <f>IFERROR(IF(A3117&lt;&gt;0,MAX($C$4:C3116)+1,""),"")</f>
        <v>3047</v>
      </c>
      <c r="D3117" s="100"/>
      <c r="E3117" s="99">
        <f t="shared" si="276"/>
        <v>41240</v>
      </c>
      <c r="F3117" s="101">
        <f>IFERROR(VLOOKUP(E3117,历史数据!AH:AJ,3,),"")</f>
        <v>11.3378301446976</v>
      </c>
      <c r="G3117" s="101">
        <f t="shared" si="272"/>
        <v>11.274190600015626</v>
      </c>
      <c r="H3117" s="105">
        <f t="shared" si="273"/>
        <v>3.2761611100418087E-4</v>
      </c>
      <c r="I3117" s="101">
        <f>IFERROR(VLOOKUP(E3117,历史数据!AH:AJ,2,),"")</f>
        <v>11.41602207673</v>
      </c>
      <c r="J3117" s="104">
        <f t="shared" si="274"/>
        <v>5</v>
      </c>
      <c r="K3117" s="104" t="str">
        <f>IFERROR(IF(AND(J3116=$H$2*1,MAX(K$64:K3116)=MAX(L$64:L3116)),MAX(K$64:K3116)+1,""),"")</f>
        <v/>
      </c>
      <c r="L3117" s="104" t="str">
        <f>IFERROR(IF(AND($F3116/INDEX($F$64:$F3117,MATCH(MAX(M$64:M3117),M$64:M3117,0)-1)&lt;(1-$P$2),MAX(K$64:K3117)&gt;MAX(L$64:L3116)),MAX(K$64:K3117),""),"")</f>
        <v/>
      </c>
      <c r="M3117" s="104" t="str">
        <f>IFERROR(IF(E3117="","",IF(K3117&lt;&gt;"",MAX(M$64:M3116)+1,IF(AND($F3116/INDEX($F$64:$F3117,MATCH(MAX(M$64:M3116),M$64:M3116,0)-1)&gt;(1+$O$2),MAX(K$64:K3117)&gt;MAX(L$64:L3116)),MAX(M$64:M3116)+1,""))),"")</f>
        <v/>
      </c>
      <c r="N3117" s="91">
        <f t="shared" si="275"/>
        <v>5</v>
      </c>
      <c r="O3117" s="91" t="str">
        <f>IFERROR(IF(AND(N3116=$H$2*1,MAX(O$64:O3116)=MAX(P$64:P3116)),MAX(O$64:O3116)+1,""),"")</f>
        <v/>
      </c>
      <c r="P3117" s="91" t="str">
        <f>IFERROR(IF(MOD(MAX(Q$64:Q3117),10*MAX(O$64:O3117))&lt;=2,IF(AND(F3116/INDEX($F$64:$F3117,MATCH(MAX(O$64:O3117),O$64:O3117,0)-1)&lt;(1-$P$2),MAX(O$64:O3117)&gt;MAX(P$64:P3116)),MAX(O$64:O3117),""),IF(AND($F3116/INDEX($F$64:$F3117,MATCH(MAX(Q$64:Q3117),Q$64:Q3117,0)-1)&lt;(1-$P$2),MAX(O$64:O3117)&gt;MAX(P$64:P3116)),MAX(O$64:O3117),"")),"")</f>
        <v/>
      </c>
      <c r="Q3117" s="91" t="str">
        <f>IFERROR(IF(E3117="","",IF(O3117&lt;&gt;"",MAX(O$64:O3117)*10+1,IF(AND($F3116/INDEX($F$64:$F3117,MATCH(MAX(Q$64:Q3116),Q$64:Q3116,0)-1)&gt;(1+$O$2),MAX(O$64:O3117)&gt;MAX(P$64:P3116)),MAX(Q$64:Q3116)+1,""))),"")</f>
        <v/>
      </c>
    </row>
    <row r="3118" spans="1:17" x14ac:dyDescent="0.2">
      <c r="A3118" s="13">
        <f>HLOOKUP($E$2,历史数据!$V$3:$AE$5000,ROW(A3116),)</f>
        <v>556699</v>
      </c>
      <c r="B3118" s="41">
        <v>41142</v>
      </c>
      <c r="C3118" s="100">
        <f>IFERROR(IF(A3118&lt;&gt;0,MAX($C$4:C3117)+1,""),"")</f>
        <v>3048</v>
      </c>
      <c r="D3118" s="100"/>
      <c r="E3118" s="99">
        <f t="shared" si="276"/>
        <v>41241</v>
      </c>
      <c r="F3118" s="101">
        <f>IFERROR(VLOOKUP(E3118,历史数据!AH:AJ,3,),"")</f>
        <v>10.894742529847299</v>
      </c>
      <c r="G3118" s="101">
        <f t="shared" si="272"/>
        <v>11.27875179605085</v>
      </c>
      <c r="H3118" s="105">
        <f t="shared" si="273"/>
        <v>4.0456971121449747E-4</v>
      </c>
      <c r="I3118" s="101">
        <f>IFERROR(VLOOKUP(E3118,历史数据!AH:AJ,2,),"")</f>
        <v>11.1423503146166</v>
      </c>
      <c r="J3118" s="104">
        <f t="shared" si="274"/>
        <v>0</v>
      </c>
      <c r="K3118" s="104" t="str">
        <f>IFERROR(IF(AND(J3117=$H$2*1,MAX(K$64:K3117)=MAX(L$64:L3117)),MAX(K$64:K3117)+1,""),"")</f>
        <v/>
      </c>
      <c r="L3118" s="104" t="str">
        <f>IFERROR(IF(AND($F3117/INDEX($F$64:$F3118,MATCH(MAX(M$64:M3118),M$64:M3118,0)-1)&lt;(1-$P$2),MAX(K$64:K3118)&gt;MAX(L$64:L3117)),MAX(K$64:K3118),""),"")</f>
        <v/>
      </c>
      <c r="M3118" s="104" t="str">
        <f>IFERROR(IF(E3118="","",IF(K3118&lt;&gt;"",MAX(M$64:M3117)+1,IF(AND($F3117/INDEX($F$64:$F3118,MATCH(MAX(M$64:M3117),M$64:M3117,0)-1)&gt;(1+$O$2),MAX(K$64:K3118)&gt;MAX(L$64:L3117)),MAX(M$64:M3117)+1,""))),"")</f>
        <v/>
      </c>
      <c r="N3118" s="91">
        <f t="shared" si="275"/>
        <v>0</v>
      </c>
      <c r="O3118" s="91" t="str">
        <f>IFERROR(IF(AND(N3117=$H$2*1,MAX(O$64:O3117)=MAX(P$64:P3117)),MAX(O$64:O3117)+1,""),"")</f>
        <v/>
      </c>
      <c r="P3118" s="91" t="str">
        <f>IFERROR(IF(MOD(MAX(Q$64:Q3118),10*MAX(O$64:O3118))&lt;=2,IF(AND(F3117/INDEX($F$64:$F3118,MATCH(MAX(O$64:O3118),O$64:O3118,0)-1)&lt;(1-$P$2),MAX(O$64:O3118)&gt;MAX(P$64:P3117)),MAX(O$64:O3118),""),IF(AND($F3117/INDEX($F$64:$F3118,MATCH(MAX(Q$64:Q3118),Q$64:Q3118,0)-1)&lt;(1-$P$2),MAX(O$64:O3118)&gt;MAX(P$64:P3117)),MAX(O$64:O3118),"")),"")</f>
        <v/>
      </c>
      <c r="Q3118" s="91" t="str">
        <f>IFERROR(IF(E3118="","",IF(O3118&lt;&gt;"",MAX(O$64:O3118)*10+1,IF(AND($F3117/INDEX($F$64:$F3118,MATCH(MAX(Q$64:Q3117),Q$64:Q3117,0)-1)&gt;(1+$O$2),MAX(O$64:O3118)&gt;MAX(P$64:P3117)),MAX(Q$64:Q3117)+1,""))),"")</f>
        <v/>
      </c>
    </row>
    <row r="3119" spans="1:17" x14ac:dyDescent="0.2">
      <c r="A3119" s="13">
        <f>HLOOKUP($E$2,历史数据!$V$3:$AE$5000,ROW(A3117),)</f>
        <v>679815</v>
      </c>
      <c r="B3119" s="41">
        <v>41143</v>
      </c>
      <c r="C3119" s="100">
        <f>IFERROR(IF(A3119&lt;&gt;0,MAX($C$4:C3118)+1,""),"")</f>
        <v>3049</v>
      </c>
      <c r="D3119" s="100"/>
      <c r="E3119" s="99">
        <f t="shared" si="276"/>
        <v>41242</v>
      </c>
      <c r="F3119" s="101">
        <f>IFERROR(VLOOKUP(E3119,历史数据!AH:AJ,3,),"")</f>
        <v>10.6471347450781</v>
      </c>
      <c r="G3119" s="101">
        <f t="shared" si="272"/>
        <v>11.285050590575683</v>
      </c>
      <c r="H3119" s="105">
        <f t="shared" si="273"/>
        <v>5.5846556770910993E-4</v>
      </c>
      <c r="I3119" s="101">
        <f>IFERROR(VLOOKUP(E3119,历史数据!AH:AJ,2,),"")</f>
        <v>10.881710541175201</v>
      </c>
      <c r="J3119" s="104">
        <f t="shared" si="274"/>
        <v>0</v>
      </c>
      <c r="K3119" s="104" t="str">
        <f>IFERROR(IF(AND(J3118=$H$2*1,MAX(K$64:K3118)=MAX(L$64:L3118)),MAX(K$64:K3118)+1,""),"")</f>
        <v/>
      </c>
      <c r="L3119" s="104" t="str">
        <f>IFERROR(IF(AND($F3118/INDEX($F$64:$F3119,MATCH(MAX(M$64:M3119),M$64:M3119,0)-1)&lt;(1-$P$2),MAX(K$64:K3119)&gt;MAX(L$64:L3118)),MAX(K$64:K3119),""),"")</f>
        <v/>
      </c>
      <c r="M3119" s="104" t="str">
        <f>IFERROR(IF(E3119="","",IF(K3119&lt;&gt;"",MAX(M$64:M3118)+1,IF(AND($F3118/INDEX($F$64:$F3119,MATCH(MAX(M$64:M3118),M$64:M3118,0)-1)&gt;(1+$O$2),MAX(K$64:K3119)&gt;MAX(L$64:L3118)),MAX(M$64:M3118)+1,""))),"")</f>
        <v/>
      </c>
      <c r="N3119" s="91">
        <f t="shared" si="275"/>
        <v>0</v>
      </c>
      <c r="O3119" s="91" t="str">
        <f>IFERROR(IF(AND(N3118=$H$2*1,MAX(O$64:O3118)=MAX(P$64:P3118)),MAX(O$64:O3118)+1,""),"")</f>
        <v/>
      </c>
      <c r="P3119" s="91" t="str">
        <f>IFERROR(IF(MOD(MAX(Q$64:Q3119),10*MAX(O$64:O3119))&lt;=2,IF(AND(F3118/INDEX($F$64:$F3119,MATCH(MAX(O$64:O3119),O$64:O3119,0)-1)&lt;(1-$P$2),MAX(O$64:O3119)&gt;MAX(P$64:P3118)),MAX(O$64:O3119),""),IF(AND($F3118/INDEX($F$64:$F3119,MATCH(MAX(Q$64:Q3119),Q$64:Q3119,0)-1)&lt;(1-$P$2),MAX(O$64:O3119)&gt;MAX(P$64:P3118)),MAX(O$64:O3119),"")),"")</f>
        <v/>
      </c>
      <c r="Q3119" s="91" t="str">
        <f>IFERROR(IF(E3119="","",IF(O3119&lt;&gt;"",MAX(O$64:O3119)*10+1,IF(AND($F3118/INDEX($F$64:$F3119,MATCH(MAX(Q$64:Q3118),Q$64:Q3118,0)-1)&gt;(1+$O$2),MAX(O$64:O3119)&gt;MAX(P$64:P3118)),MAX(Q$64:Q3118)+1,""))),"")</f>
        <v/>
      </c>
    </row>
    <row r="3120" spans="1:17" x14ac:dyDescent="0.2">
      <c r="A3120" s="13">
        <f>HLOOKUP($E$2,历史数据!$V$3:$AE$5000,ROW(A3118),)</f>
        <v>871513</v>
      </c>
      <c r="B3120" s="41">
        <v>41144</v>
      </c>
      <c r="C3120" s="100">
        <f>IFERROR(IF(A3120&lt;&gt;0,MAX($C$4:C3119)+1,""),"")</f>
        <v>3050</v>
      </c>
      <c r="D3120" s="100"/>
      <c r="E3120" s="99">
        <f t="shared" si="276"/>
        <v>41243</v>
      </c>
      <c r="F3120" s="101">
        <f>IFERROR(VLOOKUP(E3120,历史数据!AH:AJ,3,),"")</f>
        <v>10.7513906544546</v>
      </c>
      <c r="G3120" s="101">
        <f t="shared" si="272"/>
        <v>11.287439788498896</v>
      </c>
      <c r="H3120" s="105">
        <f t="shared" si="273"/>
        <v>2.1171353234405998E-4</v>
      </c>
      <c r="I3120" s="101">
        <f>IFERROR(VLOOKUP(E3120,历史数据!AH:AJ,2,),"")</f>
        <v>10.464686903669101</v>
      </c>
      <c r="J3120" s="104" t="str">
        <f t="shared" si="274"/>
        <v>0</v>
      </c>
      <c r="K3120" s="104" t="str">
        <f>IFERROR(IF(AND(J3119=$H$2*1,MAX(K$64:K3119)=MAX(L$64:L3119)),MAX(K$64:K3119)+1,""),"")</f>
        <v/>
      </c>
      <c r="L3120" s="104">
        <f>IFERROR(IF(AND($F3119/INDEX($F$64:$F3120,MATCH(MAX(M$64:M3120),M$64:M3120,0)-1)&lt;(1-$P$2),MAX(K$64:K3120)&gt;MAX(L$64:L3119)),MAX(K$64:K3120),""),"")</f>
        <v>22</v>
      </c>
      <c r="M3120" s="104" t="str">
        <f>IFERROR(IF(E3120="","",IF(K3120&lt;&gt;"",MAX(M$64:M3119)+1,IF(AND($F3119/INDEX($F$64:$F3120,MATCH(MAX(M$64:M3119),M$64:M3119,0)-1)&gt;(1+$O$2),MAX(K$64:K3120)&gt;MAX(L$64:L3119)),MAX(M$64:M3119)+1,""))),"")</f>
        <v/>
      </c>
      <c r="N3120" s="91" t="str">
        <f t="shared" si="275"/>
        <v>0</v>
      </c>
      <c r="O3120" s="91" t="str">
        <f>IFERROR(IF(AND(N3119=$H$2*1,MAX(O$64:O3119)=MAX(P$64:P3119)),MAX(O$64:O3119)+1,""),"")</f>
        <v/>
      </c>
      <c r="P3120" s="91">
        <f>IFERROR(IF(MOD(MAX(Q$64:Q3120),10*MAX(O$64:O3120))&lt;=2,IF(AND(F3119/INDEX($F$64:$F3120,MATCH(MAX(O$64:O3120),O$64:O3120,0)-1)&lt;(1-$P$2),MAX(O$64:O3120)&gt;MAX(P$64:P3119)),MAX(O$64:O3120),""),IF(AND($F3119/INDEX($F$64:$F3120,MATCH(MAX(Q$64:Q3120),Q$64:Q3120,0)-1)&lt;(1-$P$2),MAX(O$64:O3120)&gt;MAX(P$64:P3119)),MAX(O$64:O3120),"")),"")</f>
        <v>16</v>
      </c>
      <c r="Q3120" s="91" t="str">
        <f>IFERROR(IF(E3120="","",IF(O3120&lt;&gt;"",MAX(O$64:O3120)*10+1,IF(AND($F3119/INDEX($F$64:$F3120,MATCH(MAX(Q$64:Q3119),Q$64:Q3119,0)-1)&gt;(1+$O$2),MAX(O$64:O3120)&gt;MAX(P$64:P3119)),MAX(Q$64:Q3119)+1,""))),"")</f>
        <v/>
      </c>
    </row>
    <row r="3121" spans="1:17" x14ac:dyDescent="0.2">
      <c r="A3121" s="13">
        <f>HLOOKUP($E$2,历史数据!$V$3:$AE$5000,ROW(A3119),)</f>
        <v>731123</v>
      </c>
      <c r="B3121" s="41">
        <v>41145</v>
      </c>
      <c r="C3121" s="100">
        <f>IFERROR(IF(A3121&lt;&gt;0,MAX($C$4:C3120)+1,""),"")</f>
        <v>3051</v>
      </c>
      <c r="D3121" s="100"/>
      <c r="E3121" s="99">
        <f t="shared" si="276"/>
        <v>41246</v>
      </c>
      <c r="F3121" s="101">
        <f>IFERROR(VLOOKUP(E3121,历史数据!AH:AJ,3,),"")</f>
        <v>10.477718892341199</v>
      </c>
      <c r="G3121" s="101">
        <f t="shared" si="272"/>
        <v>11.283312992086074</v>
      </c>
      <c r="H3121" s="105">
        <f t="shared" si="273"/>
        <v>-3.656096059113656E-4</v>
      </c>
      <c r="I3121" s="101">
        <f>IFERROR(VLOOKUP(E3121,历史数据!AH:AJ,2,),"")</f>
        <v>10.438622926324999</v>
      </c>
      <c r="J3121" s="104">
        <f t="shared" si="274"/>
        <v>0</v>
      </c>
      <c r="K3121" s="104" t="str">
        <f>IFERROR(IF(AND(J3120=$H$2*1,MAX(K$64:K3120)=MAX(L$64:L3120)),MAX(K$64:K3120)+1,""),"")</f>
        <v/>
      </c>
      <c r="L3121" s="104" t="str">
        <f>IFERROR(IF(AND($F3120/INDEX($F$64:$F3121,MATCH(MAX(M$64:M3121),M$64:M3121,0)-1)&lt;(1-$P$2),MAX(K$64:K3121)&gt;MAX(L$64:L3120)),MAX(K$64:K3121),""),"")</f>
        <v/>
      </c>
      <c r="M3121" s="104" t="str">
        <f>IFERROR(IF(E3121="","",IF(K3121&lt;&gt;"",MAX(M$64:M3120)+1,IF(AND($F3120/INDEX($F$64:$F3121,MATCH(MAX(M$64:M3120),M$64:M3120,0)-1)&gt;(1+$O$2),MAX(K$64:K3121)&gt;MAX(L$64:L3120)),MAX(M$64:M3120)+1,""))),"")</f>
        <v/>
      </c>
      <c r="N3121" s="91">
        <f t="shared" si="275"/>
        <v>0</v>
      </c>
      <c r="O3121" s="91" t="str">
        <f>IFERROR(IF(AND(N3120=$H$2*1,MAX(O$64:O3120)=MAX(P$64:P3120)),MAX(O$64:O3120)+1,""),"")</f>
        <v/>
      </c>
      <c r="P3121" s="91" t="str">
        <f>IFERROR(IF(MOD(MAX(Q$64:Q3121),10*MAX(O$64:O3121))&lt;=2,IF(AND(F3120/INDEX($F$64:$F3121,MATCH(MAX(O$64:O3121),O$64:O3121,0)-1)&lt;(1-$P$2),MAX(O$64:O3121)&gt;MAX(P$64:P3120)),MAX(O$64:O3121),""),IF(AND($F3120/INDEX($F$64:$F3121,MATCH(MAX(Q$64:Q3121),Q$64:Q3121,0)-1)&lt;(1-$P$2),MAX(O$64:O3121)&gt;MAX(P$64:P3120)),MAX(O$64:O3121),"")),"")</f>
        <v/>
      </c>
      <c r="Q3121" s="91" t="str">
        <f>IFERROR(IF(E3121="","",IF(O3121&lt;&gt;"",MAX(O$64:O3121)*10+1,IF(AND($F3120/INDEX($F$64:$F3121,MATCH(MAX(Q$64:Q3120),Q$64:Q3120,0)-1)&gt;(1+$O$2),MAX(O$64:O3121)&gt;MAX(P$64:P3120)),MAX(Q$64:Q3120)+1,""))),"")</f>
        <v/>
      </c>
    </row>
    <row r="3122" spans="1:17" x14ac:dyDescent="0.2">
      <c r="A3122" s="13">
        <f>HLOOKUP($E$2,历史数据!$V$3:$AE$5000,ROW(A3120),)</f>
        <v>502783</v>
      </c>
      <c r="B3122" s="41">
        <v>41148</v>
      </c>
      <c r="C3122" s="100">
        <f>IFERROR(IF(A3122&lt;&gt;0,MAX($C$4:C3121)+1,""),"")</f>
        <v>3052</v>
      </c>
      <c r="D3122" s="100"/>
      <c r="E3122" s="99">
        <f t="shared" si="276"/>
        <v>41247</v>
      </c>
      <c r="F3122" s="101">
        <f>IFERROR(VLOOKUP(E3122,历史数据!AH:AJ,3,),"")</f>
        <v>10.425590937652901</v>
      </c>
      <c r="G3122" s="101">
        <f t="shared" si="272"/>
        <v>11.282009793218867</v>
      </c>
      <c r="H3122" s="105">
        <f t="shared" si="273"/>
        <v>-1.1549789216347417E-4</v>
      </c>
      <c r="I3122" s="101">
        <f>IFERROR(VLOOKUP(E3122,历史数据!AH:AJ,2,),"")</f>
        <v>10.464686903669101</v>
      </c>
      <c r="J3122" s="104">
        <f t="shared" si="274"/>
        <v>0</v>
      </c>
      <c r="K3122" s="104" t="str">
        <f>IFERROR(IF(AND(J3121=$H$2*1,MAX(K$64:K3121)=MAX(L$64:L3121)),MAX(K$64:K3121)+1,""),"")</f>
        <v/>
      </c>
      <c r="L3122" s="104" t="str">
        <f>IFERROR(IF(AND($F3121/INDEX($F$64:$F3122,MATCH(MAX(M$64:M3122),M$64:M3122,0)-1)&lt;(1-$P$2),MAX(K$64:K3122)&gt;MAX(L$64:L3121)),MAX(K$64:K3122),""),"")</f>
        <v/>
      </c>
      <c r="M3122" s="104" t="str">
        <f>IFERROR(IF(E3122="","",IF(K3122&lt;&gt;"",MAX(M$64:M3121)+1,IF(AND($F3121/INDEX($F$64:$F3122,MATCH(MAX(M$64:M3121),M$64:M3121,0)-1)&gt;(1+$O$2),MAX(K$64:K3122)&gt;MAX(L$64:L3121)),MAX(M$64:M3121)+1,""))),"")</f>
        <v/>
      </c>
      <c r="N3122" s="91">
        <f t="shared" si="275"/>
        <v>0</v>
      </c>
      <c r="O3122" s="91" t="str">
        <f>IFERROR(IF(AND(N3121=$H$2*1,MAX(O$64:O3121)=MAX(P$64:P3121)),MAX(O$64:O3121)+1,""),"")</f>
        <v/>
      </c>
      <c r="P3122" s="91" t="str">
        <f>IFERROR(IF(MOD(MAX(Q$64:Q3122),10*MAX(O$64:O3122))&lt;=2,IF(AND(F3121/INDEX($F$64:$F3122,MATCH(MAX(O$64:O3122),O$64:O3122,0)-1)&lt;(1-$P$2),MAX(O$64:O3122)&gt;MAX(P$64:P3121)),MAX(O$64:O3122),""),IF(AND($F3121/INDEX($F$64:$F3122,MATCH(MAX(Q$64:Q3122),Q$64:Q3122,0)-1)&lt;(1-$P$2),MAX(O$64:O3122)&gt;MAX(P$64:P3121)),MAX(O$64:O3122),"")),"")</f>
        <v/>
      </c>
      <c r="Q3122" s="91" t="str">
        <f>IFERROR(IF(E3122="","",IF(O3122&lt;&gt;"",MAX(O$64:O3122)*10+1,IF(AND($F3121/INDEX($F$64:$F3122,MATCH(MAX(Q$64:Q3121),Q$64:Q3121,0)-1)&gt;(1+$O$2),MAX(O$64:O3122)&gt;MAX(P$64:P3121)),MAX(Q$64:Q3121)+1,""))),"")</f>
        <v/>
      </c>
    </row>
    <row r="3123" spans="1:17" x14ac:dyDescent="0.2">
      <c r="A3123" s="13">
        <f>HLOOKUP($E$2,历史数据!$V$3:$AE$5000,ROW(A3121),)</f>
        <v>474644</v>
      </c>
      <c r="B3123" s="41">
        <v>41149</v>
      </c>
      <c r="C3123" s="100">
        <f>IFERROR(IF(A3123&lt;&gt;0,MAX($C$4:C3122)+1,""),"")</f>
        <v>3053</v>
      </c>
      <c r="D3123" s="100"/>
      <c r="E3123" s="99">
        <f t="shared" si="276"/>
        <v>41248</v>
      </c>
      <c r="F3123" s="101">
        <f>IFERROR(VLOOKUP(E3123,历史数据!AH:AJ,3,),"")</f>
        <v>10.816550597814899</v>
      </c>
      <c r="G3123" s="101">
        <f t="shared" si="272"/>
        <v>11.287222588687694</v>
      </c>
      <c r="H3123" s="105">
        <f t="shared" si="273"/>
        <v>4.6204493386992063E-4</v>
      </c>
      <c r="I3123" s="101">
        <f>IFERROR(VLOOKUP(E3123,历史数据!AH:AJ,2,),"")</f>
        <v>10.542878835701501</v>
      </c>
      <c r="J3123" s="104">
        <f t="shared" si="274"/>
        <v>0</v>
      </c>
      <c r="K3123" s="104" t="str">
        <f>IFERROR(IF(AND(J3122=$H$2*1,MAX(K$64:K3122)=MAX(L$64:L3122)),MAX(K$64:K3122)+1,""),"")</f>
        <v/>
      </c>
      <c r="L3123" s="104" t="str">
        <f>IFERROR(IF(AND($F3122/INDEX($F$64:$F3123,MATCH(MAX(M$64:M3123),M$64:M3123,0)-1)&lt;(1-$P$2),MAX(K$64:K3123)&gt;MAX(L$64:L3122)),MAX(K$64:K3123),""),"")</f>
        <v/>
      </c>
      <c r="M3123" s="104" t="str">
        <f>IFERROR(IF(E3123="","",IF(K3123&lt;&gt;"",MAX(M$64:M3122)+1,IF(AND($F3122/INDEX($F$64:$F3123,MATCH(MAX(M$64:M3122),M$64:M3122,0)-1)&gt;(1+$O$2),MAX(K$64:K3123)&gt;MAX(L$64:L3122)),MAX(M$64:M3122)+1,""))),"")</f>
        <v/>
      </c>
      <c r="N3123" s="91">
        <f t="shared" si="275"/>
        <v>0</v>
      </c>
      <c r="O3123" s="91" t="str">
        <f>IFERROR(IF(AND(N3122=$H$2*1,MAX(O$64:O3122)=MAX(P$64:P3122)),MAX(O$64:O3122)+1,""),"")</f>
        <v/>
      </c>
      <c r="P3123" s="91" t="str">
        <f>IFERROR(IF(MOD(MAX(Q$64:Q3123),10*MAX(O$64:O3123))&lt;=2,IF(AND(F3122/INDEX($F$64:$F3123,MATCH(MAX(O$64:O3123),O$64:O3123,0)-1)&lt;(1-$P$2),MAX(O$64:O3123)&gt;MAX(P$64:P3122)),MAX(O$64:O3123),""),IF(AND($F3122/INDEX($F$64:$F3123,MATCH(MAX(Q$64:Q3123),Q$64:Q3123,0)-1)&lt;(1-$P$2),MAX(O$64:O3123)&gt;MAX(P$64:P3122)),MAX(O$64:O3123),"")),"")</f>
        <v/>
      </c>
      <c r="Q3123" s="91" t="str">
        <f>IFERROR(IF(E3123="","",IF(O3123&lt;&gt;"",MAX(O$64:O3123)*10+1,IF(AND($F3122/INDEX($F$64:$F3123,MATCH(MAX(Q$64:Q3122),Q$64:Q3122,0)-1)&gt;(1+$O$2),MAX(O$64:O3123)&gt;MAX(P$64:P3122)),MAX(Q$64:Q3122)+1,""))),"")</f>
        <v/>
      </c>
    </row>
    <row r="3124" spans="1:17" x14ac:dyDescent="0.2">
      <c r="A3124" s="13">
        <f>HLOOKUP($E$2,历史数据!$V$3:$AE$5000,ROW(A3122),)</f>
        <v>992089</v>
      </c>
      <c r="B3124" s="41">
        <v>41150</v>
      </c>
      <c r="C3124" s="100">
        <f>IFERROR(IF(A3124&lt;&gt;0,MAX($C$4:C3123)+1,""),"")</f>
        <v>3054</v>
      </c>
      <c r="D3124" s="100"/>
      <c r="E3124" s="99">
        <f t="shared" si="276"/>
        <v>41249</v>
      </c>
      <c r="F3124" s="101">
        <f>IFERROR(VLOOKUP(E3124,历史数据!AH:AJ,3,),"")</f>
        <v>10.7904866204708</v>
      </c>
      <c r="G3124" s="101">
        <f t="shared" si="272"/>
        <v>11.291349385100515</v>
      </c>
      <c r="H3124" s="105">
        <f t="shared" si="273"/>
        <v>3.6561664133016869E-4</v>
      </c>
      <c r="I3124" s="101">
        <f>IFERROR(VLOOKUP(E3124,历史数据!AH:AJ,2,),"")</f>
        <v>10.7904866204708</v>
      </c>
      <c r="J3124" s="104">
        <f t="shared" si="274"/>
        <v>0</v>
      </c>
      <c r="K3124" s="104" t="str">
        <f>IFERROR(IF(AND(J3123=$H$2*1,MAX(K$64:K3123)=MAX(L$64:L3123)),MAX(K$64:K3123)+1,""),"")</f>
        <v/>
      </c>
      <c r="L3124" s="104" t="str">
        <f>IFERROR(IF(AND($F3123/INDEX($F$64:$F3124,MATCH(MAX(M$64:M3124),M$64:M3124,0)-1)&lt;(1-$P$2),MAX(K$64:K3124)&gt;MAX(L$64:L3123)),MAX(K$64:K3124),""),"")</f>
        <v/>
      </c>
      <c r="M3124" s="104" t="str">
        <f>IFERROR(IF(E3124="","",IF(K3124&lt;&gt;"",MAX(M$64:M3123)+1,IF(AND($F3123/INDEX($F$64:$F3124,MATCH(MAX(M$64:M3123),M$64:M3123,0)-1)&gt;(1+$O$2),MAX(K$64:K3124)&gt;MAX(L$64:L3123)),MAX(M$64:M3123)+1,""))),"")</f>
        <v/>
      </c>
      <c r="N3124" s="91">
        <f t="shared" si="275"/>
        <v>0</v>
      </c>
      <c r="O3124" s="91" t="str">
        <f>IFERROR(IF(AND(N3123=$H$2*1,MAX(O$64:O3123)=MAX(P$64:P3123)),MAX(O$64:O3123)+1,""),"")</f>
        <v/>
      </c>
      <c r="P3124" s="91" t="str">
        <f>IFERROR(IF(MOD(MAX(Q$64:Q3124),10*MAX(O$64:O3124))&lt;=2,IF(AND(F3123/INDEX($F$64:$F3124,MATCH(MAX(O$64:O3124),O$64:O3124,0)-1)&lt;(1-$P$2),MAX(O$64:O3124)&gt;MAX(P$64:P3123)),MAX(O$64:O3124),""),IF(AND($F3123/INDEX($F$64:$F3124,MATCH(MAX(Q$64:Q3124),Q$64:Q3124,0)-1)&lt;(1-$P$2),MAX(O$64:O3124)&gt;MAX(P$64:P3123)),MAX(O$64:O3124),"")),"")</f>
        <v/>
      </c>
      <c r="Q3124" s="91" t="str">
        <f>IFERROR(IF(E3124="","",IF(O3124&lt;&gt;"",MAX(O$64:O3124)*10+1,IF(AND($F3123/INDEX($F$64:$F3124,MATCH(MAX(Q$64:Q3123),Q$64:Q3123,0)-1)&gt;(1+$O$2),MAX(O$64:O3124)&gt;MAX(P$64:P3123)),MAX(Q$64:Q3123)+1,""))),"")</f>
        <v/>
      </c>
    </row>
    <row r="3125" spans="1:17" x14ac:dyDescent="0.2">
      <c r="A3125" s="13">
        <f>HLOOKUP($E$2,历史数据!$V$3:$AE$5000,ROW(A3123),)</f>
        <v>359264</v>
      </c>
      <c r="B3125" s="41">
        <v>41151</v>
      </c>
      <c r="C3125" s="100">
        <f>IFERROR(IF(A3125&lt;&gt;0,MAX($C$4:C3124)+1,""),"")</f>
        <v>3055</v>
      </c>
      <c r="D3125" s="100"/>
      <c r="E3125" s="99">
        <f t="shared" si="276"/>
        <v>41250</v>
      </c>
      <c r="F3125" s="101">
        <f>IFERROR(VLOOKUP(E3125,历史数据!AH:AJ,3,),"")</f>
        <v>10.959902473207601</v>
      </c>
      <c r="G3125" s="101">
        <f t="shared" si="272"/>
        <v>11.29395578283493</v>
      </c>
      <c r="H3125" s="105">
        <f t="shared" si="273"/>
        <v>2.3083137767865303E-4</v>
      </c>
      <c r="I3125" s="101">
        <f>IFERROR(VLOOKUP(E3125,历史数据!AH:AJ,2,),"")</f>
        <v>10.6731987224222</v>
      </c>
      <c r="J3125" s="104">
        <f t="shared" si="274"/>
        <v>0</v>
      </c>
      <c r="K3125" s="104" t="str">
        <f>IFERROR(IF(AND(J3124=$H$2*1,MAX(K$64:K3124)=MAX(L$64:L3124)),MAX(K$64:K3124)+1,""),"")</f>
        <v/>
      </c>
      <c r="L3125" s="104" t="str">
        <f>IFERROR(IF(AND($F3124/INDEX($F$64:$F3125,MATCH(MAX(M$64:M3125),M$64:M3125,0)-1)&lt;(1-$P$2),MAX(K$64:K3125)&gt;MAX(L$64:L3124)),MAX(K$64:K3125),""),"")</f>
        <v/>
      </c>
      <c r="M3125" s="104" t="str">
        <f>IFERROR(IF(E3125="","",IF(K3125&lt;&gt;"",MAX(M$64:M3124)+1,IF(AND($F3124/INDEX($F$64:$F3125,MATCH(MAX(M$64:M3124),M$64:M3124,0)-1)&gt;(1+$O$2),MAX(K$64:K3125)&gt;MAX(L$64:L3124)),MAX(M$64:M3124)+1,""))),"")</f>
        <v/>
      </c>
      <c r="N3125" s="91">
        <f t="shared" si="275"/>
        <v>0</v>
      </c>
      <c r="O3125" s="91" t="str">
        <f>IFERROR(IF(AND(N3124=$H$2*1,MAX(O$64:O3124)=MAX(P$64:P3124)),MAX(O$64:O3124)+1,""),"")</f>
        <v/>
      </c>
      <c r="P3125" s="91" t="str">
        <f>IFERROR(IF(MOD(MAX(Q$64:Q3125),10*MAX(O$64:O3125))&lt;=2,IF(AND(F3124/INDEX($F$64:$F3125,MATCH(MAX(O$64:O3125),O$64:O3125,0)-1)&lt;(1-$P$2),MAX(O$64:O3125)&gt;MAX(P$64:P3124)),MAX(O$64:O3125),""),IF(AND($F3124/INDEX($F$64:$F3125,MATCH(MAX(Q$64:Q3125),Q$64:Q3125,0)-1)&lt;(1-$P$2),MAX(O$64:O3125)&gt;MAX(P$64:P3124)),MAX(O$64:O3125),"")),"")</f>
        <v/>
      </c>
      <c r="Q3125" s="91" t="str">
        <f>IFERROR(IF(E3125="","",IF(O3125&lt;&gt;"",MAX(O$64:O3125)*10+1,IF(AND($F3124/INDEX($F$64:$F3125,MATCH(MAX(Q$64:Q3124),Q$64:Q3124,0)-1)&gt;(1+$O$2),MAX(O$64:O3125)&gt;MAX(P$64:P3124)),MAX(Q$64:Q3124)+1,""))),"")</f>
        <v/>
      </c>
    </row>
    <row r="3126" spans="1:17" x14ac:dyDescent="0.2">
      <c r="A3126" s="13">
        <f>HLOOKUP($E$2,历史数据!$V$3:$AE$5000,ROW(A3124),)</f>
        <v>312402</v>
      </c>
      <c r="B3126" s="41">
        <v>41152</v>
      </c>
      <c r="C3126" s="100">
        <f>IFERROR(IF(A3126&lt;&gt;0,MAX($C$4:C3125)+1,""),"")</f>
        <v>3056</v>
      </c>
      <c r="D3126" s="100"/>
      <c r="E3126" s="99">
        <f t="shared" si="276"/>
        <v>41253</v>
      </c>
      <c r="F3126" s="101">
        <f>IFERROR(VLOOKUP(E3126,历史数据!AH:AJ,3,),"")</f>
        <v>11.038094405240001</v>
      </c>
      <c r="G3126" s="101">
        <f t="shared" si="272"/>
        <v>11.296562180569342</v>
      </c>
      <c r="H3126" s="105">
        <f t="shared" si="273"/>
        <v>2.3077810685023792E-4</v>
      </c>
      <c r="I3126" s="101">
        <f>IFERROR(VLOOKUP(E3126,历史数据!AH:AJ,2,),"")</f>
        <v>10.8686785525032</v>
      </c>
      <c r="J3126" s="104">
        <f t="shared" si="274"/>
        <v>0</v>
      </c>
      <c r="K3126" s="104" t="str">
        <f>IFERROR(IF(AND(J3125=$H$2*1,MAX(K$64:K3125)=MAX(L$64:L3125)),MAX(K$64:K3125)+1,""),"")</f>
        <v/>
      </c>
      <c r="L3126" s="104" t="str">
        <f>IFERROR(IF(AND($F3125/INDEX($F$64:$F3126,MATCH(MAX(M$64:M3126),M$64:M3126,0)-1)&lt;(1-$P$2),MAX(K$64:K3126)&gt;MAX(L$64:L3125)),MAX(K$64:K3126),""),"")</f>
        <v/>
      </c>
      <c r="M3126" s="104" t="str">
        <f>IFERROR(IF(E3126="","",IF(K3126&lt;&gt;"",MAX(M$64:M3125)+1,IF(AND($F3125/INDEX($F$64:$F3126,MATCH(MAX(M$64:M3125),M$64:M3125,0)-1)&gt;(1+$O$2),MAX(K$64:K3126)&gt;MAX(L$64:L3125)),MAX(M$64:M3125)+1,""))),"")</f>
        <v/>
      </c>
      <c r="N3126" s="91">
        <f t="shared" si="275"/>
        <v>0</v>
      </c>
      <c r="O3126" s="91" t="str">
        <f>IFERROR(IF(AND(N3125=$H$2*1,MAX(O$64:O3125)=MAX(P$64:P3125)),MAX(O$64:O3125)+1,""),"")</f>
        <v/>
      </c>
      <c r="P3126" s="91" t="str">
        <f>IFERROR(IF(MOD(MAX(Q$64:Q3126),10*MAX(O$64:O3126))&lt;=2,IF(AND(F3125/INDEX($F$64:$F3126,MATCH(MAX(O$64:O3126),O$64:O3126,0)-1)&lt;(1-$P$2),MAX(O$64:O3126)&gt;MAX(P$64:P3125)),MAX(O$64:O3126),""),IF(AND($F3125/INDEX($F$64:$F3126,MATCH(MAX(Q$64:Q3126),Q$64:Q3126,0)-1)&lt;(1-$P$2),MAX(O$64:O3126)&gt;MAX(P$64:P3125)),MAX(O$64:O3126),"")),"")</f>
        <v/>
      </c>
      <c r="Q3126" s="91" t="str">
        <f>IFERROR(IF(E3126="","",IF(O3126&lt;&gt;"",MAX(O$64:O3126)*10+1,IF(AND($F3125/INDEX($F$64:$F3126,MATCH(MAX(Q$64:Q3125),Q$64:Q3125,0)-1)&gt;(1+$O$2),MAX(O$64:O3126)&gt;MAX(P$64:P3125)),MAX(Q$64:Q3125)+1,""))),"")</f>
        <v/>
      </c>
    </row>
    <row r="3127" spans="1:17" x14ac:dyDescent="0.2">
      <c r="A3127" s="13">
        <f>HLOOKUP($E$2,历史数据!$V$3:$AE$5000,ROW(A3125),)</f>
        <v>303400</v>
      </c>
      <c r="B3127" s="41">
        <v>41155</v>
      </c>
      <c r="C3127" s="100">
        <f>IFERROR(IF(A3127&lt;&gt;0,MAX($C$4:C3126)+1,""),"")</f>
        <v>3057</v>
      </c>
      <c r="D3127" s="100"/>
      <c r="E3127" s="99">
        <f t="shared" si="276"/>
        <v>41254</v>
      </c>
      <c r="F3127" s="101">
        <f>IFERROR(VLOOKUP(E3127,历史数据!AH:AJ,3,),"")</f>
        <v>10.8686785525032</v>
      </c>
      <c r="G3127" s="101">
        <f t="shared" si="272"/>
        <v>11.29786537943655</v>
      </c>
      <c r="H3127" s="105">
        <f t="shared" si="273"/>
        <v>1.1536243030185744E-4</v>
      </c>
      <c r="I3127" s="101">
        <f>IFERROR(VLOOKUP(E3127,历史数据!AH:AJ,2,),"")</f>
        <v>10.829582586487</v>
      </c>
      <c r="J3127" s="104">
        <f t="shared" si="274"/>
        <v>0</v>
      </c>
      <c r="K3127" s="104" t="str">
        <f>IFERROR(IF(AND(J3126=$H$2*1,MAX(K$64:K3126)=MAX(L$64:L3126)),MAX(K$64:K3126)+1,""),"")</f>
        <v/>
      </c>
      <c r="L3127" s="104" t="str">
        <f>IFERROR(IF(AND($F3126/INDEX($F$64:$F3127,MATCH(MAX(M$64:M3127),M$64:M3127,0)-1)&lt;(1-$P$2),MAX(K$64:K3127)&gt;MAX(L$64:L3126)),MAX(K$64:K3127),""),"")</f>
        <v/>
      </c>
      <c r="M3127" s="104" t="str">
        <f>IFERROR(IF(E3127="","",IF(K3127&lt;&gt;"",MAX(M$64:M3126)+1,IF(AND($F3126/INDEX($F$64:$F3127,MATCH(MAX(M$64:M3126),M$64:M3126,0)-1)&gt;(1+$O$2),MAX(K$64:K3127)&gt;MAX(L$64:L3126)),MAX(M$64:M3126)+1,""))),"")</f>
        <v/>
      </c>
      <c r="N3127" s="91">
        <f t="shared" si="275"/>
        <v>0</v>
      </c>
      <c r="O3127" s="91" t="str">
        <f>IFERROR(IF(AND(N3126=$H$2*1,MAX(O$64:O3126)=MAX(P$64:P3126)),MAX(O$64:O3126)+1,""),"")</f>
        <v/>
      </c>
      <c r="P3127" s="91" t="str">
        <f>IFERROR(IF(MOD(MAX(Q$64:Q3127),10*MAX(O$64:O3127))&lt;=2,IF(AND(F3126/INDEX($F$64:$F3127,MATCH(MAX(O$64:O3127),O$64:O3127,0)-1)&lt;(1-$P$2),MAX(O$64:O3127)&gt;MAX(P$64:P3126)),MAX(O$64:O3127),""),IF(AND($F3126/INDEX($F$64:$F3127,MATCH(MAX(Q$64:Q3127),Q$64:Q3127,0)-1)&lt;(1-$P$2),MAX(O$64:O3127)&gt;MAX(P$64:P3126)),MAX(O$64:O3127),"")),"")</f>
        <v/>
      </c>
      <c r="Q3127" s="91" t="str">
        <f>IFERROR(IF(E3127="","",IF(O3127&lt;&gt;"",MAX(O$64:O3127)*10+1,IF(AND($F3126/INDEX($F$64:$F3127,MATCH(MAX(Q$64:Q3126),Q$64:Q3126,0)-1)&gt;(1+$O$2),MAX(O$64:O3127)&gt;MAX(P$64:P3126)),MAX(Q$64:Q3126)+1,""))),"")</f>
        <v/>
      </c>
    </row>
    <row r="3128" spans="1:17" x14ac:dyDescent="0.2">
      <c r="A3128" s="13">
        <f>HLOOKUP($E$2,历史数据!$V$3:$AE$5000,ROW(A3126),)</f>
        <v>166668</v>
      </c>
      <c r="B3128" s="41">
        <v>41156</v>
      </c>
      <c r="C3128" s="100">
        <f>IFERROR(IF(A3128&lt;&gt;0,MAX($C$4:C3127)+1,""),"")</f>
        <v>3058</v>
      </c>
      <c r="D3128" s="100"/>
      <c r="E3128" s="99">
        <f t="shared" si="276"/>
        <v>41255</v>
      </c>
      <c r="F3128" s="101">
        <f>IFERROR(VLOOKUP(E3128,历史数据!AH:AJ,3,),"")</f>
        <v>10.9077745185194</v>
      </c>
      <c r="G3128" s="101">
        <f t="shared" si="272"/>
        <v>11.300037377548561</v>
      </c>
      <c r="H3128" s="105">
        <f t="shared" si="273"/>
        <v>1.9224853891119942E-4</v>
      </c>
      <c r="I3128" s="101">
        <f>IFERROR(VLOOKUP(E3128,历史数据!AH:AJ,2,),"")</f>
        <v>10.9468704845356</v>
      </c>
      <c r="J3128" s="104">
        <f t="shared" si="274"/>
        <v>0</v>
      </c>
      <c r="K3128" s="104" t="str">
        <f>IFERROR(IF(AND(J3127=$H$2*1,MAX(K$64:K3127)=MAX(L$64:L3127)),MAX(K$64:K3127)+1,""),"")</f>
        <v/>
      </c>
      <c r="L3128" s="104" t="str">
        <f>IFERROR(IF(AND($F3127/INDEX($F$64:$F3128,MATCH(MAX(M$64:M3128),M$64:M3128,0)-1)&lt;(1-$P$2),MAX(K$64:K3128)&gt;MAX(L$64:L3127)),MAX(K$64:K3128),""),"")</f>
        <v/>
      </c>
      <c r="M3128" s="104" t="str">
        <f>IFERROR(IF(E3128="","",IF(K3128&lt;&gt;"",MAX(M$64:M3127)+1,IF(AND($F3127/INDEX($F$64:$F3128,MATCH(MAX(M$64:M3127),M$64:M3127,0)-1)&gt;(1+$O$2),MAX(K$64:K3128)&gt;MAX(L$64:L3127)),MAX(M$64:M3127)+1,""))),"")</f>
        <v/>
      </c>
      <c r="N3128" s="91">
        <f t="shared" si="275"/>
        <v>0</v>
      </c>
      <c r="O3128" s="91" t="str">
        <f>IFERROR(IF(AND(N3127=$H$2*1,MAX(O$64:O3127)=MAX(P$64:P3127)),MAX(O$64:O3127)+1,""),"")</f>
        <v/>
      </c>
      <c r="P3128" s="91" t="str">
        <f>IFERROR(IF(MOD(MAX(Q$64:Q3128),10*MAX(O$64:O3128))&lt;=2,IF(AND(F3127/INDEX($F$64:$F3128,MATCH(MAX(O$64:O3128),O$64:O3128,0)-1)&lt;(1-$P$2),MAX(O$64:O3128)&gt;MAX(P$64:P3127)),MAX(O$64:O3128),""),IF(AND($F3127/INDEX($F$64:$F3128,MATCH(MAX(Q$64:Q3128),Q$64:Q3128,0)-1)&lt;(1-$P$2),MAX(O$64:O3128)&gt;MAX(P$64:P3127)),MAX(O$64:O3128),"")),"")</f>
        <v/>
      </c>
      <c r="Q3128" s="91" t="str">
        <f>IFERROR(IF(E3128="","",IF(O3128&lt;&gt;"",MAX(O$64:O3128)*10+1,IF(AND($F3127/INDEX($F$64:$F3128,MATCH(MAX(Q$64:Q3127),Q$64:Q3127,0)-1)&gt;(1+$O$2),MAX(O$64:O3128)&gt;MAX(P$64:P3127)),MAX(Q$64:Q3127)+1,""))),"")</f>
        <v/>
      </c>
    </row>
    <row r="3129" spans="1:17" x14ac:dyDescent="0.2">
      <c r="A3129" s="13">
        <f>HLOOKUP($E$2,历史数据!$V$3:$AE$5000,ROW(A3127),)</f>
        <v>170338</v>
      </c>
      <c r="B3129" s="41">
        <v>41157</v>
      </c>
      <c r="C3129" s="100">
        <f>IFERROR(IF(A3129&lt;&gt;0,MAX($C$4:C3128)+1,""),"")</f>
        <v>3059</v>
      </c>
      <c r="D3129" s="100"/>
      <c r="E3129" s="99">
        <f t="shared" si="276"/>
        <v>41256</v>
      </c>
      <c r="F3129" s="101">
        <f>IFERROR(VLOOKUP(E3129,历史数据!AH:AJ,3,),"")</f>
        <v>10.933838495863499</v>
      </c>
      <c r="G3129" s="101">
        <f t="shared" si="272"/>
        <v>11.302209375660572</v>
      </c>
      <c r="H3129" s="105">
        <f t="shared" si="273"/>
        <v>1.9221158651450132E-4</v>
      </c>
      <c r="I3129" s="101">
        <f>IFERROR(VLOOKUP(E3129,历史数据!AH:AJ,2,),"")</f>
        <v>10.920806507191401</v>
      </c>
      <c r="J3129" s="104">
        <f t="shared" si="274"/>
        <v>0</v>
      </c>
      <c r="K3129" s="104" t="str">
        <f>IFERROR(IF(AND(J3128=$H$2*1,MAX(K$64:K3128)=MAX(L$64:L3128)),MAX(K$64:K3128)+1,""),"")</f>
        <v/>
      </c>
      <c r="L3129" s="104" t="str">
        <f>IFERROR(IF(AND($F3128/INDEX($F$64:$F3129,MATCH(MAX(M$64:M3129),M$64:M3129,0)-1)&lt;(1-$P$2),MAX(K$64:K3129)&gt;MAX(L$64:L3128)),MAX(K$64:K3129),""),"")</f>
        <v/>
      </c>
      <c r="M3129" s="104" t="str">
        <f>IFERROR(IF(E3129="","",IF(K3129&lt;&gt;"",MAX(M$64:M3128)+1,IF(AND($F3128/INDEX($F$64:$F3129,MATCH(MAX(M$64:M3128),M$64:M3128,0)-1)&gt;(1+$O$2),MAX(K$64:K3129)&gt;MAX(L$64:L3128)),MAX(M$64:M3128)+1,""))),"")</f>
        <v/>
      </c>
      <c r="N3129" s="91">
        <f t="shared" si="275"/>
        <v>0</v>
      </c>
      <c r="O3129" s="91" t="str">
        <f>IFERROR(IF(AND(N3128=$H$2*1,MAX(O$64:O3128)=MAX(P$64:P3128)),MAX(O$64:O3128)+1,""),"")</f>
        <v/>
      </c>
      <c r="P3129" s="91" t="str">
        <f>IFERROR(IF(MOD(MAX(Q$64:Q3129),10*MAX(O$64:O3129))&lt;=2,IF(AND(F3128/INDEX($F$64:$F3129,MATCH(MAX(O$64:O3129),O$64:O3129,0)-1)&lt;(1-$P$2),MAX(O$64:O3129)&gt;MAX(P$64:P3128)),MAX(O$64:O3129),""),IF(AND($F3128/INDEX($F$64:$F3129,MATCH(MAX(Q$64:Q3129),Q$64:Q3129,0)-1)&lt;(1-$P$2),MAX(O$64:O3129)&gt;MAX(P$64:P3128)),MAX(O$64:O3129),"")),"")</f>
        <v/>
      </c>
      <c r="Q3129" s="91" t="str">
        <f>IFERROR(IF(E3129="","",IF(O3129&lt;&gt;"",MAX(O$64:O3129)*10+1,IF(AND($F3128/INDEX($F$64:$F3129,MATCH(MAX(Q$64:Q3128),Q$64:Q3128,0)-1)&gt;(1+$O$2),MAX(O$64:O3129)&gt;MAX(P$64:P3128)),MAX(Q$64:Q3128)+1,""))),"")</f>
        <v/>
      </c>
    </row>
    <row r="3130" spans="1:17" x14ac:dyDescent="0.2">
      <c r="A3130" s="13">
        <f>HLOOKUP($E$2,历史数据!$V$3:$AE$5000,ROW(A3128),)</f>
        <v>192923</v>
      </c>
      <c r="B3130" s="41">
        <v>41158</v>
      </c>
      <c r="C3130" s="100">
        <f>IFERROR(IF(A3130&lt;&gt;0,MAX($C$4:C3129)+1,""),"")</f>
        <v>3060</v>
      </c>
      <c r="D3130" s="100"/>
      <c r="E3130" s="99">
        <f t="shared" si="276"/>
        <v>41257</v>
      </c>
      <c r="F3130" s="101">
        <f>IFERROR(VLOOKUP(E3130,历史数据!AH:AJ,3,),"")</f>
        <v>11.116286337272401</v>
      </c>
      <c r="G3130" s="101">
        <f t="shared" si="272"/>
        <v>11.298516978870152</v>
      </c>
      <c r="H3130" s="105">
        <f t="shared" si="273"/>
        <v>-3.266969021448185E-4</v>
      </c>
      <c r="I3130" s="101">
        <f>IFERROR(VLOOKUP(E3130,历史数据!AH:AJ,2,),"")</f>
        <v>10.998998439223801</v>
      </c>
      <c r="J3130" s="104">
        <f t="shared" si="274"/>
        <v>0</v>
      </c>
      <c r="K3130" s="104" t="str">
        <f>IFERROR(IF(AND(J3129=$H$2*1,MAX(K$64:K3129)=MAX(L$64:L3129)),MAX(K$64:K3129)+1,""),"")</f>
        <v/>
      </c>
      <c r="L3130" s="104" t="str">
        <f>IFERROR(IF(AND($F3129/INDEX($F$64:$F3130,MATCH(MAX(M$64:M3130),M$64:M3130,0)-1)&lt;(1-$P$2),MAX(K$64:K3130)&gt;MAX(L$64:L3129)),MAX(K$64:K3130),""),"")</f>
        <v/>
      </c>
      <c r="M3130" s="104" t="str">
        <f>IFERROR(IF(E3130="","",IF(K3130&lt;&gt;"",MAX(M$64:M3129)+1,IF(AND($F3129/INDEX($F$64:$F3130,MATCH(MAX(M$64:M3129),M$64:M3129,0)-1)&gt;(1+$O$2),MAX(K$64:K3130)&gt;MAX(L$64:L3129)),MAX(M$64:M3129)+1,""))),"")</f>
        <v/>
      </c>
      <c r="N3130" s="91">
        <f t="shared" si="275"/>
        <v>0</v>
      </c>
      <c r="O3130" s="91" t="str">
        <f>IFERROR(IF(AND(N3129=$H$2*1,MAX(O$64:O3129)=MAX(P$64:P3129)),MAX(O$64:O3129)+1,""),"")</f>
        <v/>
      </c>
      <c r="P3130" s="91" t="str">
        <f>IFERROR(IF(MOD(MAX(Q$64:Q3130),10*MAX(O$64:O3130))&lt;=2,IF(AND(F3129/INDEX($F$64:$F3130,MATCH(MAX(O$64:O3130),O$64:O3130,0)-1)&lt;(1-$P$2),MAX(O$64:O3130)&gt;MAX(P$64:P3129)),MAX(O$64:O3130),""),IF(AND($F3129/INDEX($F$64:$F3130,MATCH(MAX(Q$64:Q3130),Q$64:Q3130,0)-1)&lt;(1-$P$2),MAX(O$64:O3130)&gt;MAX(P$64:P3129)),MAX(O$64:O3130),"")),"")</f>
        <v/>
      </c>
      <c r="Q3130" s="91" t="str">
        <f>IFERROR(IF(E3130="","",IF(O3130&lt;&gt;"",MAX(O$64:O3130)*10+1,IF(AND($F3129/INDEX($F$64:$F3130,MATCH(MAX(Q$64:Q3129),Q$64:Q3129,0)-1)&gt;(1+$O$2),MAX(O$64:O3130)&gt;MAX(P$64:P3129)),MAX(Q$64:Q3129)+1,""))),"")</f>
        <v/>
      </c>
    </row>
    <row r="3131" spans="1:17" x14ac:dyDescent="0.2">
      <c r="A3131" s="13">
        <f>HLOOKUP($E$2,历史数据!$V$3:$AE$5000,ROW(A3129),)</f>
        <v>433212</v>
      </c>
      <c r="B3131" s="41">
        <v>41159</v>
      </c>
      <c r="C3131" s="100">
        <f>IFERROR(IF(A3131&lt;&gt;0,MAX($C$4:C3130)+1,""),"")</f>
        <v>3061</v>
      </c>
      <c r="D3131" s="100"/>
      <c r="E3131" s="99">
        <f t="shared" si="276"/>
        <v>41260</v>
      </c>
      <c r="F3131" s="101">
        <f>IFERROR(VLOOKUP(E3131,历史数据!AH:AJ,3,),"")</f>
        <v>11.038094405240001</v>
      </c>
      <c r="G3131" s="101">
        <f t="shared" si="272"/>
        <v>11.295041781890937</v>
      </c>
      <c r="H3131" s="105">
        <f t="shared" si="273"/>
        <v>-3.0757992272034684E-4</v>
      </c>
      <c r="I3131" s="101">
        <f>IFERROR(VLOOKUP(E3131,历史数据!AH:AJ,2,),"")</f>
        <v>11.1423503146166</v>
      </c>
      <c r="J3131" s="104">
        <f t="shared" si="274"/>
        <v>0</v>
      </c>
      <c r="K3131" s="104" t="str">
        <f>IFERROR(IF(AND(J3130=$H$2*1,MAX(K$64:K3130)=MAX(L$64:L3130)),MAX(K$64:K3130)+1,""),"")</f>
        <v/>
      </c>
      <c r="L3131" s="104" t="str">
        <f>IFERROR(IF(AND($F3130/INDEX($F$64:$F3131,MATCH(MAX(M$64:M3131),M$64:M3131,0)-1)&lt;(1-$P$2),MAX(K$64:K3131)&gt;MAX(L$64:L3130)),MAX(K$64:K3131),""),"")</f>
        <v/>
      </c>
      <c r="M3131" s="104" t="str">
        <f>IFERROR(IF(E3131="","",IF(K3131&lt;&gt;"",MAX(M$64:M3130)+1,IF(AND($F3130/INDEX($F$64:$F3131,MATCH(MAX(M$64:M3130),M$64:M3130,0)-1)&gt;(1+$O$2),MAX(K$64:K3131)&gt;MAX(L$64:L3130)),MAX(M$64:M3130)+1,""))),"")</f>
        <v/>
      </c>
      <c r="N3131" s="91">
        <f t="shared" si="275"/>
        <v>0</v>
      </c>
      <c r="O3131" s="91" t="str">
        <f>IFERROR(IF(AND(N3130=$H$2*1,MAX(O$64:O3130)=MAX(P$64:P3130)),MAX(O$64:O3130)+1,""),"")</f>
        <v/>
      </c>
      <c r="P3131" s="91" t="str">
        <f>IFERROR(IF(MOD(MAX(Q$64:Q3131),10*MAX(O$64:O3131))&lt;=2,IF(AND(F3130/INDEX($F$64:$F3131,MATCH(MAX(O$64:O3131),O$64:O3131,0)-1)&lt;(1-$P$2),MAX(O$64:O3131)&gt;MAX(P$64:P3130)),MAX(O$64:O3131),""),IF(AND($F3130/INDEX($F$64:$F3131,MATCH(MAX(Q$64:Q3131),Q$64:Q3131,0)-1)&lt;(1-$P$2),MAX(O$64:O3131)&gt;MAX(P$64:P3130)),MAX(O$64:O3131),"")),"")</f>
        <v/>
      </c>
      <c r="Q3131" s="91" t="str">
        <f>IFERROR(IF(E3131="","",IF(O3131&lt;&gt;"",MAX(O$64:O3131)*10+1,IF(AND($F3130/INDEX($F$64:$F3131,MATCH(MAX(Q$64:Q3130),Q$64:Q3130,0)-1)&gt;(1+$O$2),MAX(O$64:O3131)&gt;MAX(P$64:P3130)),MAX(Q$64:Q3130)+1,""))),"")</f>
        <v/>
      </c>
    </row>
    <row r="3132" spans="1:17" x14ac:dyDescent="0.2">
      <c r="A3132" s="13">
        <f>HLOOKUP($E$2,历史数据!$V$3:$AE$5000,ROW(A3130),)</f>
        <v>381028</v>
      </c>
      <c r="B3132" s="41">
        <v>41162</v>
      </c>
      <c r="C3132" s="100">
        <f>IFERROR(IF(A3132&lt;&gt;0,MAX($C$4:C3131)+1,""),"")</f>
        <v>3062</v>
      </c>
      <c r="D3132" s="100"/>
      <c r="E3132" s="99">
        <f t="shared" si="276"/>
        <v>41261</v>
      </c>
      <c r="F3132" s="101">
        <f>IFERROR(VLOOKUP(E3132,历史数据!AH:AJ,3,),"")</f>
        <v>11.168414291960699</v>
      </c>
      <c r="G3132" s="101">
        <f t="shared" si="272"/>
        <v>11.295041781890939</v>
      </c>
      <c r="H3132" s="105">
        <f t="shared" si="273"/>
        <v>2.2204460492503131E-16</v>
      </c>
      <c r="I3132" s="101">
        <f>IFERROR(VLOOKUP(E3132,历史数据!AH:AJ,2,),"")</f>
        <v>11.038094405240001</v>
      </c>
      <c r="J3132" s="104">
        <f t="shared" si="274"/>
        <v>0</v>
      </c>
      <c r="K3132" s="104" t="str">
        <f>IFERROR(IF(AND(J3131=$H$2*1,MAX(K$64:K3131)=MAX(L$64:L3131)),MAX(K$64:K3131)+1,""),"")</f>
        <v/>
      </c>
      <c r="L3132" s="104" t="str">
        <f>IFERROR(IF(AND($F3131/INDEX($F$64:$F3132,MATCH(MAX(M$64:M3132),M$64:M3132,0)-1)&lt;(1-$P$2),MAX(K$64:K3132)&gt;MAX(L$64:L3131)),MAX(K$64:K3132),""),"")</f>
        <v/>
      </c>
      <c r="M3132" s="104" t="str">
        <f>IFERROR(IF(E3132="","",IF(K3132&lt;&gt;"",MAX(M$64:M3131)+1,IF(AND($F3131/INDEX($F$64:$F3132,MATCH(MAX(M$64:M3131),M$64:M3131,0)-1)&gt;(1+$O$2),MAX(K$64:K3132)&gt;MAX(L$64:L3131)),MAX(M$64:M3131)+1,""))),"")</f>
        <v/>
      </c>
      <c r="N3132" s="91">
        <f t="shared" si="275"/>
        <v>0</v>
      </c>
      <c r="O3132" s="91" t="str">
        <f>IFERROR(IF(AND(N3131=$H$2*1,MAX(O$64:O3131)=MAX(P$64:P3131)),MAX(O$64:O3131)+1,""),"")</f>
        <v/>
      </c>
      <c r="P3132" s="91" t="str">
        <f>IFERROR(IF(MOD(MAX(Q$64:Q3132),10*MAX(O$64:O3132))&lt;=2,IF(AND(F3131/INDEX($F$64:$F3132,MATCH(MAX(O$64:O3132),O$64:O3132,0)-1)&lt;(1-$P$2),MAX(O$64:O3132)&gt;MAX(P$64:P3131)),MAX(O$64:O3132),""),IF(AND($F3131/INDEX($F$64:$F3132,MATCH(MAX(Q$64:Q3132),Q$64:Q3132,0)-1)&lt;(1-$P$2),MAX(O$64:O3132)&gt;MAX(P$64:P3131)),MAX(O$64:O3132),"")),"")</f>
        <v/>
      </c>
      <c r="Q3132" s="91" t="str">
        <f>IFERROR(IF(E3132="","",IF(O3132&lt;&gt;"",MAX(O$64:O3132)*10+1,IF(AND($F3131/INDEX($F$64:$F3132,MATCH(MAX(Q$64:Q3131),Q$64:Q3131,0)-1)&gt;(1+$O$2),MAX(O$64:O3132)&gt;MAX(P$64:P3131)),MAX(Q$64:Q3131)+1,""))),"")</f>
        <v/>
      </c>
    </row>
    <row r="3133" spans="1:17" x14ac:dyDescent="0.2">
      <c r="A3133" s="13">
        <f>HLOOKUP($E$2,历史数据!$V$3:$AE$5000,ROW(A3131),)</f>
        <v>222000</v>
      </c>
      <c r="B3133" s="41">
        <v>41163</v>
      </c>
      <c r="C3133" s="100">
        <f>IFERROR(IF(A3133&lt;&gt;0,MAX($C$4:C3132)+1,""),"")</f>
        <v>3063</v>
      </c>
      <c r="D3133" s="100"/>
      <c r="E3133" s="99">
        <f t="shared" si="276"/>
        <v>41262</v>
      </c>
      <c r="F3133" s="101">
        <f>IFERROR(VLOOKUP(E3133,历史数据!AH:AJ,3,),"")</f>
        <v>11.129318325944499</v>
      </c>
      <c r="G3133" s="101">
        <f t="shared" si="272"/>
        <v>11.298734178681354</v>
      </c>
      <c r="H3133" s="105">
        <f t="shared" si="273"/>
        <v>3.2690421706393913E-4</v>
      </c>
      <c r="I3133" s="101">
        <f>IFERROR(VLOOKUP(E3133,历史数据!AH:AJ,2,),"")</f>
        <v>11.4029900880579</v>
      </c>
      <c r="J3133" s="104">
        <f t="shared" si="274"/>
        <v>0</v>
      </c>
      <c r="K3133" s="104" t="str">
        <f>IFERROR(IF(AND(J3132=$H$2*1,MAX(K$64:K3132)=MAX(L$64:L3132)),MAX(K$64:K3132)+1,""),"")</f>
        <v/>
      </c>
      <c r="L3133" s="104" t="str">
        <f>IFERROR(IF(AND($F3132/INDEX($F$64:$F3133,MATCH(MAX(M$64:M3133),M$64:M3133,0)-1)&lt;(1-$P$2),MAX(K$64:K3133)&gt;MAX(L$64:L3132)),MAX(K$64:K3133),""),"")</f>
        <v/>
      </c>
      <c r="M3133" s="104" t="str">
        <f>IFERROR(IF(E3133="","",IF(K3133&lt;&gt;"",MAX(M$64:M3132)+1,IF(AND($F3132/INDEX($F$64:$F3133,MATCH(MAX(M$64:M3132),M$64:M3132,0)-1)&gt;(1+$O$2),MAX(K$64:K3133)&gt;MAX(L$64:L3132)),MAX(M$64:M3132)+1,""))),"")</f>
        <v/>
      </c>
      <c r="N3133" s="91">
        <f t="shared" si="275"/>
        <v>0</v>
      </c>
      <c r="O3133" s="91" t="str">
        <f>IFERROR(IF(AND(N3132=$H$2*1,MAX(O$64:O3132)=MAX(P$64:P3132)),MAX(O$64:O3132)+1,""),"")</f>
        <v/>
      </c>
      <c r="P3133" s="91" t="str">
        <f>IFERROR(IF(MOD(MAX(Q$64:Q3133),10*MAX(O$64:O3133))&lt;=2,IF(AND(F3132/INDEX($F$64:$F3133,MATCH(MAX(O$64:O3133),O$64:O3133,0)-1)&lt;(1-$P$2),MAX(O$64:O3133)&gt;MAX(P$64:P3132)),MAX(O$64:O3133),""),IF(AND($F3132/INDEX($F$64:$F3133,MATCH(MAX(Q$64:Q3133),Q$64:Q3133,0)-1)&lt;(1-$P$2),MAX(O$64:O3133)&gt;MAX(P$64:P3132)),MAX(O$64:O3133),"")),"")</f>
        <v/>
      </c>
      <c r="Q3133" s="91" t="str">
        <f>IFERROR(IF(E3133="","",IF(O3133&lt;&gt;"",MAX(O$64:O3133)*10+1,IF(AND($F3132/INDEX($F$64:$F3133,MATCH(MAX(Q$64:Q3132),Q$64:Q3132,0)-1)&gt;(1+$O$2),MAX(O$64:O3133)&gt;MAX(P$64:P3132)),MAX(Q$64:Q3132)+1,""))),"")</f>
        <v/>
      </c>
    </row>
    <row r="3134" spans="1:17" x14ac:dyDescent="0.2">
      <c r="A3134" s="13">
        <f>HLOOKUP($E$2,历史数据!$V$3:$AE$5000,ROW(A3132),)</f>
        <v>204133</v>
      </c>
      <c r="B3134" s="41">
        <v>41164</v>
      </c>
      <c r="C3134" s="100">
        <f>IFERROR(IF(A3134&lt;&gt;0,MAX($C$4:C3133)+1,""),"")</f>
        <v>3064</v>
      </c>
      <c r="D3134" s="100"/>
      <c r="E3134" s="99">
        <f t="shared" si="276"/>
        <v>41263</v>
      </c>
      <c r="F3134" s="101">
        <f>IFERROR(VLOOKUP(E3134,历史数据!AH:AJ,3,),"")</f>
        <v>10.998998439223801</v>
      </c>
      <c r="G3134" s="101">
        <f t="shared" si="272"/>
        <v>11.303946974150181</v>
      </c>
      <c r="H3134" s="105">
        <f t="shared" si="273"/>
        <v>4.6136101499438809E-4</v>
      </c>
      <c r="I3134" s="101">
        <f>IFERROR(VLOOKUP(E3134,历史数据!AH:AJ,2,),"")</f>
        <v>11.025062416568</v>
      </c>
      <c r="J3134" s="104">
        <f t="shared" si="274"/>
        <v>0</v>
      </c>
      <c r="K3134" s="104" t="str">
        <f>IFERROR(IF(AND(J3133=$H$2*1,MAX(K$64:K3133)=MAX(L$64:L3133)),MAX(K$64:K3133)+1,""),"")</f>
        <v/>
      </c>
      <c r="L3134" s="104" t="str">
        <f>IFERROR(IF(AND($F3133/INDEX($F$64:$F3134,MATCH(MAX(M$64:M3134),M$64:M3134,0)-1)&lt;(1-$P$2),MAX(K$64:K3134)&gt;MAX(L$64:L3133)),MAX(K$64:K3134),""),"")</f>
        <v/>
      </c>
      <c r="M3134" s="104" t="str">
        <f>IFERROR(IF(E3134="","",IF(K3134&lt;&gt;"",MAX(M$64:M3133)+1,IF(AND($F3133/INDEX($F$64:$F3134,MATCH(MAX(M$64:M3133),M$64:M3133,0)-1)&gt;(1+$O$2),MAX(K$64:K3134)&gt;MAX(L$64:L3133)),MAX(M$64:M3133)+1,""))),"")</f>
        <v/>
      </c>
      <c r="N3134" s="91">
        <f t="shared" si="275"/>
        <v>0</v>
      </c>
      <c r="O3134" s="91" t="str">
        <f>IFERROR(IF(AND(N3133=$H$2*1,MAX(O$64:O3133)=MAX(P$64:P3133)),MAX(O$64:O3133)+1,""),"")</f>
        <v/>
      </c>
      <c r="P3134" s="91" t="str">
        <f>IFERROR(IF(MOD(MAX(Q$64:Q3134),10*MAX(O$64:O3134))&lt;=2,IF(AND(F3133/INDEX($F$64:$F3134,MATCH(MAX(O$64:O3134),O$64:O3134,0)-1)&lt;(1-$P$2),MAX(O$64:O3134)&gt;MAX(P$64:P3133)),MAX(O$64:O3134),""),IF(AND($F3133/INDEX($F$64:$F3134,MATCH(MAX(Q$64:Q3134),Q$64:Q3134,0)-1)&lt;(1-$P$2),MAX(O$64:O3134)&gt;MAX(P$64:P3133)),MAX(O$64:O3134),"")),"")</f>
        <v/>
      </c>
      <c r="Q3134" s="91" t="str">
        <f>IFERROR(IF(E3134="","",IF(O3134&lt;&gt;"",MAX(O$64:O3134)*10+1,IF(AND($F3133/INDEX($F$64:$F3134,MATCH(MAX(Q$64:Q3133),Q$64:Q3133,0)-1)&gt;(1+$O$2),MAX(O$64:O3134)&gt;MAX(P$64:P3133)),MAX(Q$64:Q3133)+1,""))),"")</f>
        <v/>
      </c>
    </row>
    <row r="3135" spans="1:17" x14ac:dyDescent="0.2">
      <c r="A3135" s="13">
        <f>HLOOKUP($E$2,历史数据!$V$3:$AE$5000,ROW(A3133),)</f>
        <v>395557</v>
      </c>
      <c r="B3135" s="41">
        <v>41165</v>
      </c>
      <c r="C3135" s="100">
        <f>IFERROR(IF(A3135&lt;&gt;0,MAX($C$4:C3134)+1,""),"")</f>
        <v>3065</v>
      </c>
      <c r="D3135" s="100"/>
      <c r="E3135" s="99">
        <f t="shared" si="276"/>
        <v>41264</v>
      </c>
      <c r="F3135" s="101">
        <f>IFERROR(VLOOKUP(E3135,历史数据!AH:AJ,3,),"")</f>
        <v>10.9468704845356</v>
      </c>
      <c r="G3135" s="101">
        <f t="shared" si="272"/>
        <v>11.308942569807806</v>
      </c>
      <c r="H3135" s="105">
        <f t="shared" si="273"/>
        <v>4.4193374836676291E-4</v>
      </c>
      <c r="I3135" s="101">
        <f>IFERROR(VLOOKUP(E3135,历史数据!AH:AJ,2,),"")</f>
        <v>10.9468704845356</v>
      </c>
      <c r="J3135" s="104">
        <f t="shared" si="274"/>
        <v>0</v>
      </c>
      <c r="K3135" s="104" t="str">
        <f>IFERROR(IF(AND(J3134=$H$2*1,MAX(K$64:K3134)=MAX(L$64:L3134)),MAX(K$64:K3134)+1,""),"")</f>
        <v/>
      </c>
      <c r="L3135" s="104" t="str">
        <f>IFERROR(IF(AND($F3134/INDEX($F$64:$F3135,MATCH(MAX(M$64:M3135),M$64:M3135,0)-1)&lt;(1-$P$2),MAX(K$64:K3135)&gt;MAX(L$64:L3134)),MAX(K$64:K3135),""),"")</f>
        <v/>
      </c>
      <c r="M3135" s="104" t="str">
        <f>IFERROR(IF(E3135="","",IF(K3135&lt;&gt;"",MAX(M$64:M3134)+1,IF(AND($F3134/INDEX($F$64:$F3135,MATCH(MAX(M$64:M3134),M$64:M3134,0)-1)&gt;(1+$O$2),MAX(K$64:K3135)&gt;MAX(L$64:L3134)),MAX(M$64:M3134)+1,""))),"")</f>
        <v/>
      </c>
      <c r="N3135" s="91">
        <f t="shared" si="275"/>
        <v>0</v>
      </c>
      <c r="O3135" s="91" t="str">
        <f>IFERROR(IF(AND(N3134=$H$2*1,MAX(O$64:O3134)=MAX(P$64:P3134)),MAX(O$64:O3134)+1,""),"")</f>
        <v/>
      </c>
      <c r="P3135" s="91" t="str">
        <f>IFERROR(IF(MOD(MAX(Q$64:Q3135),10*MAX(O$64:O3135))&lt;=2,IF(AND(F3134/INDEX($F$64:$F3135,MATCH(MAX(O$64:O3135),O$64:O3135,0)-1)&lt;(1-$P$2),MAX(O$64:O3135)&gt;MAX(P$64:P3134)),MAX(O$64:O3135),""),IF(AND($F3134/INDEX($F$64:$F3135,MATCH(MAX(Q$64:Q3135),Q$64:Q3135,0)-1)&lt;(1-$P$2),MAX(O$64:O3135)&gt;MAX(P$64:P3134)),MAX(O$64:O3135),"")),"")</f>
        <v/>
      </c>
      <c r="Q3135" s="91" t="str">
        <f>IFERROR(IF(E3135="","",IF(O3135&lt;&gt;"",MAX(O$64:O3135)*10+1,IF(AND($F3134/INDEX($F$64:$F3135,MATCH(MAX(Q$64:Q3134),Q$64:Q3134,0)-1)&gt;(1+$O$2),MAX(O$64:O3135)&gt;MAX(P$64:P3134)),MAX(Q$64:Q3134)+1,""))),"")</f>
        <v/>
      </c>
    </row>
    <row r="3136" spans="1:17" x14ac:dyDescent="0.2">
      <c r="A3136" s="13">
        <f>HLOOKUP($E$2,历史数据!$V$3:$AE$5000,ROW(A3134),)</f>
        <v>785682</v>
      </c>
      <c r="B3136" s="41">
        <v>41166</v>
      </c>
      <c r="C3136" s="100">
        <f>IFERROR(IF(A3136&lt;&gt;0,MAX($C$4:C3135)+1,""),"")</f>
        <v>3066</v>
      </c>
      <c r="D3136" s="100"/>
      <c r="E3136" s="99">
        <f t="shared" si="276"/>
        <v>41267</v>
      </c>
      <c r="F3136" s="101">
        <f>IFERROR(VLOOKUP(E3136,历史数据!AH:AJ,3,),"")</f>
        <v>10.9077745185194</v>
      </c>
      <c r="G3136" s="101">
        <f t="shared" si="272"/>
        <v>11.306987771506998</v>
      </c>
      <c r="H3136" s="105">
        <f t="shared" si="273"/>
        <v>-1.7285420707913168E-4</v>
      </c>
      <c r="I3136" s="101">
        <f>IFERROR(VLOOKUP(E3136,历史数据!AH:AJ,2,),"")</f>
        <v>10.933838495863499</v>
      </c>
      <c r="J3136" s="104">
        <f t="shared" si="274"/>
        <v>0</v>
      </c>
      <c r="K3136" s="104" t="str">
        <f>IFERROR(IF(AND(J3135=$H$2*1,MAX(K$64:K3135)=MAX(L$64:L3135)),MAX(K$64:K3135)+1,""),"")</f>
        <v/>
      </c>
      <c r="L3136" s="104" t="str">
        <f>IFERROR(IF(AND($F3135/INDEX($F$64:$F3136,MATCH(MAX(M$64:M3136),M$64:M3136,0)-1)&lt;(1-$P$2),MAX(K$64:K3136)&gt;MAX(L$64:L3135)),MAX(K$64:K3136),""),"")</f>
        <v/>
      </c>
      <c r="M3136" s="104" t="str">
        <f>IFERROR(IF(E3136="","",IF(K3136&lt;&gt;"",MAX(M$64:M3135)+1,IF(AND($F3135/INDEX($F$64:$F3136,MATCH(MAX(M$64:M3135),M$64:M3135,0)-1)&gt;(1+$O$2),MAX(K$64:K3136)&gt;MAX(L$64:L3135)),MAX(M$64:M3135)+1,""))),"")</f>
        <v/>
      </c>
      <c r="N3136" s="91">
        <f t="shared" si="275"/>
        <v>0</v>
      </c>
      <c r="O3136" s="91" t="str">
        <f>IFERROR(IF(AND(N3135=$H$2*1,MAX(O$64:O3135)=MAX(P$64:P3135)),MAX(O$64:O3135)+1,""),"")</f>
        <v/>
      </c>
      <c r="P3136" s="91" t="str">
        <f>IFERROR(IF(MOD(MAX(Q$64:Q3136),10*MAX(O$64:O3136))&lt;=2,IF(AND(F3135/INDEX($F$64:$F3136,MATCH(MAX(O$64:O3136),O$64:O3136,0)-1)&lt;(1-$P$2),MAX(O$64:O3136)&gt;MAX(P$64:P3135)),MAX(O$64:O3136),""),IF(AND($F3135/INDEX($F$64:$F3136,MATCH(MAX(Q$64:Q3136),Q$64:Q3136,0)-1)&lt;(1-$P$2),MAX(O$64:O3136)&gt;MAX(P$64:P3135)),MAX(O$64:O3136),"")),"")</f>
        <v/>
      </c>
      <c r="Q3136" s="91" t="str">
        <f>IFERROR(IF(E3136="","",IF(O3136&lt;&gt;"",MAX(O$64:O3136)*10+1,IF(AND($F3135/INDEX($F$64:$F3136,MATCH(MAX(Q$64:Q3135),Q$64:Q3135,0)-1)&gt;(1+$O$2),MAX(O$64:O3136)&gt;MAX(P$64:P3135)),MAX(Q$64:Q3135)+1,""))),"")</f>
        <v/>
      </c>
    </row>
    <row r="3137" spans="1:17" x14ac:dyDescent="0.2">
      <c r="A3137" s="13">
        <f>HLOOKUP($E$2,历史数据!$V$3:$AE$5000,ROW(A3135),)</f>
        <v>899095</v>
      </c>
      <c r="B3137" s="41">
        <v>41169</v>
      </c>
      <c r="C3137" s="100">
        <f>IFERROR(IF(A3137&lt;&gt;0,MAX($C$4:C3136)+1,""),"")</f>
        <v>3067</v>
      </c>
      <c r="D3137" s="100"/>
      <c r="E3137" s="99">
        <f t="shared" si="276"/>
        <v>41268</v>
      </c>
      <c r="F3137" s="101">
        <f>IFERROR(VLOOKUP(E3137,历史数据!AH:AJ,3,),"")</f>
        <v>10.9859664505518</v>
      </c>
      <c r="G3137" s="101">
        <f t="shared" ref="G3137:G3200" si="277">IFERROR(IF(E3137="","",AVERAGE(F3078:F3137)),"")</f>
        <v>11.303729774338981</v>
      </c>
      <c r="H3137" s="105">
        <f t="shared" si="273"/>
        <v>-2.8814015136968685E-4</v>
      </c>
      <c r="I3137" s="101">
        <f>IFERROR(VLOOKUP(E3137,历史数据!AH:AJ,2,),"")</f>
        <v>10.894742529847299</v>
      </c>
      <c r="J3137" s="104">
        <f t="shared" si="274"/>
        <v>0</v>
      </c>
      <c r="K3137" s="104" t="str">
        <f>IFERROR(IF(AND(J3136=$H$2*1,MAX(K$64:K3136)=MAX(L$64:L3136)),MAX(K$64:K3136)+1,""),"")</f>
        <v/>
      </c>
      <c r="L3137" s="104" t="str">
        <f>IFERROR(IF(AND($F3136/INDEX($F$64:$F3137,MATCH(MAX(M$64:M3137),M$64:M3137,0)-1)&lt;(1-$P$2),MAX(K$64:K3137)&gt;MAX(L$64:L3136)),MAX(K$64:K3137),""),"")</f>
        <v/>
      </c>
      <c r="M3137" s="104" t="str">
        <f>IFERROR(IF(E3137="","",IF(K3137&lt;&gt;"",MAX(M$64:M3136)+1,IF(AND($F3136/INDEX($F$64:$F3137,MATCH(MAX(M$64:M3136),M$64:M3136,0)-1)&gt;(1+$O$2),MAX(K$64:K3137)&gt;MAX(L$64:L3136)),MAX(M$64:M3136)+1,""))),"")</f>
        <v/>
      </c>
      <c r="N3137" s="91">
        <f t="shared" si="275"/>
        <v>0</v>
      </c>
      <c r="O3137" s="91" t="str">
        <f>IFERROR(IF(AND(N3136=$H$2*1,MAX(O$64:O3136)=MAX(P$64:P3136)),MAX(O$64:O3136)+1,""),"")</f>
        <v/>
      </c>
      <c r="P3137" s="91" t="str">
        <f>IFERROR(IF(MOD(MAX(Q$64:Q3137),10*MAX(O$64:O3137))&lt;=2,IF(AND(F3136/INDEX($F$64:$F3137,MATCH(MAX(O$64:O3137),O$64:O3137,0)-1)&lt;(1-$P$2),MAX(O$64:O3137)&gt;MAX(P$64:P3136)),MAX(O$64:O3137),""),IF(AND($F3136/INDEX($F$64:$F3137,MATCH(MAX(Q$64:Q3137),Q$64:Q3137,0)-1)&lt;(1-$P$2),MAX(O$64:O3137)&gt;MAX(P$64:P3136)),MAX(O$64:O3137),"")),"")</f>
        <v/>
      </c>
      <c r="Q3137" s="91" t="str">
        <f>IFERROR(IF(E3137="","",IF(O3137&lt;&gt;"",MAX(O$64:O3137)*10+1,IF(AND($F3136/INDEX($F$64:$F3137,MATCH(MAX(Q$64:Q3136),Q$64:Q3136,0)-1)&gt;(1+$O$2),MAX(O$64:O3137)&gt;MAX(P$64:P3136)),MAX(Q$64:Q3136)+1,""))),"")</f>
        <v/>
      </c>
    </row>
    <row r="3138" spans="1:17" x14ac:dyDescent="0.2">
      <c r="A3138" s="13">
        <f>HLOOKUP($E$2,历史数据!$V$3:$AE$5000,ROW(A3136),)</f>
        <v>326001</v>
      </c>
      <c r="B3138" s="41">
        <v>41170</v>
      </c>
      <c r="C3138" s="100">
        <f>IFERROR(IF(A3138&lt;&gt;0,MAX($C$4:C3137)+1,""),"")</f>
        <v>3068</v>
      </c>
      <c r="D3138" s="100"/>
      <c r="E3138" s="99">
        <f t="shared" si="276"/>
        <v>41269</v>
      </c>
      <c r="F3138" s="101">
        <f>IFERROR(VLOOKUP(E3138,历史数据!AH:AJ,3,),"")</f>
        <v>11.155382303288601</v>
      </c>
      <c r="G3138" s="101">
        <f t="shared" si="277"/>
        <v>11.31002856886381</v>
      </c>
      <c r="H3138" s="105">
        <f t="shared" ref="H3138:H3201" si="278">IFERROR(G3138/G3137-1,"")</f>
        <v>5.5723152008901877E-4</v>
      </c>
      <c r="I3138" s="101">
        <f>IFERROR(VLOOKUP(E3138,历史数据!AH:AJ,2,),"")</f>
        <v>10.972934461879699</v>
      </c>
      <c r="J3138" s="104">
        <f t="shared" ref="J3138:J3201" si="279">IFERROR(IF(L3138&lt;&gt;"","0",IF(AND($H3138&gt;0,$F3138&gt;$G3138),J3137+1,0)),"")</f>
        <v>0</v>
      </c>
      <c r="K3138" s="104" t="str">
        <f>IFERROR(IF(AND(J3137=$H$2*1,MAX(K$64:K3137)=MAX(L$64:L3137)),MAX(K$64:K3137)+1,""),"")</f>
        <v/>
      </c>
      <c r="L3138" s="104" t="str">
        <f>IFERROR(IF(AND($F3137/INDEX($F$64:$F3138,MATCH(MAX(M$64:M3138),M$64:M3138,0)-1)&lt;(1-$P$2),MAX(K$64:K3138)&gt;MAX(L$64:L3137)),MAX(K$64:K3138),""),"")</f>
        <v/>
      </c>
      <c r="M3138" s="104" t="str">
        <f>IFERROR(IF(E3138="","",IF(K3138&lt;&gt;"",MAX(M$64:M3137)+1,IF(AND($F3137/INDEX($F$64:$F3138,MATCH(MAX(M$64:M3137),M$64:M3137,0)-1)&gt;(1+$O$2),MAX(K$64:K3138)&gt;MAX(L$64:L3137)),MAX(M$64:M3137)+1,""))),"")</f>
        <v/>
      </c>
      <c r="N3138" s="91">
        <f t="shared" ref="N3138:N3201" si="280">IFERROR(IF(P3138&lt;&gt;"","0",IF(AND($H3138&gt;0,$F3138&gt;$G3138),N3137+1,0)),"")</f>
        <v>0</v>
      </c>
      <c r="O3138" s="91" t="str">
        <f>IFERROR(IF(AND(N3137=$H$2*1,MAX(O$64:O3137)=MAX(P$64:P3137)),MAX(O$64:O3137)+1,""),"")</f>
        <v/>
      </c>
      <c r="P3138" s="91" t="str">
        <f>IFERROR(IF(MOD(MAX(Q$64:Q3138),10*MAX(O$64:O3138))&lt;=2,IF(AND(F3137/INDEX($F$64:$F3138,MATCH(MAX(O$64:O3138),O$64:O3138,0)-1)&lt;(1-$P$2),MAX(O$64:O3138)&gt;MAX(P$64:P3137)),MAX(O$64:O3138),""),IF(AND($F3137/INDEX($F$64:$F3138,MATCH(MAX(Q$64:Q3138),Q$64:Q3138,0)-1)&lt;(1-$P$2),MAX(O$64:O3138)&gt;MAX(P$64:P3137)),MAX(O$64:O3138),"")),"")</f>
        <v/>
      </c>
      <c r="Q3138" s="91" t="str">
        <f>IFERROR(IF(E3138="","",IF(O3138&lt;&gt;"",MAX(O$64:O3138)*10+1,IF(AND($F3137/INDEX($F$64:$F3138,MATCH(MAX(Q$64:Q3137),Q$64:Q3137,0)-1)&gt;(1+$O$2),MAX(O$64:O3138)&gt;MAX(P$64:P3137)),MAX(Q$64:Q3137)+1,""))),"")</f>
        <v/>
      </c>
    </row>
    <row r="3139" spans="1:17" x14ac:dyDescent="0.2">
      <c r="A3139" s="13">
        <f>HLOOKUP($E$2,历史数据!$V$3:$AE$5000,ROW(A3137),)</f>
        <v>572306</v>
      </c>
      <c r="B3139" s="41">
        <v>41171</v>
      </c>
      <c r="C3139" s="100">
        <f>IFERROR(IF(A3139&lt;&gt;0,MAX($C$4:C3138)+1,""),"")</f>
        <v>3069</v>
      </c>
      <c r="D3139" s="100"/>
      <c r="E3139" s="99">
        <f t="shared" si="276"/>
        <v>41270</v>
      </c>
      <c r="F3139" s="101">
        <f>IFERROR(VLOOKUP(E3139,历史数据!AH:AJ,3,),"")</f>
        <v>11.3769261107138</v>
      </c>
      <c r="G3139" s="101">
        <f t="shared" si="277"/>
        <v>11.316327363388645</v>
      </c>
      <c r="H3139" s="105">
        <f t="shared" si="278"/>
        <v>5.5692118605032981E-4</v>
      </c>
      <c r="I3139" s="101">
        <f>IFERROR(VLOOKUP(E3139,历史数据!AH:AJ,2,),"")</f>
        <v>11.1814462806328</v>
      </c>
      <c r="J3139" s="104">
        <f t="shared" si="279"/>
        <v>1</v>
      </c>
      <c r="K3139" s="104" t="str">
        <f>IFERROR(IF(AND(J3138=$H$2*1,MAX(K$64:K3138)=MAX(L$64:L3138)),MAX(K$64:K3138)+1,""),"")</f>
        <v/>
      </c>
      <c r="L3139" s="104" t="str">
        <f>IFERROR(IF(AND($F3138/INDEX($F$64:$F3139,MATCH(MAX(M$64:M3139),M$64:M3139,0)-1)&lt;(1-$P$2),MAX(K$64:K3139)&gt;MAX(L$64:L3138)),MAX(K$64:K3139),""),"")</f>
        <v/>
      </c>
      <c r="M3139" s="104" t="str">
        <f>IFERROR(IF(E3139="","",IF(K3139&lt;&gt;"",MAX(M$64:M3138)+1,IF(AND($F3138/INDEX($F$64:$F3139,MATCH(MAX(M$64:M3138),M$64:M3138,0)-1)&gt;(1+$O$2),MAX(K$64:K3139)&gt;MAX(L$64:L3138)),MAX(M$64:M3138)+1,""))),"")</f>
        <v/>
      </c>
      <c r="N3139" s="91">
        <f t="shared" si="280"/>
        <v>1</v>
      </c>
      <c r="O3139" s="91" t="str">
        <f>IFERROR(IF(AND(N3138=$H$2*1,MAX(O$64:O3138)=MAX(P$64:P3138)),MAX(O$64:O3138)+1,""),"")</f>
        <v/>
      </c>
      <c r="P3139" s="91" t="str">
        <f>IFERROR(IF(MOD(MAX(Q$64:Q3139),10*MAX(O$64:O3139))&lt;=2,IF(AND(F3138/INDEX($F$64:$F3139,MATCH(MAX(O$64:O3139),O$64:O3139,0)-1)&lt;(1-$P$2),MAX(O$64:O3139)&gt;MAX(P$64:P3138)),MAX(O$64:O3139),""),IF(AND($F3138/INDEX($F$64:$F3139,MATCH(MAX(Q$64:Q3139),Q$64:Q3139,0)-1)&lt;(1-$P$2),MAX(O$64:O3139)&gt;MAX(P$64:P3138)),MAX(O$64:O3139),"")),"")</f>
        <v/>
      </c>
      <c r="Q3139" s="91" t="str">
        <f>IFERROR(IF(E3139="","",IF(O3139&lt;&gt;"",MAX(O$64:O3139)*10+1,IF(AND($F3138/INDEX($F$64:$F3139,MATCH(MAX(Q$64:Q3138),Q$64:Q3138,0)-1)&gt;(1+$O$2),MAX(O$64:O3139)&gt;MAX(P$64:P3138)),MAX(Q$64:Q3138)+1,""))),"")</f>
        <v/>
      </c>
    </row>
    <row r="3140" spans="1:17" x14ac:dyDescent="0.2">
      <c r="A3140" s="13">
        <f>HLOOKUP($E$2,历史数据!$V$3:$AE$5000,ROW(A3138),)</f>
        <v>548905</v>
      </c>
      <c r="B3140" s="41">
        <v>41172</v>
      </c>
      <c r="C3140" s="100">
        <f>IFERROR(IF(A3140&lt;&gt;0,MAX($C$4:C3139)+1,""),"")</f>
        <v>3070</v>
      </c>
      <c r="D3140" s="100"/>
      <c r="E3140" s="99">
        <f t="shared" si="276"/>
        <v>41271</v>
      </c>
      <c r="F3140" s="101">
        <f>IFERROR(VLOOKUP(E3140,历史数据!AH:AJ,3,),"")</f>
        <v>11.3378301446976</v>
      </c>
      <c r="G3140" s="101">
        <f t="shared" si="277"/>
        <v>11.317196162633451</v>
      </c>
      <c r="H3140" s="105">
        <f t="shared" si="278"/>
        <v>7.6773958273435028E-5</v>
      </c>
      <c r="I3140" s="101">
        <f>IFERROR(VLOOKUP(E3140,历史数据!AH:AJ,2,),"")</f>
        <v>11.4029900880579</v>
      </c>
      <c r="J3140" s="104">
        <f t="shared" si="279"/>
        <v>2</v>
      </c>
      <c r="K3140" s="104" t="str">
        <f>IFERROR(IF(AND(J3139=$H$2*1,MAX(K$64:K3139)=MAX(L$64:L3139)),MAX(K$64:K3139)+1,""),"")</f>
        <v/>
      </c>
      <c r="L3140" s="104" t="str">
        <f>IFERROR(IF(AND($F3139/INDEX($F$64:$F3140,MATCH(MAX(M$64:M3140),M$64:M3140,0)-1)&lt;(1-$P$2),MAX(K$64:K3140)&gt;MAX(L$64:L3139)),MAX(K$64:K3140),""),"")</f>
        <v/>
      </c>
      <c r="M3140" s="104" t="str">
        <f>IFERROR(IF(E3140="","",IF(K3140&lt;&gt;"",MAX(M$64:M3139)+1,IF(AND($F3139/INDEX($F$64:$F3140,MATCH(MAX(M$64:M3139),M$64:M3139,0)-1)&gt;(1+$O$2),MAX(K$64:K3140)&gt;MAX(L$64:L3139)),MAX(M$64:M3139)+1,""))),"")</f>
        <v/>
      </c>
      <c r="N3140" s="91">
        <f t="shared" si="280"/>
        <v>2</v>
      </c>
      <c r="O3140" s="91" t="str">
        <f>IFERROR(IF(AND(N3139=$H$2*1,MAX(O$64:O3139)=MAX(P$64:P3139)),MAX(O$64:O3139)+1,""),"")</f>
        <v/>
      </c>
      <c r="P3140" s="91" t="str">
        <f>IFERROR(IF(MOD(MAX(Q$64:Q3140),10*MAX(O$64:O3140))&lt;=2,IF(AND(F3139/INDEX($F$64:$F3140,MATCH(MAX(O$64:O3140),O$64:O3140,0)-1)&lt;(1-$P$2),MAX(O$64:O3140)&gt;MAX(P$64:P3139)),MAX(O$64:O3140),""),IF(AND($F3139/INDEX($F$64:$F3140,MATCH(MAX(Q$64:Q3140),Q$64:Q3140,0)-1)&lt;(1-$P$2),MAX(O$64:O3140)&gt;MAX(P$64:P3139)),MAX(O$64:O3140),"")),"")</f>
        <v/>
      </c>
      <c r="Q3140" s="91" t="str">
        <f>IFERROR(IF(E3140="","",IF(O3140&lt;&gt;"",MAX(O$64:O3140)*10+1,IF(AND($F3139/INDEX($F$64:$F3140,MATCH(MAX(Q$64:Q3139),Q$64:Q3139,0)-1)&gt;(1+$O$2),MAX(O$64:O3140)&gt;MAX(P$64:P3139)),MAX(Q$64:Q3139)+1,""))),"")</f>
        <v/>
      </c>
    </row>
    <row r="3141" spans="1:17" x14ac:dyDescent="0.2">
      <c r="A3141" s="13">
        <f>HLOOKUP($E$2,历史数据!$V$3:$AE$5000,ROW(A3139),)</f>
        <v>554947</v>
      </c>
      <c r="B3141" s="41">
        <v>41173</v>
      </c>
      <c r="C3141" s="100">
        <f>IFERROR(IF(A3141&lt;&gt;0,MAX($C$4:C3140)+1,""),"")</f>
        <v>3071</v>
      </c>
      <c r="D3141" s="100"/>
      <c r="E3141" s="99">
        <f t="shared" si="276"/>
        <v>41274</v>
      </c>
      <c r="F3141" s="101">
        <f>IFERROR(VLOOKUP(E3141,历史数据!AH:AJ,3,),"")</f>
        <v>11.4029900880579</v>
      </c>
      <c r="G3141" s="101">
        <f t="shared" si="277"/>
        <v>11.318064961878253</v>
      </c>
      <c r="H3141" s="105">
        <f t="shared" si="278"/>
        <v>7.6768064485088772E-5</v>
      </c>
      <c r="I3141" s="101">
        <f>IFERROR(VLOOKUP(E3141,历史数据!AH:AJ,2,),"")</f>
        <v>11.3378301446976</v>
      </c>
      <c r="J3141" s="104">
        <f t="shared" si="279"/>
        <v>3</v>
      </c>
      <c r="K3141" s="104" t="str">
        <f>IFERROR(IF(AND(J3140=$H$2*1,MAX(K$64:K3140)=MAX(L$64:L3140)),MAX(K$64:K3140)+1,""),"")</f>
        <v/>
      </c>
      <c r="L3141" s="104" t="str">
        <f>IFERROR(IF(AND($F3140/INDEX($F$64:$F3141,MATCH(MAX(M$64:M3141),M$64:M3141,0)-1)&lt;(1-$P$2),MAX(K$64:K3141)&gt;MAX(L$64:L3140)),MAX(K$64:K3141),""),"")</f>
        <v/>
      </c>
      <c r="M3141" s="104" t="str">
        <f>IFERROR(IF(E3141="","",IF(K3141&lt;&gt;"",MAX(M$64:M3140)+1,IF(AND($F3140/INDEX($F$64:$F3141,MATCH(MAX(M$64:M3140),M$64:M3140,0)-1)&gt;(1+$O$2),MAX(K$64:K3141)&gt;MAX(L$64:L3140)),MAX(M$64:M3140)+1,""))),"")</f>
        <v/>
      </c>
      <c r="N3141" s="91">
        <f t="shared" si="280"/>
        <v>3</v>
      </c>
      <c r="O3141" s="91" t="str">
        <f>IFERROR(IF(AND(N3140=$H$2*1,MAX(O$64:O3140)=MAX(P$64:P3140)),MAX(O$64:O3140)+1,""),"")</f>
        <v/>
      </c>
      <c r="P3141" s="91" t="str">
        <f>IFERROR(IF(MOD(MAX(Q$64:Q3141),10*MAX(O$64:O3141))&lt;=2,IF(AND(F3140/INDEX($F$64:$F3141,MATCH(MAX(O$64:O3141),O$64:O3141,0)-1)&lt;(1-$P$2),MAX(O$64:O3141)&gt;MAX(P$64:P3140)),MAX(O$64:O3141),""),IF(AND($F3140/INDEX($F$64:$F3141,MATCH(MAX(Q$64:Q3141),Q$64:Q3141,0)-1)&lt;(1-$P$2),MAX(O$64:O3141)&gt;MAX(P$64:P3140)),MAX(O$64:O3141),"")),"")</f>
        <v/>
      </c>
      <c r="Q3141" s="91" t="str">
        <f>IFERROR(IF(E3141="","",IF(O3141&lt;&gt;"",MAX(O$64:O3141)*10+1,IF(AND($F3140/INDEX($F$64:$F3141,MATCH(MAX(Q$64:Q3140),Q$64:Q3140,0)-1)&gt;(1+$O$2),MAX(O$64:O3141)&gt;MAX(P$64:P3140)),MAX(Q$64:Q3140)+1,""))),"")</f>
        <v/>
      </c>
    </row>
    <row r="3142" spans="1:17" x14ac:dyDescent="0.2">
      <c r="A3142" s="13">
        <f>HLOOKUP($E$2,历史数据!$V$3:$AE$5000,ROW(A3140),)</f>
        <v>498650</v>
      </c>
      <c r="B3142" s="41">
        <v>41176</v>
      </c>
      <c r="C3142" s="100">
        <f>IFERROR(IF(A3142&lt;&gt;0,MAX($C$4:C3141)+1,""),"")</f>
        <v>3072</v>
      </c>
      <c r="D3142" s="100"/>
      <c r="E3142" s="99">
        <f t="shared" ref="E3142:E3205" si="281">IFERROR(INDEX(B:B,MATCH(ROW(A3138),C:C,0)),"")</f>
        <v>41278</v>
      </c>
      <c r="F3142" s="101">
        <f>IFERROR(VLOOKUP(E3142,历史数据!AH:AJ,3,),"")</f>
        <v>11.2596382126652</v>
      </c>
      <c r="G3142" s="101">
        <f t="shared" si="277"/>
        <v>11.312634966598228</v>
      </c>
      <c r="H3142" s="105">
        <f t="shared" si="278"/>
        <v>-4.7976357251122703E-4</v>
      </c>
      <c r="I3142" s="101">
        <f>IFERROR(VLOOKUP(E3142,历史数据!AH:AJ,2,),"")</f>
        <v>11.4420860540741</v>
      </c>
      <c r="J3142" s="104">
        <f t="shared" si="279"/>
        <v>0</v>
      </c>
      <c r="K3142" s="104" t="str">
        <f>IFERROR(IF(AND(J3141=$H$2*1,MAX(K$64:K3141)=MAX(L$64:L3141)),MAX(K$64:K3141)+1,""),"")</f>
        <v/>
      </c>
      <c r="L3142" s="104" t="str">
        <f>IFERROR(IF(AND($F3141/INDEX($F$64:$F3142,MATCH(MAX(M$64:M3142),M$64:M3142,0)-1)&lt;(1-$P$2),MAX(K$64:K3142)&gt;MAX(L$64:L3141)),MAX(K$64:K3142),""),"")</f>
        <v/>
      </c>
      <c r="M3142" s="104" t="str">
        <f>IFERROR(IF(E3142="","",IF(K3142&lt;&gt;"",MAX(M$64:M3141)+1,IF(AND($F3141/INDEX($F$64:$F3142,MATCH(MAX(M$64:M3141),M$64:M3141,0)-1)&gt;(1+$O$2),MAX(K$64:K3142)&gt;MAX(L$64:L3141)),MAX(M$64:M3141)+1,""))),"")</f>
        <v/>
      </c>
      <c r="N3142" s="91">
        <f t="shared" si="280"/>
        <v>0</v>
      </c>
      <c r="O3142" s="91" t="str">
        <f>IFERROR(IF(AND(N3141=$H$2*1,MAX(O$64:O3141)=MAX(P$64:P3141)),MAX(O$64:O3141)+1,""),"")</f>
        <v/>
      </c>
      <c r="P3142" s="91" t="str">
        <f>IFERROR(IF(MOD(MAX(Q$64:Q3142),10*MAX(O$64:O3142))&lt;=2,IF(AND(F3141/INDEX($F$64:$F3142,MATCH(MAX(O$64:O3142),O$64:O3142,0)-1)&lt;(1-$P$2),MAX(O$64:O3142)&gt;MAX(P$64:P3141)),MAX(O$64:O3142),""),IF(AND($F3141/INDEX($F$64:$F3142,MATCH(MAX(Q$64:Q3142),Q$64:Q3142,0)-1)&lt;(1-$P$2),MAX(O$64:O3142)&gt;MAX(P$64:P3141)),MAX(O$64:O3142),"")),"")</f>
        <v/>
      </c>
      <c r="Q3142" s="91" t="str">
        <f>IFERROR(IF(E3142="","",IF(O3142&lt;&gt;"",MAX(O$64:O3142)*10+1,IF(AND($F3141/INDEX($F$64:$F3142,MATCH(MAX(Q$64:Q3141),Q$64:Q3141,0)-1)&gt;(1+$O$2),MAX(O$64:O3142)&gt;MAX(P$64:P3141)),MAX(Q$64:Q3141)+1,""))),"")</f>
        <v/>
      </c>
    </row>
    <row r="3143" spans="1:17" x14ac:dyDescent="0.2">
      <c r="A3143" s="13">
        <f>HLOOKUP($E$2,历史数据!$V$3:$AE$5000,ROW(A3141),)</f>
        <v>463158</v>
      </c>
      <c r="B3143" s="41">
        <v>41177</v>
      </c>
      <c r="C3143" s="100">
        <f>IFERROR(IF(A3143&lt;&gt;0,MAX($C$4:C3142)+1,""),"")</f>
        <v>3073</v>
      </c>
      <c r="D3143" s="100"/>
      <c r="E3143" s="99">
        <f t="shared" si="281"/>
        <v>41281</v>
      </c>
      <c r="F3143" s="101">
        <f>IFERROR(VLOOKUP(E3143,历史数据!AH:AJ,3,),"")</f>
        <v>11.155382303288601</v>
      </c>
      <c r="G3143" s="101">
        <f t="shared" si="277"/>
        <v>11.301774976038169</v>
      </c>
      <c r="H3143" s="105">
        <f t="shared" si="278"/>
        <v>-9.5998771215766165E-4</v>
      </c>
      <c r="I3143" s="101">
        <f>IFERROR(VLOOKUP(E3143,历史数据!AH:AJ,2,),"")</f>
        <v>11.220542246649</v>
      </c>
      <c r="J3143" s="104">
        <f t="shared" si="279"/>
        <v>0</v>
      </c>
      <c r="K3143" s="104" t="str">
        <f>IFERROR(IF(AND(J3142=$H$2*1,MAX(K$64:K3142)=MAX(L$64:L3142)),MAX(K$64:K3142)+1,""),"")</f>
        <v/>
      </c>
      <c r="L3143" s="104" t="str">
        <f>IFERROR(IF(AND($F3142/INDEX($F$64:$F3143,MATCH(MAX(M$64:M3143),M$64:M3143,0)-1)&lt;(1-$P$2),MAX(K$64:K3143)&gt;MAX(L$64:L3142)),MAX(K$64:K3143),""),"")</f>
        <v/>
      </c>
      <c r="M3143" s="104" t="str">
        <f>IFERROR(IF(E3143="","",IF(K3143&lt;&gt;"",MAX(M$64:M3142)+1,IF(AND($F3142/INDEX($F$64:$F3143,MATCH(MAX(M$64:M3142),M$64:M3142,0)-1)&gt;(1+$O$2),MAX(K$64:K3143)&gt;MAX(L$64:L3142)),MAX(M$64:M3142)+1,""))),"")</f>
        <v/>
      </c>
      <c r="N3143" s="91">
        <f t="shared" si="280"/>
        <v>0</v>
      </c>
      <c r="O3143" s="91" t="str">
        <f>IFERROR(IF(AND(N3142=$H$2*1,MAX(O$64:O3142)=MAX(P$64:P3142)),MAX(O$64:O3142)+1,""),"")</f>
        <v/>
      </c>
      <c r="P3143" s="91" t="str">
        <f>IFERROR(IF(MOD(MAX(Q$64:Q3143),10*MAX(O$64:O3143))&lt;=2,IF(AND(F3142/INDEX($F$64:$F3143,MATCH(MAX(O$64:O3143),O$64:O3143,0)-1)&lt;(1-$P$2),MAX(O$64:O3143)&gt;MAX(P$64:P3142)),MAX(O$64:O3143),""),IF(AND($F3142/INDEX($F$64:$F3143,MATCH(MAX(Q$64:Q3143),Q$64:Q3143,0)-1)&lt;(1-$P$2),MAX(O$64:O3143)&gt;MAX(P$64:P3142)),MAX(O$64:O3143),"")),"")</f>
        <v/>
      </c>
      <c r="Q3143" s="91" t="str">
        <f>IFERROR(IF(E3143="","",IF(O3143&lt;&gt;"",MAX(O$64:O3143)*10+1,IF(AND($F3142/INDEX($F$64:$F3143,MATCH(MAX(Q$64:Q3142),Q$64:Q3142,0)-1)&gt;(1+$O$2),MAX(O$64:O3143)&gt;MAX(P$64:P3142)),MAX(Q$64:Q3142)+1,""))),"")</f>
        <v/>
      </c>
    </row>
    <row r="3144" spans="1:17" x14ac:dyDescent="0.2">
      <c r="A3144" s="13">
        <f>HLOOKUP($E$2,历史数据!$V$3:$AE$5000,ROW(A3142),)</f>
        <v>185750</v>
      </c>
      <c r="B3144" s="41">
        <v>41178</v>
      </c>
      <c r="C3144" s="100">
        <f>IFERROR(IF(A3144&lt;&gt;0,MAX($C$4:C3143)+1,""),"")</f>
        <v>3074</v>
      </c>
      <c r="D3144" s="100"/>
      <c r="E3144" s="99">
        <f t="shared" si="281"/>
        <v>41282</v>
      </c>
      <c r="F3144" s="101">
        <f>IFERROR(VLOOKUP(E3144,历史数据!AH:AJ,3,),"")</f>
        <v>11.41602207673</v>
      </c>
      <c r="G3144" s="101">
        <f t="shared" si="277"/>
        <v>11.298951378492555</v>
      </c>
      <c r="H3144" s="105">
        <f t="shared" si="278"/>
        <v>-2.4983664527034044E-4</v>
      </c>
      <c r="I3144" s="101">
        <f>IFERROR(VLOOKUP(E3144,历史数据!AH:AJ,2,),"")</f>
        <v>11.129318325944499</v>
      </c>
      <c r="J3144" s="104">
        <f t="shared" si="279"/>
        <v>0</v>
      </c>
      <c r="K3144" s="104" t="str">
        <f>IFERROR(IF(AND(J3143=$H$2*1,MAX(K$64:K3143)=MAX(L$64:L3143)),MAX(K$64:K3143)+1,""),"")</f>
        <v/>
      </c>
      <c r="L3144" s="104" t="str">
        <f>IFERROR(IF(AND($F3143/INDEX($F$64:$F3144,MATCH(MAX(M$64:M3144),M$64:M3144,0)-1)&lt;(1-$P$2),MAX(K$64:K3144)&gt;MAX(L$64:L3143)),MAX(K$64:K3144),""),"")</f>
        <v/>
      </c>
      <c r="M3144" s="104" t="str">
        <f>IFERROR(IF(E3144="","",IF(K3144&lt;&gt;"",MAX(M$64:M3143)+1,IF(AND($F3143/INDEX($F$64:$F3144,MATCH(MAX(M$64:M3143),M$64:M3143,0)-1)&gt;(1+$O$2),MAX(K$64:K3144)&gt;MAX(L$64:L3143)),MAX(M$64:M3143)+1,""))),"")</f>
        <v/>
      </c>
      <c r="N3144" s="91">
        <f t="shared" si="280"/>
        <v>0</v>
      </c>
      <c r="O3144" s="91" t="str">
        <f>IFERROR(IF(AND(N3143=$H$2*1,MAX(O$64:O3143)=MAX(P$64:P3143)),MAX(O$64:O3143)+1,""),"")</f>
        <v/>
      </c>
      <c r="P3144" s="91" t="str">
        <f>IFERROR(IF(MOD(MAX(Q$64:Q3144),10*MAX(O$64:O3144))&lt;=2,IF(AND(F3143/INDEX($F$64:$F3144,MATCH(MAX(O$64:O3144),O$64:O3144,0)-1)&lt;(1-$P$2),MAX(O$64:O3144)&gt;MAX(P$64:P3143)),MAX(O$64:O3144),""),IF(AND($F3143/INDEX($F$64:$F3144,MATCH(MAX(Q$64:Q3144),Q$64:Q3144,0)-1)&lt;(1-$P$2),MAX(O$64:O3144)&gt;MAX(P$64:P3143)),MAX(O$64:O3144),"")),"")</f>
        <v/>
      </c>
      <c r="Q3144" s="91" t="str">
        <f>IFERROR(IF(E3144="","",IF(O3144&lt;&gt;"",MAX(O$64:O3144)*10+1,IF(AND($F3143/INDEX($F$64:$F3144,MATCH(MAX(Q$64:Q3143),Q$64:Q3143,0)-1)&gt;(1+$O$2),MAX(O$64:O3144)&gt;MAX(P$64:P3143)),MAX(Q$64:Q3143)+1,""))),"")</f>
        <v/>
      </c>
    </row>
    <row r="3145" spans="1:17" x14ac:dyDescent="0.2">
      <c r="A3145" s="13">
        <f>HLOOKUP($E$2,历史数据!$V$3:$AE$5000,ROW(A3143),)</f>
        <v>193710</v>
      </c>
      <c r="B3145" s="41">
        <v>41179</v>
      </c>
      <c r="C3145" s="100">
        <f>IFERROR(IF(A3145&lt;&gt;0,MAX($C$4:C3144)+1,""),"")</f>
        <v>3075</v>
      </c>
      <c r="D3145" s="100"/>
      <c r="E3145" s="99">
        <f t="shared" si="281"/>
        <v>41283</v>
      </c>
      <c r="F3145" s="101">
        <f>IFERROR(VLOOKUP(E3145,历史数据!AH:AJ,3,),"")</f>
        <v>11.4029900880579</v>
      </c>
      <c r="G3145" s="101">
        <f t="shared" si="277"/>
        <v>11.295258981702139</v>
      </c>
      <c r="H3145" s="105">
        <f t="shared" si="278"/>
        <v>-3.2679110359257191E-4</v>
      </c>
      <c r="I3145" s="101">
        <f>IFERROR(VLOOKUP(E3145,历史数据!AH:AJ,2,),"")</f>
        <v>11.41602207673</v>
      </c>
      <c r="J3145" s="104">
        <f t="shared" si="279"/>
        <v>0</v>
      </c>
      <c r="K3145" s="104" t="str">
        <f>IFERROR(IF(AND(J3144=$H$2*1,MAX(K$64:K3144)=MAX(L$64:L3144)),MAX(K$64:K3144)+1,""),"")</f>
        <v/>
      </c>
      <c r="L3145" s="104" t="str">
        <f>IFERROR(IF(AND($F3144/INDEX($F$64:$F3145,MATCH(MAX(M$64:M3145),M$64:M3145,0)-1)&lt;(1-$P$2),MAX(K$64:K3145)&gt;MAX(L$64:L3144)),MAX(K$64:K3145),""),"")</f>
        <v/>
      </c>
      <c r="M3145" s="104" t="str">
        <f>IFERROR(IF(E3145="","",IF(K3145&lt;&gt;"",MAX(M$64:M3144)+1,IF(AND($F3144/INDEX($F$64:$F3145,MATCH(MAX(M$64:M3144),M$64:M3144,0)-1)&gt;(1+$O$2),MAX(K$64:K3145)&gt;MAX(L$64:L3144)),MAX(M$64:M3144)+1,""))),"")</f>
        <v/>
      </c>
      <c r="N3145" s="91">
        <f t="shared" si="280"/>
        <v>0</v>
      </c>
      <c r="O3145" s="91" t="str">
        <f>IFERROR(IF(AND(N3144=$H$2*1,MAX(O$64:O3144)=MAX(P$64:P3144)),MAX(O$64:O3144)+1,""),"")</f>
        <v/>
      </c>
      <c r="P3145" s="91" t="str">
        <f>IFERROR(IF(MOD(MAX(Q$64:Q3145),10*MAX(O$64:O3145))&lt;=2,IF(AND(F3144/INDEX($F$64:$F3145,MATCH(MAX(O$64:O3145),O$64:O3145,0)-1)&lt;(1-$P$2),MAX(O$64:O3145)&gt;MAX(P$64:P3144)),MAX(O$64:O3145),""),IF(AND($F3144/INDEX($F$64:$F3145,MATCH(MAX(Q$64:Q3145),Q$64:Q3145,0)-1)&lt;(1-$P$2),MAX(O$64:O3145)&gt;MAX(P$64:P3144)),MAX(O$64:O3145),"")),"")</f>
        <v/>
      </c>
      <c r="Q3145" s="91" t="str">
        <f>IFERROR(IF(E3145="","",IF(O3145&lt;&gt;"",MAX(O$64:O3145)*10+1,IF(AND($F3144/INDEX($F$64:$F3145,MATCH(MAX(Q$64:Q3144),Q$64:Q3144,0)-1)&gt;(1+$O$2),MAX(O$64:O3145)&gt;MAX(P$64:P3144)),MAX(Q$64:Q3144)+1,""))),"")</f>
        <v/>
      </c>
    </row>
    <row r="3146" spans="1:17" x14ac:dyDescent="0.2">
      <c r="A3146" s="13">
        <f>HLOOKUP($E$2,历史数据!$V$3:$AE$5000,ROW(A3144),)</f>
        <v>323513</v>
      </c>
      <c r="B3146" s="41">
        <v>41180</v>
      </c>
      <c r="C3146" s="100">
        <f>IFERROR(IF(A3146&lt;&gt;0,MAX($C$4:C3145)+1,""),"")</f>
        <v>3076</v>
      </c>
      <c r="D3146" s="100"/>
      <c r="E3146" s="99">
        <f t="shared" si="281"/>
        <v>41284</v>
      </c>
      <c r="F3146" s="101">
        <f>IFERROR(VLOOKUP(E3146,历史数据!AH:AJ,3,),"")</f>
        <v>11.429054065401999</v>
      </c>
      <c r="G3146" s="101">
        <f t="shared" si="277"/>
        <v>11.292869783778924</v>
      </c>
      <c r="H3146" s="105">
        <f t="shared" si="278"/>
        <v>-2.1152219060094346E-4</v>
      </c>
      <c r="I3146" s="101">
        <f>IFERROR(VLOOKUP(E3146,历史数据!AH:AJ,2,),"")</f>
        <v>11.41602207673</v>
      </c>
      <c r="J3146" s="104">
        <f t="shared" si="279"/>
        <v>0</v>
      </c>
      <c r="K3146" s="104" t="str">
        <f>IFERROR(IF(AND(J3145=$H$2*1,MAX(K$64:K3145)=MAX(L$64:L3145)),MAX(K$64:K3145)+1,""),"")</f>
        <v/>
      </c>
      <c r="L3146" s="104" t="str">
        <f>IFERROR(IF(AND($F3145/INDEX($F$64:$F3146,MATCH(MAX(M$64:M3146),M$64:M3146,0)-1)&lt;(1-$P$2),MAX(K$64:K3146)&gt;MAX(L$64:L3145)),MAX(K$64:K3146),""),"")</f>
        <v/>
      </c>
      <c r="M3146" s="104" t="str">
        <f>IFERROR(IF(E3146="","",IF(K3146&lt;&gt;"",MAX(M$64:M3145)+1,IF(AND($F3145/INDEX($F$64:$F3146,MATCH(MAX(M$64:M3145),M$64:M3145,0)-1)&gt;(1+$O$2),MAX(K$64:K3146)&gt;MAX(L$64:L3145)),MAX(M$64:M3145)+1,""))),"")</f>
        <v/>
      </c>
      <c r="N3146" s="91">
        <f t="shared" si="280"/>
        <v>0</v>
      </c>
      <c r="O3146" s="91" t="str">
        <f>IFERROR(IF(AND(N3145=$H$2*1,MAX(O$64:O3145)=MAX(P$64:P3145)),MAX(O$64:O3145)+1,""),"")</f>
        <v/>
      </c>
      <c r="P3146" s="91" t="str">
        <f>IFERROR(IF(MOD(MAX(Q$64:Q3146),10*MAX(O$64:O3146))&lt;=2,IF(AND(F3145/INDEX($F$64:$F3146,MATCH(MAX(O$64:O3146),O$64:O3146,0)-1)&lt;(1-$P$2),MAX(O$64:O3146)&gt;MAX(P$64:P3145)),MAX(O$64:O3146),""),IF(AND($F3145/INDEX($F$64:$F3146,MATCH(MAX(Q$64:Q3146),Q$64:Q3146,0)-1)&lt;(1-$P$2),MAX(O$64:O3146)&gt;MAX(P$64:P3145)),MAX(O$64:O3146),"")),"")</f>
        <v/>
      </c>
      <c r="Q3146" s="91" t="str">
        <f>IFERROR(IF(E3146="","",IF(O3146&lt;&gt;"",MAX(O$64:O3146)*10+1,IF(AND($F3145/INDEX($F$64:$F3146,MATCH(MAX(Q$64:Q3145),Q$64:Q3145,0)-1)&gt;(1+$O$2),MAX(O$64:O3146)&gt;MAX(P$64:P3145)),MAX(Q$64:Q3145)+1,""))),"")</f>
        <v/>
      </c>
    </row>
    <row r="3147" spans="1:17" x14ac:dyDescent="0.2">
      <c r="A3147" s="13">
        <f>HLOOKUP($E$2,历史数据!$V$3:$AE$5000,ROW(A3145),)</f>
        <v>241739</v>
      </c>
      <c r="B3147" s="41">
        <v>41190</v>
      </c>
      <c r="C3147" s="100">
        <f>IFERROR(IF(A3147&lt;&gt;0,MAX($C$4:C3146)+1,""),"")</f>
        <v>3077</v>
      </c>
      <c r="D3147" s="100"/>
      <c r="E3147" s="99">
        <f t="shared" si="281"/>
        <v>41285</v>
      </c>
      <c r="F3147" s="101">
        <f>IFERROR(VLOOKUP(E3147,历史数据!AH:AJ,3,),"")</f>
        <v>11.468150031418199</v>
      </c>
      <c r="G3147" s="101">
        <f t="shared" si="277"/>
        <v>11.28982898642211</v>
      </c>
      <c r="H3147" s="105">
        <f t="shared" si="278"/>
        <v>-2.6926701671359243E-4</v>
      </c>
      <c r="I3147" s="101">
        <f>IFERROR(VLOOKUP(E3147,历史数据!AH:AJ,2,),"")</f>
        <v>11.4942140087624</v>
      </c>
      <c r="J3147" s="104">
        <f t="shared" si="279"/>
        <v>0</v>
      </c>
      <c r="K3147" s="104" t="str">
        <f>IFERROR(IF(AND(J3146=$H$2*1,MAX(K$64:K3146)=MAX(L$64:L3146)),MAX(K$64:K3146)+1,""),"")</f>
        <v/>
      </c>
      <c r="L3147" s="104" t="str">
        <f>IFERROR(IF(AND($F3146/INDEX($F$64:$F3147,MATCH(MAX(M$64:M3147),M$64:M3147,0)-1)&lt;(1-$P$2),MAX(K$64:K3147)&gt;MAX(L$64:L3146)),MAX(K$64:K3147),""),"")</f>
        <v/>
      </c>
      <c r="M3147" s="104" t="str">
        <f>IFERROR(IF(E3147="","",IF(K3147&lt;&gt;"",MAX(M$64:M3146)+1,IF(AND($F3146/INDEX($F$64:$F3147,MATCH(MAX(M$64:M3146),M$64:M3146,0)-1)&gt;(1+$O$2),MAX(K$64:K3147)&gt;MAX(L$64:L3146)),MAX(M$64:M3146)+1,""))),"")</f>
        <v/>
      </c>
      <c r="N3147" s="91">
        <f t="shared" si="280"/>
        <v>0</v>
      </c>
      <c r="O3147" s="91" t="str">
        <f>IFERROR(IF(AND(N3146=$H$2*1,MAX(O$64:O3146)=MAX(P$64:P3146)),MAX(O$64:O3146)+1,""),"")</f>
        <v/>
      </c>
      <c r="P3147" s="91" t="str">
        <f>IFERROR(IF(MOD(MAX(Q$64:Q3147),10*MAX(O$64:O3147))&lt;=2,IF(AND(F3146/INDEX($F$64:$F3147,MATCH(MAX(O$64:O3147),O$64:O3147,0)-1)&lt;(1-$P$2),MAX(O$64:O3147)&gt;MAX(P$64:P3146)),MAX(O$64:O3147),""),IF(AND($F3146/INDEX($F$64:$F3147,MATCH(MAX(Q$64:Q3147),Q$64:Q3147,0)-1)&lt;(1-$P$2),MAX(O$64:O3147)&gt;MAX(P$64:P3146)),MAX(O$64:O3147),"")),"")</f>
        <v/>
      </c>
      <c r="Q3147" s="91" t="str">
        <f>IFERROR(IF(E3147="","",IF(O3147&lt;&gt;"",MAX(O$64:O3147)*10+1,IF(AND($F3146/INDEX($F$64:$F3147,MATCH(MAX(Q$64:Q3146),Q$64:Q3146,0)-1)&gt;(1+$O$2),MAX(O$64:O3147)&gt;MAX(P$64:P3146)),MAX(Q$64:Q3146)+1,""))),"")</f>
        <v/>
      </c>
    </row>
    <row r="3148" spans="1:17" x14ac:dyDescent="0.2">
      <c r="A3148" s="13">
        <f>HLOOKUP($E$2,历史数据!$V$3:$AE$5000,ROW(A3146),)</f>
        <v>330894</v>
      </c>
      <c r="B3148" s="41">
        <v>41191</v>
      </c>
      <c r="C3148" s="100">
        <f>IFERROR(IF(A3148&lt;&gt;0,MAX($C$4:C3147)+1,""),"")</f>
        <v>3078</v>
      </c>
      <c r="D3148" s="100"/>
      <c r="E3148" s="99">
        <f t="shared" si="281"/>
        <v>41288</v>
      </c>
      <c r="F3148" s="101">
        <f>IFERROR(VLOOKUP(E3148,历史数据!AH:AJ,3,),"")</f>
        <v>11.611501906810901</v>
      </c>
      <c r="G3148" s="101">
        <f t="shared" si="277"/>
        <v>11.283747391708479</v>
      </c>
      <c r="H3148" s="105">
        <f t="shared" si="278"/>
        <v>-5.3867908193694358E-4</v>
      </c>
      <c r="I3148" s="101">
        <f>IFERROR(VLOOKUP(E3148,历史数据!AH:AJ,2,),"")</f>
        <v>11.5202779861065</v>
      </c>
      <c r="J3148" s="104">
        <f t="shared" si="279"/>
        <v>0</v>
      </c>
      <c r="K3148" s="104" t="str">
        <f>IFERROR(IF(AND(J3147=$H$2*1,MAX(K$64:K3147)=MAX(L$64:L3147)),MAX(K$64:K3147)+1,""),"")</f>
        <v/>
      </c>
      <c r="L3148" s="104" t="str">
        <f>IFERROR(IF(AND($F3147/INDEX($F$64:$F3148,MATCH(MAX(M$64:M3148),M$64:M3148,0)-1)&lt;(1-$P$2),MAX(K$64:K3148)&gt;MAX(L$64:L3147)),MAX(K$64:K3148),""),"")</f>
        <v/>
      </c>
      <c r="M3148" s="104" t="str">
        <f>IFERROR(IF(E3148="","",IF(K3148&lt;&gt;"",MAX(M$64:M3147)+1,IF(AND($F3147/INDEX($F$64:$F3148,MATCH(MAX(M$64:M3147),M$64:M3147,0)-1)&gt;(1+$O$2),MAX(K$64:K3148)&gt;MAX(L$64:L3147)),MAX(M$64:M3147)+1,""))),"")</f>
        <v/>
      </c>
      <c r="N3148" s="91">
        <f t="shared" si="280"/>
        <v>0</v>
      </c>
      <c r="O3148" s="91" t="str">
        <f>IFERROR(IF(AND(N3147=$H$2*1,MAX(O$64:O3147)=MAX(P$64:P3147)),MAX(O$64:O3147)+1,""),"")</f>
        <v/>
      </c>
      <c r="P3148" s="91" t="str">
        <f>IFERROR(IF(MOD(MAX(Q$64:Q3148),10*MAX(O$64:O3148))&lt;=2,IF(AND(F3147/INDEX($F$64:$F3148,MATCH(MAX(O$64:O3148),O$64:O3148,0)-1)&lt;(1-$P$2),MAX(O$64:O3148)&gt;MAX(P$64:P3147)),MAX(O$64:O3148),""),IF(AND($F3147/INDEX($F$64:$F3148,MATCH(MAX(Q$64:Q3148),Q$64:Q3148,0)-1)&lt;(1-$P$2),MAX(O$64:O3148)&gt;MAX(P$64:P3147)),MAX(O$64:O3148),"")),"")</f>
        <v/>
      </c>
      <c r="Q3148" s="91" t="str">
        <f>IFERROR(IF(E3148="","",IF(O3148&lt;&gt;"",MAX(O$64:O3148)*10+1,IF(AND($F3147/INDEX($F$64:$F3148,MATCH(MAX(Q$64:Q3147),Q$64:Q3147,0)-1)&gt;(1+$O$2),MAX(O$64:O3148)&gt;MAX(P$64:P3147)),MAX(Q$64:Q3147)+1,""))),"")</f>
        <v/>
      </c>
    </row>
    <row r="3149" spans="1:17" x14ac:dyDescent="0.2">
      <c r="A3149" s="13">
        <f>HLOOKUP($E$2,历史数据!$V$3:$AE$5000,ROW(A3147),)</f>
        <v>808795</v>
      </c>
      <c r="B3149" s="41">
        <v>41192</v>
      </c>
      <c r="C3149" s="100">
        <f>IFERROR(IF(A3149&lt;&gt;0,MAX($C$4:C3148)+1,""),"")</f>
        <v>3079</v>
      </c>
      <c r="D3149" s="100"/>
      <c r="E3149" s="99">
        <f t="shared" si="281"/>
        <v>41289</v>
      </c>
      <c r="F3149" s="101">
        <f>IFERROR(VLOOKUP(E3149,历史数据!AH:AJ,3,),"")</f>
        <v>11.7548537822037</v>
      </c>
      <c r="G3149" s="101">
        <f t="shared" si="277"/>
        <v>11.280272194729259</v>
      </c>
      <c r="H3149" s="105">
        <f t="shared" si="278"/>
        <v>-3.0798252199215614E-4</v>
      </c>
      <c r="I3149" s="101">
        <f>IFERROR(VLOOKUP(E3149,历史数据!AH:AJ,2,),"")</f>
        <v>11.572405940794701</v>
      </c>
      <c r="J3149" s="104">
        <f t="shared" si="279"/>
        <v>0</v>
      </c>
      <c r="K3149" s="104" t="str">
        <f>IFERROR(IF(AND(J3148=$H$2*1,MAX(K$64:K3148)=MAX(L$64:L3148)),MAX(K$64:K3148)+1,""),"")</f>
        <v/>
      </c>
      <c r="L3149" s="104" t="str">
        <f>IFERROR(IF(AND($F3148/INDEX($F$64:$F3149,MATCH(MAX(M$64:M3149),M$64:M3149,0)-1)&lt;(1-$P$2),MAX(K$64:K3149)&gt;MAX(L$64:L3148)),MAX(K$64:K3149),""),"")</f>
        <v/>
      </c>
      <c r="M3149" s="104" t="str">
        <f>IFERROR(IF(E3149="","",IF(K3149&lt;&gt;"",MAX(M$64:M3148)+1,IF(AND($F3148/INDEX($F$64:$F3149,MATCH(MAX(M$64:M3148),M$64:M3148,0)-1)&gt;(1+$O$2),MAX(K$64:K3149)&gt;MAX(L$64:L3148)),MAX(M$64:M3148)+1,""))),"")</f>
        <v/>
      </c>
      <c r="N3149" s="91">
        <f t="shared" si="280"/>
        <v>0</v>
      </c>
      <c r="O3149" s="91" t="str">
        <f>IFERROR(IF(AND(N3148=$H$2*1,MAX(O$64:O3148)=MAX(P$64:P3148)),MAX(O$64:O3148)+1,""),"")</f>
        <v/>
      </c>
      <c r="P3149" s="91" t="str">
        <f>IFERROR(IF(MOD(MAX(Q$64:Q3149),10*MAX(O$64:O3149))&lt;=2,IF(AND(F3148/INDEX($F$64:$F3149,MATCH(MAX(O$64:O3149),O$64:O3149,0)-1)&lt;(1-$P$2),MAX(O$64:O3149)&gt;MAX(P$64:P3148)),MAX(O$64:O3149),""),IF(AND($F3148/INDEX($F$64:$F3149,MATCH(MAX(Q$64:Q3149),Q$64:Q3149,0)-1)&lt;(1-$P$2),MAX(O$64:O3149)&gt;MAX(P$64:P3148)),MAX(O$64:O3149),"")),"")</f>
        <v/>
      </c>
      <c r="Q3149" s="91" t="str">
        <f>IFERROR(IF(E3149="","",IF(O3149&lt;&gt;"",MAX(O$64:O3149)*10+1,IF(AND($F3148/INDEX($F$64:$F3149,MATCH(MAX(Q$64:Q3148),Q$64:Q3148,0)-1)&gt;(1+$O$2),MAX(O$64:O3149)&gt;MAX(P$64:P3148)),MAX(Q$64:Q3148)+1,""))),"")</f>
        <v/>
      </c>
    </row>
    <row r="3150" spans="1:17" x14ac:dyDescent="0.2">
      <c r="A3150" s="13">
        <f>HLOOKUP($E$2,历史数据!$V$3:$AE$5000,ROW(A3148),)</f>
        <v>395614</v>
      </c>
      <c r="B3150" s="41">
        <v>41193</v>
      </c>
      <c r="C3150" s="100">
        <f>IFERROR(IF(A3150&lt;&gt;0,MAX($C$4:C3149)+1,""),"")</f>
        <v>3080</v>
      </c>
      <c r="D3150" s="100"/>
      <c r="E3150" s="99">
        <f t="shared" si="281"/>
        <v>41290</v>
      </c>
      <c r="F3150" s="101">
        <f>IFERROR(VLOOKUP(E3150,历史数据!AH:AJ,3,),"")</f>
        <v>11.9894295783009</v>
      </c>
      <c r="G3150" s="101">
        <f t="shared" si="277"/>
        <v>11.277448597183646</v>
      </c>
      <c r="H3150" s="105">
        <f t="shared" si="278"/>
        <v>-2.5031289111376864E-4</v>
      </c>
      <c r="I3150" s="101">
        <f>IFERROR(VLOOKUP(E3150,历史数据!AH:AJ,2,),"")</f>
        <v>11.741821793531599</v>
      </c>
      <c r="J3150" s="104">
        <f t="shared" si="279"/>
        <v>0</v>
      </c>
      <c r="K3150" s="104" t="str">
        <f>IFERROR(IF(AND(J3149=$H$2*1,MAX(K$64:K3149)=MAX(L$64:L3149)),MAX(K$64:K3149)+1,""),"")</f>
        <v/>
      </c>
      <c r="L3150" s="104" t="str">
        <f>IFERROR(IF(AND($F3149/INDEX($F$64:$F3150,MATCH(MAX(M$64:M3150),M$64:M3150,0)-1)&lt;(1-$P$2),MAX(K$64:K3150)&gt;MAX(L$64:L3149)),MAX(K$64:K3150),""),"")</f>
        <v/>
      </c>
      <c r="M3150" s="104" t="str">
        <f>IFERROR(IF(E3150="","",IF(K3150&lt;&gt;"",MAX(M$64:M3149)+1,IF(AND($F3149/INDEX($F$64:$F3150,MATCH(MAX(M$64:M3149),M$64:M3149,0)-1)&gt;(1+$O$2),MAX(K$64:K3150)&gt;MAX(L$64:L3149)),MAX(M$64:M3149)+1,""))),"")</f>
        <v/>
      </c>
      <c r="N3150" s="91">
        <f t="shared" si="280"/>
        <v>0</v>
      </c>
      <c r="O3150" s="91" t="str">
        <f>IFERROR(IF(AND(N3149=$H$2*1,MAX(O$64:O3149)=MAX(P$64:P3149)),MAX(O$64:O3149)+1,""),"")</f>
        <v/>
      </c>
      <c r="P3150" s="91" t="str">
        <f>IFERROR(IF(MOD(MAX(Q$64:Q3150),10*MAX(O$64:O3150))&lt;=2,IF(AND(F3149/INDEX($F$64:$F3150,MATCH(MAX(O$64:O3150),O$64:O3150,0)-1)&lt;(1-$P$2),MAX(O$64:O3150)&gt;MAX(P$64:P3149)),MAX(O$64:O3150),""),IF(AND($F3149/INDEX($F$64:$F3150,MATCH(MAX(Q$64:Q3150),Q$64:Q3150,0)-1)&lt;(1-$P$2),MAX(O$64:O3150)&gt;MAX(P$64:P3149)),MAX(O$64:O3150),"")),"")</f>
        <v/>
      </c>
      <c r="Q3150" s="91" t="str">
        <f>IFERROR(IF(E3150="","",IF(O3150&lt;&gt;"",MAX(O$64:O3150)*10+1,IF(AND($F3149/INDEX($F$64:$F3150,MATCH(MAX(Q$64:Q3149),Q$64:Q3149,0)-1)&gt;(1+$O$2),MAX(O$64:O3150)&gt;MAX(P$64:P3149)),MAX(Q$64:Q3149)+1,""))),"")</f>
        <v/>
      </c>
    </row>
    <row r="3151" spans="1:17" x14ac:dyDescent="0.2">
      <c r="A3151" s="13">
        <f>HLOOKUP($E$2,历史数据!$V$3:$AE$5000,ROW(A3149),)</f>
        <v>144199</v>
      </c>
      <c r="B3151" s="41">
        <v>41194</v>
      </c>
      <c r="C3151" s="100">
        <f>IFERROR(IF(A3151&lt;&gt;0,MAX($C$4:C3150)+1,""),"")</f>
        <v>3081</v>
      </c>
      <c r="D3151" s="100"/>
      <c r="E3151" s="99">
        <f t="shared" si="281"/>
        <v>41291</v>
      </c>
      <c r="F3151" s="101">
        <f>IFERROR(VLOOKUP(E3151,历史数据!AH:AJ,3,),"")</f>
        <v>12.158845431037699</v>
      </c>
      <c r="G3151" s="101">
        <f t="shared" si="277"/>
        <v>11.278534596239648</v>
      </c>
      <c r="H3151" s="105">
        <f t="shared" si="278"/>
        <v>9.6298293593921613E-5</v>
      </c>
      <c r="I3151" s="101">
        <f>IFERROR(VLOOKUP(E3151,历史数据!AH:AJ,2,),"")</f>
        <v>11.937301623612599</v>
      </c>
      <c r="J3151" s="104">
        <f t="shared" si="279"/>
        <v>1</v>
      </c>
      <c r="K3151" s="104" t="str">
        <f>IFERROR(IF(AND(J3150=$H$2*1,MAX(K$64:K3150)=MAX(L$64:L3150)),MAX(K$64:K3150)+1,""),"")</f>
        <v/>
      </c>
      <c r="L3151" s="104" t="str">
        <f>IFERROR(IF(AND($F3150/INDEX($F$64:$F3151,MATCH(MAX(M$64:M3151),M$64:M3151,0)-1)&lt;(1-$P$2),MAX(K$64:K3151)&gt;MAX(L$64:L3150)),MAX(K$64:K3151),""),"")</f>
        <v/>
      </c>
      <c r="M3151" s="104" t="str">
        <f>IFERROR(IF(E3151="","",IF(K3151&lt;&gt;"",MAX(M$64:M3150)+1,IF(AND($F3150/INDEX($F$64:$F3151,MATCH(MAX(M$64:M3150),M$64:M3150,0)-1)&gt;(1+$O$2),MAX(K$64:K3151)&gt;MAX(L$64:L3150)),MAX(M$64:M3150)+1,""))),"")</f>
        <v/>
      </c>
      <c r="N3151" s="91">
        <f t="shared" si="280"/>
        <v>1</v>
      </c>
      <c r="O3151" s="91" t="str">
        <f>IFERROR(IF(AND(N3150=$H$2*1,MAX(O$64:O3150)=MAX(P$64:P3150)),MAX(O$64:O3150)+1,""),"")</f>
        <v/>
      </c>
      <c r="P3151" s="91" t="str">
        <f>IFERROR(IF(MOD(MAX(Q$64:Q3151),10*MAX(O$64:O3151))&lt;=2,IF(AND(F3150/INDEX($F$64:$F3151,MATCH(MAX(O$64:O3151),O$64:O3151,0)-1)&lt;(1-$P$2),MAX(O$64:O3151)&gt;MAX(P$64:P3150)),MAX(O$64:O3151),""),IF(AND($F3150/INDEX($F$64:$F3151,MATCH(MAX(Q$64:Q3151),Q$64:Q3151,0)-1)&lt;(1-$P$2),MAX(O$64:O3151)&gt;MAX(P$64:P3150)),MAX(O$64:O3151),"")),"")</f>
        <v/>
      </c>
      <c r="Q3151" s="91" t="str">
        <f>IFERROR(IF(E3151="","",IF(O3151&lt;&gt;"",MAX(O$64:O3151)*10+1,IF(AND($F3150/INDEX($F$64:$F3151,MATCH(MAX(Q$64:Q3150),Q$64:Q3150,0)-1)&gt;(1+$O$2),MAX(O$64:O3151)&gt;MAX(P$64:P3150)),MAX(Q$64:Q3150)+1,""))),"")</f>
        <v/>
      </c>
    </row>
    <row r="3152" spans="1:17" x14ac:dyDescent="0.2">
      <c r="A3152" s="13">
        <f>HLOOKUP($E$2,历史数据!$V$3:$AE$5000,ROW(A3150),)</f>
        <v>260010</v>
      </c>
      <c r="B3152" s="41">
        <v>41197</v>
      </c>
      <c r="C3152" s="100">
        <f>IFERROR(IF(A3152&lt;&gt;0,MAX($C$4:C3151)+1,""),"")</f>
        <v>3082</v>
      </c>
      <c r="D3152" s="100"/>
      <c r="E3152" s="99">
        <f t="shared" si="281"/>
        <v>41292</v>
      </c>
      <c r="F3152" s="101">
        <f>IFERROR(VLOOKUP(E3152,历史数据!AH:AJ,3,),"")</f>
        <v>12.2240053743981</v>
      </c>
      <c r="G3152" s="101">
        <f t="shared" si="277"/>
        <v>11.28461619095328</v>
      </c>
      <c r="H3152" s="105">
        <f t="shared" si="278"/>
        <v>5.3921851830462941E-4</v>
      </c>
      <c r="I3152" s="101">
        <f>IFERROR(VLOOKUP(E3152,历史数据!AH:AJ,2,),"")</f>
        <v>12.2240053743981</v>
      </c>
      <c r="J3152" s="104">
        <f t="shared" si="279"/>
        <v>2</v>
      </c>
      <c r="K3152" s="104" t="str">
        <f>IFERROR(IF(AND(J3151=$H$2*1,MAX(K$64:K3151)=MAX(L$64:L3151)),MAX(K$64:K3151)+1,""),"")</f>
        <v/>
      </c>
      <c r="L3152" s="104" t="str">
        <f>IFERROR(IF(AND($F3151/INDEX($F$64:$F3152,MATCH(MAX(M$64:M3152),M$64:M3152,0)-1)&lt;(1-$P$2),MAX(K$64:K3152)&gt;MAX(L$64:L3151)),MAX(K$64:K3152),""),"")</f>
        <v/>
      </c>
      <c r="M3152" s="104" t="str">
        <f>IFERROR(IF(E3152="","",IF(K3152&lt;&gt;"",MAX(M$64:M3151)+1,IF(AND($F3151/INDEX($F$64:$F3152,MATCH(MAX(M$64:M3151),M$64:M3151,0)-1)&gt;(1+$O$2),MAX(K$64:K3152)&gt;MAX(L$64:L3151)),MAX(M$64:M3151)+1,""))),"")</f>
        <v/>
      </c>
      <c r="N3152" s="91">
        <f t="shared" si="280"/>
        <v>2</v>
      </c>
      <c r="O3152" s="91" t="str">
        <f>IFERROR(IF(AND(N3151=$H$2*1,MAX(O$64:O3151)=MAX(P$64:P3151)),MAX(O$64:O3151)+1,""),"")</f>
        <v/>
      </c>
      <c r="P3152" s="91" t="str">
        <f>IFERROR(IF(MOD(MAX(Q$64:Q3152),10*MAX(O$64:O3152))&lt;=2,IF(AND(F3151/INDEX($F$64:$F3152,MATCH(MAX(O$64:O3152),O$64:O3152,0)-1)&lt;(1-$P$2),MAX(O$64:O3152)&gt;MAX(P$64:P3151)),MAX(O$64:O3152),""),IF(AND($F3151/INDEX($F$64:$F3152,MATCH(MAX(Q$64:Q3152),Q$64:Q3152,0)-1)&lt;(1-$P$2),MAX(O$64:O3152)&gt;MAX(P$64:P3151)),MAX(O$64:O3152),"")),"")</f>
        <v/>
      </c>
      <c r="Q3152" s="91" t="str">
        <f>IFERROR(IF(E3152="","",IF(O3152&lt;&gt;"",MAX(O$64:O3152)*10+1,IF(AND($F3151/INDEX($F$64:$F3152,MATCH(MAX(Q$64:Q3151),Q$64:Q3151,0)-1)&gt;(1+$O$2),MAX(O$64:O3152)&gt;MAX(P$64:P3151)),MAX(Q$64:Q3151)+1,""))),"")</f>
        <v/>
      </c>
    </row>
    <row r="3153" spans="1:17" x14ac:dyDescent="0.2">
      <c r="A3153" s="13">
        <f>HLOOKUP($E$2,历史数据!$V$3:$AE$5000,ROW(A3151),)</f>
        <v>188521</v>
      </c>
      <c r="B3153" s="41">
        <v>41198</v>
      </c>
      <c r="C3153" s="100">
        <f>IFERROR(IF(A3153&lt;&gt;0,MAX($C$4:C3152)+1,""),"")</f>
        <v>3083</v>
      </c>
      <c r="D3153" s="100"/>
      <c r="E3153" s="99">
        <f t="shared" si="281"/>
        <v>41295</v>
      </c>
      <c r="F3153" s="101">
        <f>IFERROR(VLOOKUP(E3153,历史数据!AH:AJ,3,),"")</f>
        <v>12.7061889552645</v>
      </c>
      <c r="G3153" s="101">
        <f t="shared" si="277"/>
        <v>11.297648179625348</v>
      </c>
      <c r="H3153" s="105">
        <f t="shared" si="278"/>
        <v>1.1548455394092549E-3</v>
      </c>
      <c r="I3153" s="101">
        <f>IFERROR(VLOOKUP(E3153,历史数据!AH:AJ,2,),"")</f>
        <v>12.3673572497908</v>
      </c>
      <c r="J3153" s="104">
        <f t="shared" si="279"/>
        <v>3</v>
      </c>
      <c r="K3153" s="104" t="str">
        <f>IFERROR(IF(AND(J3152=$H$2*1,MAX(K$64:K3152)=MAX(L$64:L3152)),MAX(K$64:K3152)+1,""),"")</f>
        <v/>
      </c>
      <c r="L3153" s="104" t="str">
        <f>IFERROR(IF(AND($F3152/INDEX($F$64:$F3153,MATCH(MAX(M$64:M3153),M$64:M3153,0)-1)&lt;(1-$P$2),MAX(K$64:K3153)&gt;MAX(L$64:L3152)),MAX(K$64:K3153),""),"")</f>
        <v/>
      </c>
      <c r="M3153" s="104" t="str">
        <f>IFERROR(IF(E3153="","",IF(K3153&lt;&gt;"",MAX(M$64:M3152)+1,IF(AND($F3152/INDEX($F$64:$F3153,MATCH(MAX(M$64:M3152),M$64:M3152,0)-1)&gt;(1+$O$2),MAX(K$64:K3153)&gt;MAX(L$64:L3152)),MAX(M$64:M3152)+1,""))),"")</f>
        <v/>
      </c>
      <c r="N3153" s="91">
        <f t="shared" si="280"/>
        <v>3</v>
      </c>
      <c r="O3153" s="91" t="str">
        <f>IFERROR(IF(AND(N3152=$H$2*1,MAX(O$64:O3152)=MAX(P$64:P3152)),MAX(O$64:O3152)+1,""),"")</f>
        <v/>
      </c>
      <c r="P3153" s="91" t="str">
        <f>IFERROR(IF(MOD(MAX(Q$64:Q3153),10*MAX(O$64:O3153))&lt;=2,IF(AND(F3152/INDEX($F$64:$F3153,MATCH(MAX(O$64:O3153),O$64:O3153,0)-1)&lt;(1-$P$2),MAX(O$64:O3153)&gt;MAX(P$64:P3152)),MAX(O$64:O3153),""),IF(AND($F3152/INDEX($F$64:$F3153,MATCH(MAX(Q$64:Q3153),Q$64:Q3153,0)-1)&lt;(1-$P$2),MAX(O$64:O3153)&gt;MAX(P$64:P3152)),MAX(O$64:O3153),"")),"")</f>
        <v/>
      </c>
      <c r="Q3153" s="91" t="str">
        <f>IFERROR(IF(E3153="","",IF(O3153&lt;&gt;"",MAX(O$64:O3153)*10+1,IF(AND($F3152/INDEX($F$64:$F3153,MATCH(MAX(Q$64:Q3152),Q$64:Q3152,0)-1)&gt;(1+$O$2),MAX(O$64:O3153)&gt;MAX(P$64:P3152)),MAX(Q$64:Q3152)+1,""))),"")</f>
        <v/>
      </c>
    </row>
    <row r="3154" spans="1:17" x14ac:dyDescent="0.2">
      <c r="A3154" s="13">
        <f>HLOOKUP($E$2,历史数据!$V$3:$AE$5000,ROW(A3152),)</f>
        <v>629877</v>
      </c>
      <c r="B3154" s="41">
        <v>41199</v>
      </c>
      <c r="C3154" s="100">
        <f>IFERROR(IF(A3154&lt;&gt;0,MAX($C$4:C3153)+1,""),"")</f>
        <v>3084</v>
      </c>
      <c r="D3154" s="100"/>
      <c r="E3154" s="99">
        <f t="shared" si="281"/>
        <v>41296</v>
      </c>
      <c r="F3154" s="101">
        <f>IFERROR(VLOOKUP(E3154,历史数据!AH:AJ,3,),"")</f>
        <v>12.510709125183499</v>
      </c>
      <c r="G3154" s="101">
        <f t="shared" si="277"/>
        <v>11.313069366220628</v>
      </c>
      <c r="H3154" s="105">
        <f t="shared" si="278"/>
        <v>1.3649908680188894E-3</v>
      </c>
      <c r="I3154" s="101">
        <f>IFERROR(VLOOKUP(E3154,历史数据!AH:AJ,2,),"")</f>
        <v>12.6410290119042</v>
      </c>
      <c r="J3154" s="104">
        <f t="shared" si="279"/>
        <v>4</v>
      </c>
      <c r="K3154" s="104" t="str">
        <f>IFERROR(IF(AND(J3153=$H$2*1,MAX(K$64:K3153)=MAX(L$64:L3153)),MAX(K$64:K3153)+1,""),"")</f>
        <v/>
      </c>
      <c r="L3154" s="104" t="str">
        <f>IFERROR(IF(AND($F3153/INDEX($F$64:$F3154,MATCH(MAX(M$64:M3154),M$64:M3154,0)-1)&lt;(1-$P$2),MAX(K$64:K3154)&gt;MAX(L$64:L3153)),MAX(K$64:K3154),""),"")</f>
        <v/>
      </c>
      <c r="M3154" s="104" t="str">
        <f>IFERROR(IF(E3154="","",IF(K3154&lt;&gt;"",MAX(M$64:M3153)+1,IF(AND($F3153/INDEX($F$64:$F3154,MATCH(MAX(M$64:M3153),M$64:M3153,0)-1)&gt;(1+$O$2),MAX(K$64:K3154)&gt;MAX(L$64:L3153)),MAX(M$64:M3153)+1,""))),"")</f>
        <v/>
      </c>
      <c r="N3154" s="91">
        <f t="shared" si="280"/>
        <v>4</v>
      </c>
      <c r="O3154" s="91" t="str">
        <f>IFERROR(IF(AND(N3153=$H$2*1,MAX(O$64:O3153)=MAX(P$64:P3153)),MAX(O$64:O3153)+1,""),"")</f>
        <v/>
      </c>
      <c r="P3154" s="91" t="str">
        <f>IFERROR(IF(MOD(MAX(Q$64:Q3154),10*MAX(O$64:O3154))&lt;=2,IF(AND(F3153/INDEX($F$64:$F3154,MATCH(MAX(O$64:O3154),O$64:O3154,0)-1)&lt;(1-$P$2),MAX(O$64:O3154)&gt;MAX(P$64:P3153)),MAX(O$64:O3154),""),IF(AND($F3153/INDEX($F$64:$F3154,MATCH(MAX(Q$64:Q3154),Q$64:Q3154,0)-1)&lt;(1-$P$2),MAX(O$64:O3154)&gt;MAX(P$64:P3153)),MAX(O$64:O3154),"")),"")</f>
        <v/>
      </c>
      <c r="Q3154" s="91" t="str">
        <f>IFERROR(IF(E3154="","",IF(O3154&lt;&gt;"",MAX(O$64:O3154)*10+1,IF(AND($F3153/INDEX($F$64:$F3154,MATCH(MAX(Q$64:Q3153),Q$64:Q3153,0)-1)&gt;(1+$O$2),MAX(O$64:O3154)&gt;MAX(P$64:P3153)),MAX(Q$64:Q3153)+1,""))),"")</f>
        <v/>
      </c>
    </row>
    <row r="3155" spans="1:17" x14ac:dyDescent="0.2">
      <c r="A3155" s="13">
        <f>HLOOKUP($E$2,历史数据!$V$3:$AE$5000,ROW(A3153),)</f>
        <v>424670</v>
      </c>
      <c r="B3155" s="41">
        <v>41200</v>
      </c>
      <c r="C3155" s="100">
        <f>IFERROR(IF(A3155&lt;&gt;0,MAX($C$4:C3154)+1,""),"")</f>
        <v>3085</v>
      </c>
      <c r="D3155" s="100"/>
      <c r="E3155" s="99">
        <f t="shared" si="281"/>
        <v>41297</v>
      </c>
      <c r="F3155" s="101">
        <f>IFERROR(VLOOKUP(E3155,历史数据!AH:AJ,3,),"")</f>
        <v>12.237037363070099</v>
      </c>
      <c r="G3155" s="101">
        <f t="shared" si="277"/>
        <v>11.331965749795121</v>
      </c>
      <c r="H3155" s="105">
        <f t="shared" si="278"/>
        <v>1.6703144798984049E-3</v>
      </c>
      <c r="I3155" s="101">
        <f>IFERROR(VLOOKUP(E3155,历史数据!AH:AJ,2,),"")</f>
        <v>12.4846451478394</v>
      </c>
      <c r="J3155" s="104">
        <f t="shared" si="279"/>
        <v>5</v>
      </c>
      <c r="K3155" s="104" t="str">
        <f>IFERROR(IF(AND(J3154=$H$2*1,MAX(K$64:K3154)=MAX(L$64:L3154)),MAX(K$64:K3154)+1,""),"")</f>
        <v/>
      </c>
      <c r="L3155" s="104" t="str">
        <f>IFERROR(IF(AND($F3154/INDEX($F$64:$F3155,MATCH(MAX(M$64:M3155),M$64:M3155,0)-1)&lt;(1-$P$2),MAX(K$64:K3155)&gt;MAX(L$64:L3154)),MAX(K$64:K3155),""),"")</f>
        <v/>
      </c>
      <c r="M3155" s="104" t="str">
        <f>IFERROR(IF(E3155="","",IF(K3155&lt;&gt;"",MAX(M$64:M3154)+1,IF(AND($F3154/INDEX($F$64:$F3155,MATCH(MAX(M$64:M3154),M$64:M3154,0)-1)&gt;(1+$O$2),MAX(K$64:K3155)&gt;MAX(L$64:L3154)),MAX(M$64:M3154)+1,""))),"")</f>
        <v/>
      </c>
      <c r="N3155" s="91">
        <f t="shared" si="280"/>
        <v>5</v>
      </c>
      <c r="O3155" s="91" t="str">
        <f>IFERROR(IF(AND(N3154=$H$2*1,MAX(O$64:O3154)=MAX(P$64:P3154)),MAX(O$64:O3154)+1,""),"")</f>
        <v/>
      </c>
      <c r="P3155" s="91" t="str">
        <f>IFERROR(IF(MOD(MAX(Q$64:Q3155),10*MAX(O$64:O3155))&lt;=2,IF(AND(F3154/INDEX($F$64:$F3155,MATCH(MAX(O$64:O3155),O$64:O3155,0)-1)&lt;(1-$P$2),MAX(O$64:O3155)&gt;MAX(P$64:P3154)),MAX(O$64:O3155),""),IF(AND($F3154/INDEX($F$64:$F3155,MATCH(MAX(Q$64:Q3155),Q$64:Q3155,0)-1)&lt;(1-$P$2),MAX(O$64:O3155)&gt;MAX(P$64:P3154)),MAX(O$64:O3155),"")),"")</f>
        <v/>
      </c>
      <c r="Q3155" s="91" t="str">
        <f>IFERROR(IF(E3155="","",IF(O3155&lt;&gt;"",MAX(O$64:O3155)*10+1,IF(AND($F3154/INDEX($F$64:$F3155,MATCH(MAX(Q$64:Q3154),Q$64:Q3154,0)-1)&gt;(1+$O$2),MAX(O$64:O3155)&gt;MAX(P$64:P3154)),MAX(Q$64:Q3154)+1,""))),"")</f>
        <v/>
      </c>
    </row>
    <row r="3156" spans="1:17" x14ac:dyDescent="0.2">
      <c r="A3156" s="13">
        <f>HLOOKUP($E$2,历史数据!$V$3:$AE$5000,ROW(A3154),)</f>
        <v>687561</v>
      </c>
      <c r="B3156" s="41">
        <v>41201</v>
      </c>
      <c r="C3156" s="100">
        <f>IFERROR(IF(A3156&lt;&gt;0,MAX($C$4:C3155)+1,""),"")</f>
        <v>3086</v>
      </c>
      <c r="D3156" s="100"/>
      <c r="E3156" s="99">
        <f t="shared" si="281"/>
        <v>41298</v>
      </c>
      <c r="F3156" s="101">
        <f>IFERROR(VLOOKUP(E3156,历史数据!AH:AJ,3,),"")</f>
        <v>11.9112376462685</v>
      </c>
      <c r="G3156" s="101">
        <f t="shared" si="277"/>
        <v>11.34173974129917</v>
      </c>
      <c r="H3156" s="105">
        <f t="shared" si="278"/>
        <v>8.6251509401424897E-4</v>
      </c>
      <c r="I3156" s="101">
        <f>IFERROR(VLOOKUP(E3156,历史数据!AH:AJ,2,),"")</f>
        <v>12.080653499005299</v>
      </c>
      <c r="J3156" s="104">
        <f t="shared" si="279"/>
        <v>6</v>
      </c>
      <c r="K3156" s="104">
        <f>IFERROR(IF(AND(J3155=$H$2*1,MAX(K$64:K3155)=MAX(L$64:L3155)),MAX(K$64:K3155)+1,""),"")</f>
        <v>23</v>
      </c>
      <c r="L3156" s="104" t="str">
        <f>IFERROR(IF(AND($F3155/INDEX($F$64:$F3156,MATCH(MAX(M$64:M3156),M$64:M3156,0)-1)&lt;(1-$P$2),MAX(K$64:K3156)&gt;MAX(L$64:L3155)),MAX(K$64:K3156),""),"")</f>
        <v/>
      </c>
      <c r="M3156" s="104">
        <f>IFERROR(IF(E3156="","",IF(K3156&lt;&gt;"",MAX(M$64:M3155)+1,IF(AND($F3155/INDEX($F$64:$F3156,MATCH(MAX(M$64:M3155),M$64:M3155,0)-1)&gt;(1+$O$2),MAX(K$64:K3156)&gt;MAX(L$64:L3155)),MAX(M$64:M3155)+1,""))),"")</f>
        <v>34</v>
      </c>
      <c r="N3156" s="91">
        <f t="shared" si="280"/>
        <v>6</v>
      </c>
      <c r="O3156" s="91">
        <f>IFERROR(IF(AND(N3155=$H$2*1,MAX(O$64:O3155)=MAX(P$64:P3155)),MAX(O$64:O3155)+1,""),"")</f>
        <v>17</v>
      </c>
      <c r="P3156" s="91" t="str">
        <f>IFERROR(IF(MOD(MAX(Q$64:Q3156),10*MAX(O$64:O3156))&lt;=2,IF(AND(F3155/INDEX($F$64:$F3156,MATCH(MAX(O$64:O3156),O$64:O3156,0)-1)&lt;(1-$P$2),MAX(O$64:O3156)&gt;MAX(P$64:P3155)),MAX(O$64:O3156),""),IF(AND($F3155/INDEX($F$64:$F3156,MATCH(MAX(Q$64:Q3156),Q$64:Q3156,0)-1)&lt;(1-$P$2),MAX(O$64:O3156)&gt;MAX(P$64:P3155)),MAX(O$64:O3156),"")),"")</f>
        <v/>
      </c>
      <c r="Q3156" s="91">
        <f>IFERROR(IF(E3156="","",IF(O3156&lt;&gt;"",MAX(O$64:O3156)*10+1,IF(AND($F3155/INDEX($F$64:$F3156,MATCH(MAX(Q$64:Q3155),Q$64:Q3155,0)-1)&gt;(1+$O$2),MAX(O$64:O3156)&gt;MAX(P$64:P3155)),MAX(Q$64:Q3155)+1,""))),"")</f>
        <v>171</v>
      </c>
    </row>
    <row r="3157" spans="1:17" x14ac:dyDescent="0.2">
      <c r="A3157" s="13">
        <f>HLOOKUP($E$2,历史数据!$V$3:$AE$5000,ROW(A3155),)</f>
        <v>681401</v>
      </c>
      <c r="B3157" s="41">
        <v>41204</v>
      </c>
      <c r="C3157" s="100">
        <f>IFERROR(IF(A3157&lt;&gt;0,MAX($C$4:C3156)+1,""),"")</f>
        <v>3087</v>
      </c>
      <c r="D3157" s="100"/>
      <c r="E3157" s="99">
        <f t="shared" si="281"/>
        <v>41299</v>
      </c>
      <c r="F3157" s="101">
        <f>IFERROR(VLOOKUP(E3157,历史数据!AH:AJ,3,),"")</f>
        <v>12.015493555645</v>
      </c>
      <c r="G3157" s="101">
        <f t="shared" si="277"/>
        <v>11.355206129593636</v>
      </c>
      <c r="H3157" s="105">
        <f t="shared" si="278"/>
        <v>1.1873300394498187E-3</v>
      </c>
      <c r="I3157" s="101">
        <f>IFERROR(VLOOKUP(E3157,历史数据!AH:AJ,2,),"")</f>
        <v>11.885173668924301</v>
      </c>
      <c r="J3157" s="104">
        <f t="shared" si="279"/>
        <v>7</v>
      </c>
      <c r="K3157" s="104" t="str">
        <f>IFERROR(IF(AND(J3156=$H$2*1,MAX(K$64:K3156)=MAX(L$64:L3156)),MAX(K$64:K3156)+1,""),"")</f>
        <v/>
      </c>
      <c r="L3157" s="104" t="str">
        <f>IFERROR(IF(AND($F3156/INDEX($F$64:$F3157,MATCH(MAX(M$64:M3157),M$64:M3157,0)-1)&lt;(1-$P$2),MAX(K$64:K3157)&gt;MAX(L$64:L3156)),MAX(K$64:K3157),""),"")</f>
        <v/>
      </c>
      <c r="M3157" s="104" t="str">
        <f>IFERROR(IF(E3157="","",IF(K3157&lt;&gt;"",MAX(M$64:M3156)+1,IF(AND($F3156/INDEX($F$64:$F3157,MATCH(MAX(M$64:M3156),M$64:M3156,0)-1)&gt;(1+$O$2),MAX(K$64:K3157)&gt;MAX(L$64:L3156)),MAX(M$64:M3156)+1,""))),"")</f>
        <v/>
      </c>
      <c r="N3157" s="91">
        <f t="shared" si="280"/>
        <v>7</v>
      </c>
      <c r="O3157" s="91" t="str">
        <f>IFERROR(IF(AND(N3156=$H$2*1,MAX(O$64:O3156)=MAX(P$64:P3156)),MAX(O$64:O3156)+1,""),"")</f>
        <v/>
      </c>
      <c r="P3157" s="91" t="str">
        <f>IFERROR(IF(MOD(MAX(Q$64:Q3157),10*MAX(O$64:O3157))&lt;=2,IF(AND(F3156/INDEX($F$64:$F3157,MATCH(MAX(O$64:O3157),O$64:O3157,0)-1)&lt;(1-$P$2),MAX(O$64:O3157)&gt;MAX(P$64:P3156)),MAX(O$64:O3157),""),IF(AND($F3156/INDEX($F$64:$F3157,MATCH(MAX(Q$64:Q3157),Q$64:Q3157,0)-1)&lt;(1-$P$2),MAX(O$64:O3157)&gt;MAX(P$64:P3156)),MAX(O$64:O3157),"")),"")</f>
        <v/>
      </c>
      <c r="Q3157" s="91" t="str">
        <f>IFERROR(IF(E3157="","",IF(O3157&lt;&gt;"",MAX(O$64:O3157)*10+1,IF(AND($F3156/INDEX($F$64:$F3157,MATCH(MAX(Q$64:Q3156),Q$64:Q3156,0)-1)&gt;(1+$O$2),MAX(O$64:O3157)&gt;MAX(P$64:P3156)),MAX(Q$64:Q3156)+1,""))),"")</f>
        <v/>
      </c>
    </row>
    <row r="3158" spans="1:17" x14ac:dyDescent="0.2">
      <c r="A3158" s="13">
        <f>HLOOKUP($E$2,历史数据!$V$3:$AE$5000,ROW(A3156),)</f>
        <v>235700</v>
      </c>
      <c r="B3158" s="41">
        <v>41205</v>
      </c>
      <c r="C3158" s="100">
        <f>IFERROR(IF(A3158&lt;&gt;0,MAX($C$4:C3157)+1,""),"")</f>
        <v>3088</v>
      </c>
      <c r="D3158" s="100"/>
      <c r="E3158" s="99">
        <f t="shared" si="281"/>
        <v>41302</v>
      </c>
      <c r="F3158" s="101">
        <f>IFERROR(VLOOKUP(E3158,历史数据!AH:AJ,3,),"")</f>
        <v>12.080653499005299</v>
      </c>
      <c r="G3158" s="101">
        <f t="shared" si="277"/>
        <v>11.368455318076908</v>
      </c>
      <c r="H3158" s="105">
        <f t="shared" si="278"/>
        <v>1.1667941851571939E-3</v>
      </c>
      <c r="I3158" s="101">
        <f>IFERROR(VLOOKUP(E3158,历史数据!AH:AJ,2,),"")</f>
        <v>11.9763975896288</v>
      </c>
      <c r="J3158" s="104">
        <f t="shared" si="279"/>
        <v>8</v>
      </c>
      <c r="K3158" s="104" t="str">
        <f>IFERROR(IF(AND(J3157=$H$2*1,MAX(K$64:K3157)=MAX(L$64:L3157)),MAX(K$64:K3157)+1,""),"")</f>
        <v/>
      </c>
      <c r="L3158" s="104" t="str">
        <f>IFERROR(IF(AND($F3157/INDEX($F$64:$F3158,MATCH(MAX(M$64:M3158),M$64:M3158,0)-1)&lt;(1-$P$2),MAX(K$64:K3158)&gt;MAX(L$64:L3157)),MAX(K$64:K3158),""),"")</f>
        <v/>
      </c>
      <c r="M3158" s="104" t="str">
        <f>IFERROR(IF(E3158="","",IF(K3158&lt;&gt;"",MAX(M$64:M3157)+1,IF(AND($F3157/INDEX($F$64:$F3158,MATCH(MAX(M$64:M3157),M$64:M3157,0)-1)&gt;(1+$O$2),MAX(K$64:K3158)&gt;MAX(L$64:L3157)),MAX(M$64:M3157)+1,""))),"")</f>
        <v/>
      </c>
      <c r="N3158" s="91">
        <f t="shared" si="280"/>
        <v>8</v>
      </c>
      <c r="O3158" s="91" t="str">
        <f>IFERROR(IF(AND(N3157=$H$2*1,MAX(O$64:O3157)=MAX(P$64:P3157)),MAX(O$64:O3157)+1,""),"")</f>
        <v/>
      </c>
      <c r="P3158" s="91" t="str">
        <f>IFERROR(IF(MOD(MAX(Q$64:Q3158),10*MAX(O$64:O3158))&lt;=2,IF(AND(F3157/INDEX($F$64:$F3158,MATCH(MAX(O$64:O3158),O$64:O3158,0)-1)&lt;(1-$P$2),MAX(O$64:O3158)&gt;MAX(P$64:P3157)),MAX(O$64:O3158),""),IF(AND($F3157/INDEX($F$64:$F3158,MATCH(MAX(Q$64:Q3158),Q$64:Q3158,0)-1)&lt;(1-$P$2),MAX(O$64:O3158)&gt;MAX(P$64:P3157)),MAX(O$64:O3158),"")),"")</f>
        <v/>
      </c>
      <c r="Q3158" s="91" t="str">
        <f>IFERROR(IF(E3158="","",IF(O3158&lt;&gt;"",MAX(O$64:O3158)*10+1,IF(AND($F3157/INDEX($F$64:$F3158,MATCH(MAX(Q$64:Q3157),Q$64:Q3157,0)-1)&gt;(1+$O$2),MAX(O$64:O3158)&gt;MAX(P$64:P3157)),MAX(Q$64:Q3157)+1,""))),"")</f>
        <v/>
      </c>
    </row>
    <row r="3159" spans="1:17" x14ac:dyDescent="0.2">
      <c r="A3159" s="13">
        <f>HLOOKUP($E$2,历史数据!$V$3:$AE$5000,ROW(A3157),)</f>
        <v>394982</v>
      </c>
      <c r="B3159" s="41">
        <v>41206</v>
      </c>
      <c r="C3159" s="100">
        <f>IFERROR(IF(A3159&lt;&gt;0,MAX($C$4:C3158)+1,""),"")</f>
        <v>3089</v>
      </c>
      <c r="D3159" s="100"/>
      <c r="E3159" s="99">
        <f t="shared" si="281"/>
        <v>41303</v>
      </c>
      <c r="F3159" s="101">
        <f>IFERROR(VLOOKUP(E3159,历史数据!AH:AJ,3,),"")</f>
        <v>12.080653499005299</v>
      </c>
      <c r="G3159" s="101">
        <f t="shared" si="277"/>
        <v>11.376708910902547</v>
      </c>
      <c r="H3159" s="105">
        <f t="shared" si="278"/>
        <v>7.2600829177860149E-4</v>
      </c>
      <c r="I3159" s="101">
        <f>IFERROR(VLOOKUP(E3159,历史数据!AH:AJ,2,),"")</f>
        <v>12.080653499005299</v>
      </c>
      <c r="J3159" s="104">
        <f t="shared" si="279"/>
        <v>9</v>
      </c>
      <c r="K3159" s="104" t="str">
        <f>IFERROR(IF(AND(J3158=$H$2*1,MAX(K$64:K3158)=MAX(L$64:L3158)),MAX(K$64:K3158)+1,""),"")</f>
        <v/>
      </c>
      <c r="L3159" s="104" t="str">
        <f>IFERROR(IF(AND($F3158/INDEX($F$64:$F3159,MATCH(MAX(M$64:M3159),M$64:M3159,0)-1)&lt;(1-$P$2),MAX(K$64:K3159)&gt;MAX(L$64:L3158)),MAX(K$64:K3159),""),"")</f>
        <v/>
      </c>
      <c r="M3159" s="104" t="str">
        <f>IFERROR(IF(E3159="","",IF(K3159&lt;&gt;"",MAX(M$64:M3158)+1,IF(AND($F3158/INDEX($F$64:$F3159,MATCH(MAX(M$64:M3158),M$64:M3158,0)-1)&gt;(1+$O$2),MAX(K$64:K3159)&gt;MAX(L$64:L3158)),MAX(M$64:M3158)+1,""))),"")</f>
        <v/>
      </c>
      <c r="N3159" s="91">
        <f t="shared" si="280"/>
        <v>9</v>
      </c>
      <c r="O3159" s="91" t="str">
        <f>IFERROR(IF(AND(N3158=$H$2*1,MAX(O$64:O3158)=MAX(P$64:P3158)),MAX(O$64:O3158)+1,""),"")</f>
        <v/>
      </c>
      <c r="P3159" s="91" t="str">
        <f>IFERROR(IF(MOD(MAX(Q$64:Q3159),10*MAX(O$64:O3159))&lt;=2,IF(AND(F3158/INDEX($F$64:$F3159,MATCH(MAX(O$64:O3159),O$64:O3159,0)-1)&lt;(1-$P$2),MAX(O$64:O3159)&gt;MAX(P$64:P3158)),MAX(O$64:O3159),""),IF(AND($F3158/INDEX($F$64:$F3159,MATCH(MAX(Q$64:Q3159),Q$64:Q3159,0)-1)&lt;(1-$P$2),MAX(O$64:O3159)&gt;MAX(P$64:P3158)),MAX(O$64:O3159),"")),"")</f>
        <v/>
      </c>
      <c r="Q3159" s="91" t="str">
        <f>IFERROR(IF(E3159="","",IF(O3159&lt;&gt;"",MAX(O$64:O3159)*10+1,IF(AND($F3158/INDEX($F$64:$F3159,MATCH(MAX(Q$64:Q3158),Q$64:Q3158,0)-1)&gt;(1+$O$2),MAX(O$64:O3159)&gt;MAX(P$64:P3158)),MAX(Q$64:Q3158)+1,""))),"")</f>
        <v/>
      </c>
    </row>
    <row r="3160" spans="1:17" x14ac:dyDescent="0.2">
      <c r="A3160" s="13">
        <f>HLOOKUP($E$2,历史数据!$V$3:$AE$5000,ROW(A3158),)</f>
        <v>499179</v>
      </c>
      <c r="B3160" s="41">
        <v>41207</v>
      </c>
      <c r="C3160" s="100">
        <f>IFERROR(IF(A3160&lt;&gt;0,MAX($C$4:C3159)+1,""),"")</f>
        <v>3090</v>
      </c>
      <c r="D3160" s="100"/>
      <c r="E3160" s="99">
        <f t="shared" si="281"/>
        <v>41304</v>
      </c>
      <c r="F3160" s="101">
        <f>IFERROR(VLOOKUP(E3160,历史数据!AH:AJ,3,),"")</f>
        <v>12.119749465021499</v>
      </c>
      <c r="G3160" s="101">
        <f t="shared" si="277"/>
        <v>11.383659304860981</v>
      </c>
      <c r="H3160" s="105">
        <f t="shared" si="278"/>
        <v>6.1093186200555927E-4</v>
      </c>
      <c r="I3160" s="101">
        <f>IFERROR(VLOOKUP(E3160,历史数据!AH:AJ,2,),"")</f>
        <v>12.0936854876774</v>
      </c>
      <c r="J3160" s="104">
        <f t="shared" si="279"/>
        <v>10</v>
      </c>
      <c r="K3160" s="104" t="str">
        <f>IFERROR(IF(AND(J3159=$H$2*1,MAX(K$64:K3159)=MAX(L$64:L3159)),MAX(K$64:K3159)+1,""),"")</f>
        <v/>
      </c>
      <c r="L3160" s="104" t="str">
        <f>IFERROR(IF(AND($F3159/INDEX($F$64:$F3160,MATCH(MAX(M$64:M3160),M$64:M3160,0)-1)&lt;(1-$P$2),MAX(K$64:K3160)&gt;MAX(L$64:L3159)),MAX(K$64:K3160),""),"")</f>
        <v/>
      </c>
      <c r="M3160" s="104" t="str">
        <f>IFERROR(IF(E3160="","",IF(K3160&lt;&gt;"",MAX(M$64:M3159)+1,IF(AND($F3159/INDEX($F$64:$F3160,MATCH(MAX(M$64:M3159),M$64:M3159,0)-1)&gt;(1+$O$2),MAX(K$64:K3160)&gt;MAX(L$64:L3159)),MAX(M$64:M3159)+1,""))),"")</f>
        <v/>
      </c>
      <c r="N3160" s="91">
        <f t="shared" si="280"/>
        <v>10</v>
      </c>
      <c r="O3160" s="91" t="str">
        <f>IFERROR(IF(AND(N3159=$H$2*1,MAX(O$64:O3159)=MAX(P$64:P3159)),MAX(O$64:O3159)+1,""),"")</f>
        <v/>
      </c>
      <c r="P3160" s="91" t="str">
        <f>IFERROR(IF(MOD(MAX(Q$64:Q3160),10*MAX(O$64:O3160))&lt;=2,IF(AND(F3159/INDEX($F$64:$F3160,MATCH(MAX(O$64:O3160),O$64:O3160,0)-1)&lt;(1-$P$2),MAX(O$64:O3160)&gt;MAX(P$64:P3159)),MAX(O$64:O3160),""),IF(AND($F3159/INDEX($F$64:$F3160,MATCH(MAX(Q$64:Q3160),Q$64:Q3160,0)-1)&lt;(1-$P$2),MAX(O$64:O3160)&gt;MAX(P$64:P3159)),MAX(O$64:O3160),"")),"")</f>
        <v/>
      </c>
      <c r="Q3160" s="91" t="str">
        <f>IFERROR(IF(E3160="","",IF(O3160&lt;&gt;"",MAX(O$64:O3160)*10+1,IF(AND($F3159/INDEX($F$64:$F3160,MATCH(MAX(Q$64:Q3159),Q$64:Q3159,0)-1)&gt;(1+$O$2),MAX(O$64:O3160)&gt;MAX(P$64:P3159)),MAX(Q$64:Q3159)+1,""))),"")</f>
        <v/>
      </c>
    </row>
    <row r="3161" spans="1:17" x14ac:dyDescent="0.2">
      <c r="A3161" s="13">
        <f>HLOOKUP($E$2,历史数据!$V$3:$AE$5000,ROW(A3159),)</f>
        <v>750433</v>
      </c>
      <c r="B3161" s="41">
        <v>41208</v>
      </c>
      <c r="C3161" s="100">
        <f>IFERROR(IF(A3161&lt;&gt;0,MAX($C$4:C3160)+1,""),"")</f>
        <v>3091</v>
      </c>
      <c r="D3161" s="100"/>
      <c r="E3161" s="99">
        <f t="shared" si="281"/>
        <v>41305</v>
      </c>
      <c r="F3161" s="101">
        <f>IFERROR(VLOOKUP(E3161,历史数据!AH:AJ,3,),"")</f>
        <v>12.0545895216612</v>
      </c>
      <c r="G3161" s="101">
        <f t="shared" si="277"/>
        <v>11.388872100329811</v>
      </c>
      <c r="H3161" s="105">
        <f t="shared" si="278"/>
        <v>4.5791913911230608E-4</v>
      </c>
      <c r="I3161" s="101">
        <f>IFERROR(VLOOKUP(E3161,历史数据!AH:AJ,2,),"")</f>
        <v>12.1458134423657</v>
      </c>
      <c r="J3161" s="104">
        <f t="shared" si="279"/>
        <v>11</v>
      </c>
      <c r="K3161" s="104" t="str">
        <f>IFERROR(IF(AND(J3160=$H$2*1,MAX(K$64:K3160)=MAX(L$64:L3160)),MAX(K$64:K3160)+1,""),"")</f>
        <v/>
      </c>
      <c r="L3161" s="104" t="str">
        <f>IFERROR(IF(AND($F3160/INDEX($F$64:$F3161,MATCH(MAX(M$64:M3161),M$64:M3161,0)-1)&lt;(1-$P$2),MAX(K$64:K3161)&gt;MAX(L$64:L3160)),MAX(K$64:K3161),""),"")</f>
        <v/>
      </c>
      <c r="M3161" s="104" t="str">
        <f>IFERROR(IF(E3161="","",IF(K3161&lt;&gt;"",MAX(M$64:M3160)+1,IF(AND($F3160/INDEX($F$64:$F3161,MATCH(MAX(M$64:M3160),M$64:M3160,0)-1)&gt;(1+$O$2),MAX(K$64:K3161)&gt;MAX(L$64:L3160)),MAX(M$64:M3160)+1,""))),"")</f>
        <v/>
      </c>
      <c r="N3161" s="91">
        <f t="shared" si="280"/>
        <v>11</v>
      </c>
      <c r="O3161" s="91" t="str">
        <f>IFERROR(IF(AND(N3160=$H$2*1,MAX(O$64:O3160)=MAX(P$64:P3160)),MAX(O$64:O3160)+1,""),"")</f>
        <v/>
      </c>
      <c r="P3161" s="91" t="str">
        <f>IFERROR(IF(MOD(MAX(Q$64:Q3161),10*MAX(O$64:O3161))&lt;=2,IF(AND(F3160/INDEX($F$64:$F3161,MATCH(MAX(O$64:O3161),O$64:O3161,0)-1)&lt;(1-$P$2),MAX(O$64:O3161)&gt;MAX(P$64:P3160)),MAX(O$64:O3161),""),IF(AND($F3160/INDEX($F$64:$F3161,MATCH(MAX(Q$64:Q3161),Q$64:Q3161,0)-1)&lt;(1-$P$2),MAX(O$64:O3161)&gt;MAX(P$64:P3160)),MAX(O$64:O3161),"")),"")</f>
        <v/>
      </c>
      <c r="Q3161" s="91" t="str">
        <f>IFERROR(IF(E3161="","",IF(O3161&lt;&gt;"",MAX(O$64:O3161)*10+1,IF(AND($F3160/INDEX($F$64:$F3161,MATCH(MAX(Q$64:Q3160),Q$64:Q3160,0)-1)&gt;(1+$O$2),MAX(O$64:O3161)&gt;MAX(P$64:P3160)),MAX(Q$64:Q3160)+1,""))),"")</f>
        <v/>
      </c>
    </row>
    <row r="3162" spans="1:17" x14ac:dyDescent="0.2">
      <c r="A3162" s="13">
        <f>HLOOKUP($E$2,历史数据!$V$3:$AE$5000,ROW(A3160),)</f>
        <v>630104</v>
      </c>
      <c r="B3162" s="41">
        <v>41211</v>
      </c>
      <c r="C3162" s="100">
        <f>IFERROR(IF(A3162&lt;&gt;0,MAX($C$4:C3161)+1,""),"")</f>
        <v>3092</v>
      </c>
      <c r="D3162" s="100"/>
      <c r="E3162" s="99">
        <f t="shared" si="281"/>
        <v>41306</v>
      </c>
      <c r="F3162" s="101">
        <f>IFERROR(VLOOKUP(E3162,历史数据!AH:AJ,3,),"")</f>
        <v>12.354325261118699</v>
      </c>
      <c r="G3162" s="101">
        <f t="shared" si="277"/>
        <v>11.400600890134671</v>
      </c>
      <c r="H3162" s="105">
        <f t="shared" si="278"/>
        <v>1.0298464765901016E-3</v>
      </c>
      <c r="I3162" s="101">
        <f>IFERROR(VLOOKUP(E3162,历史数据!AH:AJ,2,),"")</f>
        <v>12.0676215103333</v>
      </c>
      <c r="J3162" s="104">
        <f t="shared" si="279"/>
        <v>12</v>
      </c>
      <c r="K3162" s="104" t="str">
        <f>IFERROR(IF(AND(J3161=$H$2*1,MAX(K$64:K3161)=MAX(L$64:L3161)),MAX(K$64:K3161)+1,""),"")</f>
        <v/>
      </c>
      <c r="L3162" s="104" t="str">
        <f>IFERROR(IF(AND($F3161/INDEX($F$64:$F3162,MATCH(MAX(M$64:M3162),M$64:M3162,0)-1)&lt;(1-$P$2),MAX(K$64:K3162)&gt;MAX(L$64:L3161)),MAX(K$64:K3162),""),"")</f>
        <v/>
      </c>
      <c r="M3162" s="104" t="str">
        <f>IFERROR(IF(E3162="","",IF(K3162&lt;&gt;"",MAX(M$64:M3161)+1,IF(AND($F3161/INDEX($F$64:$F3162,MATCH(MAX(M$64:M3161),M$64:M3161,0)-1)&gt;(1+$O$2),MAX(K$64:K3162)&gt;MAX(L$64:L3161)),MAX(M$64:M3161)+1,""))),"")</f>
        <v/>
      </c>
      <c r="N3162" s="91">
        <f t="shared" si="280"/>
        <v>12</v>
      </c>
      <c r="O3162" s="91" t="str">
        <f>IFERROR(IF(AND(N3161=$H$2*1,MAX(O$64:O3161)=MAX(P$64:P3161)),MAX(O$64:O3161)+1,""),"")</f>
        <v/>
      </c>
      <c r="P3162" s="91" t="str">
        <f>IFERROR(IF(MOD(MAX(Q$64:Q3162),10*MAX(O$64:O3162))&lt;=2,IF(AND(F3161/INDEX($F$64:$F3162,MATCH(MAX(O$64:O3162),O$64:O3162,0)-1)&lt;(1-$P$2),MAX(O$64:O3162)&gt;MAX(P$64:P3161)),MAX(O$64:O3162),""),IF(AND($F3161/INDEX($F$64:$F3162,MATCH(MAX(Q$64:Q3162),Q$64:Q3162,0)-1)&lt;(1-$P$2),MAX(O$64:O3162)&gt;MAX(P$64:P3161)),MAX(O$64:O3162),"")),"")</f>
        <v/>
      </c>
      <c r="Q3162" s="91" t="str">
        <f>IFERROR(IF(E3162="","",IF(O3162&lt;&gt;"",MAX(O$64:O3162)*10+1,IF(AND($F3161/INDEX($F$64:$F3162,MATCH(MAX(Q$64:Q3161),Q$64:Q3161,0)-1)&gt;(1+$O$2),MAX(O$64:O3162)&gt;MAX(P$64:P3161)),MAX(Q$64:Q3161)+1,""))),"")</f>
        <v/>
      </c>
    </row>
    <row r="3163" spans="1:17" x14ac:dyDescent="0.2">
      <c r="A3163" s="13">
        <f>HLOOKUP($E$2,历史数据!$V$3:$AE$5000,ROW(A3161),)</f>
        <v>214025</v>
      </c>
      <c r="B3163" s="41">
        <v>41212</v>
      </c>
      <c r="C3163" s="100">
        <f>IFERROR(IF(A3163&lt;&gt;0,MAX($C$4:C3162)+1,""),"")</f>
        <v>3093</v>
      </c>
      <c r="D3163" s="100"/>
      <c r="E3163" s="99">
        <f t="shared" si="281"/>
        <v>41309</v>
      </c>
      <c r="F3163" s="101">
        <f>IFERROR(VLOOKUP(E3163,历史数据!AH:AJ,3,),"")</f>
        <v>12.3021973064305</v>
      </c>
      <c r="G3163" s="101">
        <f t="shared" si="277"/>
        <v>11.411460880694726</v>
      </c>
      <c r="H3163" s="105">
        <f t="shared" si="278"/>
        <v>9.5258054068469988E-4</v>
      </c>
      <c r="I3163" s="101">
        <f>IFERROR(VLOOKUP(E3163,历史数据!AH:AJ,2,),"")</f>
        <v>12.3021973064305</v>
      </c>
      <c r="J3163" s="104">
        <f t="shared" si="279"/>
        <v>13</v>
      </c>
      <c r="K3163" s="104" t="str">
        <f>IFERROR(IF(AND(J3162=$H$2*1,MAX(K$64:K3162)=MAX(L$64:L3162)),MAX(K$64:K3162)+1,""),"")</f>
        <v/>
      </c>
      <c r="L3163" s="104" t="str">
        <f>IFERROR(IF(AND($F3162/INDEX($F$64:$F3163,MATCH(MAX(M$64:M3163),M$64:M3163,0)-1)&lt;(1-$P$2),MAX(K$64:K3163)&gt;MAX(L$64:L3162)),MAX(K$64:K3163),""),"")</f>
        <v/>
      </c>
      <c r="M3163" s="104" t="str">
        <f>IFERROR(IF(E3163="","",IF(K3163&lt;&gt;"",MAX(M$64:M3162)+1,IF(AND($F3162/INDEX($F$64:$F3163,MATCH(MAX(M$64:M3162),M$64:M3162,0)-1)&gt;(1+$O$2),MAX(K$64:K3163)&gt;MAX(L$64:L3162)),MAX(M$64:M3162)+1,""))),"")</f>
        <v/>
      </c>
      <c r="N3163" s="91">
        <f t="shared" si="280"/>
        <v>13</v>
      </c>
      <c r="O3163" s="91" t="str">
        <f>IFERROR(IF(AND(N3162=$H$2*1,MAX(O$64:O3162)=MAX(P$64:P3162)),MAX(O$64:O3162)+1,""),"")</f>
        <v/>
      </c>
      <c r="P3163" s="91" t="str">
        <f>IFERROR(IF(MOD(MAX(Q$64:Q3163),10*MAX(O$64:O3163))&lt;=2,IF(AND(F3162/INDEX($F$64:$F3163,MATCH(MAX(O$64:O3163),O$64:O3163,0)-1)&lt;(1-$P$2),MAX(O$64:O3163)&gt;MAX(P$64:P3162)),MAX(O$64:O3163),""),IF(AND($F3162/INDEX($F$64:$F3163,MATCH(MAX(Q$64:Q3163),Q$64:Q3163,0)-1)&lt;(1-$P$2),MAX(O$64:O3163)&gt;MAX(P$64:P3162)),MAX(O$64:O3163),"")),"")</f>
        <v/>
      </c>
      <c r="Q3163" s="91" t="str">
        <f>IFERROR(IF(E3163="","",IF(O3163&lt;&gt;"",MAX(O$64:O3163)*10+1,IF(AND($F3162/INDEX($F$64:$F3163,MATCH(MAX(Q$64:Q3162),Q$64:Q3162,0)-1)&gt;(1+$O$2),MAX(O$64:O3163)&gt;MAX(P$64:P3162)),MAX(Q$64:Q3162)+1,""))),"")</f>
        <v/>
      </c>
    </row>
    <row r="3164" spans="1:17" x14ac:dyDescent="0.2">
      <c r="A3164" s="13">
        <f>HLOOKUP($E$2,历史数据!$V$3:$AE$5000,ROW(A3162),)</f>
        <v>257502</v>
      </c>
      <c r="B3164" s="41">
        <v>41213</v>
      </c>
      <c r="C3164" s="100">
        <f>IFERROR(IF(A3164&lt;&gt;0,MAX($C$4:C3163)+1,""),"")</f>
        <v>3094</v>
      </c>
      <c r="D3164" s="100"/>
      <c r="E3164" s="99">
        <f t="shared" si="281"/>
        <v>41310</v>
      </c>
      <c r="F3164" s="101">
        <f>IFERROR(VLOOKUP(E3164,历史数据!AH:AJ,3,),"")</f>
        <v>12.3282612837746</v>
      </c>
      <c r="G3164" s="101">
        <f t="shared" si="277"/>
        <v>11.424492869366794</v>
      </c>
      <c r="H3164" s="105">
        <f t="shared" si="278"/>
        <v>1.1420087934679302E-3</v>
      </c>
      <c r="I3164" s="101">
        <f>IFERROR(VLOOKUP(E3164,历史数据!AH:AJ,2,),"")</f>
        <v>12.276133329086299</v>
      </c>
      <c r="J3164" s="104">
        <f t="shared" si="279"/>
        <v>14</v>
      </c>
      <c r="K3164" s="104" t="str">
        <f>IFERROR(IF(AND(J3163=$H$2*1,MAX(K$64:K3163)=MAX(L$64:L3163)),MAX(K$64:K3163)+1,""),"")</f>
        <v/>
      </c>
      <c r="L3164" s="104" t="str">
        <f>IFERROR(IF(AND($F3163/INDEX($F$64:$F3164,MATCH(MAX(M$64:M3164),M$64:M3164,0)-1)&lt;(1-$P$2),MAX(K$64:K3164)&gt;MAX(L$64:L3163)),MAX(K$64:K3164),""),"")</f>
        <v/>
      </c>
      <c r="M3164" s="104" t="str">
        <f>IFERROR(IF(E3164="","",IF(K3164&lt;&gt;"",MAX(M$64:M3163)+1,IF(AND($F3163/INDEX($F$64:$F3164,MATCH(MAX(M$64:M3163),M$64:M3163,0)-1)&gt;(1+$O$2),MAX(K$64:K3164)&gt;MAX(L$64:L3163)),MAX(M$64:M3163)+1,""))),"")</f>
        <v/>
      </c>
      <c r="N3164" s="91">
        <f t="shared" si="280"/>
        <v>14</v>
      </c>
      <c r="O3164" s="91" t="str">
        <f>IFERROR(IF(AND(N3163=$H$2*1,MAX(O$64:O3163)=MAX(P$64:P3163)),MAX(O$64:O3163)+1,""),"")</f>
        <v/>
      </c>
      <c r="P3164" s="91" t="str">
        <f>IFERROR(IF(MOD(MAX(Q$64:Q3164),10*MAX(O$64:O3164))&lt;=2,IF(AND(F3163/INDEX($F$64:$F3164,MATCH(MAX(O$64:O3164),O$64:O3164,0)-1)&lt;(1-$P$2),MAX(O$64:O3164)&gt;MAX(P$64:P3163)),MAX(O$64:O3164),""),IF(AND($F3163/INDEX($F$64:$F3164,MATCH(MAX(Q$64:Q3164),Q$64:Q3164,0)-1)&lt;(1-$P$2),MAX(O$64:O3164)&gt;MAX(P$64:P3163)),MAX(O$64:O3164),"")),"")</f>
        <v/>
      </c>
      <c r="Q3164" s="91" t="str">
        <f>IFERROR(IF(E3164="","",IF(O3164&lt;&gt;"",MAX(O$64:O3164)*10+1,IF(AND($F3163/INDEX($F$64:$F3164,MATCH(MAX(Q$64:Q3163),Q$64:Q3163,0)-1)&gt;(1+$O$2),MAX(O$64:O3164)&gt;MAX(P$64:P3163)),MAX(Q$64:Q3163)+1,""))),"")</f>
        <v/>
      </c>
    </row>
    <row r="3165" spans="1:17" x14ac:dyDescent="0.2">
      <c r="A3165" s="13">
        <f>HLOOKUP($E$2,历史数据!$V$3:$AE$5000,ROW(A3163),)</f>
        <v>477970</v>
      </c>
      <c r="B3165" s="41">
        <v>41214</v>
      </c>
      <c r="C3165" s="100">
        <f>IFERROR(IF(A3165&lt;&gt;0,MAX($C$4:C3164)+1,""),"")</f>
        <v>3095</v>
      </c>
      <c r="D3165" s="100"/>
      <c r="E3165" s="99">
        <f t="shared" si="281"/>
        <v>41311</v>
      </c>
      <c r="F3165" s="101">
        <f>IFERROR(VLOOKUP(E3165,历史数据!AH:AJ,3,),"")</f>
        <v>12.8234768533131</v>
      </c>
      <c r="G3165" s="101">
        <f t="shared" si="277"/>
        <v>11.445126851430899</v>
      </c>
      <c r="H3165" s="105">
        <f t="shared" si="278"/>
        <v>1.806117987033895E-3</v>
      </c>
      <c r="I3165" s="101">
        <f>IFERROR(VLOOKUP(E3165,历史数据!AH:AJ,2,),"")</f>
        <v>12.3282612837746</v>
      </c>
      <c r="J3165" s="104">
        <f t="shared" si="279"/>
        <v>15</v>
      </c>
      <c r="K3165" s="104" t="str">
        <f>IFERROR(IF(AND(J3164=$H$2*1,MAX(K$64:K3164)=MAX(L$64:L3164)),MAX(K$64:K3164)+1,""),"")</f>
        <v/>
      </c>
      <c r="L3165" s="104" t="str">
        <f>IFERROR(IF(AND($F3164/INDEX($F$64:$F3165,MATCH(MAX(M$64:M3165),M$64:M3165,0)-1)&lt;(1-$P$2),MAX(K$64:K3165)&gt;MAX(L$64:L3164)),MAX(K$64:K3165),""),"")</f>
        <v/>
      </c>
      <c r="M3165" s="104" t="str">
        <f>IFERROR(IF(E3165="","",IF(K3165&lt;&gt;"",MAX(M$64:M3164)+1,IF(AND($F3164/INDEX($F$64:$F3165,MATCH(MAX(M$64:M3164),M$64:M3164,0)-1)&gt;(1+$O$2),MAX(K$64:K3165)&gt;MAX(L$64:L3164)),MAX(M$64:M3164)+1,""))),"")</f>
        <v/>
      </c>
      <c r="N3165" s="91">
        <f t="shared" si="280"/>
        <v>15</v>
      </c>
      <c r="O3165" s="91" t="str">
        <f>IFERROR(IF(AND(N3164=$H$2*1,MAX(O$64:O3164)=MAX(P$64:P3164)),MAX(O$64:O3164)+1,""),"")</f>
        <v/>
      </c>
      <c r="P3165" s="91" t="str">
        <f>IFERROR(IF(MOD(MAX(Q$64:Q3165),10*MAX(O$64:O3165))&lt;=2,IF(AND(F3164/INDEX($F$64:$F3165,MATCH(MAX(O$64:O3165),O$64:O3165,0)-1)&lt;(1-$P$2),MAX(O$64:O3165)&gt;MAX(P$64:P3164)),MAX(O$64:O3165),""),IF(AND($F3164/INDEX($F$64:$F3165,MATCH(MAX(Q$64:Q3165),Q$64:Q3165,0)-1)&lt;(1-$P$2),MAX(O$64:O3165)&gt;MAX(P$64:P3164)),MAX(O$64:O3165),"")),"")</f>
        <v/>
      </c>
      <c r="Q3165" s="91" t="str">
        <f>IFERROR(IF(E3165="","",IF(O3165&lt;&gt;"",MAX(O$64:O3165)*10+1,IF(AND($F3164/INDEX($F$64:$F3165,MATCH(MAX(Q$64:Q3164),Q$64:Q3164,0)-1)&gt;(1+$O$2),MAX(O$64:O3165)&gt;MAX(P$64:P3164)),MAX(Q$64:Q3164)+1,""))),"")</f>
        <v/>
      </c>
    </row>
    <row r="3166" spans="1:17" x14ac:dyDescent="0.2">
      <c r="A3166" s="13">
        <f>HLOOKUP($E$2,历史数据!$V$3:$AE$5000,ROW(A3164),)</f>
        <v>209850</v>
      </c>
      <c r="B3166" s="41">
        <v>41215</v>
      </c>
      <c r="C3166" s="100">
        <f>IFERROR(IF(A3166&lt;&gt;0,MAX($C$4:C3165)+1,""),"")</f>
        <v>3096</v>
      </c>
      <c r="D3166" s="100"/>
      <c r="E3166" s="99">
        <f t="shared" si="281"/>
        <v>41312</v>
      </c>
      <c r="F3166" s="101">
        <f>IFERROR(VLOOKUP(E3166,历史数据!AH:AJ,3,),"")</f>
        <v>13.462044298244299</v>
      </c>
      <c r="G3166" s="101">
        <f t="shared" si="277"/>
        <v>11.477055223677464</v>
      </c>
      <c r="H3166" s="105">
        <f t="shared" si="278"/>
        <v>2.7896914259690764E-3</v>
      </c>
      <c r="I3166" s="101">
        <f>IFERROR(VLOOKUP(E3166,历史数据!AH:AJ,2,),"")</f>
        <v>12.888636796673399</v>
      </c>
      <c r="J3166" s="104">
        <f t="shared" si="279"/>
        <v>16</v>
      </c>
      <c r="K3166" s="104" t="str">
        <f>IFERROR(IF(AND(J3165=$H$2*1,MAX(K$64:K3165)=MAX(L$64:L3165)),MAX(K$64:K3165)+1,""),"")</f>
        <v/>
      </c>
      <c r="L3166" s="104" t="str">
        <f>IFERROR(IF(AND($F3165/INDEX($F$64:$F3166,MATCH(MAX(M$64:M3166),M$64:M3166,0)-1)&lt;(1-$P$2),MAX(K$64:K3166)&gt;MAX(L$64:L3165)),MAX(K$64:K3166),""),"")</f>
        <v/>
      </c>
      <c r="M3166" s="104" t="str">
        <f>IFERROR(IF(E3166="","",IF(K3166&lt;&gt;"",MAX(M$64:M3165)+1,IF(AND($F3165/INDEX($F$64:$F3166,MATCH(MAX(M$64:M3165),M$64:M3165,0)-1)&gt;(1+$O$2),MAX(K$64:K3166)&gt;MAX(L$64:L3165)),MAX(M$64:M3165)+1,""))),"")</f>
        <v/>
      </c>
      <c r="N3166" s="91">
        <f t="shared" si="280"/>
        <v>16</v>
      </c>
      <c r="O3166" s="91" t="str">
        <f>IFERROR(IF(AND(N3165=$H$2*1,MAX(O$64:O3165)=MAX(P$64:P3165)),MAX(O$64:O3165)+1,""),"")</f>
        <v/>
      </c>
      <c r="P3166" s="91" t="str">
        <f>IFERROR(IF(MOD(MAX(Q$64:Q3166),10*MAX(O$64:O3166))&lt;=2,IF(AND(F3165/INDEX($F$64:$F3166,MATCH(MAX(O$64:O3166),O$64:O3166,0)-1)&lt;(1-$P$2),MAX(O$64:O3166)&gt;MAX(P$64:P3165)),MAX(O$64:O3166),""),IF(AND($F3165/INDEX($F$64:$F3166,MATCH(MAX(Q$64:Q3166),Q$64:Q3166,0)-1)&lt;(1-$P$2),MAX(O$64:O3166)&gt;MAX(P$64:P3165)),MAX(O$64:O3166),"")),"")</f>
        <v/>
      </c>
      <c r="Q3166" s="91" t="str">
        <f>IFERROR(IF(E3166="","",IF(O3166&lt;&gt;"",MAX(O$64:O3166)*10+1,IF(AND($F3165/INDEX($F$64:$F3166,MATCH(MAX(Q$64:Q3165),Q$64:Q3165,0)-1)&gt;(1+$O$2),MAX(O$64:O3166)&gt;MAX(P$64:P3165)),MAX(Q$64:Q3165)+1,""))),"")</f>
        <v/>
      </c>
    </row>
    <row r="3167" spans="1:17" x14ac:dyDescent="0.2">
      <c r="A3167" s="13">
        <f>HLOOKUP($E$2,历史数据!$V$3:$AE$5000,ROW(A3165),)</f>
        <v>168937</v>
      </c>
      <c r="B3167" s="41">
        <v>41218</v>
      </c>
      <c r="C3167" s="100">
        <f>IFERROR(IF(A3167&lt;&gt;0,MAX($C$4:C3166)+1,""),"")</f>
        <v>3097</v>
      </c>
      <c r="D3167" s="100"/>
      <c r="E3167" s="99">
        <f t="shared" si="281"/>
        <v>41313</v>
      </c>
      <c r="F3167" s="101">
        <f>IFERROR(VLOOKUP(E3167,历史数据!AH:AJ,3,),"")</f>
        <v>13.501140264260499</v>
      </c>
      <c r="G3167" s="101">
        <f t="shared" si="277"/>
        <v>11.515282390448856</v>
      </c>
      <c r="H3167" s="105">
        <f t="shared" si="278"/>
        <v>3.3307469578545135E-3</v>
      </c>
      <c r="I3167" s="101">
        <f>IFERROR(VLOOKUP(E3167,历史数据!AH:AJ,2,),"")</f>
        <v>13.422948332228099</v>
      </c>
      <c r="J3167" s="104">
        <f t="shared" si="279"/>
        <v>17</v>
      </c>
      <c r="K3167" s="104" t="str">
        <f>IFERROR(IF(AND(J3166=$H$2*1,MAX(K$64:K3166)=MAX(L$64:L3166)),MAX(K$64:K3166)+1,""),"")</f>
        <v/>
      </c>
      <c r="L3167" s="104" t="str">
        <f>IFERROR(IF(AND($F3166/INDEX($F$64:$F3167,MATCH(MAX(M$64:M3167),M$64:M3167,0)-1)&lt;(1-$P$2),MAX(K$64:K3167)&gt;MAX(L$64:L3166)),MAX(K$64:K3167),""),"")</f>
        <v/>
      </c>
      <c r="M3167" s="104" t="str">
        <f>IFERROR(IF(E3167="","",IF(K3167&lt;&gt;"",MAX(M$64:M3166)+1,IF(AND($F3166/INDEX($F$64:$F3167,MATCH(MAX(M$64:M3166),M$64:M3166,0)-1)&gt;(1+$O$2),MAX(K$64:K3167)&gt;MAX(L$64:L3166)),MAX(M$64:M3166)+1,""))),"")</f>
        <v/>
      </c>
      <c r="N3167" s="91">
        <f t="shared" si="280"/>
        <v>17</v>
      </c>
      <c r="O3167" s="91" t="str">
        <f>IFERROR(IF(AND(N3166=$H$2*1,MAX(O$64:O3166)=MAX(P$64:P3166)),MAX(O$64:O3166)+1,""),"")</f>
        <v/>
      </c>
      <c r="P3167" s="91" t="str">
        <f>IFERROR(IF(MOD(MAX(Q$64:Q3167),10*MAX(O$64:O3167))&lt;=2,IF(AND(F3166/INDEX($F$64:$F3167,MATCH(MAX(O$64:O3167),O$64:O3167,0)-1)&lt;(1-$P$2),MAX(O$64:O3167)&gt;MAX(P$64:P3166)),MAX(O$64:O3167),""),IF(AND($F3166/INDEX($F$64:$F3167,MATCH(MAX(Q$64:Q3167),Q$64:Q3167,0)-1)&lt;(1-$P$2),MAX(O$64:O3167)&gt;MAX(P$64:P3166)),MAX(O$64:O3167),"")),"")</f>
        <v/>
      </c>
      <c r="Q3167" s="91" t="str">
        <f>IFERROR(IF(E3167="","",IF(O3167&lt;&gt;"",MAX(O$64:O3167)*10+1,IF(AND($F3166/INDEX($F$64:$F3167,MATCH(MAX(Q$64:Q3166),Q$64:Q3166,0)-1)&gt;(1+$O$2),MAX(O$64:O3167)&gt;MAX(P$64:P3166)),MAX(Q$64:Q3166)+1,""))),"")</f>
        <v/>
      </c>
    </row>
    <row r="3168" spans="1:17" x14ac:dyDescent="0.2">
      <c r="A3168" s="13">
        <f>HLOOKUP($E$2,历史数据!$V$3:$AE$5000,ROW(A3166),)</f>
        <v>145297</v>
      </c>
      <c r="B3168" s="41">
        <v>41219</v>
      </c>
      <c r="C3168" s="100">
        <f>IFERROR(IF(A3168&lt;&gt;0,MAX($C$4:C3167)+1,""),"")</f>
        <v>3098</v>
      </c>
      <c r="D3168" s="100"/>
      <c r="E3168" s="99">
        <f t="shared" si="281"/>
        <v>41323</v>
      </c>
      <c r="F3168" s="101">
        <f>IFERROR(VLOOKUP(E3168,历史数据!AH:AJ,3,),"")</f>
        <v>13.5141722529326</v>
      </c>
      <c r="G3168" s="101">
        <f t="shared" si="277"/>
        <v>11.553075157597849</v>
      </c>
      <c r="H3168" s="105">
        <f t="shared" si="278"/>
        <v>3.2819661617973228E-3</v>
      </c>
      <c r="I3168" s="101">
        <f>IFERROR(VLOOKUP(E3168,历史数据!AH:AJ,2,),"")</f>
        <v>13.422948332228099</v>
      </c>
      <c r="J3168" s="104">
        <f t="shared" si="279"/>
        <v>18</v>
      </c>
      <c r="K3168" s="104" t="str">
        <f>IFERROR(IF(AND(J3167=$H$2*1,MAX(K$64:K3167)=MAX(L$64:L3167)),MAX(K$64:K3167)+1,""),"")</f>
        <v/>
      </c>
      <c r="L3168" s="104" t="str">
        <f>IFERROR(IF(AND($F3167/INDEX($F$64:$F3168,MATCH(MAX(M$64:M3168),M$64:M3168,0)-1)&lt;(1-$P$2),MAX(K$64:K3168)&gt;MAX(L$64:L3167)),MAX(K$64:K3168),""),"")</f>
        <v/>
      </c>
      <c r="M3168" s="104" t="str">
        <f>IFERROR(IF(E3168="","",IF(K3168&lt;&gt;"",MAX(M$64:M3167)+1,IF(AND($F3167/INDEX($F$64:$F3168,MATCH(MAX(M$64:M3167),M$64:M3167,0)-1)&gt;(1+$O$2),MAX(K$64:K3168)&gt;MAX(L$64:L3167)),MAX(M$64:M3167)+1,""))),"")</f>
        <v/>
      </c>
      <c r="N3168" s="91">
        <f t="shared" si="280"/>
        <v>18</v>
      </c>
      <c r="O3168" s="91" t="str">
        <f>IFERROR(IF(AND(N3167=$H$2*1,MAX(O$64:O3167)=MAX(P$64:P3167)),MAX(O$64:O3167)+1,""),"")</f>
        <v/>
      </c>
      <c r="P3168" s="91" t="str">
        <f>IFERROR(IF(MOD(MAX(Q$64:Q3168),10*MAX(O$64:O3168))&lt;=2,IF(AND(F3167/INDEX($F$64:$F3168,MATCH(MAX(O$64:O3168),O$64:O3168,0)-1)&lt;(1-$P$2),MAX(O$64:O3168)&gt;MAX(P$64:P3167)),MAX(O$64:O3168),""),IF(AND($F3167/INDEX($F$64:$F3168,MATCH(MAX(Q$64:Q3168),Q$64:Q3168,0)-1)&lt;(1-$P$2),MAX(O$64:O3168)&gt;MAX(P$64:P3167)),MAX(O$64:O3168),"")),"")</f>
        <v/>
      </c>
      <c r="Q3168" s="91" t="str">
        <f>IFERROR(IF(E3168="","",IF(O3168&lt;&gt;"",MAX(O$64:O3168)*10+1,IF(AND($F3167/INDEX($F$64:$F3168,MATCH(MAX(Q$64:Q3167),Q$64:Q3167,0)-1)&gt;(1+$O$2),MAX(O$64:O3168)&gt;MAX(P$64:P3167)),MAX(Q$64:Q3167)+1,""))),"")</f>
        <v/>
      </c>
    </row>
    <row r="3169" spans="1:17" x14ac:dyDescent="0.2">
      <c r="A3169" s="13">
        <f>HLOOKUP($E$2,历史数据!$V$3:$AE$5000,ROW(A3167),)</f>
        <v>206990</v>
      </c>
      <c r="B3169" s="41">
        <v>41220</v>
      </c>
      <c r="C3169" s="100">
        <f>IFERROR(IF(A3169&lt;&gt;0,MAX($C$4:C3168)+1,""),"")</f>
        <v>3099</v>
      </c>
      <c r="D3169" s="100"/>
      <c r="E3169" s="99">
        <f t="shared" si="281"/>
        <v>41324</v>
      </c>
      <c r="F3169" s="101">
        <f>IFERROR(VLOOKUP(E3169,历史数据!AH:AJ,3,),"")</f>
        <v>13.396884354884</v>
      </c>
      <c r="G3169" s="101">
        <f t="shared" si="277"/>
        <v>11.590216325313238</v>
      </c>
      <c r="H3169" s="105">
        <f t="shared" si="278"/>
        <v>3.2148295764320434E-3</v>
      </c>
      <c r="I3169" s="101">
        <f>IFERROR(VLOOKUP(E3169,历史数据!AH:AJ,2,),"")</f>
        <v>13.396884354884</v>
      </c>
      <c r="J3169" s="104">
        <f t="shared" si="279"/>
        <v>19</v>
      </c>
      <c r="K3169" s="104" t="str">
        <f>IFERROR(IF(AND(J3168=$H$2*1,MAX(K$64:K3168)=MAX(L$64:L3168)),MAX(K$64:K3168)+1,""),"")</f>
        <v/>
      </c>
      <c r="L3169" s="104" t="str">
        <f>IFERROR(IF(AND($F3168/INDEX($F$64:$F3169,MATCH(MAX(M$64:M3169),M$64:M3169,0)-1)&lt;(1-$P$2),MAX(K$64:K3169)&gt;MAX(L$64:L3168)),MAX(K$64:K3169),""),"")</f>
        <v/>
      </c>
      <c r="M3169" s="104" t="str">
        <f>IFERROR(IF(E3169="","",IF(K3169&lt;&gt;"",MAX(M$64:M3168)+1,IF(AND($F3168/INDEX($F$64:$F3169,MATCH(MAX(M$64:M3168),M$64:M3168,0)-1)&gt;(1+$O$2),MAX(K$64:K3169)&gt;MAX(L$64:L3168)),MAX(M$64:M3168)+1,""))),"")</f>
        <v/>
      </c>
      <c r="N3169" s="91">
        <f t="shared" si="280"/>
        <v>19</v>
      </c>
      <c r="O3169" s="91" t="str">
        <f>IFERROR(IF(AND(N3168=$H$2*1,MAX(O$64:O3168)=MAX(P$64:P3168)),MAX(O$64:O3168)+1,""),"")</f>
        <v/>
      </c>
      <c r="P3169" s="91" t="str">
        <f>IFERROR(IF(MOD(MAX(Q$64:Q3169),10*MAX(O$64:O3169))&lt;=2,IF(AND(F3168/INDEX($F$64:$F3169,MATCH(MAX(O$64:O3169),O$64:O3169,0)-1)&lt;(1-$P$2),MAX(O$64:O3169)&gt;MAX(P$64:P3168)),MAX(O$64:O3169),""),IF(AND($F3168/INDEX($F$64:$F3169,MATCH(MAX(Q$64:Q3169),Q$64:Q3169,0)-1)&lt;(1-$P$2),MAX(O$64:O3169)&gt;MAX(P$64:P3168)),MAX(O$64:O3169),"")),"")</f>
        <v/>
      </c>
      <c r="Q3169" s="91" t="str">
        <f>IFERROR(IF(E3169="","",IF(O3169&lt;&gt;"",MAX(O$64:O3169)*10+1,IF(AND($F3168/INDEX($F$64:$F3169,MATCH(MAX(Q$64:Q3168),Q$64:Q3168,0)-1)&gt;(1+$O$2),MAX(O$64:O3169)&gt;MAX(P$64:P3168)),MAX(Q$64:Q3168)+1,""))),"")</f>
        <v/>
      </c>
    </row>
    <row r="3170" spans="1:17" x14ac:dyDescent="0.2">
      <c r="A3170" s="13">
        <f>HLOOKUP($E$2,历史数据!$V$3:$AE$5000,ROW(A3168),)</f>
        <v>182400</v>
      </c>
      <c r="B3170" s="41">
        <v>41221</v>
      </c>
      <c r="C3170" s="100">
        <f>IFERROR(IF(A3170&lt;&gt;0,MAX($C$4:C3169)+1,""),"")</f>
        <v>3100</v>
      </c>
      <c r="D3170" s="100"/>
      <c r="E3170" s="99">
        <f t="shared" si="281"/>
        <v>41325</v>
      </c>
      <c r="F3170" s="101">
        <f>IFERROR(VLOOKUP(E3170,历史数据!AH:AJ,3,),"")</f>
        <v>13.5532682189488</v>
      </c>
      <c r="G3170" s="101">
        <f t="shared" si="277"/>
        <v>11.631918689063848</v>
      </c>
      <c r="H3170" s="105">
        <f t="shared" si="278"/>
        <v>3.5980660395036335E-3</v>
      </c>
      <c r="I3170" s="101">
        <f>IFERROR(VLOOKUP(E3170,历史数据!AH:AJ,2,),"")</f>
        <v>13.162308558786799</v>
      </c>
      <c r="J3170" s="104">
        <f t="shared" si="279"/>
        <v>20</v>
      </c>
      <c r="K3170" s="104" t="str">
        <f>IFERROR(IF(AND(J3169=$H$2*1,MAX(K$64:K3169)=MAX(L$64:L3169)),MAX(K$64:K3169)+1,""),"")</f>
        <v/>
      </c>
      <c r="L3170" s="104" t="str">
        <f>IFERROR(IF(AND($F3169/INDEX($F$64:$F3170,MATCH(MAX(M$64:M3170),M$64:M3170,0)-1)&lt;(1-$P$2),MAX(K$64:K3170)&gt;MAX(L$64:L3169)),MAX(K$64:K3170),""),"")</f>
        <v/>
      </c>
      <c r="M3170" s="104" t="str">
        <f>IFERROR(IF(E3170="","",IF(K3170&lt;&gt;"",MAX(M$64:M3169)+1,IF(AND($F3169/INDEX($F$64:$F3170,MATCH(MAX(M$64:M3169),M$64:M3169,0)-1)&gt;(1+$O$2),MAX(K$64:K3170)&gt;MAX(L$64:L3169)),MAX(M$64:M3169)+1,""))),"")</f>
        <v/>
      </c>
      <c r="N3170" s="91">
        <f t="shared" si="280"/>
        <v>20</v>
      </c>
      <c r="O3170" s="91" t="str">
        <f>IFERROR(IF(AND(N3169=$H$2*1,MAX(O$64:O3169)=MAX(P$64:P3169)),MAX(O$64:O3169)+1,""),"")</f>
        <v/>
      </c>
      <c r="P3170" s="91" t="str">
        <f>IFERROR(IF(MOD(MAX(Q$64:Q3170),10*MAX(O$64:O3170))&lt;=2,IF(AND(F3169/INDEX($F$64:$F3170,MATCH(MAX(O$64:O3170),O$64:O3170,0)-1)&lt;(1-$P$2),MAX(O$64:O3170)&gt;MAX(P$64:P3169)),MAX(O$64:O3170),""),IF(AND($F3169/INDEX($F$64:$F3170,MATCH(MAX(Q$64:Q3170),Q$64:Q3170,0)-1)&lt;(1-$P$2),MAX(O$64:O3170)&gt;MAX(P$64:P3169)),MAX(O$64:O3170),"")),"")</f>
        <v/>
      </c>
      <c r="Q3170" s="91" t="str">
        <f>IFERROR(IF(E3170="","",IF(O3170&lt;&gt;"",MAX(O$64:O3170)*10+1,IF(AND($F3169/INDEX($F$64:$F3170,MATCH(MAX(Q$64:Q3169),Q$64:Q3169,0)-1)&gt;(1+$O$2),MAX(O$64:O3170)&gt;MAX(P$64:P3169)),MAX(Q$64:Q3169)+1,""))),"")</f>
        <v/>
      </c>
    </row>
    <row r="3171" spans="1:17" x14ac:dyDescent="0.2">
      <c r="A3171" s="13">
        <f>HLOOKUP($E$2,历史数据!$V$3:$AE$5000,ROW(A3169),)</f>
        <v>248000</v>
      </c>
      <c r="B3171" s="41">
        <v>41222</v>
      </c>
      <c r="C3171" s="100">
        <f>IFERROR(IF(A3171&lt;&gt;0,MAX($C$4:C3170)+1,""),"")</f>
        <v>3101</v>
      </c>
      <c r="D3171" s="100"/>
      <c r="E3171" s="99">
        <f t="shared" si="281"/>
        <v>41326</v>
      </c>
      <c r="F3171" s="101">
        <f>IFERROR(VLOOKUP(E3171,历史数据!AH:AJ,3,),"")</f>
        <v>13.3708203775399</v>
      </c>
      <c r="G3171" s="101">
        <f t="shared" si="277"/>
        <v>11.670145855835244</v>
      </c>
      <c r="H3171" s="105">
        <f t="shared" si="278"/>
        <v>3.2864025096166483E-3</v>
      </c>
      <c r="I3171" s="101">
        <f>IFERROR(VLOOKUP(E3171,历史数据!AH:AJ,2,),"")</f>
        <v>13.3708203775399</v>
      </c>
      <c r="J3171" s="104">
        <f t="shared" si="279"/>
        <v>21</v>
      </c>
      <c r="K3171" s="104" t="str">
        <f>IFERROR(IF(AND(J3170=$H$2*1,MAX(K$64:K3170)=MAX(L$64:L3170)),MAX(K$64:K3170)+1,""),"")</f>
        <v/>
      </c>
      <c r="L3171" s="104" t="str">
        <f>IFERROR(IF(AND($F3170/INDEX($F$64:$F3171,MATCH(MAX(M$64:M3171),M$64:M3171,0)-1)&lt;(1-$P$2),MAX(K$64:K3171)&gt;MAX(L$64:L3170)),MAX(K$64:K3171),""),"")</f>
        <v/>
      </c>
      <c r="M3171" s="104" t="str">
        <f>IFERROR(IF(E3171="","",IF(K3171&lt;&gt;"",MAX(M$64:M3170)+1,IF(AND($F3170/INDEX($F$64:$F3171,MATCH(MAX(M$64:M3170),M$64:M3170,0)-1)&gt;(1+$O$2),MAX(K$64:K3171)&gt;MAX(L$64:L3170)),MAX(M$64:M3170)+1,""))),"")</f>
        <v/>
      </c>
      <c r="N3171" s="91">
        <f t="shared" si="280"/>
        <v>21</v>
      </c>
      <c r="O3171" s="91" t="str">
        <f>IFERROR(IF(AND(N3170=$H$2*1,MAX(O$64:O3170)=MAX(P$64:P3170)),MAX(O$64:O3170)+1,""),"")</f>
        <v/>
      </c>
      <c r="P3171" s="91" t="str">
        <f>IFERROR(IF(MOD(MAX(Q$64:Q3171),10*MAX(O$64:O3171))&lt;=2,IF(AND(F3170/INDEX($F$64:$F3171,MATCH(MAX(O$64:O3171),O$64:O3171,0)-1)&lt;(1-$P$2),MAX(O$64:O3171)&gt;MAX(P$64:P3170)),MAX(O$64:O3171),""),IF(AND($F3170/INDEX($F$64:$F3171,MATCH(MAX(Q$64:Q3171),Q$64:Q3171,0)-1)&lt;(1-$P$2),MAX(O$64:O3171)&gt;MAX(P$64:P3170)),MAX(O$64:O3171),"")),"")</f>
        <v/>
      </c>
      <c r="Q3171" s="91" t="str">
        <f>IFERROR(IF(E3171="","",IF(O3171&lt;&gt;"",MAX(O$64:O3171)*10+1,IF(AND($F3170/INDEX($F$64:$F3171,MATCH(MAX(Q$64:Q3170),Q$64:Q3170,0)-1)&gt;(1+$O$2),MAX(O$64:O3171)&gt;MAX(P$64:P3170)),MAX(Q$64:Q3170)+1,""))),"")</f>
        <v/>
      </c>
    </row>
    <row r="3172" spans="1:17" x14ac:dyDescent="0.2">
      <c r="A3172" s="13">
        <f>HLOOKUP($E$2,历史数据!$V$3:$AE$5000,ROW(A3170),)</f>
        <v>292358</v>
      </c>
      <c r="B3172" s="41">
        <v>41225</v>
      </c>
      <c r="C3172" s="100">
        <f>IFERROR(IF(A3172&lt;&gt;0,MAX($C$4:C3171)+1,""),"")</f>
        <v>3102</v>
      </c>
      <c r="D3172" s="100"/>
      <c r="E3172" s="99">
        <f t="shared" si="281"/>
        <v>41327</v>
      </c>
      <c r="F3172" s="101">
        <f>IFERROR(VLOOKUP(E3172,历史数据!AH:AJ,3,),"")</f>
        <v>13.5663002076209</v>
      </c>
      <c r="G3172" s="101">
        <f t="shared" si="277"/>
        <v>11.709893421285045</v>
      </c>
      <c r="H3172" s="105">
        <f t="shared" si="278"/>
        <v>3.4059184812953447E-3</v>
      </c>
      <c r="I3172" s="101">
        <f>IFERROR(VLOOKUP(E3172,历史数据!AH:AJ,2,),"")</f>
        <v>13.4881082755885</v>
      </c>
      <c r="J3172" s="104">
        <f t="shared" si="279"/>
        <v>22</v>
      </c>
      <c r="K3172" s="104" t="str">
        <f>IFERROR(IF(AND(J3171=$H$2*1,MAX(K$64:K3171)=MAX(L$64:L3171)),MAX(K$64:K3171)+1,""),"")</f>
        <v/>
      </c>
      <c r="L3172" s="104" t="str">
        <f>IFERROR(IF(AND($F3171/INDEX($F$64:$F3172,MATCH(MAX(M$64:M3172),M$64:M3172,0)-1)&lt;(1-$P$2),MAX(K$64:K3172)&gt;MAX(L$64:L3171)),MAX(K$64:K3172),""),"")</f>
        <v/>
      </c>
      <c r="M3172" s="104" t="str">
        <f>IFERROR(IF(E3172="","",IF(K3172&lt;&gt;"",MAX(M$64:M3171)+1,IF(AND($F3171/INDEX($F$64:$F3172,MATCH(MAX(M$64:M3171),M$64:M3171,0)-1)&gt;(1+$O$2),MAX(K$64:K3172)&gt;MAX(L$64:L3171)),MAX(M$64:M3171)+1,""))),"")</f>
        <v/>
      </c>
      <c r="N3172" s="91">
        <f t="shared" si="280"/>
        <v>22</v>
      </c>
      <c r="O3172" s="91" t="str">
        <f>IFERROR(IF(AND(N3171=$H$2*1,MAX(O$64:O3171)=MAX(P$64:P3171)),MAX(O$64:O3171)+1,""),"")</f>
        <v/>
      </c>
      <c r="P3172" s="91" t="str">
        <f>IFERROR(IF(MOD(MAX(Q$64:Q3172),10*MAX(O$64:O3172))&lt;=2,IF(AND(F3171/INDEX($F$64:$F3172,MATCH(MAX(O$64:O3172),O$64:O3172,0)-1)&lt;(1-$P$2),MAX(O$64:O3172)&gt;MAX(P$64:P3171)),MAX(O$64:O3172),""),IF(AND($F3171/INDEX($F$64:$F3172,MATCH(MAX(Q$64:Q3172),Q$64:Q3172,0)-1)&lt;(1-$P$2),MAX(O$64:O3172)&gt;MAX(P$64:P3171)),MAX(O$64:O3172),"")),"")</f>
        <v/>
      </c>
      <c r="Q3172" s="91" t="str">
        <f>IFERROR(IF(E3172="","",IF(O3172&lt;&gt;"",MAX(O$64:O3172)*10+1,IF(AND($F3171/INDEX($F$64:$F3172,MATCH(MAX(Q$64:Q3171),Q$64:Q3171,0)-1)&gt;(1+$O$2),MAX(O$64:O3172)&gt;MAX(P$64:P3171)),MAX(Q$64:Q3171)+1,""))),"")</f>
        <v/>
      </c>
    </row>
    <row r="3173" spans="1:17" x14ac:dyDescent="0.2">
      <c r="A3173" s="13">
        <f>HLOOKUP($E$2,历史数据!$V$3:$AE$5000,ROW(A3171),)</f>
        <v>313500</v>
      </c>
      <c r="B3173" s="41">
        <v>41226</v>
      </c>
      <c r="C3173" s="100">
        <f>IFERROR(IF(A3173&lt;&gt;0,MAX($C$4:C3172)+1,""),"")</f>
        <v>3103</v>
      </c>
      <c r="D3173" s="100"/>
      <c r="E3173" s="99">
        <f t="shared" si="281"/>
        <v>41330</v>
      </c>
      <c r="F3173" s="101">
        <f>IFERROR(VLOOKUP(E3173,历史数据!AH:AJ,3,),"")</f>
        <v>13.592364184965</v>
      </c>
      <c r="G3173" s="101">
        <f t="shared" si="277"/>
        <v>11.747903388245239</v>
      </c>
      <c r="H3173" s="105">
        <f t="shared" si="278"/>
        <v>3.2459703596536826E-3</v>
      </c>
      <c r="I3173" s="101">
        <f>IFERROR(VLOOKUP(E3173,历史数据!AH:AJ,2,),"")</f>
        <v>13.422948332228099</v>
      </c>
      <c r="J3173" s="104">
        <f t="shared" si="279"/>
        <v>23</v>
      </c>
      <c r="K3173" s="104" t="str">
        <f>IFERROR(IF(AND(J3172=$H$2*1,MAX(K$64:K3172)=MAX(L$64:L3172)),MAX(K$64:K3172)+1,""),"")</f>
        <v/>
      </c>
      <c r="L3173" s="104" t="str">
        <f>IFERROR(IF(AND($F3172/INDEX($F$64:$F3173,MATCH(MAX(M$64:M3173),M$64:M3173,0)-1)&lt;(1-$P$2),MAX(K$64:K3173)&gt;MAX(L$64:L3172)),MAX(K$64:K3173),""),"")</f>
        <v/>
      </c>
      <c r="M3173" s="104" t="str">
        <f>IFERROR(IF(E3173="","",IF(K3173&lt;&gt;"",MAX(M$64:M3172)+1,IF(AND($F3172/INDEX($F$64:$F3173,MATCH(MAX(M$64:M3172),M$64:M3172,0)-1)&gt;(1+$O$2),MAX(K$64:K3173)&gt;MAX(L$64:L3172)),MAX(M$64:M3172)+1,""))),"")</f>
        <v/>
      </c>
      <c r="N3173" s="91">
        <f t="shared" si="280"/>
        <v>23</v>
      </c>
      <c r="O3173" s="91" t="str">
        <f>IFERROR(IF(AND(N3172=$H$2*1,MAX(O$64:O3172)=MAX(P$64:P3172)),MAX(O$64:O3172)+1,""),"")</f>
        <v/>
      </c>
      <c r="P3173" s="91" t="str">
        <f>IFERROR(IF(MOD(MAX(Q$64:Q3173),10*MAX(O$64:O3173))&lt;=2,IF(AND(F3172/INDEX($F$64:$F3173,MATCH(MAX(O$64:O3173),O$64:O3173,0)-1)&lt;(1-$P$2),MAX(O$64:O3173)&gt;MAX(P$64:P3172)),MAX(O$64:O3173),""),IF(AND($F3172/INDEX($F$64:$F3173,MATCH(MAX(Q$64:Q3173),Q$64:Q3173,0)-1)&lt;(1-$P$2),MAX(O$64:O3173)&gt;MAX(P$64:P3172)),MAX(O$64:O3173),"")),"")</f>
        <v/>
      </c>
      <c r="Q3173" s="91" t="str">
        <f>IFERROR(IF(E3173="","",IF(O3173&lt;&gt;"",MAX(O$64:O3173)*10+1,IF(AND($F3172/INDEX($F$64:$F3173,MATCH(MAX(Q$64:Q3172),Q$64:Q3172,0)-1)&gt;(1+$O$2),MAX(O$64:O3173)&gt;MAX(P$64:P3172)),MAX(Q$64:Q3172)+1,""))),"")</f>
        <v/>
      </c>
    </row>
    <row r="3174" spans="1:17" x14ac:dyDescent="0.2">
      <c r="A3174" s="13">
        <f>HLOOKUP($E$2,历史数据!$V$3:$AE$5000,ROW(A3172),)</f>
        <v>291150</v>
      </c>
      <c r="B3174" s="41">
        <v>41227</v>
      </c>
      <c r="C3174" s="100">
        <f>IFERROR(IF(A3174&lt;&gt;0,MAX($C$4:C3173)+1,""),"")</f>
        <v>3104</v>
      </c>
      <c r="D3174" s="100"/>
      <c r="E3174" s="99">
        <f t="shared" si="281"/>
        <v>41331</v>
      </c>
      <c r="F3174" s="101">
        <f>IFERROR(VLOOKUP(E3174,历史数据!AH:AJ,3,),"")</f>
        <v>13.8790679357505</v>
      </c>
      <c r="G3174" s="101">
        <f t="shared" si="277"/>
        <v>11.782220958415014</v>
      </c>
      <c r="H3174" s="105">
        <f t="shared" si="278"/>
        <v>2.9211655080609855E-3</v>
      </c>
      <c r="I3174" s="101">
        <f>IFERROR(VLOOKUP(E3174,历史数据!AH:AJ,2,),"")</f>
        <v>13.4359803209002</v>
      </c>
      <c r="J3174" s="104">
        <f t="shared" si="279"/>
        <v>24</v>
      </c>
      <c r="K3174" s="104" t="str">
        <f>IFERROR(IF(AND(J3173=$H$2*1,MAX(K$64:K3173)=MAX(L$64:L3173)),MAX(K$64:K3173)+1,""),"")</f>
        <v/>
      </c>
      <c r="L3174" s="104" t="str">
        <f>IFERROR(IF(AND($F3173/INDEX($F$64:$F3174,MATCH(MAX(M$64:M3174),M$64:M3174,0)-1)&lt;(1-$P$2),MAX(K$64:K3174)&gt;MAX(L$64:L3173)),MAX(K$64:K3174),""),"")</f>
        <v/>
      </c>
      <c r="M3174" s="104" t="str">
        <f>IFERROR(IF(E3174="","",IF(K3174&lt;&gt;"",MAX(M$64:M3173)+1,IF(AND($F3173/INDEX($F$64:$F3174,MATCH(MAX(M$64:M3173),M$64:M3173,0)-1)&gt;(1+$O$2),MAX(K$64:K3174)&gt;MAX(L$64:L3173)),MAX(M$64:M3173)+1,""))),"")</f>
        <v/>
      </c>
      <c r="N3174" s="91">
        <f t="shared" si="280"/>
        <v>24</v>
      </c>
      <c r="O3174" s="91" t="str">
        <f>IFERROR(IF(AND(N3173=$H$2*1,MAX(O$64:O3173)=MAX(P$64:P3173)),MAX(O$64:O3173)+1,""),"")</f>
        <v/>
      </c>
      <c r="P3174" s="91" t="str">
        <f>IFERROR(IF(MOD(MAX(Q$64:Q3174),10*MAX(O$64:O3174))&lt;=2,IF(AND(F3173/INDEX($F$64:$F3174,MATCH(MAX(O$64:O3174),O$64:O3174,0)-1)&lt;(1-$P$2),MAX(O$64:O3174)&gt;MAX(P$64:P3173)),MAX(O$64:O3174),""),IF(AND($F3173/INDEX($F$64:$F3174,MATCH(MAX(Q$64:Q3174),Q$64:Q3174,0)-1)&lt;(1-$P$2),MAX(O$64:O3174)&gt;MAX(P$64:P3173)),MAX(O$64:O3174),"")),"")</f>
        <v/>
      </c>
      <c r="Q3174" s="91" t="str">
        <f>IFERROR(IF(E3174="","",IF(O3174&lt;&gt;"",MAX(O$64:O3174)*10+1,IF(AND($F3173/INDEX($F$64:$F3174,MATCH(MAX(Q$64:Q3173),Q$64:Q3173,0)-1)&gt;(1+$O$2),MAX(O$64:O3174)&gt;MAX(P$64:P3173)),MAX(Q$64:Q3173)+1,""))),"")</f>
        <v/>
      </c>
    </row>
    <row r="3175" spans="1:17" x14ac:dyDescent="0.2">
      <c r="A3175" s="13">
        <f>HLOOKUP($E$2,历史数据!$V$3:$AE$5000,ROW(A3173),)</f>
        <v>138194</v>
      </c>
      <c r="B3175" s="41">
        <v>41228</v>
      </c>
      <c r="C3175" s="100">
        <f>IFERROR(IF(A3175&lt;&gt;0,MAX($C$4:C3174)+1,""),"")</f>
        <v>3105</v>
      </c>
      <c r="D3175" s="100"/>
      <c r="E3175" s="99">
        <f t="shared" si="281"/>
        <v>41332</v>
      </c>
      <c r="F3175" s="101">
        <f>IFERROR(VLOOKUP(E3175,历史数据!AH:AJ,3,),"")</f>
        <v>14.1006117431756</v>
      </c>
      <c r="G3175" s="101">
        <f t="shared" si="277"/>
        <v>11.821751324053615</v>
      </c>
      <c r="H3175" s="105">
        <f t="shared" si="278"/>
        <v>3.3550860892970213E-3</v>
      </c>
      <c r="I3175" s="101">
        <f>IFERROR(VLOOKUP(E3175,历史数据!AH:AJ,2,),"")</f>
        <v>13.8269399810622</v>
      </c>
      <c r="J3175" s="104">
        <f t="shared" si="279"/>
        <v>25</v>
      </c>
      <c r="K3175" s="104" t="str">
        <f>IFERROR(IF(AND(J3174=$H$2*1,MAX(K$64:K3174)=MAX(L$64:L3174)),MAX(K$64:K3174)+1,""),"")</f>
        <v/>
      </c>
      <c r="L3175" s="104" t="str">
        <f>IFERROR(IF(AND($F3174/INDEX($F$64:$F3175,MATCH(MAX(M$64:M3175),M$64:M3175,0)-1)&lt;(1-$P$2),MAX(K$64:K3175)&gt;MAX(L$64:L3174)),MAX(K$64:K3175),""),"")</f>
        <v/>
      </c>
      <c r="M3175" s="104" t="str">
        <f>IFERROR(IF(E3175="","",IF(K3175&lt;&gt;"",MAX(M$64:M3174)+1,IF(AND($F3174/INDEX($F$64:$F3175,MATCH(MAX(M$64:M3174),M$64:M3174,0)-1)&gt;(1+$O$2),MAX(K$64:K3175)&gt;MAX(L$64:L3174)),MAX(M$64:M3174)+1,""))),"")</f>
        <v/>
      </c>
      <c r="N3175" s="91">
        <f t="shared" si="280"/>
        <v>25</v>
      </c>
      <c r="O3175" s="91" t="str">
        <f>IFERROR(IF(AND(N3174=$H$2*1,MAX(O$64:O3174)=MAX(P$64:P3174)),MAX(O$64:O3174)+1,""),"")</f>
        <v/>
      </c>
      <c r="P3175" s="91" t="str">
        <f>IFERROR(IF(MOD(MAX(Q$64:Q3175),10*MAX(O$64:O3175))&lt;=2,IF(AND(F3174/INDEX($F$64:$F3175,MATCH(MAX(O$64:O3175),O$64:O3175,0)-1)&lt;(1-$P$2),MAX(O$64:O3175)&gt;MAX(P$64:P3174)),MAX(O$64:O3175),""),IF(AND($F3174/INDEX($F$64:$F3175,MATCH(MAX(Q$64:Q3175),Q$64:Q3175,0)-1)&lt;(1-$P$2),MAX(O$64:O3175)&gt;MAX(P$64:P3174)),MAX(O$64:O3175),"")),"")</f>
        <v/>
      </c>
      <c r="Q3175" s="91" t="str">
        <f>IFERROR(IF(E3175="","",IF(O3175&lt;&gt;"",MAX(O$64:O3175)*10+1,IF(AND($F3174/INDEX($F$64:$F3175,MATCH(MAX(Q$64:Q3174),Q$64:Q3174,0)-1)&gt;(1+$O$2),MAX(O$64:O3175)&gt;MAX(P$64:P3174)),MAX(Q$64:Q3174)+1,""))),"")</f>
        <v/>
      </c>
    </row>
    <row r="3176" spans="1:17" x14ac:dyDescent="0.2">
      <c r="A3176" s="13">
        <f>HLOOKUP($E$2,历史数据!$V$3:$AE$5000,ROW(A3174),)</f>
        <v>93430</v>
      </c>
      <c r="B3176" s="41">
        <v>41229</v>
      </c>
      <c r="C3176" s="100">
        <f>IFERROR(IF(A3176&lt;&gt;0,MAX($C$4:C3175)+1,""),"")</f>
        <v>3106</v>
      </c>
      <c r="D3176" s="100"/>
      <c r="E3176" s="99">
        <f t="shared" si="281"/>
        <v>41333</v>
      </c>
      <c r="F3176" s="101">
        <f>IFERROR(VLOOKUP(E3176,历史数据!AH:AJ,3,),"")</f>
        <v>14.152739697863799</v>
      </c>
      <c r="G3176" s="101">
        <f t="shared" si="277"/>
        <v>11.864974086482635</v>
      </c>
      <c r="H3176" s="105">
        <f t="shared" si="278"/>
        <v>3.6562063643712506E-3</v>
      </c>
      <c r="I3176" s="101">
        <f>IFERROR(VLOOKUP(E3176,历史数据!AH:AJ,2,),"")</f>
        <v>14.1006117431756</v>
      </c>
      <c r="J3176" s="104">
        <f t="shared" si="279"/>
        <v>26</v>
      </c>
      <c r="K3176" s="104" t="str">
        <f>IFERROR(IF(AND(J3175=$H$2*1,MAX(K$64:K3175)=MAX(L$64:L3175)),MAX(K$64:K3175)+1,""),"")</f>
        <v/>
      </c>
      <c r="L3176" s="104" t="str">
        <f>IFERROR(IF(AND($F3175/INDEX($F$64:$F3176,MATCH(MAX(M$64:M3176),M$64:M3176,0)-1)&lt;(1-$P$2),MAX(K$64:K3176)&gt;MAX(L$64:L3175)),MAX(K$64:K3176),""),"")</f>
        <v/>
      </c>
      <c r="M3176" s="104" t="str">
        <f>IFERROR(IF(E3176="","",IF(K3176&lt;&gt;"",MAX(M$64:M3175)+1,IF(AND($F3175/INDEX($F$64:$F3176,MATCH(MAX(M$64:M3175),M$64:M3175,0)-1)&gt;(1+$O$2),MAX(K$64:K3176)&gt;MAX(L$64:L3175)),MAX(M$64:M3175)+1,""))),"")</f>
        <v/>
      </c>
      <c r="N3176" s="91">
        <f t="shared" si="280"/>
        <v>26</v>
      </c>
      <c r="O3176" s="91" t="str">
        <f>IFERROR(IF(AND(N3175=$H$2*1,MAX(O$64:O3175)=MAX(P$64:P3175)),MAX(O$64:O3175)+1,""),"")</f>
        <v/>
      </c>
      <c r="P3176" s="91" t="str">
        <f>IFERROR(IF(MOD(MAX(Q$64:Q3176),10*MAX(O$64:O3176))&lt;=2,IF(AND(F3175/INDEX($F$64:$F3176,MATCH(MAX(O$64:O3176),O$64:O3176,0)-1)&lt;(1-$P$2),MAX(O$64:O3176)&gt;MAX(P$64:P3175)),MAX(O$64:O3176),""),IF(AND($F3175/INDEX($F$64:$F3176,MATCH(MAX(Q$64:Q3176),Q$64:Q3176,0)-1)&lt;(1-$P$2),MAX(O$64:O3176)&gt;MAX(P$64:P3175)),MAX(O$64:O3176),"")),"")</f>
        <v/>
      </c>
      <c r="Q3176" s="91" t="str">
        <f>IFERROR(IF(E3176="","",IF(O3176&lt;&gt;"",MAX(O$64:O3176)*10+1,IF(AND($F3175/INDEX($F$64:$F3176,MATCH(MAX(Q$64:Q3175),Q$64:Q3175,0)-1)&gt;(1+$O$2),MAX(O$64:O3176)&gt;MAX(P$64:P3175)),MAX(Q$64:Q3175)+1,""))),"")</f>
        <v/>
      </c>
    </row>
    <row r="3177" spans="1:17" x14ac:dyDescent="0.2">
      <c r="A3177" s="13">
        <f>HLOOKUP($E$2,历史数据!$V$3:$AE$5000,ROW(A3175),)</f>
        <v>161999</v>
      </c>
      <c r="B3177" s="41">
        <v>41232</v>
      </c>
      <c r="C3177" s="100">
        <f>IFERROR(IF(A3177&lt;&gt;0,MAX($C$4:C3176)+1,""),"")</f>
        <v>3107</v>
      </c>
      <c r="D3177" s="100"/>
      <c r="E3177" s="99">
        <f t="shared" si="281"/>
        <v>41334</v>
      </c>
      <c r="F3177" s="101">
        <f>IFERROR(VLOOKUP(E3177,历史数据!AH:AJ,3,),"")</f>
        <v>13.9051319130946</v>
      </c>
      <c r="G3177" s="101">
        <f t="shared" si="277"/>
        <v>11.907762449289249</v>
      </c>
      <c r="H3177" s="105">
        <f t="shared" si="278"/>
        <v>3.6062752851151458E-3</v>
      </c>
      <c r="I3177" s="101">
        <f>IFERROR(VLOOKUP(E3177,历史数据!AH:AJ,2,),"")</f>
        <v>13.983323845127</v>
      </c>
      <c r="J3177" s="104">
        <f t="shared" si="279"/>
        <v>27</v>
      </c>
      <c r="K3177" s="104" t="str">
        <f>IFERROR(IF(AND(J3176=$H$2*1,MAX(K$64:K3176)=MAX(L$64:L3176)),MAX(K$64:K3176)+1,""),"")</f>
        <v/>
      </c>
      <c r="L3177" s="104" t="str">
        <f>IFERROR(IF(AND($F3176/INDEX($F$64:$F3177,MATCH(MAX(M$64:M3177),M$64:M3177,0)-1)&lt;(1-$P$2),MAX(K$64:K3177)&gt;MAX(L$64:L3176)),MAX(K$64:K3177),""),"")</f>
        <v/>
      </c>
      <c r="M3177" s="104" t="str">
        <f>IFERROR(IF(E3177="","",IF(K3177&lt;&gt;"",MAX(M$64:M3176)+1,IF(AND($F3176/INDEX($F$64:$F3177,MATCH(MAX(M$64:M3176),M$64:M3176,0)-1)&gt;(1+$O$2),MAX(K$64:K3177)&gt;MAX(L$64:L3176)),MAX(M$64:M3176)+1,""))),"")</f>
        <v/>
      </c>
      <c r="N3177" s="91">
        <f t="shared" si="280"/>
        <v>27</v>
      </c>
      <c r="O3177" s="91" t="str">
        <f>IFERROR(IF(AND(N3176=$H$2*1,MAX(O$64:O3176)=MAX(P$64:P3176)),MAX(O$64:O3176)+1,""),"")</f>
        <v/>
      </c>
      <c r="P3177" s="91" t="str">
        <f>IFERROR(IF(MOD(MAX(Q$64:Q3177),10*MAX(O$64:O3177))&lt;=2,IF(AND(F3176/INDEX($F$64:$F3177,MATCH(MAX(O$64:O3177),O$64:O3177,0)-1)&lt;(1-$P$2),MAX(O$64:O3177)&gt;MAX(P$64:P3176)),MAX(O$64:O3177),""),IF(AND($F3176/INDEX($F$64:$F3177,MATCH(MAX(Q$64:Q3177),Q$64:Q3177,0)-1)&lt;(1-$P$2),MAX(O$64:O3177)&gt;MAX(P$64:P3176)),MAX(O$64:O3177),"")),"")</f>
        <v/>
      </c>
      <c r="Q3177" s="91" t="str">
        <f>IFERROR(IF(E3177="","",IF(O3177&lt;&gt;"",MAX(O$64:O3177)*10+1,IF(AND($F3176/INDEX($F$64:$F3177,MATCH(MAX(Q$64:Q3176),Q$64:Q3176,0)-1)&gt;(1+$O$2),MAX(O$64:O3177)&gt;MAX(P$64:P3176)),MAX(Q$64:Q3176)+1,""))),"")</f>
        <v/>
      </c>
    </row>
    <row r="3178" spans="1:17" x14ac:dyDescent="0.2">
      <c r="A3178" s="13">
        <f>HLOOKUP($E$2,历史数据!$V$3:$AE$5000,ROW(A3176),)</f>
        <v>140100</v>
      </c>
      <c r="B3178" s="41">
        <v>41233</v>
      </c>
      <c r="C3178" s="100">
        <f>IFERROR(IF(A3178&lt;&gt;0,MAX($C$4:C3177)+1,""),"")</f>
        <v>3108</v>
      </c>
      <c r="D3178" s="100"/>
      <c r="E3178" s="99">
        <f t="shared" si="281"/>
        <v>41337</v>
      </c>
      <c r="F3178" s="101">
        <f>IFERROR(VLOOKUP(E3178,历史数据!AH:AJ,3,),"")</f>
        <v>13.4359803209002</v>
      </c>
      <c r="G3178" s="101">
        <f t="shared" si="277"/>
        <v>11.950116412473465</v>
      </c>
      <c r="H3178" s="105">
        <f t="shared" si="278"/>
        <v>3.5568364220048831E-3</v>
      </c>
      <c r="I3178" s="101">
        <f>IFERROR(VLOOKUP(E3178,历史数据!AH:AJ,2,),"")</f>
        <v>13.735716060357699</v>
      </c>
      <c r="J3178" s="104">
        <f t="shared" si="279"/>
        <v>28</v>
      </c>
      <c r="K3178" s="104" t="str">
        <f>IFERROR(IF(AND(J3177=$H$2*1,MAX(K$64:K3177)=MAX(L$64:L3177)),MAX(K$64:K3177)+1,""),"")</f>
        <v/>
      </c>
      <c r="L3178" s="104" t="str">
        <f>IFERROR(IF(AND($F3177/INDEX($F$64:$F3178,MATCH(MAX(M$64:M3178),M$64:M3178,0)-1)&lt;(1-$P$2),MAX(K$64:K3178)&gt;MAX(L$64:L3177)),MAX(K$64:K3178),""),"")</f>
        <v/>
      </c>
      <c r="M3178" s="104" t="str">
        <f>IFERROR(IF(E3178="","",IF(K3178&lt;&gt;"",MAX(M$64:M3177)+1,IF(AND($F3177/INDEX($F$64:$F3178,MATCH(MAX(M$64:M3177),M$64:M3177,0)-1)&gt;(1+$O$2),MAX(K$64:K3178)&gt;MAX(L$64:L3177)),MAX(M$64:M3177)+1,""))),"")</f>
        <v/>
      </c>
      <c r="N3178" s="91">
        <f t="shared" si="280"/>
        <v>28</v>
      </c>
      <c r="O3178" s="91" t="str">
        <f>IFERROR(IF(AND(N3177=$H$2*1,MAX(O$64:O3177)=MAX(P$64:P3177)),MAX(O$64:O3177)+1,""),"")</f>
        <v/>
      </c>
      <c r="P3178" s="91" t="str">
        <f>IFERROR(IF(MOD(MAX(Q$64:Q3178),10*MAX(O$64:O3178))&lt;=2,IF(AND(F3177/INDEX($F$64:$F3178,MATCH(MAX(O$64:O3178),O$64:O3178,0)-1)&lt;(1-$P$2),MAX(O$64:O3178)&gt;MAX(P$64:P3177)),MAX(O$64:O3178),""),IF(AND($F3177/INDEX($F$64:$F3178,MATCH(MAX(Q$64:Q3178),Q$64:Q3178,0)-1)&lt;(1-$P$2),MAX(O$64:O3178)&gt;MAX(P$64:P3177)),MAX(O$64:O3178),"")),"")</f>
        <v/>
      </c>
      <c r="Q3178" s="91" t="str">
        <f>IFERROR(IF(E3178="","",IF(O3178&lt;&gt;"",MAX(O$64:O3178)*10+1,IF(AND($F3177/INDEX($F$64:$F3178,MATCH(MAX(Q$64:Q3177),Q$64:Q3177,0)-1)&gt;(1+$O$2),MAX(O$64:O3178)&gt;MAX(P$64:P3177)),MAX(Q$64:Q3177)+1,""))),"")</f>
        <v/>
      </c>
    </row>
    <row r="3179" spans="1:17" x14ac:dyDescent="0.2">
      <c r="A3179" s="13">
        <f>HLOOKUP($E$2,历史数据!$V$3:$AE$5000,ROW(A3177),)</f>
        <v>176857</v>
      </c>
      <c r="B3179" s="41">
        <v>41234</v>
      </c>
      <c r="C3179" s="100">
        <f>IFERROR(IF(A3179&lt;&gt;0,MAX($C$4:C3178)+1,""),"")</f>
        <v>3109</v>
      </c>
      <c r="D3179" s="100"/>
      <c r="E3179" s="99">
        <f t="shared" si="281"/>
        <v>41338</v>
      </c>
      <c r="F3179" s="101">
        <f>IFERROR(VLOOKUP(E3179,历史数据!AH:AJ,3,),"")</f>
        <v>13.9181639017667</v>
      </c>
      <c r="G3179" s="101">
        <f t="shared" si="277"/>
        <v>12.004633565084939</v>
      </c>
      <c r="H3179" s="105">
        <f t="shared" si="278"/>
        <v>4.5620603791416414E-3</v>
      </c>
      <c r="I3179" s="101">
        <f>IFERROR(VLOOKUP(E3179,历史数据!AH:AJ,2,),"")</f>
        <v>13.4359803209002</v>
      </c>
      <c r="J3179" s="104">
        <f t="shared" si="279"/>
        <v>29</v>
      </c>
      <c r="K3179" s="104" t="str">
        <f>IFERROR(IF(AND(J3178=$H$2*1,MAX(K$64:K3178)=MAX(L$64:L3178)),MAX(K$64:K3178)+1,""),"")</f>
        <v/>
      </c>
      <c r="L3179" s="104" t="str">
        <f>IFERROR(IF(AND($F3178/INDEX($F$64:$F3179,MATCH(MAX(M$64:M3179),M$64:M3179,0)-1)&lt;(1-$P$2),MAX(K$64:K3179)&gt;MAX(L$64:L3178)),MAX(K$64:K3179),""),"")</f>
        <v/>
      </c>
      <c r="M3179" s="104" t="str">
        <f>IFERROR(IF(E3179="","",IF(K3179&lt;&gt;"",MAX(M$64:M3178)+1,IF(AND($F3178/INDEX($F$64:$F3179,MATCH(MAX(M$64:M3178),M$64:M3178,0)-1)&gt;(1+$O$2),MAX(K$64:K3179)&gt;MAX(L$64:L3178)),MAX(M$64:M3178)+1,""))),"")</f>
        <v/>
      </c>
      <c r="N3179" s="91">
        <f t="shared" si="280"/>
        <v>29</v>
      </c>
      <c r="O3179" s="91" t="str">
        <f>IFERROR(IF(AND(N3178=$H$2*1,MAX(O$64:O3178)=MAX(P$64:P3178)),MAX(O$64:O3178)+1,""),"")</f>
        <v/>
      </c>
      <c r="P3179" s="91" t="str">
        <f>IFERROR(IF(MOD(MAX(Q$64:Q3179),10*MAX(O$64:O3179))&lt;=2,IF(AND(F3178/INDEX($F$64:$F3179,MATCH(MAX(O$64:O3179),O$64:O3179,0)-1)&lt;(1-$P$2),MAX(O$64:O3179)&gt;MAX(P$64:P3178)),MAX(O$64:O3179),""),IF(AND($F3178/INDEX($F$64:$F3179,MATCH(MAX(Q$64:Q3179),Q$64:Q3179,0)-1)&lt;(1-$P$2),MAX(O$64:O3179)&gt;MAX(P$64:P3178)),MAX(O$64:O3179),"")),"")</f>
        <v/>
      </c>
      <c r="Q3179" s="91" t="str">
        <f>IFERROR(IF(E3179="","",IF(O3179&lt;&gt;"",MAX(O$64:O3179)*10+1,IF(AND($F3178/INDEX($F$64:$F3179,MATCH(MAX(Q$64:Q3178),Q$64:Q3178,0)-1)&gt;(1+$O$2),MAX(O$64:O3179)&gt;MAX(P$64:P3178)),MAX(Q$64:Q3178)+1,""))),"")</f>
        <v/>
      </c>
    </row>
    <row r="3180" spans="1:17" x14ac:dyDescent="0.2">
      <c r="A3180" s="13">
        <f>HLOOKUP($E$2,历史数据!$V$3:$AE$5000,ROW(A3178),)</f>
        <v>908853</v>
      </c>
      <c r="B3180" s="41">
        <v>41235</v>
      </c>
      <c r="C3180" s="100">
        <f>IFERROR(IF(A3180&lt;&gt;0,MAX($C$4:C3179)+1,""),"")</f>
        <v>3110</v>
      </c>
      <c r="D3180" s="100"/>
      <c r="E3180" s="99">
        <f t="shared" si="281"/>
        <v>41339</v>
      </c>
      <c r="F3180" s="101">
        <f>IFERROR(VLOOKUP(E3180,历史数据!AH:AJ,3,),"")</f>
        <v>13.931195890438699</v>
      </c>
      <c r="G3180" s="101">
        <f t="shared" si="277"/>
        <v>12.057630319018012</v>
      </c>
      <c r="H3180" s="105">
        <f t="shared" si="278"/>
        <v>4.414691514384339E-3</v>
      </c>
      <c r="I3180" s="101">
        <f>IFERROR(VLOOKUP(E3180,历史数据!AH:AJ,2,),"")</f>
        <v>13.7487480490298</v>
      </c>
      <c r="J3180" s="104">
        <f t="shared" si="279"/>
        <v>30</v>
      </c>
      <c r="K3180" s="104" t="str">
        <f>IFERROR(IF(AND(J3179=$H$2*1,MAX(K$64:K3179)=MAX(L$64:L3179)),MAX(K$64:K3179)+1,""),"")</f>
        <v/>
      </c>
      <c r="L3180" s="104" t="str">
        <f>IFERROR(IF(AND($F3179/INDEX($F$64:$F3180,MATCH(MAX(M$64:M3180),M$64:M3180,0)-1)&lt;(1-$P$2),MAX(K$64:K3180)&gt;MAX(L$64:L3179)),MAX(K$64:K3180),""),"")</f>
        <v/>
      </c>
      <c r="M3180" s="104" t="str">
        <f>IFERROR(IF(E3180="","",IF(K3180&lt;&gt;"",MAX(M$64:M3179)+1,IF(AND($F3179/INDEX($F$64:$F3180,MATCH(MAX(M$64:M3179),M$64:M3179,0)-1)&gt;(1+$O$2),MAX(K$64:K3180)&gt;MAX(L$64:L3179)),MAX(M$64:M3179)+1,""))),"")</f>
        <v/>
      </c>
      <c r="N3180" s="91">
        <f t="shared" si="280"/>
        <v>30</v>
      </c>
      <c r="O3180" s="91" t="str">
        <f>IFERROR(IF(AND(N3179=$H$2*1,MAX(O$64:O3179)=MAX(P$64:P3179)),MAX(O$64:O3179)+1,""),"")</f>
        <v/>
      </c>
      <c r="P3180" s="91" t="str">
        <f>IFERROR(IF(MOD(MAX(Q$64:Q3180),10*MAX(O$64:O3180))&lt;=2,IF(AND(F3179/INDEX($F$64:$F3180,MATCH(MAX(O$64:O3180),O$64:O3180,0)-1)&lt;(1-$P$2),MAX(O$64:O3180)&gt;MAX(P$64:P3179)),MAX(O$64:O3180),""),IF(AND($F3179/INDEX($F$64:$F3180,MATCH(MAX(Q$64:Q3180),Q$64:Q3180,0)-1)&lt;(1-$P$2),MAX(O$64:O3180)&gt;MAX(P$64:P3179)),MAX(O$64:O3180),"")),"")</f>
        <v/>
      </c>
      <c r="Q3180" s="91" t="str">
        <f>IFERROR(IF(E3180="","",IF(O3180&lt;&gt;"",MAX(O$64:O3180)*10+1,IF(AND($F3179/INDEX($F$64:$F3180,MATCH(MAX(Q$64:Q3179),Q$64:Q3179,0)-1)&gt;(1+$O$2),MAX(O$64:O3180)&gt;MAX(P$64:P3179)),MAX(Q$64:Q3179)+1,""))),"")</f>
        <v/>
      </c>
    </row>
    <row r="3181" spans="1:17" x14ac:dyDescent="0.2">
      <c r="A3181" s="13">
        <f>HLOOKUP($E$2,历史数据!$V$3:$AE$5000,ROW(A3179),)</f>
        <v>300558</v>
      </c>
      <c r="B3181" s="41">
        <v>41236</v>
      </c>
      <c r="C3181" s="100">
        <f>IFERROR(IF(A3181&lt;&gt;0,MAX($C$4:C3180)+1,""),"")</f>
        <v>3111</v>
      </c>
      <c r="D3181" s="100"/>
      <c r="E3181" s="99">
        <f t="shared" si="281"/>
        <v>41340</v>
      </c>
      <c r="F3181" s="101">
        <f>IFERROR(VLOOKUP(E3181,历史数据!AH:AJ,3,),"")</f>
        <v>13.8660359470784</v>
      </c>
      <c r="G3181" s="101">
        <f t="shared" si="277"/>
        <v>12.114102269930298</v>
      </c>
      <c r="H3181" s="105">
        <f t="shared" si="278"/>
        <v>4.6835032604386484E-3</v>
      </c>
      <c r="I3181" s="101">
        <f>IFERROR(VLOOKUP(E3181,历史数据!AH:AJ,2,),"")</f>
        <v>14.113643731847599</v>
      </c>
      <c r="J3181" s="104">
        <f t="shared" si="279"/>
        <v>31</v>
      </c>
      <c r="K3181" s="104" t="str">
        <f>IFERROR(IF(AND(J3180=$H$2*1,MAX(K$64:K3180)=MAX(L$64:L3180)),MAX(K$64:K3180)+1,""),"")</f>
        <v/>
      </c>
      <c r="L3181" s="104" t="str">
        <f>IFERROR(IF(AND($F3180/INDEX($F$64:$F3181,MATCH(MAX(M$64:M3181),M$64:M3181,0)-1)&lt;(1-$P$2),MAX(K$64:K3181)&gt;MAX(L$64:L3180)),MAX(K$64:K3181),""),"")</f>
        <v/>
      </c>
      <c r="M3181" s="104" t="str">
        <f>IFERROR(IF(E3181="","",IF(K3181&lt;&gt;"",MAX(M$64:M3180)+1,IF(AND($F3180/INDEX($F$64:$F3181,MATCH(MAX(M$64:M3180),M$64:M3180,0)-1)&gt;(1+$O$2),MAX(K$64:K3181)&gt;MAX(L$64:L3180)),MAX(M$64:M3180)+1,""))),"")</f>
        <v/>
      </c>
      <c r="N3181" s="91">
        <f t="shared" si="280"/>
        <v>31</v>
      </c>
      <c r="O3181" s="91" t="str">
        <f>IFERROR(IF(AND(N3180=$H$2*1,MAX(O$64:O3180)=MAX(P$64:P3180)),MAX(O$64:O3180)+1,""),"")</f>
        <v/>
      </c>
      <c r="P3181" s="91" t="str">
        <f>IFERROR(IF(MOD(MAX(Q$64:Q3181),10*MAX(O$64:O3181))&lt;=2,IF(AND(F3180/INDEX($F$64:$F3181,MATCH(MAX(O$64:O3181),O$64:O3181,0)-1)&lt;(1-$P$2),MAX(O$64:O3181)&gt;MAX(P$64:P3180)),MAX(O$64:O3181),""),IF(AND($F3180/INDEX($F$64:$F3181,MATCH(MAX(Q$64:Q3181),Q$64:Q3181,0)-1)&lt;(1-$P$2),MAX(O$64:O3181)&gt;MAX(P$64:P3180)),MAX(O$64:O3181),"")),"")</f>
        <v/>
      </c>
      <c r="Q3181" s="91" t="str">
        <f>IFERROR(IF(E3181="","",IF(O3181&lt;&gt;"",MAX(O$64:O3181)*10+1,IF(AND($F3180/INDEX($F$64:$F3181,MATCH(MAX(Q$64:Q3180),Q$64:Q3180,0)-1)&gt;(1+$O$2),MAX(O$64:O3181)&gt;MAX(P$64:P3180)),MAX(Q$64:Q3180)+1,""))),"")</f>
        <v/>
      </c>
    </row>
    <row r="3182" spans="1:17" x14ac:dyDescent="0.2">
      <c r="A3182" s="13">
        <f>HLOOKUP($E$2,历史数据!$V$3:$AE$5000,ROW(A3180),)</f>
        <v>223136</v>
      </c>
      <c r="B3182" s="41">
        <v>41239</v>
      </c>
      <c r="C3182" s="100">
        <f>IFERROR(IF(A3182&lt;&gt;0,MAX($C$4:C3181)+1,""),"")</f>
        <v>3112</v>
      </c>
      <c r="D3182" s="100"/>
      <c r="E3182" s="99">
        <f t="shared" si="281"/>
        <v>41341</v>
      </c>
      <c r="F3182" s="101">
        <f>IFERROR(VLOOKUP(E3182,历史数据!AH:AJ,3,),"")</f>
        <v>13.5141722529326</v>
      </c>
      <c r="G3182" s="101">
        <f t="shared" si="277"/>
        <v>12.165578625184958</v>
      </c>
      <c r="H3182" s="105">
        <f t="shared" si="278"/>
        <v>4.2492917847025691E-3</v>
      </c>
      <c r="I3182" s="101">
        <f>IFERROR(VLOOKUP(E3182,历史数据!AH:AJ,2,),"")</f>
        <v>14.0224198111432</v>
      </c>
      <c r="J3182" s="104">
        <f t="shared" si="279"/>
        <v>32</v>
      </c>
      <c r="K3182" s="104" t="str">
        <f>IFERROR(IF(AND(J3181=$H$2*1,MAX(K$64:K3181)=MAX(L$64:L3181)),MAX(K$64:K3181)+1,""),"")</f>
        <v/>
      </c>
      <c r="L3182" s="104" t="str">
        <f>IFERROR(IF(AND($F3181/INDEX($F$64:$F3182,MATCH(MAX(M$64:M3182),M$64:M3182,0)-1)&lt;(1-$P$2),MAX(K$64:K3182)&gt;MAX(L$64:L3181)),MAX(K$64:K3182),""),"")</f>
        <v/>
      </c>
      <c r="M3182" s="104" t="str">
        <f>IFERROR(IF(E3182="","",IF(K3182&lt;&gt;"",MAX(M$64:M3181)+1,IF(AND($F3181/INDEX($F$64:$F3182,MATCH(MAX(M$64:M3181),M$64:M3181,0)-1)&gt;(1+$O$2),MAX(K$64:K3182)&gt;MAX(L$64:L3181)),MAX(M$64:M3181)+1,""))),"")</f>
        <v/>
      </c>
      <c r="N3182" s="91">
        <f t="shared" si="280"/>
        <v>32</v>
      </c>
      <c r="O3182" s="91" t="str">
        <f>IFERROR(IF(AND(N3181=$H$2*1,MAX(O$64:O3181)=MAX(P$64:P3181)),MAX(O$64:O3181)+1,""),"")</f>
        <v/>
      </c>
      <c r="P3182" s="91" t="str">
        <f>IFERROR(IF(MOD(MAX(Q$64:Q3182),10*MAX(O$64:O3182))&lt;=2,IF(AND(F3181/INDEX($F$64:$F3182,MATCH(MAX(O$64:O3182),O$64:O3182,0)-1)&lt;(1-$P$2),MAX(O$64:O3182)&gt;MAX(P$64:P3181)),MAX(O$64:O3182),""),IF(AND($F3181/INDEX($F$64:$F3182,MATCH(MAX(Q$64:Q3182),Q$64:Q3182,0)-1)&lt;(1-$P$2),MAX(O$64:O3182)&gt;MAX(P$64:P3181)),MAX(O$64:O3182),"")),"")</f>
        <v/>
      </c>
      <c r="Q3182" s="91" t="str">
        <f>IFERROR(IF(E3182="","",IF(O3182&lt;&gt;"",MAX(O$64:O3182)*10+1,IF(AND($F3181/INDEX($F$64:$F3182,MATCH(MAX(Q$64:Q3181),Q$64:Q3181,0)-1)&gt;(1+$O$2),MAX(O$64:O3182)&gt;MAX(P$64:P3181)),MAX(Q$64:Q3181)+1,""))),"")</f>
        <v/>
      </c>
    </row>
    <row r="3183" spans="1:17" x14ac:dyDescent="0.2">
      <c r="A3183" s="13">
        <f>HLOOKUP($E$2,历史数据!$V$3:$AE$5000,ROW(A3181),)</f>
        <v>186905</v>
      </c>
      <c r="B3183" s="41">
        <v>41240</v>
      </c>
      <c r="C3183" s="100">
        <f>IFERROR(IF(A3183&lt;&gt;0,MAX($C$4:C3182)+1,""),"")</f>
        <v>3113</v>
      </c>
      <c r="D3183" s="100"/>
      <c r="E3183" s="99">
        <f t="shared" si="281"/>
        <v>41344</v>
      </c>
      <c r="F3183" s="101">
        <f>IFERROR(VLOOKUP(E3183,历史数据!AH:AJ,3,),"")</f>
        <v>13.6314601509812</v>
      </c>
      <c r="G3183" s="101">
        <f t="shared" si="277"/>
        <v>12.212493784404394</v>
      </c>
      <c r="H3183" s="105">
        <f t="shared" si="278"/>
        <v>3.8563853528770231E-3</v>
      </c>
      <c r="I3183" s="101">
        <f>IFERROR(VLOOKUP(E3183,历史数据!AH:AJ,2,),"")</f>
        <v>13.462044298244299</v>
      </c>
      <c r="J3183" s="104">
        <f t="shared" si="279"/>
        <v>33</v>
      </c>
      <c r="K3183" s="104" t="str">
        <f>IFERROR(IF(AND(J3182=$H$2*1,MAX(K$64:K3182)=MAX(L$64:L3182)),MAX(K$64:K3182)+1,""),"")</f>
        <v/>
      </c>
      <c r="L3183" s="104" t="str">
        <f>IFERROR(IF(AND($F3182/INDEX($F$64:$F3183,MATCH(MAX(M$64:M3183),M$64:M3183,0)-1)&lt;(1-$P$2),MAX(K$64:K3183)&gt;MAX(L$64:L3182)),MAX(K$64:K3183),""),"")</f>
        <v/>
      </c>
      <c r="M3183" s="104" t="str">
        <f>IFERROR(IF(E3183="","",IF(K3183&lt;&gt;"",MAX(M$64:M3182)+1,IF(AND($F3182/INDEX($F$64:$F3183,MATCH(MAX(M$64:M3182),M$64:M3182,0)-1)&gt;(1+$O$2),MAX(K$64:K3183)&gt;MAX(L$64:L3182)),MAX(M$64:M3182)+1,""))),"")</f>
        <v/>
      </c>
      <c r="N3183" s="91">
        <f t="shared" si="280"/>
        <v>33</v>
      </c>
      <c r="O3183" s="91" t="str">
        <f>IFERROR(IF(AND(N3182=$H$2*1,MAX(O$64:O3182)=MAX(P$64:P3182)),MAX(O$64:O3182)+1,""),"")</f>
        <v/>
      </c>
      <c r="P3183" s="91" t="str">
        <f>IFERROR(IF(MOD(MAX(Q$64:Q3183),10*MAX(O$64:O3183))&lt;=2,IF(AND(F3182/INDEX($F$64:$F3183,MATCH(MAX(O$64:O3183),O$64:O3183,0)-1)&lt;(1-$P$2),MAX(O$64:O3183)&gt;MAX(P$64:P3182)),MAX(O$64:O3183),""),IF(AND($F3182/INDEX($F$64:$F3183,MATCH(MAX(Q$64:Q3183),Q$64:Q3183,0)-1)&lt;(1-$P$2),MAX(O$64:O3183)&gt;MAX(P$64:P3182)),MAX(O$64:O3183),"")),"")</f>
        <v/>
      </c>
      <c r="Q3183" s="91" t="str">
        <f>IFERROR(IF(E3183="","",IF(O3183&lt;&gt;"",MAX(O$64:O3183)*10+1,IF(AND($F3182/INDEX($F$64:$F3183,MATCH(MAX(Q$64:Q3182),Q$64:Q3182,0)-1)&gt;(1+$O$2),MAX(O$64:O3183)&gt;MAX(P$64:P3182)),MAX(Q$64:Q3182)+1,""))),"")</f>
        <v/>
      </c>
    </row>
    <row r="3184" spans="1:17" x14ac:dyDescent="0.2">
      <c r="A3184" s="13">
        <f>HLOOKUP($E$2,历史数据!$V$3:$AE$5000,ROW(A3182),)</f>
        <v>509793</v>
      </c>
      <c r="B3184" s="41">
        <v>41241</v>
      </c>
      <c r="C3184" s="100">
        <f>IFERROR(IF(A3184&lt;&gt;0,MAX($C$4:C3183)+1,""),"")</f>
        <v>3114</v>
      </c>
      <c r="D3184" s="100"/>
      <c r="E3184" s="99">
        <f t="shared" si="281"/>
        <v>41345</v>
      </c>
      <c r="F3184" s="101">
        <f>IFERROR(VLOOKUP(E3184,历史数据!AH:AJ,3,),"")</f>
        <v>13.4490123095723</v>
      </c>
      <c r="G3184" s="101">
        <f t="shared" si="277"/>
        <v>12.256802545889419</v>
      </c>
      <c r="H3184" s="105">
        <f t="shared" si="278"/>
        <v>3.6281501769612756E-3</v>
      </c>
      <c r="I3184" s="101">
        <f>IFERROR(VLOOKUP(E3184,历史数据!AH:AJ,2,),"")</f>
        <v>13.540236230276699</v>
      </c>
      <c r="J3184" s="104">
        <f t="shared" si="279"/>
        <v>34</v>
      </c>
      <c r="K3184" s="104" t="str">
        <f>IFERROR(IF(AND(J3183=$H$2*1,MAX(K$64:K3183)=MAX(L$64:L3183)),MAX(K$64:K3183)+1,""),"")</f>
        <v/>
      </c>
      <c r="L3184" s="104" t="str">
        <f>IFERROR(IF(AND($F3183/INDEX($F$64:$F3184,MATCH(MAX(M$64:M3184),M$64:M3184,0)-1)&lt;(1-$P$2),MAX(K$64:K3184)&gt;MAX(L$64:L3183)),MAX(K$64:K3184),""),"")</f>
        <v/>
      </c>
      <c r="M3184" s="104" t="str">
        <f>IFERROR(IF(E3184="","",IF(K3184&lt;&gt;"",MAX(M$64:M3183)+1,IF(AND($F3183/INDEX($F$64:$F3184,MATCH(MAX(M$64:M3183),M$64:M3183,0)-1)&gt;(1+$O$2),MAX(K$64:K3184)&gt;MAX(L$64:L3183)),MAX(M$64:M3183)+1,""))),"")</f>
        <v/>
      </c>
      <c r="N3184" s="91">
        <f t="shared" si="280"/>
        <v>34</v>
      </c>
      <c r="O3184" s="91" t="str">
        <f>IFERROR(IF(AND(N3183=$H$2*1,MAX(O$64:O3183)=MAX(P$64:P3183)),MAX(O$64:O3183)+1,""),"")</f>
        <v/>
      </c>
      <c r="P3184" s="91" t="str">
        <f>IFERROR(IF(MOD(MAX(Q$64:Q3184),10*MAX(O$64:O3184))&lt;=2,IF(AND(F3183/INDEX($F$64:$F3184,MATCH(MAX(O$64:O3184),O$64:O3184,0)-1)&lt;(1-$P$2),MAX(O$64:O3184)&gt;MAX(P$64:P3183)),MAX(O$64:O3184),""),IF(AND($F3183/INDEX($F$64:$F3184,MATCH(MAX(Q$64:Q3184),Q$64:Q3184,0)-1)&lt;(1-$P$2),MAX(O$64:O3184)&gt;MAX(P$64:P3183)),MAX(O$64:O3184),"")),"")</f>
        <v/>
      </c>
      <c r="Q3184" s="91" t="str">
        <f>IFERROR(IF(E3184="","",IF(O3184&lt;&gt;"",MAX(O$64:O3184)*10+1,IF(AND($F3183/INDEX($F$64:$F3184,MATCH(MAX(Q$64:Q3183),Q$64:Q3183,0)-1)&gt;(1+$O$2),MAX(O$64:O3184)&gt;MAX(P$64:P3183)),MAX(Q$64:Q3183)+1,""))),"")</f>
        <v/>
      </c>
    </row>
    <row r="3185" spans="1:17" x14ac:dyDescent="0.2">
      <c r="A3185" s="13">
        <f>HLOOKUP($E$2,历史数据!$V$3:$AE$5000,ROW(A3183),)</f>
        <v>586287</v>
      </c>
      <c r="B3185" s="41">
        <v>41242</v>
      </c>
      <c r="C3185" s="100">
        <f>IFERROR(IF(A3185&lt;&gt;0,MAX($C$4:C3184)+1,""),"")</f>
        <v>3115</v>
      </c>
      <c r="D3185" s="100"/>
      <c r="E3185" s="99">
        <f t="shared" si="281"/>
        <v>41346</v>
      </c>
      <c r="F3185" s="101">
        <f>IFERROR(VLOOKUP(E3185,历史数据!AH:AJ,3,),"")</f>
        <v>13.318692422851599</v>
      </c>
      <c r="G3185" s="101">
        <f t="shared" si="277"/>
        <v>12.296115711716821</v>
      </c>
      <c r="H3185" s="105">
        <f t="shared" si="278"/>
        <v>3.2074568942603854E-3</v>
      </c>
      <c r="I3185" s="101">
        <f>IFERROR(VLOOKUP(E3185,历史数据!AH:AJ,2,),"")</f>
        <v>13.422948332228099</v>
      </c>
      <c r="J3185" s="104">
        <f t="shared" si="279"/>
        <v>35</v>
      </c>
      <c r="K3185" s="104" t="str">
        <f>IFERROR(IF(AND(J3184=$H$2*1,MAX(K$64:K3184)=MAX(L$64:L3184)),MAX(K$64:K3184)+1,""),"")</f>
        <v/>
      </c>
      <c r="L3185" s="104" t="str">
        <f>IFERROR(IF(AND($F3184/INDEX($F$64:$F3185,MATCH(MAX(M$64:M3185),M$64:M3185,0)-1)&lt;(1-$P$2),MAX(K$64:K3185)&gt;MAX(L$64:L3184)),MAX(K$64:K3185),""),"")</f>
        <v/>
      </c>
      <c r="M3185" s="104" t="str">
        <f>IFERROR(IF(E3185="","",IF(K3185&lt;&gt;"",MAX(M$64:M3184)+1,IF(AND($F3184/INDEX($F$64:$F3185,MATCH(MAX(M$64:M3184),M$64:M3184,0)-1)&gt;(1+$O$2),MAX(K$64:K3185)&gt;MAX(L$64:L3184)),MAX(M$64:M3184)+1,""))),"")</f>
        <v/>
      </c>
      <c r="N3185" s="91">
        <f t="shared" si="280"/>
        <v>35</v>
      </c>
      <c r="O3185" s="91" t="str">
        <f>IFERROR(IF(AND(N3184=$H$2*1,MAX(O$64:O3184)=MAX(P$64:P3184)),MAX(O$64:O3184)+1,""),"")</f>
        <v/>
      </c>
      <c r="P3185" s="91" t="str">
        <f>IFERROR(IF(MOD(MAX(Q$64:Q3185),10*MAX(O$64:O3185))&lt;=2,IF(AND(F3184/INDEX($F$64:$F3185,MATCH(MAX(O$64:O3185),O$64:O3185,0)-1)&lt;(1-$P$2),MAX(O$64:O3185)&gt;MAX(P$64:P3184)),MAX(O$64:O3185),""),IF(AND($F3184/INDEX($F$64:$F3185,MATCH(MAX(Q$64:Q3185),Q$64:Q3185,0)-1)&lt;(1-$P$2),MAX(O$64:O3185)&gt;MAX(P$64:P3184)),MAX(O$64:O3185),"")),"")</f>
        <v/>
      </c>
      <c r="Q3185" s="91" t="str">
        <f>IFERROR(IF(E3185="","",IF(O3185&lt;&gt;"",MAX(O$64:O3185)*10+1,IF(AND($F3184/INDEX($F$64:$F3185,MATCH(MAX(Q$64:Q3184),Q$64:Q3184,0)-1)&gt;(1+$O$2),MAX(O$64:O3185)&gt;MAX(P$64:P3184)),MAX(Q$64:Q3184)+1,""))),"")</f>
        <v/>
      </c>
    </row>
    <row r="3186" spans="1:17" x14ac:dyDescent="0.2">
      <c r="A3186" s="13">
        <f>HLOOKUP($E$2,历史数据!$V$3:$AE$5000,ROW(A3184),)</f>
        <v>53797</v>
      </c>
      <c r="B3186" s="41">
        <v>41243</v>
      </c>
      <c r="C3186" s="100">
        <f>IFERROR(IF(A3186&lt;&gt;0,MAX($C$4:C3185)+1,""),"")</f>
        <v>3116</v>
      </c>
      <c r="D3186" s="100"/>
      <c r="E3186" s="99">
        <f t="shared" si="281"/>
        <v>41347</v>
      </c>
      <c r="F3186" s="101">
        <f>IFERROR(VLOOKUP(E3186,历史数据!AH:AJ,3,),"")</f>
        <v>13.6314601509812</v>
      </c>
      <c r="G3186" s="101">
        <f t="shared" si="277"/>
        <v>12.339338474145841</v>
      </c>
      <c r="H3186" s="105">
        <f t="shared" si="278"/>
        <v>3.5151557973573944E-3</v>
      </c>
      <c r="I3186" s="101">
        <f>IFERROR(VLOOKUP(E3186,历史数据!AH:AJ,2,),"")</f>
        <v>13.396884354884</v>
      </c>
      <c r="J3186" s="104">
        <f t="shared" si="279"/>
        <v>36</v>
      </c>
      <c r="K3186" s="104" t="str">
        <f>IFERROR(IF(AND(J3185=$H$2*1,MAX(K$64:K3185)=MAX(L$64:L3185)),MAX(K$64:K3185)+1,""),"")</f>
        <v/>
      </c>
      <c r="L3186" s="104" t="str">
        <f>IFERROR(IF(AND($F3185/INDEX($F$64:$F3186,MATCH(MAX(M$64:M3186),M$64:M3186,0)-1)&lt;(1-$P$2),MAX(K$64:K3186)&gt;MAX(L$64:L3185)),MAX(K$64:K3186),""),"")</f>
        <v/>
      </c>
      <c r="M3186" s="104" t="str">
        <f>IFERROR(IF(E3186="","",IF(K3186&lt;&gt;"",MAX(M$64:M3185)+1,IF(AND($F3185/INDEX($F$64:$F3186,MATCH(MAX(M$64:M3185),M$64:M3185,0)-1)&gt;(1+$O$2),MAX(K$64:K3186)&gt;MAX(L$64:L3185)),MAX(M$64:M3185)+1,""))),"")</f>
        <v/>
      </c>
      <c r="N3186" s="91">
        <f t="shared" si="280"/>
        <v>36</v>
      </c>
      <c r="O3186" s="91" t="str">
        <f>IFERROR(IF(AND(N3185=$H$2*1,MAX(O$64:O3185)=MAX(P$64:P3185)),MAX(O$64:O3185)+1,""),"")</f>
        <v/>
      </c>
      <c r="P3186" s="91" t="str">
        <f>IFERROR(IF(MOD(MAX(Q$64:Q3186),10*MAX(O$64:O3186))&lt;=2,IF(AND(F3185/INDEX($F$64:$F3186,MATCH(MAX(O$64:O3186),O$64:O3186,0)-1)&lt;(1-$P$2),MAX(O$64:O3186)&gt;MAX(P$64:P3185)),MAX(O$64:O3186),""),IF(AND($F3185/INDEX($F$64:$F3186,MATCH(MAX(Q$64:Q3186),Q$64:Q3186,0)-1)&lt;(1-$P$2),MAX(O$64:O3186)&gt;MAX(P$64:P3185)),MAX(O$64:O3186),"")),"")</f>
        <v/>
      </c>
      <c r="Q3186" s="91" t="str">
        <f>IFERROR(IF(E3186="","",IF(O3186&lt;&gt;"",MAX(O$64:O3186)*10+1,IF(AND($F3185/INDEX($F$64:$F3186,MATCH(MAX(Q$64:Q3185),Q$64:Q3185,0)-1)&gt;(1+$O$2),MAX(O$64:O3186)&gt;MAX(P$64:P3185)),MAX(Q$64:Q3185)+1,""))),"")</f>
        <v/>
      </c>
    </row>
    <row r="3187" spans="1:17" x14ac:dyDescent="0.2">
      <c r="A3187" s="13">
        <f>HLOOKUP($E$2,历史数据!$V$3:$AE$5000,ROW(A3185),)</f>
        <v>68419</v>
      </c>
      <c r="B3187" s="41">
        <v>41246</v>
      </c>
      <c r="C3187" s="100">
        <f>IFERROR(IF(A3187&lt;&gt;0,MAX($C$4:C3186)+1,""),"")</f>
        <v>3117</v>
      </c>
      <c r="D3187" s="100"/>
      <c r="E3187" s="99">
        <f t="shared" si="281"/>
        <v>41348</v>
      </c>
      <c r="F3187" s="101">
        <f>IFERROR(VLOOKUP(E3187,历史数据!AH:AJ,3,),"")</f>
        <v>13.5272042416047</v>
      </c>
      <c r="G3187" s="101">
        <f t="shared" si="277"/>
        <v>12.383647235630866</v>
      </c>
      <c r="H3187" s="105">
        <f t="shared" si="278"/>
        <v>3.5908538839308779E-3</v>
      </c>
      <c r="I3187" s="101">
        <f>IFERROR(VLOOKUP(E3187,历史数据!AH:AJ,2,),"")</f>
        <v>13.4881082755885</v>
      </c>
      <c r="J3187" s="104">
        <f t="shared" si="279"/>
        <v>37</v>
      </c>
      <c r="K3187" s="104" t="str">
        <f>IFERROR(IF(AND(J3186=$H$2*1,MAX(K$64:K3186)=MAX(L$64:L3186)),MAX(K$64:K3186)+1,""),"")</f>
        <v/>
      </c>
      <c r="L3187" s="104" t="str">
        <f>IFERROR(IF(AND($F3186/INDEX($F$64:$F3187,MATCH(MAX(M$64:M3187),M$64:M3187,0)-1)&lt;(1-$P$2),MAX(K$64:K3187)&gt;MAX(L$64:L3186)),MAX(K$64:K3187),""),"")</f>
        <v/>
      </c>
      <c r="M3187" s="104" t="str">
        <f>IFERROR(IF(E3187="","",IF(K3187&lt;&gt;"",MAX(M$64:M3186)+1,IF(AND($F3186/INDEX($F$64:$F3187,MATCH(MAX(M$64:M3186),M$64:M3186,0)-1)&gt;(1+$O$2),MAX(K$64:K3187)&gt;MAX(L$64:L3186)),MAX(M$64:M3186)+1,""))),"")</f>
        <v/>
      </c>
      <c r="N3187" s="91">
        <f t="shared" si="280"/>
        <v>37</v>
      </c>
      <c r="O3187" s="91" t="str">
        <f>IFERROR(IF(AND(N3186=$H$2*1,MAX(O$64:O3186)=MAX(P$64:P3186)),MAX(O$64:O3186)+1,""),"")</f>
        <v/>
      </c>
      <c r="P3187" s="91" t="str">
        <f>IFERROR(IF(MOD(MAX(Q$64:Q3187),10*MAX(O$64:O3187))&lt;=2,IF(AND(F3186/INDEX($F$64:$F3187,MATCH(MAX(O$64:O3187),O$64:O3187,0)-1)&lt;(1-$P$2),MAX(O$64:O3187)&gt;MAX(P$64:P3186)),MAX(O$64:O3187),""),IF(AND($F3186/INDEX($F$64:$F3187,MATCH(MAX(Q$64:Q3187),Q$64:Q3187,0)-1)&lt;(1-$P$2),MAX(O$64:O3187)&gt;MAX(P$64:P3186)),MAX(O$64:O3187),"")),"")</f>
        <v/>
      </c>
      <c r="Q3187" s="91" t="str">
        <f>IFERROR(IF(E3187="","",IF(O3187&lt;&gt;"",MAX(O$64:O3187)*10+1,IF(AND($F3186/INDEX($F$64:$F3187,MATCH(MAX(Q$64:Q3186),Q$64:Q3186,0)-1)&gt;(1+$O$2),MAX(O$64:O3187)&gt;MAX(P$64:P3186)),MAX(Q$64:Q3186)+1,""))),"")</f>
        <v/>
      </c>
    </row>
    <row r="3188" spans="1:17" x14ac:dyDescent="0.2">
      <c r="A3188" s="13">
        <f>HLOOKUP($E$2,历史数据!$V$3:$AE$5000,ROW(A3186),)</f>
        <v>273411</v>
      </c>
      <c r="B3188" s="41">
        <v>41247</v>
      </c>
      <c r="C3188" s="100">
        <f>IFERROR(IF(A3188&lt;&gt;0,MAX($C$4:C3187)+1,""),"")</f>
        <v>3118</v>
      </c>
      <c r="D3188" s="100"/>
      <c r="E3188" s="99">
        <f t="shared" si="281"/>
        <v>41351</v>
      </c>
      <c r="F3188" s="101">
        <f>IFERROR(VLOOKUP(E3188,历史数据!AH:AJ,3,),"")</f>
        <v>13.2144365134751</v>
      </c>
      <c r="G3188" s="101">
        <f t="shared" si="277"/>
        <v>12.422091602213461</v>
      </c>
      <c r="H3188" s="105">
        <f t="shared" si="278"/>
        <v>3.1044461983689153E-3</v>
      </c>
      <c r="I3188" s="101">
        <f>IFERROR(VLOOKUP(E3188,历史数据!AH:AJ,2,),"")</f>
        <v>13.501140264260499</v>
      </c>
      <c r="J3188" s="104">
        <f t="shared" si="279"/>
        <v>38</v>
      </c>
      <c r="K3188" s="104" t="str">
        <f>IFERROR(IF(AND(J3187=$H$2*1,MAX(K$64:K3187)=MAX(L$64:L3187)),MAX(K$64:K3187)+1,""),"")</f>
        <v/>
      </c>
      <c r="L3188" s="104" t="str">
        <f>IFERROR(IF(AND($F3187/INDEX($F$64:$F3188,MATCH(MAX(M$64:M3188),M$64:M3188,0)-1)&lt;(1-$P$2),MAX(K$64:K3188)&gt;MAX(L$64:L3187)),MAX(K$64:K3188),""),"")</f>
        <v/>
      </c>
      <c r="M3188" s="104" t="str">
        <f>IFERROR(IF(E3188="","",IF(K3188&lt;&gt;"",MAX(M$64:M3187)+1,IF(AND($F3187/INDEX($F$64:$F3188,MATCH(MAX(M$64:M3187),M$64:M3187,0)-1)&gt;(1+$O$2),MAX(K$64:K3188)&gt;MAX(L$64:L3187)),MAX(M$64:M3187)+1,""))),"")</f>
        <v/>
      </c>
      <c r="N3188" s="91">
        <f t="shared" si="280"/>
        <v>38</v>
      </c>
      <c r="O3188" s="91" t="str">
        <f>IFERROR(IF(AND(N3187=$H$2*1,MAX(O$64:O3187)=MAX(P$64:P3187)),MAX(O$64:O3187)+1,""),"")</f>
        <v/>
      </c>
      <c r="P3188" s="91" t="str">
        <f>IFERROR(IF(MOD(MAX(Q$64:Q3188),10*MAX(O$64:O3188))&lt;=2,IF(AND(F3187/INDEX($F$64:$F3188,MATCH(MAX(O$64:O3188),O$64:O3188,0)-1)&lt;(1-$P$2),MAX(O$64:O3188)&gt;MAX(P$64:P3187)),MAX(O$64:O3188),""),IF(AND($F3187/INDEX($F$64:$F3188,MATCH(MAX(Q$64:Q3188),Q$64:Q3188,0)-1)&lt;(1-$P$2),MAX(O$64:O3188)&gt;MAX(P$64:P3187)),MAX(O$64:O3188),"")),"")</f>
        <v/>
      </c>
      <c r="Q3188" s="91" t="str">
        <f>IFERROR(IF(E3188="","",IF(O3188&lt;&gt;"",MAX(O$64:O3188)*10+1,IF(AND($F3187/INDEX($F$64:$F3188,MATCH(MAX(Q$64:Q3187),Q$64:Q3187,0)-1)&gt;(1+$O$2),MAX(O$64:O3188)&gt;MAX(P$64:P3187)),MAX(Q$64:Q3187)+1,""))),"")</f>
        <v/>
      </c>
    </row>
    <row r="3189" spans="1:17" x14ac:dyDescent="0.2">
      <c r="A3189" s="13">
        <f>HLOOKUP($E$2,历史数据!$V$3:$AE$5000,ROW(A3187),)</f>
        <v>216545</v>
      </c>
      <c r="B3189" s="41">
        <v>41248</v>
      </c>
      <c r="C3189" s="100">
        <f>IFERROR(IF(A3189&lt;&gt;0,MAX($C$4:C3188)+1,""),"")</f>
        <v>3119</v>
      </c>
      <c r="D3189" s="100"/>
      <c r="E3189" s="99">
        <f t="shared" si="281"/>
        <v>41352</v>
      </c>
      <c r="F3189" s="101">
        <f>IFERROR(VLOOKUP(E3189,历史数据!AH:AJ,3,),"")</f>
        <v>13.2274685021472</v>
      </c>
      <c r="G3189" s="101">
        <f t="shared" si="277"/>
        <v>12.460318768984855</v>
      </c>
      <c r="H3189" s="105">
        <f t="shared" si="278"/>
        <v>3.0773534760106802E-3</v>
      </c>
      <c r="I3189" s="101">
        <f>IFERROR(VLOOKUP(E3189,历史数据!AH:AJ,2,),"")</f>
        <v>13.1753405474589</v>
      </c>
      <c r="J3189" s="104">
        <f t="shared" si="279"/>
        <v>39</v>
      </c>
      <c r="K3189" s="104" t="str">
        <f>IFERROR(IF(AND(J3188=$H$2*1,MAX(K$64:K3188)=MAX(L$64:L3188)),MAX(K$64:K3188)+1,""),"")</f>
        <v/>
      </c>
      <c r="L3189" s="104" t="str">
        <f>IFERROR(IF(AND($F3188/INDEX($F$64:$F3189,MATCH(MAX(M$64:M3189),M$64:M3189,0)-1)&lt;(1-$P$2),MAX(K$64:K3189)&gt;MAX(L$64:L3188)),MAX(K$64:K3189),""),"")</f>
        <v/>
      </c>
      <c r="M3189" s="104" t="str">
        <f>IFERROR(IF(E3189="","",IF(K3189&lt;&gt;"",MAX(M$64:M3188)+1,IF(AND($F3188/INDEX($F$64:$F3189,MATCH(MAX(M$64:M3188),M$64:M3188,0)-1)&gt;(1+$O$2),MAX(K$64:K3189)&gt;MAX(L$64:L3188)),MAX(M$64:M3188)+1,""))),"")</f>
        <v/>
      </c>
      <c r="N3189" s="91">
        <f t="shared" si="280"/>
        <v>39</v>
      </c>
      <c r="O3189" s="91" t="str">
        <f>IFERROR(IF(AND(N3188=$H$2*1,MAX(O$64:O3188)=MAX(P$64:P3188)),MAX(O$64:O3188)+1,""),"")</f>
        <v/>
      </c>
      <c r="P3189" s="91" t="str">
        <f>IFERROR(IF(MOD(MAX(Q$64:Q3189),10*MAX(O$64:O3189))&lt;=2,IF(AND(F3188/INDEX($F$64:$F3189,MATCH(MAX(O$64:O3189),O$64:O3189,0)-1)&lt;(1-$P$2),MAX(O$64:O3189)&gt;MAX(P$64:P3188)),MAX(O$64:O3189),""),IF(AND($F3188/INDEX($F$64:$F3189,MATCH(MAX(Q$64:Q3189),Q$64:Q3189,0)-1)&lt;(1-$P$2),MAX(O$64:O3189)&gt;MAX(P$64:P3188)),MAX(O$64:O3189),"")),"")</f>
        <v/>
      </c>
      <c r="Q3189" s="91" t="str">
        <f>IFERROR(IF(E3189="","",IF(O3189&lt;&gt;"",MAX(O$64:O3189)*10+1,IF(AND($F3188/INDEX($F$64:$F3189,MATCH(MAX(Q$64:Q3188),Q$64:Q3188,0)-1)&gt;(1+$O$2),MAX(O$64:O3189)&gt;MAX(P$64:P3188)),MAX(Q$64:Q3188)+1,""))),"")</f>
        <v/>
      </c>
    </row>
    <row r="3190" spans="1:17" x14ac:dyDescent="0.2">
      <c r="A3190" s="13">
        <f>HLOOKUP($E$2,历史数据!$V$3:$AE$5000,ROW(A3188),)</f>
        <v>158468</v>
      </c>
      <c r="B3190" s="41">
        <v>41249</v>
      </c>
      <c r="C3190" s="100">
        <f>IFERROR(IF(A3190&lt;&gt;0,MAX($C$4:C3189)+1,""),"")</f>
        <v>3120</v>
      </c>
      <c r="D3190" s="100"/>
      <c r="E3190" s="99">
        <f t="shared" si="281"/>
        <v>41353</v>
      </c>
      <c r="F3190" s="101">
        <f>IFERROR(VLOOKUP(E3190,历史数据!AH:AJ,3,),"")</f>
        <v>13.579332196292899</v>
      </c>
      <c r="G3190" s="101">
        <f t="shared" si="277"/>
        <v>12.501369533301864</v>
      </c>
      <c r="H3190" s="105">
        <f t="shared" si="278"/>
        <v>3.2945195928042459E-3</v>
      </c>
      <c r="I3190" s="101">
        <f>IFERROR(VLOOKUP(E3190,历史数据!AH:AJ,2,),"")</f>
        <v>13.318692422851599</v>
      </c>
      <c r="J3190" s="104">
        <f t="shared" si="279"/>
        <v>40</v>
      </c>
      <c r="K3190" s="104" t="str">
        <f>IFERROR(IF(AND(J3189=$H$2*1,MAX(K$64:K3189)=MAX(L$64:L3189)),MAX(K$64:K3189)+1,""),"")</f>
        <v/>
      </c>
      <c r="L3190" s="104" t="str">
        <f>IFERROR(IF(AND($F3189/INDEX($F$64:$F3190,MATCH(MAX(M$64:M3190),M$64:M3190,0)-1)&lt;(1-$P$2),MAX(K$64:K3190)&gt;MAX(L$64:L3189)),MAX(K$64:K3190),""),"")</f>
        <v/>
      </c>
      <c r="M3190" s="104" t="str">
        <f>IFERROR(IF(E3190="","",IF(K3190&lt;&gt;"",MAX(M$64:M3189)+1,IF(AND($F3189/INDEX($F$64:$F3190,MATCH(MAX(M$64:M3189),M$64:M3189,0)-1)&gt;(1+$O$2),MAX(K$64:K3190)&gt;MAX(L$64:L3189)),MAX(M$64:M3189)+1,""))),"")</f>
        <v/>
      </c>
      <c r="N3190" s="91">
        <f t="shared" si="280"/>
        <v>40</v>
      </c>
      <c r="O3190" s="91" t="str">
        <f>IFERROR(IF(AND(N3189=$H$2*1,MAX(O$64:O3189)=MAX(P$64:P3189)),MAX(O$64:O3189)+1,""),"")</f>
        <v/>
      </c>
      <c r="P3190" s="91" t="str">
        <f>IFERROR(IF(MOD(MAX(Q$64:Q3190),10*MAX(O$64:O3190))&lt;=2,IF(AND(F3189/INDEX($F$64:$F3190,MATCH(MAX(O$64:O3190),O$64:O3190,0)-1)&lt;(1-$P$2),MAX(O$64:O3190)&gt;MAX(P$64:P3189)),MAX(O$64:O3190),""),IF(AND($F3189/INDEX($F$64:$F3190,MATCH(MAX(Q$64:Q3190),Q$64:Q3190,0)-1)&lt;(1-$P$2),MAX(O$64:O3190)&gt;MAX(P$64:P3189)),MAX(O$64:O3190),"")),"")</f>
        <v/>
      </c>
      <c r="Q3190" s="91" t="str">
        <f>IFERROR(IF(E3190="","",IF(O3190&lt;&gt;"",MAX(O$64:O3190)*10+1,IF(AND($F3189/INDEX($F$64:$F3190,MATCH(MAX(Q$64:Q3189),Q$64:Q3189,0)-1)&gt;(1+$O$2),MAX(O$64:O3190)&gt;MAX(P$64:P3189)),MAX(Q$64:Q3189)+1,""))),"")</f>
        <v/>
      </c>
    </row>
    <row r="3191" spans="1:17" x14ac:dyDescent="0.2">
      <c r="A3191" s="13">
        <f>HLOOKUP($E$2,历史数据!$V$3:$AE$5000,ROW(A3189),)</f>
        <v>221614</v>
      </c>
      <c r="B3191" s="41">
        <v>41250</v>
      </c>
      <c r="C3191" s="100">
        <f>IFERROR(IF(A3191&lt;&gt;0,MAX($C$4:C3190)+1,""),"")</f>
        <v>3121</v>
      </c>
      <c r="D3191" s="100"/>
      <c r="E3191" s="99">
        <f t="shared" si="281"/>
        <v>41354</v>
      </c>
      <c r="F3191" s="101">
        <f>IFERROR(VLOOKUP(E3191,历史数据!AH:AJ,3,),"")</f>
        <v>13.5272042416047</v>
      </c>
      <c r="G3191" s="101">
        <f t="shared" si="277"/>
        <v>12.542854697241275</v>
      </c>
      <c r="H3191" s="105">
        <f t="shared" si="278"/>
        <v>3.3184495369806832E-3</v>
      </c>
      <c r="I3191" s="101">
        <f>IFERROR(VLOOKUP(E3191,历史数据!AH:AJ,2,),"")</f>
        <v>13.5272042416047</v>
      </c>
      <c r="J3191" s="104">
        <f t="shared" si="279"/>
        <v>41</v>
      </c>
      <c r="K3191" s="104" t="str">
        <f>IFERROR(IF(AND(J3190=$H$2*1,MAX(K$64:K3190)=MAX(L$64:L3190)),MAX(K$64:K3190)+1,""),"")</f>
        <v/>
      </c>
      <c r="L3191" s="104" t="str">
        <f>IFERROR(IF(AND($F3190/INDEX($F$64:$F3191,MATCH(MAX(M$64:M3191),M$64:M3191,0)-1)&lt;(1-$P$2),MAX(K$64:K3191)&gt;MAX(L$64:L3190)),MAX(K$64:K3191),""),"")</f>
        <v/>
      </c>
      <c r="M3191" s="104" t="str">
        <f>IFERROR(IF(E3191="","",IF(K3191&lt;&gt;"",MAX(M$64:M3190)+1,IF(AND($F3190/INDEX($F$64:$F3191,MATCH(MAX(M$64:M3190),M$64:M3190,0)-1)&gt;(1+$O$2),MAX(K$64:K3191)&gt;MAX(L$64:L3190)),MAX(M$64:M3190)+1,""))),"")</f>
        <v/>
      </c>
      <c r="N3191" s="91">
        <f t="shared" si="280"/>
        <v>41</v>
      </c>
      <c r="O3191" s="91" t="str">
        <f>IFERROR(IF(AND(N3190=$H$2*1,MAX(O$64:O3190)=MAX(P$64:P3190)),MAX(O$64:O3190)+1,""),"")</f>
        <v/>
      </c>
      <c r="P3191" s="91" t="str">
        <f>IFERROR(IF(MOD(MAX(Q$64:Q3191),10*MAX(O$64:O3191))&lt;=2,IF(AND(F3190/INDEX($F$64:$F3191,MATCH(MAX(O$64:O3191),O$64:O3191,0)-1)&lt;(1-$P$2),MAX(O$64:O3191)&gt;MAX(P$64:P3190)),MAX(O$64:O3191),""),IF(AND($F3190/INDEX($F$64:$F3191,MATCH(MAX(Q$64:Q3191),Q$64:Q3191,0)-1)&lt;(1-$P$2),MAX(O$64:O3191)&gt;MAX(P$64:P3190)),MAX(O$64:O3191),"")),"")</f>
        <v/>
      </c>
      <c r="Q3191" s="91" t="str">
        <f>IFERROR(IF(E3191="","",IF(O3191&lt;&gt;"",MAX(O$64:O3191)*10+1,IF(AND($F3190/INDEX($F$64:$F3191,MATCH(MAX(Q$64:Q3190),Q$64:Q3190,0)-1)&gt;(1+$O$2),MAX(O$64:O3191)&gt;MAX(P$64:P3190)),MAX(Q$64:Q3190)+1,""))),"")</f>
        <v/>
      </c>
    </row>
    <row r="3192" spans="1:17" x14ac:dyDescent="0.2">
      <c r="A3192" s="13">
        <f>HLOOKUP($E$2,历史数据!$V$3:$AE$5000,ROW(A3190),)</f>
        <v>309397</v>
      </c>
      <c r="B3192" s="41">
        <v>41253</v>
      </c>
      <c r="C3192" s="100">
        <f>IFERROR(IF(A3192&lt;&gt;0,MAX($C$4:C3191)+1,""),"")</f>
        <v>3122</v>
      </c>
      <c r="D3192" s="100"/>
      <c r="E3192" s="99">
        <f t="shared" si="281"/>
        <v>41355</v>
      </c>
      <c r="F3192" s="101">
        <f>IFERROR(VLOOKUP(E3192,历史数据!AH:AJ,3,),"")</f>
        <v>14.178803675208</v>
      </c>
      <c r="G3192" s="101">
        <f t="shared" si="277"/>
        <v>12.593027853628731</v>
      </c>
      <c r="H3192" s="105">
        <f t="shared" si="278"/>
        <v>4.0001385329364592E-3</v>
      </c>
      <c r="I3192" s="101">
        <f>IFERROR(VLOOKUP(E3192,历史数据!AH:AJ,2,),"")</f>
        <v>13.4359803209002</v>
      </c>
      <c r="J3192" s="104">
        <f t="shared" si="279"/>
        <v>42</v>
      </c>
      <c r="K3192" s="104" t="str">
        <f>IFERROR(IF(AND(J3191=$H$2*1,MAX(K$64:K3191)=MAX(L$64:L3191)),MAX(K$64:K3191)+1,""),"")</f>
        <v/>
      </c>
      <c r="L3192" s="104" t="str">
        <f>IFERROR(IF(AND($F3191/INDEX($F$64:$F3192,MATCH(MAX(M$64:M3192),M$64:M3192,0)-1)&lt;(1-$P$2),MAX(K$64:K3192)&gt;MAX(L$64:L3191)),MAX(K$64:K3192),""),"")</f>
        <v/>
      </c>
      <c r="M3192" s="104" t="str">
        <f>IFERROR(IF(E3192="","",IF(K3192&lt;&gt;"",MAX(M$64:M3191)+1,IF(AND($F3191/INDEX($F$64:$F3192,MATCH(MAX(M$64:M3191),M$64:M3191,0)-1)&gt;(1+$O$2),MAX(K$64:K3192)&gt;MAX(L$64:L3191)),MAX(M$64:M3191)+1,""))),"")</f>
        <v/>
      </c>
      <c r="N3192" s="91">
        <f t="shared" si="280"/>
        <v>42</v>
      </c>
      <c r="O3192" s="91" t="str">
        <f>IFERROR(IF(AND(N3191=$H$2*1,MAX(O$64:O3191)=MAX(P$64:P3191)),MAX(O$64:O3191)+1,""),"")</f>
        <v/>
      </c>
      <c r="P3192" s="91" t="str">
        <f>IFERROR(IF(MOD(MAX(Q$64:Q3192),10*MAX(O$64:O3192))&lt;=2,IF(AND(F3191/INDEX($F$64:$F3192,MATCH(MAX(O$64:O3192),O$64:O3192,0)-1)&lt;(1-$P$2),MAX(O$64:O3192)&gt;MAX(P$64:P3191)),MAX(O$64:O3192),""),IF(AND($F3191/INDEX($F$64:$F3192,MATCH(MAX(Q$64:Q3192),Q$64:Q3192,0)-1)&lt;(1-$P$2),MAX(O$64:O3192)&gt;MAX(P$64:P3191)),MAX(O$64:O3192),"")),"")</f>
        <v/>
      </c>
      <c r="Q3192" s="91" t="str">
        <f>IFERROR(IF(E3192="","",IF(O3192&lt;&gt;"",MAX(O$64:O3192)*10+1,IF(AND($F3191/INDEX($F$64:$F3192,MATCH(MAX(Q$64:Q3191),Q$64:Q3191,0)-1)&gt;(1+$O$2),MAX(O$64:O3192)&gt;MAX(P$64:P3191)),MAX(Q$64:Q3191)+1,""))),"")</f>
        <v/>
      </c>
    </row>
    <row r="3193" spans="1:17" x14ac:dyDescent="0.2">
      <c r="A3193" s="13">
        <f>HLOOKUP($E$2,历史数据!$V$3:$AE$5000,ROW(A3191),)</f>
        <v>229200</v>
      </c>
      <c r="B3193" s="41">
        <v>41254</v>
      </c>
      <c r="C3193" s="100">
        <f>IFERROR(IF(A3193&lt;&gt;0,MAX($C$4:C3192)+1,""),"")</f>
        <v>3123</v>
      </c>
      <c r="D3193" s="100"/>
      <c r="E3193" s="99">
        <f t="shared" si="281"/>
        <v>41358</v>
      </c>
      <c r="F3193" s="101">
        <f>IFERROR(VLOOKUP(E3193,历史数据!AH:AJ,3,),"")</f>
        <v>14.6349232787303</v>
      </c>
      <c r="G3193" s="101">
        <f t="shared" si="277"/>
        <v>12.651454602841827</v>
      </c>
      <c r="H3193" s="105">
        <f t="shared" si="278"/>
        <v>4.6396108935993219E-3</v>
      </c>
      <c r="I3193" s="101">
        <f>IFERROR(VLOOKUP(E3193,历史数据!AH:AJ,2,),"")</f>
        <v>14.178803675208</v>
      </c>
      <c r="J3193" s="104">
        <f t="shared" si="279"/>
        <v>43</v>
      </c>
      <c r="K3193" s="104" t="str">
        <f>IFERROR(IF(AND(J3192=$H$2*1,MAX(K$64:K3192)=MAX(L$64:L3192)),MAX(K$64:K3192)+1,""),"")</f>
        <v/>
      </c>
      <c r="L3193" s="104" t="str">
        <f>IFERROR(IF(AND($F3192/INDEX($F$64:$F3193,MATCH(MAX(M$64:M3193),M$64:M3193,0)-1)&lt;(1-$P$2),MAX(K$64:K3193)&gt;MAX(L$64:L3192)),MAX(K$64:K3193),""),"")</f>
        <v/>
      </c>
      <c r="M3193" s="104" t="str">
        <f>IFERROR(IF(E3193="","",IF(K3193&lt;&gt;"",MAX(M$64:M3192)+1,IF(AND($F3192/INDEX($F$64:$F3193,MATCH(MAX(M$64:M3192),M$64:M3192,0)-1)&gt;(1+$O$2),MAX(K$64:K3193)&gt;MAX(L$64:L3192)),MAX(M$64:M3192)+1,""))),"")</f>
        <v/>
      </c>
      <c r="N3193" s="91">
        <f t="shared" si="280"/>
        <v>43</v>
      </c>
      <c r="O3193" s="91" t="str">
        <f>IFERROR(IF(AND(N3192=$H$2*1,MAX(O$64:O3192)=MAX(P$64:P3192)),MAX(O$64:O3192)+1,""),"")</f>
        <v/>
      </c>
      <c r="P3193" s="91" t="str">
        <f>IFERROR(IF(MOD(MAX(Q$64:Q3193),10*MAX(O$64:O3193))&lt;=2,IF(AND(F3192/INDEX($F$64:$F3193,MATCH(MAX(O$64:O3193),O$64:O3193,0)-1)&lt;(1-$P$2),MAX(O$64:O3193)&gt;MAX(P$64:P3192)),MAX(O$64:O3193),""),IF(AND($F3192/INDEX($F$64:$F3193,MATCH(MAX(Q$64:Q3193),Q$64:Q3193,0)-1)&lt;(1-$P$2),MAX(O$64:O3193)&gt;MAX(P$64:P3192)),MAX(O$64:O3193),"")),"")</f>
        <v/>
      </c>
      <c r="Q3193" s="91" t="str">
        <f>IFERROR(IF(E3193="","",IF(O3193&lt;&gt;"",MAX(O$64:O3193)*10+1,IF(AND($F3192/INDEX($F$64:$F3193,MATCH(MAX(Q$64:Q3192),Q$64:Q3192,0)-1)&gt;(1+$O$2),MAX(O$64:O3193)&gt;MAX(P$64:P3192)),MAX(Q$64:Q3192)+1,""))),"")</f>
        <v/>
      </c>
    </row>
    <row r="3194" spans="1:17" x14ac:dyDescent="0.2">
      <c r="A3194" s="13">
        <f>HLOOKUP($E$2,历史数据!$V$3:$AE$5000,ROW(A3192),)</f>
        <v>240033</v>
      </c>
      <c r="B3194" s="41">
        <v>41255</v>
      </c>
      <c r="C3194" s="100">
        <f>IFERROR(IF(A3194&lt;&gt;0,MAX($C$4:C3193)+1,""),"")</f>
        <v>3124</v>
      </c>
      <c r="D3194" s="100"/>
      <c r="E3194" s="99">
        <f t="shared" si="281"/>
        <v>41359</v>
      </c>
      <c r="F3194" s="101">
        <f>IFERROR(VLOOKUP(E3194,历史数据!AH:AJ,3,),"")</f>
        <v>14.660987256074399</v>
      </c>
      <c r="G3194" s="101">
        <f t="shared" si="277"/>
        <v>12.712487749789336</v>
      </c>
      <c r="H3194" s="105">
        <f t="shared" si="278"/>
        <v>4.8241999725311402E-3</v>
      </c>
      <c r="I3194" s="101">
        <f>IFERROR(VLOOKUP(E3194,历史数据!AH:AJ,2,),"")</f>
        <v>14.8043391314672</v>
      </c>
      <c r="J3194" s="104">
        <f t="shared" si="279"/>
        <v>44</v>
      </c>
      <c r="K3194" s="104" t="str">
        <f>IFERROR(IF(AND(J3193=$H$2*1,MAX(K$64:K3193)=MAX(L$64:L3193)),MAX(K$64:K3193)+1,""),"")</f>
        <v/>
      </c>
      <c r="L3194" s="104" t="str">
        <f>IFERROR(IF(AND($F3193/INDEX($F$64:$F3194,MATCH(MAX(M$64:M3194),M$64:M3194,0)-1)&lt;(1-$P$2),MAX(K$64:K3194)&gt;MAX(L$64:L3193)),MAX(K$64:K3194),""),"")</f>
        <v/>
      </c>
      <c r="M3194" s="104" t="str">
        <f>IFERROR(IF(E3194="","",IF(K3194&lt;&gt;"",MAX(M$64:M3193)+1,IF(AND($F3193/INDEX($F$64:$F3194,MATCH(MAX(M$64:M3193),M$64:M3193,0)-1)&gt;(1+$O$2),MAX(K$64:K3194)&gt;MAX(L$64:L3193)),MAX(M$64:M3193)+1,""))),"")</f>
        <v/>
      </c>
      <c r="N3194" s="91">
        <f t="shared" si="280"/>
        <v>44</v>
      </c>
      <c r="O3194" s="91" t="str">
        <f>IFERROR(IF(AND(N3193=$H$2*1,MAX(O$64:O3193)=MAX(P$64:P3193)),MAX(O$64:O3193)+1,""),"")</f>
        <v/>
      </c>
      <c r="P3194" s="91" t="str">
        <f>IFERROR(IF(MOD(MAX(Q$64:Q3194),10*MAX(O$64:O3194))&lt;=2,IF(AND(F3193/INDEX($F$64:$F3194,MATCH(MAX(O$64:O3194),O$64:O3194,0)-1)&lt;(1-$P$2),MAX(O$64:O3194)&gt;MAX(P$64:P3193)),MAX(O$64:O3194),""),IF(AND($F3193/INDEX($F$64:$F3194,MATCH(MAX(Q$64:Q3194),Q$64:Q3194,0)-1)&lt;(1-$P$2),MAX(O$64:O3194)&gt;MAX(P$64:P3193)),MAX(O$64:O3194),"")),"")</f>
        <v/>
      </c>
      <c r="Q3194" s="91" t="str">
        <f>IFERROR(IF(E3194="","",IF(O3194&lt;&gt;"",MAX(O$64:O3194)*10+1,IF(AND($F3193/INDEX($F$64:$F3194,MATCH(MAX(Q$64:Q3193),Q$64:Q3193,0)-1)&gt;(1+$O$2),MAX(O$64:O3194)&gt;MAX(P$64:P3193)),MAX(Q$64:Q3193)+1,""))),"")</f>
        <v/>
      </c>
    </row>
    <row r="3195" spans="1:17" x14ac:dyDescent="0.2">
      <c r="A3195" s="13">
        <f>HLOOKUP($E$2,历史数据!$V$3:$AE$5000,ROW(A3193),)</f>
        <v>164039</v>
      </c>
      <c r="B3195" s="41">
        <v>41256</v>
      </c>
      <c r="C3195" s="100">
        <f>IFERROR(IF(A3195&lt;&gt;0,MAX($C$4:C3194)+1,""),"")</f>
        <v>3125</v>
      </c>
      <c r="D3195" s="100"/>
      <c r="E3195" s="99">
        <f t="shared" si="281"/>
        <v>41360</v>
      </c>
      <c r="F3195" s="101">
        <f>IFERROR(VLOOKUP(E3195,历史数据!AH:AJ,3,),"")</f>
        <v>14.973754984204</v>
      </c>
      <c r="G3195" s="101">
        <f t="shared" si="277"/>
        <v>12.779602491450477</v>
      </c>
      <c r="H3195" s="105">
        <f t="shared" si="278"/>
        <v>5.2794341266722E-3</v>
      </c>
      <c r="I3195" s="101">
        <f>IFERROR(VLOOKUP(E3195,历史数据!AH:AJ,2,),"")</f>
        <v>14.7261471994348</v>
      </c>
      <c r="J3195" s="104">
        <f t="shared" si="279"/>
        <v>45</v>
      </c>
      <c r="K3195" s="104" t="str">
        <f>IFERROR(IF(AND(J3194=$H$2*1,MAX(K$64:K3194)=MAX(L$64:L3194)),MAX(K$64:K3194)+1,""),"")</f>
        <v/>
      </c>
      <c r="L3195" s="104" t="str">
        <f>IFERROR(IF(AND($F3194/INDEX($F$64:$F3195,MATCH(MAX(M$64:M3195),M$64:M3195,0)-1)&lt;(1-$P$2),MAX(K$64:K3195)&gt;MAX(L$64:L3194)),MAX(K$64:K3195),""),"")</f>
        <v/>
      </c>
      <c r="M3195" s="104" t="str">
        <f>IFERROR(IF(E3195="","",IF(K3195&lt;&gt;"",MAX(M$64:M3194)+1,IF(AND($F3194/INDEX($F$64:$F3195,MATCH(MAX(M$64:M3194),M$64:M3194,0)-1)&gt;(1+$O$2),MAX(K$64:K3195)&gt;MAX(L$64:L3194)),MAX(M$64:M3194)+1,""))),"")</f>
        <v/>
      </c>
      <c r="N3195" s="91">
        <f t="shared" si="280"/>
        <v>45</v>
      </c>
      <c r="O3195" s="91" t="str">
        <f>IFERROR(IF(AND(N3194=$H$2*1,MAX(O$64:O3194)=MAX(P$64:P3194)),MAX(O$64:O3194)+1,""),"")</f>
        <v/>
      </c>
      <c r="P3195" s="91" t="str">
        <f>IFERROR(IF(MOD(MAX(Q$64:Q3195),10*MAX(O$64:O3195))&lt;=2,IF(AND(F3194/INDEX($F$64:$F3195,MATCH(MAX(O$64:O3195),O$64:O3195,0)-1)&lt;(1-$P$2),MAX(O$64:O3195)&gt;MAX(P$64:P3194)),MAX(O$64:O3195),""),IF(AND($F3194/INDEX($F$64:$F3195,MATCH(MAX(Q$64:Q3195),Q$64:Q3195,0)-1)&lt;(1-$P$2),MAX(O$64:O3195)&gt;MAX(P$64:P3194)),MAX(O$64:O3195),"")),"")</f>
        <v/>
      </c>
      <c r="Q3195" s="91" t="str">
        <f>IFERROR(IF(E3195="","",IF(O3195&lt;&gt;"",MAX(O$64:O3195)*10+1,IF(AND($F3194/INDEX($F$64:$F3195,MATCH(MAX(Q$64:Q3194),Q$64:Q3194,0)-1)&gt;(1+$O$2),MAX(O$64:O3195)&gt;MAX(P$64:P3194)),MAX(Q$64:Q3194)+1,""))),"")</f>
        <v/>
      </c>
    </row>
    <row r="3196" spans="1:17" x14ac:dyDescent="0.2">
      <c r="A3196" s="13">
        <f>HLOOKUP($E$2,历史数据!$V$3:$AE$5000,ROW(A3194),)</f>
        <v>369897</v>
      </c>
      <c r="B3196" s="41">
        <v>41257</v>
      </c>
      <c r="C3196" s="100">
        <f>IFERROR(IF(A3196&lt;&gt;0,MAX($C$4:C3195)+1,""),"")</f>
        <v>3126</v>
      </c>
      <c r="D3196" s="100"/>
      <c r="E3196" s="99">
        <f t="shared" si="281"/>
        <v>41361</v>
      </c>
      <c r="F3196" s="101">
        <f>IFERROR(VLOOKUP(E3196,历史数据!AH:AJ,3,),"")</f>
        <v>14.973754984204</v>
      </c>
      <c r="G3196" s="101">
        <f t="shared" si="277"/>
        <v>12.84736883254522</v>
      </c>
      <c r="H3196" s="105">
        <f t="shared" si="278"/>
        <v>5.3026955368977724E-3</v>
      </c>
      <c r="I3196" s="101">
        <f>IFERROR(VLOOKUP(E3196,历史数据!AH:AJ,2,),"")</f>
        <v>14.7261471994348</v>
      </c>
      <c r="J3196" s="104">
        <f t="shared" si="279"/>
        <v>46</v>
      </c>
      <c r="K3196" s="104" t="str">
        <f>IFERROR(IF(AND(J3195=$H$2*1,MAX(K$64:K3195)=MAX(L$64:L3195)),MAX(K$64:K3195)+1,""),"")</f>
        <v/>
      </c>
      <c r="L3196" s="104" t="str">
        <f>IFERROR(IF(AND($F3195/INDEX($F$64:$F3196,MATCH(MAX(M$64:M3196),M$64:M3196,0)-1)&lt;(1-$P$2),MAX(K$64:K3196)&gt;MAX(L$64:L3195)),MAX(K$64:K3196),""),"")</f>
        <v/>
      </c>
      <c r="M3196" s="104" t="str">
        <f>IFERROR(IF(E3196="","",IF(K3196&lt;&gt;"",MAX(M$64:M3195)+1,IF(AND($F3195/INDEX($F$64:$F3196,MATCH(MAX(M$64:M3195),M$64:M3195,0)-1)&gt;(1+$O$2),MAX(K$64:K3196)&gt;MAX(L$64:L3195)),MAX(M$64:M3195)+1,""))),"")</f>
        <v/>
      </c>
      <c r="N3196" s="91">
        <f t="shared" si="280"/>
        <v>46</v>
      </c>
      <c r="O3196" s="91" t="str">
        <f>IFERROR(IF(AND(N3195=$H$2*1,MAX(O$64:O3195)=MAX(P$64:P3195)),MAX(O$64:O3195)+1,""),"")</f>
        <v/>
      </c>
      <c r="P3196" s="91" t="str">
        <f>IFERROR(IF(MOD(MAX(Q$64:Q3196),10*MAX(O$64:O3196))&lt;=2,IF(AND(F3195/INDEX($F$64:$F3196,MATCH(MAX(O$64:O3196),O$64:O3196,0)-1)&lt;(1-$P$2),MAX(O$64:O3196)&gt;MAX(P$64:P3195)),MAX(O$64:O3196),""),IF(AND($F3195/INDEX($F$64:$F3196,MATCH(MAX(Q$64:Q3196),Q$64:Q3196,0)-1)&lt;(1-$P$2),MAX(O$64:O3196)&gt;MAX(P$64:P3195)),MAX(O$64:O3196),"")),"")</f>
        <v/>
      </c>
      <c r="Q3196" s="91" t="str">
        <f>IFERROR(IF(E3196="","",IF(O3196&lt;&gt;"",MAX(O$64:O3196)*10+1,IF(AND($F3195/INDEX($F$64:$F3196,MATCH(MAX(Q$64:Q3195),Q$64:Q3195,0)-1)&gt;(1+$O$2),MAX(O$64:O3196)&gt;MAX(P$64:P3195)),MAX(Q$64:Q3195)+1,""))),"")</f>
        <v/>
      </c>
    </row>
    <row r="3197" spans="1:17" x14ac:dyDescent="0.2">
      <c r="A3197" s="13">
        <f>HLOOKUP($E$2,历史数据!$V$3:$AE$5000,ROW(A3195),)</f>
        <v>397181</v>
      </c>
      <c r="B3197" s="41">
        <v>41260</v>
      </c>
      <c r="C3197" s="100">
        <f>IFERROR(IF(A3197&lt;&gt;0,MAX($C$4:C3196)+1,""),"")</f>
        <v>3127</v>
      </c>
      <c r="D3197" s="100"/>
      <c r="E3197" s="99">
        <f t="shared" si="281"/>
        <v>41365</v>
      </c>
      <c r="F3197" s="101">
        <f>IFERROR(VLOOKUP(E3197,历史数据!AH:AJ,3,),"")</f>
        <v>14.230931629896199</v>
      </c>
      <c r="G3197" s="101">
        <f t="shared" si="277"/>
        <v>12.901451585534295</v>
      </c>
      <c r="H3197" s="105">
        <f t="shared" si="278"/>
        <v>4.209636517328752E-3</v>
      </c>
      <c r="I3197" s="101">
        <f>IFERROR(VLOOKUP(E3197,历史数据!AH:AJ,2,),"")</f>
        <v>14.230931629896199</v>
      </c>
      <c r="J3197" s="104">
        <f t="shared" si="279"/>
        <v>47</v>
      </c>
      <c r="K3197" s="104" t="str">
        <f>IFERROR(IF(AND(J3196=$H$2*1,MAX(K$64:K3196)=MAX(L$64:L3196)),MAX(K$64:K3196)+1,""),"")</f>
        <v/>
      </c>
      <c r="L3197" s="104" t="str">
        <f>IFERROR(IF(AND($F3196/INDEX($F$64:$F3197,MATCH(MAX(M$64:M3197),M$64:M3197,0)-1)&lt;(1-$P$2),MAX(K$64:K3197)&gt;MAX(L$64:L3196)),MAX(K$64:K3197),""),"")</f>
        <v/>
      </c>
      <c r="M3197" s="104" t="str">
        <f>IFERROR(IF(E3197="","",IF(K3197&lt;&gt;"",MAX(M$64:M3196)+1,IF(AND($F3196/INDEX($F$64:$F3197,MATCH(MAX(M$64:M3196),M$64:M3196,0)-1)&gt;(1+$O$2),MAX(K$64:K3197)&gt;MAX(L$64:L3196)),MAX(M$64:M3196)+1,""))),"")</f>
        <v/>
      </c>
      <c r="N3197" s="91">
        <f t="shared" si="280"/>
        <v>47</v>
      </c>
      <c r="O3197" s="91" t="str">
        <f>IFERROR(IF(AND(N3196=$H$2*1,MAX(O$64:O3196)=MAX(P$64:P3196)),MAX(O$64:O3196)+1,""),"")</f>
        <v/>
      </c>
      <c r="P3197" s="91" t="str">
        <f>IFERROR(IF(MOD(MAX(Q$64:Q3197),10*MAX(O$64:O3197))&lt;=2,IF(AND(F3196/INDEX($F$64:$F3197,MATCH(MAX(O$64:O3197),O$64:O3197,0)-1)&lt;(1-$P$2),MAX(O$64:O3197)&gt;MAX(P$64:P3196)),MAX(O$64:O3197),""),IF(AND($F3196/INDEX($F$64:$F3197,MATCH(MAX(Q$64:Q3197),Q$64:Q3197,0)-1)&lt;(1-$P$2),MAX(O$64:O3197)&gt;MAX(P$64:P3196)),MAX(O$64:O3197),"")),"")</f>
        <v/>
      </c>
      <c r="Q3197" s="91" t="str">
        <f>IFERROR(IF(E3197="","",IF(O3197&lt;&gt;"",MAX(O$64:O3197)*10+1,IF(AND($F3196/INDEX($F$64:$F3197,MATCH(MAX(Q$64:Q3196),Q$64:Q3196,0)-1)&gt;(1+$O$2),MAX(O$64:O3197)&gt;MAX(P$64:P3196)),MAX(Q$64:Q3196)+1,""))),"")</f>
        <v/>
      </c>
    </row>
    <row r="3198" spans="1:17" x14ac:dyDescent="0.2">
      <c r="A3198" s="13">
        <f>HLOOKUP($E$2,历史数据!$V$3:$AE$5000,ROW(A3196),)</f>
        <v>513780</v>
      </c>
      <c r="B3198" s="41">
        <v>41261</v>
      </c>
      <c r="C3198" s="100">
        <f>IFERROR(IF(A3198&lt;&gt;0,MAX($C$4:C3197)+1,""),"")</f>
        <v>3128</v>
      </c>
      <c r="D3198" s="100"/>
      <c r="E3198" s="99">
        <f t="shared" si="281"/>
        <v>41366</v>
      </c>
      <c r="F3198" s="101">
        <f>IFERROR(VLOOKUP(E3198,历史数据!AH:AJ,3,),"")</f>
        <v>14.1397077091918</v>
      </c>
      <c r="G3198" s="101">
        <f t="shared" si="277"/>
        <v>12.951190342299348</v>
      </c>
      <c r="H3198" s="105">
        <f t="shared" si="278"/>
        <v>3.8552837589860278E-3</v>
      </c>
      <c r="I3198" s="101">
        <f>IFERROR(VLOOKUP(E3198,历史数据!AH:AJ,2,),"")</f>
        <v>14.0224198111432</v>
      </c>
      <c r="J3198" s="104">
        <f t="shared" si="279"/>
        <v>48</v>
      </c>
      <c r="K3198" s="104" t="str">
        <f>IFERROR(IF(AND(J3197=$H$2*1,MAX(K$64:K3197)=MAX(L$64:L3197)),MAX(K$64:K3197)+1,""),"")</f>
        <v/>
      </c>
      <c r="L3198" s="104" t="str">
        <f>IFERROR(IF(AND($F3197/INDEX($F$64:$F3198,MATCH(MAX(M$64:M3198),M$64:M3198,0)-1)&lt;(1-$P$2),MAX(K$64:K3198)&gt;MAX(L$64:L3197)),MAX(K$64:K3198),""),"")</f>
        <v/>
      </c>
      <c r="M3198" s="104" t="str">
        <f>IFERROR(IF(E3198="","",IF(K3198&lt;&gt;"",MAX(M$64:M3197)+1,IF(AND($F3197/INDEX($F$64:$F3198,MATCH(MAX(M$64:M3197),M$64:M3197,0)-1)&gt;(1+$O$2),MAX(K$64:K3198)&gt;MAX(L$64:L3197)),MAX(M$64:M3197)+1,""))),"")</f>
        <v/>
      </c>
      <c r="N3198" s="91">
        <f t="shared" si="280"/>
        <v>48</v>
      </c>
      <c r="O3198" s="91" t="str">
        <f>IFERROR(IF(AND(N3197=$H$2*1,MAX(O$64:O3197)=MAX(P$64:P3197)),MAX(O$64:O3197)+1,""),"")</f>
        <v/>
      </c>
      <c r="P3198" s="91" t="str">
        <f>IFERROR(IF(MOD(MAX(Q$64:Q3198),10*MAX(O$64:O3198))&lt;=2,IF(AND(F3197/INDEX($F$64:$F3198,MATCH(MAX(O$64:O3198),O$64:O3198,0)-1)&lt;(1-$P$2),MAX(O$64:O3198)&gt;MAX(P$64:P3197)),MAX(O$64:O3198),""),IF(AND($F3197/INDEX($F$64:$F3198,MATCH(MAX(Q$64:Q3198),Q$64:Q3198,0)-1)&lt;(1-$P$2),MAX(O$64:O3198)&gt;MAX(P$64:P3197)),MAX(O$64:O3198),"")),"")</f>
        <v/>
      </c>
      <c r="Q3198" s="91" t="str">
        <f>IFERROR(IF(E3198="","",IF(O3198&lt;&gt;"",MAX(O$64:O3198)*10+1,IF(AND($F3197/INDEX($F$64:$F3198,MATCH(MAX(Q$64:Q3197),Q$64:Q3197,0)-1)&gt;(1+$O$2),MAX(O$64:O3198)&gt;MAX(P$64:P3197)),MAX(Q$64:Q3197)+1,""))),"")</f>
        <v/>
      </c>
    </row>
    <row r="3199" spans="1:17" x14ac:dyDescent="0.2">
      <c r="A3199" s="13">
        <f>HLOOKUP($E$2,历史数据!$V$3:$AE$5000,ROW(A3197),)</f>
        <v>335766</v>
      </c>
      <c r="B3199" s="41">
        <v>41262</v>
      </c>
      <c r="C3199" s="100">
        <f>IFERROR(IF(A3199&lt;&gt;0,MAX($C$4:C3198)+1,""),"")</f>
        <v>3129</v>
      </c>
      <c r="D3199" s="100"/>
      <c r="E3199" s="99">
        <f t="shared" si="281"/>
        <v>41367</v>
      </c>
      <c r="F3199" s="101">
        <f>IFERROR(VLOOKUP(E3199,历史数据!AH:AJ,3,),"")</f>
        <v>13.7487480490298</v>
      </c>
      <c r="G3199" s="101">
        <f t="shared" si="277"/>
        <v>12.99072070793795</v>
      </c>
      <c r="H3199" s="105">
        <f t="shared" si="278"/>
        <v>3.0522573287716792E-3</v>
      </c>
      <c r="I3199" s="101">
        <f>IFERROR(VLOOKUP(E3199,历史数据!AH:AJ,2,),"")</f>
        <v>13.7487480490298</v>
      </c>
      <c r="J3199" s="104">
        <f t="shared" si="279"/>
        <v>49</v>
      </c>
      <c r="K3199" s="104" t="str">
        <f>IFERROR(IF(AND(J3198=$H$2*1,MAX(K$64:K3198)=MAX(L$64:L3198)),MAX(K$64:K3198)+1,""),"")</f>
        <v/>
      </c>
      <c r="L3199" s="104" t="str">
        <f>IFERROR(IF(AND($F3198/INDEX($F$64:$F3199,MATCH(MAX(M$64:M3199),M$64:M3199,0)-1)&lt;(1-$P$2),MAX(K$64:K3199)&gt;MAX(L$64:L3198)),MAX(K$64:K3199),""),"")</f>
        <v/>
      </c>
      <c r="M3199" s="104" t="str">
        <f>IFERROR(IF(E3199="","",IF(K3199&lt;&gt;"",MAX(M$64:M3198)+1,IF(AND($F3198/INDEX($F$64:$F3199,MATCH(MAX(M$64:M3198),M$64:M3198,0)-1)&gt;(1+$O$2),MAX(K$64:K3199)&gt;MAX(L$64:L3198)),MAX(M$64:M3198)+1,""))),"")</f>
        <v/>
      </c>
      <c r="N3199" s="91">
        <f t="shared" si="280"/>
        <v>49</v>
      </c>
      <c r="O3199" s="91" t="str">
        <f>IFERROR(IF(AND(N3198=$H$2*1,MAX(O$64:O3198)=MAX(P$64:P3198)),MAX(O$64:O3198)+1,""),"")</f>
        <v/>
      </c>
      <c r="P3199" s="91" t="str">
        <f>IFERROR(IF(MOD(MAX(Q$64:Q3199),10*MAX(O$64:O3199))&lt;=2,IF(AND(F3198/INDEX($F$64:$F3199,MATCH(MAX(O$64:O3199),O$64:O3199,0)-1)&lt;(1-$P$2),MAX(O$64:O3199)&gt;MAX(P$64:P3198)),MAX(O$64:O3199),""),IF(AND($F3198/INDEX($F$64:$F3199,MATCH(MAX(Q$64:Q3199),Q$64:Q3199,0)-1)&lt;(1-$P$2),MAX(O$64:O3199)&gt;MAX(P$64:P3198)),MAX(O$64:O3199),"")),"")</f>
        <v/>
      </c>
      <c r="Q3199" s="91" t="str">
        <f>IFERROR(IF(E3199="","",IF(O3199&lt;&gt;"",MAX(O$64:O3199)*10+1,IF(AND($F3198/INDEX($F$64:$F3199,MATCH(MAX(Q$64:Q3198),Q$64:Q3198,0)-1)&gt;(1+$O$2),MAX(O$64:O3199)&gt;MAX(P$64:P3198)),MAX(Q$64:Q3198)+1,""))),"")</f>
        <v/>
      </c>
    </row>
    <row r="3200" spans="1:17" x14ac:dyDescent="0.2">
      <c r="A3200" s="13">
        <f>HLOOKUP($E$2,历史数据!$V$3:$AE$5000,ROW(A3198),)</f>
        <v>334190</v>
      </c>
      <c r="B3200" s="41">
        <v>41263</v>
      </c>
      <c r="C3200" s="100">
        <f>IFERROR(IF(A3200&lt;&gt;0,MAX($C$4:C3199)+1,""),"")</f>
        <v>3130</v>
      </c>
      <c r="D3200" s="100"/>
      <c r="E3200" s="99">
        <f t="shared" si="281"/>
        <v>41372</v>
      </c>
      <c r="F3200" s="101">
        <f>IFERROR(VLOOKUP(E3200,历史数据!AH:AJ,3,),"")</f>
        <v>13.422948332228099</v>
      </c>
      <c r="G3200" s="101">
        <f t="shared" si="277"/>
        <v>13.025472677730125</v>
      </c>
      <c r="H3200" s="105">
        <f t="shared" si="278"/>
        <v>2.675137936799743E-3</v>
      </c>
      <c r="I3200" s="101">
        <f>IFERROR(VLOOKUP(E3200,历史数据!AH:AJ,2,),"")</f>
        <v>13.5663002076209</v>
      </c>
      <c r="J3200" s="104">
        <f t="shared" si="279"/>
        <v>50</v>
      </c>
      <c r="K3200" s="104" t="str">
        <f>IFERROR(IF(AND(J3199=$H$2*1,MAX(K$64:K3199)=MAX(L$64:L3199)),MAX(K$64:K3199)+1,""),"")</f>
        <v/>
      </c>
      <c r="L3200" s="104" t="str">
        <f>IFERROR(IF(AND($F3199/INDEX($F$64:$F3200,MATCH(MAX(M$64:M3200),M$64:M3200,0)-1)&lt;(1-$P$2),MAX(K$64:K3200)&gt;MAX(L$64:L3199)),MAX(K$64:K3200),""),"")</f>
        <v/>
      </c>
      <c r="M3200" s="104" t="str">
        <f>IFERROR(IF(E3200="","",IF(K3200&lt;&gt;"",MAX(M$64:M3199)+1,IF(AND($F3199/INDEX($F$64:$F3200,MATCH(MAX(M$64:M3199),M$64:M3199,0)-1)&gt;(1+$O$2),MAX(K$64:K3200)&gt;MAX(L$64:L3199)),MAX(M$64:M3199)+1,""))),"")</f>
        <v/>
      </c>
      <c r="N3200" s="91">
        <f t="shared" si="280"/>
        <v>50</v>
      </c>
      <c r="O3200" s="91" t="str">
        <f>IFERROR(IF(AND(N3199=$H$2*1,MAX(O$64:O3199)=MAX(P$64:P3199)),MAX(O$64:O3199)+1,""),"")</f>
        <v/>
      </c>
      <c r="P3200" s="91" t="str">
        <f>IFERROR(IF(MOD(MAX(Q$64:Q3200),10*MAX(O$64:O3200))&lt;=2,IF(AND(F3199/INDEX($F$64:$F3200,MATCH(MAX(O$64:O3200),O$64:O3200,0)-1)&lt;(1-$P$2),MAX(O$64:O3200)&gt;MAX(P$64:P3199)),MAX(O$64:O3200),""),IF(AND($F3199/INDEX($F$64:$F3200,MATCH(MAX(Q$64:Q3200),Q$64:Q3200,0)-1)&lt;(1-$P$2),MAX(O$64:O3200)&gt;MAX(P$64:P3199)),MAX(O$64:O3200),"")),"")</f>
        <v/>
      </c>
      <c r="Q3200" s="91" t="str">
        <f>IFERROR(IF(E3200="","",IF(O3200&lt;&gt;"",MAX(O$64:O3200)*10+1,IF(AND($F3199/INDEX($F$64:$F3200,MATCH(MAX(Q$64:Q3199),Q$64:Q3199,0)-1)&gt;(1+$O$2),MAX(O$64:O3200)&gt;MAX(P$64:P3199)),MAX(Q$64:Q3199)+1,""))),"")</f>
        <v/>
      </c>
    </row>
    <row r="3201" spans="1:17" x14ac:dyDescent="0.2">
      <c r="A3201" s="13">
        <f>HLOOKUP($E$2,历史数据!$V$3:$AE$5000,ROW(A3199),)</f>
        <v>171701</v>
      </c>
      <c r="B3201" s="41">
        <v>41264</v>
      </c>
      <c r="C3201" s="100">
        <f>IFERROR(IF(A3201&lt;&gt;0,MAX($C$4:C3200)+1,""),"")</f>
        <v>3131</v>
      </c>
      <c r="D3201" s="100"/>
      <c r="E3201" s="99">
        <f t="shared" si="281"/>
        <v>41373</v>
      </c>
      <c r="F3201" s="101">
        <f>IFERROR(VLOOKUP(E3201,历史数据!AH:AJ,3,),"")</f>
        <v>13.501140264260499</v>
      </c>
      <c r="G3201" s="101">
        <f t="shared" ref="G3201:G3264" si="282">IFERROR(IF(E3201="","",AVERAGE(F3142:F3201)),"")</f>
        <v>13.0604418473335</v>
      </c>
      <c r="H3201" s="105">
        <f t="shared" si="278"/>
        <v>2.6846756711687014E-3</v>
      </c>
      <c r="I3201" s="101">
        <f>IFERROR(VLOOKUP(E3201,历史数据!AH:AJ,2,),"")</f>
        <v>13.422948332228099</v>
      </c>
      <c r="J3201" s="104">
        <f t="shared" si="279"/>
        <v>51</v>
      </c>
      <c r="K3201" s="104" t="str">
        <f>IFERROR(IF(AND(J3200=$H$2*1,MAX(K$64:K3200)=MAX(L$64:L3200)),MAX(K$64:K3200)+1,""),"")</f>
        <v/>
      </c>
      <c r="L3201" s="104" t="str">
        <f>IFERROR(IF(AND($F3200/INDEX($F$64:$F3201,MATCH(MAX(M$64:M3201),M$64:M3201,0)-1)&lt;(1-$P$2),MAX(K$64:K3201)&gt;MAX(L$64:L3200)),MAX(K$64:K3201),""),"")</f>
        <v/>
      </c>
      <c r="M3201" s="104" t="str">
        <f>IFERROR(IF(E3201="","",IF(K3201&lt;&gt;"",MAX(M$64:M3200)+1,IF(AND($F3200/INDEX($F$64:$F3201,MATCH(MAX(M$64:M3200),M$64:M3200,0)-1)&gt;(1+$O$2),MAX(K$64:K3201)&gt;MAX(L$64:L3200)),MAX(M$64:M3200)+1,""))),"")</f>
        <v/>
      </c>
      <c r="N3201" s="91">
        <f t="shared" si="280"/>
        <v>51</v>
      </c>
      <c r="O3201" s="91" t="str">
        <f>IFERROR(IF(AND(N3200=$H$2*1,MAX(O$64:O3200)=MAX(P$64:P3200)),MAX(O$64:O3200)+1,""),"")</f>
        <v/>
      </c>
      <c r="P3201" s="91" t="str">
        <f>IFERROR(IF(MOD(MAX(Q$64:Q3201),10*MAX(O$64:O3201))&lt;=2,IF(AND(F3200/INDEX($F$64:$F3201,MATCH(MAX(O$64:O3201),O$64:O3201,0)-1)&lt;(1-$P$2),MAX(O$64:O3201)&gt;MAX(P$64:P3200)),MAX(O$64:O3201),""),IF(AND($F3200/INDEX($F$64:$F3201,MATCH(MAX(Q$64:Q3201),Q$64:Q3201,0)-1)&lt;(1-$P$2),MAX(O$64:O3201)&gt;MAX(P$64:P3200)),MAX(O$64:O3201),"")),"")</f>
        <v/>
      </c>
      <c r="Q3201" s="91" t="str">
        <f>IFERROR(IF(E3201="","",IF(O3201&lt;&gt;"",MAX(O$64:O3201)*10+1,IF(AND($F3200/INDEX($F$64:$F3201,MATCH(MAX(Q$64:Q3200),Q$64:Q3200,0)-1)&gt;(1+$O$2),MAX(O$64:O3201)&gt;MAX(P$64:P3200)),MAX(Q$64:Q3200)+1,""))),"")</f>
        <v/>
      </c>
    </row>
    <row r="3202" spans="1:17" x14ac:dyDescent="0.2">
      <c r="A3202" s="13">
        <f>HLOOKUP($E$2,历史数据!$V$3:$AE$5000,ROW(A3200),)</f>
        <v>391651</v>
      </c>
      <c r="B3202" s="41">
        <v>41267</v>
      </c>
      <c r="C3202" s="100">
        <f>IFERROR(IF(A3202&lt;&gt;0,MAX($C$4:C3201)+1,""),"")</f>
        <v>3132</v>
      </c>
      <c r="D3202" s="100"/>
      <c r="E3202" s="99">
        <f t="shared" si="281"/>
        <v>41374</v>
      </c>
      <c r="F3202" s="101">
        <f>IFERROR(VLOOKUP(E3202,历史数据!AH:AJ,3,),"")</f>
        <v>13.3317244115237</v>
      </c>
      <c r="G3202" s="101">
        <f t="shared" si="282"/>
        <v>13.094976617314476</v>
      </c>
      <c r="H3202" s="105">
        <f t="shared" ref="H3202:H3265" si="283">IFERROR(G3202/G3201-1,"")</f>
        <v>2.6442267715487411E-3</v>
      </c>
      <c r="I3202" s="101">
        <f>IFERROR(VLOOKUP(E3202,历史数据!AH:AJ,2,),"")</f>
        <v>13.3577883888678</v>
      </c>
      <c r="J3202" s="104">
        <f t="shared" ref="J3202:J3265" si="284">IFERROR(IF(L3202&lt;&gt;"","0",IF(AND($H3202&gt;0,$F3202&gt;$G3202),J3201+1,0)),"")</f>
        <v>52</v>
      </c>
      <c r="K3202" s="104" t="str">
        <f>IFERROR(IF(AND(J3201=$H$2*1,MAX(K$64:K3201)=MAX(L$64:L3201)),MAX(K$64:K3201)+1,""),"")</f>
        <v/>
      </c>
      <c r="L3202" s="104" t="str">
        <f>IFERROR(IF(AND($F3201/INDEX($F$64:$F3202,MATCH(MAX(M$64:M3202),M$64:M3202,0)-1)&lt;(1-$P$2),MAX(K$64:K3202)&gt;MAX(L$64:L3201)),MAX(K$64:K3202),""),"")</f>
        <v/>
      </c>
      <c r="M3202" s="104" t="str">
        <f>IFERROR(IF(E3202="","",IF(K3202&lt;&gt;"",MAX(M$64:M3201)+1,IF(AND($F3201/INDEX($F$64:$F3202,MATCH(MAX(M$64:M3201),M$64:M3201,0)-1)&gt;(1+$O$2),MAX(K$64:K3202)&gt;MAX(L$64:L3201)),MAX(M$64:M3201)+1,""))),"")</f>
        <v/>
      </c>
      <c r="N3202" s="91">
        <f t="shared" ref="N3202:N3265" si="285">IFERROR(IF(P3202&lt;&gt;"","0",IF(AND($H3202&gt;0,$F3202&gt;$G3202),N3201+1,0)),"")</f>
        <v>52</v>
      </c>
      <c r="O3202" s="91" t="str">
        <f>IFERROR(IF(AND(N3201=$H$2*1,MAX(O$64:O3201)=MAX(P$64:P3201)),MAX(O$64:O3201)+1,""),"")</f>
        <v/>
      </c>
      <c r="P3202" s="91" t="str">
        <f>IFERROR(IF(MOD(MAX(Q$64:Q3202),10*MAX(O$64:O3202))&lt;=2,IF(AND(F3201/INDEX($F$64:$F3202,MATCH(MAX(O$64:O3202),O$64:O3202,0)-1)&lt;(1-$P$2),MAX(O$64:O3202)&gt;MAX(P$64:P3201)),MAX(O$64:O3202),""),IF(AND($F3201/INDEX($F$64:$F3202,MATCH(MAX(Q$64:Q3202),Q$64:Q3202,0)-1)&lt;(1-$P$2),MAX(O$64:O3202)&gt;MAX(P$64:P3201)),MAX(O$64:O3202),"")),"")</f>
        <v/>
      </c>
      <c r="Q3202" s="91" t="str">
        <f>IFERROR(IF(E3202="","",IF(O3202&lt;&gt;"",MAX(O$64:O3202)*10+1,IF(AND($F3201/INDEX($F$64:$F3202,MATCH(MAX(Q$64:Q3201),Q$64:Q3201,0)-1)&gt;(1+$O$2),MAX(O$64:O3202)&gt;MAX(P$64:P3201)),MAX(Q$64:Q3201)+1,""))),"")</f>
        <v/>
      </c>
    </row>
    <row r="3203" spans="1:17" x14ac:dyDescent="0.2">
      <c r="A3203" s="13">
        <f>HLOOKUP($E$2,历史数据!$V$3:$AE$5000,ROW(A3201),)</f>
        <v>448701</v>
      </c>
      <c r="B3203" s="41">
        <v>41268</v>
      </c>
      <c r="C3203" s="100">
        <f>IFERROR(IF(A3203&lt;&gt;0,MAX($C$4:C3202)+1,""),"")</f>
        <v>3133</v>
      </c>
      <c r="D3203" s="100"/>
      <c r="E3203" s="99">
        <f t="shared" si="281"/>
        <v>41375</v>
      </c>
      <c r="F3203" s="101">
        <f>IFERROR(VLOOKUP(E3203,历史数据!AH:AJ,3,),"")</f>
        <v>13.279596456835399</v>
      </c>
      <c r="G3203" s="101">
        <f t="shared" si="282"/>
        <v>13.130380186540256</v>
      </c>
      <c r="H3203" s="105">
        <f t="shared" si="283"/>
        <v>2.7035992701940348E-3</v>
      </c>
      <c r="I3203" s="101">
        <f>IFERROR(VLOOKUP(E3203,历史数据!AH:AJ,2,),"")</f>
        <v>13.3317244115237</v>
      </c>
      <c r="J3203" s="104">
        <f t="shared" si="284"/>
        <v>53</v>
      </c>
      <c r="K3203" s="104" t="str">
        <f>IFERROR(IF(AND(J3202=$H$2*1,MAX(K$64:K3202)=MAX(L$64:L3202)),MAX(K$64:K3202)+1,""),"")</f>
        <v/>
      </c>
      <c r="L3203" s="104" t="str">
        <f>IFERROR(IF(AND($F3202/INDEX($F$64:$F3203,MATCH(MAX(M$64:M3203),M$64:M3203,0)-1)&lt;(1-$P$2),MAX(K$64:K3203)&gt;MAX(L$64:L3202)),MAX(K$64:K3203),""),"")</f>
        <v/>
      </c>
      <c r="M3203" s="104" t="str">
        <f>IFERROR(IF(E3203="","",IF(K3203&lt;&gt;"",MAX(M$64:M3202)+1,IF(AND($F3202/INDEX($F$64:$F3203,MATCH(MAX(M$64:M3202),M$64:M3202,0)-1)&gt;(1+$O$2),MAX(K$64:K3203)&gt;MAX(L$64:L3202)),MAX(M$64:M3202)+1,""))),"")</f>
        <v/>
      </c>
      <c r="N3203" s="91">
        <f t="shared" si="285"/>
        <v>53</v>
      </c>
      <c r="O3203" s="91" t="str">
        <f>IFERROR(IF(AND(N3202=$H$2*1,MAX(O$64:O3202)=MAX(P$64:P3202)),MAX(O$64:O3202)+1,""),"")</f>
        <v/>
      </c>
      <c r="P3203" s="91" t="str">
        <f>IFERROR(IF(MOD(MAX(Q$64:Q3203),10*MAX(O$64:O3203))&lt;=2,IF(AND(F3202/INDEX($F$64:$F3203,MATCH(MAX(O$64:O3203),O$64:O3203,0)-1)&lt;(1-$P$2),MAX(O$64:O3203)&gt;MAX(P$64:P3202)),MAX(O$64:O3203),""),IF(AND($F3202/INDEX($F$64:$F3203,MATCH(MAX(Q$64:Q3203),Q$64:Q3203,0)-1)&lt;(1-$P$2),MAX(O$64:O3203)&gt;MAX(P$64:P3202)),MAX(O$64:O3203),"")),"")</f>
        <v/>
      </c>
      <c r="Q3203" s="91" t="str">
        <f>IFERROR(IF(E3203="","",IF(O3203&lt;&gt;"",MAX(O$64:O3203)*10+1,IF(AND($F3202/INDEX($F$64:$F3203,MATCH(MAX(Q$64:Q3202),Q$64:Q3202,0)-1)&gt;(1+$O$2),MAX(O$64:O3203)&gt;MAX(P$64:P3202)),MAX(Q$64:Q3202)+1,""))),"")</f>
        <v/>
      </c>
    </row>
    <row r="3204" spans="1:17" x14ac:dyDescent="0.2">
      <c r="A3204" s="13">
        <f>HLOOKUP($E$2,历史数据!$V$3:$AE$5000,ROW(A3202),)</f>
        <v>591391</v>
      </c>
      <c r="B3204" s="41">
        <v>41269</v>
      </c>
      <c r="C3204" s="100">
        <f>IFERROR(IF(A3204&lt;&gt;0,MAX($C$4:C3203)+1,""),"")</f>
        <v>3134</v>
      </c>
      <c r="D3204" s="100"/>
      <c r="E3204" s="99">
        <f t="shared" si="281"/>
        <v>41376</v>
      </c>
      <c r="F3204" s="101">
        <f>IFERROR(VLOOKUP(E3204,历史数据!AH:AJ,3,),"")</f>
        <v>13.0971486154265</v>
      </c>
      <c r="G3204" s="101">
        <f t="shared" si="282"/>
        <v>13.158398962185197</v>
      </c>
      <c r="H3204" s="105">
        <f t="shared" si="283"/>
        <v>2.13388913701551E-3</v>
      </c>
      <c r="I3204" s="101">
        <f>IFERROR(VLOOKUP(E3204,历史数据!AH:AJ,2,),"")</f>
        <v>13.1753405474589</v>
      </c>
      <c r="J3204" s="104">
        <f t="shared" si="284"/>
        <v>0</v>
      </c>
      <c r="K3204" s="104" t="str">
        <f>IFERROR(IF(AND(J3203=$H$2*1,MAX(K$64:K3203)=MAX(L$64:L3203)),MAX(K$64:K3203)+1,""),"")</f>
        <v/>
      </c>
      <c r="L3204" s="104" t="str">
        <f>IFERROR(IF(AND($F3203/INDEX($F$64:$F3204,MATCH(MAX(M$64:M3204),M$64:M3204,0)-1)&lt;(1-$P$2),MAX(K$64:K3204)&gt;MAX(L$64:L3203)),MAX(K$64:K3204),""),"")</f>
        <v/>
      </c>
      <c r="M3204" s="104" t="str">
        <f>IFERROR(IF(E3204="","",IF(K3204&lt;&gt;"",MAX(M$64:M3203)+1,IF(AND($F3203/INDEX($F$64:$F3204,MATCH(MAX(M$64:M3203),M$64:M3203,0)-1)&gt;(1+$O$2),MAX(K$64:K3204)&gt;MAX(L$64:L3203)),MAX(M$64:M3203)+1,""))),"")</f>
        <v/>
      </c>
      <c r="N3204" s="91">
        <f t="shared" si="285"/>
        <v>0</v>
      </c>
      <c r="O3204" s="91" t="str">
        <f>IFERROR(IF(AND(N3203=$H$2*1,MAX(O$64:O3203)=MAX(P$64:P3203)),MAX(O$64:O3203)+1,""),"")</f>
        <v/>
      </c>
      <c r="P3204" s="91" t="str">
        <f>IFERROR(IF(MOD(MAX(Q$64:Q3204),10*MAX(O$64:O3204))&lt;=2,IF(AND(F3203/INDEX($F$64:$F3204,MATCH(MAX(O$64:O3204),O$64:O3204,0)-1)&lt;(1-$P$2),MAX(O$64:O3204)&gt;MAX(P$64:P3203)),MAX(O$64:O3204),""),IF(AND($F3203/INDEX($F$64:$F3204,MATCH(MAX(Q$64:Q3204),Q$64:Q3204,0)-1)&lt;(1-$P$2),MAX(O$64:O3204)&gt;MAX(P$64:P3203)),MAX(O$64:O3204),"")),"")</f>
        <v/>
      </c>
      <c r="Q3204" s="91" t="str">
        <f>IFERROR(IF(E3204="","",IF(O3204&lt;&gt;"",MAX(O$64:O3204)*10+1,IF(AND($F3203/INDEX($F$64:$F3204,MATCH(MAX(Q$64:Q3203),Q$64:Q3203,0)-1)&gt;(1+$O$2),MAX(O$64:O3204)&gt;MAX(P$64:P3203)),MAX(Q$64:Q3203)+1,""))),"")</f>
        <v/>
      </c>
    </row>
    <row r="3205" spans="1:17" x14ac:dyDescent="0.2">
      <c r="A3205" s="13">
        <f>HLOOKUP($E$2,历史数据!$V$3:$AE$5000,ROW(A3203),)</f>
        <v>839359</v>
      </c>
      <c r="B3205" s="41">
        <v>41270</v>
      </c>
      <c r="C3205" s="100">
        <f>IFERROR(IF(A3205&lt;&gt;0,MAX($C$4:C3204)+1,""),"")</f>
        <v>3135</v>
      </c>
      <c r="D3205" s="100"/>
      <c r="E3205" s="99">
        <f t="shared" si="281"/>
        <v>41379</v>
      </c>
      <c r="F3205" s="101">
        <f>IFERROR(VLOOKUP(E3205,历史数据!AH:AJ,3,),"")</f>
        <v>12.810444864640999</v>
      </c>
      <c r="G3205" s="101">
        <f t="shared" si="282"/>
        <v>13.181856541794918</v>
      </c>
      <c r="H3205" s="105">
        <f t="shared" si="283"/>
        <v>1.7827077349708009E-3</v>
      </c>
      <c r="I3205" s="101">
        <f>IFERROR(VLOOKUP(E3205,历史数据!AH:AJ,2,),"")</f>
        <v>12.9798607173779</v>
      </c>
      <c r="J3205" s="104">
        <f t="shared" si="284"/>
        <v>0</v>
      </c>
      <c r="K3205" s="104" t="str">
        <f>IFERROR(IF(AND(J3204=$H$2*1,MAX(K$64:K3204)=MAX(L$64:L3204)),MAX(K$64:K3204)+1,""),"")</f>
        <v/>
      </c>
      <c r="L3205" s="104" t="str">
        <f>IFERROR(IF(AND($F3204/INDEX($F$64:$F3205,MATCH(MAX(M$64:M3205),M$64:M3205,0)-1)&lt;(1-$P$2),MAX(K$64:K3205)&gt;MAX(L$64:L3204)),MAX(K$64:K3205),""),"")</f>
        <v/>
      </c>
      <c r="M3205" s="104" t="str">
        <f>IFERROR(IF(E3205="","",IF(K3205&lt;&gt;"",MAX(M$64:M3204)+1,IF(AND($F3204/INDEX($F$64:$F3205,MATCH(MAX(M$64:M3204),M$64:M3204,0)-1)&gt;(1+$O$2),MAX(K$64:K3205)&gt;MAX(L$64:L3204)),MAX(M$64:M3204)+1,""))),"")</f>
        <v/>
      </c>
      <c r="N3205" s="91">
        <f t="shared" si="285"/>
        <v>0</v>
      </c>
      <c r="O3205" s="91" t="str">
        <f>IFERROR(IF(AND(N3204=$H$2*1,MAX(O$64:O3204)=MAX(P$64:P3204)),MAX(O$64:O3204)+1,""),"")</f>
        <v/>
      </c>
      <c r="P3205" s="91" t="str">
        <f>IFERROR(IF(MOD(MAX(Q$64:Q3205),10*MAX(O$64:O3205))&lt;=2,IF(AND(F3204/INDEX($F$64:$F3205,MATCH(MAX(O$64:O3205),O$64:O3205,0)-1)&lt;(1-$P$2),MAX(O$64:O3205)&gt;MAX(P$64:P3204)),MAX(O$64:O3205),""),IF(AND($F3204/INDEX($F$64:$F3205,MATCH(MAX(Q$64:Q3205),Q$64:Q3205,0)-1)&lt;(1-$P$2),MAX(O$64:O3205)&gt;MAX(P$64:P3204)),MAX(O$64:O3205),"")),"")</f>
        <v/>
      </c>
      <c r="Q3205" s="91" t="str">
        <f>IFERROR(IF(E3205="","",IF(O3205&lt;&gt;"",MAX(O$64:O3205)*10+1,IF(AND($F3204/INDEX($F$64:$F3205,MATCH(MAX(Q$64:Q3204),Q$64:Q3204,0)-1)&gt;(1+$O$2),MAX(O$64:O3205)&gt;MAX(P$64:P3204)),MAX(Q$64:Q3204)+1,""))),"")</f>
        <v/>
      </c>
    </row>
    <row r="3206" spans="1:17" x14ac:dyDescent="0.2">
      <c r="A3206" s="13">
        <f>HLOOKUP($E$2,历史数据!$V$3:$AE$5000,ROW(A3204),)</f>
        <v>480656</v>
      </c>
      <c r="B3206" s="41">
        <v>41271</v>
      </c>
      <c r="C3206" s="100">
        <f>IFERROR(IF(A3206&lt;&gt;0,MAX($C$4:C3205)+1,""),"")</f>
        <v>3136</v>
      </c>
      <c r="D3206" s="100"/>
      <c r="E3206" s="99">
        <f t="shared" ref="E3206:E3269" si="286">IFERROR(INDEX(B:B,MATCH(ROW(A3202),C:C,0)),"")</f>
        <v>41380</v>
      </c>
      <c r="F3206" s="101">
        <f>IFERROR(VLOOKUP(E3206,历史数据!AH:AJ,3,),"")</f>
        <v>12.654061000576201</v>
      </c>
      <c r="G3206" s="101">
        <f t="shared" si="282"/>
        <v>13.20227332404782</v>
      </c>
      <c r="H3206" s="105">
        <f t="shared" si="283"/>
        <v>1.5488548360518273E-3</v>
      </c>
      <c r="I3206" s="101">
        <f>IFERROR(VLOOKUP(E3206,历史数据!AH:AJ,2,),"")</f>
        <v>12.7192209439366</v>
      </c>
      <c r="J3206" s="104">
        <f t="shared" si="284"/>
        <v>0</v>
      </c>
      <c r="K3206" s="104" t="str">
        <f>IFERROR(IF(AND(J3205=$H$2*1,MAX(K$64:K3205)=MAX(L$64:L3205)),MAX(K$64:K3205)+1,""),"")</f>
        <v/>
      </c>
      <c r="L3206" s="104" t="str">
        <f>IFERROR(IF(AND($F3205/INDEX($F$64:$F3206,MATCH(MAX(M$64:M3206),M$64:M3206,0)-1)&lt;(1-$P$2),MAX(K$64:K3206)&gt;MAX(L$64:L3205)),MAX(K$64:K3206),""),"")</f>
        <v/>
      </c>
      <c r="M3206" s="104" t="str">
        <f>IFERROR(IF(E3206="","",IF(K3206&lt;&gt;"",MAX(M$64:M3205)+1,IF(AND($F3205/INDEX($F$64:$F3206,MATCH(MAX(M$64:M3205),M$64:M3205,0)-1)&gt;(1+$O$2),MAX(K$64:K3206)&gt;MAX(L$64:L3205)),MAX(M$64:M3205)+1,""))),"")</f>
        <v/>
      </c>
      <c r="N3206" s="91">
        <f t="shared" si="285"/>
        <v>0</v>
      </c>
      <c r="O3206" s="91" t="str">
        <f>IFERROR(IF(AND(N3205=$H$2*1,MAX(O$64:O3205)=MAX(P$64:P3205)),MAX(O$64:O3205)+1,""),"")</f>
        <v/>
      </c>
      <c r="P3206" s="91" t="str">
        <f>IFERROR(IF(MOD(MAX(Q$64:Q3206),10*MAX(O$64:O3206))&lt;=2,IF(AND(F3205/INDEX($F$64:$F3206,MATCH(MAX(O$64:O3206),O$64:O3206,0)-1)&lt;(1-$P$2),MAX(O$64:O3206)&gt;MAX(P$64:P3205)),MAX(O$64:O3206),""),IF(AND($F3205/INDEX($F$64:$F3206,MATCH(MAX(Q$64:Q3206),Q$64:Q3206,0)-1)&lt;(1-$P$2),MAX(O$64:O3206)&gt;MAX(P$64:P3205)),MAX(O$64:O3206),"")),"")</f>
        <v/>
      </c>
      <c r="Q3206" s="91" t="str">
        <f>IFERROR(IF(E3206="","",IF(O3206&lt;&gt;"",MAX(O$64:O3206)*10+1,IF(AND($F3205/INDEX($F$64:$F3206,MATCH(MAX(Q$64:Q3205),Q$64:Q3205,0)-1)&gt;(1+$O$2),MAX(O$64:O3206)&gt;MAX(P$64:P3205)),MAX(Q$64:Q3205)+1,""))),"")</f>
        <v/>
      </c>
    </row>
    <row r="3207" spans="1:17" x14ac:dyDescent="0.2">
      <c r="A3207" s="13">
        <f>HLOOKUP($E$2,历史数据!$V$3:$AE$5000,ROW(A3205),)</f>
        <v>608573</v>
      </c>
      <c r="B3207" s="41">
        <v>41274</v>
      </c>
      <c r="C3207" s="100">
        <f>IFERROR(IF(A3207&lt;&gt;0,MAX($C$4:C3206)+1,""),"")</f>
        <v>3137</v>
      </c>
      <c r="D3207" s="100"/>
      <c r="E3207" s="99">
        <f t="shared" si="286"/>
        <v>41381</v>
      </c>
      <c r="F3207" s="101">
        <f>IFERROR(VLOOKUP(E3207,历史数据!AH:AJ,3,),"")</f>
        <v>12.9016687853455</v>
      </c>
      <c r="G3207" s="101">
        <f t="shared" si="282"/>
        <v>13.226165303279942</v>
      </c>
      <c r="H3207" s="105">
        <f t="shared" si="283"/>
        <v>1.8096867596737454E-3</v>
      </c>
      <c r="I3207" s="101">
        <f>IFERROR(VLOOKUP(E3207,历史数据!AH:AJ,2,),"")</f>
        <v>12.588901057215899</v>
      </c>
      <c r="J3207" s="104">
        <f t="shared" si="284"/>
        <v>0</v>
      </c>
      <c r="K3207" s="104" t="str">
        <f>IFERROR(IF(AND(J3206=$H$2*1,MAX(K$64:K3206)=MAX(L$64:L3206)),MAX(K$64:K3206)+1,""),"")</f>
        <v/>
      </c>
      <c r="L3207" s="104" t="str">
        <f>IFERROR(IF(AND($F3206/INDEX($F$64:$F3207,MATCH(MAX(M$64:M3207),M$64:M3207,0)-1)&lt;(1-$P$2),MAX(K$64:K3207)&gt;MAX(L$64:L3206)),MAX(K$64:K3207),""),"")</f>
        <v/>
      </c>
      <c r="M3207" s="104" t="str">
        <f>IFERROR(IF(E3207="","",IF(K3207&lt;&gt;"",MAX(M$64:M3206)+1,IF(AND($F3206/INDEX($F$64:$F3207,MATCH(MAX(M$64:M3206),M$64:M3206,0)-1)&gt;(1+$O$2),MAX(K$64:K3207)&gt;MAX(L$64:L3206)),MAX(M$64:M3206)+1,""))),"")</f>
        <v/>
      </c>
      <c r="N3207" s="91">
        <f t="shared" si="285"/>
        <v>0</v>
      </c>
      <c r="O3207" s="91" t="str">
        <f>IFERROR(IF(AND(N3206=$H$2*1,MAX(O$64:O3206)=MAX(P$64:P3206)),MAX(O$64:O3206)+1,""),"")</f>
        <v/>
      </c>
      <c r="P3207" s="91" t="str">
        <f>IFERROR(IF(MOD(MAX(Q$64:Q3207),10*MAX(O$64:O3207))&lt;=2,IF(AND(F3206/INDEX($F$64:$F3207,MATCH(MAX(O$64:O3207),O$64:O3207,0)-1)&lt;(1-$P$2),MAX(O$64:O3207)&gt;MAX(P$64:P3206)),MAX(O$64:O3207),""),IF(AND($F3206/INDEX($F$64:$F3207,MATCH(MAX(Q$64:Q3207),Q$64:Q3207,0)-1)&lt;(1-$P$2),MAX(O$64:O3207)&gt;MAX(P$64:P3206)),MAX(O$64:O3207),"")),"")</f>
        <v/>
      </c>
      <c r="Q3207" s="91" t="str">
        <f>IFERROR(IF(E3207="","",IF(O3207&lt;&gt;"",MAX(O$64:O3207)*10+1,IF(AND($F3206/INDEX($F$64:$F3207,MATCH(MAX(Q$64:Q3206),Q$64:Q3206,0)-1)&gt;(1+$O$2),MAX(O$64:O3207)&gt;MAX(P$64:P3206)),MAX(Q$64:Q3206)+1,""))),"")</f>
        <v/>
      </c>
    </row>
    <row r="3208" spans="1:17" x14ac:dyDescent="0.2">
      <c r="A3208" s="13">
        <f>HLOOKUP($E$2,历史数据!$V$3:$AE$5000,ROW(A3206),)</f>
        <v>564329</v>
      </c>
      <c r="B3208" s="41">
        <v>41278</v>
      </c>
      <c r="C3208" s="100">
        <f>IFERROR(IF(A3208&lt;&gt;0,MAX($C$4:C3207)+1,""),"")</f>
        <v>3138</v>
      </c>
      <c r="D3208" s="100"/>
      <c r="E3208" s="99">
        <f t="shared" si="286"/>
        <v>41382</v>
      </c>
      <c r="F3208" s="101">
        <f>IFERROR(VLOOKUP(E3208,历史数据!AH:AJ,3,),"")</f>
        <v>13.2926284455075</v>
      </c>
      <c r="G3208" s="101">
        <f t="shared" si="282"/>
        <v>13.254184078924883</v>
      </c>
      <c r="H3208" s="105">
        <f t="shared" si="283"/>
        <v>2.1184353138239409E-3</v>
      </c>
      <c r="I3208" s="101">
        <f>IFERROR(VLOOKUP(E3208,历史数据!AH:AJ,2,),"")</f>
        <v>12.9016687853455</v>
      </c>
      <c r="J3208" s="104">
        <f t="shared" si="284"/>
        <v>1</v>
      </c>
      <c r="K3208" s="104" t="str">
        <f>IFERROR(IF(AND(J3207=$H$2*1,MAX(K$64:K3207)=MAX(L$64:L3207)),MAX(K$64:K3207)+1,""),"")</f>
        <v/>
      </c>
      <c r="L3208" s="104" t="str">
        <f>IFERROR(IF(AND($F3207/INDEX($F$64:$F3208,MATCH(MAX(M$64:M3208),M$64:M3208,0)-1)&lt;(1-$P$2),MAX(K$64:K3208)&gt;MAX(L$64:L3207)),MAX(K$64:K3208),""),"")</f>
        <v/>
      </c>
      <c r="M3208" s="104" t="str">
        <f>IFERROR(IF(E3208="","",IF(K3208&lt;&gt;"",MAX(M$64:M3207)+1,IF(AND($F3207/INDEX($F$64:$F3208,MATCH(MAX(M$64:M3207),M$64:M3207,0)-1)&gt;(1+$O$2),MAX(K$64:K3208)&gt;MAX(L$64:L3207)),MAX(M$64:M3207)+1,""))),"")</f>
        <v/>
      </c>
      <c r="N3208" s="91">
        <f t="shared" si="285"/>
        <v>1</v>
      </c>
      <c r="O3208" s="91" t="str">
        <f>IFERROR(IF(AND(N3207=$H$2*1,MAX(O$64:O3207)=MAX(P$64:P3207)),MAX(O$64:O3207)+1,""),"")</f>
        <v/>
      </c>
      <c r="P3208" s="91" t="str">
        <f>IFERROR(IF(MOD(MAX(Q$64:Q3208),10*MAX(O$64:O3208))&lt;=2,IF(AND(F3207/INDEX($F$64:$F3208,MATCH(MAX(O$64:O3208),O$64:O3208,0)-1)&lt;(1-$P$2),MAX(O$64:O3208)&gt;MAX(P$64:P3207)),MAX(O$64:O3208),""),IF(AND($F3207/INDEX($F$64:$F3208,MATCH(MAX(Q$64:Q3208),Q$64:Q3208,0)-1)&lt;(1-$P$2),MAX(O$64:O3208)&gt;MAX(P$64:P3207)),MAX(O$64:O3208),"")),"")</f>
        <v/>
      </c>
      <c r="Q3208" s="91" t="str">
        <f>IFERROR(IF(E3208="","",IF(O3208&lt;&gt;"",MAX(O$64:O3208)*10+1,IF(AND($F3207/INDEX($F$64:$F3208,MATCH(MAX(Q$64:Q3207),Q$64:Q3207,0)-1)&gt;(1+$O$2),MAX(O$64:O3208)&gt;MAX(P$64:P3207)),MAX(Q$64:Q3207)+1,""))),"")</f>
        <v/>
      </c>
    </row>
    <row r="3209" spans="1:17" x14ac:dyDescent="0.2">
      <c r="A3209" s="13">
        <f>HLOOKUP($E$2,历史数据!$V$3:$AE$5000,ROW(A3207),)</f>
        <v>366400</v>
      </c>
      <c r="B3209" s="41">
        <v>41281</v>
      </c>
      <c r="C3209" s="100">
        <f>IFERROR(IF(A3209&lt;&gt;0,MAX($C$4:C3208)+1,""),"")</f>
        <v>3139</v>
      </c>
      <c r="D3209" s="100"/>
      <c r="E3209" s="99">
        <f t="shared" si="286"/>
        <v>41383</v>
      </c>
      <c r="F3209" s="101">
        <f>IFERROR(VLOOKUP(E3209,历史数据!AH:AJ,3,),"")</f>
        <v>13.2274685021472</v>
      </c>
      <c r="G3209" s="101">
        <f t="shared" si="282"/>
        <v>13.278727657590609</v>
      </c>
      <c r="H3209" s="105">
        <f t="shared" si="283"/>
        <v>1.8517608114974049E-3</v>
      </c>
      <c r="I3209" s="101">
        <f>IFERROR(VLOOKUP(E3209,历史数据!AH:AJ,2,),"")</f>
        <v>13.4490123095723</v>
      </c>
      <c r="J3209" s="104">
        <f t="shared" si="284"/>
        <v>0</v>
      </c>
      <c r="K3209" s="104" t="str">
        <f>IFERROR(IF(AND(J3208=$H$2*1,MAX(K$64:K3208)=MAX(L$64:L3208)),MAX(K$64:K3208)+1,""),"")</f>
        <v/>
      </c>
      <c r="L3209" s="104" t="str">
        <f>IFERROR(IF(AND($F3208/INDEX($F$64:$F3209,MATCH(MAX(M$64:M3209),M$64:M3209,0)-1)&lt;(1-$P$2),MAX(K$64:K3209)&gt;MAX(L$64:L3208)),MAX(K$64:K3209),""),"")</f>
        <v/>
      </c>
      <c r="M3209" s="104" t="str">
        <f>IFERROR(IF(E3209="","",IF(K3209&lt;&gt;"",MAX(M$64:M3208)+1,IF(AND($F3208/INDEX($F$64:$F3209,MATCH(MAX(M$64:M3208),M$64:M3208,0)-1)&gt;(1+$O$2),MAX(K$64:K3209)&gt;MAX(L$64:L3208)),MAX(M$64:M3208)+1,""))),"")</f>
        <v/>
      </c>
      <c r="N3209" s="91">
        <f t="shared" si="285"/>
        <v>0</v>
      </c>
      <c r="O3209" s="91" t="str">
        <f>IFERROR(IF(AND(N3208=$H$2*1,MAX(O$64:O3208)=MAX(P$64:P3208)),MAX(O$64:O3208)+1,""),"")</f>
        <v/>
      </c>
      <c r="P3209" s="91" t="str">
        <f>IFERROR(IF(MOD(MAX(Q$64:Q3209),10*MAX(O$64:O3209))&lt;=2,IF(AND(F3208/INDEX($F$64:$F3209,MATCH(MAX(O$64:O3209),O$64:O3209,0)-1)&lt;(1-$P$2),MAX(O$64:O3209)&gt;MAX(P$64:P3208)),MAX(O$64:O3209),""),IF(AND($F3208/INDEX($F$64:$F3209,MATCH(MAX(Q$64:Q3209),Q$64:Q3209,0)-1)&lt;(1-$P$2),MAX(O$64:O3209)&gt;MAX(P$64:P3208)),MAX(O$64:O3209),"")),"")</f>
        <v/>
      </c>
      <c r="Q3209" s="91" t="str">
        <f>IFERROR(IF(E3209="","",IF(O3209&lt;&gt;"",MAX(O$64:O3209)*10+1,IF(AND($F3208/INDEX($F$64:$F3209,MATCH(MAX(Q$64:Q3208),Q$64:Q3208,0)-1)&gt;(1+$O$2),MAX(O$64:O3209)&gt;MAX(P$64:P3208)),MAX(Q$64:Q3208)+1,""))),"")</f>
        <v/>
      </c>
    </row>
    <row r="3210" spans="1:17" x14ac:dyDescent="0.2">
      <c r="A3210" s="13">
        <f>HLOOKUP($E$2,历史数据!$V$3:$AE$5000,ROW(A3208),)</f>
        <v>530595</v>
      </c>
      <c r="B3210" s="41">
        <v>41282</v>
      </c>
      <c r="C3210" s="100">
        <f>IFERROR(IF(A3210&lt;&gt;0,MAX($C$4:C3209)+1,""),"")</f>
        <v>3140</v>
      </c>
      <c r="D3210" s="100"/>
      <c r="E3210" s="99">
        <f t="shared" si="286"/>
        <v>41386</v>
      </c>
      <c r="F3210" s="101">
        <f>IFERROR(VLOOKUP(E3210,历史数据!AH:AJ,3,),"")</f>
        <v>13.188372536131</v>
      </c>
      <c r="G3210" s="101">
        <f t="shared" si="282"/>
        <v>13.298710040221112</v>
      </c>
      <c r="H3210" s="105">
        <f t="shared" si="283"/>
        <v>1.5048416644858342E-3</v>
      </c>
      <c r="I3210" s="101">
        <f>IFERROR(VLOOKUP(E3210,历史数据!AH:AJ,2,),"")</f>
        <v>13.162308558786799</v>
      </c>
      <c r="J3210" s="104">
        <f t="shared" si="284"/>
        <v>0</v>
      </c>
      <c r="K3210" s="104" t="str">
        <f>IFERROR(IF(AND(J3209=$H$2*1,MAX(K$64:K3209)=MAX(L$64:L3209)),MAX(K$64:K3209)+1,""),"")</f>
        <v/>
      </c>
      <c r="L3210" s="104" t="str">
        <f>IFERROR(IF(AND($F3209/INDEX($F$64:$F3210,MATCH(MAX(M$64:M3210),M$64:M3210,0)-1)&lt;(1-$P$2),MAX(K$64:K3210)&gt;MAX(L$64:L3209)),MAX(K$64:K3210),""),"")</f>
        <v/>
      </c>
      <c r="M3210" s="104" t="str">
        <f>IFERROR(IF(E3210="","",IF(K3210&lt;&gt;"",MAX(M$64:M3209)+1,IF(AND($F3209/INDEX($F$64:$F3210,MATCH(MAX(M$64:M3209),M$64:M3209,0)-1)&gt;(1+$O$2),MAX(K$64:K3210)&gt;MAX(L$64:L3209)),MAX(M$64:M3209)+1,""))),"")</f>
        <v/>
      </c>
      <c r="N3210" s="91">
        <f t="shared" si="285"/>
        <v>0</v>
      </c>
      <c r="O3210" s="91" t="str">
        <f>IFERROR(IF(AND(N3209=$H$2*1,MAX(O$64:O3209)=MAX(P$64:P3209)),MAX(O$64:O3209)+1,""),"")</f>
        <v/>
      </c>
      <c r="P3210" s="91" t="str">
        <f>IFERROR(IF(MOD(MAX(Q$64:Q3210),10*MAX(O$64:O3210))&lt;=2,IF(AND(F3209/INDEX($F$64:$F3210,MATCH(MAX(O$64:O3210),O$64:O3210,0)-1)&lt;(1-$P$2),MAX(O$64:O3210)&gt;MAX(P$64:P3209)),MAX(O$64:O3210),""),IF(AND($F3209/INDEX($F$64:$F3210,MATCH(MAX(Q$64:Q3210),Q$64:Q3210,0)-1)&lt;(1-$P$2),MAX(O$64:O3210)&gt;MAX(P$64:P3209)),MAX(O$64:O3210),"")),"")</f>
        <v/>
      </c>
      <c r="Q3210" s="91" t="str">
        <f>IFERROR(IF(E3210="","",IF(O3210&lt;&gt;"",MAX(O$64:O3210)*10+1,IF(AND($F3209/INDEX($F$64:$F3210,MATCH(MAX(Q$64:Q3209),Q$64:Q3209,0)-1)&gt;(1+$O$2),MAX(O$64:O3210)&gt;MAX(P$64:P3209)),MAX(Q$64:Q3209)+1,""))),"")</f>
        <v/>
      </c>
    </row>
    <row r="3211" spans="1:17" x14ac:dyDescent="0.2">
      <c r="A3211" s="13">
        <f>HLOOKUP($E$2,历史数据!$V$3:$AE$5000,ROW(A3209),)</f>
        <v>392226</v>
      </c>
      <c r="B3211" s="41">
        <v>41283</v>
      </c>
      <c r="C3211" s="100">
        <f>IFERROR(IF(A3211&lt;&gt;0,MAX($C$4:C3210)+1,""),"")</f>
        <v>3141</v>
      </c>
      <c r="D3211" s="100"/>
      <c r="E3211" s="99">
        <f t="shared" si="286"/>
        <v>41387</v>
      </c>
      <c r="F3211" s="101">
        <f>IFERROR(VLOOKUP(E3211,历史数据!AH:AJ,3,),"")</f>
        <v>12.8756048080014</v>
      </c>
      <c r="G3211" s="101">
        <f t="shared" si="282"/>
        <v>13.310656029837173</v>
      </c>
      <c r="H3211" s="105">
        <f t="shared" si="283"/>
        <v>8.982818318417074E-4</v>
      </c>
      <c r="I3211" s="101">
        <f>IFERROR(VLOOKUP(E3211,历史数据!AH:AJ,2,),"")</f>
        <v>13.1362445814427</v>
      </c>
      <c r="J3211" s="104">
        <f t="shared" si="284"/>
        <v>0</v>
      </c>
      <c r="K3211" s="104" t="str">
        <f>IFERROR(IF(AND(J3210=$H$2*1,MAX(K$64:K3210)=MAX(L$64:L3210)),MAX(K$64:K3210)+1,""),"")</f>
        <v/>
      </c>
      <c r="L3211" s="104" t="str">
        <f>IFERROR(IF(AND($F3210/INDEX($F$64:$F3211,MATCH(MAX(M$64:M3211),M$64:M3211,0)-1)&lt;(1-$P$2),MAX(K$64:K3211)&gt;MAX(L$64:L3210)),MAX(K$64:K3211),""),"")</f>
        <v/>
      </c>
      <c r="M3211" s="104" t="str">
        <f>IFERROR(IF(E3211="","",IF(K3211&lt;&gt;"",MAX(M$64:M3210)+1,IF(AND($F3210/INDEX($F$64:$F3211,MATCH(MAX(M$64:M3210),M$64:M3210,0)-1)&gt;(1+$O$2),MAX(K$64:K3211)&gt;MAX(L$64:L3210)),MAX(M$64:M3210)+1,""))),"")</f>
        <v/>
      </c>
      <c r="N3211" s="91">
        <f t="shared" si="285"/>
        <v>0</v>
      </c>
      <c r="O3211" s="91" t="str">
        <f>IFERROR(IF(AND(N3210=$H$2*1,MAX(O$64:O3210)=MAX(P$64:P3210)),MAX(O$64:O3210)+1,""),"")</f>
        <v/>
      </c>
      <c r="P3211" s="91" t="str">
        <f>IFERROR(IF(MOD(MAX(Q$64:Q3211),10*MAX(O$64:O3211))&lt;=2,IF(AND(F3210/INDEX($F$64:$F3211,MATCH(MAX(O$64:O3211),O$64:O3211,0)-1)&lt;(1-$P$2),MAX(O$64:O3211)&gt;MAX(P$64:P3210)),MAX(O$64:O3211),""),IF(AND($F3210/INDEX($F$64:$F3211,MATCH(MAX(Q$64:Q3211),Q$64:Q3211,0)-1)&lt;(1-$P$2),MAX(O$64:O3211)&gt;MAX(P$64:P3210)),MAX(O$64:O3211),"")),"")</f>
        <v/>
      </c>
      <c r="Q3211" s="91" t="str">
        <f>IFERROR(IF(E3211="","",IF(O3211&lt;&gt;"",MAX(O$64:O3211)*10+1,IF(AND($F3210/INDEX($F$64:$F3211,MATCH(MAX(Q$64:Q3210),Q$64:Q3210,0)-1)&gt;(1+$O$2),MAX(O$64:O3211)&gt;MAX(P$64:P3210)),MAX(Q$64:Q3210)+1,""))),"")</f>
        <v/>
      </c>
    </row>
    <row r="3212" spans="1:17" x14ac:dyDescent="0.2">
      <c r="A3212" s="13">
        <f>HLOOKUP($E$2,历史数据!$V$3:$AE$5000,ROW(A3210),)</f>
        <v>335405</v>
      </c>
      <c r="B3212" s="41">
        <v>41284</v>
      </c>
      <c r="C3212" s="100">
        <f>IFERROR(IF(A3212&lt;&gt;0,MAX($C$4:C3211)+1,""),"")</f>
        <v>3142</v>
      </c>
      <c r="D3212" s="100"/>
      <c r="E3212" s="99">
        <f t="shared" si="286"/>
        <v>41388</v>
      </c>
      <c r="F3212" s="101">
        <f>IFERROR(VLOOKUP(E3212,历史数据!AH:AJ,3,),"")</f>
        <v>12.927732762689599</v>
      </c>
      <c r="G3212" s="101">
        <f t="shared" si="282"/>
        <v>13.322384819642032</v>
      </c>
      <c r="H3212" s="105">
        <f t="shared" si="283"/>
        <v>8.8115790676046579E-4</v>
      </c>
      <c r="I3212" s="101">
        <f>IFERROR(VLOOKUP(E3212,历史数据!AH:AJ,2,),"")</f>
        <v>12.8365088419852</v>
      </c>
      <c r="J3212" s="104">
        <f t="shared" si="284"/>
        <v>0</v>
      </c>
      <c r="K3212" s="104" t="str">
        <f>IFERROR(IF(AND(J3211=$H$2*1,MAX(K$64:K3211)=MAX(L$64:L3211)),MAX(K$64:K3211)+1,""),"")</f>
        <v/>
      </c>
      <c r="L3212" s="104" t="str">
        <f>IFERROR(IF(AND($F3211/INDEX($F$64:$F3212,MATCH(MAX(M$64:M3212),M$64:M3212,0)-1)&lt;(1-$P$2),MAX(K$64:K3212)&gt;MAX(L$64:L3211)),MAX(K$64:K3212),""),"")</f>
        <v/>
      </c>
      <c r="M3212" s="104" t="str">
        <f>IFERROR(IF(E3212="","",IF(K3212&lt;&gt;"",MAX(M$64:M3211)+1,IF(AND($F3211/INDEX($F$64:$F3212,MATCH(MAX(M$64:M3211),M$64:M3211,0)-1)&gt;(1+$O$2),MAX(K$64:K3212)&gt;MAX(L$64:L3211)),MAX(M$64:M3211)+1,""))),"")</f>
        <v/>
      </c>
      <c r="N3212" s="91">
        <f t="shared" si="285"/>
        <v>0</v>
      </c>
      <c r="O3212" s="91" t="str">
        <f>IFERROR(IF(AND(N3211=$H$2*1,MAX(O$64:O3211)=MAX(P$64:P3211)),MAX(O$64:O3211)+1,""),"")</f>
        <v/>
      </c>
      <c r="P3212" s="91" t="str">
        <f>IFERROR(IF(MOD(MAX(Q$64:Q3212),10*MAX(O$64:O3212))&lt;=2,IF(AND(F3211/INDEX($F$64:$F3212,MATCH(MAX(O$64:O3212),O$64:O3212,0)-1)&lt;(1-$P$2),MAX(O$64:O3212)&gt;MAX(P$64:P3211)),MAX(O$64:O3212),""),IF(AND($F3211/INDEX($F$64:$F3212,MATCH(MAX(Q$64:Q3212),Q$64:Q3212,0)-1)&lt;(1-$P$2),MAX(O$64:O3212)&gt;MAX(P$64:P3211)),MAX(O$64:O3212),"")),"")</f>
        <v/>
      </c>
      <c r="Q3212" s="91" t="str">
        <f>IFERROR(IF(E3212="","",IF(O3212&lt;&gt;"",MAX(O$64:O3212)*10+1,IF(AND($F3211/INDEX($F$64:$F3212,MATCH(MAX(Q$64:Q3211),Q$64:Q3211,0)-1)&gt;(1+$O$2),MAX(O$64:O3212)&gt;MAX(P$64:P3211)),MAX(Q$64:Q3211)+1,""))),"")</f>
        <v/>
      </c>
    </row>
    <row r="3213" spans="1:17" x14ac:dyDescent="0.2">
      <c r="A3213" s="13">
        <f>HLOOKUP($E$2,历史数据!$V$3:$AE$5000,ROW(A3211),)</f>
        <v>613291</v>
      </c>
      <c r="B3213" s="41">
        <v>41285</v>
      </c>
      <c r="C3213" s="100">
        <f>IFERROR(IF(A3213&lt;&gt;0,MAX($C$4:C3212)+1,""),"")</f>
        <v>3143</v>
      </c>
      <c r="D3213" s="100"/>
      <c r="E3213" s="99">
        <f t="shared" si="286"/>
        <v>41389</v>
      </c>
      <c r="F3213" s="101">
        <f>IFERROR(VLOOKUP(E3213,历史数据!AH:AJ,3,),"")</f>
        <v>12.7061889552645</v>
      </c>
      <c r="G3213" s="101">
        <f t="shared" si="282"/>
        <v>13.322384819642032</v>
      </c>
      <c r="H3213" s="105">
        <f t="shared" si="283"/>
        <v>0</v>
      </c>
      <c r="I3213" s="101">
        <f>IFERROR(VLOOKUP(E3213,历史数据!AH:AJ,2,),"")</f>
        <v>12.927732762689599</v>
      </c>
      <c r="J3213" s="104">
        <f t="shared" si="284"/>
        <v>0</v>
      </c>
      <c r="K3213" s="104" t="str">
        <f>IFERROR(IF(AND(J3212=$H$2*1,MAX(K$64:K3212)=MAX(L$64:L3212)),MAX(K$64:K3212)+1,""),"")</f>
        <v/>
      </c>
      <c r="L3213" s="104" t="str">
        <f>IFERROR(IF(AND($F3212/INDEX($F$64:$F3213,MATCH(MAX(M$64:M3213),M$64:M3213,0)-1)&lt;(1-$P$2),MAX(K$64:K3213)&gt;MAX(L$64:L3212)),MAX(K$64:K3213),""),"")</f>
        <v/>
      </c>
      <c r="M3213" s="104" t="str">
        <f>IFERROR(IF(E3213="","",IF(K3213&lt;&gt;"",MAX(M$64:M3212)+1,IF(AND($F3212/INDEX($F$64:$F3213,MATCH(MAX(M$64:M3212),M$64:M3212,0)-1)&gt;(1+$O$2),MAX(K$64:K3213)&gt;MAX(L$64:L3212)),MAX(M$64:M3212)+1,""))),"")</f>
        <v/>
      </c>
      <c r="N3213" s="91">
        <f t="shared" si="285"/>
        <v>0</v>
      </c>
      <c r="O3213" s="91" t="str">
        <f>IFERROR(IF(AND(N3212=$H$2*1,MAX(O$64:O3212)=MAX(P$64:P3212)),MAX(O$64:O3212)+1,""),"")</f>
        <v/>
      </c>
      <c r="P3213" s="91" t="str">
        <f>IFERROR(IF(MOD(MAX(Q$64:Q3213),10*MAX(O$64:O3213))&lt;=2,IF(AND(F3212/INDEX($F$64:$F3213,MATCH(MAX(O$64:O3213),O$64:O3213,0)-1)&lt;(1-$P$2),MAX(O$64:O3213)&gt;MAX(P$64:P3212)),MAX(O$64:O3213),""),IF(AND($F3212/INDEX($F$64:$F3213,MATCH(MAX(Q$64:Q3213),Q$64:Q3213,0)-1)&lt;(1-$P$2),MAX(O$64:O3213)&gt;MAX(P$64:P3212)),MAX(O$64:O3213),"")),"")</f>
        <v/>
      </c>
      <c r="Q3213" s="91" t="str">
        <f>IFERROR(IF(E3213="","",IF(O3213&lt;&gt;"",MAX(O$64:O3213)*10+1,IF(AND($F3212/INDEX($F$64:$F3213,MATCH(MAX(Q$64:Q3212),Q$64:Q3212,0)-1)&gt;(1+$O$2),MAX(O$64:O3213)&gt;MAX(P$64:P3212)),MAX(Q$64:Q3212)+1,""))),"")</f>
        <v/>
      </c>
    </row>
    <row r="3214" spans="1:17" x14ac:dyDescent="0.2">
      <c r="A3214" s="13">
        <f>HLOOKUP($E$2,历史数据!$V$3:$AE$5000,ROW(A3212),)</f>
        <v>679483</v>
      </c>
      <c r="B3214" s="41">
        <v>41288</v>
      </c>
      <c r="C3214" s="100">
        <f>IFERROR(IF(A3214&lt;&gt;0,MAX($C$4:C3213)+1,""),"")</f>
        <v>3144</v>
      </c>
      <c r="D3214" s="100"/>
      <c r="E3214" s="99">
        <f t="shared" si="286"/>
        <v>41390</v>
      </c>
      <c r="F3214" s="101">
        <f>IFERROR(VLOOKUP(E3214,历史数据!AH:AJ,3,),"")</f>
        <v>12.3021973064305</v>
      </c>
      <c r="G3214" s="101">
        <f t="shared" si="282"/>
        <v>13.318909622662813</v>
      </c>
      <c r="H3214" s="105">
        <f t="shared" si="283"/>
        <v>-2.6085397068664751E-4</v>
      </c>
      <c r="I3214" s="101">
        <f>IFERROR(VLOOKUP(E3214,历史数据!AH:AJ,2,),"")</f>
        <v>12.849540830657199</v>
      </c>
      <c r="J3214" s="104">
        <f t="shared" si="284"/>
        <v>0</v>
      </c>
      <c r="K3214" s="104" t="str">
        <f>IFERROR(IF(AND(J3213=$H$2*1,MAX(K$64:K3213)=MAX(L$64:L3213)),MAX(K$64:K3213)+1,""),"")</f>
        <v/>
      </c>
      <c r="L3214" s="104" t="str">
        <f>IFERROR(IF(AND($F3213/INDEX($F$64:$F3214,MATCH(MAX(M$64:M3214),M$64:M3214,0)-1)&lt;(1-$P$2),MAX(K$64:K3214)&gt;MAX(L$64:L3213)),MAX(K$64:K3214),""),"")</f>
        <v/>
      </c>
      <c r="M3214" s="104" t="str">
        <f>IFERROR(IF(E3214="","",IF(K3214&lt;&gt;"",MAX(M$64:M3213)+1,IF(AND($F3213/INDEX($F$64:$F3214,MATCH(MAX(M$64:M3213),M$64:M3213,0)-1)&gt;(1+$O$2),MAX(K$64:K3214)&gt;MAX(L$64:L3213)),MAX(M$64:M3213)+1,""))),"")</f>
        <v/>
      </c>
      <c r="N3214" s="91">
        <f t="shared" si="285"/>
        <v>0</v>
      </c>
      <c r="O3214" s="91" t="str">
        <f>IFERROR(IF(AND(N3213=$H$2*1,MAX(O$64:O3213)=MAX(P$64:P3213)),MAX(O$64:O3213)+1,""),"")</f>
        <v/>
      </c>
      <c r="P3214" s="91" t="str">
        <f>IFERROR(IF(MOD(MAX(Q$64:Q3214),10*MAX(O$64:O3214))&lt;=2,IF(AND(F3213/INDEX($F$64:$F3214,MATCH(MAX(O$64:O3214),O$64:O3214,0)-1)&lt;(1-$P$2),MAX(O$64:O3214)&gt;MAX(P$64:P3213)),MAX(O$64:O3214),""),IF(AND($F3213/INDEX($F$64:$F3214,MATCH(MAX(Q$64:Q3214),Q$64:Q3214,0)-1)&lt;(1-$P$2),MAX(O$64:O3214)&gt;MAX(P$64:P3213)),MAX(O$64:O3214),"")),"")</f>
        <v/>
      </c>
      <c r="Q3214" s="91" t="str">
        <f>IFERROR(IF(E3214="","",IF(O3214&lt;&gt;"",MAX(O$64:O3214)*10+1,IF(AND($F3213/INDEX($F$64:$F3214,MATCH(MAX(Q$64:Q3213),Q$64:Q3213,0)-1)&gt;(1+$O$2),MAX(O$64:O3214)&gt;MAX(P$64:P3213)),MAX(Q$64:Q3213)+1,""))),"")</f>
        <v/>
      </c>
    </row>
    <row r="3215" spans="1:17" x14ac:dyDescent="0.2">
      <c r="A3215" s="13">
        <f>HLOOKUP($E$2,历史数据!$V$3:$AE$5000,ROW(A3213),)</f>
        <v>923246</v>
      </c>
      <c r="B3215" s="41">
        <v>41289</v>
      </c>
      <c r="C3215" s="100">
        <f>IFERROR(IF(A3215&lt;&gt;0,MAX($C$4:C3214)+1,""),"")</f>
        <v>3145</v>
      </c>
      <c r="D3215" s="100"/>
      <c r="E3215" s="99">
        <f t="shared" si="286"/>
        <v>41396</v>
      </c>
      <c r="F3215" s="101">
        <f>IFERROR(VLOOKUP(E3215,历史数据!AH:AJ,3,),"")</f>
        <v>12.197941397053899</v>
      </c>
      <c r="G3215" s="101">
        <f t="shared" si="282"/>
        <v>13.318258023229211</v>
      </c>
      <c r="H3215" s="105">
        <f t="shared" si="283"/>
        <v>-4.8922881231483473E-5</v>
      </c>
      <c r="I3215" s="101">
        <f>IFERROR(VLOOKUP(E3215,历史数据!AH:AJ,2,),"")</f>
        <v>12.315229295102499</v>
      </c>
      <c r="J3215" s="104">
        <f t="shared" si="284"/>
        <v>0</v>
      </c>
      <c r="K3215" s="104" t="str">
        <f>IFERROR(IF(AND(J3214=$H$2*1,MAX(K$64:K3214)=MAX(L$64:L3214)),MAX(K$64:K3214)+1,""),"")</f>
        <v/>
      </c>
      <c r="L3215" s="104" t="str">
        <f>IFERROR(IF(AND($F3214/INDEX($F$64:$F3215,MATCH(MAX(M$64:M3215),M$64:M3215,0)-1)&lt;(1-$P$2),MAX(K$64:K3215)&gt;MAX(L$64:L3214)),MAX(K$64:K3215),""),"")</f>
        <v/>
      </c>
      <c r="M3215" s="104" t="str">
        <f>IFERROR(IF(E3215="","",IF(K3215&lt;&gt;"",MAX(M$64:M3214)+1,IF(AND($F3214/INDEX($F$64:$F3215,MATCH(MAX(M$64:M3214),M$64:M3214,0)-1)&gt;(1+$O$2),MAX(K$64:K3215)&gt;MAX(L$64:L3214)),MAX(M$64:M3214)+1,""))),"")</f>
        <v/>
      </c>
      <c r="N3215" s="91">
        <f t="shared" si="285"/>
        <v>0</v>
      </c>
      <c r="O3215" s="91" t="str">
        <f>IFERROR(IF(AND(N3214=$H$2*1,MAX(O$64:O3214)=MAX(P$64:P3214)),MAX(O$64:O3214)+1,""),"")</f>
        <v/>
      </c>
      <c r="P3215" s="91" t="str">
        <f>IFERROR(IF(MOD(MAX(Q$64:Q3215),10*MAX(O$64:O3215))&lt;=2,IF(AND(F3214/INDEX($F$64:$F3215,MATCH(MAX(O$64:O3215),O$64:O3215,0)-1)&lt;(1-$P$2),MAX(O$64:O3215)&gt;MAX(P$64:P3214)),MAX(O$64:O3215),""),IF(AND($F3214/INDEX($F$64:$F3215,MATCH(MAX(Q$64:Q3215),Q$64:Q3215,0)-1)&lt;(1-$P$2),MAX(O$64:O3215)&gt;MAX(P$64:P3214)),MAX(O$64:O3215),"")),"")</f>
        <v/>
      </c>
      <c r="Q3215" s="91" t="str">
        <f>IFERROR(IF(E3215="","",IF(O3215&lt;&gt;"",MAX(O$64:O3215)*10+1,IF(AND($F3214/INDEX($F$64:$F3215,MATCH(MAX(Q$64:Q3214),Q$64:Q3214,0)-1)&gt;(1+$O$2),MAX(O$64:O3215)&gt;MAX(P$64:P3214)),MAX(Q$64:Q3214)+1,""))),"")</f>
        <v/>
      </c>
    </row>
    <row r="3216" spans="1:17" x14ac:dyDescent="0.2">
      <c r="A3216" s="13">
        <f>HLOOKUP($E$2,历史数据!$V$3:$AE$5000,ROW(A3214),)</f>
        <v>1005045</v>
      </c>
      <c r="B3216" s="41">
        <v>41290</v>
      </c>
      <c r="C3216" s="100">
        <f>IFERROR(IF(A3216&lt;&gt;0,MAX($C$4:C3215)+1,""),"")</f>
        <v>3146</v>
      </c>
      <c r="D3216" s="100"/>
      <c r="E3216" s="99">
        <f t="shared" si="286"/>
        <v>41397</v>
      </c>
      <c r="F3216" s="101">
        <f>IFERROR(VLOOKUP(E3216,历史数据!AH:AJ,3,),"")</f>
        <v>12.2631013404143</v>
      </c>
      <c r="G3216" s="101">
        <f t="shared" si="282"/>
        <v>13.324122418131642</v>
      </c>
      <c r="H3216" s="105">
        <f t="shared" si="283"/>
        <v>4.4032747317279686E-4</v>
      </c>
      <c r="I3216" s="101">
        <f>IFERROR(VLOOKUP(E3216,历史数据!AH:AJ,2,),"")</f>
        <v>12.237037363070099</v>
      </c>
      <c r="J3216" s="104">
        <f t="shared" si="284"/>
        <v>0</v>
      </c>
      <c r="K3216" s="104" t="str">
        <f>IFERROR(IF(AND(J3215=$H$2*1,MAX(K$64:K3215)=MAX(L$64:L3215)),MAX(K$64:K3215)+1,""),"")</f>
        <v/>
      </c>
      <c r="L3216" s="104" t="str">
        <f>IFERROR(IF(AND($F3215/INDEX($F$64:$F3216,MATCH(MAX(M$64:M3216),M$64:M3216,0)-1)&lt;(1-$P$2),MAX(K$64:K3216)&gt;MAX(L$64:L3215)),MAX(K$64:K3216),""),"")</f>
        <v/>
      </c>
      <c r="M3216" s="104" t="str">
        <f>IFERROR(IF(E3216="","",IF(K3216&lt;&gt;"",MAX(M$64:M3215)+1,IF(AND($F3215/INDEX($F$64:$F3216,MATCH(MAX(M$64:M3215),M$64:M3215,0)-1)&gt;(1+$O$2),MAX(K$64:K3216)&gt;MAX(L$64:L3215)),MAX(M$64:M3215)+1,""))),"")</f>
        <v/>
      </c>
      <c r="N3216" s="91">
        <f t="shared" si="285"/>
        <v>0</v>
      </c>
      <c r="O3216" s="91" t="str">
        <f>IFERROR(IF(AND(N3215=$H$2*1,MAX(O$64:O3215)=MAX(P$64:P3215)),MAX(O$64:O3215)+1,""),"")</f>
        <v/>
      </c>
      <c r="P3216" s="91" t="str">
        <f>IFERROR(IF(MOD(MAX(Q$64:Q3216),10*MAX(O$64:O3216))&lt;=2,IF(AND(F3215/INDEX($F$64:$F3216,MATCH(MAX(O$64:O3216),O$64:O3216,0)-1)&lt;(1-$P$2),MAX(O$64:O3216)&gt;MAX(P$64:P3215)),MAX(O$64:O3216),""),IF(AND($F3215/INDEX($F$64:$F3216,MATCH(MAX(Q$64:Q3216),Q$64:Q3216,0)-1)&lt;(1-$P$2),MAX(O$64:O3216)&gt;MAX(P$64:P3215)),MAX(O$64:O3216),"")),"")</f>
        <v/>
      </c>
      <c r="Q3216" s="91" t="str">
        <f>IFERROR(IF(E3216="","",IF(O3216&lt;&gt;"",MAX(O$64:O3216)*10+1,IF(AND($F3215/INDEX($F$64:$F3216,MATCH(MAX(Q$64:Q3215),Q$64:Q3215,0)-1)&gt;(1+$O$2),MAX(O$64:O3216)&gt;MAX(P$64:P3215)),MAX(Q$64:Q3215)+1,""))),"")</f>
        <v/>
      </c>
    </row>
    <row r="3217" spans="1:17" x14ac:dyDescent="0.2">
      <c r="A3217" s="13">
        <f>HLOOKUP($E$2,历史数据!$V$3:$AE$5000,ROW(A3215),)</f>
        <v>522987</v>
      </c>
      <c r="B3217" s="41">
        <v>41291</v>
      </c>
      <c r="C3217" s="100">
        <f>IFERROR(IF(A3217&lt;&gt;0,MAX($C$4:C3216)+1,""),"")</f>
        <v>3147</v>
      </c>
      <c r="D3217" s="100"/>
      <c r="E3217" s="99">
        <f t="shared" si="286"/>
        <v>41400</v>
      </c>
      <c r="F3217" s="101">
        <f>IFERROR(VLOOKUP(E3217,历史数据!AH:AJ,3,),"")</f>
        <v>12.601933045888</v>
      </c>
      <c r="G3217" s="101">
        <f t="shared" si="282"/>
        <v>13.333896409635692</v>
      </c>
      <c r="H3217" s="105">
        <f t="shared" si="283"/>
        <v>7.3355611704295498E-4</v>
      </c>
      <c r="I3217" s="101">
        <f>IFERROR(VLOOKUP(E3217,历史数据!AH:AJ,2,),"")</f>
        <v>12.1849094083819</v>
      </c>
      <c r="J3217" s="104">
        <f t="shared" si="284"/>
        <v>0</v>
      </c>
      <c r="K3217" s="104" t="str">
        <f>IFERROR(IF(AND(J3216=$H$2*1,MAX(K$64:K3216)=MAX(L$64:L3216)),MAX(K$64:K3216)+1,""),"")</f>
        <v/>
      </c>
      <c r="L3217" s="104" t="str">
        <f>IFERROR(IF(AND($F3216/INDEX($F$64:$F3217,MATCH(MAX(M$64:M3217),M$64:M3217,0)-1)&lt;(1-$P$2),MAX(K$64:K3217)&gt;MAX(L$64:L3216)),MAX(K$64:K3217),""),"")</f>
        <v/>
      </c>
      <c r="M3217" s="104" t="str">
        <f>IFERROR(IF(E3217="","",IF(K3217&lt;&gt;"",MAX(M$64:M3216)+1,IF(AND($F3216/INDEX($F$64:$F3217,MATCH(MAX(M$64:M3216),M$64:M3216,0)-1)&gt;(1+$O$2),MAX(K$64:K3217)&gt;MAX(L$64:L3216)),MAX(M$64:M3216)+1,""))),"")</f>
        <v/>
      </c>
      <c r="N3217" s="91">
        <f t="shared" si="285"/>
        <v>0</v>
      </c>
      <c r="O3217" s="91" t="str">
        <f>IFERROR(IF(AND(N3216=$H$2*1,MAX(O$64:O3216)=MAX(P$64:P3216)),MAX(O$64:O3216)+1,""),"")</f>
        <v/>
      </c>
      <c r="P3217" s="91" t="str">
        <f>IFERROR(IF(MOD(MAX(Q$64:Q3217),10*MAX(O$64:O3217))&lt;=2,IF(AND(F3216/INDEX($F$64:$F3217,MATCH(MAX(O$64:O3217),O$64:O3217,0)-1)&lt;(1-$P$2),MAX(O$64:O3217)&gt;MAX(P$64:P3216)),MAX(O$64:O3217),""),IF(AND($F3216/INDEX($F$64:$F3217,MATCH(MAX(Q$64:Q3217),Q$64:Q3217,0)-1)&lt;(1-$P$2),MAX(O$64:O3217)&gt;MAX(P$64:P3216)),MAX(O$64:O3217),"")),"")</f>
        <v/>
      </c>
      <c r="Q3217" s="91" t="str">
        <f>IFERROR(IF(E3217="","",IF(O3217&lt;&gt;"",MAX(O$64:O3217)*10+1,IF(AND($F3216/INDEX($F$64:$F3217,MATCH(MAX(Q$64:Q3216),Q$64:Q3216,0)-1)&gt;(1+$O$2),MAX(O$64:O3217)&gt;MAX(P$64:P3216)),MAX(Q$64:Q3216)+1,""))),"")</f>
        <v/>
      </c>
    </row>
    <row r="3218" spans="1:17" x14ac:dyDescent="0.2">
      <c r="A3218" s="13">
        <f>HLOOKUP($E$2,历史数据!$V$3:$AE$5000,ROW(A3216),)</f>
        <v>795126</v>
      </c>
      <c r="B3218" s="41">
        <v>41292</v>
      </c>
      <c r="C3218" s="100">
        <f>IFERROR(IF(A3218&lt;&gt;0,MAX($C$4:C3217)+1,""),"")</f>
        <v>3148</v>
      </c>
      <c r="D3218" s="100"/>
      <c r="E3218" s="99">
        <f t="shared" si="286"/>
        <v>41401</v>
      </c>
      <c r="F3218" s="101">
        <f>IFERROR(VLOOKUP(E3218,历史数据!AH:AJ,3,),"")</f>
        <v>13.045020660738199</v>
      </c>
      <c r="G3218" s="101">
        <f t="shared" si="282"/>
        <v>13.349969195664572</v>
      </c>
      <c r="H3218" s="105">
        <f t="shared" si="283"/>
        <v>1.2054080469130479E-3</v>
      </c>
      <c r="I3218" s="101">
        <f>IFERROR(VLOOKUP(E3218,历史数据!AH:AJ,2,),"")</f>
        <v>12.601933045888</v>
      </c>
      <c r="J3218" s="104">
        <f t="shared" si="284"/>
        <v>0</v>
      </c>
      <c r="K3218" s="104" t="str">
        <f>IFERROR(IF(AND(J3217=$H$2*1,MAX(K$64:K3217)=MAX(L$64:L3217)),MAX(K$64:K3217)+1,""),"")</f>
        <v/>
      </c>
      <c r="L3218" s="104" t="str">
        <f>IFERROR(IF(AND($F3217/INDEX($F$64:$F3218,MATCH(MAX(M$64:M3218),M$64:M3218,0)-1)&lt;(1-$P$2),MAX(K$64:K3218)&gt;MAX(L$64:L3217)),MAX(K$64:K3218),""),"")</f>
        <v/>
      </c>
      <c r="M3218" s="104" t="str">
        <f>IFERROR(IF(E3218="","",IF(K3218&lt;&gt;"",MAX(M$64:M3217)+1,IF(AND($F3217/INDEX($F$64:$F3218,MATCH(MAX(M$64:M3217),M$64:M3217,0)-1)&gt;(1+$O$2),MAX(K$64:K3218)&gt;MAX(L$64:L3217)),MAX(M$64:M3217)+1,""))),"")</f>
        <v/>
      </c>
      <c r="N3218" s="91">
        <f t="shared" si="285"/>
        <v>0</v>
      </c>
      <c r="O3218" s="91" t="str">
        <f>IFERROR(IF(AND(N3217=$H$2*1,MAX(O$64:O3217)=MAX(P$64:P3217)),MAX(O$64:O3217)+1,""),"")</f>
        <v/>
      </c>
      <c r="P3218" s="91" t="str">
        <f>IFERROR(IF(MOD(MAX(Q$64:Q3218),10*MAX(O$64:O3218))&lt;=2,IF(AND(F3217/INDEX($F$64:$F3218,MATCH(MAX(O$64:O3218),O$64:O3218,0)-1)&lt;(1-$P$2),MAX(O$64:O3218)&gt;MAX(P$64:P3217)),MAX(O$64:O3218),""),IF(AND($F3217/INDEX($F$64:$F3218,MATCH(MAX(Q$64:Q3218),Q$64:Q3218,0)-1)&lt;(1-$P$2),MAX(O$64:O3218)&gt;MAX(P$64:P3217)),MAX(O$64:O3218),"")),"")</f>
        <v/>
      </c>
      <c r="Q3218" s="91" t="str">
        <f>IFERROR(IF(E3218="","",IF(O3218&lt;&gt;"",MAX(O$64:O3218)*10+1,IF(AND($F3217/INDEX($F$64:$F3218,MATCH(MAX(Q$64:Q3217),Q$64:Q3217,0)-1)&gt;(1+$O$2),MAX(O$64:O3218)&gt;MAX(P$64:P3217)),MAX(Q$64:Q3217)+1,""))),"")</f>
        <v/>
      </c>
    </row>
    <row r="3219" spans="1:17" x14ac:dyDescent="0.2">
      <c r="A3219" s="13">
        <f>HLOOKUP($E$2,历史数据!$V$3:$AE$5000,ROW(A3217),)</f>
        <v>1046645</v>
      </c>
      <c r="B3219" s="41">
        <v>41295</v>
      </c>
      <c r="C3219" s="100">
        <f>IFERROR(IF(A3219&lt;&gt;0,MAX($C$4:C3218)+1,""),"")</f>
        <v>3149</v>
      </c>
      <c r="D3219" s="100"/>
      <c r="E3219" s="99">
        <f t="shared" si="286"/>
        <v>41402</v>
      </c>
      <c r="F3219" s="101">
        <f>IFERROR(VLOOKUP(E3219,历史数据!AH:AJ,3,),"")</f>
        <v>13.0189566833941</v>
      </c>
      <c r="G3219" s="101">
        <f t="shared" si="282"/>
        <v>13.365607582071052</v>
      </c>
      <c r="H3219" s="105">
        <f t="shared" si="283"/>
        <v>1.1714174150723178E-3</v>
      </c>
      <c r="I3219" s="101">
        <f>IFERROR(VLOOKUP(E3219,历史数据!AH:AJ,2,),"")</f>
        <v>12.8756048080014</v>
      </c>
      <c r="J3219" s="104">
        <f t="shared" si="284"/>
        <v>0</v>
      </c>
      <c r="K3219" s="104" t="str">
        <f>IFERROR(IF(AND(J3218=$H$2*1,MAX(K$64:K3218)=MAX(L$64:L3218)),MAX(K$64:K3218)+1,""),"")</f>
        <v/>
      </c>
      <c r="L3219" s="104" t="str">
        <f>IFERROR(IF(AND($F3218/INDEX($F$64:$F3219,MATCH(MAX(M$64:M3219),M$64:M3219,0)-1)&lt;(1-$P$2),MAX(K$64:K3219)&gt;MAX(L$64:L3218)),MAX(K$64:K3219),""),"")</f>
        <v/>
      </c>
      <c r="M3219" s="104" t="str">
        <f>IFERROR(IF(E3219="","",IF(K3219&lt;&gt;"",MAX(M$64:M3218)+1,IF(AND($F3218/INDEX($F$64:$F3219,MATCH(MAX(M$64:M3218),M$64:M3218,0)-1)&gt;(1+$O$2),MAX(K$64:K3219)&gt;MAX(L$64:L3218)),MAX(M$64:M3218)+1,""))),"")</f>
        <v/>
      </c>
      <c r="N3219" s="91">
        <f t="shared" si="285"/>
        <v>0</v>
      </c>
      <c r="O3219" s="91" t="str">
        <f>IFERROR(IF(AND(N3218=$H$2*1,MAX(O$64:O3218)=MAX(P$64:P3218)),MAX(O$64:O3218)+1,""),"")</f>
        <v/>
      </c>
      <c r="P3219" s="91" t="str">
        <f>IFERROR(IF(MOD(MAX(Q$64:Q3219),10*MAX(O$64:O3219))&lt;=2,IF(AND(F3218/INDEX($F$64:$F3219,MATCH(MAX(O$64:O3219),O$64:O3219,0)-1)&lt;(1-$P$2),MAX(O$64:O3219)&gt;MAX(P$64:P3218)),MAX(O$64:O3219),""),IF(AND($F3218/INDEX($F$64:$F3219,MATCH(MAX(Q$64:Q3219),Q$64:Q3219,0)-1)&lt;(1-$P$2),MAX(O$64:O3219)&gt;MAX(P$64:P3218)),MAX(O$64:O3219),"")),"")</f>
        <v/>
      </c>
      <c r="Q3219" s="91" t="str">
        <f>IFERROR(IF(E3219="","",IF(O3219&lt;&gt;"",MAX(O$64:O3219)*10+1,IF(AND($F3218/INDEX($F$64:$F3219,MATCH(MAX(Q$64:Q3218),Q$64:Q3218,0)-1)&gt;(1+$O$2),MAX(O$64:O3219)&gt;MAX(P$64:P3218)),MAX(Q$64:Q3218)+1,""))),"")</f>
        <v/>
      </c>
    </row>
    <row r="3220" spans="1:17" x14ac:dyDescent="0.2">
      <c r="A3220" s="13">
        <f>HLOOKUP($E$2,历史数据!$V$3:$AE$5000,ROW(A3218),)</f>
        <v>592205</v>
      </c>
      <c r="B3220" s="41">
        <v>41296</v>
      </c>
      <c r="C3220" s="100">
        <f>IFERROR(IF(A3220&lt;&gt;0,MAX($C$4:C3219)+1,""),"")</f>
        <v>3150</v>
      </c>
      <c r="D3220" s="100"/>
      <c r="E3220" s="99">
        <f t="shared" si="286"/>
        <v>41403</v>
      </c>
      <c r="F3220" s="101">
        <f>IFERROR(VLOOKUP(E3220,历史数据!AH:AJ,3,),"")</f>
        <v>13.0319886720662</v>
      </c>
      <c r="G3220" s="101">
        <f t="shared" si="282"/>
        <v>13.38081156885513</v>
      </c>
      <c r="H3220" s="105">
        <f t="shared" si="283"/>
        <v>1.1375455018201031E-3</v>
      </c>
      <c r="I3220" s="101">
        <f>IFERROR(VLOOKUP(E3220,历史数据!AH:AJ,2,),"")</f>
        <v>13.005924694721999</v>
      </c>
      <c r="J3220" s="104">
        <f t="shared" si="284"/>
        <v>0</v>
      </c>
      <c r="K3220" s="104" t="str">
        <f>IFERROR(IF(AND(J3219=$H$2*1,MAX(K$64:K3219)=MAX(L$64:L3219)),MAX(K$64:K3219)+1,""),"")</f>
        <v/>
      </c>
      <c r="L3220" s="104" t="str">
        <f>IFERROR(IF(AND($F3219/INDEX($F$64:$F3220,MATCH(MAX(M$64:M3220),M$64:M3220,0)-1)&lt;(1-$P$2),MAX(K$64:K3220)&gt;MAX(L$64:L3219)),MAX(K$64:K3220),""),"")</f>
        <v/>
      </c>
      <c r="M3220" s="104" t="str">
        <f>IFERROR(IF(E3220="","",IF(K3220&lt;&gt;"",MAX(M$64:M3219)+1,IF(AND($F3219/INDEX($F$64:$F3220,MATCH(MAX(M$64:M3219),M$64:M3219,0)-1)&gt;(1+$O$2),MAX(K$64:K3220)&gt;MAX(L$64:L3219)),MAX(M$64:M3219)+1,""))),"")</f>
        <v/>
      </c>
      <c r="N3220" s="91">
        <f t="shared" si="285"/>
        <v>0</v>
      </c>
      <c r="O3220" s="91" t="str">
        <f>IFERROR(IF(AND(N3219=$H$2*1,MAX(O$64:O3219)=MAX(P$64:P3219)),MAX(O$64:O3219)+1,""),"")</f>
        <v/>
      </c>
      <c r="P3220" s="91" t="str">
        <f>IFERROR(IF(MOD(MAX(Q$64:Q3220),10*MAX(O$64:O3220))&lt;=2,IF(AND(F3219/INDEX($F$64:$F3220,MATCH(MAX(O$64:O3220),O$64:O3220,0)-1)&lt;(1-$P$2),MAX(O$64:O3220)&gt;MAX(P$64:P3219)),MAX(O$64:O3220),""),IF(AND($F3219/INDEX($F$64:$F3220,MATCH(MAX(Q$64:Q3220),Q$64:Q3220,0)-1)&lt;(1-$P$2),MAX(O$64:O3220)&gt;MAX(P$64:P3219)),MAX(O$64:O3220),"")),"")</f>
        <v/>
      </c>
      <c r="Q3220" s="91" t="str">
        <f>IFERROR(IF(E3220="","",IF(O3220&lt;&gt;"",MAX(O$64:O3220)*10+1,IF(AND($F3219/INDEX($F$64:$F3220,MATCH(MAX(Q$64:Q3219),Q$64:Q3219,0)-1)&gt;(1+$O$2),MAX(O$64:O3220)&gt;MAX(P$64:P3219)),MAX(Q$64:Q3219)+1,""))),"")</f>
        <v/>
      </c>
    </row>
    <row r="3221" spans="1:17" x14ac:dyDescent="0.2">
      <c r="A3221" s="13">
        <f>HLOOKUP($E$2,历史数据!$V$3:$AE$5000,ROW(A3219),)</f>
        <v>736662</v>
      </c>
      <c r="B3221" s="41">
        <v>41297</v>
      </c>
      <c r="C3221" s="100">
        <f>IFERROR(IF(A3221&lt;&gt;0,MAX($C$4:C3220)+1,""),"")</f>
        <v>3151</v>
      </c>
      <c r="D3221" s="100"/>
      <c r="E3221" s="99">
        <f t="shared" si="286"/>
        <v>41404</v>
      </c>
      <c r="F3221" s="101">
        <f>IFERROR(VLOOKUP(E3221,历史数据!AH:AJ,3,),"")</f>
        <v>13.1362445814427</v>
      </c>
      <c r="G3221" s="101">
        <f t="shared" si="282"/>
        <v>13.39883915318482</v>
      </c>
      <c r="H3221" s="105">
        <f t="shared" si="283"/>
        <v>1.3472713696716099E-3</v>
      </c>
      <c r="I3221" s="101">
        <f>IFERROR(VLOOKUP(E3221,历史数据!AH:AJ,2,),"")</f>
        <v>13.045020660738199</v>
      </c>
      <c r="J3221" s="104">
        <f t="shared" si="284"/>
        <v>0</v>
      </c>
      <c r="K3221" s="104" t="str">
        <f>IFERROR(IF(AND(J3220=$H$2*1,MAX(K$64:K3220)=MAX(L$64:L3220)),MAX(K$64:K3220)+1,""),"")</f>
        <v/>
      </c>
      <c r="L3221" s="104" t="str">
        <f>IFERROR(IF(AND($F3220/INDEX($F$64:$F3221,MATCH(MAX(M$64:M3221),M$64:M3221,0)-1)&lt;(1-$P$2),MAX(K$64:K3221)&gt;MAX(L$64:L3220)),MAX(K$64:K3221),""),"")</f>
        <v/>
      </c>
      <c r="M3221" s="104" t="str">
        <f>IFERROR(IF(E3221="","",IF(K3221&lt;&gt;"",MAX(M$64:M3220)+1,IF(AND($F3220/INDEX($F$64:$F3221,MATCH(MAX(M$64:M3220),M$64:M3220,0)-1)&gt;(1+$O$2),MAX(K$64:K3221)&gt;MAX(L$64:L3220)),MAX(M$64:M3220)+1,""))),"")</f>
        <v/>
      </c>
      <c r="N3221" s="91">
        <f t="shared" si="285"/>
        <v>0</v>
      </c>
      <c r="O3221" s="91" t="str">
        <f>IFERROR(IF(AND(N3220=$H$2*1,MAX(O$64:O3220)=MAX(P$64:P3220)),MAX(O$64:O3220)+1,""),"")</f>
        <v/>
      </c>
      <c r="P3221" s="91" t="str">
        <f>IFERROR(IF(MOD(MAX(Q$64:Q3221),10*MAX(O$64:O3221))&lt;=2,IF(AND(F3220/INDEX($F$64:$F3221,MATCH(MAX(O$64:O3221),O$64:O3221,0)-1)&lt;(1-$P$2),MAX(O$64:O3221)&gt;MAX(P$64:P3220)),MAX(O$64:O3221),""),IF(AND($F3220/INDEX($F$64:$F3221,MATCH(MAX(Q$64:Q3221),Q$64:Q3221,0)-1)&lt;(1-$P$2),MAX(O$64:O3221)&gt;MAX(P$64:P3220)),MAX(O$64:O3221),"")),"")</f>
        <v/>
      </c>
      <c r="Q3221" s="91" t="str">
        <f>IFERROR(IF(E3221="","",IF(O3221&lt;&gt;"",MAX(O$64:O3221)*10+1,IF(AND($F3220/INDEX($F$64:$F3221,MATCH(MAX(Q$64:Q3220),Q$64:Q3220,0)-1)&gt;(1+$O$2),MAX(O$64:O3221)&gt;MAX(P$64:P3220)),MAX(Q$64:Q3220)+1,""))),"")</f>
        <v/>
      </c>
    </row>
    <row r="3222" spans="1:17" x14ac:dyDescent="0.2">
      <c r="A3222" s="13">
        <f>HLOOKUP($E$2,历史数据!$V$3:$AE$5000,ROW(A3220),)</f>
        <v>658241</v>
      </c>
      <c r="B3222" s="41">
        <v>41298</v>
      </c>
      <c r="C3222" s="100">
        <f>IFERROR(IF(A3222&lt;&gt;0,MAX($C$4:C3221)+1,""),"")</f>
        <v>3152</v>
      </c>
      <c r="D3222" s="100"/>
      <c r="E3222" s="99">
        <f t="shared" si="286"/>
        <v>41407</v>
      </c>
      <c r="F3222" s="101">
        <f>IFERROR(VLOOKUP(E3222,历史数据!AH:AJ,3,),"")</f>
        <v>13.383852366211901</v>
      </c>
      <c r="G3222" s="101">
        <f t="shared" si="282"/>
        <v>13.415997938269708</v>
      </c>
      <c r="H3222" s="105">
        <f t="shared" si="283"/>
        <v>1.2806172899544332E-3</v>
      </c>
      <c r="I3222" s="101">
        <f>IFERROR(VLOOKUP(E3222,历史数据!AH:AJ,2,),"")</f>
        <v>13.0971486154265</v>
      </c>
      <c r="J3222" s="104">
        <f t="shared" si="284"/>
        <v>0</v>
      </c>
      <c r="K3222" s="104" t="str">
        <f>IFERROR(IF(AND(J3221=$H$2*1,MAX(K$64:K3221)=MAX(L$64:L3221)),MAX(K$64:K3221)+1,""),"")</f>
        <v/>
      </c>
      <c r="L3222" s="104" t="str">
        <f>IFERROR(IF(AND($F3221/INDEX($F$64:$F3222,MATCH(MAX(M$64:M3222),M$64:M3222,0)-1)&lt;(1-$P$2),MAX(K$64:K3222)&gt;MAX(L$64:L3221)),MAX(K$64:K3222),""),"")</f>
        <v/>
      </c>
      <c r="M3222" s="104" t="str">
        <f>IFERROR(IF(E3222="","",IF(K3222&lt;&gt;"",MAX(M$64:M3221)+1,IF(AND($F3221/INDEX($F$64:$F3222,MATCH(MAX(M$64:M3221),M$64:M3221,0)-1)&gt;(1+$O$2),MAX(K$64:K3222)&gt;MAX(L$64:L3221)),MAX(M$64:M3221)+1,""))),"")</f>
        <v/>
      </c>
      <c r="N3222" s="91">
        <f t="shared" si="285"/>
        <v>0</v>
      </c>
      <c r="O3222" s="91" t="str">
        <f>IFERROR(IF(AND(N3221=$H$2*1,MAX(O$64:O3221)=MAX(P$64:P3221)),MAX(O$64:O3221)+1,""),"")</f>
        <v/>
      </c>
      <c r="P3222" s="91" t="str">
        <f>IFERROR(IF(MOD(MAX(Q$64:Q3222),10*MAX(O$64:O3222))&lt;=2,IF(AND(F3221/INDEX($F$64:$F3222,MATCH(MAX(O$64:O3222),O$64:O3222,0)-1)&lt;(1-$P$2),MAX(O$64:O3222)&gt;MAX(P$64:P3221)),MAX(O$64:O3222),""),IF(AND($F3221/INDEX($F$64:$F3222,MATCH(MAX(Q$64:Q3222),Q$64:Q3222,0)-1)&lt;(1-$P$2),MAX(O$64:O3222)&gt;MAX(P$64:P3221)),MAX(O$64:O3222),"")),"")</f>
        <v/>
      </c>
      <c r="Q3222" s="91" t="str">
        <f>IFERROR(IF(E3222="","",IF(O3222&lt;&gt;"",MAX(O$64:O3222)*10+1,IF(AND($F3221/INDEX($F$64:$F3222,MATCH(MAX(Q$64:Q3221),Q$64:Q3221,0)-1)&gt;(1+$O$2),MAX(O$64:O3222)&gt;MAX(P$64:P3221)),MAX(Q$64:Q3221)+1,""))),"")</f>
        <v/>
      </c>
    </row>
    <row r="3223" spans="1:17" x14ac:dyDescent="0.2">
      <c r="A3223" s="13">
        <f>HLOOKUP($E$2,历史数据!$V$3:$AE$5000,ROW(A3221),)</f>
        <v>339113</v>
      </c>
      <c r="B3223" s="41">
        <v>41299</v>
      </c>
      <c r="C3223" s="100">
        <f>IFERROR(IF(A3223&lt;&gt;0,MAX($C$4:C3222)+1,""),"")</f>
        <v>3153</v>
      </c>
      <c r="D3223" s="100"/>
      <c r="E3223" s="99">
        <f t="shared" si="286"/>
        <v>41408</v>
      </c>
      <c r="F3223" s="101">
        <f>IFERROR(VLOOKUP(E3223,历史数据!AH:AJ,3,),"")</f>
        <v>13.0189566833941</v>
      </c>
      <c r="G3223" s="101">
        <f t="shared" si="282"/>
        <v>13.427943927885767</v>
      </c>
      <c r="H3223" s="105">
        <f t="shared" si="283"/>
        <v>8.90428700945467E-4</v>
      </c>
      <c r="I3223" s="101">
        <f>IFERROR(VLOOKUP(E3223,历史数据!AH:AJ,2,),"")</f>
        <v>13.305660434179501</v>
      </c>
      <c r="J3223" s="104">
        <f t="shared" si="284"/>
        <v>0</v>
      </c>
      <c r="K3223" s="104" t="str">
        <f>IFERROR(IF(AND(J3222=$H$2*1,MAX(K$64:K3222)=MAX(L$64:L3222)),MAX(K$64:K3222)+1,""),"")</f>
        <v/>
      </c>
      <c r="L3223" s="104" t="str">
        <f>IFERROR(IF(AND($F3222/INDEX($F$64:$F3223,MATCH(MAX(M$64:M3223),M$64:M3223,0)-1)&lt;(1-$P$2),MAX(K$64:K3223)&gt;MAX(L$64:L3222)),MAX(K$64:K3223),""),"")</f>
        <v/>
      </c>
      <c r="M3223" s="104" t="str">
        <f>IFERROR(IF(E3223="","",IF(K3223&lt;&gt;"",MAX(M$64:M3222)+1,IF(AND($F3222/INDEX($F$64:$F3223,MATCH(MAX(M$64:M3222),M$64:M3222,0)-1)&gt;(1+$O$2),MAX(K$64:K3223)&gt;MAX(L$64:L3222)),MAX(M$64:M3222)+1,""))),"")</f>
        <v/>
      </c>
      <c r="N3223" s="91">
        <f t="shared" si="285"/>
        <v>0</v>
      </c>
      <c r="O3223" s="91" t="str">
        <f>IFERROR(IF(AND(N3222=$H$2*1,MAX(O$64:O3222)=MAX(P$64:P3222)),MAX(O$64:O3222)+1,""),"")</f>
        <v/>
      </c>
      <c r="P3223" s="91" t="str">
        <f>IFERROR(IF(MOD(MAX(Q$64:Q3223),10*MAX(O$64:O3223))&lt;=2,IF(AND(F3222/INDEX($F$64:$F3223,MATCH(MAX(O$64:O3223),O$64:O3223,0)-1)&lt;(1-$P$2),MAX(O$64:O3223)&gt;MAX(P$64:P3222)),MAX(O$64:O3223),""),IF(AND($F3222/INDEX($F$64:$F3223,MATCH(MAX(Q$64:Q3223),Q$64:Q3223,0)-1)&lt;(1-$P$2),MAX(O$64:O3223)&gt;MAX(P$64:P3222)),MAX(O$64:O3223),"")),"")</f>
        <v/>
      </c>
      <c r="Q3223" s="91" t="str">
        <f>IFERROR(IF(E3223="","",IF(O3223&lt;&gt;"",MAX(O$64:O3223)*10+1,IF(AND($F3222/INDEX($F$64:$F3223,MATCH(MAX(Q$64:Q3222),Q$64:Q3222,0)-1)&gt;(1+$O$2),MAX(O$64:O3223)&gt;MAX(P$64:P3222)),MAX(Q$64:Q3222)+1,""))),"")</f>
        <v/>
      </c>
    </row>
    <row r="3224" spans="1:17" x14ac:dyDescent="0.2">
      <c r="A3224" s="13">
        <f>HLOOKUP($E$2,历史数据!$V$3:$AE$5000,ROW(A3222),)</f>
        <v>660359</v>
      </c>
      <c r="B3224" s="41">
        <v>41302</v>
      </c>
      <c r="C3224" s="100">
        <f>IFERROR(IF(A3224&lt;&gt;0,MAX($C$4:C3223)+1,""),"")</f>
        <v>3154</v>
      </c>
      <c r="D3224" s="100"/>
      <c r="E3224" s="99">
        <f t="shared" si="286"/>
        <v>41409</v>
      </c>
      <c r="F3224" s="101">
        <f>IFERROR(VLOOKUP(E3224,历史数据!AH:AJ,3,),"")</f>
        <v>13.0319886720662</v>
      </c>
      <c r="G3224" s="101">
        <f t="shared" si="282"/>
        <v>13.439672717690629</v>
      </c>
      <c r="H3224" s="105">
        <f t="shared" si="283"/>
        <v>8.7346133316090757E-4</v>
      </c>
      <c r="I3224" s="101">
        <f>IFERROR(VLOOKUP(E3224,历史数据!AH:AJ,2,),"")</f>
        <v>13.1101806040986</v>
      </c>
      <c r="J3224" s="104">
        <f t="shared" si="284"/>
        <v>0</v>
      </c>
      <c r="K3224" s="104" t="str">
        <f>IFERROR(IF(AND(J3223=$H$2*1,MAX(K$64:K3223)=MAX(L$64:L3223)),MAX(K$64:K3223)+1,""),"")</f>
        <v/>
      </c>
      <c r="L3224" s="104" t="str">
        <f>IFERROR(IF(AND($F3223/INDEX($F$64:$F3224,MATCH(MAX(M$64:M3224),M$64:M3224,0)-1)&lt;(1-$P$2),MAX(K$64:K3224)&gt;MAX(L$64:L3223)),MAX(K$64:K3224),""),"")</f>
        <v/>
      </c>
      <c r="M3224" s="104" t="str">
        <f>IFERROR(IF(E3224="","",IF(K3224&lt;&gt;"",MAX(M$64:M3223)+1,IF(AND($F3223/INDEX($F$64:$F3224,MATCH(MAX(M$64:M3223),M$64:M3223,0)-1)&gt;(1+$O$2),MAX(K$64:K3224)&gt;MAX(L$64:L3223)),MAX(M$64:M3223)+1,""))),"")</f>
        <v/>
      </c>
      <c r="N3224" s="91">
        <f t="shared" si="285"/>
        <v>0</v>
      </c>
      <c r="O3224" s="91" t="str">
        <f>IFERROR(IF(AND(N3223=$H$2*1,MAX(O$64:O3223)=MAX(P$64:P3223)),MAX(O$64:O3223)+1,""),"")</f>
        <v/>
      </c>
      <c r="P3224" s="91" t="str">
        <f>IFERROR(IF(MOD(MAX(Q$64:Q3224),10*MAX(O$64:O3224))&lt;=2,IF(AND(F3223/INDEX($F$64:$F3224,MATCH(MAX(O$64:O3224),O$64:O3224,0)-1)&lt;(1-$P$2),MAX(O$64:O3224)&gt;MAX(P$64:P3223)),MAX(O$64:O3224),""),IF(AND($F3223/INDEX($F$64:$F3224,MATCH(MAX(Q$64:Q3224),Q$64:Q3224,0)-1)&lt;(1-$P$2),MAX(O$64:O3224)&gt;MAX(P$64:P3223)),MAX(O$64:O3224),"")),"")</f>
        <v/>
      </c>
      <c r="Q3224" s="91" t="str">
        <f>IFERROR(IF(E3224="","",IF(O3224&lt;&gt;"",MAX(O$64:O3224)*10+1,IF(AND($F3223/INDEX($F$64:$F3224,MATCH(MAX(Q$64:Q3223),Q$64:Q3223,0)-1)&gt;(1+$O$2),MAX(O$64:O3224)&gt;MAX(P$64:P3223)),MAX(Q$64:Q3223)+1,""))),"")</f>
        <v/>
      </c>
    </row>
    <row r="3225" spans="1:17" x14ac:dyDescent="0.2">
      <c r="A3225" s="13">
        <f>HLOOKUP($E$2,历史数据!$V$3:$AE$5000,ROW(A3223),)</f>
        <v>670049</v>
      </c>
      <c r="B3225" s="41">
        <v>41303</v>
      </c>
      <c r="C3225" s="100">
        <f>IFERROR(IF(A3225&lt;&gt;0,MAX($C$4:C3224)+1,""),"")</f>
        <v>3155</v>
      </c>
      <c r="D3225" s="100"/>
      <c r="E3225" s="99">
        <f t="shared" si="286"/>
        <v>41410</v>
      </c>
      <c r="F3225" s="101">
        <f>IFERROR(VLOOKUP(E3225,历史数据!AH:AJ,3,),"")</f>
        <v>13.005924694721999</v>
      </c>
      <c r="G3225" s="101">
        <f t="shared" si="282"/>
        <v>13.442713515047442</v>
      </c>
      <c r="H3225" s="105">
        <f t="shared" si="283"/>
        <v>2.2625531295950019E-4</v>
      </c>
      <c r="I3225" s="101">
        <f>IFERROR(VLOOKUP(E3225,历史数据!AH:AJ,2,),"")</f>
        <v>13.0189566833941</v>
      </c>
      <c r="J3225" s="104">
        <f t="shared" si="284"/>
        <v>0</v>
      </c>
      <c r="K3225" s="104" t="str">
        <f>IFERROR(IF(AND(J3224=$H$2*1,MAX(K$64:K3224)=MAX(L$64:L3224)),MAX(K$64:K3224)+1,""),"")</f>
        <v/>
      </c>
      <c r="L3225" s="104" t="str">
        <f>IFERROR(IF(AND($F3224/INDEX($F$64:$F3225,MATCH(MAX(M$64:M3225),M$64:M3225,0)-1)&lt;(1-$P$2),MAX(K$64:K3225)&gt;MAX(L$64:L3224)),MAX(K$64:K3225),""),"")</f>
        <v/>
      </c>
      <c r="M3225" s="104" t="str">
        <f>IFERROR(IF(E3225="","",IF(K3225&lt;&gt;"",MAX(M$64:M3224)+1,IF(AND($F3224/INDEX($F$64:$F3225,MATCH(MAX(M$64:M3224),M$64:M3224,0)-1)&gt;(1+$O$2),MAX(K$64:K3225)&gt;MAX(L$64:L3224)),MAX(M$64:M3224)+1,""))),"")</f>
        <v/>
      </c>
      <c r="N3225" s="91">
        <f t="shared" si="285"/>
        <v>0</v>
      </c>
      <c r="O3225" s="91" t="str">
        <f>IFERROR(IF(AND(N3224=$H$2*1,MAX(O$64:O3224)=MAX(P$64:P3224)),MAX(O$64:O3224)+1,""),"")</f>
        <v/>
      </c>
      <c r="P3225" s="91" t="str">
        <f>IFERROR(IF(MOD(MAX(Q$64:Q3225),10*MAX(O$64:O3225))&lt;=2,IF(AND(F3224/INDEX($F$64:$F3225,MATCH(MAX(O$64:O3225),O$64:O3225,0)-1)&lt;(1-$P$2),MAX(O$64:O3225)&gt;MAX(P$64:P3224)),MAX(O$64:O3225),""),IF(AND($F3224/INDEX($F$64:$F3225,MATCH(MAX(Q$64:Q3225),Q$64:Q3225,0)-1)&lt;(1-$P$2),MAX(O$64:O3225)&gt;MAX(P$64:P3224)),MAX(O$64:O3225),"")),"")</f>
        <v/>
      </c>
      <c r="Q3225" s="91" t="str">
        <f>IFERROR(IF(E3225="","",IF(O3225&lt;&gt;"",MAX(O$64:O3225)*10+1,IF(AND($F3224/INDEX($F$64:$F3225,MATCH(MAX(Q$64:Q3224),Q$64:Q3224,0)-1)&gt;(1+$O$2),MAX(O$64:O3225)&gt;MAX(P$64:P3224)),MAX(Q$64:Q3224)+1,""))),"")</f>
        <v/>
      </c>
    </row>
    <row r="3226" spans="1:17" x14ac:dyDescent="0.2">
      <c r="A3226" s="13">
        <f>HLOOKUP($E$2,历史数据!$V$3:$AE$5000,ROW(A3224),)</f>
        <v>559553</v>
      </c>
      <c r="B3226" s="41">
        <v>41304</v>
      </c>
      <c r="C3226" s="100">
        <f>IFERROR(IF(A3226&lt;&gt;0,MAX($C$4:C3225)+1,""),"")</f>
        <v>3156</v>
      </c>
      <c r="D3226" s="100"/>
      <c r="E3226" s="99">
        <f t="shared" si="286"/>
        <v>41411</v>
      </c>
      <c r="F3226" s="101">
        <f>IFERROR(VLOOKUP(E3226,历史数据!AH:AJ,3,),"")</f>
        <v>13.201404524802999</v>
      </c>
      <c r="G3226" s="101">
        <f t="shared" si="282"/>
        <v>13.438369518823423</v>
      </c>
      <c r="H3226" s="105">
        <f t="shared" si="283"/>
        <v>-3.2314876153216598E-4</v>
      </c>
      <c r="I3226" s="101">
        <f>IFERROR(VLOOKUP(E3226,历史数据!AH:AJ,2,),"")</f>
        <v>12.9798607173779</v>
      </c>
      <c r="J3226" s="104">
        <f t="shared" si="284"/>
        <v>0</v>
      </c>
      <c r="K3226" s="104" t="str">
        <f>IFERROR(IF(AND(J3225=$H$2*1,MAX(K$64:K3225)=MAX(L$64:L3225)),MAX(K$64:K3225)+1,""),"")</f>
        <v/>
      </c>
      <c r="L3226" s="104" t="str">
        <f>IFERROR(IF(AND($F3225/INDEX($F$64:$F3226,MATCH(MAX(M$64:M3226),M$64:M3226,0)-1)&lt;(1-$P$2),MAX(K$64:K3226)&gt;MAX(L$64:L3225)),MAX(K$64:K3226),""),"")</f>
        <v/>
      </c>
      <c r="M3226" s="104" t="str">
        <f>IFERROR(IF(E3226="","",IF(K3226&lt;&gt;"",MAX(M$64:M3225)+1,IF(AND($F3225/INDEX($F$64:$F3226,MATCH(MAX(M$64:M3225),M$64:M3225,0)-1)&gt;(1+$O$2),MAX(K$64:K3226)&gt;MAX(L$64:L3225)),MAX(M$64:M3225)+1,""))),"")</f>
        <v/>
      </c>
      <c r="N3226" s="91">
        <f t="shared" si="285"/>
        <v>0</v>
      </c>
      <c r="O3226" s="91" t="str">
        <f>IFERROR(IF(AND(N3225=$H$2*1,MAX(O$64:O3225)=MAX(P$64:P3225)),MAX(O$64:O3225)+1,""),"")</f>
        <v/>
      </c>
      <c r="P3226" s="91" t="str">
        <f>IFERROR(IF(MOD(MAX(Q$64:Q3226),10*MAX(O$64:O3226))&lt;=2,IF(AND(F3225/INDEX($F$64:$F3226,MATCH(MAX(O$64:O3226),O$64:O3226,0)-1)&lt;(1-$P$2),MAX(O$64:O3226)&gt;MAX(P$64:P3225)),MAX(O$64:O3226),""),IF(AND($F3225/INDEX($F$64:$F3226,MATCH(MAX(Q$64:Q3226),Q$64:Q3226,0)-1)&lt;(1-$P$2),MAX(O$64:O3226)&gt;MAX(P$64:P3225)),MAX(O$64:O3226),"")),"")</f>
        <v/>
      </c>
      <c r="Q3226" s="91" t="str">
        <f>IFERROR(IF(E3226="","",IF(O3226&lt;&gt;"",MAX(O$64:O3226)*10+1,IF(AND($F3225/INDEX($F$64:$F3226,MATCH(MAX(Q$64:Q3225),Q$64:Q3225,0)-1)&gt;(1+$O$2),MAX(O$64:O3226)&gt;MAX(P$64:P3225)),MAX(Q$64:Q3225)+1,""))),"")</f>
        <v/>
      </c>
    </row>
    <row r="3227" spans="1:17" x14ac:dyDescent="0.2">
      <c r="A3227" s="13">
        <f>HLOOKUP($E$2,历史数据!$V$3:$AE$5000,ROW(A3225),)</f>
        <v>333651</v>
      </c>
      <c r="B3227" s="41">
        <v>41305</v>
      </c>
      <c r="C3227" s="100">
        <f>IFERROR(IF(A3227&lt;&gt;0,MAX($C$4:C3226)+1,""),"")</f>
        <v>3157</v>
      </c>
      <c r="D3227" s="100"/>
      <c r="E3227" s="99">
        <f t="shared" si="286"/>
        <v>41414</v>
      </c>
      <c r="F3227" s="101">
        <f>IFERROR(VLOOKUP(E3227,历史数据!AH:AJ,3,),"")</f>
        <v>13.201404524802999</v>
      </c>
      <c r="G3227" s="101">
        <f t="shared" si="282"/>
        <v>13.433373923165796</v>
      </c>
      <c r="H3227" s="105">
        <f t="shared" si="283"/>
        <v>-3.7174120347183148E-4</v>
      </c>
      <c r="I3227" s="101">
        <f>IFERROR(VLOOKUP(E3227,历史数据!AH:AJ,2,),"")</f>
        <v>13.2144365134751</v>
      </c>
      <c r="J3227" s="104">
        <f t="shared" si="284"/>
        <v>0</v>
      </c>
      <c r="K3227" s="104" t="str">
        <f>IFERROR(IF(AND(J3226=$H$2*1,MAX(K$64:K3226)=MAX(L$64:L3226)),MAX(K$64:K3226)+1,""),"")</f>
        <v/>
      </c>
      <c r="L3227" s="104" t="str">
        <f>IFERROR(IF(AND($F3226/INDEX($F$64:$F3227,MATCH(MAX(M$64:M3227),M$64:M3227,0)-1)&lt;(1-$P$2),MAX(K$64:K3227)&gt;MAX(L$64:L3226)),MAX(K$64:K3227),""),"")</f>
        <v/>
      </c>
      <c r="M3227" s="104" t="str">
        <f>IFERROR(IF(E3227="","",IF(K3227&lt;&gt;"",MAX(M$64:M3226)+1,IF(AND($F3226/INDEX($F$64:$F3227,MATCH(MAX(M$64:M3226),M$64:M3226,0)-1)&gt;(1+$O$2),MAX(K$64:K3227)&gt;MAX(L$64:L3226)),MAX(M$64:M3226)+1,""))),"")</f>
        <v/>
      </c>
      <c r="N3227" s="91">
        <f t="shared" si="285"/>
        <v>0</v>
      </c>
      <c r="O3227" s="91" t="str">
        <f>IFERROR(IF(AND(N3226=$H$2*1,MAX(O$64:O3226)=MAX(P$64:P3226)),MAX(O$64:O3226)+1,""),"")</f>
        <v/>
      </c>
      <c r="P3227" s="91" t="str">
        <f>IFERROR(IF(MOD(MAX(Q$64:Q3227),10*MAX(O$64:O3227))&lt;=2,IF(AND(F3226/INDEX($F$64:$F3227,MATCH(MAX(O$64:O3227),O$64:O3227,0)-1)&lt;(1-$P$2),MAX(O$64:O3227)&gt;MAX(P$64:P3226)),MAX(O$64:O3227),""),IF(AND($F3226/INDEX($F$64:$F3227,MATCH(MAX(Q$64:Q3227),Q$64:Q3227,0)-1)&lt;(1-$P$2),MAX(O$64:O3227)&gt;MAX(P$64:P3226)),MAX(O$64:O3227),"")),"")</f>
        <v/>
      </c>
      <c r="Q3227" s="91" t="str">
        <f>IFERROR(IF(E3227="","",IF(O3227&lt;&gt;"",MAX(O$64:O3227)*10+1,IF(AND($F3226/INDEX($F$64:$F3227,MATCH(MAX(Q$64:Q3226),Q$64:Q3226,0)-1)&gt;(1+$O$2),MAX(O$64:O3227)&gt;MAX(P$64:P3226)),MAX(Q$64:Q3226)+1,""))),"")</f>
        <v/>
      </c>
    </row>
    <row r="3228" spans="1:17" x14ac:dyDescent="0.2">
      <c r="A3228" s="13">
        <f>HLOOKUP($E$2,历史数据!$V$3:$AE$5000,ROW(A3226),)</f>
        <v>482610</v>
      </c>
      <c r="B3228" s="41">
        <v>41306</v>
      </c>
      <c r="C3228" s="100">
        <f>IFERROR(IF(A3228&lt;&gt;0,MAX($C$4:C3227)+1,""),"")</f>
        <v>3158</v>
      </c>
      <c r="D3228" s="100"/>
      <c r="E3228" s="99">
        <f t="shared" si="286"/>
        <v>41415</v>
      </c>
      <c r="F3228" s="101">
        <f>IFERROR(VLOOKUP(E3228,历史数据!AH:AJ,3,),"")</f>
        <v>13.4099163435561</v>
      </c>
      <c r="G3228" s="101">
        <f t="shared" si="282"/>
        <v>13.431636324676189</v>
      </c>
      <c r="H3228" s="105">
        <f t="shared" si="283"/>
        <v>-1.2934937265540736E-4</v>
      </c>
      <c r="I3228" s="101">
        <f>IFERROR(VLOOKUP(E3228,历史数据!AH:AJ,2,),"")</f>
        <v>13.162308558786799</v>
      </c>
      <c r="J3228" s="104">
        <f t="shared" si="284"/>
        <v>0</v>
      </c>
      <c r="K3228" s="104" t="str">
        <f>IFERROR(IF(AND(J3227=$H$2*1,MAX(K$64:K3227)=MAX(L$64:L3227)),MAX(K$64:K3227)+1,""),"")</f>
        <v/>
      </c>
      <c r="L3228" s="104" t="str">
        <f>IFERROR(IF(AND($F3227/INDEX($F$64:$F3228,MATCH(MAX(M$64:M3228),M$64:M3228,0)-1)&lt;(1-$P$2),MAX(K$64:K3228)&gt;MAX(L$64:L3227)),MAX(K$64:K3228),""),"")</f>
        <v/>
      </c>
      <c r="M3228" s="104" t="str">
        <f>IFERROR(IF(E3228="","",IF(K3228&lt;&gt;"",MAX(M$64:M3227)+1,IF(AND($F3227/INDEX($F$64:$F3228,MATCH(MAX(M$64:M3227),M$64:M3227,0)-1)&gt;(1+$O$2),MAX(K$64:K3228)&gt;MAX(L$64:L3227)),MAX(M$64:M3227)+1,""))),"")</f>
        <v/>
      </c>
      <c r="N3228" s="91">
        <f t="shared" si="285"/>
        <v>0</v>
      </c>
      <c r="O3228" s="91" t="str">
        <f>IFERROR(IF(AND(N3227=$H$2*1,MAX(O$64:O3227)=MAX(P$64:P3227)),MAX(O$64:O3227)+1,""),"")</f>
        <v/>
      </c>
      <c r="P3228" s="91" t="str">
        <f>IFERROR(IF(MOD(MAX(Q$64:Q3228),10*MAX(O$64:O3228))&lt;=2,IF(AND(F3227/INDEX($F$64:$F3228,MATCH(MAX(O$64:O3228),O$64:O3228,0)-1)&lt;(1-$P$2),MAX(O$64:O3228)&gt;MAX(P$64:P3227)),MAX(O$64:O3228),""),IF(AND($F3227/INDEX($F$64:$F3228,MATCH(MAX(Q$64:Q3228),Q$64:Q3228,0)-1)&lt;(1-$P$2),MAX(O$64:O3228)&gt;MAX(P$64:P3227)),MAX(O$64:O3228),"")),"")</f>
        <v/>
      </c>
      <c r="Q3228" s="91" t="str">
        <f>IFERROR(IF(E3228="","",IF(O3228&lt;&gt;"",MAX(O$64:O3228)*10+1,IF(AND($F3227/INDEX($F$64:$F3228,MATCH(MAX(Q$64:Q3227),Q$64:Q3227,0)-1)&gt;(1+$O$2),MAX(O$64:O3228)&gt;MAX(P$64:P3227)),MAX(Q$64:Q3227)+1,""))),"")</f>
        <v/>
      </c>
    </row>
    <row r="3229" spans="1:17" x14ac:dyDescent="0.2">
      <c r="A3229" s="13">
        <f>HLOOKUP($E$2,历史数据!$V$3:$AE$5000,ROW(A3227),)</f>
        <v>428092</v>
      </c>
      <c r="B3229" s="41">
        <v>41309</v>
      </c>
      <c r="C3229" s="100">
        <f>IFERROR(IF(A3229&lt;&gt;0,MAX($C$4:C3228)+1,""),"")</f>
        <v>3159</v>
      </c>
      <c r="D3229" s="100"/>
      <c r="E3229" s="99">
        <f t="shared" si="286"/>
        <v>41416</v>
      </c>
      <c r="F3229" s="101">
        <f>IFERROR(VLOOKUP(E3229,历史数据!AH:AJ,3,),"")</f>
        <v>13.3577883888678</v>
      </c>
      <c r="G3229" s="101">
        <f t="shared" si="282"/>
        <v>13.430984725242585</v>
      </c>
      <c r="H3229" s="105">
        <f t="shared" si="283"/>
        <v>-4.8512289780200391E-5</v>
      </c>
      <c r="I3229" s="101">
        <f>IFERROR(VLOOKUP(E3229,历史数据!AH:AJ,2,),"")</f>
        <v>13.5272042416047</v>
      </c>
      <c r="J3229" s="104">
        <f t="shared" si="284"/>
        <v>0</v>
      </c>
      <c r="K3229" s="104" t="str">
        <f>IFERROR(IF(AND(J3228=$H$2*1,MAX(K$64:K3228)=MAX(L$64:L3228)),MAX(K$64:K3228)+1,""),"")</f>
        <v/>
      </c>
      <c r="L3229" s="104" t="str">
        <f>IFERROR(IF(AND($F3228/INDEX($F$64:$F3229,MATCH(MAX(M$64:M3229),M$64:M3229,0)-1)&lt;(1-$P$2),MAX(K$64:K3229)&gt;MAX(L$64:L3228)),MAX(K$64:K3229),""),"")</f>
        <v/>
      </c>
      <c r="M3229" s="104" t="str">
        <f>IFERROR(IF(E3229="","",IF(K3229&lt;&gt;"",MAX(M$64:M3228)+1,IF(AND($F3228/INDEX($F$64:$F3229,MATCH(MAX(M$64:M3228),M$64:M3228,0)-1)&gt;(1+$O$2),MAX(K$64:K3229)&gt;MAX(L$64:L3228)),MAX(M$64:M3228)+1,""))),"")</f>
        <v/>
      </c>
      <c r="N3229" s="91">
        <f t="shared" si="285"/>
        <v>0</v>
      </c>
      <c r="O3229" s="91" t="str">
        <f>IFERROR(IF(AND(N3228=$H$2*1,MAX(O$64:O3228)=MAX(P$64:P3228)),MAX(O$64:O3228)+1,""),"")</f>
        <v/>
      </c>
      <c r="P3229" s="91" t="str">
        <f>IFERROR(IF(MOD(MAX(Q$64:Q3229),10*MAX(O$64:O3229))&lt;=2,IF(AND(F3228/INDEX($F$64:$F3229,MATCH(MAX(O$64:O3229),O$64:O3229,0)-1)&lt;(1-$P$2),MAX(O$64:O3229)&gt;MAX(P$64:P3228)),MAX(O$64:O3229),""),IF(AND($F3228/INDEX($F$64:$F3229,MATCH(MAX(Q$64:Q3229),Q$64:Q3229,0)-1)&lt;(1-$P$2),MAX(O$64:O3229)&gt;MAX(P$64:P3228)),MAX(O$64:O3229),"")),"")</f>
        <v/>
      </c>
      <c r="Q3229" s="91" t="str">
        <f>IFERROR(IF(E3229="","",IF(O3229&lt;&gt;"",MAX(O$64:O3229)*10+1,IF(AND($F3228/INDEX($F$64:$F3229,MATCH(MAX(Q$64:Q3228),Q$64:Q3228,0)-1)&gt;(1+$O$2),MAX(O$64:O3229)&gt;MAX(P$64:P3228)),MAX(Q$64:Q3228)+1,""))),"")</f>
        <v/>
      </c>
    </row>
    <row r="3230" spans="1:17" x14ac:dyDescent="0.2">
      <c r="A3230" s="13">
        <f>HLOOKUP($E$2,历史数据!$V$3:$AE$5000,ROW(A3228),)</f>
        <v>440753</v>
      </c>
      <c r="B3230" s="41">
        <v>41310</v>
      </c>
      <c r="C3230" s="100">
        <f>IFERROR(IF(A3230&lt;&gt;0,MAX($C$4:C3229)+1,""),"")</f>
        <v>3160</v>
      </c>
      <c r="D3230" s="100"/>
      <c r="E3230" s="99">
        <f t="shared" si="286"/>
        <v>41417</v>
      </c>
      <c r="F3230" s="101">
        <f>IFERROR(VLOOKUP(E3230,历史数据!AH:AJ,3,),"")</f>
        <v>13.4750762869164</v>
      </c>
      <c r="G3230" s="101">
        <f t="shared" si="282"/>
        <v>13.429681526375381</v>
      </c>
      <c r="H3230" s="105">
        <f t="shared" si="283"/>
        <v>-9.7029286672767334E-5</v>
      </c>
      <c r="I3230" s="101">
        <f>IFERROR(VLOOKUP(E3230,历史数据!AH:AJ,2,),"")</f>
        <v>13.240500490819199</v>
      </c>
      <c r="J3230" s="104">
        <f t="shared" si="284"/>
        <v>0</v>
      </c>
      <c r="K3230" s="104" t="str">
        <f>IFERROR(IF(AND(J3229=$H$2*1,MAX(K$64:K3229)=MAX(L$64:L3229)),MAX(K$64:K3229)+1,""),"")</f>
        <v/>
      </c>
      <c r="L3230" s="104" t="str">
        <f>IFERROR(IF(AND($F3229/INDEX($F$64:$F3230,MATCH(MAX(M$64:M3230),M$64:M3230,0)-1)&lt;(1-$P$2),MAX(K$64:K3230)&gt;MAX(L$64:L3229)),MAX(K$64:K3230),""),"")</f>
        <v/>
      </c>
      <c r="M3230" s="104" t="str">
        <f>IFERROR(IF(E3230="","",IF(K3230&lt;&gt;"",MAX(M$64:M3229)+1,IF(AND($F3229/INDEX($F$64:$F3230,MATCH(MAX(M$64:M3229),M$64:M3229,0)-1)&gt;(1+$O$2),MAX(K$64:K3230)&gt;MAX(L$64:L3229)),MAX(M$64:M3229)+1,""))),"")</f>
        <v/>
      </c>
      <c r="N3230" s="91">
        <f t="shared" si="285"/>
        <v>0</v>
      </c>
      <c r="O3230" s="91" t="str">
        <f>IFERROR(IF(AND(N3229=$H$2*1,MAX(O$64:O3229)=MAX(P$64:P3229)),MAX(O$64:O3229)+1,""),"")</f>
        <v/>
      </c>
      <c r="P3230" s="91" t="str">
        <f>IFERROR(IF(MOD(MAX(Q$64:Q3230),10*MAX(O$64:O3230))&lt;=2,IF(AND(F3229/INDEX($F$64:$F3230,MATCH(MAX(O$64:O3230),O$64:O3230,0)-1)&lt;(1-$P$2),MAX(O$64:O3230)&gt;MAX(P$64:P3229)),MAX(O$64:O3230),""),IF(AND($F3229/INDEX($F$64:$F3230,MATCH(MAX(Q$64:Q3230),Q$64:Q3230,0)-1)&lt;(1-$P$2),MAX(O$64:O3230)&gt;MAX(P$64:P3229)),MAX(O$64:O3230),"")),"")</f>
        <v/>
      </c>
      <c r="Q3230" s="91" t="str">
        <f>IFERROR(IF(E3230="","",IF(O3230&lt;&gt;"",MAX(O$64:O3230)*10+1,IF(AND($F3229/INDEX($F$64:$F3230,MATCH(MAX(Q$64:Q3229),Q$64:Q3229,0)-1)&gt;(1+$O$2),MAX(O$64:O3230)&gt;MAX(P$64:P3229)),MAX(Q$64:Q3229)+1,""))),"")</f>
        <v/>
      </c>
    </row>
    <row r="3231" spans="1:17" x14ac:dyDescent="0.2">
      <c r="A3231" s="13">
        <f>HLOOKUP($E$2,历史数据!$V$3:$AE$5000,ROW(A3229),)</f>
        <v>476684</v>
      </c>
      <c r="B3231" s="41">
        <v>41311</v>
      </c>
      <c r="C3231" s="100">
        <f>IFERROR(IF(A3231&lt;&gt;0,MAX($C$4:C3230)+1,""),"")</f>
        <v>3161</v>
      </c>
      <c r="D3231" s="100"/>
      <c r="E3231" s="99">
        <f t="shared" si="286"/>
        <v>41418</v>
      </c>
      <c r="F3231" s="101">
        <f>IFERROR(VLOOKUP(E3231,历史数据!AH:AJ,3,),"")</f>
        <v>13.4750762869164</v>
      </c>
      <c r="G3231" s="101">
        <f t="shared" si="282"/>
        <v>13.431419124864989</v>
      </c>
      <c r="H3231" s="105">
        <f t="shared" si="283"/>
        <v>1.2938493635883397E-4</v>
      </c>
      <c r="I3231" s="101">
        <f>IFERROR(VLOOKUP(E3231,历史数据!AH:AJ,2,),"")</f>
        <v>13.4359803209002</v>
      </c>
      <c r="J3231" s="104">
        <f t="shared" si="284"/>
        <v>1</v>
      </c>
      <c r="K3231" s="104" t="str">
        <f>IFERROR(IF(AND(J3230=$H$2*1,MAX(K$64:K3230)=MAX(L$64:L3230)),MAX(K$64:K3230)+1,""),"")</f>
        <v/>
      </c>
      <c r="L3231" s="104" t="str">
        <f>IFERROR(IF(AND($F3230/INDEX($F$64:$F3231,MATCH(MAX(M$64:M3231),M$64:M3231,0)-1)&lt;(1-$P$2),MAX(K$64:K3231)&gt;MAX(L$64:L3230)),MAX(K$64:K3231),""),"")</f>
        <v/>
      </c>
      <c r="M3231" s="104" t="str">
        <f>IFERROR(IF(E3231="","",IF(K3231&lt;&gt;"",MAX(M$64:M3230)+1,IF(AND($F3230/INDEX($F$64:$F3231,MATCH(MAX(M$64:M3230),M$64:M3230,0)-1)&gt;(1+$O$2),MAX(K$64:K3231)&gt;MAX(L$64:L3230)),MAX(M$64:M3230)+1,""))),"")</f>
        <v/>
      </c>
      <c r="N3231" s="91">
        <f t="shared" si="285"/>
        <v>1</v>
      </c>
      <c r="O3231" s="91" t="str">
        <f>IFERROR(IF(AND(N3230=$H$2*1,MAX(O$64:O3230)=MAX(P$64:P3230)),MAX(O$64:O3230)+1,""),"")</f>
        <v/>
      </c>
      <c r="P3231" s="91" t="str">
        <f>IFERROR(IF(MOD(MAX(Q$64:Q3231),10*MAX(O$64:O3231))&lt;=2,IF(AND(F3230/INDEX($F$64:$F3231,MATCH(MAX(O$64:O3231),O$64:O3231,0)-1)&lt;(1-$P$2),MAX(O$64:O3231)&gt;MAX(P$64:P3230)),MAX(O$64:O3231),""),IF(AND($F3230/INDEX($F$64:$F3231,MATCH(MAX(Q$64:Q3231),Q$64:Q3231,0)-1)&lt;(1-$P$2),MAX(O$64:O3231)&gt;MAX(P$64:P3230)),MAX(O$64:O3231),"")),"")</f>
        <v/>
      </c>
      <c r="Q3231" s="91" t="str">
        <f>IFERROR(IF(E3231="","",IF(O3231&lt;&gt;"",MAX(O$64:O3231)*10+1,IF(AND($F3230/INDEX($F$64:$F3231,MATCH(MAX(Q$64:Q3230),Q$64:Q3230,0)-1)&gt;(1+$O$2),MAX(O$64:O3231)&gt;MAX(P$64:P3230)),MAX(Q$64:Q3230)+1,""))),"")</f>
        <v/>
      </c>
    </row>
    <row r="3232" spans="1:17" x14ac:dyDescent="0.2">
      <c r="A3232" s="13">
        <f>HLOOKUP($E$2,历史数据!$V$3:$AE$5000,ROW(A3230),)</f>
        <v>1931377</v>
      </c>
      <c r="B3232" s="41">
        <v>41312</v>
      </c>
      <c r="C3232" s="100">
        <f>IFERROR(IF(A3232&lt;&gt;0,MAX($C$4:C3231)+1,""),"")</f>
        <v>3162</v>
      </c>
      <c r="D3232" s="100"/>
      <c r="E3232" s="99">
        <f t="shared" si="286"/>
        <v>41421</v>
      </c>
      <c r="F3232" s="101">
        <f>IFERROR(VLOOKUP(E3232,历史数据!AH:AJ,3,),"")</f>
        <v>13.4490123095723</v>
      </c>
      <c r="G3232" s="101">
        <f t="shared" si="282"/>
        <v>13.429464326564178</v>
      </c>
      <c r="H3232" s="105">
        <f t="shared" si="283"/>
        <v>-1.4553922282067866E-4</v>
      </c>
      <c r="I3232" s="101">
        <f>IFERROR(VLOOKUP(E3232,历史数据!AH:AJ,2,),"")</f>
        <v>13.618428162309099</v>
      </c>
      <c r="J3232" s="104">
        <f t="shared" si="284"/>
        <v>0</v>
      </c>
      <c r="K3232" s="104" t="str">
        <f>IFERROR(IF(AND(J3231=$H$2*1,MAX(K$64:K3231)=MAX(L$64:L3231)),MAX(K$64:K3231)+1,""),"")</f>
        <v/>
      </c>
      <c r="L3232" s="104" t="str">
        <f>IFERROR(IF(AND($F3231/INDEX($F$64:$F3232,MATCH(MAX(M$64:M3232),M$64:M3232,0)-1)&lt;(1-$P$2),MAX(K$64:K3232)&gt;MAX(L$64:L3231)),MAX(K$64:K3232),""),"")</f>
        <v/>
      </c>
      <c r="M3232" s="104" t="str">
        <f>IFERROR(IF(E3232="","",IF(K3232&lt;&gt;"",MAX(M$64:M3231)+1,IF(AND($F3231/INDEX($F$64:$F3232,MATCH(MAX(M$64:M3231),M$64:M3231,0)-1)&gt;(1+$O$2),MAX(K$64:K3232)&gt;MAX(L$64:L3231)),MAX(M$64:M3231)+1,""))),"")</f>
        <v/>
      </c>
      <c r="N3232" s="91">
        <f t="shared" si="285"/>
        <v>0</v>
      </c>
      <c r="O3232" s="91" t="str">
        <f>IFERROR(IF(AND(N3231=$H$2*1,MAX(O$64:O3231)=MAX(P$64:P3231)),MAX(O$64:O3231)+1,""),"")</f>
        <v/>
      </c>
      <c r="P3232" s="91" t="str">
        <f>IFERROR(IF(MOD(MAX(Q$64:Q3232),10*MAX(O$64:O3232))&lt;=2,IF(AND(F3231/INDEX($F$64:$F3232,MATCH(MAX(O$64:O3232),O$64:O3232,0)-1)&lt;(1-$P$2),MAX(O$64:O3232)&gt;MAX(P$64:P3231)),MAX(O$64:O3232),""),IF(AND($F3231/INDEX($F$64:$F3232,MATCH(MAX(Q$64:Q3232),Q$64:Q3232,0)-1)&lt;(1-$P$2),MAX(O$64:O3232)&gt;MAX(P$64:P3231)),MAX(O$64:O3232),"")),"")</f>
        <v/>
      </c>
      <c r="Q3232" s="91" t="str">
        <f>IFERROR(IF(E3232="","",IF(O3232&lt;&gt;"",MAX(O$64:O3232)*10+1,IF(AND($F3231/INDEX($F$64:$F3232,MATCH(MAX(Q$64:Q3231),Q$64:Q3231,0)-1)&gt;(1+$O$2),MAX(O$64:O3232)&gt;MAX(P$64:P3231)),MAX(Q$64:Q3231)+1,""))),"")</f>
        <v/>
      </c>
    </row>
    <row r="3233" spans="1:17" x14ac:dyDescent="0.2">
      <c r="A3233" s="13">
        <f>HLOOKUP($E$2,历史数据!$V$3:$AE$5000,ROW(A3231),)</f>
        <v>759980</v>
      </c>
      <c r="B3233" s="41">
        <v>41313</v>
      </c>
      <c r="C3233" s="100">
        <f>IFERROR(IF(A3233&lt;&gt;0,MAX($C$4:C3232)+1,""),"")</f>
        <v>3163</v>
      </c>
      <c r="D3233" s="100"/>
      <c r="E3233" s="99">
        <f t="shared" si="286"/>
        <v>41422</v>
      </c>
      <c r="F3233" s="101">
        <f>IFERROR(VLOOKUP(E3233,历史数据!AH:AJ,3,),"")</f>
        <v>13.6053961736371</v>
      </c>
      <c r="G3233" s="101">
        <f t="shared" si="282"/>
        <v>13.429681526375381</v>
      </c>
      <c r="H3233" s="105">
        <f t="shared" si="283"/>
        <v>1.617337861903323E-5</v>
      </c>
      <c r="I3233" s="101">
        <f>IFERROR(VLOOKUP(E3233,历史数据!AH:AJ,2,),"")</f>
        <v>13.3708203775399</v>
      </c>
      <c r="J3233" s="104">
        <f t="shared" si="284"/>
        <v>1</v>
      </c>
      <c r="K3233" s="104" t="str">
        <f>IFERROR(IF(AND(J3232=$H$2*1,MAX(K$64:K3232)=MAX(L$64:L3232)),MAX(K$64:K3232)+1,""),"")</f>
        <v/>
      </c>
      <c r="L3233" s="104" t="str">
        <f>IFERROR(IF(AND($F3232/INDEX($F$64:$F3233,MATCH(MAX(M$64:M3233),M$64:M3233,0)-1)&lt;(1-$P$2),MAX(K$64:K3233)&gt;MAX(L$64:L3232)),MAX(K$64:K3233),""),"")</f>
        <v/>
      </c>
      <c r="M3233" s="104" t="str">
        <f>IFERROR(IF(E3233="","",IF(K3233&lt;&gt;"",MAX(M$64:M3232)+1,IF(AND($F3232/INDEX($F$64:$F3233,MATCH(MAX(M$64:M3232),M$64:M3232,0)-1)&gt;(1+$O$2),MAX(K$64:K3233)&gt;MAX(L$64:L3232)),MAX(M$64:M3232)+1,""))),"")</f>
        <v/>
      </c>
      <c r="N3233" s="91">
        <f t="shared" si="285"/>
        <v>1</v>
      </c>
      <c r="O3233" s="91" t="str">
        <f>IFERROR(IF(AND(N3232=$H$2*1,MAX(O$64:O3232)=MAX(P$64:P3232)),MAX(O$64:O3232)+1,""),"")</f>
        <v/>
      </c>
      <c r="P3233" s="91" t="str">
        <f>IFERROR(IF(MOD(MAX(Q$64:Q3233),10*MAX(O$64:O3233))&lt;=2,IF(AND(F3232/INDEX($F$64:$F3233,MATCH(MAX(O$64:O3233),O$64:O3233,0)-1)&lt;(1-$P$2),MAX(O$64:O3233)&gt;MAX(P$64:P3232)),MAX(O$64:O3233),""),IF(AND($F3232/INDEX($F$64:$F3233,MATCH(MAX(Q$64:Q3233),Q$64:Q3233,0)-1)&lt;(1-$P$2),MAX(O$64:O3233)&gt;MAX(P$64:P3232)),MAX(O$64:O3233),"")),"")</f>
        <v/>
      </c>
      <c r="Q3233" s="91" t="str">
        <f>IFERROR(IF(E3233="","",IF(O3233&lt;&gt;"",MAX(O$64:O3233)*10+1,IF(AND($F3232/INDEX($F$64:$F3233,MATCH(MAX(Q$64:Q3232),Q$64:Q3232,0)-1)&gt;(1+$O$2),MAX(O$64:O3233)&gt;MAX(P$64:P3232)),MAX(Q$64:Q3232)+1,""))),"")</f>
        <v/>
      </c>
    </row>
    <row r="3234" spans="1:17" x14ac:dyDescent="0.2">
      <c r="A3234" s="13">
        <f>HLOOKUP($E$2,历史数据!$V$3:$AE$5000,ROW(A3232),)</f>
        <v>492582</v>
      </c>
      <c r="B3234" s="41">
        <v>41323</v>
      </c>
      <c r="C3234" s="100">
        <f>IFERROR(IF(A3234&lt;&gt;0,MAX($C$4:C3233)+1,""),"")</f>
        <v>3164</v>
      </c>
      <c r="D3234" s="100"/>
      <c r="E3234" s="99">
        <f t="shared" si="286"/>
        <v>41423</v>
      </c>
      <c r="F3234" s="101">
        <f>IFERROR(VLOOKUP(E3234,历史数据!AH:AJ,3,),"")</f>
        <v>13.8269399810622</v>
      </c>
      <c r="G3234" s="101">
        <f t="shared" si="282"/>
        <v>13.428812727130575</v>
      </c>
      <c r="H3234" s="105">
        <f t="shared" si="283"/>
        <v>-6.4692468179528007E-5</v>
      </c>
      <c r="I3234" s="101">
        <f>IFERROR(VLOOKUP(E3234,历史数据!AH:AJ,2,),"")</f>
        <v>13.579332196292899</v>
      </c>
      <c r="J3234" s="104">
        <f t="shared" si="284"/>
        <v>0</v>
      </c>
      <c r="K3234" s="104" t="str">
        <f>IFERROR(IF(AND(J3233=$H$2*1,MAX(K$64:K3233)=MAX(L$64:L3233)),MAX(K$64:K3233)+1,""),"")</f>
        <v/>
      </c>
      <c r="L3234" s="104" t="str">
        <f>IFERROR(IF(AND($F3233/INDEX($F$64:$F3234,MATCH(MAX(M$64:M3234),M$64:M3234,0)-1)&lt;(1-$P$2),MAX(K$64:K3234)&gt;MAX(L$64:L3233)),MAX(K$64:K3234),""),"")</f>
        <v/>
      </c>
      <c r="M3234" s="104" t="str">
        <f>IFERROR(IF(E3234="","",IF(K3234&lt;&gt;"",MAX(M$64:M3233)+1,IF(AND($F3233/INDEX($F$64:$F3234,MATCH(MAX(M$64:M3233),M$64:M3233,0)-1)&gt;(1+$O$2),MAX(K$64:K3234)&gt;MAX(L$64:L3233)),MAX(M$64:M3233)+1,""))),"")</f>
        <v/>
      </c>
      <c r="N3234" s="91">
        <f t="shared" si="285"/>
        <v>0</v>
      </c>
      <c r="O3234" s="91" t="str">
        <f>IFERROR(IF(AND(N3233=$H$2*1,MAX(O$64:O3233)=MAX(P$64:P3233)),MAX(O$64:O3233)+1,""),"")</f>
        <v/>
      </c>
      <c r="P3234" s="91" t="str">
        <f>IFERROR(IF(MOD(MAX(Q$64:Q3234),10*MAX(O$64:O3234))&lt;=2,IF(AND(F3233/INDEX($F$64:$F3234,MATCH(MAX(O$64:O3234),O$64:O3234,0)-1)&lt;(1-$P$2),MAX(O$64:O3234)&gt;MAX(P$64:P3233)),MAX(O$64:O3234),""),IF(AND($F3233/INDEX($F$64:$F3234,MATCH(MAX(Q$64:Q3234),Q$64:Q3234,0)-1)&lt;(1-$P$2),MAX(O$64:O3234)&gt;MAX(P$64:P3233)),MAX(O$64:O3234),"")),"")</f>
        <v/>
      </c>
      <c r="Q3234" s="91" t="str">
        <f>IFERROR(IF(E3234="","",IF(O3234&lt;&gt;"",MAX(O$64:O3234)*10+1,IF(AND($F3233/INDEX($F$64:$F3234,MATCH(MAX(Q$64:Q3233),Q$64:Q3233,0)-1)&gt;(1+$O$2),MAX(O$64:O3234)&gt;MAX(P$64:P3233)),MAX(Q$64:Q3233)+1,""))),"")</f>
        <v/>
      </c>
    </row>
    <row r="3235" spans="1:17" x14ac:dyDescent="0.2">
      <c r="A3235" s="13">
        <f>HLOOKUP($E$2,历史数据!$V$3:$AE$5000,ROW(A3233),)</f>
        <v>363790</v>
      </c>
      <c r="B3235" s="41">
        <v>41324</v>
      </c>
      <c r="C3235" s="100">
        <f>IFERROR(IF(A3235&lt;&gt;0,MAX($C$4:C3234)+1,""),"")</f>
        <v>3165</v>
      </c>
      <c r="D3235" s="100"/>
      <c r="E3235" s="99">
        <f t="shared" si="286"/>
        <v>41424</v>
      </c>
      <c r="F3235" s="101">
        <f>IFERROR(VLOOKUP(E3235,历史数据!AH:AJ,3,),"")</f>
        <v>13.813907992390099</v>
      </c>
      <c r="G3235" s="101">
        <f t="shared" si="282"/>
        <v>13.424034331284151</v>
      </c>
      <c r="H3235" s="105">
        <f t="shared" si="283"/>
        <v>-3.5583159461072267E-4</v>
      </c>
      <c r="I3235" s="101">
        <f>IFERROR(VLOOKUP(E3235,历史数据!AH:AJ,2,),"")</f>
        <v>13.7226840716857</v>
      </c>
      <c r="J3235" s="104">
        <f t="shared" si="284"/>
        <v>0</v>
      </c>
      <c r="K3235" s="104" t="str">
        <f>IFERROR(IF(AND(J3234=$H$2*1,MAX(K$64:K3234)=MAX(L$64:L3234)),MAX(K$64:K3234)+1,""),"")</f>
        <v/>
      </c>
      <c r="L3235" s="104" t="str">
        <f>IFERROR(IF(AND($F3234/INDEX($F$64:$F3235,MATCH(MAX(M$64:M3235),M$64:M3235,0)-1)&lt;(1-$P$2),MAX(K$64:K3235)&gt;MAX(L$64:L3234)),MAX(K$64:K3235),""),"")</f>
        <v/>
      </c>
      <c r="M3235" s="104" t="str">
        <f>IFERROR(IF(E3235="","",IF(K3235&lt;&gt;"",MAX(M$64:M3234)+1,IF(AND($F3234/INDEX($F$64:$F3235,MATCH(MAX(M$64:M3234),M$64:M3234,0)-1)&gt;(1+$O$2),MAX(K$64:K3235)&gt;MAX(L$64:L3234)),MAX(M$64:M3234)+1,""))),"")</f>
        <v/>
      </c>
      <c r="N3235" s="91">
        <f t="shared" si="285"/>
        <v>0</v>
      </c>
      <c r="O3235" s="91" t="str">
        <f>IFERROR(IF(AND(N3234=$H$2*1,MAX(O$64:O3234)=MAX(P$64:P3234)),MAX(O$64:O3234)+1,""),"")</f>
        <v/>
      </c>
      <c r="P3235" s="91" t="str">
        <f>IFERROR(IF(MOD(MAX(Q$64:Q3235),10*MAX(O$64:O3235))&lt;=2,IF(AND(F3234/INDEX($F$64:$F3235,MATCH(MAX(O$64:O3235),O$64:O3235,0)-1)&lt;(1-$P$2),MAX(O$64:O3235)&gt;MAX(P$64:P3234)),MAX(O$64:O3235),""),IF(AND($F3234/INDEX($F$64:$F3235,MATCH(MAX(Q$64:Q3235),Q$64:Q3235,0)-1)&lt;(1-$P$2),MAX(O$64:O3235)&gt;MAX(P$64:P3234)),MAX(O$64:O3235),"")),"")</f>
        <v/>
      </c>
      <c r="Q3235" s="91" t="str">
        <f>IFERROR(IF(E3235="","",IF(O3235&lt;&gt;"",MAX(O$64:O3235)*10+1,IF(AND($F3234/INDEX($F$64:$F3235,MATCH(MAX(Q$64:Q3234),Q$64:Q3234,0)-1)&gt;(1+$O$2),MAX(O$64:O3235)&gt;MAX(P$64:P3234)),MAX(Q$64:Q3234)+1,""))),"")</f>
        <v/>
      </c>
    </row>
    <row r="3236" spans="1:17" x14ac:dyDescent="0.2">
      <c r="A3236" s="13">
        <f>HLOOKUP($E$2,历史数据!$V$3:$AE$5000,ROW(A3234),)</f>
        <v>615016</v>
      </c>
      <c r="B3236" s="41">
        <v>41325</v>
      </c>
      <c r="C3236" s="100">
        <f>IFERROR(IF(A3236&lt;&gt;0,MAX($C$4:C3235)+1,""),"")</f>
        <v>3166</v>
      </c>
      <c r="D3236" s="100"/>
      <c r="E3236" s="99">
        <f t="shared" si="286"/>
        <v>41425</v>
      </c>
      <c r="F3236" s="101">
        <f>IFERROR(VLOOKUP(E3236,历史数据!AH:AJ,3,),"")</f>
        <v>13.7096520830136</v>
      </c>
      <c r="G3236" s="101">
        <f t="shared" si="282"/>
        <v>13.416649537703313</v>
      </c>
      <c r="H3236" s="105">
        <f t="shared" si="283"/>
        <v>-5.5011730442522389E-4</v>
      </c>
      <c r="I3236" s="101">
        <f>IFERROR(VLOOKUP(E3236,历史数据!AH:AJ,2,),"")</f>
        <v>13.8399719697343</v>
      </c>
      <c r="J3236" s="104">
        <f t="shared" si="284"/>
        <v>0</v>
      </c>
      <c r="K3236" s="104" t="str">
        <f>IFERROR(IF(AND(J3235=$H$2*1,MAX(K$64:K3235)=MAX(L$64:L3235)),MAX(K$64:K3235)+1,""),"")</f>
        <v/>
      </c>
      <c r="L3236" s="104" t="str">
        <f>IFERROR(IF(AND($F3235/INDEX($F$64:$F3236,MATCH(MAX(M$64:M3236),M$64:M3236,0)-1)&lt;(1-$P$2),MAX(K$64:K3236)&gt;MAX(L$64:L3235)),MAX(K$64:K3236),""),"")</f>
        <v/>
      </c>
      <c r="M3236" s="104" t="str">
        <f>IFERROR(IF(E3236="","",IF(K3236&lt;&gt;"",MAX(M$64:M3235)+1,IF(AND($F3235/INDEX($F$64:$F3236,MATCH(MAX(M$64:M3235),M$64:M3235,0)-1)&gt;(1+$O$2),MAX(K$64:K3236)&gt;MAX(L$64:L3235)),MAX(M$64:M3235)+1,""))),"")</f>
        <v/>
      </c>
      <c r="N3236" s="91">
        <f t="shared" si="285"/>
        <v>0</v>
      </c>
      <c r="O3236" s="91" t="str">
        <f>IFERROR(IF(AND(N3235=$H$2*1,MAX(O$64:O3235)=MAX(P$64:P3235)),MAX(O$64:O3235)+1,""),"")</f>
        <v/>
      </c>
      <c r="P3236" s="91" t="str">
        <f>IFERROR(IF(MOD(MAX(Q$64:Q3236),10*MAX(O$64:O3236))&lt;=2,IF(AND(F3235/INDEX($F$64:$F3236,MATCH(MAX(O$64:O3236),O$64:O3236,0)-1)&lt;(1-$P$2),MAX(O$64:O3236)&gt;MAX(P$64:P3235)),MAX(O$64:O3236),""),IF(AND($F3235/INDEX($F$64:$F3236,MATCH(MAX(Q$64:Q3236),Q$64:Q3236,0)-1)&lt;(1-$P$2),MAX(O$64:O3236)&gt;MAX(P$64:P3235)),MAX(O$64:O3236),"")),"")</f>
        <v/>
      </c>
      <c r="Q3236" s="91" t="str">
        <f>IFERROR(IF(E3236="","",IF(O3236&lt;&gt;"",MAX(O$64:O3236)*10+1,IF(AND($F3235/INDEX($F$64:$F3236,MATCH(MAX(Q$64:Q3235),Q$64:Q3235,0)-1)&gt;(1+$O$2),MAX(O$64:O3236)&gt;MAX(P$64:P3235)),MAX(Q$64:Q3235)+1,""))),"")</f>
        <v/>
      </c>
    </row>
    <row r="3237" spans="1:17" x14ac:dyDescent="0.2">
      <c r="A3237" s="13">
        <f>HLOOKUP($E$2,历史数据!$V$3:$AE$5000,ROW(A3235),)</f>
        <v>319605</v>
      </c>
      <c r="B3237" s="41">
        <v>41326</v>
      </c>
      <c r="C3237" s="100">
        <f>IFERROR(IF(A3237&lt;&gt;0,MAX($C$4:C3236)+1,""),"")</f>
        <v>3167</v>
      </c>
      <c r="D3237" s="100"/>
      <c r="E3237" s="99">
        <f t="shared" si="286"/>
        <v>41428</v>
      </c>
      <c r="F3237" s="101">
        <f>IFERROR(VLOOKUP(E3237,历史数据!AH:AJ,3,),"")</f>
        <v>13.8269399810622</v>
      </c>
      <c r="G3237" s="101">
        <f t="shared" si="282"/>
        <v>13.415346338836107</v>
      </c>
      <c r="H3237" s="105">
        <f t="shared" si="283"/>
        <v>-9.7132958831736005E-5</v>
      </c>
      <c r="I3237" s="101">
        <f>IFERROR(VLOOKUP(E3237,历史数据!AH:AJ,2,),"")</f>
        <v>13.7487480490298</v>
      </c>
      <c r="J3237" s="104">
        <f t="shared" si="284"/>
        <v>0</v>
      </c>
      <c r="K3237" s="104" t="str">
        <f>IFERROR(IF(AND(J3236=$H$2*1,MAX(K$64:K3236)=MAX(L$64:L3236)),MAX(K$64:K3236)+1,""),"")</f>
        <v/>
      </c>
      <c r="L3237" s="104" t="str">
        <f>IFERROR(IF(AND($F3236/INDEX($F$64:$F3237,MATCH(MAX(M$64:M3237),M$64:M3237,0)-1)&lt;(1-$P$2),MAX(K$64:K3237)&gt;MAX(L$64:L3236)),MAX(K$64:K3237),""),"")</f>
        <v/>
      </c>
      <c r="M3237" s="104" t="str">
        <f>IFERROR(IF(E3237="","",IF(K3237&lt;&gt;"",MAX(M$64:M3236)+1,IF(AND($F3236/INDEX($F$64:$F3237,MATCH(MAX(M$64:M3236),M$64:M3236,0)-1)&gt;(1+$O$2),MAX(K$64:K3237)&gt;MAX(L$64:L3236)),MAX(M$64:M3236)+1,""))),"")</f>
        <v/>
      </c>
      <c r="N3237" s="91">
        <f t="shared" si="285"/>
        <v>0</v>
      </c>
      <c r="O3237" s="91" t="str">
        <f>IFERROR(IF(AND(N3236=$H$2*1,MAX(O$64:O3236)=MAX(P$64:P3236)),MAX(O$64:O3236)+1,""),"")</f>
        <v/>
      </c>
      <c r="P3237" s="91" t="str">
        <f>IFERROR(IF(MOD(MAX(Q$64:Q3237),10*MAX(O$64:O3237))&lt;=2,IF(AND(F3236/INDEX($F$64:$F3237,MATCH(MAX(O$64:O3237),O$64:O3237,0)-1)&lt;(1-$P$2),MAX(O$64:O3237)&gt;MAX(P$64:P3236)),MAX(O$64:O3237),""),IF(AND($F3236/INDEX($F$64:$F3237,MATCH(MAX(Q$64:Q3237),Q$64:Q3237,0)-1)&lt;(1-$P$2),MAX(O$64:O3237)&gt;MAX(P$64:P3236)),MAX(O$64:O3237),"")),"")</f>
        <v/>
      </c>
      <c r="Q3237" s="91" t="str">
        <f>IFERROR(IF(E3237="","",IF(O3237&lt;&gt;"",MAX(O$64:O3237)*10+1,IF(AND($F3236/INDEX($F$64:$F3237,MATCH(MAX(Q$64:Q3236),Q$64:Q3236,0)-1)&gt;(1+$O$2),MAX(O$64:O3237)&gt;MAX(P$64:P3236)),MAX(Q$64:Q3236)+1,""))),"")</f>
        <v/>
      </c>
    </row>
    <row r="3238" spans="1:17" x14ac:dyDescent="0.2">
      <c r="A3238" s="13">
        <f>HLOOKUP($E$2,历史数据!$V$3:$AE$5000,ROW(A3236),)</f>
        <v>394195</v>
      </c>
      <c r="B3238" s="41">
        <v>41327</v>
      </c>
      <c r="C3238" s="100">
        <f>IFERROR(IF(A3238&lt;&gt;0,MAX($C$4:C3237)+1,""),"")</f>
        <v>3168</v>
      </c>
      <c r="D3238" s="100"/>
      <c r="E3238" s="99">
        <f t="shared" si="286"/>
        <v>41429</v>
      </c>
      <c r="F3238" s="101">
        <f>IFERROR(VLOOKUP(E3238,历史数据!AH:AJ,3,),"")</f>
        <v>13.1362445814427</v>
      </c>
      <c r="G3238" s="101">
        <f t="shared" si="282"/>
        <v>13.41035074317848</v>
      </c>
      <c r="H3238" s="105">
        <f t="shared" si="283"/>
        <v>-3.7237917914689778E-4</v>
      </c>
      <c r="I3238" s="101">
        <f>IFERROR(VLOOKUP(E3238,历史数据!AH:AJ,2,),"")</f>
        <v>13.8399719697343</v>
      </c>
      <c r="J3238" s="104">
        <f t="shared" si="284"/>
        <v>0</v>
      </c>
      <c r="K3238" s="104" t="str">
        <f>IFERROR(IF(AND(J3237=$H$2*1,MAX(K$64:K3237)=MAX(L$64:L3237)),MAX(K$64:K3237)+1,""),"")</f>
        <v/>
      </c>
      <c r="L3238" s="104" t="str">
        <f>IFERROR(IF(AND($F3237/INDEX($F$64:$F3238,MATCH(MAX(M$64:M3238),M$64:M3238,0)-1)&lt;(1-$P$2),MAX(K$64:K3238)&gt;MAX(L$64:L3237)),MAX(K$64:K3238),""),"")</f>
        <v/>
      </c>
      <c r="M3238" s="104" t="str">
        <f>IFERROR(IF(E3238="","",IF(K3238&lt;&gt;"",MAX(M$64:M3237)+1,IF(AND($F3237/INDEX($F$64:$F3238,MATCH(MAX(M$64:M3237),M$64:M3237,0)-1)&gt;(1+$O$2),MAX(K$64:K3238)&gt;MAX(L$64:L3237)),MAX(M$64:M3237)+1,""))),"")</f>
        <v/>
      </c>
      <c r="N3238" s="91">
        <f t="shared" si="285"/>
        <v>0</v>
      </c>
      <c r="O3238" s="91" t="str">
        <f>IFERROR(IF(AND(N3237=$H$2*1,MAX(O$64:O3237)=MAX(P$64:P3237)),MAX(O$64:O3237)+1,""),"")</f>
        <v/>
      </c>
      <c r="P3238" s="91" t="str">
        <f>IFERROR(IF(MOD(MAX(Q$64:Q3238),10*MAX(O$64:O3238))&lt;=2,IF(AND(F3237/INDEX($F$64:$F3238,MATCH(MAX(O$64:O3238),O$64:O3238,0)-1)&lt;(1-$P$2),MAX(O$64:O3238)&gt;MAX(P$64:P3237)),MAX(O$64:O3238),""),IF(AND($F3237/INDEX($F$64:$F3238,MATCH(MAX(Q$64:Q3238),Q$64:Q3238,0)-1)&lt;(1-$P$2),MAX(O$64:O3238)&gt;MAX(P$64:P3237)),MAX(O$64:O3238),"")),"")</f>
        <v/>
      </c>
      <c r="Q3238" s="91" t="str">
        <f>IFERROR(IF(E3238="","",IF(O3238&lt;&gt;"",MAX(O$64:O3238)*10+1,IF(AND($F3237/INDEX($F$64:$F3238,MATCH(MAX(Q$64:Q3237),Q$64:Q3237,0)-1)&gt;(1+$O$2),MAX(O$64:O3238)&gt;MAX(P$64:P3237)),MAX(Q$64:Q3237)+1,""))),"")</f>
        <v/>
      </c>
    </row>
    <row r="3239" spans="1:17" x14ac:dyDescent="0.2">
      <c r="A3239" s="13">
        <f>HLOOKUP($E$2,历史数据!$V$3:$AE$5000,ROW(A3237),)</f>
        <v>283278</v>
      </c>
      <c r="B3239" s="41">
        <v>41330</v>
      </c>
      <c r="C3239" s="100">
        <f>IFERROR(IF(A3239&lt;&gt;0,MAX($C$4:C3238)+1,""),"")</f>
        <v>3169</v>
      </c>
      <c r="D3239" s="100"/>
      <c r="E3239" s="99">
        <f t="shared" si="286"/>
        <v>41430</v>
      </c>
      <c r="F3239" s="101">
        <f>IFERROR(VLOOKUP(E3239,历史数据!AH:AJ,3,),"")</f>
        <v>13.1362445814427</v>
      </c>
      <c r="G3239" s="101">
        <f t="shared" si="282"/>
        <v>13.397318754506417</v>
      </c>
      <c r="H3239" s="105">
        <f t="shared" si="283"/>
        <v>-9.7178581840540179E-4</v>
      </c>
      <c r="I3239" s="101">
        <f>IFERROR(VLOOKUP(E3239,历史数据!AH:AJ,2,),"")</f>
        <v>13.045020660738199</v>
      </c>
      <c r="J3239" s="104">
        <f t="shared" si="284"/>
        <v>0</v>
      </c>
      <c r="K3239" s="104" t="str">
        <f>IFERROR(IF(AND(J3238=$H$2*1,MAX(K$64:K3238)=MAX(L$64:L3238)),MAX(K$64:K3238)+1,""),"")</f>
        <v/>
      </c>
      <c r="L3239" s="104" t="str">
        <f>IFERROR(IF(AND($F3238/INDEX($F$64:$F3239,MATCH(MAX(M$64:M3239),M$64:M3239,0)-1)&lt;(1-$P$2),MAX(K$64:K3239)&gt;MAX(L$64:L3238)),MAX(K$64:K3239),""),"")</f>
        <v/>
      </c>
      <c r="M3239" s="104" t="str">
        <f>IFERROR(IF(E3239="","",IF(K3239&lt;&gt;"",MAX(M$64:M3238)+1,IF(AND($F3238/INDEX($F$64:$F3239,MATCH(MAX(M$64:M3238),M$64:M3238,0)-1)&gt;(1+$O$2),MAX(K$64:K3239)&gt;MAX(L$64:L3238)),MAX(M$64:M3238)+1,""))),"")</f>
        <v/>
      </c>
      <c r="N3239" s="91">
        <f t="shared" si="285"/>
        <v>0</v>
      </c>
      <c r="O3239" s="91" t="str">
        <f>IFERROR(IF(AND(N3238=$H$2*1,MAX(O$64:O3238)=MAX(P$64:P3238)),MAX(O$64:O3238)+1,""),"")</f>
        <v/>
      </c>
      <c r="P3239" s="91" t="str">
        <f>IFERROR(IF(MOD(MAX(Q$64:Q3239),10*MAX(O$64:O3239))&lt;=2,IF(AND(F3238/INDEX($F$64:$F3239,MATCH(MAX(O$64:O3239),O$64:O3239,0)-1)&lt;(1-$P$2),MAX(O$64:O3239)&gt;MAX(P$64:P3238)),MAX(O$64:O3239),""),IF(AND($F3238/INDEX($F$64:$F3239,MATCH(MAX(Q$64:Q3239),Q$64:Q3239,0)-1)&lt;(1-$P$2),MAX(O$64:O3239)&gt;MAX(P$64:P3238)),MAX(O$64:O3239),"")),"")</f>
        <v/>
      </c>
      <c r="Q3239" s="91" t="str">
        <f>IFERROR(IF(E3239="","",IF(O3239&lt;&gt;"",MAX(O$64:O3239)*10+1,IF(AND($F3238/INDEX($F$64:$F3239,MATCH(MAX(Q$64:Q3238),Q$64:Q3238,0)-1)&gt;(1+$O$2),MAX(O$64:O3239)&gt;MAX(P$64:P3238)),MAX(Q$64:Q3238)+1,""))),"")</f>
        <v/>
      </c>
    </row>
    <row r="3240" spans="1:17" x14ac:dyDescent="0.2">
      <c r="A3240" s="13">
        <f>HLOOKUP($E$2,历史数据!$V$3:$AE$5000,ROW(A3238),)</f>
        <v>424921</v>
      </c>
      <c r="B3240" s="41">
        <v>41331</v>
      </c>
      <c r="C3240" s="100">
        <f>IFERROR(IF(A3240&lt;&gt;0,MAX($C$4:C3239)+1,""),"")</f>
        <v>3170</v>
      </c>
      <c r="D3240" s="100"/>
      <c r="E3240" s="99">
        <f t="shared" si="286"/>
        <v>41431</v>
      </c>
      <c r="F3240" s="101">
        <f>IFERROR(VLOOKUP(E3240,历史数据!AH:AJ,3,),"")</f>
        <v>12.9147007740176</v>
      </c>
      <c r="G3240" s="101">
        <f t="shared" si="282"/>
        <v>13.38037716923273</v>
      </c>
      <c r="H3240" s="105">
        <f t="shared" si="283"/>
        <v>-1.2645504361078475E-3</v>
      </c>
      <c r="I3240" s="101">
        <f>IFERROR(VLOOKUP(E3240,历史数据!AH:AJ,2,),"")</f>
        <v>13.2144365134751</v>
      </c>
      <c r="J3240" s="104">
        <f t="shared" si="284"/>
        <v>0</v>
      </c>
      <c r="K3240" s="104" t="str">
        <f>IFERROR(IF(AND(J3239=$H$2*1,MAX(K$64:K3239)=MAX(L$64:L3239)),MAX(K$64:K3239)+1,""),"")</f>
        <v/>
      </c>
      <c r="L3240" s="104" t="str">
        <f>IFERROR(IF(AND($F3239/INDEX($F$64:$F3240,MATCH(MAX(M$64:M3240),M$64:M3240,0)-1)&lt;(1-$P$2),MAX(K$64:K3240)&gt;MAX(L$64:L3239)),MAX(K$64:K3240),""),"")</f>
        <v/>
      </c>
      <c r="M3240" s="104" t="str">
        <f>IFERROR(IF(E3240="","",IF(K3240&lt;&gt;"",MAX(M$64:M3239)+1,IF(AND($F3239/INDEX($F$64:$F3240,MATCH(MAX(M$64:M3239),M$64:M3239,0)-1)&gt;(1+$O$2),MAX(K$64:K3240)&gt;MAX(L$64:L3239)),MAX(M$64:M3239)+1,""))),"")</f>
        <v/>
      </c>
      <c r="N3240" s="91">
        <f t="shared" si="285"/>
        <v>0</v>
      </c>
      <c r="O3240" s="91" t="str">
        <f>IFERROR(IF(AND(N3239=$H$2*1,MAX(O$64:O3239)=MAX(P$64:P3239)),MAX(O$64:O3239)+1,""),"")</f>
        <v/>
      </c>
      <c r="P3240" s="91" t="str">
        <f>IFERROR(IF(MOD(MAX(Q$64:Q3240),10*MAX(O$64:O3240))&lt;=2,IF(AND(F3239/INDEX($F$64:$F3240,MATCH(MAX(O$64:O3240),O$64:O3240,0)-1)&lt;(1-$P$2),MAX(O$64:O3240)&gt;MAX(P$64:P3239)),MAX(O$64:O3240),""),IF(AND($F3239/INDEX($F$64:$F3240,MATCH(MAX(Q$64:Q3240),Q$64:Q3240,0)-1)&lt;(1-$P$2),MAX(O$64:O3240)&gt;MAX(P$64:P3239)),MAX(O$64:O3240),"")),"")</f>
        <v/>
      </c>
      <c r="Q3240" s="91" t="str">
        <f>IFERROR(IF(E3240="","",IF(O3240&lt;&gt;"",MAX(O$64:O3240)*10+1,IF(AND($F3239/INDEX($F$64:$F3240,MATCH(MAX(Q$64:Q3239),Q$64:Q3239,0)-1)&gt;(1+$O$2),MAX(O$64:O3240)&gt;MAX(P$64:P3239)),MAX(Q$64:Q3239)+1,""))),"")</f>
        <v/>
      </c>
    </row>
    <row r="3241" spans="1:17" x14ac:dyDescent="0.2">
      <c r="A3241" s="13">
        <f>HLOOKUP($E$2,历史数据!$V$3:$AE$5000,ROW(A3239),)</f>
        <v>487268</v>
      </c>
      <c r="B3241" s="41">
        <v>41332</v>
      </c>
      <c r="C3241" s="100">
        <f>IFERROR(IF(A3241&lt;&gt;0,MAX($C$4:C3240)+1,""),"")</f>
        <v>3171</v>
      </c>
      <c r="D3241" s="100"/>
      <c r="E3241" s="99">
        <f t="shared" si="286"/>
        <v>41432</v>
      </c>
      <c r="F3241" s="101">
        <f>IFERROR(VLOOKUP(E3241,历史数据!AH:AJ,3,),"")</f>
        <v>12.927732762689599</v>
      </c>
      <c r="G3241" s="101">
        <f t="shared" si="282"/>
        <v>13.364738782826253</v>
      </c>
      <c r="H3241" s="105">
        <f t="shared" si="283"/>
        <v>-1.1687552756313169E-3</v>
      </c>
      <c r="I3241" s="101">
        <f>IFERROR(VLOOKUP(E3241,历史数据!AH:AJ,2,),"")</f>
        <v>12.8365088419852</v>
      </c>
      <c r="J3241" s="104">
        <f t="shared" si="284"/>
        <v>0</v>
      </c>
      <c r="K3241" s="104" t="str">
        <f>IFERROR(IF(AND(J3240=$H$2*1,MAX(K$64:K3240)=MAX(L$64:L3240)),MAX(K$64:K3240)+1,""),"")</f>
        <v/>
      </c>
      <c r="L3241" s="104" t="str">
        <f>IFERROR(IF(AND($F3240/INDEX($F$64:$F3241,MATCH(MAX(M$64:M3241),M$64:M3241,0)-1)&lt;(1-$P$2),MAX(K$64:K3241)&gt;MAX(L$64:L3240)),MAX(K$64:K3241),""),"")</f>
        <v/>
      </c>
      <c r="M3241" s="104" t="str">
        <f>IFERROR(IF(E3241="","",IF(K3241&lt;&gt;"",MAX(M$64:M3240)+1,IF(AND($F3240/INDEX($F$64:$F3241,MATCH(MAX(M$64:M3240),M$64:M3240,0)-1)&gt;(1+$O$2),MAX(K$64:K3241)&gt;MAX(L$64:L3240)),MAX(M$64:M3240)+1,""))),"")</f>
        <v/>
      </c>
      <c r="N3241" s="91">
        <f t="shared" si="285"/>
        <v>0</v>
      </c>
      <c r="O3241" s="91" t="str">
        <f>IFERROR(IF(AND(N3240=$H$2*1,MAX(O$64:O3240)=MAX(P$64:P3240)),MAX(O$64:O3240)+1,""),"")</f>
        <v/>
      </c>
      <c r="P3241" s="91" t="str">
        <f>IFERROR(IF(MOD(MAX(Q$64:Q3241),10*MAX(O$64:O3241))&lt;=2,IF(AND(F3240/INDEX($F$64:$F3241,MATCH(MAX(O$64:O3241),O$64:O3241,0)-1)&lt;(1-$P$2),MAX(O$64:O3241)&gt;MAX(P$64:P3240)),MAX(O$64:O3241),""),IF(AND($F3240/INDEX($F$64:$F3241,MATCH(MAX(Q$64:Q3241),Q$64:Q3241,0)-1)&lt;(1-$P$2),MAX(O$64:O3241)&gt;MAX(P$64:P3240)),MAX(O$64:O3241),"")),"")</f>
        <v/>
      </c>
      <c r="Q3241" s="91" t="str">
        <f>IFERROR(IF(E3241="","",IF(O3241&lt;&gt;"",MAX(O$64:O3241)*10+1,IF(AND($F3240/INDEX($F$64:$F3241,MATCH(MAX(Q$64:Q3240),Q$64:Q3240,0)-1)&gt;(1+$O$2),MAX(O$64:O3241)&gt;MAX(P$64:P3240)),MAX(Q$64:Q3240)+1,""))),"")</f>
        <v/>
      </c>
    </row>
    <row r="3242" spans="1:17" x14ac:dyDescent="0.2">
      <c r="A3242" s="13">
        <f>HLOOKUP($E$2,历史数据!$V$3:$AE$5000,ROW(A3240),)</f>
        <v>496180</v>
      </c>
      <c r="B3242" s="41">
        <v>41333</v>
      </c>
      <c r="C3242" s="100">
        <f>IFERROR(IF(A3242&lt;&gt;0,MAX($C$4:C3241)+1,""),"")</f>
        <v>3172</v>
      </c>
      <c r="D3242" s="100"/>
      <c r="E3242" s="99">
        <f t="shared" si="286"/>
        <v>41438</v>
      </c>
      <c r="F3242" s="101">
        <f>IFERROR(VLOOKUP(E3242,历史数据!AH:AJ,3,),"")</f>
        <v>12.419485204479001</v>
      </c>
      <c r="G3242" s="101">
        <f t="shared" si="282"/>
        <v>13.346493998685357</v>
      </c>
      <c r="H3242" s="105">
        <f t="shared" si="283"/>
        <v>-1.3651433400508894E-3</v>
      </c>
      <c r="I3242" s="101">
        <f>IFERROR(VLOOKUP(E3242,历史数据!AH:AJ,2,),"")</f>
        <v>12.8756048080014</v>
      </c>
      <c r="J3242" s="104">
        <f t="shared" si="284"/>
        <v>0</v>
      </c>
      <c r="K3242" s="104" t="str">
        <f>IFERROR(IF(AND(J3241=$H$2*1,MAX(K$64:K3241)=MAX(L$64:L3241)),MAX(K$64:K3241)+1,""),"")</f>
        <v/>
      </c>
      <c r="L3242" s="104" t="str">
        <f>IFERROR(IF(AND($F3241/INDEX($F$64:$F3242,MATCH(MAX(M$64:M3242),M$64:M3242,0)-1)&lt;(1-$P$2),MAX(K$64:K3242)&gt;MAX(L$64:L3241)),MAX(K$64:K3242),""),"")</f>
        <v/>
      </c>
      <c r="M3242" s="104" t="str">
        <f>IFERROR(IF(E3242="","",IF(K3242&lt;&gt;"",MAX(M$64:M3241)+1,IF(AND($F3241/INDEX($F$64:$F3242,MATCH(MAX(M$64:M3241),M$64:M3241,0)-1)&gt;(1+$O$2),MAX(K$64:K3242)&gt;MAX(L$64:L3241)),MAX(M$64:M3241)+1,""))),"")</f>
        <v/>
      </c>
      <c r="N3242" s="91">
        <f t="shared" si="285"/>
        <v>0</v>
      </c>
      <c r="O3242" s="91" t="str">
        <f>IFERROR(IF(AND(N3241=$H$2*1,MAX(O$64:O3241)=MAX(P$64:P3241)),MAX(O$64:O3241)+1,""),"")</f>
        <v/>
      </c>
      <c r="P3242" s="91" t="str">
        <f>IFERROR(IF(MOD(MAX(Q$64:Q3242),10*MAX(O$64:O3242))&lt;=2,IF(AND(F3241/INDEX($F$64:$F3242,MATCH(MAX(O$64:O3242),O$64:O3242,0)-1)&lt;(1-$P$2),MAX(O$64:O3242)&gt;MAX(P$64:P3241)),MAX(O$64:O3242),""),IF(AND($F3241/INDEX($F$64:$F3242,MATCH(MAX(Q$64:Q3242),Q$64:Q3242,0)-1)&lt;(1-$P$2),MAX(O$64:O3242)&gt;MAX(P$64:P3241)),MAX(O$64:O3242),"")),"")</f>
        <v/>
      </c>
      <c r="Q3242" s="91" t="str">
        <f>IFERROR(IF(E3242="","",IF(O3242&lt;&gt;"",MAX(O$64:O3242)*10+1,IF(AND($F3241/INDEX($F$64:$F3242,MATCH(MAX(Q$64:Q3241),Q$64:Q3241,0)-1)&gt;(1+$O$2),MAX(O$64:O3242)&gt;MAX(P$64:P3241)),MAX(Q$64:Q3241)+1,""))),"")</f>
        <v/>
      </c>
    </row>
    <row r="3243" spans="1:17" x14ac:dyDescent="0.2">
      <c r="A3243" s="13">
        <f>HLOOKUP($E$2,历史数据!$V$3:$AE$5000,ROW(A3241),)</f>
        <v>432249</v>
      </c>
      <c r="B3243" s="41">
        <v>41334</v>
      </c>
      <c r="C3243" s="100">
        <f>IFERROR(IF(A3243&lt;&gt;0,MAX($C$4:C3242)+1,""),"")</f>
        <v>3173</v>
      </c>
      <c r="D3243" s="100"/>
      <c r="E3243" s="99">
        <f t="shared" si="286"/>
        <v>41439</v>
      </c>
      <c r="F3243" s="101">
        <f>IFERROR(VLOOKUP(E3243,历史数据!AH:AJ,3,),"")</f>
        <v>12.654061000576201</v>
      </c>
      <c r="G3243" s="101">
        <f t="shared" si="282"/>
        <v>13.330204012845275</v>
      </c>
      <c r="H3243" s="105">
        <f t="shared" si="283"/>
        <v>-1.2205441999738609E-3</v>
      </c>
      <c r="I3243" s="101">
        <f>IFERROR(VLOOKUP(E3243,历史数据!AH:AJ,2,),"")</f>
        <v>12.458581170495201</v>
      </c>
      <c r="J3243" s="104">
        <f t="shared" si="284"/>
        <v>0</v>
      </c>
      <c r="K3243" s="104" t="str">
        <f>IFERROR(IF(AND(J3242=$H$2*1,MAX(K$64:K3242)=MAX(L$64:L3242)),MAX(K$64:K3242)+1,""),"")</f>
        <v/>
      </c>
      <c r="L3243" s="104" t="str">
        <f>IFERROR(IF(AND($F3242/INDEX($F$64:$F3243,MATCH(MAX(M$64:M3243),M$64:M3243,0)-1)&lt;(1-$P$2),MAX(K$64:K3243)&gt;MAX(L$64:L3242)),MAX(K$64:K3243),""),"")</f>
        <v/>
      </c>
      <c r="M3243" s="104" t="str">
        <f>IFERROR(IF(E3243="","",IF(K3243&lt;&gt;"",MAX(M$64:M3242)+1,IF(AND($F3242/INDEX($F$64:$F3243,MATCH(MAX(M$64:M3242),M$64:M3242,0)-1)&gt;(1+$O$2),MAX(K$64:K3243)&gt;MAX(L$64:L3242)),MAX(M$64:M3242)+1,""))),"")</f>
        <v/>
      </c>
      <c r="N3243" s="91">
        <f t="shared" si="285"/>
        <v>0</v>
      </c>
      <c r="O3243" s="91" t="str">
        <f>IFERROR(IF(AND(N3242=$H$2*1,MAX(O$64:O3242)=MAX(P$64:P3242)),MAX(O$64:O3242)+1,""),"")</f>
        <v/>
      </c>
      <c r="P3243" s="91" t="str">
        <f>IFERROR(IF(MOD(MAX(Q$64:Q3243),10*MAX(O$64:O3243))&lt;=2,IF(AND(F3242/INDEX($F$64:$F3243,MATCH(MAX(O$64:O3243),O$64:O3243,0)-1)&lt;(1-$P$2),MAX(O$64:O3243)&gt;MAX(P$64:P3242)),MAX(O$64:O3243),""),IF(AND($F3242/INDEX($F$64:$F3243,MATCH(MAX(Q$64:Q3243),Q$64:Q3243,0)-1)&lt;(1-$P$2),MAX(O$64:O3243)&gt;MAX(P$64:P3242)),MAX(O$64:O3243),"")),"")</f>
        <v/>
      </c>
      <c r="Q3243" s="91" t="str">
        <f>IFERROR(IF(E3243="","",IF(O3243&lt;&gt;"",MAX(O$64:O3243)*10+1,IF(AND($F3242/INDEX($F$64:$F3243,MATCH(MAX(Q$64:Q3242),Q$64:Q3242,0)-1)&gt;(1+$O$2),MAX(O$64:O3243)&gt;MAX(P$64:P3242)),MAX(Q$64:Q3242)+1,""))),"")</f>
        <v/>
      </c>
    </row>
    <row r="3244" spans="1:17" x14ac:dyDescent="0.2">
      <c r="A3244" s="13">
        <f>HLOOKUP($E$2,历史数据!$V$3:$AE$5000,ROW(A3242),)</f>
        <v>531900</v>
      </c>
      <c r="B3244" s="41">
        <v>41337</v>
      </c>
      <c r="C3244" s="100">
        <f>IFERROR(IF(A3244&lt;&gt;0,MAX($C$4:C3243)+1,""),"")</f>
        <v>3174</v>
      </c>
      <c r="D3244" s="100"/>
      <c r="E3244" s="99">
        <f t="shared" si="286"/>
        <v>41442</v>
      </c>
      <c r="F3244" s="101">
        <f>IFERROR(VLOOKUP(E3244,历史数据!AH:AJ,3,),"")</f>
        <v>12.627997023232099</v>
      </c>
      <c r="G3244" s="101">
        <f t="shared" si="282"/>
        <v>13.316520424739604</v>
      </c>
      <c r="H3244" s="105">
        <f t="shared" si="283"/>
        <v>-1.026510028840133E-3</v>
      </c>
      <c r="I3244" s="101">
        <f>IFERROR(VLOOKUP(E3244,历史数据!AH:AJ,2,),"")</f>
        <v>12.654061000576201</v>
      </c>
      <c r="J3244" s="104">
        <f t="shared" si="284"/>
        <v>0</v>
      </c>
      <c r="K3244" s="104" t="str">
        <f>IFERROR(IF(AND(J3243=$H$2*1,MAX(K$64:K3243)=MAX(L$64:L3243)),MAX(K$64:K3243)+1,""),"")</f>
        <v/>
      </c>
      <c r="L3244" s="104" t="str">
        <f>IFERROR(IF(AND($F3243/INDEX($F$64:$F3244,MATCH(MAX(M$64:M3244),M$64:M3244,0)-1)&lt;(1-$P$2),MAX(K$64:K3244)&gt;MAX(L$64:L3243)),MAX(K$64:K3244),""),"")</f>
        <v/>
      </c>
      <c r="M3244" s="104" t="str">
        <f>IFERROR(IF(E3244="","",IF(K3244&lt;&gt;"",MAX(M$64:M3243)+1,IF(AND($F3243/INDEX($F$64:$F3244,MATCH(MAX(M$64:M3243),M$64:M3243,0)-1)&gt;(1+$O$2),MAX(K$64:K3244)&gt;MAX(L$64:L3243)),MAX(M$64:M3243)+1,""))),"")</f>
        <v/>
      </c>
      <c r="N3244" s="91">
        <f t="shared" si="285"/>
        <v>0</v>
      </c>
      <c r="O3244" s="91" t="str">
        <f>IFERROR(IF(AND(N3243=$H$2*1,MAX(O$64:O3243)=MAX(P$64:P3243)),MAX(O$64:O3243)+1,""),"")</f>
        <v/>
      </c>
      <c r="P3244" s="91" t="str">
        <f>IFERROR(IF(MOD(MAX(Q$64:Q3244),10*MAX(O$64:O3244))&lt;=2,IF(AND(F3243/INDEX($F$64:$F3244,MATCH(MAX(O$64:O3244),O$64:O3244,0)-1)&lt;(1-$P$2),MAX(O$64:O3244)&gt;MAX(P$64:P3243)),MAX(O$64:O3244),""),IF(AND($F3243/INDEX($F$64:$F3244,MATCH(MAX(Q$64:Q3244),Q$64:Q3244,0)-1)&lt;(1-$P$2),MAX(O$64:O3244)&gt;MAX(P$64:P3243)),MAX(O$64:O3244),"")),"")</f>
        <v/>
      </c>
      <c r="Q3244" s="91" t="str">
        <f>IFERROR(IF(E3244="","",IF(O3244&lt;&gt;"",MAX(O$64:O3244)*10+1,IF(AND($F3243/INDEX($F$64:$F3244,MATCH(MAX(Q$64:Q3243),Q$64:Q3243,0)-1)&gt;(1+$O$2),MAX(O$64:O3244)&gt;MAX(P$64:P3243)),MAX(Q$64:Q3243)+1,""))),"")</f>
        <v/>
      </c>
    </row>
    <row r="3245" spans="1:17" x14ac:dyDescent="0.2">
      <c r="A3245" s="13">
        <f>HLOOKUP($E$2,历史数据!$V$3:$AE$5000,ROW(A3243),)</f>
        <v>324580</v>
      </c>
      <c r="B3245" s="41">
        <v>41338</v>
      </c>
      <c r="C3245" s="100">
        <f>IFERROR(IF(A3245&lt;&gt;0,MAX($C$4:C3244)+1,""),"")</f>
        <v>3175</v>
      </c>
      <c r="D3245" s="100"/>
      <c r="E3245" s="99">
        <f t="shared" si="286"/>
        <v>41443</v>
      </c>
      <c r="F3245" s="101">
        <f>IFERROR(VLOOKUP(E3245,历史数据!AH:AJ,3,),"")</f>
        <v>12.614965034560001</v>
      </c>
      <c r="G3245" s="101">
        <f t="shared" si="282"/>
        <v>13.304791634934743</v>
      </c>
      <c r="H3245" s="105">
        <f t="shared" si="283"/>
        <v>-8.8076985809826258E-4</v>
      </c>
      <c r="I3245" s="101">
        <f>IFERROR(VLOOKUP(E3245,历史数据!AH:AJ,2,),"")</f>
        <v>12.627997023232099</v>
      </c>
      <c r="J3245" s="104">
        <f t="shared" si="284"/>
        <v>0</v>
      </c>
      <c r="K3245" s="104" t="str">
        <f>IFERROR(IF(AND(J3244=$H$2*1,MAX(K$64:K3244)=MAX(L$64:L3244)),MAX(K$64:K3244)+1,""),"")</f>
        <v/>
      </c>
      <c r="L3245" s="104" t="str">
        <f>IFERROR(IF(AND($F3244/INDEX($F$64:$F3245,MATCH(MAX(M$64:M3245),M$64:M3245,0)-1)&lt;(1-$P$2),MAX(K$64:K3245)&gt;MAX(L$64:L3244)),MAX(K$64:K3245),""),"")</f>
        <v/>
      </c>
      <c r="M3245" s="104" t="str">
        <f>IFERROR(IF(E3245="","",IF(K3245&lt;&gt;"",MAX(M$64:M3244)+1,IF(AND($F3244/INDEX($F$64:$F3245,MATCH(MAX(M$64:M3244),M$64:M3244,0)-1)&gt;(1+$O$2),MAX(K$64:K3245)&gt;MAX(L$64:L3244)),MAX(M$64:M3244)+1,""))),"")</f>
        <v/>
      </c>
      <c r="N3245" s="91">
        <f t="shared" si="285"/>
        <v>0</v>
      </c>
      <c r="O3245" s="91" t="str">
        <f>IFERROR(IF(AND(N3244=$H$2*1,MAX(O$64:O3244)=MAX(P$64:P3244)),MAX(O$64:O3244)+1,""),"")</f>
        <v/>
      </c>
      <c r="P3245" s="91" t="str">
        <f>IFERROR(IF(MOD(MAX(Q$64:Q3245),10*MAX(O$64:O3245))&lt;=2,IF(AND(F3244/INDEX($F$64:$F3245,MATCH(MAX(O$64:O3245),O$64:O3245,0)-1)&lt;(1-$P$2),MAX(O$64:O3245)&gt;MAX(P$64:P3244)),MAX(O$64:O3245),""),IF(AND($F3244/INDEX($F$64:$F3245,MATCH(MAX(Q$64:Q3245),Q$64:Q3245,0)-1)&lt;(1-$P$2),MAX(O$64:O3245)&gt;MAX(P$64:P3244)),MAX(O$64:O3245),"")),"")</f>
        <v/>
      </c>
      <c r="Q3245" s="91" t="str">
        <f>IFERROR(IF(E3245="","",IF(O3245&lt;&gt;"",MAX(O$64:O3245)*10+1,IF(AND($F3244/INDEX($F$64:$F3245,MATCH(MAX(Q$64:Q3244),Q$64:Q3244,0)-1)&gt;(1+$O$2),MAX(O$64:O3245)&gt;MAX(P$64:P3244)),MAX(Q$64:Q3244)+1,""))),"")</f>
        <v/>
      </c>
    </row>
    <row r="3246" spans="1:17" x14ac:dyDescent="0.2">
      <c r="A3246" s="13">
        <f>HLOOKUP($E$2,历史数据!$V$3:$AE$5000,ROW(A3244),)</f>
        <v>208813</v>
      </c>
      <c r="B3246" s="41">
        <v>41339</v>
      </c>
      <c r="C3246" s="100">
        <f>IFERROR(IF(A3246&lt;&gt;0,MAX($C$4:C3245)+1,""),"")</f>
        <v>3176</v>
      </c>
      <c r="D3246" s="100"/>
      <c r="E3246" s="99">
        <f t="shared" si="286"/>
        <v>41444</v>
      </c>
      <c r="F3246" s="101">
        <f>IFERROR(VLOOKUP(E3246,历史数据!AH:AJ,3,),"")</f>
        <v>12.588901057215899</v>
      </c>
      <c r="G3246" s="101">
        <f t="shared" si="282"/>
        <v>13.287415650038657</v>
      </c>
      <c r="H3246" s="105">
        <f t="shared" si="283"/>
        <v>-1.305994514822828E-3</v>
      </c>
      <c r="I3246" s="101">
        <f>IFERROR(VLOOKUP(E3246,历史数据!AH:AJ,2,),"")</f>
        <v>12.5237411138556</v>
      </c>
      <c r="J3246" s="104">
        <f t="shared" si="284"/>
        <v>0</v>
      </c>
      <c r="K3246" s="104" t="str">
        <f>IFERROR(IF(AND(J3245=$H$2*1,MAX(K$64:K3245)=MAX(L$64:L3245)),MAX(K$64:K3245)+1,""),"")</f>
        <v/>
      </c>
      <c r="L3246" s="104" t="str">
        <f>IFERROR(IF(AND($F3245/INDEX($F$64:$F3246,MATCH(MAX(M$64:M3246),M$64:M3246,0)-1)&lt;(1-$P$2),MAX(K$64:K3246)&gt;MAX(L$64:L3245)),MAX(K$64:K3246),""),"")</f>
        <v/>
      </c>
      <c r="M3246" s="104" t="str">
        <f>IFERROR(IF(E3246="","",IF(K3246&lt;&gt;"",MAX(M$64:M3245)+1,IF(AND($F3245/INDEX($F$64:$F3246,MATCH(MAX(M$64:M3245),M$64:M3245,0)-1)&gt;(1+$O$2),MAX(K$64:K3246)&gt;MAX(L$64:L3245)),MAX(M$64:M3245)+1,""))),"")</f>
        <v/>
      </c>
      <c r="N3246" s="91">
        <f t="shared" si="285"/>
        <v>0</v>
      </c>
      <c r="O3246" s="91" t="str">
        <f>IFERROR(IF(AND(N3245=$H$2*1,MAX(O$64:O3245)=MAX(P$64:P3245)),MAX(O$64:O3245)+1,""),"")</f>
        <v/>
      </c>
      <c r="P3246" s="91" t="str">
        <f>IFERROR(IF(MOD(MAX(Q$64:Q3246),10*MAX(O$64:O3246))&lt;=2,IF(AND(F3245/INDEX($F$64:$F3246,MATCH(MAX(O$64:O3246),O$64:O3246,0)-1)&lt;(1-$P$2),MAX(O$64:O3246)&gt;MAX(P$64:P3245)),MAX(O$64:O3246),""),IF(AND($F3245/INDEX($F$64:$F3246,MATCH(MAX(Q$64:Q3246),Q$64:Q3246,0)-1)&lt;(1-$P$2),MAX(O$64:O3246)&gt;MAX(P$64:P3245)),MAX(O$64:O3246),"")),"")</f>
        <v/>
      </c>
      <c r="Q3246" s="91" t="str">
        <f>IFERROR(IF(E3246="","",IF(O3246&lt;&gt;"",MAX(O$64:O3246)*10+1,IF(AND($F3245/INDEX($F$64:$F3246,MATCH(MAX(Q$64:Q3245),Q$64:Q3245,0)-1)&gt;(1+$O$2),MAX(O$64:O3246)&gt;MAX(P$64:P3245)),MAX(Q$64:Q3245)+1,""))),"")</f>
        <v/>
      </c>
    </row>
    <row r="3247" spans="1:17" x14ac:dyDescent="0.2">
      <c r="A3247" s="13">
        <f>HLOOKUP($E$2,历史数据!$V$3:$AE$5000,ROW(A3245),)</f>
        <v>506125</v>
      </c>
      <c r="B3247" s="41">
        <v>41340</v>
      </c>
      <c r="C3247" s="100">
        <f>IFERROR(IF(A3247&lt;&gt;0,MAX($C$4:C3246)+1,""),"")</f>
        <v>3177</v>
      </c>
      <c r="D3247" s="100"/>
      <c r="E3247" s="99">
        <f t="shared" si="286"/>
        <v>41445</v>
      </c>
      <c r="F3247" s="101">
        <f>IFERROR(VLOOKUP(E3247,历史数据!AH:AJ,3,),"")</f>
        <v>12.536773102527601</v>
      </c>
      <c r="G3247" s="101">
        <f t="shared" si="282"/>
        <v>13.270908464387372</v>
      </c>
      <c r="H3247" s="105">
        <f t="shared" si="283"/>
        <v>-1.2423172485943601E-3</v>
      </c>
      <c r="I3247" s="101">
        <f>IFERROR(VLOOKUP(E3247,历史数据!AH:AJ,2,),"")</f>
        <v>12.549805091199699</v>
      </c>
      <c r="J3247" s="104">
        <f t="shared" si="284"/>
        <v>0</v>
      </c>
      <c r="K3247" s="104" t="str">
        <f>IFERROR(IF(AND(J3246=$H$2*1,MAX(K$64:K3246)=MAX(L$64:L3246)),MAX(K$64:K3246)+1,""),"")</f>
        <v/>
      </c>
      <c r="L3247" s="104" t="str">
        <f>IFERROR(IF(AND($F3246/INDEX($F$64:$F3247,MATCH(MAX(M$64:M3247),M$64:M3247,0)-1)&lt;(1-$P$2),MAX(K$64:K3247)&gt;MAX(L$64:L3246)),MAX(K$64:K3247),""),"")</f>
        <v/>
      </c>
      <c r="M3247" s="104" t="str">
        <f>IFERROR(IF(E3247="","",IF(K3247&lt;&gt;"",MAX(M$64:M3246)+1,IF(AND($F3246/INDEX($F$64:$F3247,MATCH(MAX(M$64:M3246),M$64:M3246,0)-1)&gt;(1+$O$2),MAX(K$64:K3247)&gt;MAX(L$64:L3246)),MAX(M$64:M3246)+1,""))),"")</f>
        <v/>
      </c>
      <c r="N3247" s="91">
        <f t="shared" si="285"/>
        <v>0</v>
      </c>
      <c r="O3247" s="91" t="str">
        <f>IFERROR(IF(AND(N3246=$H$2*1,MAX(O$64:O3246)=MAX(P$64:P3246)),MAX(O$64:O3246)+1,""),"")</f>
        <v/>
      </c>
      <c r="P3247" s="91" t="str">
        <f>IFERROR(IF(MOD(MAX(Q$64:Q3247),10*MAX(O$64:O3247))&lt;=2,IF(AND(F3246/INDEX($F$64:$F3247,MATCH(MAX(O$64:O3247),O$64:O3247,0)-1)&lt;(1-$P$2),MAX(O$64:O3247)&gt;MAX(P$64:P3246)),MAX(O$64:O3247),""),IF(AND($F3246/INDEX($F$64:$F3247,MATCH(MAX(Q$64:Q3247),Q$64:Q3247,0)-1)&lt;(1-$P$2),MAX(O$64:O3247)&gt;MAX(P$64:P3246)),MAX(O$64:O3247),"")),"")</f>
        <v/>
      </c>
      <c r="Q3247" s="91" t="str">
        <f>IFERROR(IF(E3247="","",IF(O3247&lt;&gt;"",MAX(O$64:O3247)*10+1,IF(AND($F3246/INDEX($F$64:$F3247,MATCH(MAX(Q$64:Q3246),Q$64:Q3246,0)-1)&gt;(1+$O$2),MAX(O$64:O3247)&gt;MAX(P$64:P3246)),MAX(Q$64:Q3246)+1,""))),"")</f>
        <v/>
      </c>
    </row>
    <row r="3248" spans="1:17" x14ac:dyDescent="0.2">
      <c r="A3248" s="13">
        <f>HLOOKUP($E$2,历史数据!$V$3:$AE$5000,ROW(A3246),)</f>
        <v>452483</v>
      </c>
      <c r="B3248" s="41">
        <v>41341</v>
      </c>
      <c r="C3248" s="100">
        <f>IFERROR(IF(A3248&lt;&gt;0,MAX($C$4:C3247)+1,""),"")</f>
        <v>3178</v>
      </c>
      <c r="D3248" s="100"/>
      <c r="E3248" s="99">
        <f t="shared" si="286"/>
        <v>41446</v>
      </c>
      <c r="F3248" s="101">
        <f>IFERROR(VLOOKUP(E3248,历史数据!AH:AJ,3,),"")</f>
        <v>12.1718774197098</v>
      </c>
      <c r="G3248" s="101">
        <f t="shared" si="282"/>
        <v>13.253532479491282</v>
      </c>
      <c r="H3248" s="105">
        <f t="shared" si="283"/>
        <v>-1.309328968903567E-3</v>
      </c>
      <c r="I3248" s="101">
        <f>IFERROR(VLOOKUP(E3248,历史数据!AH:AJ,2,),"")</f>
        <v>12.3021973064305</v>
      </c>
      <c r="J3248" s="104">
        <f t="shared" si="284"/>
        <v>0</v>
      </c>
      <c r="K3248" s="104" t="str">
        <f>IFERROR(IF(AND(J3247=$H$2*1,MAX(K$64:K3247)=MAX(L$64:L3247)),MAX(K$64:K3247)+1,""),"")</f>
        <v/>
      </c>
      <c r="L3248" s="104" t="str">
        <f>IFERROR(IF(AND($F3247/INDEX($F$64:$F3248,MATCH(MAX(M$64:M3248),M$64:M3248,0)-1)&lt;(1-$P$2),MAX(K$64:K3248)&gt;MAX(L$64:L3247)),MAX(K$64:K3248),""),"")</f>
        <v/>
      </c>
      <c r="M3248" s="104" t="str">
        <f>IFERROR(IF(E3248="","",IF(K3248&lt;&gt;"",MAX(M$64:M3247)+1,IF(AND($F3247/INDEX($F$64:$F3248,MATCH(MAX(M$64:M3247),M$64:M3247,0)-1)&gt;(1+$O$2),MAX(K$64:K3248)&gt;MAX(L$64:L3247)),MAX(M$64:M3247)+1,""))),"")</f>
        <v/>
      </c>
      <c r="N3248" s="91">
        <f t="shared" si="285"/>
        <v>0</v>
      </c>
      <c r="O3248" s="91" t="str">
        <f>IFERROR(IF(AND(N3247=$H$2*1,MAX(O$64:O3247)=MAX(P$64:P3247)),MAX(O$64:O3247)+1,""),"")</f>
        <v/>
      </c>
      <c r="P3248" s="91" t="str">
        <f>IFERROR(IF(MOD(MAX(Q$64:Q3248),10*MAX(O$64:O3248))&lt;=2,IF(AND(F3247/INDEX($F$64:$F3248,MATCH(MAX(O$64:O3248),O$64:O3248,0)-1)&lt;(1-$P$2),MAX(O$64:O3248)&gt;MAX(P$64:P3247)),MAX(O$64:O3248),""),IF(AND($F3247/INDEX($F$64:$F3248,MATCH(MAX(Q$64:Q3248),Q$64:Q3248,0)-1)&lt;(1-$P$2),MAX(O$64:O3248)&gt;MAX(P$64:P3247)),MAX(O$64:O3248),"")),"")</f>
        <v/>
      </c>
      <c r="Q3248" s="91" t="str">
        <f>IFERROR(IF(E3248="","",IF(O3248&lt;&gt;"",MAX(O$64:O3248)*10+1,IF(AND($F3247/INDEX($F$64:$F3248,MATCH(MAX(Q$64:Q3247),Q$64:Q3247,0)-1)&gt;(1+$O$2),MAX(O$64:O3248)&gt;MAX(P$64:P3247)),MAX(Q$64:Q3247)+1,""))),"")</f>
        <v/>
      </c>
    </row>
    <row r="3249" spans="1:17" x14ac:dyDescent="0.2">
      <c r="A3249" s="13">
        <f>HLOOKUP($E$2,历史数据!$V$3:$AE$5000,ROW(A3247),)</f>
        <v>290683</v>
      </c>
      <c r="B3249" s="41">
        <v>41344</v>
      </c>
      <c r="C3249" s="100">
        <f>IFERROR(IF(A3249&lt;&gt;0,MAX($C$4:C3248)+1,""),"")</f>
        <v>3179</v>
      </c>
      <c r="D3249" s="100"/>
      <c r="E3249" s="99">
        <f t="shared" si="286"/>
        <v>41449</v>
      </c>
      <c r="F3249" s="101">
        <f>IFERROR(VLOOKUP(E3249,历史数据!AH:AJ,3,),"")</f>
        <v>11.663629861499199</v>
      </c>
      <c r="G3249" s="101">
        <f t="shared" si="282"/>
        <v>13.227468502147151</v>
      </c>
      <c r="H3249" s="105">
        <f t="shared" si="283"/>
        <v>-1.9665683382497079E-3</v>
      </c>
      <c r="I3249" s="101">
        <f>IFERROR(VLOOKUP(E3249,历史数据!AH:AJ,2,),"")</f>
        <v>12.2500693517422</v>
      </c>
      <c r="J3249" s="104">
        <f t="shared" si="284"/>
        <v>0</v>
      </c>
      <c r="K3249" s="104" t="str">
        <f>IFERROR(IF(AND(J3248=$H$2*1,MAX(K$64:K3248)=MAX(L$64:L3248)),MAX(K$64:K3248)+1,""),"")</f>
        <v/>
      </c>
      <c r="L3249" s="104" t="str">
        <f>IFERROR(IF(AND($F3248/INDEX($F$64:$F3249,MATCH(MAX(M$64:M3249),M$64:M3249,0)-1)&lt;(1-$P$2),MAX(K$64:K3249)&gt;MAX(L$64:L3248)),MAX(K$64:K3249),""),"")</f>
        <v/>
      </c>
      <c r="M3249" s="104" t="str">
        <f>IFERROR(IF(E3249="","",IF(K3249&lt;&gt;"",MAX(M$64:M3248)+1,IF(AND($F3248/INDEX($F$64:$F3249,MATCH(MAX(M$64:M3248),M$64:M3248,0)-1)&gt;(1+$O$2),MAX(K$64:K3249)&gt;MAX(L$64:L3248)),MAX(M$64:M3248)+1,""))),"")</f>
        <v/>
      </c>
      <c r="N3249" s="91">
        <f t="shared" si="285"/>
        <v>0</v>
      </c>
      <c r="O3249" s="91" t="str">
        <f>IFERROR(IF(AND(N3248=$H$2*1,MAX(O$64:O3248)=MAX(P$64:P3248)),MAX(O$64:O3248)+1,""),"")</f>
        <v/>
      </c>
      <c r="P3249" s="91" t="str">
        <f>IFERROR(IF(MOD(MAX(Q$64:Q3249),10*MAX(O$64:O3249))&lt;=2,IF(AND(F3248/INDEX($F$64:$F3249,MATCH(MAX(O$64:O3249),O$64:O3249,0)-1)&lt;(1-$P$2),MAX(O$64:O3249)&gt;MAX(P$64:P3248)),MAX(O$64:O3249),""),IF(AND($F3248/INDEX($F$64:$F3249,MATCH(MAX(Q$64:Q3249),Q$64:Q3249,0)-1)&lt;(1-$P$2),MAX(O$64:O3249)&gt;MAX(P$64:P3248)),MAX(O$64:O3249),"")),"")</f>
        <v/>
      </c>
      <c r="Q3249" s="91" t="str">
        <f>IFERROR(IF(E3249="","",IF(O3249&lt;&gt;"",MAX(O$64:O3249)*10+1,IF(AND($F3248/INDEX($F$64:$F3249,MATCH(MAX(Q$64:Q3248),Q$64:Q3248,0)-1)&gt;(1+$O$2),MAX(O$64:O3249)&gt;MAX(P$64:P3248)),MAX(Q$64:Q3248)+1,""))),"")</f>
        <v/>
      </c>
    </row>
    <row r="3250" spans="1:17" x14ac:dyDescent="0.2">
      <c r="A3250" s="13">
        <f>HLOOKUP($E$2,历史数据!$V$3:$AE$5000,ROW(A3248),)</f>
        <v>455978</v>
      </c>
      <c r="B3250" s="41">
        <v>41345</v>
      </c>
      <c r="C3250" s="100">
        <f>IFERROR(IF(A3250&lt;&gt;0,MAX($C$4:C3249)+1,""),"")</f>
        <v>3180</v>
      </c>
      <c r="D3250" s="100"/>
      <c r="E3250" s="99">
        <f t="shared" si="286"/>
        <v>41450</v>
      </c>
      <c r="F3250" s="101">
        <f>IFERROR(VLOOKUP(E3250,历史数据!AH:AJ,3,),"")</f>
        <v>11.4029900880579</v>
      </c>
      <c r="G3250" s="101">
        <f t="shared" si="282"/>
        <v>13.191196133676566</v>
      </c>
      <c r="H3250" s="105">
        <f t="shared" si="283"/>
        <v>-2.7422003284072183E-3</v>
      </c>
      <c r="I3250" s="101">
        <f>IFERROR(VLOOKUP(E3250,历史数据!AH:AJ,2,),"")</f>
        <v>11.3638941220417</v>
      </c>
      <c r="J3250" s="104">
        <f t="shared" si="284"/>
        <v>0</v>
      </c>
      <c r="K3250" s="104" t="str">
        <f>IFERROR(IF(AND(J3249=$H$2*1,MAX(K$64:K3249)=MAX(L$64:L3249)),MAX(K$64:K3249)+1,""),"")</f>
        <v/>
      </c>
      <c r="L3250" s="104" t="str">
        <f>IFERROR(IF(AND($F3249/INDEX($F$64:$F3250,MATCH(MAX(M$64:M3250),M$64:M3250,0)-1)&lt;(1-$P$2),MAX(K$64:K3250)&gt;MAX(L$64:L3249)),MAX(K$64:K3250),""),"")</f>
        <v/>
      </c>
      <c r="M3250" s="104" t="str">
        <f>IFERROR(IF(E3250="","",IF(K3250&lt;&gt;"",MAX(M$64:M3249)+1,IF(AND($F3249/INDEX($F$64:$F3250,MATCH(MAX(M$64:M3249),M$64:M3249,0)-1)&gt;(1+$O$2),MAX(K$64:K3250)&gt;MAX(L$64:L3249)),MAX(M$64:M3249)+1,""))),"")</f>
        <v/>
      </c>
      <c r="N3250" s="91">
        <f t="shared" si="285"/>
        <v>0</v>
      </c>
      <c r="O3250" s="91" t="str">
        <f>IFERROR(IF(AND(N3249=$H$2*1,MAX(O$64:O3249)=MAX(P$64:P3249)),MAX(O$64:O3249)+1,""),"")</f>
        <v/>
      </c>
      <c r="P3250" s="91" t="str">
        <f>IFERROR(IF(MOD(MAX(Q$64:Q3250),10*MAX(O$64:O3250))&lt;=2,IF(AND(F3249/INDEX($F$64:$F3250,MATCH(MAX(O$64:O3250),O$64:O3250,0)-1)&lt;(1-$P$2),MAX(O$64:O3250)&gt;MAX(P$64:P3249)),MAX(O$64:O3250),""),IF(AND($F3249/INDEX($F$64:$F3250,MATCH(MAX(Q$64:Q3250),Q$64:Q3250,0)-1)&lt;(1-$P$2),MAX(O$64:O3250)&gt;MAX(P$64:P3249)),MAX(O$64:O3250),"")),"")</f>
        <v/>
      </c>
      <c r="Q3250" s="91" t="str">
        <f>IFERROR(IF(E3250="","",IF(O3250&lt;&gt;"",MAX(O$64:O3250)*10+1,IF(AND($F3249/INDEX($F$64:$F3250,MATCH(MAX(Q$64:Q3249),Q$64:Q3249,0)-1)&gt;(1+$O$2),MAX(O$64:O3250)&gt;MAX(P$64:P3249)),MAX(Q$64:Q3249)+1,""))),"")</f>
        <v/>
      </c>
    </row>
    <row r="3251" spans="1:17" x14ac:dyDescent="0.2">
      <c r="A3251" s="13">
        <f>HLOOKUP($E$2,历史数据!$V$3:$AE$5000,ROW(A3249),)</f>
        <v>273880</v>
      </c>
      <c r="B3251" s="41">
        <v>41346</v>
      </c>
      <c r="C3251" s="100">
        <f>IFERROR(IF(A3251&lt;&gt;0,MAX($C$4:C3250)+1,""),"")</f>
        <v>3181</v>
      </c>
      <c r="D3251" s="100"/>
      <c r="E3251" s="99">
        <f t="shared" si="286"/>
        <v>41451</v>
      </c>
      <c r="F3251" s="101">
        <f>IFERROR(VLOOKUP(E3251,历史数据!AH:AJ,3,),"")</f>
        <v>11.6375658841551</v>
      </c>
      <c r="G3251" s="101">
        <f t="shared" si="282"/>
        <v>13.159702161052406</v>
      </c>
      <c r="H3251" s="105">
        <f t="shared" si="283"/>
        <v>-2.3874993825432345E-3</v>
      </c>
      <c r="I3251" s="101">
        <f>IFERROR(VLOOKUP(E3251,历史数据!AH:AJ,2,),"")</f>
        <v>11.4029900880579</v>
      </c>
      <c r="J3251" s="104">
        <f t="shared" si="284"/>
        <v>0</v>
      </c>
      <c r="K3251" s="104" t="str">
        <f>IFERROR(IF(AND(J3250=$H$2*1,MAX(K$64:K3250)=MAX(L$64:L3250)),MAX(K$64:K3250)+1,""),"")</f>
        <v/>
      </c>
      <c r="L3251" s="104" t="str">
        <f>IFERROR(IF(AND($F3250/INDEX($F$64:$F3251,MATCH(MAX(M$64:M3251),M$64:M3251,0)-1)&lt;(1-$P$2),MAX(K$64:K3251)&gt;MAX(L$64:L3250)),MAX(K$64:K3251),""),"")</f>
        <v/>
      </c>
      <c r="M3251" s="104" t="str">
        <f>IFERROR(IF(E3251="","",IF(K3251&lt;&gt;"",MAX(M$64:M3250)+1,IF(AND($F3250/INDEX($F$64:$F3251,MATCH(MAX(M$64:M3250),M$64:M3250,0)-1)&gt;(1+$O$2),MAX(K$64:K3251)&gt;MAX(L$64:L3250)),MAX(M$64:M3250)+1,""))),"")</f>
        <v/>
      </c>
      <c r="N3251" s="91">
        <f t="shared" si="285"/>
        <v>0</v>
      </c>
      <c r="O3251" s="91" t="str">
        <f>IFERROR(IF(AND(N3250=$H$2*1,MAX(O$64:O3250)=MAX(P$64:P3250)),MAX(O$64:O3250)+1,""),"")</f>
        <v/>
      </c>
      <c r="P3251" s="91" t="str">
        <f>IFERROR(IF(MOD(MAX(Q$64:Q3251),10*MAX(O$64:O3251))&lt;=2,IF(AND(F3250/INDEX($F$64:$F3251,MATCH(MAX(O$64:O3251),O$64:O3251,0)-1)&lt;(1-$P$2),MAX(O$64:O3251)&gt;MAX(P$64:P3250)),MAX(O$64:O3251),""),IF(AND($F3250/INDEX($F$64:$F3251,MATCH(MAX(Q$64:Q3251),Q$64:Q3251,0)-1)&lt;(1-$P$2),MAX(O$64:O3251)&gt;MAX(P$64:P3250)),MAX(O$64:O3251),"")),"")</f>
        <v/>
      </c>
      <c r="Q3251" s="91" t="str">
        <f>IFERROR(IF(E3251="","",IF(O3251&lt;&gt;"",MAX(O$64:O3251)*10+1,IF(AND($F3250/INDEX($F$64:$F3251,MATCH(MAX(Q$64:Q3250),Q$64:Q3250,0)-1)&gt;(1+$O$2),MAX(O$64:O3251)&gt;MAX(P$64:P3250)),MAX(Q$64:Q3250)+1,""))),"")</f>
        <v/>
      </c>
    </row>
    <row r="3252" spans="1:17" x14ac:dyDescent="0.2">
      <c r="A3252" s="13">
        <f>HLOOKUP($E$2,历史数据!$V$3:$AE$5000,ROW(A3250),)</f>
        <v>223370</v>
      </c>
      <c r="B3252" s="41">
        <v>41347</v>
      </c>
      <c r="C3252" s="100">
        <f>IFERROR(IF(A3252&lt;&gt;0,MAX($C$4:C3251)+1,""),"")</f>
        <v>3182</v>
      </c>
      <c r="D3252" s="100"/>
      <c r="E3252" s="99">
        <f t="shared" si="286"/>
        <v>41452</v>
      </c>
      <c r="F3252" s="101">
        <f>IFERROR(VLOOKUP(E3252,历史数据!AH:AJ,3,),"")</f>
        <v>11.572405940794701</v>
      </c>
      <c r="G3252" s="101">
        <f t="shared" si="282"/>
        <v>13.116262198812185</v>
      </c>
      <c r="H3252" s="105">
        <f t="shared" si="283"/>
        <v>-3.30098369314058E-3</v>
      </c>
      <c r="I3252" s="101">
        <f>IFERROR(VLOOKUP(E3252,历史数据!AH:AJ,2,),"")</f>
        <v>11.6375658841551</v>
      </c>
      <c r="J3252" s="104">
        <f t="shared" si="284"/>
        <v>0</v>
      </c>
      <c r="K3252" s="104" t="str">
        <f>IFERROR(IF(AND(J3251=$H$2*1,MAX(K$64:K3251)=MAX(L$64:L3251)),MAX(K$64:K3251)+1,""),"")</f>
        <v/>
      </c>
      <c r="L3252" s="104" t="str">
        <f>IFERROR(IF(AND($F3251/INDEX($F$64:$F3252,MATCH(MAX(M$64:M3252),M$64:M3252,0)-1)&lt;(1-$P$2),MAX(K$64:K3252)&gt;MAX(L$64:L3251)),MAX(K$64:K3252),""),"")</f>
        <v/>
      </c>
      <c r="M3252" s="104" t="str">
        <f>IFERROR(IF(E3252="","",IF(K3252&lt;&gt;"",MAX(M$64:M3251)+1,IF(AND($F3251/INDEX($F$64:$F3252,MATCH(MAX(M$64:M3251),M$64:M3251,0)-1)&gt;(1+$O$2),MAX(K$64:K3252)&gt;MAX(L$64:L3251)),MAX(M$64:M3251)+1,""))),"")</f>
        <v/>
      </c>
      <c r="N3252" s="91">
        <f t="shared" si="285"/>
        <v>0</v>
      </c>
      <c r="O3252" s="91" t="str">
        <f>IFERROR(IF(AND(N3251=$H$2*1,MAX(O$64:O3251)=MAX(P$64:P3251)),MAX(O$64:O3251)+1,""),"")</f>
        <v/>
      </c>
      <c r="P3252" s="91" t="str">
        <f>IFERROR(IF(MOD(MAX(Q$64:Q3252),10*MAX(O$64:O3252))&lt;=2,IF(AND(F3251/INDEX($F$64:$F3252,MATCH(MAX(O$64:O3252),O$64:O3252,0)-1)&lt;(1-$P$2),MAX(O$64:O3252)&gt;MAX(P$64:P3251)),MAX(O$64:O3252),""),IF(AND($F3251/INDEX($F$64:$F3252,MATCH(MAX(Q$64:Q3252),Q$64:Q3252,0)-1)&lt;(1-$P$2),MAX(O$64:O3252)&gt;MAX(P$64:P3251)),MAX(O$64:O3252),"")),"")</f>
        <v/>
      </c>
      <c r="Q3252" s="91" t="str">
        <f>IFERROR(IF(E3252="","",IF(O3252&lt;&gt;"",MAX(O$64:O3252)*10+1,IF(AND($F3251/INDEX($F$64:$F3252,MATCH(MAX(Q$64:Q3251),Q$64:Q3251,0)-1)&gt;(1+$O$2),MAX(O$64:O3252)&gt;MAX(P$64:P3251)),MAX(Q$64:Q3251)+1,""))),"")</f>
        <v/>
      </c>
    </row>
    <row r="3253" spans="1:17" x14ac:dyDescent="0.2">
      <c r="A3253" s="13">
        <f>HLOOKUP($E$2,历史数据!$V$3:$AE$5000,ROW(A3251),)</f>
        <v>243150</v>
      </c>
      <c r="B3253" s="41">
        <v>41348</v>
      </c>
      <c r="C3253" s="100">
        <f>IFERROR(IF(A3253&lt;&gt;0,MAX($C$4:C3252)+1,""),"")</f>
        <v>3183</v>
      </c>
      <c r="D3253" s="100"/>
      <c r="E3253" s="99">
        <f t="shared" si="286"/>
        <v>41453</v>
      </c>
      <c r="F3253" s="101">
        <f>IFERROR(VLOOKUP(E3253,历史数据!AH:AJ,3,),"")</f>
        <v>11.468150031418199</v>
      </c>
      <c r="G3253" s="101">
        <f t="shared" si="282"/>
        <v>13.063482644690318</v>
      </c>
      <c r="H3253" s="105">
        <f t="shared" si="283"/>
        <v>-4.0239782738291652E-3</v>
      </c>
      <c r="I3253" s="101">
        <f>IFERROR(VLOOKUP(E3253,历史数据!AH:AJ,2,),"")</f>
        <v>11.3378301446976</v>
      </c>
      <c r="J3253" s="104">
        <f t="shared" si="284"/>
        <v>0</v>
      </c>
      <c r="K3253" s="104" t="str">
        <f>IFERROR(IF(AND(J3252=$H$2*1,MAX(K$64:K3252)=MAX(L$64:L3252)),MAX(K$64:K3252)+1,""),"")</f>
        <v/>
      </c>
      <c r="L3253" s="104" t="str">
        <f>IFERROR(IF(AND($F3252/INDEX($F$64:$F3253,MATCH(MAX(M$64:M3253),M$64:M3253,0)-1)&lt;(1-$P$2),MAX(K$64:K3253)&gt;MAX(L$64:L3252)),MAX(K$64:K3253),""),"")</f>
        <v/>
      </c>
      <c r="M3253" s="104" t="str">
        <f>IFERROR(IF(E3253="","",IF(K3253&lt;&gt;"",MAX(M$64:M3252)+1,IF(AND($F3252/INDEX($F$64:$F3253,MATCH(MAX(M$64:M3252),M$64:M3252,0)-1)&gt;(1+$O$2),MAX(K$64:K3253)&gt;MAX(L$64:L3252)),MAX(M$64:M3252)+1,""))),"")</f>
        <v/>
      </c>
      <c r="N3253" s="91">
        <f t="shared" si="285"/>
        <v>0</v>
      </c>
      <c r="O3253" s="91" t="str">
        <f>IFERROR(IF(AND(N3252=$H$2*1,MAX(O$64:O3252)=MAX(P$64:P3252)),MAX(O$64:O3252)+1,""),"")</f>
        <v/>
      </c>
      <c r="P3253" s="91" t="str">
        <f>IFERROR(IF(MOD(MAX(Q$64:Q3253),10*MAX(O$64:O3253))&lt;=2,IF(AND(F3252/INDEX($F$64:$F3253,MATCH(MAX(O$64:O3253),O$64:O3253,0)-1)&lt;(1-$P$2),MAX(O$64:O3253)&gt;MAX(P$64:P3252)),MAX(O$64:O3253),""),IF(AND($F3252/INDEX($F$64:$F3253,MATCH(MAX(Q$64:Q3253),Q$64:Q3253,0)-1)&lt;(1-$P$2),MAX(O$64:O3253)&gt;MAX(P$64:P3252)),MAX(O$64:O3253),"")),"")</f>
        <v/>
      </c>
      <c r="Q3253" s="91" t="str">
        <f>IFERROR(IF(E3253="","",IF(O3253&lt;&gt;"",MAX(O$64:O3253)*10+1,IF(AND($F3252/INDEX($F$64:$F3253,MATCH(MAX(Q$64:Q3252),Q$64:Q3252,0)-1)&gt;(1+$O$2),MAX(O$64:O3253)&gt;MAX(P$64:P3252)),MAX(Q$64:Q3252)+1,""))),"")</f>
        <v/>
      </c>
    </row>
    <row r="3254" spans="1:17" x14ac:dyDescent="0.2">
      <c r="A3254" s="13">
        <f>HLOOKUP($E$2,历史数据!$V$3:$AE$5000,ROW(A3252),)</f>
        <v>197700</v>
      </c>
      <c r="B3254" s="41">
        <v>41351</v>
      </c>
      <c r="C3254" s="100">
        <f>IFERROR(IF(A3254&lt;&gt;0,MAX($C$4:C3253)+1,""),"")</f>
        <v>3184</v>
      </c>
      <c r="D3254" s="100"/>
      <c r="E3254" s="99">
        <f t="shared" si="286"/>
        <v>41456</v>
      </c>
      <c r="F3254" s="101">
        <f>IFERROR(VLOOKUP(E3254,历史数据!AH:AJ,3,),"")</f>
        <v>11.650597872827101</v>
      </c>
      <c r="G3254" s="101">
        <f t="shared" si="282"/>
        <v>13.013309488302863</v>
      </c>
      <c r="H3254" s="105">
        <f t="shared" si="283"/>
        <v>-3.8407182641948534E-3</v>
      </c>
      <c r="I3254" s="101">
        <f>IFERROR(VLOOKUP(E3254,历史数据!AH:AJ,2,),"")</f>
        <v>11.5593739521227</v>
      </c>
      <c r="J3254" s="104">
        <f t="shared" si="284"/>
        <v>0</v>
      </c>
      <c r="K3254" s="104" t="str">
        <f>IFERROR(IF(AND(J3253=$H$2*1,MAX(K$64:K3253)=MAX(L$64:L3253)),MAX(K$64:K3253)+1,""),"")</f>
        <v/>
      </c>
      <c r="L3254" s="104" t="str">
        <f>IFERROR(IF(AND($F3253/INDEX($F$64:$F3254,MATCH(MAX(M$64:M3254),M$64:M3254,0)-1)&lt;(1-$P$2),MAX(K$64:K3254)&gt;MAX(L$64:L3253)),MAX(K$64:K3254),""),"")</f>
        <v/>
      </c>
      <c r="M3254" s="104" t="str">
        <f>IFERROR(IF(E3254="","",IF(K3254&lt;&gt;"",MAX(M$64:M3253)+1,IF(AND($F3253/INDEX($F$64:$F3254,MATCH(MAX(M$64:M3253),M$64:M3253,0)-1)&gt;(1+$O$2),MAX(K$64:K3254)&gt;MAX(L$64:L3253)),MAX(M$64:M3253)+1,""))),"")</f>
        <v/>
      </c>
      <c r="N3254" s="91">
        <f t="shared" si="285"/>
        <v>0</v>
      </c>
      <c r="O3254" s="91" t="str">
        <f>IFERROR(IF(AND(N3253=$H$2*1,MAX(O$64:O3253)=MAX(P$64:P3253)),MAX(O$64:O3253)+1,""),"")</f>
        <v/>
      </c>
      <c r="P3254" s="91" t="str">
        <f>IFERROR(IF(MOD(MAX(Q$64:Q3254),10*MAX(O$64:O3254))&lt;=2,IF(AND(F3253/INDEX($F$64:$F3254,MATCH(MAX(O$64:O3254),O$64:O3254,0)-1)&lt;(1-$P$2),MAX(O$64:O3254)&gt;MAX(P$64:P3253)),MAX(O$64:O3254),""),IF(AND($F3253/INDEX($F$64:$F3254,MATCH(MAX(Q$64:Q3254),Q$64:Q3254,0)-1)&lt;(1-$P$2),MAX(O$64:O3254)&gt;MAX(P$64:P3253)),MAX(O$64:O3254),"")),"")</f>
        <v/>
      </c>
      <c r="Q3254" s="91" t="str">
        <f>IFERROR(IF(E3254="","",IF(O3254&lt;&gt;"",MAX(O$64:O3254)*10+1,IF(AND($F3253/INDEX($F$64:$F3254,MATCH(MAX(Q$64:Q3253),Q$64:Q3253,0)-1)&gt;(1+$O$2),MAX(O$64:O3254)&gt;MAX(P$64:P3253)),MAX(Q$64:Q3253)+1,""))),"")</f>
        <v/>
      </c>
    </row>
    <row r="3255" spans="1:17" x14ac:dyDescent="0.2">
      <c r="A3255" s="13">
        <f>HLOOKUP($E$2,历史数据!$V$3:$AE$5000,ROW(A3253),)</f>
        <v>254302</v>
      </c>
      <c r="B3255" s="41">
        <v>41352</v>
      </c>
      <c r="C3255" s="100">
        <f>IFERROR(IF(A3255&lt;&gt;0,MAX($C$4:C3254)+1,""),"")</f>
        <v>3185</v>
      </c>
      <c r="D3255" s="100"/>
      <c r="E3255" s="99">
        <f t="shared" si="286"/>
        <v>41457</v>
      </c>
      <c r="F3255" s="101">
        <f>IFERROR(VLOOKUP(E3255,历史数据!AH:AJ,3,),"")</f>
        <v>12.0545895216612</v>
      </c>
      <c r="G3255" s="101">
        <f t="shared" si="282"/>
        <v>12.964656730593816</v>
      </c>
      <c r="H3255" s="105">
        <f t="shared" si="283"/>
        <v>-3.7386921253796945E-3</v>
      </c>
      <c r="I3255" s="101">
        <f>IFERROR(VLOOKUP(E3255,历史数据!AH:AJ,2,),"")</f>
        <v>11.741821793531599</v>
      </c>
      <c r="J3255" s="104">
        <f t="shared" si="284"/>
        <v>0</v>
      </c>
      <c r="K3255" s="104" t="str">
        <f>IFERROR(IF(AND(J3254=$H$2*1,MAX(K$64:K3254)=MAX(L$64:L3254)),MAX(K$64:K3254)+1,""),"")</f>
        <v/>
      </c>
      <c r="L3255" s="104" t="str">
        <f>IFERROR(IF(AND($F3254/INDEX($F$64:$F3255,MATCH(MAX(M$64:M3255),M$64:M3255,0)-1)&lt;(1-$P$2),MAX(K$64:K3255)&gt;MAX(L$64:L3254)),MAX(K$64:K3255),""),"")</f>
        <v/>
      </c>
      <c r="M3255" s="104" t="str">
        <f>IFERROR(IF(E3255="","",IF(K3255&lt;&gt;"",MAX(M$64:M3254)+1,IF(AND($F3254/INDEX($F$64:$F3255,MATCH(MAX(M$64:M3254),M$64:M3254,0)-1)&gt;(1+$O$2),MAX(K$64:K3255)&gt;MAX(L$64:L3254)),MAX(M$64:M3254)+1,""))),"")</f>
        <v/>
      </c>
      <c r="N3255" s="91">
        <f t="shared" si="285"/>
        <v>0</v>
      </c>
      <c r="O3255" s="91" t="str">
        <f>IFERROR(IF(AND(N3254=$H$2*1,MAX(O$64:O3254)=MAX(P$64:P3254)),MAX(O$64:O3254)+1,""),"")</f>
        <v/>
      </c>
      <c r="P3255" s="91" t="str">
        <f>IFERROR(IF(MOD(MAX(Q$64:Q3255),10*MAX(O$64:O3255))&lt;=2,IF(AND(F3254/INDEX($F$64:$F3255,MATCH(MAX(O$64:O3255),O$64:O3255,0)-1)&lt;(1-$P$2),MAX(O$64:O3255)&gt;MAX(P$64:P3254)),MAX(O$64:O3255),""),IF(AND($F3254/INDEX($F$64:$F3255,MATCH(MAX(Q$64:Q3255),Q$64:Q3255,0)-1)&lt;(1-$P$2),MAX(O$64:O3255)&gt;MAX(P$64:P3254)),MAX(O$64:O3255),"")),"")</f>
        <v/>
      </c>
      <c r="Q3255" s="91" t="str">
        <f>IFERROR(IF(E3255="","",IF(O3255&lt;&gt;"",MAX(O$64:O3255)*10+1,IF(AND($F3254/INDEX($F$64:$F3255,MATCH(MAX(Q$64:Q3254),Q$64:Q3254,0)-1)&gt;(1+$O$2),MAX(O$64:O3255)&gt;MAX(P$64:P3254)),MAX(Q$64:Q3254)+1,""))),"")</f>
        <v/>
      </c>
    </row>
    <row r="3256" spans="1:17" x14ac:dyDescent="0.2">
      <c r="A3256" s="13">
        <f>HLOOKUP($E$2,历史数据!$V$3:$AE$5000,ROW(A3254),)</f>
        <v>544630</v>
      </c>
      <c r="B3256" s="41">
        <v>41353</v>
      </c>
      <c r="C3256" s="100">
        <f>IFERROR(IF(A3256&lt;&gt;0,MAX($C$4:C3255)+1,""),"")</f>
        <v>3186</v>
      </c>
      <c r="D3256" s="100"/>
      <c r="E3256" s="99">
        <f t="shared" si="286"/>
        <v>41458</v>
      </c>
      <c r="F3256" s="101">
        <f>IFERROR(VLOOKUP(E3256,历史数据!AH:AJ,3,),"")</f>
        <v>11.8721416802523</v>
      </c>
      <c r="G3256" s="101">
        <f t="shared" si="282"/>
        <v>12.912963175527954</v>
      </c>
      <c r="H3256" s="105">
        <f t="shared" si="283"/>
        <v>-3.9872675490031373E-3</v>
      </c>
      <c r="I3256" s="101">
        <f>IFERROR(VLOOKUP(E3256,历史数据!AH:AJ,2,),"")</f>
        <v>11.9763975896288</v>
      </c>
      <c r="J3256" s="104">
        <f t="shared" si="284"/>
        <v>0</v>
      </c>
      <c r="K3256" s="104" t="str">
        <f>IFERROR(IF(AND(J3255=$H$2*1,MAX(K$64:K3255)=MAX(L$64:L3255)),MAX(K$64:K3255)+1,""),"")</f>
        <v/>
      </c>
      <c r="L3256" s="104" t="str">
        <f>IFERROR(IF(AND($F3255/INDEX($F$64:$F3256,MATCH(MAX(M$64:M3256),M$64:M3256,0)-1)&lt;(1-$P$2),MAX(K$64:K3256)&gt;MAX(L$64:L3255)),MAX(K$64:K3256),""),"")</f>
        <v/>
      </c>
      <c r="M3256" s="104" t="str">
        <f>IFERROR(IF(E3256="","",IF(K3256&lt;&gt;"",MAX(M$64:M3255)+1,IF(AND($F3255/INDEX($F$64:$F3256,MATCH(MAX(M$64:M3255),M$64:M3255,0)-1)&gt;(1+$O$2),MAX(K$64:K3256)&gt;MAX(L$64:L3255)),MAX(M$64:M3255)+1,""))),"")</f>
        <v/>
      </c>
      <c r="N3256" s="91">
        <f t="shared" si="285"/>
        <v>0</v>
      </c>
      <c r="O3256" s="91" t="str">
        <f>IFERROR(IF(AND(N3255=$H$2*1,MAX(O$64:O3255)=MAX(P$64:P3255)),MAX(O$64:O3255)+1,""),"")</f>
        <v/>
      </c>
      <c r="P3256" s="91" t="str">
        <f>IFERROR(IF(MOD(MAX(Q$64:Q3256),10*MAX(O$64:O3256))&lt;=2,IF(AND(F3255/INDEX($F$64:$F3256,MATCH(MAX(O$64:O3256),O$64:O3256,0)-1)&lt;(1-$P$2),MAX(O$64:O3256)&gt;MAX(P$64:P3255)),MAX(O$64:O3256),""),IF(AND($F3255/INDEX($F$64:$F3256,MATCH(MAX(Q$64:Q3256),Q$64:Q3256,0)-1)&lt;(1-$P$2),MAX(O$64:O3256)&gt;MAX(P$64:P3255)),MAX(O$64:O3256),"")),"")</f>
        <v/>
      </c>
      <c r="Q3256" s="91" t="str">
        <f>IFERROR(IF(E3256="","",IF(O3256&lt;&gt;"",MAX(O$64:O3256)*10+1,IF(AND($F3255/INDEX($F$64:$F3256,MATCH(MAX(Q$64:Q3255),Q$64:Q3255,0)-1)&gt;(1+$O$2),MAX(O$64:O3256)&gt;MAX(P$64:P3255)),MAX(Q$64:Q3255)+1,""))),"")</f>
        <v/>
      </c>
    </row>
    <row r="3257" spans="1:17" x14ac:dyDescent="0.2">
      <c r="A3257" s="13">
        <f>HLOOKUP($E$2,历史数据!$V$3:$AE$5000,ROW(A3255),)</f>
        <v>342240</v>
      </c>
      <c r="B3257" s="41">
        <v>41354</v>
      </c>
      <c r="C3257" s="100">
        <f>IFERROR(IF(A3257&lt;&gt;0,MAX($C$4:C3256)+1,""),"")</f>
        <v>3187</v>
      </c>
      <c r="D3257" s="100"/>
      <c r="E3257" s="99">
        <f t="shared" si="286"/>
        <v>41459</v>
      </c>
      <c r="F3257" s="101">
        <f>IFERROR(VLOOKUP(E3257,历史数据!AH:AJ,3,),"")</f>
        <v>11.9503336122847</v>
      </c>
      <c r="G3257" s="101">
        <f t="shared" si="282"/>
        <v>12.874953208567764</v>
      </c>
      <c r="H3257" s="105">
        <f t="shared" si="283"/>
        <v>-2.9435511000469594E-3</v>
      </c>
      <c r="I3257" s="101">
        <f>IFERROR(VLOOKUP(E3257,历史数据!AH:AJ,2,),"")</f>
        <v>11.7548537822037</v>
      </c>
      <c r="J3257" s="104">
        <f t="shared" si="284"/>
        <v>0</v>
      </c>
      <c r="K3257" s="104" t="str">
        <f>IFERROR(IF(AND(J3256=$H$2*1,MAX(K$64:K3256)=MAX(L$64:L3256)),MAX(K$64:K3256)+1,""),"")</f>
        <v/>
      </c>
      <c r="L3257" s="104" t="str">
        <f>IFERROR(IF(AND($F3256/INDEX($F$64:$F3257,MATCH(MAX(M$64:M3257),M$64:M3257,0)-1)&lt;(1-$P$2),MAX(K$64:K3257)&gt;MAX(L$64:L3256)),MAX(K$64:K3257),""),"")</f>
        <v/>
      </c>
      <c r="M3257" s="104" t="str">
        <f>IFERROR(IF(E3257="","",IF(K3257&lt;&gt;"",MAX(M$64:M3256)+1,IF(AND($F3256/INDEX($F$64:$F3257,MATCH(MAX(M$64:M3256),M$64:M3256,0)-1)&gt;(1+$O$2),MAX(K$64:K3257)&gt;MAX(L$64:L3256)),MAX(M$64:M3256)+1,""))),"")</f>
        <v/>
      </c>
      <c r="N3257" s="91">
        <f t="shared" si="285"/>
        <v>0</v>
      </c>
      <c r="O3257" s="91" t="str">
        <f>IFERROR(IF(AND(N3256=$H$2*1,MAX(O$64:O3256)=MAX(P$64:P3256)),MAX(O$64:O3256)+1,""),"")</f>
        <v/>
      </c>
      <c r="P3257" s="91" t="str">
        <f>IFERROR(IF(MOD(MAX(Q$64:Q3257),10*MAX(O$64:O3257))&lt;=2,IF(AND(F3256/INDEX($F$64:$F3257,MATCH(MAX(O$64:O3257),O$64:O3257,0)-1)&lt;(1-$P$2),MAX(O$64:O3257)&gt;MAX(P$64:P3256)),MAX(O$64:O3257),""),IF(AND($F3256/INDEX($F$64:$F3257,MATCH(MAX(Q$64:Q3257),Q$64:Q3257,0)-1)&lt;(1-$P$2),MAX(O$64:O3257)&gt;MAX(P$64:P3256)),MAX(O$64:O3257),"")),"")</f>
        <v/>
      </c>
      <c r="Q3257" s="91" t="str">
        <f>IFERROR(IF(E3257="","",IF(O3257&lt;&gt;"",MAX(O$64:O3257)*10+1,IF(AND($F3256/INDEX($F$64:$F3257,MATCH(MAX(Q$64:Q3256),Q$64:Q3256,0)-1)&gt;(1+$O$2),MAX(O$64:O3257)&gt;MAX(P$64:P3256)),MAX(Q$64:Q3256)+1,""))),"")</f>
        <v/>
      </c>
    </row>
    <row r="3258" spans="1:17" x14ac:dyDescent="0.2">
      <c r="A3258" s="13">
        <f>HLOOKUP($E$2,历史数据!$V$3:$AE$5000,ROW(A3256),)</f>
        <v>835461</v>
      </c>
      <c r="B3258" s="41">
        <v>41355</v>
      </c>
      <c r="C3258" s="100">
        <f>IFERROR(IF(A3258&lt;&gt;0,MAX($C$4:C3257)+1,""),"")</f>
        <v>3188</v>
      </c>
      <c r="D3258" s="100"/>
      <c r="E3258" s="99">
        <f t="shared" si="286"/>
        <v>41460</v>
      </c>
      <c r="F3258" s="101">
        <f>IFERROR(VLOOKUP(E3258,历史数据!AH:AJ,3,),"")</f>
        <v>12.549805091199699</v>
      </c>
      <c r="G3258" s="101">
        <f t="shared" si="282"/>
        <v>12.848454831601229</v>
      </c>
      <c r="H3258" s="105">
        <f t="shared" si="283"/>
        <v>-2.0581338461798104E-3</v>
      </c>
      <c r="I3258" s="101">
        <f>IFERROR(VLOOKUP(E3258,历史数据!AH:AJ,2,),"")</f>
        <v>11.898205657596399</v>
      </c>
      <c r="J3258" s="104">
        <f t="shared" si="284"/>
        <v>0</v>
      </c>
      <c r="K3258" s="104" t="str">
        <f>IFERROR(IF(AND(J3257=$H$2*1,MAX(K$64:K3257)=MAX(L$64:L3257)),MAX(K$64:K3257)+1,""),"")</f>
        <v/>
      </c>
      <c r="L3258" s="104" t="str">
        <f>IFERROR(IF(AND($F3257/INDEX($F$64:$F3258,MATCH(MAX(M$64:M3258),M$64:M3258,0)-1)&lt;(1-$P$2),MAX(K$64:K3258)&gt;MAX(L$64:L3257)),MAX(K$64:K3258),""),"")</f>
        <v/>
      </c>
      <c r="M3258" s="104" t="str">
        <f>IFERROR(IF(E3258="","",IF(K3258&lt;&gt;"",MAX(M$64:M3257)+1,IF(AND($F3257/INDEX($F$64:$F3258,MATCH(MAX(M$64:M3257),M$64:M3257,0)-1)&gt;(1+$O$2),MAX(K$64:K3258)&gt;MAX(L$64:L3257)),MAX(M$64:M3257)+1,""))),"")</f>
        <v/>
      </c>
      <c r="N3258" s="91">
        <f t="shared" si="285"/>
        <v>0</v>
      </c>
      <c r="O3258" s="91" t="str">
        <f>IFERROR(IF(AND(N3257=$H$2*1,MAX(O$64:O3257)=MAX(P$64:P3257)),MAX(O$64:O3257)+1,""),"")</f>
        <v/>
      </c>
      <c r="P3258" s="91" t="str">
        <f>IFERROR(IF(MOD(MAX(Q$64:Q3258),10*MAX(O$64:O3258))&lt;=2,IF(AND(F3257/INDEX($F$64:$F3258,MATCH(MAX(O$64:O3258),O$64:O3258,0)-1)&lt;(1-$P$2),MAX(O$64:O3258)&gt;MAX(P$64:P3257)),MAX(O$64:O3258),""),IF(AND($F3257/INDEX($F$64:$F3258,MATCH(MAX(Q$64:Q3258),Q$64:Q3258,0)-1)&lt;(1-$P$2),MAX(O$64:O3258)&gt;MAX(P$64:P3257)),MAX(O$64:O3258),"")),"")</f>
        <v/>
      </c>
      <c r="Q3258" s="91" t="str">
        <f>IFERROR(IF(E3258="","",IF(O3258&lt;&gt;"",MAX(O$64:O3258)*10+1,IF(AND($F3257/INDEX($F$64:$F3258,MATCH(MAX(Q$64:Q3257),Q$64:Q3257,0)-1)&gt;(1+$O$2),MAX(O$64:O3258)&gt;MAX(P$64:P3257)),MAX(Q$64:Q3257)+1,""))),"")</f>
        <v/>
      </c>
    </row>
    <row r="3259" spans="1:17" x14ac:dyDescent="0.2">
      <c r="A3259" s="13">
        <f>HLOOKUP($E$2,历史数据!$V$3:$AE$5000,ROW(A3257),)</f>
        <v>972881</v>
      </c>
      <c r="B3259" s="41">
        <v>41358</v>
      </c>
      <c r="C3259" s="100">
        <f>IFERROR(IF(A3259&lt;&gt;0,MAX($C$4:C3258)+1,""),"")</f>
        <v>3189</v>
      </c>
      <c r="D3259" s="100"/>
      <c r="E3259" s="99">
        <f t="shared" si="286"/>
        <v>41463</v>
      </c>
      <c r="F3259" s="101">
        <f>IFERROR(VLOOKUP(E3259,历史数据!AH:AJ,3,),"")</f>
        <v>12.8234768533131</v>
      </c>
      <c r="G3259" s="101">
        <f t="shared" si="282"/>
        <v>12.833033645005948</v>
      </c>
      <c r="H3259" s="105">
        <f t="shared" si="283"/>
        <v>-1.2002366663851349E-3</v>
      </c>
      <c r="I3259" s="101">
        <f>IFERROR(VLOOKUP(E3259,历史数据!AH:AJ,2,),"")</f>
        <v>12.549805091199699</v>
      </c>
      <c r="J3259" s="104">
        <f t="shared" si="284"/>
        <v>0</v>
      </c>
      <c r="K3259" s="104" t="str">
        <f>IFERROR(IF(AND(J3258=$H$2*1,MAX(K$64:K3258)=MAX(L$64:L3258)),MAX(K$64:K3258)+1,""),"")</f>
        <v/>
      </c>
      <c r="L3259" s="104" t="str">
        <f>IFERROR(IF(AND($F3258/INDEX($F$64:$F3259,MATCH(MAX(M$64:M3259),M$64:M3259,0)-1)&lt;(1-$P$2),MAX(K$64:K3259)&gt;MAX(L$64:L3258)),MAX(K$64:K3259),""),"")</f>
        <v/>
      </c>
      <c r="M3259" s="104" t="str">
        <f>IFERROR(IF(E3259="","",IF(K3259&lt;&gt;"",MAX(M$64:M3258)+1,IF(AND($F3258/INDEX($F$64:$F3259,MATCH(MAX(M$64:M3258),M$64:M3258,0)-1)&gt;(1+$O$2),MAX(K$64:K3259)&gt;MAX(L$64:L3258)),MAX(M$64:M3258)+1,""))),"")</f>
        <v/>
      </c>
      <c r="N3259" s="91">
        <f t="shared" si="285"/>
        <v>0</v>
      </c>
      <c r="O3259" s="91" t="str">
        <f>IFERROR(IF(AND(N3258=$H$2*1,MAX(O$64:O3258)=MAX(P$64:P3258)),MAX(O$64:O3258)+1,""),"")</f>
        <v/>
      </c>
      <c r="P3259" s="91" t="str">
        <f>IFERROR(IF(MOD(MAX(Q$64:Q3259),10*MAX(O$64:O3259))&lt;=2,IF(AND(F3258/INDEX($F$64:$F3259,MATCH(MAX(O$64:O3259),O$64:O3259,0)-1)&lt;(1-$P$2),MAX(O$64:O3259)&gt;MAX(P$64:P3258)),MAX(O$64:O3259),""),IF(AND($F3258/INDEX($F$64:$F3259,MATCH(MAX(Q$64:Q3259),Q$64:Q3259,0)-1)&lt;(1-$P$2),MAX(O$64:O3259)&gt;MAX(P$64:P3258)),MAX(O$64:O3259),"")),"")</f>
        <v/>
      </c>
      <c r="Q3259" s="91" t="str">
        <f>IFERROR(IF(E3259="","",IF(O3259&lt;&gt;"",MAX(O$64:O3259)*10+1,IF(AND($F3258/INDEX($F$64:$F3259,MATCH(MAX(Q$64:Q3258),Q$64:Q3258,0)-1)&gt;(1+$O$2),MAX(O$64:O3259)&gt;MAX(P$64:P3258)),MAX(Q$64:Q3258)+1,""))),"")</f>
        <v/>
      </c>
    </row>
    <row r="3260" spans="1:17" x14ac:dyDescent="0.2">
      <c r="A3260" s="13">
        <f>HLOOKUP($E$2,历史数据!$V$3:$AE$5000,ROW(A3258),)</f>
        <v>507401</v>
      </c>
      <c r="B3260" s="41">
        <v>41359</v>
      </c>
      <c r="C3260" s="100">
        <f>IFERROR(IF(A3260&lt;&gt;0,MAX($C$4:C3259)+1,""),"")</f>
        <v>3190</v>
      </c>
      <c r="D3260" s="100"/>
      <c r="E3260" s="99">
        <f t="shared" si="286"/>
        <v>41464</v>
      </c>
      <c r="F3260" s="101">
        <f>IFERROR(VLOOKUP(E3260,历史数据!AH:AJ,3,),"")</f>
        <v>12.9016687853455</v>
      </c>
      <c r="G3260" s="101">
        <f t="shared" si="282"/>
        <v>12.824345652557904</v>
      </c>
      <c r="H3260" s="105">
        <f t="shared" si="283"/>
        <v>-6.7700223410738225E-4</v>
      </c>
      <c r="I3260" s="101">
        <f>IFERROR(VLOOKUP(E3260,历史数据!AH:AJ,2,),"")</f>
        <v>12.6801249779204</v>
      </c>
      <c r="J3260" s="104">
        <f t="shared" si="284"/>
        <v>0</v>
      </c>
      <c r="K3260" s="104" t="str">
        <f>IFERROR(IF(AND(J3259=$H$2*1,MAX(K$64:K3259)=MAX(L$64:L3259)),MAX(K$64:K3259)+1,""),"")</f>
        <v/>
      </c>
      <c r="L3260" s="104" t="str">
        <f>IFERROR(IF(AND($F3259/INDEX($F$64:$F3260,MATCH(MAX(M$64:M3260),M$64:M3260,0)-1)&lt;(1-$P$2),MAX(K$64:K3260)&gt;MAX(L$64:L3259)),MAX(K$64:K3260),""),"")</f>
        <v/>
      </c>
      <c r="M3260" s="104" t="str">
        <f>IFERROR(IF(E3260="","",IF(K3260&lt;&gt;"",MAX(M$64:M3259)+1,IF(AND($F3259/INDEX($F$64:$F3260,MATCH(MAX(M$64:M3259),M$64:M3259,0)-1)&gt;(1+$O$2),MAX(K$64:K3260)&gt;MAX(L$64:L3259)),MAX(M$64:M3259)+1,""))),"")</f>
        <v/>
      </c>
      <c r="N3260" s="91">
        <f t="shared" si="285"/>
        <v>0</v>
      </c>
      <c r="O3260" s="91" t="str">
        <f>IFERROR(IF(AND(N3259=$H$2*1,MAX(O$64:O3259)=MAX(P$64:P3259)),MAX(O$64:O3259)+1,""),"")</f>
        <v/>
      </c>
      <c r="P3260" s="91" t="str">
        <f>IFERROR(IF(MOD(MAX(Q$64:Q3260),10*MAX(O$64:O3260))&lt;=2,IF(AND(F3259/INDEX($F$64:$F3260,MATCH(MAX(O$64:O3260),O$64:O3260,0)-1)&lt;(1-$P$2),MAX(O$64:O3260)&gt;MAX(P$64:P3259)),MAX(O$64:O3260),""),IF(AND($F3259/INDEX($F$64:$F3260,MATCH(MAX(Q$64:Q3260),Q$64:Q3260,0)-1)&lt;(1-$P$2),MAX(O$64:O3260)&gt;MAX(P$64:P3259)),MAX(O$64:O3260),"")),"")</f>
        <v/>
      </c>
      <c r="Q3260" s="91" t="str">
        <f>IFERROR(IF(E3260="","",IF(O3260&lt;&gt;"",MAX(O$64:O3260)*10+1,IF(AND($F3259/INDEX($F$64:$F3260,MATCH(MAX(Q$64:Q3259),Q$64:Q3259,0)-1)&gt;(1+$O$2),MAX(O$64:O3260)&gt;MAX(P$64:P3259)),MAX(Q$64:Q3259)+1,""))),"")</f>
        <v/>
      </c>
    </row>
    <row r="3261" spans="1:17" x14ac:dyDescent="0.2">
      <c r="A3261" s="13">
        <f>HLOOKUP($E$2,历史数据!$V$3:$AE$5000,ROW(A3259),)</f>
        <v>706305</v>
      </c>
      <c r="B3261" s="41">
        <v>41360</v>
      </c>
      <c r="C3261" s="100">
        <f>IFERROR(IF(A3261&lt;&gt;0,MAX($C$4:C3260)+1,""),"")</f>
        <v>3191</v>
      </c>
      <c r="D3261" s="100"/>
      <c r="E3261" s="99">
        <f t="shared" si="286"/>
        <v>41465</v>
      </c>
      <c r="F3261" s="101">
        <f>IFERROR(VLOOKUP(E3261,历史数据!AH:AJ,3,),"")</f>
        <v>13.1492765701148</v>
      </c>
      <c r="G3261" s="101">
        <f t="shared" si="282"/>
        <v>12.818481257655476</v>
      </c>
      <c r="H3261" s="105">
        <f t="shared" si="283"/>
        <v>-4.5728609172801526E-4</v>
      </c>
      <c r="I3261" s="101">
        <f>IFERROR(VLOOKUP(E3261,历史数据!AH:AJ,2,),"")</f>
        <v>13.005924694721999</v>
      </c>
      <c r="J3261" s="104">
        <f t="shared" si="284"/>
        <v>0</v>
      </c>
      <c r="K3261" s="104" t="str">
        <f>IFERROR(IF(AND(J3260=$H$2*1,MAX(K$64:K3260)=MAX(L$64:L3260)),MAX(K$64:K3260)+1,""),"")</f>
        <v/>
      </c>
      <c r="L3261" s="104" t="str">
        <f>IFERROR(IF(AND($F3260/INDEX($F$64:$F3261,MATCH(MAX(M$64:M3261),M$64:M3261,0)-1)&lt;(1-$P$2),MAX(K$64:K3261)&gt;MAX(L$64:L3260)),MAX(K$64:K3261),""),"")</f>
        <v/>
      </c>
      <c r="M3261" s="104" t="str">
        <f>IFERROR(IF(E3261="","",IF(K3261&lt;&gt;"",MAX(M$64:M3260)+1,IF(AND($F3260/INDEX($F$64:$F3261,MATCH(MAX(M$64:M3260),M$64:M3260,0)-1)&gt;(1+$O$2),MAX(K$64:K3261)&gt;MAX(L$64:L3260)),MAX(M$64:M3260)+1,""))),"")</f>
        <v/>
      </c>
      <c r="N3261" s="91">
        <f t="shared" si="285"/>
        <v>0</v>
      </c>
      <c r="O3261" s="91" t="str">
        <f>IFERROR(IF(AND(N3260=$H$2*1,MAX(O$64:O3260)=MAX(P$64:P3260)),MAX(O$64:O3260)+1,""),"")</f>
        <v/>
      </c>
      <c r="P3261" s="91" t="str">
        <f>IFERROR(IF(MOD(MAX(Q$64:Q3261),10*MAX(O$64:O3261))&lt;=2,IF(AND(F3260/INDEX($F$64:$F3261,MATCH(MAX(O$64:O3261),O$64:O3261,0)-1)&lt;(1-$P$2),MAX(O$64:O3261)&gt;MAX(P$64:P3260)),MAX(O$64:O3261),""),IF(AND($F3260/INDEX($F$64:$F3261,MATCH(MAX(Q$64:Q3261),Q$64:Q3261,0)-1)&lt;(1-$P$2),MAX(O$64:O3261)&gt;MAX(P$64:P3260)),MAX(O$64:O3261),"")),"")</f>
        <v/>
      </c>
      <c r="Q3261" s="91" t="str">
        <f>IFERROR(IF(E3261="","",IF(O3261&lt;&gt;"",MAX(O$64:O3261)*10+1,IF(AND($F3260/INDEX($F$64:$F3261,MATCH(MAX(Q$64:Q3260),Q$64:Q3260,0)-1)&gt;(1+$O$2),MAX(O$64:O3261)&gt;MAX(P$64:P3260)),MAX(Q$64:Q3260)+1,""))),"")</f>
        <v/>
      </c>
    </row>
    <row r="3262" spans="1:17" x14ac:dyDescent="0.2">
      <c r="A3262" s="13">
        <f>HLOOKUP($E$2,历史数据!$V$3:$AE$5000,ROW(A3260),)</f>
        <v>1207239</v>
      </c>
      <c r="B3262" s="41">
        <v>41361</v>
      </c>
      <c r="C3262" s="100">
        <f>IFERROR(IF(A3262&lt;&gt;0,MAX($C$4:C3261)+1,""),"")</f>
        <v>3192</v>
      </c>
      <c r="D3262" s="100"/>
      <c r="E3262" s="99">
        <f t="shared" si="286"/>
        <v>41466</v>
      </c>
      <c r="F3262" s="101">
        <f>IFERROR(VLOOKUP(E3262,历史数据!AH:AJ,3,),"")</f>
        <v>13.2535324794913</v>
      </c>
      <c r="G3262" s="101">
        <f t="shared" si="282"/>
        <v>12.817178058788272</v>
      </c>
      <c r="H3262" s="105">
        <f t="shared" si="283"/>
        <v>-1.0166562176971983E-4</v>
      </c>
      <c r="I3262" s="101">
        <f>IFERROR(VLOOKUP(E3262,历史数据!AH:AJ,2,),"")</f>
        <v>13.1492765701148</v>
      </c>
      <c r="J3262" s="104">
        <f t="shared" si="284"/>
        <v>0</v>
      </c>
      <c r="K3262" s="104" t="str">
        <f>IFERROR(IF(AND(J3261=$H$2*1,MAX(K$64:K3261)=MAX(L$64:L3261)),MAX(K$64:K3261)+1,""),"")</f>
        <v/>
      </c>
      <c r="L3262" s="104" t="str">
        <f>IFERROR(IF(AND($F3261/INDEX($F$64:$F3262,MATCH(MAX(M$64:M3262),M$64:M3262,0)-1)&lt;(1-$P$2),MAX(K$64:K3262)&gt;MAX(L$64:L3261)),MAX(K$64:K3262),""),"")</f>
        <v/>
      </c>
      <c r="M3262" s="104" t="str">
        <f>IFERROR(IF(E3262="","",IF(K3262&lt;&gt;"",MAX(M$64:M3261)+1,IF(AND($F3261/INDEX($F$64:$F3262,MATCH(MAX(M$64:M3261),M$64:M3261,0)-1)&gt;(1+$O$2),MAX(K$64:K3262)&gt;MAX(L$64:L3261)),MAX(M$64:M3261)+1,""))),"")</f>
        <v/>
      </c>
      <c r="N3262" s="91">
        <f t="shared" si="285"/>
        <v>0</v>
      </c>
      <c r="O3262" s="91" t="str">
        <f>IFERROR(IF(AND(N3261=$H$2*1,MAX(O$64:O3261)=MAX(P$64:P3261)),MAX(O$64:O3261)+1,""),"")</f>
        <v/>
      </c>
      <c r="P3262" s="91" t="str">
        <f>IFERROR(IF(MOD(MAX(Q$64:Q3262),10*MAX(O$64:O3262))&lt;=2,IF(AND(F3261/INDEX($F$64:$F3262,MATCH(MAX(O$64:O3262),O$64:O3262,0)-1)&lt;(1-$P$2),MAX(O$64:O3262)&gt;MAX(P$64:P3261)),MAX(O$64:O3262),""),IF(AND($F3261/INDEX($F$64:$F3262,MATCH(MAX(Q$64:Q3262),Q$64:Q3262,0)-1)&lt;(1-$P$2),MAX(O$64:O3262)&gt;MAX(P$64:P3261)),MAX(O$64:O3262),"")),"")</f>
        <v/>
      </c>
      <c r="Q3262" s="91" t="str">
        <f>IFERROR(IF(E3262="","",IF(O3262&lt;&gt;"",MAX(O$64:O3262)*10+1,IF(AND($F3261/INDEX($F$64:$F3262,MATCH(MAX(Q$64:Q3261),Q$64:Q3261,0)-1)&gt;(1+$O$2),MAX(O$64:O3262)&gt;MAX(P$64:P3261)),MAX(Q$64:Q3261)+1,""))),"")</f>
        <v/>
      </c>
    </row>
    <row r="3263" spans="1:17" x14ac:dyDescent="0.2">
      <c r="A3263" s="13">
        <f>HLOOKUP($E$2,历史数据!$V$3:$AE$5000,ROW(A3261),)</f>
        <v>0</v>
      </c>
      <c r="B3263" s="41">
        <v>41362</v>
      </c>
      <c r="C3263" s="100" t="str">
        <f>IFERROR(IF(A3263&lt;&gt;0,MAX($C$4:C3262)+1,""),"")</f>
        <v/>
      </c>
      <c r="D3263" s="100"/>
      <c r="E3263" s="99">
        <f t="shared" si="286"/>
        <v>41467</v>
      </c>
      <c r="F3263" s="101">
        <f>IFERROR(VLOOKUP(E3263,历史数据!AH:AJ,3,),"")</f>
        <v>13.123212592770599</v>
      </c>
      <c r="G3263" s="101">
        <f t="shared" si="282"/>
        <v>12.814571661053858</v>
      </c>
      <c r="H3263" s="105">
        <f t="shared" si="283"/>
        <v>-2.0335191743925396E-4</v>
      </c>
      <c r="I3263" s="101">
        <f>IFERROR(VLOOKUP(E3263,历史数据!AH:AJ,2,),"")</f>
        <v>13.2535324794913</v>
      </c>
      <c r="J3263" s="104">
        <f t="shared" si="284"/>
        <v>0</v>
      </c>
      <c r="K3263" s="104" t="str">
        <f>IFERROR(IF(AND(J3262=$H$2*1,MAX(K$64:K3262)=MAX(L$64:L3262)),MAX(K$64:K3262)+1,""),"")</f>
        <v/>
      </c>
      <c r="L3263" s="104" t="str">
        <f>IFERROR(IF(AND($F3262/INDEX($F$64:$F3263,MATCH(MAX(M$64:M3263),M$64:M3263,0)-1)&lt;(1-$P$2),MAX(K$64:K3263)&gt;MAX(L$64:L3262)),MAX(K$64:K3263),""),"")</f>
        <v/>
      </c>
      <c r="M3263" s="104" t="str">
        <f>IFERROR(IF(E3263="","",IF(K3263&lt;&gt;"",MAX(M$64:M3262)+1,IF(AND($F3262/INDEX($F$64:$F3263,MATCH(MAX(M$64:M3262),M$64:M3262,0)-1)&gt;(1+$O$2),MAX(K$64:K3263)&gt;MAX(L$64:L3262)),MAX(M$64:M3262)+1,""))),"")</f>
        <v/>
      </c>
      <c r="N3263" s="91">
        <f t="shared" si="285"/>
        <v>0</v>
      </c>
      <c r="O3263" s="91" t="str">
        <f>IFERROR(IF(AND(N3262=$H$2*1,MAX(O$64:O3262)=MAX(P$64:P3262)),MAX(O$64:O3262)+1,""),"")</f>
        <v/>
      </c>
      <c r="P3263" s="91" t="str">
        <f>IFERROR(IF(MOD(MAX(Q$64:Q3263),10*MAX(O$64:O3263))&lt;=2,IF(AND(F3262/INDEX($F$64:$F3263,MATCH(MAX(O$64:O3263),O$64:O3263,0)-1)&lt;(1-$P$2),MAX(O$64:O3263)&gt;MAX(P$64:P3262)),MAX(O$64:O3263),""),IF(AND($F3262/INDEX($F$64:$F3263,MATCH(MAX(Q$64:Q3263),Q$64:Q3263,0)-1)&lt;(1-$P$2),MAX(O$64:O3263)&gt;MAX(P$64:P3262)),MAX(O$64:O3263),"")),"")</f>
        <v/>
      </c>
      <c r="Q3263" s="91" t="str">
        <f>IFERROR(IF(E3263="","",IF(O3263&lt;&gt;"",MAX(O$64:O3263)*10+1,IF(AND($F3262/INDEX($F$64:$F3263,MATCH(MAX(Q$64:Q3262),Q$64:Q3262,0)-1)&gt;(1+$O$2),MAX(O$64:O3263)&gt;MAX(P$64:P3262)),MAX(Q$64:Q3262)+1,""))),"")</f>
        <v/>
      </c>
    </row>
    <row r="3264" spans="1:17" x14ac:dyDescent="0.2">
      <c r="A3264" s="13">
        <f>HLOOKUP($E$2,历史数据!$V$3:$AE$5000,ROW(A3262),)</f>
        <v>1004843</v>
      </c>
      <c r="B3264" s="41">
        <v>41365</v>
      </c>
      <c r="C3264" s="100">
        <f>IFERROR(IF(A3264&lt;&gt;0,MAX($C$4:C3263)+1,""),"")</f>
        <v>3193</v>
      </c>
      <c r="D3264" s="100"/>
      <c r="E3264" s="99">
        <f t="shared" si="286"/>
        <v>41470</v>
      </c>
      <c r="F3264" s="101">
        <f>IFERROR(VLOOKUP(E3264,历史数据!AH:AJ,3,),"")</f>
        <v>13.2274685021472</v>
      </c>
      <c r="G3264" s="101">
        <f t="shared" si="282"/>
        <v>12.816743659165869</v>
      </c>
      <c r="H3264" s="105">
        <f t="shared" si="283"/>
        <v>1.6949439821023482E-4</v>
      </c>
      <c r="I3264" s="101">
        <f>IFERROR(VLOOKUP(E3264,历史数据!AH:AJ,2,),"")</f>
        <v>13.0971486154265</v>
      </c>
      <c r="J3264" s="104">
        <f t="shared" si="284"/>
        <v>1</v>
      </c>
      <c r="K3264" s="104" t="str">
        <f>IFERROR(IF(AND(J3263=$H$2*1,MAX(K$64:K3263)=MAX(L$64:L3263)),MAX(K$64:K3263)+1,""),"")</f>
        <v/>
      </c>
      <c r="L3264" s="104" t="str">
        <f>IFERROR(IF(AND($F3263/INDEX($F$64:$F3264,MATCH(MAX(M$64:M3264),M$64:M3264,0)-1)&lt;(1-$P$2),MAX(K$64:K3264)&gt;MAX(L$64:L3263)),MAX(K$64:K3264),""),"")</f>
        <v/>
      </c>
      <c r="M3264" s="104" t="str">
        <f>IFERROR(IF(E3264="","",IF(K3264&lt;&gt;"",MAX(M$64:M3263)+1,IF(AND($F3263/INDEX($F$64:$F3264,MATCH(MAX(M$64:M3263),M$64:M3263,0)-1)&gt;(1+$O$2),MAX(K$64:K3264)&gt;MAX(L$64:L3263)),MAX(M$64:M3263)+1,""))),"")</f>
        <v/>
      </c>
      <c r="N3264" s="91">
        <f t="shared" si="285"/>
        <v>1</v>
      </c>
      <c r="O3264" s="91" t="str">
        <f>IFERROR(IF(AND(N3263=$H$2*1,MAX(O$64:O3263)=MAX(P$64:P3263)),MAX(O$64:O3263)+1,""),"")</f>
        <v/>
      </c>
      <c r="P3264" s="91" t="str">
        <f>IFERROR(IF(MOD(MAX(Q$64:Q3264),10*MAX(O$64:O3264))&lt;=2,IF(AND(F3263/INDEX($F$64:$F3264,MATCH(MAX(O$64:O3264),O$64:O3264,0)-1)&lt;(1-$P$2),MAX(O$64:O3264)&gt;MAX(P$64:P3263)),MAX(O$64:O3264),""),IF(AND($F3263/INDEX($F$64:$F3264,MATCH(MAX(Q$64:Q3264),Q$64:Q3264,0)-1)&lt;(1-$P$2),MAX(O$64:O3264)&gt;MAX(P$64:P3263)),MAX(O$64:O3264),"")),"")</f>
        <v/>
      </c>
      <c r="Q3264" s="91" t="str">
        <f>IFERROR(IF(E3264="","",IF(O3264&lt;&gt;"",MAX(O$64:O3264)*10+1,IF(AND($F3263/INDEX($F$64:$F3264,MATCH(MAX(Q$64:Q3263),Q$64:Q3263,0)-1)&gt;(1+$O$2),MAX(O$64:O3264)&gt;MAX(P$64:P3263)),MAX(Q$64:Q3263)+1,""))),"")</f>
        <v/>
      </c>
    </row>
    <row r="3265" spans="1:17" x14ac:dyDescent="0.2">
      <c r="A3265" s="13">
        <f>HLOOKUP($E$2,历史数据!$V$3:$AE$5000,ROW(A3263),)</f>
        <v>1130790</v>
      </c>
      <c r="B3265" s="41">
        <v>41366</v>
      </c>
      <c r="C3265" s="100">
        <f>IFERROR(IF(A3265&lt;&gt;0,MAX($C$4:C3264)+1,""),"")</f>
        <v>3194</v>
      </c>
      <c r="D3265" s="100"/>
      <c r="E3265" s="99">
        <f t="shared" si="286"/>
        <v>41471</v>
      </c>
      <c r="F3265" s="101">
        <f>IFERROR(VLOOKUP(E3265,历史数据!AH:AJ,3,),"")</f>
        <v>13.279596456835399</v>
      </c>
      <c r="G3265" s="101">
        <f t="shared" ref="G3265:G3328" si="287">IFERROR(IF(E3265="","",AVERAGE(F3206:F3265)),"")</f>
        <v>12.824562852369109</v>
      </c>
      <c r="H3265" s="105">
        <f t="shared" si="283"/>
        <v>6.1007642901933501E-4</v>
      </c>
      <c r="I3265" s="101">
        <f>IFERROR(VLOOKUP(E3265,历史数据!AH:AJ,2,),"")</f>
        <v>13.344756400195701</v>
      </c>
      <c r="J3265" s="104">
        <f t="shared" si="284"/>
        <v>2</v>
      </c>
      <c r="K3265" s="104" t="str">
        <f>IFERROR(IF(AND(J3264=$H$2*1,MAX(K$64:K3264)=MAX(L$64:L3264)),MAX(K$64:K3264)+1,""),"")</f>
        <v/>
      </c>
      <c r="L3265" s="104" t="str">
        <f>IFERROR(IF(AND($F3264/INDEX($F$64:$F3265,MATCH(MAX(M$64:M3265),M$64:M3265,0)-1)&lt;(1-$P$2),MAX(K$64:K3265)&gt;MAX(L$64:L3264)),MAX(K$64:K3265),""),"")</f>
        <v/>
      </c>
      <c r="M3265" s="104" t="str">
        <f>IFERROR(IF(E3265="","",IF(K3265&lt;&gt;"",MAX(M$64:M3264)+1,IF(AND($F3264/INDEX($F$64:$F3265,MATCH(MAX(M$64:M3264),M$64:M3264,0)-1)&gt;(1+$O$2),MAX(K$64:K3265)&gt;MAX(L$64:L3264)),MAX(M$64:M3264)+1,""))),"")</f>
        <v/>
      </c>
      <c r="N3265" s="91">
        <f t="shared" si="285"/>
        <v>2</v>
      </c>
      <c r="O3265" s="91" t="str">
        <f>IFERROR(IF(AND(N3264=$H$2*1,MAX(O$64:O3264)=MAX(P$64:P3264)),MAX(O$64:O3264)+1,""),"")</f>
        <v/>
      </c>
      <c r="P3265" s="91" t="str">
        <f>IFERROR(IF(MOD(MAX(Q$64:Q3265),10*MAX(O$64:O3265))&lt;=2,IF(AND(F3264/INDEX($F$64:$F3265,MATCH(MAX(O$64:O3265),O$64:O3265,0)-1)&lt;(1-$P$2),MAX(O$64:O3265)&gt;MAX(P$64:P3264)),MAX(O$64:O3265),""),IF(AND($F3264/INDEX($F$64:$F3265,MATCH(MAX(Q$64:Q3265),Q$64:Q3265,0)-1)&lt;(1-$P$2),MAX(O$64:O3265)&gt;MAX(P$64:P3264)),MAX(O$64:O3265),"")),"")</f>
        <v/>
      </c>
      <c r="Q3265" s="91" t="str">
        <f>IFERROR(IF(E3265="","",IF(O3265&lt;&gt;"",MAX(O$64:O3265)*10+1,IF(AND($F3264/INDEX($F$64:$F3265,MATCH(MAX(Q$64:Q3264),Q$64:Q3264,0)-1)&gt;(1+$O$2),MAX(O$64:O3265)&gt;MAX(P$64:P3264)),MAX(Q$64:Q3264)+1,""))),"")</f>
        <v/>
      </c>
    </row>
    <row r="3266" spans="1:17" x14ac:dyDescent="0.2">
      <c r="A3266" s="13">
        <f>HLOOKUP($E$2,历史数据!$V$3:$AE$5000,ROW(A3264),)</f>
        <v>324323</v>
      </c>
      <c r="B3266" s="41">
        <v>41367</v>
      </c>
      <c r="C3266" s="100">
        <f>IFERROR(IF(A3266&lt;&gt;0,MAX($C$4:C3265)+1,""),"")</f>
        <v>3195</v>
      </c>
      <c r="D3266" s="100"/>
      <c r="E3266" s="99">
        <f t="shared" si="286"/>
        <v>41472</v>
      </c>
      <c r="F3266" s="101">
        <f>IFERROR(VLOOKUP(E3266,历史数据!AH:AJ,3,),"")</f>
        <v>13.162308558786799</v>
      </c>
      <c r="G3266" s="101">
        <f t="shared" si="287"/>
        <v>12.833033645005951</v>
      </c>
      <c r="H3266" s="105">
        <f t="shared" ref="H3266:H3329" si="288">IFERROR(G3266/G3265-1,"")</f>
        <v>6.6051316792270498E-4</v>
      </c>
      <c r="I3266" s="101">
        <f>IFERROR(VLOOKUP(E3266,历史数据!AH:AJ,2,),"")</f>
        <v>13.188372536131</v>
      </c>
      <c r="J3266" s="104">
        <f t="shared" ref="J3266:J3329" si="289">IFERROR(IF(L3266&lt;&gt;"","0",IF(AND($H3266&gt;0,$F3266&gt;$G3266),J3265+1,0)),"")</f>
        <v>3</v>
      </c>
      <c r="K3266" s="104" t="str">
        <f>IFERROR(IF(AND(J3265=$H$2*1,MAX(K$64:K3265)=MAX(L$64:L3265)),MAX(K$64:K3265)+1,""),"")</f>
        <v/>
      </c>
      <c r="L3266" s="104" t="str">
        <f>IFERROR(IF(AND($F3265/INDEX($F$64:$F3266,MATCH(MAX(M$64:M3266),M$64:M3266,0)-1)&lt;(1-$P$2),MAX(K$64:K3266)&gt;MAX(L$64:L3265)),MAX(K$64:K3266),""),"")</f>
        <v/>
      </c>
      <c r="M3266" s="104" t="str">
        <f>IFERROR(IF(E3266="","",IF(K3266&lt;&gt;"",MAX(M$64:M3265)+1,IF(AND($F3265/INDEX($F$64:$F3266,MATCH(MAX(M$64:M3265),M$64:M3265,0)-1)&gt;(1+$O$2),MAX(K$64:K3266)&gt;MAX(L$64:L3265)),MAX(M$64:M3265)+1,""))),"")</f>
        <v/>
      </c>
      <c r="N3266" s="91">
        <f t="shared" ref="N3266:N3329" si="290">IFERROR(IF(P3266&lt;&gt;"","0",IF(AND($H3266&gt;0,$F3266&gt;$G3266),N3265+1,0)),"")</f>
        <v>3</v>
      </c>
      <c r="O3266" s="91" t="str">
        <f>IFERROR(IF(AND(N3265=$H$2*1,MAX(O$64:O3265)=MAX(P$64:P3265)),MAX(O$64:O3265)+1,""),"")</f>
        <v/>
      </c>
      <c r="P3266" s="91" t="str">
        <f>IFERROR(IF(MOD(MAX(Q$64:Q3266),10*MAX(O$64:O3266))&lt;=2,IF(AND(F3265/INDEX($F$64:$F3266,MATCH(MAX(O$64:O3266),O$64:O3266,0)-1)&lt;(1-$P$2),MAX(O$64:O3266)&gt;MAX(P$64:P3265)),MAX(O$64:O3266),""),IF(AND($F3265/INDEX($F$64:$F3266,MATCH(MAX(Q$64:Q3266),Q$64:Q3266,0)-1)&lt;(1-$P$2),MAX(O$64:O3266)&gt;MAX(P$64:P3265)),MAX(O$64:O3266),"")),"")</f>
        <v/>
      </c>
      <c r="Q3266" s="91" t="str">
        <f>IFERROR(IF(E3266="","",IF(O3266&lt;&gt;"",MAX(O$64:O3266)*10+1,IF(AND($F3265/INDEX($F$64:$F3266,MATCH(MAX(Q$64:Q3265),Q$64:Q3265,0)-1)&gt;(1+$O$2),MAX(O$64:O3266)&gt;MAX(P$64:P3265)),MAX(Q$64:Q3265)+1,""))),"")</f>
        <v/>
      </c>
    </row>
    <row r="3267" spans="1:17" x14ac:dyDescent="0.2">
      <c r="A3267" s="13">
        <f>HLOOKUP($E$2,历史数据!$V$3:$AE$5000,ROW(A3265),)</f>
        <v>319500</v>
      </c>
      <c r="B3267" s="41">
        <v>41372</v>
      </c>
      <c r="C3267" s="100">
        <f>IFERROR(IF(A3267&lt;&gt;0,MAX($C$4:C3266)+1,""),"")</f>
        <v>3196</v>
      </c>
      <c r="D3267" s="100"/>
      <c r="E3267" s="99">
        <f t="shared" si="286"/>
        <v>41473</v>
      </c>
      <c r="F3267" s="101">
        <f>IFERROR(VLOOKUP(E3267,历史数据!AH:AJ,3,),"")</f>
        <v>13.3317244115237</v>
      </c>
      <c r="G3267" s="101">
        <f t="shared" si="287"/>
        <v>12.840201238775588</v>
      </c>
      <c r="H3267" s="105">
        <f t="shared" si="288"/>
        <v>5.5852684313872913E-4</v>
      </c>
      <c r="I3267" s="101">
        <f>IFERROR(VLOOKUP(E3267,历史数据!AH:AJ,2,),"")</f>
        <v>13.1362445814427</v>
      </c>
      <c r="J3267" s="104">
        <f t="shared" si="289"/>
        <v>4</v>
      </c>
      <c r="K3267" s="104" t="str">
        <f>IFERROR(IF(AND(J3266=$H$2*1,MAX(K$64:K3266)=MAX(L$64:L3266)),MAX(K$64:K3266)+1,""),"")</f>
        <v/>
      </c>
      <c r="L3267" s="104" t="str">
        <f>IFERROR(IF(AND($F3266/INDEX($F$64:$F3267,MATCH(MAX(M$64:M3267),M$64:M3267,0)-1)&lt;(1-$P$2),MAX(K$64:K3267)&gt;MAX(L$64:L3266)),MAX(K$64:K3267),""),"")</f>
        <v/>
      </c>
      <c r="M3267" s="104" t="str">
        <f>IFERROR(IF(E3267="","",IF(K3267&lt;&gt;"",MAX(M$64:M3266)+1,IF(AND($F3266/INDEX($F$64:$F3267,MATCH(MAX(M$64:M3266),M$64:M3266,0)-1)&gt;(1+$O$2),MAX(K$64:K3267)&gt;MAX(L$64:L3266)),MAX(M$64:M3266)+1,""))),"")</f>
        <v/>
      </c>
      <c r="N3267" s="91">
        <f t="shared" si="290"/>
        <v>4</v>
      </c>
      <c r="O3267" s="91" t="str">
        <f>IFERROR(IF(AND(N3266=$H$2*1,MAX(O$64:O3266)=MAX(P$64:P3266)),MAX(O$64:O3266)+1,""),"")</f>
        <v/>
      </c>
      <c r="P3267" s="91" t="str">
        <f>IFERROR(IF(MOD(MAX(Q$64:Q3267),10*MAX(O$64:O3267))&lt;=2,IF(AND(F3266/INDEX($F$64:$F3267,MATCH(MAX(O$64:O3267),O$64:O3267,0)-1)&lt;(1-$P$2),MAX(O$64:O3267)&gt;MAX(P$64:P3266)),MAX(O$64:O3267),""),IF(AND($F3266/INDEX($F$64:$F3267,MATCH(MAX(Q$64:Q3267),Q$64:Q3267,0)-1)&lt;(1-$P$2),MAX(O$64:O3267)&gt;MAX(P$64:P3266)),MAX(O$64:O3267),"")),"")</f>
        <v/>
      </c>
      <c r="Q3267" s="91" t="str">
        <f>IFERROR(IF(E3267="","",IF(O3267&lt;&gt;"",MAX(O$64:O3267)*10+1,IF(AND($F3266/INDEX($F$64:$F3267,MATCH(MAX(Q$64:Q3266),Q$64:Q3266,0)-1)&gt;(1+$O$2),MAX(O$64:O3267)&gt;MAX(P$64:P3266)),MAX(Q$64:Q3266)+1,""))),"")</f>
        <v/>
      </c>
    </row>
    <row r="3268" spans="1:17" x14ac:dyDescent="0.2">
      <c r="A3268" s="13">
        <f>HLOOKUP($E$2,历史数据!$V$3:$AE$5000,ROW(A3266),)</f>
        <v>290630</v>
      </c>
      <c r="B3268" s="41">
        <v>41373</v>
      </c>
      <c r="C3268" s="100">
        <f>IFERROR(IF(A3268&lt;&gt;0,MAX($C$4:C3267)+1,""),"")</f>
        <v>3197</v>
      </c>
      <c r="D3268" s="100"/>
      <c r="E3268" s="99">
        <f t="shared" si="286"/>
        <v>41474</v>
      </c>
      <c r="F3268" s="101">
        <f>IFERROR(VLOOKUP(E3268,历史数据!AH:AJ,3,),"")</f>
        <v>13.9963558337991</v>
      </c>
      <c r="G3268" s="101">
        <f t="shared" si="287"/>
        <v>12.851930028580448</v>
      </c>
      <c r="H3268" s="105">
        <f t="shared" si="288"/>
        <v>9.1344283370276003E-4</v>
      </c>
      <c r="I3268" s="101">
        <f>IFERROR(VLOOKUP(E3268,历史数据!AH:AJ,2,),"")</f>
        <v>13.162308558786799</v>
      </c>
      <c r="J3268" s="104">
        <f t="shared" si="289"/>
        <v>5</v>
      </c>
      <c r="K3268" s="104" t="str">
        <f>IFERROR(IF(AND(J3267=$H$2*1,MAX(K$64:K3267)=MAX(L$64:L3267)),MAX(K$64:K3267)+1,""),"")</f>
        <v/>
      </c>
      <c r="L3268" s="104" t="str">
        <f>IFERROR(IF(AND($F3267/INDEX($F$64:$F3268,MATCH(MAX(M$64:M3268),M$64:M3268,0)-1)&lt;(1-$P$2),MAX(K$64:K3268)&gt;MAX(L$64:L3267)),MAX(K$64:K3268),""),"")</f>
        <v/>
      </c>
      <c r="M3268" s="104" t="str">
        <f>IFERROR(IF(E3268="","",IF(K3268&lt;&gt;"",MAX(M$64:M3267)+1,IF(AND($F3267/INDEX($F$64:$F3268,MATCH(MAX(M$64:M3267),M$64:M3267,0)-1)&gt;(1+$O$2),MAX(K$64:K3268)&gt;MAX(L$64:L3267)),MAX(M$64:M3267)+1,""))),"")</f>
        <v/>
      </c>
      <c r="N3268" s="91">
        <f t="shared" si="290"/>
        <v>5</v>
      </c>
      <c r="O3268" s="91" t="str">
        <f>IFERROR(IF(AND(N3267=$H$2*1,MAX(O$64:O3267)=MAX(P$64:P3267)),MAX(O$64:O3267)+1,""),"")</f>
        <v/>
      </c>
      <c r="P3268" s="91" t="str">
        <f>IFERROR(IF(MOD(MAX(Q$64:Q3268),10*MAX(O$64:O3268))&lt;=2,IF(AND(F3267/INDEX($F$64:$F3268,MATCH(MAX(O$64:O3268),O$64:O3268,0)-1)&lt;(1-$P$2),MAX(O$64:O3268)&gt;MAX(P$64:P3267)),MAX(O$64:O3268),""),IF(AND($F3267/INDEX($F$64:$F3268,MATCH(MAX(Q$64:Q3268),Q$64:Q3268,0)-1)&lt;(1-$P$2),MAX(O$64:O3268)&gt;MAX(P$64:P3267)),MAX(O$64:O3268),"")),"")</f>
        <v/>
      </c>
      <c r="Q3268" s="91" t="str">
        <f>IFERROR(IF(E3268="","",IF(O3268&lt;&gt;"",MAX(O$64:O3268)*10+1,IF(AND($F3267/INDEX($F$64:$F3268,MATCH(MAX(Q$64:Q3267),Q$64:Q3267,0)-1)&gt;(1+$O$2),MAX(O$64:O3268)&gt;MAX(P$64:P3267)),MAX(Q$64:Q3267)+1,""))),"")</f>
        <v/>
      </c>
    </row>
    <row r="3269" spans="1:17" x14ac:dyDescent="0.2">
      <c r="A3269" s="13">
        <f>HLOOKUP($E$2,历史数据!$V$3:$AE$5000,ROW(A3267),)</f>
        <v>238793</v>
      </c>
      <c r="B3269" s="41">
        <v>41374</v>
      </c>
      <c r="C3269" s="100">
        <f>IFERROR(IF(A3269&lt;&gt;0,MAX($C$4:C3268)+1,""),"")</f>
        <v>3198</v>
      </c>
      <c r="D3269" s="100"/>
      <c r="E3269" s="99">
        <f t="shared" si="286"/>
        <v>41477</v>
      </c>
      <c r="F3269" s="101">
        <f>IFERROR(VLOOKUP(E3269,历史数据!AH:AJ,3,),"")</f>
        <v>13.9963558337991</v>
      </c>
      <c r="G3269" s="101">
        <f t="shared" si="287"/>
        <v>12.864744817441313</v>
      </c>
      <c r="H3269" s="105">
        <f t="shared" si="288"/>
        <v>9.971100708117131E-4</v>
      </c>
      <c r="I3269" s="101">
        <f>IFERROR(VLOOKUP(E3269,历史数据!AH:AJ,2,),"")</f>
        <v>13.9442278791108</v>
      </c>
      <c r="J3269" s="104">
        <f t="shared" si="289"/>
        <v>6</v>
      </c>
      <c r="K3269" s="104" t="str">
        <f>IFERROR(IF(AND(J3268=$H$2*1,MAX(K$64:K3268)=MAX(L$64:L3268)),MAX(K$64:K3268)+1,""),"")</f>
        <v/>
      </c>
      <c r="L3269" s="104" t="str">
        <f>IFERROR(IF(AND($F3268/INDEX($F$64:$F3269,MATCH(MAX(M$64:M3269),M$64:M3269,0)-1)&lt;(1-$P$2),MAX(K$64:K3269)&gt;MAX(L$64:L3268)),MAX(K$64:K3269),""),"")</f>
        <v/>
      </c>
      <c r="M3269" s="104" t="str">
        <f>IFERROR(IF(E3269="","",IF(K3269&lt;&gt;"",MAX(M$64:M3268)+1,IF(AND($F3268/INDEX($F$64:$F3269,MATCH(MAX(M$64:M3268),M$64:M3268,0)-1)&gt;(1+$O$2),MAX(K$64:K3269)&gt;MAX(L$64:L3268)),MAX(M$64:M3268)+1,""))),"")</f>
        <v/>
      </c>
      <c r="N3269" s="91">
        <f t="shared" si="290"/>
        <v>6</v>
      </c>
      <c r="O3269" s="91" t="str">
        <f>IFERROR(IF(AND(N3268=$H$2*1,MAX(O$64:O3268)=MAX(P$64:P3268)),MAX(O$64:O3268)+1,""),"")</f>
        <v/>
      </c>
      <c r="P3269" s="91" t="str">
        <f>IFERROR(IF(MOD(MAX(Q$64:Q3269),10*MAX(O$64:O3269))&lt;=2,IF(AND(F3268/INDEX($F$64:$F3269,MATCH(MAX(O$64:O3269),O$64:O3269,0)-1)&lt;(1-$P$2),MAX(O$64:O3269)&gt;MAX(P$64:P3268)),MAX(O$64:O3269),""),IF(AND($F3268/INDEX($F$64:$F3269,MATCH(MAX(Q$64:Q3269),Q$64:Q3269,0)-1)&lt;(1-$P$2),MAX(O$64:O3269)&gt;MAX(P$64:P3268)),MAX(O$64:O3269),"")),"")</f>
        <v/>
      </c>
      <c r="Q3269" s="91" t="str">
        <f>IFERROR(IF(E3269="","",IF(O3269&lt;&gt;"",MAX(O$64:O3269)*10+1,IF(AND($F3268/INDEX($F$64:$F3269,MATCH(MAX(Q$64:Q3268),Q$64:Q3268,0)-1)&gt;(1+$O$2),MAX(O$64:O3269)&gt;MAX(P$64:P3268)),MAX(Q$64:Q3268)+1,""))),"")</f>
        <v/>
      </c>
    </row>
    <row r="3270" spans="1:17" x14ac:dyDescent="0.2">
      <c r="A3270" s="13">
        <f>HLOOKUP($E$2,历史数据!$V$3:$AE$5000,ROW(A3268),)</f>
        <v>261082</v>
      </c>
      <c r="B3270" s="41">
        <v>41375</v>
      </c>
      <c r="C3270" s="100">
        <f>IFERROR(IF(A3270&lt;&gt;0,MAX($C$4:C3269)+1,""),"")</f>
        <v>3199</v>
      </c>
      <c r="D3270" s="100"/>
      <c r="E3270" s="99">
        <f t="shared" ref="E3270:E3333" si="291">IFERROR(INDEX(B:B,MATCH(ROW(A3266),C:C,0)),"")</f>
        <v>41478</v>
      </c>
      <c r="F3270" s="101">
        <f>IFERROR(VLOOKUP(E3270,历史数据!AH:AJ,3,),"")</f>
        <v>14.6740192447465</v>
      </c>
      <c r="G3270" s="101">
        <f t="shared" si="287"/>
        <v>12.889505595918239</v>
      </c>
      <c r="H3270" s="105">
        <f t="shared" si="288"/>
        <v>1.9247003207834013E-3</v>
      </c>
      <c r="I3270" s="101">
        <f>IFERROR(VLOOKUP(E3270,历史数据!AH:AJ,2,),"")</f>
        <v>14.2048676525521</v>
      </c>
      <c r="J3270" s="104">
        <f t="shared" si="289"/>
        <v>7</v>
      </c>
      <c r="K3270" s="104" t="str">
        <f>IFERROR(IF(AND(J3269=$H$2*1,MAX(K$64:K3269)=MAX(L$64:L3269)),MAX(K$64:K3269)+1,""),"")</f>
        <v/>
      </c>
      <c r="L3270" s="104" t="str">
        <f>IFERROR(IF(AND($F3269/INDEX($F$64:$F3270,MATCH(MAX(M$64:M3270),M$64:M3270,0)-1)&lt;(1-$P$2),MAX(K$64:K3270)&gt;MAX(L$64:L3269)),MAX(K$64:K3270),""),"")</f>
        <v/>
      </c>
      <c r="M3270" s="104" t="str">
        <f>IFERROR(IF(E3270="","",IF(K3270&lt;&gt;"",MAX(M$64:M3269)+1,IF(AND($F3269/INDEX($F$64:$F3270,MATCH(MAX(M$64:M3269),M$64:M3269,0)-1)&gt;(1+$O$2),MAX(K$64:K3270)&gt;MAX(L$64:L3269)),MAX(M$64:M3269)+1,""))),"")</f>
        <v/>
      </c>
      <c r="N3270" s="91">
        <f t="shared" si="290"/>
        <v>7</v>
      </c>
      <c r="O3270" s="91" t="str">
        <f>IFERROR(IF(AND(N3269=$H$2*1,MAX(O$64:O3269)=MAX(P$64:P3269)),MAX(O$64:O3269)+1,""),"")</f>
        <v/>
      </c>
      <c r="P3270" s="91" t="str">
        <f>IFERROR(IF(MOD(MAX(Q$64:Q3270),10*MAX(O$64:O3270))&lt;=2,IF(AND(F3269/INDEX($F$64:$F3270,MATCH(MAX(O$64:O3270),O$64:O3270,0)-1)&lt;(1-$P$2),MAX(O$64:O3270)&gt;MAX(P$64:P3269)),MAX(O$64:O3270),""),IF(AND($F3269/INDEX($F$64:$F3270,MATCH(MAX(Q$64:Q3270),Q$64:Q3270,0)-1)&lt;(1-$P$2),MAX(O$64:O3270)&gt;MAX(P$64:P3269)),MAX(O$64:O3270),"")),"")</f>
        <v/>
      </c>
      <c r="Q3270" s="91" t="str">
        <f>IFERROR(IF(E3270="","",IF(O3270&lt;&gt;"",MAX(O$64:O3270)*10+1,IF(AND($F3269/INDEX($F$64:$F3270,MATCH(MAX(Q$64:Q3269),Q$64:Q3269,0)-1)&gt;(1+$O$2),MAX(O$64:O3270)&gt;MAX(P$64:P3269)),MAX(Q$64:Q3269)+1,""))),"")</f>
        <v/>
      </c>
    </row>
    <row r="3271" spans="1:17" x14ac:dyDescent="0.2">
      <c r="A3271" s="13">
        <f>HLOOKUP($E$2,历史数据!$V$3:$AE$5000,ROW(A3269),)</f>
        <v>385984</v>
      </c>
      <c r="B3271" s="41">
        <v>41376</v>
      </c>
      <c r="C3271" s="100">
        <f>IFERROR(IF(A3271&lt;&gt;0,MAX($C$4:C3270)+1,""),"")</f>
        <v>3200</v>
      </c>
      <c r="D3271" s="100"/>
      <c r="E3271" s="99">
        <f t="shared" si="291"/>
        <v>41479</v>
      </c>
      <c r="F3271" s="101">
        <f>IFERROR(VLOOKUP(E3271,历史数据!AH:AJ,3,),"")</f>
        <v>14.7131152107627</v>
      </c>
      <c r="G3271" s="101">
        <f t="shared" si="287"/>
        <v>12.920130769297591</v>
      </c>
      <c r="H3271" s="105">
        <f t="shared" si="288"/>
        <v>2.3759773523859273E-3</v>
      </c>
      <c r="I3271" s="101">
        <f>IFERROR(VLOOKUP(E3271,历史数据!AH:AJ,2,),"")</f>
        <v>14.700083222090599</v>
      </c>
      <c r="J3271" s="104">
        <f t="shared" si="289"/>
        <v>8</v>
      </c>
      <c r="K3271" s="104" t="str">
        <f>IFERROR(IF(AND(J3270=$H$2*1,MAX(K$64:K3270)=MAX(L$64:L3270)),MAX(K$64:K3270)+1,""),"")</f>
        <v/>
      </c>
      <c r="L3271" s="104" t="str">
        <f>IFERROR(IF(AND($F3270/INDEX($F$64:$F3271,MATCH(MAX(M$64:M3271),M$64:M3271,0)-1)&lt;(1-$P$2),MAX(K$64:K3271)&gt;MAX(L$64:L3270)),MAX(K$64:K3271),""),"")</f>
        <v/>
      </c>
      <c r="M3271" s="104" t="str">
        <f>IFERROR(IF(E3271="","",IF(K3271&lt;&gt;"",MAX(M$64:M3270)+1,IF(AND($F3270/INDEX($F$64:$F3271,MATCH(MAX(M$64:M3270),M$64:M3270,0)-1)&gt;(1+$O$2),MAX(K$64:K3271)&gt;MAX(L$64:L3270)),MAX(M$64:M3270)+1,""))),"")</f>
        <v/>
      </c>
      <c r="N3271" s="91">
        <f t="shared" si="290"/>
        <v>8</v>
      </c>
      <c r="O3271" s="91" t="str">
        <f>IFERROR(IF(AND(N3270=$H$2*1,MAX(O$64:O3270)=MAX(P$64:P3270)),MAX(O$64:O3270)+1,""),"")</f>
        <v/>
      </c>
      <c r="P3271" s="91" t="str">
        <f>IFERROR(IF(MOD(MAX(Q$64:Q3271),10*MAX(O$64:O3271))&lt;=2,IF(AND(F3270/INDEX($F$64:$F3271,MATCH(MAX(O$64:O3271),O$64:O3271,0)-1)&lt;(1-$P$2),MAX(O$64:O3271)&gt;MAX(P$64:P3270)),MAX(O$64:O3271),""),IF(AND($F3270/INDEX($F$64:$F3271,MATCH(MAX(Q$64:Q3271),Q$64:Q3271,0)-1)&lt;(1-$P$2),MAX(O$64:O3271)&gt;MAX(P$64:P3270)),MAX(O$64:O3271),"")),"")</f>
        <v/>
      </c>
      <c r="Q3271" s="91" t="str">
        <f>IFERROR(IF(E3271="","",IF(O3271&lt;&gt;"",MAX(O$64:O3271)*10+1,IF(AND($F3270/INDEX($F$64:$F3271,MATCH(MAX(Q$64:Q3270),Q$64:Q3270,0)-1)&gt;(1+$O$2),MAX(O$64:O3271)&gt;MAX(P$64:P3270)),MAX(Q$64:Q3270)+1,""))),"")</f>
        <v/>
      </c>
    </row>
    <row r="3272" spans="1:17" x14ac:dyDescent="0.2">
      <c r="A3272" s="13">
        <f>HLOOKUP($E$2,历史数据!$V$3:$AE$5000,ROW(A3270),)</f>
        <v>402800</v>
      </c>
      <c r="B3272" s="41">
        <v>41379</v>
      </c>
      <c r="C3272" s="100">
        <f>IFERROR(IF(A3272&lt;&gt;0,MAX($C$4:C3271)+1,""),"")</f>
        <v>3201</v>
      </c>
      <c r="D3272" s="100"/>
      <c r="E3272" s="99">
        <f t="shared" si="291"/>
        <v>41480</v>
      </c>
      <c r="F3272" s="101">
        <f>IFERROR(VLOOKUP(E3272,历史数据!AH:AJ,3,),"")</f>
        <v>14.7261471994348</v>
      </c>
      <c r="G3272" s="101">
        <f t="shared" si="287"/>
        <v>12.950104343243343</v>
      </c>
      <c r="H3272" s="105">
        <f t="shared" si="288"/>
        <v>2.3199125830040135E-3</v>
      </c>
      <c r="I3272" s="101">
        <f>IFERROR(VLOOKUP(E3272,历史数据!AH:AJ,2,),"")</f>
        <v>14.8043391314672</v>
      </c>
      <c r="J3272" s="104">
        <f t="shared" si="289"/>
        <v>9</v>
      </c>
      <c r="K3272" s="104" t="str">
        <f>IFERROR(IF(AND(J3271=$H$2*1,MAX(K$64:K3271)=MAX(L$64:L3271)),MAX(K$64:K3271)+1,""),"")</f>
        <v/>
      </c>
      <c r="L3272" s="104" t="str">
        <f>IFERROR(IF(AND($F3271/INDEX($F$64:$F3272,MATCH(MAX(M$64:M3272),M$64:M3272,0)-1)&lt;(1-$P$2),MAX(K$64:K3272)&gt;MAX(L$64:L3271)),MAX(K$64:K3272),""),"")</f>
        <v/>
      </c>
      <c r="M3272" s="104" t="str">
        <f>IFERROR(IF(E3272="","",IF(K3272&lt;&gt;"",MAX(M$64:M3271)+1,IF(AND($F3271/INDEX($F$64:$F3272,MATCH(MAX(M$64:M3271),M$64:M3271,0)-1)&gt;(1+$O$2),MAX(K$64:K3272)&gt;MAX(L$64:L3271)),MAX(M$64:M3271)+1,""))),"")</f>
        <v/>
      </c>
      <c r="N3272" s="91">
        <f t="shared" si="290"/>
        <v>9</v>
      </c>
      <c r="O3272" s="91" t="str">
        <f>IFERROR(IF(AND(N3271=$H$2*1,MAX(O$64:O3271)=MAX(P$64:P3271)),MAX(O$64:O3271)+1,""),"")</f>
        <v/>
      </c>
      <c r="P3272" s="91" t="str">
        <f>IFERROR(IF(MOD(MAX(Q$64:Q3272),10*MAX(O$64:O3272))&lt;=2,IF(AND(F3271/INDEX($F$64:$F3272,MATCH(MAX(O$64:O3272),O$64:O3272,0)-1)&lt;(1-$P$2),MAX(O$64:O3272)&gt;MAX(P$64:P3271)),MAX(O$64:O3272),""),IF(AND($F3271/INDEX($F$64:$F3272,MATCH(MAX(Q$64:Q3272),Q$64:Q3272,0)-1)&lt;(1-$P$2),MAX(O$64:O3272)&gt;MAX(P$64:P3271)),MAX(O$64:O3272),"")),"")</f>
        <v/>
      </c>
      <c r="Q3272" s="91" t="str">
        <f>IFERROR(IF(E3272="","",IF(O3272&lt;&gt;"",MAX(O$64:O3272)*10+1,IF(AND($F3271/INDEX($F$64:$F3272,MATCH(MAX(Q$64:Q3271),Q$64:Q3271,0)-1)&gt;(1+$O$2),MAX(O$64:O3272)&gt;MAX(P$64:P3271)),MAX(Q$64:Q3271)+1,""))),"")</f>
        <v/>
      </c>
    </row>
    <row r="3273" spans="1:17" x14ac:dyDescent="0.2">
      <c r="A3273" s="13">
        <f>HLOOKUP($E$2,历史数据!$V$3:$AE$5000,ROW(A3271),)</f>
        <v>375200</v>
      </c>
      <c r="B3273" s="41">
        <v>41380</v>
      </c>
      <c r="C3273" s="100">
        <f>IFERROR(IF(A3273&lt;&gt;0,MAX($C$4:C3272)+1,""),"")</f>
        <v>3202</v>
      </c>
      <c r="D3273" s="100"/>
      <c r="E3273" s="99">
        <f t="shared" si="291"/>
        <v>41481</v>
      </c>
      <c r="F3273" s="101">
        <f>IFERROR(VLOOKUP(E3273,历史数据!AH:AJ,3,),"")</f>
        <v>14.660987256074399</v>
      </c>
      <c r="G3273" s="101">
        <f t="shared" si="287"/>
        <v>12.982684314923508</v>
      </c>
      <c r="H3273" s="105">
        <f t="shared" si="288"/>
        <v>2.5158076581186517E-3</v>
      </c>
      <c r="I3273" s="101">
        <f>IFERROR(VLOOKUP(E3273,历史数据!AH:AJ,2,),"")</f>
        <v>14.700083222090599</v>
      </c>
      <c r="J3273" s="104">
        <f t="shared" si="289"/>
        <v>10</v>
      </c>
      <c r="K3273" s="104" t="str">
        <f>IFERROR(IF(AND(J3272=$H$2*1,MAX(K$64:K3272)=MAX(L$64:L3272)),MAX(K$64:K3272)+1,""),"")</f>
        <v/>
      </c>
      <c r="L3273" s="104" t="str">
        <f>IFERROR(IF(AND($F3272/INDEX($F$64:$F3273,MATCH(MAX(M$64:M3273),M$64:M3273,0)-1)&lt;(1-$P$2),MAX(K$64:K3273)&gt;MAX(L$64:L3272)),MAX(K$64:K3273),""),"")</f>
        <v/>
      </c>
      <c r="M3273" s="104" t="str">
        <f>IFERROR(IF(E3273="","",IF(K3273&lt;&gt;"",MAX(M$64:M3272)+1,IF(AND($F3272/INDEX($F$64:$F3273,MATCH(MAX(M$64:M3272),M$64:M3272,0)-1)&gt;(1+$O$2),MAX(K$64:K3273)&gt;MAX(L$64:L3272)),MAX(M$64:M3272)+1,""))),"")</f>
        <v/>
      </c>
      <c r="N3273" s="91">
        <f t="shared" si="290"/>
        <v>10</v>
      </c>
      <c r="O3273" s="91" t="str">
        <f>IFERROR(IF(AND(N3272=$H$2*1,MAX(O$64:O3272)=MAX(P$64:P3272)),MAX(O$64:O3272)+1,""),"")</f>
        <v/>
      </c>
      <c r="P3273" s="91" t="str">
        <f>IFERROR(IF(MOD(MAX(Q$64:Q3273),10*MAX(O$64:O3273))&lt;=2,IF(AND(F3272/INDEX($F$64:$F3273,MATCH(MAX(O$64:O3273),O$64:O3273,0)-1)&lt;(1-$P$2),MAX(O$64:O3273)&gt;MAX(P$64:P3272)),MAX(O$64:O3273),""),IF(AND($F3272/INDEX($F$64:$F3273,MATCH(MAX(Q$64:Q3273),Q$64:Q3273,0)-1)&lt;(1-$P$2),MAX(O$64:O3273)&gt;MAX(P$64:P3272)),MAX(O$64:O3273),"")),"")</f>
        <v/>
      </c>
      <c r="Q3273" s="91" t="str">
        <f>IFERROR(IF(E3273="","",IF(O3273&lt;&gt;"",MAX(O$64:O3273)*10+1,IF(AND($F3272/INDEX($F$64:$F3273,MATCH(MAX(Q$64:Q3272),Q$64:Q3272,0)-1)&gt;(1+$O$2),MAX(O$64:O3273)&gt;MAX(P$64:P3272)),MAX(Q$64:Q3272)+1,""))),"")</f>
        <v/>
      </c>
    </row>
    <row r="3274" spans="1:17" x14ac:dyDescent="0.2">
      <c r="A3274" s="13">
        <f>HLOOKUP($E$2,历史数据!$V$3:$AE$5000,ROW(A3272),)</f>
        <v>395924</v>
      </c>
      <c r="B3274" s="41">
        <v>41381</v>
      </c>
      <c r="C3274" s="100">
        <f>IFERROR(IF(A3274&lt;&gt;0,MAX($C$4:C3273)+1,""),"")</f>
        <v>3203</v>
      </c>
      <c r="D3274" s="100"/>
      <c r="E3274" s="99">
        <f t="shared" si="291"/>
        <v>41484</v>
      </c>
      <c r="F3274" s="101">
        <f>IFERROR(VLOOKUP(E3274,历史数据!AH:AJ,3,),"")</f>
        <v>14.1006117431756</v>
      </c>
      <c r="G3274" s="101">
        <f t="shared" si="287"/>
        <v>13.012657888869258</v>
      </c>
      <c r="H3274" s="105">
        <f t="shared" si="288"/>
        <v>2.3087347129973068E-3</v>
      </c>
      <c r="I3274" s="101">
        <f>IFERROR(VLOOKUP(E3274,历史数据!AH:AJ,2,),"")</f>
        <v>14.426411459977199</v>
      </c>
      <c r="J3274" s="104">
        <f t="shared" si="289"/>
        <v>11</v>
      </c>
      <c r="K3274" s="104" t="str">
        <f>IFERROR(IF(AND(J3273=$H$2*1,MAX(K$64:K3273)=MAX(L$64:L3273)),MAX(K$64:K3273)+1,""),"")</f>
        <v/>
      </c>
      <c r="L3274" s="104" t="str">
        <f>IFERROR(IF(AND($F3273/INDEX($F$64:$F3274,MATCH(MAX(M$64:M3274),M$64:M3274,0)-1)&lt;(1-$P$2),MAX(K$64:K3274)&gt;MAX(L$64:L3273)),MAX(K$64:K3274),""),"")</f>
        <v/>
      </c>
      <c r="M3274" s="104" t="str">
        <f>IFERROR(IF(E3274="","",IF(K3274&lt;&gt;"",MAX(M$64:M3273)+1,IF(AND($F3273/INDEX($F$64:$F3274,MATCH(MAX(M$64:M3273),M$64:M3273,0)-1)&gt;(1+$O$2),MAX(K$64:K3274)&gt;MAX(L$64:L3273)),MAX(M$64:M3273)+1,""))),"")</f>
        <v/>
      </c>
      <c r="N3274" s="91">
        <f t="shared" si="290"/>
        <v>11</v>
      </c>
      <c r="O3274" s="91" t="str">
        <f>IFERROR(IF(AND(N3273=$H$2*1,MAX(O$64:O3273)=MAX(P$64:P3273)),MAX(O$64:O3273)+1,""),"")</f>
        <v/>
      </c>
      <c r="P3274" s="91" t="str">
        <f>IFERROR(IF(MOD(MAX(Q$64:Q3274),10*MAX(O$64:O3274))&lt;=2,IF(AND(F3273/INDEX($F$64:$F3274,MATCH(MAX(O$64:O3274),O$64:O3274,0)-1)&lt;(1-$P$2),MAX(O$64:O3274)&gt;MAX(P$64:P3273)),MAX(O$64:O3274),""),IF(AND($F3273/INDEX($F$64:$F3274,MATCH(MAX(Q$64:Q3274),Q$64:Q3274,0)-1)&lt;(1-$P$2),MAX(O$64:O3274)&gt;MAX(P$64:P3273)),MAX(O$64:O3274),"")),"")</f>
        <v/>
      </c>
      <c r="Q3274" s="91" t="str">
        <f>IFERROR(IF(E3274="","",IF(O3274&lt;&gt;"",MAX(O$64:O3274)*10+1,IF(AND($F3273/INDEX($F$64:$F3274,MATCH(MAX(Q$64:Q3273),Q$64:Q3273,0)-1)&gt;(1+$O$2),MAX(O$64:O3274)&gt;MAX(P$64:P3273)),MAX(Q$64:Q3273)+1,""))),"")</f>
        <v/>
      </c>
    </row>
    <row r="3275" spans="1:17" x14ac:dyDescent="0.2">
      <c r="A3275" s="13">
        <f>HLOOKUP($E$2,历史数据!$V$3:$AE$5000,ROW(A3273),)</f>
        <v>491807</v>
      </c>
      <c r="B3275" s="41">
        <v>41382</v>
      </c>
      <c r="C3275" s="100">
        <f>IFERROR(IF(A3275&lt;&gt;0,MAX($C$4:C3274)+1,""),"")</f>
        <v>3204</v>
      </c>
      <c r="D3275" s="100"/>
      <c r="E3275" s="99">
        <f t="shared" si="291"/>
        <v>41485</v>
      </c>
      <c r="F3275" s="101">
        <f>IFERROR(VLOOKUP(E3275,历史数据!AH:AJ,3,),"")</f>
        <v>14.191835663879999</v>
      </c>
      <c r="G3275" s="101">
        <f t="shared" si="287"/>
        <v>13.045889459983027</v>
      </c>
      <c r="H3275" s="105">
        <f t="shared" si="288"/>
        <v>2.5537881190431655E-3</v>
      </c>
      <c r="I3275" s="101">
        <f>IFERROR(VLOOKUP(E3275,历史数据!AH:AJ,2,),"")</f>
        <v>14.1006117431756</v>
      </c>
      <c r="J3275" s="104">
        <f t="shared" si="289"/>
        <v>12</v>
      </c>
      <c r="K3275" s="104" t="str">
        <f>IFERROR(IF(AND(J3274=$H$2*1,MAX(K$64:K3274)=MAX(L$64:L3274)),MAX(K$64:K3274)+1,""),"")</f>
        <v/>
      </c>
      <c r="L3275" s="104" t="str">
        <f>IFERROR(IF(AND($F3274/INDEX($F$64:$F3275,MATCH(MAX(M$64:M3275),M$64:M3275,0)-1)&lt;(1-$P$2),MAX(K$64:K3275)&gt;MAX(L$64:L3274)),MAX(K$64:K3275),""),"")</f>
        <v/>
      </c>
      <c r="M3275" s="104" t="str">
        <f>IFERROR(IF(E3275="","",IF(K3275&lt;&gt;"",MAX(M$64:M3274)+1,IF(AND($F3274/INDEX($F$64:$F3275,MATCH(MAX(M$64:M3274),M$64:M3274,0)-1)&gt;(1+$O$2),MAX(K$64:K3275)&gt;MAX(L$64:L3274)),MAX(M$64:M3274)+1,""))),"")</f>
        <v/>
      </c>
      <c r="N3275" s="91">
        <f t="shared" si="290"/>
        <v>12</v>
      </c>
      <c r="O3275" s="91" t="str">
        <f>IFERROR(IF(AND(N3274=$H$2*1,MAX(O$64:O3274)=MAX(P$64:P3274)),MAX(O$64:O3274)+1,""),"")</f>
        <v/>
      </c>
      <c r="P3275" s="91" t="str">
        <f>IFERROR(IF(MOD(MAX(Q$64:Q3275),10*MAX(O$64:O3275))&lt;=2,IF(AND(F3274/INDEX($F$64:$F3275,MATCH(MAX(O$64:O3275),O$64:O3275,0)-1)&lt;(1-$P$2),MAX(O$64:O3275)&gt;MAX(P$64:P3274)),MAX(O$64:O3275),""),IF(AND($F3274/INDEX($F$64:$F3275,MATCH(MAX(Q$64:Q3275),Q$64:Q3275,0)-1)&lt;(1-$P$2),MAX(O$64:O3275)&gt;MAX(P$64:P3274)),MAX(O$64:O3275),"")),"")</f>
        <v/>
      </c>
      <c r="Q3275" s="91" t="str">
        <f>IFERROR(IF(E3275="","",IF(O3275&lt;&gt;"",MAX(O$64:O3275)*10+1,IF(AND($F3274/INDEX($F$64:$F3275,MATCH(MAX(Q$64:Q3274),Q$64:Q3274,0)-1)&gt;(1+$O$2),MAX(O$64:O3275)&gt;MAX(P$64:P3274)),MAX(Q$64:Q3274)+1,""))),"")</f>
        <v/>
      </c>
    </row>
    <row r="3276" spans="1:17" x14ac:dyDescent="0.2">
      <c r="A3276" s="13">
        <f>HLOOKUP($E$2,历史数据!$V$3:$AE$5000,ROW(A3274),)</f>
        <v>404230</v>
      </c>
      <c r="B3276" s="41">
        <v>41383</v>
      </c>
      <c r="C3276" s="100">
        <f>IFERROR(IF(A3276&lt;&gt;0,MAX($C$4:C3275)+1,""),"")</f>
        <v>3205</v>
      </c>
      <c r="D3276" s="100"/>
      <c r="E3276" s="99">
        <f t="shared" si="291"/>
        <v>41486</v>
      </c>
      <c r="F3276" s="101">
        <f>IFERROR(VLOOKUP(E3276,历史数据!AH:AJ,3,),"")</f>
        <v>14.152739697863799</v>
      </c>
      <c r="G3276" s="101">
        <f t="shared" si="287"/>
        <v>13.077383432607185</v>
      </c>
      <c r="H3276" s="105">
        <f t="shared" si="288"/>
        <v>2.4140916355885889E-3</v>
      </c>
      <c r="I3276" s="101">
        <f>IFERROR(VLOOKUP(E3276,历史数据!AH:AJ,2,),"")</f>
        <v>14.2048676525521</v>
      </c>
      <c r="J3276" s="104">
        <f t="shared" si="289"/>
        <v>13</v>
      </c>
      <c r="K3276" s="104" t="str">
        <f>IFERROR(IF(AND(J3275=$H$2*1,MAX(K$64:K3275)=MAX(L$64:L3275)),MAX(K$64:K3275)+1,""),"")</f>
        <v/>
      </c>
      <c r="L3276" s="104" t="str">
        <f>IFERROR(IF(AND($F3275/INDEX($F$64:$F3276,MATCH(MAX(M$64:M3276),M$64:M3276,0)-1)&lt;(1-$P$2),MAX(K$64:K3276)&gt;MAX(L$64:L3275)),MAX(K$64:K3276),""),"")</f>
        <v/>
      </c>
      <c r="M3276" s="104" t="str">
        <f>IFERROR(IF(E3276="","",IF(K3276&lt;&gt;"",MAX(M$64:M3275)+1,IF(AND($F3275/INDEX($F$64:$F3276,MATCH(MAX(M$64:M3275),M$64:M3275,0)-1)&gt;(1+$O$2),MAX(K$64:K3276)&gt;MAX(L$64:L3275)),MAX(M$64:M3275)+1,""))),"")</f>
        <v/>
      </c>
      <c r="N3276" s="91">
        <f t="shared" si="290"/>
        <v>13</v>
      </c>
      <c r="O3276" s="91" t="str">
        <f>IFERROR(IF(AND(N3275=$H$2*1,MAX(O$64:O3275)=MAX(P$64:P3275)),MAX(O$64:O3275)+1,""),"")</f>
        <v/>
      </c>
      <c r="P3276" s="91" t="str">
        <f>IFERROR(IF(MOD(MAX(Q$64:Q3276),10*MAX(O$64:O3276))&lt;=2,IF(AND(F3275/INDEX($F$64:$F3276,MATCH(MAX(O$64:O3276),O$64:O3276,0)-1)&lt;(1-$P$2),MAX(O$64:O3276)&gt;MAX(P$64:P3275)),MAX(O$64:O3276),""),IF(AND($F3275/INDEX($F$64:$F3276,MATCH(MAX(Q$64:Q3276),Q$64:Q3276,0)-1)&lt;(1-$P$2),MAX(O$64:O3276)&gt;MAX(P$64:P3275)),MAX(O$64:O3276),"")),"")</f>
        <v/>
      </c>
      <c r="Q3276" s="91" t="str">
        <f>IFERROR(IF(E3276="","",IF(O3276&lt;&gt;"",MAX(O$64:O3276)*10+1,IF(AND($F3275/INDEX($F$64:$F3276,MATCH(MAX(Q$64:Q3275),Q$64:Q3275,0)-1)&gt;(1+$O$2),MAX(O$64:O3276)&gt;MAX(P$64:P3275)),MAX(Q$64:Q3275)+1,""))),"")</f>
        <v/>
      </c>
    </row>
    <row r="3277" spans="1:17" x14ac:dyDescent="0.2">
      <c r="A3277" s="13">
        <f>HLOOKUP($E$2,历史数据!$V$3:$AE$5000,ROW(A3275),)</f>
        <v>469411</v>
      </c>
      <c r="B3277" s="41">
        <v>41386</v>
      </c>
      <c r="C3277" s="100">
        <f>IFERROR(IF(A3277&lt;&gt;0,MAX($C$4:C3276)+1,""),"")</f>
        <v>3206</v>
      </c>
      <c r="D3277" s="100"/>
      <c r="E3277" s="99">
        <f t="shared" si="291"/>
        <v>41487</v>
      </c>
      <c r="F3277" s="101">
        <f>IFERROR(VLOOKUP(E3277,历史数据!AH:AJ,3,),"")</f>
        <v>14.0615157771594</v>
      </c>
      <c r="G3277" s="101">
        <f t="shared" si="287"/>
        <v>13.10170981146171</v>
      </c>
      <c r="H3277" s="105">
        <f t="shared" si="288"/>
        <v>1.8601870152303857E-3</v>
      </c>
      <c r="I3277" s="101">
        <f>IFERROR(VLOOKUP(E3277,历史数据!AH:AJ,2,),"")</f>
        <v>14.191835663879999</v>
      </c>
      <c r="J3277" s="104">
        <f t="shared" si="289"/>
        <v>14</v>
      </c>
      <c r="K3277" s="104" t="str">
        <f>IFERROR(IF(AND(J3276=$H$2*1,MAX(K$64:K3276)=MAX(L$64:L3276)),MAX(K$64:K3276)+1,""),"")</f>
        <v/>
      </c>
      <c r="L3277" s="104" t="str">
        <f>IFERROR(IF(AND($F3276/INDEX($F$64:$F3277,MATCH(MAX(M$64:M3277),M$64:M3277,0)-1)&lt;(1-$P$2),MAX(K$64:K3277)&gt;MAX(L$64:L3276)),MAX(K$64:K3277),""),"")</f>
        <v/>
      </c>
      <c r="M3277" s="104" t="str">
        <f>IFERROR(IF(E3277="","",IF(K3277&lt;&gt;"",MAX(M$64:M3276)+1,IF(AND($F3276/INDEX($F$64:$F3277,MATCH(MAX(M$64:M3276),M$64:M3276,0)-1)&gt;(1+$O$2),MAX(K$64:K3277)&gt;MAX(L$64:L3276)),MAX(M$64:M3276)+1,""))),"")</f>
        <v/>
      </c>
      <c r="N3277" s="91">
        <f t="shared" si="290"/>
        <v>14</v>
      </c>
      <c r="O3277" s="91" t="str">
        <f>IFERROR(IF(AND(N3276=$H$2*1,MAX(O$64:O3276)=MAX(P$64:P3276)),MAX(O$64:O3276)+1,""),"")</f>
        <v/>
      </c>
      <c r="P3277" s="91" t="str">
        <f>IFERROR(IF(MOD(MAX(Q$64:Q3277),10*MAX(O$64:O3277))&lt;=2,IF(AND(F3276/INDEX($F$64:$F3277,MATCH(MAX(O$64:O3277),O$64:O3277,0)-1)&lt;(1-$P$2),MAX(O$64:O3277)&gt;MAX(P$64:P3276)),MAX(O$64:O3277),""),IF(AND($F3276/INDEX($F$64:$F3277,MATCH(MAX(Q$64:Q3277),Q$64:Q3277,0)-1)&lt;(1-$P$2),MAX(O$64:O3277)&gt;MAX(P$64:P3276)),MAX(O$64:O3277),"")),"")</f>
        <v/>
      </c>
      <c r="Q3277" s="91" t="str">
        <f>IFERROR(IF(E3277="","",IF(O3277&lt;&gt;"",MAX(O$64:O3277)*10+1,IF(AND($F3276/INDEX($F$64:$F3277,MATCH(MAX(Q$64:Q3276),Q$64:Q3276,0)-1)&gt;(1+$O$2),MAX(O$64:O3277)&gt;MAX(P$64:P3276)),MAX(Q$64:Q3276)+1,""))),"")</f>
        <v/>
      </c>
    </row>
    <row r="3278" spans="1:17" x14ac:dyDescent="0.2">
      <c r="A3278" s="13">
        <f>HLOOKUP($E$2,历史数据!$V$3:$AE$5000,ROW(A3276),)</f>
        <v>669979</v>
      </c>
      <c r="B3278" s="41">
        <v>41387</v>
      </c>
      <c r="C3278" s="100">
        <f>IFERROR(IF(A3278&lt;&gt;0,MAX($C$4:C3277)+1,""),"")</f>
        <v>3207</v>
      </c>
      <c r="D3278" s="100"/>
      <c r="E3278" s="99">
        <f t="shared" si="291"/>
        <v>41488</v>
      </c>
      <c r="F3278" s="101">
        <f>IFERROR(VLOOKUP(E3278,历史数据!AH:AJ,3,),"")</f>
        <v>14.230931629896199</v>
      </c>
      <c r="G3278" s="101">
        <f t="shared" si="287"/>
        <v>13.12147499428101</v>
      </c>
      <c r="H3278" s="105">
        <f t="shared" si="288"/>
        <v>1.5085956797797895E-3</v>
      </c>
      <c r="I3278" s="101">
        <f>IFERROR(VLOOKUP(E3278,历史数据!AH:AJ,2,),"")</f>
        <v>14.1266757205197</v>
      </c>
      <c r="J3278" s="104">
        <f t="shared" si="289"/>
        <v>15</v>
      </c>
      <c r="K3278" s="104" t="str">
        <f>IFERROR(IF(AND(J3277=$H$2*1,MAX(K$64:K3277)=MAX(L$64:L3277)),MAX(K$64:K3277)+1,""),"")</f>
        <v/>
      </c>
      <c r="L3278" s="104" t="str">
        <f>IFERROR(IF(AND($F3277/INDEX($F$64:$F3278,MATCH(MAX(M$64:M3278),M$64:M3278,0)-1)&lt;(1-$P$2),MAX(K$64:K3278)&gt;MAX(L$64:L3277)),MAX(K$64:K3278),""),"")</f>
        <v/>
      </c>
      <c r="M3278" s="104" t="str">
        <f>IFERROR(IF(E3278="","",IF(K3278&lt;&gt;"",MAX(M$64:M3277)+1,IF(AND($F3277/INDEX($F$64:$F3278,MATCH(MAX(M$64:M3277),M$64:M3277,0)-1)&gt;(1+$O$2),MAX(K$64:K3278)&gt;MAX(L$64:L3277)),MAX(M$64:M3277)+1,""))),"")</f>
        <v/>
      </c>
      <c r="N3278" s="91">
        <f t="shared" si="290"/>
        <v>15</v>
      </c>
      <c r="O3278" s="91" t="str">
        <f>IFERROR(IF(AND(N3277=$H$2*1,MAX(O$64:O3277)=MAX(P$64:P3277)),MAX(O$64:O3277)+1,""),"")</f>
        <v/>
      </c>
      <c r="P3278" s="91" t="str">
        <f>IFERROR(IF(MOD(MAX(Q$64:Q3278),10*MAX(O$64:O3278))&lt;=2,IF(AND(F3277/INDEX($F$64:$F3278,MATCH(MAX(O$64:O3278),O$64:O3278,0)-1)&lt;(1-$P$2),MAX(O$64:O3278)&gt;MAX(P$64:P3277)),MAX(O$64:O3278),""),IF(AND($F3277/INDEX($F$64:$F3278,MATCH(MAX(Q$64:Q3278),Q$64:Q3278,0)-1)&lt;(1-$P$2),MAX(O$64:O3278)&gt;MAX(P$64:P3277)),MAX(O$64:O3278),"")),"")</f>
        <v/>
      </c>
      <c r="Q3278" s="91" t="str">
        <f>IFERROR(IF(E3278="","",IF(O3278&lt;&gt;"",MAX(O$64:O3278)*10+1,IF(AND($F3277/INDEX($F$64:$F3278,MATCH(MAX(Q$64:Q3277),Q$64:Q3277,0)-1)&gt;(1+$O$2),MAX(O$64:O3278)&gt;MAX(P$64:P3277)),MAX(Q$64:Q3277)+1,""))),"")</f>
        <v/>
      </c>
    </row>
    <row r="3279" spans="1:17" x14ac:dyDescent="0.2">
      <c r="A3279" s="13">
        <f>HLOOKUP($E$2,历史数据!$V$3:$AE$5000,ROW(A3277),)</f>
        <v>282100</v>
      </c>
      <c r="B3279" s="41">
        <v>41388</v>
      </c>
      <c r="C3279" s="100">
        <f>IFERROR(IF(A3279&lt;&gt;0,MAX($C$4:C3278)+1,""),"")</f>
        <v>3208</v>
      </c>
      <c r="D3279" s="100"/>
      <c r="E3279" s="99">
        <f t="shared" si="291"/>
        <v>41491</v>
      </c>
      <c r="F3279" s="101">
        <f>IFERROR(VLOOKUP(E3279,历史数据!AH:AJ,3,),"")</f>
        <v>14.2439636185683</v>
      </c>
      <c r="G3279" s="101">
        <f t="shared" si="287"/>
        <v>13.141891776533912</v>
      </c>
      <c r="H3279" s="105">
        <f t="shared" si="288"/>
        <v>1.5559822551809432E-3</v>
      </c>
      <c r="I3279" s="101">
        <f>IFERROR(VLOOKUP(E3279,历史数据!AH:AJ,2,),"")</f>
        <v>14.2830595845845</v>
      </c>
      <c r="J3279" s="104">
        <f t="shared" si="289"/>
        <v>16</v>
      </c>
      <c r="K3279" s="104" t="str">
        <f>IFERROR(IF(AND(J3278=$H$2*1,MAX(K$64:K3278)=MAX(L$64:L3278)),MAX(K$64:K3278)+1,""),"")</f>
        <v/>
      </c>
      <c r="L3279" s="104" t="str">
        <f>IFERROR(IF(AND($F3278/INDEX($F$64:$F3279,MATCH(MAX(M$64:M3279),M$64:M3279,0)-1)&lt;(1-$P$2),MAX(K$64:K3279)&gt;MAX(L$64:L3278)),MAX(K$64:K3279),""),"")</f>
        <v/>
      </c>
      <c r="M3279" s="104" t="str">
        <f>IFERROR(IF(E3279="","",IF(K3279&lt;&gt;"",MAX(M$64:M3278)+1,IF(AND($F3278/INDEX($F$64:$F3279,MATCH(MAX(M$64:M3278),M$64:M3278,0)-1)&gt;(1+$O$2),MAX(K$64:K3279)&gt;MAX(L$64:L3278)),MAX(M$64:M3278)+1,""))),"")</f>
        <v/>
      </c>
      <c r="N3279" s="91">
        <f t="shared" si="290"/>
        <v>16</v>
      </c>
      <c r="O3279" s="91" t="str">
        <f>IFERROR(IF(AND(N3278=$H$2*1,MAX(O$64:O3278)=MAX(P$64:P3278)),MAX(O$64:O3278)+1,""),"")</f>
        <v/>
      </c>
      <c r="P3279" s="91" t="str">
        <f>IFERROR(IF(MOD(MAX(Q$64:Q3279),10*MAX(O$64:O3279))&lt;=2,IF(AND(F3278/INDEX($F$64:$F3279,MATCH(MAX(O$64:O3279),O$64:O3279,0)-1)&lt;(1-$P$2),MAX(O$64:O3279)&gt;MAX(P$64:P3278)),MAX(O$64:O3279),""),IF(AND($F3278/INDEX($F$64:$F3279,MATCH(MAX(Q$64:Q3279),Q$64:Q3279,0)-1)&lt;(1-$P$2),MAX(O$64:O3279)&gt;MAX(P$64:P3278)),MAX(O$64:O3279),"")),"")</f>
        <v/>
      </c>
      <c r="Q3279" s="91" t="str">
        <f>IFERROR(IF(E3279="","",IF(O3279&lt;&gt;"",MAX(O$64:O3279)*10+1,IF(AND($F3278/INDEX($F$64:$F3279,MATCH(MAX(Q$64:Q3278),Q$64:Q3278,0)-1)&gt;(1+$O$2),MAX(O$64:O3279)&gt;MAX(P$64:P3278)),MAX(Q$64:Q3278)+1,""))),"")</f>
        <v/>
      </c>
    </row>
    <row r="3280" spans="1:17" x14ac:dyDescent="0.2">
      <c r="A3280" s="13">
        <f>HLOOKUP($E$2,历史数据!$V$3:$AE$5000,ROW(A3278),)</f>
        <v>491164</v>
      </c>
      <c r="B3280" s="41">
        <v>41389</v>
      </c>
      <c r="C3280" s="100">
        <f>IFERROR(IF(A3280&lt;&gt;0,MAX($C$4:C3279)+1,""),"")</f>
        <v>3209</v>
      </c>
      <c r="D3280" s="100"/>
      <c r="E3280" s="99">
        <f t="shared" si="291"/>
        <v>41492</v>
      </c>
      <c r="F3280" s="101">
        <f>IFERROR(VLOOKUP(E3280,历史数据!AH:AJ,3,),"")</f>
        <v>14.2569956072404</v>
      </c>
      <c r="G3280" s="101">
        <f t="shared" si="287"/>
        <v>13.162308558786815</v>
      </c>
      <c r="H3280" s="105">
        <f t="shared" si="288"/>
        <v>1.5535649357087955E-3</v>
      </c>
      <c r="I3280" s="101">
        <f>IFERROR(VLOOKUP(E3280,历史数据!AH:AJ,2,),"")</f>
        <v>14.0745477658315</v>
      </c>
      <c r="J3280" s="104">
        <f t="shared" si="289"/>
        <v>17</v>
      </c>
      <c r="K3280" s="104" t="str">
        <f>IFERROR(IF(AND(J3279=$H$2*1,MAX(K$64:K3279)=MAX(L$64:L3279)),MAX(K$64:K3279)+1,""),"")</f>
        <v/>
      </c>
      <c r="L3280" s="104" t="str">
        <f>IFERROR(IF(AND($F3279/INDEX($F$64:$F3280,MATCH(MAX(M$64:M3280),M$64:M3280,0)-1)&lt;(1-$P$2),MAX(K$64:K3280)&gt;MAX(L$64:L3279)),MAX(K$64:K3280),""),"")</f>
        <v/>
      </c>
      <c r="M3280" s="104" t="str">
        <f>IFERROR(IF(E3280="","",IF(K3280&lt;&gt;"",MAX(M$64:M3279)+1,IF(AND($F3279/INDEX($F$64:$F3280,MATCH(MAX(M$64:M3279),M$64:M3279,0)-1)&gt;(1+$O$2),MAX(K$64:K3280)&gt;MAX(L$64:L3279)),MAX(M$64:M3279)+1,""))),"")</f>
        <v/>
      </c>
      <c r="N3280" s="91">
        <f t="shared" si="290"/>
        <v>17</v>
      </c>
      <c r="O3280" s="91" t="str">
        <f>IFERROR(IF(AND(N3279=$H$2*1,MAX(O$64:O3279)=MAX(P$64:P3279)),MAX(O$64:O3279)+1,""),"")</f>
        <v/>
      </c>
      <c r="P3280" s="91" t="str">
        <f>IFERROR(IF(MOD(MAX(Q$64:Q3280),10*MAX(O$64:O3280))&lt;=2,IF(AND(F3279/INDEX($F$64:$F3280,MATCH(MAX(O$64:O3280),O$64:O3280,0)-1)&lt;(1-$P$2),MAX(O$64:O3280)&gt;MAX(P$64:P3279)),MAX(O$64:O3280),""),IF(AND($F3279/INDEX($F$64:$F3280,MATCH(MAX(Q$64:Q3280),Q$64:Q3280,0)-1)&lt;(1-$P$2),MAX(O$64:O3280)&gt;MAX(P$64:P3279)),MAX(O$64:O3280),"")),"")</f>
        <v/>
      </c>
      <c r="Q3280" s="91" t="str">
        <f>IFERROR(IF(E3280="","",IF(O3280&lt;&gt;"",MAX(O$64:O3280)*10+1,IF(AND($F3279/INDEX($F$64:$F3280,MATCH(MAX(Q$64:Q3279),Q$64:Q3279,0)-1)&gt;(1+$O$2),MAX(O$64:O3280)&gt;MAX(P$64:P3279)),MAX(Q$64:Q3279)+1,""))),"")</f>
        <v/>
      </c>
    </row>
    <row r="3281" spans="1:17" x14ac:dyDescent="0.2">
      <c r="A3281" s="13">
        <f>HLOOKUP($E$2,历史数据!$V$3:$AE$5000,ROW(A3279),)</f>
        <v>684021</v>
      </c>
      <c r="B3281" s="41">
        <v>41390</v>
      </c>
      <c r="C3281" s="100">
        <f>IFERROR(IF(A3281&lt;&gt;0,MAX($C$4:C3280)+1,""),"")</f>
        <v>3210</v>
      </c>
      <c r="D3281" s="100"/>
      <c r="E3281" s="99">
        <f t="shared" si="291"/>
        <v>41493</v>
      </c>
      <c r="F3281" s="101">
        <f>IFERROR(VLOOKUP(E3281,历史数据!AH:AJ,3,),"")</f>
        <v>14.2960915732566</v>
      </c>
      <c r="G3281" s="101">
        <f t="shared" si="287"/>
        <v>13.181639341983715</v>
      </c>
      <c r="H3281" s="105">
        <f t="shared" si="288"/>
        <v>1.468646864686507E-3</v>
      </c>
      <c r="I3281" s="101">
        <f>IFERROR(VLOOKUP(E3281,历史数据!AH:AJ,2,),"")</f>
        <v>14.191835663879999</v>
      </c>
      <c r="J3281" s="104">
        <f t="shared" si="289"/>
        <v>18</v>
      </c>
      <c r="K3281" s="104" t="str">
        <f>IFERROR(IF(AND(J3280=$H$2*1,MAX(K$64:K3280)=MAX(L$64:L3280)),MAX(K$64:K3280)+1,""),"")</f>
        <v/>
      </c>
      <c r="L3281" s="104" t="str">
        <f>IFERROR(IF(AND($F3280/INDEX($F$64:$F3281,MATCH(MAX(M$64:M3281),M$64:M3281,0)-1)&lt;(1-$P$2),MAX(K$64:K3281)&gt;MAX(L$64:L3280)),MAX(K$64:K3281),""),"")</f>
        <v/>
      </c>
      <c r="M3281" s="104" t="str">
        <f>IFERROR(IF(E3281="","",IF(K3281&lt;&gt;"",MAX(M$64:M3280)+1,IF(AND($F3280/INDEX($F$64:$F3281,MATCH(MAX(M$64:M3280),M$64:M3280,0)-1)&gt;(1+$O$2),MAX(K$64:K3281)&gt;MAX(L$64:L3280)),MAX(M$64:M3280)+1,""))),"")</f>
        <v/>
      </c>
      <c r="N3281" s="91">
        <f t="shared" si="290"/>
        <v>18</v>
      </c>
      <c r="O3281" s="91" t="str">
        <f>IFERROR(IF(AND(N3280=$H$2*1,MAX(O$64:O3280)=MAX(P$64:P3280)),MAX(O$64:O3280)+1,""),"")</f>
        <v/>
      </c>
      <c r="P3281" s="91" t="str">
        <f>IFERROR(IF(MOD(MAX(Q$64:Q3281),10*MAX(O$64:O3281))&lt;=2,IF(AND(F3280/INDEX($F$64:$F3281,MATCH(MAX(O$64:O3281),O$64:O3281,0)-1)&lt;(1-$P$2),MAX(O$64:O3281)&gt;MAX(P$64:P3280)),MAX(O$64:O3281),""),IF(AND($F3280/INDEX($F$64:$F3281,MATCH(MAX(Q$64:Q3281),Q$64:Q3281,0)-1)&lt;(1-$P$2),MAX(O$64:O3281)&gt;MAX(P$64:P3280)),MAX(O$64:O3281),"")),"")</f>
        <v/>
      </c>
      <c r="Q3281" s="91" t="str">
        <f>IFERROR(IF(E3281="","",IF(O3281&lt;&gt;"",MAX(O$64:O3281)*10+1,IF(AND($F3280/INDEX($F$64:$F3281,MATCH(MAX(Q$64:Q3280),Q$64:Q3280,0)-1)&gt;(1+$O$2),MAX(O$64:O3281)&gt;MAX(P$64:P3280)),MAX(Q$64:Q3280)+1,""))),"")</f>
        <v/>
      </c>
    </row>
    <row r="3282" spans="1:17" x14ac:dyDescent="0.2">
      <c r="A3282" s="13">
        <f>HLOOKUP($E$2,历史数据!$V$3:$AE$5000,ROW(A3280),)</f>
        <v>444425</v>
      </c>
      <c r="B3282" s="41">
        <v>41396</v>
      </c>
      <c r="C3282" s="100">
        <f>IFERROR(IF(A3282&lt;&gt;0,MAX($C$4:C3281)+1,""),"")</f>
        <v>3211</v>
      </c>
      <c r="D3282" s="100"/>
      <c r="E3282" s="99">
        <f t="shared" si="291"/>
        <v>41494</v>
      </c>
      <c r="F3282" s="101">
        <f>IFERROR(VLOOKUP(E3282,历史数据!AH:AJ,3,),"")</f>
        <v>14.4003474826331</v>
      </c>
      <c r="G3282" s="101">
        <f t="shared" si="287"/>
        <v>13.198580927257403</v>
      </c>
      <c r="H3282" s="105">
        <f t="shared" si="288"/>
        <v>1.2852411474897352E-3</v>
      </c>
      <c r="I3282" s="101">
        <f>IFERROR(VLOOKUP(E3282,历史数据!AH:AJ,2,),"")</f>
        <v>14.309123561928599</v>
      </c>
      <c r="J3282" s="104">
        <f t="shared" si="289"/>
        <v>19</v>
      </c>
      <c r="K3282" s="104" t="str">
        <f>IFERROR(IF(AND(J3281=$H$2*1,MAX(K$64:K3281)=MAX(L$64:L3281)),MAX(K$64:K3281)+1,""),"")</f>
        <v/>
      </c>
      <c r="L3282" s="104" t="str">
        <f>IFERROR(IF(AND($F3281/INDEX($F$64:$F3282,MATCH(MAX(M$64:M3282),M$64:M3282,0)-1)&lt;(1-$P$2),MAX(K$64:K3282)&gt;MAX(L$64:L3281)),MAX(K$64:K3282),""),"")</f>
        <v/>
      </c>
      <c r="M3282" s="104" t="str">
        <f>IFERROR(IF(E3282="","",IF(K3282&lt;&gt;"",MAX(M$64:M3281)+1,IF(AND($F3281/INDEX($F$64:$F3282,MATCH(MAX(M$64:M3281),M$64:M3281,0)-1)&gt;(1+$O$2),MAX(K$64:K3282)&gt;MAX(L$64:L3281)),MAX(M$64:M3281)+1,""))),"")</f>
        <v/>
      </c>
      <c r="N3282" s="91">
        <f t="shared" si="290"/>
        <v>19</v>
      </c>
      <c r="O3282" s="91" t="str">
        <f>IFERROR(IF(AND(N3281=$H$2*1,MAX(O$64:O3281)=MAX(P$64:P3281)),MAX(O$64:O3281)+1,""),"")</f>
        <v/>
      </c>
      <c r="P3282" s="91" t="str">
        <f>IFERROR(IF(MOD(MAX(Q$64:Q3282),10*MAX(O$64:O3282))&lt;=2,IF(AND(F3281/INDEX($F$64:$F3282,MATCH(MAX(O$64:O3282),O$64:O3282,0)-1)&lt;(1-$P$2),MAX(O$64:O3282)&gt;MAX(P$64:P3281)),MAX(O$64:O3282),""),IF(AND($F3281/INDEX($F$64:$F3282,MATCH(MAX(Q$64:Q3282),Q$64:Q3282,0)-1)&lt;(1-$P$2),MAX(O$64:O3282)&gt;MAX(P$64:P3281)),MAX(O$64:O3282),"")),"")</f>
        <v/>
      </c>
      <c r="Q3282" s="91" t="str">
        <f>IFERROR(IF(E3282="","",IF(O3282&lt;&gt;"",MAX(O$64:O3282)*10+1,IF(AND($F3281/INDEX($F$64:$F3282,MATCH(MAX(Q$64:Q3281),Q$64:Q3281,0)-1)&gt;(1+$O$2),MAX(O$64:O3282)&gt;MAX(P$64:P3281)),MAX(Q$64:Q3281)+1,""))),"")</f>
        <v/>
      </c>
    </row>
    <row r="3283" spans="1:17" x14ac:dyDescent="0.2">
      <c r="A3283" s="13">
        <f>HLOOKUP($E$2,历史数据!$V$3:$AE$5000,ROW(A3281),)</f>
        <v>398277</v>
      </c>
      <c r="B3283" s="41">
        <v>41397</v>
      </c>
      <c r="C3283" s="100">
        <f>IFERROR(IF(A3283&lt;&gt;0,MAX($C$4:C3282)+1,""),"")</f>
        <v>3212</v>
      </c>
      <c r="D3283" s="100"/>
      <c r="E3283" s="99">
        <f t="shared" si="291"/>
        <v>41495</v>
      </c>
      <c r="F3283" s="101">
        <f>IFERROR(VLOOKUP(E3283,历史数据!AH:AJ,3,),"")</f>
        <v>14.4003474826331</v>
      </c>
      <c r="G3283" s="101">
        <f t="shared" si="287"/>
        <v>13.221604107244723</v>
      </c>
      <c r="H3283" s="105">
        <f t="shared" si="288"/>
        <v>1.744367831224336E-3</v>
      </c>
      <c r="I3283" s="101">
        <f>IFERROR(VLOOKUP(E3283,历史数据!AH:AJ,2,),"")</f>
        <v>14.387315493960999</v>
      </c>
      <c r="J3283" s="104">
        <f t="shared" si="289"/>
        <v>20</v>
      </c>
      <c r="K3283" s="104" t="str">
        <f>IFERROR(IF(AND(J3282=$H$2*1,MAX(K$64:K3282)=MAX(L$64:L3282)),MAX(K$64:K3282)+1,""),"")</f>
        <v/>
      </c>
      <c r="L3283" s="104" t="str">
        <f>IFERROR(IF(AND($F3282/INDEX($F$64:$F3283,MATCH(MAX(M$64:M3283),M$64:M3283,0)-1)&lt;(1-$P$2),MAX(K$64:K3283)&gt;MAX(L$64:L3282)),MAX(K$64:K3283),""),"")</f>
        <v/>
      </c>
      <c r="M3283" s="104" t="str">
        <f>IFERROR(IF(E3283="","",IF(K3283&lt;&gt;"",MAX(M$64:M3282)+1,IF(AND($F3282/INDEX($F$64:$F3283,MATCH(MAX(M$64:M3282),M$64:M3282,0)-1)&gt;(1+$O$2),MAX(K$64:K3283)&gt;MAX(L$64:L3282)),MAX(M$64:M3282)+1,""))),"")</f>
        <v/>
      </c>
      <c r="N3283" s="91">
        <f t="shared" si="290"/>
        <v>20</v>
      </c>
      <c r="O3283" s="91" t="str">
        <f>IFERROR(IF(AND(N3282=$H$2*1,MAX(O$64:O3282)=MAX(P$64:P3282)),MAX(O$64:O3282)+1,""),"")</f>
        <v/>
      </c>
      <c r="P3283" s="91" t="str">
        <f>IFERROR(IF(MOD(MAX(Q$64:Q3283),10*MAX(O$64:O3283))&lt;=2,IF(AND(F3282/INDEX($F$64:$F3283,MATCH(MAX(O$64:O3283),O$64:O3283,0)-1)&lt;(1-$P$2),MAX(O$64:O3283)&gt;MAX(P$64:P3282)),MAX(O$64:O3283),""),IF(AND($F3282/INDEX($F$64:$F3283,MATCH(MAX(Q$64:Q3283),Q$64:Q3283,0)-1)&lt;(1-$P$2),MAX(O$64:O3283)&gt;MAX(P$64:P3282)),MAX(O$64:O3283),"")),"")</f>
        <v/>
      </c>
      <c r="Q3283" s="91" t="str">
        <f>IFERROR(IF(E3283="","",IF(O3283&lt;&gt;"",MAX(O$64:O3283)*10+1,IF(AND($F3282/INDEX($F$64:$F3283,MATCH(MAX(Q$64:Q3282),Q$64:Q3282,0)-1)&gt;(1+$O$2),MAX(O$64:O3283)&gt;MAX(P$64:P3282)),MAX(Q$64:Q3282)+1,""))),"")</f>
        <v/>
      </c>
    </row>
    <row r="3284" spans="1:17" x14ac:dyDescent="0.2">
      <c r="A3284" s="13">
        <f>HLOOKUP($E$2,历史数据!$V$3:$AE$5000,ROW(A3282),)</f>
        <v>476961</v>
      </c>
      <c r="B3284" s="41">
        <v>41400</v>
      </c>
      <c r="C3284" s="100">
        <f>IFERROR(IF(A3284&lt;&gt;0,MAX($C$4:C3283)+1,""),"")</f>
        <v>3213</v>
      </c>
      <c r="D3284" s="100"/>
      <c r="E3284" s="99">
        <f t="shared" si="291"/>
        <v>41498</v>
      </c>
      <c r="F3284" s="101">
        <f>IFERROR(VLOOKUP(E3284,历史数据!AH:AJ,3,),"")</f>
        <v>14.4133794713052</v>
      </c>
      <c r="G3284" s="101">
        <f t="shared" si="287"/>
        <v>13.244627287232033</v>
      </c>
      <c r="H3284" s="105">
        <f t="shared" si="288"/>
        <v>1.7413303106463829E-3</v>
      </c>
      <c r="I3284" s="101">
        <f>IFERROR(VLOOKUP(E3284,历史数据!AH:AJ,2,),"")</f>
        <v>14.4524754373214</v>
      </c>
      <c r="J3284" s="104">
        <f t="shared" si="289"/>
        <v>21</v>
      </c>
      <c r="K3284" s="104" t="str">
        <f>IFERROR(IF(AND(J3283=$H$2*1,MAX(K$64:K3283)=MAX(L$64:L3283)),MAX(K$64:K3283)+1,""),"")</f>
        <v/>
      </c>
      <c r="L3284" s="104" t="str">
        <f>IFERROR(IF(AND($F3283/INDEX($F$64:$F3284,MATCH(MAX(M$64:M3284),M$64:M3284,0)-1)&lt;(1-$P$2),MAX(K$64:K3284)&gt;MAX(L$64:L3283)),MAX(K$64:K3284),""),"")</f>
        <v/>
      </c>
      <c r="M3284" s="104" t="str">
        <f>IFERROR(IF(E3284="","",IF(K3284&lt;&gt;"",MAX(M$64:M3283)+1,IF(AND($F3283/INDEX($F$64:$F3284,MATCH(MAX(M$64:M3283),M$64:M3283,0)-1)&gt;(1+$O$2),MAX(K$64:K3284)&gt;MAX(L$64:L3283)),MAX(M$64:M3283)+1,""))),"")</f>
        <v/>
      </c>
      <c r="N3284" s="91">
        <f t="shared" si="290"/>
        <v>21</v>
      </c>
      <c r="O3284" s="91" t="str">
        <f>IFERROR(IF(AND(N3283=$H$2*1,MAX(O$64:O3283)=MAX(P$64:P3283)),MAX(O$64:O3283)+1,""),"")</f>
        <v/>
      </c>
      <c r="P3284" s="91" t="str">
        <f>IFERROR(IF(MOD(MAX(Q$64:Q3284),10*MAX(O$64:O3284))&lt;=2,IF(AND(F3283/INDEX($F$64:$F3284,MATCH(MAX(O$64:O3284),O$64:O3284,0)-1)&lt;(1-$P$2),MAX(O$64:O3284)&gt;MAX(P$64:P3283)),MAX(O$64:O3284),""),IF(AND($F3283/INDEX($F$64:$F3284,MATCH(MAX(Q$64:Q3284),Q$64:Q3284,0)-1)&lt;(1-$P$2),MAX(O$64:O3284)&gt;MAX(P$64:P3283)),MAX(O$64:O3284),"")),"")</f>
        <v/>
      </c>
      <c r="Q3284" s="91" t="str">
        <f>IFERROR(IF(E3284="","",IF(O3284&lt;&gt;"",MAX(O$64:O3284)*10+1,IF(AND($F3283/INDEX($F$64:$F3284,MATCH(MAX(Q$64:Q3283),Q$64:Q3283,0)-1)&gt;(1+$O$2),MAX(O$64:O3284)&gt;MAX(P$64:P3283)),MAX(Q$64:Q3283)+1,""))),"")</f>
        <v/>
      </c>
    </row>
    <row r="3285" spans="1:17" x14ac:dyDescent="0.2">
      <c r="A3285" s="13">
        <f>HLOOKUP($E$2,历史数据!$V$3:$AE$5000,ROW(A3283),)</f>
        <v>331065</v>
      </c>
      <c r="B3285" s="41">
        <v>41401</v>
      </c>
      <c r="C3285" s="100">
        <f>IFERROR(IF(A3285&lt;&gt;0,MAX($C$4:C3284)+1,""),"")</f>
        <v>3214</v>
      </c>
      <c r="D3285" s="100"/>
      <c r="E3285" s="99">
        <f t="shared" si="291"/>
        <v>41499</v>
      </c>
      <c r="F3285" s="101">
        <f>IFERROR(VLOOKUP(E3285,历史数据!AH:AJ,3,),"")</f>
        <v>14.504603392009599</v>
      </c>
      <c r="G3285" s="101">
        <f t="shared" si="287"/>
        <v>13.269605265520163</v>
      </c>
      <c r="H3285" s="105">
        <f t="shared" si="288"/>
        <v>1.8858951442302097E-3</v>
      </c>
      <c r="I3285" s="101">
        <f>IFERROR(VLOOKUP(E3285,历史数据!AH:AJ,2,),"")</f>
        <v>14.4915714033376</v>
      </c>
      <c r="J3285" s="104">
        <f t="shared" si="289"/>
        <v>22</v>
      </c>
      <c r="K3285" s="104" t="str">
        <f>IFERROR(IF(AND(J3284=$H$2*1,MAX(K$64:K3284)=MAX(L$64:L3284)),MAX(K$64:K3284)+1,""),"")</f>
        <v/>
      </c>
      <c r="L3285" s="104" t="str">
        <f>IFERROR(IF(AND($F3284/INDEX($F$64:$F3285,MATCH(MAX(M$64:M3285),M$64:M3285,0)-1)&lt;(1-$P$2),MAX(K$64:K3285)&gt;MAX(L$64:L3284)),MAX(K$64:K3285),""),"")</f>
        <v/>
      </c>
      <c r="M3285" s="104" t="str">
        <f>IFERROR(IF(E3285="","",IF(K3285&lt;&gt;"",MAX(M$64:M3284)+1,IF(AND($F3284/INDEX($F$64:$F3285,MATCH(MAX(M$64:M3284),M$64:M3284,0)-1)&gt;(1+$O$2),MAX(K$64:K3285)&gt;MAX(L$64:L3284)),MAX(M$64:M3284)+1,""))),"")</f>
        <v/>
      </c>
      <c r="N3285" s="91">
        <f t="shared" si="290"/>
        <v>22</v>
      </c>
      <c r="O3285" s="91" t="str">
        <f>IFERROR(IF(AND(N3284=$H$2*1,MAX(O$64:O3284)=MAX(P$64:P3284)),MAX(O$64:O3284)+1,""),"")</f>
        <v/>
      </c>
      <c r="P3285" s="91" t="str">
        <f>IFERROR(IF(MOD(MAX(Q$64:Q3285),10*MAX(O$64:O3285))&lt;=2,IF(AND(F3284/INDEX($F$64:$F3285,MATCH(MAX(O$64:O3285),O$64:O3285,0)-1)&lt;(1-$P$2),MAX(O$64:O3285)&gt;MAX(P$64:P3284)),MAX(O$64:O3285),""),IF(AND($F3284/INDEX($F$64:$F3285,MATCH(MAX(Q$64:Q3285),Q$64:Q3285,0)-1)&lt;(1-$P$2),MAX(O$64:O3285)&gt;MAX(P$64:P3284)),MAX(O$64:O3285),"")),"")</f>
        <v/>
      </c>
      <c r="Q3285" s="91" t="str">
        <f>IFERROR(IF(E3285="","",IF(O3285&lt;&gt;"",MAX(O$64:O3285)*10+1,IF(AND($F3284/INDEX($F$64:$F3285,MATCH(MAX(Q$64:Q3284),Q$64:Q3284,0)-1)&gt;(1+$O$2),MAX(O$64:O3285)&gt;MAX(P$64:P3284)),MAX(Q$64:Q3284)+1,""))),"")</f>
        <v/>
      </c>
    </row>
    <row r="3286" spans="1:17" x14ac:dyDescent="0.2">
      <c r="A3286" s="13">
        <f>HLOOKUP($E$2,历史数据!$V$3:$AE$5000,ROW(A3284),)</f>
        <v>402850</v>
      </c>
      <c r="B3286" s="41">
        <v>41402</v>
      </c>
      <c r="C3286" s="100">
        <f>IFERROR(IF(A3286&lt;&gt;0,MAX($C$4:C3285)+1,""),"")</f>
        <v>3215</v>
      </c>
      <c r="D3286" s="100"/>
      <c r="E3286" s="99">
        <f t="shared" si="291"/>
        <v>41500</v>
      </c>
      <c r="F3286" s="101">
        <f>IFERROR(VLOOKUP(E3286,历史数据!AH:AJ,3,),"")</f>
        <v>14.113643731847599</v>
      </c>
      <c r="G3286" s="101">
        <f t="shared" si="287"/>
        <v>13.284809252304239</v>
      </c>
      <c r="H3286" s="105">
        <f t="shared" si="288"/>
        <v>1.1457753625558897E-3</v>
      </c>
      <c r="I3286" s="101">
        <f>IFERROR(VLOOKUP(E3286,历史数据!AH:AJ,2,),"")</f>
        <v>14.504603392009599</v>
      </c>
      <c r="J3286" s="104">
        <f t="shared" si="289"/>
        <v>23</v>
      </c>
      <c r="K3286" s="104" t="str">
        <f>IFERROR(IF(AND(J3285=$H$2*1,MAX(K$64:K3285)=MAX(L$64:L3285)),MAX(K$64:K3285)+1,""),"")</f>
        <v/>
      </c>
      <c r="L3286" s="104" t="str">
        <f>IFERROR(IF(AND($F3285/INDEX($F$64:$F3286,MATCH(MAX(M$64:M3286),M$64:M3286,0)-1)&lt;(1-$P$2),MAX(K$64:K3286)&gt;MAX(L$64:L3285)),MAX(K$64:K3286),""),"")</f>
        <v/>
      </c>
      <c r="M3286" s="104" t="str">
        <f>IFERROR(IF(E3286="","",IF(K3286&lt;&gt;"",MAX(M$64:M3285)+1,IF(AND($F3285/INDEX($F$64:$F3286,MATCH(MAX(M$64:M3285),M$64:M3285,0)-1)&gt;(1+$O$2),MAX(K$64:K3286)&gt;MAX(L$64:L3285)),MAX(M$64:M3285)+1,""))),"")</f>
        <v/>
      </c>
      <c r="N3286" s="91">
        <f t="shared" si="290"/>
        <v>23</v>
      </c>
      <c r="O3286" s="91" t="str">
        <f>IFERROR(IF(AND(N3285=$H$2*1,MAX(O$64:O3285)=MAX(P$64:P3285)),MAX(O$64:O3285)+1,""),"")</f>
        <v/>
      </c>
      <c r="P3286" s="91" t="str">
        <f>IFERROR(IF(MOD(MAX(Q$64:Q3286),10*MAX(O$64:O3286))&lt;=2,IF(AND(F3285/INDEX($F$64:$F3286,MATCH(MAX(O$64:O3286),O$64:O3286,0)-1)&lt;(1-$P$2),MAX(O$64:O3286)&gt;MAX(P$64:P3285)),MAX(O$64:O3286),""),IF(AND($F3285/INDEX($F$64:$F3286,MATCH(MAX(Q$64:Q3286),Q$64:Q3286,0)-1)&lt;(1-$P$2),MAX(O$64:O3286)&gt;MAX(P$64:P3285)),MAX(O$64:O3286),"")),"")</f>
        <v/>
      </c>
      <c r="Q3286" s="91" t="str">
        <f>IFERROR(IF(E3286="","",IF(O3286&lt;&gt;"",MAX(O$64:O3286)*10+1,IF(AND($F3285/INDEX($F$64:$F3286,MATCH(MAX(Q$64:Q3285),Q$64:Q3285,0)-1)&gt;(1+$O$2),MAX(O$64:O3286)&gt;MAX(P$64:P3285)),MAX(Q$64:Q3285)+1,""))),"")</f>
        <v/>
      </c>
    </row>
    <row r="3287" spans="1:17" x14ac:dyDescent="0.2">
      <c r="A3287" s="13">
        <f>HLOOKUP($E$2,历史数据!$V$3:$AE$5000,ROW(A3285),)</f>
        <v>344440</v>
      </c>
      <c r="B3287" s="41">
        <v>41403</v>
      </c>
      <c r="C3287" s="100">
        <f>IFERROR(IF(A3287&lt;&gt;0,MAX($C$4:C3286)+1,""),"")</f>
        <v>3216</v>
      </c>
      <c r="D3287" s="100"/>
      <c r="E3287" s="99">
        <f t="shared" si="291"/>
        <v>41501</v>
      </c>
      <c r="F3287" s="101">
        <f>IFERROR(VLOOKUP(E3287,历史数据!AH:AJ,3,),"")</f>
        <v>14.0224198111432</v>
      </c>
      <c r="G3287" s="101">
        <f t="shared" si="287"/>
        <v>13.298492840409908</v>
      </c>
      <c r="H3287" s="105">
        <f t="shared" si="288"/>
        <v>1.0300176574455921E-3</v>
      </c>
      <c r="I3287" s="101">
        <f>IFERROR(VLOOKUP(E3287,历史数据!AH:AJ,2,),"")</f>
        <v>14.2439636185683</v>
      </c>
      <c r="J3287" s="104">
        <f t="shared" si="289"/>
        <v>24</v>
      </c>
      <c r="K3287" s="104" t="str">
        <f>IFERROR(IF(AND(J3286=$H$2*1,MAX(K$64:K3286)=MAX(L$64:L3286)),MAX(K$64:K3286)+1,""),"")</f>
        <v/>
      </c>
      <c r="L3287" s="104" t="str">
        <f>IFERROR(IF(AND($F3286/INDEX($F$64:$F3287,MATCH(MAX(M$64:M3287),M$64:M3287,0)-1)&lt;(1-$P$2),MAX(K$64:K3287)&gt;MAX(L$64:L3286)),MAX(K$64:K3287),""),"")</f>
        <v/>
      </c>
      <c r="M3287" s="104" t="str">
        <f>IFERROR(IF(E3287="","",IF(K3287&lt;&gt;"",MAX(M$64:M3286)+1,IF(AND($F3286/INDEX($F$64:$F3287,MATCH(MAX(M$64:M3286),M$64:M3286,0)-1)&gt;(1+$O$2),MAX(K$64:K3287)&gt;MAX(L$64:L3286)),MAX(M$64:M3286)+1,""))),"")</f>
        <v/>
      </c>
      <c r="N3287" s="91">
        <f t="shared" si="290"/>
        <v>24</v>
      </c>
      <c r="O3287" s="91" t="str">
        <f>IFERROR(IF(AND(N3286=$H$2*1,MAX(O$64:O3286)=MAX(P$64:P3286)),MAX(O$64:O3286)+1,""),"")</f>
        <v/>
      </c>
      <c r="P3287" s="91" t="str">
        <f>IFERROR(IF(MOD(MAX(Q$64:Q3287),10*MAX(O$64:O3287))&lt;=2,IF(AND(F3286/INDEX($F$64:$F3287,MATCH(MAX(O$64:O3287),O$64:O3287,0)-1)&lt;(1-$P$2),MAX(O$64:O3287)&gt;MAX(P$64:P3286)),MAX(O$64:O3287),""),IF(AND($F3286/INDEX($F$64:$F3287,MATCH(MAX(Q$64:Q3287),Q$64:Q3287,0)-1)&lt;(1-$P$2),MAX(O$64:O3287)&gt;MAX(P$64:P3286)),MAX(O$64:O3287),"")),"")</f>
        <v/>
      </c>
      <c r="Q3287" s="91" t="str">
        <f>IFERROR(IF(E3287="","",IF(O3287&lt;&gt;"",MAX(O$64:O3287)*10+1,IF(AND($F3286/INDEX($F$64:$F3287,MATCH(MAX(Q$64:Q3286),Q$64:Q3286,0)-1)&gt;(1+$O$2),MAX(O$64:O3287)&gt;MAX(P$64:P3286)),MAX(Q$64:Q3286)+1,""))),"")</f>
        <v/>
      </c>
    </row>
    <row r="3288" spans="1:17" x14ac:dyDescent="0.2">
      <c r="A3288" s="13">
        <f>HLOOKUP($E$2,历史数据!$V$3:$AE$5000,ROW(A3286),)</f>
        <v>289822</v>
      </c>
      <c r="B3288" s="41">
        <v>41404</v>
      </c>
      <c r="C3288" s="100">
        <f>IFERROR(IF(A3288&lt;&gt;0,MAX($C$4:C3287)+1,""),"")</f>
        <v>3217</v>
      </c>
      <c r="D3288" s="100"/>
      <c r="E3288" s="99">
        <f t="shared" si="291"/>
        <v>41502</v>
      </c>
      <c r="F3288" s="101">
        <f>IFERROR(VLOOKUP(E3288,历史数据!AH:AJ,3,),"")</f>
        <v>14.191835663879999</v>
      </c>
      <c r="G3288" s="101">
        <f t="shared" si="287"/>
        <v>13.311524829081975</v>
      </c>
      <c r="H3288" s="105">
        <f t="shared" si="288"/>
        <v>9.7995982164733597E-4</v>
      </c>
      <c r="I3288" s="101">
        <f>IFERROR(VLOOKUP(E3288,历史数据!AH:AJ,2,),"")</f>
        <v>13.9442278791108</v>
      </c>
      <c r="J3288" s="104">
        <f t="shared" si="289"/>
        <v>25</v>
      </c>
      <c r="K3288" s="104" t="str">
        <f>IFERROR(IF(AND(J3287=$H$2*1,MAX(K$64:K3287)=MAX(L$64:L3287)),MAX(K$64:K3287)+1,""),"")</f>
        <v/>
      </c>
      <c r="L3288" s="104" t="str">
        <f>IFERROR(IF(AND($F3287/INDEX($F$64:$F3288,MATCH(MAX(M$64:M3288),M$64:M3288,0)-1)&lt;(1-$P$2),MAX(K$64:K3288)&gt;MAX(L$64:L3287)),MAX(K$64:K3288),""),"")</f>
        <v/>
      </c>
      <c r="M3288" s="104" t="str">
        <f>IFERROR(IF(E3288="","",IF(K3288&lt;&gt;"",MAX(M$64:M3287)+1,IF(AND($F3287/INDEX($F$64:$F3288,MATCH(MAX(M$64:M3287),M$64:M3287,0)-1)&gt;(1+$O$2),MAX(K$64:K3288)&gt;MAX(L$64:L3287)),MAX(M$64:M3287)+1,""))),"")</f>
        <v/>
      </c>
      <c r="N3288" s="91">
        <f t="shared" si="290"/>
        <v>25</v>
      </c>
      <c r="O3288" s="91" t="str">
        <f>IFERROR(IF(AND(N3287=$H$2*1,MAX(O$64:O3287)=MAX(P$64:P3287)),MAX(O$64:O3287)+1,""),"")</f>
        <v/>
      </c>
      <c r="P3288" s="91" t="str">
        <f>IFERROR(IF(MOD(MAX(Q$64:Q3288),10*MAX(O$64:O3288))&lt;=2,IF(AND(F3287/INDEX($F$64:$F3288,MATCH(MAX(O$64:O3288),O$64:O3288,0)-1)&lt;(1-$P$2),MAX(O$64:O3288)&gt;MAX(P$64:P3287)),MAX(O$64:O3288),""),IF(AND($F3287/INDEX($F$64:$F3288,MATCH(MAX(Q$64:Q3288),Q$64:Q3288,0)-1)&lt;(1-$P$2),MAX(O$64:O3288)&gt;MAX(P$64:P3287)),MAX(O$64:O3288),"")),"")</f>
        <v/>
      </c>
      <c r="Q3288" s="91" t="str">
        <f>IFERROR(IF(E3288="","",IF(O3288&lt;&gt;"",MAX(O$64:O3288)*10+1,IF(AND($F3287/INDEX($F$64:$F3288,MATCH(MAX(Q$64:Q3287),Q$64:Q3287,0)-1)&gt;(1+$O$2),MAX(O$64:O3288)&gt;MAX(P$64:P3287)),MAX(Q$64:Q3287)+1,""))),"")</f>
        <v/>
      </c>
    </row>
    <row r="3289" spans="1:17" x14ac:dyDescent="0.2">
      <c r="A3289" s="13">
        <f>HLOOKUP($E$2,历史数据!$V$3:$AE$5000,ROW(A3287),)</f>
        <v>440041</v>
      </c>
      <c r="B3289" s="41">
        <v>41407</v>
      </c>
      <c r="C3289" s="100">
        <f>IFERROR(IF(A3289&lt;&gt;0,MAX($C$4:C3288)+1,""),"")</f>
        <v>3218</v>
      </c>
      <c r="D3289" s="100"/>
      <c r="E3289" s="99">
        <f t="shared" si="291"/>
        <v>41505</v>
      </c>
      <c r="F3289" s="101">
        <f>IFERROR(VLOOKUP(E3289,历史数据!AH:AJ,3,),"")</f>
        <v>14.0745477658315</v>
      </c>
      <c r="G3289" s="101">
        <f t="shared" si="287"/>
        <v>13.323470818698036</v>
      </c>
      <c r="H3289" s="105">
        <f t="shared" si="288"/>
        <v>8.9741707050428055E-4</v>
      </c>
      <c r="I3289" s="101">
        <f>IFERROR(VLOOKUP(E3289,历史数据!AH:AJ,2,),"")</f>
        <v>14.191835663879999</v>
      </c>
      <c r="J3289" s="104">
        <f t="shared" si="289"/>
        <v>26</v>
      </c>
      <c r="K3289" s="104" t="str">
        <f>IFERROR(IF(AND(J3288=$H$2*1,MAX(K$64:K3288)=MAX(L$64:L3288)),MAX(K$64:K3288)+1,""),"")</f>
        <v/>
      </c>
      <c r="L3289" s="104" t="str">
        <f>IFERROR(IF(AND($F3288/INDEX($F$64:$F3289,MATCH(MAX(M$64:M3289),M$64:M3289,0)-1)&lt;(1-$P$2),MAX(K$64:K3289)&gt;MAX(L$64:L3288)),MAX(K$64:K3289),""),"")</f>
        <v/>
      </c>
      <c r="M3289" s="104" t="str">
        <f>IFERROR(IF(E3289="","",IF(K3289&lt;&gt;"",MAX(M$64:M3288)+1,IF(AND($F3288/INDEX($F$64:$F3289,MATCH(MAX(M$64:M3288),M$64:M3288,0)-1)&gt;(1+$O$2),MAX(K$64:K3289)&gt;MAX(L$64:L3288)),MAX(M$64:M3288)+1,""))),"")</f>
        <v/>
      </c>
      <c r="N3289" s="91">
        <f t="shared" si="290"/>
        <v>26</v>
      </c>
      <c r="O3289" s="91" t="str">
        <f>IFERROR(IF(AND(N3288=$H$2*1,MAX(O$64:O3288)=MAX(P$64:P3288)),MAX(O$64:O3288)+1,""),"")</f>
        <v/>
      </c>
      <c r="P3289" s="91" t="str">
        <f>IFERROR(IF(MOD(MAX(Q$64:Q3289),10*MAX(O$64:O3289))&lt;=2,IF(AND(F3288/INDEX($F$64:$F3289,MATCH(MAX(O$64:O3289),O$64:O3289,0)-1)&lt;(1-$P$2),MAX(O$64:O3289)&gt;MAX(P$64:P3288)),MAX(O$64:O3289),""),IF(AND($F3288/INDEX($F$64:$F3289,MATCH(MAX(Q$64:Q3289),Q$64:Q3289,0)-1)&lt;(1-$P$2),MAX(O$64:O3289)&gt;MAX(P$64:P3288)),MAX(O$64:O3289),"")),"")</f>
        <v/>
      </c>
      <c r="Q3289" s="91" t="str">
        <f>IFERROR(IF(E3289="","",IF(O3289&lt;&gt;"",MAX(O$64:O3289)*10+1,IF(AND($F3288/INDEX($F$64:$F3289,MATCH(MAX(Q$64:Q3288),Q$64:Q3288,0)-1)&gt;(1+$O$2),MAX(O$64:O3289)&gt;MAX(P$64:P3288)),MAX(Q$64:Q3288)+1,""))),"")</f>
        <v/>
      </c>
    </row>
    <row r="3290" spans="1:17" x14ac:dyDescent="0.2">
      <c r="A3290" s="13">
        <f>HLOOKUP($E$2,历史数据!$V$3:$AE$5000,ROW(A3288),)</f>
        <v>375222</v>
      </c>
      <c r="B3290" s="41">
        <v>41408</v>
      </c>
      <c r="C3290" s="100">
        <f>IFERROR(IF(A3290&lt;&gt;0,MAX($C$4:C3289)+1,""),"")</f>
        <v>3219</v>
      </c>
      <c r="D3290" s="100"/>
      <c r="E3290" s="99">
        <f t="shared" si="291"/>
        <v>41506</v>
      </c>
      <c r="F3290" s="101">
        <f>IFERROR(VLOOKUP(E3290,历史数据!AH:AJ,3,),"")</f>
        <v>14.0615157771594</v>
      </c>
      <c r="G3290" s="101">
        <f t="shared" si="287"/>
        <v>13.333244810202086</v>
      </c>
      <c r="H3290" s="105">
        <f t="shared" si="288"/>
        <v>7.3359199243583362E-4</v>
      </c>
      <c r="I3290" s="101">
        <f>IFERROR(VLOOKUP(E3290,历史数据!AH:AJ,2,),"")</f>
        <v>14.009387822471099</v>
      </c>
      <c r="J3290" s="104">
        <f t="shared" si="289"/>
        <v>27</v>
      </c>
      <c r="K3290" s="104" t="str">
        <f>IFERROR(IF(AND(J3289=$H$2*1,MAX(K$64:K3289)=MAX(L$64:L3289)),MAX(K$64:K3289)+1,""),"")</f>
        <v/>
      </c>
      <c r="L3290" s="104" t="str">
        <f>IFERROR(IF(AND($F3289/INDEX($F$64:$F3290,MATCH(MAX(M$64:M3290),M$64:M3290,0)-1)&lt;(1-$P$2),MAX(K$64:K3290)&gt;MAX(L$64:L3289)),MAX(K$64:K3290),""),"")</f>
        <v/>
      </c>
      <c r="M3290" s="104" t="str">
        <f>IFERROR(IF(E3290="","",IF(K3290&lt;&gt;"",MAX(M$64:M3289)+1,IF(AND($F3289/INDEX($F$64:$F3290,MATCH(MAX(M$64:M3289),M$64:M3289,0)-1)&gt;(1+$O$2),MAX(K$64:K3290)&gt;MAX(L$64:L3289)),MAX(M$64:M3289)+1,""))),"")</f>
        <v/>
      </c>
      <c r="N3290" s="91">
        <f t="shared" si="290"/>
        <v>27</v>
      </c>
      <c r="O3290" s="91" t="str">
        <f>IFERROR(IF(AND(N3289=$H$2*1,MAX(O$64:O3289)=MAX(P$64:P3289)),MAX(O$64:O3289)+1,""),"")</f>
        <v/>
      </c>
      <c r="P3290" s="91" t="str">
        <f>IFERROR(IF(MOD(MAX(Q$64:Q3290),10*MAX(O$64:O3290))&lt;=2,IF(AND(F3289/INDEX($F$64:$F3290,MATCH(MAX(O$64:O3290),O$64:O3290,0)-1)&lt;(1-$P$2),MAX(O$64:O3290)&gt;MAX(P$64:P3289)),MAX(O$64:O3290),""),IF(AND($F3289/INDEX($F$64:$F3290,MATCH(MAX(Q$64:Q3290),Q$64:Q3290,0)-1)&lt;(1-$P$2),MAX(O$64:O3290)&gt;MAX(P$64:P3289)),MAX(O$64:O3290),"")),"")</f>
        <v/>
      </c>
      <c r="Q3290" s="91" t="str">
        <f>IFERROR(IF(E3290="","",IF(O3290&lt;&gt;"",MAX(O$64:O3290)*10+1,IF(AND($F3289/INDEX($F$64:$F3290,MATCH(MAX(Q$64:Q3289),Q$64:Q3289,0)-1)&gt;(1+$O$2),MAX(O$64:O3290)&gt;MAX(P$64:P3289)),MAX(Q$64:Q3289)+1,""))),"")</f>
        <v/>
      </c>
    </row>
    <row r="3291" spans="1:17" x14ac:dyDescent="0.2">
      <c r="A3291" s="13">
        <f>HLOOKUP($E$2,历史数据!$V$3:$AE$5000,ROW(A3289),)</f>
        <v>431231</v>
      </c>
      <c r="B3291" s="41">
        <v>41409</v>
      </c>
      <c r="C3291" s="100">
        <f>IFERROR(IF(A3291&lt;&gt;0,MAX($C$4:C3290)+1,""),"")</f>
        <v>3220</v>
      </c>
      <c r="D3291" s="100"/>
      <c r="E3291" s="99">
        <f t="shared" si="291"/>
        <v>41507</v>
      </c>
      <c r="F3291" s="101">
        <f>IFERROR(VLOOKUP(E3291,历史数据!AH:AJ,3,),"")</f>
        <v>14.2048676525521</v>
      </c>
      <c r="G3291" s="101">
        <f t="shared" si="287"/>
        <v>13.345407999629352</v>
      </c>
      <c r="H3291" s="105">
        <f t="shared" si="288"/>
        <v>9.1224526365540903E-4</v>
      </c>
      <c r="I3291" s="101">
        <f>IFERROR(VLOOKUP(E3291,历史数据!AH:AJ,2,),"")</f>
        <v>14.113643731847599</v>
      </c>
      <c r="J3291" s="104">
        <f t="shared" si="289"/>
        <v>28</v>
      </c>
      <c r="K3291" s="104" t="str">
        <f>IFERROR(IF(AND(J3290=$H$2*1,MAX(K$64:K3290)=MAX(L$64:L3290)),MAX(K$64:K3290)+1,""),"")</f>
        <v/>
      </c>
      <c r="L3291" s="104" t="str">
        <f>IFERROR(IF(AND($F3290/INDEX($F$64:$F3291,MATCH(MAX(M$64:M3291),M$64:M3291,0)-1)&lt;(1-$P$2),MAX(K$64:K3291)&gt;MAX(L$64:L3290)),MAX(K$64:K3291),""),"")</f>
        <v/>
      </c>
      <c r="M3291" s="104" t="str">
        <f>IFERROR(IF(E3291="","",IF(K3291&lt;&gt;"",MAX(M$64:M3290)+1,IF(AND($F3290/INDEX($F$64:$F3291,MATCH(MAX(M$64:M3290),M$64:M3290,0)-1)&gt;(1+$O$2),MAX(K$64:K3291)&gt;MAX(L$64:L3290)),MAX(M$64:M3290)+1,""))),"")</f>
        <v/>
      </c>
      <c r="N3291" s="91">
        <f t="shared" si="290"/>
        <v>28</v>
      </c>
      <c r="O3291" s="91" t="str">
        <f>IFERROR(IF(AND(N3290=$H$2*1,MAX(O$64:O3290)=MAX(P$64:P3290)),MAX(O$64:O3290)+1,""),"")</f>
        <v/>
      </c>
      <c r="P3291" s="91" t="str">
        <f>IFERROR(IF(MOD(MAX(Q$64:Q3291),10*MAX(O$64:O3291))&lt;=2,IF(AND(F3290/INDEX($F$64:$F3291,MATCH(MAX(O$64:O3291),O$64:O3291,0)-1)&lt;(1-$P$2),MAX(O$64:O3291)&gt;MAX(P$64:P3290)),MAX(O$64:O3291),""),IF(AND($F3290/INDEX($F$64:$F3291,MATCH(MAX(Q$64:Q3291),Q$64:Q3291,0)-1)&lt;(1-$P$2),MAX(O$64:O3291)&gt;MAX(P$64:P3290)),MAX(O$64:O3291),"")),"")</f>
        <v/>
      </c>
      <c r="Q3291" s="91" t="str">
        <f>IFERROR(IF(E3291="","",IF(O3291&lt;&gt;"",MAX(O$64:O3291)*10+1,IF(AND($F3290/INDEX($F$64:$F3291,MATCH(MAX(Q$64:Q3290),Q$64:Q3290,0)-1)&gt;(1+$O$2),MAX(O$64:O3291)&gt;MAX(P$64:P3290)),MAX(Q$64:Q3290)+1,""))),"")</f>
        <v/>
      </c>
    </row>
    <row r="3292" spans="1:17" x14ac:dyDescent="0.2">
      <c r="A3292" s="13">
        <f>HLOOKUP($E$2,历史数据!$V$3:$AE$5000,ROW(A3290),)</f>
        <v>322672</v>
      </c>
      <c r="B3292" s="41">
        <v>41410</v>
      </c>
      <c r="C3292" s="100">
        <f>IFERROR(IF(A3292&lt;&gt;0,MAX($C$4:C3291)+1,""),"")</f>
        <v>3221</v>
      </c>
      <c r="D3292" s="100"/>
      <c r="E3292" s="99">
        <f t="shared" si="291"/>
        <v>41508</v>
      </c>
      <c r="F3292" s="101">
        <f>IFERROR(VLOOKUP(E3292,历史数据!AH:AJ,3,),"")</f>
        <v>13.6053961736371</v>
      </c>
      <c r="G3292" s="101">
        <f t="shared" si="287"/>
        <v>13.348014397363762</v>
      </c>
      <c r="H3292" s="105">
        <f t="shared" si="288"/>
        <v>1.9530296372227696E-4</v>
      </c>
      <c r="I3292" s="101">
        <f>IFERROR(VLOOKUP(E3292,历史数据!AH:AJ,2,),"")</f>
        <v>14.2048676525521</v>
      </c>
      <c r="J3292" s="104">
        <f t="shared" si="289"/>
        <v>29</v>
      </c>
      <c r="K3292" s="104" t="str">
        <f>IFERROR(IF(AND(J3291=$H$2*1,MAX(K$64:K3291)=MAX(L$64:L3291)),MAX(K$64:K3291)+1,""),"")</f>
        <v/>
      </c>
      <c r="L3292" s="104" t="str">
        <f>IFERROR(IF(AND($F3291/INDEX($F$64:$F3292,MATCH(MAX(M$64:M3292),M$64:M3292,0)-1)&lt;(1-$P$2),MAX(K$64:K3292)&gt;MAX(L$64:L3291)),MAX(K$64:K3292),""),"")</f>
        <v/>
      </c>
      <c r="M3292" s="104" t="str">
        <f>IFERROR(IF(E3292="","",IF(K3292&lt;&gt;"",MAX(M$64:M3291)+1,IF(AND($F3291/INDEX($F$64:$F3292,MATCH(MAX(M$64:M3291),M$64:M3291,0)-1)&gt;(1+$O$2),MAX(K$64:K3292)&gt;MAX(L$64:L3291)),MAX(M$64:M3291)+1,""))),"")</f>
        <v/>
      </c>
      <c r="N3292" s="91">
        <f t="shared" si="290"/>
        <v>29</v>
      </c>
      <c r="O3292" s="91" t="str">
        <f>IFERROR(IF(AND(N3291=$H$2*1,MAX(O$64:O3291)=MAX(P$64:P3291)),MAX(O$64:O3291)+1,""),"")</f>
        <v/>
      </c>
      <c r="P3292" s="91" t="str">
        <f>IFERROR(IF(MOD(MAX(Q$64:Q3292),10*MAX(O$64:O3292))&lt;=2,IF(AND(F3291/INDEX($F$64:$F3292,MATCH(MAX(O$64:O3292),O$64:O3292,0)-1)&lt;(1-$P$2),MAX(O$64:O3292)&gt;MAX(P$64:P3291)),MAX(O$64:O3292),""),IF(AND($F3291/INDEX($F$64:$F3292,MATCH(MAX(Q$64:Q3292),Q$64:Q3292,0)-1)&lt;(1-$P$2),MAX(O$64:O3292)&gt;MAX(P$64:P3291)),MAX(O$64:O3292),"")),"")</f>
        <v/>
      </c>
      <c r="Q3292" s="91" t="str">
        <f>IFERROR(IF(E3292="","",IF(O3292&lt;&gt;"",MAX(O$64:O3292)*10+1,IF(AND($F3291/INDEX($F$64:$F3292,MATCH(MAX(Q$64:Q3291),Q$64:Q3291,0)-1)&gt;(1+$O$2),MAX(O$64:O3292)&gt;MAX(P$64:P3291)),MAX(Q$64:Q3291)+1,""))),"")</f>
        <v/>
      </c>
    </row>
    <row r="3293" spans="1:17" x14ac:dyDescent="0.2">
      <c r="A3293" s="13">
        <f>HLOOKUP($E$2,历史数据!$V$3:$AE$5000,ROW(A3291),)</f>
        <v>567009</v>
      </c>
      <c r="B3293" s="41">
        <v>41411</v>
      </c>
      <c r="C3293" s="100">
        <f>IFERROR(IF(A3293&lt;&gt;0,MAX($C$4:C3292)+1,""),"")</f>
        <v>3222</v>
      </c>
      <c r="D3293" s="100"/>
      <c r="E3293" s="99">
        <f t="shared" si="291"/>
        <v>41509</v>
      </c>
      <c r="F3293" s="101">
        <f>IFERROR(VLOOKUP(E3293,历史数据!AH:AJ,3,),"")</f>
        <v>13.5532682189488</v>
      </c>
      <c r="G3293" s="101">
        <f t="shared" si="287"/>
        <v>13.34714559811896</v>
      </c>
      <c r="H3293" s="105">
        <f t="shared" si="288"/>
        <v>-6.5088275974178877E-5</v>
      </c>
      <c r="I3293" s="101">
        <f>IFERROR(VLOOKUP(E3293,历史数据!AH:AJ,2,),"")</f>
        <v>13.592364184965</v>
      </c>
      <c r="J3293" s="104">
        <f t="shared" si="289"/>
        <v>0</v>
      </c>
      <c r="K3293" s="104" t="str">
        <f>IFERROR(IF(AND(J3292=$H$2*1,MAX(K$64:K3292)=MAX(L$64:L3292)),MAX(K$64:K3292)+1,""),"")</f>
        <v/>
      </c>
      <c r="L3293" s="104" t="str">
        <f>IFERROR(IF(AND($F3292/INDEX($F$64:$F3293,MATCH(MAX(M$64:M3293),M$64:M3293,0)-1)&lt;(1-$P$2),MAX(K$64:K3293)&gt;MAX(L$64:L3292)),MAX(K$64:K3293),""),"")</f>
        <v/>
      </c>
      <c r="M3293" s="104" t="str">
        <f>IFERROR(IF(E3293="","",IF(K3293&lt;&gt;"",MAX(M$64:M3292)+1,IF(AND($F3292/INDEX($F$64:$F3293,MATCH(MAX(M$64:M3292),M$64:M3292,0)-1)&gt;(1+$O$2),MAX(K$64:K3293)&gt;MAX(L$64:L3292)),MAX(M$64:M3292)+1,""))),"")</f>
        <v/>
      </c>
      <c r="N3293" s="91">
        <f t="shared" si="290"/>
        <v>0</v>
      </c>
      <c r="O3293" s="91" t="str">
        <f>IFERROR(IF(AND(N3292=$H$2*1,MAX(O$64:O3292)=MAX(P$64:P3292)),MAX(O$64:O3292)+1,""),"")</f>
        <v/>
      </c>
      <c r="P3293" s="91" t="str">
        <f>IFERROR(IF(MOD(MAX(Q$64:Q3293),10*MAX(O$64:O3293))&lt;=2,IF(AND(F3292/INDEX($F$64:$F3293,MATCH(MAX(O$64:O3293),O$64:O3293,0)-1)&lt;(1-$P$2),MAX(O$64:O3293)&gt;MAX(P$64:P3292)),MAX(O$64:O3293),""),IF(AND($F3292/INDEX($F$64:$F3293,MATCH(MAX(Q$64:Q3293),Q$64:Q3293,0)-1)&lt;(1-$P$2),MAX(O$64:O3293)&gt;MAX(P$64:P3292)),MAX(O$64:O3293),"")),"")</f>
        <v/>
      </c>
      <c r="Q3293" s="91" t="str">
        <f>IFERROR(IF(E3293="","",IF(O3293&lt;&gt;"",MAX(O$64:O3293)*10+1,IF(AND($F3292/INDEX($F$64:$F3293,MATCH(MAX(Q$64:Q3292),Q$64:Q3292,0)-1)&gt;(1+$O$2),MAX(O$64:O3293)&gt;MAX(P$64:P3292)),MAX(Q$64:Q3292)+1,""))),"")</f>
        <v/>
      </c>
    </row>
    <row r="3294" spans="1:17" x14ac:dyDescent="0.2">
      <c r="A3294" s="13">
        <f>HLOOKUP($E$2,历史数据!$V$3:$AE$5000,ROW(A3292),)</f>
        <v>744860</v>
      </c>
      <c r="B3294" s="41">
        <v>41414</v>
      </c>
      <c r="C3294" s="100">
        <f>IFERROR(IF(A3294&lt;&gt;0,MAX($C$4:C3293)+1,""),"")</f>
        <v>3223</v>
      </c>
      <c r="D3294" s="100"/>
      <c r="E3294" s="99">
        <f t="shared" si="291"/>
        <v>41512</v>
      </c>
      <c r="F3294" s="101">
        <f>IFERROR(VLOOKUP(E3294,历史数据!AH:AJ,3,),"")</f>
        <v>13.3708203775399</v>
      </c>
      <c r="G3294" s="101">
        <f t="shared" si="287"/>
        <v>13.33954360472692</v>
      </c>
      <c r="H3294" s="105">
        <f t="shared" si="288"/>
        <v>-5.6955948642012366E-4</v>
      </c>
      <c r="I3294" s="101">
        <f>IFERROR(VLOOKUP(E3294,历史数据!AH:AJ,2,),"")</f>
        <v>13.4490123095723</v>
      </c>
      <c r="J3294" s="104">
        <f t="shared" si="289"/>
        <v>0</v>
      </c>
      <c r="K3294" s="104" t="str">
        <f>IFERROR(IF(AND(J3293=$H$2*1,MAX(K$64:K3293)=MAX(L$64:L3293)),MAX(K$64:K3293)+1,""),"")</f>
        <v/>
      </c>
      <c r="L3294" s="104" t="str">
        <f>IFERROR(IF(AND($F3293/INDEX($F$64:$F3294,MATCH(MAX(M$64:M3294),M$64:M3294,0)-1)&lt;(1-$P$2),MAX(K$64:K3294)&gt;MAX(L$64:L3293)),MAX(K$64:K3294),""),"")</f>
        <v/>
      </c>
      <c r="M3294" s="104" t="str">
        <f>IFERROR(IF(E3294="","",IF(K3294&lt;&gt;"",MAX(M$64:M3293)+1,IF(AND($F3293/INDEX($F$64:$F3294,MATCH(MAX(M$64:M3293),M$64:M3293,0)-1)&gt;(1+$O$2),MAX(K$64:K3294)&gt;MAX(L$64:L3293)),MAX(M$64:M3293)+1,""))),"")</f>
        <v/>
      </c>
      <c r="N3294" s="91">
        <f t="shared" si="290"/>
        <v>0</v>
      </c>
      <c r="O3294" s="91" t="str">
        <f>IFERROR(IF(AND(N3293=$H$2*1,MAX(O$64:O3293)=MAX(P$64:P3293)),MAX(O$64:O3293)+1,""),"")</f>
        <v/>
      </c>
      <c r="P3294" s="91" t="str">
        <f>IFERROR(IF(MOD(MAX(Q$64:Q3294),10*MAX(O$64:O3294))&lt;=2,IF(AND(F3293/INDEX($F$64:$F3294,MATCH(MAX(O$64:O3294),O$64:O3294,0)-1)&lt;(1-$P$2),MAX(O$64:O3294)&gt;MAX(P$64:P3293)),MAX(O$64:O3294),""),IF(AND($F3293/INDEX($F$64:$F3294,MATCH(MAX(Q$64:Q3294),Q$64:Q3294,0)-1)&lt;(1-$P$2),MAX(O$64:O3294)&gt;MAX(P$64:P3293)),MAX(O$64:O3294),"")),"")</f>
        <v/>
      </c>
      <c r="Q3294" s="91" t="str">
        <f>IFERROR(IF(E3294="","",IF(O3294&lt;&gt;"",MAX(O$64:O3294)*10+1,IF(AND($F3293/INDEX($F$64:$F3294,MATCH(MAX(Q$64:Q3293),Q$64:Q3293,0)-1)&gt;(1+$O$2),MAX(O$64:O3294)&gt;MAX(P$64:P3293)),MAX(Q$64:Q3293)+1,""))),"")</f>
        <v/>
      </c>
    </row>
    <row r="3295" spans="1:17" x14ac:dyDescent="0.2">
      <c r="A3295" s="13">
        <f>HLOOKUP($E$2,历史数据!$V$3:$AE$5000,ROW(A3293),)</f>
        <v>900482</v>
      </c>
      <c r="B3295" s="41">
        <v>41415</v>
      </c>
      <c r="C3295" s="100">
        <f>IFERROR(IF(A3295&lt;&gt;0,MAX($C$4:C3294)+1,""),"")</f>
        <v>3224</v>
      </c>
      <c r="D3295" s="100"/>
      <c r="E3295" s="99">
        <f t="shared" si="291"/>
        <v>41513</v>
      </c>
      <c r="F3295" s="101">
        <f>IFERROR(VLOOKUP(E3295,历史数据!AH:AJ,3,),"")</f>
        <v>13.462044298244299</v>
      </c>
      <c r="G3295" s="101">
        <f t="shared" si="287"/>
        <v>13.33367920982449</v>
      </c>
      <c r="H3295" s="105">
        <f t="shared" si="288"/>
        <v>-4.3962485345838687E-4</v>
      </c>
      <c r="I3295" s="101">
        <f>IFERROR(VLOOKUP(E3295,历史数据!AH:AJ,2,),"")</f>
        <v>13.4359803209002</v>
      </c>
      <c r="J3295" s="104">
        <f t="shared" si="289"/>
        <v>0</v>
      </c>
      <c r="K3295" s="104" t="str">
        <f>IFERROR(IF(AND(J3294=$H$2*1,MAX(K$64:K3294)=MAX(L$64:L3294)),MAX(K$64:K3294)+1,""),"")</f>
        <v/>
      </c>
      <c r="L3295" s="104" t="str">
        <f>IFERROR(IF(AND($F3294/INDEX($F$64:$F3295,MATCH(MAX(M$64:M3295),M$64:M3295,0)-1)&lt;(1-$P$2),MAX(K$64:K3295)&gt;MAX(L$64:L3294)),MAX(K$64:K3295),""),"")</f>
        <v/>
      </c>
      <c r="M3295" s="104" t="str">
        <f>IFERROR(IF(E3295="","",IF(K3295&lt;&gt;"",MAX(M$64:M3294)+1,IF(AND($F3294/INDEX($F$64:$F3295,MATCH(MAX(M$64:M3294),M$64:M3294,0)-1)&gt;(1+$O$2),MAX(K$64:K3295)&gt;MAX(L$64:L3294)),MAX(M$64:M3294)+1,""))),"")</f>
        <v/>
      </c>
      <c r="N3295" s="91">
        <f t="shared" si="290"/>
        <v>0</v>
      </c>
      <c r="O3295" s="91" t="str">
        <f>IFERROR(IF(AND(N3294=$H$2*1,MAX(O$64:O3294)=MAX(P$64:P3294)),MAX(O$64:O3294)+1,""),"")</f>
        <v/>
      </c>
      <c r="P3295" s="91" t="str">
        <f>IFERROR(IF(MOD(MAX(Q$64:Q3295),10*MAX(O$64:O3295))&lt;=2,IF(AND(F3294/INDEX($F$64:$F3295,MATCH(MAX(O$64:O3295),O$64:O3295,0)-1)&lt;(1-$P$2),MAX(O$64:O3295)&gt;MAX(P$64:P3294)),MAX(O$64:O3295),""),IF(AND($F3294/INDEX($F$64:$F3295,MATCH(MAX(Q$64:Q3295),Q$64:Q3295,0)-1)&lt;(1-$P$2),MAX(O$64:O3295)&gt;MAX(P$64:P3294)),MAX(O$64:O3295),"")),"")</f>
        <v/>
      </c>
      <c r="Q3295" s="91" t="str">
        <f>IFERROR(IF(E3295="","",IF(O3295&lt;&gt;"",MAX(O$64:O3295)*10+1,IF(AND($F3294/INDEX($F$64:$F3295,MATCH(MAX(Q$64:Q3294),Q$64:Q3294,0)-1)&gt;(1+$O$2),MAX(O$64:O3295)&gt;MAX(P$64:P3294)),MAX(Q$64:Q3294)+1,""))),"")</f>
        <v/>
      </c>
    </row>
    <row r="3296" spans="1:17" x14ac:dyDescent="0.2">
      <c r="A3296" s="13">
        <f>HLOOKUP($E$2,历史数据!$V$3:$AE$5000,ROW(A3294),)</f>
        <v>390525</v>
      </c>
      <c r="B3296" s="41">
        <v>41416</v>
      </c>
      <c r="C3296" s="100">
        <f>IFERROR(IF(A3296&lt;&gt;0,MAX($C$4:C3295)+1,""),"")</f>
        <v>3225</v>
      </c>
      <c r="D3296" s="100"/>
      <c r="E3296" s="99">
        <f t="shared" si="291"/>
        <v>41514</v>
      </c>
      <c r="F3296" s="101">
        <f>IFERROR(VLOOKUP(E3296,历史数据!AH:AJ,3,),"")</f>
        <v>13.501140264260499</v>
      </c>
      <c r="G3296" s="101">
        <f t="shared" si="287"/>
        <v>13.33020401284527</v>
      </c>
      <c r="H3296" s="105">
        <f t="shared" si="288"/>
        <v>-2.6063301242917891E-4</v>
      </c>
      <c r="I3296" s="101">
        <f>IFERROR(VLOOKUP(E3296,历史数据!AH:AJ,2,),"")</f>
        <v>13.3708203775399</v>
      </c>
      <c r="J3296" s="104">
        <f t="shared" si="289"/>
        <v>0</v>
      </c>
      <c r="K3296" s="104" t="str">
        <f>IFERROR(IF(AND(J3295=$H$2*1,MAX(K$64:K3295)=MAX(L$64:L3295)),MAX(K$64:K3295)+1,""),"")</f>
        <v/>
      </c>
      <c r="L3296" s="104" t="str">
        <f>IFERROR(IF(AND($F3295/INDEX($F$64:$F3296,MATCH(MAX(M$64:M3296),M$64:M3296,0)-1)&lt;(1-$P$2),MAX(K$64:K3296)&gt;MAX(L$64:L3295)),MAX(K$64:K3296),""),"")</f>
        <v/>
      </c>
      <c r="M3296" s="104" t="str">
        <f>IFERROR(IF(E3296="","",IF(K3296&lt;&gt;"",MAX(M$64:M3295)+1,IF(AND($F3295/INDEX($F$64:$F3296,MATCH(MAX(M$64:M3295),M$64:M3295,0)-1)&gt;(1+$O$2),MAX(K$64:K3296)&gt;MAX(L$64:L3295)),MAX(M$64:M3295)+1,""))),"")</f>
        <v/>
      </c>
      <c r="N3296" s="91">
        <f t="shared" si="290"/>
        <v>0</v>
      </c>
      <c r="O3296" s="91" t="str">
        <f>IFERROR(IF(AND(N3295=$H$2*1,MAX(O$64:O3295)=MAX(P$64:P3295)),MAX(O$64:O3295)+1,""),"")</f>
        <v/>
      </c>
      <c r="P3296" s="91" t="str">
        <f>IFERROR(IF(MOD(MAX(Q$64:Q3296),10*MAX(O$64:O3296))&lt;=2,IF(AND(F3295/INDEX($F$64:$F3296,MATCH(MAX(O$64:O3296),O$64:O3296,0)-1)&lt;(1-$P$2),MAX(O$64:O3296)&gt;MAX(P$64:P3295)),MAX(O$64:O3296),""),IF(AND($F3295/INDEX($F$64:$F3296,MATCH(MAX(Q$64:Q3296),Q$64:Q3296,0)-1)&lt;(1-$P$2),MAX(O$64:O3296)&gt;MAX(P$64:P3295)),MAX(O$64:O3296),"")),"")</f>
        <v/>
      </c>
      <c r="Q3296" s="91" t="str">
        <f>IFERROR(IF(E3296="","",IF(O3296&lt;&gt;"",MAX(O$64:O3296)*10+1,IF(AND($F3295/INDEX($F$64:$F3296,MATCH(MAX(Q$64:Q3295),Q$64:Q3295,0)-1)&gt;(1+$O$2),MAX(O$64:O3296)&gt;MAX(P$64:P3295)),MAX(Q$64:Q3295)+1,""))),"")</f>
        <v/>
      </c>
    </row>
    <row r="3297" spans="1:17" x14ac:dyDescent="0.2">
      <c r="A3297" s="13">
        <f>HLOOKUP($E$2,历史数据!$V$3:$AE$5000,ROW(A3295),)</f>
        <v>869590</v>
      </c>
      <c r="B3297" s="41">
        <v>41417</v>
      </c>
      <c r="C3297" s="100">
        <f>IFERROR(IF(A3297&lt;&gt;0,MAX($C$4:C3296)+1,""),"")</f>
        <v>3226</v>
      </c>
      <c r="D3297" s="100"/>
      <c r="E3297" s="99">
        <f t="shared" si="291"/>
        <v>41515</v>
      </c>
      <c r="F3297" s="101">
        <f>IFERROR(VLOOKUP(E3297,历史数据!AH:AJ,3,),"")</f>
        <v>13.579332196292899</v>
      </c>
      <c r="G3297" s="101">
        <f t="shared" si="287"/>
        <v>13.326077216432449</v>
      </c>
      <c r="H3297" s="105">
        <f t="shared" si="288"/>
        <v>-3.0958238965017593E-4</v>
      </c>
      <c r="I3297" s="101">
        <f>IFERROR(VLOOKUP(E3297,历史数据!AH:AJ,2,),"")</f>
        <v>13.4359803209002</v>
      </c>
      <c r="J3297" s="104">
        <f t="shared" si="289"/>
        <v>0</v>
      </c>
      <c r="K3297" s="104" t="str">
        <f>IFERROR(IF(AND(J3296=$H$2*1,MAX(K$64:K3296)=MAX(L$64:L3296)),MAX(K$64:K3296)+1,""),"")</f>
        <v/>
      </c>
      <c r="L3297" s="104" t="str">
        <f>IFERROR(IF(AND($F3296/INDEX($F$64:$F3297,MATCH(MAX(M$64:M3297),M$64:M3297,0)-1)&lt;(1-$P$2),MAX(K$64:K3297)&gt;MAX(L$64:L3296)),MAX(K$64:K3297),""),"")</f>
        <v/>
      </c>
      <c r="M3297" s="104" t="str">
        <f>IFERROR(IF(E3297="","",IF(K3297&lt;&gt;"",MAX(M$64:M3296)+1,IF(AND($F3296/INDEX($F$64:$F3297,MATCH(MAX(M$64:M3296),M$64:M3296,0)-1)&gt;(1+$O$2),MAX(K$64:K3297)&gt;MAX(L$64:L3296)),MAX(M$64:M3296)+1,""))),"")</f>
        <v/>
      </c>
      <c r="N3297" s="91">
        <f t="shared" si="290"/>
        <v>0</v>
      </c>
      <c r="O3297" s="91" t="str">
        <f>IFERROR(IF(AND(N3296=$H$2*1,MAX(O$64:O3296)=MAX(P$64:P3296)),MAX(O$64:O3296)+1,""),"")</f>
        <v/>
      </c>
      <c r="P3297" s="91" t="str">
        <f>IFERROR(IF(MOD(MAX(Q$64:Q3297),10*MAX(O$64:O3297))&lt;=2,IF(AND(F3296/INDEX($F$64:$F3297,MATCH(MAX(O$64:O3297),O$64:O3297,0)-1)&lt;(1-$P$2),MAX(O$64:O3297)&gt;MAX(P$64:P3296)),MAX(O$64:O3297),""),IF(AND($F3296/INDEX($F$64:$F3297,MATCH(MAX(Q$64:Q3297),Q$64:Q3297,0)-1)&lt;(1-$P$2),MAX(O$64:O3297)&gt;MAX(P$64:P3296)),MAX(O$64:O3297),"")),"")</f>
        <v/>
      </c>
      <c r="Q3297" s="91" t="str">
        <f>IFERROR(IF(E3297="","",IF(O3297&lt;&gt;"",MAX(O$64:O3297)*10+1,IF(AND($F3296/INDEX($F$64:$F3297,MATCH(MAX(Q$64:Q3296),Q$64:Q3296,0)-1)&gt;(1+$O$2),MAX(O$64:O3297)&gt;MAX(P$64:P3296)),MAX(Q$64:Q3296)+1,""))),"")</f>
        <v/>
      </c>
    </row>
    <row r="3298" spans="1:17" x14ac:dyDescent="0.2">
      <c r="A3298" s="13">
        <f>HLOOKUP($E$2,历史数据!$V$3:$AE$5000,ROW(A3296),)</f>
        <v>278658</v>
      </c>
      <c r="B3298" s="41">
        <v>41418</v>
      </c>
      <c r="C3298" s="100">
        <f>IFERROR(IF(A3298&lt;&gt;0,MAX($C$4:C3297)+1,""),"")</f>
        <v>3227</v>
      </c>
      <c r="D3298" s="100"/>
      <c r="E3298" s="99">
        <f t="shared" si="291"/>
        <v>41516</v>
      </c>
      <c r="F3298" s="101">
        <f>IFERROR(VLOOKUP(E3298,历史数据!AH:AJ,3,),"")</f>
        <v>13.618428162309099</v>
      </c>
      <c r="G3298" s="101">
        <f t="shared" si="287"/>
        <v>13.334113609446888</v>
      </c>
      <c r="H3298" s="105">
        <f t="shared" si="288"/>
        <v>6.0305766535173611E-4</v>
      </c>
      <c r="I3298" s="101">
        <f>IFERROR(VLOOKUP(E3298,历史数据!AH:AJ,2,),"")</f>
        <v>13.5272042416047</v>
      </c>
      <c r="J3298" s="104">
        <f t="shared" si="289"/>
        <v>1</v>
      </c>
      <c r="K3298" s="104" t="str">
        <f>IFERROR(IF(AND(J3297=$H$2*1,MAX(K$64:K3297)=MAX(L$64:L3297)),MAX(K$64:K3297)+1,""),"")</f>
        <v/>
      </c>
      <c r="L3298" s="104" t="str">
        <f>IFERROR(IF(AND($F3297/INDEX($F$64:$F3298,MATCH(MAX(M$64:M3298),M$64:M3298,0)-1)&lt;(1-$P$2),MAX(K$64:K3298)&gt;MAX(L$64:L3297)),MAX(K$64:K3298),""),"")</f>
        <v/>
      </c>
      <c r="M3298" s="104" t="str">
        <f>IFERROR(IF(E3298="","",IF(K3298&lt;&gt;"",MAX(M$64:M3297)+1,IF(AND($F3297/INDEX($F$64:$F3298,MATCH(MAX(M$64:M3297),M$64:M3297,0)-1)&gt;(1+$O$2),MAX(K$64:K3298)&gt;MAX(L$64:L3297)),MAX(M$64:M3297)+1,""))),"")</f>
        <v/>
      </c>
      <c r="N3298" s="91">
        <f t="shared" si="290"/>
        <v>1</v>
      </c>
      <c r="O3298" s="91" t="str">
        <f>IFERROR(IF(AND(N3297=$H$2*1,MAX(O$64:O3297)=MAX(P$64:P3297)),MAX(O$64:O3297)+1,""),"")</f>
        <v/>
      </c>
      <c r="P3298" s="91" t="str">
        <f>IFERROR(IF(MOD(MAX(Q$64:Q3298),10*MAX(O$64:O3298))&lt;=2,IF(AND(F3297/INDEX($F$64:$F3298,MATCH(MAX(O$64:O3298),O$64:O3298,0)-1)&lt;(1-$P$2),MAX(O$64:O3298)&gt;MAX(P$64:P3297)),MAX(O$64:O3298),""),IF(AND($F3297/INDEX($F$64:$F3298,MATCH(MAX(Q$64:Q3298),Q$64:Q3298,0)-1)&lt;(1-$P$2),MAX(O$64:O3298)&gt;MAX(P$64:P3297)),MAX(O$64:O3298),"")),"")</f>
        <v/>
      </c>
      <c r="Q3298" s="91" t="str">
        <f>IFERROR(IF(E3298="","",IF(O3298&lt;&gt;"",MAX(O$64:O3298)*10+1,IF(AND($F3297/INDEX($F$64:$F3298,MATCH(MAX(Q$64:Q3297),Q$64:Q3297,0)-1)&gt;(1+$O$2),MAX(O$64:O3298)&gt;MAX(P$64:P3297)),MAX(Q$64:Q3297)+1,""))),"")</f>
        <v/>
      </c>
    </row>
    <row r="3299" spans="1:17" x14ac:dyDescent="0.2">
      <c r="A3299" s="13">
        <f>HLOOKUP($E$2,历史数据!$V$3:$AE$5000,ROW(A3297),)</f>
        <v>282101</v>
      </c>
      <c r="B3299" s="41">
        <v>41421</v>
      </c>
      <c r="C3299" s="100">
        <f>IFERROR(IF(A3299&lt;&gt;0,MAX($C$4:C3298)+1,""),"")</f>
        <v>3228</v>
      </c>
      <c r="D3299" s="100"/>
      <c r="E3299" s="99">
        <f t="shared" si="291"/>
        <v>41519</v>
      </c>
      <c r="F3299" s="101">
        <f>IFERROR(VLOOKUP(E3299,历史数据!AH:AJ,3,),"")</f>
        <v>13.579332196292899</v>
      </c>
      <c r="G3299" s="101">
        <f t="shared" si="287"/>
        <v>13.341498403027726</v>
      </c>
      <c r="H3299" s="105">
        <f t="shared" si="288"/>
        <v>5.5382710820817138E-4</v>
      </c>
      <c r="I3299" s="101">
        <f>IFERROR(VLOOKUP(E3299,历史数据!AH:AJ,2,),"")</f>
        <v>13.6314601509812</v>
      </c>
      <c r="J3299" s="104">
        <f t="shared" si="289"/>
        <v>2</v>
      </c>
      <c r="K3299" s="104" t="str">
        <f>IFERROR(IF(AND(J3298=$H$2*1,MAX(K$64:K3298)=MAX(L$64:L3298)),MAX(K$64:K3298)+1,""),"")</f>
        <v/>
      </c>
      <c r="L3299" s="104" t="str">
        <f>IFERROR(IF(AND($F3298/INDEX($F$64:$F3299,MATCH(MAX(M$64:M3299),M$64:M3299,0)-1)&lt;(1-$P$2),MAX(K$64:K3299)&gt;MAX(L$64:L3298)),MAX(K$64:K3299),""),"")</f>
        <v/>
      </c>
      <c r="M3299" s="104" t="str">
        <f>IFERROR(IF(E3299="","",IF(K3299&lt;&gt;"",MAX(M$64:M3298)+1,IF(AND($F3298/INDEX($F$64:$F3299,MATCH(MAX(M$64:M3298),M$64:M3298,0)-1)&gt;(1+$O$2),MAX(K$64:K3299)&gt;MAX(L$64:L3298)),MAX(M$64:M3298)+1,""))),"")</f>
        <v/>
      </c>
      <c r="N3299" s="91">
        <f t="shared" si="290"/>
        <v>2</v>
      </c>
      <c r="O3299" s="91" t="str">
        <f>IFERROR(IF(AND(N3298=$H$2*1,MAX(O$64:O3298)=MAX(P$64:P3298)),MAX(O$64:O3298)+1,""),"")</f>
        <v/>
      </c>
      <c r="P3299" s="91" t="str">
        <f>IFERROR(IF(MOD(MAX(Q$64:Q3299),10*MAX(O$64:O3299))&lt;=2,IF(AND(F3298/INDEX($F$64:$F3299,MATCH(MAX(O$64:O3299),O$64:O3299,0)-1)&lt;(1-$P$2),MAX(O$64:O3299)&gt;MAX(P$64:P3298)),MAX(O$64:O3299),""),IF(AND($F3298/INDEX($F$64:$F3299,MATCH(MAX(Q$64:Q3299),Q$64:Q3299,0)-1)&lt;(1-$P$2),MAX(O$64:O3299)&gt;MAX(P$64:P3298)),MAX(O$64:O3299),"")),"")</f>
        <v/>
      </c>
      <c r="Q3299" s="91" t="str">
        <f>IFERROR(IF(E3299="","",IF(O3299&lt;&gt;"",MAX(O$64:O3299)*10+1,IF(AND($F3298/INDEX($F$64:$F3299,MATCH(MAX(Q$64:Q3298),Q$64:Q3298,0)-1)&gt;(1+$O$2),MAX(O$64:O3299)&gt;MAX(P$64:P3298)),MAX(Q$64:Q3298)+1,""))),"")</f>
        <v/>
      </c>
    </row>
    <row r="3300" spans="1:17" x14ac:dyDescent="0.2">
      <c r="A3300" s="13">
        <f>HLOOKUP($E$2,历史数据!$V$3:$AE$5000,ROW(A3298),)</f>
        <v>311962</v>
      </c>
      <c r="B3300" s="41">
        <v>41422</v>
      </c>
      <c r="C3300" s="100">
        <f>IFERROR(IF(A3300&lt;&gt;0,MAX($C$4:C3299)+1,""),"")</f>
        <v>3229</v>
      </c>
      <c r="D3300" s="100"/>
      <c r="E3300" s="99">
        <f t="shared" si="291"/>
        <v>41520</v>
      </c>
      <c r="F3300" s="101">
        <f>IFERROR(VLOOKUP(E3300,历史数据!AH:AJ,3,),"")</f>
        <v>13.7617800377019</v>
      </c>
      <c r="G3300" s="101">
        <f t="shared" si="287"/>
        <v>13.355616390755795</v>
      </c>
      <c r="H3300" s="105">
        <f t="shared" si="288"/>
        <v>1.0582010582007584E-3</v>
      </c>
      <c r="I3300" s="101">
        <f>IFERROR(VLOOKUP(E3300,历史数据!AH:AJ,2,),"")</f>
        <v>13.6705561169974</v>
      </c>
      <c r="J3300" s="104">
        <f t="shared" si="289"/>
        <v>3</v>
      </c>
      <c r="K3300" s="104" t="str">
        <f>IFERROR(IF(AND(J3299=$H$2*1,MAX(K$64:K3299)=MAX(L$64:L3299)),MAX(K$64:K3299)+1,""),"")</f>
        <v/>
      </c>
      <c r="L3300" s="104" t="str">
        <f>IFERROR(IF(AND($F3299/INDEX($F$64:$F3300,MATCH(MAX(M$64:M3300),M$64:M3300,0)-1)&lt;(1-$P$2),MAX(K$64:K3300)&gt;MAX(L$64:L3299)),MAX(K$64:K3300),""),"")</f>
        <v/>
      </c>
      <c r="M3300" s="104" t="str">
        <f>IFERROR(IF(E3300="","",IF(K3300&lt;&gt;"",MAX(M$64:M3299)+1,IF(AND($F3299/INDEX($F$64:$F3300,MATCH(MAX(M$64:M3299),M$64:M3299,0)-1)&gt;(1+$O$2),MAX(K$64:K3300)&gt;MAX(L$64:L3299)),MAX(M$64:M3299)+1,""))),"")</f>
        <v/>
      </c>
      <c r="N3300" s="91">
        <f t="shared" si="290"/>
        <v>3</v>
      </c>
      <c r="O3300" s="91" t="str">
        <f>IFERROR(IF(AND(N3299=$H$2*1,MAX(O$64:O3299)=MAX(P$64:P3299)),MAX(O$64:O3299)+1,""),"")</f>
        <v/>
      </c>
      <c r="P3300" s="91" t="str">
        <f>IFERROR(IF(MOD(MAX(Q$64:Q3300),10*MAX(O$64:O3300))&lt;=2,IF(AND(F3299/INDEX($F$64:$F3300,MATCH(MAX(O$64:O3300),O$64:O3300,0)-1)&lt;(1-$P$2),MAX(O$64:O3300)&gt;MAX(P$64:P3299)),MAX(O$64:O3300),""),IF(AND($F3299/INDEX($F$64:$F3300,MATCH(MAX(Q$64:Q3300),Q$64:Q3300,0)-1)&lt;(1-$P$2),MAX(O$64:O3300)&gt;MAX(P$64:P3299)),MAX(O$64:O3300),"")),"")</f>
        <v/>
      </c>
      <c r="Q3300" s="91" t="str">
        <f>IFERROR(IF(E3300="","",IF(O3300&lt;&gt;"",MAX(O$64:O3300)*10+1,IF(AND($F3299/INDEX($F$64:$F3300,MATCH(MAX(Q$64:Q3299),Q$64:Q3299,0)-1)&gt;(1+$O$2),MAX(O$64:O3300)&gt;MAX(P$64:P3299)),MAX(Q$64:Q3299)+1,""))),"")</f>
        <v/>
      </c>
    </row>
    <row r="3301" spans="1:17" x14ac:dyDescent="0.2">
      <c r="A3301" s="13">
        <f>HLOOKUP($E$2,历史数据!$V$3:$AE$5000,ROW(A3299),)</f>
        <v>662067</v>
      </c>
      <c r="B3301" s="41">
        <v>41423</v>
      </c>
      <c r="C3301" s="100">
        <f>IFERROR(IF(A3301&lt;&gt;0,MAX($C$4:C3300)+1,""),"")</f>
        <v>3230</v>
      </c>
      <c r="D3301" s="100"/>
      <c r="E3301" s="99">
        <f t="shared" si="291"/>
        <v>41521</v>
      </c>
      <c r="F3301" s="101">
        <f>IFERROR(VLOOKUP(E3301,历史数据!AH:AJ,3,),"")</f>
        <v>13.7096520830136</v>
      </c>
      <c r="G3301" s="101">
        <f t="shared" si="287"/>
        <v>13.368648379427862</v>
      </c>
      <c r="H3301" s="105">
        <f t="shared" si="288"/>
        <v>9.7576841762903044E-4</v>
      </c>
      <c r="I3301" s="101">
        <f>IFERROR(VLOOKUP(E3301,历史数据!AH:AJ,2,),"")</f>
        <v>13.8790679357505</v>
      </c>
      <c r="J3301" s="104">
        <f t="shared" si="289"/>
        <v>4</v>
      </c>
      <c r="K3301" s="104" t="str">
        <f>IFERROR(IF(AND(J3300=$H$2*1,MAX(K$64:K3300)=MAX(L$64:L3300)),MAX(K$64:K3300)+1,""),"")</f>
        <v/>
      </c>
      <c r="L3301" s="104" t="str">
        <f>IFERROR(IF(AND($F3300/INDEX($F$64:$F3301,MATCH(MAX(M$64:M3301),M$64:M3301,0)-1)&lt;(1-$P$2),MAX(K$64:K3301)&gt;MAX(L$64:L3300)),MAX(K$64:K3301),""),"")</f>
        <v/>
      </c>
      <c r="M3301" s="104" t="str">
        <f>IFERROR(IF(E3301="","",IF(K3301&lt;&gt;"",MAX(M$64:M3300)+1,IF(AND($F3300/INDEX($F$64:$F3301,MATCH(MAX(M$64:M3300),M$64:M3300,0)-1)&gt;(1+$O$2),MAX(K$64:K3301)&gt;MAX(L$64:L3300)),MAX(M$64:M3300)+1,""))),"")</f>
        <v/>
      </c>
      <c r="N3301" s="91">
        <f t="shared" si="290"/>
        <v>4</v>
      </c>
      <c r="O3301" s="91" t="str">
        <f>IFERROR(IF(AND(N3300=$H$2*1,MAX(O$64:O3300)=MAX(P$64:P3300)),MAX(O$64:O3300)+1,""),"")</f>
        <v/>
      </c>
      <c r="P3301" s="91" t="str">
        <f>IFERROR(IF(MOD(MAX(Q$64:Q3301),10*MAX(O$64:O3301))&lt;=2,IF(AND(F3300/INDEX($F$64:$F3301,MATCH(MAX(O$64:O3301),O$64:O3301,0)-1)&lt;(1-$P$2),MAX(O$64:O3301)&gt;MAX(P$64:P3300)),MAX(O$64:O3301),""),IF(AND($F3300/INDEX($F$64:$F3301,MATCH(MAX(Q$64:Q3301),Q$64:Q3301,0)-1)&lt;(1-$P$2),MAX(O$64:O3301)&gt;MAX(P$64:P3300)),MAX(O$64:O3301),"")),"")</f>
        <v/>
      </c>
      <c r="Q3301" s="91" t="str">
        <f>IFERROR(IF(E3301="","",IF(O3301&lt;&gt;"",MAX(O$64:O3301)*10+1,IF(AND($F3300/INDEX($F$64:$F3301,MATCH(MAX(Q$64:Q3300),Q$64:Q3300,0)-1)&gt;(1+$O$2),MAX(O$64:O3301)&gt;MAX(P$64:P3300)),MAX(Q$64:Q3300)+1,""))),"")</f>
        <v/>
      </c>
    </row>
    <row r="3302" spans="1:17" x14ac:dyDescent="0.2">
      <c r="A3302" s="13">
        <f>HLOOKUP($E$2,历史数据!$V$3:$AE$5000,ROW(A3300),)</f>
        <v>349545</v>
      </c>
      <c r="B3302" s="41">
        <v>41424</v>
      </c>
      <c r="C3302" s="100">
        <f>IFERROR(IF(A3302&lt;&gt;0,MAX($C$4:C3301)+1,""),"")</f>
        <v>3231</v>
      </c>
      <c r="D3302" s="100"/>
      <c r="E3302" s="99">
        <f t="shared" si="291"/>
        <v>41522</v>
      </c>
      <c r="F3302" s="101">
        <f>IFERROR(VLOOKUP(E3302,历史数据!AH:AJ,3,),"")</f>
        <v>13.579332196292899</v>
      </c>
      <c r="G3302" s="101">
        <f t="shared" si="287"/>
        <v>13.387979162624761</v>
      </c>
      <c r="H3302" s="105">
        <f t="shared" si="288"/>
        <v>1.4459788789602523E-3</v>
      </c>
      <c r="I3302" s="101">
        <f>IFERROR(VLOOKUP(E3302,历史数据!AH:AJ,2,),"")</f>
        <v>13.813907992390099</v>
      </c>
      <c r="J3302" s="104">
        <f t="shared" si="289"/>
        <v>5</v>
      </c>
      <c r="K3302" s="104" t="str">
        <f>IFERROR(IF(AND(J3301=$H$2*1,MAX(K$64:K3301)=MAX(L$64:L3301)),MAX(K$64:K3301)+1,""),"")</f>
        <v/>
      </c>
      <c r="L3302" s="104" t="str">
        <f>IFERROR(IF(AND($F3301/INDEX($F$64:$F3302,MATCH(MAX(M$64:M3302),M$64:M3302,0)-1)&lt;(1-$P$2),MAX(K$64:K3302)&gt;MAX(L$64:L3301)),MAX(K$64:K3302),""),"")</f>
        <v/>
      </c>
      <c r="M3302" s="104" t="str">
        <f>IFERROR(IF(E3302="","",IF(K3302&lt;&gt;"",MAX(M$64:M3301)+1,IF(AND($F3301/INDEX($F$64:$F3302,MATCH(MAX(M$64:M3301),M$64:M3301,0)-1)&gt;(1+$O$2),MAX(K$64:K3302)&gt;MAX(L$64:L3301)),MAX(M$64:M3301)+1,""))),"")</f>
        <v/>
      </c>
      <c r="N3302" s="91">
        <f t="shared" si="290"/>
        <v>5</v>
      </c>
      <c r="O3302" s="91" t="str">
        <f>IFERROR(IF(AND(N3301=$H$2*1,MAX(O$64:O3301)=MAX(P$64:P3301)),MAX(O$64:O3301)+1,""),"")</f>
        <v/>
      </c>
      <c r="P3302" s="91" t="str">
        <f>IFERROR(IF(MOD(MAX(Q$64:Q3302),10*MAX(O$64:O3302))&lt;=2,IF(AND(F3301/INDEX($F$64:$F3302,MATCH(MAX(O$64:O3302),O$64:O3302,0)-1)&lt;(1-$P$2),MAX(O$64:O3302)&gt;MAX(P$64:P3301)),MAX(O$64:O3302),""),IF(AND($F3301/INDEX($F$64:$F3302,MATCH(MAX(Q$64:Q3302),Q$64:Q3302,0)-1)&lt;(1-$P$2),MAX(O$64:O3302)&gt;MAX(P$64:P3301)),MAX(O$64:O3302),"")),"")</f>
        <v/>
      </c>
      <c r="Q3302" s="91" t="str">
        <f>IFERROR(IF(E3302="","",IF(O3302&lt;&gt;"",MAX(O$64:O3302)*10+1,IF(AND($F3301/INDEX($F$64:$F3302,MATCH(MAX(Q$64:Q3301),Q$64:Q3301,0)-1)&gt;(1+$O$2),MAX(O$64:O3302)&gt;MAX(P$64:P3301)),MAX(Q$64:Q3301)+1,""))),"")</f>
        <v/>
      </c>
    </row>
    <row r="3303" spans="1:17" x14ac:dyDescent="0.2">
      <c r="A3303" s="13">
        <f>HLOOKUP($E$2,历史数据!$V$3:$AE$5000,ROW(A3301),)</f>
        <v>458822</v>
      </c>
      <c r="B3303" s="41">
        <v>41425</v>
      </c>
      <c r="C3303" s="100">
        <f>IFERROR(IF(A3303&lt;&gt;0,MAX($C$4:C3302)+1,""),"")</f>
        <v>3232</v>
      </c>
      <c r="D3303" s="100"/>
      <c r="E3303" s="99">
        <f t="shared" si="291"/>
        <v>41523</v>
      </c>
      <c r="F3303" s="101">
        <f>IFERROR(VLOOKUP(E3303,历史数据!AH:AJ,3,),"")</f>
        <v>13.618428162309099</v>
      </c>
      <c r="G3303" s="101">
        <f t="shared" si="287"/>
        <v>13.404051948653644</v>
      </c>
      <c r="H3303" s="105">
        <f t="shared" si="288"/>
        <v>1.2005386200295565E-3</v>
      </c>
      <c r="I3303" s="101">
        <f>IFERROR(VLOOKUP(E3303,历史数据!AH:AJ,2,),"")</f>
        <v>13.462044298244299</v>
      </c>
      <c r="J3303" s="104">
        <f t="shared" si="289"/>
        <v>6</v>
      </c>
      <c r="K3303" s="104" t="str">
        <f>IFERROR(IF(AND(J3302=$H$2*1,MAX(K$64:K3302)=MAX(L$64:L3302)),MAX(K$64:K3302)+1,""),"")</f>
        <v/>
      </c>
      <c r="L3303" s="104" t="str">
        <f>IFERROR(IF(AND($F3302/INDEX($F$64:$F3303,MATCH(MAX(M$64:M3303),M$64:M3303,0)-1)&lt;(1-$P$2),MAX(K$64:K3303)&gt;MAX(L$64:L3302)),MAX(K$64:K3303),""),"")</f>
        <v/>
      </c>
      <c r="M3303" s="104" t="str">
        <f>IFERROR(IF(E3303="","",IF(K3303&lt;&gt;"",MAX(M$64:M3302)+1,IF(AND($F3302/INDEX($F$64:$F3303,MATCH(MAX(M$64:M3302),M$64:M3302,0)-1)&gt;(1+$O$2),MAX(K$64:K3303)&gt;MAX(L$64:L3302)),MAX(M$64:M3302)+1,""))),"")</f>
        <v/>
      </c>
      <c r="N3303" s="91">
        <f t="shared" si="290"/>
        <v>6</v>
      </c>
      <c r="O3303" s="91" t="str">
        <f>IFERROR(IF(AND(N3302=$H$2*1,MAX(O$64:O3302)=MAX(P$64:P3302)),MAX(O$64:O3302)+1,""),"")</f>
        <v/>
      </c>
      <c r="P3303" s="91" t="str">
        <f>IFERROR(IF(MOD(MAX(Q$64:Q3303),10*MAX(O$64:O3303))&lt;=2,IF(AND(F3302/INDEX($F$64:$F3303,MATCH(MAX(O$64:O3303),O$64:O3303,0)-1)&lt;(1-$P$2),MAX(O$64:O3303)&gt;MAX(P$64:P3302)),MAX(O$64:O3303),""),IF(AND($F3302/INDEX($F$64:$F3303,MATCH(MAX(Q$64:Q3303),Q$64:Q3303,0)-1)&lt;(1-$P$2),MAX(O$64:O3303)&gt;MAX(P$64:P3302)),MAX(O$64:O3303),"")),"")</f>
        <v/>
      </c>
      <c r="Q3303" s="91" t="str">
        <f>IFERROR(IF(E3303="","",IF(O3303&lt;&gt;"",MAX(O$64:O3303)*10+1,IF(AND($F3302/INDEX($F$64:$F3303,MATCH(MAX(Q$64:Q3302),Q$64:Q3302,0)-1)&gt;(1+$O$2),MAX(O$64:O3303)&gt;MAX(P$64:P3302)),MAX(Q$64:Q3302)+1,""))),"")</f>
        <v/>
      </c>
    </row>
    <row r="3304" spans="1:17" x14ac:dyDescent="0.2">
      <c r="A3304" s="13">
        <f>HLOOKUP($E$2,历史数据!$V$3:$AE$5000,ROW(A3302),)</f>
        <v>300599</v>
      </c>
      <c r="B3304" s="41">
        <v>41428</v>
      </c>
      <c r="C3304" s="100">
        <f>IFERROR(IF(A3304&lt;&gt;0,MAX($C$4:C3303)+1,""),"")</f>
        <v>3233</v>
      </c>
      <c r="D3304" s="100"/>
      <c r="E3304" s="99">
        <f t="shared" si="291"/>
        <v>41526</v>
      </c>
      <c r="F3304" s="101">
        <f>IFERROR(VLOOKUP(E3304,历史数据!AH:AJ,3,),"")</f>
        <v>13.7226840716857</v>
      </c>
      <c r="G3304" s="101">
        <f t="shared" si="287"/>
        <v>13.422296732794536</v>
      </c>
      <c r="H3304" s="105">
        <f t="shared" si="288"/>
        <v>1.3611394681833922E-3</v>
      </c>
      <c r="I3304" s="101">
        <f>IFERROR(VLOOKUP(E3304,历史数据!AH:AJ,2,),"")</f>
        <v>13.6314601509812</v>
      </c>
      <c r="J3304" s="104">
        <f t="shared" si="289"/>
        <v>7</v>
      </c>
      <c r="K3304" s="104" t="str">
        <f>IFERROR(IF(AND(J3303=$H$2*1,MAX(K$64:K3303)=MAX(L$64:L3303)),MAX(K$64:K3303)+1,""),"")</f>
        <v/>
      </c>
      <c r="L3304" s="104" t="str">
        <f>IFERROR(IF(AND($F3303/INDEX($F$64:$F3304,MATCH(MAX(M$64:M3304),M$64:M3304,0)-1)&lt;(1-$P$2),MAX(K$64:K3304)&gt;MAX(L$64:L3303)),MAX(K$64:K3304),""),"")</f>
        <v/>
      </c>
      <c r="M3304" s="104" t="str">
        <f>IFERROR(IF(E3304="","",IF(K3304&lt;&gt;"",MAX(M$64:M3303)+1,IF(AND($F3303/INDEX($F$64:$F3304,MATCH(MAX(M$64:M3303),M$64:M3303,0)-1)&gt;(1+$O$2),MAX(K$64:K3304)&gt;MAX(L$64:L3303)),MAX(M$64:M3303)+1,""))),"")</f>
        <v/>
      </c>
      <c r="N3304" s="91">
        <f t="shared" si="290"/>
        <v>7</v>
      </c>
      <c r="O3304" s="91" t="str">
        <f>IFERROR(IF(AND(N3303=$H$2*1,MAX(O$64:O3303)=MAX(P$64:P3303)),MAX(O$64:O3303)+1,""),"")</f>
        <v/>
      </c>
      <c r="P3304" s="91" t="str">
        <f>IFERROR(IF(MOD(MAX(Q$64:Q3304),10*MAX(O$64:O3304))&lt;=2,IF(AND(F3303/INDEX($F$64:$F3304,MATCH(MAX(O$64:O3304),O$64:O3304,0)-1)&lt;(1-$P$2),MAX(O$64:O3304)&gt;MAX(P$64:P3303)),MAX(O$64:O3304),""),IF(AND($F3303/INDEX($F$64:$F3304,MATCH(MAX(Q$64:Q3304),Q$64:Q3304,0)-1)&lt;(1-$P$2),MAX(O$64:O3304)&gt;MAX(P$64:P3303)),MAX(O$64:O3304),"")),"")</f>
        <v/>
      </c>
      <c r="Q3304" s="91" t="str">
        <f>IFERROR(IF(E3304="","",IF(O3304&lt;&gt;"",MAX(O$64:O3304)*10+1,IF(AND($F3303/INDEX($F$64:$F3304,MATCH(MAX(Q$64:Q3303),Q$64:Q3303,0)-1)&gt;(1+$O$2),MAX(O$64:O3304)&gt;MAX(P$64:P3303)),MAX(Q$64:Q3303)+1,""))),"")</f>
        <v/>
      </c>
    </row>
    <row r="3305" spans="1:17" x14ac:dyDescent="0.2">
      <c r="A3305" s="13">
        <f>HLOOKUP($E$2,历史数据!$V$3:$AE$5000,ROW(A3303),)</f>
        <v>866801</v>
      </c>
      <c r="B3305" s="41">
        <v>41429</v>
      </c>
      <c r="C3305" s="100">
        <f>IFERROR(IF(A3305&lt;&gt;0,MAX($C$4:C3304)+1,""),"")</f>
        <v>3234</v>
      </c>
      <c r="D3305" s="100"/>
      <c r="E3305" s="99">
        <f t="shared" si="291"/>
        <v>41527</v>
      </c>
      <c r="F3305" s="101">
        <f>IFERROR(VLOOKUP(E3305,历史数据!AH:AJ,3,),"")</f>
        <v>13.8008760037181</v>
      </c>
      <c r="G3305" s="101">
        <f t="shared" si="287"/>
        <v>13.442061915613836</v>
      </c>
      <c r="H3305" s="105">
        <f t="shared" si="288"/>
        <v>1.4725633930450233E-3</v>
      </c>
      <c r="I3305" s="101">
        <f>IFERROR(VLOOKUP(E3305,历史数据!AH:AJ,2,),"")</f>
        <v>13.8008760037181</v>
      </c>
      <c r="J3305" s="104">
        <f t="shared" si="289"/>
        <v>8</v>
      </c>
      <c r="K3305" s="104" t="str">
        <f>IFERROR(IF(AND(J3304=$H$2*1,MAX(K$64:K3304)=MAX(L$64:L3304)),MAX(K$64:K3304)+1,""),"")</f>
        <v/>
      </c>
      <c r="L3305" s="104" t="str">
        <f>IFERROR(IF(AND($F3304/INDEX($F$64:$F3305,MATCH(MAX(M$64:M3305),M$64:M3305,0)-1)&lt;(1-$P$2),MAX(K$64:K3305)&gt;MAX(L$64:L3304)),MAX(K$64:K3305),""),"")</f>
        <v/>
      </c>
      <c r="M3305" s="104" t="str">
        <f>IFERROR(IF(E3305="","",IF(K3305&lt;&gt;"",MAX(M$64:M3304)+1,IF(AND($F3304/INDEX($F$64:$F3305,MATCH(MAX(M$64:M3304),M$64:M3304,0)-1)&gt;(1+$O$2),MAX(K$64:K3305)&gt;MAX(L$64:L3304)),MAX(M$64:M3304)+1,""))),"")</f>
        <v/>
      </c>
      <c r="N3305" s="91">
        <f t="shared" si="290"/>
        <v>8</v>
      </c>
      <c r="O3305" s="91" t="str">
        <f>IFERROR(IF(AND(N3304=$H$2*1,MAX(O$64:O3304)=MAX(P$64:P3304)),MAX(O$64:O3304)+1,""),"")</f>
        <v/>
      </c>
      <c r="P3305" s="91" t="str">
        <f>IFERROR(IF(MOD(MAX(Q$64:Q3305),10*MAX(O$64:O3305))&lt;=2,IF(AND(F3304/INDEX($F$64:$F3305,MATCH(MAX(O$64:O3305),O$64:O3305,0)-1)&lt;(1-$P$2),MAX(O$64:O3305)&gt;MAX(P$64:P3304)),MAX(O$64:O3305),""),IF(AND($F3304/INDEX($F$64:$F3305,MATCH(MAX(Q$64:Q3305),Q$64:Q3305,0)-1)&lt;(1-$P$2),MAX(O$64:O3305)&gt;MAX(P$64:P3304)),MAX(O$64:O3305),"")),"")</f>
        <v/>
      </c>
      <c r="Q3305" s="91" t="str">
        <f>IFERROR(IF(E3305="","",IF(O3305&lt;&gt;"",MAX(O$64:O3305)*10+1,IF(AND($F3304/INDEX($F$64:$F3305,MATCH(MAX(Q$64:Q3304),Q$64:Q3304,0)-1)&gt;(1+$O$2),MAX(O$64:O3305)&gt;MAX(P$64:P3304)),MAX(Q$64:Q3304)+1,""))),"")</f>
        <v/>
      </c>
    </row>
    <row r="3306" spans="1:17" x14ac:dyDescent="0.2">
      <c r="A3306" s="13">
        <f>HLOOKUP($E$2,历史数据!$V$3:$AE$5000,ROW(A3304),)</f>
        <v>293268</v>
      </c>
      <c r="B3306" s="41">
        <v>41430</v>
      </c>
      <c r="C3306" s="100">
        <f>IFERROR(IF(A3306&lt;&gt;0,MAX($C$4:C3305)+1,""),"")</f>
        <v>3235</v>
      </c>
      <c r="D3306" s="100"/>
      <c r="E3306" s="99">
        <f t="shared" si="291"/>
        <v>41528</v>
      </c>
      <c r="F3306" s="101">
        <f>IFERROR(VLOOKUP(E3306,历史数据!AH:AJ,3,),"")</f>
        <v>13.540236230276699</v>
      </c>
      <c r="G3306" s="101">
        <f t="shared" si="287"/>
        <v>13.457917501831515</v>
      </c>
      <c r="H3306" s="105">
        <f t="shared" si="288"/>
        <v>1.1795501551188359E-3</v>
      </c>
      <c r="I3306" s="101">
        <f>IFERROR(VLOOKUP(E3306,历史数据!AH:AJ,2,),"")</f>
        <v>13.696620094341499</v>
      </c>
      <c r="J3306" s="104">
        <f t="shared" si="289"/>
        <v>9</v>
      </c>
      <c r="K3306" s="104" t="str">
        <f>IFERROR(IF(AND(J3305=$H$2*1,MAX(K$64:K3305)=MAX(L$64:L3305)),MAX(K$64:K3305)+1,""),"")</f>
        <v/>
      </c>
      <c r="L3306" s="104" t="str">
        <f>IFERROR(IF(AND($F3305/INDEX($F$64:$F3306,MATCH(MAX(M$64:M3306),M$64:M3306,0)-1)&lt;(1-$P$2),MAX(K$64:K3306)&gt;MAX(L$64:L3305)),MAX(K$64:K3306),""),"")</f>
        <v/>
      </c>
      <c r="M3306" s="104" t="str">
        <f>IFERROR(IF(E3306="","",IF(K3306&lt;&gt;"",MAX(M$64:M3305)+1,IF(AND($F3305/INDEX($F$64:$F3306,MATCH(MAX(M$64:M3305),M$64:M3305,0)-1)&gt;(1+$O$2),MAX(K$64:K3306)&gt;MAX(L$64:L3305)),MAX(M$64:M3305)+1,""))),"")</f>
        <v/>
      </c>
      <c r="N3306" s="91">
        <f t="shared" si="290"/>
        <v>9</v>
      </c>
      <c r="O3306" s="91" t="str">
        <f>IFERROR(IF(AND(N3305=$H$2*1,MAX(O$64:O3305)=MAX(P$64:P3305)),MAX(O$64:O3305)+1,""),"")</f>
        <v/>
      </c>
      <c r="P3306" s="91" t="str">
        <f>IFERROR(IF(MOD(MAX(Q$64:Q3306),10*MAX(O$64:O3306))&lt;=2,IF(AND(F3305/INDEX($F$64:$F3306,MATCH(MAX(O$64:O3306),O$64:O3306,0)-1)&lt;(1-$P$2),MAX(O$64:O3306)&gt;MAX(P$64:P3305)),MAX(O$64:O3306),""),IF(AND($F3305/INDEX($F$64:$F3306,MATCH(MAX(Q$64:Q3306),Q$64:Q3306,0)-1)&lt;(1-$P$2),MAX(O$64:O3306)&gt;MAX(P$64:P3305)),MAX(O$64:O3306),"")),"")</f>
        <v/>
      </c>
      <c r="Q3306" s="91" t="str">
        <f>IFERROR(IF(E3306="","",IF(O3306&lt;&gt;"",MAX(O$64:O3306)*10+1,IF(AND($F3305/INDEX($F$64:$F3306,MATCH(MAX(Q$64:Q3305),Q$64:Q3305,0)-1)&gt;(1+$O$2),MAX(O$64:O3306)&gt;MAX(P$64:P3305)),MAX(Q$64:Q3305)+1,""))),"")</f>
        <v/>
      </c>
    </row>
    <row r="3307" spans="1:17" x14ac:dyDescent="0.2">
      <c r="A3307" s="13">
        <f>HLOOKUP($E$2,历史数据!$V$3:$AE$5000,ROW(A3305),)</f>
        <v>286385</v>
      </c>
      <c r="B3307" s="41">
        <v>41431</v>
      </c>
      <c r="C3307" s="100">
        <f>IFERROR(IF(A3307&lt;&gt;0,MAX($C$4:C3306)+1,""),"")</f>
        <v>3236</v>
      </c>
      <c r="D3307" s="100"/>
      <c r="E3307" s="99">
        <f t="shared" si="291"/>
        <v>41529</v>
      </c>
      <c r="F3307" s="101">
        <f>IFERROR(VLOOKUP(E3307,历史数据!AH:AJ,3,),"")</f>
        <v>13.6053961736371</v>
      </c>
      <c r="G3307" s="101">
        <f t="shared" si="287"/>
        <v>13.475727886350008</v>
      </c>
      <c r="H3307" s="105">
        <f t="shared" si="288"/>
        <v>1.3234131147012995E-3</v>
      </c>
      <c r="I3307" s="101">
        <f>IFERROR(VLOOKUP(E3307,历史数据!AH:AJ,2,),"")</f>
        <v>13.5532682189488</v>
      </c>
      <c r="J3307" s="104">
        <f t="shared" si="289"/>
        <v>10</v>
      </c>
      <c r="K3307" s="104" t="str">
        <f>IFERROR(IF(AND(J3306=$H$2*1,MAX(K$64:K3306)=MAX(L$64:L3306)),MAX(K$64:K3306)+1,""),"")</f>
        <v/>
      </c>
      <c r="L3307" s="104" t="str">
        <f>IFERROR(IF(AND($F3306/INDEX($F$64:$F3307,MATCH(MAX(M$64:M3307),M$64:M3307,0)-1)&lt;(1-$P$2),MAX(K$64:K3307)&gt;MAX(L$64:L3306)),MAX(K$64:K3307),""),"")</f>
        <v/>
      </c>
      <c r="M3307" s="104" t="str">
        <f>IFERROR(IF(E3307="","",IF(K3307&lt;&gt;"",MAX(M$64:M3306)+1,IF(AND($F3306/INDEX($F$64:$F3307,MATCH(MAX(M$64:M3306),M$64:M3306,0)-1)&gt;(1+$O$2),MAX(K$64:K3307)&gt;MAX(L$64:L3306)),MAX(M$64:M3306)+1,""))),"")</f>
        <v/>
      </c>
      <c r="N3307" s="91">
        <f t="shared" si="290"/>
        <v>10</v>
      </c>
      <c r="O3307" s="91" t="str">
        <f>IFERROR(IF(AND(N3306=$H$2*1,MAX(O$64:O3306)=MAX(P$64:P3306)),MAX(O$64:O3306)+1,""),"")</f>
        <v/>
      </c>
      <c r="P3307" s="91" t="str">
        <f>IFERROR(IF(MOD(MAX(Q$64:Q3307),10*MAX(O$64:O3307))&lt;=2,IF(AND(F3306/INDEX($F$64:$F3307,MATCH(MAX(O$64:O3307),O$64:O3307,0)-1)&lt;(1-$P$2),MAX(O$64:O3307)&gt;MAX(P$64:P3306)),MAX(O$64:O3307),""),IF(AND($F3306/INDEX($F$64:$F3307,MATCH(MAX(Q$64:Q3307),Q$64:Q3307,0)-1)&lt;(1-$P$2),MAX(O$64:O3307)&gt;MAX(P$64:P3306)),MAX(O$64:O3307),"")),"")</f>
        <v/>
      </c>
      <c r="Q3307" s="91" t="str">
        <f>IFERROR(IF(E3307="","",IF(O3307&lt;&gt;"",MAX(O$64:O3307)*10+1,IF(AND($F3306/INDEX($F$64:$F3307,MATCH(MAX(Q$64:Q3306),Q$64:Q3306,0)-1)&gt;(1+$O$2),MAX(O$64:O3307)&gt;MAX(P$64:P3306)),MAX(Q$64:Q3306)+1,""))),"")</f>
        <v/>
      </c>
    </row>
    <row r="3308" spans="1:17" x14ac:dyDescent="0.2">
      <c r="A3308" s="13">
        <f>HLOOKUP($E$2,历史数据!$V$3:$AE$5000,ROW(A3306),)</f>
        <v>315278</v>
      </c>
      <c r="B3308" s="41">
        <v>41432</v>
      </c>
      <c r="C3308" s="100">
        <f>IFERROR(IF(A3308&lt;&gt;0,MAX($C$4:C3307)+1,""),"")</f>
        <v>3237</v>
      </c>
      <c r="D3308" s="100"/>
      <c r="E3308" s="99">
        <f t="shared" si="291"/>
        <v>41530</v>
      </c>
      <c r="F3308" s="101">
        <f>IFERROR(VLOOKUP(E3308,历史数据!AH:AJ,3,),"")</f>
        <v>13.5663002076209</v>
      </c>
      <c r="G3308" s="101">
        <f t="shared" si="287"/>
        <v>13.498968266148527</v>
      </c>
      <c r="H3308" s="105">
        <f t="shared" si="288"/>
        <v>1.7246103508856692E-3</v>
      </c>
      <c r="I3308" s="101">
        <f>IFERROR(VLOOKUP(E3308,历史数据!AH:AJ,2,),"")</f>
        <v>13.6444921396533</v>
      </c>
      <c r="J3308" s="104">
        <f t="shared" si="289"/>
        <v>11</v>
      </c>
      <c r="K3308" s="104" t="str">
        <f>IFERROR(IF(AND(J3307=$H$2*1,MAX(K$64:K3307)=MAX(L$64:L3307)),MAX(K$64:K3307)+1,""),"")</f>
        <v/>
      </c>
      <c r="L3308" s="104" t="str">
        <f>IFERROR(IF(AND($F3307/INDEX($F$64:$F3308,MATCH(MAX(M$64:M3308),M$64:M3308,0)-1)&lt;(1-$P$2),MAX(K$64:K3308)&gt;MAX(L$64:L3307)),MAX(K$64:K3308),""),"")</f>
        <v/>
      </c>
      <c r="M3308" s="104" t="str">
        <f>IFERROR(IF(E3308="","",IF(K3308&lt;&gt;"",MAX(M$64:M3307)+1,IF(AND($F3307/INDEX($F$64:$F3308,MATCH(MAX(M$64:M3307),M$64:M3307,0)-1)&gt;(1+$O$2),MAX(K$64:K3308)&gt;MAX(L$64:L3307)),MAX(M$64:M3307)+1,""))),"")</f>
        <v/>
      </c>
      <c r="N3308" s="91">
        <f t="shared" si="290"/>
        <v>11</v>
      </c>
      <c r="O3308" s="91" t="str">
        <f>IFERROR(IF(AND(N3307=$H$2*1,MAX(O$64:O3307)=MAX(P$64:P3307)),MAX(O$64:O3307)+1,""),"")</f>
        <v/>
      </c>
      <c r="P3308" s="91" t="str">
        <f>IFERROR(IF(MOD(MAX(Q$64:Q3308),10*MAX(O$64:O3308))&lt;=2,IF(AND(F3307/INDEX($F$64:$F3308,MATCH(MAX(O$64:O3308),O$64:O3308,0)-1)&lt;(1-$P$2),MAX(O$64:O3308)&gt;MAX(P$64:P3307)),MAX(O$64:O3308),""),IF(AND($F3307/INDEX($F$64:$F3308,MATCH(MAX(Q$64:Q3308),Q$64:Q3308,0)-1)&lt;(1-$P$2),MAX(O$64:O3308)&gt;MAX(P$64:P3307)),MAX(O$64:O3308),"")),"")</f>
        <v/>
      </c>
      <c r="Q3308" s="91" t="str">
        <f>IFERROR(IF(E3308="","",IF(O3308&lt;&gt;"",MAX(O$64:O3308)*10+1,IF(AND($F3307/INDEX($F$64:$F3308,MATCH(MAX(Q$64:Q3307),Q$64:Q3307,0)-1)&gt;(1+$O$2),MAX(O$64:O3308)&gt;MAX(P$64:P3307)),MAX(Q$64:Q3307)+1,""))),"")</f>
        <v/>
      </c>
    </row>
    <row r="3309" spans="1:17" x14ac:dyDescent="0.2">
      <c r="A3309" s="13">
        <f>HLOOKUP($E$2,历史数据!$V$3:$AE$5000,ROW(A3307),)</f>
        <v>370517</v>
      </c>
      <c r="B3309" s="41">
        <v>41438</v>
      </c>
      <c r="C3309" s="100">
        <f>IFERROR(IF(A3309&lt;&gt;0,MAX($C$4:C3308)+1,""),"")</f>
        <v>3238</v>
      </c>
      <c r="D3309" s="100"/>
      <c r="E3309" s="99">
        <f t="shared" si="291"/>
        <v>41533</v>
      </c>
      <c r="F3309" s="101">
        <f>IFERROR(VLOOKUP(E3309,历史数据!AH:AJ,3,),"")</f>
        <v>13.6835881056695</v>
      </c>
      <c r="G3309" s="101">
        <f t="shared" si="287"/>
        <v>13.532634236884698</v>
      </c>
      <c r="H3309" s="105">
        <f t="shared" si="288"/>
        <v>2.4939662107803517E-3</v>
      </c>
      <c r="I3309" s="101">
        <f>IFERROR(VLOOKUP(E3309,历史数据!AH:AJ,2,),"")</f>
        <v>13.5272042416047</v>
      </c>
      <c r="J3309" s="104">
        <f t="shared" si="289"/>
        <v>12</v>
      </c>
      <c r="K3309" s="104" t="str">
        <f>IFERROR(IF(AND(J3308=$H$2*1,MAX(K$64:K3308)=MAX(L$64:L3308)),MAX(K$64:K3308)+1,""),"")</f>
        <v/>
      </c>
      <c r="L3309" s="104" t="str">
        <f>IFERROR(IF(AND($F3308/INDEX($F$64:$F3309,MATCH(MAX(M$64:M3309),M$64:M3309,0)-1)&lt;(1-$P$2),MAX(K$64:K3309)&gt;MAX(L$64:L3308)),MAX(K$64:K3309),""),"")</f>
        <v/>
      </c>
      <c r="M3309" s="104" t="str">
        <f>IFERROR(IF(E3309="","",IF(K3309&lt;&gt;"",MAX(M$64:M3308)+1,IF(AND($F3308/INDEX($F$64:$F3309,MATCH(MAX(M$64:M3308),M$64:M3308,0)-1)&gt;(1+$O$2),MAX(K$64:K3309)&gt;MAX(L$64:L3308)),MAX(M$64:M3308)+1,""))),"")</f>
        <v/>
      </c>
      <c r="N3309" s="91">
        <f t="shared" si="290"/>
        <v>12</v>
      </c>
      <c r="O3309" s="91" t="str">
        <f>IFERROR(IF(AND(N3308=$H$2*1,MAX(O$64:O3308)=MAX(P$64:P3308)),MAX(O$64:O3308)+1,""),"")</f>
        <v/>
      </c>
      <c r="P3309" s="91" t="str">
        <f>IFERROR(IF(MOD(MAX(Q$64:Q3309),10*MAX(O$64:O3309))&lt;=2,IF(AND(F3308/INDEX($F$64:$F3309,MATCH(MAX(O$64:O3309),O$64:O3309,0)-1)&lt;(1-$P$2),MAX(O$64:O3309)&gt;MAX(P$64:P3308)),MAX(O$64:O3309),""),IF(AND($F3308/INDEX($F$64:$F3309,MATCH(MAX(Q$64:Q3309),Q$64:Q3309,0)-1)&lt;(1-$P$2),MAX(O$64:O3309)&gt;MAX(P$64:P3308)),MAX(O$64:O3309),"")),"")</f>
        <v/>
      </c>
      <c r="Q3309" s="91" t="str">
        <f>IFERROR(IF(E3309="","",IF(O3309&lt;&gt;"",MAX(O$64:O3309)*10+1,IF(AND($F3308/INDEX($F$64:$F3309,MATCH(MAX(Q$64:Q3308),Q$64:Q3308,0)-1)&gt;(1+$O$2),MAX(O$64:O3309)&gt;MAX(P$64:P3308)),MAX(Q$64:Q3308)+1,""))),"")</f>
        <v/>
      </c>
    </row>
    <row r="3310" spans="1:17" x14ac:dyDescent="0.2">
      <c r="A3310" s="13">
        <f>HLOOKUP($E$2,历史数据!$V$3:$AE$5000,ROW(A3308),)</f>
        <v>171892</v>
      </c>
      <c r="B3310" s="41">
        <v>41439</v>
      </c>
      <c r="C3310" s="100">
        <f>IFERROR(IF(A3310&lt;&gt;0,MAX($C$4:C3309)+1,""),"")</f>
        <v>3239</v>
      </c>
      <c r="D3310" s="100"/>
      <c r="E3310" s="99">
        <f t="shared" si="291"/>
        <v>41534</v>
      </c>
      <c r="F3310" s="101">
        <f>IFERROR(VLOOKUP(E3310,历史数据!AH:AJ,3,),"")</f>
        <v>13.462044298244299</v>
      </c>
      <c r="G3310" s="101">
        <f t="shared" si="287"/>
        <v>13.566951807054471</v>
      </c>
      <c r="H3310" s="105">
        <f t="shared" si="288"/>
        <v>2.5359120455821227E-3</v>
      </c>
      <c r="I3310" s="101">
        <f>IFERROR(VLOOKUP(E3310,历史数据!AH:AJ,2,),"")</f>
        <v>13.6705561169974</v>
      </c>
      <c r="J3310" s="104">
        <f t="shared" si="289"/>
        <v>0</v>
      </c>
      <c r="K3310" s="104" t="str">
        <f>IFERROR(IF(AND(J3309=$H$2*1,MAX(K$64:K3309)=MAX(L$64:L3309)),MAX(K$64:K3309)+1,""),"")</f>
        <v/>
      </c>
      <c r="L3310" s="104" t="str">
        <f>IFERROR(IF(AND($F3309/INDEX($F$64:$F3310,MATCH(MAX(M$64:M3310),M$64:M3310,0)-1)&lt;(1-$P$2),MAX(K$64:K3310)&gt;MAX(L$64:L3309)),MAX(K$64:K3310),""),"")</f>
        <v/>
      </c>
      <c r="M3310" s="104" t="str">
        <f>IFERROR(IF(E3310="","",IF(K3310&lt;&gt;"",MAX(M$64:M3309)+1,IF(AND($F3309/INDEX($F$64:$F3310,MATCH(MAX(M$64:M3309),M$64:M3309,0)-1)&gt;(1+$O$2),MAX(K$64:K3310)&gt;MAX(L$64:L3309)),MAX(M$64:M3309)+1,""))),"")</f>
        <v/>
      </c>
      <c r="N3310" s="91">
        <f t="shared" si="290"/>
        <v>0</v>
      </c>
      <c r="O3310" s="91" t="str">
        <f>IFERROR(IF(AND(N3309=$H$2*1,MAX(O$64:O3309)=MAX(P$64:P3309)),MAX(O$64:O3309)+1,""),"")</f>
        <v/>
      </c>
      <c r="P3310" s="91" t="str">
        <f>IFERROR(IF(MOD(MAX(Q$64:Q3310),10*MAX(O$64:O3310))&lt;=2,IF(AND(F3309/INDEX($F$64:$F3310,MATCH(MAX(O$64:O3310),O$64:O3310,0)-1)&lt;(1-$P$2),MAX(O$64:O3310)&gt;MAX(P$64:P3309)),MAX(O$64:O3310),""),IF(AND($F3309/INDEX($F$64:$F3310,MATCH(MAX(Q$64:Q3310),Q$64:Q3310,0)-1)&lt;(1-$P$2),MAX(O$64:O3310)&gt;MAX(P$64:P3309)),MAX(O$64:O3310),"")),"")</f>
        <v/>
      </c>
      <c r="Q3310" s="91" t="str">
        <f>IFERROR(IF(E3310="","",IF(O3310&lt;&gt;"",MAX(O$64:O3310)*10+1,IF(AND($F3309/INDEX($F$64:$F3310,MATCH(MAX(Q$64:Q3309),Q$64:Q3309,0)-1)&gt;(1+$O$2),MAX(O$64:O3310)&gt;MAX(P$64:P3309)),MAX(Q$64:Q3309)+1,""))),"")</f>
        <v/>
      </c>
    </row>
    <row r="3311" spans="1:17" x14ac:dyDescent="0.2">
      <c r="A3311" s="13">
        <f>HLOOKUP($E$2,历史数据!$V$3:$AE$5000,ROW(A3309),)</f>
        <v>322100</v>
      </c>
      <c r="B3311" s="41">
        <v>41442</v>
      </c>
      <c r="C3311" s="100">
        <f>IFERROR(IF(A3311&lt;&gt;0,MAX($C$4:C3310)+1,""),"")</f>
        <v>3240</v>
      </c>
      <c r="D3311" s="100"/>
      <c r="E3311" s="99">
        <f t="shared" si="291"/>
        <v>41535</v>
      </c>
      <c r="F3311" s="101">
        <f>IFERROR(VLOOKUP(E3311,历史数据!AH:AJ,3,),"")</f>
        <v>13.4750762869164</v>
      </c>
      <c r="G3311" s="101">
        <f t="shared" si="287"/>
        <v>13.597576980433827</v>
      </c>
      <c r="H3311" s="105">
        <f t="shared" si="288"/>
        <v>2.2573363431150906E-3</v>
      </c>
      <c r="I3311" s="101">
        <f>IFERROR(VLOOKUP(E3311,历史数据!AH:AJ,2,),"")</f>
        <v>13.422948332228099</v>
      </c>
      <c r="J3311" s="104">
        <f t="shared" si="289"/>
        <v>0</v>
      </c>
      <c r="K3311" s="104" t="str">
        <f>IFERROR(IF(AND(J3310=$H$2*1,MAX(K$64:K3310)=MAX(L$64:L3310)),MAX(K$64:K3310)+1,""),"")</f>
        <v/>
      </c>
      <c r="L3311" s="104" t="str">
        <f>IFERROR(IF(AND($F3310/INDEX($F$64:$F3311,MATCH(MAX(M$64:M3311),M$64:M3311,0)-1)&lt;(1-$P$2),MAX(K$64:K3311)&gt;MAX(L$64:L3310)),MAX(K$64:K3311),""),"")</f>
        <v/>
      </c>
      <c r="M3311" s="104" t="str">
        <f>IFERROR(IF(E3311="","",IF(K3311&lt;&gt;"",MAX(M$64:M3310)+1,IF(AND($F3310/INDEX($F$64:$F3311,MATCH(MAX(M$64:M3310),M$64:M3310,0)-1)&gt;(1+$O$2),MAX(K$64:K3311)&gt;MAX(L$64:L3310)),MAX(M$64:M3310)+1,""))),"")</f>
        <v/>
      </c>
      <c r="N3311" s="91">
        <f t="shared" si="290"/>
        <v>0</v>
      </c>
      <c r="O3311" s="91" t="str">
        <f>IFERROR(IF(AND(N3310=$H$2*1,MAX(O$64:O3310)=MAX(P$64:P3310)),MAX(O$64:O3310)+1,""),"")</f>
        <v/>
      </c>
      <c r="P3311" s="91" t="str">
        <f>IFERROR(IF(MOD(MAX(Q$64:Q3311),10*MAX(O$64:O3311))&lt;=2,IF(AND(F3310/INDEX($F$64:$F3311,MATCH(MAX(O$64:O3311),O$64:O3311,0)-1)&lt;(1-$P$2),MAX(O$64:O3311)&gt;MAX(P$64:P3310)),MAX(O$64:O3311),""),IF(AND($F3310/INDEX($F$64:$F3311,MATCH(MAX(Q$64:Q3311),Q$64:Q3311,0)-1)&lt;(1-$P$2),MAX(O$64:O3311)&gt;MAX(P$64:P3310)),MAX(O$64:O3311),"")),"")</f>
        <v/>
      </c>
      <c r="Q3311" s="91" t="str">
        <f>IFERROR(IF(E3311="","",IF(O3311&lt;&gt;"",MAX(O$64:O3311)*10+1,IF(AND($F3310/INDEX($F$64:$F3311,MATCH(MAX(Q$64:Q3310),Q$64:Q3310,0)-1)&gt;(1+$O$2),MAX(O$64:O3311)&gt;MAX(P$64:P3310)),MAX(Q$64:Q3310)+1,""))),"")</f>
        <v/>
      </c>
    </row>
    <row r="3312" spans="1:17" x14ac:dyDescent="0.2">
      <c r="A3312" s="13">
        <f>HLOOKUP($E$2,历史数据!$V$3:$AE$5000,ROW(A3310),)</f>
        <v>196739</v>
      </c>
      <c r="B3312" s="41">
        <v>41443</v>
      </c>
      <c r="C3312" s="100">
        <f>IFERROR(IF(A3312&lt;&gt;0,MAX($C$4:C3311)+1,""),"")</f>
        <v>3241</v>
      </c>
      <c r="D3312" s="100"/>
      <c r="E3312" s="99">
        <f t="shared" si="291"/>
        <v>41540</v>
      </c>
      <c r="F3312" s="101">
        <f>IFERROR(VLOOKUP(E3312,历史数据!AH:AJ,3,),"")</f>
        <v>13.5532682189488</v>
      </c>
      <c r="G3312" s="101">
        <f t="shared" si="287"/>
        <v>13.630591351736395</v>
      </c>
      <c r="H3312" s="105">
        <f t="shared" si="288"/>
        <v>2.4279598747685149E-3</v>
      </c>
      <c r="I3312" s="101">
        <f>IFERROR(VLOOKUP(E3312,历史数据!AH:AJ,2,),"")</f>
        <v>13.4099163435561</v>
      </c>
      <c r="J3312" s="104">
        <f t="shared" si="289"/>
        <v>0</v>
      </c>
      <c r="K3312" s="104" t="str">
        <f>IFERROR(IF(AND(J3311=$H$2*1,MAX(K$64:K3311)=MAX(L$64:L3311)),MAX(K$64:K3311)+1,""),"")</f>
        <v/>
      </c>
      <c r="L3312" s="104" t="str">
        <f>IFERROR(IF(AND($F3311/INDEX($F$64:$F3312,MATCH(MAX(M$64:M3312),M$64:M3312,0)-1)&lt;(1-$P$2),MAX(K$64:K3312)&gt;MAX(L$64:L3311)),MAX(K$64:K3312),""),"")</f>
        <v/>
      </c>
      <c r="M3312" s="104" t="str">
        <f>IFERROR(IF(E3312="","",IF(K3312&lt;&gt;"",MAX(M$64:M3311)+1,IF(AND($F3311/INDEX($F$64:$F3312,MATCH(MAX(M$64:M3311),M$64:M3311,0)-1)&gt;(1+$O$2),MAX(K$64:K3312)&gt;MAX(L$64:L3311)),MAX(M$64:M3311)+1,""))),"")</f>
        <v/>
      </c>
      <c r="N3312" s="91">
        <f t="shared" si="290"/>
        <v>0</v>
      </c>
      <c r="O3312" s="91" t="str">
        <f>IFERROR(IF(AND(N3311=$H$2*1,MAX(O$64:O3311)=MAX(P$64:P3311)),MAX(O$64:O3311)+1,""),"")</f>
        <v/>
      </c>
      <c r="P3312" s="91" t="str">
        <f>IFERROR(IF(MOD(MAX(Q$64:Q3312),10*MAX(O$64:O3312))&lt;=2,IF(AND(F3311/INDEX($F$64:$F3312,MATCH(MAX(O$64:O3312),O$64:O3312,0)-1)&lt;(1-$P$2),MAX(O$64:O3312)&gt;MAX(P$64:P3311)),MAX(O$64:O3312),""),IF(AND($F3311/INDEX($F$64:$F3312,MATCH(MAX(Q$64:Q3312),Q$64:Q3312,0)-1)&lt;(1-$P$2),MAX(O$64:O3312)&gt;MAX(P$64:P3311)),MAX(O$64:O3312),"")),"")</f>
        <v/>
      </c>
      <c r="Q3312" s="91" t="str">
        <f>IFERROR(IF(E3312="","",IF(O3312&lt;&gt;"",MAX(O$64:O3312)*10+1,IF(AND($F3311/INDEX($F$64:$F3312,MATCH(MAX(Q$64:Q3311),Q$64:Q3311,0)-1)&gt;(1+$O$2),MAX(O$64:O3312)&gt;MAX(P$64:P3311)),MAX(Q$64:Q3311)+1,""))),"")</f>
        <v/>
      </c>
    </row>
    <row r="3313" spans="1:17" x14ac:dyDescent="0.2">
      <c r="A3313" s="13">
        <f>HLOOKUP($E$2,历史数据!$V$3:$AE$5000,ROW(A3311),)</f>
        <v>184721</v>
      </c>
      <c r="B3313" s="41">
        <v>41444</v>
      </c>
      <c r="C3313" s="100">
        <f>IFERROR(IF(A3313&lt;&gt;0,MAX($C$4:C3312)+1,""),"")</f>
        <v>3242</v>
      </c>
      <c r="D3313" s="100"/>
      <c r="E3313" s="99">
        <f t="shared" si="291"/>
        <v>41541</v>
      </c>
      <c r="F3313" s="101">
        <f>IFERROR(VLOOKUP(E3313,历史数据!AH:AJ,3,),"")</f>
        <v>13.5272042416047</v>
      </c>
      <c r="G3313" s="101">
        <f t="shared" si="287"/>
        <v>13.664908921906171</v>
      </c>
      <c r="H3313" s="105">
        <f t="shared" si="288"/>
        <v>2.5176875517880504E-3</v>
      </c>
      <c r="I3313" s="101">
        <f>IFERROR(VLOOKUP(E3313,历史数据!AH:AJ,2,),"")</f>
        <v>13.4881082755885</v>
      </c>
      <c r="J3313" s="104">
        <f t="shared" si="289"/>
        <v>0</v>
      </c>
      <c r="K3313" s="104" t="str">
        <f>IFERROR(IF(AND(J3312=$H$2*1,MAX(K$64:K3312)=MAX(L$64:L3312)),MAX(K$64:K3312)+1,""),"")</f>
        <v/>
      </c>
      <c r="L3313" s="104" t="str">
        <f>IFERROR(IF(AND($F3312/INDEX($F$64:$F3313,MATCH(MAX(M$64:M3313),M$64:M3313,0)-1)&lt;(1-$P$2),MAX(K$64:K3313)&gt;MAX(L$64:L3312)),MAX(K$64:K3313),""),"")</f>
        <v/>
      </c>
      <c r="M3313" s="104" t="str">
        <f>IFERROR(IF(E3313="","",IF(K3313&lt;&gt;"",MAX(M$64:M3312)+1,IF(AND($F3312/INDEX($F$64:$F3313,MATCH(MAX(M$64:M3312),M$64:M3312,0)-1)&gt;(1+$O$2),MAX(K$64:K3313)&gt;MAX(L$64:L3312)),MAX(M$64:M3312)+1,""))),"")</f>
        <v/>
      </c>
      <c r="N3313" s="91">
        <f t="shared" si="290"/>
        <v>0</v>
      </c>
      <c r="O3313" s="91" t="str">
        <f>IFERROR(IF(AND(N3312=$H$2*1,MAX(O$64:O3312)=MAX(P$64:P3312)),MAX(O$64:O3312)+1,""),"")</f>
        <v/>
      </c>
      <c r="P3313" s="91" t="str">
        <f>IFERROR(IF(MOD(MAX(Q$64:Q3313),10*MAX(O$64:O3313))&lt;=2,IF(AND(F3312/INDEX($F$64:$F3313,MATCH(MAX(O$64:O3313),O$64:O3313,0)-1)&lt;(1-$P$2),MAX(O$64:O3313)&gt;MAX(P$64:P3312)),MAX(O$64:O3313),""),IF(AND($F3312/INDEX($F$64:$F3313,MATCH(MAX(Q$64:Q3313),Q$64:Q3313,0)-1)&lt;(1-$P$2),MAX(O$64:O3313)&gt;MAX(P$64:P3312)),MAX(O$64:O3313),"")),"")</f>
        <v/>
      </c>
      <c r="Q3313" s="91" t="str">
        <f>IFERROR(IF(E3313="","",IF(O3313&lt;&gt;"",MAX(O$64:O3313)*10+1,IF(AND($F3312/INDEX($F$64:$F3313,MATCH(MAX(Q$64:Q3312),Q$64:Q3312,0)-1)&gt;(1+$O$2),MAX(O$64:O3313)&gt;MAX(P$64:P3312)),MAX(Q$64:Q3312)+1,""))),"")</f>
        <v/>
      </c>
    </row>
    <row r="3314" spans="1:17" x14ac:dyDescent="0.2">
      <c r="A3314" s="13">
        <f>HLOOKUP($E$2,历史数据!$V$3:$AE$5000,ROW(A3312),)</f>
        <v>536491</v>
      </c>
      <c r="B3314" s="41">
        <v>41445</v>
      </c>
      <c r="C3314" s="100">
        <f>IFERROR(IF(A3314&lt;&gt;0,MAX($C$4:C3313)+1,""),"")</f>
        <v>3243</v>
      </c>
      <c r="D3314" s="100"/>
      <c r="E3314" s="99">
        <f t="shared" si="291"/>
        <v>41542</v>
      </c>
      <c r="F3314" s="101">
        <f>IFERROR(VLOOKUP(E3314,历史数据!AH:AJ,3,),"")</f>
        <v>13.540236230276699</v>
      </c>
      <c r="G3314" s="101">
        <f t="shared" si="287"/>
        <v>13.696402894530332</v>
      </c>
      <c r="H3314" s="105">
        <f t="shared" si="288"/>
        <v>2.3047334456560709E-3</v>
      </c>
      <c r="I3314" s="101">
        <f>IFERROR(VLOOKUP(E3314,历史数据!AH:AJ,2,),"")</f>
        <v>13.579332196292899</v>
      </c>
      <c r="J3314" s="104">
        <f t="shared" si="289"/>
        <v>0</v>
      </c>
      <c r="K3314" s="104" t="str">
        <f>IFERROR(IF(AND(J3313=$H$2*1,MAX(K$64:K3313)=MAX(L$64:L3313)),MAX(K$64:K3313)+1,""),"")</f>
        <v/>
      </c>
      <c r="L3314" s="104" t="str">
        <f>IFERROR(IF(AND($F3313/INDEX($F$64:$F3314,MATCH(MAX(M$64:M3314),M$64:M3314,0)-1)&lt;(1-$P$2),MAX(K$64:K3314)&gt;MAX(L$64:L3313)),MAX(K$64:K3314),""),"")</f>
        <v/>
      </c>
      <c r="M3314" s="104" t="str">
        <f>IFERROR(IF(E3314="","",IF(K3314&lt;&gt;"",MAX(M$64:M3313)+1,IF(AND($F3313/INDEX($F$64:$F3314,MATCH(MAX(M$64:M3313),M$64:M3313,0)-1)&gt;(1+$O$2),MAX(K$64:K3314)&gt;MAX(L$64:L3313)),MAX(M$64:M3313)+1,""))),"")</f>
        <v/>
      </c>
      <c r="N3314" s="91">
        <f t="shared" si="290"/>
        <v>0</v>
      </c>
      <c r="O3314" s="91" t="str">
        <f>IFERROR(IF(AND(N3313=$H$2*1,MAX(O$64:O3313)=MAX(P$64:P3313)),MAX(O$64:O3313)+1,""),"")</f>
        <v/>
      </c>
      <c r="P3314" s="91" t="str">
        <f>IFERROR(IF(MOD(MAX(Q$64:Q3314),10*MAX(O$64:O3314))&lt;=2,IF(AND(F3313/INDEX($F$64:$F3314,MATCH(MAX(O$64:O3314),O$64:O3314,0)-1)&lt;(1-$P$2),MAX(O$64:O3314)&gt;MAX(P$64:P3313)),MAX(O$64:O3314),""),IF(AND($F3313/INDEX($F$64:$F3314,MATCH(MAX(Q$64:Q3314),Q$64:Q3314,0)-1)&lt;(1-$P$2),MAX(O$64:O3314)&gt;MAX(P$64:P3313)),MAX(O$64:O3314),"")),"")</f>
        <v/>
      </c>
      <c r="Q3314" s="91" t="str">
        <f>IFERROR(IF(E3314="","",IF(O3314&lt;&gt;"",MAX(O$64:O3314)*10+1,IF(AND($F3313/INDEX($F$64:$F3314,MATCH(MAX(Q$64:Q3313),Q$64:Q3313,0)-1)&gt;(1+$O$2),MAX(O$64:O3314)&gt;MAX(P$64:P3313)),MAX(Q$64:Q3313)+1,""))),"")</f>
        <v/>
      </c>
    </row>
    <row r="3315" spans="1:17" x14ac:dyDescent="0.2">
      <c r="A3315" s="13">
        <f>HLOOKUP($E$2,历史数据!$V$3:$AE$5000,ROW(A3313),)</f>
        <v>331084</v>
      </c>
      <c r="B3315" s="41">
        <v>41446</v>
      </c>
      <c r="C3315" s="100">
        <f>IFERROR(IF(A3315&lt;&gt;0,MAX($C$4:C3314)+1,""),"")</f>
        <v>3244</v>
      </c>
      <c r="D3315" s="100"/>
      <c r="E3315" s="99">
        <f t="shared" si="291"/>
        <v>41543</v>
      </c>
      <c r="F3315" s="101">
        <f>IFERROR(VLOOKUP(E3315,历史数据!AH:AJ,3,),"")</f>
        <v>13.383852366211901</v>
      </c>
      <c r="G3315" s="101">
        <f t="shared" si="287"/>
        <v>13.718557275272842</v>
      </c>
      <c r="H3315" s="105">
        <f t="shared" si="288"/>
        <v>1.6175327867551381E-3</v>
      </c>
      <c r="I3315" s="101">
        <f>IFERROR(VLOOKUP(E3315,历史数据!AH:AJ,2,),"")</f>
        <v>13.540236230276699</v>
      </c>
      <c r="J3315" s="104">
        <f t="shared" si="289"/>
        <v>0</v>
      </c>
      <c r="K3315" s="104" t="str">
        <f>IFERROR(IF(AND(J3314=$H$2*1,MAX(K$64:K3314)=MAX(L$64:L3314)),MAX(K$64:K3314)+1,""),"")</f>
        <v/>
      </c>
      <c r="L3315" s="104" t="str">
        <f>IFERROR(IF(AND($F3314/INDEX($F$64:$F3315,MATCH(MAX(M$64:M3315),M$64:M3315,0)-1)&lt;(1-$P$2),MAX(K$64:K3315)&gt;MAX(L$64:L3314)),MAX(K$64:K3315),""),"")</f>
        <v/>
      </c>
      <c r="M3315" s="104" t="str">
        <f>IFERROR(IF(E3315="","",IF(K3315&lt;&gt;"",MAX(M$64:M3314)+1,IF(AND($F3314/INDEX($F$64:$F3315,MATCH(MAX(M$64:M3314),M$64:M3314,0)-1)&gt;(1+$O$2),MAX(K$64:K3315)&gt;MAX(L$64:L3314)),MAX(M$64:M3314)+1,""))),"")</f>
        <v/>
      </c>
      <c r="N3315" s="91">
        <f t="shared" si="290"/>
        <v>0</v>
      </c>
      <c r="O3315" s="91" t="str">
        <f>IFERROR(IF(AND(N3314=$H$2*1,MAX(O$64:O3314)=MAX(P$64:P3314)),MAX(O$64:O3314)+1,""),"")</f>
        <v/>
      </c>
      <c r="P3315" s="91" t="str">
        <f>IFERROR(IF(MOD(MAX(Q$64:Q3315),10*MAX(O$64:O3315))&lt;=2,IF(AND(F3314/INDEX($F$64:$F3315,MATCH(MAX(O$64:O3315),O$64:O3315,0)-1)&lt;(1-$P$2),MAX(O$64:O3315)&gt;MAX(P$64:P3314)),MAX(O$64:O3315),""),IF(AND($F3314/INDEX($F$64:$F3315,MATCH(MAX(Q$64:Q3315),Q$64:Q3315,0)-1)&lt;(1-$P$2),MAX(O$64:O3315)&gt;MAX(P$64:P3314)),MAX(O$64:O3315),"")),"")</f>
        <v/>
      </c>
      <c r="Q3315" s="91" t="str">
        <f>IFERROR(IF(E3315="","",IF(O3315&lt;&gt;"",MAX(O$64:O3315)*10+1,IF(AND($F3314/INDEX($F$64:$F3315,MATCH(MAX(Q$64:Q3314),Q$64:Q3314,0)-1)&gt;(1+$O$2),MAX(O$64:O3315)&gt;MAX(P$64:P3314)),MAX(Q$64:Q3314)+1,""))),"")</f>
        <v/>
      </c>
    </row>
    <row r="3316" spans="1:17" x14ac:dyDescent="0.2">
      <c r="A3316" s="13">
        <f>HLOOKUP($E$2,历史数据!$V$3:$AE$5000,ROW(A3314),)</f>
        <v>515801</v>
      </c>
      <c r="B3316" s="41">
        <v>41449</v>
      </c>
      <c r="C3316" s="100">
        <f>IFERROR(IF(A3316&lt;&gt;0,MAX($C$4:C3315)+1,""),"")</f>
        <v>3245</v>
      </c>
      <c r="D3316" s="100"/>
      <c r="E3316" s="99">
        <f t="shared" si="291"/>
        <v>41544</v>
      </c>
      <c r="F3316" s="101">
        <f>IFERROR(VLOOKUP(E3316,历史数据!AH:AJ,3,),"")</f>
        <v>13.3317244115237</v>
      </c>
      <c r="G3316" s="101">
        <f t="shared" si="287"/>
        <v>13.742883654127365</v>
      </c>
      <c r="H3316" s="105">
        <f t="shared" si="288"/>
        <v>1.7732461487309781E-3</v>
      </c>
      <c r="I3316" s="101">
        <f>IFERROR(VLOOKUP(E3316,历史数据!AH:AJ,2,),"")</f>
        <v>13.540236230276699</v>
      </c>
      <c r="J3316" s="104">
        <f t="shared" si="289"/>
        <v>0</v>
      </c>
      <c r="K3316" s="104" t="str">
        <f>IFERROR(IF(AND(J3315=$H$2*1,MAX(K$64:K3315)=MAX(L$64:L3315)),MAX(K$64:K3315)+1,""),"")</f>
        <v/>
      </c>
      <c r="L3316" s="104" t="str">
        <f>IFERROR(IF(AND($F3315/INDEX($F$64:$F3316,MATCH(MAX(M$64:M3316),M$64:M3316,0)-1)&lt;(1-$P$2),MAX(K$64:K3316)&gt;MAX(L$64:L3315)),MAX(K$64:K3316),""),"")</f>
        <v/>
      </c>
      <c r="M3316" s="104" t="str">
        <f>IFERROR(IF(E3316="","",IF(K3316&lt;&gt;"",MAX(M$64:M3315)+1,IF(AND($F3315/INDEX($F$64:$F3316,MATCH(MAX(M$64:M3315),M$64:M3315,0)-1)&gt;(1+$O$2),MAX(K$64:K3316)&gt;MAX(L$64:L3315)),MAX(M$64:M3315)+1,""))),"")</f>
        <v/>
      </c>
      <c r="N3316" s="91">
        <f t="shared" si="290"/>
        <v>0</v>
      </c>
      <c r="O3316" s="91" t="str">
        <f>IFERROR(IF(AND(N3315=$H$2*1,MAX(O$64:O3315)=MAX(P$64:P3315)),MAX(O$64:O3315)+1,""),"")</f>
        <v/>
      </c>
      <c r="P3316" s="91" t="str">
        <f>IFERROR(IF(MOD(MAX(Q$64:Q3316),10*MAX(O$64:O3316))&lt;=2,IF(AND(F3315/INDEX($F$64:$F3316,MATCH(MAX(O$64:O3316),O$64:O3316,0)-1)&lt;(1-$P$2),MAX(O$64:O3316)&gt;MAX(P$64:P3315)),MAX(O$64:O3316),""),IF(AND($F3315/INDEX($F$64:$F3316,MATCH(MAX(Q$64:Q3316),Q$64:Q3316,0)-1)&lt;(1-$P$2),MAX(O$64:O3316)&gt;MAX(P$64:P3315)),MAX(O$64:O3316),"")),"")</f>
        <v/>
      </c>
      <c r="Q3316" s="91" t="str">
        <f>IFERROR(IF(E3316="","",IF(O3316&lt;&gt;"",MAX(O$64:O3316)*10+1,IF(AND($F3315/INDEX($F$64:$F3316,MATCH(MAX(Q$64:Q3315),Q$64:Q3315,0)-1)&gt;(1+$O$2),MAX(O$64:O3316)&gt;MAX(P$64:P3315)),MAX(Q$64:Q3315)+1,""))),"")</f>
        <v/>
      </c>
    </row>
    <row r="3317" spans="1:17" x14ac:dyDescent="0.2">
      <c r="A3317" s="13">
        <f>HLOOKUP($E$2,历史数据!$V$3:$AE$5000,ROW(A3315),)</f>
        <v>951598</v>
      </c>
      <c r="B3317" s="41">
        <v>41450</v>
      </c>
      <c r="C3317" s="100">
        <f>IFERROR(IF(A3317&lt;&gt;0,MAX($C$4:C3316)+1,""),"")</f>
        <v>3246</v>
      </c>
      <c r="D3317" s="100"/>
      <c r="E3317" s="99">
        <f t="shared" si="291"/>
        <v>41547</v>
      </c>
      <c r="F3317" s="101">
        <f>IFERROR(VLOOKUP(E3317,历史数据!AH:AJ,3,),"")</f>
        <v>13.462044298244299</v>
      </c>
      <c r="G3317" s="101">
        <f t="shared" si="287"/>
        <v>13.768078832226694</v>
      </c>
      <c r="H3317" s="105">
        <f t="shared" si="288"/>
        <v>1.833325431068733E-3</v>
      </c>
      <c r="I3317" s="101">
        <f>IFERROR(VLOOKUP(E3317,历史数据!AH:AJ,2,),"")</f>
        <v>13.422948332228099</v>
      </c>
      <c r="J3317" s="104">
        <f t="shared" si="289"/>
        <v>0</v>
      </c>
      <c r="K3317" s="104" t="str">
        <f>IFERROR(IF(AND(J3316=$H$2*1,MAX(K$64:K3316)=MAX(L$64:L3316)),MAX(K$64:K3316)+1,""),"")</f>
        <v/>
      </c>
      <c r="L3317" s="104" t="str">
        <f>IFERROR(IF(AND($F3316/INDEX($F$64:$F3317,MATCH(MAX(M$64:M3317),M$64:M3317,0)-1)&lt;(1-$P$2),MAX(K$64:K3317)&gt;MAX(L$64:L3316)),MAX(K$64:K3317),""),"")</f>
        <v/>
      </c>
      <c r="M3317" s="104" t="str">
        <f>IFERROR(IF(E3317="","",IF(K3317&lt;&gt;"",MAX(M$64:M3316)+1,IF(AND($F3316/INDEX($F$64:$F3317,MATCH(MAX(M$64:M3316),M$64:M3316,0)-1)&gt;(1+$O$2),MAX(K$64:K3317)&gt;MAX(L$64:L3316)),MAX(M$64:M3316)+1,""))),"")</f>
        <v/>
      </c>
      <c r="N3317" s="91">
        <f t="shared" si="290"/>
        <v>0</v>
      </c>
      <c r="O3317" s="91" t="str">
        <f>IFERROR(IF(AND(N3316=$H$2*1,MAX(O$64:O3316)=MAX(P$64:P3316)),MAX(O$64:O3316)+1,""),"")</f>
        <v/>
      </c>
      <c r="P3317" s="91" t="str">
        <f>IFERROR(IF(MOD(MAX(Q$64:Q3317),10*MAX(O$64:O3317))&lt;=2,IF(AND(F3316/INDEX($F$64:$F3317,MATCH(MAX(O$64:O3317),O$64:O3317,0)-1)&lt;(1-$P$2),MAX(O$64:O3317)&gt;MAX(P$64:P3316)),MAX(O$64:O3317),""),IF(AND($F3316/INDEX($F$64:$F3317,MATCH(MAX(Q$64:Q3317),Q$64:Q3317,0)-1)&lt;(1-$P$2),MAX(O$64:O3317)&gt;MAX(P$64:P3316)),MAX(O$64:O3317),"")),"")</f>
        <v/>
      </c>
      <c r="Q3317" s="91" t="str">
        <f>IFERROR(IF(E3317="","",IF(O3317&lt;&gt;"",MAX(O$64:O3317)*10+1,IF(AND($F3316/INDEX($F$64:$F3317,MATCH(MAX(Q$64:Q3316),Q$64:Q3316,0)-1)&gt;(1+$O$2),MAX(O$64:O3317)&gt;MAX(P$64:P3316)),MAX(Q$64:Q3316)+1,""))),"")</f>
        <v/>
      </c>
    </row>
    <row r="3318" spans="1:17" x14ac:dyDescent="0.2">
      <c r="A3318" s="13">
        <f>HLOOKUP($E$2,历史数据!$V$3:$AE$5000,ROW(A3316),)</f>
        <v>383382</v>
      </c>
      <c r="B3318" s="41">
        <v>41451</v>
      </c>
      <c r="C3318" s="100">
        <f>IFERROR(IF(A3318&lt;&gt;0,MAX($C$4:C3317)+1,""),"")</f>
        <v>3247</v>
      </c>
      <c r="D3318" s="100"/>
      <c r="E3318" s="99">
        <f t="shared" si="291"/>
        <v>41555</v>
      </c>
      <c r="F3318" s="101">
        <f>IFERROR(VLOOKUP(E3318,历史数据!AH:AJ,3,),"")</f>
        <v>13.579332196292899</v>
      </c>
      <c r="G3318" s="101">
        <f t="shared" si="287"/>
        <v>13.785237617311578</v>
      </c>
      <c r="H3318" s="105">
        <f t="shared" si="288"/>
        <v>1.2462730126676647E-3</v>
      </c>
      <c r="I3318" s="101">
        <f>IFERROR(VLOOKUP(E3318,历史数据!AH:AJ,2,),"")</f>
        <v>13.396884354884</v>
      </c>
      <c r="J3318" s="104">
        <f t="shared" si="289"/>
        <v>0</v>
      </c>
      <c r="K3318" s="104" t="str">
        <f>IFERROR(IF(AND(J3317=$H$2*1,MAX(K$64:K3317)=MAX(L$64:L3317)),MAX(K$64:K3317)+1,""),"")</f>
        <v/>
      </c>
      <c r="L3318" s="104" t="str">
        <f>IFERROR(IF(AND($F3317/INDEX($F$64:$F3318,MATCH(MAX(M$64:M3318),M$64:M3318,0)-1)&lt;(1-$P$2),MAX(K$64:K3318)&gt;MAX(L$64:L3317)),MAX(K$64:K3318),""),"")</f>
        <v/>
      </c>
      <c r="M3318" s="104" t="str">
        <f>IFERROR(IF(E3318="","",IF(K3318&lt;&gt;"",MAX(M$64:M3317)+1,IF(AND($F3317/INDEX($F$64:$F3318,MATCH(MAX(M$64:M3317),M$64:M3317,0)-1)&gt;(1+$O$2),MAX(K$64:K3318)&gt;MAX(L$64:L3317)),MAX(M$64:M3317)+1,""))),"")</f>
        <v/>
      </c>
      <c r="N3318" s="91">
        <f t="shared" si="290"/>
        <v>0</v>
      </c>
      <c r="O3318" s="91" t="str">
        <f>IFERROR(IF(AND(N3317=$H$2*1,MAX(O$64:O3317)=MAX(P$64:P3317)),MAX(O$64:O3317)+1,""),"")</f>
        <v/>
      </c>
      <c r="P3318" s="91" t="str">
        <f>IFERROR(IF(MOD(MAX(Q$64:Q3318),10*MAX(O$64:O3318))&lt;=2,IF(AND(F3317/INDEX($F$64:$F3318,MATCH(MAX(O$64:O3318),O$64:O3318,0)-1)&lt;(1-$P$2),MAX(O$64:O3318)&gt;MAX(P$64:P3317)),MAX(O$64:O3318),""),IF(AND($F3317/INDEX($F$64:$F3318,MATCH(MAX(Q$64:Q3318),Q$64:Q3318,0)-1)&lt;(1-$P$2),MAX(O$64:O3318)&gt;MAX(P$64:P3317)),MAX(O$64:O3318),"")),"")</f>
        <v/>
      </c>
      <c r="Q3318" s="91" t="str">
        <f>IFERROR(IF(E3318="","",IF(O3318&lt;&gt;"",MAX(O$64:O3318)*10+1,IF(AND($F3317/INDEX($F$64:$F3318,MATCH(MAX(Q$64:Q3317),Q$64:Q3317,0)-1)&gt;(1+$O$2),MAX(O$64:O3318)&gt;MAX(P$64:P3317)),MAX(Q$64:Q3317)+1,""))),"")</f>
        <v/>
      </c>
    </row>
    <row r="3319" spans="1:17" x14ac:dyDescent="0.2">
      <c r="A3319" s="13">
        <f>HLOOKUP($E$2,历史数据!$V$3:$AE$5000,ROW(A3317),)</f>
        <v>378810</v>
      </c>
      <c r="B3319" s="41">
        <v>41452</v>
      </c>
      <c r="C3319" s="100">
        <f>IFERROR(IF(A3319&lt;&gt;0,MAX($C$4:C3318)+1,""),"")</f>
        <v>3248</v>
      </c>
      <c r="D3319" s="100"/>
      <c r="E3319" s="99">
        <f t="shared" si="291"/>
        <v>41556</v>
      </c>
      <c r="F3319" s="101">
        <f>IFERROR(VLOOKUP(E3319,历史数据!AH:AJ,3,),"")</f>
        <v>13.4881082755885</v>
      </c>
      <c r="G3319" s="101">
        <f t="shared" si="287"/>
        <v>13.796314807682837</v>
      </c>
      <c r="H3319" s="105">
        <f t="shared" si="288"/>
        <v>8.0355454717362385E-4</v>
      </c>
      <c r="I3319" s="101">
        <f>IFERROR(VLOOKUP(E3319,历史数据!AH:AJ,2,),"")</f>
        <v>13.5663002076209</v>
      </c>
      <c r="J3319" s="104">
        <f t="shared" si="289"/>
        <v>0</v>
      </c>
      <c r="K3319" s="104" t="str">
        <f>IFERROR(IF(AND(J3318=$H$2*1,MAX(K$64:K3318)=MAX(L$64:L3318)),MAX(K$64:K3318)+1,""),"")</f>
        <v/>
      </c>
      <c r="L3319" s="104" t="str">
        <f>IFERROR(IF(AND($F3318/INDEX($F$64:$F3319,MATCH(MAX(M$64:M3319),M$64:M3319,0)-1)&lt;(1-$P$2),MAX(K$64:K3319)&gt;MAX(L$64:L3318)),MAX(K$64:K3319),""),"")</f>
        <v/>
      </c>
      <c r="M3319" s="104" t="str">
        <f>IFERROR(IF(E3319="","",IF(K3319&lt;&gt;"",MAX(M$64:M3318)+1,IF(AND($F3318/INDEX($F$64:$F3319,MATCH(MAX(M$64:M3318),M$64:M3318,0)-1)&gt;(1+$O$2),MAX(K$64:K3319)&gt;MAX(L$64:L3318)),MAX(M$64:M3318)+1,""))),"")</f>
        <v/>
      </c>
      <c r="N3319" s="91">
        <f t="shared" si="290"/>
        <v>0</v>
      </c>
      <c r="O3319" s="91" t="str">
        <f>IFERROR(IF(AND(N3318=$H$2*1,MAX(O$64:O3318)=MAX(P$64:P3318)),MAX(O$64:O3318)+1,""),"")</f>
        <v/>
      </c>
      <c r="P3319" s="91" t="str">
        <f>IFERROR(IF(MOD(MAX(Q$64:Q3319),10*MAX(O$64:O3319))&lt;=2,IF(AND(F3318/INDEX($F$64:$F3319,MATCH(MAX(O$64:O3319),O$64:O3319,0)-1)&lt;(1-$P$2),MAX(O$64:O3319)&gt;MAX(P$64:P3318)),MAX(O$64:O3319),""),IF(AND($F3318/INDEX($F$64:$F3319,MATCH(MAX(Q$64:Q3319),Q$64:Q3319,0)-1)&lt;(1-$P$2),MAX(O$64:O3319)&gt;MAX(P$64:P3318)),MAX(O$64:O3319),"")),"")</f>
        <v/>
      </c>
      <c r="Q3319" s="91" t="str">
        <f>IFERROR(IF(E3319="","",IF(O3319&lt;&gt;"",MAX(O$64:O3319)*10+1,IF(AND($F3318/INDEX($F$64:$F3319,MATCH(MAX(Q$64:Q3318),Q$64:Q3318,0)-1)&gt;(1+$O$2),MAX(O$64:O3319)&gt;MAX(P$64:P3318)),MAX(Q$64:Q3318)+1,""))),"")</f>
        <v/>
      </c>
    </row>
    <row r="3320" spans="1:17" x14ac:dyDescent="0.2">
      <c r="A3320" s="13">
        <f>HLOOKUP($E$2,历史数据!$V$3:$AE$5000,ROW(A3318),)</f>
        <v>212610</v>
      </c>
      <c r="B3320" s="41">
        <v>41453</v>
      </c>
      <c r="C3320" s="100">
        <f>IFERROR(IF(A3320&lt;&gt;0,MAX($C$4:C3319)+1,""),"")</f>
        <v>3249</v>
      </c>
      <c r="D3320" s="100"/>
      <c r="E3320" s="99">
        <f t="shared" si="291"/>
        <v>41557</v>
      </c>
      <c r="F3320" s="101">
        <f>IFERROR(VLOOKUP(E3320,历史数据!AH:AJ,3,),"")</f>
        <v>14.1657716865359</v>
      </c>
      <c r="G3320" s="101">
        <f t="shared" si="287"/>
        <v>13.817383189369343</v>
      </c>
      <c r="H3320" s="105">
        <f t="shared" si="288"/>
        <v>1.5271021269225304E-3</v>
      </c>
      <c r="I3320" s="101">
        <f>IFERROR(VLOOKUP(E3320,历史数据!AH:AJ,2,),"")</f>
        <v>13.5141722529326</v>
      </c>
      <c r="J3320" s="104">
        <f t="shared" si="289"/>
        <v>1</v>
      </c>
      <c r="K3320" s="104" t="str">
        <f>IFERROR(IF(AND(J3319=$H$2*1,MAX(K$64:K3319)=MAX(L$64:L3319)),MAX(K$64:K3319)+1,""),"")</f>
        <v/>
      </c>
      <c r="L3320" s="104" t="str">
        <f>IFERROR(IF(AND($F3319/INDEX($F$64:$F3320,MATCH(MAX(M$64:M3320),M$64:M3320,0)-1)&lt;(1-$P$2),MAX(K$64:K3320)&gt;MAX(L$64:L3319)),MAX(K$64:K3320),""),"")</f>
        <v/>
      </c>
      <c r="M3320" s="104" t="str">
        <f>IFERROR(IF(E3320="","",IF(K3320&lt;&gt;"",MAX(M$64:M3319)+1,IF(AND($F3319/INDEX($F$64:$F3320,MATCH(MAX(M$64:M3319),M$64:M3319,0)-1)&gt;(1+$O$2),MAX(K$64:K3320)&gt;MAX(L$64:L3319)),MAX(M$64:M3319)+1,""))),"")</f>
        <v/>
      </c>
      <c r="N3320" s="91">
        <f t="shared" si="290"/>
        <v>1</v>
      </c>
      <c r="O3320" s="91" t="str">
        <f>IFERROR(IF(AND(N3319=$H$2*1,MAX(O$64:O3319)=MAX(P$64:P3319)),MAX(O$64:O3319)+1,""),"")</f>
        <v/>
      </c>
      <c r="P3320" s="91" t="str">
        <f>IFERROR(IF(MOD(MAX(Q$64:Q3320),10*MAX(O$64:O3320))&lt;=2,IF(AND(F3319/INDEX($F$64:$F3320,MATCH(MAX(O$64:O3320),O$64:O3320,0)-1)&lt;(1-$P$2),MAX(O$64:O3320)&gt;MAX(P$64:P3319)),MAX(O$64:O3320),""),IF(AND($F3319/INDEX($F$64:$F3320,MATCH(MAX(Q$64:Q3320),Q$64:Q3320,0)-1)&lt;(1-$P$2),MAX(O$64:O3320)&gt;MAX(P$64:P3319)),MAX(O$64:O3320),"")),"")</f>
        <v/>
      </c>
      <c r="Q3320" s="91" t="str">
        <f>IFERROR(IF(E3320="","",IF(O3320&lt;&gt;"",MAX(O$64:O3320)*10+1,IF(AND($F3319/INDEX($F$64:$F3320,MATCH(MAX(Q$64:Q3319),Q$64:Q3319,0)-1)&gt;(1+$O$2),MAX(O$64:O3320)&gt;MAX(P$64:P3319)),MAX(Q$64:Q3319)+1,""))),"")</f>
        <v/>
      </c>
    </row>
    <row r="3321" spans="1:17" x14ac:dyDescent="0.2">
      <c r="A3321" s="13">
        <f>HLOOKUP($E$2,历史数据!$V$3:$AE$5000,ROW(A3319),)</f>
        <v>170087</v>
      </c>
      <c r="B3321" s="41">
        <v>41456</v>
      </c>
      <c r="C3321" s="100">
        <f>IFERROR(IF(A3321&lt;&gt;0,MAX($C$4:C3320)+1,""),"")</f>
        <v>3250</v>
      </c>
      <c r="D3321" s="100"/>
      <c r="E3321" s="99">
        <f t="shared" si="291"/>
        <v>41558</v>
      </c>
      <c r="F3321" s="101">
        <f>IFERROR(VLOOKUP(E3321,历史数据!AH:AJ,3,),"")</f>
        <v>14.270027595912399</v>
      </c>
      <c r="G3321" s="101">
        <f t="shared" si="287"/>
        <v>13.836062373132638</v>
      </c>
      <c r="H3321" s="105">
        <f t="shared" si="288"/>
        <v>1.3518611670020331E-3</v>
      </c>
      <c r="I3321" s="101">
        <f>IFERROR(VLOOKUP(E3321,历史数据!AH:AJ,2,),"")</f>
        <v>14.2569956072404</v>
      </c>
      <c r="J3321" s="104">
        <f t="shared" si="289"/>
        <v>2</v>
      </c>
      <c r="K3321" s="104" t="str">
        <f>IFERROR(IF(AND(J3320=$H$2*1,MAX(K$64:K3320)=MAX(L$64:L3320)),MAX(K$64:K3320)+1,""),"")</f>
        <v/>
      </c>
      <c r="L3321" s="104" t="str">
        <f>IFERROR(IF(AND($F3320/INDEX($F$64:$F3321,MATCH(MAX(M$64:M3321),M$64:M3321,0)-1)&lt;(1-$P$2),MAX(K$64:K3321)&gt;MAX(L$64:L3320)),MAX(K$64:K3321),""),"")</f>
        <v/>
      </c>
      <c r="M3321" s="104" t="str">
        <f>IFERROR(IF(E3321="","",IF(K3321&lt;&gt;"",MAX(M$64:M3320)+1,IF(AND($F3320/INDEX($F$64:$F3321,MATCH(MAX(M$64:M3320),M$64:M3320,0)-1)&gt;(1+$O$2),MAX(K$64:K3321)&gt;MAX(L$64:L3320)),MAX(M$64:M3320)+1,""))),"")</f>
        <v/>
      </c>
      <c r="N3321" s="91">
        <f t="shared" si="290"/>
        <v>2</v>
      </c>
      <c r="O3321" s="91" t="str">
        <f>IFERROR(IF(AND(N3320=$H$2*1,MAX(O$64:O3320)=MAX(P$64:P3320)),MAX(O$64:O3320)+1,""),"")</f>
        <v/>
      </c>
      <c r="P3321" s="91" t="str">
        <f>IFERROR(IF(MOD(MAX(Q$64:Q3321),10*MAX(O$64:O3321))&lt;=2,IF(AND(F3320/INDEX($F$64:$F3321,MATCH(MAX(O$64:O3321),O$64:O3321,0)-1)&lt;(1-$P$2),MAX(O$64:O3321)&gt;MAX(P$64:P3320)),MAX(O$64:O3321),""),IF(AND($F3320/INDEX($F$64:$F3321,MATCH(MAX(Q$64:Q3321),Q$64:Q3321,0)-1)&lt;(1-$P$2),MAX(O$64:O3321)&gt;MAX(P$64:P3320)),MAX(O$64:O3321),"")),"")</f>
        <v/>
      </c>
      <c r="Q3321" s="91" t="str">
        <f>IFERROR(IF(E3321="","",IF(O3321&lt;&gt;"",MAX(O$64:O3321)*10+1,IF(AND($F3320/INDEX($F$64:$F3321,MATCH(MAX(Q$64:Q3320),Q$64:Q3320,0)-1)&gt;(1+$O$2),MAX(O$64:O3321)&gt;MAX(P$64:P3320)),MAX(Q$64:Q3320)+1,""))),"")</f>
        <v/>
      </c>
    </row>
    <row r="3322" spans="1:17" x14ac:dyDescent="0.2">
      <c r="A3322" s="13">
        <f>HLOOKUP($E$2,历史数据!$V$3:$AE$5000,ROW(A3320),)</f>
        <v>538278</v>
      </c>
      <c r="B3322" s="41">
        <v>41457</v>
      </c>
      <c r="C3322" s="100">
        <f>IFERROR(IF(A3322&lt;&gt;0,MAX($C$4:C3321)+1,""),"")</f>
        <v>3251</v>
      </c>
      <c r="D3322" s="100"/>
      <c r="E3322" s="99">
        <f t="shared" si="291"/>
        <v>41561</v>
      </c>
      <c r="F3322" s="101">
        <f>IFERROR(VLOOKUP(E3322,历史数据!AH:AJ,3,),"")</f>
        <v>14.2569956072404</v>
      </c>
      <c r="G3322" s="101">
        <f t="shared" si="287"/>
        <v>13.852786758595123</v>
      </c>
      <c r="H3322" s="105">
        <f t="shared" si="288"/>
        <v>1.2087532573545889E-3</v>
      </c>
      <c r="I3322" s="101">
        <f>IFERROR(VLOOKUP(E3322,历史数据!AH:AJ,2,),"")</f>
        <v>14.2830595845845</v>
      </c>
      <c r="J3322" s="104">
        <f t="shared" si="289"/>
        <v>3</v>
      </c>
      <c r="K3322" s="104" t="str">
        <f>IFERROR(IF(AND(J3321=$H$2*1,MAX(K$64:K3321)=MAX(L$64:L3321)),MAX(K$64:K3321)+1,""),"")</f>
        <v/>
      </c>
      <c r="L3322" s="104" t="str">
        <f>IFERROR(IF(AND($F3321/INDEX($F$64:$F3322,MATCH(MAX(M$64:M3322),M$64:M3322,0)-1)&lt;(1-$P$2),MAX(K$64:K3322)&gt;MAX(L$64:L3321)),MAX(K$64:K3322),""),"")</f>
        <v/>
      </c>
      <c r="M3322" s="104" t="str">
        <f>IFERROR(IF(E3322="","",IF(K3322&lt;&gt;"",MAX(M$64:M3321)+1,IF(AND($F3321/INDEX($F$64:$F3322,MATCH(MAX(M$64:M3321),M$64:M3321,0)-1)&gt;(1+$O$2),MAX(K$64:K3322)&gt;MAX(L$64:L3321)),MAX(M$64:M3321)+1,""))),"")</f>
        <v/>
      </c>
      <c r="N3322" s="91">
        <f t="shared" si="290"/>
        <v>3</v>
      </c>
      <c r="O3322" s="91" t="str">
        <f>IFERROR(IF(AND(N3321=$H$2*1,MAX(O$64:O3321)=MAX(P$64:P3321)),MAX(O$64:O3321)+1,""),"")</f>
        <v/>
      </c>
      <c r="P3322" s="91" t="str">
        <f>IFERROR(IF(MOD(MAX(Q$64:Q3322),10*MAX(O$64:O3322))&lt;=2,IF(AND(F3321/INDEX($F$64:$F3322,MATCH(MAX(O$64:O3322),O$64:O3322,0)-1)&lt;(1-$P$2),MAX(O$64:O3322)&gt;MAX(P$64:P3321)),MAX(O$64:O3322),""),IF(AND($F3321/INDEX($F$64:$F3322,MATCH(MAX(Q$64:Q3322),Q$64:Q3322,0)-1)&lt;(1-$P$2),MAX(O$64:O3322)&gt;MAX(P$64:P3321)),MAX(O$64:O3322),"")),"")</f>
        <v/>
      </c>
      <c r="Q3322" s="91" t="str">
        <f>IFERROR(IF(E3322="","",IF(O3322&lt;&gt;"",MAX(O$64:O3322)*10+1,IF(AND($F3321/INDEX($F$64:$F3322,MATCH(MAX(Q$64:Q3321),Q$64:Q3321,0)-1)&gt;(1+$O$2),MAX(O$64:O3322)&gt;MAX(P$64:P3321)),MAX(Q$64:Q3321)+1,""))),"")</f>
        <v/>
      </c>
    </row>
    <row r="3323" spans="1:17" x14ac:dyDescent="0.2">
      <c r="A3323" s="13">
        <f>HLOOKUP($E$2,历史数据!$V$3:$AE$5000,ROW(A3321),)</f>
        <v>304737</v>
      </c>
      <c r="B3323" s="41">
        <v>41458</v>
      </c>
      <c r="C3323" s="100">
        <f>IFERROR(IF(A3323&lt;&gt;0,MAX($C$4:C3322)+1,""),"")</f>
        <v>3252</v>
      </c>
      <c r="D3323" s="100"/>
      <c r="E3323" s="99">
        <f t="shared" si="291"/>
        <v>41562</v>
      </c>
      <c r="F3323" s="101">
        <f>IFERROR(VLOOKUP(E3323,历史数据!AH:AJ,3,),"")</f>
        <v>14.1006117431756</v>
      </c>
      <c r="G3323" s="101">
        <f t="shared" si="287"/>
        <v>13.869076744435207</v>
      </c>
      <c r="H3323" s="105">
        <f t="shared" si="288"/>
        <v>1.1759356528011633E-3</v>
      </c>
      <c r="I3323" s="101">
        <f>IFERROR(VLOOKUP(E3323,历史数据!AH:AJ,2,),"")</f>
        <v>14.270027595912399</v>
      </c>
      <c r="J3323" s="104">
        <f t="shared" si="289"/>
        <v>4</v>
      </c>
      <c r="K3323" s="104" t="str">
        <f>IFERROR(IF(AND(J3322=$H$2*1,MAX(K$64:K3322)=MAX(L$64:L3322)),MAX(K$64:K3322)+1,""),"")</f>
        <v/>
      </c>
      <c r="L3323" s="104" t="str">
        <f>IFERROR(IF(AND($F3322/INDEX($F$64:$F3323,MATCH(MAX(M$64:M3323),M$64:M3323,0)-1)&lt;(1-$P$2),MAX(K$64:K3323)&gt;MAX(L$64:L3322)),MAX(K$64:K3323),""),"")</f>
        <v/>
      </c>
      <c r="M3323" s="104" t="str">
        <f>IFERROR(IF(E3323="","",IF(K3323&lt;&gt;"",MAX(M$64:M3322)+1,IF(AND($F3322/INDEX($F$64:$F3323,MATCH(MAX(M$64:M3322),M$64:M3322,0)-1)&gt;(1+$O$2),MAX(K$64:K3323)&gt;MAX(L$64:L3322)),MAX(M$64:M3322)+1,""))),"")</f>
        <v/>
      </c>
      <c r="N3323" s="91">
        <f t="shared" si="290"/>
        <v>4</v>
      </c>
      <c r="O3323" s="91" t="str">
        <f>IFERROR(IF(AND(N3322=$H$2*1,MAX(O$64:O3322)=MAX(P$64:P3322)),MAX(O$64:O3322)+1,""),"")</f>
        <v/>
      </c>
      <c r="P3323" s="91" t="str">
        <f>IFERROR(IF(MOD(MAX(Q$64:Q3323),10*MAX(O$64:O3323))&lt;=2,IF(AND(F3322/INDEX($F$64:$F3323,MATCH(MAX(O$64:O3323),O$64:O3323,0)-1)&lt;(1-$P$2),MAX(O$64:O3323)&gt;MAX(P$64:P3322)),MAX(O$64:O3323),""),IF(AND($F3322/INDEX($F$64:$F3323,MATCH(MAX(Q$64:Q3323),Q$64:Q3323,0)-1)&lt;(1-$P$2),MAX(O$64:O3323)&gt;MAX(P$64:P3322)),MAX(O$64:O3323),"")),"")</f>
        <v/>
      </c>
      <c r="Q3323" s="91" t="str">
        <f>IFERROR(IF(E3323="","",IF(O3323&lt;&gt;"",MAX(O$64:O3323)*10+1,IF(AND($F3322/INDEX($F$64:$F3323,MATCH(MAX(Q$64:Q3322),Q$64:Q3322,0)-1)&gt;(1+$O$2),MAX(O$64:O3323)&gt;MAX(P$64:P3322)),MAX(Q$64:Q3322)+1,""))),"")</f>
        <v/>
      </c>
    </row>
    <row r="3324" spans="1:17" x14ac:dyDescent="0.2">
      <c r="A3324" s="13">
        <f>HLOOKUP($E$2,历史数据!$V$3:$AE$5000,ROW(A3322),)</f>
        <v>254200</v>
      </c>
      <c r="B3324" s="41">
        <v>41459</v>
      </c>
      <c r="C3324" s="100">
        <f>IFERROR(IF(A3324&lt;&gt;0,MAX($C$4:C3323)+1,""),"")</f>
        <v>3253</v>
      </c>
      <c r="D3324" s="100"/>
      <c r="E3324" s="99">
        <f t="shared" si="291"/>
        <v>41563</v>
      </c>
      <c r="F3324" s="101">
        <f>IFERROR(VLOOKUP(E3324,历史数据!AH:AJ,3,),"")</f>
        <v>13.970291856454899</v>
      </c>
      <c r="G3324" s="101">
        <f t="shared" si="287"/>
        <v>13.881457133673669</v>
      </c>
      <c r="H3324" s="105">
        <f t="shared" si="288"/>
        <v>8.926613837816344E-4</v>
      </c>
      <c r="I3324" s="101">
        <f>IFERROR(VLOOKUP(E3324,历史数据!AH:AJ,2,),"")</f>
        <v>14.113643731847599</v>
      </c>
      <c r="J3324" s="104">
        <f t="shared" si="289"/>
        <v>5</v>
      </c>
      <c r="K3324" s="104" t="str">
        <f>IFERROR(IF(AND(J3323=$H$2*1,MAX(K$64:K3323)=MAX(L$64:L3323)),MAX(K$64:K3323)+1,""),"")</f>
        <v/>
      </c>
      <c r="L3324" s="104" t="str">
        <f>IFERROR(IF(AND($F3323/INDEX($F$64:$F3324,MATCH(MAX(M$64:M3324),M$64:M3324,0)-1)&lt;(1-$P$2),MAX(K$64:K3324)&gt;MAX(L$64:L3323)),MAX(K$64:K3324),""),"")</f>
        <v/>
      </c>
      <c r="M3324" s="104" t="str">
        <f>IFERROR(IF(E3324="","",IF(K3324&lt;&gt;"",MAX(M$64:M3323)+1,IF(AND($F3323/INDEX($F$64:$F3324,MATCH(MAX(M$64:M3323),M$64:M3323,0)-1)&gt;(1+$O$2),MAX(K$64:K3324)&gt;MAX(L$64:L3323)),MAX(M$64:M3323)+1,""))),"")</f>
        <v/>
      </c>
      <c r="N3324" s="91">
        <f t="shared" si="290"/>
        <v>5</v>
      </c>
      <c r="O3324" s="91" t="str">
        <f>IFERROR(IF(AND(N3323=$H$2*1,MAX(O$64:O3323)=MAX(P$64:P3323)),MAX(O$64:O3323)+1,""),"")</f>
        <v/>
      </c>
      <c r="P3324" s="91" t="str">
        <f>IFERROR(IF(MOD(MAX(Q$64:Q3324),10*MAX(O$64:O3324))&lt;=2,IF(AND(F3323/INDEX($F$64:$F3324,MATCH(MAX(O$64:O3324),O$64:O3324,0)-1)&lt;(1-$P$2),MAX(O$64:O3324)&gt;MAX(P$64:P3323)),MAX(O$64:O3324),""),IF(AND($F3323/INDEX($F$64:$F3324,MATCH(MAX(Q$64:Q3324),Q$64:Q3324,0)-1)&lt;(1-$P$2),MAX(O$64:O3324)&gt;MAX(P$64:P3323)),MAX(O$64:O3324),"")),"")</f>
        <v/>
      </c>
      <c r="Q3324" s="91" t="str">
        <f>IFERROR(IF(E3324="","",IF(O3324&lt;&gt;"",MAX(O$64:O3324)*10+1,IF(AND($F3323/INDEX($F$64:$F3324,MATCH(MAX(Q$64:Q3323),Q$64:Q3323,0)-1)&gt;(1+$O$2),MAX(O$64:O3324)&gt;MAX(P$64:P3323)),MAX(Q$64:Q3323)+1,""))),"")</f>
        <v/>
      </c>
    </row>
    <row r="3325" spans="1:17" x14ac:dyDescent="0.2">
      <c r="A3325" s="13">
        <f>HLOOKUP($E$2,历史数据!$V$3:$AE$5000,ROW(A3323),)</f>
        <v>937300</v>
      </c>
      <c r="B3325" s="41">
        <v>41460</v>
      </c>
      <c r="C3325" s="100">
        <f>IFERROR(IF(A3325&lt;&gt;0,MAX($C$4:C3324)+1,""),"")</f>
        <v>3254</v>
      </c>
      <c r="D3325" s="100"/>
      <c r="E3325" s="99">
        <f t="shared" si="291"/>
        <v>41564</v>
      </c>
      <c r="F3325" s="101">
        <f>IFERROR(VLOOKUP(E3325,历史数据!AH:AJ,3,),"")</f>
        <v>13.931195890438699</v>
      </c>
      <c r="G3325" s="101">
        <f t="shared" si="287"/>
        <v>13.892317124233726</v>
      </c>
      <c r="H3325" s="105">
        <f t="shared" si="288"/>
        <v>7.8233793869619817E-4</v>
      </c>
      <c r="I3325" s="101">
        <f>IFERROR(VLOOKUP(E3325,历史数据!AH:AJ,2,),"")</f>
        <v>13.931195890438699</v>
      </c>
      <c r="J3325" s="104">
        <f t="shared" si="289"/>
        <v>6</v>
      </c>
      <c r="K3325" s="104" t="str">
        <f>IFERROR(IF(AND(J3324=$H$2*1,MAX(K$64:K3324)=MAX(L$64:L3324)),MAX(K$64:K3324)+1,""),"")</f>
        <v/>
      </c>
      <c r="L3325" s="104" t="str">
        <f>IFERROR(IF(AND($F3324/INDEX($F$64:$F3325,MATCH(MAX(M$64:M3325),M$64:M3325,0)-1)&lt;(1-$P$2),MAX(K$64:K3325)&gt;MAX(L$64:L3324)),MAX(K$64:K3325),""),"")</f>
        <v/>
      </c>
      <c r="M3325" s="104" t="str">
        <f>IFERROR(IF(E3325="","",IF(K3325&lt;&gt;"",MAX(M$64:M3324)+1,IF(AND($F3324/INDEX($F$64:$F3325,MATCH(MAX(M$64:M3324),M$64:M3324,0)-1)&gt;(1+$O$2),MAX(K$64:K3325)&gt;MAX(L$64:L3324)),MAX(M$64:M3324)+1,""))),"")</f>
        <v/>
      </c>
      <c r="N3325" s="91">
        <f t="shared" si="290"/>
        <v>6</v>
      </c>
      <c r="O3325" s="91" t="str">
        <f>IFERROR(IF(AND(N3324=$H$2*1,MAX(O$64:O3324)=MAX(P$64:P3324)),MAX(O$64:O3324)+1,""),"")</f>
        <v/>
      </c>
      <c r="P3325" s="91" t="str">
        <f>IFERROR(IF(MOD(MAX(Q$64:Q3325),10*MAX(O$64:O3325))&lt;=2,IF(AND(F3324/INDEX($F$64:$F3325,MATCH(MAX(O$64:O3325),O$64:O3325,0)-1)&lt;(1-$P$2),MAX(O$64:O3325)&gt;MAX(P$64:P3324)),MAX(O$64:O3325),""),IF(AND($F3324/INDEX($F$64:$F3325,MATCH(MAX(Q$64:Q3325),Q$64:Q3325,0)-1)&lt;(1-$P$2),MAX(O$64:O3325)&gt;MAX(P$64:P3324)),MAX(O$64:O3325),"")),"")</f>
        <v/>
      </c>
      <c r="Q3325" s="91" t="str">
        <f>IFERROR(IF(E3325="","",IF(O3325&lt;&gt;"",MAX(O$64:O3325)*10+1,IF(AND($F3324/INDEX($F$64:$F3325,MATCH(MAX(Q$64:Q3324),Q$64:Q3324,0)-1)&gt;(1+$O$2),MAX(O$64:O3325)&gt;MAX(P$64:P3324)),MAX(Q$64:Q3324)+1,""))),"")</f>
        <v/>
      </c>
    </row>
    <row r="3326" spans="1:17" x14ac:dyDescent="0.2">
      <c r="A3326" s="13">
        <f>HLOOKUP($E$2,历史数据!$V$3:$AE$5000,ROW(A3324),)</f>
        <v>600961</v>
      </c>
      <c r="B3326" s="41">
        <v>41463</v>
      </c>
      <c r="C3326" s="100">
        <f>IFERROR(IF(A3326&lt;&gt;0,MAX($C$4:C3325)+1,""),"")</f>
        <v>3255</v>
      </c>
      <c r="D3326" s="100"/>
      <c r="E3326" s="99">
        <f t="shared" si="291"/>
        <v>41565</v>
      </c>
      <c r="F3326" s="101">
        <f>IFERROR(VLOOKUP(E3326,历史数据!AH:AJ,3,),"")</f>
        <v>14.348219527944799</v>
      </c>
      <c r="G3326" s="101">
        <f t="shared" si="287"/>
        <v>13.912082307053026</v>
      </c>
      <c r="H3326" s="105">
        <f t="shared" si="288"/>
        <v>1.4227419833960919E-3</v>
      </c>
      <c r="I3326" s="101">
        <f>IFERROR(VLOOKUP(E3326,历史数据!AH:AJ,2,),"")</f>
        <v>13.813907992390099</v>
      </c>
      <c r="J3326" s="104">
        <f t="shared" si="289"/>
        <v>7</v>
      </c>
      <c r="K3326" s="104" t="str">
        <f>IFERROR(IF(AND(J3325=$H$2*1,MAX(K$64:K3325)=MAX(L$64:L3325)),MAX(K$64:K3325)+1,""),"")</f>
        <v/>
      </c>
      <c r="L3326" s="104" t="str">
        <f>IFERROR(IF(AND($F3325/INDEX($F$64:$F3326,MATCH(MAX(M$64:M3326),M$64:M3326,0)-1)&lt;(1-$P$2),MAX(K$64:K3326)&gt;MAX(L$64:L3325)),MAX(K$64:K3326),""),"")</f>
        <v/>
      </c>
      <c r="M3326" s="104" t="str">
        <f>IFERROR(IF(E3326="","",IF(K3326&lt;&gt;"",MAX(M$64:M3325)+1,IF(AND($F3325/INDEX($F$64:$F3326,MATCH(MAX(M$64:M3325),M$64:M3325,0)-1)&gt;(1+$O$2),MAX(K$64:K3326)&gt;MAX(L$64:L3325)),MAX(M$64:M3325)+1,""))),"")</f>
        <v/>
      </c>
      <c r="N3326" s="91">
        <f t="shared" si="290"/>
        <v>7</v>
      </c>
      <c r="O3326" s="91" t="str">
        <f>IFERROR(IF(AND(N3325=$H$2*1,MAX(O$64:O3325)=MAX(P$64:P3325)),MAX(O$64:O3325)+1,""),"")</f>
        <v/>
      </c>
      <c r="P3326" s="91" t="str">
        <f>IFERROR(IF(MOD(MAX(Q$64:Q3326),10*MAX(O$64:O3326))&lt;=2,IF(AND(F3325/INDEX($F$64:$F3326,MATCH(MAX(O$64:O3326),O$64:O3326,0)-1)&lt;(1-$P$2),MAX(O$64:O3326)&gt;MAX(P$64:P3325)),MAX(O$64:O3326),""),IF(AND($F3325/INDEX($F$64:$F3326,MATCH(MAX(Q$64:Q3326),Q$64:Q3326,0)-1)&lt;(1-$P$2),MAX(O$64:O3326)&gt;MAX(P$64:P3325)),MAX(O$64:O3326),"")),"")</f>
        <v/>
      </c>
      <c r="Q3326" s="91" t="str">
        <f>IFERROR(IF(E3326="","",IF(O3326&lt;&gt;"",MAX(O$64:O3326)*10+1,IF(AND($F3325/INDEX($F$64:$F3326,MATCH(MAX(Q$64:Q3325),Q$64:Q3325,0)-1)&gt;(1+$O$2),MAX(O$64:O3326)&gt;MAX(P$64:P3325)),MAX(Q$64:Q3325)+1,""))),"")</f>
        <v/>
      </c>
    </row>
    <row r="3327" spans="1:17" x14ac:dyDescent="0.2">
      <c r="A3327" s="13">
        <f>HLOOKUP($E$2,历史数据!$V$3:$AE$5000,ROW(A3325),)</f>
        <v>231701</v>
      </c>
      <c r="B3327" s="41">
        <v>41464</v>
      </c>
      <c r="C3327" s="100">
        <f>IFERROR(IF(A3327&lt;&gt;0,MAX($C$4:C3326)+1,""),"")</f>
        <v>3256</v>
      </c>
      <c r="D3327" s="100"/>
      <c r="E3327" s="99">
        <f t="shared" si="291"/>
        <v>41568</v>
      </c>
      <c r="F3327" s="101">
        <f>IFERROR(VLOOKUP(E3327,历史数据!AH:AJ,3,),"")</f>
        <v>14.3221555506007</v>
      </c>
      <c r="G3327" s="101">
        <f t="shared" si="287"/>
        <v>13.928589492704308</v>
      </c>
      <c r="H3327" s="105">
        <f t="shared" si="288"/>
        <v>1.1865359395488717E-3</v>
      </c>
      <c r="I3327" s="101">
        <f>IFERROR(VLOOKUP(E3327,历史数据!AH:AJ,2,),"")</f>
        <v>14.2960915732566</v>
      </c>
      <c r="J3327" s="104">
        <f t="shared" si="289"/>
        <v>8</v>
      </c>
      <c r="K3327" s="104" t="str">
        <f>IFERROR(IF(AND(J3326=$H$2*1,MAX(K$64:K3326)=MAX(L$64:L3326)),MAX(K$64:K3326)+1,""),"")</f>
        <v/>
      </c>
      <c r="L3327" s="104" t="str">
        <f>IFERROR(IF(AND($F3326/INDEX($F$64:$F3327,MATCH(MAX(M$64:M3327),M$64:M3327,0)-1)&lt;(1-$P$2),MAX(K$64:K3327)&gt;MAX(L$64:L3326)),MAX(K$64:K3327),""),"")</f>
        <v/>
      </c>
      <c r="M3327" s="104" t="str">
        <f>IFERROR(IF(E3327="","",IF(K3327&lt;&gt;"",MAX(M$64:M3326)+1,IF(AND($F3326/INDEX($F$64:$F3327,MATCH(MAX(M$64:M3326),M$64:M3326,0)-1)&gt;(1+$O$2),MAX(K$64:K3327)&gt;MAX(L$64:L3326)),MAX(M$64:M3326)+1,""))),"")</f>
        <v/>
      </c>
      <c r="N3327" s="91">
        <f t="shared" si="290"/>
        <v>8</v>
      </c>
      <c r="O3327" s="91" t="str">
        <f>IFERROR(IF(AND(N3326=$H$2*1,MAX(O$64:O3326)=MAX(P$64:P3326)),MAX(O$64:O3326)+1,""),"")</f>
        <v/>
      </c>
      <c r="P3327" s="91" t="str">
        <f>IFERROR(IF(MOD(MAX(Q$64:Q3327),10*MAX(O$64:O3327))&lt;=2,IF(AND(F3326/INDEX($F$64:$F3327,MATCH(MAX(O$64:O3327),O$64:O3327,0)-1)&lt;(1-$P$2),MAX(O$64:O3327)&gt;MAX(P$64:P3326)),MAX(O$64:O3327),""),IF(AND($F3326/INDEX($F$64:$F3327,MATCH(MAX(Q$64:Q3327),Q$64:Q3327,0)-1)&lt;(1-$P$2),MAX(O$64:O3327)&gt;MAX(P$64:P3326)),MAX(O$64:O3327),"")),"")</f>
        <v/>
      </c>
      <c r="Q3327" s="91" t="str">
        <f>IFERROR(IF(E3327="","",IF(O3327&lt;&gt;"",MAX(O$64:O3327)*10+1,IF(AND($F3326/INDEX($F$64:$F3327,MATCH(MAX(Q$64:Q3326),Q$64:Q3326,0)-1)&gt;(1+$O$2),MAX(O$64:O3327)&gt;MAX(P$64:P3326)),MAX(Q$64:Q3326)+1,""))),"")</f>
        <v/>
      </c>
    </row>
    <row r="3328" spans="1:17" x14ac:dyDescent="0.2">
      <c r="A3328" s="13">
        <f>HLOOKUP($E$2,历史数据!$V$3:$AE$5000,ROW(A3326),)</f>
        <v>312826</v>
      </c>
      <c r="B3328" s="41">
        <v>41465</v>
      </c>
      <c r="C3328" s="100">
        <f>IFERROR(IF(A3328&lt;&gt;0,MAX($C$4:C3327)+1,""),"")</f>
        <v>3257</v>
      </c>
      <c r="D3328" s="100"/>
      <c r="E3328" s="99">
        <f t="shared" si="291"/>
        <v>41569</v>
      </c>
      <c r="F3328" s="101">
        <f>IFERROR(VLOOKUP(E3328,历史数据!AH:AJ,3,),"")</f>
        <v>14.0354517998153</v>
      </c>
      <c r="G3328" s="101">
        <f t="shared" si="287"/>
        <v>13.929241092137913</v>
      </c>
      <c r="H3328" s="105">
        <f t="shared" si="288"/>
        <v>4.6781437125886782E-5</v>
      </c>
      <c r="I3328" s="101">
        <f>IFERROR(VLOOKUP(E3328,历史数据!AH:AJ,2,),"")</f>
        <v>14.3351875392728</v>
      </c>
      <c r="J3328" s="104">
        <f t="shared" si="289"/>
        <v>9</v>
      </c>
      <c r="K3328" s="104" t="str">
        <f>IFERROR(IF(AND(J3327=$H$2*1,MAX(K$64:K3327)=MAX(L$64:L3327)),MAX(K$64:K3327)+1,""),"")</f>
        <v/>
      </c>
      <c r="L3328" s="104" t="str">
        <f>IFERROR(IF(AND($F3327/INDEX($F$64:$F3328,MATCH(MAX(M$64:M3328),M$64:M3328,0)-1)&lt;(1-$P$2),MAX(K$64:K3328)&gt;MAX(L$64:L3327)),MAX(K$64:K3328),""),"")</f>
        <v/>
      </c>
      <c r="M3328" s="104" t="str">
        <f>IFERROR(IF(E3328="","",IF(K3328&lt;&gt;"",MAX(M$64:M3327)+1,IF(AND($F3327/INDEX($F$64:$F3328,MATCH(MAX(M$64:M3327),M$64:M3327,0)-1)&gt;(1+$O$2),MAX(K$64:K3328)&gt;MAX(L$64:L3327)),MAX(M$64:M3327)+1,""))),"")</f>
        <v/>
      </c>
      <c r="N3328" s="91">
        <f t="shared" si="290"/>
        <v>9</v>
      </c>
      <c r="O3328" s="91" t="str">
        <f>IFERROR(IF(AND(N3327=$H$2*1,MAX(O$64:O3327)=MAX(P$64:P3327)),MAX(O$64:O3327)+1,""),"")</f>
        <v/>
      </c>
      <c r="P3328" s="91" t="str">
        <f>IFERROR(IF(MOD(MAX(Q$64:Q3328),10*MAX(O$64:O3328))&lt;=2,IF(AND(F3327/INDEX($F$64:$F3328,MATCH(MAX(O$64:O3328),O$64:O3328,0)-1)&lt;(1-$P$2),MAX(O$64:O3328)&gt;MAX(P$64:P3327)),MAX(O$64:O3328),""),IF(AND($F3327/INDEX($F$64:$F3328,MATCH(MAX(Q$64:Q3328),Q$64:Q3328,0)-1)&lt;(1-$P$2),MAX(O$64:O3328)&gt;MAX(P$64:P3327)),MAX(O$64:O3328),"")),"")</f>
        <v/>
      </c>
      <c r="Q3328" s="91" t="str">
        <f>IFERROR(IF(E3328="","",IF(O3328&lt;&gt;"",MAX(O$64:O3328)*10+1,IF(AND($F3327/INDEX($F$64:$F3328,MATCH(MAX(Q$64:Q3327),Q$64:Q3327,0)-1)&gt;(1+$O$2),MAX(O$64:O3328)&gt;MAX(P$64:P3327)),MAX(Q$64:Q3327)+1,""))),"")</f>
        <v/>
      </c>
    </row>
    <row r="3329" spans="1:17" x14ac:dyDescent="0.2">
      <c r="A3329" s="13">
        <f>HLOOKUP($E$2,历史数据!$V$3:$AE$5000,ROW(A3327),)</f>
        <v>433173</v>
      </c>
      <c r="B3329" s="41">
        <v>41466</v>
      </c>
      <c r="C3329" s="100">
        <f>IFERROR(IF(A3329&lt;&gt;0,MAX($C$4:C3328)+1,""),"")</f>
        <v>3258</v>
      </c>
      <c r="D3329" s="100"/>
      <c r="E3329" s="99">
        <f t="shared" si="291"/>
        <v>41570</v>
      </c>
      <c r="F3329" s="101">
        <f>IFERROR(VLOOKUP(E3329,历史数据!AH:AJ,3,),"")</f>
        <v>13.9572598677829</v>
      </c>
      <c r="G3329" s="101">
        <f t="shared" ref="G3329:G3392" si="292">IFERROR(IF(E3329="","",AVERAGE(F3270:F3329)),"")</f>
        <v>13.928589492704308</v>
      </c>
      <c r="H3329" s="105">
        <f t="shared" si="288"/>
        <v>-4.6779248725314915E-5</v>
      </c>
      <c r="I3329" s="101">
        <f>IFERROR(VLOOKUP(E3329,历史数据!AH:AJ,2,),"")</f>
        <v>13.970291856454899</v>
      </c>
      <c r="J3329" s="104">
        <f t="shared" si="289"/>
        <v>0</v>
      </c>
      <c r="K3329" s="104" t="str">
        <f>IFERROR(IF(AND(J3328=$H$2*1,MAX(K$64:K3328)=MAX(L$64:L3328)),MAX(K$64:K3328)+1,""),"")</f>
        <v/>
      </c>
      <c r="L3329" s="104" t="str">
        <f>IFERROR(IF(AND($F3328/INDEX($F$64:$F3329,MATCH(MAX(M$64:M3329),M$64:M3329,0)-1)&lt;(1-$P$2),MAX(K$64:K3329)&gt;MAX(L$64:L3328)),MAX(K$64:K3329),""),"")</f>
        <v/>
      </c>
      <c r="M3329" s="104" t="str">
        <f>IFERROR(IF(E3329="","",IF(K3329&lt;&gt;"",MAX(M$64:M3328)+1,IF(AND($F3328/INDEX($F$64:$F3329,MATCH(MAX(M$64:M3328),M$64:M3328,0)-1)&gt;(1+$O$2),MAX(K$64:K3329)&gt;MAX(L$64:L3328)),MAX(M$64:M3328)+1,""))),"")</f>
        <v/>
      </c>
      <c r="N3329" s="91">
        <f t="shared" si="290"/>
        <v>0</v>
      </c>
      <c r="O3329" s="91" t="str">
        <f>IFERROR(IF(AND(N3328=$H$2*1,MAX(O$64:O3328)=MAX(P$64:P3328)),MAX(O$64:O3328)+1,""),"")</f>
        <v/>
      </c>
      <c r="P3329" s="91" t="str">
        <f>IFERROR(IF(MOD(MAX(Q$64:Q3329),10*MAX(O$64:O3329))&lt;=2,IF(AND(F3328/INDEX($F$64:$F3329,MATCH(MAX(O$64:O3329),O$64:O3329,0)-1)&lt;(1-$P$2),MAX(O$64:O3329)&gt;MAX(P$64:P3328)),MAX(O$64:O3329),""),IF(AND($F3328/INDEX($F$64:$F3329,MATCH(MAX(Q$64:Q3329),Q$64:Q3329,0)-1)&lt;(1-$P$2),MAX(O$64:O3329)&gt;MAX(P$64:P3328)),MAX(O$64:O3329),"")),"")</f>
        <v/>
      </c>
      <c r="Q3329" s="91" t="str">
        <f>IFERROR(IF(E3329="","",IF(O3329&lt;&gt;"",MAX(O$64:O3329)*10+1,IF(AND($F3328/INDEX($F$64:$F3329,MATCH(MAX(Q$64:Q3328),Q$64:Q3328,0)-1)&gt;(1+$O$2),MAX(O$64:O3329)&gt;MAX(P$64:P3328)),MAX(Q$64:Q3328)+1,""))),"")</f>
        <v/>
      </c>
    </row>
    <row r="3330" spans="1:17" x14ac:dyDescent="0.2">
      <c r="A3330" s="13">
        <f>HLOOKUP($E$2,历史数据!$V$3:$AE$5000,ROW(A3328),)</f>
        <v>583700</v>
      </c>
      <c r="B3330" s="41">
        <v>41467</v>
      </c>
      <c r="C3330" s="100">
        <f>IFERROR(IF(A3330&lt;&gt;0,MAX($C$4:C3329)+1,""),"")</f>
        <v>3259</v>
      </c>
      <c r="D3330" s="100"/>
      <c r="E3330" s="99">
        <f t="shared" si="291"/>
        <v>41571</v>
      </c>
      <c r="F3330" s="101">
        <f>IFERROR(VLOOKUP(E3330,历史数据!AH:AJ,3,),"")</f>
        <v>14.0484837884873</v>
      </c>
      <c r="G3330" s="101">
        <f t="shared" si="292"/>
        <v>13.918163901766654</v>
      </c>
      <c r="H3330" s="105">
        <f t="shared" ref="H3330:H3393" si="293">IFERROR(G3330/G3329-1,"")</f>
        <v>-7.4850299401207909E-4</v>
      </c>
      <c r="I3330" s="101">
        <f>IFERROR(VLOOKUP(E3330,历史数据!AH:AJ,2,),"")</f>
        <v>13.892099924422499</v>
      </c>
      <c r="J3330" s="104">
        <f t="shared" ref="J3330:J3393" si="294">IFERROR(IF(L3330&lt;&gt;"","0",IF(AND($H3330&gt;0,$F3330&gt;$G3330),J3329+1,0)),"")</f>
        <v>0</v>
      </c>
      <c r="K3330" s="104" t="str">
        <f>IFERROR(IF(AND(J3329=$H$2*1,MAX(K$64:K3329)=MAX(L$64:L3329)),MAX(K$64:K3329)+1,""),"")</f>
        <v/>
      </c>
      <c r="L3330" s="104" t="str">
        <f>IFERROR(IF(AND($F3329/INDEX($F$64:$F3330,MATCH(MAX(M$64:M3330),M$64:M3330,0)-1)&lt;(1-$P$2),MAX(K$64:K3330)&gt;MAX(L$64:L3329)),MAX(K$64:K3330),""),"")</f>
        <v/>
      </c>
      <c r="M3330" s="104" t="str">
        <f>IFERROR(IF(E3330="","",IF(K3330&lt;&gt;"",MAX(M$64:M3329)+1,IF(AND($F3329/INDEX($F$64:$F3330,MATCH(MAX(M$64:M3329),M$64:M3329,0)-1)&gt;(1+$O$2),MAX(K$64:K3330)&gt;MAX(L$64:L3329)),MAX(M$64:M3329)+1,""))),"")</f>
        <v/>
      </c>
      <c r="N3330" s="91">
        <f t="shared" ref="N3330:N3393" si="295">IFERROR(IF(P3330&lt;&gt;"","0",IF(AND($H3330&gt;0,$F3330&gt;$G3330),N3329+1,0)),"")</f>
        <v>0</v>
      </c>
      <c r="O3330" s="91" t="str">
        <f>IFERROR(IF(AND(N3329=$H$2*1,MAX(O$64:O3329)=MAX(P$64:P3329)),MAX(O$64:O3329)+1,""),"")</f>
        <v/>
      </c>
      <c r="P3330" s="91" t="str">
        <f>IFERROR(IF(MOD(MAX(Q$64:Q3330),10*MAX(O$64:O3330))&lt;=2,IF(AND(F3329/INDEX($F$64:$F3330,MATCH(MAX(O$64:O3330),O$64:O3330,0)-1)&lt;(1-$P$2),MAX(O$64:O3330)&gt;MAX(P$64:P3329)),MAX(O$64:O3330),""),IF(AND($F3329/INDEX($F$64:$F3330,MATCH(MAX(Q$64:Q3330),Q$64:Q3330,0)-1)&lt;(1-$P$2),MAX(O$64:O3330)&gt;MAX(P$64:P3329)),MAX(O$64:O3330),"")),"")</f>
        <v/>
      </c>
      <c r="Q3330" s="91" t="str">
        <f>IFERROR(IF(E3330="","",IF(O3330&lt;&gt;"",MAX(O$64:O3330)*10+1,IF(AND($F3329/INDEX($F$64:$F3330,MATCH(MAX(Q$64:Q3329),Q$64:Q3329,0)-1)&gt;(1+$O$2),MAX(O$64:O3330)&gt;MAX(P$64:P3329)),MAX(Q$64:Q3329)+1,""))),"")</f>
        <v/>
      </c>
    </row>
    <row r="3331" spans="1:17" x14ac:dyDescent="0.2">
      <c r="A3331" s="13">
        <f>HLOOKUP($E$2,历史数据!$V$3:$AE$5000,ROW(A3329),)</f>
        <v>206136</v>
      </c>
      <c r="B3331" s="41">
        <v>41470</v>
      </c>
      <c r="C3331" s="100">
        <f>IFERROR(IF(A3331&lt;&gt;0,MAX($C$4:C3330)+1,""),"")</f>
        <v>3260</v>
      </c>
      <c r="D3331" s="100"/>
      <c r="E3331" s="99">
        <f t="shared" si="291"/>
        <v>41572</v>
      </c>
      <c r="F3331" s="101">
        <f>IFERROR(VLOOKUP(E3331,历史数据!AH:AJ,3,),"")</f>
        <v>13.4881082755885</v>
      </c>
      <c r="G3331" s="101">
        <f t="shared" si="292"/>
        <v>13.897747119513753</v>
      </c>
      <c r="H3331" s="105">
        <f t="shared" si="293"/>
        <v>-1.4669163545566466E-3</v>
      </c>
      <c r="I3331" s="101">
        <f>IFERROR(VLOOKUP(E3331,历史数据!AH:AJ,2,),"")</f>
        <v>13.983323845127</v>
      </c>
      <c r="J3331" s="104">
        <f t="shared" si="294"/>
        <v>0</v>
      </c>
      <c r="K3331" s="104" t="str">
        <f>IFERROR(IF(AND(J3330=$H$2*1,MAX(K$64:K3330)=MAX(L$64:L3330)),MAX(K$64:K3330)+1,""),"")</f>
        <v/>
      </c>
      <c r="L3331" s="104" t="str">
        <f>IFERROR(IF(AND($F3330/INDEX($F$64:$F3331,MATCH(MAX(M$64:M3331),M$64:M3331,0)-1)&lt;(1-$P$2),MAX(K$64:K3331)&gt;MAX(L$64:L3330)),MAX(K$64:K3331),""),"")</f>
        <v/>
      </c>
      <c r="M3331" s="104" t="str">
        <f>IFERROR(IF(E3331="","",IF(K3331&lt;&gt;"",MAX(M$64:M3330)+1,IF(AND($F3330/INDEX($F$64:$F3331,MATCH(MAX(M$64:M3330),M$64:M3330,0)-1)&gt;(1+$O$2),MAX(K$64:K3331)&gt;MAX(L$64:L3330)),MAX(M$64:M3330)+1,""))),"")</f>
        <v/>
      </c>
      <c r="N3331" s="91">
        <f t="shared" si="295"/>
        <v>0</v>
      </c>
      <c r="O3331" s="91" t="str">
        <f>IFERROR(IF(AND(N3330=$H$2*1,MAX(O$64:O3330)=MAX(P$64:P3330)),MAX(O$64:O3330)+1,""),"")</f>
        <v/>
      </c>
      <c r="P3331" s="91" t="str">
        <f>IFERROR(IF(MOD(MAX(Q$64:Q3331),10*MAX(O$64:O3331))&lt;=2,IF(AND(F3330/INDEX($F$64:$F3331,MATCH(MAX(O$64:O3331),O$64:O3331,0)-1)&lt;(1-$P$2),MAX(O$64:O3331)&gt;MAX(P$64:P3330)),MAX(O$64:O3331),""),IF(AND($F3330/INDEX($F$64:$F3331,MATCH(MAX(Q$64:Q3331),Q$64:Q3331,0)-1)&lt;(1-$P$2),MAX(O$64:O3331)&gt;MAX(P$64:P3330)),MAX(O$64:O3331),"")),"")</f>
        <v/>
      </c>
      <c r="Q3331" s="91" t="str">
        <f>IFERROR(IF(E3331="","",IF(O3331&lt;&gt;"",MAX(O$64:O3331)*10+1,IF(AND($F3330/INDEX($F$64:$F3331,MATCH(MAX(Q$64:Q3330),Q$64:Q3330,0)-1)&gt;(1+$O$2),MAX(O$64:O3331)&gt;MAX(P$64:P3330)),MAX(Q$64:Q3330)+1,""))),"")</f>
        <v/>
      </c>
    </row>
    <row r="3332" spans="1:17" x14ac:dyDescent="0.2">
      <c r="A3332" s="13">
        <f>HLOOKUP($E$2,历史数据!$V$3:$AE$5000,ROW(A3330),)</f>
        <v>185739</v>
      </c>
      <c r="B3332" s="41">
        <v>41471</v>
      </c>
      <c r="C3332" s="100">
        <f>IFERROR(IF(A3332&lt;&gt;0,MAX($C$4:C3331)+1,""),"")</f>
        <v>3261</v>
      </c>
      <c r="D3332" s="100"/>
      <c r="E3332" s="99">
        <f t="shared" si="291"/>
        <v>41575</v>
      </c>
      <c r="F3332" s="101">
        <f>IFERROR(VLOOKUP(E3332,历史数据!AH:AJ,3,),"")</f>
        <v>13.4099163435561</v>
      </c>
      <c r="G3332" s="101">
        <f t="shared" si="292"/>
        <v>13.875809938582439</v>
      </c>
      <c r="H3332" s="105">
        <f t="shared" si="293"/>
        <v>-1.578470290376166E-3</v>
      </c>
      <c r="I3332" s="101">
        <f>IFERROR(VLOOKUP(E3332,历史数据!AH:AJ,2,),"")</f>
        <v>13.6053961736371</v>
      </c>
      <c r="J3332" s="104">
        <f t="shared" si="294"/>
        <v>0</v>
      </c>
      <c r="K3332" s="104" t="str">
        <f>IFERROR(IF(AND(J3331=$H$2*1,MAX(K$64:K3331)=MAX(L$64:L3331)),MAX(K$64:K3331)+1,""),"")</f>
        <v/>
      </c>
      <c r="L3332" s="104" t="str">
        <f>IFERROR(IF(AND($F3331/INDEX($F$64:$F3332,MATCH(MAX(M$64:M3332),M$64:M3332,0)-1)&lt;(1-$P$2),MAX(K$64:K3332)&gt;MAX(L$64:L3331)),MAX(K$64:K3332),""),"")</f>
        <v/>
      </c>
      <c r="M3332" s="104" t="str">
        <f>IFERROR(IF(E3332="","",IF(K3332&lt;&gt;"",MAX(M$64:M3331)+1,IF(AND($F3331/INDEX($F$64:$F3332,MATCH(MAX(M$64:M3331),M$64:M3331,0)-1)&gt;(1+$O$2),MAX(K$64:K3332)&gt;MAX(L$64:L3331)),MAX(M$64:M3331)+1,""))),"")</f>
        <v/>
      </c>
      <c r="N3332" s="91">
        <f t="shared" si="295"/>
        <v>0</v>
      </c>
      <c r="O3332" s="91" t="str">
        <f>IFERROR(IF(AND(N3331=$H$2*1,MAX(O$64:O3331)=MAX(P$64:P3331)),MAX(O$64:O3331)+1,""),"")</f>
        <v/>
      </c>
      <c r="P3332" s="91" t="str">
        <f>IFERROR(IF(MOD(MAX(Q$64:Q3332),10*MAX(O$64:O3332))&lt;=2,IF(AND(F3331/INDEX($F$64:$F3332,MATCH(MAX(O$64:O3332),O$64:O3332,0)-1)&lt;(1-$P$2),MAX(O$64:O3332)&gt;MAX(P$64:P3331)),MAX(O$64:O3332),""),IF(AND($F3331/INDEX($F$64:$F3332,MATCH(MAX(Q$64:Q3332),Q$64:Q3332,0)-1)&lt;(1-$P$2),MAX(O$64:O3332)&gt;MAX(P$64:P3331)),MAX(O$64:O3332),"")),"")</f>
        <v/>
      </c>
      <c r="Q3332" s="91" t="str">
        <f>IFERROR(IF(E3332="","",IF(O3332&lt;&gt;"",MAX(O$64:O3332)*10+1,IF(AND($F3331/INDEX($F$64:$F3332,MATCH(MAX(Q$64:Q3331),Q$64:Q3331,0)-1)&gt;(1+$O$2),MAX(O$64:O3332)&gt;MAX(P$64:P3331)),MAX(Q$64:Q3331)+1,""))),"")</f>
        <v/>
      </c>
    </row>
    <row r="3333" spans="1:17" x14ac:dyDescent="0.2">
      <c r="A3333" s="13">
        <f>HLOOKUP($E$2,历史数据!$V$3:$AE$5000,ROW(A3331),)</f>
        <v>438602</v>
      </c>
      <c r="B3333" s="41">
        <v>41472</v>
      </c>
      <c r="C3333" s="100">
        <f>IFERROR(IF(A3333&lt;&gt;0,MAX($C$4:C3332)+1,""),"")</f>
        <v>3262</v>
      </c>
      <c r="D3333" s="100"/>
      <c r="E3333" s="99">
        <f t="shared" si="291"/>
        <v>41576</v>
      </c>
      <c r="F3333" s="101">
        <f>IFERROR(VLOOKUP(E3333,历史数据!AH:AJ,3,),"")</f>
        <v>13.162308558786799</v>
      </c>
      <c r="G3333" s="101">
        <f t="shared" si="292"/>
        <v>13.850831960294311</v>
      </c>
      <c r="H3333" s="105">
        <f t="shared" si="293"/>
        <v>-1.8001095718870319E-3</v>
      </c>
      <c r="I3333" s="101">
        <f>IFERROR(VLOOKUP(E3333,历史数据!AH:AJ,2,),"")</f>
        <v>13.3577883888678</v>
      </c>
      <c r="J3333" s="104">
        <f t="shared" si="294"/>
        <v>0</v>
      </c>
      <c r="K3333" s="104" t="str">
        <f>IFERROR(IF(AND(J3332=$H$2*1,MAX(K$64:K3332)=MAX(L$64:L3332)),MAX(K$64:K3332)+1,""),"")</f>
        <v/>
      </c>
      <c r="L3333" s="104" t="str">
        <f>IFERROR(IF(AND($F3332/INDEX($F$64:$F3333,MATCH(MAX(M$64:M3333),M$64:M3333,0)-1)&lt;(1-$P$2),MAX(K$64:K3333)&gt;MAX(L$64:L3332)),MAX(K$64:K3333),""),"")</f>
        <v/>
      </c>
      <c r="M3333" s="104" t="str">
        <f>IFERROR(IF(E3333="","",IF(K3333&lt;&gt;"",MAX(M$64:M3332)+1,IF(AND($F3332/INDEX($F$64:$F3333,MATCH(MAX(M$64:M3332),M$64:M3332,0)-1)&gt;(1+$O$2),MAX(K$64:K3333)&gt;MAX(L$64:L3332)),MAX(M$64:M3332)+1,""))),"")</f>
        <v/>
      </c>
      <c r="N3333" s="91">
        <f t="shared" si="295"/>
        <v>0</v>
      </c>
      <c r="O3333" s="91" t="str">
        <f>IFERROR(IF(AND(N3332=$H$2*1,MAX(O$64:O3332)=MAX(P$64:P3332)),MAX(O$64:O3332)+1,""),"")</f>
        <v/>
      </c>
      <c r="P3333" s="91" t="str">
        <f>IFERROR(IF(MOD(MAX(Q$64:Q3333),10*MAX(O$64:O3333))&lt;=2,IF(AND(F3332/INDEX($F$64:$F3333,MATCH(MAX(O$64:O3333),O$64:O3333,0)-1)&lt;(1-$P$2),MAX(O$64:O3333)&gt;MAX(P$64:P3332)),MAX(O$64:O3333),""),IF(AND($F3332/INDEX($F$64:$F3333,MATCH(MAX(Q$64:Q3333),Q$64:Q3333,0)-1)&lt;(1-$P$2),MAX(O$64:O3333)&gt;MAX(P$64:P3332)),MAX(O$64:O3333),"")),"")</f>
        <v/>
      </c>
      <c r="Q3333" s="91" t="str">
        <f>IFERROR(IF(E3333="","",IF(O3333&lt;&gt;"",MAX(O$64:O3333)*10+1,IF(AND($F3332/INDEX($F$64:$F3333,MATCH(MAX(Q$64:Q3332),Q$64:Q3332,0)-1)&gt;(1+$O$2),MAX(O$64:O3333)&gt;MAX(P$64:P3332)),MAX(Q$64:Q3332)+1,""))),"")</f>
        <v/>
      </c>
    </row>
    <row r="3334" spans="1:17" x14ac:dyDescent="0.2">
      <c r="A3334" s="13">
        <f>HLOOKUP($E$2,历史数据!$V$3:$AE$5000,ROW(A3332),)</f>
        <v>247180</v>
      </c>
      <c r="B3334" s="41">
        <v>41473</v>
      </c>
      <c r="C3334" s="100">
        <f>IFERROR(IF(A3334&lt;&gt;0,MAX($C$4:C3333)+1,""),"")</f>
        <v>3263</v>
      </c>
      <c r="D3334" s="100"/>
      <c r="E3334" s="99">
        <f t="shared" ref="E3334:E3397" si="296">IFERROR(INDEX(B:B,MATCH(ROW(A3330),C:C,0)),"")</f>
        <v>41577</v>
      </c>
      <c r="F3334" s="101">
        <f>IFERROR(VLOOKUP(E3334,历史数据!AH:AJ,3,),"")</f>
        <v>13.2926284455075</v>
      </c>
      <c r="G3334" s="101">
        <f t="shared" si="292"/>
        <v>13.837365571999843</v>
      </c>
      <c r="H3334" s="105">
        <f t="shared" si="293"/>
        <v>-9.722440018817835E-4</v>
      </c>
      <c r="I3334" s="101">
        <f>IFERROR(VLOOKUP(E3334,历史数据!AH:AJ,2,),"")</f>
        <v>13.162308558786799</v>
      </c>
      <c r="J3334" s="104">
        <f t="shared" si="294"/>
        <v>0</v>
      </c>
      <c r="K3334" s="104" t="str">
        <f>IFERROR(IF(AND(J3333=$H$2*1,MAX(K$64:K3333)=MAX(L$64:L3333)),MAX(K$64:K3333)+1,""),"")</f>
        <v/>
      </c>
      <c r="L3334" s="104" t="str">
        <f>IFERROR(IF(AND($F3333/INDEX($F$64:$F3334,MATCH(MAX(M$64:M3334),M$64:M3334,0)-1)&lt;(1-$P$2),MAX(K$64:K3334)&gt;MAX(L$64:L3333)),MAX(K$64:K3334),""),"")</f>
        <v/>
      </c>
      <c r="M3334" s="104" t="str">
        <f>IFERROR(IF(E3334="","",IF(K3334&lt;&gt;"",MAX(M$64:M3333)+1,IF(AND($F3333/INDEX($F$64:$F3334,MATCH(MAX(M$64:M3333),M$64:M3333,0)-1)&gt;(1+$O$2),MAX(K$64:K3334)&gt;MAX(L$64:L3333)),MAX(M$64:M3333)+1,""))),"")</f>
        <v/>
      </c>
      <c r="N3334" s="91">
        <f t="shared" si="295"/>
        <v>0</v>
      </c>
      <c r="O3334" s="91" t="str">
        <f>IFERROR(IF(AND(N3333=$H$2*1,MAX(O$64:O3333)=MAX(P$64:P3333)),MAX(O$64:O3333)+1,""),"")</f>
        <v/>
      </c>
      <c r="P3334" s="91" t="str">
        <f>IFERROR(IF(MOD(MAX(Q$64:Q3334),10*MAX(O$64:O3334))&lt;=2,IF(AND(F3333/INDEX($F$64:$F3334,MATCH(MAX(O$64:O3334),O$64:O3334,0)-1)&lt;(1-$P$2),MAX(O$64:O3334)&gt;MAX(P$64:P3333)),MAX(O$64:O3334),""),IF(AND($F3333/INDEX($F$64:$F3334,MATCH(MAX(Q$64:Q3334),Q$64:Q3334,0)-1)&lt;(1-$P$2),MAX(O$64:O3334)&gt;MAX(P$64:P3333)),MAX(O$64:O3334),"")),"")</f>
        <v/>
      </c>
      <c r="Q3334" s="91" t="str">
        <f>IFERROR(IF(E3334="","",IF(O3334&lt;&gt;"",MAX(O$64:O3334)*10+1,IF(AND($F3333/INDEX($F$64:$F3334,MATCH(MAX(Q$64:Q3333),Q$64:Q3333,0)-1)&gt;(1+$O$2),MAX(O$64:O3334)&gt;MAX(P$64:P3333)),MAX(Q$64:Q3333)+1,""))),"")</f>
        <v/>
      </c>
    </row>
    <row r="3335" spans="1:17" x14ac:dyDescent="0.2">
      <c r="A3335" s="13">
        <f>HLOOKUP($E$2,历史数据!$V$3:$AE$5000,ROW(A3333),)</f>
        <v>1121174</v>
      </c>
      <c r="B3335" s="41">
        <v>41474</v>
      </c>
      <c r="C3335" s="100">
        <f>IFERROR(IF(A3335&lt;&gt;0,MAX($C$4:C3334)+1,""),"")</f>
        <v>3264</v>
      </c>
      <c r="D3335" s="100"/>
      <c r="E3335" s="99">
        <f t="shared" si="296"/>
        <v>41578</v>
      </c>
      <c r="F3335" s="101">
        <f>IFERROR(VLOOKUP(E3335,历史数据!AH:AJ,3,),"")</f>
        <v>13.8269399810622</v>
      </c>
      <c r="G3335" s="101">
        <f t="shared" si="292"/>
        <v>13.831283977286214</v>
      </c>
      <c r="H3335" s="105">
        <f t="shared" si="293"/>
        <v>-4.3950524266955782E-4</v>
      </c>
      <c r="I3335" s="101">
        <f>IFERROR(VLOOKUP(E3335,历史数据!AH:AJ,2,),"")</f>
        <v>13.2144365134751</v>
      </c>
      <c r="J3335" s="104">
        <f t="shared" si="294"/>
        <v>0</v>
      </c>
      <c r="K3335" s="104" t="str">
        <f>IFERROR(IF(AND(J3334=$H$2*1,MAX(K$64:K3334)=MAX(L$64:L3334)),MAX(K$64:K3334)+1,""),"")</f>
        <v/>
      </c>
      <c r="L3335" s="104" t="str">
        <f>IFERROR(IF(AND($F3334/INDEX($F$64:$F3335,MATCH(MAX(M$64:M3335),M$64:M3335,0)-1)&lt;(1-$P$2),MAX(K$64:K3335)&gt;MAX(L$64:L3334)),MAX(K$64:K3335),""),"")</f>
        <v/>
      </c>
      <c r="M3335" s="104" t="str">
        <f>IFERROR(IF(E3335="","",IF(K3335&lt;&gt;"",MAX(M$64:M3334)+1,IF(AND($F3334/INDEX($F$64:$F3335,MATCH(MAX(M$64:M3334),M$64:M3334,0)-1)&gt;(1+$O$2),MAX(K$64:K3335)&gt;MAX(L$64:L3334)),MAX(M$64:M3334)+1,""))),"")</f>
        <v/>
      </c>
      <c r="N3335" s="91">
        <f t="shared" si="295"/>
        <v>0</v>
      </c>
      <c r="O3335" s="91" t="str">
        <f>IFERROR(IF(AND(N3334=$H$2*1,MAX(O$64:O3334)=MAX(P$64:P3334)),MAX(O$64:O3334)+1,""),"")</f>
        <v/>
      </c>
      <c r="P3335" s="91" t="str">
        <f>IFERROR(IF(MOD(MAX(Q$64:Q3335),10*MAX(O$64:O3335))&lt;=2,IF(AND(F3334/INDEX($F$64:$F3335,MATCH(MAX(O$64:O3335),O$64:O3335,0)-1)&lt;(1-$P$2),MAX(O$64:O3335)&gt;MAX(P$64:P3334)),MAX(O$64:O3335),""),IF(AND($F3334/INDEX($F$64:$F3335,MATCH(MAX(Q$64:Q3335),Q$64:Q3335,0)-1)&lt;(1-$P$2),MAX(O$64:O3335)&gt;MAX(P$64:P3334)),MAX(O$64:O3335),"")),"")</f>
        <v/>
      </c>
      <c r="Q3335" s="91" t="str">
        <f>IFERROR(IF(E3335="","",IF(O3335&lt;&gt;"",MAX(O$64:O3335)*10+1,IF(AND($F3334/INDEX($F$64:$F3335,MATCH(MAX(Q$64:Q3334),Q$64:Q3334,0)-1)&gt;(1+$O$2),MAX(O$64:O3335)&gt;MAX(P$64:P3334)),MAX(Q$64:Q3334)+1,""))),"")</f>
        <v/>
      </c>
    </row>
    <row r="3336" spans="1:17" x14ac:dyDescent="0.2">
      <c r="A3336" s="13">
        <f>HLOOKUP($E$2,历史数据!$V$3:$AE$5000,ROW(A3334),)</f>
        <v>548531</v>
      </c>
      <c r="B3336" s="41">
        <v>41477</v>
      </c>
      <c r="C3336" s="100">
        <f>IFERROR(IF(A3336&lt;&gt;0,MAX($C$4:C3335)+1,""),"")</f>
        <v>3265</v>
      </c>
      <c r="D3336" s="100"/>
      <c r="E3336" s="99">
        <f t="shared" si="296"/>
        <v>41579</v>
      </c>
      <c r="F3336" s="101">
        <f>IFERROR(VLOOKUP(E3336,历史数据!AH:AJ,3,),"")</f>
        <v>13.7617800377019</v>
      </c>
      <c r="G3336" s="101">
        <f t="shared" si="292"/>
        <v>13.824767982950183</v>
      </c>
      <c r="H3336" s="105">
        <f t="shared" si="293"/>
        <v>-4.7110552763807156E-4</v>
      </c>
      <c r="I3336" s="101">
        <f>IFERROR(VLOOKUP(E3336,历史数据!AH:AJ,2,),"")</f>
        <v>13.8269399810622</v>
      </c>
      <c r="J3336" s="104">
        <f t="shared" si="294"/>
        <v>0</v>
      </c>
      <c r="K3336" s="104" t="str">
        <f>IFERROR(IF(AND(J3335=$H$2*1,MAX(K$64:K3335)=MAX(L$64:L3335)),MAX(K$64:K3335)+1,""),"")</f>
        <v/>
      </c>
      <c r="L3336" s="104" t="str">
        <f>IFERROR(IF(AND($F3335/INDEX($F$64:$F3336,MATCH(MAX(M$64:M3336),M$64:M3336,0)-1)&lt;(1-$P$2),MAX(K$64:K3336)&gt;MAX(L$64:L3335)),MAX(K$64:K3336),""),"")</f>
        <v/>
      </c>
      <c r="M3336" s="104" t="str">
        <f>IFERROR(IF(E3336="","",IF(K3336&lt;&gt;"",MAX(M$64:M3335)+1,IF(AND($F3335/INDEX($F$64:$F3336,MATCH(MAX(M$64:M3335),M$64:M3335,0)-1)&gt;(1+$O$2),MAX(K$64:K3336)&gt;MAX(L$64:L3335)),MAX(M$64:M3335)+1,""))),"")</f>
        <v/>
      </c>
      <c r="N3336" s="91">
        <f t="shared" si="295"/>
        <v>0</v>
      </c>
      <c r="O3336" s="91" t="str">
        <f>IFERROR(IF(AND(N3335=$H$2*1,MAX(O$64:O3335)=MAX(P$64:P3335)),MAX(O$64:O3335)+1,""),"")</f>
        <v/>
      </c>
      <c r="P3336" s="91" t="str">
        <f>IFERROR(IF(MOD(MAX(Q$64:Q3336),10*MAX(O$64:O3336))&lt;=2,IF(AND(F3335/INDEX($F$64:$F3336,MATCH(MAX(O$64:O3336),O$64:O3336,0)-1)&lt;(1-$P$2),MAX(O$64:O3336)&gt;MAX(P$64:P3335)),MAX(O$64:O3336),""),IF(AND($F3335/INDEX($F$64:$F3336,MATCH(MAX(Q$64:Q3336),Q$64:Q3336,0)-1)&lt;(1-$P$2),MAX(O$64:O3336)&gt;MAX(P$64:P3335)),MAX(O$64:O3336),"")),"")</f>
        <v/>
      </c>
      <c r="Q3336" s="91" t="str">
        <f>IFERROR(IF(E3336="","",IF(O3336&lt;&gt;"",MAX(O$64:O3336)*10+1,IF(AND($F3335/INDEX($F$64:$F3336,MATCH(MAX(Q$64:Q3335),Q$64:Q3335,0)-1)&gt;(1+$O$2),MAX(O$64:O3336)&gt;MAX(P$64:P3335)),MAX(Q$64:Q3335)+1,""))),"")</f>
        <v/>
      </c>
    </row>
    <row r="3337" spans="1:17" x14ac:dyDescent="0.2">
      <c r="A3337" s="13">
        <f>HLOOKUP($E$2,历史数据!$V$3:$AE$5000,ROW(A3335),)</f>
        <v>1331594</v>
      </c>
      <c r="B3337" s="41">
        <v>41478</v>
      </c>
      <c r="C3337" s="100">
        <f>IFERROR(IF(A3337&lt;&gt;0,MAX($C$4:C3336)+1,""),"")</f>
        <v>3266</v>
      </c>
      <c r="D3337" s="100"/>
      <c r="E3337" s="99">
        <f t="shared" si="296"/>
        <v>41582</v>
      </c>
      <c r="F3337" s="101">
        <f>IFERROR(VLOOKUP(E3337,历史数据!AH:AJ,3,),"")</f>
        <v>13.9051319130946</v>
      </c>
      <c r="G3337" s="101">
        <f t="shared" si="292"/>
        <v>13.822161585215765</v>
      </c>
      <c r="H3337" s="105">
        <f t="shared" si="293"/>
        <v>-1.8853102906557506E-4</v>
      </c>
      <c r="I3337" s="101">
        <f>IFERROR(VLOOKUP(E3337,历史数据!AH:AJ,2,),"")</f>
        <v>13.892099924422499</v>
      </c>
      <c r="J3337" s="104">
        <f t="shared" si="294"/>
        <v>0</v>
      </c>
      <c r="K3337" s="104" t="str">
        <f>IFERROR(IF(AND(J3336=$H$2*1,MAX(K$64:K3336)=MAX(L$64:L3336)),MAX(K$64:K3336)+1,""),"")</f>
        <v/>
      </c>
      <c r="L3337" s="104" t="str">
        <f>IFERROR(IF(AND($F3336/INDEX($F$64:$F3337,MATCH(MAX(M$64:M3337),M$64:M3337,0)-1)&lt;(1-$P$2),MAX(K$64:K3337)&gt;MAX(L$64:L3336)),MAX(K$64:K3337),""),"")</f>
        <v/>
      </c>
      <c r="M3337" s="104" t="str">
        <f>IFERROR(IF(E3337="","",IF(K3337&lt;&gt;"",MAX(M$64:M3336)+1,IF(AND($F3336/INDEX($F$64:$F3337,MATCH(MAX(M$64:M3336),M$64:M3336,0)-1)&gt;(1+$O$2),MAX(K$64:K3337)&gt;MAX(L$64:L3336)),MAX(M$64:M3336)+1,""))),"")</f>
        <v/>
      </c>
      <c r="N3337" s="91">
        <f t="shared" si="295"/>
        <v>0</v>
      </c>
      <c r="O3337" s="91" t="str">
        <f>IFERROR(IF(AND(N3336=$H$2*1,MAX(O$64:O3336)=MAX(P$64:P3336)),MAX(O$64:O3336)+1,""),"")</f>
        <v/>
      </c>
      <c r="P3337" s="91" t="str">
        <f>IFERROR(IF(MOD(MAX(Q$64:Q3337),10*MAX(O$64:O3337))&lt;=2,IF(AND(F3336/INDEX($F$64:$F3337,MATCH(MAX(O$64:O3337),O$64:O3337,0)-1)&lt;(1-$P$2),MAX(O$64:O3337)&gt;MAX(P$64:P3336)),MAX(O$64:O3337),""),IF(AND($F3336/INDEX($F$64:$F3337,MATCH(MAX(Q$64:Q3337),Q$64:Q3337,0)-1)&lt;(1-$P$2),MAX(O$64:O3337)&gt;MAX(P$64:P3336)),MAX(O$64:O3337),"")),"")</f>
        <v/>
      </c>
      <c r="Q3337" s="91" t="str">
        <f>IFERROR(IF(E3337="","",IF(O3337&lt;&gt;"",MAX(O$64:O3337)*10+1,IF(AND($F3336/INDEX($F$64:$F3337,MATCH(MAX(Q$64:Q3336),Q$64:Q3336,0)-1)&gt;(1+$O$2),MAX(O$64:O3337)&gt;MAX(P$64:P3336)),MAX(Q$64:Q3336)+1,""))),"")</f>
        <v/>
      </c>
    </row>
    <row r="3338" spans="1:17" x14ac:dyDescent="0.2">
      <c r="A3338" s="13">
        <f>HLOOKUP($E$2,历史数据!$V$3:$AE$5000,ROW(A3336),)</f>
        <v>466132</v>
      </c>
      <c r="B3338" s="41">
        <v>41479</v>
      </c>
      <c r="C3338" s="100">
        <f>IFERROR(IF(A3338&lt;&gt;0,MAX($C$4:C3337)+1,""),"")</f>
        <v>3267</v>
      </c>
      <c r="D3338" s="100"/>
      <c r="E3338" s="99">
        <f t="shared" si="296"/>
        <v>41583</v>
      </c>
      <c r="F3338" s="101">
        <f>IFERROR(VLOOKUP(E3338,历史数据!AH:AJ,3,),"")</f>
        <v>13.8399719697343</v>
      </c>
      <c r="G3338" s="101">
        <f t="shared" si="292"/>
        <v>13.815645590879734</v>
      </c>
      <c r="H3338" s="105">
        <f t="shared" si="293"/>
        <v>-4.7141644929116211E-4</v>
      </c>
      <c r="I3338" s="101">
        <f>IFERROR(VLOOKUP(E3338,历史数据!AH:AJ,2,),"")</f>
        <v>13.9051319130946</v>
      </c>
      <c r="J3338" s="104">
        <f t="shared" si="294"/>
        <v>0</v>
      </c>
      <c r="K3338" s="104" t="str">
        <f>IFERROR(IF(AND(J3337=$H$2*1,MAX(K$64:K3337)=MAX(L$64:L3337)),MAX(K$64:K3337)+1,""),"")</f>
        <v/>
      </c>
      <c r="L3338" s="104" t="str">
        <f>IFERROR(IF(AND($F3337/INDEX($F$64:$F3338,MATCH(MAX(M$64:M3338),M$64:M3338,0)-1)&lt;(1-$P$2),MAX(K$64:K3338)&gt;MAX(L$64:L3337)),MAX(K$64:K3338),""),"")</f>
        <v/>
      </c>
      <c r="M3338" s="104" t="str">
        <f>IFERROR(IF(E3338="","",IF(K3338&lt;&gt;"",MAX(M$64:M3337)+1,IF(AND($F3337/INDEX($F$64:$F3338,MATCH(MAX(M$64:M3337),M$64:M3337,0)-1)&gt;(1+$O$2),MAX(K$64:K3338)&gt;MAX(L$64:L3337)),MAX(M$64:M3337)+1,""))),"")</f>
        <v/>
      </c>
      <c r="N3338" s="91">
        <f t="shared" si="295"/>
        <v>0</v>
      </c>
      <c r="O3338" s="91" t="str">
        <f>IFERROR(IF(AND(N3337=$H$2*1,MAX(O$64:O3337)=MAX(P$64:P3337)),MAX(O$64:O3337)+1,""),"")</f>
        <v/>
      </c>
      <c r="P3338" s="91" t="str">
        <f>IFERROR(IF(MOD(MAX(Q$64:Q3338),10*MAX(O$64:O3338))&lt;=2,IF(AND(F3337/INDEX($F$64:$F3338,MATCH(MAX(O$64:O3338),O$64:O3338,0)-1)&lt;(1-$P$2),MAX(O$64:O3338)&gt;MAX(P$64:P3337)),MAX(O$64:O3338),""),IF(AND($F3337/INDEX($F$64:$F3338,MATCH(MAX(Q$64:Q3338),Q$64:Q3338,0)-1)&lt;(1-$P$2),MAX(O$64:O3338)&gt;MAX(P$64:P3337)),MAX(O$64:O3338),"")),"")</f>
        <v/>
      </c>
      <c r="Q3338" s="91" t="str">
        <f>IFERROR(IF(E3338="","",IF(O3338&lt;&gt;"",MAX(O$64:O3338)*10+1,IF(AND($F3337/INDEX($F$64:$F3338,MATCH(MAX(Q$64:Q3337),Q$64:Q3337,0)-1)&gt;(1+$O$2),MAX(O$64:O3338)&gt;MAX(P$64:P3337)),MAX(Q$64:Q3337)+1,""))),"")</f>
        <v/>
      </c>
    </row>
    <row r="3339" spans="1:17" x14ac:dyDescent="0.2">
      <c r="A3339" s="13">
        <f>HLOOKUP($E$2,历史数据!$V$3:$AE$5000,ROW(A3337),)</f>
        <v>474249</v>
      </c>
      <c r="B3339" s="41">
        <v>41480</v>
      </c>
      <c r="C3339" s="100">
        <f>IFERROR(IF(A3339&lt;&gt;0,MAX($C$4:C3338)+1,""),"")</f>
        <v>3268</v>
      </c>
      <c r="D3339" s="100"/>
      <c r="E3339" s="99">
        <f t="shared" si="296"/>
        <v>41584</v>
      </c>
      <c r="F3339" s="101">
        <f>IFERROR(VLOOKUP(E3339,历史数据!AH:AJ,3,),"")</f>
        <v>14.0484837884873</v>
      </c>
      <c r="G3339" s="101">
        <f t="shared" si="292"/>
        <v>13.812387593711716</v>
      </c>
      <c r="H3339" s="105">
        <f t="shared" si="293"/>
        <v>-2.3581939378714001E-4</v>
      </c>
      <c r="I3339" s="101">
        <f>IFERROR(VLOOKUP(E3339,历史数据!AH:AJ,2,),"")</f>
        <v>13.8269399810622</v>
      </c>
      <c r="J3339" s="104">
        <f t="shared" si="294"/>
        <v>0</v>
      </c>
      <c r="K3339" s="104" t="str">
        <f>IFERROR(IF(AND(J3338=$H$2*1,MAX(K$64:K3338)=MAX(L$64:L3338)),MAX(K$64:K3338)+1,""),"")</f>
        <v/>
      </c>
      <c r="L3339" s="104" t="str">
        <f>IFERROR(IF(AND($F3338/INDEX($F$64:$F3339,MATCH(MAX(M$64:M3339),M$64:M3339,0)-1)&lt;(1-$P$2),MAX(K$64:K3339)&gt;MAX(L$64:L3338)),MAX(K$64:K3339),""),"")</f>
        <v/>
      </c>
      <c r="M3339" s="104" t="str">
        <f>IFERROR(IF(E3339="","",IF(K3339&lt;&gt;"",MAX(M$64:M3338)+1,IF(AND($F3338/INDEX($F$64:$F3339,MATCH(MAX(M$64:M3338),M$64:M3338,0)-1)&gt;(1+$O$2),MAX(K$64:K3339)&gt;MAX(L$64:L3338)),MAX(M$64:M3338)+1,""))),"")</f>
        <v/>
      </c>
      <c r="N3339" s="91">
        <f t="shared" si="295"/>
        <v>0</v>
      </c>
      <c r="O3339" s="91" t="str">
        <f>IFERROR(IF(AND(N3338=$H$2*1,MAX(O$64:O3338)=MAX(P$64:P3338)),MAX(O$64:O3338)+1,""),"")</f>
        <v/>
      </c>
      <c r="P3339" s="91" t="str">
        <f>IFERROR(IF(MOD(MAX(Q$64:Q3339),10*MAX(O$64:O3339))&lt;=2,IF(AND(F3338/INDEX($F$64:$F3339,MATCH(MAX(O$64:O3339),O$64:O3339,0)-1)&lt;(1-$P$2),MAX(O$64:O3339)&gt;MAX(P$64:P3338)),MAX(O$64:O3339),""),IF(AND($F3338/INDEX($F$64:$F3339,MATCH(MAX(Q$64:Q3339),Q$64:Q3339,0)-1)&lt;(1-$P$2),MAX(O$64:O3339)&gt;MAX(P$64:P3338)),MAX(O$64:O3339),"")),"")</f>
        <v/>
      </c>
      <c r="Q3339" s="91" t="str">
        <f>IFERROR(IF(E3339="","",IF(O3339&lt;&gt;"",MAX(O$64:O3339)*10+1,IF(AND($F3338/INDEX($F$64:$F3339,MATCH(MAX(Q$64:Q3338),Q$64:Q3338,0)-1)&gt;(1+$O$2),MAX(O$64:O3339)&gt;MAX(P$64:P3338)),MAX(Q$64:Q3338)+1,""))),"")</f>
        <v/>
      </c>
    </row>
    <row r="3340" spans="1:17" x14ac:dyDescent="0.2">
      <c r="A3340" s="13">
        <f>HLOOKUP($E$2,历史数据!$V$3:$AE$5000,ROW(A3338),)</f>
        <v>738289</v>
      </c>
      <c r="B3340" s="41">
        <v>41481</v>
      </c>
      <c r="C3340" s="100">
        <f>IFERROR(IF(A3340&lt;&gt;0,MAX($C$4:C3339)+1,""),"")</f>
        <v>3269</v>
      </c>
      <c r="D3340" s="100"/>
      <c r="E3340" s="99">
        <f t="shared" si="296"/>
        <v>41585</v>
      </c>
      <c r="F3340" s="101">
        <f>IFERROR(VLOOKUP(E3340,历史数据!AH:AJ,3,),"")</f>
        <v>13.787844015046</v>
      </c>
      <c r="G3340" s="101">
        <f t="shared" si="292"/>
        <v>13.804568400508476</v>
      </c>
      <c r="H3340" s="105">
        <f t="shared" si="293"/>
        <v>-5.6610004245749579E-4</v>
      </c>
      <c r="I3340" s="101">
        <f>IFERROR(VLOOKUP(E3340,历史数据!AH:AJ,2,),"")</f>
        <v>14.0745477658315</v>
      </c>
      <c r="J3340" s="104">
        <f t="shared" si="294"/>
        <v>0</v>
      </c>
      <c r="K3340" s="104" t="str">
        <f>IFERROR(IF(AND(J3339=$H$2*1,MAX(K$64:K3339)=MAX(L$64:L3339)),MAX(K$64:K3339)+1,""),"")</f>
        <v/>
      </c>
      <c r="L3340" s="104" t="str">
        <f>IFERROR(IF(AND($F3339/INDEX($F$64:$F3340,MATCH(MAX(M$64:M3340),M$64:M3340,0)-1)&lt;(1-$P$2),MAX(K$64:K3340)&gt;MAX(L$64:L3339)),MAX(K$64:K3340),""),"")</f>
        <v/>
      </c>
      <c r="M3340" s="104" t="str">
        <f>IFERROR(IF(E3340="","",IF(K3340&lt;&gt;"",MAX(M$64:M3339)+1,IF(AND($F3339/INDEX($F$64:$F3340,MATCH(MAX(M$64:M3339),M$64:M3339,0)-1)&gt;(1+$O$2),MAX(K$64:K3340)&gt;MAX(L$64:L3339)),MAX(M$64:M3339)+1,""))),"")</f>
        <v/>
      </c>
      <c r="N3340" s="91">
        <f t="shared" si="295"/>
        <v>0</v>
      </c>
      <c r="O3340" s="91" t="str">
        <f>IFERROR(IF(AND(N3339=$H$2*1,MAX(O$64:O3339)=MAX(P$64:P3339)),MAX(O$64:O3339)+1,""),"")</f>
        <v/>
      </c>
      <c r="P3340" s="91" t="str">
        <f>IFERROR(IF(MOD(MAX(Q$64:Q3340),10*MAX(O$64:O3340))&lt;=2,IF(AND(F3339/INDEX($F$64:$F3340,MATCH(MAX(O$64:O3340),O$64:O3340,0)-1)&lt;(1-$P$2),MAX(O$64:O3340)&gt;MAX(P$64:P3339)),MAX(O$64:O3340),""),IF(AND($F3339/INDEX($F$64:$F3340,MATCH(MAX(Q$64:Q3340),Q$64:Q3340,0)-1)&lt;(1-$P$2),MAX(O$64:O3340)&gt;MAX(P$64:P3339)),MAX(O$64:O3340),"")),"")</f>
        <v/>
      </c>
      <c r="Q3340" s="91" t="str">
        <f>IFERROR(IF(E3340="","",IF(O3340&lt;&gt;"",MAX(O$64:O3340)*10+1,IF(AND($F3339/INDEX($F$64:$F3340,MATCH(MAX(Q$64:Q3339),Q$64:Q3339,0)-1)&gt;(1+$O$2),MAX(O$64:O3340)&gt;MAX(P$64:P3339)),MAX(Q$64:Q3339)+1,""))),"")</f>
        <v/>
      </c>
    </row>
    <row r="3341" spans="1:17" x14ac:dyDescent="0.2">
      <c r="A3341" s="13">
        <f>HLOOKUP($E$2,历史数据!$V$3:$AE$5000,ROW(A3339),)</f>
        <v>248100</v>
      </c>
      <c r="B3341" s="41">
        <v>41484</v>
      </c>
      <c r="C3341" s="100">
        <f>IFERROR(IF(A3341&lt;&gt;0,MAX($C$4:C3340)+1,""),"")</f>
        <v>3270</v>
      </c>
      <c r="D3341" s="100"/>
      <c r="E3341" s="99">
        <f t="shared" si="296"/>
        <v>41586</v>
      </c>
      <c r="F3341" s="101">
        <f>IFERROR(VLOOKUP(E3341,历史数据!AH:AJ,3,),"")</f>
        <v>13.787844015046</v>
      </c>
      <c r="G3341" s="101">
        <f t="shared" si="292"/>
        <v>13.796097607871632</v>
      </c>
      <c r="H3341" s="105">
        <f t="shared" si="293"/>
        <v>-6.1362241767237702E-4</v>
      </c>
      <c r="I3341" s="101">
        <f>IFERROR(VLOOKUP(E3341,历史数据!AH:AJ,2,),"")</f>
        <v>13.7487480490298</v>
      </c>
      <c r="J3341" s="104">
        <f t="shared" si="294"/>
        <v>0</v>
      </c>
      <c r="K3341" s="104" t="str">
        <f>IFERROR(IF(AND(J3340=$H$2*1,MAX(K$64:K3340)=MAX(L$64:L3340)),MAX(K$64:K3340)+1,""),"")</f>
        <v/>
      </c>
      <c r="L3341" s="104" t="str">
        <f>IFERROR(IF(AND($F3340/INDEX($F$64:$F3341,MATCH(MAX(M$64:M3341),M$64:M3341,0)-1)&lt;(1-$P$2),MAX(K$64:K3341)&gt;MAX(L$64:L3340)),MAX(K$64:K3341),""),"")</f>
        <v/>
      </c>
      <c r="M3341" s="104" t="str">
        <f>IFERROR(IF(E3341="","",IF(K3341&lt;&gt;"",MAX(M$64:M3340)+1,IF(AND($F3340/INDEX($F$64:$F3341,MATCH(MAX(M$64:M3340),M$64:M3340,0)-1)&gt;(1+$O$2),MAX(K$64:K3341)&gt;MAX(L$64:L3340)),MAX(M$64:M3340)+1,""))),"")</f>
        <v/>
      </c>
      <c r="N3341" s="91">
        <f t="shared" si="295"/>
        <v>0</v>
      </c>
      <c r="O3341" s="91" t="str">
        <f>IFERROR(IF(AND(N3340=$H$2*1,MAX(O$64:O3340)=MAX(P$64:P3340)),MAX(O$64:O3340)+1,""),"")</f>
        <v/>
      </c>
      <c r="P3341" s="91" t="str">
        <f>IFERROR(IF(MOD(MAX(Q$64:Q3341),10*MAX(O$64:O3341))&lt;=2,IF(AND(F3340/INDEX($F$64:$F3341,MATCH(MAX(O$64:O3341),O$64:O3341,0)-1)&lt;(1-$P$2),MAX(O$64:O3341)&gt;MAX(P$64:P3340)),MAX(O$64:O3341),""),IF(AND($F3340/INDEX($F$64:$F3341,MATCH(MAX(Q$64:Q3341),Q$64:Q3341,0)-1)&lt;(1-$P$2),MAX(O$64:O3341)&gt;MAX(P$64:P3340)),MAX(O$64:O3341),"")),"")</f>
        <v/>
      </c>
      <c r="Q3341" s="91" t="str">
        <f>IFERROR(IF(E3341="","",IF(O3341&lt;&gt;"",MAX(O$64:O3341)*10+1,IF(AND($F3340/INDEX($F$64:$F3341,MATCH(MAX(Q$64:Q3340),Q$64:Q3340,0)-1)&gt;(1+$O$2),MAX(O$64:O3341)&gt;MAX(P$64:P3340)),MAX(Q$64:Q3340)+1,""))),"")</f>
        <v/>
      </c>
    </row>
    <row r="3342" spans="1:17" x14ac:dyDescent="0.2">
      <c r="A3342" s="13">
        <f>HLOOKUP($E$2,历史数据!$V$3:$AE$5000,ROW(A3340),)</f>
        <v>329880</v>
      </c>
      <c r="B3342" s="41">
        <v>41485</v>
      </c>
      <c r="C3342" s="100">
        <f>IFERROR(IF(A3342&lt;&gt;0,MAX($C$4:C3341)+1,""),"")</f>
        <v>3271</v>
      </c>
      <c r="D3342" s="100"/>
      <c r="E3342" s="99">
        <f t="shared" si="296"/>
        <v>41589</v>
      </c>
      <c r="F3342" s="101">
        <f>IFERROR(VLOOKUP(E3342,历史数据!AH:AJ,3,),"")</f>
        <v>13.735716060357699</v>
      </c>
      <c r="G3342" s="101">
        <f t="shared" si="292"/>
        <v>13.785020417500373</v>
      </c>
      <c r="H3342" s="105">
        <f t="shared" si="293"/>
        <v>-8.0292200636056243E-4</v>
      </c>
      <c r="I3342" s="101">
        <f>IFERROR(VLOOKUP(E3342,历史数据!AH:AJ,2,),"")</f>
        <v>13.9181639017667</v>
      </c>
      <c r="J3342" s="104">
        <f t="shared" si="294"/>
        <v>0</v>
      </c>
      <c r="K3342" s="104" t="str">
        <f>IFERROR(IF(AND(J3341=$H$2*1,MAX(K$64:K3341)=MAX(L$64:L3341)),MAX(K$64:K3341)+1,""),"")</f>
        <v/>
      </c>
      <c r="L3342" s="104" t="str">
        <f>IFERROR(IF(AND($F3341/INDEX($F$64:$F3342,MATCH(MAX(M$64:M3342),M$64:M3342,0)-1)&lt;(1-$P$2),MAX(K$64:K3342)&gt;MAX(L$64:L3341)),MAX(K$64:K3342),""),"")</f>
        <v/>
      </c>
      <c r="M3342" s="104" t="str">
        <f>IFERROR(IF(E3342="","",IF(K3342&lt;&gt;"",MAX(M$64:M3341)+1,IF(AND($F3341/INDEX($F$64:$F3342,MATCH(MAX(M$64:M3341),M$64:M3341,0)-1)&gt;(1+$O$2),MAX(K$64:K3342)&gt;MAX(L$64:L3341)),MAX(M$64:M3341)+1,""))),"")</f>
        <v/>
      </c>
      <c r="N3342" s="91">
        <f t="shared" si="295"/>
        <v>0</v>
      </c>
      <c r="O3342" s="91" t="str">
        <f>IFERROR(IF(AND(N3341=$H$2*1,MAX(O$64:O3341)=MAX(P$64:P3341)),MAX(O$64:O3341)+1,""),"")</f>
        <v/>
      </c>
      <c r="P3342" s="91" t="str">
        <f>IFERROR(IF(MOD(MAX(Q$64:Q3342),10*MAX(O$64:O3342))&lt;=2,IF(AND(F3341/INDEX($F$64:$F3342,MATCH(MAX(O$64:O3342),O$64:O3342,0)-1)&lt;(1-$P$2),MAX(O$64:O3342)&gt;MAX(P$64:P3341)),MAX(O$64:O3342),""),IF(AND($F3341/INDEX($F$64:$F3342,MATCH(MAX(Q$64:Q3342),Q$64:Q3342,0)-1)&lt;(1-$P$2),MAX(O$64:O3342)&gt;MAX(P$64:P3341)),MAX(O$64:O3342),"")),"")</f>
        <v/>
      </c>
      <c r="Q3342" s="91" t="str">
        <f>IFERROR(IF(E3342="","",IF(O3342&lt;&gt;"",MAX(O$64:O3342)*10+1,IF(AND($F3341/INDEX($F$64:$F3342,MATCH(MAX(Q$64:Q3341),Q$64:Q3341,0)-1)&gt;(1+$O$2),MAX(O$64:O3342)&gt;MAX(P$64:P3341)),MAX(Q$64:Q3341)+1,""))),"")</f>
        <v/>
      </c>
    </row>
    <row r="3343" spans="1:17" x14ac:dyDescent="0.2">
      <c r="A3343" s="13">
        <f>HLOOKUP($E$2,历史数据!$V$3:$AE$5000,ROW(A3341),)</f>
        <v>309420</v>
      </c>
      <c r="B3343" s="41">
        <v>41486</v>
      </c>
      <c r="C3343" s="100">
        <f>IFERROR(IF(A3343&lt;&gt;0,MAX($C$4:C3342)+1,""),"")</f>
        <v>3272</v>
      </c>
      <c r="D3343" s="100"/>
      <c r="E3343" s="99">
        <f t="shared" si="296"/>
        <v>41590</v>
      </c>
      <c r="F3343" s="101">
        <f>IFERROR(VLOOKUP(E3343,历史数据!AH:AJ,3,),"")</f>
        <v>13.970291856454899</v>
      </c>
      <c r="G3343" s="101">
        <f t="shared" si="292"/>
        <v>13.777852823730736</v>
      </c>
      <c r="H3343" s="105">
        <f t="shared" si="293"/>
        <v>-5.1995525233594631E-4</v>
      </c>
      <c r="I3343" s="101">
        <f>IFERROR(VLOOKUP(E3343,历史数据!AH:AJ,2,),"")</f>
        <v>13.7226840716857</v>
      </c>
      <c r="J3343" s="104">
        <f t="shared" si="294"/>
        <v>0</v>
      </c>
      <c r="K3343" s="104" t="str">
        <f>IFERROR(IF(AND(J3342=$H$2*1,MAX(K$64:K3342)=MAX(L$64:L3342)),MAX(K$64:K3342)+1,""),"")</f>
        <v/>
      </c>
      <c r="L3343" s="104" t="str">
        <f>IFERROR(IF(AND($F3342/INDEX($F$64:$F3343,MATCH(MAX(M$64:M3343),M$64:M3343,0)-1)&lt;(1-$P$2),MAX(K$64:K3343)&gt;MAX(L$64:L3342)),MAX(K$64:K3343),""),"")</f>
        <v/>
      </c>
      <c r="M3343" s="104" t="str">
        <f>IFERROR(IF(E3343="","",IF(K3343&lt;&gt;"",MAX(M$64:M3342)+1,IF(AND($F3342/INDEX($F$64:$F3343,MATCH(MAX(M$64:M3342),M$64:M3342,0)-1)&gt;(1+$O$2),MAX(K$64:K3343)&gt;MAX(L$64:L3342)),MAX(M$64:M3342)+1,""))),"")</f>
        <v/>
      </c>
      <c r="N3343" s="91">
        <f t="shared" si="295"/>
        <v>0</v>
      </c>
      <c r="O3343" s="91" t="str">
        <f>IFERROR(IF(AND(N3342=$H$2*1,MAX(O$64:O3342)=MAX(P$64:P3342)),MAX(O$64:O3342)+1,""),"")</f>
        <v/>
      </c>
      <c r="P3343" s="91" t="str">
        <f>IFERROR(IF(MOD(MAX(Q$64:Q3343),10*MAX(O$64:O3343))&lt;=2,IF(AND(F3342/INDEX($F$64:$F3343,MATCH(MAX(O$64:O3343),O$64:O3343,0)-1)&lt;(1-$P$2),MAX(O$64:O3343)&gt;MAX(P$64:P3342)),MAX(O$64:O3343),""),IF(AND($F3342/INDEX($F$64:$F3343,MATCH(MAX(Q$64:Q3343),Q$64:Q3343,0)-1)&lt;(1-$P$2),MAX(O$64:O3343)&gt;MAX(P$64:P3342)),MAX(O$64:O3343),"")),"")</f>
        <v/>
      </c>
      <c r="Q3343" s="91" t="str">
        <f>IFERROR(IF(E3343="","",IF(O3343&lt;&gt;"",MAX(O$64:O3343)*10+1,IF(AND($F3342/INDEX($F$64:$F3343,MATCH(MAX(Q$64:Q3342),Q$64:Q3342,0)-1)&gt;(1+$O$2),MAX(O$64:O3343)&gt;MAX(P$64:P3342)),MAX(Q$64:Q3342)+1,""))),"")</f>
        <v/>
      </c>
    </row>
    <row r="3344" spans="1:17" x14ac:dyDescent="0.2">
      <c r="A3344" s="13">
        <f>HLOOKUP($E$2,历史数据!$V$3:$AE$5000,ROW(A3342),)</f>
        <v>258401</v>
      </c>
      <c r="B3344" s="41">
        <v>41487</v>
      </c>
      <c r="C3344" s="100">
        <f>IFERROR(IF(A3344&lt;&gt;0,MAX($C$4:C3343)+1,""),"")</f>
        <v>3273</v>
      </c>
      <c r="D3344" s="100"/>
      <c r="E3344" s="99">
        <f t="shared" si="296"/>
        <v>41591</v>
      </c>
      <c r="F3344" s="101">
        <f>IFERROR(VLOOKUP(E3344,历史数据!AH:AJ,3,),"")</f>
        <v>14.0615157771594</v>
      </c>
      <c r="G3344" s="101">
        <f t="shared" si="292"/>
        <v>13.771988428828305</v>
      </c>
      <c r="H3344" s="105">
        <f t="shared" si="293"/>
        <v>-4.2563924709160261E-4</v>
      </c>
      <c r="I3344" s="101">
        <f>IFERROR(VLOOKUP(E3344,历史数据!AH:AJ,2,),"")</f>
        <v>13.8790679357505</v>
      </c>
      <c r="J3344" s="104">
        <f t="shared" si="294"/>
        <v>0</v>
      </c>
      <c r="K3344" s="104" t="str">
        <f>IFERROR(IF(AND(J3343=$H$2*1,MAX(K$64:K3343)=MAX(L$64:L3343)),MAX(K$64:K3343)+1,""),"")</f>
        <v/>
      </c>
      <c r="L3344" s="104" t="str">
        <f>IFERROR(IF(AND($F3343/INDEX($F$64:$F3344,MATCH(MAX(M$64:M3344),M$64:M3344,0)-1)&lt;(1-$P$2),MAX(K$64:K3344)&gt;MAX(L$64:L3343)),MAX(K$64:K3344),""),"")</f>
        <v/>
      </c>
      <c r="M3344" s="104" t="str">
        <f>IFERROR(IF(E3344="","",IF(K3344&lt;&gt;"",MAX(M$64:M3343)+1,IF(AND($F3343/INDEX($F$64:$F3344,MATCH(MAX(M$64:M3343),M$64:M3343,0)-1)&gt;(1+$O$2),MAX(K$64:K3344)&gt;MAX(L$64:L3343)),MAX(M$64:M3343)+1,""))),"")</f>
        <v/>
      </c>
      <c r="N3344" s="91">
        <f t="shared" si="295"/>
        <v>0</v>
      </c>
      <c r="O3344" s="91" t="str">
        <f>IFERROR(IF(AND(N3343=$H$2*1,MAX(O$64:O3343)=MAX(P$64:P3343)),MAX(O$64:O3343)+1,""),"")</f>
        <v/>
      </c>
      <c r="P3344" s="91" t="str">
        <f>IFERROR(IF(MOD(MAX(Q$64:Q3344),10*MAX(O$64:O3344))&lt;=2,IF(AND(F3343/INDEX($F$64:$F3344,MATCH(MAX(O$64:O3344),O$64:O3344,0)-1)&lt;(1-$P$2),MAX(O$64:O3344)&gt;MAX(P$64:P3343)),MAX(O$64:O3344),""),IF(AND($F3343/INDEX($F$64:$F3344,MATCH(MAX(Q$64:Q3344),Q$64:Q3344,0)-1)&lt;(1-$P$2),MAX(O$64:O3344)&gt;MAX(P$64:P3343)),MAX(O$64:O3344),"")),"")</f>
        <v/>
      </c>
      <c r="Q3344" s="91" t="str">
        <f>IFERROR(IF(E3344="","",IF(O3344&lt;&gt;"",MAX(O$64:O3344)*10+1,IF(AND($F3343/INDEX($F$64:$F3344,MATCH(MAX(Q$64:Q3343),Q$64:Q3343,0)-1)&gt;(1+$O$2),MAX(O$64:O3344)&gt;MAX(P$64:P3343)),MAX(Q$64:Q3343)+1,""))),"")</f>
        <v/>
      </c>
    </row>
    <row r="3345" spans="1:17" x14ac:dyDescent="0.2">
      <c r="A3345" s="13">
        <f>HLOOKUP($E$2,历史数据!$V$3:$AE$5000,ROW(A3343),)</f>
        <v>456191</v>
      </c>
      <c r="B3345" s="41">
        <v>41488</v>
      </c>
      <c r="C3345" s="100">
        <f>IFERROR(IF(A3345&lt;&gt;0,MAX($C$4:C3344)+1,""),"")</f>
        <v>3274</v>
      </c>
      <c r="D3345" s="100"/>
      <c r="E3345" s="99">
        <f t="shared" si="296"/>
        <v>41592</v>
      </c>
      <c r="F3345" s="101">
        <f>IFERROR(VLOOKUP(E3345,历史数据!AH:AJ,3,),"")</f>
        <v>14.0615157771594</v>
      </c>
      <c r="G3345" s="101">
        <f t="shared" si="292"/>
        <v>13.764603635247473</v>
      </c>
      <c r="H3345" s="105">
        <f t="shared" si="293"/>
        <v>-5.3621839859907539E-4</v>
      </c>
      <c r="I3345" s="101">
        <f>IFERROR(VLOOKUP(E3345,历史数据!AH:AJ,2,),"")</f>
        <v>14.0615157771594</v>
      </c>
      <c r="J3345" s="104">
        <f t="shared" si="294"/>
        <v>0</v>
      </c>
      <c r="K3345" s="104" t="str">
        <f>IFERROR(IF(AND(J3344=$H$2*1,MAX(K$64:K3344)=MAX(L$64:L3344)),MAX(K$64:K3344)+1,""),"")</f>
        <v/>
      </c>
      <c r="L3345" s="104" t="str">
        <f>IFERROR(IF(AND($F3344/INDEX($F$64:$F3345,MATCH(MAX(M$64:M3345),M$64:M3345,0)-1)&lt;(1-$P$2),MAX(K$64:K3345)&gt;MAX(L$64:L3344)),MAX(K$64:K3345),""),"")</f>
        <v/>
      </c>
      <c r="M3345" s="104" t="str">
        <f>IFERROR(IF(E3345="","",IF(K3345&lt;&gt;"",MAX(M$64:M3344)+1,IF(AND($F3344/INDEX($F$64:$F3345,MATCH(MAX(M$64:M3344),M$64:M3344,0)-1)&gt;(1+$O$2),MAX(K$64:K3345)&gt;MAX(L$64:L3344)),MAX(M$64:M3344)+1,""))),"")</f>
        <v/>
      </c>
      <c r="N3345" s="91">
        <f t="shared" si="295"/>
        <v>0</v>
      </c>
      <c r="O3345" s="91" t="str">
        <f>IFERROR(IF(AND(N3344=$H$2*1,MAX(O$64:O3344)=MAX(P$64:P3344)),MAX(O$64:O3344)+1,""),"")</f>
        <v/>
      </c>
      <c r="P3345" s="91" t="str">
        <f>IFERROR(IF(MOD(MAX(Q$64:Q3345),10*MAX(O$64:O3345))&lt;=2,IF(AND(F3344/INDEX($F$64:$F3345,MATCH(MAX(O$64:O3345),O$64:O3345,0)-1)&lt;(1-$P$2),MAX(O$64:O3345)&gt;MAX(P$64:P3344)),MAX(O$64:O3345),""),IF(AND($F3344/INDEX($F$64:$F3345,MATCH(MAX(Q$64:Q3345),Q$64:Q3345,0)-1)&lt;(1-$P$2),MAX(O$64:O3345)&gt;MAX(P$64:P3344)),MAX(O$64:O3345),"")),"")</f>
        <v/>
      </c>
      <c r="Q3345" s="91" t="str">
        <f>IFERROR(IF(E3345="","",IF(O3345&lt;&gt;"",MAX(O$64:O3345)*10+1,IF(AND($F3344/INDEX($F$64:$F3345,MATCH(MAX(Q$64:Q3344),Q$64:Q3344,0)-1)&gt;(1+$O$2),MAX(O$64:O3345)&gt;MAX(P$64:P3344)),MAX(Q$64:Q3344)+1,""))),"")</f>
        <v/>
      </c>
    </row>
    <row r="3346" spans="1:17" x14ac:dyDescent="0.2">
      <c r="A3346" s="13">
        <f>HLOOKUP($E$2,历史数据!$V$3:$AE$5000,ROW(A3344),)</f>
        <v>242936</v>
      </c>
      <c r="B3346" s="41">
        <v>41491</v>
      </c>
      <c r="C3346" s="100">
        <f>IFERROR(IF(A3346&lt;&gt;0,MAX($C$4:C3345)+1,""),"")</f>
        <v>3275</v>
      </c>
      <c r="D3346" s="100"/>
      <c r="E3346" s="99">
        <f t="shared" si="296"/>
        <v>41593</v>
      </c>
      <c r="F3346" s="101">
        <f>IFERROR(VLOOKUP(E3346,历史数据!AH:AJ,3,),"")</f>
        <v>14.1266757205197</v>
      </c>
      <c r="G3346" s="101">
        <f t="shared" si="292"/>
        <v>13.764820835058675</v>
      </c>
      <c r="H3346" s="105">
        <f t="shared" si="293"/>
        <v>1.5779590677444943E-5</v>
      </c>
      <c r="I3346" s="101">
        <f>IFERROR(VLOOKUP(E3346,历史数据!AH:AJ,2,),"")</f>
        <v>14.0875797545035</v>
      </c>
      <c r="J3346" s="104">
        <f t="shared" si="294"/>
        <v>1</v>
      </c>
      <c r="K3346" s="104" t="str">
        <f>IFERROR(IF(AND(J3345=$H$2*1,MAX(K$64:K3345)=MAX(L$64:L3345)),MAX(K$64:K3345)+1,""),"")</f>
        <v/>
      </c>
      <c r="L3346" s="104" t="str">
        <f>IFERROR(IF(AND($F3345/INDEX($F$64:$F3346,MATCH(MAX(M$64:M3346),M$64:M3346,0)-1)&lt;(1-$P$2),MAX(K$64:K3346)&gt;MAX(L$64:L3345)),MAX(K$64:K3346),""),"")</f>
        <v/>
      </c>
      <c r="M3346" s="104" t="str">
        <f>IFERROR(IF(E3346="","",IF(K3346&lt;&gt;"",MAX(M$64:M3345)+1,IF(AND($F3345/INDEX($F$64:$F3346,MATCH(MAX(M$64:M3345),M$64:M3345,0)-1)&gt;(1+$O$2),MAX(K$64:K3346)&gt;MAX(L$64:L3345)),MAX(M$64:M3345)+1,""))),"")</f>
        <v/>
      </c>
      <c r="N3346" s="91">
        <f t="shared" si="295"/>
        <v>1</v>
      </c>
      <c r="O3346" s="91" t="str">
        <f>IFERROR(IF(AND(N3345=$H$2*1,MAX(O$64:O3345)=MAX(P$64:P3345)),MAX(O$64:O3345)+1,""),"")</f>
        <v/>
      </c>
      <c r="P3346" s="91" t="str">
        <f>IFERROR(IF(MOD(MAX(Q$64:Q3346),10*MAX(O$64:O3346))&lt;=2,IF(AND(F3345/INDEX($F$64:$F3346,MATCH(MAX(O$64:O3346),O$64:O3346,0)-1)&lt;(1-$P$2),MAX(O$64:O3346)&gt;MAX(P$64:P3345)),MAX(O$64:O3346),""),IF(AND($F3345/INDEX($F$64:$F3346,MATCH(MAX(Q$64:Q3346),Q$64:Q3346,0)-1)&lt;(1-$P$2),MAX(O$64:O3346)&gt;MAX(P$64:P3345)),MAX(O$64:O3346),"")),"")</f>
        <v/>
      </c>
      <c r="Q3346" s="91" t="str">
        <f>IFERROR(IF(E3346="","",IF(O3346&lt;&gt;"",MAX(O$64:O3346)*10+1,IF(AND($F3345/INDEX($F$64:$F3346,MATCH(MAX(Q$64:Q3345),Q$64:Q3345,0)-1)&gt;(1+$O$2),MAX(O$64:O3346)&gt;MAX(P$64:P3345)),MAX(Q$64:Q3345)+1,""))),"")</f>
        <v/>
      </c>
    </row>
    <row r="3347" spans="1:17" x14ac:dyDescent="0.2">
      <c r="A3347" s="13">
        <f>HLOOKUP($E$2,历史数据!$V$3:$AE$5000,ROW(A3345),)</f>
        <v>401294</v>
      </c>
      <c r="B3347" s="41">
        <v>41492</v>
      </c>
      <c r="C3347" s="100">
        <f>IFERROR(IF(A3347&lt;&gt;0,MAX($C$4:C3346)+1,""),"")</f>
        <v>3276</v>
      </c>
      <c r="D3347" s="100"/>
      <c r="E3347" s="99">
        <f t="shared" si="296"/>
        <v>41596</v>
      </c>
      <c r="F3347" s="101">
        <f>IFERROR(VLOOKUP(E3347,历史数据!AH:AJ,3,),"")</f>
        <v>14.178803675208</v>
      </c>
      <c r="G3347" s="101">
        <f t="shared" si="292"/>
        <v>13.767427232793084</v>
      </c>
      <c r="H3347" s="105">
        <f t="shared" si="293"/>
        <v>1.8935210023007798E-4</v>
      </c>
      <c r="I3347" s="101">
        <f>IFERROR(VLOOKUP(E3347,历史数据!AH:AJ,2,),"")</f>
        <v>14.009387822471099</v>
      </c>
      <c r="J3347" s="104">
        <f t="shared" si="294"/>
        <v>2</v>
      </c>
      <c r="K3347" s="104" t="str">
        <f>IFERROR(IF(AND(J3346=$H$2*1,MAX(K$64:K3346)=MAX(L$64:L3346)),MAX(K$64:K3346)+1,""),"")</f>
        <v/>
      </c>
      <c r="L3347" s="104" t="str">
        <f>IFERROR(IF(AND($F3346/INDEX($F$64:$F3347,MATCH(MAX(M$64:M3347),M$64:M3347,0)-1)&lt;(1-$P$2),MAX(K$64:K3347)&gt;MAX(L$64:L3346)),MAX(K$64:K3347),""),"")</f>
        <v/>
      </c>
      <c r="M3347" s="104" t="str">
        <f>IFERROR(IF(E3347="","",IF(K3347&lt;&gt;"",MAX(M$64:M3346)+1,IF(AND($F3346/INDEX($F$64:$F3347,MATCH(MAX(M$64:M3346),M$64:M3346,0)-1)&gt;(1+$O$2),MAX(K$64:K3347)&gt;MAX(L$64:L3346)),MAX(M$64:M3346)+1,""))),"")</f>
        <v/>
      </c>
      <c r="N3347" s="91">
        <f t="shared" si="295"/>
        <v>2</v>
      </c>
      <c r="O3347" s="91" t="str">
        <f>IFERROR(IF(AND(N3346=$H$2*1,MAX(O$64:O3346)=MAX(P$64:P3346)),MAX(O$64:O3346)+1,""),"")</f>
        <v/>
      </c>
      <c r="P3347" s="91" t="str">
        <f>IFERROR(IF(MOD(MAX(Q$64:Q3347),10*MAX(O$64:O3347))&lt;=2,IF(AND(F3346/INDEX($F$64:$F3347,MATCH(MAX(O$64:O3347),O$64:O3347,0)-1)&lt;(1-$P$2),MAX(O$64:O3347)&gt;MAX(P$64:P3346)),MAX(O$64:O3347),""),IF(AND($F3346/INDEX($F$64:$F3347,MATCH(MAX(Q$64:Q3347),Q$64:Q3347,0)-1)&lt;(1-$P$2),MAX(O$64:O3347)&gt;MAX(P$64:P3346)),MAX(O$64:O3347),"")),"")</f>
        <v/>
      </c>
      <c r="Q3347" s="91" t="str">
        <f>IFERROR(IF(E3347="","",IF(O3347&lt;&gt;"",MAX(O$64:O3347)*10+1,IF(AND($F3346/INDEX($F$64:$F3347,MATCH(MAX(Q$64:Q3346),Q$64:Q3346,0)-1)&gt;(1+$O$2),MAX(O$64:O3347)&gt;MAX(P$64:P3346)),MAX(Q$64:Q3346)+1,""))),"")</f>
        <v/>
      </c>
    </row>
    <row r="3348" spans="1:17" x14ac:dyDescent="0.2">
      <c r="A3348" s="13">
        <f>HLOOKUP($E$2,历史数据!$V$3:$AE$5000,ROW(A3346),)</f>
        <v>146662</v>
      </c>
      <c r="B3348" s="41">
        <v>41493</v>
      </c>
      <c r="C3348" s="100">
        <f>IFERROR(IF(A3348&lt;&gt;0,MAX($C$4:C3347)+1,""),"")</f>
        <v>3277</v>
      </c>
      <c r="D3348" s="100"/>
      <c r="E3348" s="99">
        <f t="shared" si="296"/>
        <v>41597</v>
      </c>
      <c r="F3348" s="101">
        <f>IFERROR(VLOOKUP(E3348,历史数据!AH:AJ,3,),"")</f>
        <v>14.2048676525521</v>
      </c>
      <c r="G3348" s="101">
        <f t="shared" si="292"/>
        <v>13.767644432604284</v>
      </c>
      <c r="H3348" s="105">
        <f t="shared" si="293"/>
        <v>1.5776354399976711E-5</v>
      </c>
      <c r="I3348" s="101">
        <f>IFERROR(VLOOKUP(E3348,历史数据!AH:AJ,2,),"")</f>
        <v>14.1266757205197</v>
      </c>
      <c r="J3348" s="104">
        <f t="shared" si="294"/>
        <v>3</v>
      </c>
      <c r="K3348" s="104" t="str">
        <f>IFERROR(IF(AND(J3347=$H$2*1,MAX(K$64:K3347)=MAX(L$64:L3347)),MAX(K$64:K3347)+1,""),"")</f>
        <v/>
      </c>
      <c r="L3348" s="104" t="str">
        <f>IFERROR(IF(AND($F3347/INDEX($F$64:$F3348,MATCH(MAX(M$64:M3348),M$64:M3348,0)-1)&lt;(1-$P$2),MAX(K$64:K3348)&gt;MAX(L$64:L3347)),MAX(K$64:K3348),""),"")</f>
        <v/>
      </c>
      <c r="M3348" s="104" t="str">
        <f>IFERROR(IF(E3348="","",IF(K3348&lt;&gt;"",MAX(M$64:M3347)+1,IF(AND($F3347/INDEX($F$64:$F3348,MATCH(MAX(M$64:M3347),M$64:M3347,0)-1)&gt;(1+$O$2),MAX(K$64:K3348)&gt;MAX(L$64:L3347)),MAX(M$64:M3347)+1,""))),"")</f>
        <v/>
      </c>
      <c r="N3348" s="91">
        <f t="shared" si="295"/>
        <v>3</v>
      </c>
      <c r="O3348" s="91" t="str">
        <f>IFERROR(IF(AND(N3347=$H$2*1,MAX(O$64:O3347)=MAX(P$64:P3347)),MAX(O$64:O3347)+1,""),"")</f>
        <v/>
      </c>
      <c r="P3348" s="91" t="str">
        <f>IFERROR(IF(MOD(MAX(Q$64:Q3348),10*MAX(O$64:O3348))&lt;=2,IF(AND(F3347/INDEX($F$64:$F3348,MATCH(MAX(O$64:O3348),O$64:O3348,0)-1)&lt;(1-$P$2),MAX(O$64:O3348)&gt;MAX(P$64:P3347)),MAX(O$64:O3348),""),IF(AND($F3347/INDEX($F$64:$F3348,MATCH(MAX(Q$64:Q3348),Q$64:Q3348,0)-1)&lt;(1-$P$2),MAX(O$64:O3348)&gt;MAX(P$64:P3347)),MAX(O$64:O3348),"")),"")</f>
        <v/>
      </c>
      <c r="Q3348" s="91" t="str">
        <f>IFERROR(IF(E3348="","",IF(O3348&lt;&gt;"",MAX(O$64:O3348)*10+1,IF(AND($F3347/INDEX($F$64:$F3348,MATCH(MAX(Q$64:Q3347),Q$64:Q3347,0)-1)&gt;(1+$O$2),MAX(O$64:O3348)&gt;MAX(P$64:P3347)),MAX(Q$64:Q3347)+1,""))),"")</f>
        <v/>
      </c>
    </row>
    <row r="3349" spans="1:17" x14ac:dyDescent="0.2">
      <c r="A3349" s="13">
        <f>HLOOKUP($E$2,历史数据!$V$3:$AE$5000,ROW(A3347),)</f>
        <v>192048</v>
      </c>
      <c r="B3349" s="41">
        <v>41494</v>
      </c>
      <c r="C3349" s="100">
        <f>IFERROR(IF(A3349&lt;&gt;0,MAX($C$4:C3348)+1,""),"")</f>
        <v>3278</v>
      </c>
      <c r="D3349" s="100"/>
      <c r="E3349" s="99">
        <f t="shared" si="296"/>
        <v>41598</v>
      </c>
      <c r="F3349" s="101">
        <f>IFERROR(VLOOKUP(E3349,历史数据!AH:AJ,3,),"")</f>
        <v>14.152739697863799</v>
      </c>
      <c r="G3349" s="101">
        <f t="shared" si="292"/>
        <v>13.768947631471493</v>
      </c>
      <c r="H3349" s="105">
        <f t="shared" si="293"/>
        <v>9.4656633063738838E-5</v>
      </c>
      <c r="I3349" s="101">
        <f>IFERROR(VLOOKUP(E3349,历史数据!AH:AJ,2,),"")</f>
        <v>14.152739697863799</v>
      </c>
      <c r="J3349" s="104">
        <f t="shared" si="294"/>
        <v>4</v>
      </c>
      <c r="K3349" s="104" t="str">
        <f>IFERROR(IF(AND(J3348=$H$2*1,MAX(K$64:K3348)=MAX(L$64:L3348)),MAX(K$64:K3348)+1,""),"")</f>
        <v/>
      </c>
      <c r="L3349" s="104" t="str">
        <f>IFERROR(IF(AND($F3348/INDEX($F$64:$F3349,MATCH(MAX(M$64:M3349),M$64:M3349,0)-1)&lt;(1-$P$2),MAX(K$64:K3349)&gt;MAX(L$64:L3348)),MAX(K$64:K3349),""),"")</f>
        <v/>
      </c>
      <c r="M3349" s="104" t="str">
        <f>IFERROR(IF(E3349="","",IF(K3349&lt;&gt;"",MAX(M$64:M3348)+1,IF(AND($F3348/INDEX($F$64:$F3349,MATCH(MAX(M$64:M3348),M$64:M3348,0)-1)&gt;(1+$O$2),MAX(K$64:K3349)&gt;MAX(L$64:L3348)),MAX(M$64:M3348)+1,""))),"")</f>
        <v/>
      </c>
      <c r="N3349" s="91">
        <f t="shared" si="295"/>
        <v>4</v>
      </c>
      <c r="O3349" s="91" t="str">
        <f>IFERROR(IF(AND(N3348=$H$2*1,MAX(O$64:O3348)=MAX(P$64:P3348)),MAX(O$64:O3348)+1,""),"")</f>
        <v/>
      </c>
      <c r="P3349" s="91" t="str">
        <f>IFERROR(IF(MOD(MAX(Q$64:Q3349),10*MAX(O$64:O3349))&lt;=2,IF(AND(F3348/INDEX($F$64:$F3349,MATCH(MAX(O$64:O3349),O$64:O3349,0)-1)&lt;(1-$P$2),MAX(O$64:O3349)&gt;MAX(P$64:P3348)),MAX(O$64:O3349),""),IF(AND($F3348/INDEX($F$64:$F3349,MATCH(MAX(Q$64:Q3349),Q$64:Q3349,0)-1)&lt;(1-$P$2),MAX(O$64:O3349)&gt;MAX(P$64:P3348)),MAX(O$64:O3349),"")),"")</f>
        <v/>
      </c>
      <c r="Q3349" s="91" t="str">
        <f>IFERROR(IF(E3349="","",IF(O3349&lt;&gt;"",MAX(O$64:O3349)*10+1,IF(AND($F3348/INDEX($F$64:$F3349,MATCH(MAX(Q$64:Q3348),Q$64:Q3348,0)-1)&gt;(1+$O$2),MAX(O$64:O3349)&gt;MAX(P$64:P3348)),MAX(Q$64:Q3348)+1,""))),"")</f>
        <v/>
      </c>
    </row>
    <row r="3350" spans="1:17" x14ac:dyDescent="0.2">
      <c r="A3350" s="13">
        <f>HLOOKUP($E$2,历史数据!$V$3:$AE$5000,ROW(A3348),)</f>
        <v>237614</v>
      </c>
      <c r="B3350" s="41">
        <v>41495</v>
      </c>
      <c r="C3350" s="100">
        <f>IFERROR(IF(A3350&lt;&gt;0,MAX($C$4:C3349)+1,""),"")</f>
        <v>3279</v>
      </c>
      <c r="D3350" s="100"/>
      <c r="E3350" s="99">
        <f t="shared" si="296"/>
        <v>41599</v>
      </c>
      <c r="F3350" s="101">
        <f>IFERROR(VLOOKUP(E3350,历史数据!AH:AJ,3,),"")</f>
        <v>14.009387822471099</v>
      </c>
      <c r="G3350" s="101">
        <f t="shared" si="292"/>
        <v>13.768078832226687</v>
      </c>
      <c r="H3350" s="105">
        <f t="shared" si="293"/>
        <v>-6.3098449355702968E-5</v>
      </c>
      <c r="I3350" s="101">
        <f>IFERROR(VLOOKUP(E3350,历史数据!AH:AJ,2,),"")</f>
        <v>14.0875797545035</v>
      </c>
      <c r="J3350" s="104">
        <f t="shared" si="294"/>
        <v>0</v>
      </c>
      <c r="K3350" s="104" t="str">
        <f>IFERROR(IF(AND(J3349=$H$2*1,MAX(K$64:K3349)=MAX(L$64:L3349)),MAX(K$64:K3349)+1,""),"")</f>
        <v/>
      </c>
      <c r="L3350" s="104" t="str">
        <f>IFERROR(IF(AND($F3349/INDEX($F$64:$F3350,MATCH(MAX(M$64:M3350),M$64:M3350,0)-1)&lt;(1-$P$2),MAX(K$64:K3350)&gt;MAX(L$64:L3349)),MAX(K$64:K3350),""),"")</f>
        <v/>
      </c>
      <c r="M3350" s="104" t="str">
        <f>IFERROR(IF(E3350="","",IF(K3350&lt;&gt;"",MAX(M$64:M3349)+1,IF(AND($F3349/INDEX($F$64:$F3350,MATCH(MAX(M$64:M3349),M$64:M3349,0)-1)&gt;(1+$O$2),MAX(K$64:K3350)&gt;MAX(L$64:L3349)),MAX(M$64:M3349)+1,""))),"")</f>
        <v/>
      </c>
      <c r="N3350" s="91">
        <f t="shared" si="295"/>
        <v>0</v>
      </c>
      <c r="O3350" s="91" t="str">
        <f>IFERROR(IF(AND(N3349=$H$2*1,MAX(O$64:O3349)=MAX(P$64:P3349)),MAX(O$64:O3349)+1,""),"")</f>
        <v/>
      </c>
      <c r="P3350" s="91" t="str">
        <f>IFERROR(IF(MOD(MAX(Q$64:Q3350),10*MAX(O$64:O3350))&lt;=2,IF(AND(F3349/INDEX($F$64:$F3350,MATCH(MAX(O$64:O3350),O$64:O3350,0)-1)&lt;(1-$P$2),MAX(O$64:O3350)&gt;MAX(P$64:P3349)),MAX(O$64:O3350),""),IF(AND($F3349/INDEX($F$64:$F3350,MATCH(MAX(Q$64:Q3350),Q$64:Q3350,0)-1)&lt;(1-$P$2),MAX(O$64:O3350)&gt;MAX(P$64:P3349)),MAX(O$64:O3350),"")),"")</f>
        <v/>
      </c>
      <c r="Q3350" s="91" t="str">
        <f>IFERROR(IF(E3350="","",IF(O3350&lt;&gt;"",MAX(O$64:O3350)*10+1,IF(AND($F3349/INDEX($F$64:$F3350,MATCH(MAX(Q$64:Q3349),Q$64:Q3349,0)-1)&gt;(1+$O$2),MAX(O$64:O3350)&gt;MAX(P$64:P3349)),MAX(Q$64:Q3349)+1,""))),"")</f>
        <v/>
      </c>
    </row>
    <row r="3351" spans="1:17" x14ac:dyDescent="0.2">
      <c r="A3351" s="13">
        <f>HLOOKUP($E$2,历史数据!$V$3:$AE$5000,ROW(A3349),)</f>
        <v>206494</v>
      </c>
      <c r="B3351" s="41">
        <v>41498</v>
      </c>
      <c r="C3351" s="100">
        <f>IFERROR(IF(A3351&lt;&gt;0,MAX($C$4:C3350)+1,""),"")</f>
        <v>3280</v>
      </c>
      <c r="D3351" s="100"/>
      <c r="E3351" s="99">
        <f t="shared" si="296"/>
        <v>41600</v>
      </c>
      <c r="F3351" s="101">
        <f>IFERROR(VLOOKUP(E3351,历史数据!AH:AJ,3,),"")</f>
        <v>14.0875797545035</v>
      </c>
      <c r="G3351" s="101">
        <f t="shared" si="292"/>
        <v>13.766124033925877</v>
      </c>
      <c r="H3351" s="105">
        <f t="shared" si="293"/>
        <v>-1.4198046979763124E-4</v>
      </c>
      <c r="I3351" s="101">
        <f>IFERROR(VLOOKUP(E3351,历史数据!AH:AJ,2,),"")</f>
        <v>14.009387822471099</v>
      </c>
      <c r="J3351" s="104">
        <f t="shared" si="294"/>
        <v>0</v>
      </c>
      <c r="K3351" s="104" t="str">
        <f>IFERROR(IF(AND(J3350=$H$2*1,MAX(K$64:K3350)=MAX(L$64:L3350)),MAX(K$64:K3350)+1,""),"")</f>
        <v/>
      </c>
      <c r="L3351" s="104" t="str">
        <f>IFERROR(IF(AND($F3350/INDEX($F$64:$F3351,MATCH(MAX(M$64:M3351),M$64:M3351,0)-1)&lt;(1-$P$2),MAX(K$64:K3351)&gt;MAX(L$64:L3350)),MAX(K$64:K3351),""),"")</f>
        <v/>
      </c>
      <c r="M3351" s="104" t="str">
        <f>IFERROR(IF(E3351="","",IF(K3351&lt;&gt;"",MAX(M$64:M3350)+1,IF(AND($F3350/INDEX($F$64:$F3351,MATCH(MAX(M$64:M3350),M$64:M3350,0)-1)&gt;(1+$O$2),MAX(K$64:K3351)&gt;MAX(L$64:L3350)),MAX(M$64:M3350)+1,""))),"")</f>
        <v/>
      </c>
      <c r="N3351" s="91">
        <f t="shared" si="295"/>
        <v>0</v>
      </c>
      <c r="O3351" s="91" t="str">
        <f>IFERROR(IF(AND(N3350=$H$2*1,MAX(O$64:O3350)=MAX(P$64:P3350)),MAX(O$64:O3350)+1,""),"")</f>
        <v/>
      </c>
      <c r="P3351" s="91" t="str">
        <f>IFERROR(IF(MOD(MAX(Q$64:Q3351),10*MAX(O$64:O3351))&lt;=2,IF(AND(F3350/INDEX($F$64:$F3351,MATCH(MAX(O$64:O3351),O$64:O3351,0)-1)&lt;(1-$P$2),MAX(O$64:O3351)&gt;MAX(P$64:P3350)),MAX(O$64:O3351),""),IF(AND($F3350/INDEX($F$64:$F3351,MATCH(MAX(Q$64:Q3351),Q$64:Q3351,0)-1)&lt;(1-$P$2),MAX(O$64:O3351)&gt;MAX(P$64:P3350)),MAX(O$64:O3351),"")),"")</f>
        <v/>
      </c>
      <c r="Q3351" s="91" t="str">
        <f>IFERROR(IF(E3351="","",IF(O3351&lt;&gt;"",MAX(O$64:O3351)*10+1,IF(AND($F3350/INDEX($F$64:$F3351,MATCH(MAX(Q$64:Q3350),Q$64:Q3350,0)-1)&gt;(1+$O$2),MAX(O$64:O3351)&gt;MAX(P$64:P3350)),MAX(Q$64:Q3350)+1,""))),"")</f>
        <v/>
      </c>
    </row>
    <row r="3352" spans="1:17" x14ac:dyDescent="0.2">
      <c r="A3352" s="13">
        <f>HLOOKUP($E$2,历史数据!$V$3:$AE$5000,ROW(A3350),)</f>
        <v>211810</v>
      </c>
      <c r="B3352" s="41">
        <v>41499</v>
      </c>
      <c r="C3352" s="100">
        <f>IFERROR(IF(A3352&lt;&gt;0,MAX($C$4:C3351)+1,""),"")</f>
        <v>3281</v>
      </c>
      <c r="D3352" s="100"/>
      <c r="E3352" s="99">
        <f t="shared" si="296"/>
        <v>41603</v>
      </c>
      <c r="F3352" s="101">
        <f>IFERROR(VLOOKUP(E3352,历史数据!AH:AJ,3,),"")</f>
        <v>14.1657716865359</v>
      </c>
      <c r="G3352" s="101">
        <f t="shared" si="292"/>
        <v>13.775463625807525</v>
      </c>
      <c r="H3352" s="105">
        <f t="shared" si="293"/>
        <v>6.7844745976652909E-4</v>
      </c>
      <c r="I3352" s="101">
        <f>IFERROR(VLOOKUP(E3352,历史数据!AH:AJ,2,),"")</f>
        <v>13.983323845127</v>
      </c>
      <c r="J3352" s="104">
        <f t="shared" si="294"/>
        <v>1</v>
      </c>
      <c r="K3352" s="104" t="str">
        <f>IFERROR(IF(AND(J3351=$H$2*1,MAX(K$64:K3351)=MAX(L$64:L3351)),MAX(K$64:K3351)+1,""),"")</f>
        <v/>
      </c>
      <c r="L3352" s="104" t="str">
        <f>IFERROR(IF(AND($F3351/INDEX($F$64:$F3352,MATCH(MAX(M$64:M3352),M$64:M3352,0)-1)&lt;(1-$P$2),MAX(K$64:K3352)&gt;MAX(L$64:L3351)),MAX(K$64:K3352),""),"")</f>
        <v/>
      </c>
      <c r="M3352" s="104" t="str">
        <f>IFERROR(IF(E3352="","",IF(K3352&lt;&gt;"",MAX(M$64:M3351)+1,IF(AND($F3351/INDEX($F$64:$F3352,MATCH(MAX(M$64:M3351),M$64:M3351,0)-1)&gt;(1+$O$2),MAX(K$64:K3352)&gt;MAX(L$64:L3351)),MAX(M$64:M3351)+1,""))),"")</f>
        <v/>
      </c>
      <c r="N3352" s="91">
        <f t="shared" si="295"/>
        <v>1</v>
      </c>
      <c r="O3352" s="91" t="str">
        <f>IFERROR(IF(AND(N3351=$H$2*1,MAX(O$64:O3351)=MAX(P$64:P3351)),MAX(O$64:O3351)+1,""),"")</f>
        <v/>
      </c>
      <c r="P3352" s="91" t="str">
        <f>IFERROR(IF(MOD(MAX(Q$64:Q3352),10*MAX(O$64:O3352))&lt;=2,IF(AND(F3351/INDEX($F$64:$F3352,MATCH(MAX(O$64:O3352),O$64:O3352,0)-1)&lt;(1-$P$2),MAX(O$64:O3352)&gt;MAX(P$64:P3351)),MAX(O$64:O3352),""),IF(AND($F3351/INDEX($F$64:$F3352,MATCH(MAX(Q$64:Q3352),Q$64:Q3352,0)-1)&lt;(1-$P$2),MAX(O$64:O3352)&gt;MAX(P$64:P3351)),MAX(O$64:O3352),"")),"")</f>
        <v/>
      </c>
      <c r="Q3352" s="91" t="str">
        <f>IFERROR(IF(E3352="","",IF(O3352&lt;&gt;"",MAX(O$64:O3352)*10+1,IF(AND($F3351/INDEX($F$64:$F3352,MATCH(MAX(Q$64:Q3351),Q$64:Q3351,0)-1)&gt;(1+$O$2),MAX(O$64:O3352)&gt;MAX(P$64:P3351)),MAX(Q$64:Q3351)+1,""))),"")</f>
        <v/>
      </c>
    </row>
    <row r="3353" spans="1:17" x14ac:dyDescent="0.2">
      <c r="A3353" s="13">
        <f>HLOOKUP($E$2,历史数据!$V$3:$AE$5000,ROW(A3351),)</f>
        <v>241500</v>
      </c>
      <c r="B3353" s="41">
        <v>41500</v>
      </c>
      <c r="C3353" s="100">
        <f>IFERROR(IF(A3353&lt;&gt;0,MAX($C$4:C3352)+1,""),"")</f>
        <v>3282</v>
      </c>
      <c r="D3353" s="100"/>
      <c r="E3353" s="99">
        <f t="shared" si="296"/>
        <v>41604</v>
      </c>
      <c r="F3353" s="101">
        <f>IFERROR(VLOOKUP(E3353,历史数据!AH:AJ,3,),"")</f>
        <v>14.778275154123</v>
      </c>
      <c r="G3353" s="101">
        <f t="shared" si="292"/>
        <v>13.795880408060425</v>
      </c>
      <c r="H3353" s="105">
        <f t="shared" si="293"/>
        <v>1.4821121675099302E-3</v>
      </c>
      <c r="I3353" s="101">
        <f>IFERROR(VLOOKUP(E3353,历史数据!AH:AJ,2,),"")</f>
        <v>14.178803675208</v>
      </c>
      <c r="J3353" s="104">
        <f t="shared" si="294"/>
        <v>2</v>
      </c>
      <c r="K3353" s="104" t="str">
        <f>IFERROR(IF(AND(J3352=$H$2*1,MAX(K$64:K3352)=MAX(L$64:L3352)),MAX(K$64:K3352)+1,""),"")</f>
        <v/>
      </c>
      <c r="L3353" s="104" t="str">
        <f>IFERROR(IF(AND($F3352/INDEX($F$64:$F3353,MATCH(MAX(M$64:M3353),M$64:M3353,0)-1)&lt;(1-$P$2),MAX(K$64:K3353)&gt;MAX(L$64:L3352)),MAX(K$64:K3353),""),"")</f>
        <v/>
      </c>
      <c r="M3353" s="104" t="str">
        <f>IFERROR(IF(E3353="","",IF(K3353&lt;&gt;"",MAX(M$64:M3352)+1,IF(AND($F3352/INDEX($F$64:$F3353,MATCH(MAX(M$64:M3352),M$64:M3352,0)-1)&gt;(1+$O$2),MAX(K$64:K3353)&gt;MAX(L$64:L3352)),MAX(M$64:M3352)+1,""))),"")</f>
        <v/>
      </c>
      <c r="N3353" s="91">
        <f t="shared" si="295"/>
        <v>2</v>
      </c>
      <c r="O3353" s="91" t="str">
        <f>IFERROR(IF(AND(N3352=$H$2*1,MAX(O$64:O3352)=MAX(P$64:P3352)),MAX(O$64:O3352)+1,""),"")</f>
        <v/>
      </c>
      <c r="P3353" s="91" t="str">
        <f>IFERROR(IF(MOD(MAX(Q$64:Q3353),10*MAX(O$64:O3353))&lt;=2,IF(AND(F3352/INDEX($F$64:$F3353,MATCH(MAX(O$64:O3353),O$64:O3353,0)-1)&lt;(1-$P$2),MAX(O$64:O3353)&gt;MAX(P$64:P3352)),MAX(O$64:O3353),""),IF(AND($F3352/INDEX($F$64:$F3353,MATCH(MAX(Q$64:Q3353),Q$64:Q3353,0)-1)&lt;(1-$P$2),MAX(O$64:O3353)&gt;MAX(P$64:P3352)),MAX(O$64:O3353),"")),"")</f>
        <v/>
      </c>
      <c r="Q3353" s="91" t="str">
        <f>IFERROR(IF(E3353="","",IF(O3353&lt;&gt;"",MAX(O$64:O3353)*10+1,IF(AND($F3352/INDEX($F$64:$F3353,MATCH(MAX(Q$64:Q3352),Q$64:Q3352,0)-1)&gt;(1+$O$2),MAX(O$64:O3353)&gt;MAX(P$64:P3352)),MAX(Q$64:Q3352)+1,""))),"")</f>
        <v/>
      </c>
    </row>
    <row r="3354" spans="1:17" x14ac:dyDescent="0.2">
      <c r="A3354" s="13">
        <f>HLOOKUP($E$2,历史数据!$V$3:$AE$5000,ROW(A3352),)</f>
        <v>261928</v>
      </c>
      <c r="B3354" s="41">
        <v>41501</v>
      </c>
      <c r="C3354" s="100">
        <f>IFERROR(IF(A3354&lt;&gt;0,MAX($C$4:C3353)+1,""),"")</f>
        <v>3283</v>
      </c>
      <c r="D3354" s="100"/>
      <c r="E3354" s="99">
        <f t="shared" si="296"/>
        <v>41605</v>
      </c>
      <c r="F3354" s="101">
        <f>IFERROR(VLOOKUP(E3354,历史数据!AH:AJ,3,),"")</f>
        <v>14.8434350974834</v>
      </c>
      <c r="G3354" s="101">
        <f t="shared" si="292"/>
        <v>13.820423986726153</v>
      </c>
      <c r="H3354" s="105">
        <f t="shared" si="293"/>
        <v>1.7790512776110212E-3</v>
      </c>
      <c r="I3354" s="101">
        <f>IFERROR(VLOOKUP(E3354,历史数据!AH:AJ,2,),"")</f>
        <v>14.543699358025799</v>
      </c>
      <c r="J3354" s="104">
        <f t="shared" si="294"/>
        <v>3</v>
      </c>
      <c r="K3354" s="104" t="str">
        <f>IFERROR(IF(AND(J3353=$H$2*1,MAX(K$64:K3353)=MAX(L$64:L3353)),MAX(K$64:K3353)+1,""),"")</f>
        <v/>
      </c>
      <c r="L3354" s="104" t="str">
        <f>IFERROR(IF(AND($F3353/INDEX($F$64:$F3354,MATCH(MAX(M$64:M3354),M$64:M3354,0)-1)&lt;(1-$P$2),MAX(K$64:K3354)&gt;MAX(L$64:L3353)),MAX(K$64:K3354),""),"")</f>
        <v/>
      </c>
      <c r="M3354" s="104" t="str">
        <f>IFERROR(IF(E3354="","",IF(K3354&lt;&gt;"",MAX(M$64:M3353)+1,IF(AND($F3353/INDEX($F$64:$F3354,MATCH(MAX(M$64:M3353),M$64:M3353,0)-1)&gt;(1+$O$2),MAX(K$64:K3354)&gt;MAX(L$64:L3353)),MAX(M$64:M3353)+1,""))),"")</f>
        <v/>
      </c>
      <c r="N3354" s="91">
        <f t="shared" si="295"/>
        <v>3</v>
      </c>
      <c r="O3354" s="91" t="str">
        <f>IFERROR(IF(AND(N3353=$H$2*1,MAX(O$64:O3353)=MAX(P$64:P3353)),MAX(O$64:O3353)+1,""),"")</f>
        <v/>
      </c>
      <c r="P3354" s="91" t="str">
        <f>IFERROR(IF(MOD(MAX(Q$64:Q3354),10*MAX(O$64:O3354))&lt;=2,IF(AND(F3353/INDEX($F$64:$F3354,MATCH(MAX(O$64:O3354),O$64:O3354,0)-1)&lt;(1-$P$2),MAX(O$64:O3354)&gt;MAX(P$64:P3353)),MAX(O$64:O3354),""),IF(AND($F3353/INDEX($F$64:$F3354,MATCH(MAX(Q$64:Q3354),Q$64:Q3354,0)-1)&lt;(1-$P$2),MAX(O$64:O3354)&gt;MAX(P$64:P3353)),MAX(O$64:O3354),"")),"")</f>
        <v/>
      </c>
      <c r="Q3354" s="91" t="str">
        <f>IFERROR(IF(E3354="","",IF(O3354&lt;&gt;"",MAX(O$64:O3354)*10+1,IF(AND($F3353/INDEX($F$64:$F3354,MATCH(MAX(Q$64:Q3353),Q$64:Q3353,0)-1)&gt;(1+$O$2),MAX(O$64:O3354)&gt;MAX(P$64:P3353)),MAX(Q$64:Q3353)+1,""))),"")</f>
        <v/>
      </c>
    </row>
    <row r="3355" spans="1:17" x14ac:dyDescent="0.2">
      <c r="A3355" s="13">
        <f>HLOOKUP($E$2,历史数据!$V$3:$AE$5000,ROW(A3353),)</f>
        <v>298544</v>
      </c>
      <c r="B3355" s="41">
        <v>41502</v>
      </c>
      <c r="C3355" s="100">
        <f>IFERROR(IF(A3355&lt;&gt;0,MAX($C$4:C3354)+1,""),"")</f>
        <v>3284</v>
      </c>
      <c r="D3355" s="100"/>
      <c r="E3355" s="99">
        <f t="shared" si="296"/>
        <v>41606</v>
      </c>
      <c r="F3355" s="101">
        <f>IFERROR(VLOOKUP(E3355,历史数据!AH:AJ,3,),"")</f>
        <v>14.660987256074399</v>
      </c>
      <c r="G3355" s="101">
        <f t="shared" si="292"/>
        <v>13.840406369356653</v>
      </c>
      <c r="H3355" s="105">
        <f t="shared" si="293"/>
        <v>1.4458588716013132E-3</v>
      </c>
      <c r="I3355" s="101">
        <f>IFERROR(VLOOKUP(E3355,历史数据!AH:AJ,2,),"")</f>
        <v>14.778275154123</v>
      </c>
      <c r="J3355" s="104">
        <f t="shared" si="294"/>
        <v>4</v>
      </c>
      <c r="K3355" s="104" t="str">
        <f>IFERROR(IF(AND(J3354=$H$2*1,MAX(K$64:K3354)=MAX(L$64:L3354)),MAX(K$64:K3354)+1,""),"")</f>
        <v/>
      </c>
      <c r="L3355" s="104" t="str">
        <f>IFERROR(IF(AND($F3354/INDEX($F$64:$F3355,MATCH(MAX(M$64:M3355),M$64:M3355,0)-1)&lt;(1-$P$2),MAX(K$64:K3355)&gt;MAX(L$64:L3354)),MAX(K$64:K3355),""),"")</f>
        <v/>
      </c>
      <c r="M3355" s="104" t="str">
        <f>IFERROR(IF(E3355="","",IF(K3355&lt;&gt;"",MAX(M$64:M3354)+1,IF(AND($F3354/INDEX($F$64:$F3355,MATCH(MAX(M$64:M3354),M$64:M3354,0)-1)&gt;(1+$O$2),MAX(K$64:K3355)&gt;MAX(L$64:L3354)),MAX(M$64:M3354)+1,""))),"")</f>
        <v/>
      </c>
      <c r="N3355" s="91">
        <f t="shared" si="295"/>
        <v>4</v>
      </c>
      <c r="O3355" s="91" t="str">
        <f>IFERROR(IF(AND(N3354=$H$2*1,MAX(O$64:O3354)=MAX(P$64:P3354)),MAX(O$64:O3354)+1,""),"")</f>
        <v/>
      </c>
      <c r="P3355" s="91" t="str">
        <f>IFERROR(IF(MOD(MAX(Q$64:Q3355),10*MAX(O$64:O3355))&lt;=2,IF(AND(F3354/INDEX($F$64:$F3355,MATCH(MAX(O$64:O3355),O$64:O3355,0)-1)&lt;(1-$P$2),MAX(O$64:O3355)&gt;MAX(P$64:P3354)),MAX(O$64:O3355),""),IF(AND($F3354/INDEX($F$64:$F3355,MATCH(MAX(Q$64:Q3355),Q$64:Q3355,0)-1)&lt;(1-$P$2),MAX(O$64:O3355)&gt;MAX(P$64:P3354)),MAX(O$64:O3355),"")),"")</f>
        <v/>
      </c>
      <c r="Q3355" s="91" t="str">
        <f>IFERROR(IF(E3355="","",IF(O3355&lt;&gt;"",MAX(O$64:O3355)*10+1,IF(AND($F3354/INDEX($F$64:$F3355,MATCH(MAX(Q$64:Q3354),Q$64:Q3354,0)-1)&gt;(1+$O$2),MAX(O$64:O3355)&gt;MAX(P$64:P3354)),MAX(Q$64:Q3354)+1,""))),"")</f>
        <v/>
      </c>
    </row>
    <row r="3356" spans="1:17" x14ac:dyDescent="0.2">
      <c r="A3356" s="13">
        <f>HLOOKUP($E$2,历史数据!$V$3:$AE$5000,ROW(A3354),)</f>
        <v>130190</v>
      </c>
      <c r="B3356" s="41">
        <v>41505</v>
      </c>
      <c r="C3356" s="100">
        <f>IFERROR(IF(A3356&lt;&gt;0,MAX($C$4:C3355)+1,""),"")</f>
        <v>3285</v>
      </c>
      <c r="D3356" s="100"/>
      <c r="E3356" s="99">
        <f t="shared" si="296"/>
        <v>41607</v>
      </c>
      <c r="F3356" s="101">
        <f>IFERROR(VLOOKUP(E3356,历史数据!AH:AJ,3,),"")</f>
        <v>14.7261471994348</v>
      </c>
      <c r="G3356" s="101">
        <f t="shared" si="292"/>
        <v>13.86082315160956</v>
      </c>
      <c r="H3356" s="105">
        <f t="shared" si="293"/>
        <v>1.4751577163305551E-3</v>
      </c>
      <c r="I3356" s="101">
        <f>IFERROR(VLOOKUP(E3356,历史数据!AH:AJ,2,),"")</f>
        <v>14.6740192447465</v>
      </c>
      <c r="J3356" s="104">
        <f t="shared" si="294"/>
        <v>5</v>
      </c>
      <c r="K3356" s="104" t="str">
        <f>IFERROR(IF(AND(J3355=$H$2*1,MAX(K$64:K3355)=MAX(L$64:L3355)),MAX(K$64:K3355)+1,""),"")</f>
        <v/>
      </c>
      <c r="L3356" s="104" t="str">
        <f>IFERROR(IF(AND($F3355/INDEX($F$64:$F3356,MATCH(MAX(M$64:M3356),M$64:M3356,0)-1)&lt;(1-$P$2),MAX(K$64:K3356)&gt;MAX(L$64:L3355)),MAX(K$64:K3356),""),"")</f>
        <v/>
      </c>
      <c r="M3356" s="104" t="str">
        <f>IFERROR(IF(E3356="","",IF(K3356&lt;&gt;"",MAX(M$64:M3355)+1,IF(AND($F3355/INDEX($F$64:$F3356,MATCH(MAX(M$64:M3355),M$64:M3355,0)-1)&gt;(1+$O$2),MAX(K$64:K3356)&gt;MAX(L$64:L3355)),MAX(M$64:M3355)+1,""))),"")</f>
        <v/>
      </c>
      <c r="N3356" s="91">
        <f t="shared" si="295"/>
        <v>5</v>
      </c>
      <c r="O3356" s="91" t="str">
        <f>IFERROR(IF(AND(N3355=$H$2*1,MAX(O$64:O3355)=MAX(P$64:P3355)),MAX(O$64:O3355)+1,""),"")</f>
        <v/>
      </c>
      <c r="P3356" s="91" t="str">
        <f>IFERROR(IF(MOD(MAX(Q$64:Q3356),10*MAX(O$64:O3356))&lt;=2,IF(AND(F3355/INDEX($F$64:$F3356,MATCH(MAX(O$64:O3356),O$64:O3356,0)-1)&lt;(1-$P$2),MAX(O$64:O3356)&gt;MAX(P$64:P3355)),MAX(O$64:O3356),""),IF(AND($F3355/INDEX($F$64:$F3356,MATCH(MAX(Q$64:Q3356),Q$64:Q3356,0)-1)&lt;(1-$P$2),MAX(O$64:O3356)&gt;MAX(P$64:P3355)),MAX(O$64:O3356),"")),"")</f>
        <v/>
      </c>
      <c r="Q3356" s="91" t="str">
        <f>IFERROR(IF(E3356="","",IF(O3356&lt;&gt;"",MAX(O$64:O3356)*10+1,IF(AND($F3355/INDEX($F$64:$F3356,MATCH(MAX(Q$64:Q3355),Q$64:Q3355,0)-1)&gt;(1+$O$2),MAX(O$64:O3356)&gt;MAX(P$64:P3355)),MAX(Q$64:Q3355)+1,""))),"")</f>
        <v/>
      </c>
    </row>
    <row r="3357" spans="1:17" x14ac:dyDescent="0.2">
      <c r="A3357" s="13">
        <f>HLOOKUP($E$2,历史数据!$V$3:$AE$5000,ROW(A3355),)</f>
        <v>122233</v>
      </c>
      <c r="B3357" s="41">
        <v>41506</v>
      </c>
      <c r="C3357" s="100">
        <f>IFERROR(IF(A3357&lt;&gt;0,MAX($C$4:C3356)+1,""),"")</f>
        <v>3286</v>
      </c>
      <c r="D3357" s="100"/>
      <c r="E3357" s="99">
        <f t="shared" si="296"/>
        <v>41610</v>
      </c>
      <c r="F3357" s="101">
        <f>IFERROR(VLOOKUP(E3357,历史数据!AH:AJ,3,),"")</f>
        <v>13.9963558337991</v>
      </c>
      <c r="G3357" s="101">
        <f t="shared" si="292"/>
        <v>13.867773545567998</v>
      </c>
      <c r="H3357" s="105">
        <f t="shared" si="293"/>
        <v>5.0144164472865072E-4</v>
      </c>
      <c r="I3357" s="101">
        <f>IFERROR(VLOOKUP(E3357,历史数据!AH:AJ,2,),"")</f>
        <v>14.4133794713052</v>
      </c>
      <c r="J3357" s="104">
        <f t="shared" si="294"/>
        <v>6</v>
      </c>
      <c r="K3357" s="104" t="str">
        <f>IFERROR(IF(AND(J3356=$H$2*1,MAX(K$64:K3356)=MAX(L$64:L3356)),MAX(K$64:K3356)+1,""),"")</f>
        <v/>
      </c>
      <c r="L3357" s="104" t="str">
        <f>IFERROR(IF(AND($F3356/INDEX($F$64:$F3357,MATCH(MAX(M$64:M3357),M$64:M3357,0)-1)&lt;(1-$P$2),MAX(K$64:K3357)&gt;MAX(L$64:L3356)),MAX(K$64:K3357),""),"")</f>
        <v/>
      </c>
      <c r="M3357" s="104" t="str">
        <f>IFERROR(IF(E3357="","",IF(K3357&lt;&gt;"",MAX(M$64:M3356)+1,IF(AND($F3356/INDEX($F$64:$F3357,MATCH(MAX(M$64:M3356),M$64:M3356,0)-1)&gt;(1+$O$2),MAX(K$64:K3357)&gt;MAX(L$64:L3356)),MAX(M$64:M3356)+1,""))),"")</f>
        <v/>
      </c>
      <c r="N3357" s="91">
        <f t="shared" si="295"/>
        <v>6</v>
      </c>
      <c r="O3357" s="91" t="str">
        <f>IFERROR(IF(AND(N3356=$H$2*1,MAX(O$64:O3356)=MAX(P$64:P3356)),MAX(O$64:O3356)+1,""),"")</f>
        <v/>
      </c>
      <c r="P3357" s="91" t="str">
        <f>IFERROR(IF(MOD(MAX(Q$64:Q3357),10*MAX(O$64:O3357))&lt;=2,IF(AND(F3356/INDEX($F$64:$F3357,MATCH(MAX(O$64:O3357),O$64:O3357,0)-1)&lt;(1-$P$2),MAX(O$64:O3357)&gt;MAX(P$64:P3356)),MAX(O$64:O3357),""),IF(AND($F3356/INDEX($F$64:$F3357,MATCH(MAX(Q$64:Q3357),Q$64:Q3357,0)-1)&lt;(1-$P$2),MAX(O$64:O3357)&gt;MAX(P$64:P3356)),MAX(O$64:O3357),"")),"")</f>
        <v/>
      </c>
      <c r="Q3357" s="91" t="str">
        <f>IFERROR(IF(E3357="","",IF(O3357&lt;&gt;"",MAX(O$64:O3357)*10+1,IF(AND($F3356/INDEX($F$64:$F3357,MATCH(MAX(Q$64:Q3356),Q$64:Q3356,0)-1)&gt;(1+$O$2),MAX(O$64:O3357)&gt;MAX(P$64:P3356)),MAX(Q$64:Q3356)+1,""))),"")</f>
        <v/>
      </c>
    </row>
    <row r="3358" spans="1:17" x14ac:dyDescent="0.2">
      <c r="A3358" s="13">
        <f>HLOOKUP($E$2,历史数据!$V$3:$AE$5000,ROW(A3356),)</f>
        <v>325399</v>
      </c>
      <c r="B3358" s="41">
        <v>41507</v>
      </c>
      <c r="C3358" s="100">
        <f>IFERROR(IF(A3358&lt;&gt;0,MAX($C$4:C3357)+1,""),"")</f>
        <v>3287</v>
      </c>
      <c r="D3358" s="100"/>
      <c r="E3358" s="99">
        <f t="shared" si="296"/>
        <v>41611</v>
      </c>
      <c r="F3358" s="101">
        <f>IFERROR(VLOOKUP(E3358,历史数据!AH:AJ,3,),"")</f>
        <v>13.618428162309099</v>
      </c>
      <c r="G3358" s="101">
        <f t="shared" si="292"/>
        <v>13.867773545567998</v>
      </c>
      <c r="H3358" s="105">
        <f t="shared" si="293"/>
        <v>0</v>
      </c>
      <c r="I3358" s="101">
        <f>IFERROR(VLOOKUP(E3358,历史数据!AH:AJ,2,),"")</f>
        <v>13.6314601509812</v>
      </c>
      <c r="J3358" s="104">
        <f t="shared" si="294"/>
        <v>0</v>
      </c>
      <c r="K3358" s="104" t="str">
        <f>IFERROR(IF(AND(J3357=$H$2*1,MAX(K$64:K3357)=MAX(L$64:L3357)),MAX(K$64:K3357)+1,""),"")</f>
        <v/>
      </c>
      <c r="L3358" s="104" t="str">
        <f>IFERROR(IF(AND($F3357/INDEX($F$64:$F3358,MATCH(MAX(M$64:M3358),M$64:M3358,0)-1)&lt;(1-$P$2),MAX(K$64:K3358)&gt;MAX(L$64:L3357)),MAX(K$64:K3358),""),"")</f>
        <v/>
      </c>
      <c r="M3358" s="104" t="str">
        <f>IFERROR(IF(E3358="","",IF(K3358&lt;&gt;"",MAX(M$64:M3357)+1,IF(AND($F3357/INDEX($F$64:$F3358,MATCH(MAX(M$64:M3357),M$64:M3357,0)-1)&gt;(1+$O$2),MAX(K$64:K3358)&gt;MAX(L$64:L3357)),MAX(M$64:M3357)+1,""))),"")</f>
        <v/>
      </c>
      <c r="N3358" s="91">
        <f t="shared" si="295"/>
        <v>0</v>
      </c>
      <c r="O3358" s="91" t="str">
        <f>IFERROR(IF(AND(N3357=$H$2*1,MAX(O$64:O3357)=MAX(P$64:P3357)),MAX(O$64:O3357)+1,""),"")</f>
        <v/>
      </c>
      <c r="P3358" s="91" t="str">
        <f>IFERROR(IF(MOD(MAX(Q$64:Q3358),10*MAX(O$64:O3358))&lt;=2,IF(AND(F3357/INDEX($F$64:$F3358,MATCH(MAX(O$64:O3358),O$64:O3358,0)-1)&lt;(1-$P$2),MAX(O$64:O3358)&gt;MAX(P$64:P3357)),MAX(O$64:O3358),""),IF(AND($F3357/INDEX($F$64:$F3358,MATCH(MAX(Q$64:Q3358),Q$64:Q3358,0)-1)&lt;(1-$P$2),MAX(O$64:O3358)&gt;MAX(P$64:P3357)),MAX(O$64:O3358),"")),"")</f>
        <v/>
      </c>
      <c r="Q3358" s="91" t="str">
        <f>IFERROR(IF(E3358="","",IF(O3358&lt;&gt;"",MAX(O$64:O3358)*10+1,IF(AND($F3357/INDEX($F$64:$F3358,MATCH(MAX(Q$64:Q3357),Q$64:Q3357,0)-1)&gt;(1+$O$2),MAX(O$64:O3358)&gt;MAX(P$64:P3357)),MAX(Q$64:Q3357)+1,""))),"")</f>
        <v/>
      </c>
    </row>
    <row r="3359" spans="1:17" x14ac:dyDescent="0.2">
      <c r="A3359" s="13">
        <f>HLOOKUP($E$2,历史数据!$V$3:$AE$5000,ROW(A3357),)</f>
        <v>1113353</v>
      </c>
      <c r="B3359" s="41">
        <v>41508</v>
      </c>
      <c r="C3359" s="100">
        <f>IFERROR(IF(A3359&lt;&gt;0,MAX($C$4:C3358)+1,""),"")</f>
        <v>3288</v>
      </c>
      <c r="D3359" s="100"/>
      <c r="E3359" s="99">
        <f t="shared" si="296"/>
        <v>41612</v>
      </c>
      <c r="F3359" s="101">
        <f>IFERROR(VLOOKUP(E3359,历史数据!AH:AJ,3,),"")</f>
        <v>13.6705561169974</v>
      </c>
      <c r="G3359" s="101">
        <f t="shared" si="292"/>
        <v>13.869293944246404</v>
      </c>
      <c r="H3359" s="105">
        <f t="shared" si="293"/>
        <v>1.0963538403707673E-4</v>
      </c>
      <c r="I3359" s="101">
        <f>IFERROR(VLOOKUP(E3359,历史数据!AH:AJ,2,),"")</f>
        <v>13.6314601509812</v>
      </c>
      <c r="J3359" s="104">
        <f t="shared" si="294"/>
        <v>0</v>
      </c>
      <c r="K3359" s="104" t="str">
        <f>IFERROR(IF(AND(J3358=$H$2*1,MAX(K$64:K3358)=MAX(L$64:L3358)),MAX(K$64:K3358)+1,""),"")</f>
        <v/>
      </c>
      <c r="L3359" s="104" t="str">
        <f>IFERROR(IF(AND($F3358/INDEX($F$64:$F3359,MATCH(MAX(M$64:M3359),M$64:M3359,0)-1)&lt;(1-$P$2),MAX(K$64:K3359)&gt;MAX(L$64:L3358)),MAX(K$64:K3359),""),"")</f>
        <v/>
      </c>
      <c r="M3359" s="104" t="str">
        <f>IFERROR(IF(E3359="","",IF(K3359&lt;&gt;"",MAX(M$64:M3358)+1,IF(AND($F3358/INDEX($F$64:$F3359,MATCH(MAX(M$64:M3358),M$64:M3358,0)-1)&gt;(1+$O$2),MAX(K$64:K3359)&gt;MAX(L$64:L3358)),MAX(M$64:M3358)+1,""))),"")</f>
        <v/>
      </c>
      <c r="N3359" s="91">
        <f t="shared" si="295"/>
        <v>0</v>
      </c>
      <c r="O3359" s="91" t="str">
        <f>IFERROR(IF(AND(N3358=$H$2*1,MAX(O$64:O3358)=MAX(P$64:P3358)),MAX(O$64:O3358)+1,""),"")</f>
        <v/>
      </c>
      <c r="P3359" s="91" t="str">
        <f>IFERROR(IF(MOD(MAX(Q$64:Q3359),10*MAX(O$64:O3359))&lt;=2,IF(AND(F3358/INDEX($F$64:$F3359,MATCH(MAX(O$64:O3359),O$64:O3359,0)-1)&lt;(1-$P$2),MAX(O$64:O3359)&gt;MAX(P$64:P3358)),MAX(O$64:O3359),""),IF(AND($F3358/INDEX($F$64:$F3359,MATCH(MAX(Q$64:Q3359),Q$64:Q3359,0)-1)&lt;(1-$P$2),MAX(O$64:O3359)&gt;MAX(P$64:P3358)),MAX(O$64:O3359),"")),"")</f>
        <v/>
      </c>
      <c r="Q3359" s="91" t="str">
        <f>IFERROR(IF(E3359="","",IF(O3359&lt;&gt;"",MAX(O$64:O3359)*10+1,IF(AND($F3358/INDEX($F$64:$F3359,MATCH(MAX(Q$64:Q3358),Q$64:Q3358,0)-1)&gt;(1+$O$2),MAX(O$64:O3359)&gt;MAX(P$64:P3358)),MAX(Q$64:Q3358)+1,""))),"")</f>
        <v/>
      </c>
    </row>
    <row r="3360" spans="1:17" x14ac:dyDescent="0.2">
      <c r="A3360" s="13">
        <f>HLOOKUP($E$2,历史数据!$V$3:$AE$5000,ROW(A3358),)</f>
        <v>366473</v>
      </c>
      <c r="B3360" s="41">
        <v>41509</v>
      </c>
      <c r="C3360" s="100">
        <f>IFERROR(IF(A3360&lt;&gt;0,MAX($C$4:C3359)+1,""),"")</f>
        <v>3289</v>
      </c>
      <c r="D3360" s="100"/>
      <c r="E3360" s="99">
        <f t="shared" si="296"/>
        <v>41613</v>
      </c>
      <c r="F3360" s="101">
        <f>IFERROR(VLOOKUP(E3360,历史数据!AH:AJ,3,),"")</f>
        <v>13.6835881056695</v>
      </c>
      <c r="G3360" s="101">
        <f t="shared" si="292"/>
        <v>13.867990745379199</v>
      </c>
      <c r="H3360" s="105">
        <f t="shared" si="293"/>
        <v>-9.396288466045899E-5</v>
      </c>
      <c r="I3360" s="101">
        <f>IFERROR(VLOOKUP(E3360,历史数据!AH:AJ,2,),"")</f>
        <v>13.696620094341499</v>
      </c>
      <c r="J3360" s="104">
        <f t="shared" si="294"/>
        <v>0</v>
      </c>
      <c r="K3360" s="104" t="str">
        <f>IFERROR(IF(AND(J3359=$H$2*1,MAX(K$64:K3359)=MAX(L$64:L3359)),MAX(K$64:K3359)+1,""),"")</f>
        <v/>
      </c>
      <c r="L3360" s="104" t="str">
        <f>IFERROR(IF(AND($F3359/INDEX($F$64:$F3360,MATCH(MAX(M$64:M3360),M$64:M3360,0)-1)&lt;(1-$P$2),MAX(K$64:K3360)&gt;MAX(L$64:L3359)),MAX(K$64:K3360),""),"")</f>
        <v/>
      </c>
      <c r="M3360" s="104" t="str">
        <f>IFERROR(IF(E3360="","",IF(K3360&lt;&gt;"",MAX(M$64:M3359)+1,IF(AND($F3359/INDEX($F$64:$F3360,MATCH(MAX(M$64:M3359),M$64:M3359,0)-1)&gt;(1+$O$2),MAX(K$64:K3360)&gt;MAX(L$64:L3359)),MAX(M$64:M3359)+1,""))),"")</f>
        <v/>
      </c>
      <c r="N3360" s="91">
        <f t="shared" si="295"/>
        <v>0</v>
      </c>
      <c r="O3360" s="91" t="str">
        <f>IFERROR(IF(AND(N3359=$H$2*1,MAX(O$64:O3359)=MAX(P$64:P3359)),MAX(O$64:O3359)+1,""),"")</f>
        <v/>
      </c>
      <c r="P3360" s="91" t="str">
        <f>IFERROR(IF(MOD(MAX(Q$64:Q3360),10*MAX(O$64:O3360))&lt;=2,IF(AND(F3359/INDEX($F$64:$F3360,MATCH(MAX(O$64:O3360),O$64:O3360,0)-1)&lt;(1-$P$2),MAX(O$64:O3360)&gt;MAX(P$64:P3359)),MAX(O$64:O3360),""),IF(AND($F3359/INDEX($F$64:$F3360,MATCH(MAX(Q$64:Q3360),Q$64:Q3360,0)-1)&lt;(1-$P$2),MAX(O$64:O3360)&gt;MAX(P$64:P3359)),MAX(O$64:O3360),"")),"")</f>
        <v/>
      </c>
      <c r="Q3360" s="91" t="str">
        <f>IFERROR(IF(E3360="","",IF(O3360&lt;&gt;"",MAX(O$64:O3360)*10+1,IF(AND($F3359/INDEX($F$64:$F3360,MATCH(MAX(Q$64:Q3359),Q$64:Q3359,0)-1)&gt;(1+$O$2),MAX(O$64:O3360)&gt;MAX(P$64:P3359)),MAX(Q$64:Q3359)+1,""))),"")</f>
        <v/>
      </c>
    </row>
    <row r="3361" spans="1:17" x14ac:dyDescent="0.2">
      <c r="A3361" s="13">
        <f>HLOOKUP($E$2,历史数据!$V$3:$AE$5000,ROW(A3359),)</f>
        <v>624001</v>
      </c>
      <c r="B3361" s="41">
        <v>41512</v>
      </c>
      <c r="C3361" s="100">
        <f>IFERROR(IF(A3361&lt;&gt;0,MAX($C$4:C3360)+1,""),"")</f>
        <v>3290</v>
      </c>
      <c r="D3361" s="100"/>
      <c r="E3361" s="99">
        <f t="shared" si="296"/>
        <v>41614</v>
      </c>
      <c r="F3361" s="101">
        <f>IFERROR(VLOOKUP(E3361,历史数据!AH:AJ,3,),"")</f>
        <v>13.7617800377019</v>
      </c>
      <c r="G3361" s="101">
        <f t="shared" si="292"/>
        <v>13.868859544624003</v>
      </c>
      <c r="H3361" s="105">
        <f t="shared" si="293"/>
        <v>6.2647809675908661E-5</v>
      </c>
      <c r="I3361" s="101">
        <f>IFERROR(VLOOKUP(E3361,历史数据!AH:AJ,2,),"")</f>
        <v>13.6444921396533</v>
      </c>
      <c r="J3361" s="104">
        <f t="shared" si="294"/>
        <v>0</v>
      </c>
      <c r="K3361" s="104" t="str">
        <f>IFERROR(IF(AND(J3360=$H$2*1,MAX(K$64:K3360)=MAX(L$64:L3360)),MAX(K$64:K3360)+1,""),"")</f>
        <v/>
      </c>
      <c r="L3361" s="104" t="str">
        <f>IFERROR(IF(AND($F3360/INDEX($F$64:$F3361,MATCH(MAX(M$64:M3361),M$64:M3361,0)-1)&lt;(1-$P$2),MAX(K$64:K3361)&gt;MAX(L$64:L3360)),MAX(K$64:K3361),""),"")</f>
        <v/>
      </c>
      <c r="M3361" s="104" t="str">
        <f>IFERROR(IF(E3361="","",IF(K3361&lt;&gt;"",MAX(M$64:M3360)+1,IF(AND($F3360/INDEX($F$64:$F3361,MATCH(MAX(M$64:M3360),M$64:M3360,0)-1)&gt;(1+$O$2),MAX(K$64:K3361)&gt;MAX(L$64:L3360)),MAX(M$64:M3360)+1,""))),"")</f>
        <v/>
      </c>
      <c r="N3361" s="91">
        <f t="shared" si="295"/>
        <v>0</v>
      </c>
      <c r="O3361" s="91" t="str">
        <f>IFERROR(IF(AND(N3360=$H$2*1,MAX(O$64:O3360)=MAX(P$64:P3360)),MAX(O$64:O3360)+1,""),"")</f>
        <v/>
      </c>
      <c r="P3361" s="91" t="str">
        <f>IFERROR(IF(MOD(MAX(Q$64:Q3361),10*MAX(O$64:O3361))&lt;=2,IF(AND(F3360/INDEX($F$64:$F3361,MATCH(MAX(O$64:O3361),O$64:O3361,0)-1)&lt;(1-$P$2),MAX(O$64:O3361)&gt;MAX(P$64:P3360)),MAX(O$64:O3361),""),IF(AND($F3360/INDEX($F$64:$F3361,MATCH(MAX(Q$64:Q3361),Q$64:Q3361,0)-1)&lt;(1-$P$2),MAX(O$64:O3361)&gt;MAX(P$64:P3360)),MAX(O$64:O3361),"")),"")</f>
        <v/>
      </c>
      <c r="Q3361" s="91" t="str">
        <f>IFERROR(IF(E3361="","",IF(O3361&lt;&gt;"",MAX(O$64:O3361)*10+1,IF(AND($F3360/INDEX($F$64:$F3361,MATCH(MAX(Q$64:Q3360),Q$64:Q3360,0)-1)&gt;(1+$O$2),MAX(O$64:O3361)&gt;MAX(P$64:P3360)),MAX(Q$64:Q3360)+1,""))),"")</f>
        <v/>
      </c>
    </row>
    <row r="3362" spans="1:17" x14ac:dyDescent="0.2">
      <c r="A3362" s="13">
        <f>HLOOKUP($E$2,历史数据!$V$3:$AE$5000,ROW(A3360),)</f>
        <v>469108</v>
      </c>
      <c r="B3362" s="41">
        <v>41513</v>
      </c>
      <c r="C3362" s="100">
        <f>IFERROR(IF(A3362&lt;&gt;0,MAX($C$4:C3361)+1,""),"")</f>
        <v>3291</v>
      </c>
      <c r="D3362" s="100"/>
      <c r="E3362" s="99">
        <f t="shared" si="296"/>
        <v>41617</v>
      </c>
      <c r="F3362" s="101">
        <f>IFERROR(VLOOKUP(E3362,历史数据!AH:AJ,3,),"")</f>
        <v>13.7617800377019</v>
      </c>
      <c r="G3362" s="101">
        <f t="shared" si="292"/>
        <v>13.871900341980821</v>
      </c>
      <c r="H3362" s="105">
        <f t="shared" si="293"/>
        <v>2.1925359810825995E-4</v>
      </c>
      <c r="I3362" s="101">
        <f>IFERROR(VLOOKUP(E3362,历史数据!AH:AJ,2,),"")</f>
        <v>13.6835881056695</v>
      </c>
      <c r="J3362" s="104">
        <f t="shared" si="294"/>
        <v>0</v>
      </c>
      <c r="K3362" s="104" t="str">
        <f>IFERROR(IF(AND(J3361=$H$2*1,MAX(K$64:K3361)=MAX(L$64:L3361)),MAX(K$64:K3361)+1,""),"")</f>
        <v/>
      </c>
      <c r="L3362" s="104" t="str">
        <f>IFERROR(IF(AND($F3361/INDEX($F$64:$F3362,MATCH(MAX(M$64:M3362),M$64:M3362,0)-1)&lt;(1-$P$2),MAX(K$64:K3362)&gt;MAX(L$64:L3361)),MAX(K$64:K3362),""),"")</f>
        <v/>
      </c>
      <c r="M3362" s="104" t="str">
        <f>IFERROR(IF(E3362="","",IF(K3362&lt;&gt;"",MAX(M$64:M3361)+1,IF(AND($F3361/INDEX($F$64:$F3362,MATCH(MAX(M$64:M3361),M$64:M3361,0)-1)&gt;(1+$O$2),MAX(K$64:K3362)&gt;MAX(L$64:L3361)),MAX(M$64:M3361)+1,""))),"")</f>
        <v/>
      </c>
      <c r="N3362" s="91">
        <f t="shared" si="295"/>
        <v>0</v>
      </c>
      <c r="O3362" s="91" t="str">
        <f>IFERROR(IF(AND(N3361=$H$2*1,MAX(O$64:O3361)=MAX(P$64:P3361)),MAX(O$64:O3361)+1,""),"")</f>
        <v/>
      </c>
      <c r="P3362" s="91" t="str">
        <f>IFERROR(IF(MOD(MAX(Q$64:Q3362),10*MAX(O$64:O3362))&lt;=2,IF(AND(F3361/INDEX($F$64:$F3362,MATCH(MAX(O$64:O3362),O$64:O3362,0)-1)&lt;(1-$P$2),MAX(O$64:O3362)&gt;MAX(P$64:P3361)),MAX(O$64:O3362),""),IF(AND($F3361/INDEX($F$64:$F3362,MATCH(MAX(Q$64:Q3362),Q$64:Q3362,0)-1)&lt;(1-$P$2),MAX(O$64:O3362)&gt;MAX(P$64:P3361)),MAX(O$64:O3362),"")),"")</f>
        <v/>
      </c>
      <c r="Q3362" s="91" t="str">
        <f>IFERROR(IF(E3362="","",IF(O3362&lt;&gt;"",MAX(O$64:O3362)*10+1,IF(AND($F3361/INDEX($F$64:$F3362,MATCH(MAX(Q$64:Q3361),Q$64:Q3361,0)-1)&gt;(1+$O$2),MAX(O$64:O3362)&gt;MAX(P$64:P3361)),MAX(Q$64:Q3361)+1,""))),"")</f>
        <v/>
      </c>
    </row>
    <row r="3363" spans="1:17" x14ac:dyDescent="0.2">
      <c r="A3363" s="13">
        <f>HLOOKUP($E$2,历史数据!$V$3:$AE$5000,ROW(A3361),)</f>
        <v>283504</v>
      </c>
      <c r="B3363" s="41">
        <v>41514</v>
      </c>
      <c r="C3363" s="100">
        <f>IFERROR(IF(A3363&lt;&gt;0,MAX($C$4:C3362)+1,""),"")</f>
        <v>3292</v>
      </c>
      <c r="D3363" s="100"/>
      <c r="E3363" s="99">
        <f t="shared" si="296"/>
        <v>41618</v>
      </c>
      <c r="F3363" s="101">
        <f>IFERROR(VLOOKUP(E3363,历史数据!AH:AJ,3,),"")</f>
        <v>13.540236230276699</v>
      </c>
      <c r="G3363" s="101">
        <f t="shared" si="292"/>
        <v>13.870597143113619</v>
      </c>
      <c r="H3363" s="105">
        <f t="shared" si="293"/>
        <v>-9.394522993055876E-5</v>
      </c>
      <c r="I3363" s="101">
        <f>IFERROR(VLOOKUP(E3363,历史数据!AH:AJ,2,),"")</f>
        <v>13.6444921396533</v>
      </c>
      <c r="J3363" s="104">
        <f t="shared" si="294"/>
        <v>0</v>
      </c>
      <c r="K3363" s="104" t="str">
        <f>IFERROR(IF(AND(J3362=$H$2*1,MAX(K$64:K3362)=MAX(L$64:L3362)),MAX(K$64:K3362)+1,""),"")</f>
        <v/>
      </c>
      <c r="L3363" s="104" t="str">
        <f>IFERROR(IF(AND($F3362/INDEX($F$64:$F3363,MATCH(MAX(M$64:M3363),M$64:M3363,0)-1)&lt;(1-$P$2),MAX(K$64:K3363)&gt;MAX(L$64:L3362)),MAX(K$64:K3363),""),"")</f>
        <v/>
      </c>
      <c r="M3363" s="104" t="str">
        <f>IFERROR(IF(E3363="","",IF(K3363&lt;&gt;"",MAX(M$64:M3362)+1,IF(AND($F3362/INDEX($F$64:$F3363,MATCH(MAX(M$64:M3362),M$64:M3362,0)-1)&gt;(1+$O$2),MAX(K$64:K3363)&gt;MAX(L$64:L3362)),MAX(M$64:M3362)+1,""))),"")</f>
        <v/>
      </c>
      <c r="N3363" s="91">
        <f t="shared" si="295"/>
        <v>0</v>
      </c>
      <c r="O3363" s="91" t="str">
        <f>IFERROR(IF(AND(N3362=$H$2*1,MAX(O$64:O3362)=MAX(P$64:P3362)),MAX(O$64:O3362)+1,""),"")</f>
        <v/>
      </c>
      <c r="P3363" s="91" t="str">
        <f>IFERROR(IF(MOD(MAX(Q$64:Q3363),10*MAX(O$64:O3363))&lt;=2,IF(AND(F3362/INDEX($F$64:$F3363,MATCH(MAX(O$64:O3363),O$64:O3363,0)-1)&lt;(1-$P$2),MAX(O$64:O3363)&gt;MAX(P$64:P3362)),MAX(O$64:O3363),""),IF(AND($F3362/INDEX($F$64:$F3363,MATCH(MAX(Q$64:Q3363),Q$64:Q3363,0)-1)&lt;(1-$P$2),MAX(O$64:O3363)&gt;MAX(P$64:P3362)),MAX(O$64:O3363),"")),"")</f>
        <v/>
      </c>
      <c r="Q3363" s="91" t="str">
        <f>IFERROR(IF(E3363="","",IF(O3363&lt;&gt;"",MAX(O$64:O3363)*10+1,IF(AND($F3362/INDEX($F$64:$F3363,MATCH(MAX(Q$64:Q3362),Q$64:Q3362,0)-1)&gt;(1+$O$2),MAX(O$64:O3363)&gt;MAX(P$64:P3362)),MAX(Q$64:Q3362)+1,""))),"")</f>
        <v/>
      </c>
    </row>
    <row r="3364" spans="1:17" x14ac:dyDescent="0.2">
      <c r="A3364" s="13">
        <f>HLOOKUP($E$2,历史数据!$V$3:$AE$5000,ROW(A3362),)</f>
        <v>165131</v>
      </c>
      <c r="B3364" s="41">
        <v>41515</v>
      </c>
      <c r="C3364" s="100">
        <f>IFERROR(IF(A3364&lt;&gt;0,MAX($C$4:C3363)+1,""),"")</f>
        <v>3293</v>
      </c>
      <c r="D3364" s="100"/>
      <c r="E3364" s="99">
        <f t="shared" si="296"/>
        <v>41619</v>
      </c>
      <c r="F3364" s="101">
        <f>IFERROR(VLOOKUP(E3364,历史数据!AH:AJ,3,),"")</f>
        <v>13.4099163435561</v>
      </c>
      <c r="G3364" s="101">
        <f t="shared" si="292"/>
        <v>13.86538434764479</v>
      </c>
      <c r="H3364" s="105">
        <f t="shared" si="293"/>
        <v>-3.758162258656883E-4</v>
      </c>
      <c r="I3364" s="101">
        <f>IFERROR(VLOOKUP(E3364,历史数据!AH:AJ,2,),"")</f>
        <v>13.4881082755885</v>
      </c>
      <c r="J3364" s="104">
        <f t="shared" si="294"/>
        <v>0</v>
      </c>
      <c r="K3364" s="104" t="str">
        <f>IFERROR(IF(AND(J3363=$H$2*1,MAX(K$64:K3363)=MAX(L$64:L3363)),MAX(K$64:K3363)+1,""),"")</f>
        <v/>
      </c>
      <c r="L3364" s="104" t="str">
        <f>IFERROR(IF(AND($F3363/INDEX($F$64:$F3364,MATCH(MAX(M$64:M3364),M$64:M3364,0)-1)&lt;(1-$P$2),MAX(K$64:K3364)&gt;MAX(L$64:L3363)),MAX(K$64:K3364),""),"")</f>
        <v/>
      </c>
      <c r="M3364" s="104" t="str">
        <f>IFERROR(IF(E3364="","",IF(K3364&lt;&gt;"",MAX(M$64:M3363)+1,IF(AND($F3363/INDEX($F$64:$F3364,MATCH(MAX(M$64:M3363),M$64:M3363,0)-1)&gt;(1+$O$2),MAX(K$64:K3364)&gt;MAX(L$64:L3363)),MAX(M$64:M3363)+1,""))),"")</f>
        <v/>
      </c>
      <c r="N3364" s="91">
        <f t="shared" si="295"/>
        <v>0</v>
      </c>
      <c r="O3364" s="91" t="str">
        <f>IFERROR(IF(AND(N3363=$H$2*1,MAX(O$64:O3363)=MAX(P$64:P3363)),MAX(O$64:O3363)+1,""),"")</f>
        <v/>
      </c>
      <c r="P3364" s="91" t="str">
        <f>IFERROR(IF(MOD(MAX(Q$64:Q3364),10*MAX(O$64:O3364))&lt;=2,IF(AND(F3363/INDEX($F$64:$F3364,MATCH(MAX(O$64:O3364),O$64:O3364,0)-1)&lt;(1-$P$2),MAX(O$64:O3364)&gt;MAX(P$64:P3363)),MAX(O$64:O3364),""),IF(AND($F3363/INDEX($F$64:$F3364,MATCH(MAX(Q$64:Q3364),Q$64:Q3364,0)-1)&lt;(1-$P$2),MAX(O$64:O3364)&gt;MAX(P$64:P3363)),MAX(O$64:O3364),"")),"")</f>
        <v/>
      </c>
      <c r="Q3364" s="91" t="str">
        <f>IFERROR(IF(E3364="","",IF(O3364&lt;&gt;"",MAX(O$64:O3364)*10+1,IF(AND($F3363/INDEX($F$64:$F3364,MATCH(MAX(Q$64:Q3363),Q$64:Q3363,0)-1)&gt;(1+$O$2),MAX(O$64:O3364)&gt;MAX(P$64:P3363)),MAX(Q$64:Q3363)+1,""))),"")</f>
        <v/>
      </c>
    </row>
    <row r="3365" spans="1:17" x14ac:dyDescent="0.2">
      <c r="A3365" s="13">
        <f>HLOOKUP($E$2,历史数据!$V$3:$AE$5000,ROW(A3363),)</f>
        <v>276100</v>
      </c>
      <c r="B3365" s="41">
        <v>41516</v>
      </c>
      <c r="C3365" s="100">
        <f>IFERROR(IF(A3365&lt;&gt;0,MAX($C$4:C3364)+1,""),"")</f>
        <v>3294</v>
      </c>
      <c r="D3365" s="100"/>
      <c r="E3365" s="99">
        <f t="shared" si="296"/>
        <v>41620</v>
      </c>
      <c r="F3365" s="101">
        <f>IFERROR(VLOOKUP(E3365,历史数据!AH:AJ,3,),"")</f>
        <v>13.540236230276699</v>
      </c>
      <c r="G3365" s="101">
        <f t="shared" si="292"/>
        <v>13.861040351420769</v>
      </c>
      <c r="H3365" s="105">
        <f t="shared" si="293"/>
        <v>-3.1329793066714462E-4</v>
      </c>
      <c r="I3365" s="101">
        <f>IFERROR(VLOOKUP(E3365,历史数据!AH:AJ,2,),"")</f>
        <v>13.4099163435561</v>
      </c>
      <c r="J3365" s="104">
        <f t="shared" si="294"/>
        <v>0</v>
      </c>
      <c r="K3365" s="104" t="str">
        <f>IFERROR(IF(AND(J3364=$H$2*1,MAX(K$64:K3364)=MAX(L$64:L3364)),MAX(K$64:K3364)+1,""),"")</f>
        <v/>
      </c>
      <c r="L3365" s="104" t="str">
        <f>IFERROR(IF(AND($F3364/INDEX($F$64:$F3365,MATCH(MAX(M$64:M3365),M$64:M3365,0)-1)&lt;(1-$P$2),MAX(K$64:K3365)&gt;MAX(L$64:L3364)),MAX(K$64:K3365),""),"")</f>
        <v/>
      </c>
      <c r="M3365" s="104" t="str">
        <f>IFERROR(IF(E3365="","",IF(K3365&lt;&gt;"",MAX(M$64:M3364)+1,IF(AND($F3364/INDEX($F$64:$F3365,MATCH(MAX(M$64:M3364),M$64:M3364,0)-1)&gt;(1+$O$2),MAX(K$64:K3365)&gt;MAX(L$64:L3364)),MAX(M$64:M3364)+1,""))),"")</f>
        <v/>
      </c>
      <c r="N3365" s="91">
        <f t="shared" si="295"/>
        <v>0</v>
      </c>
      <c r="O3365" s="91" t="str">
        <f>IFERROR(IF(AND(N3364=$H$2*1,MAX(O$64:O3364)=MAX(P$64:P3364)),MAX(O$64:O3364)+1,""),"")</f>
        <v/>
      </c>
      <c r="P3365" s="91" t="str">
        <f>IFERROR(IF(MOD(MAX(Q$64:Q3365),10*MAX(O$64:O3365))&lt;=2,IF(AND(F3364/INDEX($F$64:$F3365,MATCH(MAX(O$64:O3365),O$64:O3365,0)-1)&lt;(1-$P$2),MAX(O$64:O3365)&gt;MAX(P$64:P3364)),MAX(O$64:O3365),""),IF(AND($F3364/INDEX($F$64:$F3365,MATCH(MAX(Q$64:Q3365),Q$64:Q3365,0)-1)&lt;(1-$P$2),MAX(O$64:O3365)&gt;MAX(P$64:P3364)),MAX(O$64:O3365),"")),"")</f>
        <v/>
      </c>
      <c r="Q3365" s="91" t="str">
        <f>IFERROR(IF(E3365="","",IF(O3365&lt;&gt;"",MAX(O$64:O3365)*10+1,IF(AND($F3364/INDEX($F$64:$F3365,MATCH(MAX(Q$64:Q3364),Q$64:Q3364,0)-1)&gt;(1+$O$2),MAX(O$64:O3365)&gt;MAX(P$64:P3364)),MAX(Q$64:Q3364)+1,""))),"")</f>
        <v/>
      </c>
    </row>
    <row r="3366" spans="1:17" x14ac:dyDescent="0.2">
      <c r="A3366" s="13">
        <f>HLOOKUP($E$2,历史数据!$V$3:$AE$5000,ROW(A3364),)</f>
        <v>205302</v>
      </c>
      <c r="B3366" s="41">
        <v>41519</v>
      </c>
      <c r="C3366" s="100">
        <f>IFERROR(IF(A3366&lt;&gt;0,MAX($C$4:C3365)+1,""),"")</f>
        <v>3295</v>
      </c>
      <c r="D3366" s="100"/>
      <c r="E3366" s="99">
        <f t="shared" si="296"/>
        <v>41621</v>
      </c>
      <c r="F3366" s="101">
        <f>IFERROR(VLOOKUP(E3366,历史数据!AH:AJ,3,),"")</f>
        <v>13.579332196292899</v>
      </c>
      <c r="G3366" s="101">
        <f t="shared" si="292"/>
        <v>13.86169195085437</v>
      </c>
      <c r="H3366" s="105">
        <f t="shared" si="293"/>
        <v>4.7009417553089961E-5</v>
      </c>
      <c r="I3366" s="101">
        <f>IFERROR(VLOOKUP(E3366,历史数据!AH:AJ,2,),"")</f>
        <v>13.4490123095723</v>
      </c>
      <c r="J3366" s="104">
        <f t="shared" si="294"/>
        <v>0</v>
      </c>
      <c r="K3366" s="104" t="str">
        <f>IFERROR(IF(AND(J3365=$H$2*1,MAX(K$64:K3365)=MAX(L$64:L3365)),MAX(K$64:K3365)+1,""),"")</f>
        <v/>
      </c>
      <c r="L3366" s="104" t="str">
        <f>IFERROR(IF(AND($F3365/INDEX($F$64:$F3366,MATCH(MAX(M$64:M3366),M$64:M3366,0)-1)&lt;(1-$P$2),MAX(K$64:K3366)&gt;MAX(L$64:L3365)),MAX(K$64:K3366),""),"")</f>
        <v/>
      </c>
      <c r="M3366" s="104" t="str">
        <f>IFERROR(IF(E3366="","",IF(K3366&lt;&gt;"",MAX(M$64:M3365)+1,IF(AND($F3365/INDEX($F$64:$F3366,MATCH(MAX(M$64:M3365),M$64:M3365,0)-1)&gt;(1+$O$2),MAX(K$64:K3366)&gt;MAX(L$64:L3365)),MAX(M$64:M3365)+1,""))),"")</f>
        <v/>
      </c>
      <c r="N3366" s="91">
        <f t="shared" si="295"/>
        <v>0</v>
      </c>
      <c r="O3366" s="91" t="str">
        <f>IFERROR(IF(AND(N3365=$H$2*1,MAX(O$64:O3365)=MAX(P$64:P3365)),MAX(O$64:O3365)+1,""),"")</f>
        <v/>
      </c>
      <c r="P3366" s="91" t="str">
        <f>IFERROR(IF(MOD(MAX(Q$64:Q3366),10*MAX(O$64:O3366))&lt;=2,IF(AND(F3365/INDEX($F$64:$F3366,MATCH(MAX(O$64:O3366),O$64:O3366,0)-1)&lt;(1-$P$2),MAX(O$64:O3366)&gt;MAX(P$64:P3365)),MAX(O$64:O3366),""),IF(AND($F3365/INDEX($F$64:$F3366,MATCH(MAX(Q$64:Q3366),Q$64:Q3366,0)-1)&lt;(1-$P$2),MAX(O$64:O3366)&gt;MAX(P$64:P3365)),MAX(O$64:O3366),"")),"")</f>
        <v/>
      </c>
      <c r="Q3366" s="91" t="str">
        <f>IFERROR(IF(E3366="","",IF(O3366&lt;&gt;"",MAX(O$64:O3366)*10+1,IF(AND($F3365/INDEX($F$64:$F3366,MATCH(MAX(Q$64:Q3365),Q$64:Q3365,0)-1)&gt;(1+$O$2),MAX(O$64:O3366)&gt;MAX(P$64:P3365)),MAX(Q$64:Q3365)+1,""))),"")</f>
        <v/>
      </c>
    </row>
    <row r="3367" spans="1:17" x14ac:dyDescent="0.2">
      <c r="A3367" s="13">
        <f>HLOOKUP($E$2,历史数据!$V$3:$AE$5000,ROW(A3365),)</f>
        <v>245467</v>
      </c>
      <c r="B3367" s="41">
        <v>41520</v>
      </c>
      <c r="C3367" s="100">
        <f>IFERROR(IF(A3367&lt;&gt;0,MAX($C$4:C3366)+1,""),"")</f>
        <v>3296</v>
      </c>
      <c r="D3367" s="100"/>
      <c r="E3367" s="99">
        <f t="shared" si="296"/>
        <v>41624</v>
      </c>
      <c r="F3367" s="101">
        <f>IFERROR(VLOOKUP(E3367,历史数据!AH:AJ,3,),"")</f>
        <v>13.1362445814427</v>
      </c>
      <c r="G3367" s="101">
        <f t="shared" si="292"/>
        <v>13.85387275765113</v>
      </c>
      <c r="H3367" s="105">
        <f t="shared" si="293"/>
        <v>-5.6408649326233906E-4</v>
      </c>
      <c r="I3367" s="101">
        <f>IFERROR(VLOOKUP(E3367,历史数据!AH:AJ,2,),"")</f>
        <v>13.4881082755885</v>
      </c>
      <c r="J3367" s="104">
        <f t="shared" si="294"/>
        <v>0</v>
      </c>
      <c r="K3367" s="104" t="str">
        <f>IFERROR(IF(AND(J3366=$H$2*1,MAX(K$64:K3366)=MAX(L$64:L3366)),MAX(K$64:K3366)+1,""),"")</f>
        <v/>
      </c>
      <c r="L3367" s="104" t="str">
        <f>IFERROR(IF(AND($F3366/INDEX($F$64:$F3367,MATCH(MAX(M$64:M3367),M$64:M3367,0)-1)&lt;(1-$P$2),MAX(K$64:K3367)&gt;MAX(L$64:L3366)),MAX(K$64:K3367),""),"")</f>
        <v/>
      </c>
      <c r="M3367" s="104" t="str">
        <f>IFERROR(IF(E3367="","",IF(K3367&lt;&gt;"",MAX(M$64:M3366)+1,IF(AND($F3366/INDEX($F$64:$F3367,MATCH(MAX(M$64:M3366),M$64:M3366,0)-1)&gt;(1+$O$2),MAX(K$64:K3367)&gt;MAX(L$64:L3366)),MAX(M$64:M3366)+1,""))),"")</f>
        <v/>
      </c>
      <c r="N3367" s="91">
        <f t="shared" si="295"/>
        <v>0</v>
      </c>
      <c r="O3367" s="91" t="str">
        <f>IFERROR(IF(AND(N3366=$H$2*1,MAX(O$64:O3366)=MAX(P$64:P3366)),MAX(O$64:O3366)+1,""),"")</f>
        <v/>
      </c>
      <c r="P3367" s="91" t="str">
        <f>IFERROR(IF(MOD(MAX(Q$64:Q3367),10*MAX(O$64:O3367))&lt;=2,IF(AND(F3366/INDEX($F$64:$F3367,MATCH(MAX(O$64:O3367),O$64:O3367,0)-1)&lt;(1-$P$2),MAX(O$64:O3367)&gt;MAX(P$64:P3366)),MAX(O$64:O3367),""),IF(AND($F3366/INDEX($F$64:$F3367,MATCH(MAX(Q$64:Q3367),Q$64:Q3367,0)-1)&lt;(1-$P$2),MAX(O$64:O3367)&gt;MAX(P$64:P3366)),MAX(O$64:O3367),"")),"")</f>
        <v/>
      </c>
      <c r="Q3367" s="91" t="str">
        <f>IFERROR(IF(E3367="","",IF(O3367&lt;&gt;"",MAX(O$64:O3367)*10+1,IF(AND($F3366/INDEX($F$64:$F3367,MATCH(MAX(Q$64:Q3366),Q$64:Q3366,0)-1)&gt;(1+$O$2),MAX(O$64:O3367)&gt;MAX(P$64:P3366)),MAX(Q$64:Q3366)+1,""))),"")</f>
        <v/>
      </c>
    </row>
    <row r="3368" spans="1:17" x14ac:dyDescent="0.2">
      <c r="A3368" s="13">
        <f>HLOOKUP($E$2,历史数据!$V$3:$AE$5000,ROW(A3366),)</f>
        <v>302900</v>
      </c>
      <c r="B3368" s="41">
        <v>41521</v>
      </c>
      <c r="C3368" s="100">
        <f>IFERROR(IF(A3368&lt;&gt;0,MAX($C$4:C3367)+1,""),"")</f>
        <v>3297</v>
      </c>
      <c r="D3368" s="100"/>
      <c r="E3368" s="99">
        <f t="shared" si="296"/>
        <v>41625</v>
      </c>
      <c r="F3368" s="101">
        <f>IFERROR(VLOOKUP(E3368,历史数据!AH:AJ,3,),"")</f>
        <v>13.1101806040986</v>
      </c>
      <c r="G3368" s="101">
        <f t="shared" si="292"/>
        <v>13.84627076425909</v>
      </c>
      <c r="H3368" s="105">
        <f t="shared" si="293"/>
        <v>-5.4872695346808165E-4</v>
      </c>
      <c r="I3368" s="101">
        <f>IFERROR(VLOOKUP(E3368,历史数据!AH:AJ,2,),"")</f>
        <v>13.1362445814427</v>
      </c>
      <c r="J3368" s="104">
        <f t="shared" si="294"/>
        <v>0</v>
      </c>
      <c r="K3368" s="104" t="str">
        <f>IFERROR(IF(AND(J3367=$H$2*1,MAX(K$64:K3367)=MAX(L$64:L3367)),MAX(K$64:K3367)+1,""),"")</f>
        <v/>
      </c>
      <c r="L3368" s="104" t="str">
        <f>IFERROR(IF(AND($F3367/INDEX($F$64:$F3368,MATCH(MAX(M$64:M3368),M$64:M3368,0)-1)&lt;(1-$P$2),MAX(K$64:K3368)&gt;MAX(L$64:L3367)),MAX(K$64:K3368),""),"")</f>
        <v/>
      </c>
      <c r="M3368" s="104" t="str">
        <f>IFERROR(IF(E3368="","",IF(K3368&lt;&gt;"",MAX(M$64:M3367)+1,IF(AND($F3367/INDEX($F$64:$F3368,MATCH(MAX(M$64:M3367),M$64:M3367,0)-1)&gt;(1+$O$2),MAX(K$64:K3368)&gt;MAX(L$64:L3367)),MAX(M$64:M3367)+1,""))),"")</f>
        <v/>
      </c>
      <c r="N3368" s="91">
        <f t="shared" si="295"/>
        <v>0</v>
      </c>
      <c r="O3368" s="91" t="str">
        <f>IFERROR(IF(AND(N3367=$H$2*1,MAX(O$64:O3367)=MAX(P$64:P3367)),MAX(O$64:O3367)+1,""),"")</f>
        <v/>
      </c>
      <c r="P3368" s="91" t="str">
        <f>IFERROR(IF(MOD(MAX(Q$64:Q3368),10*MAX(O$64:O3368))&lt;=2,IF(AND(F3367/INDEX($F$64:$F3368,MATCH(MAX(O$64:O3368),O$64:O3368,0)-1)&lt;(1-$P$2),MAX(O$64:O3368)&gt;MAX(P$64:P3367)),MAX(O$64:O3368),""),IF(AND($F3367/INDEX($F$64:$F3368,MATCH(MAX(Q$64:Q3368),Q$64:Q3368,0)-1)&lt;(1-$P$2),MAX(O$64:O3368)&gt;MAX(P$64:P3367)),MAX(O$64:O3368),"")),"")</f>
        <v/>
      </c>
      <c r="Q3368" s="91" t="str">
        <f>IFERROR(IF(E3368="","",IF(O3368&lt;&gt;"",MAX(O$64:O3368)*10+1,IF(AND($F3367/INDEX($F$64:$F3368,MATCH(MAX(Q$64:Q3367),Q$64:Q3367,0)-1)&gt;(1+$O$2),MAX(O$64:O3368)&gt;MAX(P$64:P3367)),MAX(Q$64:Q3367)+1,""))),"")</f>
        <v/>
      </c>
    </row>
    <row r="3369" spans="1:17" x14ac:dyDescent="0.2">
      <c r="A3369" s="13">
        <f>HLOOKUP($E$2,历史数据!$V$3:$AE$5000,ROW(A3367),)</f>
        <v>420905</v>
      </c>
      <c r="B3369" s="41">
        <v>41522</v>
      </c>
      <c r="C3369" s="100">
        <f>IFERROR(IF(A3369&lt;&gt;0,MAX($C$4:C3368)+1,""),"")</f>
        <v>3298</v>
      </c>
      <c r="D3369" s="100"/>
      <c r="E3369" s="99">
        <f t="shared" si="296"/>
        <v>41626</v>
      </c>
      <c r="F3369" s="101">
        <f>IFERROR(VLOOKUP(E3369,历史数据!AH:AJ,3,),"")</f>
        <v>13.0319886720662</v>
      </c>
      <c r="G3369" s="101">
        <f t="shared" si="292"/>
        <v>13.835410773699035</v>
      </c>
      <c r="H3369" s="105">
        <f t="shared" si="293"/>
        <v>-7.8432602864364487E-4</v>
      </c>
      <c r="I3369" s="101">
        <f>IFERROR(VLOOKUP(E3369,历史数据!AH:AJ,2,),"")</f>
        <v>13.0710846380824</v>
      </c>
      <c r="J3369" s="104">
        <f t="shared" si="294"/>
        <v>0</v>
      </c>
      <c r="K3369" s="104" t="str">
        <f>IFERROR(IF(AND(J3368=$H$2*1,MAX(K$64:K3368)=MAX(L$64:L3368)),MAX(K$64:K3368)+1,""),"")</f>
        <v/>
      </c>
      <c r="L3369" s="104" t="str">
        <f>IFERROR(IF(AND($F3368/INDEX($F$64:$F3369,MATCH(MAX(M$64:M3369),M$64:M3369,0)-1)&lt;(1-$P$2),MAX(K$64:K3369)&gt;MAX(L$64:L3368)),MAX(K$64:K3369),""),"")</f>
        <v/>
      </c>
      <c r="M3369" s="104" t="str">
        <f>IFERROR(IF(E3369="","",IF(K3369&lt;&gt;"",MAX(M$64:M3368)+1,IF(AND($F3368/INDEX($F$64:$F3369,MATCH(MAX(M$64:M3368),M$64:M3368,0)-1)&gt;(1+$O$2),MAX(K$64:K3369)&gt;MAX(L$64:L3368)),MAX(M$64:M3368)+1,""))),"")</f>
        <v/>
      </c>
      <c r="N3369" s="91">
        <f t="shared" si="295"/>
        <v>0</v>
      </c>
      <c r="O3369" s="91" t="str">
        <f>IFERROR(IF(AND(N3368=$H$2*1,MAX(O$64:O3368)=MAX(P$64:P3368)),MAX(O$64:O3368)+1,""),"")</f>
        <v/>
      </c>
      <c r="P3369" s="91" t="str">
        <f>IFERROR(IF(MOD(MAX(Q$64:Q3369),10*MAX(O$64:O3369))&lt;=2,IF(AND(F3368/INDEX($F$64:$F3369,MATCH(MAX(O$64:O3369),O$64:O3369,0)-1)&lt;(1-$P$2),MAX(O$64:O3369)&gt;MAX(P$64:P3368)),MAX(O$64:O3369),""),IF(AND($F3368/INDEX($F$64:$F3369,MATCH(MAX(Q$64:Q3369),Q$64:Q3369,0)-1)&lt;(1-$P$2),MAX(O$64:O3369)&gt;MAX(P$64:P3368)),MAX(O$64:O3369),"")),"")</f>
        <v/>
      </c>
      <c r="Q3369" s="91" t="str">
        <f>IFERROR(IF(E3369="","",IF(O3369&lt;&gt;"",MAX(O$64:O3369)*10+1,IF(AND($F3368/INDEX($F$64:$F3369,MATCH(MAX(Q$64:Q3368),Q$64:Q3368,0)-1)&gt;(1+$O$2),MAX(O$64:O3369)&gt;MAX(P$64:P3368)),MAX(Q$64:Q3368)+1,""))),"")</f>
        <v/>
      </c>
    </row>
    <row r="3370" spans="1:17" x14ac:dyDescent="0.2">
      <c r="A3370" s="13">
        <f>HLOOKUP($E$2,历史数据!$V$3:$AE$5000,ROW(A3368),)</f>
        <v>541248</v>
      </c>
      <c r="B3370" s="41">
        <v>41523</v>
      </c>
      <c r="C3370" s="100">
        <f>IFERROR(IF(A3370&lt;&gt;0,MAX($C$4:C3369)+1,""),"")</f>
        <v>3299</v>
      </c>
      <c r="D3370" s="100"/>
      <c r="E3370" s="99">
        <f t="shared" si="296"/>
        <v>41627</v>
      </c>
      <c r="F3370" s="101">
        <f>IFERROR(VLOOKUP(E3370,历史数据!AH:AJ,3,),"")</f>
        <v>13.045020660738199</v>
      </c>
      <c r="G3370" s="101">
        <f t="shared" si="292"/>
        <v>13.828460379740598</v>
      </c>
      <c r="H3370" s="105">
        <f t="shared" si="293"/>
        <v>-5.0236267445347149E-4</v>
      </c>
      <c r="I3370" s="101">
        <f>IFERROR(VLOOKUP(E3370,历史数据!AH:AJ,2,),"")</f>
        <v>13.0189566833941</v>
      </c>
      <c r="J3370" s="104">
        <f t="shared" si="294"/>
        <v>0</v>
      </c>
      <c r="K3370" s="104" t="str">
        <f>IFERROR(IF(AND(J3369=$H$2*1,MAX(K$64:K3369)=MAX(L$64:L3369)),MAX(K$64:K3369)+1,""),"")</f>
        <v/>
      </c>
      <c r="L3370" s="104" t="str">
        <f>IFERROR(IF(AND($F3369/INDEX($F$64:$F3370,MATCH(MAX(M$64:M3370),M$64:M3370,0)-1)&lt;(1-$P$2),MAX(K$64:K3370)&gt;MAX(L$64:L3369)),MAX(K$64:K3370),""),"")</f>
        <v/>
      </c>
      <c r="M3370" s="104" t="str">
        <f>IFERROR(IF(E3370="","",IF(K3370&lt;&gt;"",MAX(M$64:M3369)+1,IF(AND($F3369/INDEX($F$64:$F3370,MATCH(MAX(M$64:M3369),M$64:M3369,0)-1)&gt;(1+$O$2),MAX(K$64:K3370)&gt;MAX(L$64:L3369)),MAX(M$64:M3369)+1,""))),"")</f>
        <v/>
      </c>
      <c r="N3370" s="91">
        <f t="shared" si="295"/>
        <v>0</v>
      </c>
      <c r="O3370" s="91" t="str">
        <f>IFERROR(IF(AND(N3369=$H$2*1,MAX(O$64:O3369)=MAX(P$64:P3369)),MAX(O$64:O3369)+1,""),"")</f>
        <v/>
      </c>
      <c r="P3370" s="91" t="str">
        <f>IFERROR(IF(MOD(MAX(Q$64:Q3370),10*MAX(O$64:O3370))&lt;=2,IF(AND(F3369/INDEX($F$64:$F3370,MATCH(MAX(O$64:O3370),O$64:O3370,0)-1)&lt;(1-$P$2),MAX(O$64:O3370)&gt;MAX(P$64:P3369)),MAX(O$64:O3370),""),IF(AND($F3369/INDEX($F$64:$F3370,MATCH(MAX(Q$64:Q3370),Q$64:Q3370,0)-1)&lt;(1-$P$2),MAX(O$64:O3370)&gt;MAX(P$64:P3369)),MAX(O$64:O3370),"")),"")</f>
        <v/>
      </c>
      <c r="Q3370" s="91" t="str">
        <f>IFERROR(IF(E3370="","",IF(O3370&lt;&gt;"",MAX(O$64:O3370)*10+1,IF(AND($F3369/INDEX($F$64:$F3370,MATCH(MAX(Q$64:Q3369),Q$64:Q3369,0)-1)&gt;(1+$O$2),MAX(O$64:O3370)&gt;MAX(P$64:P3369)),MAX(Q$64:Q3369)+1,""))),"")</f>
        <v/>
      </c>
    </row>
    <row r="3371" spans="1:17" x14ac:dyDescent="0.2">
      <c r="A3371" s="13">
        <f>HLOOKUP($E$2,历史数据!$V$3:$AE$5000,ROW(A3369),)</f>
        <v>536453</v>
      </c>
      <c r="B3371" s="41">
        <v>41526</v>
      </c>
      <c r="C3371" s="100">
        <f>IFERROR(IF(A3371&lt;&gt;0,MAX($C$4:C3370)+1,""),"")</f>
        <v>3300</v>
      </c>
      <c r="D3371" s="100"/>
      <c r="E3371" s="99">
        <f t="shared" si="296"/>
        <v>41628</v>
      </c>
      <c r="F3371" s="101">
        <f>IFERROR(VLOOKUP(E3371,历史数据!AH:AJ,3,),"")</f>
        <v>13.0189566833941</v>
      </c>
      <c r="G3371" s="101">
        <f t="shared" si="292"/>
        <v>13.82085838634856</v>
      </c>
      <c r="H3371" s="105">
        <f t="shared" si="293"/>
        <v>-5.4973534169977523E-4</v>
      </c>
      <c r="I3371" s="101">
        <f>IFERROR(VLOOKUP(E3371,历史数据!AH:AJ,2,),"")</f>
        <v>13.0580526494103</v>
      </c>
      <c r="J3371" s="104">
        <f t="shared" si="294"/>
        <v>0</v>
      </c>
      <c r="K3371" s="104" t="str">
        <f>IFERROR(IF(AND(J3370=$H$2*1,MAX(K$64:K3370)=MAX(L$64:L3370)),MAX(K$64:K3370)+1,""),"")</f>
        <v/>
      </c>
      <c r="L3371" s="104" t="str">
        <f>IFERROR(IF(AND($F3370/INDEX($F$64:$F3371,MATCH(MAX(M$64:M3371),M$64:M3371,0)-1)&lt;(1-$P$2),MAX(K$64:K3371)&gt;MAX(L$64:L3370)),MAX(K$64:K3371),""),"")</f>
        <v/>
      </c>
      <c r="M3371" s="104" t="str">
        <f>IFERROR(IF(E3371="","",IF(K3371&lt;&gt;"",MAX(M$64:M3370)+1,IF(AND($F3370/INDEX($F$64:$F3371,MATCH(MAX(M$64:M3370),M$64:M3370,0)-1)&gt;(1+$O$2),MAX(K$64:K3371)&gt;MAX(L$64:L3370)),MAX(M$64:M3370)+1,""))),"")</f>
        <v/>
      </c>
      <c r="N3371" s="91">
        <f t="shared" si="295"/>
        <v>0</v>
      </c>
      <c r="O3371" s="91" t="str">
        <f>IFERROR(IF(AND(N3370=$H$2*1,MAX(O$64:O3370)=MAX(P$64:P3370)),MAX(O$64:O3370)+1,""),"")</f>
        <v/>
      </c>
      <c r="P3371" s="91" t="str">
        <f>IFERROR(IF(MOD(MAX(Q$64:Q3371),10*MAX(O$64:O3371))&lt;=2,IF(AND(F3370/INDEX($F$64:$F3371,MATCH(MAX(O$64:O3371),O$64:O3371,0)-1)&lt;(1-$P$2),MAX(O$64:O3371)&gt;MAX(P$64:P3370)),MAX(O$64:O3371),""),IF(AND($F3370/INDEX($F$64:$F3371,MATCH(MAX(Q$64:Q3371),Q$64:Q3371,0)-1)&lt;(1-$P$2),MAX(O$64:O3371)&gt;MAX(P$64:P3370)),MAX(O$64:O3371),"")),"")</f>
        <v/>
      </c>
      <c r="Q3371" s="91" t="str">
        <f>IFERROR(IF(E3371="","",IF(O3371&lt;&gt;"",MAX(O$64:O3371)*10+1,IF(AND($F3370/INDEX($F$64:$F3371,MATCH(MAX(Q$64:Q3370),Q$64:Q3370,0)-1)&gt;(1+$O$2),MAX(O$64:O3371)&gt;MAX(P$64:P3370)),MAX(Q$64:Q3370)+1,""))),"")</f>
        <v/>
      </c>
    </row>
    <row r="3372" spans="1:17" x14ac:dyDescent="0.2">
      <c r="A3372" s="13">
        <f>HLOOKUP($E$2,历史数据!$V$3:$AE$5000,ROW(A3370),)</f>
        <v>396799</v>
      </c>
      <c r="B3372" s="41">
        <v>41527</v>
      </c>
      <c r="C3372" s="100">
        <f>IFERROR(IF(A3372&lt;&gt;0,MAX($C$4:C3371)+1,""),"")</f>
        <v>3301</v>
      </c>
      <c r="D3372" s="100"/>
      <c r="E3372" s="99">
        <f t="shared" si="296"/>
        <v>41631</v>
      </c>
      <c r="F3372" s="101">
        <f>IFERROR(VLOOKUP(E3372,历史数据!AH:AJ,3,),"")</f>
        <v>12.9537967400338</v>
      </c>
      <c r="G3372" s="101">
        <f t="shared" si="292"/>
        <v>13.810867195033307</v>
      </c>
      <c r="H3372" s="105">
        <f t="shared" si="293"/>
        <v>-7.2290671360342174E-4</v>
      </c>
      <c r="I3372" s="101">
        <f>IFERROR(VLOOKUP(E3372,历史数据!AH:AJ,2,),"")</f>
        <v>12.9016687853455</v>
      </c>
      <c r="J3372" s="104">
        <f t="shared" si="294"/>
        <v>0</v>
      </c>
      <c r="K3372" s="104" t="str">
        <f>IFERROR(IF(AND(J3371=$H$2*1,MAX(K$64:K3371)=MAX(L$64:L3371)),MAX(K$64:K3371)+1,""),"")</f>
        <v/>
      </c>
      <c r="L3372" s="104" t="str">
        <f>IFERROR(IF(AND($F3371/INDEX($F$64:$F3372,MATCH(MAX(M$64:M3372),M$64:M3372,0)-1)&lt;(1-$P$2),MAX(K$64:K3372)&gt;MAX(L$64:L3371)),MAX(K$64:K3372),""),"")</f>
        <v/>
      </c>
      <c r="M3372" s="104" t="str">
        <f>IFERROR(IF(E3372="","",IF(K3372&lt;&gt;"",MAX(M$64:M3371)+1,IF(AND($F3371/INDEX($F$64:$F3372,MATCH(MAX(M$64:M3371),M$64:M3371,0)-1)&gt;(1+$O$2),MAX(K$64:K3372)&gt;MAX(L$64:L3371)),MAX(M$64:M3371)+1,""))),"")</f>
        <v/>
      </c>
      <c r="N3372" s="91">
        <f t="shared" si="295"/>
        <v>0</v>
      </c>
      <c r="O3372" s="91" t="str">
        <f>IFERROR(IF(AND(N3371=$H$2*1,MAX(O$64:O3371)=MAX(P$64:P3371)),MAX(O$64:O3371)+1,""),"")</f>
        <v/>
      </c>
      <c r="P3372" s="91" t="str">
        <f>IFERROR(IF(MOD(MAX(Q$64:Q3372),10*MAX(O$64:O3372))&lt;=2,IF(AND(F3371/INDEX($F$64:$F3372,MATCH(MAX(O$64:O3372),O$64:O3372,0)-1)&lt;(1-$P$2),MAX(O$64:O3372)&gt;MAX(P$64:P3371)),MAX(O$64:O3372),""),IF(AND($F3371/INDEX($F$64:$F3372,MATCH(MAX(Q$64:Q3372),Q$64:Q3372,0)-1)&lt;(1-$P$2),MAX(O$64:O3372)&gt;MAX(P$64:P3371)),MAX(O$64:O3372),"")),"")</f>
        <v/>
      </c>
      <c r="Q3372" s="91" t="str">
        <f>IFERROR(IF(E3372="","",IF(O3372&lt;&gt;"",MAX(O$64:O3372)*10+1,IF(AND($F3371/INDEX($F$64:$F3372,MATCH(MAX(Q$64:Q3371),Q$64:Q3371,0)-1)&gt;(1+$O$2),MAX(O$64:O3372)&gt;MAX(P$64:P3371)),MAX(Q$64:Q3371)+1,""))),"")</f>
        <v/>
      </c>
    </row>
    <row r="3373" spans="1:17" x14ac:dyDescent="0.2">
      <c r="A3373" s="13">
        <f>HLOOKUP($E$2,历史数据!$V$3:$AE$5000,ROW(A3371),)</f>
        <v>303314</v>
      </c>
      <c r="B3373" s="41">
        <v>41528</v>
      </c>
      <c r="C3373" s="100">
        <f>IFERROR(IF(A3373&lt;&gt;0,MAX($C$4:C3372)+1,""),"")</f>
        <v>3302</v>
      </c>
      <c r="D3373" s="100"/>
      <c r="E3373" s="99">
        <f t="shared" si="296"/>
        <v>41632</v>
      </c>
      <c r="F3373" s="101">
        <f>IFERROR(VLOOKUP(E3373,历史数据!AH:AJ,3,),"")</f>
        <v>13.0580526494103</v>
      </c>
      <c r="G3373" s="101">
        <f t="shared" si="292"/>
        <v>13.803048001830067</v>
      </c>
      <c r="H3373" s="105">
        <f t="shared" si="293"/>
        <v>-5.6616236278428378E-4</v>
      </c>
      <c r="I3373" s="101">
        <f>IFERROR(VLOOKUP(E3373,历史数据!AH:AJ,2,),"")</f>
        <v>12.9537967400338</v>
      </c>
      <c r="J3373" s="104">
        <f t="shared" si="294"/>
        <v>0</v>
      </c>
      <c r="K3373" s="104" t="str">
        <f>IFERROR(IF(AND(J3372=$H$2*1,MAX(K$64:K3372)=MAX(L$64:L3372)),MAX(K$64:K3372)+1,""),"")</f>
        <v/>
      </c>
      <c r="L3373" s="104" t="str">
        <f>IFERROR(IF(AND($F3372/INDEX($F$64:$F3373,MATCH(MAX(M$64:M3373),M$64:M3373,0)-1)&lt;(1-$P$2),MAX(K$64:K3373)&gt;MAX(L$64:L3372)),MAX(K$64:K3373),""),"")</f>
        <v/>
      </c>
      <c r="M3373" s="104" t="str">
        <f>IFERROR(IF(E3373="","",IF(K3373&lt;&gt;"",MAX(M$64:M3372)+1,IF(AND($F3372/INDEX($F$64:$F3373,MATCH(MAX(M$64:M3372),M$64:M3372,0)-1)&gt;(1+$O$2),MAX(K$64:K3373)&gt;MAX(L$64:L3372)),MAX(M$64:M3372)+1,""))),"")</f>
        <v/>
      </c>
      <c r="N3373" s="91">
        <f t="shared" si="295"/>
        <v>0</v>
      </c>
      <c r="O3373" s="91" t="str">
        <f>IFERROR(IF(AND(N3372=$H$2*1,MAX(O$64:O3372)=MAX(P$64:P3372)),MAX(O$64:O3372)+1,""),"")</f>
        <v/>
      </c>
      <c r="P3373" s="91" t="str">
        <f>IFERROR(IF(MOD(MAX(Q$64:Q3373),10*MAX(O$64:O3373))&lt;=2,IF(AND(F3372/INDEX($F$64:$F3373,MATCH(MAX(O$64:O3373),O$64:O3373,0)-1)&lt;(1-$P$2),MAX(O$64:O3373)&gt;MAX(P$64:P3372)),MAX(O$64:O3373),""),IF(AND($F3372/INDEX($F$64:$F3373,MATCH(MAX(Q$64:Q3373),Q$64:Q3373,0)-1)&lt;(1-$P$2),MAX(O$64:O3373)&gt;MAX(P$64:P3372)),MAX(O$64:O3373),"")),"")</f>
        <v/>
      </c>
      <c r="Q3373" s="91" t="str">
        <f>IFERROR(IF(E3373="","",IF(O3373&lt;&gt;"",MAX(O$64:O3373)*10+1,IF(AND($F3372/INDEX($F$64:$F3373,MATCH(MAX(Q$64:Q3372),Q$64:Q3372,0)-1)&gt;(1+$O$2),MAX(O$64:O3373)&gt;MAX(P$64:P3372)),MAX(Q$64:Q3372)+1,""))),"")</f>
        <v/>
      </c>
    </row>
    <row r="3374" spans="1:17" x14ac:dyDescent="0.2">
      <c r="A3374" s="13">
        <f>HLOOKUP($E$2,历史数据!$V$3:$AE$5000,ROW(A3372),)</f>
        <v>235310</v>
      </c>
      <c r="B3374" s="41">
        <v>41529</v>
      </c>
      <c r="C3374" s="100">
        <f>IFERROR(IF(A3374&lt;&gt;0,MAX($C$4:C3373)+1,""),"")</f>
        <v>3303</v>
      </c>
      <c r="D3374" s="100"/>
      <c r="E3374" s="99">
        <f t="shared" si="296"/>
        <v>41633</v>
      </c>
      <c r="F3374" s="101">
        <f>IFERROR(VLOOKUP(E3374,历史数据!AH:AJ,3,),"")</f>
        <v>13.1492765701148</v>
      </c>
      <c r="G3374" s="101">
        <f t="shared" si="292"/>
        <v>13.796532007494038</v>
      </c>
      <c r="H3374" s="105">
        <f t="shared" si="293"/>
        <v>-4.7206923682108215E-4</v>
      </c>
      <c r="I3374" s="101">
        <f>IFERROR(VLOOKUP(E3374,历史数据!AH:AJ,2,),"")</f>
        <v>13.0189566833941</v>
      </c>
      <c r="J3374" s="104">
        <f t="shared" si="294"/>
        <v>0</v>
      </c>
      <c r="K3374" s="104" t="str">
        <f>IFERROR(IF(AND(J3373=$H$2*1,MAX(K$64:K3373)=MAX(L$64:L3373)),MAX(K$64:K3373)+1,""),"")</f>
        <v/>
      </c>
      <c r="L3374" s="104" t="str">
        <f>IFERROR(IF(AND($F3373/INDEX($F$64:$F3374,MATCH(MAX(M$64:M3374),M$64:M3374,0)-1)&lt;(1-$P$2),MAX(K$64:K3374)&gt;MAX(L$64:L3373)),MAX(K$64:K3374),""),"")</f>
        <v/>
      </c>
      <c r="M3374" s="104" t="str">
        <f>IFERROR(IF(E3374="","",IF(K3374&lt;&gt;"",MAX(M$64:M3373)+1,IF(AND($F3373/INDEX($F$64:$F3374,MATCH(MAX(M$64:M3373),M$64:M3373,0)-1)&gt;(1+$O$2),MAX(K$64:K3374)&gt;MAX(L$64:L3373)),MAX(M$64:M3373)+1,""))),"")</f>
        <v/>
      </c>
      <c r="N3374" s="91">
        <f t="shared" si="295"/>
        <v>0</v>
      </c>
      <c r="O3374" s="91" t="str">
        <f>IFERROR(IF(AND(N3373=$H$2*1,MAX(O$64:O3373)=MAX(P$64:P3373)),MAX(O$64:O3373)+1,""),"")</f>
        <v/>
      </c>
      <c r="P3374" s="91" t="str">
        <f>IFERROR(IF(MOD(MAX(Q$64:Q3374),10*MAX(O$64:O3374))&lt;=2,IF(AND(F3373/INDEX($F$64:$F3374,MATCH(MAX(O$64:O3374),O$64:O3374,0)-1)&lt;(1-$P$2),MAX(O$64:O3374)&gt;MAX(P$64:P3373)),MAX(O$64:O3374),""),IF(AND($F3373/INDEX($F$64:$F3374,MATCH(MAX(Q$64:Q3374),Q$64:Q3374,0)-1)&lt;(1-$P$2),MAX(O$64:O3374)&gt;MAX(P$64:P3373)),MAX(O$64:O3374),"")),"")</f>
        <v/>
      </c>
      <c r="Q3374" s="91" t="str">
        <f>IFERROR(IF(E3374="","",IF(O3374&lt;&gt;"",MAX(O$64:O3374)*10+1,IF(AND($F3373/INDEX($F$64:$F3374,MATCH(MAX(Q$64:Q3373),Q$64:Q3373,0)-1)&gt;(1+$O$2),MAX(O$64:O3374)&gt;MAX(P$64:P3373)),MAX(Q$64:Q3373)+1,""))),"")</f>
        <v/>
      </c>
    </row>
    <row r="3375" spans="1:17" x14ac:dyDescent="0.2">
      <c r="A3375" s="13">
        <f>HLOOKUP($E$2,历史数据!$V$3:$AE$5000,ROW(A3373),)</f>
        <v>197048</v>
      </c>
      <c r="B3375" s="41">
        <v>41530</v>
      </c>
      <c r="C3375" s="100">
        <f>IFERROR(IF(A3375&lt;&gt;0,MAX($C$4:C3374)+1,""),"")</f>
        <v>3304</v>
      </c>
      <c r="D3375" s="100"/>
      <c r="E3375" s="99">
        <f t="shared" si="296"/>
        <v>41634</v>
      </c>
      <c r="F3375" s="101">
        <f>IFERROR(VLOOKUP(E3375,历史数据!AH:AJ,3,),"")</f>
        <v>12.771348898624799</v>
      </c>
      <c r="G3375" s="101">
        <f t="shared" si="292"/>
        <v>13.786323616367586</v>
      </c>
      <c r="H3375" s="105">
        <f t="shared" si="293"/>
        <v>-7.3992443324943924E-4</v>
      </c>
      <c r="I3375" s="101">
        <f>IFERROR(VLOOKUP(E3375,历史数据!AH:AJ,2,),"")</f>
        <v>13.045020660738199</v>
      </c>
      <c r="J3375" s="104">
        <f t="shared" si="294"/>
        <v>0</v>
      </c>
      <c r="K3375" s="104" t="str">
        <f>IFERROR(IF(AND(J3374=$H$2*1,MAX(K$64:K3374)=MAX(L$64:L3374)),MAX(K$64:K3374)+1,""),"")</f>
        <v/>
      </c>
      <c r="L3375" s="104" t="str">
        <f>IFERROR(IF(AND($F3374/INDEX($F$64:$F3375,MATCH(MAX(M$64:M3375),M$64:M3375,0)-1)&lt;(1-$P$2),MAX(K$64:K3375)&gt;MAX(L$64:L3374)),MAX(K$64:K3375),""),"")</f>
        <v/>
      </c>
      <c r="M3375" s="104" t="str">
        <f>IFERROR(IF(E3375="","",IF(K3375&lt;&gt;"",MAX(M$64:M3374)+1,IF(AND($F3374/INDEX($F$64:$F3375,MATCH(MAX(M$64:M3374),M$64:M3374,0)-1)&gt;(1+$O$2),MAX(K$64:K3375)&gt;MAX(L$64:L3374)),MAX(M$64:M3374)+1,""))),"")</f>
        <v/>
      </c>
      <c r="N3375" s="91">
        <f t="shared" si="295"/>
        <v>0</v>
      </c>
      <c r="O3375" s="91" t="str">
        <f>IFERROR(IF(AND(N3374=$H$2*1,MAX(O$64:O3374)=MAX(P$64:P3374)),MAX(O$64:O3374)+1,""),"")</f>
        <v/>
      </c>
      <c r="P3375" s="91" t="str">
        <f>IFERROR(IF(MOD(MAX(Q$64:Q3375),10*MAX(O$64:O3375))&lt;=2,IF(AND(F3374/INDEX($F$64:$F3375,MATCH(MAX(O$64:O3375),O$64:O3375,0)-1)&lt;(1-$P$2),MAX(O$64:O3375)&gt;MAX(P$64:P3374)),MAX(O$64:O3375),""),IF(AND($F3374/INDEX($F$64:$F3375,MATCH(MAX(Q$64:Q3375),Q$64:Q3375,0)-1)&lt;(1-$P$2),MAX(O$64:O3375)&gt;MAX(P$64:P3374)),MAX(O$64:O3375),"")),"")</f>
        <v/>
      </c>
      <c r="Q3375" s="91" t="str">
        <f>IFERROR(IF(E3375="","",IF(O3375&lt;&gt;"",MAX(O$64:O3375)*10+1,IF(AND($F3374/INDEX($F$64:$F3375,MATCH(MAX(Q$64:Q3374),Q$64:Q3374,0)-1)&gt;(1+$O$2),MAX(O$64:O3375)&gt;MAX(P$64:P3374)),MAX(Q$64:Q3374)+1,""))),"")</f>
        <v/>
      </c>
    </row>
    <row r="3376" spans="1:17" x14ac:dyDescent="0.2">
      <c r="A3376" s="13">
        <f>HLOOKUP($E$2,历史数据!$V$3:$AE$5000,ROW(A3374),)</f>
        <v>665206</v>
      </c>
      <c r="B3376" s="41">
        <v>41533</v>
      </c>
      <c r="C3376" s="100">
        <f>IFERROR(IF(A3376&lt;&gt;0,MAX($C$4:C3375)+1,""),"")</f>
        <v>3305</v>
      </c>
      <c r="D3376" s="100"/>
      <c r="E3376" s="99">
        <f t="shared" si="296"/>
        <v>41635</v>
      </c>
      <c r="F3376" s="101">
        <f>IFERROR(VLOOKUP(E3376,历史数据!AH:AJ,3,),"")</f>
        <v>13.1753405474589</v>
      </c>
      <c r="G3376" s="101">
        <f t="shared" si="292"/>
        <v>13.783717218633171</v>
      </c>
      <c r="H3376" s="105">
        <f t="shared" si="293"/>
        <v>-1.8905676429359364E-4</v>
      </c>
      <c r="I3376" s="101">
        <f>IFERROR(VLOOKUP(E3376,历史数据!AH:AJ,2,),"")</f>
        <v>12.888636796673399</v>
      </c>
      <c r="J3376" s="104">
        <f t="shared" si="294"/>
        <v>0</v>
      </c>
      <c r="K3376" s="104" t="str">
        <f>IFERROR(IF(AND(J3375=$H$2*1,MAX(K$64:K3375)=MAX(L$64:L3375)),MAX(K$64:K3375)+1,""),"")</f>
        <v/>
      </c>
      <c r="L3376" s="104" t="str">
        <f>IFERROR(IF(AND($F3375/INDEX($F$64:$F3376,MATCH(MAX(M$64:M3376),M$64:M3376,0)-1)&lt;(1-$P$2),MAX(K$64:K3376)&gt;MAX(L$64:L3375)),MAX(K$64:K3376),""),"")</f>
        <v/>
      </c>
      <c r="M3376" s="104" t="str">
        <f>IFERROR(IF(E3376="","",IF(K3376&lt;&gt;"",MAX(M$64:M3375)+1,IF(AND($F3375/INDEX($F$64:$F3376,MATCH(MAX(M$64:M3375),M$64:M3375,0)-1)&gt;(1+$O$2),MAX(K$64:K3376)&gt;MAX(L$64:L3375)),MAX(M$64:M3375)+1,""))),"")</f>
        <v/>
      </c>
      <c r="N3376" s="91">
        <f t="shared" si="295"/>
        <v>0</v>
      </c>
      <c r="O3376" s="91" t="str">
        <f>IFERROR(IF(AND(N3375=$H$2*1,MAX(O$64:O3375)=MAX(P$64:P3375)),MAX(O$64:O3375)+1,""),"")</f>
        <v/>
      </c>
      <c r="P3376" s="91" t="str">
        <f>IFERROR(IF(MOD(MAX(Q$64:Q3376),10*MAX(O$64:O3376))&lt;=2,IF(AND(F3375/INDEX($F$64:$F3376,MATCH(MAX(O$64:O3376),O$64:O3376,0)-1)&lt;(1-$P$2),MAX(O$64:O3376)&gt;MAX(P$64:P3375)),MAX(O$64:O3376),""),IF(AND($F3375/INDEX($F$64:$F3376,MATCH(MAX(Q$64:Q3376),Q$64:Q3376,0)-1)&lt;(1-$P$2),MAX(O$64:O3376)&gt;MAX(P$64:P3375)),MAX(O$64:O3376),"")),"")</f>
        <v/>
      </c>
      <c r="Q3376" s="91" t="str">
        <f>IFERROR(IF(E3376="","",IF(O3376&lt;&gt;"",MAX(O$64:O3376)*10+1,IF(AND($F3375/INDEX($F$64:$F3376,MATCH(MAX(Q$64:Q3375),Q$64:Q3375,0)-1)&gt;(1+$O$2),MAX(O$64:O3376)&gt;MAX(P$64:P3375)),MAX(Q$64:Q3375)+1,""))),"")</f>
        <v/>
      </c>
    </row>
    <row r="3377" spans="1:17" x14ac:dyDescent="0.2">
      <c r="A3377" s="13">
        <f>HLOOKUP($E$2,历史数据!$V$3:$AE$5000,ROW(A3375),)</f>
        <v>482990</v>
      </c>
      <c r="B3377" s="41">
        <v>41534</v>
      </c>
      <c r="C3377" s="100">
        <f>IFERROR(IF(A3377&lt;&gt;0,MAX($C$4:C3376)+1,""),"")</f>
        <v>3306</v>
      </c>
      <c r="D3377" s="100"/>
      <c r="E3377" s="99">
        <f t="shared" si="296"/>
        <v>41638</v>
      </c>
      <c r="F3377" s="101">
        <f>IFERROR(VLOOKUP(E3377,历史数据!AH:AJ,3,),"")</f>
        <v>13.188372536131</v>
      </c>
      <c r="G3377" s="101">
        <f t="shared" si="292"/>
        <v>13.779156022597951</v>
      </c>
      <c r="H3377" s="105">
        <f t="shared" si="293"/>
        <v>-3.309118986462023E-4</v>
      </c>
      <c r="I3377" s="101">
        <f>IFERROR(VLOOKUP(E3377,历史数据!AH:AJ,2,),"")</f>
        <v>13.1753405474589</v>
      </c>
      <c r="J3377" s="104">
        <f t="shared" si="294"/>
        <v>0</v>
      </c>
      <c r="K3377" s="104" t="str">
        <f>IFERROR(IF(AND(J3376=$H$2*1,MAX(K$64:K3376)=MAX(L$64:L3376)),MAX(K$64:K3376)+1,""),"")</f>
        <v/>
      </c>
      <c r="L3377" s="104" t="str">
        <f>IFERROR(IF(AND($F3376/INDEX($F$64:$F3377,MATCH(MAX(M$64:M3377),M$64:M3377,0)-1)&lt;(1-$P$2),MAX(K$64:K3377)&gt;MAX(L$64:L3376)),MAX(K$64:K3377),""),"")</f>
        <v/>
      </c>
      <c r="M3377" s="104" t="str">
        <f>IFERROR(IF(E3377="","",IF(K3377&lt;&gt;"",MAX(M$64:M3376)+1,IF(AND($F3376/INDEX($F$64:$F3377,MATCH(MAX(M$64:M3376),M$64:M3376,0)-1)&gt;(1+$O$2),MAX(K$64:K3377)&gt;MAX(L$64:L3376)),MAX(M$64:M3376)+1,""))),"")</f>
        <v/>
      </c>
      <c r="N3377" s="91">
        <f t="shared" si="295"/>
        <v>0</v>
      </c>
      <c r="O3377" s="91" t="str">
        <f>IFERROR(IF(AND(N3376=$H$2*1,MAX(O$64:O3376)=MAX(P$64:P3376)),MAX(O$64:O3376)+1,""),"")</f>
        <v/>
      </c>
      <c r="P3377" s="91" t="str">
        <f>IFERROR(IF(MOD(MAX(Q$64:Q3377),10*MAX(O$64:O3377))&lt;=2,IF(AND(F3376/INDEX($F$64:$F3377,MATCH(MAX(O$64:O3377),O$64:O3377,0)-1)&lt;(1-$P$2),MAX(O$64:O3377)&gt;MAX(P$64:P3376)),MAX(O$64:O3377),""),IF(AND($F3376/INDEX($F$64:$F3377,MATCH(MAX(Q$64:Q3377),Q$64:Q3377,0)-1)&lt;(1-$P$2),MAX(O$64:O3377)&gt;MAX(P$64:P3376)),MAX(O$64:O3377),"")),"")</f>
        <v/>
      </c>
      <c r="Q3377" s="91" t="str">
        <f>IFERROR(IF(E3377="","",IF(O3377&lt;&gt;"",MAX(O$64:O3377)*10+1,IF(AND($F3376/INDEX($F$64:$F3377,MATCH(MAX(Q$64:Q3376),Q$64:Q3376,0)-1)&gt;(1+$O$2),MAX(O$64:O3377)&gt;MAX(P$64:P3376)),MAX(Q$64:Q3376)+1,""))),"")</f>
        <v/>
      </c>
    </row>
    <row r="3378" spans="1:17" x14ac:dyDescent="0.2">
      <c r="A3378" s="13">
        <f>HLOOKUP($E$2,历史数据!$V$3:$AE$5000,ROW(A3376),)</f>
        <v>193410</v>
      </c>
      <c r="B3378" s="41">
        <v>41535</v>
      </c>
      <c r="C3378" s="100">
        <f>IFERROR(IF(A3378&lt;&gt;0,MAX($C$4:C3377)+1,""),"")</f>
        <v>3307</v>
      </c>
      <c r="D3378" s="100"/>
      <c r="E3378" s="99">
        <f t="shared" si="296"/>
        <v>41639</v>
      </c>
      <c r="F3378" s="101">
        <f>IFERROR(VLOOKUP(E3378,历史数据!AH:AJ,3,),"")</f>
        <v>13.084116626754399</v>
      </c>
      <c r="G3378" s="101">
        <f t="shared" si="292"/>
        <v>13.77090242977231</v>
      </c>
      <c r="H3378" s="105">
        <f t="shared" si="293"/>
        <v>-5.989911727616315E-4</v>
      </c>
      <c r="I3378" s="101">
        <f>IFERROR(VLOOKUP(E3378,历史数据!AH:AJ,2,),"")</f>
        <v>13.266564468163301</v>
      </c>
      <c r="J3378" s="104">
        <f t="shared" si="294"/>
        <v>0</v>
      </c>
      <c r="K3378" s="104" t="str">
        <f>IFERROR(IF(AND(J3377=$H$2*1,MAX(K$64:K3377)=MAX(L$64:L3377)),MAX(K$64:K3377)+1,""),"")</f>
        <v/>
      </c>
      <c r="L3378" s="104" t="str">
        <f>IFERROR(IF(AND($F3377/INDEX($F$64:$F3378,MATCH(MAX(M$64:M3378),M$64:M3378,0)-1)&lt;(1-$P$2),MAX(K$64:K3378)&gt;MAX(L$64:L3377)),MAX(K$64:K3378),""),"")</f>
        <v/>
      </c>
      <c r="M3378" s="104" t="str">
        <f>IFERROR(IF(E3378="","",IF(K3378&lt;&gt;"",MAX(M$64:M3377)+1,IF(AND($F3377/INDEX($F$64:$F3378,MATCH(MAX(M$64:M3377),M$64:M3377,0)-1)&gt;(1+$O$2),MAX(K$64:K3378)&gt;MAX(L$64:L3377)),MAX(M$64:M3377)+1,""))),"")</f>
        <v/>
      </c>
      <c r="N3378" s="91">
        <f t="shared" si="295"/>
        <v>0</v>
      </c>
      <c r="O3378" s="91" t="str">
        <f>IFERROR(IF(AND(N3377=$H$2*1,MAX(O$64:O3377)=MAX(P$64:P3377)),MAX(O$64:O3377)+1,""),"")</f>
        <v/>
      </c>
      <c r="P3378" s="91" t="str">
        <f>IFERROR(IF(MOD(MAX(Q$64:Q3378),10*MAX(O$64:O3378))&lt;=2,IF(AND(F3377/INDEX($F$64:$F3378,MATCH(MAX(O$64:O3378),O$64:O3378,0)-1)&lt;(1-$P$2),MAX(O$64:O3378)&gt;MAX(P$64:P3377)),MAX(O$64:O3378),""),IF(AND($F3377/INDEX($F$64:$F3378,MATCH(MAX(Q$64:Q3378),Q$64:Q3378,0)-1)&lt;(1-$P$2),MAX(O$64:O3378)&gt;MAX(P$64:P3377)),MAX(O$64:O3378),"")),"")</f>
        <v/>
      </c>
      <c r="Q3378" s="91" t="str">
        <f>IFERROR(IF(E3378="","",IF(O3378&lt;&gt;"",MAX(O$64:O3378)*10+1,IF(AND($F3377/INDEX($F$64:$F3378,MATCH(MAX(Q$64:Q3377),Q$64:Q3377,0)-1)&gt;(1+$O$2),MAX(O$64:O3378)&gt;MAX(P$64:P3377)),MAX(Q$64:Q3377)+1,""))),"")</f>
        <v/>
      </c>
    </row>
    <row r="3379" spans="1:17" x14ac:dyDescent="0.2">
      <c r="A3379" s="13">
        <f>HLOOKUP($E$2,历史数据!$V$3:$AE$5000,ROW(A3377),)</f>
        <v>285391</v>
      </c>
      <c r="B3379" s="41">
        <v>41540</v>
      </c>
      <c r="C3379" s="100">
        <f>IFERROR(IF(A3379&lt;&gt;0,MAX($C$4:C3378)+1,""),"")</f>
        <v>3308</v>
      </c>
      <c r="D3379" s="100"/>
      <c r="E3379" s="99">
        <f t="shared" si="296"/>
        <v>41641</v>
      </c>
      <c r="F3379" s="101">
        <f>IFERROR(VLOOKUP(E3379,历史数据!AH:AJ,3,),"")</f>
        <v>13.0319886720662</v>
      </c>
      <c r="G3379" s="101">
        <f t="shared" si="292"/>
        <v>13.763300436380273</v>
      </c>
      <c r="H3379" s="105">
        <f t="shared" si="293"/>
        <v>-5.5203305889384158E-4</v>
      </c>
      <c r="I3379" s="101">
        <f>IFERROR(VLOOKUP(E3379,历史数据!AH:AJ,2,),"")</f>
        <v>13.0710846380824</v>
      </c>
      <c r="J3379" s="104">
        <f t="shared" si="294"/>
        <v>0</v>
      </c>
      <c r="K3379" s="104" t="str">
        <f>IFERROR(IF(AND(J3378=$H$2*1,MAX(K$64:K3378)=MAX(L$64:L3378)),MAX(K$64:K3378)+1,""),"")</f>
        <v/>
      </c>
      <c r="L3379" s="104" t="str">
        <f>IFERROR(IF(AND($F3378/INDEX($F$64:$F3379,MATCH(MAX(M$64:M3379),M$64:M3379,0)-1)&lt;(1-$P$2),MAX(K$64:K3379)&gt;MAX(L$64:L3378)),MAX(K$64:K3379),""),"")</f>
        <v/>
      </c>
      <c r="M3379" s="104" t="str">
        <f>IFERROR(IF(E3379="","",IF(K3379&lt;&gt;"",MAX(M$64:M3378)+1,IF(AND($F3378/INDEX($F$64:$F3379,MATCH(MAX(M$64:M3378),M$64:M3378,0)-1)&gt;(1+$O$2),MAX(K$64:K3379)&gt;MAX(L$64:L3378)),MAX(M$64:M3378)+1,""))),"")</f>
        <v/>
      </c>
      <c r="N3379" s="91">
        <f t="shared" si="295"/>
        <v>0</v>
      </c>
      <c r="O3379" s="91" t="str">
        <f>IFERROR(IF(AND(N3378=$H$2*1,MAX(O$64:O3378)=MAX(P$64:P3378)),MAX(O$64:O3378)+1,""),"")</f>
        <v/>
      </c>
      <c r="P3379" s="91" t="str">
        <f>IFERROR(IF(MOD(MAX(Q$64:Q3379),10*MAX(O$64:O3379))&lt;=2,IF(AND(F3378/INDEX($F$64:$F3379,MATCH(MAX(O$64:O3379),O$64:O3379,0)-1)&lt;(1-$P$2),MAX(O$64:O3379)&gt;MAX(P$64:P3378)),MAX(O$64:O3379),""),IF(AND($F3378/INDEX($F$64:$F3379,MATCH(MAX(Q$64:Q3379),Q$64:Q3379,0)-1)&lt;(1-$P$2),MAX(O$64:O3379)&gt;MAX(P$64:P3378)),MAX(O$64:O3379),"")),"")</f>
        <v/>
      </c>
      <c r="Q3379" s="91" t="str">
        <f>IFERROR(IF(E3379="","",IF(O3379&lt;&gt;"",MAX(O$64:O3379)*10+1,IF(AND($F3378/INDEX($F$64:$F3379,MATCH(MAX(Q$64:Q3378),Q$64:Q3378,0)-1)&gt;(1+$O$2),MAX(O$64:O3379)&gt;MAX(P$64:P3378)),MAX(Q$64:Q3378)+1,""))),"")</f>
        <v/>
      </c>
    </row>
    <row r="3380" spans="1:17" x14ac:dyDescent="0.2">
      <c r="A3380" s="13">
        <f>HLOOKUP($E$2,历史数据!$V$3:$AE$5000,ROW(A3378),)</f>
        <v>538474</v>
      </c>
      <c r="B3380" s="41">
        <v>41541</v>
      </c>
      <c r="C3380" s="100">
        <f>IFERROR(IF(A3380&lt;&gt;0,MAX($C$4:C3379)+1,""),"")</f>
        <v>3309</v>
      </c>
      <c r="D3380" s="100"/>
      <c r="E3380" s="99">
        <f t="shared" si="296"/>
        <v>41642</v>
      </c>
      <c r="F3380" s="101">
        <f>IFERROR(VLOOKUP(E3380,历史数据!AH:AJ,3,),"")</f>
        <v>12.927732762689599</v>
      </c>
      <c r="G3380" s="101">
        <f t="shared" si="292"/>
        <v>13.74266645431617</v>
      </c>
      <c r="H3380" s="105">
        <f t="shared" si="293"/>
        <v>-1.4992030552178903E-3</v>
      </c>
      <c r="I3380" s="101">
        <f>IFERROR(VLOOKUP(E3380,历史数据!AH:AJ,2,),"")</f>
        <v>12.8625728193293</v>
      </c>
      <c r="J3380" s="104">
        <f t="shared" si="294"/>
        <v>0</v>
      </c>
      <c r="K3380" s="104" t="str">
        <f>IFERROR(IF(AND(J3379=$H$2*1,MAX(K$64:K3379)=MAX(L$64:L3379)),MAX(K$64:K3379)+1,""),"")</f>
        <v/>
      </c>
      <c r="L3380" s="104" t="str">
        <f>IFERROR(IF(AND($F3379/INDEX($F$64:$F3380,MATCH(MAX(M$64:M3380),M$64:M3380,0)-1)&lt;(1-$P$2),MAX(K$64:K3380)&gt;MAX(L$64:L3379)),MAX(K$64:K3380),""),"")</f>
        <v/>
      </c>
      <c r="M3380" s="104" t="str">
        <f>IFERROR(IF(E3380="","",IF(K3380&lt;&gt;"",MAX(M$64:M3379)+1,IF(AND($F3379/INDEX($F$64:$F3380,MATCH(MAX(M$64:M3379),M$64:M3379,0)-1)&gt;(1+$O$2),MAX(K$64:K3380)&gt;MAX(L$64:L3379)),MAX(M$64:M3379)+1,""))),"")</f>
        <v/>
      </c>
      <c r="N3380" s="91">
        <f t="shared" si="295"/>
        <v>0</v>
      </c>
      <c r="O3380" s="91" t="str">
        <f>IFERROR(IF(AND(N3379=$H$2*1,MAX(O$64:O3379)=MAX(P$64:P3379)),MAX(O$64:O3379)+1,""),"")</f>
        <v/>
      </c>
      <c r="P3380" s="91" t="str">
        <f>IFERROR(IF(MOD(MAX(Q$64:Q3380),10*MAX(O$64:O3380))&lt;=2,IF(AND(F3379/INDEX($F$64:$F3380,MATCH(MAX(O$64:O3380),O$64:O3380,0)-1)&lt;(1-$P$2),MAX(O$64:O3380)&gt;MAX(P$64:P3379)),MAX(O$64:O3380),""),IF(AND($F3379/INDEX($F$64:$F3380,MATCH(MAX(Q$64:Q3380),Q$64:Q3380,0)-1)&lt;(1-$P$2),MAX(O$64:O3380)&gt;MAX(P$64:P3379)),MAX(O$64:O3380),"")),"")</f>
        <v/>
      </c>
      <c r="Q3380" s="91" t="str">
        <f>IFERROR(IF(E3380="","",IF(O3380&lt;&gt;"",MAX(O$64:O3380)*10+1,IF(AND($F3379/INDEX($F$64:$F3380,MATCH(MAX(Q$64:Q3379),Q$64:Q3379,0)-1)&gt;(1+$O$2),MAX(O$64:O3380)&gt;MAX(P$64:P3379)),MAX(Q$64:Q3379)+1,""))),"")</f>
        <v/>
      </c>
    </row>
    <row r="3381" spans="1:17" x14ac:dyDescent="0.2">
      <c r="A3381" s="13">
        <f>HLOOKUP($E$2,历史数据!$V$3:$AE$5000,ROW(A3379),)</f>
        <v>366737</v>
      </c>
      <c r="B3381" s="41">
        <v>41542</v>
      </c>
      <c r="C3381" s="100">
        <f>IFERROR(IF(A3381&lt;&gt;0,MAX($C$4:C3380)+1,""),"")</f>
        <v>3310</v>
      </c>
      <c r="D3381" s="100"/>
      <c r="E3381" s="99">
        <f t="shared" si="296"/>
        <v>41645</v>
      </c>
      <c r="F3381" s="101">
        <f>IFERROR(VLOOKUP(E3381,历史数据!AH:AJ,3,),"")</f>
        <v>12.654061000576201</v>
      </c>
      <c r="G3381" s="101">
        <f t="shared" si="292"/>
        <v>13.715733677727231</v>
      </c>
      <c r="H3381" s="105">
        <f t="shared" si="293"/>
        <v>-1.9597926412948663E-3</v>
      </c>
      <c r="I3381" s="101">
        <f>IFERROR(VLOOKUP(E3381,历史数据!AH:AJ,2,),"")</f>
        <v>12.8756048080014</v>
      </c>
      <c r="J3381" s="104">
        <f t="shared" si="294"/>
        <v>0</v>
      </c>
      <c r="K3381" s="104" t="str">
        <f>IFERROR(IF(AND(J3380=$H$2*1,MAX(K$64:K3380)=MAX(L$64:L3380)),MAX(K$64:K3380)+1,""),"")</f>
        <v/>
      </c>
      <c r="L3381" s="104" t="str">
        <f>IFERROR(IF(AND($F3380/INDEX($F$64:$F3381,MATCH(MAX(M$64:M3381),M$64:M3381,0)-1)&lt;(1-$P$2),MAX(K$64:K3381)&gt;MAX(L$64:L3380)),MAX(K$64:K3381),""),"")</f>
        <v/>
      </c>
      <c r="M3381" s="104" t="str">
        <f>IFERROR(IF(E3381="","",IF(K3381&lt;&gt;"",MAX(M$64:M3380)+1,IF(AND($F3380/INDEX($F$64:$F3381,MATCH(MAX(M$64:M3380),M$64:M3380,0)-1)&gt;(1+$O$2),MAX(K$64:K3381)&gt;MAX(L$64:L3380)),MAX(M$64:M3380)+1,""))),"")</f>
        <v/>
      </c>
      <c r="N3381" s="91">
        <f t="shared" si="295"/>
        <v>0</v>
      </c>
      <c r="O3381" s="91" t="str">
        <f>IFERROR(IF(AND(N3380=$H$2*1,MAX(O$64:O3380)=MAX(P$64:P3380)),MAX(O$64:O3380)+1,""),"")</f>
        <v/>
      </c>
      <c r="P3381" s="91" t="str">
        <f>IFERROR(IF(MOD(MAX(Q$64:Q3381),10*MAX(O$64:O3381))&lt;=2,IF(AND(F3380/INDEX($F$64:$F3381,MATCH(MAX(O$64:O3381),O$64:O3381,0)-1)&lt;(1-$P$2),MAX(O$64:O3381)&gt;MAX(P$64:P3380)),MAX(O$64:O3381),""),IF(AND($F3380/INDEX($F$64:$F3381,MATCH(MAX(Q$64:Q3381),Q$64:Q3381,0)-1)&lt;(1-$P$2),MAX(O$64:O3381)&gt;MAX(P$64:P3380)),MAX(O$64:O3381),"")),"")</f>
        <v/>
      </c>
      <c r="Q3381" s="91" t="str">
        <f>IFERROR(IF(E3381="","",IF(O3381&lt;&gt;"",MAX(O$64:O3381)*10+1,IF(AND($F3380/INDEX($F$64:$F3381,MATCH(MAX(Q$64:Q3380),Q$64:Q3380,0)-1)&gt;(1+$O$2),MAX(O$64:O3381)&gt;MAX(P$64:P3380)),MAX(Q$64:Q3380)+1,""))),"")</f>
        <v/>
      </c>
    </row>
    <row r="3382" spans="1:17" x14ac:dyDescent="0.2">
      <c r="A3382" s="13">
        <f>HLOOKUP($E$2,历史数据!$V$3:$AE$5000,ROW(A3380),)</f>
        <v>290986</v>
      </c>
      <c r="B3382" s="41">
        <v>41543</v>
      </c>
      <c r="C3382" s="100">
        <f>IFERROR(IF(A3382&lt;&gt;0,MAX($C$4:C3381)+1,""),"")</f>
        <v>3311</v>
      </c>
      <c r="D3382" s="100"/>
      <c r="E3382" s="99">
        <f t="shared" si="296"/>
        <v>41646</v>
      </c>
      <c r="F3382" s="101">
        <f>IFERROR(VLOOKUP(E3382,历史数据!AH:AJ,3,),"")</f>
        <v>12.7192209439366</v>
      </c>
      <c r="G3382" s="101">
        <f t="shared" si="292"/>
        <v>13.690104100005502</v>
      </c>
      <c r="H3382" s="105">
        <f t="shared" si="293"/>
        <v>-1.8686260847531333E-3</v>
      </c>
      <c r="I3382" s="101">
        <f>IFERROR(VLOOKUP(E3382,历史数据!AH:AJ,2,),"")</f>
        <v>12.654061000576201</v>
      </c>
      <c r="J3382" s="104">
        <f t="shared" si="294"/>
        <v>0</v>
      </c>
      <c r="K3382" s="104" t="str">
        <f>IFERROR(IF(AND(J3381=$H$2*1,MAX(K$64:K3381)=MAX(L$64:L3381)),MAX(K$64:K3381)+1,""),"")</f>
        <v/>
      </c>
      <c r="L3382" s="104" t="str">
        <f>IFERROR(IF(AND($F3381/INDEX($F$64:$F3382,MATCH(MAX(M$64:M3382),M$64:M3382,0)-1)&lt;(1-$P$2),MAX(K$64:K3382)&gt;MAX(L$64:L3381)),MAX(K$64:K3382),""),"")</f>
        <v/>
      </c>
      <c r="M3382" s="104" t="str">
        <f>IFERROR(IF(E3382="","",IF(K3382&lt;&gt;"",MAX(M$64:M3381)+1,IF(AND($F3381/INDEX($F$64:$F3382,MATCH(MAX(M$64:M3381),M$64:M3381,0)-1)&gt;(1+$O$2),MAX(K$64:K3382)&gt;MAX(L$64:L3381)),MAX(M$64:M3381)+1,""))),"")</f>
        <v/>
      </c>
      <c r="N3382" s="91">
        <f t="shared" si="295"/>
        <v>0</v>
      </c>
      <c r="O3382" s="91" t="str">
        <f>IFERROR(IF(AND(N3381=$H$2*1,MAX(O$64:O3381)=MAX(P$64:P3381)),MAX(O$64:O3381)+1,""),"")</f>
        <v/>
      </c>
      <c r="P3382" s="91" t="str">
        <f>IFERROR(IF(MOD(MAX(Q$64:Q3382),10*MAX(O$64:O3382))&lt;=2,IF(AND(F3381/INDEX($F$64:$F3382,MATCH(MAX(O$64:O3382),O$64:O3382,0)-1)&lt;(1-$P$2),MAX(O$64:O3382)&gt;MAX(P$64:P3381)),MAX(O$64:O3382),""),IF(AND($F3381/INDEX($F$64:$F3382,MATCH(MAX(Q$64:Q3382),Q$64:Q3382,0)-1)&lt;(1-$P$2),MAX(O$64:O3382)&gt;MAX(P$64:P3381)),MAX(O$64:O3382),"")),"")</f>
        <v/>
      </c>
      <c r="Q3382" s="91" t="str">
        <f>IFERROR(IF(E3382="","",IF(O3382&lt;&gt;"",MAX(O$64:O3382)*10+1,IF(AND($F3381/INDEX($F$64:$F3382,MATCH(MAX(Q$64:Q3381),Q$64:Q3381,0)-1)&gt;(1+$O$2),MAX(O$64:O3382)&gt;MAX(P$64:P3381)),MAX(Q$64:Q3381)+1,""))),"")</f>
        <v/>
      </c>
    </row>
    <row r="3383" spans="1:17" x14ac:dyDescent="0.2">
      <c r="A3383" s="13">
        <f>HLOOKUP($E$2,历史数据!$V$3:$AE$5000,ROW(A3381),)</f>
        <v>244717</v>
      </c>
      <c r="B3383" s="41">
        <v>41544</v>
      </c>
      <c r="C3383" s="100">
        <f>IFERROR(IF(A3383&lt;&gt;0,MAX($C$4:C3382)+1,""),"")</f>
        <v>3312</v>
      </c>
      <c r="D3383" s="100"/>
      <c r="E3383" s="99">
        <f t="shared" si="296"/>
        <v>41647</v>
      </c>
      <c r="F3383" s="101">
        <f>IFERROR(VLOOKUP(E3383,历史数据!AH:AJ,3,),"")</f>
        <v>12.601933045888</v>
      </c>
      <c r="G3383" s="101">
        <f t="shared" si="292"/>
        <v>13.665126121717377</v>
      </c>
      <c r="H3383" s="105">
        <f t="shared" si="293"/>
        <v>-1.8245280025384059E-3</v>
      </c>
      <c r="I3383" s="101">
        <f>IFERROR(VLOOKUP(E3383,历史数据!AH:AJ,2,),"")</f>
        <v>12.7192209439366</v>
      </c>
      <c r="J3383" s="104">
        <f t="shared" si="294"/>
        <v>0</v>
      </c>
      <c r="K3383" s="104" t="str">
        <f>IFERROR(IF(AND(J3382=$H$2*1,MAX(K$64:K3382)=MAX(L$64:L3382)),MAX(K$64:K3382)+1,""),"")</f>
        <v/>
      </c>
      <c r="L3383" s="104" t="str">
        <f>IFERROR(IF(AND($F3382/INDEX($F$64:$F3383,MATCH(MAX(M$64:M3383),M$64:M3383,0)-1)&lt;(1-$P$2),MAX(K$64:K3383)&gt;MAX(L$64:L3382)),MAX(K$64:K3383),""),"")</f>
        <v/>
      </c>
      <c r="M3383" s="104" t="str">
        <f>IFERROR(IF(E3383="","",IF(K3383&lt;&gt;"",MAX(M$64:M3382)+1,IF(AND($F3382/INDEX($F$64:$F3383,MATCH(MAX(M$64:M3382),M$64:M3382,0)-1)&gt;(1+$O$2),MAX(K$64:K3383)&gt;MAX(L$64:L3382)),MAX(M$64:M3382)+1,""))),"")</f>
        <v/>
      </c>
      <c r="N3383" s="91">
        <f t="shared" si="295"/>
        <v>0</v>
      </c>
      <c r="O3383" s="91" t="str">
        <f>IFERROR(IF(AND(N3382=$H$2*1,MAX(O$64:O3382)=MAX(P$64:P3382)),MAX(O$64:O3382)+1,""),"")</f>
        <v/>
      </c>
      <c r="P3383" s="91" t="str">
        <f>IFERROR(IF(MOD(MAX(Q$64:Q3383),10*MAX(O$64:O3383))&lt;=2,IF(AND(F3382/INDEX($F$64:$F3383,MATCH(MAX(O$64:O3383),O$64:O3383,0)-1)&lt;(1-$P$2),MAX(O$64:O3383)&gt;MAX(P$64:P3382)),MAX(O$64:O3383),""),IF(AND($F3382/INDEX($F$64:$F3383,MATCH(MAX(Q$64:Q3383),Q$64:Q3383,0)-1)&lt;(1-$P$2),MAX(O$64:O3383)&gt;MAX(P$64:P3382)),MAX(O$64:O3383),"")),"")</f>
        <v/>
      </c>
      <c r="Q3383" s="91" t="str">
        <f>IFERROR(IF(E3383="","",IF(O3383&lt;&gt;"",MAX(O$64:O3383)*10+1,IF(AND($F3382/INDEX($F$64:$F3383,MATCH(MAX(Q$64:Q3382),Q$64:Q3382,0)-1)&gt;(1+$O$2),MAX(O$64:O3383)&gt;MAX(P$64:P3382)),MAX(Q$64:Q3382)+1,""))),"")</f>
        <v/>
      </c>
    </row>
    <row r="3384" spans="1:17" x14ac:dyDescent="0.2">
      <c r="A3384" s="13">
        <f>HLOOKUP($E$2,历史数据!$V$3:$AE$5000,ROW(A3382),)</f>
        <v>324036</v>
      </c>
      <c r="B3384" s="41">
        <v>41547</v>
      </c>
      <c r="C3384" s="100">
        <f>IFERROR(IF(A3384&lt;&gt;0,MAX($C$4:C3383)+1,""),"")</f>
        <v>3313</v>
      </c>
      <c r="D3384" s="100"/>
      <c r="E3384" s="99">
        <f t="shared" si="296"/>
        <v>41648</v>
      </c>
      <c r="F3384" s="101">
        <f>IFERROR(VLOOKUP(E3384,历史数据!AH:AJ,3,),"")</f>
        <v>12.354325261118699</v>
      </c>
      <c r="G3384" s="101">
        <f t="shared" si="292"/>
        <v>13.638193345128439</v>
      </c>
      <c r="H3384" s="105">
        <f t="shared" si="293"/>
        <v>-1.9709131367718902E-3</v>
      </c>
      <c r="I3384" s="101">
        <f>IFERROR(VLOOKUP(E3384,历史数据!AH:AJ,2,),"")</f>
        <v>12.6670929892483</v>
      </c>
      <c r="J3384" s="104">
        <f t="shared" si="294"/>
        <v>0</v>
      </c>
      <c r="K3384" s="104" t="str">
        <f>IFERROR(IF(AND(J3383=$H$2*1,MAX(K$64:K3383)=MAX(L$64:L3383)),MAX(K$64:K3383)+1,""),"")</f>
        <v/>
      </c>
      <c r="L3384" s="104" t="str">
        <f>IFERROR(IF(AND($F3383/INDEX($F$64:$F3384,MATCH(MAX(M$64:M3384),M$64:M3384,0)-1)&lt;(1-$P$2),MAX(K$64:K3384)&gt;MAX(L$64:L3383)),MAX(K$64:K3384),""),"")</f>
        <v/>
      </c>
      <c r="M3384" s="104" t="str">
        <f>IFERROR(IF(E3384="","",IF(K3384&lt;&gt;"",MAX(M$64:M3383)+1,IF(AND($F3383/INDEX($F$64:$F3384,MATCH(MAX(M$64:M3383),M$64:M3383,0)-1)&gt;(1+$O$2),MAX(K$64:K3384)&gt;MAX(L$64:L3383)),MAX(M$64:M3383)+1,""))),"")</f>
        <v/>
      </c>
      <c r="N3384" s="91">
        <f t="shared" si="295"/>
        <v>0</v>
      </c>
      <c r="O3384" s="91" t="str">
        <f>IFERROR(IF(AND(N3383=$H$2*1,MAX(O$64:O3383)=MAX(P$64:P3383)),MAX(O$64:O3383)+1,""),"")</f>
        <v/>
      </c>
      <c r="P3384" s="91" t="str">
        <f>IFERROR(IF(MOD(MAX(Q$64:Q3384),10*MAX(O$64:O3384))&lt;=2,IF(AND(F3383/INDEX($F$64:$F3384,MATCH(MAX(O$64:O3384),O$64:O3384,0)-1)&lt;(1-$P$2),MAX(O$64:O3384)&gt;MAX(P$64:P3383)),MAX(O$64:O3384),""),IF(AND($F3383/INDEX($F$64:$F3384,MATCH(MAX(Q$64:Q3384),Q$64:Q3384,0)-1)&lt;(1-$P$2),MAX(O$64:O3384)&gt;MAX(P$64:P3383)),MAX(O$64:O3384),"")),"")</f>
        <v/>
      </c>
      <c r="Q3384" s="91" t="str">
        <f>IFERROR(IF(E3384="","",IF(O3384&lt;&gt;"",MAX(O$64:O3384)*10+1,IF(AND($F3383/INDEX($F$64:$F3384,MATCH(MAX(Q$64:Q3383),Q$64:Q3383,0)-1)&gt;(1+$O$2),MAX(O$64:O3384)&gt;MAX(P$64:P3383)),MAX(Q$64:Q3383)+1,""))),"")</f>
        <v/>
      </c>
    </row>
    <row r="3385" spans="1:17" x14ac:dyDescent="0.2">
      <c r="A3385" s="13">
        <f>HLOOKUP($E$2,历史数据!$V$3:$AE$5000,ROW(A3383),)</f>
        <v>269451</v>
      </c>
      <c r="B3385" s="41">
        <v>41555</v>
      </c>
      <c r="C3385" s="100">
        <f>IFERROR(IF(A3385&lt;&gt;0,MAX($C$4:C3384)+1,""),"")</f>
        <v>3314</v>
      </c>
      <c r="D3385" s="100"/>
      <c r="E3385" s="99">
        <f t="shared" si="296"/>
        <v>41649</v>
      </c>
      <c r="F3385" s="101">
        <f>IFERROR(VLOOKUP(E3385,历史数据!AH:AJ,3,),"")</f>
        <v>12.0545895216612</v>
      </c>
      <c r="G3385" s="101">
        <f t="shared" si="292"/>
        <v>13.606916572315482</v>
      </c>
      <c r="H3385" s="105">
        <f t="shared" si="293"/>
        <v>-2.293322291410993E-3</v>
      </c>
      <c r="I3385" s="101">
        <f>IFERROR(VLOOKUP(E3385,历史数据!AH:AJ,2,),"")</f>
        <v>12.3021973064305</v>
      </c>
      <c r="J3385" s="104">
        <f t="shared" si="294"/>
        <v>0</v>
      </c>
      <c r="K3385" s="104" t="str">
        <f>IFERROR(IF(AND(J3384=$H$2*1,MAX(K$64:K3384)=MAX(L$64:L3384)),MAX(K$64:K3384)+1,""),"")</f>
        <v/>
      </c>
      <c r="L3385" s="104" t="str">
        <f>IFERROR(IF(AND($F3384/INDEX($F$64:$F3385,MATCH(MAX(M$64:M3385),M$64:M3385,0)-1)&lt;(1-$P$2),MAX(K$64:K3385)&gt;MAX(L$64:L3384)),MAX(K$64:K3385),""),"")</f>
        <v/>
      </c>
      <c r="M3385" s="104" t="str">
        <f>IFERROR(IF(E3385="","",IF(K3385&lt;&gt;"",MAX(M$64:M3384)+1,IF(AND($F3384/INDEX($F$64:$F3385,MATCH(MAX(M$64:M3384),M$64:M3384,0)-1)&gt;(1+$O$2),MAX(K$64:K3385)&gt;MAX(L$64:L3384)),MAX(M$64:M3384)+1,""))),"")</f>
        <v/>
      </c>
      <c r="N3385" s="91">
        <f t="shared" si="295"/>
        <v>0</v>
      </c>
      <c r="O3385" s="91" t="str">
        <f>IFERROR(IF(AND(N3384=$H$2*1,MAX(O$64:O3384)=MAX(P$64:P3384)),MAX(O$64:O3384)+1,""),"")</f>
        <v/>
      </c>
      <c r="P3385" s="91" t="str">
        <f>IFERROR(IF(MOD(MAX(Q$64:Q3385),10*MAX(O$64:O3385))&lt;=2,IF(AND(F3384/INDEX($F$64:$F3385,MATCH(MAX(O$64:O3385),O$64:O3385,0)-1)&lt;(1-$P$2),MAX(O$64:O3385)&gt;MAX(P$64:P3384)),MAX(O$64:O3385),""),IF(AND($F3384/INDEX($F$64:$F3385,MATCH(MAX(Q$64:Q3385),Q$64:Q3385,0)-1)&lt;(1-$P$2),MAX(O$64:O3385)&gt;MAX(P$64:P3384)),MAX(O$64:O3385),"")),"")</f>
        <v/>
      </c>
      <c r="Q3385" s="91" t="str">
        <f>IFERROR(IF(E3385="","",IF(O3385&lt;&gt;"",MAX(O$64:O3385)*10+1,IF(AND($F3384/INDEX($F$64:$F3385,MATCH(MAX(Q$64:Q3384),Q$64:Q3384,0)-1)&gt;(1+$O$2),MAX(O$64:O3385)&gt;MAX(P$64:P3384)),MAX(Q$64:Q3384)+1,""))),"")</f>
        <v/>
      </c>
    </row>
    <row r="3386" spans="1:17" x14ac:dyDescent="0.2">
      <c r="A3386" s="13">
        <f>HLOOKUP($E$2,历史数据!$V$3:$AE$5000,ROW(A3384),)</f>
        <v>599888</v>
      </c>
      <c r="B3386" s="41">
        <v>41556</v>
      </c>
      <c r="C3386" s="100">
        <f>IFERROR(IF(A3386&lt;&gt;0,MAX($C$4:C3385)+1,""),"")</f>
        <v>3315</v>
      </c>
      <c r="D3386" s="100"/>
      <c r="E3386" s="99">
        <f t="shared" si="296"/>
        <v>41652</v>
      </c>
      <c r="F3386" s="101">
        <f>IFERROR(VLOOKUP(E3386,历史数据!AH:AJ,3,),"")</f>
        <v>11.806981736891901</v>
      </c>
      <c r="G3386" s="101">
        <f t="shared" si="292"/>
        <v>13.564562609131267</v>
      </c>
      <c r="H3386" s="105">
        <f t="shared" si="293"/>
        <v>-3.1126789790413278E-3</v>
      </c>
      <c r="I3386" s="101">
        <f>IFERROR(VLOOKUP(E3386,历史数据!AH:AJ,2,),"")</f>
        <v>11.767885770875701</v>
      </c>
      <c r="J3386" s="104">
        <f t="shared" si="294"/>
        <v>0</v>
      </c>
      <c r="K3386" s="104" t="str">
        <f>IFERROR(IF(AND(J3385=$H$2*1,MAX(K$64:K3385)=MAX(L$64:L3385)),MAX(K$64:K3385)+1,""),"")</f>
        <v/>
      </c>
      <c r="L3386" s="104" t="str">
        <f>IFERROR(IF(AND($F3385/INDEX($F$64:$F3386,MATCH(MAX(M$64:M3386),M$64:M3386,0)-1)&lt;(1-$P$2),MAX(K$64:K3386)&gt;MAX(L$64:L3385)),MAX(K$64:K3386),""),"")</f>
        <v/>
      </c>
      <c r="M3386" s="104" t="str">
        <f>IFERROR(IF(E3386="","",IF(K3386&lt;&gt;"",MAX(M$64:M3385)+1,IF(AND($F3385/INDEX($F$64:$F3386,MATCH(MAX(M$64:M3385),M$64:M3385,0)-1)&gt;(1+$O$2),MAX(K$64:K3386)&gt;MAX(L$64:L3385)),MAX(M$64:M3385)+1,""))),"")</f>
        <v/>
      </c>
      <c r="N3386" s="91">
        <f t="shared" si="295"/>
        <v>0</v>
      </c>
      <c r="O3386" s="91" t="str">
        <f>IFERROR(IF(AND(N3385=$H$2*1,MAX(O$64:O3385)=MAX(P$64:P3385)),MAX(O$64:O3385)+1,""),"")</f>
        <v/>
      </c>
      <c r="P3386" s="91" t="str">
        <f>IFERROR(IF(MOD(MAX(Q$64:Q3386),10*MAX(O$64:O3386))&lt;=2,IF(AND(F3385/INDEX($F$64:$F3386,MATCH(MAX(O$64:O3386),O$64:O3386,0)-1)&lt;(1-$P$2),MAX(O$64:O3386)&gt;MAX(P$64:P3385)),MAX(O$64:O3386),""),IF(AND($F3385/INDEX($F$64:$F3386,MATCH(MAX(Q$64:Q3386),Q$64:Q3386,0)-1)&lt;(1-$P$2),MAX(O$64:O3386)&gt;MAX(P$64:P3385)),MAX(O$64:O3386),"")),"")</f>
        <v/>
      </c>
      <c r="Q3386" s="91" t="str">
        <f>IFERROR(IF(E3386="","",IF(O3386&lt;&gt;"",MAX(O$64:O3386)*10+1,IF(AND($F3385/INDEX($F$64:$F3386,MATCH(MAX(Q$64:Q3385),Q$64:Q3385,0)-1)&gt;(1+$O$2),MAX(O$64:O3386)&gt;MAX(P$64:P3385)),MAX(Q$64:Q3385)+1,""))),"")</f>
        <v/>
      </c>
    </row>
    <row r="3387" spans="1:17" x14ac:dyDescent="0.2">
      <c r="A3387" s="13">
        <f>HLOOKUP($E$2,历史数据!$V$3:$AE$5000,ROW(A3385),)</f>
        <v>1605357</v>
      </c>
      <c r="B3387" s="41">
        <v>41557</v>
      </c>
      <c r="C3387" s="100">
        <f>IFERROR(IF(A3387&lt;&gt;0,MAX($C$4:C3386)+1,""),"")</f>
        <v>3316</v>
      </c>
      <c r="D3387" s="100"/>
      <c r="E3387" s="99">
        <f t="shared" si="296"/>
        <v>41653</v>
      </c>
      <c r="F3387" s="101">
        <f>IFERROR(VLOOKUP(E3387,历史数据!AH:AJ,3,),"")</f>
        <v>12.0285255443171</v>
      </c>
      <c r="G3387" s="101">
        <f t="shared" si="292"/>
        <v>13.526335442359873</v>
      </c>
      <c r="H3387" s="105">
        <f t="shared" si="293"/>
        <v>-2.8181643502209752E-3</v>
      </c>
      <c r="I3387" s="101">
        <f>IFERROR(VLOOKUP(E3387,历史数据!AH:AJ,2,),"")</f>
        <v>11.9503336122847</v>
      </c>
      <c r="J3387" s="104">
        <f t="shared" si="294"/>
        <v>0</v>
      </c>
      <c r="K3387" s="104" t="str">
        <f>IFERROR(IF(AND(J3386=$H$2*1,MAX(K$64:K3386)=MAX(L$64:L3386)),MAX(K$64:K3386)+1,""),"")</f>
        <v/>
      </c>
      <c r="L3387" s="104" t="str">
        <f>IFERROR(IF(AND($F3386/INDEX($F$64:$F3387,MATCH(MAX(M$64:M3387),M$64:M3387,0)-1)&lt;(1-$P$2),MAX(K$64:K3387)&gt;MAX(L$64:L3386)),MAX(K$64:K3387),""),"")</f>
        <v/>
      </c>
      <c r="M3387" s="104" t="str">
        <f>IFERROR(IF(E3387="","",IF(K3387&lt;&gt;"",MAX(M$64:M3386)+1,IF(AND($F3386/INDEX($F$64:$F3387,MATCH(MAX(M$64:M3386),M$64:M3386,0)-1)&gt;(1+$O$2),MAX(K$64:K3387)&gt;MAX(L$64:L3386)),MAX(M$64:M3386)+1,""))),"")</f>
        <v/>
      </c>
      <c r="N3387" s="91">
        <f t="shared" si="295"/>
        <v>0</v>
      </c>
      <c r="O3387" s="91" t="str">
        <f>IFERROR(IF(AND(N3386=$H$2*1,MAX(O$64:O3386)=MAX(P$64:P3386)),MAX(O$64:O3386)+1,""),"")</f>
        <v/>
      </c>
      <c r="P3387" s="91" t="str">
        <f>IFERROR(IF(MOD(MAX(Q$64:Q3387),10*MAX(O$64:O3387))&lt;=2,IF(AND(F3386/INDEX($F$64:$F3387,MATCH(MAX(O$64:O3387),O$64:O3387,0)-1)&lt;(1-$P$2),MAX(O$64:O3387)&gt;MAX(P$64:P3386)),MAX(O$64:O3387),""),IF(AND($F3386/INDEX($F$64:$F3387,MATCH(MAX(Q$64:Q3387),Q$64:Q3387,0)-1)&lt;(1-$P$2),MAX(O$64:O3387)&gt;MAX(P$64:P3386)),MAX(O$64:O3387),"")),"")</f>
        <v/>
      </c>
      <c r="Q3387" s="91" t="str">
        <f>IFERROR(IF(E3387="","",IF(O3387&lt;&gt;"",MAX(O$64:O3387)*10+1,IF(AND($F3386/INDEX($F$64:$F3387,MATCH(MAX(Q$64:Q3386),Q$64:Q3386,0)-1)&gt;(1+$O$2),MAX(O$64:O3387)&gt;MAX(P$64:P3386)),MAX(Q$64:Q3386)+1,""))),"")</f>
        <v/>
      </c>
    </row>
    <row r="3388" spans="1:17" x14ac:dyDescent="0.2">
      <c r="A3388" s="13">
        <f>HLOOKUP($E$2,历史数据!$V$3:$AE$5000,ROW(A3386),)</f>
        <v>790680</v>
      </c>
      <c r="B3388" s="41">
        <v>41558</v>
      </c>
      <c r="C3388" s="100">
        <f>IFERROR(IF(A3388&lt;&gt;0,MAX($C$4:C3387)+1,""),"")</f>
        <v>3317</v>
      </c>
      <c r="D3388" s="100"/>
      <c r="E3388" s="99">
        <f t="shared" si="296"/>
        <v>41654</v>
      </c>
      <c r="F3388" s="101">
        <f>IFERROR(VLOOKUP(E3388,历史数据!AH:AJ,3,),"")</f>
        <v>12.015493555645</v>
      </c>
      <c r="G3388" s="101">
        <f t="shared" si="292"/>
        <v>13.492669471623701</v>
      </c>
      <c r="H3388" s="105">
        <f t="shared" si="293"/>
        <v>-2.488920290320551E-3</v>
      </c>
      <c r="I3388" s="101">
        <f>IFERROR(VLOOKUP(E3388,历史数据!AH:AJ,2,),"")</f>
        <v>12.1327814536936</v>
      </c>
      <c r="J3388" s="104">
        <f t="shared" si="294"/>
        <v>0</v>
      </c>
      <c r="K3388" s="104" t="str">
        <f>IFERROR(IF(AND(J3387=$H$2*1,MAX(K$64:K3387)=MAX(L$64:L3387)),MAX(K$64:K3387)+1,""),"")</f>
        <v/>
      </c>
      <c r="L3388" s="104" t="str">
        <f>IFERROR(IF(AND($F3387/INDEX($F$64:$F3388,MATCH(MAX(M$64:M3388),M$64:M3388,0)-1)&lt;(1-$P$2),MAX(K$64:K3388)&gt;MAX(L$64:L3387)),MAX(K$64:K3388),""),"")</f>
        <v/>
      </c>
      <c r="M3388" s="104" t="str">
        <f>IFERROR(IF(E3388="","",IF(K3388&lt;&gt;"",MAX(M$64:M3387)+1,IF(AND($F3387/INDEX($F$64:$F3388,MATCH(MAX(M$64:M3387),M$64:M3387,0)-1)&gt;(1+$O$2),MAX(K$64:K3388)&gt;MAX(L$64:L3387)),MAX(M$64:M3387)+1,""))),"")</f>
        <v/>
      </c>
      <c r="N3388" s="91">
        <f t="shared" si="295"/>
        <v>0</v>
      </c>
      <c r="O3388" s="91" t="str">
        <f>IFERROR(IF(AND(N3387=$H$2*1,MAX(O$64:O3387)=MAX(P$64:P3387)),MAX(O$64:O3387)+1,""),"")</f>
        <v/>
      </c>
      <c r="P3388" s="91" t="str">
        <f>IFERROR(IF(MOD(MAX(Q$64:Q3388),10*MAX(O$64:O3388))&lt;=2,IF(AND(F3387/INDEX($F$64:$F3388,MATCH(MAX(O$64:O3388),O$64:O3388,0)-1)&lt;(1-$P$2),MAX(O$64:O3388)&gt;MAX(P$64:P3387)),MAX(O$64:O3388),""),IF(AND($F3387/INDEX($F$64:$F3388,MATCH(MAX(Q$64:Q3388),Q$64:Q3388,0)-1)&lt;(1-$P$2),MAX(O$64:O3388)&gt;MAX(P$64:P3387)),MAX(O$64:O3388),"")),"")</f>
        <v/>
      </c>
      <c r="Q3388" s="91" t="str">
        <f>IFERROR(IF(E3388="","",IF(O3388&lt;&gt;"",MAX(O$64:O3388)*10+1,IF(AND($F3387/INDEX($F$64:$F3388,MATCH(MAX(Q$64:Q3387),Q$64:Q3387,0)-1)&gt;(1+$O$2),MAX(O$64:O3388)&gt;MAX(P$64:P3387)),MAX(Q$64:Q3387)+1,""))),"")</f>
        <v/>
      </c>
    </row>
    <row r="3389" spans="1:17" x14ac:dyDescent="0.2">
      <c r="A3389" s="13">
        <f>HLOOKUP($E$2,历史数据!$V$3:$AE$5000,ROW(A3387),)</f>
        <v>415964</v>
      </c>
      <c r="B3389" s="41">
        <v>41561</v>
      </c>
      <c r="C3389" s="100">
        <f>IFERROR(IF(A3389&lt;&gt;0,MAX($C$4:C3388)+1,""),"")</f>
        <v>3318</v>
      </c>
      <c r="D3389" s="100"/>
      <c r="E3389" s="99">
        <f t="shared" si="296"/>
        <v>41655</v>
      </c>
      <c r="F3389" s="101">
        <f>IFERROR(VLOOKUP(E3389,历史数据!AH:AJ,3,),"")</f>
        <v>12.002461566972899</v>
      </c>
      <c r="G3389" s="101">
        <f t="shared" si="292"/>
        <v>13.460089499943535</v>
      </c>
      <c r="H3389" s="105">
        <f t="shared" si="293"/>
        <v>-2.4146423914618298E-3</v>
      </c>
      <c r="I3389" s="101">
        <f>IFERROR(VLOOKUP(E3389,历史数据!AH:AJ,2,),"")</f>
        <v>12.0545895216612</v>
      </c>
      <c r="J3389" s="104">
        <f t="shared" si="294"/>
        <v>0</v>
      </c>
      <c r="K3389" s="104" t="str">
        <f>IFERROR(IF(AND(J3388=$H$2*1,MAX(K$64:K3388)=MAX(L$64:L3388)),MAX(K$64:K3388)+1,""),"")</f>
        <v/>
      </c>
      <c r="L3389" s="104" t="str">
        <f>IFERROR(IF(AND($F3388/INDEX($F$64:$F3389,MATCH(MAX(M$64:M3389),M$64:M3389,0)-1)&lt;(1-$P$2),MAX(K$64:K3389)&gt;MAX(L$64:L3388)),MAX(K$64:K3389),""),"")</f>
        <v/>
      </c>
      <c r="M3389" s="104" t="str">
        <f>IFERROR(IF(E3389="","",IF(K3389&lt;&gt;"",MAX(M$64:M3388)+1,IF(AND($F3388/INDEX($F$64:$F3389,MATCH(MAX(M$64:M3388),M$64:M3388,0)-1)&gt;(1+$O$2),MAX(K$64:K3389)&gt;MAX(L$64:L3388)),MAX(M$64:M3388)+1,""))),"")</f>
        <v/>
      </c>
      <c r="N3389" s="91">
        <f t="shared" si="295"/>
        <v>0</v>
      </c>
      <c r="O3389" s="91" t="str">
        <f>IFERROR(IF(AND(N3388=$H$2*1,MAX(O$64:O3388)=MAX(P$64:P3388)),MAX(O$64:O3388)+1,""),"")</f>
        <v/>
      </c>
      <c r="P3389" s="91" t="str">
        <f>IFERROR(IF(MOD(MAX(Q$64:Q3389),10*MAX(O$64:O3389))&lt;=2,IF(AND(F3388/INDEX($F$64:$F3389,MATCH(MAX(O$64:O3389),O$64:O3389,0)-1)&lt;(1-$P$2),MAX(O$64:O3389)&gt;MAX(P$64:P3388)),MAX(O$64:O3389),""),IF(AND($F3388/INDEX($F$64:$F3389,MATCH(MAX(Q$64:Q3389),Q$64:Q3389,0)-1)&lt;(1-$P$2),MAX(O$64:O3389)&gt;MAX(P$64:P3388)),MAX(O$64:O3389),"")),"")</f>
        <v/>
      </c>
      <c r="Q3389" s="91" t="str">
        <f>IFERROR(IF(E3389="","",IF(O3389&lt;&gt;"",MAX(O$64:O3389)*10+1,IF(AND($F3388/INDEX($F$64:$F3389,MATCH(MAX(Q$64:Q3388),Q$64:Q3388,0)-1)&gt;(1+$O$2),MAX(O$64:O3389)&gt;MAX(P$64:P3388)),MAX(Q$64:Q3388)+1,""))),"")</f>
        <v/>
      </c>
    </row>
    <row r="3390" spans="1:17" x14ac:dyDescent="0.2">
      <c r="A3390" s="13">
        <f>HLOOKUP($E$2,历史数据!$V$3:$AE$5000,ROW(A3388),)</f>
        <v>439459</v>
      </c>
      <c r="B3390" s="41">
        <v>41562</v>
      </c>
      <c r="C3390" s="100">
        <f>IFERROR(IF(A3390&lt;&gt;0,MAX($C$4:C3389)+1,""),"")</f>
        <v>3319</v>
      </c>
      <c r="D3390" s="100"/>
      <c r="E3390" s="99">
        <f t="shared" si="296"/>
        <v>41656</v>
      </c>
      <c r="F3390" s="101">
        <f>IFERROR(VLOOKUP(E3390,历史数据!AH:AJ,3,),"")</f>
        <v>11.9112376462685</v>
      </c>
      <c r="G3390" s="101">
        <f t="shared" si="292"/>
        <v>13.424468730906556</v>
      </c>
      <c r="H3390" s="105">
        <f t="shared" si="293"/>
        <v>-2.6463991221699068E-3</v>
      </c>
      <c r="I3390" s="101">
        <f>IFERROR(VLOOKUP(E3390,历史数据!AH:AJ,2,),"")</f>
        <v>11.9112376462685</v>
      </c>
      <c r="J3390" s="104">
        <f t="shared" si="294"/>
        <v>0</v>
      </c>
      <c r="K3390" s="104" t="str">
        <f>IFERROR(IF(AND(J3389=$H$2*1,MAX(K$64:K3389)=MAX(L$64:L3389)),MAX(K$64:K3389)+1,""),"")</f>
        <v/>
      </c>
      <c r="L3390" s="104" t="str">
        <f>IFERROR(IF(AND($F3389/INDEX($F$64:$F3390,MATCH(MAX(M$64:M3390),M$64:M3390,0)-1)&lt;(1-$P$2),MAX(K$64:K3390)&gt;MAX(L$64:L3389)),MAX(K$64:K3390),""),"")</f>
        <v/>
      </c>
      <c r="M3390" s="104" t="str">
        <f>IFERROR(IF(E3390="","",IF(K3390&lt;&gt;"",MAX(M$64:M3389)+1,IF(AND($F3389/INDEX($F$64:$F3390,MATCH(MAX(M$64:M3389),M$64:M3389,0)-1)&gt;(1+$O$2),MAX(K$64:K3390)&gt;MAX(L$64:L3389)),MAX(M$64:M3389)+1,""))),"")</f>
        <v/>
      </c>
      <c r="N3390" s="91">
        <f t="shared" si="295"/>
        <v>0</v>
      </c>
      <c r="O3390" s="91" t="str">
        <f>IFERROR(IF(AND(N3389=$H$2*1,MAX(O$64:O3389)=MAX(P$64:P3389)),MAX(O$64:O3389)+1,""),"")</f>
        <v/>
      </c>
      <c r="P3390" s="91" t="str">
        <f>IFERROR(IF(MOD(MAX(Q$64:Q3390),10*MAX(O$64:O3390))&lt;=2,IF(AND(F3389/INDEX($F$64:$F3390,MATCH(MAX(O$64:O3390),O$64:O3390,0)-1)&lt;(1-$P$2),MAX(O$64:O3390)&gt;MAX(P$64:P3389)),MAX(O$64:O3390),""),IF(AND($F3389/INDEX($F$64:$F3390,MATCH(MAX(Q$64:Q3390),Q$64:Q3390,0)-1)&lt;(1-$P$2),MAX(O$64:O3390)&gt;MAX(P$64:P3389)),MAX(O$64:O3390),"")),"")</f>
        <v/>
      </c>
      <c r="Q3390" s="91" t="str">
        <f>IFERROR(IF(E3390="","",IF(O3390&lt;&gt;"",MAX(O$64:O3390)*10+1,IF(AND($F3389/INDEX($F$64:$F3390,MATCH(MAX(Q$64:Q3389),Q$64:Q3389,0)-1)&gt;(1+$O$2),MAX(O$64:O3390)&gt;MAX(P$64:P3389)),MAX(Q$64:Q3389)+1,""))),"")</f>
        <v/>
      </c>
    </row>
    <row r="3391" spans="1:17" x14ac:dyDescent="0.2">
      <c r="A3391" s="13">
        <f>HLOOKUP($E$2,历史数据!$V$3:$AE$5000,ROW(A3389),)</f>
        <v>496906</v>
      </c>
      <c r="B3391" s="41">
        <v>41563</v>
      </c>
      <c r="C3391" s="100">
        <f>IFERROR(IF(A3391&lt;&gt;0,MAX($C$4:C3390)+1,""),"")</f>
        <v>3320</v>
      </c>
      <c r="D3391" s="100"/>
      <c r="E3391" s="99">
        <f t="shared" si="296"/>
        <v>41659</v>
      </c>
      <c r="F3391" s="101">
        <f>IFERROR(VLOOKUP(E3391,历史数据!AH:AJ,3,),"")</f>
        <v>11.9112376462685</v>
      </c>
      <c r="G3391" s="101">
        <f t="shared" si="292"/>
        <v>13.398187553751224</v>
      </c>
      <c r="H3391" s="105">
        <f t="shared" si="293"/>
        <v>-1.9577070558349785E-3</v>
      </c>
      <c r="I3391" s="101">
        <f>IFERROR(VLOOKUP(E3391,历史数据!AH:AJ,2,),"")</f>
        <v>11.924269634940501</v>
      </c>
      <c r="J3391" s="104">
        <f t="shared" si="294"/>
        <v>0</v>
      </c>
      <c r="K3391" s="104" t="str">
        <f>IFERROR(IF(AND(J3390=$H$2*1,MAX(K$64:K3390)=MAX(L$64:L3390)),MAX(K$64:K3390)+1,""),"")</f>
        <v/>
      </c>
      <c r="L3391" s="104" t="str">
        <f>IFERROR(IF(AND($F3390/INDEX($F$64:$F3391,MATCH(MAX(M$64:M3391),M$64:M3391,0)-1)&lt;(1-$P$2),MAX(K$64:K3391)&gt;MAX(L$64:L3390)),MAX(K$64:K3391),""),"")</f>
        <v/>
      </c>
      <c r="M3391" s="104" t="str">
        <f>IFERROR(IF(E3391="","",IF(K3391&lt;&gt;"",MAX(M$64:M3390)+1,IF(AND($F3390/INDEX($F$64:$F3391,MATCH(MAX(M$64:M3390),M$64:M3390,0)-1)&gt;(1+$O$2),MAX(K$64:K3391)&gt;MAX(L$64:L3390)),MAX(M$64:M3390)+1,""))),"")</f>
        <v/>
      </c>
      <c r="N3391" s="91">
        <f t="shared" si="295"/>
        <v>0</v>
      </c>
      <c r="O3391" s="91" t="str">
        <f>IFERROR(IF(AND(N3390=$H$2*1,MAX(O$64:O3390)=MAX(P$64:P3390)),MAX(O$64:O3390)+1,""),"")</f>
        <v/>
      </c>
      <c r="P3391" s="91" t="str">
        <f>IFERROR(IF(MOD(MAX(Q$64:Q3391),10*MAX(O$64:O3391))&lt;=2,IF(AND(F3390/INDEX($F$64:$F3391,MATCH(MAX(O$64:O3391),O$64:O3391,0)-1)&lt;(1-$P$2),MAX(O$64:O3391)&gt;MAX(P$64:P3390)),MAX(O$64:O3391),""),IF(AND($F3390/INDEX($F$64:$F3391,MATCH(MAX(Q$64:Q3391),Q$64:Q3391,0)-1)&lt;(1-$P$2),MAX(O$64:O3391)&gt;MAX(P$64:P3390)),MAX(O$64:O3391),"")),"")</f>
        <v/>
      </c>
      <c r="Q3391" s="91" t="str">
        <f>IFERROR(IF(E3391="","",IF(O3391&lt;&gt;"",MAX(O$64:O3391)*10+1,IF(AND($F3390/INDEX($F$64:$F3391,MATCH(MAX(Q$64:Q3390),Q$64:Q3390,0)-1)&gt;(1+$O$2),MAX(O$64:O3391)&gt;MAX(P$64:P3390)),MAX(Q$64:Q3390)+1,""))),"")</f>
        <v/>
      </c>
    </row>
    <row r="3392" spans="1:17" x14ac:dyDescent="0.2">
      <c r="A3392" s="13">
        <f>HLOOKUP($E$2,历史数据!$V$3:$AE$5000,ROW(A3390),)</f>
        <v>332952</v>
      </c>
      <c r="B3392" s="41">
        <v>41564</v>
      </c>
      <c r="C3392" s="100">
        <f>IFERROR(IF(A3392&lt;&gt;0,MAX($C$4:C3391)+1,""),"")</f>
        <v>3321</v>
      </c>
      <c r="D3392" s="100"/>
      <c r="E3392" s="99">
        <f t="shared" si="296"/>
        <v>41660</v>
      </c>
      <c r="F3392" s="101">
        <f>IFERROR(VLOOKUP(E3392,历史数据!AH:AJ,3,),"")</f>
        <v>12.041557532989099</v>
      </c>
      <c r="G3392" s="101">
        <f t="shared" si="292"/>
        <v>13.375381573575108</v>
      </c>
      <c r="H3392" s="105">
        <f t="shared" si="293"/>
        <v>-1.7021690497033282E-3</v>
      </c>
      <c r="I3392" s="101">
        <f>IFERROR(VLOOKUP(E3392,历史数据!AH:AJ,2,),"")</f>
        <v>11.963365600956701</v>
      </c>
      <c r="J3392" s="104">
        <f t="shared" si="294"/>
        <v>0</v>
      </c>
      <c r="K3392" s="104" t="str">
        <f>IFERROR(IF(AND(J3391=$H$2*1,MAX(K$64:K3391)=MAX(L$64:L3391)),MAX(K$64:K3391)+1,""),"")</f>
        <v/>
      </c>
      <c r="L3392" s="104" t="str">
        <f>IFERROR(IF(AND($F3391/INDEX($F$64:$F3392,MATCH(MAX(M$64:M3392),M$64:M3392,0)-1)&lt;(1-$P$2),MAX(K$64:K3392)&gt;MAX(L$64:L3391)),MAX(K$64:K3392),""),"")</f>
        <v/>
      </c>
      <c r="M3392" s="104" t="str">
        <f>IFERROR(IF(E3392="","",IF(K3392&lt;&gt;"",MAX(M$64:M3391)+1,IF(AND($F3391/INDEX($F$64:$F3392,MATCH(MAX(M$64:M3391),M$64:M3391,0)-1)&gt;(1+$O$2),MAX(K$64:K3392)&gt;MAX(L$64:L3391)),MAX(M$64:M3391)+1,""))),"")</f>
        <v/>
      </c>
      <c r="N3392" s="91">
        <f t="shared" si="295"/>
        <v>0</v>
      </c>
      <c r="O3392" s="91" t="str">
        <f>IFERROR(IF(AND(N3391=$H$2*1,MAX(O$64:O3391)=MAX(P$64:P3391)),MAX(O$64:O3391)+1,""),"")</f>
        <v/>
      </c>
      <c r="P3392" s="91" t="str">
        <f>IFERROR(IF(MOD(MAX(Q$64:Q3392),10*MAX(O$64:O3392))&lt;=2,IF(AND(F3391/INDEX($F$64:$F3392,MATCH(MAX(O$64:O3392),O$64:O3392,0)-1)&lt;(1-$P$2),MAX(O$64:O3392)&gt;MAX(P$64:P3391)),MAX(O$64:O3392),""),IF(AND($F3391/INDEX($F$64:$F3392,MATCH(MAX(Q$64:Q3392),Q$64:Q3392,0)-1)&lt;(1-$P$2),MAX(O$64:O3392)&gt;MAX(P$64:P3391)),MAX(O$64:O3392),"")),"")</f>
        <v/>
      </c>
      <c r="Q3392" s="91" t="str">
        <f>IFERROR(IF(E3392="","",IF(O3392&lt;&gt;"",MAX(O$64:O3392)*10+1,IF(AND($F3391/INDEX($F$64:$F3392,MATCH(MAX(Q$64:Q3391),Q$64:Q3391,0)-1)&gt;(1+$O$2),MAX(O$64:O3392)&gt;MAX(P$64:P3391)),MAX(Q$64:Q3391)+1,""))),"")</f>
        <v/>
      </c>
    </row>
    <row r="3393" spans="1:17" x14ac:dyDescent="0.2">
      <c r="A3393" s="13">
        <f>HLOOKUP($E$2,历史数据!$V$3:$AE$5000,ROW(A3391),)</f>
        <v>368696</v>
      </c>
      <c r="B3393" s="41">
        <v>41565</v>
      </c>
      <c r="C3393" s="100">
        <f>IFERROR(IF(A3393&lt;&gt;0,MAX($C$4:C3392)+1,""),"")</f>
        <v>3322</v>
      </c>
      <c r="D3393" s="100"/>
      <c r="E3393" s="99">
        <f t="shared" si="296"/>
        <v>41661</v>
      </c>
      <c r="F3393" s="101">
        <f>IFERROR(VLOOKUP(E3393,历史数据!AH:AJ,3,),"")</f>
        <v>12.2631013404143</v>
      </c>
      <c r="G3393" s="101">
        <f t="shared" ref="G3393:G3456" si="297">IFERROR(IF(E3393="","",AVERAGE(F3334:F3393)),"")</f>
        <v>13.360394786602233</v>
      </c>
      <c r="H3393" s="105">
        <f t="shared" si="293"/>
        <v>-1.1204754713303178E-3</v>
      </c>
      <c r="I3393" s="101">
        <f>IFERROR(VLOOKUP(E3393,历史数据!AH:AJ,2,),"")</f>
        <v>12.080653499005299</v>
      </c>
      <c r="J3393" s="104">
        <f t="shared" si="294"/>
        <v>0</v>
      </c>
      <c r="K3393" s="104" t="str">
        <f>IFERROR(IF(AND(J3392=$H$2*1,MAX(K$64:K3392)=MAX(L$64:L3392)),MAX(K$64:K3392)+1,""),"")</f>
        <v/>
      </c>
      <c r="L3393" s="104" t="str">
        <f>IFERROR(IF(AND($F3392/INDEX($F$64:$F3393,MATCH(MAX(M$64:M3393),M$64:M3393,0)-1)&lt;(1-$P$2),MAX(K$64:K3393)&gt;MAX(L$64:L3392)),MAX(K$64:K3393),""),"")</f>
        <v/>
      </c>
      <c r="M3393" s="104" t="str">
        <f>IFERROR(IF(E3393="","",IF(K3393&lt;&gt;"",MAX(M$64:M3392)+1,IF(AND($F3392/INDEX($F$64:$F3393,MATCH(MAX(M$64:M3392),M$64:M3392,0)-1)&gt;(1+$O$2),MAX(K$64:K3393)&gt;MAX(L$64:L3392)),MAX(M$64:M3392)+1,""))),"")</f>
        <v/>
      </c>
      <c r="N3393" s="91">
        <f t="shared" si="295"/>
        <v>0</v>
      </c>
      <c r="O3393" s="91" t="str">
        <f>IFERROR(IF(AND(N3392=$H$2*1,MAX(O$64:O3392)=MAX(P$64:P3392)),MAX(O$64:O3392)+1,""),"")</f>
        <v/>
      </c>
      <c r="P3393" s="91" t="str">
        <f>IFERROR(IF(MOD(MAX(Q$64:Q3393),10*MAX(O$64:O3393))&lt;=2,IF(AND(F3392/INDEX($F$64:$F3393,MATCH(MAX(O$64:O3393),O$64:O3393,0)-1)&lt;(1-$P$2),MAX(O$64:O3393)&gt;MAX(P$64:P3392)),MAX(O$64:O3393),""),IF(AND($F3392/INDEX($F$64:$F3393,MATCH(MAX(Q$64:Q3393),Q$64:Q3393,0)-1)&lt;(1-$P$2),MAX(O$64:O3393)&gt;MAX(P$64:P3392)),MAX(O$64:O3393),"")),"")</f>
        <v/>
      </c>
      <c r="Q3393" s="91" t="str">
        <f>IFERROR(IF(E3393="","",IF(O3393&lt;&gt;"",MAX(O$64:O3393)*10+1,IF(AND($F3392/INDEX($F$64:$F3393,MATCH(MAX(Q$64:Q3392),Q$64:Q3392,0)-1)&gt;(1+$O$2),MAX(O$64:O3393)&gt;MAX(P$64:P3392)),MAX(Q$64:Q3392)+1,""))),"")</f>
        <v/>
      </c>
    </row>
    <row r="3394" spans="1:17" x14ac:dyDescent="0.2">
      <c r="A3394" s="13">
        <f>HLOOKUP($E$2,历史数据!$V$3:$AE$5000,ROW(A3392),)</f>
        <v>306581</v>
      </c>
      <c r="B3394" s="41">
        <v>41568</v>
      </c>
      <c r="C3394" s="100">
        <f>IFERROR(IF(A3394&lt;&gt;0,MAX($C$4:C3393)+1,""),"")</f>
        <v>3323</v>
      </c>
      <c r="D3394" s="100"/>
      <c r="E3394" s="99">
        <f t="shared" si="296"/>
        <v>41662</v>
      </c>
      <c r="F3394" s="101">
        <f>IFERROR(VLOOKUP(E3394,历史数据!AH:AJ,3,),"")</f>
        <v>12.2891653177584</v>
      </c>
      <c r="G3394" s="101">
        <f t="shared" si="297"/>
        <v>13.34367040113975</v>
      </c>
      <c r="H3394" s="105">
        <f t="shared" ref="H3394:H3457" si="298">IFERROR(G3394/G3393-1,"")</f>
        <v>-1.2517882689555559E-3</v>
      </c>
      <c r="I3394" s="101">
        <f>IFERROR(VLOOKUP(E3394,历史数据!AH:AJ,2,),"")</f>
        <v>12.2631013404143</v>
      </c>
      <c r="J3394" s="104">
        <f t="shared" ref="J3394:J3457" si="299">IFERROR(IF(L3394&lt;&gt;"","0",IF(AND($H3394&gt;0,$F3394&gt;$G3394),J3393+1,0)),"")</f>
        <v>0</v>
      </c>
      <c r="K3394" s="104" t="str">
        <f>IFERROR(IF(AND(J3393=$H$2*1,MAX(K$64:K3393)=MAX(L$64:L3393)),MAX(K$64:K3393)+1,""),"")</f>
        <v/>
      </c>
      <c r="L3394" s="104" t="str">
        <f>IFERROR(IF(AND($F3393/INDEX($F$64:$F3394,MATCH(MAX(M$64:M3394),M$64:M3394,0)-1)&lt;(1-$P$2),MAX(K$64:K3394)&gt;MAX(L$64:L3393)),MAX(K$64:K3394),""),"")</f>
        <v/>
      </c>
      <c r="M3394" s="104" t="str">
        <f>IFERROR(IF(E3394="","",IF(K3394&lt;&gt;"",MAX(M$64:M3393)+1,IF(AND($F3393/INDEX($F$64:$F3394,MATCH(MAX(M$64:M3393),M$64:M3393,0)-1)&gt;(1+$O$2),MAX(K$64:K3394)&gt;MAX(L$64:L3393)),MAX(M$64:M3393)+1,""))),"")</f>
        <v/>
      </c>
      <c r="N3394" s="91">
        <f t="shared" ref="N3394:N3457" si="300">IFERROR(IF(P3394&lt;&gt;"","0",IF(AND($H3394&gt;0,$F3394&gt;$G3394),N3393+1,0)),"")</f>
        <v>0</v>
      </c>
      <c r="O3394" s="91" t="str">
        <f>IFERROR(IF(AND(N3393=$H$2*1,MAX(O$64:O3393)=MAX(P$64:P3393)),MAX(O$64:O3393)+1,""),"")</f>
        <v/>
      </c>
      <c r="P3394" s="91" t="str">
        <f>IFERROR(IF(MOD(MAX(Q$64:Q3394),10*MAX(O$64:O3394))&lt;=2,IF(AND(F3393/INDEX($F$64:$F3394,MATCH(MAX(O$64:O3394),O$64:O3394,0)-1)&lt;(1-$P$2),MAX(O$64:O3394)&gt;MAX(P$64:P3393)),MAX(O$64:O3394),""),IF(AND($F3393/INDEX($F$64:$F3394,MATCH(MAX(Q$64:Q3394),Q$64:Q3394,0)-1)&lt;(1-$P$2),MAX(O$64:O3394)&gt;MAX(P$64:P3393)),MAX(O$64:O3394),"")),"")</f>
        <v/>
      </c>
      <c r="Q3394" s="91" t="str">
        <f>IFERROR(IF(E3394="","",IF(O3394&lt;&gt;"",MAX(O$64:O3394)*10+1,IF(AND($F3393/INDEX($F$64:$F3394,MATCH(MAX(Q$64:Q3393),Q$64:Q3393,0)-1)&gt;(1+$O$2),MAX(O$64:O3394)&gt;MAX(P$64:P3393)),MAX(Q$64:Q3393)+1,""))),"")</f>
        <v/>
      </c>
    </row>
    <row r="3395" spans="1:17" x14ac:dyDescent="0.2">
      <c r="A3395" s="13">
        <f>HLOOKUP($E$2,历史数据!$V$3:$AE$5000,ROW(A3393),)</f>
        <v>505700</v>
      </c>
      <c r="B3395" s="41">
        <v>41569</v>
      </c>
      <c r="C3395" s="100">
        <f>IFERROR(IF(A3395&lt;&gt;0,MAX($C$4:C3394)+1,""),"")</f>
        <v>3324</v>
      </c>
      <c r="D3395" s="100"/>
      <c r="E3395" s="99">
        <f t="shared" si="296"/>
        <v>41663</v>
      </c>
      <c r="F3395" s="101">
        <f>IFERROR(VLOOKUP(E3395,历史数据!AH:AJ,3,),"")</f>
        <v>12.3412932724467</v>
      </c>
      <c r="G3395" s="101">
        <f t="shared" si="297"/>
        <v>13.318909622662826</v>
      </c>
      <c r="H3395" s="105">
        <f t="shared" si="298"/>
        <v>-1.8556197607225711E-3</v>
      </c>
      <c r="I3395" s="101">
        <f>IFERROR(VLOOKUP(E3395,历史数据!AH:AJ,2,),"")</f>
        <v>12.2240053743981</v>
      </c>
      <c r="J3395" s="104">
        <f t="shared" si="299"/>
        <v>0</v>
      </c>
      <c r="K3395" s="104" t="str">
        <f>IFERROR(IF(AND(J3394=$H$2*1,MAX(K$64:K3394)=MAX(L$64:L3394)),MAX(K$64:K3394)+1,""),"")</f>
        <v/>
      </c>
      <c r="L3395" s="104" t="str">
        <f>IFERROR(IF(AND($F3394/INDEX($F$64:$F3395,MATCH(MAX(M$64:M3395),M$64:M3395,0)-1)&lt;(1-$P$2),MAX(K$64:K3395)&gt;MAX(L$64:L3394)),MAX(K$64:K3395),""),"")</f>
        <v/>
      </c>
      <c r="M3395" s="104" t="str">
        <f>IFERROR(IF(E3395="","",IF(K3395&lt;&gt;"",MAX(M$64:M3394)+1,IF(AND($F3394/INDEX($F$64:$F3395,MATCH(MAX(M$64:M3394),M$64:M3394,0)-1)&gt;(1+$O$2),MAX(K$64:K3395)&gt;MAX(L$64:L3394)),MAX(M$64:M3394)+1,""))),"")</f>
        <v/>
      </c>
      <c r="N3395" s="91">
        <f t="shared" si="300"/>
        <v>0</v>
      </c>
      <c r="O3395" s="91" t="str">
        <f>IFERROR(IF(AND(N3394=$H$2*1,MAX(O$64:O3394)=MAX(P$64:P3394)),MAX(O$64:O3394)+1,""),"")</f>
        <v/>
      </c>
      <c r="P3395" s="91" t="str">
        <f>IFERROR(IF(MOD(MAX(Q$64:Q3395),10*MAX(O$64:O3395))&lt;=2,IF(AND(F3394/INDEX($F$64:$F3395,MATCH(MAX(O$64:O3395),O$64:O3395,0)-1)&lt;(1-$P$2),MAX(O$64:O3395)&gt;MAX(P$64:P3394)),MAX(O$64:O3395),""),IF(AND($F3394/INDEX($F$64:$F3395,MATCH(MAX(Q$64:Q3395),Q$64:Q3395,0)-1)&lt;(1-$P$2),MAX(O$64:O3395)&gt;MAX(P$64:P3394)),MAX(O$64:O3395),"")),"")</f>
        <v/>
      </c>
      <c r="Q3395" s="91" t="str">
        <f>IFERROR(IF(E3395="","",IF(O3395&lt;&gt;"",MAX(O$64:O3395)*10+1,IF(AND($F3394/INDEX($F$64:$F3395,MATCH(MAX(Q$64:Q3394),Q$64:Q3394,0)-1)&gt;(1+$O$2),MAX(O$64:O3395)&gt;MAX(P$64:P3394)),MAX(Q$64:Q3394)+1,""))),"")</f>
        <v/>
      </c>
    </row>
    <row r="3396" spans="1:17" x14ac:dyDescent="0.2">
      <c r="A3396" s="13">
        <f>HLOOKUP($E$2,历史数据!$V$3:$AE$5000,ROW(A3394),)</f>
        <v>379548</v>
      </c>
      <c r="B3396" s="41">
        <v>41570</v>
      </c>
      <c r="C3396" s="100">
        <f>IFERROR(IF(A3396&lt;&gt;0,MAX($C$4:C3395)+1,""),"")</f>
        <v>3325</v>
      </c>
      <c r="D3396" s="100"/>
      <c r="E3396" s="99">
        <f t="shared" si="296"/>
        <v>41666</v>
      </c>
      <c r="F3396" s="101">
        <f>IFERROR(VLOOKUP(E3396,历史数据!AH:AJ,3,),"")</f>
        <v>12.354325261118699</v>
      </c>
      <c r="G3396" s="101">
        <f t="shared" si="297"/>
        <v>13.295452043053103</v>
      </c>
      <c r="H3396" s="105">
        <f t="shared" si="298"/>
        <v>-1.7612237243361806E-3</v>
      </c>
      <c r="I3396" s="101">
        <f>IFERROR(VLOOKUP(E3396,历史数据!AH:AJ,2,),"")</f>
        <v>12.3021973064305</v>
      </c>
      <c r="J3396" s="104">
        <f t="shared" si="299"/>
        <v>0</v>
      </c>
      <c r="K3396" s="104" t="str">
        <f>IFERROR(IF(AND(J3395=$H$2*1,MAX(K$64:K3395)=MAX(L$64:L3395)),MAX(K$64:K3395)+1,""),"")</f>
        <v/>
      </c>
      <c r="L3396" s="104" t="str">
        <f>IFERROR(IF(AND($F3395/INDEX($F$64:$F3396,MATCH(MAX(M$64:M3396),M$64:M3396,0)-1)&lt;(1-$P$2),MAX(K$64:K3396)&gt;MAX(L$64:L3395)),MAX(K$64:K3396),""),"")</f>
        <v/>
      </c>
      <c r="M3396" s="104" t="str">
        <f>IFERROR(IF(E3396="","",IF(K3396&lt;&gt;"",MAX(M$64:M3395)+1,IF(AND($F3395/INDEX($F$64:$F3396,MATCH(MAX(M$64:M3395),M$64:M3395,0)-1)&gt;(1+$O$2),MAX(K$64:K3396)&gt;MAX(L$64:L3395)),MAX(M$64:M3395)+1,""))),"")</f>
        <v/>
      </c>
      <c r="N3396" s="91">
        <f t="shared" si="300"/>
        <v>0</v>
      </c>
      <c r="O3396" s="91" t="str">
        <f>IFERROR(IF(AND(N3395=$H$2*1,MAX(O$64:O3395)=MAX(P$64:P3395)),MAX(O$64:O3395)+1,""),"")</f>
        <v/>
      </c>
      <c r="P3396" s="91" t="str">
        <f>IFERROR(IF(MOD(MAX(Q$64:Q3396),10*MAX(O$64:O3396))&lt;=2,IF(AND(F3395/INDEX($F$64:$F3396,MATCH(MAX(O$64:O3396),O$64:O3396,0)-1)&lt;(1-$P$2),MAX(O$64:O3396)&gt;MAX(P$64:P3395)),MAX(O$64:O3396),""),IF(AND($F3395/INDEX($F$64:$F3396,MATCH(MAX(Q$64:Q3396),Q$64:Q3396,0)-1)&lt;(1-$P$2),MAX(O$64:O3396)&gt;MAX(P$64:P3395)),MAX(O$64:O3396),"")),"")</f>
        <v/>
      </c>
      <c r="Q3396" s="91" t="str">
        <f>IFERROR(IF(E3396="","",IF(O3396&lt;&gt;"",MAX(O$64:O3396)*10+1,IF(AND($F3395/INDEX($F$64:$F3396,MATCH(MAX(Q$64:Q3395),Q$64:Q3395,0)-1)&gt;(1+$O$2),MAX(O$64:O3396)&gt;MAX(P$64:P3395)),MAX(Q$64:Q3395)+1,""))),"")</f>
        <v/>
      </c>
    </row>
    <row r="3397" spans="1:17" x14ac:dyDescent="0.2">
      <c r="A3397" s="13">
        <f>HLOOKUP($E$2,历史数据!$V$3:$AE$5000,ROW(A3395),)</f>
        <v>320120</v>
      </c>
      <c r="B3397" s="41">
        <v>41571</v>
      </c>
      <c r="C3397" s="100">
        <f>IFERROR(IF(A3397&lt;&gt;0,MAX($C$4:C3396)+1,""),"")</f>
        <v>3326</v>
      </c>
      <c r="D3397" s="100"/>
      <c r="E3397" s="99">
        <f t="shared" si="296"/>
        <v>41667</v>
      </c>
      <c r="F3397" s="101">
        <f>IFERROR(VLOOKUP(E3397,历史数据!AH:AJ,3,),"")</f>
        <v>12.380389238462801</v>
      </c>
      <c r="G3397" s="101">
        <f t="shared" si="297"/>
        <v>13.270039665142574</v>
      </c>
      <c r="H3397" s="105">
        <f t="shared" si="298"/>
        <v>-1.9113586983157127E-3</v>
      </c>
      <c r="I3397" s="101">
        <f>IFERROR(VLOOKUP(E3397,历史数据!AH:AJ,2,),"")</f>
        <v>12.2631013404143</v>
      </c>
      <c r="J3397" s="104">
        <f t="shared" si="299"/>
        <v>0</v>
      </c>
      <c r="K3397" s="104" t="str">
        <f>IFERROR(IF(AND(J3396=$H$2*1,MAX(K$64:K3396)=MAX(L$64:L3396)),MAX(K$64:K3396)+1,""),"")</f>
        <v/>
      </c>
      <c r="L3397" s="104" t="str">
        <f>IFERROR(IF(AND($F3396/INDEX($F$64:$F3397,MATCH(MAX(M$64:M3397),M$64:M3397,0)-1)&lt;(1-$P$2),MAX(K$64:K3397)&gt;MAX(L$64:L3396)),MAX(K$64:K3397),""),"")</f>
        <v/>
      </c>
      <c r="M3397" s="104" t="str">
        <f>IFERROR(IF(E3397="","",IF(K3397&lt;&gt;"",MAX(M$64:M3396)+1,IF(AND($F3396/INDEX($F$64:$F3397,MATCH(MAX(M$64:M3396),M$64:M3396,0)-1)&gt;(1+$O$2),MAX(K$64:K3397)&gt;MAX(L$64:L3396)),MAX(M$64:M3396)+1,""))),"")</f>
        <v/>
      </c>
      <c r="N3397" s="91">
        <f t="shared" si="300"/>
        <v>0</v>
      </c>
      <c r="O3397" s="91" t="str">
        <f>IFERROR(IF(AND(N3396=$H$2*1,MAX(O$64:O3396)=MAX(P$64:P3396)),MAX(O$64:O3396)+1,""),"")</f>
        <v/>
      </c>
      <c r="P3397" s="91" t="str">
        <f>IFERROR(IF(MOD(MAX(Q$64:Q3397),10*MAX(O$64:O3397))&lt;=2,IF(AND(F3396/INDEX($F$64:$F3397,MATCH(MAX(O$64:O3397),O$64:O3397,0)-1)&lt;(1-$P$2),MAX(O$64:O3397)&gt;MAX(P$64:P3396)),MAX(O$64:O3397),""),IF(AND($F3396/INDEX($F$64:$F3397,MATCH(MAX(Q$64:Q3397),Q$64:Q3397,0)-1)&lt;(1-$P$2),MAX(O$64:O3397)&gt;MAX(P$64:P3396)),MAX(O$64:O3397),"")),"")</f>
        <v/>
      </c>
      <c r="Q3397" s="91" t="str">
        <f>IFERROR(IF(E3397="","",IF(O3397&lt;&gt;"",MAX(O$64:O3397)*10+1,IF(AND($F3396/INDEX($F$64:$F3397,MATCH(MAX(Q$64:Q3396),Q$64:Q3396,0)-1)&gt;(1+$O$2),MAX(O$64:O3397)&gt;MAX(P$64:P3396)),MAX(Q$64:Q3396)+1,""))),"")</f>
        <v/>
      </c>
    </row>
    <row r="3398" spans="1:17" x14ac:dyDescent="0.2">
      <c r="A3398" s="13">
        <f>HLOOKUP($E$2,历史数据!$V$3:$AE$5000,ROW(A3396),)</f>
        <v>672280</v>
      </c>
      <c r="B3398" s="41">
        <v>41572</v>
      </c>
      <c r="C3398" s="100">
        <f>IFERROR(IF(A3398&lt;&gt;0,MAX($C$4:C3397)+1,""),"")</f>
        <v>3327</v>
      </c>
      <c r="D3398" s="100"/>
      <c r="E3398" s="99">
        <f t="shared" ref="E3398:E3461" si="301">IFERROR(INDEX(B:B,MATCH(ROW(A3394),C:C,0)),"")</f>
        <v>41668</v>
      </c>
      <c r="F3398" s="101">
        <f>IFERROR(VLOOKUP(E3398,历史数据!AH:AJ,3,),"")</f>
        <v>12.380389238462801</v>
      </c>
      <c r="G3398" s="101">
        <f t="shared" si="297"/>
        <v>13.24571328628805</v>
      </c>
      <c r="H3398" s="105">
        <f t="shared" si="298"/>
        <v>-1.8331805682860747E-3</v>
      </c>
      <c r="I3398" s="101">
        <f>IFERROR(VLOOKUP(E3398,历史数据!AH:AJ,2,),"")</f>
        <v>12.380389238462801</v>
      </c>
      <c r="J3398" s="104">
        <f t="shared" si="299"/>
        <v>0</v>
      </c>
      <c r="K3398" s="104" t="str">
        <f>IFERROR(IF(AND(J3397=$H$2*1,MAX(K$64:K3397)=MAX(L$64:L3397)),MAX(K$64:K3397)+1,""),"")</f>
        <v/>
      </c>
      <c r="L3398" s="104" t="str">
        <f>IFERROR(IF(AND($F3397/INDEX($F$64:$F3398,MATCH(MAX(M$64:M3398),M$64:M3398,0)-1)&lt;(1-$P$2),MAX(K$64:K3398)&gt;MAX(L$64:L3397)),MAX(K$64:K3398),""),"")</f>
        <v/>
      </c>
      <c r="M3398" s="104" t="str">
        <f>IFERROR(IF(E3398="","",IF(K3398&lt;&gt;"",MAX(M$64:M3397)+1,IF(AND($F3397/INDEX($F$64:$F3398,MATCH(MAX(M$64:M3397),M$64:M3397,0)-1)&gt;(1+$O$2),MAX(K$64:K3398)&gt;MAX(L$64:L3397)),MAX(M$64:M3397)+1,""))),"")</f>
        <v/>
      </c>
      <c r="N3398" s="91">
        <f t="shared" si="300"/>
        <v>0</v>
      </c>
      <c r="O3398" s="91" t="str">
        <f>IFERROR(IF(AND(N3397=$H$2*1,MAX(O$64:O3397)=MAX(P$64:P3397)),MAX(O$64:O3397)+1,""),"")</f>
        <v/>
      </c>
      <c r="P3398" s="91" t="str">
        <f>IFERROR(IF(MOD(MAX(Q$64:Q3398),10*MAX(O$64:O3398))&lt;=2,IF(AND(F3397/INDEX($F$64:$F3398,MATCH(MAX(O$64:O3398),O$64:O3398,0)-1)&lt;(1-$P$2),MAX(O$64:O3398)&gt;MAX(P$64:P3397)),MAX(O$64:O3398),""),IF(AND($F3397/INDEX($F$64:$F3398,MATCH(MAX(Q$64:Q3398),Q$64:Q3398,0)-1)&lt;(1-$P$2),MAX(O$64:O3398)&gt;MAX(P$64:P3397)),MAX(O$64:O3398),"")),"")</f>
        <v/>
      </c>
      <c r="Q3398" s="91" t="str">
        <f>IFERROR(IF(E3398="","",IF(O3398&lt;&gt;"",MAX(O$64:O3398)*10+1,IF(AND($F3397/INDEX($F$64:$F3398,MATCH(MAX(Q$64:Q3397),Q$64:Q3397,0)-1)&gt;(1+$O$2),MAX(O$64:O3398)&gt;MAX(P$64:P3397)),MAX(Q$64:Q3397)+1,""))),"")</f>
        <v/>
      </c>
    </row>
    <row r="3399" spans="1:17" x14ac:dyDescent="0.2">
      <c r="A3399" s="13">
        <f>HLOOKUP($E$2,历史数据!$V$3:$AE$5000,ROW(A3397),)</f>
        <v>256013</v>
      </c>
      <c r="B3399" s="41">
        <v>41575</v>
      </c>
      <c r="C3399" s="100">
        <f>IFERROR(IF(A3399&lt;&gt;0,MAX($C$4:C3398)+1,""),"")</f>
        <v>3328</v>
      </c>
      <c r="D3399" s="100"/>
      <c r="E3399" s="99">
        <f t="shared" si="301"/>
        <v>41669</v>
      </c>
      <c r="F3399" s="101">
        <f>IFERROR(VLOOKUP(E3399,历史数据!AH:AJ,3,),"")</f>
        <v>12.276133329086299</v>
      </c>
      <c r="G3399" s="101">
        <f t="shared" si="297"/>
        <v>13.216174111964699</v>
      </c>
      <c r="H3399" s="105">
        <f t="shared" si="298"/>
        <v>-2.2300931391840972E-3</v>
      </c>
      <c r="I3399" s="101">
        <f>IFERROR(VLOOKUP(E3399,历史数据!AH:AJ,2,),"")</f>
        <v>12.2891653177584</v>
      </c>
      <c r="J3399" s="104">
        <f t="shared" si="299"/>
        <v>0</v>
      </c>
      <c r="K3399" s="104" t="str">
        <f>IFERROR(IF(AND(J3398=$H$2*1,MAX(K$64:K3398)=MAX(L$64:L3398)),MAX(K$64:K3398)+1,""),"")</f>
        <v/>
      </c>
      <c r="L3399" s="104" t="str">
        <f>IFERROR(IF(AND($F3398/INDEX($F$64:$F3399,MATCH(MAX(M$64:M3399),M$64:M3399,0)-1)&lt;(1-$P$2),MAX(K$64:K3399)&gt;MAX(L$64:L3398)),MAX(K$64:K3399),""),"")</f>
        <v/>
      </c>
      <c r="M3399" s="104" t="str">
        <f>IFERROR(IF(E3399="","",IF(K3399&lt;&gt;"",MAX(M$64:M3398)+1,IF(AND($F3398/INDEX($F$64:$F3399,MATCH(MAX(M$64:M3398),M$64:M3398,0)-1)&gt;(1+$O$2),MAX(K$64:K3399)&gt;MAX(L$64:L3398)),MAX(M$64:M3398)+1,""))),"")</f>
        <v/>
      </c>
      <c r="N3399" s="91">
        <f t="shared" si="300"/>
        <v>0</v>
      </c>
      <c r="O3399" s="91" t="str">
        <f>IFERROR(IF(AND(N3398=$H$2*1,MAX(O$64:O3398)=MAX(P$64:P3398)),MAX(O$64:O3398)+1,""),"")</f>
        <v/>
      </c>
      <c r="P3399" s="91" t="str">
        <f>IFERROR(IF(MOD(MAX(Q$64:Q3399),10*MAX(O$64:O3399))&lt;=2,IF(AND(F3398/INDEX($F$64:$F3399,MATCH(MAX(O$64:O3399),O$64:O3399,0)-1)&lt;(1-$P$2),MAX(O$64:O3399)&gt;MAX(P$64:P3398)),MAX(O$64:O3399),""),IF(AND($F3398/INDEX($F$64:$F3399,MATCH(MAX(Q$64:Q3399),Q$64:Q3399,0)-1)&lt;(1-$P$2),MAX(O$64:O3399)&gt;MAX(P$64:P3398)),MAX(O$64:O3399),"")),"")</f>
        <v/>
      </c>
      <c r="Q3399" s="91" t="str">
        <f>IFERROR(IF(E3399="","",IF(O3399&lt;&gt;"",MAX(O$64:O3399)*10+1,IF(AND($F3398/INDEX($F$64:$F3399,MATCH(MAX(Q$64:Q3398),Q$64:Q3398,0)-1)&gt;(1+$O$2),MAX(O$64:O3399)&gt;MAX(P$64:P3398)),MAX(Q$64:Q3398)+1,""))),"")</f>
        <v/>
      </c>
    </row>
    <row r="3400" spans="1:17" x14ac:dyDescent="0.2">
      <c r="A3400" s="13">
        <f>HLOOKUP($E$2,历史数据!$V$3:$AE$5000,ROW(A3398),)</f>
        <v>774981</v>
      </c>
      <c r="B3400" s="41">
        <v>41576</v>
      </c>
      <c r="C3400" s="100">
        <f>IFERROR(IF(A3400&lt;&gt;0,MAX($C$4:C3399)+1,""),"")</f>
        <v>3329</v>
      </c>
      <c r="D3400" s="100"/>
      <c r="E3400" s="99">
        <f t="shared" si="301"/>
        <v>41677</v>
      </c>
      <c r="F3400" s="101">
        <f>IFERROR(VLOOKUP(E3400,历史数据!AH:AJ,3,),"")</f>
        <v>12.3021973064305</v>
      </c>
      <c r="G3400" s="101">
        <f t="shared" si="297"/>
        <v>13.191413333487775</v>
      </c>
      <c r="H3400" s="105">
        <f t="shared" si="298"/>
        <v>-1.8735209045489531E-3</v>
      </c>
      <c r="I3400" s="101">
        <f>IFERROR(VLOOKUP(E3400,历史数据!AH:AJ,2,),"")</f>
        <v>12.2631013404143</v>
      </c>
      <c r="J3400" s="104">
        <f t="shared" si="299"/>
        <v>0</v>
      </c>
      <c r="K3400" s="104" t="str">
        <f>IFERROR(IF(AND(J3399=$H$2*1,MAX(K$64:K3399)=MAX(L$64:L3399)),MAX(K$64:K3399)+1,""),"")</f>
        <v/>
      </c>
      <c r="L3400" s="104" t="str">
        <f>IFERROR(IF(AND($F3399/INDEX($F$64:$F3400,MATCH(MAX(M$64:M3400),M$64:M3400,0)-1)&lt;(1-$P$2),MAX(K$64:K3400)&gt;MAX(L$64:L3399)),MAX(K$64:K3400),""),"")</f>
        <v/>
      </c>
      <c r="M3400" s="104" t="str">
        <f>IFERROR(IF(E3400="","",IF(K3400&lt;&gt;"",MAX(M$64:M3399)+1,IF(AND($F3399/INDEX($F$64:$F3400,MATCH(MAX(M$64:M3399),M$64:M3399,0)-1)&gt;(1+$O$2),MAX(K$64:K3400)&gt;MAX(L$64:L3399)),MAX(M$64:M3399)+1,""))),"")</f>
        <v/>
      </c>
      <c r="N3400" s="91">
        <f t="shared" si="300"/>
        <v>0</v>
      </c>
      <c r="O3400" s="91" t="str">
        <f>IFERROR(IF(AND(N3399=$H$2*1,MAX(O$64:O3399)=MAX(P$64:P3399)),MAX(O$64:O3399)+1,""),"")</f>
        <v/>
      </c>
      <c r="P3400" s="91" t="str">
        <f>IFERROR(IF(MOD(MAX(Q$64:Q3400),10*MAX(O$64:O3400))&lt;=2,IF(AND(F3399/INDEX($F$64:$F3400,MATCH(MAX(O$64:O3400),O$64:O3400,0)-1)&lt;(1-$P$2),MAX(O$64:O3400)&gt;MAX(P$64:P3399)),MAX(O$64:O3400),""),IF(AND($F3399/INDEX($F$64:$F3400,MATCH(MAX(Q$64:Q3400),Q$64:Q3400,0)-1)&lt;(1-$P$2),MAX(O$64:O3400)&gt;MAX(P$64:P3399)),MAX(O$64:O3400),"")),"")</f>
        <v/>
      </c>
      <c r="Q3400" s="91" t="str">
        <f>IFERROR(IF(E3400="","",IF(O3400&lt;&gt;"",MAX(O$64:O3400)*10+1,IF(AND($F3399/INDEX($F$64:$F3400,MATCH(MAX(Q$64:Q3399),Q$64:Q3399,0)-1)&gt;(1+$O$2),MAX(O$64:O3400)&gt;MAX(P$64:P3399)),MAX(Q$64:Q3399)+1,""))),"")</f>
        <v/>
      </c>
    </row>
    <row r="3401" spans="1:17" x14ac:dyDescent="0.2">
      <c r="A3401" s="13">
        <f>HLOOKUP($E$2,历史数据!$V$3:$AE$5000,ROW(A3399),)</f>
        <v>240010</v>
      </c>
      <c r="B3401" s="41">
        <v>41577</v>
      </c>
      <c r="C3401" s="100">
        <f>IFERROR(IF(A3401&lt;&gt;0,MAX($C$4:C3400)+1,""),"")</f>
        <v>3330</v>
      </c>
      <c r="D3401" s="100"/>
      <c r="E3401" s="99">
        <f t="shared" si="301"/>
        <v>41680</v>
      </c>
      <c r="F3401" s="101">
        <f>IFERROR(VLOOKUP(E3401,历史数据!AH:AJ,3,),"")</f>
        <v>12.601933045888</v>
      </c>
      <c r="G3401" s="101">
        <f t="shared" si="297"/>
        <v>13.171648150668476</v>
      </c>
      <c r="H3401" s="105">
        <f t="shared" si="298"/>
        <v>-1.4983370105705607E-3</v>
      </c>
      <c r="I3401" s="101">
        <f>IFERROR(VLOOKUP(E3401,历史数据!AH:AJ,2,),"")</f>
        <v>12.406453215807</v>
      </c>
      <c r="J3401" s="104">
        <f t="shared" si="299"/>
        <v>0</v>
      </c>
      <c r="K3401" s="104" t="str">
        <f>IFERROR(IF(AND(J3400=$H$2*1,MAX(K$64:K3400)=MAX(L$64:L3400)),MAX(K$64:K3400)+1,""),"")</f>
        <v/>
      </c>
      <c r="L3401" s="104" t="str">
        <f>IFERROR(IF(AND($F3400/INDEX($F$64:$F3401,MATCH(MAX(M$64:M3401),M$64:M3401,0)-1)&lt;(1-$P$2),MAX(K$64:K3401)&gt;MAX(L$64:L3400)),MAX(K$64:K3401),""),"")</f>
        <v/>
      </c>
      <c r="M3401" s="104" t="str">
        <f>IFERROR(IF(E3401="","",IF(K3401&lt;&gt;"",MAX(M$64:M3400)+1,IF(AND($F3400/INDEX($F$64:$F3401,MATCH(MAX(M$64:M3400),M$64:M3400,0)-1)&gt;(1+$O$2),MAX(K$64:K3401)&gt;MAX(L$64:L3400)),MAX(M$64:M3400)+1,""))),"")</f>
        <v/>
      </c>
      <c r="N3401" s="91">
        <f t="shared" si="300"/>
        <v>0</v>
      </c>
      <c r="O3401" s="91" t="str">
        <f>IFERROR(IF(AND(N3400=$H$2*1,MAX(O$64:O3400)=MAX(P$64:P3400)),MAX(O$64:O3400)+1,""),"")</f>
        <v/>
      </c>
      <c r="P3401" s="91" t="str">
        <f>IFERROR(IF(MOD(MAX(Q$64:Q3401),10*MAX(O$64:O3401))&lt;=2,IF(AND(F3400/INDEX($F$64:$F3401,MATCH(MAX(O$64:O3401),O$64:O3401,0)-1)&lt;(1-$P$2),MAX(O$64:O3401)&gt;MAX(P$64:P3400)),MAX(O$64:O3401),""),IF(AND($F3400/INDEX($F$64:$F3401,MATCH(MAX(Q$64:Q3401),Q$64:Q3401,0)-1)&lt;(1-$P$2),MAX(O$64:O3401)&gt;MAX(P$64:P3400)),MAX(O$64:O3401),"")),"")</f>
        <v/>
      </c>
      <c r="Q3401" s="91" t="str">
        <f>IFERROR(IF(E3401="","",IF(O3401&lt;&gt;"",MAX(O$64:O3401)*10+1,IF(AND($F3400/INDEX($F$64:$F3401,MATCH(MAX(Q$64:Q3400),Q$64:Q3400,0)-1)&gt;(1+$O$2),MAX(O$64:O3401)&gt;MAX(P$64:P3400)),MAX(Q$64:Q3400)+1,""))),"")</f>
        <v/>
      </c>
    </row>
    <row r="3402" spans="1:17" x14ac:dyDescent="0.2">
      <c r="A3402" s="13">
        <f>HLOOKUP($E$2,历史数据!$V$3:$AE$5000,ROW(A3400),)</f>
        <v>1199148</v>
      </c>
      <c r="B3402" s="41">
        <v>41578</v>
      </c>
      <c r="C3402" s="100">
        <f>IFERROR(IF(A3402&lt;&gt;0,MAX($C$4:C3401)+1,""),"")</f>
        <v>3331</v>
      </c>
      <c r="D3402" s="100"/>
      <c r="E3402" s="99">
        <f t="shared" si="301"/>
        <v>41681</v>
      </c>
      <c r="F3402" s="101">
        <f>IFERROR(VLOOKUP(E3402,历史数据!AH:AJ,3,),"")</f>
        <v>12.5237411138556</v>
      </c>
      <c r="G3402" s="101">
        <f t="shared" si="297"/>
        <v>13.151448568226773</v>
      </c>
      <c r="H3402" s="105">
        <f t="shared" si="298"/>
        <v>-1.5335652919545861E-3</v>
      </c>
      <c r="I3402" s="101">
        <f>IFERROR(VLOOKUP(E3402,历史数据!AH:AJ,2,),"")</f>
        <v>12.6410290119042</v>
      </c>
      <c r="J3402" s="104">
        <f t="shared" si="299"/>
        <v>0</v>
      </c>
      <c r="K3402" s="104" t="str">
        <f>IFERROR(IF(AND(J3401=$H$2*1,MAX(K$64:K3401)=MAX(L$64:L3401)),MAX(K$64:K3401)+1,""),"")</f>
        <v/>
      </c>
      <c r="L3402" s="104" t="str">
        <f>IFERROR(IF(AND($F3401/INDEX($F$64:$F3402,MATCH(MAX(M$64:M3402),M$64:M3402,0)-1)&lt;(1-$P$2),MAX(K$64:K3402)&gt;MAX(L$64:L3401)),MAX(K$64:K3402),""),"")</f>
        <v/>
      </c>
      <c r="M3402" s="104" t="str">
        <f>IFERROR(IF(E3402="","",IF(K3402&lt;&gt;"",MAX(M$64:M3401)+1,IF(AND($F3401/INDEX($F$64:$F3402,MATCH(MAX(M$64:M3401),M$64:M3401,0)-1)&gt;(1+$O$2),MAX(K$64:K3402)&gt;MAX(L$64:L3401)),MAX(M$64:M3401)+1,""))),"")</f>
        <v/>
      </c>
      <c r="N3402" s="91">
        <f t="shared" si="300"/>
        <v>0</v>
      </c>
      <c r="O3402" s="91" t="str">
        <f>IFERROR(IF(AND(N3401=$H$2*1,MAX(O$64:O3401)=MAX(P$64:P3401)),MAX(O$64:O3401)+1,""),"")</f>
        <v/>
      </c>
      <c r="P3402" s="91" t="str">
        <f>IFERROR(IF(MOD(MAX(Q$64:Q3402),10*MAX(O$64:O3402))&lt;=2,IF(AND(F3401/INDEX($F$64:$F3402,MATCH(MAX(O$64:O3402),O$64:O3402,0)-1)&lt;(1-$P$2),MAX(O$64:O3402)&gt;MAX(P$64:P3401)),MAX(O$64:O3402),""),IF(AND($F3401/INDEX($F$64:$F3402,MATCH(MAX(Q$64:Q3402),Q$64:Q3402,0)-1)&lt;(1-$P$2),MAX(O$64:O3402)&gt;MAX(P$64:P3401)),MAX(O$64:O3402),"")),"")</f>
        <v/>
      </c>
      <c r="Q3402" s="91" t="str">
        <f>IFERROR(IF(E3402="","",IF(O3402&lt;&gt;"",MAX(O$64:O3402)*10+1,IF(AND($F3401/INDEX($F$64:$F3402,MATCH(MAX(Q$64:Q3401),Q$64:Q3401,0)-1)&gt;(1+$O$2),MAX(O$64:O3402)&gt;MAX(P$64:P3401)),MAX(Q$64:Q3401)+1,""))),"")</f>
        <v/>
      </c>
    </row>
    <row r="3403" spans="1:17" x14ac:dyDescent="0.2">
      <c r="A3403" s="13">
        <f>HLOOKUP($E$2,历史数据!$V$3:$AE$5000,ROW(A3401),)</f>
        <v>262499</v>
      </c>
      <c r="B3403" s="41">
        <v>41579</v>
      </c>
      <c r="C3403" s="100">
        <f>IFERROR(IF(A3403&lt;&gt;0,MAX($C$4:C3402)+1,""),"")</f>
        <v>3332</v>
      </c>
      <c r="D3403" s="100"/>
      <c r="E3403" s="99">
        <f t="shared" si="301"/>
        <v>41682</v>
      </c>
      <c r="F3403" s="101">
        <f>IFERROR(VLOOKUP(E3403,历史数据!AH:AJ,3,),"")</f>
        <v>12.7061889552645</v>
      </c>
      <c r="G3403" s="101">
        <f t="shared" si="297"/>
        <v>13.130380186540265</v>
      </c>
      <c r="H3403" s="105">
        <f t="shared" si="298"/>
        <v>-1.6019818331958202E-3</v>
      </c>
      <c r="I3403" s="101">
        <f>IFERROR(VLOOKUP(E3403,历史数据!AH:AJ,2,),"")</f>
        <v>12.5237411138556</v>
      </c>
      <c r="J3403" s="104">
        <f t="shared" si="299"/>
        <v>0</v>
      </c>
      <c r="K3403" s="104" t="str">
        <f>IFERROR(IF(AND(J3402=$H$2*1,MAX(K$64:K3402)=MAX(L$64:L3402)),MAX(K$64:K3402)+1,""),"")</f>
        <v/>
      </c>
      <c r="L3403" s="104" t="str">
        <f>IFERROR(IF(AND($F3402/INDEX($F$64:$F3403,MATCH(MAX(M$64:M3403),M$64:M3403,0)-1)&lt;(1-$P$2),MAX(K$64:K3403)&gt;MAX(L$64:L3402)),MAX(K$64:K3403),""),"")</f>
        <v/>
      </c>
      <c r="M3403" s="104" t="str">
        <f>IFERROR(IF(E3403="","",IF(K3403&lt;&gt;"",MAX(M$64:M3402)+1,IF(AND($F3402/INDEX($F$64:$F3403,MATCH(MAX(M$64:M3402),M$64:M3402,0)-1)&gt;(1+$O$2),MAX(K$64:K3403)&gt;MAX(L$64:L3402)),MAX(M$64:M3402)+1,""))),"")</f>
        <v/>
      </c>
      <c r="N3403" s="91">
        <f t="shared" si="300"/>
        <v>0</v>
      </c>
      <c r="O3403" s="91" t="str">
        <f>IFERROR(IF(AND(N3402=$H$2*1,MAX(O$64:O3402)=MAX(P$64:P3402)),MAX(O$64:O3402)+1,""),"")</f>
        <v/>
      </c>
      <c r="P3403" s="91" t="str">
        <f>IFERROR(IF(MOD(MAX(Q$64:Q3403),10*MAX(O$64:O3403))&lt;=2,IF(AND(F3402/INDEX($F$64:$F3403,MATCH(MAX(O$64:O3403),O$64:O3403,0)-1)&lt;(1-$P$2),MAX(O$64:O3403)&gt;MAX(P$64:P3402)),MAX(O$64:O3403),""),IF(AND($F3402/INDEX($F$64:$F3403,MATCH(MAX(Q$64:Q3403),Q$64:Q3403,0)-1)&lt;(1-$P$2),MAX(O$64:O3403)&gt;MAX(P$64:P3402)),MAX(O$64:O3403),"")),"")</f>
        <v/>
      </c>
      <c r="Q3403" s="91" t="str">
        <f>IFERROR(IF(E3403="","",IF(O3403&lt;&gt;"",MAX(O$64:O3403)*10+1,IF(AND($F3402/INDEX($F$64:$F3403,MATCH(MAX(Q$64:Q3402),Q$64:Q3402,0)-1)&gt;(1+$O$2),MAX(O$64:O3403)&gt;MAX(P$64:P3402)),MAX(Q$64:Q3402)+1,""))),"")</f>
        <v/>
      </c>
    </row>
    <row r="3404" spans="1:17" x14ac:dyDescent="0.2">
      <c r="A3404" s="13">
        <f>HLOOKUP($E$2,历史数据!$V$3:$AE$5000,ROW(A3402),)</f>
        <v>218690</v>
      </c>
      <c r="B3404" s="41">
        <v>41582</v>
      </c>
      <c r="C3404" s="100">
        <f>IFERROR(IF(A3404&lt;&gt;0,MAX($C$4:C3403)+1,""),"")</f>
        <v>3333</v>
      </c>
      <c r="D3404" s="100"/>
      <c r="E3404" s="99">
        <f t="shared" si="301"/>
        <v>41683</v>
      </c>
      <c r="F3404" s="101">
        <f>IFERROR(VLOOKUP(E3404,历史数据!AH:AJ,3,),"")</f>
        <v>12.627997023232099</v>
      </c>
      <c r="G3404" s="101">
        <f t="shared" si="297"/>
        <v>13.106488207308141</v>
      </c>
      <c r="H3404" s="105">
        <f t="shared" si="298"/>
        <v>-1.8195953881530169E-3</v>
      </c>
      <c r="I3404" s="101">
        <f>IFERROR(VLOOKUP(E3404,历史数据!AH:AJ,2,),"")</f>
        <v>12.7061889552645</v>
      </c>
      <c r="J3404" s="104">
        <f t="shared" si="299"/>
        <v>0</v>
      </c>
      <c r="K3404" s="104" t="str">
        <f>IFERROR(IF(AND(J3403=$H$2*1,MAX(K$64:K3403)=MAX(L$64:L3403)),MAX(K$64:K3403)+1,""),"")</f>
        <v/>
      </c>
      <c r="L3404" s="104" t="str">
        <f>IFERROR(IF(AND($F3403/INDEX($F$64:$F3404,MATCH(MAX(M$64:M3404),M$64:M3404,0)-1)&lt;(1-$P$2),MAX(K$64:K3404)&gt;MAX(L$64:L3403)),MAX(K$64:K3404),""),"")</f>
        <v/>
      </c>
      <c r="M3404" s="104" t="str">
        <f>IFERROR(IF(E3404="","",IF(K3404&lt;&gt;"",MAX(M$64:M3403)+1,IF(AND($F3403/INDEX($F$64:$F3404,MATCH(MAX(M$64:M3403),M$64:M3403,0)-1)&gt;(1+$O$2),MAX(K$64:K3404)&gt;MAX(L$64:L3403)),MAX(M$64:M3403)+1,""))),"")</f>
        <v/>
      </c>
      <c r="N3404" s="91">
        <f t="shared" si="300"/>
        <v>0</v>
      </c>
      <c r="O3404" s="91" t="str">
        <f>IFERROR(IF(AND(N3403=$H$2*1,MAX(O$64:O3403)=MAX(P$64:P3403)),MAX(O$64:O3403)+1,""),"")</f>
        <v/>
      </c>
      <c r="P3404" s="91" t="str">
        <f>IFERROR(IF(MOD(MAX(Q$64:Q3404),10*MAX(O$64:O3404))&lt;=2,IF(AND(F3403/INDEX($F$64:$F3404,MATCH(MAX(O$64:O3404),O$64:O3404,0)-1)&lt;(1-$P$2),MAX(O$64:O3404)&gt;MAX(P$64:P3403)),MAX(O$64:O3404),""),IF(AND($F3403/INDEX($F$64:$F3404,MATCH(MAX(Q$64:Q3404),Q$64:Q3404,0)-1)&lt;(1-$P$2),MAX(O$64:O3404)&gt;MAX(P$64:P3403)),MAX(O$64:O3404),"")),"")</f>
        <v/>
      </c>
      <c r="Q3404" s="91" t="str">
        <f>IFERROR(IF(E3404="","",IF(O3404&lt;&gt;"",MAX(O$64:O3404)*10+1,IF(AND($F3403/INDEX($F$64:$F3404,MATCH(MAX(Q$64:Q3403),Q$64:Q3403,0)-1)&gt;(1+$O$2),MAX(O$64:O3404)&gt;MAX(P$64:P3403)),MAX(Q$64:Q3403)+1,""))),"")</f>
        <v/>
      </c>
    </row>
    <row r="3405" spans="1:17" x14ac:dyDescent="0.2">
      <c r="A3405" s="13">
        <f>HLOOKUP($E$2,历史数据!$V$3:$AE$5000,ROW(A3403),)</f>
        <v>174190</v>
      </c>
      <c r="B3405" s="41">
        <v>41583</v>
      </c>
      <c r="C3405" s="100">
        <f>IFERROR(IF(A3405&lt;&gt;0,MAX($C$4:C3404)+1,""),"")</f>
        <v>3334</v>
      </c>
      <c r="D3405" s="100"/>
      <c r="E3405" s="99">
        <f t="shared" si="301"/>
        <v>41684</v>
      </c>
      <c r="F3405" s="101">
        <f>IFERROR(VLOOKUP(E3405,历史数据!AH:AJ,3,),"")</f>
        <v>12.849540830657199</v>
      </c>
      <c r="G3405" s="101">
        <f t="shared" si="297"/>
        <v>13.086288624866436</v>
      </c>
      <c r="H3405" s="105">
        <f t="shared" si="298"/>
        <v>-1.5411895331689518E-3</v>
      </c>
      <c r="I3405" s="101">
        <f>IFERROR(VLOOKUP(E3405,历史数据!AH:AJ,2,),"")</f>
        <v>12.6410290119042</v>
      </c>
      <c r="J3405" s="104">
        <f t="shared" si="299"/>
        <v>0</v>
      </c>
      <c r="K3405" s="104" t="str">
        <f>IFERROR(IF(AND(J3404=$H$2*1,MAX(K$64:K3404)=MAX(L$64:L3404)),MAX(K$64:K3404)+1,""),"")</f>
        <v/>
      </c>
      <c r="L3405" s="104" t="str">
        <f>IFERROR(IF(AND($F3404/INDEX($F$64:$F3405,MATCH(MAX(M$64:M3405),M$64:M3405,0)-1)&lt;(1-$P$2),MAX(K$64:K3405)&gt;MAX(L$64:L3404)),MAX(K$64:K3405),""),"")</f>
        <v/>
      </c>
      <c r="M3405" s="104" t="str">
        <f>IFERROR(IF(E3405="","",IF(K3405&lt;&gt;"",MAX(M$64:M3404)+1,IF(AND($F3404/INDEX($F$64:$F3405,MATCH(MAX(M$64:M3404),M$64:M3404,0)-1)&gt;(1+$O$2),MAX(K$64:K3405)&gt;MAX(L$64:L3404)),MAX(M$64:M3404)+1,""))),"")</f>
        <v/>
      </c>
      <c r="N3405" s="91">
        <f t="shared" si="300"/>
        <v>0</v>
      </c>
      <c r="O3405" s="91" t="str">
        <f>IFERROR(IF(AND(N3404=$H$2*1,MAX(O$64:O3404)=MAX(P$64:P3404)),MAX(O$64:O3404)+1,""),"")</f>
        <v/>
      </c>
      <c r="P3405" s="91" t="str">
        <f>IFERROR(IF(MOD(MAX(Q$64:Q3405),10*MAX(O$64:O3405))&lt;=2,IF(AND(F3404/INDEX($F$64:$F3405,MATCH(MAX(O$64:O3405),O$64:O3405,0)-1)&lt;(1-$P$2),MAX(O$64:O3405)&gt;MAX(P$64:P3404)),MAX(O$64:O3405),""),IF(AND($F3404/INDEX($F$64:$F3405,MATCH(MAX(Q$64:Q3405),Q$64:Q3405,0)-1)&lt;(1-$P$2),MAX(O$64:O3405)&gt;MAX(P$64:P3404)),MAX(O$64:O3405),"")),"")</f>
        <v/>
      </c>
      <c r="Q3405" s="91" t="str">
        <f>IFERROR(IF(E3405="","",IF(O3405&lt;&gt;"",MAX(O$64:O3405)*10+1,IF(AND($F3404/INDEX($F$64:$F3405,MATCH(MAX(Q$64:Q3404),Q$64:Q3404,0)-1)&gt;(1+$O$2),MAX(O$64:O3405)&gt;MAX(P$64:P3404)),MAX(Q$64:Q3404)+1,""))),"")</f>
        <v/>
      </c>
    </row>
    <row r="3406" spans="1:17" x14ac:dyDescent="0.2">
      <c r="A3406" s="13">
        <f>HLOOKUP($E$2,历史数据!$V$3:$AE$5000,ROW(A3404),)</f>
        <v>227790</v>
      </c>
      <c r="B3406" s="41">
        <v>41584</v>
      </c>
      <c r="C3406" s="100">
        <f>IFERROR(IF(A3406&lt;&gt;0,MAX($C$4:C3405)+1,""),"")</f>
        <v>3335</v>
      </c>
      <c r="D3406" s="100"/>
      <c r="E3406" s="99">
        <f t="shared" si="301"/>
        <v>41687</v>
      </c>
      <c r="F3406" s="101">
        <f>IFERROR(VLOOKUP(E3406,历史数据!AH:AJ,3,),"")</f>
        <v>12.9147007740176</v>
      </c>
      <c r="G3406" s="101">
        <f t="shared" si="297"/>
        <v>13.066089042424734</v>
      </c>
      <c r="H3406" s="105">
        <f t="shared" si="298"/>
        <v>-1.5435684647302494E-3</v>
      </c>
      <c r="I3406" s="101">
        <f>IFERROR(VLOOKUP(E3406,历史数据!AH:AJ,2,),"")</f>
        <v>12.7452849212807</v>
      </c>
      <c r="J3406" s="104">
        <f t="shared" si="299"/>
        <v>0</v>
      </c>
      <c r="K3406" s="104" t="str">
        <f>IFERROR(IF(AND(J3405=$H$2*1,MAX(K$64:K3405)=MAX(L$64:L3405)),MAX(K$64:K3405)+1,""),"")</f>
        <v/>
      </c>
      <c r="L3406" s="104" t="str">
        <f>IFERROR(IF(AND($F3405/INDEX($F$64:$F3406,MATCH(MAX(M$64:M3406),M$64:M3406,0)-1)&lt;(1-$P$2),MAX(K$64:K3406)&gt;MAX(L$64:L3405)),MAX(K$64:K3406),""),"")</f>
        <v/>
      </c>
      <c r="M3406" s="104" t="str">
        <f>IFERROR(IF(E3406="","",IF(K3406&lt;&gt;"",MAX(M$64:M3405)+1,IF(AND($F3405/INDEX($F$64:$F3406,MATCH(MAX(M$64:M3405),M$64:M3405,0)-1)&gt;(1+$O$2),MAX(K$64:K3406)&gt;MAX(L$64:L3405)),MAX(M$64:M3405)+1,""))),"")</f>
        <v/>
      </c>
      <c r="N3406" s="91">
        <f t="shared" si="300"/>
        <v>0</v>
      </c>
      <c r="O3406" s="91" t="str">
        <f>IFERROR(IF(AND(N3405=$H$2*1,MAX(O$64:O3405)=MAX(P$64:P3405)),MAX(O$64:O3405)+1,""),"")</f>
        <v/>
      </c>
      <c r="P3406" s="91" t="str">
        <f>IFERROR(IF(MOD(MAX(Q$64:Q3406),10*MAX(O$64:O3406))&lt;=2,IF(AND(F3405/INDEX($F$64:$F3406,MATCH(MAX(O$64:O3406),O$64:O3406,0)-1)&lt;(1-$P$2),MAX(O$64:O3406)&gt;MAX(P$64:P3405)),MAX(O$64:O3406),""),IF(AND($F3405/INDEX($F$64:$F3406,MATCH(MAX(Q$64:Q3406),Q$64:Q3406,0)-1)&lt;(1-$P$2),MAX(O$64:O3406)&gt;MAX(P$64:P3405)),MAX(O$64:O3406),"")),"")</f>
        <v/>
      </c>
      <c r="Q3406" s="91" t="str">
        <f>IFERROR(IF(E3406="","",IF(O3406&lt;&gt;"",MAX(O$64:O3406)*10+1,IF(AND($F3405/INDEX($F$64:$F3406,MATCH(MAX(Q$64:Q3405),Q$64:Q3405,0)-1)&gt;(1+$O$2),MAX(O$64:O3406)&gt;MAX(P$64:P3405)),MAX(Q$64:Q3405)+1,""))),"")</f>
        <v/>
      </c>
    </row>
    <row r="3407" spans="1:17" x14ac:dyDescent="0.2">
      <c r="A3407" s="13">
        <f>HLOOKUP($E$2,历史数据!$V$3:$AE$5000,ROW(A3405),)</f>
        <v>155958</v>
      </c>
      <c r="B3407" s="41">
        <v>41585</v>
      </c>
      <c r="C3407" s="100">
        <f>IFERROR(IF(A3407&lt;&gt;0,MAX($C$4:C3406)+1,""),"")</f>
        <v>3336</v>
      </c>
      <c r="D3407" s="100"/>
      <c r="E3407" s="99">
        <f t="shared" si="301"/>
        <v>41688</v>
      </c>
      <c r="F3407" s="101">
        <f>IFERROR(VLOOKUP(E3407,历史数据!AH:AJ,3,),"")</f>
        <v>13.0580526494103</v>
      </c>
      <c r="G3407" s="101">
        <f t="shared" si="297"/>
        <v>13.047409858661439</v>
      </c>
      <c r="H3407" s="105">
        <f t="shared" si="298"/>
        <v>-1.4295925661186315E-3</v>
      </c>
      <c r="I3407" s="101">
        <f>IFERROR(VLOOKUP(E3407,历史数据!AH:AJ,2,),"")</f>
        <v>12.9798607173779</v>
      </c>
      <c r="J3407" s="104">
        <f t="shared" si="299"/>
        <v>0</v>
      </c>
      <c r="K3407" s="104" t="str">
        <f>IFERROR(IF(AND(J3406=$H$2*1,MAX(K$64:K3406)=MAX(L$64:L3406)),MAX(K$64:K3406)+1,""),"")</f>
        <v/>
      </c>
      <c r="L3407" s="104" t="str">
        <f>IFERROR(IF(AND($F3406/INDEX($F$64:$F3407,MATCH(MAX(M$64:M3407),M$64:M3407,0)-1)&lt;(1-$P$2),MAX(K$64:K3407)&gt;MAX(L$64:L3406)),MAX(K$64:K3407),""),"")</f>
        <v/>
      </c>
      <c r="M3407" s="104" t="str">
        <f>IFERROR(IF(E3407="","",IF(K3407&lt;&gt;"",MAX(M$64:M3406)+1,IF(AND($F3406/INDEX($F$64:$F3407,MATCH(MAX(M$64:M3406),M$64:M3406,0)-1)&gt;(1+$O$2),MAX(K$64:K3407)&gt;MAX(L$64:L3406)),MAX(M$64:M3406)+1,""))),"")</f>
        <v/>
      </c>
      <c r="N3407" s="91">
        <f t="shared" si="300"/>
        <v>0</v>
      </c>
      <c r="O3407" s="91" t="str">
        <f>IFERROR(IF(AND(N3406=$H$2*1,MAX(O$64:O3406)=MAX(P$64:P3406)),MAX(O$64:O3406)+1,""),"")</f>
        <v/>
      </c>
      <c r="P3407" s="91" t="str">
        <f>IFERROR(IF(MOD(MAX(Q$64:Q3407),10*MAX(O$64:O3407))&lt;=2,IF(AND(F3406/INDEX($F$64:$F3407,MATCH(MAX(O$64:O3407),O$64:O3407,0)-1)&lt;(1-$P$2),MAX(O$64:O3407)&gt;MAX(P$64:P3406)),MAX(O$64:O3407),""),IF(AND($F3406/INDEX($F$64:$F3407,MATCH(MAX(Q$64:Q3407),Q$64:Q3407,0)-1)&lt;(1-$P$2),MAX(O$64:O3407)&gt;MAX(P$64:P3406)),MAX(O$64:O3407),"")),"")</f>
        <v/>
      </c>
      <c r="Q3407" s="91" t="str">
        <f>IFERROR(IF(E3407="","",IF(O3407&lt;&gt;"",MAX(O$64:O3407)*10+1,IF(AND($F3406/INDEX($F$64:$F3407,MATCH(MAX(Q$64:Q3406),Q$64:Q3406,0)-1)&gt;(1+$O$2),MAX(O$64:O3407)&gt;MAX(P$64:P3406)),MAX(Q$64:Q3406)+1,""))),"")</f>
        <v/>
      </c>
    </row>
    <row r="3408" spans="1:17" x14ac:dyDescent="0.2">
      <c r="A3408" s="13">
        <f>HLOOKUP($E$2,历史数据!$V$3:$AE$5000,ROW(A3406),)</f>
        <v>331250</v>
      </c>
      <c r="B3408" s="41">
        <v>41586</v>
      </c>
      <c r="C3408" s="100">
        <f>IFERROR(IF(A3408&lt;&gt;0,MAX($C$4:C3407)+1,""),"")</f>
        <v>3337</v>
      </c>
      <c r="D3408" s="100"/>
      <c r="E3408" s="99">
        <f t="shared" si="301"/>
        <v>41689</v>
      </c>
      <c r="F3408" s="101">
        <f>IFERROR(VLOOKUP(E3408,历史数据!AH:AJ,3,),"")</f>
        <v>13.0580526494103</v>
      </c>
      <c r="G3408" s="101">
        <f t="shared" si="297"/>
        <v>13.028296275275745</v>
      </c>
      <c r="H3408" s="105">
        <f t="shared" si="298"/>
        <v>-1.4649331624242423E-3</v>
      </c>
      <c r="I3408" s="101">
        <f>IFERROR(VLOOKUP(E3408,历史数据!AH:AJ,2,),"")</f>
        <v>13.0319886720662</v>
      </c>
      <c r="J3408" s="104">
        <f t="shared" si="299"/>
        <v>0</v>
      </c>
      <c r="K3408" s="104" t="str">
        <f>IFERROR(IF(AND(J3407=$H$2*1,MAX(K$64:K3407)=MAX(L$64:L3407)),MAX(K$64:K3407)+1,""),"")</f>
        <v/>
      </c>
      <c r="L3408" s="104" t="str">
        <f>IFERROR(IF(AND($F3407/INDEX($F$64:$F3408,MATCH(MAX(M$64:M3408),M$64:M3408,0)-1)&lt;(1-$P$2),MAX(K$64:K3408)&gt;MAX(L$64:L3407)),MAX(K$64:K3408),""),"")</f>
        <v/>
      </c>
      <c r="M3408" s="104" t="str">
        <f>IFERROR(IF(E3408="","",IF(K3408&lt;&gt;"",MAX(M$64:M3407)+1,IF(AND($F3407/INDEX($F$64:$F3408,MATCH(MAX(M$64:M3407),M$64:M3407,0)-1)&gt;(1+$O$2),MAX(K$64:K3408)&gt;MAX(L$64:L3407)),MAX(M$64:M3407)+1,""))),"")</f>
        <v/>
      </c>
      <c r="N3408" s="91">
        <f t="shared" si="300"/>
        <v>0</v>
      </c>
      <c r="O3408" s="91" t="str">
        <f>IFERROR(IF(AND(N3407=$H$2*1,MAX(O$64:O3407)=MAX(P$64:P3407)),MAX(O$64:O3407)+1,""),"")</f>
        <v/>
      </c>
      <c r="P3408" s="91" t="str">
        <f>IFERROR(IF(MOD(MAX(Q$64:Q3408),10*MAX(O$64:O3408))&lt;=2,IF(AND(F3407/INDEX($F$64:$F3408,MATCH(MAX(O$64:O3408),O$64:O3408,0)-1)&lt;(1-$P$2),MAX(O$64:O3408)&gt;MAX(P$64:P3407)),MAX(O$64:O3408),""),IF(AND($F3407/INDEX($F$64:$F3408,MATCH(MAX(Q$64:Q3408),Q$64:Q3408,0)-1)&lt;(1-$P$2),MAX(O$64:O3408)&gt;MAX(P$64:P3407)),MAX(O$64:O3408),"")),"")</f>
        <v/>
      </c>
      <c r="Q3408" s="91" t="str">
        <f>IFERROR(IF(E3408="","",IF(O3408&lt;&gt;"",MAX(O$64:O3408)*10+1,IF(AND($F3407/INDEX($F$64:$F3408,MATCH(MAX(Q$64:Q3407),Q$64:Q3407,0)-1)&gt;(1+$O$2),MAX(O$64:O3408)&gt;MAX(P$64:P3407)),MAX(Q$64:Q3407)+1,""))),"")</f>
        <v/>
      </c>
    </row>
    <row r="3409" spans="1:17" x14ac:dyDescent="0.2">
      <c r="A3409" s="13">
        <f>HLOOKUP($E$2,历史数据!$V$3:$AE$5000,ROW(A3407),)</f>
        <v>108859</v>
      </c>
      <c r="B3409" s="41">
        <v>41589</v>
      </c>
      <c r="C3409" s="100">
        <f>IFERROR(IF(A3409&lt;&gt;0,MAX($C$4:C3408)+1,""),"")</f>
        <v>3338</v>
      </c>
      <c r="D3409" s="100"/>
      <c r="E3409" s="99">
        <f t="shared" si="301"/>
        <v>41690</v>
      </c>
      <c r="F3409" s="101">
        <f>IFERROR(VLOOKUP(E3409,历史数据!AH:AJ,3,),"")</f>
        <v>12.9537967400338</v>
      </c>
      <c r="G3409" s="101">
        <f t="shared" si="297"/>
        <v>13.008313892645246</v>
      </c>
      <c r="H3409" s="105">
        <f t="shared" si="298"/>
        <v>-1.5337679009049809E-3</v>
      </c>
      <c r="I3409" s="101">
        <f>IFERROR(VLOOKUP(E3409,历史数据!AH:AJ,2,),"")</f>
        <v>13.123212592770599</v>
      </c>
      <c r="J3409" s="104">
        <f t="shared" si="299"/>
        <v>0</v>
      </c>
      <c r="K3409" s="104" t="str">
        <f>IFERROR(IF(AND(J3408=$H$2*1,MAX(K$64:K3408)=MAX(L$64:L3408)),MAX(K$64:K3408)+1,""),"")</f>
        <v/>
      </c>
      <c r="L3409" s="104" t="str">
        <f>IFERROR(IF(AND($F3408/INDEX($F$64:$F3409,MATCH(MAX(M$64:M3409),M$64:M3409,0)-1)&lt;(1-$P$2),MAX(K$64:K3409)&gt;MAX(L$64:L3408)),MAX(K$64:K3409),""),"")</f>
        <v/>
      </c>
      <c r="M3409" s="104" t="str">
        <f>IFERROR(IF(E3409="","",IF(K3409&lt;&gt;"",MAX(M$64:M3408)+1,IF(AND($F3408/INDEX($F$64:$F3409,MATCH(MAX(M$64:M3408),M$64:M3408,0)-1)&gt;(1+$O$2),MAX(K$64:K3409)&gt;MAX(L$64:L3408)),MAX(M$64:M3408)+1,""))),"")</f>
        <v/>
      </c>
      <c r="N3409" s="91">
        <f t="shared" si="300"/>
        <v>0</v>
      </c>
      <c r="O3409" s="91" t="str">
        <f>IFERROR(IF(AND(N3408=$H$2*1,MAX(O$64:O3408)=MAX(P$64:P3408)),MAX(O$64:O3408)+1,""),"")</f>
        <v/>
      </c>
      <c r="P3409" s="91" t="str">
        <f>IFERROR(IF(MOD(MAX(Q$64:Q3409),10*MAX(O$64:O3409))&lt;=2,IF(AND(F3408/INDEX($F$64:$F3409,MATCH(MAX(O$64:O3409),O$64:O3409,0)-1)&lt;(1-$P$2),MAX(O$64:O3409)&gt;MAX(P$64:P3408)),MAX(O$64:O3409),""),IF(AND($F3408/INDEX($F$64:$F3409,MATCH(MAX(Q$64:Q3409),Q$64:Q3409,0)-1)&lt;(1-$P$2),MAX(O$64:O3409)&gt;MAX(P$64:P3408)),MAX(O$64:O3409),"")),"")</f>
        <v/>
      </c>
      <c r="Q3409" s="91" t="str">
        <f>IFERROR(IF(E3409="","",IF(O3409&lt;&gt;"",MAX(O$64:O3409)*10+1,IF(AND($F3408/INDEX($F$64:$F3409,MATCH(MAX(Q$64:Q3408),Q$64:Q3408,0)-1)&gt;(1+$O$2),MAX(O$64:O3409)&gt;MAX(P$64:P3408)),MAX(Q$64:Q3408)+1,""))),"")</f>
        <v/>
      </c>
    </row>
    <row r="3410" spans="1:17" x14ac:dyDescent="0.2">
      <c r="A3410" s="13">
        <f>HLOOKUP($E$2,历史数据!$V$3:$AE$5000,ROW(A3408),)</f>
        <v>181556</v>
      </c>
      <c r="B3410" s="41">
        <v>41590</v>
      </c>
      <c r="C3410" s="100">
        <f>IFERROR(IF(A3410&lt;&gt;0,MAX($C$4:C3409)+1,""),"")</f>
        <v>3339</v>
      </c>
      <c r="D3410" s="100"/>
      <c r="E3410" s="99">
        <f t="shared" si="301"/>
        <v>41691</v>
      </c>
      <c r="F3410" s="101">
        <f>IFERROR(VLOOKUP(E3410,历史数据!AH:AJ,3,),"")</f>
        <v>12.8625728193293</v>
      </c>
      <c r="G3410" s="101">
        <f t="shared" si="297"/>
        <v>12.98920030925955</v>
      </c>
      <c r="H3410" s="105">
        <f t="shared" si="298"/>
        <v>-1.4693359603278333E-3</v>
      </c>
      <c r="I3410" s="101">
        <f>IFERROR(VLOOKUP(E3410,历史数据!AH:AJ,2,),"")</f>
        <v>12.9537967400338</v>
      </c>
      <c r="J3410" s="104">
        <f t="shared" si="299"/>
        <v>0</v>
      </c>
      <c r="K3410" s="104" t="str">
        <f>IFERROR(IF(AND(J3409=$H$2*1,MAX(K$64:K3409)=MAX(L$64:L3409)),MAX(K$64:K3409)+1,""),"")</f>
        <v/>
      </c>
      <c r="L3410" s="104" t="str">
        <f>IFERROR(IF(AND($F3409/INDEX($F$64:$F3410,MATCH(MAX(M$64:M3410),M$64:M3410,0)-1)&lt;(1-$P$2),MAX(K$64:K3410)&gt;MAX(L$64:L3409)),MAX(K$64:K3410),""),"")</f>
        <v/>
      </c>
      <c r="M3410" s="104" t="str">
        <f>IFERROR(IF(E3410="","",IF(K3410&lt;&gt;"",MAX(M$64:M3409)+1,IF(AND($F3409/INDEX($F$64:$F3410,MATCH(MAX(M$64:M3409),M$64:M3409,0)-1)&gt;(1+$O$2),MAX(K$64:K3410)&gt;MAX(L$64:L3409)),MAX(M$64:M3409)+1,""))),"")</f>
        <v/>
      </c>
      <c r="N3410" s="91">
        <f t="shared" si="300"/>
        <v>0</v>
      </c>
      <c r="O3410" s="91" t="str">
        <f>IFERROR(IF(AND(N3409=$H$2*1,MAX(O$64:O3409)=MAX(P$64:P3409)),MAX(O$64:O3409)+1,""),"")</f>
        <v/>
      </c>
      <c r="P3410" s="91" t="str">
        <f>IFERROR(IF(MOD(MAX(Q$64:Q3410),10*MAX(O$64:O3410))&lt;=2,IF(AND(F3409/INDEX($F$64:$F3410,MATCH(MAX(O$64:O3410),O$64:O3410,0)-1)&lt;(1-$P$2),MAX(O$64:O3410)&gt;MAX(P$64:P3409)),MAX(O$64:O3410),""),IF(AND($F3409/INDEX($F$64:$F3410,MATCH(MAX(Q$64:Q3410),Q$64:Q3410,0)-1)&lt;(1-$P$2),MAX(O$64:O3410)&gt;MAX(P$64:P3409)),MAX(O$64:O3410),"")),"")</f>
        <v/>
      </c>
      <c r="Q3410" s="91" t="str">
        <f>IFERROR(IF(E3410="","",IF(O3410&lt;&gt;"",MAX(O$64:O3410)*10+1,IF(AND($F3409/INDEX($F$64:$F3410,MATCH(MAX(Q$64:Q3409),Q$64:Q3409,0)-1)&gt;(1+$O$2),MAX(O$64:O3410)&gt;MAX(P$64:P3409)),MAX(Q$64:Q3409)+1,""))),"")</f>
        <v/>
      </c>
    </row>
    <row r="3411" spans="1:17" x14ac:dyDescent="0.2">
      <c r="A3411" s="13">
        <f>HLOOKUP($E$2,历史数据!$V$3:$AE$5000,ROW(A3409),)</f>
        <v>465420</v>
      </c>
      <c r="B3411" s="41">
        <v>41591</v>
      </c>
      <c r="C3411" s="100">
        <f>IFERROR(IF(A3411&lt;&gt;0,MAX($C$4:C3410)+1,""),"")</f>
        <v>3340</v>
      </c>
      <c r="D3411" s="100"/>
      <c r="E3411" s="99">
        <f t="shared" si="301"/>
        <v>41694</v>
      </c>
      <c r="F3411" s="101">
        <f>IFERROR(VLOOKUP(E3411,历史数据!AH:AJ,3,),"")</f>
        <v>12.8625728193293</v>
      </c>
      <c r="G3411" s="101">
        <f t="shared" si="297"/>
        <v>12.968783527006645</v>
      </c>
      <c r="H3411" s="105">
        <f t="shared" si="298"/>
        <v>-1.5718275002927218E-3</v>
      </c>
      <c r="I3411" s="101">
        <f>IFERROR(VLOOKUP(E3411,历史数据!AH:AJ,2,),"")</f>
        <v>12.8625728193293</v>
      </c>
      <c r="J3411" s="104">
        <f t="shared" si="299"/>
        <v>0</v>
      </c>
      <c r="K3411" s="104" t="str">
        <f>IFERROR(IF(AND(J3410=$H$2*1,MAX(K$64:K3410)=MAX(L$64:L3410)),MAX(K$64:K3410)+1,""),"")</f>
        <v/>
      </c>
      <c r="L3411" s="104" t="str">
        <f>IFERROR(IF(AND($F3410/INDEX($F$64:$F3411,MATCH(MAX(M$64:M3411),M$64:M3411,0)-1)&lt;(1-$P$2),MAX(K$64:K3411)&gt;MAX(L$64:L3410)),MAX(K$64:K3411),""),"")</f>
        <v/>
      </c>
      <c r="M3411" s="104" t="str">
        <f>IFERROR(IF(E3411="","",IF(K3411&lt;&gt;"",MAX(M$64:M3410)+1,IF(AND($F3410/INDEX($F$64:$F3411,MATCH(MAX(M$64:M3410),M$64:M3410,0)-1)&gt;(1+$O$2),MAX(K$64:K3411)&gt;MAX(L$64:L3410)),MAX(M$64:M3410)+1,""))),"")</f>
        <v/>
      </c>
      <c r="N3411" s="91">
        <f t="shared" si="300"/>
        <v>0</v>
      </c>
      <c r="O3411" s="91" t="str">
        <f>IFERROR(IF(AND(N3410=$H$2*1,MAX(O$64:O3410)=MAX(P$64:P3410)),MAX(O$64:O3410)+1,""),"")</f>
        <v/>
      </c>
      <c r="P3411" s="91" t="str">
        <f>IFERROR(IF(MOD(MAX(Q$64:Q3411),10*MAX(O$64:O3411))&lt;=2,IF(AND(F3410/INDEX($F$64:$F3411,MATCH(MAX(O$64:O3411),O$64:O3411,0)-1)&lt;(1-$P$2),MAX(O$64:O3411)&gt;MAX(P$64:P3410)),MAX(O$64:O3411),""),IF(AND($F3410/INDEX($F$64:$F3411,MATCH(MAX(Q$64:Q3411),Q$64:Q3411,0)-1)&lt;(1-$P$2),MAX(O$64:O3411)&gt;MAX(P$64:P3410)),MAX(O$64:O3411),"")),"")</f>
        <v/>
      </c>
      <c r="Q3411" s="91" t="str">
        <f>IFERROR(IF(E3411="","",IF(O3411&lt;&gt;"",MAX(O$64:O3411)*10+1,IF(AND($F3410/INDEX($F$64:$F3411,MATCH(MAX(Q$64:Q3410),Q$64:Q3410,0)-1)&gt;(1+$O$2),MAX(O$64:O3411)&gt;MAX(P$64:P3410)),MAX(Q$64:Q3410)+1,""))),"")</f>
        <v/>
      </c>
    </row>
    <row r="3412" spans="1:17" x14ac:dyDescent="0.2">
      <c r="A3412" s="13">
        <f>HLOOKUP($E$2,历史数据!$V$3:$AE$5000,ROW(A3410),)</f>
        <v>242400</v>
      </c>
      <c r="B3412" s="41">
        <v>41592</v>
      </c>
      <c r="C3412" s="100">
        <f>IFERROR(IF(A3412&lt;&gt;0,MAX($C$4:C3411)+1,""),"")</f>
        <v>3341</v>
      </c>
      <c r="D3412" s="100"/>
      <c r="E3412" s="99">
        <f t="shared" si="301"/>
        <v>41695</v>
      </c>
      <c r="F3412" s="101">
        <f>IFERROR(VLOOKUP(E3412,历史数据!AH:AJ,3,),"")</f>
        <v>12.497677136511401</v>
      </c>
      <c r="G3412" s="101">
        <f t="shared" si="297"/>
        <v>12.940981951172903</v>
      </c>
      <c r="H3412" s="105">
        <f t="shared" si="298"/>
        <v>-2.1437304258989931E-3</v>
      </c>
      <c r="I3412" s="101">
        <f>IFERROR(VLOOKUP(E3412,历史数据!AH:AJ,2,),"")</f>
        <v>12.9147007740176</v>
      </c>
      <c r="J3412" s="104">
        <f t="shared" si="299"/>
        <v>0</v>
      </c>
      <c r="K3412" s="104" t="str">
        <f>IFERROR(IF(AND(J3411=$H$2*1,MAX(K$64:K3411)=MAX(L$64:L3411)),MAX(K$64:K3411)+1,""),"")</f>
        <v/>
      </c>
      <c r="L3412" s="104" t="str">
        <f>IFERROR(IF(AND($F3411/INDEX($F$64:$F3412,MATCH(MAX(M$64:M3412),M$64:M3412,0)-1)&lt;(1-$P$2),MAX(K$64:K3412)&gt;MAX(L$64:L3411)),MAX(K$64:K3412),""),"")</f>
        <v/>
      </c>
      <c r="M3412" s="104" t="str">
        <f>IFERROR(IF(E3412="","",IF(K3412&lt;&gt;"",MAX(M$64:M3411)+1,IF(AND($F3411/INDEX($F$64:$F3412,MATCH(MAX(M$64:M3411),M$64:M3411,0)-1)&gt;(1+$O$2),MAX(K$64:K3412)&gt;MAX(L$64:L3411)),MAX(M$64:M3411)+1,""))),"")</f>
        <v/>
      </c>
      <c r="N3412" s="91">
        <f t="shared" si="300"/>
        <v>0</v>
      </c>
      <c r="O3412" s="91" t="str">
        <f>IFERROR(IF(AND(N3411=$H$2*1,MAX(O$64:O3411)=MAX(P$64:P3411)),MAX(O$64:O3411)+1,""),"")</f>
        <v/>
      </c>
      <c r="P3412" s="91" t="str">
        <f>IFERROR(IF(MOD(MAX(Q$64:Q3412),10*MAX(O$64:O3412))&lt;=2,IF(AND(F3411/INDEX($F$64:$F3412,MATCH(MAX(O$64:O3412),O$64:O3412,0)-1)&lt;(1-$P$2),MAX(O$64:O3412)&gt;MAX(P$64:P3411)),MAX(O$64:O3412),""),IF(AND($F3411/INDEX($F$64:$F3412,MATCH(MAX(Q$64:Q3412),Q$64:Q3412,0)-1)&lt;(1-$P$2),MAX(O$64:O3412)&gt;MAX(P$64:P3411)),MAX(O$64:O3412),"")),"")</f>
        <v/>
      </c>
      <c r="Q3412" s="91" t="str">
        <f>IFERROR(IF(E3412="","",IF(O3412&lt;&gt;"",MAX(O$64:O3412)*10+1,IF(AND($F3411/INDEX($F$64:$F3412,MATCH(MAX(Q$64:Q3411),Q$64:Q3411,0)-1)&gt;(1+$O$2),MAX(O$64:O3412)&gt;MAX(P$64:P3411)),MAX(Q$64:Q3411)+1,""))),"")</f>
        <v/>
      </c>
    </row>
    <row r="3413" spans="1:17" x14ac:dyDescent="0.2">
      <c r="A3413" s="13">
        <f>HLOOKUP($E$2,历史数据!$V$3:$AE$5000,ROW(A3411),)</f>
        <v>286161</v>
      </c>
      <c r="B3413" s="41">
        <v>41593</v>
      </c>
      <c r="C3413" s="100">
        <f>IFERROR(IF(A3413&lt;&gt;0,MAX($C$4:C3412)+1,""),"")</f>
        <v>3342</v>
      </c>
      <c r="D3413" s="100"/>
      <c r="E3413" s="99">
        <f t="shared" si="301"/>
        <v>41696</v>
      </c>
      <c r="F3413" s="101">
        <f>IFERROR(VLOOKUP(E3413,历史数据!AH:AJ,3,),"")</f>
        <v>12.497677136511401</v>
      </c>
      <c r="G3413" s="101">
        <f t="shared" si="297"/>
        <v>12.902971984212707</v>
      </c>
      <c r="H3413" s="105">
        <f t="shared" si="298"/>
        <v>-2.9371779594168368E-3</v>
      </c>
      <c r="I3413" s="101">
        <f>IFERROR(VLOOKUP(E3413,历史数据!AH:AJ,2,),"")</f>
        <v>12.575869068543801</v>
      </c>
      <c r="J3413" s="104">
        <f t="shared" si="299"/>
        <v>0</v>
      </c>
      <c r="K3413" s="104" t="str">
        <f>IFERROR(IF(AND(J3412=$H$2*1,MAX(K$64:K3412)=MAX(L$64:L3412)),MAX(K$64:K3412)+1,""),"")</f>
        <v/>
      </c>
      <c r="L3413" s="104" t="str">
        <f>IFERROR(IF(AND($F3412/INDEX($F$64:$F3413,MATCH(MAX(M$64:M3413),M$64:M3413,0)-1)&lt;(1-$P$2),MAX(K$64:K3413)&gt;MAX(L$64:L3412)),MAX(K$64:K3413),""),"")</f>
        <v/>
      </c>
      <c r="M3413" s="104" t="str">
        <f>IFERROR(IF(E3413="","",IF(K3413&lt;&gt;"",MAX(M$64:M3412)+1,IF(AND($F3412/INDEX($F$64:$F3413,MATCH(MAX(M$64:M3412),M$64:M3412,0)-1)&gt;(1+$O$2),MAX(K$64:K3413)&gt;MAX(L$64:L3412)),MAX(M$64:M3412)+1,""))),"")</f>
        <v/>
      </c>
      <c r="N3413" s="91">
        <f t="shared" si="300"/>
        <v>0</v>
      </c>
      <c r="O3413" s="91" t="str">
        <f>IFERROR(IF(AND(N3412=$H$2*1,MAX(O$64:O3412)=MAX(P$64:P3412)),MAX(O$64:O3412)+1,""),"")</f>
        <v/>
      </c>
      <c r="P3413" s="91" t="str">
        <f>IFERROR(IF(MOD(MAX(Q$64:Q3413),10*MAX(O$64:O3413))&lt;=2,IF(AND(F3412/INDEX($F$64:$F3413,MATCH(MAX(O$64:O3413),O$64:O3413,0)-1)&lt;(1-$P$2),MAX(O$64:O3413)&gt;MAX(P$64:P3412)),MAX(O$64:O3413),""),IF(AND($F3412/INDEX($F$64:$F3413,MATCH(MAX(Q$64:Q3413),Q$64:Q3413,0)-1)&lt;(1-$P$2),MAX(O$64:O3413)&gt;MAX(P$64:P3412)),MAX(O$64:O3413),"")),"")</f>
        <v/>
      </c>
      <c r="Q3413" s="91" t="str">
        <f>IFERROR(IF(E3413="","",IF(O3413&lt;&gt;"",MAX(O$64:O3413)*10+1,IF(AND($F3412/INDEX($F$64:$F3413,MATCH(MAX(Q$64:Q3412),Q$64:Q3412,0)-1)&gt;(1+$O$2),MAX(O$64:O3413)&gt;MAX(P$64:P3412)),MAX(Q$64:Q3412)+1,""))),"")</f>
        <v/>
      </c>
    </row>
    <row r="3414" spans="1:17" x14ac:dyDescent="0.2">
      <c r="A3414" s="13">
        <f>HLOOKUP($E$2,历史数据!$V$3:$AE$5000,ROW(A3412),)</f>
        <v>457128</v>
      </c>
      <c r="B3414" s="41">
        <v>41596</v>
      </c>
      <c r="C3414" s="100">
        <f>IFERROR(IF(A3414&lt;&gt;0,MAX($C$4:C3413)+1,""),"")</f>
        <v>3343</v>
      </c>
      <c r="D3414" s="100"/>
      <c r="E3414" s="99">
        <f t="shared" si="301"/>
        <v>41697</v>
      </c>
      <c r="F3414" s="101">
        <f>IFERROR(VLOOKUP(E3414,历史数据!AH:AJ,3,),"")</f>
        <v>12.614965034560001</v>
      </c>
      <c r="G3414" s="101">
        <f t="shared" si="297"/>
        <v>12.865830816497317</v>
      </c>
      <c r="H3414" s="105">
        <f t="shared" si="298"/>
        <v>-2.8784971215030097E-3</v>
      </c>
      <c r="I3414" s="101">
        <f>IFERROR(VLOOKUP(E3414,历史数据!AH:AJ,2,),"")</f>
        <v>12.497677136511401</v>
      </c>
      <c r="J3414" s="104">
        <f t="shared" si="299"/>
        <v>0</v>
      </c>
      <c r="K3414" s="104" t="str">
        <f>IFERROR(IF(AND(J3413=$H$2*1,MAX(K$64:K3413)=MAX(L$64:L3413)),MAX(K$64:K3413)+1,""),"")</f>
        <v/>
      </c>
      <c r="L3414" s="104" t="str">
        <f>IFERROR(IF(AND($F3413/INDEX($F$64:$F3414,MATCH(MAX(M$64:M3414),M$64:M3414,0)-1)&lt;(1-$P$2),MAX(K$64:K3414)&gt;MAX(L$64:L3413)),MAX(K$64:K3414),""),"")</f>
        <v/>
      </c>
      <c r="M3414" s="104" t="str">
        <f>IFERROR(IF(E3414="","",IF(K3414&lt;&gt;"",MAX(M$64:M3413)+1,IF(AND($F3413/INDEX($F$64:$F3414,MATCH(MAX(M$64:M3413),M$64:M3413,0)-1)&gt;(1+$O$2),MAX(K$64:K3414)&gt;MAX(L$64:L3413)),MAX(M$64:M3413)+1,""))),"")</f>
        <v/>
      </c>
      <c r="N3414" s="91">
        <f t="shared" si="300"/>
        <v>0</v>
      </c>
      <c r="O3414" s="91" t="str">
        <f>IFERROR(IF(AND(N3413=$H$2*1,MAX(O$64:O3413)=MAX(P$64:P3413)),MAX(O$64:O3413)+1,""),"")</f>
        <v/>
      </c>
      <c r="P3414" s="91" t="str">
        <f>IFERROR(IF(MOD(MAX(Q$64:Q3414),10*MAX(O$64:O3414))&lt;=2,IF(AND(F3413/INDEX($F$64:$F3414,MATCH(MAX(O$64:O3414),O$64:O3414,0)-1)&lt;(1-$P$2),MAX(O$64:O3414)&gt;MAX(P$64:P3413)),MAX(O$64:O3414),""),IF(AND($F3413/INDEX($F$64:$F3414,MATCH(MAX(Q$64:Q3414),Q$64:Q3414,0)-1)&lt;(1-$P$2),MAX(O$64:O3414)&gt;MAX(P$64:P3413)),MAX(O$64:O3414),"")),"")</f>
        <v/>
      </c>
      <c r="Q3414" s="91" t="str">
        <f>IFERROR(IF(E3414="","",IF(O3414&lt;&gt;"",MAX(O$64:O3414)*10+1,IF(AND($F3413/INDEX($F$64:$F3414,MATCH(MAX(Q$64:Q3413),Q$64:Q3413,0)-1)&gt;(1+$O$2),MAX(O$64:O3414)&gt;MAX(P$64:P3413)),MAX(Q$64:Q3413)+1,""))),"")</f>
        <v/>
      </c>
    </row>
    <row r="3415" spans="1:17" x14ac:dyDescent="0.2">
      <c r="A3415" s="13">
        <f>HLOOKUP($E$2,历史数据!$V$3:$AE$5000,ROW(A3413),)</f>
        <v>382686</v>
      </c>
      <c r="B3415" s="41">
        <v>41597</v>
      </c>
      <c r="C3415" s="100">
        <f>IFERROR(IF(A3415&lt;&gt;0,MAX($C$4:C3414)+1,""),"")</f>
        <v>3344</v>
      </c>
      <c r="D3415" s="100"/>
      <c r="E3415" s="99">
        <f t="shared" si="301"/>
        <v>41698</v>
      </c>
      <c r="F3415" s="101">
        <f>IFERROR(VLOOKUP(E3415,历史数据!AH:AJ,3,),"")</f>
        <v>12.4846451478394</v>
      </c>
      <c r="G3415" s="101">
        <f t="shared" si="297"/>
        <v>12.829558448026734</v>
      </c>
      <c r="H3415" s="105">
        <f t="shared" si="298"/>
        <v>-2.8192791423987673E-3</v>
      </c>
      <c r="I3415" s="101">
        <f>IFERROR(VLOOKUP(E3415,历史数据!AH:AJ,2,),"")</f>
        <v>12.7061889552645</v>
      </c>
      <c r="J3415" s="104">
        <f t="shared" si="299"/>
        <v>0</v>
      </c>
      <c r="K3415" s="104" t="str">
        <f>IFERROR(IF(AND(J3414=$H$2*1,MAX(K$64:K3414)=MAX(L$64:L3414)),MAX(K$64:K3414)+1,""),"")</f>
        <v/>
      </c>
      <c r="L3415" s="104" t="str">
        <f>IFERROR(IF(AND($F3414/INDEX($F$64:$F3415,MATCH(MAX(M$64:M3415),M$64:M3415,0)-1)&lt;(1-$P$2),MAX(K$64:K3415)&gt;MAX(L$64:L3414)),MAX(K$64:K3415),""),"")</f>
        <v/>
      </c>
      <c r="M3415" s="104" t="str">
        <f>IFERROR(IF(E3415="","",IF(K3415&lt;&gt;"",MAX(M$64:M3414)+1,IF(AND($F3414/INDEX($F$64:$F3415,MATCH(MAX(M$64:M3414),M$64:M3414,0)-1)&gt;(1+$O$2),MAX(K$64:K3415)&gt;MAX(L$64:L3414)),MAX(M$64:M3414)+1,""))),"")</f>
        <v/>
      </c>
      <c r="N3415" s="91">
        <f t="shared" si="300"/>
        <v>0</v>
      </c>
      <c r="O3415" s="91" t="str">
        <f>IFERROR(IF(AND(N3414=$H$2*1,MAX(O$64:O3414)=MAX(P$64:P3414)),MAX(O$64:O3414)+1,""),"")</f>
        <v/>
      </c>
      <c r="P3415" s="91" t="str">
        <f>IFERROR(IF(MOD(MAX(Q$64:Q3415),10*MAX(O$64:O3415))&lt;=2,IF(AND(F3414/INDEX($F$64:$F3415,MATCH(MAX(O$64:O3415),O$64:O3415,0)-1)&lt;(1-$P$2),MAX(O$64:O3415)&gt;MAX(P$64:P3414)),MAX(O$64:O3415),""),IF(AND($F3414/INDEX($F$64:$F3415,MATCH(MAX(Q$64:Q3415),Q$64:Q3415,0)-1)&lt;(1-$P$2),MAX(O$64:O3415)&gt;MAX(P$64:P3414)),MAX(O$64:O3415),"")),"")</f>
        <v/>
      </c>
      <c r="Q3415" s="91" t="str">
        <f>IFERROR(IF(E3415="","",IF(O3415&lt;&gt;"",MAX(O$64:O3415)*10+1,IF(AND($F3414/INDEX($F$64:$F3415,MATCH(MAX(Q$64:Q3414),Q$64:Q3414,0)-1)&gt;(1+$O$2),MAX(O$64:O3415)&gt;MAX(P$64:P3414)),MAX(Q$64:Q3414)+1,""))),"")</f>
        <v/>
      </c>
    </row>
    <row r="3416" spans="1:17" x14ac:dyDescent="0.2">
      <c r="A3416" s="13">
        <f>HLOOKUP($E$2,历史数据!$V$3:$AE$5000,ROW(A3414),)</f>
        <v>191256</v>
      </c>
      <c r="B3416" s="41">
        <v>41598</v>
      </c>
      <c r="C3416" s="100">
        <f>IFERROR(IF(A3416&lt;&gt;0,MAX($C$4:C3415)+1,""),"")</f>
        <v>3345</v>
      </c>
      <c r="D3416" s="100"/>
      <c r="E3416" s="99">
        <f t="shared" si="301"/>
        <v>41701</v>
      </c>
      <c r="F3416" s="101">
        <f>IFERROR(VLOOKUP(E3416,历史数据!AH:AJ,3,),"")</f>
        <v>12.601933045888</v>
      </c>
      <c r="G3416" s="101">
        <f t="shared" si="297"/>
        <v>12.794154878800953</v>
      </c>
      <c r="H3416" s="105">
        <f t="shared" si="298"/>
        <v>-2.759531387553471E-3</v>
      </c>
      <c r="I3416" s="101">
        <f>IFERROR(VLOOKUP(E3416,历史数据!AH:AJ,2,),"")</f>
        <v>12.354325261118699</v>
      </c>
      <c r="J3416" s="104">
        <f t="shared" si="299"/>
        <v>0</v>
      </c>
      <c r="K3416" s="104" t="str">
        <f>IFERROR(IF(AND(J3415=$H$2*1,MAX(K$64:K3415)=MAX(L$64:L3415)),MAX(K$64:K3415)+1,""),"")</f>
        <v/>
      </c>
      <c r="L3416" s="104" t="str">
        <f>IFERROR(IF(AND($F3415/INDEX($F$64:$F3416,MATCH(MAX(M$64:M3416),M$64:M3416,0)-1)&lt;(1-$P$2),MAX(K$64:K3416)&gt;MAX(L$64:L3415)),MAX(K$64:K3416),""),"")</f>
        <v/>
      </c>
      <c r="M3416" s="104" t="str">
        <f>IFERROR(IF(E3416="","",IF(K3416&lt;&gt;"",MAX(M$64:M3415)+1,IF(AND($F3415/INDEX($F$64:$F3416,MATCH(MAX(M$64:M3415),M$64:M3415,0)-1)&gt;(1+$O$2),MAX(K$64:K3416)&gt;MAX(L$64:L3415)),MAX(M$64:M3415)+1,""))),"")</f>
        <v/>
      </c>
      <c r="N3416" s="91">
        <f t="shared" si="300"/>
        <v>0</v>
      </c>
      <c r="O3416" s="91" t="str">
        <f>IFERROR(IF(AND(N3415=$H$2*1,MAX(O$64:O3415)=MAX(P$64:P3415)),MAX(O$64:O3415)+1,""),"")</f>
        <v/>
      </c>
      <c r="P3416" s="91" t="str">
        <f>IFERROR(IF(MOD(MAX(Q$64:Q3416),10*MAX(O$64:O3416))&lt;=2,IF(AND(F3415/INDEX($F$64:$F3416,MATCH(MAX(O$64:O3416),O$64:O3416,0)-1)&lt;(1-$P$2),MAX(O$64:O3416)&gt;MAX(P$64:P3415)),MAX(O$64:O3416),""),IF(AND($F3415/INDEX($F$64:$F3416,MATCH(MAX(Q$64:Q3416),Q$64:Q3416,0)-1)&lt;(1-$P$2),MAX(O$64:O3416)&gt;MAX(P$64:P3415)),MAX(O$64:O3416),"")),"")</f>
        <v/>
      </c>
      <c r="Q3416" s="91" t="str">
        <f>IFERROR(IF(E3416="","",IF(O3416&lt;&gt;"",MAX(O$64:O3416)*10+1,IF(AND($F3415/INDEX($F$64:$F3416,MATCH(MAX(Q$64:Q3415),Q$64:Q3415,0)-1)&gt;(1+$O$2),MAX(O$64:O3416)&gt;MAX(P$64:P3415)),MAX(Q$64:Q3415)+1,""))),"")</f>
        <v/>
      </c>
    </row>
    <row r="3417" spans="1:17" x14ac:dyDescent="0.2">
      <c r="A3417" s="13">
        <f>HLOOKUP($E$2,历史数据!$V$3:$AE$5000,ROW(A3415),)</f>
        <v>262601</v>
      </c>
      <c r="B3417" s="41">
        <v>41599</v>
      </c>
      <c r="C3417" s="100">
        <f>IFERROR(IF(A3417&lt;&gt;0,MAX($C$4:C3416)+1,""),"")</f>
        <v>3346</v>
      </c>
      <c r="D3417" s="100"/>
      <c r="E3417" s="99">
        <f t="shared" si="301"/>
        <v>41702</v>
      </c>
      <c r="F3417" s="101">
        <f>IFERROR(VLOOKUP(E3417,历史数据!AH:AJ,3,),"")</f>
        <v>12.6410290119042</v>
      </c>
      <c r="G3417" s="101">
        <f t="shared" si="297"/>
        <v>12.771566098436038</v>
      </c>
      <c r="H3417" s="105">
        <f t="shared" si="298"/>
        <v>-1.7655547067312316E-3</v>
      </c>
      <c r="I3417" s="101">
        <f>IFERROR(VLOOKUP(E3417,历史数据!AH:AJ,2,),"")</f>
        <v>12.510709125183499</v>
      </c>
      <c r="J3417" s="104">
        <f t="shared" si="299"/>
        <v>0</v>
      </c>
      <c r="K3417" s="104" t="str">
        <f>IFERROR(IF(AND(J3416=$H$2*1,MAX(K$64:K3416)=MAX(L$64:L3416)),MAX(K$64:K3416)+1,""),"")</f>
        <v/>
      </c>
      <c r="L3417" s="104" t="str">
        <f>IFERROR(IF(AND($F3416/INDEX($F$64:$F3417,MATCH(MAX(M$64:M3417),M$64:M3417,0)-1)&lt;(1-$P$2),MAX(K$64:K3417)&gt;MAX(L$64:L3416)),MAX(K$64:K3417),""),"")</f>
        <v/>
      </c>
      <c r="M3417" s="104" t="str">
        <f>IFERROR(IF(E3417="","",IF(K3417&lt;&gt;"",MAX(M$64:M3416)+1,IF(AND($F3416/INDEX($F$64:$F3417,MATCH(MAX(M$64:M3416),M$64:M3416,0)-1)&gt;(1+$O$2),MAX(K$64:K3417)&gt;MAX(L$64:L3416)),MAX(M$64:M3416)+1,""))),"")</f>
        <v/>
      </c>
      <c r="N3417" s="91">
        <f t="shared" si="300"/>
        <v>0</v>
      </c>
      <c r="O3417" s="91" t="str">
        <f>IFERROR(IF(AND(N3416=$H$2*1,MAX(O$64:O3416)=MAX(P$64:P3416)),MAX(O$64:O3416)+1,""),"")</f>
        <v/>
      </c>
      <c r="P3417" s="91" t="str">
        <f>IFERROR(IF(MOD(MAX(Q$64:Q3417),10*MAX(O$64:O3417))&lt;=2,IF(AND(F3416/INDEX($F$64:$F3417,MATCH(MAX(O$64:O3417),O$64:O3417,0)-1)&lt;(1-$P$2),MAX(O$64:O3417)&gt;MAX(P$64:P3416)),MAX(O$64:O3417),""),IF(AND($F3416/INDEX($F$64:$F3417,MATCH(MAX(Q$64:Q3417),Q$64:Q3417,0)-1)&lt;(1-$P$2),MAX(O$64:O3417)&gt;MAX(P$64:P3416)),MAX(O$64:O3417),"")),"")</f>
        <v/>
      </c>
      <c r="Q3417" s="91" t="str">
        <f>IFERROR(IF(E3417="","",IF(O3417&lt;&gt;"",MAX(O$64:O3417)*10+1,IF(AND($F3416/INDEX($F$64:$F3417,MATCH(MAX(Q$64:Q3416),Q$64:Q3416,0)-1)&gt;(1+$O$2),MAX(O$64:O3417)&gt;MAX(P$64:P3416)),MAX(Q$64:Q3416)+1,""))),"")</f>
        <v/>
      </c>
    </row>
    <row r="3418" spans="1:17" x14ac:dyDescent="0.2">
      <c r="A3418" s="13">
        <f>HLOOKUP($E$2,历史数据!$V$3:$AE$5000,ROW(A3416),)</f>
        <v>361880</v>
      </c>
      <c r="B3418" s="41">
        <v>41600</v>
      </c>
      <c r="C3418" s="100">
        <f>IFERROR(IF(A3418&lt;&gt;0,MAX($C$4:C3417)+1,""),"")</f>
        <v>3347</v>
      </c>
      <c r="D3418" s="100"/>
      <c r="E3418" s="99">
        <f t="shared" si="301"/>
        <v>41703</v>
      </c>
      <c r="F3418" s="101">
        <f>IFERROR(VLOOKUP(E3418,历史数据!AH:AJ,3,),"")</f>
        <v>12.810444864640999</v>
      </c>
      <c r="G3418" s="101">
        <f t="shared" si="297"/>
        <v>12.758099710141568</v>
      </c>
      <c r="H3418" s="105">
        <f t="shared" si="298"/>
        <v>-1.0544038366695485E-3</v>
      </c>
      <c r="I3418" s="101">
        <f>IFERROR(VLOOKUP(E3418,历史数据!AH:AJ,2,),"")</f>
        <v>12.6670929892483</v>
      </c>
      <c r="J3418" s="104">
        <f t="shared" si="299"/>
        <v>0</v>
      </c>
      <c r="K3418" s="104" t="str">
        <f>IFERROR(IF(AND(J3417=$H$2*1,MAX(K$64:K3417)=MAX(L$64:L3417)),MAX(K$64:K3417)+1,""),"")</f>
        <v/>
      </c>
      <c r="L3418" s="104" t="str">
        <f>IFERROR(IF(AND($F3417/INDEX($F$64:$F3418,MATCH(MAX(M$64:M3418),M$64:M3418,0)-1)&lt;(1-$P$2),MAX(K$64:K3418)&gt;MAX(L$64:L3417)),MAX(K$64:K3418),""),"")</f>
        <v/>
      </c>
      <c r="M3418" s="104" t="str">
        <f>IFERROR(IF(E3418="","",IF(K3418&lt;&gt;"",MAX(M$64:M3417)+1,IF(AND($F3417/INDEX($F$64:$F3418,MATCH(MAX(M$64:M3417),M$64:M3417,0)-1)&gt;(1+$O$2),MAX(K$64:K3418)&gt;MAX(L$64:L3417)),MAX(M$64:M3417)+1,""))),"")</f>
        <v/>
      </c>
      <c r="N3418" s="91">
        <f t="shared" si="300"/>
        <v>0</v>
      </c>
      <c r="O3418" s="91" t="str">
        <f>IFERROR(IF(AND(N3417=$H$2*1,MAX(O$64:O3417)=MAX(P$64:P3417)),MAX(O$64:O3417)+1,""),"")</f>
        <v/>
      </c>
      <c r="P3418" s="91" t="str">
        <f>IFERROR(IF(MOD(MAX(Q$64:Q3418),10*MAX(O$64:O3418))&lt;=2,IF(AND(F3417/INDEX($F$64:$F3418,MATCH(MAX(O$64:O3418),O$64:O3418,0)-1)&lt;(1-$P$2),MAX(O$64:O3418)&gt;MAX(P$64:P3417)),MAX(O$64:O3418),""),IF(AND($F3417/INDEX($F$64:$F3418,MATCH(MAX(Q$64:Q3418),Q$64:Q3418,0)-1)&lt;(1-$P$2),MAX(O$64:O3418)&gt;MAX(P$64:P3417)),MAX(O$64:O3418),"")),"")</f>
        <v/>
      </c>
      <c r="Q3418" s="91" t="str">
        <f>IFERROR(IF(E3418="","",IF(O3418&lt;&gt;"",MAX(O$64:O3418)*10+1,IF(AND($F3417/INDEX($F$64:$F3418,MATCH(MAX(Q$64:Q3417),Q$64:Q3417,0)-1)&gt;(1+$O$2),MAX(O$64:O3418)&gt;MAX(P$64:P3417)),MAX(Q$64:Q3417)+1,""))),"")</f>
        <v/>
      </c>
    </row>
    <row r="3419" spans="1:17" x14ac:dyDescent="0.2">
      <c r="A3419" s="13">
        <f>HLOOKUP($E$2,历史数据!$V$3:$AE$5000,ROW(A3417),)</f>
        <v>314804</v>
      </c>
      <c r="B3419" s="41">
        <v>41603</v>
      </c>
      <c r="C3419" s="100">
        <f>IFERROR(IF(A3419&lt;&gt;0,MAX($C$4:C3418)+1,""),"")</f>
        <v>3348</v>
      </c>
      <c r="D3419" s="100"/>
      <c r="E3419" s="99">
        <f t="shared" si="301"/>
        <v>41704</v>
      </c>
      <c r="F3419" s="101">
        <f>IFERROR(VLOOKUP(E3419,历史数据!AH:AJ,3,),"")</f>
        <v>12.797412875969</v>
      </c>
      <c r="G3419" s="101">
        <f t="shared" si="297"/>
        <v>12.743547322791095</v>
      </c>
      <c r="H3419" s="105">
        <f t="shared" si="298"/>
        <v>-1.1406390983843551E-3</v>
      </c>
      <c r="I3419" s="101">
        <f>IFERROR(VLOOKUP(E3419,历史数据!AH:AJ,2,),"")</f>
        <v>12.810444864640999</v>
      </c>
      <c r="J3419" s="104">
        <f t="shared" si="299"/>
        <v>0</v>
      </c>
      <c r="K3419" s="104" t="str">
        <f>IFERROR(IF(AND(J3418=$H$2*1,MAX(K$64:K3418)=MAX(L$64:L3418)),MAX(K$64:K3418)+1,""),"")</f>
        <v/>
      </c>
      <c r="L3419" s="104" t="str">
        <f>IFERROR(IF(AND($F3418/INDEX($F$64:$F3419,MATCH(MAX(M$64:M3419),M$64:M3419,0)-1)&lt;(1-$P$2),MAX(K$64:K3419)&gt;MAX(L$64:L3418)),MAX(K$64:K3419),""),"")</f>
        <v/>
      </c>
      <c r="M3419" s="104" t="str">
        <f>IFERROR(IF(E3419="","",IF(K3419&lt;&gt;"",MAX(M$64:M3418)+1,IF(AND($F3418/INDEX($F$64:$F3419,MATCH(MAX(M$64:M3418),M$64:M3418,0)-1)&gt;(1+$O$2),MAX(K$64:K3419)&gt;MAX(L$64:L3418)),MAX(M$64:M3418)+1,""))),"")</f>
        <v/>
      </c>
      <c r="N3419" s="91">
        <f t="shared" si="300"/>
        <v>0</v>
      </c>
      <c r="O3419" s="91" t="str">
        <f>IFERROR(IF(AND(N3418=$H$2*1,MAX(O$64:O3418)=MAX(P$64:P3418)),MAX(O$64:O3418)+1,""),"")</f>
        <v/>
      </c>
      <c r="P3419" s="91" t="str">
        <f>IFERROR(IF(MOD(MAX(Q$64:Q3419),10*MAX(O$64:O3419))&lt;=2,IF(AND(F3418/INDEX($F$64:$F3419,MATCH(MAX(O$64:O3419),O$64:O3419,0)-1)&lt;(1-$P$2),MAX(O$64:O3419)&gt;MAX(P$64:P3418)),MAX(O$64:O3419),""),IF(AND($F3418/INDEX($F$64:$F3419,MATCH(MAX(Q$64:Q3419),Q$64:Q3419,0)-1)&lt;(1-$P$2),MAX(O$64:O3419)&gt;MAX(P$64:P3418)),MAX(O$64:O3419),"")),"")</f>
        <v/>
      </c>
      <c r="Q3419" s="91" t="str">
        <f>IFERROR(IF(E3419="","",IF(O3419&lt;&gt;"",MAX(O$64:O3419)*10+1,IF(AND($F3418/INDEX($F$64:$F3419,MATCH(MAX(Q$64:Q3418),Q$64:Q3418,0)-1)&gt;(1+$O$2),MAX(O$64:O3419)&gt;MAX(P$64:P3418)),MAX(Q$64:Q3418)+1,""))),"")</f>
        <v/>
      </c>
    </row>
    <row r="3420" spans="1:17" x14ac:dyDescent="0.2">
      <c r="A3420" s="13">
        <f>HLOOKUP($E$2,历史数据!$V$3:$AE$5000,ROW(A3418),)</f>
        <v>1492468</v>
      </c>
      <c r="B3420" s="41">
        <v>41604</v>
      </c>
      <c r="C3420" s="100">
        <f>IFERROR(IF(A3420&lt;&gt;0,MAX($C$4:C3419)+1,""),"")</f>
        <v>3349</v>
      </c>
      <c r="D3420" s="100"/>
      <c r="E3420" s="99">
        <f t="shared" si="301"/>
        <v>41705</v>
      </c>
      <c r="F3420" s="101">
        <f>IFERROR(VLOOKUP(E3420,历史数据!AH:AJ,3,),"")</f>
        <v>12.9016687853455</v>
      </c>
      <c r="G3420" s="101">
        <f t="shared" si="297"/>
        <v>12.730515334119026</v>
      </c>
      <c r="H3420" s="105">
        <f t="shared" si="298"/>
        <v>-1.0226343059723808E-3</v>
      </c>
      <c r="I3420" s="101">
        <f>IFERROR(VLOOKUP(E3420,历史数据!AH:AJ,2,),"")</f>
        <v>12.7583169099528</v>
      </c>
      <c r="J3420" s="104">
        <f t="shared" si="299"/>
        <v>0</v>
      </c>
      <c r="K3420" s="104" t="str">
        <f>IFERROR(IF(AND(J3419=$H$2*1,MAX(K$64:K3419)=MAX(L$64:L3419)),MAX(K$64:K3419)+1,""),"")</f>
        <v/>
      </c>
      <c r="L3420" s="104" t="str">
        <f>IFERROR(IF(AND($F3419/INDEX($F$64:$F3420,MATCH(MAX(M$64:M3420),M$64:M3420,0)-1)&lt;(1-$P$2),MAX(K$64:K3420)&gt;MAX(L$64:L3419)),MAX(K$64:K3420),""),"")</f>
        <v/>
      </c>
      <c r="M3420" s="104" t="str">
        <f>IFERROR(IF(E3420="","",IF(K3420&lt;&gt;"",MAX(M$64:M3419)+1,IF(AND($F3419/INDEX($F$64:$F3420,MATCH(MAX(M$64:M3419),M$64:M3419,0)-1)&gt;(1+$O$2),MAX(K$64:K3420)&gt;MAX(L$64:L3419)),MAX(M$64:M3419)+1,""))),"")</f>
        <v/>
      </c>
      <c r="N3420" s="91">
        <f t="shared" si="300"/>
        <v>0</v>
      </c>
      <c r="O3420" s="91" t="str">
        <f>IFERROR(IF(AND(N3419=$H$2*1,MAX(O$64:O3419)=MAX(P$64:P3419)),MAX(O$64:O3419)+1,""),"")</f>
        <v/>
      </c>
      <c r="P3420" s="91" t="str">
        <f>IFERROR(IF(MOD(MAX(Q$64:Q3420),10*MAX(O$64:O3420))&lt;=2,IF(AND(F3419/INDEX($F$64:$F3420,MATCH(MAX(O$64:O3420),O$64:O3420,0)-1)&lt;(1-$P$2),MAX(O$64:O3420)&gt;MAX(P$64:P3419)),MAX(O$64:O3420),""),IF(AND($F3419/INDEX($F$64:$F3420,MATCH(MAX(Q$64:Q3420),Q$64:Q3420,0)-1)&lt;(1-$P$2),MAX(O$64:O3420)&gt;MAX(P$64:P3419)),MAX(O$64:O3420),"")),"")</f>
        <v/>
      </c>
      <c r="Q3420" s="91" t="str">
        <f>IFERROR(IF(E3420="","",IF(O3420&lt;&gt;"",MAX(O$64:O3420)*10+1,IF(AND($F3419/INDEX($F$64:$F3420,MATCH(MAX(Q$64:Q3419),Q$64:Q3419,0)-1)&gt;(1+$O$2),MAX(O$64:O3420)&gt;MAX(P$64:P3419)),MAX(Q$64:Q3419)+1,""))),"")</f>
        <v/>
      </c>
    </row>
    <row r="3421" spans="1:17" x14ac:dyDescent="0.2">
      <c r="A3421" s="13">
        <f>HLOOKUP($E$2,历史数据!$V$3:$AE$5000,ROW(A3419),)</f>
        <v>820123</v>
      </c>
      <c r="B3421" s="41">
        <v>41605</v>
      </c>
      <c r="C3421" s="100">
        <f>IFERROR(IF(A3421&lt;&gt;0,MAX($C$4:C3420)+1,""),"")</f>
        <v>3350</v>
      </c>
      <c r="D3421" s="100"/>
      <c r="E3421" s="99">
        <f t="shared" si="301"/>
        <v>41708</v>
      </c>
      <c r="F3421" s="101">
        <f>IFERROR(VLOOKUP(E3421,历史数据!AH:AJ,3,),"")</f>
        <v>12.810444864640999</v>
      </c>
      <c r="G3421" s="101">
        <f t="shared" si="297"/>
        <v>12.714659747901347</v>
      </c>
      <c r="H3421" s="105">
        <f t="shared" si="298"/>
        <v>-1.2454787415545621E-3</v>
      </c>
      <c r="I3421" s="101">
        <f>IFERROR(VLOOKUP(E3421,历史数据!AH:AJ,2,),"")</f>
        <v>12.849540830657199</v>
      </c>
      <c r="J3421" s="104">
        <f t="shared" si="299"/>
        <v>0</v>
      </c>
      <c r="K3421" s="104" t="str">
        <f>IFERROR(IF(AND(J3420=$H$2*1,MAX(K$64:K3420)=MAX(L$64:L3420)),MAX(K$64:K3420)+1,""),"")</f>
        <v/>
      </c>
      <c r="L3421" s="104" t="str">
        <f>IFERROR(IF(AND($F3420/INDEX($F$64:$F3421,MATCH(MAX(M$64:M3421),M$64:M3421,0)-1)&lt;(1-$P$2),MAX(K$64:K3421)&gt;MAX(L$64:L3420)),MAX(K$64:K3421),""),"")</f>
        <v/>
      </c>
      <c r="M3421" s="104" t="str">
        <f>IFERROR(IF(E3421="","",IF(K3421&lt;&gt;"",MAX(M$64:M3420)+1,IF(AND($F3420/INDEX($F$64:$F3421,MATCH(MAX(M$64:M3420),M$64:M3420,0)-1)&gt;(1+$O$2),MAX(K$64:K3421)&gt;MAX(L$64:L3420)),MAX(M$64:M3420)+1,""))),"")</f>
        <v/>
      </c>
      <c r="N3421" s="91">
        <f t="shared" si="300"/>
        <v>0</v>
      </c>
      <c r="O3421" s="91" t="str">
        <f>IFERROR(IF(AND(N3420=$H$2*1,MAX(O$64:O3420)=MAX(P$64:P3420)),MAX(O$64:O3420)+1,""),"")</f>
        <v/>
      </c>
      <c r="P3421" s="91" t="str">
        <f>IFERROR(IF(MOD(MAX(Q$64:Q3421),10*MAX(O$64:O3421))&lt;=2,IF(AND(F3420/INDEX($F$64:$F3421,MATCH(MAX(O$64:O3421),O$64:O3421,0)-1)&lt;(1-$P$2),MAX(O$64:O3421)&gt;MAX(P$64:P3420)),MAX(O$64:O3421),""),IF(AND($F3420/INDEX($F$64:$F3421,MATCH(MAX(Q$64:Q3421),Q$64:Q3421,0)-1)&lt;(1-$P$2),MAX(O$64:O3421)&gt;MAX(P$64:P3420)),MAX(O$64:O3421),"")),"")</f>
        <v/>
      </c>
      <c r="Q3421" s="91" t="str">
        <f>IFERROR(IF(E3421="","",IF(O3421&lt;&gt;"",MAX(O$64:O3421)*10+1,IF(AND($F3420/INDEX($F$64:$F3421,MATCH(MAX(Q$64:Q3420),Q$64:Q3420,0)-1)&gt;(1+$O$2),MAX(O$64:O3421)&gt;MAX(P$64:P3420)),MAX(Q$64:Q3420)+1,""))),"")</f>
        <v/>
      </c>
    </row>
    <row r="3422" spans="1:17" x14ac:dyDescent="0.2">
      <c r="A3422" s="13">
        <f>HLOOKUP($E$2,历史数据!$V$3:$AE$5000,ROW(A3420),)</f>
        <v>688399</v>
      </c>
      <c r="B3422" s="41">
        <v>41606</v>
      </c>
      <c r="C3422" s="100">
        <f>IFERROR(IF(A3422&lt;&gt;0,MAX($C$4:C3421)+1,""),"")</f>
        <v>3351</v>
      </c>
      <c r="D3422" s="100"/>
      <c r="E3422" s="99">
        <f t="shared" si="301"/>
        <v>41709</v>
      </c>
      <c r="F3422" s="101">
        <f>IFERROR(VLOOKUP(E3422,历史数据!AH:AJ,3,),"")</f>
        <v>12.99289270605</v>
      </c>
      <c r="G3422" s="101">
        <f t="shared" si="297"/>
        <v>12.701844959040482</v>
      </c>
      <c r="H3422" s="105">
        <f t="shared" si="298"/>
        <v>-1.0078750918190993E-3</v>
      </c>
      <c r="I3422" s="101">
        <f>IFERROR(VLOOKUP(E3422,历史数据!AH:AJ,2,),"")</f>
        <v>12.810444864640999</v>
      </c>
      <c r="J3422" s="104">
        <f t="shared" si="299"/>
        <v>0</v>
      </c>
      <c r="K3422" s="104" t="str">
        <f>IFERROR(IF(AND(J3421=$H$2*1,MAX(K$64:K3421)=MAX(L$64:L3421)),MAX(K$64:K3421)+1,""),"")</f>
        <v/>
      </c>
      <c r="L3422" s="104" t="str">
        <f>IFERROR(IF(AND($F3421/INDEX($F$64:$F3422,MATCH(MAX(M$64:M3422),M$64:M3422,0)-1)&lt;(1-$P$2),MAX(K$64:K3422)&gt;MAX(L$64:L3421)),MAX(K$64:K3422),""),"")</f>
        <v/>
      </c>
      <c r="M3422" s="104" t="str">
        <f>IFERROR(IF(E3422="","",IF(K3422&lt;&gt;"",MAX(M$64:M3421)+1,IF(AND($F3421/INDEX($F$64:$F3422,MATCH(MAX(M$64:M3421),M$64:M3421,0)-1)&gt;(1+$O$2),MAX(K$64:K3422)&gt;MAX(L$64:L3421)),MAX(M$64:M3421)+1,""))),"")</f>
        <v/>
      </c>
      <c r="N3422" s="91">
        <f t="shared" si="300"/>
        <v>0</v>
      </c>
      <c r="O3422" s="91" t="str">
        <f>IFERROR(IF(AND(N3421=$H$2*1,MAX(O$64:O3421)=MAX(P$64:P3421)),MAX(O$64:O3421)+1,""),"")</f>
        <v/>
      </c>
      <c r="P3422" s="91" t="str">
        <f>IFERROR(IF(MOD(MAX(Q$64:Q3422),10*MAX(O$64:O3422))&lt;=2,IF(AND(F3421/INDEX($F$64:$F3422,MATCH(MAX(O$64:O3422),O$64:O3422,0)-1)&lt;(1-$P$2),MAX(O$64:O3422)&gt;MAX(P$64:P3421)),MAX(O$64:O3422),""),IF(AND($F3421/INDEX($F$64:$F3422,MATCH(MAX(Q$64:Q3422),Q$64:Q3422,0)-1)&lt;(1-$P$2),MAX(O$64:O3422)&gt;MAX(P$64:P3421)),MAX(O$64:O3422),"")),"")</f>
        <v/>
      </c>
      <c r="Q3422" s="91" t="str">
        <f>IFERROR(IF(E3422="","",IF(O3422&lt;&gt;"",MAX(O$64:O3422)*10+1,IF(AND($F3421/INDEX($F$64:$F3422,MATCH(MAX(Q$64:Q3421),Q$64:Q3421,0)-1)&gt;(1+$O$2),MAX(O$64:O3422)&gt;MAX(P$64:P3421)),MAX(Q$64:Q3421)+1,""))),"")</f>
        <v/>
      </c>
    </row>
    <row r="3423" spans="1:17" x14ac:dyDescent="0.2">
      <c r="A3423" s="13">
        <f>HLOOKUP($E$2,历史数据!$V$3:$AE$5000,ROW(A3421),)</f>
        <v>753825</v>
      </c>
      <c r="B3423" s="41">
        <v>41607</v>
      </c>
      <c r="C3423" s="100">
        <f>IFERROR(IF(A3423&lt;&gt;0,MAX($C$4:C3422)+1,""),"")</f>
        <v>3352</v>
      </c>
      <c r="D3423" s="100"/>
      <c r="E3423" s="99">
        <f t="shared" si="301"/>
        <v>41710</v>
      </c>
      <c r="F3423" s="101">
        <f>IFERROR(VLOOKUP(E3423,历史数据!AH:AJ,3,),"")</f>
        <v>13.1362445814427</v>
      </c>
      <c r="G3423" s="101">
        <f t="shared" si="297"/>
        <v>12.695111764893252</v>
      </c>
      <c r="H3423" s="105">
        <f t="shared" si="298"/>
        <v>-5.3009575923357311E-4</v>
      </c>
      <c r="I3423" s="101">
        <f>IFERROR(VLOOKUP(E3423,历史数据!AH:AJ,2,),"")</f>
        <v>13.005924694721999</v>
      </c>
      <c r="J3423" s="104">
        <f t="shared" si="299"/>
        <v>0</v>
      </c>
      <c r="K3423" s="104" t="str">
        <f>IFERROR(IF(AND(J3422=$H$2*1,MAX(K$64:K3422)=MAX(L$64:L3422)),MAX(K$64:K3422)+1,""),"")</f>
        <v/>
      </c>
      <c r="L3423" s="104" t="str">
        <f>IFERROR(IF(AND($F3422/INDEX($F$64:$F3423,MATCH(MAX(M$64:M3423),M$64:M3423,0)-1)&lt;(1-$P$2),MAX(K$64:K3423)&gt;MAX(L$64:L3422)),MAX(K$64:K3423),""),"")</f>
        <v/>
      </c>
      <c r="M3423" s="104" t="str">
        <f>IFERROR(IF(E3423="","",IF(K3423&lt;&gt;"",MAX(M$64:M3422)+1,IF(AND($F3422/INDEX($F$64:$F3423,MATCH(MAX(M$64:M3422),M$64:M3422,0)-1)&gt;(1+$O$2),MAX(K$64:K3423)&gt;MAX(L$64:L3422)),MAX(M$64:M3422)+1,""))),"")</f>
        <v/>
      </c>
      <c r="N3423" s="91">
        <f t="shared" si="300"/>
        <v>0</v>
      </c>
      <c r="O3423" s="91" t="str">
        <f>IFERROR(IF(AND(N3422=$H$2*1,MAX(O$64:O3422)=MAX(P$64:P3422)),MAX(O$64:O3422)+1,""),"")</f>
        <v/>
      </c>
      <c r="P3423" s="91" t="str">
        <f>IFERROR(IF(MOD(MAX(Q$64:Q3423),10*MAX(O$64:O3423))&lt;=2,IF(AND(F3422/INDEX($F$64:$F3423,MATCH(MAX(O$64:O3423),O$64:O3423,0)-1)&lt;(1-$P$2),MAX(O$64:O3423)&gt;MAX(P$64:P3422)),MAX(O$64:O3423),""),IF(AND($F3422/INDEX($F$64:$F3423,MATCH(MAX(Q$64:Q3423),Q$64:Q3423,0)-1)&lt;(1-$P$2),MAX(O$64:O3423)&gt;MAX(P$64:P3422)),MAX(O$64:O3423),"")),"")</f>
        <v/>
      </c>
      <c r="Q3423" s="91" t="str">
        <f>IFERROR(IF(E3423="","",IF(O3423&lt;&gt;"",MAX(O$64:O3423)*10+1,IF(AND($F3422/INDEX($F$64:$F3423,MATCH(MAX(Q$64:Q3422),Q$64:Q3422,0)-1)&gt;(1+$O$2),MAX(O$64:O3423)&gt;MAX(P$64:P3422)),MAX(Q$64:Q3422)+1,""))),"")</f>
        <v/>
      </c>
    </row>
    <row r="3424" spans="1:17" x14ac:dyDescent="0.2">
      <c r="A3424" s="13">
        <f>HLOOKUP($E$2,历史数据!$V$3:$AE$5000,ROW(A3422),)</f>
        <v>993949</v>
      </c>
      <c r="B3424" s="41">
        <v>41610</v>
      </c>
      <c r="C3424" s="100">
        <f>IFERROR(IF(A3424&lt;&gt;0,MAX($C$4:C3423)+1,""),"")</f>
        <v>3353</v>
      </c>
      <c r="D3424" s="100"/>
      <c r="E3424" s="99">
        <f t="shared" si="301"/>
        <v>41711</v>
      </c>
      <c r="F3424" s="101">
        <f>IFERROR(VLOOKUP(E3424,历史数据!AH:AJ,3,),"")</f>
        <v>13.318692422851599</v>
      </c>
      <c r="G3424" s="101">
        <f t="shared" si="297"/>
        <v>12.693591366214843</v>
      </c>
      <c r="H3424" s="105">
        <f t="shared" si="298"/>
        <v>-1.1976252801593201E-4</v>
      </c>
      <c r="I3424" s="101">
        <f>IFERROR(VLOOKUP(E3424,历史数据!AH:AJ,2,),"")</f>
        <v>13.0710846380824</v>
      </c>
      <c r="J3424" s="104">
        <f t="shared" si="299"/>
        <v>0</v>
      </c>
      <c r="K3424" s="104" t="str">
        <f>IFERROR(IF(AND(J3423=$H$2*1,MAX(K$64:K3423)=MAX(L$64:L3423)),MAX(K$64:K3423)+1,""),"")</f>
        <v/>
      </c>
      <c r="L3424" s="104" t="str">
        <f>IFERROR(IF(AND($F3423/INDEX($F$64:$F3424,MATCH(MAX(M$64:M3424),M$64:M3424,0)-1)&lt;(1-$P$2),MAX(K$64:K3424)&gt;MAX(L$64:L3423)),MAX(K$64:K3424),""),"")</f>
        <v/>
      </c>
      <c r="M3424" s="104" t="str">
        <f>IFERROR(IF(E3424="","",IF(K3424&lt;&gt;"",MAX(M$64:M3423)+1,IF(AND($F3423/INDEX($F$64:$F3424,MATCH(MAX(M$64:M3423),M$64:M3423,0)-1)&gt;(1+$O$2),MAX(K$64:K3424)&gt;MAX(L$64:L3423)),MAX(M$64:M3423)+1,""))),"")</f>
        <v/>
      </c>
      <c r="N3424" s="91">
        <f t="shared" si="300"/>
        <v>0</v>
      </c>
      <c r="O3424" s="91" t="str">
        <f>IFERROR(IF(AND(N3423=$H$2*1,MAX(O$64:O3423)=MAX(P$64:P3423)),MAX(O$64:O3423)+1,""),"")</f>
        <v/>
      </c>
      <c r="P3424" s="91" t="str">
        <f>IFERROR(IF(MOD(MAX(Q$64:Q3424),10*MAX(O$64:O3424))&lt;=2,IF(AND(F3423/INDEX($F$64:$F3424,MATCH(MAX(O$64:O3424),O$64:O3424,0)-1)&lt;(1-$P$2),MAX(O$64:O3424)&gt;MAX(P$64:P3423)),MAX(O$64:O3424),""),IF(AND($F3423/INDEX($F$64:$F3424,MATCH(MAX(Q$64:Q3424),Q$64:Q3424,0)-1)&lt;(1-$P$2),MAX(O$64:O3424)&gt;MAX(P$64:P3423)),MAX(O$64:O3424),"")),"")</f>
        <v/>
      </c>
      <c r="Q3424" s="91" t="str">
        <f>IFERROR(IF(E3424="","",IF(O3424&lt;&gt;"",MAX(O$64:O3424)*10+1,IF(AND($F3423/INDEX($F$64:$F3424,MATCH(MAX(Q$64:Q3423),Q$64:Q3423,0)-1)&gt;(1+$O$2),MAX(O$64:O3424)&gt;MAX(P$64:P3423)),MAX(Q$64:Q3423)+1,""))),"")</f>
        <v/>
      </c>
    </row>
    <row r="3425" spans="1:17" x14ac:dyDescent="0.2">
      <c r="A3425" s="13">
        <f>HLOOKUP($E$2,历史数据!$V$3:$AE$5000,ROW(A3423),)</f>
        <v>711948</v>
      </c>
      <c r="B3425" s="41">
        <v>41611</v>
      </c>
      <c r="C3425" s="100">
        <f>IFERROR(IF(A3425&lt;&gt;0,MAX($C$4:C3424)+1,""),"")</f>
        <v>3354</v>
      </c>
      <c r="D3425" s="100"/>
      <c r="E3425" s="99">
        <f t="shared" si="301"/>
        <v>41712</v>
      </c>
      <c r="F3425" s="101">
        <f>IFERROR(VLOOKUP(E3425,历史数据!AH:AJ,3,),"")</f>
        <v>13.201404524802999</v>
      </c>
      <c r="G3425" s="101">
        <f t="shared" si="297"/>
        <v>12.687944171123615</v>
      </c>
      <c r="H3425" s="105">
        <f t="shared" si="298"/>
        <v>-4.4488552753152444E-4</v>
      </c>
      <c r="I3425" s="101">
        <f>IFERROR(VLOOKUP(E3425,历史数据!AH:AJ,2,),"")</f>
        <v>13.266564468163301</v>
      </c>
      <c r="J3425" s="104">
        <f t="shared" si="299"/>
        <v>0</v>
      </c>
      <c r="K3425" s="104" t="str">
        <f>IFERROR(IF(AND(J3424=$H$2*1,MAX(K$64:K3424)=MAX(L$64:L3424)),MAX(K$64:K3424)+1,""),"")</f>
        <v/>
      </c>
      <c r="L3425" s="104" t="str">
        <f>IFERROR(IF(AND($F3424/INDEX($F$64:$F3425,MATCH(MAX(M$64:M3425),M$64:M3425,0)-1)&lt;(1-$P$2),MAX(K$64:K3425)&gt;MAX(L$64:L3424)),MAX(K$64:K3425),""),"")</f>
        <v/>
      </c>
      <c r="M3425" s="104" t="str">
        <f>IFERROR(IF(E3425="","",IF(K3425&lt;&gt;"",MAX(M$64:M3424)+1,IF(AND($F3424/INDEX($F$64:$F3425,MATCH(MAX(M$64:M3424),M$64:M3424,0)-1)&gt;(1+$O$2),MAX(K$64:K3425)&gt;MAX(L$64:L3424)),MAX(M$64:M3424)+1,""))),"")</f>
        <v/>
      </c>
      <c r="N3425" s="91">
        <f t="shared" si="300"/>
        <v>0</v>
      </c>
      <c r="O3425" s="91" t="str">
        <f>IFERROR(IF(AND(N3424=$H$2*1,MAX(O$64:O3424)=MAX(P$64:P3424)),MAX(O$64:O3424)+1,""),"")</f>
        <v/>
      </c>
      <c r="P3425" s="91" t="str">
        <f>IFERROR(IF(MOD(MAX(Q$64:Q3425),10*MAX(O$64:O3425))&lt;=2,IF(AND(F3424/INDEX($F$64:$F3425,MATCH(MAX(O$64:O3425),O$64:O3425,0)-1)&lt;(1-$P$2),MAX(O$64:O3425)&gt;MAX(P$64:P3424)),MAX(O$64:O3425),""),IF(AND($F3424/INDEX($F$64:$F3425,MATCH(MAX(Q$64:Q3425),Q$64:Q3425,0)-1)&lt;(1-$P$2),MAX(O$64:O3425)&gt;MAX(P$64:P3424)),MAX(O$64:O3425),"")),"")</f>
        <v/>
      </c>
      <c r="Q3425" s="91" t="str">
        <f>IFERROR(IF(E3425="","",IF(O3425&lt;&gt;"",MAX(O$64:O3425)*10+1,IF(AND($F3424/INDEX($F$64:$F3425,MATCH(MAX(Q$64:Q3424),Q$64:Q3424,0)-1)&gt;(1+$O$2),MAX(O$64:O3425)&gt;MAX(P$64:P3424)),MAX(Q$64:Q3424)+1,""))),"")</f>
        <v/>
      </c>
    </row>
    <row r="3426" spans="1:17" x14ac:dyDescent="0.2">
      <c r="A3426" s="13">
        <f>HLOOKUP($E$2,历史数据!$V$3:$AE$5000,ROW(A3424),)</f>
        <v>315800</v>
      </c>
      <c r="B3426" s="41">
        <v>41612</v>
      </c>
      <c r="C3426" s="100">
        <f>IFERROR(IF(A3426&lt;&gt;0,MAX($C$4:C3425)+1,""),"")</f>
        <v>3355</v>
      </c>
      <c r="D3426" s="100"/>
      <c r="E3426" s="99">
        <f t="shared" si="301"/>
        <v>41715</v>
      </c>
      <c r="F3426" s="101">
        <f>IFERROR(VLOOKUP(E3426,历史数据!AH:AJ,3,),"")</f>
        <v>13.266564468163301</v>
      </c>
      <c r="G3426" s="101">
        <f t="shared" si="297"/>
        <v>12.682731375654788</v>
      </c>
      <c r="H3426" s="105">
        <f t="shared" si="298"/>
        <v>-4.1084634346755244E-4</v>
      </c>
      <c r="I3426" s="101">
        <f>IFERROR(VLOOKUP(E3426,历史数据!AH:AJ,2,),"")</f>
        <v>13.1753405474589</v>
      </c>
      <c r="J3426" s="104">
        <f t="shared" si="299"/>
        <v>0</v>
      </c>
      <c r="K3426" s="104" t="str">
        <f>IFERROR(IF(AND(J3425=$H$2*1,MAX(K$64:K3425)=MAX(L$64:L3425)),MAX(K$64:K3425)+1,""),"")</f>
        <v/>
      </c>
      <c r="L3426" s="104" t="str">
        <f>IFERROR(IF(AND($F3425/INDEX($F$64:$F3426,MATCH(MAX(M$64:M3426),M$64:M3426,0)-1)&lt;(1-$P$2),MAX(K$64:K3426)&gt;MAX(L$64:L3425)),MAX(K$64:K3426),""),"")</f>
        <v/>
      </c>
      <c r="M3426" s="104" t="str">
        <f>IFERROR(IF(E3426="","",IF(K3426&lt;&gt;"",MAX(M$64:M3425)+1,IF(AND($F3425/INDEX($F$64:$F3426,MATCH(MAX(M$64:M3425),M$64:M3425,0)-1)&gt;(1+$O$2),MAX(K$64:K3426)&gt;MAX(L$64:L3425)),MAX(M$64:M3425)+1,""))),"")</f>
        <v/>
      </c>
      <c r="N3426" s="91">
        <f t="shared" si="300"/>
        <v>0</v>
      </c>
      <c r="O3426" s="91" t="str">
        <f>IFERROR(IF(AND(N3425=$H$2*1,MAX(O$64:O3425)=MAX(P$64:P3425)),MAX(O$64:O3425)+1,""),"")</f>
        <v/>
      </c>
      <c r="P3426" s="91" t="str">
        <f>IFERROR(IF(MOD(MAX(Q$64:Q3426),10*MAX(O$64:O3426))&lt;=2,IF(AND(F3425/INDEX($F$64:$F3426,MATCH(MAX(O$64:O3426),O$64:O3426,0)-1)&lt;(1-$P$2),MAX(O$64:O3426)&gt;MAX(P$64:P3425)),MAX(O$64:O3426),""),IF(AND($F3425/INDEX($F$64:$F3426,MATCH(MAX(Q$64:Q3426),Q$64:Q3426,0)-1)&lt;(1-$P$2),MAX(O$64:O3426)&gt;MAX(P$64:P3425)),MAX(O$64:O3426),"")),"")</f>
        <v/>
      </c>
      <c r="Q3426" s="91" t="str">
        <f>IFERROR(IF(E3426="","",IF(O3426&lt;&gt;"",MAX(O$64:O3426)*10+1,IF(AND($F3425/INDEX($F$64:$F3426,MATCH(MAX(Q$64:Q3425),Q$64:Q3425,0)-1)&gt;(1+$O$2),MAX(O$64:O3426)&gt;MAX(P$64:P3425)),MAX(Q$64:Q3425)+1,""))),"")</f>
        <v/>
      </c>
    </row>
    <row r="3427" spans="1:17" x14ac:dyDescent="0.2">
      <c r="A3427" s="13">
        <f>HLOOKUP($E$2,历史数据!$V$3:$AE$5000,ROW(A3425),)</f>
        <v>198600</v>
      </c>
      <c r="B3427" s="41">
        <v>41613</v>
      </c>
      <c r="C3427" s="100">
        <f>IFERROR(IF(A3427&lt;&gt;0,MAX($C$4:C3426)+1,""),"")</f>
        <v>3356</v>
      </c>
      <c r="D3427" s="100"/>
      <c r="E3427" s="99">
        <f t="shared" si="301"/>
        <v>41716</v>
      </c>
      <c r="F3427" s="101">
        <f>IFERROR(VLOOKUP(E3427,历史数据!AH:AJ,3,),"")</f>
        <v>13.305660434179501</v>
      </c>
      <c r="G3427" s="101">
        <f t="shared" si="297"/>
        <v>12.6855549732004</v>
      </c>
      <c r="H3427" s="105">
        <f t="shared" si="298"/>
        <v>2.226332374295481E-4</v>
      </c>
      <c r="I3427" s="101">
        <f>IFERROR(VLOOKUP(E3427,历史数据!AH:AJ,2,),"")</f>
        <v>13.266564468163301</v>
      </c>
      <c r="J3427" s="104">
        <f t="shared" si="299"/>
        <v>1</v>
      </c>
      <c r="K3427" s="104" t="str">
        <f>IFERROR(IF(AND(J3426=$H$2*1,MAX(K$64:K3426)=MAX(L$64:L3426)),MAX(K$64:K3426)+1,""),"")</f>
        <v/>
      </c>
      <c r="L3427" s="104" t="str">
        <f>IFERROR(IF(AND($F3426/INDEX($F$64:$F3427,MATCH(MAX(M$64:M3427),M$64:M3427,0)-1)&lt;(1-$P$2),MAX(K$64:K3427)&gt;MAX(L$64:L3426)),MAX(K$64:K3427),""),"")</f>
        <v/>
      </c>
      <c r="M3427" s="104" t="str">
        <f>IFERROR(IF(E3427="","",IF(K3427&lt;&gt;"",MAX(M$64:M3426)+1,IF(AND($F3426/INDEX($F$64:$F3427,MATCH(MAX(M$64:M3426),M$64:M3426,0)-1)&gt;(1+$O$2),MAX(K$64:K3427)&gt;MAX(L$64:L3426)),MAX(M$64:M3426)+1,""))),"")</f>
        <v/>
      </c>
      <c r="N3427" s="91">
        <f t="shared" si="300"/>
        <v>1</v>
      </c>
      <c r="O3427" s="91" t="str">
        <f>IFERROR(IF(AND(N3426=$H$2*1,MAX(O$64:O3426)=MAX(P$64:P3426)),MAX(O$64:O3426)+1,""),"")</f>
        <v/>
      </c>
      <c r="P3427" s="91" t="str">
        <f>IFERROR(IF(MOD(MAX(Q$64:Q3427),10*MAX(O$64:O3427))&lt;=2,IF(AND(F3426/INDEX($F$64:$F3427,MATCH(MAX(O$64:O3427),O$64:O3427,0)-1)&lt;(1-$P$2),MAX(O$64:O3427)&gt;MAX(P$64:P3426)),MAX(O$64:O3427),""),IF(AND($F3426/INDEX($F$64:$F3427,MATCH(MAX(Q$64:Q3427),Q$64:Q3427,0)-1)&lt;(1-$P$2),MAX(O$64:O3427)&gt;MAX(P$64:P3426)),MAX(O$64:O3427),"")),"")</f>
        <v/>
      </c>
      <c r="Q3427" s="91" t="str">
        <f>IFERROR(IF(E3427="","",IF(O3427&lt;&gt;"",MAX(O$64:O3427)*10+1,IF(AND($F3426/INDEX($F$64:$F3427,MATCH(MAX(Q$64:Q3426),Q$64:Q3426,0)-1)&gt;(1+$O$2),MAX(O$64:O3427)&gt;MAX(P$64:P3426)),MAX(Q$64:Q3426)+1,""))),"")</f>
        <v/>
      </c>
    </row>
    <row r="3428" spans="1:17" x14ac:dyDescent="0.2">
      <c r="A3428" s="13">
        <f>HLOOKUP($E$2,历史数据!$V$3:$AE$5000,ROW(A3426),)</f>
        <v>281500</v>
      </c>
      <c r="B3428" s="41">
        <v>41614</v>
      </c>
      <c r="C3428" s="100">
        <f>IFERROR(IF(A3428&lt;&gt;0,MAX($C$4:C3427)+1,""),"")</f>
        <v>3357</v>
      </c>
      <c r="D3428" s="100"/>
      <c r="E3428" s="99">
        <f t="shared" si="301"/>
        <v>41717</v>
      </c>
      <c r="F3428" s="101">
        <f>IFERROR(VLOOKUP(E3428,历史数据!AH:AJ,3,),"")</f>
        <v>13.266564468163301</v>
      </c>
      <c r="G3428" s="101">
        <f t="shared" si="297"/>
        <v>12.688161370934813</v>
      </c>
      <c r="H3428" s="105">
        <f t="shared" si="298"/>
        <v>2.0546186114200893E-4</v>
      </c>
      <c r="I3428" s="101">
        <f>IFERROR(VLOOKUP(E3428,历史数据!AH:AJ,2,),"")</f>
        <v>13.2926284455075</v>
      </c>
      <c r="J3428" s="104">
        <f t="shared" si="299"/>
        <v>2</v>
      </c>
      <c r="K3428" s="104" t="str">
        <f>IFERROR(IF(AND(J3427=$H$2*1,MAX(K$64:K3427)=MAX(L$64:L3427)),MAX(K$64:K3427)+1,""),"")</f>
        <v/>
      </c>
      <c r="L3428" s="104" t="str">
        <f>IFERROR(IF(AND($F3427/INDEX($F$64:$F3428,MATCH(MAX(M$64:M3428),M$64:M3428,0)-1)&lt;(1-$P$2),MAX(K$64:K3428)&gt;MAX(L$64:L3427)),MAX(K$64:K3428),""),"")</f>
        <v/>
      </c>
      <c r="M3428" s="104" t="str">
        <f>IFERROR(IF(E3428="","",IF(K3428&lt;&gt;"",MAX(M$64:M3427)+1,IF(AND($F3427/INDEX($F$64:$F3428,MATCH(MAX(M$64:M3427),M$64:M3427,0)-1)&gt;(1+$O$2),MAX(K$64:K3428)&gt;MAX(L$64:L3427)),MAX(M$64:M3427)+1,""))),"")</f>
        <v/>
      </c>
      <c r="N3428" s="91">
        <f t="shared" si="300"/>
        <v>2</v>
      </c>
      <c r="O3428" s="91" t="str">
        <f>IFERROR(IF(AND(N3427=$H$2*1,MAX(O$64:O3427)=MAX(P$64:P3427)),MAX(O$64:O3427)+1,""),"")</f>
        <v/>
      </c>
      <c r="P3428" s="91" t="str">
        <f>IFERROR(IF(MOD(MAX(Q$64:Q3428),10*MAX(O$64:O3428))&lt;=2,IF(AND(F3427/INDEX($F$64:$F3428,MATCH(MAX(O$64:O3428),O$64:O3428,0)-1)&lt;(1-$P$2),MAX(O$64:O3428)&gt;MAX(P$64:P3427)),MAX(O$64:O3428),""),IF(AND($F3427/INDEX($F$64:$F3428,MATCH(MAX(Q$64:Q3428),Q$64:Q3428,0)-1)&lt;(1-$P$2),MAX(O$64:O3428)&gt;MAX(P$64:P3427)),MAX(O$64:O3428),"")),"")</f>
        <v/>
      </c>
      <c r="Q3428" s="91" t="str">
        <f>IFERROR(IF(E3428="","",IF(O3428&lt;&gt;"",MAX(O$64:O3428)*10+1,IF(AND($F3427/INDEX($F$64:$F3428,MATCH(MAX(Q$64:Q3427),Q$64:Q3427,0)-1)&gt;(1+$O$2),MAX(O$64:O3428)&gt;MAX(P$64:P3427)),MAX(Q$64:Q3427)+1,""))),"")</f>
        <v/>
      </c>
    </row>
    <row r="3429" spans="1:17" x14ac:dyDescent="0.2">
      <c r="A3429" s="13">
        <f>HLOOKUP($E$2,历史数据!$V$3:$AE$5000,ROW(A3427),)</f>
        <v>211450</v>
      </c>
      <c r="B3429" s="41">
        <v>41617</v>
      </c>
      <c r="C3429" s="100">
        <f>IFERROR(IF(A3429&lt;&gt;0,MAX($C$4:C3428)+1,""),"")</f>
        <v>3358</v>
      </c>
      <c r="D3429" s="100"/>
      <c r="E3429" s="99">
        <f t="shared" si="301"/>
        <v>41718</v>
      </c>
      <c r="F3429" s="101">
        <f>IFERROR(VLOOKUP(E3429,历史数据!AH:AJ,3,),"")</f>
        <v>12.7061889552645</v>
      </c>
      <c r="G3429" s="101">
        <f t="shared" si="297"/>
        <v>12.682731375654782</v>
      </c>
      <c r="H3429" s="105">
        <f t="shared" si="298"/>
        <v>-4.2795761507796737E-4</v>
      </c>
      <c r="I3429" s="101">
        <f>IFERROR(VLOOKUP(E3429,历史数据!AH:AJ,2,),"")</f>
        <v>12.8756048080014</v>
      </c>
      <c r="J3429" s="104">
        <f t="shared" si="299"/>
        <v>0</v>
      </c>
      <c r="K3429" s="104" t="str">
        <f>IFERROR(IF(AND(J3428=$H$2*1,MAX(K$64:K3428)=MAX(L$64:L3428)),MAX(K$64:K3428)+1,""),"")</f>
        <v/>
      </c>
      <c r="L3429" s="104" t="str">
        <f>IFERROR(IF(AND($F3428/INDEX($F$64:$F3429,MATCH(MAX(M$64:M3429),M$64:M3429,0)-1)&lt;(1-$P$2),MAX(K$64:K3429)&gt;MAX(L$64:L3428)),MAX(K$64:K3429),""),"")</f>
        <v/>
      </c>
      <c r="M3429" s="104" t="str">
        <f>IFERROR(IF(E3429="","",IF(K3429&lt;&gt;"",MAX(M$64:M3428)+1,IF(AND($F3428/INDEX($F$64:$F3429,MATCH(MAX(M$64:M3428),M$64:M3428,0)-1)&gt;(1+$O$2),MAX(K$64:K3429)&gt;MAX(L$64:L3428)),MAX(M$64:M3428)+1,""))),"")</f>
        <v/>
      </c>
      <c r="N3429" s="91">
        <f t="shared" si="300"/>
        <v>0</v>
      </c>
      <c r="O3429" s="91" t="str">
        <f>IFERROR(IF(AND(N3428=$H$2*1,MAX(O$64:O3428)=MAX(P$64:P3428)),MAX(O$64:O3428)+1,""),"")</f>
        <v/>
      </c>
      <c r="P3429" s="91" t="str">
        <f>IFERROR(IF(MOD(MAX(Q$64:Q3429),10*MAX(O$64:O3429))&lt;=2,IF(AND(F3428/INDEX($F$64:$F3429,MATCH(MAX(O$64:O3429),O$64:O3429,0)-1)&lt;(1-$P$2),MAX(O$64:O3429)&gt;MAX(P$64:P3428)),MAX(O$64:O3429),""),IF(AND($F3428/INDEX($F$64:$F3429,MATCH(MAX(Q$64:Q3429),Q$64:Q3429,0)-1)&lt;(1-$P$2),MAX(O$64:O3429)&gt;MAX(P$64:P3428)),MAX(O$64:O3429),"")),"")</f>
        <v/>
      </c>
      <c r="Q3429" s="91" t="str">
        <f>IFERROR(IF(E3429="","",IF(O3429&lt;&gt;"",MAX(O$64:O3429)*10+1,IF(AND($F3428/INDEX($F$64:$F3429,MATCH(MAX(Q$64:Q3428),Q$64:Q3428,0)-1)&gt;(1+$O$2),MAX(O$64:O3429)&gt;MAX(P$64:P3428)),MAX(Q$64:Q3428)+1,""))),"")</f>
        <v/>
      </c>
    </row>
    <row r="3430" spans="1:17" x14ac:dyDescent="0.2">
      <c r="A3430" s="13">
        <f>HLOOKUP($E$2,历史数据!$V$3:$AE$5000,ROW(A3428),)</f>
        <v>306600</v>
      </c>
      <c r="B3430" s="41">
        <v>41618</v>
      </c>
      <c r="C3430" s="100">
        <f>IFERROR(IF(A3430&lt;&gt;0,MAX($C$4:C3429)+1,""),"")</f>
        <v>3359</v>
      </c>
      <c r="D3430" s="100"/>
      <c r="E3430" s="99">
        <f t="shared" si="301"/>
        <v>41719</v>
      </c>
      <c r="F3430" s="101">
        <f>IFERROR(VLOOKUP(E3430,历史数据!AH:AJ,3,),"")</f>
        <v>12.7843808872969</v>
      </c>
      <c r="G3430" s="101">
        <f t="shared" si="297"/>
        <v>12.678387379430763</v>
      </c>
      <c r="H3430" s="105">
        <f t="shared" si="298"/>
        <v>-3.4251267296869781E-4</v>
      </c>
      <c r="I3430" s="101">
        <f>IFERROR(VLOOKUP(E3430,历史数据!AH:AJ,2,),"")</f>
        <v>12.627997023232099</v>
      </c>
      <c r="J3430" s="104">
        <f t="shared" si="299"/>
        <v>0</v>
      </c>
      <c r="K3430" s="104" t="str">
        <f>IFERROR(IF(AND(J3429=$H$2*1,MAX(K$64:K3429)=MAX(L$64:L3429)),MAX(K$64:K3429)+1,""),"")</f>
        <v/>
      </c>
      <c r="L3430" s="104" t="str">
        <f>IFERROR(IF(AND($F3429/INDEX($F$64:$F3430,MATCH(MAX(M$64:M3430),M$64:M3430,0)-1)&lt;(1-$P$2),MAX(K$64:K3430)&gt;MAX(L$64:L3429)),MAX(K$64:K3430),""),"")</f>
        <v/>
      </c>
      <c r="M3430" s="104" t="str">
        <f>IFERROR(IF(E3430="","",IF(K3430&lt;&gt;"",MAX(M$64:M3429)+1,IF(AND($F3429/INDEX($F$64:$F3430,MATCH(MAX(M$64:M3429),M$64:M3429,0)-1)&gt;(1+$O$2),MAX(K$64:K3430)&gt;MAX(L$64:L3429)),MAX(M$64:M3429)+1,""))),"")</f>
        <v/>
      </c>
      <c r="N3430" s="91">
        <f t="shared" si="300"/>
        <v>0</v>
      </c>
      <c r="O3430" s="91" t="str">
        <f>IFERROR(IF(AND(N3429=$H$2*1,MAX(O$64:O3429)=MAX(P$64:P3429)),MAX(O$64:O3429)+1,""),"")</f>
        <v/>
      </c>
      <c r="P3430" s="91" t="str">
        <f>IFERROR(IF(MOD(MAX(Q$64:Q3430),10*MAX(O$64:O3430))&lt;=2,IF(AND(F3429/INDEX($F$64:$F3430,MATCH(MAX(O$64:O3430),O$64:O3430,0)-1)&lt;(1-$P$2),MAX(O$64:O3430)&gt;MAX(P$64:P3429)),MAX(O$64:O3430),""),IF(AND($F3429/INDEX($F$64:$F3430,MATCH(MAX(Q$64:Q3430),Q$64:Q3430,0)-1)&lt;(1-$P$2),MAX(O$64:O3430)&gt;MAX(P$64:P3429)),MAX(O$64:O3430),"")),"")</f>
        <v/>
      </c>
      <c r="Q3430" s="91" t="str">
        <f>IFERROR(IF(E3430="","",IF(O3430&lt;&gt;"",MAX(O$64:O3430)*10+1,IF(AND($F3429/INDEX($F$64:$F3430,MATCH(MAX(Q$64:Q3429),Q$64:Q3429,0)-1)&gt;(1+$O$2),MAX(O$64:O3430)&gt;MAX(P$64:P3429)),MAX(Q$64:Q3429)+1,""))),"")</f>
        <v/>
      </c>
    </row>
    <row r="3431" spans="1:17" x14ac:dyDescent="0.2">
      <c r="A3431" s="13">
        <f>HLOOKUP($E$2,历史数据!$V$3:$AE$5000,ROW(A3429),)</f>
        <v>335922</v>
      </c>
      <c r="B3431" s="41">
        <v>41619</v>
      </c>
      <c r="C3431" s="100">
        <f>IFERROR(IF(A3431&lt;&gt;0,MAX($C$4:C3430)+1,""),"")</f>
        <v>3360</v>
      </c>
      <c r="D3431" s="100"/>
      <c r="E3431" s="99">
        <f t="shared" si="301"/>
        <v>41722</v>
      </c>
      <c r="F3431" s="101">
        <f>IFERROR(VLOOKUP(E3431,历史数据!AH:AJ,3,),"")</f>
        <v>12.810444864640999</v>
      </c>
      <c r="G3431" s="101">
        <f t="shared" si="297"/>
        <v>12.674912182451543</v>
      </c>
      <c r="H3431" s="105">
        <f t="shared" si="298"/>
        <v>-2.7410402247673993E-4</v>
      </c>
      <c r="I3431" s="101">
        <f>IFERROR(VLOOKUP(E3431,历史数据!AH:AJ,2,),"")</f>
        <v>12.8625728193293</v>
      </c>
      <c r="J3431" s="104">
        <f t="shared" si="299"/>
        <v>0</v>
      </c>
      <c r="K3431" s="104" t="str">
        <f>IFERROR(IF(AND(J3430=$H$2*1,MAX(K$64:K3430)=MAX(L$64:L3430)),MAX(K$64:K3430)+1,""),"")</f>
        <v/>
      </c>
      <c r="L3431" s="104" t="str">
        <f>IFERROR(IF(AND($F3430/INDEX($F$64:$F3431,MATCH(MAX(M$64:M3431),M$64:M3431,0)-1)&lt;(1-$P$2),MAX(K$64:K3431)&gt;MAX(L$64:L3430)),MAX(K$64:K3431),""),"")</f>
        <v/>
      </c>
      <c r="M3431" s="104" t="str">
        <f>IFERROR(IF(E3431="","",IF(K3431&lt;&gt;"",MAX(M$64:M3430)+1,IF(AND($F3430/INDEX($F$64:$F3431,MATCH(MAX(M$64:M3430),M$64:M3430,0)-1)&gt;(1+$O$2),MAX(K$64:K3431)&gt;MAX(L$64:L3430)),MAX(M$64:M3430)+1,""))),"")</f>
        <v/>
      </c>
      <c r="N3431" s="91">
        <f t="shared" si="300"/>
        <v>0</v>
      </c>
      <c r="O3431" s="91" t="str">
        <f>IFERROR(IF(AND(N3430=$H$2*1,MAX(O$64:O3430)=MAX(P$64:P3430)),MAX(O$64:O3430)+1,""),"")</f>
        <v/>
      </c>
      <c r="P3431" s="91" t="str">
        <f>IFERROR(IF(MOD(MAX(Q$64:Q3431),10*MAX(O$64:O3431))&lt;=2,IF(AND(F3430/INDEX($F$64:$F3431,MATCH(MAX(O$64:O3431),O$64:O3431,0)-1)&lt;(1-$P$2),MAX(O$64:O3431)&gt;MAX(P$64:P3430)),MAX(O$64:O3431),""),IF(AND($F3430/INDEX($F$64:$F3431,MATCH(MAX(Q$64:Q3431),Q$64:Q3431,0)-1)&lt;(1-$P$2),MAX(O$64:O3431)&gt;MAX(P$64:P3430)),MAX(O$64:O3431),"")),"")</f>
        <v/>
      </c>
      <c r="Q3431" s="91" t="str">
        <f>IFERROR(IF(E3431="","",IF(O3431&lt;&gt;"",MAX(O$64:O3431)*10+1,IF(AND($F3430/INDEX($F$64:$F3431,MATCH(MAX(Q$64:Q3430),Q$64:Q3430,0)-1)&gt;(1+$O$2),MAX(O$64:O3431)&gt;MAX(P$64:P3430)),MAX(Q$64:Q3430)+1,""))),"")</f>
        <v/>
      </c>
    </row>
    <row r="3432" spans="1:17" x14ac:dyDescent="0.2">
      <c r="A3432" s="13">
        <f>HLOOKUP($E$2,历史数据!$V$3:$AE$5000,ROW(A3430),)</f>
        <v>235815</v>
      </c>
      <c r="B3432" s="41">
        <v>41620</v>
      </c>
      <c r="C3432" s="100">
        <f>IFERROR(IF(A3432&lt;&gt;0,MAX($C$4:C3431)+1,""),"")</f>
        <v>3361</v>
      </c>
      <c r="D3432" s="100"/>
      <c r="E3432" s="99">
        <f t="shared" si="301"/>
        <v>41723</v>
      </c>
      <c r="F3432" s="101">
        <f>IFERROR(VLOOKUP(E3432,历史数据!AH:AJ,3,),"")</f>
        <v>12.8234768533131</v>
      </c>
      <c r="G3432" s="101">
        <f t="shared" si="297"/>
        <v>12.672740184339533</v>
      </c>
      <c r="H3432" s="105">
        <f t="shared" si="298"/>
        <v>-1.7136198505707245E-4</v>
      </c>
      <c r="I3432" s="101">
        <f>IFERROR(VLOOKUP(E3432,历史数据!AH:AJ,2,),"")</f>
        <v>12.8234768533131</v>
      </c>
      <c r="J3432" s="104">
        <f t="shared" si="299"/>
        <v>0</v>
      </c>
      <c r="K3432" s="104" t="str">
        <f>IFERROR(IF(AND(J3431=$H$2*1,MAX(K$64:K3431)=MAX(L$64:L3431)),MAX(K$64:K3431)+1,""),"")</f>
        <v/>
      </c>
      <c r="L3432" s="104" t="str">
        <f>IFERROR(IF(AND($F3431/INDEX($F$64:$F3432,MATCH(MAX(M$64:M3432),M$64:M3432,0)-1)&lt;(1-$P$2),MAX(K$64:K3432)&gt;MAX(L$64:L3431)),MAX(K$64:K3432),""),"")</f>
        <v/>
      </c>
      <c r="M3432" s="104" t="str">
        <f>IFERROR(IF(E3432="","",IF(K3432&lt;&gt;"",MAX(M$64:M3431)+1,IF(AND($F3431/INDEX($F$64:$F3432,MATCH(MAX(M$64:M3431),M$64:M3431,0)-1)&gt;(1+$O$2),MAX(K$64:K3432)&gt;MAX(L$64:L3431)),MAX(M$64:M3431)+1,""))),"")</f>
        <v/>
      </c>
      <c r="N3432" s="91">
        <f t="shared" si="300"/>
        <v>0</v>
      </c>
      <c r="O3432" s="91" t="str">
        <f>IFERROR(IF(AND(N3431=$H$2*1,MAX(O$64:O3431)=MAX(P$64:P3431)),MAX(O$64:O3431)+1,""),"")</f>
        <v/>
      </c>
      <c r="P3432" s="91" t="str">
        <f>IFERROR(IF(MOD(MAX(Q$64:Q3432),10*MAX(O$64:O3432))&lt;=2,IF(AND(F3431/INDEX($F$64:$F3432,MATCH(MAX(O$64:O3432),O$64:O3432,0)-1)&lt;(1-$P$2),MAX(O$64:O3432)&gt;MAX(P$64:P3431)),MAX(O$64:O3432),""),IF(AND($F3431/INDEX($F$64:$F3432,MATCH(MAX(Q$64:Q3432),Q$64:Q3432,0)-1)&lt;(1-$P$2),MAX(O$64:O3432)&gt;MAX(P$64:P3431)),MAX(O$64:O3432),"")),"")</f>
        <v/>
      </c>
      <c r="Q3432" s="91" t="str">
        <f>IFERROR(IF(E3432="","",IF(O3432&lt;&gt;"",MAX(O$64:O3432)*10+1,IF(AND($F3431/INDEX($F$64:$F3432,MATCH(MAX(Q$64:Q3431),Q$64:Q3431,0)-1)&gt;(1+$O$2),MAX(O$64:O3432)&gt;MAX(P$64:P3431)),MAX(Q$64:Q3431)+1,""))),"")</f>
        <v/>
      </c>
    </row>
    <row r="3433" spans="1:17" x14ac:dyDescent="0.2">
      <c r="A3433" s="13">
        <f>HLOOKUP($E$2,历史数据!$V$3:$AE$5000,ROW(A3431),)</f>
        <v>302569</v>
      </c>
      <c r="B3433" s="41">
        <v>41621</v>
      </c>
      <c r="C3433" s="100">
        <f>IFERROR(IF(A3433&lt;&gt;0,MAX($C$4:C3432)+1,""),"")</f>
        <v>3362</v>
      </c>
      <c r="D3433" s="100"/>
      <c r="E3433" s="99">
        <f t="shared" si="301"/>
        <v>41724</v>
      </c>
      <c r="F3433" s="101">
        <f>IFERROR(VLOOKUP(E3433,历史数据!AH:AJ,3,),"")</f>
        <v>12.7061889552645</v>
      </c>
      <c r="G3433" s="101">
        <f t="shared" si="297"/>
        <v>12.666875789437103</v>
      </c>
      <c r="H3433" s="105">
        <f t="shared" si="298"/>
        <v>-4.6275665855410875E-4</v>
      </c>
      <c r="I3433" s="101">
        <f>IFERROR(VLOOKUP(E3433,历史数据!AH:AJ,2,),"")</f>
        <v>12.8756048080014</v>
      </c>
      <c r="J3433" s="104">
        <f t="shared" si="299"/>
        <v>0</v>
      </c>
      <c r="K3433" s="104" t="str">
        <f>IFERROR(IF(AND(J3432=$H$2*1,MAX(K$64:K3432)=MAX(L$64:L3432)),MAX(K$64:K3432)+1,""),"")</f>
        <v/>
      </c>
      <c r="L3433" s="104" t="str">
        <f>IFERROR(IF(AND($F3432/INDEX($F$64:$F3433,MATCH(MAX(M$64:M3433),M$64:M3433,0)-1)&lt;(1-$P$2),MAX(K$64:K3433)&gt;MAX(L$64:L3432)),MAX(K$64:K3433),""),"")</f>
        <v/>
      </c>
      <c r="M3433" s="104" t="str">
        <f>IFERROR(IF(E3433="","",IF(K3433&lt;&gt;"",MAX(M$64:M3432)+1,IF(AND($F3432/INDEX($F$64:$F3433,MATCH(MAX(M$64:M3432),M$64:M3432,0)-1)&gt;(1+$O$2),MAX(K$64:K3433)&gt;MAX(L$64:L3432)),MAX(M$64:M3432)+1,""))),"")</f>
        <v/>
      </c>
      <c r="N3433" s="91">
        <f t="shared" si="300"/>
        <v>0</v>
      </c>
      <c r="O3433" s="91" t="str">
        <f>IFERROR(IF(AND(N3432=$H$2*1,MAX(O$64:O3432)=MAX(P$64:P3432)),MAX(O$64:O3432)+1,""),"")</f>
        <v/>
      </c>
      <c r="P3433" s="91" t="str">
        <f>IFERROR(IF(MOD(MAX(Q$64:Q3433),10*MAX(O$64:O3433))&lt;=2,IF(AND(F3432/INDEX($F$64:$F3433,MATCH(MAX(O$64:O3433),O$64:O3433,0)-1)&lt;(1-$P$2),MAX(O$64:O3433)&gt;MAX(P$64:P3432)),MAX(O$64:O3433),""),IF(AND($F3432/INDEX($F$64:$F3433,MATCH(MAX(Q$64:Q3433),Q$64:Q3433,0)-1)&lt;(1-$P$2),MAX(O$64:O3433)&gt;MAX(P$64:P3432)),MAX(O$64:O3433),"")),"")</f>
        <v/>
      </c>
      <c r="Q3433" s="91" t="str">
        <f>IFERROR(IF(E3433="","",IF(O3433&lt;&gt;"",MAX(O$64:O3433)*10+1,IF(AND($F3432/INDEX($F$64:$F3433,MATCH(MAX(Q$64:Q3432),Q$64:Q3432,0)-1)&gt;(1+$O$2),MAX(O$64:O3433)&gt;MAX(P$64:P3432)),MAX(Q$64:Q3432)+1,""))),"")</f>
        <v/>
      </c>
    </row>
    <row r="3434" spans="1:17" x14ac:dyDescent="0.2">
      <c r="A3434" s="13">
        <f>HLOOKUP($E$2,历史数据!$V$3:$AE$5000,ROW(A3432),)</f>
        <v>483149</v>
      </c>
      <c r="B3434" s="41">
        <v>41624</v>
      </c>
      <c r="C3434" s="100">
        <f>IFERROR(IF(A3434&lt;&gt;0,MAX($C$4:C3433)+1,""),"")</f>
        <v>3363</v>
      </c>
      <c r="D3434" s="100"/>
      <c r="E3434" s="99">
        <f t="shared" si="301"/>
        <v>41725</v>
      </c>
      <c r="F3434" s="101">
        <f>IFERROR(VLOOKUP(E3434,历史数据!AH:AJ,3,),"")</f>
        <v>12.693156966592399</v>
      </c>
      <c r="G3434" s="101">
        <f t="shared" si="297"/>
        <v>12.659273796045062</v>
      </c>
      <c r="H3434" s="105">
        <f t="shared" si="298"/>
        <v>-6.0014746480585579E-4</v>
      </c>
      <c r="I3434" s="101">
        <f>IFERROR(VLOOKUP(E3434,历史数据!AH:AJ,2,),"")</f>
        <v>12.7061889552645</v>
      </c>
      <c r="J3434" s="104">
        <f t="shared" si="299"/>
        <v>0</v>
      </c>
      <c r="K3434" s="104" t="str">
        <f>IFERROR(IF(AND(J3433=$H$2*1,MAX(K$64:K3433)=MAX(L$64:L3433)),MAX(K$64:K3433)+1,""),"")</f>
        <v/>
      </c>
      <c r="L3434" s="104" t="str">
        <f>IFERROR(IF(AND($F3433/INDEX($F$64:$F3434,MATCH(MAX(M$64:M3434),M$64:M3434,0)-1)&lt;(1-$P$2),MAX(K$64:K3434)&gt;MAX(L$64:L3433)),MAX(K$64:K3434),""),"")</f>
        <v/>
      </c>
      <c r="M3434" s="104" t="str">
        <f>IFERROR(IF(E3434="","",IF(K3434&lt;&gt;"",MAX(M$64:M3433)+1,IF(AND($F3433/INDEX($F$64:$F3434,MATCH(MAX(M$64:M3433),M$64:M3433,0)-1)&gt;(1+$O$2),MAX(K$64:K3434)&gt;MAX(L$64:L3433)),MAX(M$64:M3433)+1,""))),"")</f>
        <v/>
      </c>
      <c r="N3434" s="91">
        <f t="shared" si="300"/>
        <v>0</v>
      </c>
      <c r="O3434" s="91" t="str">
        <f>IFERROR(IF(AND(N3433=$H$2*1,MAX(O$64:O3433)=MAX(P$64:P3433)),MAX(O$64:O3433)+1,""),"")</f>
        <v/>
      </c>
      <c r="P3434" s="91" t="str">
        <f>IFERROR(IF(MOD(MAX(Q$64:Q3434),10*MAX(O$64:O3434))&lt;=2,IF(AND(F3433/INDEX($F$64:$F3434,MATCH(MAX(O$64:O3434),O$64:O3434,0)-1)&lt;(1-$P$2),MAX(O$64:O3434)&gt;MAX(P$64:P3433)),MAX(O$64:O3434),""),IF(AND($F3433/INDEX($F$64:$F3434,MATCH(MAX(Q$64:Q3434),Q$64:Q3434,0)-1)&lt;(1-$P$2),MAX(O$64:O3434)&gt;MAX(P$64:P3433)),MAX(O$64:O3434),"")),"")</f>
        <v/>
      </c>
      <c r="Q3434" s="91" t="str">
        <f>IFERROR(IF(E3434="","",IF(O3434&lt;&gt;"",MAX(O$64:O3434)*10+1,IF(AND($F3433/INDEX($F$64:$F3434,MATCH(MAX(Q$64:Q3433),Q$64:Q3433,0)-1)&gt;(1+$O$2),MAX(O$64:O3434)&gt;MAX(P$64:P3433)),MAX(Q$64:Q3433)+1,""))),"")</f>
        <v/>
      </c>
    </row>
    <row r="3435" spans="1:17" x14ac:dyDescent="0.2">
      <c r="A3435" s="13">
        <f>HLOOKUP($E$2,历史数据!$V$3:$AE$5000,ROW(A3433),)</f>
        <v>157609</v>
      </c>
      <c r="B3435" s="41">
        <v>41625</v>
      </c>
      <c r="C3435" s="100">
        <f>IFERROR(IF(A3435&lt;&gt;0,MAX($C$4:C3434)+1,""),"")</f>
        <v>3364</v>
      </c>
      <c r="D3435" s="100"/>
      <c r="E3435" s="99">
        <f t="shared" si="301"/>
        <v>41726</v>
      </c>
      <c r="F3435" s="101">
        <f>IFERROR(VLOOKUP(E3435,历史数据!AH:AJ,3,),"")</f>
        <v>12.406453215807</v>
      </c>
      <c r="G3435" s="101">
        <f t="shared" si="297"/>
        <v>12.65319220133143</v>
      </c>
      <c r="H3435" s="105">
        <f t="shared" si="298"/>
        <v>-4.8040628645940053E-4</v>
      </c>
      <c r="I3435" s="101">
        <f>IFERROR(VLOOKUP(E3435,历史数据!AH:AJ,2,),"")</f>
        <v>12.693156966592399</v>
      </c>
      <c r="J3435" s="104">
        <f t="shared" si="299"/>
        <v>0</v>
      </c>
      <c r="K3435" s="104" t="str">
        <f>IFERROR(IF(AND(J3434=$H$2*1,MAX(K$64:K3434)=MAX(L$64:L3434)),MAX(K$64:K3434)+1,""),"")</f>
        <v/>
      </c>
      <c r="L3435" s="104" t="str">
        <f>IFERROR(IF(AND($F3434/INDEX($F$64:$F3435,MATCH(MAX(M$64:M3435),M$64:M3435,0)-1)&lt;(1-$P$2),MAX(K$64:K3435)&gt;MAX(L$64:L3434)),MAX(K$64:K3435),""),"")</f>
        <v/>
      </c>
      <c r="M3435" s="104" t="str">
        <f>IFERROR(IF(E3435="","",IF(K3435&lt;&gt;"",MAX(M$64:M3434)+1,IF(AND($F3434/INDEX($F$64:$F3435,MATCH(MAX(M$64:M3434),M$64:M3434,0)-1)&gt;(1+$O$2),MAX(K$64:K3435)&gt;MAX(L$64:L3434)),MAX(M$64:M3434)+1,""))),"")</f>
        <v/>
      </c>
      <c r="N3435" s="91">
        <f t="shared" si="300"/>
        <v>0</v>
      </c>
      <c r="O3435" s="91" t="str">
        <f>IFERROR(IF(AND(N3434=$H$2*1,MAX(O$64:O3434)=MAX(P$64:P3434)),MAX(O$64:O3434)+1,""),"")</f>
        <v/>
      </c>
      <c r="P3435" s="91" t="str">
        <f>IFERROR(IF(MOD(MAX(Q$64:Q3435),10*MAX(O$64:O3435))&lt;=2,IF(AND(F3434/INDEX($F$64:$F3435,MATCH(MAX(O$64:O3435),O$64:O3435,0)-1)&lt;(1-$P$2),MAX(O$64:O3435)&gt;MAX(P$64:P3434)),MAX(O$64:O3435),""),IF(AND($F3434/INDEX($F$64:$F3435,MATCH(MAX(Q$64:Q3435),Q$64:Q3435,0)-1)&lt;(1-$P$2),MAX(O$64:O3435)&gt;MAX(P$64:P3434)),MAX(O$64:O3435),"")),"")</f>
        <v/>
      </c>
      <c r="Q3435" s="91" t="str">
        <f>IFERROR(IF(E3435="","",IF(O3435&lt;&gt;"",MAX(O$64:O3435)*10+1,IF(AND($F3434/INDEX($F$64:$F3435,MATCH(MAX(Q$64:Q3434),Q$64:Q3434,0)-1)&gt;(1+$O$2),MAX(O$64:O3435)&gt;MAX(P$64:P3434)),MAX(Q$64:Q3434)+1,""))),"")</f>
        <v/>
      </c>
    </row>
    <row r="3436" spans="1:17" x14ac:dyDescent="0.2">
      <c r="A3436" s="13">
        <f>HLOOKUP($E$2,历史数据!$V$3:$AE$5000,ROW(A3434),)</f>
        <v>290607</v>
      </c>
      <c r="B3436" s="41">
        <v>41626</v>
      </c>
      <c r="C3436" s="100">
        <f>IFERROR(IF(A3436&lt;&gt;0,MAX($C$4:C3435)+1,""),"")</f>
        <v>3365</v>
      </c>
      <c r="D3436" s="100"/>
      <c r="E3436" s="99">
        <f t="shared" si="301"/>
        <v>41729</v>
      </c>
      <c r="F3436" s="101">
        <f>IFERROR(VLOOKUP(E3436,历史数据!AH:AJ,3,),"")</f>
        <v>12.393421227134899</v>
      </c>
      <c r="G3436" s="101">
        <f t="shared" si="297"/>
        <v>12.640160212659367</v>
      </c>
      <c r="H3436" s="105">
        <f t="shared" si="298"/>
        <v>-1.0299368305408674E-3</v>
      </c>
      <c r="I3436" s="101">
        <f>IFERROR(VLOOKUP(E3436,历史数据!AH:AJ,2,),"")</f>
        <v>12.4455491818232</v>
      </c>
      <c r="J3436" s="104">
        <f t="shared" si="299"/>
        <v>0</v>
      </c>
      <c r="K3436" s="104" t="str">
        <f>IFERROR(IF(AND(J3435=$H$2*1,MAX(K$64:K3435)=MAX(L$64:L3435)),MAX(K$64:K3435)+1,""),"")</f>
        <v/>
      </c>
      <c r="L3436" s="104" t="str">
        <f>IFERROR(IF(AND($F3435/INDEX($F$64:$F3436,MATCH(MAX(M$64:M3436),M$64:M3436,0)-1)&lt;(1-$P$2),MAX(K$64:K3436)&gt;MAX(L$64:L3435)),MAX(K$64:K3436),""),"")</f>
        <v/>
      </c>
      <c r="M3436" s="104" t="str">
        <f>IFERROR(IF(E3436="","",IF(K3436&lt;&gt;"",MAX(M$64:M3435)+1,IF(AND($F3435/INDEX($F$64:$F3436,MATCH(MAX(M$64:M3435),M$64:M3435,0)-1)&gt;(1+$O$2),MAX(K$64:K3436)&gt;MAX(L$64:L3435)),MAX(M$64:M3435)+1,""))),"")</f>
        <v/>
      </c>
      <c r="N3436" s="91">
        <f t="shared" si="300"/>
        <v>0</v>
      </c>
      <c r="O3436" s="91" t="str">
        <f>IFERROR(IF(AND(N3435=$H$2*1,MAX(O$64:O3435)=MAX(P$64:P3435)),MAX(O$64:O3435)+1,""),"")</f>
        <v/>
      </c>
      <c r="P3436" s="91" t="str">
        <f>IFERROR(IF(MOD(MAX(Q$64:Q3436),10*MAX(O$64:O3436))&lt;=2,IF(AND(F3435/INDEX($F$64:$F3436,MATCH(MAX(O$64:O3436),O$64:O3436,0)-1)&lt;(1-$P$2),MAX(O$64:O3436)&gt;MAX(P$64:P3435)),MAX(O$64:O3436),""),IF(AND($F3435/INDEX($F$64:$F3436,MATCH(MAX(Q$64:Q3436),Q$64:Q3436,0)-1)&lt;(1-$P$2),MAX(O$64:O3436)&gt;MAX(P$64:P3435)),MAX(O$64:O3436),"")),"")</f>
        <v/>
      </c>
      <c r="Q3436" s="91" t="str">
        <f>IFERROR(IF(E3436="","",IF(O3436&lt;&gt;"",MAX(O$64:O3436)*10+1,IF(AND($F3435/INDEX($F$64:$F3436,MATCH(MAX(Q$64:Q3435),Q$64:Q3435,0)-1)&gt;(1+$O$2),MAX(O$64:O3436)&gt;MAX(P$64:P3435)),MAX(Q$64:Q3435)+1,""))),"")</f>
        <v/>
      </c>
    </row>
    <row r="3437" spans="1:17" x14ac:dyDescent="0.2">
      <c r="A3437" s="13">
        <f>HLOOKUP($E$2,历史数据!$V$3:$AE$5000,ROW(A3435),)</f>
        <v>85298</v>
      </c>
      <c r="B3437" s="41">
        <v>41627</v>
      </c>
      <c r="C3437" s="100">
        <f>IFERROR(IF(A3437&lt;&gt;0,MAX($C$4:C3436)+1,""),"")</f>
        <v>3366</v>
      </c>
      <c r="D3437" s="100"/>
      <c r="E3437" s="99">
        <f t="shared" si="301"/>
        <v>41730</v>
      </c>
      <c r="F3437" s="101">
        <f>IFERROR(VLOOKUP(E3437,历史数据!AH:AJ,3,),"")</f>
        <v>12.536773102527601</v>
      </c>
      <c r="G3437" s="101">
        <f t="shared" si="297"/>
        <v>12.62930022209931</v>
      </c>
      <c r="H3437" s="105">
        <f t="shared" si="298"/>
        <v>-8.5916557839038621E-4</v>
      </c>
      <c r="I3437" s="101">
        <f>IFERROR(VLOOKUP(E3437,历史数据!AH:AJ,2,),"")</f>
        <v>12.4455491818232</v>
      </c>
      <c r="J3437" s="104">
        <f t="shared" si="299"/>
        <v>0</v>
      </c>
      <c r="K3437" s="104" t="str">
        <f>IFERROR(IF(AND(J3436=$H$2*1,MAX(K$64:K3436)=MAX(L$64:L3436)),MAX(K$64:K3436)+1,""),"")</f>
        <v/>
      </c>
      <c r="L3437" s="104" t="str">
        <f>IFERROR(IF(AND($F3436/INDEX($F$64:$F3437,MATCH(MAX(M$64:M3437),M$64:M3437,0)-1)&lt;(1-$P$2),MAX(K$64:K3437)&gt;MAX(L$64:L3436)),MAX(K$64:K3437),""),"")</f>
        <v/>
      </c>
      <c r="M3437" s="104" t="str">
        <f>IFERROR(IF(E3437="","",IF(K3437&lt;&gt;"",MAX(M$64:M3436)+1,IF(AND($F3436/INDEX($F$64:$F3437,MATCH(MAX(M$64:M3436),M$64:M3436,0)-1)&gt;(1+$O$2),MAX(K$64:K3437)&gt;MAX(L$64:L3436)),MAX(M$64:M3436)+1,""))),"")</f>
        <v/>
      </c>
      <c r="N3437" s="91">
        <f t="shared" si="300"/>
        <v>0</v>
      </c>
      <c r="O3437" s="91" t="str">
        <f>IFERROR(IF(AND(N3436=$H$2*1,MAX(O$64:O3436)=MAX(P$64:P3436)),MAX(O$64:O3436)+1,""),"")</f>
        <v/>
      </c>
      <c r="P3437" s="91" t="str">
        <f>IFERROR(IF(MOD(MAX(Q$64:Q3437),10*MAX(O$64:O3437))&lt;=2,IF(AND(F3436/INDEX($F$64:$F3437,MATCH(MAX(O$64:O3437),O$64:O3437,0)-1)&lt;(1-$P$2),MAX(O$64:O3437)&gt;MAX(P$64:P3436)),MAX(O$64:O3437),""),IF(AND($F3436/INDEX($F$64:$F3437,MATCH(MAX(Q$64:Q3437),Q$64:Q3437,0)-1)&lt;(1-$P$2),MAX(O$64:O3437)&gt;MAX(P$64:P3436)),MAX(O$64:O3437),"")),"")</f>
        <v/>
      </c>
      <c r="Q3437" s="91" t="str">
        <f>IFERROR(IF(E3437="","",IF(O3437&lt;&gt;"",MAX(O$64:O3437)*10+1,IF(AND($F3436/INDEX($F$64:$F3437,MATCH(MAX(Q$64:Q3436),Q$64:Q3436,0)-1)&gt;(1+$O$2),MAX(O$64:O3437)&gt;MAX(P$64:P3436)),MAX(Q$64:Q3436)+1,""))),"")</f>
        <v/>
      </c>
    </row>
    <row r="3438" spans="1:17" x14ac:dyDescent="0.2">
      <c r="A3438" s="13">
        <f>HLOOKUP($E$2,历史数据!$V$3:$AE$5000,ROW(A3436),)</f>
        <v>286900</v>
      </c>
      <c r="B3438" s="41">
        <v>41628</v>
      </c>
      <c r="C3438" s="100">
        <f>IFERROR(IF(A3438&lt;&gt;0,MAX($C$4:C3437)+1,""),"")</f>
        <v>3367</v>
      </c>
      <c r="D3438" s="100"/>
      <c r="E3438" s="99">
        <f t="shared" si="301"/>
        <v>41731</v>
      </c>
      <c r="F3438" s="101">
        <f>IFERROR(VLOOKUP(E3438,历史数据!AH:AJ,3,),"")</f>
        <v>12.7583169099528</v>
      </c>
      <c r="G3438" s="101">
        <f t="shared" si="297"/>
        <v>12.623870226819284</v>
      </c>
      <c r="H3438" s="105">
        <f t="shared" si="298"/>
        <v>-4.2995218931651813E-4</v>
      </c>
      <c r="I3438" s="101">
        <f>IFERROR(VLOOKUP(E3438,历史数据!AH:AJ,2,),"")</f>
        <v>12.588901057215899</v>
      </c>
      <c r="J3438" s="104">
        <f t="shared" si="299"/>
        <v>0</v>
      </c>
      <c r="K3438" s="104" t="str">
        <f>IFERROR(IF(AND(J3437=$H$2*1,MAX(K$64:K3437)=MAX(L$64:L3437)),MAX(K$64:K3437)+1,""),"")</f>
        <v/>
      </c>
      <c r="L3438" s="104" t="str">
        <f>IFERROR(IF(AND($F3437/INDEX($F$64:$F3438,MATCH(MAX(M$64:M3438),M$64:M3438,0)-1)&lt;(1-$P$2),MAX(K$64:K3438)&gt;MAX(L$64:L3437)),MAX(K$64:K3438),""),"")</f>
        <v/>
      </c>
      <c r="M3438" s="104" t="str">
        <f>IFERROR(IF(E3438="","",IF(K3438&lt;&gt;"",MAX(M$64:M3437)+1,IF(AND($F3437/INDEX($F$64:$F3438,MATCH(MAX(M$64:M3437),M$64:M3437,0)-1)&gt;(1+$O$2),MAX(K$64:K3438)&gt;MAX(L$64:L3437)),MAX(M$64:M3437)+1,""))),"")</f>
        <v/>
      </c>
      <c r="N3438" s="91">
        <f t="shared" si="300"/>
        <v>0</v>
      </c>
      <c r="O3438" s="91" t="str">
        <f>IFERROR(IF(AND(N3437=$H$2*1,MAX(O$64:O3437)=MAX(P$64:P3437)),MAX(O$64:O3437)+1,""),"")</f>
        <v/>
      </c>
      <c r="P3438" s="91" t="str">
        <f>IFERROR(IF(MOD(MAX(Q$64:Q3438),10*MAX(O$64:O3438))&lt;=2,IF(AND(F3437/INDEX($F$64:$F3438,MATCH(MAX(O$64:O3438),O$64:O3438,0)-1)&lt;(1-$P$2),MAX(O$64:O3438)&gt;MAX(P$64:P3437)),MAX(O$64:O3438),""),IF(AND($F3437/INDEX($F$64:$F3438,MATCH(MAX(Q$64:Q3438),Q$64:Q3438,0)-1)&lt;(1-$P$2),MAX(O$64:O3438)&gt;MAX(P$64:P3437)),MAX(O$64:O3438),"")),"")</f>
        <v/>
      </c>
      <c r="Q3438" s="91" t="str">
        <f>IFERROR(IF(E3438="","",IF(O3438&lt;&gt;"",MAX(O$64:O3438)*10+1,IF(AND($F3437/INDEX($F$64:$F3438,MATCH(MAX(Q$64:Q3437),Q$64:Q3437,0)-1)&gt;(1+$O$2),MAX(O$64:O3438)&gt;MAX(P$64:P3437)),MAX(Q$64:Q3437)+1,""))),"")</f>
        <v/>
      </c>
    </row>
    <row r="3439" spans="1:17" x14ac:dyDescent="0.2">
      <c r="A3439" s="13">
        <f>HLOOKUP($E$2,历史数据!$V$3:$AE$5000,ROW(A3437),)</f>
        <v>212473</v>
      </c>
      <c r="B3439" s="41">
        <v>41631</v>
      </c>
      <c r="C3439" s="100">
        <f>IFERROR(IF(A3439&lt;&gt;0,MAX($C$4:C3438)+1,""),"")</f>
        <v>3368</v>
      </c>
      <c r="D3439" s="100"/>
      <c r="E3439" s="99">
        <f t="shared" si="301"/>
        <v>41732</v>
      </c>
      <c r="F3439" s="101">
        <f>IFERROR(VLOOKUP(E3439,历史数据!AH:AJ,3,),"")</f>
        <v>12.771348898624799</v>
      </c>
      <c r="G3439" s="101">
        <f t="shared" si="297"/>
        <v>12.619526230595259</v>
      </c>
      <c r="H3439" s="105">
        <f t="shared" si="298"/>
        <v>-3.4410970217324532E-4</v>
      </c>
      <c r="I3439" s="101">
        <f>IFERROR(VLOOKUP(E3439,历史数据!AH:AJ,2,),"")</f>
        <v>12.732252932608599</v>
      </c>
      <c r="J3439" s="104">
        <f t="shared" si="299"/>
        <v>0</v>
      </c>
      <c r="K3439" s="104" t="str">
        <f>IFERROR(IF(AND(J3438=$H$2*1,MAX(K$64:K3438)=MAX(L$64:L3438)),MAX(K$64:K3438)+1,""),"")</f>
        <v/>
      </c>
      <c r="L3439" s="104" t="str">
        <f>IFERROR(IF(AND($F3438/INDEX($F$64:$F3439,MATCH(MAX(M$64:M3439),M$64:M3439,0)-1)&lt;(1-$P$2),MAX(K$64:K3439)&gt;MAX(L$64:L3438)),MAX(K$64:K3439),""),"")</f>
        <v/>
      </c>
      <c r="M3439" s="104" t="str">
        <f>IFERROR(IF(E3439="","",IF(K3439&lt;&gt;"",MAX(M$64:M3438)+1,IF(AND($F3438/INDEX($F$64:$F3439,MATCH(MAX(M$64:M3438),M$64:M3438,0)-1)&gt;(1+$O$2),MAX(K$64:K3439)&gt;MAX(L$64:L3438)),MAX(M$64:M3438)+1,""))),"")</f>
        <v/>
      </c>
      <c r="N3439" s="91">
        <f t="shared" si="300"/>
        <v>0</v>
      </c>
      <c r="O3439" s="91" t="str">
        <f>IFERROR(IF(AND(N3438=$H$2*1,MAX(O$64:O3438)=MAX(P$64:P3438)),MAX(O$64:O3438)+1,""),"")</f>
        <v/>
      </c>
      <c r="P3439" s="91" t="str">
        <f>IFERROR(IF(MOD(MAX(Q$64:Q3439),10*MAX(O$64:O3439))&lt;=2,IF(AND(F3438/INDEX($F$64:$F3439,MATCH(MAX(O$64:O3439),O$64:O3439,0)-1)&lt;(1-$P$2),MAX(O$64:O3439)&gt;MAX(P$64:P3438)),MAX(O$64:O3439),""),IF(AND($F3438/INDEX($F$64:$F3439,MATCH(MAX(Q$64:Q3439),Q$64:Q3439,0)-1)&lt;(1-$P$2),MAX(O$64:O3439)&gt;MAX(P$64:P3438)),MAX(O$64:O3439),"")),"")</f>
        <v/>
      </c>
      <c r="Q3439" s="91" t="str">
        <f>IFERROR(IF(E3439="","",IF(O3439&lt;&gt;"",MAX(O$64:O3439)*10+1,IF(AND($F3438/INDEX($F$64:$F3439,MATCH(MAX(Q$64:Q3438),Q$64:Q3438,0)-1)&gt;(1+$O$2),MAX(O$64:O3439)&gt;MAX(P$64:P3438)),MAX(Q$64:Q3438)+1,""))),"")</f>
        <v/>
      </c>
    </row>
    <row r="3440" spans="1:17" x14ac:dyDescent="0.2">
      <c r="A3440" s="13">
        <f>HLOOKUP($E$2,历史数据!$V$3:$AE$5000,ROW(A3438),)</f>
        <v>174130</v>
      </c>
      <c r="B3440" s="41">
        <v>41632</v>
      </c>
      <c r="C3440" s="100">
        <f>IFERROR(IF(A3440&lt;&gt;0,MAX($C$4:C3439)+1,""),"")</f>
        <v>3369</v>
      </c>
      <c r="D3440" s="100"/>
      <c r="E3440" s="99">
        <f t="shared" si="301"/>
        <v>41733</v>
      </c>
      <c r="F3440" s="101">
        <f>IFERROR(VLOOKUP(E3440,历史数据!AH:AJ,3,),"")</f>
        <v>12.8365088419852</v>
      </c>
      <c r="G3440" s="101">
        <f t="shared" si="297"/>
        <v>12.618005831916852</v>
      </c>
      <c r="H3440" s="105">
        <f t="shared" si="298"/>
        <v>-1.2047985404717299E-4</v>
      </c>
      <c r="I3440" s="101">
        <f>IFERROR(VLOOKUP(E3440,历史数据!AH:AJ,2,),"")</f>
        <v>12.7843808872969</v>
      </c>
      <c r="J3440" s="104">
        <f t="shared" si="299"/>
        <v>0</v>
      </c>
      <c r="K3440" s="104" t="str">
        <f>IFERROR(IF(AND(J3439=$H$2*1,MAX(K$64:K3439)=MAX(L$64:L3439)),MAX(K$64:K3439)+1,""),"")</f>
        <v/>
      </c>
      <c r="L3440" s="104" t="str">
        <f>IFERROR(IF(AND($F3439/INDEX($F$64:$F3440,MATCH(MAX(M$64:M3440),M$64:M3440,0)-1)&lt;(1-$P$2),MAX(K$64:K3440)&gt;MAX(L$64:L3439)),MAX(K$64:K3440),""),"")</f>
        <v/>
      </c>
      <c r="M3440" s="104" t="str">
        <f>IFERROR(IF(E3440="","",IF(K3440&lt;&gt;"",MAX(M$64:M3439)+1,IF(AND($F3439/INDEX($F$64:$F3440,MATCH(MAX(M$64:M3439),M$64:M3439,0)-1)&gt;(1+$O$2),MAX(K$64:K3440)&gt;MAX(L$64:L3439)),MAX(M$64:M3439)+1,""))),"")</f>
        <v/>
      </c>
      <c r="N3440" s="91">
        <f t="shared" si="300"/>
        <v>0</v>
      </c>
      <c r="O3440" s="91" t="str">
        <f>IFERROR(IF(AND(N3439=$H$2*1,MAX(O$64:O3439)=MAX(P$64:P3439)),MAX(O$64:O3439)+1,""),"")</f>
        <v/>
      </c>
      <c r="P3440" s="91" t="str">
        <f>IFERROR(IF(MOD(MAX(Q$64:Q3440),10*MAX(O$64:O3440))&lt;=2,IF(AND(F3439/INDEX($F$64:$F3440,MATCH(MAX(O$64:O3440),O$64:O3440,0)-1)&lt;(1-$P$2),MAX(O$64:O3440)&gt;MAX(P$64:P3439)),MAX(O$64:O3440),""),IF(AND($F3439/INDEX($F$64:$F3440,MATCH(MAX(Q$64:Q3440),Q$64:Q3440,0)-1)&lt;(1-$P$2),MAX(O$64:O3440)&gt;MAX(P$64:P3439)),MAX(O$64:O3440),"")),"")</f>
        <v/>
      </c>
      <c r="Q3440" s="91" t="str">
        <f>IFERROR(IF(E3440="","",IF(O3440&lt;&gt;"",MAX(O$64:O3440)*10+1,IF(AND($F3439/INDEX($F$64:$F3440,MATCH(MAX(Q$64:Q3439),Q$64:Q3439,0)-1)&gt;(1+$O$2),MAX(O$64:O3440)&gt;MAX(P$64:P3439)),MAX(Q$64:Q3439)+1,""))),"")</f>
        <v/>
      </c>
    </row>
    <row r="3441" spans="1:17" x14ac:dyDescent="0.2">
      <c r="A3441" s="13">
        <f>HLOOKUP($E$2,历史数据!$V$3:$AE$5000,ROW(A3439),)</f>
        <v>172500</v>
      </c>
      <c r="B3441" s="41">
        <v>41633</v>
      </c>
      <c r="C3441" s="100">
        <f>IFERROR(IF(A3441&lt;&gt;0,MAX($C$4:C3440)+1,""),"")</f>
        <v>3370</v>
      </c>
      <c r="D3441" s="100"/>
      <c r="E3441" s="99">
        <f t="shared" si="301"/>
        <v>41737</v>
      </c>
      <c r="F3441" s="101">
        <f>IFERROR(VLOOKUP(E3441,历史数据!AH:AJ,3,),"")</f>
        <v>12.849540830657199</v>
      </c>
      <c r="G3441" s="101">
        <f t="shared" si="297"/>
        <v>12.621263829084871</v>
      </c>
      <c r="H3441" s="105">
        <f t="shared" si="298"/>
        <v>2.582022239820958E-4</v>
      </c>
      <c r="I3441" s="101">
        <f>IFERROR(VLOOKUP(E3441,历史数据!AH:AJ,2,),"")</f>
        <v>12.810444864640999</v>
      </c>
      <c r="J3441" s="104">
        <f t="shared" si="299"/>
        <v>1</v>
      </c>
      <c r="K3441" s="104" t="str">
        <f>IFERROR(IF(AND(J3440=$H$2*1,MAX(K$64:K3440)=MAX(L$64:L3440)),MAX(K$64:K3440)+1,""),"")</f>
        <v/>
      </c>
      <c r="L3441" s="104" t="str">
        <f>IFERROR(IF(AND($F3440/INDEX($F$64:$F3441,MATCH(MAX(M$64:M3441),M$64:M3441,0)-1)&lt;(1-$P$2),MAX(K$64:K3441)&gt;MAX(L$64:L3440)),MAX(K$64:K3441),""),"")</f>
        <v/>
      </c>
      <c r="M3441" s="104" t="str">
        <f>IFERROR(IF(E3441="","",IF(K3441&lt;&gt;"",MAX(M$64:M3440)+1,IF(AND($F3440/INDEX($F$64:$F3441,MATCH(MAX(M$64:M3440),M$64:M3440,0)-1)&gt;(1+$O$2),MAX(K$64:K3441)&gt;MAX(L$64:L3440)),MAX(M$64:M3440)+1,""))),"")</f>
        <v/>
      </c>
      <c r="N3441" s="91">
        <f t="shared" si="300"/>
        <v>1</v>
      </c>
      <c r="O3441" s="91" t="str">
        <f>IFERROR(IF(AND(N3440=$H$2*1,MAX(O$64:O3440)=MAX(P$64:P3440)),MAX(O$64:O3440)+1,""),"")</f>
        <v/>
      </c>
      <c r="P3441" s="91" t="str">
        <f>IFERROR(IF(MOD(MAX(Q$64:Q3441),10*MAX(O$64:O3441))&lt;=2,IF(AND(F3440/INDEX($F$64:$F3441,MATCH(MAX(O$64:O3441),O$64:O3441,0)-1)&lt;(1-$P$2),MAX(O$64:O3441)&gt;MAX(P$64:P3440)),MAX(O$64:O3441),""),IF(AND($F3440/INDEX($F$64:$F3441,MATCH(MAX(Q$64:Q3441),Q$64:Q3441,0)-1)&lt;(1-$P$2),MAX(O$64:O3441)&gt;MAX(P$64:P3440)),MAX(O$64:O3441),"")),"")</f>
        <v/>
      </c>
      <c r="Q3441" s="91" t="str">
        <f>IFERROR(IF(E3441="","",IF(O3441&lt;&gt;"",MAX(O$64:O3441)*10+1,IF(AND($F3440/INDEX($F$64:$F3441,MATCH(MAX(Q$64:Q3440),Q$64:Q3440,0)-1)&gt;(1+$O$2),MAX(O$64:O3441)&gt;MAX(P$64:P3440)),MAX(Q$64:Q3440)+1,""))),"")</f>
        <v/>
      </c>
    </row>
    <row r="3442" spans="1:17" x14ac:dyDescent="0.2">
      <c r="A3442" s="13">
        <f>HLOOKUP($E$2,历史数据!$V$3:$AE$5000,ROW(A3440),)</f>
        <v>263500</v>
      </c>
      <c r="B3442" s="41">
        <v>41634</v>
      </c>
      <c r="C3442" s="100">
        <f>IFERROR(IF(A3442&lt;&gt;0,MAX($C$4:C3441)+1,""),"")</f>
        <v>3371</v>
      </c>
      <c r="D3442" s="100"/>
      <c r="E3442" s="99">
        <f t="shared" si="301"/>
        <v>41738</v>
      </c>
      <c r="F3442" s="101">
        <f>IFERROR(VLOOKUP(E3442,历史数据!AH:AJ,3,),"")</f>
        <v>13.0971486154265</v>
      </c>
      <c r="G3442" s="101">
        <f t="shared" si="297"/>
        <v>12.6275626236097</v>
      </c>
      <c r="H3442" s="105">
        <f t="shared" si="298"/>
        <v>4.990621074185686E-4</v>
      </c>
      <c r="I3442" s="101">
        <f>IFERROR(VLOOKUP(E3442,历史数据!AH:AJ,2,),"")</f>
        <v>12.849540830657199</v>
      </c>
      <c r="J3442" s="104">
        <f t="shared" si="299"/>
        <v>2</v>
      </c>
      <c r="K3442" s="104" t="str">
        <f>IFERROR(IF(AND(J3441=$H$2*1,MAX(K$64:K3441)=MAX(L$64:L3441)),MAX(K$64:K3441)+1,""),"")</f>
        <v/>
      </c>
      <c r="L3442" s="104" t="str">
        <f>IFERROR(IF(AND($F3441/INDEX($F$64:$F3442,MATCH(MAX(M$64:M3442),M$64:M3442,0)-1)&lt;(1-$P$2),MAX(K$64:K3442)&gt;MAX(L$64:L3441)),MAX(K$64:K3442),""),"")</f>
        <v/>
      </c>
      <c r="M3442" s="104" t="str">
        <f>IFERROR(IF(E3442="","",IF(K3442&lt;&gt;"",MAX(M$64:M3441)+1,IF(AND($F3441/INDEX($F$64:$F3442,MATCH(MAX(M$64:M3441),M$64:M3441,0)-1)&gt;(1+$O$2),MAX(K$64:K3442)&gt;MAX(L$64:L3441)),MAX(M$64:M3441)+1,""))),"")</f>
        <v/>
      </c>
      <c r="N3442" s="91">
        <f t="shared" si="300"/>
        <v>2</v>
      </c>
      <c r="O3442" s="91" t="str">
        <f>IFERROR(IF(AND(N3441=$H$2*1,MAX(O$64:O3441)=MAX(P$64:P3441)),MAX(O$64:O3441)+1,""),"")</f>
        <v/>
      </c>
      <c r="P3442" s="91" t="str">
        <f>IFERROR(IF(MOD(MAX(Q$64:Q3442),10*MAX(O$64:O3442))&lt;=2,IF(AND(F3441/INDEX($F$64:$F3442,MATCH(MAX(O$64:O3442),O$64:O3442,0)-1)&lt;(1-$P$2),MAX(O$64:O3442)&gt;MAX(P$64:P3441)),MAX(O$64:O3442),""),IF(AND($F3441/INDEX($F$64:$F3442,MATCH(MAX(Q$64:Q3442),Q$64:Q3442,0)-1)&lt;(1-$P$2),MAX(O$64:O3442)&gt;MAX(P$64:P3441)),MAX(O$64:O3442),"")),"")</f>
        <v/>
      </c>
      <c r="Q3442" s="91" t="str">
        <f>IFERROR(IF(E3442="","",IF(O3442&lt;&gt;"",MAX(O$64:O3442)*10+1,IF(AND($F3441/INDEX($F$64:$F3442,MATCH(MAX(Q$64:Q3441),Q$64:Q3441,0)-1)&gt;(1+$O$2),MAX(O$64:O3442)&gt;MAX(P$64:P3441)),MAX(Q$64:Q3441)+1,""))),"")</f>
        <v/>
      </c>
    </row>
    <row r="3443" spans="1:17" x14ac:dyDescent="0.2">
      <c r="A3443" s="13">
        <f>HLOOKUP($E$2,历史数据!$V$3:$AE$5000,ROW(A3441),)</f>
        <v>114900</v>
      </c>
      <c r="B3443" s="41">
        <v>41635</v>
      </c>
      <c r="C3443" s="100">
        <f>IFERROR(IF(A3443&lt;&gt;0,MAX($C$4:C3442)+1,""),"")</f>
        <v>3372</v>
      </c>
      <c r="D3443" s="100"/>
      <c r="E3443" s="99">
        <f t="shared" si="301"/>
        <v>41739</v>
      </c>
      <c r="F3443" s="101">
        <f>IFERROR(VLOOKUP(E3443,历史数据!AH:AJ,3,),"")</f>
        <v>13.0189566833941</v>
      </c>
      <c r="G3443" s="101">
        <f t="shared" si="297"/>
        <v>12.634513017568135</v>
      </c>
      <c r="H3443" s="105">
        <f t="shared" si="298"/>
        <v>5.5041453094362147E-4</v>
      </c>
      <c r="I3443" s="101">
        <f>IFERROR(VLOOKUP(E3443,历史数据!AH:AJ,2,),"")</f>
        <v>13.0319886720662</v>
      </c>
      <c r="J3443" s="104">
        <f t="shared" si="299"/>
        <v>3</v>
      </c>
      <c r="K3443" s="104" t="str">
        <f>IFERROR(IF(AND(J3442=$H$2*1,MAX(K$64:K3442)=MAX(L$64:L3442)),MAX(K$64:K3442)+1,""),"")</f>
        <v/>
      </c>
      <c r="L3443" s="104" t="str">
        <f>IFERROR(IF(AND($F3442/INDEX($F$64:$F3443,MATCH(MAX(M$64:M3443),M$64:M3443,0)-1)&lt;(1-$P$2),MAX(K$64:K3443)&gt;MAX(L$64:L3442)),MAX(K$64:K3443),""),"")</f>
        <v/>
      </c>
      <c r="M3443" s="104" t="str">
        <f>IFERROR(IF(E3443="","",IF(K3443&lt;&gt;"",MAX(M$64:M3442)+1,IF(AND($F3442/INDEX($F$64:$F3443,MATCH(MAX(M$64:M3442),M$64:M3442,0)-1)&gt;(1+$O$2),MAX(K$64:K3443)&gt;MAX(L$64:L3442)),MAX(M$64:M3442)+1,""))),"")</f>
        <v/>
      </c>
      <c r="N3443" s="91">
        <f t="shared" si="300"/>
        <v>3</v>
      </c>
      <c r="O3443" s="91" t="str">
        <f>IFERROR(IF(AND(N3442=$H$2*1,MAX(O$64:O3442)=MAX(P$64:P3442)),MAX(O$64:O3442)+1,""),"")</f>
        <v/>
      </c>
      <c r="P3443" s="91" t="str">
        <f>IFERROR(IF(MOD(MAX(Q$64:Q3443),10*MAX(O$64:O3443))&lt;=2,IF(AND(F3442/INDEX($F$64:$F3443,MATCH(MAX(O$64:O3443),O$64:O3443,0)-1)&lt;(1-$P$2),MAX(O$64:O3443)&gt;MAX(P$64:P3442)),MAX(O$64:O3443),""),IF(AND($F3442/INDEX($F$64:$F3443,MATCH(MAX(Q$64:Q3443),Q$64:Q3443,0)-1)&lt;(1-$P$2),MAX(O$64:O3443)&gt;MAX(P$64:P3442)),MAX(O$64:O3443),"")),"")</f>
        <v/>
      </c>
      <c r="Q3443" s="91" t="str">
        <f>IFERROR(IF(E3443="","",IF(O3443&lt;&gt;"",MAX(O$64:O3443)*10+1,IF(AND($F3442/INDEX($F$64:$F3443,MATCH(MAX(Q$64:Q3442),Q$64:Q3442,0)-1)&gt;(1+$O$2),MAX(O$64:O3443)&gt;MAX(P$64:P3442)),MAX(Q$64:Q3442)+1,""))),"")</f>
        <v/>
      </c>
    </row>
    <row r="3444" spans="1:17" x14ac:dyDescent="0.2">
      <c r="A3444" s="13">
        <f>HLOOKUP($E$2,历史数据!$V$3:$AE$5000,ROW(A3442),)</f>
        <v>149711</v>
      </c>
      <c r="B3444" s="41">
        <v>41638</v>
      </c>
      <c r="C3444" s="100">
        <f>IFERROR(IF(A3444&lt;&gt;0,MAX($C$4:C3443)+1,""),"")</f>
        <v>3373</v>
      </c>
      <c r="D3444" s="100"/>
      <c r="E3444" s="99">
        <f t="shared" si="301"/>
        <v>41740</v>
      </c>
      <c r="F3444" s="101">
        <f>IFERROR(VLOOKUP(E3444,历史数据!AH:AJ,3,),"")</f>
        <v>13.0319886720662</v>
      </c>
      <c r="G3444" s="101">
        <f t="shared" si="297"/>
        <v>12.645807407750592</v>
      </c>
      <c r="H3444" s="105">
        <f t="shared" si="298"/>
        <v>8.9393157985218075E-4</v>
      </c>
      <c r="I3444" s="101">
        <f>IFERROR(VLOOKUP(E3444,历史数据!AH:AJ,2,),"")</f>
        <v>12.966828728705799</v>
      </c>
      <c r="J3444" s="104">
        <f t="shared" si="299"/>
        <v>4</v>
      </c>
      <c r="K3444" s="104" t="str">
        <f>IFERROR(IF(AND(J3443=$H$2*1,MAX(K$64:K3443)=MAX(L$64:L3443)),MAX(K$64:K3443)+1,""),"")</f>
        <v/>
      </c>
      <c r="L3444" s="104" t="str">
        <f>IFERROR(IF(AND($F3443/INDEX($F$64:$F3444,MATCH(MAX(M$64:M3444),M$64:M3444,0)-1)&lt;(1-$P$2),MAX(K$64:K3444)&gt;MAX(L$64:L3443)),MAX(K$64:K3444),""),"")</f>
        <v/>
      </c>
      <c r="M3444" s="104" t="str">
        <f>IFERROR(IF(E3444="","",IF(K3444&lt;&gt;"",MAX(M$64:M3443)+1,IF(AND($F3443/INDEX($F$64:$F3444,MATCH(MAX(M$64:M3443),M$64:M3443,0)-1)&gt;(1+$O$2),MAX(K$64:K3444)&gt;MAX(L$64:L3443)),MAX(M$64:M3443)+1,""))),"")</f>
        <v/>
      </c>
      <c r="N3444" s="91">
        <f t="shared" si="300"/>
        <v>4</v>
      </c>
      <c r="O3444" s="91" t="str">
        <f>IFERROR(IF(AND(N3443=$H$2*1,MAX(O$64:O3443)=MAX(P$64:P3443)),MAX(O$64:O3443)+1,""),"")</f>
        <v/>
      </c>
      <c r="P3444" s="91" t="str">
        <f>IFERROR(IF(MOD(MAX(Q$64:Q3444),10*MAX(O$64:O3444))&lt;=2,IF(AND(F3443/INDEX($F$64:$F3444,MATCH(MAX(O$64:O3444),O$64:O3444,0)-1)&lt;(1-$P$2),MAX(O$64:O3444)&gt;MAX(P$64:P3443)),MAX(O$64:O3444),""),IF(AND($F3443/INDEX($F$64:$F3444,MATCH(MAX(Q$64:Q3444),Q$64:Q3444,0)-1)&lt;(1-$P$2),MAX(O$64:O3444)&gt;MAX(P$64:P3443)),MAX(O$64:O3444),"")),"")</f>
        <v/>
      </c>
      <c r="Q3444" s="91" t="str">
        <f>IFERROR(IF(E3444="","",IF(O3444&lt;&gt;"",MAX(O$64:O3444)*10+1,IF(AND($F3443/INDEX($F$64:$F3444,MATCH(MAX(Q$64:Q3443),Q$64:Q3443,0)-1)&gt;(1+$O$2),MAX(O$64:O3444)&gt;MAX(P$64:P3443)),MAX(Q$64:Q3443)+1,""))),"")</f>
        <v/>
      </c>
    </row>
    <row r="3445" spans="1:17" x14ac:dyDescent="0.2">
      <c r="A3445" s="13">
        <f>HLOOKUP($E$2,历史数据!$V$3:$AE$5000,ROW(A3443),)</f>
        <v>448362</v>
      </c>
      <c r="B3445" s="41">
        <v>41639</v>
      </c>
      <c r="C3445" s="100">
        <f>IFERROR(IF(A3445&lt;&gt;0,MAX($C$4:C3444)+1,""),"")</f>
        <v>3374</v>
      </c>
      <c r="D3445" s="100"/>
      <c r="E3445" s="99">
        <f t="shared" si="301"/>
        <v>41743</v>
      </c>
      <c r="F3445" s="101">
        <f>IFERROR(VLOOKUP(E3445,历史数据!AH:AJ,3,),"")</f>
        <v>13.383852366211901</v>
      </c>
      <c r="G3445" s="101">
        <f t="shared" si="297"/>
        <v>12.667961788493104</v>
      </c>
      <c r="H3445" s="105">
        <f t="shared" si="298"/>
        <v>1.7519150836453612E-3</v>
      </c>
      <c r="I3445" s="101">
        <f>IFERROR(VLOOKUP(E3445,历史数据!AH:AJ,2,),"")</f>
        <v>13.0319886720662</v>
      </c>
      <c r="J3445" s="104">
        <f t="shared" si="299"/>
        <v>5</v>
      </c>
      <c r="K3445" s="104" t="str">
        <f>IFERROR(IF(AND(J3444=$H$2*1,MAX(K$64:K3444)=MAX(L$64:L3444)),MAX(K$64:K3444)+1,""),"")</f>
        <v/>
      </c>
      <c r="L3445" s="104" t="str">
        <f>IFERROR(IF(AND($F3444/INDEX($F$64:$F3445,MATCH(MAX(M$64:M3445),M$64:M3445,0)-1)&lt;(1-$P$2),MAX(K$64:K3445)&gt;MAX(L$64:L3444)),MAX(K$64:K3445),""),"")</f>
        <v/>
      </c>
      <c r="M3445" s="104" t="str">
        <f>IFERROR(IF(E3445="","",IF(K3445&lt;&gt;"",MAX(M$64:M3444)+1,IF(AND($F3444/INDEX($F$64:$F3445,MATCH(MAX(M$64:M3444),M$64:M3444,0)-1)&gt;(1+$O$2),MAX(K$64:K3445)&gt;MAX(L$64:L3444)),MAX(M$64:M3444)+1,""))),"")</f>
        <v/>
      </c>
      <c r="N3445" s="91">
        <f t="shared" si="300"/>
        <v>5</v>
      </c>
      <c r="O3445" s="91" t="str">
        <f>IFERROR(IF(AND(N3444=$H$2*1,MAX(O$64:O3444)=MAX(P$64:P3444)),MAX(O$64:O3444)+1,""),"")</f>
        <v/>
      </c>
      <c r="P3445" s="91" t="str">
        <f>IFERROR(IF(MOD(MAX(Q$64:Q3445),10*MAX(O$64:O3445))&lt;=2,IF(AND(F3444/INDEX($F$64:$F3445,MATCH(MAX(O$64:O3445),O$64:O3445,0)-1)&lt;(1-$P$2),MAX(O$64:O3445)&gt;MAX(P$64:P3444)),MAX(O$64:O3445),""),IF(AND($F3444/INDEX($F$64:$F3445,MATCH(MAX(Q$64:Q3445),Q$64:Q3445,0)-1)&lt;(1-$P$2),MAX(O$64:O3445)&gt;MAX(P$64:P3444)),MAX(O$64:O3445),"")),"")</f>
        <v/>
      </c>
      <c r="Q3445" s="91" t="str">
        <f>IFERROR(IF(E3445="","",IF(O3445&lt;&gt;"",MAX(O$64:O3445)*10+1,IF(AND($F3444/INDEX($F$64:$F3445,MATCH(MAX(Q$64:Q3444),Q$64:Q3444,0)-1)&gt;(1+$O$2),MAX(O$64:O3445)&gt;MAX(P$64:P3444)),MAX(Q$64:Q3444)+1,""))),"")</f>
        <v/>
      </c>
    </row>
    <row r="3446" spans="1:17" x14ac:dyDescent="0.2">
      <c r="A3446" s="13">
        <f>HLOOKUP($E$2,历史数据!$V$3:$AE$5000,ROW(A3444),)</f>
        <v>231086</v>
      </c>
      <c r="B3446" s="41">
        <v>41641</v>
      </c>
      <c r="C3446" s="100">
        <f>IFERROR(IF(A3446&lt;&gt;0,MAX($C$4:C3445)+1,""),"")</f>
        <v>3375</v>
      </c>
      <c r="D3446" s="100"/>
      <c r="E3446" s="99">
        <f t="shared" si="301"/>
        <v>41744</v>
      </c>
      <c r="F3446" s="101">
        <f>IFERROR(VLOOKUP(E3446,历史数据!AH:AJ,3,),"")</f>
        <v>13.657524128325299</v>
      </c>
      <c r="G3446" s="101">
        <f t="shared" si="297"/>
        <v>12.698804161683663</v>
      </c>
      <c r="H3446" s="105">
        <f t="shared" si="298"/>
        <v>2.4346752623278789E-3</v>
      </c>
      <c r="I3446" s="101">
        <f>IFERROR(VLOOKUP(E3446,历史数据!AH:AJ,2,),"")</f>
        <v>13.2926284455075</v>
      </c>
      <c r="J3446" s="104">
        <f t="shared" si="299"/>
        <v>6</v>
      </c>
      <c r="K3446" s="104" t="str">
        <f>IFERROR(IF(AND(J3445=$H$2*1,MAX(K$64:K3445)=MAX(L$64:L3445)),MAX(K$64:K3445)+1,""),"")</f>
        <v/>
      </c>
      <c r="L3446" s="104" t="str">
        <f>IFERROR(IF(AND($F3445/INDEX($F$64:$F3446,MATCH(MAX(M$64:M3446),M$64:M3446,0)-1)&lt;(1-$P$2),MAX(K$64:K3446)&gt;MAX(L$64:L3445)),MAX(K$64:K3446),""),"")</f>
        <v/>
      </c>
      <c r="M3446" s="104" t="str">
        <f>IFERROR(IF(E3446="","",IF(K3446&lt;&gt;"",MAX(M$64:M3445)+1,IF(AND($F3445/INDEX($F$64:$F3446,MATCH(MAX(M$64:M3445),M$64:M3445,0)-1)&gt;(1+$O$2),MAX(K$64:K3446)&gt;MAX(L$64:L3445)),MAX(M$64:M3445)+1,""))),"")</f>
        <v/>
      </c>
      <c r="N3446" s="91">
        <f t="shared" si="300"/>
        <v>6</v>
      </c>
      <c r="O3446" s="91" t="str">
        <f>IFERROR(IF(AND(N3445=$H$2*1,MAX(O$64:O3445)=MAX(P$64:P3445)),MAX(O$64:O3445)+1,""),"")</f>
        <v/>
      </c>
      <c r="P3446" s="91" t="str">
        <f>IFERROR(IF(MOD(MAX(Q$64:Q3446),10*MAX(O$64:O3446))&lt;=2,IF(AND(F3445/INDEX($F$64:$F3446,MATCH(MAX(O$64:O3446),O$64:O3446,0)-1)&lt;(1-$P$2),MAX(O$64:O3446)&gt;MAX(P$64:P3445)),MAX(O$64:O3446),""),IF(AND($F3445/INDEX($F$64:$F3446,MATCH(MAX(Q$64:Q3446),Q$64:Q3446,0)-1)&lt;(1-$P$2),MAX(O$64:O3446)&gt;MAX(P$64:P3445)),MAX(O$64:O3446),"")),"")</f>
        <v/>
      </c>
      <c r="Q3446" s="91" t="str">
        <f>IFERROR(IF(E3446="","",IF(O3446&lt;&gt;"",MAX(O$64:O3446)*10+1,IF(AND($F3445/INDEX($F$64:$F3446,MATCH(MAX(Q$64:Q3445),Q$64:Q3445,0)-1)&gt;(1+$O$2),MAX(O$64:O3446)&gt;MAX(P$64:P3445)),MAX(Q$64:Q3445)+1,""))),"")</f>
        <v/>
      </c>
    </row>
    <row r="3447" spans="1:17" x14ac:dyDescent="0.2">
      <c r="A3447" s="13">
        <f>HLOOKUP($E$2,历史数据!$V$3:$AE$5000,ROW(A3445),)</f>
        <v>180266</v>
      </c>
      <c r="B3447" s="41">
        <v>41642</v>
      </c>
      <c r="C3447" s="100">
        <f>IFERROR(IF(A3447&lt;&gt;0,MAX($C$4:C3446)+1,""),"")</f>
        <v>3376</v>
      </c>
      <c r="D3447" s="100"/>
      <c r="E3447" s="99">
        <f t="shared" si="301"/>
        <v>41745</v>
      </c>
      <c r="F3447" s="101">
        <f>IFERROR(VLOOKUP(E3447,历史数据!AH:AJ,3,),"")</f>
        <v>13.6835881056695</v>
      </c>
      <c r="G3447" s="101">
        <f t="shared" si="297"/>
        <v>12.726388537706203</v>
      </c>
      <c r="H3447" s="105">
        <f t="shared" si="298"/>
        <v>2.1722026476926892E-3</v>
      </c>
      <c r="I3447" s="101">
        <f>IFERROR(VLOOKUP(E3447,历史数据!AH:AJ,2,),"")</f>
        <v>13.657524128325299</v>
      </c>
      <c r="J3447" s="104">
        <f t="shared" si="299"/>
        <v>7</v>
      </c>
      <c r="K3447" s="104" t="str">
        <f>IFERROR(IF(AND(J3446=$H$2*1,MAX(K$64:K3446)=MAX(L$64:L3446)),MAX(K$64:K3446)+1,""),"")</f>
        <v/>
      </c>
      <c r="L3447" s="104" t="str">
        <f>IFERROR(IF(AND($F3446/INDEX($F$64:$F3447,MATCH(MAX(M$64:M3447),M$64:M3447,0)-1)&lt;(1-$P$2),MAX(K$64:K3447)&gt;MAX(L$64:L3446)),MAX(K$64:K3447),""),"")</f>
        <v/>
      </c>
      <c r="M3447" s="104" t="str">
        <f>IFERROR(IF(E3447="","",IF(K3447&lt;&gt;"",MAX(M$64:M3446)+1,IF(AND($F3446/INDEX($F$64:$F3447,MATCH(MAX(M$64:M3446),M$64:M3446,0)-1)&gt;(1+$O$2),MAX(K$64:K3447)&gt;MAX(L$64:L3446)),MAX(M$64:M3446)+1,""))),"")</f>
        <v/>
      </c>
      <c r="N3447" s="91">
        <f t="shared" si="300"/>
        <v>7</v>
      </c>
      <c r="O3447" s="91" t="str">
        <f>IFERROR(IF(AND(N3446=$H$2*1,MAX(O$64:O3446)=MAX(P$64:P3446)),MAX(O$64:O3446)+1,""),"")</f>
        <v/>
      </c>
      <c r="P3447" s="91" t="str">
        <f>IFERROR(IF(MOD(MAX(Q$64:Q3447),10*MAX(O$64:O3447))&lt;=2,IF(AND(F3446/INDEX($F$64:$F3447,MATCH(MAX(O$64:O3447),O$64:O3447,0)-1)&lt;(1-$P$2),MAX(O$64:O3447)&gt;MAX(P$64:P3446)),MAX(O$64:O3447),""),IF(AND($F3446/INDEX($F$64:$F3447,MATCH(MAX(Q$64:Q3447),Q$64:Q3447,0)-1)&lt;(1-$P$2),MAX(O$64:O3447)&gt;MAX(P$64:P3446)),MAX(O$64:O3447),"")),"")</f>
        <v/>
      </c>
      <c r="Q3447" s="91" t="str">
        <f>IFERROR(IF(E3447="","",IF(O3447&lt;&gt;"",MAX(O$64:O3447)*10+1,IF(AND($F3446/INDEX($F$64:$F3447,MATCH(MAX(Q$64:Q3446),Q$64:Q3446,0)-1)&gt;(1+$O$2),MAX(O$64:O3447)&gt;MAX(P$64:P3446)),MAX(Q$64:Q3446)+1,""))),"")</f>
        <v/>
      </c>
    </row>
    <row r="3448" spans="1:17" x14ac:dyDescent="0.2">
      <c r="A3448" s="13">
        <f>HLOOKUP($E$2,历史数据!$V$3:$AE$5000,ROW(A3446),)</f>
        <v>172650</v>
      </c>
      <c r="B3448" s="41">
        <v>41645</v>
      </c>
      <c r="C3448" s="100">
        <f>IFERROR(IF(A3448&lt;&gt;0,MAX($C$4:C3447)+1,""),"")</f>
        <v>3377</v>
      </c>
      <c r="D3448" s="100"/>
      <c r="E3448" s="99">
        <f t="shared" si="301"/>
        <v>41746</v>
      </c>
      <c r="F3448" s="101">
        <f>IFERROR(VLOOKUP(E3448,历史数据!AH:AJ,3,),"")</f>
        <v>13.6444921396533</v>
      </c>
      <c r="G3448" s="101">
        <f t="shared" si="297"/>
        <v>12.753538514106342</v>
      </c>
      <c r="H3448" s="105">
        <f t="shared" si="298"/>
        <v>2.1333606403495242E-3</v>
      </c>
      <c r="I3448" s="101">
        <f>IFERROR(VLOOKUP(E3448,历史数据!AH:AJ,2,),"")</f>
        <v>13.735716060357699</v>
      </c>
      <c r="J3448" s="104">
        <f t="shared" si="299"/>
        <v>8</v>
      </c>
      <c r="K3448" s="104" t="str">
        <f>IFERROR(IF(AND(J3447=$H$2*1,MAX(K$64:K3447)=MAX(L$64:L3447)),MAX(K$64:K3447)+1,""),"")</f>
        <v/>
      </c>
      <c r="L3448" s="104" t="str">
        <f>IFERROR(IF(AND($F3447/INDEX($F$64:$F3448,MATCH(MAX(M$64:M3448),M$64:M3448,0)-1)&lt;(1-$P$2),MAX(K$64:K3448)&gt;MAX(L$64:L3447)),MAX(K$64:K3448),""),"")</f>
        <v/>
      </c>
      <c r="M3448" s="104" t="str">
        <f>IFERROR(IF(E3448="","",IF(K3448&lt;&gt;"",MAX(M$64:M3447)+1,IF(AND($F3447/INDEX($F$64:$F3448,MATCH(MAX(M$64:M3447),M$64:M3447,0)-1)&gt;(1+$O$2),MAX(K$64:K3448)&gt;MAX(L$64:L3447)),MAX(M$64:M3447)+1,""))),"")</f>
        <v/>
      </c>
      <c r="N3448" s="91">
        <f t="shared" si="300"/>
        <v>8</v>
      </c>
      <c r="O3448" s="91" t="str">
        <f>IFERROR(IF(AND(N3447=$H$2*1,MAX(O$64:O3447)=MAX(P$64:P3447)),MAX(O$64:O3447)+1,""),"")</f>
        <v/>
      </c>
      <c r="P3448" s="91" t="str">
        <f>IFERROR(IF(MOD(MAX(Q$64:Q3448),10*MAX(O$64:O3448))&lt;=2,IF(AND(F3447/INDEX($F$64:$F3448,MATCH(MAX(O$64:O3448),O$64:O3448,0)-1)&lt;(1-$P$2),MAX(O$64:O3448)&gt;MAX(P$64:P3447)),MAX(O$64:O3448),""),IF(AND($F3447/INDEX($F$64:$F3448,MATCH(MAX(Q$64:Q3448),Q$64:Q3448,0)-1)&lt;(1-$P$2),MAX(O$64:O3448)&gt;MAX(P$64:P3447)),MAX(O$64:O3448),"")),"")</f>
        <v/>
      </c>
      <c r="Q3448" s="91" t="str">
        <f>IFERROR(IF(E3448="","",IF(O3448&lt;&gt;"",MAX(O$64:O3448)*10+1,IF(AND($F3447/INDEX($F$64:$F3448,MATCH(MAX(Q$64:Q3447),Q$64:Q3447,0)-1)&gt;(1+$O$2),MAX(O$64:O3448)&gt;MAX(P$64:P3447)),MAX(Q$64:Q3447)+1,""))),"")</f>
        <v/>
      </c>
    </row>
    <row r="3449" spans="1:17" x14ac:dyDescent="0.2">
      <c r="A3449" s="13">
        <f>HLOOKUP($E$2,历史数据!$V$3:$AE$5000,ROW(A3447),)</f>
        <v>103100</v>
      </c>
      <c r="B3449" s="41">
        <v>41646</v>
      </c>
      <c r="C3449" s="100">
        <f>IFERROR(IF(A3449&lt;&gt;0,MAX($C$4:C3448)+1,""),"")</f>
        <v>3378</v>
      </c>
      <c r="D3449" s="100"/>
      <c r="E3449" s="99">
        <f t="shared" si="301"/>
        <v>41747</v>
      </c>
      <c r="F3449" s="101">
        <f>IFERROR(VLOOKUP(E3449,历史数据!AH:AJ,3,),"")</f>
        <v>13.5532682189488</v>
      </c>
      <c r="G3449" s="101">
        <f t="shared" si="297"/>
        <v>12.779385291639272</v>
      </c>
      <c r="H3449" s="105">
        <f t="shared" si="298"/>
        <v>2.0266357845974969E-3</v>
      </c>
      <c r="I3449" s="101">
        <f>IFERROR(VLOOKUP(E3449,历史数据!AH:AJ,2,),"")</f>
        <v>13.6314601509812</v>
      </c>
      <c r="J3449" s="104">
        <f t="shared" si="299"/>
        <v>9</v>
      </c>
      <c r="K3449" s="104" t="str">
        <f>IFERROR(IF(AND(J3448=$H$2*1,MAX(K$64:K3448)=MAX(L$64:L3448)),MAX(K$64:K3448)+1,""),"")</f>
        <v/>
      </c>
      <c r="L3449" s="104" t="str">
        <f>IFERROR(IF(AND($F3448/INDEX($F$64:$F3449,MATCH(MAX(M$64:M3449),M$64:M3449,0)-1)&lt;(1-$P$2),MAX(K$64:K3449)&gt;MAX(L$64:L3448)),MAX(K$64:K3449),""),"")</f>
        <v/>
      </c>
      <c r="M3449" s="104" t="str">
        <f>IFERROR(IF(E3449="","",IF(K3449&lt;&gt;"",MAX(M$64:M3448)+1,IF(AND($F3448/INDEX($F$64:$F3449,MATCH(MAX(M$64:M3448),M$64:M3448,0)-1)&gt;(1+$O$2),MAX(K$64:K3449)&gt;MAX(L$64:L3448)),MAX(M$64:M3448)+1,""))),"")</f>
        <v/>
      </c>
      <c r="N3449" s="91">
        <f t="shared" si="300"/>
        <v>9</v>
      </c>
      <c r="O3449" s="91" t="str">
        <f>IFERROR(IF(AND(N3448=$H$2*1,MAX(O$64:O3448)=MAX(P$64:P3448)),MAX(O$64:O3448)+1,""),"")</f>
        <v/>
      </c>
      <c r="P3449" s="91" t="str">
        <f>IFERROR(IF(MOD(MAX(Q$64:Q3449),10*MAX(O$64:O3449))&lt;=2,IF(AND(F3448/INDEX($F$64:$F3449,MATCH(MAX(O$64:O3449),O$64:O3449,0)-1)&lt;(1-$P$2),MAX(O$64:O3449)&gt;MAX(P$64:P3448)),MAX(O$64:O3449),""),IF(AND($F3448/INDEX($F$64:$F3449,MATCH(MAX(Q$64:Q3449),Q$64:Q3449,0)-1)&lt;(1-$P$2),MAX(O$64:O3449)&gt;MAX(P$64:P3448)),MAX(O$64:O3449),"")),"")</f>
        <v/>
      </c>
      <c r="Q3449" s="91" t="str">
        <f>IFERROR(IF(E3449="","",IF(O3449&lt;&gt;"",MAX(O$64:O3449)*10+1,IF(AND($F3448/INDEX($F$64:$F3449,MATCH(MAX(Q$64:Q3448),Q$64:Q3448,0)-1)&gt;(1+$O$2),MAX(O$64:O3449)&gt;MAX(P$64:P3448)),MAX(Q$64:Q3448)+1,""))),"")</f>
        <v/>
      </c>
    </row>
    <row r="3450" spans="1:17" x14ac:dyDescent="0.2">
      <c r="A3450" s="13">
        <f>HLOOKUP($E$2,历史数据!$V$3:$AE$5000,ROW(A3448),)</f>
        <v>175700</v>
      </c>
      <c r="B3450" s="41">
        <v>41647</v>
      </c>
      <c r="C3450" s="100">
        <f>IFERROR(IF(A3450&lt;&gt;0,MAX($C$4:C3449)+1,""),"")</f>
        <v>3379</v>
      </c>
      <c r="D3450" s="100"/>
      <c r="E3450" s="99">
        <f t="shared" si="301"/>
        <v>41750</v>
      </c>
      <c r="F3450" s="101">
        <f>IFERROR(VLOOKUP(E3450,历史数据!AH:AJ,3,),"")</f>
        <v>13.9442278791108</v>
      </c>
      <c r="G3450" s="101">
        <f t="shared" si="297"/>
        <v>12.813268462186645</v>
      </c>
      <c r="H3450" s="105">
        <f t="shared" si="298"/>
        <v>2.6513928310418766E-3</v>
      </c>
      <c r="I3450" s="101">
        <f>IFERROR(VLOOKUP(E3450,历史数据!AH:AJ,2,),"")</f>
        <v>13.4490123095723</v>
      </c>
      <c r="J3450" s="104">
        <f t="shared" si="299"/>
        <v>10</v>
      </c>
      <c r="K3450" s="104" t="str">
        <f>IFERROR(IF(AND(J3449=$H$2*1,MAX(K$64:K3449)=MAX(L$64:L3449)),MAX(K$64:K3449)+1,""),"")</f>
        <v/>
      </c>
      <c r="L3450" s="104" t="str">
        <f>IFERROR(IF(AND($F3449/INDEX($F$64:$F3450,MATCH(MAX(M$64:M3450),M$64:M3450,0)-1)&lt;(1-$P$2),MAX(K$64:K3450)&gt;MAX(L$64:L3449)),MAX(K$64:K3450),""),"")</f>
        <v/>
      </c>
      <c r="M3450" s="104" t="str">
        <f>IFERROR(IF(E3450="","",IF(K3450&lt;&gt;"",MAX(M$64:M3449)+1,IF(AND($F3449/INDEX($F$64:$F3450,MATCH(MAX(M$64:M3449),M$64:M3449,0)-1)&gt;(1+$O$2),MAX(K$64:K3450)&gt;MAX(L$64:L3449)),MAX(M$64:M3449)+1,""))),"")</f>
        <v/>
      </c>
      <c r="N3450" s="91">
        <f t="shared" si="300"/>
        <v>10</v>
      </c>
      <c r="O3450" s="91" t="str">
        <f>IFERROR(IF(AND(N3449=$H$2*1,MAX(O$64:O3449)=MAX(P$64:P3449)),MAX(O$64:O3449)+1,""),"")</f>
        <v/>
      </c>
      <c r="P3450" s="91" t="str">
        <f>IFERROR(IF(MOD(MAX(Q$64:Q3450),10*MAX(O$64:O3450))&lt;=2,IF(AND(F3449/INDEX($F$64:$F3450,MATCH(MAX(O$64:O3450),O$64:O3450,0)-1)&lt;(1-$P$2),MAX(O$64:O3450)&gt;MAX(P$64:P3449)),MAX(O$64:O3450),""),IF(AND($F3449/INDEX($F$64:$F3450,MATCH(MAX(Q$64:Q3450),Q$64:Q3450,0)-1)&lt;(1-$P$2),MAX(O$64:O3450)&gt;MAX(P$64:P3449)),MAX(O$64:O3450),"")),"")</f>
        <v/>
      </c>
      <c r="Q3450" s="91" t="str">
        <f>IFERROR(IF(E3450="","",IF(O3450&lt;&gt;"",MAX(O$64:O3450)*10+1,IF(AND($F3449/INDEX($F$64:$F3450,MATCH(MAX(Q$64:Q3449),Q$64:Q3449,0)-1)&gt;(1+$O$2),MAX(O$64:O3450)&gt;MAX(P$64:P3449)),MAX(Q$64:Q3449)+1,""))),"")</f>
        <v/>
      </c>
    </row>
    <row r="3451" spans="1:17" x14ac:dyDescent="0.2">
      <c r="A3451" s="13">
        <f>HLOOKUP($E$2,历史数据!$V$3:$AE$5000,ROW(A3449),)</f>
        <v>109830</v>
      </c>
      <c r="B3451" s="41">
        <v>41648</v>
      </c>
      <c r="C3451" s="100">
        <f>IFERROR(IF(A3451&lt;&gt;0,MAX($C$4:C3450)+1,""),"")</f>
        <v>3380</v>
      </c>
      <c r="D3451" s="100"/>
      <c r="E3451" s="99">
        <f t="shared" si="301"/>
        <v>41788</v>
      </c>
      <c r="F3451" s="101">
        <f>IFERROR(VLOOKUP(E3451,历史数据!AH:AJ,3,),"")</f>
        <v>13.2535324794913</v>
      </c>
      <c r="G3451" s="101">
        <f t="shared" si="297"/>
        <v>12.83564004274036</v>
      </c>
      <c r="H3451" s="105">
        <f t="shared" si="298"/>
        <v>1.745969860831087E-3</v>
      </c>
      <c r="I3451" s="101">
        <f>IFERROR(VLOOKUP(E3451,历史数据!AH:AJ,2,),"")</f>
        <v>13.2535324794913</v>
      </c>
      <c r="J3451" s="104">
        <f t="shared" si="299"/>
        <v>11</v>
      </c>
      <c r="K3451" s="104" t="str">
        <f>IFERROR(IF(AND(J3450=$H$2*1,MAX(K$64:K3450)=MAX(L$64:L3450)),MAX(K$64:K3450)+1,""),"")</f>
        <v/>
      </c>
      <c r="L3451" s="104" t="str">
        <f>IFERROR(IF(AND($F3450/INDEX($F$64:$F3451,MATCH(MAX(M$64:M3451),M$64:M3451,0)-1)&lt;(1-$P$2),MAX(K$64:K3451)&gt;MAX(L$64:L3450)),MAX(K$64:K3451),""),"")</f>
        <v/>
      </c>
      <c r="M3451" s="104" t="str">
        <f>IFERROR(IF(E3451="","",IF(K3451&lt;&gt;"",MAX(M$64:M3450)+1,IF(AND($F3450/INDEX($F$64:$F3451,MATCH(MAX(M$64:M3450),M$64:M3450,0)-1)&gt;(1+$O$2),MAX(K$64:K3451)&gt;MAX(L$64:L3450)),MAX(M$64:M3450)+1,""))),"")</f>
        <v/>
      </c>
      <c r="N3451" s="91">
        <f t="shared" si="300"/>
        <v>11</v>
      </c>
      <c r="O3451" s="91" t="str">
        <f>IFERROR(IF(AND(N3450=$H$2*1,MAX(O$64:O3450)=MAX(P$64:P3450)),MAX(O$64:O3450)+1,""),"")</f>
        <v/>
      </c>
      <c r="P3451" s="91" t="str">
        <f>IFERROR(IF(MOD(MAX(Q$64:Q3451),10*MAX(O$64:O3451))&lt;=2,IF(AND(F3450/INDEX($F$64:$F3451,MATCH(MAX(O$64:O3451),O$64:O3451,0)-1)&lt;(1-$P$2),MAX(O$64:O3451)&gt;MAX(P$64:P3450)),MAX(O$64:O3451),""),IF(AND($F3450/INDEX($F$64:$F3451,MATCH(MAX(Q$64:Q3451),Q$64:Q3451,0)-1)&lt;(1-$P$2),MAX(O$64:O3451)&gt;MAX(P$64:P3450)),MAX(O$64:O3451),"")),"")</f>
        <v/>
      </c>
      <c r="Q3451" s="91" t="str">
        <f>IFERROR(IF(E3451="","",IF(O3451&lt;&gt;"",MAX(O$64:O3451)*10+1,IF(AND($F3450/INDEX($F$64:$F3451,MATCH(MAX(Q$64:Q3450),Q$64:Q3450,0)-1)&gt;(1+$O$2),MAX(O$64:O3451)&gt;MAX(P$64:P3450)),MAX(Q$64:Q3450)+1,""))),"")</f>
        <v/>
      </c>
    </row>
    <row r="3452" spans="1:17" x14ac:dyDescent="0.2">
      <c r="A3452" s="13">
        <f>HLOOKUP($E$2,历史数据!$V$3:$AE$5000,ROW(A3450),)</f>
        <v>269635</v>
      </c>
      <c r="B3452" s="41">
        <v>41649</v>
      </c>
      <c r="C3452" s="100">
        <f>IFERROR(IF(A3452&lt;&gt;0,MAX($C$4:C3451)+1,""),"")</f>
        <v>3381</v>
      </c>
      <c r="D3452" s="100"/>
      <c r="E3452" s="99">
        <f t="shared" si="301"/>
        <v>41789</v>
      </c>
      <c r="F3452" s="101">
        <f>IFERROR(VLOOKUP(E3452,历史数据!AH:AJ,3,),"")</f>
        <v>12.588901057215899</v>
      </c>
      <c r="G3452" s="101">
        <f t="shared" si="297"/>
        <v>12.844762434810807</v>
      </c>
      <c r="H3452" s="105">
        <f t="shared" si="298"/>
        <v>7.1070800054151562E-4</v>
      </c>
      <c r="I3452" s="101">
        <f>IFERROR(VLOOKUP(E3452,历史数据!AH:AJ,2,),"")</f>
        <v>12.588901057215899</v>
      </c>
      <c r="J3452" s="104">
        <f t="shared" si="299"/>
        <v>0</v>
      </c>
      <c r="K3452" s="104" t="str">
        <f>IFERROR(IF(AND(J3451=$H$2*1,MAX(K$64:K3451)=MAX(L$64:L3451)),MAX(K$64:K3451)+1,""),"")</f>
        <v/>
      </c>
      <c r="L3452" s="104" t="str">
        <f>IFERROR(IF(AND($F3451/INDEX($F$64:$F3452,MATCH(MAX(M$64:M3452),M$64:M3452,0)-1)&lt;(1-$P$2),MAX(K$64:K3452)&gt;MAX(L$64:L3451)),MAX(K$64:K3452),""),"")</f>
        <v/>
      </c>
      <c r="M3452" s="104" t="str">
        <f>IFERROR(IF(E3452="","",IF(K3452&lt;&gt;"",MAX(M$64:M3451)+1,IF(AND($F3451/INDEX($F$64:$F3452,MATCH(MAX(M$64:M3451),M$64:M3451,0)-1)&gt;(1+$O$2),MAX(K$64:K3452)&gt;MAX(L$64:L3451)),MAX(M$64:M3451)+1,""))),"")</f>
        <v/>
      </c>
      <c r="N3452" s="91">
        <f t="shared" si="300"/>
        <v>0</v>
      </c>
      <c r="O3452" s="91" t="str">
        <f>IFERROR(IF(AND(N3451=$H$2*1,MAX(O$64:O3451)=MAX(P$64:P3451)),MAX(O$64:O3451)+1,""),"")</f>
        <v/>
      </c>
      <c r="P3452" s="91" t="str">
        <f>IFERROR(IF(MOD(MAX(Q$64:Q3452),10*MAX(O$64:O3452))&lt;=2,IF(AND(F3451/INDEX($F$64:$F3452,MATCH(MAX(O$64:O3452),O$64:O3452,0)-1)&lt;(1-$P$2),MAX(O$64:O3452)&gt;MAX(P$64:P3451)),MAX(O$64:O3452),""),IF(AND($F3451/INDEX($F$64:$F3452,MATCH(MAX(Q$64:Q3452),Q$64:Q3452,0)-1)&lt;(1-$P$2),MAX(O$64:O3452)&gt;MAX(P$64:P3451)),MAX(O$64:O3452),"")),"")</f>
        <v/>
      </c>
      <c r="Q3452" s="91" t="str">
        <f>IFERROR(IF(E3452="","",IF(O3452&lt;&gt;"",MAX(O$64:O3452)*10+1,IF(AND($F3451/INDEX($F$64:$F3452,MATCH(MAX(Q$64:Q3451),Q$64:Q3451,0)-1)&gt;(1+$O$2),MAX(O$64:O3452)&gt;MAX(P$64:P3451)),MAX(Q$64:Q3451)+1,""))),"")</f>
        <v/>
      </c>
    </row>
    <row r="3453" spans="1:17" x14ac:dyDescent="0.2">
      <c r="A3453" s="13">
        <f>HLOOKUP($E$2,历史数据!$V$3:$AE$5000,ROW(A3451),)</f>
        <v>197275</v>
      </c>
      <c r="B3453" s="41">
        <v>41652</v>
      </c>
      <c r="C3453" s="100">
        <f>IFERROR(IF(A3453&lt;&gt;0,MAX($C$4:C3452)+1,""),"")</f>
        <v>3382</v>
      </c>
      <c r="D3453" s="100"/>
      <c r="E3453" s="99">
        <f t="shared" si="301"/>
        <v>41793</v>
      </c>
      <c r="F3453" s="101">
        <f>IFERROR(VLOOKUP(E3453,历史数据!AH:AJ,3,),"")</f>
        <v>12.1327814536936</v>
      </c>
      <c r="G3453" s="101">
        <f t="shared" si="297"/>
        <v>12.842590436698798</v>
      </c>
      <c r="H3453" s="105">
        <f t="shared" si="298"/>
        <v>-1.6909601271586361E-4</v>
      </c>
      <c r="I3453" s="101">
        <f>IFERROR(VLOOKUP(E3453,历史数据!AH:AJ,2,),"")</f>
        <v>12.237037363070099</v>
      </c>
      <c r="J3453" s="104">
        <f t="shared" si="299"/>
        <v>0</v>
      </c>
      <c r="K3453" s="104" t="str">
        <f>IFERROR(IF(AND(J3452=$H$2*1,MAX(K$64:K3452)=MAX(L$64:L3452)),MAX(K$64:K3452)+1,""),"")</f>
        <v/>
      </c>
      <c r="L3453" s="104" t="str">
        <f>IFERROR(IF(AND($F3452/INDEX($F$64:$F3453,MATCH(MAX(M$64:M3453),M$64:M3453,0)-1)&lt;(1-$P$2),MAX(K$64:K3453)&gt;MAX(L$64:L3452)),MAX(K$64:K3453),""),"")</f>
        <v/>
      </c>
      <c r="M3453" s="104" t="str">
        <f>IFERROR(IF(E3453="","",IF(K3453&lt;&gt;"",MAX(M$64:M3452)+1,IF(AND($F3452/INDEX($F$64:$F3453,MATCH(MAX(M$64:M3452),M$64:M3452,0)-1)&gt;(1+$O$2),MAX(K$64:K3453)&gt;MAX(L$64:L3452)),MAX(M$64:M3452)+1,""))),"")</f>
        <v/>
      </c>
      <c r="N3453" s="91">
        <f t="shared" si="300"/>
        <v>0</v>
      </c>
      <c r="O3453" s="91" t="str">
        <f>IFERROR(IF(AND(N3452=$H$2*1,MAX(O$64:O3452)=MAX(P$64:P3452)),MAX(O$64:O3452)+1,""),"")</f>
        <v/>
      </c>
      <c r="P3453" s="91" t="str">
        <f>IFERROR(IF(MOD(MAX(Q$64:Q3453),10*MAX(O$64:O3453))&lt;=2,IF(AND(F3452/INDEX($F$64:$F3453,MATCH(MAX(O$64:O3453),O$64:O3453,0)-1)&lt;(1-$P$2),MAX(O$64:O3453)&gt;MAX(P$64:P3452)),MAX(O$64:O3453),""),IF(AND($F3452/INDEX($F$64:$F3453,MATCH(MAX(Q$64:Q3453),Q$64:Q3453,0)-1)&lt;(1-$P$2),MAX(O$64:O3453)&gt;MAX(P$64:P3452)),MAX(O$64:O3453),"")),"")</f>
        <v/>
      </c>
      <c r="Q3453" s="91" t="str">
        <f>IFERROR(IF(E3453="","",IF(O3453&lt;&gt;"",MAX(O$64:O3453)*10+1,IF(AND($F3452/INDEX($F$64:$F3453,MATCH(MAX(Q$64:Q3452),Q$64:Q3452,0)-1)&gt;(1+$O$2),MAX(O$64:O3453)&gt;MAX(P$64:P3452)),MAX(Q$64:Q3452)+1,""))),"")</f>
        <v/>
      </c>
    </row>
    <row r="3454" spans="1:17" x14ac:dyDescent="0.2">
      <c r="A3454" s="13">
        <f>HLOOKUP($E$2,历史数据!$V$3:$AE$5000,ROW(A3452),)</f>
        <v>273600</v>
      </c>
      <c r="B3454" s="41">
        <v>41653</v>
      </c>
      <c r="C3454" s="100">
        <f>IFERROR(IF(A3454&lt;&gt;0,MAX($C$4:C3453)+1,""),"")</f>
        <v>3383</v>
      </c>
      <c r="D3454" s="100"/>
      <c r="E3454" s="99">
        <f t="shared" si="301"/>
        <v>41794</v>
      </c>
      <c r="F3454" s="101">
        <f>IFERROR(VLOOKUP(E3454,历史数据!AH:AJ,3,),"")</f>
        <v>12.1718774197098</v>
      </c>
      <c r="G3454" s="101">
        <f t="shared" si="297"/>
        <v>12.840635638397988</v>
      </c>
      <c r="H3454" s="105">
        <f t="shared" si="298"/>
        <v>-1.5221214991201215E-4</v>
      </c>
      <c r="I3454" s="101">
        <f>IFERROR(VLOOKUP(E3454,历史数据!AH:AJ,2,),"")</f>
        <v>12.0545895216612</v>
      </c>
      <c r="J3454" s="104">
        <f t="shared" si="299"/>
        <v>0</v>
      </c>
      <c r="K3454" s="104" t="str">
        <f>IFERROR(IF(AND(J3453=$H$2*1,MAX(K$64:K3453)=MAX(L$64:L3453)),MAX(K$64:K3453)+1,""),"")</f>
        <v/>
      </c>
      <c r="L3454" s="104" t="str">
        <f>IFERROR(IF(AND($F3453/INDEX($F$64:$F3454,MATCH(MAX(M$64:M3454),M$64:M3454,0)-1)&lt;(1-$P$2),MAX(K$64:K3454)&gt;MAX(L$64:L3453)),MAX(K$64:K3454),""),"")</f>
        <v/>
      </c>
      <c r="M3454" s="104" t="str">
        <f>IFERROR(IF(E3454="","",IF(K3454&lt;&gt;"",MAX(M$64:M3453)+1,IF(AND($F3453/INDEX($F$64:$F3454,MATCH(MAX(M$64:M3453),M$64:M3453,0)-1)&gt;(1+$O$2),MAX(K$64:K3454)&gt;MAX(L$64:L3453)),MAX(M$64:M3453)+1,""))),"")</f>
        <v/>
      </c>
      <c r="N3454" s="91">
        <f t="shared" si="300"/>
        <v>0</v>
      </c>
      <c r="O3454" s="91" t="str">
        <f>IFERROR(IF(AND(N3453=$H$2*1,MAX(O$64:O3453)=MAX(P$64:P3453)),MAX(O$64:O3453)+1,""),"")</f>
        <v/>
      </c>
      <c r="P3454" s="91" t="str">
        <f>IFERROR(IF(MOD(MAX(Q$64:Q3454),10*MAX(O$64:O3454))&lt;=2,IF(AND(F3453/INDEX($F$64:$F3454,MATCH(MAX(O$64:O3454),O$64:O3454,0)-1)&lt;(1-$P$2),MAX(O$64:O3454)&gt;MAX(P$64:P3453)),MAX(O$64:O3454),""),IF(AND($F3453/INDEX($F$64:$F3454,MATCH(MAX(Q$64:Q3454),Q$64:Q3454,0)-1)&lt;(1-$P$2),MAX(O$64:O3454)&gt;MAX(P$64:P3453)),MAX(O$64:O3454),"")),"")</f>
        <v/>
      </c>
      <c r="Q3454" s="91" t="str">
        <f>IFERROR(IF(E3454="","",IF(O3454&lt;&gt;"",MAX(O$64:O3454)*10+1,IF(AND($F3453/INDEX($F$64:$F3454,MATCH(MAX(Q$64:Q3453),Q$64:Q3453,0)-1)&gt;(1+$O$2),MAX(O$64:O3454)&gt;MAX(P$64:P3453)),MAX(Q$64:Q3453)+1,""))),"")</f>
        <v/>
      </c>
    </row>
    <row r="3455" spans="1:17" x14ac:dyDescent="0.2">
      <c r="A3455" s="13">
        <f>HLOOKUP($E$2,历史数据!$V$3:$AE$5000,ROW(A3453),)</f>
        <v>84900</v>
      </c>
      <c r="B3455" s="41">
        <v>41654</v>
      </c>
      <c r="C3455" s="100">
        <f>IFERROR(IF(A3455&lt;&gt;0,MAX($C$4:C3454)+1,""),"")</f>
        <v>3384</v>
      </c>
      <c r="D3455" s="100"/>
      <c r="E3455" s="99">
        <f t="shared" si="301"/>
        <v>41795</v>
      </c>
      <c r="F3455" s="101">
        <f>IFERROR(VLOOKUP(E3455,历史数据!AH:AJ,3,),"")</f>
        <v>12.1718774197098</v>
      </c>
      <c r="G3455" s="101">
        <f t="shared" si="297"/>
        <v>12.837812040852372</v>
      </c>
      <c r="H3455" s="105">
        <f t="shared" si="298"/>
        <v>-2.1989546507905633E-4</v>
      </c>
      <c r="I3455" s="101">
        <f>IFERROR(VLOOKUP(E3455,历史数据!AH:AJ,2,),"")</f>
        <v>12.1849094083819</v>
      </c>
      <c r="J3455" s="104">
        <f t="shared" si="299"/>
        <v>0</v>
      </c>
      <c r="K3455" s="104" t="str">
        <f>IFERROR(IF(AND(J3454=$H$2*1,MAX(K$64:K3454)=MAX(L$64:L3454)),MAX(K$64:K3454)+1,""),"")</f>
        <v/>
      </c>
      <c r="L3455" s="104" t="str">
        <f>IFERROR(IF(AND($F3454/INDEX($F$64:$F3455,MATCH(MAX(M$64:M3455),M$64:M3455,0)-1)&lt;(1-$P$2),MAX(K$64:K3455)&gt;MAX(L$64:L3454)),MAX(K$64:K3455),""),"")</f>
        <v/>
      </c>
      <c r="M3455" s="104" t="str">
        <f>IFERROR(IF(E3455="","",IF(K3455&lt;&gt;"",MAX(M$64:M3454)+1,IF(AND($F3454/INDEX($F$64:$F3455,MATCH(MAX(M$64:M3454),M$64:M3454,0)-1)&gt;(1+$O$2),MAX(K$64:K3455)&gt;MAX(L$64:L3454)),MAX(M$64:M3454)+1,""))),"")</f>
        <v/>
      </c>
      <c r="N3455" s="91">
        <f t="shared" si="300"/>
        <v>0</v>
      </c>
      <c r="O3455" s="91" t="str">
        <f>IFERROR(IF(AND(N3454=$H$2*1,MAX(O$64:O3454)=MAX(P$64:P3454)),MAX(O$64:O3454)+1,""),"")</f>
        <v/>
      </c>
      <c r="P3455" s="91" t="str">
        <f>IFERROR(IF(MOD(MAX(Q$64:Q3455),10*MAX(O$64:O3455))&lt;=2,IF(AND(F3454/INDEX($F$64:$F3455,MATCH(MAX(O$64:O3455),O$64:O3455,0)-1)&lt;(1-$P$2),MAX(O$64:O3455)&gt;MAX(P$64:P3454)),MAX(O$64:O3455),""),IF(AND($F3454/INDEX($F$64:$F3455,MATCH(MAX(Q$64:Q3455),Q$64:Q3455,0)-1)&lt;(1-$P$2),MAX(O$64:O3455)&gt;MAX(P$64:P3454)),MAX(O$64:O3455),"")),"")</f>
        <v/>
      </c>
      <c r="Q3455" s="91" t="str">
        <f>IFERROR(IF(E3455="","",IF(O3455&lt;&gt;"",MAX(O$64:O3455)*10+1,IF(AND($F3454/INDEX($F$64:$F3455,MATCH(MAX(Q$64:Q3454),Q$64:Q3454,0)-1)&gt;(1+$O$2),MAX(O$64:O3455)&gt;MAX(P$64:P3454)),MAX(Q$64:Q3454)+1,""))),"")</f>
        <v/>
      </c>
    </row>
    <row r="3456" spans="1:17" x14ac:dyDescent="0.2">
      <c r="A3456" s="13">
        <f>HLOOKUP($E$2,历史数据!$V$3:$AE$5000,ROW(A3454),)</f>
        <v>271934</v>
      </c>
      <c r="B3456" s="41">
        <v>41655</v>
      </c>
      <c r="C3456" s="100">
        <f>IFERROR(IF(A3456&lt;&gt;0,MAX($C$4:C3455)+1,""),"")</f>
        <v>3385</v>
      </c>
      <c r="D3456" s="100"/>
      <c r="E3456" s="99">
        <f t="shared" si="301"/>
        <v>41796</v>
      </c>
      <c r="F3456" s="101">
        <f>IFERROR(VLOOKUP(E3456,历史数据!AH:AJ,3,),"")</f>
        <v>12.0936854876774</v>
      </c>
      <c r="G3456" s="101">
        <f t="shared" si="297"/>
        <v>12.833468044628347</v>
      </c>
      <c r="H3456" s="105">
        <f t="shared" si="298"/>
        <v>-3.3837512266121639E-4</v>
      </c>
      <c r="I3456" s="101">
        <f>IFERROR(VLOOKUP(E3456,历史数据!AH:AJ,2,),"")</f>
        <v>12.210973385726</v>
      </c>
      <c r="J3456" s="104">
        <f t="shared" si="299"/>
        <v>0</v>
      </c>
      <c r="K3456" s="104" t="str">
        <f>IFERROR(IF(AND(J3455=$H$2*1,MAX(K$64:K3455)=MAX(L$64:L3455)),MAX(K$64:K3455)+1,""),"")</f>
        <v/>
      </c>
      <c r="L3456" s="104" t="str">
        <f>IFERROR(IF(AND($F3455/INDEX($F$64:$F3456,MATCH(MAX(M$64:M3456),M$64:M3456,0)-1)&lt;(1-$P$2),MAX(K$64:K3456)&gt;MAX(L$64:L3455)),MAX(K$64:K3456),""),"")</f>
        <v/>
      </c>
      <c r="M3456" s="104" t="str">
        <f>IFERROR(IF(E3456="","",IF(K3456&lt;&gt;"",MAX(M$64:M3455)+1,IF(AND($F3455/INDEX($F$64:$F3456,MATCH(MAX(M$64:M3455),M$64:M3455,0)-1)&gt;(1+$O$2),MAX(K$64:K3456)&gt;MAX(L$64:L3455)),MAX(M$64:M3455)+1,""))),"")</f>
        <v/>
      </c>
      <c r="N3456" s="91">
        <f t="shared" si="300"/>
        <v>0</v>
      </c>
      <c r="O3456" s="91" t="str">
        <f>IFERROR(IF(AND(N3455=$H$2*1,MAX(O$64:O3455)=MAX(P$64:P3455)),MAX(O$64:O3455)+1,""),"")</f>
        <v/>
      </c>
      <c r="P3456" s="91" t="str">
        <f>IFERROR(IF(MOD(MAX(Q$64:Q3456),10*MAX(O$64:O3456))&lt;=2,IF(AND(F3455/INDEX($F$64:$F3456,MATCH(MAX(O$64:O3456),O$64:O3456,0)-1)&lt;(1-$P$2),MAX(O$64:O3456)&gt;MAX(P$64:P3455)),MAX(O$64:O3456),""),IF(AND($F3455/INDEX($F$64:$F3456,MATCH(MAX(Q$64:Q3456),Q$64:Q3456,0)-1)&lt;(1-$P$2),MAX(O$64:O3456)&gt;MAX(P$64:P3455)),MAX(O$64:O3456),"")),"")</f>
        <v/>
      </c>
      <c r="Q3456" s="91" t="str">
        <f>IFERROR(IF(E3456="","",IF(O3456&lt;&gt;"",MAX(O$64:O3456)*10+1,IF(AND($F3455/INDEX($F$64:$F3456,MATCH(MAX(Q$64:Q3455),Q$64:Q3455,0)-1)&gt;(1+$O$2),MAX(O$64:O3456)&gt;MAX(P$64:P3455)),MAX(Q$64:Q3455)+1,""))),"")</f>
        <v/>
      </c>
    </row>
    <row r="3457" spans="1:17" x14ac:dyDescent="0.2">
      <c r="A3457" s="13">
        <f>HLOOKUP($E$2,历史数据!$V$3:$AE$5000,ROW(A3455),)</f>
        <v>202200</v>
      </c>
      <c r="B3457" s="41">
        <v>41656</v>
      </c>
      <c r="C3457" s="100">
        <f>IFERROR(IF(A3457&lt;&gt;0,MAX($C$4:C3456)+1,""),"")</f>
        <v>3386</v>
      </c>
      <c r="D3457" s="100"/>
      <c r="E3457" s="99">
        <f t="shared" si="301"/>
        <v>41799</v>
      </c>
      <c r="F3457" s="101">
        <f>IFERROR(VLOOKUP(E3457,历史数据!AH:AJ,3,),"")</f>
        <v>12.002461566972899</v>
      </c>
      <c r="G3457" s="101">
        <f t="shared" ref="G3457:G3520" si="302">IFERROR(IF(E3457="","",AVERAGE(F3398:F3457)),"")</f>
        <v>12.827169250103518</v>
      </c>
      <c r="H3457" s="105">
        <f t="shared" si="298"/>
        <v>-4.9081000575412759E-4</v>
      </c>
      <c r="I3457" s="101">
        <f>IFERROR(VLOOKUP(E3457,历史数据!AH:AJ,2,),"")</f>
        <v>12.1327814536936</v>
      </c>
      <c r="J3457" s="104">
        <f t="shared" si="299"/>
        <v>0</v>
      </c>
      <c r="K3457" s="104" t="str">
        <f>IFERROR(IF(AND(J3456=$H$2*1,MAX(K$64:K3456)=MAX(L$64:L3456)),MAX(K$64:K3456)+1,""),"")</f>
        <v/>
      </c>
      <c r="L3457" s="104" t="str">
        <f>IFERROR(IF(AND($F3456/INDEX($F$64:$F3457,MATCH(MAX(M$64:M3457),M$64:M3457,0)-1)&lt;(1-$P$2),MAX(K$64:K3457)&gt;MAX(L$64:L3456)),MAX(K$64:K3457),""),"")</f>
        <v/>
      </c>
      <c r="M3457" s="104" t="str">
        <f>IFERROR(IF(E3457="","",IF(K3457&lt;&gt;"",MAX(M$64:M3456)+1,IF(AND($F3456/INDEX($F$64:$F3457,MATCH(MAX(M$64:M3456),M$64:M3456,0)-1)&gt;(1+$O$2),MAX(K$64:K3457)&gt;MAX(L$64:L3456)),MAX(M$64:M3456)+1,""))),"")</f>
        <v/>
      </c>
      <c r="N3457" s="91">
        <f t="shared" si="300"/>
        <v>0</v>
      </c>
      <c r="O3457" s="91" t="str">
        <f>IFERROR(IF(AND(N3456=$H$2*1,MAX(O$64:O3456)=MAX(P$64:P3456)),MAX(O$64:O3456)+1,""),"")</f>
        <v/>
      </c>
      <c r="P3457" s="91" t="str">
        <f>IFERROR(IF(MOD(MAX(Q$64:Q3457),10*MAX(O$64:O3457))&lt;=2,IF(AND(F3456/INDEX($F$64:$F3457,MATCH(MAX(O$64:O3457),O$64:O3457,0)-1)&lt;(1-$P$2),MAX(O$64:O3457)&gt;MAX(P$64:P3456)),MAX(O$64:O3457),""),IF(AND($F3456/INDEX($F$64:$F3457,MATCH(MAX(Q$64:Q3457),Q$64:Q3457,0)-1)&lt;(1-$P$2),MAX(O$64:O3457)&gt;MAX(P$64:P3456)),MAX(O$64:O3457),"")),"")</f>
        <v/>
      </c>
      <c r="Q3457" s="91" t="str">
        <f>IFERROR(IF(E3457="","",IF(O3457&lt;&gt;"",MAX(O$64:O3457)*10+1,IF(AND($F3456/INDEX($F$64:$F3457,MATCH(MAX(Q$64:Q3456),Q$64:Q3456,0)-1)&gt;(1+$O$2),MAX(O$64:O3457)&gt;MAX(P$64:P3456)),MAX(Q$64:Q3456)+1,""))),"")</f>
        <v/>
      </c>
    </row>
    <row r="3458" spans="1:17" x14ac:dyDescent="0.2">
      <c r="A3458" s="13">
        <f>HLOOKUP($E$2,历史数据!$V$3:$AE$5000,ROW(A3456),)</f>
        <v>244356</v>
      </c>
      <c r="B3458" s="41">
        <v>41659</v>
      </c>
      <c r="C3458" s="100">
        <f>IFERROR(IF(A3458&lt;&gt;0,MAX($C$4:C3457)+1,""),"")</f>
        <v>3387</v>
      </c>
      <c r="D3458" s="100"/>
      <c r="E3458" s="99">
        <f t="shared" si="301"/>
        <v>41800</v>
      </c>
      <c r="F3458" s="101">
        <f>IFERROR(VLOOKUP(E3458,历史数据!AH:AJ,3,),"")</f>
        <v>12.1458134423657</v>
      </c>
      <c r="G3458" s="101">
        <f t="shared" si="302"/>
        <v>12.8232596535019</v>
      </c>
      <c r="H3458" s="105">
        <f t="shared" ref="H3458:H3521" si="303">IFERROR(G3458/G3457-1,"")</f>
        <v>-3.0479028734942126E-4</v>
      </c>
      <c r="I3458" s="101">
        <f>IFERROR(VLOOKUP(E3458,历史数据!AH:AJ,2,),"")</f>
        <v>12.015493555645</v>
      </c>
      <c r="J3458" s="104">
        <f t="shared" ref="J3458:J3521" si="304">IFERROR(IF(L3458&lt;&gt;"","0",IF(AND($H3458&gt;0,$F3458&gt;$G3458),J3457+1,0)),"")</f>
        <v>0</v>
      </c>
      <c r="K3458" s="104" t="str">
        <f>IFERROR(IF(AND(J3457=$H$2*1,MAX(K$64:K3457)=MAX(L$64:L3457)),MAX(K$64:K3457)+1,""),"")</f>
        <v/>
      </c>
      <c r="L3458" s="104" t="str">
        <f>IFERROR(IF(AND($F3457/INDEX($F$64:$F3458,MATCH(MAX(M$64:M3458),M$64:M3458,0)-1)&lt;(1-$P$2),MAX(K$64:K3458)&gt;MAX(L$64:L3457)),MAX(K$64:K3458),""),"")</f>
        <v/>
      </c>
      <c r="M3458" s="104" t="str">
        <f>IFERROR(IF(E3458="","",IF(K3458&lt;&gt;"",MAX(M$64:M3457)+1,IF(AND($F3457/INDEX($F$64:$F3458,MATCH(MAX(M$64:M3457),M$64:M3457,0)-1)&gt;(1+$O$2),MAX(K$64:K3458)&gt;MAX(L$64:L3457)),MAX(M$64:M3457)+1,""))),"")</f>
        <v/>
      </c>
      <c r="N3458" s="91">
        <f t="shared" ref="N3458:N3521" si="305">IFERROR(IF(P3458&lt;&gt;"","0",IF(AND($H3458&gt;0,$F3458&gt;$G3458),N3457+1,0)),"")</f>
        <v>0</v>
      </c>
      <c r="O3458" s="91" t="str">
        <f>IFERROR(IF(AND(N3457=$H$2*1,MAX(O$64:O3457)=MAX(P$64:P3457)),MAX(O$64:O3457)+1,""),"")</f>
        <v/>
      </c>
      <c r="P3458" s="91" t="str">
        <f>IFERROR(IF(MOD(MAX(Q$64:Q3458),10*MAX(O$64:O3458))&lt;=2,IF(AND(F3457/INDEX($F$64:$F3458,MATCH(MAX(O$64:O3458),O$64:O3458,0)-1)&lt;(1-$P$2),MAX(O$64:O3458)&gt;MAX(P$64:P3457)),MAX(O$64:O3458),""),IF(AND($F3457/INDEX($F$64:$F3458,MATCH(MAX(Q$64:Q3458),Q$64:Q3458,0)-1)&lt;(1-$P$2),MAX(O$64:O3458)&gt;MAX(P$64:P3457)),MAX(O$64:O3458),"")),"")</f>
        <v/>
      </c>
      <c r="Q3458" s="91" t="str">
        <f>IFERROR(IF(E3458="","",IF(O3458&lt;&gt;"",MAX(O$64:O3458)*10+1,IF(AND($F3457/INDEX($F$64:$F3458,MATCH(MAX(Q$64:Q3457),Q$64:Q3457,0)-1)&gt;(1+$O$2),MAX(O$64:O3458)&gt;MAX(P$64:P3457)),MAX(Q$64:Q3457)+1,""))),"")</f>
        <v/>
      </c>
    </row>
    <row r="3459" spans="1:17" x14ac:dyDescent="0.2">
      <c r="A3459" s="13">
        <f>HLOOKUP($E$2,历史数据!$V$3:$AE$5000,ROW(A3457),)</f>
        <v>168930</v>
      </c>
      <c r="B3459" s="41">
        <v>41660</v>
      </c>
      <c r="C3459" s="100">
        <f>IFERROR(IF(A3459&lt;&gt;0,MAX($C$4:C3458)+1,""),"")</f>
        <v>3388</v>
      </c>
      <c r="D3459" s="100"/>
      <c r="E3459" s="99">
        <f t="shared" si="301"/>
        <v>41801</v>
      </c>
      <c r="F3459" s="101">
        <f>IFERROR(VLOOKUP(E3459,历史数据!AH:AJ,3,),"")</f>
        <v>12.1327814536936</v>
      </c>
      <c r="G3459" s="101">
        <f t="shared" si="302"/>
        <v>12.820870455578689</v>
      </c>
      <c r="H3459" s="105">
        <f t="shared" si="303"/>
        <v>-1.8631751892805859E-4</v>
      </c>
      <c r="I3459" s="101">
        <f>IFERROR(VLOOKUP(E3459,历史数据!AH:AJ,2,),"")</f>
        <v>12.119749465021499</v>
      </c>
      <c r="J3459" s="104">
        <f t="shared" si="304"/>
        <v>0</v>
      </c>
      <c r="K3459" s="104" t="str">
        <f>IFERROR(IF(AND(J3458=$H$2*1,MAX(K$64:K3458)=MAX(L$64:L3458)),MAX(K$64:K3458)+1,""),"")</f>
        <v/>
      </c>
      <c r="L3459" s="104" t="str">
        <f>IFERROR(IF(AND($F3458/INDEX($F$64:$F3459,MATCH(MAX(M$64:M3459),M$64:M3459,0)-1)&lt;(1-$P$2),MAX(K$64:K3459)&gt;MAX(L$64:L3458)),MAX(K$64:K3459),""),"")</f>
        <v/>
      </c>
      <c r="M3459" s="104" t="str">
        <f>IFERROR(IF(E3459="","",IF(K3459&lt;&gt;"",MAX(M$64:M3458)+1,IF(AND($F3458/INDEX($F$64:$F3459,MATCH(MAX(M$64:M3458),M$64:M3458,0)-1)&gt;(1+$O$2),MAX(K$64:K3459)&gt;MAX(L$64:L3458)),MAX(M$64:M3458)+1,""))),"")</f>
        <v/>
      </c>
      <c r="N3459" s="91">
        <f t="shared" si="305"/>
        <v>0</v>
      </c>
      <c r="O3459" s="91" t="str">
        <f>IFERROR(IF(AND(N3458=$H$2*1,MAX(O$64:O3458)=MAX(P$64:P3458)),MAX(O$64:O3458)+1,""),"")</f>
        <v/>
      </c>
      <c r="P3459" s="91" t="str">
        <f>IFERROR(IF(MOD(MAX(Q$64:Q3459),10*MAX(O$64:O3459))&lt;=2,IF(AND(F3458/INDEX($F$64:$F3459,MATCH(MAX(O$64:O3459),O$64:O3459,0)-1)&lt;(1-$P$2),MAX(O$64:O3459)&gt;MAX(P$64:P3458)),MAX(O$64:O3459),""),IF(AND($F3458/INDEX($F$64:$F3459,MATCH(MAX(Q$64:Q3459),Q$64:Q3459,0)-1)&lt;(1-$P$2),MAX(O$64:O3459)&gt;MAX(P$64:P3458)),MAX(O$64:O3459),"")),"")</f>
        <v/>
      </c>
      <c r="Q3459" s="91" t="str">
        <f>IFERROR(IF(E3459="","",IF(O3459&lt;&gt;"",MAX(O$64:O3459)*10+1,IF(AND($F3458/INDEX($F$64:$F3459,MATCH(MAX(Q$64:Q3458),Q$64:Q3458,0)-1)&gt;(1+$O$2),MAX(O$64:O3459)&gt;MAX(P$64:P3458)),MAX(Q$64:Q3458)+1,""))),"")</f>
        <v/>
      </c>
    </row>
    <row r="3460" spans="1:17" x14ac:dyDescent="0.2">
      <c r="A3460" s="13">
        <f>HLOOKUP($E$2,历史数据!$V$3:$AE$5000,ROW(A3458),)</f>
        <v>331289</v>
      </c>
      <c r="B3460" s="41">
        <v>41661</v>
      </c>
      <c r="C3460" s="100">
        <f>IFERROR(IF(A3460&lt;&gt;0,MAX($C$4:C3459)+1,""),"")</f>
        <v>3389</v>
      </c>
      <c r="D3460" s="100"/>
      <c r="E3460" s="99">
        <f t="shared" si="301"/>
        <v>41802</v>
      </c>
      <c r="F3460" s="101">
        <f>IFERROR(VLOOKUP(E3460,历史数据!AH:AJ,3,),"")</f>
        <v>12.0936854876774</v>
      </c>
      <c r="G3460" s="101">
        <f t="shared" si="302"/>
        <v>12.817395258599468</v>
      </c>
      <c r="H3460" s="105">
        <f t="shared" si="303"/>
        <v>-2.710578030766797E-4</v>
      </c>
      <c r="I3460" s="101">
        <f>IFERROR(VLOOKUP(E3460,历史数据!AH:AJ,2,),"")</f>
        <v>12.1067174763495</v>
      </c>
      <c r="J3460" s="104">
        <f t="shared" si="304"/>
        <v>0</v>
      </c>
      <c r="K3460" s="104" t="str">
        <f>IFERROR(IF(AND(J3459=$H$2*1,MAX(K$64:K3459)=MAX(L$64:L3459)),MAX(K$64:K3459)+1,""),"")</f>
        <v/>
      </c>
      <c r="L3460" s="104" t="str">
        <f>IFERROR(IF(AND($F3459/INDEX($F$64:$F3460,MATCH(MAX(M$64:M3460),M$64:M3460,0)-1)&lt;(1-$P$2),MAX(K$64:K3460)&gt;MAX(L$64:L3459)),MAX(K$64:K3460),""),"")</f>
        <v/>
      </c>
      <c r="M3460" s="104" t="str">
        <f>IFERROR(IF(E3460="","",IF(K3460&lt;&gt;"",MAX(M$64:M3459)+1,IF(AND($F3459/INDEX($F$64:$F3460,MATCH(MAX(M$64:M3459),M$64:M3459,0)-1)&gt;(1+$O$2),MAX(K$64:K3460)&gt;MAX(L$64:L3459)),MAX(M$64:M3459)+1,""))),"")</f>
        <v/>
      </c>
      <c r="N3460" s="91">
        <f t="shared" si="305"/>
        <v>0</v>
      </c>
      <c r="O3460" s="91" t="str">
        <f>IFERROR(IF(AND(N3459=$H$2*1,MAX(O$64:O3459)=MAX(P$64:P3459)),MAX(O$64:O3459)+1,""),"")</f>
        <v/>
      </c>
      <c r="P3460" s="91" t="str">
        <f>IFERROR(IF(MOD(MAX(Q$64:Q3460),10*MAX(O$64:O3460))&lt;=2,IF(AND(F3459/INDEX($F$64:$F3460,MATCH(MAX(O$64:O3460),O$64:O3460,0)-1)&lt;(1-$P$2),MAX(O$64:O3460)&gt;MAX(P$64:P3459)),MAX(O$64:O3460),""),IF(AND($F3459/INDEX($F$64:$F3460,MATCH(MAX(Q$64:Q3460),Q$64:Q3460,0)-1)&lt;(1-$P$2),MAX(O$64:O3460)&gt;MAX(P$64:P3459)),MAX(O$64:O3460),"")),"")</f>
        <v/>
      </c>
      <c r="Q3460" s="91" t="str">
        <f>IFERROR(IF(E3460="","",IF(O3460&lt;&gt;"",MAX(O$64:O3460)*10+1,IF(AND($F3459/INDEX($F$64:$F3460,MATCH(MAX(Q$64:Q3459),Q$64:Q3459,0)-1)&gt;(1+$O$2),MAX(O$64:O3460)&gt;MAX(P$64:P3459)),MAX(Q$64:Q3459)+1,""))),"")</f>
        <v/>
      </c>
    </row>
    <row r="3461" spans="1:17" x14ac:dyDescent="0.2">
      <c r="A3461" s="13">
        <f>HLOOKUP($E$2,历史数据!$V$3:$AE$5000,ROW(A3459),)</f>
        <v>152100</v>
      </c>
      <c r="B3461" s="41">
        <v>41662</v>
      </c>
      <c r="C3461" s="100">
        <f>IFERROR(IF(A3461&lt;&gt;0,MAX($C$4:C3460)+1,""),"")</f>
        <v>3390</v>
      </c>
      <c r="D3461" s="100"/>
      <c r="E3461" s="99">
        <f t="shared" si="301"/>
        <v>41803</v>
      </c>
      <c r="F3461" s="101">
        <f>IFERROR(VLOOKUP(E3461,历史数据!AH:AJ,3,),"")</f>
        <v>12.210973385726</v>
      </c>
      <c r="G3461" s="101">
        <f t="shared" si="302"/>
        <v>12.810879264263436</v>
      </c>
      <c r="H3461" s="105">
        <f t="shared" si="303"/>
        <v>-5.0837117874324989E-4</v>
      </c>
      <c r="I3461" s="101">
        <f>IFERROR(VLOOKUP(E3461,历史数据!AH:AJ,2,),"")</f>
        <v>12.119749465021499</v>
      </c>
      <c r="J3461" s="104">
        <f t="shared" si="304"/>
        <v>0</v>
      </c>
      <c r="K3461" s="104" t="str">
        <f>IFERROR(IF(AND(J3460=$H$2*1,MAX(K$64:K3460)=MAX(L$64:L3460)),MAX(K$64:K3460)+1,""),"")</f>
        <v/>
      </c>
      <c r="L3461" s="104" t="str">
        <f>IFERROR(IF(AND($F3460/INDEX($F$64:$F3461,MATCH(MAX(M$64:M3461),M$64:M3461,0)-1)&lt;(1-$P$2),MAX(K$64:K3461)&gt;MAX(L$64:L3460)),MAX(K$64:K3461),""),"")</f>
        <v/>
      </c>
      <c r="M3461" s="104" t="str">
        <f>IFERROR(IF(E3461="","",IF(K3461&lt;&gt;"",MAX(M$64:M3460)+1,IF(AND($F3460/INDEX($F$64:$F3461,MATCH(MAX(M$64:M3460),M$64:M3460,0)-1)&gt;(1+$O$2),MAX(K$64:K3461)&gt;MAX(L$64:L3460)),MAX(M$64:M3460)+1,""))),"")</f>
        <v/>
      </c>
      <c r="N3461" s="91">
        <f t="shared" si="305"/>
        <v>0</v>
      </c>
      <c r="O3461" s="91" t="str">
        <f>IFERROR(IF(AND(N3460=$H$2*1,MAX(O$64:O3460)=MAX(P$64:P3460)),MAX(O$64:O3460)+1,""),"")</f>
        <v/>
      </c>
      <c r="P3461" s="91" t="str">
        <f>IFERROR(IF(MOD(MAX(Q$64:Q3461),10*MAX(O$64:O3461))&lt;=2,IF(AND(F3460/INDEX($F$64:$F3461,MATCH(MAX(O$64:O3461),O$64:O3461,0)-1)&lt;(1-$P$2),MAX(O$64:O3461)&gt;MAX(P$64:P3460)),MAX(O$64:O3461),""),IF(AND($F3460/INDEX($F$64:$F3461,MATCH(MAX(Q$64:Q3461),Q$64:Q3461,0)-1)&lt;(1-$P$2),MAX(O$64:O3461)&gt;MAX(P$64:P3460)),MAX(O$64:O3461),"")),"")</f>
        <v/>
      </c>
      <c r="Q3461" s="91" t="str">
        <f>IFERROR(IF(E3461="","",IF(O3461&lt;&gt;"",MAX(O$64:O3461)*10+1,IF(AND($F3460/INDEX($F$64:$F3461,MATCH(MAX(Q$64:Q3460),Q$64:Q3460,0)-1)&gt;(1+$O$2),MAX(O$64:O3461)&gt;MAX(P$64:P3460)),MAX(Q$64:Q3460)+1,""))),"")</f>
        <v/>
      </c>
    </row>
    <row r="3462" spans="1:17" x14ac:dyDescent="0.2">
      <c r="A3462" s="13">
        <f>HLOOKUP($E$2,历史数据!$V$3:$AE$5000,ROW(A3460),)</f>
        <v>262078</v>
      </c>
      <c r="B3462" s="41">
        <v>41663</v>
      </c>
      <c r="C3462" s="100">
        <f>IFERROR(IF(A3462&lt;&gt;0,MAX($C$4:C3461)+1,""),"")</f>
        <v>3391</v>
      </c>
      <c r="D3462" s="100"/>
      <c r="E3462" s="99">
        <f t="shared" ref="E3462:E3525" si="306">IFERROR(INDEX(B:B,MATCH(ROW(A3458),C:C,0)),"")</f>
        <v>41806</v>
      </c>
      <c r="F3462" s="101">
        <f>IFERROR(VLOOKUP(E3462,历史数据!AH:AJ,3,),"")</f>
        <v>12.237037363070099</v>
      </c>
      <c r="G3462" s="101">
        <f t="shared" si="302"/>
        <v>12.80610086841701</v>
      </c>
      <c r="H3462" s="105">
        <f t="shared" si="303"/>
        <v>-3.7299515106314907E-4</v>
      </c>
      <c r="I3462" s="101">
        <f>IFERROR(VLOOKUP(E3462,历史数据!AH:AJ,2,),"")</f>
        <v>12.1718774197098</v>
      </c>
      <c r="J3462" s="104">
        <f t="shared" si="304"/>
        <v>0</v>
      </c>
      <c r="K3462" s="104" t="str">
        <f>IFERROR(IF(AND(J3461=$H$2*1,MAX(K$64:K3461)=MAX(L$64:L3461)),MAX(K$64:K3461)+1,""),"")</f>
        <v/>
      </c>
      <c r="L3462" s="104" t="str">
        <f>IFERROR(IF(AND($F3461/INDEX($F$64:$F3462,MATCH(MAX(M$64:M3462),M$64:M3462,0)-1)&lt;(1-$P$2),MAX(K$64:K3462)&gt;MAX(L$64:L3461)),MAX(K$64:K3462),""),"")</f>
        <v/>
      </c>
      <c r="M3462" s="104" t="str">
        <f>IFERROR(IF(E3462="","",IF(K3462&lt;&gt;"",MAX(M$64:M3461)+1,IF(AND($F3461/INDEX($F$64:$F3462,MATCH(MAX(M$64:M3461),M$64:M3461,0)-1)&gt;(1+$O$2),MAX(K$64:K3462)&gt;MAX(L$64:L3461)),MAX(M$64:M3461)+1,""))),"")</f>
        <v/>
      </c>
      <c r="N3462" s="91">
        <f t="shared" si="305"/>
        <v>0</v>
      </c>
      <c r="O3462" s="91" t="str">
        <f>IFERROR(IF(AND(N3461=$H$2*1,MAX(O$64:O3461)=MAX(P$64:P3461)),MAX(O$64:O3461)+1,""),"")</f>
        <v/>
      </c>
      <c r="P3462" s="91" t="str">
        <f>IFERROR(IF(MOD(MAX(Q$64:Q3462),10*MAX(O$64:O3462))&lt;=2,IF(AND(F3461/INDEX($F$64:$F3462,MATCH(MAX(O$64:O3462),O$64:O3462,0)-1)&lt;(1-$P$2),MAX(O$64:O3462)&gt;MAX(P$64:P3461)),MAX(O$64:O3462),""),IF(AND($F3461/INDEX($F$64:$F3462,MATCH(MAX(Q$64:Q3462),Q$64:Q3462,0)-1)&lt;(1-$P$2),MAX(O$64:O3462)&gt;MAX(P$64:P3461)),MAX(O$64:O3462),"")),"")</f>
        <v/>
      </c>
      <c r="Q3462" s="91" t="str">
        <f>IFERROR(IF(E3462="","",IF(O3462&lt;&gt;"",MAX(O$64:O3462)*10+1,IF(AND($F3461/INDEX($F$64:$F3462,MATCH(MAX(Q$64:Q3461),Q$64:Q3461,0)-1)&gt;(1+$O$2),MAX(O$64:O3462)&gt;MAX(P$64:P3461)),MAX(Q$64:Q3461)+1,""))),"")</f>
        <v/>
      </c>
    </row>
    <row r="3463" spans="1:17" x14ac:dyDescent="0.2">
      <c r="A3463" s="13">
        <f>HLOOKUP($E$2,历史数据!$V$3:$AE$5000,ROW(A3461),)</f>
        <v>252912</v>
      </c>
      <c r="B3463" s="41">
        <v>41666</v>
      </c>
      <c r="C3463" s="100">
        <f>IFERROR(IF(A3463&lt;&gt;0,MAX($C$4:C3462)+1,""),"")</f>
        <v>3392</v>
      </c>
      <c r="D3463" s="100"/>
      <c r="E3463" s="99">
        <f t="shared" si="306"/>
        <v>41807</v>
      </c>
      <c r="F3463" s="101">
        <f>IFERROR(VLOOKUP(E3463,历史数据!AH:AJ,3,),"")</f>
        <v>12.2240053743981</v>
      </c>
      <c r="G3463" s="101">
        <f t="shared" si="302"/>
        <v>12.798064475402571</v>
      </c>
      <c r="H3463" s="105">
        <f t="shared" si="303"/>
        <v>-6.2754409769327779E-4</v>
      </c>
      <c r="I3463" s="101">
        <f>IFERROR(VLOOKUP(E3463,历史数据!AH:AJ,2,),"")</f>
        <v>12.237037363070099</v>
      </c>
      <c r="J3463" s="104">
        <f t="shared" si="304"/>
        <v>0</v>
      </c>
      <c r="K3463" s="104" t="str">
        <f>IFERROR(IF(AND(J3462=$H$2*1,MAX(K$64:K3462)=MAX(L$64:L3462)),MAX(K$64:K3462)+1,""),"")</f>
        <v/>
      </c>
      <c r="L3463" s="104" t="str">
        <f>IFERROR(IF(AND($F3462/INDEX($F$64:$F3463,MATCH(MAX(M$64:M3463),M$64:M3463,0)-1)&lt;(1-$P$2),MAX(K$64:K3463)&gt;MAX(L$64:L3462)),MAX(K$64:K3463),""),"")</f>
        <v/>
      </c>
      <c r="M3463" s="104" t="str">
        <f>IFERROR(IF(E3463="","",IF(K3463&lt;&gt;"",MAX(M$64:M3462)+1,IF(AND($F3462/INDEX($F$64:$F3463,MATCH(MAX(M$64:M3462),M$64:M3462,0)-1)&gt;(1+$O$2),MAX(K$64:K3463)&gt;MAX(L$64:L3462)),MAX(M$64:M3462)+1,""))),"")</f>
        <v/>
      </c>
      <c r="N3463" s="91">
        <f t="shared" si="305"/>
        <v>0</v>
      </c>
      <c r="O3463" s="91" t="str">
        <f>IFERROR(IF(AND(N3462=$H$2*1,MAX(O$64:O3462)=MAX(P$64:P3462)),MAX(O$64:O3462)+1,""),"")</f>
        <v/>
      </c>
      <c r="P3463" s="91" t="str">
        <f>IFERROR(IF(MOD(MAX(Q$64:Q3463),10*MAX(O$64:O3463))&lt;=2,IF(AND(F3462/INDEX($F$64:$F3463,MATCH(MAX(O$64:O3463),O$64:O3463,0)-1)&lt;(1-$P$2),MAX(O$64:O3463)&gt;MAX(P$64:P3462)),MAX(O$64:O3463),""),IF(AND($F3462/INDEX($F$64:$F3463,MATCH(MAX(Q$64:Q3463),Q$64:Q3463,0)-1)&lt;(1-$P$2),MAX(O$64:O3463)&gt;MAX(P$64:P3462)),MAX(O$64:O3463),"")),"")</f>
        <v/>
      </c>
      <c r="Q3463" s="91" t="str">
        <f>IFERROR(IF(E3463="","",IF(O3463&lt;&gt;"",MAX(O$64:O3463)*10+1,IF(AND($F3462/INDEX($F$64:$F3463,MATCH(MAX(Q$64:Q3462),Q$64:Q3462,0)-1)&gt;(1+$O$2),MAX(O$64:O3463)&gt;MAX(P$64:P3462)),MAX(Q$64:Q3462)+1,""))),"")</f>
        <v/>
      </c>
    </row>
    <row r="3464" spans="1:17" x14ac:dyDescent="0.2">
      <c r="A3464" s="13">
        <f>HLOOKUP($E$2,历史数据!$V$3:$AE$5000,ROW(A3462),)</f>
        <v>176017</v>
      </c>
      <c r="B3464" s="41">
        <v>41667</v>
      </c>
      <c r="C3464" s="100">
        <f>IFERROR(IF(A3464&lt;&gt;0,MAX($C$4:C3463)+1,""),"")</f>
        <v>3393</v>
      </c>
      <c r="D3464" s="100"/>
      <c r="E3464" s="99">
        <f t="shared" si="306"/>
        <v>41808</v>
      </c>
      <c r="F3464" s="101">
        <f>IFERROR(VLOOKUP(E3464,历史数据!AH:AJ,3,),"")</f>
        <v>12.041557532989099</v>
      </c>
      <c r="G3464" s="101">
        <f t="shared" si="302"/>
        <v>12.788290483898519</v>
      </c>
      <c r="H3464" s="105">
        <f t="shared" si="303"/>
        <v>-7.6370856881025073E-4</v>
      </c>
      <c r="I3464" s="101">
        <f>IFERROR(VLOOKUP(E3464,历史数据!AH:AJ,2,),"")</f>
        <v>12.2240053743981</v>
      </c>
      <c r="J3464" s="104">
        <f t="shared" si="304"/>
        <v>0</v>
      </c>
      <c r="K3464" s="104" t="str">
        <f>IFERROR(IF(AND(J3463=$H$2*1,MAX(K$64:K3463)=MAX(L$64:L3463)),MAX(K$64:K3463)+1,""),"")</f>
        <v/>
      </c>
      <c r="L3464" s="104" t="str">
        <f>IFERROR(IF(AND($F3463/INDEX($F$64:$F3464,MATCH(MAX(M$64:M3464),M$64:M3464,0)-1)&lt;(1-$P$2),MAX(K$64:K3464)&gt;MAX(L$64:L3463)),MAX(K$64:K3464),""),"")</f>
        <v/>
      </c>
      <c r="M3464" s="104" t="str">
        <f>IFERROR(IF(E3464="","",IF(K3464&lt;&gt;"",MAX(M$64:M3463)+1,IF(AND($F3463/INDEX($F$64:$F3464,MATCH(MAX(M$64:M3463),M$64:M3463,0)-1)&gt;(1+$O$2),MAX(K$64:K3464)&gt;MAX(L$64:L3463)),MAX(M$64:M3463)+1,""))),"")</f>
        <v/>
      </c>
      <c r="N3464" s="91">
        <f t="shared" si="305"/>
        <v>0</v>
      </c>
      <c r="O3464" s="91" t="str">
        <f>IFERROR(IF(AND(N3463=$H$2*1,MAX(O$64:O3463)=MAX(P$64:P3463)),MAX(O$64:O3463)+1,""),"")</f>
        <v/>
      </c>
      <c r="P3464" s="91" t="str">
        <f>IFERROR(IF(MOD(MAX(Q$64:Q3464),10*MAX(O$64:O3464))&lt;=2,IF(AND(F3463/INDEX($F$64:$F3464,MATCH(MAX(O$64:O3464),O$64:O3464,0)-1)&lt;(1-$P$2),MAX(O$64:O3464)&gt;MAX(P$64:P3463)),MAX(O$64:O3464),""),IF(AND($F3463/INDEX($F$64:$F3464,MATCH(MAX(Q$64:Q3464),Q$64:Q3464,0)-1)&lt;(1-$P$2),MAX(O$64:O3464)&gt;MAX(P$64:P3463)),MAX(O$64:O3464),"")),"")</f>
        <v/>
      </c>
      <c r="Q3464" s="91" t="str">
        <f>IFERROR(IF(E3464="","",IF(O3464&lt;&gt;"",MAX(O$64:O3464)*10+1,IF(AND($F3463/INDEX($F$64:$F3464,MATCH(MAX(Q$64:Q3463),Q$64:Q3463,0)-1)&gt;(1+$O$2),MAX(O$64:O3464)&gt;MAX(P$64:P3463)),MAX(Q$64:Q3463)+1,""))),"")</f>
        <v/>
      </c>
    </row>
    <row r="3465" spans="1:17" x14ac:dyDescent="0.2">
      <c r="A3465" s="13">
        <f>HLOOKUP($E$2,历史数据!$V$3:$AE$5000,ROW(A3463),)</f>
        <v>145300</v>
      </c>
      <c r="B3465" s="41">
        <v>41668</v>
      </c>
      <c r="C3465" s="100">
        <f>IFERROR(IF(A3465&lt;&gt;0,MAX($C$4:C3464)+1,""),"")</f>
        <v>3394</v>
      </c>
      <c r="D3465" s="100"/>
      <c r="E3465" s="99">
        <f t="shared" si="306"/>
        <v>41809</v>
      </c>
      <c r="F3465" s="101">
        <f>IFERROR(VLOOKUP(E3465,历史数据!AH:AJ,3,),"")</f>
        <v>11.7548537822037</v>
      </c>
      <c r="G3465" s="101">
        <f t="shared" si="302"/>
        <v>12.770045699757626</v>
      </c>
      <c r="H3465" s="105">
        <f t="shared" si="303"/>
        <v>-1.426678895342981E-3</v>
      </c>
      <c r="I3465" s="101">
        <f>IFERROR(VLOOKUP(E3465,历史数据!AH:AJ,2,),"")</f>
        <v>12.015493555645</v>
      </c>
      <c r="J3465" s="104">
        <f t="shared" si="304"/>
        <v>0</v>
      </c>
      <c r="K3465" s="104" t="str">
        <f>IFERROR(IF(AND(J3464=$H$2*1,MAX(K$64:K3464)=MAX(L$64:L3464)),MAX(K$64:K3464)+1,""),"")</f>
        <v/>
      </c>
      <c r="L3465" s="104" t="str">
        <f>IFERROR(IF(AND($F3464/INDEX($F$64:$F3465,MATCH(MAX(M$64:M3465),M$64:M3465,0)-1)&lt;(1-$P$2),MAX(K$64:K3465)&gt;MAX(L$64:L3464)),MAX(K$64:K3465),""),"")</f>
        <v/>
      </c>
      <c r="M3465" s="104" t="str">
        <f>IFERROR(IF(E3465="","",IF(K3465&lt;&gt;"",MAX(M$64:M3464)+1,IF(AND($F3464/INDEX($F$64:$F3465,MATCH(MAX(M$64:M3464),M$64:M3464,0)-1)&gt;(1+$O$2),MAX(K$64:K3465)&gt;MAX(L$64:L3464)),MAX(M$64:M3464)+1,""))),"")</f>
        <v/>
      </c>
      <c r="N3465" s="91">
        <f t="shared" si="305"/>
        <v>0</v>
      </c>
      <c r="O3465" s="91" t="str">
        <f>IFERROR(IF(AND(N3464=$H$2*1,MAX(O$64:O3464)=MAX(P$64:P3464)),MAX(O$64:O3464)+1,""),"")</f>
        <v/>
      </c>
      <c r="P3465" s="91" t="str">
        <f>IFERROR(IF(MOD(MAX(Q$64:Q3465),10*MAX(O$64:O3465))&lt;=2,IF(AND(F3464/INDEX($F$64:$F3465,MATCH(MAX(O$64:O3465),O$64:O3465,0)-1)&lt;(1-$P$2),MAX(O$64:O3465)&gt;MAX(P$64:P3464)),MAX(O$64:O3465),""),IF(AND($F3464/INDEX($F$64:$F3465,MATCH(MAX(Q$64:Q3465),Q$64:Q3465,0)-1)&lt;(1-$P$2),MAX(O$64:O3465)&gt;MAX(P$64:P3464)),MAX(O$64:O3465),"")),"")</f>
        <v/>
      </c>
      <c r="Q3465" s="91" t="str">
        <f>IFERROR(IF(E3465="","",IF(O3465&lt;&gt;"",MAX(O$64:O3465)*10+1,IF(AND($F3464/INDEX($F$64:$F3465,MATCH(MAX(Q$64:Q3464),Q$64:Q3464,0)-1)&gt;(1+$O$2),MAX(O$64:O3465)&gt;MAX(P$64:P3464)),MAX(Q$64:Q3464)+1,""))),"")</f>
        <v/>
      </c>
    </row>
    <row r="3466" spans="1:17" x14ac:dyDescent="0.2">
      <c r="A3466" s="13">
        <f>HLOOKUP($E$2,历史数据!$V$3:$AE$5000,ROW(A3464),)</f>
        <v>145098</v>
      </c>
      <c r="B3466" s="41">
        <v>41669</v>
      </c>
      <c r="C3466" s="100">
        <f>IFERROR(IF(A3466&lt;&gt;0,MAX($C$4:C3465)+1,""),"")</f>
        <v>3395</v>
      </c>
      <c r="D3466" s="100"/>
      <c r="E3466" s="99">
        <f t="shared" si="306"/>
        <v>41810</v>
      </c>
      <c r="F3466" s="101">
        <f>IFERROR(VLOOKUP(E3466,历史数据!AH:AJ,3,),"")</f>
        <v>11.6766618501713</v>
      </c>
      <c r="G3466" s="101">
        <f t="shared" si="302"/>
        <v>12.749411717693521</v>
      </c>
      <c r="H3466" s="105">
        <f t="shared" si="303"/>
        <v>-1.6158111371908923E-3</v>
      </c>
      <c r="I3466" s="101">
        <f>IFERROR(VLOOKUP(E3466,历史数据!AH:AJ,2,),"")</f>
        <v>11.7939497482199</v>
      </c>
      <c r="J3466" s="104">
        <f t="shared" si="304"/>
        <v>0</v>
      </c>
      <c r="K3466" s="104" t="str">
        <f>IFERROR(IF(AND(J3465=$H$2*1,MAX(K$64:K3465)=MAX(L$64:L3465)),MAX(K$64:K3465)+1,""),"")</f>
        <v/>
      </c>
      <c r="L3466" s="104" t="str">
        <f>IFERROR(IF(AND($F3465/INDEX($F$64:$F3466,MATCH(MAX(M$64:M3466),M$64:M3466,0)-1)&lt;(1-$P$2),MAX(K$64:K3466)&gt;MAX(L$64:L3465)),MAX(K$64:K3466),""),"")</f>
        <v/>
      </c>
      <c r="M3466" s="104" t="str">
        <f>IFERROR(IF(E3466="","",IF(K3466&lt;&gt;"",MAX(M$64:M3465)+1,IF(AND($F3465/INDEX($F$64:$F3466,MATCH(MAX(M$64:M3465),M$64:M3465,0)-1)&gt;(1+$O$2),MAX(K$64:K3466)&gt;MAX(L$64:L3465)),MAX(M$64:M3465)+1,""))),"")</f>
        <v/>
      </c>
      <c r="N3466" s="91">
        <f t="shared" si="305"/>
        <v>0</v>
      </c>
      <c r="O3466" s="91" t="str">
        <f>IFERROR(IF(AND(N3465=$H$2*1,MAX(O$64:O3465)=MAX(P$64:P3465)),MAX(O$64:O3465)+1,""),"")</f>
        <v/>
      </c>
      <c r="P3466" s="91" t="str">
        <f>IFERROR(IF(MOD(MAX(Q$64:Q3466),10*MAX(O$64:O3466))&lt;=2,IF(AND(F3465/INDEX($F$64:$F3466,MATCH(MAX(O$64:O3466),O$64:O3466,0)-1)&lt;(1-$P$2),MAX(O$64:O3466)&gt;MAX(P$64:P3465)),MAX(O$64:O3466),""),IF(AND($F3465/INDEX($F$64:$F3466,MATCH(MAX(Q$64:Q3466),Q$64:Q3466,0)-1)&lt;(1-$P$2),MAX(O$64:O3466)&gt;MAX(P$64:P3465)),MAX(O$64:O3466),"")),"")</f>
        <v/>
      </c>
      <c r="Q3466" s="91" t="str">
        <f>IFERROR(IF(E3466="","",IF(O3466&lt;&gt;"",MAX(O$64:O3466)*10+1,IF(AND($F3465/INDEX($F$64:$F3466,MATCH(MAX(Q$64:Q3465),Q$64:Q3465,0)-1)&gt;(1+$O$2),MAX(O$64:O3466)&gt;MAX(P$64:P3465)),MAX(Q$64:Q3465)+1,""))),"")</f>
        <v/>
      </c>
    </row>
    <row r="3467" spans="1:17" x14ac:dyDescent="0.2">
      <c r="A3467" s="13">
        <f>HLOOKUP($E$2,历史数据!$V$3:$AE$5000,ROW(A3465),)</f>
        <v>147150</v>
      </c>
      <c r="B3467" s="41">
        <v>41677</v>
      </c>
      <c r="C3467" s="100">
        <f>IFERROR(IF(A3467&lt;&gt;0,MAX($C$4:C3466)+1,""),"")</f>
        <v>3396</v>
      </c>
      <c r="D3467" s="100"/>
      <c r="E3467" s="99">
        <f t="shared" si="306"/>
        <v>41813</v>
      </c>
      <c r="F3467" s="101">
        <f>IFERROR(VLOOKUP(E3467,历史数据!AH:AJ,3,),"")</f>
        <v>11.898205657596399</v>
      </c>
      <c r="G3467" s="101">
        <f t="shared" si="302"/>
        <v>12.730080934496618</v>
      </c>
      <c r="H3467" s="105">
        <f t="shared" si="303"/>
        <v>-1.5162098161812798E-3</v>
      </c>
      <c r="I3467" s="101">
        <f>IFERROR(VLOOKUP(E3467,历史数据!AH:AJ,2,),"")</f>
        <v>11.689693838843301</v>
      </c>
      <c r="J3467" s="104">
        <f t="shared" si="304"/>
        <v>0</v>
      </c>
      <c r="K3467" s="104" t="str">
        <f>IFERROR(IF(AND(J3466=$H$2*1,MAX(K$64:K3466)=MAX(L$64:L3466)),MAX(K$64:K3466)+1,""),"")</f>
        <v/>
      </c>
      <c r="L3467" s="104" t="str">
        <f>IFERROR(IF(AND($F3466/INDEX($F$64:$F3467,MATCH(MAX(M$64:M3467),M$64:M3467,0)-1)&lt;(1-$P$2),MAX(K$64:K3467)&gt;MAX(L$64:L3466)),MAX(K$64:K3467),""),"")</f>
        <v/>
      </c>
      <c r="M3467" s="104" t="str">
        <f>IFERROR(IF(E3467="","",IF(K3467&lt;&gt;"",MAX(M$64:M3466)+1,IF(AND($F3466/INDEX($F$64:$F3467,MATCH(MAX(M$64:M3466),M$64:M3466,0)-1)&gt;(1+$O$2),MAX(K$64:K3467)&gt;MAX(L$64:L3466)),MAX(M$64:M3466)+1,""))),"")</f>
        <v/>
      </c>
      <c r="N3467" s="91">
        <f t="shared" si="305"/>
        <v>0</v>
      </c>
      <c r="O3467" s="91" t="str">
        <f>IFERROR(IF(AND(N3466=$H$2*1,MAX(O$64:O3466)=MAX(P$64:P3466)),MAX(O$64:O3466)+1,""),"")</f>
        <v/>
      </c>
      <c r="P3467" s="91" t="str">
        <f>IFERROR(IF(MOD(MAX(Q$64:Q3467),10*MAX(O$64:O3467))&lt;=2,IF(AND(F3466/INDEX($F$64:$F3467,MATCH(MAX(O$64:O3467),O$64:O3467,0)-1)&lt;(1-$P$2),MAX(O$64:O3467)&gt;MAX(P$64:P3466)),MAX(O$64:O3467),""),IF(AND($F3466/INDEX($F$64:$F3467,MATCH(MAX(Q$64:Q3467),Q$64:Q3467,0)-1)&lt;(1-$P$2),MAX(O$64:O3467)&gt;MAX(P$64:P3466)),MAX(O$64:O3467),"")),"")</f>
        <v/>
      </c>
      <c r="Q3467" s="91" t="str">
        <f>IFERROR(IF(E3467="","",IF(O3467&lt;&gt;"",MAX(O$64:O3467)*10+1,IF(AND($F3466/INDEX($F$64:$F3467,MATCH(MAX(Q$64:Q3466),Q$64:Q3466,0)-1)&gt;(1+$O$2),MAX(O$64:O3467)&gt;MAX(P$64:P3466)),MAX(Q$64:Q3466)+1,""))),"")</f>
        <v/>
      </c>
    </row>
    <row r="3468" spans="1:17" x14ac:dyDescent="0.2">
      <c r="A3468" s="13">
        <f>HLOOKUP($E$2,历史数据!$V$3:$AE$5000,ROW(A3466),)</f>
        <v>195210</v>
      </c>
      <c r="B3468" s="41">
        <v>41680</v>
      </c>
      <c r="C3468" s="100">
        <f>IFERROR(IF(A3468&lt;&gt;0,MAX($C$4:C3467)+1,""),"")</f>
        <v>3397</v>
      </c>
      <c r="D3468" s="100"/>
      <c r="E3468" s="99">
        <f t="shared" si="306"/>
        <v>41814</v>
      </c>
      <c r="F3468" s="101">
        <f>IFERROR(VLOOKUP(E3468,历史数据!AH:AJ,3,),"")</f>
        <v>12.015493555645</v>
      </c>
      <c r="G3468" s="101">
        <f t="shared" si="302"/>
        <v>12.71270494960053</v>
      </c>
      <c r="H3468" s="105">
        <f t="shared" si="303"/>
        <v>-1.3649547858727296E-3</v>
      </c>
      <c r="I3468" s="101">
        <f>IFERROR(VLOOKUP(E3468,历史数据!AH:AJ,2,),"")</f>
        <v>11.924269634940501</v>
      </c>
      <c r="J3468" s="104">
        <f t="shared" si="304"/>
        <v>0</v>
      </c>
      <c r="K3468" s="104" t="str">
        <f>IFERROR(IF(AND(J3467=$H$2*1,MAX(K$64:K3467)=MAX(L$64:L3467)),MAX(K$64:K3467)+1,""),"")</f>
        <v/>
      </c>
      <c r="L3468" s="104" t="str">
        <f>IFERROR(IF(AND($F3467/INDEX($F$64:$F3468,MATCH(MAX(M$64:M3468),M$64:M3468,0)-1)&lt;(1-$P$2),MAX(K$64:K3468)&gt;MAX(L$64:L3467)),MAX(K$64:K3468),""),"")</f>
        <v/>
      </c>
      <c r="M3468" s="104" t="str">
        <f>IFERROR(IF(E3468="","",IF(K3468&lt;&gt;"",MAX(M$64:M3467)+1,IF(AND($F3467/INDEX($F$64:$F3468,MATCH(MAX(M$64:M3467),M$64:M3467,0)-1)&gt;(1+$O$2),MAX(K$64:K3468)&gt;MAX(L$64:L3467)),MAX(M$64:M3467)+1,""))),"")</f>
        <v/>
      </c>
      <c r="N3468" s="91">
        <f t="shared" si="305"/>
        <v>0</v>
      </c>
      <c r="O3468" s="91" t="str">
        <f>IFERROR(IF(AND(N3467=$H$2*1,MAX(O$64:O3467)=MAX(P$64:P3467)),MAX(O$64:O3467)+1,""),"")</f>
        <v/>
      </c>
      <c r="P3468" s="91" t="str">
        <f>IFERROR(IF(MOD(MAX(Q$64:Q3468),10*MAX(O$64:O3468))&lt;=2,IF(AND(F3467/INDEX($F$64:$F3468,MATCH(MAX(O$64:O3468),O$64:O3468,0)-1)&lt;(1-$P$2),MAX(O$64:O3468)&gt;MAX(P$64:P3467)),MAX(O$64:O3468),""),IF(AND($F3467/INDEX($F$64:$F3468,MATCH(MAX(Q$64:Q3468),Q$64:Q3468,0)-1)&lt;(1-$P$2),MAX(O$64:O3468)&gt;MAX(P$64:P3467)),MAX(O$64:O3468),"")),"")</f>
        <v/>
      </c>
      <c r="Q3468" s="91" t="str">
        <f>IFERROR(IF(E3468="","",IF(O3468&lt;&gt;"",MAX(O$64:O3468)*10+1,IF(AND($F3467/INDEX($F$64:$F3468,MATCH(MAX(Q$64:Q3467),Q$64:Q3467,0)-1)&gt;(1+$O$2),MAX(O$64:O3468)&gt;MAX(P$64:P3467)),MAX(Q$64:Q3467)+1,""))),"")</f>
        <v/>
      </c>
    </row>
    <row r="3469" spans="1:17" x14ac:dyDescent="0.2">
      <c r="A3469" s="13">
        <f>HLOOKUP($E$2,历史数据!$V$3:$AE$5000,ROW(A3467),)</f>
        <v>157926</v>
      </c>
      <c r="B3469" s="41">
        <v>41681</v>
      </c>
      <c r="C3469" s="100">
        <f>IFERROR(IF(A3469&lt;&gt;0,MAX($C$4:C3468)+1,""),"")</f>
        <v>3398</v>
      </c>
      <c r="D3469" s="100"/>
      <c r="E3469" s="99">
        <f t="shared" si="306"/>
        <v>41815</v>
      </c>
      <c r="F3469" s="101">
        <f>IFERROR(VLOOKUP(E3469,历史数据!AH:AJ,3,),"")</f>
        <v>12.210973385726</v>
      </c>
      <c r="G3469" s="101">
        <f t="shared" si="302"/>
        <v>12.700324560362068</v>
      </c>
      <c r="H3469" s="105">
        <f t="shared" si="303"/>
        <v>-9.7385955920037404E-4</v>
      </c>
      <c r="I3469" s="101">
        <f>IFERROR(VLOOKUP(E3469,历史数据!AH:AJ,2,),"")</f>
        <v>12.0676215103333</v>
      </c>
      <c r="J3469" s="104">
        <f t="shared" si="304"/>
        <v>0</v>
      </c>
      <c r="K3469" s="104" t="str">
        <f>IFERROR(IF(AND(J3468=$H$2*1,MAX(K$64:K3468)=MAX(L$64:L3468)),MAX(K$64:K3468)+1,""),"")</f>
        <v/>
      </c>
      <c r="L3469" s="104" t="str">
        <f>IFERROR(IF(AND($F3468/INDEX($F$64:$F3469,MATCH(MAX(M$64:M3469),M$64:M3469,0)-1)&lt;(1-$P$2),MAX(K$64:K3469)&gt;MAX(L$64:L3468)),MAX(K$64:K3469),""),"")</f>
        <v/>
      </c>
      <c r="M3469" s="104" t="str">
        <f>IFERROR(IF(E3469="","",IF(K3469&lt;&gt;"",MAX(M$64:M3468)+1,IF(AND($F3468/INDEX($F$64:$F3469,MATCH(MAX(M$64:M3468),M$64:M3468,0)-1)&gt;(1+$O$2),MAX(K$64:K3469)&gt;MAX(L$64:L3468)),MAX(M$64:M3468)+1,""))),"")</f>
        <v/>
      </c>
      <c r="N3469" s="91">
        <f t="shared" si="305"/>
        <v>0</v>
      </c>
      <c r="O3469" s="91" t="str">
        <f>IFERROR(IF(AND(N3468=$H$2*1,MAX(O$64:O3468)=MAX(P$64:P3468)),MAX(O$64:O3468)+1,""),"")</f>
        <v/>
      </c>
      <c r="P3469" s="91" t="str">
        <f>IFERROR(IF(MOD(MAX(Q$64:Q3469),10*MAX(O$64:O3469))&lt;=2,IF(AND(F3468/INDEX($F$64:$F3469,MATCH(MAX(O$64:O3469),O$64:O3469,0)-1)&lt;(1-$P$2),MAX(O$64:O3469)&gt;MAX(P$64:P3468)),MAX(O$64:O3469),""),IF(AND($F3468/INDEX($F$64:$F3469,MATCH(MAX(Q$64:Q3469),Q$64:Q3469,0)-1)&lt;(1-$P$2),MAX(O$64:O3469)&gt;MAX(P$64:P3468)),MAX(O$64:O3469),"")),"")</f>
        <v/>
      </c>
      <c r="Q3469" s="91" t="str">
        <f>IFERROR(IF(E3469="","",IF(O3469&lt;&gt;"",MAX(O$64:O3469)*10+1,IF(AND($F3468/INDEX($F$64:$F3469,MATCH(MAX(Q$64:Q3468),Q$64:Q3468,0)-1)&gt;(1+$O$2),MAX(O$64:O3469)&gt;MAX(P$64:P3468)),MAX(Q$64:Q3468)+1,""))),"")</f>
        <v/>
      </c>
    </row>
    <row r="3470" spans="1:17" x14ac:dyDescent="0.2">
      <c r="A3470" s="13">
        <f>HLOOKUP($E$2,历史数据!$V$3:$AE$5000,ROW(A3468),)</f>
        <v>269080</v>
      </c>
      <c r="B3470" s="41">
        <v>41682</v>
      </c>
      <c r="C3470" s="100">
        <f>IFERROR(IF(A3470&lt;&gt;0,MAX($C$4:C3469)+1,""),"")</f>
        <v>3399</v>
      </c>
      <c r="D3470" s="100"/>
      <c r="E3470" s="99">
        <f t="shared" si="306"/>
        <v>41816</v>
      </c>
      <c r="F3470" s="101">
        <f>IFERROR(VLOOKUP(E3470,历史数据!AH:AJ,3,),"")</f>
        <v>12.2500693517422</v>
      </c>
      <c r="G3470" s="101">
        <f t="shared" si="302"/>
        <v>12.690116169235615</v>
      </c>
      <c r="H3470" s="105">
        <f t="shared" si="303"/>
        <v>-8.0378978331885342E-4</v>
      </c>
      <c r="I3470" s="101">
        <f>IFERROR(VLOOKUP(E3470,历史数据!AH:AJ,2,),"")</f>
        <v>12.210973385726</v>
      </c>
      <c r="J3470" s="104">
        <f t="shared" si="304"/>
        <v>0</v>
      </c>
      <c r="K3470" s="104" t="str">
        <f>IFERROR(IF(AND(J3469=$H$2*1,MAX(K$64:K3469)=MAX(L$64:L3469)),MAX(K$64:K3469)+1,""),"")</f>
        <v/>
      </c>
      <c r="L3470" s="104" t="str">
        <f>IFERROR(IF(AND($F3469/INDEX($F$64:$F3470,MATCH(MAX(M$64:M3470),M$64:M3470,0)-1)&lt;(1-$P$2),MAX(K$64:K3470)&gt;MAX(L$64:L3469)),MAX(K$64:K3470),""),"")</f>
        <v/>
      </c>
      <c r="M3470" s="104" t="str">
        <f>IFERROR(IF(E3470="","",IF(K3470&lt;&gt;"",MAX(M$64:M3469)+1,IF(AND($F3469/INDEX($F$64:$F3470,MATCH(MAX(M$64:M3469),M$64:M3469,0)-1)&gt;(1+$O$2),MAX(K$64:K3470)&gt;MAX(L$64:L3469)),MAX(M$64:M3469)+1,""))),"")</f>
        <v/>
      </c>
      <c r="N3470" s="91">
        <f t="shared" si="305"/>
        <v>0</v>
      </c>
      <c r="O3470" s="91" t="str">
        <f>IFERROR(IF(AND(N3469=$H$2*1,MAX(O$64:O3469)=MAX(P$64:P3469)),MAX(O$64:O3469)+1,""),"")</f>
        <v/>
      </c>
      <c r="P3470" s="91" t="str">
        <f>IFERROR(IF(MOD(MAX(Q$64:Q3470),10*MAX(O$64:O3470))&lt;=2,IF(AND(F3469/INDEX($F$64:$F3470,MATCH(MAX(O$64:O3470),O$64:O3470,0)-1)&lt;(1-$P$2),MAX(O$64:O3470)&gt;MAX(P$64:P3469)),MAX(O$64:O3470),""),IF(AND($F3469/INDEX($F$64:$F3470,MATCH(MAX(Q$64:Q3470),Q$64:Q3470,0)-1)&lt;(1-$P$2),MAX(O$64:O3470)&gt;MAX(P$64:P3469)),MAX(O$64:O3470),"")),"")</f>
        <v/>
      </c>
      <c r="Q3470" s="91" t="str">
        <f>IFERROR(IF(E3470="","",IF(O3470&lt;&gt;"",MAX(O$64:O3470)*10+1,IF(AND($F3469/INDEX($F$64:$F3470,MATCH(MAX(Q$64:Q3469),Q$64:Q3469,0)-1)&gt;(1+$O$2),MAX(O$64:O3470)&gt;MAX(P$64:P3469)),MAX(Q$64:Q3469)+1,""))),"")</f>
        <v/>
      </c>
    </row>
    <row r="3471" spans="1:17" x14ac:dyDescent="0.2">
      <c r="A3471" s="13">
        <f>HLOOKUP($E$2,历史数据!$V$3:$AE$5000,ROW(A3469),)</f>
        <v>261436</v>
      </c>
      <c r="B3471" s="41">
        <v>41683</v>
      </c>
      <c r="C3471" s="100">
        <f>IFERROR(IF(A3471&lt;&gt;0,MAX($C$4:C3470)+1,""),"")</f>
        <v>3400</v>
      </c>
      <c r="D3471" s="100"/>
      <c r="E3471" s="99">
        <f t="shared" si="306"/>
        <v>41817</v>
      </c>
      <c r="F3471" s="101">
        <f>IFERROR(VLOOKUP(E3471,历史数据!AH:AJ,3,),"")</f>
        <v>12.380389238462801</v>
      </c>
      <c r="G3471" s="101">
        <f t="shared" si="302"/>
        <v>12.682079776221176</v>
      </c>
      <c r="H3471" s="105">
        <f t="shared" si="303"/>
        <v>-6.3327970424109647E-4</v>
      </c>
      <c r="I3471" s="101">
        <f>IFERROR(VLOOKUP(E3471,历史数据!AH:AJ,2,),"")</f>
        <v>12.3021973064305</v>
      </c>
      <c r="J3471" s="104">
        <f t="shared" si="304"/>
        <v>0</v>
      </c>
      <c r="K3471" s="104" t="str">
        <f>IFERROR(IF(AND(J3470=$H$2*1,MAX(K$64:K3470)=MAX(L$64:L3470)),MAX(K$64:K3470)+1,""),"")</f>
        <v/>
      </c>
      <c r="L3471" s="104" t="str">
        <f>IFERROR(IF(AND($F3470/INDEX($F$64:$F3471,MATCH(MAX(M$64:M3471),M$64:M3471,0)-1)&lt;(1-$P$2),MAX(K$64:K3471)&gt;MAX(L$64:L3470)),MAX(K$64:K3471),""),"")</f>
        <v/>
      </c>
      <c r="M3471" s="104" t="str">
        <f>IFERROR(IF(E3471="","",IF(K3471&lt;&gt;"",MAX(M$64:M3470)+1,IF(AND($F3470/INDEX($F$64:$F3471,MATCH(MAX(M$64:M3470),M$64:M3470,0)-1)&gt;(1+$O$2),MAX(K$64:K3471)&gt;MAX(L$64:L3470)),MAX(M$64:M3470)+1,""))),"")</f>
        <v/>
      </c>
      <c r="N3471" s="91">
        <f t="shared" si="305"/>
        <v>0</v>
      </c>
      <c r="O3471" s="91" t="str">
        <f>IFERROR(IF(AND(N3470=$H$2*1,MAX(O$64:O3470)=MAX(P$64:P3470)),MAX(O$64:O3470)+1,""),"")</f>
        <v/>
      </c>
      <c r="P3471" s="91" t="str">
        <f>IFERROR(IF(MOD(MAX(Q$64:Q3471),10*MAX(O$64:O3471))&lt;=2,IF(AND(F3470/INDEX($F$64:$F3471,MATCH(MAX(O$64:O3471),O$64:O3471,0)-1)&lt;(1-$P$2),MAX(O$64:O3471)&gt;MAX(P$64:P3470)),MAX(O$64:O3471),""),IF(AND($F3470/INDEX($F$64:$F3471,MATCH(MAX(Q$64:Q3471),Q$64:Q3471,0)-1)&lt;(1-$P$2),MAX(O$64:O3471)&gt;MAX(P$64:P3470)),MAX(O$64:O3471),"")),"")</f>
        <v/>
      </c>
      <c r="Q3471" s="91" t="str">
        <f>IFERROR(IF(E3471="","",IF(O3471&lt;&gt;"",MAX(O$64:O3471)*10+1,IF(AND($F3470/INDEX($F$64:$F3471,MATCH(MAX(Q$64:Q3470),Q$64:Q3470,0)-1)&gt;(1+$O$2),MAX(O$64:O3471)&gt;MAX(P$64:P3470)),MAX(Q$64:Q3470)+1,""))),"")</f>
        <v/>
      </c>
    </row>
    <row r="3472" spans="1:17" x14ac:dyDescent="0.2">
      <c r="A3472" s="13">
        <f>HLOOKUP($E$2,历史数据!$V$3:$AE$5000,ROW(A3470),)</f>
        <v>354080</v>
      </c>
      <c r="B3472" s="41">
        <v>41684</v>
      </c>
      <c r="C3472" s="100">
        <f>IFERROR(IF(A3472&lt;&gt;0,MAX($C$4:C3471)+1,""),"")</f>
        <v>3401</v>
      </c>
      <c r="D3472" s="100"/>
      <c r="E3472" s="99">
        <f t="shared" si="306"/>
        <v>41820</v>
      </c>
      <c r="F3472" s="101">
        <f>IFERROR(VLOOKUP(E3472,历史数据!AH:AJ,3,),"")</f>
        <v>12.315229295102499</v>
      </c>
      <c r="G3472" s="101">
        <f t="shared" si="302"/>
        <v>12.67903897886436</v>
      </c>
      <c r="H3472" s="105">
        <f t="shared" si="303"/>
        <v>-2.3977118977891454E-4</v>
      </c>
      <c r="I3472" s="101">
        <f>IFERROR(VLOOKUP(E3472,历史数据!AH:AJ,2,),"")</f>
        <v>12.354325261118699</v>
      </c>
      <c r="J3472" s="104">
        <f t="shared" si="304"/>
        <v>0</v>
      </c>
      <c r="K3472" s="104" t="str">
        <f>IFERROR(IF(AND(J3471=$H$2*1,MAX(K$64:K3471)=MAX(L$64:L3471)),MAX(K$64:K3471)+1,""),"")</f>
        <v/>
      </c>
      <c r="L3472" s="104" t="str">
        <f>IFERROR(IF(AND($F3471/INDEX($F$64:$F3472,MATCH(MAX(M$64:M3472),M$64:M3472,0)-1)&lt;(1-$P$2),MAX(K$64:K3472)&gt;MAX(L$64:L3471)),MAX(K$64:K3472),""),"")</f>
        <v/>
      </c>
      <c r="M3472" s="104" t="str">
        <f>IFERROR(IF(E3472="","",IF(K3472&lt;&gt;"",MAX(M$64:M3471)+1,IF(AND($F3471/INDEX($F$64:$F3472,MATCH(MAX(M$64:M3471),M$64:M3471,0)-1)&gt;(1+$O$2),MAX(K$64:K3472)&gt;MAX(L$64:L3471)),MAX(M$64:M3471)+1,""))),"")</f>
        <v/>
      </c>
      <c r="N3472" s="91">
        <f t="shared" si="305"/>
        <v>0</v>
      </c>
      <c r="O3472" s="91" t="str">
        <f>IFERROR(IF(AND(N3471=$H$2*1,MAX(O$64:O3471)=MAX(P$64:P3471)),MAX(O$64:O3471)+1,""),"")</f>
        <v/>
      </c>
      <c r="P3472" s="91" t="str">
        <f>IFERROR(IF(MOD(MAX(Q$64:Q3472),10*MAX(O$64:O3472))&lt;=2,IF(AND(F3471/INDEX($F$64:$F3472,MATCH(MAX(O$64:O3472),O$64:O3472,0)-1)&lt;(1-$P$2),MAX(O$64:O3472)&gt;MAX(P$64:P3471)),MAX(O$64:O3472),""),IF(AND($F3471/INDEX($F$64:$F3472,MATCH(MAX(Q$64:Q3472),Q$64:Q3472,0)-1)&lt;(1-$P$2),MAX(O$64:O3472)&gt;MAX(P$64:P3471)),MAX(O$64:O3472),"")),"")</f>
        <v/>
      </c>
      <c r="Q3472" s="91" t="str">
        <f>IFERROR(IF(E3472="","",IF(O3472&lt;&gt;"",MAX(O$64:O3472)*10+1,IF(AND($F3471/INDEX($F$64:$F3472,MATCH(MAX(Q$64:Q3471),Q$64:Q3471,0)-1)&gt;(1+$O$2),MAX(O$64:O3472)&gt;MAX(P$64:P3471)),MAX(Q$64:Q3471)+1,""))),"")</f>
        <v/>
      </c>
    </row>
    <row r="3473" spans="1:17" x14ac:dyDescent="0.2">
      <c r="A3473" s="13">
        <f>HLOOKUP($E$2,历史数据!$V$3:$AE$5000,ROW(A3471),)</f>
        <v>281090</v>
      </c>
      <c r="B3473" s="41">
        <v>41687</v>
      </c>
      <c r="C3473" s="100">
        <f>IFERROR(IF(A3473&lt;&gt;0,MAX($C$4:C3472)+1,""),"")</f>
        <v>3402</v>
      </c>
      <c r="D3473" s="100"/>
      <c r="E3473" s="99">
        <f t="shared" si="306"/>
        <v>41821</v>
      </c>
      <c r="F3473" s="101">
        <f>IFERROR(VLOOKUP(E3473,历史数据!AH:AJ,3,),"")</f>
        <v>12.3412932724467</v>
      </c>
      <c r="G3473" s="101">
        <f t="shared" si="302"/>
        <v>12.676432581129948</v>
      </c>
      <c r="H3473" s="105">
        <f t="shared" si="303"/>
        <v>-2.0556745182009895E-4</v>
      </c>
      <c r="I3473" s="101">
        <f>IFERROR(VLOOKUP(E3473,历史数据!AH:AJ,2,),"")</f>
        <v>12.3673572497908</v>
      </c>
      <c r="J3473" s="104">
        <f t="shared" si="304"/>
        <v>0</v>
      </c>
      <c r="K3473" s="104" t="str">
        <f>IFERROR(IF(AND(J3472=$H$2*1,MAX(K$64:K3472)=MAX(L$64:L3472)),MAX(K$64:K3472)+1,""),"")</f>
        <v/>
      </c>
      <c r="L3473" s="104" t="str">
        <f>IFERROR(IF(AND($F3472/INDEX($F$64:$F3473,MATCH(MAX(M$64:M3473),M$64:M3473,0)-1)&lt;(1-$P$2),MAX(K$64:K3473)&gt;MAX(L$64:L3472)),MAX(K$64:K3473),""),"")</f>
        <v/>
      </c>
      <c r="M3473" s="104" t="str">
        <f>IFERROR(IF(E3473="","",IF(K3473&lt;&gt;"",MAX(M$64:M3472)+1,IF(AND($F3472/INDEX($F$64:$F3473,MATCH(MAX(M$64:M3472),M$64:M3472,0)-1)&gt;(1+$O$2),MAX(K$64:K3473)&gt;MAX(L$64:L3472)),MAX(M$64:M3472)+1,""))),"")</f>
        <v/>
      </c>
      <c r="N3473" s="91">
        <f t="shared" si="305"/>
        <v>0</v>
      </c>
      <c r="O3473" s="91" t="str">
        <f>IFERROR(IF(AND(N3472=$H$2*1,MAX(O$64:O3472)=MAX(P$64:P3472)),MAX(O$64:O3472)+1,""),"")</f>
        <v/>
      </c>
      <c r="P3473" s="91" t="str">
        <f>IFERROR(IF(MOD(MAX(Q$64:Q3473),10*MAX(O$64:O3473))&lt;=2,IF(AND(F3472/INDEX($F$64:$F3473,MATCH(MAX(O$64:O3473),O$64:O3473,0)-1)&lt;(1-$P$2),MAX(O$64:O3473)&gt;MAX(P$64:P3472)),MAX(O$64:O3473),""),IF(AND($F3472/INDEX($F$64:$F3473,MATCH(MAX(Q$64:Q3473),Q$64:Q3473,0)-1)&lt;(1-$P$2),MAX(O$64:O3473)&gt;MAX(P$64:P3472)),MAX(O$64:O3473),"")),"")</f>
        <v/>
      </c>
      <c r="Q3473" s="91" t="str">
        <f>IFERROR(IF(E3473="","",IF(O3473&lt;&gt;"",MAX(O$64:O3473)*10+1,IF(AND($F3472/INDEX($F$64:$F3473,MATCH(MAX(Q$64:Q3472),Q$64:Q3472,0)-1)&gt;(1+$O$2),MAX(O$64:O3473)&gt;MAX(P$64:P3472)),MAX(Q$64:Q3472)+1,""))),"")</f>
        <v/>
      </c>
    </row>
    <row r="3474" spans="1:17" x14ac:dyDescent="0.2">
      <c r="A3474" s="13">
        <f>HLOOKUP($E$2,历史数据!$V$3:$AE$5000,ROW(A3472),)</f>
        <v>155629</v>
      </c>
      <c r="B3474" s="41">
        <v>41688</v>
      </c>
      <c r="C3474" s="100">
        <f>IFERROR(IF(A3474&lt;&gt;0,MAX($C$4:C3473)+1,""),"")</f>
        <v>3403</v>
      </c>
      <c r="D3474" s="100"/>
      <c r="E3474" s="99">
        <f t="shared" si="306"/>
        <v>41822</v>
      </c>
      <c r="F3474" s="101">
        <f>IFERROR(VLOOKUP(E3474,历史数据!AH:AJ,3,),"")</f>
        <v>12.4455491818232</v>
      </c>
      <c r="G3474" s="101">
        <f t="shared" si="302"/>
        <v>12.673608983584337</v>
      </c>
      <c r="H3474" s="105">
        <f t="shared" si="303"/>
        <v>-2.2274386169285343E-4</v>
      </c>
      <c r="I3474" s="101">
        <f>IFERROR(VLOOKUP(E3474,历史数据!AH:AJ,2,),"")</f>
        <v>12.3282612837746</v>
      </c>
      <c r="J3474" s="104">
        <f t="shared" si="304"/>
        <v>0</v>
      </c>
      <c r="K3474" s="104" t="str">
        <f>IFERROR(IF(AND(J3473=$H$2*1,MAX(K$64:K3473)=MAX(L$64:L3473)),MAX(K$64:K3473)+1,""),"")</f>
        <v/>
      </c>
      <c r="L3474" s="104" t="str">
        <f>IFERROR(IF(AND($F3473/INDEX($F$64:$F3474,MATCH(MAX(M$64:M3474),M$64:M3474,0)-1)&lt;(1-$P$2),MAX(K$64:K3474)&gt;MAX(L$64:L3473)),MAX(K$64:K3474),""),"")</f>
        <v/>
      </c>
      <c r="M3474" s="104" t="str">
        <f>IFERROR(IF(E3474="","",IF(K3474&lt;&gt;"",MAX(M$64:M3473)+1,IF(AND($F3473/INDEX($F$64:$F3474,MATCH(MAX(M$64:M3473),M$64:M3473,0)-1)&gt;(1+$O$2),MAX(K$64:K3474)&gt;MAX(L$64:L3473)),MAX(M$64:M3473)+1,""))),"")</f>
        <v/>
      </c>
      <c r="N3474" s="91">
        <f t="shared" si="305"/>
        <v>0</v>
      </c>
      <c r="O3474" s="91" t="str">
        <f>IFERROR(IF(AND(N3473=$H$2*1,MAX(O$64:O3473)=MAX(P$64:P3473)),MAX(O$64:O3473)+1,""),"")</f>
        <v/>
      </c>
      <c r="P3474" s="91" t="str">
        <f>IFERROR(IF(MOD(MAX(Q$64:Q3474),10*MAX(O$64:O3474))&lt;=2,IF(AND(F3473/INDEX($F$64:$F3474,MATCH(MAX(O$64:O3474),O$64:O3474,0)-1)&lt;(1-$P$2),MAX(O$64:O3474)&gt;MAX(P$64:P3473)),MAX(O$64:O3474),""),IF(AND($F3473/INDEX($F$64:$F3474,MATCH(MAX(Q$64:Q3474),Q$64:Q3474,0)-1)&lt;(1-$P$2),MAX(O$64:O3474)&gt;MAX(P$64:P3473)),MAX(O$64:O3474),"")),"")</f>
        <v/>
      </c>
      <c r="Q3474" s="91" t="str">
        <f>IFERROR(IF(E3474="","",IF(O3474&lt;&gt;"",MAX(O$64:O3474)*10+1,IF(AND($F3473/INDEX($F$64:$F3474,MATCH(MAX(Q$64:Q3473),Q$64:Q3473,0)-1)&gt;(1+$O$2),MAX(O$64:O3474)&gt;MAX(P$64:P3473)),MAX(Q$64:Q3473)+1,""))),"")</f>
        <v/>
      </c>
    </row>
    <row r="3475" spans="1:17" x14ac:dyDescent="0.2">
      <c r="A3475" s="13">
        <f>HLOOKUP($E$2,历史数据!$V$3:$AE$5000,ROW(A3473),)</f>
        <v>340882</v>
      </c>
      <c r="B3475" s="41">
        <v>41689</v>
      </c>
      <c r="C3475" s="100">
        <f>IFERROR(IF(A3475&lt;&gt;0,MAX($C$4:C3474)+1,""),"")</f>
        <v>3404</v>
      </c>
      <c r="D3475" s="100"/>
      <c r="E3475" s="99">
        <f t="shared" si="306"/>
        <v>41823</v>
      </c>
      <c r="F3475" s="101">
        <f>IFERROR(VLOOKUP(E3475,历史数据!AH:AJ,3,),"")</f>
        <v>12.99289270605</v>
      </c>
      <c r="G3475" s="101">
        <f t="shared" si="302"/>
        <v>12.68207977622118</v>
      </c>
      <c r="H3475" s="105">
        <f t="shared" si="303"/>
        <v>6.6838046272499341E-4</v>
      </c>
      <c r="I3475" s="101">
        <f>IFERROR(VLOOKUP(E3475,历史数据!AH:AJ,2,),"")</f>
        <v>12.380389238462801</v>
      </c>
      <c r="J3475" s="104">
        <f t="shared" si="304"/>
        <v>1</v>
      </c>
      <c r="K3475" s="104" t="str">
        <f>IFERROR(IF(AND(J3474=$H$2*1,MAX(K$64:K3474)=MAX(L$64:L3474)),MAX(K$64:K3474)+1,""),"")</f>
        <v/>
      </c>
      <c r="L3475" s="104" t="str">
        <f>IFERROR(IF(AND($F3474/INDEX($F$64:$F3475,MATCH(MAX(M$64:M3475),M$64:M3475,0)-1)&lt;(1-$P$2),MAX(K$64:K3475)&gt;MAX(L$64:L3474)),MAX(K$64:K3475),""),"")</f>
        <v/>
      </c>
      <c r="M3475" s="104" t="str">
        <f>IFERROR(IF(E3475="","",IF(K3475&lt;&gt;"",MAX(M$64:M3474)+1,IF(AND($F3474/INDEX($F$64:$F3475,MATCH(MAX(M$64:M3474),M$64:M3474,0)-1)&gt;(1+$O$2),MAX(K$64:K3475)&gt;MAX(L$64:L3474)),MAX(M$64:M3474)+1,""))),"")</f>
        <v/>
      </c>
      <c r="N3475" s="91">
        <f t="shared" si="305"/>
        <v>1</v>
      </c>
      <c r="O3475" s="91" t="str">
        <f>IFERROR(IF(AND(N3474=$H$2*1,MAX(O$64:O3474)=MAX(P$64:P3474)),MAX(O$64:O3474)+1,""),"")</f>
        <v/>
      </c>
      <c r="P3475" s="91" t="str">
        <f>IFERROR(IF(MOD(MAX(Q$64:Q3475),10*MAX(O$64:O3475))&lt;=2,IF(AND(F3474/INDEX($F$64:$F3475,MATCH(MAX(O$64:O3475),O$64:O3475,0)-1)&lt;(1-$P$2),MAX(O$64:O3475)&gt;MAX(P$64:P3474)),MAX(O$64:O3475),""),IF(AND($F3474/INDEX($F$64:$F3475,MATCH(MAX(Q$64:Q3475),Q$64:Q3475,0)-1)&lt;(1-$P$2),MAX(O$64:O3475)&gt;MAX(P$64:P3474)),MAX(O$64:O3475),"")),"")</f>
        <v/>
      </c>
      <c r="Q3475" s="91" t="str">
        <f>IFERROR(IF(E3475="","",IF(O3475&lt;&gt;"",MAX(O$64:O3475)*10+1,IF(AND($F3474/INDEX($F$64:$F3475,MATCH(MAX(Q$64:Q3474),Q$64:Q3474,0)-1)&gt;(1+$O$2),MAX(O$64:O3475)&gt;MAX(P$64:P3474)),MAX(Q$64:Q3474)+1,""))),"")</f>
        <v/>
      </c>
    </row>
    <row r="3476" spans="1:17" x14ac:dyDescent="0.2">
      <c r="A3476" s="13">
        <f>HLOOKUP($E$2,历史数据!$V$3:$AE$5000,ROW(A3474),)</f>
        <v>293759</v>
      </c>
      <c r="B3476" s="41">
        <v>41690</v>
      </c>
      <c r="C3476" s="100">
        <f>IFERROR(IF(A3476&lt;&gt;0,MAX($C$4:C3475)+1,""),"")</f>
        <v>3405</v>
      </c>
      <c r="D3476" s="100"/>
      <c r="E3476" s="99">
        <f t="shared" si="306"/>
        <v>41824</v>
      </c>
      <c r="F3476" s="101">
        <f>IFERROR(VLOOKUP(E3476,历史数据!AH:AJ,3,),"")</f>
        <v>12.8365088419852</v>
      </c>
      <c r="G3476" s="101">
        <f t="shared" si="302"/>
        <v>12.685989372822801</v>
      </c>
      <c r="H3476" s="105">
        <f t="shared" si="303"/>
        <v>3.0827724400150913E-4</v>
      </c>
      <c r="I3476" s="101">
        <f>IFERROR(VLOOKUP(E3476,历史数据!AH:AJ,2,),"")</f>
        <v>12.9407647513617</v>
      </c>
      <c r="J3476" s="104">
        <f t="shared" si="304"/>
        <v>2</v>
      </c>
      <c r="K3476" s="104" t="str">
        <f>IFERROR(IF(AND(J3475=$H$2*1,MAX(K$64:K3475)=MAX(L$64:L3475)),MAX(K$64:K3475)+1,""),"")</f>
        <v/>
      </c>
      <c r="L3476" s="104" t="str">
        <f>IFERROR(IF(AND($F3475/INDEX($F$64:$F3476,MATCH(MAX(M$64:M3476),M$64:M3476,0)-1)&lt;(1-$P$2),MAX(K$64:K3476)&gt;MAX(L$64:L3475)),MAX(K$64:K3476),""),"")</f>
        <v/>
      </c>
      <c r="M3476" s="104" t="str">
        <f>IFERROR(IF(E3476="","",IF(K3476&lt;&gt;"",MAX(M$64:M3475)+1,IF(AND($F3475/INDEX($F$64:$F3476,MATCH(MAX(M$64:M3475),M$64:M3475,0)-1)&gt;(1+$O$2),MAX(K$64:K3476)&gt;MAX(L$64:L3475)),MAX(M$64:M3475)+1,""))),"")</f>
        <v/>
      </c>
      <c r="N3476" s="91">
        <f t="shared" si="305"/>
        <v>2</v>
      </c>
      <c r="O3476" s="91" t="str">
        <f>IFERROR(IF(AND(N3475=$H$2*1,MAX(O$64:O3475)=MAX(P$64:P3475)),MAX(O$64:O3475)+1,""),"")</f>
        <v/>
      </c>
      <c r="P3476" s="91" t="str">
        <f>IFERROR(IF(MOD(MAX(Q$64:Q3476),10*MAX(O$64:O3476))&lt;=2,IF(AND(F3475/INDEX($F$64:$F3476,MATCH(MAX(O$64:O3476),O$64:O3476,0)-1)&lt;(1-$P$2),MAX(O$64:O3476)&gt;MAX(P$64:P3475)),MAX(O$64:O3476),""),IF(AND($F3475/INDEX($F$64:$F3476,MATCH(MAX(Q$64:Q3476),Q$64:Q3476,0)-1)&lt;(1-$P$2),MAX(O$64:O3476)&gt;MAX(P$64:P3475)),MAX(O$64:O3476),"")),"")</f>
        <v/>
      </c>
      <c r="Q3476" s="91" t="str">
        <f>IFERROR(IF(E3476="","",IF(O3476&lt;&gt;"",MAX(O$64:O3476)*10+1,IF(AND($F3475/INDEX($F$64:$F3476,MATCH(MAX(Q$64:Q3475),Q$64:Q3475,0)-1)&gt;(1+$O$2),MAX(O$64:O3476)&gt;MAX(P$64:P3475)),MAX(Q$64:Q3475)+1,""))),"")</f>
        <v/>
      </c>
    </row>
    <row r="3477" spans="1:17" x14ac:dyDescent="0.2">
      <c r="A3477" s="13">
        <f>HLOOKUP($E$2,历史数据!$V$3:$AE$5000,ROW(A3475),)</f>
        <v>197034</v>
      </c>
      <c r="B3477" s="41">
        <v>41691</v>
      </c>
      <c r="C3477" s="100">
        <f>IFERROR(IF(A3477&lt;&gt;0,MAX($C$4:C3476)+1,""),"")</f>
        <v>3406</v>
      </c>
      <c r="D3477" s="100"/>
      <c r="E3477" s="99">
        <f t="shared" si="306"/>
        <v>41827</v>
      </c>
      <c r="F3477" s="101">
        <f>IFERROR(VLOOKUP(E3477,历史数据!AH:AJ,3,),"")</f>
        <v>12.627997023232099</v>
      </c>
      <c r="G3477" s="101">
        <f t="shared" si="302"/>
        <v>12.6857721730116</v>
      </c>
      <c r="H3477" s="105">
        <f t="shared" si="303"/>
        <v>-1.7121235468375851E-5</v>
      </c>
      <c r="I3477" s="101">
        <f>IFERROR(VLOOKUP(E3477,历史数据!AH:AJ,2,),"")</f>
        <v>12.810444864640999</v>
      </c>
      <c r="J3477" s="104">
        <f t="shared" si="304"/>
        <v>0</v>
      </c>
      <c r="K3477" s="104" t="str">
        <f>IFERROR(IF(AND(J3476=$H$2*1,MAX(K$64:K3476)=MAX(L$64:L3476)),MAX(K$64:K3476)+1,""),"")</f>
        <v/>
      </c>
      <c r="L3477" s="104" t="str">
        <f>IFERROR(IF(AND($F3476/INDEX($F$64:$F3477,MATCH(MAX(M$64:M3477),M$64:M3477,0)-1)&lt;(1-$P$2),MAX(K$64:K3477)&gt;MAX(L$64:L3476)),MAX(K$64:K3477),""),"")</f>
        <v/>
      </c>
      <c r="M3477" s="104" t="str">
        <f>IFERROR(IF(E3477="","",IF(K3477&lt;&gt;"",MAX(M$64:M3476)+1,IF(AND($F3476/INDEX($F$64:$F3477,MATCH(MAX(M$64:M3476),M$64:M3476,0)-1)&gt;(1+$O$2),MAX(K$64:K3477)&gt;MAX(L$64:L3476)),MAX(M$64:M3476)+1,""))),"")</f>
        <v/>
      </c>
      <c r="N3477" s="91">
        <f t="shared" si="305"/>
        <v>0</v>
      </c>
      <c r="O3477" s="91" t="str">
        <f>IFERROR(IF(AND(N3476=$H$2*1,MAX(O$64:O3476)=MAX(P$64:P3476)),MAX(O$64:O3476)+1,""),"")</f>
        <v/>
      </c>
      <c r="P3477" s="91" t="str">
        <f>IFERROR(IF(MOD(MAX(Q$64:Q3477),10*MAX(O$64:O3477))&lt;=2,IF(AND(F3476/INDEX($F$64:$F3477,MATCH(MAX(O$64:O3477),O$64:O3477,0)-1)&lt;(1-$P$2),MAX(O$64:O3477)&gt;MAX(P$64:P3476)),MAX(O$64:O3477),""),IF(AND($F3476/INDEX($F$64:$F3477,MATCH(MAX(Q$64:Q3477),Q$64:Q3477,0)-1)&lt;(1-$P$2),MAX(O$64:O3477)&gt;MAX(P$64:P3476)),MAX(O$64:O3477),"")),"")</f>
        <v/>
      </c>
      <c r="Q3477" s="91" t="str">
        <f>IFERROR(IF(E3477="","",IF(O3477&lt;&gt;"",MAX(O$64:O3477)*10+1,IF(AND($F3476/INDEX($F$64:$F3477,MATCH(MAX(Q$64:Q3476),Q$64:Q3476,0)-1)&gt;(1+$O$2),MAX(O$64:O3477)&gt;MAX(P$64:P3476)),MAX(Q$64:Q3476)+1,""))),"")</f>
        <v/>
      </c>
    </row>
    <row r="3478" spans="1:17" x14ac:dyDescent="0.2">
      <c r="A3478" s="13">
        <f>HLOOKUP($E$2,历史数据!$V$3:$AE$5000,ROW(A3476),)</f>
        <v>221177</v>
      </c>
      <c r="B3478" s="41">
        <v>41694</v>
      </c>
      <c r="C3478" s="100">
        <f>IFERROR(IF(A3478&lt;&gt;0,MAX($C$4:C3477)+1,""),"")</f>
        <v>3407</v>
      </c>
      <c r="D3478" s="100"/>
      <c r="E3478" s="99">
        <f t="shared" si="306"/>
        <v>41828</v>
      </c>
      <c r="F3478" s="101">
        <f>IFERROR(VLOOKUP(E3478,历史数据!AH:AJ,3,),"")</f>
        <v>13.162308558786799</v>
      </c>
      <c r="G3478" s="101">
        <f t="shared" si="302"/>
        <v>12.691636567914029</v>
      </c>
      <c r="H3478" s="105">
        <f t="shared" si="303"/>
        <v>4.6228127247194273E-4</v>
      </c>
      <c r="I3478" s="101">
        <f>IFERROR(VLOOKUP(E3478,历史数据!AH:AJ,2,),"")</f>
        <v>12.627997023232099</v>
      </c>
      <c r="J3478" s="104">
        <f t="shared" si="304"/>
        <v>1</v>
      </c>
      <c r="K3478" s="104" t="str">
        <f>IFERROR(IF(AND(J3477=$H$2*1,MAX(K$64:K3477)=MAX(L$64:L3477)),MAX(K$64:K3477)+1,""),"")</f>
        <v/>
      </c>
      <c r="L3478" s="104" t="str">
        <f>IFERROR(IF(AND($F3477/INDEX($F$64:$F3478,MATCH(MAX(M$64:M3478),M$64:M3478,0)-1)&lt;(1-$P$2),MAX(K$64:K3478)&gt;MAX(L$64:L3477)),MAX(K$64:K3478),""),"")</f>
        <v/>
      </c>
      <c r="M3478" s="104" t="str">
        <f>IFERROR(IF(E3478="","",IF(K3478&lt;&gt;"",MAX(M$64:M3477)+1,IF(AND($F3477/INDEX($F$64:$F3478,MATCH(MAX(M$64:M3477),M$64:M3477,0)-1)&gt;(1+$O$2),MAX(K$64:K3478)&gt;MAX(L$64:L3477)),MAX(M$64:M3477)+1,""))),"")</f>
        <v/>
      </c>
      <c r="N3478" s="91">
        <f t="shared" si="305"/>
        <v>1</v>
      </c>
      <c r="O3478" s="91" t="str">
        <f>IFERROR(IF(AND(N3477=$H$2*1,MAX(O$64:O3477)=MAX(P$64:P3477)),MAX(O$64:O3477)+1,""),"")</f>
        <v/>
      </c>
      <c r="P3478" s="91" t="str">
        <f>IFERROR(IF(MOD(MAX(Q$64:Q3478),10*MAX(O$64:O3478))&lt;=2,IF(AND(F3477/INDEX($F$64:$F3478,MATCH(MAX(O$64:O3478),O$64:O3478,0)-1)&lt;(1-$P$2),MAX(O$64:O3478)&gt;MAX(P$64:P3477)),MAX(O$64:O3478),""),IF(AND($F3477/INDEX($F$64:$F3478,MATCH(MAX(Q$64:Q3478),Q$64:Q3478,0)-1)&lt;(1-$P$2),MAX(O$64:O3478)&gt;MAX(P$64:P3477)),MAX(O$64:O3478),"")),"")</f>
        <v/>
      </c>
      <c r="Q3478" s="91" t="str">
        <f>IFERROR(IF(E3478="","",IF(O3478&lt;&gt;"",MAX(O$64:O3478)*10+1,IF(AND($F3477/INDEX($F$64:$F3478,MATCH(MAX(Q$64:Q3477),Q$64:Q3477,0)-1)&gt;(1+$O$2),MAX(O$64:O3478)&gt;MAX(P$64:P3477)),MAX(Q$64:Q3477)+1,""))),"")</f>
        <v/>
      </c>
    </row>
    <row r="3479" spans="1:17" x14ac:dyDescent="0.2">
      <c r="A3479" s="13">
        <f>HLOOKUP($E$2,历史数据!$V$3:$AE$5000,ROW(A3477),)</f>
        <v>367320</v>
      </c>
      <c r="B3479" s="41">
        <v>41695</v>
      </c>
      <c r="C3479" s="100">
        <f>IFERROR(IF(A3479&lt;&gt;0,MAX($C$4:C3478)+1,""),"")</f>
        <v>3408</v>
      </c>
      <c r="D3479" s="100"/>
      <c r="E3479" s="99">
        <f t="shared" si="306"/>
        <v>41829</v>
      </c>
      <c r="F3479" s="101">
        <f>IFERROR(VLOOKUP(E3479,历史数据!AH:AJ,3,),"")</f>
        <v>12.9016687853455</v>
      </c>
      <c r="G3479" s="101">
        <f t="shared" si="302"/>
        <v>12.693374166403636</v>
      </c>
      <c r="H3479" s="105">
        <f t="shared" si="303"/>
        <v>1.3690893844220398E-4</v>
      </c>
      <c r="I3479" s="101">
        <f>IFERROR(VLOOKUP(E3479,历史数据!AH:AJ,2,),"")</f>
        <v>13.162308558786799</v>
      </c>
      <c r="J3479" s="104">
        <f t="shared" si="304"/>
        <v>2</v>
      </c>
      <c r="K3479" s="104" t="str">
        <f>IFERROR(IF(AND(J3478=$H$2*1,MAX(K$64:K3478)=MAX(L$64:L3478)),MAX(K$64:K3478)+1,""),"")</f>
        <v/>
      </c>
      <c r="L3479" s="104" t="str">
        <f>IFERROR(IF(AND($F3478/INDEX($F$64:$F3479,MATCH(MAX(M$64:M3479),M$64:M3479,0)-1)&lt;(1-$P$2),MAX(K$64:K3479)&gt;MAX(L$64:L3478)),MAX(K$64:K3479),""),"")</f>
        <v/>
      </c>
      <c r="M3479" s="104" t="str">
        <f>IFERROR(IF(E3479="","",IF(K3479&lt;&gt;"",MAX(M$64:M3478)+1,IF(AND($F3478/INDEX($F$64:$F3479,MATCH(MAX(M$64:M3478),M$64:M3478,0)-1)&gt;(1+$O$2),MAX(K$64:K3479)&gt;MAX(L$64:L3478)),MAX(M$64:M3478)+1,""))),"")</f>
        <v/>
      </c>
      <c r="N3479" s="91">
        <f t="shared" si="305"/>
        <v>2</v>
      </c>
      <c r="O3479" s="91" t="str">
        <f>IFERROR(IF(AND(N3478=$H$2*1,MAX(O$64:O3478)=MAX(P$64:P3478)),MAX(O$64:O3478)+1,""),"")</f>
        <v/>
      </c>
      <c r="P3479" s="91" t="str">
        <f>IFERROR(IF(MOD(MAX(Q$64:Q3479),10*MAX(O$64:O3479))&lt;=2,IF(AND(F3478/INDEX($F$64:$F3479,MATCH(MAX(O$64:O3479),O$64:O3479,0)-1)&lt;(1-$P$2),MAX(O$64:O3479)&gt;MAX(P$64:P3478)),MAX(O$64:O3479),""),IF(AND($F3478/INDEX($F$64:$F3479,MATCH(MAX(Q$64:Q3479),Q$64:Q3479,0)-1)&lt;(1-$P$2),MAX(O$64:O3479)&gt;MAX(P$64:P3478)),MAX(O$64:O3479),"")),"")</f>
        <v/>
      </c>
      <c r="Q3479" s="91" t="str">
        <f>IFERROR(IF(E3479="","",IF(O3479&lt;&gt;"",MAX(O$64:O3479)*10+1,IF(AND($F3478/INDEX($F$64:$F3479,MATCH(MAX(Q$64:Q3478),Q$64:Q3478,0)-1)&gt;(1+$O$2),MAX(O$64:O3479)&gt;MAX(P$64:P3478)),MAX(Q$64:Q3478)+1,""))),"")</f>
        <v/>
      </c>
    </row>
    <row r="3480" spans="1:17" x14ac:dyDescent="0.2">
      <c r="A3480" s="13">
        <f>HLOOKUP($E$2,历史数据!$V$3:$AE$5000,ROW(A3478),)</f>
        <v>205412</v>
      </c>
      <c r="B3480" s="41">
        <v>41696</v>
      </c>
      <c r="C3480" s="100">
        <f>IFERROR(IF(A3480&lt;&gt;0,MAX($C$4:C3479)+1,""),"")</f>
        <v>3409</v>
      </c>
      <c r="D3480" s="100"/>
      <c r="E3480" s="99">
        <f t="shared" si="306"/>
        <v>41830</v>
      </c>
      <c r="F3480" s="101">
        <f>IFERROR(VLOOKUP(E3480,历史数据!AH:AJ,3,),"")</f>
        <v>12.927732762689599</v>
      </c>
      <c r="G3480" s="101">
        <f t="shared" si="302"/>
        <v>12.693808566026039</v>
      </c>
      <c r="H3480" s="105">
        <f t="shared" si="303"/>
        <v>3.4222549237794553E-5</v>
      </c>
      <c r="I3480" s="101">
        <f>IFERROR(VLOOKUP(E3480,历史数据!AH:AJ,2,),"")</f>
        <v>12.927732762689599</v>
      </c>
      <c r="J3480" s="104">
        <f t="shared" si="304"/>
        <v>3</v>
      </c>
      <c r="K3480" s="104" t="str">
        <f>IFERROR(IF(AND(J3479=$H$2*1,MAX(K$64:K3479)=MAX(L$64:L3479)),MAX(K$64:K3479)+1,""),"")</f>
        <v/>
      </c>
      <c r="L3480" s="104" t="str">
        <f>IFERROR(IF(AND($F3479/INDEX($F$64:$F3480,MATCH(MAX(M$64:M3480),M$64:M3480,0)-1)&lt;(1-$P$2),MAX(K$64:K3480)&gt;MAX(L$64:L3479)),MAX(K$64:K3480),""),"")</f>
        <v/>
      </c>
      <c r="M3480" s="104" t="str">
        <f>IFERROR(IF(E3480="","",IF(K3480&lt;&gt;"",MAX(M$64:M3479)+1,IF(AND($F3479/INDEX($F$64:$F3480,MATCH(MAX(M$64:M3479),M$64:M3479,0)-1)&gt;(1+$O$2),MAX(K$64:K3480)&gt;MAX(L$64:L3479)),MAX(M$64:M3479)+1,""))),"")</f>
        <v/>
      </c>
      <c r="N3480" s="91">
        <f t="shared" si="305"/>
        <v>3</v>
      </c>
      <c r="O3480" s="91" t="str">
        <f>IFERROR(IF(AND(N3479=$H$2*1,MAX(O$64:O3479)=MAX(P$64:P3479)),MAX(O$64:O3479)+1,""),"")</f>
        <v/>
      </c>
      <c r="P3480" s="91" t="str">
        <f>IFERROR(IF(MOD(MAX(Q$64:Q3480),10*MAX(O$64:O3480))&lt;=2,IF(AND(F3479/INDEX($F$64:$F3480,MATCH(MAX(O$64:O3480),O$64:O3480,0)-1)&lt;(1-$P$2),MAX(O$64:O3480)&gt;MAX(P$64:P3479)),MAX(O$64:O3480),""),IF(AND($F3479/INDEX($F$64:$F3480,MATCH(MAX(Q$64:Q3480),Q$64:Q3480,0)-1)&lt;(1-$P$2),MAX(O$64:O3480)&gt;MAX(P$64:P3479)),MAX(O$64:O3480),"")),"")</f>
        <v/>
      </c>
      <c r="Q3480" s="91" t="str">
        <f>IFERROR(IF(E3480="","",IF(O3480&lt;&gt;"",MAX(O$64:O3480)*10+1,IF(AND($F3479/INDEX($F$64:$F3480,MATCH(MAX(Q$64:Q3479),Q$64:Q3479,0)-1)&gt;(1+$O$2),MAX(O$64:O3480)&gt;MAX(P$64:P3479)),MAX(Q$64:Q3479)+1,""))),"")</f>
        <v/>
      </c>
    </row>
    <row r="3481" spans="1:17" x14ac:dyDescent="0.2">
      <c r="A3481" s="13">
        <f>HLOOKUP($E$2,历史数据!$V$3:$AE$5000,ROW(A3479),)</f>
        <v>660779</v>
      </c>
      <c r="B3481" s="41">
        <v>41697</v>
      </c>
      <c r="C3481" s="100">
        <f>IFERROR(IF(A3481&lt;&gt;0,MAX($C$4:C3480)+1,""),"")</f>
        <v>3410</v>
      </c>
      <c r="D3481" s="100"/>
      <c r="E3481" s="99">
        <f t="shared" si="306"/>
        <v>41831</v>
      </c>
      <c r="F3481" s="101">
        <f>IFERROR(VLOOKUP(E3481,历史数据!AH:AJ,3,),"")</f>
        <v>12.9407647513617</v>
      </c>
      <c r="G3481" s="101">
        <f t="shared" si="302"/>
        <v>12.695980564138052</v>
      </c>
      <c r="H3481" s="105">
        <f t="shared" si="303"/>
        <v>1.7110689047461491E-4</v>
      </c>
      <c r="I3481" s="101">
        <f>IFERROR(VLOOKUP(E3481,历史数据!AH:AJ,2,),"")</f>
        <v>12.8365088419852</v>
      </c>
      <c r="J3481" s="104">
        <f t="shared" si="304"/>
        <v>4</v>
      </c>
      <c r="K3481" s="104" t="str">
        <f>IFERROR(IF(AND(J3480=$H$2*1,MAX(K$64:K3480)=MAX(L$64:L3480)),MAX(K$64:K3480)+1,""),"")</f>
        <v/>
      </c>
      <c r="L3481" s="104" t="str">
        <f>IFERROR(IF(AND($F3480/INDEX($F$64:$F3481,MATCH(MAX(M$64:M3481),M$64:M3481,0)-1)&lt;(1-$P$2),MAX(K$64:K3481)&gt;MAX(L$64:L3480)),MAX(K$64:K3481),""),"")</f>
        <v/>
      </c>
      <c r="M3481" s="104" t="str">
        <f>IFERROR(IF(E3481="","",IF(K3481&lt;&gt;"",MAX(M$64:M3480)+1,IF(AND($F3480/INDEX($F$64:$F3481,MATCH(MAX(M$64:M3480),M$64:M3480,0)-1)&gt;(1+$O$2),MAX(K$64:K3481)&gt;MAX(L$64:L3480)),MAX(M$64:M3480)+1,""))),"")</f>
        <v/>
      </c>
      <c r="N3481" s="91">
        <f t="shared" si="305"/>
        <v>4</v>
      </c>
      <c r="O3481" s="91" t="str">
        <f>IFERROR(IF(AND(N3480=$H$2*1,MAX(O$64:O3480)=MAX(P$64:P3480)),MAX(O$64:O3480)+1,""),"")</f>
        <v/>
      </c>
      <c r="P3481" s="91" t="str">
        <f>IFERROR(IF(MOD(MAX(Q$64:Q3481),10*MAX(O$64:O3481))&lt;=2,IF(AND(F3480/INDEX($F$64:$F3481,MATCH(MAX(O$64:O3481),O$64:O3481,0)-1)&lt;(1-$P$2),MAX(O$64:O3481)&gt;MAX(P$64:P3480)),MAX(O$64:O3481),""),IF(AND($F3480/INDEX($F$64:$F3481,MATCH(MAX(Q$64:Q3481),Q$64:Q3481,0)-1)&lt;(1-$P$2),MAX(O$64:O3481)&gt;MAX(P$64:P3480)),MAX(O$64:O3481),"")),"")</f>
        <v/>
      </c>
      <c r="Q3481" s="91" t="str">
        <f>IFERROR(IF(E3481="","",IF(O3481&lt;&gt;"",MAX(O$64:O3481)*10+1,IF(AND($F3480/INDEX($F$64:$F3481,MATCH(MAX(Q$64:Q3480),Q$64:Q3480,0)-1)&gt;(1+$O$2),MAX(O$64:O3481)&gt;MAX(P$64:P3480)),MAX(Q$64:Q3480)+1,""))),"")</f>
        <v/>
      </c>
    </row>
    <row r="3482" spans="1:17" x14ac:dyDescent="0.2">
      <c r="A3482" s="13">
        <f>HLOOKUP($E$2,历史数据!$V$3:$AE$5000,ROW(A3480),)</f>
        <v>571229</v>
      </c>
      <c r="B3482" s="41">
        <v>41698</v>
      </c>
      <c r="C3482" s="100">
        <f>IFERROR(IF(A3482&lt;&gt;0,MAX($C$4:C3481)+1,""),"")</f>
        <v>3411</v>
      </c>
      <c r="D3482" s="100"/>
      <c r="E3482" s="99">
        <f t="shared" si="306"/>
        <v>41834</v>
      </c>
      <c r="F3482" s="101">
        <f>IFERROR(VLOOKUP(E3482,历史数据!AH:AJ,3,),"")</f>
        <v>12.9537967400338</v>
      </c>
      <c r="G3482" s="101">
        <f t="shared" si="302"/>
        <v>12.69532896470445</v>
      </c>
      <c r="H3482" s="105">
        <f t="shared" si="303"/>
        <v>-5.1323285374493821E-5</v>
      </c>
      <c r="I3482" s="101">
        <f>IFERROR(VLOOKUP(E3482,历史数据!AH:AJ,2,),"")</f>
        <v>12.9537967400338</v>
      </c>
      <c r="J3482" s="104">
        <f t="shared" si="304"/>
        <v>0</v>
      </c>
      <c r="K3482" s="104" t="str">
        <f>IFERROR(IF(AND(J3481=$H$2*1,MAX(K$64:K3481)=MAX(L$64:L3481)),MAX(K$64:K3481)+1,""),"")</f>
        <v/>
      </c>
      <c r="L3482" s="104" t="str">
        <f>IFERROR(IF(AND($F3481/INDEX($F$64:$F3482,MATCH(MAX(M$64:M3482),M$64:M3482,0)-1)&lt;(1-$P$2),MAX(K$64:K3482)&gt;MAX(L$64:L3481)),MAX(K$64:K3482),""),"")</f>
        <v/>
      </c>
      <c r="M3482" s="104" t="str">
        <f>IFERROR(IF(E3482="","",IF(K3482&lt;&gt;"",MAX(M$64:M3481)+1,IF(AND($F3481/INDEX($F$64:$F3482,MATCH(MAX(M$64:M3481),M$64:M3481,0)-1)&gt;(1+$O$2),MAX(K$64:K3482)&gt;MAX(L$64:L3481)),MAX(M$64:M3481)+1,""))),"")</f>
        <v/>
      </c>
      <c r="N3482" s="91">
        <f t="shared" si="305"/>
        <v>0</v>
      </c>
      <c r="O3482" s="91" t="str">
        <f>IFERROR(IF(AND(N3481=$H$2*1,MAX(O$64:O3481)=MAX(P$64:P3481)),MAX(O$64:O3481)+1,""),"")</f>
        <v/>
      </c>
      <c r="P3482" s="91" t="str">
        <f>IFERROR(IF(MOD(MAX(Q$64:Q3482),10*MAX(O$64:O3482))&lt;=2,IF(AND(F3481/INDEX($F$64:$F3482,MATCH(MAX(O$64:O3482),O$64:O3482,0)-1)&lt;(1-$P$2),MAX(O$64:O3482)&gt;MAX(P$64:P3481)),MAX(O$64:O3482),""),IF(AND($F3481/INDEX($F$64:$F3482,MATCH(MAX(Q$64:Q3482),Q$64:Q3482,0)-1)&lt;(1-$P$2),MAX(O$64:O3482)&gt;MAX(P$64:P3481)),MAX(O$64:O3482),"")),"")</f>
        <v/>
      </c>
      <c r="Q3482" s="91" t="str">
        <f>IFERROR(IF(E3482="","",IF(O3482&lt;&gt;"",MAX(O$64:O3482)*10+1,IF(AND($F3481/INDEX($F$64:$F3482,MATCH(MAX(Q$64:Q3481),Q$64:Q3481,0)-1)&gt;(1+$O$2),MAX(O$64:O3482)&gt;MAX(P$64:P3481)),MAX(Q$64:Q3481)+1,""))),"")</f>
        <v/>
      </c>
    </row>
    <row r="3483" spans="1:17" x14ac:dyDescent="0.2">
      <c r="A3483" s="13">
        <f>HLOOKUP($E$2,历史数据!$V$3:$AE$5000,ROW(A3481),)</f>
        <v>422787</v>
      </c>
      <c r="B3483" s="41">
        <v>41701</v>
      </c>
      <c r="C3483" s="100">
        <f>IFERROR(IF(A3483&lt;&gt;0,MAX($C$4:C3482)+1,""),"")</f>
        <v>3412</v>
      </c>
      <c r="D3483" s="100"/>
      <c r="E3483" s="99">
        <f t="shared" si="306"/>
        <v>41835</v>
      </c>
      <c r="F3483" s="101">
        <f>IFERROR(VLOOKUP(E3483,历史数据!AH:AJ,3,),"")</f>
        <v>13.0319886720662</v>
      </c>
      <c r="G3483" s="101">
        <f t="shared" si="302"/>
        <v>12.693591366214839</v>
      </c>
      <c r="H3483" s="105">
        <f t="shared" si="303"/>
        <v>-1.3686911890520292E-4</v>
      </c>
      <c r="I3483" s="101">
        <f>IFERROR(VLOOKUP(E3483,历史数据!AH:AJ,2,),"")</f>
        <v>13.0189566833941</v>
      </c>
      <c r="J3483" s="104">
        <f t="shared" si="304"/>
        <v>0</v>
      </c>
      <c r="K3483" s="104" t="str">
        <f>IFERROR(IF(AND(J3482=$H$2*1,MAX(K$64:K3482)=MAX(L$64:L3482)),MAX(K$64:K3482)+1,""),"")</f>
        <v/>
      </c>
      <c r="L3483" s="104" t="str">
        <f>IFERROR(IF(AND($F3482/INDEX($F$64:$F3483,MATCH(MAX(M$64:M3483),M$64:M3483,0)-1)&lt;(1-$P$2),MAX(K$64:K3483)&gt;MAX(L$64:L3482)),MAX(K$64:K3483),""),"")</f>
        <v/>
      </c>
      <c r="M3483" s="104" t="str">
        <f>IFERROR(IF(E3483="","",IF(K3483&lt;&gt;"",MAX(M$64:M3482)+1,IF(AND($F3482/INDEX($F$64:$F3483,MATCH(MAX(M$64:M3482),M$64:M3482,0)-1)&gt;(1+$O$2),MAX(K$64:K3483)&gt;MAX(L$64:L3482)),MAX(M$64:M3482)+1,""))),"")</f>
        <v/>
      </c>
      <c r="N3483" s="91">
        <f t="shared" si="305"/>
        <v>0</v>
      </c>
      <c r="O3483" s="91" t="str">
        <f>IFERROR(IF(AND(N3482=$H$2*1,MAX(O$64:O3482)=MAX(P$64:P3482)),MAX(O$64:O3482)+1,""),"")</f>
        <v/>
      </c>
      <c r="P3483" s="91" t="str">
        <f>IFERROR(IF(MOD(MAX(Q$64:Q3483),10*MAX(O$64:O3483))&lt;=2,IF(AND(F3482/INDEX($F$64:$F3483,MATCH(MAX(O$64:O3483),O$64:O3483,0)-1)&lt;(1-$P$2),MAX(O$64:O3483)&gt;MAX(P$64:P3482)),MAX(O$64:O3483),""),IF(AND($F3482/INDEX($F$64:$F3483,MATCH(MAX(Q$64:Q3483),Q$64:Q3483,0)-1)&lt;(1-$P$2),MAX(O$64:O3483)&gt;MAX(P$64:P3482)),MAX(O$64:O3483),"")),"")</f>
        <v/>
      </c>
      <c r="Q3483" s="91" t="str">
        <f>IFERROR(IF(E3483="","",IF(O3483&lt;&gt;"",MAX(O$64:O3483)*10+1,IF(AND($F3482/INDEX($F$64:$F3483,MATCH(MAX(Q$64:Q3482),Q$64:Q3482,0)-1)&gt;(1+$O$2),MAX(O$64:O3483)&gt;MAX(P$64:P3482)),MAX(Q$64:Q3482)+1,""))),"")</f>
        <v/>
      </c>
    </row>
    <row r="3484" spans="1:17" x14ac:dyDescent="0.2">
      <c r="A3484" s="13">
        <f>HLOOKUP($E$2,历史数据!$V$3:$AE$5000,ROW(A3482),)</f>
        <v>235268</v>
      </c>
      <c r="B3484" s="41">
        <v>41702</v>
      </c>
      <c r="C3484" s="100">
        <f>IFERROR(IF(A3484&lt;&gt;0,MAX($C$4:C3483)+1,""),"")</f>
        <v>3413</v>
      </c>
      <c r="D3484" s="100"/>
      <c r="E3484" s="99">
        <f t="shared" si="306"/>
        <v>41836</v>
      </c>
      <c r="F3484" s="101">
        <f>IFERROR(VLOOKUP(E3484,历史数据!AH:AJ,3,),"")</f>
        <v>13.2535324794913</v>
      </c>
      <c r="G3484" s="101">
        <f t="shared" si="302"/>
        <v>12.692505367158837</v>
      </c>
      <c r="H3484" s="105">
        <f t="shared" si="303"/>
        <v>-8.5554909140417301E-5</v>
      </c>
      <c r="I3484" s="101">
        <f>IFERROR(VLOOKUP(E3484,历史数据!AH:AJ,2,),"")</f>
        <v>13.0710846380824</v>
      </c>
      <c r="J3484" s="104">
        <f t="shared" si="304"/>
        <v>0</v>
      </c>
      <c r="K3484" s="104" t="str">
        <f>IFERROR(IF(AND(J3483=$H$2*1,MAX(K$64:K3483)=MAX(L$64:L3483)),MAX(K$64:K3483)+1,""),"")</f>
        <v/>
      </c>
      <c r="L3484" s="104" t="str">
        <f>IFERROR(IF(AND($F3483/INDEX($F$64:$F3484,MATCH(MAX(M$64:M3484),M$64:M3484,0)-1)&lt;(1-$P$2),MAX(K$64:K3484)&gt;MAX(L$64:L3483)),MAX(K$64:K3484),""),"")</f>
        <v/>
      </c>
      <c r="M3484" s="104" t="str">
        <f>IFERROR(IF(E3484="","",IF(K3484&lt;&gt;"",MAX(M$64:M3483)+1,IF(AND($F3483/INDEX($F$64:$F3484,MATCH(MAX(M$64:M3483),M$64:M3483,0)-1)&gt;(1+$O$2),MAX(K$64:K3484)&gt;MAX(L$64:L3483)),MAX(M$64:M3483)+1,""))),"")</f>
        <v/>
      </c>
      <c r="N3484" s="91">
        <f t="shared" si="305"/>
        <v>0</v>
      </c>
      <c r="O3484" s="91" t="str">
        <f>IFERROR(IF(AND(N3483=$H$2*1,MAX(O$64:O3483)=MAX(P$64:P3483)),MAX(O$64:O3483)+1,""),"")</f>
        <v/>
      </c>
      <c r="P3484" s="91" t="str">
        <f>IFERROR(IF(MOD(MAX(Q$64:Q3484),10*MAX(O$64:O3484))&lt;=2,IF(AND(F3483/INDEX($F$64:$F3484,MATCH(MAX(O$64:O3484),O$64:O3484,0)-1)&lt;(1-$P$2),MAX(O$64:O3484)&gt;MAX(P$64:P3483)),MAX(O$64:O3484),""),IF(AND($F3483/INDEX($F$64:$F3484,MATCH(MAX(Q$64:Q3484),Q$64:Q3484,0)-1)&lt;(1-$P$2),MAX(O$64:O3484)&gt;MAX(P$64:P3483)),MAX(O$64:O3484),"")),"")</f>
        <v/>
      </c>
      <c r="Q3484" s="91" t="str">
        <f>IFERROR(IF(E3484="","",IF(O3484&lt;&gt;"",MAX(O$64:O3484)*10+1,IF(AND($F3483/INDEX($F$64:$F3484,MATCH(MAX(Q$64:Q3483),Q$64:Q3483,0)-1)&gt;(1+$O$2),MAX(O$64:O3484)&gt;MAX(P$64:P3483)),MAX(Q$64:Q3483)+1,""))),"")</f>
        <v/>
      </c>
    </row>
    <row r="3485" spans="1:17" x14ac:dyDescent="0.2">
      <c r="A3485" s="13">
        <f>HLOOKUP($E$2,历史数据!$V$3:$AE$5000,ROW(A3483),)</f>
        <v>531309</v>
      </c>
      <c r="B3485" s="41">
        <v>41703</v>
      </c>
      <c r="C3485" s="100">
        <f>IFERROR(IF(A3485&lt;&gt;0,MAX($C$4:C3484)+1,""),"")</f>
        <v>3414</v>
      </c>
      <c r="D3485" s="100"/>
      <c r="E3485" s="99">
        <f t="shared" si="306"/>
        <v>41837</v>
      </c>
      <c r="F3485" s="101">
        <f>IFERROR(VLOOKUP(E3485,历史数据!AH:AJ,3,),"")</f>
        <v>13.5272042416047</v>
      </c>
      <c r="G3485" s="101">
        <f t="shared" si="302"/>
        <v>12.697935362438868</v>
      </c>
      <c r="H3485" s="105">
        <f t="shared" si="303"/>
        <v>4.2781114704748546E-4</v>
      </c>
      <c r="I3485" s="101">
        <f>IFERROR(VLOOKUP(E3485,历史数据!AH:AJ,2,),"")</f>
        <v>13.2535324794913</v>
      </c>
      <c r="J3485" s="104">
        <f t="shared" si="304"/>
        <v>1</v>
      </c>
      <c r="K3485" s="104" t="str">
        <f>IFERROR(IF(AND(J3484=$H$2*1,MAX(K$64:K3484)=MAX(L$64:L3484)),MAX(K$64:K3484)+1,""),"")</f>
        <v/>
      </c>
      <c r="L3485" s="104" t="str">
        <f>IFERROR(IF(AND($F3484/INDEX($F$64:$F3485,MATCH(MAX(M$64:M3485),M$64:M3485,0)-1)&lt;(1-$P$2),MAX(K$64:K3485)&gt;MAX(L$64:L3484)),MAX(K$64:K3485),""),"")</f>
        <v/>
      </c>
      <c r="M3485" s="104" t="str">
        <f>IFERROR(IF(E3485="","",IF(K3485&lt;&gt;"",MAX(M$64:M3484)+1,IF(AND($F3484/INDEX($F$64:$F3485,MATCH(MAX(M$64:M3484),M$64:M3484,0)-1)&gt;(1+$O$2),MAX(K$64:K3485)&gt;MAX(L$64:L3484)),MAX(M$64:M3484)+1,""))),"")</f>
        <v/>
      </c>
      <c r="N3485" s="91">
        <f t="shared" si="305"/>
        <v>1</v>
      </c>
      <c r="O3485" s="91" t="str">
        <f>IFERROR(IF(AND(N3484=$H$2*1,MAX(O$64:O3484)=MAX(P$64:P3484)),MAX(O$64:O3484)+1,""),"")</f>
        <v/>
      </c>
      <c r="P3485" s="91" t="str">
        <f>IFERROR(IF(MOD(MAX(Q$64:Q3485),10*MAX(O$64:O3485))&lt;=2,IF(AND(F3484/INDEX($F$64:$F3485,MATCH(MAX(O$64:O3485),O$64:O3485,0)-1)&lt;(1-$P$2),MAX(O$64:O3485)&gt;MAX(P$64:P3484)),MAX(O$64:O3485),""),IF(AND($F3484/INDEX($F$64:$F3485,MATCH(MAX(Q$64:Q3485),Q$64:Q3485,0)-1)&lt;(1-$P$2),MAX(O$64:O3485)&gt;MAX(P$64:P3484)),MAX(O$64:O3485),"")),"")</f>
        <v/>
      </c>
      <c r="Q3485" s="91" t="str">
        <f>IFERROR(IF(E3485="","",IF(O3485&lt;&gt;"",MAX(O$64:O3485)*10+1,IF(AND($F3484/INDEX($F$64:$F3485,MATCH(MAX(Q$64:Q3484),Q$64:Q3484,0)-1)&gt;(1+$O$2),MAX(O$64:O3485)&gt;MAX(P$64:P3484)),MAX(Q$64:Q3484)+1,""))),"")</f>
        <v/>
      </c>
    </row>
    <row r="3486" spans="1:17" x14ac:dyDescent="0.2">
      <c r="A3486" s="13">
        <f>HLOOKUP($E$2,历史数据!$V$3:$AE$5000,ROW(A3484),)</f>
        <v>331279</v>
      </c>
      <c r="B3486" s="41">
        <v>41704</v>
      </c>
      <c r="C3486" s="100">
        <f>IFERROR(IF(A3486&lt;&gt;0,MAX($C$4:C3485)+1,""),"")</f>
        <v>3415</v>
      </c>
      <c r="D3486" s="100"/>
      <c r="E3486" s="99">
        <f t="shared" si="306"/>
        <v>41838</v>
      </c>
      <c r="F3486" s="101">
        <f>IFERROR(VLOOKUP(E3486,历史数据!AH:AJ,3,),"")</f>
        <v>13.5141722529326</v>
      </c>
      <c r="G3486" s="101">
        <f t="shared" si="302"/>
        <v>12.702062158851687</v>
      </c>
      <c r="H3486" s="105">
        <f t="shared" si="303"/>
        <v>3.24997434230756E-4</v>
      </c>
      <c r="I3486" s="101">
        <f>IFERROR(VLOOKUP(E3486,历史数据!AH:AJ,2,),"")</f>
        <v>13.4490123095723</v>
      </c>
      <c r="J3486" s="104">
        <f t="shared" si="304"/>
        <v>2</v>
      </c>
      <c r="K3486" s="104" t="str">
        <f>IFERROR(IF(AND(J3485=$H$2*1,MAX(K$64:K3485)=MAX(L$64:L3485)),MAX(K$64:K3485)+1,""),"")</f>
        <v/>
      </c>
      <c r="L3486" s="104" t="str">
        <f>IFERROR(IF(AND($F3485/INDEX($F$64:$F3486,MATCH(MAX(M$64:M3486),M$64:M3486,0)-1)&lt;(1-$P$2),MAX(K$64:K3486)&gt;MAX(L$64:L3485)),MAX(K$64:K3486),""),"")</f>
        <v/>
      </c>
      <c r="M3486" s="104" t="str">
        <f>IFERROR(IF(E3486="","",IF(K3486&lt;&gt;"",MAX(M$64:M3485)+1,IF(AND($F3485/INDEX($F$64:$F3486,MATCH(MAX(M$64:M3485),M$64:M3485,0)-1)&gt;(1+$O$2),MAX(K$64:K3486)&gt;MAX(L$64:L3485)),MAX(M$64:M3485)+1,""))),"")</f>
        <v/>
      </c>
      <c r="N3486" s="91">
        <f t="shared" si="305"/>
        <v>2</v>
      </c>
      <c r="O3486" s="91" t="str">
        <f>IFERROR(IF(AND(N3485=$H$2*1,MAX(O$64:O3485)=MAX(P$64:P3485)),MAX(O$64:O3485)+1,""),"")</f>
        <v/>
      </c>
      <c r="P3486" s="91" t="str">
        <f>IFERROR(IF(MOD(MAX(Q$64:Q3486),10*MAX(O$64:O3486))&lt;=2,IF(AND(F3485/INDEX($F$64:$F3486,MATCH(MAX(O$64:O3486),O$64:O3486,0)-1)&lt;(1-$P$2),MAX(O$64:O3486)&gt;MAX(P$64:P3485)),MAX(O$64:O3486),""),IF(AND($F3485/INDEX($F$64:$F3486,MATCH(MAX(Q$64:Q3486),Q$64:Q3486,0)-1)&lt;(1-$P$2),MAX(O$64:O3486)&gt;MAX(P$64:P3485)),MAX(O$64:O3486),"")),"")</f>
        <v/>
      </c>
      <c r="Q3486" s="91" t="str">
        <f>IFERROR(IF(E3486="","",IF(O3486&lt;&gt;"",MAX(O$64:O3486)*10+1,IF(AND($F3485/INDEX($F$64:$F3486,MATCH(MAX(Q$64:Q3485),Q$64:Q3485,0)-1)&gt;(1+$O$2),MAX(O$64:O3486)&gt;MAX(P$64:P3485)),MAX(Q$64:Q3485)+1,""))),"")</f>
        <v/>
      </c>
    </row>
    <row r="3487" spans="1:17" x14ac:dyDescent="0.2">
      <c r="A3487" s="13">
        <f>HLOOKUP($E$2,历史数据!$V$3:$AE$5000,ROW(A3485),)</f>
        <v>348817</v>
      </c>
      <c r="B3487" s="41">
        <v>41705</v>
      </c>
      <c r="C3487" s="100">
        <f>IFERROR(IF(A3487&lt;&gt;0,MAX($C$4:C3486)+1,""),"")</f>
        <v>3416</v>
      </c>
      <c r="D3487" s="100"/>
      <c r="E3487" s="99">
        <f t="shared" si="306"/>
        <v>41841</v>
      </c>
      <c r="F3487" s="101">
        <f>IFERROR(VLOOKUP(E3487,历史数据!AH:AJ,3,),"")</f>
        <v>13.7096520830136</v>
      </c>
      <c r="G3487" s="101">
        <f t="shared" si="302"/>
        <v>12.708795352998923</v>
      </c>
      <c r="H3487" s="105">
        <f t="shared" si="303"/>
        <v>5.3008669482412785E-4</v>
      </c>
      <c r="I3487" s="101">
        <f>IFERROR(VLOOKUP(E3487,历史数据!AH:AJ,2,),"")</f>
        <v>13.5663002076209</v>
      </c>
      <c r="J3487" s="104">
        <f t="shared" si="304"/>
        <v>3</v>
      </c>
      <c r="K3487" s="104" t="str">
        <f>IFERROR(IF(AND(J3486=$H$2*1,MAX(K$64:K3486)=MAX(L$64:L3486)),MAX(K$64:K3486)+1,""),"")</f>
        <v/>
      </c>
      <c r="L3487" s="104" t="str">
        <f>IFERROR(IF(AND($F3486/INDEX($F$64:$F3487,MATCH(MAX(M$64:M3487),M$64:M3487,0)-1)&lt;(1-$P$2),MAX(K$64:K3487)&gt;MAX(L$64:L3486)),MAX(K$64:K3487),""),"")</f>
        <v/>
      </c>
      <c r="M3487" s="104" t="str">
        <f>IFERROR(IF(E3487="","",IF(K3487&lt;&gt;"",MAX(M$64:M3486)+1,IF(AND($F3486/INDEX($F$64:$F3487,MATCH(MAX(M$64:M3486),M$64:M3486,0)-1)&gt;(1+$O$2),MAX(K$64:K3487)&gt;MAX(L$64:L3486)),MAX(M$64:M3486)+1,""))),"")</f>
        <v/>
      </c>
      <c r="N3487" s="91">
        <f t="shared" si="305"/>
        <v>3</v>
      </c>
      <c r="O3487" s="91" t="str">
        <f>IFERROR(IF(AND(N3486=$H$2*1,MAX(O$64:O3486)=MAX(P$64:P3486)),MAX(O$64:O3486)+1,""),"")</f>
        <v/>
      </c>
      <c r="P3487" s="91" t="str">
        <f>IFERROR(IF(MOD(MAX(Q$64:Q3487),10*MAX(O$64:O3487))&lt;=2,IF(AND(F3486/INDEX($F$64:$F3487,MATCH(MAX(O$64:O3487),O$64:O3487,0)-1)&lt;(1-$P$2),MAX(O$64:O3487)&gt;MAX(P$64:P3486)),MAX(O$64:O3487),""),IF(AND($F3486/INDEX($F$64:$F3487,MATCH(MAX(Q$64:Q3487),Q$64:Q3487,0)-1)&lt;(1-$P$2),MAX(O$64:O3487)&gt;MAX(P$64:P3486)),MAX(O$64:O3487),"")),"")</f>
        <v/>
      </c>
      <c r="Q3487" s="91" t="str">
        <f>IFERROR(IF(E3487="","",IF(O3487&lt;&gt;"",MAX(O$64:O3487)*10+1,IF(AND($F3486/INDEX($F$64:$F3487,MATCH(MAX(Q$64:Q3486),Q$64:Q3486,0)-1)&gt;(1+$O$2),MAX(O$64:O3487)&gt;MAX(P$64:P3486)),MAX(Q$64:Q3486)+1,""))),"")</f>
        <v/>
      </c>
    </row>
    <row r="3488" spans="1:17" x14ac:dyDescent="0.2">
      <c r="A3488" s="13">
        <f>HLOOKUP($E$2,历史数据!$V$3:$AE$5000,ROW(A3486),)</f>
        <v>962109</v>
      </c>
      <c r="B3488" s="41">
        <v>41708</v>
      </c>
      <c r="C3488" s="100">
        <f>IFERROR(IF(A3488&lt;&gt;0,MAX($C$4:C3487)+1,""),"")</f>
        <v>3417</v>
      </c>
      <c r="D3488" s="100"/>
      <c r="E3488" s="99">
        <f t="shared" si="306"/>
        <v>41842</v>
      </c>
      <c r="F3488" s="101">
        <f>IFERROR(VLOOKUP(E3488,历史数据!AH:AJ,3,),"")</f>
        <v>13.6314601509812</v>
      </c>
      <c r="G3488" s="101">
        <f t="shared" si="302"/>
        <v>12.714876947712554</v>
      </c>
      <c r="H3488" s="105">
        <f t="shared" si="303"/>
        <v>4.7853431774691479E-4</v>
      </c>
      <c r="I3488" s="101">
        <f>IFERROR(VLOOKUP(E3488,历史数据!AH:AJ,2,),"")</f>
        <v>13.7096520830136</v>
      </c>
      <c r="J3488" s="104">
        <f t="shared" si="304"/>
        <v>4</v>
      </c>
      <c r="K3488" s="104" t="str">
        <f>IFERROR(IF(AND(J3487=$H$2*1,MAX(K$64:K3487)=MAX(L$64:L3487)),MAX(K$64:K3487)+1,""),"")</f>
        <v/>
      </c>
      <c r="L3488" s="104" t="str">
        <f>IFERROR(IF(AND($F3487/INDEX($F$64:$F3488,MATCH(MAX(M$64:M3488),M$64:M3488,0)-1)&lt;(1-$P$2),MAX(K$64:K3488)&gt;MAX(L$64:L3487)),MAX(K$64:K3488),""),"")</f>
        <v/>
      </c>
      <c r="M3488" s="104" t="str">
        <f>IFERROR(IF(E3488="","",IF(K3488&lt;&gt;"",MAX(M$64:M3487)+1,IF(AND($F3487/INDEX($F$64:$F3488,MATCH(MAX(M$64:M3487),M$64:M3487,0)-1)&gt;(1+$O$2),MAX(K$64:K3488)&gt;MAX(L$64:L3487)),MAX(M$64:M3487)+1,""))),"")</f>
        <v/>
      </c>
      <c r="N3488" s="91">
        <f t="shared" si="305"/>
        <v>4</v>
      </c>
      <c r="O3488" s="91" t="str">
        <f>IFERROR(IF(AND(N3487=$H$2*1,MAX(O$64:O3487)=MAX(P$64:P3487)),MAX(O$64:O3487)+1,""),"")</f>
        <v/>
      </c>
      <c r="P3488" s="91" t="str">
        <f>IFERROR(IF(MOD(MAX(Q$64:Q3488),10*MAX(O$64:O3488))&lt;=2,IF(AND(F3487/INDEX($F$64:$F3488,MATCH(MAX(O$64:O3488),O$64:O3488,0)-1)&lt;(1-$P$2),MAX(O$64:O3488)&gt;MAX(P$64:P3487)),MAX(O$64:O3488),""),IF(AND($F3487/INDEX($F$64:$F3488,MATCH(MAX(Q$64:Q3488),Q$64:Q3488,0)-1)&lt;(1-$P$2),MAX(O$64:O3488)&gt;MAX(P$64:P3487)),MAX(O$64:O3488),"")),"")</f>
        <v/>
      </c>
      <c r="Q3488" s="91" t="str">
        <f>IFERROR(IF(E3488="","",IF(O3488&lt;&gt;"",MAX(O$64:O3488)*10+1,IF(AND($F3487/INDEX($F$64:$F3488,MATCH(MAX(Q$64:Q3487),Q$64:Q3487,0)-1)&gt;(1+$O$2),MAX(O$64:O3488)&gt;MAX(P$64:P3487)),MAX(Q$64:Q3487)+1,""))),"")</f>
        <v/>
      </c>
    </row>
    <row r="3489" spans="1:17" x14ac:dyDescent="0.2">
      <c r="A3489" s="13">
        <f>HLOOKUP($E$2,历史数据!$V$3:$AE$5000,ROW(A3487),)</f>
        <v>597119</v>
      </c>
      <c r="B3489" s="41">
        <v>41709</v>
      </c>
      <c r="C3489" s="100">
        <f>IFERROR(IF(A3489&lt;&gt;0,MAX($C$4:C3488)+1,""),"")</f>
        <v>3418</v>
      </c>
      <c r="D3489" s="100"/>
      <c r="E3489" s="99">
        <f t="shared" si="306"/>
        <v>41843</v>
      </c>
      <c r="F3489" s="101">
        <f>IFERROR(VLOOKUP(E3489,历史数据!AH:AJ,3,),"")</f>
        <v>13.2926284455075</v>
      </c>
      <c r="G3489" s="101">
        <f t="shared" si="302"/>
        <v>12.724650939216604</v>
      </c>
      <c r="H3489" s="105">
        <f t="shared" si="303"/>
        <v>7.6870515886562352E-4</v>
      </c>
      <c r="I3489" s="101">
        <f>IFERROR(VLOOKUP(E3489,历史数据!AH:AJ,2,),"")</f>
        <v>13.5141722529326</v>
      </c>
      <c r="J3489" s="104">
        <f t="shared" si="304"/>
        <v>5</v>
      </c>
      <c r="K3489" s="104" t="str">
        <f>IFERROR(IF(AND(J3488=$H$2*1,MAX(K$64:K3488)=MAX(L$64:L3488)),MAX(K$64:K3488)+1,""),"")</f>
        <v/>
      </c>
      <c r="L3489" s="104" t="str">
        <f>IFERROR(IF(AND($F3488/INDEX($F$64:$F3489,MATCH(MAX(M$64:M3489),M$64:M3489,0)-1)&lt;(1-$P$2),MAX(K$64:K3489)&gt;MAX(L$64:L3488)),MAX(K$64:K3489),""),"")</f>
        <v/>
      </c>
      <c r="M3489" s="104" t="str">
        <f>IFERROR(IF(E3489="","",IF(K3489&lt;&gt;"",MAX(M$64:M3488)+1,IF(AND($F3488/INDEX($F$64:$F3489,MATCH(MAX(M$64:M3488),M$64:M3488,0)-1)&gt;(1+$O$2),MAX(K$64:K3489)&gt;MAX(L$64:L3488)),MAX(M$64:M3488)+1,""))),"")</f>
        <v/>
      </c>
      <c r="N3489" s="91">
        <f t="shared" si="305"/>
        <v>5</v>
      </c>
      <c r="O3489" s="91" t="str">
        <f>IFERROR(IF(AND(N3488=$H$2*1,MAX(O$64:O3488)=MAX(P$64:P3488)),MAX(O$64:O3488)+1,""),"")</f>
        <v/>
      </c>
      <c r="P3489" s="91" t="str">
        <f>IFERROR(IF(MOD(MAX(Q$64:Q3489),10*MAX(O$64:O3489))&lt;=2,IF(AND(F3488/INDEX($F$64:$F3489,MATCH(MAX(O$64:O3489),O$64:O3489,0)-1)&lt;(1-$P$2),MAX(O$64:O3489)&gt;MAX(P$64:P3488)),MAX(O$64:O3489),""),IF(AND($F3488/INDEX($F$64:$F3489,MATCH(MAX(Q$64:Q3489),Q$64:Q3489,0)-1)&lt;(1-$P$2),MAX(O$64:O3489)&gt;MAX(P$64:P3488)),MAX(O$64:O3489),"")),"")</f>
        <v/>
      </c>
      <c r="Q3489" s="91" t="str">
        <f>IFERROR(IF(E3489="","",IF(O3489&lt;&gt;"",MAX(O$64:O3489)*10+1,IF(AND($F3488/INDEX($F$64:$F3489,MATCH(MAX(Q$64:Q3488),Q$64:Q3488,0)-1)&gt;(1+$O$2),MAX(O$64:O3489)&gt;MAX(P$64:P3488)),MAX(Q$64:Q3488)+1,""))),"")</f>
        <v/>
      </c>
    </row>
    <row r="3490" spans="1:17" x14ac:dyDescent="0.2">
      <c r="A3490" s="13">
        <f>HLOOKUP($E$2,历史数据!$V$3:$AE$5000,ROW(A3488),)</f>
        <v>683679</v>
      </c>
      <c r="B3490" s="41">
        <v>41710</v>
      </c>
      <c r="C3490" s="100">
        <f>IFERROR(IF(A3490&lt;&gt;0,MAX($C$4:C3489)+1,""),"")</f>
        <v>3419</v>
      </c>
      <c r="D3490" s="100"/>
      <c r="E3490" s="99">
        <f t="shared" si="306"/>
        <v>41844</v>
      </c>
      <c r="F3490" s="101">
        <f>IFERROR(VLOOKUP(E3490,历史数据!AH:AJ,3,),"")</f>
        <v>13.045020660738199</v>
      </c>
      <c r="G3490" s="101">
        <f t="shared" si="302"/>
        <v>12.728994935440621</v>
      </c>
      <c r="H3490" s="105">
        <f t="shared" si="303"/>
        <v>3.4138431339036934E-4</v>
      </c>
      <c r="I3490" s="101">
        <f>IFERROR(VLOOKUP(E3490,历史数据!AH:AJ,2,),"")</f>
        <v>13.305660434179501</v>
      </c>
      <c r="J3490" s="104">
        <f t="shared" si="304"/>
        <v>6</v>
      </c>
      <c r="K3490" s="104" t="str">
        <f>IFERROR(IF(AND(J3489=$H$2*1,MAX(K$64:K3489)=MAX(L$64:L3489)),MAX(K$64:K3489)+1,""),"")</f>
        <v/>
      </c>
      <c r="L3490" s="104" t="str">
        <f>IFERROR(IF(AND($F3489/INDEX($F$64:$F3490,MATCH(MAX(M$64:M3490),M$64:M3490,0)-1)&lt;(1-$P$2),MAX(K$64:K3490)&gt;MAX(L$64:L3489)),MAX(K$64:K3490),""),"")</f>
        <v/>
      </c>
      <c r="M3490" s="104" t="str">
        <f>IFERROR(IF(E3490="","",IF(K3490&lt;&gt;"",MAX(M$64:M3489)+1,IF(AND($F3489/INDEX($F$64:$F3490,MATCH(MAX(M$64:M3489),M$64:M3489,0)-1)&gt;(1+$O$2),MAX(K$64:K3490)&gt;MAX(L$64:L3489)),MAX(M$64:M3489)+1,""))),"")</f>
        <v/>
      </c>
      <c r="N3490" s="91">
        <f t="shared" si="305"/>
        <v>6</v>
      </c>
      <c r="O3490" s="91" t="str">
        <f>IFERROR(IF(AND(N3489=$H$2*1,MAX(O$64:O3489)=MAX(P$64:P3489)),MAX(O$64:O3489)+1,""),"")</f>
        <v/>
      </c>
      <c r="P3490" s="91" t="str">
        <f>IFERROR(IF(MOD(MAX(Q$64:Q3490),10*MAX(O$64:O3490))&lt;=2,IF(AND(F3489/INDEX($F$64:$F3490,MATCH(MAX(O$64:O3490),O$64:O3490,0)-1)&lt;(1-$P$2),MAX(O$64:O3490)&gt;MAX(P$64:P3489)),MAX(O$64:O3490),""),IF(AND($F3489/INDEX($F$64:$F3490,MATCH(MAX(Q$64:Q3490),Q$64:Q3490,0)-1)&lt;(1-$P$2),MAX(O$64:O3490)&gt;MAX(P$64:P3489)),MAX(O$64:O3490),"")),"")</f>
        <v/>
      </c>
      <c r="Q3490" s="91" t="str">
        <f>IFERROR(IF(E3490="","",IF(O3490&lt;&gt;"",MAX(O$64:O3490)*10+1,IF(AND($F3489/INDEX($F$64:$F3490,MATCH(MAX(Q$64:Q3489),Q$64:Q3489,0)-1)&gt;(1+$O$2),MAX(O$64:O3490)&gt;MAX(P$64:P3489)),MAX(Q$64:Q3489)+1,""))),"")</f>
        <v/>
      </c>
    </row>
    <row r="3491" spans="1:17" x14ac:dyDescent="0.2">
      <c r="A3491" s="13">
        <f>HLOOKUP($E$2,历史数据!$V$3:$AE$5000,ROW(A3489),)</f>
        <v>535733</v>
      </c>
      <c r="B3491" s="41">
        <v>41711</v>
      </c>
      <c r="C3491" s="100">
        <f>IFERROR(IF(A3491&lt;&gt;0,MAX($C$4:C3490)+1,""),"")</f>
        <v>3420</v>
      </c>
      <c r="D3491" s="100"/>
      <c r="E3491" s="99">
        <f t="shared" si="306"/>
        <v>41845</v>
      </c>
      <c r="F3491" s="101">
        <f>IFERROR(VLOOKUP(E3491,历史数据!AH:AJ,3,),"")</f>
        <v>13.1362445814427</v>
      </c>
      <c r="G3491" s="101">
        <f t="shared" si="302"/>
        <v>12.73442493072065</v>
      </c>
      <c r="H3491" s="105">
        <f t="shared" si="303"/>
        <v>4.2658476239232357E-4</v>
      </c>
      <c r="I3491" s="101">
        <f>IFERROR(VLOOKUP(E3491,历史数据!AH:AJ,2,),"")</f>
        <v>13.1492765701148</v>
      </c>
      <c r="J3491" s="104">
        <f t="shared" si="304"/>
        <v>7</v>
      </c>
      <c r="K3491" s="104" t="str">
        <f>IFERROR(IF(AND(J3490=$H$2*1,MAX(K$64:K3490)=MAX(L$64:L3490)),MAX(K$64:K3490)+1,""),"")</f>
        <v/>
      </c>
      <c r="L3491" s="104" t="str">
        <f>IFERROR(IF(AND($F3490/INDEX($F$64:$F3491,MATCH(MAX(M$64:M3491),M$64:M3491,0)-1)&lt;(1-$P$2),MAX(K$64:K3491)&gt;MAX(L$64:L3490)),MAX(K$64:K3491),""),"")</f>
        <v/>
      </c>
      <c r="M3491" s="104" t="str">
        <f>IFERROR(IF(E3491="","",IF(K3491&lt;&gt;"",MAX(M$64:M3490)+1,IF(AND($F3490/INDEX($F$64:$F3491,MATCH(MAX(M$64:M3490),M$64:M3490,0)-1)&gt;(1+$O$2),MAX(K$64:K3491)&gt;MAX(L$64:L3490)),MAX(M$64:M3490)+1,""))),"")</f>
        <v/>
      </c>
      <c r="N3491" s="91">
        <f t="shared" si="305"/>
        <v>7</v>
      </c>
      <c r="O3491" s="91" t="str">
        <f>IFERROR(IF(AND(N3490=$H$2*1,MAX(O$64:O3490)=MAX(P$64:P3490)),MAX(O$64:O3490)+1,""),"")</f>
        <v/>
      </c>
      <c r="P3491" s="91" t="str">
        <f>IFERROR(IF(MOD(MAX(Q$64:Q3491),10*MAX(O$64:O3491))&lt;=2,IF(AND(F3490/INDEX($F$64:$F3491,MATCH(MAX(O$64:O3491),O$64:O3491,0)-1)&lt;(1-$P$2),MAX(O$64:O3491)&gt;MAX(P$64:P3490)),MAX(O$64:O3491),""),IF(AND($F3490/INDEX($F$64:$F3491,MATCH(MAX(Q$64:Q3491),Q$64:Q3491,0)-1)&lt;(1-$P$2),MAX(O$64:O3491)&gt;MAX(P$64:P3490)),MAX(O$64:O3491),"")),"")</f>
        <v/>
      </c>
      <c r="Q3491" s="91" t="str">
        <f>IFERROR(IF(E3491="","",IF(O3491&lt;&gt;"",MAX(O$64:O3491)*10+1,IF(AND($F3490/INDEX($F$64:$F3491,MATCH(MAX(Q$64:Q3490),Q$64:Q3490,0)-1)&gt;(1+$O$2),MAX(O$64:O3491)&gt;MAX(P$64:P3490)),MAX(Q$64:Q3490)+1,""))),"")</f>
        <v/>
      </c>
    </row>
    <row r="3492" spans="1:17" x14ac:dyDescent="0.2">
      <c r="A3492" s="13">
        <f>HLOOKUP($E$2,历史数据!$V$3:$AE$5000,ROW(A3490),)</f>
        <v>512891</v>
      </c>
      <c r="B3492" s="41">
        <v>41712</v>
      </c>
      <c r="C3492" s="100">
        <f>IFERROR(IF(A3492&lt;&gt;0,MAX($C$4:C3491)+1,""),"")</f>
        <v>3421</v>
      </c>
      <c r="D3492" s="100"/>
      <c r="E3492" s="99">
        <f t="shared" si="306"/>
        <v>41848</v>
      </c>
      <c r="F3492" s="101">
        <f>IFERROR(VLOOKUP(E3492,历史数据!AH:AJ,3,),"")</f>
        <v>13.318692422851599</v>
      </c>
      <c r="G3492" s="101">
        <f t="shared" si="302"/>
        <v>12.742678523546292</v>
      </c>
      <c r="H3492" s="105">
        <f t="shared" si="303"/>
        <v>6.4813235544947112E-4</v>
      </c>
      <c r="I3492" s="101">
        <f>IFERROR(VLOOKUP(E3492,历史数据!AH:AJ,2,),"")</f>
        <v>13.123212592770599</v>
      </c>
      <c r="J3492" s="104">
        <f t="shared" si="304"/>
        <v>8</v>
      </c>
      <c r="K3492" s="104" t="str">
        <f>IFERROR(IF(AND(J3491=$H$2*1,MAX(K$64:K3491)=MAX(L$64:L3491)),MAX(K$64:K3491)+1,""),"")</f>
        <v/>
      </c>
      <c r="L3492" s="104" t="str">
        <f>IFERROR(IF(AND($F3491/INDEX($F$64:$F3492,MATCH(MAX(M$64:M3492),M$64:M3492,0)-1)&lt;(1-$P$2),MAX(K$64:K3492)&gt;MAX(L$64:L3491)),MAX(K$64:K3492),""),"")</f>
        <v/>
      </c>
      <c r="M3492" s="104" t="str">
        <f>IFERROR(IF(E3492="","",IF(K3492&lt;&gt;"",MAX(M$64:M3491)+1,IF(AND($F3491/INDEX($F$64:$F3492,MATCH(MAX(M$64:M3491),M$64:M3491,0)-1)&gt;(1+$O$2),MAX(K$64:K3492)&gt;MAX(L$64:L3491)),MAX(M$64:M3491)+1,""))),"")</f>
        <v/>
      </c>
      <c r="N3492" s="91">
        <f t="shared" si="305"/>
        <v>8</v>
      </c>
      <c r="O3492" s="91" t="str">
        <f>IFERROR(IF(AND(N3491=$H$2*1,MAX(O$64:O3491)=MAX(P$64:P3491)),MAX(O$64:O3491)+1,""),"")</f>
        <v/>
      </c>
      <c r="P3492" s="91" t="str">
        <f>IFERROR(IF(MOD(MAX(Q$64:Q3492),10*MAX(O$64:O3492))&lt;=2,IF(AND(F3491/INDEX($F$64:$F3492,MATCH(MAX(O$64:O3492),O$64:O3492,0)-1)&lt;(1-$P$2),MAX(O$64:O3492)&gt;MAX(P$64:P3491)),MAX(O$64:O3492),""),IF(AND($F3491/INDEX($F$64:$F3492,MATCH(MAX(Q$64:Q3492),Q$64:Q3492,0)-1)&lt;(1-$P$2),MAX(O$64:O3492)&gt;MAX(P$64:P3491)),MAX(O$64:O3492),"")),"")</f>
        <v/>
      </c>
      <c r="Q3492" s="91" t="str">
        <f>IFERROR(IF(E3492="","",IF(O3492&lt;&gt;"",MAX(O$64:O3492)*10+1,IF(AND($F3491/INDEX($F$64:$F3492,MATCH(MAX(Q$64:Q3491),Q$64:Q3491,0)-1)&gt;(1+$O$2),MAX(O$64:O3492)&gt;MAX(P$64:P3491)),MAX(Q$64:Q3491)+1,""))),"")</f>
        <v/>
      </c>
    </row>
    <row r="3493" spans="1:17" x14ac:dyDescent="0.2">
      <c r="A3493" s="13">
        <f>HLOOKUP($E$2,历史数据!$V$3:$AE$5000,ROW(A3491),)</f>
        <v>740791</v>
      </c>
      <c r="B3493" s="41">
        <v>41715</v>
      </c>
      <c r="C3493" s="100">
        <f>IFERROR(IF(A3493&lt;&gt;0,MAX($C$4:C3492)+1,""),"")</f>
        <v>3422</v>
      </c>
      <c r="D3493" s="100"/>
      <c r="E3493" s="99">
        <f t="shared" si="306"/>
        <v>41849</v>
      </c>
      <c r="F3493" s="101">
        <f>IFERROR(VLOOKUP(E3493,历史数据!AH:AJ,3,),"")</f>
        <v>13.3577883888678</v>
      </c>
      <c r="G3493" s="101">
        <f t="shared" si="302"/>
        <v>12.753538514106346</v>
      </c>
      <c r="H3493" s="105">
        <f t="shared" si="303"/>
        <v>8.5225335787808554E-4</v>
      </c>
      <c r="I3493" s="101">
        <f>IFERROR(VLOOKUP(E3493,历史数据!AH:AJ,2,),"")</f>
        <v>13.305660434179501</v>
      </c>
      <c r="J3493" s="104">
        <f t="shared" si="304"/>
        <v>9</v>
      </c>
      <c r="K3493" s="104" t="str">
        <f>IFERROR(IF(AND(J3492=$H$2*1,MAX(K$64:K3492)=MAX(L$64:L3492)),MAX(K$64:K3492)+1,""),"")</f>
        <v/>
      </c>
      <c r="L3493" s="104" t="str">
        <f>IFERROR(IF(AND($F3492/INDEX($F$64:$F3493,MATCH(MAX(M$64:M3493),M$64:M3493,0)-1)&lt;(1-$P$2),MAX(K$64:K3493)&gt;MAX(L$64:L3492)),MAX(K$64:K3493),""),"")</f>
        <v/>
      </c>
      <c r="M3493" s="104" t="str">
        <f>IFERROR(IF(E3493="","",IF(K3493&lt;&gt;"",MAX(M$64:M3492)+1,IF(AND($F3492/INDEX($F$64:$F3493,MATCH(MAX(M$64:M3492),M$64:M3492,0)-1)&gt;(1+$O$2),MAX(K$64:K3493)&gt;MAX(L$64:L3492)),MAX(M$64:M3492)+1,""))),"")</f>
        <v/>
      </c>
      <c r="N3493" s="91">
        <f t="shared" si="305"/>
        <v>9</v>
      </c>
      <c r="O3493" s="91" t="str">
        <f>IFERROR(IF(AND(N3492=$H$2*1,MAX(O$64:O3492)=MAX(P$64:P3492)),MAX(O$64:O3492)+1,""),"")</f>
        <v/>
      </c>
      <c r="P3493" s="91" t="str">
        <f>IFERROR(IF(MOD(MAX(Q$64:Q3493),10*MAX(O$64:O3493))&lt;=2,IF(AND(F3492/INDEX($F$64:$F3493,MATCH(MAX(O$64:O3493),O$64:O3493,0)-1)&lt;(1-$P$2),MAX(O$64:O3493)&gt;MAX(P$64:P3492)),MAX(O$64:O3493),""),IF(AND($F3492/INDEX($F$64:$F3493,MATCH(MAX(Q$64:Q3493),Q$64:Q3493,0)-1)&lt;(1-$P$2),MAX(O$64:O3493)&gt;MAX(P$64:P3492)),MAX(O$64:O3493),"")),"")</f>
        <v/>
      </c>
      <c r="Q3493" s="91" t="str">
        <f>IFERROR(IF(E3493="","",IF(O3493&lt;&gt;"",MAX(O$64:O3493)*10+1,IF(AND($F3492/INDEX($F$64:$F3493,MATCH(MAX(Q$64:Q3492),Q$64:Q3492,0)-1)&gt;(1+$O$2),MAX(O$64:O3493)&gt;MAX(P$64:P3492)),MAX(Q$64:Q3492)+1,""))),"")</f>
        <v/>
      </c>
    </row>
    <row r="3494" spans="1:17" x14ac:dyDescent="0.2">
      <c r="A3494" s="13">
        <f>HLOOKUP($E$2,历史数据!$V$3:$AE$5000,ROW(A3492),)</f>
        <v>654782</v>
      </c>
      <c r="B3494" s="41">
        <v>41716</v>
      </c>
      <c r="C3494" s="100">
        <f>IFERROR(IF(A3494&lt;&gt;0,MAX($C$4:C3493)+1,""),"")</f>
        <v>3423</v>
      </c>
      <c r="D3494" s="100"/>
      <c r="E3494" s="99">
        <f t="shared" si="306"/>
        <v>41850</v>
      </c>
      <c r="F3494" s="101">
        <f>IFERROR(VLOOKUP(E3494,历史数据!AH:AJ,3,),"")</f>
        <v>13.7617800377019</v>
      </c>
      <c r="G3494" s="101">
        <f t="shared" si="302"/>
        <v>12.771348898624836</v>
      </c>
      <c r="H3494" s="105">
        <f t="shared" si="303"/>
        <v>1.3965053305631248E-3</v>
      </c>
      <c r="I3494" s="101">
        <f>IFERROR(VLOOKUP(E3494,历史数据!AH:AJ,2,),"")</f>
        <v>13.2535324794913</v>
      </c>
      <c r="J3494" s="104">
        <f t="shared" si="304"/>
        <v>10</v>
      </c>
      <c r="K3494" s="104" t="str">
        <f>IFERROR(IF(AND(J3493=$H$2*1,MAX(K$64:K3493)=MAX(L$64:L3493)),MAX(K$64:K3493)+1,""),"")</f>
        <v/>
      </c>
      <c r="L3494" s="104" t="str">
        <f>IFERROR(IF(AND($F3493/INDEX($F$64:$F3494,MATCH(MAX(M$64:M3494),M$64:M3494,0)-1)&lt;(1-$P$2),MAX(K$64:K3494)&gt;MAX(L$64:L3493)),MAX(K$64:K3494),""),"")</f>
        <v/>
      </c>
      <c r="M3494" s="104" t="str">
        <f>IFERROR(IF(E3494="","",IF(K3494&lt;&gt;"",MAX(M$64:M3493)+1,IF(AND($F3493/INDEX($F$64:$F3494,MATCH(MAX(M$64:M3493),M$64:M3493,0)-1)&gt;(1+$O$2),MAX(K$64:K3494)&gt;MAX(L$64:L3493)),MAX(M$64:M3493)+1,""))),"")</f>
        <v/>
      </c>
      <c r="N3494" s="91">
        <f t="shared" si="305"/>
        <v>10</v>
      </c>
      <c r="O3494" s="91" t="str">
        <f>IFERROR(IF(AND(N3493=$H$2*1,MAX(O$64:O3493)=MAX(P$64:P3493)),MAX(O$64:O3493)+1,""),"")</f>
        <v/>
      </c>
      <c r="P3494" s="91" t="str">
        <f>IFERROR(IF(MOD(MAX(Q$64:Q3494),10*MAX(O$64:O3494))&lt;=2,IF(AND(F3493/INDEX($F$64:$F3494,MATCH(MAX(O$64:O3494),O$64:O3494,0)-1)&lt;(1-$P$2),MAX(O$64:O3494)&gt;MAX(P$64:P3493)),MAX(O$64:O3494),""),IF(AND($F3493/INDEX($F$64:$F3494,MATCH(MAX(Q$64:Q3494),Q$64:Q3494,0)-1)&lt;(1-$P$2),MAX(O$64:O3494)&gt;MAX(P$64:P3493)),MAX(O$64:O3494),"")),"")</f>
        <v/>
      </c>
      <c r="Q3494" s="91" t="str">
        <f>IFERROR(IF(E3494="","",IF(O3494&lt;&gt;"",MAX(O$64:O3494)*10+1,IF(AND($F3493/INDEX($F$64:$F3494,MATCH(MAX(Q$64:Q3493),Q$64:Q3493,0)-1)&gt;(1+$O$2),MAX(O$64:O3494)&gt;MAX(P$64:P3493)),MAX(Q$64:Q3493)+1,""))),"")</f>
        <v/>
      </c>
    </row>
    <row r="3495" spans="1:17" x14ac:dyDescent="0.2">
      <c r="A3495" s="13">
        <f>HLOOKUP($E$2,历史数据!$V$3:$AE$5000,ROW(A3493),)</f>
        <v>752470</v>
      </c>
      <c r="B3495" s="41">
        <v>41717</v>
      </c>
      <c r="C3495" s="100">
        <f>IFERROR(IF(A3495&lt;&gt;0,MAX($C$4:C3494)+1,""),"")</f>
        <v>3424</v>
      </c>
      <c r="D3495" s="100"/>
      <c r="E3495" s="99">
        <f t="shared" si="306"/>
        <v>41851</v>
      </c>
      <c r="F3495" s="101">
        <f>IFERROR(VLOOKUP(E3495,历史数据!AH:AJ,3,),"")</f>
        <v>13.774812026373899</v>
      </c>
      <c r="G3495" s="101">
        <f t="shared" si="302"/>
        <v>12.794154878800951</v>
      </c>
      <c r="H3495" s="105">
        <f t="shared" si="303"/>
        <v>1.7857142857142794E-3</v>
      </c>
      <c r="I3495" s="101">
        <f>IFERROR(VLOOKUP(E3495,历史数据!AH:AJ,2,),"")</f>
        <v>13.657524128325299</v>
      </c>
      <c r="J3495" s="104">
        <f t="shared" si="304"/>
        <v>11</v>
      </c>
      <c r="K3495" s="104" t="str">
        <f>IFERROR(IF(AND(J3494=$H$2*1,MAX(K$64:K3494)=MAX(L$64:L3494)),MAX(K$64:K3494)+1,""),"")</f>
        <v/>
      </c>
      <c r="L3495" s="104" t="str">
        <f>IFERROR(IF(AND($F3494/INDEX($F$64:$F3495,MATCH(MAX(M$64:M3495),M$64:M3495,0)-1)&lt;(1-$P$2),MAX(K$64:K3495)&gt;MAX(L$64:L3494)),MAX(K$64:K3495),""),"")</f>
        <v/>
      </c>
      <c r="M3495" s="104" t="str">
        <f>IFERROR(IF(E3495="","",IF(K3495&lt;&gt;"",MAX(M$64:M3494)+1,IF(AND($F3494/INDEX($F$64:$F3495,MATCH(MAX(M$64:M3494),M$64:M3494,0)-1)&gt;(1+$O$2),MAX(K$64:K3495)&gt;MAX(L$64:L3494)),MAX(M$64:M3494)+1,""))),"")</f>
        <v/>
      </c>
      <c r="N3495" s="91">
        <f t="shared" si="305"/>
        <v>11</v>
      </c>
      <c r="O3495" s="91" t="str">
        <f>IFERROR(IF(AND(N3494=$H$2*1,MAX(O$64:O3494)=MAX(P$64:P3494)),MAX(O$64:O3494)+1,""),"")</f>
        <v/>
      </c>
      <c r="P3495" s="91" t="str">
        <f>IFERROR(IF(MOD(MAX(Q$64:Q3495),10*MAX(O$64:O3495))&lt;=2,IF(AND(F3494/INDEX($F$64:$F3495,MATCH(MAX(O$64:O3495),O$64:O3495,0)-1)&lt;(1-$P$2),MAX(O$64:O3495)&gt;MAX(P$64:P3494)),MAX(O$64:O3495),""),IF(AND($F3494/INDEX($F$64:$F3495,MATCH(MAX(Q$64:Q3495),Q$64:Q3495,0)-1)&lt;(1-$P$2),MAX(O$64:O3495)&gt;MAX(P$64:P3494)),MAX(O$64:O3495),"")),"")</f>
        <v/>
      </c>
      <c r="Q3495" s="91" t="str">
        <f>IFERROR(IF(E3495="","",IF(O3495&lt;&gt;"",MAX(O$64:O3495)*10+1,IF(AND($F3494/INDEX($F$64:$F3495,MATCH(MAX(Q$64:Q3494),Q$64:Q3494,0)-1)&gt;(1+$O$2),MAX(O$64:O3495)&gt;MAX(P$64:P3494)),MAX(Q$64:Q3494)+1,""))),"")</f>
        <v/>
      </c>
    </row>
    <row r="3496" spans="1:17" x14ac:dyDescent="0.2">
      <c r="A3496" s="13">
        <f>HLOOKUP($E$2,历史数据!$V$3:$AE$5000,ROW(A3494),)</f>
        <v>1321962</v>
      </c>
      <c r="B3496" s="41">
        <v>41718</v>
      </c>
      <c r="C3496" s="100">
        <f>IFERROR(IF(A3496&lt;&gt;0,MAX($C$4:C3495)+1,""),"")</f>
        <v>3425</v>
      </c>
      <c r="D3496" s="100"/>
      <c r="E3496" s="99">
        <f t="shared" si="306"/>
        <v>41852</v>
      </c>
      <c r="F3496" s="101">
        <f>IFERROR(VLOOKUP(E3496,历史数据!AH:AJ,3,),"")</f>
        <v>13.735716060357699</v>
      </c>
      <c r="G3496" s="101">
        <f t="shared" si="302"/>
        <v>12.816526459354666</v>
      </c>
      <c r="H3496" s="105">
        <f t="shared" si="303"/>
        <v>1.7485782191666299E-3</v>
      </c>
      <c r="I3496" s="101">
        <f>IFERROR(VLOOKUP(E3496,历史数据!AH:AJ,2,),"")</f>
        <v>13.7226840716857</v>
      </c>
      <c r="J3496" s="104">
        <f t="shared" si="304"/>
        <v>12</v>
      </c>
      <c r="K3496" s="104" t="str">
        <f>IFERROR(IF(AND(J3495=$H$2*1,MAX(K$64:K3495)=MAX(L$64:L3495)),MAX(K$64:K3495)+1,""),"")</f>
        <v/>
      </c>
      <c r="L3496" s="104" t="str">
        <f>IFERROR(IF(AND($F3495/INDEX($F$64:$F3496,MATCH(MAX(M$64:M3496),M$64:M3496,0)-1)&lt;(1-$P$2),MAX(K$64:K3496)&gt;MAX(L$64:L3495)),MAX(K$64:K3496),""),"")</f>
        <v/>
      </c>
      <c r="M3496" s="104" t="str">
        <f>IFERROR(IF(E3496="","",IF(K3496&lt;&gt;"",MAX(M$64:M3495)+1,IF(AND($F3495/INDEX($F$64:$F3496,MATCH(MAX(M$64:M3495),M$64:M3495,0)-1)&gt;(1+$O$2),MAX(K$64:K3496)&gt;MAX(L$64:L3495)),MAX(M$64:M3495)+1,""))),"")</f>
        <v/>
      </c>
      <c r="N3496" s="91">
        <f t="shared" si="305"/>
        <v>12</v>
      </c>
      <c r="O3496" s="91" t="str">
        <f>IFERROR(IF(AND(N3495=$H$2*1,MAX(O$64:O3495)=MAX(P$64:P3495)),MAX(O$64:O3495)+1,""),"")</f>
        <v/>
      </c>
      <c r="P3496" s="91" t="str">
        <f>IFERROR(IF(MOD(MAX(Q$64:Q3496),10*MAX(O$64:O3496))&lt;=2,IF(AND(F3495/INDEX($F$64:$F3496,MATCH(MAX(O$64:O3496),O$64:O3496,0)-1)&lt;(1-$P$2),MAX(O$64:O3496)&gt;MAX(P$64:P3495)),MAX(O$64:O3496),""),IF(AND($F3495/INDEX($F$64:$F3496,MATCH(MAX(Q$64:Q3496),Q$64:Q3496,0)-1)&lt;(1-$P$2),MAX(O$64:O3496)&gt;MAX(P$64:P3495)),MAX(O$64:O3496),"")),"")</f>
        <v/>
      </c>
      <c r="Q3496" s="91" t="str">
        <f>IFERROR(IF(E3496="","",IF(O3496&lt;&gt;"",MAX(O$64:O3496)*10+1,IF(AND($F3495/INDEX($F$64:$F3496,MATCH(MAX(Q$64:Q3495),Q$64:Q3495,0)-1)&gt;(1+$O$2),MAX(O$64:O3496)&gt;MAX(P$64:P3495)),MAX(Q$64:Q3495)+1,""))),"")</f>
        <v/>
      </c>
    </row>
    <row r="3497" spans="1:17" x14ac:dyDescent="0.2">
      <c r="A3497" s="13">
        <f>HLOOKUP($E$2,历史数据!$V$3:$AE$5000,ROW(A3495),)</f>
        <v>611170</v>
      </c>
      <c r="B3497" s="41">
        <v>41719</v>
      </c>
      <c r="C3497" s="100">
        <f>IFERROR(IF(A3497&lt;&gt;0,MAX($C$4:C3496)+1,""),"")</f>
        <v>3426</v>
      </c>
      <c r="D3497" s="100"/>
      <c r="E3497" s="99">
        <f t="shared" si="306"/>
        <v>41855</v>
      </c>
      <c r="F3497" s="101">
        <f>IFERROR(VLOOKUP(E3497,历史数据!AH:AJ,3,),"")</f>
        <v>13.7617800377019</v>
      </c>
      <c r="G3497" s="101">
        <f t="shared" si="302"/>
        <v>12.836943241607573</v>
      </c>
      <c r="H3497" s="105">
        <f t="shared" si="303"/>
        <v>1.5930043383951542E-3</v>
      </c>
      <c r="I3497" s="101">
        <f>IFERROR(VLOOKUP(E3497,历史数据!AH:AJ,2,),"")</f>
        <v>13.7487480490298</v>
      </c>
      <c r="J3497" s="104">
        <f t="shared" si="304"/>
        <v>13</v>
      </c>
      <c r="K3497" s="104" t="str">
        <f>IFERROR(IF(AND(J3496=$H$2*1,MAX(K$64:K3496)=MAX(L$64:L3496)),MAX(K$64:K3496)+1,""),"")</f>
        <v/>
      </c>
      <c r="L3497" s="104" t="str">
        <f>IFERROR(IF(AND($F3496/INDEX($F$64:$F3497,MATCH(MAX(M$64:M3497),M$64:M3497,0)-1)&lt;(1-$P$2),MAX(K$64:K3497)&gt;MAX(L$64:L3496)),MAX(K$64:K3497),""),"")</f>
        <v/>
      </c>
      <c r="M3497" s="104" t="str">
        <f>IFERROR(IF(E3497="","",IF(K3497&lt;&gt;"",MAX(M$64:M3496)+1,IF(AND($F3496/INDEX($F$64:$F3497,MATCH(MAX(M$64:M3496),M$64:M3496,0)-1)&gt;(1+$O$2),MAX(K$64:K3497)&gt;MAX(L$64:L3496)),MAX(M$64:M3496)+1,""))),"")</f>
        <v/>
      </c>
      <c r="N3497" s="91">
        <f t="shared" si="305"/>
        <v>13</v>
      </c>
      <c r="O3497" s="91" t="str">
        <f>IFERROR(IF(AND(N3496=$H$2*1,MAX(O$64:O3496)=MAX(P$64:P3496)),MAX(O$64:O3496)+1,""),"")</f>
        <v/>
      </c>
      <c r="P3497" s="91" t="str">
        <f>IFERROR(IF(MOD(MAX(Q$64:Q3497),10*MAX(O$64:O3497))&lt;=2,IF(AND(F3496/INDEX($F$64:$F3497,MATCH(MAX(O$64:O3497),O$64:O3497,0)-1)&lt;(1-$P$2),MAX(O$64:O3497)&gt;MAX(P$64:P3496)),MAX(O$64:O3497),""),IF(AND($F3496/INDEX($F$64:$F3497,MATCH(MAX(Q$64:Q3497),Q$64:Q3497,0)-1)&lt;(1-$P$2),MAX(O$64:O3497)&gt;MAX(P$64:P3496)),MAX(O$64:O3497),"")),"")</f>
        <v/>
      </c>
      <c r="Q3497" s="91" t="str">
        <f>IFERROR(IF(E3497="","",IF(O3497&lt;&gt;"",MAX(O$64:O3497)*10+1,IF(AND($F3496/INDEX($F$64:$F3497,MATCH(MAX(Q$64:Q3496),Q$64:Q3496,0)-1)&gt;(1+$O$2),MAX(O$64:O3497)&gt;MAX(P$64:P3496)),MAX(Q$64:Q3496)+1,""))),"")</f>
        <v/>
      </c>
    </row>
    <row r="3498" spans="1:17" x14ac:dyDescent="0.2">
      <c r="A3498" s="13">
        <f>HLOOKUP($E$2,历史数据!$V$3:$AE$5000,ROW(A3496),)</f>
        <v>550850</v>
      </c>
      <c r="B3498" s="41">
        <v>41722</v>
      </c>
      <c r="C3498" s="100">
        <f>IFERROR(IF(A3498&lt;&gt;0,MAX($C$4:C3497)+1,""),"")</f>
        <v>3427</v>
      </c>
      <c r="D3498" s="100"/>
      <c r="E3498" s="99">
        <f t="shared" si="306"/>
        <v>41856</v>
      </c>
      <c r="F3498" s="101">
        <f>IFERROR(VLOOKUP(E3498,历史数据!AH:AJ,3,),"")</f>
        <v>13.618428162309099</v>
      </c>
      <c r="G3498" s="101">
        <f t="shared" si="302"/>
        <v>12.851278429146845</v>
      </c>
      <c r="H3498" s="105">
        <f t="shared" si="303"/>
        <v>1.1167134783931498E-3</v>
      </c>
      <c r="I3498" s="101">
        <f>IFERROR(VLOOKUP(E3498,历史数据!AH:AJ,2,),"")</f>
        <v>13.774812026373899</v>
      </c>
      <c r="J3498" s="104">
        <f t="shared" si="304"/>
        <v>14</v>
      </c>
      <c r="K3498" s="104" t="str">
        <f>IFERROR(IF(AND(J3497=$H$2*1,MAX(K$64:K3497)=MAX(L$64:L3497)),MAX(K$64:K3497)+1,""),"")</f>
        <v/>
      </c>
      <c r="L3498" s="104" t="str">
        <f>IFERROR(IF(AND($F3497/INDEX($F$64:$F3498,MATCH(MAX(M$64:M3498),M$64:M3498,0)-1)&lt;(1-$P$2),MAX(K$64:K3498)&gt;MAX(L$64:L3497)),MAX(K$64:K3498),""),"")</f>
        <v/>
      </c>
      <c r="M3498" s="104" t="str">
        <f>IFERROR(IF(E3498="","",IF(K3498&lt;&gt;"",MAX(M$64:M3497)+1,IF(AND($F3497/INDEX($F$64:$F3498,MATCH(MAX(M$64:M3497),M$64:M3497,0)-1)&gt;(1+$O$2),MAX(K$64:K3498)&gt;MAX(L$64:L3497)),MAX(M$64:M3497)+1,""))),"")</f>
        <v/>
      </c>
      <c r="N3498" s="91">
        <f t="shared" si="305"/>
        <v>14</v>
      </c>
      <c r="O3498" s="91" t="str">
        <f>IFERROR(IF(AND(N3497=$H$2*1,MAX(O$64:O3497)=MAX(P$64:P3497)),MAX(O$64:O3497)+1,""),"")</f>
        <v/>
      </c>
      <c r="P3498" s="91" t="str">
        <f>IFERROR(IF(MOD(MAX(Q$64:Q3498),10*MAX(O$64:O3498))&lt;=2,IF(AND(F3497/INDEX($F$64:$F3498,MATCH(MAX(O$64:O3498),O$64:O3498,0)-1)&lt;(1-$P$2),MAX(O$64:O3498)&gt;MAX(P$64:P3497)),MAX(O$64:O3498),""),IF(AND($F3497/INDEX($F$64:$F3498,MATCH(MAX(Q$64:Q3498),Q$64:Q3498,0)-1)&lt;(1-$P$2),MAX(O$64:O3498)&gt;MAX(P$64:P3497)),MAX(O$64:O3498),"")),"")</f>
        <v/>
      </c>
      <c r="Q3498" s="91" t="str">
        <f>IFERROR(IF(E3498="","",IF(O3498&lt;&gt;"",MAX(O$64:O3498)*10+1,IF(AND($F3497/INDEX($F$64:$F3498,MATCH(MAX(Q$64:Q3497),Q$64:Q3497,0)-1)&gt;(1+$O$2),MAX(O$64:O3498)&gt;MAX(P$64:P3497)),MAX(Q$64:Q3497)+1,""))),"")</f>
        <v/>
      </c>
    </row>
    <row r="3499" spans="1:17" x14ac:dyDescent="0.2">
      <c r="A3499" s="13">
        <f>HLOOKUP($E$2,历史数据!$V$3:$AE$5000,ROW(A3497),)</f>
        <v>240111</v>
      </c>
      <c r="B3499" s="41">
        <v>41723</v>
      </c>
      <c r="C3499" s="100">
        <f>IFERROR(IF(A3499&lt;&gt;0,MAX($C$4:C3498)+1,""),"")</f>
        <v>3428</v>
      </c>
      <c r="D3499" s="100"/>
      <c r="E3499" s="99">
        <f t="shared" si="306"/>
        <v>41857</v>
      </c>
      <c r="F3499" s="101">
        <f>IFERROR(VLOOKUP(E3499,历史数据!AH:AJ,3,),"")</f>
        <v>13.7096520830136</v>
      </c>
      <c r="G3499" s="101">
        <f t="shared" si="302"/>
        <v>12.866916815553322</v>
      </c>
      <c r="H3499" s="105">
        <f t="shared" si="303"/>
        <v>1.2168739859381716E-3</v>
      </c>
      <c r="I3499" s="101">
        <f>IFERROR(VLOOKUP(E3499,历史数据!AH:AJ,2,),"")</f>
        <v>13.5532682189488</v>
      </c>
      <c r="J3499" s="104">
        <f t="shared" si="304"/>
        <v>15</v>
      </c>
      <c r="K3499" s="104" t="str">
        <f>IFERROR(IF(AND(J3498=$H$2*1,MAX(K$64:K3498)=MAX(L$64:L3498)),MAX(K$64:K3498)+1,""),"")</f>
        <v/>
      </c>
      <c r="L3499" s="104" t="str">
        <f>IFERROR(IF(AND($F3498/INDEX($F$64:$F3499,MATCH(MAX(M$64:M3499),M$64:M3499,0)-1)&lt;(1-$P$2),MAX(K$64:K3499)&gt;MAX(L$64:L3498)),MAX(K$64:K3499),""),"")</f>
        <v/>
      </c>
      <c r="M3499" s="104" t="str">
        <f>IFERROR(IF(E3499="","",IF(K3499&lt;&gt;"",MAX(M$64:M3498)+1,IF(AND($F3498/INDEX($F$64:$F3499,MATCH(MAX(M$64:M3498),M$64:M3498,0)-1)&gt;(1+$O$2),MAX(K$64:K3499)&gt;MAX(L$64:L3498)),MAX(M$64:M3498)+1,""))),"")</f>
        <v/>
      </c>
      <c r="N3499" s="91">
        <f t="shared" si="305"/>
        <v>15</v>
      </c>
      <c r="O3499" s="91" t="str">
        <f>IFERROR(IF(AND(N3498=$H$2*1,MAX(O$64:O3498)=MAX(P$64:P3498)),MAX(O$64:O3498)+1,""),"")</f>
        <v/>
      </c>
      <c r="P3499" s="91" t="str">
        <f>IFERROR(IF(MOD(MAX(Q$64:Q3499),10*MAX(O$64:O3499))&lt;=2,IF(AND(F3498/INDEX($F$64:$F3499,MATCH(MAX(O$64:O3499),O$64:O3499,0)-1)&lt;(1-$P$2),MAX(O$64:O3499)&gt;MAX(P$64:P3498)),MAX(O$64:O3499),""),IF(AND($F3498/INDEX($F$64:$F3499,MATCH(MAX(Q$64:Q3499),Q$64:Q3499,0)-1)&lt;(1-$P$2),MAX(O$64:O3499)&gt;MAX(P$64:P3498)),MAX(O$64:O3499),"")),"")</f>
        <v/>
      </c>
      <c r="Q3499" s="91" t="str">
        <f>IFERROR(IF(E3499="","",IF(O3499&lt;&gt;"",MAX(O$64:O3499)*10+1,IF(AND($F3498/INDEX($F$64:$F3499,MATCH(MAX(Q$64:Q3498),Q$64:Q3498,0)-1)&gt;(1+$O$2),MAX(O$64:O3499)&gt;MAX(P$64:P3498)),MAX(Q$64:Q3498)+1,""))),"")</f>
        <v/>
      </c>
    </row>
    <row r="3500" spans="1:17" x14ac:dyDescent="0.2">
      <c r="A3500" s="13">
        <f>HLOOKUP($E$2,历史数据!$V$3:$AE$5000,ROW(A3498),)</f>
        <v>502070</v>
      </c>
      <c r="B3500" s="41">
        <v>41724</v>
      </c>
      <c r="C3500" s="100">
        <f>IFERROR(IF(A3500&lt;&gt;0,MAX($C$4:C3499)+1,""),"")</f>
        <v>3429</v>
      </c>
      <c r="D3500" s="100"/>
      <c r="E3500" s="99">
        <f t="shared" si="306"/>
        <v>41858</v>
      </c>
      <c r="F3500" s="101">
        <f>IFERROR(VLOOKUP(E3500,历史数据!AH:AJ,3,),"")</f>
        <v>13.6835881056695</v>
      </c>
      <c r="G3500" s="101">
        <f t="shared" si="302"/>
        <v>12.881034803281393</v>
      </c>
      <c r="H3500" s="105">
        <f t="shared" si="303"/>
        <v>1.0972316002699767E-3</v>
      </c>
      <c r="I3500" s="101">
        <f>IFERROR(VLOOKUP(E3500,历史数据!AH:AJ,2,),"")</f>
        <v>13.6835881056695</v>
      </c>
      <c r="J3500" s="104">
        <f t="shared" si="304"/>
        <v>16</v>
      </c>
      <c r="K3500" s="104" t="str">
        <f>IFERROR(IF(AND(J3499=$H$2*1,MAX(K$64:K3499)=MAX(L$64:L3499)),MAX(K$64:K3499)+1,""),"")</f>
        <v/>
      </c>
      <c r="L3500" s="104" t="str">
        <f>IFERROR(IF(AND($F3499/INDEX($F$64:$F3500,MATCH(MAX(M$64:M3500),M$64:M3500,0)-1)&lt;(1-$P$2),MAX(K$64:K3500)&gt;MAX(L$64:L3499)),MAX(K$64:K3500),""),"")</f>
        <v/>
      </c>
      <c r="M3500" s="104" t="str">
        <f>IFERROR(IF(E3500="","",IF(K3500&lt;&gt;"",MAX(M$64:M3499)+1,IF(AND($F3499/INDEX($F$64:$F3500,MATCH(MAX(M$64:M3499),M$64:M3499,0)-1)&gt;(1+$O$2),MAX(K$64:K3500)&gt;MAX(L$64:L3499)),MAX(M$64:M3499)+1,""))),"")</f>
        <v/>
      </c>
      <c r="N3500" s="91">
        <f t="shared" si="305"/>
        <v>16</v>
      </c>
      <c r="O3500" s="91" t="str">
        <f>IFERROR(IF(AND(N3499=$H$2*1,MAX(O$64:O3499)=MAX(P$64:P3499)),MAX(O$64:O3499)+1,""),"")</f>
        <v/>
      </c>
      <c r="P3500" s="91" t="str">
        <f>IFERROR(IF(MOD(MAX(Q$64:Q3500),10*MAX(O$64:O3500))&lt;=2,IF(AND(F3499/INDEX($F$64:$F3500,MATCH(MAX(O$64:O3500),O$64:O3500,0)-1)&lt;(1-$P$2),MAX(O$64:O3500)&gt;MAX(P$64:P3499)),MAX(O$64:O3500),""),IF(AND($F3499/INDEX($F$64:$F3500,MATCH(MAX(Q$64:Q3500),Q$64:Q3500,0)-1)&lt;(1-$P$2),MAX(O$64:O3500)&gt;MAX(P$64:P3499)),MAX(O$64:O3500),"")),"")</f>
        <v/>
      </c>
      <c r="Q3500" s="91" t="str">
        <f>IFERROR(IF(E3500="","",IF(O3500&lt;&gt;"",MAX(O$64:O3500)*10+1,IF(AND($F3499/INDEX($F$64:$F3500,MATCH(MAX(Q$64:Q3499),Q$64:Q3499,0)-1)&gt;(1+$O$2),MAX(O$64:O3500)&gt;MAX(P$64:P3499)),MAX(Q$64:Q3499)+1,""))),"")</f>
        <v/>
      </c>
    </row>
    <row r="3501" spans="1:17" x14ac:dyDescent="0.2">
      <c r="A3501" s="13">
        <f>HLOOKUP($E$2,历史数据!$V$3:$AE$5000,ROW(A3499),)</f>
        <v>369309</v>
      </c>
      <c r="B3501" s="41">
        <v>41725</v>
      </c>
      <c r="C3501" s="100">
        <f>IFERROR(IF(A3501&lt;&gt;0,MAX($C$4:C3500)+1,""),"")</f>
        <v>3430</v>
      </c>
      <c r="D3501" s="100"/>
      <c r="E3501" s="99">
        <f t="shared" si="306"/>
        <v>41859</v>
      </c>
      <c r="F3501" s="101">
        <f>IFERROR(VLOOKUP(E3501,历史数据!AH:AJ,3,),"")</f>
        <v>13.9442278791108</v>
      </c>
      <c r="G3501" s="101">
        <f t="shared" si="302"/>
        <v>12.899279587422289</v>
      </c>
      <c r="H3501" s="105">
        <f t="shared" si="303"/>
        <v>1.4164067110700174E-3</v>
      </c>
      <c r="I3501" s="101">
        <f>IFERROR(VLOOKUP(E3501,历史数据!AH:AJ,2,),"")</f>
        <v>13.6053961736371</v>
      </c>
      <c r="J3501" s="104">
        <f t="shared" si="304"/>
        <v>17</v>
      </c>
      <c r="K3501" s="104" t="str">
        <f>IFERROR(IF(AND(J3500=$H$2*1,MAX(K$64:K3500)=MAX(L$64:L3500)),MAX(K$64:K3500)+1,""),"")</f>
        <v/>
      </c>
      <c r="L3501" s="104" t="str">
        <f>IFERROR(IF(AND($F3500/INDEX($F$64:$F3501,MATCH(MAX(M$64:M3501),M$64:M3501,0)-1)&lt;(1-$P$2),MAX(K$64:K3501)&gt;MAX(L$64:L3500)),MAX(K$64:K3501),""),"")</f>
        <v/>
      </c>
      <c r="M3501" s="104" t="str">
        <f>IFERROR(IF(E3501="","",IF(K3501&lt;&gt;"",MAX(M$64:M3500)+1,IF(AND($F3500/INDEX($F$64:$F3501,MATCH(MAX(M$64:M3500),M$64:M3500,0)-1)&gt;(1+$O$2),MAX(K$64:K3501)&gt;MAX(L$64:L3500)),MAX(M$64:M3500)+1,""))),"")</f>
        <v/>
      </c>
      <c r="N3501" s="91">
        <f t="shared" si="305"/>
        <v>17</v>
      </c>
      <c r="O3501" s="91" t="str">
        <f>IFERROR(IF(AND(N3500=$H$2*1,MAX(O$64:O3500)=MAX(P$64:P3500)),MAX(O$64:O3500)+1,""),"")</f>
        <v/>
      </c>
      <c r="P3501" s="91" t="str">
        <f>IFERROR(IF(MOD(MAX(Q$64:Q3501),10*MAX(O$64:O3501))&lt;=2,IF(AND(F3500/INDEX($F$64:$F3501,MATCH(MAX(O$64:O3501),O$64:O3501,0)-1)&lt;(1-$P$2),MAX(O$64:O3501)&gt;MAX(P$64:P3500)),MAX(O$64:O3501),""),IF(AND($F3500/INDEX($F$64:$F3501,MATCH(MAX(Q$64:Q3501),Q$64:Q3501,0)-1)&lt;(1-$P$2),MAX(O$64:O3501)&gt;MAX(P$64:P3500)),MAX(O$64:O3501),"")),"")</f>
        <v/>
      </c>
      <c r="Q3501" s="91" t="str">
        <f>IFERROR(IF(E3501="","",IF(O3501&lt;&gt;"",MAX(O$64:O3501)*10+1,IF(AND($F3500/INDEX($F$64:$F3501,MATCH(MAX(Q$64:Q3500),Q$64:Q3500,0)-1)&gt;(1+$O$2),MAX(O$64:O3501)&gt;MAX(P$64:P3500)),MAX(Q$64:Q3500)+1,""))),"")</f>
        <v/>
      </c>
    </row>
    <row r="3502" spans="1:17" x14ac:dyDescent="0.2">
      <c r="A3502" s="13">
        <f>HLOOKUP($E$2,历史数据!$V$3:$AE$5000,ROW(A3500),)</f>
        <v>608379</v>
      </c>
      <c r="B3502" s="41">
        <v>41726</v>
      </c>
      <c r="C3502" s="100">
        <f>IFERROR(IF(A3502&lt;&gt;0,MAX($C$4:C3501)+1,""),"")</f>
        <v>3431</v>
      </c>
      <c r="D3502" s="100"/>
      <c r="E3502" s="99">
        <f t="shared" si="306"/>
        <v>41862</v>
      </c>
      <c r="F3502" s="101">
        <f>IFERROR(VLOOKUP(E3502,历史数据!AH:AJ,3,),"")</f>
        <v>14.1006117431756</v>
      </c>
      <c r="G3502" s="101">
        <f t="shared" si="302"/>
        <v>12.916003972884774</v>
      </c>
      <c r="H3502" s="105">
        <f t="shared" si="303"/>
        <v>1.2965363956287668E-3</v>
      </c>
      <c r="I3502" s="101">
        <f>IFERROR(VLOOKUP(E3502,历史数据!AH:AJ,2,),"")</f>
        <v>14.152739697863799</v>
      </c>
      <c r="J3502" s="104">
        <f t="shared" si="304"/>
        <v>18</v>
      </c>
      <c r="K3502" s="104" t="str">
        <f>IFERROR(IF(AND(J3501=$H$2*1,MAX(K$64:K3501)=MAX(L$64:L3501)),MAX(K$64:K3501)+1,""),"")</f>
        <v/>
      </c>
      <c r="L3502" s="104" t="str">
        <f>IFERROR(IF(AND($F3501/INDEX($F$64:$F3502,MATCH(MAX(M$64:M3502),M$64:M3502,0)-1)&lt;(1-$P$2),MAX(K$64:K3502)&gt;MAX(L$64:L3501)),MAX(K$64:K3502),""),"")</f>
        <v/>
      </c>
      <c r="M3502" s="104" t="str">
        <f>IFERROR(IF(E3502="","",IF(K3502&lt;&gt;"",MAX(M$64:M3501)+1,IF(AND($F3501/INDEX($F$64:$F3502,MATCH(MAX(M$64:M3501),M$64:M3501,0)-1)&gt;(1+$O$2),MAX(K$64:K3502)&gt;MAX(L$64:L3501)),MAX(M$64:M3501)+1,""))),"")</f>
        <v/>
      </c>
      <c r="N3502" s="91">
        <f t="shared" si="305"/>
        <v>18</v>
      </c>
      <c r="O3502" s="91" t="str">
        <f>IFERROR(IF(AND(N3501=$H$2*1,MAX(O$64:O3501)=MAX(P$64:P3501)),MAX(O$64:O3501)+1,""),"")</f>
        <v/>
      </c>
      <c r="P3502" s="91" t="str">
        <f>IFERROR(IF(MOD(MAX(Q$64:Q3502),10*MAX(O$64:O3502))&lt;=2,IF(AND(F3501/INDEX($F$64:$F3502,MATCH(MAX(O$64:O3502),O$64:O3502,0)-1)&lt;(1-$P$2),MAX(O$64:O3502)&gt;MAX(P$64:P3501)),MAX(O$64:O3502),""),IF(AND($F3501/INDEX($F$64:$F3502,MATCH(MAX(Q$64:Q3502),Q$64:Q3502,0)-1)&lt;(1-$P$2),MAX(O$64:O3502)&gt;MAX(P$64:P3501)),MAX(O$64:O3502),"")),"")</f>
        <v/>
      </c>
      <c r="Q3502" s="91" t="str">
        <f>IFERROR(IF(E3502="","",IF(O3502&lt;&gt;"",MAX(O$64:O3502)*10+1,IF(AND($F3501/INDEX($F$64:$F3502,MATCH(MAX(Q$64:Q3501),Q$64:Q3501,0)-1)&gt;(1+$O$2),MAX(O$64:O3502)&gt;MAX(P$64:P3501)),MAX(Q$64:Q3501)+1,""))),"")</f>
        <v/>
      </c>
    </row>
    <row r="3503" spans="1:17" x14ac:dyDescent="0.2">
      <c r="A3503" s="13">
        <f>HLOOKUP($E$2,历史数据!$V$3:$AE$5000,ROW(A3501),)</f>
        <v>296000</v>
      </c>
      <c r="B3503" s="41">
        <v>41729</v>
      </c>
      <c r="C3503" s="100">
        <f>IFERROR(IF(A3503&lt;&gt;0,MAX($C$4:C3502)+1,""),"")</f>
        <v>3432</v>
      </c>
      <c r="D3503" s="100"/>
      <c r="E3503" s="99">
        <f t="shared" si="306"/>
        <v>41863</v>
      </c>
      <c r="F3503" s="101">
        <f>IFERROR(VLOOKUP(E3503,历史数据!AH:AJ,3,),"")</f>
        <v>14.1006117431756</v>
      </c>
      <c r="G3503" s="101">
        <f t="shared" si="302"/>
        <v>12.934031557214466</v>
      </c>
      <c r="H3503" s="105">
        <f t="shared" si="303"/>
        <v>1.3957555577976954E-3</v>
      </c>
      <c r="I3503" s="101">
        <f>IFERROR(VLOOKUP(E3503,历史数据!AH:AJ,2,),"")</f>
        <v>14.0615157771594</v>
      </c>
      <c r="J3503" s="104">
        <f t="shared" si="304"/>
        <v>19</v>
      </c>
      <c r="K3503" s="104" t="str">
        <f>IFERROR(IF(AND(J3502=$H$2*1,MAX(K$64:K3502)=MAX(L$64:L3502)),MAX(K$64:K3502)+1,""),"")</f>
        <v/>
      </c>
      <c r="L3503" s="104" t="str">
        <f>IFERROR(IF(AND($F3502/INDEX($F$64:$F3503,MATCH(MAX(M$64:M3503),M$64:M3503,0)-1)&lt;(1-$P$2),MAX(K$64:K3503)&gt;MAX(L$64:L3502)),MAX(K$64:K3503),""),"")</f>
        <v/>
      </c>
      <c r="M3503" s="104" t="str">
        <f>IFERROR(IF(E3503="","",IF(K3503&lt;&gt;"",MAX(M$64:M3502)+1,IF(AND($F3502/INDEX($F$64:$F3503,MATCH(MAX(M$64:M3502),M$64:M3502,0)-1)&gt;(1+$O$2),MAX(K$64:K3503)&gt;MAX(L$64:L3502)),MAX(M$64:M3502)+1,""))),"")</f>
        <v/>
      </c>
      <c r="N3503" s="91">
        <f t="shared" si="305"/>
        <v>19</v>
      </c>
      <c r="O3503" s="91" t="str">
        <f>IFERROR(IF(AND(N3502=$H$2*1,MAX(O$64:O3502)=MAX(P$64:P3502)),MAX(O$64:O3502)+1,""),"")</f>
        <v/>
      </c>
      <c r="P3503" s="91" t="str">
        <f>IFERROR(IF(MOD(MAX(Q$64:Q3503),10*MAX(O$64:O3503))&lt;=2,IF(AND(F3502/INDEX($F$64:$F3503,MATCH(MAX(O$64:O3503),O$64:O3503,0)-1)&lt;(1-$P$2),MAX(O$64:O3503)&gt;MAX(P$64:P3502)),MAX(O$64:O3503),""),IF(AND($F3502/INDEX($F$64:$F3503,MATCH(MAX(Q$64:Q3503),Q$64:Q3503,0)-1)&lt;(1-$P$2),MAX(O$64:O3503)&gt;MAX(P$64:P3502)),MAX(O$64:O3503),"")),"")</f>
        <v/>
      </c>
      <c r="Q3503" s="91" t="str">
        <f>IFERROR(IF(E3503="","",IF(O3503&lt;&gt;"",MAX(O$64:O3503)*10+1,IF(AND($F3502/INDEX($F$64:$F3503,MATCH(MAX(Q$64:Q3502),Q$64:Q3502,0)-1)&gt;(1+$O$2),MAX(O$64:O3503)&gt;MAX(P$64:P3502)),MAX(Q$64:Q3502)+1,""))),"")</f>
        <v/>
      </c>
    </row>
    <row r="3504" spans="1:17" x14ac:dyDescent="0.2">
      <c r="A3504" s="13">
        <f>HLOOKUP($E$2,历史数据!$V$3:$AE$5000,ROW(A3502),)</f>
        <v>144636</v>
      </c>
      <c r="B3504" s="41">
        <v>41730</v>
      </c>
      <c r="C3504" s="100">
        <f>IFERROR(IF(A3504&lt;&gt;0,MAX($C$4:C3503)+1,""),"")</f>
        <v>3433</v>
      </c>
      <c r="D3504" s="100"/>
      <c r="E3504" s="99">
        <f t="shared" si="306"/>
        <v>41864</v>
      </c>
      <c r="F3504" s="101">
        <f>IFERROR(VLOOKUP(E3504,历史数据!AH:AJ,3,),"")</f>
        <v>14.2178996412242</v>
      </c>
      <c r="G3504" s="101">
        <f t="shared" si="302"/>
        <v>12.953796740033763</v>
      </c>
      <c r="H3504" s="105">
        <f t="shared" si="303"/>
        <v>1.5281532855293545E-3</v>
      </c>
      <c r="I3504" s="101">
        <f>IFERROR(VLOOKUP(E3504,历史数据!AH:AJ,2,),"")</f>
        <v>14.0745477658315</v>
      </c>
      <c r="J3504" s="104">
        <f t="shared" si="304"/>
        <v>20</v>
      </c>
      <c r="K3504" s="104" t="str">
        <f>IFERROR(IF(AND(J3503=$H$2*1,MAX(K$64:K3503)=MAX(L$64:L3503)),MAX(K$64:K3503)+1,""),"")</f>
        <v/>
      </c>
      <c r="L3504" s="104" t="str">
        <f>IFERROR(IF(AND($F3503/INDEX($F$64:$F3504,MATCH(MAX(M$64:M3504),M$64:M3504,0)-1)&lt;(1-$P$2),MAX(K$64:K3504)&gt;MAX(L$64:L3503)),MAX(K$64:K3504),""),"")</f>
        <v/>
      </c>
      <c r="M3504" s="104" t="str">
        <f>IFERROR(IF(E3504="","",IF(K3504&lt;&gt;"",MAX(M$64:M3503)+1,IF(AND($F3503/INDEX($F$64:$F3504,MATCH(MAX(M$64:M3503),M$64:M3503,0)-1)&gt;(1+$O$2),MAX(K$64:K3504)&gt;MAX(L$64:L3503)),MAX(M$64:M3503)+1,""))),"")</f>
        <v/>
      </c>
      <c r="N3504" s="91">
        <f t="shared" si="305"/>
        <v>20</v>
      </c>
      <c r="O3504" s="91" t="str">
        <f>IFERROR(IF(AND(N3503=$H$2*1,MAX(O$64:O3503)=MAX(P$64:P3503)),MAX(O$64:O3503)+1,""),"")</f>
        <v/>
      </c>
      <c r="P3504" s="91" t="str">
        <f>IFERROR(IF(MOD(MAX(Q$64:Q3504),10*MAX(O$64:O3504))&lt;=2,IF(AND(F3503/INDEX($F$64:$F3504,MATCH(MAX(O$64:O3504),O$64:O3504,0)-1)&lt;(1-$P$2),MAX(O$64:O3504)&gt;MAX(P$64:P3503)),MAX(O$64:O3504),""),IF(AND($F3503/INDEX($F$64:$F3504,MATCH(MAX(Q$64:Q3504),Q$64:Q3504,0)-1)&lt;(1-$P$2),MAX(O$64:O3504)&gt;MAX(P$64:P3503)),MAX(O$64:O3504),"")),"")</f>
        <v/>
      </c>
      <c r="Q3504" s="91" t="str">
        <f>IFERROR(IF(E3504="","",IF(O3504&lt;&gt;"",MAX(O$64:O3504)*10+1,IF(AND($F3503/INDEX($F$64:$F3504,MATCH(MAX(Q$64:Q3503),Q$64:Q3503,0)-1)&gt;(1+$O$2),MAX(O$64:O3504)&gt;MAX(P$64:P3503)),MAX(Q$64:Q3503)+1,""))),"")</f>
        <v/>
      </c>
    </row>
    <row r="3505" spans="1:17" x14ac:dyDescent="0.2">
      <c r="A3505" s="13">
        <f>HLOOKUP($E$2,历史数据!$V$3:$AE$5000,ROW(A3503),)</f>
        <v>669098</v>
      </c>
      <c r="B3505" s="41">
        <v>41731</v>
      </c>
      <c r="C3505" s="100">
        <f>IFERROR(IF(A3505&lt;&gt;0,MAX($C$4:C3504)+1,""),"")</f>
        <v>3434</v>
      </c>
      <c r="D3505" s="100"/>
      <c r="E3505" s="99">
        <f t="shared" si="306"/>
        <v>41865</v>
      </c>
      <c r="F3505" s="101">
        <f>IFERROR(VLOOKUP(E3505,历史数据!AH:AJ,3,),"")</f>
        <v>14.2569956072404</v>
      </c>
      <c r="G3505" s="101">
        <f t="shared" si="302"/>
        <v>12.968349127384238</v>
      </c>
      <c r="H3505" s="105">
        <f t="shared" si="303"/>
        <v>1.1234071093226827E-3</v>
      </c>
      <c r="I3505" s="101">
        <f>IFERROR(VLOOKUP(E3505,历史数据!AH:AJ,2,),"")</f>
        <v>14.2178996412242</v>
      </c>
      <c r="J3505" s="104">
        <f t="shared" si="304"/>
        <v>21</v>
      </c>
      <c r="K3505" s="104" t="str">
        <f>IFERROR(IF(AND(J3504=$H$2*1,MAX(K$64:K3504)=MAX(L$64:L3504)),MAX(K$64:K3504)+1,""),"")</f>
        <v/>
      </c>
      <c r="L3505" s="104" t="str">
        <f>IFERROR(IF(AND($F3504/INDEX($F$64:$F3505,MATCH(MAX(M$64:M3505),M$64:M3505,0)-1)&lt;(1-$P$2),MAX(K$64:K3505)&gt;MAX(L$64:L3504)),MAX(K$64:K3505),""),"")</f>
        <v/>
      </c>
      <c r="M3505" s="104" t="str">
        <f>IFERROR(IF(E3505="","",IF(K3505&lt;&gt;"",MAX(M$64:M3504)+1,IF(AND($F3504/INDEX($F$64:$F3505,MATCH(MAX(M$64:M3504),M$64:M3504,0)-1)&gt;(1+$O$2),MAX(K$64:K3505)&gt;MAX(L$64:L3504)),MAX(M$64:M3504)+1,""))),"")</f>
        <v/>
      </c>
      <c r="N3505" s="91">
        <f t="shared" si="305"/>
        <v>21</v>
      </c>
      <c r="O3505" s="91" t="str">
        <f>IFERROR(IF(AND(N3504=$H$2*1,MAX(O$64:O3504)=MAX(P$64:P3504)),MAX(O$64:O3504)+1,""),"")</f>
        <v/>
      </c>
      <c r="P3505" s="91" t="str">
        <f>IFERROR(IF(MOD(MAX(Q$64:Q3505),10*MAX(O$64:O3505))&lt;=2,IF(AND(F3504/INDEX($F$64:$F3505,MATCH(MAX(O$64:O3505),O$64:O3505,0)-1)&lt;(1-$P$2),MAX(O$64:O3505)&gt;MAX(P$64:P3504)),MAX(O$64:O3505),""),IF(AND($F3504/INDEX($F$64:$F3505,MATCH(MAX(Q$64:Q3505),Q$64:Q3505,0)-1)&lt;(1-$P$2),MAX(O$64:O3505)&gt;MAX(P$64:P3504)),MAX(O$64:O3505),"")),"")</f>
        <v/>
      </c>
      <c r="Q3505" s="91" t="str">
        <f>IFERROR(IF(E3505="","",IF(O3505&lt;&gt;"",MAX(O$64:O3505)*10+1,IF(AND($F3504/INDEX($F$64:$F3505,MATCH(MAX(Q$64:Q3504),Q$64:Q3504,0)-1)&gt;(1+$O$2),MAX(O$64:O3505)&gt;MAX(P$64:P3504)),MAX(Q$64:Q3504)+1,""))),"")</f>
        <v/>
      </c>
    </row>
    <row r="3506" spans="1:17" x14ac:dyDescent="0.2">
      <c r="A3506" s="13">
        <f>HLOOKUP($E$2,历史数据!$V$3:$AE$5000,ROW(A3504),)</f>
        <v>568900</v>
      </c>
      <c r="B3506" s="41">
        <v>41732</v>
      </c>
      <c r="C3506" s="100">
        <f>IFERROR(IF(A3506&lt;&gt;0,MAX($C$4:C3505)+1,""),"")</f>
        <v>3435</v>
      </c>
      <c r="D3506" s="100"/>
      <c r="E3506" s="99">
        <f t="shared" si="306"/>
        <v>41866</v>
      </c>
      <c r="F3506" s="101">
        <f>IFERROR(VLOOKUP(E3506,历史数据!AH:AJ,3,),"")</f>
        <v>14.465507425993399</v>
      </c>
      <c r="G3506" s="101">
        <f t="shared" si="302"/>
        <v>12.981815515678708</v>
      </c>
      <c r="H3506" s="105">
        <f t="shared" si="303"/>
        <v>1.0384042072120181E-3</v>
      </c>
      <c r="I3506" s="101">
        <f>IFERROR(VLOOKUP(E3506,历史数据!AH:AJ,2,),"")</f>
        <v>14.2569956072404</v>
      </c>
      <c r="J3506" s="104">
        <f t="shared" si="304"/>
        <v>22</v>
      </c>
      <c r="K3506" s="104" t="str">
        <f>IFERROR(IF(AND(J3505=$H$2*1,MAX(K$64:K3505)=MAX(L$64:L3505)),MAX(K$64:K3505)+1,""),"")</f>
        <v/>
      </c>
      <c r="L3506" s="104" t="str">
        <f>IFERROR(IF(AND($F3505/INDEX($F$64:$F3506,MATCH(MAX(M$64:M3506),M$64:M3506,0)-1)&lt;(1-$P$2),MAX(K$64:K3506)&gt;MAX(L$64:L3505)),MAX(K$64:K3506),""),"")</f>
        <v/>
      </c>
      <c r="M3506" s="104" t="str">
        <f>IFERROR(IF(E3506="","",IF(K3506&lt;&gt;"",MAX(M$64:M3505)+1,IF(AND($F3505/INDEX($F$64:$F3506,MATCH(MAX(M$64:M3505),M$64:M3505,0)-1)&gt;(1+$O$2),MAX(K$64:K3506)&gt;MAX(L$64:L3505)),MAX(M$64:M3505)+1,""))),"")</f>
        <v/>
      </c>
      <c r="N3506" s="91">
        <f t="shared" si="305"/>
        <v>22</v>
      </c>
      <c r="O3506" s="91" t="str">
        <f>IFERROR(IF(AND(N3505=$H$2*1,MAX(O$64:O3505)=MAX(P$64:P3505)),MAX(O$64:O3505)+1,""),"")</f>
        <v/>
      </c>
      <c r="P3506" s="91" t="str">
        <f>IFERROR(IF(MOD(MAX(Q$64:Q3506),10*MAX(O$64:O3506))&lt;=2,IF(AND(F3505/INDEX($F$64:$F3506,MATCH(MAX(O$64:O3506),O$64:O3506,0)-1)&lt;(1-$P$2),MAX(O$64:O3506)&gt;MAX(P$64:P3505)),MAX(O$64:O3506),""),IF(AND($F3505/INDEX($F$64:$F3506,MATCH(MAX(Q$64:Q3506),Q$64:Q3506,0)-1)&lt;(1-$P$2),MAX(O$64:O3506)&gt;MAX(P$64:P3505)),MAX(O$64:O3506),"")),"")</f>
        <v/>
      </c>
      <c r="Q3506" s="91" t="str">
        <f>IFERROR(IF(E3506="","",IF(O3506&lt;&gt;"",MAX(O$64:O3506)*10+1,IF(AND($F3505/INDEX($F$64:$F3506,MATCH(MAX(Q$64:Q3505),Q$64:Q3505,0)-1)&gt;(1+$O$2),MAX(O$64:O3506)&gt;MAX(P$64:P3505)),MAX(Q$64:Q3505)+1,""))),"")</f>
        <v/>
      </c>
    </row>
    <row r="3507" spans="1:17" x14ac:dyDescent="0.2">
      <c r="A3507" s="13">
        <f>HLOOKUP($E$2,历史数据!$V$3:$AE$5000,ROW(A3505),)</f>
        <v>242689</v>
      </c>
      <c r="B3507" s="41">
        <v>41733</v>
      </c>
      <c r="C3507" s="100">
        <f>IFERROR(IF(A3507&lt;&gt;0,MAX($C$4:C3506)+1,""),"")</f>
        <v>3436</v>
      </c>
      <c r="D3507" s="100"/>
      <c r="E3507" s="99">
        <f t="shared" si="306"/>
        <v>41869</v>
      </c>
      <c r="F3507" s="101">
        <f>IFERROR(VLOOKUP(E3507,历史数据!AH:AJ,3,),"")</f>
        <v>14.6740192447465</v>
      </c>
      <c r="G3507" s="101">
        <f t="shared" si="302"/>
        <v>12.998322701329993</v>
      </c>
      <c r="H3507" s="105">
        <f t="shared" si="303"/>
        <v>1.2715621810639455E-3</v>
      </c>
      <c r="I3507" s="101">
        <f>IFERROR(VLOOKUP(E3507,历史数据!AH:AJ,2,),"")</f>
        <v>14.4785394146655</v>
      </c>
      <c r="J3507" s="104">
        <f t="shared" si="304"/>
        <v>23</v>
      </c>
      <c r="K3507" s="104" t="str">
        <f>IFERROR(IF(AND(J3506=$H$2*1,MAX(K$64:K3506)=MAX(L$64:L3506)),MAX(K$64:K3506)+1,""),"")</f>
        <v/>
      </c>
      <c r="L3507" s="104" t="str">
        <f>IFERROR(IF(AND($F3506/INDEX($F$64:$F3507,MATCH(MAX(M$64:M3507),M$64:M3507,0)-1)&lt;(1-$P$2),MAX(K$64:K3507)&gt;MAX(L$64:L3506)),MAX(K$64:K3507),""),"")</f>
        <v/>
      </c>
      <c r="M3507" s="104" t="str">
        <f>IFERROR(IF(E3507="","",IF(K3507&lt;&gt;"",MAX(M$64:M3506)+1,IF(AND($F3506/INDEX($F$64:$F3507,MATCH(MAX(M$64:M3506),M$64:M3506,0)-1)&gt;(1+$O$2),MAX(K$64:K3507)&gt;MAX(L$64:L3506)),MAX(M$64:M3506)+1,""))),"")</f>
        <v/>
      </c>
      <c r="N3507" s="91">
        <f t="shared" si="305"/>
        <v>23</v>
      </c>
      <c r="O3507" s="91" t="str">
        <f>IFERROR(IF(AND(N3506=$H$2*1,MAX(O$64:O3506)=MAX(P$64:P3506)),MAX(O$64:O3506)+1,""),"")</f>
        <v/>
      </c>
      <c r="P3507" s="91" t="str">
        <f>IFERROR(IF(MOD(MAX(Q$64:Q3507),10*MAX(O$64:O3507))&lt;=2,IF(AND(F3506/INDEX($F$64:$F3507,MATCH(MAX(O$64:O3507),O$64:O3507,0)-1)&lt;(1-$P$2),MAX(O$64:O3507)&gt;MAX(P$64:P3506)),MAX(O$64:O3507),""),IF(AND($F3506/INDEX($F$64:$F3507,MATCH(MAX(Q$64:Q3507),Q$64:Q3507,0)-1)&lt;(1-$P$2),MAX(O$64:O3507)&gt;MAX(P$64:P3506)),MAX(O$64:O3507),"")),"")</f>
        <v/>
      </c>
      <c r="Q3507" s="91" t="str">
        <f>IFERROR(IF(E3507="","",IF(O3507&lt;&gt;"",MAX(O$64:O3507)*10+1,IF(AND($F3506/INDEX($F$64:$F3507,MATCH(MAX(Q$64:Q3506),Q$64:Q3506,0)-1)&gt;(1+$O$2),MAX(O$64:O3507)&gt;MAX(P$64:P3506)),MAX(Q$64:Q3506)+1,""))),"")</f>
        <v/>
      </c>
    </row>
    <row r="3508" spans="1:17" x14ac:dyDescent="0.2">
      <c r="A3508" s="13">
        <f>HLOOKUP($E$2,历史数据!$V$3:$AE$5000,ROW(A3506),)</f>
        <v>487070</v>
      </c>
      <c r="B3508" s="41">
        <v>41737</v>
      </c>
      <c r="C3508" s="100">
        <f>IFERROR(IF(A3508&lt;&gt;0,MAX($C$4:C3507)+1,""),"")</f>
        <v>3437</v>
      </c>
      <c r="D3508" s="100"/>
      <c r="E3508" s="99">
        <f t="shared" si="306"/>
        <v>41870</v>
      </c>
      <c r="F3508" s="101">
        <f>IFERROR(VLOOKUP(E3508,历史数据!AH:AJ,3,),"")</f>
        <v>15.038914927564299</v>
      </c>
      <c r="G3508" s="101">
        <f t="shared" si="302"/>
        <v>13.021563081128511</v>
      </c>
      <c r="H3508" s="105">
        <f t="shared" si="303"/>
        <v>1.7879522098753764E-3</v>
      </c>
      <c r="I3508" s="101">
        <f>IFERROR(VLOOKUP(E3508,历史数据!AH:AJ,2,),"")</f>
        <v>14.3612515166169</v>
      </c>
      <c r="J3508" s="104">
        <f t="shared" si="304"/>
        <v>24</v>
      </c>
      <c r="K3508" s="104" t="str">
        <f>IFERROR(IF(AND(J3507=$H$2*1,MAX(K$64:K3507)=MAX(L$64:L3507)),MAX(K$64:K3507)+1,""),"")</f>
        <v/>
      </c>
      <c r="L3508" s="104" t="str">
        <f>IFERROR(IF(AND($F3507/INDEX($F$64:$F3508,MATCH(MAX(M$64:M3508),M$64:M3508,0)-1)&lt;(1-$P$2),MAX(K$64:K3508)&gt;MAX(L$64:L3507)),MAX(K$64:K3508),""),"")</f>
        <v/>
      </c>
      <c r="M3508" s="104" t="str">
        <f>IFERROR(IF(E3508="","",IF(K3508&lt;&gt;"",MAX(M$64:M3507)+1,IF(AND($F3507/INDEX($F$64:$F3508,MATCH(MAX(M$64:M3507),M$64:M3507,0)-1)&gt;(1+$O$2),MAX(K$64:K3508)&gt;MAX(L$64:L3507)),MAX(M$64:M3507)+1,""))),"")</f>
        <v/>
      </c>
      <c r="N3508" s="91">
        <f t="shared" si="305"/>
        <v>24</v>
      </c>
      <c r="O3508" s="91" t="str">
        <f>IFERROR(IF(AND(N3507=$H$2*1,MAX(O$64:O3507)=MAX(P$64:P3507)),MAX(O$64:O3507)+1,""),"")</f>
        <v/>
      </c>
      <c r="P3508" s="91" t="str">
        <f>IFERROR(IF(MOD(MAX(Q$64:Q3508),10*MAX(O$64:O3508))&lt;=2,IF(AND(F3507/INDEX($F$64:$F3508,MATCH(MAX(O$64:O3508),O$64:O3508,0)-1)&lt;(1-$P$2),MAX(O$64:O3508)&gt;MAX(P$64:P3507)),MAX(O$64:O3508),""),IF(AND($F3507/INDEX($F$64:$F3508,MATCH(MAX(Q$64:Q3508),Q$64:Q3508,0)-1)&lt;(1-$P$2),MAX(O$64:O3508)&gt;MAX(P$64:P3507)),MAX(O$64:O3508),"")),"")</f>
        <v/>
      </c>
      <c r="Q3508" s="91" t="str">
        <f>IFERROR(IF(E3508="","",IF(O3508&lt;&gt;"",MAX(O$64:O3508)*10+1,IF(AND($F3507/INDEX($F$64:$F3508,MATCH(MAX(Q$64:Q3507),Q$64:Q3507,0)-1)&gt;(1+$O$2),MAX(O$64:O3508)&gt;MAX(P$64:P3507)),MAX(Q$64:Q3507)+1,""))),"")</f>
        <v/>
      </c>
    </row>
    <row r="3509" spans="1:17" x14ac:dyDescent="0.2">
      <c r="A3509" s="13">
        <f>HLOOKUP($E$2,历史数据!$V$3:$AE$5000,ROW(A3507),)</f>
        <v>661194</v>
      </c>
      <c r="B3509" s="41">
        <v>41738</v>
      </c>
      <c r="C3509" s="100">
        <f>IFERROR(IF(A3509&lt;&gt;0,MAX($C$4:C3508)+1,""),"")</f>
        <v>3438</v>
      </c>
      <c r="D3509" s="100"/>
      <c r="E3509" s="99">
        <f t="shared" si="306"/>
        <v>41871</v>
      </c>
      <c r="F3509" s="101">
        <f>IFERROR(VLOOKUP(E3509,历史数据!AH:AJ,3,),"")</f>
        <v>15.5992904404632</v>
      </c>
      <c r="G3509" s="101">
        <f t="shared" si="302"/>
        <v>13.055663451487083</v>
      </c>
      <c r="H3509" s="105">
        <f t="shared" si="303"/>
        <v>2.6187616760073862E-3</v>
      </c>
      <c r="I3509" s="101">
        <f>IFERROR(VLOOKUP(E3509,历史数据!AH:AJ,2,),"")</f>
        <v>15.078010893580499</v>
      </c>
      <c r="J3509" s="104">
        <f t="shared" si="304"/>
        <v>25</v>
      </c>
      <c r="K3509" s="104" t="str">
        <f>IFERROR(IF(AND(J3508=$H$2*1,MAX(K$64:K3508)=MAX(L$64:L3508)),MAX(K$64:K3508)+1,""),"")</f>
        <v/>
      </c>
      <c r="L3509" s="104" t="str">
        <f>IFERROR(IF(AND($F3508/INDEX($F$64:$F3509,MATCH(MAX(M$64:M3509),M$64:M3509,0)-1)&lt;(1-$P$2),MAX(K$64:K3509)&gt;MAX(L$64:L3508)),MAX(K$64:K3509),""),"")</f>
        <v/>
      </c>
      <c r="M3509" s="104" t="str">
        <f>IFERROR(IF(E3509="","",IF(K3509&lt;&gt;"",MAX(M$64:M3508)+1,IF(AND($F3508/INDEX($F$64:$F3509,MATCH(MAX(M$64:M3508),M$64:M3508,0)-1)&gt;(1+$O$2),MAX(K$64:K3509)&gt;MAX(L$64:L3508)),MAX(M$64:M3508)+1,""))),"")</f>
        <v/>
      </c>
      <c r="N3509" s="91">
        <f t="shared" si="305"/>
        <v>25</v>
      </c>
      <c r="O3509" s="91" t="str">
        <f>IFERROR(IF(AND(N3508=$H$2*1,MAX(O$64:O3508)=MAX(P$64:P3508)),MAX(O$64:O3508)+1,""),"")</f>
        <v/>
      </c>
      <c r="P3509" s="91" t="str">
        <f>IFERROR(IF(MOD(MAX(Q$64:Q3509),10*MAX(O$64:O3509))&lt;=2,IF(AND(F3508/INDEX($F$64:$F3509,MATCH(MAX(O$64:O3509),O$64:O3509,0)-1)&lt;(1-$P$2),MAX(O$64:O3509)&gt;MAX(P$64:P3508)),MAX(O$64:O3509),""),IF(AND($F3508/INDEX($F$64:$F3509,MATCH(MAX(Q$64:Q3509),Q$64:Q3509,0)-1)&lt;(1-$P$2),MAX(O$64:O3509)&gt;MAX(P$64:P3508)),MAX(O$64:O3509),"")),"")</f>
        <v/>
      </c>
      <c r="Q3509" s="91" t="str">
        <f>IFERROR(IF(E3509="","",IF(O3509&lt;&gt;"",MAX(O$64:O3509)*10+1,IF(AND($F3508/INDEX($F$64:$F3509,MATCH(MAX(Q$64:Q3508),Q$64:Q3508,0)-1)&gt;(1+$O$2),MAX(O$64:O3509)&gt;MAX(P$64:P3508)),MAX(Q$64:Q3508)+1,""))),"")</f>
        <v/>
      </c>
    </row>
    <row r="3510" spans="1:17" x14ac:dyDescent="0.2">
      <c r="A3510" s="13">
        <f>HLOOKUP($E$2,历史数据!$V$3:$AE$5000,ROW(A3508),)</f>
        <v>953023</v>
      </c>
      <c r="B3510" s="41">
        <v>41739</v>
      </c>
      <c r="C3510" s="100">
        <f>IFERROR(IF(A3510&lt;&gt;0,MAX($C$4:C3509)+1,""),"")</f>
        <v>3439</v>
      </c>
      <c r="D3510" s="100"/>
      <c r="E3510" s="99">
        <f t="shared" si="306"/>
        <v>41872</v>
      </c>
      <c r="F3510" s="101">
        <f>IFERROR(VLOOKUP(E3510,历史数据!AH:AJ,3,),"")</f>
        <v>15.4689705537425</v>
      </c>
      <c r="G3510" s="101">
        <f t="shared" si="302"/>
        <v>13.081075829397612</v>
      </c>
      <c r="H3510" s="105">
        <f t="shared" si="303"/>
        <v>1.9464639238715442E-3</v>
      </c>
      <c r="I3510" s="101">
        <f>IFERROR(VLOOKUP(E3510,历史数据!AH:AJ,2,),"")</f>
        <v>15.195298791629099</v>
      </c>
      <c r="J3510" s="104">
        <f t="shared" si="304"/>
        <v>26</v>
      </c>
      <c r="K3510" s="104" t="str">
        <f>IFERROR(IF(AND(J3509=$H$2*1,MAX(K$64:K3509)=MAX(L$64:L3509)),MAX(K$64:K3509)+1,""),"")</f>
        <v/>
      </c>
      <c r="L3510" s="104" t="str">
        <f>IFERROR(IF(AND($F3509/INDEX($F$64:$F3510,MATCH(MAX(M$64:M3510),M$64:M3510,0)-1)&lt;(1-$P$2),MAX(K$64:K3510)&gt;MAX(L$64:L3509)),MAX(K$64:K3510),""),"")</f>
        <v/>
      </c>
      <c r="M3510" s="104" t="str">
        <f>IFERROR(IF(E3510="","",IF(K3510&lt;&gt;"",MAX(M$64:M3509)+1,IF(AND($F3509/INDEX($F$64:$F3510,MATCH(MAX(M$64:M3509),M$64:M3509,0)-1)&gt;(1+$O$2),MAX(K$64:K3510)&gt;MAX(L$64:L3509)),MAX(M$64:M3509)+1,""))),"")</f>
        <v/>
      </c>
      <c r="N3510" s="91">
        <f t="shared" si="305"/>
        <v>26</v>
      </c>
      <c r="O3510" s="91" t="str">
        <f>IFERROR(IF(AND(N3509=$H$2*1,MAX(O$64:O3509)=MAX(P$64:P3509)),MAX(O$64:O3509)+1,""),"")</f>
        <v/>
      </c>
      <c r="P3510" s="91" t="str">
        <f>IFERROR(IF(MOD(MAX(Q$64:Q3510),10*MAX(O$64:O3510))&lt;=2,IF(AND(F3509/INDEX($F$64:$F3510,MATCH(MAX(O$64:O3510),O$64:O3510,0)-1)&lt;(1-$P$2),MAX(O$64:O3510)&gt;MAX(P$64:P3509)),MAX(O$64:O3510),""),IF(AND($F3509/INDEX($F$64:$F3510,MATCH(MAX(Q$64:Q3510),Q$64:Q3510,0)-1)&lt;(1-$P$2),MAX(O$64:O3510)&gt;MAX(P$64:P3509)),MAX(O$64:O3510),"")),"")</f>
        <v/>
      </c>
      <c r="Q3510" s="91" t="str">
        <f>IFERROR(IF(E3510="","",IF(O3510&lt;&gt;"",MAX(O$64:O3510)*10+1,IF(AND($F3509/INDEX($F$64:$F3510,MATCH(MAX(Q$64:Q3509),Q$64:Q3509,0)-1)&gt;(1+$O$2),MAX(O$64:O3510)&gt;MAX(P$64:P3509)),MAX(Q$64:Q3509)+1,""))),"")</f>
        <v/>
      </c>
    </row>
    <row r="3511" spans="1:17" x14ac:dyDescent="0.2">
      <c r="A3511" s="13">
        <f>HLOOKUP($E$2,历史数据!$V$3:$AE$5000,ROW(A3509),)</f>
        <v>657710</v>
      </c>
      <c r="B3511" s="41">
        <v>41740</v>
      </c>
      <c r="C3511" s="100">
        <f>IFERROR(IF(A3511&lt;&gt;0,MAX($C$4:C3510)+1,""),"")</f>
        <v>3440</v>
      </c>
      <c r="D3511" s="100"/>
      <c r="E3511" s="99">
        <f t="shared" si="306"/>
        <v>41873</v>
      </c>
      <c r="F3511" s="101">
        <f>IFERROR(VLOOKUP(E3511,历史数据!AH:AJ,3,),"")</f>
        <v>16.2117939080503</v>
      </c>
      <c r="G3511" s="101">
        <f t="shared" si="302"/>
        <v>13.130380186540261</v>
      </c>
      <c r="H3511" s="105">
        <f t="shared" si="303"/>
        <v>3.7691362534453265E-3</v>
      </c>
      <c r="I3511" s="101">
        <f>IFERROR(VLOOKUP(E3511,历史数据!AH:AJ,2,),"")</f>
        <v>15.6383864064794</v>
      </c>
      <c r="J3511" s="104">
        <f t="shared" si="304"/>
        <v>27</v>
      </c>
      <c r="K3511" s="104" t="str">
        <f>IFERROR(IF(AND(J3510=$H$2*1,MAX(K$64:K3510)=MAX(L$64:L3510)),MAX(K$64:K3510)+1,""),"")</f>
        <v/>
      </c>
      <c r="L3511" s="104" t="str">
        <f>IFERROR(IF(AND($F3510/INDEX($F$64:$F3511,MATCH(MAX(M$64:M3511),M$64:M3511,0)-1)&lt;(1-$P$2),MAX(K$64:K3511)&gt;MAX(L$64:L3510)),MAX(K$64:K3511),""),"")</f>
        <v/>
      </c>
      <c r="M3511" s="104" t="str">
        <f>IFERROR(IF(E3511="","",IF(K3511&lt;&gt;"",MAX(M$64:M3510)+1,IF(AND($F3510/INDEX($F$64:$F3511,MATCH(MAX(M$64:M3510),M$64:M3510,0)-1)&gt;(1+$O$2),MAX(K$64:K3511)&gt;MAX(L$64:L3510)),MAX(M$64:M3510)+1,""))),"")</f>
        <v/>
      </c>
      <c r="N3511" s="91">
        <f t="shared" si="305"/>
        <v>27</v>
      </c>
      <c r="O3511" s="91" t="str">
        <f>IFERROR(IF(AND(N3510=$H$2*1,MAX(O$64:O3510)=MAX(P$64:P3510)),MAX(O$64:O3510)+1,""),"")</f>
        <v/>
      </c>
      <c r="P3511" s="91" t="str">
        <f>IFERROR(IF(MOD(MAX(Q$64:Q3511),10*MAX(O$64:O3511))&lt;=2,IF(AND(F3510/INDEX($F$64:$F3511,MATCH(MAX(O$64:O3511),O$64:O3511,0)-1)&lt;(1-$P$2),MAX(O$64:O3511)&gt;MAX(P$64:P3510)),MAX(O$64:O3511),""),IF(AND($F3510/INDEX($F$64:$F3511,MATCH(MAX(Q$64:Q3511),Q$64:Q3511,0)-1)&lt;(1-$P$2),MAX(O$64:O3511)&gt;MAX(P$64:P3510)),MAX(O$64:O3511),"")),"")</f>
        <v/>
      </c>
      <c r="Q3511" s="91" t="str">
        <f>IFERROR(IF(E3511="","",IF(O3511&lt;&gt;"",MAX(O$64:O3511)*10+1,IF(AND($F3510/INDEX($F$64:$F3511,MATCH(MAX(Q$64:Q3510),Q$64:Q3510,0)-1)&gt;(1+$O$2),MAX(O$64:O3511)&gt;MAX(P$64:P3510)),MAX(Q$64:Q3510)+1,""))),"")</f>
        <v/>
      </c>
    </row>
    <row r="3512" spans="1:17" x14ac:dyDescent="0.2">
      <c r="A3512" s="13">
        <f>HLOOKUP($E$2,历史数据!$V$3:$AE$5000,ROW(A3510),)</f>
        <v>1067004</v>
      </c>
      <c r="B3512" s="41">
        <v>41743</v>
      </c>
      <c r="C3512" s="100">
        <f>IFERROR(IF(A3512&lt;&gt;0,MAX($C$4:C3511)+1,""),"")</f>
        <v>3441</v>
      </c>
      <c r="D3512" s="100"/>
      <c r="E3512" s="99">
        <f t="shared" si="306"/>
        <v>41876</v>
      </c>
      <c r="F3512" s="101">
        <f>IFERROR(VLOOKUP(E3512,历史数据!AH:AJ,3,),"")</f>
        <v>16.14663396469</v>
      </c>
      <c r="G3512" s="101">
        <f t="shared" si="302"/>
        <v>13.189675734998161</v>
      </c>
      <c r="H3512" s="105">
        <f t="shared" si="303"/>
        <v>4.5159049178700172E-3</v>
      </c>
      <c r="I3512" s="101">
        <f>IFERROR(VLOOKUP(E3512,历史数据!AH:AJ,2,),"")</f>
        <v>16.107537998673799</v>
      </c>
      <c r="J3512" s="104">
        <f t="shared" si="304"/>
        <v>28</v>
      </c>
      <c r="K3512" s="104" t="str">
        <f>IFERROR(IF(AND(J3511=$H$2*1,MAX(K$64:K3511)=MAX(L$64:L3511)),MAX(K$64:K3511)+1,""),"")</f>
        <v/>
      </c>
      <c r="L3512" s="104" t="str">
        <f>IFERROR(IF(AND($F3511/INDEX($F$64:$F3512,MATCH(MAX(M$64:M3512),M$64:M3512,0)-1)&lt;(1-$P$2),MAX(K$64:K3512)&gt;MAX(L$64:L3511)),MAX(K$64:K3512),""),"")</f>
        <v/>
      </c>
      <c r="M3512" s="104" t="str">
        <f>IFERROR(IF(E3512="","",IF(K3512&lt;&gt;"",MAX(M$64:M3511)+1,IF(AND($F3511/INDEX($F$64:$F3512,MATCH(MAX(M$64:M3511),M$64:M3511,0)-1)&gt;(1+$O$2),MAX(K$64:K3512)&gt;MAX(L$64:L3511)),MAX(M$64:M3511)+1,""))),"")</f>
        <v/>
      </c>
      <c r="N3512" s="91">
        <f t="shared" si="305"/>
        <v>28</v>
      </c>
      <c r="O3512" s="91" t="str">
        <f>IFERROR(IF(AND(N3511=$H$2*1,MAX(O$64:O3511)=MAX(P$64:P3511)),MAX(O$64:O3511)+1,""),"")</f>
        <v/>
      </c>
      <c r="P3512" s="91" t="str">
        <f>IFERROR(IF(MOD(MAX(Q$64:Q3512),10*MAX(O$64:O3512))&lt;=2,IF(AND(F3511/INDEX($F$64:$F3512,MATCH(MAX(O$64:O3512),O$64:O3512,0)-1)&lt;(1-$P$2),MAX(O$64:O3512)&gt;MAX(P$64:P3511)),MAX(O$64:O3512),""),IF(AND($F3511/INDEX($F$64:$F3512,MATCH(MAX(Q$64:Q3512),Q$64:Q3512,0)-1)&lt;(1-$P$2),MAX(O$64:O3512)&gt;MAX(P$64:P3511)),MAX(O$64:O3512),"")),"")</f>
        <v/>
      </c>
      <c r="Q3512" s="91" t="str">
        <f>IFERROR(IF(E3512="","",IF(O3512&lt;&gt;"",MAX(O$64:O3512)*10+1,IF(AND($F3511/INDEX($F$64:$F3512,MATCH(MAX(Q$64:Q3511),Q$64:Q3511,0)-1)&gt;(1+$O$2),MAX(O$64:O3512)&gt;MAX(P$64:P3511)),MAX(Q$64:Q3511)+1,""))),"")</f>
        <v/>
      </c>
    </row>
    <row r="3513" spans="1:17" x14ac:dyDescent="0.2">
      <c r="A3513" s="13">
        <f>HLOOKUP($E$2,历史数据!$V$3:$AE$5000,ROW(A3511),)</f>
        <v>1627338</v>
      </c>
      <c r="B3513" s="41">
        <v>41744</v>
      </c>
      <c r="C3513" s="100">
        <f>IFERROR(IF(A3513&lt;&gt;0,MAX($C$4:C3512)+1,""),"")</f>
        <v>3442</v>
      </c>
      <c r="D3513" s="100"/>
      <c r="E3513" s="99">
        <f t="shared" si="306"/>
        <v>41877</v>
      </c>
      <c r="F3513" s="101">
        <f>IFERROR(VLOOKUP(E3513,历史数据!AH:AJ,3,),"")</f>
        <v>15.3386506670219</v>
      </c>
      <c r="G3513" s="101">
        <f t="shared" si="302"/>
        <v>13.243106888553633</v>
      </c>
      <c r="H3513" s="105">
        <f t="shared" si="303"/>
        <v>4.050983104436412E-3</v>
      </c>
      <c r="I3513" s="101">
        <f>IFERROR(VLOOKUP(E3513,历史数据!AH:AJ,2,),"")</f>
        <v>16.14663396469</v>
      </c>
      <c r="J3513" s="104">
        <f t="shared" si="304"/>
        <v>29</v>
      </c>
      <c r="K3513" s="104" t="str">
        <f>IFERROR(IF(AND(J3512=$H$2*1,MAX(K$64:K3512)=MAX(L$64:L3512)),MAX(K$64:K3512)+1,""),"")</f>
        <v/>
      </c>
      <c r="L3513" s="104" t="str">
        <f>IFERROR(IF(AND($F3512/INDEX($F$64:$F3513,MATCH(MAX(M$64:M3513),M$64:M3513,0)-1)&lt;(1-$P$2),MAX(K$64:K3513)&gt;MAX(L$64:L3512)),MAX(K$64:K3513),""),"")</f>
        <v/>
      </c>
      <c r="M3513" s="104" t="str">
        <f>IFERROR(IF(E3513="","",IF(K3513&lt;&gt;"",MAX(M$64:M3512)+1,IF(AND($F3512/INDEX($F$64:$F3513,MATCH(MAX(M$64:M3512),M$64:M3512,0)-1)&gt;(1+$O$2),MAX(K$64:K3513)&gt;MAX(L$64:L3512)),MAX(M$64:M3512)+1,""))),"")</f>
        <v/>
      </c>
      <c r="N3513" s="91">
        <f t="shared" si="305"/>
        <v>29</v>
      </c>
      <c r="O3513" s="91" t="str">
        <f>IFERROR(IF(AND(N3512=$H$2*1,MAX(O$64:O3512)=MAX(P$64:P3512)),MAX(O$64:O3512)+1,""),"")</f>
        <v/>
      </c>
      <c r="P3513" s="91" t="str">
        <f>IFERROR(IF(MOD(MAX(Q$64:Q3513),10*MAX(O$64:O3513))&lt;=2,IF(AND(F3512/INDEX($F$64:$F3513,MATCH(MAX(O$64:O3513),O$64:O3513,0)-1)&lt;(1-$P$2),MAX(O$64:O3513)&gt;MAX(P$64:P3512)),MAX(O$64:O3513),""),IF(AND($F3512/INDEX($F$64:$F3513,MATCH(MAX(Q$64:Q3513),Q$64:Q3513,0)-1)&lt;(1-$P$2),MAX(O$64:O3513)&gt;MAX(P$64:P3512)),MAX(O$64:O3513),"")),"")</f>
        <v/>
      </c>
      <c r="Q3513" s="91" t="str">
        <f>IFERROR(IF(E3513="","",IF(O3513&lt;&gt;"",MAX(O$64:O3513)*10+1,IF(AND($F3512/INDEX($F$64:$F3513,MATCH(MAX(Q$64:Q3512),Q$64:Q3512,0)-1)&gt;(1+$O$2),MAX(O$64:O3513)&gt;MAX(P$64:P3512)),MAX(Q$64:Q3512)+1,""))),"")</f>
        <v/>
      </c>
    </row>
    <row r="3514" spans="1:17" x14ac:dyDescent="0.2">
      <c r="A3514" s="13">
        <f>HLOOKUP($E$2,历史数据!$V$3:$AE$5000,ROW(A3512),)</f>
        <v>1054990</v>
      </c>
      <c r="B3514" s="41">
        <v>41745</v>
      </c>
      <c r="C3514" s="100">
        <f>IFERROR(IF(A3514&lt;&gt;0,MAX($C$4:C3513)+1,""),"")</f>
        <v>3443</v>
      </c>
      <c r="D3514" s="100"/>
      <c r="E3514" s="99">
        <f t="shared" si="306"/>
        <v>41878</v>
      </c>
      <c r="F3514" s="101">
        <f>IFERROR(VLOOKUP(E3514,历史数据!AH:AJ,3,),"")</f>
        <v>15.364714644366</v>
      </c>
      <c r="G3514" s="101">
        <f t="shared" si="302"/>
        <v>13.296320842297904</v>
      </c>
      <c r="H3514" s="105">
        <f t="shared" si="303"/>
        <v>4.0182378796824736E-3</v>
      </c>
      <c r="I3514" s="101">
        <f>IFERROR(VLOOKUP(E3514,历史数据!AH:AJ,2,),"")</f>
        <v>15.0910428822526</v>
      </c>
      <c r="J3514" s="104">
        <f t="shared" si="304"/>
        <v>30</v>
      </c>
      <c r="K3514" s="104" t="str">
        <f>IFERROR(IF(AND(J3513=$H$2*1,MAX(K$64:K3513)=MAX(L$64:L3513)),MAX(K$64:K3513)+1,""),"")</f>
        <v/>
      </c>
      <c r="L3514" s="104" t="str">
        <f>IFERROR(IF(AND($F3513/INDEX($F$64:$F3514,MATCH(MAX(M$64:M3514),M$64:M3514,0)-1)&lt;(1-$P$2),MAX(K$64:K3514)&gt;MAX(L$64:L3513)),MAX(K$64:K3514),""),"")</f>
        <v/>
      </c>
      <c r="M3514" s="104" t="str">
        <f>IFERROR(IF(E3514="","",IF(K3514&lt;&gt;"",MAX(M$64:M3513)+1,IF(AND($F3513/INDEX($F$64:$F3514,MATCH(MAX(M$64:M3513),M$64:M3513,0)-1)&gt;(1+$O$2),MAX(K$64:K3514)&gt;MAX(L$64:L3513)),MAX(M$64:M3513)+1,""))),"")</f>
        <v/>
      </c>
      <c r="N3514" s="91">
        <f t="shared" si="305"/>
        <v>30</v>
      </c>
      <c r="O3514" s="91" t="str">
        <f>IFERROR(IF(AND(N3513=$H$2*1,MAX(O$64:O3513)=MAX(P$64:P3513)),MAX(O$64:O3513)+1,""),"")</f>
        <v/>
      </c>
      <c r="P3514" s="91" t="str">
        <f>IFERROR(IF(MOD(MAX(Q$64:Q3514),10*MAX(O$64:O3514))&lt;=2,IF(AND(F3513/INDEX($F$64:$F3514,MATCH(MAX(O$64:O3514),O$64:O3514,0)-1)&lt;(1-$P$2),MAX(O$64:O3514)&gt;MAX(P$64:P3513)),MAX(O$64:O3514),""),IF(AND($F3513/INDEX($F$64:$F3514,MATCH(MAX(Q$64:Q3514),Q$64:Q3514,0)-1)&lt;(1-$P$2),MAX(O$64:O3514)&gt;MAX(P$64:P3513)),MAX(O$64:O3514),"")),"")</f>
        <v/>
      </c>
      <c r="Q3514" s="91" t="str">
        <f>IFERROR(IF(E3514="","",IF(O3514&lt;&gt;"",MAX(O$64:O3514)*10+1,IF(AND($F3513/INDEX($F$64:$F3514,MATCH(MAX(Q$64:Q3513),Q$64:Q3513,0)-1)&gt;(1+$O$2),MAX(O$64:O3514)&gt;MAX(P$64:P3513)),MAX(Q$64:Q3513)+1,""))),"")</f>
        <v/>
      </c>
    </row>
    <row r="3515" spans="1:17" x14ac:dyDescent="0.2">
      <c r="A3515" s="13">
        <f>HLOOKUP($E$2,历史数据!$V$3:$AE$5000,ROW(A3513),)</f>
        <v>478412</v>
      </c>
      <c r="B3515" s="41">
        <v>41746</v>
      </c>
      <c r="C3515" s="100">
        <f>IFERROR(IF(A3515&lt;&gt;0,MAX($C$4:C3514)+1,""),"")</f>
        <v>3444</v>
      </c>
      <c r="D3515" s="100"/>
      <c r="E3515" s="99">
        <f t="shared" si="306"/>
        <v>41879</v>
      </c>
      <c r="F3515" s="101">
        <f>IFERROR(VLOOKUP(E3515,历史数据!AH:AJ,3,),"")</f>
        <v>15.7947702705442</v>
      </c>
      <c r="G3515" s="101">
        <f t="shared" si="302"/>
        <v>13.35670238981181</v>
      </c>
      <c r="H3515" s="105">
        <f t="shared" si="303"/>
        <v>4.5412222095169152E-3</v>
      </c>
      <c r="I3515" s="101">
        <f>IFERROR(VLOOKUP(E3515,历史数据!AH:AJ,2,),"")</f>
        <v>15.4168425990543</v>
      </c>
      <c r="J3515" s="104">
        <f t="shared" si="304"/>
        <v>31</v>
      </c>
      <c r="K3515" s="104" t="str">
        <f>IFERROR(IF(AND(J3514=$H$2*1,MAX(K$64:K3514)=MAX(L$64:L3514)),MAX(K$64:K3514)+1,""),"")</f>
        <v/>
      </c>
      <c r="L3515" s="104" t="str">
        <f>IFERROR(IF(AND($F3514/INDEX($F$64:$F3515,MATCH(MAX(M$64:M3515),M$64:M3515,0)-1)&lt;(1-$P$2),MAX(K$64:K3515)&gt;MAX(L$64:L3514)),MAX(K$64:K3515),""),"")</f>
        <v/>
      </c>
      <c r="M3515" s="104" t="str">
        <f>IFERROR(IF(E3515="","",IF(K3515&lt;&gt;"",MAX(M$64:M3514)+1,IF(AND($F3514/INDEX($F$64:$F3515,MATCH(MAX(M$64:M3514),M$64:M3514,0)-1)&gt;(1+$O$2),MAX(K$64:K3515)&gt;MAX(L$64:L3514)),MAX(M$64:M3514)+1,""))),"")</f>
        <v/>
      </c>
      <c r="N3515" s="91">
        <f t="shared" si="305"/>
        <v>31</v>
      </c>
      <c r="O3515" s="91" t="str">
        <f>IFERROR(IF(AND(N3514=$H$2*1,MAX(O$64:O3514)=MAX(P$64:P3514)),MAX(O$64:O3514)+1,""),"")</f>
        <v/>
      </c>
      <c r="P3515" s="91" t="str">
        <f>IFERROR(IF(MOD(MAX(Q$64:Q3515),10*MAX(O$64:O3515))&lt;=2,IF(AND(F3514/INDEX($F$64:$F3515,MATCH(MAX(O$64:O3515),O$64:O3515,0)-1)&lt;(1-$P$2),MAX(O$64:O3515)&gt;MAX(P$64:P3514)),MAX(O$64:O3515),""),IF(AND($F3514/INDEX($F$64:$F3515,MATCH(MAX(Q$64:Q3515),Q$64:Q3515,0)-1)&lt;(1-$P$2),MAX(O$64:O3515)&gt;MAX(P$64:P3514)),MAX(O$64:O3515),"")),"")</f>
        <v/>
      </c>
      <c r="Q3515" s="91" t="str">
        <f>IFERROR(IF(E3515="","",IF(O3515&lt;&gt;"",MAX(O$64:O3515)*10+1,IF(AND($F3514/INDEX($F$64:$F3515,MATCH(MAX(Q$64:Q3514),Q$64:Q3514,0)-1)&gt;(1+$O$2),MAX(O$64:O3515)&gt;MAX(P$64:P3514)),MAX(Q$64:Q3514)+1,""))),"")</f>
        <v/>
      </c>
    </row>
    <row r="3516" spans="1:17" x14ac:dyDescent="0.2">
      <c r="A3516" s="13">
        <f>HLOOKUP($E$2,历史数据!$V$3:$AE$5000,ROW(A3514),)</f>
        <v>520040</v>
      </c>
      <c r="B3516" s="41">
        <v>41747</v>
      </c>
      <c r="C3516" s="100">
        <f>IFERROR(IF(A3516&lt;&gt;0,MAX($C$4:C3515)+1,""),"")</f>
        <v>3445</v>
      </c>
      <c r="D3516" s="100"/>
      <c r="E3516" s="99">
        <f t="shared" si="306"/>
        <v>41880</v>
      </c>
      <c r="F3516" s="101">
        <f>IFERROR(VLOOKUP(E3516,历史数据!AH:AJ,3,),"")</f>
        <v>15.951154134609</v>
      </c>
      <c r="G3516" s="101">
        <f t="shared" si="302"/>
        <v>13.420993533927337</v>
      </c>
      <c r="H3516" s="105">
        <f t="shared" si="303"/>
        <v>4.8133994633710042E-3</v>
      </c>
      <c r="I3516" s="101">
        <f>IFERROR(VLOOKUP(E3516,历史数据!AH:AJ,2,),"")</f>
        <v>15.6514183951515</v>
      </c>
      <c r="J3516" s="104">
        <f t="shared" si="304"/>
        <v>32</v>
      </c>
      <c r="K3516" s="104" t="str">
        <f>IFERROR(IF(AND(J3515=$H$2*1,MAX(K$64:K3515)=MAX(L$64:L3515)),MAX(K$64:K3515)+1,""),"")</f>
        <v/>
      </c>
      <c r="L3516" s="104" t="str">
        <f>IFERROR(IF(AND($F3515/INDEX($F$64:$F3516,MATCH(MAX(M$64:M3516),M$64:M3516,0)-1)&lt;(1-$P$2),MAX(K$64:K3516)&gt;MAX(L$64:L3515)),MAX(K$64:K3516),""),"")</f>
        <v/>
      </c>
      <c r="M3516" s="104" t="str">
        <f>IFERROR(IF(E3516="","",IF(K3516&lt;&gt;"",MAX(M$64:M3515)+1,IF(AND($F3515/INDEX($F$64:$F3516,MATCH(MAX(M$64:M3515),M$64:M3515,0)-1)&gt;(1+$O$2),MAX(K$64:K3516)&gt;MAX(L$64:L3515)),MAX(M$64:M3515)+1,""))),"")</f>
        <v/>
      </c>
      <c r="N3516" s="91">
        <f t="shared" si="305"/>
        <v>32</v>
      </c>
      <c r="O3516" s="91" t="str">
        <f>IFERROR(IF(AND(N3515=$H$2*1,MAX(O$64:O3515)=MAX(P$64:P3515)),MAX(O$64:O3515)+1,""),"")</f>
        <v/>
      </c>
      <c r="P3516" s="91" t="str">
        <f>IFERROR(IF(MOD(MAX(Q$64:Q3516),10*MAX(O$64:O3516))&lt;=2,IF(AND(F3515/INDEX($F$64:$F3516,MATCH(MAX(O$64:O3516),O$64:O3516,0)-1)&lt;(1-$P$2),MAX(O$64:O3516)&gt;MAX(P$64:P3515)),MAX(O$64:O3516),""),IF(AND($F3515/INDEX($F$64:$F3516,MATCH(MAX(Q$64:Q3516),Q$64:Q3516,0)-1)&lt;(1-$P$2),MAX(O$64:O3516)&gt;MAX(P$64:P3515)),MAX(O$64:O3516),"")),"")</f>
        <v/>
      </c>
      <c r="Q3516" s="91" t="str">
        <f>IFERROR(IF(E3516="","",IF(O3516&lt;&gt;"",MAX(O$64:O3516)*10+1,IF(AND($F3515/INDEX($F$64:$F3516,MATCH(MAX(Q$64:Q3515),Q$64:Q3515,0)-1)&gt;(1+$O$2),MAX(O$64:O3516)&gt;MAX(P$64:P3515)),MAX(Q$64:Q3515)+1,""))),"")</f>
        <v/>
      </c>
    </row>
    <row r="3517" spans="1:17" x14ac:dyDescent="0.2">
      <c r="A3517" s="13">
        <f>HLOOKUP($E$2,历史数据!$V$3:$AE$5000,ROW(A3515),)</f>
        <v>2651003</v>
      </c>
      <c r="B3517" s="41">
        <v>41750</v>
      </c>
      <c r="C3517" s="100">
        <f>IFERROR(IF(A3517&lt;&gt;0,MAX($C$4:C3516)+1,""),"")</f>
        <v>3446</v>
      </c>
      <c r="D3517" s="100"/>
      <c r="E3517" s="99">
        <f t="shared" si="306"/>
        <v>41883</v>
      </c>
      <c r="F3517" s="101">
        <f>IFERROR(VLOOKUP(E3517,历史数据!AH:AJ,3,),"")</f>
        <v>16.042378055313399</v>
      </c>
      <c r="G3517" s="101">
        <f t="shared" si="302"/>
        <v>13.488325475399677</v>
      </c>
      <c r="H3517" s="105">
        <f t="shared" si="303"/>
        <v>5.0169118480036801E-3</v>
      </c>
      <c r="I3517" s="101">
        <f>IFERROR(VLOOKUP(E3517,历史数据!AH:AJ,2,),"")</f>
        <v>16.2769538514106</v>
      </c>
      <c r="J3517" s="104">
        <f t="shared" si="304"/>
        <v>33</v>
      </c>
      <c r="K3517" s="104" t="str">
        <f>IFERROR(IF(AND(J3516=$H$2*1,MAX(K$64:K3516)=MAX(L$64:L3516)),MAX(K$64:K3516)+1,""),"")</f>
        <v/>
      </c>
      <c r="L3517" s="104" t="str">
        <f>IFERROR(IF(AND($F3516/INDEX($F$64:$F3517,MATCH(MAX(M$64:M3517),M$64:M3517,0)-1)&lt;(1-$P$2),MAX(K$64:K3517)&gt;MAX(L$64:L3516)),MAX(K$64:K3517),""),"")</f>
        <v/>
      </c>
      <c r="M3517" s="104" t="str">
        <f>IFERROR(IF(E3517="","",IF(K3517&lt;&gt;"",MAX(M$64:M3516)+1,IF(AND($F3516/INDEX($F$64:$F3517,MATCH(MAX(M$64:M3516),M$64:M3516,0)-1)&gt;(1+$O$2),MAX(K$64:K3517)&gt;MAX(L$64:L3516)),MAX(M$64:M3516)+1,""))),"")</f>
        <v/>
      </c>
      <c r="N3517" s="91">
        <f t="shared" si="305"/>
        <v>33</v>
      </c>
      <c r="O3517" s="91" t="str">
        <f>IFERROR(IF(AND(N3516=$H$2*1,MAX(O$64:O3516)=MAX(P$64:P3516)),MAX(O$64:O3516)+1,""),"")</f>
        <v/>
      </c>
      <c r="P3517" s="91" t="str">
        <f>IFERROR(IF(MOD(MAX(Q$64:Q3517),10*MAX(O$64:O3517))&lt;=2,IF(AND(F3516/INDEX($F$64:$F3517,MATCH(MAX(O$64:O3517),O$64:O3517,0)-1)&lt;(1-$P$2),MAX(O$64:O3517)&gt;MAX(P$64:P3516)),MAX(O$64:O3517),""),IF(AND($F3516/INDEX($F$64:$F3517,MATCH(MAX(Q$64:Q3517),Q$64:Q3517,0)-1)&lt;(1-$P$2),MAX(O$64:O3517)&gt;MAX(P$64:P3516)),MAX(O$64:O3517),"")),"")</f>
        <v/>
      </c>
      <c r="Q3517" s="91" t="str">
        <f>IFERROR(IF(E3517="","",IF(O3517&lt;&gt;"",MAX(O$64:O3517)*10+1,IF(AND($F3516/INDEX($F$64:$F3517,MATCH(MAX(Q$64:Q3516),Q$64:Q3516,0)-1)&gt;(1+$O$2),MAX(O$64:O3517)&gt;MAX(P$64:P3516)),MAX(Q$64:Q3516)+1,""))),"")</f>
        <v/>
      </c>
    </row>
    <row r="3518" spans="1:17" x14ac:dyDescent="0.2">
      <c r="A3518" s="13">
        <f>HLOOKUP($E$2,历史数据!$V$3:$AE$5000,ROW(A3516),)</f>
        <v>0</v>
      </c>
      <c r="B3518" s="41">
        <v>41751</v>
      </c>
      <c r="C3518" s="100" t="str">
        <f>IFERROR(IF(A3518&lt;&gt;0,MAX($C$4:C3517)+1,""),"")</f>
        <v/>
      </c>
      <c r="D3518" s="100"/>
      <c r="E3518" s="99">
        <f t="shared" si="306"/>
        <v>41884</v>
      </c>
      <c r="F3518" s="101">
        <f>IFERROR(VLOOKUP(E3518,历史数据!AH:AJ,3,),"")</f>
        <v>16.733073454932899</v>
      </c>
      <c r="G3518" s="101">
        <f t="shared" si="302"/>
        <v>13.564779808942463</v>
      </c>
      <c r="H3518" s="105">
        <f t="shared" si="303"/>
        <v>5.6681856974927225E-3</v>
      </c>
      <c r="I3518" s="101">
        <f>IFERROR(VLOOKUP(E3518,历史数据!AH:AJ,2,),"")</f>
        <v>15.951154134609</v>
      </c>
      <c r="J3518" s="104">
        <f t="shared" si="304"/>
        <v>34</v>
      </c>
      <c r="K3518" s="104" t="str">
        <f>IFERROR(IF(AND(J3517=$H$2*1,MAX(K$64:K3517)=MAX(L$64:L3517)),MAX(K$64:K3517)+1,""),"")</f>
        <v/>
      </c>
      <c r="L3518" s="104" t="str">
        <f>IFERROR(IF(AND($F3517/INDEX($F$64:$F3518,MATCH(MAX(M$64:M3518),M$64:M3518,0)-1)&lt;(1-$P$2),MAX(K$64:K3518)&gt;MAX(L$64:L3517)),MAX(K$64:K3518),""),"")</f>
        <v/>
      </c>
      <c r="M3518" s="104" t="str">
        <f>IFERROR(IF(E3518="","",IF(K3518&lt;&gt;"",MAX(M$64:M3517)+1,IF(AND($F3517/INDEX($F$64:$F3518,MATCH(MAX(M$64:M3517),M$64:M3517,0)-1)&gt;(1+$O$2),MAX(K$64:K3518)&gt;MAX(L$64:L3517)),MAX(M$64:M3517)+1,""))),"")</f>
        <v/>
      </c>
      <c r="N3518" s="91">
        <f t="shared" si="305"/>
        <v>34</v>
      </c>
      <c r="O3518" s="91" t="str">
        <f>IFERROR(IF(AND(N3517=$H$2*1,MAX(O$64:O3517)=MAX(P$64:P3517)),MAX(O$64:O3517)+1,""),"")</f>
        <v/>
      </c>
      <c r="P3518" s="91" t="str">
        <f>IFERROR(IF(MOD(MAX(Q$64:Q3518),10*MAX(O$64:O3518))&lt;=2,IF(AND(F3517/INDEX($F$64:$F3518,MATCH(MAX(O$64:O3518),O$64:O3518,0)-1)&lt;(1-$P$2),MAX(O$64:O3518)&gt;MAX(P$64:P3517)),MAX(O$64:O3518),""),IF(AND($F3517/INDEX($F$64:$F3518,MATCH(MAX(Q$64:Q3518),Q$64:Q3518,0)-1)&lt;(1-$P$2),MAX(O$64:O3518)&gt;MAX(P$64:P3517)),MAX(O$64:O3518),"")),"")</f>
        <v/>
      </c>
      <c r="Q3518" s="91" t="str">
        <f>IFERROR(IF(E3518="","",IF(O3518&lt;&gt;"",MAX(O$64:O3518)*10+1,IF(AND($F3517/INDEX($F$64:$F3518,MATCH(MAX(Q$64:Q3517),Q$64:Q3517,0)-1)&gt;(1+$O$2),MAX(O$64:O3518)&gt;MAX(P$64:P3517)),MAX(Q$64:Q3517)+1,""))),"")</f>
        <v/>
      </c>
    </row>
    <row r="3519" spans="1:17" x14ac:dyDescent="0.2">
      <c r="A3519" s="13">
        <f>HLOOKUP($E$2,历史数据!$V$3:$AE$5000,ROW(A3517),)</f>
        <v>0</v>
      </c>
      <c r="B3519" s="41">
        <v>41752</v>
      </c>
      <c r="C3519" s="100" t="str">
        <f>IFERROR(IF(A3519&lt;&gt;0,MAX($C$4:C3518)+1,""),"")</f>
        <v/>
      </c>
      <c r="D3519" s="100"/>
      <c r="E3519" s="99">
        <f t="shared" si="306"/>
        <v>41885</v>
      </c>
      <c r="F3519" s="101">
        <f>IFERROR(VLOOKUP(E3519,历史数据!AH:AJ,3,),"")</f>
        <v>16.941585273686002</v>
      </c>
      <c r="G3519" s="101">
        <f t="shared" si="302"/>
        <v>13.644926539275671</v>
      </c>
      <c r="H3519" s="105">
        <f t="shared" si="303"/>
        <v>5.9084431492484324E-3</v>
      </c>
      <c r="I3519" s="101">
        <f>IFERROR(VLOOKUP(E3519,历史数据!AH:AJ,2,),"")</f>
        <v>16.628817545556402</v>
      </c>
      <c r="J3519" s="104">
        <f t="shared" si="304"/>
        <v>35</v>
      </c>
      <c r="K3519" s="104" t="str">
        <f>IFERROR(IF(AND(J3518=$H$2*1,MAX(K$64:K3518)=MAX(L$64:L3518)),MAX(K$64:K3518)+1,""),"")</f>
        <v/>
      </c>
      <c r="L3519" s="104" t="str">
        <f>IFERROR(IF(AND($F3518/INDEX($F$64:$F3519,MATCH(MAX(M$64:M3519),M$64:M3519,0)-1)&lt;(1-$P$2),MAX(K$64:K3519)&gt;MAX(L$64:L3518)),MAX(K$64:K3519),""),"")</f>
        <v/>
      </c>
      <c r="M3519" s="104">
        <f>IFERROR(IF(E3519="","",IF(K3519&lt;&gt;"",MAX(M$64:M3518)+1,IF(AND($F3518/INDEX($F$64:$F3519,MATCH(MAX(M$64:M3518),M$64:M3518,0)-1)&gt;(1+$O$2),MAX(K$64:K3519)&gt;MAX(L$64:L3518)),MAX(M$64:M3518)+1,""))),"")</f>
        <v>35</v>
      </c>
      <c r="N3519" s="91">
        <f t="shared" si="305"/>
        <v>35</v>
      </c>
      <c r="O3519" s="91" t="str">
        <f>IFERROR(IF(AND(N3518=$H$2*1,MAX(O$64:O3518)=MAX(P$64:P3518)),MAX(O$64:O3518)+1,""),"")</f>
        <v/>
      </c>
      <c r="P3519" s="91" t="str">
        <f>IFERROR(IF(MOD(MAX(Q$64:Q3519),10*MAX(O$64:O3519))&lt;=2,IF(AND(F3518/INDEX($F$64:$F3519,MATCH(MAX(O$64:O3519),O$64:O3519,0)-1)&lt;(1-$P$2),MAX(O$64:O3519)&gt;MAX(P$64:P3518)),MAX(O$64:O3519),""),IF(AND($F3518/INDEX($F$64:$F3519,MATCH(MAX(Q$64:Q3519),Q$64:Q3519,0)-1)&lt;(1-$P$2),MAX(O$64:O3519)&gt;MAX(P$64:P3518)),MAX(O$64:O3519),"")),"")</f>
        <v/>
      </c>
      <c r="Q3519" s="91">
        <f>IFERROR(IF(E3519="","",IF(O3519&lt;&gt;"",MAX(O$64:O3519)*10+1,IF(AND($F3518/INDEX($F$64:$F3519,MATCH(MAX(Q$64:Q3518),Q$64:Q3518,0)-1)&gt;(1+$O$2),MAX(O$64:O3519)&gt;MAX(P$64:P3518)),MAX(Q$64:Q3518)+1,""))),"")</f>
        <v>172</v>
      </c>
    </row>
    <row r="3520" spans="1:17" x14ac:dyDescent="0.2">
      <c r="A3520" s="13">
        <f>HLOOKUP($E$2,历史数据!$V$3:$AE$5000,ROW(A3518),)</f>
        <v>0</v>
      </c>
      <c r="B3520" s="41">
        <v>41753</v>
      </c>
      <c r="C3520" s="100" t="str">
        <f>IFERROR(IF(A3520&lt;&gt;0,MAX($C$4:C3519)+1,""),"")</f>
        <v/>
      </c>
      <c r="D3520" s="100"/>
      <c r="E3520" s="99">
        <f t="shared" si="306"/>
        <v>41886</v>
      </c>
      <c r="F3520" s="101">
        <f>IFERROR(VLOOKUP(E3520,历史数据!AH:AJ,3,),"")</f>
        <v>17.319512945175902</v>
      </c>
      <c r="G3520" s="101">
        <f t="shared" si="302"/>
        <v>13.732023663567311</v>
      </c>
      <c r="H3520" s="105">
        <f t="shared" si="303"/>
        <v>6.3831141956638415E-3</v>
      </c>
      <c r="I3520" s="101">
        <f>IFERROR(VLOOKUP(E3520,历史数据!AH:AJ,2,),"")</f>
        <v>16.693977488916701</v>
      </c>
      <c r="J3520" s="104">
        <f t="shared" si="304"/>
        <v>36</v>
      </c>
      <c r="K3520" s="104" t="str">
        <f>IFERROR(IF(AND(J3519=$H$2*1,MAX(K$64:K3519)=MAX(L$64:L3519)),MAX(K$64:K3519)+1,""),"")</f>
        <v/>
      </c>
      <c r="L3520" s="104" t="str">
        <f>IFERROR(IF(AND($F3519/INDEX($F$64:$F3520,MATCH(MAX(M$64:M3520),M$64:M3520,0)-1)&lt;(1-$P$2),MAX(K$64:K3520)&gt;MAX(L$64:L3519)),MAX(K$64:K3520),""),"")</f>
        <v/>
      </c>
      <c r="M3520" s="104" t="str">
        <f>IFERROR(IF(E3520="","",IF(K3520&lt;&gt;"",MAX(M$64:M3519)+1,IF(AND($F3519/INDEX($F$64:$F3520,MATCH(MAX(M$64:M3519),M$64:M3519,0)-1)&gt;(1+$O$2),MAX(K$64:K3520)&gt;MAX(L$64:L3519)),MAX(M$64:M3519)+1,""))),"")</f>
        <v/>
      </c>
      <c r="N3520" s="91">
        <f t="shared" si="305"/>
        <v>36</v>
      </c>
      <c r="O3520" s="91" t="str">
        <f>IFERROR(IF(AND(N3519=$H$2*1,MAX(O$64:O3519)=MAX(P$64:P3519)),MAX(O$64:O3519)+1,""),"")</f>
        <v/>
      </c>
      <c r="P3520" s="91" t="str">
        <f>IFERROR(IF(MOD(MAX(Q$64:Q3520),10*MAX(O$64:O3520))&lt;=2,IF(AND(F3519/INDEX($F$64:$F3520,MATCH(MAX(O$64:O3520),O$64:O3520,0)-1)&lt;(1-$P$2),MAX(O$64:O3520)&gt;MAX(P$64:P3519)),MAX(O$64:O3520),""),IF(AND($F3519/INDEX($F$64:$F3520,MATCH(MAX(Q$64:Q3520),Q$64:Q3520,0)-1)&lt;(1-$P$2),MAX(O$64:O3520)&gt;MAX(P$64:P3519)),MAX(O$64:O3520),"")),"")</f>
        <v/>
      </c>
      <c r="Q3520" s="91" t="str">
        <f>IFERROR(IF(E3520="","",IF(O3520&lt;&gt;"",MAX(O$64:O3520)*10+1,IF(AND($F3519/INDEX($F$64:$F3520,MATCH(MAX(Q$64:Q3519),Q$64:Q3519,0)-1)&gt;(1+$O$2),MAX(O$64:O3520)&gt;MAX(P$64:P3519)),MAX(Q$64:Q3519)+1,""))),"")</f>
        <v/>
      </c>
    </row>
    <row r="3521" spans="1:17" x14ac:dyDescent="0.2">
      <c r="A3521" s="13">
        <f>HLOOKUP($E$2,历史数据!$V$3:$AE$5000,ROW(A3519),)</f>
        <v>0</v>
      </c>
      <c r="B3521" s="41">
        <v>41754</v>
      </c>
      <c r="C3521" s="100" t="str">
        <f>IFERROR(IF(A3521&lt;&gt;0,MAX($C$4:C3520)+1,""),"")</f>
        <v/>
      </c>
      <c r="D3521" s="100"/>
      <c r="E3521" s="99">
        <f t="shared" si="306"/>
        <v>41887</v>
      </c>
      <c r="F3521" s="101">
        <f>IFERROR(VLOOKUP(E3521,历史数据!AH:AJ,3,),"")</f>
        <v>17.5149927752569</v>
      </c>
      <c r="G3521" s="101">
        <f t="shared" ref="G3521:G3584" si="307">IFERROR(IF(E3521="","",AVERAGE(F3462:F3521)),"")</f>
        <v>13.820423986726162</v>
      </c>
      <c r="H3521" s="105">
        <f t="shared" si="303"/>
        <v>6.437530645493128E-3</v>
      </c>
      <c r="I3521" s="101">
        <f>IFERROR(VLOOKUP(E3521,历史数据!AH:AJ,2,),"")</f>
        <v>17.254353001815598</v>
      </c>
      <c r="J3521" s="104">
        <f t="shared" si="304"/>
        <v>37</v>
      </c>
      <c r="K3521" s="104" t="str">
        <f>IFERROR(IF(AND(J3520=$H$2*1,MAX(K$64:K3520)=MAX(L$64:L3520)),MAX(K$64:K3520)+1,""),"")</f>
        <v/>
      </c>
      <c r="L3521" s="104" t="str">
        <f>IFERROR(IF(AND($F3520/INDEX($F$64:$F3521,MATCH(MAX(M$64:M3521),M$64:M3521,0)-1)&lt;(1-$P$2),MAX(K$64:K3521)&gt;MAX(L$64:L3520)),MAX(K$64:K3521),""),"")</f>
        <v/>
      </c>
      <c r="M3521" s="104" t="str">
        <f>IFERROR(IF(E3521="","",IF(K3521&lt;&gt;"",MAX(M$64:M3520)+1,IF(AND($F3520/INDEX($F$64:$F3521,MATCH(MAX(M$64:M3520),M$64:M3520,0)-1)&gt;(1+$O$2),MAX(K$64:K3521)&gt;MAX(L$64:L3520)),MAX(M$64:M3520)+1,""))),"")</f>
        <v/>
      </c>
      <c r="N3521" s="91">
        <f t="shared" si="305"/>
        <v>37</v>
      </c>
      <c r="O3521" s="91" t="str">
        <f>IFERROR(IF(AND(N3520=$H$2*1,MAX(O$64:O3520)=MAX(P$64:P3520)),MAX(O$64:O3520)+1,""),"")</f>
        <v/>
      </c>
      <c r="P3521" s="91" t="str">
        <f>IFERROR(IF(MOD(MAX(Q$64:Q3521),10*MAX(O$64:O3521))&lt;=2,IF(AND(F3520/INDEX($F$64:$F3521,MATCH(MAX(O$64:O3521),O$64:O3521,0)-1)&lt;(1-$P$2),MAX(O$64:O3521)&gt;MAX(P$64:P3520)),MAX(O$64:O3521),""),IF(AND($F3520/INDEX($F$64:$F3521,MATCH(MAX(Q$64:Q3521),Q$64:Q3521,0)-1)&lt;(1-$P$2),MAX(O$64:O3521)&gt;MAX(P$64:P3520)),MAX(O$64:O3521),"")),"")</f>
        <v/>
      </c>
      <c r="Q3521" s="91" t="str">
        <f>IFERROR(IF(E3521="","",IF(O3521&lt;&gt;"",MAX(O$64:O3521)*10+1,IF(AND($F3520/INDEX($F$64:$F3521,MATCH(MAX(Q$64:Q3520),Q$64:Q3520,0)-1)&gt;(1+$O$2),MAX(O$64:O3521)&gt;MAX(P$64:P3520)),MAX(Q$64:Q3520)+1,""))),"")</f>
        <v/>
      </c>
    </row>
    <row r="3522" spans="1:17" x14ac:dyDescent="0.2">
      <c r="A3522" s="13">
        <f>HLOOKUP($E$2,历史数据!$V$3:$AE$5000,ROW(A3520),)</f>
        <v>0</v>
      </c>
      <c r="B3522" s="41">
        <v>41757</v>
      </c>
      <c r="C3522" s="100" t="str">
        <f>IFERROR(IF(A3522&lt;&gt;0,MAX($C$4:C3521)+1,""),"")</f>
        <v/>
      </c>
      <c r="D3522" s="100"/>
      <c r="E3522" s="99">
        <f t="shared" si="306"/>
        <v>41891</v>
      </c>
      <c r="F3522" s="101">
        <f>IFERROR(VLOOKUP(E3522,历史数据!AH:AJ,3,),"")</f>
        <v>17.501960786584799</v>
      </c>
      <c r="G3522" s="101">
        <f t="shared" si="307"/>
        <v>13.908172710451408</v>
      </c>
      <c r="H3522" s="105">
        <f t="shared" ref="H3522:H3585" si="308">IFERROR(G3522/G3521-1,"")</f>
        <v>6.3492063492063266E-3</v>
      </c>
      <c r="I3522" s="101">
        <f>IFERROR(VLOOKUP(E3522,历史数据!AH:AJ,2,),"")</f>
        <v>17.3716408998642</v>
      </c>
      <c r="J3522" s="104">
        <f t="shared" ref="J3522:J3585" si="309">IFERROR(IF(L3522&lt;&gt;"","0",IF(AND($H3522&gt;0,$F3522&gt;$G3522),J3521+1,0)),"")</f>
        <v>38</v>
      </c>
      <c r="K3522" s="104" t="str">
        <f>IFERROR(IF(AND(J3521=$H$2*1,MAX(K$64:K3521)=MAX(L$64:L3521)),MAX(K$64:K3521)+1,""),"")</f>
        <v/>
      </c>
      <c r="L3522" s="104" t="str">
        <f>IFERROR(IF(AND($F3521/INDEX($F$64:$F3522,MATCH(MAX(M$64:M3522),M$64:M3522,0)-1)&lt;(1-$P$2),MAX(K$64:K3522)&gt;MAX(L$64:L3521)),MAX(K$64:K3522),""),"")</f>
        <v/>
      </c>
      <c r="M3522" s="104" t="str">
        <f>IFERROR(IF(E3522="","",IF(K3522&lt;&gt;"",MAX(M$64:M3521)+1,IF(AND($F3521/INDEX($F$64:$F3522,MATCH(MAX(M$64:M3521),M$64:M3521,0)-1)&gt;(1+$O$2),MAX(K$64:K3522)&gt;MAX(L$64:L3521)),MAX(M$64:M3521)+1,""))),"")</f>
        <v/>
      </c>
      <c r="N3522" s="91">
        <f t="shared" ref="N3522:N3585" si="310">IFERROR(IF(P3522&lt;&gt;"","0",IF(AND($H3522&gt;0,$F3522&gt;$G3522),N3521+1,0)),"")</f>
        <v>38</v>
      </c>
      <c r="O3522" s="91" t="str">
        <f>IFERROR(IF(AND(N3521=$H$2*1,MAX(O$64:O3521)=MAX(P$64:P3521)),MAX(O$64:O3521)+1,""),"")</f>
        <v/>
      </c>
      <c r="P3522" s="91" t="str">
        <f>IFERROR(IF(MOD(MAX(Q$64:Q3522),10*MAX(O$64:O3522))&lt;=2,IF(AND(F3521/INDEX($F$64:$F3522,MATCH(MAX(O$64:O3522),O$64:O3522,0)-1)&lt;(1-$P$2),MAX(O$64:O3522)&gt;MAX(P$64:P3521)),MAX(O$64:O3522),""),IF(AND($F3521/INDEX($F$64:$F3522,MATCH(MAX(Q$64:Q3522),Q$64:Q3522,0)-1)&lt;(1-$P$2),MAX(O$64:O3522)&gt;MAX(P$64:P3521)),MAX(O$64:O3522),"")),"")</f>
        <v/>
      </c>
      <c r="Q3522" s="91" t="str">
        <f>IFERROR(IF(E3522="","",IF(O3522&lt;&gt;"",MAX(O$64:O3522)*10+1,IF(AND($F3521/INDEX($F$64:$F3522,MATCH(MAX(Q$64:Q3521),Q$64:Q3521,0)-1)&gt;(1+$O$2),MAX(O$64:O3522)&gt;MAX(P$64:P3521)),MAX(Q$64:Q3521)+1,""))),"")</f>
        <v/>
      </c>
    </row>
    <row r="3523" spans="1:17" x14ac:dyDescent="0.2">
      <c r="A3523" s="13">
        <f>HLOOKUP($E$2,历史数据!$V$3:$AE$5000,ROW(A3521),)</f>
        <v>0</v>
      </c>
      <c r="B3523" s="41">
        <v>41758</v>
      </c>
      <c r="C3523" s="100" t="str">
        <f>IFERROR(IF(A3523&lt;&gt;0,MAX($C$4:C3522)+1,""),"")</f>
        <v/>
      </c>
      <c r="D3523" s="100"/>
      <c r="E3523" s="99">
        <f t="shared" si="306"/>
        <v>41892</v>
      </c>
      <c r="F3523" s="101">
        <f>IFERROR(VLOOKUP(E3523,历史数据!AH:AJ,3,),"")</f>
        <v>17.736536582682</v>
      </c>
      <c r="G3523" s="101">
        <f t="shared" si="307"/>
        <v>14.000048230589474</v>
      </c>
      <c r="H3523" s="105">
        <f t="shared" si="308"/>
        <v>6.60586563388188E-3</v>
      </c>
      <c r="I3523" s="101">
        <f>IFERROR(VLOOKUP(E3523,历史数据!AH:AJ,2,),"")</f>
        <v>17.097969137750798</v>
      </c>
      <c r="J3523" s="104">
        <f t="shared" si="309"/>
        <v>39</v>
      </c>
      <c r="K3523" s="104" t="str">
        <f>IFERROR(IF(AND(J3522=$H$2*1,MAX(K$64:K3522)=MAX(L$64:L3522)),MAX(K$64:K3522)+1,""),"")</f>
        <v/>
      </c>
      <c r="L3523" s="104" t="str">
        <f>IFERROR(IF(AND($F3522/INDEX($F$64:$F3523,MATCH(MAX(M$64:M3523),M$64:M3523,0)-1)&lt;(1-$P$2),MAX(K$64:K3523)&gt;MAX(L$64:L3522)),MAX(K$64:K3523),""),"")</f>
        <v/>
      </c>
      <c r="M3523" s="104" t="str">
        <f>IFERROR(IF(E3523="","",IF(K3523&lt;&gt;"",MAX(M$64:M3522)+1,IF(AND($F3522/INDEX($F$64:$F3523,MATCH(MAX(M$64:M3522),M$64:M3522,0)-1)&gt;(1+$O$2),MAX(K$64:K3523)&gt;MAX(L$64:L3522)),MAX(M$64:M3522)+1,""))),"")</f>
        <v/>
      </c>
      <c r="N3523" s="91">
        <f t="shared" si="310"/>
        <v>39</v>
      </c>
      <c r="O3523" s="91" t="str">
        <f>IFERROR(IF(AND(N3522=$H$2*1,MAX(O$64:O3522)=MAX(P$64:P3522)),MAX(O$64:O3522)+1,""),"")</f>
        <v/>
      </c>
      <c r="P3523" s="91" t="str">
        <f>IFERROR(IF(MOD(MAX(Q$64:Q3523),10*MAX(O$64:O3523))&lt;=2,IF(AND(F3522/INDEX($F$64:$F3523,MATCH(MAX(O$64:O3523),O$64:O3523,0)-1)&lt;(1-$P$2),MAX(O$64:O3523)&gt;MAX(P$64:P3522)),MAX(O$64:O3523),""),IF(AND($F3522/INDEX($F$64:$F3523,MATCH(MAX(Q$64:Q3523),Q$64:Q3523,0)-1)&lt;(1-$P$2),MAX(O$64:O3523)&gt;MAX(P$64:P3522)),MAX(O$64:O3523),"")),"")</f>
        <v/>
      </c>
      <c r="Q3523" s="91" t="str">
        <f>IFERROR(IF(E3523="","",IF(O3523&lt;&gt;"",MAX(O$64:O3523)*10+1,IF(AND($F3522/INDEX($F$64:$F3523,MATCH(MAX(Q$64:Q3522),Q$64:Q3522,0)-1)&gt;(1+$O$2),MAX(O$64:O3523)&gt;MAX(P$64:P3522)),MAX(Q$64:Q3522)+1,""))),"")</f>
        <v/>
      </c>
    </row>
    <row r="3524" spans="1:17" x14ac:dyDescent="0.2">
      <c r="A3524" s="13">
        <f>HLOOKUP($E$2,历史数据!$V$3:$AE$5000,ROW(A3522),)</f>
        <v>0</v>
      </c>
      <c r="B3524" s="41">
        <v>41759</v>
      </c>
      <c r="C3524" s="100" t="str">
        <f>IFERROR(IF(A3524&lt;&gt;0,MAX($C$4:C3523)+1,""),"")</f>
        <v/>
      </c>
      <c r="D3524" s="100"/>
      <c r="E3524" s="99">
        <f t="shared" si="306"/>
        <v>41893</v>
      </c>
      <c r="F3524" s="101">
        <f>IFERROR(VLOOKUP(E3524,历史数据!AH:AJ,3,),"")</f>
        <v>18.179624197532299</v>
      </c>
      <c r="G3524" s="101">
        <f t="shared" si="307"/>
        <v>14.102349341665192</v>
      </c>
      <c r="H3524" s="105">
        <f t="shared" si="308"/>
        <v>7.3071970460927282E-3</v>
      </c>
      <c r="I3524" s="101">
        <f>IFERROR(VLOOKUP(E3524,历史数据!AH:AJ,2,),"")</f>
        <v>17.488928797912799</v>
      </c>
      <c r="J3524" s="104">
        <f t="shared" si="309"/>
        <v>40</v>
      </c>
      <c r="K3524" s="104" t="str">
        <f>IFERROR(IF(AND(J3523=$H$2*1,MAX(K$64:K3523)=MAX(L$64:L3523)),MAX(K$64:K3523)+1,""),"")</f>
        <v/>
      </c>
      <c r="L3524" s="104" t="str">
        <f>IFERROR(IF(AND($F3523/INDEX($F$64:$F3524,MATCH(MAX(M$64:M3524),M$64:M3524,0)-1)&lt;(1-$P$2),MAX(K$64:K3524)&gt;MAX(L$64:L3523)),MAX(K$64:K3524),""),"")</f>
        <v/>
      </c>
      <c r="M3524" s="104" t="str">
        <f>IFERROR(IF(E3524="","",IF(K3524&lt;&gt;"",MAX(M$64:M3523)+1,IF(AND($F3523/INDEX($F$64:$F3524,MATCH(MAX(M$64:M3523),M$64:M3523,0)-1)&gt;(1+$O$2),MAX(K$64:K3524)&gt;MAX(L$64:L3523)),MAX(M$64:M3523)+1,""))),"")</f>
        <v/>
      </c>
      <c r="N3524" s="91">
        <f t="shared" si="310"/>
        <v>40</v>
      </c>
      <c r="O3524" s="91" t="str">
        <f>IFERROR(IF(AND(N3523=$H$2*1,MAX(O$64:O3523)=MAX(P$64:P3523)),MAX(O$64:O3523)+1,""),"")</f>
        <v/>
      </c>
      <c r="P3524" s="91" t="str">
        <f>IFERROR(IF(MOD(MAX(Q$64:Q3524),10*MAX(O$64:O3524))&lt;=2,IF(AND(F3523/INDEX($F$64:$F3524,MATCH(MAX(O$64:O3524),O$64:O3524,0)-1)&lt;(1-$P$2),MAX(O$64:O3524)&gt;MAX(P$64:P3523)),MAX(O$64:O3524),""),IF(AND($F3523/INDEX($F$64:$F3524,MATCH(MAX(Q$64:Q3524),Q$64:Q3524,0)-1)&lt;(1-$P$2),MAX(O$64:O3524)&gt;MAX(P$64:P3523)),MAX(O$64:O3524),"")),"")</f>
        <v/>
      </c>
      <c r="Q3524" s="91" t="str">
        <f>IFERROR(IF(E3524="","",IF(O3524&lt;&gt;"",MAX(O$64:O3524)*10+1,IF(AND($F3523/INDEX($F$64:$F3524,MATCH(MAX(Q$64:Q3523),Q$64:Q3523,0)-1)&gt;(1+$O$2),MAX(O$64:O3524)&gt;MAX(P$64:P3523)),MAX(Q$64:Q3523)+1,""))),"")</f>
        <v/>
      </c>
    </row>
    <row r="3525" spans="1:17" x14ac:dyDescent="0.2">
      <c r="A3525" s="13">
        <f>HLOOKUP($E$2,历史数据!$V$3:$AE$5000,ROW(A3523),)</f>
        <v>0</v>
      </c>
      <c r="B3525" s="41">
        <v>41764</v>
      </c>
      <c r="C3525" s="100" t="str">
        <f>IFERROR(IF(A3525&lt;&gt;0,MAX($C$4:C3524)+1,""),"")</f>
        <v/>
      </c>
      <c r="D3525" s="100"/>
      <c r="E3525" s="99">
        <f t="shared" si="306"/>
        <v>41894</v>
      </c>
      <c r="F3525" s="101">
        <f>IFERROR(VLOOKUP(E3525,历史数据!AH:AJ,3,),"")</f>
        <v>18.5054239143339</v>
      </c>
      <c r="G3525" s="101">
        <f t="shared" si="307"/>
        <v>14.214858843867363</v>
      </c>
      <c r="H3525" s="105">
        <f t="shared" si="308"/>
        <v>7.978068013799966E-3</v>
      </c>
      <c r="I3525" s="101">
        <f>IFERROR(VLOOKUP(E3525,历史数据!AH:AJ,2,),"")</f>
        <v>18.101432265499898</v>
      </c>
      <c r="J3525" s="104">
        <f t="shared" si="309"/>
        <v>41</v>
      </c>
      <c r="K3525" s="104" t="str">
        <f>IFERROR(IF(AND(J3524=$H$2*1,MAX(K$64:K3524)=MAX(L$64:L3524)),MAX(K$64:K3524)+1,""),"")</f>
        <v/>
      </c>
      <c r="L3525" s="104" t="str">
        <f>IFERROR(IF(AND($F3524/INDEX($F$64:$F3525,MATCH(MAX(M$64:M3525),M$64:M3525,0)-1)&lt;(1-$P$2),MAX(K$64:K3525)&gt;MAX(L$64:L3524)),MAX(K$64:K3525),""),"")</f>
        <v/>
      </c>
      <c r="M3525" s="104" t="str">
        <f>IFERROR(IF(E3525="","",IF(K3525&lt;&gt;"",MAX(M$64:M3524)+1,IF(AND($F3524/INDEX($F$64:$F3525,MATCH(MAX(M$64:M3524),M$64:M3524,0)-1)&gt;(1+$O$2),MAX(K$64:K3525)&gt;MAX(L$64:L3524)),MAX(M$64:M3524)+1,""))),"")</f>
        <v/>
      </c>
      <c r="N3525" s="91">
        <f t="shared" si="310"/>
        <v>41</v>
      </c>
      <c r="O3525" s="91" t="str">
        <f>IFERROR(IF(AND(N3524=$H$2*1,MAX(O$64:O3524)=MAX(P$64:P3524)),MAX(O$64:O3524)+1,""),"")</f>
        <v/>
      </c>
      <c r="P3525" s="91" t="str">
        <f>IFERROR(IF(MOD(MAX(Q$64:Q3525),10*MAX(O$64:O3525))&lt;=2,IF(AND(F3524/INDEX($F$64:$F3525,MATCH(MAX(O$64:O3525),O$64:O3525,0)-1)&lt;(1-$P$2),MAX(O$64:O3525)&gt;MAX(P$64:P3524)),MAX(O$64:O3525),""),IF(AND($F3524/INDEX($F$64:$F3525,MATCH(MAX(Q$64:Q3525),Q$64:Q3525,0)-1)&lt;(1-$P$2),MAX(O$64:O3525)&gt;MAX(P$64:P3524)),MAX(O$64:O3525),"")),"")</f>
        <v/>
      </c>
      <c r="Q3525" s="91" t="str">
        <f>IFERROR(IF(E3525="","",IF(O3525&lt;&gt;"",MAX(O$64:O3525)*10+1,IF(AND($F3524/INDEX($F$64:$F3525,MATCH(MAX(Q$64:Q3524),Q$64:Q3524,0)-1)&gt;(1+$O$2),MAX(O$64:O3525)&gt;MAX(P$64:P3524)),MAX(Q$64:Q3524)+1,""))),"")</f>
        <v/>
      </c>
    </row>
    <row r="3526" spans="1:17" x14ac:dyDescent="0.2">
      <c r="A3526" s="13">
        <f>HLOOKUP($E$2,历史数据!$V$3:$AE$5000,ROW(A3524),)</f>
        <v>0</v>
      </c>
      <c r="B3526" s="41">
        <v>41765</v>
      </c>
      <c r="C3526" s="100" t="str">
        <f>IFERROR(IF(A3526&lt;&gt;0,MAX($C$4:C3525)+1,""),"")</f>
        <v/>
      </c>
      <c r="D3526" s="100"/>
      <c r="E3526" s="99">
        <f t="shared" ref="E3526:E3589" si="311">IFERROR(INDEX(B:B,MATCH(ROW(A3522),C:C,0)),"")</f>
        <v>41897</v>
      </c>
      <c r="F3526" s="101">
        <f>IFERROR(VLOOKUP(E3526,历史数据!AH:AJ,3,),"")</f>
        <v>18.870319597151799</v>
      </c>
      <c r="G3526" s="101">
        <f t="shared" si="307"/>
        <v>14.33475313965037</v>
      </c>
      <c r="H3526" s="105">
        <f t="shared" si="308"/>
        <v>8.4344344956146511E-3</v>
      </c>
      <c r="I3526" s="101">
        <f>IFERROR(VLOOKUP(E3526,历史数据!AH:AJ,2,),"")</f>
        <v>18.622711812382502</v>
      </c>
      <c r="J3526" s="104">
        <f t="shared" si="309"/>
        <v>42</v>
      </c>
      <c r="K3526" s="104" t="str">
        <f>IFERROR(IF(AND(J3525=$H$2*1,MAX(K$64:K3525)=MAX(L$64:L3525)),MAX(K$64:K3525)+1,""),"")</f>
        <v/>
      </c>
      <c r="L3526" s="104" t="str">
        <f>IFERROR(IF(AND($F3525/INDEX($F$64:$F3526,MATCH(MAX(M$64:M3526),M$64:M3526,0)-1)&lt;(1-$P$2),MAX(K$64:K3526)&gt;MAX(L$64:L3525)),MAX(K$64:K3526),""),"")</f>
        <v/>
      </c>
      <c r="M3526" s="104" t="str">
        <f>IFERROR(IF(E3526="","",IF(K3526&lt;&gt;"",MAX(M$64:M3525)+1,IF(AND($F3525/INDEX($F$64:$F3526,MATCH(MAX(M$64:M3525),M$64:M3525,0)-1)&gt;(1+$O$2),MAX(K$64:K3526)&gt;MAX(L$64:L3525)),MAX(M$64:M3525)+1,""))),"")</f>
        <v/>
      </c>
      <c r="N3526" s="91">
        <f t="shared" si="310"/>
        <v>42</v>
      </c>
      <c r="O3526" s="91" t="str">
        <f>IFERROR(IF(AND(N3525=$H$2*1,MAX(O$64:O3525)=MAX(P$64:P3525)),MAX(O$64:O3525)+1,""),"")</f>
        <v/>
      </c>
      <c r="P3526" s="91" t="str">
        <f>IFERROR(IF(MOD(MAX(Q$64:Q3526),10*MAX(O$64:O3526))&lt;=2,IF(AND(F3525/INDEX($F$64:$F3526,MATCH(MAX(O$64:O3526),O$64:O3526,0)-1)&lt;(1-$P$2),MAX(O$64:O3526)&gt;MAX(P$64:P3525)),MAX(O$64:O3526),""),IF(AND($F3525/INDEX($F$64:$F3526,MATCH(MAX(Q$64:Q3526),Q$64:Q3526,0)-1)&lt;(1-$P$2),MAX(O$64:O3526)&gt;MAX(P$64:P3525)),MAX(O$64:O3526),"")),"")</f>
        <v/>
      </c>
      <c r="Q3526" s="91" t="str">
        <f>IFERROR(IF(E3526="","",IF(O3526&lt;&gt;"",MAX(O$64:O3526)*10+1,IF(AND($F3525/INDEX($F$64:$F3526,MATCH(MAX(Q$64:Q3525),Q$64:Q3525,0)-1)&gt;(1+$O$2),MAX(O$64:O3526)&gt;MAX(P$64:P3525)),MAX(Q$64:Q3525)+1,""))),"")</f>
        <v/>
      </c>
    </row>
    <row r="3527" spans="1:17" x14ac:dyDescent="0.2">
      <c r="A3527" s="13">
        <f>HLOOKUP($E$2,历史数据!$V$3:$AE$5000,ROW(A3525),)</f>
        <v>0</v>
      </c>
      <c r="B3527" s="41">
        <v>41766</v>
      </c>
      <c r="C3527" s="100" t="str">
        <f>IFERROR(IF(A3527&lt;&gt;0,MAX($C$4:C3526)+1,""),"")</f>
        <v/>
      </c>
      <c r="D3527" s="100"/>
      <c r="E3527" s="99">
        <f t="shared" si="311"/>
        <v>41898</v>
      </c>
      <c r="F3527" s="101">
        <f>IFERROR(VLOOKUP(E3527,历史数据!AH:AJ,3,),"")</f>
        <v>18.5966478350384</v>
      </c>
      <c r="G3527" s="101">
        <f t="shared" si="307"/>
        <v>14.446393842607739</v>
      </c>
      <c r="H3527" s="105">
        <f t="shared" si="308"/>
        <v>7.7881147913574367E-3</v>
      </c>
      <c r="I3527" s="101">
        <f>IFERROR(VLOOKUP(E3527,历史数据!AH:AJ,2,),"")</f>
        <v>18.700903744414902</v>
      </c>
      <c r="J3527" s="104">
        <f t="shared" si="309"/>
        <v>43</v>
      </c>
      <c r="K3527" s="104" t="str">
        <f>IFERROR(IF(AND(J3526=$H$2*1,MAX(K$64:K3526)=MAX(L$64:L3526)),MAX(K$64:K3526)+1,""),"")</f>
        <v/>
      </c>
      <c r="L3527" s="104" t="str">
        <f>IFERROR(IF(AND($F3526/INDEX($F$64:$F3527,MATCH(MAX(M$64:M3527),M$64:M3527,0)-1)&lt;(1-$P$2),MAX(K$64:K3527)&gt;MAX(L$64:L3526)),MAX(K$64:K3527),""),"")</f>
        <v/>
      </c>
      <c r="M3527" s="104" t="str">
        <f>IFERROR(IF(E3527="","",IF(K3527&lt;&gt;"",MAX(M$64:M3526)+1,IF(AND($F3526/INDEX($F$64:$F3527,MATCH(MAX(M$64:M3526),M$64:M3526,0)-1)&gt;(1+$O$2),MAX(K$64:K3527)&gt;MAX(L$64:L3526)),MAX(M$64:M3526)+1,""))),"")</f>
        <v/>
      </c>
      <c r="N3527" s="91">
        <f t="shared" si="310"/>
        <v>43</v>
      </c>
      <c r="O3527" s="91" t="str">
        <f>IFERROR(IF(AND(N3526=$H$2*1,MAX(O$64:O3526)=MAX(P$64:P3526)),MAX(O$64:O3526)+1,""),"")</f>
        <v/>
      </c>
      <c r="P3527" s="91" t="str">
        <f>IFERROR(IF(MOD(MAX(Q$64:Q3527),10*MAX(O$64:O3527))&lt;=2,IF(AND(F3526/INDEX($F$64:$F3527,MATCH(MAX(O$64:O3527),O$64:O3527,0)-1)&lt;(1-$P$2),MAX(O$64:O3527)&gt;MAX(P$64:P3526)),MAX(O$64:O3527),""),IF(AND($F3526/INDEX($F$64:$F3527,MATCH(MAX(Q$64:Q3527),Q$64:Q3527,0)-1)&lt;(1-$P$2),MAX(O$64:O3527)&gt;MAX(P$64:P3526)),MAX(O$64:O3527),"")),"")</f>
        <v/>
      </c>
      <c r="Q3527" s="91" t="str">
        <f>IFERROR(IF(E3527="","",IF(O3527&lt;&gt;"",MAX(O$64:O3527)*10+1,IF(AND($F3526/INDEX($F$64:$F3527,MATCH(MAX(Q$64:Q3526),Q$64:Q3526,0)-1)&gt;(1+$O$2),MAX(O$64:O3527)&gt;MAX(P$64:P3526)),MAX(Q$64:Q3526)+1,""))),"")</f>
        <v/>
      </c>
    </row>
    <row r="3528" spans="1:17" x14ac:dyDescent="0.2">
      <c r="A3528" s="13">
        <f>HLOOKUP($E$2,历史数据!$V$3:$AE$5000,ROW(A3526),)</f>
        <v>0</v>
      </c>
      <c r="B3528" s="41">
        <v>41767</v>
      </c>
      <c r="C3528" s="100" t="str">
        <f>IFERROR(IF(A3528&lt;&gt;0,MAX($C$4:C3527)+1,""),"")</f>
        <v/>
      </c>
      <c r="D3528" s="100"/>
      <c r="E3528" s="99">
        <f t="shared" si="311"/>
        <v>41899</v>
      </c>
      <c r="F3528" s="101">
        <f>IFERROR(VLOOKUP(E3528,历史数据!AH:AJ,3,),"")</f>
        <v>18.2187201635485</v>
      </c>
      <c r="G3528" s="101">
        <f t="shared" si="307"/>
        <v>14.549780952739463</v>
      </c>
      <c r="H3528" s="105">
        <f t="shared" si="308"/>
        <v>7.1566033197016932E-3</v>
      </c>
      <c r="I3528" s="101">
        <f>IFERROR(VLOOKUP(E3528,历史数据!AH:AJ,2,),"")</f>
        <v>18.622711812382502</v>
      </c>
      <c r="J3528" s="104">
        <f t="shared" si="309"/>
        <v>44</v>
      </c>
      <c r="K3528" s="104" t="str">
        <f>IFERROR(IF(AND(J3527=$H$2*1,MAX(K$64:K3527)=MAX(L$64:L3527)),MAX(K$64:K3527)+1,""),"")</f>
        <v/>
      </c>
      <c r="L3528" s="104" t="str">
        <f>IFERROR(IF(AND($F3527/INDEX($F$64:$F3528,MATCH(MAX(M$64:M3528),M$64:M3528,0)-1)&lt;(1-$P$2),MAX(K$64:K3528)&gt;MAX(L$64:L3527)),MAX(K$64:K3528),""),"")</f>
        <v/>
      </c>
      <c r="M3528" s="104" t="str">
        <f>IFERROR(IF(E3528="","",IF(K3528&lt;&gt;"",MAX(M$64:M3527)+1,IF(AND($F3527/INDEX($F$64:$F3528,MATCH(MAX(M$64:M3527),M$64:M3527,0)-1)&gt;(1+$O$2),MAX(K$64:K3528)&gt;MAX(L$64:L3527)),MAX(M$64:M3527)+1,""))),"")</f>
        <v/>
      </c>
      <c r="N3528" s="91">
        <f t="shared" si="310"/>
        <v>44</v>
      </c>
      <c r="O3528" s="91" t="str">
        <f>IFERROR(IF(AND(N3527=$H$2*1,MAX(O$64:O3527)=MAX(P$64:P3527)),MAX(O$64:O3527)+1,""),"")</f>
        <v/>
      </c>
      <c r="P3528" s="91" t="str">
        <f>IFERROR(IF(MOD(MAX(Q$64:Q3528),10*MAX(O$64:O3528))&lt;=2,IF(AND(F3527/INDEX($F$64:$F3528,MATCH(MAX(O$64:O3528),O$64:O3528,0)-1)&lt;(1-$P$2),MAX(O$64:O3528)&gt;MAX(P$64:P3527)),MAX(O$64:O3528),""),IF(AND($F3527/INDEX($F$64:$F3528,MATCH(MAX(Q$64:Q3528),Q$64:Q3528,0)-1)&lt;(1-$P$2),MAX(O$64:O3528)&gt;MAX(P$64:P3527)),MAX(O$64:O3528),"")),"")</f>
        <v/>
      </c>
      <c r="Q3528" s="91" t="str">
        <f>IFERROR(IF(E3528="","",IF(O3528&lt;&gt;"",MAX(O$64:O3528)*10+1,IF(AND($F3527/INDEX($F$64:$F3528,MATCH(MAX(Q$64:Q3527),Q$64:Q3527,0)-1)&gt;(1+$O$2),MAX(O$64:O3528)&gt;MAX(P$64:P3527)),MAX(Q$64:Q3527)+1,""))),"")</f>
        <v/>
      </c>
    </row>
    <row r="3529" spans="1:17" x14ac:dyDescent="0.2">
      <c r="A3529" s="13">
        <f>HLOOKUP($E$2,历史数据!$V$3:$AE$5000,ROW(A3527),)</f>
        <v>0</v>
      </c>
      <c r="B3529" s="41">
        <v>41768</v>
      </c>
      <c r="C3529" s="100" t="str">
        <f>IFERROR(IF(A3529&lt;&gt;0,MAX($C$4:C3528)+1,""),"")</f>
        <v/>
      </c>
      <c r="D3529" s="100"/>
      <c r="E3529" s="99">
        <f t="shared" si="311"/>
        <v>41900</v>
      </c>
      <c r="F3529" s="101">
        <f>IFERROR(VLOOKUP(E3529,历史数据!AH:AJ,3,),"")</f>
        <v>18.101432265499898</v>
      </c>
      <c r="G3529" s="101">
        <f t="shared" si="307"/>
        <v>14.647955267402359</v>
      </c>
      <c r="H3529" s="105">
        <f t="shared" si="308"/>
        <v>6.7474771600881667E-3</v>
      </c>
      <c r="I3529" s="101">
        <f>IFERROR(VLOOKUP(E3529,历史数据!AH:AJ,2,),"")</f>
        <v>18.114464254171999</v>
      </c>
      <c r="J3529" s="104">
        <f t="shared" si="309"/>
        <v>45</v>
      </c>
      <c r="K3529" s="104" t="str">
        <f>IFERROR(IF(AND(J3528=$H$2*1,MAX(K$64:K3528)=MAX(L$64:L3528)),MAX(K$64:K3528)+1,""),"")</f>
        <v/>
      </c>
      <c r="L3529" s="104" t="str">
        <f>IFERROR(IF(AND($F3528/INDEX($F$64:$F3529,MATCH(MAX(M$64:M3529),M$64:M3529,0)-1)&lt;(1-$P$2),MAX(K$64:K3529)&gt;MAX(L$64:L3528)),MAX(K$64:K3529),""),"")</f>
        <v/>
      </c>
      <c r="M3529" s="104" t="str">
        <f>IFERROR(IF(E3529="","",IF(K3529&lt;&gt;"",MAX(M$64:M3528)+1,IF(AND($F3528/INDEX($F$64:$F3529,MATCH(MAX(M$64:M3528),M$64:M3528,0)-1)&gt;(1+$O$2),MAX(K$64:K3529)&gt;MAX(L$64:L3528)),MAX(M$64:M3528)+1,""))),"")</f>
        <v/>
      </c>
      <c r="N3529" s="91">
        <f t="shared" si="310"/>
        <v>45</v>
      </c>
      <c r="O3529" s="91" t="str">
        <f>IFERROR(IF(AND(N3528=$H$2*1,MAX(O$64:O3528)=MAX(P$64:P3528)),MAX(O$64:O3528)+1,""),"")</f>
        <v/>
      </c>
      <c r="P3529" s="91" t="str">
        <f>IFERROR(IF(MOD(MAX(Q$64:Q3529),10*MAX(O$64:O3529))&lt;=2,IF(AND(F3528/INDEX($F$64:$F3529,MATCH(MAX(O$64:O3529),O$64:O3529,0)-1)&lt;(1-$P$2),MAX(O$64:O3529)&gt;MAX(P$64:P3528)),MAX(O$64:O3529),""),IF(AND($F3528/INDEX($F$64:$F3529,MATCH(MAX(Q$64:Q3529),Q$64:Q3529,0)-1)&lt;(1-$P$2),MAX(O$64:O3529)&gt;MAX(P$64:P3528)),MAX(O$64:O3529),"")),"")</f>
        <v/>
      </c>
      <c r="Q3529" s="91" t="str">
        <f>IFERROR(IF(E3529="","",IF(O3529&lt;&gt;"",MAX(O$64:O3529)*10+1,IF(AND($F3528/INDEX($F$64:$F3529,MATCH(MAX(Q$64:Q3528),Q$64:Q3528,0)-1)&gt;(1+$O$2),MAX(O$64:O3529)&gt;MAX(P$64:P3528)),MAX(Q$64:Q3528)+1,""))),"")</f>
        <v/>
      </c>
    </row>
    <row r="3530" spans="1:17" x14ac:dyDescent="0.2">
      <c r="A3530" s="13">
        <f>HLOOKUP($E$2,历史数据!$V$3:$AE$5000,ROW(A3528),)</f>
        <v>0</v>
      </c>
      <c r="B3530" s="41">
        <v>41771</v>
      </c>
      <c r="C3530" s="100" t="str">
        <f>IFERROR(IF(A3530&lt;&gt;0,MAX($C$4:C3529)+1,""),"")</f>
        <v/>
      </c>
      <c r="D3530" s="100"/>
      <c r="E3530" s="99">
        <f t="shared" si="311"/>
        <v>41901</v>
      </c>
      <c r="F3530" s="101">
        <f>IFERROR(VLOOKUP(E3530,历史数据!AH:AJ,3,),"")</f>
        <v>18.544519880350101</v>
      </c>
      <c r="G3530" s="101">
        <f t="shared" si="307"/>
        <v>14.752862776212492</v>
      </c>
      <c r="H3530" s="105">
        <f t="shared" si="308"/>
        <v>7.1619217081850817E-3</v>
      </c>
      <c r="I3530" s="101">
        <f>IFERROR(VLOOKUP(E3530,历史数据!AH:AJ,2,),"")</f>
        <v>17.397704877208302</v>
      </c>
      <c r="J3530" s="104">
        <f t="shared" si="309"/>
        <v>46</v>
      </c>
      <c r="K3530" s="104" t="str">
        <f>IFERROR(IF(AND(J3529=$H$2*1,MAX(K$64:K3529)=MAX(L$64:L3529)),MAX(K$64:K3529)+1,""),"")</f>
        <v/>
      </c>
      <c r="L3530" s="104" t="str">
        <f>IFERROR(IF(AND($F3529/INDEX($F$64:$F3530,MATCH(MAX(M$64:M3530),M$64:M3530,0)-1)&lt;(1-$P$2),MAX(K$64:K3530)&gt;MAX(L$64:L3529)),MAX(K$64:K3530),""),"")</f>
        <v/>
      </c>
      <c r="M3530" s="104" t="str">
        <f>IFERROR(IF(E3530="","",IF(K3530&lt;&gt;"",MAX(M$64:M3529)+1,IF(AND($F3529/INDEX($F$64:$F3530,MATCH(MAX(M$64:M3529),M$64:M3529,0)-1)&gt;(1+$O$2),MAX(K$64:K3530)&gt;MAX(L$64:L3529)),MAX(M$64:M3529)+1,""))),"")</f>
        <v/>
      </c>
      <c r="N3530" s="91">
        <f t="shared" si="310"/>
        <v>46</v>
      </c>
      <c r="O3530" s="91" t="str">
        <f>IFERROR(IF(AND(N3529=$H$2*1,MAX(O$64:O3529)=MAX(P$64:P3529)),MAX(O$64:O3529)+1,""),"")</f>
        <v/>
      </c>
      <c r="P3530" s="91" t="str">
        <f>IFERROR(IF(MOD(MAX(Q$64:Q3530),10*MAX(O$64:O3530))&lt;=2,IF(AND(F3529/INDEX($F$64:$F3530,MATCH(MAX(O$64:O3530),O$64:O3530,0)-1)&lt;(1-$P$2),MAX(O$64:O3530)&gt;MAX(P$64:P3529)),MAX(O$64:O3530),""),IF(AND($F3529/INDEX($F$64:$F3530,MATCH(MAX(Q$64:Q3530),Q$64:Q3530,0)-1)&lt;(1-$P$2),MAX(O$64:O3530)&gt;MAX(P$64:P3529)),MAX(O$64:O3530),"")),"")</f>
        <v/>
      </c>
      <c r="Q3530" s="91" t="str">
        <f>IFERROR(IF(E3530="","",IF(O3530&lt;&gt;"",MAX(O$64:O3530)*10+1,IF(AND($F3529/INDEX($F$64:$F3530,MATCH(MAX(Q$64:Q3529),Q$64:Q3529,0)-1)&gt;(1+$O$2),MAX(O$64:O3530)&gt;MAX(P$64:P3529)),MAX(Q$64:Q3529)+1,""))),"")</f>
        <v/>
      </c>
    </row>
    <row r="3531" spans="1:17" x14ac:dyDescent="0.2">
      <c r="A3531" s="13">
        <f>HLOOKUP($E$2,历史数据!$V$3:$AE$5000,ROW(A3529),)</f>
        <v>0</v>
      </c>
      <c r="B3531" s="41">
        <v>41772</v>
      </c>
      <c r="C3531" s="100" t="str">
        <f>IFERROR(IF(A3531&lt;&gt;0,MAX($C$4:C3530)+1,""),"")</f>
        <v/>
      </c>
      <c r="D3531" s="100"/>
      <c r="E3531" s="99">
        <f t="shared" si="311"/>
        <v>41904</v>
      </c>
      <c r="F3531" s="101">
        <f>IFERROR(VLOOKUP(E3531,历史数据!AH:AJ,3,),"")</f>
        <v>17.932016412763002</v>
      </c>
      <c r="G3531" s="101">
        <f t="shared" si="307"/>
        <v>14.845389895784162</v>
      </c>
      <c r="H3531" s="105">
        <f t="shared" si="308"/>
        <v>6.2718077823418206E-3</v>
      </c>
      <c r="I3531" s="101">
        <f>IFERROR(VLOOKUP(E3531,历史数据!AH:AJ,2,),"")</f>
        <v>18.309944084253001</v>
      </c>
      <c r="J3531" s="104">
        <f t="shared" si="309"/>
        <v>47</v>
      </c>
      <c r="K3531" s="104" t="str">
        <f>IFERROR(IF(AND(J3530=$H$2*1,MAX(K$64:K3530)=MAX(L$64:L3530)),MAX(K$64:K3530)+1,""),"")</f>
        <v/>
      </c>
      <c r="L3531" s="104" t="str">
        <f>IFERROR(IF(AND($F3530/INDEX($F$64:$F3531,MATCH(MAX(M$64:M3531),M$64:M3531,0)-1)&lt;(1-$P$2),MAX(K$64:K3531)&gt;MAX(L$64:L3530)),MAX(K$64:K3531),""),"")</f>
        <v/>
      </c>
      <c r="M3531" s="104" t="str">
        <f>IFERROR(IF(E3531="","",IF(K3531&lt;&gt;"",MAX(M$64:M3530)+1,IF(AND($F3530/INDEX($F$64:$F3531,MATCH(MAX(M$64:M3530),M$64:M3530,0)-1)&gt;(1+$O$2),MAX(K$64:K3531)&gt;MAX(L$64:L3530)),MAX(M$64:M3530)+1,""))),"")</f>
        <v/>
      </c>
      <c r="N3531" s="91">
        <f t="shared" si="310"/>
        <v>47</v>
      </c>
      <c r="O3531" s="91" t="str">
        <f>IFERROR(IF(AND(N3530=$H$2*1,MAX(O$64:O3530)=MAX(P$64:P3530)),MAX(O$64:O3530)+1,""),"")</f>
        <v/>
      </c>
      <c r="P3531" s="91" t="str">
        <f>IFERROR(IF(MOD(MAX(Q$64:Q3531),10*MAX(O$64:O3531))&lt;=2,IF(AND(F3530/INDEX($F$64:$F3531,MATCH(MAX(O$64:O3531),O$64:O3531,0)-1)&lt;(1-$P$2),MAX(O$64:O3531)&gt;MAX(P$64:P3530)),MAX(O$64:O3531),""),IF(AND($F3530/INDEX($F$64:$F3531,MATCH(MAX(Q$64:Q3531),Q$64:Q3531,0)-1)&lt;(1-$P$2),MAX(O$64:O3531)&gt;MAX(P$64:P3530)),MAX(O$64:O3531),"")),"")</f>
        <v/>
      </c>
      <c r="Q3531" s="91" t="str">
        <f>IFERROR(IF(E3531="","",IF(O3531&lt;&gt;"",MAX(O$64:O3531)*10+1,IF(AND($F3530/INDEX($F$64:$F3531,MATCH(MAX(Q$64:Q3530),Q$64:Q3530,0)-1)&gt;(1+$O$2),MAX(O$64:O3531)&gt;MAX(P$64:P3530)),MAX(Q$64:Q3530)+1,""))),"")</f>
        <v/>
      </c>
    </row>
    <row r="3532" spans="1:17" x14ac:dyDescent="0.2">
      <c r="A3532" s="13">
        <f>HLOOKUP($E$2,历史数据!$V$3:$AE$5000,ROW(A3530),)</f>
        <v>0</v>
      </c>
      <c r="B3532" s="41">
        <v>41773</v>
      </c>
      <c r="C3532" s="100" t="str">
        <f>IFERROR(IF(A3532&lt;&gt;0,MAX($C$4:C3531)+1,""),"")</f>
        <v/>
      </c>
      <c r="D3532" s="100"/>
      <c r="E3532" s="99">
        <f t="shared" si="311"/>
        <v>41905</v>
      </c>
      <c r="F3532" s="101">
        <f>IFERROR(VLOOKUP(E3532,历史数据!AH:AJ,3,),"")</f>
        <v>17.9711123787792</v>
      </c>
      <c r="G3532" s="101">
        <f t="shared" si="307"/>
        <v>14.939654613845443</v>
      </c>
      <c r="H3532" s="105">
        <f t="shared" si="308"/>
        <v>6.3497637127098994E-3</v>
      </c>
      <c r="I3532" s="101">
        <f>IFERROR(VLOOKUP(E3532,历史数据!AH:AJ,2,),"")</f>
        <v>17.853824480730601</v>
      </c>
      <c r="J3532" s="104">
        <f t="shared" si="309"/>
        <v>48</v>
      </c>
      <c r="K3532" s="104" t="str">
        <f>IFERROR(IF(AND(J3531=$H$2*1,MAX(K$64:K3531)=MAX(L$64:L3531)),MAX(K$64:K3531)+1,""),"")</f>
        <v/>
      </c>
      <c r="L3532" s="104" t="str">
        <f>IFERROR(IF(AND($F3531/INDEX($F$64:$F3532,MATCH(MAX(M$64:M3532),M$64:M3532,0)-1)&lt;(1-$P$2),MAX(K$64:K3532)&gt;MAX(L$64:L3531)),MAX(K$64:K3532),""),"")</f>
        <v/>
      </c>
      <c r="M3532" s="104" t="str">
        <f>IFERROR(IF(E3532="","",IF(K3532&lt;&gt;"",MAX(M$64:M3531)+1,IF(AND($F3531/INDEX($F$64:$F3532,MATCH(MAX(M$64:M3531),M$64:M3531,0)-1)&gt;(1+$O$2),MAX(K$64:K3532)&gt;MAX(L$64:L3531)),MAX(M$64:M3531)+1,""))),"")</f>
        <v/>
      </c>
      <c r="N3532" s="91">
        <f t="shared" si="310"/>
        <v>48</v>
      </c>
      <c r="O3532" s="91" t="str">
        <f>IFERROR(IF(AND(N3531=$H$2*1,MAX(O$64:O3531)=MAX(P$64:P3531)),MAX(O$64:O3531)+1,""),"")</f>
        <v/>
      </c>
      <c r="P3532" s="91" t="str">
        <f>IFERROR(IF(MOD(MAX(Q$64:Q3532),10*MAX(O$64:O3532))&lt;=2,IF(AND(F3531/INDEX($F$64:$F3532,MATCH(MAX(O$64:O3532),O$64:O3532,0)-1)&lt;(1-$P$2),MAX(O$64:O3532)&gt;MAX(P$64:P3531)),MAX(O$64:O3532),""),IF(AND($F3531/INDEX($F$64:$F3532,MATCH(MAX(Q$64:Q3532),Q$64:Q3532,0)-1)&lt;(1-$P$2),MAX(O$64:O3532)&gt;MAX(P$64:P3531)),MAX(O$64:O3532),"")),"")</f>
        <v/>
      </c>
      <c r="Q3532" s="91" t="str">
        <f>IFERROR(IF(E3532="","",IF(O3532&lt;&gt;"",MAX(O$64:O3532)*10+1,IF(AND($F3531/INDEX($F$64:$F3532,MATCH(MAX(Q$64:Q3531),Q$64:Q3531,0)-1)&gt;(1+$O$2),MAX(O$64:O3532)&gt;MAX(P$64:P3531)),MAX(Q$64:Q3531)+1,""))),"")</f>
        <v/>
      </c>
    </row>
    <row r="3533" spans="1:17" x14ac:dyDescent="0.2">
      <c r="A3533" s="13">
        <f>HLOOKUP($E$2,历史数据!$V$3:$AE$5000,ROW(A3531),)</f>
        <v>0</v>
      </c>
      <c r="B3533" s="41">
        <v>41774</v>
      </c>
      <c r="C3533" s="100" t="str">
        <f>IFERROR(IF(A3533&lt;&gt;0,MAX($C$4:C3532)+1,""),"")</f>
        <v/>
      </c>
      <c r="D3533" s="100"/>
      <c r="E3533" s="99">
        <f t="shared" si="311"/>
        <v>41906</v>
      </c>
      <c r="F3533" s="101">
        <f>IFERROR(VLOOKUP(E3533,历史数据!AH:AJ,3,),"")</f>
        <v>18.231752152220601</v>
      </c>
      <c r="G3533" s="101">
        <f t="shared" si="307"/>
        <v>15.03782892850834</v>
      </c>
      <c r="H3533" s="105">
        <f t="shared" si="308"/>
        <v>6.5713911867757435E-3</v>
      </c>
      <c r="I3533" s="101">
        <f>IFERROR(VLOOKUP(E3533,历史数据!AH:AJ,2,),"")</f>
        <v>17.9711123787792</v>
      </c>
      <c r="J3533" s="104">
        <f t="shared" si="309"/>
        <v>49</v>
      </c>
      <c r="K3533" s="104" t="str">
        <f>IFERROR(IF(AND(J3532=$H$2*1,MAX(K$64:K3532)=MAX(L$64:L3532)),MAX(K$64:K3532)+1,""),"")</f>
        <v/>
      </c>
      <c r="L3533" s="104" t="str">
        <f>IFERROR(IF(AND($F3532/INDEX($F$64:$F3533,MATCH(MAX(M$64:M3533),M$64:M3533,0)-1)&lt;(1-$P$2),MAX(K$64:K3533)&gt;MAX(L$64:L3532)),MAX(K$64:K3533),""),"")</f>
        <v/>
      </c>
      <c r="M3533" s="104" t="str">
        <f>IFERROR(IF(E3533="","",IF(K3533&lt;&gt;"",MAX(M$64:M3532)+1,IF(AND($F3532/INDEX($F$64:$F3533,MATCH(MAX(M$64:M3532),M$64:M3532,0)-1)&gt;(1+$O$2),MAX(K$64:K3533)&gt;MAX(L$64:L3532)),MAX(M$64:M3532)+1,""))),"")</f>
        <v/>
      </c>
      <c r="N3533" s="91">
        <f t="shared" si="310"/>
        <v>49</v>
      </c>
      <c r="O3533" s="91" t="str">
        <f>IFERROR(IF(AND(N3532=$H$2*1,MAX(O$64:O3532)=MAX(P$64:P3532)),MAX(O$64:O3532)+1,""),"")</f>
        <v/>
      </c>
      <c r="P3533" s="91" t="str">
        <f>IFERROR(IF(MOD(MAX(Q$64:Q3533),10*MAX(O$64:O3533))&lt;=2,IF(AND(F3532/INDEX($F$64:$F3533,MATCH(MAX(O$64:O3533),O$64:O3533,0)-1)&lt;(1-$P$2),MAX(O$64:O3533)&gt;MAX(P$64:P3532)),MAX(O$64:O3533),""),IF(AND($F3532/INDEX($F$64:$F3533,MATCH(MAX(Q$64:Q3533),Q$64:Q3533,0)-1)&lt;(1-$P$2),MAX(O$64:O3533)&gt;MAX(P$64:P3532)),MAX(O$64:O3533),"")),"")</f>
        <v/>
      </c>
      <c r="Q3533" s="91" t="str">
        <f>IFERROR(IF(E3533="","",IF(O3533&lt;&gt;"",MAX(O$64:O3533)*10+1,IF(AND($F3532/INDEX($F$64:$F3533,MATCH(MAX(Q$64:Q3532),Q$64:Q3532,0)-1)&gt;(1+$O$2),MAX(O$64:O3533)&gt;MAX(P$64:P3532)),MAX(Q$64:Q3532)+1,""))),"")</f>
        <v/>
      </c>
    </row>
    <row r="3534" spans="1:17" x14ac:dyDescent="0.2">
      <c r="A3534" s="13">
        <f>HLOOKUP($E$2,历史数据!$V$3:$AE$5000,ROW(A3532),)</f>
        <v>0</v>
      </c>
      <c r="B3534" s="41">
        <v>41775</v>
      </c>
      <c r="C3534" s="100" t="str">
        <f>IFERROR(IF(A3534&lt;&gt;0,MAX($C$4:C3533)+1,""),"")</f>
        <v/>
      </c>
      <c r="D3534" s="100"/>
      <c r="E3534" s="99">
        <f t="shared" si="311"/>
        <v>41907</v>
      </c>
      <c r="F3534" s="101">
        <f>IFERROR(VLOOKUP(E3534,历史数据!AH:AJ,3,),"")</f>
        <v>17.918984424091001</v>
      </c>
      <c r="G3534" s="101">
        <f t="shared" si="307"/>
        <v>15.129052849212805</v>
      </c>
      <c r="H3534" s="105">
        <f t="shared" si="308"/>
        <v>6.0662959485811019E-3</v>
      </c>
      <c r="I3534" s="101">
        <f>IFERROR(VLOOKUP(E3534,历史数据!AH:AJ,2,),"")</f>
        <v>18.244784140892602</v>
      </c>
      <c r="J3534" s="104">
        <f t="shared" si="309"/>
        <v>50</v>
      </c>
      <c r="K3534" s="104" t="str">
        <f>IFERROR(IF(AND(J3533=$H$2*1,MAX(K$64:K3533)=MAX(L$64:L3533)),MAX(K$64:K3533)+1,""),"")</f>
        <v/>
      </c>
      <c r="L3534" s="104" t="str">
        <f>IFERROR(IF(AND($F3533/INDEX($F$64:$F3534,MATCH(MAX(M$64:M3534),M$64:M3534,0)-1)&lt;(1-$P$2),MAX(K$64:K3534)&gt;MAX(L$64:L3533)),MAX(K$64:K3534),""),"")</f>
        <v/>
      </c>
      <c r="M3534" s="104" t="str">
        <f>IFERROR(IF(E3534="","",IF(K3534&lt;&gt;"",MAX(M$64:M3533)+1,IF(AND($F3533/INDEX($F$64:$F3534,MATCH(MAX(M$64:M3533),M$64:M3533,0)-1)&gt;(1+$O$2),MAX(K$64:K3534)&gt;MAX(L$64:L3533)),MAX(M$64:M3533)+1,""))),"")</f>
        <v/>
      </c>
      <c r="N3534" s="91">
        <f t="shared" si="310"/>
        <v>50</v>
      </c>
      <c r="O3534" s="91" t="str">
        <f>IFERROR(IF(AND(N3533=$H$2*1,MAX(O$64:O3533)=MAX(P$64:P3533)),MAX(O$64:O3533)+1,""),"")</f>
        <v/>
      </c>
      <c r="P3534" s="91" t="str">
        <f>IFERROR(IF(MOD(MAX(Q$64:Q3534),10*MAX(O$64:O3534))&lt;=2,IF(AND(F3533/INDEX($F$64:$F3534,MATCH(MAX(O$64:O3534),O$64:O3534,0)-1)&lt;(1-$P$2),MAX(O$64:O3534)&gt;MAX(P$64:P3533)),MAX(O$64:O3534),""),IF(AND($F3533/INDEX($F$64:$F3534,MATCH(MAX(Q$64:Q3534),Q$64:Q3534,0)-1)&lt;(1-$P$2),MAX(O$64:O3534)&gt;MAX(P$64:P3533)),MAX(O$64:O3534),"")),"")</f>
        <v/>
      </c>
      <c r="Q3534" s="91" t="str">
        <f>IFERROR(IF(E3534="","",IF(O3534&lt;&gt;"",MAX(O$64:O3534)*10+1,IF(AND($F3533/INDEX($F$64:$F3534,MATCH(MAX(Q$64:Q3533),Q$64:Q3533,0)-1)&gt;(1+$O$2),MAX(O$64:O3534)&gt;MAX(P$64:P3533)),MAX(Q$64:Q3533)+1,""))),"")</f>
        <v/>
      </c>
    </row>
    <row r="3535" spans="1:17" x14ac:dyDescent="0.2">
      <c r="A3535" s="13">
        <f>HLOOKUP($E$2,历史数据!$V$3:$AE$5000,ROW(A3533),)</f>
        <v>0</v>
      </c>
      <c r="B3535" s="41">
        <v>41778</v>
      </c>
      <c r="C3535" s="100" t="str">
        <f>IFERROR(IF(A3535&lt;&gt;0,MAX($C$4:C3534)+1,""),"")</f>
        <v/>
      </c>
      <c r="D3535" s="100"/>
      <c r="E3535" s="99">
        <f t="shared" si="311"/>
        <v>41908</v>
      </c>
      <c r="F3535" s="101">
        <f>IFERROR(VLOOKUP(E3535,历史数据!AH:AJ,3,),"")</f>
        <v>17.9711123787792</v>
      </c>
      <c r="G3535" s="101">
        <f t="shared" si="307"/>
        <v>15.212023177091627</v>
      </c>
      <c r="H3535" s="105">
        <f t="shared" si="308"/>
        <v>5.4841719905247555E-3</v>
      </c>
      <c r="I3535" s="101">
        <f>IFERROR(VLOOKUP(E3535,历史数据!AH:AJ,2,),"")</f>
        <v>17.9711123787792</v>
      </c>
      <c r="J3535" s="104">
        <f t="shared" si="309"/>
        <v>51</v>
      </c>
      <c r="K3535" s="104" t="str">
        <f>IFERROR(IF(AND(J3534=$H$2*1,MAX(K$64:K3534)=MAX(L$64:L3534)),MAX(K$64:K3534)+1,""),"")</f>
        <v/>
      </c>
      <c r="L3535" s="104" t="str">
        <f>IFERROR(IF(AND($F3534/INDEX($F$64:$F3535,MATCH(MAX(M$64:M3535),M$64:M3535,0)-1)&lt;(1-$P$2),MAX(K$64:K3535)&gt;MAX(L$64:L3534)),MAX(K$64:K3535),""),"")</f>
        <v/>
      </c>
      <c r="M3535" s="104" t="str">
        <f>IFERROR(IF(E3535="","",IF(K3535&lt;&gt;"",MAX(M$64:M3534)+1,IF(AND($F3534/INDEX($F$64:$F3535,MATCH(MAX(M$64:M3534),M$64:M3534,0)-1)&gt;(1+$O$2),MAX(K$64:K3535)&gt;MAX(L$64:L3534)),MAX(M$64:M3534)+1,""))),"")</f>
        <v/>
      </c>
      <c r="N3535" s="91">
        <f t="shared" si="310"/>
        <v>51</v>
      </c>
      <c r="O3535" s="91" t="str">
        <f>IFERROR(IF(AND(N3534=$H$2*1,MAX(O$64:O3534)=MAX(P$64:P3534)),MAX(O$64:O3534)+1,""),"")</f>
        <v/>
      </c>
      <c r="P3535" s="91" t="str">
        <f>IFERROR(IF(MOD(MAX(Q$64:Q3535),10*MAX(O$64:O3535))&lt;=2,IF(AND(F3534/INDEX($F$64:$F3535,MATCH(MAX(O$64:O3535),O$64:O3535,0)-1)&lt;(1-$P$2),MAX(O$64:O3535)&gt;MAX(P$64:P3534)),MAX(O$64:O3535),""),IF(AND($F3534/INDEX($F$64:$F3535,MATCH(MAX(Q$64:Q3535),Q$64:Q3535,0)-1)&lt;(1-$P$2),MAX(O$64:O3535)&gt;MAX(P$64:P3534)),MAX(O$64:O3535),"")),"")</f>
        <v/>
      </c>
      <c r="Q3535" s="91" t="str">
        <f>IFERROR(IF(E3535="","",IF(O3535&lt;&gt;"",MAX(O$64:O3535)*10+1,IF(AND($F3534/INDEX($F$64:$F3535,MATCH(MAX(Q$64:Q3534),Q$64:Q3534,0)-1)&gt;(1+$O$2),MAX(O$64:O3535)&gt;MAX(P$64:P3534)),MAX(Q$64:Q3534)+1,""))),"")</f>
        <v/>
      </c>
    </row>
    <row r="3536" spans="1:17" x14ac:dyDescent="0.2">
      <c r="A3536" s="13">
        <f>HLOOKUP($E$2,历史数据!$V$3:$AE$5000,ROW(A3534),)</f>
        <v>0</v>
      </c>
      <c r="B3536" s="41">
        <v>41779</v>
      </c>
      <c r="C3536" s="100" t="str">
        <f>IFERROR(IF(A3536&lt;&gt;0,MAX($C$4:C3535)+1,""),"")</f>
        <v/>
      </c>
      <c r="D3536" s="100"/>
      <c r="E3536" s="99">
        <f t="shared" si="311"/>
        <v>41911</v>
      </c>
      <c r="F3536" s="101">
        <f>IFERROR(VLOOKUP(E3536,历史数据!AH:AJ,3,),"")</f>
        <v>18.870319597151799</v>
      </c>
      <c r="G3536" s="101">
        <f t="shared" si="307"/>
        <v>15.312586689677739</v>
      </c>
      <c r="H3536" s="105">
        <f t="shared" si="308"/>
        <v>6.6107914388109368E-3</v>
      </c>
      <c r="I3536" s="101">
        <f>IFERROR(VLOOKUP(E3536,历史数据!AH:AJ,2,),"")</f>
        <v>18.075368288155801</v>
      </c>
      <c r="J3536" s="104">
        <f t="shared" si="309"/>
        <v>52</v>
      </c>
      <c r="K3536" s="104" t="str">
        <f>IFERROR(IF(AND(J3535=$H$2*1,MAX(K$64:K3535)=MAX(L$64:L3535)),MAX(K$64:K3535)+1,""),"")</f>
        <v/>
      </c>
      <c r="L3536" s="104" t="str">
        <f>IFERROR(IF(AND($F3535/INDEX($F$64:$F3536,MATCH(MAX(M$64:M3536),M$64:M3536,0)-1)&lt;(1-$P$2),MAX(K$64:K3536)&gt;MAX(L$64:L3535)),MAX(K$64:K3536),""),"")</f>
        <v/>
      </c>
      <c r="M3536" s="104" t="str">
        <f>IFERROR(IF(E3536="","",IF(K3536&lt;&gt;"",MAX(M$64:M3535)+1,IF(AND($F3535/INDEX($F$64:$F3536,MATCH(MAX(M$64:M3535),M$64:M3535,0)-1)&gt;(1+$O$2),MAX(K$64:K3536)&gt;MAX(L$64:L3535)),MAX(M$64:M3535)+1,""))),"")</f>
        <v/>
      </c>
      <c r="N3536" s="91">
        <f t="shared" si="310"/>
        <v>52</v>
      </c>
      <c r="O3536" s="91" t="str">
        <f>IFERROR(IF(AND(N3535=$H$2*1,MAX(O$64:O3535)=MAX(P$64:P3535)),MAX(O$64:O3535)+1,""),"")</f>
        <v/>
      </c>
      <c r="P3536" s="91" t="str">
        <f>IFERROR(IF(MOD(MAX(Q$64:Q3536),10*MAX(O$64:O3536))&lt;=2,IF(AND(F3535/INDEX($F$64:$F3536,MATCH(MAX(O$64:O3536),O$64:O3536,0)-1)&lt;(1-$P$2),MAX(O$64:O3536)&gt;MAX(P$64:P3535)),MAX(O$64:O3536),""),IF(AND($F3535/INDEX($F$64:$F3536,MATCH(MAX(Q$64:Q3536),Q$64:Q3536,0)-1)&lt;(1-$P$2),MAX(O$64:O3536)&gt;MAX(P$64:P3535)),MAX(O$64:O3536),"")),"")</f>
        <v/>
      </c>
      <c r="Q3536" s="91" t="str">
        <f>IFERROR(IF(E3536="","",IF(O3536&lt;&gt;"",MAX(O$64:O3536)*10+1,IF(AND($F3535/INDEX($F$64:$F3536,MATCH(MAX(Q$64:Q3535),Q$64:Q3535,0)-1)&gt;(1+$O$2),MAX(O$64:O3536)&gt;MAX(P$64:P3535)),MAX(Q$64:Q3535)+1,""))),"")</f>
        <v/>
      </c>
    </row>
    <row r="3537" spans="1:17" x14ac:dyDescent="0.2">
      <c r="A3537" s="13">
        <f>HLOOKUP($E$2,历史数据!$V$3:$AE$5000,ROW(A3535),)</f>
        <v>0</v>
      </c>
      <c r="B3537" s="41">
        <v>41780</v>
      </c>
      <c r="C3537" s="100" t="str">
        <f>IFERROR(IF(A3537&lt;&gt;0,MAX($C$4:C3536)+1,""),"")</f>
        <v/>
      </c>
      <c r="D3537" s="100"/>
      <c r="E3537" s="99">
        <f t="shared" si="311"/>
        <v>41912</v>
      </c>
      <c r="F3537" s="101">
        <f>IFERROR(VLOOKUP(E3537,历史数据!AH:AJ,3,),"")</f>
        <v>19.417663121378599</v>
      </c>
      <c r="G3537" s="101">
        <f t="shared" si="307"/>
        <v>15.425747791313514</v>
      </c>
      <c r="H3537" s="105">
        <f t="shared" si="308"/>
        <v>7.3900709219858474E-3</v>
      </c>
      <c r="I3537" s="101">
        <f>IFERROR(VLOOKUP(E3537,历史数据!AH:AJ,2,),"")</f>
        <v>19.026703461216599</v>
      </c>
      <c r="J3537" s="104">
        <f t="shared" si="309"/>
        <v>53</v>
      </c>
      <c r="K3537" s="104" t="str">
        <f>IFERROR(IF(AND(J3536=$H$2*1,MAX(K$64:K3536)=MAX(L$64:L3536)),MAX(K$64:K3536)+1,""),"")</f>
        <v/>
      </c>
      <c r="L3537" s="104" t="str">
        <f>IFERROR(IF(AND($F3536/INDEX($F$64:$F3537,MATCH(MAX(M$64:M3537),M$64:M3537,0)-1)&lt;(1-$P$2),MAX(K$64:K3537)&gt;MAX(L$64:L3536)),MAX(K$64:K3537),""),"")</f>
        <v/>
      </c>
      <c r="M3537" s="104" t="str">
        <f>IFERROR(IF(E3537="","",IF(K3537&lt;&gt;"",MAX(M$64:M3536)+1,IF(AND($F3536/INDEX($F$64:$F3537,MATCH(MAX(M$64:M3536),M$64:M3536,0)-1)&gt;(1+$O$2),MAX(K$64:K3537)&gt;MAX(L$64:L3536)),MAX(M$64:M3536)+1,""))),"")</f>
        <v/>
      </c>
      <c r="N3537" s="91">
        <f t="shared" si="310"/>
        <v>53</v>
      </c>
      <c r="O3537" s="91" t="str">
        <f>IFERROR(IF(AND(N3536=$H$2*1,MAX(O$64:O3536)=MAX(P$64:P3536)),MAX(O$64:O3536)+1,""),"")</f>
        <v/>
      </c>
      <c r="P3537" s="91" t="str">
        <f>IFERROR(IF(MOD(MAX(Q$64:Q3537),10*MAX(O$64:O3537))&lt;=2,IF(AND(F3536/INDEX($F$64:$F3537,MATCH(MAX(O$64:O3537),O$64:O3537,0)-1)&lt;(1-$P$2),MAX(O$64:O3537)&gt;MAX(P$64:P3536)),MAX(O$64:O3537),""),IF(AND($F3536/INDEX($F$64:$F3537,MATCH(MAX(Q$64:Q3537),Q$64:Q3537,0)-1)&lt;(1-$P$2),MAX(O$64:O3537)&gt;MAX(P$64:P3536)),MAX(O$64:O3537),"")),"")</f>
        <v/>
      </c>
      <c r="Q3537" s="91" t="str">
        <f>IFERROR(IF(E3537="","",IF(O3537&lt;&gt;"",MAX(O$64:O3537)*10+1,IF(AND($F3536/INDEX($F$64:$F3537,MATCH(MAX(Q$64:Q3536),Q$64:Q3536,0)-1)&gt;(1+$O$2),MAX(O$64:O3537)&gt;MAX(P$64:P3536)),MAX(Q$64:Q3536)+1,""))),"")</f>
        <v/>
      </c>
    </row>
    <row r="3538" spans="1:17" x14ac:dyDescent="0.2">
      <c r="A3538" s="13">
        <f>HLOOKUP($E$2,历史数据!$V$3:$AE$5000,ROW(A3536),)</f>
        <v>0</v>
      </c>
      <c r="B3538" s="41">
        <v>41781</v>
      </c>
      <c r="C3538" s="100" t="str">
        <f>IFERROR(IF(A3538&lt;&gt;0,MAX($C$4:C3537)+1,""),"")</f>
        <v/>
      </c>
      <c r="D3538" s="100"/>
      <c r="E3538" s="99">
        <f t="shared" si="311"/>
        <v>41920</v>
      </c>
      <c r="F3538" s="101">
        <f>IFERROR(VLOOKUP(E3538,历史数据!AH:AJ,3,),"")</f>
        <v>20.069262554981901</v>
      </c>
      <c r="G3538" s="101">
        <f t="shared" si="307"/>
        <v>15.540863691250099</v>
      </c>
      <c r="H3538" s="105">
        <f t="shared" si="308"/>
        <v>7.462581489981801E-3</v>
      </c>
      <c r="I3538" s="101">
        <f>IFERROR(VLOOKUP(E3538,历史数据!AH:AJ,2,),"")</f>
        <v>19.417663121378599</v>
      </c>
      <c r="J3538" s="104">
        <f t="shared" si="309"/>
        <v>54</v>
      </c>
      <c r="K3538" s="104" t="str">
        <f>IFERROR(IF(AND(J3537=$H$2*1,MAX(K$64:K3537)=MAX(L$64:L3537)),MAX(K$64:K3537)+1,""),"")</f>
        <v/>
      </c>
      <c r="L3538" s="104" t="str">
        <f>IFERROR(IF(AND($F3537/INDEX($F$64:$F3538,MATCH(MAX(M$64:M3538),M$64:M3538,0)-1)&lt;(1-$P$2),MAX(K$64:K3538)&gt;MAX(L$64:L3537)),MAX(K$64:K3538),""),"")</f>
        <v/>
      </c>
      <c r="M3538" s="104" t="str">
        <f>IFERROR(IF(E3538="","",IF(K3538&lt;&gt;"",MAX(M$64:M3537)+1,IF(AND($F3537/INDEX($F$64:$F3538,MATCH(MAX(M$64:M3537),M$64:M3537,0)-1)&gt;(1+$O$2),MAX(K$64:K3538)&gt;MAX(L$64:L3537)),MAX(M$64:M3537)+1,""))),"")</f>
        <v/>
      </c>
      <c r="N3538" s="91">
        <f t="shared" si="310"/>
        <v>54</v>
      </c>
      <c r="O3538" s="91" t="str">
        <f>IFERROR(IF(AND(N3537=$H$2*1,MAX(O$64:O3537)=MAX(P$64:P3537)),MAX(O$64:O3537)+1,""),"")</f>
        <v/>
      </c>
      <c r="P3538" s="91" t="str">
        <f>IFERROR(IF(MOD(MAX(Q$64:Q3538),10*MAX(O$64:O3538))&lt;=2,IF(AND(F3537/INDEX($F$64:$F3538,MATCH(MAX(O$64:O3538),O$64:O3538,0)-1)&lt;(1-$P$2),MAX(O$64:O3538)&gt;MAX(P$64:P3537)),MAX(O$64:O3538),""),IF(AND($F3537/INDEX($F$64:$F3538,MATCH(MAX(Q$64:Q3538),Q$64:Q3538,0)-1)&lt;(1-$P$2),MAX(O$64:O3538)&gt;MAX(P$64:P3537)),MAX(O$64:O3538),"")),"")</f>
        <v/>
      </c>
      <c r="Q3538" s="91" t="str">
        <f>IFERROR(IF(E3538="","",IF(O3538&lt;&gt;"",MAX(O$64:O3538)*10+1,IF(AND($F3537/INDEX($F$64:$F3538,MATCH(MAX(Q$64:Q3537),Q$64:Q3537,0)-1)&gt;(1+$O$2),MAX(O$64:O3538)&gt;MAX(P$64:P3537)),MAX(Q$64:Q3537)+1,""))),"")</f>
        <v/>
      </c>
    </row>
    <row r="3539" spans="1:17" x14ac:dyDescent="0.2">
      <c r="A3539" s="13">
        <f>HLOOKUP($E$2,历史数据!$V$3:$AE$5000,ROW(A3537),)</f>
        <v>0</v>
      </c>
      <c r="B3539" s="41">
        <v>41782</v>
      </c>
      <c r="C3539" s="100" t="str">
        <f>IFERROR(IF(A3539&lt;&gt;0,MAX($C$4:C3538)+1,""),"")</f>
        <v/>
      </c>
      <c r="D3539" s="100"/>
      <c r="E3539" s="99">
        <f t="shared" si="311"/>
        <v>41921</v>
      </c>
      <c r="F3539" s="101">
        <f>IFERROR(VLOOKUP(E3539,历史数据!AH:AJ,3,),"")</f>
        <v>19.704366872164002</v>
      </c>
      <c r="G3539" s="101">
        <f t="shared" si="307"/>
        <v>15.654241992697074</v>
      </c>
      <c r="H3539" s="105">
        <f t="shared" si="308"/>
        <v>7.2954955206774308E-3</v>
      </c>
      <c r="I3539" s="101">
        <f>IFERROR(VLOOKUP(E3539,历史数据!AH:AJ,2,),"")</f>
        <v>19.8346867588847</v>
      </c>
      <c r="J3539" s="104">
        <f t="shared" si="309"/>
        <v>55</v>
      </c>
      <c r="K3539" s="104" t="str">
        <f>IFERROR(IF(AND(J3538=$H$2*1,MAX(K$64:K3538)=MAX(L$64:L3538)),MAX(K$64:K3538)+1,""),"")</f>
        <v/>
      </c>
      <c r="L3539" s="104" t="str">
        <f>IFERROR(IF(AND($F3538/INDEX($F$64:$F3539,MATCH(MAX(M$64:M3539),M$64:M3539,0)-1)&lt;(1-$P$2),MAX(K$64:K3539)&gt;MAX(L$64:L3538)),MAX(K$64:K3539),""),"")</f>
        <v/>
      </c>
      <c r="M3539" s="104" t="str">
        <f>IFERROR(IF(E3539="","",IF(K3539&lt;&gt;"",MAX(M$64:M3538)+1,IF(AND($F3538/INDEX($F$64:$F3539,MATCH(MAX(M$64:M3538),M$64:M3538,0)-1)&gt;(1+$O$2),MAX(K$64:K3539)&gt;MAX(L$64:L3538)),MAX(M$64:M3538)+1,""))),"")</f>
        <v/>
      </c>
      <c r="N3539" s="91">
        <f t="shared" si="310"/>
        <v>55</v>
      </c>
      <c r="O3539" s="91" t="str">
        <f>IFERROR(IF(AND(N3538=$H$2*1,MAX(O$64:O3538)=MAX(P$64:P3538)),MAX(O$64:O3538)+1,""),"")</f>
        <v/>
      </c>
      <c r="P3539" s="91" t="str">
        <f>IFERROR(IF(MOD(MAX(Q$64:Q3539),10*MAX(O$64:O3539))&lt;=2,IF(AND(F3538/INDEX($F$64:$F3539,MATCH(MAX(O$64:O3539),O$64:O3539,0)-1)&lt;(1-$P$2),MAX(O$64:O3539)&gt;MAX(P$64:P3538)),MAX(O$64:O3539),""),IF(AND($F3538/INDEX($F$64:$F3539,MATCH(MAX(Q$64:Q3539),Q$64:Q3539,0)-1)&lt;(1-$P$2),MAX(O$64:O3539)&gt;MAX(P$64:P3538)),MAX(O$64:O3539),"")),"")</f>
        <v/>
      </c>
      <c r="Q3539" s="91" t="str">
        <f>IFERROR(IF(E3539="","",IF(O3539&lt;&gt;"",MAX(O$64:O3539)*10+1,IF(AND($F3538/INDEX($F$64:$F3539,MATCH(MAX(Q$64:Q3538),Q$64:Q3538,0)-1)&gt;(1+$O$2),MAX(O$64:O3539)&gt;MAX(P$64:P3538)),MAX(Q$64:Q3538)+1,""))),"")</f>
        <v/>
      </c>
    </row>
    <row r="3540" spans="1:17" x14ac:dyDescent="0.2">
      <c r="A3540" s="13">
        <f>HLOOKUP($E$2,历史数据!$V$3:$AE$5000,ROW(A3538),)</f>
        <v>0</v>
      </c>
      <c r="B3540" s="41">
        <v>41785</v>
      </c>
      <c r="C3540" s="100" t="str">
        <f>IFERROR(IF(A3540&lt;&gt;0,MAX($C$4:C3539)+1,""),"")</f>
        <v/>
      </c>
      <c r="D3540" s="100"/>
      <c r="E3540" s="99">
        <f t="shared" si="311"/>
        <v>41922</v>
      </c>
      <c r="F3540" s="101">
        <f>IFERROR(VLOOKUP(E3540,历史数据!AH:AJ,3,),"")</f>
        <v>19.3525031780182</v>
      </c>
      <c r="G3540" s="101">
        <f t="shared" si="307"/>
        <v>15.761321499619214</v>
      </c>
      <c r="H3540" s="105">
        <f t="shared" si="308"/>
        <v>6.8402869313055614E-3</v>
      </c>
      <c r="I3540" s="101">
        <f>IFERROR(VLOOKUP(E3540,历史数据!AH:AJ,2,),"")</f>
        <v>19.261279257313799</v>
      </c>
      <c r="J3540" s="104">
        <f t="shared" si="309"/>
        <v>56</v>
      </c>
      <c r="K3540" s="104" t="str">
        <f>IFERROR(IF(AND(J3539=$H$2*1,MAX(K$64:K3539)=MAX(L$64:L3539)),MAX(K$64:K3539)+1,""),"")</f>
        <v/>
      </c>
      <c r="L3540" s="104" t="str">
        <f>IFERROR(IF(AND($F3539/INDEX($F$64:$F3540,MATCH(MAX(M$64:M3540),M$64:M3540,0)-1)&lt;(1-$P$2),MAX(K$64:K3540)&gt;MAX(L$64:L3539)),MAX(K$64:K3540),""),"")</f>
        <v/>
      </c>
      <c r="M3540" s="104" t="str">
        <f>IFERROR(IF(E3540="","",IF(K3540&lt;&gt;"",MAX(M$64:M3539)+1,IF(AND($F3539/INDEX($F$64:$F3540,MATCH(MAX(M$64:M3539),M$64:M3539,0)-1)&gt;(1+$O$2),MAX(K$64:K3540)&gt;MAX(L$64:L3539)),MAX(M$64:M3539)+1,""))),"")</f>
        <v/>
      </c>
      <c r="N3540" s="91">
        <f t="shared" si="310"/>
        <v>56</v>
      </c>
      <c r="O3540" s="91" t="str">
        <f>IFERROR(IF(AND(N3539=$H$2*1,MAX(O$64:O3539)=MAX(P$64:P3539)),MAX(O$64:O3539)+1,""),"")</f>
        <v/>
      </c>
      <c r="P3540" s="91" t="str">
        <f>IFERROR(IF(MOD(MAX(Q$64:Q3540),10*MAX(O$64:O3540))&lt;=2,IF(AND(F3539/INDEX($F$64:$F3540,MATCH(MAX(O$64:O3540),O$64:O3540,0)-1)&lt;(1-$P$2),MAX(O$64:O3540)&gt;MAX(P$64:P3539)),MAX(O$64:O3540),""),IF(AND($F3539/INDEX($F$64:$F3540,MATCH(MAX(Q$64:Q3540),Q$64:Q3540,0)-1)&lt;(1-$P$2),MAX(O$64:O3540)&gt;MAX(P$64:P3539)),MAX(O$64:O3540),"")),"")</f>
        <v/>
      </c>
      <c r="Q3540" s="91" t="str">
        <f>IFERROR(IF(E3540="","",IF(O3540&lt;&gt;"",MAX(O$64:O3540)*10+1,IF(AND($F3539/INDEX($F$64:$F3540,MATCH(MAX(Q$64:Q3539),Q$64:Q3539,0)-1)&gt;(1+$O$2),MAX(O$64:O3540)&gt;MAX(P$64:P3539)),MAX(Q$64:Q3539)+1,""))),"")</f>
        <v/>
      </c>
    </row>
    <row r="3541" spans="1:17" x14ac:dyDescent="0.2">
      <c r="A3541" s="13">
        <f>HLOOKUP($E$2,历史数据!$V$3:$AE$5000,ROW(A3539),)</f>
        <v>0</v>
      </c>
      <c r="B3541" s="41">
        <v>41786</v>
      </c>
      <c r="C3541" s="100" t="str">
        <f>IFERROR(IF(A3541&lt;&gt;0,MAX($C$4:C3540)+1,""),"")</f>
        <v/>
      </c>
      <c r="D3541" s="100"/>
      <c r="E3541" s="99">
        <f t="shared" si="311"/>
        <v>41925</v>
      </c>
      <c r="F3541" s="101">
        <f>IFERROR(VLOOKUP(E3541,历史数据!AH:AJ,3,),"")</f>
        <v>19.3655351666903</v>
      </c>
      <c r="G3541" s="101">
        <f t="shared" si="307"/>
        <v>15.868401006541356</v>
      </c>
      <c r="H3541" s="105">
        <f t="shared" si="308"/>
        <v>6.7938152853952438E-3</v>
      </c>
      <c r="I3541" s="101">
        <f>IFERROR(VLOOKUP(E3541,历史数据!AH:AJ,2,),"")</f>
        <v>19.378567155362401</v>
      </c>
      <c r="J3541" s="104">
        <f t="shared" si="309"/>
        <v>57</v>
      </c>
      <c r="K3541" s="104" t="str">
        <f>IFERROR(IF(AND(J3540=$H$2*1,MAX(K$64:K3540)=MAX(L$64:L3540)),MAX(K$64:K3540)+1,""),"")</f>
        <v/>
      </c>
      <c r="L3541" s="104" t="str">
        <f>IFERROR(IF(AND($F3540/INDEX($F$64:$F3541,MATCH(MAX(M$64:M3541),M$64:M3541,0)-1)&lt;(1-$P$2),MAX(K$64:K3541)&gt;MAX(L$64:L3540)),MAX(K$64:K3541),""),"")</f>
        <v/>
      </c>
      <c r="M3541" s="104" t="str">
        <f>IFERROR(IF(E3541="","",IF(K3541&lt;&gt;"",MAX(M$64:M3540)+1,IF(AND($F3540/INDEX($F$64:$F3541,MATCH(MAX(M$64:M3540),M$64:M3540,0)-1)&gt;(1+$O$2),MAX(K$64:K3541)&gt;MAX(L$64:L3540)),MAX(M$64:M3540)+1,""))),"")</f>
        <v/>
      </c>
      <c r="N3541" s="91">
        <f t="shared" si="310"/>
        <v>57</v>
      </c>
      <c r="O3541" s="91" t="str">
        <f>IFERROR(IF(AND(N3540=$H$2*1,MAX(O$64:O3540)=MAX(P$64:P3540)),MAX(O$64:O3540)+1,""),"")</f>
        <v/>
      </c>
      <c r="P3541" s="91" t="str">
        <f>IFERROR(IF(MOD(MAX(Q$64:Q3541),10*MAX(O$64:O3541))&lt;=2,IF(AND(F3540/INDEX($F$64:$F3541,MATCH(MAX(O$64:O3541),O$64:O3541,0)-1)&lt;(1-$P$2),MAX(O$64:O3541)&gt;MAX(P$64:P3540)),MAX(O$64:O3541),""),IF(AND($F3540/INDEX($F$64:$F3541,MATCH(MAX(Q$64:Q3541),Q$64:Q3541,0)-1)&lt;(1-$P$2),MAX(O$64:O3541)&gt;MAX(P$64:P3540)),MAX(O$64:O3541),"")),"")</f>
        <v/>
      </c>
      <c r="Q3541" s="91" t="str">
        <f>IFERROR(IF(E3541="","",IF(O3541&lt;&gt;"",MAX(O$64:O3541)*10+1,IF(AND($F3540/INDEX($F$64:$F3541,MATCH(MAX(Q$64:Q3540),Q$64:Q3540,0)-1)&gt;(1+$O$2),MAX(O$64:O3541)&gt;MAX(P$64:P3540)),MAX(Q$64:Q3540)+1,""))),"")</f>
        <v/>
      </c>
    </row>
    <row r="3542" spans="1:17" x14ac:dyDescent="0.2">
      <c r="A3542" s="13">
        <f>HLOOKUP($E$2,历史数据!$V$3:$AE$5000,ROW(A3540),)</f>
        <v>0</v>
      </c>
      <c r="B3542" s="41">
        <v>41787</v>
      </c>
      <c r="C3542" s="100" t="str">
        <f>IFERROR(IF(A3542&lt;&gt;0,MAX($C$4:C3541)+1,""),"")</f>
        <v/>
      </c>
      <c r="D3542" s="100"/>
      <c r="E3542" s="99">
        <f t="shared" si="311"/>
        <v>41926</v>
      </c>
      <c r="F3542" s="101">
        <f>IFERROR(VLOOKUP(E3542,历史数据!AH:AJ,3,),"")</f>
        <v>19.808622781540599</v>
      </c>
      <c r="G3542" s="101">
        <f t="shared" si="307"/>
        <v>15.982648107233139</v>
      </c>
      <c r="H3542" s="105">
        <f t="shared" si="308"/>
        <v>7.199660548324216E-3</v>
      </c>
      <c r="I3542" s="101">
        <f>IFERROR(VLOOKUP(E3542,历史数据!AH:AJ,2,),"")</f>
        <v>19.078831415904901</v>
      </c>
      <c r="J3542" s="104">
        <f t="shared" si="309"/>
        <v>58</v>
      </c>
      <c r="K3542" s="104" t="str">
        <f>IFERROR(IF(AND(J3541=$H$2*1,MAX(K$64:K3541)=MAX(L$64:L3541)),MAX(K$64:K3541)+1,""),"")</f>
        <v/>
      </c>
      <c r="L3542" s="104" t="str">
        <f>IFERROR(IF(AND($F3541/INDEX($F$64:$F3542,MATCH(MAX(M$64:M3542),M$64:M3542,0)-1)&lt;(1-$P$2),MAX(K$64:K3542)&gt;MAX(L$64:L3541)),MAX(K$64:K3542),""),"")</f>
        <v/>
      </c>
      <c r="M3542" s="104" t="str">
        <f>IFERROR(IF(E3542="","",IF(K3542&lt;&gt;"",MAX(M$64:M3541)+1,IF(AND($F3541/INDEX($F$64:$F3542,MATCH(MAX(M$64:M3541),M$64:M3541,0)-1)&gt;(1+$O$2),MAX(K$64:K3542)&gt;MAX(L$64:L3541)),MAX(M$64:M3541)+1,""))),"")</f>
        <v/>
      </c>
      <c r="N3542" s="91">
        <f t="shared" si="310"/>
        <v>58</v>
      </c>
      <c r="O3542" s="91" t="str">
        <f>IFERROR(IF(AND(N3541=$H$2*1,MAX(O$64:O3541)=MAX(P$64:P3541)),MAX(O$64:O3541)+1,""),"")</f>
        <v/>
      </c>
      <c r="P3542" s="91" t="str">
        <f>IFERROR(IF(MOD(MAX(Q$64:Q3542),10*MAX(O$64:O3542))&lt;=2,IF(AND(F3541/INDEX($F$64:$F3542,MATCH(MAX(O$64:O3542),O$64:O3542,0)-1)&lt;(1-$P$2),MAX(O$64:O3542)&gt;MAX(P$64:P3541)),MAX(O$64:O3542),""),IF(AND($F3541/INDEX($F$64:$F3542,MATCH(MAX(Q$64:Q3542),Q$64:Q3542,0)-1)&lt;(1-$P$2),MAX(O$64:O3542)&gt;MAX(P$64:P3541)),MAX(O$64:O3542),"")),"")</f>
        <v/>
      </c>
      <c r="Q3542" s="91" t="str">
        <f>IFERROR(IF(E3542="","",IF(O3542&lt;&gt;"",MAX(O$64:O3542)*10+1,IF(AND($F3541/INDEX($F$64:$F3542,MATCH(MAX(Q$64:Q3541),Q$64:Q3541,0)-1)&gt;(1+$O$2),MAX(O$64:O3542)&gt;MAX(P$64:P3541)),MAX(Q$64:Q3541)+1,""))),"")</f>
        <v/>
      </c>
    </row>
    <row r="3543" spans="1:17" x14ac:dyDescent="0.2">
      <c r="A3543" s="13">
        <f>HLOOKUP($E$2,历史数据!$V$3:$AE$5000,ROW(A3541),)</f>
        <v>113200</v>
      </c>
      <c r="B3543" s="41">
        <v>41788</v>
      </c>
      <c r="C3543" s="100">
        <f>IFERROR(IF(A3543&lt;&gt;0,MAX($C$4:C3542)+1,""),"")</f>
        <v>3447</v>
      </c>
      <c r="D3543" s="100"/>
      <c r="E3543" s="99">
        <f t="shared" si="311"/>
        <v>41927</v>
      </c>
      <c r="F3543" s="101">
        <f>IFERROR(VLOOKUP(E3543,历史数据!AH:AJ,3,),"")</f>
        <v>19.7434628381802</v>
      </c>
      <c r="G3543" s="101">
        <f t="shared" si="307"/>
        <v>16.094506010001705</v>
      </c>
      <c r="H3543" s="105">
        <f t="shared" si="308"/>
        <v>6.9987089760139565E-3</v>
      </c>
      <c r="I3543" s="101">
        <f>IFERROR(VLOOKUP(E3543,历史数据!AH:AJ,2,),"")</f>
        <v>19.6783028948199</v>
      </c>
      <c r="J3543" s="104">
        <f t="shared" si="309"/>
        <v>59</v>
      </c>
      <c r="K3543" s="104" t="str">
        <f>IFERROR(IF(AND(J3542=$H$2*1,MAX(K$64:K3542)=MAX(L$64:L3542)),MAX(K$64:K3542)+1,""),"")</f>
        <v/>
      </c>
      <c r="L3543" s="104" t="str">
        <f>IFERROR(IF(AND($F3542/INDEX($F$64:$F3543,MATCH(MAX(M$64:M3543),M$64:M3543,0)-1)&lt;(1-$P$2),MAX(K$64:K3543)&gt;MAX(L$64:L3542)),MAX(K$64:K3543),""),"")</f>
        <v/>
      </c>
      <c r="M3543" s="104" t="str">
        <f>IFERROR(IF(E3543="","",IF(K3543&lt;&gt;"",MAX(M$64:M3542)+1,IF(AND($F3542/INDEX($F$64:$F3543,MATCH(MAX(M$64:M3542),M$64:M3542,0)-1)&gt;(1+$O$2),MAX(K$64:K3543)&gt;MAX(L$64:L3542)),MAX(M$64:M3542)+1,""))),"")</f>
        <v/>
      </c>
      <c r="N3543" s="91">
        <f t="shared" si="310"/>
        <v>59</v>
      </c>
      <c r="O3543" s="91" t="str">
        <f>IFERROR(IF(AND(N3542=$H$2*1,MAX(O$64:O3542)=MAX(P$64:P3542)),MAX(O$64:O3542)+1,""),"")</f>
        <v/>
      </c>
      <c r="P3543" s="91" t="str">
        <f>IFERROR(IF(MOD(MAX(Q$64:Q3543),10*MAX(O$64:O3543))&lt;=2,IF(AND(F3542/INDEX($F$64:$F3543,MATCH(MAX(O$64:O3543),O$64:O3543,0)-1)&lt;(1-$P$2),MAX(O$64:O3543)&gt;MAX(P$64:P3542)),MAX(O$64:O3543),""),IF(AND($F3542/INDEX($F$64:$F3543,MATCH(MAX(Q$64:Q3543),Q$64:Q3543,0)-1)&lt;(1-$P$2),MAX(O$64:O3543)&gt;MAX(P$64:P3542)),MAX(O$64:O3543),"")),"")</f>
        <v/>
      </c>
      <c r="Q3543" s="91" t="str">
        <f>IFERROR(IF(E3543="","",IF(O3543&lt;&gt;"",MAX(O$64:O3543)*10+1,IF(AND($F3542/INDEX($F$64:$F3543,MATCH(MAX(Q$64:Q3542),Q$64:Q3542,0)-1)&gt;(1+$O$2),MAX(O$64:O3543)&gt;MAX(P$64:P3542)),MAX(Q$64:Q3542)+1,""))),"")</f>
        <v/>
      </c>
    </row>
    <row r="3544" spans="1:17" x14ac:dyDescent="0.2">
      <c r="A3544" s="13">
        <f>HLOOKUP($E$2,历史数据!$V$3:$AE$5000,ROW(A3542),)</f>
        <v>340900</v>
      </c>
      <c r="B3544" s="41">
        <v>41789</v>
      </c>
      <c r="C3544" s="100">
        <f>IFERROR(IF(A3544&lt;&gt;0,MAX($C$4:C3543)+1,""),"")</f>
        <v>3448</v>
      </c>
      <c r="D3544" s="100"/>
      <c r="E3544" s="99">
        <f t="shared" si="311"/>
        <v>41928</v>
      </c>
      <c r="F3544" s="101">
        <f>IFERROR(VLOOKUP(E3544,历史数据!AH:AJ,3,),"")</f>
        <v>19.378567155362401</v>
      </c>
      <c r="G3544" s="101">
        <f t="shared" si="307"/>
        <v>16.196589921266224</v>
      </c>
      <c r="H3544" s="105">
        <f t="shared" si="308"/>
        <v>6.3427800269906243E-3</v>
      </c>
      <c r="I3544" s="101">
        <f>IFERROR(VLOOKUP(E3544,历史数据!AH:AJ,2,),"")</f>
        <v>19.6001109627875</v>
      </c>
      <c r="J3544" s="104">
        <f t="shared" si="309"/>
        <v>60</v>
      </c>
      <c r="K3544" s="104" t="str">
        <f>IFERROR(IF(AND(J3543=$H$2*1,MAX(K$64:K3543)=MAX(L$64:L3543)),MAX(K$64:K3543)+1,""),"")</f>
        <v/>
      </c>
      <c r="L3544" s="104" t="str">
        <f>IFERROR(IF(AND($F3543/INDEX($F$64:$F3544,MATCH(MAX(M$64:M3544),M$64:M3544,0)-1)&lt;(1-$P$2),MAX(K$64:K3544)&gt;MAX(L$64:L3543)),MAX(K$64:K3544),""),"")</f>
        <v/>
      </c>
      <c r="M3544" s="104" t="str">
        <f>IFERROR(IF(E3544="","",IF(K3544&lt;&gt;"",MAX(M$64:M3543)+1,IF(AND($F3543/INDEX($F$64:$F3544,MATCH(MAX(M$64:M3543),M$64:M3543,0)-1)&gt;(1+$O$2),MAX(K$64:K3544)&gt;MAX(L$64:L3543)),MAX(M$64:M3543)+1,""))),"")</f>
        <v/>
      </c>
      <c r="N3544" s="91">
        <f t="shared" si="310"/>
        <v>60</v>
      </c>
      <c r="O3544" s="91" t="str">
        <f>IFERROR(IF(AND(N3543=$H$2*1,MAX(O$64:O3543)=MAX(P$64:P3543)),MAX(O$64:O3543)+1,""),"")</f>
        <v/>
      </c>
      <c r="P3544" s="91" t="str">
        <f>IFERROR(IF(MOD(MAX(Q$64:Q3544),10*MAX(O$64:O3544))&lt;=2,IF(AND(F3543/INDEX($F$64:$F3544,MATCH(MAX(O$64:O3544),O$64:O3544,0)-1)&lt;(1-$P$2),MAX(O$64:O3544)&gt;MAX(P$64:P3543)),MAX(O$64:O3544),""),IF(AND($F3543/INDEX($F$64:$F3544,MATCH(MAX(Q$64:Q3544),Q$64:Q3544,0)-1)&lt;(1-$P$2),MAX(O$64:O3544)&gt;MAX(P$64:P3543)),MAX(O$64:O3544),"")),"")</f>
        <v/>
      </c>
      <c r="Q3544" s="91" t="str">
        <f>IFERROR(IF(E3544="","",IF(O3544&lt;&gt;"",MAX(O$64:O3544)*10+1,IF(AND($F3543/INDEX($F$64:$F3544,MATCH(MAX(Q$64:Q3543),Q$64:Q3543,0)-1)&gt;(1+$O$2),MAX(O$64:O3544)&gt;MAX(P$64:P3543)),MAX(Q$64:Q3543)+1,""))),"")</f>
        <v/>
      </c>
    </row>
    <row r="3545" spans="1:17" x14ac:dyDescent="0.2">
      <c r="A3545" s="13">
        <f>HLOOKUP($E$2,历史数据!$V$3:$AE$5000,ROW(A3543),)</f>
        <v>3008293</v>
      </c>
      <c r="B3545" s="41">
        <v>41793</v>
      </c>
      <c r="C3545" s="100">
        <f>IFERROR(IF(A3545&lt;&gt;0,MAX($C$4:C3544)+1,""),"")</f>
        <v>3449</v>
      </c>
      <c r="D3545" s="100"/>
      <c r="E3545" s="99">
        <f t="shared" si="311"/>
        <v>41929</v>
      </c>
      <c r="F3545" s="101">
        <f>IFERROR(VLOOKUP(E3545,历史数据!AH:AJ,3,),"")</f>
        <v>18.805159653791499</v>
      </c>
      <c r="G3545" s="101">
        <f t="shared" si="307"/>
        <v>16.284555844802671</v>
      </c>
      <c r="H3545" s="105">
        <f t="shared" si="308"/>
        <v>5.4311385275580548E-3</v>
      </c>
      <c r="I3545" s="101">
        <f>IFERROR(VLOOKUP(E3545,历史数据!AH:AJ,2,),"")</f>
        <v>19.235215279969601</v>
      </c>
      <c r="J3545" s="104">
        <f t="shared" si="309"/>
        <v>61</v>
      </c>
      <c r="K3545" s="104" t="str">
        <f>IFERROR(IF(AND(J3544=$H$2*1,MAX(K$64:K3544)=MAX(L$64:L3544)),MAX(K$64:K3544)+1,""),"")</f>
        <v/>
      </c>
      <c r="L3545" s="104" t="str">
        <f>IFERROR(IF(AND($F3544/INDEX($F$64:$F3545,MATCH(MAX(M$64:M3545),M$64:M3545,0)-1)&lt;(1-$P$2),MAX(K$64:K3545)&gt;MAX(L$64:L3544)),MAX(K$64:K3545),""),"")</f>
        <v/>
      </c>
      <c r="M3545" s="104" t="str">
        <f>IFERROR(IF(E3545="","",IF(K3545&lt;&gt;"",MAX(M$64:M3544)+1,IF(AND($F3544/INDEX($F$64:$F3545,MATCH(MAX(M$64:M3544),M$64:M3544,0)-1)&gt;(1+$O$2),MAX(K$64:K3545)&gt;MAX(L$64:L3544)),MAX(M$64:M3544)+1,""))),"")</f>
        <v/>
      </c>
      <c r="N3545" s="91">
        <f t="shared" si="310"/>
        <v>61</v>
      </c>
      <c r="O3545" s="91" t="str">
        <f>IFERROR(IF(AND(N3544=$H$2*1,MAX(O$64:O3544)=MAX(P$64:P3544)),MAX(O$64:O3544)+1,""),"")</f>
        <v/>
      </c>
      <c r="P3545" s="91" t="str">
        <f>IFERROR(IF(MOD(MAX(Q$64:Q3545),10*MAX(O$64:O3545))&lt;=2,IF(AND(F3544/INDEX($F$64:$F3545,MATCH(MAX(O$64:O3545),O$64:O3545,0)-1)&lt;(1-$P$2),MAX(O$64:O3545)&gt;MAX(P$64:P3544)),MAX(O$64:O3545),""),IF(AND($F3544/INDEX($F$64:$F3545,MATCH(MAX(Q$64:Q3545),Q$64:Q3545,0)-1)&lt;(1-$P$2),MAX(O$64:O3545)&gt;MAX(P$64:P3544)),MAX(O$64:O3545),"")),"")</f>
        <v/>
      </c>
      <c r="Q3545" s="91" t="str">
        <f>IFERROR(IF(E3545="","",IF(O3545&lt;&gt;"",MAX(O$64:O3545)*10+1,IF(AND($F3544/INDEX($F$64:$F3545,MATCH(MAX(Q$64:Q3544),Q$64:Q3544,0)-1)&gt;(1+$O$2),MAX(O$64:O3545)&gt;MAX(P$64:P3544)),MAX(Q$64:Q3544)+1,""))),"")</f>
        <v/>
      </c>
    </row>
    <row r="3546" spans="1:17" x14ac:dyDescent="0.2">
      <c r="A3546" s="13">
        <f>HLOOKUP($E$2,历史数据!$V$3:$AE$5000,ROW(A3544),)</f>
        <v>1177718</v>
      </c>
      <c r="B3546" s="41">
        <v>41794</v>
      </c>
      <c r="C3546" s="100">
        <f>IFERROR(IF(A3546&lt;&gt;0,MAX($C$4:C3545)+1,""),"")</f>
        <v>3450</v>
      </c>
      <c r="D3546" s="100"/>
      <c r="E3546" s="99">
        <f t="shared" si="311"/>
        <v>41932</v>
      </c>
      <c r="F3546" s="101">
        <f>IFERROR(VLOOKUP(E3546,历史数据!AH:AJ,3,),"")</f>
        <v>18.4532959596457</v>
      </c>
      <c r="G3546" s="101">
        <f t="shared" si="307"/>
        <v>16.366874573247891</v>
      </c>
      <c r="H3546" s="105">
        <f t="shared" si="308"/>
        <v>5.0550183394466597E-3</v>
      </c>
      <c r="I3546" s="101">
        <f>IFERROR(VLOOKUP(E3546,历史数据!AH:AJ,2,),"")</f>
        <v>18.2187201635485</v>
      </c>
      <c r="J3546" s="104">
        <f t="shared" si="309"/>
        <v>62</v>
      </c>
      <c r="K3546" s="104" t="str">
        <f>IFERROR(IF(AND(J3545=$H$2*1,MAX(K$64:K3545)=MAX(L$64:L3545)),MAX(K$64:K3545)+1,""),"")</f>
        <v/>
      </c>
      <c r="L3546" s="104" t="str">
        <f>IFERROR(IF(AND($F3545/INDEX($F$64:$F3546,MATCH(MAX(M$64:M3546),M$64:M3546,0)-1)&lt;(1-$P$2),MAX(K$64:K3546)&gt;MAX(L$64:L3545)),MAX(K$64:K3546),""),"")</f>
        <v/>
      </c>
      <c r="M3546" s="104" t="str">
        <f>IFERROR(IF(E3546="","",IF(K3546&lt;&gt;"",MAX(M$64:M3545)+1,IF(AND($F3545/INDEX($F$64:$F3546,MATCH(MAX(M$64:M3545),M$64:M3545,0)-1)&gt;(1+$O$2),MAX(K$64:K3546)&gt;MAX(L$64:L3545)),MAX(M$64:M3545)+1,""))),"")</f>
        <v/>
      </c>
      <c r="N3546" s="91">
        <f t="shared" si="310"/>
        <v>62</v>
      </c>
      <c r="O3546" s="91" t="str">
        <f>IFERROR(IF(AND(N3545=$H$2*1,MAX(O$64:O3545)=MAX(P$64:P3545)),MAX(O$64:O3545)+1,""),"")</f>
        <v/>
      </c>
      <c r="P3546" s="91" t="str">
        <f>IFERROR(IF(MOD(MAX(Q$64:Q3546),10*MAX(O$64:O3546))&lt;=2,IF(AND(F3545/INDEX($F$64:$F3546,MATCH(MAX(O$64:O3546),O$64:O3546,0)-1)&lt;(1-$P$2),MAX(O$64:O3546)&gt;MAX(P$64:P3545)),MAX(O$64:O3546),""),IF(AND($F3545/INDEX($F$64:$F3546,MATCH(MAX(Q$64:Q3546),Q$64:Q3546,0)-1)&lt;(1-$P$2),MAX(O$64:O3546)&gt;MAX(P$64:P3545)),MAX(O$64:O3546),"")),"")</f>
        <v/>
      </c>
      <c r="Q3546" s="91" t="str">
        <f>IFERROR(IF(E3546="","",IF(O3546&lt;&gt;"",MAX(O$64:O3546)*10+1,IF(AND($F3545/INDEX($F$64:$F3546,MATCH(MAX(Q$64:Q3545),Q$64:Q3545,0)-1)&gt;(1+$O$2),MAX(O$64:O3546)&gt;MAX(P$64:P3545)),MAX(Q$64:Q3545)+1,""))),"")</f>
        <v/>
      </c>
    </row>
    <row r="3547" spans="1:17" x14ac:dyDescent="0.2">
      <c r="A3547" s="13">
        <f>HLOOKUP($E$2,历史数据!$V$3:$AE$5000,ROW(A3545),)</f>
        <v>607860</v>
      </c>
      <c r="B3547" s="41">
        <v>41795</v>
      </c>
      <c r="C3547" s="100">
        <f>IFERROR(IF(A3547&lt;&gt;0,MAX($C$4:C3546)+1,""),"")</f>
        <v>3451</v>
      </c>
      <c r="D3547" s="100"/>
      <c r="E3547" s="99">
        <f t="shared" si="311"/>
        <v>41933</v>
      </c>
      <c r="F3547" s="101">
        <f>IFERROR(VLOOKUP(E3547,历史数据!AH:AJ,3,),"")</f>
        <v>17.945048401435098</v>
      </c>
      <c r="G3547" s="101">
        <f t="shared" si="307"/>
        <v>16.437464511888248</v>
      </c>
      <c r="H3547" s="105">
        <f t="shared" si="308"/>
        <v>4.3129760862063993E-3</v>
      </c>
      <c r="I3547" s="101">
        <f>IFERROR(VLOOKUP(E3547,历史数据!AH:AJ,2,),"")</f>
        <v>18.544519880350101</v>
      </c>
      <c r="J3547" s="104">
        <f t="shared" si="309"/>
        <v>63</v>
      </c>
      <c r="K3547" s="104" t="str">
        <f>IFERROR(IF(AND(J3546=$H$2*1,MAX(K$64:K3546)=MAX(L$64:L3546)),MAX(K$64:K3546)+1,""),"")</f>
        <v/>
      </c>
      <c r="L3547" s="104" t="str">
        <f>IFERROR(IF(AND($F3546/INDEX($F$64:$F3547,MATCH(MAX(M$64:M3547),M$64:M3547,0)-1)&lt;(1-$P$2),MAX(K$64:K3547)&gt;MAX(L$64:L3546)),MAX(K$64:K3547),""),"")</f>
        <v/>
      </c>
      <c r="M3547" s="104" t="str">
        <f>IFERROR(IF(E3547="","",IF(K3547&lt;&gt;"",MAX(M$64:M3546)+1,IF(AND($F3546/INDEX($F$64:$F3547,MATCH(MAX(M$64:M3546),M$64:M3546,0)-1)&gt;(1+$O$2),MAX(K$64:K3547)&gt;MAX(L$64:L3546)),MAX(M$64:M3546)+1,""))),"")</f>
        <v/>
      </c>
      <c r="N3547" s="91">
        <f t="shared" si="310"/>
        <v>63</v>
      </c>
      <c r="O3547" s="91" t="str">
        <f>IFERROR(IF(AND(N3546=$H$2*1,MAX(O$64:O3546)=MAX(P$64:P3546)),MAX(O$64:O3546)+1,""),"")</f>
        <v/>
      </c>
      <c r="P3547" s="91" t="str">
        <f>IFERROR(IF(MOD(MAX(Q$64:Q3547),10*MAX(O$64:O3547))&lt;=2,IF(AND(F3546/INDEX($F$64:$F3547,MATCH(MAX(O$64:O3547),O$64:O3547,0)-1)&lt;(1-$P$2),MAX(O$64:O3547)&gt;MAX(P$64:P3546)),MAX(O$64:O3547),""),IF(AND($F3546/INDEX($F$64:$F3547,MATCH(MAX(Q$64:Q3547),Q$64:Q3547,0)-1)&lt;(1-$P$2),MAX(O$64:O3547)&gt;MAX(P$64:P3546)),MAX(O$64:O3547),"")),"")</f>
        <v/>
      </c>
      <c r="Q3547" s="91" t="str">
        <f>IFERROR(IF(E3547="","",IF(O3547&lt;&gt;"",MAX(O$64:O3547)*10+1,IF(AND($F3546/INDEX($F$64:$F3547,MATCH(MAX(Q$64:Q3546),Q$64:Q3546,0)-1)&gt;(1+$O$2),MAX(O$64:O3547)&gt;MAX(P$64:P3546)),MAX(Q$64:Q3546)+1,""))),"")</f>
        <v/>
      </c>
    </row>
    <row r="3548" spans="1:17" x14ac:dyDescent="0.2">
      <c r="A3548" s="13">
        <f>HLOOKUP($E$2,历史数据!$V$3:$AE$5000,ROW(A3546),)</f>
        <v>451342</v>
      </c>
      <c r="B3548" s="41">
        <v>41796</v>
      </c>
      <c r="C3548" s="100">
        <f>IFERROR(IF(A3548&lt;&gt;0,MAX($C$4:C3547)+1,""),"")</f>
        <v>3452</v>
      </c>
      <c r="D3548" s="100"/>
      <c r="E3548" s="99">
        <f t="shared" si="311"/>
        <v>41934</v>
      </c>
      <c r="F3548" s="101">
        <f>IFERROR(VLOOKUP(E3548,历史数据!AH:AJ,3,),"")</f>
        <v>17.5149927752569</v>
      </c>
      <c r="G3548" s="101">
        <f t="shared" si="307"/>
        <v>16.502190055626176</v>
      </c>
      <c r="H3548" s="105">
        <f t="shared" si="308"/>
        <v>3.9376841660170303E-3</v>
      </c>
      <c r="I3548" s="101">
        <f>IFERROR(VLOOKUP(E3548,历史数据!AH:AJ,2,),"")</f>
        <v>17.918984424091001</v>
      </c>
      <c r="J3548" s="104">
        <f t="shared" si="309"/>
        <v>64</v>
      </c>
      <c r="K3548" s="104" t="str">
        <f>IFERROR(IF(AND(J3547=$H$2*1,MAX(K$64:K3547)=MAX(L$64:L3547)),MAX(K$64:K3547)+1,""),"")</f>
        <v/>
      </c>
      <c r="L3548" s="104" t="str">
        <f>IFERROR(IF(AND($F3547/INDEX($F$64:$F3548,MATCH(MAX(M$64:M3548),M$64:M3548,0)-1)&lt;(1-$P$2),MAX(K$64:K3548)&gt;MAX(L$64:L3547)),MAX(K$64:K3548),""),"")</f>
        <v/>
      </c>
      <c r="M3548" s="104" t="str">
        <f>IFERROR(IF(E3548="","",IF(K3548&lt;&gt;"",MAX(M$64:M3547)+1,IF(AND($F3547/INDEX($F$64:$F3548,MATCH(MAX(M$64:M3547),M$64:M3547,0)-1)&gt;(1+$O$2),MAX(K$64:K3548)&gt;MAX(L$64:L3547)),MAX(M$64:M3547)+1,""))),"")</f>
        <v/>
      </c>
      <c r="N3548" s="91">
        <f t="shared" si="310"/>
        <v>64</v>
      </c>
      <c r="O3548" s="91" t="str">
        <f>IFERROR(IF(AND(N3547=$H$2*1,MAX(O$64:O3547)=MAX(P$64:P3547)),MAX(O$64:O3547)+1,""),"")</f>
        <v/>
      </c>
      <c r="P3548" s="91" t="str">
        <f>IFERROR(IF(MOD(MAX(Q$64:Q3548),10*MAX(O$64:O3548))&lt;=2,IF(AND(F3547/INDEX($F$64:$F3548,MATCH(MAX(O$64:O3548),O$64:O3548,0)-1)&lt;(1-$P$2),MAX(O$64:O3548)&gt;MAX(P$64:P3547)),MAX(O$64:O3548),""),IF(AND($F3547/INDEX($F$64:$F3548,MATCH(MAX(Q$64:Q3548),Q$64:Q3548,0)-1)&lt;(1-$P$2),MAX(O$64:O3548)&gt;MAX(P$64:P3547)),MAX(O$64:O3548),"")),"")</f>
        <v/>
      </c>
      <c r="Q3548" s="91" t="str">
        <f>IFERROR(IF(E3548="","",IF(O3548&lt;&gt;"",MAX(O$64:O3548)*10+1,IF(AND($F3547/INDEX($F$64:$F3548,MATCH(MAX(Q$64:Q3547),Q$64:Q3547,0)-1)&gt;(1+$O$2),MAX(O$64:O3548)&gt;MAX(P$64:P3547)),MAX(Q$64:Q3547)+1,""))),"")</f>
        <v/>
      </c>
    </row>
    <row r="3549" spans="1:17" x14ac:dyDescent="0.2">
      <c r="A3549" s="13">
        <f>HLOOKUP($E$2,历史数据!$V$3:$AE$5000,ROW(A3547),)</f>
        <v>629848</v>
      </c>
      <c r="B3549" s="41">
        <v>41799</v>
      </c>
      <c r="C3549" s="100">
        <f>IFERROR(IF(A3549&lt;&gt;0,MAX($C$4:C3548)+1,""),"")</f>
        <v>3453</v>
      </c>
      <c r="D3549" s="100"/>
      <c r="E3549" s="99">
        <f t="shared" si="311"/>
        <v>41935</v>
      </c>
      <c r="F3549" s="101">
        <f>IFERROR(VLOOKUP(E3549,历史数据!AH:AJ,3,),"")</f>
        <v>16.9024893076698</v>
      </c>
      <c r="G3549" s="101">
        <f t="shared" si="307"/>
        <v>16.562354403328879</v>
      </c>
      <c r="H3549" s="105">
        <f t="shared" si="308"/>
        <v>3.6458401884780223E-3</v>
      </c>
      <c r="I3549" s="101">
        <f>IFERROR(VLOOKUP(E3549,历史数据!AH:AJ,2,),"")</f>
        <v>17.4368008432245</v>
      </c>
      <c r="J3549" s="104">
        <f t="shared" si="309"/>
        <v>65</v>
      </c>
      <c r="K3549" s="104" t="str">
        <f>IFERROR(IF(AND(J3548=$H$2*1,MAX(K$64:K3548)=MAX(L$64:L3548)),MAX(K$64:K3548)+1,""),"")</f>
        <v/>
      </c>
      <c r="L3549" s="104" t="str">
        <f>IFERROR(IF(AND($F3548/INDEX($F$64:$F3549,MATCH(MAX(M$64:M3549),M$64:M3549,0)-1)&lt;(1-$P$2),MAX(K$64:K3549)&gt;MAX(L$64:L3548)),MAX(K$64:K3549),""),"")</f>
        <v/>
      </c>
      <c r="M3549" s="104" t="str">
        <f>IFERROR(IF(E3549="","",IF(K3549&lt;&gt;"",MAX(M$64:M3548)+1,IF(AND($F3548/INDEX($F$64:$F3549,MATCH(MAX(M$64:M3548),M$64:M3548,0)-1)&gt;(1+$O$2),MAX(K$64:K3549)&gt;MAX(L$64:L3548)),MAX(M$64:M3548)+1,""))),"")</f>
        <v/>
      </c>
      <c r="N3549" s="91">
        <f t="shared" si="310"/>
        <v>65</v>
      </c>
      <c r="O3549" s="91" t="str">
        <f>IFERROR(IF(AND(N3548=$H$2*1,MAX(O$64:O3548)=MAX(P$64:P3548)),MAX(O$64:O3548)+1,""),"")</f>
        <v/>
      </c>
      <c r="P3549" s="91" t="str">
        <f>IFERROR(IF(MOD(MAX(Q$64:Q3549),10*MAX(O$64:O3549))&lt;=2,IF(AND(F3548/INDEX($F$64:$F3549,MATCH(MAX(O$64:O3549),O$64:O3549,0)-1)&lt;(1-$P$2),MAX(O$64:O3549)&gt;MAX(P$64:P3548)),MAX(O$64:O3549),""),IF(AND($F3548/INDEX($F$64:$F3549,MATCH(MAX(Q$64:Q3549),Q$64:Q3549,0)-1)&lt;(1-$P$2),MAX(O$64:O3549)&gt;MAX(P$64:P3548)),MAX(O$64:O3549),"")),"")</f>
        <v/>
      </c>
      <c r="Q3549" s="91" t="str">
        <f>IFERROR(IF(E3549="","",IF(O3549&lt;&gt;"",MAX(O$64:O3549)*10+1,IF(AND($F3548/INDEX($F$64:$F3549,MATCH(MAX(Q$64:Q3548),Q$64:Q3548,0)-1)&gt;(1+$O$2),MAX(O$64:O3549)&gt;MAX(P$64:P3548)),MAX(Q$64:Q3548)+1,""))),"")</f>
        <v/>
      </c>
    </row>
    <row r="3550" spans="1:17" x14ac:dyDescent="0.2">
      <c r="A3550" s="13">
        <f>HLOOKUP($E$2,历史数据!$V$3:$AE$5000,ROW(A3548),)</f>
        <v>420427</v>
      </c>
      <c r="B3550" s="41">
        <v>41800</v>
      </c>
      <c r="C3550" s="100">
        <f>IFERROR(IF(A3550&lt;&gt;0,MAX($C$4:C3549)+1,""),"")</f>
        <v>3454</v>
      </c>
      <c r="D3550" s="100"/>
      <c r="E3550" s="99">
        <f t="shared" si="311"/>
        <v>41936</v>
      </c>
      <c r="F3550" s="101">
        <f>IFERROR(VLOOKUP(E3550,历史数据!AH:AJ,3,),"")</f>
        <v>17.150097092439101</v>
      </c>
      <c r="G3550" s="101">
        <f t="shared" si="307"/>
        <v>16.630772343857227</v>
      </c>
      <c r="H3550" s="105">
        <f t="shared" si="308"/>
        <v>4.1309308364152475E-3</v>
      </c>
      <c r="I3550" s="101">
        <f>IFERROR(VLOOKUP(E3550,历史数据!AH:AJ,2,),"")</f>
        <v>17.0588731717346</v>
      </c>
      <c r="J3550" s="104">
        <f t="shared" si="309"/>
        <v>66</v>
      </c>
      <c r="K3550" s="104" t="str">
        <f>IFERROR(IF(AND(J3549=$H$2*1,MAX(K$64:K3549)=MAX(L$64:L3549)),MAX(K$64:K3549)+1,""),"")</f>
        <v/>
      </c>
      <c r="L3550" s="104" t="str">
        <f>IFERROR(IF(AND($F3549/INDEX($F$64:$F3550,MATCH(MAX(M$64:M3550),M$64:M3550,0)-1)&lt;(1-$P$2),MAX(K$64:K3550)&gt;MAX(L$64:L3549)),MAX(K$64:K3550),""),"")</f>
        <v/>
      </c>
      <c r="M3550" s="104" t="str">
        <f>IFERROR(IF(E3550="","",IF(K3550&lt;&gt;"",MAX(M$64:M3549)+1,IF(AND($F3549/INDEX($F$64:$F3550,MATCH(MAX(M$64:M3549),M$64:M3549,0)-1)&gt;(1+$O$2),MAX(K$64:K3550)&gt;MAX(L$64:L3549)),MAX(M$64:M3549)+1,""))),"")</f>
        <v/>
      </c>
      <c r="N3550" s="91">
        <f t="shared" si="310"/>
        <v>66</v>
      </c>
      <c r="O3550" s="91" t="str">
        <f>IFERROR(IF(AND(N3549=$H$2*1,MAX(O$64:O3549)=MAX(P$64:P3549)),MAX(O$64:O3549)+1,""),"")</f>
        <v/>
      </c>
      <c r="P3550" s="91" t="str">
        <f>IFERROR(IF(MOD(MAX(Q$64:Q3550),10*MAX(O$64:O3550))&lt;=2,IF(AND(F3549/INDEX($F$64:$F3550,MATCH(MAX(O$64:O3550),O$64:O3550,0)-1)&lt;(1-$P$2),MAX(O$64:O3550)&gt;MAX(P$64:P3549)),MAX(O$64:O3550),""),IF(AND($F3549/INDEX($F$64:$F3550,MATCH(MAX(Q$64:Q3550),Q$64:Q3550,0)-1)&lt;(1-$P$2),MAX(O$64:O3550)&gt;MAX(P$64:P3549)),MAX(O$64:O3550),"")),"")</f>
        <v/>
      </c>
      <c r="Q3550" s="91" t="str">
        <f>IFERROR(IF(E3550="","",IF(O3550&lt;&gt;"",MAX(O$64:O3550)*10+1,IF(AND($F3549/INDEX($F$64:$F3550,MATCH(MAX(Q$64:Q3549),Q$64:Q3549,0)-1)&gt;(1+$O$2),MAX(O$64:O3550)&gt;MAX(P$64:P3549)),MAX(Q$64:Q3549)+1,""))),"")</f>
        <v/>
      </c>
    </row>
    <row r="3551" spans="1:17" x14ac:dyDescent="0.2">
      <c r="A3551" s="13">
        <f>HLOOKUP($E$2,历史数据!$V$3:$AE$5000,ROW(A3549),)</f>
        <v>361398</v>
      </c>
      <c r="B3551" s="41">
        <v>41801</v>
      </c>
      <c r="C3551" s="100">
        <f>IFERROR(IF(A3551&lt;&gt;0,MAX($C$4:C3550)+1,""),"")</f>
        <v>3455</v>
      </c>
      <c r="D3551" s="100"/>
      <c r="E3551" s="99">
        <f t="shared" si="311"/>
        <v>41939</v>
      </c>
      <c r="F3551" s="101">
        <f>IFERROR(VLOOKUP(E3551,历史数据!AH:AJ,3,),"")</f>
        <v>17.2152570357994</v>
      </c>
      <c r="G3551" s="101">
        <f t="shared" si="307"/>
        <v>16.698755884763173</v>
      </c>
      <c r="H3551" s="105">
        <f t="shared" si="308"/>
        <v>4.0878162180517652E-3</v>
      </c>
      <c r="I3551" s="101">
        <f>IFERROR(VLOOKUP(E3551,历史数据!AH:AJ,2,),"")</f>
        <v>17.006745217046301</v>
      </c>
      <c r="J3551" s="104">
        <f t="shared" si="309"/>
        <v>67</v>
      </c>
      <c r="K3551" s="104" t="str">
        <f>IFERROR(IF(AND(J3550=$H$2*1,MAX(K$64:K3550)=MAX(L$64:L3550)),MAX(K$64:K3550)+1,""),"")</f>
        <v/>
      </c>
      <c r="L3551" s="104" t="str">
        <f>IFERROR(IF(AND($F3550/INDEX($F$64:$F3551,MATCH(MAX(M$64:M3551),M$64:M3551,0)-1)&lt;(1-$P$2),MAX(K$64:K3551)&gt;MAX(L$64:L3550)),MAX(K$64:K3551),""),"")</f>
        <v/>
      </c>
      <c r="M3551" s="104" t="str">
        <f>IFERROR(IF(E3551="","",IF(K3551&lt;&gt;"",MAX(M$64:M3550)+1,IF(AND($F3550/INDEX($F$64:$F3551,MATCH(MAX(M$64:M3550),M$64:M3550,0)-1)&gt;(1+$O$2),MAX(K$64:K3551)&gt;MAX(L$64:L3550)),MAX(M$64:M3550)+1,""))),"")</f>
        <v/>
      </c>
      <c r="N3551" s="91">
        <f t="shared" si="310"/>
        <v>67</v>
      </c>
      <c r="O3551" s="91" t="str">
        <f>IFERROR(IF(AND(N3550=$H$2*1,MAX(O$64:O3550)=MAX(P$64:P3550)),MAX(O$64:O3550)+1,""),"")</f>
        <v/>
      </c>
      <c r="P3551" s="91" t="str">
        <f>IFERROR(IF(MOD(MAX(Q$64:Q3551),10*MAX(O$64:O3551))&lt;=2,IF(AND(F3550/INDEX($F$64:$F3551,MATCH(MAX(O$64:O3551),O$64:O3551,0)-1)&lt;(1-$P$2),MAX(O$64:O3551)&gt;MAX(P$64:P3550)),MAX(O$64:O3551),""),IF(AND($F3550/INDEX($F$64:$F3551,MATCH(MAX(Q$64:Q3551),Q$64:Q3551,0)-1)&lt;(1-$P$2),MAX(O$64:O3551)&gt;MAX(P$64:P3550)),MAX(O$64:O3551),"")),"")</f>
        <v/>
      </c>
      <c r="Q3551" s="91" t="str">
        <f>IFERROR(IF(E3551="","",IF(O3551&lt;&gt;"",MAX(O$64:O3551)*10+1,IF(AND($F3550/INDEX($F$64:$F3551,MATCH(MAX(Q$64:Q3550),Q$64:Q3550,0)-1)&gt;(1+$O$2),MAX(O$64:O3551)&gt;MAX(P$64:P3550)),MAX(Q$64:Q3550)+1,""))),"")</f>
        <v/>
      </c>
    </row>
    <row r="3552" spans="1:17" x14ac:dyDescent="0.2">
      <c r="A3552" s="13">
        <f>HLOOKUP($E$2,历史数据!$V$3:$AE$5000,ROW(A3550),)</f>
        <v>446662</v>
      </c>
      <c r="B3552" s="41">
        <v>41802</v>
      </c>
      <c r="C3552" s="100">
        <f>IFERROR(IF(A3552&lt;&gt;0,MAX($C$4:C3551)+1,""),"")</f>
        <v>3456</v>
      </c>
      <c r="D3552" s="100"/>
      <c r="E3552" s="99">
        <f t="shared" si="311"/>
        <v>41940</v>
      </c>
      <c r="F3552" s="101">
        <f>IFERROR(VLOOKUP(E3552,历史数据!AH:AJ,3,),"")</f>
        <v>17.6713766393217</v>
      </c>
      <c r="G3552" s="101">
        <f t="shared" si="307"/>
        <v>16.771300621704338</v>
      </c>
      <c r="H3552" s="105">
        <f t="shared" si="308"/>
        <v>4.3443198668087213E-3</v>
      </c>
      <c r="I3552" s="101">
        <f>IFERROR(VLOOKUP(E3552,历史数据!AH:AJ,2,),"")</f>
        <v>17.2804169791597</v>
      </c>
      <c r="J3552" s="104">
        <f t="shared" si="309"/>
        <v>68</v>
      </c>
      <c r="K3552" s="104" t="str">
        <f>IFERROR(IF(AND(J3551=$H$2*1,MAX(K$64:K3551)=MAX(L$64:L3551)),MAX(K$64:K3551)+1,""),"")</f>
        <v/>
      </c>
      <c r="L3552" s="104" t="str">
        <f>IFERROR(IF(AND($F3551/INDEX($F$64:$F3552,MATCH(MAX(M$64:M3552),M$64:M3552,0)-1)&lt;(1-$P$2),MAX(K$64:K3552)&gt;MAX(L$64:L3551)),MAX(K$64:K3552),""),"")</f>
        <v/>
      </c>
      <c r="M3552" s="104" t="str">
        <f>IFERROR(IF(E3552="","",IF(K3552&lt;&gt;"",MAX(M$64:M3551)+1,IF(AND($F3551/INDEX($F$64:$F3552,MATCH(MAX(M$64:M3551),M$64:M3551,0)-1)&gt;(1+$O$2),MAX(K$64:K3552)&gt;MAX(L$64:L3551)),MAX(M$64:M3551)+1,""))),"")</f>
        <v/>
      </c>
      <c r="N3552" s="91">
        <f t="shared" si="310"/>
        <v>68</v>
      </c>
      <c r="O3552" s="91" t="str">
        <f>IFERROR(IF(AND(N3551=$H$2*1,MAX(O$64:O3551)=MAX(P$64:P3551)),MAX(O$64:O3551)+1,""),"")</f>
        <v/>
      </c>
      <c r="P3552" s="91" t="str">
        <f>IFERROR(IF(MOD(MAX(Q$64:Q3552),10*MAX(O$64:O3552))&lt;=2,IF(AND(F3551/INDEX($F$64:$F3552,MATCH(MAX(O$64:O3552),O$64:O3552,0)-1)&lt;(1-$P$2),MAX(O$64:O3552)&gt;MAX(P$64:P3551)),MAX(O$64:O3552),""),IF(AND($F3551/INDEX($F$64:$F3552,MATCH(MAX(Q$64:Q3552),Q$64:Q3552,0)-1)&lt;(1-$P$2),MAX(O$64:O3552)&gt;MAX(P$64:P3551)),MAX(O$64:O3552),"")),"")</f>
        <v/>
      </c>
      <c r="Q3552" s="91" t="str">
        <f>IFERROR(IF(E3552="","",IF(O3552&lt;&gt;"",MAX(O$64:O3552)*10+1,IF(AND($F3551/INDEX($F$64:$F3552,MATCH(MAX(Q$64:Q3551),Q$64:Q3551,0)-1)&gt;(1+$O$2),MAX(O$64:O3552)&gt;MAX(P$64:P3551)),MAX(Q$64:Q3551)+1,""))),"")</f>
        <v/>
      </c>
    </row>
    <row r="3553" spans="1:17" x14ac:dyDescent="0.2">
      <c r="A3553" s="13">
        <f>HLOOKUP($E$2,历史数据!$V$3:$AE$5000,ROW(A3551),)</f>
        <v>542318</v>
      </c>
      <c r="B3553" s="41">
        <v>41803</v>
      </c>
      <c r="C3553" s="100">
        <f>IFERROR(IF(A3553&lt;&gt;0,MAX($C$4:C3552)+1,""),"")</f>
        <v>3457</v>
      </c>
      <c r="D3553" s="100"/>
      <c r="E3553" s="99">
        <f t="shared" si="311"/>
        <v>41941</v>
      </c>
      <c r="F3553" s="101">
        <f>IFERROR(VLOOKUP(E3553,历史数据!AH:AJ,3,),"")</f>
        <v>17.801696526042399</v>
      </c>
      <c r="G3553" s="101">
        <f t="shared" si="307"/>
        <v>16.845365757323915</v>
      </c>
      <c r="H3553" s="105">
        <f t="shared" si="308"/>
        <v>4.4161831744715663E-3</v>
      </c>
      <c r="I3553" s="101">
        <f>IFERROR(VLOOKUP(E3553,历史数据!AH:AJ,2,),"")</f>
        <v>17.6844086279938</v>
      </c>
      <c r="J3553" s="104">
        <f t="shared" si="309"/>
        <v>69</v>
      </c>
      <c r="K3553" s="104" t="str">
        <f>IFERROR(IF(AND(J3552=$H$2*1,MAX(K$64:K3552)=MAX(L$64:L3552)),MAX(K$64:K3552)+1,""),"")</f>
        <v/>
      </c>
      <c r="L3553" s="104" t="str">
        <f>IFERROR(IF(AND($F3552/INDEX($F$64:$F3553,MATCH(MAX(M$64:M3553),M$64:M3553,0)-1)&lt;(1-$P$2),MAX(K$64:K3553)&gt;MAX(L$64:L3552)),MAX(K$64:K3553),""),"")</f>
        <v/>
      </c>
      <c r="M3553" s="104" t="str">
        <f>IFERROR(IF(E3553="","",IF(K3553&lt;&gt;"",MAX(M$64:M3552)+1,IF(AND($F3552/INDEX($F$64:$F3553,MATCH(MAX(M$64:M3552),M$64:M3552,0)-1)&gt;(1+$O$2),MAX(K$64:K3553)&gt;MAX(L$64:L3552)),MAX(M$64:M3552)+1,""))),"")</f>
        <v/>
      </c>
      <c r="N3553" s="91">
        <f t="shared" si="310"/>
        <v>69</v>
      </c>
      <c r="O3553" s="91" t="str">
        <f>IFERROR(IF(AND(N3552=$H$2*1,MAX(O$64:O3552)=MAX(P$64:P3552)),MAX(O$64:O3552)+1,""),"")</f>
        <v/>
      </c>
      <c r="P3553" s="91" t="str">
        <f>IFERROR(IF(MOD(MAX(Q$64:Q3553),10*MAX(O$64:O3553))&lt;=2,IF(AND(F3552/INDEX($F$64:$F3553,MATCH(MAX(O$64:O3553),O$64:O3553,0)-1)&lt;(1-$P$2),MAX(O$64:O3553)&gt;MAX(P$64:P3552)),MAX(O$64:O3553),""),IF(AND($F3552/INDEX($F$64:$F3553,MATCH(MAX(Q$64:Q3553),Q$64:Q3553,0)-1)&lt;(1-$P$2),MAX(O$64:O3553)&gt;MAX(P$64:P3552)),MAX(O$64:O3553),"")),"")</f>
        <v/>
      </c>
      <c r="Q3553" s="91" t="str">
        <f>IFERROR(IF(E3553="","",IF(O3553&lt;&gt;"",MAX(O$64:O3553)*10+1,IF(AND($F3552/INDEX($F$64:$F3553,MATCH(MAX(Q$64:Q3552),Q$64:Q3552,0)-1)&gt;(1+$O$2),MAX(O$64:O3553)&gt;MAX(P$64:P3552)),MAX(Q$64:Q3552)+1,""))),"")</f>
        <v/>
      </c>
    </row>
    <row r="3554" spans="1:17" x14ac:dyDescent="0.2">
      <c r="A3554" s="13">
        <f>HLOOKUP($E$2,历史数据!$V$3:$AE$5000,ROW(A3552),)</f>
        <v>631737</v>
      </c>
      <c r="B3554" s="41">
        <v>41806</v>
      </c>
      <c r="C3554" s="100">
        <f>IFERROR(IF(A3554&lt;&gt;0,MAX($C$4:C3553)+1,""),"")</f>
        <v>3458</v>
      </c>
      <c r="D3554" s="100"/>
      <c r="E3554" s="99">
        <f t="shared" si="311"/>
        <v>41942</v>
      </c>
      <c r="F3554" s="101">
        <f>IFERROR(VLOOKUP(E3554,历史数据!AH:AJ,3,),"")</f>
        <v>17.840792492058601</v>
      </c>
      <c r="G3554" s="101">
        <f t="shared" si="307"/>
        <v>16.913349298229864</v>
      </c>
      <c r="H3554" s="105">
        <f t="shared" si="308"/>
        <v>4.0357414546723369E-3</v>
      </c>
      <c r="I3554" s="101">
        <f>IFERROR(VLOOKUP(E3554,历史数据!AH:AJ,2,),"")</f>
        <v>17.866856469402698</v>
      </c>
      <c r="J3554" s="104">
        <f t="shared" si="309"/>
        <v>70</v>
      </c>
      <c r="K3554" s="104" t="str">
        <f>IFERROR(IF(AND(J3553=$H$2*1,MAX(K$64:K3553)=MAX(L$64:L3553)),MAX(K$64:K3553)+1,""),"")</f>
        <v/>
      </c>
      <c r="L3554" s="104" t="str">
        <f>IFERROR(IF(AND($F3553/INDEX($F$64:$F3554,MATCH(MAX(M$64:M3554),M$64:M3554,0)-1)&lt;(1-$P$2),MAX(K$64:K3554)&gt;MAX(L$64:L3553)),MAX(K$64:K3554),""),"")</f>
        <v/>
      </c>
      <c r="M3554" s="104" t="str">
        <f>IFERROR(IF(E3554="","",IF(K3554&lt;&gt;"",MAX(M$64:M3553)+1,IF(AND($F3553/INDEX($F$64:$F3554,MATCH(MAX(M$64:M3553),M$64:M3553,0)-1)&gt;(1+$O$2),MAX(K$64:K3554)&gt;MAX(L$64:L3553)),MAX(M$64:M3553)+1,""))),"")</f>
        <v/>
      </c>
      <c r="N3554" s="91">
        <f t="shared" si="310"/>
        <v>70</v>
      </c>
      <c r="O3554" s="91" t="str">
        <f>IFERROR(IF(AND(N3553=$H$2*1,MAX(O$64:O3553)=MAX(P$64:P3553)),MAX(O$64:O3553)+1,""),"")</f>
        <v/>
      </c>
      <c r="P3554" s="91" t="str">
        <f>IFERROR(IF(MOD(MAX(Q$64:Q3554),10*MAX(O$64:O3554))&lt;=2,IF(AND(F3553/INDEX($F$64:$F3554,MATCH(MAX(O$64:O3554),O$64:O3554,0)-1)&lt;(1-$P$2),MAX(O$64:O3554)&gt;MAX(P$64:P3553)),MAX(O$64:O3554),""),IF(AND($F3553/INDEX($F$64:$F3554,MATCH(MAX(Q$64:Q3554),Q$64:Q3554,0)-1)&lt;(1-$P$2),MAX(O$64:O3554)&gt;MAX(P$64:P3553)),MAX(O$64:O3554),"")),"")</f>
        <v/>
      </c>
      <c r="Q3554" s="91" t="str">
        <f>IFERROR(IF(E3554="","",IF(O3554&lt;&gt;"",MAX(O$64:O3554)*10+1,IF(AND($F3553/INDEX($F$64:$F3554,MATCH(MAX(Q$64:Q3553),Q$64:Q3553,0)-1)&gt;(1+$O$2),MAX(O$64:O3554)&gt;MAX(P$64:P3553)),MAX(Q$64:Q3553)+1,""))),"")</f>
        <v/>
      </c>
    </row>
    <row r="3555" spans="1:17" x14ac:dyDescent="0.2">
      <c r="A3555" s="13">
        <f>HLOOKUP($E$2,历史数据!$V$3:$AE$5000,ROW(A3553),)</f>
        <v>584851</v>
      </c>
      <c r="B3555" s="41">
        <v>41807</v>
      </c>
      <c r="C3555" s="100">
        <f>IFERROR(IF(A3555&lt;&gt;0,MAX($C$4:C3554)+1,""),"")</f>
        <v>3459</v>
      </c>
      <c r="D3555" s="100"/>
      <c r="E3555" s="99">
        <f t="shared" si="311"/>
        <v>41943</v>
      </c>
      <c r="F3555" s="101">
        <f>IFERROR(VLOOKUP(E3555,历史数据!AH:AJ,3,),"")</f>
        <v>17.775632548698201</v>
      </c>
      <c r="G3555" s="101">
        <f t="shared" si="307"/>
        <v>16.980029640268604</v>
      </c>
      <c r="H3555" s="105">
        <f t="shared" si="308"/>
        <v>3.9424682162578772E-3</v>
      </c>
      <c r="I3555" s="101">
        <f>IFERROR(VLOOKUP(E3555,历史数据!AH:AJ,2,),"")</f>
        <v>17.879888458074799</v>
      </c>
      <c r="J3555" s="104">
        <f t="shared" si="309"/>
        <v>71</v>
      </c>
      <c r="K3555" s="104" t="str">
        <f>IFERROR(IF(AND(J3554=$H$2*1,MAX(K$64:K3554)=MAX(L$64:L3554)),MAX(K$64:K3554)+1,""),"")</f>
        <v/>
      </c>
      <c r="L3555" s="104" t="str">
        <f>IFERROR(IF(AND($F3554/INDEX($F$64:$F3555,MATCH(MAX(M$64:M3555),M$64:M3555,0)-1)&lt;(1-$P$2),MAX(K$64:K3555)&gt;MAX(L$64:L3554)),MAX(K$64:K3555),""),"")</f>
        <v/>
      </c>
      <c r="M3555" s="104" t="str">
        <f>IFERROR(IF(E3555="","",IF(K3555&lt;&gt;"",MAX(M$64:M3554)+1,IF(AND($F3554/INDEX($F$64:$F3555,MATCH(MAX(M$64:M3554),M$64:M3554,0)-1)&gt;(1+$O$2),MAX(K$64:K3555)&gt;MAX(L$64:L3554)),MAX(M$64:M3554)+1,""))),"")</f>
        <v/>
      </c>
      <c r="N3555" s="91">
        <f t="shared" si="310"/>
        <v>71</v>
      </c>
      <c r="O3555" s="91" t="str">
        <f>IFERROR(IF(AND(N3554=$H$2*1,MAX(O$64:O3554)=MAX(P$64:P3554)),MAX(O$64:O3554)+1,""),"")</f>
        <v/>
      </c>
      <c r="P3555" s="91" t="str">
        <f>IFERROR(IF(MOD(MAX(Q$64:Q3555),10*MAX(O$64:O3555))&lt;=2,IF(AND(F3554/INDEX($F$64:$F3555,MATCH(MAX(O$64:O3555),O$64:O3555,0)-1)&lt;(1-$P$2),MAX(O$64:O3555)&gt;MAX(P$64:P3554)),MAX(O$64:O3555),""),IF(AND($F3554/INDEX($F$64:$F3555,MATCH(MAX(Q$64:Q3555),Q$64:Q3555,0)-1)&lt;(1-$P$2),MAX(O$64:O3555)&gt;MAX(P$64:P3554)),MAX(O$64:O3555),"")),"")</f>
        <v/>
      </c>
      <c r="Q3555" s="91" t="str">
        <f>IFERROR(IF(E3555="","",IF(O3555&lt;&gt;"",MAX(O$64:O3555)*10+1,IF(AND($F3554/INDEX($F$64:$F3555,MATCH(MAX(Q$64:Q3554),Q$64:Q3554,0)-1)&gt;(1+$O$2),MAX(O$64:O3555)&gt;MAX(P$64:P3554)),MAX(Q$64:Q3554)+1,""))),"")</f>
        <v/>
      </c>
    </row>
    <row r="3556" spans="1:17" x14ac:dyDescent="0.2">
      <c r="A3556" s="13">
        <f>HLOOKUP($E$2,历史数据!$V$3:$AE$5000,ROW(A3554),)</f>
        <v>454105</v>
      </c>
      <c r="B3556" s="41">
        <v>41808</v>
      </c>
      <c r="C3556" s="100">
        <f>IFERROR(IF(A3556&lt;&gt;0,MAX($C$4:C3555)+1,""),"")</f>
        <v>3460</v>
      </c>
      <c r="D3556" s="100"/>
      <c r="E3556" s="99">
        <f t="shared" si="311"/>
        <v>41946</v>
      </c>
      <c r="F3556" s="101">
        <f>IFERROR(VLOOKUP(E3556,历史数据!AH:AJ,3,),"")</f>
        <v>18.192656186204399</v>
      </c>
      <c r="G3556" s="101">
        <f t="shared" si="307"/>
        <v>17.054311975699381</v>
      </c>
      <c r="H3556" s="105">
        <f t="shared" si="308"/>
        <v>4.374688207529065E-3</v>
      </c>
      <c r="I3556" s="101">
        <f>IFERROR(VLOOKUP(E3556,历史数据!AH:AJ,2,),"")</f>
        <v>17.853824480730601</v>
      </c>
      <c r="J3556" s="104">
        <f t="shared" si="309"/>
        <v>72</v>
      </c>
      <c r="K3556" s="104" t="str">
        <f>IFERROR(IF(AND(J3555=$H$2*1,MAX(K$64:K3555)=MAX(L$64:L3555)),MAX(K$64:K3555)+1,""),"")</f>
        <v/>
      </c>
      <c r="L3556" s="104" t="str">
        <f>IFERROR(IF(AND($F3555/INDEX($F$64:$F3556,MATCH(MAX(M$64:M3556),M$64:M3556,0)-1)&lt;(1-$P$2),MAX(K$64:K3556)&gt;MAX(L$64:L3555)),MAX(K$64:K3556),""),"")</f>
        <v/>
      </c>
      <c r="M3556" s="104" t="str">
        <f>IFERROR(IF(E3556="","",IF(K3556&lt;&gt;"",MAX(M$64:M3555)+1,IF(AND($F3555/INDEX($F$64:$F3556,MATCH(MAX(M$64:M3555),M$64:M3555,0)-1)&gt;(1+$O$2),MAX(K$64:K3556)&gt;MAX(L$64:L3555)),MAX(M$64:M3555)+1,""))),"")</f>
        <v/>
      </c>
      <c r="N3556" s="91">
        <f t="shared" si="310"/>
        <v>72</v>
      </c>
      <c r="O3556" s="91" t="str">
        <f>IFERROR(IF(AND(N3555=$H$2*1,MAX(O$64:O3555)=MAX(P$64:P3555)),MAX(O$64:O3555)+1,""),"")</f>
        <v/>
      </c>
      <c r="P3556" s="91" t="str">
        <f>IFERROR(IF(MOD(MAX(Q$64:Q3556),10*MAX(O$64:O3556))&lt;=2,IF(AND(F3555/INDEX($F$64:$F3556,MATCH(MAX(O$64:O3556),O$64:O3556,0)-1)&lt;(1-$P$2),MAX(O$64:O3556)&gt;MAX(P$64:P3555)),MAX(O$64:O3556),""),IF(AND($F3555/INDEX($F$64:$F3556,MATCH(MAX(Q$64:Q3556),Q$64:Q3556,0)-1)&lt;(1-$P$2),MAX(O$64:O3556)&gt;MAX(P$64:P3555)),MAX(O$64:O3556),"")),"")</f>
        <v/>
      </c>
      <c r="Q3556" s="91" t="str">
        <f>IFERROR(IF(E3556="","",IF(O3556&lt;&gt;"",MAX(O$64:O3556)*10+1,IF(AND($F3555/INDEX($F$64:$F3556,MATCH(MAX(Q$64:Q3555),Q$64:Q3555,0)-1)&gt;(1+$O$2),MAX(O$64:O3556)&gt;MAX(P$64:P3555)),MAX(Q$64:Q3555)+1,""))),"")</f>
        <v/>
      </c>
    </row>
    <row r="3557" spans="1:17" x14ac:dyDescent="0.2">
      <c r="A3557" s="13">
        <f>HLOOKUP($E$2,历史数据!$V$3:$AE$5000,ROW(A3555),)</f>
        <v>463903</v>
      </c>
      <c r="B3557" s="41">
        <v>41809</v>
      </c>
      <c r="C3557" s="100">
        <f>IFERROR(IF(A3557&lt;&gt;0,MAX($C$4:C3556)+1,""),"")</f>
        <v>3461</v>
      </c>
      <c r="D3557" s="100"/>
      <c r="E3557" s="99">
        <f t="shared" si="311"/>
        <v>41947</v>
      </c>
      <c r="F3557" s="101">
        <f>IFERROR(VLOOKUP(E3557,历史数据!AH:AJ,3,),"")</f>
        <v>18.0623362994837</v>
      </c>
      <c r="G3557" s="101">
        <f t="shared" si="307"/>
        <v>17.125987913395747</v>
      </c>
      <c r="H3557" s="105">
        <f t="shared" si="308"/>
        <v>4.2028044167654599E-3</v>
      </c>
      <c r="I3557" s="101">
        <f>IFERROR(VLOOKUP(E3557,历史数据!AH:AJ,2,),"")</f>
        <v>18.192656186204399</v>
      </c>
      <c r="J3557" s="104">
        <f t="shared" si="309"/>
        <v>73</v>
      </c>
      <c r="K3557" s="104" t="str">
        <f>IFERROR(IF(AND(J3556=$H$2*1,MAX(K$64:K3556)=MAX(L$64:L3556)),MAX(K$64:K3556)+1,""),"")</f>
        <v/>
      </c>
      <c r="L3557" s="104" t="str">
        <f>IFERROR(IF(AND($F3556/INDEX($F$64:$F3557,MATCH(MAX(M$64:M3557),M$64:M3557,0)-1)&lt;(1-$P$2),MAX(K$64:K3557)&gt;MAX(L$64:L3556)),MAX(K$64:K3557),""),"")</f>
        <v/>
      </c>
      <c r="M3557" s="104" t="str">
        <f>IFERROR(IF(E3557="","",IF(K3557&lt;&gt;"",MAX(M$64:M3556)+1,IF(AND($F3556/INDEX($F$64:$F3557,MATCH(MAX(M$64:M3556),M$64:M3556,0)-1)&gt;(1+$O$2),MAX(K$64:K3557)&gt;MAX(L$64:L3556)),MAX(M$64:M3556)+1,""))),"")</f>
        <v/>
      </c>
      <c r="N3557" s="91">
        <f t="shared" si="310"/>
        <v>73</v>
      </c>
      <c r="O3557" s="91" t="str">
        <f>IFERROR(IF(AND(N3556=$H$2*1,MAX(O$64:O3556)=MAX(P$64:P3556)),MAX(O$64:O3556)+1,""),"")</f>
        <v/>
      </c>
      <c r="P3557" s="91" t="str">
        <f>IFERROR(IF(MOD(MAX(Q$64:Q3557),10*MAX(O$64:O3557))&lt;=2,IF(AND(F3556/INDEX($F$64:$F3557,MATCH(MAX(O$64:O3557),O$64:O3557,0)-1)&lt;(1-$P$2),MAX(O$64:O3557)&gt;MAX(P$64:P3556)),MAX(O$64:O3557),""),IF(AND($F3556/INDEX($F$64:$F3557,MATCH(MAX(Q$64:Q3557),Q$64:Q3557,0)-1)&lt;(1-$P$2),MAX(O$64:O3557)&gt;MAX(P$64:P3556)),MAX(O$64:O3557),"")),"")</f>
        <v/>
      </c>
      <c r="Q3557" s="91" t="str">
        <f>IFERROR(IF(E3557="","",IF(O3557&lt;&gt;"",MAX(O$64:O3557)*10+1,IF(AND($F3556/INDEX($F$64:$F3557,MATCH(MAX(Q$64:Q3556),Q$64:Q3556,0)-1)&gt;(1+$O$2),MAX(O$64:O3557)&gt;MAX(P$64:P3556)),MAX(Q$64:Q3556)+1,""))),"")</f>
        <v/>
      </c>
    </row>
    <row r="3558" spans="1:17" x14ac:dyDescent="0.2">
      <c r="A3558" s="13">
        <f>HLOOKUP($E$2,历史数据!$V$3:$AE$5000,ROW(A3556),)</f>
        <v>682644</v>
      </c>
      <c r="B3558" s="41">
        <v>41810</v>
      </c>
      <c r="C3558" s="100">
        <f>IFERROR(IF(A3558&lt;&gt;0,MAX($C$4:C3557)+1,""),"")</f>
        <v>3462</v>
      </c>
      <c r="D3558" s="100"/>
      <c r="E3558" s="99">
        <f t="shared" si="311"/>
        <v>41948</v>
      </c>
      <c r="F3558" s="101">
        <f>IFERROR(VLOOKUP(E3558,历史数据!AH:AJ,3,),"")</f>
        <v>18.036272322139599</v>
      </c>
      <c r="G3558" s="101">
        <f t="shared" si="307"/>
        <v>17.199618649392921</v>
      </c>
      <c r="H3558" s="105">
        <f t="shared" si="308"/>
        <v>4.2993569988205582E-3</v>
      </c>
      <c r="I3558" s="101">
        <f>IFERROR(VLOOKUP(E3558,历史数据!AH:AJ,2,),"")</f>
        <v>18.101432265499898</v>
      </c>
      <c r="J3558" s="104">
        <f t="shared" si="309"/>
        <v>74</v>
      </c>
      <c r="K3558" s="104" t="str">
        <f>IFERROR(IF(AND(J3557=$H$2*1,MAX(K$64:K3557)=MAX(L$64:L3557)),MAX(K$64:K3557)+1,""),"")</f>
        <v/>
      </c>
      <c r="L3558" s="104" t="str">
        <f>IFERROR(IF(AND($F3557/INDEX($F$64:$F3558,MATCH(MAX(M$64:M3558),M$64:M3558,0)-1)&lt;(1-$P$2),MAX(K$64:K3558)&gt;MAX(L$64:L3557)),MAX(K$64:K3558),""),"")</f>
        <v/>
      </c>
      <c r="M3558" s="104" t="str">
        <f>IFERROR(IF(E3558="","",IF(K3558&lt;&gt;"",MAX(M$64:M3557)+1,IF(AND($F3557/INDEX($F$64:$F3558,MATCH(MAX(M$64:M3557),M$64:M3557,0)-1)&gt;(1+$O$2),MAX(K$64:K3558)&gt;MAX(L$64:L3557)),MAX(M$64:M3557)+1,""))),"")</f>
        <v/>
      </c>
      <c r="N3558" s="91">
        <f t="shared" si="310"/>
        <v>74</v>
      </c>
      <c r="O3558" s="91" t="str">
        <f>IFERROR(IF(AND(N3557=$H$2*1,MAX(O$64:O3557)=MAX(P$64:P3557)),MAX(O$64:O3557)+1,""),"")</f>
        <v/>
      </c>
      <c r="P3558" s="91" t="str">
        <f>IFERROR(IF(MOD(MAX(Q$64:Q3558),10*MAX(O$64:O3558))&lt;=2,IF(AND(F3557/INDEX($F$64:$F3558,MATCH(MAX(O$64:O3558),O$64:O3558,0)-1)&lt;(1-$P$2),MAX(O$64:O3558)&gt;MAX(P$64:P3557)),MAX(O$64:O3558),""),IF(AND($F3557/INDEX($F$64:$F3558,MATCH(MAX(Q$64:Q3558),Q$64:Q3558,0)-1)&lt;(1-$P$2),MAX(O$64:O3558)&gt;MAX(P$64:P3557)),MAX(O$64:O3558),"")),"")</f>
        <v/>
      </c>
      <c r="Q3558" s="91" t="str">
        <f>IFERROR(IF(E3558="","",IF(O3558&lt;&gt;"",MAX(O$64:O3558)*10+1,IF(AND($F3557/INDEX($F$64:$F3558,MATCH(MAX(Q$64:Q3557),Q$64:Q3557,0)-1)&gt;(1+$O$2),MAX(O$64:O3558)&gt;MAX(P$64:P3557)),MAX(Q$64:Q3557)+1,""))),"")</f>
        <v/>
      </c>
    </row>
    <row r="3559" spans="1:17" x14ac:dyDescent="0.2">
      <c r="A3559" s="13">
        <f>HLOOKUP($E$2,历史数据!$V$3:$AE$5000,ROW(A3557),)</f>
        <v>352868</v>
      </c>
      <c r="B3559" s="41">
        <v>41813</v>
      </c>
      <c r="C3559" s="100">
        <f>IFERROR(IF(A3559&lt;&gt;0,MAX($C$4:C3558)+1,""),"")</f>
        <v>3463</v>
      </c>
      <c r="D3559" s="100"/>
      <c r="E3559" s="99">
        <f t="shared" si="311"/>
        <v>41949</v>
      </c>
      <c r="F3559" s="101">
        <f>IFERROR(VLOOKUP(E3559,历史数据!AH:AJ,3,),"")</f>
        <v>17.997176356123401</v>
      </c>
      <c r="G3559" s="101">
        <f t="shared" si="307"/>
        <v>17.271077387278083</v>
      </c>
      <c r="H3559" s="105">
        <f t="shared" si="308"/>
        <v>4.1546698994796571E-3</v>
      </c>
      <c r="I3559" s="101">
        <f>IFERROR(VLOOKUP(E3559,历史数据!AH:AJ,2,),"")</f>
        <v>18.101432265499898</v>
      </c>
      <c r="J3559" s="104">
        <f t="shared" si="309"/>
        <v>75</v>
      </c>
      <c r="K3559" s="104" t="str">
        <f>IFERROR(IF(AND(J3558=$H$2*1,MAX(K$64:K3558)=MAX(L$64:L3558)),MAX(K$64:K3558)+1,""),"")</f>
        <v/>
      </c>
      <c r="L3559" s="104" t="str">
        <f>IFERROR(IF(AND($F3558/INDEX($F$64:$F3559,MATCH(MAX(M$64:M3559),M$64:M3559,0)-1)&lt;(1-$P$2),MAX(K$64:K3559)&gt;MAX(L$64:L3558)),MAX(K$64:K3559),""),"")</f>
        <v/>
      </c>
      <c r="M3559" s="104" t="str">
        <f>IFERROR(IF(E3559="","",IF(K3559&lt;&gt;"",MAX(M$64:M3558)+1,IF(AND($F3558/INDEX($F$64:$F3559,MATCH(MAX(M$64:M3558),M$64:M3558,0)-1)&gt;(1+$O$2),MAX(K$64:K3559)&gt;MAX(L$64:L3558)),MAX(M$64:M3558)+1,""))),"")</f>
        <v/>
      </c>
      <c r="N3559" s="91">
        <f t="shared" si="310"/>
        <v>75</v>
      </c>
      <c r="O3559" s="91" t="str">
        <f>IFERROR(IF(AND(N3558=$H$2*1,MAX(O$64:O3558)=MAX(P$64:P3558)),MAX(O$64:O3558)+1,""),"")</f>
        <v/>
      </c>
      <c r="P3559" s="91" t="str">
        <f>IFERROR(IF(MOD(MAX(Q$64:Q3559),10*MAX(O$64:O3559))&lt;=2,IF(AND(F3558/INDEX($F$64:$F3559,MATCH(MAX(O$64:O3559),O$64:O3559,0)-1)&lt;(1-$P$2),MAX(O$64:O3559)&gt;MAX(P$64:P3558)),MAX(O$64:O3559),""),IF(AND($F3558/INDEX($F$64:$F3559,MATCH(MAX(Q$64:Q3559),Q$64:Q3559,0)-1)&lt;(1-$P$2),MAX(O$64:O3559)&gt;MAX(P$64:P3558)),MAX(O$64:O3559),"")),"")</f>
        <v/>
      </c>
      <c r="Q3559" s="91" t="str">
        <f>IFERROR(IF(E3559="","",IF(O3559&lt;&gt;"",MAX(O$64:O3559)*10+1,IF(AND($F3558/INDEX($F$64:$F3559,MATCH(MAX(Q$64:Q3558),Q$64:Q3558,0)-1)&gt;(1+$O$2),MAX(O$64:O3559)&gt;MAX(P$64:P3558)),MAX(Q$64:Q3558)+1,""))),"")</f>
        <v/>
      </c>
    </row>
    <row r="3560" spans="1:17" x14ac:dyDescent="0.2">
      <c r="A3560" s="13">
        <f>HLOOKUP($E$2,历史数据!$V$3:$AE$5000,ROW(A3558),)</f>
        <v>290058</v>
      </c>
      <c r="B3560" s="41">
        <v>41814</v>
      </c>
      <c r="C3560" s="100">
        <f>IFERROR(IF(A3560&lt;&gt;0,MAX($C$4:C3559)+1,""),"")</f>
        <v>3464</v>
      </c>
      <c r="D3560" s="100"/>
      <c r="E3560" s="99">
        <f t="shared" si="311"/>
        <v>41950</v>
      </c>
      <c r="F3560" s="101">
        <f>IFERROR(VLOOKUP(E3560,历史数据!AH:AJ,3,),"")</f>
        <v>17.397704877208302</v>
      </c>
      <c r="G3560" s="101">
        <f t="shared" si="307"/>
        <v>17.332979333470398</v>
      </c>
      <c r="H3560" s="105">
        <f t="shared" si="308"/>
        <v>3.5841392406654737E-3</v>
      </c>
      <c r="I3560" s="101">
        <f>IFERROR(VLOOKUP(E3560,历史数据!AH:AJ,2,),"")</f>
        <v>17.9711123787792</v>
      </c>
      <c r="J3560" s="104">
        <f t="shared" si="309"/>
        <v>76</v>
      </c>
      <c r="K3560" s="104" t="str">
        <f>IFERROR(IF(AND(J3559=$H$2*1,MAX(K$64:K3559)=MAX(L$64:L3559)),MAX(K$64:K3559)+1,""),"")</f>
        <v/>
      </c>
      <c r="L3560" s="104" t="str">
        <f>IFERROR(IF(AND($F3559/INDEX($F$64:$F3560,MATCH(MAX(M$64:M3560),M$64:M3560,0)-1)&lt;(1-$P$2),MAX(K$64:K3560)&gt;MAX(L$64:L3559)),MAX(K$64:K3560),""),"")</f>
        <v/>
      </c>
      <c r="M3560" s="104" t="str">
        <f>IFERROR(IF(E3560="","",IF(K3560&lt;&gt;"",MAX(M$64:M3559)+1,IF(AND($F3559/INDEX($F$64:$F3560,MATCH(MAX(M$64:M3559),M$64:M3559,0)-1)&gt;(1+$O$2),MAX(K$64:K3560)&gt;MAX(L$64:L3559)),MAX(M$64:M3559)+1,""))),"")</f>
        <v/>
      </c>
      <c r="N3560" s="91">
        <f t="shared" si="310"/>
        <v>76</v>
      </c>
      <c r="O3560" s="91" t="str">
        <f>IFERROR(IF(AND(N3559=$H$2*1,MAX(O$64:O3559)=MAX(P$64:P3559)),MAX(O$64:O3559)+1,""),"")</f>
        <v/>
      </c>
      <c r="P3560" s="91" t="str">
        <f>IFERROR(IF(MOD(MAX(Q$64:Q3560),10*MAX(O$64:O3560))&lt;=2,IF(AND(F3559/INDEX($F$64:$F3560,MATCH(MAX(O$64:O3560),O$64:O3560,0)-1)&lt;(1-$P$2),MAX(O$64:O3560)&gt;MAX(P$64:P3559)),MAX(O$64:O3560),""),IF(AND($F3559/INDEX($F$64:$F3560,MATCH(MAX(Q$64:Q3560),Q$64:Q3560,0)-1)&lt;(1-$P$2),MAX(O$64:O3560)&gt;MAX(P$64:P3559)),MAX(O$64:O3560),"")),"")</f>
        <v/>
      </c>
      <c r="Q3560" s="91" t="str">
        <f>IFERROR(IF(E3560="","",IF(O3560&lt;&gt;"",MAX(O$64:O3560)*10+1,IF(AND($F3559/INDEX($F$64:$F3560,MATCH(MAX(Q$64:Q3559),Q$64:Q3559,0)-1)&gt;(1+$O$2),MAX(O$64:O3560)&gt;MAX(P$64:P3559)),MAX(Q$64:Q3559)+1,""))),"")</f>
        <v/>
      </c>
    </row>
    <row r="3561" spans="1:17" x14ac:dyDescent="0.2">
      <c r="A3561" s="13">
        <f>HLOOKUP($E$2,历史数据!$V$3:$AE$5000,ROW(A3559),)</f>
        <v>400612</v>
      </c>
      <c r="B3561" s="41">
        <v>41815</v>
      </c>
      <c r="C3561" s="100">
        <f>IFERROR(IF(A3561&lt;&gt;0,MAX($C$4:C3560)+1,""),"")</f>
        <v>3465</v>
      </c>
      <c r="D3561" s="100"/>
      <c r="E3561" s="99">
        <f t="shared" si="311"/>
        <v>41953</v>
      </c>
      <c r="F3561" s="101">
        <f>IFERROR(VLOOKUP(E3561,历史数据!AH:AJ,3,),"")</f>
        <v>17.5931847072893</v>
      </c>
      <c r="G3561" s="101">
        <f t="shared" si="307"/>
        <v>17.393795280606707</v>
      </c>
      <c r="H3561" s="105">
        <f t="shared" si="308"/>
        <v>3.5086839928823998E-3</v>
      </c>
      <c r="I3561" s="101">
        <f>IFERROR(VLOOKUP(E3561,历史数据!AH:AJ,2,),"")</f>
        <v>17.4368008432245</v>
      </c>
      <c r="J3561" s="104">
        <f t="shared" si="309"/>
        <v>77</v>
      </c>
      <c r="K3561" s="104" t="str">
        <f>IFERROR(IF(AND(J3560=$H$2*1,MAX(K$64:K3560)=MAX(L$64:L3560)),MAX(K$64:K3560)+1,""),"")</f>
        <v/>
      </c>
      <c r="L3561" s="104" t="str">
        <f>IFERROR(IF(AND($F3560/INDEX($F$64:$F3561,MATCH(MAX(M$64:M3561),M$64:M3561,0)-1)&lt;(1-$P$2),MAX(K$64:K3561)&gt;MAX(L$64:L3560)),MAX(K$64:K3561),""),"")</f>
        <v/>
      </c>
      <c r="M3561" s="104" t="str">
        <f>IFERROR(IF(E3561="","",IF(K3561&lt;&gt;"",MAX(M$64:M3560)+1,IF(AND($F3560/INDEX($F$64:$F3561,MATCH(MAX(M$64:M3560),M$64:M3560,0)-1)&gt;(1+$O$2),MAX(K$64:K3561)&gt;MAX(L$64:L3560)),MAX(M$64:M3560)+1,""))),"")</f>
        <v/>
      </c>
      <c r="N3561" s="91">
        <f t="shared" si="310"/>
        <v>77</v>
      </c>
      <c r="O3561" s="91" t="str">
        <f>IFERROR(IF(AND(N3560=$H$2*1,MAX(O$64:O3560)=MAX(P$64:P3560)),MAX(O$64:O3560)+1,""),"")</f>
        <v/>
      </c>
      <c r="P3561" s="91" t="str">
        <f>IFERROR(IF(MOD(MAX(Q$64:Q3561),10*MAX(O$64:O3561))&lt;=2,IF(AND(F3560/INDEX($F$64:$F3561,MATCH(MAX(O$64:O3561),O$64:O3561,0)-1)&lt;(1-$P$2),MAX(O$64:O3561)&gt;MAX(P$64:P3560)),MAX(O$64:O3561),""),IF(AND($F3560/INDEX($F$64:$F3561,MATCH(MAX(Q$64:Q3561),Q$64:Q3561,0)-1)&lt;(1-$P$2),MAX(O$64:O3561)&gt;MAX(P$64:P3560)),MAX(O$64:O3561),"")),"")</f>
        <v/>
      </c>
      <c r="Q3561" s="91" t="str">
        <f>IFERROR(IF(E3561="","",IF(O3561&lt;&gt;"",MAX(O$64:O3561)*10+1,IF(AND($F3560/INDEX($F$64:$F3561,MATCH(MAX(Q$64:Q3560),Q$64:Q3560,0)-1)&gt;(1+$O$2),MAX(O$64:O3561)&gt;MAX(P$64:P3560)),MAX(Q$64:Q3560)+1,""))),"")</f>
        <v/>
      </c>
    </row>
    <row r="3562" spans="1:17" x14ac:dyDescent="0.2">
      <c r="A3562" s="13">
        <f>HLOOKUP($E$2,历史数据!$V$3:$AE$5000,ROW(A3560),)</f>
        <v>484652</v>
      </c>
      <c r="B3562" s="41">
        <v>41816</v>
      </c>
      <c r="C3562" s="100">
        <f>IFERROR(IF(A3562&lt;&gt;0,MAX($C$4:C3561)+1,""),"")</f>
        <v>3466</v>
      </c>
      <c r="D3562" s="100"/>
      <c r="E3562" s="99">
        <f t="shared" si="311"/>
        <v>41954</v>
      </c>
      <c r="F3562" s="101">
        <f>IFERROR(VLOOKUP(E3562,历史数据!AH:AJ,3,),"")</f>
        <v>16.720041466260898</v>
      </c>
      <c r="G3562" s="101">
        <f t="shared" si="307"/>
        <v>17.437452442658127</v>
      </c>
      <c r="H3562" s="105">
        <f t="shared" si="308"/>
        <v>2.5099273244924003E-3</v>
      </c>
      <c r="I3562" s="101">
        <f>IFERROR(VLOOKUP(E3562,历史数据!AH:AJ,2,),"")</f>
        <v>17.5801527186172</v>
      </c>
      <c r="J3562" s="104">
        <f t="shared" si="309"/>
        <v>0</v>
      </c>
      <c r="K3562" s="104" t="str">
        <f>IFERROR(IF(AND(J3561=$H$2*1,MAX(K$64:K3561)=MAX(L$64:L3561)),MAX(K$64:K3561)+1,""),"")</f>
        <v/>
      </c>
      <c r="L3562" s="104" t="str">
        <f>IFERROR(IF(AND($F3561/INDEX($F$64:$F3562,MATCH(MAX(M$64:M3562),M$64:M3562,0)-1)&lt;(1-$P$2),MAX(K$64:K3562)&gt;MAX(L$64:L3561)),MAX(K$64:K3562),""),"")</f>
        <v/>
      </c>
      <c r="M3562" s="104" t="str">
        <f>IFERROR(IF(E3562="","",IF(K3562&lt;&gt;"",MAX(M$64:M3561)+1,IF(AND($F3561/INDEX($F$64:$F3562,MATCH(MAX(M$64:M3561),M$64:M3561,0)-1)&gt;(1+$O$2),MAX(K$64:K3562)&gt;MAX(L$64:L3561)),MAX(M$64:M3561)+1,""))),"")</f>
        <v/>
      </c>
      <c r="N3562" s="91">
        <f t="shared" si="310"/>
        <v>0</v>
      </c>
      <c r="O3562" s="91" t="str">
        <f>IFERROR(IF(AND(N3561=$H$2*1,MAX(O$64:O3561)=MAX(P$64:P3561)),MAX(O$64:O3561)+1,""),"")</f>
        <v/>
      </c>
      <c r="P3562" s="91" t="str">
        <f>IFERROR(IF(MOD(MAX(Q$64:Q3562),10*MAX(O$64:O3562))&lt;=2,IF(AND(F3561/INDEX($F$64:$F3562,MATCH(MAX(O$64:O3562),O$64:O3562,0)-1)&lt;(1-$P$2),MAX(O$64:O3562)&gt;MAX(P$64:P3561)),MAX(O$64:O3562),""),IF(AND($F3561/INDEX($F$64:$F3562,MATCH(MAX(Q$64:Q3562),Q$64:Q3562,0)-1)&lt;(1-$P$2),MAX(O$64:O3562)&gt;MAX(P$64:P3561)),MAX(O$64:O3562),"")),"")</f>
        <v/>
      </c>
      <c r="Q3562" s="91" t="str">
        <f>IFERROR(IF(E3562="","",IF(O3562&lt;&gt;"",MAX(O$64:O3562)*10+1,IF(AND($F3561/INDEX($F$64:$F3562,MATCH(MAX(Q$64:Q3561),Q$64:Q3561,0)-1)&gt;(1+$O$2),MAX(O$64:O3562)&gt;MAX(P$64:P3561)),MAX(Q$64:Q3561)+1,""))),"")</f>
        <v/>
      </c>
    </row>
    <row r="3563" spans="1:17" x14ac:dyDescent="0.2">
      <c r="A3563" s="13">
        <f>HLOOKUP($E$2,历史数据!$V$3:$AE$5000,ROW(A3561),)</f>
        <v>687594</v>
      </c>
      <c r="B3563" s="41">
        <v>41817</v>
      </c>
      <c r="C3563" s="100">
        <f>IFERROR(IF(A3563&lt;&gt;0,MAX($C$4:C3562)+1,""),"")</f>
        <v>3467</v>
      </c>
      <c r="D3563" s="100"/>
      <c r="E3563" s="99">
        <f t="shared" si="311"/>
        <v>41955</v>
      </c>
      <c r="F3563" s="101">
        <f>IFERROR(VLOOKUP(E3563,历史数据!AH:AJ,3,),"")</f>
        <v>16.811265386965299</v>
      </c>
      <c r="G3563" s="101">
        <f t="shared" si="307"/>
        <v>17.482630003387953</v>
      </c>
      <c r="H3563" s="105">
        <f t="shared" si="308"/>
        <v>2.5908349214651683E-3</v>
      </c>
      <c r="I3563" s="101">
        <f>IFERROR(VLOOKUP(E3563,历史数据!AH:AJ,2,),"")</f>
        <v>16.576689590868199</v>
      </c>
      <c r="J3563" s="104">
        <f t="shared" si="309"/>
        <v>0</v>
      </c>
      <c r="K3563" s="104" t="str">
        <f>IFERROR(IF(AND(J3562=$H$2*1,MAX(K$64:K3562)=MAX(L$64:L3562)),MAX(K$64:K3562)+1,""),"")</f>
        <v/>
      </c>
      <c r="L3563" s="104" t="str">
        <f>IFERROR(IF(AND($F3562/INDEX($F$64:$F3563,MATCH(MAX(M$64:M3563),M$64:M3563,0)-1)&lt;(1-$P$2),MAX(K$64:K3563)&gt;MAX(L$64:L3562)),MAX(K$64:K3563),""),"")</f>
        <v/>
      </c>
      <c r="M3563" s="104" t="str">
        <f>IFERROR(IF(E3563="","",IF(K3563&lt;&gt;"",MAX(M$64:M3562)+1,IF(AND($F3562/INDEX($F$64:$F3563,MATCH(MAX(M$64:M3562),M$64:M3562,0)-1)&gt;(1+$O$2),MAX(K$64:K3563)&gt;MAX(L$64:L3562)),MAX(M$64:M3562)+1,""))),"")</f>
        <v/>
      </c>
      <c r="N3563" s="91">
        <f t="shared" si="310"/>
        <v>0</v>
      </c>
      <c r="O3563" s="91" t="str">
        <f>IFERROR(IF(AND(N3562=$H$2*1,MAX(O$64:O3562)=MAX(P$64:P3562)),MAX(O$64:O3562)+1,""),"")</f>
        <v/>
      </c>
      <c r="P3563" s="91" t="str">
        <f>IFERROR(IF(MOD(MAX(Q$64:Q3563),10*MAX(O$64:O3563))&lt;=2,IF(AND(F3562/INDEX($F$64:$F3563,MATCH(MAX(O$64:O3563),O$64:O3563,0)-1)&lt;(1-$P$2),MAX(O$64:O3563)&gt;MAX(P$64:P3562)),MAX(O$64:O3563),""),IF(AND($F3562/INDEX($F$64:$F3563,MATCH(MAX(Q$64:Q3563),Q$64:Q3563,0)-1)&lt;(1-$P$2),MAX(O$64:O3563)&gt;MAX(P$64:P3562)),MAX(O$64:O3563),"")),"")</f>
        <v/>
      </c>
      <c r="Q3563" s="91" t="str">
        <f>IFERROR(IF(E3563="","",IF(O3563&lt;&gt;"",MAX(O$64:O3563)*10+1,IF(AND($F3562/INDEX($F$64:$F3563,MATCH(MAX(Q$64:Q3562),Q$64:Q3562,0)-1)&gt;(1+$O$2),MAX(O$64:O3563)&gt;MAX(P$64:P3562)),MAX(Q$64:Q3562)+1,""))),"")</f>
        <v/>
      </c>
    </row>
    <row r="3564" spans="1:17" x14ac:dyDescent="0.2">
      <c r="A3564" s="13">
        <f>HLOOKUP($E$2,历史数据!$V$3:$AE$5000,ROW(A3562),)</f>
        <v>212400</v>
      </c>
      <c r="B3564" s="41">
        <v>41820</v>
      </c>
      <c r="C3564" s="100">
        <f>IFERROR(IF(A3564&lt;&gt;0,MAX($C$4:C3563)+1,""),"")</f>
        <v>3468</v>
      </c>
      <c r="D3564" s="100"/>
      <c r="E3564" s="99">
        <f t="shared" si="311"/>
        <v>41956</v>
      </c>
      <c r="F3564" s="101">
        <f>IFERROR(VLOOKUP(E3564,历史数据!AH:AJ,3,),"")</f>
        <v>16.5115296475078</v>
      </c>
      <c r="G3564" s="101">
        <f t="shared" si="307"/>
        <v>17.520857170159346</v>
      </c>
      <c r="H3564" s="105">
        <f t="shared" si="308"/>
        <v>2.1865798660718472E-3</v>
      </c>
      <c r="I3564" s="101">
        <f>IFERROR(VLOOKUP(E3564,历史数据!AH:AJ,2,),"")</f>
        <v>16.9155212963419</v>
      </c>
      <c r="J3564" s="104">
        <f t="shared" si="309"/>
        <v>0</v>
      </c>
      <c r="K3564" s="104" t="str">
        <f>IFERROR(IF(AND(J3563=$H$2*1,MAX(K$64:K3563)=MAX(L$64:L3563)),MAX(K$64:K3563)+1,""),"")</f>
        <v/>
      </c>
      <c r="L3564" s="104" t="str">
        <f>IFERROR(IF(AND($F3563/INDEX($F$64:$F3564,MATCH(MAX(M$64:M3564),M$64:M3564,0)-1)&lt;(1-$P$2),MAX(K$64:K3564)&gt;MAX(L$64:L3563)),MAX(K$64:K3564),""),"")</f>
        <v/>
      </c>
      <c r="M3564" s="104" t="str">
        <f>IFERROR(IF(E3564="","",IF(K3564&lt;&gt;"",MAX(M$64:M3563)+1,IF(AND($F3563/INDEX($F$64:$F3564,MATCH(MAX(M$64:M3563),M$64:M3563,0)-1)&gt;(1+$O$2),MAX(K$64:K3564)&gt;MAX(L$64:L3563)),MAX(M$64:M3563)+1,""))),"")</f>
        <v/>
      </c>
      <c r="N3564" s="91">
        <f t="shared" si="310"/>
        <v>0</v>
      </c>
      <c r="O3564" s="91" t="str">
        <f>IFERROR(IF(AND(N3563=$H$2*1,MAX(O$64:O3563)=MAX(P$64:P3563)),MAX(O$64:O3563)+1,""),"")</f>
        <v/>
      </c>
      <c r="P3564" s="91" t="str">
        <f>IFERROR(IF(MOD(MAX(Q$64:Q3564),10*MAX(O$64:O3564))&lt;=2,IF(AND(F3563/INDEX($F$64:$F3564,MATCH(MAX(O$64:O3564),O$64:O3564,0)-1)&lt;(1-$P$2),MAX(O$64:O3564)&gt;MAX(P$64:P3563)),MAX(O$64:O3564),""),IF(AND($F3563/INDEX($F$64:$F3564,MATCH(MAX(Q$64:Q3564),Q$64:Q3564,0)-1)&lt;(1-$P$2),MAX(O$64:O3564)&gt;MAX(P$64:P3563)),MAX(O$64:O3564),"")),"")</f>
        <v/>
      </c>
      <c r="Q3564" s="91" t="str">
        <f>IFERROR(IF(E3564="","",IF(O3564&lt;&gt;"",MAX(O$64:O3564)*10+1,IF(AND($F3563/INDEX($F$64:$F3564,MATCH(MAX(Q$64:Q3563),Q$64:Q3563,0)-1)&gt;(1+$O$2),MAX(O$64:O3564)&gt;MAX(P$64:P3563)),MAX(Q$64:Q3563)+1,""))),"")</f>
        <v/>
      </c>
    </row>
    <row r="3565" spans="1:17" x14ac:dyDescent="0.2">
      <c r="A3565" s="13">
        <f>HLOOKUP($E$2,历史数据!$V$3:$AE$5000,ROW(A3563),)</f>
        <v>516973</v>
      </c>
      <c r="B3565" s="41">
        <v>41821</v>
      </c>
      <c r="C3565" s="100">
        <f>IFERROR(IF(A3565&lt;&gt;0,MAX($C$4:C3564)+1,""),"")</f>
        <v>3469</v>
      </c>
      <c r="D3565" s="100"/>
      <c r="E3565" s="99">
        <f t="shared" si="311"/>
        <v>41957</v>
      </c>
      <c r="F3565" s="101">
        <f>IFERROR(VLOOKUP(E3565,历史数据!AH:AJ,3,),"")</f>
        <v>16.785201409621202</v>
      </c>
      <c r="G3565" s="101">
        <f t="shared" si="307"/>
        <v>17.562993933532358</v>
      </c>
      <c r="H3565" s="105">
        <f t="shared" si="308"/>
        <v>2.4049487398811742E-3</v>
      </c>
      <c r="I3565" s="101">
        <f>IFERROR(VLOOKUP(E3565,历史数据!AH:AJ,2,),"")</f>
        <v>16.472433681491601</v>
      </c>
      <c r="J3565" s="104">
        <f t="shared" si="309"/>
        <v>0</v>
      </c>
      <c r="K3565" s="104" t="str">
        <f>IFERROR(IF(AND(J3564=$H$2*1,MAX(K$64:K3564)=MAX(L$64:L3564)),MAX(K$64:K3564)+1,""),"")</f>
        <v/>
      </c>
      <c r="L3565" s="104" t="str">
        <f>IFERROR(IF(AND($F3564/INDEX($F$64:$F3565,MATCH(MAX(M$64:M3565),M$64:M3565,0)-1)&lt;(1-$P$2),MAX(K$64:K3565)&gt;MAX(L$64:L3564)),MAX(K$64:K3565),""),"")</f>
        <v/>
      </c>
      <c r="M3565" s="104" t="str">
        <f>IFERROR(IF(E3565="","",IF(K3565&lt;&gt;"",MAX(M$64:M3564)+1,IF(AND($F3564/INDEX($F$64:$F3565,MATCH(MAX(M$64:M3564),M$64:M3564,0)-1)&gt;(1+$O$2),MAX(K$64:K3565)&gt;MAX(L$64:L3564)),MAX(M$64:M3564)+1,""))),"")</f>
        <v/>
      </c>
      <c r="N3565" s="91">
        <f t="shared" si="310"/>
        <v>0</v>
      </c>
      <c r="O3565" s="91" t="str">
        <f>IFERROR(IF(AND(N3564=$H$2*1,MAX(O$64:O3564)=MAX(P$64:P3564)),MAX(O$64:O3564)+1,""),"")</f>
        <v/>
      </c>
      <c r="P3565" s="91" t="str">
        <f>IFERROR(IF(MOD(MAX(Q$64:Q3565),10*MAX(O$64:O3565))&lt;=2,IF(AND(F3564/INDEX($F$64:$F3565,MATCH(MAX(O$64:O3565),O$64:O3565,0)-1)&lt;(1-$P$2),MAX(O$64:O3565)&gt;MAX(P$64:P3564)),MAX(O$64:O3565),""),IF(AND($F3564/INDEX($F$64:$F3565,MATCH(MAX(Q$64:Q3565),Q$64:Q3565,0)-1)&lt;(1-$P$2),MAX(O$64:O3565)&gt;MAX(P$64:P3564)),MAX(O$64:O3565),"")),"")</f>
        <v/>
      </c>
      <c r="Q3565" s="91" t="str">
        <f>IFERROR(IF(E3565="","",IF(O3565&lt;&gt;"",MAX(O$64:O3565)*10+1,IF(AND($F3564/INDEX($F$64:$F3565,MATCH(MAX(Q$64:Q3564),Q$64:Q3564,0)-1)&gt;(1+$O$2),MAX(O$64:O3565)&gt;MAX(P$64:P3564)),MAX(Q$64:Q3564)+1,""))),"")</f>
        <v/>
      </c>
    </row>
    <row r="3566" spans="1:17" x14ac:dyDescent="0.2">
      <c r="A3566" s="13">
        <f>HLOOKUP($E$2,历史数据!$V$3:$AE$5000,ROW(A3564),)</f>
        <v>702024</v>
      </c>
      <c r="B3566" s="41">
        <v>41822</v>
      </c>
      <c r="C3566" s="100">
        <f>IFERROR(IF(A3566&lt;&gt;0,MAX($C$4:C3565)+1,""),"")</f>
        <v>3470</v>
      </c>
      <c r="D3566" s="100"/>
      <c r="E3566" s="99">
        <f t="shared" si="311"/>
        <v>41960</v>
      </c>
      <c r="F3566" s="101">
        <f>IFERROR(VLOOKUP(E3566,历史数据!AH:AJ,3,),"")</f>
        <v>17.032809194390499</v>
      </c>
      <c r="G3566" s="101">
        <f t="shared" si="307"/>
        <v>17.605782296338976</v>
      </c>
      <c r="H3566" s="105">
        <f t="shared" si="308"/>
        <v>2.4362795414354377E-3</v>
      </c>
      <c r="I3566" s="101">
        <f>IFERROR(VLOOKUP(E3566,历史数据!AH:AJ,2,),"")</f>
        <v>16.6679135115726</v>
      </c>
      <c r="J3566" s="104">
        <f t="shared" si="309"/>
        <v>0</v>
      </c>
      <c r="K3566" s="104" t="str">
        <f>IFERROR(IF(AND(J3565=$H$2*1,MAX(K$64:K3565)=MAX(L$64:L3565)),MAX(K$64:K3565)+1,""),"")</f>
        <v/>
      </c>
      <c r="L3566" s="104" t="str">
        <f>IFERROR(IF(AND($F3565/INDEX($F$64:$F3566,MATCH(MAX(M$64:M3566),M$64:M3566,0)-1)&lt;(1-$P$2),MAX(K$64:K3566)&gt;MAX(L$64:L3565)),MAX(K$64:K3566),""),"")</f>
        <v/>
      </c>
      <c r="M3566" s="104" t="str">
        <f>IFERROR(IF(E3566="","",IF(K3566&lt;&gt;"",MAX(M$64:M3565)+1,IF(AND($F3565/INDEX($F$64:$F3566,MATCH(MAX(M$64:M3565),M$64:M3565,0)-1)&gt;(1+$O$2),MAX(K$64:K3566)&gt;MAX(L$64:L3565)),MAX(M$64:M3565)+1,""))),"")</f>
        <v/>
      </c>
      <c r="N3566" s="91">
        <f t="shared" si="310"/>
        <v>0</v>
      </c>
      <c r="O3566" s="91" t="str">
        <f>IFERROR(IF(AND(N3565=$H$2*1,MAX(O$64:O3565)=MAX(P$64:P3565)),MAX(O$64:O3565)+1,""),"")</f>
        <v/>
      </c>
      <c r="P3566" s="91" t="str">
        <f>IFERROR(IF(MOD(MAX(Q$64:Q3566),10*MAX(O$64:O3566))&lt;=2,IF(AND(F3565/INDEX($F$64:$F3566,MATCH(MAX(O$64:O3566),O$64:O3566,0)-1)&lt;(1-$P$2),MAX(O$64:O3566)&gt;MAX(P$64:P3565)),MAX(O$64:O3566),""),IF(AND($F3565/INDEX($F$64:$F3566,MATCH(MAX(Q$64:Q3566),Q$64:Q3566,0)-1)&lt;(1-$P$2),MAX(O$64:O3566)&gt;MAX(P$64:P3565)),MAX(O$64:O3566),"")),"")</f>
        <v/>
      </c>
      <c r="Q3566" s="91" t="str">
        <f>IFERROR(IF(E3566="","",IF(O3566&lt;&gt;"",MAX(O$64:O3566)*10+1,IF(AND($F3565/INDEX($F$64:$F3566,MATCH(MAX(Q$64:Q3565),Q$64:Q3565,0)-1)&gt;(1+$O$2),MAX(O$64:O3566)&gt;MAX(P$64:P3565)),MAX(Q$64:Q3565)+1,""))),"")</f>
        <v/>
      </c>
    </row>
    <row r="3567" spans="1:17" x14ac:dyDescent="0.2">
      <c r="A3567" s="13">
        <f>HLOOKUP($E$2,历史数据!$V$3:$AE$5000,ROW(A3565),)</f>
        <v>910847</v>
      </c>
      <c r="B3567" s="41">
        <v>41823</v>
      </c>
      <c r="C3567" s="100">
        <f>IFERROR(IF(A3567&lt;&gt;0,MAX($C$4:C3566)+1,""),"")</f>
        <v>3471</v>
      </c>
      <c r="D3567" s="100"/>
      <c r="E3567" s="99">
        <f t="shared" si="311"/>
        <v>41961</v>
      </c>
      <c r="F3567" s="101">
        <f>IFERROR(VLOOKUP(E3567,历史数据!AH:AJ,3,),"")</f>
        <v>16.6809455002447</v>
      </c>
      <c r="G3567" s="101">
        <f t="shared" si="307"/>
        <v>17.639231067263946</v>
      </c>
      <c r="H3567" s="105">
        <f t="shared" si="308"/>
        <v>1.8998741641786943E-3</v>
      </c>
      <c r="I3567" s="101">
        <f>IFERROR(VLOOKUP(E3567,历史数据!AH:AJ,2,),"")</f>
        <v>16.954617262358099</v>
      </c>
      <c r="J3567" s="104">
        <f t="shared" si="309"/>
        <v>0</v>
      </c>
      <c r="K3567" s="104" t="str">
        <f>IFERROR(IF(AND(J3566=$H$2*1,MAX(K$64:K3566)=MAX(L$64:L3566)),MAX(K$64:K3566)+1,""),"")</f>
        <v/>
      </c>
      <c r="L3567" s="104" t="str">
        <f>IFERROR(IF(AND($F3566/INDEX($F$64:$F3567,MATCH(MAX(M$64:M3567),M$64:M3567,0)-1)&lt;(1-$P$2),MAX(K$64:K3567)&gt;MAX(L$64:L3566)),MAX(K$64:K3567),""),"")</f>
        <v/>
      </c>
      <c r="M3567" s="104" t="str">
        <f>IFERROR(IF(E3567="","",IF(K3567&lt;&gt;"",MAX(M$64:M3566)+1,IF(AND($F3566/INDEX($F$64:$F3567,MATCH(MAX(M$64:M3566),M$64:M3566,0)-1)&gt;(1+$O$2),MAX(K$64:K3567)&gt;MAX(L$64:L3566)),MAX(M$64:M3566)+1,""))),"")</f>
        <v/>
      </c>
      <c r="N3567" s="91">
        <f t="shared" si="310"/>
        <v>0</v>
      </c>
      <c r="O3567" s="91" t="str">
        <f>IFERROR(IF(AND(N3566=$H$2*1,MAX(O$64:O3566)=MAX(P$64:P3566)),MAX(O$64:O3566)+1,""),"")</f>
        <v/>
      </c>
      <c r="P3567" s="91" t="str">
        <f>IFERROR(IF(MOD(MAX(Q$64:Q3567),10*MAX(O$64:O3567))&lt;=2,IF(AND(F3566/INDEX($F$64:$F3567,MATCH(MAX(O$64:O3567),O$64:O3567,0)-1)&lt;(1-$P$2),MAX(O$64:O3567)&gt;MAX(P$64:P3566)),MAX(O$64:O3567),""),IF(AND($F3566/INDEX($F$64:$F3567,MATCH(MAX(Q$64:Q3567),Q$64:Q3567,0)-1)&lt;(1-$P$2),MAX(O$64:O3567)&gt;MAX(P$64:P3566)),MAX(O$64:O3567),"")),"")</f>
        <v/>
      </c>
      <c r="Q3567" s="91" t="str">
        <f>IFERROR(IF(E3567="","",IF(O3567&lt;&gt;"",MAX(O$64:O3567)*10+1,IF(AND($F3566/INDEX($F$64:$F3567,MATCH(MAX(Q$64:Q3566),Q$64:Q3566,0)-1)&gt;(1+$O$2),MAX(O$64:O3567)&gt;MAX(P$64:P3566)),MAX(Q$64:Q3566)+1,""))),"")</f>
        <v/>
      </c>
    </row>
    <row r="3568" spans="1:17" x14ac:dyDescent="0.2">
      <c r="A3568" s="13">
        <f>HLOOKUP($E$2,历史数据!$V$3:$AE$5000,ROW(A3566),)</f>
        <v>608824</v>
      </c>
      <c r="B3568" s="41">
        <v>41824</v>
      </c>
      <c r="C3568" s="100">
        <f>IFERROR(IF(A3568&lt;&gt;0,MAX($C$4:C3567)+1,""),"")</f>
        <v>3472</v>
      </c>
      <c r="D3568" s="100"/>
      <c r="E3568" s="99">
        <f t="shared" si="311"/>
        <v>41962</v>
      </c>
      <c r="F3568" s="101">
        <f>IFERROR(VLOOKUP(E3568,历史数据!AH:AJ,3,),"")</f>
        <v>16.9806812397022</v>
      </c>
      <c r="G3568" s="101">
        <f t="shared" si="307"/>
        <v>17.671593839132914</v>
      </c>
      <c r="H3568" s="105">
        <f t="shared" si="308"/>
        <v>1.834704230901929E-3</v>
      </c>
      <c r="I3568" s="101">
        <f>IFERROR(VLOOKUP(E3568,历史数据!AH:AJ,2,),"")</f>
        <v>16.6809455002447</v>
      </c>
      <c r="J3568" s="104">
        <f t="shared" si="309"/>
        <v>0</v>
      </c>
      <c r="K3568" s="104" t="str">
        <f>IFERROR(IF(AND(J3567=$H$2*1,MAX(K$64:K3567)=MAX(L$64:L3567)),MAX(K$64:K3567)+1,""),"")</f>
        <v/>
      </c>
      <c r="L3568" s="104" t="str">
        <f>IFERROR(IF(AND($F3567/INDEX($F$64:$F3568,MATCH(MAX(M$64:M3568),M$64:M3568,0)-1)&lt;(1-$P$2),MAX(K$64:K3568)&gt;MAX(L$64:L3567)),MAX(K$64:K3568),""),"")</f>
        <v/>
      </c>
      <c r="M3568" s="104" t="str">
        <f>IFERROR(IF(E3568="","",IF(K3568&lt;&gt;"",MAX(M$64:M3567)+1,IF(AND($F3567/INDEX($F$64:$F3568,MATCH(MAX(M$64:M3567),M$64:M3567,0)-1)&gt;(1+$O$2),MAX(K$64:K3568)&gt;MAX(L$64:L3567)),MAX(M$64:M3567)+1,""))),"")</f>
        <v/>
      </c>
      <c r="N3568" s="91">
        <f t="shared" si="310"/>
        <v>0</v>
      </c>
      <c r="O3568" s="91" t="str">
        <f>IFERROR(IF(AND(N3567=$H$2*1,MAX(O$64:O3567)=MAX(P$64:P3567)),MAX(O$64:O3567)+1,""),"")</f>
        <v/>
      </c>
      <c r="P3568" s="91" t="str">
        <f>IFERROR(IF(MOD(MAX(Q$64:Q3568),10*MAX(O$64:O3568))&lt;=2,IF(AND(F3567/INDEX($F$64:$F3568,MATCH(MAX(O$64:O3568),O$64:O3568,0)-1)&lt;(1-$P$2),MAX(O$64:O3568)&gt;MAX(P$64:P3567)),MAX(O$64:O3568),""),IF(AND($F3567/INDEX($F$64:$F3568,MATCH(MAX(Q$64:Q3568),Q$64:Q3568,0)-1)&lt;(1-$P$2),MAX(O$64:O3568)&gt;MAX(P$64:P3567)),MAX(O$64:O3568),"")),"")</f>
        <v/>
      </c>
      <c r="Q3568" s="91" t="str">
        <f>IFERROR(IF(E3568="","",IF(O3568&lt;&gt;"",MAX(O$64:O3568)*10+1,IF(AND($F3567/INDEX($F$64:$F3568,MATCH(MAX(Q$64:Q3567),Q$64:Q3567,0)-1)&gt;(1+$O$2),MAX(O$64:O3568)&gt;MAX(P$64:P3567)),MAX(Q$64:Q3567)+1,""))),"")</f>
        <v/>
      </c>
    </row>
    <row r="3569" spans="1:17" x14ac:dyDescent="0.2">
      <c r="A3569" s="13">
        <f>HLOOKUP($E$2,历史数据!$V$3:$AE$5000,ROW(A3567),)</f>
        <v>519117</v>
      </c>
      <c r="B3569" s="41">
        <v>41827</v>
      </c>
      <c r="C3569" s="100">
        <f>IFERROR(IF(A3569&lt;&gt;0,MAX($C$4:C3568)+1,""),"")</f>
        <v>3473</v>
      </c>
      <c r="D3569" s="100"/>
      <c r="E3569" s="99">
        <f t="shared" si="311"/>
        <v>41963</v>
      </c>
      <c r="F3569" s="101">
        <f>IFERROR(VLOOKUP(E3569,历史数据!AH:AJ,3,),"")</f>
        <v>17.019777205718398</v>
      </c>
      <c r="G3569" s="101">
        <f t="shared" si="307"/>
        <v>17.695268618553833</v>
      </c>
      <c r="H3569" s="105">
        <f t="shared" si="308"/>
        <v>1.3397082140089722E-3</v>
      </c>
      <c r="I3569" s="101">
        <f>IFERROR(VLOOKUP(E3569,历史数据!AH:AJ,2,),"")</f>
        <v>16.928553285013901</v>
      </c>
      <c r="J3569" s="104">
        <f t="shared" si="309"/>
        <v>0</v>
      </c>
      <c r="K3569" s="104" t="str">
        <f>IFERROR(IF(AND(J3568=$H$2*1,MAX(K$64:K3568)=MAX(L$64:L3568)),MAX(K$64:K3568)+1,""),"")</f>
        <v/>
      </c>
      <c r="L3569" s="104" t="str">
        <f>IFERROR(IF(AND($F3568/INDEX($F$64:$F3569,MATCH(MAX(M$64:M3569),M$64:M3569,0)-1)&lt;(1-$P$2),MAX(K$64:K3569)&gt;MAX(L$64:L3568)),MAX(K$64:K3569),""),"")</f>
        <v/>
      </c>
      <c r="M3569" s="104" t="str">
        <f>IFERROR(IF(E3569="","",IF(K3569&lt;&gt;"",MAX(M$64:M3568)+1,IF(AND($F3568/INDEX($F$64:$F3569,MATCH(MAX(M$64:M3568),M$64:M3568,0)-1)&gt;(1+$O$2),MAX(K$64:K3569)&gt;MAX(L$64:L3568)),MAX(M$64:M3568)+1,""))),"")</f>
        <v/>
      </c>
      <c r="N3569" s="91">
        <f t="shared" si="310"/>
        <v>0</v>
      </c>
      <c r="O3569" s="91" t="str">
        <f>IFERROR(IF(AND(N3568=$H$2*1,MAX(O$64:O3568)=MAX(P$64:P3568)),MAX(O$64:O3568)+1,""),"")</f>
        <v/>
      </c>
      <c r="P3569" s="91" t="str">
        <f>IFERROR(IF(MOD(MAX(Q$64:Q3569),10*MAX(O$64:O3569))&lt;=2,IF(AND(F3568/INDEX($F$64:$F3569,MATCH(MAX(O$64:O3569),O$64:O3569,0)-1)&lt;(1-$P$2),MAX(O$64:O3569)&gt;MAX(P$64:P3568)),MAX(O$64:O3569),""),IF(AND($F3568/INDEX($F$64:$F3569,MATCH(MAX(Q$64:Q3569),Q$64:Q3569,0)-1)&lt;(1-$P$2),MAX(O$64:O3569)&gt;MAX(P$64:P3568)),MAX(O$64:O3569),"")),"")</f>
        <v/>
      </c>
      <c r="Q3569" s="91" t="str">
        <f>IFERROR(IF(E3569="","",IF(O3569&lt;&gt;"",MAX(O$64:O3569)*10+1,IF(AND($F3568/INDEX($F$64:$F3569,MATCH(MAX(Q$64:Q3568),Q$64:Q3568,0)-1)&gt;(1+$O$2),MAX(O$64:O3569)&gt;MAX(P$64:P3568)),MAX(Q$64:Q3568)+1,""))),"")</f>
        <v/>
      </c>
    </row>
    <row r="3570" spans="1:17" x14ac:dyDescent="0.2">
      <c r="A3570" s="13">
        <f>HLOOKUP($E$2,历史数据!$V$3:$AE$5000,ROW(A3568),)</f>
        <v>897808</v>
      </c>
      <c r="B3570" s="41">
        <v>41828</v>
      </c>
      <c r="C3570" s="100">
        <f>IFERROR(IF(A3570&lt;&gt;0,MAX($C$4:C3569)+1,""),"")</f>
        <v>3474</v>
      </c>
      <c r="D3570" s="100"/>
      <c r="E3570" s="99">
        <f t="shared" si="311"/>
        <v>41964</v>
      </c>
      <c r="F3570" s="101">
        <f>IFERROR(VLOOKUP(E3570,历史数据!AH:AJ,3,),"")</f>
        <v>17.0458411830625</v>
      </c>
      <c r="G3570" s="101">
        <f t="shared" si="307"/>
        <v>17.721549795709166</v>
      </c>
      <c r="H3570" s="105">
        <f t="shared" si="308"/>
        <v>1.4852092794892524E-3</v>
      </c>
      <c r="I3570" s="101">
        <f>IFERROR(VLOOKUP(E3570,历史数据!AH:AJ,2,),"")</f>
        <v>16.928553285013901</v>
      </c>
      <c r="J3570" s="104">
        <f t="shared" si="309"/>
        <v>0</v>
      </c>
      <c r="K3570" s="104" t="str">
        <f>IFERROR(IF(AND(J3569=$H$2*1,MAX(K$64:K3569)=MAX(L$64:L3569)),MAX(K$64:K3569)+1,""),"")</f>
        <v/>
      </c>
      <c r="L3570" s="104" t="str">
        <f>IFERROR(IF(AND($F3569/INDEX($F$64:$F3570,MATCH(MAX(M$64:M3570),M$64:M3570,0)-1)&lt;(1-$P$2),MAX(K$64:K3570)&gt;MAX(L$64:L3569)),MAX(K$64:K3570),""),"")</f>
        <v/>
      </c>
      <c r="M3570" s="104" t="str">
        <f>IFERROR(IF(E3570="","",IF(K3570&lt;&gt;"",MAX(M$64:M3569)+1,IF(AND($F3569/INDEX($F$64:$F3570,MATCH(MAX(M$64:M3569),M$64:M3569,0)-1)&gt;(1+$O$2),MAX(K$64:K3570)&gt;MAX(L$64:L3569)),MAX(M$64:M3569)+1,""))),"")</f>
        <v/>
      </c>
      <c r="N3570" s="91">
        <f t="shared" si="310"/>
        <v>0</v>
      </c>
      <c r="O3570" s="91" t="str">
        <f>IFERROR(IF(AND(N3569=$H$2*1,MAX(O$64:O3569)=MAX(P$64:P3569)),MAX(O$64:O3569)+1,""),"")</f>
        <v/>
      </c>
      <c r="P3570" s="91" t="str">
        <f>IFERROR(IF(MOD(MAX(Q$64:Q3570),10*MAX(O$64:O3570))&lt;=2,IF(AND(F3569/INDEX($F$64:$F3570,MATCH(MAX(O$64:O3570),O$64:O3570,0)-1)&lt;(1-$P$2),MAX(O$64:O3570)&gt;MAX(P$64:P3569)),MAX(O$64:O3570),""),IF(AND($F3569/INDEX($F$64:$F3570,MATCH(MAX(Q$64:Q3570),Q$64:Q3570,0)-1)&lt;(1-$P$2),MAX(O$64:O3570)&gt;MAX(P$64:P3569)),MAX(O$64:O3570),"")),"")</f>
        <v/>
      </c>
      <c r="Q3570" s="91" t="str">
        <f>IFERROR(IF(E3570="","",IF(O3570&lt;&gt;"",MAX(O$64:O3570)*10+1,IF(AND($F3569/INDEX($F$64:$F3570,MATCH(MAX(Q$64:Q3569),Q$64:Q3569,0)-1)&gt;(1+$O$2),MAX(O$64:O3570)&gt;MAX(P$64:P3569)),MAX(Q$64:Q3569)+1,""))),"")</f>
        <v/>
      </c>
    </row>
    <row r="3571" spans="1:17" x14ac:dyDescent="0.2">
      <c r="A3571" s="13">
        <f>HLOOKUP($E$2,历史数据!$V$3:$AE$5000,ROW(A3569),)</f>
        <v>603000</v>
      </c>
      <c r="B3571" s="41">
        <v>41829</v>
      </c>
      <c r="C3571" s="100">
        <f>IFERROR(IF(A3571&lt;&gt;0,MAX($C$4:C3570)+1,""),"")</f>
        <v>3475</v>
      </c>
      <c r="D3571" s="100"/>
      <c r="E3571" s="99">
        <f t="shared" si="311"/>
        <v>41967</v>
      </c>
      <c r="F3571" s="101">
        <f>IFERROR(VLOOKUP(E3571,历史数据!AH:AJ,3,),"")</f>
        <v>17.0458411830625</v>
      </c>
      <c r="G3571" s="101">
        <f t="shared" si="307"/>
        <v>17.73545058362604</v>
      </c>
      <c r="H3571" s="105">
        <f t="shared" si="308"/>
        <v>7.8440024022286003E-4</v>
      </c>
      <c r="I3571" s="101">
        <f>IFERROR(VLOOKUP(E3571,历史数据!AH:AJ,2,),"")</f>
        <v>17.0719051604067</v>
      </c>
      <c r="J3571" s="104">
        <f t="shared" si="309"/>
        <v>0</v>
      </c>
      <c r="K3571" s="104" t="str">
        <f>IFERROR(IF(AND(J3570=$H$2*1,MAX(K$64:K3570)=MAX(L$64:L3570)),MAX(K$64:K3570)+1,""),"")</f>
        <v/>
      </c>
      <c r="L3571" s="104" t="str">
        <f>IFERROR(IF(AND($F3570/INDEX($F$64:$F3571,MATCH(MAX(M$64:M3571),M$64:M3571,0)-1)&lt;(1-$P$2),MAX(K$64:K3571)&gt;MAX(L$64:L3570)),MAX(K$64:K3571),""),"")</f>
        <v/>
      </c>
      <c r="M3571" s="104" t="str">
        <f>IFERROR(IF(E3571="","",IF(K3571&lt;&gt;"",MAX(M$64:M3570)+1,IF(AND($F3570/INDEX($F$64:$F3571,MATCH(MAX(M$64:M3570),M$64:M3570,0)-1)&gt;(1+$O$2),MAX(K$64:K3571)&gt;MAX(L$64:L3570)),MAX(M$64:M3570)+1,""))),"")</f>
        <v/>
      </c>
      <c r="N3571" s="91">
        <f t="shared" si="310"/>
        <v>0</v>
      </c>
      <c r="O3571" s="91" t="str">
        <f>IFERROR(IF(AND(N3570=$H$2*1,MAX(O$64:O3570)=MAX(P$64:P3570)),MAX(O$64:O3570)+1,""),"")</f>
        <v/>
      </c>
      <c r="P3571" s="91" t="str">
        <f>IFERROR(IF(MOD(MAX(Q$64:Q3571),10*MAX(O$64:O3571))&lt;=2,IF(AND(F3570/INDEX($F$64:$F3571,MATCH(MAX(O$64:O3571),O$64:O3571,0)-1)&lt;(1-$P$2),MAX(O$64:O3571)&gt;MAX(P$64:P3570)),MAX(O$64:O3571),""),IF(AND($F3570/INDEX($F$64:$F3571,MATCH(MAX(Q$64:Q3571),Q$64:Q3571,0)-1)&lt;(1-$P$2),MAX(O$64:O3571)&gt;MAX(P$64:P3570)),MAX(O$64:O3571),"")),"")</f>
        <v/>
      </c>
      <c r="Q3571" s="91" t="str">
        <f>IFERROR(IF(E3571="","",IF(O3571&lt;&gt;"",MAX(O$64:O3571)*10+1,IF(AND($F3570/INDEX($F$64:$F3571,MATCH(MAX(Q$64:Q3570),Q$64:Q3570,0)-1)&gt;(1+$O$2),MAX(O$64:O3571)&gt;MAX(P$64:P3570)),MAX(Q$64:Q3570)+1,""))),"")</f>
        <v/>
      </c>
    </row>
    <row r="3572" spans="1:17" x14ac:dyDescent="0.2">
      <c r="A3572" s="13">
        <f>HLOOKUP($E$2,历史数据!$V$3:$AE$5000,ROW(A3570),)</f>
        <v>457210</v>
      </c>
      <c r="B3572" s="41">
        <v>41830</v>
      </c>
      <c r="C3572" s="100">
        <f>IFERROR(IF(A3572&lt;&gt;0,MAX($C$4:C3571)+1,""),"")</f>
        <v>3476</v>
      </c>
      <c r="D3572" s="100"/>
      <c r="E3572" s="99">
        <f t="shared" si="311"/>
        <v>41968</v>
      </c>
      <c r="F3572" s="101">
        <f>IFERROR(VLOOKUP(E3572,历史数据!AH:AJ,3,),"")</f>
        <v>17.176161069783198</v>
      </c>
      <c r="G3572" s="101">
        <f t="shared" si="307"/>
        <v>17.752609368710921</v>
      </c>
      <c r="H3572" s="105">
        <f t="shared" si="308"/>
        <v>9.6748515093958432E-4</v>
      </c>
      <c r="I3572" s="101">
        <f>IFERROR(VLOOKUP(E3572,历史数据!AH:AJ,2,),"")</f>
        <v>17.032809194390499</v>
      </c>
      <c r="J3572" s="104">
        <f t="shared" si="309"/>
        <v>0</v>
      </c>
      <c r="K3572" s="104" t="str">
        <f>IFERROR(IF(AND(J3571=$H$2*1,MAX(K$64:K3571)=MAX(L$64:L3571)),MAX(K$64:K3571)+1,""),"")</f>
        <v/>
      </c>
      <c r="L3572" s="104" t="str">
        <f>IFERROR(IF(AND($F3571/INDEX($F$64:$F3572,MATCH(MAX(M$64:M3572),M$64:M3572,0)-1)&lt;(1-$P$2),MAX(K$64:K3572)&gt;MAX(L$64:L3571)),MAX(K$64:K3572),""),"")</f>
        <v/>
      </c>
      <c r="M3572" s="104" t="str">
        <f>IFERROR(IF(E3572="","",IF(K3572&lt;&gt;"",MAX(M$64:M3571)+1,IF(AND($F3571/INDEX($F$64:$F3572,MATCH(MAX(M$64:M3571),M$64:M3571,0)-1)&gt;(1+$O$2),MAX(K$64:K3572)&gt;MAX(L$64:L3571)),MAX(M$64:M3571)+1,""))),"")</f>
        <v/>
      </c>
      <c r="N3572" s="91">
        <f t="shared" si="310"/>
        <v>0</v>
      </c>
      <c r="O3572" s="91" t="str">
        <f>IFERROR(IF(AND(N3571=$H$2*1,MAX(O$64:O3571)=MAX(P$64:P3571)),MAX(O$64:O3571)+1,""),"")</f>
        <v/>
      </c>
      <c r="P3572" s="91" t="str">
        <f>IFERROR(IF(MOD(MAX(Q$64:Q3572),10*MAX(O$64:O3572))&lt;=2,IF(AND(F3571/INDEX($F$64:$F3572,MATCH(MAX(O$64:O3572),O$64:O3572,0)-1)&lt;(1-$P$2),MAX(O$64:O3572)&gt;MAX(P$64:P3571)),MAX(O$64:O3572),""),IF(AND($F3571/INDEX($F$64:$F3572,MATCH(MAX(Q$64:Q3572),Q$64:Q3572,0)-1)&lt;(1-$P$2),MAX(O$64:O3572)&gt;MAX(P$64:P3571)),MAX(O$64:O3572),"")),"")</f>
        <v/>
      </c>
      <c r="Q3572" s="91" t="str">
        <f>IFERROR(IF(E3572="","",IF(O3572&lt;&gt;"",MAX(O$64:O3572)*10+1,IF(AND($F3571/INDEX($F$64:$F3572,MATCH(MAX(Q$64:Q3571),Q$64:Q3571,0)-1)&gt;(1+$O$2),MAX(O$64:O3572)&gt;MAX(P$64:P3571)),MAX(Q$64:Q3571)+1,""))),"")</f>
        <v/>
      </c>
    </row>
    <row r="3573" spans="1:17" x14ac:dyDescent="0.2">
      <c r="A3573" s="13">
        <f>HLOOKUP($E$2,历史数据!$V$3:$AE$5000,ROW(A3571),)</f>
        <v>449192</v>
      </c>
      <c r="B3573" s="41">
        <v>41831</v>
      </c>
      <c r="C3573" s="100">
        <f>IFERROR(IF(A3573&lt;&gt;0,MAX($C$4:C3572)+1,""),"")</f>
        <v>3477</v>
      </c>
      <c r="D3573" s="100"/>
      <c r="E3573" s="99">
        <f t="shared" si="311"/>
        <v>41969</v>
      </c>
      <c r="F3573" s="101">
        <f>IFERROR(VLOOKUP(E3573,历史数据!AH:AJ,3,),"")</f>
        <v>17.2022250471273</v>
      </c>
      <c r="G3573" s="101">
        <f t="shared" si="307"/>
        <v>17.783668941712676</v>
      </c>
      <c r="H3573" s="105">
        <f t="shared" si="308"/>
        <v>1.7495778990381794E-3</v>
      </c>
      <c r="I3573" s="101">
        <f>IFERROR(VLOOKUP(E3573,历史数据!AH:AJ,2,),"")</f>
        <v>17.150097092439101</v>
      </c>
      <c r="J3573" s="104">
        <f t="shared" si="309"/>
        <v>0</v>
      </c>
      <c r="K3573" s="104" t="str">
        <f>IFERROR(IF(AND(J3572=$H$2*1,MAX(K$64:K3572)=MAX(L$64:L3572)),MAX(K$64:K3572)+1,""),"")</f>
        <v/>
      </c>
      <c r="L3573" s="104" t="str">
        <f>IFERROR(IF(AND($F3572/INDEX($F$64:$F3573,MATCH(MAX(M$64:M3573),M$64:M3573,0)-1)&lt;(1-$P$2),MAX(K$64:K3573)&gt;MAX(L$64:L3572)),MAX(K$64:K3573),""),"")</f>
        <v/>
      </c>
      <c r="M3573" s="104" t="str">
        <f>IFERROR(IF(E3573="","",IF(K3573&lt;&gt;"",MAX(M$64:M3572)+1,IF(AND($F3572/INDEX($F$64:$F3573,MATCH(MAX(M$64:M3572),M$64:M3572,0)-1)&gt;(1+$O$2),MAX(K$64:K3573)&gt;MAX(L$64:L3572)),MAX(M$64:M3572)+1,""))),"")</f>
        <v/>
      </c>
      <c r="N3573" s="91">
        <f t="shared" si="310"/>
        <v>0</v>
      </c>
      <c r="O3573" s="91" t="str">
        <f>IFERROR(IF(AND(N3572=$H$2*1,MAX(O$64:O3572)=MAX(P$64:P3572)),MAX(O$64:O3572)+1,""),"")</f>
        <v/>
      </c>
      <c r="P3573" s="91" t="str">
        <f>IFERROR(IF(MOD(MAX(Q$64:Q3573),10*MAX(O$64:O3573))&lt;=2,IF(AND(F3572/INDEX($F$64:$F3573,MATCH(MAX(O$64:O3573),O$64:O3573,0)-1)&lt;(1-$P$2),MAX(O$64:O3573)&gt;MAX(P$64:P3572)),MAX(O$64:O3573),""),IF(AND($F3572/INDEX($F$64:$F3573,MATCH(MAX(Q$64:Q3573),Q$64:Q3573,0)-1)&lt;(1-$P$2),MAX(O$64:O3573)&gt;MAX(P$64:P3572)),MAX(O$64:O3573),"")),"")</f>
        <v/>
      </c>
      <c r="Q3573" s="91" t="str">
        <f>IFERROR(IF(E3573="","",IF(O3573&lt;&gt;"",MAX(O$64:O3573)*10+1,IF(AND($F3572/INDEX($F$64:$F3573,MATCH(MAX(Q$64:Q3572),Q$64:Q3572,0)-1)&gt;(1+$O$2),MAX(O$64:O3573)&gt;MAX(P$64:P3572)),MAX(Q$64:Q3572)+1,""))),"")</f>
        <v/>
      </c>
    </row>
    <row r="3574" spans="1:17" x14ac:dyDescent="0.2">
      <c r="A3574" s="13">
        <f>HLOOKUP($E$2,历史数据!$V$3:$AE$5000,ROW(A3572),)</f>
        <v>408473</v>
      </c>
      <c r="B3574" s="41">
        <v>41834</v>
      </c>
      <c r="C3574" s="100">
        <f>IFERROR(IF(A3574&lt;&gt;0,MAX($C$4:C3573)+1,""),"")</f>
        <v>3478</v>
      </c>
      <c r="D3574" s="100"/>
      <c r="E3574" s="99">
        <f t="shared" si="311"/>
        <v>41970</v>
      </c>
      <c r="F3574" s="101">
        <f>IFERROR(VLOOKUP(E3574,历史数据!AH:AJ,3,),"")</f>
        <v>17.5931847072893</v>
      </c>
      <c r="G3574" s="101">
        <f t="shared" si="307"/>
        <v>17.820810109428066</v>
      </c>
      <c r="H3574" s="105">
        <f t="shared" si="308"/>
        <v>2.0884986015610174E-3</v>
      </c>
      <c r="I3574" s="101">
        <f>IFERROR(VLOOKUP(E3574,历史数据!AH:AJ,2,),"")</f>
        <v>17.2934489678318</v>
      </c>
      <c r="J3574" s="104">
        <f t="shared" si="309"/>
        <v>0</v>
      </c>
      <c r="K3574" s="104" t="str">
        <f>IFERROR(IF(AND(J3573=$H$2*1,MAX(K$64:K3573)=MAX(L$64:L3573)),MAX(K$64:K3573)+1,""),"")</f>
        <v/>
      </c>
      <c r="L3574" s="104" t="str">
        <f>IFERROR(IF(AND($F3573/INDEX($F$64:$F3574,MATCH(MAX(M$64:M3574),M$64:M3574,0)-1)&lt;(1-$P$2),MAX(K$64:K3574)&gt;MAX(L$64:L3573)),MAX(K$64:K3574),""),"")</f>
        <v/>
      </c>
      <c r="M3574" s="104" t="str">
        <f>IFERROR(IF(E3574="","",IF(K3574&lt;&gt;"",MAX(M$64:M3573)+1,IF(AND($F3573/INDEX($F$64:$F3574,MATCH(MAX(M$64:M3573),M$64:M3573,0)-1)&gt;(1+$O$2),MAX(K$64:K3574)&gt;MAX(L$64:L3573)),MAX(M$64:M3573)+1,""))),"")</f>
        <v/>
      </c>
      <c r="N3574" s="91">
        <f t="shared" si="310"/>
        <v>0</v>
      </c>
      <c r="O3574" s="91" t="str">
        <f>IFERROR(IF(AND(N3573=$H$2*1,MAX(O$64:O3573)=MAX(P$64:P3573)),MAX(O$64:O3573)+1,""),"")</f>
        <v/>
      </c>
      <c r="P3574" s="91" t="str">
        <f>IFERROR(IF(MOD(MAX(Q$64:Q3574),10*MAX(O$64:O3574))&lt;=2,IF(AND(F3573/INDEX($F$64:$F3574,MATCH(MAX(O$64:O3574),O$64:O3574,0)-1)&lt;(1-$P$2),MAX(O$64:O3574)&gt;MAX(P$64:P3573)),MAX(O$64:O3574),""),IF(AND($F3573/INDEX($F$64:$F3574,MATCH(MAX(Q$64:Q3574),Q$64:Q3574,0)-1)&lt;(1-$P$2),MAX(O$64:O3574)&gt;MAX(P$64:P3573)),MAX(O$64:O3574),"")),"")</f>
        <v/>
      </c>
      <c r="Q3574" s="91" t="str">
        <f>IFERROR(IF(E3574="","",IF(O3574&lt;&gt;"",MAX(O$64:O3574)*10+1,IF(AND($F3573/INDEX($F$64:$F3574,MATCH(MAX(Q$64:Q3573),Q$64:Q3573,0)-1)&gt;(1+$O$2),MAX(O$64:O3574)&gt;MAX(P$64:P3573)),MAX(Q$64:Q3573)+1,""))),"")</f>
        <v/>
      </c>
    </row>
    <row r="3575" spans="1:17" x14ac:dyDescent="0.2">
      <c r="A3575" s="13">
        <f>HLOOKUP($E$2,历史数据!$V$3:$AE$5000,ROW(A3573),)</f>
        <v>632948</v>
      </c>
      <c r="B3575" s="41">
        <v>41835</v>
      </c>
      <c r="C3575" s="100">
        <f>IFERROR(IF(A3575&lt;&gt;0,MAX($C$4:C3574)+1,""),"")</f>
        <v>3479</v>
      </c>
      <c r="D3575" s="100"/>
      <c r="E3575" s="99">
        <f t="shared" si="311"/>
        <v>41971</v>
      </c>
      <c r="F3575" s="101">
        <f>IFERROR(VLOOKUP(E3575,历史数据!AH:AJ,3,),"")</f>
        <v>17.4498328318966</v>
      </c>
      <c r="G3575" s="101">
        <f t="shared" si="307"/>
        <v>17.848394485450612</v>
      </c>
      <c r="H3575" s="105">
        <f t="shared" si="308"/>
        <v>1.5478744149768353E-3</v>
      </c>
      <c r="I3575" s="101">
        <f>IFERROR(VLOOKUP(E3575,历史数据!AH:AJ,2,),"")</f>
        <v>17.5931847072893</v>
      </c>
      <c r="J3575" s="104">
        <f t="shared" si="309"/>
        <v>0</v>
      </c>
      <c r="K3575" s="104" t="str">
        <f>IFERROR(IF(AND(J3574=$H$2*1,MAX(K$64:K3574)=MAX(L$64:L3574)),MAX(K$64:K3574)+1,""),"")</f>
        <v/>
      </c>
      <c r="L3575" s="104" t="str">
        <f>IFERROR(IF(AND($F3574/INDEX($F$64:$F3575,MATCH(MAX(M$64:M3575),M$64:M3575,0)-1)&lt;(1-$P$2),MAX(K$64:K3575)&gt;MAX(L$64:L3574)),MAX(K$64:K3575),""),"")</f>
        <v/>
      </c>
      <c r="M3575" s="104" t="str">
        <f>IFERROR(IF(E3575="","",IF(K3575&lt;&gt;"",MAX(M$64:M3574)+1,IF(AND($F3574/INDEX($F$64:$F3575,MATCH(MAX(M$64:M3574),M$64:M3574,0)-1)&gt;(1+$O$2),MAX(K$64:K3575)&gt;MAX(L$64:L3574)),MAX(M$64:M3574)+1,""))),"")</f>
        <v/>
      </c>
      <c r="N3575" s="91">
        <f t="shared" si="310"/>
        <v>0</v>
      </c>
      <c r="O3575" s="91" t="str">
        <f>IFERROR(IF(AND(N3574=$H$2*1,MAX(O$64:O3574)=MAX(P$64:P3574)),MAX(O$64:O3574)+1,""),"")</f>
        <v/>
      </c>
      <c r="P3575" s="91" t="str">
        <f>IFERROR(IF(MOD(MAX(Q$64:Q3575),10*MAX(O$64:O3575))&lt;=2,IF(AND(F3574/INDEX($F$64:$F3575,MATCH(MAX(O$64:O3575),O$64:O3575,0)-1)&lt;(1-$P$2),MAX(O$64:O3575)&gt;MAX(P$64:P3574)),MAX(O$64:O3575),""),IF(AND($F3574/INDEX($F$64:$F3575,MATCH(MAX(Q$64:Q3575),Q$64:Q3575,0)-1)&lt;(1-$P$2),MAX(O$64:O3575)&gt;MAX(P$64:P3574)),MAX(O$64:O3575),"")),"")</f>
        <v/>
      </c>
      <c r="Q3575" s="91" t="str">
        <f>IFERROR(IF(E3575="","",IF(O3575&lt;&gt;"",MAX(O$64:O3575)*10+1,IF(AND($F3574/INDEX($F$64:$F3575,MATCH(MAX(Q$64:Q3574),Q$64:Q3574,0)-1)&gt;(1+$O$2),MAX(O$64:O3575)&gt;MAX(P$64:P3574)),MAX(Q$64:Q3574)+1,""))),"")</f>
        <v/>
      </c>
    </row>
    <row r="3576" spans="1:17" x14ac:dyDescent="0.2">
      <c r="A3576" s="13">
        <f>HLOOKUP($E$2,历史数据!$V$3:$AE$5000,ROW(A3574),)</f>
        <v>796281</v>
      </c>
      <c r="B3576" s="41">
        <v>41836</v>
      </c>
      <c r="C3576" s="100">
        <f>IFERROR(IF(A3576&lt;&gt;0,MAX($C$4:C3575)+1,""),"")</f>
        <v>3480</v>
      </c>
      <c r="D3576" s="100"/>
      <c r="E3576" s="99">
        <f t="shared" si="311"/>
        <v>41974</v>
      </c>
      <c r="F3576" s="101">
        <f>IFERROR(VLOOKUP(E3576,历史数据!AH:AJ,3,),"")</f>
        <v>17.228289024471501</v>
      </c>
      <c r="G3576" s="101">
        <f t="shared" si="307"/>
        <v>17.869680066948316</v>
      </c>
      <c r="H3576" s="105">
        <f t="shared" si="308"/>
        <v>1.192576817766744E-3</v>
      </c>
      <c r="I3576" s="101">
        <f>IFERROR(VLOOKUP(E3576,历史数据!AH:AJ,2,),"")</f>
        <v>17.384672888536301</v>
      </c>
      <c r="J3576" s="104">
        <f t="shared" si="309"/>
        <v>0</v>
      </c>
      <c r="K3576" s="104" t="str">
        <f>IFERROR(IF(AND(J3575=$H$2*1,MAX(K$64:K3575)=MAX(L$64:L3575)),MAX(K$64:K3575)+1,""),"")</f>
        <v/>
      </c>
      <c r="L3576" s="104" t="str">
        <f>IFERROR(IF(AND($F3575/INDEX($F$64:$F3576,MATCH(MAX(M$64:M3576),M$64:M3576,0)-1)&lt;(1-$P$2),MAX(K$64:K3576)&gt;MAX(L$64:L3575)),MAX(K$64:K3576),""),"")</f>
        <v/>
      </c>
      <c r="M3576" s="104" t="str">
        <f>IFERROR(IF(E3576="","",IF(K3576&lt;&gt;"",MAX(M$64:M3575)+1,IF(AND($F3575/INDEX($F$64:$F3576,MATCH(MAX(M$64:M3575),M$64:M3575,0)-1)&gt;(1+$O$2),MAX(K$64:K3576)&gt;MAX(L$64:L3575)),MAX(M$64:M3575)+1,""))),"")</f>
        <v/>
      </c>
      <c r="N3576" s="91">
        <f t="shared" si="310"/>
        <v>0</v>
      </c>
      <c r="O3576" s="91" t="str">
        <f>IFERROR(IF(AND(N3575=$H$2*1,MAX(O$64:O3575)=MAX(P$64:P3575)),MAX(O$64:O3575)+1,""),"")</f>
        <v/>
      </c>
      <c r="P3576" s="91" t="str">
        <f>IFERROR(IF(MOD(MAX(Q$64:Q3576),10*MAX(O$64:O3576))&lt;=2,IF(AND(F3575/INDEX($F$64:$F3576,MATCH(MAX(O$64:O3576),O$64:O3576,0)-1)&lt;(1-$P$2),MAX(O$64:O3576)&gt;MAX(P$64:P3575)),MAX(O$64:O3576),""),IF(AND($F3575/INDEX($F$64:$F3576,MATCH(MAX(Q$64:Q3576),Q$64:Q3576,0)-1)&lt;(1-$P$2),MAX(O$64:O3576)&gt;MAX(P$64:P3575)),MAX(O$64:O3576),"")),"")</f>
        <v/>
      </c>
      <c r="Q3576" s="91" t="str">
        <f>IFERROR(IF(E3576="","",IF(O3576&lt;&gt;"",MAX(O$64:O3576)*10+1,IF(AND($F3575/INDEX($F$64:$F3576,MATCH(MAX(Q$64:Q3575),Q$64:Q3575,0)-1)&gt;(1+$O$2),MAX(O$64:O3576)&gt;MAX(P$64:P3575)),MAX(Q$64:Q3575)+1,""))),"")</f>
        <v/>
      </c>
    </row>
    <row r="3577" spans="1:17" x14ac:dyDescent="0.2">
      <c r="A3577" s="13">
        <f>HLOOKUP($E$2,历史数据!$V$3:$AE$5000,ROW(A3575),)</f>
        <v>1037053</v>
      </c>
      <c r="B3577" s="41">
        <v>41837</v>
      </c>
      <c r="C3577" s="100">
        <f>IFERROR(IF(A3577&lt;&gt;0,MAX($C$4:C3576)+1,""),"")</f>
        <v>3481</v>
      </c>
      <c r="D3577" s="100"/>
      <c r="E3577" s="99">
        <f t="shared" si="311"/>
        <v>41975</v>
      </c>
      <c r="F3577" s="101">
        <f>IFERROR(VLOOKUP(E3577,历史数据!AH:AJ,3,),"")</f>
        <v>17.4498328318966</v>
      </c>
      <c r="G3577" s="101">
        <f t="shared" si="307"/>
        <v>17.893137646558039</v>
      </c>
      <c r="H3577" s="105">
        <f t="shared" si="308"/>
        <v>1.3127028308195232E-3</v>
      </c>
      <c r="I3577" s="101">
        <f>IFERROR(VLOOKUP(E3577,历史数据!AH:AJ,2,),"")</f>
        <v>17.2152570357994</v>
      </c>
      <c r="J3577" s="104">
        <f t="shared" si="309"/>
        <v>0</v>
      </c>
      <c r="K3577" s="104" t="str">
        <f>IFERROR(IF(AND(J3576=$H$2*1,MAX(K$64:K3576)=MAX(L$64:L3576)),MAX(K$64:K3576)+1,""),"")</f>
        <v/>
      </c>
      <c r="L3577" s="104" t="str">
        <f>IFERROR(IF(AND($F3576/INDEX($F$64:$F3577,MATCH(MAX(M$64:M3577),M$64:M3577,0)-1)&lt;(1-$P$2),MAX(K$64:K3577)&gt;MAX(L$64:L3576)),MAX(K$64:K3577),""),"")</f>
        <v/>
      </c>
      <c r="M3577" s="104" t="str">
        <f>IFERROR(IF(E3577="","",IF(K3577&lt;&gt;"",MAX(M$64:M3576)+1,IF(AND($F3576/INDEX($F$64:$F3577,MATCH(MAX(M$64:M3576),M$64:M3576,0)-1)&gt;(1+$O$2),MAX(K$64:K3577)&gt;MAX(L$64:L3576)),MAX(M$64:M3576)+1,""))),"")</f>
        <v/>
      </c>
      <c r="N3577" s="91">
        <f t="shared" si="310"/>
        <v>0</v>
      </c>
      <c r="O3577" s="91" t="str">
        <f>IFERROR(IF(AND(N3576=$H$2*1,MAX(O$64:O3576)=MAX(P$64:P3576)),MAX(O$64:O3576)+1,""),"")</f>
        <v/>
      </c>
      <c r="P3577" s="91" t="str">
        <f>IFERROR(IF(MOD(MAX(Q$64:Q3577),10*MAX(O$64:O3577))&lt;=2,IF(AND(F3576/INDEX($F$64:$F3577,MATCH(MAX(O$64:O3577),O$64:O3577,0)-1)&lt;(1-$P$2),MAX(O$64:O3577)&gt;MAX(P$64:P3576)),MAX(O$64:O3577),""),IF(AND($F3576/INDEX($F$64:$F3577,MATCH(MAX(Q$64:Q3577),Q$64:Q3577,0)-1)&lt;(1-$P$2),MAX(O$64:O3577)&gt;MAX(P$64:P3576)),MAX(O$64:O3577),"")),"")</f>
        <v/>
      </c>
      <c r="Q3577" s="91" t="str">
        <f>IFERROR(IF(E3577="","",IF(O3577&lt;&gt;"",MAX(O$64:O3577)*10+1,IF(AND($F3576/INDEX($F$64:$F3577,MATCH(MAX(Q$64:Q3576),Q$64:Q3576,0)-1)&gt;(1+$O$2),MAX(O$64:O3577)&gt;MAX(P$64:P3576)),MAX(Q$64:Q3576)+1,""))),"")</f>
        <v/>
      </c>
    </row>
    <row r="3578" spans="1:17" x14ac:dyDescent="0.2">
      <c r="A3578" s="13">
        <f>HLOOKUP($E$2,历史数据!$V$3:$AE$5000,ROW(A3576),)</f>
        <v>415900</v>
      </c>
      <c r="B3578" s="41">
        <v>41838</v>
      </c>
      <c r="C3578" s="100">
        <f>IFERROR(IF(A3578&lt;&gt;0,MAX($C$4:C3577)+1,""),"")</f>
        <v>3482</v>
      </c>
      <c r="D3578" s="100"/>
      <c r="E3578" s="99">
        <f t="shared" si="311"/>
        <v>41976</v>
      </c>
      <c r="F3578" s="101">
        <f>IFERROR(VLOOKUP(E3578,历史数据!AH:AJ,3,),"")</f>
        <v>17.319512945175902</v>
      </c>
      <c r="G3578" s="101">
        <f t="shared" si="307"/>
        <v>17.902911638062086</v>
      </c>
      <c r="H3578" s="105">
        <f t="shared" si="308"/>
        <v>5.4624245881917943E-4</v>
      </c>
      <c r="I3578" s="101">
        <f>IFERROR(VLOOKUP(E3578,历史数据!AH:AJ,2,),"")</f>
        <v>17.4498328318966</v>
      </c>
      <c r="J3578" s="104">
        <f t="shared" si="309"/>
        <v>0</v>
      </c>
      <c r="K3578" s="104" t="str">
        <f>IFERROR(IF(AND(J3577=$H$2*1,MAX(K$64:K3577)=MAX(L$64:L3577)),MAX(K$64:K3577)+1,""),"")</f>
        <v/>
      </c>
      <c r="L3578" s="104" t="str">
        <f>IFERROR(IF(AND($F3577/INDEX($F$64:$F3578,MATCH(MAX(M$64:M3578),M$64:M3578,0)-1)&lt;(1-$P$2),MAX(K$64:K3578)&gt;MAX(L$64:L3577)),MAX(K$64:K3578),""),"")</f>
        <v/>
      </c>
      <c r="M3578" s="104" t="str">
        <f>IFERROR(IF(E3578="","",IF(K3578&lt;&gt;"",MAX(M$64:M3577)+1,IF(AND($F3577/INDEX($F$64:$F3578,MATCH(MAX(M$64:M3577),M$64:M3577,0)-1)&gt;(1+$O$2),MAX(K$64:K3578)&gt;MAX(L$64:L3577)),MAX(M$64:M3577)+1,""))),"")</f>
        <v/>
      </c>
      <c r="N3578" s="91">
        <f t="shared" si="310"/>
        <v>0</v>
      </c>
      <c r="O3578" s="91" t="str">
        <f>IFERROR(IF(AND(N3577=$H$2*1,MAX(O$64:O3577)=MAX(P$64:P3577)),MAX(O$64:O3577)+1,""),"")</f>
        <v/>
      </c>
      <c r="P3578" s="91" t="str">
        <f>IFERROR(IF(MOD(MAX(Q$64:Q3578),10*MAX(O$64:O3578))&lt;=2,IF(AND(F3577/INDEX($F$64:$F3578,MATCH(MAX(O$64:O3578),O$64:O3578,0)-1)&lt;(1-$P$2),MAX(O$64:O3578)&gt;MAX(P$64:P3577)),MAX(O$64:O3578),""),IF(AND($F3577/INDEX($F$64:$F3578,MATCH(MAX(Q$64:Q3578),Q$64:Q3578,0)-1)&lt;(1-$P$2),MAX(O$64:O3578)&gt;MAX(P$64:P3577)),MAX(O$64:O3578),"")),"")</f>
        <v/>
      </c>
      <c r="Q3578" s="91" t="str">
        <f>IFERROR(IF(E3578="","",IF(O3578&lt;&gt;"",MAX(O$64:O3578)*10+1,IF(AND($F3577/INDEX($F$64:$F3578,MATCH(MAX(Q$64:Q3577),Q$64:Q3577,0)-1)&gt;(1+$O$2),MAX(O$64:O3578)&gt;MAX(P$64:P3577)),MAX(Q$64:Q3577)+1,""))),"")</f>
        <v/>
      </c>
    </row>
    <row r="3579" spans="1:17" x14ac:dyDescent="0.2">
      <c r="A3579" s="13">
        <f>HLOOKUP($E$2,历史数据!$V$3:$AE$5000,ROW(A3577),)</f>
        <v>647870</v>
      </c>
      <c r="B3579" s="41">
        <v>41841</v>
      </c>
      <c r="C3579" s="100">
        <f>IFERROR(IF(A3579&lt;&gt;0,MAX($C$4:C3578)+1,""),"")</f>
        <v>3483</v>
      </c>
      <c r="D3579" s="100"/>
      <c r="E3579" s="99">
        <f t="shared" si="311"/>
        <v>41977</v>
      </c>
      <c r="F3579" s="101">
        <f>IFERROR(VLOOKUP(E3579,历史数据!AH:AJ,3,),"")</f>
        <v>17.254353001815598</v>
      </c>
      <c r="G3579" s="101">
        <f t="shared" si="307"/>
        <v>17.908124433530912</v>
      </c>
      <c r="H3579" s="105">
        <f t="shared" si="308"/>
        <v>2.9117026181046946E-4</v>
      </c>
      <c r="I3579" s="101">
        <f>IFERROR(VLOOKUP(E3579,历史数据!AH:AJ,2,),"")</f>
        <v>17.332544933847998</v>
      </c>
      <c r="J3579" s="104">
        <f t="shared" si="309"/>
        <v>0</v>
      </c>
      <c r="K3579" s="104" t="str">
        <f>IFERROR(IF(AND(J3578=$H$2*1,MAX(K$64:K3578)=MAX(L$64:L3578)),MAX(K$64:K3578)+1,""),"")</f>
        <v/>
      </c>
      <c r="L3579" s="104" t="str">
        <f>IFERROR(IF(AND($F3578/INDEX($F$64:$F3579,MATCH(MAX(M$64:M3579),M$64:M3579,0)-1)&lt;(1-$P$2),MAX(K$64:K3579)&gt;MAX(L$64:L3578)),MAX(K$64:K3579),""),"")</f>
        <v/>
      </c>
      <c r="M3579" s="104" t="str">
        <f>IFERROR(IF(E3579="","",IF(K3579&lt;&gt;"",MAX(M$64:M3578)+1,IF(AND($F3578/INDEX($F$64:$F3579,MATCH(MAX(M$64:M3578),M$64:M3578,0)-1)&gt;(1+$O$2),MAX(K$64:K3579)&gt;MAX(L$64:L3578)),MAX(M$64:M3578)+1,""))),"")</f>
        <v/>
      </c>
      <c r="N3579" s="91">
        <f t="shared" si="310"/>
        <v>0</v>
      </c>
      <c r="O3579" s="91" t="str">
        <f>IFERROR(IF(AND(N3578=$H$2*1,MAX(O$64:O3578)=MAX(P$64:P3578)),MAX(O$64:O3578)+1,""),"")</f>
        <v/>
      </c>
      <c r="P3579" s="91" t="str">
        <f>IFERROR(IF(MOD(MAX(Q$64:Q3579),10*MAX(O$64:O3579))&lt;=2,IF(AND(F3578/INDEX($F$64:$F3579,MATCH(MAX(O$64:O3579),O$64:O3579,0)-1)&lt;(1-$P$2),MAX(O$64:O3579)&gt;MAX(P$64:P3578)),MAX(O$64:O3579),""),IF(AND($F3578/INDEX($F$64:$F3579,MATCH(MAX(Q$64:Q3579),Q$64:Q3579,0)-1)&lt;(1-$P$2),MAX(O$64:O3579)&gt;MAX(P$64:P3578)),MAX(O$64:O3579),"")),"")</f>
        <v/>
      </c>
      <c r="Q3579" s="91" t="str">
        <f>IFERROR(IF(E3579="","",IF(O3579&lt;&gt;"",MAX(O$64:O3579)*10+1,IF(AND($F3578/INDEX($F$64:$F3579,MATCH(MAX(Q$64:Q3578),Q$64:Q3578,0)-1)&gt;(1+$O$2),MAX(O$64:O3579)&gt;MAX(P$64:P3578)),MAX(Q$64:Q3578)+1,""))),"")</f>
        <v/>
      </c>
    </row>
    <row r="3580" spans="1:17" x14ac:dyDescent="0.2">
      <c r="A3580" s="13">
        <f>HLOOKUP($E$2,历史数据!$V$3:$AE$5000,ROW(A3578),)</f>
        <v>783482</v>
      </c>
      <c r="B3580" s="41">
        <v>41842</v>
      </c>
      <c r="C3580" s="100">
        <f>IFERROR(IF(A3580&lt;&gt;0,MAX($C$4:C3579)+1,""),"")</f>
        <v>3484</v>
      </c>
      <c r="D3580" s="100"/>
      <c r="E3580" s="99">
        <f t="shared" si="311"/>
        <v>41978</v>
      </c>
      <c r="F3580" s="101">
        <f>IFERROR(VLOOKUP(E3580,历史数据!AH:AJ,3,),"")</f>
        <v>16.537593624852001</v>
      </c>
      <c r="G3580" s="101">
        <f t="shared" si="307"/>
        <v>17.895092444858847</v>
      </c>
      <c r="H3580" s="105">
        <f t="shared" si="308"/>
        <v>-7.2771376591862502E-4</v>
      </c>
      <c r="I3580" s="101">
        <f>IFERROR(VLOOKUP(E3580,历史数据!AH:AJ,2,),"")</f>
        <v>17.267384990487699</v>
      </c>
      <c r="J3580" s="104">
        <f t="shared" si="309"/>
        <v>0</v>
      </c>
      <c r="K3580" s="104" t="str">
        <f>IFERROR(IF(AND(J3579=$H$2*1,MAX(K$64:K3579)=MAX(L$64:L3579)),MAX(K$64:K3579)+1,""),"")</f>
        <v/>
      </c>
      <c r="L3580" s="104" t="str">
        <f>IFERROR(IF(AND($F3579/INDEX($F$64:$F3580,MATCH(MAX(M$64:M3580),M$64:M3580,0)-1)&lt;(1-$P$2),MAX(K$64:K3580)&gt;MAX(L$64:L3579)),MAX(K$64:K3580),""),"")</f>
        <v/>
      </c>
      <c r="M3580" s="104" t="str">
        <f>IFERROR(IF(E3580="","",IF(K3580&lt;&gt;"",MAX(M$64:M3579)+1,IF(AND($F3579/INDEX($F$64:$F3580,MATCH(MAX(M$64:M3579),M$64:M3579,0)-1)&gt;(1+$O$2),MAX(K$64:K3580)&gt;MAX(L$64:L3579)),MAX(M$64:M3579)+1,""))),"")</f>
        <v/>
      </c>
      <c r="N3580" s="91">
        <f t="shared" si="310"/>
        <v>0</v>
      </c>
      <c r="O3580" s="91" t="str">
        <f>IFERROR(IF(AND(N3579=$H$2*1,MAX(O$64:O3579)=MAX(P$64:P3579)),MAX(O$64:O3579)+1,""),"")</f>
        <v/>
      </c>
      <c r="P3580" s="91" t="str">
        <f>IFERROR(IF(MOD(MAX(Q$64:Q3580),10*MAX(O$64:O3580))&lt;=2,IF(AND(F3579/INDEX($F$64:$F3580,MATCH(MAX(O$64:O3580),O$64:O3580,0)-1)&lt;(1-$P$2),MAX(O$64:O3580)&gt;MAX(P$64:P3579)),MAX(O$64:O3580),""),IF(AND($F3579/INDEX($F$64:$F3580,MATCH(MAX(Q$64:Q3580),Q$64:Q3580,0)-1)&lt;(1-$P$2),MAX(O$64:O3580)&gt;MAX(P$64:P3579)),MAX(O$64:O3580),"")),"")</f>
        <v/>
      </c>
      <c r="Q3580" s="91" t="str">
        <f>IFERROR(IF(E3580="","",IF(O3580&lt;&gt;"",MAX(O$64:O3580)*10+1,IF(AND($F3579/INDEX($F$64:$F3580,MATCH(MAX(Q$64:Q3579),Q$64:Q3579,0)-1)&gt;(1+$O$2),MAX(O$64:O3580)&gt;MAX(P$64:P3579)),MAX(Q$64:Q3579)+1,""))),"")</f>
        <v/>
      </c>
    </row>
    <row r="3581" spans="1:17" x14ac:dyDescent="0.2">
      <c r="A3581" s="13">
        <f>HLOOKUP($E$2,历史数据!$V$3:$AE$5000,ROW(A3579),)</f>
        <v>900060</v>
      </c>
      <c r="B3581" s="41">
        <v>41843</v>
      </c>
      <c r="C3581" s="100">
        <f>IFERROR(IF(A3581&lt;&gt;0,MAX($C$4:C3580)+1,""),"")</f>
        <v>3485</v>
      </c>
      <c r="D3581" s="100"/>
      <c r="E3581" s="99">
        <f t="shared" si="311"/>
        <v>41981</v>
      </c>
      <c r="F3581" s="101">
        <f>IFERROR(VLOOKUP(E3581,历史数据!AH:AJ,3,),"")</f>
        <v>16.107537998673799</v>
      </c>
      <c r="G3581" s="101">
        <f t="shared" si="307"/>
        <v>17.871634865249124</v>
      </c>
      <c r="H3581" s="105">
        <f t="shared" si="308"/>
        <v>-1.3108386940164918E-3</v>
      </c>
      <c r="I3581" s="101">
        <f>IFERROR(VLOOKUP(E3581,历史数据!AH:AJ,2,),"")</f>
        <v>16.3030178287548</v>
      </c>
      <c r="J3581" s="104">
        <f t="shared" si="309"/>
        <v>0</v>
      </c>
      <c r="K3581" s="104" t="str">
        <f>IFERROR(IF(AND(J3580=$H$2*1,MAX(K$64:K3580)=MAX(L$64:L3580)),MAX(K$64:K3580)+1,""),"")</f>
        <v/>
      </c>
      <c r="L3581" s="104" t="str">
        <f>IFERROR(IF(AND($F3580/INDEX($F$64:$F3581,MATCH(MAX(M$64:M3581),M$64:M3581,0)-1)&lt;(1-$P$2),MAX(K$64:K3581)&gt;MAX(L$64:L3580)),MAX(K$64:K3581),""),"")</f>
        <v/>
      </c>
      <c r="M3581" s="104" t="str">
        <f>IFERROR(IF(E3581="","",IF(K3581&lt;&gt;"",MAX(M$64:M3580)+1,IF(AND($F3580/INDEX($F$64:$F3581,MATCH(MAX(M$64:M3580),M$64:M3580,0)-1)&gt;(1+$O$2),MAX(K$64:K3581)&gt;MAX(L$64:L3580)),MAX(M$64:M3580)+1,""))),"")</f>
        <v/>
      </c>
      <c r="N3581" s="91">
        <f t="shared" si="310"/>
        <v>0</v>
      </c>
      <c r="O3581" s="91" t="str">
        <f>IFERROR(IF(AND(N3580=$H$2*1,MAX(O$64:O3580)=MAX(P$64:P3580)),MAX(O$64:O3580)+1,""),"")</f>
        <v/>
      </c>
      <c r="P3581" s="91" t="str">
        <f>IFERROR(IF(MOD(MAX(Q$64:Q3581),10*MAX(O$64:O3581))&lt;=2,IF(AND(F3580/INDEX($F$64:$F3581,MATCH(MAX(O$64:O3581),O$64:O3581,0)-1)&lt;(1-$P$2),MAX(O$64:O3581)&gt;MAX(P$64:P3580)),MAX(O$64:O3581),""),IF(AND($F3580/INDEX($F$64:$F3581,MATCH(MAX(Q$64:Q3581),Q$64:Q3581,0)-1)&lt;(1-$P$2),MAX(O$64:O3581)&gt;MAX(P$64:P3580)),MAX(O$64:O3581),"")),"")</f>
        <v/>
      </c>
      <c r="Q3581" s="91" t="str">
        <f>IFERROR(IF(E3581="","",IF(O3581&lt;&gt;"",MAX(O$64:O3581)*10+1,IF(AND($F3580/INDEX($F$64:$F3581,MATCH(MAX(Q$64:Q3580),Q$64:Q3580,0)-1)&gt;(1+$O$2),MAX(O$64:O3581)&gt;MAX(P$64:P3580)),MAX(Q$64:Q3580)+1,""))),"")</f>
        <v/>
      </c>
    </row>
    <row r="3582" spans="1:17" x14ac:dyDescent="0.2">
      <c r="A3582" s="13">
        <f>HLOOKUP($E$2,历史数据!$V$3:$AE$5000,ROW(A3580),)</f>
        <v>903593</v>
      </c>
      <c r="B3582" s="41">
        <v>41844</v>
      </c>
      <c r="C3582" s="100">
        <f>IFERROR(IF(A3582&lt;&gt;0,MAX($C$4:C3581)+1,""),"")</f>
        <v>3486</v>
      </c>
      <c r="D3582" s="100"/>
      <c r="E3582" s="99">
        <f t="shared" si="311"/>
        <v>41982</v>
      </c>
      <c r="F3582" s="101">
        <f>IFERROR(VLOOKUP(E3582,历史数据!AH:AJ,3,),"")</f>
        <v>15.2995547010057</v>
      </c>
      <c r="G3582" s="101">
        <f t="shared" si="307"/>
        <v>17.834928097156144</v>
      </c>
      <c r="H3582" s="105">
        <f t="shared" si="308"/>
        <v>-2.0539121557566764E-3</v>
      </c>
      <c r="I3582" s="101">
        <f>IFERROR(VLOOKUP(E3582,历史数据!AH:AJ,2,),"")</f>
        <v>15.9120581685928</v>
      </c>
      <c r="J3582" s="104">
        <f t="shared" si="309"/>
        <v>0</v>
      </c>
      <c r="K3582" s="104" t="str">
        <f>IFERROR(IF(AND(J3581=$H$2*1,MAX(K$64:K3581)=MAX(L$64:L3581)),MAX(K$64:K3581)+1,""),"")</f>
        <v/>
      </c>
      <c r="L3582" s="104" t="str">
        <f>IFERROR(IF(AND($F3581/INDEX($F$64:$F3582,MATCH(MAX(M$64:M3582),M$64:M3582,0)-1)&lt;(1-$P$2),MAX(K$64:K3582)&gt;MAX(L$64:L3581)),MAX(K$64:K3582),""),"")</f>
        <v/>
      </c>
      <c r="M3582" s="104" t="str">
        <f>IFERROR(IF(E3582="","",IF(K3582&lt;&gt;"",MAX(M$64:M3581)+1,IF(AND($F3581/INDEX($F$64:$F3582,MATCH(MAX(M$64:M3581),M$64:M3581,0)-1)&gt;(1+$O$2),MAX(K$64:K3582)&gt;MAX(L$64:L3581)),MAX(M$64:M3581)+1,""))),"")</f>
        <v/>
      </c>
      <c r="N3582" s="91">
        <f t="shared" si="310"/>
        <v>0</v>
      </c>
      <c r="O3582" s="91" t="str">
        <f>IFERROR(IF(AND(N3581=$H$2*1,MAX(O$64:O3581)=MAX(P$64:P3581)),MAX(O$64:O3581)+1,""),"")</f>
        <v/>
      </c>
      <c r="P3582" s="91" t="str">
        <f>IFERROR(IF(MOD(MAX(Q$64:Q3582),10*MAX(O$64:O3582))&lt;=2,IF(AND(F3581/INDEX($F$64:$F3582,MATCH(MAX(O$64:O3582),O$64:O3582,0)-1)&lt;(1-$P$2),MAX(O$64:O3582)&gt;MAX(P$64:P3581)),MAX(O$64:O3582),""),IF(AND($F3581/INDEX($F$64:$F3582,MATCH(MAX(Q$64:Q3582),Q$64:Q3582,0)-1)&lt;(1-$P$2),MAX(O$64:O3582)&gt;MAX(P$64:P3581)),MAX(O$64:O3582),"")),"")</f>
        <v/>
      </c>
      <c r="Q3582" s="91" t="str">
        <f>IFERROR(IF(E3582="","",IF(O3582&lt;&gt;"",MAX(O$64:O3582)*10+1,IF(AND($F3581/INDEX($F$64:$F3582,MATCH(MAX(Q$64:Q3581),Q$64:Q3581,0)-1)&gt;(1+$O$2),MAX(O$64:O3582)&gt;MAX(P$64:P3581)),MAX(Q$64:Q3581)+1,""))),"")</f>
        <v/>
      </c>
    </row>
    <row r="3583" spans="1:17" x14ac:dyDescent="0.2">
      <c r="A3583" s="13">
        <f>HLOOKUP($E$2,历史数据!$V$3:$AE$5000,ROW(A3581),)</f>
        <v>726573</v>
      </c>
      <c r="B3583" s="41">
        <v>41845</v>
      </c>
      <c r="C3583" s="100">
        <f>IFERROR(IF(A3583&lt;&gt;0,MAX($C$4:C3582)+1,""),"")</f>
        <v>3487</v>
      </c>
      <c r="D3583" s="100"/>
      <c r="E3583" s="99">
        <f t="shared" si="311"/>
        <v>41983</v>
      </c>
      <c r="F3583" s="101">
        <f>IFERROR(VLOOKUP(E3583,历史数据!AH:AJ,3,),"")</f>
        <v>15.7426423158559</v>
      </c>
      <c r="G3583" s="101">
        <f t="shared" si="307"/>
        <v>17.801696526042374</v>
      </c>
      <c r="H3583" s="105">
        <f t="shared" si="308"/>
        <v>-1.8632859595923978E-3</v>
      </c>
      <c r="I3583" s="101">
        <f>IFERROR(VLOOKUP(E3583,历史数据!AH:AJ,2,),"")</f>
        <v>15.3777466330381</v>
      </c>
      <c r="J3583" s="104">
        <f t="shared" si="309"/>
        <v>0</v>
      </c>
      <c r="K3583" s="104" t="str">
        <f>IFERROR(IF(AND(J3582=$H$2*1,MAX(K$64:K3582)=MAX(L$64:L3582)),MAX(K$64:K3582)+1,""),"")</f>
        <v/>
      </c>
      <c r="L3583" s="104" t="str">
        <f>IFERROR(IF(AND($F3582/INDEX($F$64:$F3583,MATCH(MAX(M$64:M3583),M$64:M3583,0)-1)&lt;(1-$P$2),MAX(K$64:K3583)&gt;MAX(L$64:L3582)),MAX(K$64:K3583),""),"")</f>
        <v/>
      </c>
      <c r="M3583" s="104" t="str">
        <f>IFERROR(IF(E3583="","",IF(K3583&lt;&gt;"",MAX(M$64:M3582)+1,IF(AND($F3582/INDEX($F$64:$F3583,MATCH(MAX(M$64:M3582),M$64:M3582,0)-1)&gt;(1+$O$2),MAX(K$64:K3583)&gt;MAX(L$64:L3582)),MAX(M$64:M3582)+1,""))),"")</f>
        <v/>
      </c>
      <c r="N3583" s="91">
        <f t="shared" si="310"/>
        <v>0</v>
      </c>
      <c r="O3583" s="91" t="str">
        <f>IFERROR(IF(AND(N3582=$H$2*1,MAX(O$64:O3582)=MAX(P$64:P3582)),MAX(O$64:O3582)+1,""),"")</f>
        <v/>
      </c>
      <c r="P3583" s="91" t="str">
        <f>IFERROR(IF(MOD(MAX(Q$64:Q3583),10*MAX(O$64:O3583))&lt;=2,IF(AND(F3582/INDEX($F$64:$F3583,MATCH(MAX(O$64:O3583),O$64:O3583,0)-1)&lt;(1-$P$2),MAX(O$64:O3583)&gt;MAX(P$64:P3582)),MAX(O$64:O3583),""),IF(AND($F3582/INDEX($F$64:$F3583,MATCH(MAX(Q$64:Q3583),Q$64:Q3583,0)-1)&lt;(1-$P$2),MAX(O$64:O3583)&gt;MAX(P$64:P3582)),MAX(O$64:O3583),"")),"")</f>
        <v/>
      </c>
      <c r="Q3583" s="91" t="str">
        <f>IFERROR(IF(E3583="","",IF(O3583&lt;&gt;"",MAX(O$64:O3583)*10+1,IF(AND($F3582/INDEX($F$64:$F3583,MATCH(MAX(Q$64:Q3582),Q$64:Q3582,0)-1)&gt;(1+$O$2),MAX(O$64:O3583)&gt;MAX(P$64:P3582)),MAX(Q$64:Q3582)+1,""))),"")</f>
        <v/>
      </c>
    </row>
    <row r="3584" spans="1:17" x14ac:dyDescent="0.2">
      <c r="A3584" s="13">
        <f>HLOOKUP($E$2,历史数据!$V$3:$AE$5000,ROW(A3582),)</f>
        <v>486977</v>
      </c>
      <c r="B3584" s="41">
        <v>41848</v>
      </c>
      <c r="C3584" s="100">
        <f>IFERROR(IF(A3584&lt;&gt;0,MAX($C$4:C3583)+1,""),"")</f>
        <v>3488</v>
      </c>
      <c r="D3584" s="100"/>
      <c r="E3584" s="99">
        <f t="shared" si="311"/>
        <v>41984</v>
      </c>
      <c r="F3584" s="101">
        <f>IFERROR(VLOOKUP(E3584,历史数据!AH:AJ,3,),"")</f>
        <v>15.807802259216199</v>
      </c>
      <c r="G3584" s="101">
        <f t="shared" si="307"/>
        <v>17.762166160403773</v>
      </c>
      <c r="H3584" s="105">
        <f t="shared" si="308"/>
        <v>-2.2205954123962757E-3</v>
      </c>
      <c r="I3584" s="101">
        <f>IFERROR(VLOOKUP(E3584,历史数据!AH:AJ,2,),"")</f>
        <v>15.7426423158559</v>
      </c>
      <c r="J3584" s="104">
        <f t="shared" si="309"/>
        <v>0</v>
      </c>
      <c r="K3584" s="104" t="str">
        <f>IFERROR(IF(AND(J3583=$H$2*1,MAX(K$64:K3583)=MAX(L$64:L3583)),MAX(K$64:K3583)+1,""),"")</f>
        <v/>
      </c>
      <c r="L3584" s="104" t="str">
        <f>IFERROR(IF(AND($F3583/INDEX($F$64:$F3584,MATCH(MAX(M$64:M3584),M$64:M3584,0)-1)&lt;(1-$P$2),MAX(K$64:K3584)&gt;MAX(L$64:L3583)),MAX(K$64:K3584),""),"")</f>
        <v/>
      </c>
      <c r="M3584" s="104" t="str">
        <f>IFERROR(IF(E3584="","",IF(K3584&lt;&gt;"",MAX(M$64:M3583)+1,IF(AND($F3583/INDEX($F$64:$F3584,MATCH(MAX(M$64:M3583),M$64:M3583,0)-1)&gt;(1+$O$2),MAX(K$64:K3584)&gt;MAX(L$64:L3583)),MAX(M$64:M3583)+1,""))),"")</f>
        <v/>
      </c>
      <c r="N3584" s="91">
        <f t="shared" si="310"/>
        <v>0</v>
      </c>
      <c r="O3584" s="91" t="str">
        <f>IFERROR(IF(AND(N3583=$H$2*1,MAX(O$64:O3583)=MAX(P$64:P3583)),MAX(O$64:O3583)+1,""),"")</f>
        <v/>
      </c>
      <c r="P3584" s="91" t="str">
        <f>IFERROR(IF(MOD(MAX(Q$64:Q3584),10*MAX(O$64:O3584))&lt;=2,IF(AND(F3583/INDEX($F$64:$F3584,MATCH(MAX(O$64:O3584),O$64:O3584,0)-1)&lt;(1-$P$2),MAX(O$64:O3584)&gt;MAX(P$64:P3583)),MAX(O$64:O3584),""),IF(AND($F3583/INDEX($F$64:$F3584,MATCH(MAX(Q$64:Q3584),Q$64:Q3584,0)-1)&lt;(1-$P$2),MAX(O$64:O3584)&gt;MAX(P$64:P3583)),MAX(O$64:O3584),"")),"")</f>
        <v/>
      </c>
      <c r="Q3584" s="91" t="str">
        <f>IFERROR(IF(E3584="","",IF(O3584&lt;&gt;"",MAX(O$64:O3584)*10+1,IF(AND($F3583/INDEX($F$64:$F3584,MATCH(MAX(Q$64:Q3583),Q$64:Q3583,0)-1)&gt;(1+$O$2),MAX(O$64:O3584)&gt;MAX(P$64:P3583)),MAX(Q$64:Q3583)+1,""))),"")</f>
        <v/>
      </c>
    </row>
    <row r="3585" spans="1:17" x14ac:dyDescent="0.2">
      <c r="A3585" s="13">
        <f>HLOOKUP($E$2,历史数据!$V$3:$AE$5000,ROW(A3583),)</f>
        <v>792366</v>
      </c>
      <c r="B3585" s="41">
        <v>41849</v>
      </c>
      <c r="C3585" s="100">
        <f>IFERROR(IF(A3585&lt;&gt;0,MAX($C$4:C3584)+1,""),"")</f>
        <v>3489</v>
      </c>
      <c r="D3585" s="100"/>
      <c r="E3585" s="99">
        <f t="shared" si="311"/>
        <v>41985</v>
      </c>
      <c r="F3585" s="101">
        <f>IFERROR(VLOOKUP(E3585,历史数据!AH:AJ,3,),"")</f>
        <v>15.9381221459369</v>
      </c>
      <c r="G3585" s="101">
        <f t="shared" ref="G3585:G3648" si="312">IFERROR(IF(E3585="","",AVERAGE(F3526:F3585)),"")</f>
        <v>17.719377797597158</v>
      </c>
      <c r="H3585" s="105">
        <f t="shared" si="308"/>
        <v>-2.4089608452149136E-3</v>
      </c>
      <c r="I3585" s="101">
        <f>IFERROR(VLOOKUP(E3585,历史数据!AH:AJ,2,),"")</f>
        <v>15.846898225232399</v>
      </c>
      <c r="J3585" s="104">
        <f t="shared" si="309"/>
        <v>0</v>
      </c>
      <c r="K3585" s="104" t="str">
        <f>IFERROR(IF(AND(J3584=$H$2*1,MAX(K$64:K3584)=MAX(L$64:L3584)),MAX(K$64:K3584)+1,""),"")</f>
        <v/>
      </c>
      <c r="L3585" s="104" t="str">
        <f>IFERROR(IF(AND($F3584/INDEX($F$64:$F3585,MATCH(MAX(M$64:M3585),M$64:M3585,0)-1)&lt;(1-$P$2),MAX(K$64:K3585)&gt;MAX(L$64:L3584)),MAX(K$64:K3585),""),"")</f>
        <v/>
      </c>
      <c r="M3585" s="104" t="str">
        <f>IFERROR(IF(E3585="","",IF(K3585&lt;&gt;"",MAX(M$64:M3584)+1,IF(AND($F3584/INDEX($F$64:$F3585,MATCH(MAX(M$64:M3584),M$64:M3584,0)-1)&gt;(1+$O$2),MAX(K$64:K3585)&gt;MAX(L$64:L3584)),MAX(M$64:M3584)+1,""))),"")</f>
        <v/>
      </c>
      <c r="N3585" s="91">
        <f t="shared" si="310"/>
        <v>0</v>
      </c>
      <c r="O3585" s="91" t="str">
        <f>IFERROR(IF(AND(N3584=$H$2*1,MAX(O$64:O3584)=MAX(P$64:P3584)),MAX(O$64:O3584)+1,""),"")</f>
        <v/>
      </c>
      <c r="P3585" s="91" t="str">
        <f>IFERROR(IF(MOD(MAX(Q$64:Q3585),10*MAX(O$64:O3585))&lt;=2,IF(AND(F3584/INDEX($F$64:$F3585,MATCH(MAX(O$64:O3585),O$64:O3585,0)-1)&lt;(1-$P$2),MAX(O$64:O3585)&gt;MAX(P$64:P3584)),MAX(O$64:O3585),""),IF(AND($F3584/INDEX($F$64:$F3585,MATCH(MAX(Q$64:Q3585),Q$64:Q3585,0)-1)&lt;(1-$P$2),MAX(O$64:O3585)&gt;MAX(P$64:P3584)),MAX(O$64:O3585),"")),"")</f>
        <v/>
      </c>
      <c r="Q3585" s="91" t="str">
        <f>IFERROR(IF(E3585="","",IF(O3585&lt;&gt;"",MAX(O$64:O3585)*10+1,IF(AND($F3584/INDEX($F$64:$F3585,MATCH(MAX(Q$64:Q3584),Q$64:Q3584,0)-1)&gt;(1+$O$2),MAX(O$64:O3585)&gt;MAX(P$64:P3584)),MAX(Q$64:Q3584)+1,""))),"")</f>
        <v/>
      </c>
    </row>
    <row r="3586" spans="1:17" x14ac:dyDescent="0.2">
      <c r="A3586" s="13">
        <f>HLOOKUP($E$2,历史数据!$V$3:$AE$5000,ROW(A3584),)</f>
        <v>1473666</v>
      </c>
      <c r="B3586" s="41">
        <v>41850</v>
      </c>
      <c r="C3586" s="100">
        <f>IFERROR(IF(A3586&lt;&gt;0,MAX($C$4:C3585)+1,""),"")</f>
        <v>3490</v>
      </c>
      <c r="D3586" s="100"/>
      <c r="E3586" s="99">
        <f t="shared" si="311"/>
        <v>41988</v>
      </c>
      <c r="F3586" s="101">
        <f>IFERROR(VLOOKUP(E3586,历史数据!AH:AJ,3,),"")</f>
        <v>16.172697942034102</v>
      </c>
      <c r="G3586" s="101">
        <f t="shared" si="312"/>
        <v>17.674417436678528</v>
      </c>
      <c r="H3586" s="105">
        <f t="shared" ref="H3586:H3649" si="313">IFERROR(G3586/G3585-1,"")</f>
        <v>-2.5373555117000901E-3</v>
      </c>
      <c r="I3586" s="101">
        <f>IFERROR(VLOOKUP(E3586,历史数据!AH:AJ,2,),"")</f>
        <v>15.8208342478883</v>
      </c>
      <c r="J3586" s="104">
        <f t="shared" ref="J3586:J3649" si="314">IFERROR(IF(L3586&lt;&gt;"","0",IF(AND($H3586&gt;0,$F3586&gt;$G3586),J3585+1,0)),"")</f>
        <v>0</v>
      </c>
      <c r="K3586" s="104" t="str">
        <f>IFERROR(IF(AND(J3585=$H$2*1,MAX(K$64:K3585)=MAX(L$64:L3585)),MAX(K$64:K3585)+1,""),"")</f>
        <v/>
      </c>
      <c r="L3586" s="104" t="str">
        <f>IFERROR(IF(AND($F3585/INDEX($F$64:$F3586,MATCH(MAX(M$64:M3586),M$64:M3586,0)-1)&lt;(1-$P$2),MAX(K$64:K3586)&gt;MAX(L$64:L3585)),MAX(K$64:K3586),""),"")</f>
        <v/>
      </c>
      <c r="M3586" s="104" t="str">
        <f>IFERROR(IF(E3586="","",IF(K3586&lt;&gt;"",MAX(M$64:M3585)+1,IF(AND($F3585/INDEX($F$64:$F3586,MATCH(MAX(M$64:M3585),M$64:M3585,0)-1)&gt;(1+$O$2),MAX(K$64:K3586)&gt;MAX(L$64:L3585)),MAX(M$64:M3585)+1,""))),"")</f>
        <v/>
      </c>
      <c r="N3586" s="91">
        <f t="shared" ref="N3586:N3649" si="315">IFERROR(IF(P3586&lt;&gt;"","0",IF(AND($H3586&gt;0,$F3586&gt;$G3586),N3585+1,0)),"")</f>
        <v>0</v>
      </c>
      <c r="O3586" s="91" t="str">
        <f>IFERROR(IF(AND(N3585=$H$2*1,MAX(O$64:O3585)=MAX(P$64:P3585)),MAX(O$64:O3585)+1,""),"")</f>
        <v/>
      </c>
      <c r="P3586" s="91" t="str">
        <f>IFERROR(IF(MOD(MAX(Q$64:Q3586),10*MAX(O$64:O3586))&lt;=2,IF(AND(F3585/INDEX($F$64:$F3586,MATCH(MAX(O$64:O3586),O$64:O3586,0)-1)&lt;(1-$P$2),MAX(O$64:O3586)&gt;MAX(P$64:P3585)),MAX(O$64:O3586),""),IF(AND($F3585/INDEX($F$64:$F3586,MATCH(MAX(Q$64:Q3586),Q$64:Q3586,0)-1)&lt;(1-$P$2),MAX(O$64:O3586)&gt;MAX(P$64:P3585)),MAX(O$64:O3586),"")),"")</f>
        <v/>
      </c>
      <c r="Q3586" s="91" t="str">
        <f>IFERROR(IF(E3586="","",IF(O3586&lt;&gt;"",MAX(O$64:O3586)*10+1,IF(AND($F3585/INDEX($F$64:$F3586,MATCH(MAX(Q$64:Q3585),Q$64:Q3585,0)-1)&gt;(1+$O$2),MAX(O$64:O3586)&gt;MAX(P$64:P3585)),MAX(Q$64:Q3585)+1,""))),"")</f>
        <v/>
      </c>
    </row>
    <row r="3587" spans="1:17" x14ac:dyDescent="0.2">
      <c r="A3587" s="13">
        <f>HLOOKUP($E$2,历史数据!$V$3:$AE$5000,ROW(A3585),)</f>
        <v>680721</v>
      </c>
      <c r="B3587" s="41">
        <v>41851</v>
      </c>
      <c r="C3587" s="100">
        <f>IFERROR(IF(A3587&lt;&gt;0,MAX($C$4:C3586)+1,""),"")</f>
        <v>3491</v>
      </c>
      <c r="D3587" s="100"/>
      <c r="E3587" s="99">
        <f t="shared" si="311"/>
        <v>41989</v>
      </c>
      <c r="F3587" s="101">
        <f>IFERROR(VLOOKUP(E3587,历史数据!AH:AJ,3,),"")</f>
        <v>16.3030178287548</v>
      </c>
      <c r="G3587" s="101">
        <f t="shared" si="312"/>
        <v>17.636190269907136</v>
      </c>
      <c r="H3587" s="105">
        <f t="shared" si="313"/>
        <v>-2.1628529997295143E-3</v>
      </c>
      <c r="I3587" s="101">
        <f>IFERROR(VLOOKUP(E3587,历史数据!AH:AJ,2,),"")</f>
        <v>16.003282089297201</v>
      </c>
      <c r="J3587" s="104">
        <f t="shared" si="314"/>
        <v>0</v>
      </c>
      <c r="K3587" s="104" t="str">
        <f>IFERROR(IF(AND(J3586=$H$2*1,MAX(K$64:K3586)=MAX(L$64:L3586)),MAX(K$64:K3586)+1,""),"")</f>
        <v/>
      </c>
      <c r="L3587" s="104" t="str">
        <f>IFERROR(IF(AND($F3586/INDEX($F$64:$F3587,MATCH(MAX(M$64:M3587),M$64:M3587,0)-1)&lt;(1-$P$2),MAX(K$64:K3587)&gt;MAX(L$64:L3586)),MAX(K$64:K3587),""),"")</f>
        <v/>
      </c>
      <c r="M3587" s="104" t="str">
        <f>IFERROR(IF(E3587="","",IF(K3587&lt;&gt;"",MAX(M$64:M3586)+1,IF(AND($F3586/INDEX($F$64:$F3587,MATCH(MAX(M$64:M3586),M$64:M3586,0)-1)&gt;(1+$O$2),MAX(K$64:K3587)&gt;MAX(L$64:L3586)),MAX(M$64:M3586)+1,""))),"")</f>
        <v/>
      </c>
      <c r="N3587" s="91">
        <f t="shared" si="315"/>
        <v>0</v>
      </c>
      <c r="O3587" s="91" t="str">
        <f>IFERROR(IF(AND(N3586=$H$2*1,MAX(O$64:O3586)=MAX(P$64:P3586)),MAX(O$64:O3586)+1,""),"")</f>
        <v/>
      </c>
      <c r="P3587" s="91" t="str">
        <f>IFERROR(IF(MOD(MAX(Q$64:Q3587),10*MAX(O$64:O3587))&lt;=2,IF(AND(F3586/INDEX($F$64:$F3587,MATCH(MAX(O$64:O3587),O$64:O3587,0)-1)&lt;(1-$P$2),MAX(O$64:O3587)&gt;MAX(P$64:P3586)),MAX(O$64:O3587),""),IF(AND($F3586/INDEX($F$64:$F3587,MATCH(MAX(Q$64:Q3587),Q$64:Q3587,0)-1)&lt;(1-$P$2),MAX(O$64:O3587)&gt;MAX(P$64:P3586)),MAX(O$64:O3587),"")),"")</f>
        <v/>
      </c>
      <c r="Q3587" s="91" t="str">
        <f>IFERROR(IF(E3587="","",IF(O3587&lt;&gt;"",MAX(O$64:O3587)*10+1,IF(AND($F3586/INDEX($F$64:$F3587,MATCH(MAX(Q$64:Q3586),Q$64:Q3586,0)-1)&gt;(1+$O$2),MAX(O$64:O3587)&gt;MAX(P$64:P3586)),MAX(Q$64:Q3586)+1,""))),"")</f>
        <v/>
      </c>
    </row>
    <row r="3588" spans="1:17" x14ac:dyDescent="0.2">
      <c r="A3588" s="13">
        <f>HLOOKUP($E$2,历史数据!$V$3:$AE$5000,ROW(A3586),)</f>
        <v>486497</v>
      </c>
      <c r="B3588" s="41">
        <v>41852</v>
      </c>
      <c r="C3588" s="100">
        <f>IFERROR(IF(A3588&lt;&gt;0,MAX($C$4:C3587)+1,""),"")</f>
        <v>3492</v>
      </c>
      <c r="D3588" s="100"/>
      <c r="E3588" s="99">
        <f t="shared" si="311"/>
        <v>41990</v>
      </c>
      <c r="F3588" s="101">
        <f>IFERROR(VLOOKUP(E3588,历史数据!AH:AJ,3,),"")</f>
        <v>15.8599302139045</v>
      </c>
      <c r="G3588" s="101">
        <f t="shared" si="312"/>
        <v>17.596877104079734</v>
      </c>
      <c r="H3588" s="105">
        <f t="shared" si="313"/>
        <v>-2.2291189438164993E-3</v>
      </c>
      <c r="I3588" s="101">
        <f>IFERROR(VLOOKUP(E3588,历史数据!AH:AJ,2,),"")</f>
        <v>16.355145783443</v>
      </c>
      <c r="J3588" s="104">
        <f t="shared" si="314"/>
        <v>0</v>
      </c>
      <c r="K3588" s="104" t="str">
        <f>IFERROR(IF(AND(J3587=$H$2*1,MAX(K$64:K3587)=MAX(L$64:L3587)),MAX(K$64:K3587)+1,""),"")</f>
        <v/>
      </c>
      <c r="L3588" s="104" t="str">
        <f>IFERROR(IF(AND($F3587/INDEX($F$64:$F3588,MATCH(MAX(M$64:M3588),M$64:M3588,0)-1)&lt;(1-$P$2),MAX(K$64:K3588)&gt;MAX(L$64:L3587)),MAX(K$64:K3588),""),"")</f>
        <v/>
      </c>
      <c r="M3588" s="104" t="str">
        <f>IFERROR(IF(E3588="","",IF(K3588&lt;&gt;"",MAX(M$64:M3587)+1,IF(AND($F3587/INDEX($F$64:$F3588,MATCH(MAX(M$64:M3587),M$64:M3587,0)-1)&gt;(1+$O$2),MAX(K$64:K3588)&gt;MAX(L$64:L3587)),MAX(M$64:M3587)+1,""))),"")</f>
        <v/>
      </c>
      <c r="N3588" s="91">
        <f t="shared" si="315"/>
        <v>0</v>
      </c>
      <c r="O3588" s="91" t="str">
        <f>IFERROR(IF(AND(N3587=$H$2*1,MAX(O$64:O3587)=MAX(P$64:P3587)),MAX(O$64:O3587)+1,""),"")</f>
        <v/>
      </c>
      <c r="P3588" s="91" t="str">
        <f>IFERROR(IF(MOD(MAX(Q$64:Q3588),10*MAX(O$64:O3588))&lt;=2,IF(AND(F3587/INDEX($F$64:$F3588,MATCH(MAX(O$64:O3588),O$64:O3588,0)-1)&lt;(1-$P$2),MAX(O$64:O3588)&gt;MAX(P$64:P3587)),MAX(O$64:O3588),""),IF(AND($F3587/INDEX($F$64:$F3588,MATCH(MAX(Q$64:Q3588),Q$64:Q3588,0)-1)&lt;(1-$P$2),MAX(O$64:O3588)&gt;MAX(P$64:P3587)),MAX(O$64:O3588),"")),"")</f>
        <v/>
      </c>
      <c r="Q3588" s="91" t="str">
        <f>IFERROR(IF(E3588="","",IF(O3588&lt;&gt;"",MAX(O$64:O3588)*10+1,IF(AND($F3587/INDEX($F$64:$F3588,MATCH(MAX(Q$64:Q3587),Q$64:Q3587,0)-1)&gt;(1+$O$2),MAX(O$64:O3588)&gt;MAX(P$64:P3587)),MAX(Q$64:Q3587)+1,""))),"")</f>
        <v/>
      </c>
    </row>
    <row r="3589" spans="1:17" x14ac:dyDescent="0.2">
      <c r="A3589" s="13">
        <f>HLOOKUP($E$2,历史数据!$V$3:$AE$5000,ROW(A3587),)</f>
        <v>531729</v>
      </c>
      <c r="B3589" s="41">
        <v>41855</v>
      </c>
      <c r="C3589" s="100">
        <f>IFERROR(IF(A3589&lt;&gt;0,MAX($C$4:C3588)+1,""),"")</f>
        <v>3493</v>
      </c>
      <c r="D3589" s="100"/>
      <c r="E3589" s="99">
        <f t="shared" si="311"/>
        <v>41991</v>
      </c>
      <c r="F3589" s="101">
        <f>IFERROR(VLOOKUP(E3589,历史数据!AH:AJ,3,),"")</f>
        <v>15.8990261799207</v>
      </c>
      <c r="G3589" s="101">
        <f t="shared" si="312"/>
        <v>17.560170335986747</v>
      </c>
      <c r="H3589" s="105">
        <f t="shared" si="313"/>
        <v>-2.0859819544046809E-3</v>
      </c>
      <c r="I3589" s="101">
        <f>IFERROR(VLOOKUP(E3589,历史数据!AH:AJ,2,),"")</f>
        <v>15.8208342478883</v>
      </c>
      <c r="J3589" s="104">
        <f t="shared" si="314"/>
        <v>0</v>
      </c>
      <c r="K3589" s="104" t="str">
        <f>IFERROR(IF(AND(J3588=$H$2*1,MAX(K$64:K3588)=MAX(L$64:L3588)),MAX(K$64:K3588)+1,""),"")</f>
        <v/>
      </c>
      <c r="L3589" s="104" t="str">
        <f>IFERROR(IF(AND($F3588/INDEX($F$64:$F3589,MATCH(MAX(M$64:M3589),M$64:M3589,0)-1)&lt;(1-$P$2),MAX(K$64:K3589)&gt;MAX(L$64:L3588)),MAX(K$64:K3589),""),"")</f>
        <v/>
      </c>
      <c r="M3589" s="104" t="str">
        <f>IFERROR(IF(E3589="","",IF(K3589&lt;&gt;"",MAX(M$64:M3588)+1,IF(AND($F3588/INDEX($F$64:$F3589,MATCH(MAX(M$64:M3588),M$64:M3588,0)-1)&gt;(1+$O$2),MAX(K$64:K3589)&gt;MAX(L$64:L3588)),MAX(M$64:M3588)+1,""))),"")</f>
        <v/>
      </c>
      <c r="N3589" s="91">
        <f t="shared" si="315"/>
        <v>0</v>
      </c>
      <c r="O3589" s="91" t="str">
        <f>IFERROR(IF(AND(N3588=$H$2*1,MAX(O$64:O3588)=MAX(P$64:P3588)),MAX(O$64:O3588)+1,""),"")</f>
        <v/>
      </c>
      <c r="P3589" s="91" t="str">
        <f>IFERROR(IF(MOD(MAX(Q$64:Q3589),10*MAX(O$64:O3589))&lt;=2,IF(AND(F3588/INDEX($F$64:$F3589,MATCH(MAX(O$64:O3589),O$64:O3589,0)-1)&lt;(1-$P$2),MAX(O$64:O3589)&gt;MAX(P$64:P3588)),MAX(O$64:O3589),""),IF(AND($F3588/INDEX($F$64:$F3589,MATCH(MAX(Q$64:Q3589),Q$64:Q3589,0)-1)&lt;(1-$P$2),MAX(O$64:O3589)&gt;MAX(P$64:P3588)),MAX(O$64:O3589),"")),"")</f>
        <v/>
      </c>
      <c r="Q3589" s="91" t="str">
        <f>IFERROR(IF(E3589="","",IF(O3589&lt;&gt;"",MAX(O$64:O3589)*10+1,IF(AND($F3588/INDEX($F$64:$F3589,MATCH(MAX(Q$64:Q3588),Q$64:Q3588,0)-1)&gt;(1+$O$2),MAX(O$64:O3589)&gt;MAX(P$64:P3588)),MAX(Q$64:Q3588)+1,""))),"")</f>
        <v/>
      </c>
    </row>
    <row r="3590" spans="1:17" x14ac:dyDescent="0.2">
      <c r="A3590" s="13">
        <f>HLOOKUP($E$2,历史数据!$V$3:$AE$5000,ROW(A3588),)</f>
        <v>946602</v>
      </c>
      <c r="B3590" s="41">
        <v>41856</v>
      </c>
      <c r="C3590" s="100">
        <f>IFERROR(IF(A3590&lt;&gt;0,MAX($C$4:C3589)+1,""),"")</f>
        <v>3494</v>
      </c>
      <c r="D3590" s="100"/>
      <c r="E3590" s="99">
        <f t="shared" ref="E3590:E3653" si="316">IFERROR(INDEX(B:B,MATCH(ROW(A3586),C:C,0)),"")</f>
        <v>41992</v>
      </c>
      <c r="F3590" s="101">
        <f>IFERROR(VLOOKUP(E3590,历史数据!AH:AJ,3,),"")</f>
        <v>15.8990261799207</v>
      </c>
      <c r="G3590" s="101">
        <f t="shared" si="312"/>
        <v>17.51607877431292</v>
      </c>
      <c r="H3590" s="105">
        <f t="shared" si="313"/>
        <v>-2.5108846229964232E-3</v>
      </c>
      <c r="I3590" s="101">
        <f>IFERROR(VLOOKUP(E3590,历史数据!AH:AJ,2,),"")</f>
        <v>16.081474021329601</v>
      </c>
      <c r="J3590" s="104">
        <f t="shared" si="314"/>
        <v>0</v>
      </c>
      <c r="K3590" s="104" t="str">
        <f>IFERROR(IF(AND(J3589=$H$2*1,MAX(K$64:K3589)=MAX(L$64:L3589)),MAX(K$64:K3589)+1,""),"")</f>
        <v/>
      </c>
      <c r="L3590" s="104" t="str">
        <f>IFERROR(IF(AND($F3589/INDEX($F$64:$F3590,MATCH(MAX(M$64:M3590),M$64:M3590,0)-1)&lt;(1-$P$2),MAX(K$64:K3590)&gt;MAX(L$64:L3589)),MAX(K$64:K3590),""),"")</f>
        <v/>
      </c>
      <c r="M3590" s="104" t="str">
        <f>IFERROR(IF(E3590="","",IF(K3590&lt;&gt;"",MAX(M$64:M3589)+1,IF(AND($F3589/INDEX($F$64:$F3590,MATCH(MAX(M$64:M3589),M$64:M3589,0)-1)&gt;(1+$O$2),MAX(K$64:K3590)&gt;MAX(L$64:L3589)),MAX(M$64:M3589)+1,""))),"")</f>
        <v/>
      </c>
      <c r="N3590" s="91">
        <f t="shared" si="315"/>
        <v>0</v>
      </c>
      <c r="O3590" s="91" t="str">
        <f>IFERROR(IF(AND(N3589=$H$2*1,MAX(O$64:O3589)=MAX(P$64:P3589)),MAX(O$64:O3589)+1,""),"")</f>
        <v/>
      </c>
      <c r="P3590" s="91" t="str">
        <f>IFERROR(IF(MOD(MAX(Q$64:Q3590),10*MAX(O$64:O3590))&lt;=2,IF(AND(F3589/INDEX($F$64:$F3590,MATCH(MAX(O$64:O3590),O$64:O3590,0)-1)&lt;(1-$P$2),MAX(O$64:O3590)&gt;MAX(P$64:P3589)),MAX(O$64:O3590),""),IF(AND($F3589/INDEX($F$64:$F3590,MATCH(MAX(Q$64:Q3590),Q$64:Q3590,0)-1)&lt;(1-$P$2),MAX(O$64:O3590)&gt;MAX(P$64:P3589)),MAX(O$64:O3590),"")),"")</f>
        <v/>
      </c>
      <c r="Q3590" s="91" t="str">
        <f>IFERROR(IF(E3590="","",IF(O3590&lt;&gt;"",MAX(O$64:O3590)*10+1,IF(AND($F3589/INDEX($F$64:$F3590,MATCH(MAX(Q$64:Q3589),Q$64:Q3589,0)-1)&gt;(1+$O$2),MAX(O$64:O3590)&gt;MAX(P$64:P3589)),MAX(Q$64:Q3589)+1,""))),"")</f>
        <v/>
      </c>
    </row>
    <row r="3591" spans="1:17" x14ac:dyDescent="0.2">
      <c r="A3591" s="13">
        <f>HLOOKUP($E$2,历史数据!$V$3:$AE$5000,ROW(A3589),)</f>
        <v>444402</v>
      </c>
      <c r="B3591" s="41">
        <v>41857</v>
      </c>
      <c r="C3591" s="100">
        <f>IFERROR(IF(A3591&lt;&gt;0,MAX($C$4:C3590)+1,""),"")</f>
        <v>3495</v>
      </c>
      <c r="D3591" s="100"/>
      <c r="E3591" s="99">
        <f t="shared" si="316"/>
        <v>41995</v>
      </c>
      <c r="F3591" s="101">
        <f>IFERROR(VLOOKUP(E3591,历史数据!AH:AJ,3,),"")</f>
        <v>15.1040748709247</v>
      </c>
      <c r="G3591" s="101">
        <f t="shared" si="312"/>
        <v>17.468946415282286</v>
      </c>
      <c r="H3591" s="105">
        <f t="shared" si="313"/>
        <v>-2.6908053816104838E-3</v>
      </c>
      <c r="I3591" s="101">
        <f>IFERROR(VLOOKUP(E3591,历史数据!AH:AJ,2,),"")</f>
        <v>15.8990261799207</v>
      </c>
      <c r="J3591" s="104">
        <f t="shared" si="314"/>
        <v>0</v>
      </c>
      <c r="K3591" s="104" t="str">
        <f>IFERROR(IF(AND(J3590=$H$2*1,MAX(K$64:K3590)=MAX(L$64:L3590)),MAX(K$64:K3590)+1,""),"")</f>
        <v/>
      </c>
      <c r="L3591" s="104" t="str">
        <f>IFERROR(IF(AND($F3590/INDEX($F$64:$F3591,MATCH(MAX(M$64:M3591),M$64:M3591,0)-1)&lt;(1-$P$2),MAX(K$64:K3591)&gt;MAX(L$64:L3590)),MAX(K$64:K3591),""),"")</f>
        <v/>
      </c>
      <c r="M3591" s="104" t="str">
        <f>IFERROR(IF(E3591="","",IF(K3591&lt;&gt;"",MAX(M$64:M3590)+1,IF(AND($F3590/INDEX($F$64:$F3591,MATCH(MAX(M$64:M3590),M$64:M3590,0)-1)&gt;(1+$O$2),MAX(K$64:K3591)&gt;MAX(L$64:L3590)),MAX(M$64:M3590)+1,""))),"")</f>
        <v/>
      </c>
      <c r="N3591" s="91">
        <f t="shared" si="315"/>
        <v>0</v>
      </c>
      <c r="O3591" s="91" t="str">
        <f>IFERROR(IF(AND(N3590=$H$2*1,MAX(O$64:O3590)=MAX(P$64:P3590)),MAX(O$64:O3590)+1,""),"")</f>
        <v/>
      </c>
      <c r="P3591" s="91" t="str">
        <f>IFERROR(IF(MOD(MAX(Q$64:Q3591),10*MAX(O$64:O3591))&lt;=2,IF(AND(F3590/INDEX($F$64:$F3591,MATCH(MAX(O$64:O3591),O$64:O3591,0)-1)&lt;(1-$P$2),MAX(O$64:O3591)&gt;MAX(P$64:P3590)),MAX(O$64:O3591),""),IF(AND($F3590/INDEX($F$64:$F3591,MATCH(MAX(Q$64:Q3591),Q$64:Q3591,0)-1)&lt;(1-$P$2),MAX(O$64:O3591)&gt;MAX(P$64:P3590)),MAX(O$64:O3591),"")),"")</f>
        <v/>
      </c>
      <c r="Q3591" s="91" t="str">
        <f>IFERROR(IF(E3591="","",IF(O3591&lt;&gt;"",MAX(O$64:O3591)*10+1,IF(AND($F3590/INDEX($F$64:$F3591,MATCH(MAX(Q$64:Q3590),Q$64:Q3590,0)-1)&gt;(1+$O$2),MAX(O$64:O3591)&gt;MAX(P$64:P3590)),MAX(Q$64:Q3590)+1,""))),"")</f>
        <v/>
      </c>
    </row>
    <row r="3592" spans="1:17" x14ac:dyDescent="0.2">
      <c r="A3592" s="13">
        <f>HLOOKUP($E$2,历史数据!$V$3:$AE$5000,ROW(A3590),)</f>
        <v>636550</v>
      </c>
      <c r="B3592" s="41">
        <v>41858</v>
      </c>
      <c r="C3592" s="100">
        <f>IFERROR(IF(A3592&lt;&gt;0,MAX($C$4:C3591)+1,""),"")</f>
        <v>3496</v>
      </c>
      <c r="D3592" s="100"/>
      <c r="E3592" s="99">
        <f t="shared" si="316"/>
        <v>41996</v>
      </c>
      <c r="F3592" s="101">
        <f>IFERROR(VLOOKUP(E3592,历史数据!AH:AJ,3,),"")</f>
        <v>14.543699358025799</v>
      </c>
      <c r="G3592" s="101">
        <f t="shared" si="312"/>
        <v>17.411822864936394</v>
      </c>
      <c r="H3592" s="105">
        <f t="shared" si="313"/>
        <v>-3.2700054707317516E-3</v>
      </c>
      <c r="I3592" s="101">
        <f>IFERROR(VLOOKUP(E3592,历史数据!AH:AJ,2,),"")</f>
        <v>15.0258829388923</v>
      </c>
      <c r="J3592" s="104">
        <f t="shared" si="314"/>
        <v>0</v>
      </c>
      <c r="K3592" s="104" t="str">
        <f>IFERROR(IF(AND(J3591=$H$2*1,MAX(K$64:K3591)=MAX(L$64:L3591)),MAX(K$64:K3591)+1,""),"")</f>
        <v/>
      </c>
      <c r="L3592" s="104" t="str">
        <f>IFERROR(IF(AND($F3591/INDEX($F$64:$F3592,MATCH(MAX(M$64:M3592),M$64:M3592,0)-1)&lt;(1-$P$2),MAX(K$64:K3592)&gt;MAX(L$64:L3591)),MAX(K$64:K3592),""),"")</f>
        <v/>
      </c>
      <c r="M3592" s="104" t="str">
        <f>IFERROR(IF(E3592="","",IF(K3592&lt;&gt;"",MAX(M$64:M3591)+1,IF(AND($F3591/INDEX($F$64:$F3592,MATCH(MAX(M$64:M3591),M$64:M3591,0)-1)&gt;(1+$O$2),MAX(K$64:K3592)&gt;MAX(L$64:L3591)),MAX(M$64:M3591)+1,""))),"")</f>
        <v/>
      </c>
      <c r="N3592" s="91">
        <f t="shared" si="315"/>
        <v>0</v>
      </c>
      <c r="O3592" s="91" t="str">
        <f>IFERROR(IF(AND(N3591=$H$2*1,MAX(O$64:O3591)=MAX(P$64:P3591)),MAX(O$64:O3591)+1,""),"")</f>
        <v/>
      </c>
      <c r="P3592" s="91" t="str">
        <f>IFERROR(IF(MOD(MAX(Q$64:Q3592),10*MAX(O$64:O3592))&lt;=2,IF(AND(F3591/INDEX($F$64:$F3592,MATCH(MAX(O$64:O3592),O$64:O3592,0)-1)&lt;(1-$P$2),MAX(O$64:O3592)&gt;MAX(P$64:P3591)),MAX(O$64:O3592),""),IF(AND($F3591/INDEX($F$64:$F3592,MATCH(MAX(Q$64:Q3592),Q$64:Q3592,0)-1)&lt;(1-$P$2),MAX(O$64:O3592)&gt;MAX(P$64:P3591)),MAX(O$64:O3592),"")),"")</f>
        <v/>
      </c>
      <c r="Q3592" s="91" t="str">
        <f>IFERROR(IF(E3592="","",IF(O3592&lt;&gt;"",MAX(O$64:O3592)*10+1,IF(AND($F3591/INDEX($F$64:$F3592,MATCH(MAX(Q$64:Q3591),Q$64:Q3591,0)-1)&gt;(1+$O$2),MAX(O$64:O3592)&gt;MAX(P$64:P3591)),MAX(Q$64:Q3591)+1,""))),"")</f>
        <v/>
      </c>
    </row>
    <row r="3593" spans="1:17" x14ac:dyDescent="0.2">
      <c r="A3593" s="13">
        <f>HLOOKUP($E$2,历史数据!$V$3:$AE$5000,ROW(A3591),)</f>
        <v>943851</v>
      </c>
      <c r="B3593" s="41">
        <v>41859</v>
      </c>
      <c r="C3593" s="100">
        <f>IFERROR(IF(A3593&lt;&gt;0,MAX($C$4:C3592)+1,""),"")</f>
        <v>3497</v>
      </c>
      <c r="D3593" s="100"/>
      <c r="E3593" s="99">
        <f t="shared" si="316"/>
        <v>41997</v>
      </c>
      <c r="F3593" s="101">
        <f>IFERROR(VLOOKUP(E3593,历史数据!AH:AJ,3,),"")</f>
        <v>15.038914927564299</v>
      </c>
      <c r="G3593" s="101">
        <f t="shared" si="312"/>
        <v>17.358608911192121</v>
      </c>
      <c r="H3593" s="105">
        <f t="shared" si="313"/>
        <v>-3.0561965945239411E-3</v>
      </c>
      <c r="I3593" s="101">
        <f>IFERROR(VLOOKUP(E3593,历史数据!AH:AJ,2,),"")</f>
        <v>14.543699358025799</v>
      </c>
      <c r="J3593" s="104" t="str">
        <f t="shared" si="314"/>
        <v>0</v>
      </c>
      <c r="K3593" s="104" t="str">
        <f>IFERROR(IF(AND(J3592=$H$2*1,MAX(K$64:K3592)=MAX(L$64:L3592)),MAX(K$64:K3592)+1,""),"")</f>
        <v/>
      </c>
      <c r="L3593" s="104">
        <f>IFERROR(IF(AND($F3592/INDEX($F$64:$F3593,MATCH(MAX(M$64:M3593),M$64:M3593,0)-1)&lt;(1-$P$2),MAX(K$64:K3593)&gt;MAX(L$64:L3592)),MAX(K$64:K3593),""),"")</f>
        <v>23</v>
      </c>
      <c r="M3593" s="104" t="str">
        <f>IFERROR(IF(E3593="","",IF(K3593&lt;&gt;"",MAX(M$64:M3592)+1,IF(AND($F3592/INDEX($F$64:$F3593,MATCH(MAX(M$64:M3592),M$64:M3592,0)-1)&gt;(1+$O$2),MAX(K$64:K3593)&gt;MAX(L$64:L3592)),MAX(M$64:M3592)+1,""))),"")</f>
        <v/>
      </c>
      <c r="N3593" s="91">
        <f t="shared" si="315"/>
        <v>0</v>
      </c>
      <c r="O3593" s="91" t="str">
        <f>IFERROR(IF(AND(N3592=$H$2*1,MAX(O$64:O3592)=MAX(P$64:P3592)),MAX(O$64:O3592)+1,""),"")</f>
        <v/>
      </c>
      <c r="P3593" s="91" t="str">
        <f>IFERROR(IF(MOD(MAX(Q$64:Q3593),10*MAX(O$64:O3593))&lt;=2,IF(AND(F3592/INDEX($F$64:$F3593,MATCH(MAX(O$64:O3593),O$64:O3593,0)-1)&lt;(1-$P$2),MAX(O$64:O3593)&gt;MAX(P$64:P3592)),MAX(O$64:O3593),""),IF(AND($F3592/INDEX($F$64:$F3593,MATCH(MAX(Q$64:Q3593),Q$64:Q3593,0)-1)&lt;(1-$P$2),MAX(O$64:O3593)&gt;MAX(P$64:P3592)),MAX(O$64:O3593),"")),"")</f>
        <v/>
      </c>
      <c r="Q3593" s="91" t="str">
        <f>IFERROR(IF(E3593="","",IF(O3593&lt;&gt;"",MAX(O$64:O3593)*10+1,IF(AND($F3592/INDEX($F$64:$F3593,MATCH(MAX(Q$64:Q3592),Q$64:Q3592,0)-1)&gt;(1+$O$2),MAX(O$64:O3593)&gt;MAX(P$64:P3592)),MAX(Q$64:Q3592)+1,""))),"")</f>
        <v/>
      </c>
    </row>
    <row r="3594" spans="1:17" x14ac:dyDescent="0.2">
      <c r="A3594" s="13">
        <f>HLOOKUP($E$2,历史数据!$V$3:$AE$5000,ROW(A3592),)</f>
        <v>661200</v>
      </c>
      <c r="B3594" s="41">
        <v>41862</v>
      </c>
      <c r="C3594" s="100">
        <f>IFERROR(IF(A3594&lt;&gt;0,MAX($C$4:C3593)+1,""),"")</f>
        <v>3498</v>
      </c>
      <c r="D3594" s="100"/>
      <c r="E3594" s="99">
        <f t="shared" si="316"/>
        <v>41998</v>
      </c>
      <c r="F3594" s="101">
        <f>IFERROR(VLOOKUP(E3594,历史数据!AH:AJ,3,),"")</f>
        <v>15.2865227123336</v>
      </c>
      <c r="G3594" s="101">
        <f t="shared" si="312"/>
        <v>17.314734549329501</v>
      </c>
      <c r="H3594" s="105">
        <f t="shared" si="313"/>
        <v>-2.5275275275273845E-3</v>
      </c>
      <c r="I3594" s="101">
        <f>IFERROR(VLOOKUP(E3594,历史数据!AH:AJ,2,),"")</f>
        <v>15.0258829388923</v>
      </c>
      <c r="J3594" s="104">
        <f t="shared" si="314"/>
        <v>0</v>
      </c>
      <c r="K3594" s="104" t="str">
        <f>IFERROR(IF(AND(J3593=$H$2*1,MAX(K$64:K3593)=MAX(L$64:L3593)),MAX(K$64:K3593)+1,""),"")</f>
        <v/>
      </c>
      <c r="L3594" s="104" t="str">
        <f>IFERROR(IF(AND($F3593/INDEX($F$64:$F3594,MATCH(MAX(M$64:M3594),M$64:M3594,0)-1)&lt;(1-$P$2),MAX(K$64:K3594)&gt;MAX(L$64:L3593)),MAX(K$64:K3594),""),"")</f>
        <v/>
      </c>
      <c r="M3594" s="104" t="str">
        <f>IFERROR(IF(E3594="","",IF(K3594&lt;&gt;"",MAX(M$64:M3593)+1,IF(AND($F3593/INDEX($F$64:$F3594,MATCH(MAX(M$64:M3593),M$64:M3593,0)-1)&gt;(1+$O$2),MAX(K$64:K3594)&gt;MAX(L$64:L3593)),MAX(M$64:M3593)+1,""))),"")</f>
        <v/>
      </c>
      <c r="N3594" s="91">
        <f t="shared" si="315"/>
        <v>0</v>
      </c>
      <c r="O3594" s="91" t="str">
        <f>IFERROR(IF(AND(N3593=$H$2*1,MAX(O$64:O3593)=MAX(P$64:P3593)),MAX(O$64:O3593)+1,""),"")</f>
        <v/>
      </c>
      <c r="P3594" s="91" t="str">
        <f>IFERROR(IF(MOD(MAX(Q$64:Q3594),10*MAX(O$64:O3594))&lt;=2,IF(AND(F3593/INDEX($F$64:$F3594,MATCH(MAX(O$64:O3594),O$64:O3594,0)-1)&lt;(1-$P$2),MAX(O$64:O3594)&gt;MAX(P$64:P3593)),MAX(O$64:O3594),""),IF(AND($F3593/INDEX($F$64:$F3594,MATCH(MAX(Q$64:Q3594),Q$64:Q3594,0)-1)&lt;(1-$P$2),MAX(O$64:O3594)&gt;MAX(P$64:P3593)),MAX(O$64:O3594),"")),"")</f>
        <v/>
      </c>
      <c r="Q3594" s="91" t="str">
        <f>IFERROR(IF(E3594="","",IF(O3594&lt;&gt;"",MAX(O$64:O3594)*10+1,IF(AND($F3593/INDEX($F$64:$F3594,MATCH(MAX(Q$64:Q3593),Q$64:Q3593,0)-1)&gt;(1+$O$2),MAX(O$64:O3594)&gt;MAX(P$64:P3593)),MAX(Q$64:Q3593)+1,""))),"")</f>
        <v/>
      </c>
    </row>
    <row r="3595" spans="1:17" x14ac:dyDescent="0.2">
      <c r="A3595" s="13">
        <f>HLOOKUP($E$2,历史数据!$V$3:$AE$5000,ROW(A3593),)</f>
        <v>603315</v>
      </c>
      <c r="B3595" s="41">
        <v>41863</v>
      </c>
      <c r="C3595" s="100">
        <f>IFERROR(IF(A3595&lt;&gt;0,MAX($C$4:C3594)+1,""),"")</f>
        <v>3499</v>
      </c>
      <c r="D3595" s="100"/>
      <c r="E3595" s="99">
        <f t="shared" si="316"/>
        <v>41999</v>
      </c>
      <c r="F3595" s="101">
        <f>IFERROR(VLOOKUP(E3595,历史数据!AH:AJ,3,),"")</f>
        <v>15.2083307803012</v>
      </c>
      <c r="G3595" s="101">
        <f t="shared" si="312"/>
        <v>17.268688189354869</v>
      </c>
      <c r="H3595" s="105">
        <f t="shared" si="313"/>
        <v>-2.659374294387562E-3</v>
      </c>
      <c r="I3595" s="101">
        <f>IFERROR(VLOOKUP(E3595,历史数据!AH:AJ,2,),"")</f>
        <v>15.2865227123336</v>
      </c>
      <c r="J3595" s="104">
        <f t="shared" si="314"/>
        <v>0</v>
      </c>
      <c r="K3595" s="104" t="str">
        <f>IFERROR(IF(AND(J3594=$H$2*1,MAX(K$64:K3594)=MAX(L$64:L3594)),MAX(K$64:K3594)+1,""),"")</f>
        <v/>
      </c>
      <c r="L3595" s="104" t="str">
        <f>IFERROR(IF(AND($F3594/INDEX($F$64:$F3595,MATCH(MAX(M$64:M3595),M$64:M3595,0)-1)&lt;(1-$P$2),MAX(K$64:K3595)&gt;MAX(L$64:L3594)),MAX(K$64:K3595),""),"")</f>
        <v/>
      </c>
      <c r="M3595" s="104" t="str">
        <f>IFERROR(IF(E3595="","",IF(K3595&lt;&gt;"",MAX(M$64:M3594)+1,IF(AND($F3594/INDEX($F$64:$F3595,MATCH(MAX(M$64:M3594),M$64:M3594,0)-1)&gt;(1+$O$2),MAX(K$64:K3595)&gt;MAX(L$64:L3594)),MAX(M$64:M3594)+1,""))),"")</f>
        <v/>
      </c>
      <c r="N3595" s="91">
        <f t="shared" si="315"/>
        <v>0</v>
      </c>
      <c r="O3595" s="91" t="str">
        <f>IFERROR(IF(AND(N3594=$H$2*1,MAX(O$64:O3594)=MAX(P$64:P3594)),MAX(O$64:O3594)+1,""),"")</f>
        <v/>
      </c>
      <c r="P3595" s="91" t="str">
        <f>IFERROR(IF(MOD(MAX(Q$64:Q3595),10*MAX(O$64:O3595))&lt;=2,IF(AND(F3594/INDEX($F$64:$F3595,MATCH(MAX(O$64:O3595),O$64:O3595,0)-1)&lt;(1-$P$2),MAX(O$64:O3595)&gt;MAX(P$64:P3594)),MAX(O$64:O3595),""),IF(AND($F3594/INDEX($F$64:$F3595,MATCH(MAX(Q$64:Q3595),Q$64:Q3595,0)-1)&lt;(1-$P$2),MAX(O$64:O3595)&gt;MAX(P$64:P3594)),MAX(O$64:O3595),"")),"")</f>
        <v/>
      </c>
      <c r="Q3595" s="91" t="str">
        <f>IFERROR(IF(E3595="","",IF(O3595&lt;&gt;"",MAX(O$64:O3595)*10+1,IF(AND($F3594/INDEX($F$64:$F3595,MATCH(MAX(Q$64:Q3594),Q$64:Q3594,0)-1)&gt;(1+$O$2),MAX(O$64:O3595)&gt;MAX(P$64:P3594)),MAX(Q$64:Q3594)+1,""))),"")</f>
        <v/>
      </c>
    </row>
    <row r="3596" spans="1:17" x14ac:dyDescent="0.2">
      <c r="A3596" s="13">
        <f>HLOOKUP($E$2,历史数据!$V$3:$AE$5000,ROW(A3594),)</f>
        <v>847286</v>
      </c>
      <c r="B3596" s="41">
        <v>41864</v>
      </c>
      <c r="C3596" s="100">
        <f>IFERROR(IF(A3596&lt;&gt;0,MAX($C$4:C3595)+1,""),"")</f>
        <v>3500</v>
      </c>
      <c r="D3596" s="100"/>
      <c r="E3596" s="99">
        <f t="shared" si="316"/>
        <v>42002</v>
      </c>
      <c r="F3596" s="101">
        <f>IFERROR(VLOOKUP(E3596,历史数据!AH:AJ,3,),"")</f>
        <v>14.8694990748275</v>
      </c>
      <c r="G3596" s="101">
        <f t="shared" si="312"/>
        <v>17.202007847316132</v>
      </c>
      <c r="H3596" s="105">
        <f t="shared" si="313"/>
        <v>-3.8613437979522214E-3</v>
      </c>
      <c r="I3596" s="101">
        <f>IFERROR(VLOOKUP(E3596,历史数据!AH:AJ,2,),"")</f>
        <v>15.312586689677699</v>
      </c>
      <c r="J3596" s="104">
        <f t="shared" si="314"/>
        <v>0</v>
      </c>
      <c r="K3596" s="104" t="str">
        <f>IFERROR(IF(AND(J3595=$H$2*1,MAX(K$64:K3595)=MAX(L$64:L3595)),MAX(K$64:K3595)+1,""),"")</f>
        <v/>
      </c>
      <c r="L3596" s="104" t="str">
        <f>IFERROR(IF(AND($F3595/INDEX($F$64:$F3596,MATCH(MAX(M$64:M3596),M$64:M3596,0)-1)&lt;(1-$P$2),MAX(K$64:K3596)&gt;MAX(L$64:L3595)),MAX(K$64:K3596),""),"")</f>
        <v/>
      </c>
      <c r="M3596" s="104" t="str">
        <f>IFERROR(IF(E3596="","",IF(K3596&lt;&gt;"",MAX(M$64:M3595)+1,IF(AND($F3595/INDEX($F$64:$F3596,MATCH(MAX(M$64:M3595),M$64:M3595,0)-1)&gt;(1+$O$2),MAX(K$64:K3596)&gt;MAX(L$64:L3595)),MAX(M$64:M3595)+1,""))),"")</f>
        <v/>
      </c>
      <c r="N3596" s="91">
        <f t="shared" si="315"/>
        <v>0</v>
      </c>
      <c r="O3596" s="91" t="str">
        <f>IFERROR(IF(AND(N3595=$H$2*1,MAX(O$64:O3595)=MAX(P$64:P3595)),MAX(O$64:O3595)+1,""),"")</f>
        <v/>
      </c>
      <c r="P3596" s="91" t="str">
        <f>IFERROR(IF(MOD(MAX(Q$64:Q3596),10*MAX(O$64:O3596))&lt;=2,IF(AND(F3595/INDEX($F$64:$F3596,MATCH(MAX(O$64:O3596),O$64:O3596,0)-1)&lt;(1-$P$2),MAX(O$64:O3596)&gt;MAX(P$64:P3595)),MAX(O$64:O3596),""),IF(AND($F3595/INDEX($F$64:$F3596,MATCH(MAX(Q$64:Q3596),Q$64:Q3596,0)-1)&lt;(1-$P$2),MAX(O$64:O3596)&gt;MAX(P$64:P3595)),MAX(O$64:O3596),"")),"")</f>
        <v/>
      </c>
      <c r="Q3596" s="91" t="str">
        <f>IFERROR(IF(E3596="","",IF(O3596&lt;&gt;"",MAX(O$64:O3596)*10+1,IF(AND($F3595/INDEX($F$64:$F3596,MATCH(MAX(Q$64:Q3595),Q$64:Q3595,0)-1)&gt;(1+$O$2),MAX(O$64:O3596)&gt;MAX(P$64:P3595)),MAX(Q$64:Q3595)+1,""))),"")</f>
        <v/>
      </c>
    </row>
    <row r="3597" spans="1:17" x14ac:dyDescent="0.2">
      <c r="A3597" s="13">
        <f>HLOOKUP($E$2,历史数据!$V$3:$AE$5000,ROW(A3595),)</f>
        <v>1259115</v>
      </c>
      <c r="B3597" s="41">
        <v>41865</v>
      </c>
      <c r="C3597" s="100">
        <f>IFERROR(IF(A3597&lt;&gt;0,MAX($C$4:C3596)+1,""),"")</f>
        <v>3501</v>
      </c>
      <c r="D3597" s="100"/>
      <c r="E3597" s="99">
        <f t="shared" si="316"/>
        <v>42003</v>
      </c>
      <c r="F3597" s="101">
        <f>IFERROR(VLOOKUP(E3597,历史数据!AH:AJ,3,),"")</f>
        <v>14.8564670861554</v>
      </c>
      <c r="G3597" s="101">
        <f t="shared" si="312"/>
        <v>17.125987913395743</v>
      </c>
      <c r="H3597" s="105">
        <f t="shared" si="313"/>
        <v>-4.419247717774355E-3</v>
      </c>
      <c r="I3597" s="101">
        <f>IFERROR(VLOOKUP(E3597,历史数据!AH:AJ,2,),"")</f>
        <v>15.117106859596699</v>
      </c>
      <c r="J3597" s="104">
        <f t="shared" si="314"/>
        <v>0</v>
      </c>
      <c r="K3597" s="104" t="str">
        <f>IFERROR(IF(AND(J3596=$H$2*1,MAX(K$64:K3596)=MAX(L$64:L3596)),MAX(K$64:K3596)+1,""),"")</f>
        <v/>
      </c>
      <c r="L3597" s="104" t="str">
        <f>IFERROR(IF(AND($F3596/INDEX($F$64:$F3597,MATCH(MAX(M$64:M3597),M$64:M3597,0)-1)&lt;(1-$P$2),MAX(K$64:K3597)&gt;MAX(L$64:L3596)),MAX(K$64:K3597),""),"")</f>
        <v/>
      </c>
      <c r="M3597" s="104" t="str">
        <f>IFERROR(IF(E3597="","",IF(K3597&lt;&gt;"",MAX(M$64:M3596)+1,IF(AND($F3596/INDEX($F$64:$F3597,MATCH(MAX(M$64:M3596),M$64:M3596,0)-1)&gt;(1+$O$2),MAX(K$64:K3597)&gt;MAX(L$64:L3596)),MAX(M$64:M3596)+1,""))),"")</f>
        <v/>
      </c>
      <c r="N3597" s="91">
        <f t="shared" si="315"/>
        <v>0</v>
      </c>
      <c r="O3597" s="91" t="str">
        <f>IFERROR(IF(AND(N3596=$H$2*1,MAX(O$64:O3596)=MAX(P$64:P3596)),MAX(O$64:O3596)+1,""),"")</f>
        <v/>
      </c>
      <c r="P3597" s="91" t="str">
        <f>IFERROR(IF(MOD(MAX(Q$64:Q3597),10*MAX(O$64:O3597))&lt;=2,IF(AND(F3596/INDEX($F$64:$F3597,MATCH(MAX(O$64:O3597),O$64:O3597,0)-1)&lt;(1-$P$2),MAX(O$64:O3597)&gt;MAX(P$64:P3596)),MAX(O$64:O3597),""),IF(AND($F3596/INDEX($F$64:$F3597,MATCH(MAX(Q$64:Q3597),Q$64:Q3597,0)-1)&lt;(1-$P$2),MAX(O$64:O3597)&gt;MAX(P$64:P3596)),MAX(O$64:O3597),"")),"")</f>
        <v/>
      </c>
      <c r="Q3597" s="91" t="str">
        <f>IFERROR(IF(E3597="","",IF(O3597&lt;&gt;"",MAX(O$64:O3597)*10+1,IF(AND($F3596/INDEX($F$64:$F3597,MATCH(MAX(Q$64:Q3596),Q$64:Q3596,0)-1)&gt;(1+$O$2),MAX(O$64:O3597)&gt;MAX(P$64:P3596)),MAX(Q$64:Q3596)+1,""))),"")</f>
        <v/>
      </c>
    </row>
    <row r="3598" spans="1:17" x14ac:dyDescent="0.2">
      <c r="A3598" s="13">
        <f>HLOOKUP($E$2,历史数据!$V$3:$AE$5000,ROW(A3596),)</f>
        <v>498905</v>
      </c>
      <c r="B3598" s="41">
        <v>41866</v>
      </c>
      <c r="C3598" s="100">
        <f>IFERROR(IF(A3598&lt;&gt;0,MAX($C$4:C3597)+1,""),"")</f>
        <v>3502</v>
      </c>
      <c r="D3598" s="100"/>
      <c r="E3598" s="99">
        <f t="shared" si="316"/>
        <v>42004</v>
      </c>
      <c r="F3598" s="101">
        <f>IFERROR(VLOOKUP(E3598,历史数据!AH:AJ,3,),"")</f>
        <v>14.999818961548099</v>
      </c>
      <c r="G3598" s="101">
        <f t="shared" si="312"/>
        <v>17.041497186838512</v>
      </c>
      <c r="H3598" s="105">
        <f t="shared" si="313"/>
        <v>-4.9334804499741036E-3</v>
      </c>
      <c r="I3598" s="101">
        <f>IFERROR(VLOOKUP(E3598,历史数据!AH:AJ,2,),"")</f>
        <v>14.765243165451</v>
      </c>
      <c r="J3598" s="104">
        <f t="shared" si="314"/>
        <v>0</v>
      </c>
      <c r="K3598" s="104" t="str">
        <f>IFERROR(IF(AND(J3597=$H$2*1,MAX(K$64:K3597)=MAX(L$64:L3597)),MAX(K$64:K3597)+1,""),"")</f>
        <v/>
      </c>
      <c r="L3598" s="104" t="str">
        <f>IFERROR(IF(AND($F3597/INDEX($F$64:$F3598,MATCH(MAX(M$64:M3598),M$64:M3598,0)-1)&lt;(1-$P$2),MAX(K$64:K3598)&gt;MAX(L$64:L3597)),MAX(K$64:K3598),""),"")</f>
        <v/>
      </c>
      <c r="M3598" s="104" t="str">
        <f>IFERROR(IF(E3598="","",IF(K3598&lt;&gt;"",MAX(M$64:M3597)+1,IF(AND($F3597/INDEX($F$64:$F3598,MATCH(MAX(M$64:M3597),M$64:M3597,0)-1)&gt;(1+$O$2),MAX(K$64:K3598)&gt;MAX(L$64:L3597)),MAX(M$64:M3597)+1,""))),"")</f>
        <v/>
      </c>
      <c r="N3598" s="91">
        <f t="shared" si="315"/>
        <v>0</v>
      </c>
      <c r="O3598" s="91" t="str">
        <f>IFERROR(IF(AND(N3597=$H$2*1,MAX(O$64:O3597)=MAX(P$64:P3597)),MAX(O$64:O3597)+1,""),"")</f>
        <v/>
      </c>
      <c r="P3598" s="91" t="str">
        <f>IFERROR(IF(MOD(MAX(Q$64:Q3598),10*MAX(O$64:O3598))&lt;=2,IF(AND(F3597/INDEX($F$64:$F3598,MATCH(MAX(O$64:O3598),O$64:O3598,0)-1)&lt;(1-$P$2),MAX(O$64:O3598)&gt;MAX(P$64:P3597)),MAX(O$64:O3598),""),IF(AND($F3597/INDEX($F$64:$F3598,MATCH(MAX(Q$64:Q3598),Q$64:Q3598,0)-1)&lt;(1-$P$2),MAX(O$64:O3598)&gt;MAX(P$64:P3597)),MAX(O$64:O3598),"")),"")</f>
        <v/>
      </c>
      <c r="Q3598" s="91" t="str">
        <f>IFERROR(IF(E3598="","",IF(O3598&lt;&gt;"",MAX(O$64:O3598)*10+1,IF(AND($F3597/INDEX($F$64:$F3598,MATCH(MAX(Q$64:Q3597),Q$64:Q3597,0)-1)&gt;(1+$O$2),MAX(O$64:O3598)&gt;MAX(P$64:P3597)),MAX(Q$64:Q3597)+1,""))),"")</f>
        <v/>
      </c>
    </row>
    <row r="3599" spans="1:17" x14ac:dyDescent="0.2">
      <c r="A3599" s="13">
        <f>HLOOKUP($E$2,历史数据!$V$3:$AE$5000,ROW(A3597),)</f>
        <v>649670</v>
      </c>
      <c r="B3599" s="41">
        <v>41869</v>
      </c>
      <c r="C3599" s="100">
        <f>IFERROR(IF(A3599&lt;&gt;0,MAX($C$4:C3598)+1,""),"")</f>
        <v>3503</v>
      </c>
      <c r="D3599" s="100"/>
      <c r="E3599" s="99">
        <f t="shared" si="316"/>
        <v>42009</v>
      </c>
      <c r="F3599" s="101">
        <f>IFERROR(VLOOKUP(E3599,历史数据!AH:AJ,3,),"")</f>
        <v>15.0910428822526</v>
      </c>
      <c r="G3599" s="101">
        <f t="shared" si="312"/>
        <v>16.964608453673325</v>
      </c>
      <c r="H3599" s="105">
        <f t="shared" si="313"/>
        <v>-4.5118531735914846E-3</v>
      </c>
      <c r="I3599" s="101">
        <f>IFERROR(VLOOKUP(E3599,历史数据!AH:AJ,2,),"")</f>
        <v>15.0128509502202</v>
      </c>
      <c r="J3599" s="104">
        <f t="shared" si="314"/>
        <v>0</v>
      </c>
      <c r="K3599" s="104" t="str">
        <f>IFERROR(IF(AND(J3598=$H$2*1,MAX(K$64:K3598)=MAX(L$64:L3598)),MAX(K$64:K3598)+1,""),"")</f>
        <v/>
      </c>
      <c r="L3599" s="104" t="str">
        <f>IFERROR(IF(AND($F3598/INDEX($F$64:$F3599,MATCH(MAX(M$64:M3599),M$64:M3599,0)-1)&lt;(1-$P$2),MAX(K$64:K3599)&gt;MAX(L$64:L3598)),MAX(K$64:K3599),""),"")</f>
        <v/>
      </c>
      <c r="M3599" s="104" t="str">
        <f>IFERROR(IF(E3599="","",IF(K3599&lt;&gt;"",MAX(M$64:M3598)+1,IF(AND($F3598/INDEX($F$64:$F3599,MATCH(MAX(M$64:M3598),M$64:M3598,0)-1)&gt;(1+$O$2),MAX(K$64:K3599)&gt;MAX(L$64:L3598)),MAX(M$64:M3598)+1,""))),"")</f>
        <v/>
      </c>
      <c r="N3599" s="91">
        <f t="shared" si="315"/>
        <v>0</v>
      </c>
      <c r="O3599" s="91" t="str">
        <f>IFERROR(IF(AND(N3598=$H$2*1,MAX(O$64:O3598)=MAX(P$64:P3598)),MAX(O$64:O3598)+1,""),"")</f>
        <v/>
      </c>
      <c r="P3599" s="91" t="str">
        <f>IFERROR(IF(MOD(MAX(Q$64:Q3599),10*MAX(O$64:O3599))&lt;=2,IF(AND(F3598/INDEX($F$64:$F3599,MATCH(MAX(O$64:O3599),O$64:O3599,0)-1)&lt;(1-$P$2),MAX(O$64:O3599)&gt;MAX(P$64:P3598)),MAX(O$64:O3599),""),IF(AND($F3598/INDEX($F$64:$F3599,MATCH(MAX(Q$64:Q3599),Q$64:Q3599,0)-1)&lt;(1-$P$2),MAX(O$64:O3599)&gt;MAX(P$64:P3598)),MAX(O$64:O3599),"")),"")</f>
        <v/>
      </c>
      <c r="Q3599" s="91" t="str">
        <f>IFERROR(IF(E3599="","",IF(O3599&lt;&gt;"",MAX(O$64:O3599)*10+1,IF(AND($F3598/INDEX($F$64:$F3599,MATCH(MAX(Q$64:Q3598),Q$64:Q3598,0)-1)&gt;(1+$O$2),MAX(O$64:O3599)&gt;MAX(P$64:P3598)),MAX(Q$64:Q3598)+1,""))),"")</f>
        <v/>
      </c>
    </row>
    <row r="3600" spans="1:17" x14ac:dyDescent="0.2">
      <c r="A3600" s="13">
        <f>HLOOKUP($E$2,历史数据!$V$3:$AE$5000,ROW(A3598),)</f>
        <v>902089</v>
      </c>
      <c r="B3600" s="41">
        <v>41870</v>
      </c>
      <c r="C3600" s="100">
        <f>IFERROR(IF(A3600&lt;&gt;0,MAX($C$4:C3599)+1,""),"")</f>
        <v>3504</v>
      </c>
      <c r="D3600" s="100"/>
      <c r="E3600" s="99">
        <f t="shared" si="316"/>
        <v>42010</v>
      </c>
      <c r="F3600" s="101">
        <f>IFERROR(VLOOKUP(E3600,历史数据!AH:AJ,3,),"")</f>
        <v>15.273490723661499</v>
      </c>
      <c r="G3600" s="101">
        <f t="shared" si="312"/>
        <v>16.896624912767379</v>
      </c>
      <c r="H3600" s="105">
        <f t="shared" si="313"/>
        <v>-4.0073745935012006E-3</v>
      </c>
      <c r="I3600" s="101">
        <f>IFERROR(VLOOKUP(E3600,历史数据!AH:AJ,2,),"")</f>
        <v>15.117106859596699</v>
      </c>
      <c r="J3600" s="104">
        <f t="shared" si="314"/>
        <v>0</v>
      </c>
      <c r="K3600" s="104" t="str">
        <f>IFERROR(IF(AND(J3599=$H$2*1,MAX(K$64:K3599)=MAX(L$64:L3599)),MAX(K$64:K3599)+1,""),"")</f>
        <v/>
      </c>
      <c r="L3600" s="104" t="str">
        <f>IFERROR(IF(AND($F3599/INDEX($F$64:$F3600,MATCH(MAX(M$64:M3600),M$64:M3600,0)-1)&lt;(1-$P$2),MAX(K$64:K3600)&gt;MAX(L$64:L3599)),MAX(K$64:K3600),""),"")</f>
        <v/>
      </c>
      <c r="M3600" s="104" t="str">
        <f>IFERROR(IF(E3600="","",IF(K3600&lt;&gt;"",MAX(M$64:M3599)+1,IF(AND($F3599/INDEX($F$64:$F3600,MATCH(MAX(M$64:M3599),M$64:M3599,0)-1)&gt;(1+$O$2),MAX(K$64:K3600)&gt;MAX(L$64:L3599)),MAX(M$64:M3599)+1,""))),"")</f>
        <v/>
      </c>
      <c r="N3600" s="91">
        <f t="shared" si="315"/>
        <v>0</v>
      </c>
      <c r="O3600" s="91" t="str">
        <f>IFERROR(IF(AND(N3599=$H$2*1,MAX(O$64:O3599)=MAX(P$64:P3599)),MAX(O$64:O3599)+1,""),"")</f>
        <v/>
      </c>
      <c r="P3600" s="91" t="str">
        <f>IFERROR(IF(MOD(MAX(Q$64:Q3600),10*MAX(O$64:O3600))&lt;=2,IF(AND(F3599/INDEX($F$64:$F3600,MATCH(MAX(O$64:O3600),O$64:O3600,0)-1)&lt;(1-$P$2),MAX(O$64:O3600)&gt;MAX(P$64:P3599)),MAX(O$64:O3600),""),IF(AND($F3599/INDEX($F$64:$F3600,MATCH(MAX(Q$64:Q3600),Q$64:Q3600,0)-1)&lt;(1-$P$2),MAX(O$64:O3600)&gt;MAX(P$64:P3599)),MAX(O$64:O3600),"")),"")</f>
        <v/>
      </c>
      <c r="Q3600" s="91" t="str">
        <f>IFERROR(IF(E3600="","",IF(O3600&lt;&gt;"",MAX(O$64:O3600)*10+1,IF(AND($F3599/INDEX($F$64:$F3600,MATCH(MAX(Q$64:Q3599),Q$64:Q3599,0)-1)&gt;(1+$O$2),MAX(O$64:O3600)&gt;MAX(P$64:P3599)),MAX(Q$64:Q3599)+1,""))),"")</f>
        <v/>
      </c>
    </row>
    <row r="3601" spans="1:17" x14ac:dyDescent="0.2">
      <c r="A3601" s="13">
        <f>HLOOKUP($E$2,历史数据!$V$3:$AE$5000,ROW(A3599),)</f>
        <v>860732</v>
      </c>
      <c r="B3601" s="41">
        <v>41871</v>
      </c>
      <c r="C3601" s="100">
        <f>IFERROR(IF(A3601&lt;&gt;0,MAX($C$4:C3600)+1,""),"")</f>
        <v>3505</v>
      </c>
      <c r="D3601" s="100"/>
      <c r="E3601" s="99">
        <f t="shared" si="316"/>
        <v>42011</v>
      </c>
      <c r="F3601" s="101">
        <f>IFERROR(VLOOKUP(E3601,历史数据!AH:AJ,3,),"")</f>
        <v>15.195298791629099</v>
      </c>
      <c r="G3601" s="101">
        <f t="shared" si="312"/>
        <v>16.827120973183028</v>
      </c>
      <c r="H3601" s="105">
        <f t="shared" si="313"/>
        <v>-4.1134806473589469E-3</v>
      </c>
      <c r="I3601" s="101">
        <f>IFERROR(VLOOKUP(E3601,历史数据!AH:AJ,2,),"")</f>
        <v>15.273490723661499</v>
      </c>
      <c r="J3601" s="104">
        <f t="shared" si="314"/>
        <v>0</v>
      </c>
      <c r="K3601" s="104" t="str">
        <f>IFERROR(IF(AND(J3600=$H$2*1,MAX(K$64:K3600)=MAX(L$64:L3600)),MAX(K$64:K3600)+1,""),"")</f>
        <v/>
      </c>
      <c r="L3601" s="104" t="str">
        <f>IFERROR(IF(AND($F3600/INDEX($F$64:$F3601,MATCH(MAX(M$64:M3601),M$64:M3601,0)-1)&lt;(1-$P$2),MAX(K$64:K3601)&gt;MAX(L$64:L3600)),MAX(K$64:K3601),""),"")</f>
        <v/>
      </c>
      <c r="M3601" s="104" t="str">
        <f>IFERROR(IF(E3601="","",IF(K3601&lt;&gt;"",MAX(M$64:M3600)+1,IF(AND($F3600/INDEX($F$64:$F3601,MATCH(MAX(M$64:M3600),M$64:M3600,0)-1)&gt;(1+$O$2),MAX(K$64:K3601)&gt;MAX(L$64:L3600)),MAX(M$64:M3600)+1,""))),"")</f>
        <v/>
      </c>
      <c r="N3601" s="91">
        <f t="shared" si="315"/>
        <v>0</v>
      </c>
      <c r="O3601" s="91" t="str">
        <f>IFERROR(IF(AND(N3600=$H$2*1,MAX(O$64:O3600)=MAX(P$64:P3600)),MAX(O$64:O3600)+1,""),"")</f>
        <v/>
      </c>
      <c r="P3601" s="91" t="str">
        <f>IFERROR(IF(MOD(MAX(Q$64:Q3601),10*MAX(O$64:O3601))&lt;=2,IF(AND(F3600/INDEX($F$64:$F3601,MATCH(MAX(O$64:O3601),O$64:O3601,0)-1)&lt;(1-$P$2),MAX(O$64:O3601)&gt;MAX(P$64:P3600)),MAX(O$64:O3601),""),IF(AND($F3600/INDEX($F$64:$F3601,MATCH(MAX(Q$64:Q3601),Q$64:Q3601,0)-1)&lt;(1-$P$2),MAX(O$64:O3601)&gt;MAX(P$64:P3600)),MAX(O$64:O3601),"")),"")</f>
        <v/>
      </c>
      <c r="Q3601" s="91" t="str">
        <f>IFERROR(IF(E3601="","",IF(O3601&lt;&gt;"",MAX(O$64:O3601)*10+1,IF(AND($F3600/INDEX($F$64:$F3601,MATCH(MAX(Q$64:Q3600),Q$64:Q3600,0)-1)&gt;(1+$O$2),MAX(O$64:O3601)&gt;MAX(P$64:P3600)),MAX(Q$64:Q3600)+1,""))),"")</f>
        <v/>
      </c>
    </row>
    <row r="3602" spans="1:17" x14ac:dyDescent="0.2">
      <c r="A3602" s="13">
        <f>HLOOKUP($E$2,历史数据!$V$3:$AE$5000,ROW(A3600),)</f>
        <v>568193</v>
      </c>
      <c r="B3602" s="41">
        <v>41872</v>
      </c>
      <c r="C3602" s="100">
        <f>IFERROR(IF(A3602&lt;&gt;0,MAX($C$4:C3601)+1,""),"")</f>
        <v>3506</v>
      </c>
      <c r="D3602" s="100"/>
      <c r="E3602" s="99">
        <f t="shared" si="316"/>
        <v>42012</v>
      </c>
      <c r="F3602" s="101">
        <f>IFERROR(VLOOKUP(E3602,历史数据!AH:AJ,3,),"")</f>
        <v>15.6774823724956</v>
      </c>
      <c r="G3602" s="101">
        <f t="shared" si="312"/>
        <v>16.758268633032277</v>
      </c>
      <c r="H3602" s="105">
        <f t="shared" si="313"/>
        <v>-4.091748092884151E-3</v>
      </c>
      <c r="I3602" s="101">
        <f>IFERROR(VLOOKUP(E3602,历史数据!AH:AJ,2,),"")</f>
        <v>15.195298791629099</v>
      </c>
      <c r="J3602" s="104">
        <f t="shared" si="314"/>
        <v>0</v>
      </c>
      <c r="K3602" s="104" t="str">
        <f>IFERROR(IF(AND(J3601=$H$2*1,MAX(K$64:K3601)=MAX(L$64:L3601)),MAX(K$64:K3601)+1,""),"")</f>
        <v/>
      </c>
      <c r="L3602" s="104" t="str">
        <f>IFERROR(IF(AND($F3601/INDEX($F$64:$F3602,MATCH(MAX(M$64:M3602),M$64:M3602,0)-1)&lt;(1-$P$2),MAX(K$64:K3602)&gt;MAX(L$64:L3601)),MAX(K$64:K3602),""),"")</f>
        <v/>
      </c>
      <c r="M3602" s="104" t="str">
        <f>IFERROR(IF(E3602="","",IF(K3602&lt;&gt;"",MAX(M$64:M3601)+1,IF(AND($F3601/INDEX($F$64:$F3602,MATCH(MAX(M$64:M3601),M$64:M3601,0)-1)&gt;(1+$O$2),MAX(K$64:K3602)&gt;MAX(L$64:L3601)),MAX(M$64:M3601)+1,""))),"")</f>
        <v/>
      </c>
      <c r="N3602" s="91">
        <f t="shared" si="315"/>
        <v>0</v>
      </c>
      <c r="O3602" s="91" t="str">
        <f>IFERROR(IF(AND(N3601=$H$2*1,MAX(O$64:O3601)=MAX(P$64:P3601)),MAX(O$64:O3601)+1,""),"")</f>
        <v/>
      </c>
      <c r="P3602" s="91" t="str">
        <f>IFERROR(IF(MOD(MAX(Q$64:Q3602),10*MAX(O$64:O3602))&lt;=2,IF(AND(F3601/INDEX($F$64:$F3602,MATCH(MAX(O$64:O3602),O$64:O3602,0)-1)&lt;(1-$P$2),MAX(O$64:O3602)&gt;MAX(P$64:P3601)),MAX(O$64:O3602),""),IF(AND($F3601/INDEX($F$64:$F3602,MATCH(MAX(Q$64:Q3602),Q$64:Q3602,0)-1)&lt;(1-$P$2),MAX(O$64:O3602)&gt;MAX(P$64:P3601)),MAX(O$64:O3602),"")),"")</f>
        <v/>
      </c>
      <c r="Q3602" s="91" t="str">
        <f>IFERROR(IF(E3602="","",IF(O3602&lt;&gt;"",MAX(O$64:O3602)*10+1,IF(AND($F3601/INDEX($F$64:$F3602,MATCH(MAX(Q$64:Q3601),Q$64:Q3601,0)-1)&gt;(1+$O$2),MAX(O$64:O3602)&gt;MAX(P$64:P3601)),MAX(Q$64:Q3601)+1,""))),"")</f>
        <v/>
      </c>
    </row>
    <row r="3603" spans="1:17" x14ac:dyDescent="0.2">
      <c r="A3603" s="13">
        <f>HLOOKUP($E$2,历史数据!$V$3:$AE$5000,ROW(A3601),)</f>
        <v>1905479</v>
      </c>
      <c r="B3603" s="41">
        <v>41873</v>
      </c>
      <c r="C3603" s="100">
        <f>IFERROR(IF(A3603&lt;&gt;0,MAX($C$4:C3602)+1,""),"")</f>
        <v>3507</v>
      </c>
      <c r="D3603" s="100"/>
      <c r="E3603" s="99">
        <f t="shared" si="316"/>
        <v>42013</v>
      </c>
      <c r="F3603" s="101">
        <f>IFERROR(VLOOKUP(E3603,历史数据!AH:AJ,3,),"")</f>
        <v>15.951154134609</v>
      </c>
      <c r="G3603" s="101">
        <f t="shared" si="312"/>
        <v>16.695063487972757</v>
      </c>
      <c r="H3603" s="105">
        <f t="shared" si="313"/>
        <v>-3.7715796567991955E-3</v>
      </c>
      <c r="I3603" s="101">
        <f>IFERROR(VLOOKUP(E3603,历史数据!AH:AJ,2,),"")</f>
        <v>15.755674304528</v>
      </c>
      <c r="J3603" s="104">
        <f t="shared" si="314"/>
        <v>0</v>
      </c>
      <c r="K3603" s="104" t="str">
        <f>IFERROR(IF(AND(J3602=$H$2*1,MAX(K$64:K3602)=MAX(L$64:L3602)),MAX(K$64:K3602)+1,""),"")</f>
        <v/>
      </c>
      <c r="L3603" s="104" t="str">
        <f>IFERROR(IF(AND($F3602/INDEX($F$64:$F3603,MATCH(MAX(M$64:M3603),M$64:M3603,0)-1)&lt;(1-$P$2),MAX(K$64:K3603)&gt;MAX(L$64:L3602)),MAX(K$64:K3603),""),"")</f>
        <v/>
      </c>
      <c r="M3603" s="104" t="str">
        <f>IFERROR(IF(E3603="","",IF(K3603&lt;&gt;"",MAX(M$64:M3602)+1,IF(AND($F3602/INDEX($F$64:$F3603,MATCH(MAX(M$64:M3602),M$64:M3602,0)-1)&gt;(1+$O$2),MAX(K$64:K3603)&gt;MAX(L$64:L3602)),MAX(M$64:M3602)+1,""))),"")</f>
        <v/>
      </c>
      <c r="N3603" s="91">
        <f t="shared" si="315"/>
        <v>0</v>
      </c>
      <c r="O3603" s="91" t="str">
        <f>IFERROR(IF(AND(N3602=$H$2*1,MAX(O$64:O3602)=MAX(P$64:P3602)),MAX(O$64:O3602)+1,""),"")</f>
        <v/>
      </c>
      <c r="P3603" s="91" t="str">
        <f>IFERROR(IF(MOD(MAX(Q$64:Q3603),10*MAX(O$64:O3603))&lt;=2,IF(AND(F3602/INDEX($F$64:$F3603,MATCH(MAX(O$64:O3603),O$64:O3603,0)-1)&lt;(1-$P$2),MAX(O$64:O3603)&gt;MAX(P$64:P3602)),MAX(O$64:O3603),""),IF(AND($F3602/INDEX($F$64:$F3603,MATCH(MAX(Q$64:Q3603),Q$64:Q3603,0)-1)&lt;(1-$P$2),MAX(O$64:O3603)&gt;MAX(P$64:P3602)),MAX(O$64:O3603),"")),"")</f>
        <v/>
      </c>
      <c r="Q3603" s="91" t="str">
        <f>IFERROR(IF(E3603="","",IF(O3603&lt;&gt;"",MAX(O$64:O3603)*10+1,IF(AND($F3602/INDEX($F$64:$F3603,MATCH(MAX(Q$64:Q3602),Q$64:Q3602,0)-1)&gt;(1+$O$2),MAX(O$64:O3603)&gt;MAX(P$64:P3602)),MAX(Q$64:Q3602)+1,""))),"")</f>
        <v/>
      </c>
    </row>
    <row r="3604" spans="1:17" x14ac:dyDescent="0.2">
      <c r="A3604" s="13">
        <f>HLOOKUP($E$2,历史数据!$V$3:$AE$5000,ROW(A3602),)</f>
        <v>682500</v>
      </c>
      <c r="B3604" s="41">
        <v>41876</v>
      </c>
      <c r="C3604" s="100">
        <f>IFERROR(IF(A3604&lt;&gt;0,MAX($C$4:C3603)+1,""),"")</f>
        <v>3508</v>
      </c>
      <c r="D3604" s="100"/>
      <c r="E3604" s="99">
        <f t="shared" si="316"/>
        <v>42016</v>
      </c>
      <c r="F3604" s="101">
        <f>IFERROR(VLOOKUP(E3604,历史数据!AH:AJ,3,),"")</f>
        <v>15.4950345310867</v>
      </c>
      <c r="G3604" s="101">
        <f t="shared" si="312"/>
        <v>16.630337944234828</v>
      </c>
      <c r="H3604" s="105">
        <f t="shared" si="313"/>
        <v>-3.8769270799453581E-3</v>
      </c>
      <c r="I3604" s="101">
        <f>IFERROR(VLOOKUP(E3604,历史数据!AH:AJ,2,),"")</f>
        <v>15.8729622025766</v>
      </c>
      <c r="J3604" s="104">
        <f t="shared" si="314"/>
        <v>0</v>
      </c>
      <c r="K3604" s="104" t="str">
        <f>IFERROR(IF(AND(J3603=$H$2*1,MAX(K$64:K3603)=MAX(L$64:L3603)),MAX(K$64:K3603)+1,""),"")</f>
        <v/>
      </c>
      <c r="L3604" s="104" t="str">
        <f>IFERROR(IF(AND($F3603/INDEX($F$64:$F3604,MATCH(MAX(M$64:M3604),M$64:M3604,0)-1)&lt;(1-$P$2),MAX(K$64:K3604)&gt;MAX(L$64:L3603)),MAX(K$64:K3604),""),"")</f>
        <v/>
      </c>
      <c r="M3604" s="104" t="str">
        <f>IFERROR(IF(E3604="","",IF(K3604&lt;&gt;"",MAX(M$64:M3603)+1,IF(AND($F3603/INDEX($F$64:$F3604,MATCH(MAX(M$64:M3603),M$64:M3603,0)-1)&gt;(1+$O$2),MAX(K$64:K3604)&gt;MAX(L$64:L3603)),MAX(M$64:M3603)+1,""))),"")</f>
        <v/>
      </c>
      <c r="N3604" s="91">
        <f t="shared" si="315"/>
        <v>0</v>
      </c>
      <c r="O3604" s="91" t="str">
        <f>IFERROR(IF(AND(N3603=$H$2*1,MAX(O$64:O3603)=MAX(P$64:P3603)),MAX(O$64:O3603)+1,""),"")</f>
        <v/>
      </c>
      <c r="P3604" s="91" t="str">
        <f>IFERROR(IF(MOD(MAX(Q$64:Q3604),10*MAX(O$64:O3604))&lt;=2,IF(AND(F3603/INDEX($F$64:$F3604,MATCH(MAX(O$64:O3604),O$64:O3604,0)-1)&lt;(1-$P$2),MAX(O$64:O3604)&gt;MAX(P$64:P3603)),MAX(O$64:O3604),""),IF(AND($F3603/INDEX($F$64:$F3604,MATCH(MAX(Q$64:Q3604),Q$64:Q3604,0)-1)&lt;(1-$P$2),MAX(O$64:O3604)&gt;MAX(P$64:P3603)),MAX(O$64:O3604),"")),"")</f>
        <v/>
      </c>
      <c r="Q3604" s="91" t="str">
        <f>IFERROR(IF(E3604="","",IF(O3604&lt;&gt;"",MAX(O$64:O3604)*10+1,IF(AND($F3603/INDEX($F$64:$F3604,MATCH(MAX(Q$64:Q3603),Q$64:Q3603,0)-1)&gt;(1+$O$2),MAX(O$64:O3604)&gt;MAX(P$64:P3603)),MAX(Q$64:Q3603)+1,""))),"")</f>
        <v/>
      </c>
    </row>
    <row r="3605" spans="1:17" x14ac:dyDescent="0.2">
      <c r="A3605" s="13">
        <f>HLOOKUP($E$2,历史数据!$V$3:$AE$5000,ROW(A3603),)</f>
        <v>1231401</v>
      </c>
      <c r="B3605" s="41">
        <v>41877</v>
      </c>
      <c r="C3605" s="100">
        <f>IFERROR(IF(A3605&lt;&gt;0,MAX($C$4:C3604)+1,""),"")</f>
        <v>3509</v>
      </c>
      <c r="D3605" s="100"/>
      <c r="E3605" s="99">
        <f t="shared" si="316"/>
        <v>42017</v>
      </c>
      <c r="F3605" s="101">
        <f>IFERROR(VLOOKUP(E3605,历史数据!AH:AJ,3,),"")</f>
        <v>15.5471624857749</v>
      </c>
      <c r="G3605" s="101">
        <f t="shared" si="312"/>
        <v>16.57603799143455</v>
      </c>
      <c r="H3605" s="105">
        <f t="shared" si="313"/>
        <v>-3.2651142136953526E-3</v>
      </c>
      <c r="I3605" s="101">
        <f>IFERROR(VLOOKUP(E3605,历史数据!AH:AJ,2,),"")</f>
        <v>15.312586689677699</v>
      </c>
      <c r="J3605" s="104">
        <f t="shared" si="314"/>
        <v>0</v>
      </c>
      <c r="K3605" s="104" t="str">
        <f>IFERROR(IF(AND(J3604=$H$2*1,MAX(K$64:K3604)=MAX(L$64:L3604)),MAX(K$64:K3604)+1,""),"")</f>
        <v/>
      </c>
      <c r="L3605" s="104" t="str">
        <f>IFERROR(IF(AND($F3604/INDEX($F$64:$F3605,MATCH(MAX(M$64:M3605),M$64:M3605,0)-1)&lt;(1-$P$2),MAX(K$64:K3605)&gt;MAX(L$64:L3604)),MAX(K$64:K3605),""),"")</f>
        <v/>
      </c>
      <c r="M3605" s="104" t="str">
        <f>IFERROR(IF(E3605="","",IF(K3605&lt;&gt;"",MAX(M$64:M3604)+1,IF(AND($F3604/INDEX($F$64:$F3605,MATCH(MAX(M$64:M3604),M$64:M3604,0)-1)&gt;(1+$O$2),MAX(K$64:K3605)&gt;MAX(L$64:L3604)),MAX(M$64:M3604)+1,""))),"")</f>
        <v/>
      </c>
      <c r="N3605" s="91">
        <f t="shared" si="315"/>
        <v>0</v>
      </c>
      <c r="O3605" s="91" t="str">
        <f>IFERROR(IF(AND(N3604=$H$2*1,MAX(O$64:O3604)=MAX(P$64:P3604)),MAX(O$64:O3604)+1,""),"")</f>
        <v/>
      </c>
      <c r="P3605" s="91" t="str">
        <f>IFERROR(IF(MOD(MAX(Q$64:Q3605),10*MAX(O$64:O3605))&lt;=2,IF(AND(F3604/INDEX($F$64:$F3605,MATCH(MAX(O$64:O3605),O$64:O3605,0)-1)&lt;(1-$P$2),MAX(O$64:O3605)&gt;MAX(P$64:P3604)),MAX(O$64:O3605),""),IF(AND($F3604/INDEX($F$64:$F3605,MATCH(MAX(Q$64:Q3605),Q$64:Q3605,0)-1)&lt;(1-$P$2),MAX(O$64:O3605)&gt;MAX(P$64:P3604)),MAX(O$64:O3605),"")),"")</f>
        <v/>
      </c>
      <c r="Q3605" s="91" t="str">
        <f>IFERROR(IF(E3605="","",IF(O3605&lt;&gt;"",MAX(O$64:O3605)*10+1,IF(AND($F3604/INDEX($F$64:$F3605,MATCH(MAX(Q$64:Q3604),Q$64:Q3604,0)-1)&gt;(1+$O$2),MAX(O$64:O3605)&gt;MAX(P$64:P3604)),MAX(Q$64:Q3604)+1,""))),"")</f>
        <v/>
      </c>
    </row>
    <row r="3606" spans="1:17" x14ac:dyDescent="0.2">
      <c r="A3606" s="13">
        <f>HLOOKUP($E$2,历史数据!$V$3:$AE$5000,ROW(A3604),)</f>
        <v>1014236</v>
      </c>
      <c r="B3606" s="41">
        <v>41878</v>
      </c>
      <c r="C3606" s="100">
        <f>IFERROR(IF(A3606&lt;&gt;0,MAX($C$4:C3605)+1,""),"")</f>
        <v>3510</v>
      </c>
      <c r="D3606" s="100"/>
      <c r="E3606" s="99">
        <f t="shared" si="316"/>
        <v>42018</v>
      </c>
      <c r="F3606" s="101">
        <f>IFERROR(VLOOKUP(E3606,历史数据!AH:AJ,3,),"")</f>
        <v>15.312586689677699</v>
      </c>
      <c r="G3606" s="101">
        <f t="shared" si="312"/>
        <v>16.523692836935084</v>
      </c>
      <c r="H3606" s="105">
        <f t="shared" si="313"/>
        <v>-3.1578809439575251E-3</v>
      </c>
      <c r="I3606" s="101">
        <f>IFERROR(VLOOKUP(E3606,历史数据!AH:AJ,2,),"")</f>
        <v>15.6123224291353</v>
      </c>
      <c r="J3606" s="104">
        <f t="shared" si="314"/>
        <v>0</v>
      </c>
      <c r="K3606" s="104" t="str">
        <f>IFERROR(IF(AND(J3605=$H$2*1,MAX(K$64:K3605)=MAX(L$64:L3605)),MAX(K$64:K3605)+1,""),"")</f>
        <v/>
      </c>
      <c r="L3606" s="104" t="str">
        <f>IFERROR(IF(AND($F3605/INDEX($F$64:$F3606,MATCH(MAX(M$64:M3606),M$64:M3606,0)-1)&lt;(1-$P$2),MAX(K$64:K3606)&gt;MAX(L$64:L3605)),MAX(K$64:K3606),""),"")</f>
        <v/>
      </c>
      <c r="M3606" s="104" t="str">
        <f>IFERROR(IF(E3606="","",IF(K3606&lt;&gt;"",MAX(M$64:M3605)+1,IF(AND($F3605/INDEX($F$64:$F3606,MATCH(MAX(M$64:M3605),M$64:M3605,0)-1)&gt;(1+$O$2),MAX(K$64:K3606)&gt;MAX(L$64:L3605)),MAX(M$64:M3605)+1,""))),"")</f>
        <v/>
      </c>
      <c r="N3606" s="91">
        <f t="shared" si="315"/>
        <v>0</v>
      </c>
      <c r="O3606" s="91" t="str">
        <f>IFERROR(IF(AND(N3605=$H$2*1,MAX(O$64:O3605)=MAX(P$64:P3605)),MAX(O$64:O3605)+1,""),"")</f>
        <v/>
      </c>
      <c r="P3606" s="91" t="str">
        <f>IFERROR(IF(MOD(MAX(Q$64:Q3606),10*MAX(O$64:O3606))&lt;=2,IF(AND(F3605/INDEX($F$64:$F3606,MATCH(MAX(O$64:O3606),O$64:O3606,0)-1)&lt;(1-$P$2),MAX(O$64:O3606)&gt;MAX(P$64:P3605)),MAX(O$64:O3606),""),IF(AND($F3605/INDEX($F$64:$F3606,MATCH(MAX(Q$64:Q3606),Q$64:Q3606,0)-1)&lt;(1-$P$2),MAX(O$64:O3606)&gt;MAX(P$64:P3605)),MAX(O$64:O3606),"")),"")</f>
        <v/>
      </c>
      <c r="Q3606" s="91" t="str">
        <f>IFERROR(IF(E3606="","",IF(O3606&lt;&gt;"",MAX(O$64:O3606)*10+1,IF(AND($F3605/INDEX($F$64:$F3606,MATCH(MAX(Q$64:Q3605),Q$64:Q3605,0)-1)&gt;(1+$O$2),MAX(O$64:O3606)&gt;MAX(P$64:P3605)),MAX(Q$64:Q3605)+1,""))),"")</f>
        <v/>
      </c>
    </row>
    <row r="3607" spans="1:17" x14ac:dyDescent="0.2">
      <c r="A3607" s="13">
        <f>HLOOKUP($E$2,历史数据!$V$3:$AE$5000,ROW(A3605),)</f>
        <v>905958</v>
      </c>
      <c r="B3607" s="41">
        <v>41879</v>
      </c>
      <c r="C3607" s="100">
        <f>IFERROR(IF(A3607&lt;&gt;0,MAX($C$4:C3606)+1,""),"")</f>
        <v>3511</v>
      </c>
      <c r="D3607" s="100"/>
      <c r="E3607" s="99">
        <f t="shared" si="316"/>
        <v>42019</v>
      </c>
      <c r="F3607" s="101">
        <f>IFERROR(VLOOKUP(E3607,历史数据!AH:AJ,3,),"")</f>
        <v>15.312586689677699</v>
      </c>
      <c r="G3607" s="101">
        <f t="shared" si="312"/>
        <v>16.479818475072459</v>
      </c>
      <c r="H3607" s="105">
        <f t="shared" si="313"/>
        <v>-2.6552394973448079E-3</v>
      </c>
      <c r="I3607" s="101">
        <f>IFERROR(VLOOKUP(E3607,历史数据!AH:AJ,2,),"")</f>
        <v>15.364714644366</v>
      </c>
      <c r="J3607" s="104">
        <f t="shared" si="314"/>
        <v>0</v>
      </c>
      <c r="K3607" s="104" t="str">
        <f>IFERROR(IF(AND(J3606=$H$2*1,MAX(K$64:K3606)=MAX(L$64:L3606)),MAX(K$64:K3606)+1,""),"")</f>
        <v/>
      </c>
      <c r="L3607" s="104" t="str">
        <f>IFERROR(IF(AND($F3606/INDEX($F$64:$F3607,MATCH(MAX(M$64:M3607),M$64:M3607,0)-1)&lt;(1-$P$2),MAX(K$64:K3607)&gt;MAX(L$64:L3606)),MAX(K$64:K3607),""),"")</f>
        <v/>
      </c>
      <c r="M3607" s="104" t="str">
        <f>IFERROR(IF(E3607="","",IF(K3607&lt;&gt;"",MAX(M$64:M3606)+1,IF(AND($F3606/INDEX($F$64:$F3607,MATCH(MAX(M$64:M3606),M$64:M3606,0)-1)&gt;(1+$O$2),MAX(K$64:K3607)&gt;MAX(L$64:L3606)),MAX(M$64:M3606)+1,""))),"")</f>
        <v/>
      </c>
      <c r="N3607" s="91">
        <f t="shared" si="315"/>
        <v>0</v>
      </c>
      <c r="O3607" s="91" t="str">
        <f>IFERROR(IF(AND(N3606=$H$2*1,MAX(O$64:O3606)=MAX(P$64:P3606)),MAX(O$64:O3606)+1,""),"")</f>
        <v/>
      </c>
      <c r="P3607" s="91" t="str">
        <f>IFERROR(IF(MOD(MAX(Q$64:Q3607),10*MAX(O$64:O3607))&lt;=2,IF(AND(F3606/INDEX($F$64:$F3607,MATCH(MAX(O$64:O3607),O$64:O3607,0)-1)&lt;(1-$P$2),MAX(O$64:O3607)&gt;MAX(P$64:P3606)),MAX(O$64:O3607),""),IF(AND($F3606/INDEX($F$64:$F3607,MATCH(MAX(Q$64:Q3607),Q$64:Q3607,0)-1)&lt;(1-$P$2),MAX(O$64:O3607)&gt;MAX(P$64:P3606)),MAX(O$64:O3607),"")),"")</f>
        <v/>
      </c>
      <c r="Q3607" s="91" t="str">
        <f>IFERROR(IF(E3607="","",IF(O3607&lt;&gt;"",MAX(O$64:O3607)*10+1,IF(AND($F3606/INDEX($F$64:$F3607,MATCH(MAX(Q$64:Q3606),Q$64:Q3606,0)-1)&gt;(1+$O$2),MAX(O$64:O3607)&gt;MAX(P$64:P3606)),MAX(Q$64:Q3606)+1,""))),"")</f>
        <v/>
      </c>
    </row>
    <row r="3608" spans="1:17" x14ac:dyDescent="0.2">
      <c r="A3608" s="13">
        <f>HLOOKUP($E$2,历史数据!$V$3:$AE$5000,ROW(A3606),)</f>
        <v>784191</v>
      </c>
      <c r="B3608" s="41">
        <v>41880</v>
      </c>
      <c r="C3608" s="100">
        <f>IFERROR(IF(A3608&lt;&gt;0,MAX($C$4:C3607)+1,""),"")</f>
        <v>3512</v>
      </c>
      <c r="D3608" s="100"/>
      <c r="E3608" s="99">
        <f t="shared" si="316"/>
        <v>42020</v>
      </c>
      <c r="F3608" s="101">
        <f>IFERROR(VLOOKUP(E3608,历史数据!AH:AJ,3,),"")</f>
        <v>15.2604587349895</v>
      </c>
      <c r="G3608" s="101">
        <f t="shared" si="312"/>
        <v>16.44224290773467</v>
      </c>
      <c r="H3608" s="105">
        <f t="shared" si="313"/>
        <v>-2.280095948546168E-3</v>
      </c>
      <c r="I3608" s="101">
        <f>IFERROR(VLOOKUP(E3608,历史数据!AH:AJ,2,),"")</f>
        <v>15.312586689677699</v>
      </c>
      <c r="J3608" s="104">
        <f t="shared" si="314"/>
        <v>0</v>
      </c>
      <c r="K3608" s="104" t="str">
        <f>IFERROR(IF(AND(J3607=$H$2*1,MAX(K$64:K3607)=MAX(L$64:L3607)),MAX(K$64:K3607)+1,""),"")</f>
        <v/>
      </c>
      <c r="L3608" s="104" t="str">
        <f>IFERROR(IF(AND($F3607/INDEX($F$64:$F3608,MATCH(MAX(M$64:M3608),M$64:M3608,0)-1)&lt;(1-$P$2),MAX(K$64:K3608)&gt;MAX(L$64:L3607)),MAX(K$64:K3608),""),"")</f>
        <v/>
      </c>
      <c r="M3608" s="104" t="str">
        <f>IFERROR(IF(E3608="","",IF(K3608&lt;&gt;"",MAX(M$64:M3607)+1,IF(AND($F3607/INDEX($F$64:$F3608,MATCH(MAX(M$64:M3607),M$64:M3607,0)-1)&gt;(1+$O$2),MAX(K$64:K3608)&gt;MAX(L$64:L3607)),MAX(M$64:M3607)+1,""))),"")</f>
        <v/>
      </c>
      <c r="N3608" s="91">
        <f t="shared" si="315"/>
        <v>0</v>
      </c>
      <c r="O3608" s="91" t="str">
        <f>IFERROR(IF(AND(N3607=$H$2*1,MAX(O$64:O3607)=MAX(P$64:P3607)),MAX(O$64:O3607)+1,""),"")</f>
        <v/>
      </c>
      <c r="P3608" s="91" t="str">
        <f>IFERROR(IF(MOD(MAX(Q$64:Q3608),10*MAX(O$64:O3608))&lt;=2,IF(AND(F3607/INDEX($F$64:$F3608,MATCH(MAX(O$64:O3608),O$64:O3608,0)-1)&lt;(1-$P$2),MAX(O$64:O3608)&gt;MAX(P$64:P3607)),MAX(O$64:O3608),""),IF(AND($F3607/INDEX($F$64:$F3608,MATCH(MAX(Q$64:Q3608),Q$64:Q3608,0)-1)&lt;(1-$P$2),MAX(O$64:O3608)&gt;MAX(P$64:P3607)),MAX(O$64:O3608),"")),"")</f>
        <v/>
      </c>
      <c r="Q3608" s="91" t="str">
        <f>IFERROR(IF(E3608="","",IF(O3608&lt;&gt;"",MAX(O$64:O3608)*10+1,IF(AND($F3607/INDEX($F$64:$F3608,MATCH(MAX(Q$64:Q3607),Q$64:Q3607,0)-1)&gt;(1+$O$2),MAX(O$64:O3608)&gt;MAX(P$64:P3607)),MAX(Q$64:Q3607)+1,""))),"")</f>
        <v/>
      </c>
    </row>
    <row r="3609" spans="1:17" x14ac:dyDescent="0.2">
      <c r="A3609" s="13">
        <f>HLOOKUP($E$2,历史数据!$V$3:$AE$5000,ROW(A3607),)</f>
        <v>1262831</v>
      </c>
      <c r="B3609" s="41">
        <v>41883</v>
      </c>
      <c r="C3609" s="100">
        <f>IFERROR(IF(A3609&lt;&gt;0,MAX($C$4:C3608)+1,""),"")</f>
        <v>3513</v>
      </c>
      <c r="D3609" s="100"/>
      <c r="E3609" s="99">
        <f t="shared" si="316"/>
        <v>42023</v>
      </c>
      <c r="F3609" s="101">
        <f>IFERROR(VLOOKUP(E3609,历史数据!AH:AJ,3,),"")</f>
        <v>14.8434350974834</v>
      </c>
      <c r="G3609" s="101">
        <f t="shared" si="312"/>
        <v>16.407925337564894</v>
      </c>
      <c r="H3609" s="105">
        <f t="shared" si="313"/>
        <v>-2.0871586901098915E-3</v>
      </c>
      <c r="I3609" s="101">
        <f>IFERROR(VLOOKUP(E3609,历史数据!AH:AJ,2,),"")</f>
        <v>15.117106859596699</v>
      </c>
      <c r="J3609" s="104">
        <f t="shared" si="314"/>
        <v>0</v>
      </c>
      <c r="K3609" s="104" t="str">
        <f>IFERROR(IF(AND(J3608=$H$2*1,MAX(K$64:K3608)=MAX(L$64:L3608)),MAX(K$64:K3608)+1,""),"")</f>
        <v/>
      </c>
      <c r="L3609" s="104" t="str">
        <f>IFERROR(IF(AND($F3608/INDEX($F$64:$F3609,MATCH(MAX(M$64:M3609),M$64:M3609,0)-1)&lt;(1-$P$2),MAX(K$64:K3609)&gt;MAX(L$64:L3608)),MAX(K$64:K3609),""),"")</f>
        <v/>
      </c>
      <c r="M3609" s="104" t="str">
        <f>IFERROR(IF(E3609="","",IF(K3609&lt;&gt;"",MAX(M$64:M3608)+1,IF(AND($F3608/INDEX($F$64:$F3609,MATCH(MAX(M$64:M3608),M$64:M3608,0)-1)&gt;(1+$O$2),MAX(K$64:K3609)&gt;MAX(L$64:L3608)),MAX(M$64:M3608)+1,""))),"")</f>
        <v/>
      </c>
      <c r="N3609" s="91">
        <f t="shared" si="315"/>
        <v>0</v>
      </c>
      <c r="O3609" s="91" t="str">
        <f>IFERROR(IF(AND(N3608=$H$2*1,MAX(O$64:O3608)=MAX(P$64:P3608)),MAX(O$64:O3608)+1,""),"")</f>
        <v/>
      </c>
      <c r="P3609" s="91" t="str">
        <f>IFERROR(IF(MOD(MAX(Q$64:Q3609),10*MAX(O$64:O3609))&lt;=2,IF(AND(F3608/INDEX($F$64:$F3609,MATCH(MAX(O$64:O3609),O$64:O3609,0)-1)&lt;(1-$P$2),MAX(O$64:O3609)&gt;MAX(P$64:P3608)),MAX(O$64:O3609),""),IF(AND($F3608/INDEX($F$64:$F3609,MATCH(MAX(Q$64:Q3609),Q$64:Q3609,0)-1)&lt;(1-$P$2),MAX(O$64:O3609)&gt;MAX(P$64:P3608)),MAX(O$64:O3609),"")),"")</f>
        <v/>
      </c>
      <c r="Q3609" s="91" t="str">
        <f>IFERROR(IF(E3609="","",IF(O3609&lt;&gt;"",MAX(O$64:O3609)*10+1,IF(AND($F3608/INDEX($F$64:$F3609,MATCH(MAX(Q$64:Q3608),Q$64:Q3608,0)-1)&gt;(1+$O$2),MAX(O$64:O3609)&gt;MAX(P$64:P3608)),MAX(Q$64:Q3608)+1,""))),"")</f>
        <v/>
      </c>
    </row>
    <row r="3610" spans="1:17" x14ac:dyDescent="0.2">
      <c r="A3610" s="13">
        <f>HLOOKUP($E$2,历史数据!$V$3:$AE$5000,ROW(A3608),)</f>
        <v>1709551</v>
      </c>
      <c r="B3610" s="41">
        <v>41884</v>
      </c>
      <c r="C3610" s="100">
        <f>IFERROR(IF(A3610&lt;&gt;0,MAX($C$4:C3609)+1,""),"")</f>
        <v>3514</v>
      </c>
      <c r="D3610" s="100"/>
      <c r="E3610" s="99">
        <f t="shared" si="316"/>
        <v>42024</v>
      </c>
      <c r="F3610" s="101">
        <f>IFERROR(VLOOKUP(E3610,历史数据!AH:AJ,3,),"")</f>
        <v>15.117106859596699</v>
      </c>
      <c r="G3610" s="101">
        <f t="shared" si="312"/>
        <v>16.374042167017521</v>
      </c>
      <c r="H3610" s="105">
        <f t="shared" si="313"/>
        <v>-2.0650490449148906E-3</v>
      </c>
      <c r="I3610" s="101">
        <f>IFERROR(VLOOKUP(E3610,历史数据!AH:AJ,2,),"")</f>
        <v>14.921627029515699</v>
      </c>
      <c r="J3610" s="104">
        <f t="shared" si="314"/>
        <v>0</v>
      </c>
      <c r="K3610" s="104" t="str">
        <f>IFERROR(IF(AND(J3609=$H$2*1,MAX(K$64:K3609)=MAX(L$64:L3609)),MAX(K$64:K3609)+1,""),"")</f>
        <v/>
      </c>
      <c r="L3610" s="104" t="str">
        <f>IFERROR(IF(AND($F3609/INDEX($F$64:$F3610,MATCH(MAX(M$64:M3610),M$64:M3610,0)-1)&lt;(1-$P$2),MAX(K$64:K3610)&gt;MAX(L$64:L3609)),MAX(K$64:K3610),""),"")</f>
        <v/>
      </c>
      <c r="M3610" s="104" t="str">
        <f>IFERROR(IF(E3610="","",IF(K3610&lt;&gt;"",MAX(M$64:M3609)+1,IF(AND($F3609/INDEX($F$64:$F3610,MATCH(MAX(M$64:M3609),M$64:M3609,0)-1)&gt;(1+$O$2),MAX(K$64:K3610)&gt;MAX(L$64:L3609)),MAX(M$64:M3609)+1,""))),"")</f>
        <v/>
      </c>
      <c r="N3610" s="91">
        <f t="shared" si="315"/>
        <v>0</v>
      </c>
      <c r="O3610" s="91" t="str">
        <f>IFERROR(IF(AND(N3609=$H$2*1,MAX(O$64:O3609)=MAX(P$64:P3609)),MAX(O$64:O3609)+1,""),"")</f>
        <v/>
      </c>
      <c r="P3610" s="91" t="str">
        <f>IFERROR(IF(MOD(MAX(Q$64:Q3610),10*MAX(O$64:O3610))&lt;=2,IF(AND(F3609/INDEX($F$64:$F3610,MATCH(MAX(O$64:O3610),O$64:O3610,0)-1)&lt;(1-$P$2),MAX(O$64:O3610)&gt;MAX(P$64:P3609)),MAX(O$64:O3610),""),IF(AND($F3609/INDEX($F$64:$F3610,MATCH(MAX(Q$64:Q3610),Q$64:Q3610,0)-1)&lt;(1-$P$2),MAX(O$64:O3610)&gt;MAX(P$64:P3609)),MAX(O$64:O3610),"")),"")</f>
        <v/>
      </c>
      <c r="Q3610" s="91" t="str">
        <f>IFERROR(IF(E3610="","",IF(O3610&lt;&gt;"",MAX(O$64:O3610)*10+1,IF(AND($F3609/INDEX($F$64:$F3610,MATCH(MAX(Q$64:Q3609),Q$64:Q3609,0)-1)&gt;(1+$O$2),MAX(O$64:O3610)&gt;MAX(P$64:P3609)),MAX(Q$64:Q3609)+1,""))),"")</f>
        <v/>
      </c>
    </row>
    <row r="3611" spans="1:17" x14ac:dyDescent="0.2">
      <c r="A3611" s="13">
        <f>HLOOKUP($E$2,历史数据!$V$3:$AE$5000,ROW(A3609),)</f>
        <v>1591906</v>
      </c>
      <c r="B3611" s="41">
        <v>41885</v>
      </c>
      <c r="C3611" s="100">
        <f>IFERROR(IF(A3611&lt;&gt;0,MAX($C$4:C3610)+1,""),"")</f>
        <v>3515</v>
      </c>
      <c r="D3611" s="100"/>
      <c r="E3611" s="99">
        <f t="shared" si="316"/>
        <v>42025</v>
      </c>
      <c r="F3611" s="101">
        <f>IFERROR(VLOOKUP(E3611,历史数据!AH:AJ,3,),"")</f>
        <v>15.4689705537425</v>
      </c>
      <c r="G3611" s="101">
        <f t="shared" si="312"/>
        <v>16.344937392316574</v>
      </c>
      <c r="H3611" s="105">
        <f t="shared" si="313"/>
        <v>-1.7774947935319529E-3</v>
      </c>
      <c r="I3611" s="101">
        <f>IFERROR(VLOOKUP(E3611,历史数据!AH:AJ,2,),"")</f>
        <v>15.1301388482688</v>
      </c>
      <c r="J3611" s="104">
        <f t="shared" si="314"/>
        <v>0</v>
      </c>
      <c r="K3611" s="104" t="str">
        <f>IFERROR(IF(AND(J3610=$H$2*1,MAX(K$64:K3610)=MAX(L$64:L3610)),MAX(K$64:K3610)+1,""),"")</f>
        <v/>
      </c>
      <c r="L3611" s="104" t="str">
        <f>IFERROR(IF(AND($F3610/INDEX($F$64:$F3611,MATCH(MAX(M$64:M3611),M$64:M3611,0)-1)&lt;(1-$P$2),MAX(K$64:K3611)&gt;MAX(L$64:L3610)),MAX(K$64:K3611),""),"")</f>
        <v/>
      </c>
      <c r="M3611" s="104" t="str">
        <f>IFERROR(IF(E3611="","",IF(K3611&lt;&gt;"",MAX(M$64:M3610)+1,IF(AND($F3610/INDEX($F$64:$F3611,MATCH(MAX(M$64:M3610),M$64:M3610,0)-1)&gt;(1+$O$2),MAX(K$64:K3611)&gt;MAX(L$64:L3610)),MAX(M$64:M3610)+1,""))),"")</f>
        <v/>
      </c>
      <c r="N3611" s="91">
        <f t="shared" si="315"/>
        <v>0</v>
      </c>
      <c r="O3611" s="91" t="str">
        <f>IFERROR(IF(AND(N3610=$H$2*1,MAX(O$64:O3610)=MAX(P$64:P3610)),MAX(O$64:O3610)+1,""),"")</f>
        <v/>
      </c>
      <c r="P3611" s="91" t="str">
        <f>IFERROR(IF(MOD(MAX(Q$64:Q3611),10*MAX(O$64:O3611))&lt;=2,IF(AND(F3610/INDEX($F$64:$F3611,MATCH(MAX(O$64:O3611),O$64:O3611,0)-1)&lt;(1-$P$2),MAX(O$64:O3611)&gt;MAX(P$64:P3610)),MAX(O$64:O3611),""),IF(AND($F3610/INDEX($F$64:$F3611,MATCH(MAX(Q$64:Q3611),Q$64:Q3611,0)-1)&lt;(1-$P$2),MAX(O$64:O3611)&gt;MAX(P$64:P3610)),MAX(O$64:O3611),"")),"")</f>
        <v/>
      </c>
      <c r="Q3611" s="91" t="str">
        <f>IFERROR(IF(E3611="","",IF(O3611&lt;&gt;"",MAX(O$64:O3611)*10+1,IF(AND($F3610/INDEX($F$64:$F3611,MATCH(MAX(Q$64:Q3610),Q$64:Q3610,0)-1)&gt;(1+$O$2),MAX(O$64:O3611)&gt;MAX(P$64:P3610)),MAX(Q$64:Q3610)+1,""))),"")</f>
        <v/>
      </c>
    </row>
    <row r="3612" spans="1:17" x14ac:dyDescent="0.2">
      <c r="A3612" s="13">
        <f>HLOOKUP($E$2,历史数据!$V$3:$AE$5000,ROW(A3610),)</f>
        <v>1442270</v>
      </c>
      <c r="B3612" s="41">
        <v>41886</v>
      </c>
      <c r="C3612" s="100">
        <f>IFERROR(IF(A3612&lt;&gt;0,MAX($C$4:C3611)+1,""),"")</f>
        <v>3516</v>
      </c>
      <c r="D3612" s="100"/>
      <c r="E3612" s="99">
        <f t="shared" si="316"/>
        <v>42026</v>
      </c>
      <c r="F3612" s="101">
        <f>IFERROR(VLOOKUP(E3612,历史数据!AH:AJ,3,),"")</f>
        <v>15.807802259216199</v>
      </c>
      <c r="G3612" s="101">
        <f t="shared" si="312"/>
        <v>16.313877819314815</v>
      </c>
      <c r="H3612" s="105">
        <f t="shared" si="313"/>
        <v>-1.9002564681807055E-3</v>
      </c>
      <c r="I3612" s="101">
        <f>IFERROR(VLOOKUP(E3612,历史数据!AH:AJ,2,),"")</f>
        <v>15.5341304971029</v>
      </c>
      <c r="J3612" s="104">
        <f t="shared" si="314"/>
        <v>0</v>
      </c>
      <c r="K3612" s="104" t="str">
        <f>IFERROR(IF(AND(J3611=$H$2*1,MAX(K$64:K3611)=MAX(L$64:L3611)),MAX(K$64:K3611)+1,""),"")</f>
        <v/>
      </c>
      <c r="L3612" s="104" t="str">
        <f>IFERROR(IF(AND($F3611/INDEX($F$64:$F3612,MATCH(MAX(M$64:M3612),M$64:M3612,0)-1)&lt;(1-$P$2),MAX(K$64:K3612)&gt;MAX(L$64:L3611)),MAX(K$64:K3612),""),"")</f>
        <v/>
      </c>
      <c r="M3612" s="104" t="str">
        <f>IFERROR(IF(E3612="","",IF(K3612&lt;&gt;"",MAX(M$64:M3611)+1,IF(AND($F3611/INDEX($F$64:$F3612,MATCH(MAX(M$64:M3611),M$64:M3611,0)-1)&gt;(1+$O$2),MAX(K$64:K3612)&gt;MAX(L$64:L3611)),MAX(M$64:M3611)+1,""))),"")</f>
        <v/>
      </c>
      <c r="N3612" s="91">
        <f t="shared" si="315"/>
        <v>0</v>
      </c>
      <c r="O3612" s="91" t="str">
        <f>IFERROR(IF(AND(N3611=$H$2*1,MAX(O$64:O3611)=MAX(P$64:P3611)),MAX(O$64:O3611)+1,""),"")</f>
        <v/>
      </c>
      <c r="P3612" s="91" t="str">
        <f>IFERROR(IF(MOD(MAX(Q$64:Q3612),10*MAX(O$64:O3612))&lt;=2,IF(AND(F3611/INDEX($F$64:$F3612,MATCH(MAX(O$64:O3612),O$64:O3612,0)-1)&lt;(1-$P$2),MAX(O$64:O3612)&gt;MAX(P$64:P3611)),MAX(O$64:O3612),""),IF(AND($F3611/INDEX($F$64:$F3612,MATCH(MAX(Q$64:Q3612),Q$64:Q3612,0)-1)&lt;(1-$P$2),MAX(O$64:O3612)&gt;MAX(P$64:P3611)),MAX(O$64:O3612),"")),"")</f>
        <v/>
      </c>
      <c r="Q3612" s="91" t="str">
        <f>IFERROR(IF(E3612="","",IF(O3612&lt;&gt;"",MAX(O$64:O3612)*10+1,IF(AND($F3611/INDEX($F$64:$F3612,MATCH(MAX(Q$64:Q3611),Q$64:Q3611,0)-1)&gt;(1+$O$2),MAX(O$64:O3612)&gt;MAX(P$64:P3611)),MAX(Q$64:Q3611)+1,""))),"")</f>
        <v/>
      </c>
    </row>
    <row r="3613" spans="1:17" x14ac:dyDescent="0.2">
      <c r="A3613" s="13">
        <f>HLOOKUP($E$2,历史数据!$V$3:$AE$5000,ROW(A3611),)</f>
        <v>990282</v>
      </c>
      <c r="B3613" s="41">
        <v>41887</v>
      </c>
      <c r="C3613" s="100">
        <f>IFERROR(IF(A3613&lt;&gt;0,MAX($C$4:C3612)+1,""),"")</f>
        <v>3517</v>
      </c>
      <c r="D3613" s="100"/>
      <c r="E3613" s="99">
        <f t="shared" si="316"/>
        <v>42027</v>
      </c>
      <c r="F3613" s="101">
        <f>IFERROR(VLOOKUP(E3613,历史数据!AH:AJ,3,),"")</f>
        <v>15.807802259216199</v>
      </c>
      <c r="G3613" s="101">
        <f t="shared" si="312"/>
        <v>16.280646248201041</v>
      </c>
      <c r="H3613" s="105">
        <f t="shared" si="313"/>
        <v>-2.0370123818402863E-3</v>
      </c>
      <c r="I3613" s="101">
        <f>IFERROR(VLOOKUP(E3613,历史数据!AH:AJ,2,),"")</f>
        <v>15.8208342478883</v>
      </c>
      <c r="J3613" s="104">
        <f t="shared" si="314"/>
        <v>0</v>
      </c>
      <c r="K3613" s="104" t="str">
        <f>IFERROR(IF(AND(J3612=$H$2*1,MAX(K$64:K3612)=MAX(L$64:L3612)),MAX(K$64:K3612)+1,""),"")</f>
        <v/>
      </c>
      <c r="L3613" s="104" t="str">
        <f>IFERROR(IF(AND($F3612/INDEX($F$64:$F3613,MATCH(MAX(M$64:M3613),M$64:M3613,0)-1)&lt;(1-$P$2),MAX(K$64:K3613)&gt;MAX(L$64:L3612)),MAX(K$64:K3613),""),"")</f>
        <v/>
      </c>
      <c r="M3613" s="104" t="str">
        <f>IFERROR(IF(E3613="","",IF(K3613&lt;&gt;"",MAX(M$64:M3612)+1,IF(AND($F3612/INDEX($F$64:$F3613,MATCH(MAX(M$64:M3612),M$64:M3612,0)-1)&gt;(1+$O$2),MAX(K$64:K3613)&gt;MAX(L$64:L3612)),MAX(M$64:M3612)+1,""))),"")</f>
        <v/>
      </c>
      <c r="N3613" s="91">
        <f t="shared" si="315"/>
        <v>0</v>
      </c>
      <c r="O3613" s="91" t="str">
        <f>IFERROR(IF(AND(N3612=$H$2*1,MAX(O$64:O3612)=MAX(P$64:P3612)),MAX(O$64:O3612)+1,""),"")</f>
        <v/>
      </c>
      <c r="P3613" s="91" t="str">
        <f>IFERROR(IF(MOD(MAX(Q$64:Q3613),10*MAX(O$64:O3613))&lt;=2,IF(AND(F3612/INDEX($F$64:$F3613,MATCH(MAX(O$64:O3613),O$64:O3613,0)-1)&lt;(1-$P$2),MAX(O$64:O3613)&gt;MAX(P$64:P3612)),MAX(O$64:O3613),""),IF(AND($F3612/INDEX($F$64:$F3613,MATCH(MAX(Q$64:Q3613),Q$64:Q3613,0)-1)&lt;(1-$P$2),MAX(O$64:O3613)&gt;MAX(P$64:P3612)),MAX(O$64:O3613),"")),"")</f>
        <v/>
      </c>
      <c r="Q3613" s="91" t="str">
        <f>IFERROR(IF(E3613="","",IF(O3613&lt;&gt;"",MAX(O$64:O3613)*10+1,IF(AND($F3612/INDEX($F$64:$F3613,MATCH(MAX(Q$64:Q3612),Q$64:Q3612,0)-1)&gt;(1+$O$2),MAX(O$64:O3613)&gt;MAX(P$64:P3612)),MAX(Q$64:Q3612)+1,""))),"")</f>
        <v/>
      </c>
    </row>
    <row r="3614" spans="1:17" x14ac:dyDescent="0.2">
      <c r="A3614" s="13">
        <f>HLOOKUP($E$2,历史数据!$V$3:$AE$5000,ROW(A3612),)</f>
        <v>562262</v>
      </c>
      <c r="B3614" s="41">
        <v>41891</v>
      </c>
      <c r="C3614" s="100">
        <f>IFERROR(IF(A3614&lt;&gt;0,MAX($C$4:C3613)+1,""),"")</f>
        <v>3518</v>
      </c>
      <c r="D3614" s="100"/>
      <c r="E3614" s="99">
        <f t="shared" si="316"/>
        <v>42030</v>
      </c>
      <c r="F3614" s="101">
        <f>IFERROR(VLOOKUP(E3614,历史数据!AH:AJ,3,),"")</f>
        <v>16.094506010001702</v>
      </c>
      <c r="G3614" s="101">
        <f t="shared" si="312"/>
        <v>16.251541473500097</v>
      </c>
      <c r="H3614" s="105">
        <f t="shared" si="313"/>
        <v>-1.7876916098560347E-3</v>
      </c>
      <c r="I3614" s="101">
        <f>IFERROR(VLOOKUP(E3614,历史数据!AH:AJ,2,),"")</f>
        <v>15.807802259216199</v>
      </c>
      <c r="J3614" s="104">
        <f t="shared" si="314"/>
        <v>0</v>
      </c>
      <c r="K3614" s="104" t="str">
        <f>IFERROR(IF(AND(J3613=$H$2*1,MAX(K$64:K3613)=MAX(L$64:L3613)),MAX(K$64:K3613)+1,""),"")</f>
        <v/>
      </c>
      <c r="L3614" s="104" t="str">
        <f>IFERROR(IF(AND($F3613/INDEX($F$64:$F3614,MATCH(MAX(M$64:M3614),M$64:M3614,0)-1)&lt;(1-$P$2),MAX(K$64:K3614)&gt;MAX(L$64:L3613)),MAX(K$64:K3614),""),"")</f>
        <v/>
      </c>
      <c r="M3614" s="104" t="str">
        <f>IFERROR(IF(E3614="","",IF(K3614&lt;&gt;"",MAX(M$64:M3613)+1,IF(AND($F3613/INDEX($F$64:$F3614,MATCH(MAX(M$64:M3613),M$64:M3613,0)-1)&gt;(1+$O$2),MAX(K$64:K3614)&gt;MAX(L$64:L3613)),MAX(M$64:M3613)+1,""))),"")</f>
        <v/>
      </c>
      <c r="N3614" s="91">
        <f t="shared" si="315"/>
        <v>0</v>
      </c>
      <c r="O3614" s="91" t="str">
        <f>IFERROR(IF(AND(N3613=$H$2*1,MAX(O$64:O3613)=MAX(P$64:P3613)),MAX(O$64:O3613)+1,""),"")</f>
        <v/>
      </c>
      <c r="P3614" s="91" t="str">
        <f>IFERROR(IF(MOD(MAX(Q$64:Q3614),10*MAX(O$64:O3614))&lt;=2,IF(AND(F3613/INDEX($F$64:$F3614,MATCH(MAX(O$64:O3614),O$64:O3614,0)-1)&lt;(1-$P$2),MAX(O$64:O3614)&gt;MAX(P$64:P3613)),MAX(O$64:O3614),""),IF(AND($F3613/INDEX($F$64:$F3614,MATCH(MAX(Q$64:Q3614),Q$64:Q3614,0)-1)&lt;(1-$P$2),MAX(O$64:O3614)&gt;MAX(P$64:P3613)),MAX(O$64:O3614),"")),"")</f>
        <v/>
      </c>
      <c r="Q3614" s="91" t="str">
        <f>IFERROR(IF(E3614="","",IF(O3614&lt;&gt;"",MAX(O$64:O3614)*10+1,IF(AND($F3613/INDEX($F$64:$F3614,MATCH(MAX(Q$64:Q3613),Q$64:Q3613,0)-1)&gt;(1+$O$2),MAX(O$64:O3614)&gt;MAX(P$64:P3613)),MAX(Q$64:Q3613)+1,""))),"")</f>
        <v/>
      </c>
    </row>
    <row r="3615" spans="1:17" x14ac:dyDescent="0.2">
      <c r="A3615" s="13">
        <f>HLOOKUP($E$2,历史数据!$V$3:$AE$5000,ROW(A3613),)</f>
        <v>1198721</v>
      </c>
      <c r="B3615" s="41">
        <v>41892</v>
      </c>
      <c r="C3615" s="100">
        <f>IFERROR(IF(A3615&lt;&gt;0,MAX($C$4:C3614)+1,""),"")</f>
        <v>3519</v>
      </c>
      <c r="D3615" s="100"/>
      <c r="E3615" s="99">
        <f t="shared" si="316"/>
        <v>42031</v>
      </c>
      <c r="F3615" s="101">
        <f>IFERROR(VLOOKUP(E3615,历史数据!AH:AJ,3,),"")</f>
        <v>16.0554100439855</v>
      </c>
      <c r="G3615" s="101">
        <f t="shared" si="312"/>
        <v>16.22287109842155</v>
      </c>
      <c r="H3615" s="105">
        <f t="shared" si="313"/>
        <v>-1.7641634256847505E-3</v>
      </c>
      <c r="I3615" s="101">
        <f>IFERROR(VLOOKUP(E3615,历史数据!AH:AJ,2,),"")</f>
        <v>16.1336019760179</v>
      </c>
      <c r="J3615" s="104">
        <f t="shared" si="314"/>
        <v>0</v>
      </c>
      <c r="K3615" s="104" t="str">
        <f>IFERROR(IF(AND(J3614=$H$2*1,MAX(K$64:K3614)=MAX(L$64:L3614)),MAX(K$64:K3614)+1,""),"")</f>
        <v/>
      </c>
      <c r="L3615" s="104" t="str">
        <f>IFERROR(IF(AND($F3614/INDEX($F$64:$F3615,MATCH(MAX(M$64:M3615),M$64:M3615,0)-1)&lt;(1-$P$2),MAX(K$64:K3615)&gt;MAX(L$64:L3614)),MAX(K$64:K3615),""),"")</f>
        <v/>
      </c>
      <c r="M3615" s="104" t="str">
        <f>IFERROR(IF(E3615="","",IF(K3615&lt;&gt;"",MAX(M$64:M3614)+1,IF(AND($F3614/INDEX($F$64:$F3615,MATCH(MAX(M$64:M3614),M$64:M3614,0)-1)&gt;(1+$O$2),MAX(K$64:K3615)&gt;MAX(L$64:L3614)),MAX(M$64:M3614)+1,""))),"")</f>
        <v/>
      </c>
      <c r="N3615" s="91">
        <f t="shared" si="315"/>
        <v>0</v>
      </c>
      <c r="O3615" s="91" t="str">
        <f>IFERROR(IF(AND(N3614=$H$2*1,MAX(O$64:O3614)=MAX(P$64:P3614)),MAX(O$64:O3614)+1,""),"")</f>
        <v/>
      </c>
      <c r="P3615" s="91" t="str">
        <f>IFERROR(IF(MOD(MAX(Q$64:Q3615),10*MAX(O$64:O3615))&lt;=2,IF(AND(F3614/INDEX($F$64:$F3615,MATCH(MAX(O$64:O3615),O$64:O3615,0)-1)&lt;(1-$P$2),MAX(O$64:O3615)&gt;MAX(P$64:P3614)),MAX(O$64:O3615),""),IF(AND($F3614/INDEX($F$64:$F3615,MATCH(MAX(Q$64:Q3615),Q$64:Q3615,0)-1)&lt;(1-$P$2),MAX(O$64:O3615)&gt;MAX(P$64:P3614)),MAX(O$64:O3615),"")),"")</f>
        <v/>
      </c>
      <c r="Q3615" s="91" t="str">
        <f>IFERROR(IF(E3615="","",IF(O3615&lt;&gt;"",MAX(O$64:O3615)*10+1,IF(AND($F3614/INDEX($F$64:$F3615,MATCH(MAX(Q$64:Q3614),Q$64:Q3614,0)-1)&gt;(1+$O$2),MAX(O$64:O3615)&gt;MAX(P$64:P3614)),MAX(Q$64:Q3614)+1,""))),"")</f>
        <v/>
      </c>
    </row>
    <row r="3616" spans="1:17" x14ac:dyDescent="0.2">
      <c r="A3616" s="13">
        <f>HLOOKUP($E$2,历史数据!$V$3:$AE$5000,ROW(A3614),)</f>
        <v>1764000</v>
      </c>
      <c r="B3616" s="41">
        <v>41893</v>
      </c>
      <c r="C3616" s="100">
        <f>IFERROR(IF(A3616&lt;&gt;0,MAX($C$4:C3615)+1,""),"")</f>
        <v>3520</v>
      </c>
      <c r="D3616" s="100"/>
      <c r="E3616" s="99">
        <f t="shared" si="316"/>
        <v>42032</v>
      </c>
      <c r="F3616" s="101">
        <f>IFERROR(VLOOKUP(E3616,历史数据!AH:AJ,3,),"")</f>
        <v>16.094506010001702</v>
      </c>
      <c r="G3616" s="101">
        <f t="shared" si="312"/>
        <v>16.187901928818171</v>
      </c>
      <c r="H3616" s="105">
        <f t="shared" si="313"/>
        <v>-2.1555475224592779E-3</v>
      </c>
      <c r="I3616" s="101">
        <f>IFERROR(VLOOKUP(E3616,历史数据!AH:AJ,2,),"")</f>
        <v>16.029346066641398</v>
      </c>
      <c r="J3616" s="104">
        <f t="shared" si="314"/>
        <v>0</v>
      </c>
      <c r="K3616" s="104" t="str">
        <f>IFERROR(IF(AND(J3615=$H$2*1,MAX(K$64:K3615)=MAX(L$64:L3615)),MAX(K$64:K3615)+1,""),"")</f>
        <v/>
      </c>
      <c r="L3616" s="104" t="str">
        <f>IFERROR(IF(AND($F3615/INDEX($F$64:$F3616,MATCH(MAX(M$64:M3616),M$64:M3616,0)-1)&lt;(1-$P$2),MAX(K$64:K3616)&gt;MAX(L$64:L3615)),MAX(K$64:K3616),""),"")</f>
        <v/>
      </c>
      <c r="M3616" s="104" t="str">
        <f>IFERROR(IF(E3616="","",IF(K3616&lt;&gt;"",MAX(M$64:M3615)+1,IF(AND($F3615/INDEX($F$64:$F3616,MATCH(MAX(M$64:M3615),M$64:M3615,0)-1)&gt;(1+$O$2),MAX(K$64:K3616)&gt;MAX(L$64:L3615)),MAX(M$64:M3615)+1,""))),"")</f>
        <v/>
      </c>
      <c r="N3616" s="91">
        <f t="shared" si="315"/>
        <v>0</v>
      </c>
      <c r="O3616" s="91" t="str">
        <f>IFERROR(IF(AND(N3615=$H$2*1,MAX(O$64:O3615)=MAX(P$64:P3615)),MAX(O$64:O3615)+1,""),"")</f>
        <v/>
      </c>
      <c r="P3616" s="91" t="str">
        <f>IFERROR(IF(MOD(MAX(Q$64:Q3616),10*MAX(O$64:O3616))&lt;=2,IF(AND(F3615/INDEX($F$64:$F3616,MATCH(MAX(O$64:O3616),O$64:O3616,0)-1)&lt;(1-$P$2),MAX(O$64:O3616)&gt;MAX(P$64:P3615)),MAX(O$64:O3616),""),IF(AND($F3615/INDEX($F$64:$F3616,MATCH(MAX(Q$64:Q3616),Q$64:Q3616,0)-1)&lt;(1-$P$2),MAX(O$64:O3616)&gt;MAX(P$64:P3615)),MAX(O$64:O3616),"")),"")</f>
        <v/>
      </c>
      <c r="Q3616" s="91" t="str">
        <f>IFERROR(IF(E3616="","",IF(O3616&lt;&gt;"",MAX(O$64:O3616)*10+1,IF(AND($F3615/INDEX($F$64:$F3616,MATCH(MAX(Q$64:Q3615),Q$64:Q3615,0)-1)&gt;(1+$O$2),MAX(O$64:O3616)&gt;MAX(P$64:P3615)),MAX(Q$64:Q3615)+1,""))),"")</f>
        <v/>
      </c>
    </row>
    <row r="3617" spans="1:17" x14ac:dyDescent="0.2">
      <c r="A3617" s="13">
        <f>HLOOKUP($E$2,历史数据!$V$3:$AE$5000,ROW(A3615),)</f>
        <v>1245600</v>
      </c>
      <c r="B3617" s="41">
        <v>41894</v>
      </c>
      <c r="C3617" s="100">
        <f>IFERROR(IF(A3617&lt;&gt;0,MAX($C$4:C3616)+1,""),"")</f>
        <v>3521</v>
      </c>
      <c r="D3617" s="100"/>
      <c r="E3617" s="99">
        <f t="shared" si="316"/>
        <v>42033</v>
      </c>
      <c r="F3617" s="101">
        <f>IFERROR(VLOOKUP(E3617,历史数据!AH:AJ,3,),"")</f>
        <v>16.185729930706199</v>
      </c>
      <c r="G3617" s="101">
        <f t="shared" si="312"/>
        <v>16.156625156005212</v>
      </c>
      <c r="H3617" s="105">
        <f t="shared" si="313"/>
        <v>-1.9321078760230481E-3</v>
      </c>
      <c r="I3617" s="101">
        <f>IFERROR(VLOOKUP(E3617,历史数据!AH:AJ,2,),"")</f>
        <v>16.016314077969302</v>
      </c>
      <c r="J3617" s="104">
        <f t="shared" si="314"/>
        <v>0</v>
      </c>
      <c r="K3617" s="104" t="str">
        <f>IFERROR(IF(AND(J3616=$H$2*1,MAX(K$64:K3616)=MAX(L$64:L3616)),MAX(K$64:K3616)+1,""),"")</f>
        <v/>
      </c>
      <c r="L3617" s="104" t="str">
        <f>IFERROR(IF(AND($F3616/INDEX($F$64:$F3617,MATCH(MAX(M$64:M3617),M$64:M3617,0)-1)&lt;(1-$P$2),MAX(K$64:K3617)&gt;MAX(L$64:L3616)),MAX(K$64:K3617),""),"")</f>
        <v/>
      </c>
      <c r="M3617" s="104" t="str">
        <f>IFERROR(IF(E3617="","",IF(K3617&lt;&gt;"",MAX(M$64:M3616)+1,IF(AND($F3616/INDEX($F$64:$F3617,MATCH(MAX(M$64:M3616),M$64:M3616,0)-1)&gt;(1+$O$2),MAX(K$64:K3617)&gt;MAX(L$64:L3616)),MAX(M$64:M3616)+1,""))),"")</f>
        <v/>
      </c>
      <c r="N3617" s="91">
        <f t="shared" si="315"/>
        <v>0</v>
      </c>
      <c r="O3617" s="91" t="str">
        <f>IFERROR(IF(AND(N3616=$H$2*1,MAX(O$64:O3616)=MAX(P$64:P3616)),MAX(O$64:O3616)+1,""),"")</f>
        <v/>
      </c>
      <c r="P3617" s="91" t="str">
        <f>IFERROR(IF(MOD(MAX(Q$64:Q3617),10*MAX(O$64:O3617))&lt;=2,IF(AND(F3616/INDEX($F$64:$F3617,MATCH(MAX(O$64:O3617),O$64:O3617,0)-1)&lt;(1-$P$2),MAX(O$64:O3617)&gt;MAX(P$64:P3616)),MAX(O$64:O3617),""),IF(AND($F3616/INDEX($F$64:$F3617,MATCH(MAX(Q$64:Q3617),Q$64:Q3617,0)-1)&lt;(1-$P$2),MAX(O$64:O3617)&gt;MAX(P$64:P3616)),MAX(O$64:O3617),"")),"")</f>
        <v/>
      </c>
      <c r="Q3617" s="91" t="str">
        <f>IFERROR(IF(E3617="","",IF(O3617&lt;&gt;"",MAX(O$64:O3617)*10+1,IF(AND($F3616/INDEX($F$64:$F3617,MATCH(MAX(Q$64:Q3616),Q$64:Q3616,0)-1)&gt;(1+$O$2),MAX(O$64:O3617)&gt;MAX(P$64:P3616)),MAX(Q$64:Q3616)+1,""))),"")</f>
        <v/>
      </c>
    </row>
    <row r="3618" spans="1:17" x14ac:dyDescent="0.2">
      <c r="A3618" s="13">
        <f>HLOOKUP($E$2,历史数据!$V$3:$AE$5000,ROW(A3616),)</f>
        <v>1347171</v>
      </c>
      <c r="B3618" s="41">
        <v>41897</v>
      </c>
      <c r="C3618" s="100">
        <f>IFERROR(IF(A3618&lt;&gt;0,MAX($C$4:C3617)+1,""),"")</f>
        <v>3522</v>
      </c>
      <c r="D3618" s="100"/>
      <c r="E3618" s="99">
        <f t="shared" si="316"/>
        <v>42034</v>
      </c>
      <c r="F3618" s="101">
        <f>IFERROR(VLOOKUP(E3618,历史数据!AH:AJ,3,),"")</f>
        <v>16.707009477588802</v>
      </c>
      <c r="G3618" s="101">
        <f t="shared" si="312"/>
        <v>16.134470775262702</v>
      </c>
      <c r="H3618" s="105">
        <f t="shared" si="313"/>
        <v>-1.3712257682896301E-3</v>
      </c>
      <c r="I3618" s="101">
        <f>IFERROR(VLOOKUP(E3618,历史数据!AH:AJ,2,),"")</f>
        <v>16.2769538514106</v>
      </c>
      <c r="J3618" s="104">
        <f t="shared" si="314"/>
        <v>0</v>
      </c>
      <c r="K3618" s="104" t="str">
        <f>IFERROR(IF(AND(J3617=$H$2*1,MAX(K$64:K3617)=MAX(L$64:L3617)),MAX(K$64:K3617)+1,""),"")</f>
        <v/>
      </c>
      <c r="L3618" s="104" t="str">
        <f>IFERROR(IF(AND($F3617/INDEX($F$64:$F3618,MATCH(MAX(M$64:M3618),M$64:M3618,0)-1)&lt;(1-$P$2),MAX(K$64:K3618)&gt;MAX(L$64:L3617)),MAX(K$64:K3618),""),"")</f>
        <v/>
      </c>
      <c r="M3618" s="104" t="str">
        <f>IFERROR(IF(E3618="","",IF(K3618&lt;&gt;"",MAX(M$64:M3617)+1,IF(AND($F3617/INDEX($F$64:$F3618,MATCH(MAX(M$64:M3617),M$64:M3617,0)-1)&gt;(1+$O$2),MAX(K$64:K3618)&gt;MAX(L$64:L3617)),MAX(M$64:M3617)+1,""))),"")</f>
        <v/>
      </c>
      <c r="N3618" s="91">
        <f t="shared" si="315"/>
        <v>0</v>
      </c>
      <c r="O3618" s="91" t="str">
        <f>IFERROR(IF(AND(N3617=$H$2*1,MAX(O$64:O3617)=MAX(P$64:P3617)),MAX(O$64:O3617)+1,""),"")</f>
        <v/>
      </c>
      <c r="P3618" s="91" t="str">
        <f>IFERROR(IF(MOD(MAX(Q$64:Q3618),10*MAX(O$64:O3618))&lt;=2,IF(AND(F3617/INDEX($F$64:$F3618,MATCH(MAX(O$64:O3618),O$64:O3618,0)-1)&lt;(1-$P$2),MAX(O$64:O3618)&gt;MAX(P$64:P3617)),MAX(O$64:O3618),""),IF(AND($F3617/INDEX($F$64:$F3618,MATCH(MAX(Q$64:Q3618),Q$64:Q3618,0)-1)&lt;(1-$P$2),MAX(O$64:O3618)&gt;MAX(P$64:P3617)),MAX(O$64:O3618),"")),"")</f>
        <v/>
      </c>
      <c r="Q3618" s="91" t="str">
        <f>IFERROR(IF(E3618="","",IF(O3618&lt;&gt;"",MAX(O$64:O3618)*10+1,IF(AND($F3617/INDEX($F$64:$F3618,MATCH(MAX(Q$64:Q3617),Q$64:Q3617,0)-1)&gt;(1+$O$2),MAX(O$64:O3618)&gt;MAX(P$64:P3617)),MAX(Q$64:Q3617)+1,""))),"")</f>
        <v/>
      </c>
    </row>
    <row r="3619" spans="1:17" x14ac:dyDescent="0.2">
      <c r="A3619" s="13">
        <f>HLOOKUP($E$2,历史数据!$V$3:$AE$5000,ROW(A3617),)</f>
        <v>2057739</v>
      </c>
      <c r="B3619" s="41">
        <v>41898</v>
      </c>
      <c r="C3619" s="100">
        <f>IFERROR(IF(A3619&lt;&gt;0,MAX($C$4:C3618)+1,""),"")</f>
        <v>3523</v>
      </c>
      <c r="D3619" s="100"/>
      <c r="E3619" s="99">
        <f t="shared" si="316"/>
        <v>42037</v>
      </c>
      <c r="F3619" s="101">
        <f>IFERROR(VLOOKUP(E3619,历史数据!AH:AJ,3,),"")</f>
        <v>16.3812097607872</v>
      </c>
      <c r="G3619" s="101">
        <f t="shared" si="312"/>
        <v>16.107537998673767</v>
      </c>
      <c r="H3619" s="105">
        <f t="shared" si="313"/>
        <v>-1.6692692908297779E-3</v>
      </c>
      <c r="I3619" s="101">
        <f>IFERROR(VLOOKUP(E3619,历史数据!AH:AJ,2,),"")</f>
        <v>16.420305726803399</v>
      </c>
      <c r="J3619" s="104">
        <f t="shared" si="314"/>
        <v>0</v>
      </c>
      <c r="K3619" s="104" t="str">
        <f>IFERROR(IF(AND(J3618=$H$2*1,MAX(K$64:K3618)=MAX(L$64:L3618)),MAX(K$64:K3618)+1,""),"")</f>
        <v/>
      </c>
      <c r="L3619" s="104" t="str">
        <f>IFERROR(IF(AND($F3618/INDEX($F$64:$F3619,MATCH(MAX(M$64:M3619),M$64:M3619,0)-1)&lt;(1-$P$2),MAX(K$64:K3619)&gt;MAX(L$64:L3618)),MAX(K$64:K3619),""),"")</f>
        <v/>
      </c>
      <c r="M3619" s="104" t="str">
        <f>IFERROR(IF(E3619="","",IF(K3619&lt;&gt;"",MAX(M$64:M3618)+1,IF(AND($F3618/INDEX($F$64:$F3619,MATCH(MAX(M$64:M3618),M$64:M3618,0)-1)&gt;(1+$O$2),MAX(K$64:K3619)&gt;MAX(L$64:L3618)),MAX(M$64:M3618)+1,""))),"")</f>
        <v/>
      </c>
      <c r="N3619" s="91">
        <f t="shared" si="315"/>
        <v>0</v>
      </c>
      <c r="O3619" s="91" t="str">
        <f>IFERROR(IF(AND(N3618=$H$2*1,MAX(O$64:O3618)=MAX(P$64:P3618)),MAX(O$64:O3618)+1,""),"")</f>
        <v/>
      </c>
      <c r="P3619" s="91" t="str">
        <f>IFERROR(IF(MOD(MAX(Q$64:Q3619),10*MAX(O$64:O3619))&lt;=2,IF(AND(F3618/INDEX($F$64:$F3619,MATCH(MAX(O$64:O3619),O$64:O3619,0)-1)&lt;(1-$P$2),MAX(O$64:O3619)&gt;MAX(P$64:P3618)),MAX(O$64:O3619),""),IF(AND($F3618/INDEX($F$64:$F3619,MATCH(MAX(Q$64:Q3619),Q$64:Q3619,0)-1)&lt;(1-$P$2),MAX(O$64:O3619)&gt;MAX(P$64:P3618)),MAX(O$64:O3619),"")),"")</f>
        <v/>
      </c>
      <c r="Q3619" s="91" t="str">
        <f>IFERROR(IF(E3619="","",IF(O3619&lt;&gt;"",MAX(O$64:O3619)*10+1,IF(AND($F3618/INDEX($F$64:$F3619,MATCH(MAX(Q$64:Q3618),Q$64:Q3618,0)-1)&gt;(1+$O$2),MAX(O$64:O3619)&gt;MAX(P$64:P3618)),MAX(Q$64:Q3618)+1,""))),"")</f>
        <v/>
      </c>
    </row>
    <row r="3620" spans="1:17" x14ac:dyDescent="0.2">
      <c r="A3620" s="13">
        <f>HLOOKUP($E$2,历史数据!$V$3:$AE$5000,ROW(A3618),)</f>
        <v>1715507</v>
      </c>
      <c r="B3620" s="41">
        <v>41899</v>
      </c>
      <c r="C3620" s="100">
        <f>IFERROR(IF(A3620&lt;&gt;0,MAX($C$4:C3619)+1,""),"")</f>
        <v>3524</v>
      </c>
      <c r="D3620" s="100"/>
      <c r="E3620" s="99">
        <f t="shared" si="316"/>
        <v>42038</v>
      </c>
      <c r="F3620" s="101">
        <f>IFERROR(VLOOKUP(E3620,历史数据!AH:AJ,3,),"")</f>
        <v>16.485465670163698</v>
      </c>
      <c r="G3620" s="101">
        <f t="shared" si="312"/>
        <v>16.092334011889687</v>
      </c>
      <c r="H3620" s="105">
        <f t="shared" si="313"/>
        <v>-9.4390507011887781E-4</v>
      </c>
      <c r="I3620" s="101">
        <f>IFERROR(VLOOKUP(E3620,历史数据!AH:AJ,2,),"")</f>
        <v>16.329081806098898</v>
      </c>
      <c r="J3620" s="104">
        <f t="shared" si="314"/>
        <v>0</v>
      </c>
      <c r="K3620" s="104" t="str">
        <f>IFERROR(IF(AND(J3619=$H$2*1,MAX(K$64:K3619)=MAX(L$64:L3619)),MAX(K$64:K3619)+1,""),"")</f>
        <v/>
      </c>
      <c r="L3620" s="104" t="str">
        <f>IFERROR(IF(AND($F3619/INDEX($F$64:$F3620,MATCH(MAX(M$64:M3620),M$64:M3620,0)-1)&lt;(1-$P$2),MAX(K$64:K3620)&gt;MAX(L$64:L3619)),MAX(K$64:K3620),""),"")</f>
        <v/>
      </c>
      <c r="M3620" s="104" t="str">
        <f>IFERROR(IF(E3620="","",IF(K3620&lt;&gt;"",MAX(M$64:M3619)+1,IF(AND($F3619/INDEX($F$64:$F3620,MATCH(MAX(M$64:M3619),M$64:M3619,0)-1)&gt;(1+$O$2),MAX(K$64:K3620)&gt;MAX(L$64:L3619)),MAX(M$64:M3619)+1,""))),"")</f>
        <v/>
      </c>
      <c r="N3620" s="91">
        <f t="shared" si="315"/>
        <v>0</v>
      </c>
      <c r="O3620" s="91" t="str">
        <f>IFERROR(IF(AND(N3619=$H$2*1,MAX(O$64:O3619)=MAX(P$64:P3619)),MAX(O$64:O3619)+1,""),"")</f>
        <v/>
      </c>
      <c r="P3620" s="91" t="str">
        <f>IFERROR(IF(MOD(MAX(Q$64:Q3620),10*MAX(O$64:O3620))&lt;=2,IF(AND(F3619/INDEX($F$64:$F3620,MATCH(MAX(O$64:O3620),O$64:O3620,0)-1)&lt;(1-$P$2),MAX(O$64:O3620)&gt;MAX(P$64:P3619)),MAX(O$64:O3620),""),IF(AND($F3619/INDEX($F$64:$F3620,MATCH(MAX(Q$64:Q3620),Q$64:Q3620,0)-1)&lt;(1-$P$2),MAX(O$64:O3620)&gt;MAX(P$64:P3619)),MAX(O$64:O3620),"")),"")</f>
        <v/>
      </c>
      <c r="Q3620" s="91" t="str">
        <f>IFERROR(IF(E3620="","",IF(O3620&lt;&gt;"",MAX(O$64:O3620)*10+1,IF(AND($F3619/INDEX($F$64:$F3620,MATCH(MAX(Q$64:Q3619),Q$64:Q3619,0)-1)&gt;(1+$O$2),MAX(O$64:O3620)&gt;MAX(P$64:P3619)),MAX(Q$64:Q3619)+1,""))),"")</f>
        <v/>
      </c>
    </row>
    <row r="3621" spans="1:17" x14ac:dyDescent="0.2">
      <c r="A3621" s="13">
        <f>HLOOKUP($E$2,历史数据!$V$3:$AE$5000,ROW(A3619),)</f>
        <v>1646110</v>
      </c>
      <c r="B3621" s="41">
        <v>41900</v>
      </c>
      <c r="C3621" s="100">
        <f>IFERROR(IF(A3621&lt;&gt;0,MAX($C$4:C3620)+1,""),"")</f>
        <v>3525</v>
      </c>
      <c r="D3621" s="100"/>
      <c r="E3621" s="99">
        <f t="shared" si="316"/>
        <v>42039</v>
      </c>
      <c r="F3621" s="101">
        <f>IFERROR(VLOOKUP(E3621,历史数据!AH:AJ,3,),"")</f>
        <v>16.785201409621202</v>
      </c>
      <c r="G3621" s="101">
        <f t="shared" si="312"/>
        <v>16.078867623595219</v>
      </c>
      <c r="H3621" s="105">
        <f t="shared" si="313"/>
        <v>-8.3682008368202165E-4</v>
      </c>
      <c r="I3621" s="101">
        <f>IFERROR(VLOOKUP(E3621,历史数据!AH:AJ,2,),"")</f>
        <v>16.485465670163698</v>
      </c>
      <c r="J3621" s="104">
        <f t="shared" si="314"/>
        <v>0</v>
      </c>
      <c r="K3621" s="104" t="str">
        <f>IFERROR(IF(AND(J3620=$H$2*1,MAX(K$64:K3620)=MAX(L$64:L3620)),MAX(K$64:K3620)+1,""),"")</f>
        <v/>
      </c>
      <c r="L3621" s="104" t="str">
        <f>IFERROR(IF(AND($F3620/INDEX($F$64:$F3621,MATCH(MAX(M$64:M3621),M$64:M3621,0)-1)&lt;(1-$P$2),MAX(K$64:K3621)&gt;MAX(L$64:L3620)),MAX(K$64:K3621),""),"")</f>
        <v/>
      </c>
      <c r="M3621" s="104" t="str">
        <f>IFERROR(IF(E3621="","",IF(K3621&lt;&gt;"",MAX(M$64:M3620)+1,IF(AND($F3620/INDEX($F$64:$F3621,MATCH(MAX(M$64:M3620),M$64:M3620,0)-1)&gt;(1+$O$2),MAX(K$64:K3621)&gt;MAX(L$64:L3620)),MAX(M$64:M3620)+1,""))),"")</f>
        <v/>
      </c>
      <c r="N3621" s="91">
        <f t="shared" si="315"/>
        <v>0</v>
      </c>
      <c r="O3621" s="91" t="str">
        <f>IFERROR(IF(AND(N3620=$H$2*1,MAX(O$64:O3620)=MAX(P$64:P3620)),MAX(O$64:O3620)+1,""),"")</f>
        <v/>
      </c>
      <c r="P3621" s="91" t="str">
        <f>IFERROR(IF(MOD(MAX(Q$64:Q3621),10*MAX(O$64:O3621))&lt;=2,IF(AND(F3620/INDEX($F$64:$F3621,MATCH(MAX(O$64:O3621),O$64:O3621,0)-1)&lt;(1-$P$2),MAX(O$64:O3621)&gt;MAX(P$64:P3620)),MAX(O$64:O3621),""),IF(AND($F3620/INDEX($F$64:$F3621,MATCH(MAX(Q$64:Q3621),Q$64:Q3621,0)-1)&lt;(1-$P$2),MAX(O$64:O3621)&gt;MAX(P$64:P3620)),MAX(O$64:O3621),"")),"")</f>
        <v/>
      </c>
      <c r="Q3621" s="91" t="str">
        <f>IFERROR(IF(E3621="","",IF(O3621&lt;&gt;"",MAX(O$64:O3621)*10+1,IF(AND($F3620/INDEX($F$64:$F3621,MATCH(MAX(Q$64:Q3620),Q$64:Q3620,0)-1)&gt;(1+$O$2),MAX(O$64:O3621)&gt;MAX(P$64:P3620)),MAX(Q$64:Q3620)+1,""))),"")</f>
        <v/>
      </c>
    </row>
    <row r="3622" spans="1:17" x14ac:dyDescent="0.2">
      <c r="A3622" s="13">
        <f>HLOOKUP($E$2,历史数据!$V$3:$AE$5000,ROW(A3620),)</f>
        <v>1313632</v>
      </c>
      <c r="B3622" s="41">
        <v>41901</v>
      </c>
      <c r="C3622" s="100">
        <f>IFERROR(IF(A3622&lt;&gt;0,MAX($C$4:C3621)+1,""),"")</f>
        <v>3526</v>
      </c>
      <c r="D3622" s="100"/>
      <c r="E3622" s="99">
        <f t="shared" si="316"/>
        <v>42040</v>
      </c>
      <c r="F3622" s="101">
        <f>IFERROR(VLOOKUP(E3622,历史数据!AH:AJ,3,),"")</f>
        <v>16.550625613524002</v>
      </c>
      <c r="G3622" s="101">
        <f t="shared" si="312"/>
        <v>16.076044026049605</v>
      </c>
      <c r="H3622" s="105">
        <f t="shared" si="313"/>
        <v>-1.7560922894044317E-4</v>
      </c>
      <c r="I3622" s="101">
        <f>IFERROR(VLOOKUP(E3622,历史数据!AH:AJ,2,),"")</f>
        <v>16.850361352981501</v>
      </c>
      <c r="J3622" s="104">
        <f t="shared" si="314"/>
        <v>0</v>
      </c>
      <c r="K3622" s="104" t="str">
        <f>IFERROR(IF(AND(J3621=$H$2*1,MAX(K$64:K3621)=MAX(L$64:L3621)),MAX(K$64:K3621)+1,""),"")</f>
        <v/>
      </c>
      <c r="L3622" s="104" t="str">
        <f>IFERROR(IF(AND($F3621/INDEX($F$64:$F3622,MATCH(MAX(M$64:M3622),M$64:M3622,0)-1)&lt;(1-$P$2),MAX(K$64:K3622)&gt;MAX(L$64:L3621)),MAX(K$64:K3622),""),"")</f>
        <v/>
      </c>
      <c r="M3622" s="104" t="str">
        <f>IFERROR(IF(E3622="","",IF(K3622&lt;&gt;"",MAX(M$64:M3621)+1,IF(AND($F3621/INDEX($F$64:$F3622,MATCH(MAX(M$64:M3621),M$64:M3621,0)-1)&gt;(1+$O$2),MAX(K$64:K3622)&gt;MAX(L$64:L3621)),MAX(M$64:M3621)+1,""))),"")</f>
        <v/>
      </c>
      <c r="N3622" s="91">
        <f t="shared" si="315"/>
        <v>0</v>
      </c>
      <c r="O3622" s="91" t="str">
        <f>IFERROR(IF(AND(N3621=$H$2*1,MAX(O$64:O3621)=MAX(P$64:P3621)),MAX(O$64:O3621)+1,""),"")</f>
        <v/>
      </c>
      <c r="P3622" s="91" t="str">
        <f>IFERROR(IF(MOD(MAX(Q$64:Q3622),10*MAX(O$64:O3622))&lt;=2,IF(AND(F3621/INDEX($F$64:$F3622,MATCH(MAX(O$64:O3622),O$64:O3622,0)-1)&lt;(1-$P$2),MAX(O$64:O3622)&gt;MAX(P$64:P3621)),MAX(O$64:O3622),""),IF(AND($F3621/INDEX($F$64:$F3622,MATCH(MAX(Q$64:Q3622),Q$64:Q3622,0)-1)&lt;(1-$P$2),MAX(O$64:O3622)&gt;MAX(P$64:P3621)),MAX(O$64:O3622),"")),"")</f>
        <v/>
      </c>
      <c r="Q3622" s="91" t="str">
        <f>IFERROR(IF(E3622="","",IF(O3622&lt;&gt;"",MAX(O$64:O3622)*10+1,IF(AND($F3621/INDEX($F$64:$F3622,MATCH(MAX(Q$64:Q3621),Q$64:Q3621,0)-1)&gt;(1+$O$2),MAX(O$64:O3622)&gt;MAX(P$64:P3621)),MAX(Q$64:Q3621)+1,""))),"")</f>
        <v/>
      </c>
    </row>
    <row r="3623" spans="1:17" x14ac:dyDescent="0.2">
      <c r="A3623" s="13">
        <f>HLOOKUP($E$2,历史数据!$V$3:$AE$5000,ROW(A3621),)</f>
        <v>1973081</v>
      </c>
      <c r="B3623" s="41">
        <v>41904</v>
      </c>
      <c r="C3623" s="100">
        <f>IFERROR(IF(A3623&lt;&gt;0,MAX($C$4:C3622)+1,""),"")</f>
        <v>3527</v>
      </c>
      <c r="D3623" s="100"/>
      <c r="E3623" s="99">
        <f t="shared" si="316"/>
        <v>42041</v>
      </c>
      <c r="F3623" s="101">
        <f>IFERROR(VLOOKUP(E3623,历史数据!AH:AJ,3,),"")</f>
        <v>16.250889874066502</v>
      </c>
      <c r="G3623" s="101">
        <f t="shared" si="312"/>
        <v>16.066704434167956</v>
      </c>
      <c r="H3623" s="105">
        <f t="shared" si="313"/>
        <v>-5.8096331824630809E-4</v>
      </c>
      <c r="I3623" s="101">
        <f>IFERROR(VLOOKUP(E3623,历史数据!AH:AJ,2,),"")</f>
        <v>16.550625613524002</v>
      </c>
      <c r="J3623" s="104">
        <f t="shared" si="314"/>
        <v>0</v>
      </c>
      <c r="K3623" s="104" t="str">
        <f>IFERROR(IF(AND(J3622=$H$2*1,MAX(K$64:K3622)=MAX(L$64:L3622)),MAX(K$64:K3622)+1,""),"")</f>
        <v/>
      </c>
      <c r="L3623" s="104" t="str">
        <f>IFERROR(IF(AND($F3622/INDEX($F$64:$F3623,MATCH(MAX(M$64:M3623),M$64:M3623,0)-1)&lt;(1-$P$2),MAX(K$64:K3623)&gt;MAX(L$64:L3622)),MAX(K$64:K3623),""),"")</f>
        <v/>
      </c>
      <c r="M3623" s="104" t="str">
        <f>IFERROR(IF(E3623="","",IF(K3623&lt;&gt;"",MAX(M$64:M3622)+1,IF(AND($F3622/INDEX($F$64:$F3623,MATCH(MAX(M$64:M3622),M$64:M3622,0)-1)&gt;(1+$O$2),MAX(K$64:K3623)&gt;MAX(L$64:L3622)),MAX(M$64:M3622)+1,""))),"")</f>
        <v/>
      </c>
      <c r="N3623" s="91">
        <f t="shared" si="315"/>
        <v>0</v>
      </c>
      <c r="O3623" s="91" t="str">
        <f>IFERROR(IF(AND(N3622=$H$2*1,MAX(O$64:O3622)=MAX(P$64:P3622)),MAX(O$64:O3622)+1,""),"")</f>
        <v/>
      </c>
      <c r="P3623" s="91" t="str">
        <f>IFERROR(IF(MOD(MAX(Q$64:Q3623),10*MAX(O$64:O3623))&lt;=2,IF(AND(F3622/INDEX($F$64:$F3623,MATCH(MAX(O$64:O3623),O$64:O3623,0)-1)&lt;(1-$P$2),MAX(O$64:O3623)&gt;MAX(P$64:P3622)),MAX(O$64:O3623),""),IF(AND($F3622/INDEX($F$64:$F3623,MATCH(MAX(Q$64:Q3623),Q$64:Q3623,0)-1)&lt;(1-$P$2),MAX(O$64:O3623)&gt;MAX(P$64:P3622)),MAX(O$64:O3623),"")),"")</f>
        <v/>
      </c>
      <c r="Q3623" s="91" t="str">
        <f>IFERROR(IF(E3623="","",IF(O3623&lt;&gt;"",MAX(O$64:O3623)*10+1,IF(AND($F3622/INDEX($F$64:$F3623,MATCH(MAX(Q$64:Q3622),Q$64:Q3622,0)-1)&gt;(1+$O$2),MAX(O$64:O3623)&gt;MAX(P$64:P3622)),MAX(Q$64:Q3622)+1,""))),"")</f>
        <v/>
      </c>
    </row>
    <row r="3624" spans="1:17" x14ac:dyDescent="0.2">
      <c r="A3624" s="13">
        <f>HLOOKUP($E$2,历史数据!$V$3:$AE$5000,ROW(A3622),)</f>
        <v>829131</v>
      </c>
      <c r="B3624" s="41">
        <v>41905</v>
      </c>
      <c r="C3624" s="100">
        <f>IFERROR(IF(A3624&lt;&gt;0,MAX($C$4:C3623)+1,""),"")</f>
        <v>3528</v>
      </c>
      <c r="D3624" s="100"/>
      <c r="E3624" s="99">
        <f t="shared" si="316"/>
        <v>42044</v>
      </c>
      <c r="F3624" s="101">
        <f>IFERROR(VLOOKUP(E3624,历史数据!AH:AJ,3,),"")</f>
        <v>15.8729622025766</v>
      </c>
      <c r="G3624" s="101">
        <f t="shared" si="312"/>
        <v>16.056061643419103</v>
      </c>
      <c r="H3624" s="105">
        <f t="shared" si="313"/>
        <v>-6.6241280484502507E-4</v>
      </c>
      <c r="I3624" s="101">
        <f>IFERROR(VLOOKUP(E3624,历史数据!AH:AJ,2,),"")</f>
        <v>16.250889874066502</v>
      </c>
      <c r="J3624" s="104">
        <f t="shared" si="314"/>
        <v>0</v>
      </c>
      <c r="K3624" s="104" t="str">
        <f>IFERROR(IF(AND(J3623=$H$2*1,MAX(K$64:K3623)=MAX(L$64:L3623)),MAX(K$64:K3623)+1,""),"")</f>
        <v/>
      </c>
      <c r="L3624" s="104" t="str">
        <f>IFERROR(IF(AND($F3623/INDEX($F$64:$F3624,MATCH(MAX(M$64:M3624),M$64:M3624,0)-1)&lt;(1-$P$2),MAX(K$64:K3624)&gt;MAX(L$64:L3623)),MAX(K$64:K3624),""),"")</f>
        <v/>
      </c>
      <c r="M3624" s="104" t="str">
        <f>IFERROR(IF(E3624="","",IF(K3624&lt;&gt;"",MAX(M$64:M3623)+1,IF(AND($F3623/INDEX($F$64:$F3624,MATCH(MAX(M$64:M3623),M$64:M3623,0)-1)&gt;(1+$O$2),MAX(K$64:K3624)&gt;MAX(L$64:L3623)),MAX(M$64:M3623)+1,""))),"")</f>
        <v/>
      </c>
      <c r="N3624" s="91">
        <f t="shared" si="315"/>
        <v>0</v>
      </c>
      <c r="O3624" s="91" t="str">
        <f>IFERROR(IF(AND(N3623=$H$2*1,MAX(O$64:O3623)=MAX(P$64:P3623)),MAX(O$64:O3623)+1,""),"")</f>
        <v/>
      </c>
      <c r="P3624" s="91" t="str">
        <f>IFERROR(IF(MOD(MAX(Q$64:Q3624),10*MAX(O$64:O3624))&lt;=2,IF(AND(F3623/INDEX($F$64:$F3624,MATCH(MAX(O$64:O3624),O$64:O3624,0)-1)&lt;(1-$P$2),MAX(O$64:O3624)&gt;MAX(P$64:P3623)),MAX(O$64:O3624),""),IF(AND($F3623/INDEX($F$64:$F3624,MATCH(MAX(Q$64:Q3624),Q$64:Q3624,0)-1)&lt;(1-$P$2),MAX(O$64:O3624)&gt;MAX(P$64:P3623)),MAX(O$64:O3624),"")),"")</f>
        <v/>
      </c>
      <c r="Q3624" s="91" t="str">
        <f>IFERROR(IF(E3624="","",IF(O3624&lt;&gt;"",MAX(O$64:O3624)*10+1,IF(AND($F3623/INDEX($F$64:$F3624,MATCH(MAX(Q$64:Q3623),Q$64:Q3623,0)-1)&gt;(1+$O$2),MAX(O$64:O3624)&gt;MAX(P$64:P3623)),MAX(Q$64:Q3623)+1,""))),"")</f>
        <v/>
      </c>
    </row>
    <row r="3625" spans="1:17" x14ac:dyDescent="0.2">
      <c r="A3625" s="13">
        <f>HLOOKUP($E$2,历史数据!$V$3:$AE$5000,ROW(A3623),)</f>
        <v>1084499</v>
      </c>
      <c r="B3625" s="41">
        <v>41906</v>
      </c>
      <c r="C3625" s="100">
        <f>IFERROR(IF(A3625&lt;&gt;0,MAX($C$4:C3624)+1,""),"")</f>
        <v>3529</v>
      </c>
      <c r="D3625" s="100"/>
      <c r="E3625" s="99">
        <f t="shared" si="316"/>
        <v>42045</v>
      </c>
      <c r="F3625" s="101">
        <f>IFERROR(VLOOKUP(E3625,历史数据!AH:AJ,3,),"")</f>
        <v>15.846898225232399</v>
      </c>
      <c r="G3625" s="101">
        <f t="shared" si="312"/>
        <v>16.040423257012623</v>
      </c>
      <c r="H3625" s="105">
        <f t="shared" si="313"/>
        <v>-9.7398644535529044E-4</v>
      </c>
      <c r="I3625" s="101">
        <f>IFERROR(VLOOKUP(E3625,历史数据!AH:AJ,2,),"")</f>
        <v>15.8729622025766</v>
      </c>
      <c r="J3625" s="104">
        <f t="shared" si="314"/>
        <v>0</v>
      </c>
      <c r="K3625" s="104" t="str">
        <f>IFERROR(IF(AND(J3624=$H$2*1,MAX(K$64:K3624)=MAX(L$64:L3624)),MAX(K$64:K3624)+1,""),"")</f>
        <v/>
      </c>
      <c r="L3625" s="104" t="str">
        <f>IFERROR(IF(AND($F3624/INDEX($F$64:$F3625,MATCH(MAX(M$64:M3625),M$64:M3625,0)-1)&lt;(1-$P$2),MAX(K$64:K3625)&gt;MAX(L$64:L3624)),MAX(K$64:K3625),""),"")</f>
        <v/>
      </c>
      <c r="M3625" s="104" t="str">
        <f>IFERROR(IF(E3625="","",IF(K3625&lt;&gt;"",MAX(M$64:M3624)+1,IF(AND($F3624/INDEX($F$64:$F3625,MATCH(MAX(M$64:M3624),M$64:M3624,0)-1)&gt;(1+$O$2),MAX(K$64:K3625)&gt;MAX(L$64:L3624)),MAX(M$64:M3624)+1,""))),"")</f>
        <v/>
      </c>
      <c r="N3625" s="91">
        <f t="shared" si="315"/>
        <v>0</v>
      </c>
      <c r="O3625" s="91" t="str">
        <f>IFERROR(IF(AND(N3624=$H$2*1,MAX(O$64:O3624)=MAX(P$64:P3624)),MAX(O$64:O3624)+1,""),"")</f>
        <v/>
      </c>
      <c r="P3625" s="91" t="str">
        <f>IFERROR(IF(MOD(MAX(Q$64:Q3625),10*MAX(O$64:O3625))&lt;=2,IF(AND(F3624/INDEX($F$64:$F3625,MATCH(MAX(O$64:O3625),O$64:O3625,0)-1)&lt;(1-$P$2),MAX(O$64:O3625)&gt;MAX(P$64:P3624)),MAX(O$64:O3625),""),IF(AND($F3624/INDEX($F$64:$F3625,MATCH(MAX(Q$64:Q3625),Q$64:Q3625,0)-1)&lt;(1-$P$2),MAX(O$64:O3625)&gt;MAX(P$64:P3624)),MAX(O$64:O3625),"")),"")</f>
        <v/>
      </c>
      <c r="Q3625" s="91" t="str">
        <f>IFERROR(IF(E3625="","",IF(O3625&lt;&gt;"",MAX(O$64:O3625)*10+1,IF(AND($F3624/INDEX($F$64:$F3625,MATCH(MAX(Q$64:Q3624),Q$64:Q3624,0)-1)&gt;(1+$O$2),MAX(O$64:O3625)&gt;MAX(P$64:P3624)),MAX(Q$64:Q3624)+1,""))),"")</f>
        <v/>
      </c>
    </row>
    <row r="3626" spans="1:17" x14ac:dyDescent="0.2">
      <c r="A3626" s="13">
        <f>HLOOKUP($E$2,历史数据!$V$3:$AE$5000,ROW(A3624),)</f>
        <v>1061610</v>
      </c>
      <c r="B3626" s="41">
        <v>41907</v>
      </c>
      <c r="C3626" s="100">
        <f>IFERROR(IF(A3626&lt;&gt;0,MAX($C$4:C3625)+1,""),"")</f>
        <v>3530</v>
      </c>
      <c r="D3626" s="100"/>
      <c r="E3626" s="99">
        <f t="shared" si="316"/>
        <v>42046</v>
      </c>
      <c r="F3626" s="101">
        <f>IFERROR(VLOOKUP(E3626,历史数据!AH:AJ,3,),"")</f>
        <v>16.0684420326576</v>
      </c>
      <c r="G3626" s="101">
        <f t="shared" si="312"/>
        <v>16.024350470983741</v>
      </c>
      <c r="H3626" s="105">
        <f t="shared" si="313"/>
        <v>-1.0020175759299921E-3</v>
      </c>
      <c r="I3626" s="101">
        <f>IFERROR(VLOOKUP(E3626,历史数据!AH:AJ,2,),"")</f>
        <v>15.925090157264799</v>
      </c>
      <c r="J3626" s="104">
        <f t="shared" si="314"/>
        <v>0</v>
      </c>
      <c r="K3626" s="104" t="str">
        <f>IFERROR(IF(AND(J3625=$H$2*1,MAX(K$64:K3625)=MAX(L$64:L3625)),MAX(K$64:K3625)+1,""),"")</f>
        <v/>
      </c>
      <c r="L3626" s="104" t="str">
        <f>IFERROR(IF(AND($F3625/INDEX($F$64:$F3626,MATCH(MAX(M$64:M3626),M$64:M3626,0)-1)&lt;(1-$P$2),MAX(K$64:K3626)&gt;MAX(L$64:L3625)),MAX(K$64:K3626),""),"")</f>
        <v/>
      </c>
      <c r="M3626" s="104" t="str">
        <f>IFERROR(IF(E3626="","",IF(K3626&lt;&gt;"",MAX(M$64:M3625)+1,IF(AND($F3625/INDEX($F$64:$F3626,MATCH(MAX(M$64:M3625),M$64:M3625,0)-1)&gt;(1+$O$2),MAX(K$64:K3626)&gt;MAX(L$64:L3625)),MAX(M$64:M3625)+1,""))),"")</f>
        <v/>
      </c>
      <c r="N3626" s="91">
        <f t="shared" si="315"/>
        <v>0</v>
      </c>
      <c r="O3626" s="91" t="str">
        <f>IFERROR(IF(AND(N3625=$H$2*1,MAX(O$64:O3625)=MAX(P$64:P3625)),MAX(O$64:O3625)+1,""),"")</f>
        <v/>
      </c>
      <c r="P3626" s="91" t="str">
        <f>IFERROR(IF(MOD(MAX(Q$64:Q3626),10*MAX(O$64:O3626))&lt;=2,IF(AND(F3625/INDEX($F$64:$F3626,MATCH(MAX(O$64:O3626),O$64:O3626,0)-1)&lt;(1-$P$2),MAX(O$64:O3626)&gt;MAX(P$64:P3625)),MAX(O$64:O3626),""),IF(AND($F3625/INDEX($F$64:$F3626,MATCH(MAX(Q$64:Q3626),Q$64:Q3626,0)-1)&lt;(1-$P$2),MAX(O$64:O3626)&gt;MAX(P$64:P3625)),MAX(O$64:O3626),"")),"")</f>
        <v/>
      </c>
      <c r="Q3626" s="91" t="str">
        <f>IFERROR(IF(E3626="","",IF(O3626&lt;&gt;"",MAX(O$64:O3626)*10+1,IF(AND($F3625/INDEX($F$64:$F3626,MATCH(MAX(Q$64:Q3625),Q$64:Q3625,0)-1)&gt;(1+$O$2),MAX(O$64:O3626)&gt;MAX(P$64:P3625)),MAX(Q$64:Q3625)+1,""))),"")</f>
        <v/>
      </c>
    </row>
    <row r="3627" spans="1:17" x14ac:dyDescent="0.2">
      <c r="A3627" s="13">
        <f>HLOOKUP($E$2,历史数据!$V$3:$AE$5000,ROW(A3625),)</f>
        <v>718652</v>
      </c>
      <c r="B3627" s="41">
        <v>41908</v>
      </c>
      <c r="C3627" s="100">
        <f>IFERROR(IF(A3627&lt;&gt;0,MAX($C$4:C3626)+1,""),"")</f>
        <v>3531</v>
      </c>
      <c r="D3627" s="100"/>
      <c r="E3627" s="99">
        <f t="shared" si="316"/>
        <v>42047</v>
      </c>
      <c r="F3627" s="101">
        <f>IFERROR(VLOOKUP(E3627,历史数据!AH:AJ,3,),"")</f>
        <v>16.2899858400827</v>
      </c>
      <c r="G3627" s="101">
        <f t="shared" si="312"/>
        <v>16.017834476647707</v>
      </c>
      <c r="H3627" s="105">
        <f t="shared" si="313"/>
        <v>-4.0663079279457115E-4</v>
      </c>
      <c r="I3627" s="101">
        <f>IFERROR(VLOOKUP(E3627,历史数据!AH:AJ,2,),"")</f>
        <v>16.081474021329601</v>
      </c>
      <c r="J3627" s="104">
        <f t="shared" si="314"/>
        <v>0</v>
      </c>
      <c r="K3627" s="104" t="str">
        <f>IFERROR(IF(AND(J3626=$H$2*1,MAX(K$64:K3626)=MAX(L$64:L3626)),MAX(K$64:K3626)+1,""),"")</f>
        <v/>
      </c>
      <c r="L3627" s="104" t="str">
        <f>IFERROR(IF(AND($F3626/INDEX($F$64:$F3627,MATCH(MAX(M$64:M3627),M$64:M3627,0)-1)&lt;(1-$P$2),MAX(K$64:K3627)&gt;MAX(L$64:L3626)),MAX(K$64:K3627),""),"")</f>
        <v/>
      </c>
      <c r="M3627" s="104" t="str">
        <f>IFERROR(IF(E3627="","",IF(K3627&lt;&gt;"",MAX(M$64:M3626)+1,IF(AND($F3626/INDEX($F$64:$F3627,MATCH(MAX(M$64:M3626),M$64:M3626,0)-1)&gt;(1+$O$2),MAX(K$64:K3627)&gt;MAX(L$64:L3626)),MAX(M$64:M3626)+1,""))),"")</f>
        <v/>
      </c>
      <c r="N3627" s="91">
        <f t="shared" si="315"/>
        <v>0</v>
      </c>
      <c r="O3627" s="91" t="str">
        <f>IFERROR(IF(AND(N3626=$H$2*1,MAX(O$64:O3626)=MAX(P$64:P3626)),MAX(O$64:O3626)+1,""),"")</f>
        <v/>
      </c>
      <c r="P3627" s="91" t="str">
        <f>IFERROR(IF(MOD(MAX(Q$64:Q3627),10*MAX(O$64:O3627))&lt;=2,IF(AND(F3626/INDEX($F$64:$F3627,MATCH(MAX(O$64:O3627),O$64:O3627,0)-1)&lt;(1-$P$2),MAX(O$64:O3627)&gt;MAX(P$64:P3626)),MAX(O$64:O3627),""),IF(AND($F3626/INDEX($F$64:$F3627,MATCH(MAX(Q$64:Q3627),Q$64:Q3627,0)-1)&lt;(1-$P$2),MAX(O$64:O3627)&gt;MAX(P$64:P3626)),MAX(O$64:O3627),"")),"")</f>
        <v/>
      </c>
      <c r="Q3627" s="91" t="str">
        <f>IFERROR(IF(E3627="","",IF(O3627&lt;&gt;"",MAX(O$64:O3627)*10+1,IF(AND($F3626/INDEX($F$64:$F3627,MATCH(MAX(Q$64:Q3626),Q$64:Q3626,0)-1)&gt;(1+$O$2),MAX(O$64:O3627)&gt;MAX(P$64:P3626)),MAX(Q$64:Q3626)+1,""))),"")</f>
        <v/>
      </c>
    </row>
    <row r="3628" spans="1:17" x14ac:dyDescent="0.2">
      <c r="A3628" s="13">
        <f>HLOOKUP($E$2,历史数据!$V$3:$AE$5000,ROW(A3626),)</f>
        <v>2061134</v>
      </c>
      <c r="B3628" s="41">
        <v>41911</v>
      </c>
      <c r="C3628" s="100">
        <f>IFERROR(IF(A3628&lt;&gt;0,MAX($C$4:C3627)+1,""),"")</f>
        <v>3532</v>
      </c>
      <c r="D3628" s="100"/>
      <c r="E3628" s="99">
        <f t="shared" si="316"/>
        <v>42048</v>
      </c>
      <c r="F3628" s="101">
        <f>IFERROR(VLOOKUP(E3628,历史数据!AH:AJ,3,),"")</f>
        <v>16.563657602196098</v>
      </c>
      <c r="G3628" s="101">
        <f t="shared" si="312"/>
        <v>16.010884082689273</v>
      </c>
      <c r="H3628" s="105">
        <f t="shared" si="313"/>
        <v>-4.3391595590314136E-4</v>
      </c>
      <c r="I3628" s="101">
        <f>IFERROR(VLOOKUP(E3628,历史数据!AH:AJ,2,),"")</f>
        <v>16.342113794770999</v>
      </c>
      <c r="J3628" s="104">
        <f t="shared" si="314"/>
        <v>0</v>
      </c>
      <c r="K3628" s="104" t="str">
        <f>IFERROR(IF(AND(J3627=$H$2*1,MAX(K$64:K3627)=MAX(L$64:L3627)),MAX(K$64:K3627)+1,""),"")</f>
        <v/>
      </c>
      <c r="L3628" s="104" t="str">
        <f>IFERROR(IF(AND($F3627/INDEX($F$64:$F3628,MATCH(MAX(M$64:M3628),M$64:M3628,0)-1)&lt;(1-$P$2),MAX(K$64:K3628)&gt;MAX(L$64:L3627)),MAX(K$64:K3628),""),"")</f>
        <v/>
      </c>
      <c r="M3628" s="104" t="str">
        <f>IFERROR(IF(E3628="","",IF(K3628&lt;&gt;"",MAX(M$64:M3627)+1,IF(AND($F3627/INDEX($F$64:$F3628,MATCH(MAX(M$64:M3627),M$64:M3627,0)-1)&gt;(1+$O$2),MAX(K$64:K3628)&gt;MAX(L$64:L3627)),MAX(M$64:M3627)+1,""))),"")</f>
        <v/>
      </c>
      <c r="N3628" s="91">
        <f t="shared" si="315"/>
        <v>0</v>
      </c>
      <c r="O3628" s="91" t="str">
        <f>IFERROR(IF(AND(N3627=$H$2*1,MAX(O$64:O3627)=MAX(P$64:P3627)),MAX(O$64:O3627)+1,""),"")</f>
        <v/>
      </c>
      <c r="P3628" s="91" t="str">
        <f>IFERROR(IF(MOD(MAX(Q$64:Q3628),10*MAX(O$64:O3628))&lt;=2,IF(AND(F3627/INDEX($F$64:$F3628,MATCH(MAX(O$64:O3628),O$64:O3628,0)-1)&lt;(1-$P$2),MAX(O$64:O3628)&gt;MAX(P$64:P3627)),MAX(O$64:O3628),""),IF(AND($F3627/INDEX($F$64:$F3628,MATCH(MAX(Q$64:Q3628),Q$64:Q3628,0)-1)&lt;(1-$P$2),MAX(O$64:O3628)&gt;MAX(P$64:P3627)),MAX(O$64:O3628),"")),"")</f>
        <v/>
      </c>
      <c r="Q3628" s="91" t="str">
        <f>IFERROR(IF(E3628="","",IF(O3628&lt;&gt;"",MAX(O$64:O3628)*10+1,IF(AND($F3627/INDEX($F$64:$F3628,MATCH(MAX(Q$64:Q3627),Q$64:Q3627,0)-1)&gt;(1+$O$2),MAX(O$64:O3628)&gt;MAX(P$64:P3627)),MAX(Q$64:Q3627)+1,""))),"")</f>
        <v/>
      </c>
    </row>
    <row r="3629" spans="1:17" x14ac:dyDescent="0.2">
      <c r="A3629" s="13">
        <f>HLOOKUP($E$2,历史数据!$V$3:$AE$5000,ROW(A3627),)</f>
        <v>2874361</v>
      </c>
      <c r="B3629" s="41">
        <v>41912</v>
      </c>
      <c r="C3629" s="100">
        <f>IFERROR(IF(A3629&lt;&gt;0,MAX($C$4:C3628)+1,""),"")</f>
        <v>3533</v>
      </c>
      <c r="D3629" s="100"/>
      <c r="E3629" s="99">
        <f t="shared" si="316"/>
        <v>42051</v>
      </c>
      <c r="F3629" s="101">
        <f>IFERROR(VLOOKUP(E3629,历史数据!AH:AJ,3,),"")</f>
        <v>16.6809455002447</v>
      </c>
      <c r="G3629" s="101">
        <f t="shared" si="312"/>
        <v>16.005236887598041</v>
      </c>
      <c r="H3629" s="105">
        <f t="shared" si="313"/>
        <v>-3.5270976056456238E-4</v>
      </c>
      <c r="I3629" s="101">
        <f>IFERROR(VLOOKUP(E3629,历史数据!AH:AJ,2,),"")</f>
        <v>16.576689590868199</v>
      </c>
      <c r="J3629" s="104">
        <f t="shared" si="314"/>
        <v>0</v>
      </c>
      <c r="K3629" s="104" t="str">
        <f>IFERROR(IF(AND(J3628=$H$2*1,MAX(K$64:K3628)=MAX(L$64:L3628)),MAX(K$64:K3628)+1,""),"")</f>
        <v/>
      </c>
      <c r="L3629" s="104" t="str">
        <f>IFERROR(IF(AND($F3628/INDEX($F$64:$F3629,MATCH(MAX(M$64:M3629),M$64:M3629,0)-1)&lt;(1-$P$2),MAX(K$64:K3629)&gt;MAX(L$64:L3628)),MAX(K$64:K3629),""),"")</f>
        <v/>
      </c>
      <c r="M3629" s="104" t="str">
        <f>IFERROR(IF(E3629="","",IF(K3629&lt;&gt;"",MAX(M$64:M3628)+1,IF(AND($F3628/INDEX($F$64:$F3629,MATCH(MAX(M$64:M3628),M$64:M3628,0)-1)&gt;(1+$O$2),MAX(K$64:K3629)&gt;MAX(L$64:L3628)),MAX(M$64:M3628)+1,""))),"")</f>
        <v/>
      </c>
      <c r="N3629" s="91">
        <f t="shared" si="315"/>
        <v>0</v>
      </c>
      <c r="O3629" s="91" t="str">
        <f>IFERROR(IF(AND(N3628=$H$2*1,MAX(O$64:O3628)=MAX(P$64:P3628)),MAX(O$64:O3628)+1,""),"")</f>
        <v/>
      </c>
      <c r="P3629" s="91" t="str">
        <f>IFERROR(IF(MOD(MAX(Q$64:Q3629),10*MAX(O$64:O3629))&lt;=2,IF(AND(F3628/INDEX($F$64:$F3629,MATCH(MAX(O$64:O3629),O$64:O3629,0)-1)&lt;(1-$P$2),MAX(O$64:O3629)&gt;MAX(P$64:P3628)),MAX(O$64:O3629),""),IF(AND($F3628/INDEX($F$64:$F3629,MATCH(MAX(Q$64:Q3629),Q$64:Q3629,0)-1)&lt;(1-$P$2),MAX(O$64:O3629)&gt;MAX(P$64:P3628)),MAX(O$64:O3629),"")),"")</f>
        <v/>
      </c>
      <c r="Q3629" s="91" t="str">
        <f>IFERROR(IF(E3629="","",IF(O3629&lt;&gt;"",MAX(O$64:O3629)*10+1,IF(AND($F3628/INDEX($F$64:$F3629,MATCH(MAX(Q$64:Q3628),Q$64:Q3628,0)-1)&gt;(1+$O$2),MAX(O$64:O3629)&gt;MAX(P$64:P3628)),MAX(Q$64:Q3628)+1,""))),"")</f>
        <v/>
      </c>
    </row>
    <row r="3630" spans="1:17" x14ac:dyDescent="0.2">
      <c r="A3630" s="13">
        <f>HLOOKUP($E$2,历史数据!$V$3:$AE$5000,ROW(A3628),)</f>
        <v>1607375</v>
      </c>
      <c r="B3630" s="41">
        <v>41920</v>
      </c>
      <c r="C3630" s="100">
        <f>IFERROR(IF(A3630&lt;&gt;0,MAX($C$4:C3629)+1,""),"")</f>
        <v>3534</v>
      </c>
      <c r="D3630" s="100"/>
      <c r="E3630" s="99">
        <f t="shared" si="316"/>
        <v>42052</v>
      </c>
      <c r="F3630" s="101">
        <f>IFERROR(VLOOKUP(E3630,历史数据!AH:AJ,3,),"")</f>
        <v>16.693977488916701</v>
      </c>
      <c r="G3630" s="101">
        <f t="shared" si="312"/>
        <v>15.999372492695615</v>
      </c>
      <c r="H3630" s="105">
        <f t="shared" si="313"/>
        <v>-3.6640475511928727E-4</v>
      </c>
      <c r="I3630" s="101">
        <f>IFERROR(VLOOKUP(E3630,历史数据!AH:AJ,2,),"")</f>
        <v>16.654881522900499</v>
      </c>
      <c r="J3630" s="104">
        <f t="shared" si="314"/>
        <v>0</v>
      </c>
      <c r="K3630" s="104" t="str">
        <f>IFERROR(IF(AND(J3629=$H$2*1,MAX(K$64:K3629)=MAX(L$64:L3629)),MAX(K$64:K3629)+1,""),"")</f>
        <v/>
      </c>
      <c r="L3630" s="104" t="str">
        <f>IFERROR(IF(AND($F3629/INDEX($F$64:$F3630,MATCH(MAX(M$64:M3630),M$64:M3630,0)-1)&lt;(1-$P$2),MAX(K$64:K3630)&gt;MAX(L$64:L3629)),MAX(K$64:K3630),""),"")</f>
        <v/>
      </c>
      <c r="M3630" s="104" t="str">
        <f>IFERROR(IF(E3630="","",IF(K3630&lt;&gt;"",MAX(M$64:M3629)+1,IF(AND($F3629/INDEX($F$64:$F3630,MATCH(MAX(M$64:M3629),M$64:M3629,0)-1)&gt;(1+$O$2),MAX(K$64:K3630)&gt;MAX(L$64:L3629)),MAX(M$64:M3629)+1,""))),"")</f>
        <v/>
      </c>
      <c r="N3630" s="91">
        <f t="shared" si="315"/>
        <v>0</v>
      </c>
      <c r="O3630" s="91" t="str">
        <f>IFERROR(IF(AND(N3629=$H$2*1,MAX(O$64:O3629)=MAX(P$64:P3629)),MAX(O$64:O3629)+1,""),"")</f>
        <v/>
      </c>
      <c r="P3630" s="91" t="str">
        <f>IFERROR(IF(MOD(MAX(Q$64:Q3630),10*MAX(O$64:O3630))&lt;=2,IF(AND(F3629/INDEX($F$64:$F3630,MATCH(MAX(O$64:O3630),O$64:O3630,0)-1)&lt;(1-$P$2),MAX(O$64:O3630)&gt;MAX(P$64:P3629)),MAX(O$64:O3630),""),IF(AND($F3629/INDEX($F$64:$F3630,MATCH(MAX(Q$64:Q3630),Q$64:Q3630,0)-1)&lt;(1-$P$2),MAX(O$64:O3630)&gt;MAX(P$64:P3629)),MAX(O$64:O3630),"")),"")</f>
        <v/>
      </c>
      <c r="Q3630" s="91" t="str">
        <f>IFERROR(IF(E3630="","",IF(O3630&lt;&gt;"",MAX(O$64:O3630)*10+1,IF(AND($F3629/INDEX($F$64:$F3630,MATCH(MAX(Q$64:Q3629),Q$64:Q3629,0)-1)&gt;(1+$O$2),MAX(O$64:O3630)&gt;MAX(P$64:P3629)),MAX(Q$64:Q3629)+1,""))),"")</f>
        <v/>
      </c>
    </row>
    <row r="3631" spans="1:17" x14ac:dyDescent="0.2">
      <c r="A3631" s="13">
        <f>HLOOKUP($E$2,历史数据!$V$3:$AE$5000,ROW(A3629),)</f>
        <v>1454753</v>
      </c>
      <c r="B3631" s="41">
        <v>41921</v>
      </c>
      <c r="C3631" s="100">
        <f>IFERROR(IF(A3631&lt;&gt;0,MAX($C$4:C3630)+1,""),"")</f>
        <v>3535</v>
      </c>
      <c r="D3631" s="100"/>
      <c r="E3631" s="99">
        <f t="shared" si="316"/>
        <v>42060</v>
      </c>
      <c r="F3631" s="101">
        <f>IFERROR(VLOOKUP(E3631,历史数据!AH:AJ,3,),"")</f>
        <v>16.5897215795402</v>
      </c>
      <c r="G3631" s="101">
        <f t="shared" si="312"/>
        <v>15.991770499303577</v>
      </c>
      <c r="H3631" s="105">
        <f t="shared" si="313"/>
        <v>-4.7514322174257995E-4</v>
      </c>
      <c r="I3631" s="101">
        <f>IFERROR(VLOOKUP(E3631,历史数据!AH:AJ,2,),"")</f>
        <v>16.6679135115726</v>
      </c>
      <c r="J3631" s="104">
        <f t="shared" si="314"/>
        <v>0</v>
      </c>
      <c r="K3631" s="104" t="str">
        <f>IFERROR(IF(AND(J3630=$H$2*1,MAX(K$64:K3630)=MAX(L$64:L3630)),MAX(K$64:K3630)+1,""),"")</f>
        <v/>
      </c>
      <c r="L3631" s="104" t="str">
        <f>IFERROR(IF(AND($F3630/INDEX($F$64:$F3631,MATCH(MAX(M$64:M3631),M$64:M3631,0)-1)&lt;(1-$P$2),MAX(K$64:K3631)&gt;MAX(L$64:L3630)),MAX(K$64:K3631),""),"")</f>
        <v/>
      </c>
      <c r="M3631" s="104" t="str">
        <f>IFERROR(IF(E3631="","",IF(K3631&lt;&gt;"",MAX(M$64:M3630)+1,IF(AND($F3630/INDEX($F$64:$F3631,MATCH(MAX(M$64:M3630),M$64:M3630,0)-1)&gt;(1+$O$2),MAX(K$64:K3631)&gt;MAX(L$64:L3630)),MAX(M$64:M3630)+1,""))),"")</f>
        <v/>
      </c>
      <c r="N3631" s="91">
        <f t="shared" si="315"/>
        <v>0</v>
      </c>
      <c r="O3631" s="91" t="str">
        <f>IFERROR(IF(AND(N3630=$H$2*1,MAX(O$64:O3630)=MAX(P$64:P3630)),MAX(O$64:O3630)+1,""),"")</f>
        <v/>
      </c>
      <c r="P3631" s="91" t="str">
        <f>IFERROR(IF(MOD(MAX(Q$64:Q3631),10*MAX(O$64:O3631))&lt;=2,IF(AND(F3630/INDEX($F$64:$F3631,MATCH(MAX(O$64:O3631),O$64:O3631,0)-1)&lt;(1-$P$2),MAX(O$64:O3631)&gt;MAX(P$64:P3630)),MAX(O$64:O3631),""),IF(AND($F3630/INDEX($F$64:$F3631,MATCH(MAX(Q$64:Q3631),Q$64:Q3631,0)-1)&lt;(1-$P$2),MAX(O$64:O3631)&gt;MAX(P$64:P3630)),MAX(O$64:O3631),"")),"")</f>
        <v/>
      </c>
      <c r="Q3631" s="91" t="str">
        <f>IFERROR(IF(E3631="","",IF(O3631&lt;&gt;"",MAX(O$64:O3631)*10+1,IF(AND($F3630/INDEX($F$64:$F3631,MATCH(MAX(Q$64:Q3630),Q$64:Q3630,0)-1)&gt;(1+$O$2),MAX(O$64:O3631)&gt;MAX(P$64:P3630)),MAX(Q$64:Q3630)+1,""))),"")</f>
        <v/>
      </c>
    </row>
    <row r="3632" spans="1:17" x14ac:dyDescent="0.2">
      <c r="A3632" s="13">
        <f>HLOOKUP($E$2,历史数据!$V$3:$AE$5000,ROW(A3630),)</f>
        <v>792575</v>
      </c>
      <c r="B3632" s="41">
        <v>41922</v>
      </c>
      <c r="C3632" s="100">
        <f>IFERROR(IF(A3632&lt;&gt;0,MAX($C$4:C3631)+1,""),"")</f>
        <v>3536</v>
      </c>
      <c r="D3632" s="100"/>
      <c r="E3632" s="99">
        <f t="shared" si="316"/>
        <v>42061</v>
      </c>
      <c r="F3632" s="101">
        <f>IFERROR(VLOOKUP(E3632,历史数据!AH:AJ,3,),"")</f>
        <v>16.693977488916701</v>
      </c>
      <c r="G3632" s="101">
        <f t="shared" si="312"/>
        <v>15.983734106289136</v>
      </c>
      <c r="H3632" s="105">
        <f t="shared" si="313"/>
        <v>-5.0253303815184225E-4</v>
      </c>
      <c r="I3632" s="101">
        <f>IFERROR(VLOOKUP(E3632,历史数据!AH:AJ,2,),"")</f>
        <v>16.615785556884401</v>
      </c>
      <c r="J3632" s="104">
        <f t="shared" si="314"/>
        <v>0</v>
      </c>
      <c r="K3632" s="104" t="str">
        <f>IFERROR(IF(AND(J3631=$H$2*1,MAX(K$64:K3631)=MAX(L$64:L3631)),MAX(K$64:K3631)+1,""),"")</f>
        <v/>
      </c>
      <c r="L3632" s="104" t="str">
        <f>IFERROR(IF(AND($F3631/INDEX($F$64:$F3632,MATCH(MAX(M$64:M3632),M$64:M3632,0)-1)&lt;(1-$P$2),MAX(K$64:K3632)&gt;MAX(L$64:L3631)),MAX(K$64:K3632),""),"")</f>
        <v/>
      </c>
      <c r="M3632" s="104" t="str">
        <f>IFERROR(IF(E3632="","",IF(K3632&lt;&gt;"",MAX(M$64:M3631)+1,IF(AND($F3631/INDEX($F$64:$F3632,MATCH(MAX(M$64:M3631),M$64:M3631,0)-1)&gt;(1+$O$2),MAX(K$64:K3632)&gt;MAX(L$64:L3631)),MAX(M$64:M3631)+1,""))),"")</f>
        <v/>
      </c>
      <c r="N3632" s="91">
        <f t="shared" si="315"/>
        <v>0</v>
      </c>
      <c r="O3632" s="91" t="str">
        <f>IFERROR(IF(AND(N3631=$H$2*1,MAX(O$64:O3631)=MAX(P$64:P3631)),MAX(O$64:O3631)+1,""),"")</f>
        <v/>
      </c>
      <c r="P3632" s="91" t="str">
        <f>IFERROR(IF(MOD(MAX(Q$64:Q3632),10*MAX(O$64:O3632))&lt;=2,IF(AND(F3631/INDEX($F$64:$F3632,MATCH(MAX(O$64:O3632),O$64:O3632,0)-1)&lt;(1-$P$2),MAX(O$64:O3632)&gt;MAX(P$64:P3631)),MAX(O$64:O3632),""),IF(AND($F3631/INDEX($F$64:$F3632,MATCH(MAX(Q$64:Q3632),Q$64:Q3632,0)-1)&lt;(1-$P$2),MAX(O$64:O3632)&gt;MAX(P$64:P3631)),MAX(O$64:O3632),"")),"")</f>
        <v/>
      </c>
      <c r="Q3632" s="91" t="str">
        <f>IFERROR(IF(E3632="","",IF(O3632&lt;&gt;"",MAX(O$64:O3632)*10+1,IF(AND($F3631/INDEX($F$64:$F3632,MATCH(MAX(Q$64:Q3631),Q$64:Q3631,0)-1)&gt;(1+$O$2),MAX(O$64:O3632)&gt;MAX(P$64:P3631)),MAX(Q$64:Q3631)+1,""))),"")</f>
        <v/>
      </c>
    </row>
    <row r="3633" spans="1:17" x14ac:dyDescent="0.2">
      <c r="A3633" s="13">
        <f>HLOOKUP($E$2,历史数据!$V$3:$AE$5000,ROW(A3631),)</f>
        <v>839688</v>
      </c>
      <c r="B3633" s="41">
        <v>41925</v>
      </c>
      <c r="C3633" s="100">
        <f>IFERROR(IF(A3633&lt;&gt;0,MAX($C$4:C3632)+1,""),"")</f>
        <v>3537</v>
      </c>
      <c r="D3633" s="100"/>
      <c r="E3633" s="99">
        <f t="shared" si="316"/>
        <v>42062</v>
      </c>
      <c r="F3633" s="101">
        <f>IFERROR(VLOOKUP(E3633,历史数据!AH:AJ,3,),"")</f>
        <v>16.798233398293299</v>
      </c>
      <c r="G3633" s="101">
        <f t="shared" si="312"/>
        <v>15.9770009121419</v>
      </c>
      <c r="H3633" s="105">
        <f t="shared" si="313"/>
        <v>-4.2125288762073776E-4</v>
      </c>
      <c r="I3633" s="101">
        <f>IFERROR(VLOOKUP(E3633,历史数据!AH:AJ,2,),"")</f>
        <v>16.654881522900499</v>
      </c>
      <c r="J3633" s="104">
        <f t="shared" si="314"/>
        <v>0</v>
      </c>
      <c r="K3633" s="104" t="str">
        <f>IFERROR(IF(AND(J3632=$H$2*1,MAX(K$64:K3632)=MAX(L$64:L3632)),MAX(K$64:K3632)+1,""),"")</f>
        <v/>
      </c>
      <c r="L3633" s="104" t="str">
        <f>IFERROR(IF(AND($F3632/INDEX($F$64:$F3633,MATCH(MAX(M$64:M3633),M$64:M3633,0)-1)&lt;(1-$P$2),MAX(K$64:K3633)&gt;MAX(L$64:L3632)),MAX(K$64:K3633),""),"")</f>
        <v/>
      </c>
      <c r="M3633" s="104" t="str">
        <f>IFERROR(IF(E3633="","",IF(K3633&lt;&gt;"",MAX(M$64:M3632)+1,IF(AND($F3632/INDEX($F$64:$F3633,MATCH(MAX(M$64:M3632),M$64:M3632,0)-1)&gt;(1+$O$2),MAX(K$64:K3633)&gt;MAX(L$64:L3632)),MAX(M$64:M3632)+1,""))),"")</f>
        <v/>
      </c>
      <c r="N3633" s="91">
        <f t="shared" si="315"/>
        <v>0</v>
      </c>
      <c r="O3633" s="91" t="str">
        <f>IFERROR(IF(AND(N3632=$H$2*1,MAX(O$64:O3632)=MAX(P$64:P3632)),MAX(O$64:O3632)+1,""),"")</f>
        <v/>
      </c>
      <c r="P3633" s="91" t="str">
        <f>IFERROR(IF(MOD(MAX(Q$64:Q3633),10*MAX(O$64:O3633))&lt;=2,IF(AND(F3632/INDEX($F$64:$F3633,MATCH(MAX(O$64:O3633),O$64:O3633,0)-1)&lt;(1-$P$2),MAX(O$64:O3633)&gt;MAX(P$64:P3632)),MAX(O$64:O3633),""),IF(AND($F3632/INDEX($F$64:$F3633,MATCH(MAX(Q$64:Q3633),Q$64:Q3633,0)-1)&lt;(1-$P$2),MAX(O$64:O3633)&gt;MAX(P$64:P3632)),MAX(O$64:O3633),"")),"")</f>
        <v/>
      </c>
      <c r="Q3633" s="91" t="str">
        <f>IFERROR(IF(E3633="","",IF(O3633&lt;&gt;"",MAX(O$64:O3633)*10+1,IF(AND($F3632/INDEX($F$64:$F3633,MATCH(MAX(Q$64:Q3632),Q$64:Q3632,0)-1)&gt;(1+$O$2),MAX(O$64:O3633)&gt;MAX(P$64:P3632)),MAX(Q$64:Q3632)+1,""))),"")</f>
        <v/>
      </c>
    </row>
    <row r="3634" spans="1:17" x14ac:dyDescent="0.2">
      <c r="A3634" s="13">
        <f>HLOOKUP($E$2,历史数据!$V$3:$AE$5000,ROW(A3632),)</f>
        <v>1362200</v>
      </c>
      <c r="B3634" s="41">
        <v>41926</v>
      </c>
      <c r="C3634" s="100">
        <f>IFERROR(IF(A3634&lt;&gt;0,MAX($C$4:C3633)+1,""),"")</f>
        <v>3538</v>
      </c>
      <c r="D3634" s="100"/>
      <c r="E3634" s="99">
        <f t="shared" si="316"/>
        <v>42065</v>
      </c>
      <c r="F3634" s="101">
        <f>IFERROR(VLOOKUP(E3634,历史数据!AH:AJ,3,),"")</f>
        <v>17.384672888536301</v>
      </c>
      <c r="G3634" s="101">
        <f t="shared" si="312"/>
        <v>15.973525715162683</v>
      </c>
      <c r="H3634" s="105">
        <f t="shared" si="313"/>
        <v>-2.1751247298085197E-4</v>
      </c>
      <c r="I3634" s="101">
        <f>IFERROR(VLOOKUP(E3634,历史数据!AH:AJ,2,),"")</f>
        <v>16.772169420949101</v>
      </c>
      <c r="J3634" s="104">
        <f t="shared" si="314"/>
        <v>0</v>
      </c>
      <c r="K3634" s="104" t="str">
        <f>IFERROR(IF(AND(J3633=$H$2*1,MAX(K$64:K3633)=MAX(L$64:L3633)),MAX(K$64:K3633)+1,""),"")</f>
        <v/>
      </c>
      <c r="L3634" s="104" t="str">
        <f>IFERROR(IF(AND($F3633/INDEX($F$64:$F3634,MATCH(MAX(M$64:M3634),M$64:M3634,0)-1)&lt;(1-$P$2),MAX(K$64:K3634)&gt;MAX(L$64:L3633)),MAX(K$64:K3634),""),"")</f>
        <v/>
      </c>
      <c r="M3634" s="104" t="str">
        <f>IFERROR(IF(E3634="","",IF(K3634&lt;&gt;"",MAX(M$64:M3633)+1,IF(AND($F3633/INDEX($F$64:$F3634,MATCH(MAX(M$64:M3633),M$64:M3633,0)-1)&gt;(1+$O$2),MAX(K$64:K3634)&gt;MAX(L$64:L3633)),MAX(M$64:M3633)+1,""))),"")</f>
        <v/>
      </c>
      <c r="N3634" s="91">
        <f t="shared" si="315"/>
        <v>0</v>
      </c>
      <c r="O3634" s="91" t="str">
        <f>IFERROR(IF(AND(N3633=$H$2*1,MAX(O$64:O3633)=MAX(P$64:P3633)),MAX(O$64:O3633)+1,""),"")</f>
        <v/>
      </c>
      <c r="P3634" s="91" t="str">
        <f>IFERROR(IF(MOD(MAX(Q$64:Q3634),10*MAX(O$64:O3634))&lt;=2,IF(AND(F3633/INDEX($F$64:$F3634,MATCH(MAX(O$64:O3634),O$64:O3634,0)-1)&lt;(1-$P$2),MAX(O$64:O3634)&gt;MAX(P$64:P3633)),MAX(O$64:O3634),""),IF(AND($F3633/INDEX($F$64:$F3634,MATCH(MAX(Q$64:Q3634),Q$64:Q3634,0)-1)&lt;(1-$P$2),MAX(O$64:O3634)&gt;MAX(P$64:P3633)),MAX(O$64:O3634),"")),"")</f>
        <v/>
      </c>
      <c r="Q3634" s="91" t="str">
        <f>IFERROR(IF(E3634="","",IF(O3634&lt;&gt;"",MAX(O$64:O3634)*10+1,IF(AND($F3633/INDEX($F$64:$F3634,MATCH(MAX(Q$64:Q3633),Q$64:Q3633,0)-1)&gt;(1+$O$2),MAX(O$64:O3634)&gt;MAX(P$64:P3633)),MAX(Q$64:Q3633)+1,""))),"")</f>
        <v/>
      </c>
    </row>
    <row r="3635" spans="1:17" x14ac:dyDescent="0.2">
      <c r="A3635" s="13">
        <f>HLOOKUP($E$2,历史数据!$V$3:$AE$5000,ROW(A3633),)</f>
        <v>482426</v>
      </c>
      <c r="B3635" s="41">
        <v>41927</v>
      </c>
      <c r="C3635" s="100">
        <f>IFERROR(IF(A3635&lt;&gt;0,MAX($C$4:C3634)+1,""),"")</f>
        <v>3539</v>
      </c>
      <c r="D3635" s="100"/>
      <c r="E3635" s="99">
        <f t="shared" si="316"/>
        <v>42066</v>
      </c>
      <c r="F3635" s="101">
        <f>IFERROR(VLOOKUP(E3635,历史数据!AH:AJ,3,),"")</f>
        <v>17.488928797912799</v>
      </c>
      <c r="G3635" s="101">
        <f t="shared" si="312"/>
        <v>15.974177314596286</v>
      </c>
      <c r="H3635" s="105">
        <f t="shared" si="313"/>
        <v>4.0792461553085246E-5</v>
      </c>
      <c r="I3635" s="101">
        <f>IFERROR(VLOOKUP(E3635,历史数据!AH:AJ,2,),"")</f>
        <v>17.111001126422899</v>
      </c>
      <c r="J3635" s="104">
        <f t="shared" si="314"/>
        <v>1</v>
      </c>
      <c r="K3635" s="104" t="str">
        <f>IFERROR(IF(AND(J3634=$H$2*1,MAX(K$64:K3634)=MAX(L$64:L3634)),MAX(K$64:K3634)+1,""),"")</f>
        <v/>
      </c>
      <c r="L3635" s="104" t="str">
        <f>IFERROR(IF(AND($F3634/INDEX($F$64:$F3635,MATCH(MAX(M$64:M3635),M$64:M3635,0)-1)&lt;(1-$P$2),MAX(K$64:K3635)&gt;MAX(L$64:L3634)),MAX(K$64:K3635),""),"")</f>
        <v/>
      </c>
      <c r="M3635" s="104" t="str">
        <f>IFERROR(IF(E3635="","",IF(K3635&lt;&gt;"",MAX(M$64:M3634)+1,IF(AND($F3634/INDEX($F$64:$F3635,MATCH(MAX(M$64:M3634),M$64:M3634,0)-1)&gt;(1+$O$2),MAX(K$64:K3635)&gt;MAX(L$64:L3634)),MAX(M$64:M3634)+1,""))),"")</f>
        <v/>
      </c>
      <c r="N3635" s="91">
        <f t="shared" si="315"/>
        <v>1</v>
      </c>
      <c r="O3635" s="91" t="str">
        <f>IFERROR(IF(AND(N3634=$H$2*1,MAX(O$64:O3634)=MAX(P$64:P3634)),MAX(O$64:O3634)+1,""),"")</f>
        <v/>
      </c>
      <c r="P3635" s="91" t="str">
        <f>IFERROR(IF(MOD(MAX(Q$64:Q3635),10*MAX(O$64:O3635))&lt;=2,IF(AND(F3634/INDEX($F$64:$F3635,MATCH(MAX(O$64:O3635),O$64:O3635,0)-1)&lt;(1-$P$2),MAX(O$64:O3635)&gt;MAX(P$64:P3634)),MAX(O$64:O3635),""),IF(AND($F3634/INDEX($F$64:$F3635,MATCH(MAX(Q$64:Q3635),Q$64:Q3635,0)-1)&lt;(1-$P$2),MAX(O$64:O3635)&gt;MAX(P$64:P3634)),MAX(O$64:O3635),"")),"")</f>
        <v/>
      </c>
      <c r="Q3635" s="91" t="str">
        <f>IFERROR(IF(E3635="","",IF(O3635&lt;&gt;"",MAX(O$64:O3635)*10+1,IF(AND($F3634/INDEX($F$64:$F3635,MATCH(MAX(Q$64:Q3634),Q$64:Q3634,0)-1)&gt;(1+$O$2),MAX(O$64:O3635)&gt;MAX(P$64:P3634)),MAX(Q$64:Q3634)+1,""))),"")</f>
        <v/>
      </c>
    </row>
    <row r="3636" spans="1:17" x14ac:dyDescent="0.2">
      <c r="A3636" s="13">
        <f>HLOOKUP($E$2,历史数据!$V$3:$AE$5000,ROW(A3634),)</f>
        <v>731610</v>
      </c>
      <c r="B3636" s="41">
        <v>41928</v>
      </c>
      <c r="C3636" s="100">
        <f>IFERROR(IF(A3636&lt;&gt;0,MAX($C$4:C3635)+1,""),"")</f>
        <v>3540</v>
      </c>
      <c r="D3636" s="100"/>
      <c r="E3636" s="99">
        <f t="shared" si="316"/>
        <v>42067</v>
      </c>
      <c r="F3636" s="101">
        <f>IFERROR(VLOOKUP(E3636,历史数据!AH:AJ,3,),"")</f>
        <v>17.710472605337898</v>
      </c>
      <c r="G3636" s="101">
        <f t="shared" si="312"/>
        <v>15.982213707610729</v>
      </c>
      <c r="H3636" s="105">
        <f t="shared" si="313"/>
        <v>5.0308650368480201E-4</v>
      </c>
      <c r="I3636" s="101">
        <f>IFERROR(VLOOKUP(E3636,历史数据!AH:AJ,2,),"")</f>
        <v>17.475896809240702</v>
      </c>
      <c r="J3636" s="104">
        <f t="shared" si="314"/>
        <v>2</v>
      </c>
      <c r="K3636" s="104" t="str">
        <f>IFERROR(IF(AND(J3635=$H$2*1,MAX(K$64:K3635)=MAX(L$64:L3635)),MAX(K$64:K3635)+1,""),"")</f>
        <v/>
      </c>
      <c r="L3636" s="104" t="str">
        <f>IFERROR(IF(AND($F3635/INDEX($F$64:$F3636,MATCH(MAX(M$64:M3636),M$64:M3636,0)-1)&lt;(1-$P$2),MAX(K$64:K3636)&gt;MAX(L$64:L3635)),MAX(K$64:K3636),""),"")</f>
        <v/>
      </c>
      <c r="M3636" s="104" t="str">
        <f>IFERROR(IF(E3636="","",IF(K3636&lt;&gt;"",MAX(M$64:M3635)+1,IF(AND($F3635/INDEX($F$64:$F3636,MATCH(MAX(M$64:M3635),M$64:M3635,0)-1)&gt;(1+$O$2),MAX(K$64:K3636)&gt;MAX(L$64:L3635)),MAX(M$64:M3635)+1,""))),"")</f>
        <v/>
      </c>
      <c r="N3636" s="91">
        <f t="shared" si="315"/>
        <v>2</v>
      </c>
      <c r="O3636" s="91" t="str">
        <f>IFERROR(IF(AND(N3635=$H$2*1,MAX(O$64:O3635)=MAX(P$64:P3635)),MAX(O$64:O3635)+1,""),"")</f>
        <v/>
      </c>
      <c r="P3636" s="91" t="str">
        <f>IFERROR(IF(MOD(MAX(Q$64:Q3636),10*MAX(O$64:O3636))&lt;=2,IF(AND(F3635/INDEX($F$64:$F3636,MATCH(MAX(O$64:O3636),O$64:O3636,0)-1)&lt;(1-$P$2),MAX(O$64:O3636)&gt;MAX(P$64:P3635)),MAX(O$64:O3636),""),IF(AND($F3635/INDEX($F$64:$F3636,MATCH(MAX(Q$64:Q3636),Q$64:Q3636,0)-1)&lt;(1-$P$2),MAX(O$64:O3636)&gt;MAX(P$64:P3635)),MAX(O$64:O3636),"")),"")</f>
        <v/>
      </c>
      <c r="Q3636" s="91" t="str">
        <f>IFERROR(IF(E3636="","",IF(O3636&lt;&gt;"",MAX(O$64:O3636)*10+1,IF(AND($F3635/INDEX($F$64:$F3636,MATCH(MAX(Q$64:Q3635),Q$64:Q3635,0)-1)&gt;(1+$O$2),MAX(O$64:O3636)&gt;MAX(P$64:P3635)),MAX(Q$64:Q3635)+1,""))),"")</f>
        <v/>
      </c>
    </row>
    <row r="3637" spans="1:17" x14ac:dyDescent="0.2">
      <c r="A3637" s="13">
        <f>HLOOKUP($E$2,历史数据!$V$3:$AE$5000,ROW(A3635),)</f>
        <v>812707</v>
      </c>
      <c r="B3637" s="41">
        <v>41929</v>
      </c>
      <c r="C3637" s="100">
        <f>IFERROR(IF(A3637&lt;&gt;0,MAX($C$4:C3636)+1,""),"")</f>
        <v>3541</v>
      </c>
      <c r="D3637" s="100"/>
      <c r="E3637" s="99">
        <f t="shared" si="316"/>
        <v>42068</v>
      </c>
      <c r="F3637" s="101">
        <f>IFERROR(VLOOKUP(E3637,历史数据!AH:AJ,3,),"")</f>
        <v>17.5801527186172</v>
      </c>
      <c r="G3637" s="101">
        <f t="shared" si="312"/>
        <v>15.984385705722739</v>
      </c>
      <c r="H3637" s="105">
        <f t="shared" si="313"/>
        <v>1.3590095538362768E-4</v>
      </c>
      <c r="I3637" s="101">
        <f>IFERROR(VLOOKUP(E3637,历史数据!AH:AJ,2,),"")</f>
        <v>17.5931847072893</v>
      </c>
      <c r="J3637" s="104">
        <f t="shared" si="314"/>
        <v>3</v>
      </c>
      <c r="K3637" s="104" t="str">
        <f>IFERROR(IF(AND(J3636=$H$2*1,MAX(K$64:K3636)=MAX(L$64:L3636)),MAX(K$64:K3636)+1,""),"")</f>
        <v/>
      </c>
      <c r="L3637" s="104" t="str">
        <f>IFERROR(IF(AND($F3636/INDEX($F$64:$F3637,MATCH(MAX(M$64:M3637),M$64:M3637,0)-1)&lt;(1-$P$2),MAX(K$64:K3637)&gt;MAX(L$64:L3636)),MAX(K$64:K3637),""),"")</f>
        <v/>
      </c>
      <c r="M3637" s="104" t="str">
        <f>IFERROR(IF(E3637="","",IF(K3637&lt;&gt;"",MAX(M$64:M3636)+1,IF(AND($F3636/INDEX($F$64:$F3637,MATCH(MAX(M$64:M3636),M$64:M3636,0)-1)&gt;(1+$O$2),MAX(K$64:K3637)&gt;MAX(L$64:L3636)),MAX(M$64:M3636)+1,""))),"")</f>
        <v/>
      </c>
      <c r="N3637" s="91">
        <f t="shared" si="315"/>
        <v>3</v>
      </c>
      <c r="O3637" s="91" t="str">
        <f>IFERROR(IF(AND(N3636=$H$2*1,MAX(O$64:O3636)=MAX(P$64:P3636)),MAX(O$64:O3636)+1,""),"")</f>
        <v/>
      </c>
      <c r="P3637" s="91" t="str">
        <f>IFERROR(IF(MOD(MAX(Q$64:Q3637),10*MAX(O$64:O3637))&lt;=2,IF(AND(F3636/INDEX($F$64:$F3637,MATCH(MAX(O$64:O3637),O$64:O3637,0)-1)&lt;(1-$P$2),MAX(O$64:O3637)&gt;MAX(P$64:P3636)),MAX(O$64:O3637),""),IF(AND($F3636/INDEX($F$64:$F3637,MATCH(MAX(Q$64:Q3637),Q$64:Q3637,0)-1)&lt;(1-$P$2),MAX(O$64:O3637)&gt;MAX(P$64:P3636)),MAX(O$64:O3637),"")),"")</f>
        <v/>
      </c>
      <c r="Q3637" s="91" t="str">
        <f>IFERROR(IF(E3637="","",IF(O3637&lt;&gt;"",MAX(O$64:O3637)*10+1,IF(AND($F3636/INDEX($F$64:$F3637,MATCH(MAX(Q$64:Q3636),Q$64:Q3636,0)-1)&gt;(1+$O$2),MAX(O$64:O3637)&gt;MAX(P$64:P3636)),MAX(Q$64:Q3636)+1,""))),"")</f>
        <v/>
      </c>
    </row>
    <row r="3638" spans="1:17" x14ac:dyDescent="0.2">
      <c r="A3638" s="13">
        <f>HLOOKUP($E$2,历史数据!$V$3:$AE$5000,ROW(A3636),)</f>
        <v>885874</v>
      </c>
      <c r="B3638" s="41">
        <v>41932</v>
      </c>
      <c r="C3638" s="100">
        <f>IFERROR(IF(A3638&lt;&gt;0,MAX($C$4:C3637)+1,""),"")</f>
        <v>3542</v>
      </c>
      <c r="D3638" s="100"/>
      <c r="E3638" s="99">
        <f t="shared" si="316"/>
        <v>42069</v>
      </c>
      <c r="F3638" s="101">
        <f>IFERROR(VLOOKUP(E3638,历史数据!AH:AJ,3,),"")</f>
        <v>17.5931847072893</v>
      </c>
      <c r="G3638" s="101">
        <f t="shared" si="312"/>
        <v>15.988946901757965</v>
      </c>
      <c r="H3638" s="105">
        <f t="shared" si="313"/>
        <v>2.8535322652989414E-4</v>
      </c>
      <c r="I3638" s="101">
        <f>IFERROR(VLOOKUP(E3638,历史数据!AH:AJ,2,),"")</f>
        <v>17.554088741273102</v>
      </c>
      <c r="J3638" s="104">
        <f t="shared" si="314"/>
        <v>4</v>
      </c>
      <c r="K3638" s="104" t="str">
        <f>IFERROR(IF(AND(J3637=$H$2*1,MAX(K$64:K3637)=MAX(L$64:L3637)),MAX(K$64:K3637)+1,""),"")</f>
        <v/>
      </c>
      <c r="L3638" s="104" t="str">
        <f>IFERROR(IF(AND($F3637/INDEX($F$64:$F3638,MATCH(MAX(M$64:M3638),M$64:M3638,0)-1)&lt;(1-$P$2),MAX(K$64:K3638)&gt;MAX(L$64:L3637)),MAX(K$64:K3638),""),"")</f>
        <v/>
      </c>
      <c r="M3638" s="104" t="str">
        <f>IFERROR(IF(E3638="","",IF(K3638&lt;&gt;"",MAX(M$64:M3637)+1,IF(AND($F3637/INDEX($F$64:$F3638,MATCH(MAX(M$64:M3637),M$64:M3637,0)-1)&gt;(1+$O$2),MAX(K$64:K3638)&gt;MAX(L$64:L3637)),MAX(M$64:M3637)+1,""))),"")</f>
        <v/>
      </c>
      <c r="N3638" s="91">
        <f t="shared" si="315"/>
        <v>4</v>
      </c>
      <c r="O3638" s="91" t="str">
        <f>IFERROR(IF(AND(N3637=$H$2*1,MAX(O$64:O3637)=MAX(P$64:P3637)),MAX(O$64:O3637)+1,""),"")</f>
        <v/>
      </c>
      <c r="P3638" s="91" t="str">
        <f>IFERROR(IF(MOD(MAX(Q$64:Q3638),10*MAX(O$64:O3638))&lt;=2,IF(AND(F3637/INDEX($F$64:$F3638,MATCH(MAX(O$64:O3638),O$64:O3638,0)-1)&lt;(1-$P$2),MAX(O$64:O3638)&gt;MAX(P$64:P3637)),MAX(O$64:O3638),""),IF(AND($F3637/INDEX($F$64:$F3638,MATCH(MAX(Q$64:Q3638),Q$64:Q3638,0)-1)&lt;(1-$P$2),MAX(O$64:O3638)&gt;MAX(P$64:P3637)),MAX(O$64:O3638),"")),"")</f>
        <v/>
      </c>
      <c r="Q3638" s="91" t="str">
        <f>IFERROR(IF(E3638="","",IF(O3638&lt;&gt;"",MAX(O$64:O3638)*10+1,IF(AND($F3637/INDEX($F$64:$F3638,MATCH(MAX(Q$64:Q3637),Q$64:Q3637,0)-1)&gt;(1+$O$2),MAX(O$64:O3638)&gt;MAX(P$64:P3637)),MAX(Q$64:Q3637)+1,""))),"")</f>
        <v/>
      </c>
    </row>
    <row r="3639" spans="1:17" x14ac:dyDescent="0.2">
      <c r="A3639" s="13">
        <f>HLOOKUP($E$2,历史数据!$V$3:$AE$5000,ROW(A3637),)</f>
        <v>1419249</v>
      </c>
      <c r="B3639" s="41">
        <v>41933</v>
      </c>
      <c r="C3639" s="100">
        <f>IFERROR(IF(A3639&lt;&gt;0,MAX($C$4:C3638)+1,""),"")</f>
        <v>3543</v>
      </c>
      <c r="D3639" s="100"/>
      <c r="E3639" s="99">
        <f t="shared" si="316"/>
        <v>42072</v>
      </c>
      <c r="F3639" s="101">
        <f>IFERROR(VLOOKUP(E3639,历史数据!AH:AJ,3,),"")</f>
        <v>17.723504594009999</v>
      </c>
      <c r="G3639" s="101">
        <f t="shared" si="312"/>
        <v>15.996766094961206</v>
      </c>
      <c r="H3639" s="105">
        <f t="shared" si="313"/>
        <v>4.8903741136196999E-4</v>
      </c>
      <c r="I3639" s="101">
        <f>IFERROR(VLOOKUP(E3639,历史数据!AH:AJ,2,),"")</f>
        <v>17.6062166959614</v>
      </c>
      <c r="J3639" s="104">
        <f t="shared" si="314"/>
        <v>5</v>
      </c>
      <c r="K3639" s="104" t="str">
        <f>IFERROR(IF(AND(J3638=$H$2*1,MAX(K$64:K3638)=MAX(L$64:L3638)),MAX(K$64:K3638)+1,""),"")</f>
        <v/>
      </c>
      <c r="L3639" s="104" t="str">
        <f>IFERROR(IF(AND($F3638/INDEX($F$64:$F3639,MATCH(MAX(M$64:M3639),M$64:M3639,0)-1)&lt;(1-$P$2),MAX(K$64:K3639)&gt;MAX(L$64:L3638)),MAX(K$64:K3639),""),"")</f>
        <v/>
      </c>
      <c r="M3639" s="104" t="str">
        <f>IFERROR(IF(E3639="","",IF(K3639&lt;&gt;"",MAX(M$64:M3638)+1,IF(AND($F3638/INDEX($F$64:$F3639,MATCH(MAX(M$64:M3638),M$64:M3638,0)-1)&gt;(1+$O$2),MAX(K$64:K3639)&gt;MAX(L$64:L3638)),MAX(M$64:M3638)+1,""))),"")</f>
        <v/>
      </c>
      <c r="N3639" s="91">
        <f t="shared" si="315"/>
        <v>5</v>
      </c>
      <c r="O3639" s="91" t="str">
        <f>IFERROR(IF(AND(N3638=$H$2*1,MAX(O$64:O3638)=MAX(P$64:P3638)),MAX(O$64:O3638)+1,""),"")</f>
        <v/>
      </c>
      <c r="P3639" s="91" t="str">
        <f>IFERROR(IF(MOD(MAX(Q$64:Q3639),10*MAX(O$64:O3639))&lt;=2,IF(AND(F3638/INDEX($F$64:$F3639,MATCH(MAX(O$64:O3639),O$64:O3639,0)-1)&lt;(1-$P$2),MAX(O$64:O3639)&gt;MAX(P$64:P3638)),MAX(O$64:O3639),""),IF(AND($F3638/INDEX($F$64:$F3639,MATCH(MAX(Q$64:Q3639),Q$64:Q3639,0)-1)&lt;(1-$P$2),MAX(O$64:O3639)&gt;MAX(P$64:P3638)),MAX(O$64:O3639),"")),"")</f>
        <v/>
      </c>
      <c r="Q3639" s="91" t="str">
        <f>IFERROR(IF(E3639="","",IF(O3639&lt;&gt;"",MAX(O$64:O3639)*10+1,IF(AND($F3638/INDEX($F$64:$F3639,MATCH(MAX(Q$64:Q3638),Q$64:Q3638,0)-1)&gt;(1+$O$2),MAX(O$64:O3639)&gt;MAX(P$64:P3638)),MAX(Q$64:Q3638)+1,""))),"")</f>
        <v/>
      </c>
    </row>
    <row r="3640" spans="1:17" x14ac:dyDescent="0.2">
      <c r="A3640" s="13">
        <f>HLOOKUP($E$2,历史数据!$V$3:$AE$5000,ROW(A3638),)</f>
        <v>1072290</v>
      </c>
      <c r="B3640" s="41">
        <v>41934</v>
      </c>
      <c r="C3640" s="100">
        <f>IFERROR(IF(A3640&lt;&gt;0,MAX($C$4:C3639)+1,""),"")</f>
        <v>3544</v>
      </c>
      <c r="D3640" s="100"/>
      <c r="E3640" s="99">
        <f t="shared" si="316"/>
        <v>42073</v>
      </c>
      <c r="F3640" s="101">
        <f>IFERROR(VLOOKUP(E3640,历史数据!AH:AJ,3,),"")</f>
        <v>17.866856469402698</v>
      </c>
      <c r="G3640" s="101">
        <f t="shared" si="312"/>
        <v>16.01892047570372</v>
      </c>
      <c r="H3640" s="105">
        <f t="shared" si="313"/>
        <v>1.3849287169043212E-3</v>
      </c>
      <c r="I3640" s="101">
        <f>IFERROR(VLOOKUP(E3640,历史数据!AH:AJ,2,),"")</f>
        <v>17.8147285147144</v>
      </c>
      <c r="J3640" s="104">
        <f t="shared" si="314"/>
        <v>6</v>
      </c>
      <c r="K3640" s="104">
        <f>IFERROR(IF(AND(J3639=$H$2*1,MAX(K$64:K3639)=MAX(L$64:L3639)),MAX(K$64:K3639)+1,""),"")</f>
        <v>24</v>
      </c>
      <c r="L3640" s="104" t="str">
        <f>IFERROR(IF(AND($F3639/INDEX($F$64:$F3640,MATCH(MAX(M$64:M3640),M$64:M3640,0)-1)&lt;(1-$P$2),MAX(K$64:K3640)&gt;MAX(L$64:L3639)),MAX(K$64:K3640),""),"")</f>
        <v/>
      </c>
      <c r="M3640" s="104">
        <f>IFERROR(IF(E3640="","",IF(K3640&lt;&gt;"",MAX(M$64:M3639)+1,IF(AND($F3639/INDEX($F$64:$F3640,MATCH(MAX(M$64:M3639),M$64:M3639,0)-1)&gt;(1+$O$2),MAX(K$64:K3640)&gt;MAX(L$64:L3639)),MAX(M$64:M3639)+1,""))),"")</f>
        <v>36</v>
      </c>
      <c r="N3640" s="91">
        <f t="shared" si="315"/>
        <v>6</v>
      </c>
      <c r="O3640" s="91" t="str">
        <f>IFERROR(IF(AND(N3639=$H$2*1,MAX(O$64:O3639)=MAX(P$64:P3639)),MAX(O$64:O3639)+1,""),"")</f>
        <v/>
      </c>
      <c r="P3640" s="91" t="str">
        <f>IFERROR(IF(MOD(MAX(Q$64:Q3640),10*MAX(O$64:O3640))&lt;=2,IF(AND(F3639/INDEX($F$64:$F3640,MATCH(MAX(O$64:O3640),O$64:O3640,0)-1)&lt;(1-$P$2),MAX(O$64:O3640)&gt;MAX(P$64:P3639)),MAX(O$64:O3640),""),IF(AND($F3639/INDEX($F$64:$F3640,MATCH(MAX(Q$64:Q3640),Q$64:Q3640,0)-1)&lt;(1-$P$2),MAX(O$64:O3640)&gt;MAX(P$64:P3639)),MAX(O$64:O3640),"")),"")</f>
        <v/>
      </c>
      <c r="Q3640" s="91" t="str">
        <f>IFERROR(IF(E3640="","",IF(O3640&lt;&gt;"",MAX(O$64:O3640)*10+1,IF(AND($F3639/INDEX($F$64:$F3640,MATCH(MAX(Q$64:Q3639),Q$64:Q3639,0)-1)&gt;(1+$O$2),MAX(O$64:O3640)&gt;MAX(P$64:P3639)),MAX(Q$64:Q3639)+1,""))),"")</f>
        <v/>
      </c>
    </row>
    <row r="3641" spans="1:17" x14ac:dyDescent="0.2">
      <c r="A3641" s="13">
        <f>HLOOKUP($E$2,历史数据!$V$3:$AE$5000,ROW(A3639),)</f>
        <v>1238600</v>
      </c>
      <c r="B3641" s="41">
        <v>41935</v>
      </c>
      <c r="C3641" s="100">
        <f>IFERROR(IF(A3641&lt;&gt;0,MAX($C$4:C3640)+1,""),"")</f>
        <v>3545</v>
      </c>
      <c r="D3641" s="100"/>
      <c r="E3641" s="99">
        <f t="shared" si="316"/>
        <v>42074</v>
      </c>
      <c r="F3641" s="101">
        <f>IFERROR(VLOOKUP(E3641,历史数据!AH:AJ,3,),"")</f>
        <v>17.5801527186172</v>
      </c>
      <c r="G3641" s="101">
        <f t="shared" si="312"/>
        <v>16.043464054369441</v>
      </c>
      <c r="H3641" s="105">
        <f t="shared" si="313"/>
        <v>1.5321618396786363E-3</v>
      </c>
      <c r="I3641" s="101">
        <f>IFERROR(VLOOKUP(E3641,历史数据!AH:AJ,2,),"")</f>
        <v>17.866856469402698</v>
      </c>
      <c r="J3641" s="104">
        <f t="shared" si="314"/>
        <v>7</v>
      </c>
      <c r="K3641" s="104" t="str">
        <f>IFERROR(IF(AND(J3640=$H$2*1,MAX(K$64:K3640)=MAX(L$64:L3640)),MAX(K$64:K3640)+1,""),"")</f>
        <v/>
      </c>
      <c r="L3641" s="104" t="str">
        <f>IFERROR(IF(AND($F3640/INDEX($F$64:$F3641,MATCH(MAX(M$64:M3641),M$64:M3641,0)-1)&lt;(1-$P$2),MAX(K$64:K3641)&gt;MAX(L$64:L3640)),MAX(K$64:K3641),""),"")</f>
        <v/>
      </c>
      <c r="M3641" s="104" t="str">
        <f>IFERROR(IF(E3641="","",IF(K3641&lt;&gt;"",MAX(M$64:M3640)+1,IF(AND($F3640/INDEX($F$64:$F3641,MATCH(MAX(M$64:M3640),M$64:M3640,0)-1)&gt;(1+$O$2),MAX(K$64:K3641)&gt;MAX(L$64:L3640)),MAX(M$64:M3640)+1,""))),"")</f>
        <v/>
      </c>
      <c r="N3641" s="91">
        <f t="shared" si="315"/>
        <v>7</v>
      </c>
      <c r="O3641" s="91" t="str">
        <f>IFERROR(IF(AND(N3640=$H$2*1,MAX(O$64:O3640)=MAX(P$64:P3640)),MAX(O$64:O3640)+1,""),"")</f>
        <v/>
      </c>
      <c r="P3641" s="91" t="str">
        <f>IFERROR(IF(MOD(MAX(Q$64:Q3641),10*MAX(O$64:O3641))&lt;=2,IF(AND(F3640/INDEX($F$64:$F3641,MATCH(MAX(O$64:O3641),O$64:O3641,0)-1)&lt;(1-$P$2),MAX(O$64:O3641)&gt;MAX(P$64:P3640)),MAX(O$64:O3641),""),IF(AND($F3640/INDEX($F$64:$F3641,MATCH(MAX(Q$64:Q3641),Q$64:Q3641,0)-1)&lt;(1-$P$2),MAX(O$64:O3641)&gt;MAX(P$64:P3640)),MAX(O$64:O3641),"")),"")</f>
        <v/>
      </c>
      <c r="Q3641" s="91" t="str">
        <f>IFERROR(IF(E3641="","",IF(O3641&lt;&gt;"",MAX(O$64:O3641)*10+1,IF(AND($F3640/INDEX($F$64:$F3641,MATCH(MAX(Q$64:Q3640),Q$64:Q3640,0)-1)&gt;(1+$O$2),MAX(O$64:O3641)&gt;MAX(P$64:P3640)),MAX(Q$64:Q3640)+1,""))),"")</f>
        <v/>
      </c>
    </row>
    <row r="3642" spans="1:17" x14ac:dyDescent="0.2">
      <c r="A3642" s="13">
        <f>HLOOKUP($E$2,历史数据!$V$3:$AE$5000,ROW(A3640),)</f>
        <v>1010904</v>
      </c>
      <c r="B3642" s="41">
        <v>41936</v>
      </c>
      <c r="C3642" s="100">
        <f>IFERROR(IF(A3642&lt;&gt;0,MAX($C$4:C3641)+1,""),"")</f>
        <v>3546</v>
      </c>
      <c r="D3642" s="100"/>
      <c r="E3642" s="99">
        <f t="shared" si="316"/>
        <v>42075</v>
      </c>
      <c r="F3642" s="101">
        <f>IFERROR(VLOOKUP(E3642,历史数据!AH:AJ,3,),"")</f>
        <v>17.423768854552499</v>
      </c>
      <c r="G3642" s="101">
        <f t="shared" si="312"/>
        <v>16.078867623595219</v>
      </c>
      <c r="H3642" s="105">
        <f t="shared" si="313"/>
        <v>2.2067284911662099E-3</v>
      </c>
      <c r="I3642" s="101">
        <f>IFERROR(VLOOKUP(E3642,历史数据!AH:AJ,2,),"")</f>
        <v>17.501960786584799</v>
      </c>
      <c r="J3642" s="104">
        <f t="shared" si="314"/>
        <v>8</v>
      </c>
      <c r="K3642" s="104" t="str">
        <f>IFERROR(IF(AND(J3641=$H$2*1,MAX(K$64:K3641)=MAX(L$64:L3641)),MAX(K$64:K3641)+1,""),"")</f>
        <v/>
      </c>
      <c r="L3642" s="104" t="str">
        <f>IFERROR(IF(AND($F3641/INDEX($F$64:$F3642,MATCH(MAX(M$64:M3642),M$64:M3642,0)-1)&lt;(1-$P$2),MAX(K$64:K3642)&gt;MAX(L$64:L3641)),MAX(K$64:K3642),""),"")</f>
        <v/>
      </c>
      <c r="M3642" s="104" t="str">
        <f>IFERROR(IF(E3642="","",IF(K3642&lt;&gt;"",MAX(M$64:M3641)+1,IF(AND($F3641/INDEX($F$64:$F3642,MATCH(MAX(M$64:M3641),M$64:M3641,0)-1)&gt;(1+$O$2),MAX(K$64:K3642)&gt;MAX(L$64:L3641)),MAX(M$64:M3641)+1,""))),"")</f>
        <v/>
      </c>
      <c r="N3642" s="91">
        <f t="shared" si="315"/>
        <v>8</v>
      </c>
      <c r="O3642" s="91" t="str">
        <f>IFERROR(IF(AND(N3641=$H$2*1,MAX(O$64:O3641)=MAX(P$64:P3641)),MAX(O$64:O3641)+1,""),"")</f>
        <v/>
      </c>
      <c r="P3642" s="91" t="str">
        <f>IFERROR(IF(MOD(MAX(Q$64:Q3642),10*MAX(O$64:O3642))&lt;=2,IF(AND(F3641/INDEX($F$64:$F3642,MATCH(MAX(O$64:O3642),O$64:O3642,0)-1)&lt;(1-$P$2),MAX(O$64:O3642)&gt;MAX(P$64:P3641)),MAX(O$64:O3642),""),IF(AND($F3641/INDEX($F$64:$F3642,MATCH(MAX(Q$64:Q3642),Q$64:Q3642,0)-1)&lt;(1-$P$2),MAX(O$64:O3642)&gt;MAX(P$64:P3641)),MAX(O$64:O3642),"")),"")</f>
        <v/>
      </c>
      <c r="Q3642" s="91" t="str">
        <f>IFERROR(IF(E3642="","",IF(O3642&lt;&gt;"",MAX(O$64:O3642)*10+1,IF(AND($F3641/INDEX($F$64:$F3642,MATCH(MAX(Q$64:Q3641),Q$64:Q3641,0)-1)&gt;(1+$O$2),MAX(O$64:O3642)&gt;MAX(P$64:P3641)),MAX(Q$64:Q3641)+1,""))),"")</f>
        <v/>
      </c>
    </row>
    <row r="3643" spans="1:17" x14ac:dyDescent="0.2">
      <c r="A3643" s="13">
        <f>HLOOKUP($E$2,历史数据!$V$3:$AE$5000,ROW(A3641),)</f>
        <v>620210</v>
      </c>
      <c r="B3643" s="41">
        <v>41939</v>
      </c>
      <c r="C3643" s="100">
        <f>IFERROR(IF(A3643&lt;&gt;0,MAX($C$4:C3642)+1,""),"")</f>
        <v>3547</v>
      </c>
      <c r="D3643" s="100"/>
      <c r="E3643" s="99">
        <f t="shared" si="316"/>
        <v>42076</v>
      </c>
      <c r="F3643" s="101">
        <f>IFERROR(VLOOKUP(E3643,历史数据!AH:AJ,3,),"")</f>
        <v>17.475896809240702</v>
      </c>
      <c r="G3643" s="101">
        <f t="shared" si="312"/>
        <v>16.107755198484963</v>
      </c>
      <c r="H3643" s="105">
        <f t="shared" si="313"/>
        <v>1.7966174960823977E-3</v>
      </c>
      <c r="I3643" s="101">
        <f>IFERROR(VLOOKUP(E3643,历史数据!AH:AJ,2,),"")</f>
        <v>17.501960786584799</v>
      </c>
      <c r="J3643" s="104">
        <f t="shared" si="314"/>
        <v>9</v>
      </c>
      <c r="K3643" s="104" t="str">
        <f>IFERROR(IF(AND(J3642=$H$2*1,MAX(K$64:K3642)=MAX(L$64:L3642)),MAX(K$64:K3642)+1,""),"")</f>
        <v/>
      </c>
      <c r="L3643" s="104" t="str">
        <f>IFERROR(IF(AND($F3642/INDEX($F$64:$F3643,MATCH(MAX(M$64:M3643),M$64:M3643,0)-1)&lt;(1-$P$2),MAX(K$64:K3643)&gt;MAX(L$64:L3642)),MAX(K$64:K3643),""),"")</f>
        <v/>
      </c>
      <c r="M3643" s="104" t="str">
        <f>IFERROR(IF(E3643="","",IF(K3643&lt;&gt;"",MAX(M$64:M3642)+1,IF(AND($F3642/INDEX($F$64:$F3643,MATCH(MAX(M$64:M3642),M$64:M3642,0)-1)&gt;(1+$O$2),MAX(K$64:K3643)&gt;MAX(L$64:L3642)),MAX(M$64:M3642)+1,""))),"")</f>
        <v/>
      </c>
      <c r="N3643" s="91">
        <f t="shared" si="315"/>
        <v>9</v>
      </c>
      <c r="O3643" s="91" t="str">
        <f>IFERROR(IF(AND(N3642=$H$2*1,MAX(O$64:O3642)=MAX(P$64:P3642)),MAX(O$64:O3642)+1,""),"")</f>
        <v/>
      </c>
      <c r="P3643" s="91" t="str">
        <f>IFERROR(IF(MOD(MAX(Q$64:Q3643),10*MAX(O$64:O3643))&lt;=2,IF(AND(F3642/INDEX($F$64:$F3643,MATCH(MAX(O$64:O3643),O$64:O3643,0)-1)&lt;(1-$P$2),MAX(O$64:O3643)&gt;MAX(P$64:P3642)),MAX(O$64:O3643),""),IF(AND($F3642/INDEX($F$64:$F3643,MATCH(MAX(Q$64:Q3643),Q$64:Q3643,0)-1)&lt;(1-$P$2),MAX(O$64:O3643)&gt;MAX(P$64:P3642)),MAX(O$64:O3643),"")),"")</f>
        <v/>
      </c>
      <c r="Q3643" s="91" t="str">
        <f>IFERROR(IF(E3643="","",IF(O3643&lt;&gt;"",MAX(O$64:O3643)*10+1,IF(AND($F3642/INDEX($F$64:$F3643,MATCH(MAX(Q$64:Q3642),Q$64:Q3642,0)-1)&gt;(1+$O$2),MAX(O$64:O3643)&gt;MAX(P$64:P3642)),MAX(Q$64:Q3642)+1,""))),"")</f>
        <v/>
      </c>
    </row>
    <row r="3644" spans="1:17" x14ac:dyDescent="0.2">
      <c r="A3644" s="13">
        <f>HLOOKUP($E$2,历史数据!$V$3:$AE$5000,ROW(A3642),)</f>
        <v>837815</v>
      </c>
      <c r="B3644" s="41">
        <v>41940</v>
      </c>
      <c r="C3644" s="100">
        <f>IFERROR(IF(A3644&lt;&gt;0,MAX($C$4:C3643)+1,""),"")</f>
        <v>3548</v>
      </c>
      <c r="D3644" s="100"/>
      <c r="E3644" s="99">
        <f t="shared" si="316"/>
        <v>42079</v>
      </c>
      <c r="F3644" s="101">
        <f>IFERROR(VLOOKUP(E3644,历史数据!AH:AJ,3,),"")</f>
        <v>18.088400276827802</v>
      </c>
      <c r="G3644" s="101">
        <f t="shared" si="312"/>
        <v>16.145765165445155</v>
      </c>
      <c r="H3644" s="105">
        <f t="shared" si="313"/>
        <v>2.3597308558407359E-3</v>
      </c>
      <c r="I3644" s="101">
        <f>IFERROR(VLOOKUP(E3644,历史数据!AH:AJ,2,),"")</f>
        <v>17.6713766393217</v>
      </c>
      <c r="J3644" s="104">
        <f t="shared" si="314"/>
        <v>10</v>
      </c>
      <c r="K3644" s="104" t="str">
        <f>IFERROR(IF(AND(J3643=$H$2*1,MAX(K$64:K3643)=MAX(L$64:L3643)),MAX(K$64:K3643)+1,""),"")</f>
        <v/>
      </c>
      <c r="L3644" s="104" t="str">
        <f>IFERROR(IF(AND($F3643/INDEX($F$64:$F3644,MATCH(MAX(M$64:M3644),M$64:M3644,0)-1)&lt;(1-$P$2),MAX(K$64:K3644)&gt;MAX(L$64:L3643)),MAX(K$64:K3644),""),"")</f>
        <v/>
      </c>
      <c r="M3644" s="104" t="str">
        <f>IFERROR(IF(E3644="","",IF(K3644&lt;&gt;"",MAX(M$64:M3643)+1,IF(AND($F3643/INDEX($F$64:$F3644,MATCH(MAX(M$64:M3643),M$64:M3643,0)-1)&gt;(1+$O$2),MAX(K$64:K3644)&gt;MAX(L$64:L3643)),MAX(M$64:M3643)+1,""))),"")</f>
        <v/>
      </c>
      <c r="N3644" s="91">
        <f t="shared" si="315"/>
        <v>10</v>
      </c>
      <c r="O3644" s="91" t="str">
        <f>IFERROR(IF(AND(N3643=$H$2*1,MAX(O$64:O3643)=MAX(P$64:P3643)),MAX(O$64:O3643)+1,""),"")</f>
        <v/>
      </c>
      <c r="P3644" s="91" t="str">
        <f>IFERROR(IF(MOD(MAX(Q$64:Q3644),10*MAX(O$64:O3644))&lt;=2,IF(AND(F3643/INDEX($F$64:$F3644,MATCH(MAX(O$64:O3644),O$64:O3644,0)-1)&lt;(1-$P$2),MAX(O$64:O3644)&gt;MAX(P$64:P3643)),MAX(O$64:O3644),""),IF(AND($F3643/INDEX($F$64:$F3644,MATCH(MAX(Q$64:Q3644),Q$64:Q3644,0)-1)&lt;(1-$P$2),MAX(O$64:O3644)&gt;MAX(P$64:P3643)),MAX(O$64:O3644),"")),"")</f>
        <v/>
      </c>
      <c r="Q3644" s="91" t="str">
        <f>IFERROR(IF(E3644="","",IF(O3644&lt;&gt;"",MAX(O$64:O3644)*10+1,IF(AND($F3643/INDEX($F$64:$F3644,MATCH(MAX(Q$64:Q3643),Q$64:Q3643,0)-1)&gt;(1+$O$2),MAX(O$64:O3644)&gt;MAX(P$64:P3643)),MAX(Q$64:Q3643)+1,""))),"")</f>
        <v/>
      </c>
    </row>
    <row r="3645" spans="1:17" x14ac:dyDescent="0.2">
      <c r="A3645" s="13">
        <f>HLOOKUP($E$2,历史数据!$V$3:$AE$5000,ROW(A3643),)</f>
        <v>868080</v>
      </c>
      <c r="B3645" s="41">
        <v>41941</v>
      </c>
      <c r="C3645" s="100">
        <f>IFERROR(IF(A3645&lt;&gt;0,MAX($C$4:C3644)+1,""),"")</f>
        <v>3549</v>
      </c>
      <c r="D3645" s="100"/>
      <c r="E3645" s="99">
        <f t="shared" si="316"/>
        <v>42080</v>
      </c>
      <c r="F3645" s="101">
        <f>IFERROR(VLOOKUP(E3645,历史数据!AH:AJ,3,),"")</f>
        <v>18.153560220188201</v>
      </c>
      <c r="G3645" s="101">
        <f t="shared" si="312"/>
        <v>16.182689133349346</v>
      </c>
      <c r="H3645" s="105">
        <f t="shared" si="313"/>
        <v>2.2869134739562647E-3</v>
      </c>
      <c r="I3645" s="101">
        <f>IFERROR(VLOOKUP(E3645,历史数据!AH:AJ,2,),"")</f>
        <v>18.088400276827802</v>
      </c>
      <c r="J3645" s="104">
        <f t="shared" si="314"/>
        <v>11</v>
      </c>
      <c r="K3645" s="104" t="str">
        <f>IFERROR(IF(AND(J3644=$H$2*1,MAX(K$64:K3644)=MAX(L$64:L3644)),MAX(K$64:K3644)+1,""),"")</f>
        <v/>
      </c>
      <c r="L3645" s="104" t="str">
        <f>IFERROR(IF(AND($F3644/INDEX($F$64:$F3645,MATCH(MAX(M$64:M3645),M$64:M3645,0)-1)&lt;(1-$P$2),MAX(K$64:K3645)&gt;MAX(L$64:L3644)),MAX(K$64:K3645),""),"")</f>
        <v/>
      </c>
      <c r="M3645" s="104" t="str">
        <f>IFERROR(IF(E3645="","",IF(K3645&lt;&gt;"",MAX(M$64:M3644)+1,IF(AND($F3644/INDEX($F$64:$F3645,MATCH(MAX(M$64:M3644),M$64:M3644,0)-1)&gt;(1+$O$2),MAX(K$64:K3645)&gt;MAX(L$64:L3644)),MAX(M$64:M3644)+1,""))),"")</f>
        <v/>
      </c>
      <c r="N3645" s="91">
        <f t="shared" si="315"/>
        <v>11</v>
      </c>
      <c r="O3645" s="91" t="str">
        <f>IFERROR(IF(AND(N3644=$H$2*1,MAX(O$64:O3644)=MAX(P$64:P3644)),MAX(O$64:O3644)+1,""),"")</f>
        <v/>
      </c>
      <c r="P3645" s="91" t="str">
        <f>IFERROR(IF(MOD(MAX(Q$64:Q3645),10*MAX(O$64:O3645))&lt;=2,IF(AND(F3644/INDEX($F$64:$F3645,MATCH(MAX(O$64:O3645),O$64:O3645,0)-1)&lt;(1-$P$2),MAX(O$64:O3645)&gt;MAX(P$64:P3644)),MAX(O$64:O3645),""),IF(AND($F3644/INDEX($F$64:$F3645,MATCH(MAX(Q$64:Q3645),Q$64:Q3645,0)-1)&lt;(1-$P$2),MAX(O$64:O3645)&gt;MAX(P$64:P3644)),MAX(O$64:O3645),"")),"")</f>
        <v/>
      </c>
      <c r="Q3645" s="91" t="str">
        <f>IFERROR(IF(E3645="","",IF(O3645&lt;&gt;"",MAX(O$64:O3645)*10+1,IF(AND($F3644/INDEX($F$64:$F3645,MATCH(MAX(Q$64:Q3644),Q$64:Q3644,0)-1)&gt;(1+$O$2),MAX(O$64:O3645)&gt;MAX(P$64:P3644)),MAX(Q$64:Q3644)+1,""))),"")</f>
        <v/>
      </c>
    </row>
    <row r="3646" spans="1:17" x14ac:dyDescent="0.2">
      <c r="A3646" s="13">
        <f>HLOOKUP($E$2,历史数据!$V$3:$AE$5000,ROW(A3644),)</f>
        <v>587646</v>
      </c>
      <c r="B3646" s="41">
        <v>41942</v>
      </c>
      <c r="C3646" s="100">
        <f>IFERROR(IF(A3646&lt;&gt;0,MAX($C$4:C3645)+1,""),"")</f>
        <v>3550</v>
      </c>
      <c r="D3646" s="100"/>
      <c r="E3646" s="99">
        <f t="shared" si="316"/>
        <v>42081</v>
      </c>
      <c r="F3646" s="101">
        <f>IFERROR(VLOOKUP(E3646,历史数据!AH:AJ,3,),"")</f>
        <v>18.401168004957398</v>
      </c>
      <c r="G3646" s="101">
        <f t="shared" si="312"/>
        <v>16.219830301064732</v>
      </c>
      <c r="H3646" s="105">
        <f t="shared" si="313"/>
        <v>2.2951171717713326E-3</v>
      </c>
      <c r="I3646" s="101">
        <f>IFERROR(VLOOKUP(E3646,历史数据!AH:AJ,2,),"")</f>
        <v>18.1405282315161</v>
      </c>
      <c r="J3646" s="104">
        <f t="shared" si="314"/>
        <v>12</v>
      </c>
      <c r="K3646" s="104" t="str">
        <f>IFERROR(IF(AND(J3645=$H$2*1,MAX(K$64:K3645)=MAX(L$64:L3645)),MAX(K$64:K3645)+1,""),"")</f>
        <v/>
      </c>
      <c r="L3646" s="104" t="str">
        <f>IFERROR(IF(AND($F3645/INDEX($F$64:$F3646,MATCH(MAX(M$64:M3646),M$64:M3646,0)-1)&lt;(1-$P$2),MAX(K$64:K3646)&gt;MAX(L$64:L3645)),MAX(K$64:K3646),""),"")</f>
        <v/>
      </c>
      <c r="M3646" s="104" t="str">
        <f>IFERROR(IF(E3646="","",IF(K3646&lt;&gt;"",MAX(M$64:M3645)+1,IF(AND($F3645/INDEX($F$64:$F3646,MATCH(MAX(M$64:M3645),M$64:M3645,0)-1)&gt;(1+$O$2),MAX(K$64:K3646)&gt;MAX(L$64:L3645)),MAX(M$64:M3645)+1,""))),"")</f>
        <v/>
      </c>
      <c r="N3646" s="91">
        <f t="shared" si="315"/>
        <v>12</v>
      </c>
      <c r="O3646" s="91" t="str">
        <f>IFERROR(IF(AND(N3645=$H$2*1,MAX(O$64:O3645)=MAX(P$64:P3645)),MAX(O$64:O3645)+1,""),"")</f>
        <v/>
      </c>
      <c r="P3646" s="91" t="str">
        <f>IFERROR(IF(MOD(MAX(Q$64:Q3646),10*MAX(O$64:O3646))&lt;=2,IF(AND(F3645/INDEX($F$64:$F3646,MATCH(MAX(O$64:O3646),O$64:O3646,0)-1)&lt;(1-$P$2),MAX(O$64:O3646)&gt;MAX(P$64:P3645)),MAX(O$64:O3646),""),IF(AND($F3645/INDEX($F$64:$F3646,MATCH(MAX(Q$64:Q3646),Q$64:Q3646,0)-1)&lt;(1-$P$2),MAX(O$64:O3646)&gt;MAX(P$64:P3645)),MAX(O$64:O3646),"")),"")</f>
        <v/>
      </c>
      <c r="Q3646" s="91" t="str">
        <f>IFERROR(IF(E3646="","",IF(O3646&lt;&gt;"",MAX(O$64:O3646)*10+1,IF(AND($F3645/INDEX($F$64:$F3646,MATCH(MAX(Q$64:Q3645),Q$64:Q3645,0)-1)&gt;(1+$O$2),MAX(O$64:O3646)&gt;MAX(P$64:P3645)),MAX(Q$64:Q3645)+1,""))),"")</f>
        <v/>
      </c>
    </row>
    <row r="3647" spans="1:17" x14ac:dyDescent="0.2">
      <c r="A3647" s="13">
        <f>HLOOKUP($E$2,历史数据!$V$3:$AE$5000,ROW(A3645),)</f>
        <v>547401</v>
      </c>
      <c r="B3647" s="41">
        <v>41943</v>
      </c>
      <c r="C3647" s="100">
        <f>IFERROR(IF(A3647&lt;&gt;0,MAX($C$4:C3646)+1,""),"")</f>
        <v>3551</v>
      </c>
      <c r="D3647" s="100"/>
      <c r="E3647" s="99">
        <f t="shared" si="316"/>
        <v>42082</v>
      </c>
      <c r="F3647" s="101">
        <f>IFERROR(VLOOKUP(E3647,历史数据!AH:AJ,3,),"")</f>
        <v>18.4532959596457</v>
      </c>
      <c r="G3647" s="101">
        <f t="shared" si="312"/>
        <v>16.255668269912917</v>
      </c>
      <c r="H3647" s="105">
        <f t="shared" si="313"/>
        <v>2.2095156473882493E-3</v>
      </c>
      <c r="I3647" s="101">
        <f>IFERROR(VLOOKUP(E3647,历史数据!AH:AJ,2,),"")</f>
        <v>18.4402639709736</v>
      </c>
      <c r="J3647" s="104">
        <f t="shared" si="314"/>
        <v>13</v>
      </c>
      <c r="K3647" s="104" t="str">
        <f>IFERROR(IF(AND(J3646=$H$2*1,MAX(K$64:K3646)=MAX(L$64:L3646)),MAX(K$64:K3646)+1,""),"")</f>
        <v/>
      </c>
      <c r="L3647" s="104" t="str">
        <f>IFERROR(IF(AND($F3646/INDEX($F$64:$F3647,MATCH(MAX(M$64:M3647),M$64:M3647,0)-1)&lt;(1-$P$2),MAX(K$64:K3647)&gt;MAX(L$64:L3646)),MAX(K$64:K3647),""),"")</f>
        <v/>
      </c>
      <c r="M3647" s="104" t="str">
        <f>IFERROR(IF(E3647="","",IF(K3647&lt;&gt;"",MAX(M$64:M3646)+1,IF(AND($F3646/INDEX($F$64:$F3647,MATCH(MAX(M$64:M3646),M$64:M3646,0)-1)&gt;(1+$O$2),MAX(K$64:K3647)&gt;MAX(L$64:L3646)),MAX(M$64:M3646)+1,""))),"")</f>
        <v/>
      </c>
      <c r="N3647" s="91">
        <f t="shared" si="315"/>
        <v>13</v>
      </c>
      <c r="O3647" s="91" t="str">
        <f>IFERROR(IF(AND(N3646=$H$2*1,MAX(O$64:O3646)=MAX(P$64:P3646)),MAX(O$64:O3646)+1,""),"")</f>
        <v/>
      </c>
      <c r="P3647" s="91" t="str">
        <f>IFERROR(IF(MOD(MAX(Q$64:Q3647),10*MAX(O$64:O3647))&lt;=2,IF(AND(F3646/INDEX($F$64:$F3647,MATCH(MAX(O$64:O3647),O$64:O3647,0)-1)&lt;(1-$P$2),MAX(O$64:O3647)&gt;MAX(P$64:P3646)),MAX(O$64:O3647),""),IF(AND($F3646/INDEX($F$64:$F3647,MATCH(MAX(Q$64:Q3647),Q$64:Q3647,0)-1)&lt;(1-$P$2),MAX(O$64:O3647)&gt;MAX(P$64:P3646)),MAX(O$64:O3647),"")),"")</f>
        <v/>
      </c>
      <c r="Q3647" s="91" t="str">
        <f>IFERROR(IF(E3647="","",IF(O3647&lt;&gt;"",MAX(O$64:O3647)*10+1,IF(AND($F3646/INDEX($F$64:$F3647,MATCH(MAX(Q$64:Q3646),Q$64:Q3646,0)-1)&gt;(1+$O$2),MAX(O$64:O3647)&gt;MAX(P$64:P3646)),MAX(Q$64:Q3646)+1,""))),"")</f>
        <v/>
      </c>
    </row>
    <row r="3648" spans="1:17" x14ac:dyDescent="0.2">
      <c r="A3648" s="13">
        <f>HLOOKUP($E$2,历史数据!$V$3:$AE$5000,ROW(A3646),)</f>
        <v>752534</v>
      </c>
      <c r="B3648" s="41">
        <v>41946</v>
      </c>
      <c r="C3648" s="100">
        <f>IFERROR(IF(A3648&lt;&gt;0,MAX($C$4:C3647)+1,""),"")</f>
        <v>3552</v>
      </c>
      <c r="D3648" s="100"/>
      <c r="E3648" s="99">
        <f t="shared" si="316"/>
        <v>42083</v>
      </c>
      <c r="F3648" s="101">
        <f>IFERROR(VLOOKUP(E3648,历史数据!AH:AJ,3,),"")</f>
        <v>19.378567155362401</v>
      </c>
      <c r="G3648" s="101">
        <f t="shared" si="312"/>
        <v>16.314312218937214</v>
      </c>
      <c r="H3648" s="105">
        <f t="shared" si="313"/>
        <v>3.6076000106892714E-3</v>
      </c>
      <c r="I3648" s="101">
        <f>IFERROR(VLOOKUP(E3648,历史数据!AH:AJ,2,),"")</f>
        <v>18.4532959596457</v>
      </c>
      <c r="J3648" s="104">
        <f t="shared" si="314"/>
        <v>14</v>
      </c>
      <c r="K3648" s="104" t="str">
        <f>IFERROR(IF(AND(J3647=$H$2*1,MAX(K$64:K3647)=MAX(L$64:L3647)),MAX(K$64:K3647)+1,""),"")</f>
        <v/>
      </c>
      <c r="L3648" s="104" t="str">
        <f>IFERROR(IF(AND($F3647/INDEX($F$64:$F3648,MATCH(MAX(M$64:M3648),M$64:M3648,0)-1)&lt;(1-$P$2),MAX(K$64:K3648)&gt;MAX(L$64:L3647)),MAX(K$64:K3648),""),"")</f>
        <v/>
      </c>
      <c r="M3648" s="104" t="str">
        <f>IFERROR(IF(E3648="","",IF(K3648&lt;&gt;"",MAX(M$64:M3647)+1,IF(AND($F3647/INDEX($F$64:$F3648,MATCH(MAX(M$64:M3647),M$64:M3647,0)-1)&gt;(1+$O$2),MAX(K$64:K3648)&gt;MAX(L$64:L3647)),MAX(M$64:M3647)+1,""))),"")</f>
        <v/>
      </c>
      <c r="N3648" s="91">
        <f t="shared" si="315"/>
        <v>14</v>
      </c>
      <c r="O3648" s="91" t="str">
        <f>IFERROR(IF(AND(N3647=$H$2*1,MAX(O$64:O3647)=MAX(P$64:P3647)),MAX(O$64:O3647)+1,""),"")</f>
        <v/>
      </c>
      <c r="P3648" s="91" t="str">
        <f>IFERROR(IF(MOD(MAX(Q$64:Q3648),10*MAX(O$64:O3648))&lt;=2,IF(AND(F3647/INDEX($F$64:$F3648,MATCH(MAX(O$64:O3648),O$64:O3648,0)-1)&lt;(1-$P$2),MAX(O$64:O3648)&gt;MAX(P$64:P3647)),MAX(O$64:O3648),""),IF(AND($F3647/INDEX($F$64:$F3648,MATCH(MAX(Q$64:Q3648),Q$64:Q3648,0)-1)&lt;(1-$P$2),MAX(O$64:O3648)&gt;MAX(P$64:P3647)),MAX(O$64:O3648),"")),"")</f>
        <v/>
      </c>
      <c r="Q3648" s="91" t="str">
        <f>IFERROR(IF(E3648="","",IF(O3648&lt;&gt;"",MAX(O$64:O3648)*10+1,IF(AND($F3647/INDEX($F$64:$F3648,MATCH(MAX(Q$64:Q3647),Q$64:Q3647,0)-1)&gt;(1+$O$2),MAX(O$64:O3648)&gt;MAX(P$64:P3647)),MAX(Q$64:Q3647)+1,""))),"")</f>
        <v/>
      </c>
    </row>
    <row r="3649" spans="1:17" x14ac:dyDescent="0.2">
      <c r="A3649" s="13">
        <f>HLOOKUP($E$2,历史数据!$V$3:$AE$5000,ROW(A3647),)</f>
        <v>617886</v>
      </c>
      <c r="B3649" s="41">
        <v>41947</v>
      </c>
      <c r="C3649" s="100">
        <f>IFERROR(IF(A3649&lt;&gt;0,MAX($C$4:C3648)+1,""),"")</f>
        <v>3553</v>
      </c>
      <c r="D3649" s="100"/>
      <c r="E3649" s="99">
        <f t="shared" si="316"/>
        <v>42086</v>
      </c>
      <c r="F3649" s="101">
        <f>IFERROR(VLOOKUP(E3649,历史数据!AH:AJ,3,),"")</f>
        <v>20.004102611621601</v>
      </c>
      <c r="G3649" s="101">
        <f t="shared" ref="G3649:G3712" si="317">IFERROR(IF(E3649="","",AVERAGE(F3590:F3649)),"")</f>
        <v>16.382730159465567</v>
      </c>
      <c r="H3649" s="105">
        <f t="shared" si="313"/>
        <v>4.1937373522209498E-3</v>
      </c>
      <c r="I3649" s="101">
        <f>IFERROR(VLOOKUP(E3649,历史数据!AH:AJ,2,),"")</f>
        <v>19.613142951459601</v>
      </c>
      <c r="J3649" s="104">
        <f t="shared" si="314"/>
        <v>15</v>
      </c>
      <c r="K3649" s="104" t="str">
        <f>IFERROR(IF(AND(J3648=$H$2*1,MAX(K$64:K3648)=MAX(L$64:L3648)),MAX(K$64:K3648)+1,""),"")</f>
        <v/>
      </c>
      <c r="L3649" s="104" t="str">
        <f>IFERROR(IF(AND($F3648/INDEX($F$64:$F3649,MATCH(MAX(M$64:M3649),M$64:M3649,0)-1)&lt;(1-$P$2),MAX(K$64:K3649)&gt;MAX(L$64:L3648)),MAX(K$64:K3649),""),"")</f>
        <v/>
      </c>
      <c r="M3649" s="104" t="str">
        <f>IFERROR(IF(E3649="","",IF(K3649&lt;&gt;"",MAX(M$64:M3648)+1,IF(AND($F3648/INDEX($F$64:$F3649,MATCH(MAX(M$64:M3648),M$64:M3648,0)-1)&gt;(1+$O$2),MAX(K$64:K3649)&gt;MAX(L$64:L3648)),MAX(M$64:M3648)+1,""))),"")</f>
        <v/>
      </c>
      <c r="N3649" s="91">
        <f t="shared" si="315"/>
        <v>15</v>
      </c>
      <c r="O3649" s="91" t="str">
        <f>IFERROR(IF(AND(N3648=$H$2*1,MAX(O$64:O3648)=MAX(P$64:P3648)),MAX(O$64:O3648)+1,""),"")</f>
        <v/>
      </c>
      <c r="P3649" s="91" t="str">
        <f>IFERROR(IF(MOD(MAX(Q$64:Q3649),10*MAX(O$64:O3649))&lt;=2,IF(AND(F3648/INDEX($F$64:$F3649,MATCH(MAX(O$64:O3649),O$64:O3649,0)-1)&lt;(1-$P$2),MAX(O$64:O3649)&gt;MAX(P$64:P3648)),MAX(O$64:O3649),""),IF(AND($F3648/INDEX($F$64:$F3649,MATCH(MAX(Q$64:Q3649),Q$64:Q3649,0)-1)&lt;(1-$P$2),MAX(O$64:O3649)&gt;MAX(P$64:P3648)),MAX(O$64:O3649),"")),"")</f>
        <v/>
      </c>
      <c r="Q3649" s="91" t="str">
        <f>IFERROR(IF(E3649="","",IF(O3649&lt;&gt;"",MAX(O$64:O3649)*10+1,IF(AND($F3648/INDEX($F$64:$F3649,MATCH(MAX(Q$64:Q3648),Q$64:Q3648,0)-1)&gt;(1+$O$2),MAX(O$64:O3649)&gt;MAX(P$64:P3648)),MAX(Q$64:Q3648)+1,""))),"")</f>
        <v/>
      </c>
    </row>
    <row r="3650" spans="1:17" x14ac:dyDescent="0.2">
      <c r="A3650" s="13">
        <f>HLOOKUP($E$2,历史数据!$V$3:$AE$5000,ROW(A3648),)</f>
        <v>861966</v>
      </c>
      <c r="B3650" s="41">
        <v>41948</v>
      </c>
      <c r="C3650" s="100">
        <f>IFERROR(IF(A3650&lt;&gt;0,MAX($C$4:C3649)+1,""),"")</f>
        <v>3554</v>
      </c>
      <c r="D3650" s="100"/>
      <c r="E3650" s="99">
        <f t="shared" si="316"/>
        <v>42087</v>
      </c>
      <c r="F3650" s="101">
        <f>IFERROR(VLOOKUP(E3650,历史数据!AH:AJ,3,),"")</f>
        <v>19.639206928803699</v>
      </c>
      <c r="G3650" s="101">
        <f t="shared" si="317"/>
        <v>16.44506650528028</v>
      </c>
      <c r="H3650" s="105">
        <f t="shared" ref="H3650:H3713" si="318">IFERROR(G3650/G3649-1,"")</f>
        <v>3.8050035133305737E-3</v>
      </c>
      <c r="I3650" s="101">
        <f>IFERROR(VLOOKUP(E3650,历史数据!AH:AJ,2,),"")</f>
        <v>20.0431985776377</v>
      </c>
      <c r="J3650" s="104">
        <f t="shared" ref="J3650:J3713" si="319">IFERROR(IF(L3650&lt;&gt;"","0",IF(AND($H3650&gt;0,$F3650&gt;$G3650),J3649+1,0)),"")</f>
        <v>16</v>
      </c>
      <c r="K3650" s="104" t="str">
        <f>IFERROR(IF(AND(J3649=$H$2*1,MAX(K$64:K3649)=MAX(L$64:L3649)),MAX(K$64:K3649)+1,""),"")</f>
        <v/>
      </c>
      <c r="L3650" s="104" t="str">
        <f>IFERROR(IF(AND($F3649/INDEX($F$64:$F3650,MATCH(MAX(M$64:M3650),M$64:M3650,0)-1)&lt;(1-$P$2),MAX(K$64:K3650)&gt;MAX(L$64:L3649)),MAX(K$64:K3650),""),"")</f>
        <v/>
      </c>
      <c r="M3650" s="104" t="str">
        <f>IFERROR(IF(E3650="","",IF(K3650&lt;&gt;"",MAX(M$64:M3649)+1,IF(AND($F3649/INDEX($F$64:$F3650,MATCH(MAX(M$64:M3649),M$64:M3649,0)-1)&gt;(1+$O$2),MAX(K$64:K3650)&gt;MAX(L$64:L3649)),MAX(M$64:M3649)+1,""))),"")</f>
        <v/>
      </c>
      <c r="N3650" s="91">
        <f t="shared" ref="N3650:N3713" si="320">IFERROR(IF(P3650&lt;&gt;"","0",IF(AND($H3650&gt;0,$F3650&gt;$G3650),N3649+1,0)),"")</f>
        <v>16</v>
      </c>
      <c r="O3650" s="91" t="str">
        <f>IFERROR(IF(AND(N3649=$H$2*1,MAX(O$64:O3649)=MAX(P$64:P3649)),MAX(O$64:O3649)+1,""),"")</f>
        <v/>
      </c>
      <c r="P3650" s="91" t="str">
        <f>IFERROR(IF(MOD(MAX(Q$64:Q3650),10*MAX(O$64:O3650))&lt;=2,IF(AND(F3649/INDEX($F$64:$F3650,MATCH(MAX(O$64:O3650),O$64:O3650,0)-1)&lt;(1-$P$2),MAX(O$64:O3650)&gt;MAX(P$64:P3649)),MAX(O$64:O3650),""),IF(AND($F3649/INDEX($F$64:$F3650,MATCH(MAX(Q$64:Q3650),Q$64:Q3650,0)-1)&lt;(1-$P$2),MAX(O$64:O3650)&gt;MAX(P$64:P3649)),MAX(O$64:O3650),"")),"")</f>
        <v/>
      </c>
      <c r="Q3650" s="91" t="str">
        <f>IFERROR(IF(E3650="","",IF(O3650&lt;&gt;"",MAX(O$64:O3650)*10+1,IF(AND($F3649/INDEX($F$64:$F3650,MATCH(MAX(Q$64:Q3649),Q$64:Q3649,0)-1)&gt;(1+$O$2),MAX(O$64:O3650)&gt;MAX(P$64:P3649)),MAX(Q$64:Q3649)+1,""))),"")</f>
        <v/>
      </c>
    </row>
    <row r="3651" spans="1:17" x14ac:dyDescent="0.2">
      <c r="A3651" s="13">
        <f>HLOOKUP($E$2,历史数据!$V$3:$AE$5000,ROW(A3649),)</f>
        <v>941207</v>
      </c>
      <c r="B3651" s="41">
        <v>41949</v>
      </c>
      <c r="C3651" s="100">
        <f>IFERROR(IF(A3651&lt;&gt;0,MAX($C$4:C3650)+1,""),"")</f>
        <v>3555</v>
      </c>
      <c r="D3651" s="100"/>
      <c r="E3651" s="99">
        <f t="shared" si="316"/>
        <v>42088</v>
      </c>
      <c r="F3651" s="101">
        <f>IFERROR(VLOOKUP(E3651,历史数据!AH:AJ,3,),"")</f>
        <v>19.495855053410999</v>
      </c>
      <c r="G3651" s="101">
        <f t="shared" si="317"/>
        <v>16.518262841655051</v>
      </c>
      <c r="H3651" s="105">
        <f t="shared" si="318"/>
        <v>4.4509601923026221E-3</v>
      </c>
      <c r="I3651" s="101">
        <f>IFERROR(VLOOKUP(E3651,历史数据!AH:AJ,2,),"")</f>
        <v>19.639206928803699</v>
      </c>
      <c r="J3651" s="104">
        <f t="shared" si="319"/>
        <v>17</v>
      </c>
      <c r="K3651" s="104" t="str">
        <f>IFERROR(IF(AND(J3650=$H$2*1,MAX(K$64:K3650)=MAX(L$64:L3650)),MAX(K$64:K3650)+1,""),"")</f>
        <v/>
      </c>
      <c r="L3651" s="104" t="str">
        <f>IFERROR(IF(AND($F3650/INDEX($F$64:$F3651,MATCH(MAX(M$64:M3651),M$64:M3651,0)-1)&lt;(1-$P$2),MAX(K$64:K3651)&gt;MAX(L$64:L3650)),MAX(K$64:K3651),""),"")</f>
        <v/>
      </c>
      <c r="M3651" s="104" t="str">
        <f>IFERROR(IF(E3651="","",IF(K3651&lt;&gt;"",MAX(M$64:M3650)+1,IF(AND($F3650/INDEX($F$64:$F3651,MATCH(MAX(M$64:M3650),M$64:M3650,0)-1)&gt;(1+$O$2),MAX(K$64:K3651)&gt;MAX(L$64:L3650)),MAX(M$64:M3650)+1,""))),"")</f>
        <v/>
      </c>
      <c r="N3651" s="91">
        <f t="shared" si="320"/>
        <v>17</v>
      </c>
      <c r="O3651" s="91" t="str">
        <f>IFERROR(IF(AND(N3650=$H$2*1,MAX(O$64:O3650)=MAX(P$64:P3650)),MAX(O$64:O3650)+1,""),"")</f>
        <v/>
      </c>
      <c r="P3651" s="91" t="str">
        <f>IFERROR(IF(MOD(MAX(Q$64:Q3651),10*MAX(O$64:O3651))&lt;=2,IF(AND(F3650/INDEX($F$64:$F3651,MATCH(MAX(O$64:O3651),O$64:O3651,0)-1)&lt;(1-$P$2),MAX(O$64:O3651)&gt;MAX(P$64:P3650)),MAX(O$64:O3651),""),IF(AND($F3650/INDEX($F$64:$F3651,MATCH(MAX(Q$64:Q3651),Q$64:Q3651,0)-1)&lt;(1-$P$2),MAX(O$64:O3651)&gt;MAX(P$64:P3650)),MAX(O$64:O3651),"")),"")</f>
        <v/>
      </c>
      <c r="Q3651" s="91" t="str">
        <f>IFERROR(IF(E3651="","",IF(O3651&lt;&gt;"",MAX(O$64:O3651)*10+1,IF(AND($F3650/INDEX($F$64:$F3651,MATCH(MAX(Q$64:Q3650),Q$64:Q3650,0)-1)&gt;(1+$O$2),MAX(O$64:O3651)&gt;MAX(P$64:P3650)),MAX(Q$64:Q3650)+1,""))),"")</f>
        <v/>
      </c>
    </row>
    <row r="3652" spans="1:17" x14ac:dyDescent="0.2">
      <c r="A3652" s="13">
        <f>HLOOKUP($E$2,历史数据!$V$3:$AE$5000,ROW(A3650),)</f>
        <v>1407300</v>
      </c>
      <c r="B3652" s="41">
        <v>41950</v>
      </c>
      <c r="C3652" s="100">
        <f>IFERROR(IF(A3652&lt;&gt;0,MAX($C$4:C3651)+1,""),"")</f>
        <v>3556</v>
      </c>
      <c r="D3652" s="100"/>
      <c r="E3652" s="99">
        <f t="shared" si="316"/>
        <v>42089</v>
      </c>
      <c r="F3652" s="101">
        <f>IFERROR(VLOOKUP(E3652,历史数据!AH:AJ,3,),"")</f>
        <v>19.326439200674098</v>
      </c>
      <c r="G3652" s="101">
        <f t="shared" si="317"/>
        <v>16.59797517236586</v>
      </c>
      <c r="H3652" s="105">
        <f t="shared" si="318"/>
        <v>4.8257090636549815E-3</v>
      </c>
      <c r="I3652" s="101">
        <f>IFERROR(VLOOKUP(E3652,历史数据!AH:AJ,2,),"")</f>
        <v>19.495855053410999</v>
      </c>
      <c r="J3652" s="104">
        <f t="shared" si="319"/>
        <v>18</v>
      </c>
      <c r="K3652" s="104" t="str">
        <f>IFERROR(IF(AND(J3651=$H$2*1,MAX(K$64:K3651)=MAX(L$64:L3651)),MAX(K$64:K3651)+1,""),"")</f>
        <v/>
      </c>
      <c r="L3652" s="104" t="str">
        <f>IFERROR(IF(AND($F3651/INDEX($F$64:$F3652,MATCH(MAX(M$64:M3652),M$64:M3652,0)-1)&lt;(1-$P$2),MAX(K$64:K3652)&gt;MAX(L$64:L3651)),MAX(K$64:K3652),""),"")</f>
        <v/>
      </c>
      <c r="M3652" s="104" t="str">
        <f>IFERROR(IF(E3652="","",IF(K3652&lt;&gt;"",MAX(M$64:M3651)+1,IF(AND($F3651/INDEX($F$64:$F3652,MATCH(MAX(M$64:M3651),M$64:M3651,0)-1)&gt;(1+$O$2),MAX(K$64:K3652)&gt;MAX(L$64:L3651)),MAX(M$64:M3651)+1,""))),"")</f>
        <v/>
      </c>
      <c r="N3652" s="91">
        <f t="shared" si="320"/>
        <v>18</v>
      </c>
      <c r="O3652" s="91" t="str">
        <f>IFERROR(IF(AND(N3651=$H$2*1,MAX(O$64:O3651)=MAX(P$64:P3651)),MAX(O$64:O3651)+1,""),"")</f>
        <v/>
      </c>
      <c r="P3652" s="91" t="str">
        <f>IFERROR(IF(MOD(MAX(Q$64:Q3652),10*MAX(O$64:O3652))&lt;=2,IF(AND(F3651/INDEX($F$64:$F3652,MATCH(MAX(O$64:O3652),O$64:O3652,0)-1)&lt;(1-$P$2),MAX(O$64:O3652)&gt;MAX(P$64:P3651)),MAX(O$64:O3652),""),IF(AND($F3651/INDEX($F$64:$F3652,MATCH(MAX(Q$64:Q3652),Q$64:Q3652,0)-1)&lt;(1-$P$2),MAX(O$64:O3652)&gt;MAX(P$64:P3651)),MAX(O$64:O3652),"")),"")</f>
        <v/>
      </c>
      <c r="Q3652" s="91" t="str">
        <f>IFERROR(IF(E3652="","",IF(O3652&lt;&gt;"",MAX(O$64:O3652)*10+1,IF(AND($F3651/INDEX($F$64:$F3652,MATCH(MAX(Q$64:Q3651),Q$64:Q3651,0)-1)&gt;(1+$O$2),MAX(O$64:O3652)&gt;MAX(P$64:P3651)),MAX(Q$64:Q3651)+1,""))),"")</f>
        <v/>
      </c>
    </row>
    <row r="3653" spans="1:17" x14ac:dyDescent="0.2">
      <c r="A3653" s="13">
        <f>HLOOKUP($E$2,历史数据!$V$3:$AE$5000,ROW(A3651),)</f>
        <v>1057929</v>
      </c>
      <c r="B3653" s="41">
        <v>41953</v>
      </c>
      <c r="C3653" s="100">
        <f>IFERROR(IF(A3653&lt;&gt;0,MAX($C$4:C3652)+1,""),"")</f>
        <v>3557</v>
      </c>
      <c r="D3653" s="100"/>
      <c r="E3653" s="99">
        <f t="shared" si="316"/>
        <v>42090</v>
      </c>
      <c r="F3653" s="101">
        <f>IFERROR(VLOOKUP(E3653,历史数据!AH:AJ,3,),"")</f>
        <v>19.561014996771299</v>
      </c>
      <c r="G3653" s="101">
        <f t="shared" si="317"/>
        <v>16.673343506852643</v>
      </c>
      <c r="H3653" s="105">
        <f t="shared" si="318"/>
        <v>4.5408149912324891E-3</v>
      </c>
      <c r="I3653" s="101">
        <f>IFERROR(VLOOKUP(E3653,历史数据!AH:AJ,2,),"")</f>
        <v>19.469791076066802</v>
      </c>
      <c r="J3653" s="104">
        <f t="shared" si="319"/>
        <v>19</v>
      </c>
      <c r="K3653" s="104" t="str">
        <f>IFERROR(IF(AND(J3652=$H$2*1,MAX(K$64:K3652)=MAX(L$64:L3652)),MAX(K$64:K3652)+1,""),"")</f>
        <v/>
      </c>
      <c r="L3653" s="104" t="str">
        <f>IFERROR(IF(AND($F3652/INDEX($F$64:$F3653,MATCH(MAX(M$64:M3653),M$64:M3653,0)-1)&lt;(1-$P$2),MAX(K$64:K3653)&gt;MAX(L$64:L3652)),MAX(K$64:K3653),""),"")</f>
        <v/>
      </c>
      <c r="M3653" s="104" t="str">
        <f>IFERROR(IF(E3653="","",IF(K3653&lt;&gt;"",MAX(M$64:M3652)+1,IF(AND($F3652/INDEX($F$64:$F3653,MATCH(MAX(M$64:M3652),M$64:M3652,0)-1)&gt;(1+$O$2),MAX(K$64:K3653)&gt;MAX(L$64:L3652)),MAX(M$64:M3652)+1,""))),"")</f>
        <v/>
      </c>
      <c r="N3653" s="91">
        <f t="shared" si="320"/>
        <v>19</v>
      </c>
      <c r="O3653" s="91" t="str">
        <f>IFERROR(IF(AND(N3652=$H$2*1,MAX(O$64:O3652)=MAX(P$64:P3652)),MAX(O$64:O3652)+1,""),"")</f>
        <v/>
      </c>
      <c r="P3653" s="91" t="str">
        <f>IFERROR(IF(MOD(MAX(Q$64:Q3653),10*MAX(O$64:O3653))&lt;=2,IF(AND(F3652/INDEX($F$64:$F3653,MATCH(MAX(O$64:O3653),O$64:O3653,0)-1)&lt;(1-$P$2),MAX(O$64:O3653)&gt;MAX(P$64:P3652)),MAX(O$64:O3653),""),IF(AND($F3652/INDEX($F$64:$F3653,MATCH(MAX(Q$64:Q3653),Q$64:Q3653,0)-1)&lt;(1-$P$2),MAX(O$64:O3653)&gt;MAX(P$64:P3652)),MAX(O$64:O3653),"")),"")</f>
        <v/>
      </c>
      <c r="Q3653" s="91" t="str">
        <f>IFERROR(IF(E3653="","",IF(O3653&lt;&gt;"",MAX(O$64:O3653)*10+1,IF(AND($F3652/INDEX($F$64:$F3653,MATCH(MAX(Q$64:Q3652),Q$64:Q3652,0)-1)&gt;(1+$O$2),MAX(O$64:O3653)&gt;MAX(P$64:P3652)),MAX(Q$64:Q3652)+1,""))),"")</f>
        <v/>
      </c>
    </row>
    <row r="3654" spans="1:17" x14ac:dyDescent="0.2">
      <c r="A3654" s="13">
        <f>HLOOKUP($E$2,历史数据!$V$3:$AE$5000,ROW(A3652),)</f>
        <v>1443577</v>
      </c>
      <c r="B3654" s="41">
        <v>41954</v>
      </c>
      <c r="C3654" s="100">
        <f>IFERROR(IF(A3654&lt;&gt;0,MAX($C$4:C3653)+1,""),"")</f>
        <v>3558</v>
      </c>
      <c r="D3654" s="100"/>
      <c r="E3654" s="99">
        <f t="shared" ref="E3654:E3717" si="321">IFERROR(INDEX(B:B,MATCH(ROW(A3650),C:C,0)),"")</f>
        <v>42093</v>
      </c>
      <c r="F3654" s="101">
        <f>IFERROR(VLOOKUP(E3654,历史数据!AH:AJ,3,),"")</f>
        <v>19.7434628381802</v>
      </c>
      <c r="G3654" s="101">
        <f t="shared" si="317"/>
        <v>16.747625842283419</v>
      </c>
      <c r="H3654" s="105">
        <f t="shared" si="318"/>
        <v>4.4551553442324643E-3</v>
      </c>
      <c r="I3654" s="101">
        <f>IFERROR(VLOOKUP(E3654,历史数据!AH:AJ,2,),"")</f>
        <v>19.547983008099202</v>
      </c>
      <c r="J3654" s="104">
        <f t="shared" si="319"/>
        <v>20</v>
      </c>
      <c r="K3654" s="104" t="str">
        <f>IFERROR(IF(AND(J3653=$H$2*1,MAX(K$64:K3653)=MAX(L$64:L3653)),MAX(K$64:K3653)+1,""),"")</f>
        <v/>
      </c>
      <c r="L3654" s="104" t="str">
        <f>IFERROR(IF(AND($F3653/INDEX($F$64:$F3654,MATCH(MAX(M$64:M3654),M$64:M3654,0)-1)&lt;(1-$P$2),MAX(K$64:K3654)&gt;MAX(L$64:L3653)),MAX(K$64:K3654),""),"")</f>
        <v/>
      </c>
      <c r="M3654" s="104" t="str">
        <f>IFERROR(IF(E3654="","",IF(K3654&lt;&gt;"",MAX(M$64:M3653)+1,IF(AND($F3653/INDEX($F$64:$F3654,MATCH(MAX(M$64:M3653),M$64:M3653,0)-1)&gt;(1+$O$2),MAX(K$64:K3654)&gt;MAX(L$64:L3653)),MAX(M$64:M3653)+1,""))),"")</f>
        <v/>
      </c>
      <c r="N3654" s="91">
        <f t="shared" si="320"/>
        <v>20</v>
      </c>
      <c r="O3654" s="91" t="str">
        <f>IFERROR(IF(AND(N3653=$H$2*1,MAX(O$64:O3653)=MAX(P$64:P3653)),MAX(O$64:O3653)+1,""),"")</f>
        <v/>
      </c>
      <c r="P3654" s="91" t="str">
        <f>IFERROR(IF(MOD(MAX(Q$64:Q3654),10*MAX(O$64:O3654))&lt;=2,IF(AND(F3653/INDEX($F$64:$F3654,MATCH(MAX(O$64:O3654),O$64:O3654,0)-1)&lt;(1-$P$2),MAX(O$64:O3654)&gt;MAX(P$64:P3653)),MAX(O$64:O3654),""),IF(AND($F3653/INDEX($F$64:$F3654,MATCH(MAX(Q$64:Q3654),Q$64:Q3654,0)-1)&lt;(1-$P$2),MAX(O$64:O3654)&gt;MAX(P$64:P3653)),MAX(O$64:O3654),"")),"")</f>
        <v/>
      </c>
      <c r="Q3654" s="91" t="str">
        <f>IFERROR(IF(E3654="","",IF(O3654&lt;&gt;"",MAX(O$64:O3654)*10+1,IF(AND($F3653/INDEX($F$64:$F3654,MATCH(MAX(Q$64:Q3653),Q$64:Q3653,0)-1)&gt;(1+$O$2),MAX(O$64:O3654)&gt;MAX(P$64:P3653)),MAX(Q$64:Q3653)+1,""))),"")</f>
        <v/>
      </c>
    </row>
    <row r="3655" spans="1:17" x14ac:dyDescent="0.2">
      <c r="A3655" s="13">
        <f>HLOOKUP($E$2,历史数据!$V$3:$AE$5000,ROW(A3653),)</f>
        <v>637301</v>
      </c>
      <c r="B3655" s="41">
        <v>41955</v>
      </c>
      <c r="C3655" s="100">
        <f>IFERROR(IF(A3655&lt;&gt;0,MAX($C$4:C3654)+1,""),"")</f>
        <v>3559</v>
      </c>
      <c r="D3655" s="100"/>
      <c r="E3655" s="99">
        <f t="shared" si="321"/>
        <v>42094</v>
      </c>
      <c r="F3655" s="101">
        <f>IFERROR(VLOOKUP(E3655,历史数据!AH:AJ,3,),"")</f>
        <v>19.730430849508199</v>
      </c>
      <c r="G3655" s="101">
        <f t="shared" si="317"/>
        <v>16.822994176770202</v>
      </c>
      <c r="H3655" s="105">
        <f t="shared" si="318"/>
        <v>4.5002399263360804E-3</v>
      </c>
      <c r="I3655" s="101">
        <f>IFERROR(VLOOKUP(E3655,历史数据!AH:AJ,2,),"")</f>
        <v>19.730430849508199</v>
      </c>
      <c r="J3655" s="104">
        <f t="shared" si="319"/>
        <v>21</v>
      </c>
      <c r="K3655" s="104" t="str">
        <f>IFERROR(IF(AND(J3654=$H$2*1,MAX(K$64:K3654)=MAX(L$64:L3654)),MAX(K$64:K3654)+1,""),"")</f>
        <v/>
      </c>
      <c r="L3655" s="104" t="str">
        <f>IFERROR(IF(AND($F3654/INDEX($F$64:$F3655,MATCH(MAX(M$64:M3655),M$64:M3655,0)-1)&lt;(1-$P$2),MAX(K$64:K3655)&gt;MAX(L$64:L3654)),MAX(K$64:K3655),""),"")</f>
        <v/>
      </c>
      <c r="M3655" s="104" t="str">
        <f>IFERROR(IF(E3655="","",IF(K3655&lt;&gt;"",MAX(M$64:M3654)+1,IF(AND($F3654/INDEX($F$64:$F3655,MATCH(MAX(M$64:M3654),M$64:M3654,0)-1)&gt;(1+$O$2),MAX(K$64:K3655)&gt;MAX(L$64:L3654)),MAX(M$64:M3654)+1,""))),"")</f>
        <v/>
      </c>
      <c r="N3655" s="91">
        <f t="shared" si="320"/>
        <v>21</v>
      </c>
      <c r="O3655" s="91" t="str">
        <f>IFERROR(IF(AND(N3654=$H$2*1,MAX(O$64:O3654)=MAX(P$64:P3654)),MAX(O$64:O3654)+1,""),"")</f>
        <v/>
      </c>
      <c r="P3655" s="91" t="str">
        <f>IFERROR(IF(MOD(MAX(Q$64:Q3655),10*MAX(O$64:O3655))&lt;=2,IF(AND(F3654/INDEX($F$64:$F3655,MATCH(MAX(O$64:O3655),O$64:O3655,0)-1)&lt;(1-$P$2),MAX(O$64:O3655)&gt;MAX(P$64:P3654)),MAX(O$64:O3655),""),IF(AND($F3654/INDEX($F$64:$F3655,MATCH(MAX(Q$64:Q3655),Q$64:Q3655,0)-1)&lt;(1-$P$2),MAX(O$64:O3655)&gt;MAX(P$64:P3654)),MAX(O$64:O3655),"")),"")</f>
        <v/>
      </c>
      <c r="Q3655" s="91" t="str">
        <f>IFERROR(IF(E3655="","",IF(O3655&lt;&gt;"",MAX(O$64:O3655)*10+1,IF(AND($F3654/INDEX($F$64:$F3655,MATCH(MAX(Q$64:Q3654),Q$64:Q3654,0)-1)&gt;(1+$O$2),MAX(O$64:O3655)&gt;MAX(P$64:P3654)),MAX(Q$64:Q3654)+1,""))),"")</f>
        <v/>
      </c>
    </row>
    <row r="3656" spans="1:17" x14ac:dyDescent="0.2">
      <c r="A3656" s="13">
        <f>HLOOKUP($E$2,历史数据!$V$3:$AE$5000,ROW(A3654),)</f>
        <v>1135646</v>
      </c>
      <c r="B3656" s="41">
        <v>41956</v>
      </c>
      <c r="C3656" s="100">
        <f>IFERROR(IF(A3656&lt;&gt;0,MAX($C$4:C3655)+1,""),"")</f>
        <v>3560</v>
      </c>
      <c r="D3656" s="100"/>
      <c r="E3656" s="99">
        <f t="shared" si="321"/>
        <v>42095</v>
      </c>
      <c r="F3656" s="101">
        <f>IFERROR(VLOOKUP(E3656,历史数据!AH:AJ,3,),"")</f>
        <v>20.030166588965699</v>
      </c>
      <c r="G3656" s="101">
        <f t="shared" si="317"/>
        <v>16.909005302005838</v>
      </c>
      <c r="H3656" s="105">
        <f t="shared" si="318"/>
        <v>5.1127120613525534E-3</v>
      </c>
      <c r="I3656" s="101">
        <f>IFERROR(VLOOKUP(E3656,历史数据!AH:AJ,2,),"")</f>
        <v>19.6783028948199</v>
      </c>
      <c r="J3656" s="104">
        <f t="shared" si="319"/>
        <v>22</v>
      </c>
      <c r="K3656" s="104" t="str">
        <f>IFERROR(IF(AND(J3655=$H$2*1,MAX(K$64:K3655)=MAX(L$64:L3655)),MAX(K$64:K3655)+1,""),"")</f>
        <v/>
      </c>
      <c r="L3656" s="104" t="str">
        <f>IFERROR(IF(AND($F3655/INDEX($F$64:$F3656,MATCH(MAX(M$64:M3656),M$64:M3656,0)-1)&lt;(1-$P$2),MAX(K$64:K3656)&gt;MAX(L$64:L3655)),MAX(K$64:K3656),""),"")</f>
        <v/>
      </c>
      <c r="M3656" s="104" t="str">
        <f>IFERROR(IF(E3656="","",IF(K3656&lt;&gt;"",MAX(M$64:M3655)+1,IF(AND($F3655/INDEX($F$64:$F3656,MATCH(MAX(M$64:M3655),M$64:M3655,0)-1)&gt;(1+$O$2),MAX(K$64:K3656)&gt;MAX(L$64:L3655)),MAX(M$64:M3655)+1,""))),"")</f>
        <v/>
      </c>
      <c r="N3656" s="91">
        <f t="shared" si="320"/>
        <v>22</v>
      </c>
      <c r="O3656" s="91" t="str">
        <f>IFERROR(IF(AND(N3655=$H$2*1,MAX(O$64:O3655)=MAX(P$64:P3655)),MAX(O$64:O3655)+1,""),"")</f>
        <v/>
      </c>
      <c r="P3656" s="91" t="str">
        <f>IFERROR(IF(MOD(MAX(Q$64:Q3656),10*MAX(O$64:O3656))&lt;=2,IF(AND(F3655/INDEX($F$64:$F3656,MATCH(MAX(O$64:O3656),O$64:O3656,0)-1)&lt;(1-$P$2),MAX(O$64:O3656)&gt;MAX(P$64:P3655)),MAX(O$64:O3656),""),IF(AND($F3655/INDEX($F$64:$F3656,MATCH(MAX(Q$64:Q3656),Q$64:Q3656,0)-1)&lt;(1-$P$2),MAX(O$64:O3656)&gt;MAX(P$64:P3655)),MAX(O$64:O3656),"")),"")</f>
        <v/>
      </c>
      <c r="Q3656" s="91" t="str">
        <f>IFERROR(IF(E3656="","",IF(O3656&lt;&gt;"",MAX(O$64:O3656)*10+1,IF(AND($F3655/INDEX($F$64:$F3656,MATCH(MAX(Q$64:Q3655),Q$64:Q3655,0)-1)&gt;(1+$O$2),MAX(O$64:O3656)&gt;MAX(P$64:P3655)),MAX(Q$64:Q3655)+1,""))),"")</f>
        <v/>
      </c>
    </row>
    <row r="3657" spans="1:17" x14ac:dyDescent="0.2">
      <c r="A3657" s="13">
        <f>HLOOKUP($E$2,历史数据!$V$3:$AE$5000,ROW(A3655),)</f>
        <v>742602</v>
      </c>
      <c r="B3657" s="41">
        <v>41957</v>
      </c>
      <c r="C3657" s="100">
        <f>IFERROR(IF(A3657&lt;&gt;0,MAX($C$4:C3656)+1,""),"")</f>
        <v>3561</v>
      </c>
      <c r="D3657" s="100"/>
      <c r="E3657" s="99">
        <f t="shared" si="321"/>
        <v>42096</v>
      </c>
      <c r="F3657" s="101">
        <f>IFERROR(VLOOKUP(E3657,历史数据!AH:AJ,3,),"")</f>
        <v>21.033629716714799</v>
      </c>
      <c r="G3657" s="101">
        <f t="shared" si="317"/>
        <v>17.011958012515162</v>
      </c>
      <c r="H3657" s="105">
        <f t="shared" si="318"/>
        <v>6.0886319845858683E-3</v>
      </c>
      <c r="I3657" s="101">
        <f>IFERROR(VLOOKUP(E3657,历史数据!AH:AJ,2,),"")</f>
        <v>19.938942668261198</v>
      </c>
      <c r="J3657" s="104">
        <f t="shared" si="319"/>
        <v>23</v>
      </c>
      <c r="K3657" s="104" t="str">
        <f>IFERROR(IF(AND(J3656=$H$2*1,MAX(K$64:K3656)=MAX(L$64:L3656)),MAX(K$64:K3656)+1,""),"")</f>
        <v/>
      </c>
      <c r="L3657" s="104" t="str">
        <f>IFERROR(IF(AND($F3656/INDEX($F$64:$F3657,MATCH(MAX(M$64:M3657),M$64:M3657,0)-1)&lt;(1-$P$2),MAX(K$64:K3657)&gt;MAX(L$64:L3656)),MAX(K$64:K3657),""),"")</f>
        <v/>
      </c>
      <c r="M3657" s="104" t="str">
        <f>IFERROR(IF(E3657="","",IF(K3657&lt;&gt;"",MAX(M$64:M3656)+1,IF(AND($F3656/INDEX($F$64:$F3657,MATCH(MAX(M$64:M3656),M$64:M3656,0)-1)&gt;(1+$O$2),MAX(K$64:K3657)&gt;MAX(L$64:L3656)),MAX(M$64:M3656)+1,""))),"")</f>
        <v/>
      </c>
      <c r="N3657" s="91">
        <f t="shared" si="320"/>
        <v>23</v>
      </c>
      <c r="O3657" s="91" t="str">
        <f>IFERROR(IF(AND(N3656=$H$2*1,MAX(O$64:O3656)=MAX(P$64:P3656)),MAX(O$64:O3656)+1,""),"")</f>
        <v/>
      </c>
      <c r="P3657" s="91" t="str">
        <f>IFERROR(IF(MOD(MAX(Q$64:Q3657),10*MAX(O$64:O3657))&lt;=2,IF(AND(F3656/INDEX($F$64:$F3657,MATCH(MAX(O$64:O3657),O$64:O3657,0)-1)&lt;(1-$P$2),MAX(O$64:O3657)&gt;MAX(P$64:P3656)),MAX(O$64:O3657),""),IF(AND($F3656/INDEX($F$64:$F3657,MATCH(MAX(Q$64:Q3657),Q$64:Q3657,0)-1)&lt;(1-$P$2),MAX(O$64:O3657)&gt;MAX(P$64:P3656)),MAX(O$64:O3657),"")),"")</f>
        <v/>
      </c>
      <c r="Q3657" s="91" t="str">
        <f>IFERROR(IF(E3657="","",IF(O3657&lt;&gt;"",MAX(O$64:O3657)*10+1,IF(AND($F3656/INDEX($F$64:$F3657,MATCH(MAX(Q$64:Q3656),Q$64:Q3656,0)-1)&gt;(1+$O$2),MAX(O$64:O3657)&gt;MAX(P$64:P3656)),MAX(Q$64:Q3656)+1,""))),"")</f>
        <v/>
      </c>
    </row>
    <row r="3658" spans="1:17" x14ac:dyDescent="0.2">
      <c r="A3658" s="13">
        <f>HLOOKUP($E$2,历史数据!$V$3:$AE$5000,ROW(A3656),)</f>
        <v>690358</v>
      </c>
      <c r="B3658" s="41">
        <v>41960</v>
      </c>
      <c r="C3658" s="100">
        <f>IFERROR(IF(A3658&lt;&gt;0,MAX($C$4:C3657)+1,""),"")</f>
        <v>3562</v>
      </c>
      <c r="D3658" s="100"/>
      <c r="E3658" s="99">
        <f t="shared" si="321"/>
        <v>42097</v>
      </c>
      <c r="F3658" s="101">
        <f>IFERROR(VLOOKUP(E3658,历史数据!AH:AJ,3,),"")</f>
        <v>21.8937409690711</v>
      </c>
      <c r="G3658" s="101">
        <f t="shared" si="317"/>
        <v>17.126856712640549</v>
      </c>
      <c r="H3658" s="105">
        <f t="shared" si="318"/>
        <v>6.7539962208265081E-3</v>
      </c>
      <c r="I3658" s="101">
        <f>IFERROR(VLOOKUP(E3658,历史数据!AH:AJ,2,),"")</f>
        <v>21.085757671403002</v>
      </c>
      <c r="J3658" s="104">
        <f t="shared" si="319"/>
        <v>24</v>
      </c>
      <c r="K3658" s="104" t="str">
        <f>IFERROR(IF(AND(J3657=$H$2*1,MAX(K$64:K3657)=MAX(L$64:L3657)),MAX(K$64:K3657)+1,""),"")</f>
        <v/>
      </c>
      <c r="L3658" s="104" t="str">
        <f>IFERROR(IF(AND($F3657/INDEX($F$64:$F3658,MATCH(MAX(M$64:M3658),M$64:M3658,0)-1)&lt;(1-$P$2),MAX(K$64:K3658)&gt;MAX(L$64:L3657)),MAX(K$64:K3658),""),"")</f>
        <v/>
      </c>
      <c r="M3658" s="104" t="str">
        <f>IFERROR(IF(E3658="","",IF(K3658&lt;&gt;"",MAX(M$64:M3657)+1,IF(AND($F3657/INDEX($F$64:$F3658,MATCH(MAX(M$64:M3657),M$64:M3657,0)-1)&gt;(1+$O$2),MAX(K$64:K3658)&gt;MAX(L$64:L3657)),MAX(M$64:M3657)+1,""))),"")</f>
        <v/>
      </c>
      <c r="N3658" s="91">
        <f t="shared" si="320"/>
        <v>24</v>
      </c>
      <c r="O3658" s="91" t="str">
        <f>IFERROR(IF(AND(N3657=$H$2*1,MAX(O$64:O3657)=MAX(P$64:P3657)),MAX(O$64:O3657)+1,""),"")</f>
        <v/>
      </c>
      <c r="P3658" s="91" t="str">
        <f>IFERROR(IF(MOD(MAX(Q$64:Q3658),10*MAX(O$64:O3658))&lt;=2,IF(AND(F3657/INDEX($F$64:$F3658,MATCH(MAX(O$64:O3658),O$64:O3658,0)-1)&lt;(1-$P$2),MAX(O$64:O3658)&gt;MAX(P$64:P3657)),MAX(O$64:O3658),""),IF(AND($F3657/INDEX($F$64:$F3658,MATCH(MAX(Q$64:Q3658),Q$64:Q3658,0)-1)&lt;(1-$P$2),MAX(O$64:O3658)&gt;MAX(P$64:P3657)),MAX(O$64:O3658),"")),"")</f>
        <v/>
      </c>
      <c r="Q3658" s="91" t="str">
        <f>IFERROR(IF(E3658="","",IF(O3658&lt;&gt;"",MAX(O$64:O3658)*10+1,IF(AND($F3657/INDEX($F$64:$F3658,MATCH(MAX(Q$64:Q3657),Q$64:Q3657,0)-1)&gt;(1+$O$2),MAX(O$64:O3658)&gt;MAX(P$64:P3657)),MAX(Q$64:Q3657)+1,""))),"")</f>
        <v/>
      </c>
    </row>
    <row r="3659" spans="1:17" x14ac:dyDescent="0.2">
      <c r="A3659" s="13">
        <f>HLOOKUP($E$2,历史数据!$V$3:$AE$5000,ROW(A3657),)</f>
        <v>1237890</v>
      </c>
      <c r="B3659" s="41">
        <v>41961</v>
      </c>
      <c r="C3659" s="100">
        <f>IFERROR(IF(A3659&lt;&gt;0,MAX($C$4:C3658)+1,""),"")</f>
        <v>3563</v>
      </c>
      <c r="D3659" s="100"/>
      <c r="E3659" s="99">
        <f t="shared" si="321"/>
        <v>42101</v>
      </c>
      <c r="F3659" s="101">
        <f>IFERROR(VLOOKUP(E3659,历史数据!AH:AJ,3,),"")</f>
        <v>21.880708980399099</v>
      </c>
      <c r="G3659" s="101">
        <f t="shared" si="317"/>
        <v>17.240017814276325</v>
      </c>
      <c r="H3659" s="105">
        <f t="shared" si="318"/>
        <v>6.607231177000239E-3</v>
      </c>
      <c r="I3659" s="101">
        <f>IFERROR(VLOOKUP(E3659,历史数据!AH:AJ,2,),"")</f>
        <v>22.024060855791799</v>
      </c>
      <c r="J3659" s="104">
        <f t="shared" si="319"/>
        <v>25</v>
      </c>
      <c r="K3659" s="104" t="str">
        <f>IFERROR(IF(AND(J3658=$H$2*1,MAX(K$64:K3658)=MAX(L$64:L3658)),MAX(K$64:K3658)+1,""),"")</f>
        <v/>
      </c>
      <c r="L3659" s="104" t="str">
        <f>IFERROR(IF(AND($F3658/INDEX($F$64:$F3659,MATCH(MAX(M$64:M3659),M$64:M3659,0)-1)&lt;(1-$P$2),MAX(K$64:K3659)&gt;MAX(L$64:L3658)),MAX(K$64:K3659),""),"")</f>
        <v/>
      </c>
      <c r="M3659" s="104" t="str">
        <f>IFERROR(IF(E3659="","",IF(K3659&lt;&gt;"",MAX(M$64:M3658)+1,IF(AND($F3658/INDEX($F$64:$F3659,MATCH(MAX(M$64:M3658),M$64:M3658,0)-1)&gt;(1+$O$2),MAX(K$64:K3659)&gt;MAX(L$64:L3658)),MAX(M$64:M3658)+1,""))),"")</f>
        <v/>
      </c>
      <c r="N3659" s="91">
        <f t="shared" si="320"/>
        <v>25</v>
      </c>
      <c r="O3659" s="91" t="str">
        <f>IFERROR(IF(AND(N3658=$H$2*1,MAX(O$64:O3658)=MAX(P$64:P3658)),MAX(O$64:O3658)+1,""),"")</f>
        <v/>
      </c>
      <c r="P3659" s="91" t="str">
        <f>IFERROR(IF(MOD(MAX(Q$64:Q3659),10*MAX(O$64:O3659))&lt;=2,IF(AND(F3658/INDEX($F$64:$F3659,MATCH(MAX(O$64:O3659),O$64:O3659,0)-1)&lt;(1-$P$2),MAX(O$64:O3659)&gt;MAX(P$64:P3658)),MAX(O$64:O3659),""),IF(AND($F3658/INDEX($F$64:$F3659,MATCH(MAX(Q$64:Q3659),Q$64:Q3659,0)-1)&lt;(1-$P$2),MAX(O$64:O3659)&gt;MAX(P$64:P3658)),MAX(O$64:O3659),"")),"")</f>
        <v/>
      </c>
      <c r="Q3659" s="91" t="str">
        <f>IFERROR(IF(E3659="","",IF(O3659&lt;&gt;"",MAX(O$64:O3659)*10+1,IF(AND($F3658/INDEX($F$64:$F3659,MATCH(MAX(Q$64:Q3658),Q$64:Q3658,0)-1)&gt;(1+$O$2),MAX(O$64:O3659)&gt;MAX(P$64:P3658)),MAX(Q$64:Q3658)+1,""))),"")</f>
        <v/>
      </c>
    </row>
    <row r="3660" spans="1:17" x14ac:dyDescent="0.2">
      <c r="A3660" s="13">
        <f>HLOOKUP($E$2,历史数据!$V$3:$AE$5000,ROW(A3658),)</f>
        <v>955134</v>
      </c>
      <c r="B3660" s="41">
        <v>41962</v>
      </c>
      <c r="C3660" s="100">
        <f>IFERROR(IF(A3660&lt;&gt;0,MAX($C$4:C3659)+1,""),"")</f>
        <v>3564</v>
      </c>
      <c r="D3660" s="100"/>
      <c r="E3660" s="99">
        <f t="shared" si="321"/>
        <v>42102</v>
      </c>
      <c r="F3660" s="101">
        <f>IFERROR(VLOOKUP(E3660,历史数据!AH:AJ,3,),"")</f>
        <v>21.398525399532598</v>
      </c>
      <c r="G3660" s="101">
        <f t="shared" si="317"/>
        <v>17.342101725540839</v>
      </c>
      <c r="H3660" s="105">
        <f t="shared" si="318"/>
        <v>5.9213344420085967E-3</v>
      </c>
      <c r="I3660" s="101">
        <f>IFERROR(VLOOKUP(E3660,历史数据!AH:AJ,2,),"")</f>
        <v>21.932836935087298</v>
      </c>
      <c r="J3660" s="104">
        <f t="shared" si="319"/>
        <v>26</v>
      </c>
      <c r="K3660" s="104" t="str">
        <f>IFERROR(IF(AND(J3659=$H$2*1,MAX(K$64:K3659)=MAX(L$64:L3659)),MAX(K$64:K3659)+1,""),"")</f>
        <v/>
      </c>
      <c r="L3660" s="104" t="str">
        <f>IFERROR(IF(AND($F3659/INDEX($F$64:$F3660,MATCH(MAX(M$64:M3660),M$64:M3660,0)-1)&lt;(1-$P$2),MAX(K$64:K3660)&gt;MAX(L$64:L3659)),MAX(K$64:K3660),""),"")</f>
        <v/>
      </c>
      <c r="M3660" s="104" t="str">
        <f>IFERROR(IF(E3660="","",IF(K3660&lt;&gt;"",MAX(M$64:M3659)+1,IF(AND($F3659/INDEX($F$64:$F3660,MATCH(MAX(M$64:M3659),M$64:M3659,0)-1)&gt;(1+$O$2),MAX(K$64:K3660)&gt;MAX(L$64:L3659)),MAX(M$64:M3659)+1,""))),"")</f>
        <v/>
      </c>
      <c r="N3660" s="91">
        <f t="shared" si="320"/>
        <v>26</v>
      </c>
      <c r="O3660" s="91" t="str">
        <f>IFERROR(IF(AND(N3659=$H$2*1,MAX(O$64:O3659)=MAX(P$64:P3659)),MAX(O$64:O3659)+1,""),"")</f>
        <v/>
      </c>
      <c r="P3660" s="91" t="str">
        <f>IFERROR(IF(MOD(MAX(Q$64:Q3660),10*MAX(O$64:O3660))&lt;=2,IF(AND(F3659/INDEX($F$64:$F3660,MATCH(MAX(O$64:O3660),O$64:O3660,0)-1)&lt;(1-$P$2),MAX(O$64:O3660)&gt;MAX(P$64:P3659)),MAX(O$64:O3660),""),IF(AND($F3659/INDEX($F$64:$F3660,MATCH(MAX(Q$64:Q3660),Q$64:Q3660,0)-1)&lt;(1-$P$2),MAX(O$64:O3660)&gt;MAX(P$64:P3659)),MAX(O$64:O3660),"")),"")</f>
        <v/>
      </c>
      <c r="Q3660" s="91" t="str">
        <f>IFERROR(IF(E3660="","",IF(O3660&lt;&gt;"",MAX(O$64:O3660)*10+1,IF(AND($F3659/INDEX($F$64:$F3660,MATCH(MAX(Q$64:Q3659),Q$64:Q3659,0)-1)&gt;(1+$O$2),MAX(O$64:O3660)&gt;MAX(P$64:P3659)),MAX(Q$64:Q3659)+1,""))),"")</f>
        <v/>
      </c>
    </row>
    <row r="3661" spans="1:17" x14ac:dyDescent="0.2">
      <c r="A3661" s="13">
        <f>HLOOKUP($E$2,历史数据!$V$3:$AE$5000,ROW(A3659),)</f>
        <v>492202</v>
      </c>
      <c r="B3661" s="41">
        <v>41963</v>
      </c>
      <c r="C3661" s="100">
        <f>IFERROR(IF(A3661&lt;&gt;0,MAX($C$4:C3660)+1,""),"")</f>
        <v>3565</v>
      </c>
      <c r="D3661" s="100"/>
      <c r="E3661" s="99">
        <f t="shared" si="321"/>
        <v>42103</v>
      </c>
      <c r="F3661" s="101">
        <f>IFERROR(VLOOKUP(E3661,历史数据!AH:AJ,3,),"")</f>
        <v>20.6035740905366</v>
      </c>
      <c r="G3661" s="101">
        <f t="shared" si="317"/>
        <v>17.432239647189299</v>
      </c>
      <c r="H3661" s="105">
        <f t="shared" si="318"/>
        <v>5.1976353890086369E-3</v>
      </c>
      <c r="I3661" s="101">
        <f>IFERROR(VLOOKUP(E3661,历史数据!AH:AJ,2,),"")</f>
        <v>21.229109546795801</v>
      </c>
      <c r="J3661" s="104">
        <f t="shared" si="319"/>
        <v>27</v>
      </c>
      <c r="K3661" s="104" t="str">
        <f>IFERROR(IF(AND(J3660=$H$2*1,MAX(K$64:K3660)=MAX(L$64:L3660)),MAX(K$64:K3660)+1,""),"")</f>
        <v/>
      </c>
      <c r="L3661" s="104" t="str">
        <f>IFERROR(IF(AND($F3660/INDEX($F$64:$F3661,MATCH(MAX(M$64:M3661),M$64:M3661,0)-1)&lt;(1-$P$2),MAX(K$64:K3661)&gt;MAX(L$64:L3660)),MAX(K$64:K3661),""),"")</f>
        <v/>
      </c>
      <c r="M3661" s="104" t="str">
        <f>IFERROR(IF(E3661="","",IF(K3661&lt;&gt;"",MAX(M$64:M3660)+1,IF(AND($F3660/INDEX($F$64:$F3661,MATCH(MAX(M$64:M3660),M$64:M3660,0)-1)&gt;(1+$O$2),MAX(K$64:K3661)&gt;MAX(L$64:L3660)),MAX(M$64:M3660)+1,""))),"")</f>
        <v/>
      </c>
      <c r="N3661" s="91">
        <f t="shared" si="320"/>
        <v>27</v>
      </c>
      <c r="O3661" s="91" t="str">
        <f>IFERROR(IF(AND(N3660=$H$2*1,MAX(O$64:O3660)=MAX(P$64:P3660)),MAX(O$64:O3660)+1,""),"")</f>
        <v/>
      </c>
      <c r="P3661" s="91" t="str">
        <f>IFERROR(IF(MOD(MAX(Q$64:Q3661),10*MAX(O$64:O3661))&lt;=2,IF(AND(F3660/INDEX($F$64:$F3661,MATCH(MAX(O$64:O3661),O$64:O3661,0)-1)&lt;(1-$P$2),MAX(O$64:O3661)&gt;MAX(P$64:P3660)),MAX(O$64:O3661),""),IF(AND($F3660/INDEX($F$64:$F3661,MATCH(MAX(Q$64:Q3661),Q$64:Q3661,0)-1)&lt;(1-$P$2),MAX(O$64:O3661)&gt;MAX(P$64:P3660)),MAX(O$64:O3661),"")),"")</f>
        <v/>
      </c>
      <c r="Q3661" s="91" t="str">
        <f>IFERROR(IF(E3661="","",IF(O3661&lt;&gt;"",MAX(O$64:O3661)*10+1,IF(AND($F3660/INDEX($F$64:$F3661,MATCH(MAX(Q$64:Q3660),Q$64:Q3660,0)-1)&gt;(1+$O$2),MAX(O$64:O3661)&gt;MAX(P$64:P3660)),MAX(Q$64:Q3660)+1,""))),"")</f>
        <v/>
      </c>
    </row>
    <row r="3662" spans="1:17" x14ac:dyDescent="0.2">
      <c r="A3662" s="13">
        <f>HLOOKUP($E$2,历史数据!$V$3:$AE$5000,ROW(A3660),)</f>
        <v>802830</v>
      </c>
      <c r="B3662" s="41">
        <v>41964</v>
      </c>
      <c r="C3662" s="100">
        <f>IFERROR(IF(A3662&lt;&gt;0,MAX($C$4:C3661)+1,""),"")</f>
        <v>3566</v>
      </c>
      <c r="D3662" s="100"/>
      <c r="E3662" s="99">
        <f t="shared" si="321"/>
        <v>42104</v>
      </c>
      <c r="F3662" s="101">
        <f>IFERROR(VLOOKUP(E3662,历史数据!AH:AJ,3,),"")</f>
        <v>21.3594294335164</v>
      </c>
      <c r="G3662" s="101">
        <f t="shared" si="317"/>
        <v>17.526938764872977</v>
      </c>
      <c r="H3662" s="105">
        <f t="shared" si="318"/>
        <v>5.4324125643228083E-3</v>
      </c>
      <c r="I3662" s="101">
        <f>IFERROR(VLOOKUP(E3662,历史数据!AH:AJ,2,),"")</f>
        <v>20.6035740905366</v>
      </c>
      <c r="J3662" s="104">
        <f t="shared" si="319"/>
        <v>28</v>
      </c>
      <c r="K3662" s="104" t="str">
        <f>IFERROR(IF(AND(J3661=$H$2*1,MAX(K$64:K3661)=MAX(L$64:L3661)),MAX(K$64:K3661)+1,""),"")</f>
        <v/>
      </c>
      <c r="L3662" s="104" t="str">
        <f>IFERROR(IF(AND($F3661/INDEX($F$64:$F3662,MATCH(MAX(M$64:M3662),M$64:M3662,0)-1)&lt;(1-$P$2),MAX(K$64:K3662)&gt;MAX(L$64:L3661)),MAX(K$64:K3662),""),"")</f>
        <v/>
      </c>
      <c r="M3662" s="104" t="str">
        <f>IFERROR(IF(E3662="","",IF(K3662&lt;&gt;"",MAX(M$64:M3661)+1,IF(AND($F3661/INDEX($F$64:$F3662,MATCH(MAX(M$64:M3661),M$64:M3661,0)-1)&gt;(1+$O$2),MAX(K$64:K3662)&gt;MAX(L$64:L3661)),MAX(M$64:M3661)+1,""))),"")</f>
        <v/>
      </c>
      <c r="N3662" s="91">
        <f t="shared" si="320"/>
        <v>28</v>
      </c>
      <c r="O3662" s="91" t="str">
        <f>IFERROR(IF(AND(N3661=$H$2*1,MAX(O$64:O3661)=MAX(P$64:P3661)),MAX(O$64:O3661)+1,""),"")</f>
        <v/>
      </c>
      <c r="P3662" s="91" t="str">
        <f>IFERROR(IF(MOD(MAX(Q$64:Q3662),10*MAX(O$64:O3662))&lt;=2,IF(AND(F3661/INDEX($F$64:$F3662,MATCH(MAX(O$64:O3662),O$64:O3662,0)-1)&lt;(1-$P$2),MAX(O$64:O3662)&gt;MAX(P$64:P3661)),MAX(O$64:O3662),""),IF(AND($F3661/INDEX($F$64:$F3662,MATCH(MAX(Q$64:Q3662),Q$64:Q3662,0)-1)&lt;(1-$P$2),MAX(O$64:O3662)&gt;MAX(P$64:P3661)),MAX(O$64:O3662),"")),"")</f>
        <v/>
      </c>
      <c r="Q3662" s="91" t="str">
        <f>IFERROR(IF(E3662="","",IF(O3662&lt;&gt;"",MAX(O$64:O3662)*10+1,IF(AND($F3661/INDEX($F$64:$F3662,MATCH(MAX(Q$64:Q3661),Q$64:Q3661,0)-1)&gt;(1+$O$2),MAX(O$64:O3662)&gt;MAX(P$64:P3661)),MAX(Q$64:Q3661)+1,""))),"")</f>
        <v/>
      </c>
    </row>
    <row r="3663" spans="1:17" x14ac:dyDescent="0.2">
      <c r="A3663" s="13">
        <f>HLOOKUP($E$2,历史数据!$V$3:$AE$5000,ROW(A3661),)</f>
        <v>1062868</v>
      </c>
      <c r="B3663" s="41">
        <v>41967</v>
      </c>
      <c r="C3663" s="100">
        <f>IFERROR(IF(A3663&lt;&gt;0,MAX($C$4:C3662)+1,""),"")</f>
        <v>3567</v>
      </c>
      <c r="D3663" s="100"/>
      <c r="E3663" s="99">
        <f t="shared" si="321"/>
        <v>42107</v>
      </c>
      <c r="F3663" s="101">
        <f>IFERROR(VLOOKUP(E3663,历史数据!AH:AJ,3,),"")</f>
        <v>21.7503890936784</v>
      </c>
      <c r="G3663" s="101">
        <f t="shared" si="317"/>
        <v>17.623592680857467</v>
      </c>
      <c r="H3663" s="105">
        <f t="shared" si="318"/>
        <v>5.5145919821550926E-3</v>
      </c>
      <c r="I3663" s="101">
        <f>IFERROR(VLOOKUP(E3663,历史数据!AH:AJ,2,),"")</f>
        <v>21.502781308909199</v>
      </c>
      <c r="J3663" s="104">
        <f t="shared" si="319"/>
        <v>29</v>
      </c>
      <c r="K3663" s="104" t="str">
        <f>IFERROR(IF(AND(J3662=$H$2*1,MAX(K$64:K3662)=MAX(L$64:L3662)),MAX(K$64:K3662)+1,""),"")</f>
        <v/>
      </c>
      <c r="L3663" s="104" t="str">
        <f>IFERROR(IF(AND($F3662/INDEX($F$64:$F3663,MATCH(MAX(M$64:M3663),M$64:M3663,0)-1)&lt;(1-$P$2),MAX(K$64:K3663)&gt;MAX(L$64:L3662)),MAX(K$64:K3663),""),"")</f>
        <v/>
      </c>
      <c r="M3663" s="104" t="str">
        <f>IFERROR(IF(E3663="","",IF(K3663&lt;&gt;"",MAX(M$64:M3662)+1,IF(AND($F3662/INDEX($F$64:$F3663,MATCH(MAX(M$64:M3662),M$64:M3662,0)-1)&gt;(1+$O$2),MAX(K$64:K3663)&gt;MAX(L$64:L3662)),MAX(M$64:M3662)+1,""))),"")</f>
        <v/>
      </c>
      <c r="N3663" s="91">
        <f t="shared" si="320"/>
        <v>29</v>
      </c>
      <c r="O3663" s="91" t="str">
        <f>IFERROR(IF(AND(N3662=$H$2*1,MAX(O$64:O3662)=MAX(P$64:P3662)),MAX(O$64:O3662)+1,""),"")</f>
        <v/>
      </c>
      <c r="P3663" s="91" t="str">
        <f>IFERROR(IF(MOD(MAX(Q$64:Q3663),10*MAX(O$64:O3663))&lt;=2,IF(AND(F3662/INDEX($F$64:$F3663,MATCH(MAX(O$64:O3663),O$64:O3663,0)-1)&lt;(1-$P$2),MAX(O$64:O3663)&gt;MAX(P$64:P3662)),MAX(O$64:O3663),""),IF(AND($F3662/INDEX($F$64:$F3663,MATCH(MAX(Q$64:Q3663),Q$64:Q3663,0)-1)&lt;(1-$P$2),MAX(O$64:O3663)&gt;MAX(P$64:P3662)),MAX(O$64:O3663),"")),"")</f>
        <v/>
      </c>
      <c r="Q3663" s="91" t="str">
        <f>IFERROR(IF(E3663="","",IF(O3663&lt;&gt;"",MAX(O$64:O3663)*10+1,IF(AND($F3662/INDEX($F$64:$F3663,MATCH(MAX(Q$64:Q3662),Q$64:Q3662,0)-1)&gt;(1+$O$2),MAX(O$64:O3663)&gt;MAX(P$64:P3662)),MAX(Q$64:Q3662)+1,""))),"")</f>
        <v/>
      </c>
    </row>
    <row r="3664" spans="1:17" x14ac:dyDescent="0.2">
      <c r="A3664" s="13">
        <f>HLOOKUP($E$2,历史数据!$V$3:$AE$5000,ROW(A3662),)</f>
        <v>916693</v>
      </c>
      <c r="B3664" s="41">
        <v>41968</v>
      </c>
      <c r="C3664" s="100">
        <f>IFERROR(IF(A3664&lt;&gt;0,MAX($C$4:C3663)+1,""),"")</f>
        <v>3568</v>
      </c>
      <c r="D3664" s="100"/>
      <c r="E3664" s="99">
        <f t="shared" si="321"/>
        <v>42108</v>
      </c>
      <c r="F3664" s="101">
        <f>IFERROR(VLOOKUP(E3664,历史数据!AH:AJ,3,),"")</f>
        <v>22.832044153459901</v>
      </c>
      <c r="G3664" s="101">
        <f t="shared" si="317"/>
        <v>17.745876174563691</v>
      </c>
      <c r="H3664" s="105">
        <f t="shared" si="318"/>
        <v>6.9386245994578211E-3</v>
      </c>
      <c r="I3664" s="101">
        <f>IFERROR(VLOOKUP(E3664,历史数据!AH:AJ,2,),"")</f>
        <v>21.789485059694599</v>
      </c>
      <c r="J3664" s="104">
        <f t="shared" si="319"/>
        <v>30</v>
      </c>
      <c r="K3664" s="104" t="str">
        <f>IFERROR(IF(AND(J3663=$H$2*1,MAX(K$64:K3663)=MAX(L$64:L3663)),MAX(K$64:K3663)+1,""),"")</f>
        <v/>
      </c>
      <c r="L3664" s="104" t="str">
        <f>IFERROR(IF(AND($F3663/INDEX($F$64:$F3664,MATCH(MAX(M$64:M3664),M$64:M3664,0)-1)&lt;(1-$P$2),MAX(K$64:K3664)&gt;MAX(L$64:L3663)),MAX(K$64:K3664),""),"")</f>
        <v/>
      </c>
      <c r="M3664" s="104" t="str">
        <f>IFERROR(IF(E3664="","",IF(K3664&lt;&gt;"",MAX(M$64:M3663)+1,IF(AND($F3663/INDEX($F$64:$F3664,MATCH(MAX(M$64:M3663),M$64:M3663,0)-1)&gt;(1+$O$2),MAX(K$64:K3664)&gt;MAX(L$64:L3663)),MAX(M$64:M3663)+1,""))),"")</f>
        <v/>
      </c>
      <c r="N3664" s="91">
        <f t="shared" si="320"/>
        <v>30</v>
      </c>
      <c r="O3664" s="91" t="str">
        <f>IFERROR(IF(AND(N3663=$H$2*1,MAX(O$64:O3663)=MAX(P$64:P3663)),MAX(O$64:O3663)+1,""),"")</f>
        <v/>
      </c>
      <c r="P3664" s="91" t="str">
        <f>IFERROR(IF(MOD(MAX(Q$64:Q3664),10*MAX(O$64:O3664))&lt;=2,IF(AND(F3663/INDEX($F$64:$F3664,MATCH(MAX(O$64:O3664),O$64:O3664,0)-1)&lt;(1-$P$2),MAX(O$64:O3664)&gt;MAX(P$64:P3663)),MAX(O$64:O3664),""),IF(AND($F3663/INDEX($F$64:$F3664,MATCH(MAX(Q$64:Q3664),Q$64:Q3664,0)-1)&lt;(1-$P$2),MAX(O$64:O3664)&gt;MAX(P$64:P3663)),MAX(O$64:O3664),"")),"")</f>
        <v/>
      </c>
      <c r="Q3664" s="91" t="str">
        <f>IFERROR(IF(E3664="","",IF(O3664&lt;&gt;"",MAX(O$64:O3664)*10+1,IF(AND($F3663/INDEX($F$64:$F3664,MATCH(MAX(Q$64:Q3663),Q$64:Q3663,0)-1)&gt;(1+$O$2),MAX(O$64:O3664)&gt;MAX(P$64:P3663)),MAX(Q$64:Q3663)+1,""))),"")</f>
        <v/>
      </c>
    </row>
    <row r="3665" spans="1:17" x14ac:dyDescent="0.2">
      <c r="A3665" s="13">
        <f>HLOOKUP($E$2,历史数据!$V$3:$AE$5000,ROW(A3663),)</f>
        <v>1119705</v>
      </c>
      <c r="B3665" s="41">
        <v>41969</v>
      </c>
      <c r="C3665" s="100">
        <f>IFERROR(IF(A3665&lt;&gt;0,MAX($C$4:C3664)+1,""),"")</f>
        <v>3569</v>
      </c>
      <c r="D3665" s="100"/>
      <c r="E3665" s="99">
        <f t="shared" si="321"/>
        <v>42109</v>
      </c>
      <c r="F3665" s="101">
        <f>IFERROR(VLOOKUP(E3665,历史数据!AH:AJ,3,),"")</f>
        <v>21.685229150318101</v>
      </c>
      <c r="G3665" s="101">
        <f t="shared" si="317"/>
        <v>17.848177285639405</v>
      </c>
      <c r="H3665" s="105">
        <f t="shared" si="318"/>
        <v>5.7647821989397219E-3</v>
      </c>
      <c r="I3665" s="101">
        <f>IFERROR(VLOOKUP(E3665,历史数据!AH:AJ,2,),"")</f>
        <v>22.753852221427501</v>
      </c>
      <c r="J3665" s="104">
        <f t="shared" si="319"/>
        <v>31</v>
      </c>
      <c r="K3665" s="104" t="str">
        <f>IFERROR(IF(AND(J3664=$H$2*1,MAX(K$64:K3664)=MAX(L$64:L3664)),MAX(K$64:K3664)+1,""),"")</f>
        <v/>
      </c>
      <c r="L3665" s="104" t="str">
        <f>IFERROR(IF(AND($F3664/INDEX($F$64:$F3665,MATCH(MAX(M$64:M3665),M$64:M3665,0)-1)&lt;(1-$P$2),MAX(K$64:K3665)&gt;MAX(L$64:L3664)),MAX(K$64:K3665),""),"")</f>
        <v/>
      </c>
      <c r="M3665" s="104" t="str">
        <f>IFERROR(IF(E3665="","",IF(K3665&lt;&gt;"",MAX(M$64:M3664)+1,IF(AND($F3664/INDEX($F$64:$F3665,MATCH(MAX(M$64:M3664),M$64:M3664,0)-1)&gt;(1+$O$2),MAX(K$64:K3665)&gt;MAX(L$64:L3664)),MAX(M$64:M3664)+1,""))),"")</f>
        <v/>
      </c>
      <c r="N3665" s="91">
        <f t="shared" si="320"/>
        <v>31</v>
      </c>
      <c r="O3665" s="91" t="str">
        <f>IFERROR(IF(AND(N3664=$H$2*1,MAX(O$64:O3664)=MAX(P$64:P3664)),MAX(O$64:O3664)+1,""),"")</f>
        <v/>
      </c>
      <c r="P3665" s="91" t="str">
        <f>IFERROR(IF(MOD(MAX(Q$64:Q3665),10*MAX(O$64:O3665))&lt;=2,IF(AND(F3664/INDEX($F$64:$F3665,MATCH(MAX(O$64:O3665),O$64:O3665,0)-1)&lt;(1-$P$2),MAX(O$64:O3665)&gt;MAX(P$64:P3664)),MAX(O$64:O3665),""),IF(AND($F3664/INDEX($F$64:$F3665,MATCH(MAX(Q$64:Q3665),Q$64:Q3665,0)-1)&lt;(1-$P$2),MAX(O$64:O3665)&gt;MAX(P$64:P3664)),MAX(O$64:O3665),"")),"")</f>
        <v/>
      </c>
      <c r="Q3665" s="91">
        <f>IFERROR(IF(E3665="","",IF(O3665&lt;&gt;"",MAX(O$64:O3665)*10+1,IF(AND($F3664/INDEX($F$64:$F3665,MATCH(MAX(Q$64:Q3664),Q$64:Q3664,0)-1)&gt;(1+$O$2),MAX(O$64:O3665)&gt;MAX(P$64:P3664)),MAX(Q$64:Q3664)+1,""))),"")</f>
        <v>173</v>
      </c>
    </row>
    <row r="3666" spans="1:17" x14ac:dyDescent="0.2">
      <c r="A3666" s="13">
        <f>HLOOKUP($E$2,历史数据!$V$3:$AE$5000,ROW(A3664),)</f>
        <v>1418739</v>
      </c>
      <c r="B3666" s="41">
        <v>41970</v>
      </c>
      <c r="C3666" s="100">
        <f>IFERROR(IF(A3666&lt;&gt;0,MAX($C$4:C3665)+1,""),"")</f>
        <v>3570</v>
      </c>
      <c r="D3666" s="100"/>
      <c r="E3666" s="99">
        <f t="shared" si="321"/>
        <v>42110</v>
      </c>
      <c r="F3666" s="101">
        <f>IFERROR(VLOOKUP(E3666,历史数据!AH:AJ,3,),"")</f>
        <v>21.646133184301899</v>
      </c>
      <c r="G3666" s="101">
        <f t="shared" si="317"/>
        <v>17.953736393883144</v>
      </c>
      <c r="H3666" s="105">
        <f t="shared" si="318"/>
        <v>5.9142794557891509E-3</v>
      </c>
      <c r="I3666" s="101">
        <f>IFERROR(VLOOKUP(E3666,历史数据!AH:AJ,2,),"")</f>
        <v>21.672197161646</v>
      </c>
      <c r="J3666" s="104">
        <f t="shared" si="319"/>
        <v>32</v>
      </c>
      <c r="K3666" s="104" t="str">
        <f>IFERROR(IF(AND(J3665=$H$2*1,MAX(K$64:K3665)=MAX(L$64:L3665)),MAX(K$64:K3665)+1,""),"")</f>
        <v/>
      </c>
      <c r="L3666" s="104" t="str">
        <f>IFERROR(IF(AND($F3665/INDEX($F$64:$F3666,MATCH(MAX(M$64:M3666),M$64:M3666,0)-1)&lt;(1-$P$2),MAX(K$64:K3666)&gt;MAX(L$64:L3665)),MAX(K$64:K3666),""),"")</f>
        <v/>
      </c>
      <c r="M3666" s="104" t="str">
        <f>IFERROR(IF(E3666="","",IF(K3666&lt;&gt;"",MAX(M$64:M3665)+1,IF(AND($F3665/INDEX($F$64:$F3666,MATCH(MAX(M$64:M3665),M$64:M3665,0)-1)&gt;(1+$O$2),MAX(K$64:K3666)&gt;MAX(L$64:L3665)),MAX(M$64:M3665)+1,""))),"")</f>
        <v/>
      </c>
      <c r="N3666" s="91">
        <f t="shared" si="320"/>
        <v>32</v>
      </c>
      <c r="O3666" s="91" t="str">
        <f>IFERROR(IF(AND(N3665=$H$2*1,MAX(O$64:O3665)=MAX(P$64:P3665)),MAX(O$64:O3665)+1,""),"")</f>
        <v/>
      </c>
      <c r="P3666" s="91" t="str">
        <f>IFERROR(IF(MOD(MAX(Q$64:Q3666),10*MAX(O$64:O3666))&lt;=2,IF(AND(F3665/INDEX($F$64:$F3666,MATCH(MAX(O$64:O3666),O$64:O3666,0)-1)&lt;(1-$P$2),MAX(O$64:O3666)&gt;MAX(P$64:P3665)),MAX(O$64:O3666),""),IF(AND($F3665/INDEX($F$64:$F3666,MATCH(MAX(Q$64:Q3666),Q$64:Q3666,0)-1)&lt;(1-$P$2),MAX(O$64:O3666)&gt;MAX(P$64:P3665)),MAX(O$64:O3666),"")),"")</f>
        <v/>
      </c>
      <c r="Q3666" s="91" t="str">
        <f>IFERROR(IF(E3666="","",IF(O3666&lt;&gt;"",MAX(O$64:O3666)*10+1,IF(AND($F3665/INDEX($F$64:$F3666,MATCH(MAX(Q$64:Q3665),Q$64:Q3665,0)-1)&gt;(1+$O$2),MAX(O$64:O3666)&gt;MAX(P$64:P3665)),MAX(Q$64:Q3665)+1,""))),"")</f>
        <v/>
      </c>
    </row>
    <row r="3667" spans="1:17" x14ac:dyDescent="0.2">
      <c r="A3667" s="13">
        <f>HLOOKUP($E$2,历史数据!$V$3:$AE$5000,ROW(A3665),)</f>
        <v>845730</v>
      </c>
      <c r="B3667" s="41">
        <v>41971</v>
      </c>
      <c r="C3667" s="100">
        <f>IFERROR(IF(A3667&lt;&gt;0,MAX($C$4:C3666)+1,""),"")</f>
        <v>3571</v>
      </c>
      <c r="D3667" s="100"/>
      <c r="E3667" s="99">
        <f t="shared" si="321"/>
        <v>42111</v>
      </c>
      <c r="F3667" s="101">
        <f>IFERROR(VLOOKUP(E3667,历史数据!AH:AJ,3,),"")</f>
        <v>21.711293127662199</v>
      </c>
      <c r="G3667" s="101">
        <f t="shared" si="317"/>
        <v>18.060381501182885</v>
      </c>
      <c r="H3667" s="105">
        <f t="shared" si="318"/>
        <v>5.9399951609000468E-3</v>
      </c>
      <c r="I3667" s="101">
        <f>IFERROR(VLOOKUP(E3667,历史数据!AH:AJ,2,),"")</f>
        <v>21.724325116334299</v>
      </c>
      <c r="J3667" s="104">
        <f t="shared" si="319"/>
        <v>33</v>
      </c>
      <c r="K3667" s="104" t="str">
        <f>IFERROR(IF(AND(J3666=$H$2*1,MAX(K$64:K3666)=MAX(L$64:L3666)),MAX(K$64:K3666)+1,""),"")</f>
        <v/>
      </c>
      <c r="L3667" s="104" t="str">
        <f>IFERROR(IF(AND($F3666/INDEX($F$64:$F3667,MATCH(MAX(M$64:M3667),M$64:M3667,0)-1)&lt;(1-$P$2),MAX(K$64:K3667)&gt;MAX(L$64:L3666)),MAX(K$64:K3667),""),"")</f>
        <v/>
      </c>
      <c r="M3667" s="104" t="str">
        <f>IFERROR(IF(E3667="","",IF(K3667&lt;&gt;"",MAX(M$64:M3666)+1,IF(AND($F3666/INDEX($F$64:$F3667,MATCH(MAX(M$64:M3666),M$64:M3666,0)-1)&gt;(1+$O$2),MAX(K$64:K3667)&gt;MAX(L$64:L3666)),MAX(M$64:M3666)+1,""))),"")</f>
        <v/>
      </c>
      <c r="N3667" s="91">
        <f t="shared" si="320"/>
        <v>33</v>
      </c>
      <c r="O3667" s="91" t="str">
        <f>IFERROR(IF(AND(N3666=$H$2*1,MAX(O$64:O3666)=MAX(P$64:P3666)),MAX(O$64:O3666)+1,""),"")</f>
        <v/>
      </c>
      <c r="P3667" s="91" t="str">
        <f>IFERROR(IF(MOD(MAX(Q$64:Q3667),10*MAX(O$64:O3667))&lt;=2,IF(AND(F3666/INDEX($F$64:$F3667,MATCH(MAX(O$64:O3667),O$64:O3667,0)-1)&lt;(1-$P$2),MAX(O$64:O3667)&gt;MAX(P$64:P3666)),MAX(O$64:O3667),""),IF(AND($F3666/INDEX($F$64:$F3667,MATCH(MAX(Q$64:Q3667),Q$64:Q3667,0)-1)&lt;(1-$P$2),MAX(O$64:O3667)&gt;MAX(P$64:P3666)),MAX(O$64:O3667),"")),"")</f>
        <v/>
      </c>
      <c r="Q3667" s="91" t="str">
        <f>IFERROR(IF(E3667="","",IF(O3667&lt;&gt;"",MAX(O$64:O3667)*10+1,IF(AND($F3666/INDEX($F$64:$F3667,MATCH(MAX(Q$64:Q3666),Q$64:Q3666,0)-1)&gt;(1+$O$2),MAX(O$64:O3667)&gt;MAX(P$64:P3666)),MAX(Q$64:Q3666)+1,""))),"")</f>
        <v/>
      </c>
    </row>
    <row r="3668" spans="1:17" x14ac:dyDescent="0.2">
      <c r="A3668" s="13">
        <f>HLOOKUP($E$2,历史数据!$V$3:$AE$5000,ROW(A3666),)</f>
        <v>1221000</v>
      </c>
      <c r="B3668" s="41">
        <v>41974</v>
      </c>
      <c r="C3668" s="100">
        <f>IFERROR(IF(A3668&lt;&gt;0,MAX($C$4:C3667)+1,""),"")</f>
        <v>3572</v>
      </c>
      <c r="D3668" s="100"/>
      <c r="E3668" s="99">
        <f t="shared" si="321"/>
        <v>42114</v>
      </c>
      <c r="F3668" s="101">
        <f>IFERROR(VLOOKUP(E3668,历史数据!AH:AJ,3,),"")</f>
        <v>21.5940052296136</v>
      </c>
      <c r="G3668" s="101">
        <f t="shared" si="317"/>
        <v>18.16594060942662</v>
      </c>
      <c r="H3668" s="105">
        <f t="shared" si="318"/>
        <v>5.8447883970125236E-3</v>
      </c>
      <c r="I3668" s="101">
        <f>IFERROR(VLOOKUP(E3668,历史数据!AH:AJ,2,),"")</f>
        <v>21.567941252269499</v>
      </c>
      <c r="J3668" s="104">
        <f t="shared" si="319"/>
        <v>34</v>
      </c>
      <c r="K3668" s="104" t="str">
        <f>IFERROR(IF(AND(J3667=$H$2*1,MAX(K$64:K3667)=MAX(L$64:L3667)),MAX(K$64:K3667)+1,""),"")</f>
        <v/>
      </c>
      <c r="L3668" s="104" t="str">
        <f>IFERROR(IF(AND($F3667/INDEX($F$64:$F3668,MATCH(MAX(M$64:M3668),M$64:M3668,0)-1)&lt;(1-$P$2),MAX(K$64:K3668)&gt;MAX(L$64:L3667)),MAX(K$64:K3668),""),"")</f>
        <v/>
      </c>
      <c r="M3668" s="104" t="str">
        <f>IFERROR(IF(E3668="","",IF(K3668&lt;&gt;"",MAX(M$64:M3667)+1,IF(AND($F3667/INDEX($F$64:$F3668,MATCH(MAX(M$64:M3667),M$64:M3667,0)-1)&gt;(1+$O$2),MAX(K$64:K3668)&gt;MAX(L$64:L3667)),MAX(M$64:M3667)+1,""))),"")</f>
        <v/>
      </c>
      <c r="N3668" s="91">
        <f t="shared" si="320"/>
        <v>34</v>
      </c>
      <c r="O3668" s="91" t="str">
        <f>IFERROR(IF(AND(N3667=$H$2*1,MAX(O$64:O3667)=MAX(P$64:P3667)),MAX(O$64:O3667)+1,""),"")</f>
        <v/>
      </c>
      <c r="P3668" s="91" t="str">
        <f>IFERROR(IF(MOD(MAX(Q$64:Q3668),10*MAX(O$64:O3668))&lt;=2,IF(AND(F3667/INDEX($F$64:$F3668,MATCH(MAX(O$64:O3668),O$64:O3668,0)-1)&lt;(1-$P$2),MAX(O$64:O3668)&gt;MAX(P$64:P3667)),MAX(O$64:O3668),""),IF(AND($F3667/INDEX($F$64:$F3668,MATCH(MAX(Q$64:Q3668),Q$64:Q3668,0)-1)&lt;(1-$P$2),MAX(O$64:O3668)&gt;MAX(P$64:P3667)),MAX(O$64:O3668),"")),"")</f>
        <v/>
      </c>
      <c r="Q3668" s="91" t="str">
        <f>IFERROR(IF(E3668="","",IF(O3668&lt;&gt;"",MAX(O$64:O3668)*10+1,IF(AND($F3667/INDEX($F$64:$F3668,MATCH(MAX(Q$64:Q3667),Q$64:Q3667,0)-1)&gt;(1+$O$2),MAX(O$64:O3668)&gt;MAX(P$64:P3667)),MAX(Q$64:Q3667)+1,""))),"")</f>
        <v/>
      </c>
    </row>
    <row r="3669" spans="1:17" x14ac:dyDescent="0.2">
      <c r="A3669" s="13">
        <f>HLOOKUP($E$2,历史数据!$V$3:$AE$5000,ROW(A3667),)</f>
        <v>568042</v>
      </c>
      <c r="B3669" s="41">
        <v>41975</v>
      </c>
      <c r="C3669" s="100">
        <f>IFERROR(IF(A3669&lt;&gt;0,MAX($C$4:C3668)+1,""),"")</f>
        <v>3573</v>
      </c>
      <c r="D3669" s="100"/>
      <c r="E3669" s="99">
        <f t="shared" si="321"/>
        <v>42115</v>
      </c>
      <c r="F3669" s="101">
        <f>IFERROR(VLOOKUP(E3669,历史数据!AH:AJ,3,),"")</f>
        <v>22.375924549937601</v>
      </c>
      <c r="G3669" s="101">
        <f t="shared" si="317"/>
        <v>18.291482100300858</v>
      </c>
      <c r="H3669" s="105">
        <f t="shared" si="318"/>
        <v>6.9108169829141808E-3</v>
      </c>
      <c r="I3669" s="101">
        <f>IFERROR(VLOOKUP(E3669,历史数据!AH:AJ,2,),"")</f>
        <v>21.502781308909199</v>
      </c>
      <c r="J3669" s="104">
        <f t="shared" si="319"/>
        <v>35</v>
      </c>
      <c r="K3669" s="104" t="str">
        <f>IFERROR(IF(AND(J3668=$H$2*1,MAX(K$64:K3668)=MAX(L$64:L3668)),MAX(K$64:K3668)+1,""),"")</f>
        <v/>
      </c>
      <c r="L3669" s="104" t="str">
        <f>IFERROR(IF(AND($F3668/INDEX($F$64:$F3669,MATCH(MAX(M$64:M3669),M$64:M3669,0)-1)&lt;(1-$P$2),MAX(K$64:K3669)&gt;MAX(L$64:L3668)),MAX(K$64:K3669),""),"")</f>
        <v/>
      </c>
      <c r="M3669" s="104" t="str">
        <f>IFERROR(IF(E3669="","",IF(K3669&lt;&gt;"",MAX(M$64:M3668)+1,IF(AND($F3668/INDEX($F$64:$F3669,MATCH(MAX(M$64:M3668),M$64:M3668,0)-1)&gt;(1+$O$2),MAX(K$64:K3669)&gt;MAX(L$64:L3668)),MAX(M$64:M3668)+1,""))),"")</f>
        <v/>
      </c>
      <c r="N3669" s="91">
        <f t="shared" si="320"/>
        <v>35</v>
      </c>
      <c r="O3669" s="91" t="str">
        <f>IFERROR(IF(AND(N3668=$H$2*1,MAX(O$64:O3668)=MAX(P$64:P3668)),MAX(O$64:O3668)+1,""),"")</f>
        <v/>
      </c>
      <c r="P3669" s="91" t="str">
        <f>IFERROR(IF(MOD(MAX(Q$64:Q3669),10*MAX(O$64:O3669))&lt;=2,IF(AND(F3668/INDEX($F$64:$F3669,MATCH(MAX(O$64:O3669),O$64:O3669,0)-1)&lt;(1-$P$2),MAX(O$64:O3669)&gt;MAX(P$64:P3668)),MAX(O$64:O3669),""),IF(AND($F3668/INDEX($F$64:$F3669,MATCH(MAX(Q$64:Q3669),Q$64:Q3669,0)-1)&lt;(1-$P$2),MAX(O$64:O3669)&gt;MAX(P$64:P3668)),MAX(O$64:O3669),"")),"")</f>
        <v/>
      </c>
      <c r="Q3669" s="91" t="str">
        <f>IFERROR(IF(E3669="","",IF(O3669&lt;&gt;"",MAX(O$64:O3669)*10+1,IF(AND($F3668/INDEX($F$64:$F3669,MATCH(MAX(Q$64:Q3668),Q$64:Q3668,0)-1)&gt;(1+$O$2),MAX(O$64:O3669)&gt;MAX(P$64:P3668)),MAX(Q$64:Q3668)+1,""))),"")</f>
        <v/>
      </c>
    </row>
    <row r="3670" spans="1:17" x14ac:dyDescent="0.2">
      <c r="A3670" s="13">
        <f>HLOOKUP($E$2,历史数据!$V$3:$AE$5000,ROW(A3668),)</f>
        <v>945131</v>
      </c>
      <c r="B3670" s="41">
        <v>41976</v>
      </c>
      <c r="C3670" s="100">
        <f>IFERROR(IF(A3670&lt;&gt;0,MAX($C$4:C3669)+1,""),"")</f>
        <v>3574</v>
      </c>
      <c r="D3670" s="100"/>
      <c r="E3670" s="99">
        <f t="shared" si="321"/>
        <v>42116</v>
      </c>
      <c r="F3670" s="101">
        <f>IFERROR(VLOOKUP(E3670,历史数据!AH:AJ,3,),"")</f>
        <v>23.496675575735299</v>
      </c>
      <c r="G3670" s="101">
        <f t="shared" si="317"/>
        <v>18.431141578903169</v>
      </c>
      <c r="H3670" s="105">
        <f t="shared" si="318"/>
        <v>7.6352193789706035E-3</v>
      </c>
      <c r="I3670" s="101">
        <f>IFERROR(VLOOKUP(E3670,历史数据!AH:AJ,2,),"")</f>
        <v>22.258636651888999</v>
      </c>
      <c r="J3670" s="104">
        <f t="shared" si="319"/>
        <v>36</v>
      </c>
      <c r="K3670" s="104" t="str">
        <f>IFERROR(IF(AND(J3669=$H$2*1,MAX(K$64:K3669)=MAX(L$64:L3669)),MAX(K$64:K3669)+1,""),"")</f>
        <v/>
      </c>
      <c r="L3670" s="104" t="str">
        <f>IFERROR(IF(AND($F3669/INDEX($F$64:$F3670,MATCH(MAX(M$64:M3670),M$64:M3670,0)-1)&lt;(1-$P$2),MAX(K$64:K3670)&gt;MAX(L$64:L3669)),MAX(K$64:K3670),""),"")</f>
        <v/>
      </c>
      <c r="M3670" s="104" t="str">
        <f>IFERROR(IF(E3670="","",IF(K3670&lt;&gt;"",MAX(M$64:M3669)+1,IF(AND($F3669/INDEX($F$64:$F3670,MATCH(MAX(M$64:M3669),M$64:M3669,0)-1)&gt;(1+$O$2),MAX(K$64:K3670)&gt;MAX(L$64:L3669)),MAX(M$64:M3669)+1,""))),"")</f>
        <v/>
      </c>
      <c r="N3670" s="91">
        <f t="shared" si="320"/>
        <v>36</v>
      </c>
      <c r="O3670" s="91" t="str">
        <f>IFERROR(IF(AND(N3669=$H$2*1,MAX(O$64:O3669)=MAX(P$64:P3669)),MAX(O$64:O3669)+1,""),"")</f>
        <v/>
      </c>
      <c r="P3670" s="91" t="str">
        <f>IFERROR(IF(MOD(MAX(Q$64:Q3670),10*MAX(O$64:O3670))&lt;=2,IF(AND(F3669/INDEX($F$64:$F3670,MATCH(MAX(O$64:O3670),O$64:O3670,0)-1)&lt;(1-$P$2),MAX(O$64:O3670)&gt;MAX(P$64:P3669)),MAX(O$64:O3670),""),IF(AND($F3669/INDEX($F$64:$F3670,MATCH(MAX(Q$64:Q3670),Q$64:Q3670,0)-1)&lt;(1-$P$2),MAX(O$64:O3670)&gt;MAX(P$64:P3669)),MAX(O$64:O3670),"")),"")</f>
        <v/>
      </c>
      <c r="Q3670" s="91" t="str">
        <f>IFERROR(IF(E3670="","",IF(O3670&lt;&gt;"",MAX(O$64:O3670)*10+1,IF(AND($F3669/INDEX($F$64:$F3670,MATCH(MAX(Q$64:Q3669),Q$64:Q3669,0)-1)&gt;(1+$O$2),MAX(O$64:O3670)&gt;MAX(P$64:P3669)),MAX(Q$64:Q3669)+1,""))),"")</f>
        <v/>
      </c>
    </row>
    <row r="3671" spans="1:17" x14ac:dyDescent="0.2">
      <c r="A3671" s="13">
        <f>HLOOKUP($E$2,历史数据!$V$3:$AE$5000,ROW(A3669),)</f>
        <v>1245031</v>
      </c>
      <c r="B3671" s="41">
        <v>41977</v>
      </c>
      <c r="C3671" s="100">
        <f>IFERROR(IF(A3671&lt;&gt;0,MAX($C$4:C3670)+1,""),"")</f>
        <v>3575</v>
      </c>
      <c r="D3671" s="100"/>
      <c r="E3671" s="99">
        <f t="shared" si="321"/>
        <v>42117</v>
      </c>
      <c r="F3671" s="101">
        <f>IFERROR(VLOOKUP(E3671,历史数据!AH:AJ,3,),"")</f>
        <v>24.6695545562212</v>
      </c>
      <c r="G3671" s="101">
        <f t="shared" si="317"/>
        <v>18.584484645611145</v>
      </c>
      <c r="H3671" s="105">
        <f t="shared" si="318"/>
        <v>8.3197812816704353E-3</v>
      </c>
      <c r="I3671" s="101">
        <f>IFERROR(VLOOKUP(E3671,历史数据!AH:AJ,2,),"")</f>
        <v>23.613963473783901</v>
      </c>
      <c r="J3671" s="104">
        <f t="shared" si="319"/>
        <v>37</v>
      </c>
      <c r="K3671" s="104" t="str">
        <f>IFERROR(IF(AND(J3670=$H$2*1,MAX(K$64:K3670)=MAX(L$64:L3670)),MAX(K$64:K3670)+1,""),"")</f>
        <v/>
      </c>
      <c r="L3671" s="104" t="str">
        <f>IFERROR(IF(AND($F3670/INDEX($F$64:$F3671,MATCH(MAX(M$64:M3671),M$64:M3671,0)-1)&lt;(1-$P$2),MAX(K$64:K3671)&gt;MAX(L$64:L3670)),MAX(K$64:K3671),""),"")</f>
        <v/>
      </c>
      <c r="M3671" s="104" t="str">
        <f>IFERROR(IF(E3671="","",IF(K3671&lt;&gt;"",MAX(M$64:M3670)+1,IF(AND($F3670/INDEX($F$64:$F3671,MATCH(MAX(M$64:M3670),M$64:M3670,0)-1)&gt;(1+$O$2),MAX(K$64:K3671)&gt;MAX(L$64:L3670)),MAX(M$64:M3670)+1,""))),"")</f>
        <v/>
      </c>
      <c r="N3671" s="91">
        <f t="shared" si="320"/>
        <v>37</v>
      </c>
      <c r="O3671" s="91" t="str">
        <f>IFERROR(IF(AND(N3670=$H$2*1,MAX(O$64:O3670)=MAX(P$64:P3670)),MAX(O$64:O3670)+1,""),"")</f>
        <v/>
      </c>
      <c r="P3671" s="91" t="str">
        <f>IFERROR(IF(MOD(MAX(Q$64:Q3671),10*MAX(O$64:O3671))&lt;=2,IF(AND(F3670/INDEX($F$64:$F3671,MATCH(MAX(O$64:O3671),O$64:O3671,0)-1)&lt;(1-$P$2),MAX(O$64:O3671)&gt;MAX(P$64:P3670)),MAX(O$64:O3671),""),IF(AND($F3670/INDEX($F$64:$F3671,MATCH(MAX(Q$64:Q3671),Q$64:Q3671,0)-1)&lt;(1-$P$2),MAX(O$64:O3671)&gt;MAX(P$64:P3670)),MAX(O$64:O3671),"")),"")</f>
        <v/>
      </c>
      <c r="Q3671" s="91" t="str">
        <f>IFERROR(IF(E3671="","",IF(O3671&lt;&gt;"",MAX(O$64:O3671)*10+1,IF(AND($F3670/INDEX($F$64:$F3671,MATCH(MAX(Q$64:Q3670),Q$64:Q3670,0)-1)&gt;(1+$O$2),MAX(O$64:O3671)&gt;MAX(P$64:P3670)),MAX(Q$64:Q3670)+1,""))),"")</f>
        <v/>
      </c>
    </row>
    <row r="3672" spans="1:17" x14ac:dyDescent="0.2">
      <c r="A3672" s="13">
        <f>HLOOKUP($E$2,历史数据!$V$3:$AE$5000,ROW(A3670),)</f>
        <v>1546474</v>
      </c>
      <c r="B3672" s="41">
        <v>41978</v>
      </c>
      <c r="C3672" s="100">
        <f>IFERROR(IF(A3672&lt;&gt;0,MAX($C$4:C3671)+1,""),"")</f>
        <v>3576</v>
      </c>
      <c r="D3672" s="100"/>
      <c r="E3672" s="99">
        <f t="shared" si="321"/>
        <v>42118</v>
      </c>
      <c r="F3672" s="101">
        <f>IFERROR(VLOOKUP(E3672,历史数据!AH:AJ,3,),"")</f>
        <v>25.907593480067501</v>
      </c>
      <c r="G3672" s="101">
        <f t="shared" si="317"/>
        <v>18.752814499292004</v>
      </c>
      <c r="H3672" s="105">
        <f t="shared" si="318"/>
        <v>9.0575475667338257E-3</v>
      </c>
      <c r="I3672" s="101">
        <f>IFERROR(VLOOKUP(E3672,历史数据!AH:AJ,2,),"")</f>
        <v>25.907593480067501</v>
      </c>
      <c r="J3672" s="104">
        <f t="shared" si="319"/>
        <v>38</v>
      </c>
      <c r="K3672" s="104" t="str">
        <f>IFERROR(IF(AND(J3671=$H$2*1,MAX(K$64:K3671)=MAX(L$64:L3671)),MAX(K$64:K3671)+1,""),"")</f>
        <v/>
      </c>
      <c r="L3672" s="104" t="str">
        <f>IFERROR(IF(AND($F3671/INDEX($F$64:$F3672,MATCH(MAX(M$64:M3672),M$64:M3672,0)-1)&lt;(1-$P$2),MAX(K$64:K3672)&gt;MAX(L$64:L3671)),MAX(K$64:K3672),""),"")</f>
        <v/>
      </c>
      <c r="M3672" s="104">
        <f>IFERROR(IF(E3672="","",IF(K3672&lt;&gt;"",MAX(M$64:M3671)+1,IF(AND($F3671/INDEX($F$64:$F3672,MATCH(MAX(M$64:M3671),M$64:M3671,0)-1)&gt;(1+$O$2),MAX(K$64:K3672)&gt;MAX(L$64:L3671)),MAX(M$64:M3671)+1,""))),"")</f>
        <v>37</v>
      </c>
      <c r="N3672" s="91">
        <f t="shared" si="320"/>
        <v>38</v>
      </c>
      <c r="O3672" s="91" t="str">
        <f>IFERROR(IF(AND(N3671=$H$2*1,MAX(O$64:O3671)=MAX(P$64:P3671)),MAX(O$64:O3671)+1,""),"")</f>
        <v/>
      </c>
      <c r="P3672" s="91" t="str">
        <f>IFERROR(IF(MOD(MAX(Q$64:Q3672),10*MAX(O$64:O3672))&lt;=2,IF(AND(F3671/INDEX($F$64:$F3672,MATCH(MAX(O$64:O3672),O$64:O3672,0)-1)&lt;(1-$P$2),MAX(O$64:O3672)&gt;MAX(P$64:P3671)),MAX(O$64:O3672),""),IF(AND($F3671/INDEX($F$64:$F3672,MATCH(MAX(Q$64:Q3672),Q$64:Q3672,0)-1)&lt;(1-$P$2),MAX(O$64:O3672)&gt;MAX(P$64:P3671)),MAX(O$64:O3672),"")),"")</f>
        <v/>
      </c>
      <c r="Q3672" s="91" t="str">
        <f>IFERROR(IF(E3672="","",IF(O3672&lt;&gt;"",MAX(O$64:O3672)*10+1,IF(AND($F3671/INDEX($F$64:$F3672,MATCH(MAX(Q$64:Q3671),Q$64:Q3671,0)-1)&gt;(1+$O$2),MAX(O$64:O3672)&gt;MAX(P$64:P3671)),MAX(Q$64:Q3671)+1,""))),"")</f>
        <v/>
      </c>
    </row>
    <row r="3673" spans="1:17" x14ac:dyDescent="0.2">
      <c r="A3673" s="13">
        <f>HLOOKUP($E$2,历史数据!$V$3:$AE$5000,ROW(A3671),)</f>
        <v>1730710</v>
      </c>
      <c r="B3673" s="41">
        <v>41981</v>
      </c>
      <c r="C3673" s="100">
        <f>IFERROR(IF(A3673&lt;&gt;0,MAX($C$4:C3672)+1,""),"")</f>
        <v>3577</v>
      </c>
      <c r="D3673" s="100"/>
      <c r="E3673" s="99">
        <f t="shared" si="321"/>
        <v>42121</v>
      </c>
      <c r="F3673" s="101">
        <f>IFERROR(VLOOKUP(E3673,历史数据!AH:AJ,3,),"")</f>
        <v>24.695618533565401</v>
      </c>
      <c r="G3673" s="101">
        <f t="shared" si="317"/>
        <v>18.900944770531158</v>
      </c>
      <c r="H3673" s="105">
        <f t="shared" si="318"/>
        <v>7.8990954261690671E-3</v>
      </c>
      <c r="I3673" s="101">
        <f>IFERROR(VLOOKUP(E3673,历史数据!AH:AJ,2,),"")</f>
        <v>27.106536437897599</v>
      </c>
      <c r="J3673" s="104">
        <f t="shared" si="319"/>
        <v>39</v>
      </c>
      <c r="K3673" s="104" t="str">
        <f>IFERROR(IF(AND(J3672=$H$2*1,MAX(K$64:K3672)=MAX(L$64:L3672)),MAX(K$64:K3672)+1,""),"")</f>
        <v/>
      </c>
      <c r="L3673" s="104" t="str">
        <f>IFERROR(IF(AND($F3672/INDEX($F$64:$F3673,MATCH(MAX(M$64:M3673),M$64:M3673,0)-1)&lt;(1-$P$2),MAX(K$64:K3673)&gt;MAX(L$64:L3672)),MAX(K$64:K3673),""),"")</f>
        <v/>
      </c>
      <c r="M3673" s="104" t="str">
        <f>IFERROR(IF(E3673="","",IF(K3673&lt;&gt;"",MAX(M$64:M3672)+1,IF(AND($F3672/INDEX($F$64:$F3673,MATCH(MAX(M$64:M3672),M$64:M3672,0)-1)&gt;(1+$O$2),MAX(K$64:K3673)&gt;MAX(L$64:L3672)),MAX(M$64:M3672)+1,""))),"")</f>
        <v/>
      </c>
      <c r="N3673" s="91">
        <f t="shared" si="320"/>
        <v>39</v>
      </c>
      <c r="O3673" s="91" t="str">
        <f>IFERROR(IF(AND(N3672=$H$2*1,MAX(O$64:O3672)=MAX(P$64:P3672)),MAX(O$64:O3672)+1,""),"")</f>
        <v/>
      </c>
      <c r="P3673" s="91" t="str">
        <f>IFERROR(IF(MOD(MAX(Q$64:Q3673),10*MAX(O$64:O3673))&lt;=2,IF(AND(F3672/INDEX($F$64:$F3673,MATCH(MAX(O$64:O3673),O$64:O3673,0)-1)&lt;(1-$P$2),MAX(O$64:O3673)&gt;MAX(P$64:P3672)),MAX(O$64:O3673),""),IF(AND($F3672/INDEX($F$64:$F3673,MATCH(MAX(Q$64:Q3673),Q$64:Q3673,0)-1)&lt;(1-$P$2),MAX(O$64:O3673)&gt;MAX(P$64:P3672)),MAX(O$64:O3673),"")),"")</f>
        <v/>
      </c>
      <c r="Q3673" s="91" t="str">
        <f>IFERROR(IF(E3673="","",IF(O3673&lt;&gt;"",MAX(O$64:O3673)*10+1,IF(AND($F3672/INDEX($F$64:$F3673,MATCH(MAX(Q$64:Q3672),Q$64:Q3672,0)-1)&gt;(1+$O$2),MAX(O$64:O3673)&gt;MAX(P$64:P3672)),MAX(Q$64:Q3672)+1,""))),"")</f>
        <v/>
      </c>
    </row>
    <row r="3674" spans="1:17" x14ac:dyDescent="0.2">
      <c r="A3674" s="13">
        <f>HLOOKUP($E$2,历史数据!$V$3:$AE$5000,ROW(A3672),)</f>
        <v>1705104</v>
      </c>
      <c r="B3674" s="41">
        <v>41982</v>
      </c>
      <c r="C3674" s="100">
        <f>IFERROR(IF(A3674&lt;&gt;0,MAX($C$4:C3673)+1,""),"")</f>
        <v>3578</v>
      </c>
      <c r="D3674" s="100"/>
      <c r="E3674" s="99">
        <f t="shared" si="321"/>
        <v>42122</v>
      </c>
      <c r="F3674" s="101">
        <f>IFERROR(VLOOKUP(E3674,历史数据!AH:AJ,3,),"")</f>
        <v>23.457579609719101</v>
      </c>
      <c r="G3674" s="101">
        <f t="shared" si="317"/>
        <v>19.023662663859781</v>
      </c>
      <c r="H3674" s="105">
        <f t="shared" si="318"/>
        <v>6.4926856735729732E-3</v>
      </c>
      <c r="I3674" s="101">
        <f>IFERROR(VLOOKUP(E3674,历史数据!AH:AJ,2,),"")</f>
        <v>24.6695545562212</v>
      </c>
      <c r="J3674" s="104">
        <f t="shared" si="319"/>
        <v>40</v>
      </c>
      <c r="K3674" s="104" t="str">
        <f>IFERROR(IF(AND(J3673=$H$2*1,MAX(K$64:K3673)=MAX(L$64:L3673)),MAX(K$64:K3673)+1,""),"")</f>
        <v/>
      </c>
      <c r="L3674" s="104" t="str">
        <f>IFERROR(IF(AND($F3673/INDEX($F$64:$F3674,MATCH(MAX(M$64:M3674),M$64:M3674,0)-1)&lt;(1-$P$2),MAX(K$64:K3674)&gt;MAX(L$64:L3673)),MAX(K$64:K3674),""),"")</f>
        <v/>
      </c>
      <c r="M3674" s="104" t="str">
        <f>IFERROR(IF(E3674="","",IF(K3674&lt;&gt;"",MAX(M$64:M3673)+1,IF(AND($F3673/INDEX($F$64:$F3674,MATCH(MAX(M$64:M3673),M$64:M3673,0)-1)&gt;(1+$O$2),MAX(K$64:K3674)&gt;MAX(L$64:L3673)),MAX(M$64:M3673)+1,""))),"")</f>
        <v/>
      </c>
      <c r="N3674" s="91">
        <f t="shared" si="320"/>
        <v>40</v>
      </c>
      <c r="O3674" s="91" t="str">
        <f>IFERROR(IF(AND(N3673=$H$2*1,MAX(O$64:O3673)=MAX(P$64:P3673)),MAX(O$64:O3673)+1,""),"")</f>
        <v/>
      </c>
      <c r="P3674" s="91" t="str">
        <f>IFERROR(IF(MOD(MAX(Q$64:Q3674),10*MAX(O$64:O3674))&lt;=2,IF(AND(F3673/INDEX($F$64:$F3674,MATCH(MAX(O$64:O3674),O$64:O3674,0)-1)&lt;(1-$P$2),MAX(O$64:O3674)&gt;MAX(P$64:P3673)),MAX(O$64:O3674),""),IF(AND($F3673/INDEX($F$64:$F3674,MATCH(MAX(Q$64:Q3674),Q$64:Q3674,0)-1)&lt;(1-$P$2),MAX(O$64:O3674)&gt;MAX(P$64:P3673)),MAX(O$64:O3674),"")),"")</f>
        <v/>
      </c>
      <c r="Q3674" s="91" t="str">
        <f>IFERROR(IF(E3674="","",IF(O3674&lt;&gt;"",MAX(O$64:O3674)*10+1,IF(AND($F3673/INDEX($F$64:$F3674,MATCH(MAX(Q$64:Q3673),Q$64:Q3673,0)-1)&gt;(1+$O$2),MAX(O$64:O3674)&gt;MAX(P$64:P3673)),MAX(Q$64:Q3673)+1,""))),"")</f>
        <v/>
      </c>
    </row>
    <row r="3675" spans="1:17" x14ac:dyDescent="0.2">
      <c r="A3675" s="13">
        <f>HLOOKUP($E$2,历史数据!$V$3:$AE$5000,ROW(A3673),)</f>
        <v>1528860</v>
      </c>
      <c r="B3675" s="41">
        <v>41983</v>
      </c>
      <c r="C3675" s="100">
        <f>IFERROR(IF(A3675&lt;&gt;0,MAX($C$4:C3674)+1,""),"")</f>
        <v>3579</v>
      </c>
      <c r="D3675" s="100"/>
      <c r="E3675" s="99">
        <f t="shared" si="321"/>
        <v>42123</v>
      </c>
      <c r="F3675" s="101">
        <f>IFERROR(VLOOKUP(E3675,历史数据!AH:AJ,3,),"")</f>
        <v>24.213434952698901</v>
      </c>
      <c r="G3675" s="101">
        <f t="shared" si="317"/>
        <v>19.159629745671673</v>
      </c>
      <c r="H3675" s="105">
        <f t="shared" si="318"/>
        <v>7.1472609777818441E-3</v>
      </c>
      <c r="I3675" s="101">
        <f>IFERROR(VLOOKUP(E3675,历史数据!AH:AJ,2,),"")</f>
        <v>23.183907847605699</v>
      </c>
      <c r="J3675" s="104">
        <f t="shared" si="319"/>
        <v>41</v>
      </c>
      <c r="K3675" s="104" t="str">
        <f>IFERROR(IF(AND(J3674=$H$2*1,MAX(K$64:K3674)=MAX(L$64:L3674)),MAX(K$64:K3674)+1,""),"")</f>
        <v/>
      </c>
      <c r="L3675" s="104" t="str">
        <f>IFERROR(IF(AND($F3674/INDEX($F$64:$F3675,MATCH(MAX(M$64:M3675),M$64:M3675,0)-1)&lt;(1-$P$2),MAX(K$64:K3675)&gt;MAX(L$64:L3674)),MAX(K$64:K3675),""),"")</f>
        <v/>
      </c>
      <c r="M3675" s="104" t="str">
        <f>IFERROR(IF(E3675="","",IF(K3675&lt;&gt;"",MAX(M$64:M3674)+1,IF(AND($F3674/INDEX($F$64:$F3675,MATCH(MAX(M$64:M3674),M$64:M3674,0)-1)&gt;(1+$O$2),MAX(K$64:K3675)&gt;MAX(L$64:L3674)),MAX(M$64:M3674)+1,""))),"")</f>
        <v/>
      </c>
      <c r="N3675" s="91">
        <f t="shared" si="320"/>
        <v>41</v>
      </c>
      <c r="O3675" s="91" t="str">
        <f>IFERROR(IF(AND(N3674=$H$2*1,MAX(O$64:O3674)=MAX(P$64:P3674)),MAX(O$64:O3674)+1,""),"")</f>
        <v/>
      </c>
      <c r="P3675" s="91" t="str">
        <f>IFERROR(IF(MOD(MAX(Q$64:Q3675),10*MAX(O$64:O3675))&lt;=2,IF(AND(F3674/INDEX($F$64:$F3675,MATCH(MAX(O$64:O3675),O$64:O3675,0)-1)&lt;(1-$P$2),MAX(O$64:O3675)&gt;MAX(P$64:P3674)),MAX(O$64:O3675),""),IF(AND($F3674/INDEX($F$64:$F3675,MATCH(MAX(Q$64:Q3675),Q$64:Q3675,0)-1)&lt;(1-$P$2),MAX(O$64:O3675)&gt;MAX(P$64:P3674)),MAX(O$64:O3675),"")),"")</f>
        <v/>
      </c>
      <c r="Q3675" s="91" t="str">
        <f>IFERROR(IF(E3675="","",IF(O3675&lt;&gt;"",MAX(O$64:O3675)*10+1,IF(AND($F3674/INDEX($F$64:$F3675,MATCH(MAX(Q$64:Q3674),Q$64:Q3674,0)-1)&gt;(1+$O$2),MAX(O$64:O3675)&gt;MAX(P$64:P3674)),MAX(Q$64:Q3674)+1,""))),"")</f>
        <v/>
      </c>
    </row>
    <row r="3676" spans="1:17" x14ac:dyDescent="0.2">
      <c r="A3676" s="13">
        <f>HLOOKUP($E$2,历史数据!$V$3:$AE$5000,ROW(A3674),)</f>
        <v>734423</v>
      </c>
      <c r="B3676" s="41">
        <v>41984</v>
      </c>
      <c r="C3676" s="100">
        <f>IFERROR(IF(A3676&lt;&gt;0,MAX($C$4:C3675)+1,""),"")</f>
        <v>3580</v>
      </c>
      <c r="D3676" s="100"/>
      <c r="E3676" s="99">
        <f t="shared" si="321"/>
        <v>42124</v>
      </c>
      <c r="F3676" s="101">
        <f>IFERROR(VLOOKUP(E3676,历史数据!AH:AJ,3,),"")</f>
        <v>23.014491994868798</v>
      </c>
      <c r="G3676" s="101">
        <f t="shared" si="317"/>
        <v>19.274962845419456</v>
      </c>
      <c r="H3676" s="105">
        <f t="shared" si="318"/>
        <v>6.0195891715411065E-3</v>
      </c>
      <c r="I3676" s="101">
        <f>IFERROR(VLOOKUP(E3676,历史数据!AH:AJ,2,),"")</f>
        <v>23.913699213241401</v>
      </c>
      <c r="J3676" s="104">
        <f t="shared" si="319"/>
        <v>42</v>
      </c>
      <c r="K3676" s="104" t="str">
        <f>IFERROR(IF(AND(J3675=$H$2*1,MAX(K$64:K3675)=MAX(L$64:L3675)),MAX(K$64:K3675)+1,""),"")</f>
        <v/>
      </c>
      <c r="L3676" s="104" t="str">
        <f>IFERROR(IF(AND($F3675/INDEX($F$64:$F3676,MATCH(MAX(M$64:M3676),M$64:M3676,0)-1)&lt;(1-$P$2),MAX(K$64:K3676)&gt;MAX(L$64:L3675)),MAX(K$64:K3676),""),"")</f>
        <v/>
      </c>
      <c r="M3676" s="104" t="str">
        <f>IFERROR(IF(E3676="","",IF(K3676&lt;&gt;"",MAX(M$64:M3675)+1,IF(AND($F3675/INDEX($F$64:$F3676,MATCH(MAX(M$64:M3675),M$64:M3675,0)-1)&gt;(1+$O$2),MAX(K$64:K3676)&gt;MAX(L$64:L3675)),MAX(M$64:M3675)+1,""))),"")</f>
        <v/>
      </c>
      <c r="N3676" s="91">
        <f t="shared" si="320"/>
        <v>42</v>
      </c>
      <c r="O3676" s="91" t="str">
        <f>IFERROR(IF(AND(N3675=$H$2*1,MAX(O$64:O3675)=MAX(P$64:P3675)),MAX(O$64:O3675)+1,""),"")</f>
        <v/>
      </c>
      <c r="P3676" s="91" t="str">
        <f>IFERROR(IF(MOD(MAX(Q$64:Q3676),10*MAX(O$64:O3676))&lt;=2,IF(AND(F3675/INDEX($F$64:$F3676,MATCH(MAX(O$64:O3676),O$64:O3676,0)-1)&lt;(1-$P$2),MAX(O$64:O3676)&gt;MAX(P$64:P3675)),MAX(O$64:O3676),""),IF(AND($F3675/INDEX($F$64:$F3676,MATCH(MAX(Q$64:Q3676),Q$64:Q3676,0)-1)&lt;(1-$P$2),MAX(O$64:O3676)&gt;MAX(P$64:P3675)),MAX(O$64:O3676),"")),"")</f>
        <v/>
      </c>
      <c r="Q3676" s="91" t="str">
        <f>IFERROR(IF(E3676="","",IF(O3676&lt;&gt;"",MAX(O$64:O3676)*10+1,IF(AND($F3675/INDEX($F$64:$F3676,MATCH(MAX(Q$64:Q3675),Q$64:Q3675,0)-1)&gt;(1+$O$2),MAX(O$64:O3676)&gt;MAX(P$64:P3675)),MAX(Q$64:Q3675)+1,""))),"")</f>
        <v/>
      </c>
    </row>
    <row r="3677" spans="1:17" x14ac:dyDescent="0.2">
      <c r="A3677" s="13">
        <f>HLOOKUP($E$2,历史数据!$V$3:$AE$5000,ROW(A3675),)</f>
        <v>717734</v>
      </c>
      <c r="B3677" s="41">
        <v>41985</v>
      </c>
      <c r="C3677" s="100">
        <f>IFERROR(IF(A3677&lt;&gt;0,MAX($C$4:C3676)+1,""),"")</f>
        <v>3581</v>
      </c>
      <c r="D3677" s="100"/>
      <c r="E3677" s="99">
        <f t="shared" si="321"/>
        <v>42128</v>
      </c>
      <c r="F3677" s="101">
        <f>IFERROR(VLOOKUP(E3677,历史数据!AH:AJ,3,),"")</f>
        <v>22.727788244083399</v>
      </c>
      <c r="G3677" s="101">
        <f t="shared" si="317"/>
        <v>19.383997150642411</v>
      </c>
      <c r="H3677" s="105">
        <f t="shared" si="318"/>
        <v>5.6567841970636135E-3</v>
      </c>
      <c r="I3677" s="101">
        <f>IFERROR(VLOOKUP(E3677,历史数据!AH:AJ,2,),"")</f>
        <v>22.923268074164401</v>
      </c>
      <c r="J3677" s="104">
        <f t="shared" si="319"/>
        <v>43</v>
      </c>
      <c r="K3677" s="104" t="str">
        <f>IFERROR(IF(AND(J3676=$H$2*1,MAX(K$64:K3676)=MAX(L$64:L3676)),MAX(K$64:K3676)+1,""),"")</f>
        <v/>
      </c>
      <c r="L3677" s="104" t="str">
        <f>IFERROR(IF(AND($F3676/INDEX($F$64:$F3677,MATCH(MAX(M$64:M3677),M$64:M3677,0)-1)&lt;(1-$P$2),MAX(K$64:K3677)&gt;MAX(L$64:L3676)),MAX(K$64:K3677),""),"")</f>
        <v/>
      </c>
      <c r="M3677" s="104" t="str">
        <f>IFERROR(IF(E3677="","",IF(K3677&lt;&gt;"",MAX(M$64:M3676)+1,IF(AND($F3676/INDEX($F$64:$F3677,MATCH(MAX(M$64:M3676),M$64:M3676,0)-1)&gt;(1+$O$2),MAX(K$64:K3677)&gt;MAX(L$64:L3676)),MAX(M$64:M3676)+1,""))),"")</f>
        <v/>
      </c>
      <c r="N3677" s="91">
        <f t="shared" si="320"/>
        <v>43</v>
      </c>
      <c r="O3677" s="91" t="str">
        <f>IFERROR(IF(AND(N3676=$H$2*1,MAX(O$64:O3676)=MAX(P$64:P3676)),MAX(O$64:O3676)+1,""),"")</f>
        <v/>
      </c>
      <c r="P3677" s="91" t="str">
        <f>IFERROR(IF(MOD(MAX(Q$64:Q3677),10*MAX(O$64:O3677))&lt;=2,IF(AND(F3676/INDEX($F$64:$F3677,MATCH(MAX(O$64:O3677),O$64:O3677,0)-1)&lt;(1-$P$2),MAX(O$64:O3677)&gt;MAX(P$64:P3676)),MAX(O$64:O3677),""),IF(AND($F3676/INDEX($F$64:$F3677,MATCH(MAX(Q$64:Q3677),Q$64:Q3677,0)-1)&lt;(1-$P$2),MAX(O$64:O3677)&gt;MAX(P$64:P3676)),MAX(O$64:O3677),"")),"")</f>
        <v/>
      </c>
      <c r="Q3677" s="91" t="str">
        <f>IFERROR(IF(E3677="","",IF(O3677&lt;&gt;"",MAX(O$64:O3677)*10+1,IF(AND($F3676/INDEX($F$64:$F3677,MATCH(MAX(Q$64:Q3676),Q$64:Q3676,0)-1)&gt;(1+$O$2),MAX(O$64:O3677)&gt;MAX(P$64:P3676)),MAX(Q$64:Q3676)+1,""))),"")</f>
        <v/>
      </c>
    </row>
    <row r="3678" spans="1:17" x14ac:dyDescent="0.2">
      <c r="A3678" s="13">
        <f>HLOOKUP($E$2,历史数据!$V$3:$AE$5000,ROW(A3676),)</f>
        <v>714675</v>
      </c>
      <c r="B3678" s="41">
        <v>41988</v>
      </c>
      <c r="C3678" s="100">
        <f>IFERROR(IF(A3678&lt;&gt;0,MAX($C$4:C3677)+1,""),"")</f>
        <v>3582</v>
      </c>
      <c r="D3678" s="100"/>
      <c r="E3678" s="99">
        <f t="shared" si="321"/>
        <v>42129</v>
      </c>
      <c r="F3678" s="101">
        <f>IFERROR(VLOOKUP(E3678,历史数据!AH:AJ,3,),"")</f>
        <v>21.5940052296136</v>
      </c>
      <c r="G3678" s="101">
        <f t="shared" si="317"/>
        <v>19.465447079842829</v>
      </c>
      <c r="H3678" s="105">
        <f t="shared" si="318"/>
        <v>4.2019160737298833E-3</v>
      </c>
      <c r="I3678" s="101">
        <f>IFERROR(VLOOKUP(E3678,历史数据!AH:AJ,2,),"")</f>
        <v>22.5974683573627</v>
      </c>
      <c r="J3678" s="104">
        <f t="shared" si="319"/>
        <v>44</v>
      </c>
      <c r="K3678" s="104" t="str">
        <f>IFERROR(IF(AND(J3677=$H$2*1,MAX(K$64:K3677)=MAX(L$64:L3677)),MAX(K$64:K3677)+1,""),"")</f>
        <v/>
      </c>
      <c r="L3678" s="104" t="str">
        <f>IFERROR(IF(AND($F3677/INDEX($F$64:$F3678,MATCH(MAX(M$64:M3678),M$64:M3678,0)-1)&lt;(1-$P$2),MAX(K$64:K3678)&gt;MAX(L$64:L3677)),MAX(K$64:K3678),""),"")</f>
        <v/>
      </c>
      <c r="M3678" s="104" t="str">
        <f>IFERROR(IF(E3678="","",IF(K3678&lt;&gt;"",MAX(M$64:M3677)+1,IF(AND($F3677/INDEX($F$64:$F3678,MATCH(MAX(M$64:M3677),M$64:M3677,0)-1)&gt;(1+$O$2),MAX(K$64:K3678)&gt;MAX(L$64:L3677)),MAX(M$64:M3677)+1,""))),"")</f>
        <v/>
      </c>
      <c r="N3678" s="91">
        <f t="shared" si="320"/>
        <v>44</v>
      </c>
      <c r="O3678" s="91" t="str">
        <f>IFERROR(IF(AND(N3677=$H$2*1,MAX(O$64:O3677)=MAX(P$64:P3677)),MAX(O$64:O3677)+1,""),"")</f>
        <v/>
      </c>
      <c r="P3678" s="91" t="str">
        <f>IFERROR(IF(MOD(MAX(Q$64:Q3678),10*MAX(O$64:O3678))&lt;=2,IF(AND(F3677/INDEX($F$64:$F3678,MATCH(MAX(O$64:O3678),O$64:O3678,0)-1)&lt;(1-$P$2),MAX(O$64:O3678)&gt;MAX(P$64:P3677)),MAX(O$64:O3678),""),IF(AND($F3677/INDEX($F$64:$F3678,MATCH(MAX(Q$64:Q3678),Q$64:Q3678,0)-1)&lt;(1-$P$2),MAX(O$64:O3678)&gt;MAX(P$64:P3677)),MAX(O$64:O3678),"")),"")</f>
        <v/>
      </c>
      <c r="Q3678" s="91" t="str">
        <f>IFERROR(IF(E3678="","",IF(O3678&lt;&gt;"",MAX(O$64:O3678)*10+1,IF(AND($F3677/INDEX($F$64:$F3678,MATCH(MAX(Q$64:Q3677),Q$64:Q3677,0)-1)&gt;(1+$O$2),MAX(O$64:O3678)&gt;MAX(P$64:P3677)),MAX(Q$64:Q3677)+1,""))),"")</f>
        <v/>
      </c>
    </row>
    <row r="3679" spans="1:17" x14ac:dyDescent="0.2">
      <c r="A3679" s="13">
        <f>HLOOKUP($E$2,历史数据!$V$3:$AE$5000,ROW(A3677),)</f>
        <v>925229</v>
      </c>
      <c r="B3679" s="41">
        <v>41989</v>
      </c>
      <c r="C3679" s="100">
        <f>IFERROR(IF(A3679&lt;&gt;0,MAX($C$4:C3678)+1,""),"")</f>
        <v>3583</v>
      </c>
      <c r="D3679" s="100"/>
      <c r="E3679" s="99">
        <f t="shared" si="321"/>
        <v>42130</v>
      </c>
      <c r="F3679" s="101">
        <f>IFERROR(VLOOKUP(E3679,历史数据!AH:AJ,3,),"")</f>
        <v>21.424589376876799</v>
      </c>
      <c r="G3679" s="101">
        <f t="shared" si="317"/>
        <v>19.549503406777653</v>
      </c>
      <c r="H3679" s="105">
        <f t="shared" si="318"/>
        <v>4.3182325373798403E-3</v>
      </c>
      <c r="I3679" s="101">
        <f>IFERROR(VLOOKUP(E3679,历史数据!AH:AJ,2,),"")</f>
        <v>21.620069206957801</v>
      </c>
      <c r="J3679" s="104" t="str">
        <f t="shared" si="319"/>
        <v>0</v>
      </c>
      <c r="K3679" s="104" t="str">
        <f>IFERROR(IF(AND(J3678=$H$2*1,MAX(K$64:K3678)=MAX(L$64:L3678)),MAX(K$64:K3678)+1,""),"")</f>
        <v/>
      </c>
      <c r="L3679" s="104">
        <f>IFERROR(IF(AND($F3678/INDEX($F$64:$F3679,MATCH(MAX(M$64:M3679),M$64:M3679,0)-1)&lt;(1-$P$2),MAX(K$64:K3679)&gt;MAX(L$64:L3678)),MAX(K$64:K3679),""),"")</f>
        <v>24</v>
      </c>
      <c r="M3679" s="104" t="str">
        <f>IFERROR(IF(E3679="","",IF(K3679&lt;&gt;"",MAX(M$64:M3678)+1,IF(AND($F3678/INDEX($F$64:$F3679,MATCH(MAX(M$64:M3678),M$64:M3678,0)-1)&gt;(1+$O$2),MAX(K$64:K3679)&gt;MAX(L$64:L3678)),MAX(M$64:M3678)+1,""))),"")</f>
        <v/>
      </c>
      <c r="N3679" s="91">
        <f t="shared" si="320"/>
        <v>45</v>
      </c>
      <c r="O3679" s="91" t="str">
        <f>IFERROR(IF(AND(N3678=$H$2*1,MAX(O$64:O3678)=MAX(P$64:P3678)),MAX(O$64:O3678)+1,""),"")</f>
        <v/>
      </c>
      <c r="P3679" s="91" t="str">
        <f>IFERROR(IF(MOD(MAX(Q$64:Q3679),10*MAX(O$64:O3679))&lt;=2,IF(AND(F3678/INDEX($F$64:$F3679,MATCH(MAX(O$64:O3679),O$64:O3679,0)-1)&lt;(1-$P$2),MAX(O$64:O3679)&gt;MAX(P$64:P3678)),MAX(O$64:O3679),""),IF(AND($F3678/INDEX($F$64:$F3679,MATCH(MAX(Q$64:Q3679),Q$64:Q3679,0)-1)&lt;(1-$P$2),MAX(O$64:O3679)&gt;MAX(P$64:P3678)),MAX(O$64:O3679),"")),"")</f>
        <v/>
      </c>
      <c r="Q3679" s="91" t="str">
        <f>IFERROR(IF(E3679="","",IF(O3679&lt;&gt;"",MAX(O$64:O3679)*10+1,IF(AND($F3678/INDEX($F$64:$F3679,MATCH(MAX(Q$64:Q3678),Q$64:Q3678,0)-1)&gt;(1+$O$2),MAX(O$64:O3679)&gt;MAX(P$64:P3678)),MAX(Q$64:Q3678)+1,""))),"")</f>
        <v/>
      </c>
    </row>
    <row r="3680" spans="1:17" x14ac:dyDescent="0.2">
      <c r="A3680" s="13">
        <f>HLOOKUP($E$2,历史数据!$V$3:$AE$5000,ROW(A3678),)</f>
        <v>1296600</v>
      </c>
      <c r="B3680" s="41">
        <v>41990</v>
      </c>
      <c r="C3680" s="100">
        <f>IFERROR(IF(A3680&lt;&gt;0,MAX($C$4:C3679)+1,""),"")</f>
        <v>3584</v>
      </c>
      <c r="D3680" s="100"/>
      <c r="E3680" s="99">
        <f t="shared" si="321"/>
        <v>42131</v>
      </c>
      <c r="F3680" s="101">
        <f>IFERROR(VLOOKUP(E3680,历史数据!AH:AJ,3,),"")</f>
        <v>21.476717331564998</v>
      </c>
      <c r="G3680" s="101">
        <f t="shared" si="317"/>
        <v>19.632690934467675</v>
      </c>
      <c r="H3680" s="105">
        <f t="shared" si="318"/>
        <v>4.2552245936426925E-3</v>
      </c>
      <c r="I3680" s="101">
        <f>IFERROR(VLOOKUP(E3680,历史数据!AH:AJ,2,),"")</f>
        <v>21.372461422188501</v>
      </c>
      <c r="J3680" s="104">
        <f t="shared" si="319"/>
        <v>1</v>
      </c>
      <c r="K3680" s="104" t="str">
        <f>IFERROR(IF(AND(J3679=$H$2*1,MAX(K$64:K3679)=MAX(L$64:L3679)),MAX(K$64:K3679)+1,""),"")</f>
        <v/>
      </c>
      <c r="L3680" s="104" t="str">
        <f>IFERROR(IF(AND($F3679/INDEX($F$64:$F3680,MATCH(MAX(M$64:M3680),M$64:M3680,0)-1)&lt;(1-$P$2),MAX(K$64:K3680)&gt;MAX(L$64:L3679)),MAX(K$64:K3680),""),"")</f>
        <v/>
      </c>
      <c r="M3680" s="104" t="str">
        <f>IFERROR(IF(E3680="","",IF(K3680&lt;&gt;"",MAX(M$64:M3679)+1,IF(AND($F3679/INDEX($F$64:$F3680,MATCH(MAX(M$64:M3679),M$64:M3679,0)-1)&gt;(1+$O$2),MAX(K$64:K3680)&gt;MAX(L$64:L3679)),MAX(M$64:M3679)+1,""))),"")</f>
        <v/>
      </c>
      <c r="N3680" s="91">
        <f t="shared" si="320"/>
        <v>46</v>
      </c>
      <c r="O3680" s="91" t="str">
        <f>IFERROR(IF(AND(N3679=$H$2*1,MAX(O$64:O3679)=MAX(P$64:P3679)),MAX(O$64:O3679)+1,""),"")</f>
        <v/>
      </c>
      <c r="P3680" s="91" t="str">
        <f>IFERROR(IF(MOD(MAX(Q$64:Q3680),10*MAX(O$64:O3680))&lt;=2,IF(AND(F3679/INDEX($F$64:$F3680,MATCH(MAX(O$64:O3680),O$64:O3680,0)-1)&lt;(1-$P$2),MAX(O$64:O3680)&gt;MAX(P$64:P3679)),MAX(O$64:O3680),""),IF(AND($F3679/INDEX($F$64:$F3680,MATCH(MAX(Q$64:Q3680),Q$64:Q3680,0)-1)&lt;(1-$P$2),MAX(O$64:O3680)&gt;MAX(P$64:P3679)),MAX(O$64:O3680),"")),"")</f>
        <v/>
      </c>
      <c r="Q3680" s="91" t="str">
        <f>IFERROR(IF(E3680="","",IF(O3680&lt;&gt;"",MAX(O$64:O3680)*10+1,IF(AND($F3679/INDEX($F$64:$F3680,MATCH(MAX(Q$64:Q3679),Q$64:Q3679,0)-1)&gt;(1+$O$2),MAX(O$64:O3680)&gt;MAX(P$64:P3679)),MAX(Q$64:Q3679)+1,""))),"")</f>
        <v/>
      </c>
    </row>
    <row r="3681" spans="1:17" x14ac:dyDescent="0.2">
      <c r="A3681" s="13">
        <f>HLOOKUP($E$2,历史数据!$V$3:$AE$5000,ROW(A3679),)</f>
        <v>491770</v>
      </c>
      <c r="B3681" s="41">
        <v>41991</v>
      </c>
      <c r="C3681" s="100">
        <f>IFERROR(IF(A3681&lt;&gt;0,MAX($C$4:C3680)+1,""),"")</f>
        <v>3585</v>
      </c>
      <c r="D3681" s="100"/>
      <c r="E3681" s="99">
        <f t="shared" si="321"/>
        <v>42132</v>
      </c>
      <c r="F3681" s="101">
        <f>IFERROR(VLOOKUP(E3681,历史数据!AH:AJ,3,),"")</f>
        <v>22.454116481970001</v>
      </c>
      <c r="G3681" s="101">
        <f t="shared" si="317"/>
        <v>19.72717285234015</v>
      </c>
      <c r="H3681" s="105">
        <f t="shared" si="318"/>
        <v>4.8124792565547025E-3</v>
      </c>
      <c r="I3681" s="101">
        <f>IFERROR(VLOOKUP(E3681,历史数据!AH:AJ,2,),"")</f>
        <v>21.724325116334299</v>
      </c>
      <c r="J3681" s="104">
        <f t="shared" si="319"/>
        <v>2</v>
      </c>
      <c r="K3681" s="104" t="str">
        <f>IFERROR(IF(AND(J3680=$H$2*1,MAX(K$64:K3680)=MAX(L$64:L3680)),MAX(K$64:K3680)+1,""),"")</f>
        <v/>
      </c>
      <c r="L3681" s="104" t="str">
        <f>IFERROR(IF(AND($F3680/INDEX($F$64:$F3681,MATCH(MAX(M$64:M3681),M$64:M3681,0)-1)&lt;(1-$P$2),MAX(K$64:K3681)&gt;MAX(L$64:L3680)),MAX(K$64:K3681),""),"")</f>
        <v/>
      </c>
      <c r="M3681" s="104" t="str">
        <f>IFERROR(IF(E3681="","",IF(K3681&lt;&gt;"",MAX(M$64:M3680)+1,IF(AND($F3680/INDEX($F$64:$F3681,MATCH(MAX(M$64:M3680),M$64:M3680,0)-1)&gt;(1+$O$2),MAX(K$64:K3681)&gt;MAX(L$64:L3680)),MAX(M$64:M3680)+1,""))),"")</f>
        <v/>
      </c>
      <c r="N3681" s="91">
        <f t="shared" si="320"/>
        <v>47</v>
      </c>
      <c r="O3681" s="91" t="str">
        <f>IFERROR(IF(AND(N3680=$H$2*1,MAX(O$64:O3680)=MAX(P$64:P3680)),MAX(O$64:O3680)+1,""),"")</f>
        <v/>
      </c>
      <c r="P3681" s="91" t="str">
        <f>IFERROR(IF(MOD(MAX(Q$64:Q3681),10*MAX(O$64:O3681))&lt;=2,IF(AND(F3680/INDEX($F$64:$F3681,MATCH(MAX(O$64:O3681),O$64:O3681,0)-1)&lt;(1-$P$2),MAX(O$64:O3681)&gt;MAX(P$64:P3680)),MAX(O$64:O3681),""),IF(AND($F3680/INDEX($F$64:$F3681,MATCH(MAX(Q$64:Q3681),Q$64:Q3681,0)-1)&lt;(1-$P$2),MAX(O$64:O3681)&gt;MAX(P$64:P3680)),MAX(O$64:O3681),"")),"")</f>
        <v/>
      </c>
      <c r="Q3681" s="91" t="str">
        <f>IFERROR(IF(E3681="","",IF(O3681&lt;&gt;"",MAX(O$64:O3681)*10+1,IF(AND($F3680/INDEX($F$64:$F3681,MATCH(MAX(Q$64:Q3680),Q$64:Q3680,0)-1)&gt;(1+$O$2),MAX(O$64:O3681)&gt;MAX(P$64:P3680)),MAX(Q$64:Q3680)+1,""))),"")</f>
        <v/>
      </c>
    </row>
    <row r="3682" spans="1:17" x14ac:dyDescent="0.2">
      <c r="A3682" s="13">
        <f>HLOOKUP($E$2,历史数据!$V$3:$AE$5000,ROW(A3680),)</f>
        <v>665301</v>
      </c>
      <c r="B3682" s="41">
        <v>41992</v>
      </c>
      <c r="C3682" s="100">
        <f>IFERROR(IF(A3682&lt;&gt;0,MAX($C$4:C3681)+1,""),"")</f>
        <v>3586</v>
      </c>
      <c r="D3682" s="100"/>
      <c r="E3682" s="99">
        <f t="shared" si="321"/>
        <v>42135</v>
      </c>
      <c r="F3682" s="101">
        <f>IFERROR(VLOOKUP(E3682,历史数据!AH:AJ,3,),"")</f>
        <v>23.2099718249498</v>
      </c>
      <c r="G3682" s="101">
        <f t="shared" si="317"/>
        <v>19.838161955863914</v>
      </c>
      <c r="H3682" s="105">
        <f t="shared" si="318"/>
        <v>5.6262042389210176E-3</v>
      </c>
      <c r="I3682" s="101">
        <f>IFERROR(VLOOKUP(E3682,历史数据!AH:AJ,2,),"")</f>
        <v>22.6756602893951</v>
      </c>
      <c r="J3682" s="104">
        <f t="shared" si="319"/>
        <v>3</v>
      </c>
      <c r="K3682" s="104" t="str">
        <f>IFERROR(IF(AND(J3681=$H$2*1,MAX(K$64:K3681)=MAX(L$64:L3681)),MAX(K$64:K3681)+1,""),"")</f>
        <v/>
      </c>
      <c r="L3682" s="104" t="str">
        <f>IFERROR(IF(AND($F3681/INDEX($F$64:$F3682,MATCH(MAX(M$64:M3682),M$64:M3682,0)-1)&lt;(1-$P$2),MAX(K$64:K3682)&gt;MAX(L$64:L3681)),MAX(K$64:K3682),""),"")</f>
        <v/>
      </c>
      <c r="M3682" s="104" t="str">
        <f>IFERROR(IF(E3682="","",IF(K3682&lt;&gt;"",MAX(M$64:M3681)+1,IF(AND($F3681/INDEX($F$64:$F3682,MATCH(MAX(M$64:M3681),M$64:M3681,0)-1)&gt;(1+$O$2),MAX(K$64:K3682)&gt;MAX(L$64:L3681)),MAX(M$64:M3681)+1,""))),"")</f>
        <v/>
      </c>
      <c r="N3682" s="91">
        <f t="shared" si="320"/>
        <v>48</v>
      </c>
      <c r="O3682" s="91" t="str">
        <f>IFERROR(IF(AND(N3681=$H$2*1,MAX(O$64:O3681)=MAX(P$64:P3681)),MAX(O$64:O3681)+1,""),"")</f>
        <v/>
      </c>
      <c r="P3682" s="91" t="str">
        <f>IFERROR(IF(MOD(MAX(Q$64:Q3682),10*MAX(O$64:O3682))&lt;=2,IF(AND(F3681/INDEX($F$64:$F3682,MATCH(MAX(O$64:O3682),O$64:O3682,0)-1)&lt;(1-$P$2),MAX(O$64:O3682)&gt;MAX(P$64:P3681)),MAX(O$64:O3682),""),IF(AND($F3681/INDEX($F$64:$F3682,MATCH(MAX(Q$64:Q3682),Q$64:Q3682,0)-1)&lt;(1-$P$2),MAX(O$64:O3682)&gt;MAX(P$64:P3681)),MAX(O$64:O3682),"")),"")</f>
        <v/>
      </c>
      <c r="Q3682" s="91" t="str">
        <f>IFERROR(IF(E3682="","",IF(O3682&lt;&gt;"",MAX(O$64:O3682)*10+1,IF(AND($F3681/INDEX($F$64:$F3682,MATCH(MAX(Q$64:Q3681),Q$64:Q3681,0)-1)&gt;(1+$O$2),MAX(O$64:O3682)&gt;MAX(P$64:P3681)),MAX(Q$64:Q3681)+1,""))),"")</f>
        <v/>
      </c>
    </row>
    <row r="3683" spans="1:17" x14ac:dyDescent="0.2">
      <c r="A3683" s="13">
        <f>HLOOKUP($E$2,历史数据!$V$3:$AE$5000,ROW(A3681),)</f>
        <v>960606</v>
      </c>
      <c r="B3683" s="41">
        <v>41995</v>
      </c>
      <c r="C3683" s="100">
        <f>IFERROR(IF(A3683&lt;&gt;0,MAX($C$4:C3682)+1,""),"")</f>
        <v>3587</v>
      </c>
      <c r="D3683" s="100"/>
      <c r="E3683" s="99">
        <f t="shared" si="321"/>
        <v>42136</v>
      </c>
      <c r="F3683" s="101">
        <f>IFERROR(VLOOKUP(E3683,历史数据!AH:AJ,3,),"")</f>
        <v>24.369818816763701</v>
      </c>
      <c r="G3683" s="101">
        <f t="shared" si="317"/>
        <v>19.973477438242195</v>
      </c>
      <c r="H3683" s="105">
        <f t="shared" si="318"/>
        <v>6.8209687308398159E-3</v>
      </c>
      <c r="I3683" s="101">
        <f>IFERROR(VLOOKUP(E3683,历史数据!AH:AJ,2,),"")</f>
        <v>23.144811881589501</v>
      </c>
      <c r="J3683" s="104">
        <f t="shared" si="319"/>
        <v>4</v>
      </c>
      <c r="K3683" s="104" t="str">
        <f>IFERROR(IF(AND(J3682=$H$2*1,MAX(K$64:K3682)=MAX(L$64:L3682)),MAX(K$64:K3682)+1,""),"")</f>
        <v/>
      </c>
      <c r="L3683" s="104" t="str">
        <f>IFERROR(IF(AND($F3682/INDEX($F$64:$F3683,MATCH(MAX(M$64:M3683),M$64:M3683,0)-1)&lt;(1-$P$2),MAX(K$64:K3683)&gt;MAX(L$64:L3682)),MAX(K$64:K3683),""),"")</f>
        <v/>
      </c>
      <c r="M3683" s="104" t="str">
        <f>IFERROR(IF(E3683="","",IF(K3683&lt;&gt;"",MAX(M$64:M3682)+1,IF(AND($F3682/INDEX($F$64:$F3683,MATCH(MAX(M$64:M3682),M$64:M3682,0)-1)&gt;(1+$O$2),MAX(K$64:K3683)&gt;MAX(L$64:L3682)),MAX(M$64:M3682)+1,""))),"")</f>
        <v/>
      </c>
      <c r="N3683" s="91">
        <f t="shared" si="320"/>
        <v>49</v>
      </c>
      <c r="O3683" s="91" t="str">
        <f>IFERROR(IF(AND(N3682=$H$2*1,MAX(O$64:O3682)=MAX(P$64:P3682)),MAX(O$64:O3682)+1,""),"")</f>
        <v/>
      </c>
      <c r="P3683" s="91" t="str">
        <f>IFERROR(IF(MOD(MAX(Q$64:Q3683),10*MAX(O$64:O3683))&lt;=2,IF(AND(F3682/INDEX($F$64:$F3683,MATCH(MAX(O$64:O3683),O$64:O3683,0)-1)&lt;(1-$P$2),MAX(O$64:O3683)&gt;MAX(P$64:P3682)),MAX(O$64:O3683),""),IF(AND($F3682/INDEX($F$64:$F3683,MATCH(MAX(Q$64:Q3683),Q$64:Q3683,0)-1)&lt;(1-$P$2),MAX(O$64:O3683)&gt;MAX(P$64:P3682)),MAX(O$64:O3683),"")),"")</f>
        <v/>
      </c>
      <c r="Q3683" s="91" t="str">
        <f>IFERROR(IF(E3683="","",IF(O3683&lt;&gt;"",MAX(O$64:O3683)*10+1,IF(AND($F3682/INDEX($F$64:$F3683,MATCH(MAX(Q$64:Q3682),Q$64:Q3682,0)-1)&gt;(1+$O$2),MAX(O$64:O3683)&gt;MAX(P$64:P3682)),MAX(Q$64:Q3682)+1,""))),"")</f>
        <v/>
      </c>
    </row>
    <row r="3684" spans="1:17" x14ac:dyDescent="0.2">
      <c r="A3684" s="13">
        <f>HLOOKUP($E$2,历史数据!$V$3:$AE$5000,ROW(A3682),)</f>
        <v>782000</v>
      </c>
      <c r="B3684" s="41">
        <v>41996</v>
      </c>
      <c r="C3684" s="100">
        <f>IFERROR(IF(A3684&lt;&gt;0,MAX($C$4:C3683)+1,""),"")</f>
        <v>3588</v>
      </c>
      <c r="D3684" s="100"/>
      <c r="E3684" s="99">
        <f t="shared" si="321"/>
        <v>42137</v>
      </c>
      <c r="F3684" s="101">
        <f>IFERROR(VLOOKUP(E3684,历史数据!AH:AJ,3,),"")</f>
        <v>24.487106714812299</v>
      </c>
      <c r="G3684" s="101">
        <f t="shared" si="317"/>
        <v>20.117046513446134</v>
      </c>
      <c r="H3684" s="105">
        <f t="shared" si="318"/>
        <v>7.1879859502608223E-3</v>
      </c>
      <c r="I3684" s="101">
        <f>IFERROR(VLOOKUP(E3684,历史数据!AH:AJ,2,),"")</f>
        <v>24.213434952698901</v>
      </c>
      <c r="J3684" s="104">
        <f t="shared" si="319"/>
        <v>5</v>
      </c>
      <c r="K3684" s="104" t="str">
        <f>IFERROR(IF(AND(J3683=$H$2*1,MAX(K$64:K3683)=MAX(L$64:L3683)),MAX(K$64:K3683)+1,""),"")</f>
        <v/>
      </c>
      <c r="L3684" s="104" t="str">
        <f>IFERROR(IF(AND($F3683/INDEX($F$64:$F3684,MATCH(MAX(M$64:M3684),M$64:M3684,0)-1)&lt;(1-$P$2),MAX(K$64:K3684)&gt;MAX(L$64:L3683)),MAX(K$64:K3684),""),"")</f>
        <v/>
      </c>
      <c r="M3684" s="104" t="str">
        <f>IFERROR(IF(E3684="","",IF(K3684&lt;&gt;"",MAX(M$64:M3683)+1,IF(AND($F3683/INDEX($F$64:$F3684,MATCH(MAX(M$64:M3683),M$64:M3683,0)-1)&gt;(1+$O$2),MAX(K$64:K3684)&gt;MAX(L$64:L3683)),MAX(M$64:M3683)+1,""))),"")</f>
        <v/>
      </c>
      <c r="N3684" s="91">
        <f t="shared" si="320"/>
        <v>50</v>
      </c>
      <c r="O3684" s="91" t="str">
        <f>IFERROR(IF(AND(N3683=$H$2*1,MAX(O$64:O3683)=MAX(P$64:P3683)),MAX(O$64:O3683)+1,""),"")</f>
        <v/>
      </c>
      <c r="P3684" s="91" t="str">
        <f>IFERROR(IF(MOD(MAX(Q$64:Q3684),10*MAX(O$64:O3684))&lt;=2,IF(AND(F3683/INDEX($F$64:$F3684,MATCH(MAX(O$64:O3684),O$64:O3684,0)-1)&lt;(1-$P$2),MAX(O$64:O3684)&gt;MAX(P$64:P3683)),MAX(O$64:O3684),""),IF(AND($F3683/INDEX($F$64:$F3684,MATCH(MAX(Q$64:Q3684),Q$64:Q3684,0)-1)&lt;(1-$P$2),MAX(O$64:O3684)&gt;MAX(P$64:P3683)),MAX(O$64:O3684),"")),"")</f>
        <v/>
      </c>
      <c r="Q3684" s="91" t="str">
        <f>IFERROR(IF(E3684="","",IF(O3684&lt;&gt;"",MAX(O$64:O3684)*10+1,IF(AND($F3683/INDEX($F$64:$F3684,MATCH(MAX(Q$64:Q3683),Q$64:Q3683,0)-1)&gt;(1+$O$2),MAX(O$64:O3684)&gt;MAX(P$64:P3683)),MAX(Q$64:Q3683)+1,""))),"")</f>
        <v/>
      </c>
    </row>
    <row r="3685" spans="1:17" x14ac:dyDescent="0.2">
      <c r="A3685" s="13">
        <f>HLOOKUP($E$2,历史数据!$V$3:$AE$5000,ROW(A3683),)</f>
        <v>593201</v>
      </c>
      <c r="B3685" s="41">
        <v>41997</v>
      </c>
      <c r="C3685" s="100">
        <f>IFERROR(IF(A3685&lt;&gt;0,MAX($C$4:C3684)+1,""),"")</f>
        <v>3589</v>
      </c>
      <c r="D3685" s="100"/>
      <c r="E3685" s="99">
        <f t="shared" si="321"/>
        <v>42138</v>
      </c>
      <c r="F3685" s="101">
        <f>IFERROR(VLOOKUP(E3685,历史数据!AH:AJ,3,),"")</f>
        <v>24.7477464882536</v>
      </c>
      <c r="G3685" s="101">
        <f t="shared" si="317"/>
        <v>20.265393984496484</v>
      </c>
      <c r="H3685" s="105">
        <f t="shared" si="318"/>
        <v>7.3742172316992871E-3</v>
      </c>
      <c r="I3685" s="101">
        <f>IFERROR(VLOOKUP(E3685,历史数据!AH:AJ,2,),"")</f>
        <v>24.382850805435801</v>
      </c>
      <c r="J3685" s="104">
        <f t="shared" si="319"/>
        <v>6</v>
      </c>
      <c r="K3685" s="104">
        <f>IFERROR(IF(AND(J3684=$H$2*1,MAX(K$64:K3684)=MAX(L$64:L3684)),MAX(K$64:K3684)+1,""),"")</f>
        <v>25</v>
      </c>
      <c r="L3685" s="104" t="str">
        <f>IFERROR(IF(AND($F3684/INDEX($F$64:$F3685,MATCH(MAX(M$64:M3685),M$64:M3685,0)-1)&lt;(1-$P$2),MAX(K$64:K3685)&gt;MAX(L$64:L3684)),MAX(K$64:K3685),""),"")</f>
        <v/>
      </c>
      <c r="M3685" s="104">
        <f>IFERROR(IF(E3685="","",IF(K3685&lt;&gt;"",MAX(M$64:M3684)+1,IF(AND($F3684/INDEX($F$64:$F3685,MATCH(MAX(M$64:M3684),M$64:M3684,0)-1)&gt;(1+$O$2),MAX(K$64:K3685)&gt;MAX(L$64:L3684)),MAX(M$64:M3684)+1,""))),"")</f>
        <v>38</v>
      </c>
      <c r="N3685" s="91">
        <f t="shared" si="320"/>
        <v>51</v>
      </c>
      <c r="O3685" s="91" t="str">
        <f>IFERROR(IF(AND(N3684=$H$2*1,MAX(O$64:O3684)=MAX(P$64:P3684)),MAX(O$64:O3684)+1,""),"")</f>
        <v/>
      </c>
      <c r="P3685" s="91" t="str">
        <f>IFERROR(IF(MOD(MAX(Q$64:Q3685),10*MAX(O$64:O3685))&lt;=2,IF(AND(F3684/INDEX($F$64:$F3685,MATCH(MAX(O$64:O3685),O$64:O3685,0)-1)&lt;(1-$P$2),MAX(O$64:O3685)&gt;MAX(P$64:P3684)),MAX(O$64:O3685),""),IF(AND($F3684/INDEX($F$64:$F3685,MATCH(MAX(Q$64:Q3685),Q$64:Q3685,0)-1)&lt;(1-$P$2),MAX(O$64:O3685)&gt;MAX(P$64:P3684)),MAX(O$64:O3685),"")),"")</f>
        <v/>
      </c>
      <c r="Q3685" s="91" t="str">
        <f>IFERROR(IF(E3685="","",IF(O3685&lt;&gt;"",MAX(O$64:O3685)*10+1,IF(AND($F3684/INDEX($F$64:$F3685,MATCH(MAX(Q$64:Q3684),Q$64:Q3684,0)-1)&gt;(1+$O$2),MAX(O$64:O3685)&gt;MAX(P$64:P3684)),MAX(Q$64:Q3684)+1,""))),"")</f>
        <v/>
      </c>
    </row>
    <row r="3686" spans="1:17" x14ac:dyDescent="0.2">
      <c r="A3686" s="13">
        <f>HLOOKUP($E$2,历史数据!$V$3:$AE$5000,ROW(A3684),)</f>
        <v>572833</v>
      </c>
      <c r="B3686" s="41">
        <v>41998</v>
      </c>
      <c r="C3686" s="100">
        <f>IFERROR(IF(A3686&lt;&gt;0,MAX($C$4:C3685)+1,""),"")</f>
        <v>3590</v>
      </c>
      <c r="D3686" s="100"/>
      <c r="E3686" s="99">
        <f t="shared" si="321"/>
        <v>42139</v>
      </c>
      <c r="F3686" s="101">
        <f>IFERROR(VLOOKUP(E3686,历史数据!AH:AJ,3,),"")</f>
        <v>24.799874442941899</v>
      </c>
      <c r="G3686" s="101">
        <f t="shared" si="317"/>
        <v>20.41091785800122</v>
      </c>
      <c r="H3686" s="105">
        <f t="shared" si="318"/>
        <v>7.1809052227687076E-3</v>
      </c>
      <c r="I3686" s="101">
        <f>IFERROR(VLOOKUP(E3686,历史数据!AH:AJ,2,),"")</f>
        <v>25.008386261695001</v>
      </c>
      <c r="J3686" s="104">
        <f t="shared" si="319"/>
        <v>7</v>
      </c>
      <c r="K3686" s="104" t="str">
        <f>IFERROR(IF(AND(J3685=$H$2*1,MAX(K$64:K3685)=MAX(L$64:L3685)),MAX(K$64:K3685)+1,""),"")</f>
        <v/>
      </c>
      <c r="L3686" s="104" t="str">
        <f>IFERROR(IF(AND($F3685/INDEX($F$64:$F3686,MATCH(MAX(M$64:M3686),M$64:M3686,0)-1)&lt;(1-$P$2),MAX(K$64:K3686)&gt;MAX(L$64:L3685)),MAX(K$64:K3686),""),"")</f>
        <v/>
      </c>
      <c r="M3686" s="104" t="str">
        <f>IFERROR(IF(E3686="","",IF(K3686&lt;&gt;"",MAX(M$64:M3685)+1,IF(AND($F3685/INDEX($F$64:$F3686,MATCH(MAX(M$64:M3685),M$64:M3685,0)-1)&gt;(1+$O$2),MAX(K$64:K3686)&gt;MAX(L$64:L3685)),MAX(M$64:M3685)+1,""))),"")</f>
        <v/>
      </c>
      <c r="N3686" s="91">
        <f t="shared" si="320"/>
        <v>52</v>
      </c>
      <c r="O3686" s="91" t="str">
        <f>IFERROR(IF(AND(N3685=$H$2*1,MAX(O$64:O3685)=MAX(P$64:P3685)),MAX(O$64:O3685)+1,""),"")</f>
        <v/>
      </c>
      <c r="P3686" s="91" t="str">
        <f>IFERROR(IF(MOD(MAX(Q$64:Q3686),10*MAX(O$64:O3686))&lt;=2,IF(AND(F3685/INDEX($F$64:$F3686,MATCH(MAX(O$64:O3686),O$64:O3686,0)-1)&lt;(1-$P$2),MAX(O$64:O3686)&gt;MAX(P$64:P3685)),MAX(O$64:O3686),""),IF(AND($F3685/INDEX($F$64:$F3686,MATCH(MAX(Q$64:Q3686),Q$64:Q3686,0)-1)&lt;(1-$P$2),MAX(O$64:O3686)&gt;MAX(P$64:P3685)),MAX(O$64:O3686),"")),"")</f>
        <v/>
      </c>
      <c r="Q3686" s="91" t="str">
        <f>IFERROR(IF(E3686="","",IF(O3686&lt;&gt;"",MAX(O$64:O3686)*10+1,IF(AND($F3685/INDEX($F$64:$F3686,MATCH(MAX(Q$64:Q3685),Q$64:Q3685,0)-1)&gt;(1+$O$2),MAX(O$64:O3686)&gt;MAX(P$64:P3685)),MAX(Q$64:Q3685)+1,""))),"")</f>
        <v/>
      </c>
    </row>
    <row r="3687" spans="1:17" x14ac:dyDescent="0.2">
      <c r="A3687" s="13">
        <f>HLOOKUP($E$2,历史数据!$V$3:$AE$5000,ROW(A3685),)</f>
        <v>636654</v>
      </c>
      <c r="B3687" s="41">
        <v>41999</v>
      </c>
      <c r="C3687" s="100">
        <f>IFERROR(IF(A3687&lt;&gt;0,MAX($C$4:C3686)+1,""),"")</f>
        <v>3591</v>
      </c>
      <c r="D3687" s="100"/>
      <c r="E3687" s="99">
        <f t="shared" si="321"/>
        <v>42142</v>
      </c>
      <c r="F3687" s="101">
        <f>IFERROR(VLOOKUP(E3687,历史数据!AH:AJ,3,),"")</f>
        <v>26.037913366788199</v>
      </c>
      <c r="G3687" s="101">
        <f t="shared" si="317"/>
        <v>20.57338331677964</v>
      </c>
      <c r="H3687" s="105">
        <f t="shared" si="318"/>
        <v>7.9597331148306694E-3</v>
      </c>
      <c r="I3687" s="101">
        <f>IFERROR(VLOOKUP(E3687,历史数据!AH:AJ,2,),"")</f>
        <v>24.578330635516799</v>
      </c>
      <c r="J3687" s="104">
        <f t="shared" si="319"/>
        <v>8</v>
      </c>
      <c r="K3687" s="104" t="str">
        <f>IFERROR(IF(AND(J3686=$H$2*1,MAX(K$64:K3686)=MAX(L$64:L3686)),MAX(K$64:K3686)+1,""),"")</f>
        <v/>
      </c>
      <c r="L3687" s="104" t="str">
        <f>IFERROR(IF(AND($F3686/INDEX($F$64:$F3687,MATCH(MAX(M$64:M3687),M$64:M3687,0)-1)&lt;(1-$P$2),MAX(K$64:K3687)&gt;MAX(L$64:L3686)),MAX(K$64:K3687),""),"")</f>
        <v/>
      </c>
      <c r="M3687" s="104" t="str">
        <f>IFERROR(IF(E3687="","",IF(K3687&lt;&gt;"",MAX(M$64:M3686)+1,IF(AND($F3686/INDEX($F$64:$F3687,MATCH(MAX(M$64:M3686),M$64:M3686,0)-1)&gt;(1+$O$2),MAX(K$64:K3687)&gt;MAX(L$64:L3686)),MAX(M$64:M3686)+1,""))),"")</f>
        <v/>
      </c>
      <c r="N3687" s="91">
        <f t="shared" si="320"/>
        <v>53</v>
      </c>
      <c r="O3687" s="91" t="str">
        <f>IFERROR(IF(AND(N3686=$H$2*1,MAX(O$64:O3686)=MAX(P$64:P3686)),MAX(O$64:O3686)+1,""),"")</f>
        <v/>
      </c>
      <c r="P3687" s="91" t="str">
        <f>IFERROR(IF(MOD(MAX(Q$64:Q3687),10*MAX(O$64:O3687))&lt;=2,IF(AND(F3686/INDEX($F$64:$F3687,MATCH(MAX(O$64:O3687),O$64:O3687,0)-1)&lt;(1-$P$2),MAX(O$64:O3687)&gt;MAX(P$64:P3686)),MAX(O$64:O3687),""),IF(AND($F3686/INDEX($F$64:$F3687,MATCH(MAX(Q$64:Q3687),Q$64:Q3687,0)-1)&lt;(1-$P$2),MAX(O$64:O3687)&gt;MAX(P$64:P3686)),MAX(O$64:O3687),"")),"")</f>
        <v/>
      </c>
      <c r="Q3687" s="91" t="str">
        <f>IFERROR(IF(E3687="","",IF(O3687&lt;&gt;"",MAX(O$64:O3687)*10+1,IF(AND($F3686/INDEX($F$64:$F3687,MATCH(MAX(Q$64:Q3686),Q$64:Q3686,0)-1)&gt;(1+$O$2),MAX(O$64:O3687)&gt;MAX(P$64:P3686)),MAX(Q$64:Q3686)+1,""))),"")</f>
        <v/>
      </c>
    </row>
    <row r="3688" spans="1:17" x14ac:dyDescent="0.2">
      <c r="A3688" s="13">
        <f>HLOOKUP($E$2,历史数据!$V$3:$AE$5000,ROW(A3686),)</f>
        <v>541052</v>
      </c>
      <c r="B3688" s="41">
        <v>42002</v>
      </c>
      <c r="C3688" s="100">
        <f>IFERROR(IF(A3688&lt;&gt;0,MAX($C$4:C3687)+1,""),"")</f>
        <v>3592</v>
      </c>
      <c r="D3688" s="100"/>
      <c r="E3688" s="99">
        <f t="shared" si="321"/>
        <v>42384</v>
      </c>
      <c r="F3688" s="101">
        <f>IFERROR(VLOOKUP(E3688,历史数据!AH:AJ,3,),"")</f>
        <v>27.341112233994799</v>
      </c>
      <c r="G3688" s="101">
        <f t="shared" si="317"/>
        <v>20.753007560642956</v>
      </c>
      <c r="H3688" s="105">
        <f t="shared" si="318"/>
        <v>8.7309044456880258E-3</v>
      </c>
      <c r="I3688" s="101">
        <f>IFERROR(VLOOKUP(E3688,历史数据!AH:AJ,2,),"")</f>
        <v>26.845896664456301</v>
      </c>
      <c r="J3688" s="104">
        <f t="shared" si="319"/>
        <v>9</v>
      </c>
      <c r="K3688" s="104" t="str">
        <f>IFERROR(IF(AND(J3687=$H$2*1,MAX(K$64:K3687)=MAX(L$64:L3687)),MAX(K$64:K3687)+1,""),"")</f>
        <v/>
      </c>
      <c r="L3688" s="104" t="str">
        <f>IFERROR(IF(AND($F3687/INDEX($F$64:$F3688,MATCH(MAX(M$64:M3688),M$64:M3688,0)-1)&lt;(1-$P$2),MAX(K$64:K3688)&gt;MAX(L$64:L3687)),MAX(K$64:K3688),""),"")</f>
        <v/>
      </c>
      <c r="M3688" s="104" t="str">
        <f>IFERROR(IF(E3688="","",IF(K3688&lt;&gt;"",MAX(M$64:M3687)+1,IF(AND($F3687/INDEX($F$64:$F3688,MATCH(MAX(M$64:M3687),M$64:M3687,0)-1)&gt;(1+$O$2),MAX(K$64:K3688)&gt;MAX(L$64:L3687)),MAX(M$64:M3687)+1,""))),"")</f>
        <v/>
      </c>
      <c r="N3688" s="91">
        <f t="shared" si="320"/>
        <v>54</v>
      </c>
      <c r="O3688" s="91" t="str">
        <f>IFERROR(IF(AND(N3687=$H$2*1,MAX(O$64:O3687)=MAX(P$64:P3687)),MAX(O$64:O3687)+1,""),"")</f>
        <v/>
      </c>
      <c r="P3688" s="91" t="str">
        <f>IFERROR(IF(MOD(MAX(Q$64:Q3688),10*MAX(O$64:O3688))&lt;=2,IF(AND(F3687/INDEX($F$64:$F3688,MATCH(MAX(O$64:O3688),O$64:O3688,0)-1)&lt;(1-$P$2),MAX(O$64:O3688)&gt;MAX(P$64:P3687)),MAX(O$64:O3688),""),IF(AND($F3687/INDEX($F$64:$F3688,MATCH(MAX(Q$64:Q3688),Q$64:Q3688,0)-1)&lt;(1-$P$2),MAX(O$64:O3688)&gt;MAX(P$64:P3687)),MAX(O$64:O3688),"")),"")</f>
        <v/>
      </c>
      <c r="Q3688" s="91" t="str">
        <f>IFERROR(IF(E3688="","",IF(O3688&lt;&gt;"",MAX(O$64:O3688)*10+1,IF(AND($F3687/INDEX($F$64:$F3688,MATCH(MAX(Q$64:Q3687),Q$64:Q3687,0)-1)&gt;(1+$O$2),MAX(O$64:O3688)&gt;MAX(P$64:P3687)),MAX(Q$64:Q3687)+1,""))),"")</f>
        <v/>
      </c>
    </row>
    <row r="3689" spans="1:17" x14ac:dyDescent="0.2">
      <c r="A3689" s="13">
        <f>HLOOKUP($E$2,历史数据!$V$3:$AE$5000,ROW(A3687),)</f>
        <v>504800</v>
      </c>
      <c r="B3689" s="41">
        <v>42003</v>
      </c>
      <c r="C3689" s="100">
        <f>IFERROR(IF(A3689&lt;&gt;0,MAX($C$4:C3688)+1,""),"")</f>
        <v>3593</v>
      </c>
      <c r="D3689" s="100"/>
      <c r="E3689" s="99">
        <f t="shared" si="321"/>
        <v>42387</v>
      </c>
      <c r="F3689" s="101">
        <f>IFERROR(VLOOKUP(E3689,历史数据!AH:AJ,3,),"")</f>
        <v>25.9727534234279</v>
      </c>
      <c r="G3689" s="101">
        <f t="shared" si="317"/>
        <v>20.907871026029344</v>
      </c>
      <c r="H3689" s="105">
        <f t="shared" si="318"/>
        <v>7.4622179428140978E-3</v>
      </c>
      <c r="I3689" s="101">
        <f>IFERROR(VLOOKUP(E3689,历史数据!AH:AJ,2,),"")</f>
        <v>26.702544789063602</v>
      </c>
      <c r="J3689" s="104">
        <f t="shared" si="319"/>
        <v>10</v>
      </c>
      <c r="K3689" s="104" t="str">
        <f>IFERROR(IF(AND(J3688=$H$2*1,MAX(K$64:K3688)=MAX(L$64:L3688)),MAX(K$64:K3688)+1,""),"")</f>
        <v/>
      </c>
      <c r="L3689" s="104" t="str">
        <f>IFERROR(IF(AND($F3688/INDEX($F$64:$F3689,MATCH(MAX(M$64:M3689),M$64:M3689,0)-1)&lt;(1-$P$2),MAX(K$64:K3689)&gt;MAX(L$64:L3688)),MAX(K$64:K3689),""),"")</f>
        <v/>
      </c>
      <c r="M3689" s="104" t="str">
        <f>IFERROR(IF(E3689="","",IF(K3689&lt;&gt;"",MAX(M$64:M3688)+1,IF(AND($F3688/INDEX($F$64:$F3689,MATCH(MAX(M$64:M3688),M$64:M3688,0)-1)&gt;(1+$O$2),MAX(K$64:K3689)&gt;MAX(L$64:L3688)),MAX(M$64:M3688)+1,""))),"")</f>
        <v/>
      </c>
      <c r="N3689" s="91">
        <f t="shared" si="320"/>
        <v>55</v>
      </c>
      <c r="O3689" s="91" t="str">
        <f>IFERROR(IF(AND(N3688=$H$2*1,MAX(O$64:O3688)=MAX(P$64:P3688)),MAX(O$64:O3688)+1,""),"")</f>
        <v/>
      </c>
      <c r="P3689" s="91" t="str">
        <f>IFERROR(IF(MOD(MAX(Q$64:Q3689),10*MAX(O$64:O3689))&lt;=2,IF(AND(F3688/INDEX($F$64:$F3689,MATCH(MAX(O$64:O3689),O$64:O3689,0)-1)&lt;(1-$P$2),MAX(O$64:O3689)&gt;MAX(P$64:P3688)),MAX(O$64:O3689),""),IF(AND($F3688/INDEX($F$64:$F3689,MATCH(MAX(Q$64:Q3689),Q$64:Q3689,0)-1)&lt;(1-$P$2),MAX(O$64:O3689)&gt;MAX(P$64:P3688)),MAX(O$64:O3689),"")),"")</f>
        <v/>
      </c>
      <c r="Q3689" s="91" t="str">
        <f>IFERROR(IF(E3689="","",IF(O3689&lt;&gt;"",MAX(O$64:O3689)*10+1,IF(AND($F3688/INDEX($F$64:$F3689,MATCH(MAX(Q$64:Q3688),Q$64:Q3688,0)-1)&gt;(1+$O$2),MAX(O$64:O3689)&gt;MAX(P$64:P3688)),MAX(Q$64:Q3688)+1,""))),"")</f>
        <v/>
      </c>
    </row>
    <row r="3690" spans="1:17" x14ac:dyDescent="0.2">
      <c r="A3690" s="13">
        <f>HLOOKUP($E$2,历史数据!$V$3:$AE$5000,ROW(A3688),)</f>
        <v>447269</v>
      </c>
      <c r="B3690" s="41">
        <v>42004</v>
      </c>
      <c r="C3690" s="100">
        <f>IFERROR(IF(A3690&lt;&gt;0,MAX($C$4:C3689)+1,""),"")</f>
        <v>3594</v>
      </c>
      <c r="D3690" s="100"/>
      <c r="E3690" s="99">
        <f t="shared" si="321"/>
        <v>42388</v>
      </c>
      <c r="F3690" s="101">
        <f>IFERROR(VLOOKUP(E3690,历史数据!AH:AJ,3,),"")</f>
        <v>26.1291372874926</v>
      </c>
      <c r="G3690" s="101">
        <f t="shared" si="317"/>
        <v>21.06512368933894</v>
      </c>
      <c r="H3690" s="105">
        <f t="shared" si="318"/>
        <v>7.5212183542658906E-3</v>
      </c>
      <c r="I3690" s="101">
        <f>IFERROR(VLOOKUP(E3690,历史数据!AH:AJ,2,),"")</f>
        <v>25.412377910528999</v>
      </c>
      <c r="J3690" s="104">
        <f t="shared" si="319"/>
        <v>11</v>
      </c>
      <c r="K3690" s="104" t="str">
        <f>IFERROR(IF(AND(J3689=$H$2*1,MAX(K$64:K3689)=MAX(L$64:L3689)),MAX(K$64:K3689)+1,""),"")</f>
        <v/>
      </c>
      <c r="L3690" s="104" t="str">
        <f>IFERROR(IF(AND($F3689/INDEX($F$64:$F3690,MATCH(MAX(M$64:M3690),M$64:M3690,0)-1)&lt;(1-$P$2),MAX(K$64:K3690)&gt;MAX(L$64:L3689)),MAX(K$64:K3690),""),"")</f>
        <v/>
      </c>
      <c r="M3690" s="104" t="str">
        <f>IFERROR(IF(E3690="","",IF(K3690&lt;&gt;"",MAX(M$64:M3689)+1,IF(AND($F3689/INDEX($F$64:$F3690,MATCH(MAX(M$64:M3689),M$64:M3689,0)-1)&gt;(1+$O$2),MAX(K$64:K3690)&gt;MAX(L$64:L3689)),MAX(M$64:M3689)+1,""))),"")</f>
        <v/>
      </c>
      <c r="N3690" s="91">
        <f t="shared" si="320"/>
        <v>56</v>
      </c>
      <c r="O3690" s="91" t="str">
        <f>IFERROR(IF(AND(N3689=$H$2*1,MAX(O$64:O3689)=MAX(P$64:P3689)),MAX(O$64:O3689)+1,""),"")</f>
        <v/>
      </c>
      <c r="P3690" s="91" t="str">
        <f>IFERROR(IF(MOD(MAX(Q$64:Q3690),10*MAX(O$64:O3690))&lt;=2,IF(AND(F3689/INDEX($F$64:$F3690,MATCH(MAX(O$64:O3690),O$64:O3690,0)-1)&lt;(1-$P$2),MAX(O$64:O3690)&gt;MAX(P$64:P3689)),MAX(O$64:O3690),""),IF(AND($F3689/INDEX($F$64:$F3690,MATCH(MAX(Q$64:Q3690),Q$64:Q3690,0)-1)&lt;(1-$P$2),MAX(O$64:O3690)&gt;MAX(P$64:P3689)),MAX(O$64:O3690),"")),"")</f>
        <v/>
      </c>
      <c r="Q3690" s="91" t="str">
        <f>IFERROR(IF(E3690="","",IF(O3690&lt;&gt;"",MAX(O$64:O3690)*10+1,IF(AND($F3689/INDEX($F$64:$F3690,MATCH(MAX(Q$64:Q3689),Q$64:Q3689,0)-1)&gt;(1+$O$2),MAX(O$64:O3690)&gt;MAX(P$64:P3689)),MAX(Q$64:Q3689)+1,""))),"")</f>
        <v/>
      </c>
    </row>
    <row r="3691" spans="1:17" x14ac:dyDescent="0.2">
      <c r="A3691" s="13">
        <f>HLOOKUP($E$2,历史数据!$V$3:$AE$5000,ROW(A3689),)</f>
        <v>493533</v>
      </c>
      <c r="B3691" s="41">
        <v>42009</v>
      </c>
      <c r="C3691" s="100">
        <f>IFERROR(IF(A3691&lt;&gt;0,MAX($C$4:C3690)+1,""),"")</f>
        <v>3595</v>
      </c>
      <c r="D3691" s="100"/>
      <c r="E3691" s="99">
        <f t="shared" si="321"/>
        <v>42389</v>
      </c>
      <c r="F3691" s="101">
        <f>IFERROR(VLOOKUP(E3691,历史数据!AH:AJ,3,),"")</f>
        <v>26.3506810949178</v>
      </c>
      <c r="G3691" s="101">
        <f t="shared" si="317"/>
        <v>21.227806347928567</v>
      </c>
      <c r="H3691" s="105">
        <f t="shared" si="318"/>
        <v>7.7228437387224513E-3</v>
      </c>
      <c r="I3691" s="101">
        <f>IFERROR(VLOOKUP(E3691,历史数据!AH:AJ,2,),"")</f>
        <v>26.559192913670799</v>
      </c>
      <c r="J3691" s="104">
        <f t="shared" si="319"/>
        <v>12</v>
      </c>
      <c r="K3691" s="104" t="str">
        <f>IFERROR(IF(AND(J3690=$H$2*1,MAX(K$64:K3690)=MAX(L$64:L3690)),MAX(K$64:K3690)+1,""),"")</f>
        <v/>
      </c>
      <c r="L3691" s="104" t="str">
        <f>IFERROR(IF(AND($F3690/INDEX($F$64:$F3691,MATCH(MAX(M$64:M3691),M$64:M3691,0)-1)&lt;(1-$P$2),MAX(K$64:K3691)&gt;MAX(L$64:L3690)),MAX(K$64:K3691),""),"")</f>
        <v/>
      </c>
      <c r="M3691" s="104" t="str">
        <f>IFERROR(IF(E3691="","",IF(K3691&lt;&gt;"",MAX(M$64:M3690)+1,IF(AND($F3690/INDEX($F$64:$F3691,MATCH(MAX(M$64:M3690),M$64:M3690,0)-1)&gt;(1+$O$2),MAX(K$64:K3691)&gt;MAX(L$64:L3690)),MAX(M$64:M3690)+1,""))),"")</f>
        <v/>
      </c>
      <c r="N3691" s="91">
        <f t="shared" si="320"/>
        <v>57</v>
      </c>
      <c r="O3691" s="91" t="str">
        <f>IFERROR(IF(AND(N3690=$H$2*1,MAX(O$64:O3690)=MAX(P$64:P3690)),MAX(O$64:O3690)+1,""),"")</f>
        <v/>
      </c>
      <c r="P3691" s="91" t="str">
        <f>IFERROR(IF(MOD(MAX(Q$64:Q3691),10*MAX(O$64:O3691))&lt;=2,IF(AND(F3690/INDEX($F$64:$F3691,MATCH(MAX(O$64:O3691),O$64:O3691,0)-1)&lt;(1-$P$2),MAX(O$64:O3691)&gt;MAX(P$64:P3690)),MAX(O$64:O3691),""),IF(AND($F3690/INDEX($F$64:$F3691,MATCH(MAX(Q$64:Q3691),Q$64:Q3691,0)-1)&lt;(1-$P$2),MAX(O$64:O3691)&gt;MAX(P$64:P3690)),MAX(O$64:O3691),"")),"")</f>
        <v/>
      </c>
      <c r="Q3691" s="91" t="str">
        <f>IFERROR(IF(E3691="","",IF(O3691&lt;&gt;"",MAX(O$64:O3691)*10+1,IF(AND($F3690/INDEX($F$64:$F3691,MATCH(MAX(Q$64:Q3690),Q$64:Q3690,0)-1)&gt;(1+$O$2),MAX(O$64:O3691)&gt;MAX(P$64:P3690)),MAX(Q$64:Q3690)+1,""))),"")</f>
        <v/>
      </c>
    </row>
    <row r="3692" spans="1:17" x14ac:dyDescent="0.2">
      <c r="A3692" s="13">
        <f>HLOOKUP($E$2,历史数据!$V$3:$AE$5000,ROW(A3690),)</f>
        <v>783989</v>
      </c>
      <c r="B3692" s="41">
        <v>42010</v>
      </c>
      <c r="C3692" s="100">
        <f>IFERROR(IF(A3692&lt;&gt;0,MAX($C$4:C3691)+1,""),"")</f>
        <v>3596</v>
      </c>
      <c r="D3692" s="100"/>
      <c r="E3692" s="99">
        <f t="shared" si="321"/>
        <v>42390</v>
      </c>
      <c r="F3692" s="101">
        <f>IFERROR(VLOOKUP(E3692,历史数据!AH:AJ,3,),"")</f>
        <v>25.034450239039099</v>
      </c>
      <c r="G3692" s="101">
        <f t="shared" si="317"/>
        <v>21.366814227097276</v>
      </c>
      <c r="H3692" s="105">
        <f t="shared" si="318"/>
        <v>6.548386436654674E-3</v>
      </c>
      <c r="I3692" s="101">
        <f>IFERROR(VLOOKUP(E3692,历史数据!AH:AJ,2,),"")</f>
        <v>26.233393196869201</v>
      </c>
      <c r="J3692" s="104">
        <f t="shared" si="319"/>
        <v>13</v>
      </c>
      <c r="K3692" s="104" t="str">
        <f>IFERROR(IF(AND(J3691=$H$2*1,MAX(K$64:K3691)=MAX(L$64:L3691)),MAX(K$64:K3691)+1,""),"")</f>
        <v/>
      </c>
      <c r="L3692" s="104" t="str">
        <f>IFERROR(IF(AND($F3691/INDEX($F$64:$F3692,MATCH(MAX(M$64:M3692),M$64:M3692,0)-1)&lt;(1-$P$2),MAX(K$64:K3692)&gt;MAX(L$64:L3691)),MAX(K$64:K3692),""),"")</f>
        <v/>
      </c>
      <c r="M3692" s="104" t="str">
        <f>IFERROR(IF(E3692="","",IF(K3692&lt;&gt;"",MAX(M$64:M3691)+1,IF(AND($F3691/INDEX($F$64:$F3692,MATCH(MAX(M$64:M3691),M$64:M3691,0)-1)&gt;(1+$O$2),MAX(K$64:K3692)&gt;MAX(L$64:L3691)),MAX(M$64:M3691)+1,""))),"")</f>
        <v/>
      </c>
      <c r="N3692" s="91">
        <f t="shared" si="320"/>
        <v>58</v>
      </c>
      <c r="O3692" s="91" t="str">
        <f>IFERROR(IF(AND(N3691=$H$2*1,MAX(O$64:O3691)=MAX(P$64:P3691)),MAX(O$64:O3691)+1,""),"")</f>
        <v/>
      </c>
      <c r="P3692" s="91" t="str">
        <f>IFERROR(IF(MOD(MAX(Q$64:Q3692),10*MAX(O$64:O3692))&lt;=2,IF(AND(F3691/INDEX($F$64:$F3692,MATCH(MAX(O$64:O3692),O$64:O3692,0)-1)&lt;(1-$P$2),MAX(O$64:O3692)&gt;MAX(P$64:P3691)),MAX(O$64:O3692),""),IF(AND($F3691/INDEX($F$64:$F3692,MATCH(MAX(Q$64:Q3692),Q$64:Q3692,0)-1)&lt;(1-$P$2),MAX(O$64:O3692)&gt;MAX(P$64:P3691)),MAX(O$64:O3692),"")),"")</f>
        <v/>
      </c>
      <c r="Q3692" s="91" t="str">
        <f>IFERROR(IF(E3692="","",IF(O3692&lt;&gt;"",MAX(O$64:O3692)*10+1,IF(AND($F3691/INDEX($F$64:$F3692,MATCH(MAX(Q$64:Q3691),Q$64:Q3691,0)-1)&gt;(1+$O$2),MAX(O$64:O3692)&gt;MAX(P$64:P3691)),MAX(Q$64:Q3691)+1,""))),"")</f>
        <v/>
      </c>
    </row>
    <row r="3693" spans="1:17" x14ac:dyDescent="0.2">
      <c r="A3693" s="13">
        <f>HLOOKUP($E$2,历史数据!$V$3:$AE$5000,ROW(A3691),)</f>
        <v>665205</v>
      </c>
      <c r="B3693" s="41">
        <v>42011</v>
      </c>
      <c r="C3693" s="100">
        <f>IFERROR(IF(A3693&lt;&gt;0,MAX($C$4:C3692)+1,""),"")</f>
        <v>3597</v>
      </c>
      <c r="D3693" s="100"/>
      <c r="E3693" s="99">
        <f t="shared" si="321"/>
        <v>42391</v>
      </c>
      <c r="F3693" s="101">
        <f>IFERROR(VLOOKUP(E3693,历史数据!AH:AJ,3,),"")</f>
        <v>23.783379326520699</v>
      </c>
      <c r="G3693" s="101">
        <f t="shared" si="317"/>
        <v>21.483233325901061</v>
      </c>
      <c r="H3693" s="105">
        <f t="shared" si="318"/>
        <v>5.4485941407280691E-3</v>
      </c>
      <c r="I3693" s="101">
        <f>IFERROR(VLOOKUP(E3693,历史数据!AH:AJ,2,),"")</f>
        <v>25.2820580238083</v>
      </c>
      <c r="J3693" s="104">
        <f t="shared" si="319"/>
        <v>14</v>
      </c>
      <c r="K3693" s="104" t="str">
        <f>IFERROR(IF(AND(J3692=$H$2*1,MAX(K$64:K3692)=MAX(L$64:L3692)),MAX(K$64:K3692)+1,""),"")</f>
        <v/>
      </c>
      <c r="L3693" s="104" t="str">
        <f>IFERROR(IF(AND($F3692/INDEX($F$64:$F3693,MATCH(MAX(M$64:M3693),M$64:M3693,0)-1)&lt;(1-$P$2),MAX(K$64:K3693)&gt;MAX(L$64:L3692)),MAX(K$64:K3693),""),"")</f>
        <v/>
      </c>
      <c r="M3693" s="104" t="str">
        <f>IFERROR(IF(E3693="","",IF(K3693&lt;&gt;"",MAX(M$64:M3692)+1,IF(AND($F3692/INDEX($F$64:$F3693,MATCH(MAX(M$64:M3692),M$64:M3692,0)-1)&gt;(1+$O$2),MAX(K$64:K3693)&gt;MAX(L$64:L3692)),MAX(M$64:M3692)+1,""))),"")</f>
        <v/>
      </c>
      <c r="N3693" s="91">
        <f t="shared" si="320"/>
        <v>59</v>
      </c>
      <c r="O3693" s="91" t="str">
        <f>IFERROR(IF(AND(N3692=$H$2*1,MAX(O$64:O3692)=MAX(P$64:P3692)),MAX(O$64:O3692)+1,""),"")</f>
        <v/>
      </c>
      <c r="P3693" s="91" t="str">
        <f>IFERROR(IF(MOD(MAX(Q$64:Q3693),10*MAX(O$64:O3693))&lt;=2,IF(AND(F3692/INDEX($F$64:$F3693,MATCH(MAX(O$64:O3693),O$64:O3693,0)-1)&lt;(1-$P$2),MAX(O$64:O3693)&gt;MAX(P$64:P3692)),MAX(O$64:O3693),""),IF(AND($F3692/INDEX($F$64:$F3693,MATCH(MAX(Q$64:Q3693),Q$64:Q3693,0)-1)&lt;(1-$P$2),MAX(O$64:O3693)&gt;MAX(P$64:P3692)),MAX(O$64:O3693),"")),"")</f>
        <v/>
      </c>
      <c r="Q3693" s="91" t="str">
        <f>IFERROR(IF(E3693="","",IF(O3693&lt;&gt;"",MAX(O$64:O3693)*10+1,IF(AND($F3692/INDEX($F$64:$F3693,MATCH(MAX(Q$64:Q3692),Q$64:Q3692,0)-1)&gt;(1+$O$2),MAX(O$64:O3693)&gt;MAX(P$64:P3692)),MAX(Q$64:Q3692)+1,""))),"")</f>
        <v/>
      </c>
    </row>
    <row r="3694" spans="1:17" x14ac:dyDescent="0.2">
      <c r="A3694" s="13">
        <f>HLOOKUP($E$2,历史数据!$V$3:$AE$5000,ROW(A3692),)</f>
        <v>1031496</v>
      </c>
      <c r="B3694" s="41">
        <v>42012</v>
      </c>
      <c r="C3694" s="100">
        <f>IFERROR(IF(A3694&lt;&gt;0,MAX($C$4:C3693)+1,""),"")</f>
        <v>3598</v>
      </c>
      <c r="D3694" s="100"/>
      <c r="E3694" s="99">
        <f t="shared" si="321"/>
        <v>42394</v>
      </c>
      <c r="F3694" s="101">
        <f>IFERROR(VLOOKUP(E3694,历史数据!AH:AJ,3,),"")</f>
        <v>24.9692902956788</v>
      </c>
      <c r="G3694" s="101">
        <f t="shared" si="317"/>
        <v>21.609643616020101</v>
      </c>
      <c r="H3694" s="105">
        <f t="shared" si="318"/>
        <v>5.8841370943281124E-3</v>
      </c>
      <c r="I3694" s="101">
        <f>IFERROR(VLOOKUP(E3694,历史数据!AH:AJ,2,),"")</f>
        <v>23.965827167929699</v>
      </c>
      <c r="J3694" s="104">
        <f t="shared" si="319"/>
        <v>15</v>
      </c>
      <c r="K3694" s="104" t="str">
        <f>IFERROR(IF(AND(J3693=$H$2*1,MAX(K$64:K3693)=MAX(L$64:L3693)),MAX(K$64:K3693)+1,""),"")</f>
        <v/>
      </c>
      <c r="L3694" s="104" t="str">
        <f>IFERROR(IF(AND($F3693/INDEX($F$64:$F3694,MATCH(MAX(M$64:M3694),M$64:M3694,0)-1)&lt;(1-$P$2),MAX(K$64:K3694)&gt;MAX(L$64:L3693)),MAX(K$64:K3694),""),"")</f>
        <v/>
      </c>
      <c r="M3694" s="104" t="str">
        <f>IFERROR(IF(E3694="","",IF(K3694&lt;&gt;"",MAX(M$64:M3693)+1,IF(AND($F3693/INDEX($F$64:$F3694,MATCH(MAX(M$64:M3693),M$64:M3693,0)-1)&gt;(1+$O$2),MAX(K$64:K3694)&gt;MAX(L$64:L3693)),MAX(M$64:M3693)+1,""))),"")</f>
        <v/>
      </c>
      <c r="N3694" s="91">
        <f t="shared" si="320"/>
        <v>60</v>
      </c>
      <c r="O3694" s="91" t="str">
        <f>IFERROR(IF(AND(N3693=$H$2*1,MAX(O$64:O3693)=MAX(P$64:P3693)),MAX(O$64:O3693)+1,""),"")</f>
        <v/>
      </c>
      <c r="P3694" s="91" t="str">
        <f>IFERROR(IF(MOD(MAX(Q$64:Q3694),10*MAX(O$64:O3694))&lt;=2,IF(AND(F3693/INDEX($F$64:$F3694,MATCH(MAX(O$64:O3694),O$64:O3694,0)-1)&lt;(1-$P$2),MAX(O$64:O3694)&gt;MAX(P$64:P3693)),MAX(O$64:O3694),""),IF(AND($F3693/INDEX($F$64:$F3694,MATCH(MAX(Q$64:Q3694),Q$64:Q3694,0)-1)&lt;(1-$P$2),MAX(O$64:O3694)&gt;MAX(P$64:P3693)),MAX(O$64:O3694),"")),"")</f>
        <v/>
      </c>
      <c r="Q3694" s="91" t="str">
        <f>IFERROR(IF(E3694="","",IF(O3694&lt;&gt;"",MAX(O$64:O3694)*10+1,IF(AND($F3693/INDEX($F$64:$F3694,MATCH(MAX(Q$64:Q3693),Q$64:Q3693,0)-1)&gt;(1+$O$2),MAX(O$64:O3694)&gt;MAX(P$64:P3693)),MAX(Q$64:Q3693)+1,""))),"")</f>
        <v/>
      </c>
    </row>
    <row r="3695" spans="1:17" x14ac:dyDescent="0.2">
      <c r="A3695" s="13">
        <f>HLOOKUP($E$2,历史数据!$V$3:$AE$5000,ROW(A3693),)</f>
        <v>802132</v>
      </c>
      <c r="B3695" s="41">
        <v>42013</v>
      </c>
      <c r="C3695" s="100">
        <f>IFERROR(IF(A3695&lt;&gt;0,MAX($C$4:C3694)+1,""),"")</f>
        <v>3599</v>
      </c>
      <c r="D3695" s="100"/>
      <c r="E3695" s="99">
        <f t="shared" si="321"/>
        <v>42395</v>
      </c>
      <c r="F3695" s="101">
        <f>IFERROR(VLOOKUP(E3695,历史数据!AH:AJ,3,),"")</f>
        <v>24.526202680828501</v>
      </c>
      <c r="G3695" s="101">
        <f t="shared" si="317"/>
        <v>21.726931514068692</v>
      </c>
      <c r="H3695" s="105">
        <f t="shared" si="318"/>
        <v>5.4275720660956761E-3</v>
      </c>
      <c r="I3695" s="101">
        <f>IFERROR(VLOOKUP(E3695,历史数据!AH:AJ,2,),"")</f>
        <v>24.760778476925701</v>
      </c>
      <c r="J3695" s="104">
        <f t="shared" si="319"/>
        <v>16</v>
      </c>
      <c r="K3695" s="104" t="str">
        <f>IFERROR(IF(AND(J3694=$H$2*1,MAX(K$64:K3694)=MAX(L$64:L3694)),MAX(K$64:K3694)+1,""),"")</f>
        <v/>
      </c>
      <c r="L3695" s="104" t="str">
        <f>IFERROR(IF(AND($F3694/INDEX($F$64:$F3695,MATCH(MAX(M$64:M3695),M$64:M3695,0)-1)&lt;(1-$P$2),MAX(K$64:K3695)&gt;MAX(L$64:L3694)),MAX(K$64:K3695),""),"")</f>
        <v/>
      </c>
      <c r="M3695" s="104" t="str">
        <f>IFERROR(IF(E3695="","",IF(K3695&lt;&gt;"",MAX(M$64:M3694)+1,IF(AND($F3694/INDEX($F$64:$F3695,MATCH(MAX(M$64:M3694),M$64:M3694,0)-1)&gt;(1+$O$2),MAX(K$64:K3695)&gt;MAX(L$64:L3694)),MAX(M$64:M3694)+1,""))),"")</f>
        <v/>
      </c>
      <c r="N3695" s="91">
        <f t="shared" si="320"/>
        <v>61</v>
      </c>
      <c r="O3695" s="91" t="str">
        <f>IFERROR(IF(AND(N3694=$H$2*1,MAX(O$64:O3694)=MAX(P$64:P3694)),MAX(O$64:O3694)+1,""),"")</f>
        <v/>
      </c>
      <c r="P3695" s="91" t="str">
        <f>IFERROR(IF(MOD(MAX(Q$64:Q3695),10*MAX(O$64:O3695))&lt;=2,IF(AND(F3694/INDEX($F$64:$F3695,MATCH(MAX(O$64:O3695),O$64:O3695,0)-1)&lt;(1-$P$2),MAX(O$64:O3695)&gt;MAX(P$64:P3694)),MAX(O$64:O3695),""),IF(AND($F3694/INDEX($F$64:$F3695,MATCH(MAX(Q$64:Q3695),Q$64:Q3695,0)-1)&lt;(1-$P$2),MAX(O$64:O3695)&gt;MAX(P$64:P3694)),MAX(O$64:O3695),"")),"")</f>
        <v/>
      </c>
      <c r="Q3695" s="91" t="str">
        <f>IFERROR(IF(E3695="","",IF(O3695&lt;&gt;"",MAX(O$64:O3695)*10+1,IF(AND($F3694/INDEX($F$64:$F3695,MATCH(MAX(Q$64:Q3694),Q$64:Q3694,0)-1)&gt;(1+$O$2),MAX(O$64:O3695)&gt;MAX(P$64:P3694)),MAX(Q$64:Q3694)+1,""))),"")</f>
        <v/>
      </c>
    </row>
    <row r="3696" spans="1:17" x14ac:dyDescent="0.2">
      <c r="A3696" s="13">
        <f>HLOOKUP($E$2,历史数据!$V$3:$AE$5000,ROW(A3694),)</f>
        <v>735500</v>
      </c>
      <c r="B3696" s="41">
        <v>42016</v>
      </c>
      <c r="C3696" s="100">
        <f>IFERROR(IF(A3696&lt;&gt;0,MAX($C$4:C3695)+1,""),"")</f>
        <v>3600</v>
      </c>
      <c r="D3696" s="100"/>
      <c r="E3696" s="99">
        <f t="shared" si="321"/>
        <v>42396</v>
      </c>
      <c r="F3696" s="101">
        <f>IFERROR(VLOOKUP(E3696,历史数据!AH:AJ,3,),"")</f>
        <v>24.825938420286001</v>
      </c>
      <c r="G3696" s="101">
        <f t="shared" si="317"/>
        <v>21.845522610984499</v>
      </c>
      <c r="H3696" s="105">
        <f t="shared" si="318"/>
        <v>5.4582533589253579E-3</v>
      </c>
      <c r="I3696" s="101">
        <f>IFERROR(VLOOKUP(E3696,历史数据!AH:AJ,2,),"")</f>
        <v>24.487106714812299</v>
      </c>
      <c r="J3696" s="104">
        <f t="shared" si="319"/>
        <v>17</v>
      </c>
      <c r="K3696" s="104" t="str">
        <f>IFERROR(IF(AND(J3695=$H$2*1,MAX(K$64:K3695)=MAX(L$64:L3695)),MAX(K$64:K3695)+1,""),"")</f>
        <v/>
      </c>
      <c r="L3696" s="104" t="str">
        <f>IFERROR(IF(AND($F3695/INDEX($F$64:$F3696,MATCH(MAX(M$64:M3696),M$64:M3696,0)-1)&lt;(1-$P$2),MAX(K$64:K3696)&gt;MAX(L$64:L3695)),MAX(K$64:K3696),""),"")</f>
        <v/>
      </c>
      <c r="M3696" s="104" t="str">
        <f>IFERROR(IF(E3696="","",IF(K3696&lt;&gt;"",MAX(M$64:M3695)+1,IF(AND($F3695/INDEX($F$64:$F3696,MATCH(MAX(M$64:M3695),M$64:M3695,0)-1)&gt;(1+$O$2),MAX(K$64:K3696)&gt;MAX(L$64:L3695)),MAX(M$64:M3695)+1,""))),"")</f>
        <v/>
      </c>
      <c r="N3696" s="91">
        <f t="shared" si="320"/>
        <v>62</v>
      </c>
      <c r="O3696" s="91" t="str">
        <f>IFERROR(IF(AND(N3695=$H$2*1,MAX(O$64:O3695)=MAX(P$64:P3695)),MAX(O$64:O3695)+1,""),"")</f>
        <v/>
      </c>
      <c r="P3696" s="91" t="str">
        <f>IFERROR(IF(MOD(MAX(Q$64:Q3696),10*MAX(O$64:O3696))&lt;=2,IF(AND(F3695/INDEX($F$64:$F3696,MATCH(MAX(O$64:O3696),O$64:O3696,0)-1)&lt;(1-$P$2),MAX(O$64:O3696)&gt;MAX(P$64:P3695)),MAX(O$64:O3696),""),IF(AND($F3695/INDEX($F$64:$F3696,MATCH(MAX(Q$64:Q3696),Q$64:Q3696,0)-1)&lt;(1-$P$2),MAX(O$64:O3696)&gt;MAX(P$64:P3695)),MAX(O$64:O3696),"")),"")</f>
        <v/>
      </c>
      <c r="Q3696" s="91" t="str">
        <f>IFERROR(IF(E3696="","",IF(O3696&lt;&gt;"",MAX(O$64:O3696)*10+1,IF(AND($F3695/INDEX($F$64:$F3696,MATCH(MAX(Q$64:Q3695),Q$64:Q3695,0)-1)&gt;(1+$O$2),MAX(O$64:O3696)&gt;MAX(P$64:P3695)),MAX(Q$64:Q3695)+1,""))),"")</f>
        <v/>
      </c>
    </row>
    <row r="3697" spans="1:17" x14ac:dyDescent="0.2">
      <c r="A3697" s="13">
        <f>HLOOKUP($E$2,历史数据!$V$3:$AE$5000,ROW(A3695),)</f>
        <v>341624</v>
      </c>
      <c r="B3697" s="41">
        <v>42017</v>
      </c>
      <c r="C3697" s="100">
        <f>IFERROR(IF(A3697&lt;&gt;0,MAX($C$4:C3696)+1,""),"")</f>
        <v>3601</v>
      </c>
      <c r="D3697" s="100"/>
      <c r="E3697" s="99">
        <f t="shared" si="321"/>
        <v>42397</v>
      </c>
      <c r="F3697" s="101">
        <f>IFERROR(VLOOKUP(E3697,历史数据!AH:AJ,3,),"")</f>
        <v>23.5878994964397</v>
      </c>
      <c r="G3697" s="101">
        <f t="shared" si="317"/>
        <v>21.945651723948206</v>
      </c>
      <c r="H3697" s="105">
        <f t="shared" si="318"/>
        <v>4.5835073276461191E-3</v>
      </c>
      <c r="I3697" s="101">
        <f>IFERROR(VLOOKUP(E3697,历史数据!AH:AJ,2,),"")</f>
        <v>24.630458590204999</v>
      </c>
      <c r="J3697" s="104">
        <f t="shared" si="319"/>
        <v>18</v>
      </c>
      <c r="K3697" s="104" t="str">
        <f>IFERROR(IF(AND(J3696=$H$2*1,MAX(K$64:K3696)=MAX(L$64:L3696)),MAX(K$64:K3696)+1,""),"")</f>
        <v/>
      </c>
      <c r="L3697" s="104" t="str">
        <f>IFERROR(IF(AND($F3696/INDEX($F$64:$F3697,MATCH(MAX(M$64:M3697),M$64:M3697,0)-1)&lt;(1-$P$2),MAX(K$64:K3697)&gt;MAX(L$64:L3696)),MAX(K$64:K3697),""),"")</f>
        <v/>
      </c>
      <c r="M3697" s="104" t="str">
        <f>IFERROR(IF(E3697="","",IF(K3697&lt;&gt;"",MAX(M$64:M3696)+1,IF(AND($F3696/INDEX($F$64:$F3697,MATCH(MAX(M$64:M3696),M$64:M3696,0)-1)&gt;(1+$O$2),MAX(K$64:K3697)&gt;MAX(L$64:L3696)),MAX(M$64:M3696)+1,""))),"")</f>
        <v/>
      </c>
      <c r="N3697" s="91">
        <f t="shared" si="320"/>
        <v>63</v>
      </c>
      <c r="O3697" s="91" t="str">
        <f>IFERROR(IF(AND(N3696=$H$2*1,MAX(O$64:O3696)=MAX(P$64:P3696)),MAX(O$64:O3696)+1,""),"")</f>
        <v/>
      </c>
      <c r="P3697" s="91" t="str">
        <f>IFERROR(IF(MOD(MAX(Q$64:Q3697),10*MAX(O$64:O3697))&lt;=2,IF(AND(F3696/INDEX($F$64:$F3697,MATCH(MAX(O$64:O3697),O$64:O3697,0)-1)&lt;(1-$P$2),MAX(O$64:O3697)&gt;MAX(P$64:P3696)),MAX(O$64:O3697),""),IF(AND($F3696/INDEX($F$64:$F3697,MATCH(MAX(Q$64:Q3697),Q$64:Q3697,0)-1)&lt;(1-$P$2),MAX(O$64:O3697)&gt;MAX(P$64:P3696)),MAX(O$64:O3697),"")),"")</f>
        <v/>
      </c>
      <c r="Q3697" s="91" t="str">
        <f>IFERROR(IF(E3697="","",IF(O3697&lt;&gt;"",MAX(O$64:O3697)*10+1,IF(AND($F3696/INDEX($F$64:$F3697,MATCH(MAX(Q$64:Q3696),Q$64:Q3696,0)-1)&gt;(1+$O$2),MAX(O$64:O3697)&gt;MAX(P$64:P3696)),MAX(Q$64:Q3696)+1,""))),"")</f>
        <v/>
      </c>
    </row>
    <row r="3698" spans="1:17" x14ac:dyDescent="0.2">
      <c r="A3698" s="13">
        <f>HLOOKUP($E$2,历史数据!$V$3:$AE$5000,ROW(A3696),)</f>
        <v>493306</v>
      </c>
      <c r="B3698" s="41">
        <v>42018</v>
      </c>
      <c r="C3698" s="100">
        <f>IFERROR(IF(A3698&lt;&gt;0,MAX($C$4:C3697)+1,""),"")</f>
        <v>3602</v>
      </c>
      <c r="D3698" s="100"/>
      <c r="E3698" s="99">
        <f t="shared" si="321"/>
        <v>42398</v>
      </c>
      <c r="F3698" s="101">
        <f>IFERROR(VLOOKUP(E3698,历史数据!AH:AJ,3,),"")</f>
        <v>23.887635235897299</v>
      </c>
      <c r="G3698" s="101">
        <f t="shared" si="317"/>
        <v>22.050559232758339</v>
      </c>
      <c r="H3698" s="105">
        <f t="shared" si="318"/>
        <v>4.7803323469155501E-3</v>
      </c>
      <c r="I3698" s="101">
        <f>IFERROR(VLOOKUP(E3698,历史数据!AH:AJ,2,),"")</f>
        <v>23.2099718249498</v>
      </c>
      <c r="J3698" s="104">
        <f t="shared" si="319"/>
        <v>19</v>
      </c>
      <c r="K3698" s="104" t="str">
        <f>IFERROR(IF(AND(J3697=$H$2*1,MAX(K$64:K3697)=MAX(L$64:L3697)),MAX(K$64:K3697)+1,""),"")</f>
        <v/>
      </c>
      <c r="L3698" s="104" t="str">
        <f>IFERROR(IF(AND($F3697/INDEX($F$64:$F3698,MATCH(MAX(M$64:M3698),M$64:M3698,0)-1)&lt;(1-$P$2),MAX(K$64:K3698)&gt;MAX(L$64:L3697)),MAX(K$64:K3698),""),"")</f>
        <v/>
      </c>
      <c r="M3698" s="104" t="str">
        <f>IFERROR(IF(E3698="","",IF(K3698&lt;&gt;"",MAX(M$64:M3697)+1,IF(AND($F3697/INDEX($F$64:$F3698,MATCH(MAX(M$64:M3697),M$64:M3697,0)-1)&gt;(1+$O$2),MAX(K$64:K3698)&gt;MAX(L$64:L3697)),MAX(M$64:M3697)+1,""))),"")</f>
        <v/>
      </c>
      <c r="N3698" s="91">
        <f t="shared" si="320"/>
        <v>64</v>
      </c>
      <c r="O3698" s="91" t="str">
        <f>IFERROR(IF(AND(N3697=$H$2*1,MAX(O$64:O3697)=MAX(P$64:P3697)),MAX(O$64:O3697)+1,""),"")</f>
        <v/>
      </c>
      <c r="P3698" s="91" t="str">
        <f>IFERROR(IF(MOD(MAX(Q$64:Q3698),10*MAX(O$64:O3698))&lt;=2,IF(AND(F3697/INDEX($F$64:$F3698,MATCH(MAX(O$64:O3698),O$64:O3698,0)-1)&lt;(1-$P$2),MAX(O$64:O3698)&gt;MAX(P$64:P3697)),MAX(O$64:O3698),""),IF(AND($F3697/INDEX($F$64:$F3698,MATCH(MAX(Q$64:Q3698),Q$64:Q3698,0)-1)&lt;(1-$P$2),MAX(O$64:O3698)&gt;MAX(P$64:P3697)),MAX(O$64:O3698),"")),"")</f>
        <v/>
      </c>
      <c r="Q3698" s="91" t="str">
        <f>IFERROR(IF(E3698="","",IF(O3698&lt;&gt;"",MAX(O$64:O3698)*10+1,IF(AND($F3697/INDEX($F$64:$F3698,MATCH(MAX(Q$64:Q3697),Q$64:Q3697,0)-1)&gt;(1+$O$2),MAX(O$64:O3698)&gt;MAX(P$64:P3697)),MAX(Q$64:Q3697)+1,""))),"")</f>
        <v/>
      </c>
    </row>
    <row r="3699" spans="1:17" x14ac:dyDescent="0.2">
      <c r="A3699" s="13">
        <f>HLOOKUP($E$2,历史数据!$V$3:$AE$5000,ROW(A3697),)</f>
        <v>572901</v>
      </c>
      <c r="B3699" s="41">
        <v>42019</v>
      </c>
      <c r="C3699" s="100">
        <f>IFERROR(IF(A3699&lt;&gt;0,MAX($C$4:C3698)+1,""),"")</f>
        <v>3603</v>
      </c>
      <c r="D3699" s="100"/>
      <c r="E3699" s="99">
        <f t="shared" si="321"/>
        <v>42401</v>
      </c>
      <c r="F3699" s="101">
        <f>IFERROR(VLOOKUP(E3699,历史数据!AH:AJ,3,),"")</f>
        <v>25.086578193727401</v>
      </c>
      <c r="G3699" s="101">
        <f t="shared" si="317"/>
        <v>22.173277126086955</v>
      </c>
      <c r="H3699" s="105">
        <f t="shared" si="318"/>
        <v>5.5652961919581134E-3</v>
      </c>
      <c r="I3699" s="101">
        <f>IFERROR(VLOOKUP(E3699,历史数据!AH:AJ,2,),"")</f>
        <v>23.887635235897299</v>
      </c>
      <c r="J3699" s="104">
        <f t="shared" si="319"/>
        <v>20</v>
      </c>
      <c r="K3699" s="104" t="str">
        <f>IFERROR(IF(AND(J3698=$H$2*1,MAX(K$64:K3698)=MAX(L$64:L3698)),MAX(K$64:K3698)+1,""),"")</f>
        <v/>
      </c>
      <c r="L3699" s="104" t="str">
        <f>IFERROR(IF(AND($F3698/INDEX($F$64:$F3699,MATCH(MAX(M$64:M3699),M$64:M3699,0)-1)&lt;(1-$P$2),MAX(K$64:K3699)&gt;MAX(L$64:L3698)),MAX(K$64:K3699),""),"")</f>
        <v/>
      </c>
      <c r="M3699" s="104" t="str">
        <f>IFERROR(IF(E3699="","",IF(K3699&lt;&gt;"",MAX(M$64:M3698)+1,IF(AND($F3698/INDEX($F$64:$F3699,MATCH(MAX(M$64:M3698),M$64:M3698,0)-1)&gt;(1+$O$2),MAX(K$64:K3699)&gt;MAX(L$64:L3698)),MAX(M$64:M3698)+1,""))),"")</f>
        <v/>
      </c>
      <c r="N3699" s="91">
        <f t="shared" si="320"/>
        <v>65</v>
      </c>
      <c r="O3699" s="91" t="str">
        <f>IFERROR(IF(AND(N3698=$H$2*1,MAX(O$64:O3698)=MAX(P$64:P3698)),MAX(O$64:O3698)+1,""),"")</f>
        <v/>
      </c>
      <c r="P3699" s="91" t="str">
        <f>IFERROR(IF(MOD(MAX(Q$64:Q3699),10*MAX(O$64:O3699))&lt;=2,IF(AND(F3698/INDEX($F$64:$F3699,MATCH(MAX(O$64:O3699),O$64:O3699,0)-1)&lt;(1-$P$2),MAX(O$64:O3699)&gt;MAX(P$64:P3698)),MAX(O$64:O3699),""),IF(AND($F3698/INDEX($F$64:$F3699,MATCH(MAX(Q$64:Q3699),Q$64:Q3699,0)-1)&lt;(1-$P$2),MAX(O$64:O3699)&gt;MAX(P$64:P3698)),MAX(O$64:O3699),"")),"")</f>
        <v/>
      </c>
      <c r="Q3699" s="91" t="str">
        <f>IFERROR(IF(E3699="","",IF(O3699&lt;&gt;"",MAX(O$64:O3699)*10+1,IF(AND($F3698/INDEX($F$64:$F3699,MATCH(MAX(Q$64:Q3698),Q$64:Q3698,0)-1)&gt;(1+$O$2),MAX(O$64:O3699)&gt;MAX(P$64:P3698)),MAX(Q$64:Q3698)+1,""))),"")</f>
        <v/>
      </c>
    </row>
    <row r="3700" spans="1:17" x14ac:dyDescent="0.2">
      <c r="A3700" s="13">
        <f>HLOOKUP($E$2,历史数据!$V$3:$AE$5000,ROW(A3698),)</f>
        <v>593370</v>
      </c>
      <c r="B3700" s="41">
        <v>42020</v>
      </c>
      <c r="C3700" s="100">
        <f>IFERROR(IF(A3700&lt;&gt;0,MAX($C$4:C3699)+1,""),"")</f>
        <v>3604</v>
      </c>
      <c r="D3700" s="100"/>
      <c r="E3700" s="99">
        <f t="shared" si="321"/>
        <v>42402</v>
      </c>
      <c r="F3700" s="101">
        <f>IFERROR(VLOOKUP(E3700,历史数据!AH:AJ,3,),"")</f>
        <v>26.337649106245699</v>
      </c>
      <c r="G3700" s="101">
        <f t="shared" si="317"/>
        <v>22.314457003367671</v>
      </c>
      <c r="H3700" s="105">
        <f t="shared" si="318"/>
        <v>6.3671182422835315E-3</v>
      </c>
      <c r="I3700" s="101">
        <f>IFERROR(VLOOKUP(E3700,历史数据!AH:AJ,2,),"")</f>
        <v>25.269026035136299</v>
      </c>
      <c r="J3700" s="104">
        <f t="shared" si="319"/>
        <v>21</v>
      </c>
      <c r="K3700" s="104" t="str">
        <f>IFERROR(IF(AND(J3699=$H$2*1,MAX(K$64:K3699)=MAX(L$64:L3699)),MAX(K$64:K3699)+1,""),"")</f>
        <v/>
      </c>
      <c r="L3700" s="104" t="str">
        <f>IFERROR(IF(AND($F3699/INDEX($F$64:$F3700,MATCH(MAX(M$64:M3700),M$64:M3700,0)-1)&lt;(1-$P$2),MAX(K$64:K3700)&gt;MAX(L$64:L3699)),MAX(K$64:K3700),""),"")</f>
        <v/>
      </c>
      <c r="M3700" s="104" t="str">
        <f>IFERROR(IF(E3700="","",IF(K3700&lt;&gt;"",MAX(M$64:M3699)+1,IF(AND($F3699/INDEX($F$64:$F3700,MATCH(MAX(M$64:M3699),M$64:M3699,0)-1)&gt;(1+$O$2),MAX(K$64:K3700)&gt;MAX(L$64:L3699)),MAX(M$64:M3699)+1,""))),"")</f>
        <v/>
      </c>
      <c r="N3700" s="91">
        <f t="shared" si="320"/>
        <v>66</v>
      </c>
      <c r="O3700" s="91" t="str">
        <f>IFERROR(IF(AND(N3699=$H$2*1,MAX(O$64:O3699)=MAX(P$64:P3699)),MAX(O$64:O3699)+1,""),"")</f>
        <v/>
      </c>
      <c r="P3700" s="91" t="str">
        <f>IFERROR(IF(MOD(MAX(Q$64:Q3700),10*MAX(O$64:O3700))&lt;=2,IF(AND(F3699/INDEX($F$64:$F3700,MATCH(MAX(O$64:O3700),O$64:O3700,0)-1)&lt;(1-$P$2),MAX(O$64:O3700)&gt;MAX(P$64:P3699)),MAX(O$64:O3700),""),IF(AND($F3699/INDEX($F$64:$F3700,MATCH(MAX(Q$64:Q3700),Q$64:Q3700,0)-1)&lt;(1-$P$2),MAX(O$64:O3700)&gt;MAX(P$64:P3699)),MAX(O$64:O3700),"")),"")</f>
        <v/>
      </c>
      <c r="Q3700" s="91" t="str">
        <f>IFERROR(IF(E3700="","",IF(O3700&lt;&gt;"",MAX(O$64:O3700)*10+1,IF(AND($F3699/INDEX($F$64:$F3700,MATCH(MAX(Q$64:Q3699),Q$64:Q3699,0)-1)&gt;(1+$O$2),MAX(O$64:O3700)&gt;MAX(P$64:P3699)),MAX(Q$64:Q3699)+1,""))),"")</f>
        <v/>
      </c>
    </row>
    <row r="3701" spans="1:17" x14ac:dyDescent="0.2">
      <c r="A3701" s="13">
        <f>HLOOKUP($E$2,历史数据!$V$3:$AE$5000,ROW(A3699),)</f>
        <v>959701</v>
      </c>
      <c r="B3701" s="41">
        <v>42023</v>
      </c>
      <c r="C3701" s="100">
        <f>IFERROR(IF(A3701&lt;&gt;0,MAX($C$4:C3700)+1,""),"")</f>
        <v>3605</v>
      </c>
      <c r="D3701" s="100"/>
      <c r="E3701" s="99">
        <f t="shared" si="321"/>
        <v>42403</v>
      </c>
      <c r="F3701" s="101">
        <f>IFERROR(VLOOKUP(E3701,历史数据!AH:AJ,3,),"")</f>
        <v>26.8849926304725</v>
      </c>
      <c r="G3701" s="101">
        <f t="shared" si="317"/>
        <v>22.469537668565255</v>
      </c>
      <c r="H3701" s="105">
        <f t="shared" si="318"/>
        <v>6.9497844009460685E-3</v>
      </c>
      <c r="I3701" s="101">
        <f>IFERROR(VLOOKUP(E3701,历史数据!AH:AJ,2,),"")</f>
        <v>26.715576777735599</v>
      </c>
      <c r="J3701" s="104">
        <f t="shared" si="319"/>
        <v>22</v>
      </c>
      <c r="K3701" s="104" t="str">
        <f>IFERROR(IF(AND(J3700=$H$2*1,MAX(K$64:K3700)=MAX(L$64:L3700)),MAX(K$64:K3700)+1,""),"")</f>
        <v/>
      </c>
      <c r="L3701" s="104" t="str">
        <f>IFERROR(IF(AND($F3700/INDEX($F$64:$F3701,MATCH(MAX(M$64:M3701),M$64:M3701,0)-1)&lt;(1-$P$2),MAX(K$64:K3701)&gt;MAX(L$64:L3700)),MAX(K$64:K3701),""),"")</f>
        <v/>
      </c>
      <c r="M3701" s="104" t="str">
        <f>IFERROR(IF(E3701="","",IF(K3701&lt;&gt;"",MAX(M$64:M3700)+1,IF(AND($F3700/INDEX($F$64:$F3701,MATCH(MAX(M$64:M3700),M$64:M3700,0)-1)&gt;(1+$O$2),MAX(K$64:K3701)&gt;MAX(L$64:L3700)),MAX(M$64:M3700)+1,""))),"")</f>
        <v/>
      </c>
      <c r="N3701" s="91">
        <f t="shared" si="320"/>
        <v>67</v>
      </c>
      <c r="O3701" s="91" t="str">
        <f>IFERROR(IF(AND(N3700=$H$2*1,MAX(O$64:O3700)=MAX(P$64:P3700)),MAX(O$64:O3700)+1,""),"")</f>
        <v/>
      </c>
      <c r="P3701" s="91" t="str">
        <f>IFERROR(IF(MOD(MAX(Q$64:Q3701),10*MAX(O$64:O3701))&lt;=2,IF(AND(F3700/INDEX($F$64:$F3701,MATCH(MAX(O$64:O3701),O$64:O3701,0)-1)&lt;(1-$P$2),MAX(O$64:O3701)&gt;MAX(P$64:P3700)),MAX(O$64:O3701),""),IF(AND($F3700/INDEX($F$64:$F3701,MATCH(MAX(Q$64:Q3701),Q$64:Q3701,0)-1)&lt;(1-$P$2),MAX(O$64:O3701)&gt;MAX(P$64:P3700)),MAX(O$64:O3701),"")),"")</f>
        <v/>
      </c>
      <c r="Q3701" s="91" t="str">
        <f>IFERROR(IF(E3701="","",IF(O3701&lt;&gt;"",MAX(O$64:O3701)*10+1,IF(AND($F3700/INDEX($F$64:$F3701,MATCH(MAX(Q$64:Q3700),Q$64:Q3700,0)-1)&gt;(1+$O$2),MAX(O$64:O3701)&gt;MAX(P$64:P3700)),MAX(Q$64:Q3700)+1,""))),"")</f>
        <v/>
      </c>
    </row>
    <row r="3702" spans="1:17" x14ac:dyDescent="0.2">
      <c r="A3702" s="13">
        <f>HLOOKUP($E$2,历史数据!$V$3:$AE$5000,ROW(A3700),)</f>
        <v>738553</v>
      </c>
      <c r="B3702" s="41">
        <v>42024</v>
      </c>
      <c r="C3702" s="100">
        <f>IFERROR(IF(A3702&lt;&gt;0,MAX($C$4:C3701)+1,""),"")</f>
        <v>3606</v>
      </c>
      <c r="D3702" s="100"/>
      <c r="E3702" s="99">
        <f t="shared" si="321"/>
        <v>42404</v>
      </c>
      <c r="F3702" s="101">
        <f>IFERROR(VLOOKUP(E3702,历史数据!AH:AJ,3,),"")</f>
        <v>28.227287463695301</v>
      </c>
      <c r="G3702" s="101">
        <f t="shared" si="317"/>
        <v>22.649596312050971</v>
      </c>
      <c r="H3702" s="105">
        <f t="shared" si="318"/>
        <v>8.0134556456681327E-3</v>
      </c>
      <c r="I3702" s="101">
        <f>IFERROR(VLOOKUP(E3702,历史数据!AH:AJ,2,),"")</f>
        <v>27.106536437897599</v>
      </c>
      <c r="J3702" s="104">
        <f t="shared" si="319"/>
        <v>23</v>
      </c>
      <c r="K3702" s="104" t="str">
        <f>IFERROR(IF(AND(J3701=$H$2*1,MAX(K$64:K3701)=MAX(L$64:L3701)),MAX(K$64:K3701)+1,""),"")</f>
        <v/>
      </c>
      <c r="L3702" s="104" t="str">
        <f>IFERROR(IF(AND($F3701/INDEX($F$64:$F3702,MATCH(MAX(M$64:M3702),M$64:M3702,0)-1)&lt;(1-$P$2),MAX(K$64:K3702)&gt;MAX(L$64:L3701)),MAX(K$64:K3702),""),"")</f>
        <v/>
      </c>
      <c r="M3702" s="104" t="str">
        <f>IFERROR(IF(E3702="","",IF(K3702&lt;&gt;"",MAX(M$64:M3701)+1,IF(AND($F3701/INDEX($F$64:$F3702,MATCH(MAX(M$64:M3701),M$64:M3701,0)-1)&gt;(1+$O$2),MAX(K$64:K3702)&gt;MAX(L$64:L3701)),MAX(M$64:M3701)+1,""))),"")</f>
        <v/>
      </c>
      <c r="N3702" s="91">
        <f t="shared" si="320"/>
        <v>68</v>
      </c>
      <c r="O3702" s="91" t="str">
        <f>IFERROR(IF(AND(N3701=$H$2*1,MAX(O$64:O3701)=MAX(P$64:P3701)),MAX(O$64:O3701)+1,""),"")</f>
        <v/>
      </c>
      <c r="P3702" s="91" t="str">
        <f>IFERROR(IF(MOD(MAX(Q$64:Q3702),10*MAX(O$64:O3702))&lt;=2,IF(AND(F3701/INDEX($F$64:$F3702,MATCH(MAX(O$64:O3702),O$64:O3702,0)-1)&lt;(1-$P$2),MAX(O$64:O3702)&gt;MAX(P$64:P3701)),MAX(O$64:O3702),""),IF(AND($F3701/INDEX($F$64:$F3702,MATCH(MAX(Q$64:Q3702),Q$64:Q3702,0)-1)&lt;(1-$P$2),MAX(O$64:O3702)&gt;MAX(P$64:P3701)),MAX(O$64:O3702),"")),"")</f>
        <v/>
      </c>
      <c r="Q3702" s="91" t="str">
        <f>IFERROR(IF(E3702="","",IF(O3702&lt;&gt;"",MAX(O$64:O3702)*10+1,IF(AND($F3701/INDEX($F$64:$F3702,MATCH(MAX(Q$64:Q3701),Q$64:Q3701,0)-1)&gt;(1+$O$2),MAX(O$64:O3702)&gt;MAX(P$64:P3701)),MAX(Q$64:Q3701)+1,""))),"")</f>
        <v/>
      </c>
    </row>
    <row r="3703" spans="1:17" x14ac:dyDescent="0.2">
      <c r="A3703" s="13">
        <f>HLOOKUP($E$2,历史数据!$V$3:$AE$5000,ROW(A3701),)</f>
        <v>1277718</v>
      </c>
      <c r="B3703" s="41">
        <v>42025</v>
      </c>
      <c r="C3703" s="100">
        <f>IFERROR(IF(A3703&lt;&gt;0,MAX($C$4:C3702)+1,""),"")</f>
        <v>3607</v>
      </c>
      <c r="D3703" s="100"/>
      <c r="E3703" s="99">
        <f t="shared" si="321"/>
        <v>42405</v>
      </c>
      <c r="F3703" s="101">
        <f>IFERROR(VLOOKUP(E3703,历史数据!AH:AJ,3,),"")</f>
        <v>29.634742240278399</v>
      </c>
      <c r="G3703" s="101">
        <f t="shared" si="317"/>
        <v>22.852243735901599</v>
      </c>
      <c r="H3703" s="105">
        <f t="shared" si="318"/>
        <v>8.9470655926351395E-3</v>
      </c>
      <c r="I3703" s="101">
        <f>IFERROR(VLOOKUP(E3703,历史数据!AH:AJ,2,),"")</f>
        <v>29.621710251606402</v>
      </c>
      <c r="J3703" s="104">
        <f t="shared" si="319"/>
        <v>24</v>
      </c>
      <c r="K3703" s="104" t="str">
        <f>IFERROR(IF(AND(J3702=$H$2*1,MAX(K$64:K3702)=MAX(L$64:L3702)),MAX(K$64:K3702)+1,""),"")</f>
        <v/>
      </c>
      <c r="L3703" s="104" t="str">
        <f>IFERROR(IF(AND($F3702/INDEX($F$64:$F3703,MATCH(MAX(M$64:M3703),M$64:M3703,0)-1)&lt;(1-$P$2),MAX(K$64:K3703)&gt;MAX(L$64:L3702)),MAX(K$64:K3703),""),"")</f>
        <v/>
      </c>
      <c r="M3703" s="104" t="str">
        <f>IFERROR(IF(E3703="","",IF(K3703&lt;&gt;"",MAX(M$64:M3702)+1,IF(AND($F3702/INDEX($F$64:$F3703,MATCH(MAX(M$64:M3702),M$64:M3702,0)-1)&gt;(1+$O$2),MAX(K$64:K3703)&gt;MAX(L$64:L3702)),MAX(M$64:M3702)+1,""))),"")</f>
        <v/>
      </c>
      <c r="N3703" s="91">
        <f t="shared" si="320"/>
        <v>69</v>
      </c>
      <c r="O3703" s="91" t="str">
        <f>IFERROR(IF(AND(N3702=$H$2*1,MAX(O$64:O3702)=MAX(P$64:P3702)),MAX(O$64:O3702)+1,""),"")</f>
        <v/>
      </c>
      <c r="P3703" s="91" t="str">
        <f>IFERROR(IF(MOD(MAX(Q$64:Q3703),10*MAX(O$64:O3703))&lt;=2,IF(AND(F3702/INDEX($F$64:$F3703,MATCH(MAX(O$64:O3703),O$64:O3703,0)-1)&lt;(1-$P$2),MAX(O$64:O3703)&gt;MAX(P$64:P3702)),MAX(O$64:O3703),""),IF(AND($F3702/INDEX($F$64:$F3703,MATCH(MAX(Q$64:Q3703),Q$64:Q3703,0)-1)&lt;(1-$P$2),MAX(O$64:O3703)&gt;MAX(P$64:P3702)),MAX(O$64:O3703),"")),"")</f>
        <v/>
      </c>
      <c r="Q3703" s="91" t="str">
        <f>IFERROR(IF(E3703="","",IF(O3703&lt;&gt;"",MAX(O$64:O3703)*10+1,IF(AND($F3702/INDEX($F$64:$F3703,MATCH(MAX(Q$64:Q3702),Q$64:Q3702,0)-1)&gt;(1+$O$2),MAX(O$64:O3703)&gt;MAX(P$64:P3702)),MAX(Q$64:Q3702)+1,""))),"")</f>
        <v/>
      </c>
    </row>
    <row r="3704" spans="1:17" x14ac:dyDescent="0.2">
      <c r="A3704" s="13">
        <f>HLOOKUP($E$2,历史数据!$V$3:$AE$5000,ROW(A3702),)</f>
        <v>1272467</v>
      </c>
      <c r="B3704" s="41">
        <v>42026</v>
      </c>
      <c r="C3704" s="100">
        <f>IFERROR(IF(A3704&lt;&gt;0,MAX($C$4:C3703)+1,""),"")</f>
        <v>3608</v>
      </c>
      <c r="D3704" s="100"/>
      <c r="E3704" s="99">
        <f t="shared" si="321"/>
        <v>42415</v>
      </c>
      <c r="F3704" s="101">
        <f>IFERROR(VLOOKUP(E3704,历史数据!AH:AJ,3,),"")</f>
        <v>31.120388948894</v>
      </c>
      <c r="G3704" s="101">
        <f t="shared" si="317"/>
        <v>23.069443547102708</v>
      </c>
      <c r="H3704" s="105">
        <f t="shared" si="318"/>
        <v>9.5045289080248896E-3</v>
      </c>
      <c r="I3704" s="101">
        <f>IFERROR(VLOOKUP(E3704,历史数据!AH:AJ,2,),"")</f>
        <v>28.149095531662901</v>
      </c>
      <c r="J3704" s="104">
        <f t="shared" si="319"/>
        <v>25</v>
      </c>
      <c r="K3704" s="104" t="str">
        <f>IFERROR(IF(AND(J3703=$H$2*1,MAX(K$64:K3703)=MAX(L$64:L3703)),MAX(K$64:K3703)+1,""),"")</f>
        <v/>
      </c>
      <c r="L3704" s="104" t="str">
        <f>IFERROR(IF(AND($F3703/INDEX($F$64:$F3704,MATCH(MAX(M$64:M3704),M$64:M3704,0)-1)&lt;(1-$P$2),MAX(K$64:K3704)&gt;MAX(L$64:L3703)),MAX(K$64:K3704),""),"")</f>
        <v/>
      </c>
      <c r="M3704" s="104" t="str">
        <f>IFERROR(IF(E3704="","",IF(K3704&lt;&gt;"",MAX(M$64:M3703)+1,IF(AND($F3703/INDEX($F$64:$F3704,MATCH(MAX(M$64:M3703),M$64:M3703,0)-1)&gt;(1+$O$2),MAX(K$64:K3704)&gt;MAX(L$64:L3703)),MAX(M$64:M3703)+1,""))),"")</f>
        <v/>
      </c>
      <c r="N3704" s="91">
        <f t="shared" si="320"/>
        <v>70</v>
      </c>
      <c r="O3704" s="91" t="str">
        <f>IFERROR(IF(AND(N3703=$H$2*1,MAX(O$64:O3703)=MAX(P$64:P3703)),MAX(O$64:O3703)+1,""),"")</f>
        <v/>
      </c>
      <c r="P3704" s="91" t="str">
        <f>IFERROR(IF(MOD(MAX(Q$64:Q3704),10*MAX(O$64:O3704))&lt;=2,IF(AND(F3703/INDEX($F$64:$F3704,MATCH(MAX(O$64:O3704),O$64:O3704,0)-1)&lt;(1-$P$2),MAX(O$64:O3704)&gt;MAX(P$64:P3703)),MAX(O$64:O3704),""),IF(AND($F3703/INDEX($F$64:$F3704,MATCH(MAX(Q$64:Q3704),Q$64:Q3704,0)-1)&lt;(1-$P$2),MAX(O$64:O3704)&gt;MAX(P$64:P3703)),MAX(O$64:O3704),"")),"")</f>
        <v/>
      </c>
      <c r="Q3704" s="91" t="str">
        <f>IFERROR(IF(E3704="","",IF(O3704&lt;&gt;"",MAX(O$64:O3704)*10+1,IF(AND($F3703/INDEX($F$64:$F3704,MATCH(MAX(Q$64:Q3703),Q$64:Q3703,0)-1)&gt;(1+$O$2),MAX(O$64:O3704)&gt;MAX(P$64:P3703)),MAX(Q$64:Q3703)+1,""))),"")</f>
        <v/>
      </c>
    </row>
    <row r="3705" spans="1:17" x14ac:dyDescent="0.2">
      <c r="A3705" s="13">
        <f>HLOOKUP($E$2,历史数据!$V$3:$AE$5000,ROW(A3703),)</f>
        <v>1216084</v>
      </c>
      <c r="B3705" s="41">
        <v>42027</v>
      </c>
      <c r="C3705" s="100">
        <f>IFERROR(IF(A3705&lt;&gt;0,MAX($C$4:C3704)+1,""),"")</f>
        <v>3609</v>
      </c>
      <c r="D3705" s="100"/>
      <c r="E3705" s="99">
        <f t="shared" si="321"/>
        <v>42416</v>
      </c>
      <c r="F3705" s="101">
        <f>IFERROR(VLOOKUP(E3705,历史数据!AH:AJ,3,),"")</f>
        <v>30.950973096157099</v>
      </c>
      <c r="G3705" s="101">
        <f t="shared" si="317"/>
        <v>23.282733761702193</v>
      </c>
      <c r="H3705" s="105">
        <f t="shared" si="318"/>
        <v>9.2455725758617824E-3</v>
      </c>
      <c r="I3705" s="101">
        <f>IFERROR(VLOOKUP(E3705,历史数据!AH:AJ,2,),"")</f>
        <v>32.436619804772697</v>
      </c>
      <c r="J3705" s="104">
        <f t="shared" si="319"/>
        <v>26</v>
      </c>
      <c r="K3705" s="104" t="str">
        <f>IFERROR(IF(AND(J3704=$H$2*1,MAX(K$64:K3704)=MAX(L$64:L3704)),MAX(K$64:K3704)+1,""),"")</f>
        <v/>
      </c>
      <c r="L3705" s="104" t="str">
        <f>IFERROR(IF(AND($F3704/INDEX($F$64:$F3705,MATCH(MAX(M$64:M3705),M$64:M3705,0)-1)&lt;(1-$P$2),MAX(K$64:K3705)&gt;MAX(L$64:L3704)),MAX(K$64:K3705),""),"")</f>
        <v/>
      </c>
      <c r="M3705" s="104" t="str">
        <f>IFERROR(IF(E3705="","",IF(K3705&lt;&gt;"",MAX(M$64:M3704)+1,IF(AND($F3704/INDEX($F$64:$F3705,MATCH(MAX(M$64:M3704),M$64:M3704,0)-1)&gt;(1+$O$2),MAX(K$64:K3705)&gt;MAX(L$64:L3704)),MAX(M$64:M3704)+1,""))),"")</f>
        <v/>
      </c>
      <c r="N3705" s="91">
        <f t="shared" si="320"/>
        <v>71</v>
      </c>
      <c r="O3705" s="91" t="str">
        <f>IFERROR(IF(AND(N3704=$H$2*1,MAX(O$64:O3704)=MAX(P$64:P3704)),MAX(O$64:O3704)+1,""),"")</f>
        <v/>
      </c>
      <c r="P3705" s="91" t="str">
        <f>IFERROR(IF(MOD(MAX(Q$64:Q3705),10*MAX(O$64:O3705))&lt;=2,IF(AND(F3704/INDEX($F$64:$F3705,MATCH(MAX(O$64:O3705),O$64:O3705,0)-1)&lt;(1-$P$2),MAX(O$64:O3705)&gt;MAX(P$64:P3704)),MAX(O$64:O3705),""),IF(AND($F3704/INDEX($F$64:$F3705,MATCH(MAX(Q$64:Q3705),Q$64:Q3705,0)-1)&lt;(1-$P$2),MAX(O$64:O3705)&gt;MAX(P$64:P3704)),MAX(O$64:O3705),"")),"")</f>
        <v/>
      </c>
      <c r="Q3705" s="91">
        <f>IFERROR(IF(E3705="","",IF(O3705&lt;&gt;"",MAX(O$64:O3705)*10+1,IF(AND($F3704/INDEX($F$64:$F3705,MATCH(MAX(Q$64:Q3704),Q$64:Q3704,0)-1)&gt;(1+$O$2),MAX(O$64:O3705)&gt;MAX(P$64:P3704)),MAX(Q$64:Q3704)+1,""))),"")</f>
        <v>174</v>
      </c>
    </row>
    <row r="3706" spans="1:17" x14ac:dyDescent="0.2">
      <c r="A3706" s="13">
        <f>HLOOKUP($E$2,历史数据!$V$3:$AE$5000,ROW(A3704),)</f>
        <v>921622</v>
      </c>
      <c r="B3706" s="41">
        <v>42030</v>
      </c>
      <c r="C3706" s="100">
        <f>IFERROR(IF(A3706&lt;&gt;0,MAX($C$4:C3705)+1,""),"")</f>
        <v>3610</v>
      </c>
      <c r="D3706" s="100"/>
      <c r="E3706" s="99">
        <f t="shared" si="321"/>
        <v>42417</v>
      </c>
      <c r="F3706" s="101">
        <f>IFERROR(VLOOKUP(E3706,历史数据!AH:AJ,3,),"")</f>
        <v>32.189012020003403</v>
      </c>
      <c r="G3706" s="101">
        <f t="shared" si="317"/>
        <v>23.512531161952957</v>
      </c>
      <c r="H3706" s="105">
        <f t="shared" si="318"/>
        <v>9.8698633331777419E-3</v>
      </c>
      <c r="I3706" s="101">
        <f>IFERROR(VLOOKUP(E3706,历史数据!AH:AJ,2,),"")</f>
        <v>31.016133039517499</v>
      </c>
      <c r="J3706" s="104">
        <f t="shared" si="319"/>
        <v>27</v>
      </c>
      <c r="K3706" s="104" t="str">
        <f>IFERROR(IF(AND(J3705=$H$2*1,MAX(K$64:K3705)=MAX(L$64:L3705)),MAX(K$64:K3705)+1,""),"")</f>
        <v/>
      </c>
      <c r="L3706" s="104" t="str">
        <f>IFERROR(IF(AND($F3705/INDEX($F$64:$F3706,MATCH(MAX(M$64:M3706),M$64:M3706,0)-1)&lt;(1-$P$2),MAX(K$64:K3706)&gt;MAX(L$64:L3705)),MAX(K$64:K3706),""),"")</f>
        <v/>
      </c>
      <c r="M3706" s="104" t="str">
        <f>IFERROR(IF(E3706="","",IF(K3706&lt;&gt;"",MAX(M$64:M3705)+1,IF(AND($F3705/INDEX($F$64:$F3706,MATCH(MAX(M$64:M3705),M$64:M3705,0)-1)&gt;(1+$O$2),MAX(K$64:K3706)&gt;MAX(L$64:L3705)),MAX(M$64:M3705)+1,""))),"")</f>
        <v/>
      </c>
      <c r="N3706" s="91">
        <f t="shared" si="320"/>
        <v>72</v>
      </c>
      <c r="O3706" s="91" t="str">
        <f>IFERROR(IF(AND(N3705=$H$2*1,MAX(O$64:O3705)=MAX(P$64:P3705)),MAX(O$64:O3705)+1,""),"")</f>
        <v/>
      </c>
      <c r="P3706" s="91" t="str">
        <f>IFERROR(IF(MOD(MAX(Q$64:Q3706),10*MAX(O$64:O3706))&lt;=2,IF(AND(F3705/INDEX($F$64:$F3706,MATCH(MAX(O$64:O3706),O$64:O3706,0)-1)&lt;(1-$P$2),MAX(O$64:O3706)&gt;MAX(P$64:P3705)),MAX(O$64:O3706),""),IF(AND($F3705/INDEX($F$64:$F3706,MATCH(MAX(Q$64:Q3706),Q$64:Q3706,0)-1)&lt;(1-$P$2),MAX(O$64:O3706)&gt;MAX(P$64:P3705)),MAX(O$64:O3706),"")),"")</f>
        <v/>
      </c>
      <c r="Q3706" s="91" t="str">
        <f>IFERROR(IF(E3706="","",IF(O3706&lt;&gt;"",MAX(O$64:O3706)*10+1,IF(AND($F3705/INDEX($F$64:$F3706,MATCH(MAX(Q$64:Q3705),Q$64:Q3705,0)-1)&gt;(1+$O$2),MAX(O$64:O3706)&gt;MAX(P$64:P3705)),MAX(Q$64:Q3705)+1,""))),"")</f>
        <v/>
      </c>
    </row>
    <row r="3707" spans="1:17" x14ac:dyDescent="0.2">
      <c r="A3707" s="13">
        <f>HLOOKUP($E$2,历史数据!$V$3:$AE$5000,ROW(A3705),)</f>
        <v>689923</v>
      </c>
      <c r="B3707" s="41">
        <v>42031</v>
      </c>
      <c r="C3707" s="100">
        <f>IFERROR(IF(A3707&lt;&gt;0,MAX($C$4:C3706)+1,""),"")</f>
        <v>3611</v>
      </c>
      <c r="D3707" s="100"/>
      <c r="E3707" s="99">
        <f t="shared" si="321"/>
        <v>42418</v>
      </c>
      <c r="F3707" s="101">
        <f>IFERROR(VLOOKUP(E3707,历史数据!AH:AJ,3,),"")</f>
        <v>33.062155261031798</v>
      </c>
      <c r="G3707" s="101">
        <f t="shared" si="317"/>
        <v>23.756012150309399</v>
      </c>
      <c r="H3707" s="105">
        <f t="shared" si="318"/>
        <v>1.0355371213730979E-2</v>
      </c>
      <c r="I3707" s="101">
        <f>IFERROR(VLOOKUP(E3707,历史数据!AH:AJ,2,),"")</f>
        <v>31.8762442918738</v>
      </c>
      <c r="J3707" s="104">
        <f t="shared" si="319"/>
        <v>28</v>
      </c>
      <c r="K3707" s="104" t="str">
        <f>IFERROR(IF(AND(J3706=$H$2*1,MAX(K$64:K3706)=MAX(L$64:L3706)),MAX(K$64:K3706)+1,""),"")</f>
        <v/>
      </c>
      <c r="L3707" s="104" t="str">
        <f>IFERROR(IF(AND($F3706/INDEX($F$64:$F3707,MATCH(MAX(M$64:M3707),M$64:M3707,0)-1)&lt;(1-$P$2),MAX(K$64:K3707)&gt;MAX(L$64:L3706)),MAX(K$64:K3707),""),"")</f>
        <v/>
      </c>
      <c r="M3707" s="104" t="str">
        <f>IFERROR(IF(E3707="","",IF(K3707&lt;&gt;"",MAX(M$64:M3706)+1,IF(AND($F3706/INDEX($F$64:$F3707,MATCH(MAX(M$64:M3706),M$64:M3706,0)-1)&gt;(1+$O$2),MAX(K$64:K3707)&gt;MAX(L$64:L3706)),MAX(M$64:M3706)+1,""))),"")</f>
        <v/>
      </c>
      <c r="N3707" s="91">
        <f t="shared" si="320"/>
        <v>73</v>
      </c>
      <c r="O3707" s="91" t="str">
        <f>IFERROR(IF(AND(N3706=$H$2*1,MAX(O$64:O3706)=MAX(P$64:P3706)),MAX(O$64:O3706)+1,""),"")</f>
        <v/>
      </c>
      <c r="P3707" s="91" t="str">
        <f>IFERROR(IF(MOD(MAX(Q$64:Q3707),10*MAX(O$64:O3707))&lt;=2,IF(AND(F3706/INDEX($F$64:$F3707,MATCH(MAX(O$64:O3707),O$64:O3707,0)-1)&lt;(1-$P$2),MAX(O$64:O3707)&gt;MAX(P$64:P3706)),MAX(O$64:O3707),""),IF(AND($F3706/INDEX($F$64:$F3707,MATCH(MAX(Q$64:Q3707),Q$64:Q3707,0)-1)&lt;(1-$P$2),MAX(O$64:O3707)&gt;MAX(P$64:P3706)),MAX(O$64:O3707),"")),"")</f>
        <v/>
      </c>
      <c r="Q3707" s="91" t="str">
        <f>IFERROR(IF(E3707="","",IF(O3707&lt;&gt;"",MAX(O$64:O3707)*10+1,IF(AND($F3706/INDEX($F$64:$F3707,MATCH(MAX(Q$64:Q3706),Q$64:Q3706,0)-1)&gt;(1+$O$2),MAX(O$64:O3707)&gt;MAX(P$64:P3706)),MAX(Q$64:Q3706)+1,""))),"")</f>
        <v/>
      </c>
    </row>
    <row r="3708" spans="1:17" x14ac:dyDescent="0.2">
      <c r="A3708" s="13">
        <f>HLOOKUP($E$2,历史数据!$V$3:$AE$5000,ROW(A3706),)</f>
        <v>774415</v>
      </c>
      <c r="B3708" s="41">
        <v>42032</v>
      </c>
      <c r="C3708" s="100">
        <f>IFERROR(IF(A3708&lt;&gt;0,MAX($C$4:C3707)+1,""),"")</f>
        <v>3612</v>
      </c>
      <c r="D3708" s="100"/>
      <c r="E3708" s="99">
        <f t="shared" si="321"/>
        <v>42419</v>
      </c>
      <c r="F3708" s="101">
        <f>IFERROR(VLOOKUP(E3708,历史数据!AH:AJ,3,),"")</f>
        <v>32.749387532902297</v>
      </c>
      <c r="G3708" s="101">
        <f t="shared" si="317"/>
        <v>23.978859156601725</v>
      </c>
      <c r="H3708" s="105">
        <f t="shared" si="318"/>
        <v>9.3806571945798112E-3</v>
      </c>
      <c r="I3708" s="101">
        <f>IFERROR(VLOOKUP(E3708,历史数据!AH:AJ,2,),"")</f>
        <v>32.970931340327397</v>
      </c>
      <c r="J3708" s="104">
        <f t="shared" si="319"/>
        <v>29</v>
      </c>
      <c r="K3708" s="104" t="str">
        <f>IFERROR(IF(AND(J3707=$H$2*1,MAX(K$64:K3707)=MAX(L$64:L3707)),MAX(K$64:K3707)+1,""),"")</f>
        <v/>
      </c>
      <c r="L3708" s="104" t="str">
        <f>IFERROR(IF(AND($F3707/INDEX($F$64:$F3708,MATCH(MAX(M$64:M3708),M$64:M3708,0)-1)&lt;(1-$P$2),MAX(K$64:K3708)&gt;MAX(L$64:L3707)),MAX(K$64:K3708),""),"")</f>
        <v/>
      </c>
      <c r="M3708" s="104">
        <f>IFERROR(IF(E3708="","",IF(K3708&lt;&gt;"",MAX(M$64:M3707)+1,IF(AND($F3707/INDEX($F$64:$F3708,MATCH(MAX(M$64:M3707),M$64:M3707,0)-1)&gt;(1+$O$2),MAX(K$64:K3708)&gt;MAX(L$64:L3707)),MAX(M$64:M3707)+1,""))),"")</f>
        <v>39</v>
      </c>
      <c r="N3708" s="91">
        <f t="shared" si="320"/>
        <v>74</v>
      </c>
      <c r="O3708" s="91" t="str">
        <f>IFERROR(IF(AND(N3707=$H$2*1,MAX(O$64:O3707)=MAX(P$64:P3707)),MAX(O$64:O3707)+1,""),"")</f>
        <v/>
      </c>
      <c r="P3708" s="91" t="str">
        <f>IFERROR(IF(MOD(MAX(Q$64:Q3708),10*MAX(O$64:O3708))&lt;=2,IF(AND(F3707/INDEX($F$64:$F3708,MATCH(MAX(O$64:O3708),O$64:O3708,0)-1)&lt;(1-$P$2),MAX(O$64:O3708)&gt;MAX(P$64:P3707)),MAX(O$64:O3708),""),IF(AND($F3707/INDEX($F$64:$F3708,MATCH(MAX(Q$64:Q3708),Q$64:Q3708,0)-1)&lt;(1-$P$2),MAX(O$64:O3708)&gt;MAX(P$64:P3707)),MAX(O$64:O3708),"")),"")</f>
        <v/>
      </c>
      <c r="Q3708" s="91" t="str">
        <f>IFERROR(IF(E3708="","",IF(O3708&lt;&gt;"",MAX(O$64:O3708)*10+1,IF(AND($F3707/INDEX($F$64:$F3708,MATCH(MAX(Q$64:Q3707),Q$64:Q3707,0)-1)&gt;(1+$O$2),MAX(O$64:O3708)&gt;MAX(P$64:P3707)),MAX(Q$64:Q3707)+1,""))),"")</f>
        <v/>
      </c>
    </row>
    <row r="3709" spans="1:17" x14ac:dyDescent="0.2">
      <c r="A3709" s="13">
        <f>HLOOKUP($E$2,历史数据!$V$3:$AE$5000,ROW(A3707),)</f>
        <v>890563</v>
      </c>
      <c r="B3709" s="41">
        <v>42033</v>
      </c>
      <c r="C3709" s="100">
        <f>IFERROR(IF(A3709&lt;&gt;0,MAX($C$4:C3708)+1,""),"")</f>
        <v>3613</v>
      </c>
      <c r="D3709" s="100"/>
      <c r="E3709" s="99">
        <f t="shared" si="321"/>
        <v>42422</v>
      </c>
      <c r="F3709" s="101">
        <f>IFERROR(VLOOKUP(E3709,历史数据!AH:AJ,3,),"")</f>
        <v>33.1142832157201</v>
      </c>
      <c r="G3709" s="101">
        <f t="shared" si="317"/>
        <v>24.197362166670036</v>
      </c>
      <c r="H3709" s="105">
        <f t="shared" si="318"/>
        <v>9.1123188405797251E-3</v>
      </c>
      <c r="I3709" s="101">
        <f>IFERROR(VLOOKUP(E3709,历史数据!AH:AJ,2,),"")</f>
        <v>32.970931340327397</v>
      </c>
      <c r="J3709" s="104">
        <f t="shared" si="319"/>
        <v>30</v>
      </c>
      <c r="K3709" s="104" t="str">
        <f>IFERROR(IF(AND(J3708=$H$2*1,MAX(K$64:K3708)=MAX(L$64:L3708)),MAX(K$64:K3708)+1,""),"")</f>
        <v/>
      </c>
      <c r="L3709" s="104" t="str">
        <f>IFERROR(IF(AND($F3708/INDEX($F$64:$F3709,MATCH(MAX(M$64:M3709),M$64:M3709,0)-1)&lt;(1-$P$2),MAX(K$64:K3709)&gt;MAX(L$64:L3708)),MAX(K$64:K3709),""),"")</f>
        <v/>
      </c>
      <c r="M3709" s="104" t="str">
        <f>IFERROR(IF(E3709="","",IF(K3709&lt;&gt;"",MAX(M$64:M3708)+1,IF(AND($F3708/INDEX($F$64:$F3709,MATCH(MAX(M$64:M3708),M$64:M3708,0)-1)&gt;(1+$O$2),MAX(K$64:K3709)&gt;MAX(L$64:L3708)),MAX(M$64:M3708)+1,""))),"")</f>
        <v/>
      </c>
      <c r="N3709" s="91">
        <f t="shared" si="320"/>
        <v>75</v>
      </c>
      <c r="O3709" s="91" t="str">
        <f>IFERROR(IF(AND(N3708=$H$2*1,MAX(O$64:O3708)=MAX(P$64:P3708)),MAX(O$64:O3708)+1,""),"")</f>
        <v/>
      </c>
      <c r="P3709" s="91" t="str">
        <f>IFERROR(IF(MOD(MAX(Q$64:Q3709),10*MAX(O$64:O3709))&lt;=2,IF(AND(F3708/INDEX($F$64:$F3709,MATCH(MAX(O$64:O3709),O$64:O3709,0)-1)&lt;(1-$P$2),MAX(O$64:O3709)&gt;MAX(P$64:P3708)),MAX(O$64:O3709),""),IF(AND($F3708/INDEX($F$64:$F3709,MATCH(MAX(Q$64:Q3709),Q$64:Q3709,0)-1)&lt;(1-$P$2),MAX(O$64:O3709)&gt;MAX(P$64:P3708)),MAX(O$64:O3709),"")),"")</f>
        <v/>
      </c>
      <c r="Q3709" s="91" t="str">
        <f>IFERROR(IF(E3709="","",IF(O3709&lt;&gt;"",MAX(O$64:O3709)*10+1,IF(AND($F3708/INDEX($F$64:$F3709,MATCH(MAX(Q$64:Q3708),Q$64:Q3708,0)-1)&gt;(1+$O$2),MAX(O$64:O3709)&gt;MAX(P$64:P3708)),MAX(Q$64:Q3708)+1,""))),"")</f>
        <v/>
      </c>
    </row>
    <row r="3710" spans="1:17" x14ac:dyDescent="0.2">
      <c r="A3710" s="13">
        <f>HLOOKUP($E$2,历史数据!$V$3:$AE$5000,ROW(A3708),)</f>
        <v>2195303</v>
      </c>
      <c r="B3710" s="41">
        <v>42034</v>
      </c>
      <c r="C3710" s="100">
        <f>IFERROR(IF(A3710&lt;&gt;0,MAX($C$4:C3709)+1,""),"")</f>
        <v>3614</v>
      </c>
      <c r="D3710" s="100"/>
      <c r="E3710" s="99">
        <f t="shared" si="321"/>
        <v>42423</v>
      </c>
      <c r="F3710" s="101">
        <f>IFERROR(VLOOKUP(E3710,历史数据!AH:AJ,3,),"")</f>
        <v>31.459220654367702</v>
      </c>
      <c r="G3710" s="101">
        <f t="shared" si="317"/>
        <v>24.39436239542944</v>
      </c>
      <c r="H3710" s="105">
        <f t="shared" si="318"/>
        <v>8.1413927436584377E-3</v>
      </c>
      <c r="I3710" s="101">
        <f>IFERROR(VLOOKUP(E3710,历史数据!AH:AJ,2,),"")</f>
        <v>33.127315204392197</v>
      </c>
      <c r="J3710" s="104">
        <f t="shared" si="319"/>
        <v>31</v>
      </c>
      <c r="K3710" s="104" t="str">
        <f>IFERROR(IF(AND(J3709=$H$2*1,MAX(K$64:K3709)=MAX(L$64:L3709)),MAX(K$64:K3709)+1,""),"")</f>
        <v/>
      </c>
      <c r="L3710" s="104" t="str">
        <f>IFERROR(IF(AND($F3709/INDEX($F$64:$F3710,MATCH(MAX(M$64:M3710),M$64:M3710,0)-1)&lt;(1-$P$2),MAX(K$64:K3710)&gt;MAX(L$64:L3709)),MAX(K$64:K3710),""),"")</f>
        <v/>
      </c>
      <c r="M3710" s="104" t="str">
        <f>IFERROR(IF(E3710="","",IF(K3710&lt;&gt;"",MAX(M$64:M3709)+1,IF(AND($F3709/INDEX($F$64:$F3710,MATCH(MAX(M$64:M3709),M$64:M3709,0)-1)&gt;(1+$O$2),MAX(K$64:K3710)&gt;MAX(L$64:L3709)),MAX(M$64:M3709)+1,""))),"")</f>
        <v/>
      </c>
      <c r="N3710" s="91">
        <f t="shared" si="320"/>
        <v>76</v>
      </c>
      <c r="O3710" s="91" t="str">
        <f>IFERROR(IF(AND(N3709=$H$2*1,MAX(O$64:O3709)=MAX(P$64:P3709)),MAX(O$64:O3709)+1,""),"")</f>
        <v/>
      </c>
      <c r="P3710" s="91" t="str">
        <f>IFERROR(IF(MOD(MAX(Q$64:Q3710),10*MAX(O$64:O3710))&lt;=2,IF(AND(F3709/INDEX($F$64:$F3710,MATCH(MAX(O$64:O3710),O$64:O3710,0)-1)&lt;(1-$P$2),MAX(O$64:O3710)&gt;MAX(P$64:P3709)),MAX(O$64:O3710),""),IF(AND($F3709/INDEX($F$64:$F3710,MATCH(MAX(Q$64:Q3710),Q$64:Q3710,0)-1)&lt;(1-$P$2),MAX(O$64:O3710)&gt;MAX(P$64:P3709)),MAX(O$64:O3710),"")),"")</f>
        <v/>
      </c>
      <c r="Q3710" s="91" t="str">
        <f>IFERROR(IF(E3710="","",IF(O3710&lt;&gt;"",MAX(O$64:O3710)*10+1,IF(AND($F3709/INDEX($F$64:$F3710,MATCH(MAX(Q$64:Q3709),Q$64:Q3709,0)-1)&gt;(1+$O$2),MAX(O$64:O3710)&gt;MAX(P$64:P3709)),MAX(Q$64:Q3709)+1,""))),"")</f>
        <v/>
      </c>
    </row>
    <row r="3711" spans="1:17" x14ac:dyDescent="0.2">
      <c r="A3711" s="13">
        <f>HLOOKUP($E$2,历史数据!$V$3:$AE$5000,ROW(A3709),)</f>
        <v>808200</v>
      </c>
      <c r="B3711" s="41">
        <v>42037</v>
      </c>
      <c r="C3711" s="100">
        <f>IFERROR(IF(A3711&lt;&gt;0,MAX($C$4:C3710)+1,""),"")</f>
        <v>3615</v>
      </c>
      <c r="D3711" s="100"/>
      <c r="E3711" s="99">
        <f t="shared" si="321"/>
        <v>42424</v>
      </c>
      <c r="F3711" s="101">
        <f>IFERROR(VLOOKUP(E3711,历史数据!AH:AJ,3,),"")</f>
        <v>30.859749175452698</v>
      </c>
      <c r="G3711" s="101">
        <f t="shared" si="317"/>
        <v>24.5837606307968</v>
      </c>
      <c r="H3711" s="105">
        <f t="shared" si="318"/>
        <v>7.7640166320906978E-3</v>
      </c>
      <c r="I3711" s="101">
        <f>IFERROR(VLOOKUP(E3711,历史数据!AH:AJ,2,),"")</f>
        <v>31.4201246883515</v>
      </c>
      <c r="J3711" s="104">
        <f t="shared" si="319"/>
        <v>32</v>
      </c>
      <c r="K3711" s="104" t="str">
        <f>IFERROR(IF(AND(J3710=$H$2*1,MAX(K$64:K3710)=MAX(L$64:L3710)),MAX(K$64:K3710)+1,""),"")</f>
        <v/>
      </c>
      <c r="L3711" s="104" t="str">
        <f>IFERROR(IF(AND($F3710/INDEX($F$64:$F3711,MATCH(MAX(M$64:M3711),M$64:M3711,0)-1)&lt;(1-$P$2),MAX(K$64:K3711)&gt;MAX(L$64:L3710)),MAX(K$64:K3711),""),"")</f>
        <v/>
      </c>
      <c r="M3711" s="104" t="str">
        <f>IFERROR(IF(E3711="","",IF(K3711&lt;&gt;"",MAX(M$64:M3710)+1,IF(AND($F3710/INDEX($F$64:$F3711,MATCH(MAX(M$64:M3710),M$64:M3710,0)-1)&gt;(1+$O$2),MAX(K$64:K3711)&gt;MAX(L$64:L3710)),MAX(M$64:M3710)+1,""))),"")</f>
        <v/>
      </c>
      <c r="N3711" s="91">
        <f t="shared" si="320"/>
        <v>77</v>
      </c>
      <c r="O3711" s="91" t="str">
        <f>IFERROR(IF(AND(N3710=$H$2*1,MAX(O$64:O3710)=MAX(P$64:P3710)),MAX(O$64:O3710)+1,""),"")</f>
        <v/>
      </c>
      <c r="P3711" s="91" t="str">
        <f>IFERROR(IF(MOD(MAX(Q$64:Q3711),10*MAX(O$64:O3711))&lt;=2,IF(AND(F3710/INDEX($F$64:$F3711,MATCH(MAX(O$64:O3711),O$64:O3711,0)-1)&lt;(1-$P$2),MAX(O$64:O3711)&gt;MAX(P$64:P3710)),MAX(O$64:O3711),""),IF(AND($F3710/INDEX($F$64:$F3711,MATCH(MAX(Q$64:Q3711),Q$64:Q3711,0)-1)&lt;(1-$P$2),MAX(O$64:O3711)&gt;MAX(P$64:P3710)),MAX(O$64:O3711),"")),"")</f>
        <v/>
      </c>
      <c r="Q3711" s="91" t="str">
        <f>IFERROR(IF(E3711="","",IF(O3711&lt;&gt;"",MAX(O$64:O3711)*10+1,IF(AND($F3710/INDEX($F$64:$F3711,MATCH(MAX(Q$64:Q3710),Q$64:Q3710,0)-1)&gt;(1+$O$2),MAX(O$64:O3711)&gt;MAX(P$64:P3710)),MAX(Q$64:Q3710)+1,""))),"")</f>
        <v/>
      </c>
    </row>
    <row r="3712" spans="1:17" x14ac:dyDescent="0.2">
      <c r="A3712" s="13">
        <f>HLOOKUP($E$2,历史数据!$V$3:$AE$5000,ROW(A3710),)</f>
        <v>554610</v>
      </c>
      <c r="B3712" s="41">
        <v>42038</v>
      </c>
      <c r="C3712" s="100">
        <f>IFERROR(IF(A3712&lt;&gt;0,MAX($C$4:C3711)+1,""),"")</f>
        <v>3616</v>
      </c>
      <c r="D3712" s="100"/>
      <c r="E3712" s="99">
        <f t="shared" si="321"/>
        <v>42425</v>
      </c>
      <c r="F3712" s="101">
        <f>IFERROR(VLOOKUP(E3712,历史数据!AH:AJ,3,),"")</f>
        <v>29.321974512148898</v>
      </c>
      <c r="G3712" s="101">
        <f t="shared" si="317"/>
        <v>24.750352885988047</v>
      </c>
      <c r="H3712" s="105">
        <f t="shared" si="318"/>
        <v>6.7765163228343805E-3</v>
      </c>
      <c r="I3712" s="101">
        <f>IFERROR(VLOOKUP(E3712,历史数据!AH:AJ,2,),"")</f>
        <v>30.859749175452698</v>
      </c>
      <c r="J3712" s="104">
        <f t="shared" si="319"/>
        <v>33</v>
      </c>
      <c r="K3712" s="104" t="str">
        <f>IFERROR(IF(AND(J3711=$H$2*1,MAX(K$64:K3711)=MAX(L$64:L3711)),MAX(K$64:K3711)+1,""),"")</f>
        <v/>
      </c>
      <c r="L3712" s="104" t="str">
        <f>IFERROR(IF(AND($F3711/INDEX($F$64:$F3712,MATCH(MAX(M$64:M3712),M$64:M3712,0)-1)&lt;(1-$P$2),MAX(K$64:K3712)&gt;MAX(L$64:L3711)),MAX(K$64:K3712),""),"")</f>
        <v/>
      </c>
      <c r="M3712" s="104" t="str">
        <f>IFERROR(IF(E3712="","",IF(K3712&lt;&gt;"",MAX(M$64:M3711)+1,IF(AND($F3711/INDEX($F$64:$F3712,MATCH(MAX(M$64:M3711),M$64:M3711,0)-1)&gt;(1+$O$2),MAX(K$64:K3712)&gt;MAX(L$64:L3711)),MAX(M$64:M3711)+1,""))),"")</f>
        <v/>
      </c>
      <c r="N3712" s="91">
        <f t="shared" si="320"/>
        <v>78</v>
      </c>
      <c r="O3712" s="91" t="str">
        <f>IFERROR(IF(AND(N3711=$H$2*1,MAX(O$64:O3711)=MAX(P$64:P3711)),MAX(O$64:O3711)+1,""),"")</f>
        <v/>
      </c>
      <c r="P3712" s="91" t="str">
        <f>IFERROR(IF(MOD(MAX(Q$64:Q3712),10*MAX(O$64:O3712))&lt;=2,IF(AND(F3711/INDEX($F$64:$F3712,MATCH(MAX(O$64:O3712),O$64:O3712,0)-1)&lt;(1-$P$2),MAX(O$64:O3712)&gt;MAX(P$64:P3711)),MAX(O$64:O3712),""),IF(AND($F3711/INDEX($F$64:$F3712,MATCH(MAX(Q$64:Q3712),Q$64:Q3712,0)-1)&lt;(1-$P$2),MAX(O$64:O3712)&gt;MAX(P$64:P3711)),MAX(O$64:O3712),"")),"")</f>
        <v/>
      </c>
      <c r="Q3712" s="91" t="str">
        <f>IFERROR(IF(E3712="","",IF(O3712&lt;&gt;"",MAX(O$64:O3712)*10+1,IF(AND($F3711/INDEX($F$64:$F3712,MATCH(MAX(Q$64:Q3711),Q$64:Q3711,0)-1)&gt;(1+$O$2),MAX(O$64:O3712)&gt;MAX(P$64:P3711)),MAX(Q$64:Q3711)+1,""))),"")</f>
        <v/>
      </c>
    </row>
    <row r="3713" spans="1:17" x14ac:dyDescent="0.2">
      <c r="A3713" s="13">
        <f>HLOOKUP($E$2,历史数据!$V$3:$AE$5000,ROW(A3711),)</f>
        <v>737790</v>
      </c>
      <c r="B3713" s="41">
        <v>42039</v>
      </c>
      <c r="C3713" s="100">
        <f>IFERROR(IF(A3713&lt;&gt;0,MAX($C$4:C3712)+1,""),"")</f>
        <v>3617</v>
      </c>
      <c r="D3713" s="100"/>
      <c r="E3713" s="99">
        <f t="shared" si="321"/>
        <v>42426</v>
      </c>
      <c r="F3713" s="101">
        <f>IFERROR(VLOOKUP(E3713,历史数据!AH:AJ,3,),"")</f>
        <v>30.677301334043701</v>
      </c>
      <c r="G3713" s="101">
        <f t="shared" ref="G3713:G3776" si="322">IFERROR(IF(E3713="","",AVERAGE(F3654:F3713)),"")</f>
        <v>24.935624324942591</v>
      </c>
      <c r="H3713" s="105">
        <f t="shared" si="318"/>
        <v>7.4856079752880778E-3</v>
      </c>
      <c r="I3713" s="101">
        <f>IFERROR(VLOOKUP(E3713,历史数据!AH:AJ,2,),"")</f>
        <v>29.452294398869501</v>
      </c>
      <c r="J3713" s="104" t="str">
        <f t="shared" si="319"/>
        <v>0</v>
      </c>
      <c r="K3713" s="104" t="str">
        <f>IFERROR(IF(AND(J3712=$H$2*1,MAX(K$64:K3712)=MAX(L$64:L3712)),MAX(K$64:K3712)+1,""),"")</f>
        <v/>
      </c>
      <c r="L3713" s="104">
        <f>IFERROR(IF(AND($F3712/INDEX($F$64:$F3713,MATCH(MAX(M$64:M3713),M$64:M3713,0)-1)&lt;(1-$P$2),MAX(K$64:K3713)&gt;MAX(L$64:L3712)),MAX(K$64:K3713),""),"")</f>
        <v>25</v>
      </c>
      <c r="M3713" s="104" t="str">
        <f>IFERROR(IF(E3713="","",IF(K3713&lt;&gt;"",MAX(M$64:M3712)+1,IF(AND($F3712/INDEX($F$64:$F3713,MATCH(MAX(M$64:M3712),M$64:M3712,0)-1)&gt;(1+$O$2),MAX(K$64:K3713)&gt;MAX(L$64:L3712)),MAX(M$64:M3712)+1,""))),"")</f>
        <v/>
      </c>
      <c r="N3713" s="91">
        <f t="shared" si="320"/>
        <v>79</v>
      </c>
      <c r="O3713" s="91" t="str">
        <f>IFERROR(IF(AND(N3712=$H$2*1,MAX(O$64:O3712)=MAX(P$64:P3712)),MAX(O$64:O3712)+1,""),"")</f>
        <v/>
      </c>
      <c r="P3713" s="91" t="str">
        <f>IFERROR(IF(MOD(MAX(Q$64:Q3713),10*MAX(O$64:O3713))&lt;=2,IF(AND(F3712/INDEX($F$64:$F3713,MATCH(MAX(O$64:O3713),O$64:O3713,0)-1)&lt;(1-$P$2),MAX(O$64:O3713)&gt;MAX(P$64:P3712)),MAX(O$64:O3713),""),IF(AND($F3712/INDEX($F$64:$F3713,MATCH(MAX(Q$64:Q3713),Q$64:Q3713,0)-1)&lt;(1-$P$2),MAX(O$64:O3713)&gt;MAX(P$64:P3712)),MAX(O$64:O3713),"")),"")</f>
        <v/>
      </c>
      <c r="Q3713" s="91" t="str">
        <f>IFERROR(IF(E3713="","",IF(O3713&lt;&gt;"",MAX(O$64:O3713)*10+1,IF(AND($F3712/INDEX($F$64:$F3713,MATCH(MAX(Q$64:Q3712),Q$64:Q3712,0)-1)&gt;(1+$O$2),MAX(O$64:O3713)&gt;MAX(P$64:P3712)),MAX(Q$64:Q3712)+1,""))),"")</f>
        <v/>
      </c>
    </row>
    <row r="3714" spans="1:17" x14ac:dyDescent="0.2">
      <c r="A3714" s="13">
        <f>HLOOKUP($E$2,历史数据!$V$3:$AE$5000,ROW(A3712),)</f>
        <v>733328</v>
      </c>
      <c r="B3714" s="41">
        <v>42040</v>
      </c>
      <c r="C3714" s="100">
        <f>IFERROR(IF(A3714&lt;&gt;0,MAX($C$4:C3713)+1,""),"")</f>
        <v>3618</v>
      </c>
      <c r="D3714" s="100"/>
      <c r="E3714" s="99">
        <f t="shared" si="321"/>
        <v>42429</v>
      </c>
      <c r="F3714" s="101">
        <f>IFERROR(VLOOKUP(E3714,历史数据!AH:AJ,3,),"")</f>
        <v>29.139526670739901</v>
      </c>
      <c r="G3714" s="101">
        <f t="shared" si="322"/>
        <v>25.092225388818587</v>
      </c>
      <c r="H3714" s="105">
        <f t="shared" ref="H3714:H3777" si="323">IFERROR(G3714/G3713-1,"")</f>
        <v>6.2802142763818125E-3</v>
      </c>
      <c r="I3714" s="101">
        <f>IFERROR(VLOOKUP(E3714,历史数据!AH:AJ,2,),"")</f>
        <v>31.003101050845402</v>
      </c>
      <c r="J3714" s="104">
        <f t="shared" ref="J3714:J3777" si="324">IFERROR(IF(L3714&lt;&gt;"","0",IF(AND($H3714&gt;0,$F3714&gt;$G3714),J3713+1,0)),"")</f>
        <v>1</v>
      </c>
      <c r="K3714" s="104" t="str">
        <f>IFERROR(IF(AND(J3713=$H$2*1,MAX(K$64:K3713)=MAX(L$64:L3713)),MAX(K$64:K3713)+1,""),"")</f>
        <v/>
      </c>
      <c r="L3714" s="104" t="str">
        <f>IFERROR(IF(AND($F3713/INDEX($F$64:$F3714,MATCH(MAX(M$64:M3714),M$64:M3714,0)-1)&lt;(1-$P$2),MAX(K$64:K3714)&gt;MAX(L$64:L3713)),MAX(K$64:K3714),""),"")</f>
        <v/>
      </c>
      <c r="M3714" s="104" t="str">
        <f>IFERROR(IF(E3714="","",IF(K3714&lt;&gt;"",MAX(M$64:M3713)+1,IF(AND($F3713/INDEX($F$64:$F3714,MATCH(MAX(M$64:M3713),M$64:M3713,0)-1)&gt;(1+$O$2),MAX(K$64:K3714)&gt;MAX(L$64:L3713)),MAX(M$64:M3713)+1,""))),"")</f>
        <v/>
      </c>
      <c r="N3714" s="91">
        <f t="shared" ref="N3714:N3777" si="325">IFERROR(IF(P3714&lt;&gt;"","0",IF(AND($H3714&gt;0,$F3714&gt;$G3714),N3713+1,0)),"")</f>
        <v>80</v>
      </c>
      <c r="O3714" s="91" t="str">
        <f>IFERROR(IF(AND(N3713=$H$2*1,MAX(O$64:O3713)=MAX(P$64:P3713)),MAX(O$64:O3713)+1,""),"")</f>
        <v/>
      </c>
      <c r="P3714" s="91" t="str">
        <f>IFERROR(IF(MOD(MAX(Q$64:Q3714),10*MAX(O$64:O3714))&lt;=2,IF(AND(F3713/INDEX($F$64:$F3714,MATCH(MAX(O$64:O3714),O$64:O3714,0)-1)&lt;(1-$P$2),MAX(O$64:O3714)&gt;MAX(P$64:P3713)),MAX(O$64:O3714),""),IF(AND($F3713/INDEX($F$64:$F3714,MATCH(MAX(Q$64:Q3714),Q$64:Q3714,0)-1)&lt;(1-$P$2),MAX(O$64:O3714)&gt;MAX(P$64:P3713)),MAX(O$64:O3714),"")),"")</f>
        <v/>
      </c>
      <c r="Q3714" s="91" t="str">
        <f>IFERROR(IF(E3714="","",IF(O3714&lt;&gt;"",MAX(O$64:O3714)*10+1,IF(AND($F3713/INDEX($F$64:$F3714,MATCH(MAX(Q$64:Q3713),Q$64:Q3713,0)-1)&gt;(1+$O$2),MAX(O$64:O3714)&gt;MAX(P$64:P3713)),MAX(Q$64:Q3713)+1,""))),"")</f>
        <v/>
      </c>
    </row>
    <row r="3715" spans="1:17" x14ac:dyDescent="0.2">
      <c r="A3715" s="13">
        <f>HLOOKUP($E$2,历史数据!$V$3:$AE$5000,ROW(A3713),)</f>
        <v>694684</v>
      </c>
      <c r="B3715" s="41">
        <v>42041</v>
      </c>
      <c r="C3715" s="100">
        <f>IFERROR(IF(A3715&lt;&gt;0,MAX($C$4:C3714)+1,""),"")</f>
        <v>3619</v>
      </c>
      <c r="D3715" s="100"/>
      <c r="E3715" s="99">
        <f t="shared" si="321"/>
        <v>42430</v>
      </c>
      <c r="F3715" s="101">
        <f>IFERROR(VLOOKUP(E3715,历史数据!AH:AJ,3,),"")</f>
        <v>29.8171900816874</v>
      </c>
      <c r="G3715" s="101">
        <f t="shared" si="322"/>
        <v>25.260338042688243</v>
      </c>
      <c r="H3715" s="105">
        <f t="shared" si="323"/>
        <v>6.6997905233454613E-3</v>
      </c>
      <c r="I3715" s="101">
        <f>IFERROR(VLOOKUP(E3715,历史数据!AH:AJ,2,),"")</f>
        <v>29.1916546254282</v>
      </c>
      <c r="J3715" s="104">
        <f t="shared" si="324"/>
        <v>2</v>
      </c>
      <c r="K3715" s="104" t="str">
        <f>IFERROR(IF(AND(J3714=$H$2*1,MAX(K$64:K3714)=MAX(L$64:L3714)),MAX(K$64:K3714)+1,""),"")</f>
        <v/>
      </c>
      <c r="L3715" s="104" t="str">
        <f>IFERROR(IF(AND($F3714/INDEX($F$64:$F3715,MATCH(MAX(M$64:M3715),M$64:M3715,0)-1)&lt;(1-$P$2),MAX(K$64:K3715)&gt;MAX(L$64:L3714)),MAX(K$64:K3715),""),"")</f>
        <v/>
      </c>
      <c r="M3715" s="104" t="str">
        <f>IFERROR(IF(E3715="","",IF(K3715&lt;&gt;"",MAX(M$64:M3714)+1,IF(AND($F3714/INDEX($F$64:$F3715,MATCH(MAX(M$64:M3714),M$64:M3714,0)-1)&gt;(1+$O$2),MAX(K$64:K3715)&gt;MAX(L$64:L3714)),MAX(M$64:M3714)+1,""))),"")</f>
        <v/>
      </c>
      <c r="N3715" s="91">
        <f t="shared" si="325"/>
        <v>81</v>
      </c>
      <c r="O3715" s="91" t="str">
        <f>IFERROR(IF(AND(N3714=$H$2*1,MAX(O$64:O3714)=MAX(P$64:P3714)),MAX(O$64:O3714)+1,""),"")</f>
        <v/>
      </c>
      <c r="P3715" s="91" t="str">
        <f>IFERROR(IF(MOD(MAX(Q$64:Q3715),10*MAX(O$64:O3715))&lt;=2,IF(AND(F3714/INDEX($F$64:$F3715,MATCH(MAX(O$64:O3715),O$64:O3715,0)-1)&lt;(1-$P$2),MAX(O$64:O3715)&gt;MAX(P$64:P3714)),MAX(O$64:O3715),""),IF(AND($F3714/INDEX($F$64:$F3715,MATCH(MAX(Q$64:Q3715),Q$64:Q3715,0)-1)&lt;(1-$P$2),MAX(O$64:O3715)&gt;MAX(P$64:P3714)),MAX(O$64:O3715),"")),"")</f>
        <v/>
      </c>
      <c r="Q3715" s="91" t="str">
        <f>IFERROR(IF(E3715="","",IF(O3715&lt;&gt;"",MAX(O$64:O3715)*10+1,IF(AND($F3714/INDEX($F$64:$F3715,MATCH(MAX(Q$64:Q3714),Q$64:Q3714,0)-1)&gt;(1+$O$2),MAX(O$64:O3715)&gt;MAX(P$64:P3714)),MAX(Q$64:Q3714)+1,""))),"")</f>
        <v/>
      </c>
    </row>
    <row r="3716" spans="1:17" x14ac:dyDescent="0.2">
      <c r="A3716" s="13">
        <f>HLOOKUP($E$2,历史数据!$V$3:$AE$5000,ROW(A3714),)</f>
        <v>624380</v>
      </c>
      <c r="B3716" s="41">
        <v>42044</v>
      </c>
      <c r="C3716" s="100">
        <f>IFERROR(IF(A3716&lt;&gt;0,MAX($C$4:C3715)+1,""),"")</f>
        <v>3620</v>
      </c>
      <c r="D3716" s="100"/>
      <c r="E3716" s="99">
        <f t="shared" si="321"/>
        <v>42431</v>
      </c>
      <c r="F3716" s="101">
        <f>IFERROR(VLOOKUP(E3716,历史数据!AH:AJ,3,),"")</f>
        <v>31.302836790302901</v>
      </c>
      <c r="G3716" s="101">
        <f t="shared" si="322"/>
        <v>25.448215879377198</v>
      </c>
      <c r="H3716" s="105">
        <f t="shared" si="323"/>
        <v>7.4376612209803294E-3</v>
      </c>
      <c r="I3716" s="101">
        <f>IFERROR(VLOOKUP(E3716,历史数据!AH:AJ,2,),"")</f>
        <v>29.7259661609829</v>
      </c>
      <c r="J3716" s="104">
        <f t="shared" si="324"/>
        <v>3</v>
      </c>
      <c r="K3716" s="104" t="str">
        <f>IFERROR(IF(AND(J3715=$H$2*1,MAX(K$64:K3715)=MAX(L$64:L3715)),MAX(K$64:K3715)+1,""),"")</f>
        <v/>
      </c>
      <c r="L3716" s="104" t="str">
        <f>IFERROR(IF(AND($F3715/INDEX($F$64:$F3716,MATCH(MAX(M$64:M3716),M$64:M3716,0)-1)&lt;(1-$P$2),MAX(K$64:K3716)&gt;MAX(L$64:L3715)),MAX(K$64:K3716),""),"")</f>
        <v/>
      </c>
      <c r="M3716" s="104" t="str">
        <f>IFERROR(IF(E3716="","",IF(K3716&lt;&gt;"",MAX(M$64:M3715)+1,IF(AND($F3715/INDEX($F$64:$F3716,MATCH(MAX(M$64:M3715),M$64:M3715,0)-1)&gt;(1+$O$2),MAX(K$64:K3716)&gt;MAX(L$64:L3715)),MAX(M$64:M3715)+1,""))),"")</f>
        <v/>
      </c>
      <c r="N3716" s="91">
        <f t="shared" si="325"/>
        <v>82</v>
      </c>
      <c r="O3716" s="91" t="str">
        <f>IFERROR(IF(AND(N3715=$H$2*1,MAX(O$64:O3715)=MAX(P$64:P3715)),MAX(O$64:O3715)+1,""),"")</f>
        <v/>
      </c>
      <c r="P3716" s="91" t="str">
        <f>IFERROR(IF(MOD(MAX(Q$64:Q3716),10*MAX(O$64:O3716))&lt;=2,IF(AND(F3715/INDEX($F$64:$F3716,MATCH(MAX(O$64:O3716),O$64:O3716,0)-1)&lt;(1-$P$2),MAX(O$64:O3716)&gt;MAX(P$64:P3715)),MAX(O$64:O3716),""),IF(AND($F3715/INDEX($F$64:$F3716,MATCH(MAX(Q$64:Q3716),Q$64:Q3716,0)-1)&lt;(1-$P$2),MAX(O$64:O3716)&gt;MAX(P$64:P3715)),MAX(O$64:O3716),"")),"")</f>
        <v/>
      </c>
      <c r="Q3716" s="91" t="str">
        <f>IFERROR(IF(E3716="","",IF(O3716&lt;&gt;"",MAX(O$64:O3716)*10+1,IF(AND($F3715/INDEX($F$64:$F3716,MATCH(MAX(Q$64:Q3715),Q$64:Q3715,0)-1)&gt;(1+$O$2),MAX(O$64:O3716)&gt;MAX(P$64:P3715)),MAX(Q$64:Q3715)+1,""))),"")</f>
        <v/>
      </c>
    </row>
    <row r="3717" spans="1:17" x14ac:dyDescent="0.2">
      <c r="A3717" s="13">
        <f>HLOOKUP($E$2,历史数据!$V$3:$AE$5000,ROW(A3715),)</f>
        <v>771685</v>
      </c>
      <c r="B3717" s="41">
        <v>42045</v>
      </c>
      <c r="C3717" s="100">
        <f>IFERROR(IF(A3717&lt;&gt;0,MAX($C$4:C3716)+1,""),"")</f>
        <v>3621</v>
      </c>
      <c r="D3717" s="100"/>
      <c r="E3717" s="99">
        <f t="shared" si="321"/>
        <v>42432</v>
      </c>
      <c r="F3717" s="101">
        <f>IFERROR(VLOOKUP(E3717,历史数据!AH:AJ,3,),"")</f>
        <v>32.410555827428503</v>
      </c>
      <c r="G3717" s="101">
        <f t="shared" si="322"/>
        <v>25.637831314555754</v>
      </c>
      <c r="H3717" s="105">
        <f t="shared" si="323"/>
        <v>7.4510305978745528E-3</v>
      </c>
      <c r="I3717" s="101">
        <f>IFERROR(VLOOKUP(E3717,历史数据!AH:AJ,2,),"")</f>
        <v>31.928372246562098</v>
      </c>
      <c r="J3717" s="104">
        <f t="shared" si="324"/>
        <v>4</v>
      </c>
      <c r="K3717" s="104" t="str">
        <f>IFERROR(IF(AND(J3716=$H$2*1,MAX(K$64:K3716)=MAX(L$64:L3716)),MAX(K$64:K3716)+1,""),"")</f>
        <v/>
      </c>
      <c r="L3717" s="104" t="str">
        <f>IFERROR(IF(AND($F3716/INDEX($F$64:$F3717,MATCH(MAX(M$64:M3717),M$64:M3717,0)-1)&lt;(1-$P$2),MAX(K$64:K3717)&gt;MAX(L$64:L3716)),MAX(K$64:K3717),""),"")</f>
        <v/>
      </c>
      <c r="M3717" s="104" t="str">
        <f>IFERROR(IF(E3717="","",IF(K3717&lt;&gt;"",MAX(M$64:M3716)+1,IF(AND($F3716/INDEX($F$64:$F3717,MATCH(MAX(M$64:M3716),M$64:M3716,0)-1)&gt;(1+$O$2),MAX(K$64:K3717)&gt;MAX(L$64:L3716)),MAX(M$64:M3716)+1,""))),"")</f>
        <v/>
      </c>
      <c r="N3717" s="91">
        <f t="shared" si="325"/>
        <v>83</v>
      </c>
      <c r="O3717" s="91" t="str">
        <f>IFERROR(IF(AND(N3716=$H$2*1,MAX(O$64:O3716)=MAX(P$64:P3716)),MAX(O$64:O3716)+1,""),"")</f>
        <v/>
      </c>
      <c r="P3717" s="91" t="str">
        <f>IFERROR(IF(MOD(MAX(Q$64:Q3717),10*MAX(O$64:O3717))&lt;=2,IF(AND(F3716/INDEX($F$64:$F3717,MATCH(MAX(O$64:O3717),O$64:O3717,0)-1)&lt;(1-$P$2),MAX(O$64:O3717)&gt;MAX(P$64:P3716)),MAX(O$64:O3717),""),IF(AND($F3716/INDEX($F$64:$F3717,MATCH(MAX(Q$64:Q3717),Q$64:Q3717,0)-1)&lt;(1-$P$2),MAX(O$64:O3717)&gt;MAX(P$64:P3716)),MAX(O$64:O3717),"")),"")</f>
        <v/>
      </c>
      <c r="Q3717" s="91" t="str">
        <f>IFERROR(IF(E3717="","",IF(O3717&lt;&gt;"",MAX(O$64:O3717)*10+1,IF(AND($F3716/INDEX($F$64:$F3717,MATCH(MAX(Q$64:Q3716),Q$64:Q3716,0)-1)&gt;(1+$O$2),MAX(O$64:O3717)&gt;MAX(P$64:P3716)),MAX(Q$64:Q3716)+1,""))),"")</f>
        <v/>
      </c>
    </row>
    <row r="3718" spans="1:17" x14ac:dyDescent="0.2">
      <c r="A3718" s="13">
        <f>HLOOKUP($E$2,历史数据!$V$3:$AE$5000,ROW(A3716),)</f>
        <v>354235</v>
      </c>
      <c r="B3718" s="41">
        <v>42046</v>
      </c>
      <c r="C3718" s="100">
        <f>IFERROR(IF(A3718&lt;&gt;0,MAX($C$4:C3717)+1,""),"")</f>
        <v>3622</v>
      </c>
      <c r="D3718" s="100"/>
      <c r="E3718" s="99">
        <f t="shared" ref="E3718:E3781" si="326">IFERROR(INDEX(B:B,MATCH(ROW(A3714),C:C,0)),"")</f>
        <v>42433</v>
      </c>
      <c r="F3718" s="101">
        <f>IFERROR(VLOOKUP(E3718,历史数据!AH:AJ,3,),"")</f>
        <v>30.8076212207644</v>
      </c>
      <c r="G3718" s="101">
        <f t="shared" si="322"/>
        <v>25.786395985417307</v>
      </c>
      <c r="H3718" s="105">
        <f t="shared" si="323"/>
        <v>5.7947440654704252E-3</v>
      </c>
      <c r="I3718" s="101">
        <f>IFERROR(VLOOKUP(E3718,历史数据!AH:AJ,2,),"")</f>
        <v>32.293267929379901</v>
      </c>
      <c r="J3718" s="104">
        <f t="shared" si="324"/>
        <v>5</v>
      </c>
      <c r="K3718" s="104" t="str">
        <f>IFERROR(IF(AND(J3717=$H$2*1,MAX(K$64:K3717)=MAX(L$64:L3717)),MAX(K$64:K3717)+1,""),"")</f>
        <v/>
      </c>
      <c r="L3718" s="104" t="str">
        <f>IFERROR(IF(AND($F3717/INDEX($F$64:$F3718,MATCH(MAX(M$64:M3718),M$64:M3718,0)-1)&lt;(1-$P$2),MAX(K$64:K3718)&gt;MAX(L$64:L3717)),MAX(K$64:K3718),""),"")</f>
        <v/>
      </c>
      <c r="M3718" s="104" t="str">
        <f>IFERROR(IF(E3718="","",IF(K3718&lt;&gt;"",MAX(M$64:M3717)+1,IF(AND($F3717/INDEX($F$64:$F3718,MATCH(MAX(M$64:M3717),M$64:M3717,0)-1)&gt;(1+$O$2),MAX(K$64:K3718)&gt;MAX(L$64:L3717)),MAX(M$64:M3717)+1,""))),"")</f>
        <v/>
      </c>
      <c r="N3718" s="91">
        <f t="shared" si="325"/>
        <v>84</v>
      </c>
      <c r="O3718" s="91" t="str">
        <f>IFERROR(IF(AND(N3717=$H$2*1,MAX(O$64:O3717)=MAX(P$64:P3717)),MAX(O$64:O3717)+1,""),"")</f>
        <v/>
      </c>
      <c r="P3718" s="91" t="str">
        <f>IFERROR(IF(MOD(MAX(Q$64:Q3718),10*MAX(O$64:O3718))&lt;=2,IF(AND(F3717/INDEX($F$64:$F3718,MATCH(MAX(O$64:O3718),O$64:O3718,0)-1)&lt;(1-$P$2),MAX(O$64:O3718)&gt;MAX(P$64:P3717)),MAX(O$64:O3718),""),IF(AND($F3717/INDEX($F$64:$F3718,MATCH(MAX(Q$64:Q3718),Q$64:Q3718,0)-1)&lt;(1-$P$2),MAX(O$64:O3718)&gt;MAX(P$64:P3717)),MAX(O$64:O3718),"")),"")</f>
        <v/>
      </c>
      <c r="Q3718" s="91" t="str">
        <f>IFERROR(IF(E3718="","",IF(O3718&lt;&gt;"",MAX(O$64:O3718)*10+1,IF(AND($F3717/INDEX($F$64:$F3718,MATCH(MAX(Q$64:Q3717),Q$64:Q3717,0)-1)&gt;(1+$O$2),MAX(O$64:O3718)&gt;MAX(P$64:P3717)),MAX(Q$64:Q3717)+1,""))),"")</f>
        <v/>
      </c>
    </row>
    <row r="3719" spans="1:17" x14ac:dyDescent="0.2">
      <c r="A3719" s="13">
        <f>HLOOKUP($E$2,历史数据!$V$3:$AE$5000,ROW(A3717),)</f>
        <v>499300</v>
      </c>
      <c r="B3719" s="41">
        <v>42047</v>
      </c>
      <c r="C3719" s="100">
        <f>IFERROR(IF(A3719&lt;&gt;0,MAX($C$4:C3718)+1,""),"")</f>
        <v>3623</v>
      </c>
      <c r="D3719" s="100"/>
      <c r="E3719" s="99">
        <f t="shared" si="326"/>
        <v>42436</v>
      </c>
      <c r="F3719" s="101">
        <f>IFERROR(VLOOKUP(E3719,历史数据!AH:AJ,3,),"")</f>
        <v>31.641668495776599</v>
      </c>
      <c r="G3719" s="101">
        <f t="shared" si="322"/>
        <v>25.949078644006935</v>
      </c>
      <c r="H3719" s="105">
        <f t="shared" si="323"/>
        <v>6.3088559828845536E-3</v>
      </c>
      <c r="I3719" s="101">
        <f>IFERROR(VLOOKUP(E3719,历史数据!AH:AJ,2,),"")</f>
        <v>31.237676846942598</v>
      </c>
      <c r="J3719" s="104">
        <f t="shared" si="324"/>
        <v>6</v>
      </c>
      <c r="K3719" s="104">
        <f>IFERROR(IF(AND(J3718=$H$2*1,MAX(K$64:K3718)=MAX(L$64:L3718)),MAX(K$64:K3718)+1,""),"")</f>
        <v>26</v>
      </c>
      <c r="L3719" s="104" t="str">
        <f>IFERROR(IF(AND($F3718/INDEX($F$64:$F3719,MATCH(MAX(M$64:M3719),M$64:M3719,0)-1)&lt;(1-$P$2),MAX(K$64:K3719)&gt;MAX(L$64:L3718)),MAX(K$64:K3719),""),"")</f>
        <v/>
      </c>
      <c r="M3719" s="104">
        <f>IFERROR(IF(E3719="","",IF(K3719&lt;&gt;"",MAX(M$64:M3718)+1,IF(AND($F3718/INDEX($F$64:$F3719,MATCH(MAX(M$64:M3718),M$64:M3718,0)-1)&gt;(1+$O$2),MAX(K$64:K3719)&gt;MAX(L$64:L3718)),MAX(M$64:M3718)+1,""))),"")</f>
        <v>40</v>
      </c>
      <c r="N3719" s="91">
        <f t="shared" si="325"/>
        <v>85</v>
      </c>
      <c r="O3719" s="91" t="str">
        <f>IFERROR(IF(AND(N3718=$H$2*1,MAX(O$64:O3718)=MAX(P$64:P3718)),MAX(O$64:O3718)+1,""),"")</f>
        <v/>
      </c>
      <c r="P3719" s="91" t="str">
        <f>IFERROR(IF(MOD(MAX(Q$64:Q3719),10*MAX(O$64:O3719))&lt;=2,IF(AND(F3718/INDEX($F$64:$F3719,MATCH(MAX(O$64:O3719),O$64:O3719,0)-1)&lt;(1-$P$2),MAX(O$64:O3719)&gt;MAX(P$64:P3718)),MAX(O$64:O3719),""),IF(AND($F3718/INDEX($F$64:$F3719,MATCH(MAX(Q$64:Q3719),Q$64:Q3719,0)-1)&lt;(1-$P$2),MAX(O$64:O3719)&gt;MAX(P$64:P3718)),MAX(O$64:O3719),"")),"")</f>
        <v/>
      </c>
      <c r="Q3719" s="91" t="str">
        <f>IFERROR(IF(E3719="","",IF(O3719&lt;&gt;"",MAX(O$64:O3719)*10+1,IF(AND($F3718/INDEX($F$64:$F3719,MATCH(MAX(Q$64:Q3718),Q$64:Q3718,0)-1)&gt;(1+$O$2),MAX(O$64:O3719)&gt;MAX(P$64:P3718)),MAX(Q$64:Q3718)+1,""))),"")</f>
        <v/>
      </c>
    </row>
    <row r="3720" spans="1:17" x14ac:dyDescent="0.2">
      <c r="A3720" s="13">
        <f>HLOOKUP($E$2,历史数据!$V$3:$AE$5000,ROW(A3718),)</f>
        <v>488480</v>
      </c>
      <c r="B3720" s="41">
        <v>42048</v>
      </c>
      <c r="C3720" s="100">
        <f>IFERROR(IF(A3720&lt;&gt;0,MAX($C$4:C3719)+1,""),"")</f>
        <v>3624</v>
      </c>
      <c r="D3720" s="100"/>
      <c r="E3720" s="99">
        <f t="shared" si="326"/>
        <v>42437</v>
      </c>
      <c r="F3720" s="101">
        <f>IFERROR(VLOOKUP(E3720,历史数据!AH:AJ,3,),"")</f>
        <v>31.172516903582199</v>
      </c>
      <c r="G3720" s="101">
        <f t="shared" si="322"/>
        <v>26.111978502407762</v>
      </c>
      <c r="H3720" s="105">
        <f t="shared" si="323"/>
        <v>6.2776740799022068E-3</v>
      </c>
      <c r="I3720" s="101">
        <f>IFERROR(VLOOKUP(E3720,历史数据!AH:AJ,2,),"")</f>
        <v>31.6677324731208</v>
      </c>
      <c r="J3720" s="104">
        <f t="shared" si="324"/>
        <v>7</v>
      </c>
      <c r="K3720" s="104" t="str">
        <f>IFERROR(IF(AND(J3719=$H$2*1,MAX(K$64:K3719)=MAX(L$64:L3719)),MAX(K$64:K3719)+1,""),"")</f>
        <v/>
      </c>
      <c r="L3720" s="104" t="str">
        <f>IFERROR(IF(AND($F3719/INDEX($F$64:$F3720,MATCH(MAX(M$64:M3720),M$64:M3720,0)-1)&lt;(1-$P$2),MAX(K$64:K3720)&gt;MAX(L$64:L3719)),MAX(K$64:K3720),""),"")</f>
        <v/>
      </c>
      <c r="M3720" s="104" t="str">
        <f>IFERROR(IF(E3720="","",IF(K3720&lt;&gt;"",MAX(M$64:M3719)+1,IF(AND($F3719/INDEX($F$64:$F3720,MATCH(MAX(M$64:M3719),M$64:M3719,0)-1)&gt;(1+$O$2),MAX(K$64:K3720)&gt;MAX(L$64:L3719)),MAX(M$64:M3719)+1,""))),"")</f>
        <v/>
      </c>
      <c r="N3720" s="91">
        <f t="shared" si="325"/>
        <v>86</v>
      </c>
      <c r="O3720" s="91" t="str">
        <f>IFERROR(IF(AND(N3719=$H$2*1,MAX(O$64:O3719)=MAX(P$64:P3719)),MAX(O$64:O3719)+1,""),"")</f>
        <v/>
      </c>
      <c r="P3720" s="91" t="str">
        <f>IFERROR(IF(MOD(MAX(Q$64:Q3720),10*MAX(O$64:O3720))&lt;=2,IF(AND(F3719/INDEX($F$64:$F3720,MATCH(MAX(O$64:O3720),O$64:O3720,0)-1)&lt;(1-$P$2),MAX(O$64:O3720)&gt;MAX(P$64:P3719)),MAX(O$64:O3720),""),IF(AND($F3719/INDEX($F$64:$F3720,MATCH(MAX(Q$64:Q3720),Q$64:Q3720,0)-1)&lt;(1-$P$2),MAX(O$64:O3720)&gt;MAX(P$64:P3719)),MAX(O$64:O3720),"")),"")</f>
        <v/>
      </c>
      <c r="Q3720" s="91" t="str">
        <f>IFERROR(IF(E3720="","",IF(O3720&lt;&gt;"",MAX(O$64:O3720)*10+1,IF(AND($F3719/INDEX($F$64:$F3720,MATCH(MAX(Q$64:Q3719),Q$64:Q3719,0)-1)&gt;(1+$O$2),MAX(O$64:O3720)&gt;MAX(P$64:P3719)),MAX(Q$64:Q3719)+1,""))),"")</f>
        <v/>
      </c>
    </row>
    <row r="3721" spans="1:17" x14ac:dyDescent="0.2">
      <c r="A3721" s="13">
        <f>HLOOKUP($E$2,历史数据!$V$3:$AE$5000,ROW(A3719),)</f>
        <v>565427</v>
      </c>
      <c r="B3721" s="41">
        <v>42051</v>
      </c>
      <c r="C3721" s="100">
        <f>IFERROR(IF(A3721&lt;&gt;0,MAX($C$4:C3720)+1,""),"")</f>
        <v>3625</v>
      </c>
      <c r="D3721" s="100"/>
      <c r="E3721" s="99">
        <f t="shared" si="326"/>
        <v>42438</v>
      </c>
      <c r="F3721" s="101">
        <f>IFERROR(VLOOKUP(E3721,历史数据!AH:AJ,3,),"")</f>
        <v>30.6512373566996</v>
      </c>
      <c r="G3721" s="101">
        <f t="shared" si="322"/>
        <v>26.279439556843819</v>
      </c>
      <c r="H3721" s="105">
        <f t="shared" si="323"/>
        <v>6.4131890435117356E-3</v>
      </c>
      <c r="I3721" s="101">
        <f>IFERROR(VLOOKUP(E3721,历史数据!AH:AJ,2,),"")</f>
        <v>30.638205368027499</v>
      </c>
      <c r="J3721" s="104">
        <f t="shared" si="324"/>
        <v>8</v>
      </c>
      <c r="K3721" s="104" t="str">
        <f>IFERROR(IF(AND(J3720=$H$2*1,MAX(K$64:K3720)=MAX(L$64:L3720)),MAX(K$64:K3720)+1,""),"")</f>
        <v/>
      </c>
      <c r="L3721" s="104" t="str">
        <f>IFERROR(IF(AND($F3720/INDEX($F$64:$F3721,MATCH(MAX(M$64:M3721),M$64:M3721,0)-1)&lt;(1-$P$2),MAX(K$64:K3721)&gt;MAX(L$64:L3720)),MAX(K$64:K3721),""),"")</f>
        <v/>
      </c>
      <c r="M3721" s="104" t="str">
        <f>IFERROR(IF(E3721="","",IF(K3721&lt;&gt;"",MAX(M$64:M3720)+1,IF(AND($F3720/INDEX($F$64:$F3721,MATCH(MAX(M$64:M3720),M$64:M3720,0)-1)&gt;(1+$O$2),MAX(K$64:K3721)&gt;MAX(L$64:L3720)),MAX(M$64:M3720)+1,""))),"")</f>
        <v/>
      </c>
      <c r="N3721" s="91">
        <f t="shared" si="325"/>
        <v>87</v>
      </c>
      <c r="O3721" s="91" t="str">
        <f>IFERROR(IF(AND(N3720=$H$2*1,MAX(O$64:O3720)=MAX(P$64:P3720)),MAX(O$64:O3720)+1,""),"")</f>
        <v/>
      </c>
      <c r="P3721" s="91" t="str">
        <f>IFERROR(IF(MOD(MAX(Q$64:Q3721),10*MAX(O$64:O3721))&lt;=2,IF(AND(F3720/INDEX($F$64:$F3721,MATCH(MAX(O$64:O3721),O$64:O3721,0)-1)&lt;(1-$P$2),MAX(O$64:O3721)&gt;MAX(P$64:P3720)),MAX(O$64:O3721),""),IF(AND($F3720/INDEX($F$64:$F3721,MATCH(MAX(Q$64:Q3721),Q$64:Q3721,0)-1)&lt;(1-$P$2),MAX(O$64:O3721)&gt;MAX(P$64:P3720)),MAX(O$64:O3721),"")),"")</f>
        <v/>
      </c>
      <c r="Q3721" s="91" t="str">
        <f>IFERROR(IF(E3721="","",IF(O3721&lt;&gt;"",MAX(O$64:O3721)*10+1,IF(AND($F3720/INDEX($F$64:$F3721,MATCH(MAX(Q$64:Q3720),Q$64:Q3720,0)-1)&gt;(1+$O$2),MAX(O$64:O3721)&gt;MAX(P$64:P3720)),MAX(Q$64:Q3720)+1,""))),"")</f>
        <v/>
      </c>
    </row>
    <row r="3722" spans="1:17" x14ac:dyDescent="0.2">
      <c r="A3722" s="13">
        <f>HLOOKUP($E$2,历史数据!$V$3:$AE$5000,ROW(A3720),)</f>
        <v>830584</v>
      </c>
      <c r="B3722" s="41">
        <v>42052</v>
      </c>
      <c r="C3722" s="100">
        <f>IFERROR(IF(A3722&lt;&gt;0,MAX($C$4:C3721)+1,""),"")</f>
        <v>3626</v>
      </c>
      <c r="D3722" s="100"/>
      <c r="E3722" s="99">
        <f t="shared" si="326"/>
        <v>42439</v>
      </c>
      <c r="F3722" s="101">
        <f>IFERROR(VLOOKUP(E3722,历史数据!AH:AJ,3,),"")</f>
        <v>29.6608062176226</v>
      </c>
      <c r="G3722" s="101">
        <f t="shared" si="322"/>
        <v>26.417795836578918</v>
      </c>
      <c r="H3722" s="105">
        <f t="shared" si="323"/>
        <v>5.2648108965880347E-3</v>
      </c>
      <c r="I3722" s="101">
        <f>IFERROR(VLOOKUP(E3722,历史数据!AH:AJ,2,),"")</f>
        <v>30.9770370735013</v>
      </c>
      <c r="J3722" s="104">
        <f t="shared" si="324"/>
        <v>9</v>
      </c>
      <c r="K3722" s="104" t="str">
        <f>IFERROR(IF(AND(J3721=$H$2*1,MAX(K$64:K3721)=MAX(L$64:L3721)),MAX(K$64:K3721)+1,""),"")</f>
        <v/>
      </c>
      <c r="L3722" s="104" t="str">
        <f>IFERROR(IF(AND($F3721/INDEX($F$64:$F3722,MATCH(MAX(M$64:M3722),M$64:M3722,0)-1)&lt;(1-$P$2),MAX(K$64:K3722)&gt;MAX(L$64:L3721)),MAX(K$64:K3722),""),"")</f>
        <v/>
      </c>
      <c r="M3722" s="104" t="str">
        <f>IFERROR(IF(E3722="","",IF(K3722&lt;&gt;"",MAX(M$64:M3721)+1,IF(AND($F3721/INDEX($F$64:$F3722,MATCH(MAX(M$64:M3721),M$64:M3721,0)-1)&gt;(1+$O$2),MAX(K$64:K3722)&gt;MAX(L$64:L3721)),MAX(M$64:M3721)+1,""))),"")</f>
        <v/>
      </c>
      <c r="N3722" s="91">
        <f t="shared" si="325"/>
        <v>88</v>
      </c>
      <c r="O3722" s="91" t="str">
        <f>IFERROR(IF(AND(N3721=$H$2*1,MAX(O$64:O3721)=MAX(P$64:P3721)),MAX(O$64:O3721)+1,""),"")</f>
        <v/>
      </c>
      <c r="P3722" s="91" t="str">
        <f>IFERROR(IF(MOD(MAX(Q$64:Q3722),10*MAX(O$64:O3722))&lt;=2,IF(AND(F3721/INDEX($F$64:$F3722,MATCH(MAX(O$64:O3722),O$64:O3722,0)-1)&lt;(1-$P$2),MAX(O$64:O3722)&gt;MAX(P$64:P3721)),MAX(O$64:O3722),""),IF(AND($F3721/INDEX($F$64:$F3722,MATCH(MAX(Q$64:Q3722),Q$64:Q3722,0)-1)&lt;(1-$P$2),MAX(O$64:O3722)&gt;MAX(P$64:P3721)),MAX(O$64:O3722),"")),"")</f>
        <v/>
      </c>
      <c r="Q3722" s="91" t="str">
        <f>IFERROR(IF(E3722="","",IF(O3722&lt;&gt;"",MAX(O$64:O3722)*10+1,IF(AND($F3721/INDEX($F$64:$F3722,MATCH(MAX(Q$64:Q3721),Q$64:Q3721,0)-1)&gt;(1+$O$2),MAX(O$64:O3722)&gt;MAX(P$64:P3721)),MAX(Q$64:Q3721)+1,""))),"")</f>
        <v/>
      </c>
    </row>
    <row r="3723" spans="1:17" x14ac:dyDescent="0.2">
      <c r="A3723" s="13">
        <f>HLOOKUP($E$2,历史数据!$V$3:$AE$5000,ROW(A3721),)</f>
        <v>581830</v>
      </c>
      <c r="B3723" s="41">
        <v>42060</v>
      </c>
      <c r="C3723" s="100">
        <f>IFERROR(IF(A3723&lt;&gt;0,MAX($C$4:C3722)+1,""),"")</f>
        <v>3627</v>
      </c>
      <c r="D3723" s="100"/>
      <c r="E3723" s="99">
        <f t="shared" si="326"/>
        <v>42440</v>
      </c>
      <c r="F3723" s="101">
        <f>IFERROR(VLOOKUP(E3723,历史数据!AH:AJ,3,),"")</f>
        <v>28.709471044561699</v>
      </c>
      <c r="G3723" s="101">
        <f t="shared" si="322"/>
        <v>26.533780535760304</v>
      </c>
      <c r="H3723" s="105">
        <f t="shared" si="323"/>
        <v>4.390400315714027E-3</v>
      </c>
      <c r="I3723" s="101">
        <f>IFERROR(VLOOKUP(E3723,历史数据!AH:AJ,2,),"")</f>
        <v>29.139526670739901</v>
      </c>
      <c r="J3723" s="104">
        <f t="shared" si="324"/>
        <v>10</v>
      </c>
      <c r="K3723" s="104" t="str">
        <f>IFERROR(IF(AND(J3722=$H$2*1,MAX(K$64:K3722)=MAX(L$64:L3722)),MAX(K$64:K3722)+1,""),"")</f>
        <v/>
      </c>
      <c r="L3723" s="104" t="str">
        <f>IFERROR(IF(AND($F3722/INDEX($F$64:$F3723,MATCH(MAX(M$64:M3723),M$64:M3723,0)-1)&lt;(1-$P$2),MAX(K$64:K3723)&gt;MAX(L$64:L3722)),MAX(K$64:K3723),""),"")</f>
        <v/>
      </c>
      <c r="M3723" s="104" t="str">
        <f>IFERROR(IF(E3723="","",IF(K3723&lt;&gt;"",MAX(M$64:M3722)+1,IF(AND($F3722/INDEX($F$64:$F3723,MATCH(MAX(M$64:M3722),M$64:M3722,0)-1)&gt;(1+$O$2),MAX(K$64:K3723)&gt;MAX(L$64:L3722)),MAX(M$64:M3722)+1,""))),"")</f>
        <v/>
      </c>
      <c r="N3723" s="91">
        <f t="shared" si="325"/>
        <v>89</v>
      </c>
      <c r="O3723" s="91" t="str">
        <f>IFERROR(IF(AND(N3722=$H$2*1,MAX(O$64:O3722)=MAX(P$64:P3722)),MAX(O$64:O3722)+1,""),"")</f>
        <v/>
      </c>
      <c r="P3723" s="91" t="str">
        <f>IFERROR(IF(MOD(MAX(Q$64:Q3723),10*MAX(O$64:O3723))&lt;=2,IF(AND(F3722/INDEX($F$64:$F3723,MATCH(MAX(O$64:O3723),O$64:O3723,0)-1)&lt;(1-$P$2),MAX(O$64:O3723)&gt;MAX(P$64:P3722)),MAX(O$64:O3723),""),IF(AND($F3722/INDEX($F$64:$F3723,MATCH(MAX(Q$64:Q3723),Q$64:Q3723,0)-1)&lt;(1-$P$2),MAX(O$64:O3723)&gt;MAX(P$64:P3722)),MAX(O$64:O3723),"")),"")</f>
        <v/>
      </c>
      <c r="Q3723" s="91" t="str">
        <f>IFERROR(IF(E3723="","",IF(O3723&lt;&gt;"",MAX(O$64:O3723)*10+1,IF(AND($F3722/INDEX($F$64:$F3723,MATCH(MAX(Q$64:Q3722),Q$64:Q3722,0)-1)&gt;(1+$O$2),MAX(O$64:O3723)&gt;MAX(P$64:P3722)),MAX(Q$64:Q3722)+1,""))),"")</f>
        <v/>
      </c>
    </row>
    <row r="3724" spans="1:17" x14ac:dyDescent="0.2">
      <c r="A3724" s="13">
        <f>HLOOKUP($E$2,历史数据!$V$3:$AE$5000,ROW(A3722),)</f>
        <v>548609</v>
      </c>
      <c r="B3724" s="41">
        <v>42061</v>
      </c>
      <c r="C3724" s="100">
        <f>IFERROR(IF(A3724&lt;&gt;0,MAX($C$4:C3723)+1,""),"")</f>
        <v>3628</v>
      </c>
      <c r="D3724" s="100"/>
      <c r="E3724" s="99">
        <f t="shared" si="326"/>
        <v>42443</v>
      </c>
      <c r="F3724" s="101">
        <f>IFERROR(VLOOKUP(E3724,历史数据!AH:AJ,3,),"")</f>
        <v>30.142989798489001</v>
      </c>
      <c r="G3724" s="101">
        <f t="shared" si="322"/>
        <v>26.655629629844121</v>
      </c>
      <c r="H3724" s="105">
        <f t="shared" si="323"/>
        <v>4.5922251418186733E-3</v>
      </c>
      <c r="I3724" s="101">
        <f>IFERROR(VLOOKUP(E3724,历史数据!AH:AJ,2,),"")</f>
        <v>29.061334738707501</v>
      </c>
      <c r="J3724" s="104">
        <f t="shared" si="324"/>
        <v>11</v>
      </c>
      <c r="K3724" s="104" t="str">
        <f>IFERROR(IF(AND(J3723=$H$2*1,MAX(K$64:K3723)=MAX(L$64:L3723)),MAX(K$64:K3723)+1,""),"")</f>
        <v/>
      </c>
      <c r="L3724" s="104" t="str">
        <f>IFERROR(IF(AND($F3723/INDEX($F$64:$F3724,MATCH(MAX(M$64:M3724),M$64:M3724,0)-1)&lt;(1-$P$2),MAX(K$64:K3724)&gt;MAX(L$64:L3723)),MAX(K$64:K3724),""),"")</f>
        <v/>
      </c>
      <c r="M3724" s="104" t="str">
        <f>IFERROR(IF(E3724="","",IF(K3724&lt;&gt;"",MAX(M$64:M3723)+1,IF(AND($F3723/INDEX($F$64:$F3724,MATCH(MAX(M$64:M3723),M$64:M3723,0)-1)&gt;(1+$O$2),MAX(K$64:K3724)&gt;MAX(L$64:L3723)),MAX(M$64:M3723)+1,""))),"")</f>
        <v/>
      </c>
      <c r="N3724" s="91">
        <f t="shared" si="325"/>
        <v>90</v>
      </c>
      <c r="O3724" s="91" t="str">
        <f>IFERROR(IF(AND(N3723=$H$2*1,MAX(O$64:O3723)=MAX(P$64:P3723)),MAX(O$64:O3723)+1,""),"")</f>
        <v/>
      </c>
      <c r="P3724" s="91" t="str">
        <f>IFERROR(IF(MOD(MAX(Q$64:Q3724),10*MAX(O$64:O3724))&lt;=2,IF(AND(F3723/INDEX($F$64:$F3724,MATCH(MAX(O$64:O3724),O$64:O3724,0)-1)&lt;(1-$P$2),MAX(O$64:O3724)&gt;MAX(P$64:P3723)),MAX(O$64:O3724),""),IF(AND($F3723/INDEX($F$64:$F3724,MATCH(MAX(Q$64:Q3724),Q$64:Q3724,0)-1)&lt;(1-$P$2),MAX(O$64:O3724)&gt;MAX(P$64:P3723)),MAX(O$64:O3724),"")),"")</f>
        <v/>
      </c>
      <c r="Q3724" s="91" t="str">
        <f>IFERROR(IF(E3724="","",IF(O3724&lt;&gt;"",MAX(O$64:O3724)*10+1,IF(AND($F3723/INDEX($F$64:$F3724,MATCH(MAX(Q$64:Q3723),Q$64:Q3723,0)-1)&gt;(1+$O$2),MAX(O$64:O3724)&gt;MAX(P$64:P3723)),MAX(Q$64:Q3723)+1,""))),"")</f>
        <v/>
      </c>
    </row>
    <row r="3725" spans="1:17" x14ac:dyDescent="0.2">
      <c r="A3725" s="13">
        <f>HLOOKUP($E$2,历史数据!$V$3:$AE$5000,ROW(A3723),)</f>
        <v>859340</v>
      </c>
      <c r="B3725" s="41">
        <v>42062</v>
      </c>
      <c r="C3725" s="100">
        <f>IFERROR(IF(A3725&lt;&gt;0,MAX($C$4:C3724)+1,""),"")</f>
        <v>3629</v>
      </c>
      <c r="D3725" s="100"/>
      <c r="E3725" s="99">
        <f t="shared" si="326"/>
        <v>42444</v>
      </c>
      <c r="F3725" s="101">
        <f>IFERROR(VLOOKUP(E3725,历史数据!AH:AJ,3,),"")</f>
        <v>30.286341673881701</v>
      </c>
      <c r="G3725" s="101">
        <f t="shared" si="322"/>
        <v>26.798981505236842</v>
      </c>
      <c r="H3725" s="105">
        <f t="shared" si="323"/>
        <v>5.3779211890092604E-3</v>
      </c>
      <c r="I3725" s="101">
        <f>IFERROR(VLOOKUP(E3725,历史数据!AH:AJ,2,),"")</f>
        <v>30.156021787161102</v>
      </c>
      <c r="J3725" s="104">
        <f t="shared" si="324"/>
        <v>12</v>
      </c>
      <c r="K3725" s="104" t="str">
        <f>IFERROR(IF(AND(J3724=$H$2*1,MAX(K$64:K3724)=MAX(L$64:L3724)),MAX(K$64:K3724)+1,""),"")</f>
        <v/>
      </c>
      <c r="L3725" s="104" t="str">
        <f>IFERROR(IF(AND($F3724/INDEX($F$64:$F3725,MATCH(MAX(M$64:M3725),M$64:M3725,0)-1)&lt;(1-$P$2),MAX(K$64:K3725)&gt;MAX(L$64:L3724)),MAX(K$64:K3725),""),"")</f>
        <v/>
      </c>
      <c r="M3725" s="104" t="str">
        <f>IFERROR(IF(E3725="","",IF(K3725&lt;&gt;"",MAX(M$64:M3724)+1,IF(AND($F3724/INDEX($F$64:$F3725,MATCH(MAX(M$64:M3724),M$64:M3724,0)-1)&gt;(1+$O$2),MAX(K$64:K3725)&gt;MAX(L$64:L3724)),MAX(M$64:M3724)+1,""))),"")</f>
        <v/>
      </c>
      <c r="N3725" s="91">
        <f t="shared" si="325"/>
        <v>91</v>
      </c>
      <c r="O3725" s="91" t="str">
        <f>IFERROR(IF(AND(N3724=$H$2*1,MAX(O$64:O3724)=MAX(P$64:P3724)),MAX(O$64:O3724)+1,""),"")</f>
        <v/>
      </c>
      <c r="P3725" s="91" t="str">
        <f>IFERROR(IF(MOD(MAX(Q$64:Q3725),10*MAX(O$64:O3725))&lt;=2,IF(AND(F3724/INDEX($F$64:$F3725,MATCH(MAX(O$64:O3725),O$64:O3725,0)-1)&lt;(1-$P$2),MAX(O$64:O3725)&gt;MAX(P$64:P3724)),MAX(O$64:O3725),""),IF(AND($F3724/INDEX($F$64:$F3725,MATCH(MAX(Q$64:Q3725),Q$64:Q3725,0)-1)&lt;(1-$P$2),MAX(O$64:O3725)&gt;MAX(P$64:P3724)),MAX(O$64:O3725),"")),"")</f>
        <v/>
      </c>
      <c r="Q3725" s="91" t="str">
        <f>IFERROR(IF(E3725="","",IF(O3725&lt;&gt;"",MAX(O$64:O3725)*10+1,IF(AND($F3724/INDEX($F$64:$F3725,MATCH(MAX(Q$64:Q3724),Q$64:Q3724,0)-1)&gt;(1+$O$2),MAX(O$64:O3725)&gt;MAX(P$64:P3724)),MAX(Q$64:Q3724)+1,""))),"")</f>
        <v/>
      </c>
    </row>
    <row r="3726" spans="1:17" x14ac:dyDescent="0.2">
      <c r="A3726" s="13">
        <f>HLOOKUP($E$2,历史数据!$V$3:$AE$5000,ROW(A3724),)</f>
        <v>1599887</v>
      </c>
      <c r="B3726" s="41">
        <v>42065</v>
      </c>
      <c r="C3726" s="100">
        <f>IFERROR(IF(A3726&lt;&gt;0,MAX($C$4:C3725)+1,""),"")</f>
        <v>3630</v>
      </c>
      <c r="D3726" s="100"/>
      <c r="E3726" s="99">
        <f t="shared" si="326"/>
        <v>42445</v>
      </c>
      <c r="F3726" s="101">
        <f>IFERROR(VLOOKUP(E3726,历史数据!AH:AJ,3,),"")</f>
        <v>30.286341673881701</v>
      </c>
      <c r="G3726" s="101">
        <f t="shared" si="322"/>
        <v>26.942984980063173</v>
      </c>
      <c r="H3726" s="105">
        <f t="shared" si="323"/>
        <v>5.3734681968489184E-3</v>
      </c>
      <c r="I3726" s="101">
        <f>IFERROR(VLOOKUP(E3726,历史数据!AH:AJ,2,),"")</f>
        <v>30.872781164124699</v>
      </c>
      <c r="J3726" s="104">
        <f t="shared" si="324"/>
        <v>13</v>
      </c>
      <c r="K3726" s="104" t="str">
        <f>IFERROR(IF(AND(J3725=$H$2*1,MAX(K$64:K3725)=MAX(L$64:L3725)),MAX(K$64:K3725)+1,""),"")</f>
        <v/>
      </c>
      <c r="L3726" s="104" t="str">
        <f>IFERROR(IF(AND($F3725/INDEX($F$64:$F3726,MATCH(MAX(M$64:M3726),M$64:M3726,0)-1)&lt;(1-$P$2),MAX(K$64:K3726)&gt;MAX(L$64:L3725)),MAX(K$64:K3726),""),"")</f>
        <v/>
      </c>
      <c r="M3726" s="104" t="str">
        <f>IFERROR(IF(E3726="","",IF(K3726&lt;&gt;"",MAX(M$64:M3725)+1,IF(AND($F3725/INDEX($F$64:$F3726,MATCH(MAX(M$64:M3725),M$64:M3725,0)-1)&gt;(1+$O$2),MAX(K$64:K3726)&gt;MAX(L$64:L3725)),MAX(M$64:M3725)+1,""))),"")</f>
        <v/>
      </c>
      <c r="N3726" s="91">
        <f t="shared" si="325"/>
        <v>92</v>
      </c>
      <c r="O3726" s="91" t="str">
        <f>IFERROR(IF(AND(N3725=$H$2*1,MAX(O$64:O3725)=MAX(P$64:P3725)),MAX(O$64:O3725)+1,""),"")</f>
        <v/>
      </c>
      <c r="P3726" s="91" t="str">
        <f>IFERROR(IF(MOD(MAX(Q$64:Q3726),10*MAX(O$64:O3726))&lt;=2,IF(AND(F3725/INDEX($F$64:$F3726,MATCH(MAX(O$64:O3726),O$64:O3726,0)-1)&lt;(1-$P$2),MAX(O$64:O3726)&gt;MAX(P$64:P3725)),MAX(O$64:O3726),""),IF(AND($F3725/INDEX($F$64:$F3726,MATCH(MAX(Q$64:Q3726),Q$64:Q3726,0)-1)&lt;(1-$P$2),MAX(O$64:O3726)&gt;MAX(P$64:P3725)),MAX(O$64:O3726),"")),"")</f>
        <v/>
      </c>
      <c r="Q3726" s="91" t="str">
        <f>IFERROR(IF(E3726="","",IF(O3726&lt;&gt;"",MAX(O$64:O3726)*10+1,IF(AND($F3725/INDEX($F$64:$F3726,MATCH(MAX(Q$64:Q3725),Q$64:Q3725,0)-1)&gt;(1+$O$2),MAX(O$64:O3726)&gt;MAX(P$64:P3725)),MAX(Q$64:Q3725)+1,""))),"")</f>
        <v/>
      </c>
    </row>
    <row r="3727" spans="1:17" x14ac:dyDescent="0.2">
      <c r="A3727" s="13">
        <f>HLOOKUP($E$2,历史数据!$V$3:$AE$5000,ROW(A3725),)</f>
        <v>1099410</v>
      </c>
      <c r="B3727" s="41">
        <v>42066</v>
      </c>
      <c r="C3727" s="100">
        <f>IFERROR(IF(A3727&lt;&gt;0,MAX($C$4:C3726)+1,""),"")</f>
        <v>3631</v>
      </c>
      <c r="D3727" s="100"/>
      <c r="E3727" s="99">
        <f t="shared" si="326"/>
        <v>42446</v>
      </c>
      <c r="F3727" s="101">
        <f>IFERROR(VLOOKUP(E3727,历史数据!AH:AJ,3,),"")</f>
        <v>31.563476563744199</v>
      </c>
      <c r="G3727" s="101">
        <f t="shared" si="322"/>
        <v>27.107188037331206</v>
      </c>
      <c r="H3727" s="105">
        <f t="shared" si="323"/>
        <v>6.0944641950229084E-3</v>
      </c>
      <c r="I3727" s="101">
        <f>IFERROR(VLOOKUP(E3727,历史数据!AH:AJ,2,),"")</f>
        <v>30.286341673881701</v>
      </c>
      <c r="J3727" s="104">
        <f t="shared" si="324"/>
        <v>14</v>
      </c>
      <c r="K3727" s="104" t="str">
        <f>IFERROR(IF(AND(J3726=$H$2*1,MAX(K$64:K3726)=MAX(L$64:L3726)),MAX(K$64:K3726)+1,""),"")</f>
        <v/>
      </c>
      <c r="L3727" s="104" t="str">
        <f>IFERROR(IF(AND($F3726/INDEX($F$64:$F3727,MATCH(MAX(M$64:M3727),M$64:M3727,0)-1)&lt;(1-$P$2),MAX(K$64:K3727)&gt;MAX(L$64:L3726)),MAX(K$64:K3727),""),"")</f>
        <v/>
      </c>
      <c r="M3727" s="104" t="str">
        <f>IFERROR(IF(E3727="","",IF(K3727&lt;&gt;"",MAX(M$64:M3726)+1,IF(AND($F3726/INDEX($F$64:$F3727,MATCH(MAX(M$64:M3726),M$64:M3726,0)-1)&gt;(1+$O$2),MAX(K$64:K3727)&gt;MAX(L$64:L3726)),MAX(M$64:M3726)+1,""))),"")</f>
        <v/>
      </c>
      <c r="N3727" s="91">
        <f t="shared" si="325"/>
        <v>93</v>
      </c>
      <c r="O3727" s="91" t="str">
        <f>IFERROR(IF(AND(N3726=$H$2*1,MAX(O$64:O3726)=MAX(P$64:P3726)),MAX(O$64:O3726)+1,""),"")</f>
        <v/>
      </c>
      <c r="P3727" s="91" t="str">
        <f>IFERROR(IF(MOD(MAX(Q$64:Q3727),10*MAX(O$64:O3727))&lt;=2,IF(AND(F3726/INDEX($F$64:$F3727,MATCH(MAX(O$64:O3727),O$64:O3727,0)-1)&lt;(1-$P$2),MAX(O$64:O3727)&gt;MAX(P$64:P3726)),MAX(O$64:O3727),""),IF(AND($F3726/INDEX($F$64:$F3727,MATCH(MAX(Q$64:Q3727),Q$64:Q3727,0)-1)&lt;(1-$P$2),MAX(O$64:O3727)&gt;MAX(P$64:P3726)),MAX(O$64:O3727),"")),"")</f>
        <v/>
      </c>
      <c r="Q3727" s="91" t="str">
        <f>IFERROR(IF(E3727="","",IF(O3727&lt;&gt;"",MAX(O$64:O3727)*10+1,IF(AND($F3726/INDEX($F$64:$F3727,MATCH(MAX(Q$64:Q3726),Q$64:Q3726,0)-1)&gt;(1+$O$2),MAX(O$64:O3727)&gt;MAX(P$64:P3726)),MAX(Q$64:Q3726)+1,""))),"")</f>
        <v/>
      </c>
    </row>
    <row r="3728" spans="1:17" x14ac:dyDescent="0.2">
      <c r="A3728" s="13">
        <f>HLOOKUP($E$2,历史数据!$V$3:$AE$5000,ROW(A3726),)</f>
        <v>588125</v>
      </c>
      <c r="B3728" s="41">
        <v>42067</v>
      </c>
      <c r="C3728" s="100">
        <f>IFERROR(IF(A3728&lt;&gt;0,MAX($C$4:C3727)+1,""),"")</f>
        <v>3632</v>
      </c>
      <c r="D3728" s="100"/>
      <c r="E3728" s="99">
        <f t="shared" si="326"/>
        <v>42447</v>
      </c>
      <c r="F3728" s="101">
        <f>IFERROR(VLOOKUP(E3728,历史数据!AH:AJ,3,),"")</f>
        <v>32.436619804772697</v>
      </c>
      <c r="G3728" s="101">
        <f t="shared" si="322"/>
        <v>27.287898280250523</v>
      </c>
      <c r="H3728" s="105">
        <f t="shared" si="323"/>
        <v>6.6665064141087083E-3</v>
      </c>
      <c r="I3728" s="101">
        <f>IFERROR(VLOOKUP(E3728,历史数据!AH:AJ,2,),"")</f>
        <v>31.993532189922401</v>
      </c>
      <c r="J3728" s="104">
        <f t="shared" si="324"/>
        <v>15</v>
      </c>
      <c r="K3728" s="104" t="str">
        <f>IFERROR(IF(AND(J3727=$H$2*1,MAX(K$64:K3727)=MAX(L$64:L3727)),MAX(K$64:K3727)+1,""),"")</f>
        <v/>
      </c>
      <c r="L3728" s="104" t="str">
        <f>IFERROR(IF(AND($F3727/INDEX($F$64:$F3728,MATCH(MAX(M$64:M3728),M$64:M3728,0)-1)&lt;(1-$P$2),MAX(K$64:K3728)&gt;MAX(L$64:L3727)),MAX(K$64:K3728),""),"")</f>
        <v/>
      </c>
      <c r="M3728" s="104" t="str">
        <f>IFERROR(IF(E3728="","",IF(K3728&lt;&gt;"",MAX(M$64:M3727)+1,IF(AND($F3727/INDEX($F$64:$F3728,MATCH(MAX(M$64:M3727),M$64:M3727,0)-1)&gt;(1+$O$2),MAX(K$64:K3728)&gt;MAX(L$64:L3727)),MAX(M$64:M3727)+1,""))),"")</f>
        <v/>
      </c>
      <c r="N3728" s="91">
        <f t="shared" si="325"/>
        <v>94</v>
      </c>
      <c r="O3728" s="91" t="str">
        <f>IFERROR(IF(AND(N3727=$H$2*1,MAX(O$64:O3727)=MAX(P$64:P3727)),MAX(O$64:O3727)+1,""),"")</f>
        <v/>
      </c>
      <c r="P3728" s="91" t="str">
        <f>IFERROR(IF(MOD(MAX(Q$64:Q3728),10*MAX(O$64:O3728))&lt;=2,IF(AND(F3727/INDEX($F$64:$F3728,MATCH(MAX(O$64:O3728),O$64:O3728,0)-1)&lt;(1-$P$2),MAX(O$64:O3728)&gt;MAX(P$64:P3727)),MAX(O$64:O3728),""),IF(AND($F3727/INDEX($F$64:$F3728,MATCH(MAX(Q$64:Q3728),Q$64:Q3728,0)-1)&lt;(1-$P$2),MAX(O$64:O3728)&gt;MAX(P$64:P3727)),MAX(O$64:O3728),"")),"")</f>
        <v/>
      </c>
      <c r="Q3728" s="91" t="str">
        <f>IFERROR(IF(E3728="","",IF(O3728&lt;&gt;"",MAX(O$64:O3728)*10+1,IF(AND($F3727/INDEX($F$64:$F3728,MATCH(MAX(Q$64:Q3727),Q$64:Q3727,0)-1)&gt;(1+$O$2),MAX(O$64:O3728)&gt;MAX(P$64:P3727)),MAX(Q$64:Q3727)+1,""))),"")</f>
        <v/>
      </c>
    </row>
    <row r="3729" spans="1:17" x14ac:dyDescent="0.2">
      <c r="A3729" s="13">
        <f>HLOOKUP($E$2,历史数据!$V$3:$AE$5000,ROW(A3727),)</f>
        <v>1158656</v>
      </c>
      <c r="B3729" s="41">
        <v>42068</v>
      </c>
      <c r="C3729" s="100">
        <f>IFERROR(IF(A3729&lt;&gt;0,MAX($C$4:C3728)+1,""),"")</f>
        <v>3633</v>
      </c>
      <c r="D3729" s="100"/>
      <c r="E3729" s="99">
        <f t="shared" si="326"/>
        <v>42450</v>
      </c>
      <c r="F3729" s="101">
        <f>IFERROR(VLOOKUP(E3729,历史数据!AH:AJ,3,),"")</f>
        <v>32.749387532902297</v>
      </c>
      <c r="G3729" s="101">
        <f t="shared" si="322"/>
        <v>27.460789329966602</v>
      </c>
      <c r="H3729" s="105">
        <f t="shared" si="323"/>
        <v>6.3358140645521921E-3</v>
      </c>
      <c r="I3729" s="101">
        <f>IFERROR(VLOOKUP(E3729,历史数据!AH:AJ,2,),"")</f>
        <v>32.619067646181598</v>
      </c>
      <c r="J3729" s="104">
        <f t="shared" si="324"/>
        <v>16</v>
      </c>
      <c r="K3729" s="104" t="str">
        <f>IFERROR(IF(AND(J3728=$H$2*1,MAX(K$64:K3728)=MAX(L$64:L3728)),MAX(K$64:K3728)+1,""),"")</f>
        <v/>
      </c>
      <c r="L3729" s="104" t="str">
        <f>IFERROR(IF(AND($F3728/INDEX($F$64:$F3729,MATCH(MAX(M$64:M3729),M$64:M3729,0)-1)&lt;(1-$P$2),MAX(K$64:K3729)&gt;MAX(L$64:L3728)),MAX(K$64:K3729),""),"")</f>
        <v/>
      </c>
      <c r="M3729" s="104" t="str">
        <f>IFERROR(IF(E3729="","",IF(K3729&lt;&gt;"",MAX(M$64:M3728)+1,IF(AND($F3728/INDEX($F$64:$F3729,MATCH(MAX(M$64:M3728),M$64:M3728,0)-1)&gt;(1+$O$2),MAX(K$64:K3729)&gt;MAX(L$64:L3728)),MAX(M$64:M3728)+1,""))),"")</f>
        <v/>
      </c>
      <c r="N3729" s="91">
        <f t="shared" si="325"/>
        <v>95</v>
      </c>
      <c r="O3729" s="91" t="str">
        <f>IFERROR(IF(AND(N3728=$H$2*1,MAX(O$64:O3728)=MAX(P$64:P3728)),MAX(O$64:O3728)+1,""),"")</f>
        <v/>
      </c>
      <c r="P3729" s="91" t="str">
        <f>IFERROR(IF(MOD(MAX(Q$64:Q3729),10*MAX(O$64:O3729))&lt;=2,IF(AND(F3728/INDEX($F$64:$F3729,MATCH(MAX(O$64:O3729),O$64:O3729,0)-1)&lt;(1-$P$2),MAX(O$64:O3729)&gt;MAX(P$64:P3728)),MAX(O$64:O3729),""),IF(AND($F3728/INDEX($F$64:$F3729,MATCH(MAX(Q$64:Q3729),Q$64:Q3729,0)-1)&lt;(1-$P$2),MAX(O$64:O3729)&gt;MAX(P$64:P3728)),MAX(O$64:O3729),"")),"")</f>
        <v/>
      </c>
      <c r="Q3729" s="91" t="str">
        <f>IFERROR(IF(E3729="","",IF(O3729&lt;&gt;"",MAX(O$64:O3729)*10+1,IF(AND($F3728/INDEX($F$64:$F3729,MATCH(MAX(Q$64:Q3728),Q$64:Q3728,0)-1)&gt;(1+$O$2),MAX(O$64:O3729)&gt;MAX(P$64:P3728)),MAX(Q$64:Q3728)+1,""))),"")</f>
        <v/>
      </c>
    </row>
    <row r="3730" spans="1:17" x14ac:dyDescent="0.2">
      <c r="A3730" s="13">
        <f>HLOOKUP($E$2,历史数据!$V$3:$AE$5000,ROW(A3728),)</f>
        <v>733900</v>
      </c>
      <c r="B3730" s="41">
        <v>42069</v>
      </c>
      <c r="C3730" s="100">
        <f>IFERROR(IF(A3730&lt;&gt;0,MAX($C$4:C3729)+1,""),"")</f>
        <v>3634</v>
      </c>
      <c r="D3730" s="100"/>
      <c r="E3730" s="99">
        <f t="shared" si="326"/>
        <v>42451</v>
      </c>
      <c r="F3730" s="101">
        <f>IFERROR(VLOOKUP(E3730,历史数据!AH:AJ,3,),"")</f>
        <v>32.293267929379901</v>
      </c>
      <c r="G3730" s="101">
        <f t="shared" si="322"/>
        <v>27.607399202527343</v>
      </c>
      <c r="H3730" s="105">
        <f t="shared" si="323"/>
        <v>5.3388804960807779E-3</v>
      </c>
      <c r="I3730" s="101">
        <f>IFERROR(VLOOKUP(E3730,历史数据!AH:AJ,2,),"")</f>
        <v>32.553907702821299</v>
      </c>
      <c r="J3730" s="104">
        <f t="shared" si="324"/>
        <v>17</v>
      </c>
      <c r="K3730" s="104" t="str">
        <f>IFERROR(IF(AND(J3729=$H$2*1,MAX(K$64:K3729)=MAX(L$64:L3729)),MAX(K$64:K3729)+1,""),"")</f>
        <v/>
      </c>
      <c r="L3730" s="104" t="str">
        <f>IFERROR(IF(AND($F3729/INDEX($F$64:$F3730,MATCH(MAX(M$64:M3730),M$64:M3730,0)-1)&lt;(1-$P$2),MAX(K$64:K3730)&gt;MAX(L$64:L3729)),MAX(K$64:K3730),""),"")</f>
        <v/>
      </c>
      <c r="M3730" s="104" t="str">
        <f>IFERROR(IF(E3730="","",IF(K3730&lt;&gt;"",MAX(M$64:M3729)+1,IF(AND($F3729/INDEX($F$64:$F3730,MATCH(MAX(M$64:M3729),M$64:M3729,0)-1)&gt;(1+$O$2),MAX(K$64:K3730)&gt;MAX(L$64:L3729)),MAX(M$64:M3729)+1,""))),"")</f>
        <v/>
      </c>
      <c r="N3730" s="91">
        <f t="shared" si="325"/>
        <v>96</v>
      </c>
      <c r="O3730" s="91" t="str">
        <f>IFERROR(IF(AND(N3729=$H$2*1,MAX(O$64:O3729)=MAX(P$64:P3729)),MAX(O$64:O3729)+1,""),"")</f>
        <v/>
      </c>
      <c r="P3730" s="91" t="str">
        <f>IFERROR(IF(MOD(MAX(Q$64:Q3730),10*MAX(O$64:O3730))&lt;=2,IF(AND(F3729/INDEX($F$64:$F3730,MATCH(MAX(O$64:O3730),O$64:O3730,0)-1)&lt;(1-$P$2),MAX(O$64:O3730)&gt;MAX(P$64:P3729)),MAX(O$64:O3730),""),IF(AND($F3729/INDEX($F$64:$F3730,MATCH(MAX(Q$64:Q3730),Q$64:Q3730,0)-1)&lt;(1-$P$2),MAX(O$64:O3730)&gt;MAX(P$64:P3729)),MAX(O$64:O3730),"")),"")</f>
        <v/>
      </c>
      <c r="Q3730" s="91" t="str">
        <f>IFERROR(IF(E3730="","",IF(O3730&lt;&gt;"",MAX(O$64:O3730)*10+1,IF(AND($F3729/INDEX($F$64:$F3730,MATCH(MAX(Q$64:Q3729),Q$64:Q3729,0)-1)&gt;(1+$O$2),MAX(O$64:O3730)&gt;MAX(P$64:P3729)),MAX(Q$64:Q3729)+1,""))),"")</f>
        <v/>
      </c>
    </row>
    <row r="3731" spans="1:17" x14ac:dyDescent="0.2">
      <c r="A3731" s="13">
        <f>HLOOKUP($E$2,历史数据!$V$3:$AE$5000,ROW(A3729),)</f>
        <v>930270</v>
      </c>
      <c r="B3731" s="41">
        <v>42072</v>
      </c>
      <c r="C3731" s="100">
        <f>IFERROR(IF(A3731&lt;&gt;0,MAX($C$4:C3730)+1,""),"")</f>
        <v>3635</v>
      </c>
      <c r="D3731" s="100"/>
      <c r="E3731" s="99">
        <f t="shared" si="326"/>
        <v>42452</v>
      </c>
      <c r="F3731" s="101">
        <f>IFERROR(VLOOKUP(E3731,历史数据!AH:AJ,3,),"")</f>
        <v>32.215075997347498</v>
      </c>
      <c r="G3731" s="101">
        <f t="shared" si="322"/>
        <v>27.73315789321278</v>
      </c>
      <c r="H3731" s="105">
        <f t="shared" si="323"/>
        <v>4.5552530958412607E-3</v>
      </c>
      <c r="I3731" s="101">
        <f>IFERROR(VLOOKUP(E3731,历史数据!AH:AJ,2,),"")</f>
        <v>32.306299918051998</v>
      </c>
      <c r="J3731" s="104">
        <f t="shared" si="324"/>
        <v>18</v>
      </c>
      <c r="K3731" s="104" t="str">
        <f>IFERROR(IF(AND(J3730=$H$2*1,MAX(K$64:K3730)=MAX(L$64:L3730)),MAX(K$64:K3730)+1,""),"")</f>
        <v/>
      </c>
      <c r="L3731" s="104" t="str">
        <f>IFERROR(IF(AND($F3730/INDEX($F$64:$F3731,MATCH(MAX(M$64:M3731),M$64:M3731,0)-1)&lt;(1-$P$2),MAX(K$64:K3731)&gt;MAX(L$64:L3730)),MAX(K$64:K3731),""),"")</f>
        <v/>
      </c>
      <c r="M3731" s="104" t="str">
        <f>IFERROR(IF(E3731="","",IF(K3731&lt;&gt;"",MAX(M$64:M3730)+1,IF(AND($F3730/INDEX($F$64:$F3731,MATCH(MAX(M$64:M3730),M$64:M3730,0)-1)&gt;(1+$O$2),MAX(K$64:K3731)&gt;MAX(L$64:L3730)),MAX(M$64:M3730)+1,""))),"")</f>
        <v/>
      </c>
      <c r="N3731" s="91">
        <f t="shared" si="325"/>
        <v>97</v>
      </c>
      <c r="O3731" s="91" t="str">
        <f>IFERROR(IF(AND(N3730=$H$2*1,MAX(O$64:O3730)=MAX(P$64:P3730)),MAX(O$64:O3730)+1,""),"")</f>
        <v/>
      </c>
      <c r="P3731" s="91" t="str">
        <f>IFERROR(IF(MOD(MAX(Q$64:Q3731),10*MAX(O$64:O3731))&lt;=2,IF(AND(F3730/INDEX($F$64:$F3731,MATCH(MAX(O$64:O3731),O$64:O3731,0)-1)&lt;(1-$P$2),MAX(O$64:O3731)&gt;MAX(P$64:P3730)),MAX(O$64:O3731),""),IF(AND($F3730/INDEX($F$64:$F3731,MATCH(MAX(Q$64:Q3731),Q$64:Q3731,0)-1)&lt;(1-$P$2),MAX(O$64:O3731)&gt;MAX(P$64:P3730)),MAX(O$64:O3731),"")),"")</f>
        <v/>
      </c>
      <c r="Q3731" s="91" t="str">
        <f>IFERROR(IF(E3731="","",IF(O3731&lt;&gt;"",MAX(O$64:O3731)*10+1,IF(AND($F3730/INDEX($F$64:$F3731,MATCH(MAX(Q$64:Q3730),Q$64:Q3730,0)-1)&gt;(1+$O$2),MAX(O$64:O3731)&gt;MAX(P$64:P3730)),MAX(Q$64:Q3730)+1,""))),"")</f>
        <v/>
      </c>
    </row>
    <row r="3732" spans="1:17" x14ac:dyDescent="0.2">
      <c r="A3732" s="13">
        <f>HLOOKUP($E$2,历史数据!$V$3:$AE$5000,ROW(A3730),)</f>
        <v>663619</v>
      </c>
      <c r="B3732" s="41">
        <v>42073</v>
      </c>
      <c r="C3732" s="100">
        <f>IFERROR(IF(A3732&lt;&gt;0,MAX($C$4:C3731)+1,""),"")</f>
        <v>3636</v>
      </c>
      <c r="D3732" s="100"/>
      <c r="E3732" s="99">
        <f t="shared" si="326"/>
        <v>42453</v>
      </c>
      <c r="F3732" s="101">
        <f>IFERROR(VLOOKUP(E3732,历史数据!AH:AJ,3,),"")</f>
        <v>33.831042592683701</v>
      </c>
      <c r="G3732" s="101">
        <f t="shared" si="322"/>
        <v>27.865215378423052</v>
      </c>
      <c r="H3732" s="105">
        <f t="shared" si="323"/>
        <v>4.7617182911070532E-3</v>
      </c>
      <c r="I3732" s="101">
        <f>IFERROR(VLOOKUP(E3732,历史数据!AH:AJ,2,),"")</f>
        <v>32.215075997347498</v>
      </c>
      <c r="J3732" s="104">
        <f t="shared" si="324"/>
        <v>19</v>
      </c>
      <c r="K3732" s="104" t="str">
        <f>IFERROR(IF(AND(J3731=$H$2*1,MAX(K$64:K3731)=MAX(L$64:L3731)),MAX(K$64:K3731)+1,""),"")</f>
        <v/>
      </c>
      <c r="L3732" s="104" t="str">
        <f>IFERROR(IF(AND($F3731/INDEX($F$64:$F3732,MATCH(MAX(M$64:M3732),M$64:M3732,0)-1)&lt;(1-$P$2),MAX(K$64:K3732)&gt;MAX(L$64:L3731)),MAX(K$64:K3732),""),"")</f>
        <v/>
      </c>
      <c r="M3732" s="104" t="str">
        <f>IFERROR(IF(E3732="","",IF(K3732&lt;&gt;"",MAX(M$64:M3731)+1,IF(AND($F3731/INDEX($F$64:$F3732,MATCH(MAX(M$64:M3731),M$64:M3731,0)-1)&gt;(1+$O$2),MAX(K$64:K3732)&gt;MAX(L$64:L3731)),MAX(M$64:M3731)+1,""))),"")</f>
        <v/>
      </c>
      <c r="N3732" s="91">
        <f t="shared" si="325"/>
        <v>98</v>
      </c>
      <c r="O3732" s="91" t="str">
        <f>IFERROR(IF(AND(N3731=$H$2*1,MAX(O$64:O3731)=MAX(P$64:P3731)),MAX(O$64:O3731)+1,""),"")</f>
        <v/>
      </c>
      <c r="P3732" s="91" t="str">
        <f>IFERROR(IF(MOD(MAX(Q$64:Q3732),10*MAX(O$64:O3732))&lt;=2,IF(AND(F3731/INDEX($F$64:$F3732,MATCH(MAX(O$64:O3732),O$64:O3732,0)-1)&lt;(1-$P$2),MAX(O$64:O3732)&gt;MAX(P$64:P3731)),MAX(O$64:O3732),""),IF(AND($F3731/INDEX($F$64:$F3732,MATCH(MAX(Q$64:Q3732),Q$64:Q3732,0)-1)&lt;(1-$P$2),MAX(O$64:O3732)&gt;MAX(P$64:P3731)),MAX(O$64:O3732),"")),"")</f>
        <v/>
      </c>
      <c r="Q3732" s="91" t="str">
        <f>IFERROR(IF(E3732="","",IF(O3732&lt;&gt;"",MAX(O$64:O3732)*10+1,IF(AND($F3731/INDEX($F$64:$F3732,MATCH(MAX(Q$64:Q3731),Q$64:Q3731,0)-1)&gt;(1+$O$2),MAX(O$64:O3732)&gt;MAX(P$64:P3731)),MAX(Q$64:Q3731)+1,""))),"")</f>
        <v/>
      </c>
    </row>
    <row r="3733" spans="1:17" x14ac:dyDescent="0.2">
      <c r="A3733" s="13">
        <f>HLOOKUP($E$2,历史数据!$V$3:$AE$5000,ROW(A3731),)</f>
        <v>1026550</v>
      </c>
      <c r="B3733" s="41">
        <v>42074</v>
      </c>
      <c r="C3733" s="100">
        <f>IFERROR(IF(A3733&lt;&gt;0,MAX($C$4:C3732)+1,""),"")</f>
        <v>3637</v>
      </c>
      <c r="D3733" s="100"/>
      <c r="E3733" s="99">
        <f t="shared" si="326"/>
        <v>42454</v>
      </c>
      <c r="F3733" s="101">
        <f>IFERROR(VLOOKUP(E3733,历史数据!AH:AJ,3,),"")</f>
        <v>34.313226173550198</v>
      </c>
      <c r="G3733" s="101">
        <f t="shared" si="322"/>
        <v>28.025508839089465</v>
      </c>
      <c r="H3733" s="105">
        <f t="shared" si="323"/>
        <v>5.7524572657901007E-3</v>
      </c>
      <c r="I3733" s="101">
        <f>IFERROR(VLOOKUP(E3733,历史数据!AH:AJ,2,),"")</f>
        <v>34.534769980975298</v>
      </c>
      <c r="J3733" s="104">
        <f t="shared" si="324"/>
        <v>20</v>
      </c>
      <c r="K3733" s="104" t="str">
        <f>IFERROR(IF(AND(J3732=$H$2*1,MAX(K$64:K3732)=MAX(L$64:L3732)),MAX(K$64:K3732)+1,""),"")</f>
        <v/>
      </c>
      <c r="L3733" s="104" t="str">
        <f>IFERROR(IF(AND($F3732/INDEX($F$64:$F3733,MATCH(MAX(M$64:M3733),M$64:M3733,0)-1)&lt;(1-$P$2),MAX(K$64:K3733)&gt;MAX(L$64:L3732)),MAX(K$64:K3733),""),"")</f>
        <v/>
      </c>
      <c r="M3733" s="104" t="str">
        <f>IFERROR(IF(E3733="","",IF(K3733&lt;&gt;"",MAX(M$64:M3732)+1,IF(AND($F3732/INDEX($F$64:$F3733,MATCH(MAX(M$64:M3732),M$64:M3732,0)-1)&gt;(1+$O$2),MAX(K$64:K3733)&gt;MAX(L$64:L3732)),MAX(M$64:M3732)+1,""))),"")</f>
        <v/>
      </c>
      <c r="N3733" s="91">
        <f t="shared" si="325"/>
        <v>99</v>
      </c>
      <c r="O3733" s="91" t="str">
        <f>IFERROR(IF(AND(N3732=$H$2*1,MAX(O$64:O3732)=MAX(P$64:P3732)),MAX(O$64:O3732)+1,""),"")</f>
        <v/>
      </c>
      <c r="P3733" s="91" t="str">
        <f>IFERROR(IF(MOD(MAX(Q$64:Q3733),10*MAX(O$64:O3733))&lt;=2,IF(AND(F3732/INDEX($F$64:$F3733,MATCH(MAX(O$64:O3733),O$64:O3733,0)-1)&lt;(1-$P$2),MAX(O$64:O3733)&gt;MAX(P$64:P3732)),MAX(O$64:O3733),""),IF(AND($F3732/INDEX($F$64:$F3733,MATCH(MAX(Q$64:Q3733),Q$64:Q3733,0)-1)&lt;(1-$P$2),MAX(O$64:O3733)&gt;MAX(P$64:P3732)),MAX(O$64:O3733),"")),"")</f>
        <v/>
      </c>
      <c r="Q3733" s="91" t="str">
        <f>IFERROR(IF(E3733="","",IF(O3733&lt;&gt;"",MAX(O$64:O3733)*10+1,IF(AND($F3732/INDEX($F$64:$F3733,MATCH(MAX(Q$64:Q3732),Q$64:Q3732,0)-1)&gt;(1+$O$2),MAX(O$64:O3733)&gt;MAX(P$64:P3732)),MAX(Q$64:Q3732)+1,""))),"")</f>
        <v/>
      </c>
    </row>
    <row r="3734" spans="1:17" x14ac:dyDescent="0.2">
      <c r="A3734" s="13">
        <f>HLOOKUP($E$2,历史数据!$V$3:$AE$5000,ROW(A3732),)</f>
        <v>836875</v>
      </c>
      <c r="B3734" s="41">
        <v>42075</v>
      </c>
      <c r="C3734" s="100">
        <f>IFERROR(IF(A3734&lt;&gt;0,MAX($C$4:C3733)+1,""),"")</f>
        <v>3638</v>
      </c>
      <c r="D3734" s="100"/>
      <c r="E3734" s="99">
        <f t="shared" si="326"/>
        <v>42457</v>
      </c>
      <c r="F3734" s="101">
        <f>IFERROR(VLOOKUP(E3734,历史数据!AH:AJ,3,),"")</f>
        <v>33.231571113768702</v>
      </c>
      <c r="G3734" s="101">
        <f t="shared" si="322"/>
        <v>28.188408697490289</v>
      </c>
      <c r="H3734" s="105">
        <f t="shared" si="323"/>
        <v>5.8125566724274158E-3</v>
      </c>
      <c r="I3734" s="101">
        <f>IFERROR(VLOOKUP(E3734,历史数据!AH:AJ,2,),"")</f>
        <v>34.404450094254699</v>
      </c>
      <c r="J3734" s="104">
        <f t="shared" si="324"/>
        <v>21</v>
      </c>
      <c r="K3734" s="104" t="str">
        <f>IFERROR(IF(AND(J3733=$H$2*1,MAX(K$64:K3733)=MAX(L$64:L3733)),MAX(K$64:K3733)+1,""),"")</f>
        <v/>
      </c>
      <c r="L3734" s="104" t="str">
        <f>IFERROR(IF(AND($F3733/INDEX($F$64:$F3734,MATCH(MAX(M$64:M3734),M$64:M3734,0)-1)&lt;(1-$P$2),MAX(K$64:K3734)&gt;MAX(L$64:L3733)),MAX(K$64:K3734),""),"")</f>
        <v/>
      </c>
      <c r="M3734" s="104" t="str">
        <f>IFERROR(IF(E3734="","",IF(K3734&lt;&gt;"",MAX(M$64:M3733)+1,IF(AND($F3733/INDEX($F$64:$F3734,MATCH(MAX(M$64:M3733),M$64:M3733,0)-1)&gt;(1+$O$2),MAX(K$64:K3734)&gt;MAX(L$64:L3733)),MAX(M$64:M3733)+1,""))),"")</f>
        <v/>
      </c>
      <c r="N3734" s="91">
        <f t="shared" si="325"/>
        <v>100</v>
      </c>
      <c r="O3734" s="91" t="str">
        <f>IFERROR(IF(AND(N3733=$H$2*1,MAX(O$64:O3733)=MAX(P$64:P3733)),MAX(O$64:O3733)+1,""),"")</f>
        <v/>
      </c>
      <c r="P3734" s="91" t="str">
        <f>IFERROR(IF(MOD(MAX(Q$64:Q3734),10*MAX(O$64:O3734))&lt;=2,IF(AND(F3733/INDEX($F$64:$F3734,MATCH(MAX(O$64:O3734),O$64:O3734,0)-1)&lt;(1-$P$2),MAX(O$64:O3734)&gt;MAX(P$64:P3733)),MAX(O$64:O3734),""),IF(AND($F3733/INDEX($F$64:$F3734,MATCH(MAX(Q$64:Q3734),Q$64:Q3734,0)-1)&lt;(1-$P$2),MAX(O$64:O3734)&gt;MAX(P$64:P3733)),MAX(O$64:O3734),"")),"")</f>
        <v/>
      </c>
      <c r="Q3734" s="91" t="str">
        <f>IFERROR(IF(E3734="","",IF(O3734&lt;&gt;"",MAX(O$64:O3734)*10+1,IF(AND($F3733/INDEX($F$64:$F3734,MATCH(MAX(Q$64:Q3733),Q$64:Q3733,0)-1)&gt;(1+$O$2),MAX(O$64:O3734)&gt;MAX(P$64:P3733)),MAX(Q$64:Q3733)+1,""))),"")</f>
        <v/>
      </c>
    </row>
    <row r="3735" spans="1:17" x14ac:dyDescent="0.2">
      <c r="A3735" s="13">
        <f>HLOOKUP($E$2,历史数据!$V$3:$AE$5000,ROW(A3733),)</f>
        <v>457558</v>
      </c>
      <c r="B3735" s="41">
        <v>42076</v>
      </c>
      <c r="C3735" s="100">
        <f>IFERROR(IF(A3735&lt;&gt;0,MAX($C$4:C3734)+1,""),"")</f>
        <v>3639</v>
      </c>
      <c r="D3735" s="100"/>
      <c r="E3735" s="99">
        <f t="shared" si="326"/>
        <v>42458</v>
      </c>
      <c r="F3735" s="101">
        <f>IFERROR(VLOOKUP(E3735,历史数据!AH:AJ,3,),"")</f>
        <v>33.244603102440799</v>
      </c>
      <c r="G3735" s="101">
        <f t="shared" si="322"/>
        <v>28.338928166652654</v>
      </c>
      <c r="H3735" s="105">
        <f t="shared" si="323"/>
        <v>5.3397646805002363E-3</v>
      </c>
      <c r="I3735" s="101">
        <f>IFERROR(VLOOKUP(E3735,历史数据!AH:AJ,2,),"")</f>
        <v>33.257635091112803</v>
      </c>
      <c r="J3735" s="104">
        <f t="shared" si="324"/>
        <v>22</v>
      </c>
      <c r="K3735" s="104" t="str">
        <f>IFERROR(IF(AND(J3734=$H$2*1,MAX(K$64:K3734)=MAX(L$64:L3734)),MAX(K$64:K3734)+1,""),"")</f>
        <v/>
      </c>
      <c r="L3735" s="104" t="str">
        <f>IFERROR(IF(AND($F3734/INDEX($F$64:$F3735,MATCH(MAX(M$64:M3735),M$64:M3735,0)-1)&lt;(1-$P$2),MAX(K$64:K3735)&gt;MAX(L$64:L3734)),MAX(K$64:K3735),""),"")</f>
        <v/>
      </c>
      <c r="M3735" s="104" t="str">
        <f>IFERROR(IF(E3735="","",IF(K3735&lt;&gt;"",MAX(M$64:M3734)+1,IF(AND($F3734/INDEX($F$64:$F3735,MATCH(MAX(M$64:M3734),M$64:M3734,0)-1)&gt;(1+$O$2),MAX(K$64:K3735)&gt;MAX(L$64:L3734)),MAX(M$64:M3734)+1,""))),"")</f>
        <v/>
      </c>
      <c r="N3735" s="91">
        <f t="shared" si="325"/>
        <v>101</v>
      </c>
      <c r="O3735" s="91" t="str">
        <f>IFERROR(IF(AND(N3734=$H$2*1,MAX(O$64:O3734)=MAX(P$64:P3734)),MAX(O$64:O3734)+1,""),"")</f>
        <v/>
      </c>
      <c r="P3735" s="91" t="str">
        <f>IFERROR(IF(MOD(MAX(Q$64:Q3735),10*MAX(O$64:O3735))&lt;=2,IF(AND(F3734/INDEX($F$64:$F3735,MATCH(MAX(O$64:O3735),O$64:O3735,0)-1)&lt;(1-$P$2),MAX(O$64:O3735)&gt;MAX(P$64:P3734)),MAX(O$64:O3735),""),IF(AND($F3734/INDEX($F$64:$F3735,MATCH(MAX(Q$64:Q3735),Q$64:Q3735,0)-1)&lt;(1-$P$2),MAX(O$64:O3735)&gt;MAX(P$64:P3734)),MAX(O$64:O3735),"")),"")</f>
        <v/>
      </c>
      <c r="Q3735" s="91" t="str">
        <f>IFERROR(IF(E3735="","",IF(O3735&lt;&gt;"",MAX(O$64:O3735)*10+1,IF(AND($F3734/INDEX($F$64:$F3735,MATCH(MAX(Q$64:Q3734),Q$64:Q3734,0)-1)&gt;(1+$O$2),MAX(O$64:O3735)&gt;MAX(P$64:P3734)),MAX(Q$64:Q3734)+1,""))),"")</f>
        <v/>
      </c>
    </row>
    <row r="3736" spans="1:17" x14ac:dyDescent="0.2">
      <c r="A3736" s="13">
        <f>HLOOKUP($E$2,历史数据!$V$3:$AE$5000,ROW(A3734),)</f>
        <v>1467953</v>
      </c>
      <c r="B3736" s="41">
        <v>42079</v>
      </c>
      <c r="C3736" s="100">
        <f>IFERROR(IF(A3736&lt;&gt;0,MAX($C$4:C3735)+1,""),"")</f>
        <v>3640</v>
      </c>
      <c r="D3736" s="100"/>
      <c r="E3736" s="99">
        <f t="shared" si="326"/>
        <v>42459</v>
      </c>
      <c r="F3736" s="101">
        <f>IFERROR(VLOOKUP(E3736,历史数据!AH:AJ,3,),"")</f>
        <v>34.391418105582602</v>
      </c>
      <c r="G3736" s="101">
        <f t="shared" si="322"/>
        <v>28.52854360183122</v>
      </c>
      <c r="H3736" s="105">
        <f t="shared" si="323"/>
        <v>6.6909882428685119E-3</v>
      </c>
      <c r="I3736" s="101">
        <f>IFERROR(VLOOKUP(E3736,历史数据!AH:AJ,2,),"")</f>
        <v>33.244603102440799</v>
      </c>
      <c r="J3736" s="104">
        <f t="shared" si="324"/>
        <v>23</v>
      </c>
      <c r="K3736" s="104" t="str">
        <f>IFERROR(IF(AND(J3735=$H$2*1,MAX(K$64:K3735)=MAX(L$64:L3735)),MAX(K$64:K3735)+1,""),"")</f>
        <v/>
      </c>
      <c r="L3736" s="104" t="str">
        <f>IFERROR(IF(AND($F3735/INDEX($F$64:$F3736,MATCH(MAX(M$64:M3736),M$64:M3736,0)-1)&lt;(1-$P$2),MAX(K$64:K3736)&gt;MAX(L$64:L3735)),MAX(K$64:K3736),""),"")</f>
        <v/>
      </c>
      <c r="M3736" s="104" t="str">
        <f>IFERROR(IF(E3736="","",IF(K3736&lt;&gt;"",MAX(M$64:M3735)+1,IF(AND($F3735/INDEX($F$64:$F3736,MATCH(MAX(M$64:M3735),M$64:M3735,0)-1)&gt;(1+$O$2),MAX(K$64:K3736)&gt;MAX(L$64:L3735)),MAX(M$64:M3735)+1,""))),"")</f>
        <v/>
      </c>
      <c r="N3736" s="91">
        <f t="shared" si="325"/>
        <v>102</v>
      </c>
      <c r="O3736" s="91" t="str">
        <f>IFERROR(IF(AND(N3735=$H$2*1,MAX(O$64:O3735)=MAX(P$64:P3735)),MAX(O$64:O3735)+1,""),"")</f>
        <v/>
      </c>
      <c r="P3736" s="91" t="str">
        <f>IFERROR(IF(MOD(MAX(Q$64:Q3736),10*MAX(O$64:O3736))&lt;=2,IF(AND(F3735/INDEX($F$64:$F3736,MATCH(MAX(O$64:O3736),O$64:O3736,0)-1)&lt;(1-$P$2),MAX(O$64:O3736)&gt;MAX(P$64:P3735)),MAX(O$64:O3736),""),IF(AND($F3735/INDEX($F$64:$F3736,MATCH(MAX(Q$64:Q3736),Q$64:Q3736,0)-1)&lt;(1-$P$2),MAX(O$64:O3736)&gt;MAX(P$64:P3735)),MAX(O$64:O3736),"")),"")</f>
        <v/>
      </c>
      <c r="Q3736" s="91" t="str">
        <f>IFERROR(IF(E3736="","",IF(O3736&lt;&gt;"",MAX(O$64:O3736)*10+1,IF(AND($F3735/INDEX($F$64:$F3736,MATCH(MAX(Q$64:Q3735),Q$64:Q3735,0)-1)&gt;(1+$O$2),MAX(O$64:O3736)&gt;MAX(P$64:P3735)),MAX(Q$64:Q3735)+1,""))),"")</f>
        <v/>
      </c>
    </row>
    <row r="3737" spans="1:17" x14ac:dyDescent="0.2">
      <c r="A3737" s="13">
        <f>HLOOKUP($E$2,历史数据!$V$3:$AE$5000,ROW(A3735),)</f>
        <v>1106002</v>
      </c>
      <c r="B3737" s="41">
        <v>42080</v>
      </c>
      <c r="C3737" s="100">
        <f>IFERROR(IF(A3737&lt;&gt;0,MAX($C$4:C3736)+1,""),"")</f>
        <v>3641</v>
      </c>
      <c r="D3737" s="100"/>
      <c r="E3737" s="99">
        <f t="shared" si="326"/>
        <v>42460</v>
      </c>
      <c r="F3737" s="101">
        <f>IFERROR(VLOOKUP(E3737,历史数据!AH:AJ,3,),"")</f>
        <v>34.013490434092702</v>
      </c>
      <c r="G3737" s="101">
        <f t="shared" si="322"/>
        <v>28.716638638331371</v>
      </c>
      <c r="H3737" s="105">
        <f t="shared" si="323"/>
        <v>6.593222532680576E-3</v>
      </c>
      <c r="I3737" s="101">
        <f>IFERROR(VLOOKUP(E3737,历史数据!AH:AJ,2,),"")</f>
        <v>34.5868979356636</v>
      </c>
      <c r="J3737" s="104">
        <f t="shared" si="324"/>
        <v>24</v>
      </c>
      <c r="K3737" s="104" t="str">
        <f>IFERROR(IF(AND(J3736=$H$2*1,MAX(K$64:K3736)=MAX(L$64:L3736)),MAX(K$64:K3736)+1,""),"")</f>
        <v/>
      </c>
      <c r="L3737" s="104" t="str">
        <f>IFERROR(IF(AND($F3736/INDEX($F$64:$F3737,MATCH(MAX(M$64:M3737),M$64:M3737,0)-1)&lt;(1-$P$2),MAX(K$64:K3737)&gt;MAX(L$64:L3736)),MAX(K$64:K3737),""),"")</f>
        <v/>
      </c>
      <c r="M3737" s="104" t="str">
        <f>IFERROR(IF(E3737="","",IF(K3737&lt;&gt;"",MAX(M$64:M3736)+1,IF(AND($F3736/INDEX($F$64:$F3737,MATCH(MAX(M$64:M3736),M$64:M3736,0)-1)&gt;(1+$O$2),MAX(K$64:K3737)&gt;MAX(L$64:L3736)),MAX(M$64:M3736)+1,""))),"")</f>
        <v/>
      </c>
      <c r="N3737" s="91">
        <f t="shared" si="325"/>
        <v>103</v>
      </c>
      <c r="O3737" s="91" t="str">
        <f>IFERROR(IF(AND(N3736=$H$2*1,MAX(O$64:O3736)=MAX(P$64:P3736)),MAX(O$64:O3736)+1,""),"")</f>
        <v/>
      </c>
      <c r="P3737" s="91" t="str">
        <f>IFERROR(IF(MOD(MAX(Q$64:Q3737),10*MAX(O$64:O3737))&lt;=2,IF(AND(F3736/INDEX($F$64:$F3737,MATCH(MAX(O$64:O3737),O$64:O3737,0)-1)&lt;(1-$P$2),MAX(O$64:O3737)&gt;MAX(P$64:P3736)),MAX(O$64:O3737),""),IF(AND($F3736/INDEX($F$64:$F3737,MATCH(MAX(Q$64:Q3737),Q$64:Q3737,0)-1)&lt;(1-$P$2),MAX(O$64:O3737)&gt;MAX(P$64:P3736)),MAX(O$64:O3737),"")),"")</f>
        <v/>
      </c>
      <c r="Q3737" s="91" t="str">
        <f>IFERROR(IF(E3737="","",IF(O3737&lt;&gt;"",MAX(O$64:O3737)*10+1,IF(AND($F3736/INDEX($F$64:$F3737,MATCH(MAX(Q$64:Q3736),Q$64:Q3736,0)-1)&gt;(1+$O$2),MAX(O$64:O3737)&gt;MAX(P$64:P3736)),MAX(Q$64:Q3736)+1,""))),"")</f>
        <v/>
      </c>
    </row>
    <row r="3738" spans="1:17" x14ac:dyDescent="0.2">
      <c r="A3738" s="13">
        <f>HLOOKUP($E$2,历史数据!$V$3:$AE$5000,ROW(A3736),)</f>
        <v>1359829</v>
      </c>
      <c r="B3738" s="41">
        <v>42081</v>
      </c>
      <c r="C3738" s="100">
        <f>IFERROR(IF(A3738&lt;&gt;0,MAX($C$4:C3737)+1,""),"")</f>
        <v>3642</v>
      </c>
      <c r="D3738" s="100"/>
      <c r="E3738" s="99">
        <f t="shared" si="326"/>
        <v>42461</v>
      </c>
      <c r="F3738" s="101">
        <f>IFERROR(VLOOKUP(E3738,历史数据!AH:AJ,3,),"")</f>
        <v>34.248066230189899</v>
      </c>
      <c r="G3738" s="101">
        <f t="shared" si="322"/>
        <v>28.927539655007642</v>
      </c>
      <c r="H3738" s="105">
        <f t="shared" si="323"/>
        <v>7.3442097221907421E-3</v>
      </c>
      <c r="I3738" s="101">
        <f>IFERROR(VLOOKUP(E3738,历史数据!AH:AJ,2,),"")</f>
        <v>34.143810320813301</v>
      </c>
      <c r="J3738" s="104">
        <f t="shared" si="324"/>
        <v>25</v>
      </c>
      <c r="K3738" s="104" t="str">
        <f>IFERROR(IF(AND(J3737=$H$2*1,MAX(K$64:K3737)=MAX(L$64:L3737)),MAX(K$64:K3737)+1,""),"")</f>
        <v/>
      </c>
      <c r="L3738" s="104" t="str">
        <f>IFERROR(IF(AND($F3737/INDEX($F$64:$F3738,MATCH(MAX(M$64:M3738),M$64:M3738,0)-1)&lt;(1-$P$2),MAX(K$64:K3738)&gt;MAX(L$64:L3737)),MAX(K$64:K3738),""),"")</f>
        <v/>
      </c>
      <c r="M3738" s="104" t="str">
        <f>IFERROR(IF(E3738="","",IF(K3738&lt;&gt;"",MAX(M$64:M3737)+1,IF(AND($F3737/INDEX($F$64:$F3738,MATCH(MAX(M$64:M3737),M$64:M3737,0)-1)&gt;(1+$O$2),MAX(K$64:K3738)&gt;MAX(L$64:L3737)),MAX(M$64:M3737)+1,""))),"")</f>
        <v/>
      </c>
      <c r="N3738" s="91">
        <f t="shared" si="325"/>
        <v>104</v>
      </c>
      <c r="O3738" s="91" t="str">
        <f>IFERROR(IF(AND(N3737=$H$2*1,MAX(O$64:O3737)=MAX(P$64:P3737)),MAX(O$64:O3737)+1,""),"")</f>
        <v/>
      </c>
      <c r="P3738" s="91" t="str">
        <f>IFERROR(IF(MOD(MAX(Q$64:Q3738),10*MAX(O$64:O3738))&lt;=2,IF(AND(F3737/INDEX($F$64:$F3738,MATCH(MAX(O$64:O3738),O$64:O3738,0)-1)&lt;(1-$P$2),MAX(O$64:O3738)&gt;MAX(P$64:P3737)),MAX(O$64:O3738),""),IF(AND($F3737/INDEX($F$64:$F3738,MATCH(MAX(Q$64:Q3738),Q$64:Q3738,0)-1)&lt;(1-$P$2),MAX(O$64:O3738)&gt;MAX(P$64:P3737)),MAX(O$64:O3738),"")),"")</f>
        <v/>
      </c>
      <c r="Q3738" s="91" t="str">
        <f>IFERROR(IF(E3738="","",IF(O3738&lt;&gt;"",MAX(O$64:O3738)*10+1,IF(AND($F3737/INDEX($F$64:$F3738,MATCH(MAX(Q$64:Q3737),Q$64:Q3737,0)-1)&gt;(1+$O$2),MAX(O$64:O3738)&gt;MAX(P$64:P3737)),MAX(Q$64:Q3737)+1,""))),"")</f>
        <v/>
      </c>
    </row>
    <row r="3739" spans="1:17" x14ac:dyDescent="0.2">
      <c r="A3739" s="13">
        <f>HLOOKUP($E$2,历史数据!$V$3:$AE$5000,ROW(A3737),)</f>
        <v>1337321</v>
      </c>
      <c r="B3739" s="41">
        <v>42082</v>
      </c>
      <c r="C3739" s="100">
        <f>IFERROR(IF(A3739&lt;&gt;0,MAX($C$4:C3738)+1,""),"")</f>
        <v>3643</v>
      </c>
      <c r="D3739" s="100"/>
      <c r="E3739" s="99">
        <f t="shared" si="326"/>
        <v>42465</v>
      </c>
      <c r="F3739" s="101">
        <f>IFERROR(VLOOKUP(E3739,历史数据!AH:AJ,3,),"")</f>
        <v>35.955256746230503</v>
      </c>
      <c r="G3739" s="101">
        <f t="shared" si="322"/>
        <v>29.169717444496868</v>
      </c>
      <c r="H3739" s="105">
        <f t="shared" si="323"/>
        <v>8.3718765016818075E-3</v>
      </c>
      <c r="I3739" s="101">
        <f>IFERROR(VLOOKUP(E3739,历史数据!AH:AJ,2,),"")</f>
        <v>34.469610037614999</v>
      </c>
      <c r="J3739" s="104">
        <f t="shared" si="324"/>
        <v>26</v>
      </c>
      <c r="K3739" s="104" t="str">
        <f>IFERROR(IF(AND(J3738=$H$2*1,MAX(K$64:K3738)=MAX(L$64:L3738)),MAX(K$64:K3738)+1,""),"")</f>
        <v/>
      </c>
      <c r="L3739" s="104" t="str">
        <f>IFERROR(IF(AND($F3738/INDEX($F$64:$F3739,MATCH(MAX(M$64:M3739),M$64:M3739,0)-1)&lt;(1-$P$2),MAX(K$64:K3739)&gt;MAX(L$64:L3738)),MAX(K$64:K3739),""),"")</f>
        <v/>
      </c>
      <c r="M3739" s="104" t="str">
        <f>IFERROR(IF(E3739="","",IF(K3739&lt;&gt;"",MAX(M$64:M3738)+1,IF(AND($F3738/INDEX($F$64:$F3739,MATCH(MAX(M$64:M3738),M$64:M3738,0)-1)&gt;(1+$O$2),MAX(K$64:K3739)&gt;MAX(L$64:L3738)),MAX(M$64:M3738)+1,""))),"")</f>
        <v/>
      </c>
      <c r="N3739" s="91">
        <f t="shared" si="325"/>
        <v>105</v>
      </c>
      <c r="O3739" s="91" t="str">
        <f>IFERROR(IF(AND(N3738=$H$2*1,MAX(O$64:O3738)=MAX(P$64:P3738)),MAX(O$64:O3738)+1,""),"")</f>
        <v/>
      </c>
      <c r="P3739" s="91" t="str">
        <f>IFERROR(IF(MOD(MAX(Q$64:Q3739),10*MAX(O$64:O3739))&lt;=2,IF(AND(F3738/INDEX($F$64:$F3739,MATCH(MAX(O$64:O3739),O$64:O3739,0)-1)&lt;(1-$P$2),MAX(O$64:O3739)&gt;MAX(P$64:P3738)),MAX(O$64:O3739),""),IF(AND($F3738/INDEX($F$64:$F3739,MATCH(MAX(Q$64:Q3739),Q$64:Q3739,0)-1)&lt;(1-$P$2),MAX(O$64:O3739)&gt;MAX(P$64:P3738)),MAX(O$64:O3739),"")),"")</f>
        <v/>
      </c>
      <c r="Q3739" s="91" t="str">
        <f>IFERROR(IF(E3739="","",IF(O3739&lt;&gt;"",MAX(O$64:O3739)*10+1,IF(AND($F3738/INDEX($F$64:$F3739,MATCH(MAX(Q$64:Q3738),Q$64:Q3738,0)-1)&gt;(1+$O$2),MAX(O$64:O3739)&gt;MAX(P$64:P3738)),MAX(Q$64:Q3738)+1,""))),"")</f>
        <v/>
      </c>
    </row>
    <row r="3740" spans="1:17" x14ac:dyDescent="0.2">
      <c r="A3740" s="13">
        <f>HLOOKUP($E$2,历史数据!$V$3:$AE$5000,ROW(A3738),)</f>
        <v>1643369</v>
      </c>
      <c r="B3740" s="41">
        <v>42083</v>
      </c>
      <c r="C3740" s="100">
        <f>IFERROR(IF(A3740&lt;&gt;0,MAX($C$4:C3739)+1,""),"")</f>
        <v>3644</v>
      </c>
      <c r="D3740" s="100"/>
      <c r="E3740" s="99">
        <f t="shared" si="326"/>
        <v>42466</v>
      </c>
      <c r="F3740" s="101">
        <f>IFERROR(VLOOKUP(E3740,历史数据!AH:AJ,3,),"")</f>
        <v>36.359248395064597</v>
      </c>
      <c r="G3740" s="101">
        <f t="shared" si="322"/>
        <v>29.417759628888536</v>
      </c>
      <c r="H3740" s="105">
        <f t="shared" si="323"/>
        <v>8.5034140239319544E-3</v>
      </c>
      <c r="I3740" s="101">
        <f>IFERROR(VLOOKUP(E3740,历史数据!AH:AJ,2,),"")</f>
        <v>36.489568281785203</v>
      </c>
      <c r="J3740" s="104">
        <f t="shared" si="324"/>
        <v>27</v>
      </c>
      <c r="K3740" s="104" t="str">
        <f>IFERROR(IF(AND(J3739=$H$2*1,MAX(K$64:K3739)=MAX(L$64:L3739)),MAX(K$64:K3739)+1,""),"")</f>
        <v/>
      </c>
      <c r="L3740" s="104" t="str">
        <f>IFERROR(IF(AND($F3739/INDEX($F$64:$F3740,MATCH(MAX(M$64:M3740),M$64:M3740,0)-1)&lt;(1-$P$2),MAX(K$64:K3740)&gt;MAX(L$64:L3739)),MAX(K$64:K3740),""),"")</f>
        <v/>
      </c>
      <c r="M3740" s="104" t="str">
        <f>IFERROR(IF(E3740="","",IF(K3740&lt;&gt;"",MAX(M$64:M3739)+1,IF(AND($F3739/INDEX($F$64:$F3740,MATCH(MAX(M$64:M3739),M$64:M3739,0)-1)&gt;(1+$O$2),MAX(K$64:K3740)&gt;MAX(L$64:L3739)),MAX(M$64:M3739)+1,""))),"")</f>
        <v/>
      </c>
      <c r="N3740" s="91">
        <f t="shared" si="325"/>
        <v>106</v>
      </c>
      <c r="O3740" s="91" t="str">
        <f>IFERROR(IF(AND(N3739=$H$2*1,MAX(O$64:O3739)=MAX(P$64:P3739)),MAX(O$64:O3739)+1,""),"")</f>
        <v/>
      </c>
      <c r="P3740" s="91" t="str">
        <f>IFERROR(IF(MOD(MAX(Q$64:Q3740),10*MAX(O$64:O3740))&lt;=2,IF(AND(F3739/INDEX($F$64:$F3740,MATCH(MAX(O$64:O3740),O$64:O3740,0)-1)&lt;(1-$P$2),MAX(O$64:O3740)&gt;MAX(P$64:P3739)),MAX(O$64:O3740),""),IF(AND($F3739/INDEX($F$64:$F3740,MATCH(MAX(Q$64:Q3740),Q$64:Q3740,0)-1)&lt;(1-$P$2),MAX(O$64:O3740)&gt;MAX(P$64:P3739)),MAX(O$64:O3740),"")),"")</f>
        <v/>
      </c>
      <c r="Q3740" s="91" t="str">
        <f>IFERROR(IF(E3740="","",IF(O3740&lt;&gt;"",MAX(O$64:O3740)*10+1,IF(AND($F3739/INDEX($F$64:$F3740,MATCH(MAX(Q$64:Q3739),Q$64:Q3739,0)-1)&gt;(1+$O$2),MAX(O$64:O3740)&gt;MAX(P$64:P3739)),MAX(Q$64:Q3739)+1,""))),"")</f>
        <v/>
      </c>
    </row>
    <row r="3741" spans="1:17" x14ac:dyDescent="0.2">
      <c r="A3741" s="13">
        <f>HLOOKUP($E$2,历史数据!$V$3:$AE$5000,ROW(A3739),)</f>
        <v>2136351</v>
      </c>
      <c r="B3741" s="41">
        <v>42086</v>
      </c>
      <c r="C3741" s="100">
        <f>IFERROR(IF(A3741&lt;&gt;0,MAX($C$4:C3740)+1,""),"")</f>
        <v>3645</v>
      </c>
      <c r="D3741" s="100"/>
      <c r="E3741" s="99">
        <f t="shared" si="326"/>
        <v>42467</v>
      </c>
      <c r="F3741" s="101">
        <f>IFERROR(VLOOKUP(E3741,历史数据!AH:AJ,3,),"")</f>
        <v>37.206327658748897</v>
      </c>
      <c r="G3741" s="101">
        <f t="shared" si="322"/>
        <v>29.663629815168182</v>
      </c>
      <c r="H3741" s="105">
        <f t="shared" si="323"/>
        <v>8.3578827681425327E-3</v>
      </c>
      <c r="I3741" s="101">
        <f>IFERROR(VLOOKUP(E3741,历史数据!AH:AJ,2,),"")</f>
        <v>36.489568281785203</v>
      </c>
      <c r="J3741" s="104">
        <f t="shared" si="324"/>
        <v>28</v>
      </c>
      <c r="K3741" s="104" t="str">
        <f>IFERROR(IF(AND(J3740=$H$2*1,MAX(K$64:K3740)=MAX(L$64:L3740)),MAX(K$64:K3740)+1,""),"")</f>
        <v/>
      </c>
      <c r="L3741" s="104" t="str">
        <f>IFERROR(IF(AND($F3740/INDEX($F$64:$F3741,MATCH(MAX(M$64:M3741),M$64:M3741,0)-1)&lt;(1-$P$2),MAX(K$64:K3741)&gt;MAX(L$64:L3740)),MAX(K$64:K3741),""),"")</f>
        <v/>
      </c>
      <c r="M3741" s="104" t="str">
        <f>IFERROR(IF(E3741="","",IF(K3741&lt;&gt;"",MAX(M$64:M3740)+1,IF(AND($F3740/INDEX($F$64:$F3741,MATCH(MAX(M$64:M3740),M$64:M3740,0)-1)&gt;(1+$O$2),MAX(K$64:K3741)&gt;MAX(L$64:L3740)),MAX(M$64:M3740)+1,""))),"")</f>
        <v/>
      </c>
      <c r="N3741" s="91">
        <f t="shared" si="325"/>
        <v>107</v>
      </c>
      <c r="O3741" s="91" t="str">
        <f>IFERROR(IF(AND(N3740=$H$2*1,MAX(O$64:O3740)=MAX(P$64:P3740)),MAX(O$64:O3740)+1,""),"")</f>
        <v/>
      </c>
      <c r="P3741" s="91" t="str">
        <f>IFERROR(IF(MOD(MAX(Q$64:Q3741),10*MAX(O$64:O3741))&lt;=2,IF(AND(F3740/INDEX($F$64:$F3741,MATCH(MAX(O$64:O3741),O$64:O3741,0)-1)&lt;(1-$P$2),MAX(O$64:O3741)&gt;MAX(P$64:P3740)),MAX(O$64:O3741),""),IF(AND($F3740/INDEX($F$64:$F3741,MATCH(MAX(Q$64:Q3741),Q$64:Q3741,0)-1)&lt;(1-$P$2),MAX(O$64:O3741)&gt;MAX(P$64:P3740)),MAX(O$64:O3741),"")),"")</f>
        <v/>
      </c>
      <c r="Q3741" s="91" t="str">
        <f>IFERROR(IF(E3741="","",IF(O3741&lt;&gt;"",MAX(O$64:O3741)*10+1,IF(AND($F3740/INDEX($F$64:$F3741,MATCH(MAX(Q$64:Q3740),Q$64:Q3740,0)-1)&gt;(1+$O$2),MAX(O$64:O3741)&gt;MAX(P$64:P3740)),MAX(Q$64:Q3740)+1,""))),"")</f>
        <v/>
      </c>
    </row>
    <row r="3742" spans="1:17" x14ac:dyDescent="0.2">
      <c r="A3742" s="13">
        <f>HLOOKUP($E$2,历史数据!$V$3:$AE$5000,ROW(A3740),)</f>
        <v>2017839</v>
      </c>
      <c r="B3742" s="41">
        <v>42087</v>
      </c>
      <c r="C3742" s="100">
        <f>IFERROR(IF(A3742&lt;&gt;0,MAX($C$4:C3741)+1,""),"")</f>
        <v>3646</v>
      </c>
      <c r="D3742" s="100"/>
      <c r="E3742" s="99">
        <f t="shared" si="326"/>
        <v>42468</v>
      </c>
      <c r="F3742" s="101">
        <f>IFERROR(VLOOKUP(E3742,历史数据!AH:AJ,3,),"")</f>
        <v>38.066438911105202</v>
      </c>
      <c r="G3742" s="101">
        <f t="shared" si="322"/>
        <v>29.911237599937444</v>
      </c>
      <c r="H3742" s="105">
        <f t="shared" si="323"/>
        <v>8.3471842897206994E-3</v>
      </c>
      <c r="I3742" s="101">
        <f>IFERROR(VLOOKUP(E3742,历史数据!AH:AJ,2,),"")</f>
        <v>37.271487602109197</v>
      </c>
      <c r="J3742" s="104">
        <f t="shared" si="324"/>
        <v>29</v>
      </c>
      <c r="K3742" s="104" t="str">
        <f>IFERROR(IF(AND(J3741=$H$2*1,MAX(K$64:K3741)=MAX(L$64:L3741)),MAX(K$64:K3741)+1,""),"")</f>
        <v/>
      </c>
      <c r="L3742" s="104" t="str">
        <f>IFERROR(IF(AND($F3741/INDEX($F$64:$F3742,MATCH(MAX(M$64:M3742),M$64:M3742,0)-1)&lt;(1-$P$2),MAX(K$64:K3742)&gt;MAX(L$64:L3741)),MAX(K$64:K3742),""),"")</f>
        <v/>
      </c>
      <c r="M3742" s="104" t="str">
        <f>IFERROR(IF(E3742="","",IF(K3742&lt;&gt;"",MAX(M$64:M3741)+1,IF(AND($F3741/INDEX($F$64:$F3742,MATCH(MAX(M$64:M3741),M$64:M3741,0)-1)&gt;(1+$O$2),MAX(K$64:K3742)&gt;MAX(L$64:L3741)),MAX(M$64:M3741)+1,""))),"")</f>
        <v/>
      </c>
      <c r="N3742" s="91">
        <f t="shared" si="325"/>
        <v>108</v>
      </c>
      <c r="O3742" s="91" t="str">
        <f>IFERROR(IF(AND(N3741=$H$2*1,MAX(O$64:O3741)=MAX(P$64:P3741)),MAX(O$64:O3741)+1,""),"")</f>
        <v/>
      </c>
      <c r="P3742" s="91" t="str">
        <f>IFERROR(IF(MOD(MAX(Q$64:Q3742),10*MAX(O$64:O3742))&lt;=2,IF(AND(F3741/INDEX($F$64:$F3742,MATCH(MAX(O$64:O3742),O$64:O3742,0)-1)&lt;(1-$P$2),MAX(O$64:O3742)&gt;MAX(P$64:P3741)),MAX(O$64:O3742),""),IF(AND($F3741/INDEX($F$64:$F3742,MATCH(MAX(Q$64:Q3742),Q$64:Q3742,0)-1)&lt;(1-$P$2),MAX(O$64:O3742)&gt;MAX(P$64:P3741)),MAX(O$64:O3742),"")),"")</f>
        <v/>
      </c>
      <c r="Q3742" s="91" t="str">
        <f>IFERROR(IF(E3742="","",IF(O3742&lt;&gt;"",MAX(O$64:O3742)*10+1,IF(AND($F3741/INDEX($F$64:$F3742,MATCH(MAX(Q$64:Q3741),Q$64:Q3741,0)-1)&gt;(1+$O$2),MAX(O$64:O3742)&gt;MAX(P$64:P3741)),MAX(Q$64:Q3741)+1,""))),"")</f>
        <v/>
      </c>
    </row>
    <row r="3743" spans="1:17" x14ac:dyDescent="0.2">
      <c r="A3743" s="13">
        <f>HLOOKUP($E$2,历史数据!$V$3:$AE$5000,ROW(A3741),)</f>
        <v>1216444</v>
      </c>
      <c r="B3743" s="41">
        <v>42088</v>
      </c>
      <c r="C3743" s="100">
        <f>IFERROR(IF(A3743&lt;&gt;0,MAX($C$4:C3742)+1,""),"")</f>
        <v>3647</v>
      </c>
      <c r="D3743" s="100"/>
      <c r="E3743" s="99">
        <f t="shared" si="326"/>
        <v>42471</v>
      </c>
      <c r="F3743" s="101">
        <f>IFERROR(VLOOKUP(E3743,历史数据!AH:AJ,3,),"")</f>
        <v>39.969109257226897</v>
      </c>
      <c r="G3743" s="101">
        <f t="shared" si="322"/>
        <v>30.17122577394516</v>
      </c>
      <c r="H3743" s="105">
        <f t="shared" si="323"/>
        <v>8.691989862975813E-3</v>
      </c>
      <c r="I3743" s="101">
        <f>IFERROR(VLOOKUP(E3743,历史数据!AH:AJ,2,),"")</f>
        <v>38.405270616579003</v>
      </c>
      <c r="J3743" s="104">
        <f t="shared" si="324"/>
        <v>30</v>
      </c>
      <c r="K3743" s="104" t="str">
        <f>IFERROR(IF(AND(J3742=$H$2*1,MAX(K$64:K3742)=MAX(L$64:L3742)),MAX(K$64:K3742)+1,""),"")</f>
        <v/>
      </c>
      <c r="L3743" s="104" t="str">
        <f>IFERROR(IF(AND($F3742/INDEX($F$64:$F3743,MATCH(MAX(M$64:M3743),M$64:M3743,0)-1)&lt;(1-$P$2),MAX(K$64:K3743)&gt;MAX(L$64:L3742)),MAX(K$64:K3743),""),"")</f>
        <v/>
      </c>
      <c r="M3743" s="104" t="str">
        <f>IFERROR(IF(E3743="","",IF(K3743&lt;&gt;"",MAX(M$64:M3742)+1,IF(AND($F3742/INDEX($F$64:$F3743,MATCH(MAX(M$64:M3742),M$64:M3742,0)-1)&gt;(1+$O$2),MAX(K$64:K3743)&gt;MAX(L$64:L3742)),MAX(M$64:M3742)+1,""))),"")</f>
        <v/>
      </c>
      <c r="N3743" s="91">
        <f t="shared" si="325"/>
        <v>109</v>
      </c>
      <c r="O3743" s="91" t="str">
        <f>IFERROR(IF(AND(N3742=$H$2*1,MAX(O$64:O3742)=MAX(P$64:P3742)),MAX(O$64:O3742)+1,""),"")</f>
        <v/>
      </c>
      <c r="P3743" s="91" t="str">
        <f>IFERROR(IF(MOD(MAX(Q$64:Q3743),10*MAX(O$64:O3743))&lt;=2,IF(AND(F3742/INDEX($F$64:$F3743,MATCH(MAX(O$64:O3743),O$64:O3743,0)-1)&lt;(1-$P$2),MAX(O$64:O3743)&gt;MAX(P$64:P3742)),MAX(O$64:O3743),""),IF(AND($F3742/INDEX($F$64:$F3743,MATCH(MAX(Q$64:Q3743),Q$64:Q3743,0)-1)&lt;(1-$P$2),MAX(O$64:O3743)&gt;MAX(P$64:P3742)),MAX(O$64:O3743),"")),"")</f>
        <v/>
      </c>
      <c r="Q3743" s="91" t="str">
        <f>IFERROR(IF(E3743="","",IF(O3743&lt;&gt;"",MAX(O$64:O3743)*10+1,IF(AND($F3742/INDEX($F$64:$F3743,MATCH(MAX(Q$64:Q3742),Q$64:Q3742,0)-1)&gt;(1+$O$2),MAX(O$64:O3743)&gt;MAX(P$64:P3742)),MAX(Q$64:Q3742)+1,""))),"")</f>
        <v/>
      </c>
    </row>
    <row r="3744" spans="1:17" x14ac:dyDescent="0.2">
      <c r="A3744" s="13">
        <f>HLOOKUP($E$2,历史数据!$V$3:$AE$5000,ROW(A3742),)</f>
        <v>960095</v>
      </c>
      <c r="B3744" s="41">
        <v>42089</v>
      </c>
      <c r="C3744" s="100">
        <f>IFERROR(IF(A3744&lt;&gt;0,MAX($C$4:C3743)+1,""),"")</f>
        <v>3648</v>
      </c>
      <c r="D3744" s="100"/>
      <c r="E3744" s="99">
        <f t="shared" si="326"/>
        <v>42472</v>
      </c>
      <c r="F3744" s="101">
        <f>IFERROR(VLOOKUP(E3744,历史数据!AH:AJ,3,),"")</f>
        <v>38.327078684546599</v>
      </c>
      <c r="G3744" s="101">
        <f t="shared" si="322"/>
        <v>30.401891973440733</v>
      </c>
      <c r="H3744" s="105">
        <f t="shared" si="323"/>
        <v>7.645237923835646E-3</v>
      </c>
      <c r="I3744" s="101">
        <f>IFERROR(VLOOKUP(E3744,历史数据!AH:AJ,2,),"")</f>
        <v>39.9560772685548</v>
      </c>
      <c r="J3744" s="104">
        <f t="shared" si="324"/>
        <v>31</v>
      </c>
      <c r="K3744" s="104" t="str">
        <f>IFERROR(IF(AND(J3743=$H$2*1,MAX(K$64:K3743)=MAX(L$64:L3743)),MAX(K$64:K3743)+1,""),"")</f>
        <v/>
      </c>
      <c r="L3744" s="104" t="str">
        <f>IFERROR(IF(AND($F3743/INDEX($F$64:$F3744,MATCH(MAX(M$64:M3744),M$64:M3744,0)-1)&lt;(1-$P$2),MAX(K$64:K3744)&gt;MAX(L$64:L3743)),MAX(K$64:K3744),""),"")</f>
        <v/>
      </c>
      <c r="M3744" s="104" t="str">
        <f>IFERROR(IF(E3744="","",IF(K3744&lt;&gt;"",MAX(M$64:M3743)+1,IF(AND($F3743/INDEX($F$64:$F3744,MATCH(MAX(M$64:M3743),M$64:M3743,0)-1)&gt;(1+$O$2),MAX(K$64:K3744)&gt;MAX(L$64:L3743)),MAX(M$64:M3743)+1,""))),"")</f>
        <v/>
      </c>
      <c r="N3744" s="91">
        <f t="shared" si="325"/>
        <v>110</v>
      </c>
      <c r="O3744" s="91" t="str">
        <f>IFERROR(IF(AND(N3743=$H$2*1,MAX(O$64:O3743)=MAX(P$64:P3743)),MAX(O$64:O3743)+1,""),"")</f>
        <v/>
      </c>
      <c r="P3744" s="91" t="str">
        <f>IFERROR(IF(MOD(MAX(Q$64:Q3744),10*MAX(O$64:O3744))&lt;=2,IF(AND(F3743/INDEX($F$64:$F3744,MATCH(MAX(O$64:O3744),O$64:O3744,0)-1)&lt;(1-$P$2),MAX(O$64:O3744)&gt;MAX(P$64:P3743)),MAX(O$64:O3744),""),IF(AND($F3743/INDEX($F$64:$F3744,MATCH(MAX(Q$64:Q3744),Q$64:Q3744,0)-1)&lt;(1-$P$2),MAX(O$64:O3744)&gt;MAX(P$64:P3743)),MAX(O$64:O3744),"")),"")</f>
        <v/>
      </c>
      <c r="Q3744" s="91" t="str">
        <f>IFERROR(IF(E3744="","",IF(O3744&lt;&gt;"",MAX(O$64:O3744)*10+1,IF(AND($F3743/INDEX($F$64:$F3744,MATCH(MAX(Q$64:Q3743),Q$64:Q3743,0)-1)&gt;(1+$O$2),MAX(O$64:O3744)&gt;MAX(P$64:P3743)),MAX(Q$64:Q3743)+1,""))),"")</f>
        <v/>
      </c>
    </row>
    <row r="3745" spans="1:17" x14ac:dyDescent="0.2">
      <c r="A3745" s="13">
        <f>HLOOKUP($E$2,历史数据!$V$3:$AE$5000,ROW(A3743),)</f>
        <v>988337</v>
      </c>
      <c r="B3745" s="41">
        <v>42090</v>
      </c>
      <c r="C3745" s="100">
        <f>IFERROR(IF(A3745&lt;&gt;0,MAX($C$4:C3744)+1,""),"")</f>
        <v>3649</v>
      </c>
      <c r="D3745" s="100"/>
      <c r="E3745" s="99">
        <f t="shared" si="326"/>
        <v>42473</v>
      </c>
      <c r="F3745" s="101">
        <f>IFERROR(VLOOKUP(E3745,历史数据!AH:AJ,3,),"")</f>
        <v>38.744102322052697</v>
      </c>
      <c r="G3745" s="101">
        <f t="shared" si="322"/>
        <v>30.635164570670717</v>
      </c>
      <c r="H3745" s="105">
        <f t="shared" si="323"/>
        <v>7.6729631640612972E-3</v>
      </c>
      <c r="I3745" s="101">
        <f>IFERROR(VLOOKUP(E3745,历史数据!AH:AJ,2,),"")</f>
        <v>38.444366582595201</v>
      </c>
      <c r="J3745" s="104">
        <f t="shared" si="324"/>
        <v>32</v>
      </c>
      <c r="K3745" s="104" t="str">
        <f>IFERROR(IF(AND(J3744=$H$2*1,MAX(K$64:K3744)=MAX(L$64:L3744)),MAX(K$64:K3744)+1,""),"")</f>
        <v/>
      </c>
      <c r="L3745" s="104" t="str">
        <f>IFERROR(IF(AND($F3744/INDEX($F$64:$F3745,MATCH(MAX(M$64:M3745),M$64:M3745,0)-1)&lt;(1-$P$2),MAX(K$64:K3745)&gt;MAX(L$64:L3744)),MAX(K$64:K3745),""),"")</f>
        <v/>
      </c>
      <c r="M3745" s="104" t="str">
        <f>IFERROR(IF(E3745="","",IF(K3745&lt;&gt;"",MAX(M$64:M3744)+1,IF(AND($F3744/INDEX($F$64:$F3745,MATCH(MAX(M$64:M3744),M$64:M3744,0)-1)&gt;(1+$O$2),MAX(K$64:K3745)&gt;MAX(L$64:L3744)),MAX(M$64:M3744)+1,""))),"")</f>
        <v/>
      </c>
      <c r="N3745" s="91">
        <f t="shared" si="325"/>
        <v>111</v>
      </c>
      <c r="O3745" s="91" t="str">
        <f>IFERROR(IF(AND(N3744=$H$2*1,MAX(O$64:O3744)=MAX(P$64:P3744)),MAX(O$64:O3744)+1,""),"")</f>
        <v/>
      </c>
      <c r="P3745" s="91" t="str">
        <f>IFERROR(IF(MOD(MAX(Q$64:Q3745),10*MAX(O$64:O3745))&lt;=2,IF(AND(F3744/INDEX($F$64:$F3745,MATCH(MAX(O$64:O3745),O$64:O3745,0)-1)&lt;(1-$P$2),MAX(O$64:O3745)&gt;MAX(P$64:P3744)),MAX(O$64:O3745),""),IF(AND($F3744/INDEX($F$64:$F3745,MATCH(MAX(Q$64:Q3745),Q$64:Q3745,0)-1)&lt;(1-$P$2),MAX(O$64:O3745)&gt;MAX(P$64:P3744)),MAX(O$64:O3745),"")),"")</f>
        <v/>
      </c>
      <c r="Q3745" s="91" t="str">
        <f>IFERROR(IF(E3745="","",IF(O3745&lt;&gt;"",MAX(O$64:O3745)*10+1,IF(AND($F3744/INDEX($F$64:$F3745,MATCH(MAX(Q$64:Q3744),Q$64:Q3744,0)-1)&gt;(1+$O$2),MAX(O$64:O3745)&gt;MAX(P$64:P3744)),MAX(Q$64:Q3744)+1,""))),"")</f>
        <v/>
      </c>
    </row>
    <row r="3746" spans="1:17" x14ac:dyDescent="0.2">
      <c r="A3746" s="13">
        <f>HLOOKUP($E$2,历史数据!$V$3:$AE$5000,ROW(A3744),)</f>
        <v>1064743</v>
      </c>
      <c r="B3746" s="41">
        <v>42093</v>
      </c>
      <c r="C3746" s="100">
        <f>IFERROR(IF(A3746&lt;&gt;0,MAX($C$4:C3745)+1,""),"")</f>
        <v>3650</v>
      </c>
      <c r="D3746" s="100"/>
      <c r="E3746" s="99">
        <f t="shared" si="326"/>
        <v>42474</v>
      </c>
      <c r="F3746" s="101">
        <f>IFERROR(VLOOKUP(E3746,历史数据!AH:AJ,3,),"")</f>
        <v>39.304477834951498</v>
      </c>
      <c r="G3746" s="101">
        <f t="shared" si="322"/>
        <v>30.876907960537544</v>
      </c>
      <c r="H3746" s="105">
        <f t="shared" si="323"/>
        <v>7.8910426385718768E-3</v>
      </c>
      <c r="I3746" s="101">
        <f>IFERROR(VLOOKUP(E3746,历史数据!AH:AJ,2,),"")</f>
        <v>38.835326242757098</v>
      </c>
      <c r="J3746" s="104">
        <f t="shared" si="324"/>
        <v>33</v>
      </c>
      <c r="K3746" s="104" t="str">
        <f>IFERROR(IF(AND(J3745=$H$2*1,MAX(K$64:K3745)=MAX(L$64:L3745)),MAX(K$64:K3745)+1,""),"")</f>
        <v/>
      </c>
      <c r="L3746" s="104" t="str">
        <f>IFERROR(IF(AND($F3745/INDEX($F$64:$F3746,MATCH(MAX(M$64:M3746),M$64:M3746,0)-1)&lt;(1-$P$2),MAX(K$64:K3746)&gt;MAX(L$64:L3745)),MAX(K$64:K3746),""),"")</f>
        <v/>
      </c>
      <c r="M3746" s="104" t="str">
        <f>IFERROR(IF(E3746="","",IF(K3746&lt;&gt;"",MAX(M$64:M3745)+1,IF(AND($F3745/INDEX($F$64:$F3746,MATCH(MAX(M$64:M3745),M$64:M3745,0)-1)&gt;(1+$O$2),MAX(K$64:K3746)&gt;MAX(L$64:L3745)),MAX(M$64:M3745)+1,""))),"")</f>
        <v/>
      </c>
      <c r="N3746" s="91">
        <f t="shared" si="325"/>
        <v>112</v>
      </c>
      <c r="O3746" s="91" t="str">
        <f>IFERROR(IF(AND(N3745=$H$2*1,MAX(O$64:O3745)=MAX(P$64:P3745)),MAX(O$64:O3745)+1,""),"")</f>
        <v/>
      </c>
      <c r="P3746" s="91" t="str">
        <f>IFERROR(IF(MOD(MAX(Q$64:Q3746),10*MAX(O$64:O3746))&lt;=2,IF(AND(F3745/INDEX($F$64:$F3746,MATCH(MAX(O$64:O3746),O$64:O3746,0)-1)&lt;(1-$P$2),MAX(O$64:O3746)&gt;MAX(P$64:P3745)),MAX(O$64:O3746),""),IF(AND($F3745/INDEX($F$64:$F3746,MATCH(MAX(Q$64:Q3746),Q$64:Q3746,0)-1)&lt;(1-$P$2),MAX(O$64:O3746)&gt;MAX(P$64:P3745)),MAX(O$64:O3746),"")),"")</f>
        <v/>
      </c>
      <c r="Q3746" s="91" t="str">
        <f>IFERROR(IF(E3746="","",IF(O3746&lt;&gt;"",MAX(O$64:O3746)*10+1,IF(AND($F3745/INDEX($F$64:$F3746,MATCH(MAX(Q$64:Q3745),Q$64:Q3745,0)-1)&gt;(1+$O$2),MAX(O$64:O3746)&gt;MAX(P$64:P3745)),MAX(Q$64:Q3745)+1,""))),"")</f>
        <v/>
      </c>
    </row>
    <row r="3747" spans="1:17" x14ac:dyDescent="0.2">
      <c r="A3747" s="13">
        <f>HLOOKUP($E$2,历史数据!$V$3:$AE$5000,ROW(A3745),)</f>
        <v>858927</v>
      </c>
      <c r="B3747" s="41">
        <v>42094</v>
      </c>
      <c r="C3747" s="100">
        <f>IFERROR(IF(A3747&lt;&gt;0,MAX($C$4:C3746)+1,""),"")</f>
        <v>3651</v>
      </c>
      <c r="D3747" s="100"/>
      <c r="E3747" s="99">
        <f t="shared" si="326"/>
        <v>42475</v>
      </c>
      <c r="F3747" s="101">
        <f>IFERROR(VLOOKUP(E3747,历史数据!AH:AJ,3,),"")</f>
        <v>39.2653818689353</v>
      </c>
      <c r="G3747" s="101">
        <f t="shared" si="322"/>
        <v>31.097365768906666</v>
      </c>
      <c r="H3747" s="105">
        <f t="shared" si="323"/>
        <v>7.139892655407154E-3</v>
      </c>
      <c r="I3747" s="101">
        <f>IFERROR(VLOOKUP(E3747,历史数据!AH:AJ,2,),"")</f>
        <v>39.291445846279501</v>
      </c>
      <c r="J3747" s="104">
        <f t="shared" si="324"/>
        <v>34</v>
      </c>
      <c r="K3747" s="104" t="str">
        <f>IFERROR(IF(AND(J3746=$H$2*1,MAX(K$64:K3746)=MAX(L$64:L3746)),MAX(K$64:K3746)+1,""),"")</f>
        <v/>
      </c>
      <c r="L3747" s="104" t="str">
        <f>IFERROR(IF(AND($F3746/INDEX($F$64:$F3747,MATCH(MAX(M$64:M3747),M$64:M3747,0)-1)&lt;(1-$P$2),MAX(K$64:K3747)&gt;MAX(L$64:L3746)),MAX(K$64:K3747),""),"")</f>
        <v/>
      </c>
      <c r="M3747" s="104" t="str">
        <f>IFERROR(IF(E3747="","",IF(K3747&lt;&gt;"",MAX(M$64:M3746)+1,IF(AND($F3746/INDEX($F$64:$F3747,MATCH(MAX(M$64:M3746),M$64:M3746,0)-1)&gt;(1+$O$2),MAX(K$64:K3747)&gt;MAX(L$64:L3746)),MAX(M$64:M3746)+1,""))),"")</f>
        <v/>
      </c>
      <c r="N3747" s="91">
        <f t="shared" si="325"/>
        <v>113</v>
      </c>
      <c r="O3747" s="91" t="str">
        <f>IFERROR(IF(AND(N3746=$H$2*1,MAX(O$64:O3746)=MAX(P$64:P3746)),MAX(O$64:O3746)+1,""),"")</f>
        <v/>
      </c>
      <c r="P3747" s="91" t="str">
        <f>IFERROR(IF(MOD(MAX(Q$64:Q3747),10*MAX(O$64:O3747))&lt;=2,IF(AND(F3746/INDEX($F$64:$F3747,MATCH(MAX(O$64:O3747),O$64:O3747,0)-1)&lt;(1-$P$2),MAX(O$64:O3747)&gt;MAX(P$64:P3746)),MAX(O$64:O3747),""),IF(AND($F3746/INDEX($F$64:$F3747,MATCH(MAX(Q$64:Q3747),Q$64:Q3747,0)-1)&lt;(1-$P$2),MAX(O$64:O3747)&gt;MAX(P$64:P3746)),MAX(O$64:O3747),"")),"")</f>
        <v/>
      </c>
      <c r="Q3747" s="91" t="str">
        <f>IFERROR(IF(E3747="","",IF(O3747&lt;&gt;"",MAX(O$64:O3747)*10+1,IF(AND($F3746/INDEX($F$64:$F3747,MATCH(MAX(Q$64:Q3746),Q$64:Q3746,0)-1)&gt;(1+$O$2),MAX(O$64:O3747)&gt;MAX(P$64:P3746)),MAX(Q$64:Q3746)+1,""))),"")</f>
        <v/>
      </c>
    </row>
    <row r="3748" spans="1:17" x14ac:dyDescent="0.2">
      <c r="A3748" s="13">
        <f>HLOOKUP($E$2,历史数据!$V$3:$AE$5000,ROW(A3746),)</f>
        <v>1001562</v>
      </c>
      <c r="B3748" s="41">
        <v>42095</v>
      </c>
      <c r="C3748" s="100">
        <f>IFERROR(IF(A3748&lt;&gt;0,MAX($C$4:C3747)+1,""),"")</f>
        <v>3652</v>
      </c>
      <c r="D3748" s="100"/>
      <c r="E3748" s="99">
        <f t="shared" si="326"/>
        <v>42478</v>
      </c>
      <c r="F3748" s="101">
        <f>IFERROR(VLOOKUP(E3748,历史数据!AH:AJ,3,),"")</f>
        <v>38.796230276740999</v>
      </c>
      <c r="G3748" s="101">
        <f t="shared" si="322"/>
        <v>31.288284402952435</v>
      </c>
      <c r="H3748" s="105">
        <f t="shared" si="323"/>
        <v>6.1393828488411906E-3</v>
      </c>
      <c r="I3748" s="101">
        <f>IFERROR(VLOOKUP(E3748,历史数据!AH:AJ,2,),"")</f>
        <v>39.1089980048705</v>
      </c>
      <c r="J3748" s="104">
        <f t="shared" si="324"/>
        <v>35</v>
      </c>
      <c r="K3748" s="104" t="str">
        <f>IFERROR(IF(AND(J3747=$H$2*1,MAX(K$64:K3747)=MAX(L$64:L3747)),MAX(K$64:K3747)+1,""),"")</f>
        <v/>
      </c>
      <c r="L3748" s="104" t="str">
        <f>IFERROR(IF(AND($F3747/INDEX($F$64:$F3748,MATCH(MAX(M$64:M3748),M$64:M3748,0)-1)&lt;(1-$P$2),MAX(K$64:K3748)&gt;MAX(L$64:L3747)),MAX(K$64:K3748),""),"")</f>
        <v/>
      </c>
      <c r="M3748" s="104" t="str">
        <f>IFERROR(IF(E3748="","",IF(K3748&lt;&gt;"",MAX(M$64:M3747)+1,IF(AND($F3747/INDEX($F$64:$F3748,MATCH(MAX(M$64:M3747),M$64:M3747,0)-1)&gt;(1+$O$2),MAX(K$64:K3748)&gt;MAX(L$64:L3747)),MAX(M$64:M3747)+1,""))),"")</f>
        <v/>
      </c>
      <c r="N3748" s="91">
        <f t="shared" si="325"/>
        <v>114</v>
      </c>
      <c r="O3748" s="91" t="str">
        <f>IFERROR(IF(AND(N3747=$H$2*1,MAX(O$64:O3747)=MAX(P$64:P3747)),MAX(O$64:O3747)+1,""),"")</f>
        <v/>
      </c>
      <c r="P3748" s="91" t="str">
        <f>IFERROR(IF(MOD(MAX(Q$64:Q3748),10*MAX(O$64:O3748))&lt;=2,IF(AND(F3747/INDEX($F$64:$F3748,MATCH(MAX(O$64:O3748),O$64:O3748,0)-1)&lt;(1-$P$2),MAX(O$64:O3748)&gt;MAX(P$64:P3747)),MAX(O$64:O3748),""),IF(AND($F3747/INDEX($F$64:$F3748,MATCH(MAX(Q$64:Q3748),Q$64:Q3748,0)-1)&lt;(1-$P$2),MAX(O$64:O3748)&gt;MAX(P$64:P3747)),MAX(O$64:O3748),"")),"")</f>
        <v/>
      </c>
      <c r="Q3748" s="91" t="str">
        <f>IFERROR(IF(E3748="","",IF(O3748&lt;&gt;"",MAX(O$64:O3748)*10+1,IF(AND($F3747/INDEX($F$64:$F3748,MATCH(MAX(Q$64:Q3747),Q$64:Q3747,0)-1)&gt;(1+$O$2),MAX(O$64:O3748)&gt;MAX(P$64:P3747)),MAX(Q$64:Q3747)+1,""))),"")</f>
        <v/>
      </c>
    </row>
    <row r="3749" spans="1:17" x14ac:dyDescent="0.2">
      <c r="A3749" s="13">
        <f>HLOOKUP($E$2,历史数据!$V$3:$AE$5000,ROW(A3747),)</f>
        <v>1917963</v>
      </c>
      <c r="B3749" s="41">
        <v>42096</v>
      </c>
      <c r="C3749" s="100">
        <f>IFERROR(IF(A3749&lt;&gt;0,MAX($C$4:C3748)+1,""),"")</f>
        <v>3653</v>
      </c>
      <c r="D3749" s="100"/>
      <c r="E3749" s="99">
        <f t="shared" si="326"/>
        <v>42479</v>
      </c>
      <c r="F3749" s="101">
        <f>IFERROR(VLOOKUP(E3749,历史数据!AH:AJ,3,),"")</f>
        <v>39.056870050182297</v>
      </c>
      <c r="G3749" s="101">
        <f t="shared" si="322"/>
        <v>31.506353013398346</v>
      </c>
      <c r="H3749" s="105">
        <f t="shared" si="323"/>
        <v>6.9696570012427461E-3</v>
      </c>
      <c r="I3749" s="101">
        <f>IFERROR(VLOOKUP(E3749,历史数据!AH:AJ,2,),"")</f>
        <v>38.913518174789502</v>
      </c>
      <c r="J3749" s="104">
        <f t="shared" si="324"/>
        <v>36</v>
      </c>
      <c r="K3749" s="104" t="str">
        <f>IFERROR(IF(AND(J3748=$H$2*1,MAX(K$64:K3748)=MAX(L$64:L3748)),MAX(K$64:K3748)+1,""),"")</f>
        <v/>
      </c>
      <c r="L3749" s="104" t="str">
        <f>IFERROR(IF(AND($F3748/INDEX($F$64:$F3749,MATCH(MAX(M$64:M3749),M$64:M3749,0)-1)&lt;(1-$P$2),MAX(K$64:K3749)&gt;MAX(L$64:L3748)),MAX(K$64:K3749),""),"")</f>
        <v/>
      </c>
      <c r="M3749" s="104" t="str">
        <f>IFERROR(IF(E3749="","",IF(K3749&lt;&gt;"",MAX(M$64:M3748)+1,IF(AND($F3748/INDEX($F$64:$F3749,MATCH(MAX(M$64:M3748),M$64:M3748,0)-1)&gt;(1+$O$2),MAX(K$64:K3749)&gt;MAX(L$64:L3748)),MAX(M$64:M3748)+1,""))),"")</f>
        <v/>
      </c>
      <c r="N3749" s="91">
        <f t="shared" si="325"/>
        <v>115</v>
      </c>
      <c r="O3749" s="91" t="str">
        <f>IFERROR(IF(AND(N3748=$H$2*1,MAX(O$64:O3748)=MAX(P$64:P3748)),MAX(O$64:O3748)+1,""),"")</f>
        <v/>
      </c>
      <c r="P3749" s="91" t="str">
        <f>IFERROR(IF(MOD(MAX(Q$64:Q3749),10*MAX(O$64:O3749))&lt;=2,IF(AND(F3748/INDEX($F$64:$F3749,MATCH(MAX(O$64:O3749),O$64:O3749,0)-1)&lt;(1-$P$2),MAX(O$64:O3749)&gt;MAX(P$64:P3748)),MAX(O$64:O3749),""),IF(AND($F3748/INDEX($F$64:$F3749,MATCH(MAX(Q$64:Q3749),Q$64:Q3749,0)-1)&lt;(1-$P$2),MAX(O$64:O3749)&gt;MAX(P$64:P3748)),MAX(O$64:O3749),"")),"")</f>
        <v/>
      </c>
      <c r="Q3749" s="91" t="str">
        <f>IFERROR(IF(E3749="","",IF(O3749&lt;&gt;"",MAX(O$64:O3749)*10+1,IF(AND($F3748/INDEX($F$64:$F3749,MATCH(MAX(Q$64:Q3748),Q$64:Q3748,0)-1)&gt;(1+$O$2),MAX(O$64:O3749)&gt;MAX(P$64:P3748)),MAX(Q$64:Q3748)+1,""))),"")</f>
        <v/>
      </c>
    </row>
    <row r="3750" spans="1:17" x14ac:dyDescent="0.2">
      <c r="A3750" s="13">
        <f>HLOOKUP($E$2,历史数据!$V$3:$AE$5000,ROW(A3748),)</f>
        <v>1534170</v>
      </c>
      <c r="B3750" s="41">
        <v>42097</v>
      </c>
      <c r="C3750" s="100">
        <f>IFERROR(IF(A3750&lt;&gt;0,MAX($C$4:C3749)+1,""),"")</f>
        <v>3654</v>
      </c>
      <c r="D3750" s="100"/>
      <c r="E3750" s="99">
        <f t="shared" si="326"/>
        <v>42480</v>
      </c>
      <c r="F3750" s="101">
        <f>IFERROR(VLOOKUP(E3750,历史数据!AH:AJ,3,),"")</f>
        <v>37.115103738044397</v>
      </c>
      <c r="G3750" s="101">
        <f t="shared" si="322"/>
        <v>31.689452454240872</v>
      </c>
      <c r="H3750" s="105">
        <f t="shared" si="323"/>
        <v>5.8115085793859489E-3</v>
      </c>
      <c r="I3750" s="101">
        <f>IFERROR(VLOOKUP(E3750,历史数据!AH:AJ,2,),"")</f>
        <v>39.486925676360499</v>
      </c>
      <c r="J3750" s="104">
        <f t="shared" si="324"/>
        <v>37</v>
      </c>
      <c r="K3750" s="104" t="str">
        <f>IFERROR(IF(AND(J3749=$H$2*1,MAX(K$64:K3749)=MAX(L$64:L3749)),MAX(K$64:K3749)+1,""),"")</f>
        <v/>
      </c>
      <c r="L3750" s="104" t="str">
        <f>IFERROR(IF(AND($F3749/INDEX($F$64:$F3750,MATCH(MAX(M$64:M3750),M$64:M3750,0)-1)&lt;(1-$P$2),MAX(K$64:K3750)&gt;MAX(L$64:L3749)),MAX(K$64:K3750),""),"")</f>
        <v/>
      </c>
      <c r="M3750" s="104" t="str">
        <f>IFERROR(IF(E3750="","",IF(K3750&lt;&gt;"",MAX(M$64:M3749)+1,IF(AND($F3749/INDEX($F$64:$F3750,MATCH(MAX(M$64:M3749),M$64:M3749,0)-1)&gt;(1+$O$2),MAX(K$64:K3750)&gt;MAX(L$64:L3749)),MAX(M$64:M3749)+1,""))),"")</f>
        <v/>
      </c>
      <c r="N3750" s="91">
        <f t="shared" si="325"/>
        <v>116</v>
      </c>
      <c r="O3750" s="91" t="str">
        <f>IFERROR(IF(AND(N3749=$H$2*1,MAX(O$64:O3749)=MAX(P$64:P3749)),MAX(O$64:O3749)+1,""),"")</f>
        <v/>
      </c>
      <c r="P3750" s="91" t="str">
        <f>IFERROR(IF(MOD(MAX(Q$64:Q3750),10*MAX(O$64:O3750))&lt;=2,IF(AND(F3749/INDEX($F$64:$F3750,MATCH(MAX(O$64:O3750),O$64:O3750,0)-1)&lt;(1-$P$2),MAX(O$64:O3750)&gt;MAX(P$64:P3749)),MAX(O$64:O3750),""),IF(AND($F3749/INDEX($F$64:$F3750,MATCH(MAX(Q$64:Q3750),Q$64:Q3750,0)-1)&lt;(1-$P$2),MAX(O$64:O3750)&gt;MAX(P$64:P3749)),MAX(O$64:O3750),"")),"")</f>
        <v/>
      </c>
      <c r="Q3750" s="91" t="str">
        <f>IFERROR(IF(E3750="","",IF(O3750&lt;&gt;"",MAX(O$64:O3750)*10+1,IF(AND($F3749/INDEX($F$64:$F3750,MATCH(MAX(Q$64:Q3749),Q$64:Q3749,0)-1)&gt;(1+$O$2),MAX(O$64:O3750)&gt;MAX(P$64:P3749)),MAX(Q$64:Q3749)+1,""))),"")</f>
        <v/>
      </c>
    </row>
    <row r="3751" spans="1:17" x14ac:dyDescent="0.2">
      <c r="A3751" s="13">
        <f>HLOOKUP($E$2,历史数据!$V$3:$AE$5000,ROW(A3749),)</f>
        <v>1640874</v>
      </c>
      <c r="B3751" s="41">
        <v>42101</v>
      </c>
      <c r="C3751" s="100">
        <f>IFERROR(IF(A3751&lt;&gt;0,MAX($C$4:C3750)+1,""),"")</f>
        <v>3655</v>
      </c>
      <c r="D3751" s="100"/>
      <c r="E3751" s="99">
        <f t="shared" si="326"/>
        <v>42481</v>
      </c>
      <c r="F3751" s="101">
        <f>IFERROR(VLOOKUP(E3751,历史数据!AH:AJ,3,),"")</f>
        <v>36.5677602138176</v>
      </c>
      <c r="G3751" s="101">
        <f t="shared" si="322"/>
        <v>31.859737106222539</v>
      </c>
      <c r="H3751" s="105">
        <f t="shared" si="323"/>
        <v>5.373543522960933E-3</v>
      </c>
      <c r="I3751" s="101">
        <f>IFERROR(VLOOKUP(E3751,历史数据!AH:AJ,2,),"")</f>
        <v>37.323615556797499</v>
      </c>
      <c r="J3751" s="104">
        <f t="shared" si="324"/>
        <v>38</v>
      </c>
      <c r="K3751" s="104" t="str">
        <f>IFERROR(IF(AND(J3750=$H$2*1,MAX(K$64:K3750)=MAX(L$64:L3750)),MAX(K$64:K3750)+1,""),"")</f>
        <v/>
      </c>
      <c r="L3751" s="104" t="str">
        <f>IFERROR(IF(AND($F3750/INDEX($F$64:$F3751,MATCH(MAX(M$64:M3751),M$64:M3751,0)-1)&lt;(1-$P$2),MAX(K$64:K3751)&gt;MAX(L$64:L3750)),MAX(K$64:K3751),""),"")</f>
        <v/>
      </c>
      <c r="M3751" s="104" t="str">
        <f>IFERROR(IF(E3751="","",IF(K3751&lt;&gt;"",MAX(M$64:M3750)+1,IF(AND($F3750/INDEX($F$64:$F3751,MATCH(MAX(M$64:M3750),M$64:M3750,0)-1)&gt;(1+$O$2),MAX(K$64:K3751)&gt;MAX(L$64:L3750)),MAX(M$64:M3750)+1,""))),"")</f>
        <v/>
      </c>
      <c r="N3751" s="91">
        <f t="shared" si="325"/>
        <v>117</v>
      </c>
      <c r="O3751" s="91" t="str">
        <f>IFERROR(IF(AND(N3750=$H$2*1,MAX(O$64:O3750)=MAX(P$64:P3750)),MAX(O$64:O3750)+1,""),"")</f>
        <v/>
      </c>
      <c r="P3751" s="91" t="str">
        <f>IFERROR(IF(MOD(MAX(Q$64:Q3751),10*MAX(O$64:O3751))&lt;=2,IF(AND(F3750/INDEX($F$64:$F3751,MATCH(MAX(O$64:O3751),O$64:O3751,0)-1)&lt;(1-$P$2),MAX(O$64:O3751)&gt;MAX(P$64:P3750)),MAX(O$64:O3751),""),IF(AND($F3750/INDEX($F$64:$F3751,MATCH(MAX(Q$64:Q3751),Q$64:Q3751,0)-1)&lt;(1-$P$2),MAX(O$64:O3751)&gt;MAX(P$64:P3750)),MAX(O$64:O3751),"")),"")</f>
        <v/>
      </c>
      <c r="Q3751" s="91" t="str">
        <f>IFERROR(IF(E3751="","",IF(O3751&lt;&gt;"",MAX(O$64:O3751)*10+1,IF(AND($F3750/INDEX($F$64:$F3751,MATCH(MAX(Q$64:Q3750),Q$64:Q3750,0)-1)&gt;(1+$O$2),MAX(O$64:O3751)&gt;MAX(P$64:P3750)),MAX(Q$64:Q3750)+1,""))),"")</f>
        <v/>
      </c>
    </row>
    <row r="3752" spans="1:17" x14ac:dyDescent="0.2">
      <c r="A3752" s="13">
        <f>HLOOKUP($E$2,历史数据!$V$3:$AE$5000,ROW(A3750),)</f>
        <v>1809566</v>
      </c>
      <c r="B3752" s="41">
        <v>42102</v>
      </c>
      <c r="C3752" s="100">
        <f>IFERROR(IF(A3752&lt;&gt;0,MAX($C$4:C3751)+1,""),"")</f>
        <v>3656</v>
      </c>
      <c r="D3752" s="100"/>
      <c r="E3752" s="99">
        <f t="shared" si="326"/>
        <v>42482</v>
      </c>
      <c r="F3752" s="101">
        <f>IFERROR(VLOOKUP(E3752,历史数据!AH:AJ,3,),"")</f>
        <v>36.828399987258997</v>
      </c>
      <c r="G3752" s="101">
        <f t="shared" si="322"/>
        <v>32.056302935359533</v>
      </c>
      <c r="H3752" s="105">
        <f t="shared" si="323"/>
        <v>6.1697253960895093E-3</v>
      </c>
      <c r="I3752" s="101">
        <f>IFERROR(VLOOKUP(E3752,历史数据!AH:AJ,2,),"")</f>
        <v>36.176800553655703</v>
      </c>
      <c r="J3752" s="104">
        <f t="shared" si="324"/>
        <v>39</v>
      </c>
      <c r="K3752" s="104" t="str">
        <f>IFERROR(IF(AND(J3751=$H$2*1,MAX(K$64:K3751)=MAX(L$64:L3751)),MAX(K$64:K3751)+1,""),"")</f>
        <v/>
      </c>
      <c r="L3752" s="104" t="str">
        <f>IFERROR(IF(AND($F3751/INDEX($F$64:$F3752,MATCH(MAX(M$64:M3752),M$64:M3752,0)-1)&lt;(1-$P$2),MAX(K$64:K3752)&gt;MAX(L$64:L3751)),MAX(K$64:K3752),""),"")</f>
        <v/>
      </c>
      <c r="M3752" s="104" t="str">
        <f>IFERROR(IF(E3752="","",IF(K3752&lt;&gt;"",MAX(M$64:M3751)+1,IF(AND($F3751/INDEX($F$64:$F3752,MATCH(MAX(M$64:M3751),M$64:M3751,0)-1)&gt;(1+$O$2),MAX(K$64:K3752)&gt;MAX(L$64:L3751)),MAX(M$64:M3751)+1,""))),"")</f>
        <v/>
      </c>
      <c r="N3752" s="91">
        <f t="shared" si="325"/>
        <v>118</v>
      </c>
      <c r="O3752" s="91" t="str">
        <f>IFERROR(IF(AND(N3751=$H$2*1,MAX(O$64:O3751)=MAX(P$64:P3751)),MAX(O$64:O3751)+1,""),"")</f>
        <v/>
      </c>
      <c r="P3752" s="91" t="str">
        <f>IFERROR(IF(MOD(MAX(Q$64:Q3752),10*MAX(O$64:O3752))&lt;=2,IF(AND(F3751/INDEX($F$64:$F3752,MATCH(MAX(O$64:O3752),O$64:O3752,0)-1)&lt;(1-$P$2),MAX(O$64:O3752)&gt;MAX(P$64:P3751)),MAX(O$64:O3752),""),IF(AND($F3751/INDEX($F$64:$F3752,MATCH(MAX(Q$64:Q3752),Q$64:Q3752,0)-1)&lt;(1-$P$2),MAX(O$64:O3752)&gt;MAX(P$64:P3751)),MAX(O$64:O3752),"")),"")</f>
        <v/>
      </c>
      <c r="Q3752" s="91" t="str">
        <f>IFERROR(IF(E3752="","",IF(O3752&lt;&gt;"",MAX(O$64:O3752)*10+1,IF(AND($F3751/INDEX($F$64:$F3752,MATCH(MAX(Q$64:Q3751),Q$64:Q3751,0)-1)&gt;(1+$O$2),MAX(O$64:O3752)&gt;MAX(P$64:P3751)),MAX(Q$64:Q3751)+1,""))),"")</f>
        <v/>
      </c>
    </row>
    <row r="3753" spans="1:17" x14ac:dyDescent="0.2">
      <c r="A3753" s="13">
        <f>HLOOKUP($E$2,历史数据!$V$3:$AE$5000,ROW(A3751),)</f>
        <v>2246828</v>
      </c>
      <c r="B3753" s="41">
        <v>42103</v>
      </c>
      <c r="C3753" s="100">
        <f>IFERROR(IF(A3753&lt;&gt;0,MAX($C$4:C3752)+1,""),"")</f>
        <v>3657</v>
      </c>
      <c r="D3753" s="100"/>
      <c r="E3753" s="99">
        <f t="shared" si="326"/>
        <v>42485</v>
      </c>
      <c r="F3753" s="101">
        <f>IFERROR(VLOOKUP(E3753,历史数据!AH:AJ,3,),"")</f>
        <v>37.010847828667899</v>
      </c>
      <c r="G3753" s="101">
        <f t="shared" si="322"/>
        <v>32.276760743728659</v>
      </c>
      <c r="H3753" s="105">
        <f t="shared" si="323"/>
        <v>6.8772062958624147E-3</v>
      </c>
      <c r="I3753" s="101">
        <f>IFERROR(VLOOKUP(E3753,历史数据!AH:AJ,2,),"")</f>
        <v>36.685048111866202</v>
      </c>
      <c r="J3753" s="104">
        <f t="shared" si="324"/>
        <v>40</v>
      </c>
      <c r="K3753" s="104" t="str">
        <f>IFERROR(IF(AND(J3752=$H$2*1,MAX(K$64:K3752)=MAX(L$64:L3752)),MAX(K$64:K3752)+1,""),"")</f>
        <v/>
      </c>
      <c r="L3753" s="104" t="str">
        <f>IFERROR(IF(AND($F3752/INDEX($F$64:$F3753,MATCH(MAX(M$64:M3753),M$64:M3753,0)-1)&lt;(1-$P$2),MAX(K$64:K3753)&gt;MAX(L$64:L3752)),MAX(K$64:K3753),""),"")</f>
        <v/>
      </c>
      <c r="M3753" s="104" t="str">
        <f>IFERROR(IF(E3753="","",IF(K3753&lt;&gt;"",MAX(M$64:M3752)+1,IF(AND($F3752/INDEX($F$64:$F3753,MATCH(MAX(M$64:M3752),M$64:M3752,0)-1)&gt;(1+$O$2),MAX(K$64:K3753)&gt;MAX(L$64:L3752)),MAX(M$64:M3752)+1,""))),"")</f>
        <v/>
      </c>
      <c r="N3753" s="91">
        <f t="shared" si="325"/>
        <v>119</v>
      </c>
      <c r="O3753" s="91" t="str">
        <f>IFERROR(IF(AND(N3752=$H$2*1,MAX(O$64:O3752)=MAX(P$64:P3752)),MAX(O$64:O3752)+1,""),"")</f>
        <v/>
      </c>
      <c r="P3753" s="91" t="str">
        <f>IFERROR(IF(MOD(MAX(Q$64:Q3753),10*MAX(O$64:O3753))&lt;=2,IF(AND(F3752/INDEX($F$64:$F3753,MATCH(MAX(O$64:O3753),O$64:O3753,0)-1)&lt;(1-$P$2),MAX(O$64:O3753)&gt;MAX(P$64:P3752)),MAX(O$64:O3753),""),IF(AND($F3752/INDEX($F$64:$F3753,MATCH(MAX(Q$64:Q3753),Q$64:Q3753,0)-1)&lt;(1-$P$2),MAX(O$64:O3753)&gt;MAX(P$64:P3752)),MAX(O$64:O3753),"")),"")</f>
        <v/>
      </c>
      <c r="Q3753" s="91" t="str">
        <f>IFERROR(IF(E3753="","",IF(O3753&lt;&gt;"",MAX(O$64:O3753)*10+1,IF(AND($F3752/INDEX($F$64:$F3753,MATCH(MAX(Q$64:Q3752),Q$64:Q3752,0)-1)&gt;(1+$O$2),MAX(O$64:O3753)&gt;MAX(P$64:P3752)),MAX(Q$64:Q3752)+1,""))),"")</f>
        <v/>
      </c>
    </row>
    <row r="3754" spans="1:17" x14ac:dyDescent="0.2">
      <c r="A3754" s="13">
        <f>HLOOKUP($E$2,历史数据!$V$3:$AE$5000,ROW(A3752),)</f>
        <v>1325042</v>
      </c>
      <c r="B3754" s="41">
        <v>42104</v>
      </c>
      <c r="C3754" s="100">
        <f>IFERROR(IF(A3754&lt;&gt;0,MAX($C$4:C3753)+1,""),"")</f>
        <v>3658</v>
      </c>
      <c r="D3754" s="100"/>
      <c r="E3754" s="99">
        <f t="shared" si="326"/>
        <v>42486</v>
      </c>
      <c r="F3754" s="101">
        <f>IFERROR(VLOOKUP(E3754,历史数据!AH:AJ,3,),"")</f>
        <v>38.861390220101299</v>
      </c>
      <c r="G3754" s="101">
        <f t="shared" si="322"/>
        <v>32.508295742469031</v>
      </c>
      <c r="H3754" s="105">
        <f t="shared" si="323"/>
        <v>7.1734273640009505E-3</v>
      </c>
      <c r="I3754" s="101">
        <f>IFERROR(VLOOKUP(E3754,历史数据!AH:AJ,2,),"")</f>
        <v>36.593824191161801</v>
      </c>
      <c r="J3754" s="104">
        <f t="shared" si="324"/>
        <v>41</v>
      </c>
      <c r="K3754" s="104" t="str">
        <f>IFERROR(IF(AND(J3753=$H$2*1,MAX(K$64:K3753)=MAX(L$64:L3753)),MAX(K$64:K3753)+1,""),"")</f>
        <v/>
      </c>
      <c r="L3754" s="104" t="str">
        <f>IFERROR(IF(AND($F3753/INDEX($F$64:$F3754,MATCH(MAX(M$64:M3754),M$64:M3754,0)-1)&lt;(1-$P$2),MAX(K$64:K3754)&gt;MAX(L$64:L3753)),MAX(K$64:K3754),""),"")</f>
        <v/>
      </c>
      <c r="M3754" s="104" t="str">
        <f>IFERROR(IF(E3754="","",IF(K3754&lt;&gt;"",MAX(M$64:M3753)+1,IF(AND($F3753/INDEX($F$64:$F3754,MATCH(MAX(M$64:M3753),M$64:M3753,0)-1)&gt;(1+$O$2),MAX(K$64:K3754)&gt;MAX(L$64:L3753)),MAX(M$64:M3753)+1,""))),"")</f>
        <v/>
      </c>
      <c r="N3754" s="91">
        <f t="shared" si="325"/>
        <v>120</v>
      </c>
      <c r="O3754" s="91" t="str">
        <f>IFERROR(IF(AND(N3753=$H$2*1,MAX(O$64:O3753)=MAX(P$64:P3753)),MAX(O$64:O3753)+1,""),"")</f>
        <v/>
      </c>
      <c r="P3754" s="91" t="str">
        <f>IFERROR(IF(MOD(MAX(Q$64:Q3754),10*MAX(O$64:O3754))&lt;=2,IF(AND(F3753/INDEX($F$64:$F3754,MATCH(MAX(O$64:O3754),O$64:O3754,0)-1)&lt;(1-$P$2),MAX(O$64:O3754)&gt;MAX(P$64:P3753)),MAX(O$64:O3754),""),IF(AND($F3753/INDEX($F$64:$F3754,MATCH(MAX(Q$64:Q3754),Q$64:Q3754,0)-1)&lt;(1-$P$2),MAX(O$64:O3754)&gt;MAX(P$64:P3753)),MAX(O$64:O3754),"")),"")</f>
        <v/>
      </c>
      <c r="Q3754" s="91" t="str">
        <f>IFERROR(IF(E3754="","",IF(O3754&lt;&gt;"",MAX(O$64:O3754)*10+1,IF(AND($F3753/INDEX($F$64:$F3754,MATCH(MAX(Q$64:Q3753),Q$64:Q3753,0)-1)&gt;(1+$O$2),MAX(O$64:O3754)&gt;MAX(P$64:P3753)),MAX(Q$64:Q3753)+1,""))),"")</f>
        <v/>
      </c>
    </row>
    <row r="3755" spans="1:17" x14ac:dyDescent="0.2">
      <c r="A3755" s="13">
        <f>HLOOKUP($E$2,历史数据!$V$3:$AE$5000,ROW(A3753),)</f>
        <v>1622339</v>
      </c>
      <c r="B3755" s="41">
        <v>42107</v>
      </c>
      <c r="C3755" s="100">
        <f>IFERROR(IF(A3755&lt;&gt;0,MAX($C$4:C3754)+1,""),"")</f>
        <v>3659</v>
      </c>
      <c r="D3755" s="100"/>
      <c r="E3755" s="99">
        <f t="shared" si="326"/>
        <v>42487</v>
      </c>
      <c r="F3755" s="101">
        <f>IFERROR(VLOOKUP(E3755,历史数据!AH:AJ,3,),"")</f>
        <v>39.9560772685548</v>
      </c>
      <c r="G3755" s="101">
        <f t="shared" si="322"/>
        <v>32.765460318931133</v>
      </c>
      <c r="H3755" s="105">
        <f t="shared" si="323"/>
        <v>7.9107369546334017E-3</v>
      </c>
      <c r="I3755" s="101">
        <f>IFERROR(VLOOKUP(E3755,历史数据!AH:AJ,2,),"")</f>
        <v>38.991710106821898</v>
      </c>
      <c r="J3755" s="104">
        <f t="shared" si="324"/>
        <v>42</v>
      </c>
      <c r="K3755" s="104" t="str">
        <f>IFERROR(IF(AND(J3754=$H$2*1,MAX(K$64:K3754)=MAX(L$64:L3754)),MAX(K$64:K3754)+1,""),"")</f>
        <v/>
      </c>
      <c r="L3755" s="104" t="str">
        <f>IFERROR(IF(AND($F3754/INDEX($F$64:$F3755,MATCH(MAX(M$64:M3755),M$64:M3755,0)-1)&lt;(1-$P$2),MAX(K$64:K3755)&gt;MAX(L$64:L3754)),MAX(K$64:K3755),""),"")</f>
        <v/>
      </c>
      <c r="M3755" s="104" t="str">
        <f>IFERROR(IF(E3755="","",IF(K3755&lt;&gt;"",MAX(M$64:M3754)+1,IF(AND($F3754/INDEX($F$64:$F3755,MATCH(MAX(M$64:M3754),M$64:M3754,0)-1)&gt;(1+$O$2),MAX(K$64:K3755)&gt;MAX(L$64:L3754)),MAX(M$64:M3754)+1,""))),"")</f>
        <v/>
      </c>
      <c r="N3755" s="91">
        <f t="shared" si="325"/>
        <v>121</v>
      </c>
      <c r="O3755" s="91" t="str">
        <f>IFERROR(IF(AND(N3754=$H$2*1,MAX(O$64:O3754)=MAX(P$64:P3754)),MAX(O$64:O3754)+1,""),"")</f>
        <v/>
      </c>
      <c r="P3755" s="91" t="str">
        <f>IFERROR(IF(MOD(MAX(Q$64:Q3755),10*MAX(O$64:O3755))&lt;=2,IF(AND(F3754/INDEX($F$64:$F3755,MATCH(MAX(O$64:O3755),O$64:O3755,0)-1)&lt;(1-$P$2),MAX(O$64:O3755)&gt;MAX(P$64:P3754)),MAX(O$64:O3755),""),IF(AND($F3754/INDEX($F$64:$F3755,MATCH(MAX(Q$64:Q3755),Q$64:Q3755,0)-1)&lt;(1-$P$2),MAX(O$64:O3755)&gt;MAX(P$64:P3754)),MAX(O$64:O3755),"")),"")</f>
        <v/>
      </c>
      <c r="Q3755" s="91" t="str">
        <f>IFERROR(IF(E3755="","",IF(O3755&lt;&gt;"",MAX(O$64:O3755)*10+1,IF(AND($F3754/INDEX($F$64:$F3755,MATCH(MAX(Q$64:Q3754),Q$64:Q3754,0)-1)&gt;(1+$O$2),MAX(O$64:O3755)&gt;MAX(P$64:P3754)),MAX(Q$64:Q3754)+1,""))),"")</f>
        <v/>
      </c>
    </row>
    <row r="3756" spans="1:17" x14ac:dyDescent="0.2">
      <c r="A3756" s="13">
        <f>HLOOKUP($E$2,历史数据!$V$3:$AE$5000,ROW(A3754),)</f>
        <v>3675279</v>
      </c>
      <c r="B3756" s="41">
        <v>42108</v>
      </c>
      <c r="C3756" s="100">
        <f>IFERROR(IF(A3756&lt;&gt;0,MAX($C$4:C3755)+1,""),"")</f>
        <v>3660</v>
      </c>
      <c r="D3756" s="100"/>
      <c r="E3756" s="99">
        <f t="shared" si="326"/>
        <v>42488</v>
      </c>
      <c r="F3756" s="101">
        <f>IFERROR(VLOOKUP(E3756,历史数据!AH:AJ,3,),"")</f>
        <v>39.278413857607397</v>
      </c>
      <c r="G3756" s="101">
        <f t="shared" si="322"/>
        <v>33.006334909553154</v>
      </c>
      <c r="H3756" s="105">
        <f t="shared" si="323"/>
        <v>7.3514789133863889E-3</v>
      </c>
      <c r="I3756" s="101">
        <f>IFERROR(VLOOKUP(E3756,历史数据!AH:AJ,2,),"")</f>
        <v>39.877885336522397</v>
      </c>
      <c r="J3756" s="104">
        <f t="shared" si="324"/>
        <v>43</v>
      </c>
      <c r="K3756" s="104" t="str">
        <f>IFERROR(IF(AND(J3755=$H$2*1,MAX(K$64:K3755)=MAX(L$64:L3755)),MAX(K$64:K3755)+1,""),"")</f>
        <v/>
      </c>
      <c r="L3756" s="104" t="str">
        <f>IFERROR(IF(AND($F3755/INDEX($F$64:$F3756,MATCH(MAX(M$64:M3756),M$64:M3756,0)-1)&lt;(1-$P$2),MAX(K$64:K3756)&gt;MAX(L$64:L3755)),MAX(K$64:K3756),""),"")</f>
        <v/>
      </c>
      <c r="M3756" s="104" t="str">
        <f>IFERROR(IF(E3756="","",IF(K3756&lt;&gt;"",MAX(M$64:M3755)+1,IF(AND($F3755/INDEX($F$64:$F3756,MATCH(MAX(M$64:M3755),M$64:M3755,0)-1)&gt;(1+$O$2),MAX(K$64:K3756)&gt;MAX(L$64:L3755)),MAX(M$64:M3755)+1,""))),"")</f>
        <v/>
      </c>
      <c r="N3756" s="91">
        <f t="shared" si="325"/>
        <v>122</v>
      </c>
      <c r="O3756" s="91" t="str">
        <f>IFERROR(IF(AND(N3755=$H$2*1,MAX(O$64:O3755)=MAX(P$64:P3755)),MAX(O$64:O3755)+1,""),"")</f>
        <v/>
      </c>
      <c r="P3756" s="91" t="str">
        <f>IFERROR(IF(MOD(MAX(Q$64:Q3756),10*MAX(O$64:O3756))&lt;=2,IF(AND(F3755/INDEX($F$64:$F3756,MATCH(MAX(O$64:O3756),O$64:O3756,0)-1)&lt;(1-$P$2),MAX(O$64:O3756)&gt;MAX(P$64:P3755)),MAX(O$64:O3756),""),IF(AND($F3755/INDEX($F$64:$F3756,MATCH(MAX(Q$64:Q3756),Q$64:Q3756,0)-1)&lt;(1-$P$2),MAX(O$64:O3756)&gt;MAX(P$64:P3755)),MAX(O$64:O3756),"")),"")</f>
        <v/>
      </c>
      <c r="Q3756" s="91" t="str">
        <f>IFERROR(IF(E3756="","",IF(O3756&lt;&gt;"",MAX(O$64:O3756)*10+1,IF(AND($F3755/INDEX($F$64:$F3756,MATCH(MAX(Q$64:Q3755),Q$64:Q3755,0)-1)&gt;(1+$O$2),MAX(O$64:O3756)&gt;MAX(P$64:P3755)),MAX(Q$64:Q3755)+1,""))),"")</f>
        <v/>
      </c>
    </row>
    <row r="3757" spans="1:17" x14ac:dyDescent="0.2">
      <c r="A3757" s="13">
        <f>HLOOKUP($E$2,历史数据!$V$3:$AE$5000,ROW(A3755),)</f>
        <v>2419290</v>
      </c>
      <c r="B3757" s="41">
        <v>42109</v>
      </c>
      <c r="C3757" s="100">
        <f>IFERROR(IF(A3757&lt;&gt;0,MAX($C$4:C3756)+1,""),"")</f>
        <v>3661</v>
      </c>
      <c r="D3757" s="100"/>
      <c r="E3757" s="99">
        <f t="shared" si="326"/>
        <v>42489</v>
      </c>
      <c r="F3757" s="101">
        <f>IFERROR(VLOOKUP(E3757,历史数据!AH:AJ,3,),"")</f>
        <v>41.246244147089399</v>
      </c>
      <c r="G3757" s="101">
        <f t="shared" si="322"/>
        <v>33.300640653730646</v>
      </c>
      <c r="H3757" s="105">
        <f t="shared" si="323"/>
        <v>8.9166441831234344E-3</v>
      </c>
      <c r="I3757" s="101">
        <f>IFERROR(VLOOKUP(E3757,历史数据!AH:AJ,2,),"")</f>
        <v>39.278413857607397</v>
      </c>
      <c r="J3757" s="104">
        <f t="shared" si="324"/>
        <v>44</v>
      </c>
      <c r="K3757" s="104" t="str">
        <f>IFERROR(IF(AND(J3756=$H$2*1,MAX(K$64:K3756)=MAX(L$64:L3756)),MAX(K$64:K3756)+1,""),"")</f>
        <v/>
      </c>
      <c r="L3757" s="104" t="str">
        <f>IFERROR(IF(AND($F3756/INDEX($F$64:$F3757,MATCH(MAX(M$64:M3757),M$64:M3757,0)-1)&lt;(1-$P$2),MAX(K$64:K3757)&gt;MAX(L$64:L3756)),MAX(K$64:K3757),""),"")</f>
        <v/>
      </c>
      <c r="M3757" s="104" t="str">
        <f>IFERROR(IF(E3757="","",IF(K3757&lt;&gt;"",MAX(M$64:M3756)+1,IF(AND($F3756/INDEX($F$64:$F3757,MATCH(MAX(M$64:M3756),M$64:M3756,0)-1)&gt;(1+$O$2),MAX(K$64:K3757)&gt;MAX(L$64:L3756)),MAX(M$64:M3756)+1,""))),"")</f>
        <v/>
      </c>
      <c r="N3757" s="91">
        <f t="shared" si="325"/>
        <v>123</v>
      </c>
      <c r="O3757" s="91" t="str">
        <f>IFERROR(IF(AND(N3756=$H$2*1,MAX(O$64:O3756)=MAX(P$64:P3756)),MAX(O$64:O3756)+1,""),"")</f>
        <v/>
      </c>
      <c r="P3757" s="91" t="str">
        <f>IFERROR(IF(MOD(MAX(Q$64:Q3757),10*MAX(O$64:O3757))&lt;=2,IF(AND(F3756/INDEX($F$64:$F3757,MATCH(MAX(O$64:O3757),O$64:O3757,0)-1)&lt;(1-$P$2),MAX(O$64:O3757)&gt;MAX(P$64:P3756)),MAX(O$64:O3757),""),IF(AND($F3756/INDEX($F$64:$F3757,MATCH(MAX(Q$64:Q3757),Q$64:Q3757,0)-1)&lt;(1-$P$2),MAX(O$64:O3757)&gt;MAX(P$64:P3756)),MAX(O$64:O3757),"")),"")</f>
        <v/>
      </c>
      <c r="Q3757" s="91" t="str">
        <f>IFERROR(IF(E3757="","",IF(O3757&lt;&gt;"",MAX(O$64:O3757)*10+1,IF(AND($F3756/INDEX($F$64:$F3757,MATCH(MAX(Q$64:Q3756),Q$64:Q3756,0)-1)&gt;(1+$O$2),MAX(O$64:O3757)&gt;MAX(P$64:P3756)),MAX(Q$64:Q3756)+1,""))),"")</f>
        <v/>
      </c>
    </row>
    <row r="3758" spans="1:17" x14ac:dyDescent="0.2">
      <c r="A3758" s="13">
        <f>HLOOKUP($E$2,历史数据!$V$3:$AE$5000,ROW(A3756),)</f>
        <v>1076394</v>
      </c>
      <c r="B3758" s="41">
        <v>42110</v>
      </c>
      <c r="C3758" s="100">
        <f>IFERROR(IF(A3758&lt;&gt;0,MAX($C$4:C3757)+1,""),"")</f>
        <v>3662</v>
      </c>
      <c r="D3758" s="100"/>
      <c r="E3758" s="99">
        <f t="shared" si="326"/>
        <v>42493</v>
      </c>
      <c r="F3758" s="101">
        <f>IFERROR(VLOOKUP(E3758,历史数据!AH:AJ,3,),"")</f>
        <v>42.744922844377001</v>
      </c>
      <c r="G3758" s="101">
        <f t="shared" si="322"/>
        <v>33.614928780538648</v>
      </c>
      <c r="H3758" s="105">
        <f t="shared" si="323"/>
        <v>9.4379003117706084E-3</v>
      </c>
      <c r="I3758" s="101">
        <f>IFERROR(VLOOKUP(E3758,历史数据!AH:AJ,2,),"")</f>
        <v>41.989067501397201</v>
      </c>
      <c r="J3758" s="104">
        <f t="shared" si="324"/>
        <v>45</v>
      </c>
      <c r="K3758" s="104" t="str">
        <f>IFERROR(IF(AND(J3757=$H$2*1,MAX(K$64:K3757)=MAX(L$64:L3757)),MAX(K$64:K3757)+1,""),"")</f>
        <v/>
      </c>
      <c r="L3758" s="104" t="str">
        <f>IFERROR(IF(AND($F3757/INDEX($F$64:$F3758,MATCH(MAX(M$64:M3758),M$64:M3758,0)-1)&lt;(1-$P$2),MAX(K$64:K3758)&gt;MAX(L$64:L3757)),MAX(K$64:K3758),""),"")</f>
        <v/>
      </c>
      <c r="M3758" s="104" t="str">
        <f>IFERROR(IF(E3758="","",IF(K3758&lt;&gt;"",MAX(M$64:M3757)+1,IF(AND($F3757/INDEX($F$64:$F3758,MATCH(MAX(M$64:M3757),M$64:M3757,0)-1)&gt;(1+$O$2),MAX(K$64:K3758)&gt;MAX(L$64:L3757)),MAX(M$64:M3757)+1,""))),"")</f>
        <v/>
      </c>
      <c r="N3758" s="91">
        <f t="shared" si="325"/>
        <v>124</v>
      </c>
      <c r="O3758" s="91" t="str">
        <f>IFERROR(IF(AND(N3757=$H$2*1,MAX(O$64:O3757)=MAX(P$64:P3757)),MAX(O$64:O3757)+1,""),"")</f>
        <v/>
      </c>
      <c r="P3758" s="91" t="str">
        <f>IFERROR(IF(MOD(MAX(Q$64:Q3758),10*MAX(O$64:O3758))&lt;=2,IF(AND(F3757/INDEX($F$64:$F3758,MATCH(MAX(O$64:O3758),O$64:O3758,0)-1)&lt;(1-$P$2),MAX(O$64:O3758)&gt;MAX(P$64:P3757)),MAX(O$64:O3758),""),IF(AND($F3757/INDEX($F$64:$F3758,MATCH(MAX(Q$64:Q3758),Q$64:Q3758,0)-1)&lt;(1-$P$2),MAX(O$64:O3758)&gt;MAX(P$64:P3757)),MAX(O$64:O3758),"")),"")</f>
        <v/>
      </c>
      <c r="Q3758" s="91" t="str">
        <f>IFERROR(IF(E3758="","",IF(O3758&lt;&gt;"",MAX(O$64:O3758)*10+1,IF(AND($F3757/INDEX($F$64:$F3758,MATCH(MAX(Q$64:Q3757),Q$64:Q3757,0)-1)&gt;(1+$O$2),MAX(O$64:O3758)&gt;MAX(P$64:P3757)),MAX(Q$64:Q3757)+1,""))),"")</f>
        <v/>
      </c>
    </row>
    <row r="3759" spans="1:17" x14ac:dyDescent="0.2">
      <c r="A3759" s="13">
        <f>HLOOKUP($E$2,历史数据!$V$3:$AE$5000,ROW(A3757),)</f>
        <v>1922607</v>
      </c>
      <c r="B3759" s="41">
        <v>42111</v>
      </c>
      <c r="C3759" s="100">
        <f>IFERROR(IF(A3759&lt;&gt;0,MAX($C$4:C3758)+1,""),"")</f>
        <v>3663</v>
      </c>
      <c r="D3759" s="100"/>
      <c r="E3759" s="99">
        <f t="shared" si="326"/>
        <v>42494</v>
      </c>
      <c r="F3759" s="101">
        <f>IFERROR(VLOOKUP(E3759,历史数据!AH:AJ,3,),"")</f>
        <v>42.8752427310977</v>
      </c>
      <c r="G3759" s="101">
        <f t="shared" si="322"/>
        <v>33.911406522828152</v>
      </c>
      <c r="H3759" s="105">
        <f t="shared" si="323"/>
        <v>8.8198236035279542E-3</v>
      </c>
      <c r="I3759" s="101">
        <f>IFERROR(VLOOKUP(E3759,历史数据!AH:AJ,2,),"")</f>
        <v>42.223643297494299</v>
      </c>
      <c r="J3759" s="104">
        <f t="shared" si="324"/>
        <v>46</v>
      </c>
      <c r="K3759" s="104" t="str">
        <f>IFERROR(IF(AND(J3758=$H$2*1,MAX(K$64:K3758)=MAX(L$64:L3758)),MAX(K$64:K3758)+1,""),"")</f>
        <v/>
      </c>
      <c r="L3759" s="104" t="str">
        <f>IFERROR(IF(AND($F3758/INDEX($F$64:$F3759,MATCH(MAX(M$64:M3759),M$64:M3759,0)-1)&lt;(1-$P$2),MAX(K$64:K3759)&gt;MAX(L$64:L3758)),MAX(K$64:K3759),""),"")</f>
        <v/>
      </c>
      <c r="M3759" s="104">
        <f>IFERROR(IF(E3759="","",IF(K3759&lt;&gt;"",MAX(M$64:M3758)+1,IF(AND($F3758/INDEX($F$64:$F3759,MATCH(MAX(M$64:M3758),M$64:M3758,0)-1)&gt;(1+$O$2),MAX(K$64:K3759)&gt;MAX(L$64:L3758)),MAX(M$64:M3758)+1,""))),"")</f>
        <v>41</v>
      </c>
      <c r="N3759" s="91">
        <f t="shared" si="325"/>
        <v>125</v>
      </c>
      <c r="O3759" s="91" t="str">
        <f>IFERROR(IF(AND(N3758=$H$2*1,MAX(O$64:O3758)=MAX(P$64:P3758)),MAX(O$64:O3758)+1,""),"")</f>
        <v/>
      </c>
      <c r="P3759" s="91" t="str">
        <f>IFERROR(IF(MOD(MAX(Q$64:Q3759),10*MAX(O$64:O3759))&lt;=2,IF(AND(F3758/INDEX($F$64:$F3759,MATCH(MAX(O$64:O3759),O$64:O3759,0)-1)&lt;(1-$P$2),MAX(O$64:O3759)&gt;MAX(P$64:P3758)),MAX(O$64:O3759),""),IF(AND($F3758/INDEX($F$64:$F3759,MATCH(MAX(Q$64:Q3759),Q$64:Q3759,0)-1)&lt;(1-$P$2),MAX(O$64:O3759)&gt;MAX(P$64:P3758)),MAX(O$64:O3759),"")),"")</f>
        <v/>
      </c>
      <c r="Q3759" s="91">
        <f>IFERROR(IF(E3759="","",IF(O3759&lt;&gt;"",MAX(O$64:O3759)*10+1,IF(AND($F3758/INDEX($F$64:$F3759,MATCH(MAX(Q$64:Q3758),Q$64:Q3758,0)-1)&gt;(1+$O$2),MAX(O$64:O3759)&gt;MAX(P$64:P3758)),MAX(Q$64:Q3758)+1,""))),"")</f>
        <v>175</v>
      </c>
    </row>
    <row r="3760" spans="1:17" x14ac:dyDescent="0.2">
      <c r="A3760" s="13">
        <f>HLOOKUP($E$2,历史数据!$V$3:$AE$5000,ROW(A3758),)</f>
        <v>2404654</v>
      </c>
      <c r="B3760" s="41">
        <v>42114</v>
      </c>
      <c r="C3760" s="100">
        <f>IFERROR(IF(A3760&lt;&gt;0,MAX($C$4:C3759)+1,""),"")</f>
        <v>3664</v>
      </c>
      <c r="D3760" s="100"/>
      <c r="E3760" s="99">
        <f t="shared" si="326"/>
        <v>42495</v>
      </c>
      <c r="F3760" s="101">
        <f>IFERROR(VLOOKUP(E3760,历史数据!AH:AJ,3,),"")</f>
        <v>42.8752427310977</v>
      </c>
      <c r="G3760" s="101">
        <f t="shared" si="322"/>
        <v>34.187033083242348</v>
      </c>
      <c r="H3760" s="105">
        <f t="shared" si="323"/>
        <v>8.1278421827963854E-3</v>
      </c>
      <c r="I3760" s="101">
        <f>IFERROR(VLOOKUP(E3760,历史数据!AH:AJ,2,),"")</f>
        <v>43.227106425243399</v>
      </c>
      <c r="J3760" s="104">
        <f t="shared" si="324"/>
        <v>47</v>
      </c>
      <c r="K3760" s="104" t="str">
        <f>IFERROR(IF(AND(J3759=$H$2*1,MAX(K$64:K3759)=MAX(L$64:L3759)),MAX(K$64:K3759)+1,""),"")</f>
        <v/>
      </c>
      <c r="L3760" s="104" t="str">
        <f>IFERROR(IF(AND($F3759/INDEX($F$64:$F3760,MATCH(MAX(M$64:M3760),M$64:M3760,0)-1)&lt;(1-$P$2),MAX(K$64:K3760)&gt;MAX(L$64:L3759)),MAX(K$64:K3760),""),"")</f>
        <v/>
      </c>
      <c r="M3760" s="104" t="str">
        <f>IFERROR(IF(E3760="","",IF(K3760&lt;&gt;"",MAX(M$64:M3759)+1,IF(AND($F3759/INDEX($F$64:$F3760,MATCH(MAX(M$64:M3759),M$64:M3759,0)-1)&gt;(1+$O$2),MAX(K$64:K3760)&gt;MAX(L$64:L3759)),MAX(M$64:M3759)+1,""))),"")</f>
        <v/>
      </c>
      <c r="N3760" s="91">
        <f t="shared" si="325"/>
        <v>126</v>
      </c>
      <c r="O3760" s="91" t="str">
        <f>IFERROR(IF(AND(N3759=$H$2*1,MAX(O$64:O3759)=MAX(P$64:P3759)),MAX(O$64:O3759)+1,""),"")</f>
        <v/>
      </c>
      <c r="P3760" s="91" t="str">
        <f>IFERROR(IF(MOD(MAX(Q$64:Q3760),10*MAX(O$64:O3760))&lt;=2,IF(AND(F3759/INDEX($F$64:$F3760,MATCH(MAX(O$64:O3760),O$64:O3760,0)-1)&lt;(1-$P$2),MAX(O$64:O3760)&gt;MAX(P$64:P3759)),MAX(O$64:O3760),""),IF(AND($F3759/INDEX($F$64:$F3760,MATCH(MAX(Q$64:Q3760),Q$64:Q3760,0)-1)&lt;(1-$P$2),MAX(O$64:O3760)&gt;MAX(P$64:P3759)),MAX(O$64:O3760),"")),"")</f>
        <v/>
      </c>
      <c r="Q3760" s="91" t="str">
        <f>IFERROR(IF(E3760="","",IF(O3760&lt;&gt;"",MAX(O$64:O3760)*10+1,IF(AND($F3759/INDEX($F$64:$F3760,MATCH(MAX(Q$64:Q3759),Q$64:Q3759,0)-1)&gt;(1+$O$2),MAX(O$64:O3760)&gt;MAX(P$64:P3759)),MAX(Q$64:Q3759)+1,""))),"")</f>
        <v/>
      </c>
    </row>
    <row r="3761" spans="1:17" x14ac:dyDescent="0.2">
      <c r="A3761" s="13">
        <f>HLOOKUP($E$2,历史数据!$V$3:$AE$5000,ROW(A3759),)</f>
        <v>1292754</v>
      </c>
      <c r="B3761" s="41">
        <v>42115</v>
      </c>
      <c r="C3761" s="100">
        <f>IFERROR(IF(A3761&lt;&gt;0,MAX($C$4:C3760)+1,""),"")</f>
        <v>3665</v>
      </c>
      <c r="D3761" s="100"/>
      <c r="E3761" s="99">
        <f t="shared" si="326"/>
        <v>42496</v>
      </c>
      <c r="F3761" s="101">
        <f>IFERROR(VLOOKUP(E3761,历史数据!AH:AJ,3,),"")</f>
        <v>40.9595403963039</v>
      </c>
      <c r="G3761" s="101">
        <f t="shared" si="322"/>
        <v>34.421608879339537</v>
      </c>
      <c r="H3761" s="105">
        <f t="shared" si="323"/>
        <v>6.8615429577061349E-3</v>
      </c>
      <c r="I3761" s="101">
        <f>IFERROR(VLOOKUP(E3761,历史数据!AH:AJ,2,),"")</f>
        <v>42.823114776409398</v>
      </c>
      <c r="J3761" s="104">
        <f t="shared" si="324"/>
        <v>48</v>
      </c>
      <c r="K3761" s="104" t="str">
        <f>IFERROR(IF(AND(J3760=$H$2*1,MAX(K$64:K3760)=MAX(L$64:L3760)),MAX(K$64:K3760)+1,""),"")</f>
        <v/>
      </c>
      <c r="L3761" s="104" t="str">
        <f>IFERROR(IF(AND($F3760/INDEX($F$64:$F3761,MATCH(MAX(M$64:M3761),M$64:M3761,0)-1)&lt;(1-$P$2),MAX(K$64:K3761)&gt;MAX(L$64:L3760)),MAX(K$64:K3761),""),"")</f>
        <v/>
      </c>
      <c r="M3761" s="104" t="str">
        <f>IFERROR(IF(E3761="","",IF(K3761&lt;&gt;"",MAX(M$64:M3760)+1,IF(AND($F3760/INDEX($F$64:$F3761,MATCH(MAX(M$64:M3760),M$64:M3760,0)-1)&gt;(1+$O$2),MAX(K$64:K3761)&gt;MAX(L$64:L3760)),MAX(M$64:M3760)+1,""))),"")</f>
        <v/>
      </c>
      <c r="N3761" s="91">
        <f t="shared" si="325"/>
        <v>127</v>
      </c>
      <c r="O3761" s="91" t="str">
        <f>IFERROR(IF(AND(N3760=$H$2*1,MAX(O$64:O3760)=MAX(P$64:P3760)),MAX(O$64:O3760)+1,""),"")</f>
        <v/>
      </c>
      <c r="P3761" s="91" t="str">
        <f>IFERROR(IF(MOD(MAX(Q$64:Q3761),10*MAX(O$64:O3761))&lt;=2,IF(AND(F3760/INDEX($F$64:$F3761,MATCH(MAX(O$64:O3761),O$64:O3761,0)-1)&lt;(1-$P$2),MAX(O$64:O3761)&gt;MAX(P$64:P3760)),MAX(O$64:O3761),""),IF(AND($F3760/INDEX($F$64:$F3761,MATCH(MAX(Q$64:Q3761),Q$64:Q3761,0)-1)&lt;(1-$P$2),MAX(O$64:O3761)&gt;MAX(P$64:P3760)),MAX(O$64:O3761),"")),"")</f>
        <v/>
      </c>
      <c r="Q3761" s="91" t="str">
        <f>IFERROR(IF(E3761="","",IF(O3761&lt;&gt;"",MAX(O$64:O3761)*10+1,IF(AND($F3760/INDEX($F$64:$F3761,MATCH(MAX(Q$64:Q3760),Q$64:Q3760,0)-1)&gt;(1+$O$2),MAX(O$64:O3761)&gt;MAX(P$64:P3760)),MAX(Q$64:Q3760)+1,""))),"")</f>
        <v/>
      </c>
    </row>
    <row r="3762" spans="1:17" x14ac:dyDescent="0.2">
      <c r="A3762" s="13">
        <f>HLOOKUP($E$2,历史数据!$V$3:$AE$5000,ROW(A3760),)</f>
        <v>1732939</v>
      </c>
      <c r="B3762" s="41">
        <v>42116</v>
      </c>
      <c r="C3762" s="100">
        <f>IFERROR(IF(A3762&lt;&gt;0,MAX($C$4:C3761)+1,""),"")</f>
        <v>3666</v>
      </c>
      <c r="D3762" s="100"/>
      <c r="E3762" s="99">
        <f t="shared" si="326"/>
        <v>42499</v>
      </c>
      <c r="F3762" s="101">
        <f>IFERROR(VLOOKUP(E3762,历史数据!AH:AJ,3,),"")</f>
        <v>39.069902038854302</v>
      </c>
      <c r="G3762" s="101">
        <f t="shared" si="322"/>
        <v>34.602319122258862</v>
      </c>
      <c r="H3762" s="105">
        <f t="shared" si="323"/>
        <v>5.2499069277318622E-3</v>
      </c>
      <c r="I3762" s="101">
        <f>IFERROR(VLOOKUP(E3762,历史数据!AH:AJ,2,),"")</f>
        <v>39.382669766983902</v>
      </c>
      <c r="J3762" s="104">
        <f t="shared" si="324"/>
        <v>49</v>
      </c>
      <c r="K3762" s="104" t="str">
        <f>IFERROR(IF(AND(J3761=$H$2*1,MAX(K$64:K3761)=MAX(L$64:L3761)),MAX(K$64:K3761)+1,""),"")</f>
        <v/>
      </c>
      <c r="L3762" s="104" t="str">
        <f>IFERROR(IF(AND($F3761/INDEX($F$64:$F3762,MATCH(MAX(M$64:M3762),M$64:M3762,0)-1)&lt;(1-$P$2),MAX(K$64:K3762)&gt;MAX(L$64:L3761)),MAX(K$64:K3762),""),"")</f>
        <v/>
      </c>
      <c r="M3762" s="104" t="str">
        <f>IFERROR(IF(E3762="","",IF(K3762&lt;&gt;"",MAX(M$64:M3761)+1,IF(AND($F3761/INDEX($F$64:$F3762,MATCH(MAX(M$64:M3761),M$64:M3761,0)-1)&gt;(1+$O$2),MAX(K$64:K3762)&gt;MAX(L$64:L3761)),MAX(M$64:M3761)+1,""))),"")</f>
        <v/>
      </c>
      <c r="N3762" s="91">
        <f t="shared" si="325"/>
        <v>128</v>
      </c>
      <c r="O3762" s="91" t="str">
        <f>IFERROR(IF(AND(N3761=$H$2*1,MAX(O$64:O3761)=MAX(P$64:P3761)),MAX(O$64:O3761)+1,""),"")</f>
        <v/>
      </c>
      <c r="P3762" s="91" t="str">
        <f>IFERROR(IF(MOD(MAX(Q$64:Q3762),10*MAX(O$64:O3762))&lt;=2,IF(AND(F3761/INDEX($F$64:$F3762,MATCH(MAX(O$64:O3762),O$64:O3762,0)-1)&lt;(1-$P$2),MAX(O$64:O3762)&gt;MAX(P$64:P3761)),MAX(O$64:O3762),""),IF(AND($F3761/INDEX($F$64:$F3762,MATCH(MAX(Q$64:Q3762),Q$64:Q3762,0)-1)&lt;(1-$P$2),MAX(O$64:O3762)&gt;MAX(P$64:P3761)),MAX(O$64:O3762),"")),"")</f>
        <v/>
      </c>
      <c r="Q3762" s="91" t="str">
        <f>IFERROR(IF(E3762="","",IF(O3762&lt;&gt;"",MAX(O$64:O3762)*10+1,IF(AND($F3761/INDEX($F$64:$F3762,MATCH(MAX(Q$64:Q3761),Q$64:Q3761,0)-1)&gt;(1+$O$2),MAX(O$64:O3762)&gt;MAX(P$64:P3761)),MAX(Q$64:Q3761)+1,""))),"")</f>
        <v/>
      </c>
    </row>
    <row r="3763" spans="1:17" x14ac:dyDescent="0.2">
      <c r="A3763" s="13">
        <f>HLOOKUP($E$2,历史数据!$V$3:$AE$5000,ROW(A3761),)</f>
        <v>413325</v>
      </c>
      <c r="B3763" s="41">
        <v>42117</v>
      </c>
      <c r="C3763" s="100">
        <f>IFERROR(IF(A3763&lt;&gt;0,MAX($C$4:C3762)+1,""),"")</f>
        <v>3667</v>
      </c>
      <c r="D3763" s="100"/>
      <c r="E3763" s="99">
        <f t="shared" si="326"/>
        <v>42500</v>
      </c>
      <c r="F3763" s="101">
        <f>IFERROR(VLOOKUP(E3763,历史数据!AH:AJ,3,),"")</f>
        <v>37.7276072056315</v>
      </c>
      <c r="G3763" s="101">
        <f t="shared" si="322"/>
        <v>34.737200205014737</v>
      </c>
      <c r="H3763" s="105">
        <f t="shared" si="323"/>
        <v>3.8980359171680856E-3</v>
      </c>
      <c r="I3763" s="101">
        <f>IFERROR(VLOOKUP(E3763,历史数据!AH:AJ,2,),"")</f>
        <v>38.444366582595201</v>
      </c>
      <c r="J3763" s="104">
        <f t="shared" si="324"/>
        <v>50</v>
      </c>
      <c r="K3763" s="104" t="str">
        <f>IFERROR(IF(AND(J3762=$H$2*1,MAX(K$64:K3762)=MAX(L$64:L3762)),MAX(K$64:K3762)+1,""),"")</f>
        <v/>
      </c>
      <c r="L3763" s="104" t="str">
        <f>IFERROR(IF(AND($F3762/INDEX($F$64:$F3763,MATCH(MAX(M$64:M3763),M$64:M3763,0)-1)&lt;(1-$P$2),MAX(K$64:K3763)&gt;MAX(L$64:L3762)),MAX(K$64:K3763),""),"")</f>
        <v/>
      </c>
      <c r="M3763" s="104" t="str">
        <f>IFERROR(IF(E3763="","",IF(K3763&lt;&gt;"",MAX(M$64:M3762)+1,IF(AND($F3762/INDEX($F$64:$F3763,MATCH(MAX(M$64:M3762),M$64:M3762,0)-1)&gt;(1+$O$2),MAX(K$64:K3763)&gt;MAX(L$64:L3762)),MAX(M$64:M3762)+1,""))),"")</f>
        <v/>
      </c>
      <c r="N3763" s="91">
        <f t="shared" si="325"/>
        <v>129</v>
      </c>
      <c r="O3763" s="91" t="str">
        <f>IFERROR(IF(AND(N3762=$H$2*1,MAX(O$64:O3762)=MAX(P$64:P3762)),MAX(O$64:O3762)+1,""),"")</f>
        <v/>
      </c>
      <c r="P3763" s="91" t="str">
        <f>IFERROR(IF(MOD(MAX(Q$64:Q3763),10*MAX(O$64:O3763))&lt;=2,IF(AND(F3762/INDEX($F$64:$F3763,MATCH(MAX(O$64:O3763),O$64:O3763,0)-1)&lt;(1-$P$2),MAX(O$64:O3763)&gt;MAX(P$64:P3762)),MAX(O$64:O3763),""),IF(AND($F3762/INDEX($F$64:$F3763,MATCH(MAX(Q$64:Q3763),Q$64:Q3763,0)-1)&lt;(1-$P$2),MAX(O$64:O3763)&gt;MAX(P$64:P3762)),MAX(O$64:O3763),"")),"")</f>
        <v/>
      </c>
      <c r="Q3763" s="91" t="str">
        <f>IFERROR(IF(E3763="","",IF(O3763&lt;&gt;"",MAX(O$64:O3763)*10+1,IF(AND($F3762/INDEX($F$64:$F3763,MATCH(MAX(Q$64:Q3762),Q$64:Q3762,0)-1)&gt;(1+$O$2),MAX(O$64:O3763)&gt;MAX(P$64:P3762)),MAX(Q$64:Q3762)+1,""))),"")</f>
        <v/>
      </c>
    </row>
    <row r="3764" spans="1:17" x14ac:dyDescent="0.2">
      <c r="A3764" s="13">
        <f>HLOOKUP($E$2,历史数据!$V$3:$AE$5000,ROW(A3762),)</f>
        <v>674138</v>
      </c>
      <c r="B3764" s="41">
        <v>42118</v>
      </c>
      <c r="C3764" s="100">
        <f>IFERROR(IF(A3764&lt;&gt;0,MAX($C$4:C3763)+1,""),"")</f>
        <v>3668</v>
      </c>
      <c r="D3764" s="100"/>
      <c r="E3764" s="99">
        <f t="shared" si="326"/>
        <v>42501</v>
      </c>
      <c r="F3764" s="101">
        <f>IFERROR(VLOOKUP(E3764,历史数据!AH:AJ,3,),"")</f>
        <v>37.180263681404703</v>
      </c>
      <c r="G3764" s="101">
        <f t="shared" si="322"/>
        <v>34.83819811722325</v>
      </c>
      <c r="H3764" s="105">
        <f t="shared" si="323"/>
        <v>2.9074856814146344E-3</v>
      </c>
      <c r="I3764" s="101">
        <f>IFERROR(VLOOKUP(E3764,历史数据!AH:AJ,2,),"")</f>
        <v>37.923087035712499</v>
      </c>
      <c r="J3764" s="104" t="str">
        <f t="shared" si="324"/>
        <v>0</v>
      </c>
      <c r="K3764" s="104" t="str">
        <f>IFERROR(IF(AND(J3763=$H$2*1,MAX(K$64:K3763)=MAX(L$64:L3763)),MAX(K$64:K3763)+1,""),"")</f>
        <v/>
      </c>
      <c r="L3764" s="104">
        <f>IFERROR(IF(AND($F3763/INDEX($F$64:$F3764,MATCH(MAX(M$64:M3764),M$64:M3764,0)-1)&lt;(1-$P$2),MAX(K$64:K3764)&gt;MAX(L$64:L3763)),MAX(K$64:K3764),""),"")</f>
        <v>26</v>
      </c>
      <c r="M3764" s="104" t="str">
        <f>IFERROR(IF(E3764="","",IF(K3764&lt;&gt;"",MAX(M$64:M3763)+1,IF(AND($F3763/INDEX($F$64:$F3764,MATCH(MAX(M$64:M3763),M$64:M3763,0)-1)&gt;(1+$O$2),MAX(K$64:K3764)&gt;MAX(L$64:L3763)),MAX(M$64:M3763)+1,""))),"")</f>
        <v/>
      </c>
      <c r="N3764" s="91" t="str">
        <f t="shared" si="325"/>
        <v>0</v>
      </c>
      <c r="O3764" s="91" t="str">
        <f>IFERROR(IF(AND(N3763=$H$2*1,MAX(O$64:O3763)=MAX(P$64:P3763)),MAX(O$64:O3763)+1,""),"")</f>
        <v/>
      </c>
      <c r="P3764" s="91">
        <f>IFERROR(IF(MOD(MAX(Q$64:Q3764),10*MAX(O$64:O3764))&lt;=2,IF(AND(F3763/INDEX($F$64:$F3764,MATCH(MAX(O$64:O3764),O$64:O3764,0)-1)&lt;(1-$P$2),MAX(O$64:O3764)&gt;MAX(P$64:P3763)),MAX(O$64:O3764),""),IF(AND($F3763/INDEX($F$64:$F3764,MATCH(MAX(Q$64:Q3764),Q$64:Q3764,0)-1)&lt;(1-$P$2),MAX(O$64:O3764)&gt;MAX(P$64:P3763)),MAX(O$64:O3764),"")),"")</f>
        <v>17</v>
      </c>
      <c r="Q3764" s="91" t="str">
        <f>IFERROR(IF(E3764="","",IF(O3764&lt;&gt;"",MAX(O$64:O3764)*10+1,IF(AND($F3763/INDEX($F$64:$F3764,MATCH(MAX(Q$64:Q3763),Q$64:Q3763,0)-1)&gt;(1+$O$2),MAX(O$64:O3764)&gt;MAX(P$64:P3763)),MAX(Q$64:Q3763)+1,""))),"")</f>
        <v/>
      </c>
    </row>
    <row r="3765" spans="1:17" x14ac:dyDescent="0.2">
      <c r="A3765" s="13">
        <f>HLOOKUP($E$2,历史数据!$V$3:$AE$5000,ROW(A3763),)</f>
        <v>4141956</v>
      </c>
      <c r="B3765" s="41">
        <v>42121</v>
      </c>
      <c r="C3765" s="100">
        <f>IFERROR(IF(A3765&lt;&gt;0,MAX($C$4:C3764)+1,""),"")</f>
        <v>3669</v>
      </c>
      <c r="D3765" s="100"/>
      <c r="E3765" s="99">
        <f t="shared" si="326"/>
        <v>42502</v>
      </c>
      <c r="F3765" s="101">
        <f>IFERROR(VLOOKUP(E3765,历史数据!AH:AJ,3,),"")</f>
        <v>35.316689301299299</v>
      </c>
      <c r="G3765" s="101">
        <f t="shared" si="322"/>
        <v>34.910960053975622</v>
      </c>
      <c r="H3765" s="105">
        <f t="shared" si="323"/>
        <v>2.0885677412920689E-3</v>
      </c>
      <c r="I3765" s="101">
        <f>IFERROR(VLOOKUP(E3765,历史数据!AH:AJ,2,),"")</f>
        <v>37.010847828667899</v>
      </c>
      <c r="J3765" s="104">
        <f t="shared" si="324"/>
        <v>1</v>
      </c>
      <c r="K3765" s="104" t="str">
        <f>IFERROR(IF(AND(J3764=$H$2*1,MAX(K$64:K3764)=MAX(L$64:L3764)),MAX(K$64:K3764)+1,""),"")</f>
        <v/>
      </c>
      <c r="L3765" s="104" t="str">
        <f>IFERROR(IF(AND($F3764/INDEX($F$64:$F3765,MATCH(MAX(M$64:M3765),M$64:M3765,0)-1)&lt;(1-$P$2),MAX(K$64:K3765)&gt;MAX(L$64:L3764)),MAX(K$64:K3765),""),"")</f>
        <v/>
      </c>
      <c r="M3765" s="104" t="str">
        <f>IFERROR(IF(E3765="","",IF(K3765&lt;&gt;"",MAX(M$64:M3764)+1,IF(AND($F3764/INDEX($F$64:$F3765,MATCH(MAX(M$64:M3764),M$64:M3764,0)-1)&gt;(1+$O$2),MAX(K$64:K3765)&gt;MAX(L$64:L3764)),MAX(M$64:M3764)+1,""))),"")</f>
        <v/>
      </c>
      <c r="N3765" s="91">
        <f t="shared" si="325"/>
        <v>1</v>
      </c>
      <c r="O3765" s="91" t="str">
        <f>IFERROR(IF(AND(N3764=$H$2*1,MAX(O$64:O3764)=MAX(P$64:P3764)),MAX(O$64:O3764)+1,""),"")</f>
        <v/>
      </c>
      <c r="P3765" s="91" t="str">
        <f>IFERROR(IF(MOD(MAX(Q$64:Q3765),10*MAX(O$64:O3765))&lt;=2,IF(AND(F3764/INDEX($F$64:$F3765,MATCH(MAX(O$64:O3765),O$64:O3765,0)-1)&lt;(1-$P$2),MAX(O$64:O3765)&gt;MAX(P$64:P3764)),MAX(O$64:O3765),""),IF(AND($F3764/INDEX($F$64:$F3765,MATCH(MAX(Q$64:Q3765),Q$64:Q3765,0)-1)&lt;(1-$P$2),MAX(O$64:O3765)&gt;MAX(P$64:P3764)),MAX(O$64:O3765),"")),"")</f>
        <v/>
      </c>
      <c r="Q3765" s="91" t="str">
        <f>IFERROR(IF(E3765="","",IF(O3765&lt;&gt;"",MAX(O$64:O3765)*10+1,IF(AND($F3764/INDEX($F$64:$F3765,MATCH(MAX(Q$64:Q3764),Q$64:Q3764,0)-1)&gt;(1+$O$2),MAX(O$64:O3765)&gt;MAX(P$64:P3764)),MAX(Q$64:Q3764)+1,""))),"")</f>
        <v/>
      </c>
    </row>
    <row r="3766" spans="1:17" x14ac:dyDescent="0.2">
      <c r="A3766" s="13">
        <f>HLOOKUP($E$2,历史数据!$V$3:$AE$5000,ROW(A3764),)</f>
        <v>1799620</v>
      </c>
      <c r="B3766" s="41">
        <v>42122</v>
      </c>
      <c r="C3766" s="100">
        <f>IFERROR(IF(A3766&lt;&gt;0,MAX($C$4:C3765)+1,""),"")</f>
        <v>3670</v>
      </c>
      <c r="D3766" s="100"/>
      <c r="E3766" s="99">
        <f t="shared" si="326"/>
        <v>42503</v>
      </c>
      <c r="F3766" s="101">
        <f>IFERROR(VLOOKUP(E3766,历史数据!AH:AJ,3,),"")</f>
        <v>35.4339771993479</v>
      </c>
      <c r="G3766" s="101">
        <f t="shared" si="322"/>
        <v>34.965042806964696</v>
      </c>
      <c r="H3766" s="105">
        <f t="shared" si="323"/>
        <v>1.5491625811909771E-3</v>
      </c>
      <c r="I3766" s="101">
        <f>IFERROR(VLOOKUP(E3766,历史数据!AH:AJ,2,),"")</f>
        <v>35.212433391922801</v>
      </c>
      <c r="J3766" s="104">
        <f t="shared" si="324"/>
        <v>2</v>
      </c>
      <c r="K3766" s="104" t="str">
        <f>IFERROR(IF(AND(J3765=$H$2*1,MAX(K$64:K3765)=MAX(L$64:L3765)),MAX(K$64:K3765)+1,""),"")</f>
        <v/>
      </c>
      <c r="L3766" s="104" t="str">
        <f>IFERROR(IF(AND($F3765/INDEX($F$64:$F3766,MATCH(MAX(M$64:M3766),M$64:M3766,0)-1)&lt;(1-$P$2),MAX(K$64:K3766)&gt;MAX(L$64:L3765)),MAX(K$64:K3766),""),"")</f>
        <v/>
      </c>
      <c r="M3766" s="104" t="str">
        <f>IFERROR(IF(E3766="","",IF(K3766&lt;&gt;"",MAX(M$64:M3765)+1,IF(AND($F3765/INDEX($F$64:$F3766,MATCH(MAX(M$64:M3765),M$64:M3765,0)-1)&gt;(1+$O$2),MAX(K$64:K3766)&gt;MAX(L$64:L3765)),MAX(M$64:M3765)+1,""))),"")</f>
        <v/>
      </c>
      <c r="N3766" s="91">
        <f t="shared" si="325"/>
        <v>2</v>
      </c>
      <c r="O3766" s="91" t="str">
        <f>IFERROR(IF(AND(N3765=$H$2*1,MAX(O$64:O3765)=MAX(P$64:P3765)),MAX(O$64:O3765)+1,""),"")</f>
        <v/>
      </c>
      <c r="P3766" s="91" t="str">
        <f>IFERROR(IF(MOD(MAX(Q$64:Q3766),10*MAX(O$64:O3766))&lt;=2,IF(AND(F3765/INDEX($F$64:$F3766,MATCH(MAX(O$64:O3766),O$64:O3766,0)-1)&lt;(1-$P$2),MAX(O$64:O3766)&gt;MAX(P$64:P3765)),MAX(O$64:O3766),""),IF(AND($F3765/INDEX($F$64:$F3766,MATCH(MAX(Q$64:Q3766),Q$64:Q3766,0)-1)&lt;(1-$P$2),MAX(O$64:O3766)&gt;MAX(P$64:P3765)),MAX(O$64:O3766),"")),"")</f>
        <v/>
      </c>
      <c r="Q3766" s="91" t="str">
        <f>IFERROR(IF(E3766="","",IF(O3766&lt;&gt;"",MAX(O$64:O3766)*10+1,IF(AND($F3765/INDEX($F$64:$F3766,MATCH(MAX(Q$64:Q3765),Q$64:Q3765,0)-1)&gt;(1+$O$2),MAX(O$64:O3766)&gt;MAX(P$64:P3765)),MAX(Q$64:Q3765)+1,""))),"")</f>
        <v/>
      </c>
    </row>
    <row r="3767" spans="1:17" x14ac:dyDescent="0.2">
      <c r="A3767" s="13">
        <f>HLOOKUP($E$2,历史数据!$V$3:$AE$5000,ROW(A3765),)</f>
        <v>2856699</v>
      </c>
      <c r="B3767" s="41">
        <v>42123</v>
      </c>
      <c r="C3767" s="100">
        <f>IFERROR(IF(A3767&lt;&gt;0,MAX($C$4:C3766)+1,""),"")</f>
        <v>3671</v>
      </c>
      <c r="D3767" s="100"/>
      <c r="E3767" s="99">
        <f t="shared" si="326"/>
        <v>42506</v>
      </c>
      <c r="F3767" s="101">
        <f>IFERROR(VLOOKUP(E3767,历史数据!AH:AJ,3,),"")</f>
        <v>37.206327658748897</v>
      </c>
      <c r="G3767" s="101">
        <f t="shared" si="322"/>
        <v>35.034112346926648</v>
      </c>
      <c r="H3767" s="105">
        <f t="shared" si="323"/>
        <v>1.9753883998732125E-3</v>
      </c>
      <c r="I3767" s="101">
        <f>IFERROR(VLOOKUP(E3767,历史数据!AH:AJ,2,),"")</f>
        <v>35.590361063412701</v>
      </c>
      <c r="J3767" s="104">
        <f t="shared" si="324"/>
        <v>3</v>
      </c>
      <c r="K3767" s="104" t="str">
        <f>IFERROR(IF(AND(J3766=$H$2*1,MAX(K$64:K3766)=MAX(L$64:L3766)),MAX(K$64:K3766)+1,""),"")</f>
        <v/>
      </c>
      <c r="L3767" s="104" t="str">
        <f>IFERROR(IF(AND($F3766/INDEX($F$64:$F3767,MATCH(MAX(M$64:M3767),M$64:M3767,0)-1)&lt;(1-$P$2),MAX(K$64:K3767)&gt;MAX(L$64:L3766)),MAX(K$64:K3767),""),"")</f>
        <v/>
      </c>
      <c r="M3767" s="104" t="str">
        <f>IFERROR(IF(E3767="","",IF(K3767&lt;&gt;"",MAX(M$64:M3766)+1,IF(AND($F3766/INDEX($F$64:$F3767,MATCH(MAX(M$64:M3766),M$64:M3766,0)-1)&gt;(1+$O$2),MAX(K$64:K3767)&gt;MAX(L$64:L3766)),MAX(M$64:M3766)+1,""))),"")</f>
        <v/>
      </c>
      <c r="N3767" s="91">
        <f t="shared" si="325"/>
        <v>3</v>
      </c>
      <c r="O3767" s="91" t="str">
        <f>IFERROR(IF(AND(N3766=$H$2*1,MAX(O$64:O3766)=MAX(P$64:P3766)),MAX(O$64:O3766)+1,""),"")</f>
        <v/>
      </c>
      <c r="P3767" s="91" t="str">
        <f>IFERROR(IF(MOD(MAX(Q$64:Q3767),10*MAX(O$64:O3767))&lt;=2,IF(AND(F3766/INDEX($F$64:$F3767,MATCH(MAX(O$64:O3767),O$64:O3767,0)-1)&lt;(1-$P$2),MAX(O$64:O3767)&gt;MAX(P$64:P3766)),MAX(O$64:O3767),""),IF(AND($F3766/INDEX($F$64:$F3767,MATCH(MAX(Q$64:Q3767),Q$64:Q3767,0)-1)&lt;(1-$P$2),MAX(O$64:O3767)&gt;MAX(P$64:P3766)),MAX(O$64:O3767),"")),"")</f>
        <v/>
      </c>
      <c r="Q3767" s="91" t="str">
        <f>IFERROR(IF(E3767="","",IF(O3767&lt;&gt;"",MAX(O$64:O3767)*10+1,IF(AND($F3766/INDEX($F$64:$F3767,MATCH(MAX(Q$64:Q3766),Q$64:Q3766,0)-1)&gt;(1+$O$2),MAX(O$64:O3767)&gt;MAX(P$64:P3766)),MAX(Q$64:Q3766)+1,""))),"")</f>
        <v/>
      </c>
    </row>
    <row r="3768" spans="1:17" x14ac:dyDescent="0.2">
      <c r="A3768" s="13">
        <f>HLOOKUP($E$2,历史数据!$V$3:$AE$5000,ROW(A3766),)</f>
        <v>2598870</v>
      </c>
      <c r="B3768" s="41">
        <v>42124</v>
      </c>
      <c r="C3768" s="100">
        <f>IFERROR(IF(A3768&lt;&gt;0,MAX($C$4:C3767)+1,""),"")</f>
        <v>3672</v>
      </c>
      <c r="D3768" s="100"/>
      <c r="E3768" s="99">
        <f t="shared" si="326"/>
        <v>42507</v>
      </c>
      <c r="F3768" s="101">
        <f>IFERROR(VLOOKUP(E3768,历史数据!AH:AJ,3,),"")</f>
        <v>38.405270616579003</v>
      </c>
      <c r="G3768" s="101">
        <f t="shared" si="322"/>
        <v>35.12837706498793</v>
      </c>
      <c r="H3768" s="105">
        <f t="shared" si="323"/>
        <v>2.6906552427481412E-3</v>
      </c>
      <c r="I3768" s="101">
        <f>IFERROR(VLOOKUP(E3768,历史数据!AH:AJ,2,),"")</f>
        <v>37.297551579453298</v>
      </c>
      <c r="J3768" s="104">
        <f t="shared" si="324"/>
        <v>4</v>
      </c>
      <c r="K3768" s="104" t="str">
        <f>IFERROR(IF(AND(J3767=$H$2*1,MAX(K$64:K3767)=MAX(L$64:L3767)),MAX(K$64:K3767)+1,""),"")</f>
        <v/>
      </c>
      <c r="L3768" s="104" t="str">
        <f>IFERROR(IF(AND($F3767/INDEX($F$64:$F3768,MATCH(MAX(M$64:M3768),M$64:M3768,0)-1)&lt;(1-$P$2),MAX(K$64:K3768)&gt;MAX(L$64:L3767)),MAX(K$64:K3768),""),"")</f>
        <v/>
      </c>
      <c r="M3768" s="104" t="str">
        <f>IFERROR(IF(E3768="","",IF(K3768&lt;&gt;"",MAX(M$64:M3767)+1,IF(AND($F3767/INDEX($F$64:$F3768,MATCH(MAX(M$64:M3767),M$64:M3767,0)-1)&gt;(1+$O$2),MAX(K$64:K3768)&gt;MAX(L$64:L3767)),MAX(M$64:M3767)+1,""))),"")</f>
        <v/>
      </c>
      <c r="N3768" s="91">
        <f t="shared" si="325"/>
        <v>4</v>
      </c>
      <c r="O3768" s="91" t="str">
        <f>IFERROR(IF(AND(N3767=$H$2*1,MAX(O$64:O3767)=MAX(P$64:P3767)),MAX(O$64:O3767)+1,""),"")</f>
        <v/>
      </c>
      <c r="P3768" s="91" t="str">
        <f>IFERROR(IF(MOD(MAX(Q$64:Q3768),10*MAX(O$64:O3768))&lt;=2,IF(AND(F3767/INDEX($F$64:$F3768,MATCH(MAX(O$64:O3768),O$64:O3768,0)-1)&lt;(1-$P$2),MAX(O$64:O3768)&gt;MAX(P$64:P3767)),MAX(O$64:O3768),""),IF(AND($F3767/INDEX($F$64:$F3768,MATCH(MAX(Q$64:Q3768),Q$64:Q3768,0)-1)&lt;(1-$P$2),MAX(O$64:O3768)&gt;MAX(P$64:P3767)),MAX(O$64:O3768),"")),"")</f>
        <v/>
      </c>
      <c r="Q3768" s="91" t="str">
        <f>IFERROR(IF(E3768="","",IF(O3768&lt;&gt;"",MAX(O$64:O3768)*10+1,IF(AND($F3767/INDEX($F$64:$F3768,MATCH(MAX(Q$64:Q3767),Q$64:Q3767,0)-1)&gt;(1+$O$2),MAX(O$64:O3768)&gt;MAX(P$64:P3767)),MAX(Q$64:Q3767)+1,""))),"")</f>
        <v/>
      </c>
    </row>
    <row r="3769" spans="1:17" x14ac:dyDescent="0.2">
      <c r="A3769" s="13">
        <f>HLOOKUP($E$2,历史数据!$V$3:$AE$5000,ROW(A3767),)</f>
        <v>2479566</v>
      </c>
      <c r="B3769" s="41">
        <v>42128</v>
      </c>
      <c r="C3769" s="100">
        <f>IFERROR(IF(A3769&lt;&gt;0,MAX($C$4:C3768)+1,""),"")</f>
        <v>3673</v>
      </c>
      <c r="D3769" s="100"/>
      <c r="E3769" s="99">
        <f t="shared" si="326"/>
        <v>42508</v>
      </c>
      <c r="F3769" s="101">
        <f>IFERROR(VLOOKUP(E3769,历史数据!AH:AJ,3,),"")</f>
        <v>36.489568281785203</v>
      </c>
      <c r="G3769" s="101">
        <f t="shared" si="322"/>
        <v>35.184631816089009</v>
      </c>
      <c r="H3769" s="105">
        <f t="shared" si="323"/>
        <v>1.6014047844283841E-3</v>
      </c>
      <c r="I3769" s="101">
        <f>IFERROR(VLOOKUP(E3769,历史数据!AH:AJ,2,),"")</f>
        <v>38.183726809153796</v>
      </c>
      <c r="J3769" s="104">
        <f t="shared" si="324"/>
        <v>5</v>
      </c>
      <c r="K3769" s="104" t="str">
        <f>IFERROR(IF(AND(J3768=$H$2*1,MAX(K$64:K3768)=MAX(L$64:L3768)),MAX(K$64:K3768)+1,""),"")</f>
        <v/>
      </c>
      <c r="L3769" s="104" t="str">
        <f>IFERROR(IF(AND($F3768/INDEX($F$64:$F3769,MATCH(MAX(M$64:M3769),M$64:M3769,0)-1)&lt;(1-$P$2),MAX(K$64:K3769)&gt;MAX(L$64:L3768)),MAX(K$64:K3769),""),"")</f>
        <v/>
      </c>
      <c r="M3769" s="104" t="str">
        <f>IFERROR(IF(E3769="","",IF(K3769&lt;&gt;"",MAX(M$64:M3768)+1,IF(AND($F3768/INDEX($F$64:$F3769,MATCH(MAX(M$64:M3768),M$64:M3768,0)-1)&gt;(1+$O$2),MAX(K$64:K3769)&gt;MAX(L$64:L3768)),MAX(M$64:M3768)+1,""))),"")</f>
        <v/>
      </c>
      <c r="N3769" s="91">
        <f t="shared" si="325"/>
        <v>5</v>
      </c>
      <c r="O3769" s="91" t="str">
        <f>IFERROR(IF(AND(N3768=$H$2*1,MAX(O$64:O3768)=MAX(P$64:P3768)),MAX(O$64:O3768)+1,""),"")</f>
        <v/>
      </c>
      <c r="P3769" s="91" t="str">
        <f>IFERROR(IF(MOD(MAX(Q$64:Q3769),10*MAX(O$64:O3769))&lt;=2,IF(AND(F3768/INDEX($F$64:$F3769,MATCH(MAX(O$64:O3769),O$64:O3769,0)-1)&lt;(1-$P$2),MAX(O$64:O3769)&gt;MAX(P$64:P3768)),MAX(O$64:O3769),""),IF(AND($F3768/INDEX($F$64:$F3769,MATCH(MAX(Q$64:Q3769),Q$64:Q3769,0)-1)&lt;(1-$P$2),MAX(O$64:O3769)&gt;MAX(P$64:P3768)),MAX(O$64:O3769),"")),"")</f>
        <v/>
      </c>
      <c r="Q3769" s="91" t="str">
        <f>IFERROR(IF(E3769="","",IF(O3769&lt;&gt;"",MAX(O$64:O3769)*10+1,IF(AND($F3768/INDEX($F$64:$F3769,MATCH(MAX(Q$64:Q3768),Q$64:Q3768,0)-1)&gt;(1+$O$2),MAX(O$64:O3769)&gt;MAX(P$64:P3768)),MAX(Q$64:Q3768)+1,""))),"")</f>
        <v/>
      </c>
    </row>
    <row r="3770" spans="1:17" x14ac:dyDescent="0.2">
      <c r="A3770" s="13">
        <f>HLOOKUP($E$2,历史数据!$V$3:$AE$5000,ROW(A3768),)</f>
        <v>2181388</v>
      </c>
      <c r="B3770" s="41">
        <v>42129</v>
      </c>
      <c r="C3770" s="100">
        <f>IFERROR(IF(A3770&lt;&gt;0,MAX($C$4:C3769)+1,""),"")</f>
        <v>3674</v>
      </c>
      <c r="D3770" s="100"/>
      <c r="E3770" s="99">
        <f t="shared" si="326"/>
        <v>42509</v>
      </c>
      <c r="F3770" s="101">
        <f>IFERROR(VLOOKUP(E3770,历史数据!AH:AJ,3,),"")</f>
        <v>36.3462164063925</v>
      </c>
      <c r="G3770" s="101">
        <f t="shared" si="322"/>
        <v>35.266081745289426</v>
      </c>
      <c r="H3770" s="105">
        <f t="shared" si="323"/>
        <v>2.314929132303023E-3</v>
      </c>
      <c r="I3770" s="101">
        <f>IFERROR(VLOOKUP(E3770,历史数据!AH:AJ,2,),"")</f>
        <v>36.489568281785203</v>
      </c>
      <c r="J3770" s="104">
        <f t="shared" si="324"/>
        <v>6</v>
      </c>
      <c r="K3770" s="104">
        <f>IFERROR(IF(AND(J3769=$H$2*1,MAX(K$64:K3769)=MAX(L$64:L3769)),MAX(K$64:K3769)+1,""),"")</f>
        <v>27</v>
      </c>
      <c r="L3770" s="104" t="str">
        <f>IFERROR(IF(AND($F3769/INDEX($F$64:$F3770,MATCH(MAX(M$64:M3770),M$64:M3770,0)-1)&lt;(1-$P$2),MAX(K$64:K3770)&gt;MAX(L$64:L3769)),MAX(K$64:K3770),""),"")</f>
        <v/>
      </c>
      <c r="M3770" s="104">
        <f>IFERROR(IF(E3770="","",IF(K3770&lt;&gt;"",MAX(M$64:M3769)+1,IF(AND($F3769/INDEX($F$64:$F3770,MATCH(MAX(M$64:M3769),M$64:M3769,0)-1)&gt;(1+$O$2),MAX(K$64:K3770)&gt;MAX(L$64:L3769)),MAX(M$64:M3769)+1,""))),"")</f>
        <v>42</v>
      </c>
      <c r="N3770" s="91">
        <f t="shared" si="325"/>
        <v>6</v>
      </c>
      <c r="O3770" s="91">
        <f>IFERROR(IF(AND(N3769=$H$2*1,MAX(O$64:O3769)=MAX(P$64:P3769)),MAX(O$64:O3769)+1,""),"")</f>
        <v>18</v>
      </c>
      <c r="P3770" s="91" t="str">
        <f>IFERROR(IF(MOD(MAX(Q$64:Q3770),10*MAX(O$64:O3770))&lt;=2,IF(AND(F3769/INDEX($F$64:$F3770,MATCH(MAX(O$64:O3770),O$64:O3770,0)-1)&lt;(1-$P$2),MAX(O$64:O3770)&gt;MAX(P$64:P3769)),MAX(O$64:O3770),""),IF(AND($F3769/INDEX($F$64:$F3770,MATCH(MAX(Q$64:Q3770),Q$64:Q3770,0)-1)&lt;(1-$P$2),MAX(O$64:O3770)&gt;MAX(P$64:P3769)),MAX(O$64:O3770),"")),"")</f>
        <v/>
      </c>
      <c r="Q3770" s="91">
        <f>IFERROR(IF(E3770="","",IF(O3770&lt;&gt;"",MAX(O$64:O3770)*10+1,IF(AND($F3769/INDEX($F$64:$F3770,MATCH(MAX(Q$64:Q3769),Q$64:Q3769,0)-1)&gt;(1+$O$2),MAX(O$64:O3770)&gt;MAX(P$64:P3769)),MAX(Q$64:Q3769)+1,""))),"")</f>
        <v>181</v>
      </c>
    </row>
    <row r="3771" spans="1:17" x14ac:dyDescent="0.2">
      <c r="A3771" s="13">
        <f>HLOOKUP($E$2,历史数据!$V$3:$AE$5000,ROW(A3769),)</f>
        <v>1650548</v>
      </c>
      <c r="B3771" s="41">
        <v>42130</v>
      </c>
      <c r="C3771" s="100">
        <f>IFERROR(IF(A3771&lt;&gt;0,MAX($C$4:C3770)+1,""),"")</f>
        <v>3675</v>
      </c>
      <c r="D3771" s="100"/>
      <c r="E3771" s="99">
        <f t="shared" si="326"/>
        <v>42510</v>
      </c>
      <c r="F3771" s="101">
        <f>IFERROR(VLOOKUP(E3771,历史数据!AH:AJ,3,),"")</f>
        <v>36.450472315768998</v>
      </c>
      <c r="G3771" s="101">
        <f t="shared" si="322"/>
        <v>35.359260464294699</v>
      </c>
      <c r="H3771" s="105">
        <f t="shared" si="323"/>
        <v>2.6421625083914435E-3</v>
      </c>
      <c r="I3771" s="101">
        <f>IFERROR(VLOOKUP(E3771,历史数据!AH:AJ,2,),"")</f>
        <v>35.577329074740597</v>
      </c>
      <c r="J3771" s="104">
        <f t="shared" si="324"/>
        <v>7</v>
      </c>
      <c r="K3771" s="104" t="str">
        <f>IFERROR(IF(AND(J3770=$H$2*1,MAX(K$64:K3770)=MAX(L$64:L3770)),MAX(K$64:K3770)+1,""),"")</f>
        <v/>
      </c>
      <c r="L3771" s="104" t="str">
        <f>IFERROR(IF(AND($F3770/INDEX($F$64:$F3771,MATCH(MAX(M$64:M3771),M$64:M3771,0)-1)&lt;(1-$P$2),MAX(K$64:K3771)&gt;MAX(L$64:L3770)),MAX(K$64:K3771),""),"")</f>
        <v/>
      </c>
      <c r="M3771" s="104" t="str">
        <f>IFERROR(IF(E3771="","",IF(K3771&lt;&gt;"",MAX(M$64:M3770)+1,IF(AND($F3770/INDEX($F$64:$F3771,MATCH(MAX(M$64:M3770),M$64:M3770,0)-1)&gt;(1+$O$2),MAX(K$64:K3771)&gt;MAX(L$64:L3770)),MAX(M$64:M3770)+1,""))),"")</f>
        <v/>
      </c>
      <c r="N3771" s="91">
        <f t="shared" si="325"/>
        <v>7</v>
      </c>
      <c r="O3771" s="91" t="str">
        <f>IFERROR(IF(AND(N3770=$H$2*1,MAX(O$64:O3770)=MAX(P$64:P3770)),MAX(O$64:O3770)+1,""),"")</f>
        <v/>
      </c>
      <c r="P3771" s="91" t="str">
        <f>IFERROR(IF(MOD(MAX(Q$64:Q3771),10*MAX(O$64:O3771))&lt;=2,IF(AND(F3770/INDEX($F$64:$F3771,MATCH(MAX(O$64:O3771),O$64:O3771,0)-1)&lt;(1-$P$2),MAX(O$64:O3771)&gt;MAX(P$64:P3770)),MAX(O$64:O3771),""),IF(AND($F3770/INDEX($F$64:$F3771,MATCH(MAX(Q$64:Q3771),Q$64:Q3771,0)-1)&lt;(1-$P$2),MAX(O$64:O3771)&gt;MAX(P$64:P3770)),MAX(O$64:O3771),"")),"")</f>
        <v/>
      </c>
      <c r="Q3771" s="91" t="str">
        <f>IFERROR(IF(E3771="","",IF(O3771&lt;&gt;"",MAX(O$64:O3771)*10+1,IF(AND($F3770/INDEX($F$64:$F3771,MATCH(MAX(Q$64:Q3770),Q$64:Q3770,0)-1)&gt;(1+$O$2),MAX(O$64:O3771)&gt;MAX(P$64:P3770)),MAX(Q$64:Q3770)+1,""))),"")</f>
        <v/>
      </c>
    </row>
    <row r="3772" spans="1:17" x14ac:dyDescent="0.2">
      <c r="A3772" s="13">
        <f>HLOOKUP($E$2,历史数据!$V$3:$AE$5000,ROW(A3770),)</f>
        <v>1300029</v>
      </c>
      <c r="B3772" s="41">
        <v>42131</v>
      </c>
      <c r="C3772" s="100">
        <f>IFERROR(IF(A3772&lt;&gt;0,MAX($C$4:C3771)+1,""),"")</f>
        <v>3676</v>
      </c>
      <c r="D3772" s="100"/>
      <c r="E3772" s="99">
        <f t="shared" si="326"/>
        <v>42513</v>
      </c>
      <c r="F3772" s="101">
        <f>IFERROR(VLOOKUP(E3772,历史数据!AH:AJ,3,),"")</f>
        <v>37.062975783356201</v>
      </c>
      <c r="G3772" s="101">
        <f t="shared" si="322"/>
        <v>35.48827715214815</v>
      </c>
      <c r="H3772" s="105">
        <f t="shared" si="323"/>
        <v>3.6487382982381966E-3</v>
      </c>
      <c r="I3772" s="101">
        <f>IFERROR(VLOOKUP(E3772,历史数据!AH:AJ,2,),"")</f>
        <v>36.463504304441102</v>
      </c>
      <c r="J3772" s="104">
        <f t="shared" si="324"/>
        <v>8</v>
      </c>
      <c r="K3772" s="104" t="str">
        <f>IFERROR(IF(AND(J3771=$H$2*1,MAX(K$64:K3771)=MAX(L$64:L3771)),MAX(K$64:K3771)+1,""),"")</f>
        <v/>
      </c>
      <c r="L3772" s="104" t="str">
        <f>IFERROR(IF(AND($F3771/INDEX($F$64:$F3772,MATCH(MAX(M$64:M3772),M$64:M3772,0)-1)&lt;(1-$P$2),MAX(K$64:K3772)&gt;MAX(L$64:L3771)),MAX(K$64:K3772),""),"")</f>
        <v/>
      </c>
      <c r="M3772" s="104" t="str">
        <f>IFERROR(IF(E3772="","",IF(K3772&lt;&gt;"",MAX(M$64:M3771)+1,IF(AND($F3771/INDEX($F$64:$F3772,MATCH(MAX(M$64:M3771),M$64:M3771,0)-1)&gt;(1+$O$2),MAX(K$64:K3772)&gt;MAX(L$64:L3771)),MAX(M$64:M3771)+1,""))),"")</f>
        <v/>
      </c>
      <c r="N3772" s="91">
        <f t="shared" si="325"/>
        <v>8</v>
      </c>
      <c r="O3772" s="91" t="str">
        <f>IFERROR(IF(AND(N3771=$H$2*1,MAX(O$64:O3771)=MAX(P$64:P3771)),MAX(O$64:O3771)+1,""),"")</f>
        <v/>
      </c>
      <c r="P3772" s="91" t="str">
        <f>IFERROR(IF(MOD(MAX(Q$64:Q3772),10*MAX(O$64:O3772))&lt;=2,IF(AND(F3771/INDEX($F$64:$F3772,MATCH(MAX(O$64:O3772),O$64:O3772,0)-1)&lt;(1-$P$2),MAX(O$64:O3772)&gt;MAX(P$64:P3771)),MAX(O$64:O3772),""),IF(AND($F3771/INDEX($F$64:$F3772,MATCH(MAX(Q$64:Q3772),Q$64:Q3772,0)-1)&lt;(1-$P$2),MAX(O$64:O3772)&gt;MAX(P$64:P3771)),MAX(O$64:O3772),"")),"")</f>
        <v/>
      </c>
      <c r="Q3772" s="91" t="str">
        <f>IFERROR(IF(E3772="","",IF(O3772&lt;&gt;"",MAX(O$64:O3772)*10+1,IF(AND($F3771/INDEX($F$64:$F3772,MATCH(MAX(Q$64:Q3771),Q$64:Q3771,0)-1)&gt;(1+$O$2),MAX(O$64:O3772)&gt;MAX(P$64:P3771)),MAX(Q$64:Q3771)+1,""))),"")</f>
        <v/>
      </c>
    </row>
    <row r="3773" spans="1:17" x14ac:dyDescent="0.2">
      <c r="A3773" s="13">
        <f>HLOOKUP($E$2,历史数据!$V$3:$AE$5000,ROW(A3771),)</f>
        <v>1535240</v>
      </c>
      <c r="B3773" s="41">
        <v>42132</v>
      </c>
      <c r="C3773" s="100">
        <f>IFERROR(IF(A3773&lt;&gt;0,MAX($C$4:C3772)+1,""),"")</f>
        <v>3677</v>
      </c>
      <c r="D3773" s="100"/>
      <c r="E3773" s="99">
        <f t="shared" si="326"/>
        <v>42514</v>
      </c>
      <c r="F3773" s="101">
        <f>IFERROR(VLOOKUP(E3773,历史数据!AH:AJ,3,),"")</f>
        <v>36.919623907963398</v>
      </c>
      <c r="G3773" s="101">
        <f t="shared" si="322"/>
        <v>35.59231586171348</v>
      </c>
      <c r="H3773" s="105">
        <f t="shared" si="323"/>
        <v>2.9316359630333633E-3</v>
      </c>
      <c r="I3773" s="101">
        <f>IFERROR(VLOOKUP(E3773,历史数据!AH:AJ,2,),"")</f>
        <v>37.062975783356201</v>
      </c>
      <c r="J3773" s="104">
        <f t="shared" si="324"/>
        <v>9</v>
      </c>
      <c r="K3773" s="104" t="str">
        <f>IFERROR(IF(AND(J3772=$H$2*1,MAX(K$64:K3772)=MAX(L$64:L3772)),MAX(K$64:K3772)+1,""),"")</f>
        <v/>
      </c>
      <c r="L3773" s="104" t="str">
        <f>IFERROR(IF(AND($F3772/INDEX($F$64:$F3773,MATCH(MAX(M$64:M3773),M$64:M3773,0)-1)&lt;(1-$P$2),MAX(K$64:K3773)&gt;MAX(L$64:L3772)),MAX(K$64:K3773),""),"")</f>
        <v/>
      </c>
      <c r="M3773" s="104" t="str">
        <f>IFERROR(IF(E3773="","",IF(K3773&lt;&gt;"",MAX(M$64:M3772)+1,IF(AND($F3772/INDEX($F$64:$F3773,MATCH(MAX(M$64:M3772),M$64:M3772,0)-1)&gt;(1+$O$2),MAX(K$64:K3773)&gt;MAX(L$64:L3772)),MAX(M$64:M3772)+1,""))),"")</f>
        <v/>
      </c>
      <c r="N3773" s="91">
        <f t="shared" si="325"/>
        <v>9</v>
      </c>
      <c r="O3773" s="91" t="str">
        <f>IFERROR(IF(AND(N3772=$H$2*1,MAX(O$64:O3772)=MAX(P$64:P3772)),MAX(O$64:O3772)+1,""),"")</f>
        <v/>
      </c>
      <c r="P3773" s="91" t="str">
        <f>IFERROR(IF(MOD(MAX(Q$64:Q3773),10*MAX(O$64:O3773))&lt;=2,IF(AND(F3772/INDEX($F$64:$F3773,MATCH(MAX(O$64:O3773),O$64:O3773,0)-1)&lt;(1-$P$2),MAX(O$64:O3773)&gt;MAX(P$64:P3772)),MAX(O$64:O3773),""),IF(AND($F3772/INDEX($F$64:$F3773,MATCH(MAX(Q$64:Q3773),Q$64:Q3773,0)-1)&lt;(1-$P$2),MAX(O$64:O3773)&gt;MAX(P$64:P3772)),MAX(O$64:O3773),"")),"")</f>
        <v/>
      </c>
      <c r="Q3773" s="91" t="str">
        <f>IFERROR(IF(E3773="","",IF(O3773&lt;&gt;"",MAX(O$64:O3773)*10+1,IF(AND($F3772/INDEX($F$64:$F3773,MATCH(MAX(Q$64:Q3772),Q$64:Q3772,0)-1)&gt;(1+$O$2),MAX(O$64:O3773)&gt;MAX(P$64:P3772)),MAX(Q$64:Q3772)+1,""))),"")</f>
        <v/>
      </c>
    </row>
    <row r="3774" spans="1:17" x14ac:dyDescent="0.2">
      <c r="A3774" s="13">
        <f>HLOOKUP($E$2,历史数据!$V$3:$AE$5000,ROW(A3772),)</f>
        <v>2019036</v>
      </c>
      <c r="B3774" s="41">
        <v>42135</v>
      </c>
      <c r="C3774" s="100">
        <f>IFERROR(IF(A3774&lt;&gt;0,MAX($C$4:C3773)+1,""),"")</f>
        <v>3678</v>
      </c>
      <c r="D3774" s="100"/>
      <c r="E3774" s="99">
        <f t="shared" si="326"/>
        <v>42515</v>
      </c>
      <c r="F3774" s="101">
        <f>IFERROR(VLOOKUP(E3774,历史数据!AH:AJ,3,),"")</f>
        <v>36.333184417720403</v>
      </c>
      <c r="G3774" s="101">
        <f t="shared" si="322"/>
        <v>35.712210157496493</v>
      </c>
      <c r="H3774" s="105">
        <f t="shared" si="323"/>
        <v>3.368544386064487E-3</v>
      </c>
      <c r="I3774" s="101">
        <f>IFERROR(VLOOKUP(E3774,历史数据!AH:AJ,2,),"")</f>
        <v>37.206327658748897</v>
      </c>
      <c r="J3774" s="104">
        <f t="shared" si="324"/>
        <v>10</v>
      </c>
      <c r="K3774" s="104" t="str">
        <f>IFERROR(IF(AND(J3773=$H$2*1,MAX(K$64:K3773)=MAX(L$64:L3773)),MAX(K$64:K3773)+1,""),"")</f>
        <v/>
      </c>
      <c r="L3774" s="104" t="str">
        <f>IFERROR(IF(AND($F3773/INDEX($F$64:$F3774,MATCH(MAX(M$64:M3774),M$64:M3774,0)-1)&lt;(1-$P$2),MAX(K$64:K3774)&gt;MAX(L$64:L3773)),MAX(K$64:K3774),""),"")</f>
        <v/>
      </c>
      <c r="M3774" s="104" t="str">
        <f>IFERROR(IF(E3774="","",IF(K3774&lt;&gt;"",MAX(M$64:M3773)+1,IF(AND($F3773/INDEX($F$64:$F3774,MATCH(MAX(M$64:M3773),M$64:M3773,0)-1)&gt;(1+$O$2),MAX(K$64:K3774)&gt;MAX(L$64:L3773)),MAX(M$64:M3773)+1,""))),"")</f>
        <v/>
      </c>
      <c r="N3774" s="91">
        <f t="shared" si="325"/>
        <v>10</v>
      </c>
      <c r="O3774" s="91" t="str">
        <f>IFERROR(IF(AND(N3773=$H$2*1,MAX(O$64:O3773)=MAX(P$64:P3773)),MAX(O$64:O3773)+1,""),"")</f>
        <v/>
      </c>
      <c r="P3774" s="91" t="str">
        <f>IFERROR(IF(MOD(MAX(Q$64:Q3774),10*MAX(O$64:O3774))&lt;=2,IF(AND(F3773/INDEX($F$64:$F3774,MATCH(MAX(O$64:O3774),O$64:O3774,0)-1)&lt;(1-$P$2),MAX(O$64:O3774)&gt;MAX(P$64:P3773)),MAX(O$64:O3774),""),IF(AND($F3773/INDEX($F$64:$F3774,MATCH(MAX(Q$64:Q3774),Q$64:Q3774,0)-1)&lt;(1-$P$2),MAX(O$64:O3774)&gt;MAX(P$64:P3773)),MAX(O$64:O3774),"")),"")</f>
        <v/>
      </c>
      <c r="Q3774" s="91" t="str">
        <f>IFERROR(IF(E3774="","",IF(O3774&lt;&gt;"",MAX(O$64:O3774)*10+1,IF(AND($F3773/INDEX($F$64:$F3774,MATCH(MAX(Q$64:Q3773),Q$64:Q3773,0)-1)&gt;(1+$O$2),MAX(O$64:O3774)&gt;MAX(P$64:P3773)),MAX(Q$64:Q3773)+1,""))),"")</f>
        <v/>
      </c>
    </row>
    <row r="3775" spans="1:17" x14ac:dyDescent="0.2">
      <c r="A3775" s="13">
        <f>HLOOKUP($E$2,历史数据!$V$3:$AE$5000,ROW(A3773),)</f>
        <v>2637489</v>
      </c>
      <c r="B3775" s="41">
        <v>42136</v>
      </c>
      <c r="C3775" s="100">
        <f>IFERROR(IF(A3775&lt;&gt;0,MAX($C$4:C3774)+1,""),"")</f>
        <v>3679</v>
      </c>
      <c r="D3775" s="100"/>
      <c r="E3775" s="99">
        <f t="shared" si="326"/>
        <v>42516</v>
      </c>
      <c r="F3775" s="101">
        <f>IFERROR(VLOOKUP(E3775,历史数据!AH:AJ,3,),"")</f>
        <v>36.528664247801402</v>
      </c>
      <c r="G3775" s="101">
        <f t="shared" si="322"/>
        <v>35.824068060265063</v>
      </c>
      <c r="H3775" s="105">
        <f t="shared" si="323"/>
        <v>3.1322033073635236E-3</v>
      </c>
      <c r="I3775" s="101">
        <f>IFERROR(VLOOKUP(E3775,历史数据!AH:AJ,2,),"")</f>
        <v>36.228928508343898</v>
      </c>
      <c r="J3775" s="104">
        <f t="shared" si="324"/>
        <v>11</v>
      </c>
      <c r="K3775" s="104" t="str">
        <f>IFERROR(IF(AND(J3774=$H$2*1,MAX(K$64:K3774)=MAX(L$64:L3774)),MAX(K$64:K3774)+1,""),"")</f>
        <v/>
      </c>
      <c r="L3775" s="104" t="str">
        <f>IFERROR(IF(AND($F3774/INDEX($F$64:$F3775,MATCH(MAX(M$64:M3775),M$64:M3775,0)-1)&lt;(1-$P$2),MAX(K$64:K3775)&gt;MAX(L$64:L3774)),MAX(K$64:K3775),""),"")</f>
        <v/>
      </c>
      <c r="M3775" s="104" t="str">
        <f>IFERROR(IF(E3775="","",IF(K3775&lt;&gt;"",MAX(M$64:M3774)+1,IF(AND($F3774/INDEX($F$64:$F3775,MATCH(MAX(M$64:M3774),M$64:M3774,0)-1)&gt;(1+$O$2),MAX(K$64:K3775)&gt;MAX(L$64:L3774)),MAX(M$64:M3774)+1,""))),"")</f>
        <v/>
      </c>
      <c r="N3775" s="91">
        <f t="shared" si="325"/>
        <v>11</v>
      </c>
      <c r="O3775" s="91" t="str">
        <f>IFERROR(IF(AND(N3774=$H$2*1,MAX(O$64:O3774)=MAX(P$64:P3774)),MAX(O$64:O3774)+1,""),"")</f>
        <v/>
      </c>
      <c r="P3775" s="91" t="str">
        <f>IFERROR(IF(MOD(MAX(Q$64:Q3775),10*MAX(O$64:O3775))&lt;=2,IF(AND(F3774/INDEX($F$64:$F3775,MATCH(MAX(O$64:O3775),O$64:O3775,0)-1)&lt;(1-$P$2),MAX(O$64:O3775)&gt;MAX(P$64:P3774)),MAX(O$64:O3775),""),IF(AND($F3774/INDEX($F$64:$F3775,MATCH(MAX(Q$64:Q3775),Q$64:Q3775,0)-1)&lt;(1-$P$2),MAX(O$64:O3775)&gt;MAX(P$64:P3774)),MAX(O$64:O3775),"")),"")</f>
        <v/>
      </c>
      <c r="Q3775" s="91" t="str">
        <f>IFERROR(IF(E3775="","",IF(O3775&lt;&gt;"",MAX(O$64:O3775)*10+1,IF(AND($F3774/INDEX($F$64:$F3775,MATCH(MAX(Q$64:Q3774),Q$64:Q3774,0)-1)&gt;(1+$O$2),MAX(O$64:O3775)&gt;MAX(P$64:P3774)),MAX(Q$64:Q3774)+1,""))),"")</f>
        <v/>
      </c>
    </row>
    <row r="3776" spans="1:17" x14ac:dyDescent="0.2">
      <c r="A3776" s="13">
        <f>HLOOKUP($E$2,历史数据!$V$3:$AE$5000,ROW(A3774),)</f>
        <v>1953290</v>
      </c>
      <c r="B3776" s="41">
        <v>42137</v>
      </c>
      <c r="C3776" s="100">
        <f>IFERROR(IF(A3776&lt;&gt;0,MAX($C$4:C3775)+1,""),"")</f>
        <v>3680</v>
      </c>
      <c r="D3776" s="100"/>
      <c r="E3776" s="99">
        <f t="shared" si="326"/>
        <v>42517</v>
      </c>
      <c r="F3776" s="101">
        <f>IFERROR(VLOOKUP(E3776,历史数据!AH:AJ,3,),"")</f>
        <v>36.4113763497528</v>
      </c>
      <c r="G3776" s="101">
        <f t="shared" si="322"/>
        <v>35.909210386255879</v>
      </c>
      <c r="H3776" s="105">
        <f t="shared" si="323"/>
        <v>2.3766794392972024E-3</v>
      </c>
      <c r="I3776" s="101">
        <f>IFERROR(VLOOKUP(E3776,历史数据!AH:AJ,2,),"")</f>
        <v>36.711112089210403</v>
      </c>
      <c r="J3776" s="104">
        <f t="shared" si="324"/>
        <v>12</v>
      </c>
      <c r="K3776" s="104" t="str">
        <f>IFERROR(IF(AND(J3775=$H$2*1,MAX(K$64:K3775)=MAX(L$64:L3775)),MAX(K$64:K3775)+1,""),"")</f>
        <v/>
      </c>
      <c r="L3776" s="104" t="str">
        <f>IFERROR(IF(AND($F3775/INDEX($F$64:$F3776,MATCH(MAX(M$64:M3776),M$64:M3776,0)-1)&lt;(1-$P$2),MAX(K$64:K3776)&gt;MAX(L$64:L3775)),MAX(K$64:K3776),""),"")</f>
        <v/>
      </c>
      <c r="M3776" s="104" t="str">
        <f>IFERROR(IF(E3776="","",IF(K3776&lt;&gt;"",MAX(M$64:M3775)+1,IF(AND($F3775/INDEX($F$64:$F3776,MATCH(MAX(M$64:M3775),M$64:M3775,0)-1)&gt;(1+$O$2),MAX(K$64:K3776)&gt;MAX(L$64:L3775)),MAX(M$64:M3775)+1,""))),"")</f>
        <v/>
      </c>
      <c r="N3776" s="91">
        <f t="shared" si="325"/>
        <v>12</v>
      </c>
      <c r="O3776" s="91" t="str">
        <f>IFERROR(IF(AND(N3775=$H$2*1,MAX(O$64:O3775)=MAX(P$64:P3775)),MAX(O$64:O3775)+1,""),"")</f>
        <v/>
      </c>
      <c r="P3776" s="91" t="str">
        <f>IFERROR(IF(MOD(MAX(Q$64:Q3776),10*MAX(O$64:O3776))&lt;=2,IF(AND(F3775/INDEX($F$64:$F3776,MATCH(MAX(O$64:O3776),O$64:O3776,0)-1)&lt;(1-$P$2),MAX(O$64:O3776)&gt;MAX(P$64:P3775)),MAX(O$64:O3776),""),IF(AND($F3775/INDEX($F$64:$F3776,MATCH(MAX(Q$64:Q3776),Q$64:Q3776,0)-1)&lt;(1-$P$2),MAX(O$64:O3776)&gt;MAX(P$64:P3775)),MAX(O$64:O3776),"")),"")</f>
        <v/>
      </c>
      <c r="Q3776" s="91" t="str">
        <f>IFERROR(IF(E3776="","",IF(O3776&lt;&gt;"",MAX(O$64:O3776)*10+1,IF(AND($F3775/INDEX($F$64:$F3776,MATCH(MAX(Q$64:Q3775),Q$64:Q3775,0)-1)&gt;(1+$O$2),MAX(O$64:O3776)&gt;MAX(P$64:P3775)),MAX(Q$64:Q3775)+1,""))),"")</f>
        <v/>
      </c>
    </row>
    <row r="3777" spans="1:17" x14ac:dyDescent="0.2">
      <c r="A3777" s="13">
        <f>HLOOKUP($E$2,历史数据!$V$3:$AE$5000,ROW(A3775),)</f>
        <v>1507280</v>
      </c>
      <c r="B3777" s="41">
        <v>42138</v>
      </c>
      <c r="C3777" s="100">
        <f>IFERROR(IF(A3777&lt;&gt;0,MAX($C$4:C3776)+1,""),"")</f>
        <v>3681</v>
      </c>
      <c r="D3777" s="100"/>
      <c r="E3777" s="99">
        <f t="shared" si="326"/>
        <v>42520</v>
      </c>
      <c r="F3777" s="101">
        <f>IFERROR(VLOOKUP(E3777,历史数据!AH:AJ,3,),"")</f>
        <v>36.320152429048399</v>
      </c>
      <c r="G3777" s="101">
        <f t="shared" ref="G3777:G3840" si="327">IFERROR(IF(E3777="","",AVERAGE(F3718:F3777)),"")</f>
        <v>35.974370329616214</v>
      </c>
      <c r="H3777" s="105">
        <f t="shared" si="323"/>
        <v>1.8145746636990534E-3</v>
      </c>
      <c r="I3777" s="101">
        <f>IFERROR(VLOOKUP(E3777,历史数据!AH:AJ,2,),"")</f>
        <v>36.593824191161801</v>
      </c>
      <c r="J3777" s="104">
        <f t="shared" si="324"/>
        <v>13</v>
      </c>
      <c r="K3777" s="104" t="str">
        <f>IFERROR(IF(AND(J3776=$H$2*1,MAX(K$64:K3776)=MAX(L$64:L3776)),MAX(K$64:K3776)+1,""),"")</f>
        <v/>
      </c>
      <c r="L3777" s="104" t="str">
        <f>IFERROR(IF(AND($F3776/INDEX($F$64:$F3777,MATCH(MAX(M$64:M3777),M$64:M3777,0)-1)&lt;(1-$P$2),MAX(K$64:K3777)&gt;MAX(L$64:L3776)),MAX(K$64:K3777),""),"")</f>
        <v/>
      </c>
      <c r="M3777" s="104" t="str">
        <f>IFERROR(IF(E3777="","",IF(K3777&lt;&gt;"",MAX(M$64:M3776)+1,IF(AND($F3776/INDEX($F$64:$F3777,MATCH(MAX(M$64:M3776),M$64:M3776,0)-1)&gt;(1+$O$2),MAX(K$64:K3777)&gt;MAX(L$64:L3776)),MAX(M$64:M3776)+1,""))),"")</f>
        <v/>
      </c>
      <c r="N3777" s="91">
        <f t="shared" si="325"/>
        <v>13</v>
      </c>
      <c r="O3777" s="91" t="str">
        <f>IFERROR(IF(AND(N3776=$H$2*1,MAX(O$64:O3776)=MAX(P$64:P3776)),MAX(O$64:O3776)+1,""),"")</f>
        <v/>
      </c>
      <c r="P3777" s="91" t="str">
        <f>IFERROR(IF(MOD(MAX(Q$64:Q3777),10*MAX(O$64:O3777))&lt;=2,IF(AND(F3776/INDEX($F$64:$F3777,MATCH(MAX(O$64:O3777),O$64:O3777,0)-1)&lt;(1-$P$2),MAX(O$64:O3777)&gt;MAX(P$64:P3776)),MAX(O$64:O3777),""),IF(AND($F3776/INDEX($F$64:$F3777,MATCH(MAX(Q$64:Q3777),Q$64:Q3777,0)-1)&lt;(1-$P$2),MAX(O$64:O3777)&gt;MAX(P$64:P3776)),MAX(O$64:O3777),"")),"")</f>
        <v/>
      </c>
      <c r="Q3777" s="91" t="str">
        <f>IFERROR(IF(E3777="","",IF(O3777&lt;&gt;"",MAX(O$64:O3777)*10+1,IF(AND($F3776/INDEX($F$64:$F3777,MATCH(MAX(Q$64:Q3776),Q$64:Q3776,0)-1)&gt;(1+$O$2),MAX(O$64:O3777)&gt;MAX(P$64:P3776)),MAX(Q$64:Q3776)+1,""))),"")</f>
        <v/>
      </c>
    </row>
    <row r="3778" spans="1:17" x14ac:dyDescent="0.2">
      <c r="A3778" s="13">
        <f>HLOOKUP($E$2,历史数据!$V$3:$AE$5000,ROW(A3776),)</f>
        <v>1661299</v>
      </c>
      <c r="B3778" s="41">
        <v>42139</v>
      </c>
      <c r="C3778" s="100">
        <f>IFERROR(IF(A3778&lt;&gt;0,MAX($C$4:C3777)+1,""),"")</f>
        <v>3682</v>
      </c>
      <c r="D3778" s="100"/>
      <c r="E3778" s="99">
        <f t="shared" si="326"/>
        <v>42521</v>
      </c>
      <c r="F3778" s="101">
        <f>IFERROR(VLOOKUP(E3778,历史数据!AH:AJ,3,),"")</f>
        <v>37.779735160319802</v>
      </c>
      <c r="G3778" s="101">
        <f t="shared" si="327"/>
        <v>36.090572228608806</v>
      </c>
      <c r="H3778" s="105">
        <f t="shared" ref="H3778:H3841" si="328">IFERROR(G3778/G3777-1,"")</f>
        <v>3.2301301712271968E-3</v>
      </c>
      <c r="I3778" s="101">
        <f>IFERROR(VLOOKUP(E3778,历史数据!AH:AJ,2,),"")</f>
        <v>36.320152429048399</v>
      </c>
      <c r="J3778" s="104">
        <f t="shared" ref="J3778:J3841" si="329">IFERROR(IF(L3778&lt;&gt;"","0",IF(AND($H3778&gt;0,$F3778&gt;$G3778),J3777+1,0)),"")</f>
        <v>14</v>
      </c>
      <c r="K3778" s="104" t="str">
        <f>IFERROR(IF(AND(J3777=$H$2*1,MAX(K$64:K3777)=MAX(L$64:L3777)),MAX(K$64:K3777)+1,""),"")</f>
        <v/>
      </c>
      <c r="L3778" s="104" t="str">
        <f>IFERROR(IF(AND($F3777/INDEX($F$64:$F3778,MATCH(MAX(M$64:M3778),M$64:M3778,0)-1)&lt;(1-$P$2),MAX(K$64:K3778)&gt;MAX(L$64:L3777)),MAX(K$64:K3778),""),"")</f>
        <v/>
      </c>
      <c r="M3778" s="104" t="str">
        <f>IFERROR(IF(E3778="","",IF(K3778&lt;&gt;"",MAX(M$64:M3777)+1,IF(AND($F3777/INDEX($F$64:$F3778,MATCH(MAX(M$64:M3777),M$64:M3777,0)-1)&gt;(1+$O$2),MAX(K$64:K3778)&gt;MAX(L$64:L3777)),MAX(M$64:M3777)+1,""))),"")</f>
        <v/>
      </c>
      <c r="N3778" s="91">
        <f t="shared" ref="N3778:N3841" si="330">IFERROR(IF(P3778&lt;&gt;"","0",IF(AND($H3778&gt;0,$F3778&gt;$G3778),N3777+1,0)),"")</f>
        <v>14</v>
      </c>
      <c r="O3778" s="91" t="str">
        <f>IFERROR(IF(AND(N3777=$H$2*1,MAX(O$64:O3777)=MAX(P$64:P3777)),MAX(O$64:O3777)+1,""),"")</f>
        <v/>
      </c>
      <c r="P3778" s="91" t="str">
        <f>IFERROR(IF(MOD(MAX(Q$64:Q3778),10*MAX(O$64:O3778))&lt;=2,IF(AND(F3777/INDEX($F$64:$F3778,MATCH(MAX(O$64:O3778),O$64:O3778,0)-1)&lt;(1-$P$2),MAX(O$64:O3778)&gt;MAX(P$64:P3777)),MAX(O$64:O3778),""),IF(AND($F3777/INDEX($F$64:$F3778,MATCH(MAX(Q$64:Q3778),Q$64:Q3778,0)-1)&lt;(1-$P$2),MAX(O$64:O3778)&gt;MAX(P$64:P3777)),MAX(O$64:O3778),"")),"")</f>
        <v/>
      </c>
      <c r="Q3778" s="91" t="str">
        <f>IFERROR(IF(E3778="","",IF(O3778&lt;&gt;"",MAX(O$64:O3778)*10+1,IF(AND($F3777/INDEX($F$64:$F3778,MATCH(MAX(Q$64:Q3777),Q$64:Q3777,0)-1)&gt;(1+$O$2),MAX(O$64:O3778)&gt;MAX(P$64:P3777)),MAX(Q$64:Q3777)+1,""))),"")</f>
        <v/>
      </c>
    </row>
    <row r="3779" spans="1:17" x14ac:dyDescent="0.2">
      <c r="A3779" s="13">
        <f>HLOOKUP($E$2,历史数据!$V$3:$AE$5000,ROW(A3777),)</f>
        <v>2018091</v>
      </c>
      <c r="B3779" s="41">
        <v>42142</v>
      </c>
      <c r="C3779" s="100">
        <f>IFERROR(IF(A3779&lt;&gt;0,MAX($C$4:C3778)+1,""),"")</f>
        <v>3683</v>
      </c>
      <c r="D3779" s="100"/>
      <c r="E3779" s="99">
        <f t="shared" si="326"/>
        <v>42522</v>
      </c>
      <c r="F3779" s="101">
        <f>IFERROR(VLOOKUP(E3779,历史数据!AH:AJ,3,),"")</f>
        <v>37.779735160319802</v>
      </c>
      <c r="G3779" s="101">
        <f t="shared" si="327"/>
        <v>36.192873339684525</v>
      </c>
      <c r="H3779" s="105">
        <f t="shared" si="328"/>
        <v>2.8345660586290844E-3</v>
      </c>
      <c r="I3779" s="101">
        <f>IFERROR(VLOOKUP(E3779,历史数据!AH:AJ,2,),"")</f>
        <v>37.779735160319802</v>
      </c>
      <c r="J3779" s="104">
        <f t="shared" si="329"/>
        <v>15</v>
      </c>
      <c r="K3779" s="104" t="str">
        <f>IFERROR(IF(AND(J3778=$H$2*1,MAX(K$64:K3778)=MAX(L$64:L3778)),MAX(K$64:K3778)+1,""),"")</f>
        <v/>
      </c>
      <c r="L3779" s="104" t="str">
        <f>IFERROR(IF(AND($F3778/INDEX($F$64:$F3779,MATCH(MAX(M$64:M3779),M$64:M3779,0)-1)&lt;(1-$P$2),MAX(K$64:K3779)&gt;MAX(L$64:L3778)),MAX(K$64:K3779),""),"")</f>
        <v/>
      </c>
      <c r="M3779" s="104" t="str">
        <f>IFERROR(IF(E3779="","",IF(K3779&lt;&gt;"",MAX(M$64:M3778)+1,IF(AND($F3778/INDEX($F$64:$F3779,MATCH(MAX(M$64:M3778),M$64:M3778,0)-1)&gt;(1+$O$2),MAX(K$64:K3779)&gt;MAX(L$64:L3778)),MAX(M$64:M3778)+1,""))),"")</f>
        <v/>
      </c>
      <c r="N3779" s="91">
        <f t="shared" si="330"/>
        <v>15</v>
      </c>
      <c r="O3779" s="91" t="str">
        <f>IFERROR(IF(AND(N3778=$H$2*1,MAX(O$64:O3778)=MAX(P$64:P3778)),MAX(O$64:O3778)+1,""),"")</f>
        <v/>
      </c>
      <c r="P3779" s="91" t="str">
        <f>IFERROR(IF(MOD(MAX(Q$64:Q3779),10*MAX(O$64:O3779))&lt;=2,IF(AND(F3778/INDEX($F$64:$F3779,MATCH(MAX(O$64:O3779),O$64:O3779,0)-1)&lt;(1-$P$2),MAX(O$64:O3779)&gt;MAX(P$64:P3778)),MAX(O$64:O3779),""),IF(AND($F3778/INDEX($F$64:$F3779,MATCH(MAX(Q$64:Q3779),Q$64:Q3779,0)-1)&lt;(1-$P$2),MAX(O$64:O3779)&gt;MAX(P$64:P3778)),MAX(O$64:O3779),"")),"")</f>
        <v/>
      </c>
      <c r="Q3779" s="91" t="str">
        <f>IFERROR(IF(E3779="","",IF(O3779&lt;&gt;"",MAX(O$64:O3779)*10+1,IF(AND($F3778/INDEX($F$64:$F3779,MATCH(MAX(Q$64:Q3778),Q$64:Q3778,0)-1)&gt;(1+$O$2),MAX(O$64:O3779)&gt;MAX(P$64:P3778)),MAX(Q$64:Q3778)+1,""))),"")</f>
        <v/>
      </c>
    </row>
    <row r="3780" spans="1:17" x14ac:dyDescent="0.2">
      <c r="A3780" s="13">
        <f>HLOOKUP($E$2,历史数据!$V$3:$AE$5000,ROW(A3778),)</f>
        <v>0</v>
      </c>
      <c r="B3780" s="41">
        <v>42143</v>
      </c>
      <c r="C3780" s="100" t="str">
        <f>IFERROR(IF(A3780&lt;&gt;0,MAX($C$4:C3779)+1,""),"")</f>
        <v/>
      </c>
      <c r="D3780" s="100"/>
      <c r="E3780" s="99">
        <f t="shared" si="326"/>
        <v>42523</v>
      </c>
      <c r="F3780" s="101">
        <f>IFERROR(VLOOKUP(E3780,历史数据!AH:AJ,3,),"")</f>
        <v>37.792767148991899</v>
      </c>
      <c r="G3780" s="101">
        <f t="shared" si="327"/>
        <v>36.303210843774686</v>
      </c>
      <c r="H3780" s="105">
        <f t="shared" si="328"/>
        <v>3.0485975251148822E-3</v>
      </c>
      <c r="I3780" s="101">
        <f>IFERROR(VLOOKUP(E3780,历史数据!AH:AJ,2,),"")</f>
        <v>37.597287318910901</v>
      </c>
      <c r="J3780" s="104">
        <f t="shared" si="329"/>
        <v>16</v>
      </c>
      <c r="K3780" s="104" t="str">
        <f>IFERROR(IF(AND(J3779=$H$2*1,MAX(K$64:K3779)=MAX(L$64:L3779)),MAX(K$64:K3779)+1,""),"")</f>
        <v/>
      </c>
      <c r="L3780" s="104" t="str">
        <f>IFERROR(IF(AND($F3779/INDEX($F$64:$F3780,MATCH(MAX(M$64:M3780),M$64:M3780,0)-1)&lt;(1-$P$2),MAX(K$64:K3780)&gt;MAX(L$64:L3779)),MAX(K$64:K3780),""),"")</f>
        <v/>
      </c>
      <c r="M3780" s="104" t="str">
        <f>IFERROR(IF(E3780="","",IF(K3780&lt;&gt;"",MAX(M$64:M3779)+1,IF(AND($F3779/INDEX($F$64:$F3780,MATCH(MAX(M$64:M3779),M$64:M3779,0)-1)&gt;(1+$O$2),MAX(K$64:K3780)&gt;MAX(L$64:L3779)),MAX(M$64:M3779)+1,""))),"")</f>
        <v/>
      </c>
      <c r="N3780" s="91">
        <f t="shared" si="330"/>
        <v>16</v>
      </c>
      <c r="O3780" s="91" t="str">
        <f>IFERROR(IF(AND(N3779=$H$2*1,MAX(O$64:O3779)=MAX(P$64:P3779)),MAX(O$64:O3779)+1,""),"")</f>
        <v/>
      </c>
      <c r="P3780" s="91" t="str">
        <f>IFERROR(IF(MOD(MAX(Q$64:Q3780),10*MAX(O$64:O3780))&lt;=2,IF(AND(F3779/INDEX($F$64:$F3780,MATCH(MAX(O$64:O3780),O$64:O3780,0)-1)&lt;(1-$P$2),MAX(O$64:O3780)&gt;MAX(P$64:P3779)),MAX(O$64:O3780),""),IF(AND($F3779/INDEX($F$64:$F3780,MATCH(MAX(Q$64:Q3780),Q$64:Q3780,0)-1)&lt;(1-$P$2),MAX(O$64:O3780)&gt;MAX(P$64:P3779)),MAX(O$64:O3780),"")),"")</f>
        <v/>
      </c>
      <c r="Q3780" s="91" t="str">
        <f>IFERROR(IF(E3780="","",IF(O3780&lt;&gt;"",MAX(O$64:O3780)*10+1,IF(AND($F3779/INDEX($F$64:$F3780,MATCH(MAX(Q$64:Q3779),Q$64:Q3779,0)-1)&gt;(1+$O$2),MAX(O$64:O3780)&gt;MAX(P$64:P3779)),MAX(Q$64:Q3779)+1,""))),"")</f>
        <v/>
      </c>
    </row>
    <row r="3781" spans="1:17" x14ac:dyDescent="0.2">
      <c r="A3781" s="13">
        <f>HLOOKUP($E$2,历史数据!$V$3:$AE$5000,ROW(A3779),)</f>
        <v>0</v>
      </c>
      <c r="B3781" s="41">
        <v>42144</v>
      </c>
      <c r="C3781" s="100" t="str">
        <f>IFERROR(IF(A3781&lt;&gt;0,MAX($C$4:C3780)+1,""),"")</f>
        <v/>
      </c>
      <c r="D3781" s="100"/>
      <c r="E3781" s="99">
        <f t="shared" si="326"/>
        <v>42524</v>
      </c>
      <c r="F3781" s="101">
        <f>IFERROR(VLOOKUP(E3781,历史数据!AH:AJ,3,),"")</f>
        <v>38.705006356036499</v>
      </c>
      <c r="G3781" s="101">
        <f t="shared" si="327"/>
        <v>36.437440327096972</v>
      </c>
      <c r="H3781" s="105">
        <f t="shared" si="328"/>
        <v>3.6974548587429545E-3</v>
      </c>
      <c r="I3781" s="101">
        <f>IFERROR(VLOOKUP(E3781,历史数据!AH:AJ,2,),"")</f>
        <v>37.649415273599097</v>
      </c>
      <c r="J3781" s="104">
        <f t="shared" si="329"/>
        <v>17</v>
      </c>
      <c r="K3781" s="104" t="str">
        <f>IFERROR(IF(AND(J3780=$H$2*1,MAX(K$64:K3780)=MAX(L$64:L3780)),MAX(K$64:K3780)+1,""),"")</f>
        <v/>
      </c>
      <c r="L3781" s="104" t="str">
        <f>IFERROR(IF(AND($F3780/INDEX($F$64:$F3781,MATCH(MAX(M$64:M3781),M$64:M3781,0)-1)&lt;(1-$P$2),MAX(K$64:K3781)&gt;MAX(L$64:L3780)),MAX(K$64:K3781),""),"")</f>
        <v/>
      </c>
      <c r="M3781" s="104" t="str">
        <f>IFERROR(IF(E3781="","",IF(K3781&lt;&gt;"",MAX(M$64:M3780)+1,IF(AND($F3780/INDEX($F$64:$F3781,MATCH(MAX(M$64:M3780),M$64:M3780,0)-1)&gt;(1+$O$2),MAX(K$64:K3781)&gt;MAX(L$64:L3780)),MAX(M$64:M3780)+1,""))),"")</f>
        <v/>
      </c>
      <c r="N3781" s="91">
        <f t="shared" si="330"/>
        <v>17</v>
      </c>
      <c r="O3781" s="91" t="str">
        <f>IFERROR(IF(AND(N3780=$H$2*1,MAX(O$64:O3780)=MAX(P$64:P3780)),MAX(O$64:O3780)+1,""),"")</f>
        <v/>
      </c>
      <c r="P3781" s="91" t="str">
        <f>IFERROR(IF(MOD(MAX(Q$64:Q3781),10*MAX(O$64:O3781))&lt;=2,IF(AND(F3780/INDEX($F$64:$F3781,MATCH(MAX(O$64:O3781),O$64:O3781,0)-1)&lt;(1-$P$2),MAX(O$64:O3781)&gt;MAX(P$64:P3780)),MAX(O$64:O3781),""),IF(AND($F3780/INDEX($F$64:$F3781,MATCH(MAX(Q$64:Q3781),Q$64:Q3781,0)-1)&lt;(1-$P$2),MAX(O$64:O3781)&gt;MAX(P$64:P3780)),MAX(O$64:O3781),"")),"")</f>
        <v/>
      </c>
      <c r="Q3781" s="91" t="str">
        <f>IFERROR(IF(E3781="","",IF(O3781&lt;&gt;"",MAX(O$64:O3781)*10+1,IF(AND($F3780/INDEX($F$64:$F3781,MATCH(MAX(Q$64:Q3780),Q$64:Q3780,0)-1)&gt;(1+$O$2),MAX(O$64:O3781)&gt;MAX(P$64:P3780)),MAX(Q$64:Q3780)+1,""))),"")</f>
        <v/>
      </c>
    </row>
    <row r="3782" spans="1:17" x14ac:dyDescent="0.2">
      <c r="A3782" s="13">
        <f>HLOOKUP($E$2,历史数据!$V$3:$AE$5000,ROW(A3780),)</f>
        <v>0</v>
      </c>
      <c r="B3782" s="41">
        <v>42145</v>
      </c>
      <c r="C3782" s="100" t="str">
        <f>IFERROR(IF(A3782&lt;&gt;0,MAX($C$4:C3781)+1,""),"")</f>
        <v/>
      </c>
      <c r="D3782" s="100"/>
      <c r="E3782" s="99">
        <f t="shared" ref="E3782:E3845" si="331">IFERROR(INDEX(B:B,MATCH(ROW(A3778),C:C,0)),"")</f>
        <v>42527</v>
      </c>
      <c r="F3782" s="101">
        <f>IFERROR(VLOOKUP(E3782,历史数据!AH:AJ,3,),"")</f>
        <v>38.5746864693158</v>
      </c>
      <c r="G3782" s="101">
        <f t="shared" si="327"/>
        <v>36.586004997958526</v>
      </c>
      <c r="H3782" s="105">
        <f t="shared" si="328"/>
        <v>4.0772532188841915E-3</v>
      </c>
      <c r="I3782" s="101">
        <f>IFERROR(VLOOKUP(E3782,历史数据!AH:AJ,2,),"")</f>
        <v>38.705006356036499</v>
      </c>
      <c r="J3782" s="104">
        <f t="shared" si="329"/>
        <v>18</v>
      </c>
      <c r="K3782" s="104" t="str">
        <f>IFERROR(IF(AND(J3781=$H$2*1,MAX(K$64:K3781)=MAX(L$64:L3781)),MAX(K$64:K3781)+1,""),"")</f>
        <v/>
      </c>
      <c r="L3782" s="104" t="str">
        <f>IFERROR(IF(AND($F3781/INDEX($F$64:$F3782,MATCH(MAX(M$64:M3782),M$64:M3782,0)-1)&lt;(1-$P$2),MAX(K$64:K3782)&gt;MAX(L$64:L3781)),MAX(K$64:K3782),""),"")</f>
        <v/>
      </c>
      <c r="M3782" s="104" t="str">
        <f>IFERROR(IF(E3782="","",IF(K3782&lt;&gt;"",MAX(M$64:M3781)+1,IF(AND($F3781/INDEX($F$64:$F3782,MATCH(MAX(M$64:M3781),M$64:M3781,0)-1)&gt;(1+$O$2),MAX(K$64:K3782)&gt;MAX(L$64:L3781)),MAX(M$64:M3781)+1,""))),"")</f>
        <v/>
      </c>
      <c r="N3782" s="91">
        <f t="shared" si="330"/>
        <v>18</v>
      </c>
      <c r="O3782" s="91" t="str">
        <f>IFERROR(IF(AND(N3781=$H$2*1,MAX(O$64:O3781)=MAX(P$64:P3781)),MAX(O$64:O3781)+1,""),"")</f>
        <v/>
      </c>
      <c r="P3782" s="91" t="str">
        <f>IFERROR(IF(MOD(MAX(Q$64:Q3782),10*MAX(O$64:O3782))&lt;=2,IF(AND(F3781/INDEX($F$64:$F3782,MATCH(MAX(O$64:O3782),O$64:O3782,0)-1)&lt;(1-$P$2),MAX(O$64:O3782)&gt;MAX(P$64:P3781)),MAX(O$64:O3782),""),IF(AND($F3781/INDEX($F$64:$F3782,MATCH(MAX(Q$64:Q3782),Q$64:Q3782,0)-1)&lt;(1-$P$2),MAX(O$64:O3782)&gt;MAX(P$64:P3781)),MAX(O$64:O3782),"")),"")</f>
        <v/>
      </c>
      <c r="Q3782" s="91" t="str">
        <f>IFERROR(IF(E3782="","",IF(O3782&lt;&gt;"",MAX(O$64:O3782)*10+1,IF(AND($F3781/INDEX($F$64:$F3782,MATCH(MAX(Q$64:Q3781),Q$64:Q3781,0)-1)&gt;(1+$O$2),MAX(O$64:O3782)&gt;MAX(P$64:P3781)),MAX(Q$64:Q3781)+1,""))),"")</f>
        <v/>
      </c>
    </row>
    <row r="3783" spans="1:17" x14ac:dyDescent="0.2">
      <c r="A3783" s="13">
        <f>HLOOKUP($E$2,历史数据!$V$3:$AE$5000,ROW(A3781),)</f>
        <v>0</v>
      </c>
      <c r="B3783" s="41">
        <v>42146</v>
      </c>
      <c r="C3783" s="100" t="str">
        <f>IFERROR(IF(A3783&lt;&gt;0,MAX($C$4:C3782)+1,""),"")</f>
        <v/>
      </c>
      <c r="D3783" s="100"/>
      <c r="E3783" s="99">
        <f t="shared" si="331"/>
        <v>42528</v>
      </c>
      <c r="F3783" s="101">
        <f>IFERROR(VLOOKUP(E3783,历史数据!AH:AJ,3,),"")</f>
        <v>37.1932956700768</v>
      </c>
      <c r="G3783" s="101">
        <f t="shared" si="327"/>
        <v>36.727402075050442</v>
      </c>
      <c r="H3783" s="105">
        <f t="shared" si="328"/>
        <v>3.864785922917946E-3</v>
      </c>
      <c r="I3783" s="101">
        <f>IFERROR(VLOOKUP(E3783,历史数据!AH:AJ,2,),"")</f>
        <v>38.652878401348197</v>
      </c>
      <c r="J3783" s="104">
        <f t="shared" si="329"/>
        <v>19</v>
      </c>
      <c r="K3783" s="104" t="str">
        <f>IFERROR(IF(AND(J3782=$H$2*1,MAX(K$64:K3782)=MAX(L$64:L3782)),MAX(K$64:K3782)+1,""),"")</f>
        <v/>
      </c>
      <c r="L3783" s="104" t="str">
        <f>IFERROR(IF(AND($F3782/INDEX($F$64:$F3783,MATCH(MAX(M$64:M3783),M$64:M3783,0)-1)&lt;(1-$P$2),MAX(K$64:K3783)&gt;MAX(L$64:L3782)),MAX(K$64:K3783),""),"")</f>
        <v/>
      </c>
      <c r="M3783" s="104" t="str">
        <f>IFERROR(IF(E3783="","",IF(K3783&lt;&gt;"",MAX(M$64:M3782)+1,IF(AND($F3782/INDEX($F$64:$F3783,MATCH(MAX(M$64:M3782),M$64:M3782,0)-1)&gt;(1+$O$2),MAX(K$64:K3783)&gt;MAX(L$64:L3782)),MAX(M$64:M3782)+1,""))),"")</f>
        <v/>
      </c>
      <c r="N3783" s="91">
        <f t="shared" si="330"/>
        <v>19</v>
      </c>
      <c r="O3783" s="91" t="str">
        <f>IFERROR(IF(AND(N3782=$H$2*1,MAX(O$64:O3782)=MAX(P$64:P3782)),MAX(O$64:O3782)+1,""),"")</f>
        <v/>
      </c>
      <c r="P3783" s="91" t="str">
        <f>IFERROR(IF(MOD(MAX(Q$64:Q3783),10*MAX(O$64:O3783))&lt;=2,IF(AND(F3782/INDEX($F$64:$F3783,MATCH(MAX(O$64:O3783),O$64:O3783,0)-1)&lt;(1-$P$2),MAX(O$64:O3783)&gt;MAX(P$64:P3782)),MAX(O$64:O3783),""),IF(AND($F3782/INDEX($F$64:$F3783,MATCH(MAX(Q$64:Q3783),Q$64:Q3783,0)-1)&lt;(1-$P$2),MAX(O$64:O3783)&gt;MAX(P$64:P3782)),MAX(O$64:O3783),"")),"")</f>
        <v/>
      </c>
      <c r="Q3783" s="91" t="str">
        <f>IFERROR(IF(E3783="","",IF(O3783&lt;&gt;"",MAX(O$64:O3783)*10+1,IF(AND($F3782/INDEX($F$64:$F3783,MATCH(MAX(Q$64:Q3782),Q$64:Q3782,0)-1)&gt;(1+$O$2),MAX(O$64:O3783)&gt;MAX(P$64:P3782)),MAX(Q$64:Q3782)+1,""))),"")</f>
        <v/>
      </c>
    </row>
    <row r="3784" spans="1:17" x14ac:dyDescent="0.2">
      <c r="A3784" s="13">
        <f>HLOOKUP($E$2,历史数据!$V$3:$AE$5000,ROW(A3782),)</f>
        <v>0</v>
      </c>
      <c r="B3784" s="41">
        <v>42149</v>
      </c>
      <c r="C3784" s="100" t="str">
        <f>IFERROR(IF(A3784&lt;&gt;0,MAX($C$4:C3783)+1,""),"")</f>
        <v/>
      </c>
      <c r="D3784" s="100"/>
      <c r="E3784" s="99">
        <f t="shared" si="331"/>
        <v>42529</v>
      </c>
      <c r="F3784" s="101">
        <f>IFERROR(VLOOKUP(E3784,历史数据!AH:AJ,3,),"")</f>
        <v>36.372280383736602</v>
      </c>
      <c r="G3784" s="101">
        <f t="shared" si="327"/>
        <v>36.831223584804569</v>
      </c>
      <c r="H3784" s="105">
        <f t="shared" si="328"/>
        <v>2.8268133297850717E-3</v>
      </c>
      <c r="I3784" s="101">
        <f>IFERROR(VLOOKUP(E3784,历史数据!AH:AJ,2,),"")</f>
        <v>36.906591919291401</v>
      </c>
      <c r="J3784" s="104">
        <f t="shared" si="329"/>
        <v>0</v>
      </c>
      <c r="K3784" s="104" t="str">
        <f>IFERROR(IF(AND(J3783=$H$2*1,MAX(K$64:K3783)=MAX(L$64:L3783)),MAX(K$64:K3783)+1,""),"")</f>
        <v/>
      </c>
      <c r="L3784" s="104" t="str">
        <f>IFERROR(IF(AND($F3783/INDEX($F$64:$F3784,MATCH(MAX(M$64:M3784),M$64:M3784,0)-1)&lt;(1-$P$2),MAX(K$64:K3784)&gt;MAX(L$64:L3783)),MAX(K$64:K3784),""),"")</f>
        <v/>
      </c>
      <c r="M3784" s="104" t="str">
        <f>IFERROR(IF(E3784="","",IF(K3784&lt;&gt;"",MAX(M$64:M3783)+1,IF(AND($F3783/INDEX($F$64:$F3784,MATCH(MAX(M$64:M3783),M$64:M3783,0)-1)&gt;(1+$O$2),MAX(K$64:K3784)&gt;MAX(L$64:L3783)),MAX(M$64:M3783)+1,""))),"")</f>
        <v/>
      </c>
      <c r="N3784" s="91">
        <f t="shared" si="330"/>
        <v>0</v>
      </c>
      <c r="O3784" s="91" t="str">
        <f>IFERROR(IF(AND(N3783=$H$2*1,MAX(O$64:O3783)=MAX(P$64:P3783)),MAX(O$64:O3783)+1,""),"")</f>
        <v/>
      </c>
      <c r="P3784" s="91" t="str">
        <f>IFERROR(IF(MOD(MAX(Q$64:Q3784),10*MAX(O$64:O3784))&lt;=2,IF(AND(F3783/INDEX($F$64:$F3784,MATCH(MAX(O$64:O3784),O$64:O3784,0)-1)&lt;(1-$P$2),MAX(O$64:O3784)&gt;MAX(P$64:P3783)),MAX(O$64:O3784),""),IF(AND($F3783/INDEX($F$64:$F3784,MATCH(MAX(Q$64:Q3784),Q$64:Q3784,0)-1)&lt;(1-$P$2),MAX(O$64:O3784)&gt;MAX(P$64:P3783)),MAX(O$64:O3784),"")),"")</f>
        <v/>
      </c>
      <c r="Q3784" s="91" t="str">
        <f>IFERROR(IF(E3784="","",IF(O3784&lt;&gt;"",MAX(O$64:O3784)*10+1,IF(AND($F3783/INDEX($F$64:$F3784,MATCH(MAX(Q$64:Q3783),Q$64:Q3783,0)-1)&gt;(1+$O$2),MAX(O$64:O3784)&gt;MAX(P$64:P3783)),MAX(Q$64:Q3783)+1,""))),"")</f>
        <v/>
      </c>
    </row>
    <row r="3785" spans="1:17" x14ac:dyDescent="0.2">
      <c r="A3785" s="13">
        <f>HLOOKUP($E$2,历史数据!$V$3:$AE$5000,ROW(A3783),)</f>
        <v>0</v>
      </c>
      <c r="B3785" s="41">
        <v>42150</v>
      </c>
      <c r="C3785" s="100" t="str">
        <f>IFERROR(IF(A3785&lt;&gt;0,MAX($C$4:C3784)+1,""),"")</f>
        <v/>
      </c>
      <c r="D3785" s="100"/>
      <c r="E3785" s="99">
        <f t="shared" si="331"/>
        <v>42534</v>
      </c>
      <c r="F3785" s="101">
        <f>IFERROR(VLOOKUP(E3785,历史数据!AH:AJ,3,),"")</f>
        <v>34.547801969647402</v>
      </c>
      <c r="G3785" s="101">
        <f t="shared" si="327"/>
        <v>36.902247923067335</v>
      </c>
      <c r="H3785" s="105">
        <f t="shared" si="328"/>
        <v>1.928373031084174E-3</v>
      </c>
      <c r="I3785" s="101">
        <f>IFERROR(VLOOKUP(E3785,历史数据!AH:AJ,2,),"")</f>
        <v>36.333184417720403</v>
      </c>
      <c r="J3785" s="104">
        <f t="shared" si="329"/>
        <v>0</v>
      </c>
      <c r="K3785" s="104" t="str">
        <f>IFERROR(IF(AND(J3784=$H$2*1,MAX(K$64:K3784)=MAX(L$64:L3784)),MAX(K$64:K3784)+1,""),"")</f>
        <v/>
      </c>
      <c r="L3785" s="104" t="str">
        <f>IFERROR(IF(AND($F3784/INDEX($F$64:$F3785,MATCH(MAX(M$64:M3785),M$64:M3785,0)-1)&lt;(1-$P$2),MAX(K$64:K3785)&gt;MAX(L$64:L3784)),MAX(K$64:K3785),""),"")</f>
        <v/>
      </c>
      <c r="M3785" s="104" t="str">
        <f>IFERROR(IF(E3785="","",IF(K3785&lt;&gt;"",MAX(M$64:M3784)+1,IF(AND($F3784/INDEX($F$64:$F3785,MATCH(MAX(M$64:M3784),M$64:M3784,0)-1)&gt;(1+$O$2),MAX(K$64:K3785)&gt;MAX(L$64:L3784)),MAX(M$64:M3784)+1,""))),"")</f>
        <v/>
      </c>
      <c r="N3785" s="91">
        <f t="shared" si="330"/>
        <v>0</v>
      </c>
      <c r="O3785" s="91" t="str">
        <f>IFERROR(IF(AND(N3784=$H$2*1,MAX(O$64:O3784)=MAX(P$64:P3784)),MAX(O$64:O3784)+1,""),"")</f>
        <v/>
      </c>
      <c r="P3785" s="91" t="str">
        <f>IFERROR(IF(MOD(MAX(Q$64:Q3785),10*MAX(O$64:O3785))&lt;=2,IF(AND(F3784/INDEX($F$64:$F3785,MATCH(MAX(O$64:O3785),O$64:O3785,0)-1)&lt;(1-$P$2),MAX(O$64:O3785)&gt;MAX(P$64:P3784)),MAX(O$64:O3785),""),IF(AND($F3784/INDEX($F$64:$F3785,MATCH(MAX(Q$64:Q3785),Q$64:Q3785,0)-1)&lt;(1-$P$2),MAX(O$64:O3785)&gt;MAX(P$64:P3784)),MAX(O$64:O3785),"")),"")</f>
        <v/>
      </c>
      <c r="Q3785" s="91" t="str">
        <f>IFERROR(IF(E3785="","",IF(O3785&lt;&gt;"",MAX(O$64:O3785)*10+1,IF(AND($F3784/INDEX($F$64:$F3785,MATCH(MAX(Q$64:Q3784),Q$64:Q3784,0)-1)&gt;(1+$O$2),MAX(O$64:O3785)&gt;MAX(P$64:P3784)),MAX(Q$64:Q3784)+1,""))),"")</f>
        <v/>
      </c>
    </row>
    <row r="3786" spans="1:17" x14ac:dyDescent="0.2">
      <c r="A3786" s="13">
        <f>HLOOKUP($E$2,历史数据!$V$3:$AE$5000,ROW(A3784),)</f>
        <v>0</v>
      </c>
      <c r="B3786" s="41">
        <v>42151</v>
      </c>
      <c r="C3786" s="100" t="str">
        <f>IFERROR(IF(A3786&lt;&gt;0,MAX($C$4:C3785)+1,""),"")</f>
        <v/>
      </c>
      <c r="D3786" s="100"/>
      <c r="E3786" s="99">
        <f t="shared" si="331"/>
        <v>42535</v>
      </c>
      <c r="F3786" s="101">
        <f>IFERROR(VLOOKUP(E3786,历史数据!AH:AJ,3,),"")</f>
        <v>33.5834348079145</v>
      </c>
      <c r="G3786" s="101">
        <f t="shared" si="327"/>
        <v>36.957199475301209</v>
      </c>
      <c r="H3786" s="105">
        <f t="shared" si="328"/>
        <v>1.4891112419068708E-3</v>
      </c>
      <c r="I3786" s="101">
        <f>IFERROR(VLOOKUP(E3786,历史数据!AH:AJ,2,),"")</f>
        <v>34.899665663793201</v>
      </c>
      <c r="J3786" s="104">
        <f t="shared" si="329"/>
        <v>0</v>
      </c>
      <c r="K3786" s="104" t="str">
        <f>IFERROR(IF(AND(J3785=$H$2*1,MAX(K$64:K3785)=MAX(L$64:L3785)),MAX(K$64:K3785)+1,""),"")</f>
        <v/>
      </c>
      <c r="L3786" s="104" t="str">
        <f>IFERROR(IF(AND($F3785/INDEX($F$64:$F3786,MATCH(MAX(M$64:M3786),M$64:M3786,0)-1)&lt;(1-$P$2),MAX(K$64:K3786)&gt;MAX(L$64:L3785)),MAX(K$64:K3786),""),"")</f>
        <v/>
      </c>
      <c r="M3786" s="104" t="str">
        <f>IFERROR(IF(E3786="","",IF(K3786&lt;&gt;"",MAX(M$64:M3785)+1,IF(AND($F3785/INDEX($F$64:$F3786,MATCH(MAX(M$64:M3785),M$64:M3785,0)-1)&gt;(1+$O$2),MAX(K$64:K3786)&gt;MAX(L$64:L3785)),MAX(M$64:M3785)+1,""))),"")</f>
        <v/>
      </c>
      <c r="N3786" s="91">
        <f t="shared" si="330"/>
        <v>0</v>
      </c>
      <c r="O3786" s="91" t="str">
        <f>IFERROR(IF(AND(N3785=$H$2*1,MAX(O$64:O3785)=MAX(P$64:P3785)),MAX(O$64:O3785)+1,""),"")</f>
        <v/>
      </c>
      <c r="P3786" s="91" t="str">
        <f>IFERROR(IF(MOD(MAX(Q$64:Q3786),10*MAX(O$64:O3786))&lt;=2,IF(AND(F3785/INDEX($F$64:$F3786,MATCH(MAX(O$64:O3786),O$64:O3786,0)-1)&lt;(1-$P$2),MAX(O$64:O3786)&gt;MAX(P$64:P3785)),MAX(O$64:O3786),""),IF(AND($F3785/INDEX($F$64:$F3786,MATCH(MAX(Q$64:Q3786),Q$64:Q3786,0)-1)&lt;(1-$P$2),MAX(O$64:O3786)&gt;MAX(P$64:P3785)),MAX(O$64:O3786),"")),"")</f>
        <v/>
      </c>
      <c r="Q3786" s="91" t="str">
        <f>IFERROR(IF(E3786="","",IF(O3786&lt;&gt;"",MAX(O$64:O3786)*10+1,IF(AND($F3785/INDEX($F$64:$F3786,MATCH(MAX(Q$64:Q3785),Q$64:Q3785,0)-1)&gt;(1+$O$2),MAX(O$64:O3786)&gt;MAX(P$64:P3785)),MAX(Q$64:Q3785)+1,""))),"")</f>
        <v/>
      </c>
    </row>
    <row r="3787" spans="1:17" x14ac:dyDescent="0.2">
      <c r="A3787" s="13">
        <f>HLOOKUP($E$2,历史数据!$V$3:$AE$5000,ROW(A3785),)</f>
        <v>0</v>
      </c>
      <c r="B3787" s="41">
        <v>42152</v>
      </c>
      <c r="C3787" s="100" t="str">
        <f>IFERROR(IF(A3787&lt;&gt;0,MAX($C$4:C3786)+1,""),"")</f>
        <v/>
      </c>
      <c r="D3787" s="100"/>
      <c r="E3787" s="99">
        <f t="shared" si="331"/>
        <v>42536</v>
      </c>
      <c r="F3787" s="101">
        <f>IFERROR(VLOOKUP(E3787,历史数据!AH:AJ,3,),"")</f>
        <v>34.8084417430887</v>
      </c>
      <c r="G3787" s="101">
        <f t="shared" si="327"/>
        <v>37.011282228290284</v>
      </c>
      <c r="H3787" s="105">
        <f t="shared" si="328"/>
        <v>1.4633888324038224E-3</v>
      </c>
      <c r="I3787" s="101">
        <f>IFERROR(VLOOKUP(E3787,历史数据!AH:AJ,2,),"")</f>
        <v>33.544338841898302</v>
      </c>
      <c r="J3787" s="104">
        <f t="shared" si="329"/>
        <v>0</v>
      </c>
      <c r="K3787" s="104" t="str">
        <f>IFERROR(IF(AND(J3786=$H$2*1,MAX(K$64:K3786)=MAX(L$64:L3786)),MAX(K$64:K3786)+1,""),"")</f>
        <v/>
      </c>
      <c r="L3787" s="104" t="str">
        <f>IFERROR(IF(AND($F3786/INDEX($F$64:$F3787,MATCH(MAX(M$64:M3787),M$64:M3787,0)-1)&lt;(1-$P$2),MAX(K$64:K3787)&gt;MAX(L$64:L3786)),MAX(K$64:K3787),""),"")</f>
        <v/>
      </c>
      <c r="M3787" s="104" t="str">
        <f>IFERROR(IF(E3787="","",IF(K3787&lt;&gt;"",MAX(M$64:M3786)+1,IF(AND($F3786/INDEX($F$64:$F3787,MATCH(MAX(M$64:M3786),M$64:M3786,0)-1)&gt;(1+$O$2),MAX(K$64:K3787)&gt;MAX(L$64:L3786)),MAX(M$64:M3786)+1,""))),"")</f>
        <v/>
      </c>
      <c r="N3787" s="91">
        <f t="shared" si="330"/>
        <v>0</v>
      </c>
      <c r="O3787" s="91" t="str">
        <f>IFERROR(IF(AND(N3786=$H$2*1,MAX(O$64:O3786)=MAX(P$64:P3786)),MAX(O$64:O3786)+1,""),"")</f>
        <v/>
      </c>
      <c r="P3787" s="91" t="str">
        <f>IFERROR(IF(MOD(MAX(Q$64:Q3787),10*MAX(O$64:O3787))&lt;=2,IF(AND(F3786/INDEX($F$64:$F3787,MATCH(MAX(O$64:O3787),O$64:O3787,0)-1)&lt;(1-$P$2),MAX(O$64:O3787)&gt;MAX(P$64:P3786)),MAX(O$64:O3787),""),IF(AND($F3786/INDEX($F$64:$F3787,MATCH(MAX(Q$64:Q3787),Q$64:Q3787,0)-1)&lt;(1-$P$2),MAX(O$64:O3787)&gt;MAX(P$64:P3786)),MAX(O$64:O3787),"")),"")</f>
        <v/>
      </c>
      <c r="Q3787" s="91" t="str">
        <f>IFERROR(IF(E3787="","",IF(O3787&lt;&gt;"",MAX(O$64:O3787)*10+1,IF(AND($F3786/INDEX($F$64:$F3787,MATCH(MAX(Q$64:Q3786),Q$64:Q3786,0)-1)&gt;(1+$O$2),MAX(O$64:O3787)&gt;MAX(P$64:P3786)),MAX(Q$64:Q3786)+1,""))),"")</f>
        <v/>
      </c>
    </row>
    <row r="3788" spans="1:17" x14ac:dyDescent="0.2">
      <c r="A3788" s="13">
        <f>HLOOKUP($E$2,历史数据!$V$3:$AE$5000,ROW(A3786),)</f>
        <v>0</v>
      </c>
      <c r="B3788" s="41">
        <v>42153</v>
      </c>
      <c r="C3788" s="100" t="str">
        <f>IFERROR(IF(A3788&lt;&gt;0,MAX($C$4:C3787)+1,""),"")</f>
        <v/>
      </c>
      <c r="D3788" s="100"/>
      <c r="E3788" s="99">
        <f t="shared" si="331"/>
        <v>42537</v>
      </c>
      <c r="F3788" s="101">
        <f>IFERROR(VLOOKUP(E3788,历史数据!AH:AJ,3,),"")</f>
        <v>35.733712938805397</v>
      </c>
      <c r="G3788" s="101">
        <f t="shared" si="327"/>
        <v>37.066233780524158</v>
      </c>
      <c r="H3788" s="105">
        <f t="shared" si="328"/>
        <v>1.4847243576951996E-3</v>
      </c>
      <c r="I3788" s="101">
        <f>IFERROR(VLOOKUP(E3788,历史数据!AH:AJ,2,),"")</f>
        <v>34.990889584497602</v>
      </c>
      <c r="J3788" s="104">
        <f t="shared" si="329"/>
        <v>0</v>
      </c>
      <c r="K3788" s="104" t="str">
        <f>IFERROR(IF(AND(J3787=$H$2*1,MAX(K$64:K3787)=MAX(L$64:L3787)),MAX(K$64:K3787)+1,""),"")</f>
        <v/>
      </c>
      <c r="L3788" s="104" t="str">
        <f>IFERROR(IF(AND($F3787/INDEX($F$64:$F3788,MATCH(MAX(M$64:M3788),M$64:M3788,0)-1)&lt;(1-$P$2),MAX(K$64:K3788)&gt;MAX(L$64:L3787)),MAX(K$64:K3788),""),"")</f>
        <v/>
      </c>
      <c r="M3788" s="104" t="str">
        <f>IFERROR(IF(E3788="","",IF(K3788&lt;&gt;"",MAX(M$64:M3787)+1,IF(AND($F3787/INDEX($F$64:$F3788,MATCH(MAX(M$64:M3787),M$64:M3787,0)-1)&gt;(1+$O$2),MAX(K$64:K3788)&gt;MAX(L$64:L3787)),MAX(M$64:M3787)+1,""))),"")</f>
        <v/>
      </c>
      <c r="N3788" s="91">
        <f t="shared" si="330"/>
        <v>0</v>
      </c>
      <c r="O3788" s="91" t="str">
        <f>IFERROR(IF(AND(N3787=$H$2*1,MAX(O$64:O3787)=MAX(P$64:P3787)),MAX(O$64:O3787)+1,""),"")</f>
        <v/>
      </c>
      <c r="P3788" s="91" t="str">
        <f>IFERROR(IF(MOD(MAX(Q$64:Q3788),10*MAX(O$64:O3788))&lt;=2,IF(AND(F3787/INDEX($F$64:$F3788,MATCH(MAX(O$64:O3788),O$64:O3788,0)-1)&lt;(1-$P$2),MAX(O$64:O3788)&gt;MAX(P$64:P3787)),MAX(O$64:O3788),""),IF(AND($F3787/INDEX($F$64:$F3788,MATCH(MAX(Q$64:Q3788),Q$64:Q3788,0)-1)&lt;(1-$P$2),MAX(O$64:O3788)&gt;MAX(P$64:P3787)),MAX(O$64:O3788),"")),"")</f>
        <v/>
      </c>
      <c r="Q3788" s="91" t="str">
        <f>IFERROR(IF(E3788="","",IF(O3788&lt;&gt;"",MAX(O$64:O3788)*10+1,IF(AND($F3787/INDEX($F$64:$F3788,MATCH(MAX(Q$64:Q3787),Q$64:Q3787,0)-1)&gt;(1+$O$2),MAX(O$64:O3788)&gt;MAX(P$64:P3787)),MAX(Q$64:Q3787)+1,""))),"")</f>
        <v/>
      </c>
    </row>
    <row r="3789" spans="1:17" x14ac:dyDescent="0.2">
      <c r="A3789" s="13">
        <f>HLOOKUP($E$2,历史数据!$V$3:$AE$5000,ROW(A3787),)</f>
        <v>0</v>
      </c>
      <c r="B3789" s="41">
        <v>42156</v>
      </c>
      <c r="C3789" s="100" t="str">
        <f>IFERROR(IF(A3789&lt;&gt;0,MAX($C$4:C3788)+1,""),"")</f>
        <v/>
      </c>
      <c r="D3789" s="100"/>
      <c r="E3789" s="99">
        <f t="shared" si="331"/>
        <v>42538</v>
      </c>
      <c r="F3789" s="101">
        <f>IFERROR(VLOOKUP(E3789,历史数据!AH:AJ,3,),"")</f>
        <v>34.925729641137302</v>
      </c>
      <c r="G3789" s="101">
        <f t="shared" si="327"/>
        <v>37.102506148994749</v>
      </c>
      <c r="H3789" s="105">
        <f t="shared" si="328"/>
        <v>9.7858252028970583E-4</v>
      </c>
      <c r="I3789" s="101">
        <f>IFERROR(VLOOKUP(E3789,历史数据!AH:AJ,2,),"")</f>
        <v>35.616425040756802</v>
      </c>
      <c r="J3789" s="104">
        <f t="shared" si="329"/>
        <v>0</v>
      </c>
      <c r="K3789" s="104" t="str">
        <f>IFERROR(IF(AND(J3788=$H$2*1,MAX(K$64:K3788)=MAX(L$64:L3788)),MAX(K$64:K3788)+1,""),"")</f>
        <v/>
      </c>
      <c r="L3789" s="104" t="str">
        <f>IFERROR(IF(AND($F3788/INDEX($F$64:$F3789,MATCH(MAX(M$64:M3789),M$64:M3789,0)-1)&lt;(1-$P$2),MAX(K$64:K3789)&gt;MAX(L$64:L3788)),MAX(K$64:K3789),""),"")</f>
        <v/>
      </c>
      <c r="M3789" s="104" t="str">
        <f>IFERROR(IF(E3789="","",IF(K3789&lt;&gt;"",MAX(M$64:M3788)+1,IF(AND($F3788/INDEX($F$64:$F3789,MATCH(MAX(M$64:M3788),M$64:M3788,0)-1)&gt;(1+$O$2),MAX(K$64:K3789)&gt;MAX(L$64:L3788)),MAX(M$64:M3788)+1,""))),"")</f>
        <v/>
      </c>
      <c r="N3789" s="91">
        <f t="shared" si="330"/>
        <v>0</v>
      </c>
      <c r="O3789" s="91" t="str">
        <f>IFERROR(IF(AND(N3788=$H$2*1,MAX(O$64:O3788)=MAX(P$64:P3788)),MAX(O$64:O3788)+1,""),"")</f>
        <v/>
      </c>
      <c r="P3789" s="91" t="str">
        <f>IFERROR(IF(MOD(MAX(Q$64:Q3789),10*MAX(O$64:O3789))&lt;=2,IF(AND(F3788/INDEX($F$64:$F3789,MATCH(MAX(O$64:O3789),O$64:O3789,0)-1)&lt;(1-$P$2),MAX(O$64:O3789)&gt;MAX(P$64:P3788)),MAX(O$64:O3789),""),IF(AND($F3788/INDEX($F$64:$F3789,MATCH(MAX(Q$64:Q3789),Q$64:Q3789,0)-1)&lt;(1-$P$2),MAX(O$64:O3789)&gt;MAX(P$64:P3788)),MAX(O$64:O3789),"")),"")</f>
        <v/>
      </c>
      <c r="Q3789" s="91" t="str">
        <f>IFERROR(IF(E3789="","",IF(O3789&lt;&gt;"",MAX(O$64:O3789)*10+1,IF(AND($F3788/INDEX($F$64:$F3789,MATCH(MAX(Q$64:Q3788),Q$64:Q3788,0)-1)&gt;(1+$O$2),MAX(O$64:O3789)&gt;MAX(P$64:P3788)),MAX(Q$64:Q3788)+1,""))),"")</f>
        <v/>
      </c>
    </row>
    <row r="3790" spans="1:17" x14ac:dyDescent="0.2">
      <c r="A3790" s="13">
        <f>HLOOKUP($E$2,历史数据!$V$3:$AE$5000,ROW(A3788),)</f>
        <v>0</v>
      </c>
      <c r="B3790" s="41">
        <v>42157</v>
      </c>
      <c r="C3790" s="100" t="str">
        <f>IFERROR(IF(A3790&lt;&gt;0,MAX($C$4:C3789)+1,""),"")</f>
        <v/>
      </c>
      <c r="D3790" s="100"/>
      <c r="E3790" s="99">
        <f t="shared" si="331"/>
        <v>42541</v>
      </c>
      <c r="F3790" s="101">
        <f>IFERROR(VLOOKUP(E3790,历史数据!AH:AJ,3,),"")</f>
        <v>33.231571113768702</v>
      </c>
      <c r="G3790" s="101">
        <f t="shared" si="327"/>
        <v>37.118144535401228</v>
      </c>
      <c r="H3790" s="105">
        <f t="shared" si="328"/>
        <v>4.2149137698888062E-4</v>
      </c>
      <c r="I3790" s="101">
        <f>IFERROR(VLOOKUP(E3790,历史数据!AH:AJ,2,),"")</f>
        <v>33.2055071364246</v>
      </c>
      <c r="J3790" s="104">
        <f t="shared" si="329"/>
        <v>0</v>
      </c>
      <c r="K3790" s="104" t="str">
        <f>IFERROR(IF(AND(J3789=$H$2*1,MAX(K$64:K3789)=MAX(L$64:L3789)),MAX(K$64:K3789)+1,""),"")</f>
        <v/>
      </c>
      <c r="L3790" s="104" t="str">
        <f>IFERROR(IF(AND($F3789/INDEX($F$64:$F3790,MATCH(MAX(M$64:M3790),M$64:M3790,0)-1)&lt;(1-$P$2),MAX(K$64:K3790)&gt;MAX(L$64:L3789)),MAX(K$64:K3790),""),"")</f>
        <v/>
      </c>
      <c r="M3790" s="104" t="str">
        <f>IFERROR(IF(E3790="","",IF(K3790&lt;&gt;"",MAX(M$64:M3789)+1,IF(AND($F3789/INDEX($F$64:$F3790,MATCH(MAX(M$64:M3789),M$64:M3789,0)-1)&gt;(1+$O$2),MAX(K$64:K3790)&gt;MAX(L$64:L3789)),MAX(M$64:M3789)+1,""))),"")</f>
        <v/>
      </c>
      <c r="N3790" s="91">
        <f t="shared" si="330"/>
        <v>0</v>
      </c>
      <c r="O3790" s="91" t="str">
        <f>IFERROR(IF(AND(N3789=$H$2*1,MAX(O$64:O3789)=MAX(P$64:P3789)),MAX(O$64:O3789)+1,""),"")</f>
        <v/>
      </c>
      <c r="P3790" s="91" t="str">
        <f>IFERROR(IF(MOD(MAX(Q$64:Q3790),10*MAX(O$64:O3790))&lt;=2,IF(AND(F3789/INDEX($F$64:$F3790,MATCH(MAX(O$64:O3790),O$64:O3790,0)-1)&lt;(1-$P$2),MAX(O$64:O3790)&gt;MAX(P$64:P3789)),MAX(O$64:O3790),""),IF(AND($F3789/INDEX($F$64:$F3790,MATCH(MAX(Q$64:Q3790),Q$64:Q3790,0)-1)&lt;(1-$P$2),MAX(O$64:O3790)&gt;MAX(P$64:P3789)),MAX(O$64:O3790),"")),"")</f>
        <v/>
      </c>
      <c r="Q3790" s="91" t="str">
        <f>IFERROR(IF(E3790="","",IF(O3790&lt;&gt;"",MAX(O$64:O3790)*10+1,IF(AND($F3789/INDEX($F$64:$F3790,MATCH(MAX(Q$64:Q3789),Q$64:Q3789,0)-1)&gt;(1+$O$2),MAX(O$64:O3790)&gt;MAX(P$64:P3789)),MAX(Q$64:Q3789)+1,""))),"")</f>
        <v/>
      </c>
    </row>
    <row r="3791" spans="1:17" x14ac:dyDescent="0.2">
      <c r="A3791" s="13">
        <f>HLOOKUP($E$2,历史数据!$V$3:$AE$5000,ROW(A3789),)</f>
        <v>0</v>
      </c>
      <c r="B3791" s="41">
        <v>42158</v>
      </c>
      <c r="C3791" s="100" t="str">
        <f>IFERROR(IF(A3791&lt;&gt;0,MAX($C$4:C3790)+1,""),"")</f>
        <v/>
      </c>
      <c r="D3791" s="100"/>
      <c r="E3791" s="99">
        <f t="shared" si="331"/>
        <v>42542</v>
      </c>
      <c r="F3791" s="101">
        <f>IFERROR(VLOOKUP(E3791,历史数据!AH:AJ,3,),"")</f>
        <v>33.231571113768702</v>
      </c>
      <c r="G3791" s="101">
        <f t="shared" si="327"/>
        <v>37.135086120674913</v>
      </c>
      <c r="H3791" s="105">
        <f t="shared" si="328"/>
        <v>4.5642327992778675E-4</v>
      </c>
      <c r="I3791" s="101">
        <f>IFERROR(VLOOKUP(E3791,历史数据!AH:AJ,2,),"")</f>
        <v>33.192475147752504</v>
      </c>
      <c r="J3791" s="104">
        <f t="shared" si="329"/>
        <v>0</v>
      </c>
      <c r="K3791" s="104" t="str">
        <f>IFERROR(IF(AND(J3790=$H$2*1,MAX(K$64:K3790)=MAX(L$64:L3790)),MAX(K$64:K3790)+1,""),"")</f>
        <v/>
      </c>
      <c r="L3791" s="104" t="str">
        <f>IFERROR(IF(AND($F3790/INDEX($F$64:$F3791,MATCH(MAX(M$64:M3791),M$64:M3791,0)-1)&lt;(1-$P$2),MAX(K$64:K3791)&gt;MAX(L$64:L3790)),MAX(K$64:K3791),""),"")</f>
        <v/>
      </c>
      <c r="M3791" s="104" t="str">
        <f>IFERROR(IF(E3791="","",IF(K3791&lt;&gt;"",MAX(M$64:M3790)+1,IF(AND($F3790/INDEX($F$64:$F3791,MATCH(MAX(M$64:M3790),M$64:M3790,0)-1)&gt;(1+$O$2),MAX(K$64:K3791)&gt;MAX(L$64:L3790)),MAX(M$64:M3790)+1,""))),"")</f>
        <v/>
      </c>
      <c r="N3791" s="91">
        <f t="shared" si="330"/>
        <v>0</v>
      </c>
      <c r="O3791" s="91" t="str">
        <f>IFERROR(IF(AND(N3790=$H$2*1,MAX(O$64:O3790)=MAX(P$64:P3790)),MAX(O$64:O3790)+1,""),"")</f>
        <v/>
      </c>
      <c r="P3791" s="91" t="str">
        <f>IFERROR(IF(MOD(MAX(Q$64:Q3791),10*MAX(O$64:O3791))&lt;=2,IF(AND(F3790/INDEX($F$64:$F3791,MATCH(MAX(O$64:O3791),O$64:O3791,0)-1)&lt;(1-$P$2),MAX(O$64:O3791)&gt;MAX(P$64:P3790)),MAX(O$64:O3791),""),IF(AND($F3790/INDEX($F$64:$F3791,MATCH(MAX(Q$64:Q3791),Q$64:Q3791,0)-1)&lt;(1-$P$2),MAX(O$64:O3791)&gt;MAX(P$64:P3790)),MAX(O$64:O3791),"")),"")</f>
        <v/>
      </c>
      <c r="Q3791" s="91" t="str">
        <f>IFERROR(IF(E3791="","",IF(O3791&lt;&gt;"",MAX(O$64:O3791)*10+1,IF(AND($F3790/INDEX($F$64:$F3791,MATCH(MAX(Q$64:Q3790),Q$64:Q3790,0)-1)&gt;(1+$O$2),MAX(O$64:O3791)&gt;MAX(P$64:P3790)),MAX(Q$64:Q3790)+1,""))),"")</f>
        <v/>
      </c>
    </row>
    <row r="3792" spans="1:17" x14ac:dyDescent="0.2">
      <c r="A3792" s="13">
        <f>HLOOKUP($E$2,历史数据!$V$3:$AE$5000,ROW(A3790),)</f>
        <v>0</v>
      </c>
      <c r="B3792" s="41">
        <v>42159</v>
      </c>
      <c r="C3792" s="100" t="str">
        <f>IFERROR(IF(A3792&lt;&gt;0,MAX($C$4:C3791)+1,""),"")</f>
        <v/>
      </c>
      <c r="D3792" s="100"/>
      <c r="E3792" s="99">
        <f t="shared" si="331"/>
        <v>42552</v>
      </c>
      <c r="F3792" s="101">
        <f>IFERROR(VLOOKUP(E3792,历史数据!AH:AJ,3,),"")</f>
        <v>31.5765085524163</v>
      </c>
      <c r="G3792" s="101">
        <f t="shared" si="327"/>
        <v>37.097510553337123</v>
      </c>
      <c r="H3792" s="105">
        <f t="shared" si="328"/>
        <v>-1.0118615913716766E-3</v>
      </c>
      <c r="I3792" s="101">
        <f>IFERROR(VLOOKUP(E3792,历史数据!AH:AJ,2,),"")</f>
        <v>31.5765085524163</v>
      </c>
      <c r="J3792" s="104">
        <f t="shared" si="329"/>
        <v>0</v>
      </c>
      <c r="K3792" s="104" t="str">
        <f>IFERROR(IF(AND(J3791=$H$2*1,MAX(K$64:K3791)=MAX(L$64:L3791)),MAX(K$64:K3791)+1,""),"")</f>
        <v/>
      </c>
      <c r="L3792" s="104" t="str">
        <f>IFERROR(IF(AND($F3791/INDEX($F$64:$F3792,MATCH(MAX(M$64:M3792),M$64:M3792,0)-1)&lt;(1-$P$2),MAX(K$64:K3792)&gt;MAX(L$64:L3791)),MAX(K$64:K3792),""),"")</f>
        <v/>
      </c>
      <c r="M3792" s="104" t="str">
        <f>IFERROR(IF(E3792="","",IF(K3792&lt;&gt;"",MAX(M$64:M3791)+1,IF(AND($F3791/INDEX($F$64:$F3792,MATCH(MAX(M$64:M3791),M$64:M3791,0)-1)&gt;(1+$O$2),MAX(K$64:K3792)&gt;MAX(L$64:L3791)),MAX(M$64:M3791)+1,""))),"")</f>
        <v/>
      </c>
      <c r="N3792" s="91">
        <f t="shared" si="330"/>
        <v>0</v>
      </c>
      <c r="O3792" s="91" t="str">
        <f>IFERROR(IF(AND(N3791=$H$2*1,MAX(O$64:O3791)=MAX(P$64:P3791)),MAX(O$64:O3791)+1,""),"")</f>
        <v/>
      </c>
      <c r="P3792" s="91" t="str">
        <f>IFERROR(IF(MOD(MAX(Q$64:Q3792),10*MAX(O$64:O3792))&lt;=2,IF(AND(F3791/INDEX($F$64:$F3792,MATCH(MAX(O$64:O3792),O$64:O3792,0)-1)&lt;(1-$P$2),MAX(O$64:O3792)&gt;MAX(P$64:P3791)),MAX(O$64:O3792),""),IF(AND($F3791/INDEX($F$64:$F3792,MATCH(MAX(Q$64:Q3792),Q$64:Q3792,0)-1)&lt;(1-$P$2),MAX(O$64:O3792)&gt;MAX(P$64:P3791)),MAX(O$64:O3792),"")),"")</f>
        <v/>
      </c>
      <c r="Q3792" s="91" t="str">
        <f>IFERROR(IF(E3792="","",IF(O3792&lt;&gt;"",MAX(O$64:O3792)*10+1,IF(AND($F3791/INDEX($F$64:$F3792,MATCH(MAX(Q$64:Q3791),Q$64:Q3791,0)-1)&gt;(1+$O$2),MAX(O$64:O3792)&gt;MAX(P$64:P3791)),MAX(Q$64:Q3791)+1,""))),"")</f>
        <v/>
      </c>
    </row>
    <row r="3793" spans="1:17" x14ac:dyDescent="0.2">
      <c r="A3793" s="13">
        <f>HLOOKUP($E$2,历史数据!$V$3:$AE$5000,ROW(A3791),)</f>
        <v>0</v>
      </c>
      <c r="B3793" s="41">
        <v>42160</v>
      </c>
      <c r="C3793" s="100" t="str">
        <f>IFERROR(IF(A3793&lt;&gt;0,MAX($C$4:C3792)+1,""),"")</f>
        <v/>
      </c>
      <c r="D3793" s="100"/>
      <c r="E3793" s="99">
        <f t="shared" si="331"/>
        <v>42555</v>
      </c>
      <c r="F3793" s="101">
        <f>IFERROR(VLOOKUP(E3793,历史数据!AH:AJ,3,),"")</f>
        <v>29.999637923096302</v>
      </c>
      <c r="G3793" s="101">
        <f t="shared" si="327"/>
        <v>37.025617415829551</v>
      </c>
      <c r="H3793" s="105">
        <f t="shared" si="328"/>
        <v>-1.9379504563845629E-3</v>
      </c>
      <c r="I3793" s="101">
        <f>IFERROR(VLOOKUP(E3793,历史数据!AH:AJ,2,),"")</f>
        <v>29.999637923096302</v>
      </c>
      <c r="J3793" s="104" t="str">
        <f t="shared" si="329"/>
        <v>0</v>
      </c>
      <c r="K3793" s="104" t="str">
        <f>IFERROR(IF(AND(J3792=$H$2*1,MAX(K$64:K3792)=MAX(L$64:L3792)),MAX(K$64:K3792)+1,""),"")</f>
        <v/>
      </c>
      <c r="L3793" s="104">
        <f>IFERROR(IF(AND($F3792/INDEX($F$64:$F3793,MATCH(MAX(M$64:M3793),M$64:M3793,0)-1)&lt;(1-$P$2),MAX(K$64:K3793)&gt;MAX(L$64:L3792)),MAX(K$64:K3793),""),"")</f>
        <v>27</v>
      </c>
      <c r="M3793" s="104" t="str">
        <f>IFERROR(IF(E3793="","",IF(K3793&lt;&gt;"",MAX(M$64:M3792)+1,IF(AND($F3792/INDEX($F$64:$F3793,MATCH(MAX(M$64:M3792),M$64:M3792,0)-1)&gt;(1+$O$2),MAX(K$64:K3793)&gt;MAX(L$64:L3792)),MAX(M$64:M3792)+1,""))),"")</f>
        <v/>
      </c>
      <c r="N3793" s="91" t="str">
        <f t="shared" si="330"/>
        <v>0</v>
      </c>
      <c r="O3793" s="91" t="str">
        <f>IFERROR(IF(AND(N3792=$H$2*1,MAX(O$64:O3792)=MAX(P$64:P3792)),MAX(O$64:O3792)+1,""),"")</f>
        <v/>
      </c>
      <c r="P3793" s="91">
        <f>IFERROR(IF(MOD(MAX(Q$64:Q3793),10*MAX(O$64:O3793))&lt;=2,IF(AND(F3792/INDEX($F$64:$F3793,MATCH(MAX(O$64:O3793),O$64:O3793,0)-1)&lt;(1-$P$2),MAX(O$64:O3793)&gt;MAX(P$64:P3792)),MAX(O$64:O3793),""),IF(AND($F3792/INDEX($F$64:$F3793,MATCH(MAX(Q$64:Q3793),Q$64:Q3793,0)-1)&lt;(1-$P$2),MAX(O$64:O3793)&gt;MAX(P$64:P3792)),MAX(O$64:O3793),"")),"")</f>
        <v>18</v>
      </c>
      <c r="Q3793" s="91" t="str">
        <f>IFERROR(IF(E3793="","",IF(O3793&lt;&gt;"",MAX(O$64:O3793)*10+1,IF(AND($F3792/INDEX($F$64:$F3793,MATCH(MAX(Q$64:Q3792),Q$64:Q3792,0)-1)&gt;(1+$O$2),MAX(O$64:O3793)&gt;MAX(P$64:P3792)),MAX(Q$64:Q3792)+1,""))),"")</f>
        <v/>
      </c>
    </row>
    <row r="3794" spans="1:17" x14ac:dyDescent="0.2">
      <c r="A3794" s="13">
        <f>HLOOKUP($E$2,历史数据!$V$3:$AE$5000,ROW(A3792),)</f>
        <v>0</v>
      </c>
      <c r="B3794" s="41">
        <v>42163</v>
      </c>
      <c r="C3794" s="100" t="str">
        <f>IFERROR(IF(A3794&lt;&gt;0,MAX($C$4:C3793)+1,""),"")</f>
        <v/>
      </c>
      <c r="D3794" s="100"/>
      <c r="E3794" s="99">
        <f t="shared" si="331"/>
        <v>42556</v>
      </c>
      <c r="F3794" s="101">
        <f>IFERROR(VLOOKUP(E3794,历史数据!AH:AJ,3,),"")</f>
        <v>28.527023203152801</v>
      </c>
      <c r="G3794" s="101">
        <f t="shared" si="327"/>
        <v>36.947208283985965</v>
      </c>
      <c r="H3794" s="105">
        <f t="shared" si="328"/>
        <v>-2.1176995095850693E-3</v>
      </c>
      <c r="I3794" s="101">
        <f>IFERROR(VLOOKUP(E3794,历史数据!AH:AJ,2,),"")</f>
        <v>28.5009592258087</v>
      </c>
      <c r="J3794" s="104">
        <f t="shared" si="329"/>
        <v>0</v>
      </c>
      <c r="K3794" s="104" t="str">
        <f>IFERROR(IF(AND(J3793=$H$2*1,MAX(K$64:K3793)=MAX(L$64:L3793)),MAX(K$64:K3793)+1,""),"")</f>
        <v/>
      </c>
      <c r="L3794" s="104" t="str">
        <f>IFERROR(IF(AND($F3793/INDEX($F$64:$F3794,MATCH(MAX(M$64:M3794),M$64:M3794,0)-1)&lt;(1-$P$2),MAX(K$64:K3794)&gt;MAX(L$64:L3793)),MAX(K$64:K3794),""),"")</f>
        <v/>
      </c>
      <c r="M3794" s="104" t="str">
        <f>IFERROR(IF(E3794="","",IF(K3794&lt;&gt;"",MAX(M$64:M3793)+1,IF(AND($F3793/INDEX($F$64:$F3794,MATCH(MAX(M$64:M3793),M$64:M3793,0)-1)&gt;(1+$O$2),MAX(K$64:K3794)&gt;MAX(L$64:L3793)),MAX(M$64:M3793)+1,""))),"")</f>
        <v/>
      </c>
      <c r="N3794" s="91">
        <f t="shared" si="330"/>
        <v>0</v>
      </c>
      <c r="O3794" s="91" t="str">
        <f>IFERROR(IF(AND(N3793=$H$2*1,MAX(O$64:O3793)=MAX(P$64:P3793)),MAX(O$64:O3793)+1,""),"")</f>
        <v/>
      </c>
      <c r="P3794" s="91" t="str">
        <f>IFERROR(IF(MOD(MAX(Q$64:Q3794),10*MAX(O$64:O3794))&lt;=2,IF(AND(F3793/INDEX($F$64:$F3794,MATCH(MAX(O$64:O3794),O$64:O3794,0)-1)&lt;(1-$P$2),MAX(O$64:O3794)&gt;MAX(P$64:P3793)),MAX(O$64:O3794),""),IF(AND($F3793/INDEX($F$64:$F3794,MATCH(MAX(Q$64:Q3794),Q$64:Q3794,0)-1)&lt;(1-$P$2),MAX(O$64:O3794)&gt;MAX(P$64:P3793)),MAX(O$64:O3794),"")),"")</f>
        <v/>
      </c>
      <c r="Q3794" s="91" t="str">
        <f>IFERROR(IF(E3794="","",IF(O3794&lt;&gt;"",MAX(O$64:O3794)*10+1,IF(AND($F3793/INDEX($F$64:$F3794,MATCH(MAX(Q$64:Q3793),Q$64:Q3793,0)-1)&gt;(1+$O$2),MAX(O$64:O3794)&gt;MAX(P$64:P3793)),MAX(Q$64:Q3793)+1,""))),"")</f>
        <v/>
      </c>
    </row>
    <row r="3795" spans="1:17" x14ac:dyDescent="0.2">
      <c r="A3795" s="13">
        <f>HLOOKUP($E$2,历史数据!$V$3:$AE$5000,ROW(A3793),)</f>
        <v>0</v>
      </c>
      <c r="B3795" s="41">
        <v>42164</v>
      </c>
      <c r="C3795" s="100" t="str">
        <f>IFERROR(IF(A3795&lt;&gt;0,MAX($C$4:C3794)+1,""),"")</f>
        <v/>
      </c>
      <c r="D3795" s="100"/>
      <c r="E3795" s="99">
        <f t="shared" si="331"/>
        <v>42557</v>
      </c>
      <c r="F3795" s="101">
        <f>IFERROR(VLOOKUP(E3795,历史数据!AH:AJ,3,),"")</f>
        <v>28.787662976594099</v>
      </c>
      <c r="G3795" s="101">
        <f t="shared" si="327"/>
        <v>36.872925948555192</v>
      </c>
      <c r="H3795" s="105">
        <f t="shared" si="328"/>
        <v>-2.0104992739862215E-3</v>
      </c>
      <c r="I3795" s="101">
        <f>IFERROR(VLOOKUP(E3795,历史数据!AH:AJ,2,),"")</f>
        <v>28.527023203152801</v>
      </c>
      <c r="J3795" s="104">
        <f t="shared" si="329"/>
        <v>0</v>
      </c>
      <c r="K3795" s="104" t="str">
        <f>IFERROR(IF(AND(J3794=$H$2*1,MAX(K$64:K3794)=MAX(L$64:L3794)),MAX(K$64:K3794)+1,""),"")</f>
        <v/>
      </c>
      <c r="L3795" s="104" t="str">
        <f>IFERROR(IF(AND($F3794/INDEX($F$64:$F3795,MATCH(MAX(M$64:M3795),M$64:M3795,0)-1)&lt;(1-$P$2),MAX(K$64:K3795)&gt;MAX(L$64:L3794)),MAX(K$64:K3795),""),"")</f>
        <v/>
      </c>
      <c r="M3795" s="104" t="str">
        <f>IFERROR(IF(E3795="","",IF(K3795&lt;&gt;"",MAX(M$64:M3794)+1,IF(AND($F3794/INDEX($F$64:$F3795,MATCH(MAX(M$64:M3794),M$64:M3794,0)-1)&gt;(1+$O$2),MAX(K$64:K3795)&gt;MAX(L$64:L3794)),MAX(M$64:M3794)+1,""))),"")</f>
        <v/>
      </c>
      <c r="N3795" s="91">
        <f t="shared" si="330"/>
        <v>0</v>
      </c>
      <c r="O3795" s="91" t="str">
        <f>IFERROR(IF(AND(N3794=$H$2*1,MAX(O$64:O3794)=MAX(P$64:P3794)),MAX(O$64:O3794)+1,""),"")</f>
        <v/>
      </c>
      <c r="P3795" s="91" t="str">
        <f>IFERROR(IF(MOD(MAX(Q$64:Q3795),10*MAX(O$64:O3795))&lt;=2,IF(AND(F3794/INDEX($F$64:$F3795,MATCH(MAX(O$64:O3795),O$64:O3795,0)-1)&lt;(1-$P$2),MAX(O$64:O3795)&gt;MAX(P$64:P3794)),MAX(O$64:O3795),""),IF(AND($F3794/INDEX($F$64:$F3795,MATCH(MAX(Q$64:Q3795),Q$64:Q3795,0)-1)&lt;(1-$P$2),MAX(O$64:O3795)&gt;MAX(P$64:P3794)),MAX(O$64:O3795),"")),"")</f>
        <v/>
      </c>
      <c r="Q3795" s="91" t="str">
        <f>IFERROR(IF(E3795="","",IF(O3795&lt;&gt;"",MAX(O$64:O3795)*10+1,IF(AND($F3794/INDEX($F$64:$F3795,MATCH(MAX(Q$64:Q3794),Q$64:Q3794,0)-1)&gt;(1+$O$2),MAX(O$64:O3795)&gt;MAX(P$64:P3794)),MAX(Q$64:Q3794)+1,""))),"")</f>
        <v/>
      </c>
    </row>
    <row r="3796" spans="1:17" x14ac:dyDescent="0.2">
      <c r="A3796" s="13">
        <f>HLOOKUP($E$2,历史数据!$V$3:$AE$5000,ROW(A3794),)</f>
        <v>0</v>
      </c>
      <c r="B3796" s="41">
        <v>42165</v>
      </c>
      <c r="C3796" s="100" t="str">
        <f>IFERROR(IF(A3796&lt;&gt;0,MAX($C$4:C3795)+1,""),"")</f>
        <v/>
      </c>
      <c r="D3796" s="100"/>
      <c r="E3796" s="99">
        <f t="shared" si="331"/>
        <v>42558</v>
      </c>
      <c r="F3796" s="101">
        <f>IFERROR(VLOOKUP(E3796,历史数据!AH:AJ,3,),"")</f>
        <v>28.7355350219059</v>
      </c>
      <c r="G3796" s="101">
        <f t="shared" si="327"/>
        <v>36.778661230493903</v>
      </c>
      <c r="H3796" s="105">
        <f t="shared" si="328"/>
        <v>-2.5564751273822184E-3</v>
      </c>
      <c r="I3796" s="101">
        <f>IFERROR(VLOOKUP(E3796,历史数据!AH:AJ,2,),"")</f>
        <v>28.696439055889702</v>
      </c>
      <c r="J3796" s="104">
        <f t="shared" si="329"/>
        <v>0</v>
      </c>
      <c r="K3796" s="104" t="str">
        <f>IFERROR(IF(AND(J3795=$H$2*1,MAX(K$64:K3795)=MAX(L$64:L3795)),MAX(K$64:K3795)+1,""),"")</f>
        <v/>
      </c>
      <c r="L3796" s="104" t="str">
        <f>IFERROR(IF(AND($F3795/INDEX($F$64:$F3796,MATCH(MAX(M$64:M3796),M$64:M3796,0)-1)&lt;(1-$P$2),MAX(K$64:K3796)&gt;MAX(L$64:L3795)),MAX(K$64:K3796),""),"")</f>
        <v/>
      </c>
      <c r="M3796" s="104" t="str">
        <f>IFERROR(IF(E3796="","",IF(K3796&lt;&gt;"",MAX(M$64:M3795)+1,IF(AND($F3795/INDEX($F$64:$F3796,MATCH(MAX(M$64:M3795),M$64:M3795,0)-1)&gt;(1+$O$2),MAX(K$64:K3796)&gt;MAX(L$64:L3795)),MAX(M$64:M3795)+1,""))),"")</f>
        <v/>
      </c>
      <c r="N3796" s="91">
        <f t="shared" si="330"/>
        <v>0</v>
      </c>
      <c r="O3796" s="91" t="str">
        <f>IFERROR(IF(AND(N3795=$H$2*1,MAX(O$64:O3795)=MAX(P$64:P3795)),MAX(O$64:O3795)+1,""),"")</f>
        <v/>
      </c>
      <c r="P3796" s="91" t="str">
        <f>IFERROR(IF(MOD(MAX(Q$64:Q3796),10*MAX(O$64:O3796))&lt;=2,IF(AND(F3795/INDEX($F$64:$F3796,MATCH(MAX(O$64:O3796),O$64:O3796,0)-1)&lt;(1-$P$2),MAX(O$64:O3796)&gt;MAX(P$64:P3795)),MAX(O$64:O3796),""),IF(AND($F3795/INDEX($F$64:$F3796,MATCH(MAX(Q$64:Q3796),Q$64:Q3796,0)-1)&lt;(1-$P$2),MAX(O$64:O3796)&gt;MAX(P$64:P3795)),MAX(O$64:O3796),"")),"")</f>
        <v/>
      </c>
      <c r="Q3796" s="91" t="str">
        <f>IFERROR(IF(E3796="","",IF(O3796&lt;&gt;"",MAX(O$64:O3796)*10+1,IF(AND($F3795/INDEX($F$64:$F3796,MATCH(MAX(Q$64:Q3795),Q$64:Q3795,0)-1)&gt;(1+$O$2),MAX(O$64:O3796)&gt;MAX(P$64:P3795)),MAX(Q$64:Q3795)+1,""))),"")</f>
        <v/>
      </c>
    </row>
    <row r="3797" spans="1:17" x14ac:dyDescent="0.2">
      <c r="A3797" s="13">
        <f>HLOOKUP($E$2,历史数据!$V$3:$AE$5000,ROW(A3795),)</f>
        <v>0</v>
      </c>
      <c r="B3797" s="41">
        <v>42166</v>
      </c>
      <c r="C3797" s="100" t="str">
        <f>IFERROR(IF(A3797&lt;&gt;0,MAX($C$4:C3796)+1,""),"")</f>
        <v/>
      </c>
      <c r="D3797" s="100"/>
      <c r="E3797" s="99">
        <f t="shared" si="331"/>
        <v>42559</v>
      </c>
      <c r="F3797" s="101">
        <f>IFERROR(VLOOKUP(E3797,历史数据!AH:AJ,3,),"")</f>
        <v>29.8041580930153</v>
      </c>
      <c r="G3797" s="101">
        <f t="shared" si="327"/>
        <v>36.708505691475956</v>
      </c>
      <c r="H3797" s="105">
        <f t="shared" si="328"/>
        <v>-1.9075065995001195E-3</v>
      </c>
      <c r="I3797" s="101">
        <f>IFERROR(VLOOKUP(E3797,历史数据!AH:AJ,2,),"")</f>
        <v>29.165590648084098</v>
      </c>
      <c r="J3797" s="104">
        <f t="shared" si="329"/>
        <v>0</v>
      </c>
      <c r="K3797" s="104" t="str">
        <f>IFERROR(IF(AND(J3796=$H$2*1,MAX(K$64:K3796)=MAX(L$64:L3796)),MAX(K$64:K3796)+1,""),"")</f>
        <v/>
      </c>
      <c r="L3797" s="104" t="str">
        <f>IFERROR(IF(AND($F3796/INDEX($F$64:$F3797,MATCH(MAX(M$64:M3797),M$64:M3797,0)-1)&lt;(1-$P$2),MAX(K$64:K3797)&gt;MAX(L$64:L3796)),MAX(K$64:K3797),""),"")</f>
        <v/>
      </c>
      <c r="M3797" s="104" t="str">
        <f>IFERROR(IF(E3797="","",IF(K3797&lt;&gt;"",MAX(M$64:M3796)+1,IF(AND($F3796/INDEX($F$64:$F3797,MATCH(MAX(M$64:M3796),M$64:M3796,0)-1)&gt;(1+$O$2),MAX(K$64:K3797)&gt;MAX(L$64:L3796)),MAX(M$64:M3796)+1,""))),"")</f>
        <v/>
      </c>
      <c r="N3797" s="91">
        <f t="shared" si="330"/>
        <v>0</v>
      </c>
      <c r="O3797" s="91" t="str">
        <f>IFERROR(IF(AND(N3796=$H$2*1,MAX(O$64:O3796)=MAX(P$64:P3796)),MAX(O$64:O3796)+1,""),"")</f>
        <v/>
      </c>
      <c r="P3797" s="91" t="str">
        <f>IFERROR(IF(MOD(MAX(Q$64:Q3797),10*MAX(O$64:O3797))&lt;=2,IF(AND(F3796/INDEX($F$64:$F3797,MATCH(MAX(O$64:O3797),O$64:O3797,0)-1)&lt;(1-$P$2),MAX(O$64:O3797)&gt;MAX(P$64:P3796)),MAX(O$64:O3797),""),IF(AND($F3796/INDEX($F$64:$F3797,MATCH(MAX(Q$64:Q3797),Q$64:Q3797,0)-1)&lt;(1-$P$2),MAX(O$64:O3797)&gt;MAX(P$64:P3796)),MAX(O$64:O3797),"")),"")</f>
        <v/>
      </c>
      <c r="Q3797" s="91" t="str">
        <f>IFERROR(IF(E3797="","",IF(O3797&lt;&gt;"",MAX(O$64:O3797)*10+1,IF(AND($F3796/INDEX($F$64:$F3797,MATCH(MAX(Q$64:Q3796),Q$64:Q3796,0)-1)&gt;(1+$O$2),MAX(O$64:O3797)&gt;MAX(P$64:P3796)),MAX(Q$64:Q3796)+1,""))),"")</f>
        <v/>
      </c>
    </row>
    <row r="3798" spans="1:17" x14ac:dyDescent="0.2">
      <c r="A3798" s="13">
        <f>HLOOKUP($E$2,历史数据!$V$3:$AE$5000,ROW(A3796),)</f>
        <v>0</v>
      </c>
      <c r="B3798" s="41">
        <v>42167</v>
      </c>
      <c r="C3798" s="100" t="str">
        <f>IFERROR(IF(A3798&lt;&gt;0,MAX($C$4:C3797)+1,""),"")</f>
        <v/>
      </c>
      <c r="D3798" s="100"/>
      <c r="E3798" s="99">
        <f t="shared" si="331"/>
        <v>42562</v>
      </c>
      <c r="F3798" s="101">
        <f>IFERROR(VLOOKUP(E3798,历史数据!AH:AJ,3,),"")</f>
        <v>28.996174795347201</v>
      </c>
      <c r="G3798" s="101">
        <f t="shared" si="327"/>
        <v>36.620974167561911</v>
      </c>
      <c r="H3798" s="105">
        <f t="shared" si="328"/>
        <v>-2.3845025087569915E-3</v>
      </c>
      <c r="I3798" s="101">
        <f>IFERROR(VLOOKUP(E3798,历史数据!AH:AJ,2,),"")</f>
        <v>29.8953820137198</v>
      </c>
      <c r="J3798" s="104">
        <f t="shared" si="329"/>
        <v>0</v>
      </c>
      <c r="K3798" s="104" t="str">
        <f>IFERROR(IF(AND(J3797=$H$2*1,MAX(K$64:K3797)=MAX(L$64:L3797)),MAX(K$64:K3797)+1,""),"")</f>
        <v/>
      </c>
      <c r="L3798" s="104" t="str">
        <f>IFERROR(IF(AND($F3797/INDEX($F$64:$F3798,MATCH(MAX(M$64:M3798),M$64:M3798,0)-1)&lt;(1-$P$2),MAX(K$64:K3798)&gt;MAX(L$64:L3797)),MAX(K$64:K3798),""),"")</f>
        <v/>
      </c>
      <c r="M3798" s="104" t="str">
        <f>IFERROR(IF(E3798="","",IF(K3798&lt;&gt;"",MAX(M$64:M3797)+1,IF(AND($F3797/INDEX($F$64:$F3798,MATCH(MAX(M$64:M3797),M$64:M3797,0)-1)&gt;(1+$O$2),MAX(K$64:K3798)&gt;MAX(L$64:L3797)),MAX(M$64:M3797)+1,""))),"")</f>
        <v/>
      </c>
      <c r="N3798" s="91">
        <f t="shared" si="330"/>
        <v>0</v>
      </c>
      <c r="O3798" s="91" t="str">
        <f>IFERROR(IF(AND(N3797=$H$2*1,MAX(O$64:O3797)=MAX(P$64:P3797)),MAX(O$64:O3797)+1,""),"")</f>
        <v/>
      </c>
      <c r="P3798" s="91" t="str">
        <f>IFERROR(IF(MOD(MAX(Q$64:Q3798),10*MAX(O$64:O3798))&lt;=2,IF(AND(F3797/INDEX($F$64:$F3798,MATCH(MAX(O$64:O3798),O$64:O3798,0)-1)&lt;(1-$P$2),MAX(O$64:O3798)&gt;MAX(P$64:P3797)),MAX(O$64:O3798),""),IF(AND($F3797/INDEX($F$64:$F3798,MATCH(MAX(Q$64:Q3798),Q$64:Q3798,0)-1)&lt;(1-$P$2),MAX(O$64:O3798)&gt;MAX(P$64:P3797)),MAX(O$64:O3798),"")),"")</f>
        <v/>
      </c>
      <c r="Q3798" s="91" t="str">
        <f>IFERROR(IF(E3798="","",IF(O3798&lt;&gt;"",MAX(O$64:O3798)*10+1,IF(AND($F3797/INDEX($F$64:$F3798,MATCH(MAX(Q$64:Q3797),Q$64:Q3797,0)-1)&gt;(1+$O$2),MAX(O$64:O3798)&gt;MAX(P$64:P3797)),MAX(Q$64:Q3797)+1,""))),"")</f>
        <v/>
      </c>
    </row>
    <row r="3799" spans="1:17" x14ac:dyDescent="0.2">
      <c r="A3799" s="13">
        <f>HLOOKUP($E$2,历史数据!$V$3:$AE$5000,ROW(A3797),)</f>
        <v>0</v>
      </c>
      <c r="B3799" s="41">
        <v>42170</v>
      </c>
      <c r="C3799" s="100" t="str">
        <f>IFERROR(IF(A3799&lt;&gt;0,MAX($C$4:C3798)+1,""),"")</f>
        <v/>
      </c>
      <c r="D3799" s="100"/>
      <c r="E3799" s="99">
        <f t="shared" si="331"/>
        <v>42563</v>
      </c>
      <c r="F3799" s="101">
        <f>IFERROR(VLOOKUP(E3799,历史数据!AH:AJ,3,),"")</f>
        <v>28.214255475023201</v>
      </c>
      <c r="G3799" s="101">
        <f t="shared" si="327"/>
        <v>36.491957479708439</v>
      </c>
      <c r="H3799" s="105">
        <f t="shared" si="328"/>
        <v>-3.5230271937373159E-3</v>
      </c>
      <c r="I3799" s="101">
        <f>IFERROR(VLOOKUP(E3799,历史数据!AH:AJ,2,),"")</f>
        <v>28.957078829331</v>
      </c>
      <c r="J3799" s="104">
        <f t="shared" si="329"/>
        <v>0</v>
      </c>
      <c r="K3799" s="104" t="str">
        <f>IFERROR(IF(AND(J3798=$H$2*1,MAX(K$64:K3798)=MAX(L$64:L3798)),MAX(K$64:K3798)+1,""),"")</f>
        <v/>
      </c>
      <c r="L3799" s="104" t="str">
        <f>IFERROR(IF(AND($F3798/INDEX($F$64:$F3799,MATCH(MAX(M$64:M3799),M$64:M3799,0)-1)&lt;(1-$P$2),MAX(K$64:K3799)&gt;MAX(L$64:L3798)),MAX(K$64:K3799),""),"")</f>
        <v/>
      </c>
      <c r="M3799" s="104" t="str">
        <f>IFERROR(IF(E3799="","",IF(K3799&lt;&gt;"",MAX(M$64:M3798)+1,IF(AND($F3798/INDEX($F$64:$F3799,MATCH(MAX(M$64:M3798),M$64:M3798,0)-1)&gt;(1+$O$2),MAX(K$64:K3799)&gt;MAX(L$64:L3798)),MAX(M$64:M3798)+1,""))),"")</f>
        <v/>
      </c>
      <c r="N3799" s="91">
        <f t="shared" si="330"/>
        <v>0</v>
      </c>
      <c r="O3799" s="91" t="str">
        <f>IFERROR(IF(AND(N3798=$H$2*1,MAX(O$64:O3798)=MAX(P$64:P3798)),MAX(O$64:O3798)+1,""),"")</f>
        <v/>
      </c>
      <c r="P3799" s="91" t="str">
        <f>IFERROR(IF(MOD(MAX(Q$64:Q3799),10*MAX(O$64:O3799))&lt;=2,IF(AND(F3798/INDEX($F$64:$F3799,MATCH(MAX(O$64:O3799),O$64:O3799,0)-1)&lt;(1-$P$2),MAX(O$64:O3799)&gt;MAX(P$64:P3798)),MAX(O$64:O3799),""),IF(AND($F3798/INDEX($F$64:$F3799,MATCH(MAX(Q$64:Q3799),Q$64:Q3799,0)-1)&lt;(1-$P$2),MAX(O$64:O3799)&gt;MAX(P$64:P3798)),MAX(O$64:O3799),"")),"")</f>
        <v/>
      </c>
      <c r="Q3799" s="91" t="str">
        <f>IFERROR(IF(E3799="","",IF(O3799&lt;&gt;"",MAX(O$64:O3799)*10+1,IF(AND($F3798/INDEX($F$64:$F3799,MATCH(MAX(Q$64:Q3798),Q$64:Q3798,0)-1)&gt;(1+$O$2),MAX(O$64:O3799)&gt;MAX(P$64:P3798)),MAX(Q$64:Q3798)+1,""))),"")</f>
        <v/>
      </c>
    </row>
    <row r="3800" spans="1:17" x14ac:dyDescent="0.2">
      <c r="A3800" s="13">
        <f>HLOOKUP($E$2,历史数据!$V$3:$AE$5000,ROW(A3798),)</f>
        <v>0</v>
      </c>
      <c r="B3800" s="41">
        <v>42171</v>
      </c>
      <c r="C3800" s="100" t="str">
        <f>IFERROR(IF(A3800&lt;&gt;0,MAX($C$4:C3799)+1,""),"")</f>
        <v/>
      </c>
      <c r="D3800" s="100"/>
      <c r="E3800" s="99">
        <f t="shared" si="331"/>
        <v>42564</v>
      </c>
      <c r="F3800" s="101">
        <f>IFERROR(VLOOKUP(E3800,历史数据!AH:AJ,3,),"")</f>
        <v>28.5139912144808</v>
      </c>
      <c r="G3800" s="101">
        <f t="shared" si="327"/>
        <v>36.361203193365377</v>
      </c>
      <c r="H3800" s="105">
        <f t="shared" si="328"/>
        <v>-3.5830987256786351E-3</v>
      </c>
      <c r="I3800" s="101">
        <f>IFERROR(VLOOKUP(E3800,历史数据!AH:AJ,2,),"")</f>
        <v>28.2663834297115</v>
      </c>
      <c r="J3800" s="104">
        <f t="shared" si="329"/>
        <v>0</v>
      </c>
      <c r="K3800" s="104" t="str">
        <f>IFERROR(IF(AND(J3799=$H$2*1,MAX(K$64:K3799)=MAX(L$64:L3799)),MAX(K$64:K3799)+1,""),"")</f>
        <v/>
      </c>
      <c r="L3800" s="104" t="str">
        <f>IFERROR(IF(AND($F3799/INDEX($F$64:$F3800,MATCH(MAX(M$64:M3800),M$64:M3800,0)-1)&lt;(1-$P$2),MAX(K$64:K3800)&gt;MAX(L$64:L3799)),MAX(K$64:K3800),""),"")</f>
        <v/>
      </c>
      <c r="M3800" s="104" t="str">
        <f>IFERROR(IF(E3800="","",IF(K3800&lt;&gt;"",MAX(M$64:M3799)+1,IF(AND($F3799/INDEX($F$64:$F3800,MATCH(MAX(M$64:M3799),M$64:M3799,0)-1)&gt;(1+$O$2),MAX(K$64:K3800)&gt;MAX(L$64:L3799)),MAX(M$64:M3799)+1,""))),"")</f>
        <v/>
      </c>
      <c r="N3800" s="91">
        <f t="shared" si="330"/>
        <v>0</v>
      </c>
      <c r="O3800" s="91" t="str">
        <f>IFERROR(IF(AND(N3799=$H$2*1,MAX(O$64:O3799)=MAX(P$64:P3799)),MAX(O$64:O3799)+1,""),"")</f>
        <v/>
      </c>
      <c r="P3800" s="91" t="str">
        <f>IFERROR(IF(MOD(MAX(Q$64:Q3800),10*MAX(O$64:O3800))&lt;=2,IF(AND(F3799/INDEX($F$64:$F3800,MATCH(MAX(O$64:O3800),O$64:O3800,0)-1)&lt;(1-$P$2),MAX(O$64:O3800)&gt;MAX(P$64:P3799)),MAX(O$64:O3800),""),IF(AND($F3799/INDEX($F$64:$F3800,MATCH(MAX(Q$64:Q3800),Q$64:Q3800,0)-1)&lt;(1-$P$2),MAX(O$64:O3800)&gt;MAX(P$64:P3799)),MAX(O$64:O3800),"")),"")</f>
        <v/>
      </c>
      <c r="Q3800" s="91" t="str">
        <f>IFERROR(IF(E3800="","",IF(O3800&lt;&gt;"",MAX(O$64:O3800)*10+1,IF(AND($F3799/INDEX($F$64:$F3800,MATCH(MAX(Q$64:Q3799),Q$64:Q3799,0)-1)&gt;(1+$O$2),MAX(O$64:O3800)&gt;MAX(P$64:P3799)),MAX(Q$64:Q3799)+1,""))),"")</f>
        <v/>
      </c>
    </row>
    <row r="3801" spans="1:17" x14ac:dyDescent="0.2">
      <c r="A3801" s="13">
        <f>HLOOKUP($E$2,历史数据!$V$3:$AE$5000,ROW(A3799),)</f>
        <v>0</v>
      </c>
      <c r="B3801" s="41">
        <v>42172</v>
      </c>
      <c r="C3801" s="100" t="str">
        <f>IFERROR(IF(A3801&lt;&gt;0,MAX($C$4:C3800)+1,""),"")</f>
        <v/>
      </c>
      <c r="D3801" s="100"/>
      <c r="E3801" s="99">
        <f t="shared" si="331"/>
        <v>42565</v>
      </c>
      <c r="F3801" s="101">
        <f>IFERROR(VLOOKUP(E3801,历史数据!AH:AJ,3,),"")</f>
        <v>28.696439055889702</v>
      </c>
      <c r="G3801" s="101">
        <f t="shared" si="327"/>
        <v>36.219371716651061</v>
      </c>
      <c r="H3801" s="105">
        <f t="shared" si="328"/>
        <v>-3.9006266090830799E-3</v>
      </c>
      <c r="I3801" s="101">
        <f>IFERROR(VLOOKUP(E3801,历史数据!AH:AJ,2,),"")</f>
        <v>28.4357992824484</v>
      </c>
      <c r="J3801" s="104">
        <f t="shared" si="329"/>
        <v>0</v>
      </c>
      <c r="K3801" s="104" t="str">
        <f>IFERROR(IF(AND(J3800=$H$2*1,MAX(K$64:K3800)=MAX(L$64:L3800)),MAX(K$64:K3800)+1,""),"")</f>
        <v/>
      </c>
      <c r="L3801" s="104" t="str">
        <f>IFERROR(IF(AND($F3800/INDEX($F$64:$F3801,MATCH(MAX(M$64:M3801),M$64:M3801,0)-1)&lt;(1-$P$2),MAX(K$64:K3801)&gt;MAX(L$64:L3800)),MAX(K$64:K3801),""),"")</f>
        <v/>
      </c>
      <c r="M3801" s="104" t="str">
        <f>IFERROR(IF(E3801="","",IF(K3801&lt;&gt;"",MAX(M$64:M3800)+1,IF(AND($F3800/INDEX($F$64:$F3801,MATCH(MAX(M$64:M3800),M$64:M3800,0)-1)&gt;(1+$O$2),MAX(K$64:K3801)&gt;MAX(L$64:L3800)),MAX(M$64:M3800)+1,""))),"")</f>
        <v/>
      </c>
      <c r="N3801" s="91">
        <f t="shared" si="330"/>
        <v>0</v>
      </c>
      <c r="O3801" s="91" t="str">
        <f>IFERROR(IF(AND(N3800=$H$2*1,MAX(O$64:O3800)=MAX(P$64:P3800)),MAX(O$64:O3800)+1,""),"")</f>
        <v/>
      </c>
      <c r="P3801" s="91" t="str">
        <f>IFERROR(IF(MOD(MAX(Q$64:Q3801),10*MAX(O$64:O3801))&lt;=2,IF(AND(F3800/INDEX($F$64:$F3801,MATCH(MAX(O$64:O3801),O$64:O3801,0)-1)&lt;(1-$P$2),MAX(O$64:O3801)&gt;MAX(P$64:P3800)),MAX(O$64:O3801),""),IF(AND($F3800/INDEX($F$64:$F3801,MATCH(MAX(Q$64:Q3801),Q$64:Q3801,0)-1)&lt;(1-$P$2),MAX(O$64:O3801)&gt;MAX(P$64:P3800)),MAX(O$64:O3801),"")),"")</f>
        <v/>
      </c>
      <c r="Q3801" s="91" t="str">
        <f>IFERROR(IF(E3801="","",IF(O3801&lt;&gt;"",MAX(O$64:O3801)*10+1,IF(AND($F3800/INDEX($F$64:$F3801,MATCH(MAX(Q$64:Q3800),Q$64:Q3800,0)-1)&gt;(1+$O$2),MAX(O$64:O3801)&gt;MAX(P$64:P3800)),MAX(Q$64:Q3800)+1,""))),"")</f>
        <v/>
      </c>
    </row>
    <row r="3802" spans="1:17" x14ac:dyDescent="0.2">
      <c r="A3802" s="13">
        <f>HLOOKUP($E$2,历史数据!$V$3:$AE$5000,ROW(A3800),)</f>
        <v>0</v>
      </c>
      <c r="B3802" s="41">
        <v>42173</v>
      </c>
      <c r="C3802" s="100" t="str">
        <f>IFERROR(IF(A3802&lt;&gt;0,MAX($C$4:C3801)+1,""),"")</f>
        <v/>
      </c>
      <c r="D3802" s="100"/>
      <c r="E3802" s="99">
        <f t="shared" si="331"/>
        <v>42566</v>
      </c>
      <c r="F3802" s="101">
        <f>IFERROR(VLOOKUP(E3802,历史数据!AH:AJ,3,),"")</f>
        <v>28.5139912144808</v>
      </c>
      <c r="G3802" s="101">
        <f t="shared" si="327"/>
        <v>36.060164255040654</v>
      </c>
      <c r="H3802" s="105">
        <f t="shared" si="328"/>
        <v>-4.3956439348509235E-3</v>
      </c>
      <c r="I3802" s="101">
        <f>IFERROR(VLOOKUP(E3802,历史数据!AH:AJ,2,),"")</f>
        <v>28.644311101201399</v>
      </c>
      <c r="J3802" s="104">
        <f t="shared" si="329"/>
        <v>0</v>
      </c>
      <c r="K3802" s="104" t="str">
        <f>IFERROR(IF(AND(J3801=$H$2*1,MAX(K$64:K3801)=MAX(L$64:L3801)),MAX(K$64:K3801)+1,""),"")</f>
        <v/>
      </c>
      <c r="L3802" s="104" t="str">
        <f>IFERROR(IF(AND($F3801/INDEX($F$64:$F3802,MATCH(MAX(M$64:M3802),M$64:M3802,0)-1)&lt;(1-$P$2),MAX(K$64:K3802)&gt;MAX(L$64:L3801)),MAX(K$64:K3802),""),"")</f>
        <v/>
      </c>
      <c r="M3802" s="104" t="str">
        <f>IFERROR(IF(E3802="","",IF(K3802&lt;&gt;"",MAX(M$64:M3801)+1,IF(AND($F3801/INDEX($F$64:$F3802,MATCH(MAX(M$64:M3801),M$64:M3801,0)-1)&gt;(1+$O$2),MAX(K$64:K3802)&gt;MAX(L$64:L3801)),MAX(M$64:M3801)+1,""))),"")</f>
        <v/>
      </c>
      <c r="N3802" s="91">
        <f t="shared" si="330"/>
        <v>0</v>
      </c>
      <c r="O3802" s="91" t="str">
        <f>IFERROR(IF(AND(N3801=$H$2*1,MAX(O$64:O3801)=MAX(P$64:P3801)),MAX(O$64:O3801)+1,""),"")</f>
        <v/>
      </c>
      <c r="P3802" s="91" t="str">
        <f>IFERROR(IF(MOD(MAX(Q$64:Q3802),10*MAX(O$64:O3802))&lt;=2,IF(AND(F3801/INDEX($F$64:$F3802,MATCH(MAX(O$64:O3802),O$64:O3802,0)-1)&lt;(1-$P$2),MAX(O$64:O3802)&gt;MAX(P$64:P3801)),MAX(O$64:O3802),""),IF(AND($F3801/INDEX($F$64:$F3802,MATCH(MAX(Q$64:Q3802),Q$64:Q3802,0)-1)&lt;(1-$P$2),MAX(O$64:O3802)&gt;MAX(P$64:P3801)),MAX(O$64:O3802),"")),"")</f>
        <v/>
      </c>
      <c r="Q3802" s="91" t="str">
        <f>IFERROR(IF(E3802="","",IF(O3802&lt;&gt;"",MAX(O$64:O3802)*10+1,IF(AND($F3801/INDEX($F$64:$F3802,MATCH(MAX(Q$64:Q3801),Q$64:Q3801,0)-1)&gt;(1+$O$2),MAX(O$64:O3802)&gt;MAX(P$64:P3801)),MAX(Q$64:Q3801)+1,""))),"")</f>
        <v/>
      </c>
    </row>
    <row r="3803" spans="1:17" x14ac:dyDescent="0.2">
      <c r="A3803" s="13">
        <f>HLOOKUP($E$2,历史数据!$V$3:$AE$5000,ROW(A3801),)</f>
        <v>0</v>
      </c>
      <c r="B3803" s="41">
        <v>42174</v>
      </c>
      <c r="C3803" s="100" t="str">
        <f>IFERROR(IF(A3803&lt;&gt;0,MAX($C$4:C3802)+1,""),"")</f>
        <v/>
      </c>
      <c r="D3803" s="100"/>
      <c r="E3803" s="99">
        <f t="shared" si="331"/>
        <v>42569</v>
      </c>
      <c r="F3803" s="101">
        <f>IFERROR(VLOOKUP(E3803,历史数据!AH:AJ,3,),"")</f>
        <v>29.413198432853299</v>
      </c>
      <c r="G3803" s="101">
        <f t="shared" si="327"/>
        <v>35.884232407967765</v>
      </c>
      <c r="H3803" s="105">
        <f t="shared" si="328"/>
        <v>-4.878842088144264E-3</v>
      </c>
      <c r="I3803" s="101">
        <f>IFERROR(VLOOKUP(E3803,历史数据!AH:AJ,2,),"")</f>
        <v>28.383671327760101</v>
      </c>
      <c r="J3803" s="104">
        <f t="shared" si="329"/>
        <v>0</v>
      </c>
      <c r="K3803" s="104" t="str">
        <f>IFERROR(IF(AND(J3802=$H$2*1,MAX(K$64:K3802)=MAX(L$64:L3802)),MAX(K$64:K3802)+1,""),"")</f>
        <v/>
      </c>
      <c r="L3803" s="104" t="str">
        <f>IFERROR(IF(AND($F3802/INDEX($F$64:$F3803,MATCH(MAX(M$64:M3803),M$64:M3803,0)-1)&lt;(1-$P$2),MAX(K$64:K3803)&gt;MAX(L$64:L3802)),MAX(K$64:K3803),""),"")</f>
        <v/>
      </c>
      <c r="M3803" s="104" t="str">
        <f>IFERROR(IF(E3803="","",IF(K3803&lt;&gt;"",MAX(M$64:M3802)+1,IF(AND($F3802/INDEX($F$64:$F3803,MATCH(MAX(M$64:M3802),M$64:M3802,0)-1)&gt;(1+$O$2),MAX(K$64:K3803)&gt;MAX(L$64:L3802)),MAX(M$64:M3802)+1,""))),"")</f>
        <v/>
      </c>
      <c r="N3803" s="91">
        <f t="shared" si="330"/>
        <v>0</v>
      </c>
      <c r="O3803" s="91" t="str">
        <f>IFERROR(IF(AND(N3802=$H$2*1,MAX(O$64:O3802)=MAX(P$64:P3802)),MAX(O$64:O3802)+1,""),"")</f>
        <v/>
      </c>
      <c r="P3803" s="91" t="str">
        <f>IFERROR(IF(MOD(MAX(Q$64:Q3803),10*MAX(O$64:O3803))&lt;=2,IF(AND(F3802/INDEX($F$64:$F3803,MATCH(MAX(O$64:O3803),O$64:O3803,0)-1)&lt;(1-$P$2),MAX(O$64:O3803)&gt;MAX(P$64:P3802)),MAX(O$64:O3803),""),IF(AND($F3802/INDEX($F$64:$F3803,MATCH(MAX(Q$64:Q3803),Q$64:Q3803,0)-1)&lt;(1-$P$2),MAX(O$64:O3803)&gt;MAX(P$64:P3802)),MAX(O$64:O3803),"")),"")</f>
        <v/>
      </c>
      <c r="Q3803" s="91" t="str">
        <f>IFERROR(IF(E3803="","",IF(O3803&lt;&gt;"",MAX(O$64:O3803)*10+1,IF(AND($F3802/INDEX($F$64:$F3803,MATCH(MAX(Q$64:Q3802),Q$64:Q3802,0)-1)&gt;(1+$O$2),MAX(O$64:O3803)&gt;MAX(P$64:P3802)),MAX(Q$64:Q3802)+1,""))),"")</f>
        <v/>
      </c>
    </row>
    <row r="3804" spans="1:17" x14ac:dyDescent="0.2">
      <c r="A3804" s="13">
        <f>HLOOKUP($E$2,历史数据!$V$3:$AE$5000,ROW(A3802),)</f>
        <v>0</v>
      </c>
      <c r="B3804" s="41">
        <v>42178</v>
      </c>
      <c r="C3804" s="100" t="str">
        <f>IFERROR(IF(A3804&lt;&gt;0,MAX($C$4:C3803)+1,""),"")</f>
        <v/>
      </c>
      <c r="D3804" s="100"/>
      <c r="E3804" s="99">
        <f t="shared" si="331"/>
        <v>42570</v>
      </c>
      <c r="F3804" s="101">
        <f>IFERROR(VLOOKUP(E3804,历史数据!AH:AJ,3,),"")</f>
        <v>29.2046866141003</v>
      </c>
      <c r="G3804" s="101">
        <f t="shared" si="327"/>
        <v>35.732192540126995</v>
      </c>
      <c r="H3804" s="105">
        <f t="shared" si="328"/>
        <v>-4.2369547190596046E-3</v>
      </c>
      <c r="I3804" s="101">
        <f>IFERROR(VLOOKUP(E3804,历史数据!AH:AJ,2,),"")</f>
        <v>29.295910534804701</v>
      </c>
      <c r="J3804" s="104">
        <f t="shared" si="329"/>
        <v>0</v>
      </c>
      <c r="K3804" s="104" t="str">
        <f>IFERROR(IF(AND(J3803=$H$2*1,MAX(K$64:K3803)=MAX(L$64:L3803)),MAX(K$64:K3803)+1,""),"")</f>
        <v/>
      </c>
      <c r="L3804" s="104" t="str">
        <f>IFERROR(IF(AND($F3803/INDEX($F$64:$F3804,MATCH(MAX(M$64:M3804),M$64:M3804,0)-1)&lt;(1-$P$2),MAX(K$64:K3804)&gt;MAX(L$64:L3803)),MAX(K$64:K3804),""),"")</f>
        <v/>
      </c>
      <c r="M3804" s="104" t="str">
        <f>IFERROR(IF(E3804="","",IF(K3804&lt;&gt;"",MAX(M$64:M3803)+1,IF(AND($F3803/INDEX($F$64:$F3804,MATCH(MAX(M$64:M3803),M$64:M3803,0)-1)&gt;(1+$O$2),MAX(K$64:K3804)&gt;MAX(L$64:L3803)),MAX(M$64:M3803)+1,""))),"")</f>
        <v/>
      </c>
      <c r="N3804" s="91">
        <f t="shared" si="330"/>
        <v>0</v>
      </c>
      <c r="O3804" s="91" t="str">
        <f>IFERROR(IF(AND(N3803=$H$2*1,MAX(O$64:O3803)=MAX(P$64:P3803)),MAX(O$64:O3803)+1,""),"")</f>
        <v/>
      </c>
      <c r="P3804" s="91" t="str">
        <f>IFERROR(IF(MOD(MAX(Q$64:Q3804),10*MAX(O$64:O3804))&lt;=2,IF(AND(F3803/INDEX($F$64:$F3804,MATCH(MAX(O$64:O3804),O$64:O3804,0)-1)&lt;(1-$P$2),MAX(O$64:O3804)&gt;MAX(P$64:P3803)),MAX(O$64:O3804),""),IF(AND($F3803/INDEX($F$64:$F3804,MATCH(MAX(Q$64:Q3804),Q$64:Q3804,0)-1)&lt;(1-$P$2),MAX(O$64:O3804)&gt;MAX(P$64:P3803)),MAX(O$64:O3804),"")),"")</f>
        <v/>
      </c>
      <c r="Q3804" s="91" t="str">
        <f>IFERROR(IF(E3804="","",IF(O3804&lt;&gt;"",MAX(O$64:O3804)*10+1,IF(AND($F3803/INDEX($F$64:$F3804,MATCH(MAX(Q$64:Q3803),Q$64:Q3803,0)-1)&gt;(1+$O$2),MAX(O$64:O3804)&gt;MAX(P$64:P3803)),MAX(Q$64:Q3803)+1,""))),"")</f>
        <v/>
      </c>
    </row>
    <row r="3805" spans="1:17" x14ac:dyDescent="0.2">
      <c r="A3805" s="13">
        <f>HLOOKUP($E$2,历史数据!$V$3:$AE$5000,ROW(A3803),)</f>
        <v>0</v>
      </c>
      <c r="B3805" s="41">
        <v>42179</v>
      </c>
      <c r="C3805" s="100" t="str">
        <f>IFERROR(IF(A3805&lt;&gt;0,MAX($C$4:C3804)+1,""),"")</f>
        <v/>
      </c>
      <c r="D3805" s="100"/>
      <c r="E3805" s="99">
        <f t="shared" si="331"/>
        <v>42571</v>
      </c>
      <c r="F3805" s="101">
        <f>IFERROR(VLOOKUP(E3805,历史数据!AH:AJ,3,),"")</f>
        <v>29.452294398869501</v>
      </c>
      <c r="G3805" s="101">
        <f t="shared" si="327"/>
        <v>35.577329074740611</v>
      </c>
      <c r="H3805" s="105">
        <f t="shared" si="328"/>
        <v>-4.3340039996838664E-3</v>
      </c>
      <c r="I3805" s="101">
        <f>IFERROR(VLOOKUP(E3805,历史数据!AH:AJ,2,),"")</f>
        <v>29.1134626933958</v>
      </c>
      <c r="J3805" s="104">
        <f t="shared" si="329"/>
        <v>0</v>
      </c>
      <c r="K3805" s="104" t="str">
        <f>IFERROR(IF(AND(J3804=$H$2*1,MAX(K$64:K3804)=MAX(L$64:L3804)),MAX(K$64:K3804)+1,""),"")</f>
        <v/>
      </c>
      <c r="L3805" s="104" t="str">
        <f>IFERROR(IF(AND($F3804/INDEX($F$64:$F3805,MATCH(MAX(M$64:M3805),M$64:M3805,0)-1)&lt;(1-$P$2),MAX(K$64:K3805)&gt;MAX(L$64:L3804)),MAX(K$64:K3805),""),"")</f>
        <v/>
      </c>
      <c r="M3805" s="104" t="str">
        <f>IFERROR(IF(E3805="","",IF(K3805&lt;&gt;"",MAX(M$64:M3804)+1,IF(AND($F3804/INDEX($F$64:$F3805,MATCH(MAX(M$64:M3804),M$64:M3804,0)-1)&gt;(1+$O$2),MAX(K$64:K3805)&gt;MAX(L$64:L3804)),MAX(M$64:M3804)+1,""))),"")</f>
        <v/>
      </c>
      <c r="N3805" s="91">
        <f t="shared" si="330"/>
        <v>0</v>
      </c>
      <c r="O3805" s="91" t="str">
        <f>IFERROR(IF(AND(N3804=$H$2*1,MAX(O$64:O3804)=MAX(P$64:P3804)),MAX(O$64:O3804)+1,""),"")</f>
        <v/>
      </c>
      <c r="P3805" s="91" t="str">
        <f>IFERROR(IF(MOD(MAX(Q$64:Q3805),10*MAX(O$64:O3805))&lt;=2,IF(AND(F3804/INDEX($F$64:$F3805,MATCH(MAX(O$64:O3805),O$64:O3805,0)-1)&lt;(1-$P$2),MAX(O$64:O3805)&gt;MAX(P$64:P3804)),MAX(O$64:O3805),""),IF(AND($F3804/INDEX($F$64:$F3805,MATCH(MAX(Q$64:Q3805),Q$64:Q3805,0)-1)&lt;(1-$P$2),MAX(O$64:O3805)&gt;MAX(P$64:P3804)),MAX(O$64:O3805),"")),"")</f>
        <v/>
      </c>
      <c r="Q3805" s="91" t="str">
        <f>IFERROR(IF(E3805="","",IF(O3805&lt;&gt;"",MAX(O$64:O3805)*10+1,IF(AND($F3804/INDEX($F$64:$F3805,MATCH(MAX(Q$64:Q3804),Q$64:Q3804,0)-1)&gt;(1+$O$2),MAX(O$64:O3805)&gt;MAX(P$64:P3804)),MAX(Q$64:Q3804)+1,""))),"")</f>
        <v/>
      </c>
    </row>
    <row r="3806" spans="1:17" x14ac:dyDescent="0.2">
      <c r="A3806" s="13">
        <f>HLOOKUP($E$2,历史数据!$V$3:$AE$5000,ROW(A3804),)</f>
        <v>0</v>
      </c>
      <c r="B3806" s="41">
        <v>42180</v>
      </c>
      <c r="C3806" s="100" t="str">
        <f>IFERROR(IF(A3806&lt;&gt;0,MAX($C$4:C3805)+1,""),"")</f>
        <v/>
      </c>
      <c r="D3806" s="100"/>
      <c r="E3806" s="99">
        <f t="shared" si="331"/>
        <v>42572</v>
      </c>
      <c r="F3806" s="101">
        <f>IFERROR(VLOOKUP(E3806,历史数据!AH:AJ,3,),"")</f>
        <v>29.8041580930153</v>
      </c>
      <c r="G3806" s="101">
        <f t="shared" si="327"/>
        <v>35.418990412374995</v>
      </c>
      <c r="H3806" s="105">
        <f t="shared" si="328"/>
        <v>-4.45054945054979E-3</v>
      </c>
      <c r="I3806" s="101">
        <f>IFERROR(VLOOKUP(E3806,历史数据!AH:AJ,2,),"")</f>
        <v>29.478358376213599</v>
      </c>
      <c r="J3806" s="104">
        <f t="shared" si="329"/>
        <v>0</v>
      </c>
      <c r="K3806" s="104" t="str">
        <f>IFERROR(IF(AND(J3805=$H$2*1,MAX(K$64:K3805)=MAX(L$64:L3805)),MAX(K$64:K3805)+1,""),"")</f>
        <v/>
      </c>
      <c r="L3806" s="104" t="str">
        <f>IFERROR(IF(AND($F3805/INDEX($F$64:$F3806,MATCH(MAX(M$64:M3806),M$64:M3806,0)-1)&lt;(1-$P$2),MAX(K$64:K3806)&gt;MAX(L$64:L3805)),MAX(K$64:K3806),""),"")</f>
        <v/>
      </c>
      <c r="M3806" s="104" t="str">
        <f>IFERROR(IF(E3806="","",IF(K3806&lt;&gt;"",MAX(M$64:M3805)+1,IF(AND($F3805/INDEX($F$64:$F3806,MATCH(MAX(M$64:M3805),M$64:M3805,0)-1)&gt;(1+$O$2),MAX(K$64:K3806)&gt;MAX(L$64:L3805)),MAX(M$64:M3805)+1,""))),"")</f>
        <v/>
      </c>
      <c r="N3806" s="91">
        <f t="shared" si="330"/>
        <v>0</v>
      </c>
      <c r="O3806" s="91" t="str">
        <f>IFERROR(IF(AND(N3805=$H$2*1,MAX(O$64:O3805)=MAX(P$64:P3805)),MAX(O$64:O3805)+1,""),"")</f>
        <v/>
      </c>
      <c r="P3806" s="91" t="str">
        <f>IFERROR(IF(MOD(MAX(Q$64:Q3806),10*MAX(O$64:O3806))&lt;=2,IF(AND(F3805/INDEX($F$64:$F3806,MATCH(MAX(O$64:O3806),O$64:O3806,0)-1)&lt;(1-$P$2),MAX(O$64:O3806)&gt;MAX(P$64:P3805)),MAX(O$64:O3806),""),IF(AND($F3805/INDEX($F$64:$F3806,MATCH(MAX(Q$64:Q3806),Q$64:Q3806,0)-1)&lt;(1-$P$2),MAX(O$64:O3806)&gt;MAX(P$64:P3805)),MAX(O$64:O3806),"")),"")</f>
        <v/>
      </c>
      <c r="Q3806" s="91" t="str">
        <f>IFERROR(IF(E3806="","",IF(O3806&lt;&gt;"",MAX(O$64:O3806)*10+1,IF(AND($F3805/INDEX($F$64:$F3806,MATCH(MAX(Q$64:Q3805),Q$64:Q3805,0)-1)&gt;(1+$O$2),MAX(O$64:O3806)&gt;MAX(P$64:P3805)),MAX(Q$64:Q3805)+1,""))),"")</f>
        <v/>
      </c>
    </row>
    <row r="3807" spans="1:17" x14ac:dyDescent="0.2">
      <c r="A3807" s="13">
        <f>HLOOKUP($E$2,历史数据!$V$3:$AE$5000,ROW(A3805),)</f>
        <v>0</v>
      </c>
      <c r="B3807" s="41">
        <v>42181</v>
      </c>
      <c r="C3807" s="100" t="str">
        <f>IFERROR(IF(A3807&lt;&gt;0,MAX($C$4:C3806)+1,""),"")</f>
        <v/>
      </c>
      <c r="D3807" s="100"/>
      <c r="E3807" s="99">
        <f t="shared" si="331"/>
        <v>42573</v>
      </c>
      <c r="F3807" s="101">
        <f>IFERROR(VLOOKUP(E3807,历史数据!AH:AJ,3,),"")</f>
        <v>29.569582296918099</v>
      </c>
      <c r="G3807" s="101">
        <f t="shared" si="327"/>
        <v>35.257393752841381</v>
      </c>
      <c r="H3807" s="105">
        <f t="shared" si="328"/>
        <v>-4.5624298618391901E-3</v>
      </c>
      <c r="I3807" s="101">
        <f>IFERROR(VLOOKUP(E3807,历史数据!AH:AJ,2,),"")</f>
        <v>29.712934172310799</v>
      </c>
      <c r="J3807" s="104">
        <f t="shared" si="329"/>
        <v>0</v>
      </c>
      <c r="K3807" s="104" t="str">
        <f>IFERROR(IF(AND(J3806=$H$2*1,MAX(K$64:K3806)=MAX(L$64:L3806)),MAX(K$64:K3806)+1,""),"")</f>
        <v/>
      </c>
      <c r="L3807" s="104" t="str">
        <f>IFERROR(IF(AND($F3806/INDEX($F$64:$F3807,MATCH(MAX(M$64:M3807),M$64:M3807,0)-1)&lt;(1-$P$2),MAX(K$64:K3807)&gt;MAX(L$64:L3806)),MAX(K$64:K3807),""),"")</f>
        <v/>
      </c>
      <c r="M3807" s="104" t="str">
        <f>IFERROR(IF(E3807="","",IF(K3807&lt;&gt;"",MAX(M$64:M3806)+1,IF(AND($F3806/INDEX($F$64:$F3807,MATCH(MAX(M$64:M3806),M$64:M3806,0)-1)&gt;(1+$O$2),MAX(K$64:K3807)&gt;MAX(L$64:L3806)),MAX(M$64:M3806)+1,""))),"")</f>
        <v/>
      </c>
      <c r="N3807" s="91">
        <f t="shared" si="330"/>
        <v>0</v>
      </c>
      <c r="O3807" s="91" t="str">
        <f>IFERROR(IF(AND(N3806=$H$2*1,MAX(O$64:O3806)=MAX(P$64:P3806)),MAX(O$64:O3806)+1,""),"")</f>
        <v/>
      </c>
      <c r="P3807" s="91" t="str">
        <f>IFERROR(IF(MOD(MAX(Q$64:Q3807),10*MAX(O$64:O3807))&lt;=2,IF(AND(F3806/INDEX($F$64:$F3807,MATCH(MAX(O$64:O3807),O$64:O3807,0)-1)&lt;(1-$P$2),MAX(O$64:O3807)&gt;MAX(P$64:P3806)),MAX(O$64:O3807),""),IF(AND($F3806/INDEX($F$64:$F3807,MATCH(MAX(Q$64:Q3807),Q$64:Q3807,0)-1)&lt;(1-$P$2),MAX(O$64:O3807)&gt;MAX(P$64:P3806)),MAX(O$64:O3807),"")),"")</f>
        <v/>
      </c>
      <c r="Q3807" s="91" t="str">
        <f>IFERROR(IF(E3807="","",IF(O3807&lt;&gt;"",MAX(O$64:O3807)*10+1,IF(AND($F3806/INDEX($F$64:$F3807,MATCH(MAX(Q$64:Q3806),Q$64:Q3806,0)-1)&gt;(1+$O$2),MAX(O$64:O3807)&gt;MAX(P$64:P3806)),MAX(Q$64:Q3806)+1,""))),"")</f>
        <v/>
      </c>
    </row>
    <row r="3808" spans="1:17" x14ac:dyDescent="0.2">
      <c r="A3808" s="13">
        <f>HLOOKUP($E$2,历史数据!$V$3:$AE$5000,ROW(A3806),)</f>
        <v>0</v>
      </c>
      <c r="B3808" s="41">
        <v>42184</v>
      </c>
      <c r="C3808" s="100" t="str">
        <f>IFERROR(IF(A3808&lt;&gt;0,MAX($C$4:C3807)+1,""),"")</f>
        <v/>
      </c>
      <c r="D3808" s="100"/>
      <c r="E3808" s="99">
        <f t="shared" si="331"/>
        <v>42576</v>
      </c>
      <c r="F3808" s="101">
        <f>IFERROR(VLOOKUP(E3808,历史数据!AH:AJ,3,),"")</f>
        <v>29.8171900816874</v>
      </c>
      <c r="G3808" s="101">
        <f t="shared" si="327"/>
        <v>35.107743082923818</v>
      </c>
      <c r="H3808" s="105">
        <f t="shared" si="328"/>
        <v>-4.2445187799935447E-3</v>
      </c>
      <c r="I3808" s="101">
        <f>IFERROR(VLOOKUP(E3808,历史数据!AH:AJ,2,),"")</f>
        <v>29.556550308245999</v>
      </c>
      <c r="J3808" s="104">
        <f t="shared" si="329"/>
        <v>0</v>
      </c>
      <c r="K3808" s="104" t="str">
        <f>IFERROR(IF(AND(J3807=$H$2*1,MAX(K$64:K3807)=MAX(L$64:L3807)),MAX(K$64:K3807)+1,""),"")</f>
        <v/>
      </c>
      <c r="L3808" s="104" t="str">
        <f>IFERROR(IF(AND($F3807/INDEX($F$64:$F3808,MATCH(MAX(M$64:M3808),M$64:M3808,0)-1)&lt;(1-$P$2),MAX(K$64:K3808)&gt;MAX(L$64:L3807)),MAX(K$64:K3808),""),"")</f>
        <v/>
      </c>
      <c r="M3808" s="104" t="str">
        <f>IFERROR(IF(E3808="","",IF(K3808&lt;&gt;"",MAX(M$64:M3807)+1,IF(AND($F3807/INDEX($F$64:$F3808,MATCH(MAX(M$64:M3807),M$64:M3807,0)-1)&gt;(1+$O$2),MAX(K$64:K3808)&gt;MAX(L$64:L3807)),MAX(M$64:M3807)+1,""))),"")</f>
        <v/>
      </c>
      <c r="N3808" s="91">
        <f t="shared" si="330"/>
        <v>0</v>
      </c>
      <c r="O3808" s="91" t="str">
        <f>IFERROR(IF(AND(N3807=$H$2*1,MAX(O$64:O3807)=MAX(P$64:P3807)),MAX(O$64:O3807)+1,""),"")</f>
        <v/>
      </c>
      <c r="P3808" s="91" t="str">
        <f>IFERROR(IF(MOD(MAX(Q$64:Q3808),10*MAX(O$64:O3808))&lt;=2,IF(AND(F3807/INDEX($F$64:$F3808,MATCH(MAX(O$64:O3808),O$64:O3808,0)-1)&lt;(1-$P$2),MAX(O$64:O3808)&gt;MAX(P$64:P3807)),MAX(O$64:O3808),""),IF(AND($F3807/INDEX($F$64:$F3808,MATCH(MAX(Q$64:Q3808),Q$64:Q3808,0)-1)&lt;(1-$P$2),MAX(O$64:O3808)&gt;MAX(P$64:P3807)),MAX(O$64:O3808),"")),"")</f>
        <v/>
      </c>
      <c r="Q3808" s="91" t="str">
        <f>IFERROR(IF(E3808="","",IF(O3808&lt;&gt;"",MAX(O$64:O3808)*10+1,IF(AND($F3807/INDEX($F$64:$F3808,MATCH(MAX(Q$64:Q3807),Q$64:Q3807,0)-1)&gt;(1+$O$2),MAX(O$64:O3808)&gt;MAX(P$64:P3807)),MAX(Q$64:Q3807)+1,""))),"")</f>
        <v/>
      </c>
    </row>
    <row r="3809" spans="1:17" x14ac:dyDescent="0.2">
      <c r="A3809" s="13">
        <f>HLOOKUP($E$2,历史数据!$V$3:$AE$5000,ROW(A3807),)</f>
        <v>0</v>
      </c>
      <c r="B3809" s="41">
        <v>42185</v>
      </c>
      <c r="C3809" s="100" t="str">
        <f>IFERROR(IF(A3809&lt;&gt;0,MAX($C$4:C3808)+1,""),"")</f>
        <v/>
      </c>
      <c r="D3809" s="100"/>
      <c r="E3809" s="99">
        <f t="shared" si="331"/>
        <v>42577</v>
      </c>
      <c r="F3809" s="101">
        <f>IFERROR(VLOOKUP(E3809,历史数据!AH:AJ,3,),"")</f>
        <v>30.325437639897899</v>
      </c>
      <c r="G3809" s="101">
        <f t="shared" si="327"/>
        <v>34.962219209419082</v>
      </c>
      <c r="H3809" s="105">
        <f t="shared" si="328"/>
        <v>-4.1450648981055105E-3</v>
      </c>
      <c r="I3809" s="101">
        <f>IFERROR(VLOOKUP(E3809,历史数据!AH:AJ,2,),"")</f>
        <v>29.869318036375599</v>
      </c>
      <c r="J3809" s="104">
        <f t="shared" si="329"/>
        <v>0</v>
      </c>
      <c r="K3809" s="104" t="str">
        <f>IFERROR(IF(AND(J3808=$H$2*1,MAX(K$64:K3808)=MAX(L$64:L3808)),MAX(K$64:K3808)+1,""),"")</f>
        <v/>
      </c>
      <c r="L3809" s="104" t="str">
        <f>IFERROR(IF(AND($F3808/INDEX($F$64:$F3809,MATCH(MAX(M$64:M3809),M$64:M3809,0)-1)&lt;(1-$P$2),MAX(K$64:K3809)&gt;MAX(L$64:L3808)),MAX(K$64:K3809),""),"")</f>
        <v/>
      </c>
      <c r="M3809" s="104" t="str">
        <f>IFERROR(IF(E3809="","",IF(K3809&lt;&gt;"",MAX(M$64:M3808)+1,IF(AND($F3808/INDEX($F$64:$F3809,MATCH(MAX(M$64:M3808),M$64:M3808,0)-1)&gt;(1+$O$2),MAX(K$64:K3809)&gt;MAX(L$64:L3808)),MAX(M$64:M3808)+1,""))),"")</f>
        <v/>
      </c>
      <c r="N3809" s="91">
        <f t="shared" si="330"/>
        <v>0</v>
      </c>
      <c r="O3809" s="91" t="str">
        <f>IFERROR(IF(AND(N3808=$H$2*1,MAX(O$64:O3808)=MAX(P$64:P3808)),MAX(O$64:O3808)+1,""),"")</f>
        <v/>
      </c>
      <c r="P3809" s="91" t="str">
        <f>IFERROR(IF(MOD(MAX(Q$64:Q3809),10*MAX(O$64:O3809))&lt;=2,IF(AND(F3808/INDEX($F$64:$F3809,MATCH(MAX(O$64:O3809),O$64:O3809,0)-1)&lt;(1-$P$2),MAX(O$64:O3809)&gt;MAX(P$64:P3808)),MAX(O$64:O3809),""),IF(AND($F3808/INDEX($F$64:$F3809,MATCH(MAX(Q$64:Q3809),Q$64:Q3809,0)-1)&lt;(1-$P$2),MAX(O$64:O3809)&gt;MAX(P$64:P3808)),MAX(O$64:O3809),"")),"")</f>
        <v/>
      </c>
      <c r="Q3809" s="91" t="str">
        <f>IFERROR(IF(E3809="","",IF(O3809&lt;&gt;"",MAX(O$64:O3809)*10+1,IF(AND($F3808/INDEX($F$64:$F3809,MATCH(MAX(Q$64:Q3808),Q$64:Q3808,0)-1)&gt;(1+$O$2),MAX(O$64:O3809)&gt;MAX(P$64:P3808)),MAX(Q$64:Q3808)+1,""))),"")</f>
        <v/>
      </c>
    </row>
    <row r="3810" spans="1:17" x14ac:dyDescent="0.2">
      <c r="A3810" s="13">
        <f>HLOOKUP($E$2,历史数据!$V$3:$AE$5000,ROW(A3808),)</f>
        <v>0</v>
      </c>
      <c r="B3810" s="41">
        <v>42186</v>
      </c>
      <c r="C3810" s="100" t="str">
        <f>IFERROR(IF(A3810&lt;&gt;0,MAX($C$4:C3809)+1,""),"")</f>
        <v/>
      </c>
      <c r="D3810" s="100"/>
      <c r="E3810" s="99">
        <f t="shared" si="331"/>
        <v>42578</v>
      </c>
      <c r="F3810" s="101">
        <f>IFERROR(VLOOKUP(E3810,历史数据!AH:AJ,3,),"")</f>
        <v>28.931014851986902</v>
      </c>
      <c r="G3810" s="101">
        <f t="shared" si="327"/>
        <v>34.825817727984791</v>
      </c>
      <c r="H3810" s="105">
        <f t="shared" si="328"/>
        <v>-3.9013965508671866E-3</v>
      </c>
      <c r="I3810" s="101">
        <f>IFERROR(VLOOKUP(E3810,历史数据!AH:AJ,2,),"")</f>
        <v>30.1951177531773</v>
      </c>
      <c r="J3810" s="104">
        <f t="shared" si="329"/>
        <v>0</v>
      </c>
      <c r="K3810" s="104" t="str">
        <f>IFERROR(IF(AND(J3809=$H$2*1,MAX(K$64:K3809)=MAX(L$64:L3809)),MAX(K$64:K3809)+1,""),"")</f>
        <v/>
      </c>
      <c r="L3810" s="104" t="str">
        <f>IFERROR(IF(AND($F3809/INDEX($F$64:$F3810,MATCH(MAX(M$64:M3810),M$64:M3810,0)-1)&lt;(1-$P$2),MAX(K$64:K3810)&gt;MAX(L$64:L3809)),MAX(K$64:K3810),""),"")</f>
        <v/>
      </c>
      <c r="M3810" s="104" t="str">
        <f>IFERROR(IF(E3810="","",IF(K3810&lt;&gt;"",MAX(M$64:M3809)+1,IF(AND($F3809/INDEX($F$64:$F3810,MATCH(MAX(M$64:M3809),M$64:M3809,0)-1)&gt;(1+$O$2),MAX(K$64:K3810)&gt;MAX(L$64:L3809)),MAX(M$64:M3809)+1,""))),"")</f>
        <v/>
      </c>
      <c r="N3810" s="91">
        <f t="shared" si="330"/>
        <v>0</v>
      </c>
      <c r="O3810" s="91" t="str">
        <f>IFERROR(IF(AND(N3809=$H$2*1,MAX(O$64:O3809)=MAX(P$64:P3809)),MAX(O$64:O3809)+1,""),"")</f>
        <v/>
      </c>
      <c r="P3810" s="91" t="str">
        <f>IFERROR(IF(MOD(MAX(Q$64:Q3810),10*MAX(O$64:O3810))&lt;=2,IF(AND(F3809/INDEX($F$64:$F3810,MATCH(MAX(O$64:O3810),O$64:O3810,0)-1)&lt;(1-$P$2),MAX(O$64:O3810)&gt;MAX(P$64:P3809)),MAX(O$64:O3810),""),IF(AND($F3809/INDEX($F$64:$F3810,MATCH(MAX(Q$64:Q3810),Q$64:Q3810,0)-1)&lt;(1-$P$2),MAX(O$64:O3810)&gt;MAX(P$64:P3809)),MAX(O$64:O3810),"")),"")</f>
        <v/>
      </c>
      <c r="Q3810" s="91" t="str">
        <f>IFERROR(IF(E3810="","",IF(O3810&lt;&gt;"",MAX(O$64:O3810)*10+1,IF(AND($F3809/INDEX($F$64:$F3810,MATCH(MAX(Q$64:Q3809),Q$64:Q3809,0)-1)&gt;(1+$O$2),MAX(O$64:O3810)&gt;MAX(P$64:P3809)),MAX(Q$64:Q3809)+1,""))),"")</f>
        <v/>
      </c>
    </row>
    <row r="3811" spans="1:17" x14ac:dyDescent="0.2">
      <c r="A3811" s="13">
        <f>HLOOKUP($E$2,历史数据!$V$3:$AE$5000,ROW(A3809),)</f>
        <v>0</v>
      </c>
      <c r="B3811" s="41">
        <v>42187</v>
      </c>
      <c r="C3811" s="100" t="str">
        <f>IFERROR(IF(A3811&lt;&gt;0,MAX($C$4:C3810)+1,""),"")</f>
        <v/>
      </c>
      <c r="D3811" s="100"/>
      <c r="E3811" s="99">
        <f t="shared" si="331"/>
        <v>42579</v>
      </c>
      <c r="F3811" s="101">
        <f>IFERROR(VLOOKUP(E3811,历史数据!AH:AJ,3,),"")</f>
        <v>28.852822919954502</v>
      </c>
      <c r="G3811" s="101">
        <f t="shared" si="327"/>
        <v>34.697235439753747</v>
      </c>
      <c r="H3811" s="105">
        <f t="shared" si="328"/>
        <v>-3.6921541723834439E-3</v>
      </c>
      <c r="I3811" s="101">
        <f>IFERROR(VLOOKUP(E3811,历史数据!AH:AJ,2,),"")</f>
        <v>28.904950874642701</v>
      </c>
      <c r="J3811" s="104">
        <f t="shared" si="329"/>
        <v>0</v>
      </c>
      <c r="K3811" s="104" t="str">
        <f>IFERROR(IF(AND(J3810=$H$2*1,MAX(K$64:K3810)=MAX(L$64:L3810)),MAX(K$64:K3810)+1,""),"")</f>
        <v/>
      </c>
      <c r="L3811" s="104" t="str">
        <f>IFERROR(IF(AND($F3810/INDEX($F$64:$F3811,MATCH(MAX(M$64:M3811),M$64:M3811,0)-1)&lt;(1-$P$2),MAX(K$64:K3811)&gt;MAX(L$64:L3810)),MAX(K$64:K3811),""),"")</f>
        <v/>
      </c>
      <c r="M3811" s="104" t="str">
        <f>IFERROR(IF(E3811="","",IF(K3811&lt;&gt;"",MAX(M$64:M3810)+1,IF(AND($F3810/INDEX($F$64:$F3811,MATCH(MAX(M$64:M3810),M$64:M3810,0)-1)&gt;(1+$O$2),MAX(K$64:K3811)&gt;MAX(L$64:L3810)),MAX(M$64:M3810)+1,""))),"")</f>
        <v/>
      </c>
      <c r="N3811" s="91">
        <f t="shared" si="330"/>
        <v>0</v>
      </c>
      <c r="O3811" s="91" t="str">
        <f>IFERROR(IF(AND(N3810=$H$2*1,MAX(O$64:O3810)=MAX(P$64:P3810)),MAX(O$64:O3810)+1,""),"")</f>
        <v/>
      </c>
      <c r="P3811" s="91" t="str">
        <f>IFERROR(IF(MOD(MAX(Q$64:Q3811),10*MAX(O$64:O3811))&lt;=2,IF(AND(F3810/INDEX($F$64:$F3811,MATCH(MAX(O$64:O3811),O$64:O3811,0)-1)&lt;(1-$P$2),MAX(O$64:O3811)&gt;MAX(P$64:P3810)),MAX(O$64:O3811),""),IF(AND($F3810/INDEX($F$64:$F3811,MATCH(MAX(Q$64:Q3811),Q$64:Q3811,0)-1)&lt;(1-$P$2),MAX(O$64:O3811)&gt;MAX(P$64:P3810)),MAX(O$64:O3811),"")),"")</f>
        <v/>
      </c>
      <c r="Q3811" s="91" t="str">
        <f>IFERROR(IF(E3811="","",IF(O3811&lt;&gt;"",MAX(O$64:O3811)*10+1,IF(AND($F3810/INDEX($F$64:$F3811,MATCH(MAX(Q$64:Q3810),Q$64:Q3810,0)-1)&gt;(1+$O$2),MAX(O$64:O3811)&gt;MAX(P$64:P3810)),MAX(Q$64:Q3810)+1,""))),"")</f>
        <v/>
      </c>
    </row>
    <row r="3812" spans="1:17" x14ac:dyDescent="0.2">
      <c r="A3812" s="13">
        <f>HLOOKUP($E$2,历史数据!$V$3:$AE$5000,ROW(A3810),)</f>
        <v>0</v>
      </c>
      <c r="B3812" s="41">
        <v>42188</v>
      </c>
      <c r="C3812" s="100" t="str">
        <f>IFERROR(IF(A3812&lt;&gt;0,MAX($C$4:C3811)+1,""),"")</f>
        <v/>
      </c>
      <c r="D3812" s="100"/>
      <c r="E3812" s="99">
        <f t="shared" si="331"/>
        <v>42580</v>
      </c>
      <c r="F3812" s="101">
        <f>IFERROR(VLOOKUP(E3812,历史数据!AH:AJ,3,),"")</f>
        <v>29.074366727379601</v>
      </c>
      <c r="G3812" s="101">
        <f t="shared" si="327"/>
        <v>34.568001552089086</v>
      </c>
      <c r="H3812" s="105">
        <f t="shared" si="328"/>
        <v>-3.7246162706263686E-3</v>
      </c>
      <c r="I3812" s="101">
        <f>IFERROR(VLOOKUP(E3812,历史数据!AH:AJ,2,),"")</f>
        <v>29.0483027500355</v>
      </c>
      <c r="J3812" s="104">
        <f t="shared" si="329"/>
        <v>0</v>
      </c>
      <c r="K3812" s="104" t="str">
        <f>IFERROR(IF(AND(J3811=$H$2*1,MAX(K$64:K3811)=MAX(L$64:L3811)),MAX(K$64:K3811)+1,""),"")</f>
        <v/>
      </c>
      <c r="L3812" s="104" t="str">
        <f>IFERROR(IF(AND($F3811/INDEX($F$64:$F3812,MATCH(MAX(M$64:M3812),M$64:M3812,0)-1)&lt;(1-$P$2),MAX(K$64:K3812)&gt;MAX(L$64:L3811)),MAX(K$64:K3812),""),"")</f>
        <v/>
      </c>
      <c r="M3812" s="104" t="str">
        <f>IFERROR(IF(E3812="","",IF(K3812&lt;&gt;"",MAX(M$64:M3811)+1,IF(AND($F3811/INDEX($F$64:$F3812,MATCH(MAX(M$64:M3811),M$64:M3811,0)-1)&gt;(1+$O$2),MAX(K$64:K3812)&gt;MAX(L$64:L3811)),MAX(M$64:M3811)+1,""))),"")</f>
        <v/>
      </c>
      <c r="N3812" s="91">
        <f t="shared" si="330"/>
        <v>0</v>
      </c>
      <c r="O3812" s="91" t="str">
        <f>IFERROR(IF(AND(N3811=$H$2*1,MAX(O$64:O3811)=MAX(P$64:P3811)),MAX(O$64:O3811)+1,""),"")</f>
        <v/>
      </c>
      <c r="P3812" s="91" t="str">
        <f>IFERROR(IF(MOD(MAX(Q$64:Q3812),10*MAX(O$64:O3812))&lt;=2,IF(AND(F3811/INDEX($F$64:$F3812,MATCH(MAX(O$64:O3812),O$64:O3812,0)-1)&lt;(1-$P$2),MAX(O$64:O3812)&gt;MAX(P$64:P3811)),MAX(O$64:O3812),""),IF(AND($F3811/INDEX($F$64:$F3812,MATCH(MAX(Q$64:Q3812),Q$64:Q3812,0)-1)&lt;(1-$P$2),MAX(O$64:O3812)&gt;MAX(P$64:P3811)),MAX(O$64:O3812),"")),"")</f>
        <v/>
      </c>
      <c r="Q3812" s="91" t="str">
        <f>IFERROR(IF(E3812="","",IF(O3812&lt;&gt;"",MAX(O$64:O3812)*10+1,IF(AND($F3811/INDEX($F$64:$F3812,MATCH(MAX(Q$64:Q3811),Q$64:Q3811,0)-1)&gt;(1+$O$2),MAX(O$64:O3812)&gt;MAX(P$64:P3811)),MAX(Q$64:Q3811)+1,""))),"")</f>
        <v/>
      </c>
    </row>
    <row r="3813" spans="1:17" x14ac:dyDescent="0.2">
      <c r="A3813" s="13">
        <f>HLOOKUP($E$2,历史数据!$V$3:$AE$5000,ROW(A3811),)</f>
        <v>0</v>
      </c>
      <c r="B3813" s="41">
        <v>42191</v>
      </c>
      <c r="C3813" s="100" t="str">
        <f>IFERROR(IF(A3813&lt;&gt;0,MAX($C$4:C3812)+1,""),"")</f>
        <v/>
      </c>
      <c r="D3813" s="100"/>
      <c r="E3813" s="99">
        <f t="shared" si="331"/>
        <v>42583</v>
      </c>
      <c r="F3813" s="101">
        <f>IFERROR(VLOOKUP(E3813,历史数据!AH:AJ,3,),"")</f>
        <v>28.527023203152801</v>
      </c>
      <c r="G3813" s="101">
        <f t="shared" si="327"/>
        <v>34.426604474997163</v>
      </c>
      <c r="H3813" s="105">
        <f t="shared" si="328"/>
        <v>-4.0904035739196543E-3</v>
      </c>
      <c r="I3813" s="101">
        <f>IFERROR(VLOOKUP(E3813,历史数据!AH:AJ,2,),"")</f>
        <v>29.178622636756099</v>
      </c>
      <c r="J3813" s="104">
        <f t="shared" si="329"/>
        <v>0</v>
      </c>
      <c r="K3813" s="104" t="str">
        <f>IFERROR(IF(AND(J3812=$H$2*1,MAX(K$64:K3812)=MAX(L$64:L3812)),MAX(K$64:K3812)+1,""),"")</f>
        <v/>
      </c>
      <c r="L3813" s="104" t="str">
        <f>IFERROR(IF(AND($F3812/INDEX($F$64:$F3813,MATCH(MAX(M$64:M3813),M$64:M3813,0)-1)&lt;(1-$P$2),MAX(K$64:K3813)&gt;MAX(L$64:L3812)),MAX(K$64:K3813),""),"")</f>
        <v/>
      </c>
      <c r="M3813" s="104" t="str">
        <f>IFERROR(IF(E3813="","",IF(K3813&lt;&gt;"",MAX(M$64:M3812)+1,IF(AND($F3812/INDEX($F$64:$F3813,MATCH(MAX(M$64:M3812),M$64:M3812,0)-1)&gt;(1+$O$2),MAX(K$64:K3813)&gt;MAX(L$64:L3812)),MAX(M$64:M3812)+1,""))),"")</f>
        <v/>
      </c>
      <c r="N3813" s="91">
        <f t="shared" si="330"/>
        <v>0</v>
      </c>
      <c r="O3813" s="91" t="str">
        <f>IFERROR(IF(AND(N3812=$H$2*1,MAX(O$64:O3812)=MAX(P$64:P3812)),MAX(O$64:O3812)+1,""),"")</f>
        <v/>
      </c>
      <c r="P3813" s="91" t="str">
        <f>IFERROR(IF(MOD(MAX(Q$64:Q3813),10*MAX(O$64:O3813))&lt;=2,IF(AND(F3812/INDEX($F$64:$F3813,MATCH(MAX(O$64:O3813),O$64:O3813,0)-1)&lt;(1-$P$2),MAX(O$64:O3813)&gt;MAX(P$64:P3812)),MAX(O$64:O3813),""),IF(AND($F3812/INDEX($F$64:$F3813,MATCH(MAX(Q$64:Q3813),Q$64:Q3813,0)-1)&lt;(1-$P$2),MAX(O$64:O3813)&gt;MAX(P$64:P3812)),MAX(O$64:O3813),"")),"")</f>
        <v/>
      </c>
      <c r="Q3813" s="91" t="str">
        <f>IFERROR(IF(E3813="","",IF(O3813&lt;&gt;"",MAX(O$64:O3813)*10+1,IF(AND($F3812/INDEX($F$64:$F3813,MATCH(MAX(Q$64:Q3812),Q$64:Q3812,0)-1)&gt;(1+$O$2),MAX(O$64:O3813)&gt;MAX(P$64:P3812)),MAX(Q$64:Q3812)+1,""))),"")</f>
        <v/>
      </c>
    </row>
    <row r="3814" spans="1:17" x14ac:dyDescent="0.2">
      <c r="A3814" s="13">
        <f>HLOOKUP($E$2,历史数据!$V$3:$AE$5000,ROW(A3812),)</f>
        <v>0</v>
      </c>
      <c r="B3814" s="41">
        <v>42192</v>
      </c>
      <c r="C3814" s="100" t="str">
        <f>IFERROR(IF(A3814&lt;&gt;0,MAX($C$4:C3813)+1,""),"")</f>
        <v/>
      </c>
      <c r="D3814" s="100"/>
      <c r="E3814" s="99">
        <f t="shared" si="331"/>
        <v>42584</v>
      </c>
      <c r="F3814" s="101">
        <f>IFERROR(VLOOKUP(E3814,历史数据!AH:AJ,3,),"")</f>
        <v>29.0352707613634</v>
      </c>
      <c r="G3814" s="101">
        <f t="shared" si="327"/>
        <v>34.262835817351529</v>
      </c>
      <c r="H3814" s="105">
        <f t="shared" si="328"/>
        <v>-4.7570377660850482E-3</v>
      </c>
      <c r="I3814" s="101">
        <f>IFERROR(VLOOKUP(E3814,历史数据!AH:AJ,2,),"")</f>
        <v>28.474895248464598</v>
      </c>
      <c r="J3814" s="104">
        <f t="shared" si="329"/>
        <v>0</v>
      </c>
      <c r="K3814" s="104" t="str">
        <f>IFERROR(IF(AND(J3813=$H$2*1,MAX(K$64:K3813)=MAX(L$64:L3813)),MAX(K$64:K3813)+1,""),"")</f>
        <v/>
      </c>
      <c r="L3814" s="104" t="str">
        <f>IFERROR(IF(AND($F3813/INDEX($F$64:$F3814,MATCH(MAX(M$64:M3814),M$64:M3814,0)-1)&lt;(1-$P$2),MAX(K$64:K3814)&gt;MAX(L$64:L3813)),MAX(K$64:K3814),""),"")</f>
        <v/>
      </c>
      <c r="M3814" s="104" t="str">
        <f>IFERROR(IF(E3814="","",IF(K3814&lt;&gt;"",MAX(M$64:M3813)+1,IF(AND($F3813/INDEX($F$64:$F3814,MATCH(MAX(M$64:M3813),M$64:M3813,0)-1)&gt;(1+$O$2),MAX(K$64:K3814)&gt;MAX(L$64:L3813)),MAX(M$64:M3813)+1,""))),"")</f>
        <v/>
      </c>
      <c r="N3814" s="91">
        <f t="shared" si="330"/>
        <v>0</v>
      </c>
      <c r="O3814" s="91" t="str">
        <f>IFERROR(IF(AND(N3813=$H$2*1,MAX(O$64:O3813)=MAX(P$64:P3813)),MAX(O$64:O3813)+1,""),"")</f>
        <v/>
      </c>
      <c r="P3814" s="91" t="str">
        <f>IFERROR(IF(MOD(MAX(Q$64:Q3814),10*MAX(O$64:O3814))&lt;=2,IF(AND(F3813/INDEX($F$64:$F3814,MATCH(MAX(O$64:O3814),O$64:O3814,0)-1)&lt;(1-$P$2),MAX(O$64:O3814)&gt;MAX(P$64:P3813)),MAX(O$64:O3814),""),IF(AND($F3813/INDEX($F$64:$F3814,MATCH(MAX(Q$64:Q3814),Q$64:Q3814,0)-1)&lt;(1-$P$2),MAX(O$64:O3814)&gt;MAX(P$64:P3813)),MAX(O$64:O3814),"")),"")</f>
        <v/>
      </c>
      <c r="Q3814" s="91" t="str">
        <f>IFERROR(IF(E3814="","",IF(O3814&lt;&gt;"",MAX(O$64:O3814)*10+1,IF(AND($F3813/INDEX($F$64:$F3814,MATCH(MAX(Q$64:Q3813),Q$64:Q3813,0)-1)&gt;(1+$O$2),MAX(O$64:O3814)&gt;MAX(P$64:P3813)),MAX(Q$64:Q3813)+1,""))),"")</f>
        <v/>
      </c>
    </row>
    <row r="3815" spans="1:17" x14ac:dyDescent="0.2">
      <c r="A3815" s="13">
        <f>HLOOKUP($E$2,历史数据!$V$3:$AE$5000,ROW(A3813),)</f>
        <v>0</v>
      </c>
      <c r="B3815" s="41">
        <v>42193</v>
      </c>
      <c r="C3815" s="100" t="str">
        <f>IFERROR(IF(A3815&lt;&gt;0,MAX($C$4:C3814)+1,""),"")</f>
        <v/>
      </c>
      <c r="D3815" s="100"/>
      <c r="E3815" s="99">
        <f t="shared" si="331"/>
        <v>42585</v>
      </c>
      <c r="F3815" s="101">
        <f>IFERROR(VLOOKUP(E3815,历史数据!AH:AJ,3,),"")</f>
        <v>30.103893832472799</v>
      </c>
      <c r="G3815" s="101">
        <f t="shared" si="327"/>
        <v>34.098632760083497</v>
      </c>
      <c r="H3815" s="105">
        <f t="shared" si="328"/>
        <v>-4.7924537870527306E-3</v>
      </c>
      <c r="I3815" s="101">
        <f>IFERROR(VLOOKUP(E3815,历史数据!AH:AJ,2,),"")</f>
        <v>28.917982863314801</v>
      </c>
      <c r="J3815" s="104">
        <f t="shared" si="329"/>
        <v>0</v>
      </c>
      <c r="K3815" s="104" t="str">
        <f>IFERROR(IF(AND(J3814=$H$2*1,MAX(K$64:K3814)=MAX(L$64:L3814)),MAX(K$64:K3814)+1,""),"")</f>
        <v/>
      </c>
      <c r="L3815" s="104" t="str">
        <f>IFERROR(IF(AND($F3814/INDEX($F$64:$F3815,MATCH(MAX(M$64:M3815),M$64:M3815,0)-1)&lt;(1-$P$2),MAX(K$64:K3815)&gt;MAX(L$64:L3814)),MAX(K$64:K3815),""),"")</f>
        <v/>
      </c>
      <c r="M3815" s="104" t="str">
        <f>IFERROR(IF(E3815="","",IF(K3815&lt;&gt;"",MAX(M$64:M3814)+1,IF(AND($F3814/INDEX($F$64:$F3815,MATCH(MAX(M$64:M3814),M$64:M3814,0)-1)&gt;(1+$O$2),MAX(K$64:K3815)&gt;MAX(L$64:L3814)),MAX(M$64:M3814)+1,""))),"")</f>
        <v/>
      </c>
      <c r="N3815" s="91">
        <f t="shared" si="330"/>
        <v>0</v>
      </c>
      <c r="O3815" s="91" t="str">
        <f>IFERROR(IF(AND(N3814=$H$2*1,MAX(O$64:O3814)=MAX(P$64:P3814)),MAX(O$64:O3814)+1,""),"")</f>
        <v/>
      </c>
      <c r="P3815" s="91" t="str">
        <f>IFERROR(IF(MOD(MAX(Q$64:Q3815),10*MAX(O$64:O3815))&lt;=2,IF(AND(F3814/INDEX($F$64:$F3815,MATCH(MAX(O$64:O3815),O$64:O3815,0)-1)&lt;(1-$P$2),MAX(O$64:O3815)&gt;MAX(P$64:P3814)),MAX(O$64:O3815),""),IF(AND($F3814/INDEX($F$64:$F3815,MATCH(MAX(Q$64:Q3815),Q$64:Q3815,0)-1)&lt;(1-$P$2),MAX(O$64:O3815)&gt;MAX(P$64:P3814)),MAX(O$64:O3815),"")),"")</f>
        <v/>
      </c>
      <c r="Q3815" s="91" t="str">
        <f>IFERROR(IF(E3815="","",IF(O3815&lt;&gt;"",MAX(O$64:O3815)*10+1,IF(AND($F3814/INDEX($F$64:$F3815,MATCH(MAX(Q$64:Q3814),Q$64:Q3814,0)-1)&gt;(1+$O$2),MAX(O$64:O3815)&gt;MAX(P$64:P3814)),MAX(Q$64:Q3814)+1,""))),"")</f>
        <v/>
      </c>
    </row>
    <row r="3816" spans="1:17" x14ac:dyDescent="0.2">
      <c r="A3816" s="13">
        <f>HLOOKUP($E$2,历史数据!$V$3:$AE$5000,ROW(A3814),)</f>
        <v>0</v>
      </c>
      <c r="B3816" s="41">
        <v>42194</v>
      </c>
      <c r="C3816" s="100" t="str">
        <f>IFERROR(IF(A3816&lt;&gt;0,MAX($C$4:C3815)+1,""),"")</f>
        <v/>
      </c>
      <c r="D3816" s="100"/>
      <c r="E3816" s="99">
        <f t="shared" si="331"/>
        <v>42586</v>
      </c>
      <c r="F3816" s="101">
        <f>IFERROR(VLOOKUP(E3816,历史数据!AH:AJ,3,),"")</f>
        <v>30.924909118813002</v>
      </c>
      <c r="G3816" s="101">
        <f t="shared" si="327"/>
        <v>33.959407681103592</v>
      </c>
      <c r="H3816" s="105">
        <f t="shared" si="328"/>
        <v>-4.0830105992661903E-3</v>
      </c>
      <c r="I3816" s="101">
        <f>IFERROR(VLOOKUP(E3816,历史数据!AH:AJ,2,),"")</f>
        <v>30.090861843800798</v>
      </c>
      <c r="J3816" s="104">
        <f t="shared" si="329"/>
        <v>0</v>
      </c>
      <c r="K3816" s="104" t="str">
        <f>IFERROR(IF(AND(J3815=$H$2*1,MAX(K$64:K3815)=MAX(L$64:L3815)),MAX(K$64:K3815)+1,""),"")</f>
        <v/>
      </c>
      <c r="L3816" s="104" t="str">
        <f>IFERROR(IF(AND($F3815/INDEX($F$64:$F3816,MATCH(MAX(M$64:M3816),M$64:M3816,0)-1)&lt;(1-$P$2),MAX(K$64:K3816)&gt;MAX(L$64:L3815)),MAX(K$64:K3816),""),"")</f>
        <v/>
      </c>
      <c r="M3816" s="104" t="str">
        <f>IFERROR(IF(E3816="","",IF(K3816&lt;&gt;"",MAX(M$64:M3815)+1,IF(AND($F3815/INDEX($F$64:$F3816,MATCH(MAX(M$64:M3815),M$64:M3815,0)-1)&gt;(1+$O$2),MAX(K$64:K3816)&gt;MAX(L$64:L3815)),MAX(M$64:M3815)+1,""))),"")</f>
        <v/>
      </c>
      <c r="N3816" s="91">
        <f t="shared" si="330"/>
        <v>0</v>
      </c>
      <c r="O3816" s="91" t="str">
        <f>IFERROR(IF(AND(N3815=$H$2*1,MAX(O$64:O3815)=MAX(P$64:P3815)),MAX(O$64:O3815)+1,""),"")</f>
        <v/>
      </c>
      <c r="P3816" s="91" t="str">
        <f>IFERROR(IF(MOD(MAX(Q$64:Q3816),10*MAX(O$64:O3816))&lt;=2,IF(AND(F3815/INDEX($F$64:$F3816,MATCH(MAX(O$64:O3816),O$64:O3816,0)-1)&lt;(1-$P$2),MAX(O$64:O3816)&gt;MAX(P$64:P3815)),MAX(O$64:O3816),""),IF(AND($F3815/INDEX($F$64:$F3816,MATCH(MAX(Q$64:Q3816),Q$64:Q3816,0)-1)&lt;(1-$P$2),MAX(O$64:O3816)&gt;MAX(P$64:P3815)),MAX(O$64:O3816),"")),"")</f>
        <v/>
      </c>
      <c r="Q3816" s="91" t="str">
        <f>IFERROR(IF(E3816="","",IF(O3816&lt;&gt;"",MAX(O$64:O3816)*10+1,IF(AND($F3815/INDEX($F$64:$F3816,MATCH(MAX(Q$64:Q3815),Q$64:Q3815,0)-1)&gt;(1+$O$2),MAX(O$64:O3816)&gt;MAX(P$64:P3815)),MAX(Q$64:Q3815)+1,""))),"")</f>
        <v/>
      </c>
    </row>
    <row r="3817" spans="1:17" x14ac:dyDescent="0.2">
      <c r="A3817" s="13">
        <f>HLOOKUP($E$2,历史数据!$V$3:$AE$5000,ROW(A3815),)</f>
        <v>0</v>
      </c>
      <c r="B3817" s="41">
        <v>42195</v>
      </c>
      <c r="C3817" s="100" t="str">
        <f>IFERROR(IF(A3817&lt;&gt;0,MAX($C$4:C3816)+1,""),"")</f>
        <v/>
      </c>
      <c r="D3817" s="100"/>
      <c r="E3817" s="99">
        <f t="shared" si="331"/>
        <v>42587</v>
      </c>
      <c r="F3817" s="101">
        <f>IFERROR(VLOOKUP(E3817,历史数据!AH:AJ,3,),"")</f>
        <v>31.094324971549799</v>
      </c>
      <c r="G3817" s="101">
        <f t="shared" si="327"/>
        <v>33.790209028177927</v>
      </c>
      <c r="H3817" s="105">
        <f t="shared" si="328"/>
        <v>-4.982379389962488E-3</v>
      </c>
      <c r="I3817" s="101">
        <f>IFERROR(VLOOKUP(E3817,历史数据!AH:AJ,2,),"")</f>
        <v>30.924909118813002</v>
      </c>
      <c r="J3817" s="104">
        <f t="shared" si="329"/>
        <v>0</v>
      </c>
      <c r="K3817" s="104" t="str">
        <f>IFERROR(IF(AND(J3816=$H$2*1,MAX(K$64:K3816)=MAX(L$64:L3816)),MAX(K$64:K3816)+1,""),"")</f>
        <v/>
      </c>
      <c r="L3817" s="104" t="str">
        <f>IFERROR(IF(AND($F3816/INDEX($F$64:$F3817,MATCH(MAX(M$64:M3817),M$64:M3817,0)-1)&lt;(1-$P$2),MAX(K$64:K3817)&gt;MAX(L$64:L3816)),MAX(K$64:K3817),""),"")</f>
        <v/>
      </c>
      <c r="M3817" s="104" t="str">
        <f>IFERROR(IF(E3817="","",IF(K3817&lt;&gt;"",MAX(M$64:M3816)+1,IF(AND($F3816/INDEX($F$64:$F3817,MATCH(MAX(M$64:M3816),M$64:M3816,0)-1)&gt;(1+$O$2),MAX(K$64:K3817)&gt;MAX(L$64:L3816)),MAX(M$64:M3816)+1,""))),"")</f>
        <v/>
      </c>
      <c r="N3817" s="91">
        <f t="shared" si="330"/>
        <v>0</v>
      </c>
      <c r="O3817" s="91" t="str">
        <f>IFERROR(IF(AND(N3816=$H$2*1,MAX(O$64:O3816)=MAX(P$64:P3816)),MAX(O$64:O3816)+1,""),"")</f>
        <v/>
      </c>
      <c r="P3817" s="91" t="str">
        <f>IFERROR(IF(MOD(MAX(Q$64:Q3817),10*MAX(O$64:O3817))&lt;=2,IF(AND(F3816/INDEX($F$64:$F3817,MATCH(MAX(O$64:O3817),O$64:O3817,0)-1)&lt;(1-$P$2),MAX(O$64:O3817)&gt;MAX(P$64:P3816)),MAX(O$64:O3817),""),IF(AND($F3816/INDEX($F$64:$F3817,MATCH(MAX(Q$64:Q3817),Q$64:Q3817,0)-1)&lt;(1-$P$2),MAX(O$64:O3817)&gt;MAX(P$64:P3816)),MAX(O$64:O3817),"")),"")</f>
        <v/>
      </c>
      <c r="Q3817" s="91" t="str">
        <f>IFERROR(IF(E3817="","",IF(O3817&lt;&gt;"",MAX(O$64:O3817)*10+1,IF(AND($F3816/INDEX($F$64:$F3817,MATCH(MAX(Q$64:Q3816),Q$64:Q3816,0)-1)&gt;(1+$O$2),MAX(O$64:O3817)&gt;MAX(P$64:P3816)),MAX(Q$64:Q3816)+1,""))),"")</f>
        <v/>
      </c>
    </row>
    <row r="3818" spans="1:17" x14ac:dyDescent="0.2">
      <c r="A3818" s="13">
        <f>HLOOKUP($E$2,历史数据!$V$3:$AE$5000,ROW(A3816),)</f>
        <v>0</v>
      </c>
      <c r="B3818" s="41">
        <v>42198</v>
      </c>
      <c r="C3818" s="100" t="str">
        <f>IFERROR(IF(A3818&lt;&gt;0,MAX($C$4:C3817)+1,""),"")</f>
        <v/>
      </c>
      <c r="D3818" s="100"/>
      <c r="E3818" s="99">
        <f t="shared" si="331"/>
        <v>42590</v>
      </c>
      <c r="F3818" s="101">
        <f>IFERROR(VLOOKUP(E3818,历史数据!AH:AJ,3,),"")</f>
        <v>31.367996733663201</v>
      </c>
      <c r="G3818" s="101">
        <f t="shared" si="327"/>
        <v>33.600593592999367</v>
      </c>
      <c r="H3818" s="105">
        <f t="shared" si="328"/>
        <v>-5.6115496361812678E-3</v>
      </c>
      <c r="I3818" s="101">
        <f>IFERROR(VLOOKUP(E3818,历史数据!AH:AJ,2,),"")</f>
        <v>31.1334209375661</v>
      </c>
      <c r="J3818" s="104">
        <f t="shared" si="329"/>
        <v>0</v>
      </c>
      <c r="K3818" s="104" t="str">
        <f>IFERROR(IF(AND(J3817=$H$2*1,MAX(K$64:K3817)=MAX(L$64:L3817)),MAX(K$64:K3817)+1,""),"")</f>
        <v/>
      </c>
      <c r="L3818" s="104" t="str">
        <f>IFERROR(IF(AND($F3817/INDEX($F$64:$F3818,MATCH(MAX(M$64:M3818),M$64:M3818,0)-1)&lt;(1-$P$2),MAX(K$64:K3818)&gt;MAX(L$64:L3817)),MAX(K$64:K3818),""),"")</f>
        <v/>
      </c>
      <c r="M3818" s="104" t="str">
        <f>IFERROR(IF(E3818="","",IF(K3818&lt;&gt;"",MAX(M$64:M3817)+1,IF(AND($F3817/INDEX($F$64:$F3818,MATCH(MAX(M$64:M3817),M$64:M3817,0)-1)&gt;(1+$O$2),MAX(K$64:K3818)&gt;MAX(L$64:L3817)),MAX(M$64:M3817)+1,""))),"")</f>
        <v/>
      </c>
      <c r="N3818" s="91">
        <f t="shared" si="330"/>
        <v>0</v>
      </c>
      <c r="O3818" s="91" t="str">
        <f>IFERROR(IF(AND(N3817=$H$2*1,MAX(O$64:O3817)=MAX(P$64:P3817)),MAX(O$64:O3817)+1,""),"")</f>
        <v/>
      </c>
      <c r="P3818" s="91" t="str">
        <f>IFERROR(IF(MOD(MAX(Q$64:Q3818),10*MAX(O$64:O3818))&lt;=2,IF(AND(F3817/INDEX($F$64:$F3818,MATCH(MAX(O$64:O3818),O$64:O3818,0)-1)&lt;(1-$P$2),MAX(O$64:O3818)&gt;MAX(P$64:P3817)),MAX(O$64:O3818),""),IF(AND($F3817/INDEX($F$64:$F3818,MATCH(MAX(Q$64:Q3818),Q$64:Q3818,0)-1)&lt;(1-$P$2),MAX(O$64:O3818)&gt;MAX(P$64:P3817)),MAX(O$64:O3818),"")),"")</f>
        <v/>
      </c>
      <c r="Q3818" s="91" t="str">
        <f>IFERROR(IF(E3818="","",IF(O3818&lt;&gt;"",MAX(O$64:O3818)*10+1,IF(AND($F3817/INDEX($F$64:$F3818,MATCH(MAX(Q$64:Q3817),Q$64:Q3817,0)-1)&gt;(1+$O$2),MAX(O$64:O3818)&gt;MAX(P$64:P3817)),MAX(Q$64:Q3817)+1,""))),"")</f>
        <v/>
      </c>
    </row>
    <row r="3819" spans="1:17" x14ac:dyDescent="0.2">
      <c r="A3819" s="13">
        <f>HLOOKUP($E$2,历史数据!$V$3:$AE$5000,ROW(A3817),)</f>
        <v>0</v>
      </c>
      <c r="B3819" s="41">
        <v>42199</v>
      </c>
      <c r="C3819" s="100" t="str">
        <f>IFERROR(IF(A3819&lt;&gt;0,MAX($C$4:C3818)+1,""),"")</f>
        <v/>
      </c>
      <c r="D3819" s="100"/>
      <c r="E3819" s="99">
        <f t="shared" si="331"/>
        <v>42591</v>
      </c>
      <c r="F3819" s="101">
        <f>IFERROR(VLOOKUP(E3819,历史数据!AH:AJ,3,),"")</f>
        <v>31.394060711007398</v>
      </c>
      <c r="G3819" s="101">
        <f t="shared" si="327"/>
        <v>33.409240559331195</v>
      </c>
      <c r="H3819" s="105">
        <f t="shared" si="328"/>
        <v>-5.694930154687472E-3</v>
      </c>
      <c r="I3819" s="101">
        <f>IFERROR(VLOOKUP(E3819,历史数据!AH:AJ,2,),"")</f>
        <v>31.211612869598401</v>
      </c>
      <c r="J3819" s="104">
        <f t="shared" si="329"/>
        <v>0</v>
      </c>
      <c r="K3819" s="104" t="str">
        <f>IFERROR(IF(AND(J3818=$H$2*1,MAX(K$64:K3818)=MAX(L$64:L3818)),MAX(K$64:K3818)+1,""),"")</f>
        <v/>
      </c>
      <c r="L3819" s="104" t="str">
        <f>IFERROR(IF(AND($F3818/INDEX($F$64:$F3819,MATCH(MAX(M$64:M3819),M$64:M3819,0)-1)&lt;(1-$P$2),MAX(K$64:K3819)&gt;MAX(L$64:L3818)),MAX(K$64:K3819),""),"")</f>
        <v/>
      </c>
      <c r="M3819" s="104" t="str">
        <f>IFERROR(IF(E3819="","",IF(K3819&lt;&gt;"",MAX(M$64:M3818)+1,IF(AND($F3818/INDEX($F$64:$F3819,MATCH(MAX(M$64:M3818),M$64:M3818,0)-1)&gt;(1+$O$2),MAX(K$64:K3819)&gt;MAX(L$64:L3818)),MAX(M$64:M3818)+1,""))),"")</f>
        <v/>
      </c>
      <c r="N3819" s="91">
        <f t="shared" si="330"/>
        <v>0</v>
      </c>
      <c r="O3819" s="91" t="str">
        <f>IFERROR(IF(AND(N3818=$H$2*1,MAX(O$64:O3818)=MAX(P$64:P3818)),MAX(O$64:O3818)+1,""),"")</f>
        <v/>
      </c>
      <c r="P3819" s="91" t="str">
        <f>IFERROR(IF(MOD(MAX(Q$64:Q3819),10*MAX(O$64:O3819))&lt;=2,IF(AND(F3818/INDEX($F$64:$F3819,MATCH(MAX(O$64:O3819),O$64:O3819,0)-1)&lt;(1-$P$2),MAX(O$64:O3819)&gt;MAX(P$64:P3818)),MAX(O$64:O3819),""),IF(AND($F3818/INDEX($F$64:$F3819,MATCH(MAX(Q$64:Q3819),Q$64:Q3819,0)-1)&lt;(1-$P$2),MAX(O$64:O3819)&gt;MAX(P$64:P3818)),MAX(O$64:O3819),"")),"")</f>
        <v/>
      </c>
      <c r="Q3819" s="91" t="str">
        <f>IFERROR(IF(E3819="","",IF(O3819&lt;&gt;"",MAX(O$64:O3819)*10+1,IF(AND($F3818/INDEX($F$64:$F3819,MATCH(MAX(Q$64:Q3818),Q$64:Q3818,0)-1)&gt;(1+$O$2),MAX(O$64:O3819)&gt;MAX(P$64:P3818)),MAX(Q$64:Q3818)+1,""))),"")</f>
        <v/>
      </c>
    </row>
    <row r="3820" spans="1:17" x14ac:dyDescent="0.2">
      <c r="A3820" s="13">
        <f>HLOOKUP($E$2,历史数据!$V$3:$AE$5000,ROW(A3818),)</f>
        <v>0</v>
      </c>
      <c r="B3820" s="41">
        <v>42200</v>
      </c>
      <c r="C3820" s="100" t="str">
        <f>IFERROR(IF(A3820&lt;&gt;0,MAX($C$4:C3819)+1,""),"")</f>
        <v/>
      </c>
      <c r="D3820" s="100"/>
      <c r="E3820" s="99">
        <f t="shared" si="331"/>
        <v>42592</v>
      </c>
      <c r="F3820" s="101">
        <f>IFERROR(VLOOKUP(E3820,历史数据!AH:AJ,3,),"")</f>
        <v>30.468789515290698</v>
      </c>
      <c r="G3820" s="101">
        <f t="shared" si="327"/>
        <v>33.202466339067733</v>
      </c>
      <c r="H3820" s="105">
        <f t="shared" si="328"/>
        <v>-6.1891326112681888E-3</v>
      </c>
      <c r="I3820" s="101">
        <f>IFERROR(VLOOKUP(E3820,历史数据!AH:AJ,2,),"")</f>
        <v>31.289804801630801</v>
      </c>
      <c r="J3820" s="104">
        <f t="shared" si="329"/>
        <v>0</v>
      </c>
      <c r="K3820" s="104" t="str">
        <f>IFERROR(IF(AND(J3819=$H$2*1,MAX(K$64:K3819)=MAX(L$64:L3819)),MAX(K$64:K3819)+1,""),"")</f>
        <v/>
      </c>
      <c r="L3820" s="104" t="str">
        <f>IFERROR(IF(AND($F3819/INDEX($F$64:$F3820,MATCH(MAX(M$64:M3820),M$64:M3820,0)-1)&lt;(1-$P$2),MAX(K$64:K3820)&gt;MAX(L$64:L3819)),MAX(K$64:K3820),""),"")</f>
        <v/>
      </c>
      <c r="M3820" s="104" t="str">
        <f>IFERROR(IF(E3820="","",IF(K3820&lt;&gt;"",MAX(M$64:M3819)+1,IF(AND($F3819/INDEX($F$64:$F3820,MATCH(MAX(M$64:M3819),M$64:M3819,0)-1)&gt;(1+$O$2),MAX(K$64:K3820)&gt;MAX(L$64:L3819)),MAX(M$64:M3819)+1,""))),"")</f>
        <v/>
      </c>
      <c r="N3820" s="91">
        <f t="shared" si="330"/>
        <v>0</v>
      </c>
      <c r="O3820" s="91" t="str">
        <f>IFERROR(IF(AND(N3819=$H$2*1,MAX(O$64:O3819)=MAX(P$64:P3819)),MAX(O$64:O3819)+1,""),"")</f>
        <v/>
      </c>
      <c r="P3820" s="91" t="str">
        <f>IFERROR(IF(MOD(MAX(Q$64:Q3820),10*MAX(O$64:O3820))&lt;=2,IF(AND(F3819/INDEX($F$64:$F3820,MATCH(MAX(O$64:O3820),O$64:O3820,0)-1)&lt;(1-$P$2),MAX(O$64:O3820)&gt;MAX(P$64:P3819)),MAX(O$64:O3820),""),IF(AND($F3819/INDEX($F$64:$F3820,MATCH(MAX(Q$64:Q3820),Q$64:Q3820,0)-1)&lt;(1-$P$2),MAX(O$64:O3820)&gt;MAX(P$64:P3819)),MAX(O$64:O3820),"")),"")</f>
        <v/>
      </c>
      <c r="Q3820" s="91" t="str">
        <f>IFERROR(IF(E3820="","",IF(O3820&lt;&gt;"",MAX(O$64:O3820)*10+1,IF(AND($F3819/INDEX($F$64:$F3820,MATCH(MAX(Q$64:Q3819),Q$64:Q3819,0)-1)&gt;(1+$O$2),MAX(O$64:O3820)&gt;MAX(P$64:P3819)),MAX(Q$64:Q3819)+1,""))),"")</f>
        <v/>
      </c>
    </row>
    <row r="3821" spans="1:17" x14ac:dyDescent="0.2">
      <c r="A3821" s="13">
        <f>HLOOKUP($E$2,历史数据!$V$3:$AE$5000,ROW(A3819),)</f>
        <v>0</v>
      </c>
      <c r="B3821" s="41">
        <v>42201</v>
      </c>
      <c r="C3821" s="100" t="str">
        <f>IFERROR(IF(A3821&lt;&gt;0,MAX($C$4:C3820)+1,""),"")</f>
        <v/>
      </c>
      <c r="D3821" s="100"/>
      <c r="E3821" s="99">
        <f t="shared" si="331"/>
        <v>42593</v>
      </c>
      <c r="F3821" s="101">
        <f>IFERROR(VLOOKUP(E3821,历史数据!AH:AJ,3,),"")</f>
        <v>30.247245707865599</v>
      </c>
      <c r="G3821" s="101">
        <f t="shared" si="327"/>
        <v>33.023928094260434</v>
      </c>
      <c r="H3821" s="105">
        <f t="shared" si="328"/>
        <v>-5.3772585139924001E-3</v>
      </c>
      <c r="I3821" s="101">
        <f>IFERROR(VLOOKUP(E3821,历史数据!AH:AJ,2,),"")</f>
        <v>30.169053775833198</v>
      </c>
      <c r="J3821" s="104">
        <f t="shared" si="329"/>
        <v>0</v>
      </c>
      <c r="K3821" s="104" t="str">
        <f>IFERROR(IF(AND(J3820=$H$2*1,MAX(K$64:K3820)=MAX(L$64:L3820)),MAX(K$64:K3820)+1,""),"")</f>
        <v/>
      </c>
      <c r="L3821" s="104" t="str">
        <f>IFERROR(IF(AND($F3820/INDEX($F$64:$F3821,MATCH(MAX(M$64:M3821),M$64:M3821,0)-1)&lt;(1-$P$2),MAX(K$64:K3821)&gt;MAX(L$64:L3820)),MAX(K$64:K3821),""),"")</f>
        <v/>
      </c>
      <c r="M3821" s="104" t="str">
        <f>IFERROR(IF(E3821="","",IF(K3821&lt;&gt;"",MAX(M$64:M3820)+1,IF(AND($F3820/INDEX($F$64:$F3821,MATCH(MAX(M$64:M3820),M$64:M3820,0)-1)&gt;(1+$O$2),MAX(K$64:K3821)&gt;MAX(L$64:L3820)),MAX(M$64:M3820)+1,""))),"")</f>
        <v/>
      </c>
      <c r="N3821" s="91">
        <f t="shared" si="330"/>
        <v>0</v>
      </c>
      <c r="O3821" s="91" t="str">
        <f>IFERROR(IF(AND(N3820=$H$2*1,MAX(O$64:O3820)=MAX(P$64:P3820)),MAX(O$64:O3820)+1,""),"")</f>
        <v/>
      </c>
      <c r="P3821" s="91" t="str">
        <f>IFERROR(IF(MOD(MAX(Q$64:Q3821),10*MAX(O$64:O3821))&lt;=2,IF(AND(F3820/INDEX($F$64:$F3821,MATCH(MAX(O$64:O3821),O$64:O3821,0)-1)&lt;(1-$P$2),MAX(O$64:O3821)&gt;MAX(P$64:P3820)),MAX(O$64:O3821),""),IF(AND($F3820/INDEX($F$64:$F3821,MATCH(MAX(Q$64:Q3821),Q$64:Q3821,0)-1)&lt;(1-$P$2),MAX(O$64:O3821)&gt;MAX(P$64:P3820)),MAX(O$64:O3821),"")),"")</f>
        <v/>
      </c>
      <c r="Q3821" s="91" t="str">
        <f>IFERROR(IF(E3821="","",IF(O3821&lt;&gt;"",MAX(O$64:O3821)*10+1,IF(AND($F3820/INDEX($F$64:$F3821,MATCH(MAX(Q$64:Q3820),Q$64:Q3820,0)-1)&gt;(1+$O$2),MAX(O$64:O3821)&gt;MAX(P$64:P3820)),MAX(Q$64:Q3820)+1,""))),"")</f>
        <v/>
      </c>
    </row>
    <row r="3822" spans="1:17" x14ac:dyDescent="0.2">
      <c r="A3822" s="13">
        <f>HLOOKUP($E$2,历史数据!$V$3:$AE$5000,ROW(A3820),)</f>
        <v>0</v>
      </c>
      <c r="B3822" s="41">
        <v>42202</v>
      </c>
      <c r="C3822" s="100" t="str">
        <f>IFERROR(IF(A3822&lt;&gt;0,MAX($C$4:C3821)+1,""),"")</f>
        <v/>
      </c>
      <c r="D3822" s="100"/>
      <c r="E3822" s="99">
        <f t="shared" si="331"/>
        <v>42594</v>
      </c>
      <c r="F3822" s="101">
        <f>IFERROR(VLOOKUP(E3822,历史数据!AH:AJ,3,),"")</f>
        <v>30.520917469978901</v>
      </c>
      <c r="G3822" s="101">
        <f t="shared" si="327"/>
        <v>32.881445018112515</v>
      </c>
      <c r="H3822" s="105">
        <f t="shared" si="328"/>
        <v>-4.3145405277418281E-3</v>
      </c>
      <c r="I3822" s="101">
        <f>IFERROR(VLOOKUP(E3822,历史数据!AH:AJ,2,),"")</f>
        <v>30.234213719193502</v>
      </c>
      <c r="J3822" s="104">
        <f t="shared" si="329"/>
        <v>0</v>
      </c>
      <c r="K3822" s="104" t="str">
        <f>IFERROR(IF(AND(J3821=$H$2*1,MAX(K$64:K3821)=MAX(L$64:L3821)),MAX(K$64:K3821)+1,""),"")</f>
        <v/>
      </c>
      <c r="L3822" s="104" t="str">
        <f>IFERROR(IF(AND($F3821/INDEX($F$64:$F3822,MATCH(MAX(M$64:M3822),M$64:M3822,0)-1)&lt;(1-$P$2),MAX(K$64:K3822)&gt;MAX(L$64:L3821)),MAX(K$64:K3822),""),"")</f>
        <v/>
      </c>
      <c r="M3822" s="104" t="str">
        <f>IFERROR(IF(E3822="","",IF(K3822&lt;&gt;"",MAX(M$64:M3821)+1,IF(AND($F3821/INDEX($F$64:$F3822,MATCH(MAX(M$64:M3821),M$64:M3821,0)-1)&gt;(1+$O$2),MAX(K$64:K3822)&gt;MAX(L$64:L3821)),MAX(M$64:M3821)+1,""))),"")</f>
        <v/>
      </c>
      <c r="N3822" s="91">
        <f t="shared" si="330"/>
        <v>0</v>
      </c>
      <c r="O3822" s="91" t="str">
        <f>IFERROR(IF(AND(N3821=$H$2*1,MAX(O$64:O3821)=MAX(P$64:P3821)),MAX(O$64:O3821)+1,""),"")</f>
        <v/>
      </c>
      <c r="P3822" s="91" t="str">
        <f>IFERROR(IF(MOD(MAX(Q$64:Q3822),10*MAX(O$64:O3822))&lt;=2,IF(AND(F3821/INDEX($F$64:$F3822,MATCH(MAX(O$64:O3822),O$64:O3822,0)-1)&lt;(1-$P$2),MAX(O$64:O3822)&gt;MAX(P$64:P3821)),MAX(O$64:O3822),""),IF(AND($F3821/INDEX($F$64:$F3822,MATCH(MAX(Q$64:Q3822),Q$64:Q3822,0)-1)&lt;(1-$P$2),MAX(O$64:O3822)&gt;MAX(P$64:P3821)),MAX(O$64:O3822),"")),"")</f>
        <v/>
      </c>
      <c r="Q3822" s="91" t="str">
        <f>IFERROR(IF(E3822="","",IF(O3822&lt;&gt;"",MAX(O$64:O3822)*10+1,IF(AND($F3821/INDEX($F$64:$F3822,MATCH(MAX(Q$64:Q3821),Q$64:Q3821,0)-1)&gt;(1+$O$2),MAX(O$64:O3822)&gt;MAX(P$64:P3821)),MAX(Q$64:Q3821)+1,""))),"")</f>
        <v/>
      </c>
    </row>
    <row r="3823" spans="1:17" x14ac:dyDescent="0.2">
      <c r="A3823" s="13">
        <f>HLOOKUP($E$2,历史数据!$V$3:$AE$5000,ROW(A3821),)</f>
        <v>0</v>
      </c>
      <c r="B3823" s="41">
        <v>42205</v>
      </c>
      <c r="C3823" s="100" t="str">
        <f>IFERROR(IF(A3823&lt;&gt;0,MAX($C$4:C3822)+1,""),"")</f>
        <v/>
      </c>
      <c r="D3823" s="100"/>
      <c r="E3823" s="99">
        <f t="shared" si="331"/>
        <v>42597</v>
      </c>
      <c r="F3823" s="101">
        <f>IFERROR(VLOOKUP(E3823,历史数据!AH:AJ,3,),"")</f>
        <v>30.599109402011301</v>
      </c>
      <c r="G3823" s="101">
        <f t="shared" si="327"/>
        <v>32.762636721385512</v>
      </c>
      <c r="H3823" s="105">
        <f t="shared" si="328"/>
        <v>-3.613232224482843E-3</v>
      </c>
      <c r="I3823" s="101">
        <f>IFERROR(VLOOKUP(E3823,历史数据!AH:AJ,2,),"")</f>
        <v>30.638205368027499</v>
      </c>
      <c r="J3823" s="104">
        <f t="shared" si="329"/>
        <v>0</v>
      </c>
      <c r="K3823" s="104" t="str">
        <f>IFERROR(IF(AND(J3822=$H$2*1,MAX(K$64:K3822)=MAX(L$64:L3822)),MAX(K$64:K3822)+1,""),"")</f>
        <v/>
      </c>
      <c r="L3823" s="104" t="str">
        <f>IFERROR(IF(AND($F3822/INDEX($F$64:$F3823,MATCH(MAX(M$64:M3823),M$64:M3823,0)-1)&lt;(1-$P$2),MAX(K$64:K3823)&gt;MAX(L$64:L3822)),MAX(K$64:K3823),""),"")</f>
        <v/>
      </c>
      <c r="M3823" s="104" t="str">
        <f>IFERROR(IF(E3823="","",IF(K3823&lt;&gt;"",MAX(M$64:M3822)+1,IF(AND($F3822/INDEX($F$64:$F3823,MATCH(MAX(M$64:M3822),M$64:M3822,0)-1)&gt;(1+$O$2),MAX(K$64:K3823)&gt;MAX(L$64:L3822)),MAX(M$64:M3822)+1,""))),"")</f>
        <v/>
      </c>
      <c r="N3823" s="91">
        <f t="shared" si="330"/>
        <v>0</v>
      </c>
      <c r="O3823" s="91" t="str">
        <f>IFERROR(IF(AND(N3822=$H$2*1,MAX(O$64:O3822)=MAX(P$64:P3822)),MAX(O$64:O3822)+1,""),"")</f>
        <v/>
      </c>
      <c r="P3823" s="91" t="str">
        <f>IFERROR(IF(MOD(MAX(Q$64:Q3823),10*MAX(O$64:O3823))&lt;=2,IF(AND(F3822/INDEX($F$64:$F3823,MATCH(MAX(O$64:O3823),O$64:O3823,0)-1)&lt;(1-$P$2),MAX(O$64:O3823)&gt;MAX(P$64:P3822)),MAX(O$64:O3823),""),IF(AND($F3822/INDEX($F$64:$F3823,MATCH(MAX(Q$64:Q3823),Q$64:Q3823,0)-1)&lt;(1-$P$2),MAX(O$64:O3823)&gt;MAX(P$64:P3822)),MAX(O$64:O3823),"")),"")</f>
        <v/>
      </c>
      <c r="Q3823" s="91" t="str">
        <f>IFERROR(IF(E3823="","",IF(O3823&lt;&gt;"",MAX(O$64:O3823)*10+1,IF(AND($F3822/INDEX($F$64:$F3823,MATCH(MAX(Q$64:Q3822),Q$64:Q3822,0)-1)&gt;(1+$O$2),MAX(O$64:O3823)&gt;MAX(P$64:P3822)),MAX(Q$64:Q3822)+1,""))),"")</f>
        <v/>
      </c>
    </row>
    <row r="3824" spans="1:17" x14ac:dyDescent="0.2">
      <c r="A3824" s="13">
        <f>HLOOKUP($E$2,历史数据!$V$3:$AE$5000,ROW(A3822),)</f>
        <v>0</v>
      </c>
      <c r="B3824" s="41">
        <v>42206</v>
      </c>
      <c r="C3824" s="100" t="str">
        <f>IFERROR(IF(A3824&lt;&gt;0,MAX($C$4:C3823)+1,""),"")</f>
        <v/>
      </c>
      <c r="D3824" s="100"/>
      <c r="E3824" s="99">
        <f t="shared" si="331"/>
        <v>42598</v>
      </c>
      <c r="F3824" s="101">
        <f>IFERROR(VLOOKUP(E3824,历史数据!AH:AJ,3,),"")</f>
        <v>31.394060711007398</v>
      </c>
      <c r="G3824" s="101">
        <f t="shared" si="327"/>
        <v>32.666200005212225</v>
      </c>
      <c r="H3824" s="105">
        <f t="shared" si="328"/>
        <v>-2.9434967946380119E-3</v>
      </c>
      <c r="I3824" s="101">
        <f>IFERROR(VLOOKUP(E3824,历史数据!AH:AJ,2,),"")</f>
        <v>30.833685198108501</v>
      </c>
      <c r="J3824" s="104">
        <f t="shared" si="329"/>
        <v>0</v>
      </c>
      <c r="K3824" s="104" t="str">
        <f>IFERROR(IF(AND(J3823=$H$2*1,MAX(K$64:K3823)=MAX(L$64:L3823)),MAX(K$64:K3823)+1,""),"")</f>
        <v/>
      </c>
      <c r="L3824" s="104" t="str">
        <f>IFERROR(IF(AND($F3823/INDEX($F$64:$F3824,MATCH(MAX(M$64:M3824),M$64:M3824,0)-1)&lt;(1-$P$2),MAX(K$64:K3824)&gt;MAX(L$64:L3823)),MAX(K$64:K3824),""),"")</f>
        <v/>
      </c>
      <c r="M3824" s="104" t="str">
        <f>IFERROR(IF(E3824="","",IF(K3824&lt;&gt;"",MAX(M$64:M3823)+1,IF(AND($F3823/INDEX($F$64:$F3824,MATCH(MAX(M$64:M3823),M$64:M3823,0)-1)&gt;(1+$O$2),MAX(K$64:K3824)&gt;MAX(L$64:L3823)),MAX(M$64:M3823)+1,""))),"")</f>
        <v/>
      </c>
      <c r="N3824" s="91">
        <f t="shared" si="330"/>
        <v>0</v>
      </c>
      <c r="O3824" s="91" t="str">
        <f>IFERROR(IF(AND(N3823=$H$2*1,MAX(O$64:O3823)=MAX(P$64:P3823)),MAX(O$64:O3823)+1,""),"")</f>
        <v/>
      </c>
      <c r="P3824" s="91" t="str">
        <f>IFERROR(IF(MOD(MAX(Q$64:Q3824),10*MAX(O$64:O3824))&lt;=2,IF(AND(F3823/INDEX($F$64:$F3824,MATCH(MAX(O$64:O3824),O$64:O3824,0)-1)&lt;(1-$P$2),MAX(O$64:O3824)&gt;MAX(P$64:P3823)),MAX(O$64:O3824),""),IF(AND($F3823/INDEX($F$64:$F3824,MATCH(MAX(Q$64:Q3824),Q$64:Q3824,0)-1)&lt;(1-$P$2),MAX(O$64:O3824)&gt;MAX(P$64:P3823)),MAX(O$64:O3824),"")),"")</f>
        <v/>
      </c>
      <c r="Q3824" s="91" t="str">
        <f>IFERROR(IF(E3824="","",IF(O3824&lt;&gt;"",MAX(O$64:O3824)*10+1,IF(AND($F3823/INDEX($F$64:$F3824,MATCH(MAX(Q$64:Q3823),Q$64:Q3823,0)-1)&gt;(1+$O$2),MAX(O$64:O3824)&gt;MAX(P$64:P3823)),MAX(Q$64:Q3823)+1,""))),"")</f>
        <v/>
      </c>
    </row>
    <row r="3825" spans="1:17" x14ac:dyDescent="0.2">
      <c r="A3825" s="13">
        <f>HLOOKUP($E$2,历史数据!$V$3:$AE$5000,ROW(A3823),)</f>
        <v>0</v>
      </c>
      <c r="B3825" s="41">
        <v>42207</v>
      </c>
      <c r="C3825" s="100" t="str">
        <f>IFERROR(IF(A3825&lt;&gt;0,MAX($C$4:C3824)+1,""),"")</f>
        <v/>
      </c>
      <c r="D3825" s="100"/>
      <c r="E3825" s="99">
        <f t="shared" si="331"/>
        <v>42599</v>
      </c>
      <c r="F3825" s="101">
        <f>IFERROR(VLOOKUP(E3825,历史数据!AH:AJ,3,),"")</f>
        <v>31.2637408242867</v>
      </c>
      <c r="G3825" s="101">
        <f t="shared" si="327"/>
        <v>32.598650863928675</v>
      </c>
      <c r="H3825" s="105">
        <f t="shared" si="328"/>
        <v>-2.0678603961516995E-3</v>
      </c>
      <c r="I3825" s="101">
        <f>IFERROR(VLOOKUP(E3825,历史数据!AH:AJ,2,),"")</f>
        <v>31.2637408242867</v>
      </c>
      <c r="J3825" s="104">
        <f t="shared" si="329"/>
        <v>0</v>
      </c>
      <c r="K3825" s="104" t="str">
        <f>IFERROR(IF(AND(J3824=$H$2*1,MAX(K$64:K3824)=MAX(L$64:L3824)),MAX(K$64:K3824)+1,""),"")</f>
        <v/>
      </c>
      <c r="L3825" s="104" t="str">
        <f>IFERROR(IF(AND($F3824/INDEX($F$64:$F3825,MATCH(MAX(M$64:M3825),M$64:M3825,0)-1)&lt;(1-$P$2),MAX(K$64:K3825)&gt;MAX(L$64:L3824)),MAX(K$64:K3825),""),"")</f>
        <v/>
      </c>
      <c r="M3825" s="104" t="str">
        <f>IFERROR(IF(E3825="","",IF(K3825&lt;&gt;"",MAX(M$64:M3824)+1,IF(AND($F3824/INDEX($F$64:$F3825,MATCH(MAX(M$64:M3824),M$64:M3824,0)-1)&gt;(1+$O$2),MAX(K$64:K3825)&gt;MAX(L$64:L3824)),MAX(M$64:M3824)+1,""))),"")</f>
        <v/>
      </c>
      <c r="N3825" s="91">
        <f t="shared" si="330"/>
        <v>0</v>
      </c>
      <c r="O3825" s="91" t="str">
        <f>IFERROR(IF(AND(N3824=$H$2*1,MAX(O$64:O3824)=MAX(P$64:P3824)),MAX(O$64:O3824)+1,""),"")</f>
        <v/>
      </c>
      <c r="P3825" s="91" t="str">
        <f>IFERROR(IF(MOD(MAX(Q$64:Q3825),10*MAX(O$64:O3825))&lt;=2,IF(AND(F3824/INDEX($F$64:$F3825,MATCH(MAX(O$64:O3825),O$64:O3825,0)-1)&lt;(1-$P$2),MAX(O$64:O3825)&gt;MAX(P$64:P3824)),MAX(O$64:O3825),""),IF(AND($F3824/INDEX($F$64:$F3825,MATCH(MAX(Q$64:Q3825),Q$64:Q3825,0)-1)&lt;(1-$P$2),MAX(O$64:O3825)&gt;MAX(P$64:P3824)),MAX(O$64:O3825),"")),"")</f>
        <v/>
      </c>
      <c r="Q3825" s="91" t="str">
        <f>IFERROR(IF(E3825="","",IF(O3825&lt;&gt;"",MAX(O$64:O3825)*10+1,IF(AND($F3824/INDEX($F$64:$F3825,MATCH(MAX(Q$64:Q3824),Q$64:Q3824,0)-1)&gt;(1+$O$2),MAX(O$64:O3825)&gt;MAX(P$64:P3824)),MAX(Q$64:Q3824)+1,""))),"")</f>
        <v/>
      </c>
    </row>
    <row r="3826" spans="1:17" x14ac:dyDescent="0.2">
      <c r="A3826" s="13">
        <f>HLOOKUP($E$2,历史数据!$V$3:$AE$5000,ROW(A3824),)</f>
        <v>0</v>
      </c>
      <c r="B3826" s="41">
        <v>42208</v>
      </c>
      <c r="C3826" s="100" t="str">
        <f>IFERROR(IF(A3826&lt;&gt;0,MAX($C$4:C3825)+1,""),"")</f>
        <v/>
      </c>
      <c r="D3826" s="100"/>
      <c r="E3826" s="99">
        <f t="shared" si="331"/>
        <v>42600</v>
      </c>
      <c r="F3826" s="101">
        <f>IFERROR(VLOOKUP(E3826,历史数据!AH:AJ,3,),"")</f>
        <v>31.4201246883515</v>
      </c>
      <c r="G3826" s="101">
        <f t="shared" si="327"/>
        <v>32.531753322078742</v>
      </c>
      <c r="H3826" s="105">
        <f t="shared" si="328"/>
        <v>-2.0521567634553817E-3</v>
      </c>
      <c r="I3826" s="101">
        <f>IFERROR(VLOOKUP(E3826,历史数据!AH:AJ,2,),"")</f>
        <v>31.0421970168616</v>
      </c>
      <c r="J3826" s="104">
        <f t="shared" si="329"/>
        <v>0</v>
      </c>
      <c r="K3826" s="104" t="str">
        <f>IFERROR(IF(AND(J3825=$H$2*1,MAX(K$64:K3825)=MAX(L$64:L3825)),MAX(K$64:K3825)+1,""),"")</f>
        <v/>
      </c>
      <c r="L3826" s="104" t="str">
        <f>IFERROR(IF(AND($F3825/INDEX($F$64:$F3826,MATCH(MAX(M$64:M3826),M$64:M3826,0)-1)&lt;(1-$P$2),MAX(K$64:K3826)&gt;MAX(L$64:L3825)),MAX(K$64:K3826),""),"")</f>
        <v/>
      </c>
      <c r="M3826" s="104" t="str">
        <f>IFERROR(IF(E3826="","",IF(K3826&lt;&gt;"",MAX(M$64:M3825)+1,IF(AND($F3825/INDEX($F$64:$F3826,MATCH(MAX(M$64:M3825),M$64:M3825,0)-1)&gt;(1+$O$2),MAX(K$64:K3826)&gt;MAX(L$64:L3825)),MAX(M$64:M3825)+1,""))),"")</f>
        <v/>
      </c>
      <c r="N3826" s="91">
        <f t="shared" si="330"/>
        <v>0</v>
      </c>
      <c r="O3826" s="91" t="str">
        <f>IFERROR(IF(AND(N3825=$H$2*1,MAX(O$64:O3825)=MAX(P$64:P3825)),MAX(O$64:O3825)+1,""),"")</f>
        <v/>
      </c>
      <c r="P3826" s="91" t="str">
        <f>IFERROR(IF(MOD(MAX(Q$64:Q3826),10*MAX(O$64:O3826))&lt;=2,IF(AND(F3825/INDEX($F$64:$F3826,MATCH(MAX(O$64:O3826),O$64:O3826,0)-1)&lt;(1-$P$2),MAX(O$64:O3826)&gt;MAX(P$64:P3825)),MAX(O$64:O3826),""),IF(AND($F3825/INDEX($F$64:$F3826,MATCH(MAX(Q$64:Q3826),Q$64:Q3826,0)-1)&lt;(1-$P$2),MAX(O$64:O3826)&gt;MAX(P$64:P3825)),MAX(O$64:O3826),"")),"")</f>
        <v/>
      </c>
      <c r="Q3826" s="91" t="str">
        <f>IFERROR(IF(E3826="","",IF(O3826&lt;&gt;"",MAX(O$64:O3826)*10+1,IF(AND($F3825/INDEX($F$64:$F3826,MATCH(MAX(Q$64:Q3825),Q$64:Q3825,0)-1)&gt;(1+$O$2),MAX(O$64:O3826)&gt;MAX(P$64:P3825)),MAX(Q$64:Q3825)+1,""))),"")</f>
        <v/>
      </c>
    </row>
    <row r="3827" spans="1:17" x14ac:dyDescent="0.2">
      <c r="A3827" s="13">
        <f>HLOOKUP($E$2,历史数据!$V$3:$AE$5000,ROW(A3825),)</f>
        <v>0</v>
      </c>
      <c r="B3827" s="41">
        <v>42209</v>
      </c>
      <c r="C3827" s="100" t="str">
        <f>IFERROR(IF(A3827&lt;&gt;0,MAX($C$4:C3826)+1,""),"")</f>
        <v/>
      </c>
      <c r="D3827" s="100"/>
      <c r="E3827" s="99">
        <f t="shared" si="331"/>
        <v>42601</v>
      </c>
      <c r="F3827" s="101">
        <f>IFERROR(VLOOKUP(E3827,历史数据!AH:AJ,3,),"")</f>
        <v>31.511348609056</v>
      </c>
      <c r="G3827" s="101">
        <f t="shared" si="327"/>
        <v>32.436837004583857</v>
      </c>
      <c r="H3827" s="105">
        <f t="shared" si="328"/>
        <v>-2.9176514574905665E-3</v>
      </c>
      <c r="I3827" s="101">
        <f>IFERROR(VLOOKUP(E3827,历史数据!AH:AJ,2,),"")</f>
        <v>31.367996733663201</v>
      </c>
      <c r="J3827" s="104">
        <f t="shared" si="329"/>
        <v>0</v>
      </c>
      <c r="K3827" s="104" t="str">
        <f>IFERROR(IF(AND(J3826=$H$2*1,MAX(K$64:K3826)=MAX(L$64:L3826)),MAX(K$64:K3826)+1,""),"")</f>
        <v/>
      </c>
      <c r="L3827" s="104" t="str">
        <f>IFERROR(IF(AND($F3826/INDEX($F$64:$F3827,MATCH(MAX(M$64:M3827),M$64:M3827,0)-1)&lt;(1-$P$2),MAX(K$64:K3827)&gt;MAX(L$64:L3826)),MAX(K$64:K3827),""),"")</f>
        <v/>
      </c>
      <c r="M3827" s="104" t="str">
        <f>IFERROR(IF(E3827="","",IF(K3827&lt;&gt;"",MAX(M$64:M3826)+1,IF(AND($F3826/INDEX($F$64:$F3827,MATCH(MAX(M$64:M3826),M$64:M3826,0)-1)&gt;(1+$O$2),MAX(K$64:K3827)&gt;MAX(L$64:L3826)),MAX(M$64:M3826)+1,""))),"")</f>
        <v/>
      </c>
      <c r="N3827" s="91">
        <f t="shared" si="330"/>
        <v>0</v>
      </c>
      <c r="O3827" s="91" t="str">
        <f>IFERROR(IF(AND(N3826=$H$2*1,MAX(O$64:O3826)=MAX(P$64:P3826)),MAX(O$64:O3826)+1,""),"")</f>
        <v/>
      </c>
      <c r="P3827" s="91" t="str">
        <f>IFERROR(IF(MOD(MAX(Q$64:Q3827),10*MAX(O$64:O3827))&lt;=2,IF(AND(F3826/INDEX($F$64:$F3827,MATCH(MAX(O$64:O3827),O$64:O3827,0)-1)&lt;(1-$P$2),MAX(O$64:O3827)&gt;MAX(P$64:P3826)),MAX(O$64:O3827),""),IF(AND($F3826/INDEX($F$64:$F3827,MATCH(MAX(Q$64:Q3827),Q$64:Q3827,0)-1)&lt;(1-$P$2),MAX(O$64:O3827)&gt;MAX(P$64:P3826)),MAX(O$64:O3827),"")),"")</f>
        <v/>
      </c>
      <c r="Q3827" s="91" t="str">
        <f>IFERROR(IF(E3827="","",IF(O3827&lt;&gt;"",MAX(O$64:O3827)*10+1,IF(AND($F3826/INDEX($F$64:$F3827,MATCH(MAX(Q$64:Q3826),Q$64:Q3826,0)-1)&gt;(1+$O$2),MAX(O$64:O3827)&gt;MAX(P$64:P3826)),MAX(Q$64:Q3826)+1,""))),"")</f>
        <v/>
      </c>
    </row>
    <row r="3828" spans="1:17" x14ac:dyDescent="0.2">
      <c r="A3828" s="13">
        <f>HLOOKUP($E$2,历史数据!$V$3:$AE$5000,ROW(A3826),)</f>
        <v>0</v>
      </c>
      <c r="B3828" s="41">
        <v>42212</v>
      </c>
      <c r="C3828" s="100" t="str">
        <f>IFERROR(IF(A3828&lt;&gt;0,MAX($C$4:C3827)+1,""),"")</f>
        <v/>
      </c>
      <c r="D3828" s="100"/>
      <c r="E3828" s="99">
        <f t="shared" si="331"/>
        <v>42604</v>
      </c>
      <c r="F3828" s="101">
        <f>IFERROR(VLOOKUP(E3828,历史数据!AH:AJ,3,),"")</f>
        <v>31.407092699679399</v>
      </c>
      <c r="G3828" s="101">
        <f t="shared" si="327"/>
        <v>32.320200705968865</v>
      </c>
      <c r="H3828" s="105">
        <f t="shared" si="328"/>
        <v>-3.5957975371799789E-3</v>
      </c>
      <c r="I3828" s="101">
        <f>IFERROR(VLOOKUP(E3828,历史数据!AH:AJ,2,),"")</f>
        <v>31.524380597728001</v>
      </c>
      <c r="J3828" s="104">
        <f t="shared" si="329"/>
        <v>0</v>
      </c>
      <c r="K3828" s="104" t="str">
        <f>IFERROR(IF(AND(J3827=$H$2*1,MAX(K$64:K3827)=MAX(L$64:L3827)),MAX(K$64:K3827)+1,""),"")</f>
        <v/>
      </c>
      <c r="L3828" s="104" t="str">
        <f>IFERROR(IF(AND($F3827/INDEX($F$64:$F3828,MATCH(MAX(M$64:M3828),M$64:M3828,0)-1)&lt;(1-$P$2),MAX(K$64:K3828)&gt;MAX(L$64:L3827)),MAX(K$64:K3828),""),"")</f>
        <v/>
      </c>
      <c r="M3828" s="104" t="str">
        <f>IFERROR(IF(E3828="","",IF(K3828&lt;&gt;"",MAX(M$64:M3827)+1,IF(AND($F3827/INDEX($F$64:$F3828,MATCH(MAX(M$64:M3827),M$64:M3827,0)-1)&gt;(1+$O$2),MAX(K$64:K3828)&gt;MAX(L$64:L3827)),MAX(M$64:M3827)+1,""))),"")</f>
        <v/>
      </c>
      <c r="N3828" s="91">
        <f t="shared" si="330"/>
        <v>0</v>
      </c>
      <c r="O3828" s="91" t="str">
        <f>IFERROR(IF(AND(N3827=$H$2*1,MAX(O$64:O3827)=MAX(P$64:P3827)),MAX(O$64:O3827)+1,""),"")</f>
        <v/>
      </c>
      <c r="P3828" s="91" t="str">
        <f>IFERROR(IF(MOD(MAX(Q$64:Q3828),10*MAX(O$64:O3828))&lt;=2,IF(AND(F3827/INDEX($F$64:$F3828,MATCH(MAX(O$64:O3828),O$64:O3828,0)-1)&lt;(1-$P$2),MAX(O$64:O3828)&gt;MAX(P$64:P3827)),MAX(O$64:O3828),""),IF(AND($F3827/INDEX($F$64:$F3828,MATCH(MAX(Q$64:Q3828),Q$64:Q3828,0)-1)&lt;(1-$P$2),MAX(O$64:O3828)&gt;MAX(P$64:P3827)),MAX(O$64:O3828),"")),"")</f>
        <v/>
      </c>
      <c r="Q3828" s="91" t="str">
        <f>IFERROR(IF(E3828="","",IF(O3828&lt;&gt;"",MAX(O$64:O3828)*10+1,IF(AND($F3827/INDEX($F$64:$F3828,MATCH(MAX(Q$64:Q3827),Q$64:Q3827,0)-1)&gt;(1+$O$2),MAX(O$64:O3828)&gt;MAX(P$64:P3827)),MAX(Q$64:Q3827)+1,""))),"")</f>
        <v/>
      </c>
    </row>
    <row r="3829" spans="1:17" x14ac:dyDescent="0.2">
      <c r="A3829" s="13">
        <f>HLOOKUP($E$2,历史数据!$V$3:$AE$5000,ROW(A3827),)</f>
        <v>0</v>
      </c>
      <c r="B3829" s="41">
        <v>42213</v>
      </c>
      <c r="C3829" s="100" t="str">
        <f>IFERROR(IF(A3829&lt;&gt;0,MAX($C$4:C3828)+1,""),"")</f>
        <v/>
      </c>
      <c r="D3829" s="100"/>
      <c r="E3829" s="99">
        <f t="shared" si="331"/>
        <v>42605</v>
      </c>
      <c r="F3829" s="101">
        <f>IFERROR(VLOOKUP(E3829,历史数据!AH:AJ,3,),"")</f>
        <v>31.6677324731208</v>
      </c>
      <c r="G3829" s="101">
        <f t="shared" si="327"/>
        <v>32.239836775824458</v>
      </c>
      <c r="H3829" s="105">
        <f t="shared" si="328"/>
        <v>-2.4864922985941007E-3</v>
      </c>
      <c r="I3829" s="101">
        <f>IFERROR(VLOOKUP(E3829,历史数据!AH:AJ,2,),"")</f>
        <v>31.315868778974998</v>
      </c>
      <c r="J3829" s="104">
        <f t="shared" si="329"/>
        <v>0</v>
      </c>
      <c r="K3829" s="104" t="str">
        <f>IFERROR(IF(AND(J3828=$H$2*1,MAX(K$64:K3828)=MAX(L$64:L3828)),MAX(K$64:K3828)+1,""),"")</f>
        <v/>
      </c>
      <c r="L3829" s="104" t="str">
        <f>IFERROR(IF(AND($F3828/INDEX($F$64:$F3829,MATCH(MAX(M$64:M3829),M$64:M3829,0)-1)&lt;(1-$P$2),MAX(K$64:K3829)&gt;MAX(L$64:L3828)),MAX(K$64:K3829),""),"")</f>
        <v/>
      </c>
      <c r="M3829" s="104" t="str">
        <f>IFERROR(IF(E3829="","",IF(K3829&lt;&gt;"",MAX(M$64:M3828)+1,IF(AND($F3828/INDEX($F$64:$F3829,MATCH(MAX(M$64:M3828),M$64:M3828,0)-1)&gt;(1+$O$2),MAX(K$64:K3829)&gt;MAX(L$64:L3828)),MAX(M$64:M3828)+1,""))),"")</f>
        <v/>
      </c>
      <c r="N3829" s="91">
        <f t="shared" si="330"/>
        <v>0</v>
      </c>
      <c r="O3829" s="91" t="str">
        <f>IFERROR(IF(AND(N3828=$H$2*1,MAX(O$64:O3828)=MAX(P$64:P3828)),MAX(O$64:O3828)+1,""),"")</f>
        <v/>
      </c>
      <c r="P3829" s="91" t="str">
        <f>IFERROR(IF(MOD(MAX(Q$64:Q3829),10*MAX(O$64:O3829))&lt;=2,IF(AND(F3828/INDEX($F$64:$F3829,MATCH(MAX(O$64:O3829),O$64:O3829,0)-1)&lt;(1-$P$2),MAX(O$64:O3829)&gt;MAX(P$64:P3828)),MAX(O$64:O3829),""),IF(AND($F3828/INDEX($F$64:$F3829,MATCH(MAX(Q$64:Q3829),Q$64:Q3829,0)-1)&lt;(1-$P$2),MAX(O$64:O3829)&gt;MAX(P$64:P3828)),MAX(O$64:O3829),"")),"")</f>
        <v/>
      </c>
      <c r="Q3829" s="91" t="str">
        <f>IFERROR(IF(E3829="","",IF(O3829&lt;&gt;"",MAX(O$64:O3829)*10+1,IF(AND($F3828/INDEX($F$64:$F3829,MATCH(MAX(Q$64:Q3828),Q$64:Q3828,0)-1)&gt;(1+$O$2),MAX(O$64:O3829)&gt;MAX(P$64:P3828)),MAX(Q$64:Q3828)+1,""))),"")</f>
        <v/>
      </c>
    </row>
    <row r="3830" spans="1:17" x14ac:dyDescent="0.2">
      <c r="A3830" s="13">
        <f>HLOOKUP($E$2,历史数据!$V$3:$AE$5000,ROW(A3828),)</f>
        <v>0</v>
      </c>
      <c r="B3830" s="41">
        <v>42214</v>
      </c>
      <c r="C3830" s="100" t="str">
        <f>IFERROR(IF(A3830&lt;&gt;0,MAX($C$4:C3829)+1,""),"")</f>
        <v/>
      </c>
      <c r="D3830" s="100"/>
      <c r="E3830" s="99">
        <f t="shared" si="331"/>
        <v>42606</v>
      </c>
      <c r="F3830" s="101">
        <f>IFERROR(VLOOKUP(E3830,历史数据!AH:AJ,3,),"")</f>
        <v>32.345395884068203</v>
      </c>
      <c r="G3830" s="101">
        <f t="shared" si="327"/>
        <v>32.173156433785728</v>
      </c>
      <c r="H3830" s="105">
        <f t="shared" si="328"/>
        <v>-2.068259293692587E-3</v>
      </c>
      <c r="I3830" s="101">
        <f>IFERROR(VLOOKUP(E3830,历史数据!AH:AJ,2,),"")</f>
        <v>31.563476563744199</v>
      </c>
      <c r="J3830" s="104">
        <f t="shared" si="329"/>
        <v>0</v>
      </c>
      <c r="K3830" s="104" t="str">
        <f>IFERROR(IF(AND(J3829=$H$2*1,MAX(K$64:K3829)=MAX(L$64:L3829)),MAX(K$64:K3829)+1,""),"")</f>
        <v/>
      </c>
      <c r="L3830" s="104" t="str">
        <f>IFERROR(IF(AND($F3829/INDEX($F$64:$F3830,MATCH(MAX(M$64:M3830),M$64:M3830,0)-1)&lt;(1-$P$2),MAX(K$64:K3830)&gt;MAX(L$64:L3829)),MAX(K$64:K3830),""),"")</f>
        <v/>
      </c>
      <c r="M3830" s="104" t="str">
        <f>IFERROR(IF(E3830="","",IF(K3830&lt;&gt;"",MAX(M$64:M3829)+1,IF(AND($F3829/INDEX($F$64:$F3830,MATCH(MAX(M$64:M3829),M$64:M3829,0)-1)&gt;(1+$O$2),MAX(K$64:K3830)&gt;MAX(L$64:L3829)),MAX(M$64:M3829)+1,""))),"")</f>
        <v/>
      </c>
      <c r="N3830" s="91">
        <f t="shared" si="330"/>
        <v>0</v>
      </c>
      <c r="O3830" s="91" t="str">
        <f>IFERROR(IF(AND(N3829=$H$2*1,MAX(O$64:O3829)=MAX(P$64:P3829)),MAX(O$64:O3829)+1,""),"")</f>
        <v/>
      </c>
      <c r="P3830" s="91" t="str">
        <f>IFERROR(IF(MOD(MAX(Q$64:Q3830),10*MAX(O$64:O3830))&lt;=2,IF(AND(F3829/INDEX($F$64:$F3830,MATCH(MAX(O$64:O3830),O$64:O3830,0)-1)&lt;(1-$P$2),MAX(O$64:O3830)&gt;MAX(P$64:P3829)),MAX(O$64:O3830),""),IF(AND($F3829/INDEX($F$64:$F3830,MATCH(MAX(Q$64:Q3830),Q$64:Q3830,0)-1)&lt;(1-$P$2),MAX(O$64:O3830)&gt;MAX(P$64:P3829)),MAX(O$64:O3830),"")),"")</f>
        <v/>
      </c>
      <c r="Q3830" s="91" t="str">
        <f>IFERROR(IF(E3830="","",IF(O3830&lt;&gt;"",MAX(O$64:O3830)*10+1,IF(AND($F3829/INDEX($F$64:$F3830,MATCH(MAX(Q$64:Q3829),Q$64:Q3829,0)-1)&gt;(1+$O$2),MAX(O$64:O3830)&gt;MAX(P$64:P3829)),MAX(Q$64:Q3829)+1,""))),"")</f>
        <v/>
      </c>
    </row>
    <row r="3831" spans="1:17" x14ac:dyDescent="0.2">
      <c r="A3831" s="13">
        <f>HLOOKUP($E$2,历史数据!$V$3:$AE$5000,ROW(A3829),)</f>
        <v>0</v>
      </c>
      <c r="B3831" s="41">
        <v>42215</v>
      </c>
      <c r="C3831" s="100" t="str">
        <f>IFERROR(IF(A3831&lt;&gt;0,MAX($C$4:C3830)+1,""),"")</f>
        <v/>
      </c>
      <c r="D3831" s="100"/>
      <c r="E3831" s="99">
        <f t="shared" si="331"/>
        <v>42607</v>
      </c>
      <c r="F3831" s="101">
        <f>IFERROR(VLOOKUP(E3831,历史数据!AH:AJ,3,),"")</f>
        <v>32.215075997347498</v>
      </c>
      <c r="G3831" s="101">
        <f t="shared" si="327"/>
        <v>32.102566495145368</v>
      </c>
      <c r="H3831" s="105">
        <f t="shared" si="328"/>
        <v>-2.1940632025222451E-3</v>
      </c>
      <c r="I3831" s="101">
        <f>IFERROR(VLOOKUP(E3831,历史数据!AH:AJ,2,),"")</f>
        <v>32.345395884068203</v>
      </c>
      <c r="J3831" s="104">
        <f t="shared" si="329"/>
        <v>0</v>
      </c>
      <c r="K3831" s="104" t="str">
        <f>IFERROR(IF(AND(J3830=$H$2*1,MAX(K$64:K3830)=MAX(L$64:L3830)),MAX(K$64:K3830)+1,""),"")</f>
        <v/>
      </c>
      <c r="L3831" s="104" t="str">
        <f>IFERROR(IF(AND($F3830/INDEX($F$64:$F3831,MATCH(MAX(M$64:M3831),M$64:M3831,0)-1)&lt;(1-$P$2),MAX(K$64:K3831)&gt;MAX(L$64:L3830)),MAX(K$64:K3831),""),"")</f>
        <v/>
      </c>
      <c r="M3831" s="104" t="str">
        <f>IFERROR(IF(E3831="","",IF(K3831&lt;&gt;"",MAX(M$64:M3830)+1,IF(AND($F3830/INDEX($F$64:$F3831,MATCH(MAX(M$64:M3830),M$64:M3830,0)-1)&gt;(1+$O$2),MAX(K$64:K3831)&gt;MAX(L$64:L3830)),MAX(M$64:M3830)+1,""))),"")</f>
        <v/>
      </c>
      <c r="N3831" s="91">
        <f t="shared" si="330"/>
        <v>0</v>
      </c>
      <c r="O3831" s="91" t="str">
        <f>IFERROR(IF(AND(N3830=$H$2*1,MAX(O$64:O3830)=MAX(P$64:P3830)),MAX(O$64:O3830)+1,""),"")</f>
        <v/>
      </c>
      <c r="P3831" s="91" t="str">
        <f>IFERROR(IF(MOD(MAX(Q$64:Q3831),10*MAX(O$64:O3831))&lt;=2,IF(AND(F3830/INDEX($F$64:$F3831,MATCH(MAX(O$64:O3831),O$64:O3831,0)-1)&lt;(1-$P$2),MAX(O$64:O3831)&gt;MAX(P$64:P3830)),MAX(O$64:O3831),""),IF(AND($F3830/INDEX($F$64:$F3831,MATCH(MAX(Q$64:Q3831),Q$64:Q3831,0)-1)&lt;(1-$P$2),MAX(O$64:O3831)&gt;MAX(P$64:P3830)),MAX(O$64:O3831),"")),"")</f>
        <v/>
      </c>
      <c r="Q3831" s="91" t="str">
        <f>IFERROR(IF(E3831="","",IF(O3831&lt;&gt;"",MAX(O$64:O3831)*10+1,IF(AND($F3830/INDEX($F$64:$F3831,MATCH(MAX(Q$64:Q3830),Q$64:Q3830,0)-1)&gt;(1+$O$2),MAX(O$64:O3831)&gt;MAX(P$64:P3830)),MAX(Q$64:Q3830)+1,""))),"")</f>
        <v/>
      </c>
    </row>
    <row r="3832" spans="1:17" x14ac:dyDescent="0.2">
      <c r="A3832" s="13">
        <f>HLOOKUP($E$2,历史数据!$V$3:$AE$5000,ROW(A3830),)</f>
        <v>0</v>
      </c>
      <c r="B3832" s="41">
        <v>42216</v>
      </c>
      <c r="C3832" s="100" t="str">
        <f>IFERROR(IF(A3832&lt;&gt;0,MAX($C$4:C3831)+1,""),"")</f>
        <v/>
      </c>
      <c r="D3832" s="100"/>
      <c r="E3832" s="99">
        <f t="shared" si="331"/>
        <v>42608</v>
      </c>
      <c r="F3832" s="101">
        <f>IFERROR(VLOOKUP(E3832,历史数据!AH:AJ,3,),"")</f>
        <v>33.479178898538002</v>
      </c>
      <c r="G3832" s="101">
        <f t="shared" si="327"/>
        <v>32.042836547065072</v>
      </c>
      <c r="H3832" s="105">
        <f t="shared" si="328"/>
        <v>-1.8605972855574304E-3</v>
      </c>
      <c r="I3832" s="101">
        <f>IFERROR(VLOOKUP(E3832,历史数据!AH:AJ,2,),"")</f>
        <v>32.4235878161006</v>
      </c>
      <c r="J3832" s="104">
        <f t="shared" si="329"/>
        <v>0</v>
      </c>
      <c r="K3832" s="104" t="str">
        <f>IFERROR(IF(AND(J3831=$H$2*1,MAX(K$64:K3831)=MAX(L$64:L3831)),MAX(K$64:K3831)+1,""),"")</f>
        <v/>
      </c>
      <c r="L3832" s="104" t="str">
        <f>IFERROR(IF(AND($F3831/INDEX($F$64:$F3832,MATCH(MAX(M$64:M3832),M$64:M3832,0)-1)&lt;(1-$P$2),MAX(K$64:K3832)&gt;MAX(L$64:L3831)),MAX(K$64:K3832),""),"")</f>
        <v/>
      </c>
      <c r="M3832" s="104" t="str">
        <f>IFERROR(IF(E3832="","",IF(K3832&lt;&gt;"",MAX(M$64:M3831)+1,IF(AND($F3831/INDEX($F$64:$F3832,MATCH(MAX(M$64:M3831),M$64:M3831,0)-1)&gt;(1+$O$2),MAX(K$64:K3832)&gt;MAX(L$64:L3831)),MAX(M$64:M3831)+1,""))),"")</f>
        <v/>
      </c>
      <c r="N3832" s="91">
        <f t="shared" si="330"/>
        <v>0</v>
      </c>
      <c r="O3832" s="91" t="str">
        <f>IFERROR(IF(AND(N3831=$H$2*1,MAX(O$64:O3831)=MAX(P$64:P3831)),MAX(O$64:O3831)+1,""),"")</f>
        <v/>
      </c>
      <c r="P3832" s="91" t="str">
        <f>IFERROR(IF(MOD(MAX(Q$64:Q3832),10*MAX(O$64:O3832))&lt;=2,IF(AND(F3831/INDEX($F$64:$F3832,MATCH(MAX(O$64:O3832),O$64:O3832,0)-1)&lt;(1-$P$2),MAX(O$64:O3832)&gt;MAX(P$64:P3831)),MAX(O$64:O3832),""),IF(AND($F3831/INDEX($F$64:$F3832,MATCH(MAX(Q$64:Q3832),Q$64:Q3832,0)-1)&lt;(1-$P$2),MAX(O$64:O3832)&gt;MAX(P$64:P3831)),MAX(O$64:O3832),"")),"")</f>
        <v/>
      </c>
      <c r="Q3832" s="91" t="str">
        <f>IFERROR(IF(E3832="","",IF(O3832&lt;&gt;"",MAX(O$64:O3832)*10+1,IF(AND($F3831/INDEX($F$64:$F3832,MATCH(MAX(Q$64:Q3831),Q$64:Q3831,0)-1)&gt;(1+$O$2),MAX(O$64:O3832)&gt;MAX(P$64:P3831)),MAX(Q$64:Q3831)+1,""))),"")</f>
        <v/>
      </c>
    </row>
    <row r="3833" spans="1:17" x14ac:dyDescent="0.2">
      <c r="A3833" s="13">
        <f>HLOOKUP($E$2,历史数据!$V$3:$AE$5000,ROW(A3831),)</f>
        <v>0</v>
      </c>
      <c r="B3833" s="41">
        <v>42219</v>
      </c>
      <c r="C3833" s="100" t="str">
        <f>IFERROR(IF(A3833&lt;&gt;0,MAX($C$4:C3832)+1,""),"")</f>
        <v/>
      </c>
      <c r="D3833" s="100"/>
      <c r="E3833" s="99">
        <f t="shared" si="331"/>
        <v>42611</v>
      </c>
      <c r="F3833" s="101">
        <f>IFERROR(VLOOKUP(E3833,历史数据!AH:AJ,3,),"")</f>
        <v>33.440082932521797</v>
      </c>
      <c r="G3833" s="101">
        <f t="shared" si="327"/>
        <v>31.984844197474374</v>
      </c>
      <c r="H3833" s="105">
        <f t="shared" si="328"/>
        <v>-1.8098381991094037E-3</v>
      </c>
      <c r="I3833" s="101">
        <f>IFERROR(VLOOKUP(E3833,历史数据!AH:AJ,2,),"")</f>
        <v>33.127315204392197</v>
      </c>
      <c r="J3833" s="104">
        <f t="shared" si="329"/>
        <v>0</v>
      </c>
      <c r="K3833" s="104" t="str">
        <f>IFERROR(IF(AND(J3832=$H$2*1,MAX(K$64:K3832)=MAX(L$64:L3832)),MAX(K$64:K3832)+1,""),"")</f>
        <v/>
      </c>
      <c r="L3833" s="104" t="str">
        <f>IFERROR(IF(AND($F3832/INDEX($F$64:$F3833,MATCH(MAX(M$64:M3833),M$64:M3833,0)-1)&lt;(1-$P$2),MAX(K$64:K3833)&gt;MAX(L$64:L3832)),MAX(K$64:K3833),""),"")</f>
        <v/>
      </c>
      <c r="M3833" s="104" t="str">
        <f>IFERROR(IF(E3833="","",IF(K3833&lt;&gt;"",MAX(M$64:M3832)+1,IF(AND($F3832/INDEX($F$64:$F3833,MATCH(MAX(M$64:M3832),M$64:M3832,0)-1)&gt;(1+$O$2),MAX(K$64:K3833)&gt;MAX(L$64:L3832)),MAX(M$64:M3832)+1,""))),"")</f>
        <v/>
      </c>
      <c r="N3833" s="91">
        <f t="shared" si="330"/>
        <v>0</v>
      </c>
      <c r="O3833" s="91" t="str">
        <f>IFERROR(IF(AND(N3832=$H$2*1,MAX(O$64:O3832)=MAX(P$64:P3832)),MAX(O$64:O3832)+1,""),"")</f>
        <v/>
      </c>
      <c r="P3833" s="91" t="str">
        <f>IFERROR(IF(MOD(MAX(Q$64:Q3833),10*MAX(O$64:O3833))&lt;=2,IF(AND(F3832/INDEX($F$64:$F3833,MATCH(MAX(O$64:O3833),O$64:O3833,0)-1)&lt;(1-$P$2),MAX(O$64:O3833)&gt;MAX(P$64:P3832)),MAX(O$64:O3833),""),IF(AND($F3832/INDEX($F$64:$F3833,MATCH(MAX(Q$64:Q3833),Q$64:Q3833,0)-1)&lt;(1-$P$2),MAX(O$64:O3833)&gt;MAX(P$64:P3832)),MAX(O$64:O3833),"")),"")</f>
        <v/>
      </c>
      <c r="Q3833" s="91" t="str">
        <f>IFERROR(IF(E3833="","",IF(O3833&lt;&gt;"",MAX(O$64:O3833)*10+1,IF(AND($F3832/INDEX($F$64:$F3833,MATCH(MAX(Q$64:Q3832),Q$64:Q3832,0)-1)&gt;(1+$O$2),MAX(O$64:O3833)&gt;MAX(P$64:P3832)),MAX(Q$64:Q3832)+1,""))),"")</f>
        <v/>
      </c>
    </row>
    <row r="3834" spans="1:17" x14ac:dyDescent="0.2">
      <c r="A3834" s="13">
        <f>HLOOKUP($E$2,历史数据!$V$3:$AE$5000,ROW(A3832),)</f>
        <v>0</v>
      </c>
      <c r="B3834" s="41">
        <v>42220</v>
      </c>
      <c r="C3834" s="100" t="str">
        <f>IFERROR(IF(A3834&lt;&gt;0,MAX($C$4:C3833)+1,""),"")</f>
        <v/>
      </c>
      <c r="D3834" s="100"/>
      <c r="E3834" s="99">
        <f t="shared" si="331"/>
        <v>42612</v>
      </c>
      <c r="F3834" s="101">
        <f>IFERROR(VLOOKUP(E3834,历史数据!AH:AJ,3,),"")</f>
        <v>33.479178898538002</v>
      </c>
      <c r="G3834" s="101">
        <f t="shared" si="327"/>
        <v>31.937277438821333</v>
      </c>
      <c r="H3834" s="105">
        <f t="shared" si="328"/>
        <v>-1.4871655575172671E-3</v>
      </c>
      <c r="I3834" s="101">
        <f>IFERROR(VLOOKUP(E3834,历史数据!AH:AJ,2,),"")</f>
        <v>33.7398186719793</v>
      </c>
      <c r="J3834" s="104">
        <f t="shared" si="329"/>
        <v>0</v>
      </c>
      <c r="K3834" s="104" t="str">
        <f>IFERROR(IF(AND(J3833=$H$2*1,MAX(K$64:K3833)=MAX(L$64:L3833)),MAX(K$64:K3833)+1,""),"")</f>
        <v/>
      </c>
      <c r="L3834" s="104" t="str">
        <f>IFERROR(IF(AND($F3833/INDEX($F$64:$F3834,MATCH(MAX(M$64:M3834),M$64:M3834,0)-1)&lt;(1-$P$2),MAX(K$64:K3834)&gt;MAX(L$64:L3833)),MAX(K$64:K3834),""),"")</f>
        <v/>
      </c>
      <c r="M3834" s="104" t="str">
        <f>IFERROR(IF(E3834="","",IF(K3834&lt;&gt;"",MAX(M$64:M3833)+1,IF(AND($F3833/INDEX($F$64:$F3834,MATCH(MAX(M$64:M3833),M$64:M3833,0)-1)&gt;(1+$O$2),MAX(K$64:K3834)&gt;MAX(L$64:L3833)),MAX(M$64:M3833)+1,""))),"")</f>
        <v/>
      </c>
      <c r="N3834" s="91">
        <f t="shared" si="330"/>
        <v>0</v>
      </c>
      <c r="O3834" s="91" t="str">
        <f>IFERROR(IF(AND(N3833=$H$2*1,MAX(O$64:O3833)=MAX(P$64:P3833)),MAX(O$64:O3833)+1,""),"")</f>
        <v/>
      </c>
      <c r="P3834" s="91" t="str">
        <f>IFERROR(IF(MOD(MAX(Q$64:Q3834),10*MAX(O$64:O3834))&lt;=2,IF(AND(F3833/INDEX($F$64:$F3834,MATCH(MAX(O$64:O3834),O$64:O3834,0)-1)&lt;(1-$P$2),MAX(O$64:O3834)&gt;MAX(P$64:P3833)),MAX(O$64:O3834),""),IF(AND($F3833/INDEX($F$64:$F3834,MATCH(MAX(Q$64:Q3834),Q$64:Q3834,0)-1)&lt;(1-$P$2),MAX(O$64:O3834)&gt;MAX(P$64:P3833)),MAX(O$64:O3834),"")),"")</f>
        <v/>
      </c>
      <c r="Q3834" s="91" t="str">
        <f>IFERROR(IF(E3834="","",IF(O3834&lt;&gt;"",MAX(O$64:O3834)*10+1,IF(AND($F3833/INDEX($F$64:$F3834,MATCH(MAX(Q$64:Q3833),Q$64:Q3833,0)-1)&gt;(1+$O$2),MAX(O$64:O3834)&gt;MAX(P$64:P3833)),MAX(Q$64:Q3833)+1,""))),"")</f>
        <v/>
      </c>
    </row>
    <row r="3835" spans="1:17" x14ac:dyDescent="0.2">
      <c r="A3835" s="13">
        <f>HLOOKUP($E$2,历史数据!$V$3:$AE$5000,ROW(A3833),)</f>
        <v>0</v>
      </c>
      <c r="B3835" s="41">
        <v>42221</v>
      </c>
      <c r="C3835" s="100" t="str">
        <f>IFERROR(IF(A3835&lt;&gt;0,MAX($C$4:C3834)+1,""),"")</f>
        <v/>
      </c>
      <c r="D3835" s="100"/>
      <c r="E3835" s="99">
        <f t="shared" si="331"/>
        <v>42613</v>
      </c>
      <c r="F3835" s="101">
        <f>IFERROR(VLOOKUP(E3835,历史数据!AH:AJ,3,),"")</f>
        <v>33.49221088721</v>
      </c>
      <c r="G3835" s="101">
        <f t="shared" si="327"/>
        <v>31.886669882811475</v>
      </c>
      <c r="H3835" s="105">
        <f t="shared" si="328"/>
        <v>-1.584592052556788E-3</v>
      </c>
      <c r="I3835" s="101">
        <f>IFERROR(VLOOKUP(E3835,历史数据!AH:AJ,2,),"")</f>
        <v>33.49221088721</v>
      </c>
      <c r="J3835" s="104">
        <f t="shared" si="329"/>
        <v>0</v>
      </c>
      <c r="K3835" s="104" t="str">
        <f>IFERROR(IF(AND(J3834=$H$2*1,MAX(K$64:K3834)=MAX(L$64:L3834)),MAX(K$64:K3834)+1,""),"")</f>
        <v/>
      </c>
      <c r="L3835" s="104" t="str">
        <f>IFERROR(IF(AND($F3834/INDEX($F$64:$F3835,MATCH(MAX(M$64:M3835),M$64:M3835,0)-1)&lt;(1-$P$2),MAX(K$64:K3835)&gt;MAX(L$64:L3834)),MAX(K$64:K3835),""),"")</f>
        <v/>
      </c>
      <c r="M3835" s="104" t="str">
        <f>IFERROR(IF(E3835="","",IF(K3835&lt;&gt;"",MAX(M$64:M3834)+1,IF(AND($F3834/INDEX($F$64:$F3835,MATCH(MAX(M$64:M3834),M$64:M3834,0)-1)&gt;(1+$O$2),MAX(K$64:K3835)&gt;MAX(L$64:L3834)),MAX(M$64:M3834)+1,""))),"")</f>
        <v/>
      </c>
      <c r="N3835" s="91">
        <f t="shared" si="330"/>
        <v>0</v>
      </c>
      <c r="O3835" s="91" t="str">
        <f>IFERROR(IF(AND(N3834=$H$2*1,MAX(O$64:O3834)=MAX(P$64:P3834)),MAX(O$64:O3834)+1,""),"")</f>
        <v/>
      </c>
      <c r="P3835" s="91" t="str">
        <f>IFERROR(IF(MOD(MAX(Q$64:Q3835),10*MAX(O$64:O3835))&lt;=2,IF(AND(F3834/INDEX($F$64:$F3835,MATCH(MAX(O$64:O3835),O$64:O3835,0)-1)&lt;(1-$P$2),MAX(O$64:O3835)&gt;MAX(P$64:P3834)),MAX(O$64:O3835),""),IF(AND($F3834/INDEX($F$64:$F3835,MATCH(MAX(Q$64:Q3835),Q$64:Q3835,0)-1)&lt;(1-$P$2),MAX(O$64:O3835)&gt;MAX(P$64:P3834)),MAX(O$64:O3835),"")),"")</f>
        <v/>
      </c>
      <c r="Q3835" s="91" t="str">
        <f>IFERROR(IF(E3835="","",IF(O3835&lt;&gt;"",MAX(O$64:O3835)*10+1,IF(AND($F3834/INDEX($F$64:$F3835,MATCH(MAX(Q$64:Q3834),Q$64:Q3834,0)-1)&gt;(1+$O$2),MAX(O$64:O3835)&gt;MAX(P$64:P3834)),MAX(Q$64:Q3834)+1,""))),"")</f>
        <v/>
      </c>
    </row>
    <row r="3836" spans="1:17" x14ac:dyDescent="0.2">
      <c r="A3836" s="13">
        <f>HLOOKUP($E$2,历史数据!$V$3:$AE$5000,ROW(A3834),)</f>
        <v>0</v>
      </c>
      <c r="B3836" s="41">
        <v>42222</v>
      </c>
      <c r="C3836" s="100" t="str">
        <f>IFERROR(IF(A3836&lt;&gt;0,MAX($C$4:C3835)+1,""),"")</f>
        <v/>
      </c>
      <c r="D3836" s="100"/>
      <c r="E3836" s="99">
        <f t="shared" si="331"/>
        <v>42614</v>
      </c>
      <c r="F3836" s="101">
        <f>IFERROR(VLOOKUP(E3836,历史数据!AH:AJ,3,),"")</f>
        <v>33.557370830570399</v>
      </c>
      <c r="G3836" s="101">
        <f t="shared" si="327"/>
        <v>31.839103124158434</v>
      </c>
      <c r="H3836" s="105">
        <f t="shared" si="328"/>
        <v>-1.4917443191106994E-3</v>
      </c>
      <c r="I3836" s="101">
        <f>IFERROR(VLOOKUP(E3836,历史数据!AH:AJ,2,),"")</f>
        <v>33.49221088721</v>
      </c>
      <c r="J3836" s="104">
        <f t="shared" si="329"/>
        <v>0</v>
      </c>
      <c r="K3836" s="104" t="str">
        <f>IFERROR(IF(AND(J3835=$H$2*1,MAX(K$64:K3835)=MAX(L$64:L3835)),MAX(K$64:K3835)+1,""),"")</f>
        <v/>
      </c>
      <c r="L3836" s="104" t="str">
        <f>IFERROR(IF(AND($F3835/INDEX($F$64:$F3836,MATCH(MAX(M$64:M3836),M$64:M3836,0)-1)&lt;(1-$P$2),MAX(K$64:K3836)&gt;MAX(L$64:L3835)),MAX(K$64:K3836),""),"")</f>
        <v/>
      </c>
      <c r="M3836" s="104" t="str">
        <f>IFERROR(IF(E3836="","",IF(K3836&lt;&gt;"",MAX(M$64:M3835)+1,IF(AND($F3835/INDEX($F$64:$F3836,MATCH(MAX(M$64:M3835),M$64:M3835,0)-1)&gt;(1+$O$2),MAX(K$64:K3836)&gt;MAX(L$64:L3835)),MAX(M$64:M3835)+1,""))),"")</f>
        <v/>
      </c>
      <c r="N3836" s="91">
        <f t="shared" si="330"/>
        <v>0</v>
      </c>
      <c r="O3836" s="91" t="str">
        <f>IFERROR(IF(AND(N3835=$H$2*1,MAX(O$64:O3835)=MAX(P$64:P3835)),MAX(O$64:O3835)+1,""),"")</f>
        <v/>
      </c>
      <c r="P3836" s="91" t="str">
        <f>IFERROR(IF(MOD(MAX(Q$64:Q3836),10*MAX(O$64:O3836))&lt;=2,IF(AND(F3835/INDEX($F$64:$F3836,MATCH(MAX(O$64:O3836),O$64:O3836,0)-1)&lt;(1-$P$2),MAX(O$64:O3836)&gt;MAX(P$64:P3835)),MAX(O$64:O3836),""),IF(AND($F3835/INDEX($F$64:$F3836,MATCH(MAX(Q$64:Q3836),Q$64:Q3836,0)-1)&lt;(1-$P$2),MAX(O$64:O3836)&gt;MAX(P$64:P3835)),MAX(O$64:O3836),"")),"")</f>
        <v/>
      </c>
      <c r="Q3836" s="91" t="str">
        <f>IFERROR(IF(E3836="","",IF(O3836&lt;&gt;"",MAX(O$64:O3836)*10+1,IF(AND($F3835/INDEX($F$64:$F3836,MATCH(MAX(Q$64:Q3835),Q$64:Q3835,0)-1)&gt;(1+$O$2),MAX(O$64:O3836)&gt;MAX(P$64:P3835)),MAX(Q$64:Q3835)+1,""))),"")</f>
        <v/>
      </c>
    </row>
    <row r="3837" spans="1:17" x14ac:dyDescent="0.2">
      <c r="A3837" s="13">
        <f>HLOOKUP($E$2,历史数据!$V$3:$AE$5000,ROW(A3835),)</f>
        <v>0</v>
      </c>
      <c r="B3837" s="41">
        <v>42223</v>
      </c>
      <c r="C3837" s="100" t="str">
        <f>IFERROR(IF(A3837&lt;&gt;0,MAX($C$4:C3836)+1,""),"")</f>
        <v/>
      </c>
      <c r="D3837" s="100"/>
      <c r="E3837" s="99">
        <f t="shared" si="331"/>
        <v>42615</v>
      </c>
      <c r="F3837" s="101">
        <f>IFERROR(VLOOKUP(E3837,历史数据!AH:AJ,3,),"")</f>
        <v>33.700722705963102</v>
      </c>
      <c r="G3837" s="101">
        <f t="shared" si="327"/>
        <v>31.79544596210701</v>
      </c>
      <c r="H3837" s="105">
        <f t="shared" si="328"/>
        <v>-1.3711806479340671E-3</v>
      </c>
      <c r="I3837" s="101">
        <f>IFERROR(VLOOKUP(E3837,历史数据!AH:AJ,2,),"")</f>
        <v>33.49221088721</v>
      </c>
      <c r="J3837" s="104">
        <f t="shared" si="329"/>
        <v>0</v>
      </c>
      <c r="K3837" s="104" t="str">
        <f>IFERROR(IF(AND(J3836=$H$2*1,MAX(K$64:K3836)=MAX(L$64:L3836)),MAX(K$64:K3836)+1,""),"")</f>
        <v/>
      </c>
      <c r="L3837" s="104" t="str">
        <f>IFERROR(IF(AND($F3836/INDEX($F$64:$F3837,MATCH(MAX(M$64:M3837),M$64:M3837,0)-1)&lt;(1-$P$2),MAX(K$64:K3837)&gt;MAX(L$64:L3836)),MAX(K$64:K3837),""),"")</f>
        <v/>
      </c>
      <c r="M3837" s="104" t="str">
        <f>IFERROR(IF(E3837="","",IF(K3837&lt;&gt;"",MAX(M$64:M3836)+1,IF(AND($F3836/INDEX($F$64:$F3837,MATCH(MAX(M$64:M3836),M$64:M3836,0)-1)&gt;(1+$O$2),MAX(K$64:K3837)&gt;MAX(L$64:L3836)),MAX(M$64:M3836)+1,""))),"")</f>
        <v/>
      </c>
      <c r="N3837" s="91">
        <f t="shared" si="330"/>
        <v>0</v>
      </c>
      <c r="O3837" s="91" t="str">
        <f>IFERROR(IF(AND(N3836=$H$2*1,MAX(O$64:O3836)=MAX(P$64:P3836)),MAX(O$64:O3836)+1,""),"")</f>
        <v/>
      </c>
      <c r="P3837" s="91" t="str">
        <f>IFERROR(IF(MOD(MAX(Q$64:Q3837),10*MAX(O$64:O3837))&lt;=2,IF(AND(F3836/INDEX($F$64:$F3837,MATCH(MAX(O$64:O3837),O$64:O3837,0)-1)&lt;(1-$P$2),MAX(O$64:O3837)&gt;MAX(P$64:P3836)),MAX(O$64:O3837),""),IF(AND($F3836/INDEX($F$64:$F3837,MATCH(MAX(Q$64:Q3837),Q$64:Q3837,0)-1)&lt;(1-$P$2),MAX(O$64:O3837)&gt;MAX(P$64:P3836)),MAX(O$64:O3837),"")),"")</f>
        <v/>
      </c>
      <c r="Q3837" s="91" t="str">
        <f>IFERROR(IF(E3837="","",IF(O3837&lt;&gt;"",MAX(O$64:O3837)*10+1,IF(AND($F3836/INDEX($F$64:$F3837,MATCH(MAX(Q$64:Q3836),Q$64:Q3836,0)-1)&gt;(1+$O$2),MAX(O$64:O3837)&gt;MAX(P$64:P3836)),MAX(Q$64:Q3836)+1,""))),"")</f>
        <v/>
      </c>
    </row>
    <row r="3838" spans="1:17" x14ac:dyDescent="0.2">
      <c r="A3838" s="13">
        <f>HLOOKUP($E$2,历史数据!$V$3:$AE$5000,ROW(A3836),)</f>
        <v>0</v>
      </c>
      <c r="B3838" s="41">
        <v>42226</v>
      </c>
      <c r="C3838" s="100" t="str">
        <f>IFERROR(IF(A3838&lt;&gt;0,MAX($C$4:C3837)+1,""),"")</f>
        <v/>
      </c>
      <c r="D3838" s="100"/>
      <c r="E3838" s="99">
        <f t="shared" si="331"/>
        <v>42618</v>
      </c>
      <c r="F3838" s="101">
        <f>IFERROR(VLOOKUP(E3838,历史数据!AH:AJ,3,),"")</f>
        <v>33.374922989161398</v>
      </c>
      <c r="G3838" s="101">
        <f t="shared" si="327"/>
        <v>31.722032425921039</v>
      </c>
      <c r="H3838" s="105">
        <f t="shared" si="328"/>
        <v>-2.3089324261550415E-3</v>
      </c>
      <c r="I3838" s="101">
        <f>IFERROR(VLOOKUP(E3838,历史数据!AH:AJ,2,),"")</f>
        <v>33.752850660651298</v>
      </c>
      <c r="J3838" s="104">
        <f t="shared" si="329"/>
        <v>0</v>
      </c>
      <c r="K3838" s="104" t="str">
        <f>IFERROR(IF(AND(J3837=$H$2*1,MAX(K$64:K3837)=MAX(L$64:L3837)),MAX(K$64:K3837)+1,""),"")</f>
        <v/>
      </c>
      <c r="L3838" s="104" t="str">
        <f>IFERROR(IF(AND($F3837/INDEX($F$64:$F3838,MATCH(MAX(M$64:M3838),M$64:M3838,0)-1)&lt;(1-$P$2),MAX(K$64:K3838)&gt;MAX(L$64:L3837)),MAX(K$64:K3838),""),"")</f>
        <v/>
      </c>
      <c r="M3838" s="104" t="str">
        <f>IFERROR(IF(E3838="","",IF(K3838&lt;&gt;"",MAX(M$64:M3837)+1,IF(AND($F3837/INDEX($F$64:$F3838,MATCH(MAX(M$64:M3837),M$64:M3837,0)-1)&gt;(1+$O$2),MAX(K$64:K3838)&gt;MAX(L$64:L3837)),MAX(M$64:M3837)+1,""))),"")</f>
        <v/>
      </c>
      <c r="N3838" s="91">
        <f t="shared" si="330"/>
        <v>0</v>
      </c>
      <c r="O3838" s="91" t="str">
        <f>IFERROR(IF(AND(N3837=$H$2*1,MAX(O$64:O3837)=MAX(P$64:P3837)),MAX(O$64:O3837)+1,""),"")</f>
        <v/>
      </c>
      <c r="P3838" s="91" t="str">
        <f>IFERROR(IF(MOD(MAX(Q$64:Q3838),10*MAX(O$64:O3838))&lt;=2,IF(AND(F3837/INDEX($F$64:$F3838,MATCH(MAX(O$64:O3838),O$64:O3838,0)-1)&lt;(1-$P$2),MAX(O$64:O3838)&gt;MAX(P$64:P3837)),MAX(O$64:O3838),""),IF(AND($F3837/INDEX($F$64:$F3838,MATCH(MAX(Q$64:Q3838),Q$64:Q3838,0)-1)&lt;(1-$P$2),MAX(O$64:O3838)&gt;MAX(P$64:P3837)),MAX(O$64:O3838),"")),"")</f>
        <v/>
      </c>
      <c r="Q3838" s="91" t="str">
        <f>IFERROR(IF(E3838="","",IF(O3838&lt;&gt;"",MAX(O$64:O3838)*10+1,IF(AND($F3837/INDEX($F$64:$F3838,MATCH(MAX(Q$64:Q3837),Q$64:Q3837,0)-1)&gt;(1+$O$2),MAX(O$64:O3838)&gt;MAX(P$64:P3837)),MAX(Q$64:Q3837)+1,""))),"")</f>
        <v/>
      </c>
    </row>
    <row r="3839" spans="1:17" x14ac:dyDescent="0.2">
      <c r="A3839" s="13">
        <f>HLOOKUP($E$2,历史数据!$V$3:$AE$5000,ROW(A3837),)</f>
        <v>0</v>
      </c>
      <c r="B3839" s="41">
        <v>42227</v>
      </c>
      <c r="C3839" s="100" t="str">
        <f>IFERROR(IF(A3839&lt;&gt;0,MAX($C$4:C3838)+1,""),"")</f>
        <v/>
      </c>
      <c r="D3839" s="100"/>
      <c r="E3839" s="99">
        <f t="shared" si="331"/>
        <v>42619</v>
      </c>
      <c r="F3839" s="101">
        <f>IFERROR(VLOOKUP(E3839,历史数据!AH:AJ,3,),"")</f>
        <v>33.8701385586999</v>
      </c>
      <c r="G3839" s="101">
        <f t="shared" si="327"/>
        <v>31.656872482560708</v>
      </c>
      <c r="H3839" s="105">
        <f t="shared" si="328"/>
        <v>-2.054091064703889E-3</v>
      </c>
      <c r="I3839" s="101">
        <f>IFERROR(VLOOKUP(E3839,历史数据!AH:AJ,2,),"")</f>
        <v>33.3358270231452</v>
      </c>
      <c r="J3839" s="104">
        <f t="shared" si="329"/>
        <v>0</v>
      </c>
      <c r="K3839" s="104" t="str">
        <f>IFERROR(IF(AND(J3838=$H$2*1,MAX(K$64:K3838)=MAX(L$64:L3838)),MAX(K$64:K3838)+1,""),"")</f>
        <v/>
      </c>
      <c r="L3839" s="104" t="str">
        <f>IFERROR(IF(AND($F3838/INDEX($F$64:$F3839,MATCH(MAX(M$64:M3839),M$64:M3839,0)-1)&lt;(1-$P$2),MAX(K$64:K3839)&gt;MAX(L$64:L3838)),MAX(K$64:K3839),""),"")</f>
        <v/>
      </c>
      <c r="M3839" s="104" t="str">
        <f>IFERROR(IF(E3839="","",IF(K3839&lt;&gt;"",MAX(M$64:M3838)+1,IF(AND($F3838/INDEX($F$64:$F3839,MATCH(MAX(M$64:M3838),M$64:M3838,0)-1)&gt;(1+$O$2),MAX(K$64:K3839)&gt;MAX(L$64:L3838)),MAX(M$64:M3838)+1,""))),"")</f>
        <v/>
      </c>
      <c r="N3839" s="91">
        <f t="shared" si="330"/>
        <v>0</v>
      </c>
      <c r="O3839" s="91" t="str">
        <f>IFERROR(IF(AND(N3838=$H$2*1,MAX(O$64:O3838)=MAX(P$64:P3838)),MAX(O$64:O3838)+1,""),"")</f>
        <v/>
      </c>
      <c r="P3839" s="91" t="str">
        <f>IFERROR(IF(MOD(MAX(Q$64:Q3839),10*MAX(O$64:O3839))&lt;=2,IF(AND(F3838/INDEX($F$64:$F3839,MATCH(MAX(O$64:O3839),O$64:O3839,0)-1)&lt;(1-$P$2),MAX(O$64:O3839)&gt;MAX(P$64:P3838)),MAX(O$64:O3839),""),IF(AND($F3838/INDEX($F$64:$F3839,MATCH(MAX(Q$64:Q3839),Q$64:Q3839,0)-1)&lt;(1-$P$2),MAX(O$64:O3839)&gt;MAX(P$64:P3838)),MAX(O$64:O3839),"")),"")</f>
        <v/>
      </c>
      <c r="Q3839" s="91" t="str">
        <f>IFERROR(IF(E3839="","",IF(O3839&lt;&gt;"",MAX(O$64:O3839)*10+1,IF(AND($F3838/INDEX($F$64:$F3839,MATCH(MAX(Q$64:Q3838),Q$64:Q3838,0)-1)&gt;(1+$O$2),MAX(O$64:O3839)&gt;MAX(P$64:P3838)),MAX(Q$64:Q3838)+1,""))),"")</f>
        <v/>
      </c>
    </row>
    <row r="3840" spans="1:17" x14ac:dyDescent="0.2">
      <c r="A3840" s="13">
        <f>HLOOKUP($E$2,历史数据!$V$3:$AE$5000,ROW(A3838),)</f>
        <v>0</v>
      </c>
      <c r="B3840" s="41">
        <v>42228</v>
      </c>
      <c r="C3840" s="100" t="str">
        <f>IFERROR(IF(A3840&lt;&gt;0,MAX($C$4:C3839)+1,""),"")</f>
        <v/>
      </c>
      <c r="D3840" s="100"/>
      <c r="E3840" s="99">
        <f t="shared" si="331"/>
        <v>42620</v>
      </c>
      <c r="F3840" s="101">
        <f>IFERROR(VLOOKUP(E3840,历史数据!AH:AJ,3,),"")</f>
        <v>34.599929924335598</v>
      </c>
      <c r="G3840" s="101">
        <f t="shared" si="327"/>
        <v>31.603658528816439</v>
      </c>
      <c r="H3840" s="105">
        <f t="shared" si="328"/>
        <v>-1.6809605488850021E-3</v>
      </c>
      <c r="I3840" s="101">
        <f>IFERROR(VLOOKUP(E3840,历史数据!AH:AJ,2,),"")</f>
        <v>34.065618388780898</v>
      </c>
      <c r="J3840" s="104">
        <f t="shared" si="329"/>
        <v>0</v>
      </c>
      <c r="K3840" s="104" t="str">
        <f>IFERROR(IF(AND(J3839=$H$2*1,MAX(K$64:K3839)=MAX(L$64:L3839)),MAX(K$64:K3839)+1,""),"")</f>
        <v/>
      </c>
      <c r="L3840" s="104" t="str">
        <f>IFERROR(IF(AND($F3839/INDEX($F$64:$F3840,MATCH(MAX(M$64:M3840),M$64:M3840,0)-1)&lt;(1-$P$2),MAX(K$64:K3840)&gt;MAX(L$64:L3839)),MAX(K$64:K3840),""),"")</f>
        <v/>
      </c>
      <c r="M3840" s="104" t="str">
        <f>IFERROR(IF(E3840="","",IF(K3840&lt;&gt;"",MAX(M$64:M3839)+1,IF(AND($F3839/INDEX($F$64:$F3840,MATCH(MAX(M$64:M3839),M$64:M3839,0)-1)&gt;(1+$O$2),MAX(K$64:K3840)&gt;MAX(L$64:L3839)),MAX(M$64:M3839)+1,""))),"")</f>
        <v/>
      </c>
      <c r="N3840" s="91">
        <f t="shared" si="330"/>
        <v>0</v>
      </c>
      <c r="O3840" s="91" t="str">
        <f>IFERROR(IF(AND(N3839=$H$2*1,MAX(O$64:O3839)=MAX(P$64:P3839)),MAX(O$64:O3839)+1,""),"")</f>
        <v/>
      </c>
      <c r="P3840" s="91" t="str">
        <f>IFERROR(IF(MOD(MAX(Q$64:Q3840),10*MAX(O$64:O3840))&lt;=2,IF(AND(F3839/INDEX($F$64:$F3840,MATCH(MAX(O$64:O3840),O$64:O3840,0)-1)&lt;(1-$P$2),MAX(O$64:O3840)&gt;MAX(P$64:P3839)),MAX(O$64:O3840),""),IF(AND($F3839/INDEX($F$64:$F3840,MATCH(MAX(Q$64:Q3840),Q$64:Q3840,0)-1)&lt;(1-$P$2),MAX(O$64:O3840)&gt;MAX(P$64:P3839)),MAX(O$64:O3840),"")),"")</f>
        <v/>
      </c>
      <c r="Q3840" s="91" t="str">
        <f>IFERROR(IF(E3840="","",IF(O3840&lt;&gt;"",MAX(O$64:O3840)*10+1,IF(AND($F3839/INDEX($F$64:$F3840,MATCH(MAX(Q$64:Q3839),Q$64:Q3839,0)-1)&gt;(1+$O$2),MAX(O$64:O3840)&gt;MAX(P$64:P3839)),MAX(Q$64:Q3839)+1,""))),"")</f>
        <v/>
      </c>
    </row>
    <row r="3841" spans="1:17" x14ac:dyDescent="0.2">
      <c r="A3841" s="13">
        <f>HLOOKUP($E$2,历史数据!$V$3:$AE$5000,ROW(A3839),)</f>
        <v>0</v>
      </c>
      <c r="B3841" s="41">
        <v>42229</v>
      </c>
      <c r="C3841" s="100" t="str">
        <f>IFERROR(IF(A3841&lt;&gt;0,MAX($C$4:C3840)+1,""),"")</f>
        <v/>
      </c>
      <c r="D3841" s="100"/>
      <c r="E3841" s="99">
        <f t="shared" si="331"/>
        <v>42621</v>
      </c>
      <c r="F3841" s="101">
        <f>IFERROR(VLOOKUP(E3841,历史数据!AH:AJ,3,),"")</f>
        <v>35.003921573169698</v>
      </c>
      <c r="G3841" s="101">
        <f t="shared" ref="G3841:G3904" si="332">IFERROR(IF(E3841="","",AVERAGE(F3782:F3841)),"")</f>
        <v>31.541973782435324</v>
      </c>
      <c r="H3841" s="105">
        <f t="shared" si="328"/>
        <v>-1.9518229614102767E-3</v>
      </c>
      <c r="I3841" s="101">
        <f>IFERROR(VLOOKUP(E3841,历史数据!AH:AJ,2,),"")</f>
        <v>34.534769980975298</v>
      </c>
      <c r="J3841" s="104">
        <f t="shared" si="329"/>
        <v>0</v>
      </c>
      <c r="K3841" s="104" t="str">
        <f>IFERROR(IF(AND(J3840=$H$2*1,MAX(K$64:K3840)=MAX(L$64:L3840)),MAX(K$64:K3840)+1,""),"")</f>
        <v/>
      </c>
      <c r="L3841" s="104" t="str">
        <f>IFERROR(IF(AND($F3840/INDEX($F$64:$F3841,MATCH(MAX(M$64:M3841),M$64:M3841,0)-1)&lt;(1-$P$2),MAX(K$64:K3841)&gt;MAX(L$64:L3840)),MAX(K$64:K3841),""),"")</f>
        <v/>
      </c>
      <c r="M3841" s="104" t="str">
        <f>IFERROR(IF(E3841="","",IF(K3841&lt;&gt;"",MAX(M$64:M3840)+1,IF(AND($F3840/INDEX($F$64:$F3841,MATCH(MAX(M$64:M3840),M$64:M3840,0)-1)&gt;(1+$O$2),MAX(K$64:K3841)&gt;MAX(L$64:L3840)),MAX(M$64:M3840)+1,""))),"")</f>
        <v/>
      </c>
      <c r="N3841" s="91">
        <f t="shared" si="330"/>
        <v>0</v>
      </c>
      <c r="O3841" s="91" t="str">
        <f>IFERROR(IF(AND(N3840=$H$2*1,MAX(O$64:O3840)=MAX(P$64:P3840)),MAX(O$64:O3840)+1,""),"")</f>
        <v/>
      </c>
      <c r="P3841" s="91" t="str">
        <f>IFERROR(IF(MOD(MAX(Q$64:Q3841),10*MAX(O$64:O3841))&lt;=2,IF(AND(F3840/INDEX($F$64:$F3841,MATCH(MAX(O$64:O3841),O$64:O3841,0)-1)&lt;(1-$P$2),MAX(O$64:O3841)&gt;MAX(P$64:P3840)),MAX(O$64:O3841),""),IF(AND($F3840/INDEX($F$64:$F3841,MATCH(MAX(Q$64:Q3841),Q$64:Q3841,0)-1)&lt;(1-$P$2),MAX(O$64:O3841)&gt;MAX(P$64:P3840)),MAX(O$64:O3841),"")),"")</f>
        <v/>
      </c>
      <c r="Q3841" s="91" t="str">
        <f>IFERROR(IF(E3841="","",IF(O3841&lt;&gt;"",MAX(O$64:O3841)*10+1,IF(AND($F3840/INDEX($F$64:$F3841,MATCH(MAX(Q$64:Q3840),Q$64:Q3840,0)-1)&gt;(1+$O$2),MAX(O$64:O3841)&gt;MAX(P$64:P3840)),MAX(Q$64:Q3840)+1,""))),"")</f>
        <v/>
      </c>
    </row>
    <row r="3842" spans="1:17" x14ac:dyDescent="0.2">
      <c r="A3842" s="13">
        <f>HLOOKUP($E$2,历史数据!$V$3:$AE$5000,ROW(A3840),)</f>
        <v>0</v>
      </c>
      <c r="B3842" s="41">
        <v>42230</v>
      </c>
      <c r="C3842" s="100" t="str">
        <f>IFERROR(IF(A3842&lt;&gt;0,MAX($C$4:C3841)+1,""),"")</f>
        <v/>
      </c>
      <c r="D3842" s="100"/>
      <c r="E3842" s="99">
        <f t="shared" si="331"/>
        <v>42622</v>
      </c>
      <c r="F3842" s="101">
        <f>IFERROR(VLOOKUP(E3842,历史数据!AH:AJ,3,),"")</f>
        <v>34.6520578790239</v>
      </c>
      <c r="G3842" s="101">
        <f t="shared" si="332"/>
        <v>31.476596639263793</v>
      </c>
      <c r="H3842" s="105">
        <f t="shared" ref="H3842:H3905" si="333">IFERROR(G3842/G3841-1,"")</f>
        <v>-2.0727029837281918E-3</v>
      </c>
      <c r="I3842" s="101">
        <f>IFERROR(VLOOKUP(E3842,历史数据!AH:AJ,2,),"")</f>
        <v>35.043017539185897</v>
      </c>
      <c r="J3842" s="104">
        <f t="shared" ref="J3842:J3905" si="334">IFERROR(IF(L3842&lt;&gt;"","0",IF(AND($H3842&gt;0,$F3842&gt;$G3842),J3841+1,0)),"")</f>
        <v>0</v>
      </c>
      <c r="K3842" s="104" t="str">
        <f>IFERROR(IF(AND(J3841=$H$2*1,MAX(K$64:K3841)=MAX(L$64:L3841)),MAX(K$64:K3841)+1,""),"")</f>
        <v/>
      </c>
      <c r="L3842" s="104" t="str">
        <f>IFERROR(IF(AND($F3841/INDEX($F$64:$F3842,MATCH(MAX(M$64:M3842),M$64:M3842,0)-1)&lt;(1-$P$2),MAX(K$64:K3842)&gt;MAX(L$64:L3841)),MAX(K$64:K3842),""),"")</f>
        <v/>
      </c>
      <c r="M3842" s="104" t="str">
        <f>IFERROR(IF(E3842="","",IF(K3842&lt;&gt;"",MAX(M$64:M3841)+1,IF(AND($F3841/INDEX($F$64:$F3842,MATCH(MAX(M$64:M3841),M$64:M3841,0)-1)&gt;(1+$O$2),MAX(K$64:K3842)&gt;MAX(L$64:L3841)),MAX(M$64:M3841)+1,""))),"")</f>
        <v/>
      </c>
      <c r="N3842" s="91">
        <f t="shared" ref="N3842:N3905" si="335">IFERROR(IF(P3842&lt;&gt;"","0",IF(AND($H3842&gt;0,$F3842&gt;$G3842),N3841+1,0)),"")</f>
        <v>0</v>
      </c>
      <c r="O3842" s="91" t="str">
        <f>IFERROR(IF(AND(N3841=$H$2*1,MAX(O$64:O3841)=MAX(P$64:P3841)),MAX(O$64:O3841)+1,""),"")</f>
        <v/>
      </c>
      <c r="P3842" s="91" t="str">
        <f>IFERROR(IF(MOD(MAX(Q$64:Q3842),10*MAX(O$64:O3842))&lt;=2,IF(AND(F3841/INDEX($F$64:$F3842,MATCH(MAX(O$64:O3842),O$64:O3842,0)-1)&lt;(1-$P$2),MAX(O$64:O3842)&gt;MAX(P$64:P3841)),MAX(O$64:O3842),""),IF(AND($F3841/INDEX($F$64:$F3842,MATCH(MAX(Q$64:Q3842),Q$64:Q3842,0)-1)&lt;(1-$P$2),MAX(O$64:O3842)&gt;MAX(P$64:P3841)),MAX(O$64:O3842),"")),"")</f>
        <v/>
      </c>
      <c r="Q3842" s="91" t="str">
        <f>IFERROR(IF(E3842="","",IF(O3842&lt;&gt;"",MAX(O$64:O3842)*10+1,IF(AND($F3841/INDEX($F$64:$F3842,MATCH(MAX(Q$64:Q3841),Q$64:Q3841,0)-1)&gt;(1+$O$2),MAX(O$64:O3842)&gt;MAX(P$64:P3841)),MAX(Q$64:Q3841)+1,""))),"")</f>
        <v/>
      </c>
    </row>
    <row r="3843" spans="1:17" x14ac:dyDescent="0.2">
      <c r="A3843" s="13">
        <f>HLOOKUP($E$2,历史数据!$V$3:$AE$5000,ROW(A3841),)</f>
        <v>0</v>
      </c>
      <c r="B3843" s="41">
        <v>42233</v>
      </c>
      <c r="C3843" s="100" t="str">
        <f>IFERROR(IF(A3843&lt;&gt;0,MAX($C$4:C3842)+1,""),"")</f>
        <v/>
      </c>
      <c r="D3843" s="100"/>
      <c r="E3843" s="99">
        <f t="shared" si="331"/>
        <v>42625</v>
      </c>
      <c r="F3843" s="101">
        <f>IFERROR(VLOOKUP(E3843,历史数据!AH:AJ,3,),"")</f>
        <v>33.557370830570399</v>
      </c>
      <c r="G3843" s="101">
        <f t="shared" si="332"/>
        <v>31.415997891938684</v>
      </c>
      <c r="H3843" s="105">
        <f t="shared" si="333"/>
        <v>-1.9252001104057559E-3</v>
      </c>
      <c r="I3843" s="101">
        <f>IFERROR(VLOOKUP(E3843,历史数据!AH:AJ,2,),"")</f>
        <v>34.013490434092702</v>
      </c>
      <c r="J3843" s="104">
        <f t="shared" si="334"/>
        <v>0</v>
      </c>
      <c r="K3843" s="104" t="str">
        <f>IFERROR(IF(AND(J3842=$H$2*1,MAX(K$64:K3842)=MAX(L$64:L3842)),MAX(K$64:K3842)+1,""),"")</f>
        <v/>
      </c>
      <c r="L3843" s="104" t="str">
        <f>IFERROR(IF(AND($F3842/INDEX($F$64:$F3843,MATCH(MAX(M$64:M3843),M$64:M3843,0)-1)&lt;(1-$P$2),MAX(K$64:K3843)&gt;MAX(L$64:L3842)),MAX(K$64:K3843),""),"")</f>
        <v/>
      </c>
      <c r="M3843" s="104" t="str">
        <f>IFERROR(IF(E3843="","",IF(K3843&lt;&gt;"",MAX(M$64:M3842)+1,IF(AND($F3842/INDEX($F$64:$F3843,MATCH(MAX(M$64:M3842),M$64:M3842,0)-1)&gt;(1+$O$2),MAX(K$64:K3843)&gt;MAX(L$64:L3842)),MAX(M$64:M3842)+1,""))),"")</f>
        <v/>
      </c>
      <c r="N3843" s="91">
        <f t="shared" si="335"/>
        <v>0</v>
      </c>
      <c r="O3843" s="91" t="str">
        <f>IFERROR(IF(AND(N3842=$H$2*1,MAX(O$64:O3842)=MAX(P$64:P3842)),MAX(O$64:O3842)+1,""),"")</f>
        <v/>
      </c>
      <c r="P3843" s="91" t="str">
        <f>IFERROR(IF(MOD(MAX(Q$64:Q3843),10*MAX(O$64:O3843))&lt;=2,IF(AND(F3842/INDEX($F$64:$F3843,MATCH(MAX(O$64:O3843),O$64:O3843,0)-1)&lt;(1-$P$2),MAX(O$64:O3843)&gt;MAX(P$64:P3842)),MAX(O$64:O3843),""),IF(AND($F3842/INDEX($F$64:$F3843,MATCH(MAX(Q$64:Q3843),Q$64:Q3843,0)-1)&lt;(1-$P$2),MAX(O$64:O3843)&gt;MAX(P$64:P3842)),MAX(O$64:O3843),"")),"")</f>
        <v/>
      </c>
      <c r="Q3843" s="91" t="str">
        <f>IFERROR(IF(E3843="","",IF(O3843&lt;&gt;"",MAX(O$64:O3843)*10+1,IF(AND($F3842/INDEX($F$64:$F3843,MATCH(MAX(Q$64:Q3842),Q$64:Q3842,0)-1)&gt;(1+$O$2),MAX(O$64:O3843)&gt;MAX(P$64:P3842)),MAX(Q$64:Q3842)+1,""))),"")</f>
        <v/>
      </c>
    </row>
    <row r="3844" spans="1:17" x14ac:dyDescent="0.2">
      <c r="A3844" s="13">
        <f>HLOOKUP($E$2,历史数据!$V$3:$AE$5000,ROW(A3842),)</f>
        <v>0</v>
      </c>
      <c r="B3844" s="41">
        <v>42234</v>
      </c>
      <c r="C3844" s="100" t="str">
        <f>IFERROR(IF(A3844&lt;&gt;0,MAX($C$4:C3843)+1,""),"")</f>
        <v/>
      </c>
      <c r="D3844" s="100"/>
      <c r="E3844" s="99">
        <f t="shared" si="331"/>
        <v>42626</v>
      </c>
      <c r="F3844" s="101">
        <f>IFERROR(VLOOKUP(E3844,历史数据!AH:AJ,3,),"")</f>
        <v>34.365354128238501</v>
      </c>
      <c r="G3844" s="101">
        <f t="shared" si="332"/>
        <v>31.382549121013717</v>
      </c>
      <c r="H3844" s="105">
        <f t="shared" si="333"/>
        <v>-1.0647050283113524E-3</v>
      </c>
      <c r="I3844" s="101">
        <f>IFERROR(VLOOKUP(E3844,历史数据!AH:AJ,2,),"")</f>
        <v>33.622530773930698</v>
      </c>
      <c r="J3844" s="104">
        <f t="shared" si="334"/>
        <v>0</v>
      </c>
      <c r="K3844" s="104" t="str">
        <f>IFERROR(IF(AND(J3843=$H$2*1,MAX(K$64:K3843)=MAX(L$64:L3843)),MAX(K$64:K3843)+1,""),"")</f>
        <v/>
      </c>
      <c r="L3844" s="104" t="str">
        <f>IFERROR(IF(AND($F3843/INDEX($F$64:$F3844,MATCH(MAX(M$64:M3844),M$64:M3844,0)-1)&lt;(1-$P$2),MAX(K$64:K3844)&gt;MAX(L$64:L3843)),MAX(K$64:K3844),""),"")</f>
        <v/>
      </c>
      <c r="M3844" s="104" t="str">
        <f>IFERROR(IF(E3844="","",IF(K3844&lt;&gt;"",MAX(M$64:M3843)+1,IF(AND($F3843/INDEX($F$64:$F3844,MATCH(MAX(M$64:M3843),M$64:M3843,0)-1)&gt;(1+$O$2),MAX(K$64:K3844)&gt;MAX(L$64:L3843)),MAX(M$64:M3843)+1,""))),"")</f>
        <v/>
      </c>
      <c r="N3844" s="91">
        <f t="shared" si="335"/>
        <v>0</v>
      </c>
      <c r="O3844" s="91" t="str">
        <f>IFERROR(IF(AND(N3843=$H$2*1,MAX(O$64:O3843)=MAX(P$64:P3843)),MAX(O$64:O3843)+1,""),"")</f>
        <v/>
      </c>
      <c r="P3844" s="91" t="str">
        <f>IFERROR(IF(MOD(MAX(Q$64:Q3844),10*MAX(O$64:O3844))&lt;=2,IF(AND(F3843/INDEX($F$64:$F3844,MATCH(MAX(O$64:O3844),O$64:O3844,0)-1)&lt;(1-$P$2),MAX(O$64:O3844)&gt;MAX(P$64:P3843)),MAX(O$64:O3844),""),IF(AND($F3843/INDEX($F$64:$F3844,MATCH(MAX(Q$64:Q3844),Q$64:Q3844,0)-1)&lt;(1-$P$2),MAX(O$64:O3844)&gt;MAX(P$64:P3843)),MAX(O$64:O3844),"")),"")</f>
        <v/>
      </c>
      <c r="Q3844" s="91" t="str">
        <f>IFERROR(IF(E3844="","",IF(O3844&lt;&gt;"",MAX(O$64:O3844)*10+1,IF(AND($F3843/INDEX($F$64:$F3844,MATCH(MAX(Q$64:Q3843),Q$64:Q3843,0)-1)&gt;(1+$O$2),MAX(O$64:O3844)&gt;MAX(P$64:P3843)),MAX(Q$64:Q3843)+1,""))),"")</f>
        <v/>
      </c>
    </row>
    <row r="3845" spans="1:17" x14ac:dyDescent="0.2">
      <c r="A3845" s="13">
        <f>HLOOKUP($E$2,历史数据!$V$3:$AE$5000,ROW(A3843),)</f>
        <v>0</v>
      </c>
      <c r="B3845" s="41">
        <v>42235</v>
      </c>
      <c r="C3845" s="100" t="str">
        <f>IFERROR(IF(A3845&lt;&gt;0,MAX($C$4:C3844)+1,""),"")</f>
        <v/>
      </c>
      <c r="D3845" s="100"/>
      <c r="E3845" s="99">
        <f t="shared" si="331"/>
        <v>42627</v>
      </c>
      <c r="F3845" s="101">
        <f>IFERROR(VLOOKUP(E3845,历史数据!AH:AJ,3,),"")</f>
        <v>34.795409754416603</v>
      </c>
      <c r="G3845" s="101">
        <f t="shared" si="332"/>
        <v>31.386675917426537</v>
      </c>
      <c r="H3845" s="105">
        <f t="shared" si="333"/>
        <v>1.3149971969794727E-4</v>
      </c>
      <c r="I3845" s="101">
        <f>IFERROR(VLOOKUP(E3845,历史数据!AH:AJ,2,),"")</f>
        <v>34.326258162222302</v>
      </c>
      <c r="J3845" s="104">
        <f t="shared" si="334"/>
        <v>1</v>
      </c>
      <c r="K3845" s="104" t="str">
        <f>IFERROR(IF(AND(J3844=$H$2*1,MAX(K$64:K3844)=MAX(L$64:L3844)),MAX(K$64:K3844)+1,""),"")</f>
        <v/>
      </c>
      <c r="L3845" s="104" t="str">
        <f>IFERROR(IF(AND($F3844/INDEX($F$64:$F3845,MATCH(MAX(M$64:M3845),M$64:M3845,0)-1)&lt;(1-$P$2),MAX(K$64:K3845)&gt;MAX(L$64:L3844)),MAX(K$64:K3845),""),"")</f>
        <v/>
      </c>
      <c r="M3845" s="104" t="str">
        <f>IFERROR(IF(E3845="","",IF(K3845&lt;&gt;"",MAX(M$64:M3844)+1,IF(AND($F3844/INDEX($F$64:$F3845,MATCH(MAX(M$64:M3844),M$64:M3844,0)-1)&gt;(1+$O$2),MAX(K$64:K3845)&gt;MAX(L$64:L3844)),MAX(M$64:M3844)+1,""))),"")</f>
        <v/>
      </c>
      <c r="N3845" s="91">
        <f t="shared" si="335"/>
        <v>1</v>
      </c>
      <c r="O3845" s="91" t="str">
        <f>IFERROR(IF(AND(N3844=$H$2*1,MAX(O$64:O3844)=MAX(P$64:P3844)),MAX(O$64:O3844)+1,""),"")</f>
        <v/>
      </c>
      <c r="P3845" s="91" t="str">
        <f>IFERROR(IF(MOD(MAX(Q$64:Q3845),10*MAX(O$64:O3845))&lt;=2,IF(AND(F3844/INDEX($F$64:$F3845,MATCH(MAX(O$64:O3845),O$64:O3845,0)-1)&lt;(1-$P$2),MAX(O$64:O3845)&gt;MAX(P$64:P3844)),MAX(O$64:O3845),""),IF(AND($F3844/INDEX($F$64:$F3845,MATCH(MAX(Q$64:Q3845),Q$64:Q3845,0)-1)&lt;(1-$P$2),MAX(O$64:O3845)&gt;MAX(P$64:P3844)),MAX(O$64:O3845),"")),"")</f>
        <v/>
      </c>
      <c r="Q3845" s="91" t="str">
        <f>IFERROR(IF(E3845="","",IF(O3845&lt;&gt;"",MAX(O$64:O3845)*10+1,IF(AND($F3844/INDEX($F$64:$F3845,MATCH(MAX(Q$64:Q3844),Q$64:Q3844,0)-1)&gt;(1+$O$2),MAX(O$64:O3845)&gt;MAX(P$64:P3844)),MAX(Q$64:Q3844)+1,""))),"")</f>
        <v/>
      </c>
    </row>
    <row r="3846" spans="1:17" x14ac:dyDescent="0.2">
      <c r="A3846" s="13">
        <f>HLOOKUP($E$2,历史数据!$V$3:$AE$5000,ROW(A3844),)</f>
        <v>0</v>
      </c>
      <c r="B3846" s="41">
        <v>42236</v>
      </c>
      <c r="C3846" s="100" t="str">
        <f>IFERROR(IF(A3846&lt;&gt;0,MAX($C$4:C3845)+1,""),"")</f>
        <v/>
      </c>
      <c r="D3846" s="100"/>
      <c r="E3846" s="99">
        <f t="shared" ref="E3846:E3909" si="336">IFERROR(INDEX(B:B,MATCH(ROW(A3842),C:C,0)),"")</f>
        <v>42632</v>
      </c>
      <c r="F3846" s="101">
        <f>IFERROR(VLOOKUP(E3846,历史数据!AH:AJ,3,),"")</f>
        <v>35.329721289971403</v>
      </c>
      <c r="G3846" s="101">
        <f t="shared" si="332"/>
        <v>31.415780692127484</v>
      </c>
      <c r="H3846" s="105">
        <f t="shared" si="333"/>
        <v>9.2729713645112177E-4</v>
      </c>
      <c r="I3846" s="101">
        <f>IFERROR(VLOOKUP(E3846,历史数据!AH:AJ,2,),"")</f>
        <v>34.834505720432801</v>
      </c>
      <c r="J3846" s="104">
        <f t="shared" si="334"/>
        <v>2</v>
      </c>
      <c r="K3846" s="104" t="str">
        <f>IFERROR(IF(AND(J3845=$H$2*1,MAX(K$64:K3845)=MAX(L$64:L3845)),MAX(K$64:K3845)+1,""),"")</f>
        <v/>
      </c>
      <c r="L3846" s="104" t="str">
        <f>IFERROR(IF(AND($F3845/INDEX($F$64:$F3846,MATCH(MAX(M$64:M3846),M$64:M3846,0)-1)&lt;(1-$P$2),MAX(K$64:K3846)&gt;MAX(L$64:L3845)),MAX(K$64:K3846),""),"")</f>
        <v/>
      </c>
      <c r="M3846" s="104" t="str">
        <f>IFERROR(IF(E3846="","",IF(K3846&lt;&gt;"",MAX(M$64:M3845)+1,IF(AND($F3845/INDEX($F$64:$F3846,MATCH(MAX(M$64:M3845),M$64:M3845,0)-1)&gt;(1+$O$2),MAX(K$64:K3846)&gt;MAX(L$64:L3845)),MAX(M$64:M3845)+1,""))),"")</f>
        <v/>
      </c>
      <c r="N3846" s="91">
        <f t="shared" si="335"/>
        <v>2</v>
      </c>
      <c r="O3846" s="91" t="str">
        <f>IFERROR(IF(AND(N3845=$H$2*1,MAX(O$64:O3845)=MAX(P$64:P3845)),MAX(O$64:O3845)+1,""),"")</f>
        <v/>
      </c>
      <c r="P3846" s="91" t="str">
        <f>IFERROR(IF(MOD(MAX(Q$64:Q3846),10*MAX(O$64:O3846))&lt;=2,IF(AND(F3845/INDEX($F$64:$F3846,MATCH(MAX(O$64:O3846),O$64:O3846,0)-1)&lt;(1-$P$2),MAX(O$64:O3846)&gt;MAX(P$64:P3845)),MAX(O$64:O3846),""),IF(AND($F3845/INDEX($F$64:$F3846,MATCH(MAX(Q$64:Q3846),Q$64:Q3846,0)-1)&lt;(1-$P$2),MAX(O$64:O3846)&gt;MAX(P$64:P3845)),MAX(O$64:O3846),"")),"")</f>
        <v/>
      </c>
      <c r="Q3846" s="91" t="str">
        <f>IFERROR(IF(E3846="","",IF(O3846&lt;&gt;"",MAX(O$64:O3846)*10+1,IF(AND($F3845/INDEX($F$64:$F3846,MATCH(MAX(Q$64:Q3845),Q$64:Q3845,0)-1)&gt;(1+$O$2),MAX(O$64:O3846)&gt;MAX(P$64:P3845)),MAX(Q$64:Q3845)+1,""))),"")</f>
        <v/>
      </c>
    </row>
    <row r="3847" spans="1:17" x14ac:dyDescent="0.2">
      <c r="A3847" s="13">
        <f>HLOOKUP($E$2,历史数据!$V$3:$AE$5000,ROW(A3845),)</f>
        <v>0</v>
      </c>
      <c r="B3847" s="41">
        <v>42237</v>
      </c>
      <c r="C3847" s="100" t="str">
        <f>IFERROR(IF(A3847&lt;&gt;0,MAX($C$4:C3846)+1,""),"")</f>
        <v/>
      </c>
      <c r="D3847" s="100"/>
      <c r="E3847" s="99">
        <f t="shared" si="336"/>
        <v>42633</v>
      </c>
      <c r="F3847" s="101">
        <f>IFERROR(VLOOKUP(E3847,历史数据!AH:AJ,3,),"")</f>
        <v>36.424408338424897</v>
      </c>
      <c r="G3847" s="101">
        <f t="shared" si="332"/>
        <v>31.44271346871642</v>
      </c>
      <c r="H3847" s="105">
        <f t="shared" si="333"/>
        <v>8.573008849557251E-4</v>
      </c>
      <c r="I3847" s="101">
        <f>IFERROR(VLOOKUP(E3847,历史数据!AH:AJ,2,),"")</f>
        <v>35.355785267315497</v>
      </c>
      <c r="J3847" s="104">
        <f t="shared" si="334"/>
        <v>3</v>
      </c>
      <c r="K3847" s="104" t="str">
        <f>IFERROR(IF(AND(J3846=$H$2*1,MAX(K$64:K3846)=MAX(L$64:L3846)),MAX(K$64:K3846)+1,""),"")</f>
        <v/>
      </c>
      <c r="L3847" s="104" t="str">
        <f>IFERROR(IF(AND($F3846/INDEX($F$64:$F3847,MATCH(MAX(M$64:M3847),M$64:M3847,0)-1)&lt;(1-$P$2),MAX(K$64:K3847)&gt;MAX(L$64:L3846)),MAX(K$64:K3847),""),"")</f>
        <v/>
      </c>
      <c r="M3847" s="104" t="str">
        <f>IFERROR(IF(E3847="","",IF(K3847&lt;&gt;"",MAX(M$64:M3846)+1,IF(AND($F3846/INDEX($F$64:$F3847,MATCH(MAX(M$64:M3846),M$64:M3846,0)-1)&gt;(1+$O$2),MAX(K$64:K3847)&gt;MAX(L$64:L3846)),MAX(M$64:M3846)+1,""))),"")</f>
        <v/>
      </c>
      <c r="N3847" s="91">
        <f t="shared" si="335"/>
        <v>3</v>
      </c>
      <c r="O3847" s="91" t="str">
        <f>IFERROR(IF(AND(N3846=$H$2*1,MAX(O$64:O3846)=MAX(P$64:P3846)),MAX(O$64:O3846)+1,""),"")</f>
        <v/>
      </c>
      <c r="P3847" s="91" t="str">
        <f>IFERROR(IF(MOD(MAX(Q$64:Q3847),10*MAX(O$64:O3847))&lt;=2,IF(AND(F3846/INDEX($F$64:$F3847,MATCH(MAX(O$64:O3847),O$64:O3847,0)-1)&lt;(1-$P$2),MAX(O$64:O3847)&gt;MAX(P$64:P3846)),MAX(O$64:O3847),""),IF(AND($F3846/INDEX($F$64:$F3847,MATCH(MAX(Q$64:Q3847),Q$64:Q3847,0)-1)&lt;(1-$P$2),MAX(O$64:O3847)&gt;MAX(P$64:P3846)),MAX(O$64:O3847),"")),"")</f>
        <v/>
      </c>
      <c r="Q3847" s="91" t="str">
        <f>IFERROR(IF(E3847="","",IF(O3847&lt;&gt;"",MAX(O$64:O3847)*10+1,IF(AND($F3846/INDEX($F$64:$F3847,MATCH(MAX(Q$64:Q3846),Q$64:Q3846,0)-1)&gt;(1+$O$2),MAX(O$64:O3847)&gt;MAX(P$64:P3846)),MAX(Q$64:Q3846)+1,""))),"")</f>
        <v/>
      </c>
    </row>
    <row r="3848" spans="1:17" x14ac:dyDescent="0.2">
      <c r="A3848" s="13">
        <f>HLOOKUP($E$2,历史数据!$V$3:$AE$5000,ROW(A3846),)</f>
        <v>0</v>
      </c>
      <c r="B3848" s="41">
        <v>42240</v>
      </c>
      <c r="C3848" s="100" t="str">
        <f>IFERROR(IF(A3848&lt;&gt;0,MAX($C$4:C3847)+1,""),"")</f>
        <v/>
      </c>
      <c r="D3848" s="100"/>
      <c r="E3848" s="99">
        <f t="shared" si="336"/>
        <v>42634</v>
      </c>
      <c r="F3848" s="101">
        <f>IFERROR(VLOOKUP(E3848,历史数据!AH:AJ,3,),"")</f>
        <v>36.672016123194197</v>
      </c>
      <c r="G3848" s="101">
        <f t="shared" si="332"/>
        <v>31.458351855122899</v>
      </c>
      <c r="H3848" s="105">
        <f t="shared" si="333"/>
        <v>4.9736122240329195E-4</v>
      </c>
      <c r="I3848" s="101">
        <f>IFERROR(VLOOKUP(E3848,历史数据!AH:AJ,2,),"")</f>
        <v>36.645952145850003</v>
      </c>
      <c r="J3848" s="104">
        <f t="shared" si="334"/>
        <v>4</v>
      </c>
      <c r="K3848" s="104" t="str">
        <f>IFERROR(IF(AND(J3847=$H$2*1,MAX(K$64:K3847)=MAX(L$64:L3847)),MAX(K$64:K3847)+1,""),"")</f>
        <v/>
      </c>
      <c r="L3848" s="104" t="str">
        <f>IFERROR(IF(AND($F3847/INDEX($F$64:$F3848,MATCH(MAX(M$64:M3848),M$64:M3848,0)-1)&lt;(1-$P$2),MAX(K$64:K3848)&gt;MAX(L$64:L3847)),MAX(K$64:K3848),""),"")</f>
        <v/>
      </c>
      <c r="M3848" s="104" t="str">
        <f>IFERROR(IF(E3848="","",IF(K3848&lt;&gt;"",MAX(M$64:M3847)+1,IF(AND($F3847/INDEX($F$64:$F3848,MATCH(MAX(M$64:M3847),M$64:M3847,0)-1)&gt;(1+$O$2),MAX(K$64:K3848)&gt;MAX(L$64:L3847)),MAX(M$64:M3847)+1,""))),"")</f>
        <v/>
      </c>
      <c r="N3848" s="91">
        <f t="shared" si="335"/>
        <v>4</v>
      </c>
      <c r="O3848" s="91" t="str">
        <f>IFERROR(IF(AND(N3847=$H$2*1,MAX(O$64:O3847)=MAX(P$64:P3847)),MAX(O$64:O3847)+1,""),"")</f>
        <v/>
      </c>
      <c r="P3848" s="91" t="str">
        <f>IFERROR(IF(MOD(MAX(Q$64:Q3848),10*MAX(O$64:O3848))&lt;=2,IF(AND(F3847/INDEX($F$64:$F3848,MATCH(MAX(O$64:O3848),O$64:O3848,0)-1)&lt;(1-$P$2),MAX(O$64:O3848)&gt;MAX(P$64:P3847)),MAX(O$64:O3848),""),IF(AND($F3847/INDEX($F$64:$F3848,MATCH(MAX(Q$64:Q3848),Q$64:Q3848,0)-1)&lt;(1-$P$2),MAX(O$64:O3848)&gt;MAX(P$64:P3847)),MAX(O$64:O3848),"")),"")</f>
        <v/>
      </c>
      <c r="Q3848" s="91" t="str">
        <f>IFERROR(IF(E3848="","",IF(O3848&lt;&gt;"",MAX(O$64:O3848)*10+1,IF(AND($F3847/INDEX($F$64:$F3848,MATCH(MAX(Q$64:Q3847),Q$64:Q3847,0)-1)&gt;(1+$O$2),MAX(O$64:O3848)&gt;MAX(P$64:P3847)),MAX(Q$64:Q3847)+1,""))),"")</f>
        <v/>
      </c>
    </row>
    <row r="3849" spans="1:17" x14ac:dyDescent="0.2">
      <c r="A3849" s="13">
        <f>HLOOKUP($E$2,历史数据!$V$3:$AE$5000,ROW(A3847),)</f>
        <v>0</v>
      </c>
      <c r="B3849" s="41">
        <v>42241</v>
      </c>
      <c r="C3849" s="100" t="str">
        <f>IFERROR(IF(A3849&lt;&gt;0,MAX($C$4:C3848)+1,""),"")</f>
        <v/>
      </c>
      <c r="D3849" s="100"/>
      <c r="E3849" s="99">
        <f t="shared" si="336"/>
        <v>42635</v>
      </c>
      <c r="F3849" s="101">
        <f>IFERROR(VLOOKUP(E3849,历史数据!AH:AJ,3,),"")</f>
        <v>36.7241440778824</v>
      </c>
      <c r="G3849" s="101">
        <f t="shared" si="332"/>
        <v>31.488325429068656</v>
      </c>
      <c r="H3849" s="105">
        <f t="shared" si="333"/>
        <v>9.5280178961054673E-4</v>
      </c>
      <c r="I3849" s="101">
        <f>IFERROR(VLOOKUP(E3849,历史数据!AH:AJ,2,),"")</f>
        <v>36.645952145850003</v>
      </c>
      <c r="J3849" s="104">
        <f t="shared" si="334"/>
        <v>5</v>
      </c>
      <c r="K3849" s="104" t="str">
        <f>IFERROR(IF(AND(J3848=$H$2*1,MAX(K$64:K3848)=MAX(L$64:L3848)),MAX(K$64:K3848)+1,""),"")</f>
        <v/>
      </c>
      <c r="L3849" s="104" t="str">
        <f>IFERROR(IF(AND($F3848/INDEX($F$64:$F3849,MATCH(MAX(M$64:M3849),M$64:M3849,0)-1)&lt;(1-$P$2),MAX(K$64:K3849)&gt;MAX(L$64:L3848)),MAX(K$64:K3849),""),"")</f>
        <v/>
      </c>
      <c r="M3849" s="104" t="str">
        <f>IFERROR(IF(E3849="","",IF(K3849&lt;&gt;"",MAX(M$64:M3848)+1,IF(AND($F3848/INDEX($F$64:$F3849,MATCH(MAX(M$64:M3848),M$64:M3848,0)-1)&gt;(1+$O$2),MAX(K$64:K3849)&gt;MAX(L$64:L3848)),MAX(M$64:M3848)+1,""))),"")</f>
        <v/>
      </c>
      <c r="N3849" s="91">
        <f t="shared" si="335"/>
        <v>5</v>
      </c>
      <c r="O3849" s="91" t="str">
        <f>IFERROR(IF(AND(N3848=$H$2*1,MAX(O$64:O3848)=MAX(P$64:P3848)),MAX(O$64:O3848)+1,""),"")</f>
        <v/>
      </c>
      <c r="P3849" s="91" t="str">
        <f>IFERROR(IF(MOD(MAX(Q$64:Q3849),10*MAX(O$64:O3849))&lt;=2,IF(AND(F3848/INDEX($F$64:$F3849,MATCH(MAX(O$64:O3849),O$64:O3849,0)-1)&lt;(1-$P$2),MAX(O$64:O3849)&gt;MAX(P$64:P3848)),MAX(O$64:O3849),""),IF(AND($F3848/INDEX($F$64:$F3849,MATCH(MAX(Q$64:Q3849),Q$64:Q3849,0)-1)&lt;(1-$P$2),MAX(O$64:O3849)&gt;MAX(P$64:P3848)),MAX(O$64:O3849),"")),"")</f>
        <v/>
      </c>
      <c r="Q3849" s="91" t="str">
        <f>IFERROR(IF(E3849="","",IF(O3849&lt;&gt;"",MAX(O$64:O3849)*10+1,IF(AND($F3848/INDEX($F$64:$F3849,MATCH(MAX(Q$64:Q3848),Q$64:Q3848,0)-1)&gt;(1+$O$2),MAX(O$64:O3849)&gt;MAX(P$64:P3848)),MAX(Q$64:Q3848)+1,""))),"")</f>
        <v/>
      </c>
    </row>
    <row r="3850" spans="1:17" x14ac:dyDescent="0.2">
      <c r="A3850" s="13">
        <f>HLOOKUP($E$2,历史数据!$V$3:$AE$5000,ROW(A3848),)</f>
        <v>0</v>
      </c>
      <c r="B3850" s="41">
        <v>42242</v>
      </c>
      <c r="C3850" s="100" t="str">
        <f>IFERROR(IF(A3850&lt;&gt;0,MAX($C$4:C3849)+1,""),"")</f>
        <v/>
      </c>
      <c r="D3850" s="100"/>
      <c r="E3850" s="99">
        <f t="shared" si="336"/>
        <v>42636</v>
      </c>
      <c r="F3850" s="101">
        <f>IFERROR(VLOOKUP(E3850,历史数据!AH:AJ,3,),"")</f>
        <v>36.685048111866202</v>
      </c>
      <c r="G3850" s="101">
        <f t="shared" si="332"/>
        <v>31.545883379036948</v>
      </c>
      <c r="H3850" s="105">
        <f t="shared" si="333"/>
        <v>1.8279139707808589E-3</v>
      </c>
      <c r="I3850" s="101">
        <f>IFERROR(VLOOKUP(E3850,历史数据!AH:AJ,2,),"")</f>
        <v>36.632920157177999</v>
      </c>
      <c r="J3850" s="104">
        <f t="shared" si="334"/>
        <v>6</v>
      </c>
      <c r="K3850" s="104">
        <f>IFERROR(IF(AND(J3849=$H$2*1,MAX(K$64:K3849)=MAX(L$64:L3849)),MAX(K$64:K3849)+1,""),"")</f>
        <v>28</v>
      </c>
      <c r="L3850" s="104" t="str">
        <f>IFERROR(IF(AND($F3849/INDEX($F$64:$F3850,MATCH(MAX(M$64:M3850),M$64:M3850,0)-1)&lt;(1-$P$2),MAX(K$64:K3850)&gt;MAX(L$64:L3849)),MAX(K$64:K3850),""),"")</f>
        <v/>
      </c>
      <c r="M3850" s="104">
        <f>IFERROR(IF(E3850="","",IF(K3850&lt;&gt;"",MAX(M$64:M3849)+1,IF(AND($F3849/INDEX($F$64:$F3850,MATCH(MAX(M$64:M3849),M$64:M3849,0)-1)&gt;(1+$O$2),MAX(K$64:K3850)&gt;MAX(L$64:L3849)),MAX(M$64:M3849)+1,""))),"")</f>
        <v>43</v>
      </c>
      <c r="N3850" s="91">
        <f t="shared" si="335"/>
        <v>6</v>
      </c>
      <c r="O3850" s="91">
        <f>IFERROR(IF(AND(N3849=$H$2*1,MAX(O$64:O3849)=MAX(P$64:P3849)),MAX(O$64:O3849)+1,""),"")</f>
        <v>19</v>
      </c>
      <c r="P3850" s="91" t="str">
        <f>IFERROR(IF(MOD(MAX(Q$64:Q3850),10*MAX(O$64:O3850))&lt;=2,IF(AND(F3849/INDEX($F$64:$F3850,MATCH(MAX(O$64:O3850),O$64:O3850,0)-1)&lt;(1-$P$2),MAX(O$64:O3850)&gt;MAX(P$64:P3849)),MAX(O$64:O3850),""),IF(AND($F3849/INDEX($F$64:$F3850,MATCH(MAX(Q$64:Q3850),Q$64:Q3850,0)-1)&lt;(1-$P$2),MAX(O$64:O3850)&gt;MAX(P$64:P3849)),MAX(O$64:O3850),"")),"")</f>
        <v/>
      </c>
      <c r="Q3850" s="91">
        <f>IFERROR(IF(E3850="","",IF(O3850&lt;&gt;"",MAX(O$64:O3850)*10+1,IF(AND($F3849/INDEX($F$64:$F3850,MATCH(MAX(Q$64:Q3849),Q$64:Q3849,0)-1)&gt;(1+$O$2),MAX(O$64:O3850)&gt;MAX(P$64:P3849)),MAX(Q$64:Q3849)+1,""))),"")</f>
        <v>191</v>
      </c>
    </row>
    <row r="3851" spans="1:17" x14ac:dyDescent="0.2">
      <c r="A3851" s="13">
        <f>HLOOKUP($E$2,历史数据!$V$3:$AE$5000,ROW(A3849),)</f>
        <v>0</v>
      </c>
      <c r="B3851" s="41">
        <v>42243</v>
      </c>
      <c r="C3851" s="100" t="str">
        <f>IFERROR(IF(A3851&lt;&gt;0,MAX($C$4:C3850)+1,""),"")</f>
        <v/>
      </c>
      <c r="D3851" s="100"/>
      <c r="E3851" s="99">
        <f t="shared" si="336"/>
        <v>42639</v>
      </c>
      <c r="F3851" s="101">
        <f>IFERROR(VLOOKUP(E3851,历史数据!AH:AJ,3,),"")</f>
        <v>35.525201120052301</v>
      </c>
      <c r="G3851" s="101">
        <f t="shared" si="332"/>
        <v>31.58411054580834</v>
      </c>
      <c r="H3851" s="105">
        <f t="shared" si="333"/>
        <v>1.2117957297970161E-3</v>
      </c>
      <c r="I3851" s="101">
        <f>IFERROR(VLOOKUP(E3851,历史数据!AH:AJ,2,),"")</f>
        <v>36.645952145850003</v>
      </c>
      <c r="J3851" s="104">
        <f t="shared" si="334"/>
        <v>7</v>
      </c>
      <c r="K3851" s="104" t="str">
        <f>IFERROR(IF(AND(J3850=$H$2*1,MAX(K$64:K3850)=MAX(L$64:L3850)),MAX(K$64:K3850)+1,""),"")</f>
        <v/>
      </c>
      <c r="L3851" s="104" t="str">
        <f>IFERROR(IF(AND($F3850/INDEX($F$64:$F3851,MATCH(MAX(M$64:M3851),M$64:M3851,0)-1)&lt;(1-$P$2),MAX(K$64:K3851)&gt;MAX(L$64:L3850)),MAX(K$64:K3851),""),"")</f>
        <v/>
      </c>
      <c r="M3851" s="104" t="str">
        <f>IFERROR(IF(E3851="","",IF(K3851&lt;&gt;"",MAX(M$64:M3850)+1,IF(AND($F3850/INDEX($F$64:$F3851,MATCH(MAX(M$64:M3850),M$64:M3850,0)-1)&gt;(1+$O$2),MAX(K$64:K3851)&gt;MAX(L$64:L3850)),MAX(M$64:M3850)+1,""))),"")</f>
        <v/>
      </c>
      <c r="N3851" s="91">
        <f t="shared" si="335"/>
        <v>7</v>
      </c>
      <c r="O3851" s="91" t="str">
        <f>IFERROR(IF(AND(N3850=$H$2*1,MAX(O$64:O3850)=MAX(P$64:P3850)),MAX(O$64:O3850)+1,""),"")</f>
        <v/>
      </c>
      <c r="P3851" s="91" t="str">
        <f>IFERROR(IF(MOD(MAX(Q$64:Q3851),10*MAX(O$64:O3851))&lt;=2,IF(AND(F3850/INDEX($F$64:$F3851,MATCH(MAX(O$64:O3851),O$64:O3851,0)-1)&lt;(1-$P$2),MAX(O$64:O3851)&gt;MAX(P$64:P3850)),MAX(O$64:O3851),""),IF(AND($F3850/INDEX($F$64:$F3851,MATCH(MAX(Q$64:Q3851),Q$64:Q3851,0)-1)&lt;(1-$P$2),MAX(O$64:O3851)&gt;MAX(P$64:P3850)),MAX(O$64:O3851),"")),"")</f>
        <v/>
      </c>
      <c r="Q3851" s="91" t="str">
        <f>IFERROR(IF(E3851="","",IF(O3851&lt;&gt;"",MAX(O$64:O3851)*10+1,IF(AND($F3850/INDEX($F$64:$F3851,MATCH(MAX(Q$64:Q3850),Q$64:Q3850,0)-1)&gt;(1+$O$2),MAX(O$64:O3851)&gt;MAX(P$64:P3850)),MAX(Q$64:Q3850)+1,""))),"")</f>
        <v/>
      </c>
    </row>
    <row r="3852" spans="1:17" x14ac:dyDescent="0.2">
      <c r="A3852" s="13">
        <f>HLOOKUP($E$2,历史数据!$V$3:$AE$5000,ROW(A3850),)</f>
        <v>0</v>
      </c>
      <c r="B3852" s="41">
        <v>42244</v>
      </c>
      <c r="C3852" s="100" t="str">
        <f>IFERROR(IF(A3852&lt;&gt;0,MAX($C$4:C3851)+1,""),"")</f>
        <v/>
      </c>
      <c r="D3852" s="100"/>
      <c r="E3852" s="99">
        <f t="shared" si="336"/>
        <v>42640</v>
      </c>
      <c r="F3852" s="101">
        <f>IFERROR(VLOOKUP(E3852,历史数据!AH:AJ,3,),"")</f>
        <v>36.294088451704198</v>
      </c>
      <c r="G3852" s="101">
        <f t="shared" si="332"/>
        <v>31.662736877463139</v>
      </c>
      <c r="H3852" s="105">
        <f t="shared" si="333"/>
        <v>2.4894268129147523E-3</v>
      </c>
      <c r="I3852" s="101">
        <f>IFERROR(VLOOKUP(E3852,历史数据!AH:AJ,2,),"")</f>
        <v>35.837968848181902</v>
      </c>
      <c r="J3852" s="104">
        <f t="shared" si="334"/>
        <v>8</v>
      </c>
      <c r="K3852" s="104" t="str">
        <f>IFERROR(IF(AND(J3851=$H$2*1,MAX(K$64:K3851)=MAX(L$64:L3851)),MAX(K$64:K3851)+1,""),"")</f>
        <v/>
      </c>
      <c r="L3852" s="104" t="str">
        <f>IFERROR(IF(AND($F3851/INDEX($F$64:$F3852,MATCH(MAX(M$64:M3852),M$64:M3852,0)-1)&lt;(1-$P$2),MAX(K$64:K3852)&gt;MAX(L$64:L3851)),MAX(K$64:K3852),""),"")</f>
        <v/>
      </c>
      <c r="M3852" s="104" t="str">
        <f>IFERROR(IF(E3852="","",IF(K3852&lt;&gt;"",MAX(M$64:M3851)+1,IF(AND($F3851/INDEX($F$64:$F3852,MATCH(MAX(M$64:M3851),M$64:M3851,0)-1)&gt;(1+$O$2),MAX(K$64:K3852)&gt;MAX(L$64:L3851)),MAX(M$64:M3851)+1,""))),"")</f>
        <v/>
      </c>
      <c r="N3852" s="91">
        <f t="shared" si="335"/>
        <v>8</v>
      </c>
      <c r="O3852" s="91" t="str">
        <f>IFERROR(IF(AND(N3851=$H$2*1,MAX(O$64:O3851)=MAX(P$64:P3851)),MAX(O$64:O3851)+1,""),"")</f>
        <v/>
      </c>
      <c r="P3852" s="91" t="str">
        <f>IFERROR(IF(MOD(MAX(Q$64:Q3852),10*MAX(O$64:O3852))&lt;=2,IF(AND(F3851/INDEX($F$64:$F3852,MATCH(MAX(O$64:O3852),O$64:O3852,0)-1)&lt;(1-$P$2),MAX(O$64:O3852)&gt;MAX(P$64:P3851)),MAX(O$64:O3852),""),IF(AND($F3851/INDEX($F$64:$F3852,MATCH(MAX(Q$64:Q3852),Q$64:Q3852,0)-1)&lt;(1-$P$2),MAX(O$64:O3852)&gt;MAX(P$64:P3851)),MAX(O$64:O3852),"")),"")</f>
        <v/>
      </c>
      <c r="Q3852" s="91" t="str">
        <f>IFERROR(IF(E3852="","",IF(O3852&lt;&gt;"",MAX(O$64:O3852)*10+1,IF(AND($F3851/INDEX($F$64:$F3852,MATCH(MAX(Q$64:Q3851),Q$64:Q3851,0)-1)&gt;(1+$O$2),MAX(O$64:O3852)&gt;MAX(P$64:P3851)),MAX(Q$64:Q3851)+1,""))),"")</f>
        <v/>
      </c>
    </row>
    <row r="3853" spans="1:17" x14ac:dyDescent="0.2">
      <c r="A3853" s="13">
        <f>HLOOKUP($E$2,历史数据!$V$3:$AE$5000,ROW(A3851),)</f>
        <v>0</v>
      </c>
      <c r="B3853" s="41">
        <v>42247</v>
      </c>
      <c r="C3853" s="100" t="str">
        <f>IFERROR(IF(A3853&lt;&gt;0,MAX($C$4:C3852)+1,""),"")</f>
        <v/>
      </c>
      <c r="D3853" s="100"/>
      <c r="E3853" s="99">
        <f t="shared" si="336"/>
        <v>42641</v>
      </c>
      <c r="F3853" s="101">
        <f>IFERROR(VLOOKUP(E3853,历史数据!AH:AJ,3,),"")</f>
        <v>36.515632259129397</v>
      </c>
      <c r="G3853" s="101">
        <f t="shared" si="332"/>
        <v>31.771336783063688</v>
      </c>
      <c r="H3853" s="105">
        <f t="shared" si="333"/>
        <v>3.4298963485321909E-3</v>
      </c>
      <c r="I3853" s="101">
        <f>IFERROR(VLOOKUP(E3853,历史数据!AH:AJ,2,),"")</f>
        <v>36.0334486782629</v>
      </c>
      <c r="J3853" s="104">
        <f t="shared" si="334"/>
        <v>9</v>
      </c>
      <c r="K3853" s="104" t="str">
        <f>IFERROR(IF(AND(J3852=$H$2*1,MAX(K$64:K3852)=MAX(L$64:L3852)),MAX(K$64:K3852)+1,""),"")</f>
        <v/>
      </c>
      <c r="L3853" s="104" t="str">
        <f>IFERROR(IF(AND($F3852/INDEX($F$64:$F3853,MATCH(MAX(M$64:M3853),M$64:M3853,0)-1)&lt;(1-$P$2),MAX(K$64:K3853)&gt;MAX(L$64:L3852)),MAX(K$64:K3853),""),"")</f>
        <v/>
      </c>
      <c r="M3853" s="104" t="str">
        <f>IFERROR(IF(E3853="","",IF(K3853&lt;&gt;"",MAX(M$64:M3852)+1,IF(AND($F3852/INDEX($F$64:$F3853,MATCH(MAX(M$64:M3852),M$64:M3852,0)-1)&gt;(1+$O$2),MAX(K$64:K3853)&gt;MAX(L$64:L3852)),MAX(M$64:M3852)+1,""))),"")</f>
        <v/>
      </c>
      <c r="N3853" s="91">
        <f t="shared" si="335"/>
        <v>9</v>
      </c>
      <c r="O3853" s="91" t="str">
        <f>IFERROR(IF(AND(N3852=$H$2*1,MAX(O$64:O3852)=MAX(P$64:P3852)),MAX(O$64:O3852)+1,""),"")</f>
        <v/>
      </c>
      <c r="P3853" s="91" t="str">
        <f>IFERROR(IF(MOD(MAX(Q$64:Q3853),10*MAX(O$64:O3853))&lt;=2,IF(AND(F3852/INDEX($F$64:$F3853,MATCH(MAX(O$64:O3853),O$64:O3853,0)-1)&lt;(1-$P$2),MAX(O$64:O3853)&gt;MAX(P$64:P3852)),MAX(O$64:O3853),""),IF(AND($F3852/INDEX($F$64:$F3853,MATCH(MAX(Q$64:Q3853),Q$64:Q3853,0)-1)&lt;(1-$P$2),MAX(O$64:O3853)&gt;MAX(P$64:P3852)),MAX(O$64:O3853),"")),"")</f>
        <v/>
      </c>
      <c r="Q3853" s="91" t="str">
        <f>IFERROR(IF(E3853="","",IF(O3853&lt;&gt;"",MAX(O$64:O3853)*10+1,IF(AND($F3852/INDEX($F$64:$F3853,MATCH(MAX(Q$64:Q3852),Q$64:Q3852,0)-1)&gt;(1+$O$2),MAX(O$64:O3853)&gt;MAX(P$64:P3852)),MAX(Q$64:Q3852)+1,""))),"")</f>
        <v/>
      </c>
    </row>
    <row r="3854" spans="1:17" x14ac:dyDescent="0.2">
      <c r="A3854" s="13">
        <f>HLOOKUP($E$2,历史数据!$V$3:$AE$5000,ROW(A3852),)</f>
        <v>0</v>
      </c>
      <c r="B3854" s="41">
        <v>42248</v>
      </c>
      <c r="C3854" s="100" t="str">
        <f>IFERROR(IF(A3854&lt;&gt;0,MAX($C$4:C3853)+1,""),"")</f>
        <v/>
      </c>
      <c r="D3854" s="100"/>
      <c r="E3854" s="99">
        <f t="shared" si="336"/>
        <v>42642</v>
      </c>
      <c r="F3854" s="101">
        <f>IFERROR(VLOOKUP(E3854,历史数据!AH:AJ,3,),"")</f>
        <v>36.632920157177999</v>
      </c>
      <c r="G3854" s="101">
        <f t="shared" si="332"/>
        <v>31.906435065630774</v>
      </c>
      <c r="H3854" s="105">
        <f t="shared" si="333"/>
        <v>4.2522064302659146E-3</v>
      </c>
      <c r="I3854" s="101">
        <f>IFERROR(VLOOKUP(E3854,历史数据!AH:AJ,2,),"")</f>
        <v>36.228928508343898</v>
      </c>
      <c r="J3854" s="104">
        <f t="shared" si="334"/>
        <v>10</v>
      </c>
      <c r="K3854" s="104" t="str">
        <f>IFERROR(IF(AND(J3853=$H$2*1,MAX(K$64:K3853)=MAX(L$64:L3853)),MAX(K$64:K3853)+1,""),"")</f>
        <v/>
      </c>
      <c r="L3854" s="104" t="str">
        <f>IFERROR(IF(AND($F3853/INDEX($F$64:$F3854,MATCH(MAX(M$64:M3854),M$64:M3854,0)-1)&lt;(1-$P$2),MAX(K$64:K3854)&gt;MAX(L$64:L3853)),MAX(K$64:K3854),""),"")</f>
        <v/>
      </c>
      <c r="M3854" s="104" t="str">
        <f>IFERROR(IF(E3854="","",IF(K3854&lt;&gt;"",MAX(M$64:M3853)+1,IF(AND($F3853/INDEX($F$64:$F3854,MATCH(MAX(M$64:M3853),M$64:M3853,0)-1)&gt;(1+$O$2),MAX(K$64:K3854)&gt;MAX(L$64:L3853)),MAX(M$64:M3853)+1,""))),"")</f>
        <v/>
      </c>
      <c r="N3854" s="91">
        <f t="shared" si="335"/>
        <v>10</v>
      </c>
      <c r="O3854" s="91" t="str">
        <f>IFERROR(IF(AND(N3853=$H$2*1,MAX(O$64:O3853)=MAX(P$64:P3853)),MAX(O$64:O3853)+1,""),"")</f>
        <v/>
      </c>
      <c r="P3854" s="91" t="str">
        <f>IFERROR(IF(MOD(MAX(Q$64:Q3854),10*MAX(O$64:O3854))&lt;=2,IF(AND(F3853/INDEX($F$64:$F3854,MATCH(MAX(O$64:O3854),O$64:O3854,0)-1)&lt;(1-$P$2),MAX(O$64:O3854)&gt;MAX(P$64:P3853)),MAX(O$64:O3854),""),IF(AND($F3853/INDEX($F$64:$F3854,MATCH(MAX(Q$64:Q3854),Q$64:Q3854,0)-1)&lt;(1-$P$2),MAX(O$64:O3854)&gt;MAX(P$64:P3853)),MAX(O$64:O3854),"")),"")</f>
        <v/>
      </c>
      <c r="Q3854" s="91" t="str">
        <f>IFERROR(IF(E3854="","",IF(O3854&lt;&gt;"",MAX(O$64:O3854)*10+1,IF(AND($F3853/INDEX($F$64:$F3854,MATCH(MAX(Q$64:Q3853),Q$64:Q3853,0)-1)&gt;(1+$O$2),MAX(O$64:O3854)&gt;MAX(P$64:P3853)),MAX(Q$64:Q3853)+1,""))),"")</f>
        <v/>
      </c>
    </row>
    <row r="3855" spans="1:17" x14ac:dyDescent="0.2">
      <c r="A3855" s="13">
        <f>HLOOKUP($E$2,历史数据!$V$3:$AE$5000,ROW(A3853),)</f>
        <v>0</v>
      </c>
      <c r="B3855" s="41">
        <v>42249</v>
      </c>
      <c r="C3855" s="100" t="str">
        <f>IFERROR(IF(A3855&lt;&gt;0,MAX($C$4:C3854)+1,""),"")</f>
        <v/>
      </c>
      <c r="D3855" s="100"/>
      <c r="E3855" s="99">
        <f t="shared" si="336"/>
        <v>42643</v>
      </c>
      <c r="F3855" s="101">
        <f>IFERROR(VLOOKUP(E3855,历史数据!AH:AJ,3,),"")</f>
        <v>36.385312372408698</v>
      </c>
      <c r="G3855" s="101">
        <f t="shared" si="332"/>
        <v>32.033062555561017</v>
      </c>
      <c r="H3855" s="105">
        <f t="shared" si="333"/>
        <v>3.9687131975030265E-3</v>
      </c>
      <c r="I3855" s="101">
        <f>IFERROR(VLOOKUP(E3855,历史数据!AH:AJ,2,),"")</f>
        <v>36.489568281785203</v>
      </c>
      <c r="J3855" s="104">
        <f t="shared" si="334"/>
        <v>11</v>
      </c>
      <c r="K3855" s="104" t="str">
        <f>IFERROR(IF(AND(J3854=$H$2*1,MAX(K$64:K3854)=MAX(L$64:L3854)),MAX(K$64:K3854)+1,""),"")</f>
        <v/>
      </c>
      <c r="L3855" s="104" t="str">
        <f>IFERROR(IF(AND($F3854/INDEX($F$64:$F3855,MATCH(MAX(M$64:M3855),M$64:M3855,0)-1)&lt;(1-$P$2),MAX(K$64:K3855)&gt;MAX(L$64:L3854)),MAX(K$64:K3855),""),"")</f>
        <v/>
      </c>
      <c r="M3855" s="104" t="str">
        <f>IFERROR(IF(E3855="","",IF(K3855&lt;&gt;"",MAX(M$64:M3854)+1,IF(AND($F3854/INDEX($F$64:$F3855,MATCH(MAX(M$64:M3854),M$64:M3854,0)-1)&gt;(1+$O$2),MAX(K$64:K3855)&gt;MAX(L$64:L3854)),MAX(M$64:M3854)+1,""))),"")</f>
        <v/>
      </c>
      <c r="N3855" s="91">
        <f t="shared" si="335"/>
        <v>11</v>
      </c>
      <c r="O3855" s="91" t="str">
        <f>IFERROR(IF(AND(N3854=$H$2*1,MAX(O$64:O3854)=MAX(P$64:P3854)),MAX(O$64:O3854)+1,""),"")</f>
        <v/>
      </c>
      <c r="P3855" s="91" t="str">
        <f>IFERROR(IF(MOD(MAX(Q$64:Q3855),10*MAX(O$64:O3855))&lt;=2,IF(AND(F3854/INDEX($F$64:$F3855,MATCH(MAX(O$64:O3855),O$64:O3855,0)-1)&lt;(1-$P$2),MAX(O$64:O3855)&gt;MAX(P$64:P3854)),MAX(O$64:O3855),""),IF(AND($F3854/INDEX($F$64:$F3855,MATCH(MAX(Q$64:Q3855),Q$64:Q3855,0)-1)&lt;(1-$P$2),MAX(O$64:O3855)&gt;MAX(P$64:P3854)),MAX(O$64:O3855),"")),"")</f>
        <v/>
      </c>
      <c r="Q3855" s="91" t="str">
        <f>IFERROR(IF(E3855="","",IF(O3855&lt;&gt;"",MAX(O$64:O3855)*10+1,IF(AND($F3854/INDEX($F$64:$F3855,MATCH(MAX(Q$64:Q3854),Q$64:Q3854,0)-1)&gt;(1+$O$2),MAX(O$64:O3855)&gt;MAX(P$64:P3854)),MAX(Q$64:Q3854)+1,""))),"")</f>
        <v/>
      </c>
    </row>
    <row r="3856" spans="1:17" x14ac:dyDescent="0.2">
      <c r="A3856" s="13">
        <f>HLOOKUP($E$2,历史数据!$V$3:$AE$5000,ROW(A3854),)</f>
        <v>0</v>
      </c>
      <c r="B3856" s="41">
        <v>42254</v>
      </c>
      <c r="C3856" s="100" t="str">
        <f>IFERROR(IF(A3856&lt;&gt;0,MAX($C$4:C3855)+1,""),"")</f>
        <v/>
      </c>
      <c r="D3856" s="100"/>
      <c r="E3856" s="99">
        <f t="shared" si="336"/>
        <v>42653</v>
      </c>
      <c r="F3856" s="101">
        <f>IFERROR(VLOOKUP(E3856,历史数据!AH:AJ,3,),"")</f>
        <v>36.5026002704573</v>
      </c>
      <c r="G3856" s="101">
        <f t="shared" si="332"/>
        <v>32.162513643036881</v>
      </c>
      <c r="H3856" s="105">
        <f t="shared" si="333"/>
        <v>4.0411711259682459E-3</v>
      </c>
      <c r="I3856" s="101">
        <f>IFERROR(VLOOKUP(E3856,历史数据!AH:AJ,2,),"")</f>
        <v>36.619888168505902</v>
      </c>
      <c r="J3856" s="104">
        <f t="shared" si="334"/>
        <v>12</v>
      </c>
      <c r="K3856" s="104" t="str">
        <f>IFERROR(IF(AND(J3855=$H$2*1,MAX(K$64:K3855)=MAX(L$64:L3855)),MAX(K$64:K3855)+1,""),"")</f>
        <v/>
      </c>
      <c r="L3856" s="104" t="str">
        <f>IFERROR(IF(AND($F3855/INDEX($F$64:$F3856,MATCH(MAX(M$64:M3856),M$64:M3856,0)-1)&lt;(1-$P$2),MAX(K$64:K3856)&gt;MAX(L$64:L3855)),MAX(K$64:K3856),""),"")</f>
        <v/>
      </c>
      <c r="M3856" s="104" t="str">
        <f>IFERROR(IF(E3856="","",IF(K3856&lt;&gt;"",MAX(M$64:M3855)+1,IF(AND($F3855/INDEX($F$64:$F3856,MATCH(MAX(M$64:M3855),M$64:M3855,0)-1)&gt;(1+$O$2),MAX(K$64:K3856)&gt;MAX(L$64:L3855)),MAX(M$64:M3855)+1,""))),"")</f>
        <v/>
      </c>
      <c r="N3856" s="91">
        <f t="shared" si="335"/>
        <v>12</v>
      </c>
      <c r="O3856" s="91" t="str">
        <f>IFERROR(IF(AND(N3855=$H$2*1,MAX(O$64:O3855)=MAX(P$64:P3855)),MAX(O$64:O3855)+1,""),"")</f>
        <v/>
      </c>
      <c r="P3856" s="91" t="str">
        <f>IFERROR(IF(MOD(MAX(Q$64:Q3856),10*MAX(O$64:O3856))&lt;=2,IF(AND(F3855/INDEX($F$64:$F3856,MATCH(MAX(O$64:O3856),O$64:O3856,0)-1)&lt;(1-$P$2),MAX(O$64:O3856)&gt;MAX(P$64:P3855)),MAX(O$64:O3856),""),IF(AND($F3855/INDEX($F$64:$F3856,MATCH(MAX(Q$64:Q3856),Q$64:Q3856,0)-1)&lt;(1-$P$2),MAX(O$64:O3856)&gt;MAX(P$64:P3855)),MAX(O$64:O3856),"")),"")</f>
        <v/>
      </c>
      <c r="Q3856" s="91" t="str">
        <f>IFERROR(IF(E3856="","",IF(O3856&lt;&gt;"",MAX(O$64:O3856)*10+1,IF(AND($F3855/INDEX($F$64:$F3856,MATCH(MAX(Q$64:Q3855),Q$64:Q3855,0)-1)&gt;(1+$O$2),MAX(O$64:O3856)&gt;MAX(P$64:P3855)),MAX(Q$64:Q3855)+1,""))),"")</f>
        <v/>
      </c>
    </row>
    <row r="3857" spans="1:17" x14ac:dyDescent="0.2">
      <c r="A3857" s="13">
        <f>HLOOKUP($E$2,历史数据!$V$3:$AE$5000,ROW(A3855),)</f>
        <v>0</v>
      </c>
      <c r="B3857" s="41">
        <v>42255</v>
      </c>
      <c r="C3857" s="100" t="str">
        <f>IFERROR(IF(A3857&lt;&gt;0,MAX($C$4:C3856)+1,""),"")</f>
        <v/>
      </c>
      <c r="D3857" s="100"/>
      <c r="E3857" s="99">
        <f t="shared" si="336"/>
        <v>42654</v>
      </c>
      <c r="F3857" s="101">
        <f>IFERROR(VLOOKUP(E3857,历史数据!AH:AJ,3,),"")</f>
        <v>36.685048111866202</v>
      </c>
      <c r="G3857" s="101">
        <f t="shared" si="332"/>
        <v>32.277195143351065</v>
      </c>
      <c r="H3857" s="105">
        <f t="shared" si="333"/>
        <v>3.5656883534354034E-3</v>
      </c>
      <c r="I3857" s="101">
        <f>IFERROR(VLOOKUP(E3857,历史数据!AH:AJ,2,),"")</f>
        <v>36.580792202489697</v>
      </c>
      <c r="J3857" s="104">
        <f t="shared" si="334"/>
        <v>13</v>
      </c>
      <c r="K3857" s="104" t="str">
        <f>IFERROR(IF(AND(J3856=$H$2*1,MAX(K$64:K3856)=MAX(L$64:L3856)),MAX(K$64:K3856)+1,""),"")</f>
        <v/>
      </c>
      <c r="L3857" s="104" t="str">
        <f>IFERROR(IF(AND($F3856/INDEX($F$64:$F3857,MATCH(MAX(M$64:M3857),M$64:M3857,0)-1)&lt;(1-$P$2),MAX(K$64:K3857)&gt;MAX(L$64:L3856)),MAX(K$64:K3857),""),"")</f>
        <v/>
      </c>
      <c r="M3857" s="104" t="str">
        <f>IFERROR(IF(E3857="","",IF(K3857&lt;&gt;"",MAX(M$64:M3856)+1,IF(AND($F3856/INDEX($F$64:$F3857,MATCH(MAX(M$64:M3856),M$64:M3856,0)-1)&gt;(1+$O$2),MAX(K$64:K3857)&gt;MAX(L$64:L3856)),MAX(M$64:M3856)+1,""))),"")</f>
        <v/>
      </c>
      <c r="N3857" s="91">
        <f t="shared" si="335"/>
        <v>13</v>
      </c>
      <c r="O3857" s="91" t="str">
        <f>IFERROR(IF(AND(N3856=$H$2*1,MAX(O$64:O3856)=MAX(P$64:P3856)),MAX(O$64:O3856)+1,""),"")</f>
        <v/>
      </c>
      <c r="P3857" s="91" t="str">
        <f>IFERROR(IF(MOD(MAX(Q$64:Q3857),10*MAX(O$64:O3857))&lt;=2,IF(AND(F3856/INDEX($F$64:$F3857,MATCH(MAX(O$64:O3857),O$64:O3857,0)-1)&lt;(1-$P$2),MAX(O$64:O3857)&gt;MAX(P$64:P3856)),MAX(O$64:O3857),""),IF(AND($F3856/INDEX($F$64:$F3857,MATCH(MAX(Q$64:Q3857),Q$64:Q3857,0)-1)&lt;(1-$P$2),MAX(O$64:O3857)&gt;MAX(P$64:P3856)),MAX(O$64:O3857),"")),"")</f>
        <v/>
      </c>
      <c r="Q3857" s="91" t="str">
        <f>IFERROR(IF(E3857="","",IF(O3857&lt;&gt;"",MAX(O$64:O3857)*10+1,IF(AND($F3856/INDEX($F$64:$F3857,MATCH(MAX(Q$64:Q3856),Q$64:Q3856,0)-1)&gt;(1+$O$2),MAX(O$64:O3857)&gt;MAX(P$64:P3856)),MAX(Q$64:Q3856)+1,""))),"")</f>
        <v/>
      </c>
    </row>
    <row r="3858" spans="1:17" x14ac:dyDescent="0.2">
      <c r="A3858" s="13">
        <f>HLOOKUP($E$2,历史数据!$V$3:$AE$5000,ROW(A3856),)</f>
        <v>0</v>
      </c>
      <c r="B3858" s="41">
        <v>42256</v>
      </c>
      <c r="C3858" s="100" t="str">
        <f>IFERROR(IF(A3858&lt;&gt;0,MAX($C$4:C3857)+1,""),"")</f>
        <v/>
      </c>
      <c r="D3858" s="100"/>
      <c r="E3858" s="99">
        <f t="shared" si="336"/>
        <v>42655</v>
      </c>
      <c r="F3858" s="101">
        <f>IFERROR(VLOOKUP(E3858,历史数据!AH:AJ,3,),"")</f>
        <v>37.440903454846101</v>
      </c>
      <c r="G3858" s="101">
        <f t="shared" si="332"/>
        <v>32.417940621009379</v>
      </c>
      <c r="H3858" s="105">
        <f t="shared" si="333"/>
        <v>4.3605238011923397E-3</v>
      </c>
      <c r="I3858" s="101">
        <f>IFERROR(VLOOKUP(E3858,历史数据!AH:AJ,2,),"")</f>
        <v>36.632920157177999</v>
      </c>
      <c r="J3858" s="104">
        <f t="shared" si="334"/>
        <v>14</v>
      </c>
      <c r="K3858" s="104" t="str">
        <f>IFERROR(IF(AND(J3857=$H$2*1,MAX(K$64:K3857)=MAX(L$64:L3857)),MAX(K$64:K3857)+1,""),"")</f>
        <v/>
      </c>
      <c r="L3858" s="104" t="str">
        <f>IFERROR(IF(AND($F3857/INDEX($F$64:$F3858,MATCH(MAX(M$64:M3858),M$64:M3858,0)-1)&lt;(1-$P$2),MAX(K$64:K3858)&gt;MAX(L$64:L3857)),MAX(K$64:K3858),""),"")</f>
        <v/>
      </c>
      <c r="M3858" s="104" t="str">
        <f>IFERROR(IF(E3858="","",IF(K3858&lt;&gt;"",MAX(M$64:M3857)+1,IF(AND($F3857/INDEX($F$64:$F3858,MATCH(MAX(M$64:M3857),M$64:M3857,0)-1)&gt;(1+$O$2),MAX(K$64:K3858)&gt;MAX(L$64:L3857)),MAX(M$64:M3857)+1,""))),"")</f>
        <v/>
      </c>
      <c r="N3858" s="91">
        <f t="shared" si="335"/>
        <v>14</v>
      </c>
      <c r="O3858" s="91" t="str">
        <f>IFERROR(IF(AND(N3857=$H$2*1,MAX(O$64:O3857)=MAX(P$64:P3857)),MAX(O$64:O3857)+1,""),"")</f>
        <v/>
      </c>
      <c r="P3858" s="91" t="str">
        <f>IFERROR(IF(MOD(MAX(Q$64:Q3858),10*MAX(O$64:O3858))&lt;=2,IF(AND(F3857/INDEX($F$64:$F3858,MATCH(MAX(O$64:O3858),O$64:O3858,0)-1)&lt;(1-$P$2),MAX(O$64:O3858)&gt;MAX(P$64:P3857)),MAX(O$64:O3858),""),IF(AND($F3857/INDEX($F$64:$F3858,MATCH(MAX(Q$64:Q3858),Q$64:Q3858,0)-1)&lt;(1-$P$2),MAX(O$64:O3858)&gt;MAX(P$64:P3857)),MAX(O$64:O3858),"")),"")</f>
        <v/>
      </c>
      <c r="Q3858" s="91" t="str">
        <f>IFERROR(IF(E3858="","",IF(O3858&lt;&gt;"",MAX(O$64:O3858)*10+1,IF(AND($F3857/INDEX($F$64:$F3858,MATCH(MAX(Q$64:Q3857),Q$64:Q3857,0)-1)&gt;(1+$O$2),MAX(O$64:O3858)&gt;MAX(P$64:P3857)),MAX(Q$64:Q3857)+1,""))),"")</f>
        <v/>
      </c>
    </row>
    <row r="3859" spans="1:17" x14ac:dyDescent="0.2">
      <c r="A3859" s="13">
        <f>HLOOKUP($E$2,历史数据!$V$3:$AE$5000,ROW(A3857),)</f>
        <v>0</v>
      </c>
      <c r="B3859" s="41">
        <v>42257</v>
      </c>
      <c r="C3859" s="100" t="str">
        <f>IFERROR(IF(A3859&lt;&gt;0,MAX($C$4:C3858)+1,""),"")</f>
        <v/>
      </c>
      <c r="D3859" s="100"/>
      <c r="E3859" s="99">
        <f t="shared" si="336"/>
        <v>42656</v>
      </c>
      <c r="F3859" s="101">
        <f>IFERROR(VLOOKUP(E3859,历史数据!AH:AJ,3,),"")</f>
        <v>37.323615556797499</v>
      </c>
      <c r="G3859" s="101">
        <f t="shared" si="332"/>
        <v>32.569763289038946</v>
      </c>
      <c r="H3859" s="105">
        <f t="shared" si="333"/>
        <v>4.6832915700749655E-3</v>
      </c>
      <c r="I3859" s="101">
        <f>IFERROR(VLOOKUP(E3859,历史数据!AH:AJ,2,),"")</f>
        <v>37.675479250943297</v>
      </c>
      <c r="J3859" s="104">
        <f t="shared" si="334"/>
        <v>15</v>
      </c>
      <c r="K3859" s="104" t="str">
        <f>IFERROR(IF(AND(J3858=$H$2*1,MAX(K$64:K3858)=MAX(L$64:L3858)),MAX(K$64:K3858)+1,""),"")</f>
        <v/>
      </c>
      <c r="L3859" s="104" t="str">
        <f>IFERROR(IF(AND($F3858/INDEX($F$64:$F3859,MATCH(MAX(M$64:M3859),M$64:M3859,0)-1)&lt;(1-$P$2),MAX(K$64:K3859)&gt;MAX(L$64:L3858)),MAX(K$64:K3859),""),"")</f>
        <v/>
      </c>
      <c r="M3859" s="104" t="str">
        <f>IFERROR(IF(E3859="","",IF(K3859&lt;&gt;"",MAX(M$64:M3858)+1,IF(AND($F3858/INDEX($F$64:$F3859,MATCH(MAX(M$64:M3858),M$64:M3858,0)-1)&gt;(1+$O$2),MAX(K$64:K3859)&gt;MAX(L$64:L3858)),MAX(M$64:M3858)+1,""))),"")</f>
        <v/>
      </c>
      <c r="N3859" s="91">
        <f t="shared" si="335"/>
        <v>15</v>
      </c>
      <c r="O3859" s="91" t="str">
        <f>IFERROR(IF(AND(N3858=$H$2*1,MAX(O$64:O3858)=MAX(P$64:P3858)),MAX(O$64:O3858)+1,""),"")</f>
        <v/>
      </c>
      <c r="P3859" s="91" t="str">
        <f>IFERROR(IF(MOD(MAX(Q$64:Q3859),10*MAX(O$64:O3859))&lt;=2,IF(AND(F3858/INDEX($F$64:$F3859,MATCH(MAX(O$64:O3859),O$64:O3859,0)-1)&lt;(1-$P$2),MAX(O$64:O3859)&gt;MAX(P$64:P3858)),MAX(O$64:O3859),""),IF(AND($F3858/INDEX($F$64:$F3859,MATCH(MAX(Q$64:Q3859),Q$64:Q3859,0)-1)&lt;(1-$P$2),MAX(O$64:O3859)&gt;MAX(P$64:P3858)),MAX(O$64:O3859),"")),"")</f>
        <v/>
      </c>
      <c r="Q3859" s="91" t="str">
        <f>IFERROR(IF(E3859="","",IF(O3859&lt;&gt;"",MAX(O$64:O3859)*10+1,IF(AND($F3858/INDEX($F$64:$F3859,MATCH(MAX(Q$64:Q3858),Q$64:Q3858,0)-1)&gt;(1+$O$2),MAX(O$64:O3859)&gt;MAX(P$64:P3858)),MAX(Q$64:Q3858)+1,""))),"")</f>
        <v/>
      </c>
    </row>
    <row r="3860" spans="1:17" x14ac:dyDescent="0.2">
      <c r="A3860" s="13">
        <f>HLOOKUP($E$2,历史数据!$V$3:$AE$5000,ROW(A3858),)</f>
        <v>0</v>
      </c>
      <c r="B3860" s="41">
        <v>42258</v>
      </c>
      <c r="C3860" s="100" t="str">
        <f>IFERROR(IF(A3860&lt;&gt;0,MAX($C$4:C3859)+1,""),"")</f>
        <v/>
      </c>
      <c r="D3860" s="100"/>
      <c r="E3860" s="99">
        <f t="shared" si="336"/>
        <v>42657</v>
      </c>
      <c r="F3860" s="101">
        <f>IFERROR(VLOOKUP(E3860,历史数据!AH:AJ,3,),"")</f>
        <v>37.141167715388498</v>
      </c>
      <c r="G3860" s="101">
        <f t="shared" si="332"/>
        <v>32.713549564054077</v>
      </c>
      <c r="H3860" s="105">
        <f t="shared" si="333"/>
        <v>4.4147166112049607E-3</v>
      </c>
      <c r="I3860" s="101">
        <f>IFERROR(VLOOKUP(E3860,历史数据!AH:AJ,2,),"")</f>
        <v>37.167231692732699</v>
      </c>
      <c r="J3860" s="104">
        <f t="shared" si="334"/>
        <v>16</v>
      </c>
      <c r="K3860" s="104" t="str">
        <f>IFERROR(IF(AND(J3859=$H$2*1,MAX(K$64:K3859)=MAX(L$64:L3859)),MAX(K$64:K3859)+1,""),"")</f>
        <v/>
      </c>
      <c r="L3860" s="104" t="str">
        <f>IFERROR(IF(AND($F3859/INDEX($F$64:$F3860,MATCH(MAX(M$64:M3860),M$64:M3860,0)-1)&lt;(1-$P$2),MAX(K$64:K3860)&gt;MAX(L$64:L3859)),MAX(K$64:K3860),""),"")</f>
        <v/>
      </c>
      <c r="M3860" s="104" t="str">
        <f>IFERROR(IF(E3860="","",IF(K3860&lt;&gt;"",MAX(M$64:M3859)+1,IF(AND($F3859/INDEX($F$64:$F3860,MATCH(MAX(M$64:M3859),M$64:M3859,0)-1)&gt;(1+$O$2),MAX(K$64:K3860)&gt;MAX(L$64:L3859)),MAX(M$64:M3859)+1,""))),"")</f>
        <v/>
      </c>
      <c r="N3860" s="91">
        <f t="shared" si="335"/>
        <v>16</v>
      </c>
      <c r="O3860" s="91" t="str">
        <f>IFERROR(IF(AND(N3859=$H$2*1,MAX(O$64:O3859)=MAX(P$64:P3859)),MAX(O$64:O3859)+1,""),"")</f>
        <v/>
      </c>
      <c r="P3860" s="91" t="str">
        <f>IFERROR(IF(MOD(MAX(Q$64:Q3860),10*MAX(O$64:O3860))&lt;=2,IF(AND(F3859/INDEX($F$64:$F3860,MATCH(MAX(O$64:O3860),O$64:O3860,0)-1)&lt;(1-$P$2),MAX(O$64:O3860)&gt;MAX(P$64:P3859)),MAX(O$64:O3860),""),IF(AND($F3859/INDEX($F$64:$F3860,MATCH(MAX(Q$64:Q3860),Q$64:Q3860,0)-1)&lt;(1-$P$2),MAX(O$64:O3860)&gt;MAX(P$64:P3859)),MAX(O$64:O3860),"")),"")</f>
        <v/>
      </c>
      <c r="Q3860" s="91" t="str">
        <f>IFERROR(IF(E3860="","",IF(O3860&lt;&gt;"",MAX(O$64:O3860)*10+1,IF(AND($F3859/INDEX($F$64:$F3860,MATCH(MAX(Q$64:Q3859),Q$64:Q3859,0)-1)&gt;(1+$O$2),MAX(O$64:O3860)&gt;MAX(P$64:P3859)),MAX(Q$64:Q3859)+1,""))),"")</f>
        <v/>
      </c>
    </row>
    <row r="3861" spans="1:17" x14ac:dyDescent="0.2">
      <c r="A3861" s="13">
        <f>HLOOKUP($E$2,历史数据!$V$3:$AE$5000,ROW(A3859),)</f>
        <v>0</v>
      </c>
      <c r="B3861" s="41">
        <v>42261</v>
      </c>
      <c r="C3861" s="100" t="str">
        <f>IFERROR(IF(A3861&lt;&gt;0,MAX($C$4:C3860)+1,""),"")</f>
        <v/>
      </c>
      <c r="D3861" s="100"/>
      <c r="E3861" s="99">
        <f t="shared" si="336"/>
        <v>42660</v>
      </c>
      <c r="F3861" s="101">
        <f>IFERROR(VLOOKUP(E3861,历史数据!AH:AJ,3,),"")</f>
        <v>36.919623907963398</v>
      </c>
      <c r="G3861" s="101">
        <f t="shared" si="332"/>
        <v>32.850602644921963</v>
      </c>
      <c r="H3861" s="105">
        <f t="shared" si="333"/>
        <v>4.189489758655851E-3</v>
      </c>
      <c r="I3861" s="101">
        <f>IFERROR(VLOOKUP(E3861,历史数据!AH:AJ,2,),"")</f>
        <v>37.141167715388498</v>
      </c>
      <c r="J3861" s="104">
        <f t="shared" si="334"/>
        <v>17</v>
      </c>
      <c r="K3861" s="104" t="str">
        <f>IFERROR(IF(AND(J3860=$H$2*1,MAX(K$64:K3860)=MAX(L$64:L3860)),MAX(K$64:K3860)+1,""),"")</f>
        <v/>
      </c>
      <c r="L3861" s="104" t="str">
        <f>IFERROR(IF(AND($F3860/INDEX($F$64:$F3861,MATCH(MAX(M$64:M3861),M$64:M3861,0)-1)&lt;(1-$P$2),MAX(K$64:K3861)&gt;MAX(L$64:L3860)),MAX(K$64:K3861),""),"")</f>
        <v/>
      </c>
      <c r="M3861" s="104" t="str">
        <f>IFERROR(IF(E3861="","",IF(K3861&lt;&gt;"",MAX(M$64:M3860)+1,IF(AND($F3860/INDEX($F$64:$F3861,MATCH(MAX(M$64:M3860),M$64:M3860,0)-1)&gt;(1+$O$2),MAX(K$64:K3861)&gt;MAX(L$64:L3860)),MAX(M$64:M3860)+1,""))),"")</f>
        <v/>
      </c>
      <c r="N3861" s="91">
        <f t="shared" si="335"/>
        <v>17</v>
      </c>
      <c r="O3861" s="91" t="str">
        <f>IFERROR(IF(AND(N3860=$H$2*1,MAX(O$64:O3860)=MAX(P$64:P3860)),MAX(O$64:O3860)+1,""),"")</f>
        <v/>
      </c>
      <c r="P3861" s="91" t="str">
        <f>IFERROR(IF(MOD(MAX(Q$64:Q3861),10*MAX(O$64:O3861))&lt;=2,IF(AND(F3860/INDEX($F$64:$F3861,MATCH(MAX(O$64:O3861),O$64:O3861,0)-1)&lt;(1-$P$2),MAX(O$64:O3861)&gt;MAX(P$64:P3860)),MAX(O$64:O3861),""),IF(AND($F3860/INDEX($F$64:$F3861,MATCH(MAX(Q$64:Q3861),Q$64:Q3861,0)-1)&lt;(1-$P$2),MAX(O$64:O3861)&gt;MAX(P$64:P3860)),MAX(O$64:O3861),"")),"")</f>
        <v/>
      </c>
      <c r="Q3861" s="91" t="str">
        <f>IFERROR(IF(E3861="","",IF(O3861&lt;&gt;"",MAX(O$64:O3861)*10+1,IF(AND($F3860/INDEX($F$64:$F3861,MATCH(MAX(Q$64:Q3860),Q$64:Q3860,0)-1)&gt;(1+$O$2),MAX(O$64:O3861)&gt;MAX(P$64:P3860)),MAX(Q$64:Q3860)+1,""))),"")</f>
        <v/>
      </c>
    </row>
    <row r="3862" spans="1:17" x14ac:dyDescent="0.2">
      <c r="A3862" s="13">
        <f>HLOOKUP($E$2,历史数据!$V$3:$AE$5000,ROW(A3860),)</f>
        <v>0</v>
      </c>
      <c r="B3862" s="41">
        <v>42262</v>
      </c>
      <c r="C3862" s="100" t="str">
        <f>IFERROR(IF(A3862&lt;&gt;0,MAX($C$4:C3861)+1,""),"")</f>
        <v/>
      </c>
      <c r="D3862" s="100"/>
      <c r="E3862" s="99">
        <f t="shared" si="336"/>
        <v>42661</v>
      </c>
      <c r="F3862" s="101">
        <f>IFERROR(VLOOKUP(E3862,历史数据!AH:AJ,3,),"")</f>
        <v>37.4148394775019</v>
      </c>
      <c r="G3862" s="101">
        <f t="shared" si="332"/>
        <v>32.99895011597232</v>
      </c>
      <c r="H3862" s="105">
        <f t="shared" si="333"/>
        <v>4.5158219060339455E-3</v>
      </c>
      <c r="I3862" s="101">
        <f>IFERROR(VLOOKUP(E3862,历史数据!AH:AJ,2,),"")</f>
        <v>36.8805279419472</v>
      </c>
      <c r="J3862" s="104">
        <f t="shared" si="334"/>
        <v>18</v>
      </c>
      <c r="K3862" s="104" t="str">
        <f>IFERROR(IF(AND(J3861=$H$2*1,MAX(K$64:K3861)=MAX(L$64:L3861)),MAX(K$64:K3861)+1,""),"")</f>
        <v/>
      </c>
      <c r="L3862" s="104" t="str">
        <f>IFERROR(IF(AND($F3861/INDEX($F$64:$F3862,MATCH(MAX(M$64:M3862),M$64:M3862,0)-1)&lt;(1-$P$2),MAX(K$64:K3862)&gt;MAX(L$64:L3861)),MAX(K$64:K3862),""),"")</f>
        <v/>
      </c>
      <c r="M3862" s="104" t="str">
        <f>IFERROR(IF(E3862="","",IF(K3862&lt;&gt;"",MAX(M$64:M3861)+1,IF(AND($F3861/INDEX($F$64:$F3862,MATCH(MAX(M$64:M3861),M$64:M3861,0)-1)&gt;(1+$O$2),MAX(K$64:K3862)&gt;MAX(L$64:L3861)),MAX(M$64:M3861)+1,""))),"")</f>
        <v/>
      </c>
      <c r="N3862" s="91">
        <f t="shared" si="335"/>
        <v>18</v>
      </c>
      <c r="O3862" s="91" t="str">
        <f>IFERROR(IF(AND(N3861=$H$2*1,MAX(O$64:O3861)=MAX(P$64:P3861)),MAX(O$64:O3861)+1,""),"")</f>
        <v/>
      </c>
      <c r="P3862" s="91" t="str">
        <f>IFERROR(IF(MOD(MAX(Q$64:Q3862),10*MAX(O$64:O3862))&lt;=2,IF(AND(F3861/INDEX($F$64:$F3862,MATCH(MAX(O$64:O3862),O$64:O3862,0)-1)&lt;(1-$P$2),MAX(O$64:O3862)&gt;MAX(P$64:P3861)),MAX(O$64:O3862),""),IF(AND($F3861/INDEX($F$64:$F3862,MATCH(MAX(Q$64:Q3862),Q$64:Q3862,0)-1)&lt;(1-$P$2),MAX(O$64:O3862)&gt;MAX(P$64:P3861)),MAX(O$64:O3862),"")),"")</f>
        <v/>
      </c>
      <c r="Q3862" s="91" t="str">
        <f>IFERROR(IF(E3862="","",IF(O3862&lt;&gt;"",MAX(O$64:O3862)*10+1,IF(AND($F3861/INDEX($F$64:$F3862,MATCH(MAX(Q$64:Q3861),Q$64:Q3861,0)-1)&gt;(1+$O$2),MAX(O$64:O3862)&gt;MAX(P$64:P3861)),MAX(Q$64:Q3861)+1,""))),"")</f>
        <v/>
      </c>
    </row>
    <row r="3863" spans="1:17" x14ac:dyDescent="0.2">
      <c r="A3863" s="13">
        <f>HLOOKUP($E$2,历史数据!$V$3:$AE$5000,ROW(A3861),)</f>
        <v>0</v>
      </c>
      <c r="B3863" s="41">
        <v>42263</v>
      </c>
      <c r="C3863" s="100" t="str">
        <f>IFERROR(IF(A3863&lt;&gt;0,MAX($C$4:C3862)+1,""),"")</f>
        <v/>
      </c>
      <c r="D3863" s="100"/>
      <c r="E3863" s="99">
        <f t="shared" si="336"/>
        <v>42662</v>
      </c>
      <c r="F3863" s="101">
        <f>IFERROR(VLOOKUP(E3863,历史数据!AH:AJ,3,),"")</f>
        <v>38.287982718530401</v>
      </c>
      <c r="G3863" s="101">
        <f t="shared" si="332"/>
        <v>33.146863187400271</v>
      </c>
      <c r="H3863" s="105">
        <f t="shared" si="333"/>
        <v>4.4823568903895605E-3</v>
      </c>
      <c r="I3863" s="101">
        <f>IFERROR(VLOOKUP(E3863,历史数据!AH:AJ,2,),"")</f>
        <v>37.910055047040501</v>
      </c>
      <c r="J3863" s="104">
        <f t="shared" si="334"/>
        <v>19</v>
      </c>
      <c r="K3863" s="104" t="str">
        <f>IFERROR(IF(AND(J3862=$H$2*1,MAX(K$64:K3862)=MAX(L$64:L3862)),MAX(K$64:K3862)+1,""),"")</f>
        <v/>
      </c>
      <c r="L3863" s="104" t="str">
        <f>IFERROR(IF(AND($F3862/INDEX($F$64:$F3863,MATCH(MAX(M$64:M3863),M$64:M3863,0)-1)&lt;(1-$P$2),MAX(K$64:K3863)&gt;MAX(L$64:L3862)),MAX(K$64:K3863),""),"")</f>
        <v/>
      </c>
      <c r="M3863" s="104" t="str">
        <f>IFERROR(IF(E3863="","",IF(K3863&lt;&gt;"",MAX(M$64:M3862)+1,IF(AND($F3862/INDEX($F$64:$F3863,MATCH(MAX(M$64:M3862),M$64:M3862,0)-1)&gt;(1+$O$2),MAX(K$64:K3863)&gt;MAX(L$64:L3862)),MAX(M$64:M3862)+1,""))),"")</f>
        <v/>
      </c>
      <c r="N3863" s="91">
        <f t="shared" si="335"/>
        <v>19</v>
      </c>
      <c r="O3863" s="91" t="str">
        <f>IFERROR(IF(AND(N3862=$H$2*1,MAX(O$64:O3862)=MAX(P$64:P3862)),MAX(O$64:O3862)+1,""),"")</f>
        <v/>
      </c>
      <c r="P3863" s="91" t="str">
        <f>IFERROR(IF(MOD(MAX(Q$64:Q3863),10*MAX(O$64:O3863))&lt;=2,IF(AND(F3862/INDEX($F$64:$F3863,MATCH(MAX(O$64:O3863),O$64:O3863,0)-1)&lt;(1-$P$2),MAX(O$64:O3863)&gt;MAX(P$64:P3862)),MAX(O$64:O3863),""),IF(AND($F3862/INDEX($F$64:$F3863,MATCH(MAX(Q$64:Q3863),Q$64:Q3863,0)-1)&lt;(1-$P$2),MAX(O$64:O3863)&gt;MAX(P$64:P3862)),MAX(O$64:O3863),"")),"")</f>
        <v/>
      </c>
      <c r="Q3863" s="91" t="str">
        <f>IFERROR(IF(E3863="","",IF(O3863&lt;&gt;"",MAX(O$64:O3863)*10+1,IF(AND($F3862/INDEX($F$64:$F3863,MATCH(MAX(Q$64:Q3862),Q$64:Q3862,0)-1)&gt;(1+$O$2),MAX(O$64:O3863)&gt;MAX(P$64:P3862)),MAX(Q$64:Q3862)+1,""))),"")</f>
        <v/>
      </c>
    </row>
    <row r="3864" spans="1:17" x14ac:dyDescent="0.2">
      <c r="A3864" s="13">
        <f>HLOOKUP($E$2,历史数据!$V$3:$AE$5000,ROW(A3862),)</f>
        <v>0</v>
      </c>
      <c r="B3864" s="41">
        <v>42264</v>
      </c>
      <c r="C3864" s="100" t="str">
        <f>IFERROR(IF(A3864&lt;&gt;0,MAX($C$4:C3863)+1,""),"")</f>
        <v/>
      </c>
      <c r="D3864" s="100"/>
      <c r="E3864" s="99">
        <f t="shared" si="336"/>
        <v>42663</v>
      </c>
      <c r="F3864" s="101">
        <f>IFERROR(VLOOKUP(E3864,历史数据!AH:AJ,3,),"")</f>
        <v>38.496494537283397</v>
      </c>
      <c r="G3864" s="101">
        <f t="shared" si="332"/>
        <v>33.301726652786655</v>
      </c>
      <c r="H3864" s="105">
        <f t="shared" si="333"/>
        <v>4.6720398401152163E-3</v>
      </c>
      <c r="I3864" s="101">
        <f>IFERROR(VLOOKUP(E3864,历史数据!AH:AJ,2,),"")</f>
        <v>38.444366582595201</v>
      </c>
      <c r="J3864" s="104">
        <f t="shared" si="334"/>
        <v>20</v>
      </c>
      <c r="K3864" s="104" t="str">
        <f>IFERROR(IF(AND(J3863=$H$2*1,MAX(K$64:K3863)=MAX(L$64:L3863)),MAX(K$64:K3863)+1,""),"")</f>
        <v/>
      </c>
      <c r="L3864" s="104" t="str">
        <f>IFERROR(IF(AND($F3863/INDEX($F$64:$F3864,MATCH(MAX(M$64:M3864),M$64:M3864,0)-1)&lt;(1-$P$2),MAX(K$64:K3864)&gt;MAX(L$64:L3863)),MAX(K$64:K3864),""),"")</f>
        <v/>
      </c>
      <c r="M3864" s="104" t="str">
        <f>IFERROR(IF(E3864="","",IF(K3864&lt;&gt;"",MAX(M$64:M3863)+1,IF(AND($F3863/INDEX($F$64:$F3864,MATCH(MAX(M$64:M3863),M$64:M3863,0)-1)&gt;(1+$O$2),MAX(K$64:K3864)&gt;MAX(L$64:L3863)),MAX(M$64:M3863)+1,""))),"")</f>
        <v/>
      </c>
      <c r="N3864" s="91">
        <f t="shared" si="335"/>
        <v>20</v>
      </c>
      <c r="O3864" s="91" t="str">
        <f>IFERROR(IF(AND(N3863=$H$2*1,MAX(O$64:O3863)=MAX(P$64:P3863)),MAX(O$64:O3863)+1,""),"")</f>
        <v/>
      </c>
      <c r="P3864" s="91" t="str">
        <f>IFERROR(IF(MOD(MAX(Q$64:Q3864),10*MAX(O$64:O3864))&lt;=2,IF(AND(F3863/INDEX($F$64:$F3864,MATCH(MAX(O$64:O3864),O$64:O3864,0)-1)&lt;(1-$P$2),MAX(O$64:O3864)&gt;MAX(P$64:P3863)),MAX(O$64:O3864),""),IF(AND($F3863/INDEX($F$64:$F3864,MATCH(MAX(Q$64:Q3864),Q$64:Q3864,0)-1)&lt;(1-$P$2),MAX(O$64:O3864)&gt;MAX(P$64:P3863)),MAX(O$64:O3864),"")),"")</f>
        <v/>
      </c>
      <c r="Q3864" s="91" t="str">
        <f>IFERROR(IF(E3864="","",IF(O3864&lt;&gt;"",MAX(O$64:O3864)*10+1,IF(AND($F3863/INDEX($F$64:$F3864,MATCH(MAX(Q$64:Q3863),Q$64:Q3863,0)-1)&gt;(1+$O$2),MAX(O$64:O3864)&gt;MAX(P$64:P3863)),MAX(Q$64:Q3863)+1,""))),"")</f>
        <v/>
      </c>
    </row>
    <row r="3865" spans="1:17" x14ac:dyDescent="0.2">
      <c r="A3865" s="13">
        <f>HLOOKUP($E$2,历史数据!$V$3:$AE$5000,ROW(A3863),)</f>
        <v>0</v>
      </c>
      <c r="B3865" s="41">
        <v>42265</v>
      </c>
      <c r="C3865" s="100" t="str">
        <f>IFERROR(IF(A3865&lt;&gt;0,MAX($C$4:C3864)+1,""),"")</f>
        <v/>
      </c>
      <c r="D3865" s="100"/>
      <c r="E3865" s="99">
        <f t="shared" si="336"/>
        <v>42664</v>
      </c>
      <c r="F3865" s="101">
        <f>IFERROR(VLOOKUP(E3865,历史数据!AH:AJ,3,),"")</f>
        <v>38.535590503299602</v>
      </c>
      <c r="G3865" s="101">
        <f t="shared" si="332"/>
        <v>33.453114921193823</v>
      </c>
      <c r="H3865" s="105">
        <f t="shared" si="333"/>
        <v>4.5459585319880258E-3</v>
      </c>
      <c r="I3865" s="101">
        <f>IFERROR(VLOOKUP(E3865,历史数据!AH:AJ,2,),"")</f>
        <v>38.548622491971699</v>
      </c>
      <c r="J3865" s="104">
        <f t="shared" si="334"/>
        <v>21</v>
      </c>
      <c r="K3865" s="104" t="str">
        <f>IFERROR(IF(AND(J3864=$H$2*1,MAX(K$64:K3864)=MAX(L$64:L3864)),MAX(K$64:K3864)+1,""),"")</f>
        <v/>
      </c>
      <c r="L3865" s="104" t="str">
        <f>IFERROR(IF(AND($F3864/INDEX($F$64:$F3865,MATCH(MAX(M$64:M3865),M$64:M3865,0)-1)&lt;(1-$P$2),MAX(K$64:K3865)&gt;MAX(L$64:L3864)),MAX(K$64:K3865),""),"")</f>
        <v/>
      </c>
      <c r="M3865" s="104" t="str">
        <f>IFERROR(IF(E3865="","",IF(K3865&lt;&gt;"",MAX(M$64:M3864)+1,IF(AND($F3864/INDEX($F$64:$F3865,MATCH(MAX(M$64:M3864),M$64:M3864,0)-1)&gt;(1+$O$2),MAX(K$64:K3865)&gt;MAX(L$64:L3864)),MAX(M$64:M3864)+1,""))),"")</f>
        <v/>
      </c>
      <c r="N3865" s="91">
        <f t="shared" si="335"/>
        <v>21</v>
      </c>
      <c r="O3865" s="91" t="str">
        <f>IFERROR(IF(AND(N3864=$H$2*1,MAX(O$64:O3864)=MAX(P$64:P3864)),MAX(O$64:O3864)+1,""),"")</f>
        <v/>
      </c>
      <c r="P3865" s="91" t="str">
        <f>IFERROR(IF(MOD(MAX(Q$64:Q3865),10*MAX(O$64:O3865))&lt;=2,IF(AND(F3864/INDEX($F$64:$F3865,MATCH(MAX(O$64:O3865),O$64:O3865,0)-1)&lt;(1-$P$2),MAX(O$64:O3865)&gt;MAX(P$64:P3864)),MAX(O$64:O3865),""),IF(AND($F3864/INDEX($F$64:$F3865,MATCH(MAX(Q$64:Q3865),Q$64:Q3865,0)-1)&lt;(1-$P$2),MAX(O$64:O3865)&gt;MAX(P$64:P3864)),MAX(O$64:O3865),"")),"")</f>
        <v/>
      </c>
      <c r="Q3865" s="91" t="str">
        <f>IFERROR(IF(E3865="","",IF(O3865&lt;&gt;"",MAX(O$64:O3865)*10+1,IF(AND($F3864/INDEX($F$64:$F3865,MATCH(MAX(Q$64:Q3864),Q$64:Q3864,0)-1)&gt;(1+$O$2),MAX(O$64:O3865)&gt;MAX(P$64:P3864)),MAX(Q$64:Q3864)+1,""))),"")</f>
        <v/>
      </c>
    </row>
    <row r="3866" spans="1:17" x14ac:dyDescent="0.2">
      <c r="A3866" s="13">
        <f>HLOOKUP($E$2,历史数据!$V$3:$AE$5000,ROW(A3864),)</f>
        <v>0</v>
      </c>
      <c r="B3866" s="41">
        <v>42268</v>
      </c>
      <c r="C3866" s="100" t="str">
        <f>IFERROR(IF(A3866&lt;&gt;0,MAX($C$4:C3865)+1,""),"")</f>
        <v/>
      </c>
      <c r="D3866" s="100"/>
      <c r="E3866" s="99">
        <f t="shared" si="336"/>
        <v>42667</v>
      </c>
      <c r="F3866" s="101">
        <f>IFERROR(VLOOKUP(E3866,历史数据!AH:AJ,3,),"")</f>
        <v>38.483462548611399</v>
      </c>
      <c r="G3866" s="101">
        <f t="shared" si="332"/>
        <v>33.59776999545376</v>
      </c>
      <c r="H3866" s="105">
        <f t="shared" si="333"/>
        <v>4.3241137514609118E-3</v>
      </c>
      <c r="I3866" s="101">
        <f>IFERROR(VLOOKUP(E3866,历史数据!AH:AJ,2,),"")</f>
        <v>37.792767148991899</v>
      </c>
      <c r="J3866" s="104">
        <f t="shared" si="334"/>
        <v>22</v>
      </c>
      <c r="K3866" s="104" t="str">
        <f>IFERROR(IF(AND(J3865=$H$2*1,MAX(K$64:K3865)=MAX(L$64:L3865)),MAX(K$64:K3865)+1,""),"")</f>
        <v/>
      </c>
      <c r="L3866" s="104" t="str">
        <f>IFERROR(IF(AND($F3865/INDEX($F$64:$F3866,MATCH(MAX(M$64:M3866),M$64:M3866,0)-1)&lt;(1-$P$2),MAX(K$64:K3866)&gt;MAX(L$64:L3865)),MAX(K$64:K3866),""),"")</f>
        <v/>
      </c>
      <c r="M3866" s="104" t="str">
        <f>IFERROR(IF(E3866="","",IF(K3866&lt;&gt;"",MAX(M$64:M3865)+1,IF(AND($F3865/INDEX($F$64:$F3866,MATCH(MAX(M$64:M3865),M$64:M3865,0)-1)&gt;(1+$O$2),MAX(K$64:K3866)&gt;MAX(L$64:L3865)),MAX(M$64:M3865)+1,""))),"")</f>
        <v/>
      </c>
      <c r="N3866" s="91">
        <f t="shared" si="335"/>
        <v>22</v>
      </c>
      <c r="O3866" s="91" t="str">
        <f>IFERROR(IF(AND(N3865=$H$2*1,MAX(O$64:O3865)=MAX(P$64:P3865)),MAX(O$64:O3865)+1,""),"")</f>
        <v/>
      </c>
      <c r="P3866" s="91" t="str">
        <f>IFERROR(IF(MOD(MAX(Q$64:Q3866),10*MAX(O$64:O3866))&lt;=2,IF(AND(F3865/INDEX($F$64:$F3866,MATCH(MAX(O$64:O3866),O$64:O3866,0)-1)&lt;(1-$P$2),MAX(O$64:O3866)&gt;MAX(P$64:P3865)),MAX(O$64:O3866),""),IF(AND($F3865/INDEX($F$64:$F3866,MATCH(MAX(Q$64:Q3866),Q$64:Q3866,0)-1)&lt;(1-$P$2),MAX(O$64:O3866)&gt;MAX(P$64:P3865)),MAX(O$64:O3866),"")),"")</f>
        <v/>
      </c>
      <c r="Q3866" s="91" t="str">
        <f>IFERROR(IF(E3866="","",IF(O3866&lt;&gt;"",MAX(O$64:O3866)*10+1,IF(AND($F3865/INDEX($F$64:$F3866,MATCH(MAX(Q$64:Q3865),Q$64:Q3865,0)-1)&gt;(1+$O$2),MAX(O$64:O3866)&gt;MAX(P$64:P3865)),MAX(Q$64:Q3865)+1,""))),"")</f>
        <v/>
      </c>
    </row>
    <row r="3867" spans="1:17" x14ac:dyDescent="0.2">
      <c r="A3867" s="13">
        <f>HLOOKUP($E$2,历史数据!$V$3:$AE$5000,ROW(A3865),)</f>
        <v>0</v>
      </c>
      <c r="B3867" s="41">
        <v>42269</v>
      </c>
      <c r="C3867" s="100" t="str">
        <f>IFERROR(IF(A3867&lt;&gt;0,MAX($C$4:C3866)+1,""),"")</f>
        <v/>
      </c>
      <c r="D3867" s="100"/>
      <c r="E3867" s="99">
        <f t="shared" si="336"/>
        <v>42668</v>
      </c>
      <c r="F3867" s="101">
        <f>IFERROR(VLOOKUP(E3867,历史数据!AH:AJ,3,),"")</f>
        <v>37.779735160319802</v>
      </c>
      <c r="G3867" s="101">
        <f t="shared" si="332"/>
        <v>33.734605876510457</v>
      </c>
      <c r="H3867" s="105">
        <f t="shared" si="333"/>
        <v>4.072766766223257E-3</v>
      </c>
      <c r="I3867" s="101">
        <f>IFERROR(VLOOKUP(E3867,历史数据!AH:AJ,2,),"")</f>
        <v>38.314046695874502</v>
      </c>
      <c r="J3867" s="104">
        <f t="shared" si="334"/>
        <v>23</v>
      </c>
      <c r="K3867" s="104" t="str">
        <f>IFERROR(IF(AND(J3866=$H$2*1,MAX(K$64:K3866)=MAX(L$64:L3866)),MAX(K$64:K3866)+1,""),"")</f>
        <v/>
      </c>
      <c r="L3867" s="104" t="str">
        <f>IFERROR(IF(AND($F3866/INDEX($F$64:$F3867,MATCH(MAX(M$64:M3867),M$64:M3867,0)-1)&lt;(1-$P$2),MAX(K$64:K3867)&gt;MAX(L$64:L3866)),MAX(K$64:K3867),""),"")</f>
        <v/>
      </c>
      <c r="M3867" s="104" t="str">
        <f>IFERROR(IF(E3867="","",IF(K3867&lt;&gt;"",MAX(M$64:M3866)+1,IF(AND($F3866/INDEX($F$64:$F3867,MATCH(MAX(M$64:M3866),M$64:M3866,0)-1)&gt;(1+$O$2),MAX(K$64:K3867)&gt;MAX(L$64:L3866)),MAX(M$64:M3866)+1,""))),"")</f>
        <v/>
      </c>
      <c r="N3867" s="91">
        <f t="shared" si="335"/>
        <v>23</v>
      </c>
      <c r="O3867" s="91" t="str">
        <f>IFERROR(IF(AND(N3866=$H$2*1,MAX(O$64:O3866)=MAX(P$64:P3866)),MAX(O$64:O3866)+1,""),"")</f>
        <v/>
      </c>
      <c r="P3867" s="91" t="str">
        <f>IFERROR(IF(MOD(MAX(Q$64:Q3867),10*MAX(O$64:O3867))&lt;=2,IF(AND(F3866/INDEX($F$64:$F3867,MATCH(MAX(O$64:O3867),O$64:O3867,0)-1)&lt;(1-$P$2),MAX(O$64:O3867)&gt;MAX(P$64:P3866)),MAX(O$64:O3867),""),IF(AND($F3866/INDEX($F$64:$F3867,MATCH(MAX(Q$64:Q3867),Q$64:Q3867,0)-1)&lt;(1-$P$2),MAX(O$64:O3867)&gt;MAX(P$64:P3866)),MAX(O$64:O3867),"")),"")</f>
        <v/>
      </c>
      <c r="Q3867" s="91" t="str">
        <f>IFERROR(IF(E3867="","",IF(O3867&lt;&gt;"",MAX(O$64:O3867)*10+1,IF(AND($F3866/INDEX($F$64:$F3867,MATCH(MAX(Q$64:Q3866),Q$64:Q3866,0)-1)&gt;(1+$O$2),MAX(O$64:O3867)&gt;MAX(P$64:P3866)),MAX(Q$64:Q3866)+1,""))),"")</f>
        <v/>
      </c>
    </row>
    <row r="3868" spans="1:17" x14ac:dyDescent="0.2">
      <c r="A3868" s="13">
        <f>HLOOKUP($E$2,历史数据!$V$3:$AE$5000,ROW(A3866),)</f>
        <v>0</v>
      </c>
      <c r="B3868" s="41">
        <v>42270</v>
      </c>
      <c r="C3868" s="100" t="str">
        <f>IFERROR(IF(A3868&lt;&gt;0,MAX($C$4:C3867)+1,""),"")</f>
        <v/>
      </c>
      <c r="D3868" s="100"/>
      <c r="E3868" s="99">
        <f t="shared" si="336"/>
        <v>42669</v>
      </c>
      <c r="F3868" s="101">
        <f>IFERROR(VLOOKUP(E3868,历史数据!AH:AJ,3,),"")</f>
        <v>37.7276072056315</v>
      </c>
      <c r="G3868" s="101">
        <f t="shared" si="332"/>
        <v>33.866446161909529</v>
      </c>
      <c r="H3868" s="105">
        <f t="shared" si="333"/>
        <v>3.9081614257385766E-3</v>
      </c>
      <c r="I3868" s="101">
        <f>IFERROR(VLOOKUP(E3868,历史数据!AH:AJ,2,),"")</f>
        <v>37.923087035712499</v>
      </c>
      <c r="J3868" s="104">
        <f t="shared" si="334"/>
        <v>24</v>
      </c>
      <c r="K3868" s="104" t="str">
        <f>IFERROR(IF(AND(J3867=$H$2*1,MAX(K$64:K3867)=MAX(L$64:L3867)),MAX(K$64:K3867)+1,""),"")</f>
        <v/>
      </c>
      <c r="L3868" s="104" t="str">
        <f>IFERROR(IF(AND($F3867/INDEX($F$64:$F3868,MATCH(MAX(M$64:M3868),M$64:M3868,0)-1)&lt;(1-$P$2),MAX(K$64:K3868)&gt;MAX(L$64:L3867)),MAX(K$64:K3868),""),"")</f>
        <v/>
      </c>
      <c r="M3868" s="104" t="str">
        <f>IFERROR(IF(E3868="","",IF(K3868&lt;&gt;"",MAX(M$64:M3867)+1,IF(AND($F3867/INDEX($F$64:$F3868,MATCH(MAX(M$64:M3867),M$64:M3867,0)-1)&gt;(1+$O$2),MAX(K$64:K3868)&gt;MAX(L$64:L3867)),MAX(M$64:M3867)+1,""))),"")</f>
        <v/>
      </c>
      <c r="N3868" s="91">
        <f t="shared" si="335"/>
        <v>24</v>
      </c>
      <c r="O3868" s="91" t="str">
        <f>IFERROR(IF(AND(N3867=$H$2*1,MAX(O$64:O3867)=MAX(P$64:P3867)),MAX(O$64:O3867)+1,""),"")</f>
        <v/>
      </c>
      <c r="P3868" s="91" t="str">
        <f>IFERROR(IF(MOD(MAX(Q$64:Q3868),10*MAX(O$64:O3868))&lt;=2,IF(AND(F3867/INDEX($F$64:$F3868,MATCH(MAX(O$64:O3868),O$64:O3868,0)-1)&lt;(1-$P$2),MAX(O$64:O3868)&gt;MAX(P$64:P3867)),MAX(O$64:O3868),""),IF(AND($F3867/INDEX($F$64:$F3868,MATCH(MAX(Q$64:Q3868),Q$64:Q3868,0)-1)&lt;(1-$P$2),MAX(O$64:O3868)&gt;MAX(P$64:P3867)),MAX(O$64:O3868),"")),"")</f>
        <v/>
      </c>
      <c r="Q3868" s="91" t="str">
        <f>IFERROR(IF(E3868="","",IF(O3868&lt;&gt;"",MAX(O$64:O3868)*10+1,IF(AND($F3867/INDEX($F$64:$F3868,MATCH(MAX(Q$64:Q3867),Q$64:Q3867,0)-1)&gt;(1+$O$2),MAX(O$64:O3868)&gt;MAX(P$64:P3867)),MAX(Q$64:Q3867)+1,""))),"")</f>
        <v/>
      </c>
    </row>
    <row r="3869" spans="1:17" x14ac:dyDescent="0.2">
      <c r="A3869" s="13">
        <f>HLOOKUP($E$2,历史数据!$V$3:$AE$5000,ROW(A3867),)</f>
        <v>0</v>
      </c>
      <c r="B3869" s="41">
        <v>42271</v>
      </c>
      <c r="C3869" s="100" t="str">
        <f>IFERROR(IF(A3869&lt;&gt;0,MAX($C$4:C3868)+1,""),"")</f>
        <v/>
      </c>
      <c r="D3869" s="100"/>
      <c r="E3869" s="99">
        <f t="shared" si="336"/>
        <v>42670</v>
      </c>
      <c r="F3869" s="101">
        <f>IFERROR(VLOOKUP(E3869,历史数据!AH:AJ,3,),"")</f>
        <v>37.336647545469503</v>
      </c>
      <c r="G3869" s="101">
        <f t="shared" si="332"/>
        <v>33.983299660335717</v>
      </c>
      <c r="H3869" s="105">
        <f t="shared" si="333"/>
        <v>3.4504210411547831E-3</v>
      </c>
      <c r="I3869" s="101">
        <f>IFERROR(VLOOKUP(E3869,历史数据!AH:AJ,2,),"")</f>
        <v>37.7276072056315</v>
      </c>
      <c r="J3869" s="104">
        <f t="shared" si="334"/>
        <v>25</v>
      </c>
      <c r="K3869" s="104" t="str">
        <f>IFERROR(IF(AND(J3868=$H$2*1,MAX(K$64:K3868)=MAX(L$64:L3868)),MAX(K$64:K3868)+1,""),"")</f>
        <v/>
      </c>
      <c r="L3869" s="104" t="str">
        <f>IFERROR(IF(AND($F3868/INDEX($F$64:$F3869,MATCH(MAX(M$64:M3869),M$64:M3869,0)-1)&lt;(1-$P$2),MAX(K$64:K3869)&gt;MAX(L$64:L3868)),MAX(K$64:K3869),""),"")</f>
        <v/>
      </c>
      <c r="M3869" s="104" t="str">
        <f>IFERROR(IF(E3869="","",IF(K3869&lt;&gt;"",MAX(M$64:M3868)+1,IF(AND($F3868/INDEX($F$64:$F3869,MATCH(MAX(M$64:M3868),M$64:M3868,0)-1)&gt;(1+$O$2),MAX(K$64:K3869)&gt;MAX(L$64:L3868)),MAX(M$64:M3868)+1,""))),"")</f>
        <v/>
      </c>
      <c r="N3869" s="91">
        <f t="shared" si="335"/>
        <v>25</v>
      </c>
      <c r="O3869" s="91" t="str">
        <f>IFERROR(IF(AND(N3868=$H$2*1,MAX(O$64:O3868)=MAX(P$64:P3868)),MAX(O$64:O3868)+1,""),"")</f>
        <v/>
      </c>
      <c r="P3869" s="91" t="str">
        <f>IFERROR(IF(MOD(MAX(Q$64:Q3869),10*MAX(O$64:O3869))&lt;=2,IF(AND(F3868/INDEX($F$64:$F3869,MATCH(MAX(O$64:O3869),O$64:O3869,0)-1)&lt;(1-$P$2),MAX(O$64:O3869)&gt;MAX(P$64:P3868)),MAX(O$64:O3869),""),IF(AND($F3868/INDEX($F$64:$F3869,MATCH(MAX(Q$64:Q3869),Q$64:Q3869,0)-1)&lt;(1-$P$2),MAX(O$64:O3869)&gt;MAX(P$64:P3868)),MAX(O$64:O3869),"")),"")</f>
        <v/>
      </c>
      <c r="Q3869" s="91" t="str">
        <f>IFERROR(IF(E3869="","",IF(O3869&lt;&gt;"",MAX(O$64:O3869)*10+1,IF(AND($F3868/INDEX($F$64:$F3869,MATCH(MAX(Q$64:Q3868),Q$64:Q3868,0)-1)&gt;(1+$O$2),MAX(O$64:O3869)&gt;MAX(P$64:P3868)),MAX(Q$64:Q3868)+1,""))),"")</f>
        <v/>
      </c>
    </row>
    <row r="3870" spans="1:17" x14ac:dyDescent="0.2">
      <c r="A3870" s="13">
        <f>HLOOKUP($E$2,历史数据!$V$3:$AE$5000,ROW(A3868),)</f>
        <v>0</v>
      </c>
      <c r="B3870" s="41">
        <v>42272</v>
      </c>
      <c r="C3870" s="100" t="str">
        <f>IFERROR(IF(A3870&lt;&gt;0,MAX($C$4:C3869)+1,""),"")</f>
        <v/>
      </c>
      <c r="D3870" s="100"/>
      <c r="E3870" s="99">
        <f t="shared" si="336"/>
        <v>42671</v>
      </c>
      <c r="F3870" s="101">
        <f>IFERROR(VLOOKUP(E3870,历史数据!AH:AJ,3,),"")</f>
        <v>36.359248395064597</v>
      </c>
      <c r="G3870" s="101">
        <f t="shared" si="332"/>
        <v>34.107103552720353</v>
      </c>
      <c r="H3870" s="105">
        <f t="shared" si="333"/>
        <v>3.6430803842493198E-3</v>
      </c>
      <c r="I3870" s="101">
        <f>IFERROR(VLOOKUP(E3870,历史数据!AH:AJ,2,),"")</f>
        <v>37.5060633982064</v>
      </c>
      <c r="J3870" s="104">
        <f t="shared" si="334"/>
        <v>26</v>
      </c>
      <c r="K3870" s="104" t="str">
        <f>IFERROR(IF(AND(J3869=$H$2*1,MAX(K$64:K3869)=MAX(L$64:L3869)),MAX(K$64:K3869)+1,""),"")</f>
        <v/>
      </c>
      <c r="L3870" s="104" t="str">
        <f>IFERROR(IF(AND($F3869/INDEX($F$64:$F3870,MATCH(MAX(M$64:M3870),M$64:M3870,0)-1)&lt;(1-$P$2),MAX(K$64:K3870)&gt;MAX(L$64:L3869)),MAX(K$64:K3870),""),"")</f>
        <v/>
      </c>
      <c r="M3870" s="104" t="str">
        <f>IFERROR(IF(E3870="","",IF(K3870&lt;&gt;"",MAX(M$64:M3869)+1,IF(AND($F3869/INDEX($F$64:$F3870,MATCH(MAX(M$64:M3869),M$64:M3869,0)-1)&gt;(1+$O$2),MAX(K$64:K3870)&gt;MAX(L$64:L3869)),MAX(M$64:M3869)+1,""))),"")</f>
        <v/>
      </c>
      <c r="N3870" s="91">
        <f t="shared" si="335"/>
        <v>26</v>
      </c>
      <c r="O3870" s="91" t="str">
        <f>IFERROR(IF(AND(N3869=$H$2*1,MAX(O$64:O3869)=MAX(P$64:P3869)),MAX(O$64:O3869)+1,""),"")</f>
        <v/>
      </c>
      <c r="P3870" s="91" t="str">
        <f>IFERROR(IF(MOD(MAX(Q$64:Q3870),10*MAX(O$64:O3870))&lt;=2,IF(AND(F3869/INDEX($F$64:$F3870,MATCH(MAX(O$64:O3870),O$64:O3870,0)-1)&lt;(1-$P$2),MAX(O$64:O3870)&gt;MAX(P$64:P3869)),MAX(O$64:O3870),""),IF(AND($F3869/INDEX($F$64:$F3870,MATCH(MAX(Q$64:Q3870),Q$64:Q3870,0)-1)&lt;(1-$P$2),MAX(O$64:O3870)&gt;MAX(P$64:P3869)),MAX(O$64:O3870),"")),"")</f>
        <v/>
      </c>
      <c r="Q3870" s="91" t="str">
        <f>IFERROR(IF(E3870="","",IF(O3870&lt;&gt;"",MAX(O$64:O3870)*10+1,IF(AND($F3869/INDEX($F$64:$F3870,MATCH(MAX(Q$64:Q3869),Q$64:Q3869,0)-1)&gt;(1+$O$2),MAX(O$64:O3870)&gt;MAX(P$64:P3869)),MAX(Q$64:Q3869)+1,""))),"")</f>
        <v/>
      </c>
    </row>
    <row r="3871" spans="1:17" x14ac:dyDescent="0.2">
      <c r="A3871" s="13">
        <f>HLOOKUP($E$2,历史数据!$V$3:$AE$5000,ROW(A3869),)</f>
        <v>0</v>
      </c>
      <c r="B3871" s="41">
        <v>42275</v>
      </c>
      <c r="C3871" s="100" t="str">
        <f>IFERROR(IF(A3871&lt;&gt;0,MAX($C$4:C3870)+1,""),"")</f>
        <v/>
      </c>
      <c r="D3871" s="100"/>
      <c r="E3871" s="99">
        <f t="shared" si="336"/>
        <v>42674</v>
      </c>
      <c r="F3871" s="101">
        <f>IFERROR(VLOOKUP(E3871,历史数据!AH:AJ,3,),"")</f>
        <v>36.398344361080802</v>
      </c>
      <c r="G3871" s="101">
        <f t="shared" si="332"/>
        <v>34.232862243405791</v>
      </c>
      <c r="H3871" s="105">
        <f t="shared" si="333"/>
        <v>3.6871700492258075E-3</v>
      </c>
      <c r="I3871" s="101">
        <f>IFERROR(VLOOKUP(E3871,历史数据!AH:AJ,2,),"")</f>
        <v>36.098608621623299</v>
      </c>
      <c r="J3871" s="104">
        <f t="shared" si="334"/>
        <v>27</v>
      </c>
      <c r="K3871" s="104" t="str">
        <f>IFERROR(IF(AND(J3870=$H$2*1,MAX(K$64:K3870)=MAX(L$64:L3870)),MAX(K$64:K3870)+1,""),"")</f>
        <v/>
      </c>
      <c r="L3871" s="104" t="str">
        <f>IFERROR(IF(AND($F3870/INDEX($F$64:$F3871,MATCH(MAX(M$64:M3871),M$64:M3871,0)-1)&lt;(1-$P$2),MAX(K$64:K3871)&gt;MAX(L$64:L3870)),MAX(K$64:K3871),""),"")</f>
        <v/>
      </c>
      <c r="M3871" s="104" t="str">
        <f>IFERROR(IF(E3871="","",IF(K3871&lt;&gt;"",MAX(M$64:M3870)+1,IF(AND($F3870/INDEX($F$64:$F3871,MATCH(MAX(M$64:M3870),M$64:M3870,0)-1)&gt;(1+$O$2),MAX(K$64:K3871)&gt;MAX(L$64:L3870)),MAX(M$64:M3870)+1,""))),"")</f>
        <v/>
      </c>
      <c r="N3871" s="91">
        <f t="shared" si="335"/>
        <v>27</v>
      </c>
      <c r="O3871" s="91" t="str">
        <f>IFERROR(IF(AND(N3870=$H$2*1,MAX(O$64:O3870)=MAX(P$64:P3870)),MAX(O$64:O3870)+1,""),"")</f>
        <v/>
      </c>
      <c r="P3871" s="91" t="str">
        <f>IFERROR(IF(MOD(MAX(Q$64:Q3871),10*MAX(O$64:O3871))&lt;=2,IF(AND(F3870/INDEX($F$64:$F3871,MATCH(MAX(O$64:O3871),O$64:O3871,0)-1)&lt;(1-$P$2),MAX(O$64:O3871)&gt;MAX(P$64:P3870)),MAX(O$64:O3871),""),IF(AND($F3870/INDEX($F$64:$F3871,MATCH(MAX(Q$64:Q3871),Q$64:Q3871,0)-1)&lt;(1-$P$2),MAX(O$64:O3871)&gt;MAX(P$64:P3870)),MAX(O$64:O3871),"")),"")</f>
        <v/>
      </c>
      <c r="Q3871" s="91" t="str">
        <f>IFERROR(IF(E3871="","",IF(O3871&lt;&gt;"",MAX(O$64:O3871)*10+1,IF(AND($F3870/INDEX($F$64:$F3871,MATCH(MAX(Q$64:Q3870),Q$64:Q3870,0)-1)&gt;(1+$O$2),MAX(O$64:O3871)&gt;MAX(P$64:P3870)),MAX(Q$64:Q3870)+1,""))),"")</f>
        <v/>
      </c>
    </row>
    <row r="3872" spans="1:17" x14ac:dyDescent="0.2">
      <c r="A3872" s="13">
        <f>HLOOKUP($E$2,历史数据!$V$3:$AE$5000,ROW(A3870),)</f>
        <v>0</v>
      </c>
      <c r="B3872" s="41">
        <v>42276</v>
      </c>
      <c r="C3872" s="100" t="str">
        <f>IFERROR(IF(A3872&lt;&gt;0,MAX($C$4:C3871)+1,""),"")</f>
        <v/>
      </c>
      <c r="D3872" s="100"/>
      <c r="E3872" s="99">
        <f t="shared" si="336"/>
        <v>42675</v>
      </c>
      <c r="F3872" s="101">
        <f>IFERROR(VLOOKUP(E3872,历史数据!AH:AJ,3,),"")</f>
        <v>37.401807488829903</v>
      </c>
      <c r="G3872" s="101">
        <f t="shared" si="332"/>
        <v>34.371652922763289</v>
      </c>
      <c r="H3872" s="105">
        <f t="shared" si="333"/>
        <v>4.0543112746651566E-3</v>
      </c>
      <c r="I3872" s="101">
        <f>IFERROR(VLOOKUP(E3872,历史数据!AH:AJ,2,),"")</f>
        <v>36.398344361080802</v>
      </c>
      <c r="J3872" s="104">
        <f t="shared" si="334"/>
        <v>28</v>
      </c>
      <c r="K3872" s="104" t="str">
        <f>IFERROR(IF(AND(J3871=$H$2*1,MAX(K$64:K3871)=MAX(L$64:L3871)),MAX(K$64:K3871)+1,""),"")</f>
        <v/>
      </c>
      <c r="L3872" s="104" t="str">
        <f>IFERROR(IF(AND($F3871/INDEX($F$64:$F3872,MATCH(MAX(M$64:M3872),M$64:M3872,0)-1)&lt;(1-$P$2),MAX(K$64:K3872)&gt;MAX(L$64:L3871)),MAX(K$64:K3872),""),"")</f>
        <v/>
      </c>
      <c r="M3872" s="104" t="str">
        <f>IFERROR(IF(E3872="","",IF(K3872&lt;&gt;"",MAX(M$64:M3871)+1,IF(AND($F3871/INDEX($F$64:$F3872,MATCH(MAX(M$64:M3871),M$64:M3871,0)-1)&gt;(1+$O$2),MAX(K$64:K3872)&gt;MAX(L$64:L3871)),MAX(M$64:M3871)+1,""))),"")</f>
        <v/>
      </c>
      <c r="N3872" s="91">
        <f t="shared" si="335"/>
        <v>28</v>
      </c>
      <c r="O3872" s="91" t="str">
        <f>IFERROR(IF(AND(N3871=$H$2*1,MAX(O$64:O3871)=MAX(P$64:P3871)),MAX(O$64:O3871)+1,""),"")</f>
        <v/>
      </c>
      <c r="P3872" s="91" t="str">
        <f>IFERROR(IF(MOD(MAX(Q$64:Q3872),10*MAX(O$64:O3872))&lt;=2,IF(AND(F3871/INDEX($F$64:$F3872,MATCH(MAX(O$64:O3872),O$64:O3872,0)-1)&lt;(1-$P$2),MAX(O$64:O3872)&gt;MAX(P$64:P3871)),MAX(O$64:O3872),""),IF(AND($F3871/INDEX($F$64:$F3872,MATCH(MAX(Q$64:Q3872),Q$64:Q3872,0)-1)&lt;(1-$P$2),MAX(O$64:O3872)&gt;MAX(P$64:P3871)),MAX(O$64:O3872),"")),"")</f>
        <v/>
      </c>
      <c r="Q3872" s="91" t="str">
        <f>IFERROR(IF(E3872="","",IF(O3872&lt;&gt;"",MAX(O$64:O3872)*10+1,IF(AND($F3871/INDEX($F$64:$F3872,MATCH(MAX(Q$64:Q3871),Q$64:Q3871,0)-1)&gt;(1+$O$2),MAX(O$64:O3872)&gt;MAX(P$64:P3871)),MAX(Q$64:Q3871)+1,""))),"")</f>
        <v/>
      </c>
    </row>
    <row r="3873" spans="1:17" x14ac:dyDescent="0.2">
      <c r="A3873" s="13">
        <f>HLOOKUP($E$2,历史数据!$V$3:$AE$5000,ROW(A3871),)</f>
        <v>0</v>
      </c>
      <c r="B3873" s="41">
        <v>42277</v>
      </c>
      <c r="C3873" s="100" t="str">
        <f>IFERROR(IF(A3873&lt;&gt;0,MAX($C$4:C3872)+1,""),"")</f>
        <v/>
      </c>
      <c r="D3873" s="100"/>
      <c r="E3873" s="99">
        <f t="shared" si="336"/>
        <v>42676</v>
      </c>
      <c r="F3873" s="101">
        <f>IFERROR(VLOOKUP(E3873,历史数据!AH:AJ,3,),"")</f>
        <v>37.154199704060602</v>
      </c>
      <c r="G3873" s="101">
        <f t="shared" si="332"/>
        <v>34.515439197778427</v>
      </c>
      <c r="H3873" s="105">
        <f t="shared" si="333"/>
        <v>4.1832807790256332E-3</v>
      </c>
      <c r="I3873" s="101">
        <f>IFERROR(VLOOKUP(E3873,历史数据!AH:AJ,2,),"")</f>
        <v>37.388775500157799</v>
      </c>
      <c r="J3873" s="104">
        <f t="shared" si="334"/>
        <v>29</v>
      </c>
      <c r="K3873" s="104" t="str">
        <f>IFERROR(IF(AND(J3872=$H$2*1,MAX(K$64:K3872)=MAX(L$64:L3872)),MAX(K$64:K3872)+1,""),"")</f>
        <v/>
      </c>
      <c r="L3873" s="104" t="str">
        <f>IFERROR(IF(AND($F3872/INDEX($F$64:$F3873,MATCH(MAX(M$64:M3873),M$64:M3873,0)-1)&lt;(1-$P$2),MAX(K$64:K3873)&gt;MAX(L$64:L3872)),MAX(K$64:K3873),""),"")</f>
        <v/>
      </c>
      <c r="M3873" s="104" t="str">
        <f>IFERROR(IF(E3873="","",IF(K3873&lt;&gt;"",MAX(M$64:M3872)+1,IF(AND($F3872/INDEX($F$64:$F3873,MATCH(MAX(M$64:M3872),M$64:M3872,0)-1)&gt;(1+$O$2),MAX(K$64:K3873)&gt;MAX(L$64:L3872)),MAX(M$64:M3872)+1,""))),"")</f>
        <v/>
      </c>
      <c r="N3873" s="91">
        <f t="shared" si="335"/>
        <v>29</v>
      </c>
      <c r="O3873" s="91" t="str">
        <f>IFERROR(IF(AND(N3872=$H$2*1,MAX(O$64:O3872)=MAX(P$64:P3872)),MAX(O$64:O3872)+1,""),"")</f>
        <v/>
      </c>
      <c r="P3873" s="91" t="str">
        <f>IFERROR(IF(MOD(MAX(Q$64:Q3873),10*MAX(O$64:O3873))&lt;=2,IF(AND(F3872/INDEX($F$64:$F3873,MATCH(MAX(O$64:O3873),O$64:O3873,0)-1)&lt;(1-$P$2),MAX(O$64:O3873)&gt;MAX(P$64:P3872)),MAX(O$64:O3873),""),IF(AND($F3872/INDEX($F$64:$F3873,MATCH(MAX(Q$64:Q3873),Q$64:Q3873,0)-1)&lt;(1-$P$2),MAX(O$64:O3873)&gt;MAX(P$64:P3872)),MAX(O$64:O3873),"")),"")</f>
        <v/>
      </c>
      <c r="Q3873" s="91" t="str">
        <f>IFERROR(IF(E3873="","",IF(O3873&lt;&gt;"",MAX(O$64:O3873)*10+1,IF(AND($F3872/INDEX($F$64:$F3873,MATCH(MAX(Q$64:Q3872),Q$64:Q3872,0)-1)&gt;(1+$O$2),MAX(O$64:O3873)&gt;MAX(P$64:P3872)),MAX(Q$64:Q3872)+1,""))),"")</f>
        <v/>
      </c>
    </row>
    <row r="3874" spans="1:17" x14ac:dyDescent="0.2">
      <c r="A3874" s="13">
        <f>HLOOKUP($E$2,历史数据!$V$3:$AE$5000,ROW(A3872),)</f>
        <v>0</v>
      </c>
      <c r="B3874" s="41">
        <v>42285</v>
      </c>
      <c r="C3874" s="100" t="str">
        <f>IFERROR(IF(A3874&lt;&gt;0,MAX($C$4:C3873)+1,""),"")</f>
        <v/>
      </c>
      <c r="D3874" s="100"/>
      <c r="E3874" s="99">
        <f t="shared" si="336"/>
        <v>42677</v>
      </c>
      <c r="F3874" s="101">
        <f>IFERROR(VLOOKUP(E3874,历史数据!AH:AJ,3,),"")</f>
        <v>37.076007772028198</v>
      </c>
      <c r="G3874" s="101">
        <f t="shared" si="332"/>
        <v>34.649451481289503</v>
      </c>
      <c r="H3874" s="105">
        <f t="shared" si="333"/>
        <v>3.8826764667012625E-3</v>
      </c>
      <c r="I3874" s="101">
        <f>IFERROR(VLOOKUP(E3874,历史数据!AH:AJ,2,),"")</f>
        <v>36.685048111866202</v>
      </c>
      <c r="J3874" s="104">
        <f t="shared" si="334"/>
        <v>30</v>
      </c>
      <c r="K3874" s="104" t="str">
        <f>IFERROR(IF(AND(J3873=$H$2*1,MAX(K$64:K3873)=MAX(L$64:L3873)),MAX(K$64:K3873)+1,""),"")</f>
        <v/>
      </c>
      <c r="L3874" s="104" t="str">
        <f>IFERROR(IF(AND($F3873/INDEX($F$64:$F3874,MATCH(MAX(M$64:M3874),M$64:M3874,0)-1)&lt;(1-$P$2),MAX(K$64:K3874)&gt;MAX(L$64:L3873)),MAX(K$64:K3874),""),"")</f>
        <v/>
      </c>
      <c r="M3874" s="104" t="str">
        <f>IFERROR(IF(E3874="","",IF(K3874&lt;&gt;"",MAX(M$64:M3873)+1,IF(AND($F3873/INDEX($F$64:$F3874,MATCH(MAX(M$64:M3873),M$64:M3873,0)-1)&gt;(1+$O$2),MAX(K$64:K3874)&gt;MAX(L$64:L3873)),MAX(M$64:M3873)+1,""))),"")</f>
        <v/>
      </c>
      <c r="N3874" s="91">
        <f t="shared" si="335"/>
        <v>30</v>
      </c>
      <c r="O3874" s="91" t="str">
        <f>IFERROR(IF(AND(N3873=$H$2*1,MAX(O$64:O3873)=MAX(P$64:P3873)),MAX(O$64:O3873)+1,""),"")</f>
        <v/>
      </c>
      <c r="P3874" s="91" t="str">
        <f>IFERROR(IF(MOD(MAX(Q$64:Q3874),10*MAX(O$64:O3874))&lt;=2,IF(AND(F3873/INDEX($F$64:$F3874,MATCH(MAX(O$64:O3874),O$64:O3874,0)-1)&lt;(1-$P$2),MAX(O$64:O3874)&gt;MAX(P$64:P3873)),MAX(O$64:O3874),""),IF(AND($F3873/INDEX($F$64:$F3874,MATCH(MAX(Q$64:Q3874),Q$64:Q3874,0)-1)&lt;(1-$P$2),MAX(O$64:O3874)&gt;MAX(P$64:P3873)),MAX(O$64:O3874),"")),"")</f>
        <v/>
      </c>
      <c r="Q3874" s="91" t="str">
        <f>IFERROR(IF(E3874="","",IF(O3874&lt;&gt;"",MAX(O$64:O3874)*10+1,IF(AND($F3873/INDEX($F$64:$F3874,MATCH(MAX(Q$64:Q3873),Q$64:Q3873,0)-1)&gt;(1+$O$2),MAX(O$64:O3874)&gt;MAX(P$64:P3873)),MAX(Q$64:Q3873)+1,""))),"")</f>
        <v/>
      </c>
    </row>
    <row r="3875" spans="1:17" x14ac:dyDescent="0.2">
      <c r="A3875" s="13">
        <f>HLOOKUP($E$2,历史数据!$V$3:$AE$5000,ROW(A3873),)</f>
        <v>0</v>
      </c>
      <c r="B3875" s="41">
        <v>42286</v>
      </c>
      <c r="C3875" s="100" t="str">
        <f>IFERROR(IF(A3875&lt;&gt;0,MAX($C$4:C3874)+1,""),"")</f>
        <v/>
      </c>
      <c r="D3875" s="100"/>
      <c r="E3875" s="99">
        <f t="shared" si="336"/>
        <v>42678</v>
      </c>
      <c r="F3875" s="101">
        <f>IFERROR(VLOOKUP(E3875,历史数据!AH:AJ,3,),"")</f>
        <v>36.541696236473499</v>
      </c>
      <c r="G3875" s="101">
        <f t="shared" si="332"/>
        <v>34.756748188022847</v>
      </c>
      <c r="H3875" s="105">
        <f t="shared" si="333"/>
        <v>3.0966350734666914E-3</v>
      </c>
      <c r="I3875" s="101">
        <f>IFERROR(VLOOKUP(E3875,历史数据!AH:AJ,2,),"")</f>
        <v>37.076007772028198</v>
      </c>
      <c r="J3875" s="104">
        <f t="shared" si="334"/>
        <v>31</v>
      </c>
      <c r="K3875" s="104" t="str">
        <f>IFERROR(IF(AND(J3874=$H$2*1,MAX(K$64:K3874)=MAX(L$64:L3874)),MAX(K$64:K3874)+1,""),"")</f>
        <v/>
      </c>
      <c r="L3875" s="104" t="str">
        <f>IFERROR(IF(AND($F3874/INDEX($F$64:$F3875,MATCH(MAX(M$64:M3875),M$64:M3875,0)-1)&lt;(1-$P$2),MAX(K$64:K3875)&gt;MAX(L$64:L3874)),MAX(K$64:K3875),""),"")</f>
        <v/>
      </c>
      <c r="M3875" s="104" t="str">
        <f>IFERROR(IF(E3875="","",IF(K3875&lt;&gt;"",MAX(M$64:M3874)+1,IF(AND($F3874/INDEX($F$64:$F3875,MATCH(MAX(M$64:M3874),M$64:M3874,0)-1)&gt;(1+$O$2),MAX(K$64:K3875)&gt;MAX(L$64:L3874)),MAX(M$64:M3874)+1,""))),"")</f>
        <v/>
      </c>
      <c r="N3875" s="91">
        <f t="shared" si="335"/>
        <v>31</v>
      </c>
      <c r="O3875" s="91" t="str">
        <f>IFERROR(IF(AND(N3874=$H$2*1,MAX(O$64:O3874)=MAX(P$64:P3874)),MAX(O$64:O3874)+1,""),"")</f>
        <v/>
      </c>
      <c r="P3875" s="91" t="str">
        <f>IFERROR(IF(MOD(MAX(Q$64:Q3875),10*MAX(O$64:O3875))&lt;=2,IF(AND(F3874/INDEX($F$64:$F3875,MATCH(MAX(O$64:O3875),O$64:O3875,0)-1)&lt;(1-$P$2),MAX(O$64:O3875)&gt;MAX(P$64:P3874)),MAX(O$64:O3875),""),IF(AND($F3874/INDEX($F$64:$F3875,MATCH(MAX(Q$64:Q3875),Q$64:Q3875,0)-1)&lt;(1-$P$2),MAX(O$64:O3875)&gt;MAX(P$64:P3874)),MAX(O$64:O3875),"")),"")</f>
        <v/>
      </c>
      <c r="Q3875" s="91" t="str">
        <f>IFERROR(IF(E3875="","",IF(O3875&lt;&gt;"",MAX(O$64:O3875)*10+1,IF(AND($F3874/INDEX($F$64:$F3875,MATCH(MAX(Q$64:Q3874),Q$64:Q3874,0)-1)&gt;(1+$O$2),MAX(O$64:O3875)&gt;MAX(P$64:P3874)),MAX(Q$64:Q3874)+1,""))),"")</f>
        <v/>
      </c>
    </row>
    <row r="3876" spans="1:17" x14ac:dyDescent="0.2">
      <c r="A3876" s="13">
        <f>HLOOKUP($E$2,历史数据!$V$3:$AE$5000,ROW(A3874),)</f>
        <v>0</v>
      </c>
      <c r="B3876" s="41">
        <v>42289</v>
      </c>
      <c r="C3876" s="100" t="str">
        <f>IFERROR(IF(A3876&lt;&gt;0,MAX($C$4:C3875)+1,""),"")</f>
        <v/>
      </c>
      <c r="D3876" s="100"/>
      <c r="E3876" s="99">
        <f t="shared" si="336"/>
        <v>42681</v>
      </c>
      <c r="F3876" s="101">
        <f>IFERROR(VLOOKUP(E3876,历史数据!AH:AJ,3,),"")</f>
        <v>36.750208055226601</v>
      </c>
      <c r="G3876" s="101">
        <f t="shared" si="332"/>
        <v>34.853836503629744</v>
      </c>
      <c r="H3876" s="105">
        <f t="shared" si="333"/>
        <v>2.7933659121872623E-3</v>
      </c>
      <c r="I3876" s="101">
        <f>IFERROR(VLOOKUP(E3876,历史数据!AH:AJ,2,),"")</f>
        <v>36.5677602138176</v>
      </c>
      <c r="J3876" s="104">
        <f t="shared" si="334"/>
        <v>32</v>
      </c>
      <c r="K3876" s="104" t="str">
        <f>IFERROR(IF(AND(J3875=$H$2*1,MAX(K$64:K3875)=MAX(L$64:L3875)),MAX(K$64:K3875)+1,""),"")</f>
        <v/>
      </c>
      <c r="L3876" s="104" t="str">
        <f>IFERROR(IF(AND($F3875/INDEX($F$64:$F3876,MATCH(MAX(M$64:M3876),M$64:M3876,0)-1)&lt;(1-$P$2),MAX(K$64:K3876)&gt;MAX(L$64:L3875)),MAX(K$64:K3876),""),"")</f>
        <v/>
      </c>
      <c r="M3876" s="104" t="str">
        <f>IFERROR(IF(E3876="","",IF(K3876&lt;&gt;"",MAX(M$64:M3875)+1,IF(AND($F3875/INDEX($F$64:$F3876,MATCH(MAX(M$64:M3875),M$64:M3875,0)-1)&gt;(1+$O$2),MAX(K$64:K3876)&gt;MAX(L$64:L3875)),MAX(M$64:M3875)+1,""))),"")</f>
        <v/>
      </c>
      <c r="N3876" s="91">
        <f t="shared" si="335"/>
        <v>32</v>
      </c>
      <c r="O3876" s="91" t="str">
        <f>IFERROR(IF(AND(N3875=$H$2*1,MAX(O$64:O3875)=MAX(P$64:P3875)),MAX(O$64:O3875)+1,""),"")</f>
        <v/>
      </c>
      <c r="P3876" s="91" t="str">
        <f>IFERROR(IF(MOD(MAX(Q$64:Q3876),10*MAX(O$64:O3876))&lt;=2,IF(AND(F3875/INDEX($F$64:$F3876,MATCH(MAX(O$64:O3876),O$64:O3876,0)-1)&lt;(1-$P$2),MAX(O$64:O3876)&gt;MAX(P$64:P3875)),MAX(O$64:O3876),""),IF(AND($F3875/INDEX($F$64:$F3876,MATCH(MAX(Q$64:Q3876),Q$64:Q3876,0)-1)&lt;(1-$P$2),MAX(O$64:O3876)&gt;MAX(P$64:P3875)),MAX(O$64:O3876),"")),"")</f>
        <v/>
      </c>
      <c r="Q3876" s="91" t="str">
        <f>IFERROR(IF(E3876="","",IF(O3876&lt;&gt;"",MAX(O$64:O3876)*10+1,IF(AND($F3875/INDEX($F$64:$F3876,MATCH(MAX(Q$64:Q3875),Q$64:Q3875,0)-1)&gt;(1+$O$2),MAX(O$64:O3876)&gt;MAX(P$64:P3875)),MAX(Q$64:Q3875)+1,""))),"")</f>
        <v/>
      </c>
    </row>
    <row r="3877" spans="1:17" x14ac:dyDescent="0.2">
      <c r="A3877" s="13">
        <f>HLOOKUP($E$2,历史数据!$V$3:$AE$5000,ROW(A3875),)</f>
        <v>0</v>
      </c>
      <c r="B3877" s="41">
        <v>42290</v>
      </c>
      <c r="C3877" s="100" t="str">
        <f>IFERROR(IF(A3877&lt;&gt;0,MAX($C$4:C3876)+1,""),"")</f>
        <v/>
      </c>
      <c r="D3877" s="100"/>
      <c r="E3877" s="99">
        <f t="shared" si="336"/>
        <v>42682</v>
      </c>
      <c r="F3877" s="101">
        <f>IFERROR(VLOOKUP(E3877,历史数据!AH:AJ,3,),"")</f>
        <v>37.010847828667899</v>
      </c>
      <c r="G3877" s="101">
        <f t="shared" si="332"/>
        <v>34.952445217915049</v>
      </c>
      <c r="H3877" s="105">
        <f t="shared" si="333"/>
        <v>2.8292068873116971E-3</v>
      </c>
      <c r="I3877" s="101">
        <f>IFERROR(VLOOKUP(E3877,历史数据!AH:AJ,2,),"")</f>
        <v>36.515632259129397</v>
      </c>
      <c r="J3877" s="104">
        <f t="shared" si="334"/>
        <v>33</v>
      </c>
      <c r="K3877" s="104" t="str">
        <f>IFERROR(IF(AND(J3876=$H$2*1,MAX(K$64:K3876)=MAX(L$64:L3876)),MAX(K$64:K3876)+1,""),"")</f>
        <v/>
      </c>
      <c r="L3877" s="104" t="str">
        <f>IFERROR(IF(AND($F3876/INDEX($F$64:$F3877,MATCH(MAX(M$64:M3877),M$64:M3877,0)-1)&lt;(1-$P$2),MAX(K$64:K3877)&gt;MAX(L$64:L3876)),MAX(K$64:K3877),""),"")</f>
        <v/>
      </c>
      <c r="M3877" s="104" t="str">
        <f>IFERROR(IF(E3877="","",IF(K3877&lt;&gt;"",MAX(M$64:M3876)+1,IF(AND($F3876/INDEX($F$64:$F3877,MATCH(MAX(M$64:M3876),M$64:M3876,0)-1)&gt;(1+$O$2),MAX(K$64:K3877)&gt;MAX(L$64:L3876)),MAX(M$64:M3876)+1,""))),"")</f>
        <v/>
      </c>
      <c r="N3877" s="91">
        <f t="shared" si="335"/>
        <v>33</v>
      </c>
      <c r="O3877" s="91" t="str">
        <f>IFERROR(IF(AND(N3876=$H$2*1,MAX(O$64:O3876)=MAX(P$64:P3876)),MAX(O$64:O3876)+1,""),"")</f>
        <v/>
      </c>
      <c r="P3877" s="91" t="str">
        <f>IFERROR(IF(MOD(MAX(Q$64:Q3877),10*MAX(O$64:O3877))&lt;=2,IF(AND(F3876/INDEX($F$64:$F3877,MATCH(MAX(O$64:O3877),O$64:O3877,0)-1)&lt;(1-$P$2),MAX(O$64:O3877)&gt;MAX(P$64:P3876)),MAX(O$64:O3877),""),IF(AND($F3876/INDEX($F$64:$F3877,MATCH(MAX(Q$64:Q3877),Q$64:Q3877,0)-1)&lt;(1-$P$2),MAX(O$64:O3877)&gt;MAX(P$64:P3876)),MAX(O$64:O3877),"")),"")</f>
        <v/>
      </c>
      <c r="Q3877" s="91" t="str">
        <f>IFERROR(IF(E3877="","",IF(O3877&lt;&gt;"",MAX(O$64:O3877)*10+1,IF(AND($F3876/INDEX($F$64:$F3877,MATCH(MAX(Q$64:Q3876),Q$64:Q3876,0)-1)&gt;(1+$O$2),MAX(O$64:O3877)&gt;MAX(P$64:P3876)),MAX(Q$64:Q3876)+1,""))),"")</f>
        <v/>
      </c>
    </row>
    <row r="3878" spans="1:17" x14ac:dyDescent="0.2">
      <c r="A3878" s="13">
        <f>HLOOKUP($E$2,历史数据!$V$3:$AE$5000,ROW(A3876),)</f>
        <v>0</v>
      </c>
      <c r="B3878" s="41">
        <v>42291</v>
      </c>
      <c r="C3878" s="100" t="str">
        <f>IFERROR(IF(A3878&lt;&gt;0,MAX($C$4:C3877)+1,""),"")</f>
        <v/>
      </c>
      <c r="D3878" s="100"/>
      <c r="E3878" s="99">
        <f t="shared" si="336"/>
        <v>42683</v>
      </c>
      <c r="F3878" s="101">
        <f>IFERROR(VLOOKUP(E3878,历史数据!AH:AJ,3,),"")</f>
        <v>37.023879817340003</v>
      </c>
      <c r="G3878" s="101">
        <f t="shared" si="332"/>
        <v>35.046709935976324</v>
      </c>
      <c r="H3878" s="105">
        <f t="shared" si="333"/>
        <v>2.6969420157465507E-3</v>
      </c>
      <c r="I3878" s="101">
        <f>IFERROR(VLOOKUP(E3878,历史数据!AH:AJ,2,),"")</f>
        <v>37.036911806012</v>
      </c>
      <c r="J3878" s="104">
        <f t="shared" si="334"/>
        <v>34</v>
      </c>
      <c r="K3878" s="104" t="str">
        <f>IFERROR(IF(AND(J3877=$H$2*1,MAX(K$64:K3877)=MAX(L$64:L3877)),MAX(K$64:K3877)+1,""),"")</f>
        <v/>
      </c>
      <c r="L3878" s="104" t="str">
        <f>IFERROR(IF(AND($F3877/INDEX($F$64:$F3878,MATCH(MAX(M$64:M3878),M$64:M3878,0)-1)&lt;(1-$P$2),MAX(K$64:K3878)&gt;MAX(L$64:L3877)),MAX(K$64:K3878),""),"")</f>
        <v/>
      </c>
      <c r="M3878" s="104" t="str">
        <f>IFERROR(IF(E3878="","",IF(K3878&lt;&gt;"",MAX(M$64:M3877)+1,IF(AND($F3877/INDEX($F$64:$F3878,MATCH(MAX(M$64:M3877),M$64:M3877,0)-1)&gt;(1+$O$2),MAX(K$64:K3878)&gt;MAX(L$64:L3877)),MAX(M$64:M3877)+1,""))),"")</f>
        <v/>
      </c>
      <c r="N3878" s="91">
        <f t="shared" si="335"/>
        <v>34</v>
      </c>
      <c r="O3878" s="91" t="str">
        <f>IFERROR(IF(AND(N3877=$H$2*1,MAX(O$64:O3877)=MAX(P$64:P3877)),MAX(O$64:O3877)+1,""),"")</f>
        <v/>
      </c>
      <c r="P3878" s="91" t="str">
        <f>IFERROR(IF(MOD(MAX(Q$64:Q3878),10*MAX(O$64:O3878))&lt;=2,IF(AND(F3877/INDEX($F$64:$F3878,MATCH(MAX(O$64:O3878),O$64:O3878,0)-1)&lt;(1-$P$2),MAX(O$64:O3878)&gt;MAX(P$64:P3877)),MAX(O$64:O3878),""),IF(AND($F3877/INDEX($F$64:$F3878,MATCH(MAX(Q$64:Q3878),Q$64:Q3878,0)-1)&lt;(1-$P$2),MAX(O$64:O3878)&gt;MAX(P$64:P3877)),MAX(O$64:O3878),"")),"")</f>
        <v/>
      </c>
      <c r="Q3878" s="91" t="str">
        <f>IFERROR(IF(E3878="","",IF(O3878&lt;&gt;"",MAX(O$64:O3878)*10+1,IF(AND($F3877/INDEX($F$64:$F3878,MATCH(MAX(Q$64:Q3877),Q$64:Q3877,0)-1)&gt;(1+$O$2),MAX(O$64:O3878)&gt;MAX(P$64:P3877)),MAX(Q$64:Q3877)+1,""))),"")</f>
        <v/>
      </c>
    </row>
    <row r="3879" spans="1:17" x14ac:dyDescent="0.2">
      <c r="A3879" s="13">
        <f>HLOOKUP($E$2,历史数据!$V$3:$AE$5000,ROW(A3877),)</f>
        <v>0</v>
      </c>
      <c r="B3879" s="41">
        <v>42292</v>
      </c>
      <c r="C3879" s="100" t="str">
        <f>IFERROR(IF(A3879&lt;&gt;0,MAX($C$4:C3878)+1,""),"")</f>
        <v/>
      </c>
      <c r="D3879" s="100"/>
      <c r="E3879" s="99">
        <f t="shared" si="336"/>
        <v>42684</v>
      </c>
      <c r="F3879" s="101">
        <f>IFERROR(VLOOKUP(E3879,历史数据!AH:AJ,3,),"")</f>
        <v>37.649415273599097</v>
      </c>
      <c r="G3879" s="101">
        <f t="shared" si="332"/>
        <v>35.15096584535285</v>
      </c>
      <c r="H3879" s="105">
        <f t="shared" si="333"/>
        <v>2.9747702299869339E-3</v>
      </c>
      <c r="I3879" s="101">
        <f>IFERROR(VLOOKUP(E3879,历史数据!AH:AJ,2,),"")</f>
        <v>37.1932956700768</v>
      </c>
      <c r="J3879" s="104">
        <f t="shared" si="334"/>
        <v>35</v>
      </c>
      <c r="K3879" s="104" t="str">
        <f>IFERROR(IF(AND(J3878=$H$2*1,MAX(K$64:K3878)=MAX(L$64:L3878)),MAX(K$64:K3878)+1,""),"")</f>
        <v/>
      </c>
      <c r="L3879" s="104" t="str">
        <f>IFERROR(IF(AND($F3878/INDEX($F$64:$F3879,MATCH(MAX(M$64:M3879),M$64:M3879,0)-1)&lt;(1-$P$2),MAX(K$64:K3879)&gt;MAX(L$64:L3878)),MAX(K$64:K3879),""),"")</f>
        <v/>
      </c>
      <c r="M3879" s="104" t="str">
        <f>IFERROR(IF(E3879="","",IF(K3879&lt;&gt;"",MAX(M$64:M3878)+1,IF(AND($F3878/INDEX($F$64:$F3879,MATCH(MAX(M$64:M3878),M$64:M3878,0)-1)&gt;(1+$O$2),MAX(K$64:K3879)&gt;MAX(L$64:L3878)),MAX(M$64:M3878)+1,""))),"")</f>
        <v/>
      </c>
      <c r="N3879" s="91">
        <f t="shared" si="335"/>
        <v>35</v>
      </c>
      <c r="O3879" s="91" t="str">
        <f>IFERROR(IF(AND(N3878=$H$2*1,MAX(O$64:O3878)=MAX(P$64:P3878)),MAX(O$64:O3878)+1,""),"")</f>
        <v/>
      </c>
      <c r="P3879" s="91" t="str">
        <f>IFERROR(IF(MOD(MAX(Q$64:Q3879),10*MAX(O$64:O3879))&lt;=2,IF(AND(F3878/INDEX($F$64:$F3879,MATCH(MAX(O$64:O3879),O$64:O3879,0)-1)&lt;(1-$P$2),MAX(O$64:O3879)&gt;MAX(P$64:P3878)),MAX(O$64:O3879),""),IF(AND($F3878/INDEX($F$64:$F3879,MATCH(MAX(Q$64:Q3879),Q$64:Q3879,0)-1)&lt;(1-$P$2),MAX(O$64:O3879)&gt;MAX(P$64:P3878)),MAX(O$64:O3879),"")),"")</f>
        <v/>
      </c>
      <c r="Q3879" s="91" t="str">
        <f>IFERROR(IF(E3879="","",IF(O3879&lt;&gt;"",MAX(O$64:O3879)*10+1,IF(AND($F3878/INDEX($F$64:$F3879,MATCH(MAX(Q$64:Q3878),Q$64:Q3878,0)-1)&gt;(1+$O$2),MAX(O$64:O3879)&gt;MAX(P$64:P3878)),MAX(Q$64:Q3878)+1,""))),"")</f>
        <v/>
      </c>
    </row>
    <row r="3880" spans="1:17" x14ac:dyDescent="0.2">
      <c r="A3880" s="13">
        <f>HLOOKUP($E$2,历史数据!$V$3:$AE$5000,ROW(A3878),)</f>
        <v>0</v>
      </c>
      <c r="B3880" s="41">
        <v>42293</v>
      </c>
      <c r="C3880" s="100" t="str">
        <f>IFERROR(IF(A3880&lt;&gt;0,MAX($C$4:C3879)+1,""),"")</f>
        <v/>
      </c>
      <c r="D3880" s="100"/>
      <c r="E3880" s="99">
        <f t="shared" si="336"/>
        <v>42685</v>
      </c>
      <c r="F3880" s="101">
        <f>IFERROR(VLOOKUP(E3880,历史数据!AH:AJ,3,),"")</f>
        <v>37.675479250943297</v>
      </c>
      <c r="G3880" s="101">
        <f t="shared" si="332"/>
        <v>35.271077340947059</v>
      </c>
      <c r="H3880" s="105">
        <f t="shared" si="333"/>
        <v>3.4170183579773639E-3</v>
      </c>
      <c r="I3880" s="101">
        <f>IFERROR(VLOOKUP(E3880,历史数据!AH:AJ,2,),"")</f>
        <v>37.649415273599097</v>
      </c>
      <c r="J3880" s="104">
        <f t="shared" si="334"/>
        <v>36</v>
      </c>
      <c r="K3880" s="104" t="str">
        <f>IFERROR(IF(AND(J3879=$H$2*1,MAX(K$64:K3879)=MAX(L$64:L3879)),MAX(K$64:K3879)+1,""),"")</f>
        <v/>
      </c>
      <c r="L3880" s="104" t="str">
        <f>IFERROR(IF(AND($F3879/INDEX($F$64:$F3880,MATCH(MAX(M$64:M3880),M$64:M3880,0)-1)&lt;(1-$P$2),MAX(K$64:K3880)&gt;MAX(L$64:L3879)),MAX(K$64:K3880),""),"")</f>
        <v/>
      </c>
      <c r="M3880" s="104" t="str">
        <f>IFERROR(IF(E3880="","",IF(K3880&lt;&gt;"",MAX(M$64:M3879)+1,IF(AND($F3879/INDEX($F$64:$F3880,MATCH(MAX(M$64:M3879),M$64:M3879,0)-1)&gt;(1+$O$2),MAX(K$64:K3880)&gt;MAX(L$64:L3879)),MAX(M$64:M3879)+1,""))),"")</f>
        <v/>
      </c>
      <c r="N3880" s="91">
        <f t="shared" si="335"/>
        <v>36</v>
      </c>
      <c r="O3880" s="91" t="str">
        <f>IFERROR(IF(AND(N3879=$H$2*1,MAX(O$64:O3879)=MAX(P$64:P3879)),MAX(O$64:O3879)+1,""),"")</f>
        <v/>
      </c>
      <c r="P3880" s="91" t="str">
        <f>IFERROR(IF(MOD(MAX(Q$64:Q3880),10*MAX(O$64:O3880))&lt;=2,IF(AND(F3879/INDEX($F$64:$F3880,MATCH(MAX(O$64:O3880),O$64:O3880,0)-1)&lt;(1-$P$2),MAX(O$64:O3880)&gt;MAX(P$64:P3879)),MAX(O$64:O3880),""),IF(AND($F3879/INDEX($F$64:$F3880,MATCH(MAX(Q$64:Q3880),Q$64:Q3880,0)-1)&lt;(1-$P$2),MAX(O$64:O3880)&gt;MAX(P$64:P3879)),MAX(O$64:O3880),"")),"")</f>
        <v/>
      </c>
      <c r="Q3880" s="91" t="str">
        <f>IFERROR(IF(E3880="","",IF(O3880&lt;&gt;"",MAX(O$64:O3880)*10+1,IF(AND($F3879/INDEX($F$64:$F3880,MATCH(MAX(Q$64:Q3879),Q$64:Q3879,0)-1)&gt;(1+$O$2),MAX(O$64:O3880)&gt;MAX(P$64:P3879)),MAX(Q$64:Q3879)+1,""))),"")</f>
        <v/>
      </c>
    </row>
    <row r="3881" spans="1:17" x14ac:dyDescent="0.2">
      <c r="A3881" s="13">
        <f>HLOOKUP($E$2,历史数据!$V$3:$AE$5000,ROW(A3879),)</f>
        <v>0</v>
      </c>
      <c r="B3881" s="41">
        <v>42296</v>
      </c>
      <c r="C3881" s="100" t="str">
        <f>IFERROR(IF(A3881&lt;&gt;0,MAX($C$4:C3880)+1,""),"")</f>
        <v/>
      </c>
      <c r="D3881" s="100"/>
      <c r="E3881" s="99">
        <f t="shared" si="336"/>
        <v>42688</v>
      </c>
      <c r="F3881" s="101">
        <f>IFERROR(VLOOKUP(E3881,历史数据!AH:AJ,3,),"")</f>
        <v>38.652878401348197</v>
      </c>
      <c r="G3881" s="101">
        <f t="shared" si="332"/>
        <v>35.41117121917177</v>
      </c>
      <c r="H3881" s="105">
        <f t="shared" si="333"/>
        <v>3.9719194531682156E-3</v>
      </c>
      <c r="I3881" s="101">
        <f>IFERROR(VLOOKUP(E3881,历史数据!AH:AJ,2,),"")</f>
        <v>39.095966016198503</v>
      </c>
      <c r="J3881" s="104">
        <f t="shared" si="334"/>
        <v>37</v>
      </c>
      <c r="K3881" s="104" t="str">
        <f>IFERROR(IF(AND(J3880=$H$2*1,MAX(K$64:K3880)=MAX(L$64:L3880)),MAX(K$64:K3880)+1,""),"")</f>
        <v/>
      </c>
      <c r="L3881" s="104" t="str">
        <f>IFERROR(IF(AND($F3880/INDEX($F$64:$F3881,MATCH(MAX(M$64:M3881),M$64:M3881,0)-1)&lt;(1-$P$2),MAX(K$64:K3881)&gt;MAX(L$64:L3880)),MAX(K$64:K3881),""),"")</f>
        <v/>
      </c>
      <c r="M3881" s="104" t="str">
        <f>IFERROR(IF(E3881="","",IF(K3881&lt;&gt;"",MAX(M$64:M3880)+1,IF(AND($F3880/INDEX($F$64:$F3881,MATCH(MAX(M$64:M3880),M$64:M3880,0)-1)&gt;(1+$O$2),MAX(K$64:K3881)&gt;MAX(L$64:L3880)),MAX(M$64:M3880)+1,""))),"")</f>
        <v/>
      </c>
      <c r="N3881" s="91">
        <f t="shared" si="335"/>
        <v>37</v>
      </c>
      <c r="O3881" s="91" t="str">
        <f>IFERROR(IF(AND(N3880=$H$2*1,MAX(O$64:O3880)=MAX(P$64:P3880)),MAX(O$64:O3880)+1,""),"")</f>
        <v/>
      </c>
      <c r="P3881" s="91" t="str">
        <f>IFERROR(IF(MOD(MAX(Q$64:Q3881),10*MAX(O$64:O3881))&lt;=2,IF(AND(F3880/INDEX($F$64:$F3881,MATCH(MAX(O$64:O3881),O$64:O3881,0)-1)&lt;(1-$P$2),MAX(O$64:O3881)&gt;MAX(P$64:P3880)),MAX(O$64:O3881),""),IF(AND($F3880/INDEX($F$64:$F3881,MATCH(MAX(Q$64:Q3881),Q$64:Q3881,0)-1)&lt;(1-$P$2),MAX(O$64:O3881)&gt;MAX(P$64:P3880)),MAX(O$64:O3881),"")),"")</f>
        <v/>
      </c>
      <c r="Q3881" s="91" t="str">
        <f>IFERROR(IF(E3881="","",IF(O3881&lt;&gt;"",MAX(O$64:O3881)*10+1,IF(AND($F3880/INDEX($F$64:$F3881,MATCH(MAX(Q$64:Q3880),Q$64:Q3880,0)-1)&gt;(1+$O$2),MAX(O$64:O3881)&gt;MAX(P$64:P3880)),MAX(Q$64:Q3880)+1,""))),"")</f>
        <v/>
      </c>
    </row>
    <row r="3882" spans="1:17" x14ac:dyDescent="0.2">
      <c r="A3882" s="13">
        <f>HLOOKUP($E$2,历史数据!$V$3:$AE$5000,ROW(A3880),)</f>
        <v>0</v>
      </c>
      <c r="B3882" s="41">
        <v>42297</v>
      </c>
      <c r="C3882" s="100" t="str">
        <f>IFERROR(IF(A3882&lt;&gt;0,MAX($C$4:C3881)+1,""),"")</f>
        <v/>
      </c>
      <c r="D3882" s="100"/>
      <c r="E3882" s="99">
        <f t="shared" si="336"/>
        <v>42689</v>
      </c>
      <c r="F3882" s="101">
        <f>IFERROR(VLOOKUP(E3882,历史数据!AH:AJ,3,),"")</f>
        <v>38.926550163461599</v>
      </c>
      <c r="G3882" s="101">
        <f t="shared" si="332"/>
        <v>35.551265097396481</v>
      </c>
      <c r="H3882" s="105">
        <f t="shared" si="333"/>
        <v>3.9562057226976144E-3</v>
      </c>
      <c r="I3882" s="101">
        <f>IFERROR(VLOOKUP(E3882,历史数据!AH:AJ,2,),"")</f>
        <v>38.900486186117497</v>
      </c>
      <c r="J3882" s="104">
        <f t="shared" si="334"/>
        <v>38</v>
      </c>
      <c r="K3882" s="104" t="str">
        <f>IFERROR(IF(AND(J3881=$H$2*1,MAX(K$64:K3881)=MAX(L$64:L3881)),MAX(K$64:K3881)+1,""),"")</f>
        <v/>
      </c>
      <c r="L3882" s="104" t="str">
        <f>IFERROR(IF(AND($F3881/INDEX($F$64:$F3882,MATCH(MAX(M$64:M3882),M$64:M3882,0)-1)&lt;(1-$P$2),MAX(K$64:K3882)&gt;MAX(L$64:L3881)),MAX(K$64:K3882),""),"")</f>
        <v/>
      </c>
      <c r="M3882" s="104" t="str">
        <f>IFERROR(IF(E3882="","",IF(K3882&lt;&gt;"",MAX(M$64:M3881)+1,IF(AND($F3881/INDEX($F$64:$F3882,MATCH(MAX(M$64:M3881),M$64:M3881,0)-1)&gt;(1+$O$2),MAX(K$64:K3882)&gt;MAX(L$64:L3881)),MAX(M$64:M3881)+1,""))),"")</f>
        <v/>
      </c>
      <c r="N3882" s="91">
        <f t="shared" si="335"/>
        <v>38</v>
      </c>
      <c r="O3882" s="91" t="str">
        <f>IFERROR(IF(AND(N3881=$H$2*1,MAX(O$64:O3881)=MAX(P$64:P3881)),MAX(O$64:O3881)+1,""),"")</f>
        <v/>
      </c>
      <c r="P3882" s="91" t="str">
        <f>IFERROR(IF(MOD(MAX(Q$64:Q3882),10*MAX(O$64:O3882))&lt;=2,IF(AND(F3881/INDEX($F$64:$F3882,MATCH(MAX(O$64:O3882),O$64:O3882,0)-1)&lt;(1-$P$2),MAX(O$64:O3882)&gt;MAX(P$64:P3881)),MAX(O$64:O3882),""),IF(AND($F3881/INDEX($F$64:$F3882,MATCH(MAX(Q$64:Q3882),Q$64:Q3882,0)-1)&lt;(1-$P$2),MAX(O$64:O3882)&gt;MAX(P$64:P3881)),MAX(O$64:O3882),"")),"")</f>
        <v/>
      </c>
      <c r="Q3882" s="91" t="str">
        <f>IFERROR(IF(E3882="","",IF(O3882&lt;&gt;"",MAX(O$64:O3882)*10+1,IF(AND($F3881/INDEX($F$64:$F3882,MATCH(MAX(Q$64:Q3881),Q$64:Q3881,0)-1)&gt;(1+$O$2),MAX(O$64:O3882)&gt;MAX(P$64:P3881)),MAX(Q$64:Q3881)+1,""))),"")</f>
        <v/>
      </c>
    </row>
    <row r="3883" spans="1:17" x14ac:dyDescent="0.2">
      <c r="A3883" s="13">
        <f>HLOOKUP($E$2,历史数据!$V$3:$AE$5000,ROW(A3881),)</f>
        <v>0</v>
      </c>
      <c r="B3883" s="41">
        <v>42298</v>
      </c>
      <c r="C3883" s="100" t="str">
        <f>IFERROR(IF(A3883&lt;&gt;0,MAX($C$4:C3882)+1,""),"")</f>
        <v/>
      </c>
      <c r="D3883" s="100"/>
      <c r="E3883" s="99">
        <f t="shared" si="336"/>
        <v>42690</v>
      </c>
      <c r="F3883" s="101">
        <f>IFERROR(VLOOKUP(E3883,历史数据!AH:AJ,3,),"")</f>
        <v>39.2653818689353</v>
      </c>
      <c r="G3883" s="101">
        <f t="shared" si="332"/>
        <v>35.695702971845215</v>
      </c>
      <c r="H3883" s="105">
        <f t="shared" si="333"/>
        <v>4.0628054740958763E-3</v>
      </c>
      <c r="I3883" s="101">
        <f>IFERROR(VLOOKUP(E3883,历史数据!AH:AJ,2,),"")</f>
        <v>38.900486186117497</v>
      </c>
      <c r="J3883" s="104">
        <f t="shared" si="334"/>
        <v>39</v>
      </c>
      <c r="K3883" s="104" t="str">
        <f>IFERROR(IF(AND(J3882=$H$2*1,MAX(K$64:K3882)=MAX(L$64:L3882)),MAX(K$64:K3882)+1,""),"")</f>
        <v/>
      </c>
      <c r="L3883" s="104" t="str">
        <f>IFERROR(IF(AND($F3882/INDEX($F$64:$F3883,MATCH(MAX(M$64:M3883),M$64:M3883,0)-1)&lt;(1-$P$2),MAX(K$64:K3883)&gt;MAX(L$64:L3882)),MAX(K$64:K3883),""),"")</f>
        <v/>
      </c>
      <c r="M3883" s="104" t="str">
        <f>IFERROR(IF(E3883="","",IF(K3883&lt;&gt;"",MAX(M$64:M3882)+1,IF(AND($F3882/INDEX($F$64:$F3883,MATCH(MAX(M$64:M3882),M$64:M3882,0)-1)&gt;(1+$O$2),MAX(K$64:K3883)&gt;MAX(L$64:L3882)),MAX(M$64:M3882)+1,""))),"")</f>
        <v/>
      </c>
      <c r="N3883" s="91">
        <f t="shared" si="335"/>
        <v>39</v>
      </c>
      <c r="O3883" s="91" t="str">
        <f>IFERROR(IF(AND(N3882=$H$2*1,MAX(O$64:O3882)=MAX(P$64:P3882)),MAX(O$64:O3882)+1,""),"")</f>
        <v/>
      </c>
      <c r="P3883" s="91" t="str">
        <f>IFERROR(IF(MOD(MAX(Q$64:Q3883),10*MAX(O$64:O3883))&lt;=2,IF(AND(F3882/INDEX($F$64:$F3883,MATCH(MAX(O$64:O3883),O$64:O3883,0)-1)&lt;(1-$P$2),MAX(O$64:O3883)&gt;MAX(P$64:P3882)),MAX(O$64:O3883),""),IF(AND($F3882/INDEX($F$64:$F3883,MATCH(MAX(Q$64:Q3883),Q$64:Q3883,0)-1)&lt;(1-$P$2),MAX(O$64:O3883)&gt;MAX(P$64:P3882)),MAX(O$64:O3883),"")),"")</f>
        <v/>
      </c>
      <c r="Q3883" s="91" t="str">
        <f>IFERROR(IF(E3883="","",IF(O3883&lt;&gt;"",MAX(O$64:O3883)*10+1,IF(AND($F3882/INDEX($F$64:$F3883,MATCH(MAX(Q$64:Q3882),Q$64:Q3882,0)-1)&gt;(1+$O$2),MAX(O$64:O3883)&gt;MAX(P$64:P3882)),MAX(Q$64:Q3882)+1,""))),"")</f>
        <v/>
      </c>
    </row>
    <row r="3884" spans="1:17" x14ac:dyDescent="0.2">
      <c r="A3884" s="13">
        <f>HLOOKUP($E$2,历史数据!$V$3:$AE$5000,ROW(A3882),)</f>
        <v>0</v>
      </c>
      <c r="B3884" s="41">
        <v>42299</v>
      </c>
      <c r="C3884" s="100" t="str">
        <f>IFERROR(IF(A3884&lt;&gt;0,MAX($C$4:C3883)+1,""),"")</f>
        <v/>
      </c>
      <c r="D3884" s="100"/>
      <c r="E3884" s="99">
        <f t="shared" si="336"/>
        <v>42691</v>
      </c>
      <c r="F3884" s="101">
        <f>IFERROR(VLOOKUP(E3884,历史数据!AH:AJ,3,),"")</f>
        <v>40.021237211915199</v>
      </c>
      <c r="G3884" s="101">
        <f t="shared" si="332"/>
        <v>35.839489246860346</v>
      </c>
      <c r="H3884" s="105">
        <f t="shared" si="333"/>
        <v>4.028111594511552E-3</v>
      </c>
      <c r="I3884" s="101">
        <f>IFERROR(VLOOKUP(E3884,历史数据!AH:AJ,2,),"")</f>
        <v>39.1089980048705</v>
      </c>
      <c r="J3884" s="104">
        <f t="shared" si="334"/>
        <v>40</v>
      </c>
      <c r="K3884" s="104" t="str">
        <f>IFERROR(IF(AND(J3883=$H$2*1,MAX(K$64:K3883)=MAX(L$64:L3883)),MAX(K$64:K3883)+1,""),"")</f>
        <v/>
      </c>
      <c r="L3884" s="104" t="str">
        <f>IFERROR(IF(AND($F3883/INDEX($F$64:$F3884,MATCH(MAX(M$64:M3884),M$64:M3884,0)-1)&lt;(1-$P$2),MAX(K$64:K3884)&gt;MAX(L$64:L3883)),MAX(K$64:K3884),""),"")</f>
        <v/>
      </c>
      <c r="M3884" s="104" t="str">
        <f>IFERROR(IF(E3884="","",IF(K3884&lt;&gt;"",MAX(M$64:M3883)+1,IF(AND($F3883/INDEX($F$64:$F3884,MATCH(MAX(M$64:M3883),M$64:M3883,0)-1)&gt;(1+$O$2),MAX(K$64:K3884)&gt;MAX(L$64:L3883)),MAX(M$64:M3883)+1,""))),"")</f>
        <v/>
      </c>
      <c r="N3884" s="91">
        <f t="shared" si="335"/>
        <v>40</v>
      </c>
      <c r="O3884" s="91" t="str">
        <f>IFERROR(IF(AND(N3883=$H$2*1,MAX(O$64:O3883)=MAX(P$64:P3883)),MAX(O$64:O3883)+1,""),"")</f>
        <v/>
      </c>
      <c r="P3884" s="91" t="str">
        <f>IFERROR(IF(MOD(MAX(Q$64:Q3884),10*MAX(O$64:O3884))&lt;=2,IF(AND(F3883/INDEX($F$64:$F3884,MATCH(MAX(O$64:O3884),O$64:O3884,0)-1)&lt;(1-$P$2),MAX(O$64:O3884)&gt;MAX(P$64:P3883)),MAX(O$64:O3884),""),IF(AND($F3883/INDEX($F$64:$F3884,MATCH(MAX(Q$64:Q3884),Q$64:Q3884,0)-1)&lt;(1-$P$2),MAX(O$64:O3884)&gt;MAX(P$64:P3883)),MAX(O$64:O3884),"")),"")</f>
        <v/>
      </c>
      <c r="Q3884" s="91" t="str">
        <f>IFERROR(IF(E3884="","",IF(O3884&lt;&gt;"",MAX(O$64:O3884)*10+1,IF(AND($F3883/INDEX($F$64:$F3884,MATCH(MAX(Q$64:Q3883),Q$64:Q3883,0)-1)&gt;(1+$O$2),MAX(O$64:O3884)&gt;MAX(P$64:P3883)),MAX(Q$64:Q3883)+1,""))),"")</f>
        <v/>
      </c>
    </row>
    <row r="3885" spans="1:17" x14ac:dyDescent="0.2">
      <c r="A3885" s="13">
        <f>HLOOKUP($E$2,历史数据!$V$3:$AE$5000,ROW(A3883),)</f>
        <v>0</v>
      </c>
      <c r="B3885" s="41">
        <v>42300</v>
      </c>
      <c r="C3885" s="100" t="str">
        <f>IFERROR(IF(A3885&lt;&gt;0,MAX($C$4:C3884)+1,""),"")</f>
        <v/>
      </c>
      <c r="D3885" s="100"/>
      <c r="E3885" s="99">
        <f t="shared" si="336"/>
        <v>42695</v>
      </c>
      <c r="F3885" s="101">
        <f>IFERROR(VLOOKUP(E3885,历史数据!AH:AJ,3,),"")</f>
        <v>39.382669766983902</v>
      </c>
      <c r="G3885" s="101">
        <f t="shared" si="332"/>
        <v>35.974804729238627</v>
      </c>
      <c r="H3885" s="105">
        <f t="shared" si="333"/>
        <v>3.7755973988979896E-3</v>
      </c>
      <c r="I3885" s="101">
        <f>IFERROR(VLOOKUP(E3885,历史数据!AH:AJ,2,),"")</f>
        <v>39.473893687688403</v>
      </c>
      <c r="J3885" s="104">
        <f t="shared" si="334"/>
        <v>41</v>
      </c>
      <c r="K3885" s="104" t="str">
        <f>IFERROR(IF(AND(J3884=$H$2*1,MAX(K$64:K3884)=MAX(L$64:L3884)),MAX(K$64:K3884)+1,""),"")</f>
        <v/>
      </c>
      <c r="L3885" s="104" t="str">
        <f>IFERROR(IF(AND($F3884/INDEX($F$64:$F3885,MATCH(MAX(M$64:M3885),M$64:M3885,0)-1)&lt;(1-$P$2),MAX(K$64:K3885)&gt;MAX(L$64:L3884)),MAX(K$64:K3885),""),"")</f>
        <v/>
      </c>
      <c r="M3885" s="104" t="str">
        <f>IFERROR(IF(E3885="","",IF(K3885&lt;&gt;"",MAX(M$64:M3884)+1,IF(AND($F3884/INDEX($F$64:$F3885,MATCH(MAX(M$64:M3884),M$64:M3884,0)-1)&gt;(1+$O$2),MAX(K$64:K3885)&gt;MAX(L$64:L3884)),MAX(M$64:M3884)+1,""))),"")</f>
        <v/>
      </c>
      <c r="N3885" s="91">
        <f t="shared" si="335"/>
        <v>41</v>
      </c>
      <c r="O3885" s="91" t="str">
        <f>IFERROR(IF(AND(N3884=$H$2*1,MAX(O$64:O3884)=MAX(P$64:P3884)),MAX(O$64:O3884)+1,""),"")</f>
        <v/>
      </c>
      <c r="P3885" s="91" t="str">
        <f>IFERROR(IF(MOD(MAX(Q$64:Q3885),10*MAX(O$64:O3885))&lt;=2,IF(AND(F3884/INDEX($F$64:$F3885,MATCH(MAX(O$64:O3885),O$64:O3885,0)-1)&lt;(1-$P$2),MAX(O$64:O3885)&gt;MAX(P$64:P3884)),MAX(O$64:O3885),""),IF(AND($F3884/INDEX($F$64:$F3885,MATCH(MAX(Q$64:Q3885),Q$64:Q3885,0)-1)&lt;(1-$P$2),MAX(O$64:O3885)&gt;MAX(P$64:P3884)),MAX(O$64:O3885),"")),"")</f>
        <v/>
      </c>
      <c r="Q3885" s="91" t="str">
        <f>IFERROR(IF(E3885="","",IF(O3885&lt;&gt;"",MAX(O$64:O3885)*10+1,IF(AND($F3884/INDEX($F$64:$F3885,MATCH(MAX(Q$64:Q3884),Q$64:Q3884,0)-1)&gt;(1+$O$2),MAX(O$64:O3885)&gt;MAX(P$64:P3884)),MAX(Q$64:Q3884)+1,""))),"")</f>
        <v/>
      </c>
    </row>
    <row r="3886" spans="1:17" x14ac:dyDescent="0.2">
      <c r="A3886" s="13">
        <f>HLOOKUP($E$2,历史数据!$V$3:$AE$5000,ROW(A3884),)</f>
        <v>0</v>
      </c>
      <c r="B3886" s="41">
        <v>42303</v>
      </c>
      <c r="C3886" s="100" t="str">
        <f>IFERROR(IF(A3886&lt;&gt;0,MAX($C$4:C3885)+1,""),"")</f>
        <v/>
      </c>
      <c r="D3886" s="100"/>
      <c r="E3886" s="99">
        <f t="shared" si="336"/>
        <v>42696</v>
      </c>
      <c r="F3886" s="101">
        <f>IFERROR(VLOOKUP(E3886,历史数据!AH:AJ,3,),"")</f>
        <v>39.395701755655999</v>
      </c>
      <c r="G3886" s="101">
        <f t="shared" si="332"/>
        <v>36.107731013693702</v>
      </c>
      <c r="H3886" s="105">
        <f t="shared" si="333"/>
        <v>3.6949827929722012E-3</v>
      </c>
      <c r="I3886" s="101">
        <f>IFERROR(VLOOKUP(E3886,历史数据!AH:AJ,2,),"")</f>
        <v>39.135061982214701</v>
      </c>
      <c r="J3886" s="104">
        <f t="shared" si="334"/>
        <v>42</v>
      </c>
      <c r="K3886" s="104" t="str">
        <f>IFERROR(IF(AND(J3885=$H$2*1,MAX(K$64:K3885)=MAX(L$64:L3885)),MAX(K$64:K3885)+1,""),"")</f>
        <v/>
      </c>
      <c r="L3886" s="104" t="str">
        <f>IFERROR(IF(AND($F3885/INDEX($F$64:$F3886,MATCH(MAX(M$64:M3886),M$64:M3886,0)-1)&lt;(1-$P$2),MAX(K$64:K3886)&gt;MAX(L$64:L3885)),MAX(K$64:K3886),""),"")</f>
        <v/>
      </c>
      <c r="M3886" s="104" t="str">
        <f>IFERROR(IF(E3886="","",IF(K3886&lt;&gt;"",MAX(M$64:M3885)+1,IF(AND($F3885/INDEX($F$64:$F3886,MATCH(MAX(M$64:M3885),M$64:M3885,0)-1)&gt;(1+$O$2),MAX(K$64:K3886)&gt;MAX(L$64:L3885)),MAX(M$64:M3885)+1,""))),"")</f>
        <v/>
      </c>
      <c r="N3886" s="91">
        <f t="shared" si="335"/>
        <v>42</v>
      </c>
      <c r="O3886" s="91" t="str">
        <f>IFERROR(IF(AND(N3885=$H$2*1,MAX(O$64:O3885)=MAX(P$64:P3885)),MAX(O$64:O3885)+1,""),"")</f>
        <v/>
      </c>
      <c r="P3886" s="91" t="str">
        <f>IFERROR(IF(MOD(MAX(Q$64:Q3886),10*MAX(O$64:O3886))&lt;=2,IF(AND(F3885/INDEX($F$64:$F3886,MATCH(MAX(O$64:O3886),O$64:O3886,0)-1)&lt;(1-$P$2),MAX(O$64:O3886)&gt;MAX(P$64:P3885)),MAX(O$64:O3886),""),IF(AND($F3885/INDEX($F$64:$F3886,MATCH(MAX(Q$64:Q3886),Q$64:Q3886,0)-1)&lt;(1-$P$2),MAX(O$64:O3886)&gt;MAX(P$64:P3885)),MAX(O$64:O3886),"")),"")</f>
        <v/>
      </c>
      <c r="Q3886" s="91" t="str">
        <f>IFERROR(IF(E3886="","",IF(O3886&lt;&gt;"",MAX(O$64:O3886)*10+1,IF(AND($F3885/INDEX($F$64:$F3886,MATCH(MAX(Q$64:Q3885),Q$64:Q3885,0)-1)&gt;(1+$O$2),MAX(O$64:O3886)&gt;MAX(P$64:P3885)),MAX(Q$64:Q3885)+1,""))),"")</f>
        <v/>
      </c>
    </row>
    <row r="3887" spans="1:17" x14ac:dyDescent="0.2">
      <c r="A3887" s="13">
        <f>HLOOKUP($E$2,历史数据!$V$3:$AE$5000,ROW(A3885),)</f>
        <v>0</v>
      </c>
      <c r="B3887" s="41">
        <v>42304</v>
      </c>
      <c r="C3887" s="100" t="str">
        <f>IFERROR(IF(A3887&lt;&gt;0,MAX($C$4:C3886)+1,""),"")</f>
        <v/>
      </c>
      <c r="D3887" s="100"/>
      <c r="E3887" s="99">
        <f t="shared" si="336"/>
        <v>42697</v>
      </c>
      <c r="F3887" s="101">
        <f>IFERROR(VLOOKUP(E3887,历史数据!AH:AJ,3,),"")</f>
        <v>39.395701755655999</v>
      </c>
      <c r="G3887" s="101">
        <f t="shared" si="332"/>
        <v>36.23913689947036</v>
      </c>
      <c r="H3887" s="105">
        <f t="shared" si="333"/>
        <v>3.6392728672656194E-3</v>
      </c>
      <c r="I3887" s="101">
        <f>IFERROR(VLOOKUP(E3887,历史数据!AH:AJ,2,),"")</f>
        <v>39.617245563081099</v>
      </c>
      <c r="J3887" s="104">
        <f t="shared" si="334"/>
        <v>43</v>
      </c>
      <c r="K3887" s="104" t="str">
        <f>IFERROR(IF(AND(J3886=$H$2*1,MAX(K$64:K3886)=MAX(L$64:L3886)),MAX(K$64:K3886)+1,""),"")</f>
        <v/>
      </c>
      <c r="L3887" s="104" t="str">
        <f>IFERROR(IF(AND($F3886/INDEX($F$64:$F3887,MATCH(MAX(M$64:M3887),M$64:M3887,0)-1)&lt;(1-$P$2),MAX(K$64:K3887)&gt;MAX(L$64:L3886)),MAX(K$64:K3887),""),"")</f>
        <v/>
      </c>
      <c r="M3887" s="104" t="str">
        <f>IFERROR(IF(E3887="","",IF(K3887&lt;&gt;"",MAX(M$64:M3886)+1,IF(AND($F3886/INDEX($F$64:$F3887,MATCH(MAX(M$64:M3886),M$64:M3886,0)-1)&gt;(1+$O$2),MAX(K$64:K3887)&gt;MAX(L$64:L3886)),MAX(M$64:M3886)+1,""))),"")</f>
        <v/>
      </c>
      <c r="N3887" s="91">
        <f t="shared" si="335"/>
        <v>43</v>
      </c>
      <c r="O3887" s="91" t="str">
        <f>IFERROR(IF(AND(N3886=$H$2*1,MAX(O$64:O3886)=MAX(P$64:P3886)),MAX(O$64:O3886)+1,""),"")</f>
        <v/>
      </c>
      <c r="P3887" s="91" t="str">
        <f>IFERROR(IF(MOD(MAX(Q$64:Q3887),10*MAX(O$64:O3887))&lt;=2,IF(AND(F3886/INDEX($F$64:$F3887,MATCH(MAX(O$64:O3887),O$64:O3887,0)-1)&lt;(1-$P$2),MAX(O$64:O3887)&gt;MAX(P$64:P3886)),MAX(O$64:O3887),""),IF(AND($F3886/INDEX($F$64:$F3887,MATCH(MAX(Q$64:Q3887),Q$64:Q3887,0)-1)&lt;(1-$P$2),MAX(O$64:O3887)&gt;MAX(P$64:P3886)),MAX(O$64:O3887),"")),"")</f>
        <v/>
      </c>
      <c r="Q3887" s="91" t="str">
        <f>IFERROR(IF(E3887="","",IF(O3887&lt;&gt;"",MAX(O$64:O3887)*10+1,IF(AND($F3886/INDEX($F$64:$F3887,MATCH(MAX(Q$64:Q3886),Q$64:Q3886,0)-1)&gt;(1+$O$2),MAX(O$64:O3887)&gt;MAX(P$64:P3886)),MAX(Q$64:Q3886)+1,""))),"")</f>
        <v/>
      </c>
    </row>
    <row r="3888" spans="1:17" x14ac:dyDescent="0.2">
      <c r="A3888" s="13">
        <f>HLOOKUP($E$2,历史数据!$V$3:$AE$5000,ROW(A3886),)</f>
        <v>0</v>
      </c>
      <c r="B3888" s="41">
        <v>42305</v>
      </c>
      <c r="C3888" s="100" t="str">
        <f>IFERROR(IF(A3888&lt;&gt;0,MAX($C$4:C3887)+1,""),"")</f>
        <v/>
      </c>
      <c r="D3888" s="100"/>
      <c r="E3888" s="99">
        <f t="shared" si="336"/>
        <v>42698</v>
      </c>
      <c r="F3888" s="101">
        <f>IFERROR(VLOOKUP(E3888,历史数据!AH:AJ,3,),"")</f>
        <v>38.991710106821898</v>
      </c>
      <c r="G3888" s="101">
        <f t="shared" si="332"/>
        <v>36.3655471895894</v>
      </c>
      <c r="H3888" s="105">
        <f t="shared" si="333"/>
        <v>3.4882257397494953E-3</v>
      </c>
      <c r="I3888" s="101">
        <f>IFERROR(VLOOKUP(E3888,历史数据!AH:AJ,2,),"")</f>
        <v>39.382669766983902</v>
      </c>
      <c r="J3888" s="104">
        <f t="shared" si="334"/>
        <v>44</v>
      </c>
      <c r="K3888" s="104" t="str">
        <f>IFERROR(IF(AND(J3887=$H$2*1,MAX(K$64:K3887)=MAX(L$64:L3887)),MAX(K$64:K3887)+1,""),"")</f>
        <v/>
      </c>
      <c r="L3888" s="104" t="str">
        <f>IFERROR(IF(AND($F3887/INDEX($F$64:$F3888,MATCH(MAX(M$64:M3888),M$64:M3888,0)-1)&lt;(1-$P$2),MAX(K$64:K3888)&gt;MAX(L$64:L3887)),MAX(K$64:K3888),""),"")</f>
        <v/>
      </c>
      <c r="M3888" s="104" t="str">
        <f>IFERROR(IF(E3888="","",IF(K3888&lt;&gt;"",MAX(M$64:M3887)+1,IF(AND($F3887/INDEX($F$64:$F3888,MATCH(MAX(M$64:M3887),M$64:M3887,0)-1)&gt;(1+$O$2),MAX(K$64:K3888)&gt;MAX(L$64:L3887)),MAX(M$64:M3887)+1,""))),"")</f>
        <v/>
      </c>
      <c r="N3888" s="91">
        <f t="shared" si="335"/>
        <v>44</v>
      </c>
      <c r="O3888" s="91" t="str">
        <f>IFERROR(IF(AND(N3887=$H$2*1,MAX(O$64:O3887)=MAX(P$64:P3887)),MAX(O$64:O3887)+1,""),"")</f>
        <v/>
      </c>
      <c r="P3888" s="91" t="str">
        <f>IFERROR(IF(MOD(MAX(Q$64:Q3888),10*MAX(O$64:O3888))&lt;=2,IF(AND(F3887/INDEX($F$64:$F3888,MATCH(MAX(O$64:O3888),O$64:O3888,0)-1)&lt;(1-$P$2),MAX(O$64:O3888)&gt;MAX(P$64:P3887)),MAX(O$64:O3888),""),IF(AND($F3887/INDEX($F$64:$F3888,MATCH(MAX(Q$64:Q3888),Q$64:Q3888,0)-1)&lt;(1-$P$2),MAX(O$64:O3888)&gt;MAX(P$64:P3887)),MAX(O$64:O3888),"")),"")</f>
        <v/>
      </c>
      <c r="Q3888" s="91" t="str">
        <f>IFERROR(IF(E3888="","",IF(O3888&lt;&gt;"",MAX(O$64:O3888)*10+1,IF(AND($F3887/INDEX($F$64:$F3888,MATCH(MAX(Q$64:Q3887),Q$64:Q3887,0)-1)&gt;(1+$O$2),MAX(O$64:O3888)&gt;MAX(P$64:P3887)),MAX(Q$64:Q3887)+1,""))),"")</f>
        <v/>
      </c>
    </row>
    <row r="3889" spans="1:17" x14ac:dyDescent="0.2">
      <c r="A3889" s="13">
        <f>HLOOKUP($E$2,历史数据!$V$3:$AE$5000,ROW(A3887),)</f>
        <v>0</v>
      </c>
      <c r="B3889" s="41">
        <v>42306</v>
      </c>
      <c r="C3889" s="100" t="str">
        <f>IFERROR(IF(A3889&lt;&gt;0,MAX($C$4:C3888)+1,""),"")</f>
        <v/>
      </c>
      <c r="D3889" s="100"/>
      <c r="E3889" s="99">
        <f t="shared" si="336"/>
        <v>42699</v>
      </c>
      <c r="F3889" s="101">
        <f>IFERROR(VLOOKUP(E3889,历史数据!AH:AJ,3,),"")</f>
        <v>38.939582152133703</v>
      </c>
      <c r="G3889" s="101">
        <f t="shared" si="332"/>
        <v>36.486744684239618</v>
      </c>
      <c r="H3889" s="105">
        <f t="shared" si="333"/>
        <v>3.3327559741742618E-3</v>
      </c>
      <c r="I3889" s="101">
        <f>IFERROR(VLOOKUP(E3889,历史数据!AH:AJ,2,),"")</f>
        <v>38.991710106821898</v>
      </c>
      <c r="J3889" s="104">
        <f t="shared" si="334"/>
        <v>45</v>
      </c>
      <c r="K3889" s="104" t="str">
        <f>IFERROR(IF(AND(J3888=$H$2*1,MAX(K$64:K3888)=MAX(L$64:L3888)),MAX(K$64:K3888)+1,""),"")</f>
        <v/>
      </c>
      <c r="L3889" s="104" t="str">
        <f>IFERROR(IF(AND($F3888/INDEX($F$64:$F3889,MATCH(MAX(M$64:M3889),M$64:M3889,0)-1)&lt;(1-$P$2),MAX(K$64:K3889)&gt;MAX(L$64:L3888)),MAX(K$64:K3889),""),"")</f>
        <v/>
      </c>
      <c r="M3889" s="104" t="str">
        <f>IFERROR(IF(E3889="","",IF(K3889&lt;&gt;"",MAX(M$64:M3888)+1,IF(AND($F3888/INDEX($F$64:$F3889,MATCH(MAX(M$64:M3888),M$64:M3888,0)-1)&gt;(1+$O$2),MAX(K$64:K3889)&gt;MAX(L$64:L3888)),MAX(M$64:M3888)+1,""))),"")</f>
        <v/>
      </c>
      <c r="N3889" s="91">
        <f t="shared" si="335"/>
        <v>45</v>
      </c>
      <c r="O3889" s="91" t="str">
        <f>IFERROR(IF(AND(N3888=$H$2*1,MAX(O$64:O3888)=MAX(P$64:P3888)),MAX(O$64:O3888)+1,""),"")</f>
        <v/>
      </c>
      <c r="P3889" s="91" t="str">
        <f>IFERROR(IF(MOD(MAX(Q$64:Q3889),10*MAX(O$64:O3889))&lt;=2,IF(AND(F3888/INDEX($F$64:$F3889,MATCH(MAX(O$64:O3889),O$64:O3889,0)-1)&lt;(1-$P$2),MAX(O$64:O3889)&gt;MAX(P$64:P3888)),MAX(O$64:O3889),""),IF(AND($F3888/INDEX($F$64:$F3889,MATCH(MAX(Q$64:Q3889),Q$64:Q3889,0)-1)&lt;(1-$P$2),MAX(O$64:O3889)&gt;MAX(P$64:P3888)),MAX(O$64:O3889),"")),"")</f>
        <v/>
      </c>
      <c r="Q3889" s="91" t="str">
        <f>IFERROR(IF(E3889="","",IF(O3889&lt;&gt;"",MAX(O$64:O3889)*10+1,IF(AND($F3888/INDEX($F$64:$F3889,MATCH(MAX(Q$64:Q3888),Q$64:Q3888,0)-1)&gt;(1+$O$2),MAX(O$64:O3889)&gt;MAX(P$64:P3888)),MAX(Q$64:Q3888)+1,""))),"")</f>
        <v/>
      </c>
    </row>
    <row r="3890" spans="1:17" x14ac:dyDescent="0.2">
      <c r="A3890" s="13">
        <f>HLOOKUP($E$2,历史数据!$V$3:$AE$5000,ROW(A3888),)</f>
        <v>0</v>
      </c>
      <c r="B3890" s="41">
        <v>42307</v>
      </c>
      <c r="C3890" s="100" t="str">
        <f>IFERROR(IF(A3890&lt;&gt;0,MAX($C$4:C3889)+1,""),"")</f>
        <v/>
      </c>
      <c r="D3890" s="100"/>
      <c r="E3890" s="99">
        <f t="shared" si="336"/>
        <v>42702</v>
      </c>
      <c r="F3890" s="101">
        <f>IFERROR(VLOOKUP(E3890,历史数据!AH:AJ,3,),"")</f>
        <v>41.793587671316203</v>
      </c>
      <c r="G3890" s="101">
        <f t="shared" si="332"/>
        <v>36.64421454736042</v>
      </c>
      <c r="H3890" s="105">
        <f t="shared" si="333"/>
        <v>4.3158101519760184E-3</v>
      </c>
      <c r="I3890" s="101">
        <f>IFERROR(VLOOKUP(E3890,历史数据!AH:AJ,2,),"")</f>
        <v>39.135061982214701</v>
      </c>
      <c r="J3890" s="104">
        <f t="shared" si="334"/>
        <v>46</v>
      </c>
      <c r="K3890" s="104" t="str">
        <f>IFERROR(IF(AND(J3889=$H$2*1,MAX(K$64:K3889)=MAX(L$64:L3889)),MAX(K$64:K3889)+1,""),"")</f>
        <v/>
      </c>
      <c r="L3890" s="104" t="str">
        <f>IFERROR(IF(AND($F3889/INDEX($F$64:$F3890,MATCH(MAX(M$64:M3890),M$64:M3890,0)-1)&lt;(1-$P$2),MAX(K$64:K3890)&gt;MAX(L$64:L3889)),MAX(K$64:K3890),""),"")</f>
        <v/>
      </c>
      <c r="M3890" s="104" t="str">
        <f>IFERROR(IF(E3890="","",IF(K3890&lt;&gt;"",MAX(M$64:M3889)+1,IF(AND($F3889/INDEX($F$64:$F3890,MATCH(MAX(M$64:M3889),M$64:M3889,0)-1)&gt;(1+$O$2),MAX(K$64:K3890)&gt;MAX(L$64:L3889)),MAX(M$64:M3889)+1,""))),"")</f>
        <v/>
      </c>
      <c r="N3890" s="91">
        <f t="shared" si="335"/>
        <v>46</v>
      </c>
      <c r="O3890" s="91" t="str">
        <f>IFERROR(IF(AND(N3889=$H$2*1,MAX(O$64:O3889)=MAX(P$64:P3889)),MAX(O$64:O3889)+1,""),"")</f>
        <v/>
      </c>
      <c r="P3890" s="91" t="str">
        <f>IFERROR(IF(MOD(MAX(Q$64:Q3890),10*MAX(O$64:O3890))&lt;=2,IF(AND(F3889/INDEX($F$64:$F3890,MATCH(MAX(O$64:O3890),O$64:O3890,0)-1)&lt;(1-$P$2),MAX(O$64:O3890)&gt;MAX(P$64:P3889)),MAX(O$64:O3890),""),IF(AND($F3889/INDEX($F$64:$F3890,MATCH(MAX(Q$64:Q3890),Q$64:Q3890,0)-1)&lt;(1-$P$2),MAX(O$64:O3890)&gt;MAX(P$64:P3889)),MAX(O$64:O3890),"")),"")</f>
        <v/>
      </c>
      <c r="Q3890" s="91" t="str">
        <f>IFERROR(IF(E3890="","",IF(O3890&lt;&gt;"",MAX(O$64:O3890)*10+1,IF(AND($F3889/INDEX($F$64:$F3890,MATCH(MAX(Q$64:Q3889),Q$64:Q3889,0)-1)&gt;(1+$O$2),MAX(O$64:O3890)&gt;MAX(P$64:P3889)),MAX(Q$64:Q3889)+1,""))),"")</f>
        <v/>
      </c>
    </row>
    <row r="3891" spans="1:17" x14ac:dyDescent="0.2">
      <c r="A3891" s="13">
        <f>HLOOKUP($E$2,历史数据!$V$3:$AE$5000,ROW(A3889),)</f>
        <v>0</v>
      </c>
      <c r="B3891" s="41">
        <v>42310</v>
      </c>
      <c r="C3891" s="100" t="str">
        <f>IFERROR(IF(A3891&lt;&gt;0,MAX($C$4:C3890)+1,""),"")</f>
        <v/>
      </c>
      <c r="D3891" s="100"/>
      <c r="E3891" s="99">
        <f t="shared" si="336"/>
        <v>42703</v>
      </c>
      <c r="F3891" s="101">
        <f>IFERROR(VLOOKUP(E3891,历史数据!AH:AJ,3,),"")</f>
        <v>40.099429143947603</v>
      </c>
      <c r="G3891" s="101">
        <f t="shared" si="332"/>
        <v>36.775620433137092</v>
      </c>
      <c r="H3891" s="105">
        <f t="shared" si="333"/>
        <v>3.5859926976149481E-3</v>
      </c>
      <c r="I3891" s="101">
        <f>IFERROR(VLOOKUP(E3891,历史数据!AH:AJ,2,),"")</f>
        <v>41.311404090449699</v>
      </c>
      <c r="J3891" s="104">
        <f t="shared" si="334"/>
        <v>47</v>
      </c>
      <c r="K3891" s="104" t="str">
        <f>IFERROR(IF(AND(J3890=$H$2*1,MAX(K$64:K3890)=MAX(L$64:L3890)),MAX(K$64:K3890)+1,""),"")</f>
        <v/>
      </c>
      <c r="L3891" s="104" t="str">
        <f>IFERROR(IF(AND($F3890/INDEX($F$64:$F3891,MATCH(MAX(M$64:M3891),M$64:M3891,0)-1)&lt;(1-$P$2),MAX(K$64:K3891)&gt;MAX(L$64:L3890)),MAX(K$64:K3891),""),"")</f>
        <v/>
      </c>
      <c r="M3891" s="104" t="str">
        <f>IFERROR(IF(E3891="","",IF(K3891&lt;&gt;"",MAX(M$64:M3890)+1,IF(AND($F3890/INDEX($F$64:$F3891,MATCH(MAX(M$64:M3890),M$64:M3890,0)-1)&gt;(1+$O$2),MAX(K$64:K3891)&gt;MAX(L$64:L3890)),MAX(M$64:M3890)+1,""))),"")</f>
        <v/>
      </c>
      <c r="N3891" s="91">
        <f t="shared" si="335"/>
        <v>47</v>
      </c>
      <c r="O3891" s="91" t="str">
        <f>IFERROR(IF(AND(N3890=$H$2*1,MAX(O$64:O3890)=MAX(P$64:P3890)),MAX(O$64:O3890)+1,""),"")</f>
        <v/>
      </c>
      <c r="P3891" s="91" t="str">
        <f>IFERROR(IF(MOD(MAX(Q$64:Q3891),10*MAX(O$64:O3891))&lt;=2,IF(AND(F3890/INDEX($F$64:$F3891,MATCH(MAX(O$64:O3891),O$64:O3891,0)-1)&lt;(1-$P$2),MAX(O$64:O3891)&gt;MAX(P$64:P3890)),MAX(O$64:O3891),""),IF(AND($F3890/INDEX($F$64:$F3891,MATCH(MAX(Q$64:Q3891),Q$64:Q3891,0)-1)&lt;(1-$P$2),MAX(O$64:O3891)&gt;MAX(P$64:P3890)),MAX(O$64:O3891),"")),"")</f>
        <v/>
      </c>
      <c r="Q3891" s="91" t="str">
        <f>IFERROR(IF(E3891="","",IF(O3891&lt;&gt;"",MAX(O$64:O3891)*10+1,IF(AND($F3890/INDEX($F$64:$F3891,MATCH(MAX(Q$64:Q3890),Q$64:Q3890,0)-1)&gt;(1+$O$2),MAX(O$64:O3891)&gt;MAX(P$64:P3890)),MAX(Q$64:Q3890)+1,""))),"")</f>
        <v/>
      </c>
    </row>
    <row r="3892" spans="1:17" x14ac:dyDescent="0.2">
      <c r="A3892" s="13">
        <f>HLOOKUP($E$2,历史数据!$V$3:$AE$5000,ROW(A3890),)</f>
        <v>0</v>
      </c>
      <c r="B3892" s="41">
        <v>42311</v>
      </c>
      <c r="C3892" s="100" t="str">
        <f>IFERROR(IF(A3892&lt;&gt;0,MAX($C$4:C3891)+1,""),"")</f>
        <v/>
      </c>
      <c r="D3892" s="100"/>
      <c r="E3892" s="99">
        <f t="shared" si="336"/>
        <v>42704</v>
      </c>
      <c r="F3892" s="101">
        <f>IFERROR(VLOOKUP(E3892,历史数据!AH:AJ,3,),"")</f>
        <v>38.991710106821898</v>
      </c>
      <c r="G3892" s="101">
        <f t="shared" si="332"/>
        <v>36.867495953275153</v>
      </c>
      <c r="H3892" s="105">
        <f t="shared" si="333"/>
        <v>2.4982724711632986E-3</v>
      </c>
      <c r="I3892" s="101">
        <f>IFERROR(VLOOKUP(E3892,历史数据!AH:AJ,2,),"")</f>
        <v>39.2653818689353</v>
      </c>
      <c r="J3892" s="104">
        <f t="shared" si="334"/>
        <v>48</v>
      </c>
      <c r="K3892" s="104" t="str">
        <f>IFERROR(IF(AND(J3891=$H$2*1,MAX(K$64:K3891)=MAX(L$64:L3891)),MAX(K$64:K3891)+1,""),"")</f>
        <v/>
      </c>
      <c r="L3892" s="104" t="str">
        <f>IFERROR(IF(AND($F3891/INDEX($F$64:$F3892,MATCH(MAX(M$64:M3892),M$64:M3892,0)-1)&lt;(1-$P$2),MAX(K$64:K3892)&gt;MAX(L$64:L3891)),MAX(K$64:K3892),""),"")</f>
        <v/>
      </c>
      <c r="M3892" s="104" t="str">
        <f>IFERROR(IF(E3892="","",IF(K3892&lt;&gt;"",MAX(M$64:M3891)+1,IF(AND($F3891/INDEX($F$64:$F3892,MATCH(MAX(M$64:M3891),M$64:M3891,0)-1)&gt;(1+$O$2),MAX(K$64:K3892)&gt;MAX(L$64:L3891)),MAX(M$64:M3891)+1,""))),"")</f>
        <v/>
      </c>
      <c r="N3892" s="91">
        <f t="shared" si="335"/>
        <v>48</v>
      </c>
      <c r="O3892" s="91" t="str">
        <f>IFERROR(IF(AND(N3891=$H$2*1,MAX(O$64:O3891)=MAX(P$64:P3891)),MAX(O$64:O3891)+1,""),"")</f>
        <v/>
      </c>
      <c r="P3892" s="91" t="str">
        <f>IFERROR(IF(MOD(MAX(Q$64:Q3892),10*MAX(O$64:O3892))&lt;=2,IF(AND(F3891/INDEX($F$64:$F3892,MATCH(MAX(O$64:O3892),O$64:O3892,0)-1)&lt;(1-$P$2),MAX(O$64:O3892)&gt;MAX(P$64:P3891)),MAX(O$64:O3892),""),IF(AND($F3891/INDEX($F$64:$F3892,MATCH(MAX(Q$64:Q3892),Q$64:Q3892,0)-1)&lt;(1-$P$2),MAX(O$64:O3892)&gt;MAX(P$64:P3891)),MAX(O$64:O3892),"")),"")</f>
        <v/>
      </c>
      <c r="Q3892" s="91" t="str">
        <f>IFERROR(IF(E3892="","",IF(O3892&lt;&gt;"",MAX(O$64:O3892)*10+1,IF(AND($F3891/INDEX($F$64:$F3892,MATCH(MAX(Q$64:Q3891),Q$64:Q3891,0)-1)&gt;(1+$O$2),MAX(O$64:O3892)&gt;MAX(P$64:P3891)),MAX(Q$64:Q3891)+1,""))),"")</f>
        <v/>
      </c>
    </row>
    <row r="3893" spans="1:17" x14ac:dyDescent="0.2">
      <c r="A3893" s="13">
        <f>HLOOKUP($E$2,历史数据!$V$3:$AE$5000,ROW(A3891),)</f>
        <v>0</v>
      </c>
      <c r="B3893" s="41">
        <v>42312</v>
      </c>
      <c r="C3893" s="100" t="str">
        <f>IFERROR(IF(A3893&lt;&gt;0,MAX($C$4:C3892)+1,""),"")</f>
        <v/>
      </c>
      <c r="D3893" s="100"/>
      <c r="E3893" s="99">
        <f t="shared" si="336"/>
        <v>42705</v>
      </c>
      <c r="F3893" s="101">
        <f>IFERROR(VLOOKUP(E3893,历史数据!AH:AJ,3,),"")</f>
        <v>38.978678118149901</v>
      </c>
      <c r="G3893" s="101">
        <f t="shared" si="332"/>
        <v>36.959805873035627</v>
      </c>
      <c r="H3893" s="105">
        <f t="shared" si="333"/>
        <v>2.5038293861201488E-3</v>
      </c>
      <c r="I3893" s="101">
        <f>IFERROR(VLOOKUP(E3893,历史数据!AH:AJ,2,),"")</f>
        <v>38.978678118149901</v>
      </c>
      <c r="J3893" s="104">
        <f t="shared" si="334"/>
        <v>49</v>
      </c>
      <c r="K3893" s="104" t="str">
        <f>IFERROR(IF(AND(J3892=$H$2*1,MAX(K$64:K3892)=MAX(L$64:L3892)),MAX(K$64:K3892)+1,""),"")</f>
        <v/>
      </c>
      <c r="L3893" s="104" t="str">
        <f>IFERROR(IF(AND($F3892/INDEX($F$64:$F3893,MATCH(MAX(M$64:M3893),M$64:M3893,0)-1)&lt;(1-$P$2),MAX(K$64:K3893)&gt;MAX(L$64:L3892)),MAX(K$64:K3893),""),"")</f>
        <v/>
      </c>
      <c r="M3893" s="104" t="str">
        <f>IFERROR(IF(E3893="","",IF(K3893&lt;&gt;"",MAX(M$64:M3892)+1,IF(AND($F3892/INDEX($F$64:$F3893,MATCH(MAX(M$64:M3892),M$64:M3892,0)-1)&gt;(1+$O$2),MAX(K$64:K3893)&gt;MAX(L$64:L3892)),MAX(M$64:M3892)+1,""))),"")</f>
        <v/>
      </c>
      <c r="N3893" s="91">
        <f t="shared" si="335"/>
        <v>49</v>
      </c>
      <c r="O3893" s="91" t="str">
        <f>IFERROR(IF(AND(N3892=$H$2*1,MAX(O$64:O3892)=MAX(P$64:P3892)),MAX(O$64:O3892)+1,""),"")</f>
        <v/>
      </c>
      <c r="P3893" s="91" t="str">
        <f>IFERROR(IF(MOD(MAX(Q$64:Q3893),10*MAX(O$64:O3893))&lt;=2,IF(AND(F3892/INDEX($F$64:$F3893,MATCH(MAX(O$64:O3893),O$64:O3893,0)-1)&lt;(1-$P$2),MAX(O$64:O3893)&gt;MAX(P$64:P3892)),MAX(O$64:O3893),""),IF(AND($F3892/INDEX($F$64:$F3893,MATCH(MAX(Q$64:Q3893),Q$64:Q3893,0)-1)&lt;(1-$P$2),MAX(O$64:O3893)&gt;MAX(P$64:P3892)),MAX(O$64:O3893),"")),"")</f>
        <v/>
      </c>
      <c r="Q3893" s="91" t="str">
        <f>IFERROR(IF(E3893="","",IF(O3893&lt;&gt;"",MAX(O$64:O3893)*10+1,IF(AND($F3892/INDEX($F$64:$F3893,MATCH(MAX(Q$64:Q3892),Q$64:Q3892,0)-1)&gt;(1+$O$2),MAX(O$64:O3893)&gt;MAX(P$64:P3892)),MAX(Q$64:Q3892)+1,""))),"")</f>
        <v/>
      </c>
    </row>
    <row r="3894" spans="1:17" x14ac:dyDescent="0.2">
      <c r="A3894" s="13">
        <f>HLOOKUP($E$2,历史数据!$V$3:$AE$5000,ROW(A3892),)</f>
        <v>0</v>
      </c>
      <c r="B3894" s="41">
        <v>42313</v>
      </c>
      <c r="C3894" s="100" t="str">
        <f>IFERROR(IF(A3894&lt;&gt;0,MAX($C$4:C3893)+1,""),"")</f>
        <v/>
      </c>
      <c r="D3894" s="100"/>
      <c r="E3894" s="99">
        <f t="shared" si="336"/>
        <v>42706</v>
      </c>
      <c r="F3894" s="101">
        <f>IFERROR(VLOOKUP(E3894,历史数据!AH:AJ,3,),"")</f>
        <v>38.522558514627598</v>
      </c>
      <c r="G3894" s="101">
        <f t="shared" si="332"/>
        <v>37.043862199970448</v>
      </c>
      <c r="H3894" s="105">
        <f t="shared" si="333"/>
        <v>2.2742632151144804E-3</v>
      </c>
      <c r="I3894" s="101">
        <f>IFERROR(VLOOKUP(E3894,历史数据!AH:AJ,2,),"")</f>
        <v>38.639846412676199</v>
      </c>
      <c r="J3894" s="104">
        <f t="shared" si="334"/>
        <v>50</v>
      </c>
      <c r="K3894" s="104" t="str">
        <f>IFERROR(IF(AND(J3893=$H$2*1,MAX(K$64:K3893)=MAX(L$64:L3893)),MAX(K$64:K3893)+1,""),"")</f>
        <v/>
      </c>
      <c r="L3894" s="104" t="str">
        <f>IFERROR(IF(AND($F3893/INDEX($F$64:$F3894,MATCH(MAX(M$64:M3894),M$64:M3894,0)-1)&lt;(1-$P$2),MAX(K$64:K3894)&gt;MAX(L$64:L3893)),MAX(K$64:K3894),""),"")</f>
        <v/>
      </c>
      <c r="M3894" s="104" t="str">
        <f>IFERROR(IF(E3894="","",IF(K3894&lt;&gt;"",MAX(M$64:M3893)+1,IF(AND($F3893/INDEX($F$64:$F3894,MATCH(MAX(M$64:M3893),M$64:M3893,0)-1)&gt;(1+$O$2),MAX(K$64:K3894)&gt;MAX(L$64:L3893)),MAX(M$64:M3893)+1,""))),"")</f>
        <v/>
      </c>
      <c r="N3894" s="91">
        <f t="shared" si="335"/>
        <v>50</v>
      </c>
      <c r="O3894" s="91" t="str">
        <f>IFERROR(IF(AND(N3893=$H$2*1,MAX(O$64:O3893)=MAX(P$64:P3893)),MAX(O$64:O3893)+1,""),"")</f>
        <v/>
      </c>
      <c r="P3894" s="91" t="str">
        <f>IFERROR(IF(MOD(MAX(Q$64:Q3894),10*MAX(O$64:O3894))&lt;=2,IF(AND(F3893/INDEX($F$64:$F3894,MATCH(MAX(O$64:O3894),O$64:O3894,0)-1)&lt;(1-$P$2),MAX(O$64:O3894)&gt;MAX(P$64:P3893)),MAX(O$64:O3894),""),IF(AND($F3893/INDEX($F$64:$F3894,MATCH(MAX(Q$64:Q3894),Q$64:Q3894,0)-1)&lt;(1-$P$2),MAX(O$64:O3894)&gt;MAX(P$64:P3893)),MAX(O$64:O3894),"")),"")</f>
        <v/>
      </c>
      <c r="Q3894" s="91" t="str">
        <f>IFERROR(IF(E3894="","",IF(O3894&lt;&gt;"",MAX(O$64:O3894)*10+1,IF(AND($F3893/INDEX($F$64:$F3894,MATCH(MAX(Q$64:Q3893),Q$64:Q3893,0)-1)&gt;(1+$O$2),MAX(O$64:O3894)&gt;MAX(P$64:P3893)),MAX(Q$64:Q3893)+1,""))),"")</f>
        <v/>
      </c>
    </row>
    <row r="3895" spans="1:17" x14ac:dyDescent="0.2">
      <c r="A3895" s="13">
        <f>HLOOKUP($E$2,历史数据!$V$3:$AE$5000,ROW(A3893),)</f>
        <v>0</v>
      </c>
      <c r="B3895" s="41">
        <v>42314</v>
      </c>
      <c r="C3895" s="100" t="str">
        <f>IFERROR(IF(A3895&lt;&gt;0,MAX($C$4:C3894)+1,""),"")</f>
        <v/>
      </c>
      <c r="D3895" s="100"/>
      <c r="E3895" s="99">
        <f t="shared" si="336"/>
        <v>42709</v>
      </c>
      <c r="F3895" s="101">
        <f>IFERROR(VLOOKUP(E3895,历史数据!AH:AJ,3,),"")</f>
        <v>37.779735160319802</v>
      </c>
      <c r="G3895" s="101">
        <f t="shared" si="332"/>
        <v>37.115320937855614</v>
      </c>
      <c r="H3895" s="105">
        <f t="shared" si="333"/>
        <v>1.9290304423285054E-3</v>
      </c>
      <c r="I3895" s="101">
        <f>IFERROR(VLOOKUP(E3895,历史数据!AH:AJ,2,),"")</f>
        <v>38.353142661890701</v>
      </c>
      <c r="J3895" s="104">
        <f t="shared" si="334"/>
        <v>51</v>
      </c>
      <c r="K3895" s="104" t="str">
        <f>IFERROR(IF(AND(J3894=$H$2*1,MAX(K$64:K3894)=MAX(L$64:L3894)),MAX(K$64:K3894)+1,""),"")</f>
        <v/>
      </c>
      <c r="L3895" s="104" t="str">
        <f>IFERROR(IF(AND($F3894/INDEX($F$64:$F3895,MATCH(MAX(M$64:M3895),M$64:M3895,0)-1)&lt;(1-$P$2),MAX(K$64:K3895)&gt;MAX(L$64:L3894)),MAX(K$64:K3895),""),"")</f>
        <v/>
      </c>
      <c r="M3895" s="104" t="str">
        <f>IFERROR(IF(E3895="","",IF(K3895&lt;&gt;"",MAX(M$64:M3894)+1,IF(AND($F3894/INDEX($F$64:$F3895,MATCH(MAX(M$64:M3894),M$64:M3894,0)-1)&gt;(1+$O$2),MAX(K$64:K3895)&gt;MAX(L$64:L3894)),MAX(M$64:M3894)+1,""))),"")</f>
        <v/>
      </c>
      <c r="N3895" s="91">
        <f t="shared" si="335"/>
        <v>51</v>
      </c>
      <c r="O3895" s="91" t="str">
        <f>IFERROR(IF(AND(N3894=$H$2*1,MAX(O$64:O3894)=MAX(P$64:P3894)),MAX(O$64:O3894)+1,""),"")</f>
        <v/>
      </c>
      <c r="P3895" s="91" t="str">
        <f>IFERROR(IF(MOD(MAX(Q$64:Q3895),10*MAX(O$64:O3895))&lt;=2,IF(AND(F3894/INDEX($F$64:$F3895,MATCH(MAX(O$64:O3895),O$64:O3895,0)-1)&lt;(1-$P$2),MAX(O$64:O3895)&gt;MAX(P$64:P3894)),MAX(O$64:O3895),""),IF(AND($F3894/INDEX($F$64:$F3895,MATCH(MAX(Q$64:Q3895),Q$64:Q3895,0)-1)&lt;(1-$P$2),MAX(O$64:O3895)&gt;MAX(P$64:P3894)),MAX(O$64:O3895),"")),"")</f>
        <v/>
      </c>
      <c r="Q3895" s="91" t="str">
        <f>IFERROR(IF(E3895="","",IF(O3895&lt;&gt;"",MAX(O$64:O3895)*10+1,IF(AND($F3894/INDEX($F$64:$F3895,MATCH(MAX(Q$64:Q3894),Q$64:Q3894,0)-1)&gt;(1+$O$2),MAX(O$64:O3895)&gt;MAX(P$64:P3894)),MAX(Q$64:Q3894)+1,""))),"")</f>
        <v/>
      </c>
    </row>
    <row r="3896" spans="1:17" x14ac:dyDescent="0.2">
      <c r="A3896" s="13">
        <f>HLOOKUP($E$2,历史数据!$V$3:$AE$5000,ROW(A3894),)</f>
        <v>0</v>
      </c>
      <c r="B3896" s="41">
        <v>42317</v>
      </c>
      <c r="C3896" s="100" t="str">
        <f>IFERROR(IF(A3896&lt;&gt;0,MAX($C$4:C3895)+1,""),"")</f>
        <v/>
      </c>
      <c r="D3896" s="100"/>
      <c r="E3896" s="99">
        <f t="shared" si="336"/>
        <v>42710</v>
      </c>
      <c r="F3896" s="101">
        <f>IFERROR(VLOOKUP(E3896,历史数据!AH:AJ,3,),"")</f>
        <v>38.366174650562797</v>
      </c>
      <c r="G3896" s="101">
        <f t="shared" si="332"/>
        <v>37.195467668188826</v>
      </c>
      <c r="H3896" s="105">
        <f t="shared" si="333"/>
        <v>2.1593974754363643E-3</v>
      </c>
      <c r="I3896" s="101">
        <f>IFERROR(VLOOKUP(E3896,历史数据!AH:AJ,2,),"")</f>
        <v>38.444366582595201</v>
      </c>
      <c r="J3896" s="104">
        <f t="shared" si="334"/>
        <v>52</v>
      </c>
      <c r="K3896" s="104" t="str">
        <f>IFERROR(IF(AND(J3895=$H$2*1,MAX(K$64:K3895)=MAX(L$64:L3895)),MAX(K$64:K3895)+1,""),"")</f>
        <v/>
      </c>
      <c r="L3896" s="104" t="str">
        <f>IFERROR(IF(AND($F3895/INDEX($F$64:$F3896,MATCH(MAX(M$64:M3896),M$64:M3896,0)-1)&lt;(1-$P$2),MAX(K$64:K3896)&gt;MAX(L$64:L3895)),MAX(K$64:K3896),""),"")</f>
        <v/>
      </c>
      <c r="M3896" s="104" t="str">
        <f>IFERROR(IF(E3896="","",IF(K3896&lt;&gt;"",MAX(M$64:M3895)+1,IF(AND($F3895/INDEX($F$64:$F3896,MATCH(MAX(M$64:M3895),M$64:M3895,0)-1)&gt;(1+$O$2),MAX(K$64:K3896)&gt;MAX(L$64:L3895)),MAX(M$64:M3895)+1,""))),"")</f>
        <v/>
      </c>
      <c r="N3896" s="91">
        <f t="shared" si="335"/>
        <v>52</v>
      </c>
      <c r="O3896" s="91" t="str">
        <f>IFERROR(IF(AND(N3895=$H$2*1,MAX(O$64:O3895)=MAX(P$64:P3895)),MAX(O$64:O3895)+1,""),"")</f>
        <v/>
      </c>
      <c r="P3896" s="91" t="str">
        <f>IFERROR(IF(MOD(MAX(Q$64:Q3896),10*MAX(O$64:O3896))&lt;=2,IF(AND(F3895/INDEX($F$64:$F3896,MATCH(MAX(O$64:O3896),O$64:O3896,0)-1)&lt;(1-$P$2),MAX(O$64:O3896)&gt;MAX(P$64:P3895)),MAX(O$64:O3896),""),IF(AND($F3895/INDEX($F$64:$F3896,MATCH(MAX(Q$64:Q3896),Q$64:Q3896,0)-1)&lt;(1-$P$2),MAX(O$64:O3896)&gt;MAX(P$64:P3895)),MAX(O$64:O3896),"")),"")</f>
        <v/>
      </c>
      <c r="Q3896" s="91" t="str">
        <f>IFERROR(IF(E3896="","",IF(O3896&lt;&gt;"",MAX(O$64:O3896)*10+1,IF(AND($F3895/INDEX($F$64:$F3896,MATCH(MAX(Q$64:Q3895),Q$64:Q3895,0)-1)&gt;(1+$O$2),MAX(O$64:O3896)&gt;MAX(P$64:P3895)),MAX(Q$64:Q3895)+1,""))),"")</f>
        <v/>
      </c>
    </row>
    <row r="3897" spans="1:17" x14ac:dyDescent="0.2">
      <c r="A3897" s="13">
        <f>HLOOKUP($E$2,历史数据!$V$3:$AE$5000,ROW(A3895),)</f>
        <v>0</v>
      </c>
      <c r="B3897" s="41">
        <v>42318</v>
      </c>
      <c r="C3897" s="100" t="str">
        <f>IFERROR(IF(A3897&lt;&gt;0,MAX($C$4:C3896)+1,""),"")</f>
        <v/>
      </c>
      <c r="D3897" s="100"/>
      <c r="E3897" s="99">
        <f t="shared" si="336"/>
        <v>42711</v>
      </c>
      <c r="F3897" s="101">
        <f>IFERROR(VLOOKUP(E3897,历史数据!AH:AJ,3,),"")</f>
        <v>39.4217657330001</v>
      </c>
      <c r="G3897" s="101">
        <f t="shared" si="332"/>
        <v>37.29081838530611</v>
      </c>
      <c r="H3897" s="105">
        <f t="shared" si="333"/>
        <v>2.5635036496349795E-3</v>
      </c>
      <c r="I3897" s="101">
        <f>IFERROR(VLOOKUP(E3897,历史数据!AH:AJ,2,),"")</f>
        <v>38.496494537283397</v>
      </c>
      <c r="J3897" s="104">
        <f t="shared" si="334"/>
        <v>53</v>
      </c>
      <c r="K3897" s="104" t="str">
        <f>IFERROR(IF(AND(J3896=$H$2*1,MAX(K$64:K3896)=MAX(L$64:L3896)),MAX(K$64:K3896)+1,""),"")</f>
        <v/>
      </c>
      <c r="L3897" s="104" t="str">
        <f>IFERROR(IF(AND($F3896/INDEX($F$64:$F3897,MATCH(MAX(M$64:M3897),M$64:M3897,0)-1)&lt;(1-$P$2),MAX(K$64:K3897)&gt;MAX(L$64:L3896)),MAX(K$64:K3897),""),"")</f>
        <v/>
      </c>
      <c r="M3897" s="104" t="str">
        <f>IFERROR(IF(E3897="","",IF(K3897&lt;&gt;"",MAX(M$64:M3896)+1,IF(AND($F3896/INDEX($F$64:$F3897,MATCH(MAX(M$64:M3896),M$64:M3896,0)-1)&gt;(1+$O$2),MAX(K$64:K3897)&gt;MAX(L$64:L3896)),MAX(M$64:M3896)+1,""))),"")</f>
        <v/>
      </c>
      <c r="N3897" s="91">
        <f t="shared" si="335"/>
        <v>53</v>
      </c>
      <c r="O3897" s="91" t="str">
        <f>IFERROR(IF(AND(N3896=$H$2*1,MAX(O$64:O3896)=MAX(P$64:P3896)),MAX(O$64:O3896)+1,""),"")</f>
        <v/>
      </c>
      <c r="P3897" s="91" t="str">
        <f>IFERROR(IF(MOD(MAX(Q$64:Q3897),10*MAX(O$64:O3897))&lt;=2,IF(AND(F3896/INDEX($F$64:$F3897,MATCH(MAX(O$64:O3897),O$64:O3897,0)-1)&lt;(1-$P$2),MAX(O$64:O3897)&gt;MAX(P$64:P3896)),MAX(O$64:O3897),""),IF(AND($F3896/INDEX($F$64:$F3897,MATCH(MAX(Q$64:Q3897),Q$64:Q3897,0)-1)&lt;(1-$P$2),MAX(O$64:O3897)&gt;MAX(P$64:P3896)),MAX(O$64:O3897),"")),"")</f>
        <v/>
      </c>
      <c r="Q3897" s="91" t="str">
        <f>IFERROR(IF(E3897="","",IF(O3897&lt;&gt;"",MAX(O$64:O3897)*10+1,IF(AND($F3896/INDEX($F$64:$F3897,MATCH(MAX(Q$64:Q3896),Q$64:Q3896,0)-1)&gt;(1+$O$2),MAX(O$64:O3897)&gt;MAX(P$64:P3896)),MAX(Q$64:Q3896)+1,""))),"")</f>
        <v/>
      </c>
    </row>
    <row r="3898" spans="1:17" x14ac:dyDescent="0.2">
      <c r="A3898" s="13">
        <f>HLOOKUP($E$2,历史数据!$V$3:$AE$5000,ROW(A3896),)</f>
        <v>0</v>
      </c>
      <c r="B3898" s="41">
        <v>42319</v>
      </c>
      <c r="C3898" s="100" t="str">
        <f>IFERROR(IF(A3898&lt;&gt;0,MAX($C$4:C3897)+1,""),"")</f>
        <v/>
      </c>
      <c r="D3898" s="100"/>
      <c r="E3898" s="99">
        <f t="shared" si="336"/>
        <v>42712</v>
      </c>
      <c r="F3898" s="101">
        <f>IFERROR(VLOOKUP(E3898,历史数据!AH:AJ,3,),"")</f>
        <v>39.539053631048702</v>
      </c>
      <c r="G3898" s="101">
        <f t="shared" si="332"/>
        <v>37.393553896004235</v>
      </c>
      <c r="H3898" s="105">
        <f t="shared" si="333"/>
        <v>2.7549813907705722E-3</v>
      </c>
      <c r="I3898" s="101">
        <f>IFERROR(VLOOKUP(E3898,历史数据!AH:AJ,2,),"")</f>
        <v>39.460861699016299</v>
      </c>
      <c r="J3898" s="104">
        <f t="shared" si="334"/>
        <v>54</v>
      </c>
      <c r="K3898" s="104" t="str">
        <f>IFERROR(IF(AND(J3897=$H$2*1,MAX(K$64:K3897)=MAX(L$64:L3897)),MAX(K$64:K3897)+1,""),"")</f>
        <v/>
      </c>
      <c r="L3898" s="104" t="str">
        <f>IFERROR(IF(AND($F3897/INDEX($F$64:$F3898,MATCH(MAX(M$64:M3898),M$64:M3898,0)-1)&lt;(1-$P$2),MAX(K$64:K3898)&gt;MAX(L$64:L3897)),MAX(K$64:K3898),""),"")</f>
        <v/>
      </c>
      <c r="M3898" s="104" t="str">
        <f>IFERROR(IF(E3898="","",IF(K3898&lt;&gt;"",MAX(M$64:M3897)+1,IF(AND($F3897/INDEX($F$64:$F3898,MATCH(MAX(M$64:M3897),M$64:M3897,0)-1)&gt;(1+$O$2),MAX(K$64:K3898)&gt;MAX(L$64:L3897)),MAX(M$64:M3897)+1,""))),"")</f>
        <v/>
      </c>
      <c r="N3898" s="91">
        <f t="shared" si="335"/>
        <v>54</v>
      </c>
      <c r="O3898" s="91" t="str">
        <f>IFERROR(IF(AND(N3897=$H$2*1,MAX(O$64:O3897)=MAX(P$64:P3897)),MAX(O$64:O3897)+1,""),"")</f>
        <v/>
      </c>
      <c r="P3898" s="91" t="str">
        <f>IFERROR(IF(MOD(MAX(Q$64:Q3898),10*MAX(O$64:O3898))&lt;=2,IF(AND(F3897/INDEX($F$64:$F3898,MATCH(MAX(O$64:O3898),O$64:O3898,0)-1)&lt;(1-$P$2),MAX(O$64:O3898)&gt;MAX(P$64:P3897)),MAX(O$64:O3898),""),IF(AND($F3897/INDEX($F$64:$F3898,MATCH(MAX(Q$64:Q3898),Q$64:Q3898,0)-1)&lt;(1-$P$2),MAX(O$64:O3898)&gt;MAX(P$64:P3897)),MAX(O$64:O3898),"")),"")</f>
        <v/>
      </c>
      <c r="Q3898" s="91" t="str">
        <f>IFERROR(IF(E3898="","",IF(O3898&lt;&gt;"",MAX(O$64:O3898)*10+1,IF(AND($F3897/INDEX($F$64:$F3898,MATCH(MAX(Q$64:Q3897),Q$64:Q3897,0)-1)&gt;(1+$O$2),MAX(O$64:O3898)&gt;MAX(P$64:P3897)),MAX(Q$64:Q3897)+1,""))),"")</f>
        <v/>
      </c>
    </row>
    <row r="3899" spans="1:17" x14ac:dyDescent="0.2">
      <c r="A3899" s="13">
        <f>HLOOKUP($E$2,历史数据!$V$3:$AE$5000,ROW(A3897),)</f>
        <v>0</v>
      </c>
      <c r="B3899" s="41">
        <v>42320</v>
      </c>
      <c r="C3899" s="100" t="str">
        <f>IFERROR(IF(A3899&lt;&gt;0,MAX($C$4:C3898)+1,""),"")</f>
        <v/>
      </c>
      <c r="D3899" s="100"/>
      <c r="E3899" s="99">
        <f t="shared" si="336"/>
        <v>42713</v>
      </c>
      <c r="F3899" s="101">
        <f>IFERROR(VLOOKUP(E3899,历史数据!AH:AJ,3,),"")</f>
        <v>41.976035512725097</v>
      </c>
      <c r="G3899" s="101">
        <f t="shared" si="332"/>
        <v>37.528652178571313</v>
      </c>
      <c r="H3899" s="105">
        <f t="shared" si="333"/>
        <v>3.6128762444671558E-3</v>
      </c>
      <c r="I3899" s="101">
        <f>IFERROR(VLOOKUP(E3899,历史数据!AH:AJ,2,),"")</f>
        <v>39.486925676360499</v>
      </c>
      <c r="J3899" s="104">
        <f t="shared" si="334"/>
        <v>55</v>
      </c>
      <c r="K3899" s="104" t="str">
        <f>IFERROR(IF(AND(J3898=$H$2*1,MAX(K$64:K3898)=MAX(L$64:L3898)),MAX(K$64:K3898)+1,""),"")</f>
        <v/>
      </c>
      <c r="L3899" s="104" t="str">
        <f>IFERROR(IF(AND($F3898/INDEX($F$64:$F3899,MATCH(MAX(M$64:M3899),M$64:M3899,0)-1)&lt;(1-$P$2),MAX(K$64:K3899)&gt;MAX(L$64:L3898)),MAX(K$64:K3899),""),"")</f>
        <v/>
      </c>
      <c r="M3899" s="104" t="str">
        <f>IFERROR(IF(E3899="","",IF(K3899&lt;&gt;"",MAX(M$64:M3898)+1,IF(AND($F3898/INDEX($F$64:$F3899,MATCH(MAX(M$64:M3898),M$64:M3898,0)-1)&gt;(1+$O$2),MAX(K$64:K3899)&gt;MAX(L$64:L3898)),MAX(M$64:M3898)+1,""))),"")</f>
        <v/>
      </c>
      <c r="N3899" s="91">
        <f t="shared" si="335"/>
        <v>55</v>
      </c>
      <c r="O3899" s="91" t="str">
        <f>IFERROR(IF(AND(N3898=$H$2*1,MAX(O$64:O3898)=MAX(P$64:P3898)),MAX(O$64:O3898)+1,""),"")</f>
        <v/>
      </c>
      <c r="P3899" s="91" t="str">
        <f>IFERROR(IF(MOD(MAX(Q$64:Q3899),10*MAX(O$64:O3899))&lt;=2,IF(AND(F3898/INDEX($F$64:$F3899,MATCH(MAX(O$64:O3899),O$64:O3899,0)-1)&lt;(1-$P$2),MAX(O$64:O3899)&gt;MAX(P$64:P3898)),MAX(O$64:O3899),""),IF(AND($F3898/INDEX($F$64:$F3899,MATCH(MAX(Q$64:Q3899),Q$64:Q3899,0)-1)&lt;(1-$P$2),MAX(O$64:O3899)&gt;MAX(P$64:P3898)),MAX(O$64:O3899),"")),"")</f>
        <v/>
      </c>
      <c r="Q3899" s="91" t="str">
        <f>IFERROR(IF(E3899="","",IF(O3899&lt;&gt;"",MAX(O$64:O3899)*10+1,IF(AND($F3898/INDEX($F$64:$F3899,MATCH(MAX(Q$64:Q3898),Q$64:Q3898,0)-1)&gt;(1+$O$2),MAX(O$64:O3899)&gt;MAX(P$64:P3898)),MAX(Q$64:Q3898)+1,""))),"")</f>
        <v/>
      </c>
    </row>
    <row r="3900" spans="1:17" x14ac:dyDescent="0.2">
      <c r="A3900" s="13">
        <f>HLOOKUP($E$2,历史数据!$V$3:$AE$5000,ROW(A3898),)</f>
        <v>0</v>
      </c>
      <c r="B3900" s="41">
        <v>42321</v>
      </c>
      <c r="C3900" s="100" t="str">
        <f>IFERROR(IF(A3900&lt;&gt;0,MAX($C$4:C3899)+1,""),"")</f>
        <v/>
      </c>
      <c r="D3900" s="100"/>
      <c r="E3900" s="99">
        <f t="shared" si="336"/>
        <v>42716</v>
      </c>
      <c r="F3900" s="101">
        <f>IFERROR(VLOOKUP(E3900,历史数据!AH:AJ,3,),"")</f>
        <v>40.034269200587197</v>
      </c>
      <c r="G3900" s="101">
        <f t="shared" si="332"/>
        <v>37.619224499842169</v>
      </c>
      <c r="H3900" s="105">
        <f t="shared" si="333"/>
        <v>2.4134179090655739E-3</v>
      </c>
      <c r="I3900" s="101">
        <f>IFERROR(VLOOKUP(E3900,历史数据!AH:AJ,2,),"")</f>
        <v>42.353963184214997</v>
      </c>
      <c r="J3900" s="104">
        <f t="shared" si="334"/>
        <v>56</v>
      </c>
      <c r="K3900" s="104" t="str">
        <f>IFERROR(IF(AND(J3899=$H$2*1,MAX(K$64:K3899)=MAX(L$64:L3899)),MAX(K$64:K3899)+1,""),"")</f>
        <v/>
      </c>
      <c r="L3900" s="104" t="str">
        <f>IFERROR(IF(AND($F3899/INDEX($F$64:$F3900,MATCH(MAX(M$64:M3900),M$64:M3900,0)-1)&lt;(1-$P$2),MAX(K$64:K3900)&gt;MAX(L$64:L3899)),MAX(K$64:K3900),""),"")</f>
        <v/>
      </c>
      <c r="M3900" s="104" t="str">
        <f>IFERROR(IF(E3900="","",IF(K3900&lt;&gt;"",MAX(M$64:M3899)+1,IF(AND($F3899/INDEX($F$64:$F3900,MATCH(MAX(M$64:M3899),M$64:M3899,0)-1)&gt;(1+$O$2),MAX(K$64:K3900)&gt;MAX(L$64:L3899)),MAX(M$64:M3899)+1,""))),"")</f>
        <v/>
      </c>
      <c r="N3900" s="91">
        <f t="shared" si="335"/>
        <v>56</v>
      </c>
      <c r="O3900" s="91" t="str">
        <f>IFERROR(IF(AND(N3899=$H$2*1,MAX(O$64:O3899)=MAX(P$64:P3899)),MAX(O$64:O3899)+1,""),"")</f>
        <v/>
      </c>
      <c r="P3900" s="91" t="str">
        <f>IFERROR(IF(MOD(MAX(Q$64:Q3900),10*MAX(O$64:O3900))&lt;=2,IF(AND(F3899/INDEX($F$64:$F3900,MATCH(MAX(O$64:O3900),O$64:O3900,0)-1)&lt;(1-$P$2),MAX(O$64:O3900)&gt;MAX(P$64:P3899)),MAX(O$64:O3900),""),IF(AND($F3899/INDEX($F$64:$F3900,MATCH(MAX(Q$64:Q3900),Q$64:Q3900,0)-1)&lt;(1-$P$2),MAX(O$64:O3900)&gt;MAX(P$64:P3899)),MAX(O$64:O3900),"")),"")</f>
        <v/>
      </c>
      <c r="Q3900" s="91" t="str">
        <f>IFERROR(IF(E3900="","",IF(O3900&lt;&gt;"",MAX(O$64:O3900)*10+1,IF(AND($F3899/INDEX($F$64:$F3900,MATCH(MAX(Q$64:Q3899),Q$64:Q3899,0)-1)&gt;(1+$O$2),MAX(O$64:O3900)&gt;MAX(P$64:P3899)),MAX(Q$64:Q3899)+1,""))),"")</f>
        <v/>
      </c>
    </row>
    <row r="3901" spans="1:17" x14ac:dyDescent="0.2">
      <c r="A3901" s="13">
        <f>HLOOKUP($E$2,历史数据!$V$3:$AE$5000,ROW(A3899),)</f>
        <v>0</v>
      </c>
      <c r="B3901" s="41">
        <v>42324</v>
      </c>
      <c r="C3901" s="100" t="str">
        <f>IFERROR(IF(A3901&lt;&gt;0,MAX($C$4:C3900)+1,""),"")</f>
        <v/>
      </c>
      <c r="D3901" s="100"/>
      <c r="E3901" s="99">
        <f t="shared" si="336"/>
        <v>42717</v>
      </c>
      <c r="F3901" s="101">
        <f>IFERROR(VLOOKUP(E3901,历史数据!AH:AJ,3,),"")</f>
        <v>39.708469483785599</v>
      </c>
      <c r="G3901" s="101">
        <f t="shared" si="332"/>
        <v>37.697633631685768</v>
      </c>
      <c r="H3901" s="105">
        <f t="shared" si="333"/>
        <v>2.0842835780394697E-3</v>
      </c>
      <c r="I3901" s="101">
        <f>IFERROR(VLOOKUP(E3901,历史数据!AH:AJ,2,),"")</f>
        <v>39.669373517769401</v>
      </c>
      <c r="J3901" s="104">
        <f t="shared" si="334"/>
        <v>57</v>
      </c>
      <c r="K3901" s="104" t="str">
        <f>IFERROR(IF(AND(J3900=$H$2*1,MAX(K$64:K3900)=MAX(L$64:L3900)),MAX(K$64:K3900)+1,""),"")</f>
        <v/>
      </c>
      <c r="L3901" s="104" t="str">
        <f>IFERROR(IF(AND($F3900/INDEX($F$64:$F3901,MATCH(MAX(M$64:M3901),M$64:M3901,0)-1)&lt;(1-$P$2),MAX(K$64:K3901)&gt;MAX(L$64:L3900)),MAX(K$64:K3901),""),"")</f>
        <v/>
      </c>
      <c r="M3901" s="104" t="str">
        <f>IFERROR(IF(E3901="","",IF(K3901&lt;&gt;"",MAX(M$64:M3900)+1,IF(AND($F3900/INDEX($F$64:$F3901,MATCH(MAX(M$64:M3900),M$64:M3900,0)-1)&gt;(1+$O$2),MAX(K$64:K3901)&gt;MAX(L$64:L3900)),MAX(M$64:M3900)+1,""))),"")</f>
        <v/>
      </c>
      <c r="N3901" s="91">
        <f t="shared" si="335"/>
        <v>57</v>
      </c>
      <c r="O3901" s="91" t="str">
        <f>IFERROR(IF(AND(N3900=$H$2*1,MAX(O$64:O3900)=MAX(P$64:P3900)),MAX(O$64:O3900)+1,""),"")</f>
        <v/>
      </c>
      <c r="P3901" s="91" t="str">
        <f>IFERROR(IF(MOD(MAX(Q$64:Q3901),10*MAX(O$64:O3901))&lt;=2,IF(AND(F3900/INDEX($F$64:$F3901,MATCH(MAX(O$64:O3901),O$64:O3901,0)-1)&lt;(1-$P$2),MAX(O$64:O3901)&gt;MAX(P$64:P3900)),MAX(O$64:O3901),""),IF(AND($F3900/INDEX($F$64:$F3901,MATCH(MAX(Q$64:Q3901),Q$64:Q3901,0)-1)&lt;(1-$P$2),MAX(O$64:O3901)&gt;MAX(P$64:P3900)),MAX(O$64:O3901),"")),"")</f>
        <v/>
      </c>
      <c r="Q3901" s="91" t="str">
        <f>IFERROR(IF(E3901="","",IF(O3901&lt;&gt;"",MAX(O$64:O3901)*10+1,IF(AND($F3900/INDEX($F$64:$F3901,MATCH(MAX(Q$64:Q3900),Q$64:Q3900,0)-1)&gt;(1+$O$2),MAX(O$64:O3901)&gt;MAX(P$64:P3900)),MAX(Q$64:Q3900)+1,""))),"")</f>
        <v/>
      </c>
    </row>
    <row r="3902" spans="1:17" x14ac:dyDescent="0.2">
      <c r="A3902" s="13">
        <f>HLOOKUP($E$2,历史数据!$V$3:$AE$5000,ROW(A3900),)</f>
        <v>0</v>
      </c>
      <c r="B3902" s="41">
        <v>42325</v>
      </c>
      <c r="C3902" s="100" t="str">
        <f>IFERROR(IF(A3902&lt;&gt;0,MAX($C$4:C3901)+1,""),"")</f>
        <v/>
      </c>
      <c r="D3902" s="100"/>
      <c r="E3902" s="99">
        <f t="shared" si="336"/>
        <v>42718</v>
      </c>
      <c r="F3902" s="101">
        <f>IFERROR(VLOOKUP(E3902,历史数据!AH:AJ,3,),"")</f>
        <v>40.477356815437503</v>
      </c>
      <c r="G3902" s="101">
        <f t="shared" si="332"/>
        <v>37.794721947292665</v>
      </c>
      <c r="H3902" s="105">
        <f t="shared" si="333"/>
        <v>2.5754485428839402E-3</v>
      </c>
      <c r="I3902" s="101">
        <f>IFERROR(VLOOKUP(E3902,历史数据!AH:AJ,2,),"")</f>
        <v>39.708469483785599</v>
      </c>
      <c r="J3902" s="104">
        <f t="shared" si="334"/>
        <v>58</v>
      </c>
      <c r="K3902" s="104" t="str">
        <f>IFERROR(IF(AND(J3901=$H$2*1,MAX(K$64:K3901)=MAX(L$64:L3901)),MAX(K$64:K3901)+1,""),"")</f>
        <v/>
      </c>
      <c r="L3902" s="104" t="str">
        <f>IFERROR(IF(AND($F3901/INDEX($F$64:$F3902,MATCH(MAX(M$64:M3902),M$64:M3902,0)-1)&lt;(1-$P$2),MAX(K$64:K3902)&gt;MAX(L$64:L3901)),MAX(K$64:K3902),""),"")</f>
        <v/>
      </c>
      <c r="M3902" s="104" t="str">
        <f>IFERROR(IF(E3902="","",IF(K3902&lt;&gt;"",MAX(M$64:M3901)+1,IF(AND($F3901/INDEX($F$64:$F3902,MATCH(MAX(M$64:M3901),M$64:M3901,0)-1)&gt;(1+$O$2),MAX(K$64:K3902)&gt;MAX(L$64:L3901)),MAX(M$64:M3901)+1,""))),"")</f>
        <v/>
      </c>
      <c r="N3902" s="91">
        <f t="shared" si="335"/>
        <v>58</v>
      </c>
      <c r="O3902" s="91" t="str">
        <f>IFERROR(IF(AND(N3901=$H$2*1,MAX(O$64:O3901)=MAX(P$64:P3901)),MAX(O$64:O3901)+1,""),"")</f>
        <v/>
      </c>
      <c r="P3902" s="91" t="str">
        <f>IFERROR(IF(MOD(MAX(Q$64:Q3902),10*MAX(O$64:O3902))&lt;=2,IF(AND(F3901/INDEX($F$64:$F3902,MATCH(MAX(O$64:O3902),O$64:O3902,0)-1)&lt;(1-$P$2),MAX(O$64:O3902)&gt;MAX(P$64:P3901)),MAX(O$64:O3902),""),IF(AND($F3901/INDEX($F$64:$F3902,MATCH(MAX(Q$64:Q3902),Q$64:Q3902,0)-1)&lt;(1-$P$2),MAX(O$64:O3902)&gt;MAX(P$64:P3901)),MAX(O$64:O3902),"")),"")</f>
        <v/>
      </c>
      <c r="Q3902" s="91" t="str">
        <f>IFERROR(IF(E3902="","",IF(O3902&lt;&gt;"",MAX(O$64:O3902)*10+1,IF(AND($F3901/INDEX($F$64:$F3902,MATCH(MAX(Q$64:Q3901),Q$64:Q3901,0)-1)&gt;(1+$O$2),MAX(O$64:O3902)&gt;MAX(P$64:P3901)),MAX(Q$64:Q3901)+1,""))),"")</f>
        <v/>
      </c>
    </row>
    <row r="3903" spans="1:17" x14ac:dyDescent="0.2">
      <c r="A3903" s="13">
        <f>HLOOKUP($E$2,历史数据!$V$3:$AE$5000,ROW(A3901),)</f>
        <v>0</v>
      </c>
      <c r="B3903" s="41">
        <v>42326</v>
      </c>
      <c r="C3903" s="100" t="str">
        <f>IFERROR(IF(A3903&lt;&gt;0,MAX($C$4:C3902)+1,""),"")</f>
        <v/>
      </c>
      <c r="D3903" s="100"/>
      <c r="E3903" s="99">
        <f t="shared" si="336"/>
        <v>42719</v>
      </c>
      <c r="F3903" s="101">
        <f>IFERROR(VLOOKUP(E3903,历史数据!AH:AJ,3,),"")</f>
        <v>41.467787954514499</v>
      </c>
      <c r="G3903" s="101">
        <f t="shared" si="332"/>
        <v>37.926562232691722</v>
      </c>
      <c r="H3903" s="105">
        <f t="shared" si="333"/>
        <v>3.4883253165063355E-3</v>
      </c>
      <c r="I3903" s="101">
        <f>IFERROR(VLOOKUP(E3903,历史数据!AH:AJ,2,),"")</f>
        <v>40.386132894733002</v>
      </c>
      <c r="J3903" s="104">
        <f t="shared" si="334"/>
        <v>59</v>
      </c>
      <c r="K3903" s="104" t="str">
        <f>IFERROR(IF(AND(J3902=$H$2*1,MAX(K$64:K3902)=MAX(L$64:L3902)),MAX(K$64:K3902)+1,""),"")</f>
        <v/>
      </c>
      <c r="L3903" s="104" t="str">
        <f>IFERROR(IF(AND($F3902/INDEX($F$64:$F3903,MATCH(MAX(M$64:M3903),M$64:M3903,0)-1)&lt;(1-$P$2),MAX(K$64:K3903)&gt;MAX(L$64:L3902)),MAX(K$64:K3903),""),"")</f>
        <v/>
      </c>
      <c r="M3903" s="104" t="str">
        <f>IFERROR(IF(E3903="","",IF(K3903&lt;&gt;"",MAX(M$64:M3902)+1,IF(AND($F3902/INDEX($F$64:$F3903,MATCH(MAX(M$64:M3902),M$64:M3902,0)-1)&gt;(1+$O$2),MAX(K$64:K3903)&gt;MAX(L$64:L3902)),MAX(M$64:M3902)+1,""))),"")</f>
        <v/>
      </c>
      <c r="N3903" s="91">
        <f t="shared" si="335"/>
        <v>59</v>
      </c>
      <c r="O3903" s="91" t="str">
        <f>IFERROR(IF(AND(N3902=$H$2*1,MAX(O$64:O3902)=MAX(P$64:P3902)),MAX(O$64:O3902)+1,""),"")</f>
        <v/>
      </c>
      <c r="P3903" s="91" t="str">
        <f>IFERROR(IF(MOD(MAX(Q$64:Q3903),10*MAX(O$64:O3903))&lt;=2,IF(AND(F3902/INDEX($F$64:$F3903,MATCH(MAX(O$64:O3903),O$64:O3903,0)-1)&lt;(1-$P$2),MAX(O$64:O3903)&gt;MAX(P$64:P3902)),MAX(O$64:O3903),""),IF(AND($F3902/INDEX($F$64:$F3903,MATCH(MAX(Q$64:Q3903),Q$64:Q3903,0)-1)&lt;(1-$P$2),MAX(O$64:O3903)&gt;MAX(P$64:P3902)),MAX(O$64:O3903),"")),"")</f>
        <v/>
      </c>
      <c r="Q3903" s="91" t="str">
        <f>IFERROR(IF(E3903="","",IF(O3903&lt;&gt;"",MAX(O$64:O3903)*10+1,IF(AND($F3902/INDEX($F$64:$F3903,MATCH(MAX(Q$64:Q3902),Q$64:Q3902,0)-1)&gt;(1+$O$2),MAX(O$64:O3903)&gt;MAX(P$64:P3902)),MAX(Q$64:Q3902)+1,""))),"")</f>
        <v/>
      </c>
    </row>
    <row r="3904" spans="1:17" x14ac:dyDescent="0.2">
      <c r="A3904" s="13">
        <f>HLOOKUP($E$2,历史数据!$V$3:$AE$5000,ROW(A3902),)</f>
        <v>0</v>
      </c>
      <c r="B3904" s="41">
        <v>42327</v>
      </c>
      <c r="C3904" s="100" t="str">
        <f>IFERROR(IF(A3904&lt;&gt;0,MAX($C$4:C3903)+1,""),"")</f>
        <v/>
      </c>
      <c r="D3904" s="100"/>
      <c r="E3904" s="99">
        <f t="shared" si="336"/>
        <v>42720</v>
      </c>
      <c r="F3904" s="101">
        <f>IFERROR(VLOOKUP(E3904,历史数据!AH:AJ,3,),"")</f>
        <v>40.764060566222902</v>
      </c>
      <c r="G3904" s="101">
        <f t="shared" si="332"/>
        <v>38.033207339991463</v>
      </c>
      <c r="H3904" s="105">
        <f t="shared" si="333"/>
        <v>2.8118843634030721E-3</v>
      </c>
      <c r="I3904" s="101">
        <f>IFERROR(VLOOKUP(E3904,历史数据!AH:AJ,2,),"")</f>
        <v>41.689331761939599</v>
      </c>
      <c r="J3904" s="104">
        <f t="shared" si="334"/>
        <v>60</v>
      </c>
      <c r="K3904" s="104" t="str">
        <f>IFERROR(IF(AND(J3903=$H$2*1,MAX(K$64:K3903)=MAX(L$64:L3903)),MAX(K$64:K3903)+1,""),"")</f>
        <v/>
      </c>
      <c r="L3904" s="104" t="str">
        <f>IFERROR(IF(AND($F3903/INDEX($F$64:$F3904,MATCH(MAX(M$64:M3904),M$64:M3904,0)-1)&lt;(1-$P$2),MAX(K$64:K3904)&gt;MAX(L$64:L3903)),MAX(K$64:K3904),""),"")</f>
        <v/>
      </c>
      <c r="M3904" s="104" t="str">
        <f>IFERROR(IF(E3904="","",IF(K3904&lt;&gt;"",MAX(M$64:M3903)+1,IF(AND($F3903/INDEX($F$64:$F3904,MATCH(MAX(M$64:M3903),M$64:M3903,0)-1)&gt;(1+$O$2),MAX(K$64:K3904)&gt;MAX(L$64:L3903)),MAX(M$64:M3903)+1,""))),"")</f>
        <v/>
      </c>
      <c r="N3904" s="91">
        <f t="shared" si="335"/>
        <v>60</v>
      </c>
      <c r="O3904" s="91" t="str">
        <f>IFERROR(IF(AND(N3903=$H$2*1,MAX(O$64:O3903)=MAX(P$64:P3903)),MAX(O$64:O3903)+1,""),"")</f>
        <v/>
      </c>
      <c r="P3904" s="91" t="str">
        <f>IFERROR(IF(MOD(MAX(Q$64:Q3904),10*MAX(O$64:O3904))&lt;=2,IF(AND(F3903/INDEX($F$64:$F3904,MATCH(MAX(O$64:O3904),O$64:O3904,0)-1)&lt;(1-$P$2),MAX(O$64:O3904)&gt;MAX(P$64:P3903)),MAX(O$64:O3904),""),IF(AND($F3903/INDEX($F$64:$F3904,MATCH(MAX(Q$64:Q3904),Q$64:Q3904,0)-1)&lt;(1-$P$2),MAX(O$64:O3904)&gt;MAX(P$64:P3903)),MAX(O$64:O3904),"")),"")</f>
        <v/>
      </c>
      <c r="Q3904" s="91" t="str">
        <f>IFERROR(IF(E3904="","",IF(O3904&lt;&gt;"",MAX(O$64:O3904)*10+1,IF(AND($F3903/INDEX($F$64:$F3904,MATCH(MAX(Q$64:Q3903),Q$64:Q3903,0)-1)&gt;(1+$O$2),MAX(O$64:O3904)&gt;MAX(P$64:P3903)),MAX(Q$64:Q3903)+1,""))),"")</f>
        <v/>
      </c>
    </row>
    <row r="3905" spans="1:17" x14ac:dyDescent="0.2">
      <c r="A3905" s="13">
        <f>HLOOKUP($E$2,历史数据!$V$3:$AE$5000,ROW(A3903),)</f>
        <v>0</v>
      </c>
      <c r="B3905" s="41">
        <v>42328</v>
      </c>
      <c r="C3905" s="100" t="str">
        <f>IFERROR(IF(A3905&lt;&gt;0,MAX($C$4:C3904)+1,""),"")</f>
        <v/>
      </c>
      <c r="D3905" s="100"/>
      <c r="E3905" s="99">
        <f t="shared" si="336"/>
        <v>42723</v>
      </c>
      <c r="F3905" s="101">
        <f>IFERROR(VLOOKUP(E3905,历史数据!AH:AJ,3,),"")</f>
        <v>40.737996588878801</v>
      </c>
      <c r="G3905" s="101">
        <f t="shared" ref="G3905:G3968" si="337">IFERROR(IF(E3905="","",AVERAGE(F3846:F3905)),"")</f>
        <v>38.132250453899168</v>
      </c>
      <c r="H3905" s="105">
        <f t="shared" si="333"/>
        <v>2.6041220510888419E-3</v>
      </c>
      <c r="I3905" s="101">
        <f>IFERROR(VLOOKUP(E3905,历史数据!AH:AJ,2,),"")</f>
        <v>40.138525109963801</v>
      </c>
      <c r="J3905" s="104">
        <f t="shared" si="334"/>
        <v>61</v>
      </c>
      <c r="K3905" s="104" t="str">
        <f>IFERROR(IF(AND(J3904=$H$2*1,MAX(K$64:K3904)=MAX(L$64:L3904)),MAX(K$64:K3904)+1,""),"")</f>
        <v/>
      </c>
      <c r="L3905" s="104" t="str">
        <f>IFERROR(IF(AND($F3904/INDEX($F$64:$F3905,MATCH(MAX(M$64:M3905),M$64:M3905,0)-1)&lt;(1-$P$2),MAX(K$64:K3905)&gt;MAX(L$64:L3904)),MAX(K$64:K3905),""),"")</f>
        <v/>
      </c>
      <c r="M3905" s="104" t="str">
        <f>IFERROR(IF(E3905="","",IF(K3905&lt;&gt;"",MAX(M$64:M3904)+1,IF(AND($F3904/INDEX($F$64:$F3905,MATCH(MAX(M$64:M3904),M$64:M3904,0)-1)&gt;(1+$O$2),MAX(K$64:K3905)&gt;MAX(L$64:L3904)),MAX(M$64:M3904)+1,""))),"")</f>
        <v/>
      </c>
      <c r="N3905" s="91">
        <f t="shared" si="335"/>
        <v>61</v>
      </c>
      <c r="O3905" s="91" t="str">
        <f>IFERROR(IF(AND(N3904=$H$2*1,MAX(O$64:O3904)=MAX(P$64:P3904)),MAX(O$64:O3904)+1,""),"")</f>
        <v/>
      </c>
      <c r="P3905" s="91" t="str">
        <f>IFERROR(IF(MOD(MAX(Q$64:Q3905),10*MAX(O$64:O3905))&lt;=2,IF(AND(F3904/INDEX($F$64:$F3905,MATCH(MAX(O$64:O3905),O$64:O3905,0)-1)&lt;(1-$P$2),MAX(O$64:O3905)&gt;MAX(P$64:P3904)),MAX(O$64:O3905),""),IF(AND($F3904/INDEX($F$64:$F3905,MATCH(MAX(Q$64:Q3905),Q$64:Q3905,0)-1)&lt;(1-$P$2),MAX(O$64:O3905)&gt;MAX(P$64:P3904)),MAX(O$64:O3905),"")),"")</f>
        <v/>
      </c>
      <c r="Q3905" s="91" t="str">
        <f>IFERROR(IF(E3905="","",IF(O3905&lt;&gt;"",MAX(O$64:O3905)*10+1,IF(AND($F3904/INDEX($F$64:$F3905,MATCH(MAX(Q$64:Q3904),Q$64:Q3904,0)-1)&gt;(1+$O$2),MAX(O$64:O3905)&gt;MAX(P$64:P3904)),MAX(Q$64:Q3904)+1,""))),"")</f>
        <v/>
      </c>
    </row>
    <row r="3906" spans="1:17" x14ac:dyDescent="0.2">
      <c r="A3906" s="13">
        <f>HLOOKUP($E$2,历史数据!$V$3:$AE$5000,ROW(A3904),)</f>
        <v>0</v>
      </c>
      <c r="B3906" s="41">
        <v>42331</v>
      </c>
      <c r="C3906" s="100" t="str">
        <f>IFERROR(IF(A3906&lt;&gt;0,MAX($C$4:C3905)+1,""),"")</f>
        <v/>
      </c>
      <c r="D3906" s="100"/>
      <c r="E3906" s="99">
        <f t="shared" si="336"/>
        <v>42724</v>
      </c>
      <c r="F3906" s="101">
        <f>IFERROR(VLOOKUP(E3906,历史数据!AH:AJ,3,),"")</f>
        <v>40.698900622862602</v>
      </c>
      <c r="G3906" s="101">
        <f t="shared" si="337"/>
        <v>38.221736776114021</v>
      </c>
      <c r="H3906" s="105">
        <f t="shared" ref="H3906:H3969" si="338">IFERROR(G3906/G3905-1,"")</f>
        <v>2.3467359295523682E-3</v>
      </c>
      <c r="I3906" s="101">
        <f>IFERROR(VLOOKUP(E3906,历史数据!AH:AJ,2,),"")</f>
        <v>40.881348464271497</v>
      </c>
      <c r="J3906" s="104">
        <f t="shared" ref="J3906:J3969" si="339">IFERROR(IF(L3906&lt;&gt;"","0",IF(AND($H3906&gt;0,$F3906&gt;$G3906),J3905+1,0)),"")</f>
        <v>62</v>
      </c>
      <c r="K3906" s="104" t="str">
        <f>IFERROR(IF(AND(J3905=$H$2*1,MAX(K$64:K3905)=MAX(L$64:L3905)),MAX(K$64:K3905)+1,""),"")</f>
        <v/>
      </c>
      <c r="L3906" s="104" t="str">
        <f>IFERROR(IF(AND($F3905/INDEX($F$64:$F3906,MATCH(MAX(M$64:M3906),M$64:M3906,0)-1)&lt;(1-$P$2),MAX(K$64:K3906)&gt;MAX(L$64:L3905)),MAX(K$64:K3906),""),"")</f>
        <v/>
      </c>
      <c r="M3906" s="104" t="str">
        <f>IFERROR(IF(E3906="","",IF(K3906&lt;&gt;"",MAX(M$64:M3905)+1,IF(AND($F3905/INDEX($F$64:$F3906,MATCH(MAX(M$64:M3905),M$64:M3905,0)-1)&gt;(1+$O$2),MAX(K$64:K3906)&gt;MAX(L$64:L3905)),MAX(M$64:M3905)+1,""))),"")</f>
        <v/>
      </c>
      <c r="N3906" s="91">
        <f t="shared" ref="N3906:N3969" si="340">IFERROR(IF(P3906&lt;&gt;"","0",IF(AND($H3906&gt;0,$F3906&gt;$G3906),N3905+1,0)),"")</f>
        <v>62</v>
      </c>
      <c r="O3906" s="91" t="str">
        <f>IFERROR(IF(AND(N3905=$H$2*1,MAX(O$64:O3905)=MAX(P$64:P3905)),MAX(O$64:O3905)+1,""),"")</f>
        <v/>
      </c>
      <c r="P3906" s="91" t="str">
        <f>IFERROR(IF(MOD(MAX(Q$64:Q3906),10*MAX(O$64:O3906))&lt;=2,IF(AND(F3905/INDEX($F$64:$F3906,MATCH(MAX(O$64:O3906),O$64:O3906,0)-1)&lt;(1-$P$2),MAX(O$64:O3906)&gt;MAX(P$64:P3905)),MAX(O$64:O3906),""),IF(AND($F3905/INDEX($F$64:$F3906,MATCH(MAX(Q$64:Q3906),Q$64:Q3906,0)-1)&lt;(1-$P$2),MAX(O$64:O3906)&gt;MAX(P$64:P3905)),MAX(O$64:O3906),"")),"")</f>
        <v/>
      </c>
      <c r="Q3906" s="91" t="str">
        <f>IFERROR(IF(E3906="","",IF(O3906&lt;&gt;"",MAX(O$64:O3906)*10+1,IF(AND($F3905/INDEX($F$64:$F3906,MATCH(MAX(Q$64:Q3905),Q$64:Q3905,0)-1)&gt;(1+$O$2),MAX(O$64:O3906)&gt;MAX(P$64:P3905)),MAX(Q$64:Q3905)+1,""))),"")</f>
        <v/>
      </c>
    </row>
    <row r="3907" spans="1:17" x14ac:dyDescent="0.2">
      <c r="A3907" s="13">
        <f>HLOOKUP($E$2,历史数据!$V$3:$AE$5000,ROW(A3905),)</f>
        <v>0</v>
      </c>
      <c r="B3907" s="41">
        <v>42332</v>
      </c>
      <c r="C3907" s="100" t="str">
        <f>IFERROR(IF(A3907&lt;&gt;0,MAX($C$4:C3906)+1,""),"")</f>
        <v/>
      </c>
      <c r="D3907" s="100"/>
      <c r="E3907" s="99">
        <f t="shared" si="336"/>
        <v>42725</v>
      </c>
      <c r="F3907" s="101">
        <f>IFERROR(VLOOKUP(E3907,历史数据!AH:AJ,3,),"")</f>
        <v>40.698900622862602</v>
      </c>
      <c r="G3907" s="101">
        <f t="shared" si="337"/>
        <v>38.292978314187998</v>
      </c>
      <c r="H3907" s="105">
        <f t="shared" si="338"/>
        <v>1.8639011223189339E-3</v>
      </c>
      <c r="I3907" s="101">
        <f>IFERROR(VLOOKUP(E3907,历史数据!AH:AJ,2,),"")</f>
        <v>40.685868634190498</v>
      </c>
      <c r="J3907" s="104">
        <f t="shared" si="339"/>
        <v>63</v>
      </c>
      <c r="K3907" s="104" t="str">
        <f>IFERROR(IF(AND(J3906=$H$2*1,MAX(K$64:K3906)=MAX(L$64:L3906)),MAX(K$64:K3906)+1,""),"")</f>
        <v/>
      </c>
      <c r="L3907" s="104" t="str">
        <f>IFERROR(IF(AND($F3906/INDEX($F$64:$F3907,MATCH(MAX(M$64:M3907),M$64:M3907,0)-1)&lt;(1-$P$2),MAX(K$64:K3907)&gt;MAX(L$64:L3906)),MAX(K$64:K3907),""),"")</f>
        <v/>
      </c>
      <c r="M3907" s="104" t="str">
        <f>IFERROR(IF(E3907="","",IF(K3907&lt;&gt;"",MAX(M$64:M3906)+1,IF(AND($F3906/INDEX($F$64:$F3907,MATCH(MAX(M$64:M3906),M$64:M3906,0)-1)&gt;(1+$O$2),MAX(K$64:K3907)&gt;MAX(L$64:L3906)),MAX(M$64:M3906)+1,""))),"")</f>
        <v/>
      </c>
      <c r="N3907" s="91">
        <f t="shared" si="340"/>
        <v>63</v>
      </c>
      <c r="O3907" s="91" t="str">
        <f>IFERROR(IF(AND(N3906=$H$2*1,MAX(O$64:O3906)=MAX(P$64:P3906)),MAX(O$64:O3906)+1,""),"")</f>
        <v/>
      </c>
      <c r="P3907" s="91" t="str">
        <f>IFERROR(IF(MOD(MAX(Q$64:Q3907),10*MAX(O$64:O3907))&lt;=2,IF(AND(F3906/INDEX($F$64:$F3907,MATCH(MAX(O$64:O3907),O$64:O3907,0)-1)&lt;(1-$P$2),MAX(O$64:O3907)&gt;MAX(P$64:P3906)),MAX(O$64:O3907),""),IF(AND($F3906/INDEX($F$64:$F3907,MATCH(MAX(Q$64:Q3907),Q$64:Q3907,0)-1)&lt;(1-$P$2),MAX(O$64:O3907)&gt;MAX(P$64:P3906)),MAX(O$64:O3907),"")),"")</f>
        <v/>
      </c>
      <c r="Q3907" s="91" t="str">
        <f>IFERROR(IF(E3907="","",IF(O3907&lt;&gt;"",MAX(O$64:O3907)*10+1,IF(AND($F3906/INDEX($F$64:$F3907,MATCH(MAX(Q$64:Q3906),Q$64:Q3906,0)-1)&gt;(1+$O$2),MAX(O$64:O3907)&gt;MAX(P$64:P3906)),MAX(Q$64:Q3906)+1,""))),"")</f>
        <v/>
      </c>
    </row>
    <row r="3908" spans="1:17" x14ac:dyDescent="0.2">
      <c r="A3908" s="13">
        <f>HLOOKUP($E$2,历史数据!$V$3:$AE$5000,ROW(A3906),)</f>
        <v>0</v>
      </c>
      <c r="B3908" s="41">
        <v>42333</v>
      </c>
      <c r="C3908" s="100" t="str">
        <f>IFERROR(IF(A3908&lt;&gt;0,MAX($C$4:C3907)+1,""),"")</f>
        <v/>
      </c>
      <c r="D3908" s="100"/>
      <c r="E3908" s="99">
        <f t="shared" si="336"/>
        <v>42726</v>
      </c>
      <c r="F3908" s="101">
        <f>IFERROR(VLOOKUP(E3908,历史数据!AH:AJ,3,),"")</f>
        <v>39.916981302538602</v>
      </c>
      <c r="G3908" s="101">
        <f t="shared" si="337"/>
        <v>38.347061067177073</v>
      </c>
      <c r="H3908" s="105">
        <f t="shared" si="338"/>
        <v>1.4123412534103874E-3</v>
      </c>
      <c r="I3908" s="101">
        <f>IFERROR(VLOOKUP(E3908,历史数据!AH:AJ,2,),"")</f>
        <v>40.790124543567103</v>
      </c>
      <c r="J3908" s="104">
        <f t="shared" si="339"/>
        <v>64</v>
      </c>
      <c r="K3908" s="104" t="str">
        <f>IFERROR(IF(AND(J3907=$H$2*1,MAX(K$64:K3907)=MAX(L$64:L3907)),MAX(K$64:K3907)+1,""),"")</f>
        <v/>
      </c>
      <c r="L3908" s="104" t="str">
        <f>IFERROR(IF(AND($F3907/INDEX($F$64:$F3908,MATCH(MAX(M$64:M3908),M$64:M3908,0)-1)&lt;(1-$P$2),MAX(K$64:K3908)&gt;MAX(L$64:L3907)),MAX(K$64:K3908),""),"")</f>
        <v/>
      </c>
      <c r="M3908" s="104" t="str">
        <f>IFERROR(IF(E3908="","",IF(K3908&lt;&gt;"",MAX(M$64:M3907)+1,IF(AND($F3907/INDEX($F$64:$F3908,MATCH(MAX(M$64:M3907),M$64:M3907,0)-1)&gt;(1+$O$2),MAX(K$64:K3908)&gt;MAX(L$64:L3907)),MAX(M$64:M3907)+1,""))),"")</f>
        <v/>
      </c>
      <c r="N3908" s="91">
        <f t="shared" si="340"/>
        <v>64</v>
      </c>
      <c r="O3908" s="91" t="str">
        <f>IFERROR(IF(AND(N3907=$H$2*1,MAX(O$64:O3907)=MAX(P$64:P3907)),MAX(O$64:O3907)+1,""),"")</f>
        <v/>
      </c>
      <c r="P3908" s="91" t="str">
        <f>IFERROR(IF(MOD(MAX(Q$64:Q3908),10*MAX(O$64:O3908))&lt;=2,IF(AND(F3907/INDEX($F$64:$F3908,MATCH(MAX(O$64:O3908),O$64:O3908,0)-1)&lt;(1-$P$2),MAX(O$64:O3908)&gt;MAX(P$64:P3907)),MAX(O$64:O3908),""),IF(AND($F3907/INDEX($F$64:$F3908,MATCH(MAX(Q$64:Q3908),Q$64:Q3908,0)-1)&lt;(1-$P$2),MAX(O$64:O3908)&gt;MAX(P$64:P3907)),MAX(O$64:O3908),"")),"")</f>
        <v/>
      </c>
      <c r="Q3908" s="91" t="str">
        <f>IFERROR(IF(E3908="","",IF(O3908&lt;&gt;"",MAX(O$64:O3908)*10+1,IF(AND($F3907/INDEX($F$64:$F3908,MATCH(MAX(Q$64:Q3907),Q$64:Q3907,0)-1)&gt;(1+$O$2),MAX(O$64:O3908)&gt;MAX(P$64:P3907)),MAX(Q$64:Q3907)+1,""))),"")</f>
        <v/>
      </c>
    </row>
    <row r="3909" spans="1:17" x14ac:dyDescent="0.2">
      <c r="A3909" s="13">
        <f>HLOOKUP($E$2,历史数据!$V$3:$AE$5000,ROW(A3907),)</f>
        <v>0</v>
      </c>
      <c r="B3909" s="41">
        <v>42334</v>
      </c>
      <c r="C3909" s="100" t="str">
        <f>IFERROR(IF(A3909&lt;&gt;0,MAX($C$4:C3908)+1,""),"")</f>
        <v/>
      </c>
      <c r="D3909" s="100"/>
      <c r="E3909" s="99">
        <f t="shared" si="336"/>
        <v>42727</v>
      </c>
      <c r="F3909" s="101">
        <f>IFERROR(VLOOKUP(E3909,历史数据!AH:AJ,3,),"")</f>
        <v>39.226285902919102</v>
      </c>
      <c r="G3909" s="101">
        <f t="shared" si="337"/>
        <v>38.388763430927696</v>
      </c>
      <c r="H3909" s="105">
        <f t="shared" si="338"/>
        <v>1.0874983007842509E-3</v>
      </c>
      <c r="I3909" s="101">
        <f>IFERROR(VLOOKUP(E3909,历史数据!AH:AJ,2,),"")</f>
        <v>40.1124611326196</v>
      </c>
      <c r="J3909" s="104">
        <f t="shared" si="339"/>
        <v>65</v>
      </c>
      <c r="K3909" s="104" t="str">
        <f>IFERROR(IF(AND(J3908=$H$2*1,MAX(K$64:K3908)=MAX(L$64:L3908)),MAX(K$64:K3908)+1,""),"")</f>
        <v/>
      </c>
      <c r="L3909" s="104" t="str">
        <f>IFERROR(IF(AND($F3908/INDEX($F$64:$F3909,MATCH(MAX(M$64:M3909),M$64:M3909,0)-1)&lt;(1-$P$2),MAX(K$64:K3909)&gt;MAX(L$64:L3908)),MAX(K$64:K3909),""),"")</f>
        <v/>
      </c>
      <c r="M3909" s="104" t="str">
        <f>IFERROR(IF(E3909="","",IF(K3909&lt;&gt;"",MAX(M$64:M3908)+1,IF(AND($F3908/INDEX($F$64:$F3909,MATCH(MAX(M$64:M3908),M$64:M3908,0)-1)&gt;(1+$O$2),MAX(K$64:K3909)&gt;MAX(L$64:L3908)),MAX(M$64:M3908)+1,""))),"")</f>
        <v/>
      </c>
      <c r="N3909" s="91">
        <f t="shared" si="340"/>
        <v>65</v>
      </c>
      <c r="O3909" s="91" t="str">
        <f>IFERROR(IF(AND(N3908=$H$2*1,MAX(O$64:O3908)=MAX(P$64:P3908)),MAX(O$64:O3908)+1,""),"")</f>
        <v/>
      </c>
      <c r="P3909" s="91" t="str">
        <f>IFERROR(IF(MOD(MAX(Q$64:Q3909),10*MAX(O$64:O3909))&lt;=2,IF(AND(F3908/INDEX($F$64:$F3909,MATCH(MAX(O$64:O3909),O$64:O3909,0)-1)&lt;(1-$P$2),MAX(O$64:O3909)&gt;MAX(P$64:P3908)),MAX(O$64:O3909),""),IF(AND($F3908/INDEX($F$64:$F3909,MATCH(MAX(Q$64:Q3909),Q$64:Q3909,0)-1)&lt;(1-$P$2),MAX(O$64:O3909)&gt;MAX(P$64:P3908)),MAX(O$64:O3909),"")),"")</f>
        <v/>
      </c>
      <c r="Q3909" s="91" t="str">
        <f>IFERROR(IF(E3909="","",IF(O3909&lt;&gt;"",MAX(O$64:O3909)*10+1,IF(AND($F3908/INDEX($F$64:$F3909,MATCH(MAX(Q$64:Q3908),Q$64:Q3908,0)-1)&gt;(1+$O$2),MAX(O$64:O3909)&gt;MAX(P$64:P3908)),MAX(Q$64:Q3908)+1,""))),"")</f>
        <v/>
      </c>
    </row>
    <row r="3910" spans="1:17" x14ac:dyDescent="0.2">
      <c r="A3910" s="13">
        <f>HLOOKUP($E$2,历史数据!$V$3:$AE$5000,ROW(A3908),)</f>
        <v>0</v>
      </c>
      <c r="B3910" s="41">
        <v>42335</v>
      </c>
      <c r="C3910" s="100" t="str">
        <f>IFERROR(IF(A3910&lt;&gt;0,MAX($C$4:C3909)+1,""),"")</f>
        <v/>
      </c>
      <c r="D3910" s="100"/>
      <c r="E3910" s="99">
        <f t="shared" ref="E3910:E3973" si="341">IFERROR(INDEX(B:B,MATCH(ROW(A3906),C:C,0)),"")</f>
        <v>42730</v>
      </c>
      <c r="F3910" s="101">
        <f>IFERROR(VLOOKUP(E3910,历史数据!AH:AJ,3,),"")</f>
        <v>39.095966016198503</v>
      </c>
      <c r="G3910" s="101">
        <f t="shared" si="337"/>
        <v>38.428945395999904</v>
      </c>
      <c r="H3910" s="105">
        <f t="shared" si="338"/>
        <v>1.046711628117647E-3</v>
      </c>
      <c r="I3910" s="101">
        <f>IFERROR(VLOOKUP(E3910,历史数据!AH:AJ,2,),"")</f>
        <v>39.226285902919102</v>
      </c>
      <c r="J3910" s="104">
        <f t="shared" si="339"/>
        <v>66</v>
      </c>
      <c r="K3910" s="104" t="str">
        <f>IFERROR(IF(AND(J3909=$H$2*1,MAX(K$64:K3909)=MAX(L$64:L3909)),MAX(K$64:K3909)+1,""),"")</f>
        <v/>
      </c>
      <c r="L3910" s="104" t="str">
        <f>IFERROR(IF(AND($F3909/INDEX($F$64:$F3910,MATCH(MAX(M$64:M3910),M$64:M3910,0)-1)&lt;(1-$P$2),MAX(K$64:K3910)&gt;MAX(L$64:L3909)),MAX(K$64:K3910),""),"")</f>
        <v/>
      </c>
      <c r="M3910" s="104" t="str">
        <f>IFERROR(IF(E3910="","",IF(K3910&lt;&gt;"",MAX(M$64:M3909)+1,IF(AND($F3909/INDEX($F$64:$F3910,MATCH(MAX(M$64:M3909),M$64:M3909,0)-1)&gt;(1+$O$2),MAX(K$64:K3910)&gt;MAX(L$64:L3909)),MAX(M$64:M3909)+1,""))),"")</f>
        <v/>
      </c>
      <c r="N3910" s="91">
        <f t="shared" si="340"/>
        <v>66</v>
      </c>
      <c r="O3910" s="91" t="str">
        <f>IFERROR(IF(AND(N3909=$H$2*1,MAX(O$64:O3909)=MAX(P$64:P3909)),MAX(O$64:O3909)+1,""),"")</f>
        <v/>
      </c>
      <c r="P3910" s="91" t="str">
        <f>IFERROR(IF(MOD(MAX(Q$64:Q3910),10*MAX(O$64:O3910))&lt;=2,IF(AND(F3909/INDEX($F$64:$F3910,MATCH(MAX(O$64:O3910),O$64:O3910,0)-1)&lt;(1-$P$2),MAX(O$64:O3910)&gt;MAX(P$64:P3909)),MAX(O$64:O3910),""),IF(AND($F3909/INDEX($F$64:$F3910,MATCH(MAX(Q$64:Q3910),Q$64:Q3910,0)-1)&lt;(1-$P$2),MAX(O$64:O3910)&gt;MAX(P$64:P3909)),MAX(O$64:O3910),"")),"")</f>
        <v/>
      </c>
      <c r="Q3910" s="91" t="str">
        <f>IFERROR(IF(E3910="","",IF(O3910&lt;&gt;"",MAX(O$64:O3910)*10+1,IF(AND($F3909/INDEX($F$64:$F3910,MATCH(MAX(Q$64:Q3909),Q$64:Q3909,0)-1)&gt;(1+$O$2),MAX(O$64:O3910)&gt;MAX(P$64:P3909)),MAX(Q$64:Q3909)+1,""))),"")</f>
        <v/>
      </c>
    </row>
    <row r="3911" spans="1:17" x14ac:dyDescent="0.2">
      <c r="A3911" s="13">
        <f>HLOOKUP($E$2,历史数据!$V$3:$AE$5000,ROW(A3909),)</f>
        <v>0</v>
      </c>
      <c r="B3911" s="41">
        <v>42338</v>
      </c>
      <c r="C3911" s="100" t="str">
        <f>IFERROR(IF(A3911&lt;&gt;0,MAX($C$4:C3910)+1,""),"")</f>
        <v/>
      </c>
      <c r="D3911" s="100"/>
      <c r="E3911" s="99">
        <f t="shared" si="341"/>
        <v>42731</v>
      </c>
      <c r="F3911" s="101">
        <f>IFERROR(VLOOKUP(E3911,历史数据!AH:AJ,3,),"")</f>
        <v>40.294908974028601</v>
      </c>
      <c r="G3911" s="101">
        <f t="shared" si="337"/>
        <v>38.508440526899513</v>
      </c>
      <c r="H3911" s="105">
        <f t="shared" si="338"/>
        <v>2.0686263981597452E-3</v>
      </c>
      <c r="I3911" s="101">
        <f>IFERROR(VLOOKUP(E3911,历史数据!AH:AJ,2,),"")</f>
        <v>39.356605789639801</v>
      </c>
      <c r="J3911" s="104">
        <f t="shared" si="339"/>
        <v>67</v>
      </c>
      <c r="K3911" s="104" t="str">
        <f>IFERROR(IF(AND(J3910=$H$2*1,MAX(K$64:K3910)=MAX(L$64:L3910)),MAX(K$64:K3910)+1,""),"")</f>
        <v/>
      </c>
      <c r="L3911" s="104" t="str">
        <f>IFERROR(IF(AND($F3910/INDEX($F$64:$F3911,MATCH(MAX(M$64:M3911),M$64:M3911,0)-1)&lt;(1-$P$2),MAX(K$64:K3911)&gt;MAX(L$64:L3910)),MAX(K$64:K3911),""),"")</f>
        <v/>
      </c>
      <c r="M3911" s="104" t="str">
        <f>IFERROR(IF(E3911="","",IF(K3911&lt;&gt;"",MAX(M$64:M3910)+1,IF(AND($F3910/INDEX($F$64:$F3911,MATCH(MAX(M$64:M3910),M$64:M3910,0)-1)&gt;(1+$O$2),MAX(K$64:K3911)&gt;MAX(L$64:L3910)),MAX(M$64:M3910)+1,""))),"")</f>
        <v/>
      </c>
      <c r="N3911" s="91">
        <f t="shared" si="340"/>
        <v>67</v>
      </c>
      <c r="O3911" s="91" t="str">
        <f>IFERROR(IF(AND(N3910=$H$2*1,MAX(O$64:O3910)=MAX(P$64:P3910)),MAX(O$64:O3910)+1,""),"")</f>
        <v/>
      </c>
      <c r="P3911" s="91" t="str">
        <f>IFERROR(IF(MOD(MAX(Q$64:Q3911),10*MAX(O$64:O3911))&lt;=2,IF(AND(F3910/INDEX($F$64:$F3911,MATCH(MAX(O$64:O3911),O$64:O3911,0)-1)&lt;(1-$P$2),MAX(O$64:O3911)&gt;MAX(P$64:P3910)),MAX(O$64:O3911),""),IF(AND($F3910/INDEX($F$64:$F3911,MATCH(MAX(Q$64:Q3911),Q$64:Q3911,0)-1)&lt;(1-$P$2),MAX(O$64:O3911)&gt;MAX(P$64:P3910)),MAX(O$64:O3911),"")),"")</f>
        <v/>
      </c>
      <c r="Q3911" s="91" t="str">
        <f>IFERROR(IF(E3911="","",IF(O3911&lt;&gt;"",MAX(O$64:O3911)*10+1,IF(AND($F3910/INDEX($F$64:$F3911,MATCH(MAX(Q$64:Q3910),Q$64:Q3910,0)-1)&gt;(1+$O$2),MAX(O$64:O3911)&gt;MAX(P$64:P3910)),MAX(Q$64:Q3910)+1,""))),"")</f>
        <v/>
      </c>
    </row>
    <row r="3912" spans="1:17" x14ac:dyDescent="0.2">
      <c r="A3912" s="13">
        <f>HLOOKUP($E$2,历史数据!$V$3:$AE$5000,ROW(A3910),)</f>
        <v>0</v>
      </c>
      <c r="B3912" s="41">
        <v>42339</v>
      </c>
      <c r="C3912" s="100" t="str">
        <f>IFERROR(IF(A3912&lt;&gt;0,MAX($C$4:C3911)+1,""),"")</f>
        <v/>
      </c>
      <c r="D3912" s="100"/>
      <c r="E3912" s="99" t="str">
        <f t="shared" si="341"/>
        <v/>
      </c>
      <c r="F3912" s="101" t="str">
        <f>IFERROR(VLOOKUP(E3912,历史数据!AH:AJ,3,),"")</f>
        <v/>
      </c>
      <c r="G3912" s="101" t="str">
        <f t="shared" si="337"/>
        <v/>
      </c>
      <c r="H3912" s="105" t="str">
        <f t="shared" si="338"/>
        <v/>
      </c>
      <c r="I3912" s="101" t="str">
        <f>IFERROR(VLOOKUP(E3912,历史数据!AH:AJ,2,),"")</f>
        <v/>
      </c>
      <c r="J3912" s="104">
        <f t="shared" si="339"/>
        <v>0</v>
      </c>
      <c r="K3912" s="104" t="str">
        <f>IFERROR(IF(AND(J3911=$H$2*1,MAX(K$64:K3911)=MAX(L$64:L3911)),MAX(K$64:K3911)+1,""),"")</f>
        <v/>
      </c>
      <c r="L3912" s="104" t="str">
        <f>IFERROR(IF(AND($F3911/INDEX($F$64:$F3912,MATCH(MAX(M$64:M3912),M$64:M3912,0)-1)&lt;(1-$P$2),MAX(K$64:K3912)&gt;MAX(L$64:L3911)),MAX(K$64:K3912),""),"")</f>
        <v/>
      </c>
      <c r="M3912" s="104" t="str">
        <f>IFERROR(IF(E3912="","",IF(K3912&lt;&gt;"",MAX(M$64:M3911)+1,IF(AND($F3911/INDEX($F$64:$F3912,MATCH(MAX(M$64:M3911),M$64:M3911,0)-1)&gt;(1+$O$2),MAX(K$64:K3912)&gt;MAX(L$64:L3911)),MAX(M$64:M3911)+1,""))),"")</f>
        <v/>
      </c>
      <c r="N3912" s="91">
        <f t="shared" si="340"/>
        <v>0</v>
      </c>
      <c r="O3912" s="91" t="str">
        <f>IFERROR(IF(AND(N3911=$H$2*1,MAX(O$64:O3911)=MAX(P$64:P3911)),MAX(O$64:O3911)+1,""),"")</f>
        <v/>
      </c>
      <c r="P3912" s="91" t="str">
        <f>IFERROR(IF(MOD(MAX(Q$64:Q3912),10*MAX(O$64:O3912))&lt;=2,IF(AND(F3911/INDEX($F$64:$F3912,MATCH(MAX(O$64:O3912),O$64:O3912,0)-1)&lt;(1-$P$2),MAX(O$64:O3912)&gt;MAX(P$64:P3911)),MAX(O$64:O3912),""),IF(AND($F3911/INDEX($F$64:$F3912,MATCH(MAX(Q$64:Q3912),Q$64:Q3912,0)-1)&lt;(1-$P$2),MAX(O$64:O3912)&gt;MAX(P$64:P3911)),MAX(O$64:O3912),"")),"")</f>
        <v/>
      </c>
      <c r="Q3912" s="91" t="str">
        <f>IFERROR(IF(E3912="","",IF(O3912&lt;&gt;"",MAX(O$64:O3912)*10+1,IF(AND($F3911/INDEX($F$64:$F3912,MATCH(MAX(Q$64:Q3911),Q$64:Q3911,0)-1)&gt;(1+$O$2),MAX(O$64:O3912)&gt;MAX(P$64:P3911)),MAX(Q$64:Q3911)+1,""))),"")</f>
        <v/>
      </c>
    </row>
    <row r="3913" spans="1:17" x14ac:dyDescent="0.2">
      <c r="A3913" s="13">
        <f>HLOOKUP($E$2,历史数据!$V$3:$AE$5000,ROW(A3911),)</f>
        <v>0</v>
      </c>
      <c r="B3913" s="41">
        <v>42340</v>
      </c>
      <c r="C3913" s="100" t="str">
        <f>IFERROR(IF(A3913&lt;&gt;0,MAX($C$4:C3912)+1,""),"")</f>
        <v/>
      </c>
      <c r="D3913" s="100"/>
      <c r="E3913" s="99" t="str">
        <f t="shared" si="341"/>
        <v/>
      </c>
      <c r="F3913" s="101" t="str">
        <f>IFERROR(VLOOKUP(E3913,历史数据!AH:AJ,3,),"")</f>
        <v/>
      </c>
      <c r="G3913" s="101" t="str">
        <f t="shared" si="337"/>
        <v/>
      </c>
      <c r="H3913" s="105" t="str">
        <f t="shared" si="338"/>
        <v/>
      </c>
      <c r="I3913" s="101" t="str">
        <f>IFERROR(VLOOKUP(E3913,历史数据!AH:AJ,2,),"")</f>
        <v/>
      </c>
      <c r="J3913" s="104">
        <f t="shared" si="339"/>
        <v>0</v>
      </c>
      <c r="K3913" s="104" t="str">
        <f>IFERROR(IF(AND(J3912=$H$2*1,MAX(K$64:K3912)=MAX(L$64:L3912)),MAX(K$64:K3912)+1,""),"")</f>
        <v/>
      </c>
      <c r="L3913" s="104" t="str">
        <f>IFERROR(IF(AND($F3912/INDEX($F$64:$F3913,MATCH(MAX(M$64:M3913),M$64:M3913,0)-1)&lt;(1-$P$2),MAX(K$64:K3913)&gt;MAX(L$64:L3912)),MAX(K$64:K3913),""),"")</f>
        <v/>
      </c>
      <c r="M3913" s="104" t="str">
        <f>IFERROR(IF(E3913="","",IF(K3913&lt;&gt;"",MAX(M$64:M3912)+1,IF(AND($F3912/INDEX($F$64:$F3913,MATCH(MAX(M$64:M3912),M$64:M3912,0)-1)&gt;(1+$O$2),MAX(K$64:K3913)&gt;MAX(L$64:L3912)),MAX(M$64:M3912)+1,""))),"")</f>
        <v/>
      </c>
      <c r="N3913" s="91">
        <f t="shared" si="340"/>
        <v>0</v>
      </c>
      <c r="O3913" s="91" t="str">
        <f>IFERROR(IF(AND(N3912=$H$2*1,MAX(O$64:O3912)=MAX(P$64:P3912)),MAX(O$64:O3912)+1,""),"")</f>
        <v/>
      </c>
      <c r="P3913" s="91" t="str">
        <f>IFERROR(IF(MOD(MAX(Q$64:Q3913),10*MAX(O$64:O3913))&lt;=2,IF(AND(F3912/INDEX($F$64:$F3913,MATCH(MAX(O$64:O3913),O$64:O3913,0)-1)&lt;(1-$P$2),MAX(O$64:O3913)&gt;MAX(P$64:P3912)),MAX(O$64:O3913),""),IF(AND($F3912/INDEX($F$64:$F3913,MATCH(MAX(Q$64:Q3913),Q$64:Q3913,0)-1)&lt;(1-$P$2),MAX(O$64:O3913)&gt;MAX(P$64:P3912)),MAX(O$64:O3913),"")),"")</f>
        <v/>
      </c>
      <c r="Q3913" s="91" t="str">
        <f>IFERROR(IF(E3913="","",IF(O3913&lt;&gt;"",MAX(O$64:O3913)*10+1,IF(AND($F3912/INDEX($F$64:$F3913,MATCH(MAX(Q$64:Q3912),Q$64:Q3912,0)-1)&gt;(1+$O$2),MAX(O$64:O3913)&gt;MAX(P$64:P3912)),MAX(Q$64:Q3912)+1,""))),"")</f>
        <v/>
      </c>
    </row>
    <row r="3914" spans="1:17" x14ac:dyDescent="0.2">
      <c r="A3914" s="13">
        <f>HLOOKUP($E$2,历史数据!$V$3:$AE$5000,ROW(A3912),)</f>
        <v>0</v>
      </c>
      <c r="B3914" s="41">
        <v>42341</v>
      </c>
      <c r="C3914" s="100" t="str">
        <f>IFERROR(IF(A3914&lt;&gt;0,MAX($C$4:C3913)+1,""),"")</f>
        <v/>
      </c>
      <c r="D3914" s="100"/>
      <c r="E3914" s="99" t="str">
        <f t="shared" si="341"/>
        <v/>
      </c>
      <c r="F3914" s="101" t="str">
        <f>IFERROR(VLOOKUP(E3914,历史数据!AH:AJ,3,),"")</f>
        <v/>
      </c>
      <c r="G3914" s="101" t="str">
        <f t="shared" si="337"/>
        <v/>
      </c>
      <c r="H3914" s="105" t="str">
        <f t="shared" si="338"/>
        <v/>
      </c>
      <c r="I3914" s="101" t="str">
        <f>IFERROR(VLOOKUP(E3914,历史数据!AH:AJ,2,),"")</f>
        <v/>
      </c>
      <c r="J3914" s="104">
        <f t="shared" si="339"/>
        <v>0</v>
      </c>
      <c r="K3914" s="104" t="str">
        <f>IFERROR(IF(AND(J3913=$H$2*1,MAX(K$64:K3913)=MAX(L$64:L3913)),MAX(K$64:K3913)+1,""),"")</f>
        <v/>
      </c>
      <c r="L3914" s="104" t="str">
        <f>IFERROR(IF(AND($F3913/INDEX($F$64:$F3914,MATCH(MAX(M$64:M3914),M$64:M3914,0)-1)&lt;(1-$P$2),MAX(K$64:K3914)&gt;MAX(L$64:L3913)),MAX(K$64:K3914),""),"")</f>
        <v/>
      </c>
      <c r="M3914" s="104" t="str">
        <f>IFERROR(IF(E3914="","",IF(K3914&lt;&gt;"",MAX(M$64:M3913)+1,IF(AND($F3913/INDEX($F$64:$F3914,MATCH(MAX(M$64:M3913),M$64:M3913,0)-1)&gt;(1+$O$2),MAX(K$64:K3914)&gt;MAX(L$64:L3913)),MAX(M$64:M3913)+1,""))),"")</f>
        <v/>
      </c>
      <c r="N3914" s="91">
        <f t="shared" si="340"/>
        <v>0</v>
      </c>
      <c r="O3914" s="91" t="str">
        <f>IFERROR(IF(AND(N3913=$H$2*1,MAX(O$64:O3913)=MAX(P$64:P3913)),MAX(O$64:O3913)+1,""),"")</f>
        <v/>
      </c>
      <c r="P3914" s="91" t="str">
        <f>IFERROR(IF(MOD(MAX(Q$64:Q3914),10*MAX(O$64:O3914))&lt;=2,IF(AND(F3913/INDEX($F$64:$F3914,MATCH(MAX(O$64:O3914),O$64:O3914,0)-1)&lt;(1-$P$2),MAX(O$64:O3914)&gt;MAX(P$64:P3913)),MAX(O$64:O3914),""),IF(AND($F3913/INDEX($F$64:$F3914,MATCH(MAX(Q$64:Q3914),Q$64:Q3914,0)-1)&lt;(1-$P$2),MAX(O$64:O3914)&gt;MAX(P$64:P3913)),MAX(O$64:O3914),"")),"")</f>
        <v/>
      </c>
      <c r="Q3914" s="91" t="str">
        <f>IFERROR(IF(E3914="","",IF(O3914&lt;&gt;"",MAX(O$64:O3914)*10+1,IF(AND($F3913/INDEX($F$64:$F3914,MATCH(MAX(Q$64:Q3913),Q$64:Q3913,0)-1)&gt;(1+$O$2),MAX(O$64:O3914)&gt;MAX(P$64:P3913)),MAX(Q$64:Q3913)+1,""))),"")</f>
        <v/>
      </c>
    </row>
    <row r="3915" spans="1:17" x14ac:dyDescent="0.2">
      <c r="A3915" s="13">
        <f>HLOOKUP($E$2,历史数据!$V$3:$AE$5000,ROW(A3913),)</f>
        <v>0</v>
      </c>
      <c r="B3915" s="41">
        <v>42342</v>
      </c>
      <c r="C3915" s="100" t="str">
        <f>IFERROR(IF(A3915&lt;&gt;0,MAX($C$4:C3914)+1,""),"")</f>
        <v/>
      </c>
      <c r="D3915" s="100"/>
      <c r="E3915" s="99" t="str">
        <f t="shared" si="341"/>
        <v/>
      </c>
      <c r="F3915" s="101" t="str">
        <f>IFERROR(VLOOKUP(E3915,历史数据!AH:AJ,3,),"")</f>
        <v/>
      </c>
      <c r="G3915" s="101" t="str">
        <f t="shared" si="337"/>
        <v/>
      </c>
      <c r="H3915" s="105" t="str">
        <f t="shared" si="338"/>
        <v/>
      </c>
      <c r="I3915" s="101" t="str">
        <f>IFERROR(VLOOKUP(E3915,历史数据!AH:AJ,2,),"")</f>
        <v/>
      </c>
      <c r="J3915" s="104">
        <f t="shared" si="339"/>
        <v>0</v>
      </c>
      <c r="K3915" s="104" t="str">
        <f>IFERROR(IF(AND(J3914=$H$2*1,MAX(K$64:K3914)=MAX(L$64:L3914)),MAX(K$64:K3914)+1,""),"")</f>
        <v/>
      </c>
      <c r="L3915" s="104" t="str">
        <f>IFERROR(IF(AND($F3914/INDEX($F$64:$F3915,MATCH(MAX(M$64:M3915),M$64:M3915,0)-1)&lt;(1-$P$2),MAX(K$64:K3915)&gt;MAX(L$64:L3914)),MAX(K$64:K3915),""),"")</f>
        <v/>
      </c>
      <c r="M3915" s="104" t="str">
        <f>IFERROR(IF(E3915="","",IF(K3915&lt;&gt;"",MAX(M$64:M3914)+1,IF(AND($F3914/INDEX($F$64:$F3915,MATCH(MAX(M$64:M3914),M$64:M3914,0)-1)&gt;(1+$O$2),MAX(K$64:K3915)&gt;MAX(L$64:L3914)),MAX(M$64:M3914)+1,""))),"")</f>
        <v/>
      </c>
      <c r="N3915" s="91">
        <f t="shared" si="340"/>
        <v>0</v>
      </c>
      <c r="O3915" s="91" t="str">
        <f>IFERROR(IF(AND(N3914=$H$2*1,MAX(O$64:O3914)=MAX(P$64:P3914)),MAX(O$64:O3914)+1,""),"")</f>
        <v/>
      </c>
      <c r="P3915" s="91" t="str">
        <f>IFERROR(IF(MOD(MAX(Q$64:Q3915),10*MAX(O$64:O3915))&lt;=2,IF(AND(F3914/INDEX($F$64:$F3915,MATCH(MAX(O$64:O3915),O$64:O3915,0)-1)&lt;(1-$P$2),MAX(O$64:O3915)&gt;MAX(P$64:P3914)),MAX(O$64:O3915),""),IF(AND($F3914/INDEX($F$64:$F3915,MATCH(MAX(Q$64:Q3915),Q$64:Q3915,0)-1)&lt;(1-$P$2),MAX(O$64:O3915)&gt;MAX(P$64:P3914)),MAX(O$64:O3915),"")),"")</f>
        <v/>
      </c>
      <c r="Q3915" s="91" t="str">
        <f>IFERROR(IF(E3915="","",IF(O3915&lt;&gt;"",MAX(O$64:O3915)*10+1,IF(AND($F3914/INDEX($F$64:$F3915,MATCH(MAX(Q$64:Q3914),Q$64:Q3914,0)-1)&gt;(1+$O$2),MAX(O$64:O3915)&gt;MAX(P$64:P3914)),MAX(Q$64:Q3914)+1,""))),"")</f>
        <v/>
      </c>
    </row>
    <row r="3916" spans="1:17" x14ac:dyDescent="0.2">
      <c r="A3916" s="13">
        <f>HLOOKUP($E$2,历史数据!$V$3:$AE$5000,ROW(A3914),)</f>
        <v>0</v>
      </c>
      <c r="B3916" s="41">
        <v>42345</v>
      </c>
      <c r="C3916" s="100" t="str">
        <f>IFERROR(IF(A3916&lt;&gt;0,MAX($C$4:C3915)+1,""),"")</f>
        <v/>
      </c>
      <c r="D3916" s="100"/>
      <c r="E3916" s="99" t="str">
        <f t="shared" si="341"/>
        <v/>
      </c>
      <c r="F3916" s="101" t="str">
        <f>IFERROR(VLOOKUP(E3916,历史数据!AH:AJ,3,),"")</f>
        <v/>
      </c>
      <c r="G3916" s="101" t="str">
        <f t="shared" si="337"/>
        <v/>
      </c>
      <c r="H3916" s="105" t="str">
        <f t="shared" si="338"/>
        <v/>
      </c>
      <c r="I3916" s="101" t="str">
        <f>IFERROR(VLOOKUP(E3916,历史数据!AH:AJ,2,),"")</f>
        <v/>
      </c>
      <c r="J3916" s="104">
        <f t="shared" si="339"/>
        <v>0</v>
      </c>
      <c r="K3916" s="104" t="str">
        <f>IFERROR(IF(AND(J3915=$H$2*1,MAX(K$64:K3915)=MAX(L$64:L3915)),MAX(K$64:K3915)+1,""),"")</f>
        <v/>
      </c>
      <c r="L3916" s="104" t="str">
        <f>IFERROR(IF(AND($F3915/INDEX($F$64:$F3916,MATCH(MAX(M$64:M3916),M$64:M3916,0)-1)&lt;(1-$P$2),MAX(K$64:K3916)&gt;MAX(L$64:L3915)),MAX(K$64:K3916),""),"")</f>
        <v/>
      </c>
      <c r="M3916" s="104" t="str">
        <f>IFERROR(IF(E3916="","",IF(K3916&lt;&gt;"",MAX(M$64:M3915)+1,IF(AND($F3915/INDEX($F$64:$F3916,MATCH(MAX(M$64:M3915),M$64:M3915,0)-1)&gt;(1+$O$2),MAX(K$64:K3916)&gt;MAX(L$64:L3915)),MAX(M$64:M3915)+1,""))),"")</f>
        <v/>
      </c>
      <c r="N3916" s="91">
        <f t="shared" si="340"/>
        <v>0</v>
      </c>
      <c r="O3916" s="91" t="str">
        <f>IFERROR(IF(AND(N3915=$H$2*1,MAX(O$64:O3915)=MAX(P$64:P3915)),MAX(O$64:O3915)+1,""),"")</f>
        <v/>
      </c>
      <c r="P3916" s="91" t="str">
        <f>IFERROR(IF(MOD(MAX(Q$64:Q3916),10*MAX(O$64:O3916))&lt;=2,IF(AND(F3915/INDEX($F$64:$F3916,MATCH(MAX(O$64:O3916),O$64:O3916,0)-1)&lt;(1-$P$2),MAX(O$64:O3916)&gt;MAX(P$64:P3915)),MAX(O$64:O3916),""),IF(AND($F3915/INDEX($F$64:$F3916,MATCH(MAX(Q$64:Q3916),Q$64:Q3916,0)-1)&lt;(1-$P$2),MAX(O$64:O3916)&gt;MAX(P$64:P3915)),MAX(O$64:O3916),"")),"")</f>
        <v/>
      </c>
      <c r="Q3916" s="91" t="str">
        <f>IFERROR(IF(E3916="","",IF(O3916&lt;&gt;"",MAX(O$64:O3916)*10+1,IF(AND($F3915/INDEX($F$64:$F3916,MATCH(MAX(Q$64:Q3915),Q$64:Q3915,0)-1)&gt;(1+$O$2),MAX(O$64:O3916)&gt;MAX(P$64:P3915)),MAX(Q$64:Q3915)+1,""))),"")</f>
        <v/>
      </c>
    </row>
    <row r="3917" spans="1:17" x14ac:dyDescent="0.2">
      <c r="A3917" s="13">
        <f>HLOOKUP($E$2,历史数据!$V$3:$AE$5000,ROW(A3915),)</f>
        <v>0</v>
      </c>
      <c r="B3917" s="41">
        <v>42346</v>
      </c>
      <c r="C3917" s="100" t="str">
        <f>IFERROR(IF(A3917&lt;&gt;0,MAX($C$4:C3916)+1,""),"")</f>
        <v/>
      </c>
      <c r="D3917" s="100"/>
      <c r="E3917" s="99" t="str">
        <f t="shared" si="341"/>
        <v/>
      </c>
      <c r="F3917" s="101" t="str">
        <f>IFERROR(VLOOKUP(E3917,历史数据!AH:AJ,3,),"")</f>
        <v/>
      </c>
      <c r="G3917" s="101" t="str">
        <f t="shared" si="337"/>
        <v/>
      </c>
      <c r="H3917" s="105" t="str">
        <f t="shared" si="338"/>
        <v/>
      </c>
      <c r="I3917" s="101" t="str">
        <f>IFERROR(VLOOKUP(E3917,历史数据!AH:AJ,2,),"")</f>
        <v/>
      </c>
      <c r="J3917" s="104">
        <f t="shared" si="339"/>
        <v>0</v>
      </c>
      <c r="K3917" s="104" t="str">
        <f>IFERROR(IF(AND(J3916=$H$2*1,MAX(K$64:K3916)=MAX(L$64:L3916)),MAX(K$64:K3916)+1,""),"")</f>
        <v/>
      </c>
      <c r="L3917" s="104" t="str">
        <f>IFERROR(IF(AND($F3916/INDEX($F$64:$F3917,MATCH(MAX(M$64:M3917),M$64:M3917,0)-1)&lt;(1-$P$2),MAX(K$64:K3917)&gt;MAX(L$64:L3916)),MAX(K$64:K3917),""),"")</f>
        <v/>
      </c>
      <c r="M3917" s="104" t="str">
        <f>IFERROR(IF(E3917="","",IF(K3917&lt;&gt;"",MAX(M$64:M3916)+1,IF(AND($F3916/INDEX($F$64:$F3917,MATCH(MAX(M$64:M3916),M$64:M3916,0)-1)&gt;(1+$O$2),MAX(K$64:K3917)&gt;MAX(L$64:L3916)),MAX(M$64:M3916)+1,""))),"")</f>
        <v/>
      </c>
      <c r="N3917" s="91">
        <f t="shared" si="340"/>
        <v>0</v>
      </c>
      <c r="O3917" s="91" t="str">
        <f>IFERROR(IF(AND(N3916=$H$2*1,MAX(O$64:O3916)=MAX(P$64:P3916)),MAX(O$64:O3916)+1,""),"")</f>
        <v/>
      </c>
      <c r="P3917" s="91" t="str">
        <f>IFERROR(IF(MOD(MAX(Q$64:Q3917),10*MAX(O$64:O3917))&lt;=2,IF(AND(F3916/INDEX($F$64:$F3917,MATCH(MAX(O$64:O3917),O$64:O3917,0)-1)&lt;(1-$P$2),MAX(O$64:O3917)&gt;MAX(P$64:P3916)),MAX(O$64:O3917),""),IF(AND($F3916/INDEX($F$64:$F3917,MATCH(MAX(Q$64:Q3917),Q$64:Q3917,0)-1)&lt;(1-$P$2),MAX(O$64:O3917)&gt;MAX(P$64:P3916)),MAX(O$64:O3917),"")),"")</f>
        <v/>
      </c>
      <c r="Q3917" s="91" t="str">
        <f>IFERROR(IF(E3917="","",IF(O3917&lt;&gt;"",MAX(O$64:O3917)*10+1,IF(AND($F3916/INDEX($F$64:$F3917,MATCH(MAX(Q$64:Q3916),Q$64:Q3916,0)-1)&gt;(1+$O$2),MAX(O$64:O3917)&gt;MAX(P$64:P3916)),MAX(Q$64:Q3916)+1,""))),"")</f>
        <v/>
      </c>
    </row>
    <row r="3918" spans="1:17" x14ac:dyDescent="0.2">
      <c r="A3918" s="13">
        <f>HLOOKUP($E$2,历史数据!$V$3:$AE$5000,ROW(A3916),)</f>
        <v>0</v>
      </c>
      <c r="B3918" s="41">
        <v>42347</v>
      </c>
      <c r="C3918" s="100" t="str">
        <f>IFERROR(IF(A3918&lt;&gt;0,MAX($C$4:C3917)+1,""),"")</f>
        <v/>
      </c>
      <c r="D3918" s="100"/>
      <c r="E3918" s="99" t="str">
        <f t="shared" si="341"/>
        <v/>
      </c>
      <c r="F3918" s="101" t="str">
        <f>IFERROR(VLOOKUP(E3918,历史数据!AH:AJ,3,),"")</f>
        <v/>
      </c>
      <c r="G3918" s="101" t="str">
        <f t="shared" si="337"/>
        <v/>
      </c>
      <c r="H3918" s="105" t="str">
        <f t="shared" si="338"/>
        <v/>
      </c>
      <c r="I3918" s="101" t="str">
        <f>IFERROR(VLOOKUP(E3918,历史数据!AH:AJ,2,),"")</f>
        <v/>
      </c>
      <c r="J3918" s="104">
        <f t="shared" si="339"/>
        <v>0</v>
      </c>
      <c r="K3918" s="104" t="str">
        <f>IFERROR(IF(AND(J3917=$H$2*1,MAX(K$64:K3917)=MAX(L$64:L3917)),MAX(K$64:K3917)+1,""),"")</f>
        <v/>
      </c>
      <c r="L3918" s="104" t="str">
        <f>IFERROR(IF(AND($F3917/INDEX($F$64:$F3918,MATCH(MAX(M$64:M3918),M$64:M3918,0)-1)&lt;(1-$P$2),MAX(K$64:K3918)&gt;MAX(L$64:L3917)),MAX(K$64:K3918),""),"")</f>
        <v/>
      </c>
      <c r="M3918" s="104" t="str">
        <f>IFERROR(IF(E3918="","",IF(K3918&lt;&gt;"",MAX(M$64:M3917)+1,IF(AND($F3917/INDEX($F$64:$F3918,MATCH(MAX(M$64:M3917),M$64:M3917,0)-1)&gt;(1+$O$2),MAX(K$64:K3918)&gt;MAX(L$64:L3917)),MAX(M$64:M3917)+1,""))),"")</f>
        <v/>
      </c>
      <c r="N3918" s="91">
        <f t="shared" si="340"/>
        <v>0</v>
      </c>
      <c r="O3918" s="91" t="str">
        <f>IFERROR(IF(AND(N3917=$H$2*1,MAX(O$64:O3917)=MAX(P$64:P3917)),MAX(O$64:O3917)+1,""),"")</f>
        <v/>
      </c>
      <c r="P3918" s="91" t="str">
        <f>IFERROR(IF(MOD(MAX(Q$64:Q3918),10*MAX(O$64:O3918))&lt;=2,IF(AND(F3917/INDEX($F$64:$F3918,MATCH(MAX(O$64:O3918),O$64:O3918,0)-1)&lt;(1-$P$2),MAX(O$64:O3918)&gt;MAX(P$64:P3917)),MAX(O$64:O3918),""),IF(AND($F3917/INDEX($F$64:$F3918,MATCH(MAX(Q$64:Q3918),Q$64:Q3918,0)-1)&lt;(1-$P$2),MAX(O$64:O3918)&gt;MAX(P$64:P3917)),MAX(O$64:O3918),"")),"")</f>
        <v/>
      </c>
      <c r="Q3918" s="91" t="str">
        <f>IFERROR(IF(E3918="","",IF(O3918&lt;&gt;"",MAX(O$64:O3918)*10+1,IF(AND($F3917/INDEX($F$64:$F3918,MATCH(MAX(Q$64:Q3917),Q$64:Q3917,0)-1)&gt;(1+$O$2),MAX(O$64:O3918)&gt;MAX(P$64:P3917)),MAX(Q$64:Q3917)+1,""))),"")</f>
        <v/>
      </c>
    </row>
    <row r="3919" spans="1:17" x14ac:dyDescent="0.2">
      <c r="A3919" s="13">
        <f>HLOOKUP($E$2,历史数据!$V$3:$AE$5000,ROW(A3917),)</f>
        <v>0</v>
      </c>
      <c r="B3919" s="41">
        <v>42348</v>
      </c>
      <c r="C3919" s="100" t="str">
        <f>IFERROR(IF(A3919&lt;&gt;0,MAX($C$4:C3918)+1,""),"")</f>
        <v/>
      </c>
      <c r="D3919" s="100"/>
      <c r="E3919" s="99" t="str">
        <f t="shared" si="341"/>
        <v/>
      </c>
      <c r="F3919" s="101" t="str">
        <f>IFERROR(VLOOKUP(E3919,历史数据!AH:AJ,3,),"")</f>
        <v/>
      </c>
      <c r="G3919" s="101" t="str">
        <f t="shared" si="337"/>
        <v/>
      </c>
      <c r="H3919" s="105" t="str">
        <f t="shared" si="338"/>
        <v/>
      </c>
      <c r="I3919" s="101" t="str">
        <f>IFERROR(VLOOKUP(E3919,历史数据!AH:AJ,2,),"")</f>
        <v/>
      </c>
      <c r="J3919" s="104">
        <f t="shared" si="339"/>
        <v>0</v>
      </c>
      <c r="K3919" s="104" t="str">
        <f>IFERROR(IF(AND(J3918=$H$2*1,MAX(K$64:K3918)=MAX(L$64:L3918)),MAX(K$64:K3918)+1,""),"")</f>
        <v/>
      </c>
      <c r="L3919" s="104" t="str">
        <f>IFERROR(IF(AND($F3918/INDEX($F$64:$F3919,MATCH(MAX(M$64:M3919),M$64:M3919,0)-1)&lt;(1-$P$2),MAX(K$64:K3919)&gt;MAX(L$64:L3918)),MAX(K$64:K3919),""),"")</f>
        <v/>
      </c>
      <c r="M3919" s="104" t="str">
        <f>IFERROR(IF(E3919="","",IF(K3919&lt;&gt;"",MAX(M$64:M3918)+1,IF(AND($F3918/INDEX($F$64:$F3919,MATCH(MAX(M$64:M3918),M$64:M3918,0)-1)&gt;(1+$O$2),MAX(K$64:K3919)&gt;MAX(L$64:L3918)),MAX(M$64:M3918)+1,""))),"")</f>
        <v/>
      </c>
      <c r="N3919" s="91">
        <f t="shared" si="340"/>
        <v>0</v>
      </c>
      <c r="O3919" s="91" t="str">
        <f>IFERROR(IF(AND(N3918=$H$2*1,MAX(O$64:O3918)=MAX(P$64:P3918)),MAX(O$64:O3918)+1,""),"")</f>
        <v/>
      </c>
      <c r="P3919" s="91" t="str">
        <f>IFERROR(IF(MOD(MAX(Q$64:Q3919),10*MAX(O$64:O3919))&lt;=2,IF(AND(F3918/INDEX($F$64:$F3919,MATCH(MAX(O$64:O3919),O$64:O3919,0)-1)&lt;(1-$P$2),MAX(O$64:O3919)&gt;MAX(P$64:P3918)),MAX(O$64:O3919),""),IF(AND($F3918/INDEX($F$64:$F3919,MATCH(MAX(Q$64:Q3919),Q$64:Q3919,0)-1)&lt;(1-$P$2),MAX(O$64:O3919)&gt;MAX(P$64:P3918)),MAX(O$64:O3919),"")),"")</f>
        <v/>
      </c>
      <c r="Q3919" s="91" t="str">
        <f>IFERROR(IF(E3919="","",IF(O3919&lt;&gt;"",MAX(O$64:O3919)*10+1,IF(AND($F3918/INDEX($F$64:$F3919,MATCH(MAX(Q$64:Q3918),Q$64:Q3918,0)-1)&gt;(1+$O$2),MAX(O$64:O3919)&gt;MAX(P$64:P3918)),MAX(Q$64:Q3918)+1,""))),"")</f>
        <v/>
      </c>
    </row>
    <row r="3920" spans="1:17" x14ac:dyDescent="0.2">
      <c r="A3920" s="13">
        <f>HLOOKUP($E$2,历史数据!$V$3:$AE$5000,ROW(A3918),)</f>
        <v>0</v>
      </c>
      <c r="B3920" s="41">
        <v>42349</v>
      </c>
      <c r="C3920" s="100" t="str">
        <f>IFERROR(IF(A3920&lt;&gt;0,MAX($C$4:C3919)+1,""),"")</f>
        <v/>
      </c>
      <c r="D3920" s="100"/>
      <c r="E3920" s="99" t="str">
        <f t="shared" si="341"/>
        <v/>
      </c>
      <c r="F3920" s="101" t="str">
        <f>IFERROR(VLOOKUP(E3920,历史数据!AH:AJ,3,),"")</f>
        <v/>
      </c>
      <c r="G3920" s="101" t="str">
        <f t="shared" si="337"/>
        <v/>
      </c>
      <c r="H3920" s="105" t="str">
        <f t="shared" si="338"/>
        <v/>
      </c>
      <c r="I3920" s="101" t="str">
        <f>IFERROR(VLOOKUP(E3920,历史数据!AH:AJ,2,),"")</f>
        <v/>
      </c>
      <c r="J3920" s="104">
        <f t="shared" si="339"/>
        <v>0</v>
      </c>
      <c r="K3920" s="104" t="str">
        <f>IFERROR(IF(AND(J3919=$H$2*1,MAX(K$64:K3919)=MAX(L$64:L3919)),MAX(K$64:K3919)+1,""),"")</f>
        <v/>
      </c>
      <c r="L3920" s="104" t="str">
        <f>IFERROR(IF(AND($F3919/INDEX($F$64:$F3920,MATCH(MAX(M$64:M3920),M$64:M3920,0)-1)&lt;(1-$P$2),MAX(K$64:K3920)&gt;MAX(L$64:L3919)),MAX(K$64:K3920),""),"")</f>
        <v/>
      </c>
      <c r="M3920" s="104" t="str">
        <f>IFERROR(IF(E3920="","",IF(K3920&lt;&gt;"",MAX(M$64:M3919)+1,IF(AND($F3919/INDEX($F$64:$F3920,MATCH(MAX(M$64:M3919),M$64:M3919,0)-1)&gt;(1+$O$2),MAX(K$64:K3920)&gt;MAX(L$64:L3919)),MAX(M$64:M3919)+1,""))),"")</f>
        <v/>
      </c>
      <c r="N3920" s="91">
        <f t="shared" si="340"/>
        <v>0</v>
      </c>
      <c r="O3920" s="91" t="str">
        <f>IFERROR(IF(AND(N3919=$H$2*1,MAX(O$64:O3919)=MAX(P$64:P3919)),MAX(O$64:O3919)+1,""),"")</f>
        <v/>
      </c>
      <c r="P3920" s="91" t="str">
        <f>IFERROR(IF(MOD(MAX(Q$64:Q3920),10*MAX(O$64:O3920))&lt;=2,IF(AND(F3919/INDEX($F$64:$F3920,MATCH(MAX(O$64:O3920),O$64:O3920,0)-1)&lt;(1-$P$2),MAX(O$64:O3920)&gt;MAX(P$64:P3919)),MAX(O$64:O3920),""),IF(AND($F3919/INDEX($F$64:$F3920,MATCH(MAX(Q$64:Q3920),Q$64:Q3920,0)-1)&lt;(1-$P$2),MAX(O$64:O3920)&gt;MAX(P$64:P3919)),MAX(O$64:O3920),"")),"")</f>
        <v/>
      </c>
      <c r="Q3920" s="91" t="str">
        <f>IFERROR(IF(E3920="","",IF(O3920&lt;&gt;"",MAX(O$64:O3920)*10+1,IF(AND($F3919/INDEX($F$64:$F3920,MATCH(MAX(Q$64:Q3919),Q$64:Q3919,0)-1)&gt;(1+$O$2),MAX(O$64:O3920)&gt;MAX(P$64:P3919)),MAX(Q$64:Q3919)+1,""))),"")</f>
        <v/>
      </c>
    </row>
    <row r="3921" spans="1:17" x14ac:dyDescent="0.2">
      <c r="A3921" s="13">
        <f>HLOOKUP($E$2,历史数据!$V$3:$AE$5000,ROW(A3919),)</f>
        <v>0</v>
      </c>
      <c r="B3921" s="41">
        <v>42352</v>
      </c>
      <c r="C3921" s="100" t="str">
        <f>IFERROR(IF(A3921&lt;&gt;0,MAX($C$4:C3920)+1,""),"")</f>
        <v/>
      </c>
      <c r="D3921" s="100"/>
      <c r="E3921" s="99" t="str">
        <f t="shared" si="341"/>
        <v/>
      </c>
      <c r="F3921" s="101" t="str">
        <f>IFERROR(VLOOKUP(E3921,历史数据!AH:AJ,3,),"")</f>
        <v/>
      </c>
      <c r="G3921" s="101" t="str">
        <f t="shared" si="337"/>
        <v/>
      </c>
      <c r="H3921" s="105" t="str">
        <f t="shared" si="338"/>
        <v/>
      </c>
      <c r="I3921" s="101" t="str">
        <f>IFERROR(VLOOKUP(E3921,历史数据!AH:AJ,2,),"")</f>
        <v/>
      </c>
      <c r="J3921" s="104">
        <f t="shared" si="339"/>
        <v>0</v>
      </c>
      <c r="K3921" s="104" t="str">
        <f>IFERROR(IF(AND(J3920=$H$2*1,MAX(K$64:K3920)=MAX(L$64:L3920)),MAX(K$64:K3920)+1,""),"")</f>
        <v/>
      </c>
      <c r="L3921" s="104" t="str">
        <f>IFERROR(IF(AND($F3920/INDEX($F$64:$F3921,MATCH(MAX(M$64:M3921),M$64:M3921,0)-1)&lt;(1-$P$2),MAX(K$64:K3921)&gt;MAX(L$64:L3920)),MAX(K$64:K3921),""),"")</f>
        <v/>
      </c>
      <c r="M3921" s="104" t="str">
        <f>IFERROR(IF(E3921="","",IF(K3921&lt;&gt;"",MAX(M$64:M3920)+1,IF(AND($F3920/INDEX($F$64:$F3921,MATCH(MAX(M$64:M3920),M$64:M3920,0)-1)&gt;(1+$O$2),MAX(K$64:K3921)&gt;MAX(L$64:L3920)),MAX(M$64:M3920)+1,""))),"")</f>
        <v/>
      </c>
      <c r="N3921" s="91">
        <f t="shared" si="340"/>
        <v>0</v>
      </c>
      <c r="O3921" s="91" t="str">
        <f>IFERROR(IF(AND(N3920=$H$2*1,MAX(O$64:O3920)=MAX(P$64:P3920)),MAX(O$64:O3920)+1,""),"")</f>
        <v/>
      </c>
      <c r="P3921" s="91" t="str">
        <f>IFERROR(IF(MOD(MAX(Q$64:Q3921),10*MAX(O$64:O3921))&lt;=2,IF(AND(F3920/INDEX($F$64:$F3921,MATCH(MAX(O$64:O3921),O$64:O3921,0)-1)&lt;(1-$P$2),MAX(O$64:O3921)&gt;MAX(P$64:P3920)),MAX(O$64:O3921),""),IF(AND($F3920/INDEX($F$64:$F3921,MATCH(MAX(Q$64:Q3921),Q$64:Q3921,0)-1)&lt;(1-$P$2),MAX(O$64:O3921)&gt;MAX(P$64:P3920)),MAX(O$64:O3921),"")),"")</f>
        <v/>
      </c>
      <c r="Q3921" s="91" t="str">
        <f>IFERROR(IF(E3921="","",IF(O3921&lt;&gt;"",MAX(O$64:O3921)*10+1,IF(AND($F3920/INDEX($F$64:$F3921,MATCH(MAX(Q$64:Q3920),Q$64:Q3920,0)-1)&gt;(1+$O$2),MAX(O$64:O3921)&gt;MAX(P$64:P3920)),MAX(Q$64:Q3920)+1,""))),"")</f>
        <v/>
      </c>
    </row>
    <row r="3922" spans="1:17" x14ac:dyDescent="0.2">
      <c r="A3922" s="13">
        <f>HLOOKUP($E$2,历史数据!$V$3:$AE$5000,ROW(A3920),)</f>
        <v>0</v>
      </c>
      <c r="B3922" s="41">
        <v>42353</v>
      </c>
      <c r="C3922" s="100" t="str">
        <f>IFERROR(IF(A3922&lt;&gt;0,MAX($C$4:C3921)+1,""),"")</f>
        <v/>
      </c>
      <c r="D3922" s="100"/>
      <c r="E3922" s="99" t="str">
        <f t="shared" si="341"/>
        <v/>
      </c>
      <c r="F3922" s="101" t="str">
        <f>IFERROR(VLOOKUP(E3922,历史数据!AH:AJ,3,),"")</f>
        <v/>
      </c>
      <c r="G3922" s="101" t="str">
        <f t="shared" si="337"/>
        <v/>
      </c>
      <c r="H3922" s="105" t="str">
        <f t="shared" si="338"/>
        <v/>
      </c>
      <c r="I3922" s="101" t="str">
        <f>IFERROR(VLOOKUP(E3922,历史数据!AH:AJ,2,),"")</f>
        <v/>
      </c>
      <c r="J3922" s="104">
        <f t="shared" si="339"/>
        <v>0</v>
      </c>
      <c r="K3922" s="104" t="str">
        <f>IFERROR(IF(AND(J3921=$H$2*1,MAX(K$64:K3921)=MAX(L$64:L3921)),MAX(K$64:K3921)+1,""),"")</f>
        <v/>
      </c>
      <c r="L3922" s="104" t="str">
        <f>IFERROR(IF(AND($F3921/INDEX($F$64:$F3922,MATCH(MAX(M$64:M3922),M$64:M3922,0)-1)&lt;(1-$P$2),MAX(K$64:K3922)&gt;MAX(L$64:L3921)),MAX(K$64:K3922),""),"")</f>
        <v/>
      </c>
      <c r="M3922" s="104" t="str">
        <f>IFERROR(IF(E3922="","",IF(K3922&lt;&gt;"",MAX(M$64:M3921)+1,IF(AND($F3921/INDEX($F$64:$F3922,MATCH(MAX(M$64:M3921),M$64:M3921,0)-1)&gt;(1+$O$2),MAX(K$64:K3922)&gt;MAX(L$64:L3921)),MAX(M$64:M3921)+1,""))),"")</f>
        <v/>
      </c>
      <c r="N3922" s="91">
        <f t="shared" si="340"/>
        <v>0</v>
      </c>
      <c r="O3922" s="91" t="str">
        <f>IFERROR(IF(AND(N3921=$H$2*1,MAX(O$64:O3921)=MAX(P$64:P3921)),MAX(O$64:O3921)+1,""),"")</f>
        <v/>
      </c>
      <c r="P3922" s="91" t="str">
        <f>IFERROR(IF(MOD(MAX(Q$64:Q3922),10*MAX(O$64:O3922))&lt;=2,IF(AND(F3921/INDEX($F$64:$F3922,MATCH(MAX(O$64:O3922),O$64:O3922,0)-1)&lt;(1-$P$2),MAX(O$64:O3922)&gt;MAX(P$64:P3921)),MAX(O$64:O3922),""),IF(AND($F3921/INDEX($F$64:$F3922,MATCH(MAX(Q$64:Q3922),Q$64:Q3922,0)-1)&lt;(1-$P$2),MAX(O$64:O3922)&gt;MAX(P$64:P3921)),MAX(O$64:O3922),"")),"")</f>
        <v/>
      </c>
      <c r="Q3922" s="91" t="str">
        <f>IFERROR(IF(E3922="","",IF(O3922&lt;&gt;"",MAX(O$64:O3922)*10+1,IF(AND($F3921/INDEX($F$64:$F3922,MATCH(MAX(Q$64:Q3921),Q$64:Q3921,0)-1)&gt;(1+$O$2),MAX(O$64:O3922)&gt;MAX(P$64:P3921)),MAX(Q$64:Q3921)+1,""))),"")</f>
        <v/>
      </c>
    </row>
    <row r="3923" spans="1:17" x14ac:dyDescent="0.2">
      <c r="A3923" s="13">
        <f>HLOOKUP($E$2,历史数据!$V$3:$AE$5000,ROW(A3921),)</f>
        <v>0</v>
      </c>
      <c r="B3923" s="41">
        <v>42354</v>
      </c>
      <c r="C3923" s="100" t="str">
        <f>IFERROR(IF(A3923&lt;&gt;0,MAX($C$4:C3922)+1,""),"")</f>
        <v/>
      </c>
      <c r="D3923" s="100"/>
      <c r="E3923" s="99" t="str">
        <f t="shared" si="341"/>
        <v/>
      </c>
      <c r="F3923" s="101" t="str">
        <f>IFERROR(VLOOKUP(E3923,历史数据!AH:AJ,3,),"")</f>
        <v/>
      </c>
      <c r="G3923" s="101" t="str">
        <f t="shared" si="337"/>
        <v/>
      </c>
      <c r="H3923" s="105" t="str">
        <f t="shared" si="338"/>
        <v/>
      </c>
      <c r="I3923" s="101" t="str">
        <f>IFERROR(VLOOKUP(E3923,历史数据!AH:AJ,2,),"")</f>
        <v/>
      </c>
      <c r="J3923" s="104">
        <f t="shared" si="339"/>
        <v>0</v>
      </c>
      <c r="K3923" s="104" t="str">
        <f>IFERROR(IF(AND(J3922=$H$2*1,MAX(K$64:K3922)=MAX(L$64:L3922)),MAX(K$64:K3922)+1,""),"")</f>
        <v/>
      </c>
      <c r="L3923" s="104" t="str">
        <f>IFERROR(IF(AND($F3922/INDEX($F$64:$F3923,MATCH(MAX(M$64:M3923),M$64:M3923,0)-1)&lt;(1-$P$2),MAX(K$64:K3923)&gt;MAX(L$64:L3922)),MAX(K$64:K3923),""),"")</f>
        <v/>
      </c>
      <c r="M3923" s="104" t="str">
        <f>IFERROR(IF(E3923="","",IF(K3923&lt;&gt;"",MAX(M$64:M3922)+1,IF(AND($F3922/INDEX($F$64:$F3923,MATCH(MAX(M$64:M3922),M$64:M3922,0)-1)&gt;(1+$O$2),MAX(K$64:K3923)&gt;MAX(L$64:L3922)),MAX(M$64:M3922)+1,""))),"")</f>
        <v/>
      </c>
      <c r="N3923" s="91">
        <f t="shared" si="340"/>
        <v>0</v>
      </c>
      <c r="O3923" s="91" t="str">
        <f>IFERROR(IF(AND(N3922=$H$2*1,MAX(O$64:O3922)=MAX(P$64:P3922)),MAX(O$64:O3922)+1,""),"")</f>
        <v/>
      </c>
      <c r="P3923" s="91" t="str">
        <f>IFERROR(IF(MOD(MAX(Q$64:Q3923),10*MAX(O$64:O3923))&lt;=2,IF(AND(F3922/INDEX($F$64:$F3923,MATCH(MAX(O$64:O3923),O$64:O3923,0)-1)&lt;(1-$P$2),MAX(O$64:O3923)&gt;MAX(P$64:P3922)),MAX(O$64:O3923),""),IF(AND($F3922/INDEX($F$64:$F3923,MATCH(MAX(Q$64:Q3923),Q$64:Q3923,0)-1)&lt;(1-$P$2),MAX(O$64:O3923)&gt;MAX(P$64:P3922)),MAX(O$64:O3923),"")),"")</f>
        <v/>
      </c>
      <c r="Q3923" s="91" t="str">
        <f>IFERROR(IF(E3923="","",IF(O3923&lt;&gt;"",MAX(O$64:O3923)*10+1,IF(AND($F3922/INDEX($F$64:$F3923,MATCH(MAX(Q$64:Q3922),Q$64:Q3922,0)-1)&gt;(1+$O$2),MAX(O$64:O3923)&gt;MAX(P$64:P3922)),MAX(Q$64:Q3922)+1,""))),"")</f>
        <v/>
      </c>
    </row>
    <row r="3924" spans="1:17" x14ac:dyDescent="0.2">
      <c r="A3924" s="13">
        <f>HLOOKUP($E$2,历史数据!$V$3:$AE$5000,ROW(A3922),)</f>
        <v>0</v>
      </c>
      <c r="B3924" s="41">
        <v>42355</v>
      </c>
      <c r="C3924" s="100" t="str">
        <f>IFERROR(IF(A3924&lt;&gt;0,MAX($C$4:C3923)+1,""),"")</f>
        <v/>
      </c>
      <c r="D3924" s="100"/>
      <c r="E3924" s="99" t="str">
        <f t="shared" si="341"/>
        <v/>
      </c>
      <c r="F3924" s="101" t="str">
        <f>IFERROR(VLOOKUP(E3924,历史数据!AH:AJ,3,),"")</f>
        <v/>
      </c>
      <c r="G3924" s="101" t="str">
        <f t="shared" si="337"/>
        <v/>
      </c>
      <c r="H3924" s="105" t="str">
        <f t="shared" si="338"/>
        <v/>
      </c>
      <c r="I3924" s="101" t="str">
        <f>IFERROR(VLOOKUP(E3924,历史数据!AH:AJ,2,),"")</f>
        <v/>
      </c>
      <c r="J3924" s="104">
        <f t="shared" si="339"/>
        <v>0</v>
      </c>
      <c r="K3924" s="104" t="str">
        <f>IFERROR(IF(AND(J3923=$H$2*1,MAX(K$64:K3923)=MAX(L$64:L3923)),MAX(K$64:K3923)+1,""),"")</f>
        <v/>
      </c>
      <c r="L3924" s="104" t="str">
        <f>IFERROR(IF(AND($F3923/INDEX($F$64:$F3924,MATCH(MAX(M$64:M3924),M$64:M3924,0)-1)&lt;(1-$P$2),MAX(K$64:K3924)&gt;MAX(L$64:L3923)),MAX(K$64:K3924),""),"")</f>
        <v/>
      </c>
      <c r="M3924" s="104" t="str">
        <f>IFERROR(IF(E3924="","",IF(K3924&lt;&gt;"",MAX(M$64:M3923)+1,IF(AND($F3923/INDEX($F$64:$F3924,MATCH(MAX(M$64:M3923),M$64:M3923,0)-1)&gt;(1+$O$2),MAX(K$64:K3924)&gt;MAX(L$64:L3923)),MAX(M$64:M3923)+1,""))),"")</f>
        <v/>
      </c>
      <c r="N3924" s="91">
        <f t="shared" si="340"/>
        <v>0</v>
      </c>
      <c r="O3924" s="91" t="str">
        <f>IFERROR(IF(AND(N3923=$H$2*1,MAX(O$64:O3923)=MAX(P$64:P3923)),MAX(O$64:O3923)+1,""),"")</f>
        <v/>
      </c>
      <c r="P3924" s="91" t="str">
        <f>IFERROR(IF(MOD(MAX(Q$64:Q3924),10*MAX(O$64:O3924))&lt;=2,IF(AND(F3923/INDEX($F$64:$F3924,MATCH(MAX(O$64:O3924),O$64:O3924,0)-1)&lt;(1-$P$2),MAX(O$64:O3924)&gt;MAX(P$64:P3923)),MAX(O$64:O3924),""),IF(AND($F3923/INDEX($F$64:$F3924,MATCH(MAX(Q$64:Q3924),Q$64:Q3924,0)-1)&lt;(1-$P$2),MAX(O$64:O3924)&gt;MAX(P$64:P3923)),MAX(O$64:O3924),"")),"")</f>
        <v/>
      </c>
      <c r="Q3924" s="91" t="str">
        <f>IFERROR(IF(E3924="","",IF(O3924&lt;&gt;"",MAX(O$64:O3924)*10+1,IF(AND($F3923/INDEX($F$64:$F3924,MATCH(MAX(Q$64:Q3923),Q$64:Q3923,0)-1)&gt;(1+$O$2),MAX(O$64:O3924)&gt;MAX(P$64:P3923)),MAX(Q$64:Q3923)+1,""))),"")</f>
        <v/>
      </c>
    </row>
    <row r="3925" spans="1:17" x14ac:dyDescent="0.2">
      <c r="A3925" s="13">
        <f>HLOOKUP($E$2,历史数据!$V$3:$AE$5000,ROW(A3923),)</f>
        <v>0</v>
      </c>
      <c r="B3925" s="41">
        <v>42356</v>
      </c>
      <c r="C3925" s="100" t="str">
        <f>IFERROR(IF(A3925&lt;&gt;0,MAX($C$4:C3924)+1,""),"")</f>
        <v/>
      </c>
      <c r="D3925" s="100"/>
      <c r="E3925" s="99" t="str">
        <f t="shared" si="341"/>
        <v/>
      </c>
      <c r="F3925" s="101" t="str">
        <f>IFERROR(VLOOKUP(E3925,历史数据!AH:AJ,3,),"")</f>
        <v/>
      </c>
      <c r="G3925" s="101" t="str">
        <f t="shared" si="337"/>
        <v/>
      </c>
      <c r="H3925" s="105" t="str">
        <f t="shared" si="338"/>
        <v/>
      </c>
      <c r="I3925" s="101" t="str">
        <f>IFERROR(VLOOKUP(E3925,历史数据!AH:AJ,2,),"")</f>
        <v/>
      </c>
      <c r="J3925" s="104">
        <f t="shared" si="339"/>
        <v>0</v>
      </c>
      <c r="K3925" s="104" t="str">
        <f>IFERROR(IF(AND(J3924=$H$2*1,MAX(K$64:K3924)=MAX(L$64:L3924)),MAX(K$64:K3924)+1,""),"")</f>
        <v/>
      </c>
      <c r="L3925" s="104" t="str">
        <f>IFERROR(IF(AND($F3924/INDEX($F$64:$F3925,MATCH(MAX(M$64:M3925),M$64:M3925,0)-1)&lt;(1-$P$2),MAX(K$64:K3925)&gt;MAX(L$64:L3924)),MAX(K$64:K3925),""),"")</f>
        <v/>
      </c>
      <c r="M3925" s="104" t="str">
        <f>IFERROR(IF(E3925="","",IF(K3925&lt;&gt;"",MAX(M$64:M3924)+1,IF(AND($F3924/INDEX($F$64:$F3925,MATCH(MAX(M$64:M3924),M$64:M3924,0)-1)&gt;(1+$O$2),MAX(K$64:K3925)&gt;MAX(L$64:L3924)),MAX(M$64:M3924)+1,""))),"")</f>
        <v/>
      </c>
      <c r="N3925" s="91">
        <f t="shared" si="340"/>
        <v>0</v>
      </c>
      <c r="O3925" s="91" t="str">
        <f>IFERROR(IF(AND(N3924=$H$2*1,MAX(O$64:O3924)=MAX(P$64:P3924)),MAX(O$64:O3924)+1,""),"")</f>
        <v/>
      </c>
      <c r="P3925" s="91" t="str">
        <f>IFERROR(IF(MOD(MAX(Q$64:Q3925),10*MAX(O$64:O3925))&lt;=2,IF(AND(F3924/INDEX($F$64:$F3925,MATCH(MAX(O$64:O3925),O$64:O3925,0)-1)&lt;(1-$P$2),MAX(O$64:O3925)&gt;MAX(P$64:P3924)),MAX(O$64:O3925),""),IF(AND($F3924/INDEX($F$64:$F3925,MATCH(MAX(Q$64:Q3925),Q$64:Q3925,0)-1)&lt;(1-$P$2),MAX(O$64:O3925)&gt;MAX(P$64:P3924)),MAX(O$64:O3925),"")),"")</f>
        <v/>
      </c>
      <c r="Q3925" s="91" t="str">
        <f>IFERROR(IF(E3925="","",IF(O3925&lt;&gt;"",MAX(O$64:O3925)*10+1,IF(AND($F3924/INDEX($F$64:$F3925,MATCH(MAX(Q$64:Q3924),Q$64:Q3924,0)-1)&gt;(1+$O$2),MAX(O$64:O3925)&gt;MAX(P$64:P3924)),MAX(Q$64:Q3924)+1,""))),"")</f>
        <v/>
      </c>
    </row>
    <row r="3926" spans="1:17" x14ac:dyDescent="0.2">
      <c r="A3926" s="13">
        <f>HLOOKUP($E$2,历史数据!$V$3:$AE$5000,ROW(A3924),)</f>
        <v>0</v>
      </c>
      <c r="B3926" s="41">
        <v>42359</v>
      </c>
      <c r="C3926" s="100" t="str">
        <f>IFERROR(IF(A3926&lt;&gt;0,MAX($C$4:C3925)+1,""),"")</f>
        <v/>
      </c>
      <c r="D3926" s="100"/>
      <c r="E3926" s="99" t="str">
        <f t="shared" si="341"/>
        <v/>
      </c>
      <c r="F3926" s="101" t="str">
        <f>IFERROR(VLOOKUP(E3926,历史数据!AH:AJ,3,),"")</f>
        <v/>
      </c>
      <c r="G3926" s="101" t="str">
        <f t="shared" si="337"/>
        <v/>
      </c>
      <c r="H3926" s="105" t="str">
        <f t="shared" si="338"/>
        <v/>
      </c>
      <c r="I3926" s="101" t="str">
        <f>IFERROR(VLOOKUP(E3926,历史数据!AH:AJ,2,),"")</f>
        <v/>
      </c>
      <c r="J3926" s="104">
        <f t="shared" si="339"/>
        <v>0</v>
      </c>
      <c r="K3926" s="104" t="str">
        <f>IFERROR(IF(AND(J3925=$H$2*1,MAX(K$64:K3925)=MAX(L$64:L3925)),MAX(K$64:K3925)+1,""),"")</f>
        <v/>
      </c>
      <c r="L3926" s="104" t="str">
        <f>IFERROR(IF(AND($F3925/INDEX($F$64:$F3926,MATCH(MAX(M$64:M3926),M$64:M3926,0)-1)&lt;(1-$P$2),MAX(K$64:K3926)&gt;MAX(L$64:L3925)),MAX(K$64:K3926),""),"")</f>
        <v/>
      </c>
      <c r="M3926" s="104" t="str">
        <f>IFERROR(IF(E3926="","",IF(K3926&lt;&gt;"",MAX(M$64:M3925)+1,IF(AND($F3925/INDEX($F$64:$F3926,MATCH(MAX(M$64:M3925),M$64:M3925,0)-1)&gt;(1+$O$2),MAX(K$64:K3926)&gt;MAX(L$64:L3925)),MAX(M$64:M3925)+1,""))),"")</f>
        <v/>
      </c>
      <c r="N3926" s="91">
        <f t="shared" si="340"/>
        <v>0</v>
      </c>
      <c r="O3926" s="91" t="str">
        <f>IFERROR(IF(AND(N3925=$H$2*1,MAX(O$64:O3925)=MAX(P$64:P3925)),MAX(O$64:O3925)+1,""),"")</f>
        <v/>
      </c>
      <c r="P3926" s="91" t="str">
        <f>IFERROR(IF(MOD(MAX(Q$64:Q3926),10*MAX(O$64:O3926))&lt;=2,IF(AND(F3925/INDEX($F$64:$F3926,MATCH(MAX(O$64:O3926),O$64:O3926,0)-1)&lt;(1-$P$2),MAX(O$64:O3926)&gt;MAX(P$64:P3925)),MAX(O$64:O3926),""),IF(AND($F3925/INDEX($F$64:$F3926,MATCH(MAX(Q$64:Q3926),Q$64:Q3926,0)-1)&lt;(1-$P$2),MAX(O$64:O3926)&gt;MAX(P$64:P3925)),MAX(O$64:O3926),"")),"")</f>
        <v/>
      </c>
      <c r="Q3926" s="91" t="str">
        <f>IFERROR(IF(E3926="","",IF(O3926&lt;&gt;"",MAX(O$64:O3926)*10+1,IF(AND($F3925/INDEX($F$64:$F3926,MATCH(MAX(Q$64:Q3925),Q$64:Q3925,0)-1)&gt;(1+$O$2),MAX(O$64:O3926)&gt;MAX(P$64:P3925)),MAX(Q$64:Q3925)+1,""))),"")</f>
        <v/>
      </c>
    </row>
    <row r="3927" spans="1:17" x14ac:dyDescent="0.2">
      <c r="A3927" s="13">
        <f>HLOOKUP($E$2,历史数据!$V$3:$AE$5000,ROW(A3925),)</f>
        <v>0</v>
      </c>
      <c r="B3927" s="41">
        <v>42360</v>
      </c>
      <c r="C3927" s="100" t="str">
        <f>IFERROR(IF(A3927&lt;&gt;0,MAX($C$4:C3926)+1,""),"")</f>
        <v/>
      </c>
      <c r="D3927" s="100"/>
      <c r="E3927" s="99" t="str">
        <f t="shared" si="341"/>
        <v/>
      </c>
      <c r="F3927" s="101" t="str">
        <f>IFERROR(VLOOKUP(E3927,历史数据!AH:AJ,3,),"")</f>
        <v/>
      </c>
      <c r="G3927" s="101" t="str">
        <f t="shared" si="337"/>
        <v/>
      </c>
      <c r="H3927" s="105" t="str">
        <f t="shared" si="338"/>
        <v/>
      </c>
      <c r="I3927" s="101" t="str">
        <f>IFERROR(VLOOKUP(E3927,历史数据!AH:AJ,2,),"")</f>
        <v/>
      </c>
      <c r="J3927" s="104">
        <f t="shared" si="339"/>
        <v>0</v>
      </c>
      <c r="K3927" s="104" t="str">
        <f>IFERROR(IF(AND(J3926=$H$2*1,MAX(K$64:K3926)=MAX(L$64:L3926)),MAX(K$64:K3926)+1,""),"")</f>
        <v/>
      </c>
      <c r="L3927" s="104" t="str">
        <f>IFERROR(IF(AND($F3926/INDEX($F$64:$F3927,MATCH(MAX(M$64:M3927),M$64:M3927,0)-1)&lt;(1-$P$2),MAX(K$64:K3927)&gt;MAX(L$64:L3926)),MAX(K$64:K3927),""),"")</f>
        <v/>
      </c>
      <c r="M3927" s="104" t="str">
        <f>IFERROR(IF(E3927="","",IF(K3927&lt;&gt;"",MAX(M$64:M3926)+1,IF(AND($F3926/INDEX($F$64:$F3927,MATCH(MAX(M$64:M3926),M$64:M3926,0)-1)&gt;(1+$O$2),MAX(K$64:K3927)&gt;MAX(L$64:L3926)),MAX(M$64:M3926)+1,""))),"")</f>
        <v/>
      </c>
      <c r="N3927" s="91">
        <f t="shared" si="340"/>
        <v>0</v>
      </c>
      <c r="O3927" s="91" t="str">
        <f>IFERROR(IF(AND(N3926=$H$2*1,MAX(O$64:O3926)=MAX(P$64:P3926)),MAX(O$64:O3926)+1,""),"")</f>
        <v/>
      </c>
      <c r="P3927" s="91" t="str">
        <f>IFERROR(IF(MOD(MAX(Q$64:Q3927),10*MAX(O$64:O3927))&lt;=2,IF(AND(F3926/INDEX($F$64:$F3927,MATCH(MAX(O$64:O3927),O$64:O3927,0)-1)&lt;(1-$P$2),MAX(O$64:O3927)&gt;MAX(P$64:P3926)),MAX(O$64:O3927),""),IF(AND($F3926/INDEX($F$64:$F3927,MATCH(MAX(Q$64:Q3927),Q$64:Q3927,0)-1)&lt;(1-$P$2),MAX(O$64:O3927)&gt;MAX(P$64:P3926)),MAX(O$64:O3927),"")),"")</f>
        <v/>
      </c>
      <c r="Q3927" s="91" t="str">
        <f>IFERROR(IF(E3927="","",IF(O3927&lt;&gt;"",MAX(O$64:O3927)*10+1,IF(AND($F3926/INDEX($F$64:$F3927,MATCH(MAX(Q$64:Q3926),Q$64:Q3926,0)-1)&gt;(1+$O$2),MAX(O$64:O3927)&gt;MAX(P$64:P3926)),MAX(Q$64:Q3926)+1,""))),"")</f>
        <v/>
      </c>
    </row>
    <row r="3928" spans="1:17" x14ac:dyDescent="0.2">
      <c r="A3928" s="13">
        <f>HLOOKUP($E$2,历史数据!$V$3:$AE$5000,ROW(A3926),)</f>
        <v>0</v>
      </c>
      <c r="B3928" s="41">
        <v>42361</v>
      </c>
      <c r="C3928" s="100" t="str">
        <f>IFERROR(IF(A3928&lt;&gt;0,MAX($C$4:C3927)+1,""),"")</f>
        <v/>
      </c>
      <c r="D3928" s="100"/>
      <c r="E3928" s="99" t="str">
        <f t="shared" si="341"/>
        <v/>
      </c>
      <c r="F3928" s="101" t="str">
        <f>IFERROR(VLOOKUP(E3928,历史数据!AH:AJ,3,),"")</f>
        <v/>
      </c>
      <c r="G3928" s="101" t="str">
        <f t="shared" si="337"/>
        <v/>
      </c>
      <c r="H3928" s="105" t="str">
        <f t="shared" si="338"/>
        <v/>
      </c>
      <c r="I3928" s="101" t="str">
        <f>IFERROR(VLOOKUP(E3928,历史数据!AH:AJ,2,),"")</f>
        <v/>
      </c>
      <c r="J3928" s="104">
        <f t="shared" si="339"/>
        <v>0</v>
      </c>
      <c r="K3928" s="104" t="str">
        <f>IFERROR(IF(AND(J3927=$H$2*1,MAX(K$64:K3927)=MAX(L$64:L3927)),MAX(K$64:K3927)+1,""),"")</f>
        <v/>
      </c>
      <c r="L3928" s="104" t="str">
        <f>IFERROR(IF(AND($F3927/INDEX($F$64:$F3928,MATCH(MAX(M$64:M3928),M$64:M3928,0)-1)&lt;(1-$P$2),MAX(K$64:K3928)&gt;MAX(L$64:L3927)),MAX(K$64:K3928),""),"")</f>
        <v/>
      </c>
      <c r="M3928" s="104" t="str">
        <f>IFERROR(IF(E3928="","",IF(K3928&lt;&gt;"",MAX(M$64:M3927)+1,IF(AND($F3927/INDEX($F$64:$F3928,MATCH(MAX(M$64:M3927),M$64:M3927,0)-1)&gt;(1+$O$2),MAX(K$64:K3928)&gt;MAX(L$64:L3927)),MAX(M$64:M3927)+1,""))),"")</f>
        <v/>
      </c>
      <c r="N3928" s="91">
        <f t="shared" si="340"/>
        <v>0</v>
      </c>
      <c r="O3928" s="91" t="str">
        <f>IFERROR(IF(AND(N3927=$H$2*1,MAX(O$64:O3927)=MAX(P$64:P3927)),MAX(O$64:O3927)+1,""),"")</f>
        <v/>
      </c>
      <c r="P3928" s="91" t="str">
        <f>IFERROR(IF(MOD(MAX(Q$64:Q3928),10*MAX(O$64:O3928))&lt;=2,IF(AND(F3927/INDEX($F$64:$F3928,MATCH(MAX(O$64:O3928),O$64:O3928,0)-1)&lt;(1-$P$2),MAX(O$64:O3928)&gt;MAX(P$64:P3927)),MAX(O$64:O3928),""),IF(AND($F3927/INDEX($F$64:$F3928,MATCH(MAX(Q$64:Q3928),Q$64:Q3928,0)-1)&lt;(1-$P$2),MAX(O$64:O3928)&gt;MAX(P$64:P3927)),MAX(O$64:O3928),"")),"")</f>
        <v/>
      </c>
      <c r="Q3928" s="91" t="str">
        <f>IFERROR(IF(E3928="","",IF(O3928&lt;&gt;"",MAX(O$64:O3928)*10+1,IF(AND($F3927/INDEX($F$64:$F3928,MATCH(MAX(Q$64:Q3927),Q$64:Q3927,0)-1)&gt;(1+$O$2),MAX(O$64:O3928)&gt;MAX(P$64:P3927)),MAX(Q$64:Q3927)+1,""))),"")</f>
        <v/>
      </c>
    </row>
    <row r="3929" spans="1:17" x14ac:dyDescent="0.2">
      <c r="A3929" s="13">
        <f>HLOOKUP($E$2,历史数据!$V$3:$AE$5000,ROW(A3927),)</f>
        <v>0</v>
      </c>
      <c r="B3929" s="41">
        <v>42362</v>
      </c>
      <c r="C3929" s="100" t="str">
        <f>IFERROR(IF(A3929&lt;&gt;0,MAX($C$4:C3928)+1,""),"")</f>
        <v/>
      </c>
      <c r="D3929" s="100"/>
      <c r="E3929" s="99" t="str">
        <f t="shared" si="341"/>
        <v/>
      </c>
      <c r="F3929" s="101" t="str">
        <f>IFERROR(VLOOKUP(E3929,历史数据!AH:AJ,3,),"")</f>
        <v/>
      </c>
      <c r="G3929" s="101" t="str">
        <f t="shared" si="337"/>
        <v/>
      </c>
      <c r="H3929" s="105" t="str">
        <f t="shared" si="338"/>
        <v/>
      </c>
      <c r="I3929" s="101" t="str">
        <f>IFERROR(VLOOKUP(E3929,历史数据!AH:AJ,2,),"")</f>
        <v/>
      </c>
      <c r="J3929" s="104">
        <f t="shared" si="339"/>
        <v>0</v>
      </c>
      <c r="K3929" s="104" t="str">
        <f>IFERROR(IF(AND(J3928=$H$2*1,MAX(K$64:K3928)=MAX(L$64:L3928)),MAX(K$64:K3928)+1,""),"")</f>
        <v/>
      </c>
      <c r="L3929" s="104" t="str">
        <f>IFERROR(IF(AND($F3928/INDEX($F$64:$F3929,MATCH(MAX(M$64:M3929),M$64:M3929,0)-1)&lt;(1-$P$2),MAX(K$64:K3929)&gt;MAX(L$64:L3928)),MAX(K$64:K3929),""),"")</f>
        <v/>
      </c>
      <c r="M3929" s="104" t="str">
        <f>IFERROR(IF(E3929="","",IF(K3929&lt;&gt;"",MAX(M$64:M3928)+1,IF(AND($F3928/INDEX($F$64:$F3929,MATCH(MAX(M$64:M3928),M$64:M3928,0)-1)&gt;(1+$O$2),MAX(K$64:K3929)&gt;MAX(L$64:L3928)),MAX(M$64:M3928)+1,""))),"")</f>
        <v/>
      </c>
      <c r="N3929" s="91">
        <f t="shared" si="340"/>
        <v>0</v>
      </c>
      <c r="O3929" s="91" t="str">
        <f>IFERROR(IF(AND(N3928=$H$2*1,MAX(O$64:O3928)=MAX(P$64:P3928)),MAX(O$64:O3928)+1,""),"")</f>
        <v/>
      </c>
      <c r="P3929" s="91" t="str">
        <f>IFERROR(IF(MOD(MAX(Q$64:Q3929),10*MAX(O$64:O3929))&lt;=2,IF(AND(F3928/INDEX($F$64:$F3929,MATCH(MAX(O$64:O3929),O$64:O3929,0)-1)&lt;(1-$P$2),MAX(O$64:O3929)&gt;MAX(P$64:P3928)),MAX(O$64:O3929),""),IF(AND($F3928/INDEX($F$64:$F3929,MATCH(MAX(Q$64:Q3929),Q$64:Q3929,0)-1)&lt;(1-$P$2),MAX(O$64:O3929)&gt;MAX(P$64:P3928)),MAX(O$64:O3929),"")),"")</f>
        <v/>
      </c>
      <c r="Q3929" s="91" t="str">
        <f>IFERROR(IF(E3929="","",IF(O3929&lt;&gt;"",MAX(O$64:O3929)*10+1,IF(AND($F3928/INDEX($F$64:$F3929,MATCH(MAX(Q$64:Q3928),Q$64:Q3928,0)-1)&gt;(1+$O$2),MAX(O$64:O3929)&gt;MAX(P$64:P3928)),MAX(Q$64:Q3928)+1,""))),"")</f>
        <v/>
      </c>
    </row>
    <row r="3930" spans="1:17" x14ac:dyDescent="0.2">
      <c r="A3930" s="13">
        <f>HLOOKUP($E$2,历史数据!$V$3:$AE$5000,ROW(A3928),)</f>
        <v>0</v>
      </c>
      <c r="B3930" s="41">
        <v>42363</v>
      </c>
      <c r="C3930" s="100" t="str">
        <f>IFERROR(IF(A3930&lt;&gt;0,MAX($C$4:C3929)+1,""),"")</f>
        <v/>
      </c>
      <c r="D3930" s="100"/>
      <c r="E3930" s="99" t="str">
        <f t="shared" si="341"/>
        <v/>
      </c>
      <c r="F3930" s="101" t="str">
        <f>IFERROR(VLOOKUP(E3930,历史数据!AH:AJ,3,),"")</f>
        <v/>
      </c>
      <c r="G3930" s="101" t="str">
        <f t="shared" si="337"/>
        <v/>
      </c>
      <c r="H3930" s="105" t="str">
        <f t="shared" si="338"/>
        <v/>
      </c>
      <c r="I3930" s="101" t="str">
        <f>IFERROR(VLOOKUP(E3930,历史数据!AH:AJ,2,),"")</f>
        <v/>
      </c>
      <c r="J3930" s="104">
        <f t="shared" si="339"/>
        <v>0</v>
      </c>
      <c r="K3930" s="104" t="str">
        <f>IFERROR(IF(AND(J3929=$H$2*1,MAX(K$64:K3929)=MAX(L$64:L3929)),MAX(K$64:K3929)+1,""),"")</f>
        <v/>
      </c>
      <c r="L3930" s="104" t="str">
        <f>IFERROR(IF(AND($F3929/INDEX($F$64:$F3930,MATCH(MAX(M$64:M3930),M$64:M3930,0)-1)&lt;(1-$P$2),MAX(K$64:K3930)&gt;MAX(L$64:L3929)),MAX(K$64:K3930),""),"")</f>
        <v/>
      </c>
      <c r="M3930" s="104" t="str">
        <f>IFERROR(IF(E3930="","",IF(K3930&lt;&gt;"",MAX(M$64:M3929)+1,IF(AND($F3929/INDEX($F$64:$F3930,MATCH(MAX(M$64:M3929),M$64:M3929,0)-1)&gt;(1+$O$2),MAX(K$64:K3930)&gt;MAX(L$64:L3929)),MAX(M$64:M3929)+1,""))),"")</f>
        <v/>
      </c>
      <c r="N3930" s="91">
        <f t="shared" si="340"/>
        <v>0</v>
      </c>
      <c r="O3930" s="91" t="str">
        <f>IFERROR(IF(AND(N3929=$H$2*1,MAX(O$64:O3929)=MAX(P$64:P3929)),MAX(O$64:O3929)+1,""),"")</f>
        <v/>
      </c>
      <c r="P3930" s="91" t="str">
        <f>IFERROR(IF(MOD(MAX(Q$64:Q3930),10*MAX(O$64:O3930))&lt;=2,IF(AND(F3929/INDEX($F$64:$F3930,MATCH(MAX(O$64:O3930),O$64:O3930,0)-1)&lt;(1-$P$2),MAX(O$64:O3930)&gt;MAX(P$64:P3929)),MAX(O$64:O3930),""),IF(AND($F3929/INDEX($F$64:$F3930,MATCH(MAX(Q$64:Q3930),Q$64:Q3930,0)-1)&lt;(1-$P$2),MAX(O$64:O3930)&gt;MAX(P$64:P3929)),MAX(O$64:O3930),"")),"")</f>
        <v/>
      </c>
      <c r="Q3930" s="91" t="str">
        <f>IFERROR(IF(E3930="","",IF(O3930&lt;&gt;"",MAX(O$64:O3930)*10+1,IF(AND($F3929/INDEX($F$64:$F3930,MATCH(MAX(Q$64:Q3929),Q$64:Q3929,0)-1)&gt;(1+$O$2),MAX(O$64:O3930)&gt;MAX(P$64:P3929)),MAX(Q$64:Q3929)+1,""))),"")</f>
        <v/>
      </c>
    </row>
    <row r="3931" spans="1:17" x14ac:dyDescent="0.2">
      <c r="A3931" s="13">
        <f>HLOOKUP($E$2,历史数据!$V$3:$AE$5000,ROW(A3929),)</f>
        <v>0</v>
      </c>
      <c r="B3931" s="41">
        <v>42366</v>
      </c>
      <c r="C3931" s="100" t="str">
        <f>IFERROR(IF(A3931&lt;&gt;0,MAX($C$4:C3930)+1,""),"")</f>
        <v/>
      </c>
      <c r="D3931" s="100"/>
      <c r="E3931" s="99" t="str">
        <f t="shared" si="341"/>
        <v/>
      </c>
      <c r="F3931" s="101" t="str">
        <f>IFERROR(VLOOKUP(E3931,历史数据!AH:AJ,3,),"")</f>
        <v/>
      </c>
      <c r="G3931" s="101" t="str">
        <f t="shared" si="337"/>
        <v/>
      </c>
      <c r="H3931" s="105" t="str">
        <f t="shared" si="338"/>
        <v/>
      </c>
      <c r="I3931" s="101" t="str">
        <f>IFERROR(VLOOKUP(E3931,历史数据!AH:AJ,2,),"")</f>
        <v/>
      </c>
      <c r="J3931" s="104">
        <f t="shared" si="339"/>
        <v>0</v>
      </c>
      <c r="K3931" s="104" t="str">
        <f>IFERROR(IF(AND(J3930=$H$2*1,MAX(K$64:K3930)=MAX(L$64:L3930)),MAX(K$64:K3930)+1,""),"")</f>
        <v/>
      </c>
      <c r="L3931" s="104" t="str">
        <f>IFERROR(IF(AND($F3930/INDEX($F$64:$F3931,MATCH(MAX(M$64:M3931),M$64:M3931,0)-1)&lt;(1-$P$2),MAX(K$64:K3931)&gt;MAX(L$64:L3930)),MAX(K$64:K3931),""),"")</f>
        <v/>
      </c>
      <c r="M3931" s="104" t="str">
        <f>IFERROR(IF(E3931="","",IF(K3931&lt;&gt;"",MAX(M$64:M3930)+1,IF(AND($F3930/INDEX($F$64:$F3931,MATCH(MAX(M$64:M3930),M$64:M3930,0)-1)&gt;(1+$O$2),MAX(K$64:K3931)&gt;MAX(L$64:L3930)),MAX(M$64:M3930)+1,""))),"")</f>
        <v/>
      </c>
      <c r="N3931" s="91">
        <f t="shared" si="340"/>
        <v>0</v>
      </c>
      <c r="O3931" s="91" t="str">
        <f>IFERROR(IF(AND(N3930=$H$2*1,MAX(O$64:O3930)=MAX(P$64:P3930)),MAX(O$64:O3930)+1,""),"")</f>
        <v/>
      </c>
      <c r="P3931" s="91" t="str">
        <f>IFERROR(IF(MOD(MAX(Q$64:Q3931),10*MAX(O$64:O3931))&lt;=2,IF(AND(F3930/INDEX($F$64:$F3931,MATCH(MAX(O$64:O3931),O$64:O3931,0)-1)&lt;(1-$P$2),MAX(O$64:O3931)&gt;MAX(P$64:P3930)),MAX(O$64:O3931),""),IF(AND($F3930/INDEX($F$64:$F3931,MATCH(MAX(Q$64:Q3931),Q$64:Q3931,0)-1)&lt;(1-$P$2),MAX(O$64:O3931)&gt;MAX(P$64:P3930)),MAX(O$64:O3931),"")),"")</f>
        <v/>
      </c>
      <c r="Q3931" s="91" t="str">
        <f>IFERROR(IF(E3931="","",IF(O3931&lt;&gt;"",MAX(O$64:O3931)*10+1,IF(AND($F3930/INDEX($F$64:$F3931,MATCH(MAX(Q$64:Q3930),Q$64:Q3930,0)-1)&gt;(1+$O$2),MAX(O$64:O3931)&gt;MAX(P$64:P3930)),MAX(Q$64:Q3930)+1,""))),"")</f>
        <v/>
      </c>
    </row>
    <row r="3932" spans="1:17" x14ac:dyDescent="0.2">
      <c r="A3932" s="13">
        <f>HLOOKUP($E$2,历史数据!$V$3:$AE$5000,ROW(A3930),)</f>
        <v>0</v>
      </c>
      <c r="B3932" s="41">
        <v>42367</v>
      </c>
      <c r="C3932" s="100" t="str">
        <f>IFERROR(IF(A3932&lt;&gt;0,MAX($C$4:C3931)+1,""),"")</f>
        <v/>
      </c>
      <c r="D3932" s="100"/>
      <c r="E3932" s="99" t="str">
        <f t="shared" si="341"/>
        <v/>
      </c>
      <c r="F3932" s="101" t="str">
        <f>IFERROR(VLOOKUP(E3932,历史数据!AH:AJ,3,),"")</f>
        <v/>
      </c>
      <c r="G3932" s="101" t="str">
        <f t="shared" si="337"/>
        <v/>
      </c>
      <c r="H3932" s="105" t="str">
        <f t="shared" si="338"/>
        <v/>
      </c>
      <c r="I3932" s="101" t="str">
        <f>IFERROR(VLOOKUP(E3932,历史数据!AH:AJ,2,),"")</f>
        <v/>
      </c>
      <c r="J3932" s="104">
        <f t="shared" si="339"/>
        <v>0</v>
      </c>
      <c r="K3932" s="104" t="str">
        <f>IFERROR(IF(AND(J3931=$H$2*1,MAX(K$64:K3931)=MAX(L$64:L3931)),MAX(K$64:K3931)+1,""),"")</f>
        <v/>
      </c>
      <c r="L3932" s="104" t="str">
        <f>IFERROR(IF(AND($F3931/INDEX($F$64:$F3932,MATCH(MAX(M$64:M3932),M$64:M3932,0)-1)&lt;(1-$P$2),MAX(K$64:K3932)&gt;MAX(L$64:L3931)),MAX(K$64:K3932),""),"")</f>
        <v/>
      </c>
      <c r="M3932" s="104" t="str">
        <f>IFERROR(IF(E3932="","",IF(K3932&lt;&gt;"",MAX(M$64:M3931)+1,IF(AND($F3931/INDEX($F$64:$F3932,MATCH(MAX(M$64:M3931),M$64:M3931,0)-1)&gt;(1+$O$2),MAX(K$64:K3932)&gt;MAX(L$64:L3931)),MAX(M$64:M3931)+1,""))),"")</f>
        <v/>
      </c>
      <c r="N3932" s="91">
        <f t="shared" si="340"/>
        <v>0</v>
      </c>
      <c r="O3932" s="91" t="str">
        <f>IFERROR(IF(AND(N3931=$H$2*1,MAX(O$64:O3931)=MAX(P$64:P3931)),MAX(O$64:O3931)+1,""),"")</f>
        <v/>
      </c>
      <c r="P3932" s="91" t="str">
        <f>IFERROR(IF(MOD(MAX(Q$64:Q3932),10*MAX(O$64:O3932))&lt;=2,IF(AND(F3931/INDEX($F$64:$F3932,MATCH(MAX(O$64:O3932),O$64:O3932,0)-1)&lt;(1-$P$2),MAX(O$64:O3932)&gt;MAX(P$64:P3931)),MAX(O$64:O3932),""),IF(AND($F3931/INDEX($F$64:$F3932,MATCH(MAX(Q$64:Q3932),Q$64:Q3932,0)-1)&lt;(1-$P$2),MAX(O$64:O3932)&gt;MAX(P$64:P3931)),MAX(O$64:O3932),"")),"")</f>
        <v/>
      </c>
      <c r="Q3932" s="91" t="str">
        <f>IFERROR(IF(E3932="","",IF(O3932&lt;&gt;"",MAX(O$64:O3932)*10+1,IF(AND($F3931/INDEX($F$64:$F3932,MATCH(MAX(Q$64:Q3931),Q$64:Q3931,0)-1)&gt;(1+$O$2),MAX(O$64:O3932)&gt;MAX(P$64:P3931)),MAX(Q$64:Q3931)+1,""))),"")</f>
        <v/>
      </c>
    </row>
    <row r="3933" spans="1:17" x14ac:dyDescent="0.2">
      <c r="A3933" s="13">
        <f>HLOOKUP($E$2,历史数据!$V$3:$AE$5000,ROW(A3931),)</f>
        <v>0</v>
      </c>
      <c r="B3933" s="41">
        <v>42368</v>
      </c>
      <c r="C3933" s="100" t="str">
        <f>IFERROR(IF(A3933&lt;&gt;0,MAX($C$4:C3932)+1,""),"")</f>
        <v/>
      </c>
      <c r="D3933" s="100"/>
      <c r="E3933" s="99" t="str">
        <f t="shared" si="341"/>
        <v/>
      </c>
      <c r="F3933" s="101" t="str">
        <f>IFERROR(VLOOKUP(E3933,历史数据!AH:AJ,3,),"")</f>
        <v/>
      </c>
      <c r="G3933" s="101" t="str">
        <f t="shared" si="337"/>
        <v/>
      </c>
      <c r="H3933" s="105" t="str">
        <f t="shared" si="338"/>
        <v/>
      </c>
      <c r="I3933" s="101" t="str">
        <f>IFERROR(VLOOKUP(E3933,历史数据!AH:AJ,2,),"")</f>
        <v/>
      </c>
      <c r="J3933" s="104">
        <f t="shared" si="339"/>
        <v>0</v>
      </c>
      <c r="K3933" s="104" t="str">
        <f>IFERROR(IF(AND(J3932=$H$2*1,MAX(K$64:K3932)=MAX(L$64:L3932)),MAX(K$64:K3932)+1,""),"")</f>
        <v/>
      </c>
      <c r="L3933" s="104" t="str">
        <f>IFERROR(IF(AND($F3932/INDEX($F$64:$F3933,MATCH(MAX(M$64:M3933),M$64:M3933,0)-1)&lt;(1-$P$2),MAX(K$64:K3933)&gt;MAX(L$64:L3932)),MAX(K$64:K3933),""),"")</f>
        <v/>
      </c>
      <c r="M3933" s="104" t="str">
        <f>IFERROR(IF(E3933="","",IF(K3933&lt;&gt;"",MAX(M$64:M3932)+1,IF(AND($F3932/INDEX($F$64:$F3933,MATCH(MAX(M$64:M3932),M$64:M3932,0)-1)&gt;(1+$O$2),MAX(K$64:K3933)&gt;MAX(L$64:L3932)),MAX(M$64:M3932)+1,""))),"")</f>
        <v/>
      </c>
      <c r="N3933" s="91">
        <f t="shared" si="340"/>
        <v>0</v>
      </c>
      <c r="O3933" s="91" t="str">
        <f>IFERROR(IF(AND(N3932=$H$2*1,MAX(O$64:O3932)=MAX(P$64:P3932)),MAX(O$64:O3932)+1,""),"")</f>
        <v/>
      </c>
      <c r="P3933" s="91" t="str">
        <f>IFERROR(IF(MOD(MAX(Q$64:Q3933),10*MAX(O$64:O3933))&lt;=2,IF(AND(F3932/INDEX($F$64:$F3933,MATCH(MAX(O$64:O3933),O$64:O3933,0)-1)&lt;(1-$P$2),MAX(O$64:O3933)&gt;MAX(P$64:P3932)),MAX(O$64:O3933),""),IF(AND($F3932/INDEX($F$64:$F3933,MATCH(MAX(Q$64:Q3933),Q$64:Q3933,0)-1)&lt;(1-$P$2),MAX(O$64:O3933)&gt;MAX(P$64:P3932)),MAX(O$64:O3933),"")),"")</f>
        <v/>
      </c>
      <c r="Q3933" s="91" t="str">
        <f>IFERROR(IF(E3933="","",IF(O3933&lt;&gt;"",MAX(O$64:O3933)*10+1,IF(AND($F3932/INDEX($F$64:$F3933,MATCH(MAX(Q$64:Q3932),Q$64:Q3932,0)-1)&gt;(1+$O$2),MAX(O$64:O3933)&gt;MAX(P$64:P3932)),MAX(Q$64:Q3932)+1,""))),"")</f>
        <v/>
      </c>
    </row>
    <row r="3934" spans="1:17" x14ac:dyDescent="0.2">
      <c r="A3934" s="13">
        <f>HLOOKUP($E$2,历史数据!$V$3:$AE$5000,ROW(A3932),)</f>
        <v>0</v>
      </c>
      <c r="B3934" s="41">
        <v>42369</v>
      </c>
      <c r="C3934" s="100" t="str">
        <f>IFERROR(IF(A3934&lt;&gt;0,MAX($C$4:C3933)+1,""),"")</f>
        <v/>
      </c>
      <c r="D3934" s="100"/>
      <c r="E3934" s="99" t="str">
        <f t="shared" si="341"/>
        <v/>
      </c>
      <c r="F3934" s="101" t="str">
        <f>IFERROR(VLOOKUP(E3934,历史数据!AH:AJ,3,),"")</f>
        <v/>
      </c>
      <c r="G3934" s="101" t="str">
        <f t="shared" si="337"/>
        <v/>
      </c>
      <c r="H3934" s="105" t="str">
        <f t="shared" si="338"/>
        <v/>
      </c>
      <c r="I3934" s="101" t="str">
        <f>IFERROR(VLOOKUP(E3934,历史数据!AH:AJ,2,),"")</f>
        <v/>
      </c>
      <c r="J3934" s="104">
        <f t="shared" si="339"/>
        <v>0</v>
      </c>
      <c r="K3934" s="104" t="str">
        <f>IFERROR(IF(AND(J3933=$H$2*1,MAX(K$64:K3933)=MAX(L$64:L3933)),MAX(K$64:K3933)+1,""),"")</f>
        <v/>
      </c>
      <c r="L3934" s="104" t="str">
        <f>IFERROR(IF(AND($F3933/INDEX($F$64:$F3934,MATCH(MAX(M$64:M3934),M$64:M3934,0)-1)&lt;(1-$P$2),MAX(K$64:K3934)&gt;MAX(L$64:L3933)),MAX(K$64:K3934),""),"")</f>
        <v/>
      </c>
      <c r="M3934" s="104" t="str">
        <f>IFERROR(IF(E3934="","",IF(K3934&lt;&gt;"",MAX(M$64:M3933)+1,IF(AND($F3933/INDEX($F$64:$F3934,MATCH(MAX(M$64:M3933),M$64:M3933,0)-1)&gt;(1+$O$2),MAX(K$64:K3934)&gt;MAX(L$64:L3933)),MAX(M$64:M3933)+1,""))),"")</f>
        <v/>
      </c>
      <c r="N3934" s="91">
        <f t="shared" si="340"/>
        <v>0</v>
      </c>
      <c r="O3934" s="91" t="str">
        <f>IFERROR(IF(AND(N3933=$H$2*1,MAX(O$64:O3933)=MAX(P$64:P3933)),MAX(O$64:O3933)+1,""),"")</f>
        <v/>
      </c>
      <c r="P3934" s="91" t="str">
        <f>IFERROR(IF(MOD(MAX(Q$64:Q3934),10*MAX(O$64:O3934))&lt;=2,IF(AND(F3933/INDEX($F$64:$F3934,MATCH(MAX(O$64:O3934),O$64:O3934,0)-1)&lt;(1-$P$2),MAX(O$64:O3934)&gt;MAX(P$64:P3933)),MAX(O$64:O3934),""),IF(AND($F3933/INDEX($F$64:$F3934,MATCH(MAX(Q$64:Q3934),Q$64:Q3934,0)-1)&lt;(1-$P$2),MAX(O$64:O3934)&gt;MAX(P$64:P3933)),MAX(O$64:O3934),"")),"")</f>
        <v/>
      </c>
      <c r="Q3934" s="91" t="str">
        <f>IFERROR(IF(E3934="","",IF(O3934&lt;&gt;"",MAX(O$64:O3934)*10+1,IF(AND($F3933/INDEX($F$64:$F3934,MATCH(MAX(Q$64:Q3933),Q$64:Q3933,0)-1)&gt;(1+$O$2),MAX(O$64:O3934)&gt;MAX(P$64:P3933)),MAX(Q$64:Q3933)+1,""))),"")</f>
        <v/>
      </c>
    </row>
    <row r="3935" spans="1:17" x14ac:dyDescent="0.2">
      <c r="A3935" s="13">
        <f>HLOOKUP($E$2,历史数据!$V$3:$AE$5000,ROW(A3933),)</f>
        <v>0</v>
      </c>
      <c r="B3935" s="41">
        <v>42373</v>
      </c>
      <c r="C3935" s="100" t="str">
        <f>IFERROR(IF(A3935&lt;&gt;0,MAX($C$4:C3934)+1,""),"")</f>
        <v/>
      </c>
      <c r="D3935" s="100"/>
      <c r="E3935" s="99" t="str">
        <f t="shared" si="341"/>
        <v/>
      </c>
      <c r="F3935" s="101" t="str">
        <f>IFERROR(VLOOKUP(E3935,历史数据!AH:AJ,3,),"")</f>
        <v/>
      </c>
      <c r="G3935" s="101" t="str">
        <f t="shared" si="337"/>
        <v/>
      </c>
      <c r="H3935" s="105" t="str">
        <f t="shared" si="338"/>
        <v/>
      </c>
      <c r="I3935" s="101" t="str">
        <f>IFERROR(VLOOKUP(E3935,历史数据!AH:AJ,2,),"")</f>
        <v/>
      </c>
      <c r="J3935" s="104">
        <f t="shared" si="339"/>
        <v>0</v>
      </c>
      <c r="K3935" s="104" t="str">
        <f>IFERROR(IF(AND(J3934=$H$2*1,MAX(K$64:K3934)=MAX(L$64:L3934)),MAX(K$64:K3934)+1,""),"")</f>
        <v/>
      </c>
      <c r="L3935" s="104" t="str">
        <f>IFERROR(IF(AND($F3934/INDEX($F$64:$F3935,MATCH(MAX(M$64:M3935),M$64:M3935,0)-1)&lt;(1-$P$2),MAX(K$64:K3935)&gt;MAX(L$64:L3934)),MAX(K$64:K3935),""),"")</f>
        <v/>
      </c>
      <c r="M3935" s="104" t="str">
        <f>IFERROR(IF(E3935="","",IF(K3935&lt;&gt;"",MAX(M$64:M3934)+1,IF(AND($F3934/INDEX($F$64:$F3935,MATCH(MAX(M$64:M3934),M$64:M3934,0)-1)&gt;(1+$O$2),MAX(K$64:K3935)&gt;MAX(L$64:L3934)),MAX(M$64:M3934)+1,""))),"")</f>
        <v/>
      </c>
      <c r="N3935" s="91">
        <f t="shared" si="340"/>
        <v>0</v>
      </c>
      <c r="O3935" s="91" t="str">
        <f>IFERROR(IF(AND(N3934=$H$2*1,MAX(O$64:O3934)=MAX(P$64:P3934)),MAX(O$64:O3934)+1,""),"")</f>
        <v/>
      </c>
      <c r="P3935" s="91" t="str">
        <f>IFERROR(IF(MOD(MAX(Q$64:Q3935),10*MAX(O$64:O3935))&lt;=2,IF(AND(F3934/INDEX($F$64:$F3935,MATCH(MAX(O$64:O3935),O$64:O3935,0)-1)&lt;(1-$P$2),MAX(O$64:O3935)&gt;MAX(P$64:P3934)),MAX(O$64:O3935),""),IF(AND($F3934/INDEX($F$64:$F3935,MATCH(MAX(Q$64:Q3935),Q$64:Q3935,0)-1)&lt;(1-$P$2),MAX(O$64:O3935)&gt;MAX(P$64:P3934)),MAX(O$64:O3935),"")),"")</f>
        <v/>
      </c>
      <c r="Q3935" s="91" t="str">
        <f>IFERROR(IF(E3935="","",IF(O3935&lt;&gt;"",MAX(O$64:O3935)*10+1,IF(AND($F3934/INDEX($F$64:$F3935,MATCH(MAX(Q$64:Q3934),Q$64:Q3934,0)-1)&gt;(1+$O$2),MAX(O$64:O3935)&gt;MAX(P$64:P3934)),MAX(Q$64:Q3934)+1,""))),"")</f>
        <v/>
      </c>
    </row>
    <row r="3936" spans="1:17" x14ac:dyDescent="0.2">
      <c r="A3936" s="13">
        <f>HLOOKUP($E$2,历史数据!$V$3:$AE$5000,ROW(A3934),)</f>
        <v>0</v>
      </c>
      <c r="B3936" s="41">
        <v>42374</v>
      </c>
      <c r="C3936" s="100" t="str">
        <f>IFERROR(IF(A3936&lt;&gt;0,MAX($C$4:C3935)+1,""),"")</f>
        <v/>
      </c>
      <c r="D3936" s="100"/>
      <c r="E3936" s="99" t="str">
        <f t="shared" si="341"/>
        <v/>
      </c>
      <c r="F3936" s="101" t="str">
        <f>IFERROR(VLOOKUP(E3936,历史数据!AH:AJ,3,),"")</f>
        <v/>
      </c>
      <c r="G3936" s="101" t="str">
        <f t="shared" si="337"/>
        <v/>
      </c>
      <c r="H3936" s="105" t="str">
        <f t="shared" si="338"/>
        <v/>
      </c>
      <c r="I3936" s="101" t="str">
        <f>IFERROR(VLOOKUP(E3936,历史数据!AH:AJ,2,),"")</f>
        <v/>
      </c>
      <c r="J3936" s="104">
        <f t="shared" si="339"/>
        <v>0</v>
      </c>
      <c r="K3936" s="104" t="str">
        <f>IFERROR(IF(AND(J3935=$H$2*1,MAX(K$64:K3935)=MAX(L$64:L3935)),MAX(K$64:K3935)+1,""),"")</f>
        <v/>
      </c>
      <c r="L3936" s="104" t="str">
        <f>IFERROR(IF(AND($F3935/INDEX($F$64:$F3936,MATCH(MAX(M$64:M3936),M$64:M3936,0)-1)&lt;(1-$P$2),MAX(K$64:K3936)&gt;MAX(L$64:L3935)),MAX(K$64:K3936),""),"")</f>
        <v/>
      </c>
      <c r="M3936" s="104" t="str">
        <f>IFERROR(IF(E3936="","",IF(K3936&lt;&gt;"",MAX(M$64:M3935)+1,IF(AND($F3935/INDEX($F$64:$F3936,MATCH(MAX(M$64:M3935),M$64:M3935,0)-1)&gt;(1+$O$2),MAX(K$64:K3936)&gt;MAX(L$64:L3935)),MAX(M$64:M3935)+1,""))),"")</f>
        <v/>
      </c>
      <c r="N3936" s="91">
        <f t="shared" si="340"/>
        <v>0</v>
      </c>
      <c r="O3936" s="91" t="str">
        <f>IFERROR(IF(AND(N3935=$H$2*1,MAX(O$64:O3935)=MAX(P$64:P3935)),MAX(O$64:O3935)+1,""),"")</f>
        <v/>
      </c>
      <c r="P3936" s="91" t="str">
        <f>IFERROR(IF(MOD(MAX(Q$64:Q3936),10*MAX(O$64:O3936))&lt;=2,IF(AND(F3935/INDEX($F$64:$F3936,MATCH(MAX(O$64:O3936),O$64:O3936,0)-1)&lt;(1-$P$2),MAX(O$64:O3936)&gt;MAX(P$64:P3935)),MAX(O$64:O3936),""),IF(AND($F3935/INDEX($F$64:$F3936,MATCH(MAX(Q$64:Q3936),Q$64:Q3936,0)-1)&lt;(1-$P$2),MAX(O$64:O3936)&gt;MAX(P$64:P3935)),MAX(O$64:O3936),"")),"")</f>
        <v/>
      </c>
      <c r="Q3936" s="91" t="str">
        <f>IFERROR(IF(E3936="","",IF(O3936&lt;&gt;"",MAX(O$64:O3936)*10+1,IF(AND($F3935/INDEX($F$64:$F3936,MATCH(MAX(Q$64:Q3935),Q$64:Q3935,0)-1)&gt;(1+$O$2),MAX(O$64:O3936)&gt;MAX(P$64:P3935)),MAX(Q$64:Q3935)+1,""))),"")</f>
        <v/>
      </c>
    </row>
    <row r="3937" spans="1:17" x14ac:dyDescent="0.2">
      <c r="A3937" s="13">
        <f>HLOOKUP($E$2,历史数据!$V$3:$AE$5000,ROW(A3935),)</f>
        <v>0</v>
      </c>
      <c r="B3937" s="41">
        <v>42375</v>
      </c>
      <c r="C3937" s="100" t="str">
        <f>IFERROR(IF(A3937&lt;&gt;0,MAX($C$4:C3936)+1,""),"")</f>
        <v/>
      </c>
      <c r="D3937" s="100"/>
      <c r="E3937" s="99" t="str">
        <f t="shared" si="341"/>
        <v/>
      </c>
      <c r="F3937" s="101" t="str">
        <f>IFERROR(VLOOKUP(E3937,历史数据!AH:AJ,3,),"")</f>
        <v/>
      </c>
      <c r="G3937" s="101" t="str">
        <f t="shared" si="337"/>
        <v/>
      </c>
      <c r="H3937" s="105" t="str">
        <f t="shared" si="338"/>
        <v/>
      </c>
      <c r="I3937" s="101" t="str">
        <f>IFERROR(VLOOKUP(E3937,历史数据!AH:AJ,2,),"")</f>
        <v/>
      </c>
      <c r="J3937" s="104">
        <f t="shared" si="339"/>
        <v>0</v>
      </c>
      <c r="K3937" s="104" t="str">
        <f>IFERROR(IF(AND(J3936=$H$2*1,MAX(K$64:K3936)=MAX(L$64:L3936)),MAX(K$64:K3936)+1,""),"")</f>
        <v/>
      </c>
      <c r="L3937" s="104" t="str">
        <f>IFERROR(IF(AND($F3936/INDEX($F$64:$F3937,MATCH(MAX(M$64:M3937),M$64:M3937,0)-1)&lt;(1-$P$2),MAX(K$64:K3937)&gt;MAX(L$64:L3936)),MAX(K$64:K3937),""),"")</f>
        <v/>
      </c>
      <c r="M3937" s="104" t="str">
        <f>IFERROR(IF(E3937="","",IF(K3937&lt;&gt;"",MAX(M$64:M3936)+1,IF(AND($F3936/INDEX($F$64:$F3937,MATCH(MAX(M$64:M3936),M$64:M3936,0)-1)&gt;(1+$O$2),MAX(K$64:K3937)&gt;MAX(L$64:L3936)),MAX(M$64:M3936)+1,""))),"")</f>
        <v/>
      </c>
      <c r="N3937" s="91">
        <f t="shared" si="340"/>
        <v>0</v>
      </c>
      <c r="O3937" s="91" t="str">
        <f>IFERROR(IF(AND(N3936=$H$2*1,MAX(O$64:O3936)=MAX(P$64:P3936)),MAX(O$64:O3936)+1,""),"")</f>
        <v/>
      </c>
      <c r="P3937" s="91" t="str">
        <f>IFERROR(IF(MOD(MAX(Q$64:Q3937),10*MAX(O$64:O3937))&lt;=2,IF(AND(F3936/INDEX($F$64:$F3937,MATCH(MAX(O$64:O3937),O$64:O3937,0)-1)&lt;(1-$P$2),MAX(O$64:O3937)&gt;MAX(P$64:P3936)),MAX(O$64:O3937),""),IF(AND($F3936/INDEX($F$64:$F3937,MATCH(MAX(Q$64:Q3937),Q$64:Q3937,0)-1)&lt;(1-$P$2),MAX(O$64:O3937)&gt;MAX(P$64:P3936)),MAX(O$64:O3937),"")),"")</f>
        <v/>
      </c>
      <c r="Q3937" s="91" t="str">
        <f>IFERROR(IF(E3937="","",IF(O3937&lt;&gt;"",MAX(O$64:O3937)*10+1,IF(AND($F3936/INDEX($F$64:$F3937,MATCH(MAX(Q$64:Q3936),Q$64:Q3936,0)-1)&gt;(1+$O$2),MAX(O$64:O3937)&gt;MAX(P$64:P3936)),MAX(Q$64:Q3936)+1,""))),"")</f>
        <v/>
      </c>
    </row>
    <row r="3938" spans="1:17" x14ac:dyDescent="0.2">
      <c r="A3938" s="13">
        <f>HLOOKUP($E$2,历史数据!$V$3:$AE$5000,ROW(A3936),)</f>
        <v>0</v>
      </c>
      <c r="B3938" s="41">
        <v>42376</v>
      </c>
      <c r="C3938" s="100" t="str">
        <f>IFERROR(IF(A3938&lt;&gt;0,MAX($C$4:C3937)+1,""),"")</f>
        <v/>
      </c>
      <c r="D3938" s="100"/>
      <c r="E3938" s="99" t="str">
        <f t="shared" si="341"/>
        <v/>
      </c>
      <c r="F3938" s="101" t="str">
        <f>IFERROR(VLOOKUP(E3938,历史数据!AH:AJ,3,),"")</f>
        <v/>
      </c>
      <c r="G3938" s="101" t="str">
        <f t="shared" si="337"/>
        <v/>
      </c>
      <c r="H3938" s="105" t="str">
        <f t="shared" si="338"/>
        <v/>
      </c>
      <c r="I3938" s="101" t="str">
        <f>IFERROR(VLOOKUP(E3938,历史数据!AH:AJ,2,),"")</f>
        <v/>
      </c>
      <c r="J3938" s="104">
        <f t="shared" si="339"/>
        <v>0</v>
      </c>
      <c r="K3938" s="104" t="str">
        <f>IFERROR(IF(AND(J3937=$H$2*1,MAX(K$64:K3937)=MAX(L$64:L3937)),MAX(K$64:K3937)+1,""),"")</f>
        <v/>
      </c>
      <c r="L3938" s="104" t="str">
        <f>IFERROR(IF(AND($F3937/INDEX($F$64:$F3938,MATCH(MAX(M$64:M3938),M$64:M3938,0)-1)&lt;(1-$P$2),MAX(K$64:K3938)&gt;MAX(L$64:L3937)),MAX(K$64:K3938),""),"")</f>
        <v/>
      </c>
      <c r="M3938" s="104" t="str">
        <f>IFERROR(IF(E3938="","",IF(K3938&lt;&gt;"",MAX(M$64:M3937)+1,IF(AND($F3937/INDEX($F$64:$F3938,MATCH(MAX(M$64:M3937),M$64:M3937,0)-1)&gt;(1+$O$2),MAX(K$64:K3938)&gt;MAX(L$64:L3937)),MAX(M$64:M3937)+1,""))),"")</f>
        <v/>
      </c>
      <c r="N3938" s="91">
        <f t="shared" si="340"/>
        <v>0</v>
      </c>
      <c r="O3938" s="91" t="str">
        <f>IFERROR(IF(AND(N3937=$H$2*1,MAX(O$64:O3937)=MAX(P$64:P3937)),MAX(O$64:O3937)+1,""),"")</f>
        <v/>
      </c>
      <c r="P3938" s="91" t="str">
        <f>IFERROR(IF(MOD(MAX(Q$64:Q3938),10*MAX(O$64:O3938))&lt;=2,IF(AND(F3937/INDEX($F$64:$F3938,MATCH(MAX(O$64:O3938),O$64:O3938,0)-1)&lt;(1-$P$2),MAX(O$64:O3938)&gt;MAX(P$64:P3937)),MAX(O$64:O3938),""),IF(AND($F3937/INDEX($F$64:$F3938,MATCH(MAX(Q$64:Q3938),Q$64:Q3938,0)-1)&lt;(1-$P$2),MAX(O$64:O3938)&gt;MAX(P$64:P3937)),MAX(O$64:O3938),"")),"")</f>
        <v/>
      </c>
      <c r="Q3938" s="91" t="str">
        <f>IFERROR(IF(E3938="","",IF(O3938&lt;&gt;"",MAX(O$64:O3938)*10+1,IF(AND($F3937/INDEX($F$64:$F3938,MATCH(MAX(Q$64:Q3937),Q$64:Q3937,0)-1)&gt;(1+$O$2),MAX(O$64:O3938)&gt;MAX(P$64:P3937)),MAX(Q$64:Q3937)+1,""))),"")</f>
        <v/>
      </c>
    </row>
    <row r="3939" spans="1:17" x14ac:dyDescent="0.2">
      <c r="A3939" s="13">
        <f>HLOOKUP($E$2,历史数据!$V$3:$AE$5000,ROW(A3937),)</f>
        <v>0</v>
      </c>
      <c r="B3939" s="41">
        <v>42377</v>
      </c>
      <c r="C3939" s="100" t="str">
        <f>IFERROR(IF(A3939&lt;&gt;0,MAX($C$4:C3938)+1,""),"")</f>
        <v/>
      </c>
      <c r="D3939" s="100"/>
      <c r="E3939" s="99" t="str">
        <f t="shared" si="341"/>
        <v/>
      </c>
      <c r="F3939" s="101" t="str">
        <f>IFERROR(VLOOKUP(E3939,历史数据!AH:AJ,3,),"")</f>
        <v/>
      </c>
      <c r="G3939" s="101" t="str">
        <f t="shared" si="337"/>
        <v/>
      </c>
      <c r="H3939" s="105" t="str">
        <f t="shared" si="338"/>
        <v/>
      </c>
      <c r="I3939" s="101" t="str">
        <f>IFERROR(VLOOKUP(E3939,历史数据!AH:AJ,2,),"")</f>
        <v/>
      </c>
      <c r="J3939" s="104">
        <f t="shared" si="339"/>
        <v>0</v>
      </c>
      <c r="K3939" s="104" t="str">
        <f>IFERROR(IF(AND(J3938=$H$2*1,MAX(K$64:K3938)=MAX(L$64:L3938)),MAX(K$64:K3938)+1,""),"")</f>
        <v/>
      </c>
      <c r="L3939" s="104" t="str">
        <f>IFERROR(IF(AND($F3938/INDEX($F$64:$F3939,MATCH(MAX(M$64:M3939),M$64:M3939,0)-1)&lt;(1-$P$2),MAX(K$64:K3939)&gt;MAX(L$64:L3938)),MAX(K$64:K3939),""),"")</f>
        <v/>
      </c>
      <c r="M3939" s="104" t="str">
        <f>IFERROR(IF(E3939="","",IF(K3939&lt;&gt;"",MAX(M$64:M3938)+1,IF(AND($F3938/INDEX($F$64:$F3939,MATCH(MAX(M$64:M3938),M$64:M3938,0)-1)&gt;(1+$O$2),MAX(K$64:K3939)&gt;MAX(L$64:L3938)),MAX(M$64:M3938)+1,""))),"")</f>
        <v/>
      </c>
      <c r="N3939" s="91">
        <f t="shared" si="340"/>
        <v>0</v>
      </c>
      <c r="O3939" s="91" t="str">
        <f>IFERROR(IF(AND(N3938=$H$2*1,MAX(O$64:O3938)=MAX(P$64:P3938)),MAX(O$64:O3938)+1,""),"")</f>
        <v/>
      </c>
      <c r="P3939" s="91" t="str">
        <f>IFERROR(IF(MOD(MAX(Q$64:Q3939),10*MAX(O$64:O3939))&lt;=2,IF(AND(F3938/INDEX($F$64:$F3939,MATCH(MAX(O$64:O3939),O$64:O3939,0)-1)&lt;(1-$P$2),MAX(O$64:O3939)&gt;MAX(P$64:P3938)),MAX(O$64:O3939),""),IF(AND($F3938/INDEX($F$64:$F3939,MATCH(MAX(Q$64:Q3939),Q$64:Q3939,0)-1)&lt;(1-$P$2),MAX(O$64:O3939)&gt;MAX(P$64:P3938)),MAX(O$64:O3939),"")),"")</f>
        <v/>
      </c>
      <c r="Q3939" s="91" t="str">
        <f>IFERROR(IF(E3939="","",IF(O3939&lt;&gt;"",MAX(O$64:O3939)*10+1,IF(AND($F3938/INDEX($F$64:$F3939,MATCH(MAX(Q$64:Q3938),Q$64:Q3938,0)-1)&gt;(1+$O$2),MAX(O$64:O3939)&gt;MAX(P$64:P3938)),MAX(Q$64:Q3938)+1,""))),"")</f>
        <v/>
      </c>
    </row>
    <row r="3940" spans="1:17" x14ac:dyDescent="0.2">
      <c r="A3940" s="13">
        <f>HLOOKUP($E$2,历史数据!$V$3:$AE$5000,ROW(A3938),)</f>
        <v>0</v>
      </c>
      <c r="B3940" s="41">
        <v>42380</v>
      </c>
      <c r="C3940" s="100" t="str">
        <f>IFERROR(IF(A3940&lt;&gt;0,MAX($C$4:C3939)+1,""),"")</f>
        <v/>
      </c>
      <c r="D3940" s="100"/>
      <c r="E3940" s="99" t="str">
        <f t="shared" si="341"/>
        <v/>
      </c>
      <c r="F3940" s="101" t="str">
        <f>IFERROR(VLOOKUP(E3940,历史数据!AH:AJ,3,),"")</f>
        <v/>
      </c>
      <c r="G3940" s="101" t="str">
        <f t="shared" si="337"/>
        <v/>
      </c>
      <c r="H3940" s="105" t="str">
        <f t="shared" si="338"/>
        <v/>
      </c>
      <c r="I3940" s="101" t="str">
        <f>IFERROR(VLOOKUP(E3940,历史数据!AH:AJ,2,),"")</f>
        <v/>
      </c>
      <c r="J3940" s="104">
        <f t="shared" si="339"/>
        <v>0</v>
      </c>
      <c r="K3940" s="104" t="str">
        <f>IFERROR(IF(AND(J3939=$H$2*1,MAX(K$64:K3939)=MAX(L$64:L3939)),MAX(K$64:K3939)+1,""),"")</f>
        <v/>
      </c>
      <c r="L3940" s="104" t="str">
        <f>IFERROR(IF(AND($F3939/INDEX($F$64:$F3940,MATCH(MAX(M$64:M3940),M$64:M3940,0)-1)&lt;(1-$P$2),MAX(K$64:K3940)&gt;MAX(L$64:L3939)),MAX(K$64:K3940),""),"")</f>
        <v/>
      </c>
      <c r="M3940" s="104" t="str">
        <f>IFERROR(IF(E3940="","",IF(K3940&lt;&gt;"",MAX(M$64:M3939)+1,IF(AND($F3939/INDEX($F$64:$F3940,MATCH(MAX(M$64:M3939),M$64:M3939,0)-1)&gt;(1+$O$2),MAX(K$64:K3940)&gt;MAX(L$64:L3939)),MAX(M$64:M3939)+1,""))),"")</f>
        <v/>
      </c>
      <c r="N3940" s="91">
        <f t="shared" si="340"/>
        <v>0</v>
      </c>
      <c r="O3940" s="91" t="str">
        <f>IFERROR(IF(AND(N3939=$H$2*1,MAX(O$64:O3939)=MAX(P$64:P3939)),MAX(O$64:O3939)+1,""),"")</f>
        <v/>
      </c>
      <c r="P3940" s="91" t="str">
        <f>IFERROR(IF(MOD(MAX(Q$64:Q3940),10*MAX(O$64:O3940))&lt;=2,IF(AND(F3939/INDEX($F$64:$F3940,MATCH(MAX(O$64:O3940),O$64:O3940,0)-1)&lt;(1-$P$2),MAX(O$64:O3940)&gt;MAX(P$64:P3939)),MAX(O$64:O3940),""),IF(AND($F3939/INDEX($F$64:$F3940,MATCH(MAX(Q$64:Q3940),Q$64:Q3940,0)-1)&lt;(1-$P$2),MAX(O$64:O3940)&gt;MAX(P$64:P3939)),MAX(O$64:O3940),"")),"")</f>
        <v/>
      </c>
      <c r="Q3940" s="91" t="str">
        <f>IFERROR(IF(E3940="","",IF(O3940&lt;&gt;"",MAX(O$64:O3940)*10+1,IF(AND($F3939/INDEX($F$64:$F3940,MATCH(MAX(Q$64:Q3939),Q$64:Q3939,0)-1)&gt;(1+$O$2),MAX(O$64:O3940)&gt;MAX(P$64:P3939)),MAX(Q$64:Q3939)+1,""))),"")</f>
        <v/>
      </c>
    </row>
    <row r="3941" spans="1:17" x14ac:dyDescent="0.2">
      <c r="A3941" s="13">
        <f>HLOOKUP($E$2,历史数据!$V$3:$AE$5000,ROW(A3939),)</f>
        <v>0</v>
      </c>
      <c r="B3941" s="41">
        <v>42381</v>
      </c>
      <c r="C3941" s="100" t="str">
        <f>IFERROR(IF(A3941&lt;&gt;0,MAX($C$4:C3940)+1,""),"")</f>
        <v/>
      </c>
      <c r="D3941" s="100"/>
      <c r="E3941" s="99" t="str">
        <f t="shared" si="341"/>
        <v/>
      </c>
      <c r="F3941" s="101" t="str">
        <f>IFERROR(VLOOKUP(E3941,历史数据!AH:AJ,3,),"")</f>
        <v/>
      </c>
      <c r="G3941" s="101" t="str">
        <f t="shared" si="337"/>
        <v/>
      </c>
      <c r="H3941" s="105" t="str">
        <f t="shared" si="338"/>
        <v/>
      </c>
      <c r="I3941" s="101" t="str">
        <f>IFERROR(VLOOKUP(E3941,历史数据!AH:AJ,2,),"")</f>
        <v/>
      </c>
      <c r="J3941" s="104">
        <f t="shared" si="339"/>
        <v>0</v>
      </c>
      <c r="K3941" s="104" t="str">
        <f>IFERROR(IF(AND(J3940=$H$2*1,MAX(K$64:K3940)=MAX(L$64:L3940)),MAX(K$64:K3940)+1,""),"")</f>
        <v/>
      </c>
      <c r="L3941" s="104" t="str">
        <f>IFERROR(IF(AND($F3940/INDEX($F$64:$F3941,MATCH(MAX(M$64:M3941),M$64:M3941,0)-1)&lt;(1-$P$2),MAX(K$64:K3941)&gt;MAX(L$64:L3940)),MAX(K$64:K3941),""),"")</f>
        <v/>
      </c>
      <c r="M3941" s="104" t="str">
        <f>IFERROR(IF(E3941="","",IF(K3941&lt;&gt;"",MAX(M$64:M3940)+1,IF(AND($F3940/INDEX($F$64:$F3941,MATCH(MAX(M$64:M3940),M$64:M3940,0)-1)&gt;(1+$O$2),MAX(K$64:K3941)&gt;MAX(L$64:L3940)),MAX(M$64:M3940)+1,""))),"")</f>
        <v/>
      </c>
      <c r="N3941" s="91">
        <f t="shared" si="340"/>
        <v>0</v>
      </c>
      <c r="O3941" s="91" t="str">
        <f>IFERROR(IF(AND(N3940=$H$2*1,MAX(O$64:O3940)=MAX(P$64:P3940)),MAX(O$64:O3940)+1,""),"")</f>
        <v/>
      </c>
      <c r="P3941" s="91" t="str">
        <f>IFERROR(IF(MOD(MAX(Q$64:Q3941),10*MAX(O$64:O3941))&lt;=2,IF(AND(F3940/INDEX($F$64:$F3941,MATCH(MAX(O$64:O3941),O$64:O3941,0)-1)&lt;(1-$P$2),MAX(O$64:O3941)&gt;MAX(P$64:P3940)),MAX(O$64:O3941),""),IF(AND($F3940/INDEX($F$64:$F3941,MATCH(MAX(Q$64:Q3941),Q$64:Q3941,0)-1)&lt;(1-$P$2),MAX(O$64:O3941)&gt;MAX(P$64:P3940)),MAX(O$64:O3941),"")),"")</f>
        <v/>
      </c>
      <c r="Q3941" s="91" t="str">
        <f>IFERROR(IF(E3941="","",IF(O3941&lt;&gt;"",MAX(O$64:O3941)*10+1,IF(AND($F3940/INDEX($F$64:$F3941,MATCH(MAX(Q$64:Q3940),Q$64:Q3940,0)-1)&gt;(1+$O$2),MAX(O$64:O3941)&gt;MAX(P$64:P3940)),MAX(Q$64:Q3940)+1,""))),"")</f>
        <v/>
      </c>
    </row>
    <row r="3942" spans="1:17" x14ac:dyDescent="0.2">
      <c r="A3942" s="13">
        <f>HLOOKUP($E$2,历史数据!$V$3:$AE$5000,ROW(A3940),)</f>
        <v>0</v>
      </c>
      <c r="B3942" s="41">
        <v>42382</v>
      </c>
      <c r="C3942" s="100" t="str">
        <f>IFERROR(IF(A3942&lt;&gt;0,MAX($C$4:C3941)+1,""),"")</f>
        <v/>
      </c>
      <c r="D3942" s="100"/>
      <c r="E3942" s="99" t="str">
        <f t="shared" si="341"/>
        <v/>
      </c>
      <c r="F3942" s="101" t="str">
        <f>IFERROR(VLOOKUP(E3942,历史数据!AH:AJ,3,),"")</f>
        <v/>
      </c>
      <c r="G3942" s="101" t="str">
        <f t="shared" si="337"/>
        <v/>
      </c>
      <c r="H3942" s="105" t="str">
        <f t="shared" si="338"/>
        <v/>
      </c>
      <c r="I3942" s="101" t="str">
        <f>IFERROR(VLOOKUP(E3942,历史数据!AH:AJ,2,),"")</f>
        <v/>
      </c>
      <c r="J3942" s="104">
        <f t="shared" si="339"/>
        <v>0</v>
      </c>
      <c r="K3942" s="104" t="str">
        <f>IFERROR(IF(AND(J3941=$H$2*1,MAX(K$64:K3941)=MAX(L$64:L3941)),MAX(K$64:K3941)+1,""),"")</f>
        <v/>
      </c>
      <c r="L3942" s="104" t="str">
        <f>IFERROR(IF(AND($F3941/INDEX($F$64:$F3942,MATCH(MAX(M$64:M3942),M$64:M3942,0)-1)&lt;(1-$P$2),MAX(K$64:K3942)&gt;MAX(L$64:L3941)),MAX(K$64:K3942),""),"")</f>
        <v/>
      </c>
      <c r="M3942" s="104" t="str">
        <f>IFERROR(IF(E3942="","",IF(K3942&lt;&gt;"",MAX(M$64:M3941)+1,IF(AND($F3941/INDEX($F$64:$F3942,MATCH(MAX(M$64:M3941),M$64:M3941,0)-1)&gt;(1+$O$2),MAX(K$64:K3942)&gt;MAX(L$64:L3941)),MAX(M$64:M3941)+1,""))),"")</f>
        <v/>
      </c>
      <c r="N3942" s="91">
        <f t="shared" si="340"/>
        <v>0</v>
      </c>
      <c r="O3942" s="91" t="str">
        <f>IFERROR(IF(AND(N3941=$H$2*1,MAX(O$64:O3941)=MAX(P$64:P3941)),MAX(O$64:O3941)+1,""),"")</f>
        <v/>
      </c>
      <c r="P3942" s="91" t="str">
        <f>IFERROR(IF(MOD(MAX(Q$64:Q3942),10*MAX(O$64:O3942))&lt;=2,IF(AND(F3941/INDEX($F$64:$F3942,MATCH(MAX(O$64:O3942),O$64:O3942,0)-1)&lt;(1-$P$2),MAX(O$64:O3942)&gt;MAX(P$64:P3941)),MAX(O$64:O3942),""),IF(AND($F3941/INDEX($F$64:$F3942,MATCH(MAX(Q$64:Q3942),Q$64:Q3942,0)-1)&lt;(1-$P$2),MAX(O$64:O3942)&gt;MAX(P$64:P3941)),MAX(O$64:O3942),"")),"")</f>
        <v/>
      </c>
      <c r="Q3942" s="91" t="str">
        <f>IFERROR(IF(E3942="","",IF(O3942&lt;&gt;"",MAX(O$64:O3942)*10+1,IF(AND($F3941/INDEX($F$64:$F3942,MATCH(MAX(Q$64:Q3941),Q$64:Q3941,0)-1)&gt;(1+$O$2),MAX(O$64:O3942)&gt;MAX(P$64:P3941)),MAX(Q$64:Q3941)+1,""))),"")</f>
        <v/>
      </c>
    </row>
    <row r="3943" spans="1:17" x14ac:dyDescent="0.2">
      <c r="A3943" s="13">
        <f>HLOOKUP($E$2,历史数据!$V$3:$AE$5000,ROW(A3941),)</f>
        <v>0</v>
      </c>
      <c r="B3943" s="41">
        <v>42383</v>
      </c>
      <c r="C3943" s="100" t="str">
        <f>IFERROR(IF(A3943&lt;&gt;0,MAX($C$4:C3942)+1,""),"")</f>
        <v/>
      </c>
      <c r="D3943" s="100"/>
      <c r="E3943" s="99" t="str">
        <f t="shared" si="341"/>
        <v/>
      </c>
      <c r="F3943" s="101" t="str">
        <f>IFERROR(VLOOKUP(E3943,历史数据!AH:AJ,3,),"")</f>
        <v/>
      </c>
      <c r="G3943" s="101" t="str">
        <f t="shared" si="337"/>
        <v/>
      </c>
      <c r="H3943" s="105" t="str">
        <f t="shared" si="338"/>
        <v/>
      </c>
      <c r="I3943" s="101" t="str">
        <f>IFERROR(VLOOKUP(E3943,历史数据!AH:AJ,2,),"")</f>
        <v/>
      </c>
      <c r="J3943" s="104">
        <f t="shared" si="339"/>
        <v>0</v>
      </c>
      <c r="K3943" s="104" t="str">
        <f>IFERROR(IF(AND(J3942=$H$2*1,MAX(K$64:K3942)=MAX(L$64:L3942)),MAX(K$64:K3942)+1,""),"")</f>
        <v/>
      </c>
      <c r="L3943" s="104" t="str">
        <f>IFERROR(IF(AND($F3942/INDEX($F$64:$F3943,MATCH(MAX(M$64:M3943),M$64:M3943,0)-1)&lt;(1-$P$2),MAX(K$64:K3943)&gt;MAX(L$64:L3942)),MAX(K$64:K3943),""),"")</f>
        <v/>
      </c>
      <c r="M3943" s="104" t="str">
        <f>IFERROR(IF(E3943="","",IF(K3943&lt;&gt;"",MAX(M$64:M3942)+1,IF(AND($F3942/INDEX($F$64:$F3943,MATCH(MAX(M$64:M3942),M$64:M3942,0)-1)&gt;(1+$O$2),MAX(K$64:K3943)&gt;MAX(L$64:L3942)),MAX(M$64:M3942)+1,""))),"")</f>
        <v/>
      </c>
      <c r="N3943" s="91">
        <f t="shared" si="340"/>
        <v>0</v>
      </c>
      <c r="O3943" s="91" t="str">
        <f>IFERROR(IF(AND(N3942=$H$2*1,MAX(O$64:O3942)=MAX(P$64:P3942)),MAX(O$64:O3942)+1,""),"")</f>
        <v/>
      </c>
      <c r="P3943" s="91" t="str">
        <f>IFERROR(IF(MOD(MAX(Q$64:Q3943),10*MAX(O$64:O3943))&lt;=2,IF(AND(F3942/INDEX($F$64:$F3943,MATCH(MAX(O$64:O3943),O$64:O3943,0)-1)&lt;(1-$P$2),MAX(O$64:O3943)&gt;MAX(P$64:P3942)),MAX(O$64:O3943),""),IF(AND($F3942/INDEX($F$64:$F3943,MATCH(MAX(Q$64:Q3943),Q$64:Q3943,0)-1)&lt;(1-$P$2),MAX(O$64:O3943)&gt;MAX(P$64:P3942)),MAX(O$64:O3943),"")),"")</f>
        <v/>
      </c>
      <c r="Q3943" s="91" t="str">
        <f>IFERROR(IF(E3943="","",IF(O3943&lt;&gt;"",MAX(O$64:O3943)*10+1,IF(AND($F3942/INDEX($F$64:$F3943,MATCH(MAX(Q$64:Q3942),Q$64:Q3942,0)-1)&gt;(1+$O$2),MAX(O$64:O3943)&gt;MAX(P$64:P3942)),MAX(Q$64:Q3942)+1,""))),"")</f>
        <v/>
      </c>
    </row>
    <row r="3944" spans="1:17" x14ac:dyDescent="0.2">
      <c r="A3944" s="13">
        <f>HLOOKUP($E$2,历史数据!$V$3:$AE$5000,ROW(A3942),)</f>
        <v>4427659</v>
      </c>
      <c r="B3944" s="41">
        <v>42384</v>
      </c>
      <c r="C3944" s="100">
        <f>IFERROR(IF(A3944&lt;&gt;0,MAX($C$4:C3943)+1,""),"")</f>
        <v>3684</v>
      </c>
      <c r="D3944" s="100"/>
      <c r="E3944" s="99" t="str">
        <f t="shared" si="341"/>
        <v/>
      </c>
      <c r="F3944" s="101" t="str">
        <f>IFERROR(VLOOKUP(E3944,历史数据!AH:AJ,3,),"")</f>
        <v/>
      </c>
      <c r="G3944" s="101" t="str">
        <f t="shared" si="337"/>
        <v/>
      </c>
      <c r="H3944" s="105" t="str">
        <f t="shared" si="338"/>
        <v/>
      </c>
      <c r="I3944" s="101" t="str">
        <f>IFERROR(VLOOKUP(E3944,历史数据!AH:AJ,2,),"")</f>
        <v/>
      </c>
      <c r="J3944" s="104">
        <f t="shared" si="339"/>
        <v>0</v>
      </c>
      <c r="K3944" s="104" t="str">
        <f>IFERROR(IF(AND(J3943=$H$2*1,MAX(K$64:K3943)=MAX(L$64:L3943)),MAX(K$64:K3943)+1,""),"")</f>
        <v/>
      </c>
      <c r="L3944" s="104" t="str">
        <f>IFERROR(IF(AND($F3943/INDEX($F$64:$F3944,MATCH(MAX(M$64:M3944),M$64:M3944,0)-1)&lt;(1-$P$2),MAX(K$64:K3944)&gt;MAX(L$64:L3943)),MAX(K$64:K3944),""),"")</f>
        <v/>
      </c>
      <c r="M3944" s="104" t="str">
        <f>IFERROR(IF(E3944="","",IF(K3944&lt;&gt;"",MAX(M$64:M3943)+1,IF(AND($F3943/INDEX($F$64:$F3944,MATCH(MAX(M$64:M3943),M$64:M3943,0)-1)&gt;(1+$O$2),MAX(K$64:K3944)&gt;MAX(L$64:L3943)),MAX(M$64:M3943)+1,""))),"")</f>
        <v/>
      </c>
      <c r="N3944" s="91">
        <f t="shared" si="340"/>
        <v>0</v>
      </c>
      <c r="O3944" s="91" t="str">
        <f>IFERROR(IF(AND(N3943=$H$2*1,MAX(O$64:O3943)=MAX(P$64:P3943)),MAX(O$64:O3943)+1,""),"")</f>
        <v/>
      </c>
      <c r="P3944" s="91" t="str">
        <f>IFERROR(IF(MOD(MAX(Q$64:Q3944),10*MAX(O$64:O3944))&lt;=2,IF(AND(F3943/INDEX($F$64:$F3944,MATCH(MAX(O$64:O3944),O$64:O3944,0)-1)&lt;(1-$P$2),MAX(O$64:O3944)&gt;MAX(P$64:P3943)),MAX(O$64:O3944),""),IF(AND($F3943/INDEX($F$64:$F3944,MATCH(MAX(Q$64:Q3944),Q$64:Q3944,0)-1)&lt;(1-$P$2),MAX(O$64:O3944)&gt;MAX(P$64:P3943)),MAX(O$64:O3944),"")),"")</f>
        <v/>
      </c>
      <c r="Q3944" s="91" t="str">
        <f>IFERROR(IF(E3944="","",IF(O3944&lt;&gt;"",MAX(O$64:O3944)*10+1,IF(AND($F3943/INDEX($F$64:$F3944,MATCH(MAX(Q$64:Q3943),Q$64:Q3943,0)-1)&gt;(1+$O$2),MAX(O$64:O3944)&gt;MAX(P$64:P3943)),MAX(Q$64:Q3943)+1,""))),"")</f>
        <v/>
      </c>
    </row>
    <row r="3945" spans="1:17" x14ac:dyDescent="0.2">
      <c r="A3945" s="13">
        <f>HLOOKUP($E$2,历史数据!$V$3:$AE$5000,ROW(A3943),)</f>
        <v>3380900</v>
      </c>
      <c r="B3945" s="41">
        <v>42387</v>
      </c>
      <c r="C3945" s="100">
        <f>IFERROR(IF(A3945&lt;&gt;0,MAX($C$4:C3944)+1,""),"")</f>
        <v>3685</v>
      </c>
      <c r="D3945" s="100"/>
      <c r="E3945" s="99" t="str">
        <f t="shared" si="341"/>
        <v/>
      </c>
      <c r="F3945" s="101" t="str">
        <f>IFERROR(VLOOKUP(E3945,历史数据!AH:AJ,3,),"")</f>
        <v/>
      </c>
      <c r="G3945" s="101" t="str">
        <f t="shared" si="337"/>
        <v/>
      </c>
      <c r="H3945" s="105" t="str">
        <f t="shared" si="338"/>
        <v/>
      </c>
      <c r="I3945" s="101" t="str">
        <f>IFERROR(VLOOKUP(E3945,历史数据!AH:AJ,2,),"")</f>
        <v/>
      </c>
      <c r="J3945" s="104">
        <f t="shared" si="339"/>
        <v>0</v>
      </c>
      <c r="K3945" s="104" t="str">
        <f>IFERROR(IF(AND(J3944=$H$2*1,MAX(K$64:K3944)=MAX(L$64:L3944)),MAX(K$64:K3944)+1,""),"")</f>
        <v/>
      </c>
      <c r="L3945" s="104" t="str">
        <f>IFERROR(IF(AND($F3944/INDEX($F$64:$F3945,MATCH(MAX(M$64:M3945),M$64:M3945,0)-1)&lt;(1-$P$2),MAX(K$64:K3945)&gt;MAX(L$64:L3944)),MAX(K$64:K3945),""),"")</f>
        <v/>
      </c>
      <c r="M3945" s="104" t="str">
        <f>IFERROR(IF(E3945="","",IF(K3945&lt;&gt;"",MAX(M$64:M3944)+1,IF(AND($F3944/INDEX($F$64:$F3945,MATCH(MAX(M$64:M3944),M$64:M3944,0)-1)&gt;(1+$O$2),MAX(K$64:K3945)&gt;MAX(L$64:L3944)),MAX(M$64:M3944)+1,""))),"")</f>
        <v/>
      </c>
      <c r="N3945" s="91">
        <f t="shared" si="340"/>
        <v>0</v>
      </c>
      <c r="O3945" s="91" t="str">
        <f>IFERROR(IF(AND(N3944=$H$2*1,MAX(O$64:O3944)=MAX(P$64:P3944)),MAX(O$64:O3944)+1,""),"")</f>
        <v/>
      </c>
      <c r="P3945" s="91" t="str">
        <f>IFERROR(IF(MOD(MAX(Q$64:Q3945),10*MAX(O$64:O3945))&lt;=2,IF(AND(F3944/INDEX($F$64:$F3945,MATCH(MAX(O$64:O3945),O$64:O3945,0)-1)&lt;(1-$P$2),MAX(O$64:O3945)&gt;MAX(P$64:P3944)),MAX(O$64:O3945),""),IF(AND($F3944/INDEX($F$64:$F3945,MATCH(MAX(Q$64:Q3945),Q$64:Q3945,0)-1)&lt;(1-$P$2),MAX(O$64:O3945)&gt;MAX(P$64:P3944)),MAX(O$64:O3945),"")),"")</f>
        <v/>
      </c>
      <c r="Q3945" s="91" t="str">
        <f>IFERROR(IF(E3945="","",IF(O3945&lt;&gt;"",MAX(O$64:O3945)*10+1,IF(AND($F3944/INDEX($F$64:$F3945,MATCH(MAX(Q$64:Q3944),Q$64:Q3944,0)-1)&gt;(1+$O$2),MAX(O$64:O3945)&gt;MAX(P$64:P3944)),MAX(Q$64:Q3944)+1,""))),"")</f>
        <v/>
      </c>
    </row>
    <row r="3946" spans="1:17" x14ac:dyDescent="0.2">
      <c r="A3946" s="13">
        <f>HLOOKUP($E$2,历史数据!$V$3:$AE$5000,ROW(A3944),)</f>
        <v>4938466</v>
      </c>
      <c r="B3946" s="41">
        <v>42388</v>
      </c>
      <c r="C3946" s="100">
        <f>IFERROR(IF(A3946&lt;&gt;0,MAX($C$4:C3945)+1,""),"")</f>
        <v>3686</v>
      </c>
      <c r="D3946" s="100"/>
      <c r="E3946" s="99" t="str">
        <f t="shared" si="341"/>
        <v/>
      </c>
      <c r="F3946" s="101" t="str">
        <f>IFERROR(VLOOKUP(E3946,历史数据!AH:AJ,3,),"")</f>
        <v/>
      </c>
      <c r="G3946" s="101" t="str">
        <f t="shared" si="337"/>
        <v/>
      </c>
      <c r="H3946" s="105" t="str">
        <f t="shared" si="338"/>
        <v/>
      </c>
      <c r="I3946" s="101" t="str">
        <f>IFERROR(VLOOKUP(E3946,历史数据!AH:AJ,2,),"")</f>
        <v/>
      </c>
      <c r="J3946" s="104">
        <f t="shared" si="339"/>
        <v>0</v>
      </c>
      <c r="K3946" s="104" t="str">
        <f>IFERROR(IF(AND(J3945=$H$2*1,MAX(K$64:K3945)=MAX(L$64:L3945)),MAX(K$64:K3945)+1,""),"")</f>
        <v/>
      </c>
      <c r="L3946" s="104" t="str">
        <f>IFERROR(IF(AND($F3945/INDEX($F$64:$F3946,MATCH(MAX(M$64:M3946),M$64:M3946,0)-1)&lt;(1-$P$2),MAX(K$64:K3946)&gt;MAX(L$64:L3945)),MAX(K$64:K3946),""),"")</f>
        <v/>
      </c>
      <c r="M3946" s="104" t="str">
        <f>IFERROR(IF(E3946="","",IF(K3946&lt;&gt;"",MAX(M$64:M3945)+1,IF(AND($F3945/INDEX($F$64:$F3946,MATCH(MAX(M$64:M3945),M$64:M3945,0)-1)&gt;(1+$O$2),MAX(K$64:K3946)&gt;MAX(L$64:L3945)),MAX(M$64:M3945)+1,""))),"")</f>
        <v/>
      </c>
      <c r="N3946" s="91">
        <f t="shared" si="340"/>
        <v>0</v>
      </c>
      <c r="O3946" s="91" t="str">
        <f>IFERROR(IF(AND(N3945=$H$2*1,MAX(O$64:O3945)=MAX(P$64:P3945)),MAX(O$64:O3945)+1,""),"")</f>
        <v/>
      </c>
      <c r="P3946" s="91" t="str">
        <f>IFERROR(IF(MOD(MAX(Q$64:Q3946),10*MAX(O$64:O3946))&lt;=2,IF(AND(F3945/INDEX($F$64:$F3946,MATCH(MAX(O$64:O3946),O$64:O3946,0)-1)&lt;(1-$P$2),MAX(O$64:O3946)&gt;MAX(P$64:P3945)),MAX(O$64:O3946),""),IF(AND($F3945/INDEX($F$64:$F3946,MATCH(MAX(Q$64:Q3946),Q$64:Q3946,0)-1)&lt;(1-$P$2),MAX(O$64:O3946)&gt;MAX(P$64:P3945)),MAX(O$64:O3946),"")),"")</f>
        <v/>
      </c>
      <c r="Q3946" s="91" t="str">
        <f>IFERROR(IF(E3946="","",IF(O3946&lt;&gt;"",MAX(O$64:O3946)*10+1,IF(AND($F3945/INDEX($F$64:$F3946,MATCH(MAX(Q$64:Q3945),Q$64:Q3945,0)-1)&gt;(1+$O$2),MAX(O$64:O3946)&gt;MAX(P$64:P3945)),MAX(Q$64:Q3945)+1,""))),"")</f>
        <v/>
      </c>
    </row>
    <row r="3947" spans="1:17" x14ac:dyDescent="0.2">
      <c r="A3947" s="13">
        <f>HLOOKUP($E$2,历史数据!$V$3:$AE$5000,ROW(A3945),)</f>
        <v>2368494</v>
      </c>
      <c r="B3947" s="41">
        <v>42389</v>
      </c>
      <c r="C3947" s="100">
        <f>IFERROR(IF(A3947&lt;&gt;0,MAX($C$4:C3946)+1,""),"")</f>
        <v>3687</v>
      </c>
      <c r="D3947" s="100"/>
      <c r="E3947" s="99" t="str">
        <f t="shared" si="341"/>
        <v/>
      </c>
      <c r="F3947" s="101" t="str">
        <f>IFERROR(VLOOKUP(E3947,历史数据!AH:AJ,3,),"")</f>
        <v/>
      </c>
      <c r="G3947" s="101" t="str">
        <f t="shared" si="337"/>
        <v/>
      </c>
      <c r="H3947" s="105" t="str">
        <f t="shared" si="338"/>
        <v/>
      </c>
      <c r="I3947" s="101" t="str">
        <f>IFERROR(VLOOKUP(E3947,历史数据!AH:AJ,2,),"")</f>
        <v/>
      </c>
      <c r="J3947" s="104">
        <f t="shared" si="339"/>
        <v>0</v>
      </c>
      <c r="K3947" s="104" t="str">
        <f>IFERROR(IF(AND(J3946=$H$2*1,MAX(K$64:K3946)=MAX(L$64:L3946)),MAX(K$64:K3946)+1,""),"")</f>
        <v/>
      </c>
      <c r="L3947" s="104" t="str">
        <f>IFERROR(IF(AND($F3946/INDEX($F$64:$F3947,MATCH(MAX(M$64:M3947),M$64:M3947,0)-1)&lt;(1-$P$2),MAX(K$64:K3947)&gt;MAX(L$64:L3946)),MAX(K$64:K3947),""),"")</f>
        <v/>
      </c>
      <c r="M3947" s="104" t="str">
        <f>IFERROR(IF(E3947="","",IF(K3947&lt;&gt;"",MAX(M$64:M3946)+1,IF(AND($F3946/INDEX($F$64:$F3947,MATCH(MAX(M$64:M3946),M$64:M3946,0)-1)&gt;(1+$O$2),MAX(K$64:K3947)&gt;MAX(L$64:L3946)),MAX(M$64:M3946)+1,""))),"")</f>
        <v/>
      </c>
      <c r="N3947" s="91">
        <f t="shared" si="340"/>
        <v>0</v>
      </c>
      <c r="O3947" s="91" t="str">
        <f>IFERROR(IF(AND(N3946=$H$2*1,MAX(O$64:O3946)=MAX(P$64:P3946)),MAX(O$64:O3946)+1,""),"")</f>
        <v/>
      </c>
      <c r="P3947" s="91" t="str">
        <f>IFERROR(IF(MOD(MAX(Q$64:Q3947),10*MAX(O$64:O3947))&lt;=2,IF(AND(F3946/INDEX($F$64:$F3947,MATCH(MAX(O$64:O3947),O$64:O3947,0)-1)&lt;(1-$P$2),MAX(O$64:O3947)&gt;MAX(P$64:P3946)),MAX(O$64:O3947),""),IF(AND($F3946/INDEX($F$64:$F3947,MATCH(MAX(Q$64:Q3947),Q$64:Q3947,0)-1)&lt;(1-$P$2),MAX(O$64:O3947)&gt;MAX(P$64:P3946)),MAX(O$64:O3947),"")),"")</f>
        <v/>
      </c>
      <c r="Q3947" s="91" t="str">
        <f>IFERROR(IF(E3947="","",IF(O3947&lt;&gt;"",MAX(O$64:O3947)*10+1,IF(AND($F3946/INDEX($F$64:$F3947,MATCH(MAX(Q$64:Q3946),Q$64:Q3946,0)-1)&gt;(1+$O$2),MAX(O$64:O3947)&gt;MAX(P$64:P3946)),MAX(Q$64:Q3946)+1,""))),"")</f>
        <v/>
      </c>
    </row>
    <row r="3948" spans="1:17" x14ac:dyDescent="0.2">
      <c r="A3948" s="13">
        <f>HLOOKUP($E$2,历史数据!$V$3:$AE$5000,ROW(A3946),)</f>
        <v>1965585</v>
      </c>
      <c r="B3948" s="41">
        <v>42390</v>
      </c>
      <c r="C3948" s="100">
        <f>IFERROR(IF(A3948&lt;&gt;0,MAX($C$4:C3947)+1,""),"")</f>
        <v>3688</v>
      </c>
      <c r="D3948" s="100"/>
      <c r="E3948" s="99" t="str">
        <f t="shared" si="341"/>
        <v/>
      </c>
      <c r="F3948" s="101" t="str">
        <f>IFERROR(VLOOKUP(E3948,历史数据!AH:AJ,3,),"")</f>
        <v/>
      </c>
      <c r="G3948" s="101" t="str">
        <f t="shared" si="337"/>
        <v/>
      </c>
      <c r="H3948" s="105" t="str">
        <f t="shared" si="338"/>
        <v/>
      </c>
      <c r="I3948" s="101" t="str">
        <f>IFERROR(VLOOKUP(E3948,历史数据!AH:AJ,2,),"")</f>
        <v/>
      </c>
      <c r="J3948" s="104">
        <f t="shared" si="339"/>
        <v>0</v>
      </c>
      <c r="K3948" s="104" t="str">
        <f>IFERROR(IF(AND(J3947=$H$2*1,MAX(K$64:K3947)=MAX(L$64:L3947)),MAX(K$64:K3947)+1,""),"")</f>
        <v/>
      </c>
      <c r="L3948" s="104" t="str">
        <f>IFERROR(IF(AND($F3947/INDEX($F$64:$F3948,MATCH(MAX(M$64:M3948),M$64:M3948,0)-1)&lt;(1-$P$2),MAX(K$64:K3948)&gt;MAX(L$64:L3947)),MAX(K$64:K3948),""),"")</f>
        <v/>
      </c>
      <c r="M3948" s="104" t="str">
        <f>IFERROR(IF(E3948="","",IF(K3948&lt;&gt;"",MAX(M$64:M3947)+1,IF(AND($F3947/INDEX($F$64:$F3948,MATCH(MAX(M$64:M3947),M$64:M3947,0)-1)&gt;(1+$O$2),MAX(K$64:K3948)&gt;MAX(L$64:L3947)),MAX(M$64:M3947)+1,""))),"")</f>
        <v/>
      </c>
      <c r="N3948" s="91">
        <f t="shared" si="340"/>
        <v>0</v>
      </c>
      <c r="O3948" s="91" t="str">
        <f>IFERROR(IF(AND(N3947=$H$2*1,MAX(O$64:O3947)=MAX(P$64:P3947)),MAX(O$64:O3947)+1,""),"")</f>
        <v/>
      </c>
      <c r="P3948" s="91" t="str">
        <f>IFERROR(IF(MOD(MAX(Q$64:Q3948),10*MAX(O$64:O3948))&lt;=2,IF(AND(F3947/INDEX($F$64:$F3948,MATCH(MAX(O$64:O3948),O$64:O3948,0)-1)&lt;(1-$P$2),MAX(O$64:O3948)&gt;MAX(P$64:P3947)),MAX(O$64:O3948),""),IF(AND($F3947/INDEX($F$64:$F3948,MATCH(MAX(Q$64:Q3948),Q$64:Q3948,0)-1)&lt;(1-$P$2),MAX(O$64:O3948)&gt;MAX(P$64:P3947)),MAX(O$64:O3948),"")),"")</f>
        <v/>
      </c>
      <c r="Q3948" s="91" t="str">
        <f>IFERROR(IF(E3948="","",IF(O3948&lt;&gt;"",MAX(O$64:O3948)*10+1,IF(AND($F3947/INDEX($F$64:$F3948,MATCH(MAX(Q$64:Q3947),Q$64:Q3947,0)-1)&gt;(1+$O$2),MAX(O$64:O3948)&gt;MAX(P$64:P3947)),MAX(Q$64:Q3947)+1,""))),"")</f>
        <v/>
      </c>
    </row>
    <row r="3949" spans="1:17" x14ac:dyDescent="0.2">
      <c r="A3949" s="13">
        <f>HLOOKUP($E$2,历史数据!$V$3:$AE$5000,ROW(A3947),)</f>
        <v>2418339</v>
      </c>
      <c r="B3949" s="41">
        <v>42391</v>
      </c>
      <c r="C3949" s="100">
        <f>IFERROR(IF(A3949&lt;&gt;0,MAX($C$4:C3948)+1,""),"")</f>
        <v>3689</v>
      </c>
      <c r="D3949" s="100"/>
      <c r="E3949" s="99" t="str">
        <f t="shared" si="341"/>
        <v/>
      </c>
      <c r="F3949" s="101" t="str">
        <f>IFERROR(VLOOKUP(E3949,历史数据!AH:AJ,3,),"")</f>
        <v/>
      </c>
      <c r="G3949" s="101" t="str">
        <f t="shared" si="337"/>
        <v/>
      </c>
      <c r="H3949" s="105" t="str">
        <f t="shared" si="338"/>
        <v/>
      </c>
      <c r="I3949" s="101" t="str">
        <f>IFERROR(VLOOKUP(E3949,历史数据!AH:AJ,2,),"")</f>
        <v/>
      </c>
      <c r="J3949" s="104">
        <f t="shared" si="339"/>
        <v>0</v>
      </c>
      <c r="K3949" s="104" t="str">
        <f>IFERROR(IF(AND(J3948=$H$2*1,MAX(K$64:K3948)=MAX(L$64:L3948)),MAX(K$64:K3948)+1,""),"")</f>
        <v/>
      </c>
      <c r="L3949" s="104" t="str">
        <f>IFERROR(IF(AND($F3948/INDEX($F$64:$F3949,MATCH(MAX(M$64:M3949),M$64:M3949,0)-1)&lt;(1-$P$2),MAX(K$64:K3949)&gt;MAX(L$64:L3948)),MAX(K$64:K3949),""),"")</f>
        <v/>
      </c>
      <c r="M3949" s="104" t="str">
        <f>IFERROR(IF(E3949="","",IF(K3949&lt;&gt;"",MAX(M$64:M3948)+1,IF(AND($F3948/INDEX($F$64:$F3949,MATCH(MAX(M$64:M3948),M$64:M3948,0)-1)&gt;(1+$O$2),MAX(K$64:K3949)&gt;MAX(L$64:L3948)),MAX(M$64:M3948)+1,""))),"")</f>
        <v/>
      </c>
      <c r="N3949" s="91">
        <f t="shared" si="340"/>
        <v>0</v>
      </c>
      <c r="O3949" s="91" t="str">
        <f>IFERROR(IF(AND(N3948=$H$2*1,MAX(O$64:O3948)=MAX(P$64:P3948)),MAX(O$64:O3948)+1,""),"")</f>
        <v/>
      </c>
      <c r="P3949" s="91" t="str">
        <f>IFERROR(IF(MOD(MAX(Q$64:Q3949),10*MAX(O$64:O3949))&lt;=2,IF(AND(F3948/INDEX($F$64:$F3949,MATCH(MAX(O$64:O3949),O$64:O3949,0)-1)&lt;(1-$P$2),MAX(O$64:O3949)&gt;MAX(P$64:P3948)),MAX(O$64:O3949),""),IF(AND($F3948/INDEX($F$64:$F3949,MATCH(MAX(Q$64:Q3949),Q$64:Q3949,0)-1)&lt;(1-$P$2),MAX(O$64:O3949)&gt;MAX(P$64:P3948)),MAX(O$64:O3949),"")),"")</f>
        <v/>
      </c>
      <c r="Q3949" s="91" t="str">
        <f>IFERROR(IF(E3949="","",IF(O3949&lt;&gt;"",MAX(O$64:O3949)*10+1,IF(AND($F3948/INDEX($F$64:$F3949,MATCH(MAX(Q$64:Q3948),Q$64:Q3948,0)-1)&gt;(1+$O$2),MAX(O$64:O3949)&gt;MAX(P$64:P3948)),MAX(Q$64:Q3948)+1,""))),"")</f>
        <v/>
      </c>
    </row>
    <row r="3950" spans="1:17" x14ac:dyDescent="0.2">
      <c r="A3950" s="13">
        <f>HLOOKUP($E$2,历史数据!$V$3:$AE$5000,ROW(A3948),)</f>
        <v>2184853</v>
      </c>
      <c r="B3950" s="41">
        <v>42394</v>
      </c>
      <c r="C3950" s="100">
        <f>IFERROR(IF(A3950&lt;&gt;0,MAX($C$4:C3949)+1,""),"")</f>
        <v>3690</v>
      </c>
      <c r="D3950" s="100"/>
      <c r="E3950" s="99" t="str">
        <f t="shared" si="341"/>
        <v/>
      </c>
      <c r="F3950" s="101" t="str">
        <f>IFERROR(VLOOKUP(E3950,历史数据!AH:AJ,3,),"")</f>
        <v/>
      </c>
      <c r="G3950" s="101" t="str">
        <f t="shared" si="337"/>
        <v/>
      </c>
      <c r="H3950" s="105" t="str">
        <f t="shared" si="338"/>
        <v/>
      </c>
      <c r="I3950" s="101" t="str">
        <f>IFERROR(VLOOKUP(E3950,历史数据!AH:AJ,2,),"")</f>
        <v/>
      </c>
      <c r="J3950" s="104">
        <f t="shared" si="339"/>
        <v>0</v>
      </c>
      <c r="K3950" s="104" t="str">
        <f>IFERROR(IF(AND(J3949=$H$2*1,MAX(K$64:K3949)=MAX(L$64:L3949)),MAX(K$64:K3949)+1,""),"")</f>
        <v/>
      </c>
      <c r="L3950" s="104" t="str">
        <f>IFERROR(IF(AND($F3949/INDEX($F$64:$F3950,MATCH(MAX(M$64:M3950),M$64:M3950,0)-1)&lt;(1-$P$2),MAX(K$64:K3950)&gt;MAX(L$64:L3949)),MAX(K$64:K3950),""),"")</f>
        <v/>
      </c>
      <c r="M3950" s="104" t="str">
        <f>IFERROR(IF(E3950="","",IF(K3950&lt;&gt;"",MAX(M$64:M3949)+1,IF(AND($F3949/INDEX($F$64:$F3950,MATCH(MAX(M$64:M3949),M$64:M3949,0)-1)&gt;(1+$O$2),MAX(K$64:K3950)&gt;MAX(L$64:L3949)),MAX(M$64:M3949)+1,""))),"")</f>
        <v/>
      </c>
      <c r="N3950" s="91">
        <f t="shared" si="340"/>
        <v>0</v>
      </c>
      <c r="O3950" s="91" t="str">
        <f>IFERROR(IF(AND(N3949=$H$2*1,MAX(O$64:O3949)=MAX(P$64:P3949)),MAX(O$64:O3949)+1,""),"")</f>
        <v/>
      </c>
      <c r="P3950" s="91" t="str">
        <f>IFERROR(IF(MOD(MAX(Q$64:Q3950),10*MAX(O$64:O3950))&lt;=2,IF(AND(F3949/INDEX($F$64:$F3950,MATCH(MAX(O$64:O3950),O$64:O3950,0)-1)&lt;(1-$P$2),MAX(O$64:O3950)&gt;MAX(P$64:P3949)),MAX(O$64:O3950),""),IF(AND($F3949/INDEX($F$64:$F3950,MATCH(MAX(Q$64:Q3950),Q$64:Q3950,0)-1)&lt;(1-$P$2),MAX(O$64:O3950)&gt;MAX(P$64:P3949)),MAX(O$64:O3950),"")),"")</f>
        <v/>
      </c>
      <c r="Q3950" s="91" t="str">
        <f>IFERROR(IF(E3950="","",IF(O3950&lt;&gt;"",MAX(O$64:O3950)*10+1,IF(AND($F3949/INDEX($F$64:$F3950,MATCH(MAX(Q$64:Q3949),Q$64:Q3949,0)-1)&gt;(1+$O$2),MAX(O$64:O3950)&gt;MAX(P$64:P3949)),MAX(Q$64:Q3949)+1,""))),"")</f>
        <v/>
      </c>
    </row>
    <row r="3951" spans="1:17" x14ac:dyDescent="0.2">
      <c r="A3951" s="13">
        <f>HLOOKUP($E$2,历史数据!$V$3:$AE$5000,ROW(A3949),)</f>
        <v>3032451</v>
      </c>
      <c r="B3951" s="41">
        <v>42395</v>
      </c>
      <c r="C3951" s="100">
        <f>IFERROR(IF(A3951&lt;&gt;0,MAX($C$4:C3950)+1,""),"")</f>
        <v>3691</v>
      </c>
      <c r="D3951" s="100"/>
      <c r="E3951" s="99" t="str">
        <f t="shared" si="341"/>
        <v/>
      </c>
      <c r="F3951" s="101" t="str">
        <f>IFERROR(VLOOKUP(E3951,历史数据!AH:AJ,3,),"")</f>
        <v/>
      </c>
      <c r="G3951" s="101" t="str">
        <f t="shared" si="337"/>
        <v/>
      </c>
      <c r="H3951" s="105" t="str">
        <f t="shared" si="338"/>
        <v/>
      </c>
      <c r="I3951" s="101" t="str">
        <f>IFERROR(VLOOKUP(E3951,历史数据!AH:AJ,2,),"")</f>
        <v/>
      </c>
      <c r="J3951" s="104">
        <f t="shared" si="339"/>
        <v>0</v>
      </c>
      <c r="K3951" s="104" t="str">
        <f>IFERROR(IF(AND(J3950=$H$2*1,MAX(K$64:K3950)=MAX(L$64:L3950)),MAX(K$64:K3950)+1,""),"")</f>
        <v/>
      </c>
      <c r="L3951" s="104" t="str">
        <f>IFERROR(IF(AND($F3950/INDEX($F$64:$F3951,MATCH(MAX(M$64:M3951),M$64:M3951,0)-1)&lt;(1-$P$2),MAX(K$64:K3951)&gt;MAX(L$64:L3950)),MAX(K$64:K3951),""),"")</f>
        <v/>
      </c>
      <c r="M3951" s="104" t="str">
        <f>IFERROR(IF(E3951="","",IF(K3951&lt;&gt;"",MAX(M$64:M3950)+1,IF(AND($F3950/INDEX($F$64:$F3951,MATCH(MAX(M$64:M3950),M$64:M3950,0)-1)&gt;(1+$O$2),MAX(K$64:K3951)&gt;MAX(L$64:L3950)),MAX(M$64:M3950)+1,""))),"")</f>
        <v/>
      </c>
      <c r="N3951" s="91">
        <f t="shared" si="340"/>
        <v>0</v>
      </c>
      <c r="O3951" s="91" t="str">
        <f>IFERROR(IF(AND(N3950=$H$2*1,MAX(O$64:O3950)=MAX(P$64:P3950)),MAX(O$64:O3950)+1,""),"")</f>
        <v/>
      </c>
      <c r="P3951" s="91" t="str">
        <f>IFERROR(IF(MOD(MAX(Q$64:Q3951),10*MAX(O$64:O3951))&lt;=2,IF(AND(F3950/INDEX($F$64:$F3951,MATCH(MAX(O$64:O3951),O$64:O3951,0)-1)&lt;(1-$P$2),MAX(O$64:O3951)&gt;MAX(P$64:P3950)),MAX(O$64:O3951),""),IF(AND($F3950/INDEX($F$64:$F3951,MATCH(MAX(Q$64:Q3951),Q$64:Q3951,0)-1)&lt;(1-$P$2),MAX(O$64:O3951)&gt;MAX(P$64:P3950)),MAX(O$64:O3951),"")),"")</f>
        <v/>
      </c>
      <c r="Q3951" s="91" t="str">
        <f>IFERROR(IF(E3951="","",IF(O3951&lt;&gt;"",MAX(O$64:O3951)*10+1,IF(AND($F3950/INDEX($F$64:$F3951,MATCH(MAX(Q$64:Q3950),Q$64:Q3950,0)-1)&gt;(1+$O$2),MAX(O$64:O3951)&gt;MAX(P$64:P3950)),MAX(Q$64:Q3950)+1,""))),"")</f>
        <v/>
      </c>
    </row>
    <row r="3952" spans="1:17" x14ac:dyDescent="0.2">
      <c r="A3952" s="13">
        <f>HLOOKUP($E$2,历史数据!$V$3:$AE$5000,ROW(A3950),)</f>
        <v>1886391</v>
      </c>
      <c r="B3952" s="41">
        <v>42396</v>
      </c>
      <c r="C3952" s="100">
        <f>IFERROR(IF(A3952&lt;&gt;0,MAX($C$4:C3951)+1,""),"")</f>
        <v>3692</v>
      </c>
      <c r="D3952" s="100"/>
      <c r="E3952" s="99" t="str">
        <f t="shared" si="341"/>
        <v/>
      </c>
      <c r="F3952" s="101" t="str">
        <f>IFERROR(VLOOKUP(E3952,历史数据!AH:AJ,3,),"")</f>
        <v/>
      </c>
      <c r="G3952" s="101" t="str">
        <f t="shared" si="337"/>
        <v/>
      </c>
      <c r="H3952" s="105" t="str">
        <f t="shared" si="338"/>
        <v/>
      </c>
      <c r="I3952" s="101" t="str">
        <f>IFERROR(VLOOKUP(E3952,历史数据!AH:AJ,2,),"")</f>
        <v/>
      </c>
      <c r="J3952" s="104">
        <f t="shared" si="339"/>
        <v>0</v>
      </c>
      <c r="K3952" s="104" t="str">
        <f>IFERROR(IF(AND(J3951=$H$2*1,MAX(K$64:K3951)=MAX(L$64:L3951)),MAX(K$64:K3951)+1,""),"")</f>
        <v/>
      </c>
      <c r="L3952" s="104" t="str">
        <f>IFERROR(IF(AND($F3951/INDEX($F$64:$F3952,MATCH(MAX(M$64:M3952),M$64:M3952,0)-1)&lt;(1-$P$2),MAX(K$64:K3952)&gt;MAX(L$64:L3951)),MAX(K$64:K3952),""),"")</f>
        <v/>
      </c>
      <c r="M3952" s="104" t="str">
        <f>IFERROR(IF(E3952="","",IF(K3952&lt;&gt;"",MAX(M$64:M3951)+1,IF(AND($F3951/INDEX($F$64:$F3952,MATCH(MAX(M$64:M3951),M$64:M3951,0)-1)&gt;(1+$O$2),MAX(K$64:K3952)&gt;MAX(L$64:L3951)),MAX(M$64:M3951)+1,""))),"")</f>
        <v/>
      </c>
      <c r="N3952" s="91">
        <f t="shared" si="340"/>
        <v>0</v>
      </c>
      <c r="O3952" s="91" t="str">
        <f>IFERROR(IF(AND(N3951=$H$2*1,MAX(O$64:O3951)=MAX(P$64:P3951)),MAX(O$64:O3951)+1,""),"")</f>
        <v/>
      </c>
      <c r="P3952" s="91" t="str">
        <f>IFERROR(IF(MOD(MAX(Q$64:Q3952),10*MAX(O$64:O3952))&lt;=2,IF(AND(F3951/INDEX($F$64:$F3952,MATCH(MAX(O$64:O3952),O$64:O3952,0)-1)&lt;(1-$P$2),MAX(O$64:O3952)&gt;MAX(P$64:P3951)),MAX(O$64:O3952),""),IF(AND($F3951/INDEX($F$64:$F3952,MATCH(MAX(Q$64:Q3952),Q$64:Q3952,0)-1)&lt;(1-$P$2),MAX(O$64:O3952)&gt;MAX(P$64:P3951)),MAX(O$64:O3952),"")),"")</f>
        <v/>
      </c>
      <c r="Q3952" s="91" t="str">
        <f>IFERROR(IF(E3952="","",IF(O3952&lt;&gt;"",MAX(O$64:O3952)*10+1,IF(AND($F3951/INDEX($F$64:$F3952,MATCH(MAX(Q$64:Q3951),Q$64:Q3951,0)-1)&gt;(1+$O$2),MAX(O$64:O3952)&gt;MAX(P$64:P3951)),MAX(Q$64:Q3951)+1,""))),"")</f>
        <v/>
      </c>
    </row>
    <row r="3953" spans="1:17" x14ac:dyDescent="0.2">
      <c r="A3953" s="13">
        <f>HLOOKUP($E$2,历史数据!$V$3:$AE$5000,ROW(A3951),)</f>
        <v>1439811</v>
      </c>
      <c r="B3953" s="41">
        <v>42397</v>
      </c>
      <c r="C3953" s="100">
        <f>IFERROR(IF(A3953&lt;&gt;0,MAX($C$4:C3952)+1,""),"")</f>
        <v>3693</v>
      </c>
      <c r="D3953" s="100"/>
      <c r="E3953" s="99" t="str">
        <f t="shared" si="341"/>
        <v/>
      </c>
      <c r="F3953" s="101" t="str">
        <f>IFERROR(VLOOKUP(E3953,历史数据!AH:AJ,3,),"")</f>
        <v/>
      </c>
      <c r="G3953" s="101" t="str">
        <f t="shared" si="337"/>
        <v/>
      </c>
      <c r="H3953" s="105" t="str">
        <f t="shared" si="338"/>
        <v/>
      </c>
      <c r="I3953" s="101" t="str">
        <f>IFERROR(VLOOKUP(E3953,历史数据!AH:AJ,2,),"")</f>
        <v/>
      </c>
      <c r="J3953" s="104">
        <f t="shared" si="339"/>
        <v>0</v>
      </c>
      <c r="K3953" s="104" t="str">
        <f>IFERROR(IF(AND(J3952=$H$2*1,MAX(K$64:K3952)=MAX(L$64:L3952)),MAX(K$64:K3952)+1,""),"")</f>
        <v/>
      </c>
      <c r="L3953" s="104" t="str">
        <f>IFERROR(IF(AND($F3952/INDEX($F$64:$F3953,MATCH(MAX(M$64:M3953),M$64:M3953,0)-1)&lt;(1-$P$2),MAX(K$64:K3953)&gt;MAX(L$64:L3952)),MAX(K$64:K3953),""),"")</f>
        <v/>
      </c>
      <c r="M3953" s="104" t="str">
        <f>IFERROR(IF(E3953="","",IF(K3953&lt;&gt;"",MAX(M$64:M3952)+1,IF(AND($F3952/INDEX($F$64:$F3953,MATCH(MAX(M$64:M3952),M$64:M3952,0)-1)&gt;(1+$O$2),MAX(K$64:K3953)&gt;MAX(L$64:L3952)),MAX(M$64:M3952)+1,""))),"")</f>
        <v/>
      </c>
      <c r="N3953" s="91">
        <f t="shared" si="340"/>
        <v>0</v>
      </c>
      <c r="O3953" s="91" t="str">
        <f>IFERROR(IF(AND(N3952=$H$2*1,MAX(O$64:O3952)=MAX(P$64:P3952)),MAX(O$64:O3952)+1,""),"")</f>
        <v/>
      </c>
      <c r="P3953" s="91" t="str">
        <f>IFERROR(IF(MOD(MAX(Q$64:Q3953),10*MAX(O$64:O3953))&lt;=2,IF(AND(F3952/INDEX($F$64:$F3953,MATCH(MAX(O$64:O3953),O$64:O3953,0)-1)&lt;(1-$P$2),MAX(O$64:O3953)&gt;MAX(P$64:P3952)),MAX(O$64:O3953),""),IF(AND($F3952/INDEX($F$64:$F3953,MATCH(MAX(Q$64:Q3953),Q$64:Q3953,0)-1)&lt;(1-$P$2),MAX(O$64:O3953)&gt;MAX(P$64:P3952)),MAX(O$64:O3953),"")),"")</f>
        <v/>
      </c>
      <c r="Q3953" s="91" t="str">
        <f>IFERROR(IF(E3953="","",IF(O3953&lt;&gt;"",MAX(O$64:O3953)*10+1,IF(AND($F3952/INDEX($F$64:$F3953,MATCH(MAX(Q$64:Q3952),Q$64:Q3952,0)-1)&gt;(1+$O$2),MAX(O$64:O3953)&gt;MAX(P$64:P3952)),MAX(Q$64:Q3952)+1,""))),"")</f>
        <v/>
      </c>
    </row>
    <row r="3954" spans="1:17" x14ac:dyDescent="0.2">
      <c r="A3954" s="13">
        <f>HLOOKUP($E$2,历史数据!$V$3:$AE$5000,ROW(A3952),)</f>
        <v>2369476</v>
      </c>
      <c r="B3954" s="41">
        <v>42398</v>
      </c>
      <c r="C3954" s="100">
        <f>IFERROR(IF(A3954&lt;&gt;0,MAX($C$4:C3953)+1,""),"")</f>
        <v>3694</v>
      </c>
      <c r="D3954" s="100"/>
      <c r="E3954" s="99" t="str">
        <f t="shared" si="341"/>
        <v/>
      </c>
      <c r="F3954" s="101" t="str">
        <f>IFERROR(VLOOKUP(E3954,历史数据!AH:AJ,3,),"")</f>
        <v/>
      </c>
      <c r="G3954" s="101" t="str">
        <f t="shared" si="337"/>
        <v/>
      </c>
      <c r="H3954" s="105" t="str">
        <f t="shared" si="338"/>
        <v/>
      </c>
      <c r="I3954" s="101" t="str">
        <f>IFERROR(VLOOKUP(E3954,历史数据!AH:AJ,2,),"")</f>
        <v/>
      </c>
      <c r="J3954" s="104">
        <f t="shared" si="339"/>
        <v>0</v>
      </c>
      <c r="K3954" s="104" t="str">
        <f>IFERROR(IF(AND(J3953=$H$2*1,MAX(K$64:K3953)=MAX(L$64:L3953)),MAX(K$64:K3953)+1,""),"")</f>
        <v/>
      </c>
      <c r="L3954" s="104" t="str">
        <f>IFERROR(IF(AND($F3953/INDEX($F$64:$F3954,MATCH(MAX(M$64:M3954),M$64:M3954,0)-1)&lt;(1-$P$2),MAX(K$64:K3954)&gt;MAX(L$64:L3953)),MAX(K$64:K3954),""),"")</f>
        <v/>
      </c>
      <c r="M3954" s="104" t="str">
        <f>IFERROR(IF(E3954="","",IF(K3954&lt;&gt;"",MAX(M$64:M3953)+1,IF(AND($F3953/INDEX($F$64:$F3954,MATCH(MAX(M$64:M3953),M$64:M3953,0)-1)&gt;(1+$O$2),MAX(K$64:K3954)&gt;MAX(L$64:L3953)),MAX(M$64:M3953)+1,""))),"")</f>
        <v/>
      </c>
      <c r="N3954" s="91">
        <f t="shared" si="340"/>
        <v>0</v>
      </c>
      <c r="O3954" s="91" t="str">
        <f>IFERROR(IF(AND(N3953=$H$2*1,MAX(O$64:O3953)=MAX(P$64:P3953)),MAX(O$64:O3953)+1,""),"")</f>
        <v/>
      </c>
      <c r="P3954" s="91" t="str">
        <f>IFERROR(IF(MOD(MAX(Q$64:Q3954),10*MAX(O$64:O3954))&lt;=2,IF(AND(F3953/INDEX($F$64:$F3954,MATCH(MAX(O$64:O3954),O$64:O3954,0)-1)&lt;(1-$P$2),MAX(O$64:O3954)&gt;MAX(P$64:P3953)),MAX(O$64:O3954),""),IF(AND($F3953/INDEX($F$64:$F3954,MATCH(MAX(Q$64:Q3954),Q$64:Q3954,0)-1)&lt;(1-$P$2),MAX(O$64:O3954)&gt;MAX(P$64:P3953)),MAX(O$64:O3954),"")),"")</f>
        <v/>
      </c>
      <c r="Q3954" s="91" t="str">
        <f>IFERROR(IF(E3954="","",IF(O3954&lt;&gt;"",MAX(O$64:O3954)*10+1,IF(AND($F3953/INDEX($F$64:$F3954,MATCH(MAX(Q$64:Q3953),Q$64:Q3953,0)-1)&gt;(1+$O$2),MAX(O$64:O3954)&gt;MAX(P$64:P3953)),MAX(Q$64:Q3953)+1,""))),"")</f>
        <v/>
      </c>
    </row>
    <row r="3955" spans="1:17" x14ac:dyDescent="0.2">
      <c r="A3955" s="13">
        <f>HLOOKUP($E$2,历史数据!$V$3:$AE$5000,ROW(A3953),)</f>
        <v>2325876</v>
      </c>
      <c r="B3955" s="41">
        <v>42401</v>
      </c>
      <c r="C3955" s="100">
        <f>IFERROR(IF(A3955&lt;&gt;0,MAX($C$4:C3954)+1,""),"")</f>
        <v>3695</v>
      </c>
      <c r="D3955" s="100"/>
      <c r="E3955" s="99" t="str">
        <f t="shared" si="341"/>
        <v/>
      </c>
      <c r="F3955" s="101" t="str">
        <f>IFERROR(VLOOKUP(E3955,历史数据!AH:AJ,3,),"")</f>
        <v/>
      </c>
      <c r="G3955" s="101" t="str">
        <f t="shared" si="337"/>
        <v/>
      </c>
      <c r="H3955" s="105" t="str">
        <f t="shared" si="338"/>
        <v/>
      </c>
      <c r="I3955" s="101" t="str">
        <f>IFERROR(VLOOKUP(E3955,历史数据!AH:AJ,2,),"")</f>
        <v/>
      </c>
      <c r="J3955" s="104">
        <f t="shared" si="339"/>
        <v>0</v>
      </c>
      <c r="K3955" s="104" t="str">
        <f>IFERROR(IF(AND(J3954=$H$2*1,MAX(K$64:K3954)=MAX(L$64:L3954)),MAX(K$64:K3954)+1,""),"")</f>
        <v/>
      </c>
      <c r="L3955" s="104" t="str">
        <f>IFERROR(IF(AND($F3954/INDEX($F$64:$F3955,MATCH(MAX(M$64:M3955),M$64:M3955,0)-1)&lt;(1-$P$2),MAX(K$64:K3955)&gt;MAX(L$64:L3954)),MAX(K$64:K3955),""),"")</f>
        <v/>
      </c>
      <c r="M3955" s="104" t="str">
        <f>IFERROR(IF(E3955="","",IF(K3955&lt;&gt;"",MAX(M$64:M3954)+1,IF(AND($F3954/INDEX($F$64:$F3955,MATCH(MAX(M$64:M3954),M$64:M3954,0)-1)&gt;(1+$O$2),MAX(K$64:K3955)&gt;MAX(L$64:L3954)),MAX(M$64:M3954)+1,""))),"")</f>
        <v/>
      </c>
      <c r="N3955" s="91">
        <f t="shared" si="340"/>
        <v>0</v>
      </c>
      <c r="O3955" s="91" t="str">
        <f>IFERROR(IF(AND(N3954=$H$2*1,MAX(O$64:O3954)=MAX(P$64:P3954)),MAX(O$64:O3954)+1,""),"")</f>
        <v/>
      </c>
      <c r="P3955" s="91" t="str">
        <f>IFERROR(IF(MOD(MAX(Q$64:Q3955),10*MAX(O$64:O3955))&lt;=2,IF(AND(F3954/INDEX($F$64:$F3955,MATCH(MAX(O$64:O3955),O$64:O3955,0)-1)&lt;(1-$P$2),MAX(O$64:O3955)&gt;MAX(P$64:P3954)),MAX(O$64:O3955),""),IF(AND($F3954/INDEX($F$64:$F3955,MATCH(MAX(Q$64:Q3955),Q$64:Q3955,0)-1)&lt;(1-$P$2),MAX(O$64:O3955)&gt;MAX(P$64:P3954)),MAX(O$64:O3955),"")),"")</f>
        <v/>
      </c>
      <c r="Q3955" s="91" t="str">
        <f>IFERROR(IF(E3955="","",IF(O3955&lt;&gt;"",MAX(O$64:O3955)*10+1,IF(AND($F3954/INDEX($F$64:$F3955,MATCH(MAX(Q$64:Q3954),Q$64:Q3954,0)-1)&gt;(1+$O$2),MAX(O$64:O3955)&gt;MAX(P$64:P3954)),MAX(Q$64:Q3954)+1,""))),"")</f>
        <v/>
      </c>
    </row>
    <row r="3956" spans="1:17" x14ac:dyDescent="0.2">
      <c r="A3956" s="13">
        <f>HLOOKUP($E$2,历史数据!$V$3:$AE$5000,ROW(A3954),)</f>
        <v>1348462</v>
      </c>
      <c r="B3956" s="41">
        <v>42402</v>
      </c>
      <c r="C3956" s="100">
        <f>IFERROR(IF(A3956&lt;&gt;0,MAX($C$4:C3955)+1,""),"")</f>
        <v>3696</v>
      </c>
      <c r="D3956" s="100"/>
      <c r="E3956" s="99" t="str">
        <f t="shared" si="341"/>
        <v/>
      </c>
      <c r="F3956" s="101" t="str">
        <f>IFERROR(VLOOKUP(E3956,历史数据!AH:AJ,3,),"")</f>
        <v/>
      </c>
      <c r="G3956" s="101" t="str">
        <f t="shared" si="337"/>
        <v/>
      </c>
      <c r="H3956" s="105" t="str">
        <f t="shared" si="338"/>
        <v/>
      </c>
      <c r="I3956" s="101" t="str">
        <f>IFERROR(VLOOKUP(E3956,历史数据!AH:AJ,2,),"")</f>
        <v/>
      </c>
      <c r="J3956" s="104">
        <f t="shared" si="339"/>
        <v>0</v>
      </c>
      <c r="K3956" s="104" t="str">
        <f>IFERROR(IF(AND(J3955=$H$2*1,MAX(K$64:K3955)=MAX(L$64:L3955)),MAX(K$64:K3955)+1,""),"")</f>
        <v/>
      </c>
      <c r="L3956" s="104" t="str">
        <f>IFERROR(IF(AND($F3955/INDEX($F$64:$F3956,MATCH(MAX(M$64:M3956),M$64:M3956,0)-1)&lt;(1-$P$2),MAX(K$64:K3956)&gt;MAX(L$64:L3955)),MAX(K$64:K3956),""),"")</f>
        <v/>
      </c>
      <c r="M3956" s="104" t="str">
        <f>IFERROR(IF(E3956="","",IF(K3956&lt;&gt;"",MAX(M$64:M3955)+1,IF(AND($F3955/INDEX($F$64:$F3956,MATCH(MAX(M$64:M3955),M$64:M3955,0)-1)&gt;(1+$O$2),MAX(K$64:K3956)&gt;MAX(L$64:L3955)),MAX(M$64:M3955)+1,""))),"")</f>
        <v/>
      </c>
      <c r="N3956" s="91">
        <f t="shared" si="340"/>
        <v>0</v>
      </c>
      <c r="O3956" s="91" t="str">
        <f>IFERROR(IF(AND(N3955=$H$2*1,MAX(O$64:O3955)=MAX(P$64:P3955)),MAX(O$64:O3955)+1,""),"")</f>
        <v/>
      </c>
      <c r="P3956" s="91" t="str">
        <f>IFERROR(IF(MOD(MAX(Q$64:Q3956),10*MAX(O$64:O3956))&lt;=2,IF(AND(F3955/INDEX($F$64:$F3956,MATCH(MAX(O$64:O3956),O$64:O3956,0)-1)&lt;(1-$P$2),MAX(O$64:O3956)&gt;MAX(P$64:P3955)),MAX(O$64:O3956),""),IF(AND($F3955/INDEX($F$64:$F3956,MATCH(MAX(Q$64:Q3956),Q$64:Q3956,0)-1)&lt;(1-$P$2),MAX(O$64:O3956)&gt;MAX(P$64:P3955)),MAX(O$64:O3956),"")),"")</f>
        <v/>
      </c>
      <c r="Q3956" s="91" t="str">
        <f>IFERROR(IF(E3956="","",IF(O3956&lt;&gt;"",MAX(O$64:O3956)*10+1,IF(AND($F3955/INDEX($F$64:$F3956,MATCH(MAX(Q$64:Q3955),Q$64:Q3955,0)-1)&gt;(1+$O$2),MAX(O$64:O3956)&gt;MAX(P$64:P3955)),MAX(Q$64:Q3955)+1,""))),"")</f>
        <v/>
      </c>
    </row>
    <row r="3957" spans="1:17" x14ac:dyDescent="0.2">
      <c r="A3957" s="13">
        <f>HLOOKUP($E$2,历史数据!$V$3:$AE$5000,ROW(A3955),)</f>
        <v>1995427</v>
      </c>
      <c r="B3957" s="41">
        <v>42403</v>
      </c>
      <c r="C3957" s="100">
        <f>IFERROR(IF(A3957&lt;&gt;0,MAX($C$4:C3956)+1,""),"")</f>
        <v>3697</v>
      </c>
      <c r="D3957" s="100"/>
      <c r="E3957" s="99" t="str">
        <f t="shared" si="341"/>
        <v/>
      </c>
      <c r="F3957" s="101" t="str">
        <f>IFERROR(VLOOKUP(E3957,历史数据!AH:AJ,3,),"")</f>
        <v/>
      </c>
      <c r="G3957" s="101" t="str">
        <f t="shared" si="337"/>
        <v/>
      </c>
      <c r="H3957" s="105" t="str">
        <f t="shared" si="338"/>
        <v/>
      </c>
      <c r="I3957" s="101" t="str">
        <f>IFERROR(VLOOKUP(E3957,历史数据!AH:AJ,2,),"")</f>
        <v/>
      </c>
      <c r="J3957" s="104">
        <f t="shared" si="339"/>
        <v>0</v>
      </c>
      <c r="K3957" s="104" t="str">
        <f>IFERROR(IF(AND(J3956=$H$2*1,MAX(K$64:K3956)=MAX(L$64:L3956)),MAX(K$64:K3956)+1,""),"")</f>
        <v/>
      </c>
      <c r="L3957" s="104" t="str">
        <f>IFERROR(IF(AND($F3956/INDEX($F$64:$F3957,MATCH(MAX(M$64:M3957),M$64:M3957,0)-1)&lt;(1-$P$2),MAX(K$64:K3957)&gt;MAX(L$64:L3956)),MAX(K$64:K3957),""),"")</f>
        <v/>
      </c>
      <c r="M3957" s="104" t="str">
        <f>IFERROR(IF(E3957="","",IF(K3957&lt;&gt;"",MAX(M$64:M3956)+1,IF(AND($F3956/INDEX($F$64:$F3957,MATCH(MAX(M$64:M3956),M$64:M3956,0)-1)&gt;(1+$O$2),MAX(K$64:K3957)&gt;MAX(L$64:L3956)),MAX(M$64:M3956)+1,""))),"")</f>
        <v/>
      </c>
      <c r="N3957" s="91">
        <f t="shared" si="340"/>
        <v>0</v>
      </c>
      <c r="O3957" s="91" t="str">
        <f>IFERROR(IF(AND(N3956=$H$2*1,MAX(O$64:O3956)=MAX(P$64:P3956)),MAX(O$64:O3956)+1,""),"")</f>
        <v/>
      </c>
      <c r="P3957" s="91" t="str">
        <f>IFERROR(IF(MOD(MAX(Q$64:Q3957),10*MAX(O$64:O3957))&lt;=2,IF(AND(F3956/INDEX($F$64:$F3957,MATCH(MAX(O$64:O3957),O$64:O3957,0)-1)&lt;(1-$P$2),MAX(O$64:O3957)&gt;MAX(P$64:P3956)),MAX(O$64:O3957),""),IF(AND($F3956/INDEX($F$64:$F3957,MATCH(MAX(Q$64:Q3957),Q$64:Q3957,0)-1)&lt;(1-$P$2),MAX(O$64:O3957)&gt;MAX(P$64:P3956)),MAX(O$64:O3957),"")),"")</f>
        <v/>
      </c>
      <c r="Q3957" s="91" t="str">
        <f>IFERROR(IF(E3957="","",IF(O3957&lt;&gt;"",MAX(O$64:O3957)*10+1,IF(AND($F3956/INDEX($F$64:$F3957,MATCH(MAX(Q$64:Q3956),Q$64:Q3956,0)-1)&gt;(1+$O$2),MAX(O$64:O3957)&gt;MAX(P$64:P3956)),MAX(Q$64:Q3956)+1,""))),"")</f>
        <v/>
      </c>
    </row>
    <row r="3958" spans="1:17" x14ac:dyDescent="0.2">
      <c r="A3958" s="13">
        <f>HLOOKUP($E$2,历史数据!$V$3:$AE$5000,ROW(A3956),)</f>
        <v>788419</v>
      </c>
      <c r="B3958" s="41">
        <v>42404</v>
      </c>
      <c r="C3958" s="100">
        <f>IFERROR(IF(A3958&lt;&gt;0,MAX($C$4:C3957)+1,""),"")</f>
        <v>3698</v>
      </c>
      <c r="D3958" s="100"/>
      <c r="E3958" s="99" t="str">
        <f t="shared" si="341"/>
        <v/>
      </c>
      <c r="F3958" s="101" t="str">
        <f>IFERROR(VLOOKUP(E3958,历史数据!AH:AJ,3,),"")</f>
        <v/>
      </c>
      <c r="G3958" s="101" t="str">
        <f t="shared" si="337"/>
        <v/>
      </c>
      <c r="H3958" s="105" t="str">
        <f t="shared" si="338"/>
        <v/>
      </c>
      <c r="I3958" s="101" t="str">
        <f>IFERROR(VLOOKUP(E3958,历史数据!AH:AJ,2,),"")</f>
        <v/>
      </c>
      <c r="J3958" s="104">
        <f t="shared" si="339"/>
        <v>0</v>
      </c>
      <c r="K3958" s="104" t="str">
        <f>IFERROR(IF(AND(J3957=$H$2*1,MAX(K$64:K3957)=MAX(L$64:L3957)),MAX(K$64:K3957)+1,""),"")</f>
        <v/>
      </c>
      <c r="L3958" s="104" t="str">
        <f>IFERROR(IF(AND($F3957/INDEX($F$64:$F3958,MATCH(MAX(M$64:M3958),M$64:M3958,0)-1)&lt;(1-$P$2),MAX(K$64:K3958)&gt;MAX(L$64:L3957)),MAX(K$64:K3958),""),"")</f>
        <v/>
      </c>
      <c r="M3958" s="104" t="str">
        <f>IFERROR(IF(E3958="","",IF(K3958&lt;&gt;"",MAX(M$64:M3957)+1,IF(AND($F3957/INDEX($F$64:$F3958,MATCH(MAX(M$64:M3957),M$64:M3957,0)-1)&gt;(1+$O$2),MAX(K$64:K3958)&gt;MAX(L$64:L3957)),MAX(M$64:M3957)+1,""))),"")</f>
        <v/>
      </c>
      <c r="N3958" s="91">
        <f t="shared" si="340"/>
        <v>0</v>
      </c>
      <c r="O3958" s="91" t="str">
        <f>IFERROR(IF(AND(N3957=$H$2*1,MAX(O$64:O3957)=MAX(P$64:P3957)),MAX(O$64:O3957)+1,""),"")</f>
        <v/>
      </c>
      <c r="P3958" s="91" t="str">
        <f>IFERROR(IF(MOD(MAX(Q$64:Q3958),10*MAX(O$64:O3958))&lt;=2,IF(AND(F3957/INDEX($F$64:$F3958,MATCH(MAX(O$64:O3958),O$64:O3958,0)-1)&lt;(1-$P$2),MAX(O$64:O3958)&gt;MAX(P$64:P3957)),MAX(O$64:O3958),""),IF(AND($F3957/INDEX($F$64:$F3958,MATCH(MAX(Q$64:Q3958),Q$64:Q3958,0)-1)&lt;(1-$P$2),MAX(O$64:O3958)&gt;MAX(P$64:P3957)),MAX(O$64:O3958),"")),"")</f>
        <v/>
      </c>
      <c r="Q3958" s="91" t="str">
        <f>IFERROR(IF(E3958="","",IF(O3958&lt;&gt;"",MAX(O$64:O3958)*10+1,IF(AND($F3957/INDEX($F$64:$F3958,MATCH(MAX(Q$64:Q3957),Q$64:Q3957,0)-1)&gt;(1+$O$2),MAX(O$64:O3958)&gt;MAX(P$64:P3957)),MAX(Q$64:Q3957)+1,""))),"")</f>
        <v/>
      </c>
    </row>
    <row r="3959" spans="1:17" x14ac:dyDescent="0.2">
      <c r="A3959" s="13">
        <f>HLOOKUP($E$2,历史数据!$V$3:$AE$5000,ROW(A3957),)</f>
        <v>1675640</v>
      </c>
      <c r="B3959" s="41">
        <v>42405</v>
      </c>
      <c r="C3959" s="100">
        <f>IFERROR(IF(A3959&lt;&gt;0,MAX($C$4:C3958)+1,""),"")</f>
        <v>3699</v>
      </c>
      <c r="D3959" s="100"/>
      <c r="E3959" s="99" t="str">
        <f t="shared" si="341"/>
        <v/>
      </c>
      <c r="F3959" s="101" t="str">
        <f>IFERROR(VLOOKUP(E3959,历史数据!AH:AJ,3,),"")</f>
        <v/>
      </c>
      <c r="G3959" s="101" t="str">
        <f t="shared" si="337"/>
        <v/>
      </c>
      <c r="H3959" s="105" t="str">
        <f t="shared" si="338"/>
        <v/>
      </c>
      <c r="I3959" s="101" t="str">
        <f>IFERROR(VLOOKUP(E3959,历史数据!AH:AJ,2,),"")</f>
        <v/>
      </c>
      <c r="J3959" s="104">
        <f t="shared" si="339"/>
        <v>0</v>
      </c>
      <c r="K3959" s="104" t="str">
        <f>IFERROR(IF(AND(J3958=$H$2*1,MAX(K$64:K3958)=MAX(L$64:L3958)),MAX(K$64:K3958)+1,""),"")</f>
        <v/>
      </c>
      <c r="L3959" s="104" t="str">
        <f>IFERROR(IF(AND($F3958/INDEX($F$64:$F3959,MATCH(MAX(M$64:M3959),M$64:M3959,0)-1)&lt;(1-$P$2),MAX(K$64:K3959)&gt;MAX(L$64:L3958)),MAX(K$64:K3959),""),"")</f>
        <v/>
      </c>
      <c r="M3959" s="104" t="str">
        <f>IFERROR(IF(E3959="","",IF(K3959&lt;&gt;"",MAX(M$64:M3958)+1,IF(AND($F3958/INDEX($F$64:$F3959,MATCH(MAX(M$64:M3958),M$64:M3958,0)-1)&gt;(1+$O$2),MAX(K$64:K3959)&gt;MAX(L$64:L3958)),MAX(M$64:M3958)+1,""))),"")</f>
        <v/>
      </c>
      <c r="N3959" s="91">
        <f t="shared" si="340"/>
        <v>0</v>
      </c>
      <c r="O3959" s="91" t="str">
        <f>IFERROR(IF(AND(N3958=$H$2*1,MAX(O$64:O3958)=MAX(P$64:P3958)),MAX(O$64:O3958)+1,""),"")</f>
        <v/>
      </c>
      <c r="P3959" s="91" t="str">
        <f>IFERROR(IF(MOD(MAX(Q$64:Q3959),10*MAX(O$64:O3959))&lt;=2,IF(AND(F3958/INDEX($F$64:$F3959,MATCH(MAX(O$64:O3959),O$64:O3959,0)-1)&lt;(1-$P$2),MAX(O$64:O3959)&gt;MAX(P$64:P3958)),MAX(O$64:O3959),""),IF(AND($F3958/INDEX($F$64:$F3959,MATCH(MAX(Q$64:Q3959),Q$64:Q3959,0)-1)&lt;(1-$P$2),MAX(O$64:O3959)&gt;MAX(P$64:P3958)),MAX(O$64:O3959),"")),"")</f>
        <v/>
      </c>
      <c r="Q3959" s="91" t="str">
        <f>IFERROR(IF(E3959="","",IF(O3959&lt;&gt;"",MAX(O$64:O3959)*10+1,IF(AND($F3958/INDEX($F$64:$F3959,MATCH(MAX(Q$64:Q3958),Q$64:Q3958,0)-1)&gt;(1+$O$2),MAX(O$64:O3959)&gt;MAX(P$64:P3958)),MAX(Q$64:Q3958)+1,""))),"")</f>
        <v/>
      </c>
    </row>
    <row r="3960" spans="1:17" x14ac:dyDescent="0.2">
      <c r="A3960" s="13">
        <f>HLOOKUP($E$2,历史数据!$V$3:$AE$5000,ROW(A3958),)</f>
        <v>1561803</v>
      </c>
      <c r="B3960" s="41">
        <v>42415</v>
      </c>
      <c r="C3960" s="100">
        <f>IFERROR(IF(A3960&lt;&gt;0,MAX($C$4:C3959)+1,""),"")</f>
        <v>3700</v>
      </c>
      <c r="D3960" s="100"/>
      <c r="E3960" s="99" t="str">
        <f t="shared" si="341"/>
        <v/>
      </c>
      <c r="F3960" s="101" t="str">
        <f>IFERROR(VLOOKUP(E3960,历史数据!AH:AJ,3,),"")</f>
        <v/>
      </c>
      <c r="G3960" s="101" t="str">
        <f t="shared" si="337"/>
        <v/>
      </c>
      <c r="H3960" s="105" t="str">
        <f t="shared" si="338"/>
        <v/>
      </c>
      <c r="I3960" s="101" t="str">
        <f>IFERROR(VLOOKUP(E3960,历史数据!AH:AJ,2,),"")</f>
        <v/>
      </c>
      <c r="J3960" s="104">
        <f t="shared" si="339"/>
        <v>0</v>
      </c>
      <c r="K3960" s="104" t="str">
        <f>IFERROR(IF(AND(J3959=$H$2*1,MAX(K$64:K3959)=MAX(L$64:L3959)),MAX(K$64:K3959)+1,""),"")</f>
        <v/>
      </c>
      <c r="L3960" s="104" t="str">
        <f>IFERROR(IF(AND($F3959/INDEX($F$64:$F3960,MATCH(MAX(M$64:M3960),M$64:M3960,0)-1)&lt;(1-$P$2),MAX(K$64:K3960)&gt;MAX(L$64:L3959)),MAX(K$64:K3960),""),"")</f>
        <v/>
      </c>
      <c r="M3960" s="104" t="str">
        <f>IFERROR(IF(E3960="","",IF(K3960&lt;&gt;"",MAX(M$64:M3959)+1,IF(AND($F3959/INDEX($F$64:$F3960,MATCH(MAX(M$64:M3959),M$64:M3959,0)-1)&gt;(1+$O$2),MAX(K$64:K3960)&gt;MAX(L$64:L3959)),MAX(M$64:M3959)+1,""))),"")</f>
        <v/>
      </c>
      <c r="N3960" s="91">
        <f t="shared" si="340"/>
        <v>0</v>
      </c>
      <c r="O3960" s="91" t="str">
        <f>IFERROR(IF(AND(N3959=$H$2*1,MAX(O$64:O3959)=MAX(P$64:P3959)),MAX(O$64:O3959)+1,""),"")</f>
        <v/>
      </c>
      <c r="P3960" s="91" t="str">
        <f>IFERROR(IF(MOD(MAX(Q$64:Q3960),10*MAX(O$64:O3960))&lt;=2,IF(AND(F3959/INDEX($F$64:$F3960,MATCH(MAX(O$64:O3960),O$64:O3960,0)-1)&lt;(1-$P$2),MAX(O$64:O3960)&gt;MAX(P$64:P3959)),MAX(O$64:O3960),""),IF(AND($F3959/INDEX($F$64:$F3960,MATCH(MAX(Q$64:Q3960),Q$64:Q3960,0)-1)&lt;(1-$P$2),MAX(O$64:O3960)&gt;MAX(P$64:P3959)),MAX(O$64:O3960),"")),"")</f>
        <v/>
      </c>
      <c r="Q3960" s="91" t="str">
        <f>IFERROR(IF(E3960="","",IF(O3960&lt;&gt;"",MAX(O$64:O3960)*10+1,IF(AND($F3959/INDEX($F$64:$F3960,MATCH(MAX(Q$64:Q3959),Q$64:Q3959,0)-1)&gt;(1+$O$2),MAX(O$64:O3960)&gt;MAX(P$64:P3959)),MAX(Q$64:Q3959)+1,""))),"")</f>
        <v/>
      </c>
    </row>
    <row r="3961" spans="1:17" x14ac:dyDescent="0.2">
      <c r="A3961" s="13">
        <f>HLOOKUP($E$2,历史数据!$V$3:$AE$5000,ROW(A3959),)</f>
        <v>2774206</v>
      </c>
      <c r="B3961" s="41">
        <v>42416</v>
      </c>
      <c r="C3961" s="100">
        <f>IFERROR(IF(A3961&lt;&gt;0,MAX($C$4:C3960)+1,""),"")</f>
        <v>3701</v>
      </c>
      <c r="D3961" s="100"/>
      <c r="E3961" s="99" t="str">
        <f t="shared" si="341"/>
        <v/>
      </c>
      <c r="F3961" s="101" t="str">
        <f>IFERROR(VLOOKUP(E3961,历史数据!AH:AJ,3,),"")</f>
        <v/>
      </c>
      <c r="G3961" s="101" t="str">
        <f t="shared" si="337"/>
        <v/>
      </c>
      <c r="H3961" s="105" t="str">
        <f t="shared" si="338"/>
        <v/>
      </c>
      <c r="I3961" s="101" t="str">
        <f>IFERROR(VLOOKUP(E3961,历史数据!AH:AJ,2,),"")</f>
        <v/>
      </c>
      <c r="J3961" s="104">
        <f t="shared" si="339"/>
        <v>0</v>
      </c>
      <c r="K3961" s="104" t="str">
        <f>IFERROR(IF(AND(J3960=$H$2*1,MAX(K$64:K3960)=MAX(L$64:L3960)),MAX(K$64:K3960)+1,""),"")</f>
        <v/>
      </c>
      <c r="L3961" s="104" t="str">
        <f>IFERROR(IF(AND($F3960/INDEX($F$64:$F3961,MATCH(MAX(M$64:M3961),M$64:M3961,0)-1)&lt;(1-$P$2),MAX(K$64:K3961)&gt;MAX(L$64:L3960)),MAX(K$64:K3961),""),"")</f>
        <v/>
      </c>
      <c r="M3961" s="104" t="str">
        <f>IFERROR(IF(E3961="","",IF(K3961&lt;&gt;"",MAX(M$64:M3960)+1,IF(AND($F3960/INDEX($F$64:$F3961,MATCH(MAX(M$64:M3960),M$64:M3960,0)-1)&gt;(1+$O$2),MAX(K$64:K3961)&gt;MAX(L$64:L3960)),MAX(M$64:M3960)+1,""))),"")</f>
        <v/>
      </c>
      <c r="N3961" s="91">
        <f t="shared" si="340"/>
        <v>0</v>
      </c>
      <c r="O3961" s="91" t="str">
        <f>IFERROR(IF(AND(N3960=$H$2*1,MAX(O$64:O3960)=MAX(P$64:P3960)),MAX(O$64:O3960)+1,""),"")</f>
        <v/>
      </c>
      <c r="P3961" s="91" t="str">
        <f>IFERROR(IF(MOD(MAX(Q$64:Q3961),10*MAX(O$64:O3961))&lt;=2,IF(AND(F3960/INDEX($F$64:$F3961,MATCH(MAX(O$64:O3961),O$64:O3961,0)-1)&lt;(1-$P$2),MAX(O$64:O3961)&gt;MAX(P$64:P3960)),MAX(O$64:O3961),""),IF(AND($F3960/INDEX($F$64:$F3961,MATCH(MAX(Q$64:Q3961),Q$64:Q3961,0)-1)&lt;(1-$P$2),MAX(O$64:O3961)&gt;MAX(P$64:P3960)),MAX(O$64:O3961),"")),"")</f>
        <v/>
      </c>
      <c r="Q3961" s="91" t="str">
        <f>IFERROR(IF(E3961="","",IF(O3961&lt;&gt;"",MAX(O$64:O3961)*10+1,IF(AND($F3960/INDEX($F$64:$F3961,MATCH(MAX(Q$64:Q3960),Q$64:Q3960,0)-1)&gt;(1+$O$2),MAX(O$64:O3961)&gt;MAX(P$64:P3960)),MAX(Q$64:Q3960)+1,""))),"")</f>
        <v/>
      </c>
    </row>
    <row r="3962" spans="1:17" x14ac:dyDescent="0.2">
      <c r="A3962" s="13">
        <f>HLOOKUP($E$2,历史数据!$V$3:$AE$5000,ROW(A3960),)</f>
        <v>1835594</v>
      </c>
      <c r="B3962" s="41">
        <v>42417</v>
      </c>
      <c r="C3962" s="100">
        <f>IFERROR(IF(A3962&lt;&gt;0,MAX($C$4:C3961)+1,""),"")</f>
        <v>3702</v>
      </c>
      <c r="D3962" s="100"/>
      <c r="E3962" s="99" t="str">
        <f t="shared" si="341"/>
        <v/>
      </c>
      <c r="F3962" s="101" t="str">
        <f>IFERROR(VLOOKUP(E3962,历史数据!AH:AJ,3,),"")</f>
        <v/>
      </c>
      <c r="G3962" s="101" t="str">
        <f t="shared" si="337"/>
        <v/>
      </c>
      <c r="H3962" s="105" t="str">
        <f t="shared" si="338"/>
        <v/>
      </c>
      <c r="I3962" s="101" t="str">
        <f>IFERROR(VLOOKUP(E3962,历史数据!AH:AJ,2,),"")</f>
        <v/>
      </c>
      <c r="J3962" s="104">
        <f t="shared" si="339"/>
        <v>0</v>
      </c>
      <c r="K3962" s="104" t="str">
        <f>IFERROR(IF(AND(J3961=$H$2*1,MAX(K$64:K3961)=MAX(L$64:L3961)),MAX(K$64:K3961)+1,""),"")</f>
        <v/>
      </c>
      <c r="L3962" s="104" t="str">
        <f>IFERROR(IF(AND($F3961/INDEX($F$64:$F3962,MATCH(MAX(M$64:M3962),M$64:M3962,0)-1)&lt;(1-$P$2),MAX(K$64:K3962)&gt;MAX(L$64:L3961)),MAX(K$64:K3962),""),"")</f>
        <v/>
      </c>
      <c r="M3962" s="104" t="str">
        <f>IFERROR(IF(E3962="","",IF(K3962&lt;&gt;"",MAX(M$64:M3961)+1,IF(AND($F3961/INDEX($F$64:$F3962,MATCH(MAX(M$64:M3961),M$64:M3961,0)-1)&gt;(1+$O$2),MAX(K$64:K3962)&gt;MAX(L$64:L3961)),MAX(M$64:M3961)+1,""))),"")</f>
        <v/>
      </c>
      <c r="N3962" s="91">
        <f t="shared" si="340"/>
        <v>0</v>
      </c>
      <c r="O3962" s="91" t="str">
        <f>IFERROR(IF(AND(N3961=$H$2*1,MAX(O$64:O3961)=MAX(P$64:P3961)),MAX(O$64:O3961)+1,""),"")</f>
        <v/>
      </c>
      <c r="P3962" s="91" t="str">
        <f>IFERROR(IF(MOD(MAX(Q$64:Q3962),10*MAX(O$64:O3962))&lt;=2,IF(AND(F3961/INDEX($F$64:$F3962,MATCH(MAX(O$64:O3962),O$64:O3962,0)-1)&lt;(1-$P$2),MAX(O$64:O3962)&gt;MAX(P$64:P3961)),MAX(O$64:O3962),""),IF(AND($F3961/INDEX($F$64:$F3962,MATCH(MAX(Q$64:Q3962),Q$64:Q3962,0)-1)&lt;(1-$P$2),MAX(O$64:O3962)&gt;MAX(P$64:P3961)),MAX(O$64:O3962),"")),"")</f>
        <v/>
      </c>
      <c r="Q3962" s="91" t="str">
        <f>IFERROR(IF(E3962="","",IF(O3962&lt;&gt;"",MAX(O$64:O3962)*10+1,IF(AND($F3961/INDEX($F$64:$F3962,MATCH(MAX(Q$64:Q3961),Q$64:Q3961,0)-1)&gt;(1+$O$2),MAX(O$64:O3962)&gt;MAX(P$64:P3961)),MAX(Q$64:Q3961)+1,""))),"")</f>
        <v/>
      </c>
    </row>
    <row r="3963" spans="1:17" x14ac:dyDescent="0.2">
      <c r="A3963" s="13">
        <f>HLOOKUP($E$2,历史数据!$V$3:$AE$5000,ROW(A3961),)</f>
        <v>2109115</v>
      </c>
      <c r="B3963" s="41">
        <v>42418</v>
      </c>
      <c r="C3963" s="100">
        <f>IFERROR(IF(A3963&lt;&gt;0,MAX($C$4:C3962)+1,""),"")</f>
        <v>3703</v>
      </c>
      <c r="D3963" s="100"/>
      <c r="E3963" s="99" t="str">
        <f t="shared" si="341"/>
        <v/>
      </c>
      <c r="F3963" s="101" t="str">
        <f>IFERROR(VLOOKUP(E3963,历史数据!AH:AJ,3,),"")</f>
        <v/>
      </c>
      <c r="G3963" s="101" t="str">
        <f t="shared" si="337"/>
        <v/>
      </c>
      <c r="H3963" s="105" t="str">
        <f t="shared" si="338"/>
        <v/>
      </c>
      <c r="I3963" s="101" t="str">
        <f>IFERROR(VLOOKUP(E3963,历史数据!AH:AJ,2,),"")</f>
        <v/>
      </c>
      <c r="J3963" s="104">
        <f t="shared" si="339"/>
        <v>0</v>
      </c>
      <c r="K3963" s="104" t="str">
        <f>IFERROR(IF(AND(J3962=$H$2*1,MAX(K$64:K3962)=MAX(L$64:L3962)),MAX(K$64:K3962)+1,""),"")</f>
        <v/>
      </c>
      <c r="L3963" s="104" t="str">
        <f>IFERROR(IF(AND($F3962/INDEX($F$64:$F3963,MATCH(MAX(M$64:M3963),M$64:M3963,0)-1)&lt;(1-$P$2),MAX(K$64:K3963)&gt;MAX(L$64:L3962)),MAX(K$64:K3963),""),"")</f>
        <v/>
      </c>
      <c r="M3963" s="104" t="str">
        <f>IFERROR(IF(E3963="","",IF(K3963&lt;&gt;"",MAX(M$64:M3962)+1,IF(AND($F3962/INDEX($F$64:$F3963,MATCH(MAX(M$64:M3962),M$64:M3962,0)-1)&gt;(1+$O$2),MAX(K$64:K3963)&gt;MAX(L$64:L3962)),MAX(M$64:M3962)+1,""))),"")</f>
        <v/>
      </c>
      <c r="N3963" s="91">
        <f t="shared" si="340"/>
        <v>0</v>
      </c>
      <c r="O3963" s="91" t="str">
        <f>IFERROR(IF(AND(N3962=$H$2*1,MAX(O$64:O3962)=MAX(P$64:P3962)),MAX(O$64:O3962)+1,""),"")</f>
        <v/>
      </c>
      <c r="P3963" s="91" t="str">
        <f>IFERROR(IF(MOD(MAX(Q$64:Q3963),10*MAX(O$64:O3963))&lt;=2,IF(AND(F3962/INDEX($F$64:$F3963,MATCH(MAX(O$64:O3963),O$64:O3963,0)-1)&lt;(1-$P$2),MAX(O$64:O3963)&gt;MAX(P$64:P3962)),MAX(O$64:O3963),""),IF(AND($F3962/INDEX($F$64:$F3963,MATCH(MAX(Q$64:Q3963),Q$64:Q3963,0)-1)&lt;(1-$P$2),MAX(O$64:O3963)&gt;MAX(P$64:P3962)),MAX(O$64:O3963),"")),"")</f>
        <v/>
      </c>
      <c r="Q3963" s="91" t="str">
        <f>IFERROR(IF(E3963="","",IF(O3963&lt;&gt;"",MAX(O$64:O3963)*10+1,IF(AND($F3962/INDEX($F$64:$F3963,MATCH(MAX(Q$64:Q3962),Q$64:Q3962,0)-1)&gt;(1+$O$2),MAX(O$64:O3963)&gt;MAX(P$64:P3962)),MAX(Q$64:Q3962)+1,""))),"")</f>
        <v/>
      </c>
    </row>
    <row r="3964" spans="1:17" x14ac:dyDescent="0.2">
      <c r="A3964" s="13">
        <f>HLOOKUP($E$2,历史数据!$V$3:$AE$5000,ROW(A3962),)</f>
        <v>1418838</v>
      </c>
      <c r="B3964" s="41">
        <v>42419</v>
      </c>
      <c r="C3964" s="100">
        <f>IFERROR(IF(A3964&lt;&gt;0,MAX($C$4:C3963)+1,""),"")</f>
        <v>3704</v>
      </c>
      <c r="D3964" s="100"/>
      <c r="E3964" s="99" t="str">
        <f t="shared" si="341"/>
        <v/>
      </c>
      <c r="F3964" s="101" t="str">
        <f>IFERROR(VLOOKUP(E3964,历史数据!AH:AJ,3,),"")</f>
        <v/>
      </c>
      <c r="G3964" s="101" t="str">
        <f t="shared" si="337"/>
        <v/>
      </c>
      <c r="H3964" s="105" t="str">
        <f t="shared" si="338"/>
        <v/>
      </c>
      <c r="I3964" s="101" t="str">
        <f>IFERROR(VLOOKUP(E3964,历史数据!AH:AJ,2,),"")</f>
        <v/>
      </c>
      <c r="J3964" s="104">
        <f t="shared" si="339"/>
        <v>0</v>
      </c>
      <c r="K3964" s="104" t="str">
        <f>IFERROR(IF(AND(J3963=$H$2*1,MAX(K$64:K3963)=MAX(L$64:L3963)),MAX(K$64:K3963)+1,""),"")</f>
        <v/>
      </c>
      <c r="L3964" s="104" t="str">
        <f>IFERROR(IF(AND($F3963/INDEX($F$64:$F3964,MATCH(MAX(M$64:M3964),M$64:M3964,0)-1)&lt;(1-$P$2),MAX(K$64:K3964)&gt;MAX(L$64:L3963)),MAX(K$64:K3964),""),"")</f>
        <v/>
      </c>
      <c r="M3964" s="104" t="str">
        <f>IFERROR(IF(E3964="","",IF(K3964&lt;&gt;"",MAX(M$64:M3963)+1,IF(AND($F3963/INDEX($F$64:$F3964,MATCH(MAX(M$64:M3963),M$64:M3963,0)-1)&gt;(1+$O$2),MAX(K$64:K3964)&gt;MAX(L$64:L3963)),MAX(M$64:M3963)+1,""))),"")</f>
        <v/>
      </c>
      <c r="N3964" s="91">
        <f t="shared" si="340"/>
        <v>0</v>
      </c>
      <c r="O3964" s="91" t="str">
        <f>IFERROR(IF(AND(N3963=$H$2*1,MAX(O$64:O3963)=MAX(P$64:P3963)),MAX(O$64:O3963)+1,""),"")</f>
        <v/>
      </c>
      <c r="P3964" s="91" t="str">
        <f>IFERROR(IF(MOD(MAX(Q$64:Q3964),10*MAX(O$64:O3964))&lt;=2,IF(AND(F3963/INDEX($F$64:$F3964,MATCH(MAX(O$64:O3964),O$64:O3964,0)-1)&lt;(1-$P$2),MAX(O$64:O3964)&gt;MAX(P$64:P3963)),MAX(O$64:O3964),""),IF(AND($F3963/INDEX($F$64:$F3964,MATCH(MAX(Q$64:Q3964),Q$64:Q3964,0)-1)&lt;(1-$P$2),MAX(O$64:O3964)&gt;MAX(P$64:P3963)),MAX(O$64:O3964),"")),"")</f>
        <v/>
      </c>
      <c r="Q3964" s="91" t="str">
        <f>IFERROR(IF(E3964="","",IF(O3964&lt;&gt;"",MAX(O$64:O3964)*10+1,IF(AND($F3963/INDEX($F$64:$F3964,MATCH(MAX(Q$64:Q3963),Q$64:Q3963,0)-1)&gt;(1+$O$2),MAX(O$64:O3964)&gt;MAX(P$64:P3963)),MAX(Q$64:Q3963)+1,""))),"")</f>
        <v/>
      </c>
    </row>
    <row r="3965" spans="1:17" x14ac:dyDescent="0.2">
      <c r="A3965" s="13">
        <f>HLOOKUP($E$2,历史数据!$V$3:$AE$5000,ROW(A3963),)</f>
        <v>1093006</v>
      </c>
      <c r="B3965" s="41">
        <v>42422</v>
      </c>
      <c r="C3965" s="100">
        <f>IFERROR(IF(A3965&lt;&gt;0,MAX($C$4:C3964)+1,""),"")</f>
        <v>3705</v>
      </c>
      <c r="D3965" s="100"/>
      <c r="E3965" s="99" t="str">
        <f t="shared" si="341"/>
        <v/>
      </c>
      <c r="F3965" s="101" t="str">
        <f>IFERROR(VLOOKUP(E3965,历史数据!AH:AJ,3,),"")</f>
        <v/>
      </c>
      <c r="G3965" s="101" t="str">
        <f t="shared" si="337"/>
        <v/>
      </c>
      <c r="H3965" s="105" t="str">
        <f t="shared" si="338"/>
        <v/>
      </c>
      <c r="I3965" s="101" t="str">
        <f>IFERROR(VLOOKUP(E3965,历史数据!AH:AJ,2,),"")</f>
        <v/>
      </c>
      <c r="J3965" s="104">
        <f t="shared" si="339"/>
        <v>0</v>
      </c>
      <c r="K3965" s="104" t="str">
        <f>IFERROR(IF(AND(J3964=$H$2*1,MAX(K$64:K3964)=MAX(L$64:L3964)),MAX(K$64:K3964)+1,""),"")</f>
        <v/>
      </c>
      <c r="L3965" s="104" t="str">
        <f>IFERROR(IF(AND($F3964/INDEX($F$64:$F3965,MATCH(MAX(M$64:M3965),M$64:M3965,0)-1)&lt;(1-$P$2),MAX(K$64:K3965)&gt;MAX(L$64:L3964)),MAX(K$64:K3965),""),"")</f>
        <v/>
      </c>
      <c r="M3965" s="104" t="str">
        <f>IFERROR(IF(E3965="","",IF(K3965&lt;&gt;"",MAX(M$64:M3964)+1,IF(AND($F3964/INDEX($F$64:$F3965,MATCH(MAX(M$64:M3964),M$64:M3964,0)-1)&gt;(1+$O$2),MAX(K$64:K3965)&gt;MAX(L$64:L3964)),MAX(M$64:M3964)+1,""))),"")</f>
        <v/>
      </c>
      <c r="N3965" s="91">
        <f t="shared" si="340"/>
        <v>0</v>
      </c>
      <c r="O3965" s="91" t="str">
        <f>IFERROR(IF(AND(N3964=$H$2*1,MAX(O$64:O3964)=MAX(P$64:P3964)),MAX(O$64:O3964)+1,""),"")</f>
        <v/>
      </c>
      <c r="P3965" s="91" t="str">
        <f>IFERROR(IF(MOD(MAX(Q$64:Q3965),10*MAX(O$64:O3965))&lt;=2,IF(AND(F3964/INDEX($F$64:$F3965,MATCH(MAX(O$64:O3965),O$64:O3965,0)-1)&lt;(1-$P$2),MAX(O$64:O3965)&gt;MAX(P$64:P3964)),MAX(O$64:O3965),""),IF(AND($F3964/INDEX($F$64:$F3965,MATCH(MAX(Q$64:Q3965),Q$64:Q3965,0)-1)&lt;(1-$P$2),MAX(O$64:O3965)&gt;MAX(P$64:P3964)),MAX(O$64:O3965),"")),"")</f>
        <v/>
      </c>
      <c r="Q3965" s="91" t="str">
        <f>IFERROR(IF(E3965="","",IF(O3965&lt;&gt;"",MAX(O$64:O3965)*10+1,IF(AND($F3964/INDEX($F$64:$F3965,MATCH(MAX(Q$64:Q3964),Q$64:Q3964,0)-1)&gt;(1+$O$2),MAX(O$64:O3965)&gt;MAX(P$64:P3964)),MAX(Q$64:Q3964)+1,""))),"")</f>
        <v/>
      </c>
    </row>
    <row r="3966" spans="1:17" x14ac:dyDescent="0.2">
      <c r="A3966" s="13">
        <f>HLOOKUP($E$2,历史数据!$V$3:$AE$5000,ROW(A3964),)</f>
        <v>1382400</v>
      </c>
      <c r="B3966" s="41">
        <v>42423</v>
      </c>
      <c r="C3966" s="100">
        <f>IFERROR(IF(A3966&lt;&gt;0,MAX($C$4:C3965)+1,""),"")</f>
        <v>3706</v>
      </c>
      <c r="D3966" s="100"/>
      <c r="E3966" s="99" t="str">
        <f t="shared" si="341"/>
        <v/>
      </c>
      <c r="F3966" s="101" t="str">
        <f>IFERROR(VLOOKUP(E3966,历史数据!AH:AJ,3,),"")</f>
        <v/>
      </c>
      <c r="G3966" s="101" t="str">
        <f t="shared" si="337"/>
        <v/>
      </c>
      <c r="H3966" s="105" t="str">
        <f t="shared" si="338"/>
        <v/>
      </c>
      <c r="I3966" s="101" t="str">
        <f>IFERROR(VLOOKUP(E3966,历史数据!AH:AJ,2,),"")</f>
        <v/>
      </c>
      <c r="J3966" s="104">
        <f t="shared" si="339"/>
        <v>0</v>
      </c>
      <c r="K3966" s="104" t="str">
        <f>IFERROR(IF(AND(J3965=$H$2*1,MAX(K$64:K3965)=MAX(L$64:L3965)),MAX(K$64:K3965)+1,""),"")</f>
        <v/>
      </c>
      <c r="L3966" s="104" t="str">
        <f>IFERROR(IF(AND($F3965/INDEX($F$64:$F3966,MATCH(MAX(M$64:M3966),M$64:M3966,0)-1)&lt;(1-$P$2),MAX(K$64:K3966)&gt;MAX(L$64:L3965)),MAX(K$64:K3966),""),"")</f>
        <v/>
      </c>
      <c r="M3966" s="104" t="str">
        <f>IFERROR(IF(E3966="","",IF(K3966&lt;&gt;"",MAX(M$64:M3965)+1,IF(AND($F3965/INDEX($F$64:$F3966,MATCH(MAX(M$64:M3965),M$64:M3965,0)-1)&gt;(1+$O$2),MAX(K$64:K3966)&gt;MAX(L$64:L3965)),MAX(M$64:M3965)+1,""))),"")</f>
        <v/>
      </c>
      <c r="N3966" s="91">
        <f t="shared" si="340"/>
        <v>0</v>
      </c>
      <c r="O3966" s="91" t="str">
        <f>IFERROR(IF(AND(N3965=$H$2*1,MAX(O$64:O3965)=MAX(P$64:P3965)),MAX(O$64:O3965)+1,""),"")</f>
        <v/>
      </c>
      <c r="P3966" s="91" t="str">
        <f>IFERROR(IF(MOD(MAX(Q$64:Q3966),10*MAX(O$64:O3966))&lt;=2,IF(AND(F3965/INDEX($F$64:$F3966,MATCH(MAX(O$64:O3966),O$64:O3966,0)-1)&lt;(1-$P$2),MAX(O$64:O3966)&gt;MAX(P$64:P3965)),MAX(O$64:O3966),""),IF(AND($F3965/INDEX($F$64:$F3966,MATCH(MAX(Q$64:Q3966),Q$64:Q3966,0)-1)&lt;(1-$P$2),MAX(O$64:O3966)&gt;MAX(P$64:P3965)),MAX(O$64:O3966),"")),"")</f>
        <v/>
      </c>
      <c r="Q3966" s="91" t="str">
        <f>IFERROR(IF(E3966="","",IF(O3966&lt;&gt;"",MAX(O$64:O3966)*10+1,IF(AND($F3965/INDEX($F$64:$F3966,MATCH(MAX(Q$64:Q3965),Q$64:Q3965,0)-1)&gt;(1+$O$2),MAX(O$64:O3966)&gt;MAX(P$64:P3965)),MAX(Q$64:Q3965)+1,""))),"")</f>
        <v/>
      </c>
    </row>
    <row r="3967" spans="1:17" x14ac:dyDescent="0.2">
      <c r="A3967" s="13">
        <f>HLOOKUP($E$2,历史数据!$V$3:$AE$5000,ROW(A3965),)</f>
        <v>2072507</v>
      </c>
      <c r="B3967" s="41">
        <v>42424</v>
      </c>
      <c r="C3967" s="100">
        <f>IFERROR(IF(A3967&lt;&gt;0,MAX($C$4:C3966)+1,""),"")</f>
        <v>3707</v>
      </c>
      <c r="D3967" s="100"/>
      <c r="E3967" s="99" t="str">
        <f t="shared" si="341"/>
        <v/>
      </c>
      <c r="F3967" s="101" t="str">
        <f>IFERROR(VLOOKUP(E3967,历史数据!AH:AJ,3,),"")</f>
        <v/>
      </c>
      <c r="G3967" s="101" t="str">
        <f t="shared" si="337"/>
        <v/>
      </c>
      <c r="H3967" s="105" t="str">
        <f t="shared" si="338"/>
        <v/>
      </c>
      <c r="I3967" s="101" t="str">
        <f>IFERROR(VLOOKUP(E3967,历史数据!AH:AJ,2,),"")</f>
        <v/>
      </c>
      <c r="J3967" s="104">
        <f t="shared" si="339"/>
        <v>0</v>
      </c>
      <c r="K3967" s="104" t="str">
        <f>IFERROR(IF(AND(J3966=$H$2*1,MAX(K$64:K3966)=MAX(L$64:L3966)),MAX(K$64:K3966)+1,""),"")</f>
        <v/>
      </c>
      <c r="L3967" s="104" t="str">
        <f>IFERROR(IF(AND($F3966/INDEX($F$64:$F3967,MATCH(MAX(M$64:M3967),M$64:M3967,0)-1)&lt;(1-$P$2),MAX(K$64:K3967)&gt;MAX(L$64:L3966)),MAX(K$64:K3967),""),"")</f>
        <v/>
      </c>
      <c r="M3967" s="104" t="str">
        <f>IFERROR(IF(E3967="","",IF(K3967&lt;&gt;"",MAX(M$64:M3966)+1,IF(AND($F3966/INDEX($F$64:$F3967,MATCH(MAX(M$64:M3966),M$64:M3966,0)-1)&gt;(1+$O$2),MAX(K$64:K3967)&gt;MAX(L$64:L3966)),MAX(M$64:M3966)+1,""))),"")</f>
        <v/>
      </c>
      <c r="N3967" s="91">
        <f t="shared" si="340"/>
        <v>0</v>
      </c>
      <c r="O3967" s="91" t="str">
        <f>IFERROR(IF(AND(N3966=$H$2*1,MAX(O$64:O3966)=MAX(P$64:P3966)),MAX(O$64:O3966)+1,""),"")</f>
        <v/>
      </c>
      <c r="P3967" s="91" t="str">
        <f>IFERROR(IF(MOD(MAX(Q$64:Q3967),10*MAX(O$64:O3967))&lt;=2,IF(AND(F3966/INDEX($F$64:$F3967,MATCH(MAX(O$64:O3967),O$64:O3967,0)-1)&lt;(1-$P$2),MAX(O$64:O3967)&gt;MAX(P$64:P3966)),MAX(O$64:O3967),""),IF(AND($F3966/INDEX($F$64:$F3967,MATCH(MAX(Q$64:Q3967),Q$64:Q3967,0)-1)&lt;(1-$P$2),MAX(O$64:O3967)&gt;MAX(P$64:P3966)),MAX(O$64:O3967),"")),"")</f>
        <v/>
      </c>
      <c r="Q3967" s="91" t="str">
        <f>IFERROR(IF(E3967="","",IF(O3967&lt;&gt;"",MAX(O$64:O3967)*10+1,IF(AND($F3966/INDEX($F$64:$F3967,MATCH(MAX(Q$64:Q3966),Q$64:Q3966,0)-1)&gt;(1+$O$2),MAX(O$64:O3967)&gt;MAX(P$64:P3966)),MAX(Q$64:Q3966)+1,""))),"")</f>
        <v/>
      </c>
    </row>
    <row r="3968" spans="1:17" x14ac:dyDescent="0.2">
      <c r="A3968" s="13">
        <f>HLOOKUP($E$2,历史数据!$V$3:$AE$5000,ROW(A3966),)</f>
        <v>1678231</v>
      </c>
      <c r="B3968" s="41">
        <v>42425</v>
      </c>
      <c r="C3968" s="100">
        <f>IFERROR(IF(A3968&lt;&gt;0,MAX($C$4:C3967)+1,""),"")</f>
        <v>3708</v>
      </c>
      <c r="D3968" s="100"/>
      <c r="E3968" s="99" t="str">
        <f t="shared" si="341"/>
        <v/>
      </c>
      <c r="F3968" s="101" t="str">
        <f>IFERROR(VLOOKUP(E3968,历史数据!AH:AJ,3,),"")</f>
        <v/>
      </c>
      <c r="G3968" s="101" t="str">
        <f t="shared" si="337"/>
        <v/>
      </c>
      <c r="H3968" s="105" t="str">
        <f t="shared" si="338"/>
        <v/>
      </c>
      <c r="I3968" s="101" t="str">
        <f>IFERROR(VLOOKUP(E3968,历史数据!AH:AJ,2,),"")</f>
        <v/>
      </c>
      <c r="J3968" s="104">
        <f t="shared" si="339"/>
        <v>0</v>
      </c>
      <c r="K3968" s="104" t="str">
        <f>IFERROR(IF(AND(J3967=$H$2*1,MAX(K$64:K3967)=MAX(L$64:L3967)),MAX(K$64:K3967)+1,""),"")</f>
        <v/>
      </c>
      <c r="L3968" s="104" t="str">
        <f>IFERROR(IF(AND($F3967/INDEX($F$64:$F3968,MATCH(MAX(M$64:M3968),M$64:M3968,0)-1)&lt;(1-$P$2),MAX(K$64:K3968)&gt;MAX(L$64:L3967)),MAX(K$64:K3968),""),"")</f>
        <v/>
      </c>
      <c r="M3968" s="104" t="str">
        <f>IFERROR(IF(E3968="","",IF(K3968&lt;&gt;"",MAX(M$64:M3967)+1,IF(AND($F3967/INDEX($F$64:$F3968,MATCH(MAX(M$64:M3967),M$64:M3967,0)-1)&gt;(1+$O$2),MAX(K$64:K3968)&gt;MAX(L$64:L3967)),MAX(M$64:M3967)+1,""))),"")</f>
        <v/>
      </c>
      <c r="N3968" s="91">
        <f t="shared" si="340"/>
        <v>0</v>
      </c>
      <c r="O3968" s="91" t="str">
        <f>IFERROR(IF(AND(N3967=$H$2*1,MAX(O$64:O3967)=MAX(P$64:P3967)),MAX(O$64:O3967)+1,""),"")</f>
        <v/>
      </c>
      <c r="P3968" s="91" t="str">
        <f>IFERROR(IF(MOD(MAX(Q$64:Q3968),10*MAX(O$64:O3968))&lt;=2,IF(AND(F3967/INDEX($F$64:$F3968,MATCH(MAX(O$64:O3968),O$64:O3968,0)-1)&lt;(1-$P$2),MAX(O$64:O3968)&gt;MAX(P$64:P3967)),MAX(O$64:O3968),""),IF(AND($F3967/INDEX($F$64:$F3968,MATCH(MAX(Q$64:Q3968),Q$64:Q3968,0)-1)&lt;(1-$P$2),MAX(O$64:O3968)&gt;MAX(P$64:P3967)),MAX(O$64:O3968),"")),"")</f>
        <v/>
      </c>
      <c r="Q3968" s="91" t="str">
        <f>IFERROR(IF(E3968="","",IF(O3968&lt;&gt;"",MAX(O$64:O3968)*10+1,IF(AND($F3967/INDEX($F$64:$F3968,MATCH(MAX(Q$64:Q3967),Q$64:Q3967,0)-1)&gt;(1+$O$2),MAX(O$64:O3968)&gt;MAX(P$64:P3967)),MAX(Q$64:Q3967)+1,""))),"")</f>
        <v/>
      </c>
    </row>
    <row r="3969" spans="1:17" x14ac:dyDescent="0.2">
      <c r="A3969" s="13">
        <f>HLOOKUP($E$2,历史数据!$V$3:$AE$5000,ROW(A3967),)</f>
        <v>1475565</v>
      </c>
      <c r="B3969" s="41">
        <v>42426</v>
      </c>
      <c r="C3969" s="100">
        <f>IFERROR(IF(A3969&lt;&gt;0,MAX($C$4:C3968)+1,""),"")</f>
        <v>3709</v>
      </c>
      <c r="D3969" s="100"/>
      <c r="E3969" s="99" t="str">
        <f t="shared" si="341"/>
        <v/>
      </c>
      <c r="F3969" s="101" t="str">
        <f>IFERROR(VLOOKUP(E3969,历史数据!AH:AJ,3,),"")</f>
        <v/>
      </c>
      <c r="G3969" s="101" t="str">
        <f t="shared" ref="G3969:G4032" si="342">IFERROR(IF(E3969="","",AVERAGE(F3910:F3969)),"")</f>
        <v/>
      </c>
      <c r="H3969" s="105" t="str">
        <f t="shared" si="338"/>
        <v/>
      </c>
      <c r="I3969" s="101" t="str">
        <f>IFERROR(VLOOKUP(E3969,历史数据!AH:AJ,2,),"")</f>
        <v/>
      </c>
      <c r="J3969" s="104">
        <f t="shared" si="339"/>
        <v>0</v>
      </c>
      <c r="K3969" s="104" t="str">
        <f>IFERROR(IF(AND(J3968=$H$2*1,MAX(K$64:K3968)=MAX(L$64:L3968)),MAX(K$64:K3968)+1,""),"")</f>
        <v/>
      </c>
      <c r="L3969" s="104" t="str">
        <f>IFERROR(IF(AND($F3968/INDEX($F$64:$F3969,MATCH(MAX(M$64:M3969),M$64:M3969,0)-1)&lt;(1-$P$2),MAX(K$64:K3969)&gt;MAX(L$64:L3968)),MAX(K$64:K3969),""),"")</f>
        <v/>
      </c>
      <c r="M3969" s="104" t="str">
        <f>IFERROR(IF(E3969="","",IF(K3969&lt;&gt;"",MAX(M$64:M3968)+1,IF(AND($F3968/INDEX($F$64:$F3969,MATCH(MAX(M$64:M3968),M$64:M3968,0)-1)&gt;(1+$O$2),MAX(K$64:K3969)&gt;MAX(L$64:L3968)),MAX(M$64:M3968)+1,""))),"")</f>
        <v/>
      </c>
      <c r="N3969" s="91">
        <f t="shared" si="340"/>
        <v>0</v>
      </c>
      <c r="O3969" s="91" t="str">
        <f>IFERROR(IF(AND(N3968=$H$2*1,MAX(O$64:O3968)=MAX(P$64:P3968)),MAX(O$64:O3968)+1,""),"")</f>
        <v/>
      </c>
      <c r="P3969" s="91" t="str">
        <f>IFERROR(IF(MOD(MAX(Q$64:Q3969),10*MAX(O$64:O3969))&lt;=2,IF(AND(F3968/INDEX($F$64:$F3969,MATCH(MAX(O$64:O3969),O$64:O3969,0)-1)&lt;(1-$P$2),MAX(O$64:O3969)&gt;MAX(P$64:P3968)),MAX(O$64:O3969),""),IF(AND($F3968/INDEX($F$64:$F3969,MATCH(MAX(Q$64:Q3969),Q$64:Q3969,0)-1)&lt;(1-$P$2),MAX(O$64:O3969)&gt;MAX(P$64:P3968)),MAX(O$64:O3969),"")),"")</f>
        <v/>
      </c>
      <c r="Q3969" s="91" t="str">
        <f>IFERROR(IF(E3969="","",IF(O3969&lt;&gt;"",MAX(O$64:O3969)*10+1,IF(AND($F3968/INDEX($F$64:$F3969,MATCH(MAX(Q$64:Q3968),Q$64:Q3968,0)-1)&gt;(1+$O$2),MAX(O$64:O3969)&gt;MAX(P$64:P3968)),MAX(Q$64:Q3968)+1,""))),"")</f>
        <v/>
      </c>
    </row>
    <row r="3970" spans="1:17" x14ac:dyDescent="0.2">
      <c r="A3970" s="13">
        <f>HLOOKUP($E$2,历史数据!$V$3:$AE$5000,ROW(A3968),)</f>
        <v>1213603</v>
      </c>
      <c r="B3970" s="41">
        <v>42429</v>
      </c>
      <c r="C3970" s="100">
        <f>IFERROR(IF(A3970&lt;&gt;0,MAX($C$4:C3969)+1,""),"")</f>
        <v>3710</v>
      </c>
      <c r="D3970" s="100"/>
      <c r="E3970" s="99" t="str">
        <f t="shared" si="341"/>
        <v/>
      </c>
      <c r="F3970" s="101" t="str">
        <f>IFERROR(VLOOKUP(E3970,历史数据!AH:AJ,3,),"")</f>
        <v/>
      </c>
      <c r="G3970" s="101" t="str">
        <f t="shared" si="342"/>
        <v/>
      </c>
      <c r="H3970" s="105" t="str">
        <f t="shared" ref="H3970:H4033" si="343">IFERROR(G3970/G3969-1,"")</f>
        <v/>
      </c>
      <c r="I3970" s="101" t="str">
        <f>IFERROR(VLOOKUP(E3970,历史数据!AH:AJ,2,),"")</f>
        <v/>
      </c>
      <c r="J3970" s="104">
        <f t="shared" ref="J3970:J4033" si="344">IFERROR(IF(L3970&lt;&gt;"","0",IF(AND($H3970&gt;0,$F3970&gt;$G3970),J3969+1,0)),"")</f>
        <v>0</v>
      </c>
      <c r="K3970" s="104" t="str">
        <f>IFERROR(IF(AND(J3969=$H$2*1,MAX(K$64:K3969)=MAX(L$64:L3969)),MAX(K$64:K3969)+1,""),"")</f>
        <v/>
      </c>
      <c r="L3970" s="104" t="str">
        <f>IFERROR(IF(AND($F3969/INDEX($F$64:$F3970,MATCH(MAX(M$64:M3970),M$64:M3970,0)-1)&lt;(1-$P$2),MAX(K$64:K3970)&gt;MAX(L$64:L3969)),MAX(K$64:K3970),""),"")</f>
        <v/>
      </c>
      <c r="M3970" s="104" t="str">
        <f>IFERROR(IF(E3970="","",IF(K3970&lt;&gt;"",MAX(M$64:M3969)+1,IF(AND($F3969/INDEX($F$64:$F3970,MATCH(MAX(M$64:M3969),M$64:M3969,0)-1)&gt;(1+$O$2),MAX(K$64:K3970)&gt;MAX(L$64:L3969)),MAX(M$64:M3969)+1,""))),"")</f>
        <v/>
      </c>
      <c r="N3970" s="91">
        <f t="shared" ref="N3970:N4033" si="345">IFERROR(IF(P3970&lt;&gt;"","0",IF(AND($H3970&gt;0,$F3970&gt;$G3970),N3969+1,0)),"")</f>
        <v>0</v>
      </c>
      <c r="O3970" s="91" t="str">
        <f>IFERROR(IF(AND(N3969=$H$2*1,MAX(O$64:O3969)=MAX(P$64:P3969)),MAX(O$64:O3969)+1,""),"")</f>
        <v/>
      </c>
      <c r="P3970" s="91" t="str">
        <f>IFERROR(IF(MOD(MAX(Q$64:Q3970),10*MAX(O$64:O3970))&lt;=2,IF(AND(F3969/INDEX($F$64:$F3970,MATCH(MAX(O$64:O3970),O$64:O3970,0)-1)&lt;(1-$P$2),MAX(O$64:O3970)&gt;MAX(P$64:P3969)),MAX(O$64:O3970),""),IF(AND($F3969/INDEX($F$64:$F3970,MATCH(MAX(Q$64:Q3970),Q$64:Q3970,0)-1)&lt;(1-$P$2),MAX(O$64:O3970)&gt;MAX(P$64:P3969)),MAX(O$64:O3970),"")),"")</f>
        <v/>
      </c>
      <c r="Q3970" s="91" t="str">
        <f>IFERROR(IF(E3970="","",IF(O3970&lt;&gt;"",MAX(O$64:O3970)*10+1,IF(AND($F3969/INDEX($F$64:$F3970,MATCH(MAX(Q$64:Q3969),Q$64:Q3969,0)-1)&gt;(1+$O$2),MAX(O$64:O3970)&gt;MAX(P$64:P3969)),MAX(Q$64:Q3969)+1,""))),"")</f>
        <v/>
      </c>
    </row>
    <row r="3971" spans="1:17" x14ac:dyDescent="0.2">
      <c r="A3971" s="13">
        <f>HLOOKUP($E$2,历史数据!$V$3:$AE$5000,ROW(A3969),)</f>
        <v>702406</v>
      </c>
      <c r="B3971" s="41">
        <v>42430</v>
      </c>
      <c r="C3971" s="100">
        <f>IFERROR(IF(A3971&lt;&gt;0,MAX($C$4:C3970)+1,""),"")</f>
        <v>3711</v>
      </c>
      <c r="D3971" s="100"/>
      <c r="E3971" s="99" t="str">
        <f t="shared" si="341"/>
        <v/>
      </c>
      <c r="F3971" s="101" t="str">
        <f>IFERROR(VLOOKUP(E3971,历史数据!AH:AJ,3,),"")</f>
        <v/>
      </c>
      <c r="G3971" s="101" t="str">
        <f t="shared" si="342"/>
        <v/>
      </c>
      <c r="H3971" s="105" t="str">
        <f t="shared" si="343"/>
        <v/>
      </c>
      <c r="I3971" s="101" t="str">
        <f>IFERROR(VLOOKUP(E3971,历史数据!AH:AJ,2,),"")</f>
        <v/>
      </c>
      <c r="J3971" s="104">
        <f t="shared" si="344"/>
        <v>0</v>
      </c>
      <c r="K3971" s="104" t="str">
        <f>IFERROR(IF(AND(J3970=$H$2*1,MAX(K$64:K3970)=MAX(L$64:L3970)),MAX(K$64:K3970)+1,""),"")</f>
        <v/>
      </c>
      <c r="L3971" s="104" t="str">
        <f>IFERROR(IF(AND($F3970/INDEX($F$64:$F3971,MATCH(MAX(M$64:M3971),M$64:M3971,0)-1)&lt;(1-$P$2),MAX(K$64:K3971)&gt;MAX(L$64:L3970)),MAX(K$64:K3971),""),"")</f>
        <v/>
      </c>
      <c r="M3971" s="104" t="str">
        <f>IFERROR(IF(E3971="","",IF(K3971&lt;&gt;"",MAX(M$64:M3970)+1,IF(AND($F3970/INDEX($F$64:$F3971,MATCH(MAX(M$64:M3970),M$64:M3970,0)-1)&gt;(1+$O$2),MAX(K$64:K3971)&gt;MAX(L$64:L3970)),MAX(M$64:M3970)+1,""))),"")</f>
        <v/>
      </c>
      <c r="N3971" s="91">
        <f t="shared" si="345"/>
        <v>0</v>
      </c>
      <c r="O3971" s="91" t="str">
        <f>IFERROR(IF(AND(N3970=$H$2*1,MAX(O$64:O3970)=MAX(P$64:P3970)),MAX(O$64:O3970)+1,""),"")</f>
        <v/>
      </c>
      <c r="P3971" s="91" t="str">
        <f>IFERROR(IF(MOD(MAX(Q$64:Q3971),10*MAX(O$64:O3971))&lt;=2,IF(AND(F3970/INDEX($F$64:$F3971,MATCH(MAX(O$64:O3971),O$64:O3971,0)-1)&lt;(1-$P$2),MAX(O$64:O3971)&gt;MAX(P$64:P3970)),MAX(O$64:O3971),""),IF(AND($F3970/INDEX($F$64:$F3971,MATCH(MAX(Q$64:Q3971),Q$64:Q3971,0)-1)&lt;(1-$P$2),MAX(O$64:O3971)&gt;MAX(P$64:P3970)),MAX(O$64:O3971),"")),"")</f>
        <v/>
      </c>
      <c r="Q3971" s="91" t="str">
        <f>IFERROR(IF(E3971="","",IF(O3971&lt;&gt;"",MAX(O$64:O3971)*10+1,IF(AND($F3970/INDEX($F$64:$F3971,MATCH(MAX(Q$64:Q3970),Q$64:Q3970,0)-1)&gt;(1+$O$2),MAX(O$64:O3971)&gt;MAX(P$64:P3970)),MAX(Q$64:Q3970)+1,""))),"")</f>
        <v/>
      </c>
    </row>
    <row r="3972" spans="1:17" x14ac:dyDescent="0.2">
      <c r="A3972" s="13">
        <f>HLOOKUP($E$2,历史数据!$V$3:$AE$5000,ROW(A3970),)</f>
        <v>845529</v>
      </c>
      <c r="B3972" s="41">
        <v>42431</v>
      </c>
      <c r="C3972" s="100">
        <f>IFERROR(IF(A3972&lt;&gt;0,MAX($C$4:C3971)+1,""),"")</f>
        <v>3712</v>
      </c>
      <c r="D3972" s="100"/>
      <c r="E3972" s="99" t="str">
        <f t="shared" si="341"/>
        <v/>
      </c>
      <c r="F3972" s="101" t="str">
        <f>IFERROR(VLOOKUP(E3972,历史数据!AH:AJ,3,),"")</f>
        <v/>
      </c>
      <c r="G3972" s="101" t="str">
        <f t="shared" si="342"/>
        <v/>
      </c>
      <c r="H3972" s="105" t="str">
        <f t="shared" si="343"/>
        <v/>
      </c>
      <c r="I3972" s="101" t="str">
        <f>IFERROR(VLOOKUP(E3972,历史数据!AH:AJ,2,),"")</f>
        <v/>
      </c>
      <c r="J3972" s="104">
        <f t="shared" si="344"/>
        <v>0</v>
      </c>
      <c r="K3972" s="104" t="str">
        <f>IFERROR(IF(AND(J3971=$H$2*1,MAX(K$64:K3971)=MAX(L$64:L3971)),MAX(K$64:K3971)+1,""),"")</f>
        <v/>
      </c>
      <c r="L3972" s="104" t="str">
        <f>IFERROR(IF(AND($F3971/INDEX($F$64:$F3972,MATCH(MAX(M$64:M3972),M$64:M3972,0)-1)&lt;(1-$P$2),MAX(K$64:K3972)&gt;MAX(L$64:L3971)),MAX(K$64:K3972),""),"")</f>
        <v/>
      </c>
      <c r="M3972" s="104" t="str">
        <f>IFERROR(IF(E3972="","",IF(K3972&lt;&gt;"",MAX(M$64:M3971)+1,IF(AND($F3971/INDEX($F$64:$F3972,MATCH(MAX(M$64:M3971),M$64:M3971,0)-1)&gt;(1+$O$2),MAX(K$64:K3972)&gt;MAX(L$64:L3971)),MAX(M$64:M3971)+1,""))),"")</f>
        <v/>
      </c>
      <c r="N3972" s="91">
        <f t="shared" si="345"/>
        <v>0</v>
      </c>
      <c r="O3972" s="91" t="str">
        <f>IFERROR(IF(AND(N3971=$H$2*1,MAX(O$64:O3971)=MAX(P$64:P3971)),MAX(O$64:O3971)+1,""),"")</f>
        <v/>
      </c>
      <c r="P3972" s="91" t="str">
        <f>IFERROR(IF(MOD(MAX(Q$64:Q3972),10*MAX(O$64:O3972))&lt;=2,IF(AND(F3971/INDEX($F$64:$F3972,MATCH(MAX(O$64:O3972),O$64:O3972,0)-1)&lt;(1-$P$2),MAX(O$64:O3972)&gt;MAX(P$64:P3971)),MAX(O$64:O3972),""),IF(AND($F3971/INDEX($F$64:$F3972,MATCH(MAX(Q$64:Q3972),Q$64:Q3972,0)-1)&lt;(1-$P$2),MAX(O$64:O3972)&gt;MAX(P$64:P3971)),MAX(O$64:O3972),"")),"")</f>
        <v/>
      </c>
      <c r="Q3972" s="91" t="str">
        <f>IFERROR(IF(E3972="","",IF(O3972&lt;&gt;"",MAX(O$64:O3972)*10+1,IF(AND($F3971/INDEX($F$64:$F3972,MATCH(MAX(Q$64:Q3971),Q$64:Q3971,0)-1)&gt;(1+$O$2),MAX(O$64:O3972)&gt;MAX(P$64:P3971)),MAX(Q$64:Q3971)+1,""))),"")</f>
        <v/>
      </c>
    </row>
    <row r="3973" spans="1:17" x14ac:dyDescent="0.2">
      <c r="A3973" s="13">
        <f>HLOOKUP($E$2,历史数据!$V$3:$AE$5000,ROW(A3971),)</f>
        <v>1113250</v>
      </c>
      <c r="B3973" s="41">
        <v>42432</v>
      </c>
      <c r="C3973" s="100">
        <f>IFERROR(IF(A3973&lt;&gt;0,MAX($C$4:C3972)+1,""),"")</f>
        <v>3713</v>
      </c>
      <c r="D3973" s="100"/>
      <c r="E3973" s="99" t="str">
        <f t="shared" si="341"/>
        <v/>
      </c>
      <c r="F3973" s="101" t="str">
        <f>IFERROR(VLOOKUP(E3973,历史数据!AH:AJ,3,),"")</f>
        <v/>
      </c>
      <c r="G3973" s="101" t="str">
        <f t="shared" si="342"/>
        <v/>
      </c>
      <c r="H3973" s="105" t="str">
        <f t="shared" si="343"/>
        <v/>
      </c>
      <c r="I3973" s="101" t="str">
        <f>IFERROR(VLOOKUP(E3973,历史数据!AH:AJ,2,),"")</f>
        <v/>
      </c>
      <c r="J3973" s="104">
        <f t="shared" si="344"/>
        <v>0</v>
      </c>
      <c r="K3973" s="104" t="str">
        <f>IFERROR(IF(AND(J3972=$H$2*1,MAX(K$64:K3972)=MAX(L$64:L3972)),MAX(K$64:K3972)+1,""),"")</f>
        <v/>
      </c>
      <c r="L3973" s="104" t="str">
        <f>IFERROR(IF(AND($F3972/INDEX($F$64:$F3973,MATCH(MAX(M$64:M3973),M$64:M3973,0)-1)&lt;(1-$P$2),MAX(K$64:K3973)&gt;MAX(L$64:L3972)),MAX(K$64:K3973),""),"")</f>
        <v/>
      </c>
      <c r="M3973" s="104" t="str">
        <f>IFERROR(IF(E3973="","",IF(K3973&lt;&gt;"",MAX(M$64:M3972)+1,IF(AND($F3972/INDEX($F$64:$F3973,MATCH(MAX(M$64:M3972),M$64:M3972,0)-1)&gt;(1+$O$2),MAX(K$64:K3973)&gt;MAX(L$64:L3972)),MAX(M$64:M3972)+1,""))),"")</f>
        <v/>
      </c>
      <c r="N3973" s="91">
        <f t="shared" si="345"/>
        <v>0</v>
      </c>
      <c r="O3973" s="91" t="str">
        <f>IFERROR(IF(AND(N3972=$H$2*1,MAX(O$64:O3972)=MAX(P$64:P3972)),MAX(O$64:O3972)+1,""),"")</f>
        <v/>
      </c>
      <c r="P3973" s="91" t="str">
        <f>IFERROR(IF(MOD(MAX(Q$64:Q3973),10*MAX(O$64:O3973))&lt;=2,IF(AND(F3972/INDEX($F$64:$F3973,MATCH(MAX(O$64:O3973),O$64:O3973,0)-1)&lt;(1-$P$2),MAX(O$64:O3973)&gt;MAX(P$64:P3972)),MAX(O$64:O3973),""),IF(AND($F3972/INDEX($F$64:$F3973,MATCH(MAX(Q$64:Q3973),Q$64:Q3973,0)-1)&lt;(1-$P$2),MAX(O$64:O3973)&gt;MAX(P$64:P3972)),MAX(O$64:O3973),"")),"")</f>
        <v/>
      </c>
      <c r="Q3973" s="91" t="str">
        <f>IFERROR(IF(E3973="","",IF(O3973&lt;&gt;"",MAX(O$64:O3973)*10+1,IF(AND($F3972/INDEX($F$64:$F3973,MATCH(MAX(Q$64:Q3972),Q$64:Q3972,0)-1)&gt;(1+$O$2),MAX(O$64:O3973)&gt;MAX(P$64:P3972)),MAX(Q$64:Q3972)+1,""))),"")</f>
        <v/>
      </c>
    </row>
    <row r="3974" spans="1:17" x14ac:dyDescent="0.2">
      <c r="A3974" s="13">
        <f>HLOOKUP($E$2,历史数据!$V$3:$AE$5000,ROW(A3972),)</f>
        <v>1535259</v>
      </c>
      <c r="B3974" s="41">
        <v>42433</v>
      </c>
      <c r="C3974" s="100">
        <f>IFERROR(IF(A3974&lt;&gt;0,MAX($C$4:C3973)+1,""),"")</f>
        <v>3714</v>
      </c>
      <c r="D3974" s="100"/>
      <c r="E3974" s="99" t="str">
        <f t="shared" ref="E3974:E4037" si="346">IFERROR(INDEX(B:B,MATCH(ROW(A3970),C:C,0)),"")</f>
        <v/>
      </c>
      <c r="F3974" s="101" t="str">
        <f>IFERROR(VLOOKUP(E3974,历史数据!AH:AJ,3,),"")</f>
        <v/>
      </c>
      <c r="G3974" s="101" t="str">
        <f t="shared" si="342"/>
        <v/>
      </c>
      <c r="H3974" s="105" t="str">
        <f t="shared" si="343"/>
        <v/>
      </c>
      <c r="I3974" s="101" t="str">
        <f>IFERROR(VLOOKUP(E3974,历史数据!AH:AJ,2,),"")</f>
        <v/>
      </c>
      <c r="J3974" s="104">
        <f t="shared" si="344"/>
        <v>0</v>
      </c>
      <c r="K3974" s="104" t="str">
        <f>IFERROR(IF(AND(J3973=$H$2*1,MAX(K$64:K3973)=MAX(L$64:L3973)),MAX(K$64:K3973)+1,""),"")</f>
        <v/>
      </c>
      <c r="L3974" s="104" t="str">
        <f>IFERROR(IF(AND($F3973/INDEX($F$64:$F3974,MATCH(MAX(M$64:M3974),M$64:M3974,0)-1)&lt;(1-$P$2),MAX(K$64:K3974)&gt;MAX(L$64:L3973)),MAX(K$64:K3974),""),"")</f>
        <v/>
      </c>
      <c r="M3974" s="104" t="str">
        <f>IFERROR(IF(E3974="","",IF(K3974&lt;&gt;"",MAX(M$64:M3973)+1,IF(AND($F3973/INDEX($F$64:$F3974,MATCH(MAX(M$64:M3973),M$64:M3973,0)-1)&gt;(1+$O$2),MAX(K$64:K3974)&gt;MAX(L$64:L3973)),MAX(M$64:M3973)+1,""))),"")</f>
        <v/>
      </c>
      <c r="N3974" s="91">
        <f t="shared" si="345"/>
        <v>0</v>
      </c>
      <c r="O3974" s="91" t="str">
        <f>IFERROR(IF(AND(N3973=$H$2*1,MAX(O$64:O3973)=MAX(P$64:P3973)),MAX(O$64:O3973)+1,""),"")</f>
        <v/>
      </c>
      <c r="P3974" s="91" t="str">
        <f>IFERROR(IF(MOD(MAX(Q$64:Q3974),10*MAX(O$64:O3974))&lt;=2,IF(AND(F3973/INDEX($F$64:$F3974,MATCH(MAX(O$64:O3974),O$64:O3974,0)-1)&lt;(1-$P$2),MAX(O$64:O3974)&gt;MAX(P$64:P3973)),MAX(O$64:O3974),""),IF(AND($F3973/INDEX($F$64:$F3974,MATCH(MAX(Q$64:Q3974),Q$64:Q3974,0)-1)&lt;(1-$P$2),MAX(O$64:O3974)&gt;MAX(P$64:P3973)),MAX(O$64:O3974),"")),"")</f>
        <v/>
      </c>
      <c r="Q3974" s="91" t="str">
        <f>IFERROR(IF(E3974="","",IF(O3974&lt;&gt;"",MAX(O$64:O3974)*10+1,IF(AND($F3973/INDEX($F$64:$F3974,MATCH(MAX(Q$64:Q3973),Q$64:Q3973,0)-1)&gt;(1+$O$2),MAX(O$64:O3974)&gt;MAX(P$64:P3973)),MAX(Q$64:Q3973)+1,""))),"")</f>
        <v/>
      </c>
    </row>
    <row r="3975" spans="1:17" x14ac:dyDescent="0.2">
      <c r="A3975" s="13">
        <f>HLOOKUP($E$2,历史数据!$V$3:$AE$5000,ROW(A3973),)</f>
        <v>471525</v>
      </c>
      <c r="B3975" s="41">
        <v>42436</v>
      </c>
      <c r="C3975" s="100">
        <f>IFERROR(IF(A3975&lt;&gt;0,MAX($C$4:C3974)+1,""),"")</f>
        <v>3715</v>
      </c>
      <c r="D3975" s="100"/>
      <c r="E3975" s="99" t="str">
        <f t="shared" si="346"/>
        <v/>
      </c>
      <c r="F3975" s="101" t="str">
        <f>IFERROR(VLOOKUP(E3975,历史数据!AH:AJ,3,),"")</f>
        <v/>
      </c>
      <c r="G3975" s="101" t="str">
        <f t="shared" si="342"/>
        <v/>
      </c>
      <c r="H3975" s="105" t="str">
        <f t="shared" si="343"/>
        <v/>
      </c>
      <c r="I3975" s="101" t="str">
        <f>IFERROR(VLOOKUP(E3975,历史数据!AH:AJ,2,),"")</f>
        <v/>
      </c>
      <c r="J3975" s="104">
        <f t="shared" si="344"/>
        <v>0</v>
      </c>
      <c r="K3975" s="104" t="str">
        <f>IFERROR(IF(AND(J3974=$H$2*1,MAX(K$64:K3974)=MAX(L$64:L3974)),MAX(K$64:K3974)+1,""),"")</f>
        <v/>
      </c>
      <c r="L3975" s="104" t="str">
        <f>IFERROR(IF(AND($F3974/INDEX($F$64:$F3975,MATCH(MAX(M$64:M3975),M$64:M3975,0)-1)&lt;(1-$P$2),MAX(K$64:K3975)&gt;MAX(L$64:L3974)),MAX(K$64:K3975),""),"")</f>
        <v/>
      </c>
      <c r="M3975" s="104" t="str">
        <f>IFERROR(IF(E3975="","",IF(K3975&lt;&gt;"",MAX(M$64:M3974)+1,IF(AND($F3974/INDEX($F$64:$F3975,MATCH(MAX(M$64:M3974),M$64:M3974,0)-1)&gt;(1+$O$2),MAX(K$64:K3975)&gt;MAX(L$64:L3974)),MAX(M$64:M3974)+1,""))),"")</f>
        <v/>
      </c>
      <c r="N3975" s="91">
        <f t="shared" si="345"/>
        <v>0</v>
      </c>
      <c r="O3975" s="91" t="str">
        <f>IFERROR(IF(AND(N3974=$H$2*1,MAX(O$64:O3974)=MAX(P$64:P3974)),MAX(O$64:O3974)+1,""),"")</f>
        <v/>
      </c>
      <c r="P3975" s="91" t="str">
        <f>IFERROR(IF(MOD(MAX(Q$64:Q3975),10*MAX(O$64:O3975))&lt;=2,IF(AND(F3974/INDEX($F$64:$F3975,MATCH(MAX(O$64:O3975),O$64:O3975,0)-1)&lt;(1-$P$2),MAX(O$64:O3975)&gt;MAX(P$64:P3974)),MAX(O$64:O3975),""),IF(AND($F3974/INDEX($F$64:$F3975,MATCH(MAX(Q$64:Q3975),Q$64:Q3975,0)-1)&lt;(1-$P$2),MAX(O$64:O3975)&gt;MAX(P$64:P3974)),MAX(O$64:O3975),"")),"")</f>
        <v/>
      </c>
      <c r="Q3975" s="91" t="str">
        <f>IFERROR(IF(E3975="","",IF(O3975&lt;&gt;"",MAX(O$64:O3975)*10+1,IF(AND($F3974/INDEX($F$64:$F3975,MATCH(MAX(Q$64:Q3974),Q$64:Q3974,0)-1)&gt;(1+$O$2),MAX(O$64:O3975)&gt;MAX(P$64:P3974)),MAX(Q$64:Q3974)+1,""))),"")</f>
        <v/>
      </c>
    </row>
    <row r="3976" spans="1:17" x14ac:dyDescent="0.2">
      <c r="A3976" s="13">
        <f>HLOOKUP($E$2,历史数据!$V$3:$AE$5000,ROW(A3974),)</f>
        <v>714831</v>
      </c>
      <c r="B3976" s="41">
        <v>42437</v>
      </c>
      <c r="C3976" s="100">
        <f>IFERROR(IF(A3976&lt;&gt;0,MAX($C$4:C3975)+1,""),"")</f>
        <v>3716</v>
      </c>
      <c r="D3976" s="100"/>
      <c r="E3976" s="99" t="str">
        <f t="shared" si="346"/>
        <v/>
      </c>
      <c r="F3976" s="101" t="str">
        <f>IFERROR(VLOOKUP(E3976,历史数据!AH:AJ,3,),"")</f>
        <v/>
      </c>
      <c r="G3976" s="101" t="str">
        <f t="shared" si="342"/>
        <v/>
      </c>
      <c r="H3976" s="105" t="str">
        <f t="shared" si="343"/>
        <v/>
      </c>
      <c r="I3976" s="101" t="str">
        <f>IFERROR(VLOOKUP(E3976,历史数据!AH:AJ,2,),"")</f>
        <v/>
      </c>
      <c r="J3976" s="104">
        <f t="shared" si="344"/>
        <v>0</v>
      </c>
      <c r="K3976" s="104" t="str">
        <f>IFERROR(IF(AND(J3975=$H$2*1,MAX(K$64:K3975)=MAX(L$64:L3975)),MAX(K$64:K3975)+1,""),"")</f>
        <v/>
      </c>
      <c r="L3976" s="104" t="str">
        <f>IFERROR(IF(AND($F3975/INDEX($F$64:$F3976,MATCH(MAX(M$64:M3976),M$64:M3976,0)-1)&lt;(1-$P$2),MAX(K$64:K3976)&gt;MAX(L$64:L3975)),MAX(K$64:K3976),""),"")</f>
        <v/>
      </c>
      <c r="M3976" s="104" t="str">
        <f>IFERROR(IF(E3976="","",IF(K3976&lt;&gt;"",MAX(M$64:M3975)+1,IF(AND($F3975/INDEX($F$64:$F3976,MATCH(MAX(M$64:M3975),M$64:M3975,0)-1)&gt;(1+$O$2),MAX(K$64:K3976)&gt;MAX(L$64:L3975)),MAX(M$64:M3975)+1,""))),"")</f>
        <v/>
      </c>
      <c r="N3976" s="91">
        <f t="shared" si="345"/>
        <v>0</v>
      </c>
      <c r="O3976" s="91" t="str">
        <f>IFERROR(IF(AND(N3975=$H$2*1,MAX(O$64:O3975)=MAX(P$64:P3975)),MAX(O$64:O3975)+1,""),"")</f>
        <v/>
      </c>
      <c r="P3976" s="91" t="str">
        <f>IFERROR(IF(MOD(MAX(Q$64:Q3976),10*MAX(O$64:O3976))&lt;=2,IF(AND(F3975/INDEX($F$64:$F3976,MATCH(MAX(O$64:O3976),O$64:O3976,0)-1)&lt;(1-$P$2),MAX(O$64:O3976)&gt;MAX(P$64:P3975)),MAX(O$64:O3976),""),IF(AND($F3975/INDEX($F$64:$F3976,MATCH(MAX(Q$64:Q3976),Q$64:Q3976,0)-1)&lt;(1-$P$2),MAX(O$64:O3976)&gt;MAX(P$64:P3975)),MAX(O$64:O3976),"")),"")</f>
        <v/>
      </c>
      <c r="Q3976" s="91" t="str">
        <f>IFERROR(IF(E3976="","",IF(O3976&lt;&gt;"",MAX(O$64:O3976)*10+1,IF(AND($F3975/INDEX($F$64:$F3976,MATCH(MAX(Q$64:Q3975),Q$64:Q3975,0)-1)&gt;(1+$O$2),MAX(O$64:O3976)&gt;MAX(P$64:P3975)),MAX(Q$64:Q3975)+1,""))),"")</f>
        <v/>
      </c>
    </row>
    <row r="3977" spans="1:17" x14ac:dyDescent="0.2">
      <c r="A3977" s="13">
        <f>HLOOKUP($E$2,历史数据!$V$3:$AE$5000,ROW(A3975),)</f>
        <v>435000</v>
      </c>
      <c r="B3977" s="41">
        <v>42438</v>
      </c>
      <c r="C3977" s="100">
        <f>IFERROR(IF(A3977&lt;&gt;0,MAX($C$4:C3976)+1,""),"")</f>
        <v>3717</v>
      </c>
      <c r="D3977" s="100"/>
      <c r="E3977" s="99" t="str">
        <f t="shared" si="346"/>
        <v/>
      </c>
      <c r="F3977" s="101" t="str">
        <f>IFERROR(VLOOKUP(E3977,历史数据!AH:AJ,3,),"")</f>
        <v/>
      </c>
      <c r="G3977" s="101" t="str">
        <f t="shared" si="342"/>
        <v/>
      </c>
      <c r="H3977" s="105" t="str">
        <f t="shared" si="343"/>
        <v/>
      </c>
      <c r="I3977" s="101" t="str">
        <f>IFERROR(VLOOKUP(E3977,历史数据!AH:AJ,2,),"")</f>
        <v/>
      </c>
      <c r="J3977" s="104">
        <f t="shared" si="344"/>
        <v>0</v>
      </c>
      <c r="K3977" s="104" t="str">
        <f>IFERROR(IF(AND(J3976=$H$2*1,MAX(K$64:K3976)=MAX(L$64:L3976)),MAX(K$64:K3976)+1,""),"")</f>
        <v/>
      </c>
      <c r="L3977" s="104" t="str">
        <f>IFERROR(IF(AND($F3976/INDEX($F$64:$F3977,MATCH(MAX(M$64:M3977),M$64:M3977,0)-1)&lt;(1-$P$2),MAX(K$64:K3977)&gt;MAX(L$64:L3976)),MAX(K$64:K3977),""),"")</f>
        <v/>
      </c>
      <c r="M3977" s="104" t="str">
        <f>IFERROR(IF(E3977="","",IF(K3977&lt;&gt;"",MAX(M$64:M3976)+1,IF(AND($F3976/INDEX($F$64:$F3977,MATCH(MAX(M$64:M3976),M$64:M3976,0)-1)&gt;(1+$O$2),MAX(K$64:K3977)&gt;MAX(L$64:L3976)),MAX(M$64:M3976)+1,""))),"")</f>
        <v/>
      </c>
      <c r="N3977" s="91">
        <f t="shared" si="345"/>
        <v>0</v>
      </c>
      <c r="O3977" s="91" t="str">
        <f>IFERROR(IF(AND(N3976=$H$2*1,MAX(O$64:O3976)=MAX(P$64:P3976)),MAX(O$64:O3976)+1,""),"")</f>
        <v/>
      </c>
      <c r="P3977" s="91" t="str">
        <f>IFERROR(IF(MOD(MAX(Q$64:Q3977),10*MAX(O$64:O3977))&lt;=2,IF(AND(F3976/INDEX($F$64:$F3977,MATCH(MAX(O$64:O3977),O$64:O3977,0)-1)&lt;(1-$P$2),MAX(O$64:O3977)&gt;MAX(P$64:P3976)),MAX(O$64:O3977),""),IF(AND($F3976/INDEX($F$64:$F3977,MATCH(MAX(Q$64:Q3977),Q$64:Q3977,0)-1)&lt;(1-$P$2),MAX(O$64:O3977)&gt;MAX(P$64:P3976)),MAX(O$64:O3977),"")),"")</f>
        <v/>
      </c>
      <c r="Q3977" s="91" t="str">
        <f>IFERROR(IF(E3977="","",IF(O3977&lt;&gt;"",MAX(O$64:O3977)*10+1,IF(AND($F3976/INDEX($F$64:$F3977,MATCH(MAX(Q$64:Q3976),Q$64:Q3976,0)-1)&gt;(1+$O$2),MAX(O$64:O3977)&gt;MAX(P$64:P3976)),MAX(Q$64:Q3976)+1,""))),"")</f>
        <v/>
      </c>
    </row>
    <row r="3978" spans="1:17" x14ac:dyDescent="0.2">
      <c r="A3978" s="13">
        <f>HLOOKUP($E$2,历史数据!$V$3:$AE$5000,ROW(A3976),)</f>
        <v>669785</v>
      </c>
      <c r="B3978" s="41">
        <v>42439</v>
      </c>
      <c r="C3978" s="100">
        <f>IFERROR(IF(A3978&lt;&gt;0,MAX($C$4:C3977)+1,""),"")</f>
        <v>3718</v>
      </c>
      <c r="D3978" s="100"/>
      <c r="E3978" s="99" t="str">
        <f t="shared" si="346"/>
        <v/>
      </c>
      <c r="F3978" s="101" t="str">
        <f>IFERROR(VLOOKUP(E3978,历史数据!AH:AJ,3,),"")</f>
        <v/>
      </c>
      <c r="G3978" s="101" t="str">
        <f t="shared" si="342"/>
        <v/>
      </c>
      <c r="H3978" s="105" t="str">
        <f t="shared" si="343"/>
        <v/>
      </c>
      <c r="I3978" s="101" t="str">
        <f>IFERROR(VLOOKUP(E3978,历史数据!AH:AJ,2,),"")</f>
        <v/>
      </c>
      <c r="J3978" s="104">
        <f t="shared" si="344"/>
        <v>0</v>
      </c>
      <c r="K3978" s="104" t="str">
        <f>IFERROR(IF(AND(J3977=$H$2*1,MAX(K$64:K3977)=MAX(L$64:L3977)),MAX(K$64:K3977)+1,""),"")</f>
        <v/>
      </c>
      <c r="L3978" s="104" t="str">
        <f>IFERROR(IF(AND($F3977/INDEX($F$64:$F3978,MATCH(MAX(M$64:M3978),M$64:M3978,0)-1)&lt;(1-$P$2),MAX(K$64:K3978)&gt;MAX(L$64:L3977)),MAX(K$64:K3978),""),"")</f>
        <v/>
      </c>
      <c r="M3978" s="104" t="str">
        <f>IFERROR(IF(E3978="","",IF(K3978&lt;&gt;"",MAX(M$64:M3977)+1,IF(AND($F3977/INDEX($F$64:$F3978,MATCH(MAX(M$64:M3977),M$64:M3977,0)-1)&gt;(1+$O$2),MAX(K$64:K3978)&gt;MAX(L$64:L3977)),MAX(M$64:M3977)+1,""))),"")</f>
        <v/>
      </c>
      <c r="N3978" s="91">
        <f t="shared" si="345"/>
        <v>0</v>
      </c>
      <c r="O3978" s="91" t="str">
        <f>IFERROR(IF(AND(N3977=$H$2*1,MAX(O$64:O3977)=MAX(P$64:P3977)),MAX(O$64:O3977)+1,""),"")</f>
        <v/>
      </c>
      <c r="P3978" s="91" t="str">
        <f>IFERROR(IF(MOD(MAX(Q$64:Q3978),10*MAX(O$64:O3978))&lt;=2,IF(AND(F3977/INDEX($F$64:$F3978,MATCH(MAX(O$64:O3978),O$64:O3978,0)-1)&lt;(1-$P$2),MAX(O$64:O3978)&gt;MAX(P$64:P3977)),MAX(O$64:O3978),""),IF(AND($F3977/INDEX($F$64:$F3978,MATCH(MAX(Q$64:Q3978),Q$64:Q3978,0)-1)&lt;(1-$P$2),MAX(O$64:O3978)&gt;MAX(P$64:P3977)),MAX(O$64:O3978),"")),"")</f>
        <v/>
      </c>
      <c r="Q3978" s="91" t="str">
        <f>IFERROR(IF(E3978="","",IF(O3978&lt;&gt;"",MAX(O$64:O3978)*10+1,IF(AND($F3977/INDEX($F$64:$F3978,MATCH(MAX(Q$64:Q3977),Q$64:Q3977,0)-1)&gt;(1+$O$2),MAX(O$64:O3978)&gt;MAX(P$64:P3977)),MAX(Q$64:Q3977)+1,""))),"")</f>
        <v/>
      </c>
    </row>
    <row r="3979" spans="1:17" x14ac:dyDescent="0.2">
      <c r="A3979" s="13">
        <f>HLOOKUP($E$2,历史数据!$V$3:$AE$5000,ROW(A3977),)</f>
        <v>814076</v>
      </c>
      <c r="B3979" s="41">
        <v>42440</v>
      </c>
      <c r="C3979" s="100">
        <f>IFERROR(IF(A3979&lt;&gt;0,MAX($C$4:C3978)+1,""),"")</f>
        <v>3719</v>
      </c>
      <c r="D3979" s="100"/>
      <c r="E3979" s="99" t="str">
        <f t="shared" si="346"/>
        <v/>
      </c>
      <c r="F3979" s="101" t="str">
        <f>IFERROR(VLOOKUP(E3979,历史数据!AH:AJ,3,),"")</f>
        <v/>
      </c>
      <c r="G3979" s="101" t="str">
        <f t="shared" si="342"/>
        <v/>
      </c>
      <c r="H3979" s="105" t="str">
        <f t="shared" si="343"/>
        <v/>
      </c>
      <c r="I3979" s="101" t="str">
        <f>IFERROR(VLOOKUP(E3979,历史数据!AH:AJ,2,),"")</f>
        <v/>
      </c>
      <c r="J3979" s="104">
        <f t="shared" si="344"/>
        <v>0</v>
      </c>
      <c r="K3979" s="104" t="str">
        <f>IFERROR(IF(AND(J3978=$H$2*1,MAX(K$64:K3978)=MAX(L$64:L3978)),MAX(K$64:K3978)+1,""),"")</f>
        <v/>
      </c>
      <c r="L3979" s="104" t="str">
        <f>IFERROR(IF(AND($F3978/INDEX($F$64:$F3979,MATCH(MAX(M$64:M3979),M$64:M3979,0)-1)&lt;(1-$P$2),MAX(K$64:K3979)&gt;MAX(L$64:L3978)),MAX(K$64:K3979),""),"")</f>
        <v/>
      </c>
      <c r="M3979" s="104" t="str">
        <f>IFERROR(IF(E3979="","",IF(K3979&lt;&gt;"",MAX(M$64:M3978)+1,IF(AND($F3978/INDEX($F$64:$F3979,MATCH(MAX(M$64:M3978),M$64:M3978,0)-1)&gt;(1+$O$2),MAX(K$64:K3979)&gt;MAX(L$64:L3978)),MAX(M$64:M3978)+1,""))),"")</f>
        <v/>
      </c>
      <c r="N3979" s="91">
        <f t="shared" si="345"/>
        <v>0</v>
      </c>
      <c r="O3979" s="91" t="str">
        <f>IFERROR(IF(AND(N3978=$H$2*1,MAX(O$64:O3978)=MAX(P$64:P3978)),MAX(O$64:O3978)+1,""),"")</f>
        <v/>
      </c>
      <c r="P3979" s="91" t="str">
        <f>IFERROR(IF(MOD(MAX(Q$64:Q3979),10*MAX(O$64:O3979))&lt;=2,IF(AND(F3978/INDEX($F$64:$F3979,MATCH(MAX(O$64:O3979),O$64:O3979,0)-1)&lt;(1-$P$2),MAX(O$64:O3979)&gt;MAX(P$64:P3978)),MAX(O$64:O3979),""),IF(AND($F3978/INDEX($F$64:$F3979,MATCH(MAX(Q$64:Q3979),Q$64:Q3979,0)-1)&lt;(1-$P$2),MAX(O$64:O3979)&gt;MAX(P$64:P3978)),MAX(O$64:O3979),"")),"")</f>
        <v/>
      </c>
      <c r="Q3979" s="91" t="str">
        <f>IFERROR(IF(E3979="","",IF(O3979&lt;&gt;"",MAX(O$64:O3979)*10+1,IF(AND($F3978/INDEX($F$64:$F3979,MATCH(MAX(Q$64:Q3978),Q$64:Q3978,0)-1)&gt;(1+$O$2),MAX(O$64:O3979)&gt;MAX(P$64:P3978)),MAX(Q$64:Q3978)+1,""))),"")</f>
        <v/>
      </c>
    </row>
    <row r="3980" spans="1:17" x14ac:dyDescent="0.2">
      <c r="A3980" s="13">
        <f>HLOOKUP($E$2,历史数据!$V$3:$AE$5000,ROW(A3978),)</f>
        <v>936076</v>
      </c>
      <c r="B3980" s="41">
        <v>42443</v>
      </c>
      <c r="C3980" s="100">
        <f>IFERROR(IF(A3980&lt;&gt;0,MAX($C$4:C3979)+1,""),"")</f>
        <v>3720</v>
      </c>
      <c r="D3980" s="100"/>
      <c r="E3980" s="99" t="str">
        <f t="shared" si="346"/>
        <v/>
      </c>
      <c r="F3980" s="101" t="str">
        <f>IFERROR(VLOOKUP(E3980,历史数据!AH:AJ,3,),"")</f>
        <v/>
      </c>
      <c r="G3980" s="101" t="str">
        <f t="shared" si="342"/>
        <v/>
      </c>
      <c r="H3980" s="105" t="str">
        <f t="shared" si="343"/>
        <v/>
      </c>
      <c r="I3980" s="101" t="str">
        <f>IFERROR(VLOOKUP(E3980,历史数据!AH:AJ,2,),"")</f>
        <v/>
      </c>
      <c r="J3980" s="104">
        <f t="shared" si="344"/>
        <v>0</v>
      </c>
      <c r="K3980" s="104" t="str">
        <f>IFERROR(IF(AND(J3979=$H$2*1,MAX(K$64:K3979)=MAX(L$64:L3979)),MAX(K$64:K3979)+1,""),"")</f>
        <v/>
      </c>
      <c r="L3980" s="104" t="str">
        <f>IFERROR(IF(AND($F3979/INDEX($F$64:$F3980,MATCH(MAX(M$64:M3980),M$64:M3980,0)-1)&lt;(1-$P$2),MAX(K$64:K3980)&gt;MAX(L$64:L3979)),MAX(K$64:K3980),""),"")</f>
        <v/>
      </c>
      <c r="M3980" s="104" t="str">
        <f>IFERROR(IF(E3980="","",IF(K3980&lt;&gt;"",MAX(M$64:M3979)+1,IF(AND($F3979/INDEX($F$64:$F3980,MATCH(MAX(M$64:M3979),M$64:M3979,0)-1)&gt;(1+$O$2),MAX(K$64:K3980)&gt;MAX(L$64:L3979)),MAX(M$64:M3979)+1,""))),"")</f>
        <v/>
      </c>
      <c r="N3980" s="91">
        <f t="shared" si="345"/>
        <v>0</v>
      </c>
      <c r="O3980" s="91" t="str">
        <f>IFERROR(IF(AND(N3979=$H$2*1,MAX(O$64:O3979)=MAX(P$64:P3979)),MAX(O$64:O3979)+1,""),"")</f>
        <v/>
      </c>
      <c r="P3980" s="91" t="str">
        <f>IFERROR(IF(MOD(MAX(Q$64:Q3980),10*MAX(O$64:O3980))&lt;=2,IF(AND(F3979/INDEX($F$64:$F3980,MATCH(MAX(O$64:O3980),O$64:O3980,0)-1)&lt;(1-$P$2),MAX(O$64:O3980)&gt;MAX(P$64:P3979)),MAX(O$64:O3980),""),IF(AND($F3979/INDEX($F$64:$F3980,MATCH(MAX(Q$64:Q3980),Q$64:Q3980,0)-1)&lt;(1-$P$2),MAX(O$64:O3980)&gt;MAX(P$64:P3979)),MAX(O$64:O3980),"")),"")</f>
        <v/>
      </c>
      <c r="Q3980" s="91" t="str">
        <f>IFERROR(IF(E3980="","",IF(O3980&lt;&gt;"",MAX(O$64:O3980)*10+1,IF(AND($F3979/INDEX($F$64:$F3980,MATCH(MAX(Q$64:Q3979),Q$64:Q3979,0)-1)&gt;(1+$O$2),MAX(O$64:O3980)&gt;MAX(P$64:P3979)),MAX(Q$64:Q3979)+1,""))),"")</f>
        <v/>
      </c>
    </row>
    <row r="3981" spans="1:17" x14ac:dyDescent="0.2">
      <c r="A3981" s="13">
        <f>HLOOKUP($E$2,历史数据!$V$3:$AE$5000,ROW(A3979),)</f>
        <v>619849</v>
      </c>
      <c r="B3981" s="41">
        <v>42444</v>
      </c>
      <c r="C3981" s="100">
        <f>IFERROR(IF(A3981&lt;&gt;0,MAX($C$4:C3980)+1,""),"")</f>
        <v>3721</v>
      </c>
      <c r="D3981" s="100"/>
      <c r="E3981" s="99" t="str">
        <f t="shared" si="346"/>
        <v/>
      </c>
      <c r="F3981" s="101" t="str">
        <f>IFERROR(VLOOKUP(E3981,历史数据!AH:AJ,3,),"")</f>
        <v/>
      </c>
      <c r="G3981" s="101" t="str">
        <f t="shared" si="342"/>
        <v/>
      </c>
      <c r="H3981" s="105" t="str">
        <f t="shared" si="343"/>
        <v/>
      </c>
      <c r="I3981" s="101" t="str">
        <f>IFERROR(VLOOKUP(E3981,历史数据!AH:AJ,2,),"")</f>
        <v/>
      </c>
      <c r="J3981" s="104">
        <f t="shared" si="344"/>
        <v>0</v>
      </c>
      <c r="K3981" s="104" t="str">
        <f>IFERROR(IF(AND(J3980=$H$2*1,MAX(K$64:K3980)=MAX(L$64:L3980)),MAX(K$64:K3980)+1,""),"")</f>
        <v/>
      </c>
      <c r="L3981" s="104" t="str">
        <f>IFERROR(IF(AND($F3980/INDEX($F$64:$F3981,MATCH(MAX(M$64:M3981),M$64:M3981,0)-1)&lt;(1-$P$2),MAX(K$64:K3981)&gt;MAX(L$64:L3980)),MAX(K$64:K3981),""),"")</f>
        <v/>
      </c>
      <c r="M3981" s="104" t="str">
        <f>IFERROR(IF(E3981="","",IF(K3981&lt;&gt;"",MAX(M$64:M3980)+1,IF(AND($F3980/INDEX($F$64:$F3981,MATCH(MAX(M$64:M3980),M$64:M3980,0)-1)&gt;(1+$O$2),MAX(K$64:K3981)&gt;MAX(L$64:L3980)),MAX(M$64:M3980)+1,""))),"")</f>
        <v/>
      </c>
      <c r="N3981" s="91">
        <f t="shared" si="345"/>
        <v>0</v>
      </c>
      <c r="O3981" s="91" t="str">
        <f>IFERROR(IF(AND(N3980=$H$2*1,MAX(O$64:O3980)=MAX(P$64:P3980)),MAX(O$64:O3980)+1,""),"")</f>
        <v/>
      </c>
      <c r="P3981" s="91" t="str">
        <f>IFERROR(IF(MOD(MAX(Q$64:Q3981),10*MAX(O$64:O3981))&lt;=2,IF(AND(F3980/INDEX($F$64:$F3981,MATCH(MAX(O$64:O3981),O$64:O3981,0)-1)&lt;(1-$P$2),MAX(O$64:O3981)&gt;MAX(P$64:P3980)),MAX(O$64:O3981),""),IF(AND($F3980/INDEX($F$64:$F3981,MATCH(MAX(Q$64:Q3981),Q$64:Q3981,0)-1)&lt;(1-$P$2),MAX(O$64:O3981)&gt;MAX(P$64:P3980)),MAX(O$64:O3981),"")),"")</f>
        <v/>
      </c>
      <c r="Q3981" s="91" t="str">
        <f>IFERROR(IF(E3981="","",IF(O3981&lt;&gt;"",MAX(O$64:O3981)*10+1,IF(AND($F3980/INDEX($F$64:$F3981,MATCH(MAX(Q$64:Q3980),Q$64:Q3980,0)-1)&gt;(1+$O$2),MAX(O$64:O3981)&gt;MAX(P$64:P3980)),MAX(Q$64:Q3980)+1,""))),"")</f>
        <v/>
      </c>
    </row>
    <row r="3982" spans="1:17" x14ac:dyDescent="0.2">
      <c r="A3982" s="13">
        <f>HLOOKUP($E$2,历史数据!$V$3:$AE$5000,ROW(A3980),)</f>
        <v>586089</v>
      </c>
      <c r="B3982" s="41">
        <v>42445</v>
      </c>
      <c r="C3982" s="100">
        <f>IFERROR(IF(A3982&lt;&gt;0,MAX($C$4:C3981)+1,""),"")</f>
        <v>3722</v>
      </c>
      <c r="D3982" s="100"/>
      <c r="E3982" s="99" t="str">
        <f t="shared" si="346"/>
        <v/>
      </c>
      <c r="F3982" s="101" t="str">
        <f>IFERROR(VLOOKUP(E3982,历史数据!AH:AJ,3,),"")</f>
        <v/>
      </c>
      <c r="G3982" s="101" t="str">
        <f t="shared" si="342"/>
        <v/>
      </c>
      <c r="H3982" s="105" t="str">
        <f t="shared" si="343"/>
        <v/>
      </c>
      <c r="I3982" s="101" t="str">
        <f>IFERROR(VLOOKUP(E3982,历史数据!AH:AJ,2,),"")</f>
        <v/>
      </c>
      <c r="J3982" s="104">
        <f t="shared" si="344"/>
        <v>0</v>
      </c>
      <c r="K3982" s="104" t="str">
        <f>IFERROR(IF(AND(J3981=$H$2*1,MAX(K$64:K3981)=MAX(L$64:L3981)),MAX(K$64:K3981)+1,""),"")</f>
        <v/>
      </c>
      <c r="L3982" s="104" t="str">
        <f>IFERROR(IF(AND($F3981/INDEX($F$64:$F3982,MATCH(MAX(M$64:M3982),M$64:M3982,0)-1)&lt;(1-$P$2),MAX(K$64:K3982)&gt;MAX(L$64:L3981)),MAX(K$64:K3982),""),"")</f>
        <v/>
      </c>
      <c r="M3982" s="104" t="str">
        <f>IFERROR(IF(E3982="","",IF(K3982&lt;&gt;"",MAX(M$64:M3981)+1,IF(AND($F3981/INDEX($F$64:$F3982,MATCH(MAX(M$64:M3981),M$64:M3981,0)-1)&gt;(1+$O$2),MAX(K$64:K3982)&gt;MAX(L$64:L3981)),MAX(M$64:M3981)+1,""))),"")</f>
        <v/>
      </c>
      <c r="N3982" s="91">
        <f t="shared" si="345"/>
        <v>0</v>
      </c>
      <c r="O3982" s="91" t="str">
        <f>IFERROR(IF(AND(N3981=$H$2*1,MAX(O$64:O3981)=MAX(P$64:P3981)),MAX(O$64:O3981)+1,""),"")</f>
        <v/>
      </c>
      <c r="P3982" s="91" t="str">
        <f>IFERROR(IF(MOD(MAX(Q$64:Q3982),10*MAX(O$64:O3982))&lt;=2,IF(AND(F3981/INDEX($F$64:$F3982,MATCH(MAX(O$64:O3982),O$64:O3982,0)-1)&lt;(1-$P$2),MAX(O$64:O3982)&gt;MAX(P$64:P3981)),MAX(O$64:O3982),""),IF(AND($F3981/INDEX($F$64:$F3982,MATCH(MAX(Q$64:Q3982),Q$64:Q3982,0)-1)&lt;(1-$P$2),MAX(O$64:O3982)&gt;MAX(P$64:P3981)),MAX(O$64:O3982),"")),"")</f>
        <v/>
      </c>
      <c r="Q3982" s="91" t="str">
        <f>IFERROR(IF(E3982="","",IF(O3982&lt;&gt;"",MAX(O$64:O3982)*10+1,IF(AND($F3981/INDEX($F$64:$F3982,MATCH(MAX(Q$64:Q3981),Q$64:Q3981,0)-1)&gt;(1+$O$2),MAX(O$64:O3982)&gt;MAX(P$64:P3981)),MAX(Q$64:Q3981)+1,""))),"")</f>
        <v/>
      </c>
    </row>
    <row r="3983" spans="1:17" x14ac:dyDescent="0.2">
      <c r="A3983" s="13">
        <f>HLOOKUP($E$2,历史数据!$V$3:$AE$5000,ROW(A3981),)</f>
        <v>1092101</v>
      </c>
      <c r="B3983" s="41">
        <v>42446</v>
      </c>
      <c r="C3983" s="100">
        <f>IFERROR(IF(A3983&lt;&gt;0,MAX($C$4:C3982)+1,""),"")</f>
        <v>3723</v>
      </c>
      <c r="D3983" s="100"/>
      <c r="E3983" s="99" t="str">
        <f t="shared" si="346"/>
        <v/>
      </c>
      <c r="F3983" s="101" t="str">
        <f>IFERROR(VLOOKUP(E3983,历史数据!AH:AJ,3,),"")</f>
        <v/>
      </c>
      <c r="G3983" s="101" t="str">
        <f t="shared" si="342"/>
        <v/>
      </c>
      <c r="H3983" s="105" t="str">
        <f t="shared" si="343"/>
        <v/>
      </c>
      <c r="I3983" s="101" t="str">
        <f>IFERROR(VLOOKUP(E3983,历史数据!AH:AJ,2,),"")</f>
        <v/>
      </c>
      <c r="J3983" s="104">
        <f t="shared" si="344"/>
        <v>0</v>
      </c>
      <c r="K3983" s="104" t="str">
        <f>IFERROR(IF(AND(J3982=$H$2*1,MAX(K$64:K3982)=MAX(L$64:L3982)),MAX(K$64:K3982)+1,""),"")</f>
        <v/>
      </c>
      <c r="L3983" s="104" t="str">
        <f>IFERROR(IF(AND($F3982/INDEX($F$64:$F3983,MATCH(MAX(M$64:M3983),M$64:M3983,0)-1)&lt;(1-$P$2),MAX(K$64:K3983)&gt;MAX(L$64:L3982)),MAX(K$64:K3983),""),"")</f>
        <v/>
      </c>
      <c r="M3983" s="104" t="str">
        <f>IFERROR(IF(E3983="","",IF(K3983&lt;&gt;"",MAX(M$64:M3982)+1,IF(AND($F3982/INDEX($F$64:$F3983,MATCH(MAX(M$64:M3982),M$64:M3982,0)-1)&gt;(1+$O$2),MAX(K$64:K3983)&gt;MAX(L$64:L3982)),MAX(M$64:M3982)+1,""))),"")</f>
        <v/>
      </c>
      <c r="N3983" s="91">
        <f t="shared" si="345"/>
        <v>0</v>
      </c>
      <c r="O3983" s="91" t="str">
        <f>IFERROR(IF(AND(N3982=$H$2*1,MAX(O$64:O3982)=MAX(P$64:P3982)),MAX(O$64:O3982)+1,""),"")</f>
        <v/>
      </c>
      <c r="P3983" s="91" t="str">
        <f>IFERROR(IF(MOD(MAX(Q$64:Q3983),10*MAX(O$64:O3983))&lt;=2,IF(AND(F3982/INDEX($F$64:$F3983,MATCH(MAX(O$64:O3983),O$64:O3983,0)-1)&lt;(1-$P$2),MAX(O$64:O3983)&gt;MAX(P$64:P3982)),MAX(O$64:O3983),""),IF(AND($F3982/INDEX($F$64:$F3983,MATCH(MAX(Q$64:Q3983),Q$64:Q3983,0)-1)&lt;(1-$P$2),MAX(O$64:O3983)&gt;MAX(P$64:P3982)),MAX(O$64:O3983),"")),"")</f>
        <v/>
      </c>
      <c r="Q3983" s="91" t="str">
        <f>IFERROR(IF(E3983="","",IF(O3983&lt;&gt;"",MAX(O$64:O3983)*10+1,IF(AND($F3982/INDEX($F$64:$F3983,MATCH(MAX(Q$64:Q3982),Q$64:Q3982,0)-1)&gt;(1+$O$2),MAX(O$64:O3983)&gt;MAX(P$64:P3982)),MAX(Q$64:Q3982)+1,""))),"")</f>
        <v/>
      </c>
    </row>
    <row r="3984" spans="1:17" x14ac:dyDescent="0.2">
      <c r="A3984" s="13">
        <f>HLOOKUP($E$2,历史数据!$V$3:$AE$5000,ROW(A3982),)</f>
        <v>608213</v>
      </c>
      <c r="B3984" s="41">
        <v>42447</v>
      </c>
      <c r="C3984" s="100">
        <f>IFERROR(IF(A3984&lt;&gt;0,MAX($C$4:C3983)+1,""),"")</f>
        <v>3724</v>
      </c>
      <c r="D3984" s="100"/>
      <c r="E3984" s="99" t="str">
        <f t="shared" si="346"/>
        <v/>
      </c>
      <c r="F3984" s="101" t="str">
        <f>IFERROR(VLOOKUP(E3984,历史数据!AH:AJ,3,),"")</f>
        <v/>
      </c>
      <c r="G3984" s="101" t="str">
        <f t="shared" si="342"/>
        <v/>
      </c>
      <c r="H3984" s="105" t="str">
        <f t="shared" si="343"/>
        <v/>
      </c>
      <c r="I3984" s="101" t="str">
        <f>IFERROR(VLOOKUP(E3984,历史数据!AH:AJ,2,),"")</f>
        <v/>
      </c>
      <c r="J3984" s="104">
        <f t="shared" si="344"/>
        <v>0</v>
      </c>
      <c r="K3984" s="104" t="str">
        <f>IFERROR(IF(AND(J3983=$H$2*1,MAX(K$64:K3983)=MAX(L$64:L3983)),MAX(K$64:K3983)+1,""),"")</f>
        <v/>
      </c>
      <c r="L3984" s="104" t="str">
        <f>IFERROR(IF(AND($F3983/INDEX($F$64:$F3984,MATCH(MAX(M$64:M3984),M$64:M3984,0)-1)&lt;(1-$P$2),MAX(K$64:K3984)&gt;MAX(L$64:L3983)),MAX(K$64:K3984),""),"")</f>
        <v/>
      </c>
      <c r="M3984" s="104" t="str">
        <f>IFERROR(IF(E3984="","",IF(K3984&lt;&gt;"",MAX(M$64:M3983)+1,IF(AND($F3983/INDEX($F$64:$F3984,MATCH(MAX(M$64:M3983),M$64:M3983,0)-1)&gt;(1+$O$2),MAX(K$64:K3984)&gt;MAX(L$64:L3983)),MAX(M$64:M3983)+1,""))),"")</f>
        <v/>
      </c>
      <c r="N3984" s="91">
        <f t="shared" si="345"/>
        <v>0</v>
      </c>
      <c r="O3984" s="91" t="str">
        <f>IFERROR(IF(AND(N3983=$H$2*1,MAX(O$64:O3983)=MAX(P$64:P3983)),MAX(O$64:O3983)+1,""),"")</f>
        <v/>
      </c>
      <c r="P3984" s="91" t="str">
        <f>IFERROR(IF(MOD(MAX(Q$64:Q3984),10*MAX(O$64:O3984))&lt;=2,IF(AND(F3983/INDEX($F$64:$F3984,MATCH(MAX(O$64:O3984),O$64:O3984,0)-1)&lt;(1-$P$2),MAX(O$64:O3984)&gt;MAX(P$64:P3983)),MAX(O$64:O3984),""),IF(AND($F3983/INDEX($F$64:$F3984,MATCH(MAX(Q$64:Q3984),Q$64:Q3984,0)-1)&lt;(1-$P$2),MAX(O$64:O3984)&gt;MAX(P$64:P3983)),MAX(O$64:O3984),"")),"")</f>
        <v/>
      </c>
      <c r="Q3984" s="91" t="str">
        <f>IFERROR(IF(E3984="","",IF(O3984&lt;&gt;"",MAX(O$64:O3984)*10+1,IF(AND($F3983/INDEX($F$64:$F3984,MATCH(MAX(Q$64:Q3983),Q$64:Q3983,0)-1)&gt;(1+$O$2),MAX(O$64:O3984)&gt;MAX(P$64:P3983)),MAX(Q$64:Q3983)+1,""))),"")</f>
        <v/>
      </c>
    </row>
    <row r="3985" spans="1:17" x14ac:dyDescent="0.2">
      <c r="A3985" s="13">
        <f>HLOOKUP($E$2,历史数据!$V$3:$AE$5000,ROW(A3983),)</f>
        <v>831292</v>
      </c>
      <c r="B3985" s="41">
        <v>42450</v>
      </c>
      <c r="C3985" s="100">
        <f>IFERROR(IF(A3985&lt;&gt;0,MAX($C$4:C3984)+1,""),"")</f>
        <v>3725</v>
      </c>
      <c r="D3985" s="100"/>
      <c r="E3985" s="99" t="str">
        <f t="shared" si="346"/>
        <v/>
      </c>
      <c r="F3985" s="101" t="str">
        <f>IFERROR(VLOOKUP(E3985,历史数据!AH:AJ,3,),"")</f>
        <v/>
      </c>
      <c r="G3985" s="101" t="str">
        <f t="shared" si="342"/>
        <v/>
      </c>
      <c r="H3985" s="105" t="str">
        <f t="shared" si="343"/>
        <v/>
      </c>
      <c r="I3985" s="101" t="str">
        <f>IFERROR(VLOOKUP(E3985,历史数据!AH:AJ,2,),"")</f>
        <v/>
      </c>
      <c r="J3985" s="104">
        <f t="shared" si="344"/>
        <v>0</v>
      </c>
      <c r="K3985" s="104" t="str">
        <f>IFERROR(IF(AND(J3984=$H$2*1,MAX(K$64:K3984)=MAX(L$64:L3984)),MAX(K$64:K3984)+1,""),"")</f>
        <v/>
      </c>
      <c r="L3985" s="104" t="str">
        <f>IFERROR(IF(AND($F3984/INDEX($F$64:$F3985,MATCH(MAX(M$64:M3985),M$64:M3985,0)-1)&lt;(1-$P$2),MAX(K$64:K3985)&gt;MAX(L$64:L3984)),MAX(K$64:K3985),""),"")</f>
        <v/>
      </c>
      <c r="M3985" s="104" t="str">
        <f>IFERROR(IF(E3985="","",IF(K3985&lt;&gt;"",MAX(M$64:M3984)+1,IF(AND($F3984/INDEX($F$64:$F3985,MATCH(MAX(M$64:M3984),M$64:M3984,0)-1)&gt;(1+$O$2),MAX(K$64:K3985)&gt;MAX(L$64:L3984)),MAX(M$64:M3984)+1,""))),"")</f>
        <v/>
      </c>
      <c r="N3985" s="91">
        <f t="shared" si="345"/>
        <v>0</v>
      </c>
      <c r="O3985" s="91" t="str">
        <f>IFERROR(IF(AND(N3984=$H$2*1,MAX(O$64:O3984)=MAX(P$64:P3984)),MAX(O$64:O3984)+1,""),"")</f>
        <v/>
      </c>
      <c r="P3985" s="91" t="str">
        <f>IFERROR(IF(MOD(MAX(Q$64:Q3985),10*MAX(O$64:O3985))&lt;=2,IF(AND(F3984/INDEX($F$64:$F3985,MATCH(MAX(O$64:O3985),O$64:O3985,0)-1)&lt;(1-$P$2),MAX(O$64:O3985)&gt;MAX(P$64:P3984)),MAX(O$64:O3985),""),IF(AND($F3984/INDEX($F$64:$F3985,MATCH(MAX(Q$64:Q3985),Q$64:Q3985,0)-1)&lt;(1-$P$2),MAX(O$64:O3985)&gt;MAX(P$64:P3984)),MAX(O$64:O3985),"")),"")</f>
        <v/>
      </c>
      <c r="Q3985" s="91" t="str">
        <f>IFERROR(IF(E3985="","",IF(O3985&lt;&gt;"",MAX(O$64:O3985)*10+1,IF(AND($F3984/INDEX($F$64:$F3985,MATCH(MAX(Q$64:Q3984),Q$64:Q3984,0)-1)&gt;(1+$O$2),MAX(O$64:O3985)&gt;MAX(P$64:P3984)),MAX(Q$64:Q3984)+1,""))),"")</f>
        <v/>
      </c>
    </row>
    <row r="3986" spans="1:17" x14ac:dyDescent="0.2">
      <c r="A3986" s="13">
        <f>HLOOKUP($E$2,历史数据!$V$3:$AE$5000,ROW(A3984),)</f>
        <v>957487</v>
      </c>
      <c r="B3986" s="41">
        <v>42451</v>
      </c>
      <c r="C3986" s="100">
        <f>IFERROR(IF(A3986&lt;&gt;0,MAX($C$4:C3985)+1,""),"")</f>
        <v>3726</v>
      </c>
      <c r="D3986" s="100"/>
      <c r="E3986" s="99" t="str">
        <f t="shared" si="346"/>
        <v/>
      </c>
      <c r="F3986" s="101" t="str">
        <f>IFERROR(VLOOKUP(E3986,历史数据!AH:AJ,3,),"")</f>
        <v/>
      </c>
      <c r="G3986" s="101" t="str">
        <f t="shared" si="342"/>
        <v/>
      </c>
      <c r="H3986" s="105" t="str">
        <f t="shared" si="343"/>
        <v/>
      </c>
      <c r="I3986" s="101" t="str">
        <f>IFERROR(VLOOKUP(E3986,历史数据!AH:AJ,2,),"")</f>
        <v/>
      </c>
      <c r="J3986" s="104">
        <f t="shared" si="344"/>
        <v>0</v>
      </c>
      <c r="K3986" s="104" t="str">
        <f>IFERROR(IF(AND(J3985=$H$2*1,MAX(K$64:K3985)=MAX(L$64:L3985)),MAX(K$64:K3985)+1,""),"")</f>
        <v/>
      </c>
      <c r="L3986" s="104" t="str">
        <f>IFERROR(IF(AND($F3985/INDEX($F$64:$F3986,MATCH(MAX(M$64:M3986),M$64:M3986,0)-1)&lt;(1-$P$2),MAX(K$64:K3986)&gt;MAX(L$64:L3985)),MAX(K$64:K3986),""),"")</f>
        <v/>
      </c>
      <c r="M3986" s="104" t="str">
        <f>IFERROR(IF(E3986="","",IF(K3986&lt;&gt;"",MAX(M$64:M3985)+1,IF(AND($F3985/INDEX($F$64:$F3986,MATCH(MAX(M$64:M3985),M$64:M3985,0)-1)&gt;(1+$O$2),MAX(K$64:K3986)&gt;MAX(L$64:L3985)),MAX(M$64:M3985)+1,""))),"")</f>
        <v/>
      </c>
      <c r="N3986" s="91">
        <f t="shared" si="345"/>
        <v>0</v>
      </c>
      <c r="O3986" s="91" t="str">
        <f>IFERROR(IF(AND(N3985=$H$2*1,MAX(O$64:O3985)=MAX(P$64:P3985)),MAX(O$64:O3985)+1,""),"")</f>
        <v/>
      </c>
      <c r="P3986" s="91" t="str">
        <f>IFERROR(IF(MOD(MAX(Q$64:Q3986),10*MAX(O$64:O3986))&lt;=2,IF(AND(F3985/INDEX($F$64:$F3986,MATCH(MAX(O$64:O3986),O$64:O3986,0)-1)&lt;(1-$P$2),MAX(O$64:O3986)&gt;MAX(P$64:P3985)),MAX(O$64:O3986),""),IF(AND($F3985/INDEX($F$64:$F3986,MATCH(MAX(Q$64:Q3986),Q$64:Q3986,0)-1)&lt;(1-$P$2),MAX(O$64:O3986)&gt;MAX(P$64:P3985)),MAX(O$64:O3986),"")),"")</f>
        <v/>
      </c>
      <c r="Q3986" s="91" t="str">
        <f>IFERROR(IF(E3986="","",IF(O3986&lt;&gt;"",MAX(O$64:O3986)*10+1,IF(AND($F3985/INDEX($F$64:$F3986,MATCH(MAX(Q$64:Q3985),Q$64:Q3985,0)-1)&gt;(1+$O$2),MAX(O$64:O3986)&gt;MAX(P$64:P3985)),MAX(Q$64:Q3985)+1,""))),"")</f>
        <v/>
      </c>
    </row>
    <row r="3987" spans="1:17" x14ac:dyDescent="0.2">
      <c r="A3987" s="13">
        <f>HLOOKUP($E$2,历史数据!$V$3:$AE$5000,ROW(A3985),)</f>
        <v>458305</v>
      </c>
      <c r="B3987" s="41">
        <v>42452</v>
      </c>
      <c r="C3987" s="100">
        <f>IFERROR(IF(A3987&lt;&gt;0,MAX($C$4:C3986)+1,""),"")</f>
        <v>3727</v>
      </c>
      <c r="D3987" s="100"/>
      <c r="E3987" s="99" t="str">
        <f t="shared" si="346"/>
        <v/>
      </c>
      <c r="F3987" s="101" t="str">
        <f>IFERROR(VLOOKUP(E3987,历史数据!AH:AJ,3,),"")</f>
        <v/>
      </c>
      <c r="G3987" s="101" t="str">
        <f t="shared" si="342"/>
        <v/>
      </c>
      <c r="H3987" s="105" t="str">
        <f t="shared" si="343"/>
        <v/>
      </c>
      <c r="I3987" s="101" t="str">
        <f>IFERROR(VLOOKUP(E3987,历史数据!AH:AJ,2,),"")</f>
        <v/>
      </c>
      <c r="J3987" s="104">
        <f t="shared" si="344"/>
        <v>0</v>
      </c>
      <c r="K3987" s="104" t="str">
        <f>IFERROR(IF(AND(J3986=$H$2*1,MAX(K$64:K3986)=MAX(L$64:L3986)),MAX(K$64:K3986)+1,""),"")</f>
        <v/>
      </c>
      <c r="L3987" s="104" t="str">
        <f>IFERROR(IF(AND($F3986/INDEX($F$64:$F3987,MATCH(MAX(M$64:M3987),M$64:M3987,0)-1)&lt;(1-$P$2),MAX(K$64:K3987)&gt;MAX(L$64:L3986)),MAX(K$64:K3987),""),"")</f>
        <v/>
      </c>
      <c r="M3987" s="104" t="str">
        <f>IFERROR(IF(E3987="","",IF(K3987&lt;&gt;"",MAX(M$64:M3986)+1,IF(AND($F3986/INDEX($F$64:$F3987,MATCH(MAX(M$64:M3986),M$64:M3986,0)-1)&gt;(1+$O$2),MAX(K$64:K3987)&gt;MAX(L$64:L3986)),MAX(M$64:M3986)+1,""))),"")</f>
        <v/>
      </c>
      <c r="N3987" s="91">
        <f t="shared" si="345"/>
        <v>0</v>
      </c>
      <c r="O3987" s="91" t="str">
        <f>IFERROR(IF(AND(N3986=$H$2*1,MAX(O$64:O3986)=MAX(P$64:P3986)),MAX(O$64:O3986)+1,""),"")</f>
        <v/>
      </c>
      <c r="P3987" s="91" t="str">
        <f>IFERROR(IF(MOD(MAX(Q$64:Q3987),10*MAX(O$64:O3987))&lt;=2,IF(AND(F3986/INDEX($F$64:$F3987,MATCH(MAX(O$64:O3987),O$64:O3987,0)-1)&lt;(1-$P$2),MAX(O$64:O3987)&gt;MAX(P$64:P3986)),MAX(O$64:O3987),""),IF(AND($F3986/INDEX($F$64:$F3987,MATCH(MAX(Q$64:Q3987),Q$64:Q3987,0)-1)&lt;(1-$P$2),MAX(O$64:O3987)&gt;MAX(P$64:P3986)),MAX(O$64:O3987),"")),"")</f>
        <v/>
      </c>
      <c r="Q3987" s="91" t="str">
        <f>IFERROR(IF(E3987="","",IF(O3987&lt;&gt;"",MAX(O$64:O3987)*10+1,IF(AND($F3986/INDEX($F$64:$F3987,MATCH(MAX(Q$64:Q3986),Q$64:Q3986,0)-1)&gt;(1+$O$2),MAX(O$64:O3987)&gt;MAX(P$64:P3986)),MAX(Q$64:Q3986)+1,""))),"")</f>
        <v/>
      </c>
    </row>
    <row r="3988" spans="1:17" x14ac:dyDescent="0.2">
      <c r="A3988" s="13">
        <f>HLOOKUP($E$2,历史数据!$V$3:$AE$5000,ROW(A3986),)</f>
        <v>758079</v>
      </c>
      <c r="B3988" s="41">
        <v>42453</v>
      </c>
      <c r="C3988" s="100">
        <f>IFERROR(IF(A3988&lt;&gt;0,MAX($C$4:C3987)+1,""),"")</f>
        <v>3728</v>
      </c>
      <c r="D3988" s="100"/>
      <c r="E3988" s="99" t="str">
        <f t="shared" si="346"/>
        <v/>
      </c>
      <c r="F3988" s="101" t="str">
        <f>IFERROR(VLOOKUP(E3988,历史数据!AH:AJ,3,),"")</f>
        <v/>
      </c>
      <c r="G3988" s="101" t="str">
        <f t="shared" si="342"/>
        <v/>
      </c>
      <c r="H3988" s="105" t="str">
        <f t="shared" si="343"/>
        <v/>
      </c>
      <c r="I3988" s="101" t="str">
        <f>IFERROR(VLOOKUP(E3988,历史数据!AH:AJ,2,),"")</f>
        <v/>
      </c>
      <c r="J3988" s="104">
        <f t="shared" si="344"/>
        <v>0</v>
      </c>
      <c r="K3988" s="104" t="str">
        <f>IFERROR(IF(AND(J3987=$H$2*1,MAX(K$64:K3987)=MAX(L$64:L3987)),MAX(K$64:K3987)+1,""),"")</f>
        <v/>
      </c>
      <c r="L3988" s="104" t="str">
        <f>IFERROR(IF(AND($F3987/INDEX($F$64:$F3988,MATCH(MAX(M$64:M3988),M$64:M3988,0)-1)&lt;(1-$P$2),MAX(K$64:K3988)&gt;MAX(L$64:L3987)),MAX(K$64:K3988),""),"")</f>
        <v/>
      </c>
      <c r="M3988" s="104" t="str">
        <f>IFERROR(IF(E3988="","",IF(K3988&lt;&gt;"",MAX(M$64:M3987)+1,IF(AND($F3987/INDEX($F$64:$F3988,MATCH(MAX(M$64:M3987),M$64:M3987,0)-1)&gt;(1+$O$2),MAX(K$64:K3988)&gt;MAX(L$64:L3987)),MAX(M$64:M3987)+1,""))),"")</f>
        <v/>
      </c>
      <c r="N3988" s="91">
        <f t="shared" si="345"/>
        <v>0</v>
      </c>
      <c r="O3988" s="91" t="str">
        <f>IFERROR(IF(AND(N3987=$H$2*1,MAX(O$64:O3987)=MAX(P$64:P3987)),MAX(O$64:O3987)+1,""),"")</f>
        <v/>
      </c>
      <c r="P3988" s="91" t="str">
        <f>IFERROR(IF(MOD(MAX(Q$64:Q3988),10*MAX(O$64:O3988))&lt;=2,IF(AND(F3987/INDEX($F$64:$F3988,MATCH(MAX(O$64:O3988),O$64:O3988,0)-1)&lt;(1-$P$2),MAX(O$64:O3988)&gt;MAX(P$64:P3987)),MAX(O$64:O3988),""),IF(AND($F3987/INDEX($F$64:$F3988,MATCH(MAX(Q$64:Q3988),Q$64:Q3988,0)-1)&lt;(1-$P$2),MAX(O$64:O3988)&gt;MAX(P$64:P3987)),MAX(O$64:O3988),"")),"")</f>
        <v/>
      </c>
      <c r="Q3988" s="91" t="str">
        <f>IFERROR(IF(E3988="","",IF(O3988&lt;&gt;"",MAX(O$64:O3988)*10+1,IF(AND($F3987/INDEX($F$64:$F3988,MATCH(MAX(Q$64:Q3987),Q$64:Q3987,0)-1)&gt;(1+$O$2),MAX(O$64:O3988)&gt;MAX(P$64:P3987)),MAX(Q$64:Q3987)+1,""))),"")</f>
        <v/>
      </c>
    </row>
    <row r="3989" spans="1:17" x14ac:dyDescent="0.2">
      <c r="A3989" s="13">
        <f>HLOOKUP($E$2,历史数据!$V$3:$AE$5000,ROW(A3987),)</f>
        <v>1302648</v>
      </c>
      <c r="B3989" s="41">
        <v>42454</v>
      </c>
      <c r="C3989" s="100">
        <f>IFERROR(IF(A3989&lt;&gt;0,MAX($C$4:C3988)+1,""),"")</f>
        <v>3729</v>
      </c>
      <c r="D3989" s="100"/>
      <c r="E3989" s="99" t="str">
        <f t="shared" si="346"/>
        <v/>
      </c>
      <c r="F3989" s="101" t="str">
        <f>IFERROR(VLOOKUP(E3989,历史数据!AH:AJ,3,),"")</f>
        <v/>
      </c>
      <c r="G3989" s="101" t="str">
        <f t="shared" si="342"/>
        <v/>
      </c>
      <c r="H3989" s="105" t="str">
        <f t="shared" si="343"/>
        <v/>
      </c>
      <c r="I3989" s="101" t="str">
        <f>IFERROR(VLOOKUP(E3989,历史数据!AH:AJ,2,),"")</f>
        <v/>
      </c>
      <c r="J3989" s="104">
        <f t="shared" si="344"/>
        <v>0</v>
      </c>
      <c r="K3989" s="104" t="str">
        <f>IFERROR(IF(AND(J3988=$H$2*1,MAX(K$64:K3988)=MAX(L$64:L3988)),MAX(K$64:K3988)+1,""),"")</f>
        <v/>
      </c>
      <c r="L3989" s="104" t="str">
        <f>IFERROR(IF(AND($F3988/INDEX($F$64:$F3989,MATCH(MAX(M$64:M3989),M$64:M3989,0)-1)&lt;(1-$P$2),MAX(K$64:K3989)&gt;MAX(L$64:L3988)),MAX(K$64:K3989),""),"")</f>
        <v/>
      </c>
      <c r="M3989" s="104" t="str">
        <f>IFERROR(IF(E3989="","",IF(K3989&lt;&gt;"",MAX(M$64:M3988)+1,IF(AND($F3988/INDEX($F$64:$F3989,MATCH(MAX(M$64:M3988),M$64:M3988,0)-1)&gt;(1+$O$2),MAX(K$64:K3989)&gt;MAX(L$64:L3988)),MAX(M$64:M3988)+1,""))),"")</f>
        <v/>
      </c>
      <c r="N3989" s="91">
        <f t="shared" si="345"/>
        <v>0</v>
      </c>
      <c r="O3989" s="91" t="str">
        <f>IFERROR(IF(AND(N3988=$H$2*1,MAX(O$64:O3988)=MAX(P$64:P3988)),MAX(O$64:O3988)+1,""),"")</f>
        <v/>
      </c>
      <c r="P3989" s="91" t="str">
        <f>IFERROR(IF(MOD(MAX(Q$64:Q3989),10*MAX(O$64:O3989))&lt;=2,IF(AND(F3988/INDEX($F$64:$F3989,MATCH(MAX(O$64:O3989),O$64:O3989,0)-1)&lt;(1-$P$2),MAX(O$64:O3989)&gt;MAX(P$64:P3988)),MAX(O$64:O3989),""),IF(AND($F3988/INDEX($F$64:$F3989,MATCH(MAX(Q$64:Q3989),Q$64:Q3989,0)-1)&lt;(1-$P$2),MAX(O$64:O3989)&gt;MAX(P$64:P3988)),MAX(O$64:O3989),"")),"")</f>
        <v/>
      </c>
      <c r="Q3989" s="91" t="str">
        <f>IFERROR(IF(E3989="","",IF(O3989&lt;&gt;"",MAX(O$64:O3989)*10+1,IF(AND($F3988/INDEX($F$64:$F3989,MATCH(MAX(Q$64:Q3988),Q$64:Q3988,0)-1)&gt;(1+$O$2),MAX(O$64:O3989)&gt;MAX(P$64:P3988)),MAX(Q$64:Q3988)+1,""))),"")</f>
        <v/>
      </c>
    </row>
    <row r="3990" spans="1:17" x14ac:dyDescent="0.2">
      <c r="A3990" s="13">
        <f>HLOOKUP($E$2,历史数据!$V$3:$AE$5000,ROW(A3988),)</f>
        <v>999635</v>
      </c>
      <c r="B3990" s="41">
        <v>42457</v>
      </c>
      <c r="C3990" s="100">
        <f>IFERROR(IF(A3990&lt;&gt;0,MAX($C$4:C3989)+1,""),"")</f>
        <v>3730</v>
      </c>
      <c r="D3990" s="100"/>
      <c r="E3990" s="99" t="str">
        <f t="shared" si="346"/>
        <v/>
      </c>
      <c r="F3990" s="101" t="str">
        <f>IFERROR(VLOOKUP(E3990,历史数据!AH:AJ,3,),"")</f>
        <v/>
      </c>
      <c r="G3990" s="101" t="str">
        <f t="shared" si="342"/>
        <v/>
      </c>
      <c r="H3990" s="105" t="str">
        <f t="shared" si="343"/>
        <v/>
      </c>
      <c r="I3990" s="101" t="str">
        <f>IFERROR(VLOOKUP(E3990,历史数据!AH:AJ,2,),"")</f>
        <v/>
      </c>
      <c r="J3990" s="104">
        <f t="shared" si="344"/>
        <v>0</v>
      </c>
      <c r="K3990" s="104" t="str">
        <f>IFERROR(IF(AND(J3989=$H$2*1,MAX(K$64:K3989)=MAX(L$64:L3989)),MAX(K$64:K3989)+1,""),"")</f>
        <v/>
      </c>
      <c r="L3990" s="104" t="str">
        <f>IFERROR(IF(AND($F3989/INDEX($F$64:$F3990,MATCH(MAX(M$64:M3990),M$64:M3990,0)-1)&lt;(1-$P$2),MAX(K$64:K3990)&gt;MAX(L$64:L3989)),MAX(K$64:K3990),""),"")</f>
        <v/>
      </c>
      <c r="M3990" s="104" t="str">
        <f>IFERROR(IF(E3990="","",IF(K3990&lt;&gt;"",MAX(M$64:M3989)+1,IF(AND($F3989/INDEX($F$64:$F3990,MATCH(MAX(M$64:M3989),M$64:M3989,0)-1)&gt;(1+$O$2),MAX(K$64:K3990)&gt;MAX(L$64:L3989)),MAX(M$64:M3989)+1,""))),"")</f>
        <v/>
      </c>
      <c r="N3990" s="91">
        <f t="shared" si="345"/>
        <v>0</v>
      </c>
      <c r="O3990" s="91" t="str">
        <f>IFERROR(IF(AND(N3989=$H$2*1,MAX(O$64:O3989)=MAX(P$64:P3989)),MAX(O$64:O3989)+1,""),"")</f>
        <v/>
      </c>
      <c r="P3990" s="91" t="str">
        <f>IFERROR(IF(MOD(MAX(Q$64:Q3990),10*MAX(O$64:O3990))&lt;=2,IF(AND(F3989/INDEX($F$64:$F3990,MATCH(MAX(O$64:O3990),O$64:O3990,0)-1)&lt;(1-$P$2),MAX(O$64:O3990)&gt;MAX(P$64:P3989)),MAX(O$64:O3990),""),IF(AND($F3989/INDEX($F$64:$F3990,MATCH(MAX(Q$64:Q3990),Q$64:Q3990,0)-1)&lt;(1-$P$2),MAX(O$64:O3990)&gt;MAX(P$64:P3989)),MAX(O$64:O3990),"")),"")</f>
        <v/>
      </c>
      <c r="Q3990" s="91" t="str">
        <f>IFERROR(IF(E3990="","",IF(O3990&lt;&gt;"",MAX(O$64:O3990)*10+1,IF(AND($F3989/INDEX($F$64:$F3990,MATCH(MAX(Q$64:Q3989),Q$64:Q3989,0)-1)&gt;(1+$O$2),MAX(O$64:O3990)&gt;MAX(P$64:P3989)),MAX(Q$64:Q3989)+1,""))),"")</f>
        <v/>
      </c>
    </row>
    <row r="3991" spans="1:17" x14ac:dyDescent="0.2">
      <c r="A3991" s="13">
        <f>HLOOKUP($E$2,历史数据!$V$3:$AE$5000,ROW(A3989),)</f>
        <v>951925</v>
      </c>
      <c r="B3991" s="41">
        <v>42458</v>
      </c>
      <c r="C3991" s="100">
        <f>IFERROR(IF(A3991&lt;&gt;0,MAX($C$4:C3990)+1,""),"")</f>
        <v>3731</v>
      </c>
      <c r="D3991" s="100"/>
      <c r="E3991" s="99" t="str">
        <f t="shared" si="346"/>
        <v/>
      </c>
      <c r="F3991" s="101" t="str">
        <f>IFERROR(VLOOKUP(E3991,历史数据!AH:AJ,3,),"")</f>
        <v/>
      </c>
      <c r="G3991" s="101" t="str">
        <f t="shared" si="342"/>
        <v/>
      </c>
      <c r="H3991" s="105" t="str">
        <f t="shared" si="343"/>
        <v/>
      </c>
      <c r="I3991" s="101" t="str">
        <f>IFERROR(VLOOKUP(E3991,历史数据!AH:AJ,2,),"")</f>
        <v/>
      </c>
      <c r="J3991" s="104">
        <f t="shared" si="344"/>
        <v>0</v>
      </c>
      <c r="K3991" s="104" t="str">
        <f>IFERROR(IF(AND(J3990=$H$2*1,MAX(K$64:K3990)=MAX(L$64:L3990)),MAX(K$64:K3990)+1,""),"")</f>
        <v/>
      </c>
      <c r="L3991" s="104" t="str">
        <f>IFERROR(IF(AND($F3990/INDEX($F$64:$F3991,MATCH(MAX(M$64:M3991),M$64:M3991,0)-1)&lt;(1-$P$2),MAX(K$64:K3991)&gt;MAX(L$64:L3990)),MAX(K$64:K3991),""),"")</f>
        <v/>
      </c>
      <c r="M3991" s="104" t="str">
        <f>IFERROR(IF(E3991="","",IF(K3991&lt;&gt;"",MAX(M$64:M3990)+1,IF(AND($F3990/INDEX($F$64:$F3991,MATCH(MAX(M$64:M3990),M$64:M3990,0)-1)&gt;(1+$O$2),MAX(K$64:K3991)&gt;MAX(L$64:L3990)),MAX(M$64:M3990)+1,""))),"")</f>
        <v/>
      </c>
      <c r="N3991" s="91">
        <f t="shared" si="345"/>
        <v>0</v>
      </c>
      <c r="O3991" s="91" t="str">
        <f>IFERROR(IF(AND(N3990=$H$2*1,MAX(O$64:O3990)=MAX(P$64:P3990)),MAX(O$64:O3990)+1,""),"")</f>
        <v/>
      </c>
      <c r="P3991" s="91" t="str">
        <f>IFERROR(IF(MOD(MAX(Q$64:Q3991),10*MAX(O$64:O3991))&lt;=2,IF(AND(F3990/INDEX($F$64:$F3991,MATCH(MAX(O$64:O3991),O$64:O3991,0)-1)&lt;(1-$P$2),MAX(O$64:O3991)&gt;MAX(P$64:P3990)),MAX(O$64:O3991),""),IF(AND($F3990/INDEX($F$64:$F3991,MATCH(MAX(Q$64:Q3991),Q$64:Q3991,0)-1)&lt;(1-$P$2),MAX(O$64:O3991)&gt;MAX(P$64:P3990)),MAX(O$64:O3991),"")),"")</f>
        <v/>
      </c>
      <c r="Q3991" s="91" t="str">
        <f>IFERROR(IF(E3991="","",IF(O3991&lt;&gt;"",MAX(O$64:O3991)*10+1,IF(AND($F3990/INDEX($F$64:$F3991,MATCH(MAX(Q$64:Q3990),Q$64:Q3990,0)-1)&gt;(1+$O$2),MAX(O$64:O3991)&gt;MAX(P$64:P3990)),MAX(Q$64:Q3990)+1,""))),"")</f>
        <v/>
      </c>
    </row>
    <row r="3992" spans="1:17" x14ac:dyDescent="0.2">
      <c r="A3992" s="13">
        <f>HLOOKUP($E$2,历史数据!$V$3:$AE$5000,ROW(A3990),)</f>
        <v>774430</v>
      </c>
      <c r="B3992" s="41">
        <v>42459</v>
      </c>
      <c r="C3992" s="100">
        <f>IFERROR(IF(A3992&lt;&gt;0,MAX($C$4:C3991)+1,""),"")</f>
        <v>3732</v>
      </c>
      <c r="D3992" s="100"/>
      <c r="E3992" s="99" t="str">
        <f t="shared" si="346"/>
        <v/>
      </c>
      <c r="F3992" s="101" t="str">
        <f>IFERROR(VLOOKUP(E3992,历史数据!AH:AJ,3,),"")</f>
        <v/>
      </c>
      <c r="G3992" s="101" t="str">
        <f t="shared" si="342"/>
        <v/>
      </c>
      <c r="H3992" s="105" t="str">
        <f t="shared" si="343"/>
        <v/>
      </c>
      <c r="I3992" s="101" t="str">
        <f>IFERROR(VLOOKUP(E3992,历史数据!AH:AJ,2,),"")</f>
        <v/>
      </c>
      <c r="J3992" s="104">
        <f t="shared" si="344"/>
        <v>0</v>
      </c>
      <c r="K3992" s="104" t="str">
        <f>IFERROR(IF(AND(J3991=$H$2*1,MAX(K$64:K3991)=MAX(L$64:L3991)),MAX(K$64:K3991)+1,""),"")</f>
        <v/>
      </c>
      <c r="L3992" s="104" t="str">
        <f>IFERROR(IF(AND($F3991/INDEX($F$64:$F3992,MATCH(MAX(M$64:M3992),M$64:M3992,0)-1)&lt;(1-$P$2),MAX(K$64:K3992)&gt;MAX(L$64:L3991)),MAX(K$64:K3992),""),"")</f>
        <v/>
      </c>
      <c r="M3992" s="104" t="str">
        <f>IFERROR(IF(E3992="","",IF(K3992&lt;&gt;"",MAX(M$64:M3991)+1,IF(AND($F3991/INDEX($F$64:$F3992,MATCH(MAX(M$64:M3991),M$64:M3991,0)-1)&gt;(1+$O$2),MAX(K$64:K3992)&gt;MAX(L$64:L3991)),MAX(M$64:M3991)+1,""))),"")</f>
        <v/>
      </c>
      <c r="N3992" s="91">
        <f t="shared" si="345"/>
        <v>0</v>
      </c>
      <c r="O3992" s="91" t="str">
        <f>IFERROR(IF(AND(N3991=$H$2*1,MAX(O$64:O3991)=MAX(P$64:P3991)),MAX(O$64:O3991)+1,""),"")</f>
        <v/>
      </c>
      <c r="P3992" s="91" t="str">
        <f>IFERROR(IF(MOD(MAX(Q$64:Q3992),10*MAX(O$64:O3992))&lt;=2,IF(AND(F3991/INDEX($F$64:$F3992,MATCH(MAX(O$64:O3992),O$64:O3992,0)-1)&lt;(1-$P$2),MAX(O$64:O3992)&gt;MAX(P$64:P3991)),MAX(O$64:O3992),""),IF(AND($F3991/INDEX($F$64:$F3992,MATCH(MAX(Q$64:Q3992),Q$64:Q3992,0)-1)&lt;(1-$P$2),MAX(O$64:O3992)&gt;MAX(P$64:P3991)),MAX(O$64:O3992),"")),"")</f>
        <v/>
      </c>
      <c r="Q3992" s="91" t="str">
        <f>IFERROR(IF(E3992="","",IF(O3992&lt;&gt;"",MAX(O$64:O3992)*10+1,IF(AND($F3991/INDEX($F$64:$F3992,MATCH(MAX(Q$64:Q3991),Q$64:Q3991,0)-1)&gt;(1+$O$2),MAX(O$64:O3992)&gt;MAX(P$64:P3991)),MAX(Q$64:Q3991)+1,""))),"")</f>
        <v/>
      </c>
    </row>
    <row r="3993" spans="1:17" x14ac:dyDescent="0.2">
      <c r="A3993" s="13">
        <f>HLOOKUP($E$2,历史数据!$V$3:$AE$5000,ROW(A3991),)</f>
        <v>734230</v>
      </c>
      <c r="B3993" s="41">
        <v>42460</v>
      </c>
      <c r="C3993" s="100">
        <f>IFERROR(IF(A3993&lt;&gt;0,MAX($C$4:C3992)+1,""),"")</f>
        <v>3733</v>
      </c>
      <c r="D3993" s="100"/>
      <c r="E3993" s="99" t="str">
        <f t="shared" si="346"/>
        <v/>
      </c>
      <c r="F3993" s="101" t="str">
        <f>IFERROR(VLOOKUP(E3993,历史数据!AH:AJ,3,),"")</f>
        <v/>
      </c>
      <c r="G3993" s="101" t="str">
        <f t="shared" si="342"/>
        <v/>
      </c>
      <c r="H3993" s="105" t="str">
        <f t="shared" si="343"/>
        <v/>
      </c>
      <c r="I3993" s="101" t="str">
        <f>IFERROR(VLOOKUP(E3993,历史数据!AH:AJ,2,),"")</f>
        <v/>
      </c>
      <c r="J3993" s="104">
        <f t="shared" si="344"/>
        <v>0</v>
      </c>
      <c r="K3993" s="104" t="str">
        <f>IFERROR(IF(AND(J3992=$H$2*1,MAX(K$64:K3992)=MAX(L$64:L3992)),MAX(K$64:K3992)+1,""),"")</f>
        <v/>
      </c>
      <c r="L3993" s="104" t="str">
        <f>IFERROR(IF(AND($F3992/INDEX($F$64:$F3993,MATCH(MAX(M$64:M3993),M$64:M3993,0)-1)&lt;(1-$P$2),MAX(K$64:K3993)&gt;MAX(L$64:L3992)),MAX(K$64:K3993),""),"")</f>
        <v/>
      </c>
      <c r="M3993" s="104" t="str">
        <f>IFERROR(IF(E3993="","",IF(K3993&lt;&gt;"",MAX(M$64:M3992)+1,IF(AND($F3992/INDEX($F$64:$F3993,MATCH(MAX(M$64:M3992),M$64:M3992,0)-1)&gt;(1+$O$2),MAX(K$64:K3993)&gt;MAX(L$64:L3992)),MAX(M$64:M3992)+1,""))),"")</f>
        <v/>
      </c>
      <c r="N3993" s="91">
        <f t="shared" si="345"/>
        <v>0</v>
      </c>
      <c r="O3993" s="91" t="str">
        <f>IFERROR(IF(AND(N3992=$H$2*1,MAX(O$64:O3992)=MAX(P$64:P3992)),MAX(O$64:O3992)+1,""),"")</f>
        <v/>
      </c>
      <c r="P3993" s="91" t="str">
        <f>IFERROR(IF(MOD(MAX(Q$64:Q3993),10*MAX(O$64:O3993))&lt;=2,IF(AND(F3992/INDEX($F$64:$F3993,MATCH(MAX(O$64:O3993),O$64:O3993,0)-1)&lt;(1-$P$2),MAX(O$64:O3993)&gt;MAX(P$64:P3992)),MAX(O$64:O3993),""),IF(AND($F3992/INDEX($F$64:$F3993,MATCH(MAX(Q$64:Q3993),Q$64:Q3993,0)-1)&lt;(1-$P$2),MAX(O$64:O3993)&gt;MAX(P$64:P3992)),MAX(O$64:O3993),"")),"")</f>
        <v/>
      </c>
      <c r="Q3993" s="91" t="str">
        <f>IFERROR(IF(E3993="","",IF(O3993&lt;&gt;"",MAX(O$64:O3993)*10+1,IF(AND($F3992/INDEX($F$64:$F3993,MATCH(MAX(Q$64:Q3992),Q$64:Q3992,0)-1)&gt;(1+$O$2),MAX(O$64:O3993)&gt;MAX(P$64:P3992)),MAX(Q$64:Q3992)+1,""))),"")</f>
        <v/>
      </c>
    </row>
    <row r="3994" spans="1:17" x14ac:dyDescent="0.2">
      <c r="A3994" s="13">
        <f>HLOOKUP($E$2,历史数据!$V$3:$AE$5000,ROW(A3992),)</f>
        <v>485985</v>
      </c>
      <c r="B3994" s="41">
        <v>42461</v>
      </c>
      <c r="C3994" s="100">
        <f>IFERROR(IF(A3994&lt;&gt;0,MAX($C$4:C3993)+1,""),"")</f>
        <v>3734</v>
      </c>
      <c r="D3994" s="100"/>
      <c r="E3994" s="99" t="str">
        <f t="shared" si="346"/>
        <v/>
      </c>
      <c r="F3994" s="101" t="str">
        <f>IFERROR(VLOOKUP(E3994,历史数据!AH:AJ,3,),"")</f>
        <v/>
      </c>
      <c r="G3994" s="101" t="str">
        <f t="shared" si="342"/>
        <v/>
      </c>
      <c r="H3994" s="105" t="str">
        <f t="shared" si="343"/>
        <v/>
      </c>
      <c r="I3994" s="101" t="str">
        <f>IFERROR(VLOOKUP(E3994,历史数据!AH:AJ,2,),"")</f>
        <v/>
      </c>
      <c r="J3994" s="104">
        <f t="shared" si="344"/>
        <v>0</v>
      </c>
      <c r="K3994" s="104" t="str">
        <f>IFERROR(IF(AND(J3993=$H$2*1,MAX(K$64:K3993)=MAX(L$64:L3993)),MAX(K$64:K3993)+1,""),"")</f>
        <v/>
      </c>
      <c r="L3994" s="104" t="str">
        <f>IFERROR(IF(AND($F3993/INDEX($F$64:$F3994,MATCH(MAX(M$64:M3994),M$64:M3994,0)-1)&lt;(1-$P$2),MAX(K$64:K3994)&gt;MAX(L$64:L3993)),MAX(K$64:K3994),""),"")</f>
        <v/>
      </c>
      <c r="M3994" s="104" t="str">
        <f>IFERROR(IF(E3994="","",IF(K3994&lt;&gt;"",MAX(M$64:M3993)+1,IF(AND($F3993/INDEX($F$64:$F3994,MATCH(MAX(M$64:M3993),M$64:M3993,0)-1)&gt;(1+$O$2),MAX(K$64:K3994)&gt;MAX(L$64:L3993)),MAX(M$64:M3993)+1,""))),"")</f>
        <v/>
      </c>
      <c r="N3994" s="91">
        <f t="shared" si="345"/>
        <v>0</v>
      </c>
      <c r="O3994" s="91" t="str">
        <f>IFERROR(IF(AND(N3993=$H$2*1,MAX(O$64:O3993)=MAX(P$64:P3993)),MAX(O$64:O3993)+1,""),"")</f>
        <v/>
      </c>
      <c r="P3994" s="91" t="str">
        <f>IFERROR(IF(MOD(MAX(Q$64:Q3994),10*MAX(O$64:O3994))&lt;=2,IF(AND(F3993/INDEX($F$64:$F3994,MATCH(MAX(O$64:O3994),O$64:O3994,0)-1)&lt;(1-$P$2),MAX(O$64:O3994)&gt;MAX(P$64:P3993)),MAX(O$64:O3994),""),IF(AND($F3993/INDEX($F$64:$F3994,MATCH(MAX(Q$64:Q3994),Q$64:Q3994,0)-1)&lt;(1-$P$2),MAX(O$64:O3994)&gt;MAX(P$64:P3993)),MAX(O$64:O3994),"")),"")</f>
        <v/>
      </c>
      <c r="Q3994" s="91" t="str">
        <f>IFERROR(IF(E3994="","",IF(O3994&lt;&gt;"",MAX(O$64:O3994)*10+1,IF(AND($F3993/INDEX($F$64:$F3994,MATCH(MAX(Q$64:Q3993),Q$64:Q3993,0)-1)&gt;(1+$O$2),MAX(O$64:O3994)&gt;MAX(P$64:P3993)),MAX(Q$64:Q3993)+1,""))),"")</f>
        <v/>
      </c>
    </row>
    <row r="3995" spans="1:17" x14ac:dyDescent="0.2">
      <c r="A3995" s="13">
        <f>HLOOKUP($E$2,历史数据!$V$3:$AE$5000,ROW(A3993),)</f>
        <v>620270</v>
      </c>
      <c r="B3995" s="41">
        <v>42465</v>
      </c>
      <c r="C3995" s="100">
        <f>IFERROR(IF(A3995&lt;&gt;0,MAX($C$4:C3994)+1,""),"")</f>
        <v>3735</v>
      </c>
      <c r="D3995" s="100"/>
      <c r="E3995" s="99" t="str">
        <f t="shared" si="346"/>
        <v/>
      </c>
      <c r="F3995" s="101" t="str">
        <f>IFERROR(VLOOKUP(E3995,历史数据!AH:AJ,3,),"")</f>
        <v/>
      </c>
      <c r="G3995" s="101" t="str">
        <f t="shared" si="342"/>
        <v/>
      </c>
      <c r="H3995" s="105" t="str">
        <f t="shared" si="343"/>
        <v/>
      </c>
      <c r="I3995" s="101" t="str">
        <f>IFERROR(VLOOKUP(E3995,历史数据!AH:AJ,2,),"")</f>
        <v/>
      </c>
      <c r="J3995" s="104">
        <f t="shared" si="344"/>
        <v>0</v>
      </c>
      <c r="K3995" s="104" t="str">
        <f>IFERROR(IF(AND(J3994=$H$2*1,MAX(K$64:K3994)=MAX(L$64:L3994)),MAX(K$64:K3994)+1,""),"")</f>
        <v/>
      </c>
      <c r="L3995" s="104" t="str">
        <f>IFERROR(IF(AND($F3994/INDEX($F$64:$F3995,MATCH(MAX(M$64:M3995),M$64:M3995,0)-1)&lt;(1-$P$2),MAX(K$64:K3995)&gt;MAX(L$64:L3994)),MAX(K$64:K3995),""),"")</f>
        <v/>
      </c>
      <c r="M3995" s="104" t="str">
        <f>IFERROR(IF(E3995="","",IF(K3995&lt;&gt;"",MAX(M$64:M3994)+1,IF(AND($F3994/INDEX($F$64:$F3995,MATCH(MAX(M$64:M3994),M$64:M3994,0)-1)&gt;(1+$O$2),MAX(K$64:K3995)&gt;MAX(L$64:L3994)),MAX(M$64:M3994)+1,""))),"")</f>
        <v/>
      </c>
      <c r="N3995" s="91">
        <f t="shared" si="345"/>
        <v>0</v>
      </c>
      <c r="O3995" s="91" t="str">
        <f>IFERROR(IF(AND(N3994=$H$2*1,MAX(O$64:O3994)=MAX(P$64:P3994)),MAX(O$64:O3994)+1,""),"")</f>
        <v/>
      </c>
      <c r="P3995" s="91" t="str">
        <f>IFERROR(IF(MOD(MAX(Q$64:Q3995),10*MAX(O$64:O3995))&lt;=2,IF(AND(F3994/INDEX($F$64:$F3995,MATCH(MAX(O$64:O3995),O$64:O3995,0)-1)&lt;(1-$P$2),MAX(O$64:O3995)&gt;MAX(P$64:P3994)),MAX(O$64:O3995),""),IF(AND($F3994/INDEX($F$64:$F3995,MATCH(MAX(Q$64:Q3995),Q$64:Q3995,0)-1)&lt;(1-$P$2),MAX(O$64:O3995)&gt;MAX(P$64:P3994)),MAX(O$64:O3995),"")),"")</f>
        <v/>
      </c>
      <c r="Q3995" s="91" t="str">
        <f>IFERROR(IF(E3995="","",IF(O3995&lt;&gt;"",MAX(O$64:O3995)*10+1,IF(AND($F3994/INDEX($F$64:$F3995,MATCH(MAX(Q$64:Q3994),Q$64:Q3994,0)-1)&gt;(1+$O$2),MAX(O$64:O3995)&gt;MAX(P$64:P3994)),MAX(Q$64:Q3994)+1,""))),"")</f>
        <v/>
      </c>
    </row>
    <row r="3996" spans="1:17" x14ac:dyDescent="0.2">
      <c r="A3996" s="13">
        <f>HLOOKUP($E$2,历史数据!$V$3:$AE$5000,ROW(A3994),)</f>
        <v>613834</v>
      </c>
      <c r="B3996" s="41">
        <v>42466</v>
      </c>
      <c r="C3996" s="100">
        <f>IFERROR(IF(A3996&lt;&gt;0,MAX($C$4:C3995)+1,""),"")</f>
        <v>3736</v>
      </c>
      <c r="D3996" s="100"/>
      <c r="E3996" s="99" t="str">
        <f t="shared" si="346"/>
        <v/>
      </c>
      <c r="F3996" s="101" t="str">
        <f>IFERROR(VLOOKUP(E3996,历史数据!AH:AJ,3,),"")</f>
        <v/>
      </c>
      <c r="G3996" s="101" t="str">
        <f t="shared" si="342"/>
        <v/>
      </c>
      <c r="H3996" s="105" t="str">
        <f t="shared" si="343"/>
        <v/>
      </c>
      <c r="I3996" s="101" t="str">
        <f>IFERROR(VLOOKUP(E3996,历史数据!AH:AJ,2,),"")</f>
        <v/>
      </c>
      <c r="J3996" s="104">
        <f t="shared" si="344"/>
        <v>0</v>
      </c>
      <c r="K3996" s="104" t="str">
        <f>IFERROR(IF(AND(J3995=$H$2*1,MAX(K$64:K3995)=MAX(L$64:L3995)),MAX(K$64:K3995)+1,""),"")</f>
        <v/>
      </c>
      <c r="L3996" s="104" t="str">
        <f>IFERROR(IF(AND($F3995/INDEX($F$64:$F3996,MATCH(MAX(M$64:M3996),M$64:M3996,0)-1)&lt;(1-$P$2),MAX(K$64:K3996)&gt;MAX(L$64:L3995)),MAX(K$64:K3996),""),"")</f>
        <v/>
      </c>
      <c r="M3996" s="104" t="str">
        <f>IFERROR(IF(E3996="","",IF(K3996&lt;&gt;"",MAX(M$64:M3995)+1,IF(AND($F3995/INDEX($F$64:$F3996,MATCH(MAX(M$64:M3995),M$64:M3995,0)-1)&gt;(1+$O$2),MAX(K$64:K3996)&gt;MAX(L$64:L3995)),MAX(M$64:M3995)+1,""))),"")</f>
        <v/>
      </c>
      <c r="N3996" s="91">
        <f t="shared" si="345"/>
        <v>0</v>
      </c>
      <c r="O3996" s="91" t="str">
        <f>IFERROR(IF(AND(N3995=$H$2*1,MAX(O$64:O3995)=MAX(P$64:P3995)),MAX(O$64:O3995)+1,""),"")</f>
        <v/>
      </c>
      <c r="P3996" s="91" t="str">
        <f>IFERROR(IF(MOD(MAX(Q$64:Q3996),10*MAX(O$64:O3996))&lt;=2,IF(AND(F3995/INDEX($F$64:$F3996,MATCH(MAX(O$64:O3996),O$64:O3996,0)-1)&lt;(1-$P$2),MAX(O$64:O3996)&gt;MAX(P$64:P3995)),MAX(O$64:O3996),""),IF(AND($F3995/INDEX($F$64:$F3996,MATCH(MAX(Q$64:Q3996),Q$64:Q3996,0)-1)&lt;(1-$P$2),MAX(O$64:O3996)&gt;MAX(P$64:P3995)),MAX(O$64:O3996),"")),"")</f>
        <v/>
      </c>
      <c r="Q3996" s="91" t="str">
        <f>IFERROR(IF(E3996="","",IF(O3996&lt;&gt;"",MAX(O$64:O3996)*10+1,IF(AND($F3995/INDEX($F$64:$F3996,MATCH(MAX(Q$64:Q3995),Q$64:Q3995,0)-1)&gt;(1+$O$2),MAX(O$64:O3996)&gt;MAX(P$64:P3995)),MAX(Q$64:Q3995)+1,""))),"")</f>
        <v/>
      </c>
    </row>
    <row r="3997" spans="1:17" x14ac:dyDescent="0.2">
      <c r="A3997" s="13">
        <f>HLOOKUP($E$2,历史数据!$V$3:$AE$5000,ROW(A3995),)</f>
        <v>694201</v>
      </c>
      <c r="B3997" s="41">
        <v>42467</v>
      </c>
      <c r="C3997" s="100">
        <f>IFERROR(IF(A3997&lt;&gt;0,MAX($C$4:C3996)+1,""),"")</f>
        <v>3737</v>
      </c>
      <c r="D3997" s="100"/>
      <c r="E3997" s="99" t="str">
        <f t="shared" si="346"/>
        <v/>
      </c>
      <c r="F3997" s="101" t="str">
        <f>IFERROR(VLOOKUP(E3997,历史数据!AH:AJ,3,),"")</f>
        <v/>
      </c>
      <c r="G3997" s="101" t="str">
        <f t="shared" si="342"/>
        <v/>
      </c>
      <c r="H3997" s="105" t="str">
        <f t="shared" si="343"/>
        <v/>
      </c>
      <c r="I3997" s="101" t="str">
        <f>IFERROR(VLOOKUP(E3997,历史数据!AH:AJ,2,),"")</f>
        <v/>
      </c>
      <c r="J3997" s="104">
        <f t="shared" si="344"/>
        <v>0</v>
      </c>
      <c r="K3997" s="104" t="str">
        <f>IFERROR(IF(AND(J3996=$H$2*1,MAX(K$64:K3996)=MAX(L$64:L3996)),MAX(K$64:K3996)+1,""),"")</f>
        <v/>
      </c>
      <c r="L3997" s="104" t="str">
        <f>IFERROR(IF(AND($F3996/INDEX($F$64:$F3997,MATCH(MAX(M$64:M3997),M$64:M3997,0)-1)&lt;(1-$P$2),MAX(K$64:K3997)&gt;MAX(L$64:L3996)),MAX(K$64:K3997),""),"")</f>
        <v/>
      </c>
      <c r="M3997" s="104" t="str">
        <f>IFERROR(IF(E3997="","",IF(K3997&lt;&gt;"",MAX(M$64:M3996)+1,IF(AND($F3996/INDEX($F$64:$F3997,MATCH(MAX(M$64:M3996),M$64:M3996,0)-1)&gt;(1+$O$2),MAX(K$64:K3997)&gt;MAX(L$64:L3996)),MAX(M$64:M3996)+1,""))),"")</f>
        <v/>
      </c>
      <c r="N3997" s="91">
        <f t="shared" si="345"/>
        <v>0</v>
      </c>
      <c r="O3997" s="91" t="str">
        <f>IFERROR(IF(AND(N3996=$H$2*1,MAX(O$64:O3996)=MAX(P$64:P3996)),MAX(O$64:O3996)+1,""),"")</f>
        <v/>
      </c>
      <c r="P3997" s="91" t="str">
        <f>IFERROR(IF(MOD(MAX(Q$64:Q3997),10*MAX(O$64:O3997))&lt;=2,IF(AND(F3996/INDEX($F$64:$F3997,MATCH(MAX(O$64:O3997),O$64:O3997,0)-1)&lt;(1-$P$2),MAX(O$64:O3997)&gt;MAX(P$64:P3996)),MAX(O$64:O3997),""),IF(AND($F3996/INDEX($F$64:$F3997,MATCH(MAX(Q$64:Q3997),Q$64:Q3997,0)-1)&lt;(1-$P$2),MAX(O$64:O3997)&gt;MAX(P$64:P3996)),MAX(O$64:O3997),"")),"")</f>
        <v/>
      </c>
      <c r="Q3997" s="91" t="str">
        <f>IFERROR(IF(E3997="","",IF(O3997&lt;&gt;"",MAX(O$64:O3997)*10+1,IF(AND($F3996/INDEX($F$64:$F3997,MATCH(MAX(Q$64:Q3996),Q$64:Q3996,0)-1)&gt;(1+$O$2),MAX(O$64:O3997)&gt;MAX(P$64:P3996)),MAX(Q$64:Q3996)+1,""))),"")</f>
        <v/>
      </c>
    </row>
    <row r="3998" spans="1:17" x14ac:dyDescent="0.2">
      <c r="A3998" s="13">
        <f>HLOOKUP($E$2,历史数据!$V$3:$AE$5000,ROW(A3996),)</f>
        <v>1041691</v>
      </c>
      <c r="B3998" s="41">
        <v>42468</v>
      </c>
      <c r="C3998" s="100">
        <f>IFERROR(IF(A3998&lt;&gt;0,MAX($C$4:C3997)+1,""),"")</f>
        <v>3738</v>
      </c>
      <c r="D3998" s="100"/>
      <c r="E3998" s="99" t="str">
        <f t="shared" si="346"/>
        <v/>
      </c>
      <c r="F3998" s="101" t="str">
        <f>IFERROR(VLOOKUP(E3998,历史数据!AH:AJ,3,),"")</f>
        <v/>
      </c>
      <c r="G3998" s="101" t="str">
        <f t="shared" si="342"/>
        <v/>
      </c>
      <c r="H3998" s="105" t="str">
        <f t="shared" si="343"/>
        <v/>
      </c>
      <c r="I3998" s="101" t="str">
        <f>IFERROR(VLOOKUP(E3998,历史数据!AH:AJ,2,),"")</f>
        <v/>
      </c>
      <c r="J3998" s="104">
        <f t="shared" si="344"/>
        <v>0</v>
      </c>
      <c r="K3998" s="104" t="str">
        <f>IFERROR(IF(AND(J3997=$H$2*1,MAX(K$64:K3997)=MAX(L$64:L3997)),MAX(K$64:K3997)+1,""),"")</f>
        <v/>
      </c>
      <c r="L3998" s="104" t="str">
        <f>IFERROR(IF(AND($F3997/INDEX($F$64:$F3998,MATCH(MAX(M$64:M3998),M$64:M3998,0)-1)&lt;(1-$P$2),MAX(K$64:K3998)&gt;MAX(L$64:L3997)),MAX(K$64:K3998),""),"")</f>
        <v/>
      </c>
      <c r="M3998" s="104" t="str">
        <f>IFERROR(IF(E3998="","",IF(K3998&lt;&gt;"",MAX(M$64:M3997)+1,IF(AND($F3997/INDEX($F$64:$F3998,MATCH(MAX(M$64:M3997),M$64:M3997,0)-1)&gt;(1+$O$2),MAX(K$64:K3998)&gt;MAX(L$64:L3997)),MAX(M$64:M3997)+1,""))),"")</f>
        <v/>
      </c>
      <c r="N3998" s="91">
        <f t="shared" si="345"/>
        <v>0</v>
      </c>
      <c r="O3998" s="91" t="str">
        <f>IFERROR(IF(AND(N3997=$H$2*1,MAX(O$64:O3997)=MAX(P$64:P3997)),MAX(O$64:O3997)+1,""),"")</f>
        <v/>
      </c>
      <c r="P3998" s="91" t="str">
        <f>IFERROR(IF(MOD(MAX(Q$64:Q3998),10*MAX(O$64:O3998))&lt;=2,IF(AND(F3997/INDEX($F$64:$F3998,MATCH(MAX(O$64:O3998),O$64:O3998,0)-1)&lt;(1-$P$2),MAX(O$64:O3998)&gt;MAX(P$64:P3997)),MAX(O$64:O3998),""),IF(AND($F3997/INDEX($F$64:$F3998,MATCH(MAX(Q$64:Q3998),Q$64:Q3998,0)-1)&lt;(1-$P$2),MAX(O$64:O3998)&gt;MAX(P$64:P3997)),MAX(O$64:O3998),"")),"")</f>
        <v/>
      </c>
      <c r="Q3998" s="91" t="str">
        <f>IFERROR(IF(E3998="","",IF(O3998&lt;&gt;"",MAX(O$64:O3998)*10+1,IF(AND($F3997/INDEX($F$64:$F3998,MATCH(MAX(Q$64:Q3997),Q$64:Q3997,0)-1)&gt;(1+$O$2),MAX(O$64:O3998)&gt;MAX(P$64:P3997)),MAX(Q$64:Q3997)+1,""))),"")</f>
        <v/>
      </c>
    </row>
    <row r="3999" spans="1:17" x14ac:dyDescent="0.2">
      <c r="A3999" s="13">
        <f>HLOOKUP($E$2,历史数据!$V$3:$AE$5000,ROW(A3997),)</f>
        <v>1517970</v>
      </c>
      <c r="B3999" s="41">
        <v>42471</v>
      </c>
      <c r="C3999" s="100">
        <f>IFERROR(IF(A3999&lt;&gt;0,MAX($C$4:C3998)+1,""),"")</f>
        <v>3739</v>
      </c>
      <c r="D3999" s="100"/>
      <c r="E3999" s="99" t="str">
        <f t="shared" si="346"/>
        <v/>
      </c>
      <c r="F3999" s="101" t="str">
        <f>IFERROR(VLOOKUP(E3999,历史数据!AH:AJ,3,),"")</f>
        <v/>
      </c>
      <c r="G3999" s="101" t="str">
        <f t="shared" si="342"/>
        <v/>
      </c>
      <c r="H3999" s="105" t="str">
        <f t="shared" si="343"/>
        <v/>
      </c>
      <c r="I3999" s="101" t="str">
        <f>IFERROR(VLOOKUP(E3999,历史数据!AH:AJ,2,),"")</f>
        <v/>
      </c>
      <c r="J3999" s="104">
        <f t="shared" si="344"/>
        <v>0</v>
      </c>
      <c r="K3999" s="104" t="str">
        <f>IFERROR(IF(AND(J3998=$H$2*1,MAX(K$64:K3998)=MAX(L$64:L3998)),MAX(K$64:K3998)+1,""),"")</f>
        <v/>
      </c>
      <c r="L3999" s="104" t="str">
        <f>IFERROR(IF(AND($F3998/INDEX($F$64:$F3999,MATCH(MAX(M$64:M3999),M$64:M3999,0)-1)&lt;(1-$P$2),MAX(K$64:K3999)&gt;MAX(L$64:L3998)),MAX(K$64:K3999),""),"")</f>
        <v/>
      </c>
      <c r="M3999" s="104" t="str">
        <f>IFERROR(IF(E3999="","",IF(K3999&lt;&gt;"",MAX(M$64:M3998)+1,IF(AND($F3998/INDEX($F$64:$F3999,MATCH(MAX(M$64:M3998),M$64:M3998,0)-1)&gt;(1+$O$2),MAX(K$64:K3999)&gt;MAX(L$64:L3998)),MAX(M$64:M3998)+1,""))),"")</f>
        <v/>
      </c>
      <c r="N3999" s="91">
        <f t="shared" si="345"/>
        <v>0</v>
      </c>
      <c r="O3999" s="91" t="str">
        <f>IFERROR(IF(AND(N3998=$H$2*1,MAX(O$64:O3998)=MAX(P$64:P3998)),MAX(O$64:O3998)+1,""),"")</f>
        <v/>
      </c>
      <c r="P3999" s="91" t="str">
        <f>IFERROR(IF(MOD(MAX(Q$64:Q3999),10*MAX(O$64:O3999))&lt;=2,IF(AND(F3998/INDEX($F$64:$F3999,MATCH(MAX(O$64:O3999),O$64:O3999,0)-1)&lt;(1-$P$2),MAX(O$64:O3999)&gt;MAX(P$64:P3998)),MAX(O$64:O3999),""),IF(AND($F3998/INDEX($F$64:$F3999,MATCH(MAX(Q$64:Q3999),Q$64:Q3999,0)-1)&lt;(1-$P$2),MAX(O$64:O3999)&gt;MAX(P$64:P3998)),MAX(O$64:O3999),"")),"")</f>
        <v/>
      </c>
      <c r="Q3999" s="91" t="str">
        <f>IFERROR(IF(E3999="","",IF(O3999&lt;&gt;"",MAX(O$64:O3999)*10+1,IF(AND($F3998/INDEX($F$64:$F3999,MATCH(MAX(Q$64:Q3998),Q$64:Q3998,0)-1)&gt;(1+$O$2),MAX(O$64:O3999)&gt;MAX(P$64:P3998)),MAX(Q$64:Q3998)+1,""))),"")</f>
        <v/>
      </c>
    </row>
    <row r="4000" spans="1:17" x14ac:dyDescent="0.2">
      <c r="A4000" s="13">
        <f>HLOOKUP($E$2,历史数据!$V$3:$AE$5000,ROW(A3998),)</f>
        <v>1577887</v>
      </c>
      <c r="B4000" s="41">
        <v>42472</v>
      </c>
      <c r="C4000" s="100">
        <f>IFERROR(IF(A4000&lt;&gt;0,MAX($C$4:C3999)+1,""),"")</f>
        <v>3740</v>
      </c>
      <c r="D4000" s="100"/>
      <c r="E4000" s="99" t="str">
        <f t="shared" si="346"/>
        <v/>
      </c>
      <c r="F4000" s="101" t="str">
        <f>IFERROR(VLOOKUP(E4000,历史数据!AH:AJ,3,),"")</f>
        <v/>
      </c>
      <c r="G4000" s="101" t="str">
        <f t="shared" si="342"/>
        <v/>
      </c>
      <c r="H4000" s="105" t="str">
        <f t="shared" si="343"/>
        <v/>
      </c>
      <c r="I4000" s="101" t="str">
        <f>IFERROR(VLOOKUP(E4000,历史数据!AH:AJ,2,),"")</f>
        <v/>
      </c>
      <c r="J4000" s="104">
        <f t="shared" si="344"/>
        <v>0</v>
      </c>
      <c r="K4000" s="104" t="str">
        <f>IFERROR(IF(AND(J3999=$H$2*1,MAX(K$64:K3999)=MAX(L$64:L3999)),MAX(K$64:K3999)+1,""),"")</f>
        <v/>
      </c>
      <c r="L4000" s="104" t="str">
        <f>IFERROR(IF(AND($F3999/INDEX($F$64:$F4000,MATCH(MAX(M$64:M4000),M$64:M4000,0)-1)&lt;(1-$P$2),MAX(K$64:K4000)&gt;MAX(L$64:L3999)),MAX(K$64:K4000),""),"")</f>
        <v/>
      </c>
      <c r="M4000" s="104" t="str">
        <f>IFERROR(IF(E4000="","",IF(K4000&lt;&gt;"",MAX(M$64:M3999)+1,IF(AND($F3999/INDEX($F$64:$F4000,MATCH(MAX(M$64:M3999),M$64:M3999,0)-1)&gt;(1+$O$2),MAX(K$64:K4000)&gt;MAX(L$64:L3999)),MAX(M$64:M3999)+1,""))),"")</f>
        <v/>
      </c>
      <c r="N4000" s="91">
        <f t="shared" si="345"/>
        <v>0</v>
      </c>
      <c r="O4000" s="91" t="str">
        <f>IFERROR(IF(AND(N3999=$H$2*1,MAX(O$64:O3999)=MAX(P$64:P3999)),MAX(O$64:O3999)+1,""),"")</f>
        <v/>
      </c>
      <c r="P4000" s="91" t="str">
        <f>IFERROR(IF(MOD(MAX(Q$64:Q4000),10*MAX(O$64:O4000))&lt;=2,IF(AND(F3999/INDEX($F$64:$F4000,MATCH(MAX(O$64:O4000),O$64:O4000,0)-1)&lt;(1-$P$2),MAX(O$64:O4000)&gt;MAX(P$64:P3999)),MAX(O$64:O4000),""),IF(AND($F3999/INDEX($F$64:$F4000,MATCH(MAX(Q$64:Q4000),Q$64:Q4000,0)-1)&lt;(1-$P$2),MAX(O$64:O4000)&gt;MAX(P$64:P3999)),MAX(O$64:O4000),"")),"")</f>
        <v/>
      </c>
      <c r="Q4000" s="91" t="str">
        <f>IFERROR(IF(E4000="","",IF(O4000&lt;&gt;"",MAX(O$64:O4000)*10+1,IF(AND($F3999/INDEX($F$64:$F4000,MATCH(MAX(Q$64:Q3999),Q$64:Q3999,0)-1)&gt;(1+$O$2),MAX(O$64:O4000)&gt;MAX(P$64:P3999)),MAX(Q$64:Q3999)+1,""))),"")</f>
        <v/>
      </c>
    </row>
    <row r="4001" spans="1:17" x14ac:dyDescent="0.2">
      <c r="A4001" s="13">
        <f>HLOOKUP($E$2,历史数据!$V$3:$AE$5000,ROW(A3999),)</f>
        <v>791760</v>
      </c>
      <c r="B4001" s="41">
        <v>42473</v>
      </c>
      <c r="C4001" s="100">
        <f>IFERROR(IF(A4001&lt;&gt;0,MAX($C$4:C4000)+1,""),"")</f>
        <v>3741</v>
      </c>
      <c r="D4001" s="100"/>
      <c r="E4001" s="99" t="str">
        <f t="shared" si="346"/>
        <v/>
      </c>
      <c r="F4001" s="101" t="str">
        <f>IFERROR(VLOOKUP(E4001,历史数据!AH:AJ,3,),"")</f>
        <v/>
      </c>
      <c r="G4001" s="101" t="str">
        <f t="shared" si="342"/>
        <v/>
      </c>
      <c r="H4001" s="105" t="str">
        <f t="shared" si="343"/>
        <v/>
      </c>
      <c r="I4001" s="101" t="str">
        <f>IFERROR(VLOOKUP(E4001,历史数据!AH:AJ,2,),"")</f>
        <v/>
      </c>
      <c r="J4001" s="104">
        <f t="shared" si="344"/>
        <v>0</v>
      </c>
      <c r="K4001" s="104" t="str">
        <f>IFERROR(IF(AND(J4000=$H$2*1,MAX(K$64:K4000)=MAX(L$64:L4000)),MAX(K$64:K4000)+1,""),"")</f>
        <v/>
      </c>
      <c r="L4001" s="104" t="str">
        <f>IFERROR(IF(AND($F4000/INDEX($F$64:$F4001,MATCH(MAX(M$64:M4001),M$64:M4001,0)-1)&lt;(1-$P$2),MAX(K$64:K4001)&gt;MAX(L$64:L4000)),MAX(K$64:K4001),""),"")</f>
        <v/>
      </c>
      <c r="M4001" s="104" t="str">
        <f>IFERROR(IF(E4001="","",IF(K4001&lt;&gt;"",MAX(M$64:M4000)+1,IF(AND($F4000/INDEX($F$64:$F4001,MATCH(MAX(M$64:M4000),M$64:M4000,0)-1)&gt;(1+$O$2),MAX(K$64:K4001)&gt;MAX(L$64:L4000)),MAX(M$64:M4000)+1,""))),"")</f>
        <v/>
      </c>
      <c r="N4001" s="91">
        <f t="shared" si="345"/>
        <v>0</v>
      </c>
      <c r="O4001" s="91" t="str">
        <f>IFERROR(IF(AND(N4000=$H$2*1,MAX(O$64:O4000)=MAX(P$64:P4000)),MAX(O$64:O4000)+1,""),"")</f>
        <v/>
      </c>
      <c r="P4001" s="91" t="str">
        <f>IFERROR(IF(MOD(MAX(Q$64:Q4001),10*MAX(O$64:O4001))&lt;=2,IF(AND(F4000/INDEX($F$64:$F4001,MATCH(MAX(O$64:O4001),O$64:O4001,0)-1)&lt;(1-$P$2),MAX(O$64:O4001)&gt;MAX(P$64:P4000)),MAX(O$64:O4001),""),IF(AND($F4000/INDEX($F$64:$F4001,MATCH(MAX(Q$64:Q4001),Q$64:Q4001,0)-1)&lt;(1-$P$2),MAX(O$64:O4001)&gt;MAX(P$64:P4000)),MAX(O$64:O4001),"")),"")</f>
        <v/>
      </c>
      <c r="Q4001" s="91" t="str">
        <f>IFERROR(IF(E4001="","",IF(O4001&lt;&gt;"",MAX(O$64:O4001)*10+1,IF(AND($F4000/INDEX($F$64:$F4001,MATCH(MAX(Q$64:Q4000),Q$64:Q4000,0)-1)&gt;(1+$O$2),MAX(O$64:O4001)&gt;MAX(P$64:P4000)),MAX(Q$64:Q4000)+1,""))),"")</f>
        <v/>
      </c>
    </row>
    <row r="4002" spans="1:17" x14ac:dyDescent="0.2">
      <c r="A4002" s="13">
        <f>HLOOKUP($E$2,历史数据!$V$3:$AE$5000,ROW(A4000),)</f>
        <v>645001</v>
      </c>
      <c r="B4002" s="41">
        <v>42474</v>
      </c>
      <c r="C4002" s="100">
        <f>IFERROR(IF(A4002&lt;&gt;0,MAX($C$4:C4001)+1,""),"")</f>
        <v>3742</v>
      </c>
      <c r="D4002" s="100"/>
      <c r="E4002" s="99" t="str">
        <f t="shared" si="346"/>
        <v/>
      </c>
      <c r="F4002" s="101" t="str">
        <f>IFERROR(VLOOKUP(E4002,历史数据!AH:AJ,3,),"")</f>
        <v/>
      </c>
      <c r="G4002" s="101" t="str">
        <f t="shared" si="342"/>
        <v/>
      </c>
      <c r="H4002" s="105" t="str">
        <f t="shared" si="343"/>
        <v/>
      </c>
      <c r="I4002" s="101" t="str">
        <f>IFERROR(VLOOKUP(E4002,历史数据!AH:AJ,2,),"")</f>
        <v/>
      </c>
      <c r="J4002" s="104">
        <f t="shared" si="344"/>
        <v>0</v>
      </c>
      <c r="K4002" s="104" t="str">
        <f>IFERROR(IF(AND(J4001=$H$2*1,MAX(K$64:K4001)=MAX(L$64:L4001)),MAX(K$64:K4001)+1,""),"")</f>
        <v/>
      </c>
      <c r="L4002" s="104" t="str">
        <f>IFERROR(IF(AND($F4001/INDEX($F$64:$F4002,MATCH(MAX(M$64:M4002),M$64:M4002,0)-1)&lt;(1-$P$2),MAX(K$64:K4002)&gt;MAX(L$64:L4001)),MAX(K$64:K4002),""),"")</f>
        <v/>
      </c>
      <c r="M4002" s="104" t="str">
        <f>IFERROR(IF(E4002="","",IF(K4002&lt;&gt;"",MAX(M$64:M4001)+1,IF(AND($F4001/INDEX($F$64:$F4002,MATCH(MAX(M$64:M4001),M$64:M4001,0)-1)&gt;(1+$O$2),MAX(K$64:K4002)&gt;MAX(L$64:L4001)),MAX(M$64:M4001)+1,""))),"")</f>
        <v/>
      </c>
      <c r="N4002" s="91">
        <f t="shared" si="345"/>
        <v>0</v>
      </c>
      <c r="O4002" s="91" t="str">
        <f>IFERROR(IF(AND(N4001=$H$2*1,MAX(O$64:O4001)=MAX(P$64:P4001)),MAX(O$64:O4001)+1,""),"")</f>
        <v/>
      </c>
      <c r="P4002" s="91" t="str">
        <f>IFERROR(IF(MOD(MAX(Q$64:Q4002),10*MAX(O$64:O4002))&lt;=2,IF(AND(F4001/INDEX($F$64:$F4002,MATCH(MAX(O$64:O4002),O$64:O4002,0)-1)&lt;(1-$P$2),MAX(O$64:O4002)&gt;MAX(P$64:P4001)),MAX(O$64:O4002),""),IF(AND($F4001/INDEX($F$64:$F4002,MATCH(MAX(Q$64:Q4002),Q$64:Q4002,0)-1)&lt;(1-$P$2),MAX(O$64:O4002)&gt;MAX(P$64:P4001)),MAX(O$64:O4002),"")),"")</f>
        <v/>
      </c>
      <c r="Q4002" s="91" t="str">
        <f>IFERROR(IF(E4002="","",IF(O4002&lt;&gt;"",MAX(O$64:O4002)*10+1,IF(AND($F4001/INDEX($F$64:$F4002,MATCH(MAX(Q$64:Q4001),Q$64:Q4001,0)-1)&gt;(1+$O$2),MAX(O$64:O4002)&gt;MAX(P$64:P4001)),MAX(Q$64:Q4001)+1,""))),"")</f>
        <v/>
      </c>
    </row>
    <row r="4003" spans="1:17" x14ac:dyDescent="0.2">
      <c r="A4003" s="13">
        <f>HLOOKUP($E$2,历史数据!$V$3:$AE$5000,ROW(A4001),)</f>
        <v>663473</v>
      </c>
      <c r="B4003" s="41">
        <v>42475</v>
      </c>
      <c r="C4003" s="100">
        <f>IFERROR(IF(A4003&lt;&gt;0,MAX($C$4:C4002)+1,""),"")</f>
        <v>3743</v>
      </c>
      <c r="D4003" s="100"/>
      <c r="E4003" s="99" t="str">
        <f t="shared" si="346"/>
        <v/>
      </c>
      <c r="F4003" s="101" t="str">
        <f>IFERROR(VLOOKUP(E4003,历史数据!AH:AJ,3,),"")</f>
        <v/>
      </c>
      <c r="G4003" s="101" t="str">
        <f t="shared" si="342"/>
        <v/>
      </c>
      <c r="H4003" s="105" t="str">
        <f t="shared" si="343"/>
        <v/>
      </c>
      <c r="I4003" s="101" t="str">
        <f>IFERROR(VLOOKUP(E4003,历史数据!AH:AJ,2,),"")</f>
        <v/>
      </c>
      <c r="J4003" s="104">
        <f t="shared" si="344"/>
        <v>0</v>
      </c>
      <c r="K4003" s="104" t="str">
        <f>IFERROR(IF(AND(J4002=$H$2*1,MAX(K$64:K4002)=MAX(L$64:L4002)),MAX(K$64:K4002)+1,""),"")</f>
        <v/>
      </c>
      <c r="L4003" s="104" t="str">
        <f>IFERROR(IF(AND($F4002/INDEX($F$64:$F4003,MATCH(MAX(M$64:M4003),M$64:M4003,0)-1)&lt;(1-$P$2),MAX(K$64:K4003)&gt;MAX(L$64:L4002)),MAX(K$64:K4003),""),"")</f>
        <v/>
      </c>
      <c r="M4003" s="104" t="str">
        <f>IFERROR(IF(E4003="","",IF(K4003&lt;&gt;"",MAX(M$64:M4002)+1,IF(AND($F4002/INDEX($F$64:$F4003,MATCH(MAX(M$64:M4002),M$64:M4002,0)-1)&gt;(1+$O$2),MAX(K$64:K4003)&gt;MAX(L$64:L4002)),MAX(M$64:M4002)+1,""))),"")</f>
        <v/>
      </c>
      <c r="N4003" s="91">
        <f t="shared" si="345"/>
        <v>0</v>
      </c>
      <c r="O4003" s="91" t="str">
        <f>IFERROR(IF(AND(N4002=$H$2*1,MAX(O$64:O4002)=MAX(P$64:P4002)),MAX(O$64:O4002)+1,""),"")</f>
        <v/>
      </c>
      <c r="P4003" s="91" t="str">
        <f>IFERROR(IF(MOD(MAX(Q$64:Q4003),10*MAX(O$64:O4003))&lt;=2,IF(AND(F4002/INDEX($F$64:$F4003,MATCH(MAX(O$64:O4003),O$64:O4003,0)-1)&lt;(1-$P$2),MAX(O$64:O4003)&gt;MAX(P$64:P4002)),MAX(O$64:O4003),""),IF(AND($F4002/INDEX($F$64:$F4003,MATCH(MAX(Q$64:Q4003),Q$64:Q4003,0)-1)&lt;(1-$P$2),MAX(O$64:O4003)&gt;MAX(P$64:P4002)),MAX(O$64:O4003),"")),"")</f>
        <v/>
      </c>
      <c r="Q4003" s="91" t="str">
        <f>IFERROR(IF(E4003="","",IF(O4003&lt;&gt;"",MAX(O$64:O4003)*10+1,IF(AND($F4002/INDEX($F$64:$F4003,MATCH(MAX(Q$64:Q4002),Q$64:Q4002,0)-1)&gt;(1+$O$2),MAX(O$64:O4003)&gt;MAX(P$64:P4002)),MAX(Q$64:Q4002)+1,""))),"")</f>
        <v/>
      </c>
    </row>
    <row r="4004" spans="1:17" x14ac:dyDescent="0.2">
      <c r="A4004" s="13">
        <f>HLOOKUP($E$2,历史数据!$V$3:$AE$5000,ROW(A4002),)</f>
        <v>771488</v>
      </c>
      <c r="B4004" s="41">
        <v>42478</v>
      </c>
      <c r="C4004" s="100">
        <f>IFERROR(IF(A4004&lt;&gt;0,MAX($C$4:C4003)+1,""),"")</f>
        <v>3744</v>
      </c>
      <c r="D4004" s="100"/>
      <c r="E4004" s="99" t="str">
        <f t="shared" si="346"/>
        <v/>
      </c>
      <c r="F4004" s="101" t="str">
        <f>IFERROR(VLOOKUP(E4004,历史数据!AH:AJ,3,),"")</f>
        <v/>
      </c>
      <c r="G4004" s="101" t="str">
        <f t="shared" si="342"/>
        <v/>
      </c>
      <c r="H4004" s="105" t="str">
        <f t="shared" si="343"/>
        <v/>
      </c>
      <c r="I4004" s="101" t="str">
        <f>IFERROR(VLOOKUP(E4004,历史数据!AH:AJ,2,),"")</f>
        <v/>
      </c>
      <c r="J4004" s="104">
        <f t="shared" si="344"/>
        <v>0</v>
      </c>
      <c r="K4004" s="104" t="str">
        <f>IFERROR(IF(AND(J4003=$H$2*1,MAX(K$64:K4003)=MAX(L$64:L4003)),MAX(K$64:K4003)+1,""),"")</f>
        <v/>
      </c>
      <c r="L4004" s="104" t="str">
        <f>IFERROR(IF(AND($F4003/INDEX($F$64:$F4004,MATCH(MAX(M$64:M4004),M$64:M4004,0)-1)&lt;(1-$P$2),MAX(K$64:K4004)&gt;MAX(L$64:L4003)),MAX(K$64:K4004),""),"")</f>
        <v/>
      </c>
      <c r="M4004" s="104" t="str">
        <f>IFERROR(IF(E4004="","",IF(K4004&lt;&gt;"",MAX(M$64:M4003)+1,IF(AND($F4003/INDEX($F$64:$F4004,MATCH(MAX(M$64:M4003),M$64:M4003,0)-1)&gt;(1+$O$2),MAX(K$64:K4004)&gt;MAX(L$64:L4003)),MAX(M$64:M4003)+1,""))),"")</f>
        <v/>
      </c>
      <c r="N4004" s="91">
        <f t="shared" si="345"/>
        <v>0</v>
      </c>
      <c r="O4004" s="91" t="str">
        <f>IFERROR(IF(AND(N4003=$H$2*1,MAX(O$64:O4003)=MAX(P$64:P4003)),MAX(O$64:O4003)+1,""),"")</f>
        <v/>
      </c>
      <c r="P4004" s="91" t="str">
        <f>IFERROR(IF(MOD(MAX(Q$64:Q4004),10*MAX(O$64:O4004))&lt;=2,IF(AND(F4003/INDEX($F$64:$F4004,MATCH(MAX(O$64:O4004),O$64:O4004,0)-1)&lt;(1-$P$2),MAX(O$64:O4004)&gt;MAX(P$64:P4003)),MAX(O$64:O4004),""),IF(AND($F4003/INDEX($F$64:$F4004,MATCH(MAX(Q$64:Q4004),Q$64:Q4004,0)-1)&lt;(1-$P$2),MAX(O$64:O4004)&gt;MAX(P$64:P4003)),MAX(O$64:O4004),"")),"")</f>
        <v/>
      </c>
      <c r="Q4004" s="91" t="str">
        <f>IFERROR(IF(E4004="","",IF(O4004&lt;&gt;"",MAX(O$64:O4004)*10+1,IF(AND($F4003/INDEX($F$64:$F4004,MATCH(MAX(Q$64:Q4003),Q$64:Q4003,0)-1)&gt;(1+$O$2),MAX(O$64:O4004)&gt;MAX(P$64:P4003)),MAX(Q$64:Q4003)+1,""))),"")</f>
        <v/>
      </c>
    </row>
    <row r="4005" spans="1:17" x14ac:dyDescent="0.2">
      <c r="A4005" s="13">
        <f>HLOOKUP($E$2,历史数据!$V$3:$AE$5000,ROW(A4003),)</f>
        <v>557482</v>
      </c>
      <c r="B4005" s="41">
        <v>42479</v>
      </c>
      <c r="C4005" s="100">
        <f>IFERROR(IF(A4005&lt;&gt;0,MAX($C$4:C4004)+1,""),"")</f>
        <v>3745</v>
      </c>
      <c r="D4005" s="100"/>
      <c r="E4005" s="99" t="str">
        <f t="shared" si="346"/>
        <v/>
      </c>
      <c r="F4005" s="101" t="str">
        <f>IFERROR(VLOOKUP(E4005,历史数据!AH:AJ,3,),"")</f>
        <v/>
      </c>
      <c r="G4005" s="101" t="str">
        <f t="shared" si="342"/>
        <v/>
      </c>
      <c r="H4005" s="105" t="str">
        <f t="shared" si="343"/>
        <v/>
      </c>
      <c r="I4005" s="101" t="str">
        <f>IFERROR(VLOOKUP(E4005,历史数据!AH:AJ,2,),"")</f>
        <v/>
      </c>
      <c r="J4005" s="104">
        <f t="shared" si="344"/>
        <v>0</v>
      </c>
      <c r="K4005" s="104" t="str">
        <f>IFERROR(IF(AND(J4004=$H$2*1,MAX(K$64:K4004)=MAX(L$64:L4004)),MAX(K$64:K4004)+1,""),"")</f>
        <v/>
      </c>
      <c r="L4005" s="104" t="str">
        <f>IFERROR(IF(AND($F4004/INDEX($F$64:$F4005,MATCH(MAX(M$64:M4005),M$64:M4005,0)-1)&lt;(1-$P$2),MAX(K$64:K4005)&gt;MAX(L$64:L4004)),MAX(K$64:K4005),""),"")</f>
        <v/>
      </c>
      <c r="M4005" s="104" t="str">
        <f>IFERROR(IF(E4005="","",IF(K4005&lt;&gt;"",MAX(M$64:M4004)+1,IF(AND($F4004/INDEX($F$64:$F4005,MATCH(MAX(M$64:M4004),M$64:M4004,0)-1)&gt;(1+$O$2),MAX(K$64:K4005)&gt;MAX(L$64:L4004)),MAX(M$64:M4004)+1,""))),"")</f>
        <v/>
      </c>
      <c r="N4005" s="91">
        <f t="shared" si="345"/>
        <v>0</v>
      </c>
      <c r="O4005" s="91" t="str">
        <f>IFERROR(IF(AND(N4004=$H$2*1,MAX(O$64:O4004)=MAX(P$64:P4004)),MAX(O$64:O4004)+1,""),"")</f>
        <v/>
      </c>
      <c r="P4005" s="91" t="str">
        <f>IFERROR(IF(MOD(MAX(Q$64:Q4005),10*MAX(O$64:O4005))&lt;=2,IF(AND(F4004/INDEX($F$64:$F4005,MATCH(MAX(O$64:O4005),O$64:O4005,0)-1)&lt;(1-$P$2),MAX(O$64:O4005)&gt;MAX(P$64:P4004)),MAX(O$64:O4005),""),IF(AND($F4004/INDEX($F$64:$F4005,MATCH(MAX(Q$64:Q4005),Q$64:Q4005,0)-1)&lt;(1-$P$2),MAX(O$64:O4005)&gt;MAX(P$64:P4004)),MAX(O$64:O4005),"")),"")</f>
        <v/>
      </c>
      <c r="Q4005" s="91" t="str">
        <f>IFERROR(IF(E4005="","",IF(O4005&lt;&gt;"",MAX(O$64:O4005)*10+1,IF(AND($F4004/INDEX($F$64:$F4005,MATCH(MAX(Q$64:Q4004),Q$64:Q4004,0)-1)&gt;(1+$O$2),MAX(O$64:O4005)&gt;MAX(P$64:P4004)),MAX(Q$64:Q4004)+1,""))),"")</f>
        <v/>
      </c>
    </row>
    <row r="4006" spans="1:17" x14ac:dyDescent="0.2">
      <c r="A4006" s="13">
        <f>HLOOKUP($E$2,历史数据!$V$3:$AE$5000,ROW(A4004),)</f>
        <v>1495955</v>
      </c>
      <c r="B4006" s="41">
        <v>42480</v>
      </c>
      <c r="C4006" s="100">
        <f>IFERROR(IF(A4006&lt;&gt;0,MAX($C$4:C4005)+1,""),"")</f>
        <v>3746</v>
      </c>
      <c r="D4006" s="100"/>
      <c r="E4006" s="99" t="str">
        <f t="shared" si="346"/>
        <v/>
      </c>
      <c r="F4006" s="101" t="str">
        <f>IFERROR(VLOOKUP(E4006,历史数据!AH:AJ,3,),"")</f>
        <v/>
      </c>
      <c r="G4006" s="101" t="str">
        <f t="shared" si="342"/>
        <v/>
      </c>
      <c r="H4006" s="105" t="str">
        <f t="shared" si="343"/>
        <v/>
      </c>
      <c r="I4006" s="101" t="str">
        <f>IFERROR(VLOOKUP(E4006,历史数据!AH:AJ,2,),"")</f>
        <v/>
      </c>
      <c r="J4006" s="104">
        <f t="shared" si="344"/>
        <v>0</v>
      </c>
      <c r="K4006" s="104" t="str">
        <f>IFERROR(IF(AND(J4005=$H$2*1,MAX(K$64:K4005)=MAX(L$64:L4005)),MAX(K$64:K4005)+1,""),"")</f>
        <v/>
      </c>
      <c r="L4006" s="104" t="str">
        <f>IFERROR(IF(AND($F4005/INDEX($F$64:$F4006,MATCH(MAX(M$64:M4006),M$64:M4006,0)-1)&lt;(1-$P$2),MAX(K$64:K4006)&gt;MAX(L$64:L4005)),MAX(K$64:K4006),""),"")</f>
        <v/>
      </c>
      <c r="M4006" s="104" t="str">
        <f>IFERROR(IF(E4006="","",IF(K4006&lt;&gt;"",MAX(M$64:M4005)+1,IF(AND($F4005/INDEX($F$64:$F4006,MATCH(MAX(M$64:M4005),M$64:M4005,0)-1)&gt;(1+$O$2),MAX(K$64:K4006)&gt;MAX(L$64:L4005)),MAX(M$64:M4005)+1,""))),"")</f>
        <v/>
      </c>
      <c r="N4006" s="91">
        <f t="shared" si="345"/>
        <v>0</v>
      </c>
      <c r="O4006" s="91" t="str">
        <f>IFERROR(IF(AND(N4005=$H$2*1,MAX(O$64:O4005)=MAX(P$64:P4005)),MAX(O$64:O4005)+1,""),"")</f>
        <v/>
      </c>
      <c r="P4006" s="91" t="str">
        <f>IFERROR(IF(MOD(MAX(Q$64:Q4006),10*MAX(O$64:O4006))&lt;=2,IF(AND(F4005/INDEX($F$64:$F4006,MATCH(MAX(O$64:O4006),O$64:O4006,0)-1)&lt;(1-$P$2),MAX(O$64:O4006)&gt;MAX(P$64:P4005)),MAX(O$64:O4006),""),IF(AND($F4005/INDEX($F$64:$F4006,MATCH(MAX(Q$64:Q4006),Q$64:Q4006,0)-1)&lt;(1-$P$2),MAX(O$64:O4006)&gt;MAX(P$64:P4005)),MAX(O$64:O4006),"")),"")</f>
        <v/>
      </c>
      <c r="Q4006" s="91" t="str">
        <f>IFERROR(IF(E4006="","",IF(O4006&lt;&gt;"",MAX(O$64:O4006)*10+1,IF(AND($F4005/INDEX($F$64:$F4006,MATCH(MAX(Q$64:Q4005),Q$64:Q4005,0)-1)&gt;(1+$O$2),MAX(O$64:O4006)&gt;MAX(P$64:P4005)),MAX(Q$64:Q4005)+1,""))),"")</f>
        <v/>
      </c>
    </row>
    <row r="4007" spans="1:17" x14ac:dyDescent="0.2">
      <c r="A4007" s="13">
        <f>HLOOKUP($E$2,历史数据!$V$3:$AE$5000,ROW(A4005),)</f>
        <v>482782</v>
      </c>
      <c r="B4007" s="41">
        <v>42481</v>
      </c>
      <c r="C4007" s="100">
        <f>IFERROR(IF(A4007&lt;&gt;0,MAX($C$4:C4006)+1,""),"")</f>
        <v>3747</v>
      </c>
      <c r="D4007" s="100"/>
      <c r="E4007" s="99" t="str">
        <f t="shared" si="346"/>
        <v/>
      </c>
      <c r="F4007" s="101" t="str">
        <f>IFERROR(VLOOKUP(E4007,历史数据!AH:AJ,3,),"")</f>
        <v/>
      </c>
      <c r="G4007" s="101" t="str">
        <f t="shared" si="342"/>
        <v/>
      </c>
      <c r="H4007" s="105" t="str">
        <f t="shared" si="343"/>
        <v/>
      </c>
      <c r="I4007" s="101" t="str">
        <f>IFERROR(VLOOKUP(E4007,历史数据!AH:AJ,2,),"")</f>
        <v/>
      </c>
      <c r="J4007" s="104">
        <f t="shared" si="344"/>
        <v>0</v>
      </c>
      <c r="K4007" s="104" t="str">
        <f>IFERROR(IF(AND(J4006=$H$2*1,MAX(K$64:K4006)=MAX(L$64:L4006)),MAX(K$64:K4006)+1,""),"")</f>
        <v/>
      </c>
      <c r="L4007" s="104" t="str">
        <f>IFERROR(IF(AND($F4006/INDEX($F$64:$F4007,MATCH(MAX(M$64:M4007),M$64:M4007,0)-1)&lt;(1-$P$2),MAX(K$64:K4007)&gt;MAX(L$64:L4006)),MAX(K$64:K4007),""),"")</f>
        <v/>
      </c>
      <c r="M4007" s="104" t="str">
        <f>IFERROR(IF(E4007="","",IF(K4007&lt;&gt;"",MAX(M$64:M4006)+1,IF(AND($F4006/INDEX($F$64:$F4007,MATCH(MAX(M$64:M4006),M$64:M4006,0)-1)&gt;(1+$O$2),MAX(K$64:K4007)&gt;MAX(L$64:L4006)),MAX(M$64:M4006)+1,""))),"")</f>
        <v/>
      </c>
      <c r="N4007" s="91">
        <f t="shared" si="345"/>
        <v>0</v>
      </c>
      <c r="O4007" s="91" t="str">
        <f>IFERROR(IF(AND(N4006=$H$2*1,MAX(O$64:O4006)=MAX(P$64:P4006)),MAX(O$64:O4006)+1,""),"")</f>
        <v/>
      </c>
      <c r="P4007" s="91" t="str">
        <f>IFERROR(IF(MOD(MAX(Q$64:Q4007),10*MAX(O$64:O4007))&lt;=2,IF(AND(F4006/INDEX($F$64:$F4007,MATCH(MAX(O$64:O4007),O$64:O4007,0)-1)&lt;(1-$P$2),MAX(O$64:O4007)&gt;MAX(P$64:P4006)),MAX(O$64:O4007),""),IF(AND($F4006/INDEX($F$64:$F4007,MATCH(MAX(Q$64:Q4007),Q$64:Q4007,0)-1)&lt;(1-$P$2),MAX(O$64:O4007)&gt;MAX(P$64:P4006)),MAX(O$64:O4007),"")),"")</f>
        <v/>
      </c>
      <c r="Q4007" s="91" t="str">
        <f>IFERROR(IF(E4007="","",IF(O4007&lt;&gt;"",MAX(O$64:O4007)*10+1,IF(AND($F4006/INDEX($F$64:$F4007,MATCH(MAX(Q$64:Q4006),Q$64:Q4006,0)-1)&gt;(1+$O$2),MAX(O$64:O4007)&gt;MAX(P$64:P4006)),MAX(Q$64:Q4006)+1,""))),"")</f>
        <v/>
      </c>
    </row>
    <row r="4008" spans="1:17" x14ac:dyDescent="0.2">
      <c r="A4008" s="13">
        <f>HLOOKUP($E$2,历史数据!$V$3:$AE$5000,ROW(A4006),)</f>
        <v>525030</v>
      </c>
      <c r="B4008" s="41">
        <v>42482</v>
      </c>
      <c r="C4008" s="100">
        <f>IFERROR(IF(A4008&lt;&gt;0,MAX($C$4:C4007)+1,""),"")</f>
        <v>3748</v>
      </c>
      <c r="D4008" s="100"/>
      <c r="E4008" s="99" t="str">
        <f t="shared" si="346"/>
        <v/>
      </c>
      <c r="F4008" s="101" t="str">
        <f>IFERROR(VLOOKUP(E4008,历史数据!AH:AJ,3,),"")</f>
        <v/>
      </c>
      <c r="G4008" s="101" t="str">
        <f t="shared" si="342"/>
        <v/>
      </c>
      <c r="H4008" s="105" t="str">
        <f t="shared" si="343"/>
        <v/>
      </c>
      <c r="I4008" s="101" t="str">
        <f>IFERROR(VLOOKUP(E4008,历史数据!AH:AJ,2,),"")</f>
        <v/>
      </c>
      <c r="J4008" s="104">
        <f t="shared" si="344"/>
        <v>0</v>
      </c>
      <c r="K4008" s="104" t="str">
        <f>IFERROR(IF(AND(J4007=$H$2*1,MAX(K$64:K4007)=MAX(L$64:L4007)),MAX(K$64:K4007)+1,""),"")</f>
        <v/>
      </c>
      <c r="L4008" s="104" t="str">
        <f>IFERROR(IF(AND($F4007/INDEX($F$64:$F4008,MATCH(MAX(M$64:M4008),M$64:M4008,0)-1)&lt;(1-$P$2),MAX(K$64:K4008)&gt;MAX(L$64:L4007)),MAX(K$64:K4008),""),"")</f>
        <v/>
      </c>
      <c r="M4008" s="104" t="str">
        <f>IFERROR(IF(E4008="","",IF(K4008&lt;&gt;"",MAX(M$64:M4007)+1,IF(AND($F4007/INDEX($F$64:$F4008,MATCH(MAX(M$64:M4007),M$64:M4007,0)-1)&gt;(1+$O$2),MAX(K$64:K4008)&gt;MAX(L$64:L4007)),MAX(M$64:M4007)+1,""))),"")</f>
        <v/>
      </c>
      <c r="N4008" s="91">
        <f t="shared" si="345"/>
        <v>0</v>
      </c>
      <c r="O4008" s="91" t="str">
        <f>IFERROR(IF(AND(N4007=$H$2*1,MAX(O$64:O4007)=MAX(P$64:P4007)),MAX(O$64:O4007)+1,""),"")</f>
        <v/>
      </c>
      <c r="P4008" s="91" t="str">
        <f>IFERROR(IF(MOD(MAX(Q$64:Q4008),10*MAX(O$64:O4008))&lt;=2,IF(AND(F4007/INDEX($F$64:$F4008,MATCH(MAX(O$64:O4008),O$64:O4008,0)-1)&lt;(1-$P$2),MAX(O$64:O4008)&gt;MAX(P$64:P4007)),MAX(O$64:O4008),""),IF(AND($F4007/INDEX($F$64:$F4008,MATCH(MAX(Q$64:Q4008),Q$64:Q4008,0)-1)&lt;(1-$P$2),MAX(O$64:O4008)&gt;MAX(P$64:P4007)),MAX(O$64:O4008),"")),"")</f>
        <v/>
      </c>
      <c r="Q4008" s="91" t="str">
        <f>IFERROR(IF(E4008="","",IF(O4008&lt;&gt;"",MAX(O$64:O4008)*10+1,IF(AND($F4007/INDEX($F$64:$F4008,MATCH(MAX(Q$64:Q4007),Q$64:Q4007,0)-1)&gt;(1+$O$2),MAX(O$64:O4008)&gt;MAX(P$64:P4007)),MAX(Q$64:Q4007)+1,""))),"")</f>
        <v/>
      </c>
    </row>
    <row r="4009" spans="1:17" x14ac:dyDescent="0.2">
      <c r="A4009" s="13">
        <f>HLOOKUP($E$2,历史数据!$V$3:$AE$5000,ROW(A4007),)</f>
        <v>656464</v>
      </c>
      <c r="B4009" s="41">
        <v>42485</v>
      </c>
      <c r="C4009" s="100">
        <f>IFERROR(IF(A4009&lt;&gt;0,MAX($C$4:C4008)+1,""),"")</f>
        <v>3749</v>
      </c>
      <c r="D4009" s="100"/>
      <c r="E4009" s="99" t="str">
        <f t="shared" si="346"/>
        <v/>
      </c>
      <c r="F4009" s="101" t="str">
        <f>IFERROR(VLOOKUP(E4009,历史数据!AH:AJ,3,),"")</f>
        <v/>
      </c>
      <c r="G4009" s="101" t="str">
        <f t="shared" si="342"/>
        <v/>
      </c>
      <c r="H4009" s="105" t="str">
        <f t="shared" si="343"/>
        <v/>
      </c>
      <c r="I4009" s="101" t="str">
        <f>IFERROR(VLOOKUP(E4009,历史数据!AH:AJ,2,),"")</f>
        <v/>
      </c>
      <c r="J4009" s="104">
        <f t="shared" si="344"/>
        <v>0</v>
      </c>
      <c r="K4009" s="104" t="str">
        <f>IFERROR(IF(AND(J4008=$H$2*1,MAX(K$64:K4008)=MAX(L$64:L4008)),MAX(K$64:K4008)+1,""),"")</f>
        <v/>
      </c>
      <c r="L4009" s="104" t="str">
        <f>IFERROR(IF(AND($F4008/INDEX($F$64:$F4009,MATCH(MAX(M$64:M4009),M$64:M4009,0)-1)&lt;(1-$P$2),MAX(K$64:K4009)&gt;MAX(L$64:L4008)),MAX(K$64:K4009),""),"")</f>
        <v/>
      </c>
      <c r="M4009" s="104" t="str">
        <f>IFERROR(IF(E4009="","",IF(K4009&lt;&gt;"",MAX(M$64:M4008)+1,IF(AND($F4008/INDEX($F$64:$F4009,MATCH(MAX(M$64:M4008),M$64:M4008,0)-1)&gt;(1+$O$2),MAX(K$64:K4009)&gt;MAX(L$64:L4008)),MAX(M$64:M4008)+1,""))),"")</f>
        <v/>
      </c>
      <c r="N4009" s="91">
        <f t="shared" si="345"/>
        <v>0</v>
      </c>
      <c r="O4009" s="91" t="str">
        <f>IFERROR(IF(AND(N4008=$H$2*1,MAX(O$64:O4008)=MAX(P$64:P4008)),MAX(O$64:O4008)+1,""),"")</f>
        <v/>
      </c>
      <c r="P4009" s="91" t="str">
        <f>IFERROR(IF(MOD(MAX(Q$64:Q4009),10*MAX(O$64:O4009))&lt;=2,IF(AND(F4008/INDEX($F$64:$F4009,MATCH(MAX(O$64:O4009),O$64:O4009,0)-1)&lt;(1-$P$2),MAX(O$64:O4009)&gt;MAX(P$64:P4008)),MAX(O$64:O4009),""),IF(AND($F4008/INDEX($F$64:$F4009,MATCH(MAX(Q$64:Q4009),Q$64:Q4009,0)-1)&lt;(1-$P$2),MAX(O$64:O4009)&gt;MAX(P$64:P4008)),MAX(O$64:O4009),"")),"")</f>
        <v/>
      </c>
      <c r="Q4009" s="91" t="str">
        <f>IFERROR(IF(E4009="","",IF(O4009&lt;&gt;"",MAX(O$64:O4009)*10+1,IF(AND($F4008/INDEX($F$64:$F4009,MATCH(MAX(Q$64:Q4008),Q$64:Q4008,0)-1)&gt;(1+$O$2),MAX(O$64:O4009)&gt;MAX(P$64:P4008)),MAX(Q$64:Q4008)+1,""))),"")</f>
        <v/>
      </c>
    </row>
    <row r="4010" spans="1:17" x14ac:dyDescent="0.2">
      <c r="A4010" s="13">
        <f>HLOOKUP($E$2,历史数据!$V$3:$AE$5000,ROW(A4008),)</f>
        <v>815652</v>
      </c>
      <c r="B4010" s="41">
        <v>42486</v>
      </c>
      <c r="C4010" s="100">
        <f>IFERROR(IF(A4010&lt;&gt;0,MAX($C$4:C4009)+1,""),"")</f>
        <v>3750</v>
      </c>
      <c r="D4010" s="100"/>
      <c r="E4010" s="99" t="str">
        <f t="shared" si="346"/>
        <v/>
      </c>
      <c r="F4010" s="101" t="str">
        <f>IFERROR(VLOOKUP(E4010,历史数据!AH:AJ,3,),"")</f>
        <v/>
      </c>
      <c r="G4010" s="101" t="str">
        <f t="shared" si="342"/>
        <v/>
      </c>
      <c r="H4010" s="105" t="str">
        <f t="shared" si="343"/>
        <v/>
      </c>
      <c r="I4010" s="101" t="str">
        <f>IFERROR(VLOOKUP(E4010,历史数据!AH:AJ,2,),"")</f>
        <v/>
      </c>
      <c r="J4010" s="104">
        <f t="shared" si="344"/>
        <v>0</v>
      </c>
      <c r="K4010" s="104" t="str">
        <f>IFERROR(IF(AND(J4009=$H$2*1,MAX(K$64:K4009)=MAX(L$64:L4009)),MAX(K$64:K4009)+1,""),"")</f>
        <v/>
      </c>
      <c r="L4010" s="104" t="str">
        <f>IFERROR(IF(AND($F4009/INDEX($F$64:$F4010,MATCH(MAX(M$64:M4010),M$64:M4010,0)-1)&lt;(1-$P$2),MAX(K$64:K4010)&gt;MAX(L$64:L4009)),MAX(K$64:K4010),""),"")</f>
        <v/>
      </c>
      <c r="M4010" s="104" t="str">
        <f>IFERROR(IF(E4010="","",IF(K4010&lt;&gt;"",MAX(M$64:M4009)+1,IF(AND($F4009/INDEX($F$64:$F4010,MATCH(MAX(M$64:M4009),M$64:M4009,0)-1)&gt;(1+$O$2),MAX(K$64:K4010)&gt;MAX(L$64:L4009)),MAX(M$64:M4009)+1,""))),"")</f>
        <v/>
      </c>
      <c r="N4010" s="91">
        <f t="shared" si="345"/>
        <v>0</v>
      </c>
      <c r="O4010" s="91" t="str">
        <f>IFERROR(IF(AND(N4009=$H$2*1,MAX(O$64:O4009)=MAX(P$64:P4009)),MAX(O$64:O4009)+1,""),"")</f>
        <v/>
      </c>
      <c r="P4010" s="91" t="str">
        <f>IFERROR(IF(MOD(MAX(Q$64:Q4010),10*MAX(O$64:O4010))&lt;=2,IF(AND(F4009/INDEX($F$64:$F4010,MATCH(MAX(O$64:O4010),O$64:O4010,0)-1)&lt;(1-$P$2),MAX(O$64:O4010)&gt;MAX(P$64:P4009)),MAX(O$64:O4010),""),IF(AND($F4009/INDEX($F$64:$F4010,MATCH(MAX(Q$64:Q4010),Q$64:Q4010,0)-1)&lt;(1-$P$2),MAX(O$64:O4010)&gt;MAX(P$64:P4009)),MAX(O$64:O4010),"")),"")</f>
        <v/>
      </c>
      <c r="Q4010" s="91" t="str">
        <f>IFERROR(IF(E4010="","",IF(O4010&lt;&gt;"",MAX(O$64:O4010)*10+1,IF(AND($F4009/INDEX($F$64:$F4010,MATCH(MAX(Q$64:Q4009),Q$64:Q4009,0)-1)&gt;(1+$O$2),MAX(O$64:O4010)&gt;MAX(P$64:P4009)),MAX(Q$64:Q4009)+1,""))),"")</f>
        <v/>
      </c>
    </row>
    <row r="4011" spans="1:17" x14ac:dyDescent="0.2">
      <c r="A4011" s="13">
        <f>HLOOKUP($E$2,历史数据!$V$3:$AE$5000,ROW(A4009),)</f>
        <v>1028270</v>
      </c>
      <c r="B4011" s="41">
        <v>42487</v>
      </c>
      <c r="C4011" s="100">
        <f>IFERROR(IF(A4011&lt;&gt;0,MAX($C$4:C4010)+1,""),"")</f>
        <v>3751</v>
      </c>
      <c r="D4011" s="100"/>
      <c r="E4011" s="99" t="str">
        <f t="shared" si="346"/>
        <v/>
      </c>
      <c r="F4011" s="101" t="str">
        <f>IFERROR(VLOOKUP(E4011,历史数据!AH:AJ,3,),"")</f>
        <v/>
      </c>
      <c r="G4011" s="101" t="str">
        <f t="shared" si="342"/>
        <v/>
      </c>
      <c r="H4011" s="105" t="str">
        <f t="shared" si="343"/>
        <v/>
      </c>
      <c r="I4011" s="101" t="str">
        <f>IFERROR(VLOOKUP(E4011,历史数据!AH:AJ,2,),"")</f>
        <v/>
      </c>
      <c r="J4011" s="104">
        <f t="shared" si="344"/>
        <v>0</v>
      </c>
      <c r="K4011" s="104" t="str">
        <f>IFERROR(IF(AND(J4010=$H$2*1,MAX(K$64:K4010)=MAX(L$64:L4010)),MAX(K$64:K4010)+1,""),"")</f>
        <v/>
      </c>
      <c r="L4011" s="104" t="str">
        <f>IFERROR(IF(AND($F4010/INDEX($F$64:$F4011,MATCH(MAX(M$64:M4011),M$64:M4011,0)-1)&lt;(1-$P$2),MAX(K$64:K4011)&gt;MAX(L$64:L4010)),MAX(K$64:K4011),""),"")</f>
        <v/>
      </c>
      <c r="M4011" s="104" t="str">
        <f>IFERROR(IF(E4011="","",IF(K4011&lt;&gt;"",MAX(M$64:M4010)+1,IF(AND($F4010/INDEX($F$64:$F4011,MATCH(MAX(M$64:M4010),M$64:M4010,0)-1)&gt;(1+$O$2),MAX(K$64:K4011)&gt;MAX(L$64:L4010)),MAX(M$64:M4010)+1,""))),"")</f>
        <v/>
      </c>
      <c r="N4011" s="91">
        <f t="shared" si="345"/>
        <v>0</v>
      </c>
      <c r="O4011" s="91" t="str">
        <f>IFERROR(IF(AND(N4010=$H$2*1,MAX(O$64:O4010)=MAX(P$64:P4010)),MAX(O$64:O4010)+1,""),"")</f>
        <v/>
      </c>
      <c r="P4011" s="91" t="str">
        <f>IFERROR(IF(MOD(MAX(Q$64:Q4011),10*MAX(O$64:O4011))&lt;=2,IF(AND(F4010/INDEX($F$64:$F4011,MATCH(MAX(O$64:O4011),O$64:O4011,0)-1)&lt;(1-$P$2),MAX(O$64:O4011)&gt;MAX(P$64:P4010)),MAX(O$64:O4011),""),IF(AND($F4010/INDEX($F$64:$F4011,MATCH(MAX(Q$64:Q4011),Q$64:Q4011,0)-1)&lt;(1-$P$2),MAX(O$64:O4011)&gt;MAX(P$64:P4010)),MAX(O$64:O4011),"")),"")</f>
        <v/>
      </c>
      <c r="Q4011" s="91" t="str">
        <f>IFERROR(IF(E4011="","",IF(O4011&lt;&gt;"",MAX(O$64:O4011)*10+1,IF(AND($F4010/INDEX($F$64:$F4011,MATCH(MAX(Q$64:Q4010),Q$64:Q4010,0)-1)&gt;(1+$O$2),MAX(O$64:O4011)&gt;MAX(P$64:P4010)),MAX(Q$64:Q4010)+1,""))),"")</f>
        <v/>
      </c>
    </row>
    <row r="4012" spans="1:17" x14ac:dyDescent="0.2">
      <c r="A4012" s="13">
        <f>HLOOKUP($E$2,历史数据!$V$3:$AE$5000,ROW(A4010),)</f>
        <v>908503</v>
      </c>
      <c r="B4012" s="41">
        <v>42488</v>
      </c>
      <c r="C4012" s="100">
        <f>IFERROR(IF(A4012&lt;&gt;0,MAX($C$4:C4011)+1,""),"")</f>
        <v>3752</v>
      </c>
      <c r="D4012" s="100"/>
      <c r="E4012" s="99" t="str">
        <f t="shared" si="346"/>
        <v/>
      </c>
      <c r="F4012" s="101" t="str">
        <f>IFERROR(VLOOKUP(E4012,历史数据!AH:AJ,3,),"")</f>
        <v/>
      </c>
      <c r="G4012" s="101" t="str">
        <f t="shared" si="342"/>
        <v/>
      </c>
      <c r="H4012" s="105" t="str">
        <f t="shared" si="343"/>
        <v/>
      </c>
      <c r="I4012" s="101" t="str">
        <f>IFERROR(VLOOKUP(E4012,历史数据!AH:AJ,2,),"")</f>
        <v/>
      </c>
      <c r="J4012" s="104">
        <f t="shared" si="344"/>
        <v>0</v>
      </c>
      <c r="K4012" s="104" t="str">
        <f>IFERROR(IF(AND(J4011=$H$2*1,MAX(K$64:K4011)=MAX(L$64:L4011)),MAX(K$64:K4011)+1,""),"")</f>
        <v/>
      </c>
      <c r="L4012" s="104" t="str">
        <f>IFERROR(IF(AND($F4011/INDEX($F$64:$F4012,MATCH(MAX(M$64:M4012),M$64:M4012,0)-1)&lt;(1-$P$2),MAX(K$64:K4012)&gt;MAX(L$64:L4011)),MAX(K$64:K4012),""),"")</f>
        <v/>
      </c>
      <c r="M4012" s="104" t="str">
        <f>IFERROR(IF(E4012="","",IF(K4012&lt;&gt;"",MAX(M$64:M4011)+1,IF(AND($F4011/INDEX($F$64:$F4012,MATCH(MAX(M$64:M4011),M$64:M4011,0)-1)&gt;(1+$O$2),MAX(K$64:K4012)&gt;MAX(L$64:L4011)),MAX(M$64:M4011)+1,""))),"")</f>
        <v/>
      </c>
      <c r="N4012" s="91">
        <f t="shared" si="345"/>
        <v>0</v>
      </c>
      <c r="O4012" s="91" t="str">
        <f>IFERROR(IF(AND(N4011=$H$2*1,MAX(O$64:O4011)=MAX(P$64:P4011)),MAX(O$64:O4011)+1,""),"")</f>
        <v/>
      </c>
      <c r="P4012" s="91" t="str">
        <f>IFERROR(IF(MOD(MAX(Q$64:Q4012),10*MAX(O$64:O4012))&lt;=2,IF(AND(F4011/INDEX($F$64:$F4012,MATCH(MAX(O$64:O4012),O$64:O4012,0)-1)&lt;(1-$P$2),MAX(O$64:O4012)&gt;MAX(P$64:P4011)),MAX(O$64:O4012),""),IF(AND($F4011/INDEX($F$64:$F4012,MATCH(MAX(Q$64:Q4012),Q$64:Q4012,0)-1)&lt;(1-$P$2),MAX(O$64:O4012)&gt;MAX(P$64:P4011)),MAX(O$64:O4012),"")),"")</f>
        <v/>
      </c>
      <c r="Q4012" s="91" t="str">
        <f>IFERROR(IF(E4012="","",IF(O4012&lt;&gt;"",MAX(O$64:O4012)*10+1,IF(AND($F4011/INDEX($F$64:$F4012,MATCH(MAX(Q$64:Q4011),Q$64:Q4011,0)-1)&gt;(1+$O$2),MAX(O$64:O4012)&gt;MAX(P$64:P4011)),MAX(Q$64:Q4011)+1,""))),"")</f>
        <v/>
      </c>
    </row>
    <row r="4013" spans="1:17" x14ac:dyDescent="0.2">
      <c r="A4013" s="13">
        <f>HLOOKUP($E$2,历史数据!$V$3:$AE$5000,ROW(A4011),)</f>
        <v>1188289</v>
      </c>
      <c r="B4013" s="41">
        <v>42489</v>
      </c>
      <c r="C4013" s="100">
        <f>IFERROR(IF(A4013&lt;&gt;0,MAX($C$4:C4012)+1,""),"")</f>
        <v>3753</v>
      </c>
      <c r="D4013" s="100"/>
      <c r="E4013" s="99" t="str">
        <f t="shared" si="346"/>
        <v/>
      </c>
      <c r="F4013" s="101" t="str">
        <f>IFERROR(VLOOKUP(E4013,历史数据!AH:AJ,3,),"")</f>
        <v/>
      </c>
      <c r="G4013" s="101" t="str">
        <f t="shared" si="342"/>
        <v/>
      </c>
      <c r="H4013" s="105" t="str">
        <f t="shared" si="343"/>
        <v/>
      </c>
      <c r="I4013" s="101" t="str">
        <f>IFERROR(VLOOKUP(E4013,历史数据!AH:AJ,2,),"")</f>
        <v/>
      </c>
      <c r="J4013" s="104">
        <f t="shared" si="344"/>
        <v>0</v>
      </c>
      <c r="K4013" s="104" t="str">
        <f>IFERROR(IF(AND(J4012=$H$2*1,MAX(K$64:K4012)=MAX(L$64:L4012)),MAX(K$64:K4012)+1,""),"")</f>
        <v/>
      </c>
      <c r="L4013" s="104" t="str">
        <f>IFERROR(IF(AND($F4012/INDEX($F$64:$F4013,MATCH(MAX(M$64:M4013),M$64:M4013,0)-1)&lt;(1-$P$2),MAX(K$64:K4013)&gt;MAX(L$64:L4012)),MAX(K$64:K4013),""),"")</f>
        <v/>
      </c>
      <c r="M4013" s="104" t="str">
        <f>IFERROR(IF(E4013="","",IF(K4013&lt;&gt;"",MAX(M$64:M4012)+1,IF(AND($F4012/INDEX($F$64:$F4013,MATCH(MAX(M$64:M4012),M$64:M4012,0)-1)&gt;(1+$O$2),MAX(K$64:K4013)&gt;MAX(L$64:L4012)),MAX(M$64:M4012)+1,""))),"")</f>
        <v/>
      </c>
      <c r="N4013" s="91">
        <f t="shared" si="345"/>
        <v>0</v>
      </c>
      <c r="O4013" s="91" t="str">
        <f>IFERROR(IF(AND(N4012=$H$2*1,MAX(O$64:O4012)=MAX(P$64:P4012)),MAX(O$64:O4012)+1,""),"")</f>
        <v/>
      </c>
      <c r="P4013" s="91" t="str">
        <f>IFERROR(IF(MOD(MAX(Q$64:Q4013),10*MAX(O$64:O4013))&lt;=2,IF(AND(F4012/INDEX($F$64:$F4013,MATCH(MAX(O$64:O4013),O$64:O4013,0)-1)&lt;(1-$P$2),MAX(O$64:O4013)&gt;MAX(P$64:P4012)),MAX(O$64:O4013),""),IF(AND($F4012/INDEX($F$64:$F4013,MATCH(MAX(Q$64:Q4013),Q$64:Q4013,0)-1)&lt;(1-$P$2),MAX(O$64:O4013)&gt;MAX(P$64:P4012)),MAX(O$64:O4013),"")),"")</f>
        <v/>
      </c>
      <c r="Q4013" s="91" t="str">
        <f>IFERROR(IF(E4013="","",IF(O4013&lt;&gt;"",MAX(O$64:O4013)*10+1,IF(AND($F4012/INDEX($F$64:$F4013,MATCH(MAX(Q$64:Q4012),Q$64:Q4012,0)-1)&gt;(1+$O$2),MAX(O$64:O4013)&gt;MAX(P$64:P4012)),MAX(Q$64:Q4012)+1,""))),"")</f>
        <v/>
      </c>
    </row>
    <row r="4014" spans="1:17" x14ac:dyDescent="0.2">
      <c r="A4014" s="13">
        <f>HLOOKUP($E$2,历史数据!$V$3:$AE$5000,ROW(A4012),)</f>
        <v>2074389</v>
      </c>
      <c r="B4014" s="41">
        <v>42493</v>
      </c>
      <c r="C4014" s="100">
        <f>IFERROR(IF(A4014&lt;&gt;0,MAX($C$4:C4013)+1,""),"")</f>
        <v>3754</v>
      </c>
      <c r="D4014" s="100"/>
      <c r="E4014" s="99" t="str">
        <f t="shared" si="346"/>
        <v/>
      </c>
      <c r="F4014" s="101" t="str">
        <f>IFERROR(VLOOKUP(E4014,历史数据!AH:AJ,3,),"")</f>
        <v/>
      </c>
      <c r="G4014" s="101" t="str">
        <f t="shared" si="342"/>
        <v/>
      </c>
      <c r="H4014" s="105" t="str">
        <f t="shared" si="343"/>
        <v/>
      </c>
      <c r="I4014" s="101" t="str">
        <f>IFERROR(VLOOKUP(E4014,历史数据!AH:AJ,2,),"")</f>
        <v/>
      </c>
      <c r="J4014" s="104">
        <f t="shared" si="344"/>
        <v>0</v>
      </c>
      <c r="K4014" s="104" t="str">
        <f>IFERROR(IF(AND(J4013=$H$2*1,MAX(K$64:K4013)=MAX(L$64:L4013)),MAX(K$64:K4013)+1,""),"")</f>
        <v/>
      </c>
      <c r="L4014" s="104" t="str">
        <f>IFERROR(IF(AND($F4013/INDEX($F$64:$F4014,MATCH(MAX(M$64:M4014),M$64:M4014,0)-1)&lt;(1-$P$2),MAX(K$64:K4014)&gt;MAX(L$64:L4013)),MAX(K$64:K4014),""),"")</f>
        <v/>
      </c>
      <c r="M4014" s="104" t="str">
        <f>IFERROR(IF(E4014="","",IF(K4014&lt;&gt;"",MAX(M$64:M4013)+1,IF(AND($F4013/INDEX($F$64:$F4014,MATCH(MAX(M$64:M4013),M$64:M4013,0)-1)&gt;(1+$O$2),MAX(K$64:K4014)&gt;MAX(L$64:L4013)),MAX(M$64:M4013)+1,""))),"")</f>
        <v/>
      </c>
      <c r="N4014" s="91">
        <f t="shared" si="345"/>
        <v>0</v>
      </c>
      <c r="O4014" s="91" t="str">
        <f>IFERROR(IF(AND(N4013=$H$2*1,MAX(O$64:O4013)=MAX(P$64:P4013)),MAX(O$64:O4013)+1,""),"")</f>
        <v/>
      </c>
      <c r="P4014" s="91" t="str">
        <f>IFERROR(IF(MOD(MAX(Q$64:Q4014),10*MAX(O$64:O4014))&lt;=2,IF(AND(F4013/INDEX($F$64:$F4014,MATCH(MAX(O$64:O4014),O$64:O4014,0)-1)&lt;(1-$P$2),MAX(O$64:O4014)&gt;MAX(P$64:P4013)),MAX(O$64:O4014),""),IF(AND($F4013/INDEX($F$64:$F4014,MATCH(MAX(Q$64:Q4014),Q$64:Q4014,0)-1)&lt;(1-$P$2),MAX(O$64:O4014)&gt;MAX(P$64:P4013)),MAX(O$64:O4014),"")),"")</f>
        <v/>
      </c>
      <c r="Q4014" s="91" t="str">
        <f>IFERROR(IF(E4014="","",IF(O4014&lt;&gt;"",MAX(O$64:O4014)*10+1,IF(AND($F4013/INDEX($F$64:$F4014,MATCH(MAX(Q$64:Q4013),Q$64:Q4013,0)-1)&gt;(1+$O$2),MAX(O$64:O4014)&gt;MAX(P$64:P4013)),MAX(Q$64:Q4013)+1,""))),"")</f>
        <v/>
      </c>
    </row>
    <row r="4015" spans="1:17" x14ac:dyDescent="0.2">
      <c r="A4015" s="13">
        <f>HLOOKUP($E$2,历史数据!$V$3:$AE$5000,ROW(A4013),)</f>
        <v>999320</v>
      </c>
      <c r="B4015" s="41">
        <v>42494</v>
      </c>
      <c r="C4015" s="100">
        <f>IFERROR(IF(A4015&lt;&gt;0,MAX($C$4:C4014)+1,""),"")</f>
        <v>3755</v>
      </c>
      <c r="D4015" s="100"/>
      <c r="E4015" s="99" t="str">
        <f t="shared" si="346"/>
        <v/>
      </c>
      <c r="F4015" s="101" t="str">
        <f>IFERROR(VLOOKUP(E4015,历史数据!AH:AJ,3,),"")</f>
        <v/>
      </c>
      <c r="G4015" s="101" t="str">
        <f t="shared" si="342"/>
        <v/>
      </c>
      <c r="H4015" s="105" t="str">
        <f t="shared" si="343"/>
        <v/>
      </c>
      <c r="I4015" s="101" t="str">
        <f>IFERROR(VLOOKUP(E4015,历史数据!AH:AJ,2,),"")</f>
        <v/>
      </c>
      <c r="J4015" s="104">
        <f t="shared" si="344"/>
        <v>0</v>
      </c>
      <c r="K4015" s="104" t="str">
        <f>IFERROR(IF(AND(J4014=$H$2*1,MAX(K$64:K4014)=MAX(L$64:L4014)),MAX(K$64:K4014)+1,""),"")</f>
        <v/>
      </c>
      <c r="L4015" s="104" t="str">
        <f>IFERROR(IF(AND($F4014/INDEX($F$64:$F4015,MATCH(MAX(M$64:M4015),M$64:M4015,0)-1)&lt;(1-$P$2),MAX(K$64:K4015)&gt;MAX(L$64:L4014)),MAX(K$64:K4015),""),"")</f>
        <v/>
      </c>
      <c r="M4015" s="104" t="str">
        <f>IFERROR(IF(E4015="","",IF(K4015&lt;&gt;"",MAX(M$64:M4014)+1,IF(AND($F4014/INDEX($F$64:$F4015,MATCH(MAX(M$64:M4014),M$64:M4014,0)-1)&gt;(1+$O$2),MAX(K$64:K4015)&gt;MAX(L$64:L4014)),MAX(M$64:M4014)+1,""))),"")</f>
        <v/>
      </c>
      <c r="N4015" s="91">
        <f t="shared" si="345"/>
        <v>0</v>
      </c>
      <c r="O4015" s="91" t="str">
        <f>IFERROR(IF(AND(N4014=$H$2*1,MAX(O$64:O4014)=MAX(P$64:P4014)),MAX(O$64:O4014)+1,""),"")</f>
        <v/>
      </c>
      <c r="P4015" s="91" t="str">
        <f>IFERROR(IF(MOD(MAX(Q$64:Q4015),10*MAX(O$64:O4015))&lt;=2,IF(AND(F4014/INDEX($F$64:$F4015,MATCH(MAX(O$64:O4015),O$64:O4015,0)-1)&lt;(1-$P$2),MAX(O$64:O4015)&gt;MAX(P$64:P4014)),MAX(O$64:O4015),""),IF(AND($F4014/INDEX($F$64:$F4015,MATCH(MAX(Q$64:Q4015),Q$64:Q4015,0)-1)&lt;(1-$P$2),MAX(O$64:O4015)&gt;MAX(P$64:P4014)),MAX(O$64:O4015),"")),"")</f>
        <v/>
      </c>
      <c r="Q4015" s="91" t="str">
        <f>IFERROR(IF(E4015="","",IF(O4015&lt;&gt;"",MAX(O$64:O4015)*10+1,IF(AND($F4014/INDEX($F$64:$F4015,MATCH(MAX(Q$64:Q4014),Q$64:Q4014,0)-1)&gt;(1+$O$2),MAX(O$64:O4015)&gt;MAX(P$64:P4014)),MAX(Q$64:Q4014)+1,""))),"")</f>
        <v/>
      </c>
    </row>
    <row r="4016" spans="1:17" x14ac:dyDescent="0.2">
      <c r="A4016" s="13">
        <f>HLOOKUP($E$2,历史数据!$V$3:$AE$5000,ROW(A4014),)</f>
        <v>715249</v>
      </c>
      <c r="B4016" s="41">
        <v>42495</v>
      </c>
      <c r="C4016" s="100">
        <f>IFERROR(IF(A4016&lt;&gt;0,MAX($C$4:C4015)+1,""),"")</f>
        <v>3756</v>
      </c>
      <c r="D4016" s="100"/>
      <c r="E4016" s="99" t="str">
        <f t="shared" si="346"/>
        <v/>
      </c>
      <c r="F4016" s="101" t="str">
        <f>IFERROR(VLOOKUP(E4016,历史数据!AH:AJ,3,),"")</f>
        <v/>
      </c>
      <c r="G4016" s="101" t="str">
        <f t="shared" si="342"/>
        <v/>
      </c>
      <c r="H4016" s="105" t="str">
        <f t="shared" si="343"/>
        <v/>
      </c>
      <c r="I4016" s="101" t="str">
        <f>IFERROR(VLOOKUP(E4016,历史数据!AH:AJ,2,),"")</f>
        <v/>
      </c>
      <c r="J4016" s="104">
        <f t="shared" si="344"/>
        <v>0</v>
      </c>
      <c r="K4016" s="104" t="str">
        <f>IFERROR(IF(AND(J4015=$H$2*1,MAX(K$64:K4015)=MAX(L$64:L4015)),MAX(K$64:K4015)+1,""),"")</f>
        <v/>
      </c>
      <c r="L4016" s="104" t="str">
        <f>IFERROR(IF(AND($F4015/INDEX($F$64:$F4016,MATCH(MAX(M$64:M4016),M$64:M4016,0)-1)&lt;(1-$P$2),MAX(K$64:K4016)&gt;MAX(L$64:L4015)),MAX(K$64:K4016),""),"")</f>
        <v/>
      </c>
      <c r="M4016" s="104" t="str">
        <f>IFERROR(IF(E4016="","",IF(K4016&lt;&gt;"",MAX(M$64:M4015)+1,IF(AND($F4015/INDEX($F$64:$F4016,MATCH(MAX(M$64:M4015),M$64:M4015,0)-1)&gt;(1+$O$2),MAX(K$64:K4016)&gt;MAX(L$64:L4015)),MAX(M$64:M4015)+1,""))),"")</f>
        <v/>
      </c>
      <c r="N4016" s="91">
        <f t="shared" si="345"/>
        <v>0</v>
      </c>
      <c r="O4016" s="91" t="str">
        <f>IFERROR(IF(AND(N4015=$H$2*1,MAX(O$64:O4015)=MAX(P$64:P4015)),MAX(O$64:O4015)+1,""),"")</f>
        <v/>
      </c>
      <c r="P4016" s="91" t="str">
        <f>IFERROR(IF(MOD(MAX(Q$64:Q4016),10*MAX(O$64:O4016))&lt;=2,IF(AND(F4015/INDEX($F$64:$F4016,MATCH(MAX(O$64:O4016),O$64:O4016,0)-1)&lt;(1-$P$2),MAX(O$64:O4016)&gt;MAX(P$64:P4015)),MAX(O$64:O4016),""),IF(AND($F4015/INDEX($F$64:$F4016,MATCH(MAX(Q$64:Q4016),Q$64:Q4016,0)-1)&lt;(1-$P$2),MAX(O$64:O4016)&gt;MAX(P$64:P4015)),MAX(O$64:O4016),"")),"")</f>
        <v/>
      </c>
      <c r="Q4016" s="91" t="str">
        <f>IFERROR(IF(E4016="","",IF(O4016&lt;&gt;"",MAX(O$64:O4016)*10+1,IF(AND($F4015/INDEX($F$64:$F4016,MATCH(MAX(Q$64:Q4015),Q$64:Q4015,0)-1)&gt;(1+$O$2),MAX(O$64:O4016)&gt;MAX(P$64:P4015)),MAX(Q$64:Q4015)+1,""))),"")</f>
        <v/>
      </c>
    </row>
    <row r="4017" spans="1:17" x14ac:dyDescent="0.2">
      <c r="A4017" s="13">
        <f>HLOOKUP($E$2,历史数据!$V$3:$AE$5000,ROW(A4015),)</f>
        <v>988181</v>
      </c>
      <c r="B4017" s="41">
        <v>42496</v>
      </c>
      <c r="C4017" s="100">
        <f>IFERROR(IF(A4017&lt;&gt;0,MAX($C$4:C4016)+1,""),"")</f>
        <v>3757</v>
      </c>
      <c r="D4017" s="100"/>
      <c r="E4017" s="99" t="str">
        <f t="shared" si="346"/>
        <v/>
      </c>
      <c r="F4017" s="101" t="str">
        <f>IFERROR(VLOOKUP(E4017,历史数据!AH:AJ,3,),"")</f>
        <v/>
      </c>
      <c r="G4017" s="101" t="str">
        <f t="shared" si="342"/>
        <v/>
      </c>
      <c r="H4017" s="105" t="str">
        <f t="shared" si="343"/>
        <v/>
      </c>
      <c r="I4017" s="101" t="str">
        <f>IFERROR(VLOOKUP(E4017,历史数据!AH:AJ,2,),"")</f>
        <v/>
      </c>
      <c r="J4017" s="104">
        <f t="shared" si="344"/>
        <v>0</v>
      </c>
      <c r="K4017" s="104" t="str">
        <f>IFERROR(IF(AND(J4016=$H$2*1,MAX(K$64:K4016)=MAX(L$64:L4016)),MAX(K$64:K4016)+1,""),"")</f>
        <v/>
      </c>
      <c r="L4017" s="104" t="str">
        <f>IFERROR(IF(AND($F4016/INDEX($F$64:$F4017,MATCH(MAX(M$64:M4017),M$64:M4017,0)-1)&lt;(1-$P$2),MAX(K$64:K4017)&gt;MAX(L$64:L4016)),MAX(K$64:K4017),""),"")</f>
        <v/>
      </c>
      <c r="M4017" s="104" t="str">
        <f>IFERROR(IF(E4017="","",IF(K4017&lt;&gt;"",MAX(M$64:M4016)+1,IF(AND($F4016/INDEX($F$64:$F4017,MATCH(MAX(M$64:M4016),M$64:M4016,0)-1)&gt;(1+$O$2),MAX(K$64:K4017)&gt;MAX(L$64:L4016)),MAX(M$64:M4016)+1,""))),"")</f>
        <v/>
      </c>
      <c r="N4017" s="91">
        <f t="shared" si="345"/>
        <v>0</v>
      </c>
      <c r="O4017" s="91" t="str">
        <f>IFERROR(IF(AND(N4016=$H$2*1,MAX(O$64:O4016)=MAX(P$64:P4016)),MAX(O$64:O4016)+1,""),"")</f>
        <v/>
      </c>
      <c r="P4017" s="91" t="str">
        <f>IFERROR(IF(MOD(MAX(Q$64:Q4017),10*MAX(O$64:O4017))&lt;=2,IF(AND(F4016/INDEX($F$64:$F4017,MATCH(MAX(O$64:O4017),O$64:O4017,0)-1)&lt;(1-$P$2),MAX(O$64:O4017)&gt;MAX(P$64:P4016)),MAX(O$64:O4017),""),IF(AND($F4016/INDEX($F$64:$F4017,MATCH(MAX(Q$64:Q4017),Q$64:Q4017,0)-1)&lt;(1-$P$2),MAX(O$64:O4017)&gt;MAX(P$64:P4016)),MAX(O$64:O4017),"")),"")</f>
        <v/>
      </c>
      <c r="Q4017" s="91" t="str">
        <f>IFERROR(IF(E4017="","",IF(O4017&lt;&gt;"",MAX(O$64:O4017)*10+1,IF(AND($F4016/INDEX($F$64:$F4017,MATCH(MAX(Q$64:Q4016),Q$64:Q4016,0)-1)&gt;(1+$O$2),MAX(O$64:O4017)&gt;MAX(P$64:P4016)),MAX(Q$64:Q4016)+1,""))),"")</f>
        <v/>
      </c>
    </row>
    <row r="4018" spans="1:17" x14ac:dyDescent="0.2">
      <c r="A4018" s="13">
        <f>HLOOKUP($E$2,历史数据!$V$3:$AE$5000,ROW(A4016),)</f>
        <v>1558333</v>
      </c>
      <c r="B4018" s="41">
        <v>42499</v>
      </c>
      <c r="C4018" s="100">
        <f>IFERROR(IF(A4018&lt;&gt;0,MAX($C$4:C4017)+1,""),"")</f>
        <v>3758</v>
      </c>
      <c r="D4018" s="100"/>
      <c r="E4018" s="99" t="str">
        <f t="shared" si="346"/>
        <v/>
      </c>
      <c r="F4018" s="101" t="str">
        <f>IFERROR(VLOOKUP(E4018,历史数据!AH:AJ,3,),"")</f>
        <v/>
      </c>
      <c r="G4018" s="101" t="str">
        <f t="shared" si="342"/>
        <v/>
      </c>
      <c r="H4018" s="105" t="str">
        <f t="shared" si="343"/>
        <v/>
      </c>
      <c r="I4018" s="101" t="str">
        <f>IFERROR(VLOOKUP(E4018,历史数据!AH:AJ,2,),"")</f>
        <v/>
      </c>
      <c r="J4018" s="104">
        <f t="shared" si="344"/>
        <v>0</v>
      </c>
      <c r="K4018" s="104" t="str">
        <f>IFERROR(IF(AND(J4017=$H$2*1,MAX(K$64:K4017)=MAX(L$64:L4017)),MAX(K$64:K4017)+1,""),"")</f>
        <v/>
      </c>
      <c r="L4018" s="104" t="str">
        <f>IFERROR(IF(AND($F4017/INDEX($F$64:$F4018,MATCH(MAX(M$64:M4018),M$64:M4018,0)-1)&lt;(1-$P$2),MAX(K$64:K4018)&gt;MAX(L$64:L4017)),MAX(K$64:K4018),""),"")</f>
        <v/>
      </c>
      <c r="M4018" s="104" t="str">
        <f>IFERROR(IF(E4018="","",IF(K4018&lt;&gt;"",MAX(M$64:M4017)+1,IF(AND($F4017/INDEX($F$64:$F4018,MATCH(MAX(M$64:M4017),M$64:M4017,0)-1)&gt;(1+$O$2),MAX(K$64:K4018)&gt;MAX(L$64:L4017)),MAX(M$64:M4017)+1,""))),"")</f>
        <v/>
      </c>
      <c r="N4018" s="91">
        <f t="shared" si="345"/>
        <v>0</v>
      </c>
      <c r="O4018" s="91" t="str">
        <f>IFERROR(IF(AND(N4017=$H$2*1,MAX(O$64:O4017)=MAX(P$64:P4017)),MAX(O$64:O4017)+1,""),"")</f>
        <v/>
      </c>
      <c r="P4018" s="91" t="str">
        <f>IFERROR(IF(MOD(MAX(Q$64:Q4018),10*MAX(O$64:O4018))&lt;=2,IF(AND(F4017/INDEX($F$64:$F4018,MATCH(MAX(O$64:O4018),O$64:O4018,0)-1)&lt;(1-$P$2),MAX(O$64:O4018)&gt;MAX(P$64:P4017)),MAX(O$64:O4018),""),IF(AND($F4017/INDEX($F$64:$F4018,MATCH(MAX(Q$64:Q4018),Q$64:Q4018,0)-1)&lt;(1-$P$2),MAX(O$64:O4018)&gt;MAX(P$64:P4017)),MAX(O$64:O4018),"")),"")</f>
        <v/>
      </c>
      <c r="Q4018" s="91" t="str">
        <f>IFERROR(IF(E4018="","",IF(O4018&lt;&gt;"",MAX(O$64:O4018)*10+1,IF(AND($F4017/INDEX($F$64:$F4018,MATCH(MAX(Q$64:Q4017),Q$64:Q4017,0)-1)&gt;(1+$O$2),MAX(O$64:O4018)&gt;MAX(P$64:P4017)),MAX(Q$64:Q4017)+1,""))),"")</f>
        <v/>
      </c>
    </row>
    <row r="4019" spans="1:17" x14ac:dyDescent="0.2">
      <c r="A4019" s="13">
        <f>HLOOKUP($E$2,历史数据!$V$3:$AE$5000,ROW(A4017),)</f>
        <v>1309995</v>
      </c>
      <c r="B4019" s="41">
        <v>42500</v>
      </c>
      <c r="C4019" s="100">
        <f>IFERROR(IF(A4019&lt;&gt;0,MAX($C$4:C4018)+1,""),"")</f>
        <v>3759</v>
      </c>
      <c r="D4019" s="100"/>
      <c r="E4019" s="99" t="str">
        <f t="shared" si="346"/>
        <v/>
      </c>
      <c r="F4019" s="101" t="str">
        <f>IFERROR(VLOOKUP(E4019,历史数据!AH:AJ,3,),"")</f>
        <v/>
      </c>
      <c r="G4019" s="101" t="str">
        <f t="shared" si="342"/>
        <v/>
      </c>
      <c r="H4019" s="105" t="str">
        <f t="shared" si="343"/>
        <v/>
      </c>
      <c r="I4019" s="101" t="str">
        <f>IFERROR(VLOOKUP(E4019,历史数据!AH:AJ,2,),"")</f>
        <v/>
      </c>
      <c r="J4019" s="104">
        <f t="shared" si="344"/>
        <v>0</v>
      </c>
      <c r="K4019" s="104" t="str">
        <f>IFERROR(IF(AND(J4018=$H$2*1,MAX(K$64:K4018)=MAX(L$64:L4018)),MAX(K$64:K4018)+1,""),"")</f>
        <v/>
      </c>
      <c r="L4019" s="104" t="str">
        <f>IFERROR(IF(AND($F4018/INDEX($F$64:$F4019,MATCH(MAX(M$64:M4019),M$64:M4019,0)-1)&lt;(1-$P$2),MAX(K$64:K4019)&gt;MAX(L$64:L4018)),MAX(K$64:K4019),""),"")</f>
        <v/>
      </c>
      <c r="M4019" s="104" t="str">
        <f>IFERROR(IF(E4019="","",IF(K4019&lt;&gt;"",MAX(M$64:M4018)+1,IF(AND($F4018/INDEX($F$64:$F4019,MATCH(MAX(M$64:M4018),M$64:M4018,0)-1)&gt;(1+$O$2),MAX(K$64:K4019)&gt;MAX(L$64:L4018)),MAX(M$64:M4018)+1,""))),"")</f>
        <v/>
      </c>
      <c r="N4019" s="91">
        <f t="shared" si="345"/>
        <v>0</v>
      </c>
      <c r="O4019" s="91" t="str">
        <f>IFERROR(IF(AND(N4018=$H$2*1,MAX(O$64:O4018)=MAX(P$64:P4018)),MAX(O$64:O4018)+1,""),"")</f>
        <v/>
      </c>
      <c r="P4019" s="91" t="str">
        <f>IFERROR(IF(MOD(MAX(Q$64:Q4019),10*MAX(O$64:O4019))&lt;=2,IF(AND(F4018/INDEX($F$64:$F4019,MATCH(MAX(O$64:O4019),O$64:O4019,0)-1)&lt;(1-$P$2),MAX(O$64:O4019)&gt;MAX(P$64:P4018)),MAX(O$64:O4019),""),IF(AND($F4018/INDEX($F$64:$F4019,MATCH(MAX(Q$64:Q4019),Q$64:Q4019,0)-1)&lt;(1-$P$2),MAX(O$64:O4019)&gt;MAX(P$64:P4018)),MAX(O$64:O4019),"")),"")</f>
        <v/>
      </c>
      <c r="Q4019" s="91" t="str">
        <f>IFERROR(IF(E4019="","",IF(O4019&lt;&gt;"",MAX(O$64:O4019)*10+1,IF(AND($F4018/INDEX($F$64:$F4019,MATCH(MAX(Q$64:Q4018),Q$64:Q4018,0)-1)&gt;(1+$O$2),MAX(O$64:O4019)&gt;MAX(P$64:P4018)),MAX(Q$64:Q4018)+1,""))),"")</f>
        <v/>
      </c>
    </row>
    <row r="4020" spans="1:17" x14ac:dyDescent="0.2">
      <c r="A4020" s="13">
        <f>HLOOKUP($E$2,历史数据!$V$3:$AE$5000,ROW(A4018),)</f>
        <v>731264</v>
      </c>
      <c r="B4020" s="41">
        <v>42501</v>
      </c>
      <c r="C4020" s="100">
        <f>IFERROR(IF(A4020&lt;&gt;0,MAX($C$4:C4019)+1,""),"")</f>
        <v>3760</v>
      </c>
      <c r="D4020" s="100"/>
      <c r="E4020" s="99" t="str">
        <f t="shared" si="346"/>
        <v/>
      </c>
      <c r="F4020" s="101" t="str">
        <f>IFERROR(VLOOKUP(E4020,历史数据!AH:AJ,3,),"")</f>
        <v/>
      </c>
      <c r="G4020" s="101" t="str">
        <f t="shared" si="342"/>
        <v/>
      </c>
      <c r="H4020" s="105" t="str">
        <f t="shared" si="343"/>
        <v/>
      </c>
      <c r="I4020" s="101" t="str">
        <f>IFERROR(VLOOKUP(E4020,历史数据!AH:AJ,2,),"")</f>
        <v/>
      </c>
      <c r="J4020" s="104">
        <f t="shared" si="344"/>
        <v>0</v>
      </c>
      <c r="K4020" s="104" t="str">
        <f>IFERROR(IF(AND(J4019=$H$2*1,MAX(K$64:K4019)=MAX(L$64:L4019)),MAX(K$64:K4019)+1,""),"")</f>
        <v/>
      </c>
      <c r="L4020" s="104" t="str">
        <f>IFERROR(IF(AND($F4019/INDEX($F$64:$F4020,MATCH(MAX(M$64:M4020),M$64:M4020,0)-1)&lt;(1-$P$2),MAX(K$64:K4020)&gt;MAX(L$64:L4019)),MAX(K$64:K4020),""),"")</f>
        <v/>
      </c>
      <c r="M4020" s="104" t="str">
        <f>IFERROR(IF(E4020="","",IF(K4020&lt;&gt;"",MAX(M$64:M4019)+1,IF(AND($F4019/INDEX($F$64:$F4020,MATCH(MAX(M$64:M4019),M$64:M4019,0)-1)&gt;(1+$O$2),MAX(K$64:K4020)&gt;MAX(L$64:L4019)),MAX(M$64:M4019)+1,""))),"")</f>
        <v/>
      </c>
      <c r="N4020" s="91">
        <f t="shared" si="345"/>
        <v>0</v>
      </c>
      <c r="O4020" s="91" t="str">
        <f>IFERROR(IF(AND(N4019=$H$2*1,MAX(O$64:O4019)=MAX(P$64:P4019)),MAX(O$64:O4019)+1,""),"")</f>
        <v/>
      </c>
      <c r="P4020" s="91" t="str">
        <f>IFERROR(IF(MOD(MAX(Q$64:Q4020),10*MAX(O$64:O4020))&lt;=2,IF(AND(F4019/INDEX($F$64:$F4020,MATCH(MAX(O$64:O4020),O$64:O4020,0)-1)&lt;(1-$P$2),MAX(O$64:O4020)&gt;MAX(P$64:P4019)),MAX(O$64:O4020),""),IF(AND($F4019/INDEX($F$64:$F4020,MATCH(MAX(Q$64:Q4020),Q$64:Q4020,0)-1)&lt;(1-$P$2),MAX(O$64:O4020)&gt;MAX(P$64:P4019)),MAX(O$64:O4020),"")),"")</f>
        <v/>
      </c>
      <c r="Q4020" s="91" t="str">
        <f>IFERROR(IF(E4020="","",IF(O4020&lt;&gt;"",MAX(O$64:O4020)*10+1,IF(AND($F4019/INDEX($F$64:$F4020,MATCH(MAX(Q$64:Q4019),Q$64:Q4019,0)-1)&gt;(1+$O$2),MAX(O$64:O4020)&gt;MAX(P$64:P4019)),MAX(Q$64:Q4019)+1,""))),"")</f>
        <v/>
      </c>
    </row>
    <row r="4021" spans="1:17" x14ac:dyDescent="0.2">
      <c r="A4021" s="13">
        <f>HLOOKUP($E$2,历史数据!$V$3:$AE$5000,ROW(A4019),)</f>
        <v>1811343</v>
      </c>
      <c r="B4021" s="41">
        <v>42502</v>
      </c>
      <c r="C4021" s="100">
        <f>IFERROR(IF(A4021&lt;&gt;0,MAX($C$4:C4020)+1,""),"")</f>
        <v>3761</v>
      </c>
      <c r="D4021" s="100"/>
      <c r="E4021" s="99" t="str">
        <f t="shared" si="346"/>
        <v/>
      </c>
      <c r="F4021" s="101" t="str">
        <f>IFERROR(VLOOKUP(E4021,历史数据!AH:AJ,3,),"")</f>
        <v/>
      </c>
      <c r="G4021" s="101" t="str">
        <f t="shared" si="342"/>
        <v/>
      </c>
      <c r="H4021" s="105" t="str">
        <f t="shared" si="343"/>
        <v/>
      </c>
      <c r="I4021" s="101" t="str">
        <f>IFERROR(VLOOKUP(E4021,历史数据!AH:AJ,2,),"")</f>
        <v/>
      </c>
      <c r="J4021" s="104">
        <f t="shared" si="344"/>
        <v>0</v>
      </c>
      <c r="K4021" s="104" t="str">
        <f>IFERROR(IF(AND(J4020=$H$2*1,MAX(K$64:K4020)=MAX(L$64:L4020)),MAX(K$64:K4020)+1,""),"")</f>
        <v/>
      </c>
      <c r="L4021" s="104" t="str">
        <f>IFERROR(IF(AND($F4020/INDEX($F$64:$F4021,MATCH(MAX(M$64:M4021),M$64:M4021,0)-1)&lt;(1-$P$2),MAX(K$64:K4021)&gt;MAX(L$64:L4020)),MAX(K$64:K4021),""),"")</f>
        <v/>
      </c>
      <c r="M4021" s="104" t="str">
        <f>IFERROR(IF(E4021="","",IF(K4021&lt;&gt;"",MAX(M$64:M4020)+1,IF(AND($F4020/INDEX($F$64:$F4021,MATCH(MAX(M$64:M4020),M$64:M4020,0)-1)&gt;(1+$O$2),MAX(K$64:K4021)&gt;MAX(L$64:L4020)),MAX(M$64:M4020)+1,""))),"")</f>
        <v/>
      </c>
      <c r="N4021" s="91">
        <f t="shared" si="345"/>
        <v>0</v>
      </c>
      <c r="O4021" s="91" t="str">
        <f>IFERROR(IF(AND(N4020=$H$2*1,MAX(O$64:O4020)=MAX(P$64:P4020)),MAX(O$64:O4020)+1,""),"")</f>
        <v/>
      </c>
      <c r="P4021" s="91" t="str">
        <f>IFERROR(IF(MOD(MAX(Q$64:Q4021),10*MAX(O$64:O4021))&lt;=2,IF(AND(F4020/INDEX($F$64:$F4021,MATCH(MAX(O$64:O4021),O$64:O4021,0)-1)&lt;(1-$P$2),MAX(O$64:O4021)&gt;MAX(P$64:P4020)),MAX(O$64:O4021),""),IF(AND($F4020/INDEX($F$64:$F4021,MATCH(MAX(Q$64:Q4021),Q$64:Q4021,0)-1)&lt;(1-$P$2),MAX(O$64:O4021)&gt;MAX(P$64:P4020)),MAX(O$64:O4021),"")),"")</f>
        <v/>
      </c>
      <c r="Q4021" s="91" t="str">
        <f>IFERROR(IF(E4021="","",IF(O4021&lt;&gt;"",MAX(O$64:O4021)*10+1,IF(AND($F4020/INDEX($F$64:$F4021,MATCH(MAX(Q$64:Q4020),Q$64:Q4020,0)-1)&gt;(1+$O$2),MAX(O$64:O4021)&gt;MAX(P$64:P4020)),MAX(Q$64:Q4020)+1,""))),"")</f>
        <v/>
      </c>
    </row>
    <row r="4022" spans="1:17" x14ac:dyDescent="0.2">
      <c r="A4022" s="13">
        <f>HLOOKUP($E$2,历史数据!$V$3:$AE$5000,ROW(A4020),)</f>
        <v>1206868</v>
      </c>
      <c r="B4022" s="41">
        <v>42503</v>
      </c>
      <c r="C4022" s="100">
        <f>IFERROR(IF(A4022&lt;&gt;0,MAX($C$4:C4021)+1,""),"")</f>
        <v>3762</v>
      </c>
      <c r="D4022" s="100"/>
      <c r="E4022" s="99" t="str">
        <f t="shared" si="346"/>
        <v/>
      </c>
      <c r="F4022" s="101" t="str">
        <f>IFERROR(VLOOKUP(E4022,历史数据!AH:AJ,3,),"")</f>
        <v/>
      </c>
      <c r="G4022" s="101" t="str">
        <f t="shared" si="342"/>
        <v/>
      </c>
      <c r="H4022" s="105" t="str">
        <f t="shared" si="343"/>
        <v/>
      </c>
      <c r="I4022" s="101" t="str">
        <f>IFERROR(VLOOKUP(E4022,历史数据!AH:AJ,2,),"")</f>
        <v/>
      </c>
      <c r="J4022" s="104">
        <f t="shared" si="344"/>
        <v>0</v>
      </c>
      <c r="K4022" s="104" t="str">
        <f>IFERROR(IF(AND(J4021=$H$2*1,MAX(K$64:K4021)=MAX(L$64:L4021)),MAX(K$64:K4021)+1,""),"")</f>
        <v/>
      </c>
      <c r="L4022" s="104" t="str">
        <f>IFERROR(IF(AND($F4021/INDEX($F$64:$F4022,MATCH(MAX(M$64:M4022),M$64:M4022,0)-1)&lt;(1-$P$2),MAX(K$64:K4022)&gt;MAX(L$64:L4021)),MAX(K$64:K4022),""),"")</f>
        <v/>
      </c>
      <c r="M4022" s="104" t="str">
        <f>IFERROR(IF(E4022="","",IF(K4022&lt;&gt;"",MAX(M$64:M4021)+1,IF(AND($F4021/INDEX($F$64:$F4022,MATCH(MAX(M$64:M4021),M$64:M4021,0)-1)&gt;(1+$O$2),MAX(K$64:K4022)&gt;MAX(L$64:L4021)),MAX(M$64:M4021)+1,""))),"")</f>
        <v/>
      </c>
      <c r="N4022" s="91">
        <f t="shared" si="345"/>
        <v>0</v>
      </c>
      <c r="O4022" s="91" t="str">
        <f>IFERROR(IF(AND(N4021=$H$2*1,MAX(O$64:O4021)=MAX(P$64:P4021)),MAX(O$64:O4021)+1,""),"")</f>
        <v/>
      </c>
      <c r="P4022" s="91" t="str">
        <f>IFERROR(IF(MOD(MAX(Q$64:Q4022),10*MAX(O$64:O4022))&lt;=2,IF(AND(F4021/INDEX($F$64:$F4022,MATCH(MAX(O$64:O4022),O$64:O4022,0)-1)&lt;(1-$P$2),MAX(O$64:O4022)&gt;MAX(P$64:P4021)),MAX(O$64:O4022),""),IF(AND($F4021/INDEX($F$64:$F4022,MATCH(MAX(Q$64:Q4022),Q$64:Q4022,0)-1)&lt;(1-$P$2),MAX(O$64:O4022)&gt;MAX(P$64:P4021)),MAX(O$64:O4022),"")),"")</f>
        <v/>
      </c>
      <c r="Q4022" s="91" t="str">
        <f>IFERROR(IF(E4022="","",IF(O4022&lt;&gt;"",MAX(O$64:O4022)*10+1,IF(AND($F4021/INDEX($F$64:$F4022,MATCH(MAX(Q$64:Q4021),Q$64:Q4021,0)-1)&gt;(1+$O$2),MAX(O$64:O4022)&gt;MAX(P$64:P4021)),MAX(Q$64:Q4021)+1,""))),"")</f>
        <v/>
      </c>
    </row>
    <row r="4023" spans="1:17" x14ac:dyDescent="0.2">
      <c r="A4023" s="13">
        <f>HLOOKUP($E$2,历史数据!$V$3:$AE$5000,ROW(A4021),)</f>
        <v>1217115</v>
      </c>
      <c r="B4023" s="41">
        <v>42506</v>
      </c>
      <c r="C4023" s="100">
        <f>IFERROR(IF(A4023&lt;&gt;0,MAX($C$4:C4022)+1,""),"")</f>
        <v>3763</v>
      </c>
      <c r="D4023" s="100"/>
      <c r="E4023" s="99" t="str">
        <f t="shared" si="346"/>
        <v/>
      </c>
      <c r="F4023" s="101" t="str">
        <f>IFERROR(VLOOKUP(E4023,历史数据!AH:AJ,3,),"")</f>
        <v/>
      </c>
      <c r="G4023" s="101" t="str">
        <f t="shared" si="342"/>
        <v/>
      </c>
      <c r="H4023" s="105" t="str">
        <f t="shared" si="343"/>
        <v/>
      </c>
      <c r="I4023" s="101" t="str">
        <f>IFERROR(VLOOKUP(E4023,历史数据!AH:AJ,2,),"")</f>
        <v/>
      </c>
      <c r="J4023" s="104">
        <f t="shared" si="344"/>
        <v>0</v>
      </c>
      <c r="K4023" s="104" t="str">
        <f>IFERROR(IF(AND(J4022=$H$2*1,MAX(K$64:K4022)=MAX(L$64:L4022)),MAX(K$64:K4022)+1,""),"")</f>
        <v/>
      </c>
      <c r="L4023" s="104" t="str">
        <f>IFERROR(IF(AND($F4022/INDEX($F$64:$F4023,MATCH(MAX(M$64:M4023),M$64:M4023,0)-1)&lt;(1-$P$2),MAX(K$64:K4023)&gt;MAX(L$64:L4022)),MAX(K$64:K4023),""),"")</f>
        <v/>
      </c>
      <c r="M4023" s="104" t="str">
        <f>IFERROR(IF(E4023="","",IF(K4023&lt;&gt;"",MAX(M$64:M4022)+1,IF(AND($F4022/INDEX($F$64:$F4023,MATCH(MAX(M$64:M4022),M$64:M4022,0)-1)&gt;(1+$O$2),MAX(K$64:K4023)&gt;MAX(L$64:L4022)),MAX(M$64:M4022)+1,""))),"")</f>
        <v/>
      </c>
      <c r="N4023" s="91">
        <f t="shared" si="345"/>
        <v>0</v>
      </c>
      <c r="O4023" s="91" t="str">
        <f>IFERROR(IF(AND(N4022=$H$2*1,MAX(O$64:O4022)=MAX(P$64:P4022)),MAX(O$64:O4022)+1,""),"")</f>
        <v/>
      </c>
      <c r="P4023" s="91" t="str">
        <f>IFERROR(IF(MOD(MAX(Q$64:Q4023),10*MAX(O$64:O4023))&lt;=2,IF(AND(F4022/INDEX($F$64:$F4023,MATCH(MAX(O$64:O4023),O$64:O4023,0)-1)&lt;(1-$P$2),MAX(O$64:O4023)&gt;MAX(P$64:P4022)),MAX(O$64:O4023),""),IF(AND($F4022/INDEX($F$64:$F4023,MATCH(MAX(Q$64:Q4023),Q$64:Q4023,0)-1)&lt;(1-$P$2),MAX(O$64:O4023)&gt;MAX(P$64:P4022)),MAX(O$64:O4023),"")),"")</f>
        <v/>
      </c>
      <c r="Q4023" s="91" t="str">
        <f>IFERROR(IF(E4023="","",IF(O4023&lt;&gt;"",MAX(O$64:O4023)*10+1,IF(AND($F4022/INDEX($F$64:$F4023,MATCH(MAX(Q$64:Q4022),Q$64:Q4022,0)-1)&gt;(1+$O$2),MAX(O$64:O4023)&gt;MAX(P$64:P4022)),MAX(Q$64:Q4022)+1,""))),"")</f>
        <v/>
      </c>
    </row>
    <row r="4024" spans="1:17" x14ac:dyDescent="0.2">
      <c r="A4024" s="13">
        <f>HLOOKUP($E$2,历史数据!$V$3:$AE$5000,ROW(A4022),)</f>
        <v>1634969</v>
      </c>
      <c r="B4024" s="41">
        <v>42507</v>
      </c>
      <c r="C4024" s="100">
        <f>IFERROR(IF(A4024&lt;&gt;0,MAX($C$4:C4023)+1,""),"")</f>
        <v>3764</v>
      </c>
      <c r="D4024" s="100"/>
      <c r="E4024" s="99" t="str">
        <f t="shared" si="346"/>
        <v/>
      </c>
      <c r="F4024" s="101" t="str">
        <f>IFERROR(VLOOKUP(E4024,历史数据!AH:AJ,3,),"")</f>
        <v/>
      </c>
      <c r="G4024" s="101" t="str">
        <f t="shared" si="342"/>
        <v/>
      </c>
      <c r="H4024" s="105" t="str">
        <f t="shared" si="343"/>
        <v/>
      </c>
      <c r="I4024" s="101" t="str">
        <f>IFERROR(VLOOKUP(E4024,历史数据!AH:AJ,2,),"")</f>
        <v/>
      </c>
      <c r="J4024" s="104">
        <f t="shared" si="344"/>
        <v>0</v>
      </c>
      <c r="K4024" s="104" t="str">
        <f>IFERROR(IF(AND(J4023=$H$2*1,MAX(K$64:K4023)=MAX(L$64:L4023)),MAX(K$64:K4023)+1,""),"")</f>
        <v/>
      </c>
      <c r="L4024" s="104" t="str">
        <f>IFERROR(IF(AND($F4023/INDEX($F$64:$F4024,MATCH(MAX(M$64:M4024),M$64:M4024,0)-1)&lt;(1-$P$2),MAX(K$64:K4024)&gt;MAX(L$64:L4023)),MAX(K$64:K4024),""),"")</f>
        <v/>
      </c>
      <c r="M4024" s="104" t="str">
        <f>IFERROR(IF(E4024="","",IF(K4024&lt;&gt;"",MAX(M$64:M4023)+1,IF(AND($F4023/INDEX($F$64:$F4024,MATCH(MAX(M$64:M4023),M$64:M4023,0)-1)&gt;(1+$O$2),MAX(K$64:K4024)&gt;MAX(L$64:L4023)),MAX(M$64:M4023)+1,""))),"")</f>
        <v/>
      </c>
      <c r="N4024" s="91">
        <f t="shared" si="345"/>
        <v>0</v>
      </c>
      <c r="O4024" s="91" t="str">
        <f>IFERROR(IF(AND(N4023=$H$2*1,MAX(O$64:O4023)=MAX(P$64:P4023)),MAX(O$64:O4023)+1,""),"")</f>
        <v/>
      </c>
      <c r="P4024" s="91" t="str">
        <f>IFERROR(IF(MOD(MAX(Q$64:Q4024),10*MAX(O$64:O4024))&lt;=2,IF(AND(F4023/INDEX($F$64:$F4024,MATCH(MAX(O$64:O4024),O$64:O4024,0)-1)&lt;(1-$P$2),MAX(O$64:O4024)&gt;MAX(P$64:P4023)),MAX(O$64:O4024),""),IF(AND($F4023/INDEX($F$64:$F4024,MATCH(MAX(Q$64:Q4024),Q$64:Q4024,0)-1)&lt;(1-$P$2),MAX(O$64:O4024)&gt;MAX(P$64:P4023)),MAX(O$64:O4024),"")),"")</f>
        <v/>
      </c>
      <c r="Q4024" s="91" t="str">
        <f>IFERROR(IF(E4024="","",IF(O4024&lt;&gt;"",MAX(O$64:O4024)*10+1,IF(AND($F4023/INDEX($F$64:$F4024,MATCH(MAX(Q$64:Q4023),Q$64:Q4023,0)-1)&gt;(1+$O$2),MAX(O$64:O4024)&gt;MAX(P$64:P4023)),MAX(Q$64:Q4023)+1,""))),"")</f>
        <v/>
      </c>
    </row>
    <row r="4025" spans="1:17" x14ac:dyDescent="0.2">
      <c r="A4025" s="13">
        <f>HLOOKUP($E$2,历史数据!$V$3:$AE$5000,ROW(A4023),)</f>
        <v>1061282</v>
      </c>
      <c r="B4025" s="41">
        <v>42508</v>
      </c>
      <c r="C4025" s="100">
        <f>IFERROR(IF(A4025&lt;&gt;0,MAX($C$4:C4024)+1,""),"")</f>
        <v>3765</v>
      </c>
      <c r="D4025" s="100"/>
      <c r="E4025" s="99" t="str">
        <f t="shared" si="346"/>
        <v/>
      </c>
      <c r="F4025" s="101" t="str">
        <f>IFERROR(VLOOKUP(E4025,历史数据!AH:AJ,3,),"")</f>
        <v/>
      </c>
      <c r="G4025" s="101" t="str">
        <f t="shared" si="342"/>
        <v/>
      </c>
      <c r="H4025" s="105" t="str">
        <f t="shared" si="343"/>
        <v/>
      </c>
      <c r="I4025" s="101" t="str">
        <f>IFERROR(VLOOKUP(E4025,历史数据!AH:AJ,2,),"")</f>
        <v/>
      </c>
      <c r="J4025" s="104">
        <f t="shared" si="344"/>
        <v>0</v>
      </c>
      <c r="K4025" s="104" t="str">
        <f>IFERROR(IF(AND(J4024=$H$2*1,MAX(K$64:K4024)=MAX(L$64:L4024)),MAX(K$64:K4024)+1,""),"")</f>
        <v/>
      </c>
      <c r="L4025" s="104" t="str">
        <f>IFERROR(IF(AND($F4024/INDEX($F$64:$F4025,MATCH(MAX(M$64:M4025),M$64:M4025,0)-1)&lt;(1-$P$2),MAX(K$64:K4025)&gt;MAX(L$64:L4024)),MAX(K$64:K4025),""),"")</f>
        <v/>
      </c>
      <c r="M4025" s="104" t="str">
        <f>IFERROR(IF(E4025="","",IF(K4025&lt;&gt;"",MAX(M$64:M4024)+1,IF(AND($F4024/INDEX($F$64:$F4025,MATCH(MAX(M$64:M4024),M$64:M4024,0)-1)&gt;(1+$O$2),MAX(K$64:K4025)&gt;MAX(L$64:L4024)),MAX(M$64:M4024)+1,""))),"")</f>
        <v/>
      </c>
      <c r="N4025" s="91">
        <f t="shared" si="345"/>
        <v>0</v>
      </c>
      <c r="O4025" s="91" t="str">
        <f>IFERROR(IF(AND(N4024=$H$2*1,MAX(O$64:O4024)=MAX(P$64:P4024)),MAX(O$64:O4024)+1,""),"")</f>
        <v/>
      </c>
      <c r="P4025" s="91" t="str">
        <f>IFERROR(IF(MOD(MAX(Q$64:Q4025),10*MAX(O$64:O4025))&lt;=2,IF(AND(F4024/INDEX($F$64:$F4025,MATCH(MAX(O$64:O4025),O$64:O4025,0)-1)&lt;(1-$P$2),MAX(O$64:O4025)&gt;MAX(P$64:P4024)),MAX(O$64:O4025),""),IF(AND($F4024/INDEX($F$64:$F4025,MATCH(MAX(Q$64:Q4025),Q$64:Q4025,0)-1)&lt;(1-$P$2),MAX(O$64:O4025)&gt;MAX(P$64:P4024)),MAX(O$64:O4025),"")),"")</f>
        <v/>
      </c>
      <c r="Q4025" s="91" t="str">
        <f>IFERROR(IF(E4025="","",IF(O4025&lt;&gt;"",MAX(O$64:O4025)*10+1,IF(AND($F4024/INDEX($F$64:$F4025,MATCH(MAX(Q$64:Q4024),Q$64:Q4024,0)-1)&gt;(1+$O$2),MAX(O$64:O4025)&gt;MAX(P$64:P4024)),MAX(Q$64:Q4024)+1,""))),"")</f>
        <v/>
      </c>
    </row>
    <row r="4026" spans="1:17" x14ac:dyDescent="0.2">
      <c r="A4026" s="13">
        <f>HLOOKUP($E$2,历史数据!$V$3:$AE$5000,ROW(A4024),)</f>
        <v>955713</v>
      </c>
      <c r="B4026" s="41">
        <v>42509</v>
      </c>
      <c r="C4026" s="100">
        <f>IFERROR(IF(A4026&lt;&gt;0,MAX($C$4:C4025)+1,""),"")</f>
        <v>3766</v>
      </c>
      <c r="D4026" s="100"/>
      <c r="E4026" s="99" t="str">
        <f t="shared" si="346"/>
        <v/>
      </c>
      <c r="F4026" s="101" t="str">
        <f>IFERROR(VLOOKUP(E4026,历史数据!AH:AJ,3,),"")</f>
        <v/>
      </c>
      <c r="G4026" s="101" t="str">
        <f t="shared" si="342"/>
        <v/>
      </c>
      <c r="H4026" s="105" t="str">
        <f t="shared" si="343"/>
        <v/>
      </c>
      <c r="I4026" s="101" t="str">
        <f>IFERROR(VLOOKUP(E4026,历史数据!AH:AJ,2,),"")</f>
        <v/>
      </c>
      <c r="J4026" s="104">
        <f t="shared" si="344"/>
        <v>0</v>
      </c>
      <c r="K4026" s="104" t="str">
        <f>IFERROR(IF(AND(J4025=$H$2*1,MAX(K$64:K4025)=MAX(L$64:L4025)),MAX(K$64:K4025)+1,""),"")</f>
        <v/>
      </c>
      <c r="L4026" s="104" t="str">
        <f>IFERROR(IF(AND($F4025/INDEX($F$64:$F4026,MATCH(MAX(M$64:M4026),M$64:M4026,0)-1)&lt;(1-$P$2),MAX(K$64:K4026)&gt;MAX(L$64:L4025)),MAX(K$64:K4026),""),"")</f>
        <v/>
      </c>
      <c r="M4026" s="104" t="str">
        <f>IFERROR(IF(E4026="","",IF(K4026&lt;&gt;"",MAX(M$64:M4025)+1,IF(AND($F4025/INDEX($F$64:$F4026,MATCH(MAX(M$64:M4025),M$64:M4025,0)-1)&gt;(1+$O$2),MAX(K$64:K4026)&gt;MAX(L$64:L4025)),MAX(M$64:M4025)+1,""))),"")</f>
        <v/>
      </c>
      <c r="N4026" s="91">
        <f t="shared" si="345"/>
        <v>0</v>
      </c>
      <c r="O4026" s="91" t="str">
        <f>IFERROR(IF(AND(N4025=$H$2*1,MAX(O$64:O4025)=MAX(P$64:P4025)),MAX(O$64:O4025)+1,""),"")</f>
        <v/>
      </c>
      <c r="P4026" s="91" t="str">
        <f>IFERROR(IF(MOD(MAX(Q$64:Q4026),10*MAX(O$64:O4026))&lt;=2,IF(AND(F4025/INDEX($F$64:$F4026,MATCH(MAX(O$64:O4026),O$64:O4026,0)-1)&lt;(1-$P$2),MAX(O$64:O4026)&gt;MAX(P$64:P4025)),MAX(O$64:O4026),""),IF(AND($F4025/INDEX($F$64:$F4026,MATCH(MAX(Q$64:Q4026),Q$64:Q4026,0)-1)&lt;(1-$P$2),MAX(O$64:O4026)&gt;MAX(P$64:P4025)),MAX(O$64:O4026),"")),"")</f>
        <v/>
      </c>
      <c r="Q4026" s="91" t="str">
        <f>IFERROR(IF(E4026="","",IF(O4026&lt;&gt;"",MAX(O$64:O4026)*10+1,IF(AND($F4025/INDEX($F$64:$F4026,MATCH(MAX(Q$64:Q4025),Q$64:Q4025,0)-1)&gt;(1+$O$2),MAX(O$64:O4026)&gt;MAX(P$64:P4025)),MAX(Q$64:Q4025)+1,""))),"")</f>
        <v/>
      </c>
    </row>
    <row r="4027" spans="1:17" x14ac:dyDescent="0.2">
      <c r="A4027" s="13">
        <f>HLOOKUP($E$2,历史数据!$V$3:$AE$5000,ROW(A4025),)</f>
        <v>642097</v>
      </c>
      <c r="B4027" s="41">
        <v>42510</v>
      </c>
      <c r="C4027" s="100">
        <f>IFERROR(IF(A4027&lt;&gt;0,MAX($C$4:C4026)+1,""),"")</f>
        <v>3767</v>
      </c>
      <c r="D4027" s="100"/>
      <c r="E4027" s="99" t="str">
        <f t="shared" si="346"/>
        <v/>
      </c>
      <c r="F4027" s="101" t="str">
        <f>IFERROR(VLOOKUP(E4027,历史数据!AH:AJ,3,),"")</f>
        <v/>
      </c>
      <c r="G4027" s="101" t="str">
        <f t="shared" si="342"/>
        <v/>
      </c>
      <c r="H4027" s="105" t="str">
        <f t="shared" si="343"/>
        <v/>
      </c>
      <c r="I4027" s="101" t="str">
        <f>IFERROR(VLOOKUP(E4027,历史数据!AH:AJ,2,),"")</f>
        <v/>
      </c>
      <c r="J4027" s="104">
        <f t="shared" si="344"/>
        <v>0</v>
      </c>
      <c r="K4027" s="104" t="str">
        <f>IFERROR(IF(AND(J4026=$H$2*1,MAX(K$64:K4026)=MAX(L$64:L4026)),MAX(K$64:K4026)+1,""),"")</f>
        <v/>
      </c>
      <c r="L4027" s="104" t="str">
        <f>IFERROR(IF(AND($F4026/INDEX($F$64:$F4027,MATCH(MAX(M$64:M4027),M$64:M4027,0)-1)&lt;(1-$P$2),MAX(K$64:K4027)&gt;MAX(L$64:L4026)),MAX(K$64:K4027),""),"")</f>
        <v/>
      </c>
      <c r="M4027" s="104" t="str">
        <f>IFERROR(IF(E4027="","",IF(K4027&lt;&gt;"",MAX(M$64:M4026)+1,IF(AND($F4026/INDEX($F$64:$F4027,MATCH(MAX(M$64:M4026),M$64:M4026,0)-1)&gt;(1+$O$2),MAX(K$64:K4027)&gt;MAX(L$64:L4026)),MAX(M$64:M4026)+1,""))),"")</f>
        <v/>
      </c>
      <c r="N4027" s="91">
        <f t="shared" si="345"/>
        <v>0</v>
      </c>
      <c r="O4027" s="91" t="str">
        <f>IFERROR(IF(AND(N4026=$H$2*1,MAX(O$64:O4026)=MAX(P$64:P4026)),MAX(O$64:O4026)+1,""),"")</f>
        <v/>
      </c>
      <c r="P4027" s="91" t="str">
        <f>IFERROR(IF(MOD(MAX(Q$64:Q4027),10*MAX(O$64:O4027))&lt;=2,IF(AND(F4026/INDEX($F$64:$F4027,MATCH(MAX(O$64:O4027),O$64:O4027,0)-1)&lt;(1-$P$2),MAX(O$64:O4027)&gt;MAX(P$64:P4026)),MAX(O$64:O4027),""),IF(AND($F4026/INDEX($F$64:$F4027,MATCH(MAX(Q$64:Q4027),Q$64:Q4027,0)-1)&lt;(1-$P$2),MAX(O$64:O4027)&gt;MAX(P$64:P4026)),MAX(O$64:O4027),"")),"")</f>
        <v/>
      </c>
      <c r="Q4027" s="91" t="str">
        <f>IFERROR(IF(E4027="","",IF(O4027&lt;&gt;"",MAX(O$64:O4027)*10+1,IF(AND($F4026/INDEX($F$64:$F4027,MATCH(MAX(Q$64:Q4026),Q$64:Q4026,0)-1)&gt;(1+$O$2),MAX(O$64:O4027)&gt;MAX(P$64:P4026)),MAX(Q$64:Q4026)+1,""))),"")</f>
        <v/>
      </c>
    </row>
    <row r="4028" spans="1:17" x14ac:dyDescent="0.2">
      <c r="A4028" s="13">
        <f>HLOOKUP($E$2,历史数据!$V$3:$AE$5000,ROW(A4026),)</f>
        <v>776940</v>
      </c>
      <c r="B4028" s="41">
        <v>42513</v>
      </c>
      <c r="C4028" s="100">
        <f>IFERROR(IF(A4028&lt;&gt;0,MAX($C$4:C4027)+1,""),"")</f>
        <v>3768</v>
      </c>
      <c r="D4028" s="100"/>
      <c r="E4028" s="99" t="str">
        <f t="shared" si="346"/>
        <v/>
      </c>
      <c r="F4028" s="101" t="str">
        <f>IFERROR(VLOOKUP(E4028,历史数据!AH:AJ,3,),"")</f>
        <v/>
      </c>
      <c r="G4028" s="101" t="str">
        <f t="shared" si="342"/>
        <v/>
      </c>
      <c r="H4028" s="105" t="str">
        <f t="shared" si="343"/>
        <v/>
      </c>
      <c r="I4028" s="101" t="str">
        <f>IFERROR(VLOOKUP(E4028,历史数据!AH:AJ,2,),"")</f>
        <v/>
      </c>
      <c r="J4028" s="104">
        <f t="shared" si="344"/>
        <v>0</v>
      </c>
      <c r="K4028" s="104" t="str">
        <f>IFERROR(IF(AND(J4027=$H$2*1,MAX(K$64:K4027)=MAX(L$64:L4027)),MAX(K$64:K4027)+1,""),"")</f>
        <v/>
      </c>
      <c r="L4028" s="104" t="str">
        <f>IFERROR(IF(AND($F4027/INDEX($F$64:$F4028,MATCH(MAX(M$64:M4028),M$64:M4028,0)-1)&lt;(1-$P$2),MAX(K$64:K4028)&gt;MAX(L$64:L4027)),MAX(K$64:K4028),""),"")</f>
        <v/>
      </c>
      <c r="M4028" s="104" t="str">
        <f>IFERROR(IF(E4028="","",IF(K4028&lt;&gt;"",MAX(M$64:M4027)+1,IF(AND($F4027/INDEX($F$64:$F4028,MATCH(MAX(M$64:M4027),M$64:M4027,0)-1)&gt;(1+$O$2),MAX(K$64:K4028)&gt;MAX(L$64:L4027)),MAX(M$64:M4027)+1,""))),"")</f>
        <v/>
      </c>
      <c r="N4028" s="91">
        <f t="shared" si="345"/>
        <v>0</v>
      </c>
      <c r="O4028" s="91" t="str">
        <f>IFERROR(IF(AND(N4027=$H$2*1,MAX(O$64:O4027)=MAX(P$64:P4027)),MAX(O$64:O4027)+1,""),"")</f>
        <v/>
      </c>
      <c r="P4028" s="91" t="str">
        <f>IFERROR(IF(MOD(MAX(Q$64:Q4028),10*MAX(O$64:O4028))&lt;=2,IF(AND(F4027/INDEX($F$64:$F4028,MATCH(MAX(O$64:O4028),O$64:O4028,0)-1)&lt;(1-$P$2),MAX(O$64:O4028)&gt;MAX(P$64:P4027)),MAX(O$64:O4028),""),IF(AND($F4027/INDEX($F$64:$F4028,MATCH(MAX(Q$64:Q4028),Q$64:Q4028,0)-1)&lt;(1-$P$2),MAX(O$64:O4028)&gt;MAX(P$64:P4027)),MAX(O$64:O4028),"")),"")</f>
        <v/>
      </c>
      <c r="Q4028" s="91" t="str">
        <f>IFERROR(IF(E4028="","",IF(O4028&lt;&gt;"",MAX(O$64:O4028)*10+1,IF(AND($F4027/INDEX($F$64:$F4028,MATCH(MAX(Q$64:Q4027),Q$64:Q4027,0)-1)&gt;(1+$O$2),MAX(O$64:O4028)&gt;MAX(P$64:P4027)),MAX(Q$64:Q4027)+1,""))),"")</f>
        <v/>
      </c>
    </row>
    <row r="4029" spans="1:17" x14ac:dyDescent="0.2">
      <c r="A4029" s="13">
        <f>HLOOKUP($E$2,历史数据!$V$3:$AE$5000,ROW(A4027),)</f>
        <v>513161</v>
      </c>
      <c r="B4029" s="41">
        <v>42514</v>
      </c>
      <c r="C4029" s="100">
        <f>IFERROR(IF(A4029&lt;&gt;0,MAX($C$4:C4028)+1,""),"")</f>
        <v>3769</v>
      </c>
      <c r="D4029" s="100"/>
      <c r="E4029" s="99" t="str">
        <f t="shared" si="346"/>
        <v/>
      </c>
      <c r="F4029" s="101" t="str">
        <f>IFERROR(VLOOKUP(E4029,历史数据!AH:AJ,3,),"")</f>
        <v/>
      </c>
      <c r="G4029" s="101" t="str">
        <f t="shared" si="342"/>
        <v/>
      </c>
      <c r="H4029" s="105" t="str">
        <f t="shared" si="343"/>
        <v/>
      </c>
      <c r="I4029" s="101" t="str">
        <f>IFERROR(VLOOKUP(E4029,历史数据!AH:AJ,2,),"")</f>
        <v/>
      </c>
      <c r="J4029" s="104">
        <f t="shared" si="344"/>
        <v>0</v>
      </c>
      <c r="K4029" s="104" t="str">
        <f>IFERROR(IF(AND(J4028=$H$2*1,MAX(K$64:K4028)=MAX(L$64:L4028)),MAX(K$64:K4028)+1,""),"")</f>
        <v/>
      </c>
      <c r="L4029" s="104" t="str">
        <f>IFERROR(IF(AND($F4028/INDEX($F$64:$F4029,MATCH(MAX(M$64:M4029),M$64:M4029,0)-1)&lt;(1-$P$2),MAX(K$64:K4029)&gt;MAX(L$64:L4028)),MAX(K$64:K4029),""),"")</f>
        <v/>
      </c>
      <c r="M4029" s="104" t="str">
        <f>IFERROR(IF(E4029="","",IF(K4029&lt;&gt;"",MAX(M$64:M4028)+1,IF(AND($F4028/INDEX($F$64:$F4029,MATCH(MAX(M$64:M4028),M$64:M4028,0)-1)&gt;(1+$O$2),MAX(K$64:K4029)&gt;MAX(L$64:L4028)),MAX(M$64:M4028)+1,""))),"")</f>
        <v/>
      </c>
      <c r="N4029" s="91">
        <f t="shared" si="345"/>
        <v>0</v>
      </c>
      <c r="O4029" s="91" t="str">
        <f>IFERROR(IF(AND(N4028=$H$2*1,MAX(O$64:O4028)=MAX(P$64:P4028)),MAX(O$64:O4028)+1,""),"")</f>
        <v/>
      </c>
      <c r="P4029" s="91" t="str">
        <f>IFERROR(IF(MOD(MAX(Q$64:Q4029),10*MAX(O$64:O4029))&lt;=2,IF(AND(F4028/INDEX($F$64:$F4029,MATCH(MAX(O$64:O4029),O$64:O4029,0)-1)&lt;(1-$P$2),MAX(O$64:O4029)&gt;MAX(P$64:P4028)),MAX(O$64:O4029),""),IF(AND($F4028/INDEX($F$64:$F4029,MATCH(MAX(Q$64:Q4029),Q$64:Q4029,0)-1)&lt;(1-$P$2),MAX(O$64:O4029)&gt;MAX(P$64:P4028)),MAX(O$64:O4029),"")),"")</f>
        <v/>
      </c>
      <c r="Q4029" s="91" t="str">
        <f>IFERROR(IF(E4029="","",IF(O4029&lt;&gt;"",MAX(O$64:O4029)*10+1,IF(AND($F4028/INDEX($F$64:$F4029,MATCH(MAX(Q$64:Q4028),Q$64:Q4028,0)-1)&gt;(1+$O$2),MAX(O$64:O4029)&gt;MAX(P$64:P4028)),MAX(Q$64:Q4028)+1,""))),"")</f>
        <v/>
      </c>
    </row>
    <row r="4030" spans="1:17" x14ac:dyDescent="0.2">
      <c r="A4030" s="13">
        <f>HLOOKUP($E$2,历史数据!$V$3:$AE$5000,ROW(A4028),)</f>
        <v>823200</v>
      </c>
      <c r="B4030" s="41">
        <v>42515</v>
      </c>
      <c r="C4030" s="100">
        <f>IFERROR(IF(A4030&lt;&gt;0,MAX($C$4:C4029)+1,""),"")</f>
        <v>3770</v>
      </c>
      <c r="D4030" s="100"/>
      <c r="E4030" s="99" t="str">
        <f t="shared" si="346"/>
        <v/>
      </c>
      <c r="F4030" s="101" t="str">
        <f>IFERROR(VLOOKUP(E4030,历史数据!AH:AJ,3,),"")</f>
        <v/>
      </c>
      <c r="G4030" s="101" t="str">
        <f t="shared" si="342"/>
        <v/>
      </c>
      <c r="H4030" s="105" t="str">
        <f t="shared" si="343"/>
        <v/>
      </c>
      <c r="I4030" s="101" t="str">
        <f>IFERROR(VLOOKUP(E4030,历史数据!AH:AJ,2,),"")</f>
        <v/>
      </c>
      <c r="J4030" s="104">
        <f t="shared" si="344"/>
        <v>0</v>
      </c>
      <c r="K4030" s="104" t="str">
        <f>IFERROR(IF(AND(J4029=$H$2*1,MAX(K$64:K4029)=MAX(L$64:L4029)),MAX(K$64:K4029)+1,""),"")</f>
        <v/>
      </c>
      <c r="L4030" s="104" t="str">
        <f>IFERROR(IF(AND($F4029/INDEX($F$64:$F4030,MATCH(MAX(M$64:M4030),M$64:M4030,0)-1)&lt;(1-$P$2),MAX(K$64:K4030)&gt;MAX(L$64:L4029)),MAX(K$64:K4030),""),"")</f>
        <v/>
      </c>
      <c r="M4030" s="104" t="str">
        <f>IFERROR(IF(E4030="","",IF(K4030&lt;&gt;"",MAX(M$64:M4029)+1,IF(AND($F4029/INDEX($F$64:$F4030,MATCH(MAX(M$64:M4029),M$64:M4029,0)-1)&gt;(1+$O$2),MAX(K$64:K4030)&gt;MAX(L$64:L4029)),MAX(M$64:M4029)+1,""))),"")</f>
        <v/>
      </c>
      <c r="N4030" s="91">
        <f t="shared" si="345"/>
        <v>0</v>
      </c>
      <c r="O4030" s="91" t="str">
        <f>IFERROR(IF(AND(N4029=$H$2*1,MAX(O$64:O4029)=MAX(P$64:P4029)),MAX(O$64:O4029)+1,""),"")</f>
        <v/>
      </c>
      <c r="P4030" s="91" t="str">
        <f>IFERROR(IF(MOD(MAX(Q$64:Q4030),10*MAX(O$64:O4030))&lt;=2,IF(AND(F4029/INDEX($F$64:$F4030,MATCH(MAX(O$64:O4030),O$64:O4030,0)-1)&lt;(1-$P$2),MAX(O$64:O4030)&gt;MAX(P$64:P4029)),MAX(O$64:O4030),""),IF(AND($F4029/INDEX($F$64:$F4030,MATCH(MAX(Q$64:Q4030),Q$64:Q4030,0)-1)&lt;(1-$P$2),MAX(O$64:O4030)&gt;MAX(P$64:P4029)),MAX(O$64:O4030),"")),"")</f>
        <v/>
      </c>
      <c r="Q4030" s="91" t="str">
        <f>IFERROR(IF(E4030="","",IF(O4030&lt;&gt;"",MAX(O$64:O4030)*10+1,IF(AND($F4029/INDEX($F$64:$F4030,MATCH(MAX(Q$64:Q4029),Q$64:Q4029,0)-1)&gt;(1+$O$2),MAX(O$64:O4030)&gt;MAX(P$64:P4029)),MAX(Q$64:Q4029)+1,""))),"")</f>
        <v/>
      </c>
    </row>
    <row r="4031" spans="1:17" x14ac:dyDescent="0.2">
      <c r="A4031" s="13">
        <f>HLOOKUP($E$2,历史数据!$V$3:$AE$5000,ROW(A4029),)</f>
        <v>602353</v>
      </c>
      <c r="B4031" s="41">
        <v>42516</v>
      </c>
      <c r="C4031" s="100">
        <f>IFERROR(IF(A4031&lt;&gt;0,MAX($C$4:C4030)+1,""),"")</f>
        <v>3771</v>
      </c>
      <c r="D4031" s="100"/>
      <c r="E4031" s="99" t="str">
        <f t="shared" si="346"/>
        <v/>
      </c>
      <c r="F4031" s="101" t="str">
        <f>IFERROR(VLOOKUP(E4031,历史数据!AH:AJ,3,),"")</f>
        <v/>
      </c>
      <c r="G4031" s="101" t="str">
        <f t="shared" si="342"/>
        <v/>
      </c>
      <c r="H4031" s="105" t="str">
        <f t="shared" si="343"/>
        <v/>
      </c>
      <c r="I4031" s="101" t="str">
        <f>IFERROR(VLOOKUP(E4031,历史数据!AH:AJ,2,),"")</f>
        <v/>
      </c>
      <c r="J4031" s="104">
        <f t="shared" si="344"/>
        <v>0</v>
      </c>
      <c r="K4031" s="104" t="str">
        <f>IFERROR(IF(AND(J4030=$H$2*1,MAX(K$64:K4030)=MAX(L$64:L4030)),MAX(K$64:K4030)+1,""),"")</f>
        <v/>
      </c>
      <c r="L4031" s="104" t="str">
        <f>IFERROR(IF(AND($F4030/INDEX($F$64:$F4031,MATCH(MAX(M$64:M4031),M$64:M4031,0)-1)&lt;(1-$P$2),MAX(K$64:K4031)&gt;MAX(L$64:L4030)),MAX(K$64:K4031),""),"")</f>
        <v/>
      </c>
      <c r="M4031" s="104" t="str">
        <f>IFERROR(IF(E4031="","",IF(K4031&lt;&gt;"",MAX(M$64:M4030)+1,IF(AND($F4030/INDEX($F$64:$F4031,MATCH(MAX(M$64:M4030),M$64:M4030,0)-1)&gt;(1+$O$2),MAX(K$64:K4031)&gt;MAX(L$64:L4030)),MAX(M$64:M4030)+1,""))),"")</f>
        <v/>
      </c>
      <c r="N4031" s="91">
        <f t="shared" si="345"/>
        <v>0</v>
      </c>
      <c r="O4031" s="91" t="str">
        <f>IFERROR(IF(AND(N4030=$H$2*1,MAX(O$64:O4030)=MAX(P$64:P4030)),MAX(O$64:O4030)+1,""),"")</f>
        <v/>
      </c>
      <c r="P4031" s="91" t="str">
        <f>IFERROR(IF(MOD(MAX(Q$64:Q4031),10*MAX(O$64:O4031))&lt;=2,IF(AND(F4030/INDEX($F$64:$F4031,MATCH(MAX(O$64:O4031),O$64:O4031,0)-1)&lt;(1-$P$2),MAX(O$64:O4031)&gt;MAX(P$64:P4030)),MAX(O$64:O4031),""),IF(AND($F4030/INDEX($F$64:$F4031,MATCH(MAX(Q$64:Q4031),Q$64:Q4031,0)-1)&lt;(1-$P$2),MAX(O$64:O4031)&gt;MAX(P$64:P4030)),MAX(O$64:O4031),"")),"")</f>
        <v/>
      </c>
      <c r="Q4031" s="91" t="str">
        <f>IFERROR(IF(E4031="","",IF(O4031&lt;&gt;"",MAX(O$64:O4031)*10+1,IF(AND($F4030/INDEX($F$64:$F4031,MATCH(MAX(Q$64:Q4030),Q$64:Q4030,0)-1)&gt;(1+$O$2),MAX(O$64:O4031)&gt;MAX(P$64:P4030)),MAX(Q$64:Q4030)+1,""))),"")</f>
        <v/>
      </c>
    </row>
    <row r="4032" spans="1:17" x14ac:dyDescent="0.2">
      <c r="A4032" s="13">
        <f>HLOOKUP($E$2,历史数据!$V$3:$AE$5000,ROW(A4030),)</f>
        <v>442778</v>
      </c>
      <c r="B4032" s="41">
        <v>42517</v>
      </c>
      <c r="C4032" s="100">
        <f>IFERROR(IF(A4032&lt;&gt;0,MAX($C$4:C4031)+1,""),"")</f>
        <v>3772</v>
      </c>
      <c r="D4032" s="100"/>
      <c r="E4032" s="99" t="str">
        <f t="shared" si="346"/>
        <v/>
      </c>
      <c r="F4032" s="101" t="str">
        <f>IFERROR(VLOOKUP(E4032,历史数据!AH:AJ,3,),"")</f>
        <v/>
      </c>
      <c r="G4032" s="101" t="str">
        <f t="shared" si="342"/>
        <v/>
      </c>
      <c r="H4032" s="105" t="str">
        <f t="shared" si="343"/>
        <v/>
      </c>
      <c r="I4032" s="101" t="str">
        <f>IFERROR(VLOOKUP(E4032,历史数据!AH:AJ,2,),"")</f>
        <v/>
      </c>
      <c r="J4032" s="104">
        <f t="shared" si="344"/>
        <v>0</v>
      </c>
      <c r="K4032" s="104" t="str">
        <f>IFERROR(IF(AND(J4031=$H$2*1,MAX(K$64:K4031)=MAX(L$64:L4031)),MAX(K$64:K4031)+1,""),"")</f>
        <v/>
      </c>
      <c r="L4032" s="104" t="str">
        <f>IFERROR(IF(AND($F4031/INDEX($F$64:$F4032,MATCH(MAX(M$64:M4032),M$64:M4032,0)-1)&lt;(1-$P$2),MAX(K$64:K4032)&gt;MAX(L$64:L4031)),MAX(K$64:K4032),""),"")</f>
        <v/>
      </c>
      <c r="M4032" s="104" t="str">
        <f>IFERROR(IF(E4032="","",IF(K4032&lt;&gt;"",MAX(M$64:M4031)+1,IF(AND($F4031/INDEX($F$64:$F4032,MATCH(MAX(M$64:M4031),M$64:M4031,0)-1)&gt;(1+$O$2),MAX(K$64:K4032)&gt;MAX(L$64:L4031)),MAX(M$64:M4031)+1,""))),"")</f>
        <v/>
      </c>
      <c r="N4032" s="91">
        <f t="shared" si="345"/>
        <v>0</v>
      </c>
      <c r="O4032" s="91" t="str">
        <f>IFERROR(IF(AND(N4031=$H$2*1,MAX(O$64:O4031)=MAX(P$64:P4031)),MAX(O$64:O4031)+1,""),"")</f>
        <v/>
      </c>
      <c r="P4032" s="91" t="str">
        <f>IFERROR(IF(MOD(MAX(Q$64:Q4032),10*MAX(O$64:O4032))&lt;=2,IF(AND(F4031/INDEX($F$64:$F4032,MATCH(MAX(O$64:O4032),O$64:O4032,0)-1)&lt;(1-$P$2),MAX(O$64:O4032)&gt;MAX(P$64:P4031)),MAX(O$64:O4032),""),IF(AND($F4031/INDEX($F$64:$F4032,MATCH(MAX(Q$64:Q4032),Q$64:Q4032,0)-1)&lt;(1-$P$2),MAX(O$64:O4032)&gt;MAX(P$64:P4031)),MAX(O$64:O4032),"")),"")</f>
        <v/>
      </c>
      <c r="Q4032" s="91" t="str">
        <f>IFERROR(IF(E4032="","",IF(O4032&lt;&gt;"",MAX(O$64:O4032)*10+1,IF(AND($F4031/INDEX($F$64:$F4032,MATCH(MAX(Q$64:Q4031),Q$64:Q4031,0)-1)&gt;(1+$O$2),MAX(O$64:O4032)&gt;MAX(P$64:P4031)),MAX(Q$64:Q4031)+1,""))),"")</f>
        <v/>
      </c>
    </row>
    <row r="4033" spans="1:17" x14ac:dyDescent="0.2">
      <c r="A4033" s="13">
        <f>HLOOKUP($E$2,历史数据!$V$3:$AE$5000,ROW(A4031),)</f>
        <v>470104</v>
      </c>
      <c r="B4033" s="41">
        <v>42520</v>
      </c>
      <c r="C4033" s="100">
        <f>IFERROR(IF(A4033&lt;&gt;0,MAX($C$4:C4032)+1,""),"")</f>
        <v>3773</v>
      </c>
      <c r="D4033" s="100"/>
      <c r="E4033" s="99" t="str">
        <f t="shared" si="346"/>
        <v/>
      </c>
      <c r="F4033" s="101" t="str">
        <f>IFERROR(VLOOKUP(E4033,历史数据!AH:AJ,3,),"")</f>
        <v/>
      </c>
      <c r="G4033" s="101" t="str">
        <f t="shared" ref="G4033:G4056" si="347">IFERROR(IF(E4033="","",AVERAGE(F3974:F4033)),"")</f>
        <v/>
      </c>
      <c r="H4033" s="105" t="str">
        <f t="shared" si="343"/>
        <v/>
      </c>
      <c r="I4033" s="101" t="str">
        <f>IFERROR(VLOOKUP(E4033,历史数据!AH:AJ,2,),"")</f>
        <v/>
      </c>
      <c r="J4033" s="104">
        <f t="shared" si="344"/>
        <v>0</v>
      </c>
      <c r="K4033" s="104" t="str">
        <f>IFERROR(IF(AND(J4032=$H$2*1,MAX(K$64:K4032)=MAX(L$64:L4032)),MAX(K$64:K4032)+1,""),"")</f>
        <v/>
      </c>
      <c r="L4033" s="104" t="str">
        <f>IFERROR(IF(AND($F4032/INDEX($F$64:$F4033,MATCH(MAX(M$64:M4033),M$64:M4033,0)-1)&lt;(1-$P$2),MAX(K$64:K4033)&gt;MAX(L$64:L4032)),MAX(K$64:K4033),""),"")</f>
        <v/>
      </c>
      <c r="M4033" s="104" t="str">
        <f>IFERROR(IF(E4033="","",IF(K4033&lt;&gt;"",MAX(M$64:M4032)+1,IF(AND($F4032/INDEX($F$64:$F4033,MATCH(MAX(M$64:M4032),M$64:M4032,0)-1)&gt;(1+$O$2),MAX(K$64:K4033)&gt;MAX(L$64:L4032)),MAX(M$64:M4032)+1,""))),"")</f>
        <v/>
      </c>
      <c r="N4033" s="91">
        <f t="shared" si="345"/>
        <v>0</v>
      </c>
      <c r="O4033" s="91" t="str">
        <f>IFERROR(IF(AND(N4032=$H$2*1,MAX(O$64:O4032)=MAX(P$64:P4032)),MAX(O$64:O4032)+1,""),"")</f>
        <v/>
      </c>
      <c r="P4033" s="91" t="str">
        <f>IFERROR(IF(MOD(MAX(Q$64:Q4033),10*MAX(O$64:O4033))&lt;=2,IF(AND(F4032/INDEX($F$64:$F4033,MATCH(MAX(O$64:O4033),O$64:O4033,0)-1)&lt;(1-$P$2),MAX(O$64:O4033)&gt;MAX(P$64:P4032)),MAX(O$64:O4033),""),IF(AND($F4032/INDEX($F$64:$F4033,MATCH(MAX(Q$64:Q4033),Q$64:Q4033,0)-1)&lt;(1-$P$2),MAX(O$64:O4033)&gt;MAX(P$64:P4032)),MAX(O$64:O4033),"")),"")</f>
        <v/>
      </c>
      <c r="Q4033" s="91" t="str">
        <f>IFERROR(IF(E4033="","",IF(O4033&lt;&gt;"",MAX(O$64:O4033)*10+1,IF(AND($F4032/INDEX($F$64:$F4033,MATCH(MAX(Q$64:Q4032),Q$64:Q4032,0)-1)&gt;(1+$O$2),MAX(O$64:O4033)&gt;MAX(P$64:P4032)),MAX(Q$64:Q4032)+1,""))),"")</f>
        <v/>
      </c>
    </row>
    <row r="4034" spans="1:17" x14ac:dyDescent="0.2">
      <c r="A4034" s="13">
        <f>HLOOKUP($E$2,历史数据!$V$3:$AE$5000,ROW(A4032),)</f>
        <v>919448</v>
      </c>
      <c r="B4034" s="41">
        <v>42521</v>
      </c>
      <c r="C4034" s="100">
        <f>IFERROR(IF(A4034&lt;&gt;0,MAX($C$4:C4033)+1,""),"")</f>
        <v>3774</v>
      </c>
      <c r="D4034" s="100"/>
      <c r="E4034" s="99" t="str">
        <f t="shared" si="346"/>
        <v/>
      </c>
      <c r="F4034" s="101" t="str">
        <f>IFERROR(VLOOKUP(E4034,历史数据!AH:AJ,3,),"")</f>
        <v/>
      </c>
      <c r="G4034" s="101" t="str">
        <f t="shared" si="347"/>
        <v/>
      </c>
      <c r="H4034" s="105" t="str">
        <f t="shared" ref="H4034:H4056" si="348">IFERROR(G4034/G4033-1,"")</f>
        <v/>
      </c>
      <c r="I4034" s="101" t="str">
        <f>IFERROR(VLOOKUP(E4034,历史数据!AH:AJ,2,),"")</f>
        <v/>
      </c>
      <c r="J4034" s="104">
        <f t="shared" ref="J4034:J4056" si="349">IFERROR(IF(L4034&lt;&gt;"","0",IF(AND($H4034&gt;0,$F4034&gt;$G4034),J4033+1,0)),"")</f>
        <v>0</v>
      </c>
      <c r="K4034" s="104" t="str">
        <f>IFERROR(IF(AND(J4033=$H$2*1,MAX(K$64:K4033)=MAX(L$64:L4033)),MAX(K$64:K4033)+1,""),"")</f>
        <v/>
      </c>
      <c r="L4034" s="104" t="str">
        <f>IFERROR(IF(AND($F4033/INDEX($F$64:$F4034,MATCH(MAX(M$64:M4034),M$64:M4034,0)-1)&lt;(1-$P$2),MAX(K$64:K4034)&gt;MAX(L$64:L4033)),MAX(K$64:K4034),""),"")</f>
        <v/>
      </c>
      <c r="M4034" s="104" t="str">
        <f>IFERROR(IF(E4034="","",IF(K4034&lt;&gt;"",MAX(M$64:M4033)+1,IF(AND($F4033/INDEX($F$64:$F4034,MATCH(MAX(M$64:M4033),M$64:M4033,0)-1)&gt;(1+$O$2),MAX(K$64:K4034)&gt;MAX(L$64:L4033)),MAX(M$64:M4033)+1,""))),"")</f>
        <v/>
      </c>
      <c r="N4034" s="91">
        <f t="shared" ref="N4034:N4056" si="350">IFERROR(IF(P4034&lt;&gt;"","0",IF(AND($H4034&gt;0,$F4034&gt;$G4034),N4033+1,0)),"")</f>
        <v>0</v>
      </c>
      <c r="O4034" s="91" t="str">
        <f>IFERROR(IF(AND(N4033=$H$2*1,MAX(O$64:O4033)=MAX(P$64:P4033)),MAX(O$64:O4033)+1,""),"")</f>
        <v/>
      </c>
      <c r="P4034" s="91" t="str">
        <f>IFERROR(IF(MOD(MAX(Q$64:Q4034),10*MAX(O$64:O4034))&lt;=2,IF(AND(F4033/INDEX($F$64:$F4034,MATCH(MAX(O$64:O4034),O$64:O4034,0)-1)&lt;(1-$P$2),MAX(O$64:O4034)&gt;MAX(P$64:P4033)),MAX(O$64:O4034),""),IF(AND($F4033/INDEX($F$64:$F4034,MATCH(MAX(Q$64:Q4034),Q$64:Q4034,0)-1)&lt;(1-$P$2),MAX(O$64:O4034)&gt;MAX(P$64:P4033)),MAX(O$64:O4034),"")),"")</f>
        <v/>
      </c>
      <c r="Q4034" s="91" t="str">
        <f>IFERROR(IF(E4034="","",IF(O4034&lt;&gt;"",MAX(O$64:O4034)*10+1,IF(AND($F4033/INDEX($F$64:$F4034,MATCH(MAX(Q$64:Q4033),Q$64:Q4033,0)-1)&gt;(1+$O$2),MAX(O$64:O4034)&gt;MAX(P$64:P4033)),MAX(Q$64:Q4033)+1,""))),"")</f>
        <v/>
      </c>
    </row>
    <row r="4035" spans="1:17" x14ac:dyDescent="0.2">
      <c r="A4035" s="13">
        <f>HLOOKUP($E$2,历史数据!$V$3:$AE$5000,ROW(A4033),)</f>
        <v>516843</v>
      </c>
      <c r="B4035" s="41">
        <v>42522</v>
      </c>
      <c r="C4035" s="100">
        <f>IFERROR(IF(A4035&lt;&gt;0,MAX($C$4:C4034)+1,""),"")</f>
        <v>3775</v>
      </c>
      <c r="D4035" s="100"/>
      <c r="E4035" s="99" t="str">
        <f t="shared" si="346"/>
        <v/>
      </c>
      <c r="F4035" s="101" t="str">
        <f>IFERROR(VLOOKUP(E4035,历史数据!AH:AJ,3,),"")</f>
        <v/>
      </c>
      <c r="G4035" s="101" t="str">
        <f t="shared" si="347"/>
        <v/>
      </c>
      <c r="H4035" s="105" t="str">
        <f t="shared" si="348"/>
        <v/>
      </c>
      <c r="I4035" s="101" t="str">
        <f>IFERROR(VLOOKUP(E4035,历史数据!AH:AJ,2,),"")</f>
        <v/>
      </c>
      <c r="J4035" s="104">
        <f t="shared" si="349"/>
        <v>0</v>
      </c>
      <c r="K4035" s="104" t="str">
        <f>IFERROR(IF(AND(J4034=$H$2*1,MAX(K$64:K4034)=MAX(L$64:L4034)),MAX(K$64:K4034)+1,""),"")</f>
        <v/>
      </c>
      <c r="L4035" s="104" t="str">
        <f>IFERROR(IF(AND($F4034/INDEX($F$64:$F4035,MATCH(MAX(M$64:M4035),M$64:M4035,0)-1)&lt;(1-$P$2),MAX(K$64:K4035)&gt;MAX(L$64:L4034)),MAX(K$64:K4035),""),"")</f>
        <v/>
      </c>
      <c r="M4035" s="104" t="str">
        <f>IFERROR(IF(E4035="","",IF(K4035&lt;&gt;"",MAX(M$64:M4034)+1,IF(AND($F4034/INDEX($F$64:$F4035,MATCH(MAX(M$64:M4034),M$64:M4034,0)-1)&gt;(1+$O$2),MAX(K$64:K4035)&gt;MAX(L$64:L4034)),MAX(M$64:M4034)+1,""))),"")</f>
        <v/>
      </c>
      <c r="N4035" s="91">
        <f t="shared" si="350"/>
        <v>0</v>
      </c>
      <c r="O4035" s="91" t="str">
        <f>IFERROR(IF(AND(N4034=$H$2*1,MAX(O$64:O4034)=MAX(P$64:P4034)),MAX(O$64:O4034)+1,""),"")</f>
        <v/>
      </c>
      <c r="P4035" s="91" t="str">
        <f>IFERROR(IF(MOD(MAX(Q$64:Q4035),10*MAX(O$64:O4035))&lt;=2,IF(AND(F4034/INDEX($F$64:$F4035,MATCH(MAX(O$64:O4035),O$64:O4035,0)-1)&lt;(1-$P$2),MAX(O$64:O4035)&gt;MAX(P$64:P4034)),MAX(O$64:O4035),""),IF(AND($F4034/INDEX($F$64:$F4035,MATCH(MAX(Q$64:Q4035),Q$64:Q4035,0)-1)&lt;(1-$P$2),MAX(O$64:O4035)&gt;MAX(P$64:P4034)),MAX(O$64:O4035),"")),"")</f>
        <v/>
      </c>
      <c r="Q4035" s="91" t="str">
        <f>IFERROR(IF(E4035="","",IF(O4035&lt;&gt;"",MAX(O$64:O4035)*10+1,IF(AND($F4034/INDEX($F$64:$F4035,MATCH(MAX(Q$64:Q4034),Q$64:Q4034,0)-1)&gt;(1+$O$2),MAX(O$64:O4035)&gt;MAX(P$64:P4034)),MAX(Q$64:Q4034)+1,""))),"")</f>
        <v/>
      </c>
    </row>
    <row r="4036" spans="1:17" x14ac:dyDescent="0.2">
      <c r="A4036" s="13">
        <f>HLOOKUP($E$2,历史数据!$V$3:$AE$5000,ROW(A4034),)</f>
        <v>589777</v>
      </c>
      <c r="B4036" s="41">
        <v>42523</v>
      </c>
      <c r="C4036" s="100">
        <f>IFERROR(IF(A4036&lt;&gt;0,MAX($C$4:C4035)+1,""),"")</f>
        <v>3776</v>
      </c>
      <c r="D4036" s="100"/>
      <c r="E4036" s="99" t="str">
        <f t="shared" si="346"/>
        <v/>
      </c>
      <c r="F4036" s="101" t="str">
        <f>IFERROR(VLOOKUP(E4036,历史数据!AH:AJ,3,),"")</f>
        <v/>
      </c>
      <c r="G4036" s="101" t="str">
        <f t="shared" si="347"/>
        <v/>
      </c>
      <c r="H4036" s="105" t="str">
        <f t="shared" si="348"/>
        <v/>
      </c>
      <c r="I4036" s="101" t="str">
        <f>IFERROR(VLOOKUP(E4036,历史数据!AH:AJ,2,),"")</f>
        <v/>
      </c>
      <c r="J4036" s="104">
        <f t="shared" si="349"/>
        <v>0</v>
      </c>
      <c r="K4036" s="104" t="str">
        <f>IFERROR(IF(AND(J4035=$H$2*1,MAX(K$64:K4035)=MAX(L$64:L4035)),MAX(K$64:K4035)+1,""),"")</f>
        <v/>
      </c>
      <c r="L4036" s="104" t="str">
        <f>IFERROR(IF(AND($F4035/INDEX($F$64:$F4036,MATCH(MAX(M$64:M4036),M$64:M4036,0)-1)&lt;(1-$P$2),MAX(K$64:K4036)&gt;MAX(L$64:L4035)),MAX(K$64:K4036),""),"")</f>
        <v/>
      </c>
      <c r="M4036" s="104" t="str">
        <f>IFERROR(IF(E4036="","",IF(K4036&lt;&gt;"",MAX(M$64:M4035)+1,IF(AND($F4035/INDEX($F$64:$F4036,MATCH(MAX(M$64:M4035),M$64:M4035,0)-1)&gt;(1+$O$2),MAX(K$64:K4036)&gt;MAX(L$64:L4035)),MAX(M$64:M4035)+1,""))),"")</f>
        <v/>
      </c>
      <c r="N4036" s="91">
        <f t="shared" si="350"/>
        <v>0</v>
      </c>
      <c r="O4036" s="91" t="str">
        <f>IFERROR(IF(AND(N4035=$H$2*1,MAX(O$64:O4035)=MAX(P$64:P4035)),MAX(O$64:O4035)+1,""),"")</f>
        <v/>
      </c>
      <c r="P4036" s="91" t="str">
        <f>IFERROR(IF(MOD(MAX(Q$64:Q4036),10*MAX(O$64:O4036))&lt;=2,IF(AND(F4035/INDEX($F$64:$F4036,MATCH(MAX(O$64:O4036),O$64:O4036,0)-1)&lt;(1-$P$2),MAX(O$64:O4036)&gt;MAX(P$64:P4035)),MAX(O$64:O4036),""),IF(AND($F4035/INDEX($F$64:$F4036,MATCH(MAX(Q$64:Q4036),Q$64:Q4036,0)-1)&lt;(1-$P$2),MAX(O$64:O4036)&gt;MAX(P$64:P4035)),MAX(O$64:O4036),"")),"")</f>
        <v/>
      </c>
      <c r="Q4036" s="91" t="str">
        <f>IFERROR(IF(E4036="","",IF(O4036&lt;&gt;"",MAX(O$64:O4036)*10+1,IF(AND($F4035/INDEX($F$64:$F4036,MATCH(MAX(Q$64:Q4035),Q$64:Q4035,0)-1)&gt;(1+$O$2),MAX(O$64:O4036)&gt;MAX(P$64:P4035)),MAX(Q$64:Q4035)+1,""))),"")</f>
        <v/>
      </c>
    </row>
    <row r="4037" spans="1:17" x14ac:dyDescent="0.2">
      <c r="A4037" s="13">
        <f>HLOOKUP($E$2,历史数据!$V$3:$AE$5000,ROW(A4035),)</f>
        <v>660152</v>
      </c>
      <c r="B4037" s="41">
        <v>42524</v>
      </c>
      <c r="C4037" s="100">
        <f>IFERROR(IF(A4037&lt;&gt;0,MAX($C$4:C4036)+1,""),"")</f>
        <v>3777</v>
      </c>
      <c r="D4037" s="100"/>
      <c r="E4037" s="99" t="str">
        <f t="shared" si="346"/>
        <v/>
      </c>
      <c r="F4037" s="101" t="str">
        <f>IFERROR(VLOOKUP(E4037,历史数据!AH:AJ,3,),"")</f>
        <v/>
      </c>
      <c r="G4037" s="101" t="str">
        <f t="shared" si="347"/>
        <v/>
      </c>
      <c r="H4037" s="105" t="str">
        <f t="shared" si="348"/>
        <v/>
      </c>
      <c r="I4037" s="101" t="str">
        <f>IFERROR(VLOOKUP(E4037,历史数据!AH:AJ,2,),"")</f>
        <v/>
      </c>
      <c r="J4037" s="104">
        <f t="shared" si="349"/>
        <v>0</v>
      </c>
      <c r="K4037" s="104" t="str">
        <f>IFERROR(IF(AND(J4036=$H$2*1,MAX(K$64:K4036)=MAX(L$64:L4036)),MAX(K$64:K4036)+1,""),"")</f>
        <v/>
      </c>
      <c r="L4037" s="104" t="str">
        <f>IFERROR(IF(AND($F4036/INDEX($F$64:$F4037,MATCH(MAX(M$64:M4037),M$64:M4037,0)-1)&lt;(1-$P$2),MAX(K$64:K4037)&gt;MAX(L$64:L4036)),MAX(K$64:K4037),""),"")</f>
        <v/>
      </c>
      <c r="M4037" s="104" t="str">
        <f>IFERROR(IF(E4037="","",IF(K4037&lt;&gt;"",MAX(M$64:M4036)+1,IF(AND($F4036/INDEX($F$64:$F4037,MATCH(MAX(M$64:M4036),M$64:M4036,0)-1)&gt;(1+$O$2),MAX(K$64:K4037)&gt;MAX(L$64:L4036)),MAX(M$64:M4036)+1,""))),"")</f>
        <v/>
      </c>
      <c r="N4037" s="91">
        <f t="shared" si="350"/>
        <v>0</v>
      </c>
      <c r="O4037" s="91" t="str">
        <f>IFERROR(IF(AND(N4036=$H$2*1,MAX(O$64:O4036)=MAX(P$64:P4036)),MAX(O$64:O4036)+1,""),"")</f>
        <v/>
      </c>
      <c r="P4037" s="91" t="str">
        <f>IFERROR(IF(MOD(MAX(Q$64:Q4037),10*MAX(O$64:O4037))&lt;=2,IF(AND(F4036/INDEX($F$64:$F4037,MATCH(MAX(O$64:O4037),O$64:O4037,0)-1)&lt;(1-$P$2),MAX(O$64:O4037)&gt;MAX(P$64:P4036)),MAX(O$64:O4037),""),IF(AND($F4036/INDEX($F$64:$F4037,MATCH(MAX(Q$64:Q4037),Q$64:Q4037,0)-1)&lt;(1-$P$2),MAX(O$64:O4037)&gt;MAX(P$64:P4036)),MAX(O$64:O4037),"")),"")</f>
        <v/>
      </c>
      <c r="Q4037" s="91" t="str">
        <f>IFERROR(IF(E4037="","",IF(O4037&lt;&gt;"",MAX(O$64:O4037)*10+1,IF(AND($F4036/INDEX($F$64:$F4037,MATCH(MAX(Q$64:Q4036),Q$64:Q4036,0)-1)&gt;(1+$O$2),MAX(O$64:O4037)&gt;MAX(P$64:P4036)),MAX(Q$64:Q4036)+1,""))),"")</f>
        <v/>
      </c>
    </row>
    <row r="4038" spans="1:17" x14ac:dyDescent="0.2">
      <c r="A4038" s="13">
        <f>HLOOKUP($E$2,历史数据!$V$3:$AE$5000,ROW(A4036),)</f>
        <v>479399</v>
      </c>
      <c r="B4038" s="41">
        <v>42527</v>
      </c>
      <c r="C4038" s="100">
        <f>IFERROR(IF(A4038&lt;&gt;0,MAX($C$4:C4037)+1,""),"")</f>
        <v>3778</v>
      </c>
      <c r="D4038" s="100"/>
      <c r="E4038" s="99" t="str">
        <f t="shared" ref="E4038:E4056" si="351">IFERROR(INDEX(B:B,MATCH(ROW(A4034),C:C,0)),"")</f>
        <v/>
      </c>
      <c r="F4038" s="101" t="str">
        <f>IFERROR(VLOOKUP(E4038,历史数据!AH:AJ,3,),"")</f>
        <v/>
      </c>
      <c r="G4038" s="101" t="str">
        <f t="shared" si="347"/>
        <v/>
      </c>
      <c r="H4038" s="105" t="str">
        <f t="shared" si="348"/>
        <v/>
      </c>
      <c r="I4038" s="101" t="str">
        <f>IFERROR(VLOOKUP(E4038,历史数据!AH:AJ,2,),"")</f>
        <v/>
      </c>
      <c r="J4038" s="104">
        <f t="shared" si="349"/>
        <v>0</v>
      </c>
      <c r="K4038" s="104" t="str">
        <f>IFERROR(IF(AND(J4037=$H$2*1,MAX(K$64:K4037)=MAX(L$64:L4037)),MAX(K$64:K4037)+1,""),"")</f>
        <v/>
      </c>
      <c r="L4038" s="104" t="str">
        <f>IFERROR(IF(AND($F4037/INDEX($F$64:$F4038,MATCH(MAX(M$64:M4038),M$64:M4038,0)-1)&lt;(1-$P$2),MAX(K$64:K4038)&gt;MAX(L$64:L4037)),MAX(K$64:K4038),""),"")</f>
        <v/>
      </c>
      <c r="M4038" s="104" t="str">
        <f>IFERROR(IF(E4038="","",IF(K4038&lt;&gt;"",MAX(M$64:M4037)+1,IF(AND($F4037/INDEX($F$64:$F4038,MATCH(MAX(M$64:M4037),M$64:M4037,0)-1)&gt;(1+$O$2),MAX(K$64:K4038)&gt;MAX(L$64:L4037)),MAX(M$64:M4037)+1,""))),"")</f>
        <v/>
      </c>
      <c r="N4038" s="91">
        <f t="shared" si="350"/>
        <v>0</v>
      </c>
      <c r="O4038" s="91" t="str">
        <f>IFERROR(IF(AND(N4037=$H$2*1,MAX(O$64:O4037)=MAX(P$64:P4037)),MAX(O$64:O4037)+1,""),"")</f>
        <v/>
      </c>
      <c r="P4038" s="91" t="str">
        <f>IFERROR(IF(MOD(MAX(Q$64:Q4038),10*MAX(O$64:O4038))&lt;=2,IF(AND(F4037/INDEX($F$64:$F4038,MATCH(MAX(O$64:O4038),O$64:O4038,0)-1)&lt;(1-$P$2),MAX(O$64:O4038)&gt;MAX(P$64:P4037)),MAX(O$64:O4038),""),IF(AND($F4037/INDEX($F$64:$F4038,MATCH(MAX(Q$64:Q4038),Q$64:Q4038,0)-1)&lt;(1-$P$2),MAX(O$64:O4038)&gt;MAX(P$64:P4037)),MAX(O$64:O4038),"")),"")</f>
        <v/>
      </c>
      <c r="Q4038" s="91" t="str">
        <f>IFERROR(IF(E4038="","",IF(O4038&lt;&gt;"",MAX(O$64:O4038)*10+1,IF(AND($F4037/INDEX($F$64:$F4038,MATCH(MAX(Q$64:Q4037),Q$64:Q4037,0)-1)&gt;(1+$O$2),MAX(O$64:O4038)&gt;MAX(P$64:P4037)),MAX(Q$64:Q4037)+1,""))),"")</f>
        <v/>
      </c>
    </row>
    <row r="4039" spans="1:17" x14ac:dyDescent="0.2">
      <c r="A4039" s="13">
        <f>HLOOKUP($E$2,历史数据!$V$3:$AE$5000,ROW(A4037),)</f>
        <v>945544</v>
      </c>
      <c r="B4039" s="41">
        <v>42528</v>
      </c>
      <c r="C4039" s="100">
        <f>IFERROR(IF(A4039&lt;&gt;0,MAX($C$4:C4038)+1,""),"")</f>
        <v>3779</v>
      </c>
      <c r="D4039" s="100"/>
      <c r="E4039" s="99" t="str">
        <f t="shared" si="351"/>
        <v/>
      </c>
      <c r="F4039" s="101" t="str">
        <f>IFERROR(VLOOKUP(E4039,历史数据!AH:AJ,3,),"")</f>
        <v/>
      </c>
      <c r="G4039" s="101" t="str">
        <f t="shared" si="347"/>
        <v/>
      </c>
      <c r="H4039" s="105" t="str">
        <f t="shared" si="348"/>
        <v/>
      </c>
      <c r="I4039" s="101" t="str">
        <f>IFERROR(VLOOKUP(E4039,历史数据!AH:AJ,2,),"")</f>
        <v/>
      </c>
      <c r="J4039" s="104">
        <f t="shared" si="349"/>
        <v>0</v>
      </c>
      <c r="K4039" s="104" t="str">
        <f>IFERROR(IF(AND(J4038=$H$2*1,MAX(K$64:K4038)=MAX(L$64:L4038)),MAX(K$64:K4038)+1,""),"")</f>
        <v/>
      </c>
      <c r="L4039" s="104" t="str">
        <f>IFERROR(IF(AND($F4038/INDEX($F$64:$F4039,MATCH(MAX(M$64:M4039),M$64:M4039,0)-1)&lt;(1-$P$2),MAX(K$64:K4039)&gt;MAX(L$64:L4038)),MAX(K$64:K4039),""),"")</f>
        <v/>
      </c>
      <c r="M4039" s="104" t="str">
        <f>IFERROR(IF(E4039="","",IF(K4039&lt;&gt;"",MAX(M$64:M4038)+1,IF(AND($F4038/INDEX($F$64:$F4039,MATCH(MAX(M$64:M4038),M$64:M4038,0)-1)&gt;(1+$O$2),MAX(K$64:K4039)&gt;MAX(L$64:L4038)),MAX(M$64:M4038)+1,""))),"")</f>
        <v/>
      </c>
      <c r="N4039" s="91">
        <f t="shared" si="350"/>
        <v>0</v>
      </c>
      <c r="O4039" s="91" t="str">
        <f>IFERROR(IF(AND(N4038=$H$2*1,MAX(O$64:O4038)=MAX(P$64:P4038)),MAX(O$64:O4038)+1,""),"")</f>
        <v/>
      </c>
      <c r="P4039" s="91" t="str">
        <f>IFERROR(IF(MOD(MAX(Q$64:Q4039),10*MAX(O$64:O4039))&lt;=2,IF(AND(F4038/INDEX($F$64:$F4039,MATCH(MAX(O$64:O4039),O$64:O4039,0)-1)&lt;(1-$P$2),MAX(O$64:O4039)&gt;MAX(P$64:P4038)),MAX(O$64:O4039),""),IF(AND($F4038/INDEX($F$64:$F4039,MATCH(MAX(Q$64:Q4039),Q$64:Q4039,0)-1)&lt;(1-$P$2),MAX(O$64:O4039)&gt;MAX(P$64:P4038)),MAX(O$64:O4039),"")),"")</f>
        <v/>
      </c>
      <c r="Q4039" s="91" t="str">
        <f>IFERROR(IF(E4039="","",IF(O4039&lt;&gt;"",MAX(O$64:O4039)*10+1,IF(AND($F4038/INDEX($F$64:$F4039,MATCH(MAX(Q$64:Q4038),Q$64:Q4038,0)-1)&gt;(1+$O$2),MAX(O$64:O4039)&gt;MAX(P$64:P4038)),MAX(Q$64:Q4038)+1,""))),"")</f>
        <v/>
      </c>
    </row>
    <row r="4040" spans="1:17" x14ac:dyDescent="0.2">
      <c r="A4040" s="13">
        <f>HLOOKUP($E$2,历史数据!$V$3:$AE$5000,ROW(A4038),)</f>
        <v>1237040</v>
      </c>
      <c r="B4040" s="41">
        <v>42529</v>
      </c>
      <c r="C4040" s="100">
        <f>IFERROR(IF(A4040&lt;&gt;0,MAX($C$4:C4039)+1,""),"")</f>
        <v>3780</v>
      </c>
      <c r="D4040" s="100"/>
      <c r="E4040" s="99" t="str">
        <f t="shared" si="351"/>
        <v/>
      </c>
      <c r="F4040" s="101" t="str">
        <f>IFERROR(VLOOKUP(E4040,历史数据!AH:AJ,3,),"")</f>
        <v/>
      </c>
      <c r="G4040" s="101" t="str">
        <f t="shared" si="347"/>
        <v/>
      </c>
      <c r="H4040" s="105" t="str">
        <f t="shared" si="348"/>
        <v/>
      </c>
      <c r="I4040" s="101" t="str">
        <f>IFERROR(VLOOKUP(E4040,历史数据!AH:AJ,2,),"")</f>
        <v/>
      </c>
      <c r="J4040" s="104">
        <f t="shared" si="349"/>
        <v>0</v>
      </c>
      <c r="K4040" s="104" t="str">
        <f>IFERROR(IF(AND(J4039=$H$2*1,MAX(K$64:K4039)=MAX(L$64:L4039)),MAX(K$64:K4039)+1,""),"")</f>
        <v/>
      </c>
      <c r="L4040" s="104" t="str">
        <f>IFERROR(IF(AND($F4039/INDEX($F$64:$F4040,MATCH(MAX(M$64:M4040),M$64:M4040,0)-1)&lt;(1-$P$2),MAX(K$64:K4040)&gt;MAX(L$64:L4039)),MAX(K$64:K4040),""),"")</f>
        <v/>
      </c>
      <c r="M4040" s="104" t="str">
        <f>IFERROR(IF(E4040="","",IF(K4040&lt;&gt;"",MAX(M$64:M4039)+1,IF(AND($F4039/INDEX($F$64:$F4040,MATCH(MAX(M$64:M4039),M$64:M4039,0)-1)&gt;(1+$O$2),MAX(K$64:K4040)&gt;MAX(L$64:L4039)),MAX(M$64:M4039)+1,""))),"")</f>
        <v/>
      </c>
      <c r="N4040" s="91">
        <f t="shared" si="350"/>
        <v>0</v>
      </c>
      <c r="O4040" s="91" t="str">
        <f>IFERROR(IF(AND(N4039=$H$2*1,MAX(O$64:O4039)=MAX(P$64:P4039)),MAX(O$64:O4039)+1,""),"")</f>
        <v/>
      </c>
      <c r="P4040" s="91" t="str">
        <f>IFERROR(IF(MOD(MAX(Q$64:Q4040),10*MAX(O$64:O4040))&lt;=2,IF(AND(F4039/INDEX($F$64:$F4040,MATCH(MAX(O$64:O4040),O$64:O4040,0)-1)&lt;(1-$P$2),MAX(O$64:O4040)&gt;MAX(P$64:P4039)),MAX(O$64:O4040),""),IF(AND($F4039/INDEX($F$64:$F4040,MATCH(MAX(Q$64:Q4040),Q$64:Q4040,0)-1)&lt;(1-$P$2),MAX(O$64:O4040)&gt;MAX(P$64:P4039)),MAX(O$64:O4040),"")),"")</f>
        <v/>
      </c>
      <c r="Q4040" s="91" t="str">
        <f>IFERROR(IF(E4040="","",IF(O4040&lt;&gt;"",MAX(O$64:O4040)*10+1,IF(AND($F4039/INDEX($F$64:$F4040,MATCH(MAX(Q$64:Q4039),Q$64:Q4039,0)-1)&gt;(1+$O$2),MAX(O$64:O4040)&gt;MAX(P$64:P4039)),MAX(Q$64:Q4039)+1,""))),"")</f>
        <v/>
      </c>
    </row>
    <row r="4041" spans="1:17" x14ac:dyDescent="0.2">
      <c r="A4041" s="13">
        <f>HLOOKUP($E$2,历史数据!$V$3:$AE$5000,ROW(A4039),)</f>
        <v>1192652</v>
      </c>
      <c r="B4041" s="41">
        <v>42534</v>
      </c>
      <c r="C4041" s="100">
        <f>IFERROR(IF(A4041&lt;&gt;0,MAX($C$4:C4040)+1,""),"")</f>
        <v>3781</v>
      </c>
      <c r="D4041" s="100"/>
      <c r="E4041" s="99" t="str">
        <f t="shared" si="351"/>
        <v/>
      </c>
      <c r="F4041" s="101" t="str">
        <f>IFERROR(VLOOKUP(E4041,历史数据!AH:AJ,3,),"")</f>
        <v/>
      </c>
      <c r="G4041" s="101" t="str">
        <f t="shared" si="347"/>
        <v/>
      </c>
      <c r="H4041" s="105" t="str">
        <f t="shared" si="348"/>
        <v/>
      </c>
      <c r="I4041" s="101" t="str">
        <f>IFERROR(VLOOKUP(E4041,历史数据!AH:AJ,2,),"")</f>
        <v/>
      </c>
      <c r="J4041" s="104">
        <f t="shared" si="349"/>
        <v>0</v>
      </c>
      <c r="K4041" s="104" t="str">
        <f>IFERROR(IF(AND(J4040=$H$2*1,MAX(K$64:K4040)=MAX(L$64:L4040)),MAX(K$64:K4040)+1,""),"")</f>
        <v/>
      </c>
      <c r="L4041" s="104" t="str">
        <f>IFERROR(IF(AND($F4040/INDEX($F$64:$F4041,MATCH(MAX(M$64:M4041),M$64:M4041,0)-1)&lt;(1-$P$2),MAX(K$64:K4041)&gt;MAX(L$64:L4040)),MAX(K$64:K4041),""),"")</f>
        <v/>
      </c>
      <c r="M4041" s="104" t="str">
        <f>IFERROR(IF(E4041="","",IF(K4041&lt;&gt;"",MAX(M$64:M4040)+1,IF(AND($F4040/INDEX($F$64:$F4041,MATCH(MAX(M$64:M4040),M$64:M4040,0)-1)&gt;(1+$O$2),MAX(K$64:K4041)&gt;MAX(L$64:L4040)),MAX(M$64:M4040)+1,""))),"")</f>
        <v/>
      </c>
      <c r="N4041" s="91">
        <f t="shared" si="350"/>
        <v>0</v>
      </c>
      <c r="O4041" s="91" t="str">
        <f>IFERROR(IF(AND(N4040=$H$2*1,MAX(O$64:O4040)=MAX(P$64:P4040)),MAX(O$64:O4040)+1,""),"")</f>
        <v/>
      </c>
      <c r="P4041" s="91" t="str">
        <f>IFERROR(IF(MOD(MAX(Q$64:Q4041),10*MAX(O$64:O4041))&lt;=2,IF(AND(F4040/INDEX($F$64:$F4041,MATCH(MAX(O$64:O4041),O$64:O4041,0)-1)&lt;(1-$P$2),MAX(O$64:O4041)&gt;MAX(P$64:P4040)),MAX(O$64:O4041),""),IF(AND($F4040/INDEX($F$64:$F4041,MATCH(MAX(Q$64:Q4041),Q$64:Q4041,0)-1)&lt;(1-$P$2),MAX(O$64:O4041)&gt;MAX(P$64:P4040)),MAX(O$64:O4041),"")),"")</f>
        <v/>
      </c>
      <c r="Q4041" s="91" t="str">
        <f>IFERROR(IF(E4041="","",IF(O4041&lt;&gt;"",MAX(O$64:O4041)*10+1,IF(AND($F4040/INDEX($F$64:$F4041,MATCH(MAX(Q$64:Q4040),Q$64:Q4040,0)-1)&gt;(1+$O$2),MAX(O$64:O4041)&gt;MAX(P$64:P4040)),MAX(Q$64:Q4040)+1,""))),"")</f>
        <v/>
      </c>
    </row>
    <row r="4042" spans="1:17" x14ac:dyDescent="0.2">
      <c r="A4042" s="13">
        <f>HLOOKUP($E$2,历史数据!$V$3:$AE$5000,ROW(A4040),)</f>
        <v>1072847</v>
      </c>
      <c r="B4042" s="41">
        <v>42535</v>
      </c>
      <c r="C4042" s="100">
        <f>IFERROR(IF(A4042&lt;&gt;0,MAX($C$4:C4041)+1,""),"")</f>
        <v>3782</v>
      </c>
      <c r="D4042" s="100"/>
      <c r="E4042" s="99" t="str">
        <f t="shared" si="351"/>
        <v/>
      </c>
      <c r="F4042" s="101" t="str">
        <f>IFERROR(VLOOKUP(E4042,历史数据!AH:AJ,3,),"")</f>
        <v/>
      </c>
      <c r="G4042" s="101" t="str">
        <f t="shared" si="347"/>
        <v/>
      </c>
      <c r="H4042" s="105" t="str">
        <f t="shared" si="348"/>
        <v/>
      </c>
      <c r="I4042" s="101" t="str">
        <f>IFERROR(VLOOKUP(E4042,历史数据!AH:AJ,2,),"")</f>
        <v/>
      </c>
      <c r="J4042" s="104">
        <f t="shared" si="349"/>
        <v>0</v>
      </c>
      <c r="K4042" s="104" t="str">
        <f>IFERROR(IF(AND(J4041=$H$2*1,MAX(K$64:K4041)=MAX(L$64:L4041)),MAX(K$64:K4041)+1,""),"")</f>
        <v/>
      </c>
      <c r="L4042" s="104" t="str">
        <f>IFERROR(IF(AND($F4041/INDEX($F$64:$F4042,MATCH(MAX(M$64:M4042),M$64:M4042,0)-1)&lt;(1-$P$2),MAX(K$64:K4042)&gt;MAX(L$64:L4041)),MAX(K$64:K4042),""),"")</f>
        <v/>
      </c>
      <c r="M4042" s="104" t="str">
        <f>IFERROR(IF(E4042="","",IF(K4042&lt;&gt;"",MAX(M$64:M4041)+1,IF(AND($F4041/INDEX($F$64:$F4042,MATCH(MAX(M$64:M4041),M$64:M4041,0)-1)&gt;(1+$O$2),MAX(K$64:K4042)&gt;MAX(L$64:L4041)),MAX(M$64:M4041)+1,""))),"")</f>
        <v/>
      </c>
      <c r="N4042" s="91">
        <f t="shared" si="350"/>
        <v>0</v>
      </c>
      <c r="O4042" s="91" t="str">
        <f>IFERROR(IF(AND(N4041=$H$2*1,MAX(O$64:O4041)=MAX(P$64:P4041)),MAX(O$64:O4041)+1,""),"")</f>
        <v/>
      </c>
      <c r="P4042" s="91" t="str">
        <f>IFERROR(IF(MOD(MAX(Q$64:Q4042),10*MAX(O$64:O4042))&lt;=2,IF(AND(F4041/INDEX($F$64:$F4042,MATCH(MAX(O$64:O4042),O$64:O4042,0)-1)&lt;(1-$P$2),MAX(O$64:O4042)&gt;MAX(P$64:P4041)),MAX(O$64:O4042),""),IF(AND($F4041/INDEX($F$64:$F4042,MATCH(MAX(Q$64:Q4042),Q$64:Q4042,0)-1)&lt;(1-$P$2),MAX(O$64:O4042)&gt;MAX(P$64:P4041)),MAX(O$64:O4042),"")),"")</f>
        <v/>
      </c>
      <c r="Q4042" s="91" t="str">
        <f>IFERROR(IF(E4042="","",IF(O4042&lt;&gt;"",MAX(O$64:O4042)*10+1,IF(AND($F4041/INDEX($F$64:$F4042,MATCH(MAX(Q$64:Q4041),Q$64:Q4041,0)-1)&gt;(1+$O$2),MAX(O$64:O4042)&gt;MAX(P$64:P4041)),MAX(Q$64:Q4041)+1,""))),"")</f>
        <v/>
      </c>
    </row>
    <row r="4043" spans="1:17" x14ac:dyDescent="0.2">
      <c r="A4043" s="13">
        <f>HLOOKUP($E$2,历史数据!$V$3:$AE$5000,ROW(A4041),)</f>
        <v>655996</v>
      </c>
      <c r="B4043" s="41">
        <v>42536</v>
      </c>
      <c r="C4043" s="100">
        <f>IFERROR(IF(A4043&lt;&gt;0,MAX($C$4:C4042)+1,""),"")</f>
        <v>3783</v>
      </c>
      <c r="D4043" s="100"/>
      <c r="E4043" s="99" t="str">
        <f t="shared" si="351"/>
        <v/>
      </c>
      <c r="F4043" s="101" t="str">
        <f>IFERROR(VLOOKUP(E4043,历史数据!AH:AJ,3,),"")</f>
        <v/>
      </c>
      <c r="G4043" s="101" t="str">
        <f t="shared" si="347"/>
        <v/>
      </c>
      <c r="H4043" s="105" t="str">
        <f t="shared" si="348"/>
        <v/>
      </c>
      <c r="I4043" s="101" t="str">
        <f>IFERROR(VLOOKUP(E4043,历史数据!AH:AJ,2,),"")</f>
        <v/>
      </c>
      <c r="J4043" s="104">
        <f t="shared" si="349"/>
        <v>0</v>
      </c>
      <c r="K4043" s="104" t="str">
        <f>IFERROR(IF(AND(J4042=$H$2*1,MAX(K$64:K4042)=MAX(L$64:L4042)),MAX(K$64:K4042)+1,""),"")</f>
        <v/>
      </c>
      <c r="L4043" s="104" t="str">
        <f>IFERROR(IF(AND($F4042/INDEX($F$64:$F4043,MATCH(MAX(M$64:M4043),M$64:M4043,0)-1)&lt;(1-$P$2),MAX(K$64:K4043)&gt;MAX(L$64:L4042)),MAX(K$64:K4043),""),"")</f>
        <v/>
      </c>
      <c r="M4043" s="104" t="str">
        <f>IFERROR(IF(E4043="","",IF(K4043&lt;&gt;"",MAX(M$64:M4042)+1,IF(AND($F4042/INDEX($F$64:$F4043,MATCH(MAX(M$64:M4042),M$64:M4042,0)-1)&gt;(1+$O$2),MAX(K$64:K4043)&gt;MAX(L$64:L4042)),MAX(M$64:M4042)+1,""))),"")</f>
        <v/>
      </c>
      <c r="N4043" s="91">
        <f t="shared" si="350"/>
        <v>0</v>
      </c>
      <c r="O4043" s="91" t="str">
        <f>IFERROR(IF(AND(N4042=$H$2*1,MAX(O$64:O4042)=MAX(P$64:P4042)),MAX(O$64:O4042)+1,""),"")</f>
        <v/>
      </c>
      <c r="P4043" s="91" t="str">
        <f>IFERROR(IF(MOD(MAX(Q$64:Q4043),10*MAX(O$64:O4043))&lt;=2,IF(AND(F4042/INDEX($F$64:$F4043,MATCH(MAX(O$64:O4043),O$64:O4043,0)-1)&lt;(1-$P$2),MAX(O$64:O4043)&gt;MAX(P$64:P4042)),MAX(O$64:O4043),""),IF(AND($F4042/INDEX($F$64:$F4043,MATCH(MAX(Q$64:Q4043),Q$64:Q4043,0)-1)&lt;(1-$P$2),MAX(O$64:O4043)&gt;MAX(P$64:P4042)),MAX(O$64:O4043),"")),"")</f>
        <v/>
      </c>
      <c r="Q4043" s="91" t="str">
        <f>IFERROR(IF(E4043="","",IF(O4043&lt;&gt;"",MAX(O$64:O4043)*10+1,IF(AND($F4042/INDEX($F$64:$F4043,MATCH(MAX(Q$64:Q4042),Q$64:Q4042,0)-1)&gt;(1+$O$2),MAX(O$64:O4043)&gt;MAX(P$64:P4042)),MAX(Q$64:Q4042)+1,""))),"")</f>
        <v/>
      </c>
    </row>
    <row r="4044" spans="1:17" x14ac:dyDescent="0.2">
      <c r="A4044" s="13">
        <f>HLOOKUP($E$2,历史数据!$V$3:$AE$5000,ROW(A4042),)</f>
        <v>485648</v>
      </c>
      <c r="B4044" s="41">
        <v>42537</v>
      </c>
      <c r="C4044" s="100">
        <f>IFERROR(IF(A4044&lt;&gt;0,MAX($C$4:C4043)+1,""),"")</f>
        <v>3784</v>
      </c>
      <c r="D4044" s="100"/>
      <c r="E4044" s="99" t="str">
        <f t="shared" si="351"/>
        <v/>
      </c>
      <c r="F4044" s="101" t="str">
        <f>IFERROR(VLOOKUP(E4044,历史数据!AH:AJ,3,),"")</f>
        <v/>
      </c>
      <c r="G4044" s="101" t="str">
        <f t="shared" si="347"/>
        <v/>
      </c>
      <c r="H4044" s="105" t="str">
        <f t="shared" si="348"/>
        <v/>
      </c>
      <c r="I4044" s="101" t="str">
        <f>IFERROR(VLOOKUP(E4044,历史数据!AH:AJ,2,),"")</f>
        <v/>
      </c>
      <c r="J4044" s="104">
        <f t="shared" si="349"/>
        <v>0</v>
      </c>
      <c r="K4044" s="104" t="str">
        <f>IFERROR(IF(AND(J4043=$H$2*1,MAX(K$64:K4043)=MAX(L$64:L4043)),MAX(K$64:K4043)+1,""),"")</f>
        <v/>
      </c>
      <c r="L4044" s="104" t="str">
        <f>IFERROR(IF(AND($F4043/INDEX($F$64:$F4044,MATCH(MAX(M$64:M4044),M$64:M4044,0)-1)&lt;(1-$P$2),MAX(K$64:K4044)&gt;MAX(L$64:L4043)),MAX(K$64:K4044),""),"")</f>
        <v/>
      </c>
      <c r="M4044" s="104" t="str">
        <f>IFERROR(IF(E4044="","",IF(K4044&lt;&gt;"",MAX(M$64:M4043)+1,IF(AND($F4043/INDEX($F$64:$F4044,MATCH(MAX(M$64:M4043),M$64:M4043,0)-1)&gt;(1+$O$2),MAX(K$64:K4044)&gt;MAX(L$64:L4043)),MAX(M$64:M4043)+1,""))),"")</f>
        <v/>
      </c>
      <c r="N4044" s="91">
        <f t="shared" si="350"/>
        <v>0</v>
      </c>
      <c r="O4044" s="91" t="str">
        <f>IFERROR(IF(AND(N4043=$H$2*1,MAX(O$64:O4043)=MAX(P$64:P4043)),MAX(O$64:O4043)+1,""),"")</f>
        <v/>
      </c>
      <c r="P4044" s="91" t="str">
        <f>IFERROR(IF(MOD(MAX(Q$64:Q4044),10*MAX(O$64:O4044))&lt;=2,IF(AND(F4043/INDEX($F$64:$F4044,MATCH(MAX(O$64:O4044),O$64:O4044,0)-1)&lt;(1-$P$2),MAX(O$64:O4044)&gt;MAX(P$64:P4043)),MAX(O$64:O4044),""),IF(AND($F4043/INDEX($F$64:$F4044,MATCH(MAX(Q$64:Q4044),Q$64:Q4044,0)-1)&lt;(1-$P$2),MAX(O$64:O4044)&gt;MAX(P$64:P4043)),MAX(O$64:O4044),"")),"")</f>
        <v/>
      </c>
      <c r="Q4044" s="91" t="str">
        <f>IFERROR(IF(E4044="","",IF(O4044&lt;&gt;"",MAX(O$64:O4044)*10+1,IF(AND($F4043/INDEX($F$64:$F4044,MATCH(MAX(Q$64:Q4043),Q$64:Q4043,0)-1)&gt;(1+$O$2),MAX(O$64:O4044)&gt;MAX(P$64:P4043)),MAX(Q$64:Q4043)+1,""))),"")</f>
        <v/>
      </c>
    </row>
    <row r="4045" spans="1:17" x14ac:dyDescent="0.2">
      <c r="A4045" s="13">
        <f>HLOOKUP($E$2,历史数据!$V$3:$AE$5000,ROW(A4043),)</f>
        <v>425500</v>
      </c>
      <c r="B4045" s="41">
        <v>42538</v>
      </c>
      <c r="C4045" s="100">
        <f>IFERROR(IF(A4045&lt;&gt;0,MAX($C$4:C4044)+1,""),"")</f>
        <v>3785</v>
      </c>
      <c r="D4045" s="100"/>
      <c r="E4045" s="99" t="str">
        <f t="shared" si="351"/>
        <v/>
      </c>
      <c r="F4045" s="101" t="str">
        <f>IFERROR(VLOOKUP(E4045,历史数据!AH:AJ,3,),"")</f>
        <v/>
      </c>
      <c r="G4045" s="101" t="str">
        <f t="shared" si="347"/>
        <v/>
      </c>
      <c r="H4045" s="105" t="str">
        <f t="shared" si="348"/>
        <v/>
      </c>
      <c r="I4045" s="101" t="str">
        <f>IFERROR(VLOOKUP(E4045,历史数据!AH:AJ,2,),"")</f>
        <v/>
      </c>
      <c r="J4045" s="104">
        <f t="shared" si="349"/>
        <v>0</v>
      </c>
      <c r="K4045" s="104" t="str">
        <f>IFERROR(IF(AND(J4044=$H$2*1,MAX(K$64:K4044)=MAX(L$64:L4044)),MAX(K$64:K4044)+1,""),"")</f>
        <v/>
      </c>
      <c r="L4045" s="104" t="str">
        <f>IFERROR(IF(AND($F4044/INDEX($F$64:$F4045,MATCH(MAX(M$64:M4045),M$64:M4045,0)-1)&lt;(1-$P$2),MAX(K$64:K4045)&gt;MAX(L$64:L4044)),MAX(K$64:K4045),""),"")</f>
        <v/>
      </c>
      <c r="M4045" s="104" t="str">
        <f>IFERROR(IF(E4045="","",IF(K4045&lt;&gt;"",MAX(M$64:M4044)+1,IF(AND($F4044/INDEX($F$64:$F4045,MATCH(MAX(M$64:M4044),M$64:M4044,0)-1)&gt;(1+$O$2),MAX(K$64:K4045)&gt;MAX(L$64:L4044)),MAX(M$64:M4044)+1,""))),"")</f>
        <v/>
      </c>
      <c r="N4045" s="91">
        <f t="shared" si="350"/>
        <v>0</v>
      </c>
      <c r="O4045" s="91" t="str">
        <f>IFERROR(IF(AND(N4044=$H$2*1,MAX(O$64:O4044)=MAX(P$64:P4044)),MAX(O$64:O4044)+1,""),"")</f>
        <v/>
      </c>
      <c r="P4045" s="91" t="str">
        <f>IFERROR(IF(MOD(MAX(Q$64:Q4045),10*MAX(O$64:O4045))&lt;=2,IF(AND(F4044/INDEX($F$64:$F4045,MATCH(MAX(O$64:O4045),O$64:O4045,0)-1)&lt;(1-$P$2),MAX(O$64:O4045)&gt;MAX(P$64:P4044)),MAX(O$64:O4045),""),IF(AND($F4044/INDEX($F$64:$F4045,MATCH(MAX(Q$64:Q4045),Q$64:Q4045,0)-1)&lt;(1-$P$2),MAX(O$64:O4045)&gt;MAX(P$64:P4044)),MAX(O$64:O4045),"")),"")</f>
        <v/>
      </c>
      <c r="Q4045" s="91" t="str">
        <f>IFERROR(IF(E4045="","",IF(O4045&lt;&gt;"",MAX(O$64:O4045)*10+1,IF(AND($F4044/INDEX($F$64:$F4045,MATCH(MAX(Q$64:Q4044),Q$64:Q4044,0)-1)&gt;(1+$O$2),MAX(O$64:O4045)&gt;MAX(P$64:P4044)),MAX(Q$64:Q4044)+1,""))),"")</f>
        <v/>
      </c>
    </row>
    <row r="4046" spans="1:17" x14ac:dyDescent="0.2">
      <c r="A4046" s="13">
        <f>HLOOKUP($E$2,历史数据!$V$3:$AE$5000,ROW(A4044),)</f>
        <v>1745429</v>
      </c>
      <c r="B4046" s="41">
        <v>42541</v>
      </c>
      <c r="C4046" s="100">
        <f>IFERROR(IF(A4046&lt;&gt;0,MAX($C$4:C4045)+1,""),"")</f>
        <v>3786</v>
      </c>
      <c r="D4046" s="100"/>
      <c r="E4046" s="99" t="str">
        <f t="shared" si="351"/>
        <v/>
      </c>
      <c r="F4046" s="101" t="str">
        <f>IFERROR(VLOOKUP(E4046,历史数据!AH:AJ,3,),"")</f>
        <v/>
      </c>
      <c r="G4046" s="101" t="str">
        <f t="shared" si="347"/>
        <v/>
      </c>
      <c r="H4046" s="105" t="str">
        <f t="shared" si="348"/>
        <v/>
      </c>
      <c r="I4046" s="101" t="str">
        <f>IFERROR(VLOOKUP(E4046,历史数据!AH:AJ,2,),"")</f>
        <v/>
      </c>
      <c r="J4046" s="104">
        <f t="shared" si="349"/>
        <v>0</v>
      </c>
      <c r="K4046" s="104" t="str">
        <f>IFERROR(IF(AND(J4045=$H$2*1,MAX(K$64:K4045)=MAX(L$64:L4045)),MAX(K$64:K4045)+1,""),"")</f>
        <v/>
      </c>
      <c r="L4046" s="104" t="str">
        <f>IFERROR(IF(AND($F4045/INDEX($F$64:$F4046,MATCH(MAX(M$64:M4046),M$64:M4046,0)-1)&lt;(1-$P$2),MAX(K$64:K4046)&gt;MAX(L$64:L4045)),MAX(K$64:K4046),""),"")</f>
        <v/>
      </c>
      <c r="M4046" s="104" t="str">
        <f>IFERROR(IF(E4046="","",IF(K4046&lt;&gt;"",MAX(M$64:M4045)+1,IF(AND($F4045/INDEX($F$64:$F4046,MATCH(MAX(M$64:M4045),M$64:M4045,0)-1)&gt;(1+$O$2),MAX(K$64:K4046)&gt;MAX(L$64:L4045)),MAX(M$64:M4045)+1,""))),"")</f>
        <v/>
      </c>
      <c r="N4046" s="91">
        <f t="shared" si="350"/>
        <v>0</v>
      </c>
      <c r="O4046" s="91" t="str">
        <f>IFERROR(IF(AND(N4045=$H$2*1,MAX(O$64:O4045)=MAX(P$64:P4045)),MAX(O$64:O4045)+1,""),"")</f>
        <v/>
      </c>
      <c r="P4046" s="91" t="str">
        <f>IFERROR(IF(MOD(MAX(Q$64:Q4046),10*MAX(O$64:O4046))&lt;=2,IF(AND(F4045/INDEX($F$64:$F4046,MATCH(MAX(O$64:O4046),O$64:O4046,0)-1)&lt;(1-$P$2),MAX(O$64:O4046)&gt;MAX(P$64:P4045)),MAX(O$64:O4046),""),IF(AND($F4045/INDEX($F$64:$F4046,MATCH(MAX(Q$64:Q4046),Q$64:Q4046,0)-1)&lt;(1-$P$2),MAX(O$64:O4046)&gt;MAX(P$64:P4045)),MAX(O$64:O4046),"")),"")</f>
        <v/>
      </c>
      <c r="Q4046" s="91" t="str">
        <f>IFERROR(IF(E4046="","",IF(O4046&lt;&gt;"",MAX(O$64:O4046)*10+1,IF(AND($F4045/INDEX($F$64:$F4046,MATCH(MAX(Q$64:Q4045),Q$64:Q4045,0)-1)&gt;(1+$O$2),MAX(O$64:O4046)&gt;MAX(P$64:P4045)),MAX(Q$64:Q4045)+1,""))),"")</f>
        <v/>
      </c>
    </row>
    <row r="4047" spans="1:17" x14ac:dyDescent="0.2">
      <c r="A4047" s="13">
        <f>HLOOKUP($E$2,历史数据!$V$3:$AE$5000,ROW(A4045),)</f>
        <v>835958</v>
      </c>
      <c r="B4047" s="41">
        <v>42542</v>
      </c>
      <c r="C4047" s="100">
        <f>IFERROR(IF(A4047&lt;&gt;0,MAX($C$4:C4046)+1,""),"")</f>
        <v>3787</v>
      </c>
      <c r="D4047" s="100"/>
      <c r="E4047" s="99" t="str">
        <f t="shared" si="351"/>
        <v/>
      </c>
      <c r="F4047" s="101" t="str">
        <f>IFERROR(VLOOKUP(E4047,历史数据!AH:AJ,3,),"")</f>
        <v/>
      </c>
      <c r="G4047" s="101" t="str">
        <f t="shared" si="347"/>
        <v/>
      </c>
      <c r="H4047" s="105" t="str">
        <f t="shared" si="348"/>
        <v/>
      </c>
      <c r="I4047" s="101" t="str">
        <f>IFERROR(VLOOKUP(E4047,历史数据!AH:AJ,2,),"")</f>
        <v/>
      </c>
      <c r="J4047" s="104">
        <f t="shared" si="349"/>
        <v>0</v>
      </c>
      <c r="K4047" s="104" t="str">
        <f>IFERROR(IF(AND(J4046=$H$2*1,MAX(K$64:K4046)=MAX(L$64:L4046)),MAX(K$64:K4046)+1,""),"")</f>
        <v/>
      </c>
      <c r="L4047" s="104" t="str">
        <f>IFERROR(IF(AND($F4046/INDEX($F$64:$F4047,MATCH(MAX(M$64:M4047),M$64:M4047,0)-1)&lt;(1-$P$2),MAX(K$64:K4047)&gt;MAX(L$64:L4046)),MAX(K$64:K4047),""),"")</f>
        <v/>
      </c>
      <c r="M4047" s="104" t="str">
        <f>IFERROR(IF(E4047="","",IF(K4047&lt;&gt;"",MAX(M$64:M4046)+1,IF(AND($F4046/INDEX($F$64:$F4047,MATCH(MAX(M$64:M4046),M$64:M4046,0)-1)&gt;(1+$O$2),MAX(K$64:K4047)&gt;MAX(L$64:L4046)),MAX(M$64:M4046)+1,""))),"")</f>
        <v/>
      </c>
      <c r="N4047" s="91">
        <f t="shared" si="350"/>
        <v>0</v>
      </c>
      <c r="O4047" s="91" t="str">
        <f>IFERROR(IF(AND(N4046=$H$2*1,MAX(O$64:O4046)=MAX(P$64:P4046)),MAX(O$64:O4046)+1,""),"")</f>
        <v/>
      </c>
      <c r="P4047" s="91" t="str">
        <f>IFERROR(IF(MOD(MAX(Q$64:Q4047),10*MAX(O$64:O4047))&lt;=2,IF(AND(F4046/INDEX($F$64:$F4047,MATCH(MAX(O$64:O4047),O$64:O4047,0)-1)&lt;(1-$P$2),MAX(O$64:O4047)&gt;MAX(P$64:P4046)),MAX(O$64:O4047),""),IF(AND($F4046/INDEX($F$64:$F4047,MATCH(MAX(Q$64:Q4047),Q$64:Q4047,0)-1)&lt;(1-$P$2),MAX(O$64:O4047)&gt;MAX(P$64:P4046)),MAX(O$64:O4047),"")),"")</f>
        <v/>
      </c>
      <c r="Q4047" s="91" t="str">
        <f>IFERROR(IF(E4047="","",IF(O4047&lt;&gt;"",MAX(O$64:O4047)*10+1,IF(AND($F4046/INDEX($F$64:$F4047,MATCH(MAX(Q$64:Q4046),Q$64:Q4046,0)-1)&gt;(1+$O$2),MAX(O$64:O4047)&gt;MAX(P$64:P4046)),MAX(Q$64:Q4046)+1,""))),"")</f>
        <v/>
      </c>
    </row>
    <row r="4048" spans="1:17" x14ac:dyDescent="0.2">
      <c r="A4048" s="13">
        <f>HLOOKUP($E$2,历史数据!$V$3:$AE$5000,ROW(A4046),)</f>
        <v>0</v>
      </c>
      <c r="B4048" s="41">
        <v>42543</v>
      </c>
      <c r="C4048" s="100" t="str">
        <f>IFERROR(IF(A4048&lt;&gt;0,MAX($C$4:C4047)+1,""),"")</f>
        <v/>
      </c>
      <c r="D4048" s="100"/>
      <c r="E4048" s="99" t="str">
        <f t="shared" si="351"/>
        <v/>
      </c>
      <c r="F4048" s="101" t="str">
        <f>IFERROR(VLOOKUP(E4048,历史数据!AH:AJ,3,),"")</f>
        <v/>
      </c>
      <c r="G4048" s="101" t="str">
        <f t="shared" si="347"/>
        <v/>
      </c>
      <c r="H4048" s="105" t="str">
        <f t="shared" si="348"/>
        <v/>
      </c>
      <c r="I4048" s="101" t="str">
        <f>IFERROR(VLOOKUP(E4048,历史数据!AH:AJ,2,),"")</f>
        <v/>
      </c>
      <c r="J4048" s="104">
        <f t="shared" si="349"/>
        <v>0</v>
      </c>
      <c r="K4048" s="104" t="str">
        <f>IFERROR(IF(AND(J4047=$H$2*1,MAX(K$64:K4047)=MAX(L$64:L4047)),MAX(K$64:K4047)+1,""),"")</f>
        <v/>
      </c>
      <c r="L4048" s="104" t="str">
        <f>IFERROR(IF(AND($F4047/INDEX($F$64:$F4048,MATCH(MAX(M$64:M4048),M$64:M4048,0)-1)&lt;(1-$P$2),MAX(K$64:K4048)&gt;MAX(L$64:L4047)),MAX(K$64:K4048),""),"")</f>
        <v/>
      </c>
      <c r="M4048" s="104" t="str">
        <f>IFERROR(IF(E4048="","",IF(K4048&lt;&gt;"",MAX(M$64:M4047)+1,IF(AND($F4047/INDEX($F$64:$F4048,MATCH(MAX(M$64:M4047),M$64:M4047,0)-1)&gt;(1+$O$2),MAX(K$64:K4048)&gt;MAX(L$64:L4047)),MAX(M$64:M4047)+1,""))),"")</f>
        <v/>
      </c>
      <c r="N4048" s="91">
        <f t="shared" si="350"/>
        <v>0</v>
      </c>
      <c r="O4048" s="91" t="str">
        <f>IFERROR(IF(AND(N4047=$H$2*1,MAX(O$64:O4047)=MAX(P$64:P4047)),MAX(O$64:O4047)+1,""),"")</f>
        <v/>
      </c>
      <c r="P4048" s="91" t="str">
        <f>IFERROR(IF(MOD(MAX(Q$64:Q4048),10*MAX(O$64:O4048))&lt;=2,IF(AND(F4047/INDEX($F$64:$F4048,MATCH(MAX(O$64:O4048),O$64:O4048,0)-1)&lt;(1-$P$2),MAX(O$64:O4048)&gt;MAX(P$64:P4047)),MAX(O$64:O4048),""),IF(AND($F4047/INDEX($F$64:$F4048,MATCH(MAX(Q$64:Q4048),Q$64:Q4048,0)-1)&lt;(1-$P$2),MAX(O$64:O4048)&gt;MAX(P$64:P4047)),MAX(O$64:O4048),"")),"")</f>
        <v/>
      </c>
      <c r="Q4048" s="91" t="str">
        <f>IFERROR(IF(E4048="","",IF(O4048&lt;&gt;"",MAX(O$64:O4048)*10+1,IF(AND($F4047/INDEX($F$64:$F4048,MATCH(MAX(Q$64:Q4047),Q$64:Q4047,0)-1)&gt;(1+$O$2),MAX(O$64:O4048)&gt;MAX(P$64:P4047)),MAX(Q$64:Q4047)+1,""))),"")</f>
        <v/>
      </c>
    </row>
    <row r="4049" spans="1:17" x14ac:dyDescent="0.2">
      <c r="A4049" s="13">
        <f>HLOOKUP($E$2,历史数据!$V$3:$AE$5000,ROW(A4047),)</f>
        <v>0</v>
      </c>
      <c r="B4049" s="41">
        <v>42544</v>
      </c>
      <c r="C4049" s="100" t="str">
        <f>IFERROR(IF(A4049&lt;&gt;0,MAX($C$4:C4048)+1,""),"")</f>
        <v/>
      </c>
      <c r="D4049" s="100"/>
      <c r="E4049" s="99" t="str">
        <f t="shared" si="351"/>
        <v/>
      </c>
      <c r="F4049" s="101" t="str">
        <f>IFERROR(VLOOKUP(E4049,历史数据!AH:AJ,3,),"")</f>
        <v/>
      </c>
      <c r="G4049" s="101" t="str">
        <f t="shared" si="347"/>
        <v/>
      </c>
      <c r="H4049" s="105" t="str">
        <f t="shared" si="348"/>
        <v/>
      </c>
      <c r="I4049" s="101" t="str">
        <f>IFERROR(VLOOKUP(E4049,历史数据!AH:AJ,2,),"")</f>
        <v/>
      </c>
      <c r="J4049" s="104">
        <f t="shared" si="349"/>
        <v>0</v>
      </c>
      <c r="K4049" s="104" t="str">
        <f>IFERROR(IF(AND(J4048=$H$2*1,MAX(K$64:K4048)=MAX(L$64:L4048)),MAX(K$64:K4048)+1,""),"")</f>
        <v/>
      </c>
      <c r="L4049" s="104" t="str">
        <f>IFERROR(IF(AND($F4048/INDEX($F$64:$F4049,MATCH(MAX(M$64:M4049),M$64:M4049,0)-1)&lt;(1-$P$2),MAX(K$64:K4049)&gt;MAX(L$64:L4048)),MAX(K$64:K4049),""),"")</f>
        <v/>
      </c>
      <c r="M4049" s="104" t="str">
        <f>IFERROR(IF(E4049="","",IF(K4049&lt;&gt;"",MAX(M$64:M4048)+1,IF(AND($F4048/INDEX($F$64:$F4049,MATCH(MAX(M$64:M4048),M$64:M4048,0)-1)&gt;(1+$O$2),MAX(K$64:K4049)&gt;MAX(L$64:L4048)),MAX(M$64:M4048)+1,""))),"")</f>
        <v/>
      </c>
      <c r="N4049" s="91">
        <f t="shared" si="350"/>
        <v>0</v>
      </c>
      <c r="O4049" s="91" t="str">
        <f>IFERROR(IF(AND(N4048=$H$2*1,MAX(O$64:O4048)=MAX(P$64:P4048)),MAX(O$64:O4048)+1,""),"")</f>
        <v/>
      </c>
      <c r="P4049" s="91" t="str">
        <f>IFERROR(IF(MOD(MAX(Q$64:Q4049),10*MAX(O$64:O4049))&lt;=2,IF(AND(F4048/INDEX($F$64:$F4049,MATCH(MAX(O$64:O4049),O$64:O4049,0)-1)&lt;(1-$P$2),MAX(O$64:O4049)&gt;MAX(P$64:P4048)),MAX(O$64:O4049),""),IF(AND($F4048/INDEX($F$64:$F4049,MATCH(MAX(Q$64:Q4049),Q$64:Q4049,0)-1)&lt;(1-$P$2),MAX(O$64:O4049)&gt;MAX(P$64:P4048)),MAX(O$64:O4049),"")),"")</f>
        <v/>
      </c>
      <c r="Q4049" s="91" t="str">
        <f>IFERROR(IF(E4049="","",IF(O4049&lt;&gt;"",MAX(O$64:O4049)*10+1,IF(AND($F4048/INDEX($F$64:$F4049,MATCH(MAX(Q$64:Q4048),Q$64:Q4048,0)-1)&gt;(1+$O$2),MAX(O$64:O4049)&gt;MAX(P$64:P4048)),MAX(Q$64:Q4048)+1,""))),"")</f>
        <v/>
      </c>
    </row>
    <row r="4050" spans="1:17" x14ac:dyDescent="0.2">
      <c r="A4050" s="13">
        <f>HLOOKUP($E$2,历史数据!$V$3:$AE$5000,ROW(A4048),)</f>
        <v>0</v>
      </c>
      <c r="B4050" s="41">
        <v>42545</v>
      </c>
      <c r="C4050" s="100" t="str">
        <f>IFERROR(IF(A4050&lt;&gt;0,MAX($C$4:C4049)+1,""),"")</f>
        <v/>
      </c>
      <c r="D4050" s="100"/>
      <c r="E4050" s="99" t="str">
        <f t="shared" si="351"/>
        <v/>
      </c>
      <c r="F4050" s="101" t="str">
        <f>IFERROR(VLOOKUP(E4050,历史数据!AH:AJ,3,),"")</f>
        <v/>
      </c>
      <c r="G4050" s="101" t="str">
        <f t="shared" si="347"/>
        <v/>
      </c>
      <c r="H4050" s="105" t="str">
        <f t="shared" si="348"/>
        <v/>
      </c>
      <c r="I4050" s="101" t="str">
        <f>IFERROR(VLOOKUP(E4050,历史数据!AH:AJ,2,),"")</f>
        <v/>
      </c>
      <c r="J4050" s="104">
        <f t="shared" si="349"/>
        <v>0</v>
      </c>
      <c r="K4050" s="104" t="str">
        <f>IFERROR(IF(AND(J4049=$H$2*1,MAX(K$64:K4049)=MAX(L$64:L4049)),MAX(K$64:K4049)+1,""),"")</f>
        <v/>
      </c>
      <c r="L4050" s="104" t="str">
        <f>IFERROR(IF(AND($F4049/INDEX($F$64:$F4050,MATCH(MAX(M$64:M4050),M$64:M4050,0)-1)&lt;(1-$P$2),MAX(K$64:K4050)&gt;MAX(L$64:L4049)),MAX(K$64:K4050),""),"")</f>
        <v/>
      </c>
      <c r="M4050" s="104" t="str">
        <f>IFERROR(IF(E4050="","",IF(K4050&lt;&gt;"",MAX(M$64:M4049)+1,IF(AND($F4049/INDEX($F$64:$F4050,MATCH(MAX(M$64:M4049),M$64:M4049,0)-1)&gt;(1+$O$2),MAX(K$64:K4050)&gt;MAX(L$64:L4049)),MAX(M$64:M4049)+1,""))),"")</f>
        <v/>
      </c>
      <c r="N4050" s="91">
        <f t="shared" si="350"/>
        <v>0</v>
      </c>
      <c r="O4050" s="91" t="str">
        <f>IFERROR(IF(AND(N4049=$H$2*1,MAX(O$64:O4049)=MAX(P$64:P4049)),MAX(O$64:O4049)+1,""),"")</f>
        <v/>
      </c>
      <c r="P4050" s="91" t="str">
        <f>IFERROR(IF(MOD(MAX(Q$64:Q4050),10*MAX(O$64:O4050))&lt;=2,IF(AND(F4049/INDEX($F$64:$F4050,MATCH(MAX(O$64:O4050),O$64:O4050,0)-1)&lt;(1-$P$2),MAX(O$64:O4050)&gt;MAX(P$64:P4049)),MAX(O$64:O4050),""),IF(AND($F4049/INDEX($F$64:$F4050,MATCH(MAX(Q$64:Q4050),Q$64:Q4050,0)-1)&lt;(1-$P$2),MAX(O$64:O4050)&gt;MAX(P$64:P4049)),MAX(O$64:O4050),"")),"")</f>
        <v/>
      </c>
      <c r="Q4050" s="91" t="str">
        <f>IFERROR(IF(E4050="","",IF(O4050&lt;&gt;"",MAX(O$64:O4050)*10+1,IF(AND($F4049/INDEX($F$64:$F4050,MATCH(MAX(Q$64:Q4049),Q$64:Q4049,0)-1)&gt;(1+$O$2),MAX(O$64:O4050)&gt;MAX(P$64:P4049)),MAX(Q$64:Q4049)+1,""))),"")</f>
        <v/>
      </c>
    </row>
    <row r="4051" spans="1:17" x14ac:dyDescent="0.2">
      <c r="A4051" s="13">
        <f>HLOOKUP($E$2,历史数据!$V$3:$AE$5000,ROW(A4049),)</f>
        <v>0</v>
      </c>
      <c r="B4051" s="41">
        <v>42548</v>
      </c>
      <c r="C4051" s="100" t="str">
        <f>IFERROR(IF(A4051&lt;&gt;0,MAX($C$4:C4050)+1,""),"")</f>
        <v/>
      </c>
      <c r="D4051" s="100"/>
      <c r="E4051" s="99" t="str">
        <f t="shared" si="351"/>
        <v/>
      </c>
      <c r="F4051" s="101" t="str">
        <f>IFERROR(VLOOKUP(E4051,历史数据!AH:AJ,3,),"")</f>
        <v/>
      </c>
      <c r="G4051" s="101" t="str">
        <f t="shared" si="347"/>
        <v/>
      </c>
      <c r="H4051" s="105" t="str">
        <f t="shared" si="348"/>
        <v/>
      </c>
      <c r="I4051" s="101" t="str">
        <f>IFERROR(VLOOKUP(E4051,历史数据!AH:AJ,2,),"")</f>
        <v/>
      </c>
      <c r="J4051" s="104">
        <f t="shared" si="349"/>
        <v>0</v>
      </c>
      <c r="K4051" s="104" t="str">
        <f>IFERROR(IF(AND(J4050=$H$2*1,MAX(K$64:K4050)=MAX(L$64:L4050)),MAX(K$64:K4050)+1,""),"")</f>
        <v/>
      </c>
      <c r="L4051" s="104" t="str">
        <f>IFERROR(IF(AND($F4050/INDEX($F$64:$F4051,MATCH(MAX(M$64:M4051),M$64:M4051,0)-1)&lt;(1-$P$2),MAX(K$64:K4051)&gt;MAX(L$64:L4050)),MAX(K$64:K4051),""),"")</f>
        <v/>
      </c>
      <c r="M4051" s="104" t="str">
        <f>IFERROR(IF(E4051="","",IF(K4051&lt;&gt;"",MAX(M$64:M4050)+1,IF(AND($F4050/INDEX($F$64:$F4051,MATCH(MAX(M$64:M4050),M$64:M4050,0)-1)&gt;(1+$O$2),MAX(K$64:K4051)&gt;MAX(L$64:L4050)),MAX(M$64:M4050)+1,""))),"")</f>
        <v/>
      </c>
      <c r="N4051" s="91">
        <f t="shared" si="350"/>
        <v>0</v>
      </c>
      <c r="O4051" s="91" t="str">
        <f>IFERROR(IF(AND(N4050=$H$2*1,MAX(O$64:O4050)=MAX(P$64:P4050)),MAX(O$64:O4050)+1,""),"")</f>
        <v/>
      </c>
      <c r="P4051" s="91" t="str">
        <f>IFERROR(IF(MOD(MAX(Q$64:Q4051),10*MAX(O$64:O4051))&lt;=2,IF(AND(F4050/INDEX($F$64:$F4051,MATCH(MAX(O$64:O4051),O$64:O4051,0)-1)&lt;(1-$P$2),MAX(O$64:O4051)&gt;MAX(P$64:P4050)),MAX(O$64:O4051),""),IF(AND($F4050/INDEX($F$64:$F4051,MATCH(MAX(Q$64:Q4051),Q$64:Q4051,0)-1)&lt;(1-$P$2),MAX(O$64:O4051)&gt;MAX(P$64:P4050)),MAX(O$64:O4051),"")),"")</f>
        <v/>
      </c>
      <c r="Q4051" s="91" t="str">
        <f>IFERROR(IF(E4051="","",IF(O4051&lt;&gt;"",MAX(O$64:O4051)*10+1,IF(AND($F4050/INDEX($F$64:$F4051,MATCH(MAX(Q$64:Q4050),Q$64:Q4050,0)-1)&gt;(1+$O$2),MAX(O$64:O4051)&gt;MAX(P$64:P4050)),MAX(Q$64:Q4050)+1,""))),"")</f>
        <v/>
      </c>
    </row>
    <row r="4052" spans="1:17" x14ac:dyDescent="0.2">
      <c r="A4052" s="13">
        <f>HLOOKUP($E$2,历史数据!$V$3:$AE$5000,ROW(A4050),)</f>
        <v>0</v>
      </c>
      <c r="B4052" s="41">
        <v>42549</v>
      </c>
      <c r="C4052" s="100" t="str">
        <f>IFERROR(IF(A4052&lt;&gt;0,MAX($C$4:C4051)+1,""),"")</f>
        <v/>
      </c>
      <c r="D4052" s="100"/>
      <c r="E4052" s="99" t="str">
        <f t="shared" si="351"/>
        <v/>
      </c>
      <c r="F4052" s="101" t="str">
        <f>IFERROR(VLOOKUP(E4052,历史数据!AH:AJ,3,),"")</f>
        <v/>
      </c>
      <c r="G4052" s="101" t="str">
        <f t="shared" si="347"/>
        <v/>
      </c>
      <c r="H4052" s="105" t="str">
        <f t="shared" si="348"/>
        <v/>
      </c>
      <c r="I4052" s="101" t="str">
        <f>IFERROR(VLOOKUP(E4052,历史数据!AH:AJ,2,),"")</f>
        <v/>
      </c>
      <c r="J4052" s="104">
        <f t="shared" si="349"/>
        <v>0</v>
      </c>
      <c r="K4052" s="104" t="str">
        <f>IFERROR(IF(AND(J4051=$H$2*1,MAX(K$64:K4051)=MAX(L$64:L4051)),MAX(K$64:K4051)+1,""),"")</f>
        <v/>
      </c>
      <c r="L4052" s="104" t="str">
        <f>IFERROR(IF(AND($F4051/INDEX($F$64:$F4052,MATCH(MAX(M$64:M4052),M$64:M4052,0)-1)&lt;(1-$P$2),MAX(K$64:K4052)&gt;MAX(L$64:L4051)),MAX(K$64:K4052),""),"")</f>
        <v/>
      </c>
      <c r="M4052" s="104" t="str">
        <f>IFERROR(IF(E4052="","",IF(K4052&lt;&gt;"",MAX(M$64:M4051)+1,IF(AND($F4051/INDEX($F$64:$F4052,MATCH(MAX(M$64:M4051),M$64:M4051,0)-1)&gt;(1+$O$2),MAX(K$64:K4052)&gt;MAX(L$64:L4051)),MAX(M$64:M4051)+1,""))),"")</f>
        <v/>
      </c>
      <c r="N4052" s="91">
        <f t="shared" si="350"/>
        <v>0</v>
      </c>
      <c r="O4052" s="91" t="str">
        <f>IFERROR(IF(AND(N4051=$H$2*1,MAX(O$64:O4051)=MAX(P$64:P4051)),MAX(O$64:O4051)+1,""),"")</f>
        <v/>
      </c>
      <c r="P4052" s="91" t="str">
        <f>IFERROR(IF(MOD(MAX(Q$64:Q4052),10*MAX(O$64:O4052))&lt;=2,IF(AND(F4051/INDEX($F$64:$F4052,MATCH(MAX(O$64:O4052),O$64:O4052,0)-1)&lt;(1-$P$2),MAX(O$64:O4052)&gt;MAX(P$64:P4051)),MAX(O$64:O4052),""),IF(AND($F4051/INDEX($F$64:$F4052,MATCH(MAX(Q$64:Q4052),Q$64:Q4052,0)-1)&lt;(1-$P$2),MAX(O$64:O4052)&gt;MAX(P$64:P4051)),MAX(O$64:O4052),"")),"")</f>
        <v/>
      </c>
      <c r="Q4052" s="91" t="str">
        <f>IFERROR(IF(E4052="","",IF(O4052&lt;&gt;"",MAX(O$64:O4052)*10+1,IF(AND($F4051/INDEX($F$64:$F4052,MATCH(MAX(Q$64:Q4051),Q$64:Q4051,0)-1)&gt;(1+$O$2),MAX(O$64:O4052)&gt;MAX(P$64:P4051)),MAX(Q$64:Q4051)+1,""))),"")</f>
        <v/>
      </c>
    </row>
    <row r="4053" spans="1:17" x14ac:dyDescent="0.2">
      <c r="A4053" s="13">
        <f>HLOOKUP($E$2,历史数据!$V$3:$AE$5000,ROW(A4051),)</f>
        <v>0</v>
      </c>
      <c r="B4053" s="41">
        <v>42550</v>
      </c>
      <c r="C4053" s="100" t="str">
        <f>IFERROR(IF(A4053&lt;&gt;0,MAX($C$4:C4052)+1,""),"")</f>
        <v/>
      </c>
      <c r="D4053" s="100"/>
      <c r="E4053" s="99" t="str">
        <f t="shared" si="351"/>
        <v/>
      </c>
      <c r="F4053" s="101" t="str">
        <f>IFERROR(VLOOKUP(E4053,历史数据!AH:AJ,3,),"")</f>
        <v/>
      </c>
      <c r="G4053" s="101" t="str">
        <f t="shared" si="347"/>
        <v/>
      </c>
      <c r="H4053" s="105" t="str">
        <f t="shared" si="348"/>
        <v/>
      </c>
      <c r="I4053" s="101" t="str">
        <f>IFERROR(VLOOKUP(E4053,历史数据!AH:AJ,2,),"")</f>
        <v/>
      </c>
      <c r="J4053" s="104">
        <f t="shared" si="349"/>
        <v>0</v>
      </c>
      <c r="K4053" s="104" t="str">
        <f>IFERROR(IF(AND(J4052=$H$2*1,MAX(K$64:K4052)=MAX(L$64:L4052)),MAX(K$64:K4052)+1,""),"")</f>
        <v/>
      </c>
      <c r="L4053" s="104" t="str">
        <f>IFERROR(IF(AND($F4052/INDEX($F$64:$F4053,MATCH(MAX(M$64:M4053),M$64:M4053,0)-1)&lt;(1-$P$2),MAX(K$64:K4053)&gt;MAX(L$64:L4052)),MAX(K$64:K4053),""),"")</f>
        <v/>
      </c>
      <c r="M4053" s="104" t="str">
        <f>IFERROR(IF(E4053="","",IF(K4053&lt;&gt;"",MAX(M$64:M4052)+1,IF(AND($F4052/INDEX($F$64:$F4053,MATCH(MAX(M$64:M4052),M$64:M4052,0)-1)&gt;(1+$O$2),MAX(K$64:K4053)&gt;MAX(L$64:L4052)),MAX(M$64:M4052)+1,""))),"")</f>
        <v/>
      </c>
      <c r="N4053" s="91">
        <f t="shared" si="350"/>
        <v>0</v>
      </c>
      <c r="O4053" s="91" t="str">
        <f>IFERROR(IF(AND(N4052=$H$2*1,MAX(O$64:O4052)=MAX(P$64:P4052)),MAX(O$64:O4052)+1,""),"")</f>
        <v/>
      </c>
      <c r="P4053" s="91" t="str">
        <f>IFERROR(IF(MOD(MAX(Q$64:Q4053),10*MAX(O$64:O4053))&lt;=2,IF(AND(F4052/INDEX($F$64:$F4053,MATCH(MAX(O$64:O4053),O$64:O4053,0)-1)&lt;(1-$P$2),MAX(O$64:O4053)&gt;MAX(P$64:P4052)),MAX(O$64:O4053),""),IF(AND($F4052/INDEX($F$64:$F4053,MATCH(MAX(Q$64:Q4053),Q$64:Q4053,0)-1)&lt;(1-$P$2),MAX(O$64:O4053)&gt;MAX(P$64:P4052)),MAX(O$64:O4053),"")),"")</f>
        <v/>
      </c>
      <c r="Q4053" s="91" t="str">
        <f>IFERROR(IF(E4053="","",IF(O4053&lt;&gt;"",MAX(O$64:O4053)*10+1,IF(AND($F4052/INDEX($F$64:$F4053,MATCH(MAX(Q$64:Q4052),Q$64:Q4052,0)-1)&gt;(1+$O$2),MAX(O$64:O4053)&gt;MAX(P$64:P4052)),MAX(Q$64:Q4052)+1,""))),"")</f>
        <v/>
      </c>
    </row>
    <row r="4054" spans="1:17" x14ac:dyDescent="0.2">
      <c r="A4054" s="13">
        <f>HLOOKUP($E$2,历史数据!$V$3:$AE$5000,ROW(A4052),)</f>
        <v>0</v>
      </c>
      <c r="B4054" s="41">
        <v>42551</v>
      </c>
      <c r="C4054" s="100" t="str">
        <f>IFERROR(IF(A4054&lt;&gt;0,MAX($C$4:C4053)+1,""),"")</f>
        <v/>
      </c>
      <c r="D4054" s="100"/>
      <c r="E4054" s="99" t="str">
        <f t="shared" si="351"/>
        <v/>
      </c>
      <c r="F4054" s="101" t="str">
        <f>IFERROR(VLOOKUP(E4054,历史数据!AH:AJ,3,),"")</f>
        <v/>
      </c>
      <c r="G4054" s="101" t="str">
        <f t="shared" si="347"/>
        <v/>
      </c>
      <c r="H4054" s="105" t="str">
        <f t="shared" si="348"/>
        <v/>
      </c>
      <c r="I4054" s="101" t="str">
        <f>IFERROR(VLOOKUP(E4054,历史数据!AH:AJ,2,),"")</f>
        <v/>
      </c>
      <c r="J4054" s="104">
        <f t="shared" si="349"/>
        <v>0</v>
      </c>
      <c r="K4054" s="104" t="str">
        <f>IFERROR(IF(AND(J4053=$H$2*1,MAX(K$64:K4053)=MAX(L$64:L4053)),MAX(K$64:K4053)+1,""),"")</f>
        <v/>
      </c>
      <c r="L4054" s="104" t="str">
        <f>IFERROR(IF(AND($F4053/INDEX($F$64:$F4054,MATCH(MAX(M$64:M4054),M$64:M4054,0)-1)&lt;(1-$P$2),MAX(K$64:K4054)&gt;MAX(L$64:L4053)),MAX(K$64:K4054),""),"")</f>
        <v/>
      </c>
      <c r="M4054" s="104" t="str">
        <f>IFERROR(IF(E4054="","",IF(K4054&lt;&gt;"",MAX(M$64:M4053)+1,IF(AND($F4053/INDEX($F$64:$F4054,MATCH(MAX(M$64:M4053),M$64:M4053,0)-1)&gt;(1+$O$2),MAX(K$64:K4054)&gt;MAX(L$64:L4053)),MAX(M$64:M4053)+1,""))),"")</f>
        <v/>
      </c>
      <c r="N4054" s="91">
        <f t="shared" si="350"/>
        <v>0</v>
      </c>
      <c r="O4054" s="91" t="str">
        <f>IFERROR(IF(AND(N4053=$H$2*1,MAX(O$64:O4053)=MAX(P$64:P4053)),MAX(O$64:O4053)+1,""),"")</f>
        <v/>
      </c>
      <c r="P4054" s="91" t="str">
        <f>IFERROR(IF(MOD(MAX(Q$64:Q4054),10*MAX(O$64:O4054))&lt;=2,IF(AND(F4053/INDEX($F$64:$F4054,MATCH(MAX(O$64:O4054),O$64:O4054,0)-1)&lt;(1-$P$2),MAX(O$64:O4054)&gt;MAX(P$64:P4053)),MAX(O$64:O4054),""),IF(AND($F4053/INDEX($F$64:$F4054,MATCH(MAX(Q$64:Q4054),Q$64:Q4054,0)-1)&lt;(1-$P$2),MAX(O$64:O4054)&gt;MAX(P$64:P4053)),MAX(O$64:O4054),"")),"")</f>
        <v/>
      </c>
      <c r="Q4054" s="91" t="str">
        <f>IFERROR(IF(E4054="","",IF(O4054&lt;&gt;"",MAX(O$64:O4054)*10+1,IF(AND($F4053/INDEX($F$64:$F4054,MATCH(MAX(Q$64:Q4053),Q$64:Q4053,0)-1)&gt;(1+$O$2),MAX(O$64:O4054)&gt;MAX(P$64:P4053)),MAX(Q$64:Q4053)+1,""))),"")</f>
        <v/>
      </c>
    </row>
    <row r="4055" spans="1:17" x14ac:dyDescent="0.2">
      <c r="A4055" s="13">
        <f>HLOOKUP($E$2,历史数据!$V$3:$AE$5000,ROW(A4053),)</f>
        <v>137000</v>
      </c>
      <c r="B4055" s="41">
        <v>42552</v>
      </c>
      <c r="C4055" s="100">
        <f>IFERROR(IF(A4055&lt;&gt;0,MAX($C$4:C4054)+1,""),"")</f>
        <v>3788</v>
      </c>
      <c r="D4055" s="100"/>
      <c r="E4055" s="99" t="str">
        <f t="shared" si="351"/>
        <v/>
      </c>
      <c r="F4055" s="101" t="str">
        <f>IFERROR(VLOOKUP(E4055,历史数据!AH:AJ,3,),"")</f>
        <v/>
      </c>
      <c r="G4055" s="101" t="str">
        <f t="shared" si="347"/>
        <v/>
      </c>
      <c r="H4055" s="105" t="str">
        <f t="shared" si="348"/>
        <v/>
      </c>
      <c r="I4055" s="101" t="str">
        <f>IFERROR(VLOOKUP(E4055,历史数据!AH:AJ,2,),"")</f>
        <v/>
      </c>
      <c r="J4055" s="104">
        <f t="shared" si="349"/>
        <v>0</v>
      </c>
      <c r="K4055" s="104" t="str">
        <f>IFERROR(IF(AND(J4054=$H$2*1,MAX(K$64:K4054)=MAX(L$64:L4054)),MAX(K$64:K4054)+1,""),"")</f>
        <v/>
      </c>
      <c r="L4055" s="104" t="str">
        <f>IFERROR(IF(AND($F4054/INDEX($F$64:$F4055,MATCH(MAX(M$64:M4055),M$64:M4055,0)-1)&lt;(1-$P$2),MAX(K$64:K4055)&gt;MAX(L$64:L4054)),MAX(K$64:K4055),""),"")</f>
        <v/>
      </c>
      <c r="M4055" s="104" t="str">
        <f>IFERROR(IF(E4055="","",IF(K4055&lt;&gt;"",MAX(M$64:M4054)+1,IF(AND($F4054/INDEX($F$64:$F4055,MATCH(MAX(M$64:M4054),M$64:M4054,0)-1)&gt;(1+$O$2),MAX(K$64:K4055)&gt;MAX(L$64:L4054)),MAX(M$64:M4054)+1,""))),"")</f>
        <v/>
      </c>
      <c r="N4055" s="91">
        <f t="shared" si="350"/>
        <v>0</v>
      </c>
      <c r="O4055" s="91" t="str">
        <f>IFERROR(IF(AND(N4054=$H$2*1,MAX(O$64:O4054)=MAX(P$64:P4054)),MAX(O$64:O4054)+1,""),"")</f>
        <v/>
      </c>
      <c r="P4055" s="91" t="str">
        <f>IFERROR(IF(MOD(MAX(Q$64:Q4055),10*MAX(O$64:O4055))&lt;=2,IF(AND(F4054/INDEX($F$64:$F4055,MATCH(MAX(O$64:O4055),O$64:O4055,0)-1)&lt;(1-$P$2),MAX(O$64:O4055)&gt;MAX(P$64:P4054)),MAX(O$64:O4055),""),IF(AND($F4054/INDEX($F$64:$F4055,MATCH(MAX(Q$64:Q4055),Q$64:Q4055,0)-1)&lt;(1-$P$2),MAX(O$64:O4055)&gt;MAX(P$64:P4054)),MAX(O$64:O4055),"")),"")</f>
        <v/>
      </c>
      <c r="Q4055" s="91" t="str">
        <f>IFERROR(IF(E4055="","",IF(O4055&lt;&gt;"",MAX(O$64:O4055)*10+1,IF(AND($F4054/INDEX($F$64:$F4055,MATCH(MAX(Q$64:Q4054),Q$64:Q4054,0)-1)&gt;(1+$O$2),MAX(O$64:O4055)&gt;MAX(P$64:P4054)),MAX(Q$64:Q4054)+1,""))),"")</f>
        <v/>
      </c>
    </row>
    <row r="4056" spans="1:17" x14ac:dyDescent="0.2">
      <c r="A4056" s="13">
        <f>HLOOKUP($E$2,历史数据!$V$3:$AE$5000,ROW(A4054),)</f>
        <v>70500</v>
      </c>
      <c r="B4056" s="41">
        <v>42555</v>
      </c>
      <c r="C4056" s="100">
        <f>IFERROR(IF(A4056&lt;&gt;0,MAX($C$4:C4055)+1,""),"")</f>
        <v>3789</v>
      </c>
      <c r="D4056" s="100"/>
      <c r="E4056" s="99" t="str">
        <f t="shared" si="351"/>
        <v/>
      </c>
      <c r="F4056" s="101" t="str">
        <f>IFERROR(VLOOKUP(E4056,历史数据!AH:AJ,3,),"")</f>
        <v/>
      </c>
      <c r="G4056" s="101" t="str">
        <f t="shared" si="347"/>
        <v/>
      </c>
      <c r="H4056" s="105" t="str">
        <f t="shared" si="348"/>
        <v/>
      </c>
      <c r="I4056" s="101" t="str">
        <f>IFERROR(VLOOKUP(E4056,历史数据!AH:AJ,2,),"")</f>
        <v/>
      </c>
      <c r="J4056" s="104">
        <f t="shared" si="349"/>
        <v>0</v>
      </c>
      <c r="K4056" s="104" t="str">
        <f>IFERROR(IF(AND(J4055=$H$2*1,MAX(K$64:K4055)=MAX(L$64:L4055)),MAX(K$64:K4055)+1,""),"")</f>
        <v/>
      </c>
      <c r="L4056" s="104" t="str">
        <f>IFERROR(IF(AND($F4055/INDEX($F$64:$F4056,MATCH(MAX(M$64:M4056),M$64:M4056,0)-1)&lt;(1-$P$2),MAX(K$64:K4056)&gt;MAX(L$64:L4055)),MAX(K$64:K4056),""),"")</f>
        <v/>
      </c>
      <c r="M4056" s="104" t="str">
        <f>IFERROR(IF(E4056="","",IF(K4056&lt;&gt;"",MAX(M$64:M4055)+1,IF(AND($F4055/INDEX($F$64:$F4056,MATCH(MAX(M$64:M4055),M$64:M4055,0)-1)&gt;(1+$O$2),MAX(K$64:K4056)&gt;MAX(L$64:L4055)),MAX(M$64:M4055)+1,""))),"")</f>
        <v/>
      </c>
      <c r="N4056" s="91">
        <f t="shared" si="350"/>
        <v>0</v>
      </c>
      <c r="O4056" s="91" t="str">
        <f>IFERROR(IF(AND(N4055=$H$2*1,MAX(O$64:O4055)=MAX(P$64:P4055)),MAX(O$64:O4055)+1,""),"")</f>
        <v/>
      </c>
      <c r="P4056" s="91" t="str">
        <f>IFERROR(IF(MOD(MAX(Q$64:Q4056),10*MAX(O$64:O4056))&lt;=2,IF(AND(F4055/INDEX($F$64:$F4056,MATCH(MAX(O$64:O4056),O$64:O4056,0)-1)&lt;(1-$P$2),MAX(O$64:O4056)&gt;MAX(P$64:P4055)),MAX(O$64:O4056),""),IF(AND($F4055/INDEX($F$64:$F4056,MATCH(MAX(Q$64:Q4056),Q$64:Q4056,0)-1)&lt;(1-$P$2),MAX(O$64:O4056)&gt;MAX(P$64:P4055)),MAX(O$64:O4056),"")),"")</f>
        <v/>
      </c>
      <c r="Q4056" s="91" t="str">
        <f>IFERROR(IF(E4056="","",IF(O4056&lt;&gt;"",MAX(O$64:O4056)*10+1,IF(AND($F4055/INDEX($F$64:$F4056,MATCH(MAX(Q$64:Q4055),Q$64:Q4055,0)-1)&gt;(1+$O$2),MAX(O$64:O4056)&gt;MAX(P$64:P4055)),MAX(Q$64:Q4055)+1,""))),"")</f>
        <v/>
      </c>
    </row>
    <row r="4057" spans="1:17" x14ac:dyDescent="0.2">
      <c r="A4057" s="13">
        <f>HLOOKUP($E$2,历史数据!$V$3:$AE$5000,ROW(A4055),)</f>
        <v>7154235</v>
      </c>
      <c r="B4057" s="41">
        <v>42556</v>
      </c>
      <c r="C4057" s="100">
        <f>IFERROR(IF(A4057&lt;&gt;0,MAX($C$4:C4056)+1,""),"")</f>
        <v>3790</v>
      </c>
      <c r="D4057" s="100"/>
      <c r="E4057" s="99" t="str">
        <f t="shared" ref="E4057:E4120" si="352">IFERROR(INDEX(B:B,MATCH(ROW(A4053),C:C,0)),"")</f>
        <v/>
      </c>
      <c r="F4057" s="101" t="str">
        <f>IFERROR(VLOOKUP(E4057,历史数据!AH:AJ,3,),"")</f>
        <v/>
      </c>
      <c r="G4057" s="101" t="str">
        <f t="shared" ref="G4057:G4120" si="353">IFERROR(IF(E4057="","",AVERAGE(F3998:F4057)),"")</f>
        <v/>
      </c>
      <c r="H4057" s="105" t="str">
        <f t="shared" ref="H4057:H4120" si="354">IFERROR(G4057/G4056-1,"")</f>
        <v/>
      </c>
      <c r="I4057" s="101" t="str">
        <f>IFERROR(VLOOKUP(E4057,历史数据!AH:AJ,2,),"")</f>
        <v/>
      </c>
      <c r="J4057" s="104">
        <f t="shared" ref="J4057:J4120" si="355">IFERROR(IF(L4057&lt;&gt;"","0",IF(AND($H4057&gt;0,$F4057&gt;$G4057),J4056+1,0)),"")</f>
        <v>0</v>
      </c>
      <c r="K4057" s="104" t="str">
        <f>IFERROR(IF(AND(J4056=$H$2*1,MAX(K$64:K4056)=MAX(L$64:L4056)),MAX(K$64:K4056)+1,""),"")</f>
        <v/>
      </c>
      <c r="L4057" s="104" t="str">
        <f>IFERROR(IF(AND($F4056/INDEX($F$64:$F4057,MATCH(MAX(M$64:M4057),M$64:M4057,0)-1)&lt;(1-$P$2),MAX(K$64:K4057)&gt;MAX(L$64:L4056)),MAX(K$64:K4057),""),"")</f>
        <v/>
      </c>
      <c r="M4057" s="104" t="str">
        <f>IFERROR(IF(E4057="","",IF(K4057&lt;&gt;"",MAX(M$64:M4056)+1,IF(AND($F4056/INDEX($F$64:$F4057,MATCH(MAX(M$64:M4056),M$64:M4056,0)-1)&gt;(1+$O$2),MAX(K$64:K4057)&gt;MAX(L$64:L4056)),MAX(M$64:M4056)+1,""))),"")</f>
        <v/>
      </c>
      <c r="N4057" s="91">
        <f t="shared" ref="N4057:N4120" si="356">IFERROR(IF(P4057&lt;&gt;"","0",IF(AND($H4057&gt;0,$F4057&gt;$G4057),N4056+1,0)),"")</f>
        <v>0</v>
      </c>
      <c r="O4057" s="91" t="str">
        <f>IFERROR(IF(AND(N4056=$H$2*1,MAX(O$64:O4056)=MAX(P$64:P4056)),MAX(O$64:O4056)+1,""),"")</f>
        <v/>
      </c>
      <c r="P4057" s="91" t="str">
        <f>IFERROR(IF(MOD(MAX(Q$64:Q4057),10*MAX(O$64:O4057))&lt;=2,IF(AND(F4056/INDEX($F$64:$F4057,MATCH(MAX(O$64:O4057),O$64:O4057,0)-1)&lt;(1-$P$2),MAX(O$64:O4057)&gt;MAX(P$64:P4056)),MAX(O$64:O4057),""),IF(AND($F4056/INDEX($F$64:$F4057,MATCH(MAX(Q$64:Q4057),Q$64:Q4057,0)-1)&lt;(1-$P$2),MAX(O$64:O4057)&gt;MAX(P$64:P4056)),MAX(O$64:O4057),"")),"")</f>
        <v/>
      </c>
      <c r="Q4057" s="91" t="str">
        <f>IFERROR(IF(E4057="","",IF(O4057&lt;&gt;"",MAX(O$64:O4057)*10+1,IF(AND($F4056/INDEX($F$64:$F4057,MATCH(MAX(Q$64:Q4056),Q$64:Q4056,0)-1)&gt;(1+$O$2),MAX(O$64:O4057)&gt;MAX(P$64:P4056)),MAX(Q$64:Q4056)+1,""))),"")</f>
        <v/>
      </c>
    </row>
    <row r="4058" spans="1:17" x14ac:dyDescent="0.2">
      <c r="A4058" s="13">
        <f>HLOOKUP($E$2,历史数据!$V$3:$AE$5000,ROW(A4056),)</f>
        <v>3719852</v>
      </c>
      <c r="B4058" s="41">
        <v>42557</v>
      </c>
      <c r="C4058" s="100">
        <f>IFERROR(IF(A4058&lt;&gt;0,MAX($C$4:C4057)+1,""),"")</f>
        <v>3791</v>
      </c>
      <c r="D4058" s="100"/>
      <c r="E4058" s="99" t="str">
        <f t="shared" si="352"/>
        <v/>
      </c>
      <c r="F4058" s="101" t="str">
        <f>IFERROR(VLOOKUP(E4058,历史数据!AH:AJ,3,),"")</f>
        <v/>
      </c>
      <c r="G4058" s="101" t="str">
        <f t="shared" si="353"/>
        <v/>
      </c>
      <c r="H4058" s="105" t="str">
        <f t="shared" si="354"/>
        <v/>
      </c>
      <c r="I4058" s="101" t="str">
        <f>IFERROR(VLOOKUP(E4058,历史数据!AH:AJ,2,),"")</f>
        <v/>
      </c>
      <c r="J4058" s="104">
        <f t="shared" si="355"/>
        <v>0</v>
      </c>
      <c r="K4058" s="104" t="str">
        <f>IFERROR(IF(AND(J4057=$H$2*1,MAX(K$64:K4057)=MAX(L$64:L4057)),MAX(K$64:K4057)+1,""),"")</f>
        <v/>
      </c>
      <c r="L4058" s="104" t="str">
        <f>IFERROR(IF(AND($F4057/INDEX($F$64:$F4058,MATCH(MAX(M$64:M4058),M$64:M4058,0)-1)&lt;(1-$P$2),MAX(K$64:K4058)&gt;MAX(L$64:L4057)),MAX(K$64:K4058),""),"")</f>
        <v/>
      </c>
      <c r="M4058" s="104" t="str">
        <f>IFERROR(IF(E4058="","",IF(K4058&lt;&gt;"",MAX(M$64:M4057)+1,IF(AND($F4057/INDEX($F$64:$F4058,MATCH(MAX(M$64:M4057),M$64:M4057,0)-1)&gt;(1+$O$2),MAX(K$64:K4058)&gt;MAX(L$64:L4057)),MAX(M$64:M4057)+1,""))),"")</f>
        <v/>
      </c>
      <c r="N4058" s="91">
        <f t="shared" si="356"/>
        <v>0</v>
      </c>
      <c r="O4058" s="91" t="str">
        <f>IFERROR(IF(AND(N4057=$H$2*1,MAX(O$64:O4057)=MAX(P$64:P4057)),MAX(O$64:O4057)+1,""),"")</f>
        <v/>
      </c>
      <c r="P4058" s="91" t="str">
        <f>IFERROR(IF(MOD(MAX(Q$64:Q4058),10*MAX(O$64:O4058))&lt;=2,IF(AND(F4057/INDEX($F$64:$F4058,MATCH(MAX(O$64:O4058),O$64:O4058,0)-1)&lt;(1-$P$2),MAX(O$64:O4058)&gt;MAX(P$64:P4057)),MAX(O$64:O4058),""),IF(AND($F4057/INDEX($F$64:$F4058,MATCH(MAX(Q$64:Q4058),Q$64:Q4058,0)-1)&lt;(1-$P$2),MAX(O$64:O4058)&gt;MAX(P$64:P4057)),MAX(O$64:O4058),"")),"")</f>
        <v/>
      </c>
      <c r="Q4058" s="91" t="str">
        <f>IFERROR(IF(E4058="","",IF(O4058&lt;&gt;"",MAX(O$64:O4058)*10+1,IF(AND($F4057/INDEX($F$64:$F4058,MATCH(MAX(Q$64:Q4057),Q$64:Q4057,0)-1)&gt;(1+$O$2),MAX(O$64:O4058)&gt;MAX(P$64:P4057)),MAX(Q$64:Q4057)+1,""))),"")</f>
        <v/>
      </c>
    </row>
    <row r="4059" spans="1:17" x14ac:dyDescent="0.2">
      <c r="A4059" s="13">
        <f>HLOOKUP($E$2,历史数据!$V$3:$AE$5000,ROW(A4057),)</f>
        <v>2428094</v>
      </c>
      <c r="B4059" s="41">
        <v>42558</v>
      </c>
      <c r="C4059" s="100">
        <f>IFERROR(IF(A4059&lt;&gt;0,MAX($C$4:C4058)+1,""),"")</f>
        <v>3792</v>
      </c>
      <c r="D4059" s="100"/>
      <c r="E4059" s="99" t="str">
        <f t="shared" si="352"/>
        <v/>
      </c>
      <c r="F4059" s="101" t="str">
        <f>IFERROR(VLOOKUP(E4059,历史数据!AH:AJ,3,),"")</f>
        <v/>
      </c>
      <c r="G4059" s="101" t="str">
        <f t="shared" si="353"/>
        <v/>
      </c>
      <c r="H4059" s="105" t="str">
        <f t="shared" si="354"/>
        <v/>
      </c>
      <c r="I4059" s="101" t="str">
        <f>IFERROR(VLOOKUP(E4059,历史数据!AH:AJ,2,),"")</f>
        <v/>
      </c>
      <c r="J4059" s="104">
        <f t="shared" si="355"/>
        <v>0</v>
      </c>
      <c r="K4059" s="104" t="str">
        <f>IFERROR(IF(AND(J4058=$H$2*1,MAX(K$64:K4058)=MAX(L$64:L4058)),MAX(K$64:K4058)+1,""),"")</f>
        <v/>
      </c>
      <c r="L4059" s="104" t="str">
        <f>IFERROR(IF(AND($F4058/INDEX($F$64:$F4059,MATCH(MAX(M$64:M4059),M$64:M4059,0)-1)&lt;(1-$P$2),MAX(K$64:K4059)&gt;MAX(L$64:L4058)),MAX(K$64:K4059),""),"")</f>
        <v/>
      </c>
      <c r="M4059" s="104" t="str">
        <f>IFERROR(IF(E4059="","",IF(K4059&lt;&gt;"",MAX(M$64:M4058)+1,IF(AND($F4058/INDEX($F$64:$F4059,MATCH(MAX(M$64:M4058),M$64:M4058,0)-1)&gt;(1+$O$2),MAX(K$64:K4059)&gt;MAX(L$64:L4058)),MAX(M$64:M4058)+1,""))),"")</f>
        <v/>
      </c>
      <c r="N4059" s="91">
        <f t="shared" si="356"/>
        <v>0</v>
      </c>
      <c r="O4059" s="91" t="str">
        <f>IFERROR(IF(AND(N4058=$H$2*1,MAX(O$64:O4058)=MAX(P$64:P4058)),MAX(O$64:O4058)+1,""),"")</f>
        <v/>
      </c>
      <c r="P4059" s="91" t="str">
        <f>IFERROR(IF(MOD(MAX(Q$64:Q4059),10*MAX(O$64:O4059))&lt;=2,IF(AND(F4058/INDEX($F$64:$F4059,MATCH(MAX(O$64:O4059),O$64:O4059,0)-1)&lt;(1-$P$2),MAX(O$64:O4059)&gt;MAX(P$64:P4058)),MAX(O$64:O4059),""),IF(AND($F4058/INDEX($F$64:$F4059,MATCH(MAX(Q$64:Q4059),Q$64:Q4059,0)-1)&lt;(1-$P$2),MAX(O$64:O4059)&gt;MAX(P$64:P4058)),MAX(O$64:O4059),"")),"")</f>
        <v/>
      </c>
      <c r="Q4059" s="91" t="str">
        <f>IFERROR(IF(E4059="","",IF(O4059&lt;&gt;"",MAX(O$64:O4059)*10+1,IF(AND($F4058/INDEX($F$64:$F4059,MATCH(MAX(Q$64:Q4058),Q$64:Q4058,0)-1)&gt;(1+$O$2),MAX(O$64:O4059)&gt;MAX(P$64:P4058)),MAX(Q$64:Q4058)+1,""))),"")</f>
        <v/>
      </c>
    </row>
    <row r="4060" spans="1:17" x14ac:dyDescent="0.2">
      <c r="A4060" s="13">
        <f>HLOOKUP($E$2,历史数据!$V$3:$AE$5000,ROW(A4058),)</f>
        <v>3365055</v>
      </c>
      <c r="B4060" s="41">
        <v>42559</v>
      </c>
      <c r="C4060" s="100">
        <f>IFERROR(IF(A4060&lt;&gt;0,MAX($C$4:C4059)+1,""),"")</f>
        <v>3793</v>
      </c>
      <c r="D4060" s="100"/>
      <c r="E4060" s="99" t="str">
        <f t="shared" si="352"/>
        <v/>
      </c>
      <c r="F4060" s="101" t="str">
        <f>IFERROR(VLOOKUP(E4060,历史数据!AH:AJ,3,),"")</f>
        <v/>
      </c>
      <c r="G4060" s="101" t="str">
        <f t="shared" si="353"/>
        <v/>
      </c>
      <c r="H4060" s="105" t="str">
        <f t="shared" si="354"/>
        <v/>
      </c>
      <c r="I4060" s="101" t="str">
        <f>IFERROR(VLOOKUP(E4060,历史数据!AH:AJ,2,),"")</f>
        <v/>
      </c>
      <c r="J4060" s="104">
        <f t="shared" si="355"/>
        <v>0</v>
      </c>
      <c r="K4060" s="104" t="str">
        <f>IFERROR(IF(AND(J4059=$H$2*1,MAX(K$64:K4059)=MAX(L$64:L4059)),MAX(K$64:K4059)+1,""),"")</f>
        <v/>
      </c>
      <c r="L4060" s="104" t="str">
        <f>IFERROR(IF(AND($F4059/INDEX($F$64:$F4060,MATCH(MAX(M$64:M4060),M$64:M4060,0)-1)&lt;(1-$P$2),MAX(K$64:K4060)&gt;MAX(L$64:L4059)),MAX(K$64:K4060),""),"")</f>
        <v/>
      </c>
      <c r="M4060" s="104" t="str">
        <f>IFERROR(IF(E4060="","",IF(K4060&lt;&gt;"",MAX(M$64:M4059)+1,IF(AND($F4059/INDEX($F$64:$F4060,MATCH(MAX(M$64:M4059),M$64:M4059,0)-1)&gt;(1+$O$2),MAX(K$64:K4060)&gt;MAX(L$64:L4059)),MAX(M$64:M4059)+1,""))),"")</f>
        <v/>
      </c>
      <c r="N4060" s="91">
        <f t="shared" si="356"/>
        <v>0</v>
      </c>
      <c r="O4060" s="91" t="str">
        <f>IFERROR(IF(AND(N4059=$H$2*1,MAX(O$64:O4059)=MAX(P$64:P4059)),MAX(O$64:O4059)+1,""),"")</f>
        <v/>
      </c>
      <c r="P4060" s="91" t="str">
        <f>IFERROR(IF(MOD(MAX(Q$64:Q4060),10*MAX(O$64:O4060))&lt;=2,IF(AND(F4059/INDEX($F$64:$F4060,MATCH(MAX(O$64:O4060),O$64:O4060,0)-1)&lt;(1-$P$2),MAX(O$64:O4060)&gt;MAX(P$64:P4059)),MAX(O$64:O4060),""),IF(AND($F4059/INDEX($F$64:$F4060,MATCH(MAX(Q$64:Q4060),Q$64:Q4060,0)-1)&lt;(1-$P$2),MAX(O$64:O4060)&gt;MAX(P$64:P4059)),MAX(O$64:O4060),"")),"")</f>
        <v/>
      </c>
      <c r="Q4060" s="91" t="str">
        <f>IFERROR(IF(E4060="","",IF(O4060&lt;&gt;"",MAX(O$64:O4060)*10+1,IF(AND($F4059/INDEX($F$64:$F4060,MATCH(MAX(Q$64:Q4059),Q$64:Q4059,0)-1)&gt;(1+$O$2),MAX(O$64:O4060)&gt;MAX(P$64:P4059)),MAX(Q$64:Q4059)+1,""))),"")</f>
        <v/>
      </c>
    </row>
    <row r="4061" spans="1:17" x14ac:dyDescent="0.2">
      <c r="A4061" s="13">
        <f>HLOOKUP($E$2,历史数据!$V$3:$AE$5000,ROW(A4059),)</f>
        <v>3140892</v>
      </c>
      <c r="B4061" s="41">
        <v>42562</v>
      </c>
      <c r="C4061" s="100">
        <f>IFERROR(IF(A4061&lt;&gt;0,MAX($C$4:C4060)+1,""),"")</f>
        <v>3794</v>
      </c>
      <c r="E4061" s="99" t="str">
        <f t="shared" si="352"/>
        <v/>
      </c>
      <c r="F4061" s="101" t="str">
        <f>IFERROR(VLOOKUP(E4061,历史数据!AH:AJ,3,),"")</f>
        <v/>
      </c>
      <c r="G4061" s="101" t="str">
        <f t="shared" si="353"/>
        <v/>
      </c>
      <c r="H4061" s="105" t="str">
        <f t="shared" si="354"/>
        <v/>
      </c>
      <c r="I4061" s="101" t="str">
        <f>IFERROR(VLOOKUP(E4061,历史数据!AH:AJ,2,),"")</f>
        <v/>
      </c>
      <c r="J4061" s="104">
        <f t="shared" si="355"/>
        <v>0</v>
      </c>
      <c r="K4061" s="104" t="str">
        <f>IFERROR(IF(AND(J4060=$H$2*1,MAX(K$64:K4060)=MAX(L$64:L4060)),MAX(K$64:K4060)+1,""),"")</f>
        <v/>
      </c>
      <c r="L4061" s="104" t="str">
        <f>IFERROR(IF(AND($F4060/INDEX($F$64:$F4061,MATCH(MAX(M$64:M4061),M$64:M4061,0)-1)&lt;(1-$P$2),MAX(K$64:K4061)&gt;MAX(L$64:L4060)),MAX(K$64:K4061),""),"")</f>
        <v/>
      </c>
      <c r="M4061" s="104" t="str">
        <f>IFERROR(IF(E4061="","",IF(K4061&lt;&gt;"",MAX(M$64:M4060)+1,IF(AND($F4060/INDEX($F$64:$F4061,MATCH(MAX(M$64:M4060),M$64:M4060,0)-1)&gt;(1+$O$2),MAX(K$64:K4061)&gt;MAX(L$64:L4060)),MAX(M$64:M4060)+1,""))),"")</f>
        <v/>
      </c>
      <c r="N4061" s="91">
        <f t="shared" si="356"/>
        <v>0</v>
      </c>
      <c r="O4061" s="91" t="str">
        <f>IFERROR(IF(AND(N4060=$H$2*1,MAX(O$64:O4060)=MAX(P$64:P4060)),MAX(O$64:O4060)+1,""),"")</f>
        <v/>
      </c>
      <c r="P4061" s="91" t="str">
        <f>IFERROR(IF(MOD(MAX(Q$64:Q4061),10*MAX(O$64:O4061))&lt;=2,IF(AND(F4060/INDEX($F$64:$F4061,MATCH(MAX(O$64:O4061),O$64:O4061,0)-1)&lt;(1-$P$2),MAX(O$64:O4061)&gt;MAX(P$64:P4060)),MAX(O$64:O4061),""),IF(AND($F4060/INDEX($F$64:$F4061,MATCH(MAX(Q$64:Q4061),Q$64:Q4061,0)-1)&lt;(1-$P$2),MAX(O$64:O4061)&gt;MAX(P$64:P4060)),MAX(O$64:O4061),"")),"")</f>
        <v/>
      </c>
      <c r="Q4061" s="91" t="str">
        <f>IFERROR(IF(E4061="","",IF(O4061&lt;&gt;"",MAX(O$64:O4061)*10+1,IF(AND($F4060/INDEX($F$64:$F4061,MATCH(MAX(Q$64:Q4060),Q$64:Q4060,0)-1)&gt;(1+$O$2),MAX(O$64:O4061)&gt;MAX(P$64:P4060)),MAX(Q$64:Q4060)+1,""))),"")</f>
        <v/>
      </c>
    </row>
    <row r="4062" spans="1:17" x14ac:dyDescent="0.2">
      <c r="A4062" s="13">
        <f>HLOOKUP($E$2,历史数据!$V$3:$AE$5000,ROW(A4060),)</f>
        <v>3647486</v>
      </c>
      <c r="B4062" s="41">
        <v>42563</v>
      </c>
      <c r="C4062" s="100">
        <f>IFERROR(IF(A4062&lt;&gt;0,MAX($C$4:C4061)+1,""),"")</f>
        <v>3795</v>
      </c>
      <c r="E4062" s="99" t="str">
        <f t="shared" si="352"/>
        <v/>
      </c>
      <c r="F4062" s="101" t="str">
        <f>IFERROR(VLOOKUP(E4062,历史数据!AH:AJ,3,),"")</f>
        <v/>
      </c>
      <c r="G4062" s="101" t="str">
        <f t="shared" si="353"/>
        <v/>
      </c>
      <c r="H4062" s="105" t="str">
        <f t="shared" si="354"/>
        <v/>
      </c>
      <c r="I4062" s="101" t="str">
        <f>IFERROR(VLOOKUP(E4062,历史数据!AH:AJ,2,),"")</f>
        <v/>
      </c>
      <c r="J4062" s="104">
        <f t="shared" si="355"/>
        <v>0</v>
      </c>
      <c r="K4062" s="104" t="str">
        <f>IFERROR(IF(AND(J4061=$H$2*1,MAX(K$64:K4061)=MAX(L$64:L4061)),MAX(K$64:K4061)+1,""),"")</f>
        <v/>
      </c>
      <c r="L4062" s="104" t="str">
        <f>IFERROR(IF(AND($F4061/INDEX($F$64:$F4062,MATCH(MAX(M$64:M4062),M$64:M4062,0)-1)&lt;(1-$P$2),MAX(K$64:K4062)&gt;MAX(L$64:L4061)),MAX(K$64:K4062),""),"")</f>
        <v/>
      </c>
      <c r="M4062" s="104" t="str">
        <f>IFERROR(IF(E4062="","",IF(K4062&lt;&gt;"",MAX(M$64:M4061)+1,IF(AND($F4061/INDEX($F$64:$F4062,MATCH(MAX(M$64:M4061),M$64:M4061,0)-1)&gt;(1+$O$2),MAX(K$64:K4062)&gt;MAX(L$64:L4061)),MAX(M$64:M4061)+1,""))),"")</f>
        <v/>
      </c>
      <c r="N4062" s="91">
        <f t="shared" si="356"/>
        <v>0</v>
      </c>
      <c r="O4062" s="91" t="str">
        <f>IFERROR(IF(AND(N4061=$H$2*1,MAX(O$64:O4061)=MAX(P$64:P4061)),MAX(O$64:O4061)+1,""),"")</f>
        <v/>
      </c>
      <c r="P4062" s="91" t="str">
        <f>IFERROR(IF(MOD(MAX(Q$64:Q4062),10*MAX(O$64:O4062))&lt;=2,IF(AND(F4061/INDEX($F$64:$F4062,MATCH(MAX(O$64:O4062),O$64:O4062,0)-1)&lt;(1-$P$2),MAX(O$64:O4062)&gt;MAX(P$64:P4061)),MAX(O$64:O4062),""),IF(AND($F4061/INDEX($F$64:$F4062,MATCH(MAX(Q$64:Q4062),Q$64:Q4062,0)-1)&lt;(1-$P$2),MAX(O$64:O4062)&gt;MAX(P$64:P4061)),MAX(O$64:O4062),"")),"")</f>
        <v/>
      </c>
      <c r="Q4062" s="91" t="str">
        <f>IFERROR(IF(E4062="","",IF(O4062&lt;&gt;"",MAX(O$64:O4062)*10+1,IF(AND($F4061/INDEX($F$64:$F4062,MATCH(MAX(Q$64:Q4061),Q$64:Q4061,0)-1)&gt;(1+$O$2),MAX(O$64:O4062)&gt;MAX(P$64:P4061)),MAX(Q$64:Q4061)+1,""))),"")</f>
        <v/>
      </c>
    </row>
    <row r="4063" spans="1:17" x14ac:dyDescent="0.2">
      <c r="A4063" s="13">
        <f>HLOOKUP($E$2,历史数据!$V$3:$AE$5000,ROW(A4061),)</f>
        <v>1350203</v>
      </c>
      <c r="B4063" s="41">
        <v>42564</v>
      </c>
      <c r="C4063" s="100">
        <f>IFERROR(IF(A4063&lt;&gt;0,MAX($C$4:C4062)+1,""),"")</f>
        <v>3796</v>
      </c>
      <c r="E4063" s="99" t="str">
        <f t="shared" si="352"/>
        <v/>
      </c>
      <c r="F4063" s="101" t="str">
        <f>IFERROR(VLOOKUP(E4063,历史数据!AH:AJ,3,),"")</f>
        <v/>
      </c>
      <c r="G4063" s="101" t="str">
        <f t="shared" si="353"/>
        <v/>
      </c>
      <c r="H4063" s="105" t="str">
        <f t="shared" si="354"/>
        <v/>
      </c>
      <c r="I4063" s="101" t="str">
        <f>IFERROR(VLOOKUP(E4063,历史数据!AH:AJ,2,),"")</f>
        <v/>
      </c>
      <c r="J4063" s="104">
        <f t="shared" si="355"/>
        <v>0</v>
      </c>
      <c r="K4063" s="104" t="str">
        <f>IFERROR(IF(AND(J4062=$H$2*1,MAX(K$64:K4062)=MAX(L$64:L4062)),MAX(K$64:K4062)+1,""),"")</f>
        <v/>
      </c>
      <c r="L4063" s="104" t="str">
        <f>IFERROR(IF(AND($F4062/INDEX($F$64:$F4063,MATCH(MAX(M$64:M4063),M$64:M4063,0)-1)&lt;(1-$P$2),MAX(K$64:K4063)&gt;MAX(L$64:L4062)),MAX(K$64:K4063),""),"")</f>
        <v/>
      </c>
      <c r="M4063" s="104" t="str">
        <f>IFERROR(IF(E4063="","",IF(K4063&lt;&gt;"",MAX(M$64:M4062)+1,IF(AND($F4062/INDEX($F$64:$F4063,MATCH(MAX(M$64:M4062),M$64:M4062,0)-1)&gt;(1+$O$2),MAX(K$64:K4063)&gt;MAX(L$64:L4062)),MAX(M$64:M4062)+1,""))),"")</f>
        <v/>
      </c>
      <c r="N4063" s="91">
        <f t="shared" si="356"/>
        <v>0</v>
      </c>
      <c r="O4063" s="91" t="str">
        <f>IFERROR(IF(AND(N4062=$H$2*1,MAX(O$64:O4062)=MAX(P$64:P4062)),MAX(O$64:O4062)+1,""),"")</f>
        <v/>
      </c>
      <c r="P4063" s="91" t="str">
        <f>IFERROR(IF(MOD(MAX(Q$64:Q4063),10*MAX(O$64:O4063))&lt;=2,IF(AND(F4062/INDEX($F$64:$F4063,MATCH(MAX(O$64:O4063),O$64:O4063,0)-1)&lt;(1-$P$2),MAX(O$64:O4063)&gt;MAX(P$64:P4062)),MAX(O$64:O4063),""),IF(AND($F4062/INDEX($F$64:$F4063,MATCH(MAX(Q$64:Q4063),Q$64:Q4063,0)-1)&lt;(1-$P$2),MAX(O$64:O4063)&gt;MAX(P$64:P4062)),MAX(O$64:O4063),"")),"")</f>
        <v/>
      </c>
      <c r="Q4063" s="91" t="str">
        <f>IFERROR(IF(E4063="","",IF(O4063&lt;&gt;"",MAX(O$64:O4063)*10+1,IF(AND($F4062/INDEX($F$64:$F4063,MATCH(MAX(Q$64:Q4062),Q$64:Q4062,0)-1)&gt;(1+$O$2),MAX(O$64:O4063)&gt;MAX(P$64:P4062)),MAX(Q$64:Q4062)+1,""))),"")</f>
        <v/>
      </c>
    </row>
    <row r="4064" spans="1:17" x14ac:dyDescent="0.2">
      <c r="A4064" s="13">
        <f>HLOOKUP($E$2,历史数据!$V$3:$AE$5000,ROW(A4062),)</f>
        <v>1103355</v>
      </c>
      <c r="B4064" s="41">
        <v>42565</v>
      </c>
      <c r="C4064" s="100">
        <f>IFERROR(IF(A4064&lt;&gt;0,MAX($C$4:C4063)+1,""),"")</f>
        <v>3797</v>
      </c>
      <c r="E4064" s="99" t="str">
        <f t="shared" si="352"/>
        <v/>
      </c>
      <c r="F4064" s="101" t="str">
        <f>IFERROR(VLOOKUP(E4064,历史数据!AH:AJ,3,),"")</f>
        <v/>
      </c>
      <c r="G4064" s="101" t="str">
        <f t="shared" si="353"/>
        <v/>
      </c>
      <c r="H4064" s="105" t="str">
        <f t="shared" si="354"/>
        <v/>
      </c>
      <c r="I4064" s="101" t="str">
        <f>IFERROR(VLOOKUP(E4064,历史数据!AH:AJ,2,),"")</f>
        <v/>
      </c>
      <c r="J4064" s="104">
        <f t="shared" si="355"/>
        <v>0</v>
      </c>
      <c r="K4064" s="104" t="str">
        <f>IFERROR(IF(AND(J4063=$H$2*1,MAX(K$64:K4063)=MAX(L$64:L4063)),MAX(K$64:K4063)+1,""),"")</f>
        <v/>
      </c>
      <c r="L4064" s="104" t="str">
        <f>IFERROR(IF(AND($F4063/INDEX($F$64:$F4064,MATCH(MAX(M$64:M4064),M$64:M4064,0)-1)&lt;(1-$P$2),MAX(K$64:K4064)&gt;MAX(L$64:L4063)),MAX(K$64:K4064),""),"")</f>
        <v/>
      </c>
      <c r="M4064" s="104" t="str">
        <f>IFERROR(IF(E4064="","",IF(K4064&lt;&gt;"",MAX(M$64:M4063)+1,IF(AND($F4063/INDEX($F$64:$F4064,MATCH(MAX(M$64:M4063),M$64:M4063,0)-1)&gt;(1+$O$2),MAX(K$64:K4064)&gt;MAX(L$64:L4063)),MAX(M$64:M4063)+1,""))),"")</f>
        <v/>
      </c>
      <c r="N4064" s="91">
        <f t="shared" si="356"/>
        <v>0</v>
      </c>
      <c r="O4064" s="91" t="str">
        <f>IFERROR(IF(AND(N4063=$H$2*1,MAX(O$64:O4063)=MAX(P$64:P4063)),MAX(O$64:O4063)+1,""),"")</f>
        <v/>
      </c>
      <c r="P4064" s="91" t="str">
        <f>IFERROR(IF(MOD(MAX(Q$64:Q4064),10*MAX(O$64:O4064))&lt;=2,IF(AND(F4063/INDEX($F$64:$F4064,MATCH(MAX(O$64:O4064),O$64:O4064,0)-1)&lt;(1-$P$2),MAX(O$64:O4064)&gt;MAX(P$64:P4063)),MAX(O$64:O4064),""),IF(AND($F4063/INDEX($F$64:$F4064,MATCH(MAX(Q$64:Q4064),Q$64:Q4064,0)-1)&lt;(1-$P$2),MAX(O$64:O4064)&gt;MAX(P$64:P4063)),MAX(O$64:O4064),"")),"")</f>
        <v/>
      </c>
      <c r="Q4064" s="91" t="str">
        <f>IFERROR(IF(E4064="","",IF(O4064&lt;&gt;"",MAX(O$64:O4064)*10+1,IF(AND($F4063/INDEX($F$64:$F4064,MATCH(MAX(Q$64:Q4063),Q$64:Q4063,0)-1)&gt;(1+$O$2),MAX(O$64:O4064)&gt;MAX(P$64:P4063)),MAX(Q$64:Q4063)+1,""))),"")</f>
        <v/>
      </c>
    </row>
    <row r="4065" spans="1:17" x14ac:dyDescent="0.2">
      <c r="A4065" s="13">
        <f>HLOOKUP($E$2,历史数据!$V$3:$AE$5000,ROW(A4063),)</f>
        <v>1140997</v>
      </c>
      <c r="B4065" s="41">
        <v>42566</v>
      </c>
      <c r="C4065" s="100">
        <f>IFERROR(IF(A4065&lt;&gt;0,MAX($C$4:C4064)+1,""),"")</f>
        <v>3798</v>
      </c>
      <c r="E4065" s="99" t="str">
        <f t="shared" si="352"/>
        <v/>
      </c>
      <c r="F4065" s="101" t="str">
        <f>IFERROR(VLOOKUP(E4065,历史数据!AH:AJ,3,),"")</f>
        <v/>
      </c>
      <c r="G4065" s="101" t="str">
        <f t="shared" si="353"/>
        <v/>
      </c>
      <c r="H4065" s="105" t="str">
        <f t="shared" si="354"/>
        <v/>
      </c>
      <c r="I4065" s="101" t="str">
        <f>IFERROR(VLOOKUP(E4065,历史数据!AH:AJ,2,),"")</f>
        <v/>
      </c>
      <c r="J4065" s="104">
        <f t="shared" si="355"/>
        <v>0</v>
      </c>
      <c r="K4065" s="104" t="str">
        <f>IFERROR(IF(AND(J4064=$H$2*1,MAX(K$64:K4064)=MAX(L$64:L4064)),MAX(K$64:K4064)+1,""),"")</f>
        <v/>
      </c>
      <c r="L4065" s="104" t="str">
        <f>IFERROR(IF(AND($F4064/INDEX($F$64:$F4065,MATCH(MAX(M$64:M4065),M$64:M4065,0)-1)&lt;(1-$P$2),MAX(K$64:K4065)&gt;MAX(L$64:L4064)),MAX(K$64:K4065),""),"")</f>
        <v/>
      </c>
      <c r="M4065" s="104" t="str">
        <f>IFERROR(IF(E4065="","",IF(K4065&lt;&gt;"",MAX(M$64:M4064)+1,IF(AND($F4064/INDEX($F$64:$F4065,MATCH(MAX(M$64:M4064),M$64:M4064,0)-1)&gt;(1+$O$2),MAX(K$64:K4065)&gt;MAX(L$64:L4064)),MAX(M$64:M4064)+1,""))),"")</f>
        <v/>
      </c>
      <c r="N4065" s="91">
        <f t="shared" si="356"/>
        <v>0</v>
      </c>
      <c r="O4065" s="91" t="str">
        <f>IFERROR(IF(AND(N4064=$H$2*1,MAX(O$64:O4064)=MAX(P$64:P4064)),MAX(O$64:O4064)+1,""),"")</f>
        <v/>
      </c>
      <c r="P4065" s="91" t="str">
        <f>IFERROR(IF(MOD(MAX(Q$64:Q4065),10*MAX(O$64:O4065))&lt;=2,IF(AND(F4064/INDEX($F$64:$F4065,MATCH(MAX(O$64:O4065),O$64:O4065,0)-1)&lt;(1-$P$2),MAX(O$64:O4065)&gt;MAX(P$64:P4064)),MAX(O$64:O4065),""),IF(AND($F4064/INDEX($F$64:$F4065,MATCH(MAX(Q$64:Q4065),Q$64:Q4065,0)-1)&lt;(1-$P$2),MAX(O$64:O4065)&gt;MAX(P$64:P4064)),MAX(O$64:O4065),"")),"")</f>
        <v/>
      </c>
      <c r="Q4065" s="91" t="str">
        <f>IFERROR(IF(E4065="","",IF(O4065&lt;&gt;"",MAX(O$64:O4065)*10+1,IF(AND($F4064/INDEX($F$64:$F4065,MATCH(MAX(Q$64:Q4064),Q$64:Q4064,0)-1)&gt;(1+$O$2),MAX(O$64:O4065)&gt;MAX(P$64:P4064)),MAX(Q$64:Q4064)+1,""))),"")</f>
        <v/>
      </c>
    </row>
    <row r="4066" spans="1:17" x14ac:dyDescent="0.2">
      <c r="A4066" s="13">
        <f>HLOOKUP($E$2,历史数据!$V$3:$AE$5000,ROW(A4064),)</f>
        <v>1858740</v>
      </c>
      <c r="B4066" s="41">
        <v>42569</v>
      </c>
      <c r="C4066" s="100">
        <f>IFERROR(IF(A4066&lt;&gt;0,MAX($C$4:C4065)+1,""),"")</f>
        <v>3799</v>
      </c>
      <c r="E4066" s="99" t="str">
        <f t="shared" si="352"/>
        <v/>
      </c>
      <c r="F4066" s="101" t="str">
        <f>IFERROR(VLOOKUP(E4066,历史数据!AH:AJ,3,),"")</f>
        <v/>
      </c>
      <c r="G4066" s="101" t="str">
        <f t="shared" si="353"/>
        <v/>
      </c>
      <c r="H4066" s="105" t="str">
        <f t="shared" si="354"/>
        <v/>
      </c>
      <c r="I4066" s="101" t="str">
        <f>IFERROR(VLOOKUP(E4066,历史数据!AH:AJ,2,),"")</f>
        <v/>
      </c>
      <c r="J4066" s="104">
        <f t="shared" si="355"/>
        <v>0</v>
      </c>
      <c r="K4066" s="104" t="str">
        <f>IFERROR(IF(AND(J4065=$H$2*1,MAX(K$64:K4065)=MAX(L$64:L4065)),MAX(K$64:K4065)+1,""),"")</f>
        <v/>
      </c>
      <c r="L4066" s="104" t="str">
        <f>IFERROR(IF(AND($F4065/INDEX($F$64:$F4066,MATCH(MAX(M$64:M4066),M$64:M4066,0)-1)&lt;(1-$P$2),MAX(K$64:K4066)&gt;MAX(L$64:L4065)),MAX(K$64:K4066),""),"")</f>
        <v/>
      </c>
      <c r="M4066" s="104" t="str">
        <f>IFERROR(IF(E4066="","",IF(K4066&lt;&gt;"",MAX(M$64:M4065)+1,IF(AND($F4065/INDEX($F$64:$F4066,MATCH(MAX(M$64:M4065),M$64:M4065,0)-1)&gt;(1+$O$2),MAX(K$64:K4066)&gt;MAX(L$64:L4065)),MAX(M$64:M4065)+1,""))),"")</f>
        <v/>
      </c>
      <c r="N4066" s="91">
        <f t="shared" si="356"/>
        <v>0</v>
      </c>
      <c r="O4066" s="91" t="str">
        <f>IFERROR(IF(AND(N4065=$H$2*1,MAX(O$64:O4065)=MAX(P$64:P4065)),MAX(O$64:O4065)+1,""),"")</f>
        <v/>
      </c>
      <c r="P4066" s="91" t="str">
        <f>IFERROR(IF(MOD(MAX(Q$64:Q4066),10*MAX(O$64:O4066))&lt;=2,IF(AND(F4065/INDEX($F$64:$F4066,MATCH(MAX(O$64:O4066),O$64:O4066,0)-1)&lt;(1-$P$2),MAX(O$64:O4066)&gt;MAX(P$64:P4065)),MAX(O$64:O4066),""),IF(AND($F4065/INDEX($F$64:$F4066,MATCH(MAX(Q$64:Q4066),Q$64:Q4066,0)-1)&lt;(1-$P$2),MAX(O$64:O4066)&gt;MAX(P$64:P4065)),MAX(O$64:O4066),"")),"")</f>
        <v/>
      </c>
      <c r="Q4066" s="91" t="str">
        <f>IFERROR(IF(E4066="","",IF(O4066&lt;&gt;"",MAX(O$64:O4066)*10+1,IF(AND($F4065/INDEX($F$64:$F4066,MATCH(MAX(Q$64:Q4065),Q$64:Q4065,0)-1)&gt;(1+$O$2),MAX(O$64:O4066)&gt;MAX(P$64:P4065)),MAX(Q$64:Q4065)+1,""))),"")</f>
        <v/>
      </c>
    </row>
    <row r="4067" spans="1:17" x14ac:dyDescent="0.2">
      <c r="A4067" s="13">
        <f>HLOOKUP($E$2,历史数据!$V$3:$AE$5000,ROW(A4065),)</f>
        <v>1091282</v>
      </c>
      <c r="B4067" s="41">
        <v>42570</v>
      </c>
      <c r="C4067" s="100">
        <f>IFERROR(IF(A4067&lt;&gt;0,MAX($C$4:C4066)+1,""),"")</f>
        <v>3800</v>
      </c>
      <c r="E4067" s="99" t="str">
        <f t="shared" si="352"/>
        <v/>
      </c>
      <c r="F4067" s="101" t="str">
        <f>IFERROR(VLOOKUP(E4067,历史数据!AH:AJ,3,),"")</f>
        <v/>
      </c>
      <c r="G4067" s="101" t="str">
        <f t="shared" si="353"/>
        <v/>
      </c>
      <c r="H4067" s="105" t="str">
        <f t="shared" si="354"/>
        <v/>
      </c>
      <c r="I4067" s="101" t="str">
        <f>IFERROR(VLOOKUP(E4067,历史数据!AH:AJ,2,),"")</f>
        <v/>
      </c>
      <c r="J4067" s="104">
        <f t="shared" si="355"/>
        <v>0</v>
      </c>
      <c r="K4067" s="104" t="str">
        <f>IFERROR(IF(AND(J4066=$H$2*1,MAX(K$64:K4066)=MAX(L$64:L4066)),MAX(K$64:K4066)+1,""),"")</f>
        <v/>
      </c>
      <c r="L4067" s="104" t="str">
        <f>IFERROR(IF(AND($F4066/INDEX($F$64:$F4067,MATCH(MAX(M$64:M4067),M$64:M4067,0)-1)&lt;(1-$P$2),MAX(K$64:K4067)&gt;MAX(L$64:L4066)),MAX(K$64:K4067),""),"")</f>
        <v/>
      </c>
      <c r="M4067" s="104" t="str">
        <f>IFERROR(IF(E4067="","",IF(K4067&lt;&gt;"",MAX(M$64:M4066)+1,IF(AND($F4066/INDEX($F$64:$F4067,MATCH(MAX(M$64:M4066),M$64:M4066,0)-1)&gt;(1+$O$2),MAX(K$64:K4067)&gt;MAX(L$64:L4066)),MAX(M$64:M4066)+1,""))),"")</f>
        <v/>
      </c>
      <c r="N4067" s="91">
        <f t="shared" si="356"/>
        <v>0</v>
      </c>
      <c r="O4067" s="91" t="str">
        <f>IFERROR(IF(AND(N4066=$H$2*1,MAX(O$64:O4066)=MAX(P$64:P4066)),MAX(O$64:O4066)+1,""),"")</f>
        <v/>
      </c>
      <c r="P4067" s="91" t="str">
        <f>IFERROR(IF(MOD(MAX(Q$64:Q4067),10*MAX(O$64:O4067))&lt;=2,IF(AND(F4066/INDEX($F$64:$F4067,MATCH(MAX(O$64:O4067),O$64:O4067,0)-1)&lt;(1-$P$2),MAX(O$64:O4067)&gt;MAX(P$64:P4066)),MAX(O$64:O4067),""),IF(AND($F4066/INDEX($F$64:$F4067,MATCH(MAX(Q$64:Q4067),Q$64:Q4067,0)-1)&lt;(1-$P$2),MAX(O$64:O4067)&gt;MAX(P$64:P4066)),MAX(O$64:O4067),"")),"")</f>
        <v/>
      </c>
      <c r="Q4067" s="91" t="str">
        <f>IFERROR(IF(E4067="","",IF(O4067&lt;&gt;"",MAX(O$64:O4067)*10+1,IF(AND($F4066/INDEX($F$64:$F4067,MATCH(MAX(Q$64:Q4066),Q$64:Q4066,0)-1)&gt;(1+$O$2),MAX(O$64:O4067)&gt;MAX(P$64:P4066)),MAX(Q$64:Q4066)+1,""))),"")</f>
        <v/>
      </c>
    </row>
    <row r="4068" spans="1:17" x14ac:dyDescent="0.2">
      <c r="A4068" s="13">
        <f>HLOOKUP($E$2,历史数据!$V$3:$AE$5000,ROW(A4066),)</f>
        <v>1100287</v>
      </c>
      <c r="B4068" s="41">
        <v>42571</v>
      </c>
      <c r="C4068" s="100">
        <f>IFERROR(IF(A4068&lt;&gt;0,MAX($C$4:C4067)+1,""),"")</f>
        <v>3801</v>
      </c>
      <c r="E4068" s="99" t="str">
        <f t="shared" si="352"/>
        <v/>
      </c>
      <c r="F4068" s="101" t="str">
        <f>IFERROR(VLOOKUP(E4068,历史数据!AH:AJ,3,),"")</f>
        <v/>
      </c>
      <c r="G4068" s="101" t="str">
        <f t="shared" si="353"/>
        <v/>
      </c>
      <c r="H4068" s="105" t="str">
        <f t="shared" si="354"/>
        <v/>
      </c>
      <c r="I4068" s="101" t="str">
        <f>IFERROR(VLOOKUP(E4068,历史数据!AH:AJ,2,),"")</f>
        <v/>
      </c>
      <c r="J4068" s="104">
        <f t="shared" si="355"/>
        <v>0</v>
      </c>
      <c r="K4068" s="104" t="str">
        <f>IFERROR(IF(AND(J4067=$H$2*1,MAX(K$64:K4067)=MAX(L$64:L4067)),MAX(K$64:K4067)+1,""),"")</f>
        <v/>
      </c>
      <c r="L4068" s="104" t="str">
        <f>IFERROR(IF(AND($F4067/INDEX($F$64:$F4068,MATCH(MAX(M$64:M4068),M$64:M4068,0)-1)&lt;(1-$P$2),MAX(K$64:K4068)&gt;MAX(L$64:L4067)),MAX(K$64:K4068),""),"")</f>
        <v/>
      </c>
      <c r="M4068" s="104" t="str">
        <f>IFERROR(IF(E4068="","",IF(K4068&lt;&gt;"",MAX(M$64:M4067)+1,IF(AND($F4067/INDEX($F$64:$F4068,MATCH(MAX(M$64:M4067),M$64:M4067,0)-1)&gt;(1+$O$2),MAX(K$64:K4068)&gt;MAX(L$64:L4067)),MAX(M$64:M4067)+1,""))),"")</f>
        <v/>
      </c>
      <c r="N4068" s="91">
        <f t="shared" si="356"/>
        <v>0</v>
      </c>
      <c r="O4068" s="91" t="str">
        <f>IFERROR(IF(AND(N4067=$H$2*1,MAX(O$64:O4067)=MAX(P$64:P4067)),MAX(O$64:O4067)+1,""),"")</f>
        <v/>
      </c>
      <c r="P4068" s="91" t="str">
        <f>IFERROR(IF(MOD(MAX(Q$64:Q4068),10*MAX(O$64:O4068))&lt;=2,IF(AND(F4067/INDEX($F$64:$F4068,MATCH(MAX(O$64:O4068),O$64:O4068,0)-1)&lt;(1-$P$2),MAX(O$64:O4068)&gt;MAX(P$64:P4067)),MAX(O$64:O4068),""),IF(AND($F4067/INDEX($F$64:$F4068,MATCH(MAX(Q$64:Q4068),Q$64:Q4068,0)-1)&lt;(1-$P$2),MAX(O$64:O4068)&gt;MAX(P$64:P4067)),MAX(O$64:O4068),"")),"")</f>
        <v/>
      </c>
      <c r="Q4068" s="91" t="str">
        <f>IFERROR(IF(E4068="","",IF(O4068&lt;&gt;"",MAX(O$64:O4068)*10+1,IF(AND($F4067/INDEX($F$64:$F4068,MATCH(MAX(Q$64:Q4067),Q$64:Q4067,0)-1)&gt;(1+$O$2),MAX(O$64:O4068)&gt;MAX(P$64:P4067)),MAX(Q$64:Q4067)+1,""))),"")</f>
        <v/>
      </c>
    </row>
    <row r="4069" spans="1:17" x14ac:dyDescent="0.2">
      <c r="A4069" s="13">
        <f>HLOOKUP($E$2,历史数据!$V$3:$AE$5000,ROW(A4067),)</f>
        <v>1261177</v>
      </c>
      <c r="B4069" s="41">
        <v>42572</v>
      </c>
      <c r="C4069" s="100">
        <f>IFERROR(IF(A4069&lt;&gt;0,MAX($C$4:C4068)+1,""),"")</f>
        <v>3802</v>
      </c>
      <c r="E4069" s="99" t="str">
        <f t="shared" si="352"/>
        <v/>
      </c>
      <c r="F4069" s="101" t="str">
        <f>IFERROR(VLOOKUP(E4069,历史数据!AH:AJ,3,),"")</f>
        <v/>
      </c>
      <c r="G4069" s="101" t="str">
        <f t="shared" si="353"/>
        <v/>
      </c>
      <c r="H4069" s="105" t="str">
        <f t="shared" si="354"/>
        <v/>
      </c>
      <c r="I4069" s="101" t="str">
        <f>IFERROR(VLOOKUP(E4069,历史数据!AH:AJ,2,),"")</f>
        <v/>
      </c>
      <c r="J4069" s="104">
        <f t="shared" si="355"/>
        <v>0</v>
      </c>
      <c r="K4069" s="104" t="str">
        <f>IFERROR(IF(AND(J4068=$H$2*1,MAX(K$64:K4068)=MAX(L$64:L4068)),MAX(K$64:K4068)+1,""),"")</f>
        <v/>
      </c>
      <c r="L4069" s="104" t="str">
        <f>IFERROR(IF(AND($F4068/INDEX($F$64:$F4069,MATCH(MAX(M$64:M4069),M$64:M4069,0)-1)&lt;(1-$P$2),MAX(K$64:K4069)&gt;MAX(L$64:L4068)),MAX(K$64:K4069),""),"")</f>
        <v/>
      </c>
      <c r="M4069" s="104" t="str">
        <f>IFERROR(IF(E4069="","",IF(K4069&lt;&gt;"",MAX(M$64:M4068)+1,IF(AND($F4068/INDEX($F$64:$F4069,MATCH(MAX(M$64:M4068),M$64:M4068,0)-1)&gt;(1+$O$2),MAX(K$64:K4069)&gt;MAX(L$64:L4068)),MAX(M$64:M4068)+1,""))),"")</f>
        <v/>
      </c>
      <c r="N4069" s="91">
        <f t="shared" si="356"/>
        <v>0</v>
      </c>
      <c r="O4069" s="91" t="str">
        <f>IFERROR(IF(AND(N4068=$H$2*1,MAX(O$64:O4068)=MAX(P$64:P4068)),MAX(O$64:O4068)+1,""),"")</f>
        <v/>
      </c>
      <c r="P4069" s="91" t="str">
        <f>IFERROR(IF(MOD(MAX(Q$64:Q4069),10*MAX(O$64:O4069))&lt;=2,IF(AND(F4068/INDEX($F$64:$F4069,MATCH(MAX(O$64:O4069),O$64:O4069,0)-1)&lt;(1-$P$2),MAX(O$64:O4069)&gt;MAX(P$64:P4068)),MAX(O$64:O4069),""),IF(AND($F4068/INDEX($F$64:$F4069,MATCH(MAX(Q$64:Q4069),Q$64:Q4069,0)-1)&lt;(1-$P$2),MAX(O$64:O4069)&gt;MAX(P$64:P4068)),MAX(O$64:O4069),"")),"")</f>
        <v/>
      </c>
      <c r="Q4069" s="91" t="str">
        <f>IFERROR(IF(E4069="","",IF(O4069&lt;&gt;"",MAX(O$64:O4069)*10+1,IF(AND($F4068/INDEX($F$64:$F4069,MATCH(MAX(Q$64:Q4068),Q$64:Q4068,0)-1)&gt;(1+$O$2),MAX(O$64:O4069)&gt;MAX(P$64:P4068)),MAX(Q$64:Q4068)+1,""))),"")</f>
        <v/>
      </c>
    </row>
    <row r="4070" spans="1:17" x14ac:dyDescent="0.2">
      <c r="A4070" s="13">
        <f>HLOOKUP($E$2,历史数据!$V$3:$AE$5000,ROW(A4068),)</f>
        <v>1217982</v>
      </c>
      <c r="B4070" s="41">
        <v>42573</v>
      </c>
      <c r="C4070" s="100">
        <f>IFERROR(IF(A4070&lt;&gt;0,MAX($C$4:C4069)+1,""),"")</f>
        <v>3803</v>
      </c>
      <c r="E4070" s="99" t="str">
        <f t="shared" si="352"/>
        <v/>
      </c>
      <c r="F4070" s="101" t="str">
        <f>IFERROR(VLOOKUP(E4070,历史数据!AH:AJ,3,),"")</f>
        <v/>
      </c>
      <c r="G4070" s="101" t="str">
        <f t="shared" si="353"/>
        <v/>
      </c>
      <c r="H4070" s="105" t="str">
        <f t="shared" si="354"/>
        <v/>
      </c>
      <c r="I4070" s="101" t="str">
        <f>IFERROR(VLOOKUP(E4070,历史数据!AH:AJ,2,),"")</f>
        <v/>
      </c>
      <c r="J4070" s="104">
        <f t="shared" si="355"/>
        <v>0</v>
      </c>
      <c r="K4070" s="104" t="str">
        <f>IFERROR(IF(AND(J4069=$H$2*1,MAX(K$64:K4069)=MAX(L$64:L4069)),MAX(K$64:K4069)+1,""),"")</f>
        <v/>
      </c>
      <c r="L4070" s="104" t="str">
        <f>IFERROR(IF(AND($F4069/INDEX($F$64:$F4070,MATCH(MAX(M$64:M4070),M$64:M4070,0)-1)&lt;(1-$P$2),MAX(K$64:K4070)&gt;MAX(L$64:L4069)),MAX(K$64:K4070),""),"")</f>
        <v/>
      </c>
      <c r="M4070" s="104" t="str">
        <f>IFERROR(IF(E4070="","",IF(K4070&lt;&gt;"",MAX(M$64:M4069)+1,IF(AND($F4069/INDEX($F$64:$F4070,MATCH(MAX(M$64:M4069),M$64:M4069,0)-1)&gt;(1+$O$2),MAX(K$64:K4070)&gt;MAX(L$64:L4069)),MAX(M$64:M4069)+1,""))),"")</f>
        <v/>
      </c>
      <c r="N4070" s="91">
        <f t="shared" si="356"/>
        <v>0</v>
      </c>
      <c r="O4070" s="91" t="str">
        <f>IFERROR(IF(AND(N4069=$H$2*1,MAX(O$64:O4069)=MAX(P$64:P4069)),MAX(O$64:O4069)+1,""),"")</f>
        <v/>
      </c>
      <c r="P4070" s="91" t="str">
        <f>IFERROR(IF(MOD(MAX(Q$64:Q4070),10*MAX(O$64:O4070))&lt;=2,IF(AND(F4069/INDEX($F$64:$F4070,MATCH(MAX(O$64:O4070),O$64:O4070,0)-1)&lt;(1-$P$2),MAX(O$64:O4070)&gt;MAX(P$64:P4069)),MAX(O$64:O4070),""),IF(AND($F4069/INDEX($F$64:$F4070,MATCH(MAX(Q$64:Q4070),Q$64:Q4070,0)-1)&lt;(1-$P$2),MAX(O$64:O4070)&gt;MAX(P$64:P4069)),MAX(O$64:O4070),"")),"")</f>
        <v/>
      </c>
      <c r="Q4070" s="91" t="str">
        <f>IFERROR(IF(E4070="","",IF(O4070&lt;&gt;"",MAX(O$64:O4070)*10+1,IF(AND($F4069/INDEX($F$64:$F4070,MATCH(MAX(Q$64:Q4069),Q$64:Q4069,0)-1)&gt;(1+$O$2),MAX(O$64:O4070)&gt;MAX(P$64:P4069)),MAX(Q$64:Q4069)+1,""))),"")</f>
        <v/>
      </c>
    </row>
    <row r="4071" spans="1:17" x14ac:dyDescent="0.2">
      <c r="A4071" s="13">
        <f>HLOOKUP($E$2,历史数据!$V$3:$AE$5000,ROW(A4069),)</f>
        <v>1289408</v>
      </c>
      <c r="B4071" s="41">
        <v>42576</v>
      </c>
      <c r="C4071" s="100">
        <f>IFERROR(IF(A4071&lt;&gt;0,MAX($C$4:C4070)+1,""),"")</f>
        <v>3804</v>
      </c>
      <c r="E4071" s="99" t="str">
        <f t="shared" si="352"/>
        <v/>
      </c>
      <c r="F4071" s="101" t="str">
        <f>IFERROR(VLOOKUP(E4071,历史数据!AH:AJ,3,),"")</f>
        <v/>
      </c>
      <c r="G4071" s="101" t="str">
        <f t="shared" si="353"/>
        <v/>
      </c>
      <c r="H4071" s="105" t="str">
        <f t="shared" si="354"/>
        <v/>
      </c>
      <c r="I4071" s="101" t="str">
        <f>IFERROR(VLOOKUP(E4071,历史数据!AH:AJ,2,),"")</f>
        <v/>
      </c>
      <c r="J4071" s="104">
        <f t="shared" si="355"/>
        <v>0</v>
      </c>
      <c r="K4071" s="104" t="str">
        <f>IFERROR(IF(AND(J4070=$H$2*1,MAX(K$64:K4070)=MAX(L$64:L4070)),MAX(K$64:K4070)+1,""),"")</f>
        <v/>
      </c>
      <c r="L4071" s="104" t="str">
        <f>IFERROR(IF(AND($F4070/INDEX($F$64:$F4071,MATCH(MAX(M$64:M4071),M$64:M4071,0)-1)&lt;(1-$P$2),MAX(K$64:K4071)&gt;MAX(L$64:L4070)),MAX(K$64:K4071),""),"")</f>
        <v/>
      </c>
      <c r="M4071" s="104" t="str">
        <f>IFERROR(IF(E4071="","",IF(K4071&lt;&gt;"",MAX(M$64:M4070)+1,IF(AND($F4070/INDEX($F$64:$F4071,MATCH(MAX(M$64:M4070),M$64:M4070,0)-1)&gt;(1+$O$2),MAX(K$64:K4071)&gt;MAX(L$64:L4070)),MAX(M$64:M4070)+1,""))),"")</f>
        <v/>
      </c>
      <c r="N4071" s="91">
        <f t="shared" si="356"/>
        <v>0</v>
      </c>
      <c r="O4071" s="91" t="str">
        <f>IFERROR(IF(AND(N4070=$H$2*1,MAX(O$64:O4070)=MAX(P$64:P4070)),MAX(O$64:O4070)+1,""),"")</f>
        <v/>
      </c>
      <c r="P4071" s="91" t="str">
        <f>IFERROR(IF(MOD(MAX(Q$64:Q4071),10*MAX(O$64:O4071))&lt;=2,IF(AND(F4070/INDEX($F$64:$F4071,MATCH(MAX(O$64:O4071),O$64:O4071,0)-1)&lt;(1-$P$2),MAX(O$64:O4071)&gt;MAX(P$64:P4070)),MAX(O$64:O4071),""),IF(AND($F4070/INDEX($F$64:$F4071,MATCH(MAX(Q$64:Q4071),Q$64:Q4071,0)-1)&lt;(1-$P$2),MAX(O$64:O4071)&gt;MAX(P$64:P4070)),MAX(O$64:O4071),"")),"")</f>
        <v/>
      </c>
      <c r="Q4071" s="91" t="str">
        <f>IFERROR(IF(E4071="","",IF(O4071&lt;&gt;"",MAX(O$64:O4071)*10+1,IF(AND($F4070/INDEX($F$64:$F4071,MATCH(MAX(Q$64:Q4070),Q$64:Q4070,0)-1)&gt;(1+$O$2),MAX(O$64:O4071)&gt;MAX(P$64:P4070)),MAX(Q$64:Q4070)+1,""))),"")</f>
        <v/>
      </c>
    </row>
    <row r="4072" spans="1:17" x14ac:dyDescent="0.2">
      <c r="A4072" s="13">
        <f>HLOOKUP($E$2,历史数据!$V$3:$AE$5000,ROW(A4070),)</f>
        <v>1157875</v>
      </c>
      <c r="B4072" s="41">
        <v>42577</v>
      </c>
      <c r="C4072" s="100">
        <f>IFERROR(IF(A4072&lt;&gt;0,MAX($C$4:C4071)+1,""),"")</f>
        <v>3805</v>
      </c>
      <c r="E4072" s="99" t="str">
        <f t="shared" si="352"/>
        <v/>
      </c>
      <c r="F4072" s="101" t="str">
        <f>IFERROR(VLOOKUP(E4072,历史数据!AH:AJ,3,),"")</f>
        <v/>
      </c>
      <c r="G4072" s="101" t="str">
        <f t="shared" si="353"/>
        <v/>
      </c>
      <c r="H4072" s="105" t="str">
        <f t="shared" si="354"/>
        <v/>
      </c>
      <c r="I4072" s="101" t="str">
        <f>IFERROR(VLOOKUP(E4072,历史数据!AH:AJ,2,),"")</f>
        <v/>
      </c>
      <c r="J4072" s="104">
        <f t="shared" si="355"/>
        <v>0</v>
      </c>
      <c r="K4072" s="104" t="str">
        <f>IFERROR(IF(AND(J4071=$H$2*1,MAX(K$64:K4071)=MAX(L$64:L4071)),MAX(K$64:K4071)+1,""),"")</f>
        <v/>
      </c>
      <c r="L4072" s="104" t="str">
        <f>IFERROR(IF(AND($F4071/INDEX($F$64:$F4072,MATCH(MAX(M$64:M4072),M$64:M4072,0)-1)&lt;(1-$P$2),MAX(K$64:K4072)&gt;MAX(L$64:L4071)),MAX(K$64:K4072),""),"")</f>
        <v/>
      </c>
      <c r="M4072" s="104" t="str">
        <f>IFERROR(IF(E4072="","",IF(K4072&lt;&gt;"",MAX(M$64:M4071)+1,IF(AND($F4071/INDEX($F$64:$F4072,MATCH(MAX(M$64:M4071),M$64:M4071,0)-1)&gt;(1+$O$2),MAX(K$64:K4072)&gt;MAX(L$64:L4071)),MAX(M$64:M4071)+1,""))),"")</f>
        <v/>
      </c>
      <c r="N4072" s="91">
        <f t="shared" si="356"/>
        <v>0</v>
      </c>
      <c r="O4072" s="91" t="str">
        <f>IFERROR(IF(AND(N4071=$H$2*1,MAX(O$64:O4071)=MAX(P$64:P4071)),MAX(O$64:O4071)+1,""),"")</f>
        <v/>
      </c>
      <c r="P4072" s="91" t="str">
        <f>IFERROR(IF(MOD(MAX(Q$64:Q4072),10*MAX(O$64:O4072))&lt;=2,IF(AND(F4071/INDEX($F$64:$F4072,MATCH(MAX(O$64:O4072),O$64:O4072,0)-1)&lt;(1-$P$2),MAX(O$64:O4072)&gt;MAX(P$64:P4071)),MAX(O$64:O4072),""),IF(AND($F4071/INDEX($F$64:$F4072,MATCH(MAX(Q$64:Q4072),Q$64:Q4072,0)-1)&lt;(1-$P$2),MAX(O$64:O4072)&gt;MAX(P$64:P4071)),MAX(O$64:O4072),"")),"")</f>
        <v/>
      </c>
      <c r="Q4072" s="91" t="str">
        <f>IFERROR(IF(E4072="","",IF(O4072&lt;&gt;"",MAX(O$64:O4072)*10+1,IF(AND($F4071/INDEX($F$64:$F4072,MATCH(MAX(Q$64:Q4071),Q$64:Q4071,0)-1)&gt;(1+$O$2),MAX(O$64:O4072)&gt;MAX(P$64:P4071)),MAX(Q$64:Q4071)+1,""))),"")</f>
        <v/>
      </c>
    </row>
    <row r="4073" spans="1:17" x14ac:dyDescent="0.2">
      <c r="A4073" s="13">
        <f>HLOOKUP($E$2,历史数据!$V$3:$AE$5000,ROW(A4071),)</f>
        <v>2263463</v>
      </c>
      <c r="B4073" s="41">
        <v>42578</v>
      </c>
      <c r="C4073" s="100">
        <f>IFERROR(IF(A4073&lt;&gt;0,MAX($C$4:C4072)+1,""),"")</f>
        <v>3806</v>
      </c>
      <c r="E4073" s="99" t="str">
        <f t="shared" si="352"/>
        <v/>
      </c>
      <c r="F4073" s="101" t="str">
        <f>IFERROR(VLOOKUP(E4073,历史数据!AH:AJ,3,),"")</f>
        <v/>
      </c>
      <c r="G4073" s="101" t="str">
        <f t="shared" si="353"/>
        <v/>
      </c>
      <c r="H4073" s="105" t="str">
        <f t="shared" si="354"/>
        <v/>
      </c>
      <c r="I4073" s="101" t="str">
        <f>IFERROR(VLOOKUP(E4073,历史数据!AH:AJ,2,),"")</f>
        <v/>
      </c>
      <c r="J4073" s="104">
        <f t="shared" si="355"/>
        <v>0</v>
      </c>
      <c r="K4073" s="104" t="str">
        <f>IFERROR(IF(AND(J4072=$H$2*1,MAX(K$64:K4072)=MAX(L$64:L4072)),MAX(K$64:K4072)+1,""),"")</f>
        <v/>
      </c>
      <c r="L4073" s="104" t="str">
        <f>IFERROR(IF(AND($F4072/INDEX($F$64:$F4073,MATCH(MAX(M$64:M4073),M$64:M4073,0)-1)&lt;(1-$P$2),MAX(K$64:K4073)&gt;MAX(L$64:L4072)),MAX(K$64:K4073),""),"")</f>
        <v/>
      </c>
      <c r="M4073" s="104" t="str">
        <f>IFERROR(IF(E4073="","",IF(K4073&lt;&gt;"",MAX(M$64:M4072)+1,IF(AND($F4072/INDEX($F$64:$F4073,MATCH(MAX(M$64:M4072),M$64:M4072,0)-1)&gt;(1+$O$2),MAX(K$64:K4073)&gt;MAX(L$64:L4072)),MAX(M$64:M4072)+1,""))),"")</f>
        <v/>
      </c>
      <c r="N4073" s="91">
        <f t="shared" si="356"/>
        <v>0</v>
      </c>
      <c r="O4073" s="91" t="str">
        <f>IFERROR(IF(AND(N4072=$H$2*1,MAX(O$64:O4072)=MAX(P$64:P4072)),MAX(O$64:O4072)+1,""),"")</f>
        <v/>
      </c>
      <c r="P4073" s="91" t="str">
        <f>IFERROR(IF(MOD(MAX(Q$64:Q4073),10*MAX(O$64:O4073))&lt;=2,IF(AND(F4072/INDEX($F$64:$F4073,MATCH(MAX(O$64:O4073),O$64:O4073,0)-1)&lt;(1-$P$2),MAX(O$64:O4073)&gt;MAX(P$64:P4072)),MAX(O$64:O4073),""),IF(AND($F4072/INDEX($F$64:$F4073,MATCH(MAX(Q$64:Q4073),Q$64:Q4073,0)-1)&lt;(1-$P$2),MAX(O$64:O4073)&gt;MAX(P$64:P4072)),MAX(O$64:O4073),"")),"")</f>
        <v/>
      </c>
      <c r="Q4073" s="91" t="str">
        <f>IFERROR(IF(E4073="","",IF(O4073&lt;&gt;"",MAX(O$64:O4073)*10+1,IF(AND($F4072/INDEX($F$64:$F4073,MATCH(MAX(Q$64:Q4072),Q$64:Q4072,0)-1)&gt;(1+$O$2),MAX(O$64:O4073)&gt;MAX(P$64:P4072)),MAX(Q$64:Q4072)+1,""))),"")</f>
        <v/>
      </c>
    </row>
    <row r="4074" spans="1:17" x14ac:dyDescent="0.2">
      <c r="A4074" s="13">
        <f>HLOOKUP($E$2,历史数据!$V$3:$AE$5000,ROW(A4072),)</f>
        <v>1322102</v>
      </c>
      <c r="B4074" s="41">
        <v>42579</v>
      </c>
      <c r="C4074" s="100">
        <f>IFERROR(IF(A4074&lt;&gt;0,MAX($C$4:C4073)+1,""),"")</f>
        <v>3807</v>
      </c>
      <c r="E4074" s="99" t="str">
        <f t="shared" si="352"/>
        <v/>
      </c>
      <c r="F4074" s="101" t="str">
        <f>IFERROR(VLOOKUP(E4074,历史数据!AH:AJ,3,),"")</f>
        <v/>
      </c>
      <c r="G4074" s="101" t="str">
        <f t="shared" si="353"/>
        <v/>
      </c>
      <c r="H4074" s="105" t="str">
        <f t="shared" si="354"/>
        <v/>
      </c>
      <c r="I4074" s="101" t="str">
        <f>IFERROR(VLOOKUP(E4074,历史数据!AH:AJ,2,),"")</f>
        <v/>
      </c>
      <c r="J4074" s="104">
        <f t="shared" si="355"/>
        <v>0</v>
      </c>
      <c r="K4074" s="104" t="str">
        <f>IFERROR(IF(AND(J4073=$H$2*1,MAX(K$64:K4073)=MAX(L$64:L4073)),MAX(K$64:K4073)+1,""),"")</f>
        <v/>
      </c>
      <c r="L4074" s="104" t="str">
        <f>IFERROR(IF(AND($F4073/INDEX($F$64:$F4074,MATCH(MAX(M$64:M4074),M$64:M4074,0)-1)&lt;(1-$P$2),MAX(K$64:K4074)&gt;MAX(L$64:L4073)),MAX(K$64:K4074),""),"")</f>
        <v/>
      </c>
      <c r="M4074" s="104" t="str">
        <f>IFERROR(IF(E4074="","",IF(K4074&lt;&gt;"",MAX(M$64:M4073)+1,IF(AND($F4073/INDEX($F$64:$F4074,MATCH(MAX(M$64:M4073),M$64:M4073,0)-1)&gt;(1+$O$2),MAX(K$64:K4074)&gt;MAX(L$64:L4073)),MAX(M$64:M4073)+1,""))),"")</f>
        <v/>
      </c>
      <c r="N4074" s="91">
        <f t="shared" si="356"/>
        <v>0</v>
      </c>
      <c r="O4074" s="91" t="str">
        <f>IFERROR(IF(AND(N4073=$H$2*1,MAX(O$64:O4073)=MAX(P$64:P4073)),MAX(O$64:O4073)+1,""),"")</f>
        <v/>
      </c>
      <c r="P4074" s="91" t="str">
        <f>IFERROR(IF(MOD(MAX(Q$64:Q4074),10*MAX(O$64:O4074))&lt;=2,IF(AND(F4073/INDEX($F$64:$F4074,MATCH(MAX(O$64:O4074),O$64:O4074,0)-1)&lt;(1-$P$2),MAX(O$64:O4074)&gt;MAX(P$64:P4073)),MAX(O$64:O4074),""),IF(AND($F4073/INDEX($F$64:$F4074,MATCH(MAX(Q$64:Q4074),Q$64:Q4074,0)-1)&lt;(1-$P$2),MAX(O$64:O4074)&gt;MAX(P$64:P4073)),MAX(O$64:O4074),"")),"")</f>
        <v/>
      </c>
      <c r="Q4074" s="91" t="str">
        <f>IFERROR(IF(E4074="","",IF(O4074&lt;&gt;"",MAX(O$64:O4074)*10+1,IF(AND($F4073/INDEX($F$64:$F4074,MATCH(MAX(Q$64:Q4073),Q$64:Q4073,0)-1)&gt;(1+$O$2),MAX(O$64:O4074)&gt;MAX(P$64:P4073)),MAX(Q$64:Q4073)+1,""))),"")</f>
        <v/>
      </c>
    </row>
    <row r="4075" spans="1:17" x14ac:dyDescent="0.2">
      <c r="A4075" s="13">
        <f>HLOOKUP($E$2,历史数据!$V$3:$AE$5000,ROW(A4073),)</f>
        <v>994200</v>
      </c>
      <c r="B4075" s="41">
        <v>42580</v>
      </c>
      <c r="C4075" s="100">
        <f>IFERROR(IF(A4075&lt;&gt;0,MAX($C$4:C4074)+1,""),"")</f>
        <v>3808</v>
      </c>
      <c r="E4075" s="99" t="str">
        <f t="shared" si="352"/>
        <v/>
      </c>
      <c r="F4075" s="101" t="str">
        <f>IFERROR(VLOOKUP(E4075,历史数据!AH:AJ,3,),"")</f>
        <v/>
      </c>
      <c r="G4075" s="101" t="str">
        <f t="shared" si="353"/>
        <v/>
      </c>
      <c r="H4075" s="105" t="str">
        <f t="shared" si="354"/>
        <v/>
      </c>
      <c r="I4075" s="101" t="str">
        <f>IFERROR(VLOOKUP(E4075,历史数据!AH:AJ,2,),"")</f>
        <v/>
      </c>
      <c r="J4075" s="104">
        <f t="shared" si="355"/>
        <v>0</v>
      </c>
      <c r="K4075" s="104" t="str">
        <f>IFERROR(IF(AND(J4074=$H$2*1,MAX(K$64:K4074)=MAX(L$64:L4074)),MAX(K$64:K4074)+1,""),"")</f>
        <v/>
      </c>
      <c r="L4075" s="104" t="str">
        <f>IFERROR(IF(AND($F4074/INDEX($F$64:$F4075,MATCH(MAX(M$64:M4075),M$64:M4075,0)-1)&lt;(1-$P$2),MAX(K$64:K4075)&gt;MAX(L$64:L4074)),MAX(K$64:K4075),""),"")</f>
        <v/>
      </c>
      <c r="M4075" s="104" t="str">
        <f>IFERROR(IF(E4075="","",IF(K4075&lt;&gt;"",MAX(M$64:M4074)+1,IF(AND($F4074/INDEX($F$64:$F4075,MATCH(MAX(M$64:M4074),M$64:M4074,0)-1)&gt;(1+$O$2),MAX(K$64:K4075)&gt;MAX(L$64:L4074)),MAX(M$64:M4074)+1,""))),"")</f>
        <v/>
      </c>
      <c r="N4075" s="91">
        <f t="shared" si="356"/>
        <v>0</v>
      </c>
      <c r="O4075" s="91" t="str">
        <f>IFERROR(IF(AND(N4074=$H$2*1,MAX(O$64:O4074)=MAX(P$64:P4074)),MAX(O$64:O4074)+1,""),"")</f>
        <v/>
      </c>
      <c r="P4075" s="91" t="str">
        <f>IFERROR(IF(MOD(MAX(Q$64:Q4075),10*MAX(O$64:O4075))&lt;=2,IF(AND(F4074/INDEX($F$64:$F4075,MATCH(MAX(O$64:O4075),O$64:O4075,0)-1)&lt;(1-$P$2),MAX(O$64:O4075)&gt;MAX(P$64:P4074)),MAX(O$64:O4075),""),IF(AND($F4074/INDEX($F$64:$F4075,MATCH(MAX(Q$64:Q4075),Q$64:Q4075,0)-1)&lt;(1-$P$2),MAX(O$64:O4075)&gt;MAX(P$64:P4074)),MAX(O$64:O4075),"")),"")</f>
        <v/>
      </c>
      <c r="Q4075" s="91" t="str">
        <f>IFERROR(IF(E4075="","",IF(O4075&lt;&gt;"",MAX(O$64:O4075)*10+1,IF(AND($F4074/INDEX($F$64:$F4075,MATCH(MAX(Q$64:Q4074),Q$64:Q4074,0)-1)&gt;(1+$O$2),MAX(O$64:O4075)&gt;MAX(P$64:P4074)),MAX(Q$64:Q4074)+1,""))),"")</f>
        <v/>
      </c>
    </row>
    <row r="4076" spans="1:17" x14ac:dyDescent="0.2">
      <c r="A4076" s="13">
        <f>HLOOKUP($E$2,历史数据!$V$3:$AE$5000,ROW(A4074),)</f>
        <v>684281</v>
      </c>
      <c r="B4076" s="41">
        <v>42583</v>
      </c>
      <c r="C4076" s="100">
        <f>IFERROR(IF(A4076&lt;&gt;0,MAX($C$4:C4075)+1,""),"")</f>
        <v>3809</v>
      </c>
      <c r="E4076" s="99" t="str">
        <f t="shared" si="352"/>
        <v/>
      </c>
      <c r="F4076" s="101" t="str">
        <f>IFERROR(VLOOKUP(E4076,历史数据!AH:AJ,3,),"")</f>
        <v/>
      </c>
      <c r="G4076" s="101" t="str">
        <f t="shared" si="353"/>
        <v/>
      </c>
      <c r="H4076" s="105" t="str">
        <f t="shared" si="354"/>
        <v/>
      </c>
      <c r="I4076" s="101" t="str">
        <f>IFERROR(VLOOKUP(E4076,历史数据!AH:AJ,2,),"")</f>
        <v/>
      </c>
      <c r="J4076" s="104">
        <f t="shared" si="355"/>
        <v>0</v>
      </c>
      <c r="K4076" s="104" t="str">
        <f>IFERROR(IF(AND(J4075=$H$2*1,MAX(K$64:K4075)=MAX(L$64:L4075)),MAX(K$64:K4075)+1,""),"")</f>
        <v/>
      </c>
      <c r="L4076" s="104" t="str">
        <f>IFERROR(IF(AND($F4075/INDEX($F$64:$F4076,MATCH(MAX(M$64:M4076),M$64:M4076,0)-1)&lt;(1-$P$2),MAX(K$64:K4076)&gt;MAX(L$64:L4075)),MAX(K$64:K4076),""),"")</f>
        <v/>
      </c>
      <c r="M4076" s="104" t="str">
        <f>IFERROR(IF(E4076="","",IF(K4076&lt;&gt;"",MAX(M$64:M4075)+1,IF(AND($F4075/INDEX($F$64:$F4076,MATCH(MAX(M$64:M4075),M$64:M4075,0)-1)&gt;(1+$O$2),MAX(K$64:K4076)&gt;MAX(L$64:L4075)),MAX(M$64:M4075)+1,""))),"")</f>
        <v/>
      </c>
      <c r="N4076" s="91">
        <f t="shared" si="356"/>
        <v>0</v>
      </c>
      <c r="O4076" s="91" t="str">
        <f>IFERROR(IF(AND(N4075=$H$2*1,MAX(O$64:O4075)=MAX(P$64:P4075)),MAX(O$64:O4075)+1,""),"")</f>
        <v/>
      </c>
      <c r="P4076" s="91" t="str">
        <f>IFERROR(IF(MOD(MAX(Q$64:Q4076),10*MAX(O$64:O4076))&lt;=2,IF(AND(F4075/INDEX($F$64:$F4076,MATCH(MAX(O$64:O4076),O$64:O4076,0)-1)&lt;(1-$P$2),MAX(O$64:O4076)&gt;MAX(P$64:P4075)),MAX(O$64:O4076),""),IF(AND($F4075/INDEX($F$64:$F4076,MATCH(MAX(Q$64:Q4076),Q$64:Q4076,0)-1)&lt;(1-$P$2),MAX(O$64:O4076)&gt;MAX(P$64:P4075)),MAX(O$64:O4076),"")),"")</f>
        <v/>
      </c>
      <c r="Q4076" s="91" t="str">
        <f>IFERROR(IF(E4076="","",IF(O4076&lt;&gt;"",MAX(O$64:O4076)*10+1,IF(AND($F4075/INDEX($F$64:$F4076,MATCH(MAX(Q$64:Q4075),Q$64:Q4075,0)-1)&gt;(1+$O$2),MAX(O$64:O4076)&gt;MAX(P$64:P4075)),MAX(Q$64:Q4075)+1,""))),"")</f>
        <v/>
      </c>
    </row>
    <row r="4077" spans="1:17" x14ac:dyDescent="0.2">
      <c r="A4077" s="13">
        <f>HLOOKUP($E$2,历史数据!$V$3:$AE$5000,ROW(A4075),)</f>
        <v>629325</v>
      </c>
      <c r="B4077" s="41">
        <v>42584</v>
      </c>
      <c r="C4077" s="100">
        <f>IFERROR(IF(A4077&lt;&gt;0,MAX($C$4:C4076)+1,""),"")</f>
        <v>3810</v>
      </c>
      <c r="E4077" s="99" t="str">
        <f t="shared" si="352"/>
        <v/>
      </c>
      <c r="F4077" s="101" t="str">
        <f>IFERROR(VLOOKUP(E4077,历史数据!AH:AJ,3,),"")</f>
        <v/>
      </c>
      <c r="G4077" s="101" t="str">
        <f t="shared" si="353"/>
        <v/>
      </c>
      <c r="H4077" s="105" t="str">
        <f t="shared" si="354"/>
        <v/>
      </c>
      <c r="I4077" s="101" t="str">
        <f>IFERROR(VLOOKUP(E4077,历史数据!AH:AJ,2,),"")</f>
        <v/>
      </c>
      <c r="J4077" s="104">
        <f t="shared" si="355"/>
        <v>0</v>
      </c>
      <c r="K4077" s="104" t="str">
        <f>IFERROR(IF(AND(J4076=$H$2*1,MAX(K$64:K4076)=MAX(L$64:L4076)),MAX(K$64:K4076)+1,""),"")</f>
        <v/>
      </c>
      <c r="L4077" s="104" t="str">
        <f>IFERROR(IF(AND($F4076/INDEX($F$64:$F4077,MATCH(MAX(M$64:M4077),M$64:M4077,0)-1)&lt;(1-$P$2),MAX(K$64:K4077)&gt;MAX(L$64:L4076)),MAX(K$64:K4077),""),"")</f>
        <v/>
      </c>
      <c r="M4077" s="104" t="str">
        <f>IFERROR(IF(E4077="","",IF(K4077&lt;&gt;"",MAX(M$64:M4076)+1,IF(AND($F4076/INDEX($F$64:$F4077,MATCH(MAX(M$64:M4076),M$64:M4076,0)-1)&gt;(1+$O$2),MAX(K$64:K4077)&gt;MAX(L$64:L4076)),MAX(M$64:M4076)+1,""))),"")</f>
        <v/>
      </c>
      <c r="N4077" s="91">
        <f t="shared" si="356"/>
        <v>0</v>
      </c>
      <c r="O4077" s="91" t="str">
        <f>IFERROR(IF(AND(N4076=$H$2*1,MAX(O$64:O4076)=MAX(P$64:P4076)),MAX(O$64:O4076)+1,""),"")</f>
        <v/>
      </c>
      <c r="P4077" s="91" t="str">
        <f>IFERROR(IF(MOD(MAX(Q$64:Q4077),10*MAX(O$64:O4077))&lt;=2,IF(AND(F4076/INDEX($F$64:$F4077,MATCH(MAX(O$64:O4077),O$64:O4077,0)-1)&lt;(1-$P$2),MAX(O$64:O4077)&gt;MAX(P$64:P4076)),MAX(O$64:O4077),""),IF(AND($F4076/INDEX($F$64:$F4077,MATCH(MAX(Q$64:Q4077),Q$64:Q4077,0)-1)&lt;(1-$P$2),MAX(O$64:O4077)&gt;MAX(P$64:P4076)),MAX(O$64:O4077),"")),"")</f>
        <v/>
      </c>
      <c r="Q4077" s="91" t="str">
        <f>IFERROR(IF(E4077="","",IF(O4077&lt;&gt;"",MAX(O$64:O4077)*10+1,IF(AND($F4076/INDEX($F$64:$F4077,MATCH(MAX(Q$64:Q4076),Q$64:Q4076,0)-1)&gt;(1+$O$2),MAX(O$64:O4077)&gt;MAX(P$64:P4076)),MAX(Q$64:Q4076)+1,""))),"")</f>
        <v/>
      </c>
    </row>
    <row r="4078" spans="1:17" x14ac:dyDescent="0.2">
      <c r="A4078" s="13">
        <f>HLOOKUP($E$2,历史数据!$V$3:$AE$5000,ROW(A4076),)</f>
        <v>1502307</v>
      </c>
      <c r="B4078" s="41">
        <v>42585</v>
      </c>
      <c r="C4078" s="100">
        <f>IFERROR(IF(A4078&lt;&gt;0,MAX($C$4:C4077)+1,""),"")</f>
        <v>3811</v>
      </c>
      <c r="E4078" s="99" t="str">
        <f t="shared" si="352"/>
        <v/>
      </c>
      <c r="F4078" s="101" t="str">
        <f>IFERROR(VLOOKUP(E4078,历史数据!AH:AJ,3,),"")</f>
        <v/>
      </c>
      <c r="G4078" s="101" t="str">
        <f t="shared" si="353"/>
        <v/>
      </c>
      <c r="H4078" s="105" t="str">
        <f t="shared" si="354"/>
        <v/>
      </c>
      <c r="I4078" s="101" t="str">
        <f>IFERROR(VLOOKUP(E4078,历史数据!AH:AJ,2,),"")</f>
        <v/>
      </c>
      <c r="J4078" s="104">
        <f t="shared" si="355"/>
        <v>0</v>
      </c>
      <c r="K4078" s="104" t="str">
        <f>IFERROR(IF(AND(J4077=$H$2*1,MAX(K$64:K4077)=MAX(L$64:L4077)),MAX(K$64:K4077)+1,""),"")</f>
        <v/>
      </c>
      <c r="L4078" s="104" t="str">
        <f>IFERROR(IF(AND($F4077/INDEX($F$64:$F4078,MATCH(MAX(M$64:M4078),M$64:M4078,0)-1)&lt;(1-$P$2),MAX(K$64:K4078)&gt;MAX(L$64:L4077)),MAX(K$64:K4078),""),"")</f>
        <v/>
      </c>
      <c r="M4078" s="104" t="str">
        <f>IFERROR(IF(E4078="","",IF(K4078&lt;&gt;"",MAX(M$64:M4077)+1,IF(AND($F4077/INDEX($F$64:$F4078,MATCH(MAX(M$64:M4077),M$64:M4077,0)-1)&gt;(1+$O$2),MAX(K$64:K4078)&gt;MAX(L$64:L4077)),MAX(M$64:M4077)+1,""))),"")</f>
        <v/>
      </c>
      <c r="N4078" s="91">
        <f t="shared" si="356"/>
        <v>0</v>
      </c>
      <c r="O4078" s="91" t="str">
        <f>IFERROR(IF(AND(N4077=$H$2*1,MAX(O$64:O4077)=MAX(P$64:P4077)),MAX(O$64:O4077)+1,""),"")</f>
        <v/>
      </c>
      <c r="P4078" s="91" t="str">
        <f>IFERROR(IF(MOD(MAX(Q$64:Q4078),10*MAX(O$64:O4078))&lt;=2,IF(AND(F4077/INDEX($F$64:$F4078,MATCH(MAX(O$64:O4078),O$64:O4078,0)-1)&lt;(1-$P$2),MAX(O$64:O4078)&gt;MAX(P$64:P4077)),MAX(O$64:O4078),""),IF(AND($F4077/INDEX($F$64:$F4078,MATCH(MAX(Q$64:Q4078),Q$64:Q4078,0)-1)&lt;(1-$P$2),MAX(O$64:O4078)&gt;MAX(P$64:P4077)),MAX(O$64:O4078),"")),"")</f>
        <v/>
      </c>
      <c r="Q4078" s="91" t="str">
        <f>IFERROR(IF(E4078="","",IF(O4078&lt;&gt;"",MAX(O$64:O4078)*10+1,IF(AND($F4077/INDEX($F$64:$F4078,MATCH(MAX(Q$64:Q4077),Q$64:Q4077,0)-1)&gt;(1+$O$2),MAX(O$64:O4078)&gt;MAX(P$64:P4077)),MAX(Q$64:Q4077)+1,""))),"")</f>
        <v/>
      </c>
    </row>
    <row r="4079" spans="1:17" x14ac:dyDescent="0.2">
      <c r="A4079" s="13">
        <f>HLOOKUP($E$2,历史数据!$V$3:$AE$5000,ROW(A4077),)</f>
        <v>1034021</v>
      </c>
      <c r="B4079" s="41">
        <v>42586</v>
      </c>
      <c r="C4079" s="100">
        <f>IFERROR(IF(A4079&lt;&gt;0,MAX($C$4:C4078)+1,""),"")</f>
        <v>3812</v>
      </c>
      <c r="E4079" s="99" t="str">
        <f t="shared" si="352"/>
        <v/>
      </c>
      <c r="F4079" s="101" t="str">
        <f>IFERROR(VLOOKUP(E4079,历史数据!AH:AJ,3,),"")</f>
        <v/>
      </c>
      <c r="G4079" s="101" t="str">
        <f t="shared" si="353"/>
        <v/>
      </c>
      <c r="H4079" s="105" t="str">
        <f t="shared" si="354"/>
        <v/>
      </c>
      <c r="I4079" s="101" t="str">
        <f>IFERROR(VLOOKUP(E4079,历史数据!AH:AJ,2,),"")</f>
        <v/>
      </c>
      <c r="J4079" s="104">
        <f t="shared" si="355"/>
        <v>0</v>
      </c>
      <c r="K4079" s="104" t="str">
        <f>IFERROR(IF(AND(J4078=$H$2*1,MAX(K$64:K4078)=MAX(L$64:L4078)),MAX(K$64:K4078)+1,""),"")</f>
        <v/>
      </c>
      <c r="L4079" s="104" t="str">
        <f>IFERROR(IF(AND($F4078/INDEX($F$64:$F4079,MATCH(MAX(M$64:M4079),M$64:M4079,0)-1)&lt;(1-$P$2),MAX(K$64:K4079)&gt;MAX(L$64:L4078)),MAX(K$64:K4079),""),"")</f>
        <v/>
      </c>
      <c r="M4079" s="104" t="str">
        <f>IFERROR(IF(E4079="","",IF(K4079&lt;&gt;"",MAX(M$64:M4078)+1,IF(AND($F4078/INDEX($F$64:$F4079,MATCH(MAX(M$64:M4078),M$64:M4078,0)-1)&gt;(1+$O$2),MAX(K$64:K4079)&gt;MAX(L$64:L4078)),MAX(M$64:M4078)+1,""))),"")</f>
        <v/>
      </c>
      <c r="N4079" s="91">
        <f t="shared" si="356"/>
        <v>0</v>
      </c>
      <c r="O4079" s="91" t="str">
        <f>IFERROR(IF(AND(N4078=$H$2*1,MAX(O$64:O4078)=MAX(P$64:P4078)),MAX(O$64:O4078)+1,""),"")</f>
        <v/>
      </c>
      <c r="P4079" s="91" t="str">
        <f>IFERROR(IF(MOD(MAX(Q$64:Q4079),10*MAX(O$64:O4079))&lt;=2,IF(AND(F4078/INDEX($F$64:$F4079,MATCH(MAX(O$64:O4079),O$64:O4079,0)-1)&lt;(1-$P$2),MAX(O$64:O4079)&gt;MAX(P$64:P4078)),MAX(O$64:O4079),""),IF(AND($F4078/INDEX($F$64:$F4079,MATCH(MAX(Q$64:Q4079),Q$64:Q4079,0)-1)&lt;(1-$P$2),MAX(O$64:O4079)&gt;MAX(P$64:P4078)),MAX(O$64:O4079),"")),"")</f>
        <v/>
      </c>
      <c r="Q4079" s="91" t="str">
        <f>IFERROR(IF(E4079="","",IF(O4079&lt;&gt;"",MAX(O$64:O4079)*10+1,IF(AND($F4078/INDEX($F$64:$F4079,MATCH(MAX(Q$64:Q4078),Q$64:Q4078,0)-1)&gt;(1+$O$2),MAX(O$64:O4079)&gt;MAX(P$64:P4078)),MAX(Q$64:Q4078)+1,""))),"")</f>
        <v/>
      </c>
    </row>
    <row r="4080" spans="1:17" x14ac:dyDescent="0.2">
      <c r="A4080" s="13">
        <f>HLOOKUP($E$2,历史数据!$V$3:$AE$5000,ROW(A4078),)</f>
        <v>1352931</v>
      </c>
      <c r="B4080" s="41">
        <v>42587</v>
      </c>
      <c r="C4080" s="100">
        <f>IFERROR(IF(A4080&lt;&gt;0,MAX($C$4:C4079)+1,""),"")</f>
        <v>3813</v>
      </c>
      <c r="E4080" s="99" t="str">
        <f t="shared" si="352"/>
        <v/>
      </c>
      <c r="F4080" s="101" t="str">
        <f>IFERROR(VLOOKUP(E4080,历史数据!AH:AJ,3,),"")</f>
        <v/>
      </c>
      <c r="G4080" s="101" t="str">
        <f t="shared" si="353"/>
        <v/>
      </c>
      <c r="H4080" s="105" t="str">
        <f t="shared" si="354"/>
        <v/>
      </c>
      <c r="I4080" s="101" t="str">
        <f>IFERROR(VLOOKUP(E4080,历史数据!AH:AJ,2,),"")</f>
        <v/>
      </c>
      <c r="J4080" s="104">
        <f t="shared" si="355"/>
        <v>0</v>
      </c>
      <c r="K4080" s="104" t="str">
        <f>IFERROR(IF(AND(J4079=$H$2*1,MAX(K$64:K4079)=MAX(L$64:L4079)),MAX(K$64:K4079)+1,""),"")</f>
        <v/>
      </c>
      <c r="L4080" s="104" t="str">
        <f>IFERROR(IF(AND($F4079/INDEX($F$64:$F4080,MATCH(MAX(M$64:M4080),M$64:M4080,0)-1)&lt;(1-$P$2),MAX(K$64:K4080)&gt;MAX(L$64:L4079)),MAX(K$64:K4080),""),"")</f>
        <v/>
      </c>
      <c r="M4080" s="104" t="str">
        <f>IFERROR(IF(E4080="","",IF(K4080&lt;&gt;"",MAX(M$64:M4079)+1,IF(AND($F4079/INDEX($F$64:$F4080,MATCH(MAX(M$64:M4079),M$64:M4079,0)-1)&gt;(1+$O$2),MAX(K$64:K4080)&gt;MAX(L$64:L4079)),MAX(M$64:M4079)+1,""))),"")</f>
        <v/>
      </c>
      <c r="N4080" s="91">
        <f t="shared" si="356"/>
        <v>0</v>
      </c>
      <c r="O4080" s="91" t="str">
        <f>IFERROR(IF(AND(N4079=$H$2*1,MAX(O$64:O4079)=MAX(P$64:P4079)),MAX(O$64:O4079)+1,""),"")</f>
        <v/>
      </c>
      <c r="P4080" s="91" t="str">
        <f>IFERROR(IF(MOD(MAX(Q$64:Q4080),10*MAX(O$64:O4080))&lt;=2,IF(AND(F4079/INDEX($F$64:$F4080,MATCH(MAX(O$64:O4080),O$64:O4080,0)-1)&lt;(1-$P$2),MAX(O$64:O4080)&gt;MAX(P$64:P4079)),MAX(O$64:O4080),""),IF(AND($F4079/INDEX($F$64:$F4080,MATCH(MAX(Q$64:Q4080),Q$64:Q4080,0)-1)&lt;(1-$P$2),MAX(O$64:O4080)&gt;MAX(P$64:P4079)),MAX(O$64:O4080),"")),"")</f>
        <v/>
      </c>
      <c r="Q4080" s="91" t="str">
        <f>IFERROR(IF(E4080="","",IF(O4080&lt;&gt;"",MAX(O$64:O4080)*10+1,IF(AND($F4079/INDEX($F$64:$F4080,MATCH(MAX(Q$64:Q4079),Q$64:Q4079,0)-1)&gt;(1+$O$2),MAX(O$64:O4080)&gt;MAX(P$64:P4079)),MAX(Q$64:Q4079)+1,""))),"")</f>
        <v/>
      </c>
    </row>
    <row r="4081" spans="1:17" x14ac:dyDescent="0.2">
      <c r="A4081" s="13">
        <f>HLOOKUP($E$2,历史数据!$V$3:$AE$5000,ROW(A4079),)</f>
        <v>641401</v>
      </c>
      <c r="B4081" s="41">
        <v>42590</v>
      </c>
      <c r="C4081" s="100">
        <f>IFERROR(IF(A4081&lt;&gt;0,MAX($C$4:C4080)+1,""),"")</f>
        <v>3814</v>
      </c>
      <c r="E4081" s="99" t="str">
        <f t="shared" si="352"/>
        <v/>
      </c>
      <c r="F4081" s="101" t="str">
        <f>IFERROR(VLOOKUP(E4081,历史数据!AH:AJ,3,),"")</f>
        <v/>
      </c>
      <c r="G4081" s="101" t="str">
        <f t="shared" si="353"/>
        <v/>
      </c>
      <c r="H4081" s="105" t="str">
        <f t="shared" si="354"/>
        <v/>
      </c>
      <c r="I4081" s="101" t="str">
        <f>IFERROR(VLOOKUP(E4081,历史数据!AH:AJ,2,),"")</f>
        <v/>
      </c>
      <c r="J4081" s="104">
        <f t="shared" si="355"/>
        <v>0</v>
      </c>
      <c r="K4081" s="104" t="str">
        <f>IFERROR(IF(AND(J4080=$H$2*1,MAX(K$64:K4080)=MAX(L$64:L4080)),MAX(K$64:K4080)+1,""),"")</f>
        <v/>
      </c>
      <c r="L4081" s="104" t="str">
        <f>IFERROR(IF(AND($F4080/INDEX($F$64:$F4081,MATCH(MAX(M$64:M4081),M$64:M4081,0)-1)&lt;(1-$P$2),MAX(K$64:K4081)&gt;MAX(L$64:L4080)),MAX(K$64:K4081),""),"")</f>
        <v/>
      </c>
      <c r="M4081" s="104" t="str">
        <f>IFERROR(IF(E4081="","",IF(K4081&lt;&gt;"",MAX(M$64:M4080)+1,IF(AND($F4080/INDEX($F$64:$F4081,MATCH(MAX(M$64:M4080),M$64:M4080,0)-1)&gt;(1+$O$2),MAX(K$64:K4081)&gt;MAX(L$64:L4080)),MAX(M$64:M4080)+1,""))),"")</f>
        <v/>
      </c>
      <c r="N4081" s="91">
        <f t="shared" si="356"/>
        <v>0</v>
      </c>
      <c r="O4081" s="91" t="str">
        <f>IFERROR(IF(AND(N4080=$H$2*1,MAX(O$64:O4080)=MAX(P$64:P4080)),MAX(O$64:O4080)+1,""),"")</f>
        <v/>
      </c>
      <c r="P4081" s="91" t="str">
        <f>IFERROR(IF(MOD(MAX(Q$64:Q4081),10*MAX(O$64:O4081))&lt;=2,IF(AND(F4080/INDEX($F$64:$F4081,MATCH(MAX(O$64:O4081),O$64:O4081,0)-1)&lt;(1-$P$2),MAX(O$64:O4081)&gt;MAX(P$64:P4080)),MAX(O$64:O4081),""),IF(AND($F4080/INDEX($F$64:$F4081,MATCH(MAX(Q$64:Q4081),Q$64:Q4081,0)-1)&lt;(1-$P$2),MAX(O$64:O4081)&gt;MAX(P$64:P4080)),MAX(O$64:O4081),"")),"")</f>
        <v/>
      </c>
      <c r="Q4081" s="91" t="str">
        <f>IFERROR(IF(E4081="","",IF(O4081&lt;&gt;"",MAX(O$64:O4081)*10+1,IF(AND($F4080/INDEX($F$64:$F4081,MATCH(MAX(Q$64:Q4080),Q$64:Q4080,0)-1)&gt;(1+$O$2),MAX(O$64:O4081)&gt;MAX(P$64:P4080)),MAX(Q$64:Q4080)+1,""))),"")</f>
        <v/>
      </c>
    </row>
    <row r="4082" spans="1:17" x14ac:dyDescent="0.2">
      <c r="A4082" s="13">
        <f>HLOOKUP($E$2,历史数据!$V$3:$AE$5000,ROW(A4080),)</f>
        <v>496101</v>
      </c>
      <c r="B4082" s="41">
        <v>42591</v>
      </c>
      <c r="C4082" s="100">
        <f>IFERROR(IF(A4082&lt;&gt;0,MAX($C$4:C4081)+1,""),"")</f>
        <v>3815</v>
      </c>
      <c r="E4082" s="99" t="str">
        <f t="shared" si="352"/>
        <v/>
      </c>
      <c r="F4082" s="101" t="str">
        <f>IFERROR(VLOOKUP(E4082,历史数据!AH:AJ,3,),"")</f>
        <v/>
      </c>
      <c r="G4082" s="101" t="str">
        <f t="shared" si="353"/>
        <v/>
      </c>
      <c r="H4082" s="105" t="str">
        <f t="shared" si="354"/>
        <v/>
      </c>
      <c r="I4082" s="101" t="str">
        <f>IFERROR(VLOOKUP(E4082,历史数据!AH:AJ,2,),"")</f>
        <v/>
      </c>
      <c r="J4082" s="104">
        <f t="shared" si="355"/>
        <v>0</v>
      </c>
      <c r="K4082" s="104" t="str">
        <f>IFERROR(IF(AND(J4081=$H$2*1,MAX(K$64:K4081)=MAX(L$64:L4081)),MAX(K$64:K4081)+1,""),"")</f>
        <v/>
      </c>
      <c r="L4082" s="104" t="str">
        <f>IFERROR(IF(AND($F4081/INDEX($F$64:$F4082,MATCH(MAX(M$64:M4082),M$64:M4082,0)-1)&lt;(1-$P$2),MAX(K$64:K4082)&gt;MAX(L$64:L4081)),MAX(K$64:K4082),""),"")</f>
        <v/>
      </c>
      <c r="M4082" s="104" t="str">
        <f>IFERROR(IF(E4082="","",IF(K4082&lt;&gt;"",MAX(M$64:M4081)+1,IF(AND($F4081/INDEX($F$64:$F4082,MATCH(MAX(M$64:M4081),M$64:M4081,0)-1)&gt;(1+$O$2),MAX(K$64:K4082)&gt;MAX(L$64:L4081)),MAX(M$64:M4081)+1,""))),"")</f>
        <v/>
      </c>
      <c r="N4082" s="91">
        <f t="shared" si="356"/>
        <v>0</v>
      </c>
      <c r="O4082" s="91" t="str">
        <f>IFERROR(IF(AND(N4081=$H$2*1,MAX(O$64:O4081)=MAX(P$64:P4081)),MAX(O$64:O4081)+1,""),"")</f>
        <v/>
      </c>
      <c r="P4082" s="91" t="str">
        <f>IFERROR(IF(MOD(MAX(Q$64:Q4082),10*MAX(O$64:O4082))&lt;=2,IF(AND(F4081/INDEX($F$64:$F4082,MATCH(MAX(O$64:O4082),O$64:O4082,0)-1)&lt;(1-$P$2),MAX(O$64:O4082)&gt;MAX(P$64:P4081)),MAX(O$64:O4082),""),IF(AND($F4081/INDEX($F$64:$F4082,MATCH(MAX(Q$64:Q4082),Q$64:Q4082,0)-1)&lt;(1-$P$2),MAX(O$64:O4082)&gt;MAX(P$64:P4081)),MAX(O$64:O4082),"")),"")</f>
        <v/>
      </c>
      <c r="Q4082" s="91" t="str">
        <f>IFERROR(IF(E4082="","",IF(O4082&lt;&gt;"",MAX(O$64:O4082)*10+1,IF(AND($F4081/INDEX($F$64:$F4082,MATCH(MAX(Q$64:Q4081),Q$64:Q4081,0)-1)&gt;(1+$O$2),MAX(O$64:O4082)&gt;MAX(P$64:P4081)),MAX(Q$64:Q4081)+1,""))),"")</f>
        <v/>
      </c>
    </row>
    <row r="4083" spans="1:17" x14ac:dyDescent="0.2">
      <c r="A4083" s="13">
        <f>HLOOKUP($E$2,历史数据!$V$3:$AE$5000,ROW(A4081),)</f>
        <v>1996191</v>
      </c>
      <c r="B4083" s="41">
        <v>42592</v>
      </c>
      <c r="C4083" s="100">
        <f>IFERROR(IF(A4083&lt;&gt;0,MAX($C$4:C4082)+1,""),"")</f>
        <v>3816</v>
      </c>
      <c r="E4083" s="99" t="str">
        <f t="shared" si="352"/>
        <v/>
      </c>
      <c r="F4083" s="101" t="str">
        <f>IFERROR(VLOOKUP(E4083,历史数据!AH:AJ,3,),"")</f>
        <v/>
      </c>
      <c r="G4083" s="101" t="str">
        <f t="shared" si="353"/>
        <v/>
      </c>
      <c r="H4083" s="105" t="str">
        <f t="shared" si="354"/>
        <v/>
      </c>
      <c r="I4083" s="101" t="str">
        <f>IFERROR(VLOOKUP(E4083,历史数据!AH:AJ,2,),"")</f>
        <v/>
      </c>
      <c r="J4083" s="104">
        <f t="shared" si="355"/>
        <v>0</v>
      </c>
      <c r="K4083" s="104" t="str">
        <f>IFERROR(IF(AND(J4082=$H$2*1,MAX(K$64:K4082)=MAX(L$64:L4082)),MAX(K$64:K4082)+1,""),"")</f>
        <v/>
      </c>
      <c r="L4083" s="104" t="str">
        <f>IFERROR(IF(AND($F4082/INDEX($F$64:$F4083,MATCH(MAX(M$64:M4083),M$64:M4083,0)-1)&lt;(1-$P$2),MAX(K$64:K4083)&gt;MAX(L$64:L4082)),MAX(K$64:K4083),""),"")</f>
        <v/>
      </c>
      <c r="M4083" s="104" t="str">
        <f>IFERROR(IF(E4083="","",IF(K4083&lt;&gt;"",MAX(M$64:M4082)+1,IF(AND($F4082/INDEX($F$64:$F4083,MATCH(MAX(M$64:M4082),M$64:M4082,0)-1)&gt;(1+$O$2),MAX(K$64:K4083)&gt;MAX(L$64:L4082)),MAX(M$64:M4082)+1,""))),"")</f>
        <v/>
      </c>
      <c r="N4083" s="91">
        <f t="shared" si="356"/>
        <v>0</v>
      </c>
      <c r="O4083" s="91" t="str">
        <f>IFERROR(IF(AND(N4082=$H$2*1,MAX(O$64:O4082)=MAX(P$64:P4082)),MAX(O$64:O4082)+1,""),"")</f>
        <v/>
      </c>
      <c r="P4083" s="91" t="str">
        <f>IFERROR(IF(MOD(MAX(Q$64:Q4083),10*MAX(O$64:O4083))&lt;=2,IF(AND(F4082/INDEX($F$64:$F4083,MATCH(MAX(O$64:O4083),O$64:O4083,0)-1)&lt;(1-$P$2),MAX(O$64:O4083)&gt;MAX(P$64:P4082)),MAX(O$64:O4083),""),IF(AND($F4082/INDEX($F$64:$F4083,MATCH(MAX(Q$64:Q4083),Q$64:Q4083,0)-1)&lt;(1-$P$2),MAX(O$64:O4083)&gt;MAX(P$64:P4082)),MAX(O$64:O4083),"")),"")</f>
        <v/>
      </c>
      <c r="Q4083" s="91" t="str">
        <f>IFERROR(IF(E4083="","",IF(O4083&lt;&gt;"",MAX(O$64:O4083)*10+1,IF(AND($F4082/INDEX($F$64:$F4083,MATCH(MAX(Q$64:Q4082),Q$64:Q4082,0)-1)&gt;(1+$O$2),MAX(O$64:O4083)&gt;MAX(P$64:P4082)),MAX(Q$64:Q4082)+1,""))),"")</f>
        <v/>
      </c>
    </row>
    <row r="4084" spans="1:17" x14ac:dyDescent="0.2">
      <c r="A4084" s="13">
        <f>HLOOKUP($E$2,历史数据!$V$3:$AE$5000,ROW(A4082),)</f>
        <v>1141195</v>
      </c>
      <c r="B4084" s="41">
        <v>42593</v>
      </c>
      <c r="C4084" s="100">
        <f>IFERROR(IF(A4084&lt;&gt;0,MAX($C$4:C4083)+1,""),"")</f>
        <v>3817</v>
      </c>
      <c r="E4084" s="99" t="str">
        <f t="shared" si="352"/>
        <v/>
      </c>
      <c r="F4084" s="101" t="str">
        <f>IFERROR(VLOOKUP(E4084,历史数据!AH:AJ,3,),"")</f>
        <v/>
      </c>
      <c r="G4084" s="101" t="str">
        <f t="shared" si="353"/>
        <v/>
      </c>
      <c r="H4084" s="105" t="str">
        <f t="shared" si="354"/>
        <v/>
      </c>
      <c r="I4084" s="101" t="str">
        <f>IFERROR(VLOOKUP(E4084,历史数据!AH:AJ,2,),"")</f>
        <v/>
      </c>
      <c r="J4084" s="104">
        <f t="shared" si="355"/>
        <v>0</v>
      </c>
      <c r="K4084" s="104" t="str">
        <f>IFERROR(IF(AND(J4083=$H$2*1,MAX(K$64:K4083)=MAX(L$64:L4083)),MAX(K$64:K4083)+1,""),"")</f>
        <v/>
      </c>
      <c r="L4084" s="104" t="str">
        <f>IFERROR(IF(AND($F4083/INDEX($F$64:$F4084,MATCH(MAX(M$64:M4084),M$64:M4084,0)-1)&lt;(1-$P$2),MAX(K$64:K4084)&gt;MAX(L$64:L4083)),MAX(K$64:K4084),""),"")</f>
        <v/>
      </c>
      <c r="M4084" s="104" t="str">
        <f>IFERROR(IF(E4084="","",IF(K4084&lt;&gt;"",MAX(M$64:M4083)+1,IF(AND($F4083/INDEX($F$64:$F4084,MATCH(MAX(M$64:M4083),M$64:M4083,0)-1)&gt;(1+$O$2),MAX(K$64:K4084)&gt;MAX(L$64:L4083)),MAX(M$64:M4083)+1,""))),"")</f>
        <v/>
      </c>
      <c r="N4084" s="91">
        <f t="shared" si="356"/>
        <v>0</v>
      </c>
      <c r="O4084" s="91" t="str">
        <f>IFERROR(IF(AND(N4083=$H$2*1,MAX(O$64:O4083)=MAX(P$64:P4083)),MAX(O$64:O4083)+1,""),"")</f>
        <v/>
      </c>
      <c r="P4084" s="91" t="str">
        <f>IFERROR(IF(MOD(MAX(Q$64:Q4084),10*MAX(O$64:O4084))&lt;=2,IF(AND(F4083/INDEX($F$64:$F4084,MATCH(MAX(O$64:O4084),O$64:O4084,0)-1)&lt;(1-$P$2),MAX(O$64:O4084)&gt;MAX(P$64:P4083)),MAX(O$64:O4084),""),IF(AND($F4083/INDEX($F$64:$F4084,MATCH(MAX(Q$64:Q4084),Q$64:Q4084,0)-1)&lt;(1-$P$2),MAX(O$64:O4084)&gt;MAX(P$64:P4083)),MAX(O$64:O4084),"")),"")</f>
        <v/>
      </c>
      <c r="Q4084" s="91" t="str">
        <f>IFERROR(IF(E4084="","",IF(O4084&lt;&gt;"",MAX(O$64:O4084)*10+1,IF(AND($F4083/INDEX($F$64:$F4084,MATCH(MAX(Q$64:Q4083),Q$64:Q4083,0)-1)&gt;(1+$O$2),MAX(O$64:O4084)&gt;MAX(P$64:P4083)),MAX(Q$64:Q4083)+1,""))),"")</f>
        <v/>
      </c>
    </row>
    <row r="4085" spans="1:17" x14ac:dyDescent="0.2">
      <c r="A4085" s="13">
        <f>HLOOKUP($E$2,历史数据!$V$3:$AE$5000,ROW(A4083),)</f>
        <v>512901</v>
      </c>
      <c r="B4085" s="41">
        <v>42594</v>
      </c>
      <c r="C4085" s="100">
        <f>IFERROR(IF(A4085&lt;&gt;0,MAX($C$4:C4084)+1,""),"")</f>
        <v>3818</v>
      </c>
      <c r="E4085" s="99" t="str">
        <f t="shared" si="352"/>
        <v/>
      </c>
      <c r="F4085" s="101" t="str">
        <f>IFERROR(VLOOKUP(E4085,历史数据!AH:AJ,3,),"")</f>
        <v/>
      </c>
      <c r="G4085" s="101" t="str">
        <f t="shared" si="353"/>
        <v/>
      </c>
      <c r="H4085" s="105" t="str">
        <f t="shared" si="354"/>
        <v/>
      </c>
      <c r="I4085" s="101" t="str">
        <f>IFERROR(VLOOKUP(E4085,历史数据!AH:AJ,2,),"")</f>
        <v/>
      </c>
      <c r="J4085" s="104">
        <f t="shared" si="355"/>
        <v>0</v>
      </c>
      <c r="K4085" s="104" t="str">
        <f>IFERROR(IF(AND(J4084=$H$2*1,MAX(K$64:K4084)=MAX(L$64:L4084)),MAX(K$64:K4084)+1,""),"")</f>
        <v/>
      </c>
      <c r="L4085" s="104" t="str">
        <f>IFERROR(IF(AND($F4084/INDEX($F$64:$F4085,MATCH(MAX(M$64:M4085),M$64:M4085,0)-1)&lt;(1-$P$2),MAX(K$64:K4085)&gt;MAX(L$64:L4084)),MAX(K$64:K4085),""),"")</f>
        <v/>
      </c>
      <c r="M4085" s="104" t="str">
        <f>IFERROR(IF(E4085="","",IF(K4085&lt;&gt;"",MAX(M$64:M4084)+1,IF(AND($F4084/INDEX($F$64:$F4085,MATCH(MAX(M$64:M4084),M$64:M4084,0)-1)&gt;(1+$O$2),MAX(K$64:K4085)&gt;MAX(L$64:L4084)),MAX(M$64:M4084)+1,""))),"")</f>
        <v/>
      </c>
      <c r="N4085" s="91">
        <f t="shared" si="356"/>
        <v>0</v>
      </c>
      <c r="O4085" s="91" t="str">
        <f>IFERROR(IF(AND(N4084=$H$2*1,MAX(O$64:O4084)=MAX(P$64:P4084)),MAX(O$64:O4084)+1,""),"")</f>
        <v/>
      </c>
      <c r="P4085" s="91" t="str">
        <f>IFERROR(IF(MOD(MAX(Q$64:Q4085),10*MAX(O$64:O4085))&lt;=2,IF(AND(F4084/INDEX($F$64:$F4085,MATCH(MAX(O$64:O4085),O$64:O4085,0)-1)&lt;(1-$P$2),MAX(O$64:O4085)&gt;MAX(P$64:P4084)),MAX(O$64:O4085),""),IF(AND($F4084/INDEX($F$64:$F4085,MATCH(MAX(Q$64:Q4085),Q$64:Q4085,0)-1)&lt;(1-$P$2),MAX(O$64:O4085)&gt;MAX(P$64:P4084)),MAX(O$64:O4085),"")),"")</f>
        <v/>
      </c>
      <c r="Q4085" s="91" t="str">
        <f>IFERROR(IF(E4085="","",IF(O4085&lt;&gt;"",MAX(O$64:O4085)*10+1,IF(AND($F4084/INDEX($F$64:$F4085,MATCH(MAX(Q$64:Q4084),Q$64:Q4084,0)-1)&gt;(1+$O$2),MAX(O$64:O4085)&gt;MAX(P$64:P4084)),MAX(Q$64:Q4084)+1,""))),"")</f>
        <v/>
      </c>
    </row>
    <row r="4086" spans="1:17" x14ac:dyDescent="0.2">
      <c r="A4086" s="13">
        <f>HLOOKUP($E$2,历史数据!$V$3:$AE$5000,ROW(A4084),)</f>
        <v>787175</v>
      </c>
      <c r="B4086" s="41">
        <v>42597</v>
      </c>
      <c r="C4086" s="100">
        <f>IFERROR(IF(A4086&lt;&gt;0,MAX($C$4:C4085)+1,""),"")</f>
        <v>3819</v>
      </c>
      <c r="E4086" s="99" t="str">
        <f t="shared" si="352"/>
        <v/>
      </c>
      <c r="F4086" s="101" t="str">
        <f>IFERROR(VLOOKUP(E4086,历史数据!AH:AJ,3,),"")</f>
        <v/>
      </c>
      <c r="G4086" s="101" t="str">
        <f t="shared" si="353"/>
        <v/>
      </c>
      <c r="H4086" s="105" t="str">
        <f t="shared" si="354"/>
        <v/>
      </c>
      <c r="I4086" s="101" t="str">
        <f>IFERROR(VLOOKUP(E4086,历史数据!AH:AJ,2,),"")</f>
        <v/>
      </c>
      <c r="J4086" s="104">
        <f t="shared" si="355"/>
        <v>0</v>
      </c>
      <c r="K4086" s="104" t="str">
        <f>IFERROR(IF(AND(J4085=$H$2*1,MAX(K$64:K4085)=MAX(L$64:L4085)),MAX(K$64:K4085)+1,""),"")</f>
        <v/>
      </c>
      <c r="L4086" s="104" t="str">
        <f>IFERROR(IF(AND($F4085/INDEX($F$64:$F4086,MATCH(MAX(M$64:M4086),M$64:M4086,0)-1)&lt;(1-$P$2),MAX(K$64:K4086)&gt;MAX(L$64:L4085)),MAX(K$64:K4086),""),"")</f>
        <v/>
      </c>
      <c r="M4086" s="104" t="str">
        <f>IFERROR(IF(E4086="","",IF(K4086&lt;&gt;"",MAX(M$64:M4085)+1,IF(AND($F4085/INDEX($F$64:$F4086,MATCH(MAX(M$64:M4085),M$64:M4085,0)-1)&gt;(1+$O$2),MAX(K$64:K4086)&gt;MAX(L$64:L4085)),MAX(M$64:M4085)+1,""))),"")</f>
        <v/>
      </c>
      <c r="N4086" s="91">
        <f t="shared" si="356"/>
        <v>0</v>
      </c>
      <c r="O4086" s="91" t="str">
        <f>IFERROR(IF(AND(N4085=$H$2*1,MAX(O$64:O4085)=MAX(P$64:P4085)),MAX(O$64:O4085)+1,""),"")</f>
        <v/>
      </c>
      <c r="P4086" s="91" t="str">
        <f>IFERROR(IF(MOD(MAX(Q$64:Q4086),10*MAX(O$64:O4086))&lt;=2,IF(AND(F4085/INDEX($F$64:$F4086,MATCH(MAX(O$64:O4086),O$64:O4086,0)-1)&lt;(1-$P$2),MAX(O$64:O4086)&gt;MAX(P$64:P4085)),MAX(O$64:O4086),""),IF(AND($F4085/INDEX($F$64:$F4086,MATCH(MAX(Q$64:Q4086),Q$64:Q4086,0)-1)&lt;(1-$P$2),MAX(O$64:O4086)&gt;MAX(P$64:P4085)),MAX(O$64:O4086),"")),"")</f>
        <v/>
      </c>
      <c r="Q4086" s="91" t="str">
        <f>IFERROR(IF(E4086="","",IF(O4086&lt;&gt;"",MAX(O$64:O4086)*10+1,IF(AND($F4085/INDEX($F$64:$F4086,MATCH(MAX(Q$64:Q4085),Q$64:Q4085,0)-1)&gt;(1+$O$2),MAX(O$64:O4086)&gt;MAX(P$64:P4085)),MAX(Q$64:Q4085)+1,""))),"")</f>
        <v/>
      </c>
    </row>
    <row r="4087" spans="1:17" x14ac:dyDescent="0.2">
      <c r="A4087" s="13">
        <f>HLOOKUP($E$2,历史数据!$V$3:$AE$5000,ROW(A4085),)</f>
        <v>1204131</v>
      </c>
      <c r="B4087" s="41">
        <v>42598</v>
      </c>
      <c r="C4087" s="100">
        <f>IFERROR(IF(A4087&lt;&gt;0,MAX($C$4:C4086)+1,""),"")</f>
        <v>3820</v>
      </c>
      <c r="E4087" s="99" t="str">
        <f t="shared" si="352"/>
        <v/>
      </c>
      <c r="F4087" s="101" t="str">
        <f>IFERROR(VLOOKUP(E4087,历史数据!AH:AJ,3,),"")</f>
        <v/>
      </c>
      <c r="G4087" s="101" t="str">
        <f t="shared" si="353"/>
        <v/>
      </c>
      <c r="H4087" s="105" t="str">
        <f t="shared" si="354"/>
        <v/>
      </c>
      <c r="I4087" s="101" t="str">
        <f>IFERROR(VLOOKUP(E4087,历史数据!AH:AJ,2,),"")</f>
        <v/>
      </c>
      <c r="J4087" s="104">
        <f t="shared" si="355"/>
        <v>0</v>
      </c>
      <c r="K4087" s="104" t="str">
        <f>IFERROR(IF(AND(J4086=$H$2*1,MAX(K$64:K4086)=MAX(L$64:L4086)),MAX(K$64:K4086)+1,""),"")</f>
        <v/>
      </c>
      <c r="L4087" s="104" t="str">
        <f>IFERROR(IF(AND($F4086/INDEX($F$64:$F4087,MATCH(MAX(M$64:M4087),M$64:M4087,0)-1)&lt;(1-$P$2),MAX(K$64:K4087)&gt;MAX(L$64:L4086)),MAX(K$64:K4087),""),"")</f>
        <v/>
      </c>
      <c r="M4087" s="104" t="str">
        <f>IFERROR(IF(E4087="","",IF(K4087&lt;&gt;"",MAX(M$64:M4086)+1,IF(AND($F4086/INDEX($F$64:$F4087,MATCH(MAX(M$64:M4086),M$64:M4086,0)-1)&gt;(1+$O$2),MAX(K$64:K4087)&gt;MAX(L$64:L4086)),MAX(M$64:M4086)+1,""))),"")</f>
        <v/>
      </c>
      <c r="N4087" s="91">
        <f t="shared" si="356"/>
        <v>0</v>
      </c>
      <c r="O4087" s="91" t="str">
        <f>IFERROR(IF(AND(N4086=$H$2*1,MAX(O$64:O4086)=MAX(P$64:P4086)),MAX(O$64:O4086)+1,""),"")</f>
        <v/>
      </c>
      <c r="P4087" s="91" t="str">
        <f>IFERROR(IF(MOD(MAX(Q$64:Q4087),10*MAX(O$64:O4087))&lt;=2,IF(AND(F4086/INDEX($F$64:$F4087,MATCH(MAX(O$64:O4087),O$64:O4087,0)-1)&lt;(1-$P$2),MAX(O$64:O4087)&gt;MAX(P$64:P4086)),MAX(O$64:O4087),""),IF(AND($F4086/INDEX($F$64:$F4087,MATCH(MAX(Q$64:Q4087),Q$64:Q4087,0)-1)&lt;(1-$P$2),MAX(O$64:O4087)&gt;MAX(P$64:P4086)),MAX(O$64:O4087),"")),"")</f>
        <v/>
      </c>
      <c r="Q4087" s="91" t="str">
        <f>IFERROR(IF(E4087="","",IF(O4087&lt;&gt;"",MAX(O$64:O4087)*10+1,IF(AND($F4086/INDEX($F$64:$F4087,MATCH(MAX(Q$64:Q4086),Q$64:Q4086,0)-1)&gt;(1+$O$2),MAX(O$64:O4087)&gt;MAX(P$64:P4086)),MAX(Q$64:Q4086)+1,""))),"")</f>
        <v/>
      </c>
    </row>
    <row r="4088" spans="1:17" x14ac:dyDescent="0.2">
      <c r="A4088" s="13">
        <f>HLOOKUP($E$2,历史数据!$V$3:$AE$5000,ROW(A4086),)</f>
        <v>966886</v>
      </c>
      <c r="B4088" s="41">
        <v>42599</v>
      </c>
      <c r="C4088" s="100">
        <f>IFERROR(IF(A4088&lt;&gt;0,MAX($C$4:C4087)+1,""),"")</f>
        <v>3821</v>
      </c>
      <c r="E4088" s="99" t="str">
        <f t="shared" si="352"/>
        <v/>
      </c>
      <c r="F4088" s="101" t="str">
        <f>IFERROR(VLOOKUP(E4088,历史数据!AH:AJ,3,),"")</f>
        <v/>
      </c>
      <c r="G4088" s="101" t="str">
        <f t="shared" si="353"/>
        <v/>
      </c>
      <c r="H4088" s="105" t="str">
        <f t="shared" si="354"/>
        <v/>
      </c>
      <c r="I4088" s="101" t="str">
        <f>IFERROR(VLOOKUP(E4088,历史数据!AH:AJ,2,),"")</f>
        <v/>
      </c>
      <c r="J4088" s="104">
        <f t="shared" si="355"/>
        <v>0</v>
      </c>
      <c r="K4088" s="104" t="str">
        <f>IFERROR(IF(AND(J4087=$H$2*1,MAX(K$64:K4087)=MAX(L$64:L4087)),MAX(K$64:K4087)+1,""),"")</f>
        <v/>
      </c>
      <c r="L4088" s="104" t="str">
        <f>IFERROR(IF(AND($F4087/INDEX($F$64:$F4088,MATCH(MAX(M$64:M4088),M$64:M4088,0)-1)&lt;(1-$P$2),MAX(K$64:K4088)&gt;MAX(L$64:L4087)),MAX(K$64:K4088),""),"")</f>
        <v/>
      </c>
      <c r="M4088" s="104" t="str">
        <f>IFERROR(IF(E4088="","",IF(K4088&lt;&gt;"",MAX(M$64:M4087)+1,IF(AND($F4087/INDEX($F$64:$F4088,MATCH(MAX(M$64:M4087),M$64:M4087,0)-1)&gt;(1+$O$2),MAX(K$64:K4088)&gt;MAX(L$64:L4087)),MAX(M$64:M4087)+1,""))),"")</f>
        <v/>
      </c>
      <c r="N4088" s="91">
        <f t="shared" si="356"/>
        <v>0</v>
      </c>
      <c r="O4088" s="91" t="str">
        <f>IFERROR(IF(AND(N4087=$H$2*1,MAX(O$64:O4087)=MAX(P$64:P4087)),MAX(O$64:O4087)+1,""),"")</f>
        <v/>
      </c>
      <c r="P4088" s="91" t="str">
        <f>IFERROR(IF(MOD(MAX(Q$64:Q4088),10*MAX(O$64:O4088))&lt;=2,IF(AND(F4087/INDEX($F$64:$F4088,MATCH(MAX(O$64:O4088),O$64:O4088,0)-1)&lt;(1-$P$2),MAX(O$64:O4088)&gt;MAX(P$64:P4087)),MAX(O$64:O4088),""),IF(AND($F4087/INDEX($F$64:$F4088,MATCH(MAX(Q$64:Q4088),Q$64:Q4088,0)-1)&lt;(1-$P$2),MAX(O$64:O4088)&gt;MAX(P$64:P4087)),MAX(O$64:O4088),"")),"")</f>
        <v/>
      </c>
      <c r="Q4088" s="91" t="str">
        <f>IFERROR(IF(E4088="","",IF(O4088&lt;&gt;"",MAX(O$64:O4088)*10+1,IF(AND($F4087/INDEX($F$64:$F4088,MATCH(MAX(Q$64:Q4087),Q$64:Q4087,0)-1)&gt;(1+$O$2),MAX(O$64:O4088)&gt;MAX(P$64:P4087)),MAX(Q$64:Q4087)+1,""))),"")</f>
        <v/>
      </c>
    </row>
    <row r="4089" spans="1:17" x14ac:dyDescent="0.2">
      <c r="A4089" s="13">
        <f>HLOOKUP($E$2,历史数据!$V$3:$AE$5000,ROW(A4087),)</f>
        <v>624557</v>
      </c>
      <c r="B4089" s="41">
        <v>42600</v>
      </c>
      <c r="C4089" s="100">
        <f>IFERROR(IF(A4089&lt;&gt;0,MAX($C$4:C4088)+1,""),"")</f>
        <v>3822</v>
      </c>
      <c r="E4089" s="99" t="str">
        <f t="shared" si="352"/>
        <v/>
      </c>
      <c r="F4089" s="101" t="str">
        <f>IFERROR(VLOOKUP(E4089,历史数据!AH:AJ,3,),"")</f>
        <v/>
      </c>
      <c r="G4089" s="101" t="str">
        <f t="shared" si="353"/>
        <v/>
      </c>
      <c r="H4089" s="105" t="str">
        <f t="shared" si="354"/>
        <v/>
      </c>
      <c r="I4089" s="101" t="str">
        <f>IFERROR(VLOOKUP(E4089,历史数据!AH:AJ,2,),"")</f>
        <v/>
      </c>
      <c r="J4089" s="104">
        <f t="shared" si="355"/>
        <v>0</v>
      </c>
      <c r="K4089" s="104" t="str">
        <f>IFERROR(IF(AND(J4088=$H$2*1,MAX(K$64:K4088)=MAX(L$64:L4088)),MAX(K$64:K4088)+1,""),"")</f>
        <v/>
      </c>
      <c r="L4089" s="104" t="str">
        <f>IFERROR(IF(AND($F4088/INDEX($F$64:$F4089,MATCH(MAX(M$64:M4089),M$64:M4089,0)-1)&lt;(1-$P$2),MAX(K$64:K4089)&gt;MAX(L$64:L4088)),MAX(K$64:K4089),""),"")</f>
        <v/>
      </c>
      <c r="M4089" s="104" t="str">
        <f>IFERROR(IF(E4089="","",IF(K4089&lt;&gt;"",MAX(M$64:M4088)+1,IF(AND($F4088/INDEX($F$64:$F4089,MATCH(MAX(M$64:M4088),M$64:M4088,0)-1)&gt;(1+$O$2),MAX(K$64:K4089)&gt;MAX(L$64:L4088)),MAX(M$64:M4088)+1,""))),"")</f>
        <v/>
      </c>
      <c r="N4089" s="91">
        <f t="shared" si="356"/>
        <v>0</v>
      </c>
      <c r="O4089" s="91" t="str">
        <f>IFERROR(IF(AND(N4088=$H$2*1,MAX(O$64:O4088)=MAX(P$64:P4088)),MAX(O$64:O4088)+1,""),"")</f>
        <v/>
      </c>
      <c r="P4089" s="91" t="str">
        <f>IFERROR(IF(MOD(MAX(Q$64:Q4089),10*MAX(O$64:O4089))&lt;=2,IF(AND(F4088/INDEX($F$64:$F4089,MATCH(MAX(O$64:O4089),O$64:O4089,0)-1)&lt;(1-$P$2),MAX(O$64:O4089)&gt;MAX(P$64:P4088)),MAX(O$64:O4089),""),IF(AND($F4088/INDEX($F$64:$F4089,MATCH(MAX(Q$64:Q4089),Q$64:Q4089,0)-1)&lt;(1-$P$2),MAX(O$64:O4089)&gt;MAX(P$64:P4088)),MAX(O$64:O4089),"")),"")</f>
        <v/>
      </c>
      <c r="Q4089" s="91" t="str">
        <f>IFERROR(IF(E4089="","",IF(O4089&lt;&gt;"",MAX(O$64:O4089)*10+1,IF(AND($F4088/INDEX($F$64:$F4089,MATCH(MAX(Q$64:Q4088),Q$64:Q4088,0)-1)&gt;(1+$O$2),MAX(O$64:O4089)&gt;MAX(P$64:P4088)),MAX(Q$64:Q4088)+1,""))),"")</f>
        <v/>
      </c>
    </row>
    <row r="4090" spans="1:17" x14ac:dyDescent="0.2">
      <c r="A4090" s="13">
        <f>HLOOKUP($E$2,历史数据!$V$3:$AE$5000,ROW(A4088),)</f>
        <v>376632</v>
      </c>
      <c r="B4090" s="41">
        <v>42601</v>
      </c>
      <c r="C4090" s="100">
        <f>IFERROR(IF(A4090&lt;&gt;0,MAX($C$4:C4089)+1,""),"")</f>
        <v>3823</v>
      </c>
      <c r="E4090" s="99" t="str">
        <f t="shared" si="352"/>
        <v/>
      </c>
      <c r="F4090" s="101" t="str">
        <f>IFERROR(VLOOKUP(E4090,历史数据!AH:AJ,3,),"")</f>
        <v/>
      </c>
      <c r="G4090" s="101" t="str">
        <f t="shared" si="353"/>
        <v/>
      </c>
      <c r="H4090" s="105" t="str">
        <f t="shared" si="354"/>
        <v/>
      </c>
      <c r="I4090" s="101" t="str">
        <f>IFERROR(VLOOKUP(E4090,历史数据!AH:AJ,2,),"")</f>
        <v/>
      </c>
      <c r="J4090" s="104">
        <f t="shared" si="355"/>
        <v>0</v>
      </c>
      <c r="K4090" s="104" t="str">
        <f>IFERROR(IF(AND(J4089=$H$2*1,MAX(K$64:K4089)=MAX(L$64:L4089)),MAX(K$64:K4089)+1,""),"")</f>
        <v/>
      </c>
      <c r="L4090" s="104" t="str">
        <f>IFERROR(IF(AND($F4089/INDEX($F$64:$F4090,MATCH(MAX(M$64:M4090),M$64:M4090,0)-1)&lt;(1-$P$2),MAX(K$64:K4090)&gt;MAX(L$64:L4089)),MAX(K$64:K4090),""),"")</f>
        <v/>
      </c>
      <c r="M4090" s="104" t="str">
        <f>IFERROR(IF(E4090="","",IF(K4090&lt;&gt;"",MAX(M$64:M4089)+1,IF(AND($F4089/INDEX($F$64:$F4090,MATCH(MAX(M$64:M4089),M$64:M4089,0)-1)&gt;(1+$O$2),MAX(K$64:K4090)&gt;MAX(L$64:L4089)),MAX(M$64:M4089)+1,""))),"")</f>
        <v/>
      </c>
      <c r="N4090" s="91">
        <f t="shared" si="356"/>
        <v>0</v>
      </c>
      <c r="O4090" s="91" t="str">
        <f>IFERROR(IF(AND(N4089=$H$2*1,MAX(O$64:O4089)=MAX(P$64:P4089)),MAX(O$64:O4089)+1,""),"")</f>
        <v/>
      </c>
      <c r="P4090" s="91" t="str">
        <f>IFERROR(IF(MOD(MAX(Q$64:Q4090),10*MAX(O$64:O4090))&lt;=2,IF(AND(F4089/INDEX($F$64:$F4090,MATCH(MAX(O$64:O4090),O$64:O4090,0)-1)&lt;(1-$P$2),MAX(O$64:O4090)&gt;MAX(P$64:P4089)),MAX(O$64:O4090),""),IF(AND($F4089/INDEX($F$64:$F4090,MATCH(MAX(Q$64:Q4090),Q$64:Q4090,0)-1)&lt;(1-$P$2),MAX(O$64:O4090)&gt;MAX(P$64:P4089)),MAX(O$64:O4090),"")),"")</f>
        <v/>
      </c>
      <c r="Q4090" s="91" t="str">
        <f>IFERROR(IF(E4090="","",IF(O4090&lt;&gt;"",MAX(O$64:O4090)*10+1,IF(AND($F4089/INDEX($F$64:$F4090,MATCH(MAX(Q$64:Q4089),Q$64:Q4089,0)-1)&gt;(1+$O$2),MAX(O$64:O4090)&gt;MAX(P$64:P4089)),MAX(Q$64:Q4089)+1,""))),"")</f>
        <v/>
      </c>
    </row>
    <row r="4091" spans="1:17" x14ac:dyDescent="0.2">
      <c r="A4091" s="13">
        <f>HLOOKUP($E$2,历史数据!$V$3:$AE$5000,ROW(A4089),)</f>
        <v>567700</v>
      </c>
      <c r="B4091" s="41">
        <v>42604</v>
      </c>
      <c r="C4091" s="100">
        <f>IFERROR(IF(A4091&lt;&gt;0,MAX($C$4:C4090)+1,""),"")</f>
        <v>3824</v>
      </c>
      <c r="E4091" s="99" t="str">
        <f t="shared" si="352"/>
        <v/>
      </c>
      <c r="F4091" s="101" t="str">
        <f>IFERROR(VLOOKUP(E4091,历史数据!AH:AJ,3,),"")</f>
        <v/>
      </c>
      <c r="G4091" s="101" t="str">
        <f t="shared" si="353"/>
        <v/>
      </c>
      <c r="H4091" s="105" t="str">
        <f t="shared" si="354"/>
        <v/>
      </c>
      <c r="I4091" s="101" t="str">
        <f>IFERROR(VLOOKUP(E4091,历史数据!AH:AJ,2,),"")</f>
        <v/>
      </c>
      <c r="J4091" s="104">
        <f t="shared" si="355"/>
        <v>0</v>
      </c>
      <c r="K4091" s="104" t="str">
        <f>IFERROR(IF(AND(J4090=$H$2*1,MAX(K$64:K4090)=MAX(L$64:L4090)),MAX(K$64:K4090)+1,""),"")</f>
        <v/>
      </c>
      <c r="L4091" s="104" t="str">
        <f>IFERROR(IF(AND($F4090/INDEX($F$64:$F4091,MATCH(MAX(M$64:M4091),M$64:M4091,0)-1)&lt;(1-$P$2),MAX(K$64:K4091)&gt;MAX(L$64:L4090)),MAX(K$64:K4091),""),"")</f>
        <v/>
      </c>
      <c r="M4091" s="104" t="str">
        <f>IFERROR(IF(E4091="","",IF(K4091&lt;&gt;"",MAX(M$64:M4090)+1,IF(AND($F4090/INDEX($F$64:$F4091,MATCH(MAX(M$64:M4090),M$64:M4090,0)-1)&gt;(1+$O$2),MAX(K$64:K4091)&gt;MAX(L$64:L4090)),MAX(M$64:M4090)+1,""))),"")</f>
        <v/>
      </c>
      <c r="N4091" s="91">
        <f t="shared" si="356"/>
        <v>0</v>
      </c>
      <c r="O4091" s="91" t="str">
        <f>IFERROR(IF(AND(N4090=$H$2*1,MAX(O$64:O4090)=MAX(P$64:P4090)),MAX(O$64:O4090)+1,""),"")</f>
        <v/>
      </c>
      <c r="P4091" s="91" t="str">
        <f>IFERROR(IF(MOD(MAX(Q$64:Q4091),10*MAX(O$64:O4091))&lt;=2,IF(AND(F4090/INDEX($F$64:$F4091,MATCH(MAX(O$64:O4091),O$64:O4091,0)-1)&lt;(1-$P$2),MAX(O$64:O4091)&gt;MAX(P$64:P4090)),MAX(O$64:O4091),""),IF(AND($F4090/INDEX($F$64:$F4091,MATCH(MAX(Q$64:Q4091),Q$64:Q4091,0)-1)&lt;(1-$P$2),MAX(O$64:O4091)&gt;MAX(P$64:P4090)),MAX(O$64:O4091),"")),"")</f>
        <v/>
      </c>
      <c r="Q4091" s="91" t="str">
        <f>IFERROR(IF(E4091="","",IF(O4091&lt;&gt;"",MAX(O$64:O4091)*10+1,IF(AND($F4090/INDEX($F$64:$F4091,MATCH(MAX(Q$64:Q4090),Q$64:Q4090,0)-1)&gt;(1+$O$2),MAX(O$64:O4091)&gt;MAX(P$64:P4090)),MAX(Q$64:Q4090)+1,""))),"")</f>
        <v/>
      </c>
    </row>
    <row r="4092" spans="1:17" x14ac:dyDescent="0.2">
      <c r="A4092" s="13">
        <f>HLOOKUP($E$2,历史数据!$V$3:$AE$5000,ROW(A4090),)</f>
        <v>617450</v>
      </c>
      <c r="B4092" s="41">
        <v>42605</v>
      </c>
      <c r="C4092" s="100">
        <f>IFERROR(IF(A4092&lt;&gt;0,MAX($C$4:C4091)+1,""),"")</f>
        <v>3825</v>
      </c>
      <c r="E4092" s="99" t="str">
        <f t="shared" si="352"/>
        <v/>
      </c>
      <c r="F4092" s="101" t="str">
        <f>IFERROR(VLOOKUP(E4092,历史数据!AH:AJ,3,),"")</f>
        <v/>
      </c>
      <c r="G4092" s="101" t="str">
        <f t="shared" si="353"/>
        <v/>
      </c>
      <c r="H4092" s="105" t="str">
        <f t="shared" si="354"/>
        <v/>
      </c>
      <c r="I4092" s="101" t="str">
        <f>IFERROR(VLOOKUP(E4092,历史数据!AH:AJ,2,),"")</f>
        <v/>
      </c>
      <c r="J4092" s="104">
        <f t="shared" si="355"/>
        <v>0</v>
      </c>
      <c r="K4092" s="104" t="str">
        <f>IFERROR(IF(AND(J4091=$H$2*1,MAX(K$64:K4091)=MAX(L$64:L4091)),MAX(K$64:K4091)+1,""),"")</f>
        <v/>
      </c>
      <c r="L4092" s="104" t="str">
        <f>IFERROR(IF(AND($F4091/INDEX($F$64:$F4092,MATCH(MAX(M$64:M4092),M$64:M4092,0)-1)&lt;(1-$P$2),MAX(K$64:K4092)&gt;MAX(L$64:L4091)),MAX(K$64:K4092),""),"")</f>
        <v/>
      </c>
      <c r="M4092" s="104" t="str">
        <f>IFERROR(IF(E4092="","",IF(K4092&lt;&gt;"",MAX(M$64:M4091)+1,IF(AND($F4091/INDEX($F$64:$F4092,MATCH(MAX(M$64:M4091),M$64:M4091,0)-1)&gt;(1+$O$2),MAX(K$64:K4092)&gt;MAX(L$64:L4091)),MAX(M$64:M4091)+1,""))),"")</f>
        <v/>
      </c>
      <c r="N4092" s="91">
        <f t="shared" si="356"/>
        <v>0</v>
      </c>
      <c r="O4092" s="91" t="str">
        <f>IFERROR(IF(AND(N4091=$H$2*1,MAX(O$64:O4091)=MAX(P$64:P4091)),MAX(O$64:O4091)+1,""),"")</f>
        <v/>
      </c>
      <c r="P4092" s="91" t="str">
        <f>IFERROR(IF(MOD(MAX(Q$64:Q4092),10*MAX(O$64:O4092))&lt;=2,IF(AND(F4091/INDEX($F$64:$F4092,MATCH(MAX(O$64:O4092),O$64:O4092,0)-1)&lt;(1-$P$2),MAX(O$64:O4092)&gt;MAX(P$64:P4091)),MAX(O$64:O4092),""),IF(AND($F4091/INDEX($F$64:$F4092,MATCH(MAX(Q$64:Q4092),Q$64:Q4092,0)-1)&lt;(1-$P$2),MAX(O$64:O4092)&gt;MAX(P$64:P4091)),MAX(O$64:O4092),"")),"")</f>
        <v/>
      </c>
      <c r="Q4092" s="91" t="str">
        <f>IFERROR(IF(E4092="","",IF(O4092&lt;&gt;"",MAX(O$64:O4092)*10+1,IF(AND($F4091/INDEX($F$64:$F4092,MATCH(MAX(Q$64:Q4091),Q$64:Q4091,0)-1)&gt;(1+$O$2),MAX(O$64:O4092)&gt;MAX(P$64:P4091)),MAX(Q$64:Q4091)+1,""))),"")</f>
        <v/>
      </c>
    </row>
    <row r="4093" spans="1:17" x14ac:dyDescent="0.2">
      <c r="A4093" s="13">
        <f>HLOOKUP($E$2,历史数据!$V$3:$AE$5000,ROW(A4091),)</f>
        <v>741463</v>
      </c>
      <c r="B4093" s="41">
        <v>42606</v>
      </c>
      <c r="C4093" s="100">
        <f>IFERROR(IF(A4093&lt;&gt;0,MAX($C$4:C4092)+1,""),"")</f>
        <v>3826</v>
      </c>
      <c r="E4093" s="99" t="str">
        <f t="shared" si="352"/>
        <v/>
      </c>
      <c r="F4093" s="101" t="str">
        <f>IFERROR(VLOOKUP(E4093,历史数据!AH:AJ,3,),"")</f>
        <v/>
      </c>
      <c r="G4093" s="101" t="str">
        <f t="shared" si="353"/>
        <v/>
      </c>
      <c r="H4093" s="105" t="str">
        <f t="shared" si="354"/>
        <v/>
      </c>
      <c r="I4093" s="101" t="str">
        <f>IFERROR(VLOOKUP(E4093,历史数据!AH:AJ,2,),"")</f>
        <v/>
      </c>
      <c r="J4093" s="104">
        <f t="shared" si="355"/>
        <v>0</v>
      </c>
      <c r="K4093" s="104" t="str">
        <f>IFERROR(IF(AND(J4092=$H$2*1,MAX(K$64:K4092)=MAX(L$64:L4092)),MAX(K$64:K4092)+1,""),"")</f>
        <v/>
      </c>
      <c r="L4093" s="104" t="str">
        <f>IFERROR(IF(AND($F4092/INDEX($F$64:$F4093,MATCH(MAX(M$64:M4093),M$64:M4093,0)-1)&lt;(1-$P$2),MAX(K$64:K4093)&gt;MAX(L$64:L4092)),MAX(K$64:K4093),""),"")</f>
        <v/>
      </c>
      <c r="M4093" s="104" t="str">
        <f>IFERROR(IF(E4093="","",IF(K4093&lt;&gt;"",MAX(M$64:M4092)+1,IF(AND($F4092/INDEX($F$64:$F4093,MATCH(MAX(M$64:M4092),M$64:M4092,0)-1)&gt;(1+$O$2),MAX(K$64:K4093)&gt;MAX(L$64:L4092)),MAX(M$64:M4092)+1,""))),"")</f>
        <v/>
      </c>
      <c r="N4093" s="91">
        <f t="shared" si="356"/>
        <v>0</v>
      </c>
      <c r="O4093" s="91" t="str">
        <f>IFERROR(IF(AND(N4092=$H$2*1,MAX(O$64:O4092)=MAX(P$64:P4092)),MAX(O$64:O4092)+1,""),"")</f>
        <v/>
      </c>
      <c r="P4093" s="91" t="str">
        <f>IFERROR(IF(MOD(MAX(Q$64:Q4093),10*MAX(O$64:O4093))&lt;=2,IF(AND(F4092/INDEX($F$64:$F4093,MATCH(MAX(O$64:O4093),O$64:O4093,0)-1)&lt;(1-$P$2),MAX(O$64:O4093)&gt;MAX(P$64:P4092)),MAX(O$64:O4093),""),IF(AND($F4092/INDEX($F$64:$F4093,MATCH(MAX(Q$64:Q4093),Q$64:Q4093,0)-1)&lt;(1-$P$2),MAX(O$64:O4093)&gt;MAX(P$64:P4092)),MAX(O$64:O4093),"")),"")</f>
        <v/>
      </c>
      <c r="Q4093" s="91" t="str">
        <f>IFERROR(IF(E4093="","",IF(O4093&lt;&gt;"",MAX(O$64:O4093)*10+1,IF(AND($F4092/INDEX($F$64:$F4093,MATCH(MAX(Q$64:Q4092),Q$64:Q4092,0)-1)&gt;(1+$O$2),MAX(O$64:O4093)&gt;MAX(P$64:P4092)),MAX(Q$64:Q4092)+1,""))),"")</f>
        <v/>
      </c>
    </row>
    <row r="4094" spans="1:17" x14ac:dyDescent="0.2">
      <c r="A4094" s="13">
        <f>HLOOKUP($E$2,历史数据!$V$3:$AE$5000,ROW(A4092),)</f>
        <v>1063811</v>
      </c>
      <c r="B4094" s="41">
        <v>42607</v>
      </c>
      <c r="C4094" s="100">
        <f>IFERROR(IF(A4094&lt;&gt;0,MAX($C$4:C4093)+1,""),"")</f>
        <v>3827</v>
      </c>
      <c r="E4094" s="99" t="str">
        <f t="shared" si="352"/>
        <v/>
      </c>
      <c r="F4094" s="101" t="str">
        <f>IFERROR(VLOOKUP(E4094,历史数据!AH:AJ,3,),"")</f>
        <v/>
      </c>
      <c r="G4094" s="101" t="str">
        <f t="shared" si="353"/>
        <v/>
      </c>
      <c r="H4094" s="105" t="str">
        <f t="shared" si="354"/>
        <v/>
      </c>
      <c r="I4094" s="101" t="str">
        <f>IFERROR(VLOOKUP(E4094,历史数据!AH:AJ,2,),"")</f>
        <v/>
      </c>
      <c r="J4094" s="104">
        <f t="shared" si="355"/>
        <v>0</v>
      </c>
      <c r="K4094" s="104" t="str">
        <f>IFERROR(IF(AND(J4093=$H$2*1,MAX(K$64:K4093)=MAX(L$64:L4093)),MAX(K$64:K4093)+1,""),"")</f>
        <v/>
      </c>
      <c r="L4094" s="104" t="str">
        <f>IFERROR(IF(AND($F4093/INDEX($F$64:$F4094,MATCH(MAX(M$64:M4094),M$64:M4094,0)-1)&lt;(1-$P$2),MAX(K$64:K4094)&gt;MAX(L$64:L4093)),MAX(K$64:K4094),""),"")</f>
        <v/>
      </c>
      <c r="M4094" s="104" t="str">
        <f>IFERROR(IF(E4094="","",IF(K4094&lt;&gt;"",MAX(M$64:M4093)+1,IF(AND($F4093/INDEX($F$64:$F4094,MATCH(MAX(M$64:M4093),M$64:M4093,0)-1)&gt;(1+$O$2),MAX(K$64:K4094)&gt;MAX(L$64:L4093)),MAX(M$64:M4093)+1,""))),"")</f>
        <v/>
      </c>
      <c r="N4094" s="91">
        <f t="shared" si="356"/>
        <v>0</v>
      </c>
      <c r="O4094" s="91" t="str">
        <f>IFERROR(IF(AND(N4093=$H$2*1,MAX(O$64:O4093)=MAX(P$64:P4093)),MAX(O$64:O4093)+1,""),"")</f>
        <v/>
      </c>
      <c r="P4094" s="91" t="str">
        <f>IFERROR(IF(MOD(MAX(Q$64:Q4094),10*MAX(O$64:O4094))&lt;=2,IF(AND(F4093/INDEX($F$64:$F4094,MATCH(MAX(O$64:O4094),O$64:O4094,0)-1)&lt;(1-$P$2),MAX(O$64:O4094)&gt;MAX(P$64:P4093)),MAX(O$64:O4094),""),IF(AND($F4093/INDEX($F$64:$F4094,MATCH(MAX(Q$64:Q4094),Q$64:Q4094,0)-1)&lt;(1-$P$2),MAX(O$64:O4094)&gt;MAX(P$64:P4093)),MAX(O$64:O4094),"")),"")</f>
        <v/>
      </c>
      <c r="Q4094" s="91" t="str">
        <f>IFERROR(IF(E4094="","",IF(O4094&lt;&gt;"",MAX(O$64:O4094)*10+1,IF(AND($F4093/INDEX($F$64:$F4094,MATCH(MAX(Q$64:Q4093),Q$64:Q4093,0)-1)&gt;(1+$O$2),MAX(O$64:O4094)&gt;MAX(P$64:P4093)),MAX(Q$64:Q4093)+1,""))),"")</f>
        <v/>
      </c>
    </row>
    <row r="4095" spans="1:17" x14ac:dyDescent="0.2">
      <c r="A4095" s="13">
        <f>HLOOKUP($E$2,历史数据!$V$3:$AE$5000,ROW(A4093),)</f>
        <v>831749</v>
      </c>
      <c r="B4095" s="41">
        <v>42608</v>
      </c>
      <c r="C4095" s="100">
        <f>IFERROR(IF(A4095&lt;&gt;0,MAX($C$4:C4094)+1,""),"")</f>
        <v>3828</v>
      </c>
      <c r="E4095" s="99" t="str">
        <f t="shared" si="352"/>
        <v/>
      </c>
      <c r="F4095" s="101" t="str">
        <f>IFERROR(VLOOKUP(E4095,历史数据!AH:AJ,3,),"")</f>
        <v/>
      </c>
      <c r="G4095" s="101" t="str">
        <f t="shared" si="353"/>
        <v/>
      </c>
      <c r="H4095" s="105" t="str">
        <f t="shared" si="354"/>
        <v/>
      </c>
      <c r="I4095" s="101" t="str">
        <f>IFERROR(VLOOKUP(E4095,历史数据!AH:AJ,2,),"")</f>
        <v/>
      </c>
      <c r="J4095" s="104">
        <f t="shared" si="355"/>
        <v>0</v>
      </c>
      <c r="K4095" s="104" t="str">
        <f>IFERROR(IF(AND(J4094=$H$2*1,MAX(K$64:K4094)=MAX(L$64:L4094)),MAX(K$64:K4094)+1,""),"")</f>
        <v/>
      </c>
      <c r="L4095" s="104" t="str">
        <f>IFERROR(IF(AND($F4094/INDEX($F$64:$F4095,MATCH(MAX(M$64:M4095),M$64:M4095,0)-1)&lt;(1-$P$2),MAX(K$64:K4095)&gt;MAX(L$64:L4094)),MAX(K$64:K4095),""),"")</f>
        <v/>
      </c>
      <c r="M4095" s="104" t="str">
        <f>IFERROR(IF(E4095="","",IF(K4095&lt;&gt;"",MAX(M$64:M4094)+1,IF(AND($F4094/INDEX($F$64:$F4095,MATCH(MAX(M$64:M4094),M$64:M4094,0)-1)&gt;(1+$O$2),MAX(K$64:K4095)&gt;MAX(L$64:L4094)),MAX(M$64:M4094)+1,""))),"")</f>
        <v/>
      </c>
      <c r="N4095" s="91">
        <f t="shared" si="356"/>
        <v>0</v>
      </c>
      <c r="O4095" s="91" t="str">
        <f>IFERROR(IF(AND(N4094=$H$2*1,MAX(O$64:O4094)=MAX(P$64:P4094)),MAX(O$64:O4094)+1,""),"")</f>
        <v/>
      </c>
      <c r="P4095" s="91" t="str">
        <f>IFERROR(IF(MOD(MAX(Q$64:Q4095),10*MAX(O$64:O4095))&lt;=2,IF(AND(F4094/INDEX($F$64:$F4095,MATCH(MAX(O$64:O4095),O$64:O4095,0)-1)&lt;(1-$P$2),MAX(O$64:O4095)&gt;MAX(P$64:P4094)),MAX(O$64:O4095),""),IF(AND($F4094/INDEX($F$64:$F4095,MATCH(MAX(Q$64:Q4095),Q$64:Q4095,0)-1)&lt;(1-$P$2),MAX(O$64:O4095)&gt;MAX(P$64:P4094)),MAX(O$64:O4095),"")),"")</f>
        <v/>
      </c>
      <c r="Q4095" s="91" t="str">
        <f>IFERROR(IF(E4095="","",IF(O4095&lt;&gt;"",MAX(O$64:O4095)*10+1,IF(AND($F4094/INDEX($F$64:$F4095,MATCH(MAX(Q$64:Q4094),Q$64:Q4094,0)-1)&gt;(1+$O$2),MAX(O$64:O4095)&gt;MAX(P$64:P4094)),MAX(Q$64:Q4094)+1,""))),"")</f>
        <v/>
      </c>
    </row>
    <row r="4096" spans="1:17" x14ac:dyDescent="0.2">
      <c r="A4096" s="13">
        <f>HLOOKUP($E$2,历史数据!$V$3:$AE$5000,ROW(A4094),)</f>
        <v>937010</v>
      </c>
      <c r="B4096" s="41">
        <v>42611</v>
      </c>
      <c r="C4096" s="100">
        <f>IFERROR(IF(A4096&lt;&gt;0,MAX($C$4:C4095)+1,""),"")</f>
        <v>3829</v>
      </c>
      <c r="E4096" s="99" t="str">
        <f t="shared" si="352"/>
        <v/>
      </c>
      <c r="F4096" s="101" t="str">
        <f>IFERROR(VLOOKUP(E4096,历史数据!AH:AJ,3,),"")</f>
        <v/>
      </c>
      <c r="G4096" s="101" t="str">
        <f t="shared" si="353"/>
        <v/>
      </c>
      <c r="H4096" s="105" t="str">
        <f t="shared" si="354"/>
        <v/>
      </c>
      <c r="I4096" s="101" t="str">
        <f>IFERROR(VLOOKUP(E4096,历史数据!AH:AJ,2,),"")</f>
        <v/>
      </c>
      <c r="J4096" s="104">
        <f t="shared" si="355"/>
        <v>0</v>
      </c>
      <c r="K4096" s="104" t="str">
        <f>IFERROR(IF(AND(J4095=$H$2*1,MAX(K$64:K4095)=MAX(L$64:L4095)),MAX(K$64:K4095)+1,""),"")</f>
        <v/>
      </c>
      <c r="L4096" s="104" t="str">
        <f>IFERROR(IF(AND($F4095/INDEX($F$64:$F4096,MATCH(MAX(M$64:M4096),M$64:M4096,0)-1)&lt;(1-$P$2),MAX(K$64:K4096)&gt;MAX(L$64:L4095)),MAX(K$64:K4096),""),"")</f>
        <v/>
      </c>
      <c r="M4096" s="104" t="str">
        <f>IFERROR(IF(E4096="","",IF(K4096&lt;&gt;"",MAX(M$64:M4095)+1,IF(AND($F4095/INDEX($F$64:$F4096,MATCH(MAX(M$64:M4095),M$64:M4095,0)-1)&gt;(1+$O$2),MAX(K$64:K4096)&gt;MAX(L$64:L4095)),MAX(M$64:M4095)+1,""))),"")</f>
        <v/>
      </c>
      <c r="N4096" s="91">
        <f t="shared" si="356"/>
        <v>0</v>
      </c>
      <c r="O4096" s="91" t="str">
        <f>IFERROR(IF(AND(N4095=$H$2*1,MAX(O$64:O4095)=MAX(P$64:P4095)),MAX(O$64:O4095)+1,""),"")</f>
        <v/>
      </c>
      <c r="P4096" s="91" t="str">
        <f>IFERROR(IF(MOD(MAX(Q$64:Q4096),10*MAX(O$64:O4096))&lt;=2,IF(AND(F4095/INDEX($F$64:$F4096,MATCH(MAX(O$64:O4096),O$64:O4096,0)-1)&lt;(1-$P$2),MAX(O$64:O4096)&gt;MAX(P$64:P4095)),MAX(O$64:O4096),""),IF(AND($F4095/INDEX($F$64:$F4096,MATCH(MAX(Q$64:Q4096),Q$64:Q4096,0)-1)&lt;(1-$P$2),MAX(O$64:O4096)&gt;MAX(P$64:P4095)),MAX(O$64:O4096),"")),"")</f>
        <v/>
      </c>
      <c r="Q4096" s="91" t="str">
        <f>IFERROR(IF(E4096="","",IF(O4096&lt;&gt;"",MAX(O$64:O4096)*10+1,IF(AND($F4095/INDEX($F$64:$F4096,MATCH(MAX(Q$64:Q4095),Q$64:Q4095,0)-1)&gt;(1+$O$2),MAX(O$64:O4096)&gt;MAX(P$64:P4095)),MAX(Q$64:Q4095)+1,""))),"")</f>
        <v/>
      </c>
    </row>
    <row r="4097" spans="1:17" x14ac:dyDescent="0.2">
      <c r="A4097" s="13">
        <f>HLOOKUP($E$2,历史数据!$V$3:$AE$5000,ROW(A4095),)</f>
        <v>350700</v>
      </c>
      <c r="B4097" s="41">
        <v>42612</v>
      </c>
      <c r="C4097" s="100">
        <f>IFERROR(IF(A4097&lt;&gt;0,MAX($C$4:C4096)+1,""),"")</f>
        <v>3830</v>
      </c>
      <c r="E4097" s="99" t="str">
        <f t="shared" si="352"/>
        <v/>
      </c>
      <c r="F4097" s="101" t="str">
        <f>IFERROR(VLOOKUP(E4097,历史数据!AH:AJ,3,),"")</f>
        <v/>
      </c>
      <c r="G4097" s="101" t="str">
        <f t="shared" si="353"/>
        <v/>
      </c>
      <c r="H4097" s="105" t="str">
        <f t="shared" si="354"/>
        <v/>
      </c>
      <c r="I4097" s="101" t="str">
        <f>IFERROR(VLOOKUP(E4097,历史数据!AH:AJ,2,),"")</f>
        <v/>
      </c>
      <c r="J4097" s="104">
        <f t="shared" si="355"/>
        <v>0</v>
      </c>
      <c r="K4097" s="104" t="str">
        <f>IFERROR(IF(AND(J4096=$H$2*1,MAX(K$64:K4096)=MAX(L$64:L4096)),MAX(K$64:K4096)+1,""),"")</f>
        <v/>
      </c>
      <c r="L4097" s="104" t="str">
        <f>IFERROR(IF(AND($F4096/INDEX($F$64:$F4097,MATCH(MAX(M$64:M4097),M$64:M4097,0)-1)&lt;(1-$P$2),MAX(K$64:K4097)&gt;MAX(L$64:L4096)),MAX(K$64:K4097),""),"")</f>
        <v/>
      </c>
      <c r="M4097" s="104" t="str">
        <f>IFERROR(IF(E4097="","",IF(K4097&lt;&gt;"",MAX(M$64:M4096)+1,IF(AND($F4096/INDEX($F$64:$F4097,MATCH(MAX(M$64:M4096),M$64:M4096,0)-1)&gt;(1+$O$2),MAX(K$64:K4097)&gt;MAX(L$64:L4096)),MAX(M$64:M4096)+1,""))),"")</f>
        <v/>
      </c>
      <c r="N4097" s="91">
        <f t="shared" si="356"/>
        <v>0</v>
      </c>
      <c r="O4097" s="91" t="str">
        <f>IFERROR(IF(AND(N4096=$H$2*1,MAX(O$64:O4096)=MAX(P$64:P4096)),MAX(O$64:O4096)+1,""),"")</f>
        <v/>
      </c>
      <c r="P4097" s="91" t="str">
        <f>IFERROR(IF(MOD(MAX(Q$64:Q4097),10*MAX(O$64:O4097))&lt;=2,IF(AND(F4096/INDEX($F$64:$F4097,MATCH(MAX(O$64:O4097),O$64:O4097,0)-1)&lt;(1-$P$2),MAX(O$64:O4097)&gt;MAX(P$64:P4096)),MAX(O$64:O4097),""),IF(AND($F4096/INDEX($F$64:$F4097,MATCH(MAX(Q$64:Q4097),Q$64:Q4097,0)-1)&lt;(1-$P$2),MAX(O$64:O4097)&gt;MAX(P$64:P4096)),MAX(O$64:O4097),"")),"")</f>
        <v/>
      </c>
      <c r="Q4097" s="91" t="str">
        <f>IFERROR(IF(E4097="","",IF(O4097&lt;&gt;"",MAX(O$64:O4097)*10+1,IF(AND($F4096/INDEX($F$64:$F4097,MATCH(MAX(Q$64:Q4096),Q$64:Q4096,0)-1)&gt;(1+$O$2),MAX(O$64:O4097)&gt;MAX(P$64:P4096)),MAX(Q$64:Q4096)+1,""))),"")</f>
        <v/>
      </c>
    </row>
    <row r="4098" spans="1:17" x14ac:dyDescent="0.2">
      <c r="A4098" s="13">
        <f>HLOOKUP($E$2,历史数据!$V$3:$AE$5000,ROW(A4096),)</f>
        <v>532000</v>
      </c>
      <c r="B4098" s="41">
        <v>42613</v>
      </c>
      <c r="C4098" s="100">
        <f>IFERROR(IF(A4098&lt;&gt;0,MAX($C$4:C4097)+1,""),"")</f>
        <v>3831</v>
      </c>
      <c r="E4098" s="99" t="str">
        <f t="shared" si="352"/>
        <v/>
      </c>
      <c r="F4098" s="101" t="str">
        <f>IFERROR(VLOOKUP(E4098,历史数据!AH:AJ,3,),"")</f>
        <v/>
      </c>
      <c r="G4098" s="101" t="str">
        <f t="shared" si="353"/>
        <v/>
      </c>
      <c r="H4098" s="105" t="str">
        <f t="shared" si="354"/>
        <v/>
      </c>
      <c r="I4098" s="101" t="str">
        <f>IFERROR(VLOOKUP(E4098,历史数据!AH:AJ,2,),"")</f>
        <v/>
      </c>
      <c r="J4098" s="104">
        <f t="shared" si="355"/>
        <v>0</v>
      </c>
      <c r="K4098" s="104" t="str">
        <f>IFERROR(IF(AND(J4097=$H$2*1,MAX(K$64:K4097)=MAX(L$64:L4097)),MAX(K$64:K4097)+1,""),"")</f>
        <v/>
      </c>
      <c r="L4098" s="104" t="str">
        <f>IFERROR(IF(AND($F4097/INDEX($F$64:$F4098,MATCH(MAX(M$64:M4098),M$64:M4098,0)-1)&lt;(1-$P$2),MAX(K$64:K4098)&gt;MAX(L$64:L4097)),MAX(K$64:K4098),""),"")</f>
        <v/>
      </c>
      <c r="M4098" s="104" t="str">
        <f>IFERROR(IF(E4098="","",IF(K4098&lt;&gt;"",MAX(M$64:M4097)+1,IF(AND($F4097/INDEX($F$64:$F4098,MATCH(MAX(M$64:M4097),M$64:M4097,0)-1)&gt;(1+$O$2),MAX(K$64:K4098)&gt;MAX(L$64:L4097)),MAX(M$64:M4097)+1,""))),"")</f>
        <v/>
      </c>
      <c r="N4098" s="91">
        <f t="shared" si="356"/>
        <v>0</v>
      </c>
      <c r="O4098" s="91" t="str">
        <f>IFERROR(IF(AND(N4097=$H$2*1,MAX(O$64:O4097)=MAX(P$64:P4097)),MAX(O$64:O4097)+1,""),"")</f>
        <v/>
      </c>
      <c r="P4098" s="91" t="str">
        <f>IFERROR(IF(MOD(MAX(Q$64:Q4098),10*MAX(O$64:O4098))&lt;=2,IF(AND(F4097/INDEX($F$64:$F4098,MATCH(MAX(O$64:O4098),O$64:O4098,0)-1)&lt;(1-$P$2),MAX(O$64:O4098)&gt;MAX(P$64:P4097)),MAX(O$64:O4098),""),IF(AND($F4097/INDEX($F$64:$F4098,MATCH(MAX(Q$64:Q4098),Q$64:Q4098,0)-1)&lt;(1-$P$2),MAX(O$64:O4098)&gt;MAX(P$64:P4097)),MAX(O$64:O4098),"")),"")</f>
        <v/>
      </c>
      <c r="Q4098" s="91" t="str">
        <f>IFERROR(IF(E4098="","",IF(O4098&lt;&gt;"",MAX(O$64:O4098)*10+1,IF(AND($F4097/INDEX($F$64:$F4098,MATCH(MAX(Q$64:Q4097),Q$64:Q4097,0)-1)&gt;(1+$O$2),MAX(O$64:O4098)&gt;MAX(P$64:P4097)),MAX(Q$64:Q4097)+1,""))),"")</f>
        <v/>
      </c>
    </row>
    <row r="4099" spans="1:17" x14ac:dyDescent="0.2">
      <c r="A4099" s="13">
        <f>HLOOKUP($E$2,历史数据!$V$3:$AE$5000,ROW(A4097),)</f>
        <v>682550</v>
      </c>
      <c r="B4099" s="41">
        <v>42614</v>
      </c>
      <c r="C4099" s="100">
        <f>IFERROR(IF(A4099&lt;&gt;0,MAX($C$4:C4098)+1,""),"")</f>
        <v>3832</v>
      </c>
      <c r="E4099" s="99" t="str">
        <f t="shared" si="352"/>
        <v/>
      </c>
      <c r="F4099" s="101" t="str">
        <f>IFERROR(VLOOKUP(E4099,历史数据!AH:AJ,3,),"")</f>
        <v/>
      </c>
      <c r="G4099" s="101" t="str">
        <f t="shared" si="353"/>
        <v/>
      </c>
      <c r="H4099" s="105" t="str">
        <f t="shared" si="354"/>
        <v/>
      </c>
      <c r="I4099" s="101" t="str">
        <f>IFERROR(VLOOKUP(E4099,历史数据!AH:AJ,2,),"")</f>
        <v/>
      </c>
      <c r="J4099" s="104">
        <f t="shared" si="355"/>
        <v>0</v>
      </c>
      <c r="K4099" s="104" t="str">
        <f>IFERROR(IF(AND(J4098=$H$2*1,MAX(K$64:K4098)=MAX(L$64:L4098)),MAX(K$64:K4098)+1,""),"")</f>
        <v/>
      </c>
      <c r="L4099" s="104" t="str">
        <f>IFERROR(IF(AND($F4098/INDEX($F$64:$F4099,MATCH(MAX(M$64:M4099),M$64:M4099,0)-1)&lt;(1-$P$2),MAX(K$64:K4099)&gt;MAX(L$64:L4098)),MAX(K$64:K4099),""),"")</f>
        <v/>
      </c>
      <c r="M4099" s="104" t="str">
        <f>IFERROR(IF(E4099="","",IF(K4099&lt;&gt;"",MAX(M$64:M4098)+1,IF(AND($F4098/INDEX($F$64:$F4099,MATCH(MAX(M$64:M4098),M$64:M4098,0)-1)&gt;(1+$O$2),MAX(K$64:K4099)&gt;MAX(L$64:L4098)),MAX(M$64:M4098)+1,""))),"")</f>
        <v/>
      </c>
      <c r="N4099" s="91">
        <f t="shared" si="356"/>
        <v>0</v>
      </c>
      <c r="O4099" s="91" t="str">
        <f>IFERROR(IF(AND(N4098=$H$2*1,MAX(O$64:O4098)=MAX(P$64:P4098)),MAX(O$64:O4098)+1,""),"")</f>
        <v/>
      </c>
      <c r="P4099" s="91" t="str">
        <f>IFERROR(IF(MOD(MAX(Q$64:Q4099),10*MAX(O$64:O4099))&lt;=2,IF(AND(F4098/INDEX($F$64:$F4099,MATCH(MAX(O$64:O4099),O$64:O4099,0)-1)&lt;(1-$P$2),MAX(O$64:O4099)&gt;MAX(P$64:P4098)),MAX(O$64:O4099),""),IF(AND($F4098/INDEX($F$64:$F4099,MATCH(MAX(Q$64:Q4099),Q$64:Q4099,0)-1)&lt;(1-$P$2),MAX(O$64:O4099)&gt;MAX(P$64:P4098)),MAX(O$64:O4099),"")),"")</f>
        <v/>
      </c>
      <c r="Q4099" s="91" t="str">
        <f>IFERROR(IF(E4099="","",IF(O4099&lt;&gt;"",MAX(O$64:O4099)*10+1,IF(AND($F4098/INDEX($F$64:$F4099,MATCH(MAX(Q$64:Q4098),Q$64:Q4098,0)-1)&gt;(1+$O$2),MAX(O$64:O4099)&gt;MAX(P$64:P4098)),MAX(Q$64:Q4098)+1,""))),"")</f>
        <v/>
      </c>
    </row>
    <row r="4100" spans="1:17" x14ac:dyDescent="0.2">
      <c r="A4100" s="13">
        <f>HLOOKUP($E$2,历史数据!$V$3:$AE$5000,ROW(A4098),)</f>
        <v>452020</v>
      </c>
      <c r="B4100" s="41">
        <v>42615</v>
      </c>
      <c r="C4100" s="100">
        <f>IFERROR(IF(A4100&lt;&gt;0,MAX($C$4:C4099)+1,""),"")</f>
        <v>3833</v>
      </c>
      <c r="E4100" s="99" t="str">
        <f t="shared" si="352"/>
        <v/>
      </c>
      <c r="F4100" s="101" t="str">
        <f>IFERROR(VLOOKUP(E4100,历史数据!AH:AJ,3,),"")</f>
        <v/>
      </c>
      <c r="G4100" s="101" t="str">
        <f t="shared" si="353"/>
        <v/>
      </c>
      <c r="H4100" s="105" t="str">
        <f t="shared" si="354"/>
        <v/>
      </c>
      <c r="I4100" s="101" t="str">
        <f>IFERROR(VLOOKUP(E4100,历史数据!AH:AJ,2,),"")</f>
        <v/>
      </c>
      <c r="J4100" s="104">
        <f t="shared" si="355"/>
        <v>0</v>
      </c>
      <c r="K4100" s="104" t="str">
        <f>IFERROR(IF(AND(J4099=$H$2*1,MAX(K$64:K4099)=MAX(L$64:L4099)),MAX(K$64:K4099)+1,""),"")</f>
        <v/>
      </c>
      <c r="L4100" s="104" t="str">
        <f>IFERROR(IF(AND($F4099/INDEX($F$64:$F4100,MATCH(MAX(M$64:M4100),M$64:M4100,0)-1)&lt;(1-$P$2),MAX(K$64:K4100)&gt;MAX(L$64:L4099)),MAX(K$64:K4100),""),"")</f>
        <v/>
      </c>
      <c r="M4100" s="104" t="str">
        <f>IFERROR(IF(E4100="","",IF(K4100&lt;&gt;"",MAX(M$64:M4099)+1,IF(AND($F4099/INDEX($F$64:$F4100,MATCH(MAX(M$64:M4099),M$64:M4099,0)-1)&gt;(1+$O$2),MAX(K$64:K4100)&gt;MAX(L$64:L4099)),MAX(M$64:M4099)+1,""))),"")</f>
        <v/>
      </c>
      <c r="N4100" s="91">
        <f t="shared" si="356"/>
        <v>0</v>
      </c>
      <c r="O4100" s="91" t="str">
        <f>IFERROR(IF(AND(N4099=$H$2*1,MAX(O$64:O4099)=MAX(P$64:P4099)),MAX(O$64:O4099)+1,""),"")</f>
        <v/>
      </c>
      <c r="P4100" s="91" t="str">
        <f>IFERROR(IF(MOD(MAX(Q$64:Q4100),10*MAX(O$64:O4100))&lt;=2,IF(AND(F4099/INDEX($F$64:$F4100,MATCH(MAX(O$64:O4100),O$64:O4100,0)-1)&lt;(1-$P$2),MAX(O$64:O4100)&gt;MAX(P$64:P4099)),MAX(O$64:O4100),""),IF(AND($F4099/INDEX($F$64:$F4100,MATCH(MAX(Q$64:Q4100),Q$64:Q4100,0)-1)&lt;(1-$P$2),MAX(O$64:O4100)&gt;MAX(P$64:P4099)),MAX(O$64:O4100),"")),"")</f>
        <v/>
      </c>
      <c r="Q4100" s="91" t="str">
        <f>IFERROR(IF(E4100="","",IF(O4100&lt;&gt;"",MAX(O$64:O4100)*10+1,IF(AND($F4099/INDEX($F$64:$F4100,MATCH(MAX(Q$64:Q4099),Q$64:Q4099,0)-1)&gt;(1+$O$2),MAX(O$64:O4100)&gt;MAX(P$64:P4099)),MAX(Q$64:Q4099)+1,""))),"")</f>
        <v/>
      </c>
    </row>
    <row r="4101" spans="1:17" x14ac:dyDescent="0.2">
      <c r="A4101" s="13">
        <f>HLOOKUP($E$2,历史数据!$V$3:$AE$5000,ROW(A4099),)</f>
        <v>1463801</v>
      </c>
      <c r="B4101" s="41">
        <v>42618</v>
      </c>
      <c r="C4101" s="100">
        <f>IFERROR(IF(A4101&lt;&gt;0,MAX($C$4:C4100)+1,""),"")</f>
        <v>3834</v>
      </c>
      <c r="E4101" s="99" t="str">
        <f t="shared" si="352"/>
        <v/>
      </c>
      <c r="F4101" s="101" t="str">
        <f>IFERROR(VLOOKUP(E4101,历史数据!AH:AJ,3,),"")</f>
        <v/>
      </c>
      <c r="G4101" s="101" t="str">
        <f t="shared" si="353"/>
        <v/>
      </c>
      <c r="H4101" s="105" t="str">
        <f t="shared" si="354"/>
        <v/>
      </c>
      <c r="I4101" s="101" t="str">
        <f>IFERROR(VLOOKUP(E4101,历史数据!AH:AJ,2,),"")</f>
        <v/>
      </c>
      <c r="J4101" s="104">
        <f t="shared" si="355"/>
        <v>0</v>
      </c>
      <c r="K4101" s="104" t="str">
        <f>IFERROR(IF(AND(J4100=$H$2*1,MAX(K$64:K4100)=MAX(L$64:L4100)),MAX(K$64:K4100)+1,""),"")</f>
        <v/>
      </c>
      <c r="L4101" s="104" t="str">
        <f>IFERROR(IF(AND($F4100/INDEX($F$64:$F4101,MATCH(MAX(M$64:M4101),M$64:M4101,0)-1)&lt;(1-$P$2),MAX(K$64:K4101)&gt;MAX(L$64:L4100)),MAX(K$64:K4101),""),"")</f>
        <v/>
      </c>
      <c r="M4101" s="104" t="str">
        <f>IFERROR(IF(E4101="","",IF(K4101&lt;&gt;"",MAX(M$64:M4100)+1,IF(AND($F4100/INDEX($F$64:$F4101,MATCH(MAX(M$64:M4100),M$64:M4100,0)-1)&gt;(1+$O$2),MAX(K$64:K4101)&gt;MAX(L$64:L4100)),MAX(M$64:M4100)+1,""))),"")</f>
        <v/>
      </c>
      <c r="N4101" s="91">
        <f t="shared" si="356"/>
        <v>0</v>
      </c>
      <c r="O4101" s="91" t="str">
        <f>IFERROR(IF(AND(N4100=$H$2*1,MAX(O$64:O4100)=MAX(P$64:P4100)),MAX(O$64:O4100)+1,""),"")</f>
        <v/>
      </c>
      <c r="P4101" s="91" t="str">
        <f>IFERROR(IF(MOD(MAX(Q$64:Q4101),10*MAX(O$64:O4101))&lt;=2,IF(AND(F4100/INDEX($F$64:$F4101,MATCH(MAX(O$64:O4101),O$64:O4101,0)-1)&lt;(1-$P$2),MAX(O$64:O4101)&gt;MAX(P$64:P4100)),MAX(O$64:O4101),""),IF(AND($F4100/INDEX($F$64:$F4101,MATCH(MAX(Q$64:Q4101),Q$64:Q4101,0)-1)&lt;(1-$P$2),MAX(O$64:O4101)&gt;MAX(P$64:P4100)),MAX(O$64:O4101),"")),"")</f>
        <v/>
      </c>
      <c r="Q4101" s="91" t="str">
        <f>IFERROR(IF(E4101="","",IF(O4101&lt;&gt;"",MAX(O$64:O4101)*10+1,IF(AND($F4100/INDEX($F$64:$F4101,MATCH(MAX(Q$64:Q4100),Q$64:Q4100,0)-1)&gt;(1+$O$2),MAX(O$64:O4101)&gt;MAX(P$64:P4100)),MAX(Q$64:Q4100)+1,""))),"")</f>
        <v/>
      </c>
    </row>
    <row r="4102" spans="1:17" x14ac:dyDescent="0.2">
      <c r="A4102" s="13">
        <f>HLOOKUP($E$2,历史数据!$V$3:$AE$5000,ROW(A4100),)</f>
        <v>788000</v>
      </c>
      <c r="B4102" s="41">
        <v>42619</v>
      </c>
      <c r="C4102" s="100">
        <f>IFERROR(IF(A4102&lt;&gt;0,MAX($C$4:C4101)+1,""),"")</f>
        <v>3835</v>
      </c>
      <c r="E4102" s="99" t="str">
        <f t="shared" si="352"/>
        <v/>
      </c>
      <c r="F4102" s="101" t="str">
        <f>IFERROR(VLOOKUP(E4102,历史数据!AH:AJ,3,),"")</f>
        <v/>
      </c>
      <c r="G4102" s="101" t="str">
        <f t="shared" si="353"/>
        <v/>
      </c>
      <c r="H4102" s="105" t="str">
        <f t="shared" si="354"/>
        <v/>
      </c>
      <c r="I4102" s="101" t="str">
        <f>IFERROR(VLOOKUP(E4102,历史数据!AH:AJ,2,),"")</f>
        <v/>
      </c>
      <c r="J4102" s="104">
        <f t="shared" si="355"/>
        <v>0</v>
      </c>
      <c r="K4102" s="104" t="str">
        <f>IFERROR(IF(AND(J4101=$H$2*1,MAX(K$64:K4101)=MAX(L$64:L4101)),MAX(K$64:K4101)+1,""),"")</f>
        <v/>
      </c>
      <c r="L4102" s="104" t="str">
        <f>IFERROR(IF(AND($F4101/INDEX($F$64:$F4102,MATCH(MAX(M$64:M4102),M$64:M4102,0)-1)&lt;(1-$P$2),MAX(K$64:K4102)&gt;MAX(L$64:L4101)),MAX(K$64:K4102),""),"")</f>
        <v/>
      </c>
      <c r="M4102" s="104" t="str">
        <f>IFERROR(IF(E4102="","",IF(K4102&lt;&gt;"",MAX(M$64:M4101)+1,IF(AND($F4101/INDEX($F$64:$F4102,MATCH(MAX(M$64:M4101),M$64:M4101,0)-1)&gt;(1+$O$2),MAX(K$64:K4102)&gt;MAX(L$64:L4101)),MAX(M$64:M4101)+1,""))),"")</f>
        <v/>
      </c>
      <c r="N4102" s="91">
        <f t="shared" si="356"/>
        <v>0</v>
      </c>
      <c r="O4102" s="91" t="str">
        <f>IFERROR(IF(AND(N4101=$H$2*1,MAX(O$64:O4101)=MAX(P$64:P4101)),MAX(O$64:O4101)+1,""),"")</f>
        <v/>
      </c>
      <c r="P4102" s="91" t="str">
        <f>IFERROR(IF(MOD(MAX(Q$64:Q4102),10*MAX(O$64:O4102))&lt;=2,IF(AND(F4101/INDEX($F$64:$F4102,MATCH(MAX(O$64:O4102),O$64:O4102,0)-1)&lt;(1-$P$2),MAX(O$64:O4102)&gt;MAX(P$64:P4101)),MAX(O$64:O4102),""),IF(AND($F4101/INDEX($F$64:$F4102,MATCH(MAX(Q$64:Q4102),Q$64:Q4102,0)-1)&lt;(1-$P$2),MAX(O$64:O4102)&gt;MAX(P$64:P4101)),MAX(O$64:O4102),"")),"")</f>
        <v/>
      </c>
      <c r="Q4102" s="91" t="str">
        <f>IFERROR(IF(E4102="","",IF(O4102&lt;&gt;"",MAX(O$64:O4102)*10+1,IF(AND($F4101/INDEX($F$64:$F4102,MATCH(MAX(Q$64:Q4101),Q$64:Q4101,0)-1)&gt;(1+$O$2),MAX(O$64:O4102)&gt;MAX(P$64:P4101)),MAX(Q$64:Q4101)+1,""))),"")</f>
        <v/>
      </c>
    </row>
    <row r="4103" spans="1:17" x14ac:dyDescent="0.2">
      <c r="A4103" s="13">
        <f>HLOOKUP($E$2,历史数据!$V$3:$AE$5000,ROW(A4101),)</f>
        <v>830319</v>
      </c>
      <c r="B4103" s="41">
        <v>42620</v>
      </c>
      <c r="C4103" s="100">
        <f>IFERROR(IF(A4103&lt;&gt;0,MAX($C$4:C4102)+1,""),"")</f>
        <v>3836</v>
      </c>
      <c r="E4103" s="99" t="str">
        <f t="shared" si="352"/>
        <v/>
      </c>
      <c r="F4103" s="101" t="str">
        <f>IFERROR(VLOOKUP(E4103,历史数据!AH:AJ,3,),"")</f>
        <v/>
      </c>
      <c r="G4103" s="101" t="str">
        <f t="shared" si="353"/>
        <v/>
      </c>
      <c r="H4103" s="105" t="str">
        <f t="shared" si="354"/>
        <v/>
      </c>
      <c r="I4103" s="101" t="str">
        <f>IFERROR(VLOOKUP(E4103,历史数据!AH:AJ,2,),"")</f>
        <v/>
      </c>
      <c r="J4103" s="104">
        <f t="shared" si="355"/>
        <v>0</v>
      </c>
      <c r="K4103" s="104" t="str">
        <f>IFERROR(IF(AND(J4102=$H$2*1,MAX(K$64:K4102)=MAX(L$64:L4102)),MAX(K$64:K4102)+1,""),"")</f>
        <v/>
      </c>
      <c r="L4103" s="104" t="str">
        <f>IFERROR(IF(AND($F4102/INDEX($F$64:$F4103,MATCH(MAX(M$64:M4103),M$64:M4103,0)-1)&lt;(1-$P$2),MAX(K$64:K4103)&gt;MAX(L$64:L4102)),MAX(K$64:K4103),""),"")</f>
        <v/>
      </c>
      <c r="M4103" s="104" t="str">
        <f>IFERROR(IF(E4103="","",IF(K4103&lt;&gt;"",MAX(M$64:M4102)+1,IF(AND($F4102/INDEX($F$64:$F4103,MATCH(MAX(M$64:M4102),M$64:M4102,0)-1)&gt;(1+$O$2),MAX(K$64:K4103)&gt;MAX(L$64:L4102)),MAX(M$64:M4102)+1,""))),"")</f>
        <v/>
      </c>
      <c r="N4103" s="91">
        <f t="shared" si="356"/>
        <v>0</v>
      </c>
      <c r="O4103" s="91" t="str">
        <f>IFERROR(IF(AND(N4102=$H$2*1,MAX(O$64:O4102)=MAX(P$64:P4102)),MAX(O$64:O4102)+1,""),"")</f>
        <v/>
      </c>
      <c r="P4103" s="91" t="str">
        <f>IFERROR(IF(MOD(MAX(Q$64:Q4103),10*MAX(O$64:O4103))&lt;=2,IF(AND(F4102/INDEX($F$64:$F4103,MATCH(MAX(O$64:O4103),O$64:O4103,0)-1)&lt;(1-$P$2),MAX(O$64:O4103)&gt;MAX(P$64:P4102)),MAX(O$64:O4103),""),IF(AND($F4102/INDEX($F$64:$F4103,MATCH(MAX(Q$64:Q4103),Q$64:Q4103,0)-1)&lt;(1-$P$2),MAX(O$64:O4103)&gt;MAX(P$64:P4102)),MAX(O$64:O4103),"")),"")</f>
        <v/>
      </c>
      <c r="Q4103" s="91" t="str">
        <f>IFERROR(IF(E4103="","",IF(O4103&lt;&gt;"",MAX(O$64:O4103)*10+1,IF(AND($F4102/INDEX($F$64:$F4103,MATCH(MAX(Q$64:Q4102),Q$64:Q4102,0)-1)&gt;(1+$O$2),MAX(O$64:O4103)&gt;MAX(P$64:P4102)),MAX(Q$64:Q4102)+1,""))),"")</f>
        <v/>
      </c>
    </row>
    <row r="4104" spans="1:17" x14ac:dyDescent="0.2">
      <c r="A4104" s="13">
        <f>HLOOKUP($E$2,历史数据!$V$3:$AE$5000,ROW(A4102),)</f>
        <v>607914</v>
      </c>
      <c r="B4104" s="41">
        <v>42621</v>
      </c>
      <c r="C4104" s="100">
        <f>IFERROR(IF(A4104&lt;&gt;0,MAX($C$4:C4103)+1,""),"")</f>
        <v>3837</v>
      </c>
      <c r="E4104" s="99" t="str">
        <f t="shared" si="352"/>
        <v/>
      </c>
      <c r="F4104" s="101" t="str">
        <f>IFERROR(VLOOKUP(E4104,历史数据!AH:AJ,3,),"")</f>
        <v/>
      </c>
      <c r="G4104" s="101" t="str">
        <f t="shared" si="353"/>
        <v/>
      </c>
      <c r="H4104" s="105" t="str">
        <f t="shared" si="354"/>
        <v/>
      </c>
      <c r="I4104" s="101" t="str">
        <f>IFERROR(VLOOKUP(E4104,历史数据!AH:AJ,2,),"")</f>
        <v/>
      </c>
      <c r="J4104" s="104">
        <f t="shared" si="355"/>
        <v>0</v>
      </c>
      <c r="K4104" s="104" t="str">
        <f>IFERROR(IF(AND(J4103=$H$2*1,MAX(K$64:K4103)=MAX(L$64:L4103)),MAX(K$64:K4103)+1,""),"")</f>
        <v/>
      </c>
      <c r="L4104" s="104" t="str">
        <f>IFERROR(IF(AND($F4103/INDEX($F$64:$F4104,MATCH(MAX(M$64:M4104),M$64:M4104,0)-1)&lt;(1-$P$2),MAX(K$64:K4104)&gt;MAX(L$64:L4103)),MAX(K$64:K4104),""),"")</f>
        <v/>
      </c>
      <c r="M4104" s="104" t="str">
        <f>IFERROR(IF(E4104="","",IF(K4104&lt;&gt;"",MAX(M$64:M4103)+1,IF(AND($F4103/INDEX($F$64:$F4104,MATCH(MAX(M$64:M4103),M$64:M4103,0)-1)&gt;(1+$O$2),MAX(K$64:K4104)&gt;MAX(L$64:L4103)),MAX(M$64:M4103)+1,""))),"")</f>
        <v/>
      </c>
      <c r="N4104" s="91">
        <f t="shared" si="356"/>
        <v>0</v>
      </c>
      <c r="O4104" s="91" t="str">
        <f>IFERROR(IF(AND(N4103=$H$2*1,MAX(O$64:O4103)=MAX(P$64:P4103)),MAX(O$64:O4103)+1,""),"")</f>
        <v/>
      </c>
      <c r="P4104" s="91" t="str">
        <f>IFERROR(IF(MOD(MAX(Q$64:Q4104),10*MAX(O$64:O4104))&lt;=2,IF(AND(F4103/INDEX($F$64:$F4104,MATCH(MAX(O$64:O4104),O$64:O4104,0)-1)&lt;(1-$P$2),MAX(O$64:O4104)&gt;MAX(P$64:P4103)),MAX(O$64:O4104),""),IF(AND($F4103/INDEX($F$64:$F4104,MATCH(MAX(Q$64:Q4104),Q$64:Q4104,0)-1)&lt;(1-$P$2),MAX(O$64:O4104)&gt;MAX(P$64:P4103)),MAX(O$64:O4104),"")),"")</f>
        <v/>
      </c>
      <c r="Q4104" s="91" t="str">
        <f>IFERROR(IF(E4104="","",IF(O4104&lt;&gt;"",MAX(O$64:O4104)*10+1,IF(AND($F4103/INDEX($F$64:$F4104,MATCH(MAX(Q$64:Q4103),Q$64:Q4103,0)-1)&gt;(1+$O$2),MAX(O$64:O4104)&gt;MAX(P$64:P4103)),MAX(Q$64:Q4103)+1,""))),"")</f>
        <v/>
      </c>
    </row>
    <row r="4105" spans="1:17" x14ac:dyDescent="0.2">
      <c r="A4105" s="13">
        <f>HLOOKUP($E$2,历史数据!$V$3:$AE$5000,ROW(A4103),)</f>
        <v>1042800</v>
      </c>
      <c r="B4105" s="41">
        <v>42622</v>
      </c>
      <c r="C4105" s="100">
        <f>IFERROR(IF(A4105&lt;&gt;0,MAX($C$4:C4104)+1,""),"")</f>
        <v>3838</v>
      </c>
      <c r="E4105" s="99" t="str">
        <f t="shared" si="352"/>
        <v/>
      </c>
      <c r="F4105" s="101" t="str">
        <f>IFERROR(VLOOKUP(E4105,历史数据!AH:AJ,3,),"")</f>
        <v/>
      </c>
      <c r="G4105" s="101" t="str">
        <f t="shared" si="353"/>
        <v/>
      </c>
      <c r="H4105" s="105" t="str">
        <f t="shared" si="354"/>
        <v/>
      </c>
      <c r="I4105" s="101" t="str">
        <f>IFERROR(VLOOKUP(E4105,历史数据!AH:AJ,2,),"")</f>
        <v/>
      </c>
      <c r="J4105" s="104">
        <f t="shared" si="355"/>
        <v>0</v>
      </c>
      <c r="K4105" s="104" t="str">
        <f>IFERROR(IF(AND(J4104=$H$2*1,MAX(K$64:K4104)=MAX(L$64:L4104)),MAX(K$64:K4104)+1,""),"")</f>
        <v/>
      </c>
      <c r="L4105" s="104" t="str">
        <f>IFERROR(IF(AND($F4104/INDEX($F$64:$F4105,MATCH(MAX(M$64:M4105),M$64:M4105,0)-1)&lt;(1-$P$2),MAX(K$64:K4105)&gt;MAX(L$64:L4104)),MAX(K$64:K4105),""),"")</f>
        <v/>
      </c>
      <c r="M4105" s="104" t="str">
        <f>IFERROR(IF(E4105="","",IF(K4105&lt;&gt;"",MAX(M$64:M4104)+1,IF(AND($F4104/INDEX($F$64:$F4105,MATCH(MAX(M$64:M4104),M$64:M4104,0)-1)&gt;(1+$O$2),MAX(K$64:K4105)&gt;MAX(L$64:L4104)),MAX(M$64:M4104)+1,""))),"")</f>
        <v/>
      </c>
      <c r="N4105" s="91">
        <f t="shared" si="356"/>
        <v>0</v>
      </c>
      <c r="O4105" s="91" t="str">
        <f>IFERROR(IF(AND(N4104=$H$2*1,MAX(O$64:O4104)=MAX(P$64:P4104)),MAX(O$64:O4104)+1,""),"")</f>
        <v/>
      </c>
      <c r="P4105" s="91" t="str">
        <f>IFERROR(IF(MOD(MAX(Q$64:Q4105),10*MAX(O$64:O4105))&lt;=2,IF(AND(F4104/INDEX($F$64:$F4105,MATCH(MAX(O$64:O4105),O$64:O4105,0)-1)&lt;(1-$P$2),MAX(O$64:O4105)&gt;MAX(P$64:P4104)),MAX(O$64:O4105),""),IF(AND($F4104/INDEX($F$64:$F4105,MATCH(MAX(Q$64:Q4105),Q$64:Q4105,0)-1)&lt;(1-$P$2),MAX(O$64:O4105)&gt;MAX(P$64:P4104)),MAX(O$64:O4105),"")),"")</f>
        <v/>
      </c>
      <c r="Q4105" s="91" t="str">
        <f>IFERROR(IF(E4105="","",IF(O4105&lt;&gt;"",MAX(O$64:O4105)*10+1,IF(AND($F4104/INDEX($F$64:$F4105,MATCH(MAX(Q$64:Q4104),Q$64:Q4104,0)-1)&gt;(1+$O$2),MAX(O$64:O4105)&gt;MAX(P$64:P4104)),MAX(Q$64:Q4104)+1,""))),"")</f>
        <v/>
      </c>
    </row>
    <row r="4106" spans="1:17" x14ac:dyDescent="0.2">
      <c r="A4106" s="13">
        <f>HLOOKUP($E$2,历史数据!$V$3:$AE$5000,ROW(A4104),)</f>
        <v>1465500</v>
      </c>
      <c r="B4106" s="41">
        <v>42625</v>
      </c>
      <c r="C4106" s="100">
        <f>IFERROR(IF(A4106&lt;&gt;0,MAX($C$4:C4105)+1,""),"")</f>
        <v>3839</v>
      </c>
      <c r="E4106" s="99" t="str">
        <f t="shared" si="352"/>
        <v/>
      </c>
      <c r="F4106" s="101" t="str">
        <f>IFERROR(VLOOKUP(E4106,历史数据!AH:AJ,3,),"")</f>
        <v/>
      </c>
      <c r="G4106" s="101" t="str">
        <f t="shared" si="353"/>
        <v/>
      </c>
      <c r="H4106" s="105" t="str">
        <f t="shared" si="354"/>
        <v/>
      </c>
      <c r="I4106" s="101" t="str">
        <f>IFERROR(VLOOKUP(E4106,历史数据!AH:AJ,2,),"")</f>
        <v/>
      </c>
      <c r="J4106" s="104">
        <f t="shared" si="355"/>
        <v>0</v>
      </c>
      <c r="K4106" s="104" t="str">
        <f>IFERROR(IF(AND(J4105=$H$2*1,MAX(K$64:K4105)=MAX(L$64:L4105)),MAX(K$64:K4105)+1,""),"")</f>
        <v/>
      </c>
      <c r="L4106" s="104" t="str">
        <f>IFERROR(IF(AND($F4105/INDEX($F$64:$F4106,MATCH(MAX(M$64:M4106),M$64:M4106,0)-1)&lt;(1-$P$2),MAX(K$64:K4106)&gt;MAX(L$64:L4105)),MAX(K$64:K4106),""),"")</f>
        <v/>
      </c>
      <c r="M4106" s="104" t="str">
        <f>IFERROR(IF(E4106="","",IF(K4106&lt;&gt;"",MAX(M$64:M4105)+1,IF(AND($F4105/INDEX($F$64:$F4106,MATCH(MAX(M$64:M4105),M$64:M4105,0)-1)&gt;(1+$O$2),MAX(K$64:K4106)&gt;MAX(L$64:L4105)),MAX(M$64:M4105)+1,""))),"")</f>
        <v/>
      </c>
      <c r="N4106" s="91">
        <f t="shared" si="356"/>
        <v>0</v>
      </c>
      <c r="O4106" s="91" t="str">
        <f>IFERROR(IF(AND(N4105=$H$2*1,MAX(O$64:O4105)=MAX(P$64:P4105)),MAX(O$64:O4105)+1,""),"")</f>
        <v/>
      </c>
      <c r="P4106" s="91" t="str">
        <f>IFERROR(IF(MOD(MAX(Q$64:Q4106),10*MAX(O$64:O4106))&lt;=2,IF(AND(F4105/INDEX($F$64:$F4106,MATCH(MAX(O$64:O4106),O$64:O4106,0)-1)&lt;(1-$P$2),MAX(O$64:O4106)&gt;MAX(P$64:P4105)),MAX(O$64:O4106),""),IF(AND($F4105/INDEX($F$64:$F4106,MATCH(MAX(Q$64:Q4106),Q$64:Q4106,0)-1)&lt;(1-$P$2),MAX(O$64:O4106)&gt;MAX(P$64:P4105)),MAX(O$64:O4106),"")),"")</f>
        <v/>
      </c>
      <c r="Q4106" s="91" t="str">
        <f>IFERROR(IF(E4106="","",IF(O4106&lt;&gt;"",MAX(O$64:O4106)*10+1,IF(AND($F4105/INDEX($F$64:$F4106,MATCH(MAX(Q$64:Q4105),Q$64:Q4105,0)-1)&gt;(1+$O$2),MAX(O$64:O4106)&gt;MAX(P$64:P4105)),MAX(Q$64:Q4105)+1,""))),"")</f>
        <v/>
      </c>
    </row>
    <row r="4107" spans="1:17" x14ac:dyDescent="0.2">
      <c r="A4107" s="13">
        <f>HLOOKUP($E$2,历史数据!$V$3:$AE$5000,ROW(A4105),)</f>
        <v>991301</v>
      </c>
      <c r="B4107" s="41">
        <v>42626</v>
      </c>
      <c r="C4107" s="100">
        <f>IFERROR(IF(A4107&lt;&gt;0,MAX($C$4:C4106)+1,""),"")</f>
        <v>3840</v>
      </c>
      <c r="E4107" s="99" t="str">
        <f t="shared" si="352"/>
        <v/>
      </c>
      <c r="F4107" s="101" t="str">
        <f>IFERROR(VLOOKUP(E4107,历史数据!AH:AJ,3,),"")</f>
        <v/>
      </c>
      <c r="G4107" s="101" t="str">
        <f t="shared" si="353"/>
        <v/>
      </c>
      <c r="H4107" s="105" t="str">
        <f t="shared" si="354"/>
        <v/>
      </c>
      <c r="I4107" s="101" t="str">
        <f>IFERROR(VLOOKUP(E4107,历史数据!AH:AJ,2,),"")</f>
        <v/>
      </c>
      <c r="J4107" s="104">
        <f t="shared" si="355"/>
        <v>0</v>
      </c>
      <c r="K4107" s="104" t="str">
        <f>IFERROR(IF(AND(J4106=$H$2*1,MAX(K$64:K4106)=MAX(L$64:L4106)),MAX(K$64:K4106)+1,""),"")</f>
        <v/>
      </c>
      <c r="L4107" s="104" t="str">
        <f>IFERROR(IF(AND($F4106/INDEX($F$64:$F4107,MATCH(MAX(M$64:M4107),M$64:M4107,0)-1)&lt;(1-$P$2),MAX(K$64:K4107)&gt;MAX(L$64:L4106)),MAX(K$64:K4107),""),"")</f>
        <v/>
      </c>
      <c r="M4107" s="104" t="str">
        <f>IFERROR(IF(E4107="","",IF(K4107&lt;&gt;"",MAX(M$64:M4106)+1,IF(AND($F4106/INDEX($F$64:$F4107,MATCH(MAX(M$64:M4106),M$64:M4106,0)-1)&gt;(1+$O$2),MAX(K$64:K4107)&gt;MAX(L$64:L4106)),MAX(M$64:M4106)+1,""))),"")</f>
        <v/>
      </c>
      <c r="N4107" s="91">
        <f t="shared" si="356"/>
        <v>0</v>
      </c>
      <c r="O4107" s="91" t="str">
        <f>IFERROR(IF(AND(N4106=$H$2*1,MAX(O$64:O4106)=MAX(P$64:P4106)),MAX(O$64:O4106)+1,""),"")</f>
        <v/>
      </c>
      <c r="P4107" s="91" t="str">
        <f>IFERROR(IF(MOD(MAX(Q$64:Q4107),10*MAX(O$64:O4107))&lt;=2,IF(AND(F4106/INDEX($F$64:$F4107,MATCH(MAX(O$64:O4107),O$64:O4107,0)-1)&lt;(1-$P$2),MAX(O$64:O4107)&gt;MAX(P$64:P4106)),MAX(O$64:O4107),""),IF(AND($F4106/INDEX($F$64:$F4107,MATCH(MAX(Q$64:Q4107),Q$64:Q4107,0)-1)&lt;(1-$P$2),MAX(O$64:O4107)&gt;MAX(P$64:P4106)),MAX(O$64:O4107),"")),"")</f>
        <v/>
      </c>
      <c r="Q4107" s="91" t="str">
        <f>IFERROR(IF(E4107="","",IF(O4107&lt;&gt;"",MAX(O$64:O4107)*10+1,IF(AND($F4106/INDEX($F$64:$F4107,MATCH(MAX(Q$64:Q4106),Q$64:Q4106,0)-1)&gt;(1+$O$2),MAX(O$64:O4107)&gt;MAX(P$64:P4106)),MAX(Q$64:Q4106)+1,""))),"")</f>
        <v/>
      </c>
    </row>
    <row r="4108" spans="1:17" x14ac:dyDescent="0.2">
      <c r="A4108" s="13">
        <f>HLOOKUP($E$2,历史数据!$V$3:$AE$5000,ROW(A4106),)</f>
        <v>753901</v>
      </c>
      <c r="B4108" s="41">
        <v>42627</v>
      </c>
      <c r="C4108" s="100">
        <f>IFERROR(IF(A4108&lt;&gt;0,MAX($C$4:C4107)+1,""),"")</f>
        <v>3841</v>
      </c>
      <c r="E4108" s="99" t="str">
        <f t="shared" si="352"/>
        <v/>
      </c>
      <c r="F4108" s="101" t="str">
        <f>IFERROR(VLOOKUP(E4108,历史数据!AH:AJ,3,),"")</f>
        <v/>
      </c>
      <c r="G4108" s="101" t="str">
        <f t="shared" si="353"/>
        <v/>
      </c>
      <c r="H4108" s="105" t="str">
        <f t="shared" si="354"/>
        <v/>
      </c>
      <c r="I4108" s="101" t="str">
        <f>IFERROR(VLOOKUP(E4108,历史数据!AH:AJ,2,),"")</f>
        <v/>
      </c>
      <c r="J4108" s="104">
        <f t="shared" si="355"/>
        <v>0</v>
      </c>
      <c r="K4108" s="104" t="str">
        <f>IFERROR(IF(AND(J4107=$H$2*1,MAX(K$64:K4107)=MAX(L$64:L4107)),MAX(K$64:K4107)+1,""),"")</f>
        <v/>
      </c>
      <c r="L4108" s="104" t="str">
        <f>IFERROR(IF(AND($F4107/INDEX($F$64:$F4108,MATCH(MAX(M$64:M4108),M$64:M4108,0)-1)&lt;(1-$P$2),MAX(K$64:K4108)&gt;MAX(L$64:L4107)),MAX(K$64:K4108),""),"")</f>
        <v/>
      </c>
      <c r="M4108" s="104" t="str">
        <f>IFERROR(IF(E4108="","",IF(K4108&lt;&gt;"",MAX(M$64:M4107)+1,IF(AND($F4107/INDEX($F$64:$F4108,MATCH(MAX(M$64:M4107),M$64:M4107,0)-1)&gt;(1+$O$2),MAX(K$64:K4108)&gt;MAX(L$64:L4107)),MAX(M$64:M4107)+1,""))),"")</f>
        <v/>
      </c>
      <c r="N4108" s="91">
        <f t="shared" si="356"/>
        <v>0</v>
      </c>
      <c r="O4108" s="91" t="str">
        <f>IFERROR(IF(AND(N4107=$H$2*1,MAX(O$64:O4107)=MAX(P$64:P4107)),MAX(O$64:O4107)+1,""),"")</f>
        <v/>
      </c>
      <c r="P4108" s="91" t="str">
        <f>IFERROR(IF(MOD(MAX(Q$64:Q4108),10*MAX(O$64:O4108))&lt;=2,IF(AND(F4107/INDEX($F$64:$F4108,MATCH(MAX(O$64:O4108),O$64:O4108,0)-1)&lt;(1-$P$2),MAX(O$64:O4108)&gt;MAX(P$64:P4107)),MAX(O$64:O4108),""),IF(AND($F4107/INDEX($F$64:$F4108,MATCH(MAX(Q$64:Q4108),Q$64:Q4108,0)-1)&lt;(1-$P$2),MAX(O$64:O4108)&gt;MAX(P$64:P4107)),MAX(O$64:O4108),"")),"")</f>
        <v/>
      </c>
      <c r="Q4108" s="91" t="str">
        <f>IFERROR(IF(E4108="","",IF(O4108&lt;&gt;"",MAX(O$64:O4108)*10+1,IF(AND($F4107/INDEX($F$64:$F4108,MATCH(MAX(Q$64:Q4107),Q$64:Q4107,0)-1)&gt;(1+$O$2),MAX(O$64:O4108)&gt;MAX(P$64:P4107)),MAX(Q$64:Q4107)+1,""))),"")</f>
        <v/>
      </c>
    </row>
    <row r="4109" spans="1:17" x14ac:dyDescent="0.2">
      <c r="A4109" s="13">
        <f>HLOOKUP($E$2,历史数据!$V$3:$AE$5000,ROW(A4107),)</f>
        <v>639800</v>
      </c>
      <c r="B4109" s="41">
        <v>42632</v>
      </c>
      <c r="C4109" s="100">
        <f>IFERROR(IF(A4109&lt;&gt;0,MAX($C$4:C4108)+1,""),"")</f>
        <v>3842</v>
      </c>
      <c r="E4109" s="99" t="str">
        <f t="shared" si="352"/>
        <v/>
      </c>
      <c r="F4109" s="101" t="str">
        <f>IFERROR(VLOOKUP(E4109,历史数据!AH:AJ,3,),"")</f>
        <v/>
      </c>
      <c r="G4109" s="101" t="str">
        <f t="shared" si="353"/>
        <v/>
      </c>
      <c r="H4109" s="105" t="str">
        <f t="shared" si="354"/>
        <v/>
      </c>
      <c r="I4109" s="101" t="str">
        <f>IFERROR(VLOOKUP(E4109,历史数据!AH:AJ,2,),"")</f>
        <v/>
      </c>
      <c r="J4109" s="104">
        <f t="shared" si="355"/>
        <v>0</v>
      </c>
      <c r="K4109" s="104" t="str">
        <f>IFERROR(IF(AND(J4108=$H$2*1,MAX(K$64:K4108)=MAX(L$64:L4108)),MAX(K$64:K4108)+1,""),"")</f>
        <v/>
      </c>
      <c r="L4109" s="104" t="str">
        <f>IFERROR(IF(AND($F4108/INDEX($F$64:$F4109,MATCH(MAX(M$64:M4109),M$64:M4109,0)-1)&lt;(1-$P$2),MAX(K$64:K4109)&gt;MAX(L$64:L4108)),MAX(K$64:K4109),""),"")</f>
        <v/>
      </c>
      <c r="M4109" s="104" t="str">
        <f>IFERROR(IF(E4109="","",IF(K4109&lt;&gt;"",MAX(M$64:M4108)+1,IF(AND($F4108/INDEX($F$64:$F4109,MATCH(MAX(M$64:M4108),M$64:M4108,0)-1)&gt;(1+$O$2),MAX(K$64:K4109)&gt;MAX(L$64:L4108)),MAX(M$64:M4108)+1,""))),"")</f>
        <v/>
      </c>
      <c r="N4109" s="91">
        <f t="shared" si="356"/>
        <v>0</v>
      </c>
      <c r="O4109" s="91" t="str">
        <f>IFERROR(IF(AND(N4108=$H$2*1,MAX(O$64:O4108)=MAX(P$64:P4108)),MAX(O$64:O4108)+1,""),"")</f>
        <v/>
      </c>
      <c r="P4109" s="91" t="str">
        <f>IFERROR(IF(MOD(MAX(Q$64:Q4109),10*MAX(O$64:O4109))&lt;=2,IF(AND(F4108/INDEX($F$64:$F4109,MATCH(MAX(O$64:O4109),O$64:O4109,0)-1)&lt;(1-$P$2),MAX(O$64:O4109)&gt;MAX(P$64:P4108)),MAX(O$64:O4109),""),IF(AND($F4108/INDEX($F$64:$F4109,MATCH(MAX(Q$64:Q4109),Q$64:Q4109,0)-1)&lt;(1-$P$2),MAX(O$64:O4109)&gt;MAX(P$64:P4108)),MAX(O$64:O4109),"")),"")</f>
        <v/>
      </c>
      <c r="Q4109" s="91" t="str">
        <f>IFERROR(IF(E4109="","",IF(O4109&lt;&gt;"",MAX(O$64:O4109)*10+1,IF(AND($F4108/INDEX($F$64:$F4109,MATCH(MAX(Q$64:Q4108),Q$64:Q4108,0)-1)&gt;(1+$O$2),MAX(O$64:O4109)&gt;MAX(P$64:P4108)),MAX(Q$64:Q4108)+1,""))),"")</f>
        <v/>
      </c>
    </row>
    <row r="4110" spans="1:17" x14ac:dyDescent="0.2">
      <c r="A4110" s="13">
        <f>HLOOKUP($E$2,历史数据!$V$3:$AE$5000,ROW(A4108),)</f>
        <v>1725800</v>
      </c>
      <c r="B4110" s="41">
        <v>42633</v>
      </c>
      <c r="C4110" s="100">
        <f>IFERROR(IF(A4110&lt;&gt;0,MAX($C$4:C4109)+1,""),"")</f>
        <v>3843</v>
      </c>
      <c r="E4110" s="99" t="str">
        <f t="shared" si="352"/>
        <v/>
      </c>
      <c r="F4110" s="101" t="str">
        <f>IFERROR(VLOOKUP(E4110,历史数据!AH:AJ,3,),"")</f>
        <v/>
      </c>
      <c r="G4110" s="101" t="str">
        <f t="shared" si="353"/>
        <v/>
      </c>
      <c r="H4110" s="105" t="str">
        <f t="shared" si="354"/>
        <v/>
      </c>
      <c r="I4110" s="101" t="str">
        <f>IFERROR(VLOOKUP(E4110,历史数据!AH:AJ,2,),"")</f>
        <v/>
      </c>
      <c r="J4110" s="104">
        <f t="shared" si="355"/>
        <v>0</v>
      </c>
      <c r="K4110" s="104" t="str">
        <f>IFERROR(IF(AND(J4109=$H$2*1,MAX(K$64:K4109)=MAX(L$64:L4109)),MAX(K$64:K4109)+1,""),"")</f>
        <v/>
      </c>
      <c r="L4110" s="104" t="str">
        <f>IFERROR(IF(AND($F4109/INDEX($F$64:$F4110,MATCH(MAX(M$64:M4110),M$64:M4110,0)-1)&lt;(1-$P$2),MAX(K$64:K4110)&gt;MAX(L$64:L4109)),MAX(K$64:K4110),""),"")</f>
        <v/>
      </c>
      <c r="M4110" s="104" t="str">
        <f>IFERROR(IF(E4110="","",IF(K4110&lt;&gt;"",MAX(M$64:M4109)+1,IF(AND($F4109/INDEX($F$64:$F4110,MATCH(MAX(M$64:M4109),M$64:M4109,0)-1)&gt;(1+$O$2),MAX(K$64:K4110)&gt;MAX(L$64:L4109)),MAX(M$64:M4109)+1,""))),"")</f>
        <v/>
      </c>
      <c r="N4110" s="91">
        <f t="shared" si="356"/>
        <v>0</v>
      </c>
      <c r="O4110" s="91" t="str">
        <f>IFERROR(IF(AND(N4109=$H$2*1,MAX(O$64:O4109)=MAX(P$64:P4109)),MAX(O$64:O4109)+1,""),"")</f>
        <v/>
      </c>
      <c r="P4110" s="91" t="str">
        <f>IFERROR(IF(MOD(MAX(Q$64:Q4110),10*MAX(O$64:O4110))&lt;=2,IF(AND(F4109/INDEX($F$64:$F4110,MATCH(MAX(O$64:O4110),O$64:O4110,0)-1)&lt;(1-$P$2),MAX(O$64:O4110)&gt;MAX(P$64:P4109)),MAX(O$64:O4110),""),IF(AND($F4109/INDEX($F$64:$F4110,MATCH(MAX(Q$64:Q4110),Q$64:Q4110,0)-1)&lt;(1-$P$2),MAX(O$64:O4110)&gt;MAX(P$64:P4109)),MAX(O$64:O4110),"")),"")</f>
        <v/>
      </c>
      <c r="Q4110" s="91" t="str">
        <f>IFERROR(IF(E4110="","",IF(O4110&lt;&gt;"",MAX(O$64:O4110)*10+1,IF(AND($F4109/INDEX($F$64:$F4110,MATCH(MAX(Q$64:Q4109),Q$64:Q4109,0)-1)&gt;(1+$O$2),MAX(O$64:O4110)&gt;MAX(P$64:P4109)),MAX(Q$64:Q4109)+1,""))),"")</f>
        <v/>
      </c>
    </row>
    <row r="4111" spans="1:17" x14ac:dyDescent="0.2">
      <c r="A4111" s="13">
        <f>HLOOKUP($E$2,历史数据!$V$3:$AE$5000,ROW(A4109),)</f>
        <v>1006817</v>
      </c>
      <c r="B4111" s="41">
        <v>42634</v>
      </c>
      <c r="C4111" s="100">
        <f>IFERROR(IF(A4111&lt;&gt;0,MAX($C$4:C4110)+1,""),"")</f>
        <v>3844</v>
      </c>
      <c r="E4111" s="99" t="str">
        <f t="shared" si="352"/>
        <v/>
      </c>
      <c r="F4111" s="101" t="str">
        <f>IFERROR(VLOOKUP(E4111,历史数据!AH:AJ,3,),"")</f>
        <v/>
      </c>
      <c r="G4111" s="101" t="str">
        <f t="shared" si="353"/>
        <v/>
      </c>
      <c r="H4111" s="105" t="str">
        <f t="shared" si="354"/>
        <v/>
      </c>
      <c r="I4111" s="101" t="str">
        <f>IFERROR(VLOOKUP(E4111,历史数据!AH:AJ,2,),"")</f>
        <v/>
      </c>
      <c r="J4111" s="104">
        <f t="shared" si="355"/>
        <v>0</v>
      </c>
      <c r="K4111" s="104" t="str">
        <f>IFERROR(IF(AND(J4110=$H$2*1,MAX(K$64:K4110)=MAX(L$64:L4110)),MAX(K$64:K4110)+1,""),"")</f>
        <v/>
      </c>
      <c r="L4111" s="104" t="str">
        <f>IFERROR(IF(AND($F4110/INDEX($F$64:$F4111,MATCH(MAX(M$64:M4111),M$64:M4111,0)-1)&lt;(1-$P$2),MAX(K$64:K4111)&gt;MAX(L$64:L4110)),MAX(K$64:K4111),""),"")</f>
        <v/>
      </c>
      <c r="M4111" s="104" t="str">
        <f>IFERROR(IF(E4111="","",IF(K4111&lt;&gt;"",MAX(M$64:M4110)+1,IF(AND($F4110/INDEX($F$64:$F4111,MATCH(MAX(M$64:M4110),M$64:M4110,0)-1)&gt;(1+$O$2),MAX(K$64:K4111)&gt;MAX(L$64:L4110)),MAX(M$64:M4110)+1,""))),"")</f>
        <v/>
      </c>
      <c r="N4111" s="91">
        <f t="shared" si="356"/>
        <v>0</v>
      </c>
      <c r="O4111" s="91" t="str">
        <f>IFERROR(IF(AND(N4110=$H$2*1,MAX(O$64:O4110)=MAX(P$64:P4110)),MAX(O$64:O4110)+1,""),"")</f>
        <v/>
      </c>
      <c r="P4111" s="91" t="str">
        <f>IFERROR(IF(MOD(MAX(Q$64:Q4111),10*MAX(O$64:O4111))&lt;=2,IF(AND(F4110/INDEX($F$64:$F4111,MATCH(MAX(O$64:O4111),O$64:O4111,0)-1)&lt;(1-$P$2),MAX(O$64:O4111)&gt;MAX(P$64:P4110)),MAX(O$64:O4111),""),IF(AND($F4110/INDEX($F$64:$F4111,MATCH(MAX(Q$64:Q4111),Q$64:Q4111,0)-1)&lt;(1-$P$2),MAX(O$64:O4111)&gt;MAX(P$64:P4110)),MAX(O$64:O4111),"")),"")</f>
        <v/>
      </c>
      <c r="Q4111" s="91" t="str">
        <f>IFERROR(IF(E4111="","",IF(O4111&lt;&gt;"",MAX(O$64:O4111)*10+1,IF(AND($F4110/INDEX($F$64:$F4111,MATCH(MAX(Q$64:Q4110),Q$64:Q4110,0)-1)&gt;(1+$O$2),MAX(O$64:O4111)&gt;MAX(P$64:P4110)),MAX(Q$64:Q4110)+1,""))),"")</f>
        <v/>
      </c>
    </row>
    <row r="4112" spans="1:17" x14ac:dyDescent="0.2">
      <c r="A4112" s="13">
        <f>HLOOKUP($E$2,历史数据!$V$3:$AE$5000,ROW(A4110),)</f>
        <v>702301</v>
      </c>
      <c r="B4112" s="41">
        <v>42635</v>
      </c>
      <c r="C4112" s="100">
        <f>IFERROR(IF(A4112&lt;&gt;0,MAX($C$4:C4111)+1,""),"")</f>
        <v>3845</v>
      </c>
      <c r="E4112" s="99" t="str">
        <f t="shared" si="352"/>
        <v/>
      </c>
      <c r="F4112" s="101" t="str">
        <f>IFERROR(VLOOKUP(E4112,历史数据!AH:AJ,3,),"")</f>
        <v/>
      </c>
      <c r="G4112" s="101" t="str">
        <f t="shared" si="353"/>
        <v/>
      </c>
      <c r="H4112" s="105" t="str">
        <f t="shared" si="354"/>
        <v/>
      </c>
      <c r="I4112" s="101" t="str">
        <f>IFERROR(VLOOKUP(E4112,历史数据!AH:AJ,2,),"")</f>
        <v/>
      </c>
      <c r="J4112" s="104">
        <f t="shared" si="355"/>
        <v>0</v>
      </c>
      <c r="K4112" s="104" t="str">
        <f>IFERROR(IF(AND(J4111=$H$2*1,MAX(K$64:K4111)=MAX(L$64:L4111)),MAX(K$64:K4111)+1,""),"")</f>
        <v/>
      </c>
      <c r="L4112" s="104" t="str">
        <f>IFERROR(IF(AND($F4111/INDEX($F$64:$F4112,MATCH(MAX(M$64:M4112),M$64:M4112,0)-1)&lt;(1-$P$2),MAX(K$64:K4112)&gt;MAX(L$64:L4111)),MAX(K$64:K4112),""),"")</f>
        <v/>
      </c>
      <c r="M4112" s="104" t="str">
        <f>IFERROR(IF(E4112="","",IF(K4112&lt;&gt;"",MAX(M$64:M4111)+1,IF(AND($F4111/INDEX($F$64:$F4112,MATCH(MAX(M$64:M4111),M$64:M4111,0)-1)&gt;(1+$O$2),MAX(K$64:K4112)&gt;MAX(L$64:L4111)),MAX(M$64:M4111)+1,""))),"")</f>
        <v/>
      </c>
      <c r="N4112" s="91">
        <f t="shared" si="356"/>
        <v>0</v>
      </c>
      <c r="O4112" s="91" t="str">
        <f>IFERROR(IF(AND(N4111=$H$2*1,MAX(O$64:O4111)=MAX(P$64:P4111)),MAX(O$64:O4111)+1,""),"")</f>
        <v/>
      </c>
      <c r="P4112" s="91" t="str">
        <f>IFERROR(IF(MOD(MAX(Q$64:Q4112),10*MAX(O$64:O4112))&lt;=2,IF(AND(F4111/INDEX($F$64:$F4112,MATCH(MAX(O$64:O4112),O$64:O4112,0)-1)&lt;(1-$P$2),MAX(O$64:O4112)&gt;MAX(P$64:P4111)),MAX(O$64:O4112),""),IF(AND($F4111/INDEX($F$64:$F4112,MATCH(MAX(Q$64:Q4112),Q$64:Q4112,0)-1)&lt;(1-$P$2),MAX(O$64:O4112)&gt;MAX(P$64:P4111)),MAX(O$64:O4112),"")),"")</f>
        <v/>
      </c>
      <c r="Q4112" s="91" t="str">
        <f>IFERROR(IF(E4112="","",IF(O4112&lt;&gt;"",MAX(O$64:O4112)*10+1,IF(AND($F4111/INDEX($F$64:$F4112,MATCH(MAX(Q$64:Q4111),Q$64:Q4111,0)-1)&gt;(1+$O$2),MAX(O$64:O4112)&gt;MAX(P$64:P4111)),MAX(Q$64:Q4111)+1,""))),"")</f>
        <v/>
      </c>
    </row>
    <row r="4113" spans="1:17" x14ac:dyDescent="0.2">
      <c r="A4113" s="13">
        <f>HLOOKUP($E$2,历史数据!$V$3:$AE$5000,ROW(A4111),)</f>
        <v>640700</v>
      </c>
      <c r="B4113" s="41">
        <v>42636</v>
      </c>
      <c r="C4113" s="100">
        <f>IFERROR(IF(A4113&lt;&gt;0,MAX($C$4:C4112)+1,""),"")</f>
        <v>3846</v>
      </c>
      <c r="E4113" s="99" t="str">
        <f t="shared" si="352"/>
        <v/>
      </c>
      <c r="F4113" s="101" t="str">
        <f>IFERROR(VLOOKUP(E4113,历史数据!AH:AJ,3,),"")</f>
        <v/>
      </c>
      <c r="G4113" s="101" t="str">
        <f t="shared" si="353"/>
        <v/>
      </c>
      <c r="H4113" s="105" t="str">
        <f t="shared" si="354"/>
        <v/>
      </c>
      <c r="I4113" s="101" t="str">
        <f>IFERROR(VLOOKUP(E4113,历史数据!AH:AJ,2,),"")</f>
        <v/>
      </c>
      <c r="J4113" s="104">
        <f t="shared" si="355"/>
        <v>0</v>
      </c>
      <c r="K4113" s="104" t="str">
        <f>IFERROR(IF(AND(J4112=$H$2*1,MAX(K$64:K4112)=MAX(L$64:L4112)),MAX(K$64:K4112)+1,""),"")</f>
        <v/>
      </c>
      <c r="L4113" s="104" t="str">
        <f>IFERROR(IF(AND($F4112/INDEX($F$64:$F4113,MATCH(MAX(M$64:M4113),M$64:M4113,0)-1)&lt;(1-$P$2),MAX(K$64:K4113)&gt;MAX(L$64:L4112)),MAX(K$64:K4113),""),"")</f>
        <v/>
      </c>
      <c r="M4113" s="104" t="str">
        <f>IFERROR(IF(E4113="","",IF(K4113&lt;&gt;"",MAX(M$64:M4112)+1,IF(AND($F4112/INDEX($F$64:$F4113,MATCH(MAX(M$64:M4112),M$64:M4112,0)-1)&gt;(1+$O$2),MAX(K$64:K4113)&gt;MAX(L$64:L4112)),MAX(M$64:M4112)+1,""))),"")</f>
        <v/>
      </c>
      <c r="N4113" s="91">
        <f t="shared" si="356"/>
        <v>0</v>
      </c>
      <c r="O4113" s="91" t="str">
        <f>IFERROR(IF(AND(N4112=$H$2*1,MAX(O$64:O4112)=MAX(P$64:P4112)),MAX(O$64:O4112)+1,""),"")</f>
        <v/>
      </c>
      <c r="P4113" s="91" t="str">
        <f>IFERROR(IF(MOD(MAX(Q$64:Q4113),10*MAX(O$64:O4113))&lt;=2,IF(AND(F4112/INDEX($F$64:$F4113,MATCH(MAX(O$64:O4113),O$64:O4113,0)-1)&lt;(1-$P$2),MAX(O$64:O4113)&gt;MAX(P$64:P4112)),MAX(O$64:O4113),""),IF(AND($F4112/INDEX($F$64:$F4113,MATCH(MAX(Q$64:Q4113),Q$64:Q4113,0)-1)&lt;(1-$P$2),MAX(O$64:O4113)&gt;MAX(P$64:P4112)),MAX(O$64:O4113),"")),"")</f>
        <v/>
      </c>
      <c r="Q4113" s="91" t="str">
        <f>IFERROR(IF(E4113="","",IF(O4113&lt;&gt;"",MAX(O$64:O4113)*10+1,IF(AND($F4112/INDEX($F$64:$F4113,MATCH(MAX(Q$64:Q4112),Q$64:Q4112,0)-1)&gt;(1+$O$2),MAX(O$64:O4113)&gt;MAX(P$64:P4112)),MAX(Q$64:Q4112)+1,""))),"")</f>
        <v/>
      </c>
    </row>
    <row r="4114" spans="1:17" x14ac:dyDescent="0.2">
      <c r="A4114" s="13">
        <f>HLOOKUP($E$2,历史数据!$V$3:$AE$5000,ROW(A4112),)</f>
        <v>943800</v>
      </c>
      <c r="B4114" s="41">
        <v>42639</v>
      </c>
      <c r="C4114" s="100">
        <f>IFERROR(IF(A4114&lt;&gt;0,MAX($C$4:C4113)+1,""),"")</f>
        <v>3847</v>
      </c>
      <c r="E4114" s="99" t="str">
        <f t="shared" si="352"/>
        <v/>
      </c>
      <c r="F4114" s="101" t="str">
        <f>IFERROR(VLOOKUP(E4114,历史数据!AH:AJ,3,),"")</f>
        <v/>
      </c>
      <c r="G4114" s="101" t="str">
        <f t="shared" si="353"/>
        <v/>
      </c>
      <c r="H4114" s="105" t="str">
        <f t="shared" si="354"/>
        <v/>
      </c>
      <c r="I4114" s="101" t="str">
        <f>IFERROR(VLOOKUP(E4114,历史数据!AH:AJ,2,),"")</f>
        <v/>
      </c>
      <c r="J4114" s="104">
        <f t="shared" si="355"/>
        <v>0</v>
      </c>
      <c r="K4114" s="104" t="str">
        <f>IFERROR(IF(AND(J4113=$H$2*1,MAX(K$64:K4113)=MAX(L$64:L4113)),MAX(K$64:K4113)+1,""),"")</f>
        <v/>
      </c>
      <c r="L4114" s="104" t="str">
        <f>IFERROR(IF(AND($F4113/INDEX($F$64:$F4114,MATCH(MAX(M$64:M4114),M$64:M4114,0)-1)&lt;(1-$P$2),MAX(K$64:K4114)&gt;MAX(L$64:L4113)),MAX(K$64:K4114),""),"")</f>
        <v/>
      </c>
      <c r="M4114" s="104" t="str">
        <f>IFERROR(IF(E4114="","",IF(K4114&lt;&gt;"",MAX(M$64:M4113)+1,IF(AND($F4113/INDEX($F$64:$F4114,MATCH(MAX(M$64:M4113),M$64:M4113,0)-1)&gt;(1+$O$2),MAX(K$64:K4114)&gt;MAX(L$64:L4113)),MAX(M$64:M4113)+1,""))),"")</f>
        <v/>
      </c>
      <c r="N4114" s="91">
        <f t="shared" si="356"/>
        <v>0</v>
      </c>
      <c r="O4114" s="91" t="str">
        <f>IFERROR(IF(AND(N4113=$H$2*1,MAX(O$64:O4113)=MAX(P$64:P4113)),MAX(O$64:O4113)+1,""),"")</f>
        <v/>
      </c>
      <c r="P4114" s="91" t="str">
        <f>IFERROR(IF(MOD(MAX(Q$64:Q4114),10*MAX(O$64:O4114))&lt;=2,IF(AND(F4113/INDEX($F$64:$F4114,MATCH(MAX(O$64:O4114),O$64:O4114,0)-1)&lt;(1-$P$2),MAX(O$64:O4114)&gt;MAX(P$64:P4113)),MAX(O$64:O4114),""),IF(AND($F4113/INDEX($F$64:$F4114,MATCH(MAX(Q$64:Q4114),Q$64:Q4114,0)-1)&lt;(1-$P$2),MAX(O$64:O4114)&gt;MAX(P$64:P4113)),MAX(O$64:O4114),"")),"")</f>
        <v/>
      </c>
      <c r="Q4114" s="91" t="str">
        <f>IFERROR(IF(E4114="","",IF(O4114&lt;&gt;"",MAX(O$64:O4114)*10+1,IF(AND($F4113/INDEX($F$64:$F4114,MATCH(MAX(Q$64:Q4113),Q$64:Q4113,0)-1)&gt;(1+$O$2),MAX(O$64:O4114)&gt;MAX(P$64:P4113)),MAX(Q$64:Q4113)+1,""))),"")</f>
        <v/>
      </c>
    </row>
    <row r="4115" spans="1:17" x14ac:dyDescent="0.2">
      <c r="A4115" s="13">
        <f>HLOOKUP($E$2,历史数据!$V$3:$AE$5000,ROW(A4113),)</f>
        <v>638801</v>
      </c>
      <c r="B4115" s="41">
        <v>42640</v>
      </c>
      <c r="C4115" s="100">
        <f>IFERROR(IF(A4115&lt;&gt;0,MAX($C$4:C4114)+1,""),"")</f>
        <v>3848</v>
      </c>
      <c r="E4115" s="99" t="str">
        <f t="shared" si="352"/>
        <v/>
      </c>
      <c r="F4115" s="101" t="str">
        <f>IFERROR(VLOOKUP(E4115,历史数据!AH:AJ,3,),"")</f>
        <v/>
      </c>
      <c r="G4115" s="101" t="str">
        <f t="shared" si="353"/>
        <v/>
      </c>
      <c r="H4115" s="105" t="str">
        <f t="shared" si="354"/>
        <v/>
      </c>
      <c r="I4115" s="101" t="str">
        <f>IFERROR(VLOOKUP(E4115,历史数据!AH:AJ,2,),"")</f>
        <v/>
      </c>
      <c r="J4115" s="104">
        <f t="shared" si="355"/>
        <v>0</v>
      </c>
      <c r="K4115" s="104" t="str">
        <f>IFERROR(IF(AND(J4114=$H$2*1,MAX(K$64:K4114)=MAX(L$64:L4114)),MAX(K$64:K4114)+1,""),"")</f>
        <v/>
      </c>
      <c r="L4115" s="104" t="str">
        <f>IFERROR(IF(AND($F4114/INDEX($F$64:$F4115,MATCH(MAX(M$64:M4115),M$64:M4115,0)-1)&lt;(1-$P$2),MAX(K$64:K4115)&gt;MAX(L$64:L4114)),MAX(K$64:K4115),""),"")</f>
        <v/>
      </c>
      <c r="M4115" s="104" t="str">
        <f>IFERROR(IF(E4115="","",IF(K4115&lt;&gt;"",MAX(M$64:M4114)+1,IF(AND($F4114/INDEX($F$64:$F4115,MATCH(MAX(M$64:M4114),M$64:M4114,0)-1)&gt;(1+$O$2),MAX(K$64:K4115)&gt;MAX(L$64:L4114)),MAX(M$64:M4114)+1,""))),"")</f>
        <v/>
      </c>
      <c r="N4115" s="91">
        <f t="shared" si="356"/>
        <v>0</v>
      </c>
      <c r="O4115" s="91" t="str">
        <f>IFERROR(IF(AND(N4114=$H$2*1,MAX(O$64:O4114)=MAX(P$64:P4114)),MAX(O$64:O4114)+1,""),"")</f>
        <v/>
      </c>
      <c r="P4115" s="91" t="str">
        <f>IFERROR(IF(MOD(MAX(Q$64:Q4115),10*MAX(O$64:O4115))&lt;=2,IF(AND(F4114/INDEX($F$64:$F4115,MATCH(MAX(O$64:O4115),O$64:O4115,0)-1)&lt;(1-$P$2),MAX(O$64:O4115)&gt;MAX(P$64:P4114)),MAX(O$64:O4115),""),IF(AND($F4114/INDEX($F$64:$F4115,MATCH(MAX(Q$64:Q4115),Q$64:Q4115,0)-1)&lt;(1-$P$2),MAX(O$64:O4115)&gt;MAX(P$64:P4114)),MAX(O$64:O4115),"")),"")</f>
        <v/>
      </c>
      <c r="Q4115" s="91" t="str">
        <f>IFERROR(IF(E4115="","",IF(O4115&lt;&gt;"",MAX(O$64:O4115)*10+1,IF(AND($F4114/INDEX($F$64:$F4115,MATCH(MAX(Q$64:Q4114),Q$64:Q4114,0)-1)&gt;(1+$O$2),MAX(O$64:O4115)&gt;MAX(P$64:P4114)),MAX(Q$64:Q4114)+1,""))),"")</f>
        <v/>
      </c>
    </row>
    <row r="4116" spans="1:17" x14ac:dyDescent="0.2">
      <c r="A4116" s="13">
        <f>HLOOKUP($E$2,历史数据!$V$3:$AE$5000,ROW(A4114),)</f>
        <v>997301</v>
      </c>
      <c r="B4116" s="41">
        <v>42641</v>
      </c>
      <c r="C4116" s="100">
        <f>IFERROR(IF(A4116&lt;&gt;0,MAX($C$4:C4115)+1,""),"")</f>
        <v>3849</v>
      </c>
      <c r="E4116" s="99" t="str">
        <f t="shared" si="352"/>
        <v/>
      </c>
      <c r="F4116" s="101" t="str">
        <f>IFERROR(VLOOKUP(E4116,历史数据!AH:AJ,3,),"")</f>
        <v/>
      </c>
      <c r="G4116" s="101" t="str">
        <f t="shared" si="353"/>
        <v/>
      </c>
      <c r="H4116" s="105" t="str">
        <f t="shared" si="354"/>
        <v/>
      </c>
      <c r="I4116" s="101" t="str">
        <f>IFERROR(VLOOKUP(E4116,历史数据!AH:AJ,2,),"")</f>
        <v/>
      </c>
      <c r="J4116" s="104">
        <f t="shared" si="355"/>
        <v>0</v>
      </c>
      <c r="K4116" s="104" t="str">
        <f>IFERROR(IF(AND(J4115=$H$2*1,MAX(K$64:K4115)=MAX(L$64:L4115)),MAX(K$64:K4115)+1,""),"")</f>
        <v/>
      </c>
      <c r="L4116" s="104" t="str">
        <f>IFERROR(IF(AND($F4115/INDEX($F$64:$F4116,MATCH(MAX(M$64:M4116),M$64:M4116,0)-1)&lt;(1-$P$2),MAX(K$64:K4116)&gt;MAX(L$64:L4115)),MAX(K$64:K4116),""),"")</f>
        <v/>
      </c>
      <c r="M4116" s="104" t="str">
        <f>IFERROR(IF(E4116="","",IF(K4116&lt;&gt;"",MAX(M$64:M4115)+1,IF(AND($F4115/INDEX($F$64:$F4116,MATCH(MAX(M$64:M4115),M$64:M4115,0)-1)&gt;(1+$O$2),MAX(K$64:K4116)&gt;MAX(L$64:L4115)),MAX(M$64:M4115)+1,""))),"")</f>
        <v/>
      </c>
      <c r="N4116" s="91">
        <f t="shared" si="356"/>
        <v>0</v>
      </c>
      <c r="O4116" s="91" t="str">
        <f>IFERROR(IF(AND(N4115=$H$2*1,MAX(O$64:O4115)=MAX(P$64:P4115)),MAX(O$64:O4115)+1,""),"")</f>
        <v/>
      </c>
      <c r="P4116" s="91" t="str">
        <f>IFERROR(IF(MOD(MAX(Q$64:Q4116),10*MAX(O$64:O4116))&lt;=2,IF(AND(F4115/INDEX($F$64:$F4116,MATCH(MAX(O$64:O4116),O$64:O4116,0)-1)&lt;(1-$P$2),MAX(O$64:O4116)&gt;MAX(P$64:P4115)),MAX(O$64:O4116),""),IF(AND($F4115/INDEX($F$64:$F4116,MATCH(MAX(Q$64:Q4116),Q$64:Q4116,0)-1)&lt;(1-$P$2),MAX(O$64:O4116)&gt;MAX(P$64:P4115)),MAX(O$64:O4116),"")),"")</f>
        <v/>
      </c>
      <c r="Q4116" s="91" t="str">
        <f>IFERROR(IF(E4116="","",IF(O4116&lt;&gt;"",MAX(O$64:O4116)*10+1,IF(AND($F4115/INDEX($F$64:$F4116,MATCH(MAX(Q$64:Q4115),Q$64:Q4115,0)-1)&gt;(1+$O$2),MAX(O$64:O4116)&gt;MAX(P$64:P4115)),MAX(Q$64:Q4115)+1,""))),"")</f>
        <v/>
      </c>
    </row>
    <row r="4117" spans="1:17" x14ac:dyDescent="0.2">
      <c r="A4117" s="13">
        <f>HLOOKUP($E$2,历史数据!$V$3:$AE$5000,ROW(A4115),)</f>
        <v>673902</v>
      </c>
      <c r="B4117" s="41">
        <v>42642</v>
      </c>
      <c r="C4117" s="100">
        <f>IFERROR(IF(A4117&lt;&gt;0,MAX($C$4:C4116)+1,""),"")</f>
        <v>3850</v>
      </c>
      <c r="E4117" s="99" t="str">
        <f t="shared" si="352"/>
        <v/>
      </c>
      <c r="F4117" s="101" t="str">
        <f>IFERROR(VLOOKUP(E4117,历史数据!AH:AJ,3,),"")</f>
        <v/>
      </c>
      <c r="G4117" s="101" t="str">
        <f t="shared" si="353"/>
        <v/>
      </c>
      <c r="H4117" s="105" t="str">
        <f t="shared" si="354"/>
        <v/>
      </c>
      <c r="I4117" s="101" t="str">
        <f>IFERROR(VLOOKUP(E4117,历史数据!AH:AJ,2,),"")</f>
        <v/>
      </c>
      <c r="J4117" s="104">
        <f t="shared" si="355"/>
        <v>0</v>
      </c>
      <c r="K4117" s="104" t="str">
        <f>IFERROR(IF(AND(J4116=$H$2*1,MAX(K$64:K4116)=MAX(L$64:L4116)),MAX(K$64:K4116)+1,""),"")</f>
        <v/>
      </c>
      <c r="L4117" s="104" t="str">
        <f>IFERROR(IF(AND($F4116/INDEX($F$64:$F4117,MATCH(MAX(M$64:M4117),M$64:M4117,0)-1)&lt;(1-$P$2),MAX(K$64:K4117)&gt;MAX(L$64:L4116)),MAX(K$64:K4117),""),"")</f>
        <v/>
      </c>
      <c r="M4117" s="104" t="str">
        <f>IFERROR(IF(E4117="","",IF(K4117&lt;&gt;"",MAX(M$64:M4116)+1,IF(AND($F4116/INDEX($F$64:$F4117,MATCH(MAX(M$64:M4116),M$64:M4116,0)-1)&gt;(1+$O$2),MAX(K$64:K4117)&gt;MAX(L$64:L4116)),MAX(M$64:M4116)+1,""))),"")</f>
        <v/>
      </c>
      <c r="N4117" s="91">
        <f t="shared" si="356"/>
        <v>0</v>
      </c>
      <c r="O4117" s="91" t="str">
        <f>IFERROR(IF(AND(N4116=$H$2*1,MAX(O$64:O4116)=MAX(P$64:P4116)),MAX(O$64:O4116)+1,""),"")</f>
        <v/>
      </c>
      <c r="P4117" s="91" t="str">
        <f>IFERROR(IF(MOD(MAX(Q$64:Q4117),10*MAX(O$64:O4117))&lt;=2,IF(AND(F4116/INDEX($F$64:$F4117,MATCH(MAX(O$64:O4117),O$64:O4117,0)-1)&lt;(1-$P$2),MAX(O$64:O4117)&gt;MAX(P$64:P4116)),MAX(O$64:O4117),""),IF(AND($F4116/INDEX($F$64:$F4117,MATCH(MAX(Q$64:Q4117),Q$64:Q4117,0)-1)&lt;(1-$P$2),MAX(O$64:O4117)&gt;MAX(P$64:P4116)),MAX(O$64:O4117),"")),"")</f>
        <v/>
      </c>
      <c r="Q4117" s="91" t="str">
        <f>IFERROR(IF(E4117="","",IF(O4117&lt;&gt;"",MAX(O$64:O4117)*10+1,IF(AND($F4116/INDEX($F$64:$F4117,MATCH(MAX(Q$64:Q4116),Q$64:Q4116,0)-1)&gt;(1+$O$2),MAX(O$64:O4117)&gt;MAX(P$64:P4116)),MAX(Q$64:Q4116)+1,""))),"")</f>
        <v/>
      </c>
    </row>
    <row r="4118" spans="1:17" x14ac:dyDescent="0.2">
      <c r="A4118" s="13">
        <f>HLOOKUP($E$2,历史数据!$V$3:$AE$5000,ROW(A4116),)</f>
        <v>434440</v>
      </c>
      <c r="B4118" s="41">
        <v>42643</v>
      </c>
      <c r="C4118" s="100">
        <f>IFERROR(IF(A4118&lt;&gt;0,MAX($C$4:C4117)+1,""),"")</f>
        <v>3851</v>
      </c>
      <c r="E4118" s="99" t="str">
        <f t="shared" si="352"/>
        <v/>
      </c>
      <c r="F4118" s="101" t="str">
        <f>IFERROR(VLOOKUP(E4118,历史数据!AH:AJ,3,),"")</f>
        <v/>
      </c>
      <c r="G4118" s="101" t="str">
        <f t="shared" si="353"/>
        <v/>
      </c>
      <c r="H4118" s="105" t="str">
        <f t="shared" si="354"/>
        <v/>
      </c>
      <c r="I4118" s="101" t="str">
        <f>IFERROR(VLOOKUP(E4118,历史数据!AH:AJ,2,),"")</f>
        <v/>
      </c>
      <c r="J4118" s="104">
        <f t="shared" si="355"/>
        <v>0</v>
      </c>
      <c r="K4118" s="104" t="str">
        <f>IFERROR(IF(AND(J4117=$H$2*1,MAX(K$64:K4117)=MAX(L$64:L4117)),MAX(K$64:K4117)+1,""),"")</f>
        <v/>
      </c>
      <c r="L4118" s="104" t="str">
        <f>IFERROR(IF(AND($F4117/INDEX($F$64:$F4118,MATCH(MAX(M$64:M4118),M$64:M4118,0)-1)&lt;(1-$P$2),MAX(K$64:K4118)&gt;MAX(L$64:L4117)),MAX(K$64:K4118),""),"")</f>
        <v/>
      </c>
      <c r="M4118" s="104" t="str">
        <f>IFERROR(IF(E4118="","",IF(K4118&lt;&gt;"",MAX(M$64:M4117)+1,IF(AND($F4117/INDEX($F$64:$F4118,MATCH(MAX(M$64:M4117),M$64:M4117,0)-1)&gt;(1+$O$2),MAX(K$64:K4118)&gt;MAX(L$64:L4117)),MAX(M$64:M4117)+1,""))),"")</f>
        <v/>
      </c>
      <c r="N4118" s="91">
        <f t="shared" si="356"/>
        <v>0</v>
      </c>
      <c r="O4118" s="91" t="str">
        <f>IFERROR(IF(AND(N4117=$H$2*1,MAX(O$64:O4117)=MAX(P$64:P4117)),MAX(O$64:O4117)+1,""),"")</f>
        <v/>
      </c>
      <c r="P4118" s="91" t="str">
        <f>IFERROR(IF(MOD(MAX(Q$64:Q4118),10*MAX(O$64:O4118))&lt;=2,IF(AND(F4117/INDEX($F$64:$F4118,MATCH(MAX(O$64:O4118),O$64:O4118,0)-1)&lt;(1-$P$2),MAX(O$64:O4118)&gt;MAX(P$64:P4117)),MAX(O$64:O4118),""),IF(AND($F4117/INDEX($F$64:$F4118,MATCH(MAX(Q$64:Q4118),Q$64:Q4118,0)-1)&lt;(1-$P$2),MAX(O$64:O4118)&gt;MAX(P$64:P4117)),MAX(O$64:O4118),"")),"")</f>
        <v/>
      </c>
      <c r="Q4118" s="91" t="str">
        <f>IFERROR(IF(E4118="","",IF(O4118&lt;&gt;"",MAX(O$64:O4118)*10+1,IF(AND($F4117/INDEX($F$64:$F4118,MATCH(MAX(Q$64:Q4117),Q$64:Q4117,0)-1)&gt;(1+$O$2),MAX(O$64:O4118)&gt;MAX(P$64:P4117)),MAX(Q$64:Q4117)+1,""))),"")</f>
        <v/>
      </c>
    </row>
    <row r="4119" spans="1:17" x14ac:dyDescent="0.2">
      <c r="A4119" s="13">
        <f>HLOOKUP($E$2,历史数据!$V$3:$AE$5000,ROW(A4117),)</f>
        <v>1093300</v>
      </c>
      <c r="B4119" s="41">
        <v>42653</v>
      </c>
      <c r="C4119" s="100">
        <f>IFERROR(IF(A4119&lt;&gt;0,MAX($C$4:C4118)+1,""),"")</f>
        <v>3852</v>
      </c>
      <c r="E4119" s="99" t="str">
        <f t="shared" si="352"/>
        <v/>
      </c>
      <c r="F4119" s="101" t="str">
        <f>IFERROR(VLOOKUP(E4119,历史数据!AH:AJ,3,),"")</f>
        <v/>
      </c>
      <c r="G4119" s="101" t="str">
        <f t="shared" si="353"/>
        <v/>
      </c>
      <c r="H4119" s="105" t="str">
        <f t="shared" si="354"/>
        <v/>
      </c>
      <c r="I4119" s="101" t="str">
        <f>IFERROR(VLOOKUP(E4119,历史数据!AH:AJ,2,),"")</f>
        <v/>
      </c>
      <c r="J4119" s="104">
        <f t="shared" si="355"/>
        <v>0</v>
      </c>
      <c r="K4119" s="104" t="str">
        <f>IFERROR(IF(AND(J4118=$H$2*1,MAX(K$64:K4118)=MAX(L$64:L4118)),MAX(K$64:K4118)+1,""),"")</f>
        <v/>
      </c>
      <c r="L4119" s="104" t="str">
        <f>IFERROR(IF(AND($F4118/INDEX($F$64:$F4119,MATCH(MAX(M$64:M4119),M$64:M4119,0)-1)&lt;(1-$P$2),MAX(K$64:K4119)&gt;MAX(L$64:L4118)),MAX(K$64:K4119),""),"")</f>
        <v/>
      </c>
      <c r="M4119" s="104" t="str">
        <f>IFERROR(IF(E4119="","",IF(K4119&lt;&gt;"",MAX(M$64:M4118)+1,IF(AND($F4118/INDEX($F$64:$F4119,MATCH(MAX(M$64:M4118),M$64:M4118,0)-1)&gt;(1+$O$2),MAX(K$64:K4119)&gt;MAX(L$64:L4118)),MAX(M$64:M4118)+1,""))),"")</f>
        <v/>
      </c>
      <c r="N4119" s="91">
        <f t="shared" si="356"/>
        <v>0</v>
      </c>
      <c r="O4119" s="91" t="str">
        <f>IFERROR(IF(AND(N4118=$H$2*1,MAX(O$64:O4118)=MAX(P$64:P4118)),MAX(O$64:O4118)+1,""),"")</f>
        <v/>
      </c>
      <c r="P4119" s="91" t="str">
        <f>IFERROR(IF(MOD(MAX(Q$64:Q4119),10*MAX(O$64:O4119))&lt;=2,IF(AND(F4118/INDEX($F$64:$F4119,MATCH(MAX(O$64:O4119),O$64:O4119,0)-1)&lt;(1-$P$2),MAX(O$64:O4119)&gt;MAX(P$64:P4118)),MAX(O$64:O4119),""),IF(AND($F4118/INDEX($F$64:$F4119,MATCH(MAX(Q$64:Q4119),Q$64:Q4119,0)-1)&lt;(1-$P$2),MAX(O$64:O4119)&gt;MAX(P$64:P4118)),MAX(O$64:O4119),"")),"")</f>
        <v/>
      </c>
      <c r="Q4119" s="91" t="str">
        <f>IFERROR(IF(E4119="","",IF(O4119&lt;&gt;"",MAX(O$64:O4119)*10+1,IF(AND($F4118/INDEX($F$64:$F4119,MATCH(MAX(Q$64:Q4118),Q$64:Q4118,0)-1)&gt;(1+$O$2),MAX(O$64:O4119)&gt;MAX(P$64:P4118)),MAX(Q$64:Q4118)+1,""))),"")</f>
        <v/>
      </c>
    </row>
    <row r="4120" spans="1:17" x14ac:dyDescent="0.2">
      <c r="A4120" s="13">
        <f>HLOOKUP($E$2,历史数据!$V$3:$AE$5000,ROW(A4118),)</f>
        <v>1017079</v>
      </c>
      <c r="B4120" s="41">
        <v>42654</v>
      </c>
      <c r="C4120" s="100">
        <f>IFERROR(IF(A4120&lt;&gt;0,MAX($C$4:C4119)+1,""),"")</f>
        <v>3853</v>
      </c>
      <c r="E4120" s="99" t="str">
        <f t="shared" si="352"/>
        <v/>
      </c>
      <c r="F4120" s="101" t="str">
        <f>IFERROR(VLOOKUP(E4120,历史数据!AH:AJ,3,),"")</f>
        <v/>
      </c>
      <c r="G4120" s="101" t="str">
        <f t="shared" si="353"/>
        <v/>
      </c>
      <c r="H4120" s="105" t="str">
        <f t="shared" si="354"/>
        <v/>
      </c>
      <c r="I4120" s="101" t="str">
        <f>IFERROR(VLOOKUP(E4120,历史数据!AH:AJ,2,),"")</f>
        <v/>
      </c>
      <c r="J4120" s="104">
        <f t="shared" si="355"/>
        <v>0</v>
      </c>
      <c r="K4120" s="104" t="str">
        <f>IFERROR(IF(AND(J4119=$H$2*1,MAX(K$64:K4119)=MAX(L$64:L4119)),MAX(K$64:K4119)+1,""),"")</f>
        <v/>
      </c>
      <c r="L4120" s="104" t="str">
        <f>IFERROR(IF(AND($F4119/INDEX($F$64:$F4120,MATCH(MAX(M$64:M4120),M$64:M4120,0)-1)&lt;(1-$P$2),MAX(K$64:K4120)&gt;MAX(L$64:L4119)),MAX(K$64:K4120),""),"")</f>
        <v/>
      </c>
      <c r="M4120" s="104" t="str">
        <f>IFERROR(IF(E4120="","",IF(K4120&lt;&gt;"",MAX(M$64:M4119)+1,IF(AND($F4119/INDEX($F$64:$F4120,MATCH(MAX(M$64:M4119),M$64:M4119,0)-1)&gt;(1+$O$2),MAX(K$64:K4120)&gt;MAX(L$64:L4119)),MAX(M$64:M4119)+1,""))),"")</f>
        <v/>
      </c>
      <c r="N4120" s="91">
        <f t="shared" si="356"/>
        <v>0</v>
      </c>
      <c r="O4120" s="91" t="str">
        <f>IFERROR(IF(AND(N4119=$H$2*1,MAX(O$64:O4119)=MAX(P$64:P4119)),MAX(O$64:O4119)+1,""),"")</f>
        <v/>
      </c>
      <c r="P4120" s="91" t="str">
        <f>IFERROR(IF(MOD(MAX(Q$64:Q4120),10*MAX(O$64:O4120))&lt;=2,IF(AND(F4119/INDEX($F$64:$F4120,MATCH(MAX(O$64:O4120),O$64:O4120,0)-1)&lt;(1-$P$2),MAX(O$64:O4120)&gt;MAX(P$64:P4119)),MAX(O$64:O4120),""),IF(AND($F4119/INDEX($F$64:$F4120,MATCH(MAX(Q$64:Q4120),Q$64:Q4120,0)-1)&lt;(1-$P$2),MAX(O$64:O4120)&gt;MAX(P$64:P4119)),MAX(O$64:O4120),"")),"")</f>
        <v/>
      </c>
      <c r="Q4120" s="91" t="str">
        <f>IFERROR(IF(E4120="","",IF(O4120&lt;&gt;"",MAX(O$64:O4120)*10+1,IF(AND($F4119/INDEX($F$64:$F4120,MATCH(MAX(Q$64:Q4119),Q$64:Q4119,0)-1)&gt;(1+$O$2),MAX(O$64:O4120)&gt;MAX(P$64:P4119)),MAX(Q$64:Q4119)+1,""))),"")</f>
        <v/>
      </c>
    </row>
    <row r="4121" spans="1:17" x14ac:dyDescent="0.2">
      <c r="A4121" s="13">
        <f>HLOOKUP($E$2,历史数据!$V$3:$AE$5000,ROW(A4119),)</f>
        <v>911803</v>
      </c>
      <c r="B4121" s="41">
        <v>42655</v>
      </c>
      <c r="C4121" s="100">
        <f>IFERROR(IF(A4121&lt;&gt;0,MAX($C$4:C4120)+1,""),"")</f>
        <v>3854</v>
      </c>
      <c r="E4121" s="99" t="str">
        <f t="shared" ref="E4121:E4175" si="357">IFERROR(INDEX(B:B,MATCH(ROW(A4117),C:C,0)),"")</f>
        <v/>
      </c>
      <c r="F4121" s="101" t="str">
        <f>IFERROR(VLOOKUP(E4121,历史数据!AH:AJ,3,),"")</f>
        <v/>
      </c>
      <c r="G4121" s="101" t="str">
        <f t="shared" ref="G4121:G4175" si="358">IFERROR(IF(E4121="","",AVERAGE(F4062:F4121)),"")</f>
        <v/>
      </c>
      <c r="H4121" s="105" t="str">
        <f t="shared" ref="H4121:H4175" si="359">IFERROR(G4121/G4120-1,"")</f>
        <v/>
      </c>
      <c r="I4121" s="101" t="str">
        <f>IFERROR(VLOOKUP(E4121,历史数据!AH:AJ,2,),"")</f>
        <v/>
      </c>
      <c r="J4121" s="104">
        <f t="shared" ref="J4121:J4175" si="360">IFERROR(IF(L4121&lt;&gt;"","0",IF(AND($H4121&gt;0,$F4121&gt;$G4121),J4120+1,0)),"")</f>
        <v>0</v>
      </c>
      <c r="K4121" s="104" t="str">
        <f>IFERROR(IF(AND(J4120=$H$2*1,MAX(K$64:K4120)=MAX(L$64:L4120)),MAX(K$64:K4120)+1,""),"")</f>
        <v/>
      </c>
      <c r="L4121" s="104" t="str">
        <f>IFERROR(IF(AND($F4120/INDEX($F$64:$F4121,MATCH(MAX(M$64:M4121),M$64:M4121,0)-1)&lt;(1-$P$2),MAX(K$64:K4121)&gt;MAX(L$64:L4120)),MAX(K$64:K4121),""),"")</f>
        <v/>
      </c>
      <c r="M4121" s="104" t="str">
        <f>IFERROR(IF(E4121="","",IF(K4121&lt;&gt;"",MAX(M$64:M4120)+1,IF(AND($F4120/INDEX($F$64:$F4121,MATCH(MAX(M$64:M4120),M$64:M4120,0)-1)&gt;(1+$O$2),MAX(K$64:K4121)&gt;MAX(L$64:L4120)),MAX(M$64:M4120)+1,""))),"")</f>
        <v/>
      </c>
      <c r="N4121" s="91">
        <f t="shared" ref="N4121:N4175" si="361">IFERROR(IF(P4121&lt;&gt;"","0",IF(AND($H4121&gt;0,$F4121&gt;$G4121),N4120+1,0)),"")</f>
        <v>0</v>
      </c>
      <c r="O4121" s="91" t="str">
        <f>IFERROR(IF(AND(N4120=$H$2*1,MAX(O$64:O4120)=MAX(P$64:P4120)),MAX(O$64:O4120)+1,""),"")</f>
        <v/>
      </c>
      <c r="P4121" s="91" t="str">
        <f>IFERROR(IF(MOD(MAX(Q$64:Q4121),10*MAX(O$64:O4121))&lt;=2,IF(AND(F4120/INDEX($F$64:$F4121,MATCH(MAX(O$64:O4121),O$64:O4121,0)-1)&lt;(1-$P$2),MAX(O$64:O4121)&gt;MAX(P$64:P4120)),MAX(O$64:O4121),""),IF(AND($F4120/INDEX($F$64:$F4121,MATCH(MAX(Q$64:Q4121),Q$64:Q4121,0)-1)&lt;(1-$P$2),MAX(O$64:O4121)&gt;MAX(P$64:P4120)),MAX(O$64:O4121),"")),"")</f>
        <v/>
      </c>
      <c r="Q4121" s="91" t="str">
        <f>IFERROR(IF(E4121="","",IF(O4121&lt;&gt;"",MAX(O$64:O4121)*10+1,IF(AND($F4120/INDEX($F$64:$F4121,MATCH(MAX(Q$64:Q4120),Q$64:Q4120,0)-1)&gt;(1+$O$2),MAX(O$64:O4121)&gt;MAX(P$64:P4120)),MAX(Q$64:Q4120)+1,""))),"")</f>
        <v/>
      </c>
    </row>
    <row r="4122" spans="1:17" x14ac:dyDescent="0.2">
      <c r="A4122" s="13">
        <f>HLOOKUP($E$2,历史数据!$V$3:$AE$5000,ROW(A4120),)</f>
        <v>536410</v>
      </c>
      <c r="B4122" s="41">
        <v>42656</v>
      </c>
      <c r="C4122" s="100">
        <f>IFERROR(IF(A4122&lt;&gt;0,MAX($C$4:C4121)+1,""),"")</f>
        <v>3855</v>
      </c>
      <c r="E4122" s="99" t="str">
        <f t="shared" si="357"/>
        <v/>
      </c>
      <c r="F4122" s="101" t="str">
        <f>IFERROR(VLOOKUP(E4122,历史数据!AH:AJ,3,),"")</f>
        <v/>
      </c>
      <c r="G4122" s="101" t="str">
        <f t="shared" si="358"/>
        <v/>
      </c>
      <c r="H4122" s="105" t="str">
        <f t="shared" si="359"/>
        <v/>
      </c>
      <c r="I4122" s="101" t="str">
        <f>IFERROR(VLOOKUP(E4122,历史数据!AH:AJ,2,),"")</f>
        <v/>
      </c>
      <c r="J4122" s="104">
        <f t="shared" si="360"/>
        <v>0</v>
      </c>
      <c r="K4122" s="104" t="str">
        <f>IFERROR(IF(AND(J4121=$H$2*1,MAX(K$64:K4121)=MAX(L$64:L4121)),MAX(K$64:K4121)+1,""),"")</f>
        <v/>
      </c>
      <c r="L4122" s="104" t="str">
        <f>IFERROR(IF(AND($F4121/INDEX($F$64:$F4122,MATCH(MAX(M$64:M4122),M$64:M4122,0)-1)&lt;(1-$P$2),MAX(K$64:K4122)&gt;MAX(L$64:L4121)),MAX(K$64:K4122),""),"")</f>
        <v/>
      </c>
      <c r="M4122" s="104" t="str">
        <f>IFERROR(IF(E4122="","",IF(K4122&lt;&gt;"",MAX(M$64:M4121)+1,IF(AND($F4121/INDEX($F$64:$F4122,MATCH(MAX(M$64:M4121),M$64:M4121,0)-1)&gt;(1+$O$2),MAX(K$64:K4122)&gt;MAX(L$64:L4121)),MAX(M$64:M4121)+1,""))),"")</f>
        <v/>
      </c>
      <c r="N4122" s="91">
        <f t="shared" si="361"/>
        <v>0</v>
      </c>
      <c r="O4122" s="91" t="str">
        <f>IFERROR(IF(AND(N4121=$H$2*1,MAX(O$64:O4121)=MAX(P$64:P4121)),MAX(O$64:O4121)+1,""),"")</f>
        <v/>
      </c>
      <c r="P4122" s="91" t="str">
        <f>IFERROR(IF(MOD(MAX(Q$64:Q4122),10*MAX(O$64:O4122))&lt;=2,IF(AND(F4121/INDEX($F$64:$F4122,MATCH(MAX(O$64:O4122),O$64:O4122,0)-1)&lt;(1-$P$2),MAX(O$64:O4122)&gt;MAX(P$64:P4121)),MAX(O$64:O4122),""),IF(AND($F4121/INDEX($F$64:$F4122,MATCH(MAX(Q$64:Q4122),Q$64:Q4122,0)-1)&lt;(1-$P$2),MAX(O$64:O4122)&gt;MAX(P$64:P4121)),MAX(O$64:O4122),"")),"")</f>
        <v/>
      </c>
      <c r="Q4122" s="91" t="str">
        <f>IFERROR(IF(E4122="","",IF(O4122&lt;&gt;"",MAX(O$64:O4122)*10+1,IF(AND($F4121/INDEX($F$64:$F4122,MATCH(MAX(Q$64:Q4121),Q$64:Q4121,0)-1)&gt;(1+$O$2),MAX(O$64:O4122)&gt;MAX(P$64:P4121)),MAX(Q$64:Q4121)+1,""))),"")</f>
        <v/>
      </c>
    </row>
    <row r="4123" spans="1:17" x14ac:dyDescent="0.2">
      <c r="A4123" s="13">
        <f>HLOOKUP($E$2,历史数据!$V$3:$AE$5000,ROW(A4121),)</f>
        <v>485900</v>
      </c>
      <c r="B4123" s="41">
        <v>42657</v>
      </c>
      <c r="C4123" s="100">
        <f>IFERROR(IF(A4123&lt;&gt;0,MAX($C$4:C4122)+1,""),"")</f>
        <v>3856</v>
      </c>
      <c r="E4123" s="99" t="str">
        <f t="shared" si="357"/>
        <v/>
      </c>
      <c r="F4123" s="101" t="str">
        <f>IFERROR(VLOOKUP(E4123,历史数据!AH:AJ,3,),"")</f>
        <v/>
      </c>
      <c r="G4123" s="101" t="str">
        <f t="shared" si="358"/>
        <v/>
      </c>
      <c r="H4123" s="105" t="str">
        <f t="shared" si="359"/>
        <v/>
      </c>
      <c r="I4123" s="101" t="str">
        <f>IFERROR(VLOOKUP(E4123,历史数据!AH:AJ,2,),"")</f>
        <v/>
      </c>
      <c r="J4123" s="104">
        <f t="shared" si="360"/>
        <v>0</v>
      </c>
      <c r="K4123" s="104" t="str">
        <f>IFERROR(IF(AND(J4122=$H$2*1,MAX(K$64:K4122)=MAX(L$64:L4122)),MAX(K$64:K4122)+1,""),"")</f>
        <v/>
      </c>
      <c r="L4123" s="104" t="str">
        <f>IFERROR(IF(AND($F4122/INDEX($F$64:$F4123,MATCH(MAX(M$64:M4123),M$64:M4123,0)-1)&lt;(1-$P$2),MAX(K$64:K4123)&gt;MAX(L$64:L4122)),MAX(K$64:K4123),""),"")</f>
        <v/>
      </c>
      <c r="M4123" s="104" t="str">
        <f>IFERROR(IF(E4123="","",IF(K4123&lt;&gt;"",MAX(M$64:M4122)+1,IF(AND($F4122/INDEX($F$64:$F4123,MATCH(MAX(M$64:M4122),M$64:M4122,0)-1)&gt;(1+$O$2),MAX(K$64:K4123)&gt;MAX(L$64:L4122)),MAX(M$64:M4122)+1,""))),"")</f>
        <v/>
      </c>
      <c r="N4123" s="91">
        <f t="shared" si="361"/>
        <v>0</v>
      </c>
      <c r="O4123" s="91" t="str">
        <f>IFERROR(IF(AND(N4122=$H$2*1,MAX(O$64:O4122)=MAX(P$64:P4122)),MAX(O$64:O4122)+1,""),"")</f>
        <v/>
      </c>
      <c r="P4123" s="91" t="str">
        <f>IFERROR(IF(MOD(MAX(Q$64:Q4123),10*MAX(O$64:O4123))&lt;=2,IF(AND(F4122/INDEX($F$64:$F4123,MATCH(MAX(O$64:O4123),O$64:O4123,0)-1)&lt;(1-$P$2),MAX(O$64:O4123)&gt;MAX(P$64:P4122)),MAX(O$64:O4123),""),IF(AND($F4122/INDEX($F$64:$F4123,MATCH(MAX(Q$64:Q4123),Q$64:Q4123,0)-1)&lt;(1-$P$2),MAX(O$64:O4123)&gt;MAX(P$64:P4122)),MAX(O$64:O4123),"")),"")</f>
        <v/>
      </c>
      <c r="Q4123" s="91" t="str">
        <f>IFERROR(IF(E4123="","",IF(O4123&lt;&gt;"",MAX(O$64:O4123)*10+1,IF(AND($F4122/INDEX($F$64:$F4123,MATCH(MAX(Q$64:Q4122),Q$64:Q4122,0)-1)&gt;(1+$O$2),MAX(O$64:O4123)&gt;MAX(P$64:P4122)),MAX(Q$64:Q4122)+1,""))),"")</f>
        <v/>
      </c>
    </row>
    <row r="4124" spans="1:17" x14ac:dyDescent="0.2">
      <c r="A4124" s="13">
        <f>HLOOKUP($E$2,历史数据!$V$3:$AE$5000,ROW(A4122),)</f>
        <v>831000</v>
      </c>
      <c r="B4124" s="41">
        <v>42660</v>
      </c>
      <c r="C4124" s="100">
        <f>IFERROR(IF(A4124&lt;&gt;0,MAX($C$4:C4123)+1,""),"")</f>
        <v>3857</v>
      </c>
      <c r="E4124" s="99" t="str">
        <f t="shared" si="357"/>
        <v/>
      </c>
      <c r="F4124" s="101" t="str">
        <f>IFERROR(VLOOKUP(E4124,历史数据!AH:AJ,3,),"")</f>
        <v/>
      </c>
      <c r="G4124" s="101" t="str">
        <f t="shared" si="358"/>
        <v/>
      </c>
      <c r="H4124" s="105" t="str">
        <f t="shared" si="359"/>
        <v/>
      </c>
      <c r="I4124" s="101" t="str">
        <f>IFERROR(VLOOKUP(E4124,历史数据!AH:AJ,2,),"")</f>
        <v/>
      </c>
      <c r="J4124" s="104">
        <f t="shared" si="360"/>
        <v>0</v>
      </c>
      <c r="K4124" s="104" t="str">
        <f>IFERROR(IF(AND(J4123=$H$2*1,MAX(K$64:K4123)=MAX(L$64:L4123)),MAX(K$64:K4123)+1,""),"")</f>
        <v/>
      </c>
      <c r="L4124" s="104" t="str">
        <f>IFERROR(IF(AND($F4123/INDEX($F$64:$F4124,MATCH(MAX(M$64:M4124),M$64:M4124,0)-1)&lt;(1-$P$2),MAX(K$64:K4124)&gt;MAX(L$64:L4123)),MAX(K$64:K4124),""),"")</f>
        <v/>
      </c>
      <c r="M4124" s="104" t="str">
        <f>IFERROR(IF(E4124="","",IF(K4124&lt;&gt;"",MAX(M$64:M4123)+1,IF(AND($F4123/INDEX($F$64:$F4124,MATCH(MAX(M$64:M4123),M$64:M4123,0)-1)&gt;(1+$O$2),MAX(K$64:K4124)&gt;MAX(L$64:L4123)),MAX(M$64:M4123)+1,""))),"")</f>
        <v/>
      </c>
      <c r="N4124" s="91">
        <f t="shared" si="361"/>
        <v>0</v>
      </c>
      <c r="O4124" s="91" t="str">
        <f>IFERROR(IF(AND(N4123=$H$2*1,MAX(O$64:O4123)=MAX(P$64:P4123)),MAX(O$64:O4123)+1,""),"")</f>
        <v/>
      </c>
      <c r="P4124" s="91" t="str">
        <f>IFERROR(IF(MOD(MAX(Q$64:Q4124),10*MAX(O$64:O4124))&lt;=2,IF(AND(F4123/INDEX($F$64:$F4124,MATCH(MAX(O$64:O4124),O$64:O4124,0)-1)&lt;(1-$P$2),MAX(O$64:O4124)&gt;MAX(P$64:P4123)),MAX(O$64:O4124),""),IF(AND($F4123/INDEX($F$64:$F4124,MATCH(MAX(Q$64:Q4124),Q$64:Q4124,0)-1)&lt;(1-$P$2),MAX(O$64:O4124)&gt;MAX(P$64:P4123)),MAX(O$64:O4124),"")),"")</f>
        <v/>
      </c>
      <c r="Q4124" s="91" t="str">
        <f>IFERROR(IF(E4124="","",IF(O4124&lt;&gt;"",MAX(O$64:O4124)*10+1,IF(AND($F4123/INDEX($F$64:$F4124,MATCH(MAX(Q$64:Q4123),Q$64:Q4123,0)-1)&gt;(1+$O$2),MAX(O$64:O4124)&gt;MAX(P$64:P4123)),MAX(Q$64:Q4123)+1,""))),"")</f>
        <v/>
      </c>
    </row>
    <row r="4125" spans="1:17" x14ac:dyDescent="0.2">
      <c r="A4125" s="13">
        <f>HLOOKUP($E$2,历史数据!$V$3:$AE$5000,ROW(A4123),)</f>
        <v>476840</v>
      </c>
      <c r="B4125" s="41">
        <v>42661</v>
      </c>
      <c r="C4125" s="100">
        <f>IFERROR(IF(A4125&lt;&gt;0,MAX($C$4:C4124)+1,""),"")</f>
        <v>3858</v>
      </c>
      <c r="E4125" s="99" t="str">
        <f t="shared" si="357"/>
        <v/>
      </c>
      <c r="F4125" s="101" t="str">
        <f>IFERROR(VLOOKUP(E4125,历史数据!AH:AJ,3,),"")</f>
        <v/>
      </c>
      <c r="G4125" s="101" t="str">
        <f t="shared" si="358"/>
        <v/>
      </c>
      <c r="H4125" s="105" t="str">
        <f t="shared" si="359"/>
        <v/>
      </c>
      <c r="I4125" s="101" t="str">
        <f>IFERROR(VLOOKUP(E4125,历史数据!AH:AJ,2,),"")</f>
        <v/>
      </c>
      <c r="J4125" s="104">
        <f t="shared" si="360"/>
        <v>0</v>
      </c>
      <c r="K4125" s="104" t="str">
        <f>IFERROR(IF(AND(J4124=$H$2*1,MAX(K$64:K4124)=MAX(L$64:L4124)),MAX(K$64:K4124)+1,""),"")</f>
        <v/>
      </c>
      <c r="L4125" s="104" t="str">
        <f>IFERROR(IF(AND($F4124/INDEX($F$64:$F4125,MATCH(MAX(M$64:M4125),M$64:M4125,0)-1)&lt;(1-$P$2),MAX(K$64:K4125)&gt;MAX(L$64:L4124)),MAX(K$64:K4125),""),"")</f>
        <v/>
      </c>
      <c r="M4125" s="104" t="str">
        <f>IFERROR(IF(E4125="","",IF(K4125&lt;&gt;"",MAX(M$64:M4124)+1,IF(AND($F4124/INDEX($F$64:$F4125,MATCH(MAX(M$64:M4124),M$64:M4124,0)-1)&gt;(1+$O$2),MAX(K$64:K4125)&gt;MAX(L$64:L4124)),MAX(M$64:M4124)+1,""))),"")</f>
        <v/>
      </c>
      <c r="N4125" s="91">
        <f t="shared" si="361"/>
        <v>0</v>
      </c>
      <c r="O4125" s="91" t="str">
        <f>IFERROR(IF(AND(N4124=$H$2*1,MAX(O$64:O4124)=MAX(P$64:P4124)),MAX(O$64:O4124)+1,""),"")</f>
        <v/>
      </c>
      <c r="P4125" s="91" t="str">
        <f>IFERROR(IF(MOD(MAX(Q$64:Q4125),10*MAX(O$64:O4125))&lt;=2,IF(AND(F4124/INDEX($F$64:$F4125,MATCH(MAX(O$64:O4125),O$64:O4125,0)-1)&lt;(1-$P$2),MAX(O$64:O4125)&gt;MAX(P$64:P4124)),MAX(O$64:O4125),""),IF(AND($F4124/INDEX($F$64:$F4125,MATCH(MAX(Q$64:Q4125),Q$64:Q4125,0)-1)&lt;(1-$P$2),MAX(O$64:O4125)&gt;MAX(P$64:P4124)),MAX(O$64:O4125),"")),"")</f>
        <v/>
      </c>
      <c r="Q4125" s="91" t="str">
        <f>IFERROR(IF(E4125="","",IF(O4125&lt;&gt;"",MAX(O$64:O4125)*10+1,IF(AND($F4124/INDEX($F$64:$F4125,MATCH(MAX(Q$64:Q4124),Q$64:Q4124,0)-1)&gt;(1+$O$2),MAX(O$64:O4125)&gt;MAX(P$64:P4124)),MAX(Q$64:Q4124)+1,""))),"")</f>
        <v/>
      </c>
    </row>
    <row r="4126" spans="1:17" x14ac:dyDescent="0.2">
      <c r="A4126" s="13">
        <f>HLOOKUP($E$2,历史数据!$V$3:$AE$5000,ROW(A4124),)</f>
        <v>1580309</v>
      </c>
      <c r="B4126" s="41">
        <v>42662</v>
      </c>
      <c r="C4126" s="100">
        <f>IFERROR(IF(A4126&lt;&gt;0,MAX($C$4:C4125)+1,""),"")</f>
        <v>3859</v>
      </c>
      <c r="E4126" s="99" t="str">
        <f t="shared" si="357"/>
        <v/>
      </c>
      <c r="F4126" s="101" t="str">
        <f>IFERROR(VLOOKUP(E4126,历史数据!AH:AJ,3,),"")</f>
        <v/>
      </c>
      <c r="G4126" s="101" t="str">
        <f t="shared" si="358"/>
        <v/>
      </c>
      <c r="H4126" s="105" t="str">
        <f t="shared" si="359"/>
        <v/>
      </c>
      <c r="I4126" s="101" t="str">
        <f>IFERROR(VLOOKUP(E4126,历史数据!AH:AJ,2,),"")</f>
        <v/>
      </c>
      <c r="J4126" s="104">
        <f t="shared" si="360"/>
        <v>0</v>
      </c>
      <c r="K4126" s="104" t="str">
        <f>IFERROR(IF(AND(J4125=$H$2*1,MAX(K$64:K4125)=MAX(L$64:L4125)),MAX(K$64:K4125)+1,""),"")</f>
        <v/>
      </c>
      <c r="L4126" s="104" t="str">
        <f>IFERROR(IF(AND($F4125/INDEX($F$64:$F4126,MATCH(MAX(M$64:M4126),M$64:M4126,0)-1)&lt;(1-$P$2),MAX(K$64:K4126)&gt;MAX(L$64:L4125)),MAX(K$64:K4126),""),"")</f>
        <v/>
      </c>
      <c r="M4126" s="104" t="str">
        <f>IFERROR(IF(E4126="","",IF(K4126&lt;&gt;"",MAX(M$64:M4125)+1,IF(AND($F4125/INDEX($F$64:$F4126,MATCH(MAX(M$64:M4125),M$64:M4125,0)-1)&gt;(1+$O$2),MAX(K$64:K4126)&gt;MAX(L$64:L4125)),MAX(M$64:M4125)+1,""))),"")</f>
        <v/>
      </c>
      <c r="N4126" s="91">
        <f t="shared" si="361"/>
        <v>0</v>
      </c>
      <c r="O4126" s="91" t="str">
        <f>IFERROR(IF(AND(N4125=$H$2*1,MAX(O$64:O4125)=MAX(P$64:P4125)),MAX(O$64:O4125)+1,""),"")</f>
        <v/>
      </c>
      <c r="P4126" s="91" t="str">
        <f>IFERROR(IF(MOD(MAX(Q$64:Q4126),10*MAX(O$64:O4126))&lt;=2,IF(AND(F4125/INDEX($F$64:$F4126,MATCH(MAX(O$64:O4126),O$64:O4126,0)-1)&lt;(1-$P$2),MAX(O$64:O4126)&gt;MAX(P$64:P4125)),MAX(O$64:O4126),""),IF(AND($F4125/INDEX($F$64:$F4126,MATCH(MAX(Q$64:Q4126),Q$64:Q4126,0)-1)&lt;(1-$P$2),MAX(O$64:O4126)&gt;MAX(P$64:P4125)),MAX(O$64:O4126),"")),"")</f>
        <v/>
      </c>
      <c r="Q4126" s="91" t="str">
        <f>IFERROR(IF(E4126="","",IF(O4126&lt;&gt;"",MAX(O$64:O4126)*10+1,IF(AND($F4125/INDEX($F$64:$F4126,MATCH(MAX(Q$64:Q4125),Q$64:Q4125,0)-1)&gt;(1+$O$2),MAX(O$64:O4126)&gt;MAX(P$64:P4125)),MAX(Q$64:Q4125)+1,""))),"")</f>
        <v/>
      </c>
    </row>
    <row r="4127" spans="1:17" x14ac:dyDescent="0.2">
      <c r="A4127" s="13">
        <f>HLOOKUP($E$2,历史数据!$V$3:$AE$5000,ROW(A4125),)</f>
        <v>1024964</v>
      </c>
      <c r="B4127" s="41">
        <v>42663</v>
      </c>
      <c r="C4127" s="100">
        <f>IFERROR(IF(A4127&lt;&gt;0,MAX($C$4:C4126)+1,""),"")</f>
        <v>3860</v>
      </c>
      <c r="E4127" s="99" t="str">
        <f t="shared" si="357"/>
        <v/>
      </c>
      <c r="F4127" s="101" t="str">
        <f>IFERROR(VLOOKUP(E4127,历史数据!AH:AJ,3,),"")</f>
        <v/>
      </c>
      <c r="G4127" s="101" t="str">
        <f t="shared" si="358"/>
        <v/>
      </c>
      <c r="H4127" s="105" t="str">
        <f t="shared" si="359"/>
        <v/>
      </c>
      <c r="I4127" s="101" t="str">
        <f>IFERROR(VLOOKUP(E4127,历史数据!AH:AJ,2,),"")</f>
        <v/>
      </c>
      <c r="J4127" s="104">
        <f t="shared" si="360"/>
        <v>0</v>
      </c>
      <c r="K4127" s="104" t="str">
        <f>IFERROR(IF(AND(J4126=$H$2*1,MAX(K$64:K4126)=MAX(L$64:L4126)),MAX(K$64:K4126)+1,""),"")</f>
        <v/>
      </c>
      <c r="L4127" s="104" t="str">
        <f>IFERROR(IF(AND($F4126/INDEX($F$64:$F4127,MATCH(MAX(M$64:M4127),M$64:M4127,0)-1)&lt;(1-$P$2),MAX(K$64:K4127)&gt;MAX(L$64:L4126)),MAX(K$64:K4127),""),"")</f>
        <v/>
      </c>
      <c r="M4127" s="104" t="str">
        <f>IFERROR(IF(E4127="","",IF(K4127&lt;&gt;"",MAX(M$64:M4126)+1,IF(AND($F4126/INDEX($F$64:$F4127,MATCH(MAX(M$64:M4126),M$64:M4126,0)-1)&gt;(1+$O$2),MAX(K$64:K4127)&gt;MAX(L$64:L4126)),MAX(M$64:M4126)+1,""))),"")</f>
        <v/>
      </c>
      <c r="N4127" s="91">
        <f t="shared" si="361"/>
        <v>0</v>
      </c>
      <c r="O4127" s="91" t="str">
        <f>IFERROR(IF(AND(N4126=$H$2*1,MAX(O$64:O4126)=MAX(P$64:P4126)),MAX(O$64:O4126)+1,""),"")</f>
        <v/>
      </c>
      <c r="P4127" s="91" t="str">
        <f>IFERROR(IF(MOD(MAX(Q$64:Q4127),10*MAX(O$64:O4127))&lt;=2,IF(AND(F4126/INDEX($F$64:$F4127,MATCH(MAX(O$64:O4127),O$64:O4127,0)-1)&lt;(1-$P$2),MAX(O$64:O4127)&gt;MAX(P$64:P4126)),MAX(O$64:O4127),""),IF(AND($F4126/INDEX($F$64:$F4127,MATCH(MAX(Q$64:Q4127),Q$64:Q4127,0)-1)&lt;(1-$P$2),MAX(O$64:O4127)&gt;MAX(P$64:P4126)),MAX(O$64:O4127),"")),"")</f>
        <v/>
      </c>
      <c r="Q4127" s="91" t="str">
        <f>IFERROR(IF(E4127="","",IF(O4127&lt;&gt;"",MAX(O$64:O4127)*10+1,IF(AND($F4126/INDEX($F$64:$F4127,MATCH(MAX(Q$64:Q4126),Q$64:Q4126,0)-1)&gt;(1+$O$2),MAX(O$64:O4127)&gt;MAX(P$64:P4126)),MAX(Q$64:Q4126)+1,""))),"")</f>
        <v/>
      </c>
    </row>
    <row r="4128" spans="1:17" x14ac:dyDescent="0.2">
      <c r="A4128" s="13">
        <f>HLOOKUP($E$2,历史数据!$V$3:$AE$5000,ROW(A4126),)</f>
        <v>1010167</v>
      </c>
      <c r="B4128" s="41">
        <v>42664</v>
      </c>
      <c r="C4128" s="100">
        <f>IFERROR(IF(A4128&lt;&gt;0,MAX($C$4:C4127)+1,""),"")</f>
        <v>3861</v>
      </c>
      <c r="E4128" s="99" t="str">
        <f t="shared" si="357"/>
        <v/>
      </c>
      <c r="F4128" s="101" t="str">
        <f>IFERROR(VLOOKUP(E4128,历史数据!AH:AJ,3,),"")</f>
        <v/>
      </c>
      <c r="G4128" s="101" t="str">
        <f t="shared" si="358"/>
        <v/>
      </c>
      <c r="H4128" s="105" t="str">
        <f t="shared" si="359"/>
        <v/>
      </c>
      <c r="I4128" s="101" t="str">
        <f>IFERROR(VLOOKUP(E4128,历史数据!AH:AJ,2,),"")</f>
        <v/>
      </c>
      <c r="J4128" s="104">
        <f t="shared" si="360"/>
        <v>0</v>
      </c>
      <c r="K4128" s="104" t="str">
        <f>IFERROR(IF(AND(J4127=$H$2*1,MAX(K$64:K4127)=MAX(L$64:L4127)),MAX(K$64:K4127)+1,""),"")</f>
        <v/>
      </c>
      <c r="L4128" s="104" t="str">
        <f>IFERROR(IF(AND($F4127/INDEX($F$64:$F4128,MATCH(MAX(M$64:M4128),M$64:M4128,0)-1)&lt;(1-$P$2),MAX(K$64:K4128)&gt;MAX(L$64:L4127)),MAX(K$64:K4128),""),"")</f>
        <v/>
      </c>
      <c r="M4128" s="104" t="str">
        <f>IFERROR(IF(E4128="","",IF(K4128&lt;&gt;"",MAX(M$64:M4127)+1,IF(AND($F4127/INDEX($F$64:$F4128,MATCH(MAX(M$64:M4127),M$64:M4127,0)-1)&gt;(1+$O$2),MAX(K$64:K4128)&gt;MAX(L$64:L4127)),MAX(M$64:M4127)+1,""))),"")</f>
        <v/>
      </c>
      <c r="N4128" s="91">
        <f t="shared" si="361"/>
        <v>0</v>
      </c>
      <c r="O4128" s="91" t="str">
        <f>IFERROR(IF(AND(N4127=$H$2*1,MAX(O$64:O4127)=MAX(P$64:P4127)),MAX(O$64:O4127)+1,""),"")</f>
        <v/>
      </c>
      <c r="P4128" s="91" t="str">
        <f>IFERROR(IF(MOD(MAX(Q$64:Q4128),10*MAX(O$64:O4128))&lt;=2,IF(AND(F4127/INDEX($F$64:$F4128,MATCH(MAX(O$64:O4128),O$64:O4128,0)-1)&lt;(1-$P$2),MAX(O$64:O4128)&gt;MAX(P$64:P4127)),MAX(O$64:O4128),""),IF(AND($F4127/INDEX($F$64:$F4128,MATCH(MAX(Q$64:Q4128),Q$64:Q4128,0)-1)&lt;(1-$P$2),MAX(O$64:O4128)&gt;MAX(P$64:P4127)),MAX(O$64:O4128),"")),"")</f>
        <v/>
      </c>
      <c r="Q4128" s="91" t="str">
        <f>IFERROR(IF(E4128="","",IF(O4128&lt;&gt;"",MAX(O$64:O4128)*10+1,IF(AND($F4127/INDEX($F$64:$F4128,MATCH(MAX(Q$64:Q4127),Q$64:Q4127,0)-1)&gt;(1+$O$2),MAX(O$64:O4128)&gt;MAX(P$64:P4127)),MAX(Q$64:Q4127)+1,""))),"")</f>
        <v/>
      </c>
    </row>
    <row r="4129" spans="1:17" x14ac:dyDescent="0.2">
      <c r="A4129" s="13">
        <f>HLOOKUP($E$2,历史数据!$V$3:$AE$5000,ROW(A4127),)</f>
        <v>1906246</v>
      </c>
      <c r="B4129" s="41">
        <v>42667</v>
      </c>
      <c r="C4129" s="100">
        <f>IFERROR(IF(A4129&lt;&gt;0,MAX($C$4:C4128)+1,""),"")</f>
        <v>3862</v>
      </c>
      <c r="E4129" s="99" t="str">
        <f t="shared" si="357"/>
        <v/>
      </c>
      <c r="F4129" s="101" t="str">
        <f>IFERROR(VLOOKUP(E4129,历史数据!AH:AJ,3,),"")</f>
        <v/>
      </c>
      <c r="G4129" s="101" t="str">
        <f t="shared" si="358"/>
        <v/>
      </c>
      <c r="H4129" s="105" t="str">
        <f t="shared" si="359"/>
        <v/>
      </c>
      <c r="I4129" s="101" t="str">
        <f>IFERROR(VLOOKUP(E4129,历史数据!AH:AJ,2,),"")</f>
        <v/>
      </c>
      <c r="J4129" s="104">
        <f t="shared" si="360"/>
        <v>0</v>
      </c>
      <c r="K4129" s="104" t="str">
        <f>IFERROR(IF(AND(J4128=$H$2*1,MAX(K$64:K4128)=MAX(L$64:L4128)),MAX(K$64:K4128)+1,""),"")</f>
        <v/>
      </c>
      <c r="L4129" s="104" t="str">
        <f>IFERROR(IF(AND($F4128/INDEX($F$64:$F4129,MATCH(MAX(M$64:M4129),M$64:M4129,0)-1)&lt;(1-$P$2),MAX(K$64:K4129)&gt;MAX(L$64:L4128)),MAX(K$64:K4129),""),"")</f>
        <v/>
      </c>
      <c r="M4129" s="104" t="str">
        <f>IFERROR(IF(E4129="","",IF(K4129&lt;&gt;"",MAX(M$64:M4128)+1,IF(AND($F4128/INDEX($F$64:$F4129,MATCH(MAX(M$64:M4128),M$64:M4128,0)-1)&gt;(1+$O$2),MAX(K$64:K4129)&gt;MAX(L$64:L4128)),MAX(M$64:M4128)+1,""))),"")</f>
        <v/>
      </c>
      <c r="N4129" s="91">
        <f t="shared" si="361"/>
        <v>0</v>
      </c>
      <c r="O4129" s="91" t="str">
        <f>IFERROR(IF(AND(N4128=$H$2*1,MAX(O$64:O4128)=MAX(P$64:P4128)),MAX(O$64:O4128)+1,""),"")</f>
        <v/>
      </c>
      <c r="P4129" s="91" t="str">
        <f>IFERROR(IF(MOD(MAX(Q$64:Q4129),10*MAX(O$64:O4129))&lt;=2,IF(AND(F4128/INDEX($F$64:$F4129,MATCH(MAX(O$64:O4129),O$64:O4129,0)-1)&lt;(1-$P$2),MAX(O$64:O4129)&gt;MAX(P$64:P4128)),MAX(O$64:O4129),""),IF(AND($F4128/INDEX($F$64:$F4129,MATCH(MAX(Q$64:Q4129),Q$64:Q4129,0)-1)&lt;(1-$P$2),MAX(O$64:O4129)&gt;MAX(P$64:P4128)),MAX(O$64:O4129),"")),"")</f>
        <v/>
      </c>
      <c r="Q4129" s="91" t="str">
        <f>IFERROR(IF(E4129="","",IF(O4129&lt;&gt;"",MAX(O$64:O4129)*10+1,IF(AND($F4128/INDEX($F$64:$F4129,MATCH(MAX(Q$64:Q4128),Q$64:Q4128,0)-1)&gt;(1+$O$2),MAX(O$64:O4129)&gt;MAX(P$64:P4128)),MAX(Q$64:Q4128)+1,""))),"")</f>
        <v/>
      </c>
    </row>
    <row r="4130" spans="1:17" x14ac:dyDescent="0.2">
      <c r="A4130" s="13">
        <f>HLOOKUP($E$2,历史数据!$V$3:$AE$5000,ROW(A4128),)</f>
        <v>835903</v>
      </c>
      <c r="B4130" s="41">
        <v>42668</v>
      </c>
      <c r="C4130" s="100">
        <f>IFERROR(IF(A4130&lt;&gt;0,MAX($C$4:C4129)+1,""),"")</f>
        <v>3863</v>
      </c>
      <c r="E4130" s="99" t="str">
        <f t="shared" si="357"/>
        <v/>
      </c>
      <c r="F4130" s="101" t="str">
        <f>IFERROR(VLOOKUP(E4130,历史数据!AH:AJ,3,),"")</f>
        <v/>
      </c>
      <c r="G4130" s="101" t="str">
        <f t="shared" si="358"/>
        <v/>
      </c>
      <c r="H4130" s="105" t="str">
        <f t="shared" si="359"/>
        <v/>
      </c>
      <c r="I4130" s="101" t="str">
        <f>IFERROR(VLOOKUP(E4130,历史数据!AH:AJ,2,),"")</f>
        <v/>
      </c>
      <c r="J4130" s="104">
        <f t="shared" si="360"/>
        <v>0</v>
      </c>
      <c r="K4130" s="104" t="str">
        <f>IFERROR(IF(AND(J4129=$H$2*1,MAX(K$64:K4129)=MAX(L$64:L4129)),MAX(K$64:K4129)+1,""),"")</f>
        <v/>
      </c>
      <c r="L4130" s="104" t="str">
        <f>IFERROR(IF(AND($F4129/INDEX($F$64:$F4130,MATCH(MAX(M$64:M4130),M$64:M4130,0)-1)&lt;(1-$P$2),MAX(K$64:K4130)&gt;MAX(L$64:L4129)),MAX(K$64:K4130),""),"")</f>
        <v/>
      </c>
      <c r="M4130" s="104" t="str">
        <f>IFERROR(IF(E4130="","",IF(K4130&lt;&gt;"",MAX(M$64:M4129)+1,IF(AND($F4129/INDEX($F$64:$F4130,MATCH(MAX(M$64:M4129),M$64:M4129,0)-1)&gt;(1+$O$2),MAX(K$64:K4130)&gt;MAX(L$64:L4129)),MAX(M$64:M4129)+1,""))),"")</f>
        <v/>
      </c>
      <c r="N4130" s="91">
        <f t="shared" si="361"/>
        <v>0</v>
      </c>
      <c r="O4130" s="91" t="str">
        <f>IFERROR(IF(AND(N4129=$H$2*1,MAX(O$64:O4129)=MAX(P$64:P4129)),MAX(O$64:O4129)+1,""),"")</f>
        <v/>
      </c>
      <c r="P4130" s="91" t="str">
        <f>IFERROR(IF(MOD(MAX(Q$64:Q4130),10*MAX(O$64:O4130))&lt;=2,IF(AND(F4129/INDEX($F$64:$F4130,MATCH(MAX(O$64:O4130),O$64:O4130,0)-1)&lt;(1-$P$2),MAX(O$64:O4130)&gt;MAX(P$64:P4129)),MAX(O$64:O4130),""),IF(AND($F4129/INDEX($F$64:$F4130,MATCH(MAX(Q$64:Q4130),Q$64:Q4130,0)-1)&lt;(1-$P$2),MAX(O$64:O4130)&gt;MAX(P$64:P4129)),MAX(O$64:O4130),"")),"")</f>
        <v/>
      </c>
      <c r="Q4130" s="91" t="str">
        <f>IFERROR(IF(E4130="","",IF(O4130&lt;&gt;"",MAX(O$64:O4130)*10+1,IF(AND($F4129/INDEX($F$64:$F4130,MATCH(MAX(Q$64:Q4129),Q$64:Q4129,0)-1)&gt;(1+$O$2),MAX(O$64:O4130)&gt;MAX(P$64:P4129)),MAX(Q$64:Q4129)+1,""))),"")</f>
        <v/>
      </c>
    </row>
    <row r="4131" spans="1:17" x14ac:dyDescent="0.2">
      <c r="A4131" s="13">
        <f>HLOOKUP($E$2,历史数据!$V$3:$AE$5000,ROW(A4129),)</f>
        <v>903858</v>
      </c>
      <c r="B4131" s="41">
        <v>42669</v>
      </c>
      <c r="C4131" s="100">
        <f>IFERROR(IF(A4131&lt;&gt;0,MAX($C$4:C4130)+1,""),"")</f>
        <v>3864</v>
      </c>
      <c r="E4131" s="99" t="str">
        <f t="shared" si="357"/>
        <v/>
      </c>
      <c r="F4131" s="101" t="str">
        <f>IFERROR(VLOOKUP(E4131,历史数据!AH:AJ,3,),"")</f>
        <v/>
      </c>
      <c r="G4131" s="101" t="str">
        <f t="shared" si="358"/>
        <v/>
      </c>
      <c r="H4131" s="105" t="str">
        <f t="shared" si="359"/>
        <v/>
      </c>
      <c r="I4131" s="101" t="str">
        <f>IFERROR(VLOOKUP(E4131,历史数据!AH:AJ,2,),"")</f>
        <v/>
      </c>
      <c r="J4131" s="104">
        <f t="shared" si="360"/>
        <v>0</v>
      </c>
      <c r="K4131" s="104" t="str">
        <f>IFERROR(IF(AND(J4130=$H$2*1,MAX(K$64:K4130)=MAX(L$64:L4130)),MAX(K$64:K4130)+1,""),"")</f>
        <v/>
      </c>
      <c r="L4131" s="104" t="str">
        <f>IFERROR(IF(AND($F4130/INDEX($F$64:$F4131,MATCH(MAX(M$64:M4131),M$64:M4131,0)-1)&lt;(1-$P$2),MAX(K$64:K4131)&gt;MAX(L$64:L4130)),MAX(K$64:K4131),""),"")</f>
        <v/>
      </c>
      <c r="M4131" s="104" t="str">
        <f>IFERROR(IF(E4131="","",IF(K4131&lt;&gt;"",MAX(M$64:M4130)+1,IF(AND($F4130/INDEX($F$64:$F4131,MATCH(MAX(M$64:M4130),M$64:M4130,0)-1)&gt;(1+$O$2),MAX(K$64:K4131)&gt;MAX(L$64:L4130)),MAX(M$64:M4130)+1,""))),"")</f>
        <v/>
      </c>
      <c r="N4131" s="91">
        <f t="shared" si="361"/>
        <v>0</v>
      </c>
      <c r="O4131" s="91" t="str">
        <f>IFERROR(IF(AND(N4130=$H$2*1,MAX(O$64:O4130)=MAX(P$64:P4130)),MAX(O$64:O4130)+1,""),"")</f>
        <v/>
      </c>
      <c r="P4131" s="91" t="str">
        <f>IFERROR(IF(MOD(MAX(Q$64:Q4131),10*MAX(O$64:O4131))&lt;=2,IF(AND(F4130/INDEX($F$64:$F4131,MATCH(MAX(O$64:O4131),O$64:O4131,0)-1)&lt;(1-$P$2),MAX(O$64:O4131)&gt;MAX(P$64:P4130)),MAX(O$64:O4131),""),IF(AND($F4130/INDEX($F$64:$F4131,MATCH(MAX(Q$64:Q4131),Q$64:Q4131,0)-1)&lt;(1-$P$2),MAX(O$64:O4131)&gt;MAX(P$64:P4130)),MAX(O$64:O4131),"")),"")</f>
        <v/>
      </c>
      <c r="Q4131" s="91" t="str">
        <f>IFERROR(IF(E4131="","",IF(O4131&lt;&gt;"",MAX(O$64:O4131)*10+1,IF(AND($F4130/INDEX($F$64:$F4131,MATCH(MAX(Q$64:Q4130),Q$64:Q4130,0)-1)&gt;(1+$O$2),MAX(O$64:O4131)&gt;MAX(P$64:P4130)),MAX(Q$64:Q4130)+1,""))),"")</f>
        <v/>
      </c>
    </row>
    <row r="4132" spans="1:17" x14ac:dyDescent="0.2">
      <c r="A4132" s="13">
        <f>HLOOKUP($E$2,历史数据!$V$3:$AE$5000,ROW(A4130),)</f>
        <v>654849</v>
      </c>
      <c r="B4132" s="41">
        <v>42670</v>
      </c>
      <c r="C4132" s="100">
        <f>IFERROR(IF(A4132&lt;&gt;0,MAX($C$4:C4131)+1,""),"")</f>
        <v>3865</v>
      </c>
      <c r="E4132" s="99" t="str">
        <f t="shared" si="357"/>
        <v/>
      </c>
      <c r="F4132" s="101" t="str">
        <f>IFERROR(VLOOKUP(E4132,历史数据!AH:AJ,3,),"")</f>
        <v/>
      </c>
      <c r="G4132" s="101" t="str">
        <f t="shared" si="358"/>
        <v/>
      </c>
      <c r="H4132" s="105" t="str">
        <f t="shared" si="359"/>
        <v/>
      </c>
      <c r="I4132" s="101" t="str">
        <f>IFERROR(VLOOKUP(E4132,历史数据!AH:AJ,2,),"")</f>
        <v/>
      </c>
      <c r="J4132" s="104">
        <f t="shared" si="360"/>
        <v>0</v>
      </c>
      <c r="K4132" s="104" t="str">
        <f>IFERROR(IF(AND(J4131=$H$2*1,MAX(K$64:K4131)=MAX(L$64:L4131)),MAX(K$64:K4131)+1,""),"")</f>
        <v/>
      </c>
      <c r="L4132" s="104" t="str">
        <f>IFERROR(IF(AND($F4131/INDEX($F$64:$F4132,MATCH(MAX(M$64:M4132),M$64:M4132,0)-1)&lt;(1-$P$2),MAX(K$64:K4132)&gt;MAX(L$64:L4131)),MAX(K$64:K4132),""),"")</f>
        <v/>
      </c>
      <c r="M4132" s="104" t="str">
        <f>IFERROR(IF(E4132="","",IF(K4132&lt;&gt;"",MAX(M$64:M4131)+1,IF(AND($F4131/INDEX($F$64:$F4132,MATCH(MAX(M$64:M4131),M$64:M4131,0)-1)&gt;(1+$O$2),MAX(K$64:K4132)&gt;MAX(L$64:L4131)),MAX(M$64:M4131)+1,""))),"")</f>
        <v/>
      </c>
      <c r="N4132" s="91">
        <f t="shared" si="361"/>
        <v>0</v>
      </c>
      <c r="O4132" s="91" t="str">
        <f>IFERROR(IF(AND(N4131=$H$2*1,MAX(O$64:O4131)=MAX(P$64:P4131)),MAX(O$64:O4131)+1,""),"")</f>
        <v/>
      </c>
      <c r="P4132" s="91" t="str">
        <f>IFERROR(IF(MOD(MAX(Q$64:Q4132),10*MAX(O$64:O4132))&lt;=2,IF(AND(F4131/INDEX($F$64:$F4132,MATCH(MAX(O$64:O4132),O$64:O4132,0)-1)&lt;(1-$P$2),MAX(O$64:O4132)&gt;MAX(P$64:P4131)),MAX(O$64:O4132),""),IF(AND($F4131/INDEX($F$64:$F4132,MATCH(MAX(Q$64:Q4132),Q$64:Q4132,0)-1)&lt;(1-$P$2),MAX(O$64:O4132)&gt;MAX(P$64:P4131)),MAX(O$64:O4132),"")),"")</f>
        <v/>
      </c>
      <c r="Q4132" s="91" t="str">
        <f>IFERROR(IF(E4132="","",IF(O4132&lt;&gt;"",MAX(O$64:O4132)*10+1,IF(AND($F4131/INDEX($F$64:$F4132,MATCH(MAX(Q$64:Q4131),Q$64:Q4131,0)-1)&gt;(1+$O$2),MAX(O$64:O4132)&gt;MAX(P$64:P4131)),MAX(Q$64:Q4131)+1,""))),"")</f>
        <v/>
      </c>
    </row>
    <row r="4133" spans="1:17" x14ac:dyDescent="0.2">
      <c r="A4133" s="13">
        <f>HLOOKUP($E$2,历史数据!$V$3:$AE$5000,ROW(A4131),)</f>
        <v>1383258</v>
      </c>
      <c r="B4133" s="41">
        <v>42671</v>
      </c>
      <c r="C4133" s="100">
        <f>IFERROR(IF(A4133&lt;&gt;0,MAX($C$4:C4132)+1,""),"")</f>
        <v>3866</v>
      </c>
      <c r="E4133" s="99" t="str">
        <f t="shared" si="357"/>
        <v/>
      </c>
      <c r="F4133" s="101" t="str">
        <f>IFERROR(VLOOKUP(E4133,历史数据!AH:AJ,3,),"")</f>
        <v/>
      </c>
      <c r="G4133" s="101" t="str">
        <f t="shared" si="358"/>
        <v/>
      </c>
      <c r="H4133" s="105" t="str">
        <f t="shared" si="359"/>
        <v/>
      </c>
      <c r="I4133" s="101" t="str">
        <f>IFERROR(VLOOKUP(E4133,历史数据!AH:AJ,2,),"")</f>
        <v/>
      </c>
      <c r="J4133" s="104">
        <f t="shared" si="360"/>
        <v>0</v>
      </c>
      <c r="K4133" s="104" t="str">
        <f>IFERROR(IF(AND(J4132=$H$2*1,MAX(K$64:K4132)=MAX(L$64:L4132)),MAX(K$64:K4132)+1,""),"")</f>
        <v/>
      </c>
      <c r="L4133" s="104" t="str">
        <f>IFERROR(IF(AND($F4132/INDEX($F$64:$F4133,MATCH(MAX(M$64:M4133),M$64:M4133,0)-1)&lt;(1-$P$2),MAX(K$64:K4133)&gt;MAX(L$64:L4132)),MAX(K$64:K4133),""),"")</f>
        <v/>
      </c>
      <c r="M4133" s="104" t="str">
        <f>IFERROR(IF(E4133="","",IF(K4133&lt;&gt;"",MAX(M$64:M4132)+1,IF(AND($F4132/INDEX($F$64:$F4133,MATCH(MAX(M$64:M4132),M$64:M4132,0)-1)&gt;(1+$O$2),MAX(K$64:K4133)&gt;MAX(L$64:L4132)),MAX(M$64:M4132)+1,""))),"")</f>
        <v/>
      </c>
      <c r="N4133" s="91">
        <f t="shared" si="361"/>
        <v>0</v>
      </c>
      <c r="O4133" s="91" t="str">
        <f>IFERROR(IF(AND(N4132=$H$2*1,MAX(O$64:O4132)=MAX(P$64:P4132)),MAX(O$64:O4132)+1,""),"")</f>
        <v/>
      </c>
      <c r="P4133" s="91" t="str">
        <f>IFERROR(IF(MOD(MAX(Q$64:Q4133),10*MAX(O$64:O4133))&lt;=2,IF(AND(F4132/INDEX($F$64:$F4133,MATCH(MAX(O$64:O4133),O$64:O4133,0)-1)&lt;(1-$P$2),MAX(O$64:O4133)&gt;MAX(P$64:P4132)),MAX(O$64:O4133),""),IF(AND($F4132/INDEX($F$64:$F4133,MATCH(MAX(Q$64:Q4133),Q$64:Q4133,0)-1)&lt;(1-$P$2),MAX(O$64:O4133)&gt;MAX(P$64:P4132)),MAX(O$64:O4133),"")),"")</f>
        <v/>
      </c>
      <c r="Q4133" s="91" t="str">
        <f>IFERROR(IF(E4133="","",IF(O4133&lt;&gt;"",MAX(O$64:O4133)*10+1,IF(AND($F4132/INDEX($F$64:$F4133,MATCH(MAX(Q$64:Q4132),Q$64:Q4132,0)-1)&gt;(1+$O$2),MAX(O$64:O4133)&gt;MAX(P$64:P4132)),MAX(Q$64:Q4132)+1,""))),"")</f>
        <v/>
      </c>
    </row>
    <row r="4134" spans="1:17" x14ac:dyDescent="0.2">
      <c r="A4134" s="13">
        <f>HLOOKUP($E$2,历史数据!$V$3:$AE$5000,ROW(A4132),)</f>
        <v>1235730</v>
      </c>
      <c r="B4134" s="41">
        <v>42674</v>
      </c>
      <c r="C4134" s="100">
        <f>IFERROR(IF(A4134&lt;&gt;0,MAX($C$4:C4133)+1,""),"")</f>
        <v>3867</v>
      </c>
      <c r="E4134" s="99" t="str">
        <f t="shared" si="357"/>
        <v/>
      </c>
      <c r="F4134" s="101" t="str">
        <f>IFERROR(VLOOKUP(E4134,历史数据!AH:AJ,3,),"")</f>
        <v/>
      </c>
      <c r="G4134" s="101" t="str">
        <f t="shared" si="358"/>
        <v/>
      </c>
      <c r="H4134" s="105" t="str">
        <f t="shared" si="359"/>
        <v/>
      </c>
      <c r="I4134" s="101" t="str">
        <f>IFERROR(VLOOKUP(E4134,历史数据!AH:AJ,2,),"")</f>
        <v/>
      </c>
      <c r="J4134" s="104">
        <f t="shared" si="360"/>
        <v>0</v>
      </c>
      <c r="K4134" s="104" t="str">
        <f>IFERROR(IF(AND(J4133=$H$2*1,MAX(K$64:K4133)=MAX(L$64:L4133)),MAX(K$64:K4133)+1,""),"")</f>
        <v/>
      </c>
      <c r="L4134" s="104" t="str">
        <f>IFERROR(IF(AND($F4133/INDEX($F$64:$F4134,MATCH(MAX(M$64:M4134),M$64:M4134,0)-1)&lt;(1-$P$2),MAX(K$64:K4134)&gt;MAX(L$64:L4133)),MAX(K$64:K4134),""),"")</f>
        <v/>
      </c>
      <c r="M4134" s="104" t="str">
        <f>IFERROR(IF(E4134="","",IF(K4134&lt;&gt;"",MAX(M$64:M4133)+1,IF(AND($F4133/INDEX($F$64:$F4134,MATCH(MAX(M$64:M4133),M$64:M4133,0)-1)&gt;(1+$O$2),MAX(K$64:K4134)&gt;MAX(L$64:L4133)),MAX(M$64:M4133)+1,""))),"")</f>
        <v/>
      </c>
      <c r="N4134" s="91">
        <f t="shared" si="361"/>
        <v>0</v>
      </c>
      <c r="O4134" s="91" t="str">
        <f>IFERROR(IF(AND(N4133=$H$2*1,MAX(O$64:O4133)=MAX(P$64:P4133)),MAX(O$64:O4133)+1,""),"")</f>
        <v/>
      </c>
      <c r="P4134" s="91" t="str">
        <f>IFERROR(IF(MOD(MAX(Q$64:Q4134),10*MAX(O$64:O4134))&lt;=2,IF(AND(F4133/INDEX($F$64:$F4134,MATCH(MAX(O$64:O4134),O$64:O4134,0)-1)&lt;(1-$P$2),MAX(O$64:O4134)&gt;MAX(P$64:P4133)),MAX(O$64:O4134),""),IF(AND($F4133/INDEX($F$64:$F4134,MATCH(MAX(Q$64:Q4134),Q$64:Q4134,0)-1)&lt;(1-$P$2),MAX(O$64:O4134)&gt;MAX(P$64:P4133)),MAX(O$64:O4134),"")),"")</f>
        <v/>
      </c>
      <c r="Q4134" s="91" t="str">
        <f>IFERROR(IF(E4134="","",IF(O4134&lt;&gt;"",MAX(O$64:O4134)*10+1,IF(AND($F4133/INDEX($F$64:$F4134,MATCH(MAX(Q$64:Q4133),Q$64:Q4133,0)-1)&gt;(1+$O$2),MAX(O$64:O4134)&gt;MAX(P$64:P4133)),MAX(Q$64:Q4133)+1,""))),"")</f>
        <v/>
      </c>
    </row>
    <row r="4135" spans="1:17" x14ac:dyDescent="0.2">
      <c r="A4135" s="13">
        <f>HLOOKUP($E$2,历史数据!$V$3:$AE$5000,ROW(A4133),)</f>
        <v>1015019</v>
      </c>
      <c r="B4135" s="41">
        <v>42675</v>
      </c>
      <c r="C4135" s="100">
        <f>IFERROR(IF(A4135&lt;&gt;0,MAX($C$4:C4134)+1,""),"")</f>
        <v>3868</v>
      </c>
      <c r="E4135" s="99" t="str">
        <f t="shared" si="357"/>
        <v/>
      </c>
      <c r="F4135" s="101" t="str">
        <f>IFERROR(VLOOKUP(E4135,历史数据!AH:AJ,3,),"")</f>
        <v/>
      </c>
      <c r="G4135" s="101" t="str">
        <f t="shared" si="358"/>
        <v/>
      </c>
      <c r="H4135" s="105" t="str">
        <f t="shared" si="359"/>
        <v/>
      </c>
      <c r="I4135" s="101" t="str">
        <f>IFERROR(VLOOKUP(E4135,历史数据!AH:AJ,2,),"")</f>
        <v/>
      </c>
      <c r="J4135" s="104">
        <f t="shared" si="360"/>
        <v>0</v>
      </c>
      <c r="K4135" s="104" t="str">
        <f>IFERROR(IF(AND(J4134=$H$2*1,MAX(K$64:K4134)=MAX(L$64:L4134)),MAX(K$64:K4134)+1,""),"")</f>
        <v/>
      </c>
      <c r="L4135" s="104" t="str">
        <f>IFERROR(IF(AND($F4134/INDEX($F$64:$F4135,MATCH(MAX(M$64:M4135),M$64:M4135,0)-1)&lt;(1-$P$2),MAX(K$64:K4135)&gt;MAX(L$64:L4134)),MAX(K$64:K4135),""),"")</f>
        <v/>
      </c>
      <c r="M4135" s="104" t="str">
        <f>IFERROR(IF(E4135="","",IF(K4135&lt;&gt;"",MAX(M$64:M4134)+1,IF(AND($F4134/INDEX($F$64:$F4135,MATCH(MAX(M$64:M4134),M$64:M4134,0)-1)&gt;(1+$O$2),MAX(K$64:K4135)&gt;MAX(L$64:L4134)),MAX(M$64:M4134)+1,""))),"")</f>
        <v/>
      </c>
      <c r="N4135" s="91">
        <f t="shared" si="361"/>
        <v>0</v>
      </c>
      <c r="O4135" s="91" t="str">
        <f>IFERROR(IF(AND(N4134=$H$2*1,MAX(O$64:O4134)=MAX(P$64:P4134)),MAX(O$64:O4134)+1,""),"")</f>
        <v/>
      </c>
      <c r="P4135" s="91" t="str">
        <f>IFERROR(IF(MOD(MAX(Q$64:Q4135),10*MAX(O$64:O4135))&lt;=2,IF(AND(F4134/INDEX($F$64:$F4135,MATCH(MAX(O$64:O4135),O$64:O4135,0)-1)&lt;(1-$P$2),MAX(O$64:O4135)&gt;MAX(P$64:P4134)),MAX(O$64:O4135),""),IF(AND($F4134/INDEX($F$64:$F4135,MATCH(MAX(Q$64:Q4135),Q$64:Q4135,0)-1)&lt;(1-$P$2),MAX(O$64:O4135)&gt;MAX(P$64:P4134)),MAX(O$64:O4135),"")),"")</f>
        <v/>
      </c>
      <c r="Q4135" s="91" t="str">
        <f>IFERROR(IF(E4135="","",IF(O4135&lt;&gt;"",MAX(O$64:O4135)*10+1,IF(AND($F4134/INDEX($F$64:$F4135,MATCH(MAX(Q$64:Q4134),Q$64:Q4134,0)-1)&gt;(1+$O$2),MAX(O$64:O4135)&gt;MAX(P$64:P4134)),MAX(Q$64:Q4134)+1,""))),"")</f>
        <v/>
      </c>
    </row>
    <row r="4136" spans="1:17" x14ac:dyDescent="0.2">
      <c r="A4136" s="13">
        <f>HLOOKUP($E$2,历史数据!$V$3:$AE$5000,ROW(A4134),)</f>
        <v>801900</v>
      </c>
      <c r="B4136" s="41">
        <v>42676</v>
      </c>
      <c r="C4136" s="100">
        <f>IFERROR(IF(A4136&lt;&gt;0,MAX($C$4:C4135)+1,""),"")</f>
        <v>3869</v>
      </c>
      <c r="E4136" s="99" t="str">
        <f t="shared" si="357"/>
        <v/>
      </c>
      <c r="F4136" s="101" t="str">
        <f>IFERROR(VLOOKUP(E4136,历史数据!AH:AJ,3,),"")</f>
        <v/>
      </c>
      <c r="G4136" s="101" t="str">
        <f t="shared" si="358"/>
        <v/>
      </c>
      <c r="H4136" s="105" t="str">
        <f t="shared" si="359"/>
        <v/>
      </c>
      <c r="I4136" s="101" t="str">
        <f>IFERROR(VLOOKUP(E4136,历史数据!AH:AJ,2,),"")</f>
        <v/>
      </c>
      <c r="J4136" s="104">
        <f t="shared" si="360"/>
        <v>0</v>
      </c>
      <c r="K4136" s="104" t="str">
        <f>IFERROR(IF(AND(J4135=$H$2*1,MAX(K$64:K4135)=MAX(L$64:L4135)),MAX(K$64:K4135)+1,""),"")</f>
        <v/>
      </c>
      <c r="L4136" s="104" t="str">
        <f>IFERROR(IF(AND($F4135/INDEX($F$64:$F4136,MATCH(MAX(M$64:M4136),M$64:M4136,0)-1)&lt;(1-$P$2),MAX(K$64:K4136)&gt;MAX(L$64:L4135)),MAX(K$64:K4136),""),"")</f>
        <v/>
      </c>
      <c r="M4136" s="104" t="str">
        <f>IFERROR(IF(E4136="","",IF(K4136&lt;&gt;"",MAX(M$64:M4135)+1,IF(AND($F4135/INDEX($F$64:$F4136,MATCH(MAX(M$64:M4135),M$64:M4135,0)-1)&gt;(1+$O$2),MAX(K$64:K4136)&gt;MAX(L$64:L4135)),MAX(M$64:M4135)+1,""))),"")</f>
        <v/>
      </c>
      <c r="N4136" s="91">
        <f t="shared" si="361"/>
        <v>0</v>
      </c>
      <c r="O4136" s="91" t="str">
        <f>IFERROR(IF(AND(N4135=$H$2*1,MAX(O$64:O4135)=MAX(P$64:P4135)),MAX(O$64:O4135)+1,""),"")</f>
        <v/>
      </c>
      <c r="P4136" s="91" t="str">
        <f>IFERROR(IF(MOD(MAX(Q$64:Q4136),10*MAX(O$64:O4136))&lt;=2,IF(AND(F4135/INDEX($F$64:$F4136,MATCH(MAX(O$64:O4136),O$64:O4136,0)-1)&lt;(1-$P$2),MAX(O$64:O4136)&gt;MAX(P$64:P4135)),MAX(O$64:O4136),""),IF(AND($F4135/INDEX($F$64:$F4136,MATCH(MAX(Q$64:Q4136),Q$64:Q4136,0)-1)&lt;(1-$P$2),MAX(O$64:O4136)&gt;MAX(P$64:P4135)),MAX(O$64:O4136),"")),"")</f>
        <v/>
      </c>
      <c r="Q4136" s="91" t="str">
        <f>IFERROR(IF(E4136="","",IF(O4136&lt;&gt;"",MAX(O$64:O4136)*10+1,IF(AND($F4135/INDEX($F$64:$F4136,MATCH(MAX(Q$64:Q4135),Q$64:Q4135,0)-1)&gt;(1+$O$2),MAX(O$64:O4136)&gt;MAX(P$64:P4135)),MAX(Q$64:Q4135)+1,""))),"")</f>
        <v/>
      </c>
    </row>
    <row r="4137" spans="1:17" x14ac:dyDescent="0.2">
      <c r="A4137" s="13">
        <f>HLOOKUP($E$2,历史数据!$V$3:$AE$5000,ROW(A4135),)</f>
        <v>825354</v>
      </c>
      <c r="B4137" s="41">
        <v>42677</v>
      </c>
      <c r="C4137" s="100">
        <f>IFERROR(IF(A4137&lt;&gt;0,MAX($C$4:C4136)+1,""),"")</f>
        <v>3870</v>
      </c>
      <c r="E4137" s="99" t="str">
        <f t="shared" si="357"/>
        <v/>
      </c>
      <c r="F4137" s="101" t="str">
        <f>IFERROR(VLOOKUP(E4137,历史数据!AH:AJ,3,),"")</f>
        <v/>
      </c>
      <c r="G4137" s="101" t="str">
        <f t="shared" si="358"/>
        <v/>
      </c>
      <c r="H4137" s="105" t="str">
        <f t="shared" si="359"/>
        <v/>
      </c>
      <c r="I4137" s="101" t="str">
        <f>IFERROR(VLOOKUP(E4137,历史数据!AH:AJ,2,),"")</f>
        <v/>
      </c>
      <c r="J4137" s="104">
        <f t="shared" si="360"/>
        <v>0</v>
      </c>
      <c r="K4137" s="104" t="str">
        <f>IFERROR(IF(AND(J4136=$H$2*1,MAX(K$64:K4136)=MAX(L$64:L4136)),MAX(K$64:K4136)+1,""),"")</f>
        <v/>
      </c>
      <c r="L4137" s="104" t="str">
        <f>IFERROR(IF(AND($F4136/INDEX($F$64:$F4137,MATCH(MAX(M$64:M4137),M$64:M4137,0)-1)&lt;(1-$P$2),MAX(K$64:K4137)&gt;MAX(L$64:L4136)),MAX(K$64:K4137),""),"")</f>
        <v/>
      </c>
      <c r="M4137" s="104" t="str">
        <f>IFERROR(IF(E4137="","",IF(K4137&lt;&gt;"",MAX(M$64:M4136)+1,IF(AND($F4136/INDEX($F$64:$F4137,MATCH(MAX(M$64:M4136),M$64:M4136,0)-1)&gt;(1+$O$2),MAX(K$64:K4137)&gt;MAX(L$64:L4136)),MAX(M$64:M4136)+1,""))),"")</f>
        <v/>
      </c>
      <c r="N4137" s="91">
        <f t="shared" si="361"/>
        <v>0</v>
      </c>
      <c r="O4137" s="91" t="str">
        <f>IFERROR(IF(AND(N4136=$H$2*1,MAX(O$64:O4136)=MAX(P$64:P4136)),MAX(O$64:O4136)+1,""),"")</f>
        <v/>
      </c>
      <c r="P4137" s="91" t="str">
        <f>IFERROR(IF(MOD(MAX(Q$64:Q4137),10*MAX(O$64:O4137))&lt;=2,IF(AND(F4136/INDEX($F$64:$F4137,MATCH(MAX(O$64:O4137),O$64:O4137,0)-1)&lt;(1-$P$2),MAX(O$64:O4137)&gt;MAX(P$64:P4136)),MAX(O$64:O4137),""),IF(AND($F4136/INDEX($F$64:$F4137,MATCH(MAX(Q$64:Q4137),Q$64:Q4137,0)-1)&lt;(1-$P$2),MAX(O$64:O4137)&gt;MAX(P$64:P4136)),MAX(O$64:O4137),"")),"")</f>
        <v/>
      </c>
      <c r="Q4137" s="91" t="str">
        <f>IFERROR(IF(E4137="","",IF(O4137&lt;&gt;"",MAX(O$64:O4137)*10+1,IF(AND($F4136/INDEX($F$64:$F4137,MATCH(MAX(Q$64:Q4136),Q$64:Q4136,0)-1)&gt;(1+$O$2),MAX(O$64:O4137)&gt;MAX(P$64:P4136)),MAX(Q$64:Q4136)+1,""))),"")</f>
        <v/>
      </c>
    </row>
    <row r="4138" spans="1:17" x14ac:dyDescent="0.2">
      <c r="A4138" s="13">
        <f>HLOOKUP($E$2,历史数据!$V$3:$AE$5000,ROW(A4136),)</f>
        <v>755630</v>
      </c>
      <c r="B4138" s="41">
        <v>42678</v>
      </c>
      <c r="C4138" s="100">
        <f>IFERROR(IF(A4138&lt;&gt;0,MAX($C$4:C4137)+1,""),"")</f>
        <v>3871</v>
      </c>
      <c r="E4138" s="99" t="str">
        <f t="shared" si="357"/>
        <v/>
      </c>
      <c r="F4138" s="101" t="str">
        <f>IFERROR(VLOOKUP(E4138,历史数据!AH:AJ,3,),"")</f>
        <v/>
      </c>
      <c r="G4138" s="101" t="str">
        <f t="shared" si="358"/>
        <v/>
      </c>
      <c r="H4138" s="105" t="str">
        <f t="shared" si="359"/>
        <v/>
      </c>
      <c r="I4138" s="101" t="str">
        <f>IFERROR(VLOOKUP(E4138,历史数据!AH:AJ,2,),"")</f>
        <v/>
      </c>
      <c r="J4138" s="104">
        <f t="shared" si="360"/>
        <v>0</v>
      </c>
      <c r="K4138" s="104" t="str">
        <f>IFERROR(IF(AND(J4137=$H$2*1,MAX(K$64:K4137)=MAX(L$64:L4137)),MAX(K$64:K4137)+1,""),"")</f>
        <v/>
      </c>
      <c r="L4138" s="104" t="str">
        <f>IFERROR(IF(AND($F4137/INDEX($F$64:$F4138,MATCH(MAX(M$64:M4138),M$64:M4138,0)-1)&lt;(1-$P$2),MAX(K$64:K4138)&gt;MAX(L$64:L4137)),MAX(K$64:K4138),""),"")</f>
        <v/>
      </c>
      <c r="M4138" s="104" t="str">
        <f>IFERROR(IF(E4138="","",IF(K4138&lt;&gt;"",MAX(M$64:M4137)+1,IF(AND($F4137/INDEX($F$64:$F4138,MATCH(MAX(M$64:M4137),M$64:M4137,0)-1)&gt;(1+$O$2),MAX(K$64:K4138)&gt;MAX(L$64:L4137)),MAX(M$64:M4137)+1,""))),"")</f>
        <v/>
      </c>
      <c r="N4138" s="91">
        <f t="shared" si="361"/>
        <v>0</v>
      </c>
      <c r="O4138" s="91" t="str">
        <f>IFERROR(IF(AND(N4137=$H$2*1,MAX(O$64:O4137)=MAX(P$64:P4137)),MAX(O$64:O4137)+1,""),"")</f>
        <v/>
      </c>
      <c r="P4138" s="91" t="str">
        <f>IFERROR(IF(MOD(MAX(Q$64:Q4138),10*MAX(O$64:O4138))&lt;=2,IF(AND(F4137/INDEX($F$64:$F4138,MATCH(MAX(O$64:O4138),O$64:O4138,0)-1)&lt;(1-$P$2),MAX(O$64:O4138)&gt;MAX(P$64:P4137)),MAX(O$64:O4138),""),IF(AND($F4137/INDEX($F$64:$F4138,MATCH(MAX(Q$64:Q4138),Q$64:Q4138,0)-1)&lt;(1-$P$2),MAX(O$64:O4138)&gt;MAX(P$64:P4137)),MAX(O$64:O4138),"")),"")</f>
        <v/>
      </c>
      <c r="Q4138" s="91" t="str">
        <f>IFERROR(IF(E4138="","",IF(O4138&lt;&gt;"",MAX(O$64:O4138)*10+1,IF(AND($F4137/INDEX($F$64:$F4138,MATCH(MAX(Q$64:Q4137),Q$64:Q4137,0)-1)&gt;(1+$O$2),MAX(O$64:O4138)&gt;MAX(P$64:P4137)),MAX(Q$64:Q4137)+1,""))),"")</f>
        <v/>
      </c>
    </row>
    <row r="4139" spans="1:17" x14ac:dyDescent="0.2">
      <c r="A4139" s="13">
        <f>HLOOKUP($E$2,历史数据!$V$3:$AE$5000,ROW(A4137),)</f>
        <v>945751</v>
      </c>
      <c r="B4139" s="41">
        <v>42681</v>
      </c>
      <c r="C4139" s="100">
        <f>IFERROR(IF(A4139&lt;&gt;0,MAX($C$4:C4138)+1,""),"")</f>
        <v>3872</v>
      </c>
      <c r="E4139" s="99" t="str">
        <f t="shared" si="357"/>
        <v/>
      </c>
      <c r="F4139" s="101" t="str">
        <f>IFERROR(VLOOKUP(E4139,历史数据!AH:AJ,3,),"")</f>
        <v/>
      </c>
      <c r="G4139" s="101" t="str">
        <f t="shared" si="358"/>
        <v/>
      </c>
      <c r="H4139" s="105" t="str">
        <f t="shared" si="359"/>
        <v/>
      </c>
      <c r="I4139" s="101" t="str">
        <f>IFERROR(VLOOKUP(E4139,历史数据!AH:AJ,2,),"")</f>
        <v/>
      </c>
      <c r="J4139" s="104">
        <f t="shared" si="360"/>
        <v>0</v>
      </c>
      <c r="K4139" s="104" t="str">
        <f>IFERROR(IF(AND(J4138=$H$2*1,MAX(K$64:K4138)=MAX(L$64:L4138)),MAX(K$64:K4138)+1,""),"")</f>
        <v/>
      </c>
      <c r="L4139" s="104" t="str">
        <f>IFERROR(IF(AND($F4138/INDEX($F$64:$F4139,MATCH(MAX(M$64:M4139),M$64:M4139,0)-1)&lt;(1-$P$2),MAX(K$64:K4139)&gt;MAX(L$64:L4138)),MAX(K$64:K4139),""),"")</f>
        <v/>
      </c>
      <c r="M4139" s="104" t="str">
        <f>IFERROR(IF(E4139="","",IF(K4139&lt;&gt;"",MAX(M$64:M4138)+1,IF(AND($F4138/INDEX($F$64:$F4139,MATCH(MAX(M$64:M4138),M$64:M4138,0)-1)&gt;(1+$O$2),MAX(K$64:K4139)&gt;MAX(L$64:L4138)),MAX(M$64:M4138)+1,""))),"")</f>
        <v/>
      </c>
      <c r="N4139" s="91">
        <f t="shared" si="361"/>
        <v>0</v>
      </c>
      <c r="O4139" s="91" t="str">
        <f>IFERROR(IF(AND(N4138=$H$2*1,MAX(O$64:O4138)=MAX(P$64:P4138)),MAX(O$64:O4138)+1,""),"")</f>
        <v/>
      </c>
      <c r="P4139" s="91" t="str">
        <f>IFERROR(IF(MOD(MAX(Q$64:Q4139),10*MAX(O$64:O4139))&lt;=2,IF(AND(F4138/INDEX($F$64:$F4139,MATCH(MAX(O$64:O4139),O$64:O4139,0)-1)&lt;(1-$P$2),MAX(O$64:O4139)&gt;MAX(P$64:P4138)),MAX(O$64:O4139),""),IF(AND($F4138/INDEX($F$64:$F4139,MATCH(MAX(Q$64:Q4139),Q$64:Q4139,0)-1)&lt;(1-$P$2),MAX(O$64:O4139)&gt;MAX(P$64:P4138)),MAX(O$64:O4139),"")),"")</f>
        <v/>
      </c>
      <c r="Q4139" s="91" t="str">
        <f>IFERROR(IF(E4139="","",IF(O4139&lt;&gt;"",MAX(O$64:O4139)*10+1,IF(AND($F4138/INDEX($F$64:$F4139,MATCH(MAX(Q$64:Q4138),Q$64:Q4138,0)-1)&gt;(1+$O$2),MAX(O$64:O4139)&gt;MAX(P$64:P4138)),MAX(Q$64:Q4138)+1,""))),"")</f>
        <v/>
      </c>
    </row>
    <row r="4140" spans="1:17" x14ac:dyDescent="0.2">
      <c r="A4140" s="13">
        <f>HLOOKUP($E$2,历史数据!$V$3:$AE$5000,ROW(A4138),)</f>
        <v>732200</v>
      </c>
      <c r="B4140" s="41">
        <v>42682</v>
      </c>
      <c r="C4140" s="100">
        <f>IFERROR(IF(A4140&lt;&gt;0,MAX($C$4:C4139)+1,""),"")</f>
        <v>3873</v>
      </c>
      <c r="E4140" s="99" t="str">
        <f t="shared" si="357"/>
        <v/>
      </c>
      <c r="F4140" s="101" t="str">
        <f>IFERROR(VLOOKUP(E4140,历史数据!AH:AJ,3,),"")</f>
        <v/>
      </c>
      <c r="G4140" s="101" t="str">
        <f t="shared" si="358"/>
        <v/>
      </c>
      <c r="H4140" s="105" t="str">
        <f t="shared" si="359"/>
        <v/>
      </c>
      <c r="I4140" s="101" t="str">
        <f>IFERROR(VLOOKUP(E4140,历史数据!AH:AJ,2,),"")</f>
        <v/>
      </c>
      <c r="J4140" s="104">
        <f t="shared" si="360"/>
        <v>0</v>
      </c>
      <c r="K4140" s="104" t="str">
        <f>IFERROR(IF(AND(J4139=$H$2*1,MAX(K$64:K4139)=MAX(L$64:L4139)),MAX(K$64:K4139)+1,""),"")</f>
        <v/>
      </c>
      <c r="L4140" s="104" t="str">
        <f>IFERROR(IF(AND($F4139/INDEX($F$64:$F4140,MATCH(MAX(M$64:M4140),M$64:M4140,0)-1)&lt;(1-$P$2),MAX(K$64:K4140)&gt;MAX(L$64:L4139)),MAX(K$64:K4140),""),"")</f>
        <v/>
      </c>
      <c r="M4140" s="104" t="str">
        <f>IFERROR(IF(E4140="","",IF(K4140&lt;&gt;"",MAX(M$64:M4139)+1,IF(AND($F4139/INDEX($F$64:$F4140,MATCH(MAX(M$64:M4139),M$64:M4139,0)-1)&gt;(1+$O$2),MAX(K$64:K4140)&gt;MAX(L$64:L4139)),MAX(M$64:M4139)+1,""))),"")</f>
        <v/>
      </c>
      <c r="N4140" s="91">
        <f t="shared" si="361"/>
        <v>0</v>
      </c>
      <c r="O4140" s="91" t="str">
        <f>IFERROR(IF(AND(N4139=$H$2*1,MAX(O$64:O4139)=MAX(P$64:P4139)),MAX(O$64:O4139)+1,""),"")</f>
        <v/>
      </c>
      <c r="P4140" s="91" t="str">
        <f>IFERROR(IF(MOD(MAX(Q$64:Q4140),10*MAX(O$64:O4140))&lt;=2,IF(AND(F4139/INDEX($F$64:$F4140,MATCH(MAX(O$64:O4140),O$64:O4140,0)-1)&lt;(1-$P$2),MAX(O$64:O4140)&gt;MAX(P$64:P4139)),MAX(O$64:O4140),""),IF(AND($F4139/INDEX($F$64:$F4140,MATCH(MAX(Q$64:Q4140),Q$64:Q4140,0)-1)&lt;(1-$P$2),MAX(O$64:O4140)&gt;MAX(P$64:P4139)),MAX(O$64:O4140),"")),"")</f>
        <v/>
      </c>
      <c r="Q4140" s="91" t="str">
        <f>IFERROR(IF(E4140="","",IF(O4140&lt;&gt;"",MAX(O$64:O4140)*10+1,IF(AND($F4139/INDEX($F$64:$F4140,MATCH(MAX(Q$64:Q4139),Q$64:Q4139,0)-1)&gt;(1+$O$2),MAX(O$64:O4140)&gt;MAX(P$64:P4139)),MAX(Q$64:Q4139)+1,""))),"")</f>
        <v/>
      </c>
    </row>
    <row r="4141" spans="1:17" x14ac:dyDescent="0.2">
      <c r="A4141" s="13">
        <f>HLOOKUP($E$2,历史数据!$V$3:$AE$5000,ROW(A4139),)</f>
        <v>1112643</v>
      </c>
      <c r="B4141" s="41">
        <v>42683</v>
      </c>
      <c r="C4141" s="100">
        <f>IFERROR(IF(A4141&lt;&gt;0,MAX($C$4:C4140)+1,""),"")</f>
        <v>3874</v>
      </c>
      <c r="E4141" s="99" t="str">
        <f t="shared" si="357"/>
        <v/>
      </c>
      <c r="F4141" s="101" t="str">
        <f>IFERROR(VLOOKUP(E4141,历史数据!AH:AJ,3,),"")</f>
        <v/>
      </c>
      <c r="G4141" s="101" t="str">
        <f t="shared" si="358"/>
        <v/>
      </c>
      <c r="H4141" s="105" t="str">
        <f t="shared" si="359"/>
        <v/>
      </c>
      <c r="I4141" s="101" t="str">
        <f>IFERROR(VLOOKUP(E4141,历史数据!AH:AJ,2,),"")</f>
        <v/>
      </c>
      <c r="J4141" s="104">
        <f t="shared" si="360"/>
        <v>0</v>
      </c>
      <c r="K4141" s="104" t="str">
        <f>IFERROR(IF(AND(J4140=$H$2*1,MAX(K$64:K4140)=MAX(L$64:L4140)),MAX(K$64:K4140)+1,""),"")</f>
        <v/>
      </c>
      <c r="L4141" s="104" t="str">
        <f>IFERROR(IF(AND($F4140/INDEX($F$64:$F4141,MATCH(MAX(M$64:M4141),M$64:M4141,0)-1)&lt;(1-$P$2),MAX(K$64:K4141)&gt;MAX(L$64:L4140)),MAX(K$64:K4141),""),"")</f>
        <v/>
      </c>
      <c r="M4141" s="104" t="str">
        <f>IFERROR(IF(E4141="","",IF(K4141&lt;&gt;"",MAX(M$64:M4140)+1,IF(AND($F4140/INDEX($F$64:$F4141,MATCH(MAX(M$64:M4140),M$64:M4140,0)-1)&gt;(1+$O$2),MAX(K$64:K4141)&gt;MAX(L$64:L4140)),MAX(M$64:M4140)+1,""))),"")</f>
        <v/>
      </c>
      <c r="N4141" s="91">
        <f t="shared" si="361"/>
        <v>0</v>
      </c>
      <c r="O4141" s="91" t="str">
        <f>IFERROR(IF(AND(N4140=$H$2*1,MAX(O$64:O4140)=MAX(P$64:P4140)),MAX(O$64:O4140)+1,""),"")</f>
        <v/>
      </c>
      <c r="P4141" s="91" t="str">
        <f>IFERROR(IF(MOD(MAX(Q$64:Q4141),10*MAX(O$64:O4141))&lt;=2,IF(AND(F4140/INDEX($F$64:$F4141,MATCH(MAX(O$64:O4141),O$64:O4141,0)-1)&lt;(1-$P$2),MAX(O$64:O4141)&gt;MAX(P$64:P4140)),MAX(O$64:O4141),""),IF(AND($F4140/INDEX($F$64:$F4141,MATCH(MAX(Q$64:Q4141),Q$64:Q4141,0)-1)&lt;(1-$P$2),MAX(O$64:O4141)&gt;MAX(P$64:P4140)),MAX(O$64:O4141),"")),"")</f>
        <v/>
      </c>
      <c r="Q4141" s="91" t="str">
        <f>IFERROR(IF(E4141="","",IF(O4141&lt;&gt;"",MAX(O$64:O4141)*10+1,IF(AND($F4140/INDEX($F$64:$F4141,MATCH(MAX(Q$64:Q4140),Q$64:Q4140,0)-1)&gt;(1+$O$2),MAX(O$64:O4141)&gt;MAX(P$64:P4140)),MAX(Q$64:Q4140)+1,""))),"")</f>
        <v/>
      </c>
    </row>
    <row r="4142" spans="1:17" x14ac:dyDescent="0.2">
      <c r="A4142" s="13">
        <f>HLOOKUP($E$2,历史数据!$V$3:$AE$5000,ROW(A4140),)</f>
        <v>1188738</v>
      </c>
      <c r="B4142" s="41">
        <v>42684</v>
      </c>
      <c r="C4142" s="100">
        <f>IFERROR(IF(A4142&lt;&gt;0,MAX($C$4:C4141)+1,""),"")</f>
        <v>3875</v>
      </c>
      <c r="E4142" s="99" t="str">
        <f t="shared" si="357"/>
        <v/>
      </c>
      <c r="F4142" s="101" t="str">
        <f>IFERROR(VLOOKUP(E4142,历史数据!AH:AJ,3,),"")</f>
        <v/>
      </c>
      <c r="G4142" s="101" t="str">
        <f t="shared" si="358"/>
        <v/>
      </c>
      <c r="H4142" s="105" t="str">
        <f t="shared" si="359"/>
        <v/>
      </c>
      <c r="I4142" s="101" t="str">
        <f>IFERROR(VLOOKUP(E4142,历史数据!AH:AJ,2,),"")</f>
        <v/>
      </c>
      <c r="J4142" s="104">
        <f t="shared" si="360"/>
        <v>0</v>
      </c>
      <c r="K4142" s="104" t="str">
        <f>IFERROR(IF(AND(J4141=$H$2*1,MAX(K$64:K4141)=MAX(L$64:L4141)),MAX(K$64:K4141)+1,""),"")</f>
        <v/>
      </c>
      <c r="L4142" s="104" t="str">
        <f>IFERROR(IF(AND($F4141/INDEX($F$64:$F4142,MATCH(MAX(M$64:M4142),M$64:M4142,0)-1)&lt;(1-$P$2),MAX(K$64:K4142)&gt;MAX(L$64:L4141)),MAX(K$64:K4142),""),"")</f>
        <v/>
      </c>
      <c r="M4142" s="104" t="str">
        <f>IFERROR(IF(E4142="","",IF(K4142&lt;&gt;"",MAX(M$64:M4141)+1,IF(AND($F4141/INDEX($F$64:$F4142,MATCH(MAX(M$64:M4141),M$64:M4141,0)-1)&gt;(1+$O$2),MAX(K$64:K4142)&gt;MAX(L$64:L4141)),MAX(M$64:M4141)+1,""))),"")</f>
        <v/>
      </c>
      <c r="N4142" s="91">
        <f t="shared" si="361"/>
        <v>0</v>
      </c>
      <c r="O4142" s="91" t="str">
        <f>IFERROR(IF(AND(N4141=$H$2*1,MAX(O$64:O4141)=MAX(P$64:P4141)),MAX(O$64:O4141)+1,""),"")</f>
        <v/>
      </c>
      <c r="P4142" s="91" t="str">
        <f>IFERROR(IF(MOD(MAX(Q$64:Q4142),10*MAX(O$64:O4142))&lt;=2,IF(AND(F4141/INDEX($F$64:$F4142,MATCH(MAX(O$64:O4142),O$64:O4142,0)-1)&lt;(1-$P$2),MAX(O$64:O4142)&gt;MAX(P$64:P4141)),MAX(O$64:O4142),""),IF(AND($F4141/INDEX($F$64:$F4142,MATCH(MAX(Q$64:Q4142),Q$64:Q4142,0)-1)&lt;(1-$P$2),MAX(O$64:O4142)&gt;MAX(P$64:P4141)),MAX(O$64:O4142),"")),"")</f>
        <v/>
      </c>
      <c r="Q4142" s="91" t="str">
        <f>IFERROR(IF(E4142="","",IF(O4142&lt;&gt;"",MAX(O$64:O4142)*10+1,IF(AND($F4141/INDEX($F$64:$F4142,MATCH(MAX(Q$64:Q4141),Q$64:Q4141,0)-1)&gt;(1+$O$2),MAX(O$64:O4142)&gt;MAX(P$64:P4141)),MAX(Q$64:Q4141)+1,""))),"")</f>
        <v/>
      </c>
    </row>
    <row r="4143" spans="1:17" x14ac:dyDescent="0.2">
      <c r="A4143" s="13">
        <f>HLOOKUP($E$2,历史数据!$V$3:$AE$5000,ROW(A4141),)</f>
        <v>1100628</v>
      </c>
      <c r="B4143" s="41">
        <v>42685</v>
      </c>
      <c r="C4143" s="100">
        <f>IFERROR(IF(A4143&lt;&gt;0,MAX($C$4:C4142)+1,""),"")</f>
        <v>3876</v>
      </c>
      <c r="E4143" s="99" t="str">
        <f t="shared" si="357"/>
        <v/>
      </c>
      <c r="F4143" s="101" t="str">
        <f>IFERROR(VLOOKUP(E4143,历史数据!AH:AJ,3,),"")</f>
        <v/>
      </c>
      <c r="G4143" s="101" t="str">
        <f t="shared" si="358"/>
        <v/>
      </c>
      <c r="H4143" s="105" t="str">
        <f t="shared" si="359"/>
        <v/>
      </c>
      <c r="I4143" s="101" t="str">
        <f>IFERROR(VLOOKUP(E4143,历史数据!AH:AJ,2,),"")</f>
        <v/>
      </c>
      <c r="J4143" s="104">
        <f t="shared" si="360"/>
        <v>0</v>
      </c>
      <c r="K4143" s="104" t="str">
        <f>IFERROR(IF(AND(J4142=$H$2*1,MAX(K$64:K4142)=MAX(L$64:L4142)),MAX(K$64:K4142)+1,""),"")</f>
        <v/>
      </c>
      <c r="L4143" s="104" t="str">
        <f>IFERROR(IF(AND($F4142/INDEX($F$64:$F4143,MATCH(MAX(M$64:M4143),M$64:M4143,0)-1)&lt;(1-$P$2),MAX(K$64:K4143)&gt;MAX(L$64:L4142)),MAX(K$64:K4143),""),"")</f>
        <v/>
      </c>
      <c r="M4143" s="104" t="str">
        <f>IFERROR(IF(E4143="","",IF(K4143&lt;&gt;"",MAX(M$64:M4142)+1,IF(AND($F4142/INDEX($F$64:$F4143,MATCH(MAX(M$64:M4142),M$64:M4142,0)-1)&gt;(1+$O$2),MAX(K$64:K4143)&gt;MAX(L$64:L4142)),MAX(M$64:M4142)+1,""))),"")</f>
        <v/>
      </c>
      <c r="N4143" s="91">
        <f t="shared" si="361"/>
        <v>0</v>
      </c>
      <c r="O4143" s="91" t="str">
        <f>IFERROR(IF(AND(N4142=$H$2*1,MAX(O$64:O4142)=MAX(P$64:P4142)),MAX(O$64:O4142)+1,""),"")</f>
        <v/>
      </c>
      <c r="P4143" s="91" t="str">
        <f>IFERROR(IF(MOD(MAX(Q$64:Q4143),10*MAX(O$64:O4143))&lt;=2,IF(AND(F4142/INDEX($F$64:$F4143,MATCH(MAX(O$64:O4143),O$64:O4143,0)-1)&lt;(1-$P$2),MAX(O$64:O4143)&gt;MAX(P$64:P4142)),MAX(O$64:O4143),""),IF(AND($F4142/INDEX($F$64:$F4143,MATCH(MAX(Q$64:Q4143),Q$64:Q4143,0)-1)&lt;(1-$P$2),MAX(O$64:O4143)&gt;MAX(P$64:P4142)),MAX(O$64:O4143),"")),"")</f>
        <v/>
      </c>
      <c r="Q4143" s="91" t="str">
        <f>IFERROR(IF(E4143="","",IF(O4143&lt;&gt;"",MAX(O$64:O4143)*10+1,IF(AND($F4142/INDEX($F$64:$F4143,MATCH(MAX(Q$64:Q4142),Q$64:Q4142,0)-1)&gt;(1+$O$2),MAX(O$64:O4143)&gt;MAX(P$64:P4142)),MAX(Q$64:Q4142)+1,""))),"")</f>
        <v/>
      </c>
    </row>
    <row r="4144" spans="1:17" x14ac:dyDescent="0.2">
      <c r="A4144" s="13">
        <f>HLOOKUP($E$2,历史数据!$V$3:$AE$5000,ROW(A4142),)</f>
        <v>2036500</v>
      </c>
      <c r="B4144" s="41">
        <v>42688</v>
      </c>
      <c r="C4144" s="100">
        <f>IFERROR(IF(A4144&lt;&gt;0,MAX($C$4:C4143)+1,""),"")</f>
        <v>3877</v>
      </c>
      <c r="E4144" s="99" t="str">
        <f t="shared" si="357"/>
        <v/>
      </c>
      <c r="F4144" s="101" t="str">
        <f>IFERROR(VLOOKUP(E4144,历史数据!AH:AJ,3,),"")</f>
        <v/>
      </c>
      <c r="G4144" s="101" t="str">
        <f t="shared" si="358"/>
        <v/>
      </c>
      <c r="H4144" s="105" t="str">
        <f t="shared" si="359"/>
        <v/>
      </c>
      <c r="I4144" s="101" t="str">
        <f>IFERROR(VLOOKUP(E4144,历史数据!AH:AJ,2,),"")</f>
        <v/>
      </c>
      <c r="J4144" s="104">
        <f t="shared" si="360"/>
        <v>0</v>
      </c>
      <c r="K4144" s="104" t="str">
        <f>IFERROR(IF(AND(J4143=$H$2*1,MAX(K$64:K4143)=MAX(L$64:L4143)),MAX(K$64:K4143)+1,""),"")</f>
        <v/>
      </c>
      <c r="L4144" s="104" t="str">
        <f>IFERROR(IF(AND($F4143/INDEX($F$64:$F4144,MATCH(MAX(M$64:M4144),M$64:M4144,0)-1)&lt;(1-$P$2),MAX(K$64:K4144)&gt;MAX(L$64:L4143)),MAX(K$64:K4144),""),"")</f>
        <v/>
      </c>
      <c r="M4144" s="104" t="str">
        <f>IFERROR(IF(E4144="","",IF(K4144&lt;&gt;"",MAX(M$64:M4143)+1,IF(AND($F4143/INDEX($F$64:$F4144,MATCH(MAX(M$64:M4143),M$64:M4143,0)-1)&gt;(1+$O$2),MAX(K$64:K4144)&gt;MAX(L$64:L4143)),MAX(M$64:M4143)+1,""))),"")</f>
        <v/>
      </c>
      <c r="N4144" s="91">
        <f t="shared" si="361"/>
        <v>0</v>
      </c>
      <c r="O4144" s="91" t="str">
        <f>IFERROR(IF(AND(N4143=$H$2*1,MAX(O$64:O4143)=MAX(P$64:P4143)),MAX(O$64:O4143)+1,""),"")</f>
        <v/>
      </c>
      <c r="P4144" s="91" t="str">
        <f>IFERROR(IF(MOD(MAX(Q$64:Q4144),10*MAX(O$64:O4144))&lt;=2,IF(AND(F4143/INDEX($F$64:$F4144,MATCH(MAX(O$64:O4144),O$64:O4144,0)-1)&lt;(1-$P$2),MAX(O$64:O4144)&gt;MAX(P$64:P4143)),MAX(O$64:O4144),""),IF(AND($F4143/INDEX($F$64:$F4144,MATCH(MAX(Q$64:Q4144),Q$64:Q4144,0)-1)&lt;(1-$P$2),MAX(O$64:O4144)&gt;MAX(P$64:P4143)),MAX(O$64:O4144),"")),"")</f>
        <v/>
      </c>
      <c r="Q4144" s="91" t="str">
        <f>IFERROR(IF(E4144="","",IF(O4144&lt;&gt;"",MAX(O$64:O4144)*10+1,IF(AND($F4143/INDEX($F$64:$F4144,MATCH(MAX(Q$64:Q4143),Q$64:Q4143,0)-1)&gt;(1+$O$2),MAX(O$64:O4144)&gt;MAX(P$64:P4143)),MAX(Q$64:Q4143)+1,""))),"")</f>
        <v/>
      </c>
    </row>
    <row r="4145" spans="1:17" x14ac:dyDescent="0.2">
      <c r="A4145" s="13">
        <f>HLOOKUP($E$2,历史数据!$V$3:$AE$5000,ROW(A4143),)</f>
        <v>1883859</v>
      </c>
      <c r="B4145" s="41">
        <v>42689</v>
      </c>
      <c r="C4145" s="100">
        <f>IFERROR(IF(A4145&lt;&gt;0,MAX($C$4:C4144)+1,""),"")</f>
        <v>3878</v>
      </c>
      <c r="E4145" s="99" t="str">
        <f t="shared" si="357"/>
        <v/>
      </c>
      <c r="F4145" s="101" t="str">
        <f>IFERROR(VLOOKUP(E4145,历史数据!AH:AJ,3,),"")</f>
        <v/>
      </c>
      <c r="G4145" s="101" t="str">
        <f t="shared" si="358"/>
        <v/>
      </c>
      <c r="H4145" s="105" t="str">
        <f t="shared" si="359"/>
        <v/>
      </c>
      <c r="I4145" s="101" t="str">
        <f>IFERROR(VLOOKUP(E4145,历史数据!AH:AJ,2,),"")</f>
        <v/>
      </c>
      <c r="J4145" s="104">
        <f t="shared" si="360"/>
        <v>0</v>
      </c>
      <c r="K4145" s="104" t="str">
        <f>IFERROR(IF(AND(J4144=$H$2*1,MAX(K$64:K4144)=MAX(L$64:L4144)),MAX(K$64:K4144)+1,""),"")</f>
        <v/>
      </c>
      <c r="L4145" s="104" t="str">
        <f>IFERROR(IF(AND($F4144/INDEX($F$64:$F4145,MATCH(MAX(M$64:M4145),M$64:M4145,0)-1)&lt;(1-$P$2),MAX(K$64:K4145)&gt;MAX(L$64:L4144)),MAX(K$64:K4145),""),"")</f>
        <v/>
      </c>
      <c r="M4145" s="104" t="str">
        <f>IFERROR(IF(E4145="","",IF(K4145&lt;&gt;"",MAX(M$64:M4144)+1,IF(AND($F4144/INDEX($F$64:$F4145,MATCH(MAX(M$64:M4144),M$64:M4144,0)-1)&gt;(1+$O$2),MAX(K$64:K4145)&gt;MAX(L$64:L4144)),MAX(M$64:M4144)+1,""))),"")</f>
        <v/>
      </c>
      <c r="N4145" s="91">
        <f t="shared" si="361"/>
        <v>0</v>
      </c>
      <c r="O4145" s="91" t="str">
        <f>IFERROR(IF(AND(N4144=$H$2*1,MAX(O$64:O4144)=MAX(P$64:P4144)),MAX(O$64:O4144)+1,""),"")</f>
        <v/>
      </c>
      <c r="P4145" s="91" t="str">
        <f>IFERROR(IF(MOD(MAX(Q$64:Q4145),10*MAX(O$64:O4145))&lt;=2,IF(AND(F4144/INDEX($F$64:$F4145,MATCH(MAX(O$64:O4145),O$64:O4145,0)-1)&lt;(1-$P$2),MAX(O$64:O4145)&gt;MAX(P$64:P4144)),MAX(O$64:O4145),""),IF(AND($F4144/INDEX($F$64:$F4145,MATCH(MAX(Q$64:Q4145),Q$64:Q4145,0)-1)&lt;(1-$P$2),MAX(O$64:O4145)&gt;MAX(P$64:P4144)),MAX(O$64:O4145),"")),"")</f>
        <v/>
      </c>
      <c r="Q4145" s="91" t="str">
        <f>IFERROR(IF(E4145="","",IF(O4145&lt;&gt;"",MAX(O$64:O4145)*10+1,IF(AND($F4144/INDEX($F$64:$F4145,MATCH(MAX(Q$64:Q4144),Q$64:Q4144,0)-1)&gt;(1+$O$2),MAX(O$64:O4145)&gt;MAX(P$64:P4144)),MAX(Q$64:Q4144)+1,""))),"")</f>
        <v/>
      </c>
    </row>
    <row r="4146" spans="1:17" x14ac:dyDescent="0.2">
      <c r="A4146" s="13">
        <f>HLOOKUP($E$2,历史数据!$V$3:$AE$5000,ROW(A4144),)</f>
        <v>2050683</v>
      </c>
      <c r="B4146" s="41">
        <v>42690</v>
      </c>
      <c r="C4146" s="100">
        <f>IFERROR(IF(A4146&lt;&gt;0,MAX($C$4:C4145)+1,""),"")</f>
        <v>3879</v>
      </c>
      <c r="E4146" s="99" t="str">
        <f t="shared" si="357"/>
        <v/>
      </c>
      <c r="F4146" s="101" t="str">
        <f>IFERROR(VLOOKUP(E4146,历史数据!AH:AJ,3,),"")</f>
        <v/>
      </c>
      <c r="G4146" s="101" t="str">
        <f t="shared" si="358"/>
        <v/>
      </c>
      <c r="H4146" s="105" t="str">
        <f t="shared" si="359"/>
        <v/>
      </c>
      <c r="I4146" s="101" t="str">
        <f>IFERROR(VLOOKUP(E4146,历史数据!AH:AJ,2,),"")</f>
        <v/>
      </c>
      <c r="J4146" s="104">
        <f t="shared" si="360"/>
        <v>0</v>
      </c>
      <c r="K4146" s="104" t="str">
        <f>IFERROR(IF(AND(J4145=$H$2*1,MAX(K$64:K4145)=MAX(L$64:L4145)),MAX(K$64:K4145)+1,""),"")</f>
        <v/>
      </c>
      <c r="L4146" s="104" t="str">
        <f>IFERROR(IF(AND($F4145/INDEX($F$64:$F4146,MATCH(MAX(M$64:M4146),M$64:M4146,0)-1)&lt;(1-$P$2),MAX(K$64:K4146)&gt;MAX(L$64:L4145)),MAX(K$64:K4146),""),"")</f>
        <v/>
      </c>
      <c r="M4146" s="104" t="str">
        <f>IFERROR(IF(E4146="","",IF(K4146&lt;&gt;"",MAX(M$64:M4145)+1,IF(AND($F4145/INDEX($F$64:$F4146,MATCH(MAX(M$64:M4145),M$64:M4145,0)-1)&gt;(1+$O$2),MAX(K$64:K4146)&gt;MAX(L$64:L4145)),MAX(M$64:M4145)+1,""))),"")</f>
        <v/>
      </c>
      <c r="N4146" s="91">
        <f t="shared" si="361"/>
        <v>0</v>
      </c>
      <c r="O4146" s="91" t="str">
        <f>IFERROR(IF(AND(N4145=$H$2*1,MAX(O$64:O4145)=MAX(P$64:P4145)),MAX(O$64:O4145)+1,""),"")</f>
        <v/>
      </c>
      <c r="P4146" s="91" t="str">
        <f>IFERROR(IF(MOD(MAX(Q$64:Q4146),10*MAX(O$64:O4146))&lt;=2,IF(AND(F4145/INDEX($F$64:$F4146,MATCH(MAX(O$64:O4146),O$64:O4146,0)-1)&lt;(1-$P$2),MAX(O$64:O4146)&gt;MAX(P$64:P4145)),MAX(O$64:O4146),""),IF(AND($F4145/INDEX($F$64:$F4146,MATCH(MAX(Q$64:Q4146),Q$64:Q4146,0)-1)&lt;(1-$P$2),MAX(O$64:O4146)&gt;MAX(P$64:P4145)),MAX(O$64:O4146),"")),"")</f>
        <v/>
      </c>
      <c r="Q4146" s="91" t="str">
        <f>IFERROR(IF(E4146="","",IF(O4146&lt;&gt;"",MAX(O$64:O4146)*10+1,IF(AND($F4145/INDEX($F$64:$F4146,MATCH(MAX(Q$64:Q4145),Q$64:Q4145,0)-1)&gt;(1+$O$2),MAX(O$64:O4146)&gt;MAX(P$64:P4145)),MAX(Q$64:Q4145)+1,""))),"")</f>
        <v/>
      </c>
    </row>
    <row r="4147" spans="1:17" x14ac:dyDescent="0.2">
      <c r="A4147" s="13">
        <f>HLOOKUP($E$2,历史数据!$V$3:$AE$5000,ROW(A4145),)</f>
        <v>1528333</v>
      </c>
      <c r="B4147" s="41">
        <v>42691</v>
      </c>
      <c r="C4147" s="100">
        <f>IFERROR(IF(A4147&lt;&gt;0,MAX($C$4:C4146)+1,""),"")</f>
        <v>3880</v>
      </c>
      <c r="E4147" s="99" t="str">
        <f t="shared" si="357"/>
        <v/>
      </c>
      <c r="F4147" s="101" t="str">
        <f>IFERROR(VLOOKUP(E4147,历史数据!AH:AJ,3,),"")</f>
        <v/>
      </c>
      <c r="G4147" s="101" t="str">
        <f t="shared" si="358"/>
        <v/>
      </c>
      <c r="H4147" s="105" t="str">
        <f t="shared" si="359"/>
        <v/>
      </c>
      <c r="I4147" s="101" t="str">
        <f>IFERROR(VLOOKUP(E4147,历史数据!AH:AJ,2,),"")</f>
        <v/>
      </c>
      <c r="J4147" s="104">
        <f t="shared" si="360"/>
        <v>0</v>
      </c>
      <c r="K4147" s="104" t="str">
        <f>IFERROR(IF(AND(J4146=$H$2*1,MAX(K$64:K4146)=MAX(L$64:L4146)),MAX(K$64:K4146)+1,""),"")</f>
        <v/>
      </c>
      <c r="L4147" s="104" t="str">
        <f>IFERROR(IF(AND($F4146/INDEX($F$64:$F4147,MATCH(MAX(M$64:M4147),M$64:M4147,0)-1)&lt;(1-$P$2),MAX(K$64:K4147)&gt;MAX(L$64:L4146)),MAX(K$64:K4147),""),"")</f>
        <v/>
      </c>
      <c r="M4147" s="104" t="str">
        <f>IFERROR(IF(E4147="","",IF(K4147&lt;&gt;"",MAX(M$64:M4146)+1,IF(AND($F4146/INDEX($F$64:$F4147,MATCH(MAX(M$64:M4146),M$64:M4146,0)-1)&gt;(1+$O$2),MAX(K$64:K4147)&gt;MAX(L$64:L4146)),MAX(M$64:M4146)+1,""))),"")</f>
        <v/>
      </c>
      <c r="N4147" s="91">
        <f t="shared" si="361"/>
        <v>0</v>
      </c>
      <c r="O4147" s="91" t="str">
        <f>IFERROR(IF(AND(N4146=$H$2*1,MAX(O$64:O4146)=MAX(P$64:P4146)),MAX(O$64:O4146)+1,""),"")</f>
        <v/>
      </c>
      <c r="P4147" s="91" t="str">
        <f>IFERROR(IF(MOD(MAX(Q$64:Q4147),10*MAX(O$64:O4147))&lt;=2,IF(AND(F4146/INDEX($F$64:$F4147,MATCH(MAX(O$64:O4147),O$64:O4147,0)-1)&lt;(1-$P$2),MAX(O$64:O4147)&gt;MAX(P$64:P4146)),MAX(O$64:O4147),""),IF(AND($F4146/INDEX($F$64:$F4147,MATCH(MAX(Q$64:Q4147),Q$64:Q4147,0)-1)&lt;(1-$P$2),MAX(O$64:O4147)&gt;MAX(P$64:P4146)),MAX(O$64:O4147),"")),"")</f>
        <v/>
      </c>
      <c r="Q4147" s="91" t="str">
        <f>IFERROR(IF(E4147="","",IF(O4147&lt;&gt;"",MAX(O$64:O4147)*10+1,IF(AND($F4146/INDEX($F$64:$F4147,MATCH(MAX(Q$64:Q4146),Q$64:Q4146,0)-1)&gt;(1+$O$2),MAX(O$64:O4147)&gt;MAX(P$64:P4146)),MAX(Q$64:Q4146)+1,""))),"")</f>
        <v/>
      </c>
    </row>
    <row r="4148" spans="1:17" x14ac:dyDescent="0.2">
      <c r="A4148" s="13">
        <f>HLOOKUP($E$2,历史数据!$V$3:$AE$5000,ROW(A4146),)</f>
        <v>0</v>
      </c>
      <c r="B4148" s="41">
        <v>42692</v>
      </c>
      <c r="C4148" s="100" t="str">
        <f>IFERROR(IF(A4148&lt;&gt;0,MAX($C$4:C4147)+1,""),"")</f>
        <v/>
      </c>
      <c r="E4148" s="99" t="str">
        <f t="shared" si="357"/>
        <v/>
      </c>
      <c r="F4148" s="101" t="str">
        <f>IFERROR(VLOOKUP(E4148,历史数据!AH:AJ,3,),"")</f>
        <v/>
      </c>
      <c r="G4148" s="101" t="str">
        <f t="shared" si="358"/>
        <v/>
      </c>
      <c r="H4148" s="105" t="str">
        <f t="shared" si="359"/>
        <v/>
      </c>
      <c r="I4148" s="101" t="str">
        <f>IFERROR(VLOOKUP(E4148,历史数据!AH:AJ,2,),"")</f>
        <v/>
      </c>
      <c r="J4148" s="104">
        <f t="shared" si="360"/>
        <v>0</v>
      </c>
      <c r="K4148" s="104" t="str">
        <f>IFERROR(IF(AND(J4147=$H$2*1,MAX(K$64:K4147)=MAX(L$64:L4147)),MAX(K$64:K4147)+1,""),"")</f>
        <v/>
      </c>
      <c r="L4148" s="104" t="str">
        <f>IFERROR(IF(AND($F4147/INDEX($F$64:$F4148,MATCH(MAX(M$64:M4148),M$64:M4148,0)-1)&lt;(1-$P$2),MAX(K$64:K4148)&gt;MAX(L$64:L4147)),MAX(K$64:K4148),""),"")</f>
        <v/>
      </c>
      <c r="M4148" s="104" t="str">
        <f>IFERROR(IF(E4148="","",IF(K4148&lt;&gt;"",MAX(M$64:M4147)+1,IF(AND($F4147/INDEX($F$64:$F4148,MATCH(MAX(M$64:M4147),M$64:M4147,0)-1)&gt;(1+$O$2),MAX(K$64:K4148)&gt;MAX(L$64:L4147)),MAX(M$64:M4147)+1,""))),"")</f>
        <v/>
      </c>
      <c r="N4148" s="91">
        <f t="shared" si="361"/>
        <v>0</v>
      </c>
      <c r="O4148" s="91" t="str">
        <f>IFERROR(IF(AND(N4147=$H$2*1,MAX(O$64:O4147)=MAX(P$64:P4147)),MAX(O$64:O4147)+1,""),"")</f>
        <v/>
      </c>
      <c r="P4148" s="91" t="str">
        <f>IFERROR(IF(MOD(MAX(Q$64:Q4148),10*MAX(O$64:O4148))&lt;=2,IF(AND(F4147/INDEX($F$64:$F4148,MATCH(MAX(O$64:O4148),O$64:O4148,0)-1)&lt;(1-$P$2),MAX(O$64:O4148)&gt;MAX(P$64:P4147)),MAX(O$64:O4148),""),IF(AND($F4147/INDEX($F$64:$F4148,MATCH(MAX(Q$64:Q4148),Q$64:Q4148,0)-1)&lt;(1-$P$2),MAX(O$64:O4148)&gt;MAX(P$64:P4147)),MAX(O$64:O4148),"")),"")</f>
        <v/>
      </c>
      <c r="Q4148" s="91" t="str">
        <f>IFERROR(IF(E4148="","",IF(O4148&lt;&gt;"",MAX(O$64:O4148)*10+1,IF(AND($F4147/INDEX($F$64:$F4148,MATCH(MAX(Q$64:Q4147),Q$64:Q4147,0)-1)&gt;(1+$O$2),MAX(O$64:O4148)&gt;MAX(P$64:P4147)),MAX(Q$64:Q4147)+1,""))),"")</f>
        <v/>
      </c>
    </row>
    <row r="4149" spans="1:17" x14ac:dyDescent="0.2">
      <c r="A4149" s="13">
        <f>HLOOKUP($E$2,历史数据!$V$3:$AE$5000,ROW(A4147),)</f>
        <v>3141464</v>
      </c>
      <c r="B4149" s="41">
        <v>42695</v>
      </c>
      <c r="C4149" s="100">
        <f>IFERROR(IF(A4149&lt;&gt;0,MAX($C$4:C4148)+1,""),"")</f>
        <v>3881</v>
      </c>
      <c r="E4149" s="99" t="str">
        <f t="shared" si="357"/>
        <v/>
      </c>
      <c r="F4149" s="101" t="str">
        <f>IFERROR(VLOOKUP(E4149,历史数据!AH:AJ,3,),"")</f>
        <v/>
      </c>
      <c r="G4149" s="101" t="str">
        <f t="shared" si="358"/>
        <v/>
      </c>
      <c r="H4149" s="105" t="str">
        <f t="shared" si="359"/>
        <v/>
      </c>
      <c r="I4149" s="101" t="str">
        <f>IFERROR(VLOOKUP(E4149,历史数据!AH:AJ,2,),"")</f>
        <v/>
      </c>
      <c r="J4149" s="104">
        <f t="shared" si="360"/>
        <v>0</v>
      </c>
      <c r="K4149" s="104" t="str">
        <f>IFERROR(IF(AND(J4148=$H$2*1,MAX(K$64:K4148)=MAX(L$64:L4148)),MAX(K$64:K4148)+1,""),"")</f>
        <v/>
      </c>
      <c r="L4149" s="104" t="str">
        <f>IFERROR(IF(AND($F4148/INDEX($F$64:$F4149,MATCH(MAX(M$64:M4149),M$64:M4149,0)-1)&lt;(1-$P$2),MAX(K$64:K4149)&gt;MAX(L$64:L4148)),MAX(K$64:K4149),""),"")</f>
        <v/>
      </c>
      <c r="M4149" s="104" t="str">
        <f>IFERROR(IF(E4149="","",IF(K4149&lt;&gt;"",MAX(M$64:M4148)+1,IF(AND($F4148/INDEX($F$64:$F4149,MATCH(MAX(M$64:M4148),M$64:M4148,0)-1)&gt;(1+$O$2),MAX(K$64:K4149)&gt;MAX(L$64:L4148)),MAX(M$64:M4148)+1,""))),"")</f>
        <v/>
      </c>
      <c r="N4149" s="91">
        <f t="shared" si="361"/>
        <v>0</v>
      </c>
      <c r="O4149" s="91" t="str">
        <f>IFERROR(IF(AND(N4148=$H$2*1,MAX(O$64:O4148)=MAX(P$64:P4148)),MAX(O$64:O4148)+1,""),"")</f>
        <v/>
      </c>
      <c r="P4149" s="91" t="str">
        <f>IFERROR(IF(MOD(MAX(Q$64:Q4149),10*MAX(O$64:O4149))&lt;=2,IF(AND(F4148/INDEX($F$64:$F4149,MATCH(MAX(O$64:O4149),O$64:O4149,0)-1)&lt;(1-$P$2),MAX(O$64:O4149)&gt;MAX(P$64:P4148)),MAX(O$64:O4149),""),IF(AND($F4148/INDEX($F$64:$F4149,MATCH(MAX(Q$64:Q4149),Q$64:Q4149,0)-1)&lt;(1-$P$2),MAX(O$64:O4149)&gt;MAX(P$64:P4148)),MAX(O$64:O4149),"")),"")</f>
        <v/>
      </c>
      <c r="Q4149" s="91" t="str">
        <f>IFERROR(IF(E4149="","",IF(O4149&lt;&gt;"",MAX(O$64:O4149)*10+1,IF(AND($F4148/INDEX($F$64:$F4149,MATCH(MAX(Q$64:Q4148),Q$64:Q4148,0)-1)&gt;(1+$O$2),MAX(O$64:O4149)&gt;MAX(P$64:P4148)),MAX(Q$64:Q4148)+1,""))),"")</f>
        <v/>
      </c>
    </row>
    <row r="4150" spans="1:17" x14ac:dyDescent="0.2">
      <c r="A4150" s="13">
        <f>HLOOKUP($E$2,历史数据!$V$3:$AE$5000,ROW(A4148),)</f>
        <v>1976800</v>
      </c>
      <c r="B4150" s="41">
        <v>42696</v>
      </c>
      <c r="C4150" s="100">
        <f>IFERROR(IF(A4150&lt;&gt;0,MAX($C$4:C4149)+1,""),"")</f>
        <v>3882</v>
      </c>
      <c r="E4150" s="99" t="str">
        <f t="shared" si="357"/>
        <v/>
      </c>
      <c r="F4150" s="101" t="str">
        <f>IFERROR(VLOOKUP(E4150,历史数据!AH:AJ,3,),"")</f>
        <v/>
      </c>
      <c r="G4150" s="101" t="str">
        <f t="shared" si="358"/>
        <v/>
      </c>
      <c r="H4150" s="105" t="str">
        <f t="shared" si="359"/>
        <v/>
      </c>
      <c r="I4150" s="101" t="str">
        <f>IFERROR(VLOOKUP(E4150,历史数据!AH:AJ,2,),"")</f>
        <v/>
      </c>
      <c r="J4150" s="104">
        <f t="shared" si="360"/>
        <v>0</v>
      </c>
      <c r="K4150" s="104" t="str">
        <f>IFERROR(IF(AND(J4149=$H$2*1,MAX(K$64:K4149)=MAX(L$64:L4149)),MAX(K$64:K4149)+1,""),"")</f>
        <v/>
      </c>
      <c r="L4150" s="104" t="str">
        <f>IFERROR(IF(AND($F4149/INDEX($F$64:$F4150,MATCH(MAX(M$64:M4150),M$64:M4150,0)-1)&lt;(1-$P$2),MAX(K$64:K4150)&gt;MAX(L$64:L4149)),MAX(K$64:K4150),""),"")</f>
        <v/>
      </c>
      <c r="M4150" s="104" t="str">
        <f>IFERROR(IF(E4150="","",IF(K4150&lt;&gt;"",MAX(M$64:M4149)+1,IF(AND($F4149/INDEX($F$64:$F4150,MATCH(MAX(M$64:M4149),M$64:M4149,0)-1)&gt;(1+$O$2),MAX(K$64:K4150)&gt;MAX(L$64:L4149)),MAX(M$64:M4149)+1,""))),"")</f>
        <v/>
      </c>
      <c r="N4150" s="91">
        <f t="shared" si="361"/>
        <v>0</v>
      </c>
      <c r="O4150" s="91" t="str">
        <f>IFERROR(IF(AND(N4149=$H$2*1,MAX(O$64:O4149)=MAX(P$64:P4149)),MAX(O$64:O4149)+1,""),"")</f>
        <v/>
      </c>
      <c r="P4150" s="91" t="str">
        <f>IFERROR(IF(MOD(MAX(Q$64:Q4150),10*MAX(O$64:O4150))&lt;=2,IF(AND(F4149/INDEX($F$64:$F4150,MATCH(MAX(O$64:O4150),O$64:O4150,0)-1)&lt;(1-$P$2),MAX(O$64:O4150)&gt;MAX(P$64:P4149)),MAX(O$64:O4150),""),IF(AND($F4149/INDEX($F$64:$F4150,MATCH(MAX(Q$64:Q4150),Q$64:Q4150,0)-1)&lt;(1-$P$2),MAX(O$64:O4150)&gt;MAX(P$64:P4149)),MAX(O$64:O4150),"")),"")</f>
        <v/>
      </c>
      <c r="Q4150" s="91" t="str">
        <f>IFERROR(IF(E4150="","",IF(O4150&lt;&gt;"",MAX(O$64:O4150)*10+1,IF(AND($F4149/INDEX($F$64:$F4150,MATCH(MAX(Q$64:Q4149),Q$64:Q4149,0)-1)&gt;(1+$O$2),MAX(O$64:O4150)&gt;MAX(P$64:P4149)),MAX(Q$64:Q4149)+1,""))),"")</f>
        <v/>
      </c>
    </row>
    <row r="4151" spans="1:17" x14ac:dyDescent="0.2">
      <c r="A4151" s="13">
        <f>HLOOKUP($E$2,历史数据!$V$3:$AE$5000,ROW(A4149),)</f>
        <v>1530803</v>
      </c>
      <c r="B4151" s="41">
        <v>42697</v>
      </c>
      <c r="C4151" s="100">
        <f>IFERROR(IF(A4151&lt;&gt;0,MAX($C$4:C4150)+1,""),"")</f>
        <v>3883</v>
      </c>
      <c r="E4151" s="99" t="str">
        <f t="shared" si="357"/>
        <v/>
      </c>
      <c r="F4151" s="101" t="str">
        <f>IFERROR(VLOOKUP(E4151,历史数据!AH:AJ,3,),"")</f>
        <v/>
      </c>
      <c r="G4151" s="101" t="str">
        <f t="shared" si="358"/>
        <v/>
      </c>
      <c r="H4151" s="105" t="str">
        <f t="shared" si="359"/>
        <v/>
      </c>
      <c r="I4151" s="101" t="str">
        <f>IFERROR(VLOOKUP(E4151,历史数据!AH:AJ,2,),"")</f>
        <v/>
      </c>
      <c r="J4151" s="104">
        <f t="shared" si="360"/>
        <v>0</v>
      </c>
      <c r="K4151" s="104" t="str">
        <f>IFERROR(IF(AND(J4150=$H$2*1,MAX(K$64:K4150)=MAX(L$64:L4150)),MAX(K$64:K4150)+1,""),"")</f>
        <v/>
      </c>
      <c r="L4151" s="104" t="str">
        <f>IFERROR(IF(AND($F4150/INDEX($F$64:$F4151,MATCH(MAX(M$64:M4151),M$64:M4151,0)-1)&lt;(1-$P$2),MAX(K$64:K4151)&gt;MAX(L$64:L4150)),MAX(K$64:K4151),""),"")</f>
        <v/>
      </c>
      <c r="M4151" s="104" t="str">
        <f>IFERROR(IF(E4151="","",IF(K4151&lt;&gt;"",MAX(M$64:M4150)+1,IF(AND($F4150/INDEX($F$64:$F4151,MATCH(MAX(M$64:M4150),M$64:M4150,0)-1)&gt;(1+$O$2),MAX(K$64:K4151)&gt;MAX(L$64:L4150)),MAX(M$64:M4150)+1,""))),"")</f>
        <v/>
      </c>
      <c r="N4151" s="91">
        <f t="shared" si="361"/>
        <v>0</v>
      </c>
      <c r="O4151" s="91" t="str">
        <f>IFERROR(IF(AND(N4150=$H$2*1,MAX(O$64:O4150)=MAX(P$64:P4150)),MAX(O$64:O4150)+1,""),"")</f>
        <v/>
      </c>
      <c r="P4151" s="91" t="str">
        <f>IFERROR(IF(MOD(MAX(Q$64:Q4151),10*MAX(O$64:O4151))&lt;=2,IF(AND(F4150/INDEX($F$64:$F4151,MATCH(MAX(O$64:O4151),O$64:O4151,0)-1)&lt;(1-$P$2),MAX(O$64:O4151)&gt;MAX(P$64:P4150)),MAX(O$64:O4151),""),IF(AND($F4150/INDEX($F$64:$F4151,MATCH(MAX(Q$64:Q4151),Q$64:Q4151,0)-1)&lt;(1-$P$2),MAX(O$64:O4151)&gt;MAX(P$64:P4150)),MAX(O$64:O4151),"")),"")</f>
        <v/>
      </c>
      <c r="Q4151" s="91" t="str">
        <f>IFERROR(IF(E4151="","",IF(O4151&lt;&gt;"",MAX(O$64:O4151)*10+1,IF(AND($F4150/INDEX($F$64:$F4151,MATCH(MAX(Q$64:Q4150),Q$64:Q4150,0)-1)&gt;(1+$O$2),MAX(O$64:O4151)&gt;MAX(P$64:P4150)),MAX(Q$64:Q4150)+1,""))),"")</f>
        <v/>
      </c>
    </row>
    <row r="4152" spans="1:17" x14ac:dyDescent="0.2">
      <c r="A4152" s="13">
        <f>HLOOKUP($E$2,历史数据!$V$3:$AE$5000,ROW(A4150),)</f>
        <v>2453467</v>
      </c>
      <c r="B4152" s="41">
        <v>42698</v>
      </c>
      <c r="C4152" s="100">
        <f>IFERROR(IF(A4152&lt;&gt;0,MAX($C$4:C4151)+1,""),"")</f>
        <v>3884</v>
      </c>
      <c r="E4152" s="99" t="str">
        <f t="shared" si="357"/>
        <v/>
      </c>
      <c r="F4152" s="101" t="str">
        <f>IFERROR(VLOOKUP(E4152,历史数据!AH:AJ,3,),"")</f>
        <v/>
      </c>
      <c r="G4152" s="101" t="str">
        <f t="shared" si="358"/>
        <v/>
      </c>
      <c r="H4152" s="105" t="str">
        <f t="shared" si="359"/>
        <v/>
      </c>
      <c r="I4152" s="101" t="str">
        <f>IFERROR(VLOOKUP(E4152,历史数据!AH:AJ,2,),"")</f>
        <v/>
      </c>
      <c r="J4152" s="104">
        <f t="shared" si="360"/>
        <v>0</v>
      </c>
      <c r="K4152" s="104" t="str">
        <f>IFERROR(IF(AND(J4151=$H$2*1,MAX(K$64:K4151)=MAX(L$64:L4151)),MAX(K$64:K4151)+1,""),"")</f>
        <v/>
      </c>
      <c r="L4152" s="104" t="str">
        <f>IFERROR(IF(AND($F4151/INDEX($F$64:$F4152,MATCH(MAX(M$64:M4152),M$64:M4152,0)-1)&lt;(1-$P$2),MAX(K$64:K4152)&gt;MAX(L$64:L4151)),MAX(K$64:K4152),""),"")</f>
        <v/>
      </c>
      <c r="M4152" s="104" t="str">
        <f>IFERROR(IF(E4152="","",IF(K4152&lt;&gt;"",MAX(M$64:M4151)+1,IF(AND($F4151/INDEX($F$64:$F4152,MATCH(MAX(M$64:M4151),M$64:M4151,0)-1)&gt;(1+$O$2),MAX(K$64:K4152)&gt;MAX(L$64:L4151)),MAX(M$64:M4151)+1,""))),"")</f>
        <v/>
      </c>
      <c r="N4152" s="91">
        <f t="shared" si="361"/>
        <v>0</v>
      </c>
      <c r="O4152" s="91" t="str">
        <f>IFERROR(IF(AND(N4151=$H$2*1,MAX(O$64:O4151)=MAX(P$64:P4151)),MAX(O$64:O4151)+1,""),"")</f>
        <v/>
      </c>
      <c r="P4152" s="91" t="str">
        <f>IFERROR(IF(MOD(MAX(Q$64:Q4152),10*MAX(O$64:O4152))&lt;=2,IF(AND(F4151/INDEX($F$64:$F4152,MATCH(MAX(O$64:O4152),O$64:O4152,0)-1)&lt;(1-$P$2),MAX(O$64:O4152)&gt;MAX(P$64:P4151)),MAX(O$64:O4152),""),IF(AND($F4151/INDEX($F$64:$F4152,MATCH(MAX(Q$64:Q4152),Q$64:Q4152,0)-1)&lt;(1-$P$2),MAX(O$64:O4152)&gt;MAX(P$64:P4151)),MAX(O$64:O4152),"")),"")</f>
        <v/>
      </c>
      <c r="Q4152" s="91" t="str">
        <f>IFERROR(IF(E4152="","",IF(O4152&lt;&gt;"",MAX(O$64:O4152)*10+1,IF(AND($F4151/INDEX($F$64:$F4152,MATCH(MAX(Q$64:Q4151),Q$64:Q4151,0)-1)&gt;(1+$O$2),MAX(O$64:O4152)&gt;MAX(P$64:P4151)),MAX(Q$64:Q4151)+1,""))),"")</f>
        <v/>
      </c>
    </row>
    <row r="4153" spans="1:17" x14ac:dyDescent="0.2">
      <c r="A4153" s="13">
        <f>HLOOKUP($E$2,历史数据!$V$3:$AE$5000,ROW(A4151),)</f>
        <v>1257027</v>
      </c>
      <c r="B4153" s="41">
        <v>42699</v>
      </c>
      <c r="C4153" s="100">
        <f>IFERROR(IF(A4153&lt;&gt;0,MAX($C$4:C4152)+1,""),"")</f>
        <v>3885</v>
      </c>
      <c r="E4153" s="99" t="str">
        <f t="shared" si="357"/>
        <v/>
      </c>
      <c r="F4153" s="101" t="str">
        <f>IFERROR(VLOOKUP(E4153,历史数据!AH:AJ,3,),"")</f>
        <v/>
      </c>
      <c r="G4153" s="101" t="str">
        <f t="shared" si="358"/>
        <v/>
      </c>
      <c r="H4153" s="105" t="str">
        <f t="shared" si="359"/>
        <v/>
      </c>
      <c r="I4153" s="101" t="str">
        <f>IFERROR(VLOOKUP(E4153,历史数据!AH:AJ,2,),"")</f>
        <v/>
      </c>
      <c r="J4153" s="104">
        <f t="shared" si="360"/>
        <v>0</v>
      </c>
      <c r="K4153" s="104" t="str">
        <f>IFERROR(IF(AND(J4152=$H$2*1,MAX(K$64:K4152)=MAX(L$64:L4152)),MAX(K$64:K4152)+1,""),"")</f>
        <v/>
      </c>
      <c r="L4153" s="104" t="str">
        <f>IFERROR(IF(AND($F4152/INDEX($F$64:$F4153,MATCH(MAX(M$64:M4153),M$64:M4153,0)-1)&lt;(1-$P$2),MAX(K$64:K4153)&gt;MAX(L$64:L4152)),MAX(K$64:K4153),""),"")</f>
        <v/>
      </c>
      <c r="M4153" s="104" t="str">
        <f>IFERROR(IF(E4153="","",IF(K4153&lt;&gt;"",MAX(M$64:M4152)+1,IF(AND($F4152/INDEX($F$64:$F4153,MATCH(MAX(M$64:M4152),M$64:M4152,0)-1)&gt;(1+$O$2),MAX(K$64:K4153)&gt;MAX(L$64:L4152)),MAX(M$64:M4152)+1,""))),"")</f>
        <v/>
      </c>
      <c r="N4153" s="91">
        <f t="shared" si="361"/>
        <v>0</v>
      </c>
      <c r="O4153" s="91" t="str">
        <f>IFERROR(IF(AND(N4152=$H$2*1,MAX(O$64:O4152)=MAX(P$64:P4152)),MAX(O$64:O4152)+1,""),"")</f>
        <v/>
      </c>
      <c r="P4153" s="91" t="str">
        <f>IFERROR(IF(MOD(MAX(Q$64:Q4153),10*MAX(O$64:O4153))&lt;=2,IF(AND(F4152/INDEX($F$64:$F4153,MATCH(MAX(O$64:O4153),O$64:O4153,0)-1)&lt;(1-$P$2),MAX(O$64:O4153)&gt;MAX(P$64:P4152)),MAX(O$64:O4153),""),IF(AND($F4152/INDEX($F$64:$F4153,MATCH(MAX(Q$64:Q4153),Q$64:Q4153,0)-1)&lt;(1-$P$2),MAX(O$64:O4153)&gt;MAX(P$64:P4152)),MAX(O$64:O4153),"")),"")</f>
        <v/>
      </c>
      <c r="Q4153" s="91" t="str">
        <f>IFERROR(IF(E4153="","",IF(O4153&lt;&gt;"",MAX(O$64:O4153)*10+1,IF(AND($F4152/INDEX($F$64:$F4153,MATCH(MAX(Q$64:Q4152),Q$64:Q4152,0)-1)&gt;(1+$O$2),MAX(O$64:O4153)&gt;MAX(P$64:P4152)),MAX(Q$64:Q4152)+1,""))),"")</f>
        <v/>
      </c>
    </row>
    <row r="4154" spans="1:17" x14ac:dyDescent="0.2">
      <c r="A4154" s="13">
        <f>HLOOKUP($E$2,历史数据!$V$3:$AE$5000,ROW(A4152),)</f>
        <v>3301628</v>
      </c>
      <c r="B4154" s="41">
        <v>42702</v>
      </c>
      <c r="C4154" s="100">
        <f>IFERROR(IF(A4154&lt;&gt;0,MAX($C$4:C4153)+1,""),"")</f>
        <v>3886</v>
      </c>
      <c r="E4154" s="99" t="str">
        <f t="shared" si="357"/>
        <v/>
      </c>
      <c r="F4154" s="101" t="str">
        <f>IFERROR(VLOOKUP(E4154,历史数据!AH:AJ,3,),"")</f>
        <v/>
      </c>
      <c r="G4154" s="101" t="str">
        <f t="shared" si="358"/>
        <v/>
      </c>
      <c r="H4154" s="105" t="str">
        <f t="shared" si="359"/>
        <v/>
      </c>
      <c r="I4154" s="101" t="str">
        <f>IFERROR(VLOOKUP(E4154,历史数据!AH:AJ,2,),"")</f>
        <v/>
      </c>
      <c r="J4154" s="104">
        <f t="shared" si="360"/>
        <v>0</v>
      </c>
      <c r="K4154" s="104" t="str">
        <f>IFERROR(IF(AND(J4153=$H$2*1,MAX(K$64:K4153)=MAX(L$64:L4153)),MAX(K$64:K4153)+1,""),"")</f>
        <v/>
      </c>
      <c r="L4154" s="104" t="str">
        <f>IFERROR(IF(AND($F4153/INDEX($F$64:$F4154,MATCH(MAX(M$64:M4154),M$64:M4154,0)-1)&lt;(1-$P$2),MAX(K$64:K4154)&gt;MAX(L$64:L4153)),MAX(K$64:K4154),""),"")</f>
        <v/>
      </c>
      <c r="M4154" s="104" t="str">
        <f>IFERROR(IF(E4154="","",IF(K4154&lt;&gt;"",MAX(M$64:M4153)+1,IF(AND($F4153/INDEX($F$64:$F4154,MATCH(MAX(M$64:M4153),M$64:M4153,0)-1)&gt;(1+$O$2),MAX(K$64:K4154)&gt;MAX(L$64:L4153)),MAX(M$64:M4153)+1,""))),"")</f>
        <v/>
      </c>
      <c r="N4154" s="91">
        <f t="shared" si="361"/>
        <v>0</v>
      </c>
      <c r="O4154" s="91" t="str">
        <f>IFERROR(IF(AND(N4153=$H$2*1,MAX(O$64:O4153)=MAX(P$64:P4153)),MAX(O$64:O4153)+1,""),"")</f>
        <v/>
      </c>
      <c r="P4154" s="91" t="str">
        <f>IFERROR(IF(MOD(MAX(Q$64:Q4154),10*MAX(O$64:O4154))&lt;=2,IF(AND(F4153/INDEX($F$64:$F4154,MATCH(MAX(O$64:O4154),O$64:O4154,0)-1)&lt;(1-$P$2),MAX(O$64:O4154)&gt;MAX(P$64:P4153)),MAX(O$64:O4154),""),IF(AND($F4153/INDEX($F$64:$F4154,MATCH(MAX(Q$64:Q4154),Q$64:Q4154,0)-1)&lt;(1-$P$2),MAX(O$64:O4154)&gt;MAX(P$64:P4153)),MAX(O$64:O4154),"")),"")</f>
        <v/>
      </c>
      <c r="Q4154" s="91" t="str">
        <f>IFERROR(IF(E4154="","",IF(O4154&lt;&gt;"",MAX(O$64:O4154)*10+1,IF(AND($F4153/INDEX($F$64:$F4154,MATCH(MAX(Q$64:Q4153),Q$64:Q4153,0)-1)&gt;(1+$O$2),MAX(O$64:O4154)&gt;MAX(P$64:P4153)),MAX(Q$64:Q4153)+1,""))),"")</f>
        <v/>
      </c>
    </row>
    <row r="4155" spans="1:17" x14ac:dyDescent="0.2">
      <c r="A4155" s="13">
        <f>HLOOKUP($E$2,历史数据!$V$3:$AE$5000,ROW(A4153),)</f>
        <v>2501705</v>
      </c>
      <c r="B4155" s="41">
        <v>42703</v>
      </c>
      <c r="C4155" s="100">
        <f>IFERROR(IF(A4155&lt;&gt;0,MAX($C$4:C4154)+1,""),"")</f>
        <v>3887</v>
      </c>
      <c r="E4155" s="99" t="str">
        <f t="shared" si="357"/>
        <v/>
      </c>
      <c r="F4155" s="101" t="str">
        <f>IFERROR(VLOOKUP(E4155,历史数据!AH:AJ,3,),"")</f>
        <v/>
      </c>
      <c r="G4155" s="101" t="str">
        <f t="shared" si="358"/>
        <v/>
      </c>
      <c r="H4155" s="105" t="str">
        <f t="shared" si="359"/>
        <v/>
      </c>
      <c r="I4155" s="101" t="str">
        <f>IFERROR(VLOOKUP(E4155,历史数据!AH:AJ,2,),"")</f>
        <v/>
      </c>
      <c r="J4155" s="104">
        <f t="shared" si="360"/>
        <v>0</v>
      </c>
      <c r="K4155" s="104" t="str">
        <f>IFERROR(IF(AND(J4154=$H$2*1,MAX(K$64:K4154)=MAX(L$64:L4154)),MAX(K$64:K4154)+1,""),"")</f>
        <v/>
      </c>
      <c r="L4155" s="104" t="str">
        <f>IFERROR(IF(AND($F4154/INDEX($F$64:$F4155,MATCH(MAX(M$64:M4155),M$64:M4155,0)-1)&lt;(1-$P$2),MAX(K$64:K4155)&gt;MAX(L$64:L4154)),MAX(K$64:K4155),""),"")</f>
        <v/>
      </c>
      <c r="M4155" s="104" t="str">
        <f>IFERROR(IF(E4155="","",IF(K4155&lt;&gt;"",MAX(M$64:M4154)+1,IF(AND($F4154/INDEX($F$64:$F4155,MATCH(MAX(M$64:M4154),M$64:M4154,0)-1)&gt;(1+$O$2),MAX(K$64:K4155)&gt;MAX(L$64:L4154)),MAX(M$64:M4154)+1,""))),"")</f>
        <v/>
      </c>
      <c r="N4155" s="91">
        <f t="shared" si="361"/>
        <v>0</v>
      </c>
      <c r="O4155" s="91" t="str">
        <f>IFERROR(IF(AND(N4154=$H$2*1,MAX(O$64:O4154)=MAX(P$64:P4154)),MAX(O$64:O4154)+1,""),"")</f>
        <v/>
      </c>
      <c r="P4155" s="91" t="str">
        <f>IFERROR(IF(MOD(MAX(Q$64:Q4155),10*MAX(O$64:O4155))&lt;=2,IF(AND(F4154/INDEX($F$64:$F4155,MATCH(MAX(O$64:O4155),O$64:O4155,0)-1)&lt;(1-$P$2),MAX(O$64:O4155)&gt;MAX(P$64:P4154)),MAX(O$64:O4155),""),IF(AND($F4154/INDEX($F$64:$F4155,MATCH(MAX(Q$64:Q4155),Q$64:Q4155,0)-1)&lt;(1-$P$2),MAX(O$64:O4155)&gt;MAX(P$64:P4154)),MAX(O$64:O4155),"")),"")</f>
        <v/>
      </c>
      <c r="Q4155" s="91" t="str">
        <f>IFERROR(IF(E4155="","",IF(O4155&lt;&gt;"",MAX(O$64:O4155)*10+1,IF(AND($F4154/INDEX($F$64:$F4155,MATCH(MAX(Q$64:Q4154),Q$64:Q4154,0)-1)&gt;(1+$O$2),MAX(O$64:O4155)&gt;MAX(P$64:P4154)),MAX(Q$64:Q4154)+1,""))),"")</f>
        <v/>
      </c>
    </row>
    <row r="4156" spans="1:17" x14ac:dyDescent="0.2">
      <c r="A4156" s="13">
        <f>HLOOKUP($E$2,历史数据!$V$3:$AE$5000,ROW(A4154),)</f>
        <v>1803011</v>
      </c>
      <c r="B4156" s="41">
        <v>42704</v>
      </c>
      <c r="C4156" s="100">
        <f>IFERROR(IF(A4156&lt;&gt;0,MAX($C$4:C4155)+1,""),"")</f>
        <v>3888</v>
      </c>
      <c r="E4156" s="99" t="str">
        <f t="shared" si="357"/>
        <v/>
      </c>
      <c r="F4156" s="101" t="str">
        <f>IFERROR(VLOOKUP(E4156,历史数据!AH:AJ,3,),"")</f>
        <v/>
      </c>
      <c r="G4156" s="101" t="str">
        <f t="shared" si="358"/>
        <v/>
      </c>
      <c r="H4156" s="105" t="str">
        <f t="shared" si="359"/>
        <v/>
      </c>
      <c r="I4156" s="101" t="str">
        <f>IFERROR(VLOOKUP(E4156,历史数据!AH:AJ,2,),"")</f>
        <v/>
      </c>
      <c r="J4156" s="104">
        <f t="shared" si="360"/>
        <v>0</v>
      </c>
      <c r="K4156" s="104" t="str">
        <f>IFERROR(IF(AND(J4155=$H$2*1,MAX(K$64:K4155)=MAX(L$64:L4155)),MAX(K$64:K4155)+1,""),"")</f>
        <v/>
      </c>
      <c r="L4156" s="104" t="str">
        <f>IFERROR(IF(AND($F4155/INDEX($F$64:$F4156,MATCH(MAX(M$64:M4156),M$64:M4156,0)-1)&lt;(1-$P$2),MAX(K$64:K4156)&gt;MAX(L$64:L4155)),MAX(K$64:K4156),""),"")</f>
        <v/>
      </c>
      <c r="M4156" s="104" t="str">
        <f>IFERROR(IF(E4156="","",IF(K4156&lt;&gt;"",MAX(M$64:M4155)+1,IF(AND($F4155/INDEX($F$64:$F4156,MATCH(MAX(M$64:M4155),M$64:M4155,0)-1)&gt;(1+$O$2),MAX(K$64:K4156)&gt;MAX(L$64:L4155)),MAX(M$64:M4155)+1,""))),"")</f>
        <v/>
      </c>
      <c r="N4156" s="91">
        <f t="shared" si="361"/>
        <v>0</v>
      </c>
      <c r="O4156" s="91" t="str">
        <f>IFERROR(IF(AND(N4155=$H$2*1,MAX(O$64:O4155)=MAX(P$64:P4155)),MAX(O$64:O4155)+1,""),"")</f>
        <v/>
      </c>
      <c r="P4156" s="91" t="str">
        <f>IFERROR(IF(MOD(MAX(Q$64:Q4156),10*MAX(O$64:O4156))&lt;=2,IF(AND(F4155/INDEX($F$64:$F4156,MATCH(MAX(O$64:O4156),O$64:O4156,0)-1)&lt;(1-$P$2),MAX(O$64:O4156)&gt;MAX(P$64:P4155)),MAX(O$64:O4156),""),IF(AND($F4155/INDEX($F$64:$F4156,MATCH(MAX(Q$64:Q4156),Q$64:Q4156,0)-1)&lt;(1-$P$2),MAX(O$64:O4156)&gt;MAX(P$64:P4155)),MAX(O$64:O4156),"")),"")</f>
        <v/>
      </c>
      <c r="Q4156" s="91" t="str">
        <f>IFERROR(IF(E4156="","",IF(O4156&lt;&gt;"",MAX(O$64:O4156)*10+1,IF(AND($F4155/INDEX($F$64:$F4156,MATCH(MAX(Q$64:Q4155),Q$64:Q4155,0)-1)&gt;(1+$O$2),MAX(O$64:O4156)&gt;MAX(P$64:P4155)),MAX(Q$64:Q4155)+1,""))),"")</f>
        <v/>
      </c>
    </row>
    <row r="4157" spans="1:17" x14ac:dyDescent="0.2">
      <c r="A4157" s="13">
        <f>HLOOKUP($E$2,历史数据!$V$3:$AE$5000,ROW(A4155),)</f>
        <v>860361</v>
      </c>
      <c r="B4157" s="41">
        <v>42705</v>
      </c>
      <c r="C4157" s="100">
        <f>IFERROR(IF(A4157&lt;&gt;0,MAX($C$4:C4156)+1,""),"")</f>
        <v>3889</v>
      </c>
      <c r="E4157" s="99" t="str">
        <f t="shared" si="357"/>
        <v/>
      </c>
      <c r="F4157" s="101" t="str">
        <f>IFERROR(VLOOKUP(E4157,历史数据!AH:AJ,3,),"")</f>
        <v/>
      </c>
      <c r="G4157" s="101" t="str">
        <f t="shared" si="358"/>
        <v/>
      </c>
      <c r="H4157" s="105" t="str">
        <f t="shared" si="359"/>
        <v/>
      </c>
      <c r="I4157" s="101" t="str">
        <f>IFERROR(VLOOKUP(E4157,历史数据!AH:AJ,2,),"")</f>
        <v/>
      </c>
      <c r="J4157" s="104">
        <f t="shared" si="360"/>
        <v>0</v>
      </c>
      <c r="K4157" s="104" t="str">
        <f>IFERROR(IF(AND(J4156=$H$2*1,MAX(K$64:K4156)=MAX(L$64:L4156)),MAX(K$64:K4156)+1,""),"")</f>
        <v/>
      </c>
      <c r="L4157" s="104" t="str">
        <f>IFERROR(IF(AND($F4156/INDEX($F$64:$F4157,MATCH(MAX(M$64:M4157),M$64:M4157,0)-1)&lt;(1-$P$2),MAX(K$64:K4157)&gt;MAX(L$64:L4156)),MAX(K$64:K4157),""),"")</f>
        <v/>
      </c>
      <c r="M4157" s="104" t="str">
        <f>IFERROR(IF(E4157="","",IF(K4157&lt;&gt;"",MAX(M$64:M4156)+1,IF(AND($F4156/INDEX($F$64:$F4157,MATCH(MAX(M$64:M4156),M$64:M4156,0)-1)&gt;(1+$O$2),MAX(K$64:K4157)&gt;MAX(L$64:L4156)),MAX(M$64:M4156)+1,""))),"")</f>
        <v/>
      </c>
      <c r="N4157" s="91">
        <f t="shared" si="361"/>
        <v>0</v>
      </c>
      <c r="O4157" s="91" t="str">
        <f>IFERROR(IF(AND(N4156=$H$2*1,MAX(O$64:O4156)=MAX(P$64:P4156)),MAX(O$64:O4156)+1,""),"")</f>
        <v/>
      </c>
      <c r="P4157" s="91" t="str">
        <f>IFERROR(IF(MOD(MAX(Q$64:Q4157),10*MAX(O$64:O4157))&lt;=2,IF(AND(F4156/INDEX($F$64:$F4157,MATCH(MAX(O$64:O4157),O$64:O4157,0)-1)&lt;(1-$P$2),MAX(O$64:O4157)&gt;MAX(P$64:P4156)),MAX(O$64:O4157),""),IF(AND($F4156/INDEX($F$64:$F4157,MATCH(MAX(Q$64:Q4157),Q$64:Q4157,0)-1)&lt;(1-$P$2),MAX(O$64:O4157)&gt;MAX(P$64:P4156)),MAX(O$64:O4157),"")),"")</f>
        <v/>
      </c>
      <c r="Q4157" s="91" t="str">
        <f>IFERROR(IF(E4157="","",IF(O4157&lt;&gt;"",MAX(O$64:O4157)*10+1,IF(AND($F4156/INDEX($F$64:$F4157,MATCH(MAX(Q$64:Q4156),Q$64:Q4156,0)-1)&gt;(1+$O$2),MAX(O$64:O4157)&gt;MAX(P$64:P4156)),MAX(Q$64:Q4156)+1,""))),"")</f>
        <v/>
      </c>
    </row>
    <row r="4158" spans="1:17" x14ac:dyDescent="0.2">
      <c r="A4158" s="13">
        <f>HLOOKUP($E$2,历史数据!$V$3:$AE$5000,ROW(A4156),)</f>
        <v>1106956</v>
      </c>
      <c r="B4158" s="41">
        <v>42706</v>
      </c>
      <c r="C4158" s="100">
        <f>IFERROR(IF(A4158&lt;&gt;0,MAX($C$4:C4157)+1,""),"")</f>
        <v>3890</v>
      </c>
      <c r="E4158" s="99" t="str">
        <f t="shared" si="357"/>
        <v/>
      </c>
      <c r="F4158" s="101" t="str">
        <f>IFERROR(VLOOKUP(E4158,历史数据!AH:AJ,3,),"")</f>
        <v/>
      </c>
      <c r="G4158" s="101" t="str">
        <f t="shared" si="358"/>
        <v/>
      </c>
      <c r="H4158" s="105" t="str">
        <f t="shared" si="359"/>
        <v/>
      </c>
      <c r="I4158" s="101" t="str">
        <f>IFERROR(VLOOKUP(E4158,历史数据!AH:AJ,2,),"")</f>
        <v/>
      </c>
      <c r="J4158" s="104">
        <f t="shared" si="360"/>
        <v>0</v>
      </c>
      <c r="K4158" s="104" t="str">
        <f>IFERROR(IF(AND(J4157=$H$2*1,MAX(K$64:K4157)=MAX(L$64:L4157)),MAX(K$64:K4157)+1,""),"")</f>
        <v/>
      </c>
      <c r="L4158" s="104" t="str">
        <f>IFERROR(IF(AND($F4157/INDEX($F$64:$F4158,MATCH(MAX(M$64:M4158),M$64:M4158,0)-1)&lt;(1-$P$2),MAX(K$64:K4158)&gt;MAX(L$64:L4157)),MAX(K$64:K4158),""),"")</f>
        <v/>
      </c>
      <c r="M4158" s="104" t="str">
        <f>IFERROR(IF(E4158="","",IF(K4158&lt;&gt;"",MAX(M$64:M4157)+1,IF(AND($F4157/INDEX($F$64:$F4158,MATCH(MAX(M$64:M4157),M$64:M4157,0)-1)&gt;(1+$O$2),MAX(K$64:K4158)&gt;MAX(L$64:L4157)),MAX(M$64:M4157)+1,""))),"")</f>
        <v/>
      </c>
      <c r="N4158" s="91">
        <f t="shared" si="361"/>
        <v>0</v>
      </c>
      <c r="O4158" s="91" t="str">
        <f>IFERROR(IF(AND(N4157=$H$2*1,MAX(O$64:O4157)=MAX(P$64:P4157)),MAX(O$64:O4157)+1,""),"")</f>
        <v/>
      </c>
      <c r="P4158" s="91" t="str">
        <f>IFERROR(IF(MOD(MAX(Q$64:Q4158),10*MAX(O$64:O4158))&lt;=2,IF(AND(F4157/INDEX($F$64:$F4158,MATCH(MAX(O$64:O4158),O$64:O4158,0)-1)&lt;(1-$P$2),MAX(O$64:O4158)&gt;MAX(P$64:P4157)),MAX(O$64:O4158),""),IF(AND($F4157/INDEX($F$64:$F4158,MATCH(MAX(Q$64:Q4158),Q$64:Q4158,0)-1)&lt;(1-$P$2),MAX(O$64:O4158)&gt;MAX(P$64:P4157)),MAX(O$64:O4158),"")),"")</f>
        <v/>
      </c>
      <c r="Q4158" s="91" t="str">
        <f>IFERROR(IF(E4158="","",IF(O4158&lt;&gt;"",MAX(O$64:O4158)*10+1,IF(AND($F4157/INDEX($F$64:$F4158,MATCH(MAX(Q$64:Q4157),Q$64:Q4157,0)-1)&gt;(1+$O$2),MAX(O$64:O4158)&gt;MAX(P$64:P4157)),MAX(Q$64:Q4157)+1,""))),"")</f>
        <v/>
      </c>
    </row>
    <row r="4159" spans="1:17" x14ac:dyDescent="0.2">
      <c r="A4159" s="13">
        <f>HLOOKUP($E$2,历史数据!$V$3:$AE$5000,ROW(A4157),)</f>
        <v>762100</v>
      </c>
      <c r="B4159" s="41">
        <v>42709</v>
      </c>
      <c r="C4159" s="100">
        <f>IFERROR(IF(A4159&lt;&gt;0,MAX($C$4:C4158)+1,""),"")</f>
        <v>3891</v>
      </c>
      <c r="E4159" s="99" t="str">
        <f t="shared" si="357"/>
        <v/>
      </c>
      <c r="F4159" s="101" t="str">
        <f>IFERROR(VLOOKUP(E4159,历史数据!AH:AJ,3,),"")</f>
        <v/>
      </c>
      <c r="G4159" s="101" t="str">
        <f t="shared" si="358"/>
        <v/>
      </c>
      <c r="H4159" s="105" t="str">
        <f t="shared" si="359"/>
        <v/>
      </c>
      <c r="I4159" s="101" t="str">
        <f>IFERROR(VLOOKUP(E4159,历史数据!AH:AJ,2,),"")</f>
        <v/>
      </c>
      <c r="J4159" s="104">
        <f t="shared" si="360"/>
        <v>0</v>
      </c>
      <c r="K4159" s="104" t="str">
        <f>IFERROR(IF(AND(J4158=$H$2*1,MAX(K$64:K4158)=MAX(L$64:L4158)),MAX(K$64:K4158)+1,""),"")</f>
        <v/>
      </c>
      <c r="L4159" s="104" t="str">
        <f>IFERROR(IF(AND($F4158/INDEX($F$64:$F4159,MATCH(MAX(M$64:M4159),M$64:M4159,0)-1)&lt;(1-$P$2),MAX(K$64:K4159)&gt;MAX(L$64:L4158)),MAX(K$64:K4159),""),"")</f>
        <v/>
      </c>
      <c r="M4159" s="104" t="str">
        <f>IFERROR(IF(E4159="","",IF(K4159&lt;&gt;"",MAX(M$64:M4158)+1,IF(AND($F4158/INDEX($F$64:$F4159,MATCH(MAX(M$64:M4158),M$64:M4158,0)-1)&gt;(1+$O$2),MAX(K$64:K4159)&gt;MAX(L$64:L4158)),MAX(M$64:M4158)+1,""))),"")</f>
        <v/>
      </c>
      <c r="N4159" s="91">
        <f t="shared" si="361"/>
        <v>0</v>
      </c>
      <c r="O4159" s="91" t="str">
        <f>IFERROR(IF(AND(N4158=$H$2*1,MAX(O$64:O4158)=MAX(P$64:P4158)),MAX(O$64:O4158)+1,""),"")</f>
        <v/>
      </c>
      <c r="P4159" s="91" t="str">
        <f>IFERROR(IF(MOD(MAX(Q$64:Q4159),10*MAX(O$64:O4159))&lt;=2,IF(AND(F4158/INDEX($F$64:$F4159,MATCH(MAX(O$64:O4159),O$64:O4159,0)-1)&lt;(1-$P$2),MAX(O$64:O4159)&gt;MAX(P$64:P4158)),MAX(O$64:O4159),""),IF(AND($F4158/INDEX($F$64:$F4159,MATCH(MAX(Q$64:Q4159),Q$64:Q4159,0)-1)&lt;(1-$P$2),MAX(O$64:O4159)&gt;MAX(P$64:P4158)),MAX(O$64:O4159),"")),"")</f>
        <v/>
      </c>
      <c r="Q4159" s="91" t="str">
        <f>IFERROR(IF(E4159="","",IF(O4159&lt;&gt;"",MAX(O$64:O4159)*10+1,IF(AND($F4158/INDEX($F$64:$F4159,MATCH(MAX(Q$64:Q4158),Q$64:Q4158,0)-1)&gt;(1+$O$2),MAX(O$64:O4159)&gt;MAX(P$64:P4158)),MAX(Q$64:Q4158)+1,""))),"")</f>
        <v/>
      </c>
    </row>
    <row r="4160" spans="1:17" x14ac:dyDescent="0.2">
      <c r="A4160" s="13">
        <f>HLOOKUP($E$2,历史数据!$V$3:$AE$5000,ROW(A4158),)</f>
        <v>833370</v>
      </c>
      <c r="B4160" s="41">
        <v>42710</v>
      </c>
      <c r="C4160" s="100">
        <f>IFERROR(IF(A4160&lt;&gt;0,MAX($C$4:C4159)+1,""),"")</f>
        <v>3892</v>
      </c>
      <c r="E4160" s="99" t="str">
        <f t="shared" si="357"/>
        <v/>
      </c>
      <c r="F4160" s="101" t="str">
        <f>IFERROR(VLOOKUP(E4160,历史数据!AH:AJ,3,),"")</f>
        <v/>
      </c>
      <c r="G4160" s="101" t="str">
        <f t="shared" si="358"/>
        <v/>
      </c>
      <c r="H4160" s="105" t="str">
        <f t="shared" si="359"/>
        <v/>
      </c>
      <c r="I4160" s="101" t="str">
        <f>IFERROR(VLOOKUP(E4160,历史数据!AH:AJ,2,),"")</f>
        <v/>
      </c>
      <c r="J4160" s="104">
        <f t="shared" si="360"/>
        <v>0</v>
      </c>
      <c r="K4160" s="104" t="str">
        <f>IFERROR(IF(AND(J4159=$H$2*1,MAX(K$64:K4159)=MAX(L$64:L4159)),MAX(K$64:K4159)+1,""),"")</f>
        <v/>
      </c>
      <c r="L4160" s="104" t="str">
        <f>IFERROR(IF(AND($F4159/INDEX($F$64:$F4160,MATCH(MAX(M$64:M4160),M$64:M4160,0)-1)&lt;(1-$P$2),MAX(K$64:K4160)&gt;MAX(L$64:L4159)),MAX(K$64:K4160),""),"")</f>
        <v/>
      </c>
      <c r="M4160" s="104" t="str">
        <f>IFERROR(IF(E4160="","",IF(K4160&lt;&gt;"",MAX(M$64:M4159)+1,IF(AND($F4159/INDEX($F$64:$F4160,MATCH(MAX(M$64:M4159),M$64:M4159,0)-1)&gt;(1+$O$2),MAX(K$64:K4160)&gt;MAX(L$64:L4159)),MAX(M$64:M4159)+1,""))),"")</f>
        <v/>
      </c>
      <c r="N4160" s="91">
        <f t="shared" si="361"/>
        <v>0</v>
      </c>
      <c r="O4160" s="91" t="str">
        <f>IFERROR(IF(AND(N4159=$H$2*1,MAX(O$64:O4159)=MAX(P$64:P4159)),MAX(O$64:O4159)+1,""),"")</f>
        <v/>
      </c>
      <c r="P4160" s="91" t="str">
        <f>IFERROR(IF(MOD(MAX(Q$64:Q4160),10*MAX(O$64:O4160))&lt;=2,IF(AND(F4159/INDEX($F$64:$F4160,MATCH(MAX(O$64:O4160),O$64:O4160,0)-1)&lt;(1-$P$2),MAX(O$64:O4160)&gt;MAX(P$64:P4159)),MAX(O$64:O4160),""),IF(AND($F4159/INDEX($F$64:$F4160,MATCH(MAX(Q$64:Q4160),Q$64:Q4160,0)-1)&lt;(1-$P$2),MAX(O$64:O4160)&gt;MAX(P$64:P4159)),MAX(O$64:O4160),"")),"")</f>
        <v/>
      </c>
      <c r="Q4160" s="91" t="str">
        <f>IFERROR(IF(E4160="","",IF(O4160&lt;&gt;"",MAX(O$64:O4160)*10+1,IF(AND($F4159/INDEX($F$64:$F4160,MATCH(MAX(Q$64:Q4159),Q$64:Q4159,0)-1)&gt;(1+$O$2),MAX(O$64:O4160)&gt;MAX(P$64:P4159)),MAX(Q$64:Q4159)+1,""))),"")</f>
        <v/>
      </c>
    </row>
    <row r="4161" spans="1:17" x14ac:dyDescent="0.2">
      <c r="A4161" s="13">
        <f>HLOOKUP($E$2,历史数据!$V$3:$AE$5000,ROW(A4159),)</f>
        <v>1055112</v>
      </c>
      <c r="B4161" s="41">
        <v>42711</v>
      </c>
      <c r="C4161" s="100">
        <f>IFERROR(IF(A4161&lt;&gt;0,MAX($C$4:C4160)+1,""),"")</f>
        <v>3893</v>
      </c>
      <c r="E4161" s="99" t="str">
        <f t="shared" si="357"/>
        <v/>
      </c>
      <c r="F4161" s="101" t="str">
        <f>IFERROR(VLOOKUP(E4161,历史数据!AH:AJ,3,),"")</f>
        <v/>
      </c>
      <c r="G4161" s="101" t="str">
        <f t="shared" si="358"/>
        <v/>
      </c>
      <c r="H4161" s="105" t="str">
        <f t="shared" si="359"/>
        <v/>
      </c>
      <c r="I4161" s="101" t="str">
        <f>IFERROR(VLOOKUP(E4161,历史数据!AH:AJ,2,),"")</f>
        <v/>
      </c>
      <c r="J4161" s="104">
        <f t="shared" si="360"/>
        <v>0</v>
      </c>
      <c r="K4161" s="104" t="str">
        <f>IFERROR(IF(AND(J4160=$H$2*1,MAX(K$64:K4160)=MAX(L$64:L4160)),MAX(K$64:K4160)+1,""),"")</f>
        <v/>
      </c>
      <c r="L4161" s="104" t="str">
        <f>IFERROR(IF(AND($F4160/INDEX($F$64:$F4161,MATCH(MAX(M$64:M4161),M$64:M4161,0)-1)&lt;(1-$P$2),MAX(K$64:K4161)&gt;MAX(L$64:L4160)),MAX(K$64:K4161),""),"")</f>
        <v/>
      </c>
      <c r="M4161" s="104" t="str">
        <f>IFERROR(IF(E4161="","",IF(K4161&lt;&gt;"",MAX(M$64:M4160)+1,IF(AND($F4160/INDEX($F$64:$F4161,MATCH(MAX(M$64:M4160),M$64:M4160,0)-1)&gt;(1+$O$2),MAX(K$64:K4161)&gt;MAX(L$64:L4160)),MAX(M$64:M4160)+1,""))),"")</f>
        <v/>
      </c>
      <c r="N4161" s="91">
        <f t="shared" si="361"/>
        <v>0</v>
      </c>
      <c r="O4161" s="91" t="str">
        <f>IFERROR(IF(AND(N4160=$H$2*1,MAX(O$64:O4160)=MAX(P$64:P4160)),MAX(O$64:O4160)+1,""),"")</f>
        <v/>
      </c>
      <c r="P4161" s="91" t="str">
        <f>IFERROR(IF(MOD(MAX(Q$64:Q4161),10*MAX(O$64:O4161))&lt;=2,IF(AND(F4160/INDEX($F$64:$F4161,MATCH(MAX(O$64:O4161),O$64:O4161,0)-1)&lt;(1-$P$2),MAX(O$64:O4161)&gt;MAX(P$64:P4160)),MAX(O$64:O4161),""),IF(AND($F4160/INDEX($F$64:$F4161,MATCH(MAX(Q$64:Q4161),Q$64:Q4161,0)-1)&lt;(1-$P$2),MAX(O$64:O4161)&gt;MAX(P$64:P4160)),MAX(O$64:O4161),"")),"")</f>
        <v/>
      </c>
      <c r="Q4161" s="91" t="str">
        <f>IFERROR(IF(E4161="","",IF(O4161&lt;&gt;"",MAX(O$64:O4161)*10+1,IF(AND($F4160/INDEX($F$64:$F4161,MATCH(MAX(Q$64:Q4160),Q$64:Q4160,0)-1)&gt;(1+$O$2),MAX(O$64:O4161)&gt;MAX(P$64:P4160)),MAX(Q$64:Q4160)+1,""))),"")</f>
        <v/>
      </c>
    </row>
    <row r="4162" spans="1:17" x14ac:dyDescent="0.2">
      <c r="A4162" s="13">
        <f>HLOOKUP($E$2,历史数据!$V$3:$AE$5000,ROW(A4160),)</f>
        <v>1408100</v>
      </c>
      <c r="B4162" s="41">
        <v>42712</v>
      </c>
      <c r="C4162" s="100">
        <f>IFERROR(IF(A4162&lt;&gt;0,MAX($C$4:C4161)+1,""),"")</f>
        <v>3894</v>
      </c>
      <c r="E4162" s="99" t="str">
        <f t="shared" si="357"/>
        <v/>
      </c>
      <c r="F4162" s="101" t="str">
        <f>IFERROR(VLOOKUP(E4162,历史数据!AH:AJ,3,),"")</f>
        <v/>
      </c>
      <c r="G4162" s="101" t="str">
        <f t="shared" si="358"/>
        <v/>
      </c>
      <c r="H4162" s="105" t="str">
        <f t="shared" si="359"/>
        <v/>
      </c>
      <c r="I4162" s="101" t="str">
        <f>IFERROR(VLOOKUP(E4162,历史数据!AH:AJ,2,),"")</f>
        <v/>
      </c>
      <c r="J4162" s="104">
        <f t="shared" si="360"/>
        <v>0</v>
      </c>
      <c r="K4162" s="104" t="str">
        <f>IFERROR(IF(AND(J4161=$H$2*1,MAX(K$64:K4161)=MAX(L$64:L4161)),MAX(K$64:K4161)+1,""),"")</f>
        <v/>
      </c>
      <c r="L4162" s="104" t="str">
        <f>IFERROR(IF(AND($F4161/INDEX($F$64:$F4162,MATCH(MAX(M$64:M4162),M$64:M4162,0)-1)&lt;(1-$P$2),MAX(K$64:K4162)&gt;MAX(L$64:L4161)),MAX(K$64:K4162),""),"")</f>
        <v/>
      </c>
      <c r="M4162" s="104" t="str">
        <f>IFERROR(IF(E4162="","",IF(K4162&lt;&gt;"",MAX(M$64:M4161)+1,IF(AND($F4161/INDEX($F$64:$F4162,MATCH(MAX(M$64:M4161),M$64:M4161,0)-1)&gt;(1+$O$2),MAX(K$64:K4162)&gt;MAX(L$64:L4161)),MAX(M$64:M4161)+1,""))),"")</f>
        <v/>
      </c>
      <c r="N4162" s="91">
        <f t="shared" si="361"/>
        <v>0</v>
      </c>
      <c r="O4162" s="91" t="str">
        <f>IFERROR(IF(AND(N4161=$H$2*1,MAX(O$64:O4161)=MAX(P$64:P4161)),MAX(O$64:O4161)+1,""),"")</f>
        <v/>
      </c>
      <c r="P4162" s="91" t="str">
        <f>IFERROR(IF(MOD(MAX(Q$64:Q4162),10*MAX(O$64:O4162))&lt;=2,IF(AND(F4161/INDEX($F$64:$F4162,MATCH(MAX(O$64:O4162),O$64:O4162,0)-1)&lt;(1-$P$2),MAX(O$64:O4162)&gt;MAX(P$64:P4161)),MAX(O$64:O4162),""),IF(AND($F4161/INDEX($F$64:$F4162,MATCH(MAX(Q$64:Q4162),Q$64:Q4162,0)-1)&lt;(1-$P$2),MAX(O$64:O4162)&gt;MAX(P$64:P4161)),MAX(O$64:O4162),"")),"")</f>
        <v/>
      </c>
      <c r="Q4162" s="91" t="str">
        <f>IFERROR(IF(E4162="","",IF(O4162&lt;&gt;"",MAX(O$64:O4162)*10+1,IF(AND($F4161/INDEX($F$64:$F4162,MATCH(MAX(Q$64:Q4161),Q$64:Q4161,0)-1)&gt;(1+$O$2),MAX(O$64:O4162)&gt;MAX(P$64:P4161)),MAX(Q$64:Q4161)+1,""))),"")</f>
        <v/>
      </c>
    </row>
    <row r="4163" spans="1:17" x14ac:dyDescent="0.2">
      <c r="A4163" s="13">
        <f>HLOOKUP($E$2,历史数据!$V$3:$AE$5000,ROW(A4161),)</f>
        <v>3520212</v>
      </c>
      <c r="B4163" s="41">
        <v>42713</v>
      </c>
      <c r="C4163" s="100">
        <f>IFERROR(IF(A4163&lt;&gt;0,MAX($C$4:C4162)+1,""),"")</f>
        <v>3895</v>
      </c>
      <c r="E4163" s="99" t="str">
        <f t="shared" si="357"/>
        <v/>
      </c>
      <c r="F4163" s="101" t="str">
        <f>IFERROR(VLOOKUP(E4163,历史数据!AH:AJ,3,),"")</f>
        <v/>
      </c>
      <c r="G4163" s="101" t="str">
        <f t="shared" si="358"/>
        <v/>
      </c>
      <c r="H4163" s="105" t="str">
        <f t="shared" si="359"/>
        <v/>
      </c>
      <c r="I4163" s="101" t="str">
        <f>IFERROR(VLOOKUP(E4163,历史数据!AH:AJ,2,),"")</f>
        <v/>
      </c>
      <c r="J4163" s="104">
        <f t="shared" si="360"/>
        <v>0</v>
      </c>
      <c r="K4163" s="104" t="str">
        <f>IFERROR(IF(AND(J4162=$H$2*1,MAX(K$64:K4162)=MAX(L$64:L4162)),MAX(K$64:K4162)+1,""),"")</f>
        <v/>
      </c>
      <c r="L4163" s="104" t="str">
        <f>IFERROR(IF(AND($F4162/INDEX($F$64:$F4163,MATCH(MAX(M$64:M4163),M$64:M4163,0)-1)&lt;(1-$P$2),MAX(K$64:K4163)&gt;MAX(L$64:L4162)),MAX(K$64:K4163),""),"")</f>
        <v/>
      </c>
      <c r="M4163" s="104" t="str">
        <f>IFERROR(IF(E4163="","",IF(K4163&lt;&gt;"",MAX(M$64:M4162)+1,IF(AND($F4162/INDEX($F$64:$F4163,MATCH(MAX(M$64:M4162),M$64:M4162,0)-1)&gt;(1+$O$2),MAX(K$64:K4163)&gt;MAX(L$64:L4162)),MAX(M$64:M4162)+1,""))),"")</f>
        <v/>
      </c>
      <c r="N4163" s="91">
        <f t="shared" si="361"/>
        <v>0</v>
      </c>
      <c r="O4163" s="91" t="str">
        <f>IFERROR(IF(AND(N4162=$H$2*1,MAX(O$64:O4162)=MAX(P$64:P4162)),MAX(O$64:O4162)+1,""),"")</f>
        <v/>
      </c>
      <c r="P4163" s="91" t="str">
        <f>IFERROR(IF(MOD(MAX(Q$64:Q4163),10*MAX(O$64:O4163))&lt;=2,IF(AND(F4162/INDEX($F$64:$F4163,MATCH(MAX(O$64:O4163),O$64:O4163,0)-1)&lt;(1-$P$2),MAX(O$64:O4163)&gt;MAX(P$64:P4162)),MAX(O$64:O4163),""),IF(AND($F4162/INDEX($F$64:$F4163,MATCH(MAX(Q$64:Q4163),Q$64:Q4163,0)-1)&lt;(1-$P$2),MAX(O$64:O4163)&gt;MAX(P$64:P4162)),MAX(O$64:O4163),"")),"")</f>
        <v/>
      </c>
      <c r="Q4163" s="91" t="str">
        <f>IFERROR(IF(E4163="","",IF(O4163&lt;&gt;"",MAX(O$64:O4163)*10+1,IF(AND($F4162/INDEX($F$64:$F4163,MATCH(MAX(Q$64:Q4162),Q$64:Q4162,0)-1)&gt;(1+$O$2),MAX(O$64:O4163)&gt;MAX(P$64:P4162)),MAX(Q$64:Q4162)+1,""))),"")</f>
        <v/>
      </c>
    </row>
    <row r="4164" spans="1:17" x14ac:dyDescent="0.2">
      <c r="A4164" s="13">
        <f>HLOOKUP($E$2,历史数据!$V$3:$AE$5000,ROW(A4162),)</f>
        <v>3057669</v>
      </c>
      <c r="B4164" s="41">
        <v>42716</v>
      </c>
      <c r="C4164" s="100">
        <f>IFERROR(IF(A4164&lt;&gt;0,MAX($C$4:C4163)+1,""),"")</f>
        <v>3896</v>
      </c>
      <c r="E4164" s="99" t="str">
        <f t="shared" si="357"/>
        <v/>
      </c>
      <c r="F4164" s="101" t="str">
        <f>IFERROR(VLOOKUP(E4164,历史数据!AH:AJ,3,),"")</f>
        <v/>
      </c>
      <c r="G4164" s="101" t="str">
        <f t="shared" si="358"/>
        <v/>
      </c>
      <c r="H4164" s="105" t="str">
        <f t="shared" si="359"/>
        <v/>
      </c>
      <c r="I4164" s="101" t="str">
        <f>IFERROR(VLOOKUP(E4164,历史数据!AH:AJ,2,),"")</f>
        <v/>
      </c>
      <c r="J4164" s="104">
        <f t="shared" si="360"/>
        <v>0</v>
      </c>
      <c r="K4164" s="104" t="str">
        <f>IFERROR(IF(AND(J4163=$H$2*1,MAX(K$64:K4163)=MAX(L$64:L4163)),MAX(K$64:K4163)+1,""),"")</f>
        <v/>
      </c>
      <c r="L4164" s="104" t="str">
        <f>IFERROR(IF(AND($F4163/INDEX($F$64:$F4164,MATCH(MAX(M$64:M4164),M$64:M4164,0)-1)&lt;(1-$P$2),MAX(K$64:K4164)&gt;MAX(L$64:L4163)),MAX(K$64:K4164),""),"")</f>
        <v/>
      </c>
      <c r="M4164" s="104" t="str">
        <f>IFERROR(IF(E4164="","",IF(K4164&lt;&gt;"",MAX(M$64:M4163)+1,IF(AND($F4163/INDEX($F$64:$F4164,MATCH(MAX(M$64:M4163),M$64:M4163,0)-1)&gt;(1+$O$2),MAX(K$64:K4164)&gt;MAX(L$64:L4163)),MAX(M$64:M4163)+1,""))),"")</f>
        <v/>
      </c>
      <c r="N4164" s="91">
        <f t="shared" si="361"/>
        <v>0</v>
      </c>
      <c r="O4164" s="91" t="str">
        <f>IFERROR(IF(AND(N4163=$H$2*1,MAX(O$64:O4163)=MAX(P$64:P4163)),MAX(O$64:O4163)+1,""),"")</f>
        <v/>
      </c>
      <c r="P4164" s="91" t="str">
        <f>IFERROR(IF(MOD(MAX(Q$64:Q4164),10*MAX(O$64:O4164))&lt;=2,IF(AND(F4163/INDEX($F$64:$F4164,MATCH(MAX(O$64:O4164),O$64:O4164,0)-1)&lt;(1-$P$2),MAX(O$64:O4164)&gt;MAX(P$64:P4163)),MAX(O$64:O4164),""),IF(AND($F4163/INDEX($F$64:$F4164,MATCH(MAX(Q$64:Q4164),Q$64:Q4164,0)-1)&lt;(1-$P$2),MAX(O$64:O4164)&gt;MAX(P$64:P4163)),MAX(O$64:O4164),"")),"")</f>
        <v/>
      </c>
      <c r="Q4164" s="91" t="str">
        <f>IFERROR(IF(E4164="","",IF(O4164&lt;&gt;"",MAX(O$64:O4164)*10+1,IF(AND($F4163/INDEX($F$64:$F4164,MATCH(MAX(Q$64:Q4163),Q$64:Q4163,0)-1)&gt;(1+$O$2),MAX(O$64:O4164)&gt;MAX(P$64:P4163)),MAX(Q$64:Q4163)+1,""))),"")</f>
        <v/>
      </c>
    </row>
    <row r="4165" spans="1:17" x14ac:dyDescent="0.2">
      <c r="A4165" s="13">
        <f>HLOOKUP($E$2,历史数据!$V$3:$AE$5000,ROW(A4163),)</f>
        <v>1946398</v>
      </c>
      <c r="B4165" s="41">
        <v>42717</v>
      </c>
      <c r="C4165" s="100">
        <f>IFERROR(IF(A4165&lt;&gt;0,MAX($C$4:C4164)+1,""),"")</f>
        <v>3897</v>
      </c>
      <c r="E4165" s="99" t="str">
        <f t="shared" si="357"/>
        <v/>
      </c>
      <c r="F4165" s="101" t="str">
        <f>IFERROR(VLOOKUP(E4165,历史数据!AH:AJ,3,),"")</f>
        <v/>
      </c>
      <c r="G4165" s="101" t="str">
        <f t="shared" si="358"/>
        <v/>
      </c>
      <c r="H4165" s="105" t="str">
        <f t="shared" si="359"/>
        <v/>
      </c>
      <c r="I4165" s="101" t="str">
        <f>IFERROR(VLOOKUP(E4165,历史数据!AH:AJ,2,),"")</f>
        <v/>
      </c>
      <c r="J4165" s="104">
        <f t="shared" si="360"/>
        <v>0</v>
      </c>
      <c r="K4165" s="104" t="str">
        <f>IFERROR(IF(AND(J4164=$H$2*1,MAX(K$64:K4164)=MAX(L$64:L4164)),MAX(K$64:K4164)+1,""),"")</f>
        <v/>
      </c>
      <c r="L4165" s="104" t="str">
        <f>IFERROR(IF(AND($F4164/INDEX($F$64:$F4165,MATCH(MAX(M$64:M4165),M$64:M4165,0)-1)&lt;(1-$P$2),MAX(K$64:K4165)&gt;MAX(L$64:L4164)),MAX(K$64:K4165),""),"")</f>
        <v/>
      </c>
      <c r="M4165" s="104" t="str">
        <f>IFERROR(IF(E4165="","",IF(K4165&lt;&gt;"",MAX(M$64:M4164)+1,IF(AND($F4164/INDEX($F$64:$F4165,MATCH(MAX(M$64:M4164),M$64:M4164,0)-1)&gt;(1+$O$2),MAX(K$64:K4165)&gt;MAX(L$64:L4164)),MAX(M$64:M4164)+1,""))),"")</f>
        <v/>
      </c>
      <c r="N4165" s="91">
        <f t="shared" si="361"/>
        <v>0</v>
      </c>
      <c r="O4165" s="91" t="str">
        <f>IFERROR(IF(AND(N4164=$H$2*1,MAX(O$64:O4164)=MAX(P$64:P4164)),MAX(O$64:O4164)+1,""),"")</f>
        <v/>
      </c>
      <c r="P4165" s="91" t="str">
        <f>IFERROR(IF(MOD(MAX(Q$64:Q4165),10*MAX(O$64:O4165))&lt;=2,IF(AND(F4164/INDEX($F$64:$F4165,MATCH(MAX(O$64:O4165),O$64:O4165,0)-1)&lt;(1-$P$2),MAX(O$64:O4165)&gt;MAX(P$64:P4164)),MAX(O$64:O4165),""),IF(AND($F4164/INDEX($F$64:$F4165,MATCH(MAX(Q$64:Q4165),Q$64:Q4165,0)-1)&lt;(1-$P$2),MAX(O$64:O4165)&gt;MAX(P$64:P4164)),MAX(O$64:O4165),"")),"")</f>
        <v/>
      </c>
      <c r="Q4165" s="91" t="str">
        <f>IFERROR(IF(E4165="","",IF(O4165&lt;&gt;"",MAX(O$64:O4165)*10+1,IF(AND($F4164/INDEX($F$64:$F4165,MATCH(MAX(Q$64:Q4164),Q$64:Q4164,0)-1)&gt;(1+$O$2),MAX(O$64:O4165)&gt;MAX(P$64:P4164)),MAX(Q$64:Q4164)+1,""))),"")</f>
        <v/>
      </c>
    </row>
    <row r="4166" spans="1:17" x14ac:dyDescent="0.2">
      <c r="A4166" s="13">
        <f>HLOOKUP($E$2,历史数据!$V$3:$AE$5000,ROW(A4164),)</f>
        <v>1836070</v>
      </c>
      <c r="B4166" s="41">
        <v>42718</v>
      </c>
      <c r="C4166" s="100">
        <f>IFERROR(IF(A4166&lt;&gt;0,MAX($C$4:C4165)+1,""),"")</f>
        <v>3898</v>
      </c>
      <c r="E4166" s="99" t="str">
        <f t="shared" si="357"/>
        <v/>
      </c>
      <c r="F4166" s="101" t="str">
        <f>IFERROR(VLOOKUP(E4166,历史数据!AH:AJ,3,),"")</f>
        <v/>
      </c>
      <c r="G4166" s="101" t="str">
        <f t="shared" si="358"/>
        <v/>
      </c>
      <c r="H4166" s="105" t="str">
        <f t="shared" si="359"/>
        <v/>
      </c>
      <c r="I4166" s="101" t="str">
        <f>IFERROR(VLOOKUP(E4166,历史数据!AH:AJ,2,),"")</f>
        <v/>
      </c>
      <c r="J4166" s="104">
        <f t="shared" si="360"/>
        <v>0</v>
      </c>
      <c r="K4166" s="104" t="str">
        <f>IFERROR(IF(AND(J4165=$H$2*1,MAX(K$64:K4165)=MAX(L$64:L4165)),MAX(K$64:K4165)+1,""),"")</f>
        <v/>
      </c>
      <c r="L4166" s="104" t="str">
        <f>IFERROR(IF(AND($F4165/INDEX($F$64:$F4166,MATCH(MAX(M$64:M4166),M$64:M4166,0)-1)&lt;(1-$P$2),MAX(K$64:K4166)&gt;MAX(L$64:L4165)),MAX(K$64:K4166),""),"")</f>
        <v/>
      </c>
      <c r="M4166" s="104" t="str">
        <f>IFERROR(IF(E4166="","",IF(K4166&lt;&gt;"",MAX(M$64:M4165)+1,IF(AND($F4165/INDEX($F$64:$F4166,MATCH(MAX(M$64:M4165),M$64:M4165,0)-1)&gt;(1+$O$2),MAX(K$64:K4166)&gt;MAX(L$64:L4165)),MAX(M$64:M4165)+1,""))),"")</f>
        <v/>
      </c>
      <c r="N4166" s="91">
        <f t="shared" si="361"/>
        <v>0</v>
      </c>
      <c r="O4166" s="91" t="str">
        <f>IFERROR(IF(AND(N4165=$H$2*1,MAX(O$64:O4165)=MAX(P$64:P4165)),MAX(O$64:O4165)+1,""),"")</f>
        <v/>
      </c>
      <c r="P4166" s="91" t="str">
        <f>IFERROR(IF(MOD(MAX(Q$64:Q4166),10*MAX(O$64:O4166))&lt;=2,IF(AND(F4165/INDEX($F$64:$F4166,MATCH(MAX(O$64:O4166),O$64:O4166,0)-1)&lt;(1-$P$2),MAX(O$64:O4166)&gt;MAX(P$64:P4165)),MAX(O$64:O4166),""),IF(AND($F4165/INDEX($F$64:$F4166,MATCH(MAX(Q$64:Q4166),Q$64:Q4166,0)-1)&lt;(1-$P$2),MAX(O$64:O4166)&gt;MAX(P$64:P4165)),MAX(O$64:O4166),"")),"")</f>
        <v/>
      </c>
      <c r="Q4166" s="91" t="str">
        <f>IFERROR(IF(E4166="","",IF(O4166&lt;&gt;"",MAX(O$64:O4166)*10+1,IF(AND($F4165/INDEX($F$64:$F4166,MATCH(MAX(Q$64:Q4165),Q$64:Q4165,0)-1)&gt;(1+$O$2),MAX(O$64:O4166)&gt;MAX(P$64:P4165)),MAX(Q$64:Q4165)+1,""))),"")</f>
        <v/>
      </c>
    </row>
    <row r="4167" spans="1:17" x14ac:dyDescent="0.2">
      <c r="A4167" s="13">
        <f>HLOOKUP($E$2,历史数据!$V$3:$AE$5000,ROW(A4165),)</f>
        <v>2530934</v>
      </c>
      <c r="B4167" s="41">
        <v>42719</v>
      </c>
      <c r="C4167" s="100">
        <f>IFERROR(IF(A4167&lt;&gt;0,MAX($C$4:C4166)+1,""),"")</f>
        <v>3899</v>
      </c>
      <c r="E4167" s="99" t="str">
        <f t="shared" si="357"/>
        <v/>
      </c>
      <c r="F4167" s="101" t="str">
        <f>IFERROR(VLOOKUP(E4167,历史数据!AH:AJ,3,),"")</f>
        <v/>
      </c>
      <c r="G4167" s="101" t="str">
        <f t="shared" si="358"/>
        <v/>
      </c>
      <c r="H4167" s="105" t="str">
        <f t="shared" si="359"/>
        <v/>
      </c>
      <c r="I4167" s="101" t="str">
        <f>IFERROR(VLOOKUP(E4167,历史数据!AH:AJ,2,),"")</f>
        <v/>
      </c>
      <c r="J4167" s="104">
        <f t="shared" si="360"/>
        <v>0</v>
      </c>
      <c r="K4167" s="104" t="str">
        <f>IFERROR(IF(AND(J4166=$H$2*1,MAX(K$64:K4166)=MAX(L$64:L4166)),MAX(K$64:K4166)+1,""),"")</f>
        <v/>
      </c>
      <c r="L4167" s="104" t="str">
        <f>IFERROR(IF(AND($F4166/INDEX($F$64:$F4167,MATCH(MAX(M$64:M4167),M$64:M4167,0)-1)&lt;(1-$P$2),MAX(K$64:K4167)&gt;MAX(L$64:L4166)),MAX(K$64:K4167),""),"")</f>
        <v/>
      </c>
      <c r="M4167" s="104" t="str">
        <f>IFERROR(IF(E4167="","",IF(K4167&lt;&gt;"",MAX(M$64:M4166)+1,IF(AND($F4166/INDEX($F$64:$F4167,MATCH(MAX(M$64:M4166),M$64:M4166,0)-1)&gt;(1+$O$2),MAX(K$64:K4167)&gt;MAX(L$64:L4166)),MAX(M$64:M4166)+1,""))),"")</f>
        <v/>
      </c>
      <c r="N4167" s="91">
        <f t="shared" si="361"/>
        <v>0</v>
      </c>
      <c r="O4167" s="91" t="str">
        <f>IFERROR(IF(AND(N4166=$H$2*1,MAX(O$64:O4166)=MAX(P$64:P4166)),MAX(O$64:O4166)+1,""),"")</f>
        <v/>
      </c>
      <c r="P4167" s="91" t="str">
        <f>IFERROR(IF(MOD(MAX(Q$64:Q4167),10*MAX(O$64:O4167))&lt;=2,IF(AND(F4166/INDEX($F$64:$F4167,MATCH(MAX(O$64:O4167),O$64:O4167,0)-1)&lt;(1-$P$2),MAX(O$64:O4167)&gt;MAX(P$64:P4166)),MAX(O$64:O4167),""),IF(AND($F4166/INDEX($F$64:$F4167,MATCH(MAX(Q$64:Q4167),Q$64:Q4167,0)-1)&lt;(1-$P$2),MAX(O$64:O4167)&gt;MAX(P$64:P4166)),MAX(O$64:O4167),"")),"")</f>
        <v/>
      </c>
      <c r="Q4167" s="91" t="str">
        <f>IFERROR(IF(E4167="","",IF(O4167&lt;&gt;"",MAX(O$64:O4167)*10+1,IF(AND($F4166/INDEX($F$64:$F4167,MATCH(MAX(Q$64:Q4166),Q$64:Q4166,0)-1)&gt;(1+$O$2),MAX(O$64:O4167)&gt;MAX(P$64:P4166)),MAX(Q$64:Q4166)+1,""))),"")</f>
        <v/>
      </c>
    </row>
    <row r="4168" spans="1:17" x14ac:dyDescent="0.2">
      <c r="A4168" s="13">
        <f>HLOOKUP($E$2,历史数据!$V$3:$AE$5000,ROW(A4166),)</f>
        <v>1877229</v>
      </c>
      <c r="B4168" s="41">
        <v>42720</v>
      </c>
      <c r="C4168" s="100">
        <f>IFERROR(IF(A4168&lt;&gt;0,MAX($C$4:C4167)+1,""),"")</f>
        <v>3900</v>
      </c>
      <c r="E4168" s="99" t="str">
        <f t="shared" si="357"/>
        <v/>
      </c>
      <c r="F4168" s="101" t="str">
        <f>IFERROR(VLOOKUP(E4168,历史数据!AH:AJ,3,),"")</f>
        <v/>
      </c>
      <c r="G4168" s="101" t="str">
        <f t="shared" si="358"/>
        <v/>
      </c>
      <c r="H4168" s="105" t="str">
        <f t="shared" si="359"/>
        <v/>
      </c>
      <c r="I4168" s="101" t="str">
        <f>IFERROR(VLOOKUP(E4168,历史数据!AH:AJ,2,),"")</f>
        <v/>
      </c>
      <c r="J4168" s="104">
        <f t="shared" si="360"/>
        <v>0</v>
      </c>
      <c r="K4168" s="104" t="str">
        <f>IFERROR(IF(AND(J4167=$H$2*1,MAX(K$64:K4167)=MAX(L$64:L4167)),MAX(K$64:K4167)+1,""),"")</f>
        <v/>
      </c>
      <c r="L4168" s="104" t="str">
        <f>IFERROR(IF(AND($F4167/INDEX($F$64:$F4168,MATCH(MAX(M$64:M4168),M$64:M4168,0)-1)&lt;(1-$P$2),MAX(K$64:K4168)&gt;MAX(L$64:L4167)),MAX(K$64:K4168),""),"")</f>
        <v/>
      </c>
      <c r="M4168" s="104" t="str">
        <f>IFERROR(IF(E4168="","",IF(K4168&lt;&gt;"",MAX(M$64:M4167)+1,IF(AND($F4167/INDEX($F$64:$F4168,MATCH(MAX(M$64:M4167),M$64:M4167,0)-1)&gt;(1+$O$2),MAX(K$64:K4168)&gt;MAX(L$64:L4167)),MAX(M$64:M4167)+1,""))),"")</f>
        <v/>
      </c>
      <c r="N4168" s="91">
        <f t="shared" si="361"/>
        <v>0</v>
      </c>
      <c r="O4168" s="91" t="str">
        <f>IFERROR(IF(AND(N4167=$H$2*1,MAX(O$64:O4167)=MAX(P$64:P4167)),MAX(O$64:O4167)+1,""),"")</f>
        <v/>
      </c>
      <c r="P4168" s="91" t="str">
        <f>IFERROR(IF(MOD(MAX(Q$64:Q4168),10*MAX(O$64:O4168))&lt;=2,IF(AND(F4167/INDEX($F$64:$F4168,MATCH(MAX(O$64:O4168),O$64:O4168,0)-1)&lt;(1-$P$2),MAX(O$64:O4168)&gt;MAX(P$64:P4167)),MAX(O$64:O4168),""),IF(AND($F4167/INDEX($F$64:$F4168,MATCH(MAX(Q$64:Q4168),Q$64:Q4168,0)-1)&lt;(1-$P$2),MAX(O$64:O4168)&gt;MAX(P$64:P4167)),MAX(O$64:O4168),"")),"")</f>
        <v/>
      </c>
      <c r="Q4168" s="91" t="str">
        <f>IFERROR(IF(E4168="","",IF(O4168&lt;&gt;"",MAX(O$64:O4168)*10+1,IF(AND($F4167/INDEX($F$64:$F4168,MATCH(MAX(Q$64:Q4167),Q$64:Q4167,0)-1)&gt;(1+$O$2),MAX(O$64:O4168)&gt;MAX(P$64:P4167)),MAX(Q$64:Q4167)+1,""))),"")</f>
        <v/>
      </c>
    </row>
    <row r="4169" spans="1:17" x14ac:dyDescent="0.2">
      <c r="A4169" s="13">
        <f>HLOOKUP($E$2,历史数据!$V$3:$AE$5000,ROW(A4167),)</f>
        <v>969573</v>
      </c>
      <c r="B4169" s="41">
        <v>42723</v>
      </c>
      <c r="C4169" s="100">
        <f>IFERROR(IF(A4169&lt;&gt;0,MAX($C$4:C4168)+1,""),"")</f>
        <v>3901</v>
      </c>
      <c r="E4169" s="99" t="str">
        <f t="shared" si="357"/>
        <v/>
      </c>
      <c r="F4169" s="101" t="str">
        <f>IFERROR(VLOOKUP(E4169,历史数据!AH:AJ,3,),"")</f>
        <v/>
      </c>
      <c r="G4169" s="101" t="str">
        <f t="shared" si="358"/>
        <v/>
      </c>
      <c r="H4169" s="105" t="str">
        <f t="shared" si="359"/>
        <v/>
      </c>
      <c r="I4169" s="101" t="str">
        <f>IFERROR(VLOOKUP(E4169,历史数据!AH:AJ,2,),"")</f>
        <v/>
      </c>
      <c r="J4169" s="104">
        <f t="shared" si="360"/>
        <v>0</v>
      </c>
      <c r="K4169" s="104" t="str">
        <f>IFERROR(IF(AND(J4168=$H$2*1,MAX(K$64:K4168)=MAX(L$64:L4168)),MAX(K$64:K4168)+1,""),"")</f>
        <v/>
      </c>
      <c r="L4169" s="104" t="str">
        <f>IFERROR(IF(AND($F4168/INDEX($F$64:$F4169,MATCH(MAX(M$64:M4169),M$64:M4169,0)-1)&lt;(1-$P$2),MAX(K$64:K4169)&gt;MAX(L$64:L4168)),MAX(K$64:K4169),""),"")</f>
        <v/>
      </c>
      <c r="M4169" s="104" t="str">
        <f>IFERROR(IF(E4169="","",IF(K4169&lt;&gt;"",MAX(M$64:M4168)+1,IF(AND($F4168/INDEX($F$64:$F4169,MATCH(MAX(M$64:M4168),M$64:M4168,0)-1)&gt;(1+$O$2),MAX(K$64:K4169)&gt;MAX(L$64:L4168)),MAX(M$64:M4168)+1,""))),"")</f>
        <v/>
      </c>
      <c r="N4169" s="91">
        <f t="shared" si="361"/>
        <v>0</v>
      </c>
      <c r="O4169" s="91" t="str">
        <f>IFERROR(IF(AND(N4168=$H$2*1,MAX(O$64:O4168)=MAX(P$64:P4168)),MAX(O$64:O4168)+1,""),"")</f>
        <v/>
      </c>
      <c r="P4169" s="91" t="str">
        <f>IFERROR(IF(MOD(MAX(Q$64:Q4169),10*MAX(O$64:O4169))&lt;=2,IF(AND(F4168/INDEX($F$64:$F4169,MATCH(MAX(O$64:O4169),O$64:O4169,0)-1)&lt;(1-$P$2),MAX(O$64:O4169)&gt;MAX(P$64:P4168)),MAX(O$64:O4169),""),IF(AND($F4168/INDEX($F$64:$F4169,MATCH(MAX(Q$64:Q4169),Q$64:Q4169,0)-1)&lt;(1-$P$2),MAX(O$64:O4169)&gt;MAX(P$64:P4168)),MAX(O$64:O4169),"")),"")</f>
        <v/>
      </c>
      <c r="Q4169" s="91" t="str">
        <f>IFERROR(IF(E4169="","",IF(O4169&lt;&gt;"",MAX(O$64:O4169)*10+1,IF(AND($F4168/INDEX($F$64:$F4169,MATCH(MAX(Q$64:Q4168),Q$64:Q4168,0)-1)&gt;(1+$O$2),MAX(O$64:O4169)&gt;MAX(P$64:P4168)),MAX(Q$64:Q4168)+1,""))),"")</f>
        <v/>
      </c>
    </row>
    <row r="4170" spans="1:17" x14ac:dyDescent="0.2">
      <c r="A4170" s="13">
        <f>HLOOKUP($E$2,历史数据!$V$3:$AE$5000,ROW(A4168),)</f>
        <v>762200</v>
      </c>
      <c r="B4170" s="41">
        <v>42724</v>
      </c>
      <c r="C4170" s="100">
        <f>IFERROR(IF(A4170&lt;&gt;0,MAX($C$4:C4169)+1,""),"")</f>
        <v>3902</v>
      </c>
      <c r="E4170" s="99" t="str">
        <f t="shared" si="357"/>
        <v/>
      </c>
      <c r="F4170" s="101" t="str">
        <f>IFERROR(VLOOKUP(E4170,历史数据!AH:AJ,3,),"")</f>
        <v/>
      </c>
      <c r="G4170" s="101" t="str">
        <f t="shared" si="358"/>
        <v/>
      </c>
      <c r="H4170" s="105" t="str">
        <f t="shared" si="359"/>
        <v/>
      </c>
      <c r="I4170" s="101" t="str">
        <f>IFERROR(VLOOKUP(E4170,历史数据!AH:AJ,2,),"")</f>
        <v/>
      </c>
      <c r="J4170" s="104">
        <f t="shared" si="360"/>
        <v>0</v>
      </c>
      <c r="K4170" s="104" t="str">
        <f>IFERROR(IF(AND(J4169=$H$2*1,MAX(K$64:K4169)=MAX(L$64:L4169)),MAX(K$64:K4169)+1,""),"")</f>
        <v/>
      </c>
      <c r="L4170" s="104" t="str">
        <f>IFERROR(IF(AND($F4169/INDEX($F$64:$F4170,MATCH(MAX(M$64:M4170),M$64:M4170,0)-1)&lt;(1-$P$2),MAX(K$64:K4170)&gt;MAX(L$64:L4169)),MAX(K$64:K4170),""),"")</f>
        <v/>
      </c>
      <c r="M4170" s="104" t="str">
        <f>IFERROR(IF(E4170="","",IF(K4170&lt;&gt;"",MAX(M$64:M4169)+1,IF(AND($F4169/INDEX($F$64:$F4170,MATCH(MAX(M$64:M4169),M$64:M4169,0)-1)&gt;(1+$O$2),MAX(K$64:K4170)&gt;MAX(L$64:L4169)),MAX(M$64:M4169)+1,""))),"")</f>
        <v/>
      </c>
      <c r="N4170" s="91">
        <f t="shared" si="361"/>
        <v>0</v>
      </c>
      <c r="O4170" s="91" t="str">
        <f>IFERROR(IF(AND(N4169=$H$2*1,MAX(O$64:O4169)=MAX(P$64:P4169)),MAX(O$64:O4169)+1,""),"")</f>
        <v/>
      </c>
      <c r="P4170" s="91" t="str">
        <f>IFERROR(IF(MOD(MAX(Q$64:Q4170),10*MAX(O$64:O4170))&lt;=2,IF(AND(F4169/INDEX($F$64:$F4170,MATCH(MAX(O$64:O4170),O$64:O4170,0)-1)&lt;(1-$P$2),MAX(O$64:O4170)&gt;MAX(P$64:P4169)),MAX(O$64:O4170),""),IF(AND($F4169/INDEX($F$64:$F4170,MATCH(MAX(Q$64:Q4170),Q$64:Q4170,0)-1)&lt;(1-$P$2),MAX(O$64:O4170)&gt;MAX(P$64:P4169)),MAX(O$64:O4170),"")),"")</f>
        <v/>
      </c>
      <c r="Q4170" s="91" t="str">
        <f>IFERROR(IF(E4170="","",IF(O4170&lt;&gt;"",MAX(O$64:O4170)*10+1,IF(AND($F4169/INDEX($F$64:$F4170,MATCH(MAX(Q$64:Q4169),Q$64:Q4169,0)-1)&gt;(1+$O$2),MAX(O$64:O4170)&gt;MAX(P$64:P4169)),MAX(Q$64:Q4169)+1,""))),"")</f>
        <v/>
      </c>
    </row>
    <row r="4171" spans="1:17" x14ac:dyDescent="0.2">
      <c r="A4171" s="13">
        <f>HLOOKUP($E$2,历史数据!$V$3:$AE$5000,ROW(A4169),)</f>
        <v>871316</v>
      </c>
      <c r="B4171" s="41">
        <v>42725</v>
      </c>
      <c r="C4171" s="100">
        <f>IFERROR(IF(A4171&lt;&gt;0,MAX($C$4:C4170)+1,""),"")</f>
        <v>3903</v>
      </c>
      <c r="E4171" s="99" t="str">
        <f t="shared" si="357"/>
        <v/>
      </c>
      <c r="F4171" s="101" t="str">
        <f>IFERROR(VLOOKUP(E4171,历史数据!AH:AJ,3,),"")</f>
        <v/>
      </c>
      <c r="G4171" s="101" t="str">
        <f t="shared" si="358"/>
        <v/>
      </c>
      <c r="H4171" s="105" t="str">
        <f t="shared" si="359"/>
        <v/>
      </c>
      <c r="I4171" s="101" t="str">
        <f>IFERROR(VLOOKUP(E4171,历史数据!AH:AJ,2,),"")</f>
        <v/>
      </c>
      <c r="J4171" s="104">
        <f t="shared" si="360"/>
        <v>0</v>
      </c>
      <c r="K4171" s="104" t="str">
        <f>IFERROR(IF(AND(J4170=$H$2*1,MAX(K$64:K4170)=MAX(L$64:L4170)),MAX(K$64:K4170)+1,""),"")</f>
        <v/>
      </c>
      <c r="L4171" s="104" t="str">
        <f>IFERROR(IF(AND($F4170/INDEX($F$64:$F4171,MATCH(MAX(M$64:M4171),M$64:M4171,0)-1)&lt;(1-$P$2),MAX(K$64:K4171)&gt;MAX(L$64:L4170)),MAX(K$64:K4171),""),"")</f>
        <v/>
      </c>
      <c r="M4171" s="104" t="str">
        <f>IFERROR(IF(E4171="","",IF(K4171&lt;&gt;"",MAX(M$64:M4170)+1,IF(AND($F4170/INDEX($F$64:$F4171,MATCH(MAX(M$64:M4170),M$64:M4170,0)-1)&gt;(1+$O$2),MAX(K$64:K4171)&gt;MAX(L$64:L4170)),MAX(M$64:M4170)+1,""))),"")</f>
        <v/>
      </c>
      <c r="N4171" s="91">
        <f t="shared" si="361"/>
        <v>0</v>
      </c>
      <c r="O4171" s="91" t="str">
        <f>IFERROR(IF(AND(N4170=$H$2*1,MAX(O$64:O4170)=MAX(P$64:P4170)),MAX(O$64:O4170)+1,""),"")</f>
        <v/>
      </c>
      <c r="P4171" s="91" t="str">
        <f>IFERROR(IF(MOD(MAX(Q$64:Q4171),10*MAX(O$64:O4171))&lt;=2,IF(AND(F4170/INDEX($F$64:$F4171,MATCH(MAX(O$64:O4171),O$64:O4171,0)-1)&lt;(1-$P$2),MAX(O$64:O4171)&gt;MAX(P$64:P4170)),MAX(O$64:O4171),""),IF(AND($F4170/INDEX($F$64:$F4171,MATCH(MAX(Q$64:Q4171),Q$64:Q4171,0)-1)&lt;(1-$P$2),MAX(O$64:O4171)&gt;MAX(P$64:P4170)),MAX(O$64:O4171),"")),"")</f>
        <v/>
      </c>
      <c r="Q4171" s="91" t="str">
        <f>IFERROR(IF(E4171="","",IF(O4171&lt;&gt;"",MAX(O$64:O4171)*10+1,IF(AND($F4170/INDEX($F$64:$F4171,MATCH(MAX(Q$64:Q4170),Q$64:Q4170,0)-1)&gt;(1+$O$2),MAX(O$64:O4171)&gt;MAX(P$64:P4170)),MAX(Q$64:Q4170)+1,""))),"")</f>
        <v/>
      </c>
    </row>
    <row r="4172" spans="1:17" x14ac:dyDescent="0.2">
      <c r="A4172" s="13">
        <f>HLOOKUP($E$2,历史数据!$V$3:$AE$5000,ROW(A4170),)</f>
        <v>973988</v>
      </c>
      <c r="B4172" s="41">
        <v>42726</v>
      </c>
      <c r="C4172" s="100">
        <f>IFERROR(IF(A4172&lt;&gt;0,MAX($C$4:C4171)+1,""),"")</f>
        <v>3904</v>
      </c>
      <c r="E4172" s="99" t="str">
        <f t="shared" si="357"/>
        <v/>
      </c>
      <c r="F4172" s="101" t="str">
        <f>IFERROR(VLOOKUP(E4172,历史数据!AH:AJ,3,),"")</f>
        <v/>
      </c>
      <c r="G4172" s="101" t="str">
        <f t="shared" si="358"/>
        <v/>
      </c>
      <c r="H4172" s="105" t="str">
        <f t="shared" si="359"/>
        <v/>
      </c>
      <c r="I4172" s="101" t="str">
        <f>IFERROR(VLOOKUP(E4172,历史数据!AH:AJ,2,),"")</f>
        <v/>
      </c>
      <c r="J4172" s="104">
        <f t="shared" si="360"/>
        <v>0</v>
      </c>
      <c r="K4172" s="104" t="str">
        <f>IFERROR(IF(AND(J4171=$H$2*1,MAX(K$64:K4171)=MAX(L$64:L4171)),MAX(K$64:K4171)+1,""),"")</f>
        <v/>
      </c>
      <c r="L4172" s="104" t="str">
        <f>IFERROR(IF(AND($F4171/INDEX($F$64:$F4172,MATCH(MAX(M$64:M4172),M$64:M4172,0)-1)&lt;(1-$P$2),MAX(K$64:K4172)&gt;MAX(L$64:L4171)),MAX(K$64:K4172),""),"")</f>
        <v/>
      </c>
      <c r="M4172" s="104" t="str">
        <f>IFERROR(IF(E4172="","",IF(K4172&lt;&gt;"",MAX(M$64:M4171)+1,IF(AND($F4171/INDEX($F$64:$F4172,MATCH(MAX(M$64:M4171),M$64:M4171,0)-1)&gt;(1+$O$2),MAX(K$64:K4172)&gt;MAX(L$64:L4171)),MAX(M$64:M4171)+1,""))),"")</f>
        <v/>
      </c>
      <c r="N4172" s="91">
        <f t="shared" si="361"/>
        <v>0</v>
      </c>
      <c r="O4172" s="91" t="str">
        <f>IFERROR(IF(AND(N4171=$H$2*1,MAX(O$64:O4171)=MAX(P$64:P4171)),MAX(O$64:O4171)+1,""),"")</f>
        <v/>
      </c>
      <c r="P4172" s="91" t="str">
        <f>IFERROR(IF(MOD(MAX(Q$64:Q4172),10*MAX(O$64:O4172))&lt;=2,IF(AND(F4171/INDEX($F$64:$F4172,MATCH(MAX(O$64:O4172),O$64:O4172,0)-1)&lt;(1-$P$2),MAX(O$64:O4172)&gt;MAX(P$64:P4171)),MAX(O$64:O4172),""),IF(AND($F4171/INDEX($F$64:$F4172,MATCH(MAX(Q$64:Q4172),Q$64:Q4172,0)-1)&lt;(1-$P$2),MAX(O$64:O4172)&gt;MAX(P$64:P4171)),MAX(O$64:O4172),"")),"")</f>
        <v/>
      </c>
      <c r="Q4172" s="91" t="str">
        <f>IFERROR(IF(E4172="","",IF(O4172&lt;&gt;"",MAX(O$64:O4172)*10+1,IF(AND($F4171/INDEX($F$64:$F4172,MATCH(MAX(Q$64:Q4171),Q$64:Q4171,0)-1)&gt;(1+$O$2),MAX(O$64:O4172)&gt;MAX(P$64:P4171)),MAX(Q$64:Q4171)+1,""))),"")</f>
        <v/>
      </c>
    </row>
    <row r="4173" spans="1:17" x14ac:dyDescent="0.2">
      <c r="A4173" s="13">
        <f>HLOOKUP($E$2,历史数据!$V$3:$AE$5000,ROW(A4171),)</f>
        <v>813946</v>
      </c>
      <c r="B4173" s="41">
        <v>42727</v>
      </c>
      <c r="C4173" s="100">
        <f>IFERROR(IF(A4173&lt;&gt;0,MAX($C$4:C4172)+1,""),"")</f>
        <v>3905</v>
      </c>
      <c r="E4173" s="99" t="str">
        <f t="shared" si="357"/>
        <v/>
      </c>
      <c r="F4173" s="101" t="str">
        <f>IFERROR(VLOOKUP(E4173,历史数据!AH:AJ,3,),"")</f>
        <v/>
      </c>
      <c r="G4173" s="101" t="str">
        <f t="shared" si="358"/>
        <v/>
      </c>
      <c r="H4173" s="105" t="str">
        <f t="shared" si="359"/>
        <v/>
      </c>
      <c r="I4173" s="101" t="str">
        <f>IFERROR(VLOOKUP(E4173,历史数据!AH:AJ,2,),"")</f>
        <v/>
      </c>
      <c r="J4173" s="104">
        <f t="shared" si="360"/>
        <v>0</v>
      </c>
      <c r="K4173" s="104" t="str">
        <f>IFERROR(IF(AND(J4172=$H$2*1,MAX(K$64:K4172)=MAX(L$64:L4172)),MAX(K$64:K4172)+1,""),"")</f>
        <v/>
      </c>
      <c r="L4173" s="104" t="str">
        <f>IFERROR(IF(AND($F4172/INDEX($F$64:$F4173,MATCH(MAX(M$64:M4173),M$64:M4173,0)-1)&lt;(1-$P$2),MAX(K$64:K4173)&gt;MAX(L$64:L4172)),MAX(K$64:K4173),""),"")</f>
        <v/>
      </c>
      <c r="M4173" s="104" t="str">
        <f>IFERROR(IF(E4173="","",IF(K4173&lt;&gt;"",MAX(M$64:M4172)+1,IF(AND($F4172/INDEX($F$64:$F4173,MATCH(MAX(M$64:M4172),M$64:M4172,0)-1)&gt;(1+$O$2),MAX(K$64:K4173)&gt;MAX(L$64:L4172)),MAX(M$64:M4172)+1,""))),"")</f>
        <v/>
      </c>
      <c r="N4173" s="91">
        <f t="shared" si="361"/>
        <v>0</v>
      </c>
      <c r="O4173" s="91" t="str">
        <f>IFERROR(IF(AND(N4172=$H$2*1,MAX(O$64:O4172)=MAX(P$64:P4172)),MAX(O$64:O4172)+1,""),"")</f>
        <v/>
      </c>
      <c r="P4173" s="91" t="str">
        <f>IFERROR(IF(MOD(MAX(Q$64:Q4173),10*MAX(O$64:O4173))&lt;=2,IF(AND(F4172/INDEX($F$64:$F4173,MATCH(MAX(O$64:O4173),O$64:O4173,0)-1)&lt;(1-$P$2),MAX(O$64:O4173)&gt;MAX(P$64:P4172)),MAX(O$64:O4173),""),IF(AND($F4172/INDEX($F$64:$F4173,MATCH(MAX(Q$64:Q4173),Q$64:Q4173,0)-1)&lt;(1-$P$2),MAX(O$64:O4173)&gt;MAX(P$64:P4172)),MAX(O$64:O4173),"")),"")</f>
        <v/>
      </c>
      <c r="Q4173" s="91" t="str">
        <f>IFERROR(IF(E4173="","",IF(O4173&lt;&gt;"",MAX(O$64:O4173)*10+1,IF(AND($F4172/INDEX($F$64:$F4173,MATCH(MAX(Q$64:Q4172),Q$64:Q4172,0)-1)&gt;(1+$O$2),MAX(O$64:O4173)&gt;MAX(P$64:P4172)),MAX(Q$64:Q4172)+1,""))),"")</f>
        <v/>
      </c>
    </row>
    <row r="4174" spans="1:17" x14ac:dyDescent="0.2">
      <c r="A4174" s="13">
        <f>HLOOKUP($E$2,历史数据!$V$3:$AE$5000,ROW(A4172),)</f>
        <v>818464</v>
      </c>
      <c r="B4174" s="41">
        <v>42730</v>
      </c>
      <c r="C4174" s="100">
        <f>IFERROR(IF(A4174&lt;&gt;0,MAX($C$4:C4173)+1,""),"")</f>
        <v>3906</v>
      </c>
      <c r="E4174" s="99" t="str">
        <f t="shared" si="357"/>
        <v/>
      </c>
      <c r="F4174" s="101" t="str">
        <f>IFERROR(VLOOKUP(E4174,历史数据!AH:AJ,3,),"")</f>
        <v/>
      </c>
      <c r="G4174" s="101" t="str">
        <f t="shared" si="358"/>
        <v/>
      </c>
      <c r="H4174" s="105" t="str">
        <f t="shared" si="359"/>
        <v/>
      </c>
      <c r="I4174" s="101" t="str">
        <f>IFERROR(VLOOKUP(E4174,历史数据!AH:AJ,2,),"")</f>
        <v/>
      </c>
      <c r="J4174" s="104">
        <f t="shared" si="360"/>
        <v>0</v>
      </c>
      <c r="K4174" s="104" t="str">
        <f>IFERROR(IF(AND(J4173=$H$2*1,MAX(K$64:K4173)=MAX(L$64:L4173)),MAX(K$64:K4173)+1,""),"")</f>
        <v/>
      </c>
      <c r="L4174" s="104" t="str">
        <f>IFERROR(IF(AND($F4173/INDEX($F$64:$F4174,MATCH(MAX(M$64:M4174),M$64:M4174,0)-1)&lt;(1-$P$2),MAX(K$64:K4174)&gt;MAX(L$64:L4173)),MAX(K$64:K4174),""),"")</f>
        <v/>
      </c>
      <c r="M4174" s="104" t="str">
        <f>IFERROR(IF(E4174="","",IF(K4174&lt;&gt;"",MAX(M$64:M4173)+1,IF(AND($F4173/INDEX($F$64:$F4174,MATCH(MAX(M$64:M4173),M$64:M4173,0)-1)&gt;(1+$O$2),MAX(K$64:K4174)&gt;MAX(L$64:L4173)),MAX(M$64:M4173)+1,""))),"")</f>
        <v/>
      </c>
      <c r="N4174" s="91">
        <f t="shared" si="361"/>
        <v>0</v>
      </c>
      <c r="O4174" s="91" t="str">
        <f>IFERROR(IF(AND(N4173=$H$2*1,MAX(O$64:O4173)=MAX(P$64:P4173)),MAX(O$64:O4173)+1,""),"")</f>
        <v/>
      </c>
      <c r="P4174" s="91" t="str">
        <f>IFERROR(IF(MOD(MAX(Q$64:Q4174),10*MAX(O$64:O4174))&lt;=2,IF(AND(F4173/INDEX($F$64:$F4174,MATCH(MAX(O$64:O4174),O$64:O4174,0)-1)&lt;(1-$P$2),MAX(O$64:O4174)&gt;MAX(P$64:P4173)),MAX(O$64:O4174),""),IF(AND($F4173/INDEX($F$64:$F4174,MATCH(MAX(Q$64:Q4174),Q$64:Q4174,0)-1)&lt;(1-$P$2),MAX(O$64:O4174)&gt;MAX(P$64:P4173)),MAX(O$64:O4174),"")),"")</f>
        <v/>
      </c>
      <c r="Q4174" s="91" t="str">
        <f>IFERROR(IF(E4174="","",IF(O4174&lt;&gt;"",MAX(O$64:O4174)*10+1,IF(AND($F4173/INDEX($F$64:$F4174,MATCH(MAX(Q$64:Q4173),Q$64:Q4173,0)-1)&gt;(1+$O$2),MAX(O$64:O4174)&gt;MAX(P$64:P4173)),MAX(Q$64:Q4173)+1,""))),"")</f>
        <v/>
      </c>
    </row>
    <row r="4175" spans="1:17" x14ac:dyDescent="0.2">
      <c r="A4175" s="13">
        <f>HLOOKUP($E$2,历史数据!$V$3:$AE$5000,ROW(A4173),)</f>
        <v>1426712</v>
      </c>
      <c r="B4175" s="41">
        <v>42731</v>
      </c>
      <c r="C4175" s="100">
        <f>IFERROR(IF(A4175&lt;&gt;0,MAX($C$4:C4174)+1,""),"")</f>
        <v>3907</v>
      </c>
      <c r="E4175" s="99" t="str">
        <f t="shared" si="357"/>
        <v/>
      </c>
      <c r="F4175" s="101" t="str">
        <f>IFERROR(VLOOKUP(E4175,历史数据!AH:AJ,3,),"")</f>
        <v/>
      </c>
      <c r="G4175" s="101" t="str">
        <f t="shared" si="358"/>
        <v/>
      </c>
      <c r="H4175" s="105" t="str">
        <f t="shared" si="359"/>
        <v/>
      </c>
      <c r="I4175" s="101" t="str">
        <f>IFERROR(VLOOKUP(E4175,历史数据!AH:AJ,2,),"")</f>
        <v/>
      </c>
      <c r="J4175" s="104">
        <f t="shared" si="360"/>
        <v>0</v>
      </c>
      <c r="K4175" s="104" t="str">
        <f>IFERROR(IF(AND(J4174=$H$2*1,MAX(K$64:K4174)=MAX(L$64:L4174)),MAX(K$64:K4174)+1,""),"")</f>
        <v/>
      </c>
      <c r="L4175" s="104" t="str">
        <f>IFERROR(IF(AND($F4174/INDEX($F$64:$F4175,MATCH(MAX(M$64:M4175),M$64:M4175,0)-1)&lt;(1-$P$2),MAX(K$64:K4175)&gt;MAX(L$64:L4174)),MAX(K$64:K4175),""),"")</f>
        <v/>
      </c>
      <c r="M4175" s="104" t="str">
        <f>IFERROR(IF(E4175="","",IF(K4175&lt;&gt;"",MAX(M$64:M4174)+1,IF(AND($F4174/INDEX($F$64:$F4175,MATCH(MAX(M$64:M4174),M$64:M4174,0)-1)&gt;(1+$O$2),MAX(K$64:K4175)&gt;MAX(L$64:L4174)),MAX(M$64:M4174)+1,""))),"")</f>
        <v/>
      </c>
      <c r="N4175" s="91">
        <f t="shared" si="361"/>
        <v>0</v>
      </c>
      <c r="O4175" s="91" t="str">
        <f>IFERROR(IF(AND(N4174=$H$2*1,MAX(O$64:O4174)=MAX(P$64:P4174)),MAX(O$64:O4174)+1,""),"")</f>
        <v/>
      </c>
      <c r="P4175" s="91" t="str">
        <f>IFERROR(IF(MOD(MAX(Q$64:Q4175),10*MAX(O$64:O4175))&lt;=2,IF(AND(F4174/INDEX($F$64:$F4175,MATCH(MAX(O$64:O4175),O$64:O4175,0)-1)&lt;(1-$P$2),MAX(O$64:O4175)&gt;MAX(P$64:P4174)),MAX(O$64:O4175),""),IF(AND($F4174/INDEX($F$64:$F4175,MATCH(MAX(Q$64:Q4175),Q$64:Q4175,0)-1)&lt;(1-$P$2),MAX(O$64:O4175)&gt;MAX(P$64:P4174)),MAX(O$64:O4175),"")),"")</f>
        <v/>
      </c>
      <c r="Q4175" s="91" t="str">
        <f>IFERROR(IF(E4175="","",IF(O4175&lt;&gt;"",MAX(O$64:O4175)*10+1,IF(AND($F4174/INDEX($F$64:$F4175,MATCH(MAX(Q$64:Q4174),Q$64:Q4174,0)-1)&gt;(1+$O$2),MAX(O$64:O4175)&gt;MAX(P$64:P4174)),MAX(Q$64:Q4174)+1,""))),"")</f>
        <v/>
      </c>
    </row>
  </sheetData>
  <scenarios current="3" show="3">
    <scenario name="止损比例8%" locked="1" count="1" user="joudou3" comment="创建者 joudou3 日期 7/19/2016">
      <inputCells r="P2" val="0.08" numFmtId="9"/>
    </scenario>
    <scenario name="止损比例6%" locked="1" count="1" user="joudou3" comment="创建者 joudou3 日期 7/19/2016">
      <inputCells r="P2" val="0.06" numFmtId="9"/>
    </scenario>
    <scenario name="止损比例4%" locked="1" count="2" user="joudou3" comment="创建者 joudou3 日期 7/19/2016">
      <inputCells r="P2" val="0.04" numFmtId="9"/>
      <inputCells r="O2" val="0.25" numFmtId="9"/>
    </scenario>
    <scenario name="止盈35%，止损12%" locked="1" count="2" user="joudou3" comment="创建者 joudou3 日期 7/19/2016">
      <inputCells r="O2" val="0.35" numFmtId="9"/>
      <inputCells r="P2" val="0.12" numFmtId="9"/>
    </scenario>
  </scenarios>
  <mergeCells count="5">
    <mergeCell ref="Y4:Z4"/>
    <mergeCell ref="AG4:AH4"/>
    <mergeCell ref="N3:Q3"/>
    <mergeCell ref="A3:C3"/>
    <mergeCell ref="J3:M3"/>
  </mergeCells>
  <phoneticPr fontId="15" type="noConversion"/>
  <pageMargins left="0.7" right="0.7" top="0.75" bottom="0.75" header="0.3" footer="0.3"/>
  <pageSetup paperSize="9" orientation="portrait" horizontalDpi="0" verticalDpi="0" r:id="rId1"/>
  <ignoredErrors>
    <ignoredError sqref="H2"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pane xSplit="3" ySplit="1" topLeftCell="D2" activePane="bottomRight" state="frozen"/>
      <selection pane="topRight" activeCell="D1" sqref="D1"/>
      <selection pane="bottomLeft" activeCell="A2" sqref="A2"/>
      <selection pane="bottomRight" activeCell="H38" sqref="H38"/>
    </sheetView>
  </sheetViews>
  <sheetFormatPr defaultColWidth="9.125" defaultRowHeight="12.75" x14ac:dyDescent="0.2"/>
  <cols>
    <col min="1" max="1" width="10.25" style="1" customWidth="1"/>
    <col min="2" max="3" width="14.625" style="1" customWidth="1"/>
    <col min="4" max="4" width="15.625" style="125" customWidth="1"/>
    <col min="5" max="6" width="11.875" style="125" customWidth="1"/>
    <col min="7" max="16384" width="9.125" style="1"/>
  </cols>
  <sheetData>
    <row r="1" spans="1:9" ht="13.5" thickBot="1" x14ac:dyDescent="0.25">
      <c r="A1" s="15" t="s">
        <v>5853</v>
      </c>
      <c r="B1" s="15" t="s">
        <v>5873</v>
      </c>
      <c r="C1" s="15" t="s">
        <v>5874</v>
      </c>
      <c r="D1" s="113" t="s">
        <v>5877</v>
      </c>
      <c r="E1" s="131" t="s">
        <v>5850</v>
      </c>
      <c r="F1" s="131" t="s">
        <v>5851</v>
      </c>
      <c r="G1" s="129"/>
      <c r="H1" s="129"/>
      <c r="I1" s="129"/>
    </row>
    <row r="2" spans="1:9" ht="13.5" thickTop="1" x14ac:dyDescent="0.2">
      <c r="A2" s="13">
        <v>1</v>
      </c>
      <c r="B2" s="13" t="str">
        <f>'600开头市值最小股票选取'!L3</f>
        <v>600145.SH</v>
      </c>
      <c r="C2" s="13" t="str">
        <f>'600开头市值最小股票选取'!M3</f>
        <v>*ST新亿</v>
      </c>
      <c r="D2" s="130">
        <v>6.0122999999999998</v>
      </c>
      <c r="E2" s="53">
        <v>0.3</v>
      </c>
      <c r="F2" s="53">
        <v>0.06</v>
      </c>
    </row>
    <row r="3" spans="1:9" x14ac:dyDescent="0.2">
      <c r="A3" s="13">
        <v>2</v>
      </c>
      <c r="B3" s="13" t="str">
        <f>'600开头市值最小股票选取'!L4</f>
        <v>600603.SH</v>
      </c>
      <c r="C3" s="13" t="str">
        <f>'600开头市值最小股票选取'!M4</f>
        <v>*ST兴业</v>
      </c>
      <c r="D3" s="130">
        <v>0.4713</v>
      </c>
      <c r="E3" s="53">
        <v>0.3</v>
      </c>
      <c r="F3" s="53">
        <v>0.12</v>
      </c>
    </row>
    <row r="4" spans="1:9" x14ac:dyDescent="0.2">
      <c r="A4" s="13">
        <v>3</v>
      </c>
      <c r="B4" s="13" t="str">
        <f>'600开头市值最小股票选取'!L5</f>
        <v>600301.SH</v>
      </c>
      <c r="C4" s="13" t="str">
        <f>'600开头市值最小股票选取'!M5</f>
        <v>*ST南化</v>
      </c>
      <c r="D4" s="130">
        <v>0.62280000000000002</v>
      </c>
      <c r="E4" s="53">
        <v>0.35</v>
      </c>
      <c r="F4" s="53">
        <v>0.08</v>
      </c>
    </row>
    <row r="5" spans="1:9" x14ac:dyDescent="0.2">
      <c r="A5" s="13">
        <v>4</v>
      </c>
      <c r="B5" s="13" t="str">
        <f>'600开头市值最小股票选取'!L6</f>
        <v>600319.SH</v>
      </c>
      <c r="C5" s="13" t="str">
        <f>'600开头市值最小股票选取'!M6</f>
        <v>*ST亚星</v>
      </c>
      <c r="D5" s="130">
        <v>-0.18709999999999999</v>
      </c>
      <c r="E5" s="53">
        <v>0.35</v>
      </c>
      <c r="F5" s="53">
        <v>0.12</v>
      </c>
    </row>
    <row r="6" spans="1:9" x14ac:dyDescent="0.2">
      <c r="A6" s="13">
        <v>5</v>
      </c>
      <c r="B6" s="13" t="str">
        <f>'600开头市值最小股票选取'!L7</f>
        <v>600306.SH</v>
      </c>
      <c r="C6" s="13" t="str">
        <f>'600开头市值最小股票选取'!M7</f>
        <v>*ST商城</v>
      </c>
      <c r="D6" s="130">
        <v>-8.09E-2</v>
      </c>
      <c r="E6" s="53">
        <v>0.25</v>
      </c>
      <c r="F6" s="53">
        <v>0.1</v>
      </c>
    </row>
    <row r="7" spans="1:9" x14ac:dyDescent="0.2">
      <c r="A7" s="13">
        <v>6</v>
      </c>
      <c r="B7" s="13" t="str">
        <f>'600开头市值最小股票选取'!L8</f>
        <v>600817.SH</v>
      </c>
      <c r="C7" s="13" t="str">
        <f>'600开头市值最小股票选取'!M8</f>
        <v>*ST宏盛</v>
      </c>
      <c r="D7" s="130">
        <v>4.7714999999999996</v>
      </c>
      <c r="E7" s="53">
        <v>0.35</v>
      </c>
      <c r="F7" s="53">
        <v>0.06</v>
      </c>
    </row>
    <row r="8" spans="1:9" x14ac:dyDescent="0.2">
      <c r="A8" s="13">
        <v>7</v>
      </c>
      <c r="B8" s="13" t="str">
        <f>'600开头市值最小股票选取'!L9</f>
        <v>600448.SH</v>
      </c>
      <c r="C8" s="13" t="str">
        <f>'600开头市值最小股票选取'!M9</f>
        <v>华纺股份</v>
      </c>
      <c r="D8" s="130">
        <v>3.7770999999999999</v>
      </c>
      <c r="E8" s="53">
        <v>0.15</v>
      </c>
      <c r="F8" s="53">
        <v>0.12</v>
      </c>
    </row>
    <row r="9" spans="1:9" x14ac:dyDescent="0.2">
      <c r="A9" s="13">
        <v>8</v>
      </c>
      <c r="B9" s="13" t="str">
        <f>'600开头市值最小股票选取'!L10</f>
        <v>600719.SH</v>
      </c>
      <c r="C9" s="13" t="str">
        <f>'600开头市值最小股票选取'!M10</f>
        <v>大连热电</v>
      </c>
      <c r="D9" s="130">
        <v>0.78439999999999999</v>
      </c>
      <c r="E9" s="53">
        <v>0.3</v>
      </c>
      <c r="F9" s="53">
        <v>0.12</v>
      </c>
    </row>
    <row r="10" spans="1:9" x14ac:dyDescent="0.2">
      <c r="A10" s="13">
        <v>9</v>
      </c>
      <c r="B10" s="13" t="str">
        <f>'600开头市值最小股票选取'!L11</f>
        <v>600561.SH</v>
      </c>
      <c r="C10" s="13" t="str">
        <f>'600开头市值最小股票选取'!M11</f>
        <v>江西长运</v>
      </c>
      <c r="D10" s="130">
        <v>1.7578</v>
      </c>
      <c r="E10" s="53">
        <v>0.15</v>
      </c>
      <c r="F10" s="53">
        <v>0.08</v>
      </c>
    </row>
    <row r="11" spans="1:9" x14ac:dyDescent="0.2">
      <c r="A11" s="13">
        <v>10</v>
      </c>
      <c r="B11" s="13" t="str">
        <f>'600开头市值最小股票选取'!L12</f>
        <v>600793.SH</v>
      </c>
      <c r="C11" s="13" t="str">
        <f>'600开头市值最小股票选取'!M12</f>
        <v>ST宜纸</v>
      </c>
      <c r="D11" s="130">
        <v>3.9228999999999998</v>
      </c>
      <c r="E11" s="53">
        <v>0.15</v>
      </c>
      <c r="F11" s="53">
        <v>0.12</v>
      </c>
    </row>
  </sheetData>
  <phoneticPr fontId="15" type="noConversion"/>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32"/>
  <sheetViews>
    <sheetView workbookViewId="0">
      <pane xSplit="1" ySplit="4" topLeftCell="E5" activePane="bottomRight" state="frozen"/>
      <selection pane="topRight" activeCell="B1" sqref="B1"/>
      <selection pane="bottomLeft" activeCell="A5" sqref="A5"/>
      <selection pane="bottomRight" activeCell="T665" sqref="T665"/>
    </sheetView>
  </sheetViews>
  <sheetFormatPr defaultColWidth="9.125" defaultRowHeight="12.75" x14ac:dyDescent="0.2"/>
  <cols>
    <col min="1" max="1" width="30.25" style="1" bestFit="1" customWidth="1"/>
    <col min="2" max="26" width="9.25" style="1" bestFit="1" customWidth="1"/>
    <col min="27" max="27" width="10" style="1" bestFit="1" customWidth="1"/>
    <col min="28" max="31" width="9.25" style="1" bestFit="1" customWidth="1"/>
    <col min="32" max="33" width="9.125" style="1"/>
    <col min="34" max="34" width="10.625" style="1" bestFit="1" customWidth="1"/>
    <col min="35" max="36" width="9.25" style="177" bestFit="1" customWidth="1"/>
    <col min="37" max="16384" width="9.125" style="1"/>
  </cols>
  <sheetData>
    <row r="1" spans="1:36" ht="15" x14ac:dyDescent="0.25">
      <c r="A1" s="1" t="str">
        <f>[1]!EM_HQ("600145.SH,600603.SH,600301.SH,600319.SH,600306.SH,600817.SH,600448.SH,600719.SH,600561.SH,600793.SH","OPEN,CLOSE,VOLUME","1999-10-08","N","Period=1,AdjustFlag=2,PriceType=1,Layout1=1,Layout2=0,Order=0,DateType=0,Market=CNSESH")</f>
        <v>历史行情</v>
      </c>
      <c r="B1" s="139"/>
    </row>
    <row r="2" spans="1:36" ht="14.25" x14ac:dyDescent="0.2">
      <c r="A2" s="210" t="s">
        <v>5956</v>
      </c>
      <c r="B2" s="1" t="s">
        <v>5911</v>
      </c>
      <c r="C2" s="1" t="s">
        <v>5912</v>
      </c>
      <c r="D2" s="1" t="s">
        <v>5912</v>
      </c>
      <c r="E2" s="1" t="s">
        <v>5912</v>
      </c>
      <c r="F2" s="1" t="s">
        <v>5911</v>
      </c>
      <c r="G2" s="1" t="s">
        <v>5912</v>
      </c>
      <c r="H2" s="1" t="s">
        <v>5913</v>
      </c>
      <c r="I2" s="1" t="s">
        <v>5913</v>
      </c>
      <c r="J2" s="1" t="s">
        <v>5912</v>
      </c>
      <c r="K2" s="1" t="s">
        <v>5911</v>
      </c>
      <c r="L2" s="1" t="s">
        <v>5914</v>
      </c>
      <c r="M2" s="1" t="s">
        <v>5915</v>
      </c>
      <c r="N2" s="1" t="s">
        <v>5914</v>
      </c>
      <c r="O2" s="1" t="s">
        <v>5916</v>
      </c>
      <c r="P2" s="1" t="s">
        <v>5914</v>
      </c>
      <c r="Q2" s="1" t="s">
        <v>5915</v>
      </c>
      <c r="R2" s="1" t="s">
        <v>5915</v>
      </c>
      <c r="S2" s="1" t="s">
        <v>5914</v>
      </c>
      <c r="T2" s="1" t="s">
        <v>5916</v>
      </c>
      <c r="U2" s="1" t="s">
        <v>5916</v>
      </c>
      <c r="V2" s="1" t="s">
        <v>5917</v>
      </c>
      <c r="W2" s="1" t="s">
        <v>5918</v>
      </c>
      <c r="X2" s="1" t="s">
        <v>5918</v>
      </c>
      <c r="Y2" s="1" t="s">
        <v>5918</v>
      </c>
      <c r="Z2" s="1" t="s">
        <v>5918</v>
      </c>
      <c r="AA2" s="1" t="s">
        <v>5918</v>
      </c>
      <c r="AB2" s="1" t="s">
        <v>5919</v>
      </c>
      <c r="AC2" s="1" t="s">
        <v>5919</v>
      </c>
      <c r="AD2" s="1" t="s">
        <v>5918</v>
      </c>
      <c r="AE2" s="1" t="s">
        <v>5917</v>
      </c>
      <c r="AI2" s="177" t="s">
        <v>5821</v>
      </c>
      <c r="AJ2" s="177" t="s">
        <v>5818</v>
      </c>
    </row>
    <row r="3" spans="1:36" x14ac:dyDescent="0.2">
      <c r="A3" s="148"/>
      <c r="B3" s="1" t="s">
        <v>5920</v>
      </c>
      <c r="C3" s="1" t="s">
        <v>5921</v>
      </c>
      <c r="D3" s="1" t="s">
        <v>5922</v>
      </c>
      <c r="E3" s="1" t="s">
        <v>5923</v>
      </c>
      <c r="F3" s="1" t="s">
        <v>5924</v>
      </c>
      <c r="G3" s="1" t="s">
        <v>5925</v>
      </c>
      <c r="H3" s="1" t="s">
        <v>5926</v>
      </c>
      <c r="I3" s="1" t="s">
        <v>5927</v>
      </c>
      <c r="J3" s="1" t="s">
        <v>5928</v>
      </c>
      <c r="K3" s="1" t="s">
        <v>5929</v>
      </c>
      <c r="L3" s="1" t="s">
        <v>5930</v>
      </c>
      <c r="M3" s="1" t="s">
        <v>5921</v>
      </c>
      <c r="N3" s="1" t="s">
        <v>5931</v>
      </c>
      <c r="O3" s="1" t="s">
        <v>5932</v>
      </c>
      <c r="P3" s="1" t="s">
        <v>5933</v>
      </c>
      <c r="Q3" s="1" t="s">
        <v>5934</v>
      </c>
      <c r="R3" s="1" t="s">
        <v>5935</v>
      </c>
      <c r="S3" s="1" t="s">
        <v>5927</v>
      </c>
      <c r="T3" s="1" t="s">
        <v>5936</v>
      </c>
      <c r="U3" s="1" t="s">
        <v>5929</v>
      </c>
      <c r="V3" s="1" t="s">
        <v>5937</v>
      </c>
      <c r="W3" s="1" t="s">
        <v>5921</v>
      </c>
      <c r="X3" s="1" t="s">
        <v>5931</v>
      </c>
      <c r="Y3" s="1" t="s">
        <v>5932</v>
      </c>
      <c r="Z3" s="1" t="s">
        <v>5924</v>
      </c>
      <c r="AA3" s="1" t="s">
        <v>5938</v>
      </c>
      <c r="AB3" s="1" t="s">
        <v>5935</v>
      </c>
      <c r="AC3" s="1" t="s">
        <v>5939</v>
      </c>
      <c r="AD3" s="1" t="s">
        <v>5928</v>
      </c>
      <c r="AE3" s="1" t="s">
        <v>5929</v>
      </c>
    </row>
    <row r="4" spans="1:36" x14ac:dyDescent="0.2">
      <c r="A4" s="148"/>
      <c r="B4" s="1" t="s">
        <v>5940</v>
      </c>
      <c r="C4" s="1" t="s">
        <v>5941</v>
      </c>
      <c r="D4" s="1" t="s">
        <v>5942</v>
      </c>
      <c r="E4" s="1" t="s">
        <v>5943</v>
      </c>
      <c r="F4" s="1" t="s">
        <v>5944</v>
      </c>
      <c r="G4" s="1" t="s">
        <v>5945</v>
      </c>
      <c r="H4" s="1" t="s">
        <v>5946</v>
      </c>
      <c r="I4" s="1" t="s">
        <v>5906</v>
      </c>
      <c r="J4" s="1" t="s">
        <v>5907</v>
      </c>
      <c r="K4" s="1" t="s">
        <v>5908</v>
      </c>
      <c r="L4" s="1" t="s">
        <v>5900</v>
      </c>
      <c r="M4" s="1" t="s">
        <v>5947</v>
      </c>
      <c r="N4" s="1" t="s">
        <v>5948</v>
      </c>
      <c r="O4" s="1" t="s">
        <v>5949</v>
      </c>
      <c r="P4" s="1" t="s">
        <v>5903</v>
      </c>
      <c r="Q4" s="1" t="s">
        <v>5904</v>
      </c>
      <c r="R4" s="1" t="s">
        <v>5905</v>
      </c>
      <c r="S4" s="1" t="s">
        <v>5950</v>
      </c>
      <c r="T4" s="1" t="s">
        <v>5907</v>
      </c>
      <c r="U4" s="1" t="s">
        <v>5951</v>
      </c>
      <c r="V4" s="1" t="s">
        <v>5900</v>
      </c>
      <c r="W4" s="1" t="s">
        <v>5901</v>
      </c>
      <c r="X4" s="1" t="s">
        <v>5948</v>
      </c>
      <c r="Y4" s="1" t="s">
        <v>5902</v>
      </c>
      <c r="Z4" s="1" t="s">
        <v>5944</v>
      </c>
      <c r="AA4" s="1" t="s">
        <v>5945</v>
      </c>
      <c r="AB4" s="1" t="s">
        <v>5905</v>
      </c>
      <c r="AC4" s="1" t="s">
        <v>5906</v>
      </c>
      <c r="AD4" s="1" t="s">
        <v>5952</v>
      </c>
      <c r="AE4" s="1" t="s">
        <v>5953</v>
      </c>
      <c r="AH4" s="1" t="s">
        <v>5816</v>
      </c>
    </row>
    <row r="5" spans="1:36" x14ac:dyDescent="0.2">
      <c r="A5" s="148">
        <v>36441</v>
      </c>
      <c r="B5" s="137">
        <v>9.57</v>
      </c>
      <c r="C5" s="137">
        <v>103.584945945722</v>
      </c>
      <c r="D5" s="137"/>
      <c r="E5" s="137"/>
      <c r="F5" s="137"/>
      <c r="G5" s="137">
        <v>22.4997321828587</v>
      </c>
      <c r="H5" s="137"/>
      <c r="I5" s="137">
        <v>19.144978601917099</v>
      </c>
      <c r="J5" s="137"/>
      <c r="K5" s="137">
        <v>15.983756345177699</v>
      </c>
      <c r="L5" s="137">
        <v>9.48</v>
      </c>
      <c r="M5" s="137">
        <v>103.393121971749</v>
      </c>
      <c r="N5" s="137"/>
      <c r="O5" s="137"/>
      <c r="P5" s="137"/>
      <c r="Q5" s="137">
        <v>21.830821226070999</v>
      </c>
      <c r="R5" s="137"/>
      <c r="S5" s="137">
        <v>18.775684598428398</v>
      </c>
      <c r="T5" s="137"/>
      <c r="U5" s="137">
        <v>15.801827411167499</v>
      </c>
      <c r="V5" s="1">
        <v>1493830</v>
      </c>
      <c r="W5" s="1">
        <v>626900</v>
      </c>
      <c r="AA5" s="1">
        <v>53500</v>
      </c>
      <c r="AC5" s="1">
        <v>149600</v>
      </c>
      <c r="AE5" s="1">
        <v>265609</v>
      </c>
      <c r="AH5" s="136">
        <f>A5</f>
        <v>36441</v>
      </c>
      <c r="AI5" s="177">
        <f>HLOOKUP(附加题模型!$E$2,历史数据!$B$3:$K$5000,ROW(A3),)</f>
        <v>15.983756345177699</v>
      </c>
      <c r="AJ5" s="177">
        <f>HLOOKUP(附加题模型!$E$2,历史数据!$L$3:$U$5000,ROW(A3),)</f>
        <v>15.801827411167499</v>
      </c>
    </row>
    <row r="6" spans="1:36" x14ac:dyDescent="0.2">
      <c r="A6" s="148">
        <v>36444</v>
      </c>
      <c r="B6" s="137">
        <v>9.42</v>
      </c>
      <c r="C6" s="137">
        <v>102.945532699144</v>
      </c>
      <c r="D6" s="137"/>
      <c r="E6" s="137"/>
      <c r="F6" s="137"/>
      <c r="G6" s="137">
        <v>21.7396060955999</v>
      </c>
      <c r="H6" s="137"/>
      <c r="I6" s="137">
        <v>18.7368115454296</v>
      </c>
      <c r="J6" s="137"/>
      <c r="K6" s="137">
        <v>15.7238578680203</v>
      </c>
      <c r="L6" s="137">
        <v>9.6300000000000008</v>
      </c>
      <c r="M6" s="137">
        <v>103.584945945722</v>
      </c>
      <c r="N6" s="137"/>
      <c r="O6" s="137"/>
      <c r="P6" s="137"/>
      <c r="Q6" s="137">
        <v>21.435555660696402</v>
      </c>
      <c r="R6" s="137"/>
      <c r="S6" s="137">
        <v>18.464700174437802</v>
      </c>
      <c r="T6" s="137"/>
      <c r="U6" s="137">
        <v>16.412588832487302</v>
      </c>
      <c r="V6" s="1">
        <v>1783367</v>
      </c>
      <c r="W6" s="1">
        <v>573500</v>
      </c>
      <c r="AA6" s="1">
        <v>75980</v>
      </c>
      <c r="AC6" s="1">
        <v>108450</v>
      </c>
      <c r="AE6" s="1">
        <v>358586</v>
      </c>
      <c r="AH6" s="136">
        <f t="shared" ref="AH6:AH69" si="0">A6</f>
        <v>36444</v>
      </c>
      <c r="AI6" s="177">
        <f>HLOOKUP(附加题模型!$E$2,历史数据!$B$3:$K$5000,ROW(A4),)</f>
        <v>15.7238578680203</v>
      </c>
      <c r="AJ6" s="177">
        <f>HLOOKUP(附加题模型!$E$2,历史数据!$L$3:$U$5000,ROW(A4),)</f>
        <v>16.412588832487302</v>
      </c>
    </row>
    <row r="7" spans="1:36" x14ac:dyDescent="0.2">
      <c r="A7" s="148">
        <v>36445</v>
      </c>
      <c r="B7" s="137">
        <v>9.7899999999999991</v>
      </c>
      <c r="C7" s="137">
        <v>104.352241841617</v>
      </c>
      <c r="D7" s="137"/>
      <c r="E7" s="137"/>
      <c r="F7" s="137"/>
      <c r="G7" s="137">
        <v>21.7700111390903</v>
      </c>
      <c r="H7" s="137"/>
      <c r="I7" s="137">
        <v>18.5618828069349</v>
      </c>
      <c r="J7" s="137"/>
      <c r="K7" s="137">
        <v>16.373604060913699</v>
      </c>
      <c r="L7" s="137">
        <v>9.64</v>
      </c>
      <c r="M7" s="137">
        <v>106.014716282721</v>
      </c>
      <c r="N7" s="137"/>
      <c r="O7" s="137"/>
      <c r="P7" s="137"/>
      <c r="Q7" s="137">
        <v>22.043656530503402</v>
      </c>
      <c r="R7" s="137"/>
      <c r="S7" s="137">
        <v>18.659065439431899</v>
      </c>
      <c r="T7" s="137"/>
      <c r="U7" s="137">
        <v>16.906395939086298</v>
      </c>
      <c r="V7" s="1">
        <v>1747157</v>
      </c>
      <c r="W7" s="1">
        <v>1084300</v>
      </c>
      <c r="AA7" s="1">
        <v>28705</v>
      </c>
      <c r="AC7" s="1">
        <v>83766</v>
      </c>
      <c r="AE7" s="1">
        <v>468739</v>
      </c>
      <c r="AH7" s="136">
        <f t="shared" si="0"/>
        <v>36445</v>
      </c>
      <c r="AI7" s="177">
        <f>HLOOKUP(附加题模型!$E$2,历史数据!$B$3:$K$5000,ROW(A5),)</f>
        <v>16.373604060913699</v>
      </c>
      <c r="AJ7" s="177">
        <f>HLOOKUP(附加题模型!$E$2,历史数据!$L$3:$U$5000,ROW(A5),)</f>
        <v>16.906395939086298</v>
      </c>
    </row>
    <row r="8" spans="1:36" x14ac:dyDescent="0.2">
      <c r="A8" s="148">
        <v>36446</v>
      </c>
      <c r="B8" s="137">
        <v>9.68</v>
      </c>
      <c r="C8" s="137">
        <v>106.078657607379</v>
      </c>
      <c r="D8" s="137"/>
      <c r="E8" s="137"/>
      <c r="F8" s="137"/>
      <c r="G8" s="137">
        <v>22.165276704464802</v>
      </c>
      <c r="H8" s="137"/>
      <c r="I8" s="137">
        <v>18.9894863899219</v>
      </c>
      <c r="J8" s="137"/>
      <c r="K8" s="137">
        <v>16.893401015228399</v>
      </c>
      <c r="L8" s="137">
        <v>9.4700000000000006</v>
      </c>
      <c r="M8" s="137">
        <v>102.497943426539</v>
      </c>
      <c r="N8" s="137"/>
      <c r="O8" s="137"/>
      <c r="P8" s="137"/>
      <c r="Q8" s="137">
        <v>21.6939985303644</v>
      </c>
      <c r="R8" s="137"/>
      <c r="S8" s="137">
        <v>18.328644488942</v>
      </c>
      <c r="T8" s="137"/>
      <c r="U8" s="137">
        <v>16.9843654822335</v>
      </c>
      <c r="V8" s="1">
        <v>1607445</v>
      </c>
      <c r="W8" s="1">
        <v>928500</v>
      </c>
      <c r="AA8" s="1">
        <v>40900</v>
      </c>
      <c r="AC8" s="1">
        <v>84600</v>
      </c>
      <c r="AE8" s="1">
        <v>396627</v>
      </c>
      <c r="AH8" s="136">
        <f t="shared" si="0"/>
        <v>36446</v>
      </c>
      <c r="AI8" s="177">
        <f>HLOOKUP(附加题模型!$E$2,历史数据!$B$3:$K$5000,ROW(A6),)</f>
        <v>16.893401015228399</v>
      </c>
      <c r="AJ8" s="177">
        <f>HLOOKUP(附加题模型!$E$2,历史数据!$L$3:$U$5000,ROW(A6),)</f>
        <v>16.9843654822335</v>
      </c>
    </row>
    <row r="9" spans="1:36" x14ac:dyDescent="0.2">
      <c r="A9" s="148">
        <v>36447</v>
      </c>
      <c r="B9" s="137">
        <v>9.65</v>
      </c>
      <c r="C9" s="137">
        <v>101.53882355667101</v>
      </c>
      <c r="D9" s="137"/>
      <c r="E9" s="137"/>
      <c r="F9" s="137"/>
      <c r="G9" s="137">
        <v>21.389948095460898</v>
      </c>
      <c r="H9" s="137"/>
      <c r="I9" s="137">
        <v>18.367517541940799</v>
      </c>
      <c r="J9" s="137"/>
      <c r="K9" s="137">
        <v>16.737461928934</v>
      </c>
      <c r="L9" s="137">
        <v>9.42</v>
      </c>
      <c r="M9" s="137">
        <v>99.684525141593298</v>
      </c>
      <c r="N9" s="137"/>
      <c r="O9" s="137"/>
      <c r="P9" s="137"/>
      <c r="Q9" s="137">
        <v>21.785213660835399</v>
      </c>
      <c r="R9" s="137"/>
      <c r="S9" s="137">
        <v>18.309207962442599</v>
      </c>
      <c r="T9" s="137"/>
      <c r="U9" s="137">
        <v>16.893401015228399</v>
      </c>
      <c r="V9" s="1">
        <v>1496887</v>
      </c>
      <c r="W9" s="1">
        <v>1105000</v>
      </c>
      <c r="AA9" s="1">
        <v>32300</v>
      </c>
      <c r="AC9" s="1">
        <v>107837</v>
      </c>
      <c r="AE9" s="1">
        <v>369450</v>
      </c>
      <c r="AH9" s="136">
        <f t="shared" si="0"/>
        <v>36447</v>
      </c>
      <c r="AI9" s="177">
        <f>HLOOKUP(附加题模型!$E$2,历史数据!$B$3:$K$5000,ROW(A7),)</f>
        <v>16.737461928934</v>
      </c>
      <c r="AJ9" s="177">
        <f>HLOOKUP(附加题模型!$E$2,历史数据!$L$3:$U$5000,ROW(A7),)</f>
        <v>16.893401015228399</v>
      </c>
    </row>
    <row r="10" spans="1:36" x14ac:dyDescent="0.2">
      <c r="A10" s="148">
        <v>36448</v>
      </c>
      <c r="B10" s="137">
        <v>9.51</v>
      </c>
      <c r="C10" s="137">
        <v>100.06817308954</v>
      </c>
      <c r="D10" s="137"/>
      <c r="E10" s="137"/>
      <c r="F10" s="137"/>
      <c r="G10" s="137">
        <v>22.0132514870131</v>
      </c>
      <c r="H10" s="137"/>
      <c r="I10" s="137">
        <v>18.464700174437802</v>
      </c>
      <c r="J10" s="137"/>
      <c r="K10" s="137">
        <v>17.023350253807099</v>
      </c>
      <c r="L10" s="137">
        <v>9.83</v>
      </c>
      <c r="M10" s="137">
        <v>101.98641282927601</v>
      </c>
      <c r="N10" s="137"/>
      <c r="O10" s="137"/>
      <c r="P10" s="137"/>
      <c r="Q10" s="137">
        <v>22.484529661113498</v>
      </c>
      <c r="R10" s="137"/>
      <c r="S10" s="137">
        <v>18.659065439431899</v>
      </c>
      <c r="T10" s="137"/>
      <c r="U10" s="137">
        <v>17.231269035533</v>
      </c>
      <c r="V10" s="1">
        <v>2966336</v>
      </c>
      <c r="W10" s="1">
        <v>1150100</v>
      </c>
      <c r="AA10" s="1">
        <v>153244</v>
      </c>
      <c r="AC10" s="1">
        <v>114344</v>
      </c>
      <c r="AE10" s="1">
        <v>509353</v>
      </c>
      <c r="AH10" s="136">
        <f t="shared" si="0"/>
        <v>36448</v>
      </c>
      <c r="AI10" s="177">
        <f>HLOOKUP(附加题模型!$E$2,历史数据!$B$3:$K$5000,ROW(A8),)</f>
        <v>17.023350253807099</v>
      </c>
      <c r="AJ10" s="177">
        <f>HLOOKUP(附加题模型!$E$2,历史数据!$L$3:$U$5000,ROW(A8),)</f>
        <v>17.231269035533</v>
      </c>
    </row>
    <row r="11" spans="1:36" x14ac:dyDescent="0.2">
      <c r="A11" s="148">
        <v>36451</v>
      </c>
      <c r="B11" s="137">
        <v>9.8000000000000007</v>
      </c>
      <c r="C11" s="137">
        <v>102.242178127907</v>
      </c>
      <c r="D11" s="137"/>
      <c r="E11" s="137"/>
      <c r="F11" s="137"/>
      <c r="G11" s="137">
        <v>22.4997321828587</v>
      </c>
      <c r="H11" s="137"/>
      <c r="I11" s="137">
        <v>18.872867230925401</v>
      </c>
      <c r="J11" s="137"/>
      <c r="K11" s="137">
        <v>17.127309644669999</v>
      </c>
      <c r="L11" s="137">
        <v>9.3699999999999992</v>
      </c>
      <c r="M11" s="137">
        <v>96.423517584042798</v>
      </c>
      <c r="N11" s="137"/>
      <c r="O11" s="137"/>
      <c r="P11" s="137"/>
      <c r="Q11" s="137">
        <v>22.043656530503402</v>
      </c>
      <c r="R11" s="137"/>
      <c r="S11" s="137">
        <v>18.814557651427201</v>
      </c>
      <c r="T11" s="137"/>
      <c r="U11" s="137">
        <v>15.502944162436499</v>
      </c>
      <c r="V11" s="1">
        <v>1658836</v>
      </c>
      <c r="W11" s="1">
        <v>1537200</v>
      </c>
      <c r="AA11" s="1">
        <v>110420</v>
      </c>
      <c r="AC11" s="1">
        <v>296686</v>
      </c>
      <c r="AE11" s="1">
        <v>1919647</v>
      </c>
      <c r="AH11" s="136">
        <f t="shared" si="0"/>
        <v>36451</v>
      </c>
      <c r="AI11" s="177">
        <f>HLOOKUP(附加题模型!$E$2,历史数据!$B$3:$K$5000,ROW(A9),)</f>
        <v>17.127309644669999</v>
      </c>
      <c r="AJ11" s="177">
        <f>HLOOKUP(附加题模型!$E$2,历史数据!$L$3:$U$5000,ROW(A9),)</f>
        <v>15.502944162436499</v>
      </c>
    </row>
    <row r="12" spans="1:36" x14ac:dyDescent="0.2">
      <c r="A12" s="148">
        <v>36452</v>
      </c>
      <c r="B12" s="137">
        <v>9.34</v>
      </c>
      <c r="C12" s="137">
        <v>95.336515064859299</v>
      </c>
      <c r="D12" s="137"/>
      <c r="E12" s="137"/>
      <c r="F12" s="137"/>
      <c r="G12" s="137">
        <v>21.800416182580602</v>
      </c>
      <c r="H12" s="137"/>
      <c r="I12" s="137">
        <v>18.6201923864331</v>
      </c>
      <c r="J12" s="137"/>
      <c r="K12" s="137">
        <v>15.113096446700499</v>
      </c>
      <c r="L12" s="137">
        <v>9.41</v>
      </c>
      <c r="M12" s="137">
        <v>93.354334000465798</v>
      </c>
      <c r="N12" s="137"/>
      <c r="O12" s="137"/>
      <c r="P12" s="137"/>
      <c r="Q12" s="137">
        <v>21.922036356542002</v>
      </c>
      <c r="R12" s="137"/>
      <c r="S12" s="137">
        <v>18.4452636479384</v>
      </c>
      <c r="T12" s="137"/>
      <c r="U12" s="137">
        <v>13.9565482233503</v>
      </c>
      <c r="V12" s="1">
        <v>949902</v>
      </c>
      <c r="W12" s="1">
        <v>1095900</v>
      </c>
      <c r="AA12" s="1">
        <v>74772</v>
      </c>
      <c r="AC12" s="1">
        <v>111140</v>
      </c>
      <c r="AE12" s="1">
        <v>1527500</v>
      </c>
      <c r="AH12" s="136">
        <f t="shared" si="0"/>
        <v>36452</v>
      </c>
      <c r="AI12" s="177">
        <f>HLOOKUP(附加题模型!$E$2,历史数据!$B$3:$K$5000,ROW(A10),)</f>
        <v>15.113096446700499</v>
      </c>
      <c r="AJ12" s="177">
        <f>HLOOKUP(附加题模型!$E$2,历史数据!$L$3:$U$5000,ROW(A10),)</f>
        <v>13.9565482233503</v>
      </c>
    </row>
    <row r="13" spans="1:36" x14ac:dyDescent="0.2">
      <c r="A13" s="148">
        <v>36453</v>
      </c>
      <c r="B13" s="137">
        <v>9.4499999999999993</v>
      </c>
      <c r="C13" s="137">
        <v>93.993747247044396</v>
      </c>
      <c r="D13" s="137"/>
      <c r="E13" s="137"/>
      <c r="F13" s="137"/>
      <c r="G13" s="137">
        <v>21.876428791306498</v>
      </c>
      <c r="H13" s="137"/>
      <c r="I13" s="137">
        <v>18.425827121438999</v>
      </c>
      <c r="J13" s="137"/>
      <c r="K13" s="137">
        <v>13.6576649746193</v>
      </c>
      <c r="L13" s="137">
        <v>9.43</v>
      </c>
      <c r="M13" s="137">
        <v>94.185571221017895</v>
      </c>
      <c r="N13" s="137"/>
      <c r="O13" s="137"/>
      <c r="P13" s="137"/>
      <c r="Q13" s="137">
        <v>22.362909487152098</v>
      </c>
      <c r="R13" s="137"/>
      <c r="S13" s="137">
        <v>18.581319333434301</v>
      </c>
      <c r="T13" s="137"/>
      <c r="U13" s="137">
        <v>14.294416243654799</v>
      </c>
      <c r="V13" s="1">
        <v>678422</v>
      </c>
      <c r="W13" s="1">
        <v>686200</v>
      </c>
      <c r="AA13" s="1">
        <v>79560</v>
      </c>
      <c r="AC13" s="1">
        <v>98782</v>
      </c>
      <c r="AE13" s="1">
        <v>974660</v>
      </c>
      <c r="AH13" s="136">
        <f t="shared" si="0"/>
        <v>36453</v>
      </c>
      <c r="AI13" s="177">
        <f>HLOOKUP(附加题模型!$E$2,历史数据!$B$3:$K$5000,ROW(A11),)</f>
        <v>13.6576649746193</v>
      </c>
      <c r="AJ13" s="177">
        <f>HLOOKUP(附加题模型!$E$2,历史数据!$L$3:$U$5000,ROW(A11),)</f>
        <v>14.294416243654799</v>
      </c>
    </row>
    <row r="14" spans="1:36" x14ac:dyDescent="0.2">
      <c r="A14" s="148">
        <v>36454</v>
      </c>
      <c r="B14" s="137">
        <v>9.4600000000000009</v>
      </c>
      <c r="C14" s="137">
        <v>94.633160493622896</v>
      </c>
      <c r="D14" s="137"/>
      <c r="E14" s="137"/>
      <c r="F14" s="137"/>
      <c r="G14" s="137">
        <v>22.332504443661701</v>
      </c>
      <c r="H14" s="137"/>
      <c r="I14" s="137">
        <v>18.581319333434301</v>
      </c>
      <c r="J14" s="137"/>
      <c r="K14" s="137">
        <v>14.294416243654799</v>
      </c>
      <c r="L14" s="137">
        <v>9.18</v>
      </c>
      <c r="M14" s="137">
        <v>91.819742208677397</v>
      </c>
      <c r="N14" s="137"/>
      <c r="O14" s="137"/>
      <c r="P14" s="137"/>
      <c r="Q14" s="137">
        <v>22.803782617762099</v>
      </c>
      <c r="R14" s="137"/>
      <c r="S14" s="137">
        <v>17.939913958953799</v>
      </c>
      <c r="T14" s="137"/>
      <c r="U14" s="137">
        <v>14.1514720812183</v>
      </c>
      <c r="V14" s="1">
        <v>1687186</v>
      </c>
      <c r="W14" s="1">
        <v>812500</v>
      </c>
      <c r="AA14" s="1">
        <v>383649</v>
      </c>
      <c r="AC14" s="1">
        <v>115000</v>
      </c>
      <c r="AE14" s="1">
        <v>243801</v>
      </c>
      <c r="AH14" s="136">
        <f t="shared" si="0"/>
        <v>36454</v>
      </c>
      <c r="AI14" s="177">
        <f>HLOOKUP(附加题模型!$E$2,历史数据!$B$3:$K$5000,ROW(A12),)</f>
        <v>14.294416243654799</v>
      </c>
      <c r="AJ14" s="177">
        <f>HLOOKUP(附加题模型!$E$2,历史数据!$L$3:$U$5000,ROW(A12),)</f>
        <v>14.1514720812183</v>
      </c>
    </row>
    <row r="15" spans="1:36" x14ac:dyDescent="0.2">
      <c r="A15" s="148">
        <v>36455</v>
      </c>
      <c r="B15" s="137">
        <v>9.3000000000000007</v>
      </c>
      <c r="C15" s="137">
        <v>92.459155455255896</v>
      </c>
      <c r="D15" s="137"/>
      <c r="E15" s="137"/>
      <c r="F15" s="137"/>
      <c r="G15" s="137">
        <v>22.727770009036298</v>
      </c>
      <c r="H15" s="137"/>
      <c r="I15" s="137">
        <v>18.348081015441402</v>
      </c>
      <c r="J15" s="137"/>
      <c r="K15" s="137">
        <v>14.1644670050761</v>
      </c>
      <c r="L15" s="137">
        <v>9.52</v>
      </c>
      <c r="M15" s="137">
        <v>96.295634934727104</v>
      </c>
      <c r="N15" s="137"/>
      <c r="O15" s="137"/>
      <c r="P15" s="137"/>
      <c r="Q15" s="137">
        <v>22.727770009036298</v>
      </c>
      <c r="R15" s="137"/>
      <c r="S15" s="137">
        <v>18.309207962442599</v>
      </c>
      <c r="T15" s="137"/>
      <c r="U15" s="137">
        <v>14.1514720812183</v>
      </c>
      <c r="V15" s="1">
        <v>1951816</v>
      </c>
      <c r="W15" s="1">
        <v>1408100</v>
      </c>
      <c r="AA15" s="1">
        <v>155662</v>
      </c>
      <c r="AC15" s="1">
        <v>158308</v>
      </c>
      <c r="AE15" s="1">
        <v>483870</v>
      </c>
      <c r="AH15" s="136">
        <f t="shared" si="0"/>
        <v>36455</v>
      </c>
      <c r="AI15" s="177">
        <f>HLOOKUP(附加题模型!$E$2,历史数据!$B$3:$K$5000,ROW(A13),)</f>
        <v>14.1644670050761</v>
      </c>
      <c r="AJ15" s="177">
        <f>HLOOKUP(附加题模型!$E$2,历史数据!$L$3:$U$5000,ROW(A13),)</f>
        <v>14.1514720812183</v>
      </c>
    </row>
    <row r="16" spans="1:36" x14ac:dyDescent="0.2">
      <c r="A16" s="148">
        <v>36458</v>
      </c>
      <c r="B16" s="137">
        <v>9.52</v>
      </c>
      <c r="C16" s="137">
        <v>96.551400233358507</v>
      </c>
      <c r="D16" s="137"/>
      <c r="E16" s="137"/>
      <c r="F16" s="137"/>
      <c r="G16" s="137">
        <v>23.092630530920498</v>
      </c>
      <c r="H16" s="137"/>
      <c r="I16" s="137">
        <v>18.114842697448498</v>
      </c>
      <c r="J16" s="137"/>
      <c r="K16" s="137">
        <v>14.034517766497499</v>
      </c>
      <c r="L16" s="137">
        <v>9.35</v>
      </c>
      <c r="M16" s="137">
        <v>94.185571221017895</v>
      </c>
      <c r="N16" s="137"/>
      <c r="O16" s="137"/>
      <c r="P16" s="137"/>
      <c r="Q16" s="137">
        <v>22.4997321828587</v>
      </c>
      <c r="R16" s="137"/>
      <c r="S16" s="137">
        <v>17.939913958953799</v>
      </c>
      <c r="T16" s="137"/>
      <c r="U16" s="137">
        <v>13.9045685279188</v>
      </c>
      <c r="V16" s="1">
        <v>786900</v>
      </c>
      <c r="W16" s="1">
        <v>566500</v>
      </c>
      <c r="AA16" s="1">
        <v>70682</v>
      </c>
      <c r="AC16" s="1">
        <v>87584</v>
      </c>
      <c r="AE16" s="1">
        <v>208503</v>
      </c>
      <c r="AH16" s="136">
        <f t="shared" si="0"/>
        <v>36458</v>
      </c>
      <c r="AI16" s="177">
        <f>HLOOKUP(附加题模型!$E$2,历史数据!$B$3:$K$5000,ROW(A14),)</f>
        <v>14.034517766497499</v>
      </c>
      <c r="AJ16" s="177">
        <f>HLOOKUP(附加题模型!$E$2,历史数据!$L$3:$U$5000,ROW(A14),)</f>
        <v>13.9045685279188</v>
      </c>
    </row>
    <row r="17" spans="1:36" x14ac:dyDescent="0.2">
      <c r="A17" s="148">
        <v>36459</v>
      </c>
      <c r="B17" s="137">
        <v>9.3000000000000007</v>
      </c>
      <c r="C17" s="137">
        <v>94.185571221017895</v>
      </c>
      <c r="D17" s="137"/>
      <c r="E17" s="137"/>
      <c r="F17" s="137"/>
      <c r="G17" s="137">
        <v>22.4997321828587</v>
      </c>
      <c r="H17" s="137"/>
      <c r="I17" s="137">
        <v>17.978787011952601</v>
      </c>
      <c r="J17" s="137"/>
      <c r="K17" s="137">
        <v>13.9045685279188</v>
      </c>
      <c r="L17" s="137">
        <v>9.6999999999999993</v>
      </c>
      <c r="M17" s="137">
        <v>95.016808441570006</v>
      </c>
      <c r="N17" s="137"/>
      <c r="O17" s="137"/>
      <c r="P17" s="137"/>
      <c r="Q17" s="137">
        <v>22.4997321828587</v>
      </c>
      <c r="R17" s="137"/>
      <c r="S17" s="137">
        <v>17.9593504854532</v>
      </c>
      <c r="T17" s="137"/>
      <c r="U17" s="137">
        <v>13.9695431472081</v>
      </c>
      <c r="V17" s="1">
        <v>2239172</v>
      </c>
      <c r="W17" s="1">
        <v>496600</v>
      </c>
      <c r="AA17" s="1">
        <v>78740</v>
      </c>
      <c r="AC17" s="1">
        <v>90340</v>
      </c>
      <c r="AE17" s="1">
        <v>264127</v>
      </c>
      <c r="AH17" s="136">
        <f t="shared" si="0"/>
        <v>36459</v>
      </c>
      <c r="AI17" s="177">
        <f>HLOOKUP(附加题模型!$E$2,历史数据!$B$3:$K$5000,ROW(A15),)</f>
        <v>13.9045685279188</v>
      </c>
      <c r="AJ17" s="177">
        <f>HLOOKUP(附加题模型!$E$2,历史数据!$L$3:$U$5000,ROW(A15),)</f>
        <v>13.9695431472081</v>
      </c>
    </row>
    <row r="18" spans="1:36" x14ac:dyDescent="0.2">
      <c r="A18" s="148">
        <v>36460</v>
      </c>
      <c r="B18" s="137">
        <v>9.9499999999999993</v>
      </c>
      <c r="C18" s="137">
        <v>97.510520103226298</v>
      </c>
      <c r="D18" s="137"/>
      <c r="E18" s="137"/>
      <c r="F18" s="137"/>
      <c r="G18" s="137">
        <v>22.803782617762099</v>
      </c>
      <c r="H18" s="137"/>
      <c r="I18" s="137">
        <v>18.4452636479384</v>
      </c>
      <c r="J18" s="137"/>
      <c r="K18" s="137">
        <v>14.1644670050761</v>
      </c>
      <c r="L18" s="137">
        <v>9.92</v>
      </c>
      <c r="M18" s="137">
        <v>99.109053219672603</v>
      </c>
      <c r="N18" s="137"/>
      <c r="O18" s="137"/>
      <c r="P18" s="137"/>
      <c r="Q18" s="137">
        <v>23.229453226627001</v>
      </c>
      <c r="R18" s="137"/>
      <c r="S18" s="137">
        <v>18.6201923864331</v>
      </c>
      <c r="T18" s="137"/>
      <c r="U18" s="137">
        <v>14.0735025380711</v>
      </c>
      <c r="V18" s="1">
        <v>5077498</v>
      </c>
      <c r="W18" s="1">
        <v>1460700</v>
      </c>
      <c r="AA18" s="1">
        <v>214586</v>
      </c>
      <c r="AC18" s="1">
        <v>164889</v>
      </c>
      <c r="AE18" s="1">
        <v>901960</v>
      </c>
      <c r="AH18" s="136">
        <f t="shared" si="0"/>
        <v>36460</v>
      </c>
      <c r="AI18" s="177">
        <f>HLOOKUP(附加题模型!$E$2,历史数据!$B$3:$K$5000,ROW(A16),)</f>
        <v>14.1644670050761</v>
      </c>
      <c r="AJ18" s="177">
        <f>HLOOKUP(附加题模型!$E$2,历史数据!$L$3:$U$5000,ROW(A16),)</f>
        <v>14.0735025380711</v>
      </c>
    </row>
    <row r="19" spans="1:36" x14ac:dyDescent="0.2">
      <c r="A19" s="148">
        <v>36461</v>
      </c>
      <c r="B19" s="137">
        <v>9.9499999999999993</v>
      </c>
      <c r="C19" s="137">
        <v>101.027292959408</v>
      </c>
      <c r="D19" s="137"/>
      <c r="E19" s="137"/>
      <c r="F19" s="137"/>
      <c r="G19" s="137">
        <v>23.229453226627001</v>
      </c>
      <c r="H19" s="137"/>
      <c r="I19" s="137">
        <v>18.6201923864331</v>
      </c>
      <c r="J19" s="137"/>
      <c r="K19" s="137">
        <v>14.242436548223401</v>
      </c>
      <c r="L19" s="137">
        <v>9.67</v>
      </c>
      <c r="M19" s="137">
        <v>96.423517584042798</v>
      </c>
      <c r="N19" s="137"/>
      <c r="O19" s="137"/>
      <c r="P19" s="137"/>
      <c r="Q19" s="137">
        <v>22.651757400310402</v>
      </c>
      <c r="R19" s="137"/>
      <c r="S19" s="137">
        <v>18.231461856444898</v>
      </c>
      <c r="T19" s="137"/>
      <c r="U19" s="137">
        <v>13.241827411167501</v>
      </c>
      <c r="V19" s="1">
        <v>1928039</v>
      </c>
      <c r="W19" s="1">
        <v>1083500</v>
      </c>
      <c r="AA19" s="1">
        <v>177199</v>
      </c>
      <c r="AC19" s="1">
        <v>111871</v>
      </c>
      <c r="AE19" s="1">
        <v>1025658</v>
      </c>
      <c r="AH19" s="136">
        <f t="shared" si="0"/>
        <v>36461</v>
      </c>
      <c r="AI19" s="177">
        <f>HLOOKUP(附加题模型!$E$2,历史数据!$B$3:$K$5000,ROW(A17),)</f>
        <v>14.242436548223401</v>
      </c>
      <c r="AJ19" s="177">
        <f>HLOOKUP(附加题模型!$E$2,历史数据!$L$3:$U$5000,ROW(A17),)</f>
        <v>13.241827411167501</v>
      </c>
    </row>
    <row r="20" spans="1:36" x14ac:dyDescent="0.2">
      <c r="A20" s="148">
        <v>36462</v>
      </c>
      <c r="B20" s="137">
        <v>9.67</v>
      </c>
      <c r="C20" s="137">
        <v>96.871106856647799</v>
      </c>
      <c r="D20" s="137"/>
      <c r="E20" s="137"/>
      <c r="F20" s="137"/>
      <c r="G20" s="137">
        <v>22.651757400310402</v>
      </c>
      <c r="H20" s="137"/>
      <c r="I20" s="137">
        <v>18.2703349094438</v>
      </c>
      <c r="J20" s="137"/>
      <c r="K20" s="137">
        <v>13.2548223350254</v>
      </c>
      <c r="L20" s="137">
        <v>9.7899999999999991</v>
      </c>
      <c r="M20" s="137">
        <v>95.911986986779993</v>
      </c>
      <c r="N20" s="137"/>
      <c r="O20" s="137"/>
      <c r="P20" s="137"/>
      <c r="Q20" s="137">
        <v>22.4997321828587</v>
      </c>
      <c r="R20" s="137"/>
      <c r="S20" s="137">
        <v>18.212025329945501</v>
      </c>
      <c r="T20" s="137"/>
      <c r="U20" s="137">
        <v>12.864974619289301</v>
      </c>
      <c r="V20" s="1">
        <v>1194586</v>
      </c>
      <c r="W20" s="1">
        <v>910000</v>
      </c>
      <c r="AA20" s="1">
        <v>61890</v>
      </c>
      <c r="AC20" s="1">
        <v>88280</v>
      </c>
      <c r="AE20" s="1">
        <v>1046075</v>
      </c>
      <c r="AH20" s="136">
        <f t="shared" si="0"/>
        <v>36462</v>
      </c>
      <c r="AI20" s="177">
        <f>HLOOKUP(附加题模型!$E$2,历史数据!$B$3:$K$5000,ROW(A18),)</f>
        <v>13.2548223350254</v>
      </c>
      <c r="AJ20" s="177">
        <f>HLOOKUP(附加题模型!$E$2,历史数据!$L$3:$U$5000,ROW(A18),)</f>
        <v>12.864974619289301</v>
      </c>
    </row>
    <row r="21" spans="1:36" x14ac:dyDescent="0.2">
      <c r="A21" s="148">
        <v>36465</v>
      </c>
      <c r="B21" s="137">
        <v>9.6999999999999993</v>
      </c>
      <c r="C21" s="137">
        <v>96.167752285411396</v>
      </c>
      <c r="D21" s="137"/>
      <c r="E21" s="137"/>
      <c r="F21" s="137"/>
      <c r="G21" s="137">
        <v>22.5149347046038</v>
      </c>
      <c r="H21" s="137"/>
      <c r="I21" s="137">
        <v>18.1925888034461</v>
      </c>
      <c r="J21" s="137"/>
      <c r="K21" s="137">
        <v>12.864974619289301</v>
      </c>
      <c r="L21" s="137">
        <v>9.5</v>
      </c>
      <c r="M21" s="137">
        <v>93.865864597728702</v>
      </c>
      <c r="N21" s="137"/>
      <c r="O21" s="137"/>
      <c r="P21" s="137"/>
      <c r="Q21" s="137">
        <v>22.3933145306424</v>
      </c>
      <c r="R21" s="137"/>
      <c r="S21" s="137">
        <v>18.289771435943202</v>
      </c>
      <c r="T21" s="137"/>
      <c r="U21" s="137">
        <v>12.9299492385787</v>
      </c>
      <c r="V21" s="1">
        <v>1017197</v>
      </c>
      <c r="W21" s="1">
        <v>770900</v>
      </c>
      <c r="AA21" s="1">
        <v>47900</v>
      </c>
      <c r="AC21" s="1">
        <v>117451</v>
      </c>
      <c r="AE21" s="1">
        <v>566686</v>
      </c>
      <c r="AH21" s="136">
        <f t="shared" si="0"/>
        <v>36465</v>
      </c>
      <c r="AI21" s="177">
        <f>HLOOKUP(附加题模型!$E$2,历史数据!$B$3:$K$5000,ROW(A19),)</f>
        <v>12.864974619289301</v>
      </c>
      <c r="AJ21" s="177">
        <f>HLOOKUP(附加题模型!$E$2,历史数据!$L$3:$U$5000,ROW(A19),)</f>
        <v>12.9299492385787</v>
      </c>
    </row>
    <row r="22" spans="1:36" x14ac:dyDescent="0.2">
      <c r="A22" s="148">
        <v>36466</v>
      </c>
      <c r="B22" s="137">
        <v>9.5</v>
      </c>
      <c r="C22" s="137">
        <v>93.354334000465798</v>
      </c>
      <c r="D22" s="137"/>
      <c r="E22" s="137"/>
      <c r="F22" s="137"/>
      <c r="G22" s="137">
        <v>22.3933145306424</v>
      </c>
      <c r="H22" s="137"/>
      <c r="I22" s="137">
        <v>18.425827121438999</v>
      </c>
      <c r="J22" s="137"/>
      <c r="K22" s="137">
        <v>12.994923857868001</v>
      </c>
      <c r="L22" s="137">
        <v>9.48</v>
      </c>
      <c r="M22" s="137">
        <v>93.6100992990973</v>
      </c>
      <c r="N22" s="137"/>
      <c r="O22" s="137"/>
      <c r="P22" s="137"/>
      <c r="Q22" s="137">
        <v>22.3477069654069</v>
      </c>
      <c r="R22" s="137"/>
      <c r="S22" s="137">
        <v>18.289771435943202</v>
      </c>
      <c r="T22" s="137"/>
      <c r="U22" s="137">
        <v>13.0728934010152</v>
      </c>
      <c r="V22" s="1">
        <v>606591</v>
      </c>
      <c r="W22" s="1">
        <v>626000</v>
      </c>
      <c r="AA22" s="1">
        <v>71400</v>
      </c>
      <c r="AC22" s="1">
        <v>130830</v>
      </c>
      <c r="AE22" s="1">
        <v>233667</v>
      </c>
      <c r="AH22" s="136">
        <f t="shared" si="0"/>
        <v>36466</v>
      </c>
      <c r="AI22" s="177">
        <f>HLOOKUP(附加题模型!$E$2,历史数据!$B$3:$K$5000,ROW(A20),)</f>
        <v>12.994923857868001</v>
      </c>
      <c r="AJ22" s="177">
        <f>HLOOKUP(附加题模型!$E$2,历史数据!$L$3:$U$5000,ROW(A20),)</f>
        <v>13.0728934010152</v>
      </c>
    </row>
    <row r="23" spans="1:36" x14ac:dyDescent="0.2">
      <c r="A23" s="148">
        <v>36467</v>
      </c>
      <c r="B23" s="137">
        <v>9.5</v>
      </c>
      <c r="C23" s="137">
        <v>93.674040623755104</v>
      </c>
      <c r="D23" s="137"/>
      <c r="E23" s="137"/>
      <c r="F23" s="137"/>
      <c r="G23" s="137">
        <v>22.18047922621</v>
      </c>
      <c r="H23" s="137"/>
      <c r="I23" s="137">
        <v>18.600755859933699</v>
      </c>
      <c r="J23" s="137"/>
      <c r="K23" s="137">
        <v>13.2548223350254</v>
      </c>
      <c r="L23" s="137">
        <v>9.49</v>
      </c>
      <c r="M23" s="137">
        <v>93.098568701834395</v>
      </c>
      <c r="N23" s="137"/>
      <c r="O23" s="137"/>
      <c r="P23" s="137"/>
      <c r="Q23" s="137">
        <v>21.800416182580602</v>
      </c>
      <c r="R23" s="137"/>
      <c r="S23" s="137">
        <v>18.289771435943202</v>
      </c>
      <c r="T23" s="137"/>
      <c r="U23" s="137">
        <v>13.9565482233503</v>
      </c>
      <c r="V23" s="1">
        <v>447160</v>
      </c>
      <c r="W23" s="1">
        <v>537000</v>
      </c>
      <c r="AA23" s="1">
        <v>101489</v>
      </c>
      <c r="AC23" s="1">
        <v>165431</v>
      </c>
      <c r="AE23" s="1">
        <v>1898096</v>
      </c>
      <c r="AH23" s="136">
        <f t="shared" si="0"/>
        <v>36467</v>
      </c>
      <c r="AI23" s="177">
        <f>HLOOKUP(附加题模型!$E$2,历史数据!$B$3:$K$5000,ROW(A21),)</f>
        <v>13.2548223350254</v>
      </c>
      <c r="AJ23" s="177">
        <f>HLOOKUP(附加题模型!$E$2,历史数据!$L$3:$U$5000,ROW(A21),)</f>
        <v>13.9565482233503</v>
      </c>
    </row>
    <row r="24" spans="1:36" x14ac:dyDescent="0.2">
      <c r="A24" s="148">
        <v>36468</v>
      </c>
      <c r="B24" s="137">
        <v>9.49</v>
      </c>
      <c r="C24" s="137">
        <v>92.714920753887299</v>
      </c>
      <c r="D24" s="137"/>
      <c r="E24" s="137"/>
      <c r="F24" s="137"/>
      <c r="G24" s="137">
        <v>21.754808617345098</v>
      </c>
      <c r="H24" s="137"/>
      <c r="I24" s="137">
        <v>18.0176600649515</v>
      </c>
      <c r="J24" s="137"/>
      <c r="K24" s="137">
        <v>13.7096446700508</v>
      </c>
      <c r="L24" s="137">
        <v>9.43</v>
      </c>
      <c r="M24" s="137">
        <v>92.203390156624494</v>
      </c>
      <c r="N24" s="137"/>
      <c r="O24" s="137"/>
      <c r="P24" s="137"/>
      <c r="Q24" s="137">
        <v>21.7700111390903</v>
      </c>
      <c r="R24" s="137"/>
      <c r="S24" s="137">
        <v>17.7261121674603</v>
      </c>
      <c r="T24" s="137"/>
      <c r="U24" s="137">
        <v>13.813604060913701</v>
      </c>
      <c r="V24" s="1">
        <v>618366</v>
      </c>
      <c r="W24" s="1">
        <v>561100</v>
      </c>
      <c r="AA24" s="1">
        <v>49737</v>
      </c>
      <c r="AC24" s="1">
        <v>165350</v>
      </c>
      <c r="AE24" s="1">
        <v>599175</v>
      </c>
      <c r="AH24" s="136">
        <f t="shared" si="0"/>
        <v>36468</v>
      </c>
      <c r="AI24" s="177">
        <f>HLOOKUP(附加题模型!$E$2,历史数据!$B$3:$K$5000,ROW(A22),)</f>
        <v>13.7096446700508</v>
      </c>
      <c r="AJ24" s="177">
        <f>HLOOKUP(附加题模型!$E$2,历史数据!$L$3:$U$5000,ROW(A22),)</f>
        <v>13.813604060913701</v>
      </c>
    </row>
    <row r="25" spans="1:36" x14ac:dyDescent="0.2">
      <c r="A25" s="148">
        <v>36469</v>
      </c>
      <c r="B25" s="137">
        <v>9.4</v>
      </c>
      <c r="C25" s="137">
        <v>92.395214130598006</v>
      </c>
      <c r="D25" s="137"/>
      <c r="E25" s="137"/>
      <c r="F25" s="137"/>
      <c r="G25" s="137">
        <v>21.7396060955999</v>
      </c>
      <c r="H25" s="137"/>
      <c r="I25" s="137">
        <v>17.7261121674603</v>
      </c>
      <c r="J25" s="137"/>
      <c r="K25" s="137">
        <v>13.6966497461929</v>
      </c>
      <c r="L25" s="137">
        <v>9.44</v>
      </c>
      <c r="M25" s="137">
        <v>93.865864597728702</v>
      </c>
      <c r="N25" s="137"/>
      <c r="O25" s="137"/>
      <c r="P25" s="137"/>
      <c r="Q25" s="137">
        <v>21.8916313130517</v>
      </c>
      <c r="R25" s="137"/>
      <c r="S25" s="137">
        <v>17.337381637472198</v>
      </c>
      <c r="T25" s="137"/>
      <c r="U25" s="137">
        <v>14.1644670050761</v>
      </c>
      <c r="V25" s="1">
        <v>422690</v>
      </c>
      <c r="W25" s="1">
        <v>924100</v>
      </c>
      <c r="AA25" s="1">
        <v>39500</v>
      </c>
      <c r="AC25" s="1">
        <v>245088</v>
      </c>
      <c r="AE25" s="1">
        <v>1166274</v>
      </c>
      <c r="AH25" s="136">
        <f t="shared" si="0"/>
        <v>36469</v>
      </c>
      <c r="AI25" s="177">
        <f>HLOOKUP(附加题模型!$E$2,历史数据!$B$3:$K$5000,ROW(A23),)</f>
        <v>13.6966497461929</v>
      </c>
      <c r="AJ25" s="177">
        <f>HLOOKUP(附加题模型!$E$2,历史数据!$L$3:$U$5000,ROW(A23),)</f>
        <v>14.1644670050761</v>
      </c>
    </row>
    <row r="26" spans="1:36" x14ac:dyDescent="0.2">
      <c r="A26" s="148">
        <v>36472</v>
      </c>
      <c r="B26" s="137">
        <v>9.42</v>
      </c>
      <c r="C26" s="137">
        <v>93.993747247044396</v>
      </c>
      <c r="D26" s="137"/>
      <c r="E26" s="137"/>
      <c r="F26" s="137"/>
      <c r="G26" s="137">
        <v>21.8916313130517</v>
      </c>
      <c r="H26" s="137"/>
      <c r="I26" s="137">
        <v>17.356818163971599</v>
      </c>
      <c r="J26" s="137"/>
      <c r="K26" s="137">
        <v>14.1644670050761</v>
      </c>
      <c r="L26" s="137">
        <v>9.4499999999999993</v>
      </c>
      <c r="M26" s="137">
        <v>97.126872155279202</v>
      </c>
      <c r="N26" s="137"/>
      <c r="O26" s="137"/>
      <c r="P26" s="137"/>
      <c r="Q26" s="137">
        <v>21.830821226070999</v>
      </c>
      <c r="R26" s="137"/>
      <c r="S26" s="137">
        <v>17.454000796468598</v>
      </c>
      <c r="T26" s="137"/>
      <c r="U26" s="137">
        <v>14.2684263959391</v>
      </c>
      <c r="V26" s="1">
        <v>319536</v>
      </c>
      <c r="W26" s="1">
        <v>1224400</v>
      </c>
      <c r="AA26" s="1">
        <v>27200</v>
      </c>
      <c r="AC26" s="1">
        <v>118138</v>
      </c>
      <c r="AE26" s="1">
        <v>742174</v>
      </c>
      <c r="AH26" s="136">
        <f t="shared" si="0"/>
        <v>36472</v>
      </c>
      <c r="AI26" s="177">
        <f>HLOOKUP(附加题模型!$E$2,历史数据!$B$3:$K$5000,ROW(A24),)</f>
        <v>14.1644670050761</v>
      </c>
      <c r="AJ26" s="177">
        <f>HLOOKUP(附加题模型!$E$2,历史数据!$L$3:$U$5000,ROW(A24),)</f>
        <v>14.2684263959391</v>
      </c>
    </row>
    <row r="27" spans="1:36" x14ac:dyDescent="0.2">
      <c r="A27" s="148">
        <v>36473</v>
      </c>
      <c r="B27" s="137">
        <v>9.49</v>
      </c>
      <c r="C27" s="137">
        <v>97.190813479937006</v>
      </c>
      <c r="D27" s="137"/>
      <c r="E27" s="137"/>
      <c r="F27" s="137"/>
      <c r="G27" s="137">
        <v>22.043656530503402</v>
      </c>
      <c r="H27" s="137"/>
      <c r="I27" s="137">
        <v>17.454000796468598</v>
      </c>
      <c r="J27" s="137"/>
      <c r="K27" s="137">
        <v>14.1644670050761</v>
      </c>
      <c r="L27" s="137">
        <v>9.52</v>
      </c>
      <c r="M27" s="137">
        <v>95.911986986779993</v>
      </c>
      <c r="N27" s="137"/>
      <c r="O27" s="137"/>
      <c r="P27" s="137"/>
      <c r="Q27" s="137">
        <v>21.7396060955999</v>
      </c>
      <c r="R27" s="137"/>
      <c r="S27" s="137">
        <v>17.512310375966798</v>
      </c>
      <c r="T27" s="137"/>
      <c r="U27" s="137">
        <v>14.034517766497499</v>
      </c>
      <c r="V27" s="1">
        <v>579421</v>
      </c>
      <c r="W27" s="1">
        <v>942100</v>
      </c>
      <c r="AA27" s="1">
        <v>47650</v>
      </c>
      <c r="AC27" s="1">
        <v>89840</v>
      </c>
      <c r="AE27" s="1">
        <v>237280</v>
      </c>
      <c r="AH27" s="136">
        <f t="shared" si="0"/>
        <v>36473</v>
      </c>
      <c r="AI27" s="177">
        <f>HLOOKUP(附加题模型!$E$2,历史数据!$B$3:$K$5000,ROW(A25),)</f>
        <v>14.1644670050761</v>
      </c>
      <c r="AJ27" s="177">
        <f>HLOOKUP(附加题模型!$E$2,历史数据!$L$3:$U$5000,ROW(A25),)</f>
        <v>14.034517766497499</v>
      </c>
    </row>
    <row r="28" spans="1:36" x14ac:dyDescent="0.2">
      <c r="A28" s="148">
        <v>36474</v>
      </c>
      <c r="B28" s="137">
        <v>9.4499999999999993</v>
      </c>
      <c r="C28" s="137">
        <v>95.144691090885701</v>
      </c>
      <c r="D28" s="137"/>
      <c r="E28" s="137"/>
      <c r="F28" s="137"/>
      <c r="G28" s="137">
        <v>21.633188443383698</v>
      </c>
      <c r="H28" s="137"/>
      <c r="I28" s="137">
        <v>17.512310375966798</v>
      </c>
      <c r="J28" s="137"/>
      <c r="K28" s="137">
        <v>13.9175634517766</v>
      </c>
      <c r="L28" s="137">
        <v>9.4499999999999993</v>
      </c>
      <c r="M28" s="137">
        <v>94.185571221017895</v>
      </c>
      <c r="N28" s="137"/>
      <c r="O28" s="137"/>
      <c r="P28" s="137"/>
      <c r="Q28" s="137">
        <v>21.465960704186799</v>
      </c>
      <c r="R28" s="137"/>
      <c r="S28" s="137">
        <v>17.4151277434698</v>
      </c>
      <c r="T28" s="137"/>
      <c r="U28" s="137">
        <v>13.618680203045701</v>
      </c>
      <c r="V28" s="1">
        <v>788974</v>
      </c>
      <c r="W28" s="1">
        <v>1054900</v>
      </c>
      <c r="AA28" s="1">
        <v>107829</v>
      </c>
      <c r="AC28" s="1">
        <v>88199</v>
      </c>
      <c r="AE28" s="1">
        <v>247000</v>
      </c>
      <c r="AH28" s="136">
        <f t="shared" si="0"/>
        <v>36474</v>
      </c>
      <c r="AI28" s="177">
        <f>HLOOKUP(附加题模型!$E$2,历史数据!$B$3:$K$5000,ROW(A26),)</f>
        <v>13.9175634517766</v>
      </c>
      <c r="AJ28" s="177">
        <f>HLOOKUP(附加题模型!$E$2,历史数据!$L$3:$U$5000,ROW(A26),)</f>
        <v>13.618680203045701</v>
      </c>
    </row>
    <row r="29" spans="1:36" x14ac:dyDescent="0.2">
      <c r="A29" s="148">
        <v>36475</v>
      </c>
      <c r="B29" s="137">
        <v>9.4499999999999993</v>
      </c>
      <c r="C29" s="137">
        <v>94.185571221017895</v>
      </c>
      <c r="D29" s="137"/>
      <c r="E29" s="137"/>
      <c r="F29" s="137"/>
      <c r="G29" s="137">
        <v>21.4507581824416</v>
      </c>
      <c r="H29" s="137"/>
      <c r="I29" s="137">
        <v>17.395691216970398</v>
      </c>
      <c r="J29" s="137"/>
      <c r="K29" s="137">
        <v>13.5147208121827</v>
      </c>
      <c r="L29" s="137">
        <v>9.32</v>
      </c>
      <c r="M29" s="137">
        <v>92.778862078545203</v>
      </c>
      <c r="N29" s="137"/>
      <c r="O29" s="137"/>
      <c r="P29" s="137"/>
      <c r="Q29" s="137">
        <v>21.298732964989799</v>
      </c>
      <c r="R29" s="137"/>
      <c r="S29" s="137">
        <v>17.2401990049751</v>
      </c>
      <c r="T29" s="137"/>
      <c r="U29" s="137">
        <v>13.6446700507614</v>
      </c>
      <c r="V29" s="1">
        <v>404050</v>
      </c>
      <c r="W29" s="1">
        <v>511700</v>
      </c>
      <c r="AA29" s="1">
        <v>71300</v>
      </c>
      <c r="AC29" s="1">
        <v>125120</v>
      </c>
      <c r="AE29" s="1">
        <v>134910</v>
      </c>
      <c r="AH29" s="136">
        <f t="shared" si="0"/>
        <v>36475</v>
      </c>
      <c r="AI29" s="177">
        <f>HLOOKUP(附加题模型!$E$2,历史数据!$B$3:$K$5000,ROW(A27),)</f>
        <v>13.5147208121827</v>
      </c>
      <c r="AJ29" s="177">
        <f>HLOOKUP(附加题模型!$E$2,历史数据!$L$3:$U$5000,ROW(A27),)</f>
        <v>13.6446700507614</v>
      </c>
    </row>
    <row r="30" spans="1:36" x14ac:dyDescent="0.2">
      <c r="A30" s="148">
        <v>36476</v>
      </c>
      <c r="B30" s="137">
        <v>9.35</v>
      </c>
      <c r="C30" s="137">
        <v>92.778862078545203</v>
      </c>
      <c r="D30" s="137"/>
      <c r="E30" s="137"/>
      <c r="F30" s="137"/>
      <c r="G30" s="137">
        <v>21.2835304432447</v>
      </c>
      <c r="H30" s="137"/>
      <c r="I30" s="137">
        <v>17.259635531474501</v>
      </c>
      <c r="J30" s="137"/>
      <c r="K30" s="137">
        <v>13.9045685279188</v>
      </c>
      <c r="L30" s="137">
        <v>9.6300000000000008</v>
      </c>
      <c r="M30" s="137">
        <v>93.226451351150104</v>
      </c>
      <c r="N30" s="137"/>
      <c r="O30" s="137"/>
      <c r="P30" s="137"/>
      <c r="Q30" s="137">
        <v>21.420353138951199</v>
      </c>
      <c r="R30" s="137"/>
      <c r="S30" s="137">
        <v>17.298508584473399</v>
      </c>
      <c r="T30" s="137"/>
      <c r="U30" s="137">
        <v>15.0091370558376</v>
      </c>
      <c r="V30" s="1">
        <v>1884665</v>
      </c>
      <c r="W30" s="1">
        <v>375500</v>
      </c>
      <c r="AA30" s="1">
        <v>40999</v>
      </c>
      <c r="AC30" s="1">
        <v>59457</v>
      </c>
      <c r="AE30" s="1">
        <v>2324187</v>
      </c>
      <c r="AH30" s="136">
        <f t="shared" si="0"/>
        <v>36476</v>
      </c>
      <c r="AI30" s="177">
        <f>HLOOKUP(附加题模型!$E$2,历史数据!$B$3:$K$5000,ROW(A28),)</f>
        <v>13.9045685279188</v>
      </c>
      <c r="AJ30" s="177">
        <f>HLOOKUP(附加题模型!$E$2,历史数据!$L$3:$U$5000,ROW(A28),)</f>
        <v>15.0091370558376</v>
      </c>
    </row>
    <row r="31" spans="1:36" x14ac:dyDescent="0.2">
      <c r="A31" s="148">
        <v>36479</v>
      </c>
      <c r="B31" s="137">
        <v>9.68</v>
      </c>
      <c r="C31" s="137">
        <v>93.034627377176605</v>
      </c>
      <c r="D31" s="137"/>
      <c r="E31" s="137"/>
      <c r="F31" s="137"/>
      <c r="G31" s="137">
        <v>21.420353138951199</v>
      </c>
      <c r="H31" s="137"/>
      <c r="I31" s="137">
        <v>17.298508584473399</v>
      </c>
      <c r="J31" s="137"/>
      <c r="K31" s="137">
        <v>14.970152284264</v>
      </c>
      <c r="L31" s="137">
        <v>9.7100000000000009</v>
      </c>
      <c r="M31" s="137">
        <v>92.587038104571604</v>
      </c>
      <c r="N31" s="137"/>
      <c r="O31" s="137"/>
      <c r="P31" s="137"/>
      <c r="Q31" s="137">
        <v>21.800416182580602</v>
      </c>
      <c r="R31" s="137"/>
      <c r="S31" s="137">
        <v>17.454000796468598</v>
      </c>
      <c r="T31" s="137"/>
      <c r="U31" s="137">
        <v>16.438578680203001</v>
      </c>
      <c r="V31" s="1">
        <v>726312</v>
      </c>
      <c r="W31" s="1">
        <v>451800</v>
      </c>
      <c r="AA31" s="1">
        <v>26900</v>
      </c>
      <c r="AC31" s="1">
        <v>125512</v>
      </c>
      <c r="AE31" s="1">
        <v>3670475</v>
      </c>
      <c r="AH31" s="136">
        <f t="shared" si="0"/>
        <v>36479</v>
      </c>
      <c r="AI31" s="177">
        <f>HLOOKUP(附加题模型!$E$2,历史数据!$B$3:$K$5000,ROW(A29),)</f>
        <v>14.970152284264</v>
      </c>
      <c r="AJ31" s="177">
        <f>HLOOKUP(附加题模型!$E$2,历史数据!$L$3:$U$5000,ROW(A29),)</f>
        <v>16.438578680203001</v>
      </c>
    </row>
    <row r="32" spans="1:36" x14ac:dyDescent="0.2">
      <c r="A32" s="148">
        <v>36480</v>
      </c>
      <c r="B32" s="137">
        <v>9.75</v>
      </c>
      <c r="C32" s="137">
        <v>93.865864597728702</v>
      </c>
      <c r="D32" s="137"/>
      <c r="E32" s="137"/>
      <c r="F32" s="137"/>
      <c r="G32" s="137">
        <v>22.043656530503402</v>
      </c>
      <c r="H32" s="137"/>
      <c r="I32" s="137">
        <v>17.590056481964499</v>
      </c>
      <c r="J32" s="137"/>
      <c r="K32" s="137">
        <v>16.373604060913699</v>
      </c>
      <c r="L32" s="137">
        <v>9.5500000000000007</v>
      </c>
      <c r="M32" s="137">
        <v>93.354334000465798</v>
      </c>
      <c r="N32" s="137"/>
      <c r="O32" s="137"/>
      <c r="P32" s="137"/>
      <c r="Q32" s="137">
        <v>21.541973312912599</v>
      </c>
      <c r="R32" s="137"/>
      <c r="S32" s="137">
        <v>17.434564269969201</v>
      </c>
      <c r="T32" s="137"/>
      <c r="U32" s="137">
        <v>16.1137055837563</v>
      </c>
      <c r="V32" s="1">
        <v>670120</v>
      </c>
      <c r="W32" s="1">
        <v>920100</v>
      </c>
      <c r="AA32" s="1">
        <v>43300</v>
      </c>
      <c r="AC32" s="1">
        <v>79490</v>
      </c>
      <c r="AE32" s="1">
        <v>1671621</v>
      </c>
      <c r="AH32" s="136">
        <f t="shared" si="0"/>
        <v>36480</v>
      </c>
      <c r="AI32" s="177">
        <f>HLOOKUP(附加题模型!$E$2,历史数据!$B$3:$K$5000,ROW(A30),)</f>
        <v>16.373604060913699</v>
      </c>
      <c r="AJ32" s="177">
        <f>HLOOKUP(附加题模型!$E$2,历史数据!$L$3:$U$5000,ROW(A30),)</f>
        <v>16.1137055837563</v>
      </c>
    </row>
    <row r="33" spans="1:36" x14ac:dyDescent="0.2">
      <c r="A33" s="148">
        <v>36481</v>
      </c>
      <c r="B33" s="137">
        <v>9.5500000000000007</v>
      </c>
      <c r="C33" s="137">
        <v>94.441336519649298</v>
      </c>
      <c r="D33" s="137"/>
      <c r="E33" s="137"/>
      <c r="F33" s="137"/>
      <c r="G33" s="137">
        <v>21.587580878148199</v>
      </c>
      <c r="H33" s="137"/>
      <c r="I33" s="137">
        <v>17.298508584473399</v>
      </c>
      <c r="J33" s="137"/>
      <c r="K33" s="137">
        <v>16.178680203045701</v>
      </c>
      <c r="L33" s="137">
        <v>10.26</v>
      </c>
      <c r="M33" s="137">
        <v>98.085992025146993</v>
      </c>
      <c r="N33" s="137"/>
      <c r="O33" s="137"/>
      <c r="P33" s="137"/>
      <c r="Q33" s="137">
        <v>22.2564918349359</v>
      </c>
      <c r="R33" s="137"/>
      <c r="S33" s="137">
        <v>17.687239114461502</v>
      </c>
      <c r="T33" s="137"/>
      <c r="U33" s="137">
        <v>16.178680203045701</v>
      </c>
      <c r="V33" s="1">
        <v>2694033</v>
      </c>
      <c r="W33" s="1">
        <v>2081100</v>
      </c>
      <c r="AA33" s="1">
        <v>88650</v>
      </c>
      <c r="AC33" s="1">
        <v>67694</v>
      </c>
      <c r="AE33" s="1">
        <v>1324505</v>
      </c>
      <c r="AH33" s="136">
        <f t="shared" si="0"/>
        <v>36481</v>
      </c>
      <c r="AI33" s="177">
        <f>HLOOKUP(附加题模型!$E$2,历史数据!$B$3:$K$5000,ROW(A31),)</f>
        <v>16.178680203045701</v>
      </c>
      <c r="AJ33" s="177">
        <f>HLOOKUP(附加题模型!$E$2,历史数据!$L$3:$U$5000,ROW(A31),)</f>
        <v>16.178680203045701</v>
      </c>
    </row>
    <row r="34" spans="1:36" x14ac:dyDescent="0.2">
      <c r="A34" s="148">
        <v>36482</v>
      </c>
      <c r="B34" s="137">
        <v>10.199999999999999</v>
      </c>
      <c r="C34" s="137">
        <v>98.149933349804797</v>
      </c>
      <c r="D34" s="137"/>
      <c r="E34" s="137"/>
      <c r="F34" s="137"/>
      <c r="G34" s="137">
        <v>22.3477069654069</v>
      </c>
      <c r="H34" s="137"/>
      <c r="I34" s="137">
        <v>17.7261121674603</v>
      </c>
      <c r="J34" s="137"/>
      <c r="K34" s="137">
        <v>16.893401015228399</v>
      </c>
      <c r="L34" s="137">
        <v>10.1</v>
      </c>
      <c r="M34" s="137">
        <v>100.25999706351401</v>
      </c>
      <c r="N34" s="137"/>
      <c r="O34" s="137"/>
      <c r="P34" s="137"/>
      <c r="Q34" s="137">
        <v>22.4237195741328</v>
      </c>
      <c r="R34" s="137"/>
      <c r="S34" s="137">
        <v>18.0176600649515</v>
      </c>
      <c r="T34" s="137"/>
      <c r="U34" s="137">
        <v>17.803045685279201</v>
      </c>
      <c r="V34" s="1">
        <v>7065782</v>
      </c>
      <c r="W34" s="1">
        <v>3950700</v>
      </c>
      <c r="AA34" s="1">
        <v>219833</v>
      </c>
      <c r="AC34" s="1">
        <v>174551</v>
      </c>
      <c r="AE34" s="1">
        <v>3154587</v>
      </c>
      <c r="AH34" s="136">
        <f t="shared" si="0"/>
        <v>36482</v>
      </c>
      <c r="AI34" s="177">
        <f>HLOOKUP(附加题模型!$E$2,历史数据!$B$3:$K$5000,ROW(A32),)</f>
        <v>16.893401015228399</v>
      </c>
      <c r="AJ34" s="177">
        <f>HLOOKUP(附加题模型!$E$2,历史数据!$L$3:$U$5000,ROW(A32),)</f>
        <v>17.803045685279201</v>
      </c>
    </row>
    <row r="35" spans="1:36" x14ac:dyDescent="0.2">
      <c r="A35" s="148">
        <v>36483</v>
      </c>
      <c r="B35" s="137">
        <v>10.1</v>
      </c>
      <c r="C35" s="137">
        <v>100.25999706351401</v>
      </c>
      <c r="D35" s="137"/>
      <c r="E35" s="137"/>
      <c r="F35" s="137"/>
      <c r="G35" s="137">
        <v>22.3477069654069</v>
      </c>
      <c r="H35" s="137"/>
      <c r="I35" s="137">
        <v>18.037096591450901</v>
      </c>
      <c r="J35" s="137"/>
      <c r="K35" s="137">
        <v>18.322842639593901</v>
      </c>
      <c r="L35" s="137">
        <v>10.14</v>
      </c>
      <c r="M35" s="137">
        <v>99.109053219672603</v>
      </c>
      <c r="N35" s="137"/>
      <c r="O35" s="137"/>
      <c r="P35" s="137"/>
      <c r="Q35" s="137">
        <v>22.089264095738901</v>
      </c>
      <c r="R35" s="137"/>
      <c r="S35" s="137">
        <v>17.590056481964499</v>
      </c>
      <c r="T35" s="137"/>
      <c r="U35" s="137">
        <v>17.803045685279201</v>
      </c>
      <c r="V35" s="1">
        <v>2709073</v>
      </c>
      <c r="W35" s="1">
        <v>1905000</v>
      </c>
      <c r="AA35" s="1">
        <v>90199</v>
      </c>
      <c r="AC35" s="1">
        <v>71790</v>
      </c>
      <c r="AE35" s="1">
        <v>2903900</v>
      </c>
      <c r="AH35" s="136">
        <f t="shared" si="0"/>
        <v>36483</v>
      </c>
      <c r="AI35" s="177">
        <f>HLOOKUP(附加题模型!$E$2,历史数据!$B$3:$K$5000,ROW(A33),)</f>
        <v>18.322842639593901</v>
      </c>
      <c r="AJ35" s="177">
        <f>HLOOKUP(附加题模型!$E$2,历史数据!$L$3:$U$5000,ROW(A33),)</f>
        <v>17.803045685279201</v>
      </c>
    </row>
    <row r="36" spans="1:36" x14ac:dyDescent="0.2">
      <c r="A36" s="148">
        <v>36486</v>
      </c>
      <c r="B36" s="137">
        <v>10.25</v>
      </c>
      <c r="C36" s="137">
        <v>99.684525141593298</v>
      </c>
      <c r="D36" s="137"/>
      <c r="E36" s="137"/>
      <c r="F36" s="137"/>
      <c r="G36" s="137">
        <v>22.454124617623101</v>
      </c>
      <c r="H36" s="137"/>
      <c r="I36" s="137">
        <v>17.978787011952601</v>
      </c>
      <c r="J36" s="137"/>
      <c r="K36" s="137">
        <v>17.777055837563399</v>
      </c>
      <c r="L36" s="137">
        <v>10.35</v>
      </c>
      <c r="M36" s="137">
        <v>99.620583816935493</v>
      </c>
      <c r="N36" s="137"/>
      <c r="O36" s="137"/>
      <c r="P36" s="137"/>
      <c r="Q36" s="137">
        <v>22.0132514870131</v>
      </c>
      <c r="R36" s="137"/>
      <c r="S36" s="137">
        <v>18.309207962442599</v>
      </c>
      <c r="T36" s="137"/>
      <c r="U36" s="137">
        <v>17.491167512690399</v>
      </c>
      <c r="V36" s="1">
        <v>2550263</v>
      </c>
      <c r="W36" s="1">
        <v>1093500</v>
      </c>
      <c r="AA36" s="1">
        <v>50810</v>
      </c>
      <c r="AC36" s="1">
        <v>326642</v>
      </c>
      <c r="AE36" s="1">
        <v>2074516</v>
      </c>
      <c r="AH36" s="136">
        <f t="shared" si="0"/>
        <v>36486</v>
      </c>
      <c r="AI36" s="177">
        <f>HLOOKUP(附加题模型!$E$2,历史数据!$B$3:$K$5000,ROW(A34),)</f>
        <v>17.777055837563399</v>
      </c>
      <c r="AJ36" s="177">
        <f>HLOOKUP(附加题模型!$E$2,历史数据!$L$3:$U$5000,ROW(A34),)</f>
        <v>17.491167512690399</v>
      </c>
    </row>
    <row r="37" spans="1:36" x14ac:dyDescent="0.2">
      <c r="A37" s="148">
        <v>36487</v>
      </c>
      <c r="B37" s="137">
        <v>10.3</v>
      </c>
      <c r="C37" s="137">
        <v>100.06817308954</v>
      </c>
      <c r="D37" s="137"/>
      <c r="E37" s="137"/>
      <c r="F37" s="137"/>
      <c r="G37" s="137">
        <v>22.165276704464802</v>
      </c>
      <c r="H37" s="137"/>
      <c r="I37" s="137">
        <v>18.2703349094438</v>
      </c>
      <c r="J37" s="137"/>
      <c r="K37" s="137">
        <v>17.504162436548199</v>
      </c>
      <c r="L37" s="137">
        <v>10.17</v>
      </c>
      <c r="M37" s="137">
        <v>97.830226726515605</v>
      </c>
      <c r="N37" s="137"/>
      <c r="O37" s="137"/>
      <c r="P37" s="137"/>
      <c r="Q37" s="137">
        <v>22.317301921916599</v>
      </c>
      <c r="R37" s="137"/>
      <c r="S37" s="137">
        <v>18.250898382944399</v>
      </c>
      <c r="T37" s="137"/>
      <c r="U37" s="137">
        <v>17.712081218274101</v>
      </c>
      <c r="V37" s="1">
        <v>1117275</v>
      </c>
      <c r="W37" s="1">
        <v>642500</v>
      </c>
      <c r="AA37" s="1">
        <v>43240</v>
      </c>
      <c r="AC37" s="1">
        <v>75253</v>
      </c>
      <c r="AE37" s="1">
        <v>1723780</v>
      </c>
      <c r="AH37" s="136">
        <f t="shared" si="0"/>
        <v>36487</v>
      </c>
      <c r="AI37" s="177">
        <f>HLOOKUP(附加题模型!$E$2,历史数据!$B$3:$K$5000,ROW(A35),)</f>
        <v>17.504162436548199</v>
      </c>
      <c r="AJ37" s="177">
        <f>HLOOKUP(附加题模型!$E$2,历史数据!$L$3:$U$5000,ROW(A35),)</f>
        <v>17.712081218274101</v>
      </c>
    </row>
    <row r="38" spans="1:36" x14ac:dyDescent="0.2">
      <c r="A38" s="148">
        <v>36488</v>
      </c>
      <c r="B38" s="137">
        <v>10.17</v>
      </c>
      <c r="C38" s="137">
        <v>97.830226726515605</v>
      </c>
      <c r="D38" s="137"/>
      <c r="E38" s="137"/>
      <c r="F38" s="137"/>
      <c r="G38" s="137">
        <v>22.408517052387602</v>
      </c>
      <c r="H38" s="137"/>
      <c r="I38" s="137">
        <v>18.1342792239479</v>
      </c>
      <c r="J38" s="137"/>
      <c r="K38" s="137">
        <v>17.803045685279201</v>
      </c>
      <c r="L38" s="137">
        <v>10.19</v>
      </c>
      <c r="M38" s="137">
        <v>98.597522622409798</v>
      </c>
      <c r="N38" s="137"/>
      <c r="O38" s="137"/>
      <c r="P38" s="137"/>
      <c r="Q38" s="137">
        <v>22.074061573993799</v>
      </c>
      <c r="R38" s="137"/>
      <c r="S38" s="137">
        <v>17.901040905955</v>
      </c>
      <c r="T38" s="137"/>
      <c r="U38" s="137">
        <v>17.8420304568528</v>
      </c>
      <c r="V38" s="1">
        <v>933307</v>
      </c>
      <c r="W38" s="1">
        <v>684000</v>
      </c>
      <c r="AA38" s="1">
        <v>20700</v>
      </c>
      <c r="AC38" s="1">
        <v>72712</v>
      </c>
      <c r="AE38" s="1">
        <v>1125457</v>
      </c>
      <c r="AH38" s="136">
        <f t="shared" si="0"/>
        <v>36488</v>
      </c>
      <c r="AI38" s="177">
        <f>HLOOKUP(附加题模型!$E$2,历史数据!$B$3:$K$5000,ROW(A36),)</f>
        <v>17.803045685279201</v>
      </c>
      <c r="AJ38" s="177">
        <f>HLOOKUP(附加题模型!$E$2,历史数据!$L$3:$U$5000,ROW(A36),)</f>
        <v>17.8420304568528</v>
      </c>
    </row>
    <row r="39" spans="1:36" x14ac:dyDescent="0.2">
      <c r="A39" s="148">
        <v>36489</v>
      </c>
      <c r="B39" s="137">
        <v>10.15</v>
      </c>
      <c r="C39" s="137">
        <v>98.4056986484362</v>
      </c>
      <c r="D39" s="137"/>
      <c r="E39" s="137"/>
      <c r="F39" s="137"/>
      <c r="G39" s="137">
        <v>21.8916313130517</v>
      </c>
      <c r="H39" s="137"/>
      <c r="I39" s="137">
        <v>17.7261121674603</v>
      </c>
      <c r="J39" s="137"/>
      <c r="K39" s="137">
        <v>17.777055837563399</v>
      </c>
      <c r="L39" s="137">
        <v>10.199999999999999</v>
      </c>
      <c r="M39" s="137">
        <v>97.830226726515605</v>
      </c>
      <c r="N39" s="137"/>
      <c r="O39" s="137"/>
      <c r="P39" s="137"/>
      <c r="Q39" s="137">
        <v>21.876428791306498</v>
      </c>
      <c r="R39" s="137"/>
      <c r="S39" s="137">
        <v>17.590056481964499</v>
      </c>
      <c r="T39" s="137"/>
      <c r="U39" s="137">
        <v>17.413197969543099</v>
      </c>
      <c r="V39" s="1">
        <v>724256</v>
      </c>
      <c r="W39" s="1">
        <v>361900</v>
      </c>
      <c r="AA39" s="1">
        <v>33600</v>
      </c>
      <c r="AC39" s="1">
        <v>65653</v>
      </c>
      <c r="AE39" s="1">
        <v>947526</v>
      </c>
      <c r="AH39" s="136">
        <f t="shared" si="0"/>
        <v>36489</v>
      </c>
      <c r="AI39" s="177">
        <f>HLOOKUP(附加题模型!$E$2,历史数据!$B$3:$K$5000,ROW(A37),)</f>
        <v>17.777055837563399</v>
      </c>
      <c r="AJ39" s="177">
        <f>HLOOKUP(附加题模型!$E$2,历史数据!$L$3:$U$5000,ROW(A37),)</f>
        <v>17.413197969543099</v>
      </c>
    </row>
    <row r="40" spans="1:36" x14ac:dyDescent="0.2">
      <c r="A40" s="148">
        <v>36490</v>
      </c>
      <c r="B40" s="137">
        <v>10.199999999999999</v>
      </c>
      <c r="C40" s="137">
        <v>98.149933349804797</v>
      </c>
      <c r="D40" s="137"/>
      <c r="E40" s="137"/>
      <c r="F40" s="137"/>
      <c r="G40" s="137">
        <v>22.028454008758199</v>
      </c>
      <c r="H40" s="137"/>
      <c r="I40" s="137">
        <v>17.590056481964499</v>
      </c>
      <c r="J40" s="137"/>
      <c r="K40" s="137">
        <v>17.932994923857901</v>
      </c>
      <c r="L40" s="137">
        <v>10.42</v>
      </c>
      <c r="M40" s="137">
        <v>97.830226726515605</v>
      </c>
      <c r="N40" s="137"/>
      <c r="O40" s="137"/>
      <c r="P40" s="137"/>
      <c r="Q40" s="137">
        <v>21.998048965267898</v>
      </c>
      <c r="R40" s="137"/>
      <c r="S40" s="137">
        <v>17.687239114461502</v>
      </c>
      <c r="T40" s="137"/>
      <c r="U40" s="137">
        <v>19.154517766497499</v>
      </c>
      <c r="V40" s="1">
        <v>1631288</v>
      </c>
      <c r="W40" s="1">
        <v>474800</v>
      </c>
      <c r="AA40" s="1">
        <v>33840</v>
      </c>
      <c r="AC40" s="1">
        <v>37350</v>
      </c>
      <c r="AE40" s="1">
        <v>4033733</v>
      </c>
      <c r="AH40" s="136">
        <f t="shared" si="0"/>
        <v>36490</v>
      </c>
      <c r="AI40" s="177">
        <f>HLOOKUP(附加题模型!$E$2,历史数据!$B$3:$K$5000,ROW(A38),)</f>
        <v>17.932994923857901</v>
      </c>
      <c r="AJ40" s="177">
        <f>HLOOKUP(附加题模型!$E$2,历史数据!$L$3:$U$5000,ROW(A38),)</f>
        <v>19.154517766497499</v>
      </c>
    </row>
    <row r="41" spans="1:36" x14ac:dyDescent="0.2">
      <c r="A41" s="148">
        <v>36493</v>
      </c>
      <c r="B41" s="137">
        <v>10.37</v>
      </c>
      <c r="C41" s="137">
        <v>97.702344077199896</v>
      </c>
      <c r="D41" s="137"/>
      <c r="E41" s="137"/>
      <c r="F41" s="137"/>
      <c r="G41" s="137">
        <v>21.998048965267898</v>
      </c>
      <c r="H41" s="137"/>
      <c r="I41" s="137">
        <v>17.881604379455599</v>
      </c>
      <c r="J41" s="137"/>
      <c r="K41" s="137">
        <v>19.4793908629442</v>
      </c>
      <c r="L41" s="137">
        <v>10.220000000000001</v>
      </c>
      <c r="M41" s="137">
        <v>98.533581297751994</v>
      </c>
      <c r="N41" s="137"/>
      <c r="O41" s="137"/>
      <c r="P41" s="137"/>
      <c r="Q41" s="137">
        <v>22.271694356681</v>
      </c>
      <c r="R41" s="137"/>
      <c r="S41" s="137">
        <v>17.590056481964499</v>
      </c>
      <c r="T41" s="137"/>
      <c r="U41" s="137">
        <v>18.127918781725899</v>
      </c>
      <c r="V41" s="1">
        <v>1131638</v>
      </c>
      <c r="W41" s="1">
        <v>514500</v>
      </c>
      <c r="AA41" s="1">
        <v>69013</v>
      </c>
      <c r="AC41" s="1">
        <v>75725</v>
      </c>
      <c r="AE41" s="1">
        <v>2527156</v>
      </c>
      <c r="AH41" s="136">
        <f t="shared" si="0"/>
        <v>36493</v>
      </c>
      <c r="AI41" s="177">
        <f>HLOOKUP(附加题模型!$E$2,历史数据!$B$3:$K$5000,ROW(A39),)</f>
        <v>19.4793908629442</v>
      </c>
      <c r="AJ41" s="177">
        <f>HLOOKUP(附加题模型!$E$2,历史数据!$L$3:$U$5000,ROW(A39),)</f>
        <v>18.127918781725899</v>
      </c>
    </row>
    <row r="42" spans="1:36" x14ac:dyDescent="0.2">
      <c r="A42" s="148">
        <v>36494</v>
      </c>
      <c r="B42" s="137">
        <v>10.199999999999999</v>
      </c>
      <c r="C42" s="137">
        <v>98.789346596383396</v>
      </c>
      <c r="D42" s="137"/>
      <c r="E42" s="137"/>
      <c r="F42" s="137"/>
      <c r="G42" s="137">
        <v>22.271694356681</v>
      </c>
      <c r="H42" s="137"/>
      <c r="I42" s="137">
        <v>17.590056481964499</v>
      </c>
      <c r="J42" s="137"/>
      <c r="K42" s="137">
        <v>18.036954314720798</v>
      </c>
      <c r="L42" s="137">
        <v>10.199999999999999</v>
      </c>
      <c r="M42" s="137">
        <v>100.132114414198</v>
      </c>
      <c r="N42" s="137"/>
      <c r="O42" s="137"/>
      <c r="P42" s="137"/>
      <c r="Q42" s="137">
        <v>22.271694356681</v>
      </c>
      <c r="R42" s="137"/>
      <c r="S42" s="137">
        <v>17.628929534963302</v>
      </c>
      <c r="T42" s="137"/>
      <c r="U42" s="137">
        <v>17.9849746192893</v>
      </c>
      <c r="V42" s="1">
        <v>877067</v>
      </c>
      <c r="W42" s="1">
        <v>888400</v>
      </c>
      <c r="AA42" s="1">
        <v>39744</v>
      </c>
      <c r="AC42" s="1">
        <v>70400</v>
      </c>
      <c r="AE42" s="1">
        <v>1674374</v>
      </c>
      <c r="AH42" s="136">
        <f t="shared" si="0"/>
        <v>36494</v>
      </c>
      <c r="AI42" s="177">
        <f>HLOOKUP(附加题模型!$E$2,历史数据!$B$3:$K$5000,ROW(A40),)</f>
        <v>18.036954314720798</v>
      </c>
      <c r="AJ42" s="177">
        <f>HLOOKUP(附加题模型!$E$2,历史数据!$L$3:$U$5000,ROW(A40),)</f>
        <v>17.9849746192893</v>
      </c>
    </row>
    <row r="43" spans="1:36" x14ac:dyDescent="0.2">
      <c r="A43" s="148">
        <v>36495</v>
      </c>
      <c r="B43" s="137">
        <v>10.199999999999999</v>
      </c>
      <c r="C43" s="137">
        <v>100.835468985435</v>
      </c>
      <c r="D43" s="137"/>
      <c r="E43" s="137"/>
      <c r="F43" s="137"/>
      <c r="G43" s="137">
        <v>22.286896878426202</v>
      </c>
      <c r="H43" s="137"/>
      <c r="I43" s="137">
        <v>17.648366061462699</v>
      </c>
      <c r="J43" s="137"/>
      <c r="K43" s="137">
        <v>17.803045685279201</v>
      </c>
      <c r="L43" s="137">
        <v>10.3</v>
      </c>
      <c r="M43" s="137">
        <v>101.53882355667101</v>
      </c>
      <c r="N43" s="137"/>
      <c r="O43" s="137"/>
      <c r="P43" s="137"/>
      <c r="Q43" s="137">
        <v>22.6365548785652</v>
      </c>
      <c r="R43" s="137"/>
      <c r="S43" s="137">
        <v>17.939913958953799</v>
      </c>
      <c r="T43" s="137"/>
      <c r="U43" s="137">
        <v>17.9979695431472</v>
      </c>
      <c r="V43" s="1">
        <v>693070</v>
      </c>
      <c r="W43" s="1">
        <v>1371900</v>
      </c>
      <c r="AA43" s="1">
        <v>123106</v>
      </c>
      <c r="AC43" s="1">
        <v>103329</v>
      </c>
      <c r="AE43" s="1">
        <v>1017767</v>
      </c>
      <c r="AH43" s="136">
        <f t="shared" si="0"/>
        <v>36495</v>
      </c>
      <c r="AI43" s="177">
        <f>HLOOKUP(附加题模型!$E$2,历史数据!$B$3:$K$5000,ROW(A41),)</f>
        <v>17.803045685279201</v>
      </c>
      <c r="AJ43" s="177">
        <f>HLOOKUP(附加题模型!$E$2,历史数据!$L$3:$U$5000,ROW(A41),)</f>
        <v>17.9979695431472</v>
      </c>
    </row>
    <row r="44" spans="1:36" x14ac:dyDescent="0.2">
      <c r="A44" s="148">
        <v>36496</v>
      </c>
      <c r="B44" s="137">
        <v>10.31</v>
      </c>
      <c r="C44" s="137">
        <v>101.60276488132899</v>
      </c>
      <c r="D44" s="137"/>
      <c r="E44" s="137"/>
      <c r="F44" s="137"/>
      <c r="G44" s="137">
        <v>22.575744791584501</v>
      </c>
      <c r="H44" s="137"/>
      <c r="I44" s="137">
        <v>17.920477432454401</v>
      </c>
      <c r="J44" s="137"/>
      <c r="K44" s="137">
        <v>17.803045685279201</v>
      </c>
      <c r="L44" s="137">
        <v>10.18</v>
      </c>
      <c r="M44" s="137">
        <v>103.712828595038</v>
      </c>
      <c r="N44" s="137"/>
      <c r="O44" s="137"/>
      <c r="P44" s="137"/>
      <c r="Q44" s="137">
        <v>22.7125674872911</v>
      </c>
      <c r="R44" s="137"/>
      <c r="S44" s="137">
        <v>17.648366061462699</v>
      </c>
      <c r="T44" s="137"/>
      <c r="U44" s="137">
        <v>18.296852791878202</v>
      </c>
      <c r="V44" s="1">
        <v>852264</v>
      </c>
      <c r="W44" s="1">
        <v>3899900</v>
      </c>
      <c r="AA44" s="1">
        <v>151687</v>
      </c>
      <c r="AC44" s="1">
        <v>88898</v>
      </c>
      <c r="AE44" s="1">
        <v>830430</v>
      </c>
      <c r="AH44" s="136">
        <f t="shared" si="0"/>
        <v>36496</v>
      </c>
      <c r="AI44" s="177">
        <f>HLOOKUP(附加题模型!$E$2,历史数据!$B$3:$K$5000,ROW(A42),)</f>
        <v>17.803045685279201</v>
      </c>
      <c r="AJ44" s="177">
        <f>HLOOKUP(附加题模型!$E$2,历史数据!$L$3:$U$5000,ROW(A42),)</f>
        <v>18.296852791878202</v>
      </c>
    </row>
    <row r="45" spans="1:36" x14ac:dyDescent="0.2">
      <c r="A45" s="148">
        <v>36497</v>
      </c>
      <c r="B45" s="137">
        <v>10.18</v>
      </c>
      <c r="C45" s="137">
        <v>103.584945945722</v>
      </c>
      <c r="D45" s="137"/>
      <c r="E45" s="137"/>
      <c r="F45" s="137"/>
      <c r="G45" s="137">
        <v>22.773377574271802</v>
      </c>
      <c r="H45" s="137"/>
      <c r="I45" s="137">
        <v>17.590056481964499</v>
      </c>
      <c r="J45" s="137"/>
      <c r="K45" s="137">
        <v>17.9979695431472</v>
      </c>
      <c r="L45" s="137">
        <v>10.11</v>
      </c>
      <c r="M45" s="137">
        <v>101.794588855302</v>
      </c>
      <c r="N45" s="137"/>
      <c r="O45" s="137"/>
      <c r="P45" s="137"/>
      <c r="Q45" s="137">
        <v>22.651757400310402</v>
      </c>
      <c r="R45" s="137"/>
      <c r="S45" s="137">
        <v>17.7844217469586</v>
      </c>
      <c r="T45" s="137"/>
      <c r="U45" s="137">
        <v>17.829035532994901</v>
      </c>
      <c r="V45" s="1">
        <v>967523</v>
      </c>
      <c r="W45" s="1">
        <v>1210500</v>
      </c>
      <c r="AA45" s="1">
        <v>78269</v>
      </c>
      <c r="AC45" s="1">
        <v>94260</v>
      </c>
      <c r="AE45" s="1">
        <v>656140</v>
      </c>
      <c r="AH45" s="136">
        <f t="shared" si="0"/>
        <v>36497</v>
      </c>
      <c r="AI45" s="177">
        <f>HLOOKUP(附加题模型!$E$2,历史数据!$B$3:$K$5000,ROW(A43),)</f>
        <v>17.9979695431472</v>
      </c>
      <c r="AJ45" s="177">
        <f>HLOOKUP(附加题模型!$E$2,历史数据!$L$3:$U$5000,ROW(A43),)</f>
        <v>17.829035532994901</v>
      </c>
    </row>
    <row r="46" spans="1:36" x14ac:dyDescent="0.2">
      <c r="A46" s="148">
        <v>36500</v>
      </c>
      <c r="B46" s="137">
        <v>10.119999999999999</v>
      </c>
      <c r="C46" s="137">
        <v>101.85853017996</v>
      </c>
      <c r="D46" s="137"/>
      <c r="E46" s="137"/>
      <c r="F46" s="137"/>
      <c r="G46" s="137">
        <v>22.682162443800699</v>
      </c>
      <c r="H46" s="137"/>
      <c r="I46" s="137">
        <v>17.7844217469586</v>
      </c>
      <c r="J46" s="137"/>
      <c r="K46" s="137">
        <v>17.556142131979701</v>
      </c>
      <c r="L46" s="137">
        <v>9.9</v>
      </c>
      <c r="M46" s="137">
        <v>100.899410310093</v>
      </c>
      <c r="N46" s="137"/>
      <c r="O46" s="137"/>
      <c r="P46" s="137"/>
      <c r="Q46" s="137">
        <v>22.5909473133297</v>
      </c>
      <c r="R46" s="137"/>
      <c r="S46" s="137">
        <v>18.095406170949101</v>
      </c>
      <c r="T46" s="137"/>
      <c r="U46" s="137">
        <v>16.048730964467001</v>
      </c>
      <c r="V46" s="1">
        <v>1799248</v>
      </c>
      <c r="W46" s="1">
        <v>766700</v>
      </c>
      <c r="AA46" s="1">
        <v>55200</v>
      </c>
      <c r="AC46" s="1">
        <v>390686</v>
      </c>
      <c r="AE46" s="1">
        <v>1810110</v>
      </c>
      <c r="AH46" s="136">
        <f t="shared" si="0"/>
        <v>36500</v>
      </c>
      <c r="AI46" s="177">
        <f>HLOOKUP(附加题模型!$E$2,历史数据!$B$3:$K$5000,ROW(A44),)</f>
        <v>17.556142131979701</v>
      </c>
      <c r="AJ46" s="177">
        <f>HLOOKUP(附加题模型!$E$2,历史数据!$L$3:$U$5000,ROW(A44),)</f>
        <v>16.048730964467001</v>
      </c>
    </row>
    <row r="47" spans="1:36" x14ac:dyDescent="0.2">
      <c r="A47" s="148">
        <v>36501</v>
      </c>
      <c r="B47" s="137">
        <v>9.82</v>
      </c>
      <c r="C47" s="137">
        <v>100.25999706351401</v>
      </c>
      <c r="D47" s="137"/>
      <c r="E47" s="137"/>
      <c r="F47" s="137"/>
      <c r="G47" s="137">
        <v>22.6213523568201</v>
      </c>
      <c r="H47" s="137"/>
      <c r="I47" s="137">
        <v>18.0759696444497</v>
      </c>
      <c r="J47" s="137"/>
      <c r="K47" s="137">
        <v>14.4503553299492</v>
      </c>
      <c r="L47" s="137">
        <v>9.85</v>
      </c>
      <c r="M47" s="137">
        <v>102.05035415393399</v>
      </c>
      <c r="N47" s="137"/>
      <c r="O47" s="137"/>
      <c r="P47" s="137"/>
      <c r="Q47" s="137">
        <v>22.195681747955199</v>
      </c>
      <c r="R47" s="137"/>
      <c r="S47" s="137">
        <v>18.173152276946698</v>
      </c>
      <c r="T47" s="137"/>
      <c r="U47" s="137">
        <v>14.6582741116751</v>
      </c>
      <c r="V47" s="1">
        <v>1004577</v>
      </c>
      <c r="W47" s="1">
        <v>856000</v>
      </c>
      <c r="AA47" s="1">
        <v>60600</v>
      </c>
      <c r="AC47" s="1">
        <v>243668</v>
      </c>
      <c r="AE47" s="1">
        <v>4991532</v>
      </c>
      <c r="AH47" s="136">
        <f t="shared" si="0"/>
        <v>36501</v>
      </c>
      <c r="AI47" s="177">
        <f>HLOOKUP(附加题模型!$E$2,历史数据!$B$3:$K$5000,ROW(A45),)</f>
        <v>14.4503553299492</v>
      </c>
      <c r="AJ47" s="177">
        <f>HLOOKUP(附加题模型!$E$2,历史数据!$L$3:$U$5000,ROW(A45),)</f>
        <v>14.6582741116751</v>
      </c>
    </row>
    <row r="48" spans="1:36" x14ac:dyDescent="0.2">
      <c r="A48" s="148">
        <v>36502</v>
      </c>
      <c r="B48" s="137">
        <v>9.9</v>
      </c>
      <c r="C48" s="137">
        <v>102.306119452565</v>
      </c>
      <c r="D48" s="137"/>
      <c r="E48" s="137"/>
      <c r="F48" s="137"/>
      <c r="G48" s="137">
        <v>22.210884269700301</v>
      </c>
      <c r="H48" s="137"/>
      <c r="I48" s="137">
        <v>18.1925888034461</v>
      </c>
      <c r="J48" s="137"/>
      <c r="K48" s="137">
        <v>14.489340101522799</v>
      </c>
      <c r="L48" s="137">
        <v>10</v>
      </c>
      <c r="M48" s="137">
        <v>100.835468985435</v>
      </c>
      <c r="N48" s="137"/>
      <c r="O48" s="137"/>
      <c r="P48" s="137"/>
      <c r="Q48" s="137">
        <v>22.560542269839299</v>
      </c>
      <c r="R48" s="137"/>
      <c r="S48" s="137">
        <v>18.0176600649515</v>
      </c>
      <c r="T48" s="137"/>
      <c r="U48" s="137">
        <v>16.126700507614199</v>
      </c>
      <c r="V48" s="1">
        <v>547198</v>
      </c>
      <c r="W48" s="1">
        <v>663000</v>
      </c>
      <c r="AA48" s="1">
        <v>46500</v>
      </c>
      <c r="AC48" s="1">
        <v>90340</v>
      </c>
      <c r="AE48" s="1">
        <v>3752415</v>
      </c>
      <c r="AH48" s="136">
        <f t="shared" si="0"/>
        <v>36502</v>
      </c>
      <c r="AI48" s="177">
        <f>HLOOKUP(附加题模型!$E$2,历史数据!$B$3:$K$5000,ROW(A46),)</f>
        <v>14.489340101522799</v>
      </c>
      <c r="AJ48" s="177">
        <f>HLOOKUP(附加题模型!$E$2,历史数据!$L$3:$U$5000,ROW(A46),)</f>
        <v>16.126700507614199</v>
      </c>
    </row>
    <row r="49" spans="1:36" x14ac:dyDescent="0.2">
      <c r="A49" s="148">
        <v>36503</v>
      </c>
      <c r="B49" s="137">
        <v>9.9499999999999993</v>
      </c>
      <c r="C49" s="137">
        <v>99.748466466251202</v>
      </c>
      <c r="D49" s="137"/>
      <c r="E49" s="137"/>
      <c r="F49" s="137"/>
      <c r="G49" s="137">
        <v>22.074061573993799</v>
      </c>
      <c r="H49" s="137"/>
      <c r="I49" s="137">
        <v>17.939913958953799</v>
      </c>
      <c r="J49" s="137"/>
      <c r="K49" s="137">
        <v>16.1137055837563</v>
      </c>
      <c r="L49" s="137">
        <v>9.9700000000000006</v>
      </c>
      <c r="M49" s="137">
        <v>98.341757323778396</v>
      </c>
      <c r="N49" s="137"/>
      <c r="O49" s="137"/>
      <c r="P49" s="137"/>
      <c r="Q49" s="137">
        <v>22.271694356681</v>
      </c>
      <c r="R49" s="137"/>
      <c r="S49" s="137">
        <v>17.803858273458001</v>
      </c>
      <c r="T49" s="137"/>
      <c r="U49" s="137">
        <v>16.308629441624401</v>
      </c>
      <c r="V49" s="1">
        <v>583781</v>
      </c>
      <c r="W49" s="1">
        <v>810100</v>
      </c>
      <c r="AA49" s="1">
        <v>51302</v>
      </c>
      <c r="AC49" s="1">
        <v>33982</v>
      </c>
      <c r="AE49" s="1">
        <v>3223667</v>
      </c>
      <c r="AH49" s="136">
        <f t="shared" si="0"/>
        <v>36503</v>
      </c>
      <c r="AI49" s="177">
        <f>HLOOKUP(附加题模型!$E$2,历史数据!$B$3:$K$5000,ROW(A47),)</f>
        <v>16.1137055837563</v>
      </c>
      <c r="AJ49" s="177">
        <f>HLOOKUP(附加题模型!$E$2,历史数据!$L$3:$U$5000,ROW(A47),)</f>
        <v>16.308629441624401</v>
      </c>
    </row>
    <row r="50" spans="1:36" x14ac:dyDescent="0.2">
      <c r="A50" s="148">
        <v>36504</v>
      </c>
      <c r="B50" s="137">
        <v>9.98</v>
      </c>
      <c r="C50" s="137">
        <v>98.277815999120506</v>
      </c>
      <c r="D50" s="137"/>
      <c r="E50" s="137"/>
      <c r="F50" s="137"/>
      <c r="G50" s="137">
        <v>22.0588590522486</v>
      </c>
      <c r="H50" s="137"/>
      <c r="I50" s="137">
        <v>17.7844217469586</v>
      </c>
      <c r="J50" s="137"/>
      <c r="K50" s="137">
        <v>16.1137055837563</v>
      </c>
      <c r="L50" s="137">
        <v>10.08</v>
      </c>
      <c r="M50" s="137">
        <v>98.341757323778396</v>
      </c>
      <c r="N50" s="137"/>
      <c r="O50" s="137"/>
      <c r="P50" s="137"/>
      <c r="Q50" s="137">
        <v>22.3477069654069</v>
      </c>
      <c r="R50" s="137"/>
      <c r="S50" s="137">
        <v>17.7844217469586</v>
      </c>
      <c r="T50" s="137"/>
      <c r="U50" s="137">
        <v>15.749847715735999</v>
      </c>
      <c r="V50" s="1">
        <v>533379</v>
      </c>
      <c r="W50" s="1">
        <v>1181672</v>
      </c>
      <c r="AA50" s="1">
        <v>39231</v>
      </c>
      <c r="AC50" s="1">
        <v>62434</v>
      </c>
      <c r="AE50" s="1">
        <v>1501839</v>
      </c>
      <c r="AH50" s="136">
        <f t="shared" si="0"/>
        <v>36504</v>
      </c>
      <c r="AI50" s="177">
        <f>HLOOKUP(附加题模型!$E$2,历史数据!$B$3:$K$5000,ROW(A48),)</f>
        <v>16.1137055837563</v>
      </c>
      <c r="AJ50" s="177">
        <f>HLOOKUP(附加题模型!$E$2,历史数据!$L$3:$U$5000,ROW(A48),)</f>
        <v>15.749847715735999</v>
      </c>
    </row>
    <row r="51" spans="1:36" x14ac:dyDescent="0.2">
      <c r="A51" s="148">
        <v>36507</v>
      </c>
      <c r="B51" s="137">
        <v>10.119999999999999</v>
      </c>
      <c r="C51" s="137">
        <v>98.853287921041201</v>
      </c>
      <c r="D51" s="137"/>
      <c r="E51" s="137"/>
      <c r="F51" s="137"/>
      <c r="G51" s="137">
        <v>22.3477069654069</v>
      </c>
      <c r="H51" s="137"/>
      <c r="I51" s="137">
        <v>17.687239114461502</v>
      </c>
      <c r="J51" s="137"/>
      <c r="K51" s="137">
        <v>15.4639593908629</v>
      </c>
      <c r="L51" s="137">
        <v>10.18</v>
      </c>
      <c r="M51" s="137">
        <v>94.952867116912202</v>
      </c>
      <c r="N51" s="137"/>
      <c r="O51" s="137"/>
      <c r="P51" s="137"/>
      <c r="Q51" s="137">
        <v>22.043656530503402</v>
      </c>
      <c r="R51" s="137"/>
      <c r="S51" s="137">
        <v>17.687239114461502</v>
      </c>
      <c r="T51" s="137"/>
      <c r="U51" s="137">
        <v>15.308020304568499</v>
      </c>
      <c r="V51" s="1">
        <v>876800</v>
      </c>
      <c r="W51" s="1">
        <v>860500</v>
      </c>
      <c r="AA51" s="1">
        <v>62929</v>
      </c>
      <c r="AC51" s="1">
        <v>51681</v>
      </c>
      <c r="AE51" s="1">
        <v>1710371</v>
      </c>
      <c r="AH51" s="136">
        <f t="shared" si="0"/>
        <v>36507</v>
      </c>
      <c r="AI51" s="177">
        <f>HLOOKUP(附加题模型!$E$2,历史数据!$B$3:$K$5000,ROW(A49),)</f>
        <v>15.4639593908629</v>
      </c>
      <c r="AJ51" s="177">
        <f>HLOOKUP(附加题模型!$E$2,历史数据!$L$3:$U$5000,ROW(A49),)</f>
        <v>15.308020304568499</v>
      </c>
    </row>
    <row r="52" spans="1:36" x14ac:dyDescent="0.2">
      <c r="A52" s="148">
        <v>36508</v>
      </c>
      <c r="B52" s="137">
        <v>10.119999999999999</v>
      </c>
      <c r="C52" s="137">
        <v>94.952867116912202</v>
      </c>
      <c r="D52" s="137"/>
      <c r="E52" s="137"/>
      <c r="F52" s="137"/>
      <c r="G52" s="137">
        <v>21.967643921777501</v>
      </c>
      <c r="H52" s="137"/>
      <c r="I52" s="137">
        <v>17.803858273458001</v>
      </c>
      <c r="J52" s="137"/>
      <c r="K52" s="137">
        <v>15.2170558375635</v>
      </c>
      <c r="L52" s="137">
        <v>10.16</v>
      </c>
      <c r="M52" s="137">
        <v>95.911986986779993</v>
      </c>
      <c r="N52" s="137"/>
      <c r="O52" s="137"/>
      <c r="P52" s="137"/>
      <c r="Q52" s="137">
        <v>21.8156187043258</v>
      </c>
      <c r="R52" s="137"/>
      <c r="S52" s="137">
        <v>17.648366061462699</v>
      </c>
      <c r="T52" s="137"/>
      <c r="U52" s="137">
        <v>15.3989847715736</v>
      </c>
      <c r="V52" s="1">
        <v>528500</v>
      </c>
      <c r="W52" s="1">
        <v>1127900</v>
      </c>
      <c r="AA52" s="1">
        <v>57150</v>
      </c>
      <c r="AC52" s="1">
        <v>78640</v>
      </c>
      <c r="AE52" s="1">
        <v>923532</v>
      </c>
      <c r="AH52" s="136">
        <f t="shared" si="0"/>
        <v>36508</v>
      </c>
      <c r="AI52" s="177">
        <f>HLOOKUP(附加题模型!$E$2,历史数据!$B$3:$K$5000,ROW(A50),)</f>
        <v>15.2170558375635</v>
      </c>
      <c r="AJ52" s="177">
        <f>HLOOKUP(附加题模型!$E$2,历史数据!$L$3:$U$5000,ROW(A50),)</f>
        <v>15.3989847715736</v>
      </c>
    </row>
    <row r="53" spans="1:36" x14ac:dyDescent="0.2">
      <c r="A53" s="148">
        <v>36509</v>
      </c>
      <c r="B53" s="137">
        <v>10.18</v>
      </c>
      <c r="C53" s="137">
        <v>98.149933349804797</v>
      </c>
      <c r="D53" s="137"/>
      <c r="E53" s="137"/>
      <c r="F53" s="137"/>
      <c r="G53" s="137">
        <v>21.754808617345098</v>
      </c>
      <c r="H53" s="137"/>
      <c r="I53" s="137">
        <v>17.687239114461502</v>
      </c>
      <c r="J53" s="137"/>
      <c r="K53" s="137">
        <v>15.3470050761421</v>
      </c>
      <c r="L53" s="137">
        <v>10.23</v>
      </c>
      <c r="M53" s="137">
        <v>99.428759842961895</v>
      </c>
      <c r="N53" s="137"/>
      <c r="O53" s="137"/>
      <c r="P53" s="137"/>
      <c r="Q53" s="137">
        <v>22.0132514870131</v>
      </c>
      <c r="R53" s="137"/>
      <c r="S53" s="137">
        <v>17.687239114461502</v>
      </c>
      <c r="T53" s="137"/>
      <c r="U53" s="137">
        <v>15.5809137055838</v>
      </c>
      <c r="V53" s="1">
        <v>1527464</v>
      </c>
      <c r="W53" s="1">
        <v>2046500</v>
      </c>
      <c r="AA53" s="1">
        <v>150259</v>
      </c>
      <c r="AC53" s="1">
        <v>256442</v>
      </c>
      <c r="AE53" s="1">
        <v>2397389</v>
      </c>
      <c r="AH53" s="136">
        <f t="shared" si="0"/>
        <v>36509</v>
      </c>
      <c r="AI53" s="177">
        <f>HLOOKUP(附加题模型!$E$2,历史数据!$B$3:$K$5000,ROW(A51),)</f>
        <v>15.3470050761421</v>
      </c>
      <c r="AJ53" s="177">
        <f>HLOOKUP(附加题模型!$E$2,历史数据!$L$3:$U$5000,ROW(A51),)</f>
        <v>15.5809137055838</v>
      </c>
    </row>
    <row r="54" spans="1:36" x14ac:dyDescent="0.2">
      <c r="A54" s="148">
        <v>36510</v>
      </c>
      <c r="B54" s="137">
        <v>10.3</v>
      </c>
      <c r="C54" s="137">
        <v>99.109053219672603</v>
      </c>
      <c r="D54" s="137"/>
      <c r="E54" s="137"/>
      <c r="F54" s="137"/>
      <c r="G54" s="137">
        <v>22.0132514870131</v>
      </c>
      <c r="H54" s="137"/>
      <c r="I54" s="137">
        <v>17.7844217469586</v>
      </c>
      <c r="J54" s="137"/>
      <c r="K54" s="137">
        <v>15.4639593908629</v>
      </c>
      <c r="L54" s="137">
        <v>10.16</v>
      </c>
      <c r="M54" s="137">
        <v>97.062930830621298</v>
      </c>
      <c r="N54" s="137"/>
      <c r="O54" s="137"/>
      <c r="P54" s="137"/>
      <c r="Q54" s="137">
        <v>21.785213660835399</v>
      </c>
      <c r="R54" s="137"/>
      <c r="S54" s="137">
        <v>17.5511834289657</v>
      </c>
      <c r="T54" s="137"/>
      <c r="U54" s="137">
        <v>15.4639593908629</v>
      </c>
      <c r="V54" s="1">
        <v>609498</v>
      </c>
      <c r="W54" s="1">
        <v>888500</v>
      </c>
      <c r="AA54" s="1">
        <v>43200</v>
      </c>
      <c r="AC54" s="1">
        <v>249776</v>
      </c>
      <c r="AE54" s="1">
        <v>1367692</v>
      </c>
      <c r="AH54" s="136">
        <f t="shared" si="0"/>
        <v>36510</v>
      </c>
      <c r="AI54" s="177">
        <f>HLOOKUP(附加题模型!$E$2,历史数据!$B$3:$K$5000,ROW(A52),)</f>
        <v>15.4639593908629</v>
      </c>
      <c r="AJ54" s="177">
        <f>HLOOKUP(附加题模型!$E$2,历史数据!$L$3:$U$5000,ROW(A52),)</f>
        <v>15.4639593908629</v>
      </c>
    </row>
    <row r="55" spans="1:36" x14ac:dyDescent="0.2">
      <c r="A55" s="148">
        <v>36511</v>
      </c>
      <c r="B55" s="137">
        <v>10.18</v>
      </c>
      <c r="C55" s="137">
        <v>97.190813479937006</v>
      </c>
      <c r="D55" s="137"/>
      <c r="E55" s="137"/>
      <c r="F55" s="137"/>
      <c r="G55" s="137">
        <v>21.8156187043258</v>
      </c>
      <c r="H55" s="137"/>
      <c r="I55" s="137">
        <v>17.5317469024662</v>
      </c>
      <c r="J55" s="137"/>
      <c r="K55" s="137">
        <v>15.3989847715736</v>
      </c>
      <c r="L55" s="137">
        <v>9.93</v>
      </c>
      <c r="M55" s="137">
        <v>97.062930830621298</v>
      </c>
      <c r="N55" s="137"/>
      <c r="O55" s="137"/>
      <c r="P55" s="137"/>
      <c r="Q55" s="137">
        <v>21.8156187043258</v>
      </c>
      <c r="R55" s="137"/>
      <c r="S55" s="137">
        <v>17.590056481964499</v>
      </c>
      <c r="T55" s="137"/>
      <c r="U55" s="137">
        <v>15.541928934010199</v>
      </c>
      <c r="V55" s="1">
        <v>649837</v>
      </c>
      <c r="W55" s="1">
        <v>891000</v>
      </c>
      <c r="AA55" s="1">
        <v>45738</v>
      </c>
      <c r="AC55" s="1">
        <v>81244</v>
      </c>
      <c r="AE55" s="1">
        <v>677646</v>
      </c>
      <c r="AH55" s="136">
        <f t="shared" si="0"/>
        <v>36511</v>
      </c>
      <c r="AI55" s="177">
        <f>HLOOKUP(附加题模型!$E$2,历史数据!$B$3:$K$5000,ROW(A53),)</f>
        <v>15.3989847715736</v>
      </c>
      <c r="AJ55" s="177">
        <f>HLOOKUP(附加题模型!$E$2,历史数据!$L$3:$U$5000,ROW(A53),)</f>
        <v>15.541928934010199</v>
      </c>
    </row>
    <row r="56" spans="1:36" x14ac:dyDescent="0.2">
      <c r="A56" s="148">
        <v>36515</v>
      </c>
      <c r="B56" s="137">
        <v>9.85</v>
      </c>
      <c r="C56" s="137">
        <v>97.062930830621298</v>
      </c>
      <c r="D56" s="137"/>
      <c r="E56" s="137"/>
      <c r="F56" s="137"/>
      <c r="G56" s="137">
        <v>21.8612262695613</v>
      </c>
      <c r="H56" s="137"/>
      <c r="I56" s="137">
        <v>17.5317469024662</v>
      </c>
      <c r="J56" s="137"/>
      <c r="K56" s="137">
        <v>15.4639593908629</v>
      </c>
      <c r="L56" s="137">
        <v>9.67</v>
      </c>
      <c r="M56" s="137">
        <v>95.911986986779993</v>
      </c>
      <c r="N56" s="137"/>
      <c r="O56" s="137"/>
      <c r="P56" s="137"/>
      <c r="Q56" s="137">
        <v>21.541973312912599</v>
      </c>
      <c r="R56" s="137"/>
      <c r="S56" s="137">
        <v>17.259635531474501</v>
      </c>
      <c r="T56" s="137"/>
      <c r="U56" s="137">
        <v>15.6978680203046</v>
      </c>
      <c r="V56" s="1">
        <v>578090</v>
      </c>
      <c r="W56" s="1">
        <v>855100</v>
      </c>
      <c r="AA56" s="1">
        <v>27483</v>
      </c>
      <c r="AC56" s="1">
        <v>126440</v>
      </c>
      <c r="AE56" s="1">
        <v>1187184</v>
      </c>
      <c r="AH56" s="136">
        <f t="shared" si="0"/>
        <v>36515</v>
      </c>
      <c r="AI56" s="177">
        <f>HLOOKUP(附加题模型!$E$2,历史数据!$B$3:$K$5000,ROW(A54),)</f>
        <v>15.4639593908629</v>
      </c>
      <c r="AJ56" s="177">
        <f>HLOOKUP(附加题模型!$E$2,历史数据!$L$3:$U$5000,ROW(A54),)</f>
        <v>15.6978680203046</v>
      </c>
    </row>
    <row r="57" spans="1:36" x14ac:dyDescent="0.2">
      <c r="A57" s="148">
        <v>36516</v>
      </c>
      <c r="B57" s="137">
        <v>9.67</v>
      </c>
      <c r="C57" s="137">
        <v>95.911986986779993</v>
      </c>
      <c r="D57" s="137"/>
      <c r="E57" s="137"/>
      <c r="F57" s="137"/>
      <c r="G57" s="137">
        <v>21.5267707911675</v>
      </c>
      <c r="H57" s="137"/>
      <c r="I57" s="137">
        <v>17.259635531474501</v>
      </c>
      <c r="J57" s="137"/>
      <c r="K57" s="137">
        <v>15.6978680203046</v>
      </c>
      <c r="L57" s="137">
        <v>9.68</v>
      </c>
      <c r="M57" s="137">
        <v>97.510520103226298</v>
      </c>
      <c r="N57" s="137"/>
      <c r="O57" s="137"/>
      <c r="P57" s="137"/>
      <c r="Q57" s="137">
        <v>21.435555660696402</v>
      </c>
      <c r="R57" s="137"/>
      <c r="S57" s="137">
        <v>16.8125954219881</v>
      </c>
      <c r="T57" s="137"/>
      <c r="U57" s="137">
        <v>15.2170558375635</v>
      </c>
      <c r="V57" s="1">
        <v>511469</v>
      </c>
      <c r="W57" s="1">
        <v>1094500</v>
      </c>
      <c r="AA57" s="1">
        <v>35552</v>
      </c>
      <c r="AC57" s="1">
        <v>158330</v>
      </c>
      <c r="AE57" s="1">
        <v>851980</v>
      </c>
      <c r="AH57" s="136">
        <f t="shared" si="0"/>
        <v>36516</v>
      </c>
      <c r="AI57" s="177">
        <f>HLOOKUP(附加题模型!$E$2,历史数据!$B$3:$K$5000,ROW(A55),)</f>
        <v>15.6978680203046</v>
      </c>
      <c r="AJ57" s="177">
        <f>HLOOKUP(附加题模型!$E$2,历史数据!$L$3:$U$5000,ROW(A55),)</f>
        <v>15.2170558375635</v>
      </c>
    </row>
    <row r="58" spans="1:36" x14ac:dyDescent="0.2">
      <c r="A58" s="148">
        <v>36517</v>
      </c>
      <c r="B58" s="137">
        <v>9.69</v>
      </c>
      <c r="C58" s="137">
        <v>97.190813479937006</v>
      </c>
      <c r="D58" s="137"/>
      <c r="E58" s="137"/>
      <c r="F58" s="137"/>
      <c r="G58" s="137">
        <v>21.435555660696402</v>
      </c>
      <c r="H58" s="137"/>
      <c r="I58" s="137">
        <v>16.793158895488698</v>
      </c>
      <c r="J58" s="137"/>
      <c r="K58" s="137">
        <v>15.2040609137056</v>
      </c>
      <c r="L58" s="137">
        <v>9.52</v>
      </c>
      <c r="M58" s="137">
        <v>98.149933349804797</v>
      </c>
      <c r="N58" s="137"/>
      <c r="O58" s="137"/>
      <c r="P58" s="137"/>
      <c r="Q58" s="137">
        <v>20.979480008341199</v>
      </c>
      <c r="R58" s="137"/>
      <c r="S58" s="137">
        <v>16.559920577495799</v>
      </c>
      <c r="T58" s="137"/>
      <c r="U58" s="137">
        <v>14.619289340101499</v>
      </c>
      <c r="V58" s="1">
        <v>377968</v>
      </c>
      <c r="W58" s="1">
        <v>1380070</v>
      </c>
      <c r="AA58" s="1">
        <v>54400</v>
      </c>
      <c r="AC58" s="1">
        <v>103035</v>
      </c>
      <c r="AE58" s="1">
        <v>803349</v>
      </c>
      <c r="AH58" s="136">
        <f t="shared" si="0"/>
        <v>36517</v>
      </c>
      <c r="AI58" s="177">
        <f>HLOOKUP(附加题模型!$E$2,历史数据!$B$3:$K$5000,ROW(A56),)</f>
        <v>15.2040609137056</v>
      </c>
      <c r="AJ58" s="177">
        <f>HLOOKUP(附加题模型!$E$2,历史数据!$L$3:$U$5000,ROW(A56),)</f>
        <v>14.619289340101499</v>
      </c>
    </row>
    <row r="59" spans="1:36" x14ac:dyDescent="0.2">
      <c r="A59" s="148">
        <v>36518</v>
      </c>
      <c r="B59" s="137">
        <v>9.52</v>
      </c>
      <c r="C59" s="137">
        <v>97.190813479937006</v>
      </c>
      <c r="D59" s="137"/>
      <c r="E59" s="137"/>
      <c r="F59" s="137"/>
      <c r="G59" s="137">
        <v>20.827454790889401</v>
      </c>
      <c r="H59" s="137"/>
      <c r="I59" s="137">
        <v>16.618230156994102</v>
      </c>
      <c r="J59" s="137"/>
      <c r="K59" s="137">
        <v>14.489340101522799</v>
      </c>
      <c r="L59" s="137">
        <v>9.5</v>
      </c>
      <c r="M59" s="137">
        <v>92.714920753887299</v>
      </c>
      <c r="N59" s="137"/>
      <c r="O59" s="137"/>
      <c r="P59" s="137"/>
      <c r="Q59" s="137">
        <v>19.9913160949048</v>
      </c>
      <c r="R59" s="137"/>
      <c r="S59" s="137">
        <v>16.2294996270059</v>
      </c>
      <c r="T59" s="137"/>
      <c r="U59" s="137">
        <v>14.047512690355299</v>
      </c>
      <c r="V59" s="1">
        <v>308412</v>
      </c>
      <c r="W59" s="1">
        <v>2055300</v>
      </c>
      <c r="AA59" s="1">
        <v>123050</v>
      </c>
      <c r="AC59" s="1">
        <v>124860</v>
      </c>
      <c r="AE59" s="1">
        <v>688139</v>
      </c>
      <c r="AH59" s="136">
        <f t="shared" si="0"/>
        <v>36518</v>
      </c>
      <c r="AI59" s="177">
        <f>HLOOKUP(附加题模型!$E$2,历史数据!$B$3:$K$5000,ROW(A57),)</f>
        <v>14.489340101522799</v>
      </c>
      <c r="AJ59" s="177">
        <f>HLOOKUP(附加题模型!$E$2,历史数据!$L$3:$U$5000,ROW(A57),)</f>
        <v>14.047512690355299</v>
      </c>
    </row>
    <row r="60" spans="1:36" x14ac:dyDescent="0.2">
      <c r="A60" s="148">
        <v>36521</v>
      </c>
      <c r="B60" s="137">
        <v>9.5</v>
      </c>
      <c r="C60" s="137">
        <v>93.418275325123702</v>
      </c>
      <c r="D60" s="137"/>
      <c r="E60" s="137"/>
      <c r="F60" s="137"/>
      <c r="G60" s="137">
        <v>19.960911051414499</v>
      </c>
      <c r="H60" s="137"/>
      <c r="I60" s="137">
        <v>16.3461187860023</v>
      </c>
      <c r="J60" s="137"/>
      <c r="K60" s="137">
        <v>14.034517766497499</v>
      </c>
      <c r="L60" s="137">
        <v>9.6300000000000008</v>
      </c>
      <c r="M60" s="137">
        <v>87.471732131943298</v>
      </c>
      <c r="N60" s="137"/>
      <c r="O60" s="137"/>
      <c r="P60" s="137"/>
      <c r="Q60" s="137">
        <v>19.854493399198201</v>
      </c>
      <c r="R60" s="137"/>
      <c r="S60" s="137">
        <v>15.8018960440189</v>
      </c>
      <c r="T60" s="137"/>
      <c r="U60" s="137">
        <v>13.3197969543147</v>
      </c>
      <c r="V60" s="1">
        <v>977274</v>
      </c>
      <c r="W60" s="1">
        <v>3911100</v>
      </c>
      <c r="AA60" s="1">
        <v>65028</v>
      </c>
      <c r="AC60" s="1">
        <v>157132</v>
      </c>
      <c r="AE60" s="1">
        <v>681627</v>
      </c>
      <c r="AH60" s="136">
        <f t="shared" si="0"/>
        <v>36521</v>
      </c>
      <c r="AI60" s="177">
        <f>HLOOKUP(附加题模型!$E$2,历史数据!$B$3:$K$5000,ROW(A58),)</f>
        <v>14.034517766497499</v>
      </c>
      <c r="AJ60" s="177">
        <f>HLOOKUP(附加题模型!$E$2,历史数据!$L$3:$U$5000,ROW(A58),)</f>
        <v>13.3197969543147</v>
      </c>
    </row>
    <row r="61" spans="1:36" x14ac:dyDescent="0.2">
      <c r="A61" s="148">
        <v>36522</v>
      </c>
      <c r="B61" s="137">
        <v>9.67</v>
      </c>
      <c r="C61" s="137">
        <v>88.175086703179701</v>
      </c>
      <c r="D61" s="137"/>
      <c r="E61" s="137"/>
      <c r="F61" s="137"/>
      <c r="G61" s="137">
        <v>19.307202616371899</v>
      </c>
      <c r="H61" s="137"/>
      <c r="I61" s="137">
        <v>15.8018960440189</v>
      </c>
      <c r="J61" s="137"/>
      <c r="K61" s="137">
        <v>13.0209137055838</v>
      </c>
      <c r="L61" s="137">
        <v>9.56</v>
      </c>
      <c r="M61" s="137">
        <v>87.599614781259007</v>
      </c>
      <c r="N61" s="137"/>
      <c r="O61" s="137"/>
      <c r="P61" s="137"/>
      <c r="Q61" s="137">
        <v>19.641658094765798</v>
      </c>
      <c r="R61" s="137"/>
      <c r="S61" s="137">
        <v>15.899078676516</v>
      </c>
      <c r="T61" s="137"/>
      <c r="U61" s="137">
        <v>13.618680203045701</v>
      </c>
      <c r="V61" s="1">
        <v>265000</v>
      </c>
      <c r="W61" s="1">
        <v>1711800</v>
      </c>
      <c r="AA61" s="1">
        <v>31300</v>
      </c>
      <c r="AC61" s="1">
        <v>92129</v>
      </c>
      <c r="AE61" s="1">
        <v>615034</v>
      </c>
      <c r="AH61" s="136">
        <f t="shared" si="0"/>
        <v>36522</v>
      </c>
      <c r="AI61" s="177">
        <f>HLOOKUP(附加题模型!$E$2,历史数据!$B$3:$K$5000,ROW(A59),)</f>
        <v>13.0209137055838</v>
      </c>
      <c r="AJ61" s="177">
        <f>HLOOKUP(附加题模型!$E$2,历史数据!$L$3:$U$5000,ROW(A59),)</f>
        <v>13.618680203045701</v>
      </c>
    </row>
    <row r="62" spans="1:36" x14ac:dyDescent="0.2">
      <c r="A62" s="148">
        <v>36523</v>
      </c>
      <c r="B62" s="137">
        <v>9.56</v>
      </c>
      <c r="C62" s="137">
        <v>87.599614781259007</v>
      </c>
      <c r="D62" s="137"/>
      <c r="E62" s="137"/>
      <c r="F62" s="137"/>
      <c r="G62" s="137">
        <v>19.641658094765798</v>
      </c>
      <c r="H62" s="137"/>
      <c r="I62" s="137">
        <v>16.093443941509999</v>
      </c>
      <c r="J62" s="137"/>
      <c r="K62" s="137">
        <v>13.6316751269036</v>
      </c>
      <c r="L62" s="137">
        <v>9.61</v>
      </c>
      <c r="M62" s="137">
        <v>87.599614781259007</v>
      </c>
      <c r="N62" s="137"/>
      <c r="O62" s="137"/>
      <c r="P62" s="137"/>
      <c r="Q62" s="137">
        <v>19.6264555730206</v>
      </c>
      <c r="R62" s="137"/>
      <c r="S62" s="137">
        <v>16.326682259502899</v>
      </c>
      <c r="T62" s="137"/>
      <c r="U62" s="137">
        <v>13.5796954314721</v>
      </c>
      <c r="V62" s="1">
        <v>269998</v>
      </c>
      <c r="W62" s="1">
        <v>0</v>
      </c>
      <c r="AA62" s="1">
        <v>45280</v>
      </c>
      <c r="AC62" s="1">
        <v>559843</v>
      </c>
      <c r="AE62" s="1">
        <v>414893</v>
      </c>
      <c r="AH62" s="136">
        <f t="shared" si="0"/>
        <v>36523</v>
      </c>
      <c r="AI62" s="177">
        <f>HLOOKUP(附加题模型!$E$2,历史数据!$B$3:$K$5000,ROW(A60),)</f>
        <v>13.6316751269036</v>
      </c>
      <c r="AJ62" s="177">
        <f>HLOOKUP(附加题模型!$E$2,历史数据!$L$3:$U$5000,ROW(A60),)</f>
        <v>13.5796954314721</v>
      </c>
    </row>
    <row r="63" spans="1:36" x14ac:dyDescent="0.2">
      <c r="A63" s="148">
        <v>36524</v>
      </c>
      <c r="B63" s="137">
        <v>9.49</v>
      </c>
      <c r="C63" s="137">
        <v>88.175086703179701</v>
      </c>
      <c r="D63" s="137"/>
      <c r="E63" s="137"/>
      <c r="F63" s="137"/>
      <c r="G63" s="137">
        <v>19.763278268727198</v>
      </c>
      <c r="H63" s="137"/>
      <c r="I63" s="137">
        <v>16.2878092065041</v>
      </c>
      <c r="J63" s="137"/>
      <c r="K63" s="137">
        <v>13.6446700507614</v>
      </c>
      <c r="L63" s="137">
        <v>9.6</v>
      </c>
      <c r="M63" s="137">
        <v>88.750558625100396</v>
      </c>
      <c r="N63" s="137"/>
      <c r="O63" s="137"/>
      <c r="P63" s="137"/>
      <c r="Q63" s="137">
        <v>19.732873225236801</v>
      </c>
      <c r="R63" s="137"/>
      <c r="S63" s="137">
        <v>16.793158895488698</v>
      </c>
      <c r="T63" s="137"/>
      <c r="U63" s="137">
        <v>13.7746192893401</v>
      </c>
      <c r="V63" s="1">
        <v>199010</v>
      </c>
      <c r="W63" s="1">
        <v>1182600</v>
      </c>
      <c r="AA63" s="1">
        <v>25600</v>
      </c>
      <c r="AC63" s="1">
        <v>222200</v>
      </c>
      <c r="AE63" s="1">
        <v>302310</v>
      </c>
      <c r="AH63" s="136">
        <f t="shared" si="0"/>
        <v>36524</v>
      </c>
      <c r="AI63" s="177">
        <f>HLOOKUP(附加题模型!$E$2,历史数据!$B$3:$K$5000,ROW(A61),)</f>
        <v>13.6446700507614</v>
      </c>
      <c r="AJ63" s="177">
        <f>HLOOKUP(附加题模型!$E$2,历史数据!$L$3:$U$5000,ROW(A61),)</f>
        <v>13.7746192893401</v>
      </c>
    </row>
    <row r="64" spans="1:36" x14ac:dyDescent="0.2">
      <c r="A64" s="148">
        <v>36529</v>
      </c>
      <c r="B64" s="137">
        <v>9.5500000000000007</v>
      </c>
      <c r="C64" s="137">
        <v>88.878441274416105</v>
      </c>
      <c r="D64" s="137"/>
      <c r="E64" s="137"/>
      <c r="F64" s="137"/>
      <c r="G64" s="137">
        <v>19.9153034861789</v>
      </c>
      <c r="H64" s="137"/>
      <c r="I64" s="137">
        <v>16.676539736492298</v>
      </c>
      <c r="J64" s="137"/>
      <c r="K64" s="137">
        <v>13.6316751269036</v>
      </c>
      <c r="L64" s="137">
        <v>9.82</v>
      </c>
      <c r="M64" s="137">
        <v>91.755800884019493</v>
      </c>
      <c r="N64" s="137"/>
      <c r="O64" s="137"/>
      <c r="P64" s="137"/>
      <c r="Q64" s="137">
        <v>20.340974095043801</v>
      </c>
      <c r="R64" s="137"/>
      <c r="S64" s="137">
        <v>16.948651107484</v>
      </c>
      <c r="T64" s="137"/>
      <c r="U64" s="137">
        <v>14.3334010152284</v>
      </c>
      <c r="V64" s="1">
        <v>489568</v>
      </c>
      <c r="W64" s="1">
        <v>1400900</v>
      </c>
      <c r="AA64" s="1">
        <v>58224</v>
      </c>
      <c r="AC64" s="1">
        <v>235401</v>
      </c>
      <c r="AE64" s="1">
        <v>728974</v>
      </c>
      <c r="AH64" s="136">
        <f t="shared" si="0"/>
        <v>36529</v>
      </c>
      <c r="AI64" s="177">
        <f>HLOOKUP(附加题模型!$E$2,历史数据!$B$3:$K$5000,ROW(A62),)</f>
        <v>13.6316751269036</v>
      </c>
      <c r="AJ64" s="177">
        <f>HLOOKUP(附加题模型!$E$2,历史数据!$L$3:$U$5000,ROW(A62),)</f>
        <v>14.3334010152284</v>
      </c>
    </row>
    <row r="65" spans="1:36" x14ac:dyDescent="0.2">
      <c r="A65" s="148">
        <v>36530</v>
      </c>
      <c r="B65" s="137">
        <v>9.8000000000000007</v>
      </c>
      <c r="C65" s="137">
        <v>91.691859559361603</v>
      </c>
      <c r="D65" s="137"/>
      <c r="E65" s="137"/>
      <c r="F65" s="137"/>
      <c r="G65" s="137">
        <v>20.295366529808302</v>
      </c>
      <c r="H65" s="137"/>
      <c r="I65" s="137">
        <v>16.948651107484</v>
      </c>
      <c r="J65" s="137"/>
      <c r="K65" s="137">
        <v>14.294416243654799</v>
      </c>
      <c r="L65" s="137">
        <v>9.66</v>
      </c>
      <c r="M65" s="137">
        <v>96.551400233358507</v>
      </c>
      <c r="N65" s="137"/>
      <c r="O65" s="137"/>
      <c r="P65" s="137"/>
      <c r="Q65" s="137">
        <v>20.416986703769702</v>
      </c>
      <c r="R65" s="137"/>
      <c r="S65" s="137">
        <v>16.909778054485201</v>
      </c>
      <c r="T65" s="137"/>
      <c r="U65" s="137">
        <v>14.489340101522799</v>
      </c>
      <c r="V65" s="1">
        <v>1181982</v>
      </c>
      <c r="W65" s="1">
        <v>7043200</v>
      </c>
      <c r="AA65" s="1">
        <v>96809</v>
      </c>
      <c r="AC65" s="1">
        <v>247072</v>
      </c>
      <c r="AE65" s="1">
        <v>1457381</v>
      </c>
      <c r="AH65" s="136">
        <f t="shared" si="0"/>
        <v>36530</v>
      </c>
      <c r="AI65" s="177">
        <f>HLOOKUP(附加题模型!$E$2,历史数据!$B$3:$K$5000,ROW(A63),)</f>
        <v>14.294416243654799</v>
      </c>
      <c r="AJ65" s="177">
        <f>HLOOKUP(附加题模型!$E$2,历史数据!$L$3:$U$5000,ROW(A63),)</f>
        <v>14.489340101522799</v>
      </c>
    </row>
    <row r="66" spans="1:36" x14ac:dyDescent="0.2">
      <c r="A66" s="148">
        <v>36531</v>
      </c>
      <c r="B66" s="137">
        <v>9.6300000000000008</v>
      </c>
      <c r="C66" s="137">
        <v>95.336515064859299</v>
      </c>
      <c r="D66" s="137"/>
      <c r="E66" s="137"/>
      <c r="F66" s="137"/>
      <c r="G66" s="137">
        <v>20.447391747260099</v>
      </c>
      <c r="H66" s="137"/>
      <c r="I66" s="137">
        <v>16.870905001486399</v>
      </c>
      <c r="J66" s="137"/>
      <c r="K66" s="137">
        <v>14.684263959390901</v>
      </c>
      <c r="L66" s="137">
        <v>10.050000000000001</v>
      </c>
      <c r="M66" s="137">
        <v>99.428759842961895</v>
      </c>
      <c r="N66" s="137"/>
      <c r="O66" s="137"/>
      <c r="P66" s="137"/>
      <c r="Q66" s="137">
        <v>21.1315052257929</v>
      </c>
      <c r="R66" s="137"/>
      <c r="S66" s="137">
        <v>17.434564269969201</v>
      </c>
      <c r="T66" s="137"/>
      <c r="U66" s="137">
        <v>14.7882233502538</v>
      </c>
      <c r="V66" s="1">
        <v>1325132</v>
      </c>
      <c r="W66" s="1">
        <v>2145400</v>
      </c>
      <c r="AA66" s="1">
        <v>106250</v>
      </c>
      <c r="AC66" s="1">
        <v>527423</v>
      </c>
      <c r="AE66" s="1">
        <v>1795534</v>
      </c>
      <c r="AH66" s="136">
        <f t="shared" si="0"/>
        <v>36531</v>
      </c>
      <c r="AI66" s="177">
        <f>HLOOKUP(附加题模型!$E$2,历史数据!$B$3:$K$5000,ROW(A64),)</f>
        <v>14.684263959390901</v>
      </c>
      <c r="AJ66" s="177">
        <f>HLOOKUP(附加题模型!$E$2,历史数据!$L$3:$U$5000,ROW(A64),)</f>
        <v>14.7882233502538</v>
      </c>
    </row>
    <row r="67" spans="1:36" x14ac:dyDescent="0.2">
      <c r="A67" s="148">
        <v>36532</v>
      </c>
      <c r="B67" s="137">
        <v>10.199999999999999</v>
      </c>
      <c r="C67" s="137">
        <v>99.428759842961895</v>
      </c>
      <c r="D67" s="137"/>
      <c r="E67" s="137"/>
      <c r="F67" s="137"/>
      <c r="G67" s="137">
        <v>21.2835304432447</v>
      </c>
      <c r="H67" s="137"/>
      <c r="I67" s="137">
        <v>17.687239114461502</v>
      </c>
      <c r="J67" s="137"/>
      <c r="K67" s="137">
        <v>14.8791878172589</v>
      </c>
      <c r="L67" s="137">
        <v>10.34</v>
      </c>
      <c r="M67" s="137">
        <v>100.96335163475</v>
      </c>
      <c r="N67" s="137"/>
      <c r="O67" s="137"/>
      <c r="P67" s="137"/>
      <c r="Q67" s="137">
        <v>21.587580878148199</v>
      </c>
      <c r="R67" s="137"/>
      <c r="S67" s="137">
        <v>17.998223538451999</v>
      </c>
      <c r="T67" s="137"/>
      <c r="U67" s="137">
        <v>15.0091370558376</v>
      </c>
      <c r="V67" s="1">
        <v>3056295</v>
      </c>
      <c r="W67" s="1">
        <v>7018800</v>
      </c>
      <c r="AA67" s="1">
        <v>245722</v>
      </c>
      <c r="AC67" s="1">
        <v>752634</v>
      </c>
      <c r="AE67" s="1">
        <v>2604964</v>
      </c>
      <c r="AH67" s="136">
        <f t="shared" si="0"/>
        <v>36532</v>
      </c>
      <c r="AI67" s="177">
        <f>HLOOKUP(附加题模型!$E$2,历史数据!$B$3:$K$5000,ROW(A65),)</f>
        <v>14.8791878172589</v>
      </c>
      <c r="AJ67" s="177">
        <f>HLOOKUP(附加题模型!$E$2,历史数据!$L$3:$U$5000,ROW(A65),)</f>
        <v>15.0091370558376</v>
      </c>
    </row>
    <row r="68" spans="1:36" x14ac:dyDescent="0.2">
      <c r="A68" s="148">
        <v>36535</v>
      </c>
      <c r="B68" s="137">
        <v>10.45</v>
      </c>
      <c r="C68" s="137">
        <v>101.15517560872399</v>
      </c>
      <c r="D68" s="137"/>
      <c r="E68" s="137"/>
      <c r="F68" s="137"/>
      <c r="G68" s="137">
        <v>21.435555660696402</v>
      </c>
      <c r="H68" s="137"/>
      <c r="I68" s="137">
        <v>18.0759696444497</v>
      </c>
      <c r="J68" s="137"/>
      <c r="K68" s="137">
        <v>15.0221319796954</v>
      </c>
      <c r="L68" s="137">
        <v>10.74</v>
      </c>
      <c r="M68" s="137">
        <v>101.794588855302</v>
      </c>
      <c r="N68" s="137"/>
      <c r="O68" s="137"/>
      <c r="P68" s="137"/>
      <c r="Q68" s="137">
        <v>21.557175834657802</v>
      </c>
      <c r="R68" s="137"/>
      <c r="S68" s="137">
        <v>17.939913958953799</v>
      </c>
      <c r="T68" s="137"/>
      <c r="U68" s="137">
        <v>16.516548223350298</v>
      </c>
      <c r="V68" s="1">
        <v>4714942</v>
      </c>
      <c r="W68" s="1">
        <v>5804700</v>
      </c>
      <c r="AA68" s="1">
        <v>163092</v>
      </c>
      <c r="AC68" s="1">
        <v>564028</v>
      </c>
      <c r="AE68" s="1">
        <v>3379048</v>
      </c>
      <c r="AH68" s="136">
        <f t="shared" si="0"/>
        <v>36535</v>
      </c>
      <c r="AI68" s="177">
        <f>HLOOKUP(附加题模型!$E$2,历史数据!$B$3:$K$5000,ROW(A66),)</f>
        <v>15.0221319796954</v>
      </c>
      <c r="AJ68" s="177">
        <f>HLOOKUP(附加题模型!$E$2,历史数据!$L$3:$U$5000,ROW(A66),)</f>
        <v>16.516548223350298</v>
      </c>
    </row>
    <row r="69" spans="1:36" x14ac:dyDescent="0.2">
      <c r="A69" s="148">
        <v>36536</v>
      </c>
      <c r="B69" s="137">
        <v>10.8</v>
      </c>
      <c r="C69" s="137">
        <v>100.323938388172</v>
      </c>
      <c r="D69" s="137"/>
      <c r="E69" s="137"/>
      <c r="F69" s="137"/>
      <c r="G69" s="137">
        <v>21.2835304432447</v>
      </c>
      <c r="H69" s="137"/>
      <c r="I69" s="137">
        <v>17.939913958953799</v>
      </c>
      <c r="J69" s="137"/>
      <c r="K69" s="137">
        <v>16.867411167512699</v>
      </c>
      <c r="L69" s="137">
        <v>10.24</v>
      </c>
      <c r="M69" s="137">
        <v>101.794588855302</v>
      </c>
      <c r="N69" s="137"/>
      <c r="O69" s="137"/>
      <c r="P69" s="137"/>
      <c r="Q69" s="137">
        <v>20.4777967907504</v>
      </c>
      <c r="R69" s="137"/>
      <c r="S69" s="137">
        <v>17.0652702664804</v>
      </c>
      <c r="T69" s="137"/>
      <c r="U69" s="137">
        <v>15.7888324873096</v>
      </c>
      <c r="V69" s="1">
        <v>3084373</v>
      </c>
      <c r="W69" s="1">
        <v>8813300</v>
      </c>
      <c r="AA69" s="1">
        <v>170700</v>
      </c>
      <c r="AC69" s="1">
        <v>460666</v>
      </c>
      <c r="AE69" s="1">
        <v>3523098</v>
      </c>
      <c r="AH69" s="136">
        <f t="shared" si="0"/>
        <v>36536</v>
      </c>
      <c r="AI69" s="177">
        <f>HLOOKUP(附加题模型!$E$2,历史数据!$B$3:$K$5000,ROW(A67),)</f>
        <v>16.867411167512699</v>
      </c>
      <c r="AJ69" s="177">
        <f>HLOOKUP(附加题模型!$E$2,历史数据!$L$3:$U$5000,ROW(A67),)</f>
        <v>15.7888324873096</v>
      </c>
    </row>
    <row r="70" spans="1:36" x14ac:dyDescent="0.2">
      <c r="A70" s="148">
        <v>36537</v>
      </c>
      <c r="B70" s="137">
        <v>10.199999999999999</v>
      </c>
      <c r="C70" s="137">
        <v>102.05035415393399</v>
      </c>
      <c r="D70" s="137"/>
      <c r="E70" s="137"/>
      <c r="F70" s="137"/>
      <c r="G70" s="137">
        <v>20.6754295734377</v>
      </c>
      <c r="H70" s="137"/>
      <c r="I70" s="137">
        <v>16.909778054485201</v>
      </c>
      <c r="J70" s="137"/>
      <c r="K70" s="137">
        <v>15.5939086294416</v>
      </c>
      <c r="L70" s="137">
        <v>9.92</v>
      </c>
      <c r="M70" s="137">
        <v>96.423517584042798</v>
      </c>
      <c r="N70" s="137"/>
      <c r="O70" s="137"/>
      <c r="P70" s="137"/>
      <c r="Q70" s="137">
        <v>20.0673287036307</v>
      </c>
      <c r="R70" s="137"/>
      <c r="S70" s="137">
        <v>16.540484050996401</v>
      </c>
      <c r="T70" s="137"/>
      <c r="U70" s="137">
        <v>14.8531979695431</v>
      </c>
      <c r="V70" s="1">
        <v>1765444</v>
      </c>
      <c r="W70" s="1">
        <v>4458000</v>
      </c>
      <c r="AA70" s="1">
        <v>107283</v>
      </c>
      <c r="AC70" s="1">
        <v>302800</v>
      </c>
      <c r="AE70" s="1">
        <v>1398424</v>
      </c>
      <c r="AH70" s="136">
        <f t="shared" ref="AH70:AH133" si="1">A70</f>
        <v>36537</v>
      </c>
      <c r="AI70" s="177">
        <f>HLOOKUP(附加题模型!$E$2,历史数据!$B$3:$K$5000,ROW(A68),)</f>
        <v>15.5939086294416</v>
      </c>
      <c r="AJ70" s="177">
        <f>HLOOKUP(附加题模型!$E$2,历史数据!$L$3:$U$5000,ROW(A68),)</f>
        <v>14.8531979695431</v>
      </c>
    </row>
    <row r="71" spans="1:36" x14ac:dyDescent="0.2">
      <c r="A71" s="148">
        <v>36538</v>
      </c>
      <c r="B71" s="137">
        <v>9.9</v>
      </c>
      <c r="C71" s="137">
        <v>96.871106856647799</v>
      </c>
      <c r="D71" s="137"/>
      <c r="E71" s="137"/>
      <c r="F71" s="137"/>
      <c r="G71" s="137">
        <v>18.2430260942097</v>
      </c>
      <c r="H71" s="137"/>
      <c r="I71" s="137">
        <v>16.540484050996401</v>
      </c>
      <c r="J71" s="137"/>
      <c r="K71" s="137">
        <v>14.814213197969501</v>
      </c>
      <c r="L71" s="137">
        <v>9.93</v>
      </c>
      <c r="M71" s="137">
        <v>96.2316936100692</v>
      </c>
      <c r="N71" s="137"/>
      <c r="O71" s="137"/>
      <c r="P71" s="137"/>
      <c r="Q71" s="137">
        <v>19.763278268727198</v>
      </c>
      <c r="R71" s="137"/>
      <c r="S71" s="137">
        <v>16.540484050996401</v>
      </c>
      <c r="T71" s="137"/>
      <c r="U71" s="137">
        <v>14.619289340101499</v>
      </c>
      <c r="V71" s="1">
        <v>832870</v>
      </c>
      <c r="W71" s="1">
        <v>2313100</v>
      </c>
      <c r="AA71" s="1">
        <v>119710</v>
      </c>
      <c r="AC71" s="1">
        <v>163217</v>
      </c>
      <c r="AE71" s="1">
        <v>647968</v>
      </c>
      <c r="AH71" s="136">
        <f t="shared" si="1"/>
        <v>36538</v>
      </c>
      <c r="AI71" s="177">
        <f>HLOOKUP(附加题模型!$E$2,历史数据!$B$3:$K$5000,ROW(A69),)</f>
        <v>14.814213197969501</v>
      </c>
      <c r="AJ71" s="177">
        <f>HLOOKUP(附加题模型!$E$2,历史数据!$L$3:$U$5000,ROW(A69),)</f>
        <v>14.619289340101499</v>
      </c>
    </row>
    <row r="72" spans="1:36" x14ac:dyDescent="0.2">
      <c r="A72" s="148">
        <v>36539</v>
      </c>
      <c r="B72" s="137">
        <v>9.9499999999999993</v>
      </c>
      <c r="C72" s="137">
        <v>97.190813479937006</v>
      </c>
      <c r="D72" s="137"/>
      <c r="E72" s="137"/>
      <c r="F72" s="137"/>
      <c r="G72" s="137">
        <v>19.687265660001302</v>
      </c>
      <c r="H72" s="137"/>
      <c r="I72" s="137">
        <v>16.5793571039952</v>
      </c>
      <c r="J72" s="137"/>
      <c r="K72" s="137">
        <v>14.5932994923858</v>
      </c>
      <c r="L72" s="137">
        <v>10</v>
      </c>
      <c r="M72" s="137">
        <v>92.842803403203007</v>
      </c>
      <c r="N72" s="137"/>
      <c r="O72" s="137"/>
      <c r="P72" s="137"/>
      <c r="Q72" s="137">
        <v>20.371379138534198</v>
      </c>
      <c r="R72" s="137"/>
      <c r="S72" s="137">
        <v>16.210063100506499</v>
      </c>
      <c r="T72" s="137"/>
      <c r="U72" s="137">
        <v>14.125482233502501</v>
      </c>
      <c r="V72" s="1">
        <v>752590</v>
      </c>
      <c r="W72" s="1">
        <v>2016100</v>
      </c>
      <c r="AA72" s="1">
        <v>166083</v>
      </c>
      <c r="AC72" s="1">
        <v>139232</v>
      </c>
      <c r="AE72" s="1">
        <v>803470</v>
      </c>
      <c r="AH72" s="136">
        <f t="shared" si="1"/>
        <v>36539</v>
      </c>
      <c r="AI72" s="177">
        <f>HLOOKUP(附加题模型!$E$2,历史数据!$B$3:$K$5000,ROW(A70),)</f>
        <v>14.5932994923858</v>
      </c>
      <c r="AJ72" s="177">
        <f>HLOOKUP(附加题模型!$E$2,历史数据!$L$3:$U$5000,ROW(A70),)</f>
        <v>14.125482233502501</v>
      </c>
    </row>
    <row r="73" spans="1:36" x14ac:dyDescent="0.2">
      <c r="A73" s="148">
        <v>36542</v>
      </c>
      <c r="B73" s="137">
        <v>10.1</v>
      </c>
      <c r="C73" s="137">
        <v>92.075507507308799</v>
      </c>
      <c r="D73" s="137"/>
      <c r="E73" s="137"/>
      <c r="F73" s="137"/>
      <c r="G73" s="137">
        <v>20.1889488775921</v>
      </c>
      <c r="H73" s="137"/>
      <c r="I73" s="137">
        <v>16.248936153505301</v>
      </c>
      <c r="J73" s="137"/>
      <c r="K73" s="137">
        <v>14.229441624365499</v>
      </c>
      <c r="L73" s="137">
        <v>10.46</v>
      </c>
      <c r="M73" s="137">
        <v>95.464397714175007</v>
      </c>
      <c r="N73" s="137"/>
      <c r="O73" s="137"/>
      <c r="P73" s="137"/>
      <c r="Q73" s="137">
        <v>20.219353921082401</v>
      </c>
      <c r="R73" s="137"/>
      <c r="S73" s="137">
        <v>16.482174471498201</v>
      </c>
      <c r="T73" s="137"/>
      <c r="U73" s="137">
        <v>14.7752284263959</v>
      </c>
      <c r="V73" s="1">
        <v>1999587</v>
      </c>
      <c r="W73" s="1">
        <v>1592400</v>
      </c>
      <c r="AA73" s="1">
        <v>113400</v>
      </c>
      <c r="AC73" s="1">
        <v>148364</v>
      </c>
      <c r="AE73" s="1">
        <v>621394</v>
      </c>
      <c r="AH73" s="136">
        <f t="shared" si="1"/>
        <v>36542</v>
      </c>
      <c r="AI73" s="177">
        <f>HLOOKUP(附加题模型!$E$2,历史数据!$B$3:$K$5000,ROW(A71),)</f>
        <v>14.229441624365499</v>
      </c>
      <c r="AJ73" s="177">
        <f>HLOOKUP(附加题模型!$E$2,历史数据!$L$3:$U$5000,ROW(A71),)</f>
        <v>14.7752284263959</v>
      </c>
    </row>
    <row r="74" spans="1:36" x14ac:dyDescent="0.2">
      <c r="A74" s="148">
        <v>36543</v>
      </c>
      <c r="B74" s="137">
        <v>10.5</v>
      </c>
      <c r="C74" s="137">
        <v>94.6971018182808</v>
      </c>
      <c r="D74" s="137"/>
      <c r="E74" s="137"/>
      <c r="F74" s="137"/>
      <c r="G74" s="137">
        <v>20.249758964572798</v>
      </c>
      <c r="H74" s="137"/>
      <c r="I74" s="137">
        <v>16.618230156994102</v>
      </c>
      <c r="J74" s="137"/>
      <c r="K74" s="137">
        <v>14.7752284263959</v>
      </c>
      <c r="L74" s="137">
        <v>10.33</v>
      </c>
      <c r="M74" s="137">
        <v>94.633160493622896</v>
      </c>
      <c r="N74" s="137"/>
      <c r="O74" s="137"/>
      <c r="P74" s="137"/>
      <c r="Q74" s="137">
        <v>20.173746355846902</v>
      </c>
      <c r="R74" s="137"/>
      <c r="S74" s="137">
        <v>17.298508584473399</v>
      </c>
      <c r="T74" s="137"/>
      <c r="U74" s="137">
        <v>14.229441624365499</v>
      </c>
      <c r="V74" s="1">
        <v>935739</v>
      </c>
      <c r="W74" s="1">
        <v>2086400</v>
      </c>
      <c r="AA74" s="1">
        <v>73700</v>
      </c>
      <c r="AC74" s="1">
        <v>631442</v>
      </c>
      <c r="AE74" s="1">
        <v>545012</v>
      </c>
      <c r="AH74" s="136">
        <f t="shared" si="1"/>
        <v>36543</v>
      </c>
      <c r="AI74" s="177">
        <f>HLOOKUP(附加题模型!$E$2,历史数据!$B$3:$K$5000,ROW(A72),)</f>
        <v>14.7752284263959</v>
      </c>
      <c r="AJ74" s="177">
        <f>HLOOKUP(附加题模型!$E$2,历史数据!$L$3:$U$5000,ROW(A72),)</f>
        <v>14.229441624365499</v>
      </c>
    </row>
    <row r="75" spans="1:36" x14ac:dyDescent="0.2">
      <c r="A75" s="148">
        <v>36544</v>
      </c>
      <c r="B75" s="137">
        <v>10.28</v>
      </c>
      <c r="C75" s="137">
        <v>94.633160493622896</v>
      </c>
      <c r="D75" s="137"/>
      <c r="E75" s="137"/>
      <c r="F75" s="137"/>
      <c r="G75" s="137">
        <v>20.173746355846902</v>
      </c>
      <c r="H75" s="137"/>
      <c r="I75" s="137">
        <v>17.259635531474501</v>
      </c>
      <c r="J75" s="137"/>
      <c r="K75" s="137">
        <v>14.2684263959391</v>
      </c>
      <c r="L75" s="137">
        <v>10.4</v>
      </c>
      <c r="M75" s="137">
        <v>93.546157974439396</v>
      </c>
      <c r="N75" s="137"/>
      <c r="O75" s="137"/>
      <c r="P75" s="137"/>
      <c r="Q75" s="137">
        <v>20.5234043559859</v>
      </c>
      <c r="R75" s="137"/>
      <c r="S75" s="137">
        <v>17.298508584473399</v>
      </c>
      <c r="T75" s="137"/>
      <c r="U75" s="137">
        <v>14.2164467005076</v>
      </c>
      <c r="V75" s="1">
        <v>936120</v>
      </c>
      <c r="W75" s="1">
        <v>977200</v>
      </c>
      <c r="AA75" s="1">
        <v>67100</v>
      </c>
      <c r="AC75" s="1">
        <v>229315</v>
      </c>
      <c r="AE75" s="1">
        <v>460902</v>
      </c>
      <c r="AH75" s="136">
        <f t="shared" si="1"/>
        <v>36544</v>
      </c>
      <c r="AI75" s="177">
        <f>HLOOKUP(附加题模型!$E$2,历史数据!$B$3:$K$5000,ROW(A73),)</f>
        <v>14.2684263959391</v>
      </c>
      <c r="AJ75" s="177">
        <f>HLOOKUP(附加题模型!$E$2,历史数据!$L$3:$U$5000,ROW(A73),)</f>
        <v>14.2164467005076</v>
      </c>
    </row>
    <row r="76" spans="1:36" x14ac:dyDescent="0.2">
      <c r="A76" s="148">
        <v>36545</v>
      </c>
      <c r="B76" s="137">
        <v>10.49</v>
      </c>
      <c r="C76" s="137">
        <v>93.354334000465798</v>
      </c>
      <c r="D76" s="137"/>
      <c r="E76" s="137"/>
      <c r="F76" s="137"/>
      <c r="G76" s="137">
        <v>20.5234043559859</v>
      </c>
      <c r="H76" s="137"/>
      <c r="I76" s="137">
        <v>17.492873849467401</v>
      </c>
      <c r="J76" s="137"/>
      <c r="K76" s="137">
        <v>14.060507614213201</v>
      </c>
      <c r="L76" s="137">
        <v>10.57</v>
      </c>
      <c r="M76" s="137">
        <v>94.441336519649298</v>
      </c>
      <c r="N76" s="137"/>
      <c r="O76" s="137"/>
      <c r="P76" s="137"/>
      <c r="Q76" s="137">
        <v>21.541973312912599</v>
      </c>
      <c r="R76" s="137"/>
      <c r="S76" s="137">
        <v>17.901040905955</v>
      </c>
      <c r="T76" s="137"/>
      <c r="U76" s="137">
        <v>14.697258883248701</v>
      </c>
      <c r="V76" s="1">
        <v>1471398</v>
      </c>
      <c r="W76" s="1">
        <v>2003500</v>
      </c>
      <c r="AA76" s="1">
        <v>254505</v>
      </c>
      <c r="AC76" s="1">
        <v>788287</v>
      </c>
      <c r="AE76" s="1">
        <v>770573</v>
      </c>
      <c r="AH76" s="136">
        <f t="shared" si="1"/>
        <v>36545</v>
      </c>
      <c r="AI76" s="177">
        <f>HLOOKUP(附加题模型!$E$2,历史数据!$B$3:$K$5000,ROW(A74),)</f>
        <v>14.060507614213201</v>
      </c>
      <c r="AJ76" s="177">
        <f>HLOOKUP(附加题模型!$E$2,历史数据!$L$3:$U$5000,ROW(A74),)</f>
        <v>14.697258883248701</v>
      </c>
    </row>
    <row r="77" spans="1:36" x14ac:dyDescent="0.2">
      <c r="A77" s="148">
        <v>36546</v>
      </c>
      <c r="B77" s="137">
        <v>10.57</v>
      </c>
      <c r="C77" s="137">
        <v>94.952867116912202</v>
      </c>
      <c r="D77" s="137"/>
      <c r="E77" s="137"/>
      <c r="F77" s="137"/>
      <c r="G77" s="137">
        <v>21.587580878148199</v>
      </c>
      <c r="H77" s="137"/>
      <c r="I77" s="137">
        <v>18.0176600649515</v>
      </c>
      <c r="J77" s="137"/>
      <c r="K77" s="137">
        <v>14.684263959390901</v>
      </c>
      <c r="L77" s="137">
        <v>10.3</v>
      </c>
      <c r="M77" s="137">
        <v>95.400456389517103</v>
      </c>
      <c r="N77" s="137"/>
      <c r="O77" s="137"/>
      <c r="P77" s="137"/>
      <c r="Q77" s="137">
        <v>21.1619102692833</v>
      </c>
      <c r="R77" s="137"/>
      <c r="S77" s="137">
        <v>17.628929534963302</v>
      </c>
      <c r="T77" s="137"/>
      <c r="U77" s="137">
        <v>14.3204060913706</v>
      </c>
      <c r="V77" s="1">
        <v>2003669</v>
      </c>
      <c r="W77" s="1">
        <v>3979700</v>
      </c>
      <c r="AA77" s="1">
        <v>184500</v>
      </c>
      <c r="AC77" s="1">
        <v>459281</v>
      </c>
      <c r="AE77" s="1">
        <v>1048810</v>
      </c>
      <c r="AH77" s="136">
        <f t="shared" si="1"/>
        <v>36546</v>
      </c>
      <c r="AI77" s="177">
        <f>HLOOKUP(附加题模型!$E$2,历史数据!$B$3:$K$5000,ROW(A75),)</f>
        <v>14.684263959390901</v>
      </c>
      <c r="AJ77" s="177">
        <f>HLOOKUP(附加题模型!$E$2,历史数据!$L$3:$U$5000,ROW(A75),)</f>
        <v>14.3204060913706</v>
      </c>
    </row>
    <row r="78" spans="1:36" x14ac:dyDescent="0.2">
      <c r="A78" s="148">
        <v>36549</v>
      </c>
      <c r="B78" s="137">
        <v>10.3</v>
      </c>
      <c r="C78" s="137">
        <v>94.313453870333603</v>
      </c>
      <c r="D78" s="137"/>
      <c r="E78" s="137"/>
      <c r="F78" s="137"/>
      <c r="G78" s="137">
        <v>21.2835304432447</v>
      </c>
      <c r="H78" s="137"/>
      <c r="I78" s="137">
        <v>17.6678025879621</v>
      </c>
      <c r="J78" s="137"/>
      <c r="K78" s="137">
        <v>14.424365482233499</v>
      </c>
      <c r="L78" s="137">
        <v>10.45</v>
      </c>
      <c r="M78" s="137">
        <v>98.981170570356895</v>
      </c>
      <c r="N78" s="137"/>
      <c r="O78" s="137"/>
      <c r="P78" s="137"/>
      <c r="Q78" s="137">
        <v>21.0402900953219</v>
      </c>
      <c r="R78" s="137"/>
      <c r="S78" s="137">
        <v>17.356818163971599</v>
      </c>
      <c r="T78" s="137"/>
      <c r="U78" s="137">
        <v>14.5673096446701</v>
      </c>
      <c r="V78" s="1">
        <v>1784472</v>
      </c>
      <c r="W78" s="1">
        <v>4062500</v>
      </c>
      <c r="AA78" s="1">
        <v>197717</v>
      </c>
      <c r="AC78" s="1">
        <v>339948</v>
      </c>
      <c r="AE78" s="1">
        <v>1872866</v>
      </c>
      <c r="AH78" s="136">
        <f t="shared" si="1"/>
        <v>36549</v>
      </c>
      <c r="AI78" s="177">
        <f>HLOOKUP(附加题模型!$E$2,历史数据!$B$3:$K$5000,ROW(A76),)</f>
        <v>14.424365482233499</v>
      </c>
      <c r="AJ78" s="177">
        <f>HLOOKUP(附加题模型!$E$2,历史数据!$L$3:$U$5000,ROW(A76),)</f>
        <v>14.5673096446701</v>
      </c>
    </row>
    <row r="79" spans="1:36" x14ac:dyDescent="0.2">
      <c r="A79" s="148">
        <v>36550</v>
      </c>
      <c r="B79" s="137">
        <v>10.51</v>
      </c>
      <c r="C79" s="137">
        <v>99.109053219672603</v>
      </c>
      <c r="D79" s="137"/>
      <c r="E79" s="137"/>
      <c r="F79" s="137"/>
      <c r="G79" s="137">
        <v>21.313935486735001</v>
      </c>
      <c r="H79" s="137"/>
      <c r="I79" s="137">
        <v>17.434564269969201</v>
      </c>
      <c r="J79" s="137"/>
      <c r="K79" s="137">
        <v>14.554314720812201</v>
      </c>
      <c r="L79" s="137">
        <v>10.23</v>
      </c>
      <c r="M79" s="137">
        <v>103.137356673117</v>
      </c>
      <c r="N79" s="137"/>
      <c r="O79" s="137"/>
      <c r="P79" s="137"/>
      <c r="Q79" s="137">
        <v>22.195681747955199</v>
      </c>
      <c r="R79" s="137"/>
      <c r="S79" s="137">
        <v>17.0069606869822</v>
      </c>
      <c r="T79" s="137"/>
      <c r="U79" s="137">
        <v>14.619289340101499</v>
      </c>
      <c r="V79" s="1">
        <v>1072620</v>
      </c>
      <c r="W79" s="1">
        <v>15357700</v>
      </c>
      <c r="AA79" s="1">
        <v>451665</v>
      </c>
      <c r="AC79" s="1">
        <v>398584</v>
      </c>
      <c r="AE79" s="1">
        <v>1423612</v>
      </c>
      <c r="AH79" s="136">
        <f t="shared" si="1"/>
        <v>36550</v>
      </c>
      <c r="AI79" s="177">
        <f>HLOOKUP(附加题模型!$E$2,历史数据!$B$3:$K$5000,ROW(A77),)</f>
        <v>14.554314720812201</v>
      </c>
      <c r="AJ79" s="177">
        <f>HLOOKUP(附加题模型!$E$2,历史数据!$L$3:$U$5000,ROW(A77),)</f>
        <v>14.619289340101499</v>
      </c>
    </row>
    <row r="80" spans="1:36" x14ac:dyDescent="0.2">
      <c r="A80" s="148">
        <v>36551</v>
      </c>
      <c r="B80" s="137">
        <v>10.220000000000001</v>
      </c>
      <c r="C80" s="137">
        <v>102.306119452565</v>
      </c>
      <c r="D80" s="137"/>
      <c r="E80" s="137"/>
      <c r="F80" s="137"/>
      <c r="G80" s="137">
        <v>22.4997321828587</v>
      </c>
      <c r="H80" s="137"/>
      <c r="I80" s="137">
        <v>17.0652702664804</v>
      </c>
      <c r="J80" s="137"/>
      <c r="K80" s="137">
        <v>14.723248730964499</v>
      </c>
      <c r="L80" s="137">
        <v>10.41</v>
      </c>
      <c r="M80" s="137">
        <v>101.53882355667101</v>
      </c>
      <c r="N80" s="137"/>
      <c r="O80" s="137"/>
      <c r="P80" s="137"/>
      <c r="Q80" s="137">
        <v>22.150074182719599</v>
      </c>
      <c r="R80" s="137"/>
      <c r="S80" s="137">
        <v>17.259635531474501</v>
      </c>
      <c r="T80" s="137"/>
      <c r="U80" s="137">
        <v>15.191065989847701</v>
      </c>
      <c r="V80" s="1">
        <v>1106359</v>
      </c>
      <c r="W80" s="1">
        <v>5287700</v>
      </c>
      <c r="AA80" s="1">
        <v>277187</v>
      </c>
      <c r="AC80" s="1">
        <v>264250</v>
      </c>
      <c r="AE80" s="1">
        <v>2175343</v>
      </c>
      <c r="AH80" s="136">
        <f t="shared" si="1"/>
        <v>36551</v>
      </c>
      <c r="AI80" s="177">
        <f>HLOOKUP(附加题模型!$E$2,历史数据!$B$3:$K$5000,ROW(A78),)</f>
        <v>14.723248730964499</v>
      </c>
      <c r="AJ80" s="177">
        <f>HLOOKUP(附加题模型!$E$2,历史数据!$L$3:$U$5000,ROW(A78),)</f>
        <v>15.191065989847701</v>
      </c>
    </row>
    <row r="81" spans="1:36" x14ac:dyDescent="0.2">
      <c r="A81" s="148">
        <v>36552</v>
      </c>
      <c r="B81" s="137">
        <v>10.4</v>
      </c>
      <c r="C81" s="137">
        <v>101.666706205987</v>
      </c>
      <c r="D81" s="137"/>
      <c r="E81" s="137"/>
      <c r="F81" s="137"/>
      <c r="G81" s="137">
        <v>22.271694356681</v>
      </c>
      <c r="H81" s="137"/>
      <c r="I81" s="137">
        <v>17.298508584473399</v>
      </c>
      <c r="J81" s="137"/>
      <c r="K81" s="137">
        <v>15.2690355329949</v>
      </c>
      <c r="L81" s="137">
        <v>10.8</v>
      </c>
      <c r="M81" s="137">
        <v>102.17823680325</v>
      </c>
      <c r="N81" s="137"/>
      <c r="O81" s="137"/>
      <c r="P81" s="137"/>
      <c r="Q81" s="137">
        <v>22.043656530503402</v>
      </c>
      <c r="R81" s="137"/>
      <c r="S81" s="137">
        <v>17.084706792979901</v>
      </c>
      <c r="T81" s="137"/>
      <c r="U81" s="137">
        <v>14.5283248730964</v>
      </c>
      <c r="V81" s="1">
        <v>2766849</v>
      </c>
      <c r="W81" s="1">
        <v>6247400</v>
      </c>
      <c r="AA81" s="1">
        <v>360863</v>
      </c>
      <c r="AC81" s="1">
        <v>370032</v>
      </c>
      <c r="AE81" s="1">
        <v>2256476</v>
      </c>
      <c r="AH81" s="136">
        <f t="shared" si="1"/>
        <v>36552</v>
      </c>
      <c r="AI81" s="177">
        <f>HLOOKUP(附加题模型!$E$2,历史数据!$B$3:$K$5000,ROW(A79),)</f>
        <v>15.2690355329949</v>
      </c>
      <c r="AJ81" s="177">
        <f>HLOOKUP(附加题模型!$E$2,历史数据!$L$3:$U$5000,ROW(A79),)</f>
        <v>14.5283248730964</v>
      </c>
    </row>
    <row r="82" spans="1:36" x14ac:dyDescent="0.2">
      <c r="A82" s="148">
        <v>36553</v>
      </c>
      <c r="B82" s="137">
        <v>10.82</v>
      </c>
      <c r="C82" s="137">
        <v>102.88159137448601</v>
      </c>
      <c r="D82" s="137"/>
      <c r="E82" s="137"/>
      <c r="F82" s="137"/>
      <c r="G82" s="137">
        <v>22.043656530503402</v>
      </c>
      <c r="H82" s="137"/>
      <c r="I82" s="137">
        <v>17.201325951976301</v>
      </c>
      <c r="J82" s="137"/>
      <c r="K82" s="137">
        <v>14.5153299492386</v>
      </c>
      <c r="L82" s="137">
        <v>10.6</v>
      </c>
      <c r="M82" s="137">
        <v>106.462305555326</v>
      </c>
      <c r="N82" s="137"/>
      <c r="O82" s="137"/>
      <c r="P82" s="137"/>
      <c r="Q82" s="137">
        <v>22.317301921916599</v>
      </c>
      <c r="R82" s="137"/>
      <c r="S82" s="137">
        <v>17.454000796468598</v>
      </c>
      <c r="T82" s="137"/>
      <c r="U82" s="137">
        <v>14.489340101522799</v>
      </c>
      <c r="V82" s="1">
        <v>1612044</v>
      </c>
      <c r="W82" s="1">
        <v>11013200</v>
      </c>
      <c r="AA82" s="1">
        <v>222604</v>
      </c>
      <c r="AC82" s="1">
        <v>467074</v>
      </c>
      <c r="AE82" s="1">
        <v>1780920</v>
      </c>
      <c r="AH82" s="136">
        <f t="shared" si="1"/>
        <v>36553</v>
      </c>
      <c r="AI82" s="177">
        <f>HLOOKUP(附加题模型!$E$2,历史数据!$B$3:$K$5000,ROW(A80),)</f>
        <v>14.5153299492386</v>
      </c>
      <c r="AJ82" s="177">
        <f>HLOOKUP(附加题模型!$E$2,历史数据!$L$3:$U$5000,ROW(A80),)</f>
        <v>14.489340101522799</v>
      </c>
    </row>
    <row r="83" spans="1:36" x14ac:dyDescent="0.2">
      <c r="A83" s="148">
        <v>36570</v>
      </c>
      <c r="B83" s="137">
        <v>10.99</v>
      </c>
      <c r="C83" s="137">
        <v>108.57236926903499</v>
      </c>
      <c r="D83" s="137"/>
      <c r="E83" s="137"/>
      <c r="F83" s="137"/>
      <c r="G83" s="137">
        <v>24.2936297487893</v>
      </c>
      <c r="H83" s="137"/>
      <c r="I83" s="137">
        <v>17.687239114461502</v>
      </c>
      <c r="J83" s="137"/>
      <c r="K83" s="137">
        <v>14.554314720812201</v>
      </c>
      <c r="L83" s="137">
        <v>11.65</v>
      </c>
      <c r="M83" s="137">
        <v>117.140506773187</v>
      </c>
      <c r="N83" s="137"/>
      <c r="O83" s="137"/>
      <c r="P83" s="137"/>
      <c r="Q83" s="137">
        <v>24.552072618457199</v>
      </c>
      <c r="R83" s="137"/>
      <c r="S83" s="137">
        <v>18.892303757424799</v>
      </c>
      <c r="T83" s="137"/>
      <c r="U83" s="137">
        <v>15.541928934010199</v>
      </c>
      <c r="V83" s="1">
        <v>2565317</v>
      </c>
      <c r="W83" s="1">
        <v>13094400</v>
      </c>
      <c r="AA83" s="1">
        <v>889454</v>
      </c>
      <c r="AC83" s="1">
        <v>975488</v>
      </c>
      <c r="AE83" s="1">
        <v>2418779</v>
      </c>
      <c r="AH83" s="136">
        <f t="shared" si="1"/>
        <v>36570</v>
      </c>
      <c r="AI83" s="177">
        <f>HLOOKUP(附加题模型!$E$2,历史数据!$B$3:$K$5000,ROW(A81),)</f>
        <v>14.554314720812201</v>
      </c>
      <c r="AJ83" s="177">
        <f>HLOOKUP(附加题模型!$E$2,历史数据!$L$3:$U$5000,ROW(A81),)</f>
        <v>15.541928934010199</v>
      </c>
    </row>
    <row r="84" spans="1:36" x14ac:dyDescent="0.2">
      <c r="A84" s="148">
        <v>36571</v>
      </c>
      <c r="B84" s="137">
        <v>11.65</v>
      </c>
      <c r="C84" s="137">
        <v>118.80298121429099</v>
      </c>
      <c r="D84" s="137"/>
      <c r="E84" s="137"/>
      <c r="F84" s="137"/>
      <c r="G84" s="137">
        <v>27.0148811411756</v>
      </c>
      <c r="H84" s="137"/>
      <c r="I84" s="137">
        <v>18.892303757424799</v>
      </c>
      <c r="J84" s="137"/>
      <c r="K84" s="137">
        <v>15.5939086294416</v>
      </c>
      <c r="L84" s="137">
        <v>11</v>
      </c>
      <c r="M84" s="137">
        <v>113.81555789097899</v>
      </c>
      <c r="N84" s="137"/>
      <c r="O84" s="137"/>
      <c r="P84" s="137"/>
      <c r="Q84" s="137">
        <v>27.0148811411756</v>
      </c>
      <c r="R84" s="137"/>
      <c r="S84" s="137">
        <v>18.037096591450901</v>
      </c>
      <c r="T84" s="137"/>
      <c r="U84" s="137">
        <v>15.2820304568528</v>
      </c>
      <c r="V84" s="1">
        <v>4094671</v>
      </c>
      <c r="W84" s="1">
        <v>14521200</v>
      </c>
      <c r="AA84" s="1">
        <v>350130</v>
      </c>
      <c r="AC84" s="1">
        <v>1333082</v>
      </c>
      <c r="AE84" s="1">
        <v>4611714</v>
      </c>
      <c r="AH84" s="136">
        <f t="shared" si="1"/>
        <v>36571</v>
      </c>
      <c r="AI84" s="177">
        <f>HLOOKUP(附加题模型!$E$2,历史数据!$B$3:$K$5000,ROW(A82),)</f>
        <v>15.5939086294416</v>
      </c>
      <c r="AJ84" s="177">
        <f>HLOOKUP(附加题模型!$E$2,历史数据!$L$3:$U$5000,ROW(A82),)</f>
        <v>15.2820304568528</v>
      </c>
    </row>
    <row r="85" spans="1:36" x14ac:dyDescent="0.2">
      <c r="A85" s="148">
        <v>36572</v>
      </c>
      <c r="B85" s="137">
        <v>10.95</v>
      </c>
      <c r="C85" s="137">
        <v>115.09438438413601</v>
      </c>
      <c r="D85" s="137"/>
      <c r="E85" s="137"/>
      <c r="F85" s="137"/>
      <c r="G85" s="137">
        <v>29.720930011816701</v>
      </c>
      <c r="H85" s="137"/>
      <c r="I85" s="137">
        <v>17.939913958953799</v>
      </c>
      <c r="J85" s="137"/>
      <c r="K85" s="137">
        <v>15.061116751268999</v>
      </c>
      <c r="L85" s="137">
        <v>10.7</v>
      </c>
      <c r="M85" s="137">
        <v>119.88998373347501</v>
      </c>
      <c r="N85" s="137"/>
      <c r="O85" s="137"/>
      <c r="P85" s="137"/>
      <c r="Q85" s="137">
        <v>29.720930011816701</v>
      </c>
      <c r="R85" s="137"/>
      <c r="S85" s="137">
        <v>18.872867230925401</v>
      </c>
      <c r="T85" s="137"/>
      <c r="U85" s="137">
        <v>16.1137055837563</v>
      </c>
      <c r="V85" s="1">
        <v>2891946</v>
      </c>
      <c r="W85" s="1">
        <v>12555700</v>
      </c>
      <c r="AA85" s="1">
        <v>470894</v>
      </c>
      <c r="AC85" s="1">
        <v>1212724</v>
      </c>
      <c r="AE85" s="1">
        <v>4084259</v>
      </c>
      <c r="AH85" s="136">
        <f t="shared" si="1"/>
        <v>36572</v>
      </c>
      <c r="AI85" s="177">
        <f>HLOOKUP(附加题模型!$E$2,历史数据!$B$3:$K$5000,ROW(A83),)</f>
        <v>15.061116751268999</v>
      </c>
      <c r="AJ85" s="177">
        <f>HLOOKUP(附加题模型!$E$2,历史数据!$L$3:$U$5000,ROW(A83),)</f>
        <v>16.1137055837563</v>
      </c>
    </row>
    <row r="86" spans="1:36" x14ac:dyDescent="0.2">
      <c r="A86" s="148">
        <v>36573</v>
      </c>
      <c r="B86" s="137">
        <v>10.7</v>
      </c>
      <c r="C86" s="137">
        <v>122.12793009649999</v>
      </c>
      <c r="D86" s="137"/>
      <c r="E86" s="137"/>
      <c r="F86" s="137"/>
      <c r="G86" s="137">
        <v>32.700624273870901</v>
      </c>
      <c r="H86" s="137"/>
      <c r="I86" s="137">
        <v>19.203288181415399</v>
      </c>
      <c r="J86" s="137"/>
      <c r="K86" s="137">
        <v>16.373604060913699</v>
      </c>
      <c r="L86" s="137">
        <v>10.85</v>
      </c>
      <c r="M86" s="137">
        <v>107.996897347114</v>
      </c>
      <c r="N86" s="137"/>
      <c r="O86" s="137"/>
      <c r="P86" s="137"/>
      <c r="Q86" s="137">
        <v>32.700624273870901</v>
      </c>
      <c r="R86" s="137"/>
      <c r="S86" s="137">
        <v>18.250898382944399</v>
      </c>
      <c r="T86" s="137"/>
      <c r="U86" s="137">
        <v>15.3340101522843</v>
      </c>
      <c r="V86" s="1">
        <v>4193312</v>
      </c>
      <c r="W86" s="1">
        <v>19737800</v>
      </c>
      <c r="AA86" s="1">
        <v>351516</v>
      </c>
      <c r="AC86" s="1">
        <v>1574994</v>
      </c>
      <c r="AE86" s="1">
        <v>3911646</v>
      </c>
      <c r="AH86" s="136">
        <f t="shared" si="1"/>
        <v>36573</v>
      </c>
      <c r="AI86" s="177">
        <f>HLOOKUP(附加题模型!$E$2,历史数据!$B$3:$K$5000,ROW(A84),)</f>
        <v>16.373604060913699</v>
      </c>
      <c r="AJ86" s="177">
        <f>HLOOKUP(附加题模型!$E$2,历史数据!$L$3:$U$5000,ROW(A84),)</f>
        <v>15.3340101522843</v>
      </c>
    </row>
    <row r="87" spans="1:36" x14ac:dyDescent="0.2">
      <c r="A87" s="148">
        <v>36574</v>
      </c>
      <c r="B87" s="137">
        <v>10.9</v>
      </c>
      <c r="C87" s="137">
        <v>109.979078411508</v>
      </c>
      <c r="D87" s="137"/>
      <c r="E87" s="137"/>
      <c r="F87" s="137"/>
      <c r="G87" s="137">
        <v>35.969166449083502</v>
      </c>
      <c r="H87" s="137"/>
      <c r="I87" s="137">
        <v>18.0759696444497</v>
      </c>
      <c r="J87" s="137"/>
      <c r="K87" s="137">
        <v>15.3340101522843</v>
      </c>
      <c r="L87" s="137">
        <v>11.2</v>
      </c>
      <c r="M87" s="137">
        <v>118.227509292371</v>
      </c>
      <c r="N87" s="137"/>
      <c r="O87" s="137"/>
      <c r="P87" s="137"/>
      <c r="Q87" s="137">
        <v>35.969166449083502</v>
      </c>
      <c r="R87" s="137"/>
      <c r="S87" s="137">
        <v>18.173152276946698</v>
      </c>
      <c r="T87" s="137"/>
      <c r="U87" s="137">
        <v>15.658883248731</v>
      </c>
      <c r="V87" s="1">
        <v>2302445</v>
      </c>
      <c r="W87" s="1">
        <v>17752500</v>
      </c>
      <c r="AA87" s="1">
        <v>135127</v>
      </c>
      <c r="AC87" s="1">
        <v>544347</v>
      </c>
      <c r="AE87" s="1">
        <v>2479769</v>
      </c>
      <c r="AH87" s="136">
        <f t="shared" si="1"/>
        <v>36574</v>
      </c>
      <c r="AI87" s="177">
        <f>HLOOKUP(附加题模型!$E$2,历史数据!$B$3:$K$5000,ROW(A85),)</f>
        <v>15.3340101522843</v>
      </c>
      <c r="AJ87" s="177">
        <f>HLOOKUP(附加题模型!$E$2,历史数据!$L$3:$U$5000,ROW(A85),)</f>
        <v>15.658883248731</v>
      </c>
    </row>
    <row r="88" spans="1:36" x14ac:dyDescent="0.2">
      <c r="A88" s="148">
        <v>36577</v>
      </c>
      <c r="B88" s="137">
        <v>11.31</v>
      </c>
      <c r="C88" s="137">
        <v>121.23275155128999</v>
      </c>
      <c r="D88" s="137"/>
      <c r="E88" s="137"/>
      <c r="F88" s="137"/>
      <c r="G88" s="137">
        <v>39.572164102689896</v>
      </c>
      <c r="H88" s="137"/>
      <c r="I88" s="137">
        <v>18.153715750447301</v>
      </c>
      <c r="J88" s="137"/>
      <c r="K88" s="137">
        <v>15.983756345177699</v>
      </c>
      <c r="L88" s="137">
        <v>12.19</v>
      </c>
      <c r="M88" s="137">
        <v>130.056654354074</v>
      </c>
      <c r="N88" s="137"/>
      <c r="O88" s="137"/>
      <c r="P88" s="137"/>
      <c r="Q88" s="137">
        <v>39.572164102689896</v>
      </c>
      <c r="R88" s="137"/>
      <c r="S88" s="137">
        <v>19.417089972908801</v>
      </c>
      <c r="T88" s="137"/>
      <c r="U88" s="137">
        <v>17.153299492385798</v>
      </c>
      <c r="V88" s="1">
        <v>5797878</v>
      </c>
      <c r="W88" s="1">
        <v>26240100</v>
      </c>
      <c r="AA88" s="1">
        <v>65519</v>
      </c>
      <c r="AC88" s="1">
        <v>2076823</v>
      </c>
      <c r="AE88" s="1">
        <v>5770627</v>
      </c>
      <c r="AH88" s="136">
        <f t="shared" si="1"/>
        <v>36577</v>
      </c>
      <c r="AI88" s="177">
        <f>HLOOKUP(附加题模型!$E$2,历史数据!$B$3:$K$5000,ROW(A86),)</f>
        <v>15.983756345177699</v>
      </c>
      <c r="AJ88" s="177">
        <f>HLOOKUP(附加题模型!$E$2,历史数据!$L$3:$U$5000,ROW(A86),)</f>
        <v>17.153299492385798</v>
      </c>
    </row>
    <row r="89" spans="1:36" x14ac:dyDescent="0.2">
      <c r="A89" s="148">
        <v>36578</v>
      </c>
      <c r="B89" s="137">
        <v>12.19</v>
      </c>
      <c r="C89" s="137">
        <v>134.98013635272801</v>
      </c>
      <c r="D89" s="137"/>
      <c r="E89" s="137"/>
      <c r="F89" s="137"/>
      <c r="G89" s="137">
        <v>43.524819756435299</v>
      </c>
      <c r="H89" s="137"/>
      <c r="I89" s="137">
        <v>19.417089972908801</v>
      </c>
      <c r="J89" s="137"/>
      <c r="K89" s="137">
        <v>17.673096446700502</v>
      </c>
      <c r="L89" s="137">
        <v>11.18</v>
      </c>
      <c r="M89" s="137">
        <v>127.562942692417</v>
      </c>
      <c r="N89" s="137"/>
      <c r="O89" s="137"/>
      <c r="P89" s="137"/>
      <c r="Q89" s="137">
        <v>43.524819756435299</v>
      </c>
      <c r="R89" s="137"/>
      <c r="S89" s="137">
        <v>19.7086378704</v>
      </c>
      <c r="T89" s="137"/>
      <c r="U89" s="137">
        <v>15.5809137055838</v>
      </c>
      <c r="V89" s="1">
        <v>3081922</v>
      </c>
      <c r="W89" s="1">
        <v>40083400</v>
      </c>
      <c r="AA89" s="1">
        <v>66475</v>
      </c>
      <c r="AC89" s="1">
        <v>3183771</v>
      </c>
      <c r="AE89" s="1">
        <v>3173527</v>
      </c>
      <c r="AH89" s="136">
        <f t="shared" si="1"/>
        <v>36578</v>
      </c>
      <c r="AI89" s="177">
        <f>HLOOKUP(附加题模型!$E$2,历史数据!$B$3:$K$5000,ROW(A87),)</f>
        <v>17.673096446700502</v>
      </c>
      <c r="AJ89" s="177">
        <f>HLOOKUP(附加题模型!$E$2,历史数据!$L$3:$U$5000,ROW(A87),)</f>
        <v>15.5809137055838</v>
      </c>
    </row>
    <row r="90" spans="1:36" x14ac:dyDescent="0.2">
      <c r="A90" s="148">
        <v>36579</v>
      </c>
      <c r="B90" s="137">
        <v>11</v>
      </c>
      <c r="C90" s="137">
        <v>127.243236069128</v>
      </c>
      <c r="D90" s="137"/>
      <c r="E90" s="137"/>
      <c r="F90" s="137"/>
      <c r="G90" s="137">
        <v>47.872740975555303</v>
      </c>
      <c r="H90" s="137"/>
      <c r="I90" s="137">
        <v>19.417089972908801</v>
      </c>
      <c r="J90" s="137"/>
      <c r="K90" s="137">
        <v>15.3340101522843</v>
      </c>
      <c r="L90" s="137">
        <v>10.98</v>
      </c>
      <c r="M90" s="137">
        <v>114.838619085505</v>
      </c>
      <c r="N90" s="137"/>
      <c r="O90" s="137"/>
      <c r="P90" s="137"/>
      <c r="Q90" s="137">
        <v>47.872740975555303</v>
      </c>
      <c r="R90" s="137"/>
      <c r="S90" s="137">
        <v>19.0477959694201</v>
      </c>
      <c r="T90" s="137"/>
      <c r="U90" s="137">
        <v>14.6582741116751</v>
      </c>
      <c r="V90" s="1">
        <v>1939725</v>
      </c>
      <c r="W90" s="1">
        <v>17050300</v>
      </c>
      <c r="AA90" s="1">
        <v>4575111</v>
      </c>
      <c r="AC90" s="1">
        <v>2488025</v>
      </c>
      <c r="AE90" s="1">
        <v>2040498</v>
      </c>
      <c r="AH90" s="136">
        <f t="shared" si="1"/>
        <v>36579</v>
      </c>
      <c r="AI90" s="177">
        <f>HLOOKUP(附加题模型!$E$2,历史数据!$B$3:$K$5000,ROW(A88),)</f>
        <v>15.3340101522843</v>
      </c>
      <c r="AJ90" s="177">
        <f>HLOOKUP(附加题模型!$E$2,历史数据!$L$3:$U$5000,ROW(A88),)</f>
        <v>14.6582741116751</v>
      </c>
    </row>
    <row r="91" spans="1:36" x14ac:dyDescent="0.2">
      <c r="A91" s="148">
        <v>36580</v>
      </c>
      <c r="B91" s="137">
        <v>10.85</v>
      </c>
      <c r="C91" s="137">
        <v>113.81555789097899</v>
      </c>
      <c r="D91" s="137"/>
      <c r="E91" s="137"/>
      <c r="F91" s="137"/>
      <c r="G91" s="137">
        <v>48.6328670628141</v>
      </c>
      <c r="H91" s="137"/>
      <c r="I91" s="137">
        <v>19.0477959694201</v>
      </c>
      <c r="J91" s="137"/>
      <c r="K91" s="137">
        <v>14.5413197969543</v>
      </c>
      <c r="L91" s="137">
        <v>11.18</v>
      </c>
      <c r="M91" s="137">
        <v>115.733797630715</v>
      </c>
      <c r="N91" s="137"/>
      <c r="O91" s="137"/>
      <c r="P91" s="137"/>
      <c r="Q91" s="137">
        <v>45.349122365856303</v>
      </c>
      <c r="R91" s="137"/>
      <c r="S91" s="137">
        <v>19.144978601917099</v>
      </c>
      <c r="T91" s="137"/>
      <c r="U91" s="137">
        <v>14.970152284264</v>
      </c>
      <c r="V91" s="1">
        <v>814554</v>
      </c>
      <c r="W91" s="1">
        <v>13308900</v>
      </c>
      <c r="AA91" s="1">
        <v>2889809</v>
      </c>
      <c r="AC91" s="1">
        <v>647225</v>
      </c>
      <c r="AE91" s="1">
        <v>1145670</v>
      </c>
      <c r="AH91" s="136">
        <f t="shared" si="1"/>
        <v>36580</v>
      </c>
      <c r="AI91" s="177">
        <f>HLOOKUP(附加题模型!$E$2,历史数据!$B$3:$K$5000,ROW(A89),)</f>
        <v>14.5413197969543</v>
      </c>
      <c r="AJ91" s="177">
        <f>HLOOKUP(附加题模型!$E$2,历史数据!$L$3:$U$5000,ROW(A89),)</f>
        <v>14.970152284264</v>
      </c>
    </row>
    <row r="92" spans="1:36" x14ac:dyDescent="0.2">
      <c r="A92" s="148">
        <v>36581</v>
      </c>
      <c r="B92" s="137">
        <v>11.1</v>
      </c>
      <c r="C92" s="137">
        <v>116.43715220195099</v>
      </c>
      <c r="D92" s="137"/>
      <c r="E92" s="137"/>
      <c r="F92" s="137"/>
      <c r="G92" s="137">
        <v>45.151489583169003</v>
      </c>
      <c r="H92" s="137"/>
      <c r="I92" s="137">
        <v>19.144978601917099</v>
      </c>
      <c r="J92" s="137"/>
      <c r="K92" s="137">
        <v>14.9831472081218</v>
      </c>
      <c r="L92" s="137">
        <v>11.1</v>
      </c>
      <c r="M92" s="137">
        <v>114.71073643618899</v>
      </c>
      <c r="N92" s="137"/>
      <c r="O92" s="137"/>
      <c r="P92" s="137"/>
      <c r="Q92" s="137">
        <v>49.879473845918398</v>
      </c>
      <c r="R92" s="137"/>
      <c r="S92" s="137">
        <v>18.5618828069349</v>
      </c>
      <c r="T92" s="137"/>
      <c r="U92" s="137">
        <v>14.6452791878173</v>
      </c>
      <c r="V92" s="1">
        <v>1295652</v>
      </c>
      <c r="W92" s="1">
        <v>8573300</v>
      </c>
      <c r="AA92" s="1">
        <v>3086337</v>
      </c>
      <c r="AC92" s="1">
        <v>854582</v>
      </c>
      <c r="AE92" s="1">
        <v>1218302</v>
      </c>
      <c r="AH92" s="136">
        <f t="shared" si="1"/>
        <v>36581</v>
      </c>
      <c r="AI92" s="177">
        <f>HLOOKUP(附加题模型!$E$2,历史数据!$B$3:$K$5000,ROW(A90),)</f>
        <v>14.9831472081218</v>
      </c>
      <c r="AJ92" s="177">
        <f>HLOOKUP(附加题模型!$E$2,历史数据!$L$3:$U$5000,ROW(A90),)</f>
        <v>14.6452791878173</v>
      </c>
    </row>
    <row r="93" spans="1:36" x14ac:dyDescent="0.2">
      <c r="A93" s="148">
        <v>36584</v>
      </c>
      <c r="B93" s="137">
        <v>11.1</v>
      </c>
      <c r="C93" s="137">
        <v>113.81555789097899</v>
      </c>
      <c r="D93" s="137"/>
      <c r="E93" s="137"/>
      <c r="F93" s="137"/>
      <c r="G93" s="137">
        <v>51.992624368497701</v>
      </c>
      <c r="H93" s="137"/>
      <c r="I93" s="137">
        <v>18.523009753936101</v>
      </c>
      <c r="J93" s="137"/>
      <c r="K93" s="137">
        <v>14.5283248730964</v>
      </c>
      <c r="L93" s="137">
        <v>11.38</v>
      </c>
      <c r="M93" s="137">
        <v>117.332330747161</v>
      </c>
      <c r="N93" s="137"/>
      <c r="O93" s="137"/>
      <c r="P93" s="137"/>
      <c r="Q93" s="137">
        <v>54.865900978335702</v>
      </c>
      <c r="R93" s="137"/>
      <c r="S93" s="137">
        <v>18.3869540684402</v>
      </c>
      <c r="T93" s="137"/>
      <c r="U93" s="137">
        <v>14.7882233502538</v>
      </c>
      <c r="V93" s="1">
        <v>1567814</v>
      </c>
      <c r="W93" s="1">
        <v>12033600</v>
      </c>
      <c r="AA93" s="1">
        <v>2276584</v>
      </c>
      <c r="AC93" s="1">
        <v>1177642</v>
      </c>
      <c r="AE93" s="1">
        <v>1779307</v>
      </c>
      <c r="AH93" s="136">
        <f t="shared" si="1"/>
        <v>36584</v>
      </c>
      <c r="AI93" s="177">
        <f>HLOOKUP(附加题模型!$E$2,历史数据!$B$3:$K$5000,ROW(A91),)</f>
        <v>14.5283248730964</v>
      </c>
      <c r="AJ93" s="177">
        <f>HLOOKUP(附加题模型!$E$2,历史数据!$L$3:$U$5000,ROW(A91),)</f>
        <v>14.7882233502538</v>
      </c>
    </row>
    <row r="94" spans="1:36" x14ac:dyDescent="0.2">
      <c r="A94" s="148">
        <v>36585</v>
      </c>
      <c r="B94" s="137">
        <v>11.48</v>
      </c>
      <c r="C94" s="137">
        <v>118.291450617029</v>
      </c>
      <c r="D94" s="137"/>
      <c r="E94" s="137"/>
      <c r="F94" s="137"/>
      <c r="G94" s="137">
        <v>57.313506979308897</v>
      </c>
      <c r="H94" s="137"/>
      <c r="I94" s="137">
        <v>18.484136700937199</v>
      </c>
      <c r="J94" s="137"/>
      <c r="K94" s="137">
        <v>14.8272081218274</v>
      </c>
      <c r="L94" s="137">
        <v>10.99</v>
      </c>
      <c r="M94" s="137">
        <v>129.09753448420599</v>
      </c>
      <c r="N94" s="137"/>
      <c r="O94" s="137"/>
      <c r="P94" s="137"/>
      <c r="Q94" s="137">
        <v>60.354011328343802</v>
      </c>
      <c r="R94" s="137"/>
      <c r="S94" s="137">
        <v>18.5035732274367</v>
      </c>
      <c r="T94" s="137"/>
      <c r="U94" s="137">
        <v>14.6452791878173</v>
      </c>
      <c r="V94" s="1">
        <v>1710246</v>
      </c>
      <c r="W94" s="1">
        <v>22383100</v>
      </c>
      <c r="AA94" s="1">
        <v>426765</v>
      </c>
      <c r="AC94" s="1">
        <v>752652</v>
      </c>
      <c r="AE94" s="1">
        <v>1851704</v>
      </c>
      <c r="AH94" s="136">
        <f t="shared" si="1"/>
        <v>36585</v>
      </c>
      <c r="AI94" s="177">
        <f>HLOOKUP(附加题模型!$E$2,历史数据!$B$3:$K$5000,ROW(A92),)</f>
        <v>14.8272081218274</v>
      </c>
      <c r="AJ94" s="177">
        <f>HLOOKUP(附加题模型!$E$2,历史数据!$L$3:$U$5000,ROW(A92),)</f>
        <v>14.6452791878173</v>
      </c>
    </row>
    <row r="95" spans="1:36" x14ac:dyDescent="0.2">
      <c r="A95" s="148">
        <v>36586</v>
      </c>
      <c r="B95" s="137">
        <v>10.99</v>
      </c>
      <c r="C95" s="137">
        <v>131.07971554859901</v>
      </c>
      <c r="D95" s="137"/>
      <c r="E95" s="137"/>
      <c r="F95" s="137"/>
      <c r="G95" s="137">
        <v>66.389412461178196</v>
      </c>
      <c r="H95" s="137"/>
      <c r="I95" s="137">
        <v>18.639628912932501</v>
      </c>
      <c r="J95" s="137"/>
      <c r="K95" s="137">
        <v>14.619289340101499</v>
      </c>
      <c r="L95" s="137">
        <v>10.98</v>
      </c>
      <c r="M95" s="137">
        <v>124.68558308281401</v>
      </c>
      <c r="N95" s="137"/>
      <c r="O95" s="137"/>
      <c r="P95" s="137"/>
      <c r="Q95" s="137">
        <v>66.389412461178196</v>
      </c>
      <c r="R95" s="137"/>
      <c r="S95" s="137">
        <v>19.281034287413</v>
      </c>
      <c r="T95" s="137"/>
      <c r="U95" s="137">
        <v>14.944162436548201</v>
      </c>
      <c r="V95" s="1">
        <v>1315139</v>
      </c>
      <c r="W95" s="1">
        <v>14029400</v>
      </c>
      <c r="AA95" s="1">
        <v>709841</v>
      </c>
      <c r="AC95" s="1">
        <v>2284101</v>
      </c>
      <c r="AE95" s="1">
        <v>1425474</v>
      </c>
      <c r="AH95" s="136">
        <f t="shared" si="1"/>
        <v>36586</v>
      </c>
      <c r="AI95" s="177">
        <f>HLOOKUP(附加题模型!$E$2,历史数据!$B$3:$K$5000,ROW(A93),)</f>
        <v>14.619289340101499</v>
      </c>
      <c r="AJ95" s="177">
        <f>HLOOKUP(附加题模型!$E$2,历史数据!$L$3:$U$5000,ROW(A93),)</f>
        <v>14.944162436548201</v>
      </c>
    </row>
    <row r="96" spans="1:36" x14ac:dyDescent="0.2">
      <c r="A96" s="148">
        <v>36587</v>
      </c>
      <c r="B96" s="137">
        <v>10.95</v>
      </c>
      <c r="C96" s="137">
        <v>124.68558308281401</v>
      </c>
      <c r="D96" s="137"/>
      <c r="E96" s="137"/>
      <c r="F96" s="137"/>
      <c r="G96" s="137">
        <v>73.032914463819594</v>
      </c>
      <c r="H96" s="137"/>
      <c r="I96" s="137">
        <v>19.242161234414201</v>
      </c>
      <c r="J96" s="137"/>
      <c r="K96" s="137">
        <v>14.944162436548201</v>
      </c>
      <c r="L96" s="137">
        <v>11</v>
      </c>
      <c r="M96" s="137">
        <v>123.726463212946</v>
      </c>
      <c r="N96" s="137"/>
      <c r="O96" s="137"/>
      <c r="P96" s="137"/>
      <c r="Q96" s="137">
        <v>73.032914463819594</v>
      </c>
      <c r="R96" s="137"/>
      <c r="S96" s="137">
        <v>20.155677979886399</v>
      </c>
      <c r="T96" s="137"/>
      <c r="U96" s="137">
        <v>15.139086294416201</v>
      </c>
      <c r="V96" s="1">
        <v>1607277</v>
      </c>
      <c r="W96" s="1">
        <v>9357000</v>
      </c>
      <c r="AA96" s="1">
        <v>224584</v>
      </c>
      <c r="AC96" s="1">
        <v>2460825</v>
      </c>
      <c r="AE96" s="1">
        <v>1420751</v>
      </c>
      <c r="AH96" s="136">
        <f t="shared" si="1"/>
        <v>36587</v>
      </c>
      <c r="AI96" s="177">
        <f>HLOOKUP(附加题模型!$E$2,历史数据!$B$3:$K$5000,ROW(A94),)</f>
        <v>14.944162436548201</v>
      </c>
      <c r="AJ96" s="177">
        <f>HLOOKUP(附加题模型!$E$2,历史数据!$L$3:$U$5000,ROW(A94),)</f>
        <v>15.139086294416201</v>
      </c>
    </row>
    <row r="97" spans="1:36" x14ac:dyDescent="0.2">
      <c r="A97" s="148">
        <v>36588</v>
      </c>
      <c r="B97" s="137">
        <v>11.09</v>
      </c>
      <c r="C97" s="137">
        <v>125.324996329393</v>
      </c>
      <c r="D97" s="137"/>
      <c r="E97" s="137"/>
      <c r="F97" s="137"/>
      <c r="G97" s="137">
        <v>80.330124901503495</v>
      </c>
      <c r="H97" s="137"/>
      <c r="I97" s="137">
        <v>20.155677979886399</v>
      </c>
      <c r="J97" s="137"/>
      <c r="K97" s="137">
        <v>15.3989847715736</v>
      </c>
      <c r="L97" s="137">
        <v>11.01</v>
      </c>
      <c r="M97" s="137">
        <v>126.60382282255</v>
      </c>
      <c r="N97" s="137"/>
      <c r="O97" s="137"/>
      <c r="P97" s="137"/>
      <c r="Q97" s="137">
        <v>75.708558290970302</v>
      </c>
      <c r="R97" s="137"/>
      <c r="S97" s="137">
        <v>19.4559630259077</v>
      </c>
      <c r="T97" s="137"/>
      <c r="U97" s="137">
        <v>15.684873096446699</v>
      </c>
      <c r="V97" s="1">
        <v>1076550</v>
      </c>
      <c r="W97" s="1">
        <v>10070200</v>
      </c>
      <c r="AA97" s="1">
        <v>3595687</v>
      </c>
      <c r="AC97" s="1">
        <v>3575333</v>
      </c>
      <c r="AE97" s="1">
        <v>2659141</v>
      </c>
      <c r="AH97" s="136">
        <f t="shared" si="1"/>
        <v>36588</v>
      </c>
      <c r="AI97" s="177">
        <f>HLOOKUP(附加题模型!$E$2,历史数据!$B$3:$K$5000,ROW(A95),)</f>
        <v>15.3989847715736</v>
      </c>
      <c r="AJ97" s="177">
        <f>HLOOKUP(附加题模型!$E$2,历史数据!$L$3:$U$5000,ROW(A95),)</f>
        <v>15.684873096446699</v>
      </c>
    </row>
    <row r="98" spans="1:36" x14ac:dyDescent="0.2">
      <c r="A98" s="148">
        <v>36591</v>
      </c>
      <c r="B98" s="137">
        <v>10.95</v>
      </c>
      <c r="C98" s="137">
        <v>129.161475808864</v>
      </c>
      <c r="D98" s="137"/>
      <c r="E98" s="137"/>
      <c r="F98" s="137"/>
      <c r="G98" s="137">
        <v>68.137702461873303</v>
      </c>
      <c r="H98" s="137"/>
      <c r="I98" s="137">
        <v>19.533709131905301</v>
      </c>
      <c r="J98" s="137"/>
      <c r="K98" s="137">
        <v>15.853807106599</v>
      </c>
      <c r="L98" s="137">
        <v>10.9</v>
      </c>
      <c r="M98" s="137">
        <v>117.65203737045</v>
      </c>
      <c r="N98" s="137"/>
      <c r="O98" s="137"/>
      <c r="P98" s="137"/>
      <c r="Q98" s="137">
        <v>68.137702461873303</v>
      </c>
      <c r="R98" s="137"/>
      <c r="S98" s="137">
        <v>18.697938492430701</v>
      </c>
      <c r="T98" s="137"/>
      <c r="U98" s="137">
        <v>14.684263959390901</v>
      </c>
      <c r="V98" s="1">
        <v>2146151</v>
      </c>
      <c r="W98" s="1">
        <v>11121000</v>
      </c>
      <c r="AA98" s="1">
        <v>395800</v>
      </c>
      <c r="AC98" s="1">
        <v>1228116</v>
      </c>
      <c r="AE98" s="1">
        <v>2019030</v>
      </c>
      <c r="AH98" s="136">
        <f t="shared" si="1"/>
        <v>36591</v>
      </c>
      <c r="AI98" s="177">
        <f>HLOOKUP(附加题模型!$E$2,历史数据!$B$3:$K$5000,ROW(A96),)</f>
        <v>15.853807106599</v>
      </c>
      <c r="AJ98" s="177">
        <f>HLOOKUP(附加题模型!$E$2,历史数据!$L$3:$U$5000,ROW(A96),)</f>
        <v>14.684263959390901</v>
      </c>
    </row>
    <row r="99" spans="1:36" x14ac:dyDescent="0.2">
      <c r="A99" s="148">
        <v>36592</v>
      </c>
      <c r="B99" s="137">
        <v>10.9</v>
      </c>
      <c r="C99" s="137">
        <v>116.373210877293</v>
      </c>
      <c r="D99" s="137"/>
      <c r="E99" s="137"/>
      <c r="F99" s="137"/>
      <c r="G99" s="137">
        <v>61.326972720035002</v>
      </c>
      <c r="H99" s="137"/>
      <c r="I99" s="137">
        <v>18.406390594939602</v>
      </c>
      <c r="J99" s="137"/>
      <c r="K99" s="137">
        <v>14.684263959390901</v>
      </c>
      <c r="L99" s="137">
        <v>11.12</v>
      </c>
      <c r="M99" s="137">
        <v>115.733797630715</v>
      </c>
      <c r="N99" s="137"/>
      <c r="O99" s="137"/>
      <c r="P99" s="137"/>
      <c r="Q99" s="137">
        <v>61.326972720035002</v>
      </c>
      <c r="R99" s="137"/>
      <c r="S99" s="137">
        <v>18.581319333434301</v>
      </c>
      <c r="T99" s="137"/>
      <c r="U99" s="137">
        <v>15.0741116751269</v>
      </c>
      <c r="V99" s="1">
        <v>1040305</v>
      </c>
      <c r="W99" s="1">
        <v>5255900</v>
      </c>
      <c r="AA99" s="1">
        <v>331800</v>
      </c>
      <c r="AC99" s="1">
        <v>602673</v>
      </c>
      <c r="AE99" s="1">
        <v>830921</v>
      </c>
      <c r="AH99" s="136">
        <f t="shared" si="1"/>
        <v>36592</v>
      </c>
      <c r="AI99" s="177">
        <f>HLOOKUP(附加题模型!$E$2,历史数据!$B$3:$K$5000,ROW(A97),)</f>
        <v>14.684263959390901</v>
      </c>
      <c r="AJ99" s="177">
        <f>HLOOKUP(附加题模型!$E$2,历史数据!$L$3:$U$5000,ROW(A97),)</f>
        <v>15.0741116751269</v>
      </c>
    </row>
    <row r="100" spans="1:36" x14ac:dyDescent="0.2">
      <c r="A100" s="148">
        <v>36593</v>
      </c>
      <c r="B100" s="137">
        <v>11.12</v>
      </c>
      <c r="C100" s="137">
        <v>116.88474147455599</v>
      </c>
      <c r="D100" s="137"/>
      <c r="E100" s="137"/>
      <c r="F100" s="137"/>
      <c r="G100" s="137">
        <v>55.200356456729601</v>
      </c>
      <c r="H100" s="137"/>
      <c r="I100" s="137">
        <v>18.659065439431899</v>
      </c>
      <c r="J100" s="137"/>
      <c r="K100" s="137">
        <v>15.0741116751269</v>
      </c>
      <c r="L100" s="137">
        <v>11.33</v>
      </c>
      <c r="M100" s="137">
        <v>118.227509292371</v>
      </c>
      <c r="N100" s="137"/>
      <c r="O100" s="137"/>
      <c r="P100" s="137"/>
      <c r="Q100" s="137">
        <v>58.529708718922798</v>
      </c>
      <c r="R100" s="137"/>
      <c r="S100" s="137">
        <v>19.242161234414201</v>
      </c>
      <c r="T100" s="137"/>
      <c r="U100" s="137">
        <v>14.9051776649746</v>
      </c>
      <c r="V100" s="1">
        <v>1180221</v>
      </c>
      <c r="W100" s="1">
        <v>4742800</v>
      </c>
      <c r="AA100" s="1">
        <v>2241321</v>
      </c>
      <c r="AC100" s="1">
        <v>974155</v>
      </c>
      <c r="AE100" s="1">
        <v>690059</v>
      </c>
      <c r="AH100" s="136">
        <f t="shared" si="1"/>
        <v>36593</v>
      </c>
      <c r="AI100" s="177">
        <f>HLOOKUP(附加题模型!$E$2,历史数据!$B$3:$K$5000,ROW(A98),)</f>
        <v>15.0741116751269</v>
      </c>
      <c r="AJ100" s="177">
        <f>HLOOKUP(附加题模型!$E$2,历史数据!$L$3:$U$5000,ROW(A98),)</f>
        <v>14.9051776649746</v>
      </c>
    </row>
    <row r="101" spans="1:36" x14ac:dyDescent="0.2">
      <c r="A101" s="148">
        <v>36594</v>
      </c>
      <c r="B101" s="137">
        <v>11.33</v>
      </c>
      <c r="C101" s="137">
        <v>118.291450617029</v>
      </c>
      <c r="D101" s="137"/>
      <c r="E101" s="137"/>
      <c r="F101" s="137"/>
      <c r="G101" s="137">
        <v>54.729078282629203</v>
      </c>
      <c r="H101" s="137"/>
      <c r="I101" s="137">
        <v>19.242161234414201</v>
      </c>
      <c r="J101" s="137"/>
      <c r="K101" s="137">
        <v>14.8791878172589</v>
      </c>
      <c r="L101" s="137">
        <v>11.13</v>
      </c>
      <c r="M101" s="137">
        <v>117.971743993739</v>
      </c>
      <c r="N101" s="137"/>
      <c r="O101" s="137"/>
      <c r="P101" s="137"/>
      <c r="Q101" s="137">
        <v>54.729078282629203</v>
      </c>
      <c r="R101" s="137"/>
      <c r="S101" s="137">
        <v>18.833994177926598</v>
      </c>
      <c r="T101" s="137"/>
      <c r="U101" s="137">
        <v>14.671269035532999</v>
      </c>
      <c r="V101" s="1">
        <v>899600</v>
      </c>
      <c r="W101" s="1">
        <v>4035000</v>
      </c>
      <c r="AA101" s="1">
        <v>1146005</v>
      </c>
      <c r="AC101" s="1">
        <v>651823</v>
      </c>
      <c r="AE101" s="1">
        <v>1011078</v>
      </c>
      <c r="AH101" s="136">
        <f t="shared" si="1"/>
        <v>36594</v>
      </c>
      <c r="AI101" s="177">
        <f>HLOOKUP(附加题模型!$E$2,历史数据!$B$3:$K$5000,ROW(A99),)</f>
        <v>14.8791878172589</v>
      </c>
      <c r="AJ101" s="177">
        <f>HLOOKUP(附加题模型!$E$2,历史数据!$L$3:$U$5000,ROW(A99),)</f>
        <v>14.671269035532999</v>
      </c>
    </row>
    <row r="102" spans="1:36" x14ac:dyDescent="0.2">
      <c r="A102" s="148">
        <v>36595</v>
      </c>
      <c r="B102" s="137">
        <v>11.1</v>
      </c>
      <c r="C102" s="137">
        <v>118.035685318397</v>
      </c>
      <c r="D102" s="137"/>
      <c r="E102" s="137"/>
      <c r="F102" s="137"/>
      <c r="G102" s="137">
        <v>51.931814281516999</v>
      </c>
      <c r="H102" s="137"/>
      <c r="I102" s="137">
        <v>18.833994177926598</v>
      </c>
      <c r="J102" s="137"/>
      <c r="K102" s="137">
        <v>14.671269035532999</v>
      </c>
      <c r="L102" s="137">
        <v>10.8</v>
      </c>
      <c r="M102" s="137">
        <v>113.879499215637</v>
      </c>
      <c r="N102" s="137"/>
      <c r="O102" s="137"/>
      <c r="P102" s="137"/>
      <c r="Q102" s="137">
        <v>59.289834806181602</v>
      </c>
      <c r="R102" s="137"/>
      <c r="S102" s="137">
        <v>18.4452636479384</v>
      </c>
      <c r="T102" s="137"/>
      <c r="U102" s="137">
        <v>14.3463959390863</v>
      </c>
      <c r="V102" s="1">
        <v>1068088</v>
      </c>
      <c r="W102" s="1">
        <v>6383600</v>
      </c>
      <c r="AA102" s="1">
        <v>1068045</v>
      </c>
      <c r="AC102" s="1">
        <v>579452</v>
      </c>
      <c r="AE102" s="1">
        <v>1071533</v>
      </c>
      <c r="AH102" s="136">
        <f t="shared" si="1"/>
        <v>36595</v>
      </c>
      <c r="AI102" s="177">
        <f>HLOOKUP(附加题模型!$E$2,历史数据!$B$3:$K$5000,ROW(A100),)</f>
        <v>14.671269035532999</v>
      </c>
      <c r="AJ102" s="177">
        <f>HLOOKUP(附加题模型!$E$2,历史数据!$L$3:$U$5000,ROW(A100),)</f>
        <v>14.3463959390863</v>
      </c>
    </row>
    <row r="103" spans="1:36" x14ac:dyDescent="0.2">
      <c r="A103" s="148">
        <v>36598</v>
      </c>
      <c r="B103" s="137">
        <v>10.9</v>
      </c>
      <c r="C103" s="137">
        <v>113.81555789097899</v>
      </c>
      <c r="D103" s="137"/>
      <c r="E103" s="137"/>
      <c r="F103" s="137"/>
      <c r="G103" s="137">
        <v>59.289834806181602</v>
      </c>
      <c r="H103" s="137"/>
      <c r="I103" s="137">
        <v>18.4452636479384</v>
      </c>
      <c r="J103" s="137"/>
      <c r="K103" s="137">
        <v>14.3463959390863</v>
      </c>
      <c r="L103" s="137">
        <v>10.88</v>
      </c>
      <c r="M103" s="137">
        <v>114.327088488242</v>
      </c>
      <c r="N103" s="137"/>
      <c r="O103" s="137"/>
      <c r="P103" s="137"/>
      <c r="Q103" s="137">
        <v>58.544911240668</v>
      </c>
      <c r="R103" s="137"/>
      <c r="S103" s="137">
        <v>18.6201923864331</v>
      </c>
      <c r="T103" s="137"/>
      <c r="U103" s="137">
        <v>14.619289340101499</v>
      </c>
      <c r="V103" s="1">
        <v>764000</v>
      </c>
      <c r="W103" s="1">
        <v>4719100</v>
      </c>
      <c r="AA103" s="1">
        <v>883116</v>
      </c>
      <c r="AC103" s="1">
        <v>384114</v>
      </c>
      <c r="AE103" s="1">
        <v>506554</v>
      </c>
      <c r="AH103" s="136">
        <f t="shared" si="1"/>
        <v>36598</v>
      </c>
      <c r="AI103" s="177">
        <f>HLOOKUP(附加题模型!$E$2,历史数据!$B$3:$K$5000,ROW(A101),)</f>
        <v>14.3463959390863</v>
      </c>
      <c r="AJ103" s="177">
        <f>HLOOKUP(附加题模型!$E$2,历史数据!$L$3:$U$5000,ROW(A101),)</f>
        <v>14.619289340101499</v>
      </c>
    </row>
    <row r="104" spans="1:36" x14ac:dyDescent="0.2">
      <c r="A104" s="148">
        <v>36599</v>
      </c>
      <c r="B104" s="137">
        <v>10.91</v>
      </c>
      <c r="C104" s="137">
        <v>111.897318151243</v>
      </c>
      <c r="D104" s="137"/>
      <c r="E104" s="137"/>
      <c r="F104" s="137"/>
      <c r="G104" s="137">
        <v>57.5263422837413</v>
      </c>
      <c r="H104" s="137"/>
      <c r="I104" s="137">
        <v>18.6201923864331</v>
      </c>
      <c r="J104" s="137"/>
      <c r="K104" s="137">
        <v>14.489340101522799</v>
      </c>
      <c r="L104" s="137">
        <v>10.65</v>
      </c>
      <c r="M104" s="137">
        <v>116.373210877293</v>
      </c>
      <c r="N104" s="137"/>
      <c r="O104" s="137"/>
      <c r="P104" s="137"/>
      <c r="Q104" s="137">
        <v>56.0669001962045</v>
      </c>
      <c r="R104" s="137"/>
      <c r="S104" s="137">
        <v>18.0176600649515</v>
      </c>
      <c r="T104" s="137"/>
      <c r="U104" s="137">
        <v>14.2164467005076</v>
      </c>
      <c r="V104" s="1">
        <v>1580966</v>
      </c>
      <c r="W104" s="1">
        <v>7528200</v>
      </c>
      <c r="AA104" s="1">
        <v>795100</v>
      </c>
      <c r="AC104" s="1">
        <v>828789</v>
      </c>
      <c r="AE104" s="1">
        <v>1075076</v>
      </c>
      <c r="AH104" s="136">
        <f t="shared" si="1"/>
        <v>36599</v>
      </c>
      <c r="AI104" s="177">
        <f>HLOOKUP(附加题模型!$E$2,历史数据!$B$3:$K$5000,ROW(A102),)</f>
        <v>14.489340101522799</v>
      </c>
      <c r="AJ104" s="177">
        <f>HLOOKUP(附加题模型!$E$2,历史数据!$L$3:$U$5000,ROW(A102),)</f>
        <v>14.2164467005076</v>
      </c>
    </row>
    <row r="105" spans="1:36" x14ac:dyDescent="0.2">
      <c r="A105" s="148">
        <v>36600</v>
      </c>
      <c r="B105" s="137">
        <v>10.68</v>
      </c>
      <c r="C105" s="137">
        <v>115.733797630715</v>
      </c>
      <c r="D105" s="137"/>
      <c r="E105" s="137"/>
      <c r="F105" s="137"/>
      <c r="G105" s="137">
        <v>55.489204369887901</v>
      </c>
      <c r="H105" s="137"/>
      <c r="I105" s="137">
        <v>18.037096591450901</v>
      </c>
      <c r="J105" s="137"/>
      <c r="K105" s="137">
        <v>14.2164467005076</v>
      </c>
      <c r="L105" s="137">
        <v>10.85</v>
      </c>
      <c r="M105" s="137">
        <v>114.774677760847</v>
      </c>
      <c r="N105" s="137"/>
      <c r="O105" s="137"/>
      <c r="P105" s="137"/>
      <c r="Q105" s="137">
        <v>55.033128717532598</v>
      </c>
      <c r="R105" s="137"/>
      <c r="S105" s="137">
        <v>18.250898382944399</v>
      </c>
      <c r="T105" s="137"/>
      <c r="U105" s="137">
        <v>14.3983756345178</v>
      </c>
      <c r="V105" s="1">
        <v>770741</v>
      </c>
      <c r="W105" s="1">
        <v>3883600</v>
      </c>
      <c r="AA105" s="1">
        <v>332857</v>
      </c>
      <c r="AC105" s="1">
        <v>450101</v>
      </c>
      <c r="AE105" s="1">
        <v>502277</v>
      </c>
      <c r="AH105" s="136">
        <f t="shared" si="1"/>
        <v>36600</v>
      </c>
      <c r="AI105" s="177">
        <f>HLOOKUP(附加题模型!$E$2,历史数据!$B$3:$K$5000,ROW(A103),)</f>
        <v>14.2164467005076</v>
      </c>
      <c r="AJ105" s="177">
        <f>HLOOKUP(附加题模型!$E$2,历史数据!$L$3:$U$5000,ROW(A103),)</f>
        <v>14.3983756345178</v>
      </c>
    </row>
    <row r="106" spans="1:36" x14ac:dyDescent="0.2">
      <c r="A106" s="148">
        <v>36601</v>
      </c>
      <c r="B106" s="137">
        <v>10.9</v>
      </c>
      <c r="C106" s="137">
        <v>115.09438438413601</v>
      </c>
      <c r="D106" s="137"/>
      <c r="E106" s="137"/>
      <c r="F106" s="137"/>
      <c r="G106" s="137">
        <v>53.968952195370399</v>
      </c>
      <c r="H106" s="137"/>
      <c r="I106" s="137">
        <v>18.114842697448498</v>
      </c>
      <c r="J106" s="137"/>
      <c r="K106" s="137">
        <v>14.359390862944201</v>
      </c>
      <c r="L106" s="137">
        <v>10.74</v>
      </c>
      <c r="M106" s="137">
        <v>109.85119576219201</v>
      </c>
      <c r="N106" s="137"/>
      <c r="O106" s="137"/>
      <c r="P106" s="137"/>
      <c r="Q106" s="137">
        <v>50.776422628883701</v>
      </c>
      <c r="R106" s="137"/>
      <c r="S106" s="137">
        <v>17.473437322968</v>
      </c>
      <c r="T106" s="137"/>
      <c r="U106" s="137">
        <v>14.034517766497499</v>
      </c>
      <c r="V106" s="1">
        <v>1190387</v>
      </c>
      <c r="W106" s="1">
        <v>3512500</v>
      </c>
      <c r="AA106" s="1">
        <v>571398</v>
      </c>
      <c r="AC106" s="1">
        <v>516630</v>
      </c>
      <c r="AE106" s="1">
        <v>697628</v>
      </c>
      <c r="AH106" s="136">
        <f t="shared" si="1"/>
        <v>36601</v>
      </c>
      <c r="AI106" s="177">
        <f>HLOOKUP(附加题模型!$E$2,历史数据!$B$3:$K$5000,ROW(A104),)</f>
        <v>14.359390862944201</v>
      </c>
      <c r="AJ106" s="177">
        <f>HLOOKUP(附加题模型!$E$2,历史数据!$L$3:$U$5000,ROW(A104),)</f>
        <v>14.034517766497499</v>
      </c>
    </row>
    <row r="107" spans="1:36" x14ac:dyDescent="0.2">
      <c r="A107" s="148">
        <v>36602</v>
      </c>
      <c r="B107" s="137">
        <v>10.8</v>
      </c>
      <c r="C107" s="137">
        <v>108.956017216982</v>
      </c>
      <c r="D107" s="137"/>
      <c r="E107" s="137"/>
      <c r="F107" s="137"/>
      <c r="G107" s="137">
        <v>50.593992367941603</v>
      </c>
      <c r="H107" s="137"/>
      <c r="I107" s="137">
        <v>17.492873849467401</v>
      </c>
      <c r="J107" s="137"/>
      <c r="K107" s="137">
        <v>14.034517766497499</v>
      </c>
      <c r="L107" s="137">
        <v>10.98</v>
      </c>
      <c r="M107" s="137">
        <v>113.048261995085</v>
      </c>
      <c r="N107" s="137"/>
      <c r="O107" s="137"/>
      <c r="P107" s="137"/>
      <c r="Q107" s="137">
        <v>55.854064891772097</v>
      </c>
      <c r="R107" s="137"/>
      <c r="S107" s="137">
        <v>17.745548693959702</v>
      </c>
      <c r="T107" s="137"/>
      <c r="U107" s="137">
        <v>14.2034517766497</v>
      </c>
      <c r="V107" s="1">
        <v>873856</v>
      </c>
      <c r="W107" s="1">
        <v>2600200</v>
      </c>
      <c r="AA107" s="1">
        <v>474322</v>
      </c>
      <c r="AC107" s="1">
        <v>423649</v>
      </c>
      <c r="AE107" s="1">
        <v>539790</v>
      </c>
      <c r="AH107" s="136">
        <f t="shared" si="1"/>
        <v>36602</v>
      </c>
      <c r="AI107" s="177">
        <f>HLOOKUP(附加题模型!$E$2,历史数据!$B$3:$K$5000,ROW(A105),)</f>
        <v>14.034517766497499</v>
      </c>
      <c r="AJ107" s="177">
        <f>HLOOKUP(附加题模型!$E$2,历史数据!$L$3:$U$5000,ROW(A105),)</f>
        <v>14.2034517766497</v>
      </c>
    </row>
    <row r="108" spans="1:36" x14ac:dyDescent="0.2">
      <c r="A108" s="148">
        <v>36605</v>
      </c>
      <c r="B108" s="137">
        <v>11</v>
      </c>
      <c r="C108" s="137">
        <v>111.897318151243</v>
      </c>
      <c r="D108" s="137"/>
      <c r="E108" s="137"/>
      <c r="F108" s="137"/>
      <c r="G108" s="137">
        <v>55.854064891772097</v>
      </c>
      <c r="H108" s="137"/>
      <c r="I108" s="137">
        <v>17.745548693959702</v>
      </c>
      <c r="J108" s="137"/>
      <c r="K108" s="137">
        <v>14.034517766497499</v>
      </c>
      <c r="L108" s="137">
        <v>11.72</v>
      </c>
      <c r="M108" s="137">
        <v>118.994805188265</v>
      </c>
      <c r="N108" s="137"/>
      <c r="O108" s="137"/>
      <c r="P108" s="137"/>
      <c r="Q108" s="137">
        <v>55.854064891772097</v>
      </c>
      <c r="R108" s="137"/>
      <c r="S108" s="137">
        <v>18.348081015441402</v>
      </c>
      <c r="T108" s="137"/>
      <c r="U108" s="137">
        <v>14.424365482233499</v>
      </c>
      <c r="V108" s="1">
        <v>3146863</v>
      </c>
      <c r="W108" s="1">
        <v>7696000</v>
      </c>
      <c r="AA108" s="1">
        <v>0</v>
      </c>
      <c r="AC108" s="1">
        <v>589639</v>
      </c>
      <c r="AE108" s="1">
        <v>682899</v>
      </c>
      <c r="AH108" s="136">
        <f t="shared" si="1"/>
        <v>36605</v>
      </c>
      <c r="AI108" s="177">
        <f>HLOOKUP(附加题模型!$E$2,历史数据!$B$3:$K$5000,ROW(A106),)</f>
        <v>14.034517766497499</v>
      </c>
      <c r="AJ108" s="177">
        <f>HLOOKUP(附加题模型!$E$2,历史数据!$L$3:$U$5000,ROW(A106),)</f>
        <v>14.424365482233499</v>
      </c>
    </row>
    <row r="109" spans="1:36" x14ac:dyDescent="0.2">
      <c r="A109" s="148">
        <v>36606</v>
      </c>
      <c r="B109" s="137">
        <v>11.56</v>
      </c>
      <c r="C109" s="137">
        <v>118.35539194168599</v>
      </c>
      <c r="D109" s="137"/>
      <c r="E109" s="137"/>
      <c r="F109" s="137"/>
      <c r="G109" s="137">
        <v>61.190150024328403</v>
      </c>
      <c r="H109" s="137"/>
      <c r="I109" s="137">
        <v>18.4452636479384</v>
      </c>
      <c r="J109" s="137"/>
      <c r="K109" s="137">
        <v>14.489340101522799</v>
      </c>
      <c r="L109" s="137">
        <v>11.68</v>
      </c>
      <c r="M109" s="137">
        <v>120.78516227868499</v>
      </c>
      <c r="N109" s="137"/>
      <c r="O109" s="137"/>
      <c r="P109" s="137"/>
      <c r="Q109" s="137">
        <v>61.433390372251203</v>
      </c>
      <c r="R109" s="137"/>
      <c r="S109" s="137">
        <v>18.2703349094438</v>
      </c>
      <c r="T109" s="137"/>
      <c r="U109" s="137">
        <v>14.684263959390901</v>
      </c>
      <c r="V109" s="1">
        <v>1697007</v>
      </c>
      <c r="W109" s="1">
        <v>7863700</v>
      </c>
      <c r="AA109" s="1">
        <v>340189</v>
      </c>
      <c r="AC109" s="1">
        <v>725814</v>
      </c>
      <c r="AE109" s="1">
        <v>794883</v>
      </c>
      <c r="AH109" s="136">
        <f t="shared" si="1"/>
        <v>36606</v>
      </c>
      <c r="AI109" s="177">
        <f>HLOOKUP(附加题模型!$E$2,历史数据!$B$3:$K$5000,ROW(A107),)</f>
        <v>14.489340101522799</v>
      </c>
      <c r="AJ109" s="177">
        <f>HLOOKUP(附加题模型!$E$2,历史数据!$L$3:$U$5000,ROW(A107),)</f>
        <v>14.684263959390901</v>
      </c>
    </row>
    <row r="110" spans="1:36" x14ac:dyDescent="0.2">
      <c r="A110" s="148">
        <v>36607</v>
      </c>
      <c r="B110" s="137">
        <v>11.65</v>
      </c>
      <c r="C110" s="137">
        <v>120.721220954027</v>
      </c>
      <c r="D110" s="137"/>
      <c r="E110" s="137"/>
      <c r="F110" s="137"/>
      <c r="G110" s="137">
        <v>67.499196548575995</v>
      </c>
      <c r="H110" s="137"/>
      <c r="I110" s="137">
        <v>18.367517541940799</v>
      </c>
      <c r="J110" s="137"/>
      <c r="K110" s="137">
        <v>14.684263959390901</v>
      </c>
      <c r="L110" s="137">
        <v>11.39</v>
      </c>
      <c r="M110" s="137">
        <v>118.930863863607</v>
      </c>
      <c r="N110" s="137"/>
      <c r="O110" s="137"/>
      <c r="P110" s="137"/>
      <c r="Q110" s="137">
        <v>63.5465408948305</v>
      </c>
      <c r="R110" s="137"/>
      <c r="S110" s="137">
        <v>18.289771435943202</v>
      </c>
      <c r="T110" s="137"/>
      <c r="U110" s="137">
        <v>14.723248730964499</v>
      </c>
      <c r="V110" s="1">
        <v>1079407</v>
      </c>
      <c r="W110" s="1">
        <v>4969100</v>
      </c>
      <c r="AA110" s="1">
        <v>1848866</v>
      </c>
      <c r="AC110" s="1">
        <v>528974</v>
      </c>
      <c r="AE110" s="1">
        <v>664623</v>
      </c>
      <c r="AH110" s="136">
        <f t="shared" si="1"/>
        <v>36607</v>
      </c>
      <c r="AI110" s="177">
        <f>HLOOKUP(附加题模型!$E$2,历史数据!$B$3:$K$5000,ROW(A108),)</f>
        <v>14.684263959390901</v>
      </c>
      <c r="AJ110" s="177">
        <f>HLOOKUP(附加题模型!$E$2,历史数据!$L$3:$U$5000,ROW(A108),)</f>
        <v>14.723248730964499</v>
      </c>
    </row>
    <row r="111" spans="1:36" x14ac:dyDescent="0.2">
      <c r="A111" s="148">
        <v>36608</v>
      </c>
      <c r="B111" s="137">
        <v>11.4</v>
      </c>
      <c r="C111" s="137">
        <v>118.930863863607</v>
      </c>
      <c r="D111" s="137"/>
      <c r="E111" s="137"/>
      <c r="F111" s="137"/>
      <c r="G111" s="137">
        <v>61.053327328621798</v>
      </c>
      <c r="H111" s="137"/>
      <c r="I111" s="137">
        <v>18.289771435943202</v>
      </c>
      <c r="J111" s="137"/>
      <c r="K111" s="137">
        <v>14.749238578680201</v>
      </c>
      <c r="L111" s="137">
        <v>11.62</v>
      </c>
      <c r="M111" s="137">
        <v>124.557700433498</v>
      </c>
      <c r="N111" s="137"/>
      <c r="O111" s="137"/>
      <c r="P111" s="137"/>
      <c r="Q111" s="137">
        <v>62.634389590120001</v>
      </c>
      <c r="R111" s="137"/>
      <c r="S111" s="137">
        <v>18.853430704426</v>
      </c>
      <c r="T111" s="137"/>
      <c r="U111" s="137">
        <v>15.3470050761421</v>
      </c>
      <c r="V111" s="1">
        <v>1030709</v>
      </c>
      <c r="W111" s="1">
        <v>8401800</v>
      </c>
      <c r="AA111" s="1">
        <v>487037</v>
      </c>
      <c r="AC111" s="1">
        <v>1489828</v>
      </c>
      <c r="AE111" s="1">
        <v>3036499</v>
      </c>
      <c r="AH111" s="136">
        <f t="shared" si="1"/>
        <v>36608</v>
      </c>
      <c r="AI111" s="177">
        <f>HLOOKUP(附加题模型!$E$2,历史数据!$B$3:$K$5000,ROW(A109),)</f>
        <v>14.749238578680201</v>
      </c>
      <c r="AJ111" s="177">
        <f>HLOOKUP(附加题模型!$E$2,历史数据!$L$3:$U$5000,ROW(A109),)</f>
        <v>15.3470050761421</v>
      </c>
    </row>
    <row r="112" spans="1:36" x14ac:dyDescent="0.2">
      <c r="A112" s="148">
        <v>36609</v>
      </c>
      <c r="B112" s="137">
        <v>11.66</v>
      </c>
      <c r="C112" s="137">
        <v>125.836526926655</v>
      </c>
      <c r="D112" s="137"/>
      <c r="E112" s="137"/>
      <c r="F112" s="137"/>
      <c r="G112" s="137">
        <v>63.075262720730102</v>
      </c>
      <c r="H112" s="137"/>
      <c r="I112" s="137">
        <v>18.853430704426</v>
      </c>
      <c r="J112" s="137"/>
      <c r="K112" s="137">
        <v>15.567918781725901</v>
      </c>
      <c r="L112" s="137">
        <v>11.45</v>
      </c>
      <c r="M112" s="137">
        <v>125.836526926655</v>
      </c>
      <c r="N112" s="137"/>
      <c r="O112" s="137"/>
      <c r="P112" s="137"/>
      <c r="Q112" s="137">
        <v>58.453696110197001</v>
      </c>
      <c r="R112" s="137"/>
      <c r="S112" s="137">
        <v>18.367517541940799</v>
      </c>
      <c r="T112" s="137"/>
      <c r="U112" s="137">
        <v>15.0221319796954</v>
      </c>
      <c r="V112" s="1">
        <v>1131900</v>
      </c>
      <c r="W112" s="1">
        <v>12516800</v>
      </c>
      <c r="AA112" s="1">
        <v>596190</v>
      </c>
      <c r="AC112" s="1">
        <v>1054814</v>
      </c>
      <c r="AE112" s="1">
        <v>1518090</v>
      </c>
      <c r="AH112" s="136">
        <f t="shared" si="1"/>
        <v>36609</v>
      </c>
      <c r="AI112" s="177">
        <f>HLOOKUP(附加题模型!$E$2,历史数据!$B$3:$K$5000,ROW(A110),)</f>
        <v>15.567918781725901</v>
      </c>
      <c r="AJ112" s="177">
        <f>HLOOKUP(附加题模型!$E$2,历史数据!$L$3:$U$5000,ROW(A110),)</f>
        <v>15.0221319796954</v>
      </c>
    </row>
    <row r="113" spans="1:36" x14ac:dyDescent="0.2">
      <c r="A113" s="148">
        <v>36612</v>
      </c>
      <c r="B113" s="137">
        <v>11.4</v>
      </c>
      <c r="C113" s="137">
        <v>124.74952440747199</v>
      </c>
      <c r="D113" s="137"/>
      <c r="E113" s="137"/>
      <c r="F113" s="137"/>
      <c r="G113" s="137">
        <v>57.511139761996098</v>
      </c>
      <c r="H113" s="137"/>
      <c r="I113" s="137">
        <v>18.425827121438999</v>
      </c>
      <c r="J113" s="137"/>
      <c r="K113" s="137">
        <v>15.0741116751269</v>
      </c>
      <c r="L113" s="137">
        <v>11.82</v>
      </c>
      <c r="M113" s="137">
        <v>124.68558308281401</v>
      </c>
      <c r="N113" s="137"/>
      <c r="O113" s="137"/>
      <c r="P113" s="137"/>
      <c r="Q113" s="137">
        <v>57.009456544405403</v>
      </c>
      <c r="R113" s="137"/>
      <c r="S113" s="137">
        <v>19.144978601917099</v>
      </c>
      <c r="T113" s="137"/>
      <c r="U113" s="137">
        <v>16.139695431472099</v>
      </c>
      <c r="V113" s="1">
        <v>2635647</v>
      </c>
      <c r="W113" s="1">
        <v>6420200</v>
      </c>
      <c r="AA113" s="1">
        <v>578836</v>
      </c>
      <c r="AC113" s="1">
        <v>1150328</v>
      </c>
      <c r="AE113" s="1">
        <v>3265485</v>
      </c>
      <c r="AH113" s="136">
        <f t="shared" si="1"/>
        <v>36612</v>
      </c>
      <c r="AI113" s="177">
        <f>HLOOKUP(附加题模型!$E$2,历史数据!$B$3:$K$5000,ROW(A111),)</f>
        <v>15.0741116751269</v>
      </c>
      <c r="AJ113" s="177">
        <f>HLOOKUP(附加题模型!$E$2,历史数据!$L$3:$U$5000,ROW(A111),)</f>
        <v>16.139695431472099</v>
      </c>
    </row>
    <row r="114" spans="1:36" x14ac:dyDescent="0.2">
      <c r="A114" s="148">
        <v>36613</v>
      </c>
      <c r="B114" s="137">
        <v>12.08</v>
      </c>
      <c r="C114" s="137">
        <v>125.324996329393</v>
      </c>
      <c r="D114" s="137"/>
      <c r="E114" s="137"/>
      <c r="F114" s="137"/>
      <c r="G114" s="137">
        <v>56.2645329788918</v>
      </c>
      <c r="H114" s="137"/>
      <c r="I114" s="137">
        <v>19.242161234414201</v>
      </c>
      <c r="J114" s="137"/>
      <c r="K114" s="137">
        <v>16.243654822334999</v>
      </c>
      <c r="L114" s="137">
        <v>12.18</v>
      </c>
      <c r="M114" s="137">
        <v>120.33757300608001</v>
      </c>
      <c r="N114" s="137"/>
      <c r="O114" s="137"/>
      <c r="P114" s="137"/>
      <c r="Q114" s="137">
        <v>56.720608631247003</v>
      </c>
      <c r="R114" s="137"/>
      <c r="S114" s="137">
        <v>19.436526499408298</v>
      </c>
      <c r="T114" s="137"/>
      <c r="U114" s="137">
        <v>15.983756345177699</v>
      </c>
      <c r="V114" s="1">
        <v>2304707</v>
      </c>
      <c r="W114" s="1">
        <v>7537600</v>
      </c>
      <c r="AA114" s="1">
        <v>263732</v>
      </c>
      <c r="AC114" s="1">
        <v>1902569</v>
      </c>
      <c r="AE114" s="1">
        <v>1865500</v>
      </c>
      <c r="AH114" s="136">
        <f t="shared" si="1"/>
        <v>36613</v>
      </c>
      <c r="AI114" s="177">
        <f>HLOOKUP(附加题模型!$E$2,历史数据!$B$3:$K$5000,ROW(A112),)</f>
        <v>16.243654822334999</v>
      </c>
      <c r="AJ114" s="177">
        <f>HLOOKUP(附加题模型!$E$2,历史数据!$L$3:$U$5000,ROW(A112),)</f>
        <v>15.983756345177699</v>
      </c>
    </row>
    <row r="115" spans="1:36" x14ac:dyDescent="0.2">
      <c r="A115" s="148">
        <v>36614</v>
      </c>
      <c r="B115" s="137">
        <v>12.2</v>
      </c>
      <c r="C115" s="137">
        <v>123.278873940341</v>
      </c>
      <c r="D115" s="137"/>
      <c r="E115" s="137"/>
      <c r="F115" s="137"/>
      <c r="G115" s="137">
        <v>57.009456544405403</v>
      </c>
      <c r="H115" s="137"/>
      <c r="I115" s="137">
        <v>19.669764817401202</v>
      </c>
      <c r="J115" s="137"/>
      <c r="K115" s="137">
        <v>16.048730964467001</v>
      </c>
      <c r="L115" s="137">
        <v>12.29</v>
      </c>
      <c r="M115" s="137">
        <v>117.71597869510801</v>
      </c>
      <c r="N115" s="137"/>
      <c r="O115" s="137"/>
      <c r="P115" s="137"/>
      <c r="Q115" s="137">
        <v>57.739177588173703</v>
      </c>
      <c r="R115" s="137"/>
      <c r="S115" s="137">
        <v>19.300470813912401</v>
      </c>
      <c r="T115" s="137"/>
      <c r="U115" s="137">
        <v>15.6978680203046</v>
      </c>
      <c r="V115" s="1">
        <v>1703819</v>
      </c>
      <c r="W115" s="1">
        <v>6286300</v>
      </c>
      <c r="AA115" s="1">
        <v>270759</v>
      </c>
      <c r="AC115" s="1">
        <v>978153</v>
      </c>
      <c r="AE115" s="1">
        <v>1280838</v>
      </c>
      <c r="AH115" s="136">
        <f t="shared" si="1"/>
        <v>36614</v>
      </c>
      <c r="AI115" s="177">
        <f>HLOOKUP(附加题模型!$E$2,历史数据!$B$3:$K$5000,ROW(A113),)</f>
        <v>16.048730964467001</v>
      </c>
      <c r="AJ115" s="177">
        <f>HLOOKUP(附加题模型!$E$2,历史数据!$L$3:$U$5000,ROW(A113),)</f>
        <v>15.6978680203046</v>
      </c>
    </row>
    <row r="116" spans="1:36" x14ac:dyDescent="0.2">
      <c r="A116" s="148">
        <v>36615</v>
      </c>
      <c r="B116" s="137">
        <v>12.3</v>
      </c>
      <c r="C116" s="137">
        <v>118.930863863607</v>
      </c>
      <c r="D116" s="137"/>
      <c r="E116" s="137"/>
      <c r="F116" s="137"/>
      <c r="G116" s="137">
        <v>57.556747327231697</v>
      </c>
      <c r="H116" s="137"/>
      <c r="I116" s="137">
        <v>19.436526499408298</v>
      </c>
      <c r="J116" s="137"/>
      <c r="K116" s="137">
        <v>15.7238578680203</v>
      </c>
      <c r="L116" s="137">
        <v>12.92</v>
      </c>
      <c r="M116" s="137">
        <v>118.866922538949</v>
      </c>
      <c r="N116" s="137"/>
      <c r="O116" s="137"/>
      <c r="P116" s="137"/>
      <c r="Q116" s="137">
        <v>57.313506979308897</v>
      </c>
      <c r="R116" s="137"/>
      <c r="S116" s="137">
        <v>19.553145658404699</v>
      </c>
      <c r="T116" s="137"/>
      <c r="U116" s="137">
        <v>15.853807106599</v>
      </c>
      <c r="V116" s="1">
        <v>4533886</v>
      </c>
      <c r="W116" s="1">
        <v>4242800</v>
      </c>
      <c r="AA116" s="1">
        <v>179102</v>
      </c>
      <c r="AC116" s="1">
        <v>1251563</v>
      </c>
      <c r="AE116" s="1">
        <v>1148997</v>
      </c>
      <c r="AH116" s="136">
        <f t="shared" si="1"/>
        <v>36615</v>
      </c>
      <c r="AI116" s="177">
        <f>HLOOKUP(附加题模型!$E$2,历史数据!$B$3:$K$5000,ROW(A114),)</f>
        <v>15.7238578680203</v>
      </c>
      <c r="AJ116" s="177">
        <f>HLOOKUP(附加题模型!$E$2,历史数据!$L$3:$U$5000,ROW(A114),)</f>
        <v>15.853807106599</v>
      </c>
    </row>
    <row r="117" spans="1:36" x14ac:dyDescent="0.2">
      <c r="A117" s="148">
        <v>36616</v>
      </c>
      <c r="B117" s="137">
        <v>12.9</v>
      </c>
      <c r="C117" s="137">
        <v>119.570277110186</v>
      </c>
      <c r="D117" s="137"/>
      <c r="E117" s="137"/>
      <c r="F117" s="137"/>
      <c r="G117" s="137">
        <v>56.5533808920501</v>
      </c>
      <c r="H117" s="137"/>
      <c r="I117" s="137">
        <v>19.164415128416501</v>
      </c>
      <c r="J117" s="137"/>
      <c r="K117" s="137">
        <v>16.0877157360406</v>
      </c>
      <c r="L117" s="137">
        <v>12.9</v>
      </c>
      <c r="M117" s="137">
        <v>118.930863863607</v>
      </c>
      <c r="N117" s="137"/>
      <c r="O117" s="137"/>
      <c r="P117" s="137"/>
      <c r="Q117" s="137">
        <v>55.565216978613797</v>
      </c>
      <c r="R117" s="137"/>
      <c r="S117" s="137">
        <v>19.0477959694201</v>
      </c>
      <c r="T117" s="137"/>
      <c r="U117" s="137">
        <v>16.256649746192899</v>
      </c>
      <c r="V117" s="1">
        <v>3653226</v>
      </c>
      <c r="W117" s="1">
        <v>3923900</v>
      </c>
      <c r="AA117" s="1">
        <v>250848</v>
      </c>
      <c r="AC117" s="1">
        <v>816621</v>
      </c>
      <c r="AE117" s="1">
        <v>2762634</v>
      </c>
      <c r="AH117" s="136">
        <f t="shared" si="1"/>
        <v>36616</v>
      </c>
      <c r="AI117" s="177">
        <f>HLOOKUP(附加题模型!$E$2,历史数据!$B$3:$K$5000,ROW(A115),)</f>
        <v>16.0877157360406</v>
      </c>
      <c r="AJ117" s="177">
        <f>HLOOKUP(附加题模型!$E$2,历史数据!$L$3:$U$5000,ROW(A115),)</f>
        <v>16.256649746192899</v>
      </c>
    </row>
    <row r="118" spans="1:36" x14ac:dyDescent="0.2">
      <c r="A118" s="148">
        <v>36619</v>
      </c>
      <c r="B118" s="137">
        <v>13</v>
      </c>
      <c r="C118" s="137">
        <v>117.012624123872</v>
      </c>
      <c r="D118" s="137"/>
      <c r="E118" s="137"/>
      <c r="F118" s="137"/>
      <c r="G118" s="137">
        <v>54.729078282629203</v>
      </c>
      <c r="H118" s="137"/>
      <c r="I118" s="137">
        <v>18.853430704426</v>
      </c>
      <c r="J118" s="137"/>
      <c r="K118" s="137">
        <v>16.308629441624401</v>
      </c>
      <c r="L118" s="137">
        <v>12.9</v>
      </c>
      <c r="M118" s="137">
        <v>117.332330747161</v>
      </c>
      <c r="N118" s="137"/>
      <c r="O118" s="137"/>
      <c r="P118" s="137"/>
      <c r="Q118" s="137">
        <v>55.565216978613797</v>
      </c>
      <c r="R118" s="137"/>
      <c r="S118" s="137">
        <v>19.6308917644023</v>
      </c>
      <c r="T118" s="137"/>
      <c r="U118" s="137">
        <v>16.178680203045701</v>
      </c>
      <c r="V118" s="1">
        <v>2169170</v>
      </c>
      <c r="W118" s="1">
        <v>3353400</v>
      </c>
      <c r="AA118" s="1">
        <v>159330</v>
      </c>
      <c r="AC118" s="1">
        <v>1611712</v>
      </c>
      <c r="AE118" s="1">
        <v>1562267</v>
      </c>
      <c r="AH118" s="136">
        <f t="shared" si="1"/>
        <v>36619</v>
      </c>
      <c r="AI118" s="177">
        <f>HLOOKUP(附加题模型!$E$2,历史数据!$B$3:$K$5000,ROW(A116),)</f>
        <v>16.308629441624401</v>
      </c>
      <c r="AJ118" s="177">
        <f>HLOOKUP(附加题模型!$E$2,历史数据!$L$3:$U$5000,ROW(A116),)</f>
        <v>16.178680203045701</v>
      </c>
    </row>
    <row r="119" spans="1:36" x14ac:dyDescent="0.2">
      <c r="A119" s="148">
        <v>36620</v>
      </c>
      <c r="B119" s="137">
        <v>12.8</v>
      </c>
      <c r="C119" s="137">
        <v>116.43715220195099</v>
      </c>
      <c r="D119" s="137"/>
      <c r="E119" s="137"/>
      <c r="F119" s="137"/>
      <c r="G119" s="137">
        <v>55.276369065455398</v>
      </c>
      <c r="H119" s="137"/>
      <c r="I119" s="137">
        <v>19.6308917644023</v>
      </c>
      <c r="J119" s="137"/>
      <c r="K119" s="137">
        <v>16.1137055837563</v>
      </c>
      <c r="L119" s="137">
        <v>12.51</v>
      </c>
      <c r="M119" s="137">
        <v>119.314511811554</v>
      </c>
      <c r="N119" s="137"/>
      <c r="O119" s="137"/>
      <c r="P119" s="137"/>
      <c r="Q119" s="137">
        <v>56.0669001962045</v>
      </c>
      <c r="R119" s="137"/>
      <c r="S119" s="137">
        <v>19.0477959694201</v>
      </c>
      <c r="T119" s="137"/>
      <c r="U119" s="137">
        <v>15.658883248731</v>
      </c>
      <c r="V119" s="1">
        <v>2034276</v>
      </c>
      <c r="W119" s="1">
        <v>3522100</v>
      </c>
      <c r="AA119" s="1">
        <v>163260</v>
      </c>
      <c r="AC119" s="1">
        <v>971593</v>
      </c>
      <c r="AE119" s="1">
        <v>1241100</v>
      </c>
      <c r="AH119" s="136">
        <f t="shared" si="1"/>
        <v>36620</v>
      </c>
      <c r="AI119" s="177">
        <f>HLOOKUP(附加题模型!$E$2,历史数据!$B$3:$K$5000,ROW(A117),)</f>
        <v>16.1137055837563</v>
      </c>
      <c r="AJ119" s="177">
        <f>HLOOKUP(附加题模型!$E$2,历史数据!$L$3:$U$5000,ROW(A117),)</f>
        <v>15.658883248731</v>
      </c>
    </row>
    <row r="120" spans="1:36" x14ac:dyDescent="0.2">
      <c r="A120" s="148">
        <v>36621</v>
      </c>
      <c r="B120" s="137">
        <v>12.4</v>
      </c>
      <c r="C120" s="137">
        <v>118.930863863607</v>
      </c>
      <c r="D120" s="137"/>
      <c r="E120" s="137"/>
      <c r="F120" s="137"/>
      <c r="G120" s="137">
        <v>56.0669001962045</v>
      </c>
      <c r="H120" s="137"/>
      <c r="I120" s="137">
        <v>18.9894863899219</v>
      </c>
      <c r="J120" s="137"/>
      <c r="K120" s="137">
        <v>15.658883248731</v>
      </c>
      <c r="L120" s="137">
        <v>12.39</v>
      </c>
      <c r="M120" s="137">
        <v>118.61115724031799</v>
      </c>
      <c r="N120" s="137"/>
      <c r="O120" s="137"/>
      <c r="P120" s="137"/>
      <c r="Q120" s="137">
        <v>56.477368283324203</v>
      </c>
      <c r="R120" s="137"/>
      <c r="S120" s="137">
        <v>20.194551032885201</v>
      </c>
      <c r="T120" s="137"/>
      <c r="U120" s="137">
        <v>15.749847715735999</v>
      </c>
      <c r="V120" s="1">
        <v>1500388</v>
      </c>
      <c r="W120" s="1">
        <v>2298100</v>
      </c>
      <c r="AA120" s="1">
        <v>109891</v>
      </c>
      <c r="AC120" s="1">
        <v>4035242</v>
      </c>
      <c r="AE120" s="1">
        <v>772120</v>
      </c>
      <c r="AH120" s="136">
        <f t="shared" si="1"/>
        <v>36621</v>
      </c>
      <c r="AI120" s="177">
        <f>HLOOKUP(附加题模型!$E$2,历史数据!$B$3:$K$5000,ROW(A118),)</f>
        <v>15.658883248731</v>
      </c>
      <c r="AJ120" s="177">
        <f>HLOOKUP(附加题模型!$E$2,历史数据!$L$3:$U$5000,ROW(A118),)</f>
        <v>15.749847715735999</v>
      </c>
    </row>
    <row r="121" spans="1:36" x14ac:dyDescent="0.2">
      <c r="A121" s="148">
        <v>36622</v>
      </c>
      <c r="B121" s="137">
        <v>12.55</v>
      </c>
      <c r="C121" s="137">
        <v>118.80298121429099</v>
      </c>
      <c r="D121" s="137"/>
      <c r="E121" s="137"/>
      <c r="F121" s="137"/>
      <c r="G121" s="137">
        <v>56.477368283324203</v>
      </c>
      <c r="H121" s="137"/>
      <c r="I121" s="137">
        <v>20.408352824378699</v>
      </c>
      <c r="J121" s="137"/>
      <c r="K121" s="137">
        <v>15.853807106599</v>
      </c>
      <c r="L121" s="137">
        <v>13.37</v>
      </c>
      <c r="M121" s="137">
        <v>122.575519369105</v>
      </c>
      <c r="N121" s="137"/>
      <c r="O121" s="137"/>
      <c r="P121" s="137"/>
      <c r="Q121" s="137">
        <v>57.556747327231697</v>
      </c>
      <c r="R121" s="137"/>
      <c r="S121" s="137">
        <v>20.466662403876899</v>
      </c>
      <c r="T121" s="137"/>
      <c r="U121" s="137">
        <v>16.4645685279188</v>
      </c>
      <c r="V121" s="1">
        <v>2499164</v>
      </c>
      <c r="W121" s="1">
        <v>5977700</v>
      </c>
      <c r="AA121" s="1">
        <v>163889</v>
      </c>
      <c r="AC121" s="1">
        <v>3909002</v>
      </c>
      <c r="AE121" s="1">
        <v>1846051</v>
      </c>
      <c r="AH121" s="136">
        <f t="shared" si="1"/>
        <v>36622</v>
      </c>
      <c r="AI121" s="177">
        <f>HLOOKUP(附加题模型!$E$2,历史数据!$B$3:$K$5000,ROW(A119),)</f>
        <v>15.853807106599</v>
      </c>
      <c r="AJ121" s="177">
        <f>HLOOKUP(附加题模型!$E$2,历史数据!$L$3:$U$5000,ROW(A119),)</f>
        <v>16.4645685279188</v>
      </c>
    </row>
    <row r="122" spans="1:36" x14ac:dyDescent="0.2">
      <c r="A122" s="148">
        <v>36623</v>
      </c>
      <c r="B122" s="137">
        <v>13.42</v>
      </c>
      <c r="C122" s="137">
        <v>124.557700433498</v>
      </c>
      <c r="D122" s="137"/>
      <c r="E122" s="137"/>
      <c r="F122" s="137"/>
      <c r="G122" s="137">
        <v>57.465532196760599</v>
      </c>
      <c r="H122" s="137"/>
      <c r="I122" s="137">
        <v>20.6027180893728</v>
      </c>
      <c r="J122" s="137"/>
      <c r="K122" s="137">
        <v>16.568527918781701</v>
      </c>
      <c r="L122" s="137">
        <v>13.18</v>
      </c>
      <c r="M122" s="137">
        <v>120.721220954027</v>
      </c>
      <c r="N122" s="137"/>
      <c r="O122" s="137"/>
      <c r="P122" s="137"/>
      <c r="Q122" s="137">
        <v>56.249330457146598</v>
      </c>
      <c r="R122" s="137"/>
      <c r="S122" s="137">
        <v>21.341306096350301</v>
      </c>
      <c r="T122" s="137"/>
      <c r="U122" s="137">
        <v>16.893401015228399</v>
      </c>
      <c r="V122" s="1">
        <v>1311132</v>
      </c>
      <c r="W122" s="1">
        <v>3525500</v>
      </c>
      <c r="AA122" s="1">
        <v>182200</v>
      </c>
      <c r="AC122" s="1">
        <v>5588800</v>
      </c>
      <c r="AE122" s="1">
        <v>2129359</v>
      </c>
      <c r="AH122" s="136">
        <f t="shared" si="1"/>
        <v>36623</v>
      </c>
      <c r="AI122" s="177">
        <f>HLOOKUP(附加题模型!$E$2,历史数据!$B$3:$K$5000,ROW(A120),)</f>
        <v>16.568527918781701</v>
      </c>
      <c r="AJ122" s="177">
        <f>HLOOKUP(附加题模型!$E$2,历史数据!$L$3:$U$5000,ROW(A120),)</f>
        <v>16.893401015228399</v>
      </c>
    </row>
    <row r="123" spans="1:36" x14ac:dyDescent="0.2">
      <c r="A123" s="148">
        <v>36626</v>
      </c>
      <c r="B123" s="137">
        <v>13.18</v>
      </c>
      <c r="C123" s="137">
        <v>121.488516849921</v>
      </c>
      <c r="D123" s="137"/>
      <c r="E123" s="137"/>
      <c r="F123" s="137"/>
      <c r="G123" s="137">
        <v>56.249330457146598</v>
      </c>
      <c r="H123" s="137"/>
      <c r="I123" s="137">
        <v>21.4967983083455</v>
      </c>
      <c r="J123" s="137"/>
      <c r="K123" s="137">
        <v>16.932385786802001</v>
      </c>
      <c r="L123" s="137">
        <v>13.28</v>
      </c>
      <c r="M123" s="137">
        <v>121.488516849921</v>
      </c>
      <c r="N123" s="137"/>
      <c r="O123" s="137"/>
      <c r="P123" s="137"/>
      <c r="Q123" s="137">
        <v>55.428394282907199</v>
      </c>
      <c r="R123" s="137"/>
      <c r="S123" s="137">
        <v>21.574544414343201</v>
      </c>
      <c r="T123" s="137"/>
      <c r="U123" s="137">
        <v>16.880406091370599</v>
      </c>
      <c r="V123" s="1">
        <v>841685</v>
      </c>
      <c r="W123" s="1">
        <v>4151800</v>
      </c>
      <c r="AA123" s="1">
        <v>124005</v>
      </c>
      <c r="AC123" s="1">
        <v>4155012</v>
      </c>
      <c r="AE123" s="1">
        <v>2213371</v>
      </c>
      <c r="AH123" s="136">
        <f t="shared" si="1"/>
        <v>36626</v>
      </c>
      <c r="AI123" s="177">
        <f>HLOOKUP(附加题模型!$E$2,历史数据!$B$3:$K$5000,ROW(A121),)</f>
        <v>16.932385786802001</v>
      </c>
      <c r="AJ123" s="177">
        <f>HLOOKUP(附加题模型!$E$2,历史数据!$L$3:$U$5000,ROW(A121),)</f>
        <v>16.880406091370599</v>
      </c>
    </row>
    <row r="124" spans="1:36" x14ac:dyDescent="0.2">
      <c r="A124" s="148">
        <v>36627</v>
      </c>
      <c r="B124" s="137">
        <v>13.3</v>
      </c>
      <c r="C124" s="137">
        <v>121.616399499237</v>
      </c>
      <c r="D124" s="137"/>
      <c r="E124" s="137"/>
      <c r="F124" s="137"/>
      <c r="G124" s="137">
        <v>55.641229587339602</v>
      </c>
      <c r="H124" s="137"/>
      <c r="I124" s="137">
        <v>21.574544414343201</v>
      </c>
      <c r="J124" s="137"/>
      <c r="K124" s="137">
        <v>16.880406091370599</v>
      </c>
      <c r="L124" s="137">
        <v>13.26</v>
      </c>
      <c r="M124" s="137">
        <v>115.222267033452</v>
      </c>
      <c r="N124" s="137"/>
      <c r="O124" s="137"/>
      <c r="P124" s="137"/>
      <c r="Q124" s="137">
        <v>56.234127935401503</v>
      </c>
      <c r="R124" s="137"/>
      <c r="S124" s="137">
        <v>21.4384887288473</v>
      </c>
      <c r="T124" s="137"/>
      <c r="U124" s="137">
        <v>16.243654822334999</v>
      </c>
      <c r="V124" s="1">
        <v>1560739</v>
      </c>
      <c r="W124" s="1">
        <v>5491300</v>
      </c>
      <c r="AA124" s="1">
        <v>168317</v>
      </c>
      <c r="AC124" s="1">
        <v>2248589</v>
      </c>
      <c r="AE124" s="1">
        <v>1421839</v>
      </c>
      <c r="AH124" s="136">
        <f t="shared" si="1"/>
        <v>36627</v>
      </c>
      <c r="AI124" s="177">
        <f>HLOOKUP(附加题模型!$E$2,历史数据!$B$3:$K$5000,ROW(A122),)</f>
        <v>16.880406091370599</v>
      </c>
      <c r="AJ124" s="177">
        <f>HLOOKUP(附加题模型!$E$2,历史数据!$L$3:$U$5000,ROW(A122),)</f>
        <v>16.243654822334999</v>
      </c>
    </row>
    <row r="125" spans="1:36" x14ac:dyDescent="0.2">
      <c r="A125" s="148">
        <v>36628</v>
      </c>
      <c r="B125" s="137">
        <v>13.14</v>
      </c>
      <c r="C125" s="137">
        <v>115.414091007425</v>
      </c>
      <c r="D125" s="137"/>
      <c r="E125" s="137"/>
      <c r="F125" s="137"/>
      <c r="G125" s="137">
        <v>56.401355674598399</v>
      </c>
      <c r="H125" s="137"/>
      <c r="I125" s="137">
        <v>21.4384887288473</v>
      </c>
      <c r="J125" s="137"/>
      <c r="K125" s="137">
        <v>16.243654822334999</v>
      </c>
      <c r="L125" s="137">
        <v>13.29</v>
      </c>
      <c r="M125" s="137">
        <v>113.81555789097899</v>
      </c>
      <c r="N125" s="137"/>
      <c r="O125" s="137"/>
      <c r="P125" s="137"/>
      <c r="Q125" s="137">
        <v>54.865900978335702</v>
      </c>
      <c r="R125" s="137"/>
      <c r="S125" s="137">
        <v>21.691163573339601</v>
      </c>
      <c r="T125" s="137"/>
      <c r="U125" s="137">
        <v>16.568527918781701</v>
      </c>
      <c r="V125" s="1">
        <v>1607475</v>
      </c>
      <c r="W125" s="1">
        <v>4830400</v>
      </c>
      <c r="AA125" s="1">
        <v>138366</v>
      </c>
      <c r="AC125" s="1">
        <v>2554400</v>
      </c>
      <c r="AE125" s="1">
        <v>1300382</v>
      </c>
      <c r="AH125" s="136">
        <f t="shared" si="1"/>
        <v>36628</v>
      </c>
      <c r="AI125" s="177">
        <f>HLOOKUP(附加题模型!$E$2,历史数据!$B$3:$K$5000,ROW(A123),)</f>
        <v>16.243654822334999</v>
      </c>
      <c r="AJ125" s="177">
        <f>HLOOKUP(附加题模型!$E$2,历史数据!$L$3:$U$5000,ROW(A123),)</f>
        <v>16.568527918781701</v>
      </c>
    </row>
    <row r="126" spans="1:36" x14ac:dyDescent="0.2">
      <c r="A126" s="148">
        <v>36629</v>
      </c>
      <c r="B126" s="137">
        <v>13.3</v>
      </c>
      <c r="C126" s="137">
        <v>114.135264514268</v>
      </c>
      <c r="D126" s="137"/>
      <c r="E126" s="137"/>
      <c r="F126" s="137"/>
      <c r="G126" s="137">
        <v>54.729078282629203</v>
      </c>
      <c r="H126" s="137"/>
      <c r="I126" s="137">
        <v>21.6717270468402</v>
      </c>
      <c r="J126" s="137"/>
      <c r="K126" s="137">
        <v>16.633502538071099</v>
      </c>
      <c r="L126" s="137">
        <v>12.99</v>
      </c>
      <c r="M126" s="137">
        <v>113.49585126769</v>
      </c>
      <c r="N126" s="137"/>
      <c r="O126" s="137"/>
      <c r="P126" s="137"/>
      <c r="Q126" s="137">
        <v>54.288205152019103</v>
      </c>
      <c r="R126" s="137"/>
      <c r="S126" s="137">
        <v>23.323831799289898</v>
      </c>
      <c r="T126" s="137"/>
      <c r="U126" s="137">
        <v>16.6075126903553</v>
      </c>
      <c r="V126" s="1">
        <v>2687345</v>
      </c>
      <c r="W126" s="1">
        <v>4437100</v>
      </c>
      <c r="AA126" s="1">
        <v>142968</v>
      </c>
      <c r="AC126" s="1">
        <v>9318551</v>
      </c>
      <c r="AE126" s="1">
        <v>1004466</v>
      </c>
      <c r="AH126" s="136">
        <f t="shared" si="1"/>
        <v>36629</v>
      </c>
      <c r="AI126" s="177">
        <f>HLOOKUP(附加题模型!$E$2,历史数据!$B$3:$K$5000,ROW(A124),)</f>
        <v>16.633502538071099</v>
      </c>
      <c r="AJ126" s="177">
        <f>HLOOKUP(附加题模型!$E$2,历史数据!$L$3:$U$5000,ROW(A124),)</f>
        <v>16.6075126903553</v>
      </c>
    </row>
    <row r="127" spans="1:36" x14ac:dyDescent="0.2">
      <c r="A127" s="148">
        <v>36630</v>
      </c>
      <c r="B127" s="137">
        <v>13.1</v>
      </c>
      <c r="C127" s="137">
        <v>113.81555789097899</v>
      </c>
      <c r="D127" s="137"/>
      <c r="E127" s="137"/>
      <c r="F127" s="137"/>
      <c r="G127" s="137">
        <v>55.930077500498001</v>
      </c>
      <c r="H127" s="137"/>
      <c r="I127" s="137">
        <v>23.323831799289898</v>
      </c>
      <c r="J127" s="137"/>
      <c r="K127" s="137">
        <v>16.7114720812183</v>
      </c>
      <c r="L127" s="137">
        <v>12.81</v>
      </c>
      <c r="M127" s="137">
        <v>113.943440540295</v>
      </c>
      <c r="N127" s="137"/>
      <c r="O127" s="137"/>
      <c r="P127" s="137"/>
      <c r="Q127" s="137">
        <v>53.512876543015203</v>
      </c>
      <c r="R127" s="137"/>
      <c r="S127" s="137">
        <v>25.228611396231901</v>
      </c>
      <c r="T127" s="137"/>
      <c r="U127" s="137">
        <v>16.776446700507599</v>
      </c>
      <c r="V127" s="1">
        <v>1984350</v>
      </c>
      <c r="W127" s="1">
        <v>4797800</v>
      </c>
      <c r="AA127" s="1">
        <v>100020</v>
      </c>
      <c r="AC127" s="1">
        <v>9624181</v>
      </c>
      <c r="AE127" s="1">
        <v>1329633</v>
      </c>
      <c r="AH127" s="136">
        <f t="shared" si="1"/>
        <v>36630</v>
      </c>
      <c r="AI127" s="177">
        <f>HLOOKUP(附加题模型!$E$2,历史数据!$B$3:$K$5000,ROW(A125),)</f>
        <v>16.7114720812183</v>
      </c>
      <c r="AJ127" s="177">
        <f>HLOOKUP(附加题模型!$E$2,历史数据!$L$3:$U$5000,ROW(A125),)</f>
        <v>16.776446700507599</v>
      </c>
    </row>
    <row r="128" spans="1:36" x14ac:dyDescent="0.2">
      <c r="A128" s="148">
        <v>36633</v>
      </c>
      <c r="B128" s="137">
        <v>12.72</v>
      </c>
      <c r="C128" s="137">
        <v>111.897318151243</v>
      </c>
      <c r="D128" s="137"/>
      <c r="E128" s="137"/>
      <c r="F128" s="137"/>
      <c r="G128" s="137">
        <v>52.448700020852897</v>
      </c>
      <c r="H128" s="137"/>
      <c r="I128" s="137">
        <v>25.461849714224801</v>
      </c>
      <c r="J128" s="137"/>
      <c r="K128" s="137">
        <v>16.503553299492399</v>
      </c>
      <c r="L128" s="137">
        <v>12.67</v>
      </c>
      <c r="M128" s="137">
        <v>110.29878503479701</v>
      </c>
      <c r="N128" s="137"/>
      <c r="O128" s="137"/>
      <c r="P128" s="137"/>
      <c r="Q128" s="137">
        <v>48.161588888713702</v>
      </c>
      <c r="R128" s="137"/>
      <c r="S128" s="137">
        <v>24.839880866243799</v>
      </c>
      <c r="T128" s="137"/>
      <c r="U128" s="137">
        <v>17.517157360406099</v>
      </c>
      <c r="V128" s="1">
        <v>1958930</v>
      </c>
      <c r="W128" s="1">
        <v>1694400</v>
      </c>
      <c r="AA128" s="1">
        <v>231600</v>
      </c>
      <c r="AC128" s="1">
        <v>12892177</v>
      </c>
      <c r="AE128" s="1">
        <v>4806160</v>
      </c>
      <c r="AH128" s="136">
        <f t="shared" si="1"/>
        <v>36633</v>
      </c>
      <c r="AI128" s="177">
        <f>HLOOKUP(附加题模型!$E$2,历史数据!$B$3:$K$5000,ROW(A126),)</f>
        <v>16.503553299492399</v>
      </c>
      <c r="AJ128" s="177">
        <f>HLOOKUP(附加题模型!$E$2,历史数据!$L$3:$U$5000,ROW(A126),)</f>
        <v>17.517157360406099</v>
      </c>
    </row>
    <row r="129" spans="1:36" x14ac:dyDescent="0.2">
      <c r="A129" s="148">
        <v>36634</v>
      </c>
      <c r="B129" s="137">
        <v>12.77</v>
      </c>
      <c r="C129" s="137">
        <v>110.29878503479701</v>
      </c>
      <c r="D129" s="137"/>
      <c r="E129" s="137"/>
      <c r="F129" s="137"/>
      <c r="G129" s="137">
        <v>48.161588888713702</v>
      </c>
      <c r="H129" s="137"/>
      <c r="I129" s="137">
        <v>24.295658124260299</v>
      </c>
      <c r="J129" s="137"/>
      <c r="K129" s="137">
        <v>17.4781725888325</v>
      </c>
      <c r="L129" s="137">
        <v>12.95</v>
      </c>
      <c r="M129" s="137">
        <v>111.449728878638</v>
      </c>
      <c r="N129" s="137"/>
      <c r="O129" s="137"/>
      <c r="P129" s="137"/>
      <c r="Q129" s="137">
        <v>49.180157845640402</v>
      </c>
      <c r="R129" s="137"/>
      <c r="S129" s="137">
        <v>23.421014431787</v>
      </c>
      <c r="T129" s="137"/>
      <c r="U129" s="137">
        <v>17.543147208121798</v>
      </c>
      <c r="V129" s="1">
        <v>1276553</v>
      </c>
      <c r="W129" s="1">
        <v>1714200</v>
      </c>
      <c r="AA129" s="1">
        <v>266602</v>
      </c>
      <c r="AC129" s="1">
        <v>5763448</v>
      </c>
      <c r="AE129" s="1">
        <v>2146146</v>
      </c>
      <c r="AH129" s="136">
        <f t="shared" si="1"/>
        <v>36634</v>
      </c>
      <c r="AI129" s="177">
        <f>HLOOKUP(附加题模型!$E$2,历史数据!$B$3:$K$5000,ROW(A127),)</f>
        <v>17.4781725888325</v>
      </c>
      <c r="AJ129" s="177">
        <f>HLOOKUP(附加题模型!$E$2,历史数据!$L$3:$U$5000,ROW(A127),)</f>
        <v>17.543147208121798</v>
      </c>
    </row>
    <row r="130" spans="1:36" x14ac:dyDescent="0.2">
      <c r="A130" s="148">
        <v>36635</v>
      </c>
      <c r="B130" s="137">
        <v>13.15</v>
      </c>
      <c r="C130" s="137">
        <v>111.897318151243</v>
      </c>
      <c r="D130" s="137"/>
      <c r="E130" s="137"/>
      <c r="F130" s="137"/>
      <c r="G130" s="137">
        <v>48.724082193285099</v>
      </c>
      <c r="H130" s="137"/>
      <c r="I130" s="137">
        <v>23.421014431787</v>
      </c>
      <c r="J130" s="137"/>
      <c r="K130" s="137">
        <v>17.4781725888325</v>
      </c>
      <c r="L130" s="137">
        <v>12.95</v>
      </c>
      <c r="M130" s="137">
        <v>111.70549417727</v>
      </c>
      <c r="N130" s="137"/>
      <c r="O130" s="137"/>
      <c r="P130" s="137"/>
      <c r="Q130" s="137">
        <v>47.887943497300498</v>
      </c>
      <c r="R130" s="137"/>
      <c r="S130" s="137">
        <v>25.772834138215298</v>
      </c>
      <c r="T130" s="137"/>
      <c r="U130" s="137">
        <v>17.140304568527899</v>
      </c>
      <c r="V130" s="1">
        <v>627200</v>
      </c>
      <c r="W130" s="1">
        <v>1786700</v>
      </c>
      <c r="AA130" s="1">
        <v>224328</v>
      </c>
      <c r="AC130" s="1">
        <v>5934938</v>
      </c>
      <c r="AE130" s="1">
        <v>1603000</v>
      </c>
      <c r="AH130" s="136">
        <f t="shared" si="1"/>
        <v>36635</v>
      </c>
      <c r="AI130" s="177">
        <f>HLOOKUP(附加题模型!$E$2,历史数据!$B$3:$K$5000,ROW(A128),)</f>
        <v>17.4781725888325</v>
      </c>
      <c r="AJ130" s="177">
        <f>HLOOKUP(附加题模型!$E$2,历史数据!$L$3:$U$5000,ROW(A128),)</f>
        <v>17.140304568527899</v>
      </c>
    </row>
    <row r="131" spans="1:36" x14ac:dyDescent="0.2">
      <c r="A131" s="148">
        <v>36636</v>
      </c>
      <c r="B131" s="137">
        <v>13.05</v>
      </c>
      <c r="C131" s="137">
        <v>111.897318151243</v>
      </c>
      <c r="D131" s="137"/>
      <c r="E131" s="137"/>
      <c r="F131" s="137"/>
      <c r="G131" s="137">
        <v>47.887943497300498</v>
      </c>
      <c r="H131" s="137"/>
      <c r="I131" s="137">
        <v>25.772834138215298</v>
      </c>
      <c r="J131" s="137"/>
      <c r="K131" s="137">
        <v>17.127309644669999</v>
      </c>
      <c r="L131" s="137">
        <v>13.22</v>
      </c>
      <c r="M131" s="137">
        <v>113.879499215637</v>
      </c>
      <c r="N131" s="137"/>
      <c r="O131" s="137"/>
      <c r="P131" s="137"/>
      <c r="Q131" s="137">
        <v>48.648069584559202</v>
      </c>
      <c r="R131" s="137"/>
      <c r="S131" s="137">
        <v>25.170301816733701</v>
      </c>
      <c r="T131" s="137"/>
      <c r="U131" s="137">
        <v>17.413197969543099</v>
      </c>
      <c r="V131" s="1">
        <v>1084318</v>
      </c>
      <c r="W131" s="1">
        <v>3790000</v>
      </c>
      <c r="AA131" s="1">
        <v>170904</v>
      </c>
      <c r="AC131" s="1">
        <v>9226733</v>
      </c>
      <c r="AE131" s="1">
        <v>1266228</v>
      </c>
      <c r="AH131" s="136">
        <f t="shared" si="1"/>
        <v>36636</v>
      </c>
      <c r="AI131" s="177">
        <f>HLOOKUP(附加题模型!$E$2,历史数据!$B$3:$K$5000,ROW(A129),)</f>
        <v>17.127309644669999</v>
      </c>
      <c r="AJ131" s="177">
        <f>HLOOKUP(附加题模型!$E$2,历史数据!$L$3:$U$5000,ROW(A129),)</f>
        <v>17.413197969543099</v>
      </c>
    </row>
    <row r="132" spans="1:36" x14ac:dyDescent="0.2">
      <c r="A132" s="148">
        <v>36637</v>
      </c>
      <c r="B132" s="137">
        <v>13.35</v>
      </c>
      <c r="C132" s="137">
        <v>115.09438438413601</v>
      </c>
      <c r="D132" s="137"/>
      <c r="E132" s="137"/>
      <c r="F132" s="137"/>
      <c r="G132" s="137">
        <v>48.648069584559202</v>
      </c>
      <c r="H132" s="137"/>
      <c r="I132" s="137">
        <v>24.7815712867455</v>
      </c>
      <c r="J132" s="137"/>
      <c r="K132" s="137">
        <v>17.582131979695401</v>
      </c>
      <c r="L132" s="137">
        <v>13.14</v>
      </c>
      <c r="M132" s="137">
        <v>113.81555789097899</v>
      </c>
      <c r="N132" s="137"/>
      <c r="O132" s="137"/>
      <c r="P132" s="137"/>
      <c r="Q132" s="137">
        <v>48.860904888991698</v>
      </c>
      <c r="R132" s="137"/>
      <c r="S132" s="137">
        <v>23.7125623292781</v>
      </c>
      <c r="T132" s="137"/>
      <c r="U132" s="137">
        <v>17.439187817258901</v>
      </c>
      <c r="V132" s="1">
        <v>1098900</v>
      </c>
      <c r="W132" s="1">
        <v>3076700</v>
      </c>
      <c r="AA132" s="1">
        <v>106120</v>
      </c>
      <c r="AC132" s="1">
        <v>4989344</v>
      </c>
      <c r="AE132" s="1">
        <v>1289465</v>
      </c>
      <c r="AH132" s="136">
        <f t="shared" si="1"/>
        <v>36637</v>
      </c>
      <c r="AI132" s="177">
        <f>HLOOKUP(附加题模型!$E$2,历史数据!$B$3:$K$5000,ROW(A130),)</f>
        <v>17.582131979695401</v>
      </c>
      <c r="AJ132" s="177">
        <f>HLOOKUP(附加题模型!$E$2,历史数据!$L$3:$U$5000,ROW(A130),)</f>
        <v>17.439187817258901</v>
      </c>
    </row>
    <row r="133" spans="1:36" x14ac:dyDescent="0.2">
      <c r="A133" s="148">
        <v>36640</v>
      </c>
      <c r="B133" s="137">
        <v>13.25</v>
      </c>
      <c r="C133" s="137">
        <v>113.943440540295</v>
      </c>
      <c r="D133" s="137"/>
      <c r="E133" s="137"/>
      <c r="F133" s="137"/>
      <c r="G133" s="137">
        <v>48.648069584559202</v>
      </c>
      <c r="H133" s="137"/>
      <c r="I133" s="137">
        <v>23.7125623292781</v>
      </c>
      <c r="J133" s="137"/>
      <c r="K133" s="137">
        <v>17.439187817258901</v>
      </c>
      <c r="L133" s="137">
        <v>13.2</v>
      </c>
      <c r="M133" s="137">
        <v>110.554550333428</v>
      </c>
      <c r="N133" s="137"/>
      <c r="O133" s="137"/>
      <c r="P133" s="137"/>
      <c r="Q133" s="137">
        <v>46.762956888157603</v>
      </c>
      <c r="R133" s="137"/>
      <c r="S133" s="137">
        <v>23.323831799289898</v>
      </c>
      <c r="T133" s="137"/>
      <c r="U133" s="137">
        <v>16.750456852791899</v>
      </c>
      <c r="V133" s="1">
        <v>1789059</v>
      </c>
      <c r="W133" s="1">
        <v>3368000</v>
      </c>
      <c r="AA133" s="1">
        <v>243001</v>
      </c>
      <c r="AC133" s="1">
        <v>2596747</v>
      </c>
      <c r="AE133" s="1">
        <v>1257557</v>
      </c>
      <c r="AH133" s="136">
        <f t="shared" si="1"/>
        <v>36640</v>
      </c>
      <c r="AI133" s="177">
        <f>HLOOKUP(附加题模型!$E$2,历史数据!$B$3:$K$5000,ROW(A131),)</f>
        <v>17.439187817258901</v>
      </c>
      <c r="AJ133" s="177">
        <f>HLOOKUP(附加题模型!$E$2,历史数据!$L$3:$U$5000,ROW(A131),)</f>
        <v>16.750456852791899</v>
      </c>
    </row>
    <row r="134" spans="1:36" x14ac:dyDescent="0.2">
      <c r="A134" s="148">
        <v>36641</v>
      </c>
      <c r="B134" s="137">
        <v>13.47</v>
      </c>
      <c r="C134" s="137">
        <v>110.618491658086</v>
      </c>
      <c r="D134" s="137"/>
      <c r="E134" s="137"/>
      <c r="F134" s="137"/>
      <c r="G134" s="137">
        <v>46.3524888010379</v>
      </c>
      <c r="H134" s="137"/>
      <c r="I134" s="137">
        <v>23.3432683257893</v>
      </c>
      <c r="J134" s="137"/>
      <c r="K134" s="137">
        <v>16.685482233502501</v>
      </c>
      <c r="L134" s="137">
        <v>13.97</v>
      </c>
      <c r="M134" s="137">
        <v>108.444486619719</v>
      </c>
      <c r="N134" s="137"/>
      <c r="O134" s="137"/>
      <c r="P134" s="137"/>
      <c r="Q134" s="137">
        <v>45.151489583169003</v>
      </c>
      <c r="R134" s="137"/>
      <c r="S134" s="137">
        <v>23.090593481296999</v>
      </c>
      <c r="T134" s="137"/>
      <c r="U134" s="137">
        <v>16.867411167512699</v>
      </c>
      <c r="V134" s="1">
        <v>4111778</v>
      </c>
      <c r="W134" s="1">
        <v>2211800</v>
      </c>
      <c r="AA134" s="1">
        <v>226057</v>
      </c>
      <c r="AC134" s="1">
        <v>1630773</v>
      </c>
      <c r="AE134" s="1">
        <v>1137402</v>
      </c>
      <c r="AH134" s="136">
        <f t="shared" ref="AH134:AH197" si="2">A134</f>
        <v>36641</v>
      </c>
      <c r="AI134" s="177">
        <f>HLOOKUP(附加题模型!$E$2,历史数据!$B$3:$K$5000,ROW(A132),)</f>
        <v>16.685482233502501</v>
      </c>
      <c r="AJ134" s="177">
        <f>HLOOKUP(附加题模型!$E$2,历史数据!$L$3:$U$5000,ROW(A132),)</f>
        <v>16.867411167512699</v>
      </c>
    </row>
    <row r="135" spans="1:36" x14ac:dyDescent="0.2">
      <c r="A135" s="148">
        <v>36642</v>
      </c>
      <c r="B135" s="137">
        <v>13.99</v>
      </c>
      <c r="C135" s="137">
        <v>111.19396358000699</v>
      </c>
      <c r="D135" s="137"/>
      <c r="E135" s="137"/>
      <c r="F135" s="137"/>
      <c r="G135" s="137">
        <v>44.999464365717301</v>
      </c>
      <c r="H135" s="137"/>
      <c r="I135" s="137">
        <v>23.090593481296999</v>
      </c>
      <c r="J135" s="137"/>
      <c r="K135" s="137">
        <v>16.893401015228399</v>
      </c>
      <c r="L135" s="137">
        <v>14.03</v>
      </c>
      <c r="M135" s="137">
        <v>110.554550333428</v>
      </c>
      <c r="N135" s="137"/>
      <c r="O135" s="137"/>
      <c r="P135" s="137"/>
      <c r="Q135" s="137">
        <v>44.6954139308138</v>
      </c>
      <c r="R135" s="137"/>
      <c r="S135" s="137">
        <v>22.837918636804702</v>
      </c>
      <c r="T135" s="137"/>
      <c r="U135" s="137">
        <v>16.529543147208098</v>
      </c>
      <c r="V135" s="1">
        <v>1848494</v>
      </c>
      <c r="W135" s="1">
        <v>2005400</v>
      </c>
      <c r="AA135" s="1">
        <v>145046</v>
      </c>
      <c r="AC135" s="1">
        <v>1218653</v>
      </c>
      <c r="AE135" s="1">
        <v>700580</v>
      </c>
      <c r="AH135" s="136">
        <f t="shared" si="2"/>
        <v>36642</v>
      </c>
      <c r="AI135" s="177">
        <f>HLOOKUP(附加题模型!$E$2,历史数据!$B$3:$K$5000,ROW(A133),)</f>
        <v>16.893401015228399</v>
      </c>
      <c r="AJ135" s="177">
        <f>HLOOKUP(附加题模型!$E$2,历史数据!$L$3:$U$5000,ROW(A133),)</f>
        <v>16.529543147208098</v>
      </c>
    </row>
    <row r="136" spans="1:36" x14ac:dyDescent="0.2">
      <c r="A136" s="148">
        <v>36643</v>
      </c>
      <c r="B136" s="137">
        <v>14</v>
      </c>
      <c r="C136" s="137">
        <v>110.618491658086</v>
      </c>
      <c r="D136" s="137"/>
      <c r="E136" s="137"/>
      <c r="F136" s="137"/>
      <c r="G136" s="137">
        <v>45.105882017933503</v>
      </c>
      <c r="H136" s="137"/>
      <c r="I136" s="137">
        <v>22.973974322300599</v>
      </c>
      <c r="J136" s="137"/>
      <c r="K136" s="137">
        <v>16.7114720812183</v>
      </c>
      <c r="L136" s="137">
        <v>13.6</v>
      </c>
      <c r="M136" s="137">
        <v>108.57236926903499</v>
      </c>
      <c r="N136" s="137"/>
      <c r="O136" s="137"/>
      <c r="P136" s="137"/>
      <c r="Q136" s="137">
        <v>49.1649553238952</v>
      </c>
      <c r="R136" s="137"/>
      <c r="S136" s="137">
        <v>21.846655785334899</v>
      </c>
      <c r="T136" s="137"/>
      <c r="U136" s="137">
        <v>16.230659898477199</v>
      </c>
      <c r="V136" s="1">
        <v>1167840</v>
      </c>
      <c r="W136" s="1">
        <v>1731300</v>
      </c>
      <c r="AA136" s="1">
        <v>210676</v>
      </c>
      <c r="AC136" s="1">
        <v>2011165</v>
      </c>
      <c r="AE136" s="1">
        <v>742948</v>
      </c>
      <c r="AH136" s="136">
        <f t="shared" si="2"/>
        <v>36643</v>
      </c>
      <c r="AI136" s="177">
        <f>HLOOKUP(附加题模型!$E$2,历史数据!$B$3:$K$5000,ROW(A134),)</f>
        <v>16.7114720812183</v>
      </c>
      <c r="AJ136" s="177">
        <f>HLOOKUP(附加题模型!$E$2,历史数据!$L$3:$U$5000,ROW(A134),)</f>
        <v>16.230659898477199</v>
      </c>
    </row>
    <row r="137" spans="1:36" x14ac:dyDescent="0.2">
      <c r="A137" s="148">
        <v>36644</v>
      </c>
      <c r="B137" s="137">
        <v>13.6</v>
      </c>
      <c r="C137" s="137">
        <v>109.339665164929</v>
      </c>
      <c r="D137" s="137"/>
      <c r="E137" s="137"/>
      <c r="F137" s="137"/>
      <c r="G137" s="137">
        <v>53.968952195370399</v>
      </c>
      <c r="H137" s="137"/>
      <c r="I137" s="137">
        <v>21.9632749443313</v>
      </c>
      <c r="J137" s="137"/>
      <c r="K137" s="137">
        <v>16.1137055837563</v>
      </c>
      <c r="L137" s="137">
        <v>13.6</v>
      </c>
      <c r="M137" s="137">
        <v>109.659371788218</v>
      </c>
      <c r="N137" s="137"/>
      <c r="O137" s="137"/>
      <c r="P137" s="137"/>
      <c r="Q137" s="137">
        <v>52.722345412266101</v>
      </c>
      <c r="R137" s="137"/>
      <c r="S137" s="137">
        <v>22.313132421320699</v>
      </c>
      <c r="T137" s="137"/>
      <c r="U137" s="137">
        <v>16.282639593908598</v>
      </c>
      <c r="V137" s="1">
        <v>0</v>
      </c>
      <c r="W137" s="1">
        <v>1334400</v>
      </c>
      <c r="AA137" s="1">
        <v>787280</v>
      </c>
      <c r="AC137" s="1">
        <v>1619788</v>
      </c>
      <c r="AE137" s="1">
        <v>658532</v>
      </c>
      <c r="AH137" s="136">
        <f t="shared" si="2"/>
        <v>36644</v>
      </c>
      <c r="AI137" s="177">
        <f>HLOOKUP(附加题模型!$E$2,历史数据!$B$3:$K$5000,ROW(A135),)</f>
        <v>16.1137055837563</v>
      </c>
      <c r="AJ137" s="177">
        <f>HLOOKUP(附加题模型!$E$2,历史数据!$L$3:$U$5000,ROW(A135),)</f>
        <v>16.282639593908598</v>
      </c>
    </row>
    <row r="138" spans="1:36" x14ac:dyDescent="0.2">
      <c r="A138" s="148">
        <v>36654</v>
      </c>
      <c r="B138" s="137">
        <v>13.7</v>
      </c>
      <c r="C138" s="137">
        <v>109.979078411508</v>
      </c>
      <c r="D138" s="137"/>
      <c r="E138" s="137"/>
      <c r="F138" s="137"/>
      <c r="G138" s="137">
        <v>52.722345412266101</v>
      </c>
      <c r="H138" s="137"/>
      <c r="I138" s="137">
        <v>22.313132421320699</v>
      </c>
      <c r="J138" s="137"/>
      <c r="K138" s="137">
        <v>16.347614213198</v>
      </c>
      <c r="L138" s="137">
        <v>14.96</v>
      </c>
      <c r="M138" s="137">
        <v>111.130022255349</v>
      </c>
      <c r="N138" s="137"/>
      <c r="O138" s="137"/>
      <c r="P138" s="137"/>
      <c r="Q138" s="137">
        <v>51.688573933594199</v>
      </c>
      <c r="R138" s="137"/>
      <c r="S138" s="137">
        <v>21.710600099838999</v>
      </c>
      <c r="T138" s="137"/>
      <c r="U138" s="137">
        <v>16.373604060913699</v>
      </c>
      <c r="V138" s="1">
        <v>2993478</v>
      </c>
      <c r="W138" s="1">
        <v>1257900</v>
      </c>
      <c r="AA138" s="1">
        <v>202691</v>
      </c>
      <c r="AC138" s="1">
        <v>1121189</v>
      </c>
      <c r="AE138" s="1">
        <v>513851</v>
      </c>
      <c r="AH138" s="136">
        <f t="shared" si="2"/>
        <v>36654</v>
      </c>
      <c r="AI138" s="177">
        <f>HLOOKUP(附加题模型!$E$2,历史数据!$B$3:$K$5000,ROW(A136),)</f>
        <v>16.347614213198</v>
      </c>
      <c r="AJ138" s="177">
        <f>HLOOKUP(附加题模型!$E$2,历史数据!$L$3:$U$5000,ROW(A136),)</f>
        <v>16.373604060913699</v>
      </c>
    </row>
    <row r="139" spans="1:36" x14ac:dyDescent="0.2">
      <c r="A139" s="148">
        <v>36655</v>
      </c>
      <c r="B139" s="137">
        <v>15.06</v>
      </c>
      <c r="C139" s="137">
        <v>110.938198281376</v>
      </c>
      <c r="D139" s="137"/>
      <c r="E139" s="137"/>
      <c r="F139" s="137"/>
      <c r="G139" s="137">
        <v>51.536548716142399</v>
      </c>
      <c r="H139" s="137"/>
      <c r="I139" s="137">
        <v>21.710600099838999</v>
      </c>
      <c r="J139" s="137"/>
      <c r="K139" s="137">
        <v>16.503553299492399</v>
      </c>
      <c r="L139" s="137">
        <v>14.68</v>
      </c>
      <c r="M139" s="137">
        <v>109.211782515613</v>
      </c>
      <c r="N139" s="137"/>
      <c r="O139" s="137"/>
      <c r="P139" s="137"/>
      <c r="Q139" s="137">
        <v>49.712246106721501</v>
      </c>
      <c r="R139" s="137"/>
      <c r="S139" s="137">
        <v>21.9632749443313</v>
      </c>
      <c r="T139" s="137"/>
      <c r="U139" s="137">
        <v>16.789441624365502</v>
      </c>
      <c r="V139" s="1">
        <v>1614550</v>
      </c>
      <c r="W139" s="1">
        <v>1376800</v>
      </c>
      <c r="AA139" s="1">
        <v>74967</v>
      </c>
      <c r="AC139" s="1">
        <v>917697</v>
      </c>
      <c r="AE139" s="1">
        <v>875221</v>
      </c>
      <c r="AH139" s="136">
        <f t="shared" si="2"/>
        <v>36655</v>
      </c>
      <c r="AI139" s="177">
        <f>HLOOKUP(附加题模型!$E$2,历史数据!$B$3:$K$5000,ROW(A137),)</f>
        <v>16.503553299492399</v>
      </c>
      <c r="AJ139" s="177">
        <f>HLOOKUP(附加题模型!$E$2,历史数据!$L$3:$U$5000,ROW(A137),)</f>
        <v>16.789441624365502</v>
      </c>
    </row>
    <row r="140" spans="1:36" x14ac:dyDescent="0.2">
      <c r="A140" s="148">
        <v>36656</v>
      </c>
      <c r="B140" s="137">
        <v>14.6</v>
      </c>
      <c r="C140" s="137">
        <v>108.700251918351</v>
      </c>
      <c r="D140" s="137"/>
      <c r="E140" s="137"/>
      <c r="F140" s="137"/>
      <c r="G140" s="137">
        <v>49.408195671818</v>
      </c>
      <c r="H140" s="137"/>
      <c r="I140" s="137">
        <v>21.9632749443313</v>
      </c>
      <c r="J140" s="137"/>
      <c r="K140" s="137">
        <v>16.763451776649699</v>
      </c>
      <c r="L140" s="137">
        <v>14.11</v>
      </c>
      <c r="M140" s="137">
        <v>108.060838671772</v>
      </c>
      <c r="N140" s="137"/>
      <c r="O140" s="137"/>
      <c r="P140" s="137"/>
      <c r="Q140" s="137">
        <v>47.583893062397003</v>
      </c>
      <c r="R140" s="137"/>
      <c r="S140" s="137">
        <v>21.9632749443313</v>
      </c>
      <c r="T140" s="137"/>
      <c r="U140" s="137">
        <v>16.048730964467001</v>
      </c>
      <c r="V140" s="1">
        <v>1419801</v>
      </c>
      <c r="W140" s="1">
        <v>1603000</v>
      </c>
      <c r="AA140" s="1">
        <v>63590</v>
      </c>
      <c r="AC140" s="1">
        <v>0</v>
      </c>
      <c r="AE140" s="1">
        <v>572200</v>
      </c>
      <c r="AH140" s="136">
        <f t="shared" si="2"/>
        <v>36656</v>
      </c>
      <c r="AI140" s="177">
        <f>HLOOKUP(附加题模型!$E$2,历史数据!$B$3:$K$5000,ROW(A138),)</f>
        <v>16.763451776649699</v>
      </c>
      <c r="AJ140" s="177">
        <f>HLOOKUP(附加题模型!$E$2,历史数据!$L$3:$U$5000,ROW(A138),)</f>
        <v>16.048730964467001</v>
      </c>
    </row>
    <row r="141" spans="1:36" x14ac:dyDescent="0.2">
      <c r="A141" s="148">
        <v>36657</v>
      </c>
      <c r="B141" s="137">
        <v>13.97</v>
      </c>
      <c r="C141" s="137">
        <v>107.421425425194</v>
      </c>
      <c r="D141" s="137"/>
      <c r="E141" s="137"/>
      <c r="F141" s="137"/>
      <c r="G141" s="137">
        <v>47.811930888574601</v>
      </c>
      <c r="H141" s="137"/>
      <c r="I141" s="137">
        <v>20.874829460364499</v>
      </c>
      <c r="J141" s="137"/>
      <c r="K141" s="137">
        <v>15.9577664974619</v>
      </c>
      <c r="L141" s="137">
        <v>14.04</v>
      </c>
      <c r="M141" s="137">
        <v>104.22435919230099</v>
      </c>
      <c r="N141" s="137"/>
      <c r="O141" s="137"/>
      <c r="P141" s="137"/>
      <c r="Q141" s="137">
        <v>46.063640887879501</v>
      </c>
      <c r="R141" s="137"/>
      <c r="S141" s="137">
        <v>20.136241453387001</v>
      </c>
      <c r="T141" s="137"/>
      <c r="U141" s="137">
        <v>15.437969543147201</v>
      </c>
      <c r="V141" s="1">
        <v>1210455</v>
      </c>
      <c r="W141" s="1">
        <v>866800</v>
      </c>
      <c r="AA141" s="1">
        <v>96316</v>
      </c>
      <c r="AC141" s="1">
        <v>756201</v>
      </c>
      <c r="AE141" s="1">
        <v>507010</v>
      </c>
      <c r="AH141" s="136">
        <f t="shared" si="2"/>
        <v>36657</v>
      </c>
      <c r="AI141" s="177">
        <f>HLOOKUP(附加题模型!$E$2,历史数据!$B$3:$K$5000,ROW(A139),)</f>
        <v>15.9577664974619</v>
      </c>
      <c r="AJ141" s="177">
        <f>HLOOKUP(附加题模型!$E$2,历史数据!$L$3:$U$5000,ROW(A139),)</f>
        <v>15.437969543147201</v>
      </c>
    </row>
    <row r="142" spans="1:36" x14ac:dyDescent="0.2">
      <c r="A142" s="148">
        <v>36658</v>
      </c>
      <c r="B142" s="137">
        <v>14.1</v>
      </c>
      <c r="C142" s="137">
        <v>105.119537737511</v>
      </c>
      <c r="D142" s="137"/>
      <c r="E142" s="137"/>
      <c r="F142" s="137"/>
      <c r="G142" s="137">
        <v>46.063640887879501</v>
      </c>
      <c r="H142" s="137"/>
      <c r="I142" s="137">
        <v>20.1751145063858</v>
      </c>
      <c r="J142" s="137"/>
      <c r="K142" s="137">
        <v>15.4249746192893</v>
      </c>
      <c r="L142" s="137">
        <v>13.95</v>
      </c>
      <c r="M142" s="137">
        <v>105.183479062169</v>
      </c>
      <c r="N142" s="137"/>
      <c r="O142" s="137"/>
      <c r="P142" s="137"/>
      <c r="Q142" s="137">
        <v>46.337286279292698</v>
      </c>
      <c r="R142" s="137"/>
      <c r="S142" s="137">
        <v>19.7086378704</v>
      </c>
      <c r="T142" s="137"/>
      <c r="U142" s="137">
        <v>15.1001015228426</v>
      </c>
      <c r="V142" s="1">
        <v>1127700</v>
      </c>
      <c r="W142" s="1">
        <v>1230400</v>
      </c>
      <c r="AA142" s="1">
        <v>75630</v>
      </c>
      <c r="AC142" s="1">
        <v>901231</v>
      </c>
      <c r="AE142" s="1">
        <v>348968</v>
      </c>
      <c r="AH142" s="136">
        <f t="shared" si="2"/>
        <v>36658</v>
      </c>
      <c r="AI142" s="177">
        <f>HLOOKUP(附加题模型!$E$2,历史数据!$B$3:$K$5000,ROW(A140),)</f>
        <v>15.4249746192893</v>
      </c>
      <c r="AJ142" s="177">
        <f>HLOOKUP(附加题模型!$E$2,历史数据!$L$3:$U$5000,ROW(A140),)</f>
        <v>15.1001015228426</v>
      </c>
    </row>
    <row r="143" spans="1:36" x14ac:dyDescent="0.2">
      <c r="A143" s="148">
        <v>36661</v>
      </c>
      <c r="B143" s="137">
        <v>13.85</v>
      </c>
      <c r="C143" s="137">
        <v>103.584945945722</v>
      </c>
      <c r="D143" s="137"/>
      <c r="E143" s="137"/>
      <c r="F143" s="137"/>
      <c r="G143" s="137">
        <v>47.219032540512799</v>
      </c>
      <c r="H143" s="137"/>
      <c r="I143" s="137">
        <v>19.786383976397602</v>
      </c>
      <c r="J143" s="137"/>
      <c r="K143" s="137">
        <v>14.944162436548201</v>
      </c>
      <c r="L143" s="137">
        <v>14.36</v>
      </c>
      <c r="M143" s="137">
        <v>102.945532699144</v>
      </c>
      <c r="N143" s="137"/>
      <c r="O143" s="137"/>
      <c r="P143" s="137"/>
      <c r="Q143" s="137">
        <v>45.698780365995297</v>
      </c>
      <c r="R143" s="137"/>
      <c r="S143" s="137">
        <v>19.5142726054059</v>
      </c>
      <c r="T143" s="137"/>
      <c r="U143" s="137">
        <v>15.4249746192893</v>
      </c>
      <c r="V143" s="1">
        <v>707078</v>
      </c>
      <c r="W143" s="1">
        <v>599400</v>
      </c>
      <c r="AA143" s="1">
        <v>72986</v>
      </c>
      <c r="AC143" s="1">
        <v>674145</v>
      </c>
      <c r="AE143" s="1">
        <v>238837</v>
      </c>
      <c r="AH143" s="136">
        <f t="shared" si="2"/>
        <v>36661</v>
      </c>
      <c r="AI143" s="177">
        <f>HLOOKUP(附加题模型!$E$2,历史数据!$B$3:$K$5000,ROW(A141),)</f>
        <v>14.944162436548201</v>
      </c>
      <c r="AJ143" s="177">
        <f>HLOOKUP(附加题模型!$E$2,历史数据!$L$3:$U$5000,ROW(A141),)</f>
        <v>15.4249746192893</v>
      </c>
    </row>
    <row r="144" spans="1:36" x14ac:dyDescent="0.2">
      <c r="A144" s="148">
        <v>36662</v>
      </c>
      <c r="B144" s="137">
        <v>14.4</v>
      </c>
      <c r="C144" s="137">
        <v>102.945532699144</v>
      </c>
      <c r="D144" s="137"/>
      <c r="E144" s="137"/>
      <c r="F144" s="137"/>
      <c r="G144" s="137">
        <v>45.926818192173002</v>
      </c>
      <c r="H144" s="137"/>
      <c r="I144" s="137">
        <v>19.669764817401202</v>
      </c>
      <c r="J144" s="137"/>
      <c r="K144" s="137">
        <v>15.437969543147201</v>
      </c>
      <c r="L144" s="137">
        <v>14.4</v>
      </c>
      <c r="M144" s="137">
        <v>104.54406581559</v>
      </c>
      <c r="N144" s="137"/>
      <c r="O144" s="137"/>
      <c r="P144" s="137"/>
      <c r="Q144" s="137">
        <v>46.519716540234803</v>
      </c>
      <c r="R144" s="137"/>
      <c r="S144" s="137">
        <v>20.077931873888701</v>
      </c>
      <c r="T144" s="137"/>
      <c r="U144" s="137">
        <v>15.983756345177699</v>
      </c>
      <c r="V144" s="1">
        <v>461894</v>
      </c>
      <c r="W144" s="1">
        <v>582000</v>
      </c>
      <c r="AA144" s="1">
        <v>45290</v>
      </c>
      <c r="AC144" s="1">
        <v>467653</v>
      </c>
      <c r="AE144" s="1">
        <v>362114</v>
      </c>
      <c r="AH144" s="136">
        <f t="shared" si="2"/>
        <v>36662</v>
      </c>
      <c r="AI144" s="177">
        <f>HLOOKUP(附加题模型!$E$2,历史数据!$B$3:$K$5000,ROW(A142),)</f>
        <v>15.437969543147201</v>
      </c>
      <c r="AJ144" s="177">
        <f>HLOOKUP(附加题模型!$E$2,历史数据!$L$3:$U$5000,ROW(A142),)</f>
        <v>15.983756345177699</v>
      </c>
    </row>
    <row r="145" spans="1:36" x14ac:dyDescent="0.2">
      <c r="A145" s="148">
        <v>36663</v>
      </c>
      <c r="B145" s="137">
        <v>14.45</v>
      </c>
      <c r="C145" s="137">
        <v>104.54406581559</v>
      </c>
      <c r="D145" s="137"/>
      <c r="E145" s="137"/>
      <c r="F145" s="137"/>
      <c r="G145" s="137">
        <v>46.823766975138298</v>
      </c>
      <c r="H145" s="137"/>
      <c r="I145" s="137">
        <v>19.922439661893499</v>
      </c>
      <c r="J145" s="137"/>
      <c r="K145" s="137">
        <v>15.6978680203046</v>
      </c>
      <c r="L145" s="137">
        <v>14.15</v>
      </c>
      <c r="M145" s="137">
        <v>103.32918064709099</v>
      </c>
      <c r="N145" s="137"/>
      <c r="O145" s="137"/>
      <c r="P145" s="137"/>
      <c r="Q145" s="137">
        <v>47.431867844945302</v>
      </c>
      <c r="R145" s="137"/>
      <c r="S145" s="137">
        <v>19.883566608894601</v>
      </c>
      <c r="T145" s="137"/>
      <c r="U145" s="137">
        <v>16.295634517766501</v>
      </c>
      <c r="V145" s="1">
        <v>516501</v>
      </c>
      <c r="W145" s="1">
        <v>509300</v>
      </c>
      <c r="AA145" s="1">
        <v>77106</v>
      </c>
      <c r="AC145" s="1">
        <v>452510</v>
      </c>
      <c r="AE145" s="1">
        <v>1815551</v>
      </c>
      <c r="AH145" s="136">
        <f t="shared" si="2"/>
        <v>36663</v>
      </c>
      <c r="AI145" s="177">
        <f>HLOOKUP(附加题模型!$E$2,历史数据!$B$3:$K$5000,ROW(A143),)</f>
        <v>15.6978680203046</v>
      </c>
      <c r="AJ145" s="177">
        <f>HLOOKUP(附加题模型!$E$2,历史数据!$L$3:$U$5000,ROW(A143),)</f>
        <v>16.295634517766501</v>
      </c>
    </row>
    <row r="146" spans="1:36" x14ac:dyDescent="0.2">
      <c r="A146" s="148">
        <v>36664</v>
      </c>
      <c r="B146" s="137">
        <v>14.2</v>
      </c>
      <c r="C146" s="137">
        <v>103.584945945722</v>
      </c>
      <c r="D146" s="137"/>
      <c r="E146" s="137"/>
      <c r="F146" s="137"/>
      <c r="G146" s="137">
        <v>47.1278174100418</v>
      </c>
      <c r="H146" s="137"/>
      <c r="I146" s="137">
        <v>19.883566608894601</v>
      </c>
      <c r="J146" s="137"/>
      <c r="K146" s="137">
        <v>16.295634517766501</v>
      </c>
      <c r="L146" s="137">
        <v>14.14</v>
      </c>
      <c r="M146" s="137">
        <v>105.4392443608</v>
      </c>
      <c r="N146" s="137"/>
      <c r="O146" s="137"/>
      <c r="P146" s="137"/>
      <c r="Q146" s="137">
        <v>47.431867844945302</v>
      </c>
      <c r="R146" s="137"/>
      <c r="S146" s="137">
        <v>20.1751145063858</v>
      </c>
      <c r="T146" s="137"/>
      <c r="U146" s="137">
        <v>16.295634517766501</v>
      </c>
      <c r="V146" s="1">
        <v>1235503</v>
      </c>
      <c r="W146" s="1">
        <v>980500</v>
      </c>
      <c r="AA146" s="1">
        <v>53887</v>
      </c>
      <c r="AC146" s="1">
        <v>568918</v>
      </c>
      <c r="AE146" s="1">
        <v>0</v>
      </c>
      <c r="AH146" s="136">
        <f t="shared" si="2"/>
        <v>36664</v>
      </c>
      <c r="AI146" s="177">
        <f>HLOOKUP(附加题模型!$E$2,历史数据!$B$3:$K$5000,ROW(A144),)</f>
        <v>16.295634517766501</v>
      </c>
      <c r="AJ146" s="177">
        <f>HLOOKUP(附加题模型!$E$2,历史数据!$L$3:$U$5000,ROW(A144),)</f>
        <v>16.295634517766501</v>
      </c>
    </row>
    <row r="147" spans="1:36" x14ac:dyDescent="0.2">
      <c r="A147" s="148">
        <v>36665</v>
      </c>
      <c r="B147" s="137">
        <v>14.21</v>
      </c>
      <c r="C147" s="137">
        <v>105.631068334774</v>
      </c>
      <c r="D147" s="137"/>
      <c r="E147" s="137"/>
      <c r="F147" s="137"/>
      <c r="G147" s="137">
        <v>47.553488018906698</v>
      </c>
      <c r="H147" s="137"/>
      <c r="I147" s="137">
        <v>20.194551032885201</v>
      </c>
      <c r="J147" s="137"/>
      <c r="K147" s="137">
        <v>16.6075126903553</v>
      </c>
      <c r="L147" s="137">
        <v>14.83</v>
      </c>
      <c r="M147" s="137">
        <v>108.380545295061</v>
      </c>
      <c r="N147" s="137"/>
      <c r="O147" s="137"/>
      <c r="P147" s="137"/>
      <c r="Q147" s="137">
        <v>48.724082193285099</v>
      </c>
      <c r="R147" s="137"/>
      <c r="S147" s="137">
        <v>20.738773774868601</v>
      </c>
      <c r="T147" s="137"/>
      <c r="U147" s="137">
        <v>16.672487309644701</v>
      </c>
      <c r="V147" s="1">
        <v>1122879</v>
      </c>
      <c r="W147" s="1">
        <v>1890600</v>
      </c>
      <c r="AA147" s="1">
        <v>92102</v>
      </c>
      <c r="AC147" s="1">
        <v>1022464</v>
      </c>
      <c r="AE147" s="1">
        <v>1451550</v>
      </c>
      <c r="AH147" s="136">
        <f t="shared" si="2"/>
        <v>36665</v>
      </c>
      <c r="AI147" s="177">
        <f>HLOOKUP(附加题模型!$E$2,历史数据!$B$3:$K$5000,ROW(A145),)</f>
        <v>16.6075126903553</v>
      </c>
      <c r="AJ147" s="177">
        <f>HLOOKUP(附加题模型!$E$2,历史数据!$L$3:$U$5000,ROW(A145),)</f>
        <v>16.672487309644701</v>
      </c>
    </row>
    <row r="148" spans="1:36" x14ac:dyDescent="0.2">
      <c r="A148" s="148">
        <v>36668</v>
      </c>
      <c r="B148" s="137">
        <v>14.85</v>
      </c>
      <c r="C148" s="137">
        <v>109.01995854163999</v>
      </c>
      <c r="D148" s="137"/>
      <c r="E148" s="137"/>
      <c r="F148" s="137"/>
      <c r="G148" s="137">
        <v>48.648069584559202</v>
      </c>
      <c r="H148" s="137"/>
      <c r="I148" s="137">
        <v>20.758210301367999</v>
      </c>
      <c r="J148" s="137"/>
      <c r="K148" s="137">
        <v>16.633502538071099</v>
      </c>
      <c r="L148" s="137">
        <v>14.9</v>
      </c>
      <c r="M148" s="137">
        <v>110.682432982744</v>
      </c>
      <c r="N148" s="137"/>
      <c r="O148" s="137"/>
      <c r="P148" s="137"/>
      <c r="Q148" s="137">
        <v>49.681841063231097</v>
      </c>
      <c r="R148" s="137"/>
      <c r="S148" s="137">
        <v>21.5551078878438</v>
      </c>
      <c r="T148" s="137"/>
      <c r="U148" s="137">
        <v>16.9583756345178</v>
      </c>
      <c r="V148" s="1">
        <v>1732380</v>
      </c>
      <c r="W148" s="1">
        <v>3767400</v>
      </c>
      <c r="AA148" s="1">
        <v>99002</v>
      </c>
      <c r="AC148" s="1">
        <v>1387450</v>
      </c>
      <c r="AE148" s="1">
        <v>1281839</v>
      </c>
      <c r="AH148" s="136">
        <f t="shared" si="2"/>
        <v>36668</v>
      </c>
      <c r="AI148" s="177">
        <f>HLOOKUP(附加题模型!$E$2,历史数据!$B$3:$K$5000,ROW(A146),)</f>
        <v>16.633502538071099</v>
      </c>
      <c r="AJ148" s="177">
        <f>HLOOKUP(附加题模型!$E$2,历史数据!$L$3:$U$5000,ROW(A146),)</f>
        <v>16.9583756345178</v>
      </c>
    </row>
    <row r="149" spans="1:36" x14ac:dyDescent="0.2">
      <c r="A149" s="148">
        <v>36669</v>
      </c>
      <c r="B149" s="137">
        <v>15</v>
      </c>
      <c r="C149" s="137">
        <v>110.682432982744</v>
      </c>
      <c r="D149" s="137"/>
      <c r="E149" s="137"/>
      <c r="F149" s="137"/>
      <c r="G149" s="137">
        <v>49.681841063231097</v>
      </c>
      <c r="H149" s="137"/>
      <c r="I149" s="137">
        <v>21.574544414343201</v>
      </c>
      <c r="J149" s="137"/>
      <c r="K149" s="137">
        <v>17.140304568527899</v>
      </c>
      <c r="L149" s="137">
        <v>15.33</v>
      </c>
      <c r="M149" s="137">
        <v>108.828134567666</v>
      </c>
      <c r="N149" s="137"/>
      <c r="O149" s="137"/>
      <c r="P149" s="137"/>
      <c r="Q149" s="137">
        <v>48.724082193285099</v>
      </c>
      <c r="R149" s="137"/>
      <c r="S149" s="137">
        <v>21.399615675848501</v>
      </c>
      <c r="T149" s="137"/>
      <c r="U149" s="137">
        <v>17.426192893401002</v>
      </c>
      <c r="V149" s="1">
        <v>1880093</v>
      </c>
      <c r="W149" s="1">
        <v>1372600</v>
      </c>
      <c r="AA149" s="1">
        <v>71159</v>
      </c>
      <c r="AC149" s="1">
        <v>901419</v>
      </c>
      <c r="AE149" s="1">
        <v>1431973</v>
      </c>
      <c r="AH149" s="136">
        <f t="shared" si="2"/>
        <v>36669</v>
      </c>
      <c r="AI149" s="177">
        <f>HLOOKUP(附加题模型!$E$2,历史数据!$B$3:$K$5000,ROW(A147),)</f>
        <v>17.140304568527899</v>
      </c>
      <c r="AJ149" s="177">
        <f>HLOOKUP(附加题模型!$E$2,历史数据!$L$3:$U$5000,ROW(A147),)</f>
        <v>17.426192893401002</v>
      </c>
    </row>
    <row r="150" spans="1:36" x14ac:dyDescent="0.2">
      <c r="A150" s="148">
        <v>36670</v>
      </c>
      <c r="B150" s="137">
        <v>15.38</v>
      </c>
      <c r="C150" s="137">
        <v>108.76419324300799</v>
      </c>
      <c r="D150" s="137"/>
      <c r="E150" s="137"/>
      <c r="F150" s="137"/>
      <c r="G150" s="137">
        <v>48.496044367107501</v>
      </c>
      <c r="H150" s="137"/>
      <c r="I150" s="137">
        <v>21.399615675848501</v>
      </c>
      <c r="J150" s="137"/>
      <c r="K150" s="137">
        <v>17.439187817258901</v>
      </c>
      <c r="L150" s="137">
        <v>15.18</v>
      </c>
      <c r="M150" s="137">
        <v>110.618491658086</v>
      </c>
      <c r="N150" s="137"/>
      <c r="O150" s="137"/>
      <c r="P150" s="137"/>
      <c r="Q150" s="137">
        <v>49.681841063231097</v>
      </c>
      <c r="R150" s="137"/>
      <c r="S150" s="137">
        <v>21.399615675848501</v>
      </c>
      <c r="T150" s="137"/>
      <c r="U150" s="137">
        <v>17.413197969543099</v>
      </c>
      <c r="V150" s="1">
        <v>842584</v>
      </c>
      <c r="W150" s="1">
        <v>2099100</v>
      </c>
      <c r="AA150" s="1">
        <v>110679</v>
      </c>
      <c r="AC150" s="1">
        <v>984686</v>
      </c>
      <c r="AE150" s="1">
        <v>2008780</v>
      </c>
      <c r="AH150" s="136">
        <f t="shared" si="2"/>
        <v>36670</v>
      </c>
      <c r="AI150" s="177">
        <f>HLOOKUP(附加题模型!$E$2,历史数据!$B$3:$K$5000,ROW(A148),)</f>
        <v>17.439187817258901</v>
      </c>
      <c r="AJ150" s="177">
        <f>HLOOKUP(附加题模型!$E$2,历史数据!$L$3:$U$5000,ROW(A148),)</f>
        <v>17.413197969543099</v>
      </c>
    </row>
    <row r="151" spans="1:36" x14ac:dyDescent="0.2">
      <c r="A151" s="148">
        <v>36671</v>
      </c>
      <c r="B151" s="137">
        <v>15.3</v>
      </c>
      <c r="C151" s="137">
        <v>111.70549417727</v>
      </c>
      <c r="D151" s="137"/>
      <c r="E151" s="137"/>
      <c r="F151" s="137"/>
      <c r="G151" s="137">
        <v>50.001094019879801</v>
      </c>
      <c r="H151" s="137"/>
      <c r="I151" s="137">
        <v>21.574544414343201</v>
      </c>
      <c r="J151" s="137"/>
      <c r="K151" s="137">
        <v>17.413197969543099</v>
      </c>
      <c r="L151" s="137">
        <v>15.19</v>
      </c>
      <c r="M151" s="137">
        <v>110.618491658086</v>
      </c>
      <c r="N151" s="137"/>
      <c r="O151" s="137"/>
      <c r="P151" s="137"/>
      <c r="Q151" s="137">
        <v>49.697043584976299</v>
      </c>
      <c r="R151" s="137"/>
      <c r="S151" s="137">
        <v>22.604680318811798</v>
      </c>
      <c r="T151" s="137"/>
      <c r="U151" s="137">
        <v>17.543147208121798</v>
      </c>
      <c r="V151" s="1">
        <v>1311265</v>
      </c>
      <c r="W151" s="1">
        <v>1653700</v>
      </c>
      <c r="AA151" s="1">
        <v>119269</v>
      </c>
      <c r="AC151" s="1">
        <v>1589301</v>
      </c>
      <c r="AE151" s="1">
        <v>1496323</v>
      </c>
      <c r="AH151" s="136">
        <f t="shared" si="2"/>
        <v>36671</v>
      </c>
      <c r="AI151" s="177">
        <f>HLOOKUP(附加题模型!$E$2,历史数据!$B$3:$K$5000,ROW(A149),)</f>
        <v>17.413197969543099</v>
      </c>
      <c r="AJ151" s="177">
        <f>HLOOKUP(附加题模型!$E$2,历史数据!$L$3:$U$5000,ROW(A149),)</f>
        <v>17.543147208121798</v>
      </c>
    </row>
    <row r="152" spans="1:36" x14ac:dyDescent="0.2">
      <c r="A152" s="148">
        <v>36672</v>
      </c>
      <c r="B152" s="137">
        <v>15.5</v>
      </c>
      <c r="C152" s="137">
        <v>110.682432982744</v>
      </c>
      <c r="D152" s="137"/>
      <c r="E152" s="137"/>
      <c r="F152" s="137"/>
      <c r="G152" s="137">
        <v>49.712246106721501</v>
      </c>
      <c r="H152" s="137"/>
      <c r="I152" s="137">
        <v>22.837918636804702</v>
      </c>
      <c r="J152" s="137"/>
      <c r="K152" s="137">
        <v>17.543147208121798</v>
      </c>
      <c r="L152" s="137">
        <v>14.85</v>
      </c>
      <c r="M152" s="137">
        <v>111.449728878638</v>
      </c>
      <c r="N152" s="137"/>
      <c r="O152" s="137"/>
      <c r="P152" s="137"/>
      <c r="Q152" s="137">
        <v>48.678474628049599</v>
      </c>
      <c r="R152" s="137"/>
      <c r="S152" s="137">
        <v>22.2159497888236</v>
      </c>
      <c r="T152" s="137"/>
      <c r="U152" s="137">
        <v>18.400812182741099</v>
      </c>
      <c r="V152" s="1">
        <v>1762051</v>
      </c>
      <c r="W152" s="1">
        <v>2781600</v>
      </c>
      <c r="AA152" s="1">
        <v>121456</v>
      </c>
      <c r="AC152" s="1">
        <v>1087047</v>
      </c>
      <c r="AE152" s="1">
        <v>3490366</v>
      </c>
      <c r="AH152" s="136">
        <f t="shared" si="2"/>
        <v>36672</v>
      </c>
      <c r="AI152" s="177">
        <f>HLOOKUP(附加题模型!$E$2,历史数据!$B$3:$K$5000,ROW(A150),)</f>
        <v>17.543147208121798</v>
      </c>
      <c r="AJ152" s="177">
        <f>HLOOKUP(附加题模型!$E$2,历史数据!$L$3:$U$5000,ROW(A150),)</f>
        <v>18.400812182741099</v>
      </c>
    </row>
    <row r="153" spans="1:36" x14ac:dyDescent="0.2">
      <c r="A153" s="148">
        <v>36675</v>
      </c>
      <c r="B153" s="137">
        <v>14.95</v>
      </c>
      <c r="C153" s="137">
        <v>111.57761152795401</v>
      </c>
      <c r="D153" s="137"/>
      <c r="E153" s="137"/>
      <c r="F153" s="137"/>
      <c r="G153" s="137">
        <v>48.663272106304397</v>
      </c>
      <c r="H153" s="137"/>
      <c r="I153" s="137">
        <v>22.2159497888236</v>
      </c>
      <c r="J153" s="137"/>
      <c r="K153" s="137">
        <v>18.842639593908601</v>
      </c>
      <c r="L153" s="137">
        <v>14.73</v>
      </c>
      <c r="M153" s="137">
        <v>111.257904904665</v>
      </c>
      <c r="N153" s="137"/>
      <c r="O153" s="137"/>
      <c r="P153" s="137"/>
      <c r="Q153" s="137">
        <v>48.800094802011003</v>
      </c>
      <c r="R153" s="137"/>
      <c r="S153" s="137">
        <v>22.546370739313598</v>
      </c>
      <c r="T153" s="137"/>
      <c r="U153" s="137">
        <v>18.647715736040599</v>
      </c>
      <c r="V153" s="1">
        <v>1047490</v>
      </c>
      <c r="W153" s="1">
        <v>2427300</v>
      </c>
      <c r="AA153" s="1">
        <v>141765</v>
      </c>
      <c r="AC153" s="1">
        <v>1889244</v>
      </c>
      <c r="AE153" s="1">
        <v>3347035</v>
      </c>
      <c r="AH153" s="136">
        <f t="shared" si="2"/>
        <v>36675</v>
      </c>
      <c r="AI153" s="177">
        <f>HLOOKUP(附加题模型!$E$2,历史数据!$B$3:$K$5000,ROW(A151),)</f>
        <v>18.842639593908601</v>
      </c>
      <c r="AJ153" s="177">
        <f>HLOOKUP(附加题模型!$E$2,历史数据!$L$3:$U$5000,ROW(A151),)</f>
        <v>18.647715736040599</v>
      </c>
    </row>
    <row r="154" spans="1:36" x14ac:dyDescent="0.2">
      <c r="A154" s="148">
        <v>36676</v>
      </c>
      <c r="B154" s="137">
        <v>14.8</v>
      </c>
      <c r="C154" s="137">
        <v>111.897318151243</v>
      </c>
      <c r="D154" s="137"/>
      <c r="E154" s="137"/>
      <c r="F154" s="137"/>
      <c r="G154" s="137">
        <v>48.8761074107369</v>
      </c>
      <c r="H154" s="137"/>
      <c r="I154" s="137">
        <v>22.6824264248094</v>
      </c>
      <c r="J154" s="137"/>
      <c r="K154" s="137">
        <v>18.777664974619299</v>
      </c>
      <c r="L154" s="137">
        <v>14.5</v>
      </c>
      <c r="M154" s="137">
        <v>113.112203319743</v>
      </c>
      <c r="N154" s="137"/>
      <c r="O154" s="137"/>
      <c r="P154" s="137"/>
      <c r="Q154" s="137">
        <v>47.583893062397003</v>
      </c>
      <c r="R154" s="137"/>
      <c r="S154" s="137">
        <v>22.254822841822499</v>
      </c>
      <c r="T154" s="137"/>
      <c r="U154" s="137">
        <v>17.920000000000002</v>
      </c>
      <c r="V154" s="1">
        <v>1171701</v>
      </c>
      <c r="W154" s="1">
        <v>3835100</v>
      </c>
      <c r="AA154" s="1">
        <v>160425</v>
      </c>
      <c r="AC154" s="1">
        <v>1319522</v>
      </c>
      <c r="AE154" s="1">
        <v>1920254</v>
      </c>
      <c r="AH154" s="136">
        <f t="shared" si="2"/>
        <v>36676</v>
      </c>
      <c r="AI154" s="177">
        <f>HLOOKUP(附加题模型!$E$2,历史数据!$B$3:$K$5000,ROW(A152),)</f>
        <v>18.777664974619299</v>
      </c>
      <c r="AJ154" s="177">
        <f>HLOOKUP(附加题模型!$E$2,历史数据!$L$3:$U$5000,ROW(A152),)</f>
        <v>17.920000000000002</v>
      </c>
    </row>
    <row r="155" spans="1:36" x14ac:dyDescent="0.2">
      <c r="A155" s="148">
        <v>36677</v>
      </c>
      <c r="B155" s="137">
        <v>14.7</v>
      </c>
      <c r="C155" s="137">
        <v>112.984320670427</v>
      </c>
      <c r="D155" s="137"/>
      <c r="E155" s="137"/>
      <c r="F155" s="137"/>
      <c r="G155" s="137">
        <v>47.431867844945302</v>
      </c>
      <c r="H155" s="137"/>
      <c r="I155" s="137">
        <v>22.254822841822499</v>
      </c>
      <c r="J155" s="137"/>
      <c r="K155" s="137">
        <v>17.920000000000002</v>
      </c>
      <c r="L155" s="137">
        <v>14.5</v>
      </c>
      <c r="M155" s="137">
        <v>114.64679511153101</v>
      </c>
      <c r="N155" s="137"/>
      <c r="O155" s="137"/>
      <c r="P155" s="137"/>
      <c r="Q155" s="137">
        <v>47.583893062397003</v>
      </c>
      <c r="R155" s="137"/>
      <c r="S155" s="137">
        <v>22.604680318811798</v>
      </c>
      <c r="T155" s="137"/>
      <c r="U155" s="137">
        <v>18.166903553299498</v>
      </c>
      <c r="V155" s="1">
        <v>2070103</v>
      </c>
      <c r="W155" s="1">
        <v>4716300</v>
      </c>
      <c r="AA155" s="1">
        <v>89202</v>
      </c>
      <c r="AC155" s="1">
        <v>1421339</v>
      </c>
      <c r="AE155" s="1">
        <v>1214351</v>
      </c>
      <c r="AH155" s="136">
        <f t="shared" si="2"/>
        <v>36677</v>
      </c>
      <c r="AI155" s="177">
        <f>HLOOKUP(附加题模型!$E$2,历史数据!$B$3:$K$5000,ROW(A153),)</f>
        <v>17.920000000000002</v>
      </c>
      <c r="AJ155" s="177">
        <f>HLOOKUP(附加题模型!$E$2,历史数据!$L$3:$U$5000,ROW(A153),)</f>
        <v>18.166903553299498</v>
      </c>
    </row>
    <row r="156" spans="1:36" x14ac:dyDescent="0.2">
      <c r="A156" s="148">
        <v>36678</v>
      </c>
      <c r="B156" s="137">
        <v>14.65</v>
      </c>
      <c r="C156" s="137">
        <v>116.373210877293</v>
      </c>
      <c r="D156" s="137"/>
      <c r="E156" s="137"/>
      <c r="F156" s="137"/>
      <c r="G156" s="137">
        <v>47.583893062397003</v>
      </c>
      <c r="H156" s="137"/>
      <c r="I156" s="137">
        <v>22.643553371810601</v>
      </c>
      <c r="J156" s="137"/>
      <c r="K156" s="137">
        <v>18.166903553299498</v>
      </c>
      <c r="L156" s="137">
        <v>14.88</v>
      </c>
      <c r="M156" s="137">
        <v>117.65203737045</v>
      </c>
      <c r="N156" s="137"/>
      <c r="O156" s="137"/>
      <c r="P156" s="137"/>
      <c r="Q156" s="137">
        <v>46.823766975138298</v>
      </c>
      <c r="R156" s="137"/>
      <c r="S156" s="137">
        <v>23.246085693292301</v>
      </c>
      <c r="T156" s="137"/>
      <c r="U156" s="137">
        <v>17.8680203045685</v>
      </c>
      <c r="V156" s="1">
        <v>1522852</v>
      </c>
      <c r="W156" s="1">
        <v>8460500</v>
      </c>
      <c r="AA156" s="1">
        <v>110717</v>
      </c>
      <c r="AC156" s="1">
        <v>1586911</v>
      </c>
      <c r="AE156" s="1">
        <v>798058</v>
      </c>
      <c r="AH156" s="136">
        <f t="shared" si="2"/>
        <v>36678</v>
      </c>
      <c r="AI156" s="177">
        <f>HLOOKUP(附加题模型!$E$2,历史数据!$B$3:$K$5000,ROW(A154),)</f>
        <v>18.166903553299498</v>
      </c>
      <c r="AJ156" s="177">
        <f>HLOOKUP(附加题模型!$E$2,历史数据!$L$3:$U$5000,ROW(A154),)</f>
        <v>17.8680203045685</v>
      </c>
    </row>
    <row r="157" spans="1:36" x14ac:dyDescent="0.2">
      <c r="A157" s="148">
        <v>36679</v>
      </c>
      <c r="B157" s="137">
        <v>15.01</v>
      </c>
      <c r="C157" s="137">
        <v>117.012624123872</v>
      </c>
      <c r="D157" s="137"/>
      <c r="E157" s="137"/>
      <c r="F157" s="137"/>
      <c r="G157" s="137">
        <v>47.1278174100418</v>
      </c>
      <c r="H157" s="137"/>
      <c r="I157" s="137">
        <v>23.129466534295801</v>
      </c>
      <c r="J157" s="137"/>
      <c r="K157" s="137">
        <v>17.8680203045685</v>
      </c>
      <c r="L157" s="137">
        <v>14.92</v>
      </c>
      <c r="M157" s="137">
        <v>115.09438438413601</v>
      </c>
      <c r="N157" s="137"/>
      <c r="O157" s="137"/>
      <c r="P157" s="137"/>
      <c r="Q157" s="137">
        <v>47.264640105748299</v>
      </c>
      <c r="R157" s="137"/>
      <c r="S157" s="137">
        <v>24.101292859266199</v>
      </c>
      <c r="T157" s="137"/>
      <c r="U157" s="137">
        <v>17.439187817258901</v>
      </c>
      <c r="V157" s="1">
        <v>795202</v>
      </c>
      <c r="W157" s="1">
        <v>3335100</v>
      </c>
      <c r="AA157" s="1">
        <v>68472</v>
      </c>
      <c r="AC157" s="1">
        <v>2854261</v>
      </c>
      <c r="AE157" s="1">
        <v>909433</v>
      </c>
      <c r="AH157" s="136">
        <f t="shared" si="2"/>
        <v>36679</v>
      </c>
      <c r="AI157" s="177">
        <f>HLOOKUP(附加题模型!$E$2,历史数据!$B$3:$K$5000,ROW(A155),)</f>
        <v>17.8680203045685</v>
      </c>
      <c r="AJ157" s="177">
        <f>HLOOKUP(附加题模型!$E$2,历史数据!$L$3:$U$5000,ROW(A155),)</f>
        <v>17.439187817258901</v>
      </c>
    </row>
    <row r="158" spans="1:36" x14ac:dyDescent="0.2">
      <c r="A158" s="148">
        <v>36682</v>
      </c>
      <c r="B158" s="137">
        <v>15</v>
      </c>
      <c r="C158" s="137">
        <v>115.222267033452</v>
      </c>
      <c r="D158" s="137"/>
      <c r="E158" s="137"/>
      <c r="F158" s="137"/>
      <c r="G158" s="137">
        <v>47.401462801454898</v>
      </c>
      <c r="H158" s="137"/>
      <c r="I158" s="137">
        <v>23.945800647271</v>
      </c>
      <c r="J158" s="137"/>
      <c r="K158" s="137">
        <v>17.413197969543099</v>
      </c>
      <c r="L158" s="137">
        <v>14.69</v>
      </c>
      <c r="M158" s="137">
        <v>111.513670203296</v>
      </c>
      <c r="N158" s="137"/>
      <c r="O158" s="137"/>
      <c r="P158" s="137"/>
      <c r="Q158" s="137">
        <v>46.975792192589999</v>
      </c>
      <c r="R158" s="137"/>
      <c r="S158" s="137">
        <v>22.7601725308071</v>
      </c>
      <c r="T158" s="137"/>
      <c r="U158" s="137">
        <v>17.140304568527899</v>
      </c>
      <c r="V158" s="1">
        <v>817687</v>
      </c>
      <c r="W158" s="1">
        <v>3179900</v>
      </c>
      <c r="AA158" s="1">
        <v>93530</v>
      </c>
      <c r="AC158" s="1">
        <v>4137163</v>
      </c>
      <c r="AE158" s="1">
        <v>1096615</v>
      </c>
      <c r="AH158" s="136">
        <f t="shared" si="2"/>
        <v>36682</v>
      </c>
      <c r="AI158" s="177">
        <f>HLOOKUP(附加题模型!$E$2,历史数据!$B$3:$K$5000,ROW(A156),)</f>
        <v>17.413197969543099</v>
      </c>
      <c r="AJ158" s="177">
        <f>HLOOKUP(附加题模型!$E$2,历史数据!$L$3:$U$5000,ROW(A156),)</f>
        <v>17.140304568527899</v>
      </c>
    </row>
    <row r="159" spans="1:36" x14ac:dyDescent="0.2">
      <c r="A159" s="148">
        <v>36683</v>
      </c>
      <c r="B159" s="137">
        <v>14.65</v>
      </c>
      <c r="C159" s="137">
        <v>111.513670203296</v>
      </c>
      <c r="D159" s="137"/>
      <c r="E159" s="137"/>
      <c r="F159" s="137"/>
      <c r="G159" s="137">
        <v>47.887943497300498</v>
      </c>
      <c r="H159" s="137"/>
      <c r="I159" s="137">
        <v>22.546370739313598</v>
      </c>
      <c r="J159" s="137"/>
      <c r="K159" s="137">
        <v>17.2182741116751</v>
      </c>
      <c r="L159" s="137">
        <v>14.81</v>
      </c>
      <c r="M159" s="137">
        <v>112.344907423848</v>
      </c>
      <c r="N159" s="137"/>
      <c r="O159" s="137"/>
      <c r="P159" s="137"/>
      <c r="Q159" s="137">
        <v>48.3440191496558</v>
      </c>
      <c r="R159" s="137"/>
      <c r="S159" s="137">
        <v>22.837918636804702</v>
      </c>
      <c r="T159" s="137"/>
      <c r="U159" s="137">
        <v>17.5951269035533</v>
      </c>
      <c r="V159" s="1">
        <v>563060</v>
      </c>
      <c r="W159" s="1">
        <v>1819700</v>
      </c>
      <c r="AA159" s="1">
        <v>105739</v>
      </c>
      <c r="AC159" s="1">
        <v>1011222</v>
      </c>
      <c r="AE159" s="1">
        <v>530116</v>
      </c>
      <c r="AH159" s="136">
        <f t="shared" si="2"/>
        <v>36683</v>
      </c>
      <c r="AI159" s="177">
        <f>HLOOKUP(附加题模型!$E$2,历史数据!$B$3:$K$5000,ROW(A157),)</f>
        <v>17.2182741116751</v>
      </c>
      <c r="AJ159" s="177">
        <f>HLOOKUP(附加题模型!$E$2,历史数据!$L$3:$U$5000,ROW(A157),)</f>
        <v>17.5951269035533</v>
      </c>
    </row>
    <row r="160" spans="1:36" x14ac:dyDescent="0.2">
      <c r="A160" s="148">
        <v>36684</v>
      </c>
      <c r="B160" s="137">
        <v>14.85</v>
      </c>
      <c r="C160" s="137">
        <v>111.897318151243</v>
      </c>
      <c r="D160" s="137"/>
      <c r="E160" s="137"/>
      <c r="F160" s="137"/>
      <c r="G160" s="137">
        <v>49.408195671818</v>
      </c>
      <c r="H160" s="137"/>
      <c r="I160" s="137">
        <v>22.837918636804702</v>
      </c>
      <c r="J160" s="137"/>
      <c r="K160" s="137">
        <v>17.5951269035533</v>
      </c>
      <c r="L160" s="137">
        <v>15.17</v>
      </c>
      <c r="M160" s="137">
        <v>111.769435501928</v>
      </c>
      <c r="N160" s="137"/>
      <c r="O160" s="137"/>
      <c r="P160" s="137"/>
      <c r="Q160" s="137">
        <v>47.811930888574601</v>
      </c>
      <c r="R160" s="137"/>
      <c r="S160" s="137">
        <v>22.701862951308801</v>
      </c>
      <c r="T160" s="137"/>
      <c r="U160" s="137">
        <v>17.621116751269</v>
      </c>
      <c r="V160" s="1">
        <v>776277</v>
      </c>
      <c r="W160" s="1">
        <v>1683700</v>
      </c>
      <c r="AA160" s="1">
        <v>120010</v>
      </c>
      <c r="AC160" s="1">
        <v>877228</v>
      </c>
      <c r="AE160" s="1">
        <v>552721</v>
      </c>
      <c r="AH160" s="136">
        <f t="shared" si="2"/>
        <v>36684</v>
      </c>
      <c r="AI160" s="177">
        <f>HLOOKUP(附加题模型!$E$2,历史数据!$B$3:$K$5000,ROW(A158),)</f>
        <v>17.5951269035533</v>
      </c>
      <c r="AJ160" s="177">
        <f>HLOOKUP(附加题模型!$E$2,历史数据!$L$3:$U$5000,ROW(A158),)</f>
        <v>17.621116751269</v>
      </c>
    </row>
    <row r="161" spans="1:36" x14ac:dyDescent="0.2">
      <c r="A161" s="148">
        <v>36685</v>
      </c>
      <c r="B161" s="137">
        <v>15.2</v>
      </c>
      <c r="C161" s="137">
        <v>111.257904904665</v>
      </c>
      <c r="D161" s="137"/>
      <c r="E161" s="137"/>
      <c r="F161" s="137"/>
      <c r="G161" s="137">
        <v>47.811930888574601</v>
      </c>
      <c r="H161" s="137"/>
      <c r="I161" s="137">
        <v>22.701862951308801</v>
      </c>
      <c r="J161" s="137"/>
      <c r="K161" s="137">
        <v>17.543147208121798</v>
      </c>
      <c r="L161" s="137">
        <v>14.75</v>
      </c>
      <c r="M161" s="137">
        <v>109.979078411508</v>
      </c>
      <c r="N161" s="137"/>
      <c r="O161" s="137"/>
      <c r="P161" s="137"/>
      <c r="Q161" s="137">
        <v>46.899779583864202</v>
      </c>
      <c r="R161" s="137"/>
      <c r="S161" s="137">
        <v>22.1576402093254</v>
      </c>
      <c r="T161" s="137"/>
      <c r="U161" s="137">
        <v>17.4781725888325</v>
      </c>
      <c r="V161" s="1">
        <v>655300</v>
      </c>
      <c r="W161" s="1">
        <v>1868000</v>
      </c>
      <c r="AA161" s="1">
        <v>77759</v>
      </c>
      <c r="AC161" s="1">
        <v>1013679</v>
      </c>
      <c r="AE161" s="1">
        <v>557075</v>
      </c>
      <c r="AH161" s="136">
        <f t="shared" si="2"/>
        <v>36685</v>
      </c>
      <c r="AI161" s="177">
        <f>HLOOKUP(附加题模型!$E$2,历史数据!$B$3:$K$5000,ROW(A159),)</f>
        <v>17.543147208121798</v>
      </c>
      <c r="AJ161" s="177">
        <f>HLOOKUP(附加题模型!$E$2,历史数据!$L$3:$U$5000,ROW(A159),)</f>
        <v>17.4781725888325</v>
      </c>
    </row>
    <row r="162" spans="1:36" x14ac:dyDescent="0.2">
      <c r="A162" s="148">
        <v>36686</v>
      </c>
      <c r="B162" s="137">
        <v>14.67</v>
      </c>
      <c r="C162" s="137">
        <v>109.979078411508</v>
      </c>
      <c r="D162" s="137"/>
      <c r="E162" s="137"/>
      <c r="F162" s="137"/>
      <c r="G162" s="137">
        <v>46.854172018628603</v>
      </c>
      <c r="H162" s="137"/>
      <c r="I162" s="137">
        <v>22.1576402093254</v>
      </c>
      <c r="J162" s="137"/>
      <c r="K162" s="137">
        <v>17.4781725888325</v>
      </c>
      <c r="L162" s="137">
        <v>14.6</v>
      </c>
      <c r="M162" s="137">
        <v>110.938198281376</v>
      </c>
      <c r="N162" s="137"/>
      <c r="O162" s="137"/>
      <c r="P162" s="137"/>
      <c r="Q162" s="137">
        <v>46.519716540234803</v>
      </c>
      <c r="R162" s="137"/>
      <c r="S162" s="137">
        <v>21.982711470830701</v>
      </c>
      <c r="T162" s="137"/>
      <c r="U162" s="137">
        <v>16.737461928934</v>
      </c>
      <c r="V162" s="1">
        <v>444521</v>
      </c>
      <c r="W162" s="1">
        <v>1401000</v>
      </c>
      <c r="AA162" s="1">
        <v>75329</v>
      </c>
      <c r="AC162" s="1">
        <v>797023</v>
      </c>
      <c r="AE162" s="1">
        <v>995934</v>
      </c>
      <c r="AH162" s="136">
        <f t="shared" si="2"/>
        <v>36686</v>
      </c>
      <c r="AI162" s="177">
        <f>HLOOKUP(附加题模型!$E$2,历史数据!$B$3:$K$5000,ROW(A160),)</f>
        <v>17.4781725888325</v>
      </c>
      <c r="AJ162" s="177">
        <f>HLOOKUP(附加题模型!$E$2,历史数据!$L$3:$U$5000,ROW(A160),)</f>
        <v>16.737461928934</v>
      </c>
    </row>
    <row r="163" spans="1:36" x14ac:dyDescent="0.2">
      <c r="A163" s="148">
        <v>36689</v>
      </c>
      <c r="B163" s="137">
        <v>14.5</v>
      </c>
      <c r="C163" s="137">
        <v>110.106961060823</v>
      </c>
      <c r="D163" s="137"/>
      <c r="E163" s="137"/>
      <c r="F163" s="137"/>
      <c r="G163" s="137">
        <v>46.519716540234803</v>
      </c>
      <c r="H163" s="137"/>
      <c r="I163" s="137">
        <v>21.943838417831898</v>
      </c>
      <c r="J163" s="137"/>
      <c r="K163" s="137">
        <v>16.347614213198</v>
      </c>
      <c r="L163" s="137">
        <v>14.15</v>
      </c>
      <c r="M163" s="137">
        <v>108.700251918351</v>
      </c>
      <c r="N163" s="137"/>
      <c r="O163" s="137"/>
      <c r="P163" s="137"/>
      <c r="Q163" s="137">
        <v>45.9116156704278</v>
      </c>
      <c r="R163" s="137"/>
      <c r="S163" s="137">
        <v>21.9632749443313</v>
      </c>
      <c r="T163" s="137"/>
      <c r="U163" s="137">
        <v>17.569137055837601</v>
      </c>
      <c r="V163" s="1">
        <v>1127828</v>
      </c>
      <c r="W163" s="1">
        <v>1517100</v>
      </c>
      <c r="AA163" s="1">
        <v>78600</v>
      </c>
      <c r="AC163" s="1">
        <v>529147</v>
      </c>
      <c r="AE163" s="1">
        <v>614059</v>
      </c>
      <c r="AH163" s="136">
        <f t="shared" si="2"/>
        <v>36689</v>
      </c>
      <c r="AI163" s="177">
        <f>HLOOKUP(附加题模型!$E$2,历史数据!$B$3:$K$5000,ROW(A161),)</f>
        <v>16.347614213198</v>
      </c>
      <c r="AJ163" s="177">
        <f>HLOOKUP(附加题模型!$E$2,历史数据!$L$3:$U$5000,ROW(A161),)</f>
        <v>17.569137055837601</v>
      </c>
    </row>
    <row r="164" spans="1:36" x14ac:dyDescent="0.2">
      <c r="A164" s="148">
        <v>36690</v>
      </c>
      <c r="B164" s="137">
        <v>14.05</v>
      </c>
      <c r="C164" s="137">
        <v>110.618491658086</v>
      </c>
      <c r="D164" s="137"/>
      <c r="E164" s="137"/>
      <c r="F164" s="137"/>
      <c r="G164" s="137">
        <v>45.607565235524298</v>
      </c>
      <c r="H164" s="137"/>
      <c r="I164" s="137">
        <v>21.9632749443313</v>
      </c>
      <c r="J164" s="137"/>
      <c r="K164" s="137">
        <v>17.673096446700502</v>
      </c>
      <c r="L164" s="137">
        <v>14.2</v>
      </c>
      <c r="M164" s="137">
        <v>110.938198281376</v>
      </c>
      <c r="N164" s="137"/>
      <c r="O164" s="137"/>
      <c r="P164" s="137"/>
      <c r="Q164" s="137">
        <v>45.607565235524298</v>
      </c>
      <c r="R164" s="137"/>
      <c r="S164" s="137">
        <v>22.604680318811798</v>
      </c>
      <c r="T164" s="137"/>
      <c r="U164" s="137">
        <v>17.673096446700502</v>
      </c>
      <c r="V164" s="1">
        <v>741240</v>
      </c>
      <c r="W164" s="1">
        <v>1382900</v>
      </c>
      <c r="AA164" s="1">
        <v>224956</v>
      </c>
      <c r="AC164" s="1">
        <v>638357</v>
      </c>
      <c r="AE164" s="1">
        <v>525677</v>
      </c>
      <c r="AH164" s="136">
        <f t="shared" si="2"/>
        <v>36690</v>
      </c>
      <c r="AI164" s="177">
        <f>HLOOKUP(附加题模型!$E$2,历史数据!$B$3:$K$5000,ROW(A162),)</f>
        <v>17.673096446700502</v>
      </c>
      <c r="AJ164" s="177">
        <f>HLOOKUP(附加题模型!$E$2,历史数据!$L$3:$U$5000,ROW(A162),)</f>
        <v>17.673096446700502</v>
      </c>
    </row>
    <row r="165" spans="1:36" x14ac:dyDescent="0.2">
      <c r="A165" s="148">
        <v>36691</v>
      </c>
      <c r="B165" s="137">
        <v>14.2</v>
      </c>
      <c r="C165" s="137">
        <v>110.938198281376</v>
      </c>
      <c r="D165" s="137"/>
      <c r="E165" s="137"/>
      <c r="F165" s="137"/>
      <c r="G165" s="137">
        <v>45.881210626937403</v>
      </c>
      <c r="H165" s="137"/>
      <c r="I165" s="137">
        <v>22.740736004307699</v>
      </c>
      <c r="J165" s="137"/>
      <c r="K165" s="137">
        <v>17.543147208121798</v>
      </c>
      <c r="L165" s="137">
        <v>14.59</v>
      </c>
      <c r="M165" s="137">
        <v>110.874256956718</v>
      </c>
      <c r="N165" s="137"/>
      <c r="O165" s="137"/>
      <c r="P165" s="137"/>
      <c r="Q165" s="137">
        <v>45.987628279153697</v>
      </c>
      <c r="R165" s="137"/>
      <c r="S165" s="137">
        <v>22.565807265813</v>
      </c>
      <c r="T165" s="137"/>
      <c r="U165" s="137">
        <v>17.673096446700502</v>
      </c>
      <c r="V165" s="1">
        <v>664280</v>
      </c>
      <c r="W165" s="1">
        <v>1473800</v>
      </c>
      <c r="AA165" s="1">
        <v>138200</v>
      </c>
      <c r="AC165" s="1">
        <v>804718</v>
      </c>
      <c r="AE165" s="1">
        <v>527518</v>
      </c>
      <c r="AH165" s="136">
        <f t="shared" si="2"/>
        <v>36691</v>
      </c>
      <c r="AI165" s="177">
        <f>HLOOKUP(附加题模型!$E$2,历史数据!$B$3:$K$5000,ROW(A163),)</f>
        <v>17.543147208121798</v>
      </c>
      <c r="AJ165" s="177">
        <f>HLOOKUP(附加题模型!$E$2,历史数据!$L$3:$U$5000,ROW(A163),)</f>
        <v>17.673096446700502</v>
      </c>
    </row>
    <row r="166" spans="1:36" x14ac:dyDescent="0.2">
      <c r="A166" s="148">
        <v>36692</v>
      </c>
      <c r="B166" s="137">
        <v>14.58</v>
      </c>
      <c r="C166" s="137">
        <v>110.938198281376</v>
      </c>
      <c r="D166" s="137"/>
      <c r="E166" s="137"/>
      <c r="F166" s="137"/>
      <c r="G166" s="137">
        <v>46.3524888010379</v>
      </c>
      <c r="H166" s="137"/>
      <c r="I166" s="137">
        <v>22.585243792312401</v>
      </c>
      <c r="J166" s="137"/>
      <c r="K166" s="137">
        <v>17.660101522842599</v>
      </c>
      <c r="L166" s="137">
        <v>14.4</v>
      </c>
      <c r="M166" s="137">
        <v>113.81555789097899</v>
      </c>
      <c r="N166" s="137"/>
      <c r="O166" s="137"/>
      <c r="P166" s="137"/>
      <c r="Q166" s="137">
        <v>45.9116156704278</v>
      </c>
      <c r="R166" s="137"/>
      <c r="S166" s="137">
        <v>23.0517204282982</v>
      </c>
      <c r="T166" s="137"/>
      <c r="U166" s="137">
        <v>17.932994923857901</v>
      </c>
      <c r="V166" s="1">
        <v>906900</v>
      </c>
      <c r="W166" s="1">
        <v>3940100</v>
      </c>
      <c r="AA166" s="1">
        <v>70582</v>
      </c>
      <c r="AC166" s="1">
        <v>821812</v>
      </c>
      <c r="AE166" s="1">
        <v>727590</v>
      </c>
      <c r="AH166" s="136">
        <f t="shared" si="2"/>
        <v>36692</v>
      </c>
      <c r="AI166" s="177">
        <f>HLOOKUP(附加题模型!$E$2,历史数据!$B$3:$K$5000,ROW(A164),)</f>
        <v>17.660101522842599</v>
      </c>
      <c r="AJ166" s="177">
        <f>HLOOKUP(附加题模型!$E$2,历史数据!$L$3:$U$5000,ROW(A164),)</f>
        <v>17.932994923857901</v>
      </c>
    </row>
    <row r="167" spans="1:36" x14ac:dyDescent="0.2">
      <c r="A167" s="148">
        <v>36693</v>
      </c>
      <c r="B167" s="137">
        <v>14.4</v>
      </c>
      <c r="C167" s="137">
        <v>114.3910298129</v>
      </c>
      <c r="D167" s="137"/>
      <c r="E167" s="137"/>
      <c r="F167" s="137"/>
      <c r="G167" s="137">
        <v>46.489311496744399</v>
      </c>
      <c r="H167" s="137"/>
      <c r="I167" s="137">
        <v>23.0517204282982</v>
      </c>
      <c r="J167" s="137"/>
      <c r="K167" s="137">
        <v>17.932994923857901</v>
      </c>
      <c r="L167" s="137">
        <v>14.12</v>
      </c>
      <c r="M167" s="137">
        <v>113.112203319743</v>
      </c>
      <c r="N167" s="137"/>
      <c r="O167" s="137"/>
      <c r="P167" s="137"/>
      <c r="Q167" s="137">
        <v>47.705513236358399</v>
      </c>
      <c r="R167" s="137"/>
      <c r="S167" s="137">
        <v>23.693125802778699</v>
      </c>
      <c r="T167" s="137"/>
      <c r="U167" s="137">
        <v>18.270862944162399</v>
      </c>
      <c r="V167" s="1">
        <v>517410</v>
      </c>
      <c r="W167" s="1">
        <v>3256900</v>
      </c>
      <c r="AA167" s="1">
        <v>153741</v>
      </c>
      <c r="AC167" s="1">
        <v>2445064</v>
      </c>
      <c r="AE167" s="1">
        <v>1394229</v>
      </c>
      <c r="AH167" s="136">
        <f t="shared" si="2"/>
        <v>36693</v>
      </c>
      <c r="AI167" s="177">
        <f>HLOOKUP(附加题模型!$E$2,历史数据!$B$3:$K$5000,ROW(A165),)</f>
        <v>17.932994923857901</v>
      </c>
      <c r="AJ167" s="177">
        <f>HLOOKUP(附加题模型!$E$2,历史数据!$L$3:$U$5000,ROW(A165),)</f>
        <v>18.270862944162399</v>
      </c>
    </row>
    <row r="168" spans="1:36" x14ac:dyDescent="0.2">
      <c r="A168" s="148">
        <v>36696</v>
      </c>
      <c r="B168" s="137">
        <v>14.12</v>
      </c>
      <c r="C168" s="137">
        <v>112.408848748506</v>
      </c>
      <c r="D168" s="137"/>
      <c r="E168" s="137"/>
      <c r="F168" s="137"/>
      <c r="G168" s="137">
        <v>47.1278174100418</v>
      </c>
      <c r="H168" s="137"/>
      <c r="I168" s="137">
        <v>24.256785071261501</v>
      </c>
      <c r="J168" s="137"/>
      <c r="K168" s="137">
        <v>18.270862944162399</v>
      </c>
      <c r="L168" s="137">
        <v>14.22</v>
      </c>
      <c r="M168" s="137">
        <v>111.257904904665</v>
      </c>
      <c r="N168" s="137"/>
      <c r="O168" s="137"/>
      <c r="P168" s="137"/>
      <c r="Q168" s="137">
        <v>46.671741757686497</v>
      </c>
      <c r="R168" s="137"/>
      <c r="S168" s="137">
        <v>24.975936551739601</v>
      </c>
      <c r="T168" s="137"/>
      <c r="U168" s="137">
        <v>17.7380710659898</v>
      </c>
      <c r="V168" s="1">
        <v>403597</v>
      </c>
      <c r="W168" s="1">
        <v>1610100</v>
      </c>
      <c r="AA168" s="1">
        <v>61740</v>
      </c>
      <c r="AC168" s="1">
        <v>7442639</v>
      </c>
      <c r="AE168" s="1">
        <v>902900</v>
      </c>
      <c r="AH168" s="136">
        <f t="shared" si="2"/>
        <v>36696</v>
      </c>
      <c r="AI168" s="177">
        <f>HLOOKUP(附加题模型!$E$2,历史数据!$B$3:$K$5000,ROW(A166),)</f>
        <v>18.270862944162399</v>
      </c>
      <c r="AJ168" s="177">
        <f>HLOOKUP(附加题模型!$E$2,历史数据!$L$3:$U$5000,ROW(A166),)</f>
        <v>17.7380710659898</v>
      </c>
    </row>
    <row r="169" spans="1:36" x14ac:dyDescent="0.2">
      <c r="A169" s="148">
        <v>36697</v>
      </c>
      <c r="B169" s="137">
        <v>14.2</v>
      </c>
      <c r="C169" s="137">
        <v>111.257904904665</v>
      </c>
      <c r="D169" s="137"/>
      <c r="E169" s="137"/>
      <c r="F169" s="137"/>
      <c r="G169" s="137">
        <v>46.671741757686497</v>
      </c>
      <c r="H169" s="137"/>
      <c r="I169" s="137">
        <v>24.975936551739601</v>
      </c>
      <c r="J169" s="137"/>
      <c r="K169" s="137">
        <v>17.673096446700502</v>
      </c>
      <c r="L169" s="137">
        <v>14.42</v>
      </c>
      <c r="M169" s="137">
        <v>109.979078411508</v>
      </c>
      <c r="N169" s="137"/>
      <c r="O169" s="137"/>
      <c r="P169" s="137"/>
      <c r="Q169" s="137">
        <v>46.139653496605398</v>
      </c>
      <c r="R169" s="137"/>
      <c r="S169" s="137">
        <v>23.868054541273299</v>
      </c>
      <c r="T169" s="137"/>
      <c r="U169" s="137">
        <v>17.322233502538101</v>
      </c>
      <c r="V169" s="1">
        <v>477310</v>
      </c>
      <c r="W169" s="1">
        <v>1032800</v>
      </c>
      <c r="AA169" s="1">
        <v>69204</v>
      </c>
      <c r="AC169" s="1">
        <v>1595536</v>
      </c>
      <c r="AE169" s="1">
        <v>601659</v>
      </c>
      <c r="AH169" s="136">
        <f t="shared" si="2"/>
        <v>36697</v>
      </c>
      <c r="AI169" s="177">
        <f>HLOOKUP(附加题模型!$E$2,历史数据!$B$3:$K$5000,ROW(A167),)</f>
        <v>17.673096446700502</v>
      </c>
      <c r="AJ169" s="177">
        <f>HLOOKUP(附加题模型!$E$2,历史数据!$L$3:$U$5000,ROW(A167),)</f>
        <v>17.322233502538101</v>
      </c>
    </row>
    <row r="170" spans="1:36" x14ac:dyDescent="0.2">
      <c r="A170" s="148">
        <v>36698</v>
      </c>
      <c r="B170" s="137">
        <v>14.45</v>
      </c>
      <c r="C170" s="137">
        <v>109.979078411508</v>
      </c>
      <c r="D170" s="137"/>
      <c r="E170" s="137"/>
      <c r="F170" s="137"/>
      <c r="G170" s="137">
        <v>46.033235844389203</v>
      </c>
      <c r="H170" s="137"/>
      <c r="I170" s="137">
        <v>23.731998855777501</v>
      </c>
      <c r="J170" s="137"/>
      <c r="K170" s="137">
        <v>17.166294416243701</v>
      </c>
      <c r="L170" s="137">
        <v>14.64</v>
      </c>
      <c r="M170" s="137">
        <v>111.19396358000699</v>
      </c>
      <c r="N170" s="137"/>
      <c r="O170" s="137"/>
      <c r="P170" s="137"/>
      <c r="Q170" s="137">
        <v>46.808564453393103</v>
      </c>
      <c r="R170" s="137"/>
      <c r="S170" s="137">
        <v>24.451150336255601</v>
      </c>
      <c r="T170" s="137"/>
      <c r="U170" s="137">
        <v>17.3482233502538</v>
      </c>
      <c r="V170" s="1">
        <v>335101</v>
      </c>
      <c r="W170" s="1">
        <v>954700</v>
      </c>
      <c r="AA170" s="1">
        <v>129774</v>
      </c>
      <c r="AC170" s="1">
        <v>1222866</v>
      </c>
      <c r="AE170" s="1">
        <v>355930</v>
      </c>
      <c r="AH170" s="136">
        <f t="shared" si="2"/>
        <v>36698</v>
      </c>
      <c r="AI170" s="177">
        <f>HLOOKUP(附加题模型!$E$2,历史数据!$B$3:$K$5000,ROW(A168),)</f>
        <v>17.166294416243701</v>
      </c>
      <c r="AJ170" s="177">
        <f>HLOOKUP(附加题模型!$E$2,历史数据!$L$3:$U$5000,ROW(A168),)</f>
        <v>17.3482233502538</v>
      </c>
    </row>
    <row r="171" spans="1:36" x14ac:dyDescent="0.2">
      <c r="A171" s="148">
        <v>36699</v>
      </c>
      <c r="B171" s="137">
        <v>14.75</v>
      </c>
      <c r="C171" s="137">
        <v>110.618491658086</v>
      </c>
      <c r="D171" s="137"/>
      <c r="E171" s="137"/>
      <c r="F171" s="137"/>
      <c r="G171" s="137">
        <v>46.808564453393103</v>
      </c>
      <c r="H171" s="137"/>
      <c r="I171" s="137">
        <v>24.4900233892544</v>
      </c>
      <c r="J171" s="137"/>
      <c r="K171" s="137">
        <v>17.3482233502538</v>
      </c>
      <c r="L171" s="137">
        <v>14.62</v>
      </c>
      <c r="M171" s="137">
        <v>112.217024774533</v>
      </c>
      <c r="N171" s="137"/>
      <c r="O171" s="137"/>
      <c r="P171" s="137"/>
      <c r="Q171" s="137">
        <v>46.808564453393103</v>
      </c>
      <c r="R171" s="137"/>
      <c r="S171" s="137">
        <v>23.8291814882745</v>
      </c>
      <c r="T171" s="137"/>
      <c r="U171" s="137">
        <v>17.3612182741117</v>
      </c>
      <c r="V171" s="1">
        <v>337817</v>
      </c>
      <c r="W171" s="1">
        <v>1008200</v>
      </c>
      <c r="AA171" s="1">
        <v>0</v>
      </c>
      <c r="AC171" s="1">
        <v>904981</v>
      </c>
      <c r="AE171" s="1">
        <v>298639</v>
      </c>
      <c r="AH171" s="136">
        <f t="shared" si="2"/>
        <v>36699</v>
      </c>
      <c r="AI171" s="177">
        <f>HLOOKUP(附加题模型!$E$2,历史数据!$B$3:$K$5000,ROW(A169),)</f>
        <v>17.3482233502538</v>
      </c>
      <c r="AJ171" s="177">
        <f>HLOOKUP(附加题模型!$E$2,历史数据!$L$3:$U$5000,ROW(A169),)</f>
        <v>17.3612182741117</v>
      </c>
    </row>
    <row r="172" spans="1:36" x14ac:dyDescent="0.2">
      <c r="A172" s="148">
        <v>36700</v>
      </c>
      <c r="B172" s="137">
        <v>14.6</v>
      </c>
      <c r="C172" s="137">
        <v>112.408848748506</v>
      </c>
      <c r="D172" s="137"/>
      <c r="E172" s="137"/>
      <c r="F172" s="137"/>
      <c r="G172" s="137">
        <v>48.328816627910598</v>
      </c>
      <c r="H172" s="137"/>
      <c r="I172" s="137">
        <v>23.7125623292781</v>
      </c>
      <c r="J172" s="137"/>
      <c r="K172" s="137">
        <v>17.543147208121798</v>
      </c>
      <c r="L172" s="137">
        <v>14.56</v>
      </c>
      <c r="M172" s="137">
        <v>110.938198281376</v>
      </c>
      <c r="N172" s="137"/>
      <c r="O172" s="137"/>
      <c r="P172" s="137"/>
      <c r="Q172" s="137">
        <v>51.490941150906899</v>
      </c>
      <c r="R172" s="137"/>
      <c r="S172" s="137">
        <v>23.926364120771598</v>
      </c>
      <c r="T172" s="137"/>
      <c r="U172" s="137">
        <v>17.517157360406099</v>
      </c>
      <c r="V172" s="1">
        <v>278460</v>
      </c>
      <c r="W172" s="1">
        <v>1150900</v>
      </c>
      <c r="AA172" s="1">
        <v>619644</v>
      </c>
      <c r="AC172" s="1">
        <v>731633</v>
      </c>
      <c r="AE172" s="1">
        <v>463876</v>
      </c>
      <c r="AH172" s="136">
        <f t="shared" si="2"/>
        <v>36700</v>
      </c>
      <c r="AI172" s="177">
        <f>HLOOKUP(附加题模型!$E$2,历史数据!$B$3:$K$5000,ROW(A170),)</f>
        <v>17.543147208121798</v>
      </c>
      <c r="AJ172" s="177">
        <f>HLOOKUP(附加题模型!$E$2,历史数据!$L$3:$U$5000,ROW(A170),)</f>
        <v>17.517157360406099</v>
      </c>
    </row>
    <row r="173" spans="1:36" x14ac:dyDescent="0.2">
      <c r="A173" s="148">
        <v>36703</v>
      </c>
      <c r="B173" s="137">
        <v>14.6</v>
      </c>
      <c r="C173" s="137">
        <v>111.257904904665</v>
      </c>
      <c r="D173" s="137"/>
      <c r="E173" s="137"/>
      <c r="F173" s="137"/>
      <c r="G173" s="137">
        <v>52.524712629578801</v>
      </c>
      <c r="H173" s="137"/>
      <c r="I173" s="137">
        <v>23.926364120771598</v>
      </c>
      <c r="J173" s="137"/>
      <c r="K173" s="137">
        <v>17.673096446700502</v>
      </c>
      <c r="L173" s="137">
        <v>15.25</v>
      </c>
      <c r="M173" s="137">
        <v>109.979078411508</v>
      </c>
      <c r="N173" s="137"/>
      <c r="O173" s="137"/>
      <c r="P173" s="137"/>
      <c r="Q173" s="137">
        <v>50.624397411432</v>
      </c>
      <c r="R173" s="137"/>
      <c r="S173" s="137">
        <v>23.945800647271</v>
      </c>
      <c r="T173" s="137"/>
      <c r="U173" s="137">
        <v>17.803045685279201</v>
      </c>
      <c r="V173" s="1">
        <v>1576637</v>
      </c>
      <c r="W173" s="1">
        <v>1771200</v>
      </c>
      <c r="AA173" s="1">
        <v>788565</v>
      </c>
      <c r="AC173" s="1">
        <v>1060478</v>
      </c>
      <c r="AE173" s="1">
        <v>649165</v>
      </c>
      <c r="AH173" s="136">
        <f t="shared" si="2"/>
        <v>36703</v>
      </c>
      <c r="AI173" s="177">
        <f>HLOOKUP(附加题模型!$E$2,历史数据!$B$3:$K$5000,ROW(A171),)</f>
        <v>17.673096446700502</v>
      </c>
      <c r="AJ173" s="177">
        <f>HLOOKUP(附加题模型!$E$2,历史数据!$L$3:$U$5000,ROW(A171),)</f>
        <v>17.803045685279201</v>
      </c>
    </row>
    <row r="174" spans="1:36" x14ac:dyDescent="0.2">
      <c r="A174" s="148">
        <v>36704</v>
      </c>
      <c r="B174" s="137">
        <v>15.28</v>
      </c>
      <c r="C174" s="137">
        <v>109.979078411508</v>
      </c>
      <c r="D174" s="137"/>
      <c r="E174" s="137"/>
      <c r="F174" s="137"/>
      <c r="G174" s="137">
        <v>50.624397411432</v>
      </c>
      <c r="H174" s="137"/>
      <c r="I174" s="137">
        <v>24.0041102267692</v>
      </c>
      <c r="J174" s="137"/>
      <c r="K174" s="137">
        <v>17.945989847715701</v>
      </c>
      <c r="L174" s="137">
        <v>15.09</v>
      </c>
      <c r="M174" s="137">
        <v>109.211782515613</v>
      </c>
      <c r="N174" s="137"/>
      <c r="O174" s="137"/>
      <c r="P174" s="137"/>
      <c r="Q174" s="137">
        <v>48.693677149794802</v>
      </c>
      <c r="R174" s="137"/>
      <c r="S174" s="137">
        <v>24.179038965263899</v>
      </c>
      <c r="T174" s="137"/>
      <c r="U174" s="137">
        <v>18.062944162436501</v>
      </c>
      <c r="V174" s="1">
        <v>1285018</v>
      </c>
      <c r="W174" s="1">
        <v>1985300</v>
      </c>
      <c r="AA174" s="1">
        <v>213665</v>
      </c>
      <c r="AC174" s="1">
        <v>1054596</v>
      </c>
      <c r="AE174" s="1">
        <v>751600</v>
      </c>
      <c r="AH174" s="136">
        <f t="shared" si="2"/>
        <v>36704</v>
      </c>
      <c r="AI174" s="177">
        <f>HLOOKUP(附加题模型!$E$2,历史数据!$B$3:$K$5000,ROW(A172),)</f>
        <v>17.945989847715701</v>
      </c>
      <c r="AJ174" s="177">
        <f>HLOOKUP(附加题模型!$E$2,历史数据!$L$3:$U$5000,ROW(A172),)</f>
        <v>18.062944162436501</v>
      </c>
    </row>
    <row r="175" spans="1:36" x14ac:dyDescent="0.2">
      <c r="A175" s="148">
        <v>36705</v>
      </c>
      <c r="B175" s="137">
        <v>15.26</v>
      </c>
      <c r="C175" s="137">
        <v>109.46754781424499</v>
      </c>
      <c r="D175" s="137"/>
      <c r="E175" s="137"/>
      <c r="F175" s="137"/>
      <c r="G175" s="137">
        <v>47.9031460190457</v>
      </c>
      <c r="H175" s="137"/>
      <c r="I175" s="137">
        <v>24.295658124260299</v>
      </c>
      <c r="J175" s="137"/>
      <c r="K175" s="137">
        <v>18.062944162436501</v>
      </c>
      <c r="L175" s="137">
        <v>15</v>
      </c>
      <c r="M175" s="137">
        <v>112.217024774533</v>
      </c>
      <c r="N175" s="137"/>
      <c r="O175" s="137"/>
      <c r="P175" s="137"/>
      <c r="Q175" s="137">
        <v>48.648069584559202</v>
      </c>
      <c r="R175" s="137"/>
      <c r="S175" s="137">
        <v>23.906927594272201</v>
      </c>
      <c r="T175" s="137"/>
      <c r="U175" s="137">
        <v>17.6081218274112</v>
      </c>
      <c r="V175" s="1">
        <v>1546900</v>
      </c>
      <c r="W175" s="1">
        <v>1927600</v>
      </c>
      <c r="AA175" s="1">
        <v>138272</v>
      </c>
      <c r="AC175" s="1">
        <v>763978</v>
      </c>
      <c r="AE175" s="1">
        <v>601333</v>
      </c>
      <c r="AH175" s="136">
        <f t="shared" si="2"/>
        <v>36705</v>
      </c>
      <c r="AI175" s="177">
        <f>HLOOKUP(附加题模型!$E$2,历史数据!$B$3:$K$5000,ROW(A173),)</f>
        <v>18.062944162436501</v>
      </c>
      <c r="AJ175" s="177">
        <f>HLOOKUP(附加题模型!$E$2,历史数据!$L$3:$U$5000,ROW(A173),)</f>
        <v>17.6081218274112</v>
      </c>
    </row>
    <row r="176" spans="1:36" x14ac:dyDescent="0.2">
      <c r="A176" s="148">
        <v>36706</v>
      </c>
      <c r="B176" s="137">
        <v>15</v>
      </c>
      <c r="C176" s="137">
        <v>112.536731397822</v>
      </c>
      <c r="D176" s="137"/>
      <c r="E176" s="137"/>
      <c r="F176" s="137"/>
      <c r="G176" s="137">
        <v>48.952120019462697</v>
      </c>
      <c r="H176" s="137"/>
      <c r="I176" s="137">
        <v>23.906927594272201</v>
      </c>
      <c r="J176" s="137"/>
      <c r="K176" s="137">
        <v>17.7380710659898</v>
      </c>
      <c r="L176" s="137">
        <v>14.91</v>
      </c>
      <c r="M176" s="137">
        <v>113.751616566321</v>
      </c>
      <c r="N176" s="137"/>
      <c r="O176" s="137"/>
      <c r="P176" s="137"/>
      <c r="Q176" s="137">
        <v>47.887943497300498</v>
      </c>
      <c r="R176" s="137"/>
      <c r="S176" s="137">
        <v>23.518197064283999</v>
      </c>
      <c r="T176" s="137"/>
      <c r="U176" s="137">
        <v>17.712081218274101</v>
      </c>
      <c r="V176" s="1">
        <v>525923</v>
      </c>
      <c r="W176" s="1">
        <v>6021800</v>
      </c>
      <c r="AA176" s="1">
        <v>162250</v>
      </c>
      <c r="AC176" s="1">
        <v>945902</v>
      </c>
      <c r="AE176" s="1">
        <v>485000</v>
      </c>
      <c r="AH176" s="136">
        <f t="shared" si="2"/>
        <v>36706</v>
      </c>
      <c r="AI176" s="177">
        <f>HLOOKUP(附加题模型!$E$2,历史数据!$B$3:$K$5000,ROW(A174),)</f>
        <v>17.7380710659898</v>
      </c>
      <c r="AJ176" s="177">
        <f>HLOOKUP(附加题模型!$E$2,历史数据!$L$3:$U$5000,ROW(A174),)</f>
        <v>17.712081218274101</v>
      </c>
    </row>
    <row r="177" spans="1:36" x14ac:dyDescent="0.2">
      <c r="A177" s="148">
        <v>36707</v>
      </c>
      <c r="B177" s="137">
        <v>14.91</v>
      </c>
      <c r="C177" s="137">
        <v>113.751616566321</v>
      </c>
      <c r="D177" s="137"/>
      <c r="E177" s="137"/>
      <c r="F177" s="137"/>
      <c r="G177" s="137">
        <v>47.887943497300498</v>
      </c>
      <c r="H177" s="137"/>
      <c r="I177" s="137">
        <v>23.615379696781002</v>
      </c>
      <c r="J177" s="137"/>
      <c r="K177" s="137">
        <v>17.932994923857901</v>
      </c>
      <c r="L177" s="137">
        <v>14.8</v>
      </c>
      <c r="M177" s="137">
        <v>113.751616566321</v>
      </c>
      <c r="N177" s="137"/>
      <c r="O177" s="137"/>
      <c r="P177" s="137"/>
      <c r="Q177" s="137">
        <v>47.279842627493501</v>
      </c>
      <c r="R177" s="137"/>
      <c r="S177" s="137">
        <v>24.023546753268601</v>
      </c>
      <c r="T177" s="137"/>
      <c r="U177" s="137">
        <v>17.231269035533</v>
      </c>
      <c r="V177" s="1">
        <v>377500</v>
      </c>
      <c r="W177" s="1">
        <v>0</v>
      </c>
      <c r="AA177" s="1">
        <v>83290</v>
      </c>
      <c r="AC177" s="1">
        <v>1055970</v>
      </c>
      <c r="AE177" s="1">
        <v>596976</v>
      </c>
      <c r="AH177" s="136">
        <f t="shared" si="2"/>
        <v>36707</v>
      </c>
      <c r="AI177" s="177">
        <f>HLOOKUP(附加题模型!$E$2,历史数据!$B$3:$K$5000,ROW(A175),)</f>
        <v>17.932994923857901</v>
      </c>
      <c r="AJ177" s="177">
        <f>HLOOKUP(附加题模型!$E$2,历史数据!$L$3:$U$5000,ROW(A175),)</f>
        <v>17.231269035533</v>
      </c>
    </row>
    <row r="178" spans="1:36" x14ac:dyDescent="0.2">
      <c r="A178" s="148">
        <v>36710</v>
      </c>
      <c r="B178" s="137">
        <v>14.75</v>
      </c>
      <c r="C178" s="137">
        <v>112.28096609919</v>
      </c>
      <c r="D178" s="137"/>
      <c r="E178" s="137"/>
      <c r="F178" s="137"/>
      <c r="G178" s="137">
        <v>46.367691322783003</v>
      </c>
      <c r="H178" s="137"/>
      <c r="I178" s="137">
        <v>24.023546753268601</v>
      </c>
      <c r="J178" s="137"/>
      <c r="K178" s="137">
        <v>17.153299492385798</v>
      </c>
      <c r="L178" s="137">
        <v>14.68</v>
      </c>
      <c r="M178" s="137">
        <v>110.938198281376</v>
      </c>
      <c r="N178" s="137"/>
      <c r="O178" s="137"/>
      <c r="P178" s="137"/>
      <c r="Q178" s="137">
        <v>47.036602279570701</v>
      </c>
      <c r="R178" s="137"/>
      <c r="S178" s="137">
        <v>24.353967703758499</v>
      </c>
      <c r="T178" s="137"/>
      <c r="U178" s="137">
        <v>16.8544162436548</v>
      </c>
      <c r="V178" s="1">
        <v>405550</v>
      </c>
      <c r="W178" s="1">
        <v>1170200</v>
      </c>
      <c r="AA178" s="1">
        <v>81535</v>
      </c>
      <c r="AC178" s="1">
        <v>1858835</v>
      </c>
      <c r="AE178" s="1">
        <v>547460</v>
      </c>
      <c r="AH178" s="136">
        <f t="shared" si="2"/>
        <v>36710</v>
      </c>
      <c r="AI178" s="177">
        <f>HLOOKUP(附加题模型!$E$2,历史数据!$B$3:$K$5000,ROW(A176),)</f>
        <v>17.153299492385798</v>
      </c>
      <c r="AJ178" s="177">
        <f>HLOOKUP(附加题模型!$E$2,历史数据!$L$3:$U$5000,ROW(A176),)</f>
        <v>16.8544162436548</v>
      </c>
    </row>
    <row r="179" spans="1:36" x14ac:dyDescent="0.2">
      <c r="A179" s="148">
        <v>36711</v>
      </c>
      <c r="B179" s="137">
        <v>14.65</v>
      </c>
      <c r="C179" s="137">
        <v>110.618491658086</v>
      </c>
      <c r="D179" s="137"/>
      <c r="E179" s="137"/>
      <c r="F179" s="137"/>
      <c r="G179" s="137">
        <v>46.914982105609297</v>
      </c>
      <c r="H179" s="137"/>
      <c r="I179" s="137">
        <v>23.809744961775099</v>
      </c>
      <c r="J179" s="137"/>
      <c r="K179" s="137">
        <v>16.763451776649699</v>
      </c>
      <c r="L179" s="137">
        <v>14.6</v>
      </c>
      <c r="M179" s="137">
        <v>111.57761152795401</v>
      </c>
      <c r="N179" s="137"/>
      <c r="O179" s="137"/>
      <c r="P179" s="137"/>
      <c r="Q179" s="137">
        <v>47.1278174100418</v>
      </c>
      <c r="R179" s="137"/>
      <c r="S179" s="137">
        <v>24.5483329687526</v>
      </c>
      <c r="T179" s="137"/>
      <c r="U179" s="137">
        <v>17.127309644669999</v>
      </c>
      <c r="V179" s="1">
        <v>221261</v>
      </c>
      <c r="W179" s="1">
        <v>616800</v>
      </c>
      <c r="AA179" s="1">
        <v>47714</v>
      </c>
      <c r="AC179" s="1">
        <v>1084253</v>
      </c>
      <c r="AE179" s="1">
        <v>207419</v>
      </c>
      <c r="AH179" s="136">
        <f t="shared" si="2"/>
        <v>36711</v>
      </c>
      <c r="AI179" s="177">
        <f>HLOOKUP(附加题模型!$E$2,历史数据!$B$3:$K$5000,ROW(A177),)</f>
        <v>16.763451776649699</v>
      </c>
      <c r="AJ179" s="177">
        <f>HLOOKUP(附加题模型!$E$2,历史数据!$L$3:$U$5000,ROW(A177),)</f>
        <v>17.127309644669999</v>
      </c>
    </row>
    <row r="180" spans="1:36" x14ac:dyDescent="0.2">
      <c r="A180" s="148">
        <v>36712</v>
      </c>
      <c r="B180" s="137">
        <v>14.7</v>
      </c>
      <c r="C180" s="137">
        <v>111.897318151243</v>
      </c>
      <c r="D180" s="137"/>
      <c r="E180" s="137"/>
      <c r="F180" s="137"/>
      <c r="G180" s="137">
        <v>47.887943497300498</v>
      </c>
      <c r="H180" s="137"/>
      <c r="I180" s="137">
        <v>24.587206021751399</v>
      </c>
      <c r="J180" s="137"/>
      <c r="K180" s="137">
        <v>17.153299492385798</v>
      </c>
      <c r="L180" s="137">
        <v>14.95</v>
      </c>
      <c r="M180" s="137">
        <v>113.431909943032</v>
      </c>
      <c r="N180" s="137"/>
      <c r="O180" s="137"/>
      <c r="P180" s="137"/>
      <c r="Q180" s="137">
        <v>46.656539235941402</v>
      </c>
      <c r="R180" s="137"/>
      <c r="S180" s="137">
        <v>25.306357502229499</v>
      </c>
      <c r="T180" s="137"/>
      <c r="U180" s="137">
        <v>16.997360406091399</v>
      </c>
      <c r="V180" s="1">
        <v>969896</v>
      </c>
      <c r="W180" s="1">
        <v>1186000</v>
      </c>
      <c r="AA180" s="1">
        <v>77430</v>
      </c>
      <c r="AC180" s="1">
        <v>3859380</v>
      </c>
      <c r="AE180" s="1">
        <v>251385</v>
      </c>
      <c r="AH180" s="136">
        <f t="shared" si="2"/>
        <v>36712</v>
      </c>
      <c r="AI180" s="177">
        <f>HLOOKUP(附加题模型!$E$2,历史数据!$B$3:$K$5000,ROW(A178),)</f>
        <v>17.153299492385798</v>
      </c>
      <c r="AJ180" s="177">
        <f>HLOOKUP(附加题模型!$E$2,历史数据!$L$3:$U$5000,ROW(A178),)</f>
        <v>16.997360406091399</v>
      </c>
    </row>
    <row r="181" spans="1:36" x14ac:dyDescent="0.2">
      <c r="A181" s="148">
        <v>36713</v>
      </c>
      <c r="B181" s="137">
        <v>14.96</v>
      </c>
      <c r="C181" s="137">
        <v>113.431909943032</v>
      </c>
      <c r="D181" s="137"/>
      <c r="E181" s="137"/>
      <c r="F181" s="137"/>
      <c r="G181" s="137">
        <v>43.783262626103301</v>
      </c>
      <c r="H181" s="137"/>
      <c r="I181" s="137">
        <v>25.306357502229499</v>
      </c>
      <c r="J181" s="137"/>
      <c r="K181" s="137">
        <v>16.243654822334999</v>
      </c>
      <c r="L181" s="137">
        <v>14.85</v>
      </c>
      <c r="M181" s="137">
        <v>111.130022255349</v>
      </c>
      <c r="N181" s="137"/>
      <c r="O181" s="137"/>
      <c r="P181" s="137"/>
      <c r="Q181" s="137">
        <v>46.033235844389203</v>
      </c>
      <c r="R181" s="137"/>
      <c r="S181" s="137">
        <v>25.2091748697325</v>
      </c>
      <c r="T181" s="137"/>
      <c r="U181" s="137">
        <v>15.3989847715736</v>
      </c>
      <c r="V181" s="1">
        <v>1053091</v>
      </c>
      <c r="W181" s="1">
        <v>1123300</v>
      </c>
      <c r="AA181" s="1">
        <v>114355</v>
      </c>
      <c r="AC181" s="1">
        <v>2328975</v>
      </c>
      <c r="AE181" s="1">
        <v>1621816</v>
      </c>
      <c r="AH181" s="136">
        <f t="shared" si="2"/>
        <v>36713</v>
      </c>
      <c r="AI181" s="177">
        <f>HLOOKUP(附加题模型!$E$2,历史数据!$B$3:$K$5000,ROW(A179),)</f>
        <v>16.243654822334999</v>
      </c>
      <c r="AJ181" s="177">
        <f>HLOOKUP(附加题模型!$E$2,历史数据!$L$3:$U$5000,ROW(A179),)</f>
        <v>15.3989847715736</v>
      </c>
    </row>
    <row r="182" spans="1:36" x14ac:dyDescent="0.2">
      <c r="A182" s="148">
        <v>36714</v>
      </c>
      <c r="B182" s="137">
        <v>14.9</v>
      </c>
      <c r="C182" s="137">
        <v>111.130022255349</v>
      </c>
      <c r="D182" s="137"/>
      <c r="E182" s="137"/>
      <c r="F182" s="137"/>
      <c r="G182" s="137">
        <v>45.607565235524298</v>
      </c>
      <c r="H182" s="137"/>
      <c r="I182" s="137">
        <v>25.461849714224801</v>
      </c>
      <c r="J182" s="137"/>
      <c r="K182" s="137">
        <v>15.3340101522843</v>
      </c>
      <c r="L182" s="137">
        <v>15.28</v>
      </c>
      <c r="M182" s="137">
        <v>110.669538737716</v>
      </c>
      <c r="N182" s="137"/>
      <c r="O182" s="137"/>
      <c r="P182" s="137"/>
      <c r="Q182" s="137">
        <v>45.881210626937403</v>
      </c>
      <c r="R182" s="137"/>
      <c r="S182" s="137">
        <v>25.753397611715901</v>
      </c>
      <c r="T182" s="137"/>
      <c r="U182" s="137">
        <v>15.5159390862944</v>
      </c>
      <c r="V182" s="1">
        <v>1021819</v>
      </c>
      <c r="W182" s="1">
        <v>2284200</v>
      </c>
      <c r="AA182" s="1">
        <v>94760</v>
      </c>
      <c r="AC182" s="1">
        <v>2554703</v>
      </c>
      <c r="AE182" s="1">
        <v>1044100</v>
      </c>
      <c r="AH182" s="136">
        <f t="shared" si="2"/>
        <v>36714</v>
      </c>
      <c r="AI182" s="177">
        <f>HLOOKUP(附加题模型!$E$2,历史数据!$B$3:$K$5000,ROW(A180),)</f>
        <v>15.3340101522843</v>
      </c>
      <c r="AJ182" s="177">
        <f>HLOOKUP(附加题模型!$E$2,历史数据!$L$3:$U$5000,ROW(A180),)</f>
        <v>15.5159390862944</v>
      </c>
    </row>
    <row r="183" spans="1:36" x14ac:dyDescent="0.2">
      <c r="A183" s="148">
        <v>36717</v>
      </c>
      <c r="B183" s="137">
        <v>15.4</v>
      </c>
      <c r="C183" s="137">
        <v>110.899780496533</v>
      </c>
      <c r="D183" s="137"/>
      <c r="E183" s="137"/>
      <c r="F183" s="137"/>
      <c r="G183" s="137">
        <v>45.9116156704278</v>
      </c>
      <c r="H183" s="137"/>
      <c r="I183" s="137">
        <v>25.772834138215298</v>
      </c>
      <c r="J183" s="137"/>
      <c r="K183" s="137">
        <v>15.437969543147201</v>
      </c>
      <c r="L183" s="137">
        <v>15.32</v>
      </c>
      <c r="M183" s="137">
        <v>109.44158269069599</v>
      </c>
      <c r="N183" s="137"/>
      <c r="O183" s="137"/>
      <c r="P183" s="137"/>
      <c r="Q183" s="137">
        <v>45.759590452975999</v>
      </c>
      <c r="R183" s="137"/>
      <c r="S183" s="137">
        <v>26.083818562205899</v>
      </c>
      <c r="T183" s="137"/>
      <c r="U183" s="137">
        <v>15.2040609137056</v>
      </c>
      <c r="V183" s="1">
        <v>573788</v>
      </c>
      <c r="W183" s="1">
        <v>1958100</v>
      </c>
      <c r="AA183" s="1">
        <v>118631</v>
      </c>
      <c r="AC183" s="1">
        <v>2216273</v>
      </c>
      <c r="AE183" s="1">
        <v>1022758</v>
      </c>
      <c r="AH183" s="136">
        <f t="shared" si="2"/>
        <v>36717</v>
      </c>
      <c r="AI183" s="177">
        <f>HLOOKUP(附加题模型!$E$2,历史数据!$B$3:$K$5000,ROW(A181),)</f>
        <v>15.437969543147201</v>
      </c>
      <c r="AJ183" s="177">
        <f>HLOOKUP(附加题模型!$E$2,历史数据!$L$3:$U$5000,ROW(A181),)</f>
        <v>15.2040609137056</v>
      </c>
    </row>
    <row r="184" spans="1:36" x14ac:dyDescent="0.2">
      <c r="A184" s="148">
        <v>36718</v>
      </c>
      <c r="B184" s="137">
        <v>15.35</v>
      </c>
      <c r="C184" s="137">
        <v>109.595077196573</v>
      </c>
      <c r="D184" s="137"/>
      <c r="E184" s="137"/>
      <c r="F184" s="137"/>
      <c r="G184" s="137">
        <v>45.6227677572695</v>
      </c>
      <c r="H184" s="137"/>
      <c r="I184" s="137">
        <v>26.142128141704099</v>
      </c>
      <c r="J184" s="137"/>
      <c r="K184" s="137">
        <v>15.0741116751269</v>
      </c>
      <c r="L184" s="137">
        <v>15.34</v>
      </c>
      <c r="M184" s="137">
        <v>114.890637649349</v>
      </c>
      <c r="N184" s="137"/>
      <c r="O184" s="137"/>
      <c r="P184" s="137"/>
      <c r="Q184" s="137">
        <v>46.367691322783003</v>
      </c>
      <c r="R184" s="137"/>
      <c r="S184" s="137">
        <v>25.2674844492307</v>
      </c>
      <c r="T184" s="137"/>
      <c r="U184" s="137">
        <v>15.2690355329949</v>
      </c>
      <c r="V184" s="1">
        <v>931301</v>
      </c>
      <c r="W184" s="1">
        <v>7009600</v>
      </c>
      <c r="AA184" s="1">
        <v>112268</v>
      </c>
      <c r="AC184" s="1">
        <v>2284238</v>
      </c>
      <c r="AE184" s="1">
        <v>471120</v>
      </c>
      <c r="AH184" s="136">
        <f t="shared" si="2"/>
        <v>36718</v>
      </c>
      <c r="AI184" s="177">
        <f>HLOOKUP(附加题模型!$E$2,历史数据!$B$3:$K$5000,ROW(A182),)</f>
        <v>15.0741116751269</v>
      </c>
      <c r="AJ184" s="177">
        <f>HLOOKUP(附加题模型!$E$2,历史数据!$L$3:$U$5000,ROW(A182),)</f>
        <v>15.2690355329949</v>
      </c>
    </row>
    <row r="185" spans="1:36" x14ac:dyDescent="0.2">
      <c r="A185" s="148">
        <v>36719</v>
      </c>
      <c r="B185" s="137">
        <v>15.41</v>
      </c>
      <c r="C185" s="137">
        <v>114.967384902288</v>
      </c>
      <c r="D185" s="137">
        <v>12.7</v>
      </c>
      <c r="E185" s="137"/>
      <c r="F185" s="137"/>
      <c r="G185" s="137">
        <v>47.1278174100418</v>
      </c>
      <c r="H185" s="137"/>
      <c r="I185" s="137">
        <v>25.461849714224801</v>
      </c>
      <c r="J185" s="137"/>
      <c r="K185" s="137">
        <v>15.2690355329949</v>
      </c>
      <c r="L185" s="137">
        <v>15.14</v>
      </c>
      <c r="M185" s="137">
        <v>113.12545083175701</v>
      </c>
      <c r="N185" s="137">
        <v>12.66</v>
      </c>
      <c r="O185" s="137"/>
      <c r="P185" s="137"/>
      <c r="Q185" s="137">
        <v>45.987628279153697</v>
      </c>
      <c r="R185" s="137"/>
      <c r="S185" s="137">
        <v>25.4424131877254</v>
      </c>
      <c r="T185" s="137"/>
      <c r="U185" s="137">
        <v>15.3340101522843</v>
      </c>
      <c r="V185" s="1">
        <v>669440</v>
      </c>
      <c r="W185" s="1">
        <v>3084600</v>
      </c>
      <c r="X185" s="1">
        <v>21039189</v>
      </c>
      <c r="AA185" s="1">
        <v>71683</v>
      </c>
      <c r="AC185" s="1">
        <v>1638902</v>
      </c>
      <c r="AE185" s="1">
        <v>572271</v>
      </c>
      <c r="AH185" s="136">
        <f t="shared" si="2"/>
        <v>36719</v>
      </c>
      <c r="AI185" s="177">
        <f>HLOOKUP(附加题模型!$E$2,历史数据!$B$3:$K$5000,ROW(A183),)</f>
        <v>15.2690355329949</v>
      </c>
      <c r="AJ185" s="177">
        <f>HLOOKUP(附加题模型!$E$2,历史数据!$L$3:$U$5000,ROW(A183),)</f>
        <v>15.3340101522843</v>
      </c>
    </row>
    <row r="186" spans="1:36" x14ac:dyDescent="0.2">
      <c r="A186" s="148">
        <v>36720</v>
      </c>
      <c r="B186" s="137">
        <v>15.1</v>
      </c>
      <c r="C186" s="137">
        <v>113.12545083175701</v>
      </c>
      <c r="D186" s="137">
        <v>12.3</v>
      </c>
      <c r="E186" s="137"/>
      <c r="F186" s="137"/>
      <c r="G186" s="137">
        <v>45.987628279153697</v>
      </c>
      <c r="H186" s="137"/>
      <c r="I186" s="137">
        <v>25.461849714224801</v>
      </c>
      <c r="J186" s="137"/>
      <c r="K186" s="137">
        <v>15.3989847715736</v>
      </c>
      <c r="L186" s="137">
        <v>14.92</v>
      </c>
      <c r="M186" s="137">
        <v>111.590505772982</v>
      </c>
      <c r="N186" s="137">
        <v>12.07</v>
      </c>
      <c r="O186" s="137"/>
      <c r="P186" s="137"/>
      <c r="Q186" s="137">
        <v>47.827133410319803</v>
      </c>
      <c r="R186" s="137"/>
      <c r="S186" s="137">
        <v>24.917626972241401</v>
      </c>
      <c r="T186" s="137"/>
      <c r="U186" s="137">
        <v>15.5809137055838</v>
      </c>
      <c r="V186" s="1">
        <v>847400</v>
      </c>
      <c r="W186" s="1">
        <v>2771200</v>
      </c>
      <c r="X186" s="1">
        <v>9839107</v>
      </c>
      <c r="AA186" s="1">
        <v>140710</v>
      </c>
      <c r="AC186" s="1">
        <v>1893962</v>
      </c>
      <c r="AE186" s="1">
        <v>774328</v>
      </c>
      <c r="AH186" s="136">
        <f t="shared" si="2"/>
        <v>36720</v>
      </c>
      <c r="AI186" s="177">
        <f>HLOOKUP(附加题模型!$E$2,历史数据!$B$3:$K$5000,ROW(A184),)</f>
        <v>15.3989847715736</v>
      </c>
      <c r="AJ186" s="177">
        <f>HLOOKUP(附加题模型!$E$2,历史数据!$L$3:$U$5000,ROW(A184),)</f>
        <v>15.5809137055838</v>
      </c>
    </row>
    <row r="187" spans="1:36" x14ac:dyDescent="0.2">
      <c r="A187" s="148">
        <v>36721</v>
      </c>
      <c r="B187" s="137">
        <v>14.9</v>
      </c>
      <c r="C187" s="137">
        <v>111.89749478473701</v>
      </c>
      <c r="D187" s="137">
        <v>12</v>
      </c>
      <c r="E187" s="137"/>
      <c r="F187" s="137"/>
      <c r="G187" s="137">
        <v>47.887943497300498</v>
      </c>
      <c r="H187" s="137"/>
      <c r="I187" s="137">
        <v>24.878753919242602</v>
      </c>
      <c r="J187" s="137"/>
      <c r="K187" s="137">
        <v>15.658883248731</v>
      </c>
      <c r="L187" s="137">
        <v>14.98</v>
      </c>
      <c r="M187" s="137">
        <v>115.504615672859</v>
      </c>
      <c r="N187" s="137">
        <v>12.42</v>
      </c>
      <c r="O187" s="137"/>
      <c r="P187" s="137"/>
      <c r="Q187" s="137">
        <v>47.097412366551403</v>
      </c>
      <c r="R187" s="137"/>
      <c r="S187" s="137">
        <v>25.228611396231901</v>
      </c>
      <c r="T187" s="137"/>
      <c r="U187" s="137">
        <v>15.5289340101523</v>
      </c>
      <c r="V187" s="1">
        <v>541160</v>
      </c>
      <c r="W187" s="1">
        <v>4120200</v>
      </c>
      <c r="X187" s="1">
        <v>5680930</v>
      </c>
      <c r="AA187" s="1">
        <v>48010</v>
      </c>
      <c r="AC187" s="1">
        <v>1013755</v>
      </c>
      <c r="AE187" s="1">
        <v>464170</v>
      </c>
      <c r="AH187" s="136">
        <f t="shared" si="2"/>
        <v>36721</v>
      </c>
      <c r="AI187" s="177">
        <f>HLOOKUP(附加题模型!$E$2,历史数据!$B$3:$K$5000,ROW(A185),)</f>
        <v>15.658883248731</v>
      </c>
      <c r="AJ187" s="177">
        <f>HLOOKUP(附加题模型!$E$2,历史数据!$L$3:$U$5000,ROW(A185),)</f>
        <v>15.5289340101523</v>
      </c>
    </row>
    <row r="188" spans="1:36" x14ac:dyDescent="0.2">
      <c r="A188" s="148">
        <v>36724</v>
      </c>
      <c r="B188" s="137">
        <v>15</v>
      </c>
      <c r="C188" s="137">
        <v>118.57450579041</v>
      </c>
      <c r="D188" s="137">
        <v>12.65</v>
      </c>
      <c r="E188" s="137"/>
      <c r="F188" s="137"/>
      <c r="G188" s="137">
        <v>47.097412366551403</v>
      </c>
      <c r="H188" s="137"/>
      <c r="I188" s="137">
        <v>25.073119184236599</v>
      </c>
      <c r="J188" s="137"/>
      <c r="K188" s="137">
        <v>15.567918781725901</v>
      </c>
      <c r="L188" s="137">
        <v>15.13</v>
      </c>
      <c r="M188" s="137">
        <v>116.655824466941</v>
      </c>
      <c r="N188" s="137">
        <v>12.91</v>
      </c>
      <c r="O188" s="137"/>
      <c r="P188" s="137"/>
      <c r="Q188" s="137">
        <v>47.1278174100418</v>
      </c>
      <c r="R188" s="137"/>
      <c r="S188" s="137">
        <v>24.801007813244901</v>
      </c>
      <c r="T188" s="137"/>
      <c r="U188" s="137">
        <v>15.2690355329949</v>
      </c>
      <c r="V188" s="1">
        <v>430890</v>
      </c>
      <c r="W188" s="1">
        <v>4621500</v>
      </c>
      <c r="X188" s="1">
        <v>11150389</v>
      </c>
      <c r="AA188" s="1">
        <v>48695</v>
      </c>
      <c r="AC188" s="1">
        <v>750230</v>
      </c>
      <c r="AE188" s="1">
        <v>433753</v>
      </c>
      <c r="AH188" s="136">
        <f t="shared" si="2"/>
        <v>36724</v>
      </c>
      <c r="AI188" s="177">
        <f>HLOOKUP(附加题模型!$E$2,历史数据!$B$3:$K$5000,ROW(A186),)</f>
        <v>15.567918781725901</v>
      </c>
      <c r="AJ188" s="177">
        <f>HLOOKUP(附加题模型!$E$2,历史数据!$L$3:$U$5000,ROW(A186),)</f>
        <v>15.2690355329949</v>
      </c>
    </row>
    <row r="189" spans="1:36" x14ac:dyDescent="0.2">
      <c r="A189" s="148">
        <v>36725</v>
      </c>
      <c r="B189" s="137">
        <v>15.15</v>
      </c>
      <c r="C189" s="137">
        <v>117.03956073163501</v>
      </c>
      <c r="D189" s="137">
        <v>12.88</v>
      </c>
      <c r="E189" s="137"/>
      <c r="F189" s="137"/>
      <c r="G189" s="137">
        <v>47.431867844945302</v>
      </c>
      <c r="H189" s="137"/>
      <c r="I189" s="137">
        <v>24.801007813244901</v>
      </c>
      <c r="J189" s="137"/>
      <c r="K189" s="137">
        <v>15.2690355329949</v>
      </c>
      <c r="L189" s="137">
        <v>15.25</v>
      </c>
      <c r="M189" s="137">
        <v>117.80703326102299</v>
      </c>
      <c r="N189" s="137">
        <v>12.68</v>
      </c>
      <c r="O189" s="137"/>
      <c r="P189" s="137"/>
      <c r="Q189" s="137">
        <v>48.3440191496558</v>
      </c>
      <c r="R189" s="137"/>
      <c r="S189" s="137">
        <v>25.073119184236599</v>
      </c>
      <c r="T189" s="137"/>
      <c r="U189" s="137">
        <v>15.554923857867999</v>
      </c>
      <c r="V189" s="1">
        <v>699339</v>
      </c>
      <c r="W189" s="1">
        <v>2362600</v>
      </c>
      <c r="X189" s="1">
        <v>3996528</v>
      </c>
      <c r="AA189" s="1">
        <v>98841</v>
      </c>
      <c r="AC189" s="1">
        <v>563705</v>
      </c>
      <c r="AE189" s="1">
        <v>232984</v>
      </c>
      <c r="AH189" s="136">
        <f t="shared" si="2"/>
        <v>36725</v>
      </c>
      <c r="AI189" s="177">
        <f>HLOOKUP(附加题模型!$E$2,历史数据!$B$3:$K$5000,ROW(A187),)</f>
        <v>15.2690355329949</v>
      </c>
      <c r="AJ189" s="177">
        <f>HLOOKUP(附加题模型!$E$2,历史数据!$L$3:$U$5000,ROW(A187),)</f>
        <v>15.554923857867999</v>
      </c>
    </row>
    <row r="190" spans="1:36" x14ac:dyDescent="0.2">
      <c r="A190" s="148">
        <v>36726</v>
      </c>
      <c r="B190" s="137">
        <v>15.31</v>
      </c>
      <c r="C190" s="137">
        <v>118.95824205510399</v>
      </c>
      <c r="D190" s="137">
        <v>12.68</v>
      </c>
      <c r="E190" s="137"/>
      <c r="F190" s="137"/>
      <c r="G190" s="137">
        <v>47.9031460190457</v>
      </c>
      <c r="H190" s="137"/>
      <c r="I190" s="137">
        <v>25.2674844492307</v>
      </c>
      <c r="J190" s="137"/>
      <c r="K190" s="137">
        <v>15.7238578680203</v>
      </c>
      <c r="L190" s="137">
        <v>15.3</v>
      </c>
      <c r="M190" s="137">
        <v>117.65353875514499</v>
      </c>
      <c r="N190" s="137">
        <v>12.46</v>
      </c>
      <c r="O190" s="137"/>
      <c r="P190" s="137"/>
      <c r="Q190" s="137">
        <v>47.887943497300498</v>
      </c>
      <c r="R190" s="137"/>
      <c r="S190" s="137">
        <v>25.772834138215298</v>
      </c>
      <c r="T190" s="137"/>
      <c r="U190" s="137">
        <v>15.9187817258883</v>
      </c>
      <c r="V190" s="1">
        <v>529193</v>
      </c>
      <c r="W190" s="1">
        <v>5742900</v>
      </c>
      <c r="X190" s="1">
        <v>2835701</v>
      </c>
      <c r="AA190" s="1">
        <v>61891</v>
      </c>
      <c r="AC190" s="1">
        <v>1340705</v>
      </c>
      <c r="AE190" s="1">
        <v>565077</v>
      </c>
      <c r="AH190" s="136">
        <f t="shared" si="2"/>
        <v>36726</v>
      </c>
      <c r="AI190" s="177">
        <f>HLOOKUP(附加题模型!$E$2,历史数据!$B$3:$K$5000,ROW(A188),)</f>
        <v>15.7238578680203</v>
      </c>
      <c r="AJ190" s="177">
        <f>HLOOKUP(附加题模型!$E$2,历史数据!$L$3:$U$5000,ROW(A188),)</f>
        <v>15.9187817258883</v>
      </c>
    </row>
    <row r="191" spans="1:36" x14ac:dyDescent="0.2">
      <c r="A191" s="148">
        <v>36727</v>
      </c>
      <c r="B191" s="137">
        <v>15.31</v>
      </c>
      <c r="C191" s="137">
        <v>117.80703326102299</v>
      </c>
      <c r="D191" s="137">
        <v>12.45</v>
      </c>
      <c r="E191" s="137"/>
      <c r="F191" s="137"/>
      <c r="G191" s="137">
        <v>47.887943497300498</v>
      </c>
      <c r="H191" s="137"/>
      <c r="I191" s="137">
        <v>25.8700167707124</v>
      </c>
      <c r="J191" s="137"/>
      <c r="K191" s="137">
        <v>15.9187817258883</v>
      </c>
      <c r="L191" s="137">
        <v>15.99</v>
      </c>
      <c r="M191" s="137">
        <v>115.965099190492</v>
      </c>
      <c r="N191" s="137">
        <v>12.49</v>
      </c>
      <c r="O191" s="137"/>
      <c r="P191" s="137"/>
      <c r="Q191" s="137">
        <v>48.298411584420201</v>
      </c>
      <c r="R191" s="137"/>
      <c r="S191" s="137">
        <v>24.995373078238998</v>
      </c>
      <c r="T191" s="137"/>
      <c r="U191" s="137">
        <v>16.269644670050798</v>
      </c>
      <c r="V191" s="1">
        <v>1617298</v>
      </c>
      <c r="W191" s="1">
        <v>2521200</v>
      </c>
      <c r="X191" s="1">
        <v>1895380</v>
      </c>
      <c r="AA191" s="1">
        <v>121964</v>
      </c>
      <c r="AC191" s="1">
        <v>1054140</v>
      </c>
      <c r="AE191" s="1">
        <v>803937</v>
      </c>
      <c r="AH191" s="136">
        <f t="shared" si="2"/>
        <v>36727</v>
      </c>
      <c r="AI191" s="177">
        <f>HLOOKUP(附加题模型!$E$2,历史数据!$B$3:$K$5000,ROW(A189),)</f>
        <v>15.9187817258883</v>
      </c>
      <c r="AJ191" s="177">
        <f>HLOOKUP(附加题模型!$E$2,历史数据!$L$3:$U$5000,ROW(A189),)</f>
        <v>16.269644670050798</v>
      </c>
    </row>
    <row r="192" spans="1:36" x14ac:dyDescent="0.2">
      <c r="A192" s="148">
        <v>36728</v>
      </c>
      <c r="B192" s="137">
        <v>16</v>
      </c>
      <c r="C192" s="137">
        <v>117.03956073163501</v>
      </c>
      <c r="D192" s="137">
        <v>12.5</v>
      </c>
      <c r="E192" s="137"/>
      <c r="F192" s="137"/>
      <c r="G192" s="137">
        <v>48.3440191496558</v>
      </c>
      <c r="H192" s="137"/>
      <c r="I192" s="137">
        <v>24.995373078238998</v>
      </c>
      <c r="J192" s="137"/>
      <c r="K192" s="137">
        <v>16.373604060913699</v>
      </c>
      <c r="L192" s="137">
        <v>15.98</v>
      </c>
      <c r="M192" s="137">
        <v>116.655824466941</v>
      </c>
      <c r="N192" s="137">
        <v>12.4</v>
      </c>
      <c r="O192" s="137"/>
      <c r="P192" s="137"/>
      <c r="Q192" s="137">
        <v>47.447070366690397</v>
      </c>
      <c r="R192" s="137"/>
      <c r="S192" s="137">
        <v>24.917626972241401</v>
      </c>
      <c r="T192" s="137"/>
      <c r="U192" s="137">
        <v>16.061725888324901</v>
      </c>
      <c r="V192" s="1">
        <v>704370</v>
      </c>
      <c r="W192" s="1">
        <v>1829700</v>
      </c>
      <c r="X192" s="1">
        <v>1771160</v>
      </c>
      <c r="AA192" s="1">
        <v>45500</v>
      </c>
      <c r="AC192" s="1">
        <v>803195</v>
      </c>
      <c r="AE192" s="1">
        <v>423770</v>
      </c>
      <c r="AH192" s="136">
        <f t="shared" si="2"/>
        <v>36728</v>
      </c>
      <c r="AI192" s="177">
        <f>HLOOKUP(附加题模型!$E$2,历史数据!$B$3:$K$5000,ROW(A190),)</f>
        <v>16.373604060913699</v>
      </c>
      <c r="AJ192" s="177">
        <f>HLOOKUP(附加题模型!$E$2,历史数据!$L$3:$U$5000,ROW(A190),)</f>
        <v>16.061725888324901</v>
      </c>
    </row>
    <row r="193" spans="1:36" x14ac:dyDescent="0.2">
      <c r="A193" s="148">
        <v>36731</v>
      </c>
      <c r="B193" s="137">
        <v>16.5</v>
      </c>
      <c r="C193" s="137">
        <v>118.037275019839</v>
      </c>
      <c r="D193" s="137">
        <v>12.42</v>
      </c>
      <c r="E193" s="137"/>
      <c r="F193" s="137"/>
      <c r="G193" s="137">
        <v>47.112614888296598</v>
      </c>
      <c r="H193" s="137"/>
      <c r="I193" s="137">
        <v>24.898190445741999</v>
      </c>
      <c r="J193" s="137"/>
      <c r="K193" s="137">
        <v>16.1137055837563</v>
      </c>
      <c r="L193" s="137">
        <v>15.52</v>
      </c>
      <c r="M193" s="137">
        <v>117.57679150220601</v>
      </c>
      <c r="N193" s="137">
        <v>12.23</v>
      </c>
      <c r="O193" s="137"/>
      <c r="P193" s="137"/>
      <c r="Q193" s="137">
        <v>46.550121583725101</v>
      </c>
      <c r="R193" s="137"/>
      <c r="S193" s="137">
        <v>24.587206021751399</v>
      </c>
      <c r="T193" s="137"/>
      <c r="U193" s="137">
        <v>15.996751269035499</v>
      </c>
      <c r="V193" s="1">
        <v>1191476</v>
      </c>
      <c r="W193" s="1">
        <v>1537300</v>
      </c>
      <c r="X193" s="1">
        <v>1420097</v>
      </c>
      <c r="AA193" s="1">
        <v>45655</v>
      </c>
      <c r="AC193" s="1">
        <v>747713</v>
      </c>
      <c r="AE193" s="1">
        <v>351419</v>
      </c>
      <c r="AH193" s="136">
        <f t="shared" si="2"/>
        <v>36731</v>
      </c>
      <c r="AI193" s="177">
        <f>HLOOKUP(附加题模型!$E$2,历史数据!$B$3:$K$5000,ROW(A191),)</f>
        <v>16.1137055837563</v>
      </c>
      <c r="AJ193" s="177">
        <f>HLOOKUP(附加题模型!$E$2,历史数据!$L$3:$U$5000,ROW(A191),)</f>
        <v>15.996751269035499</v>
      </c>
    </row>
    <row r="194" spans="1:36" x14ac:dyDescent="0.2">
      <c r="A194" s="148">
        <v>36732</v>
      </c>
      <c r="B194" s="137">
        <v>15.7</v>
      </c>
      <c r="C194" s="137">
        <v>117.80703326102299</v>
      </c>
      <c r="D194" s="137">
        <v>12.2</v>
      </c>
      <c r="E194" s="137"/>
      <c r="F194" s="137"/>
      <c r="G194" s="137">
        <v>46.382893844528198</v>
      </c>
      <c r="H194" s="137"/>
      <c r="I194" s="137">
        <v>24.587206021751399</v>
      </c>
      <c r="J194" s="137"/>
      <c r="K194" s="137">
        <v>16.0877157360406</v>
      </c>
      <c r="L194" s="137">
        <v>15.51</v>
      </c>
      <c r="M194" s="137">
        <v>118.037275019839</v>
      </c>
      <c r="N194" s="137">
        <v>12.4</v>
      </c>
      <c r="O194" s="137"/>
      <c r="P194" s="137"/>
      <c r="Q194" s="137">
        <v>46.5957291489607</v>
      </c>
      <c r="R194" s="137"/>
      <c r="S194" s="137">
        <v>24.645515601249699</v>
      </c>
      <c r="T194" s="137"/>
      <c r="U194" s="137">
        <v>16.412588832487302</v>
      </c>
      <c r="V194" s="1">
        <v>460945</v>
      </c>
      <c r="W194" s="1">
        <v>2038700</v>
      </c>
      <c r="X194" s="1">
        <v>1862818</v>
      </c>
      <c r="AA194" s="1">
        <v>34850</v>
      </c>
      <c r="AC194" s="1">
        <v>515272</v>
      </c>
      <c r="AE194" s="1">
        <v>505233</v>
      </c>
      <c r="AH194" s="136">
        <f t="shared" si="2"/>
        <v>36732</v>
      </c>
      <c r="AI194" s="177">
        <f>HLOOKUP(附加题模型!$E$2,历史数据!$B$3:$K$5000,ROW(A192),)</f>
        <v>16.0877157360406</v>
      </c>
      <c r="AJ194" s="177">
        <f>HLOOKUP(附加题模型!$E$2,历史数据!$L$3:$U$5000,ROW(A192),)</f>
        <v>16.412588832487302</v>
      </c>
    </row>
    <row r="195" spans="1:36" x14ac:dyDescent="0.2">
      <c r="A195" s="148">
        <v>36733</v>
      </c>
      <c r="B195" s="137">
        <v>15.6</v>
      </c>
      <c r="C195" s="137">
        <v>118.26751677865499</v>
      </c>
      <c r="D195" s="137">
        <v>12.44</v>
      </c>
      <c r="E195" s="137"/>
      <c r="F195" s="137"/>
      <c r="G195" s="137">
        <v>47.143019931786903</v>
      </c>
      <c r="H195" s="137"/>
      <c r="I195" s="137">
        <v>24.645515601249699</v>
      </c>
      <c r="J195" s="137"/>
      <c r="K195" s="137">
        <v>16.5815228426396</v>
      </c>
      <c r="L195" s="137">
        <v>15.5</v>
      </c>
      <c r="M195" s="137">
        <v>118.114022272778</v>
      </c>
      <c r="N195" s="137">
        <v>12.32</v>
      </c>
      <c r="O195" s="137"/>
      <c r="P195" s="137"/>
      <c r="Q195" s="137">
        <v>46.823766975138298</v>
      </c>
      <c r="R195" s="137"/>
      <c r="S195" s="137">
        <v>24.801007813244901</v>
      </c>
      <c r="T195" s="137"/>
      <c r="U195" s="137">
        <v>16.347614213198</v>
      </c>
      <c r="V195" s="1">
        <v>625698</v>
      </c>
      <c r="W195" s="1">
        <v>2306100</v>
      </c>
      <c r="X195" s="1">
        <v>1187955</v>
      </c>
      <c r="AA195" s="1">
        <v>41672</v>
      </c>
      <c r="AC195" s="1">
        <v>547366</v>
      </c>
      <c r="AE195" s="1">
        <v>341050</v>
      </c>
      <c r="AH195" s="136">
        <f t="shared" si="2"/>
        <v>36733</v>
      </c>
      <c r="AI195" s="177">
        <f>HLOOKUP(附加题模型!$E$2,历史数据!$B$3:$K$5000,ROW(A193),)</f>
        <v>16.5815228426396</v>
      </c>
      <c r="AJ195" s="177">
        <f>HLOOKUP(附加题模型!$E$2,历史数据!$L$3:$U$5000,ROW(A193),)</f>
        <v>16.347614213198</v>
      </c>
    </row>
    <row r="196" spans="1:36" x14ac:dyDescent="0.2">
      <c r="A196" s="148">
        <v>36734</v>
      </c>
      <c r="B196" s="137">
        <v>15.6</v>
      </c>
      <c r="C196" s="137">
        <v>118.190769525717</v>
      </c>
      <c r="D196" s="137">
        <v>12.32</v>
      </c>
      <c r="E196" s="137"/>
      <c r="F196" s="137"/>
      <c r="G196" s="137">
        <v>46.975792192589999</v>
      </c>
      <c r="H196" s="137"/>
      <c r="I196" s="137">
        <v>24.898190445741999</v>
      </c>
      <c r="J196" s="137"/>
      <c r="K196" s="137">
        <v>16.503553299492399</v>
      </c>
      <c r="L196" s="137">
        <v>15.32</v>
      </c>
      <c r="M196" s="137">
        <v>115.73485743167601</v>
      </c>
      <c r="N196" s="137">
        <v>12.29</v>
      </c>
      <c r="O196" s="137"/>
      <c r="P196" s="137"/>
      <c r="Q196" s="137">
        <v>46.656539235941402</v>
      </c>
      <c r="R196" s="137"/>
      <c r="S196" s="137">
        <v>24.509459915753801</v>
      </c>
      <c r="T196" s="137"/>
      <c r="U196" s="137">
        <v>16.308629441624401</v>
      </c>
      <c r="V196" s="1">
        <v>1056609</v>
      </c>
      <c r="W196" s="1">
        <v>2927900</v>
      </c>
      <c r="X196" s="1">
        <v>1492560</v>
      </c>
      <c r="AA196" s="1">
        <v>39052</v>
      </c>
      <c r="AC196" s="1">
        <v>939716</v>
      </c>
      <c r="AE196" s="1">
        <v>474328</v>
      </c>
      <c r="AH196" s="136">
        <f t="shared" si="2"/>
        <v>36734</v>
      </c>
      <c r="AI196" s="177">
        <f>HLOOKUP(附加题模型!$E$2,历史数据!$B$3:$K$5000,ROW(A194),)</f>
        <v>16.503553299492399</v>
      </c>
      <c r="AJ196" s="177">
        <f>HLOOKUP(附加题模型!$E$2,历史数据!$L$3:$U$5000,ROW(A194),)</f>
        <v>16.308629441624401</v>
      </c>
    </row>
    <row r="197" spans="1:36" x14ac:dyDescent="0.2">
      <c r="A197" s="148">
        <v>36735</v>
      </c>
      <c r="B197" s="137">
        <v>15.3</v>
      </c>
      <c r="C197" s="137">
        <v>115.120879408165</v>
      </c>
      <c r="D197" s="137">
        <v>12.3</v>
      </c>
      <c r="E197" s="137"/>
      <c r="F197" s="137"/>
      <c r="G197" s="137">
        <v>46.975792192589999</v>
      </c>
      <c r="H197" s="137"/>
      <c r="I197" s="137">
        <v>24.742698233746701</v>
      </c>
      <c r="J197" s="137"/>
      <c r="K197" s="137">
        <v>16.373604060913699</v>
      </c>
      <c r="L197" s="137">
        <v>15.49</v>
      </c>
      <c r="M197" s="137">
        <v>113.969670614084</v>
      </c>
      <c r="N197" s="137">
        <v>12.42</v>
      </c>
      <c r="O197" s="137"/>
      <c r="P197" s="137"/>
      <c r="Q197" s="137">
        <v>46.382893844528198</v>
      </c>
      <c r="R197" s="137"/>
      <c r="S197" s="137">
        <v>24.6066425482509</v>
      </c>
      <c r="T197" s="137"/>
      <c r="U197" s="137">
        <v>16.503553299492399</v>
      </c>
      <c r="V197" s="1">
        <v>645900</v>
      </c>
      <c r="W197" s="1">
        <v>2698300</v>
      </c>
      <c r="X197" s="1">
        <v>1368964</v>
      </c>
      <c r="AA197" s="1">
        <v>67430</v>
      </c>
      <c r="AC197" s="1">
        <v>616875</v>
      </c>
      <c r="AE197" s="1">
        <v>471272</v>
      </c>
      <c r="AH197" s="136">
        <f t="shared" si="2"/>
        <v>36735</v>
      </c>
      <c r="AI197" s="177">
        <f>HLOOKUP(附加题模型!$E$2,历史数据!$B$3:$K$5000,ROW(A195),)</f>
        <v>16.373604060913699</v>
      </c>
      <c r="AJ197" s="177">
        <f>HLOOKUP(附加题模型!$E$2,历史数据!$L$3:$U$5000,ROW(A195),)</f>
        <v>16.503553299492399</v>
      </c>
    </row>
    <row r="198" spans="1:36" x14ac:dyDescent="0.2">
      <c r="A198" s="148">
        <v>36738</v>
      </c>
      <c r="B198" s="137">
        <v>15.5</v>
      </c>
      <c r="C198" s="137">
        <v>114.353406878778</v>
      </c>
      <c r="D198" s="137">
        <v>12.45</v>
      </c>
      <c r="E198" s="137"/>
      <c r="F198" s="137"/>
      <c r="G198" s="137">
        <v>47.1278174100418</v>
      </c>
      <c r="H198" s="137"/>
      <c r="I198" s="137">
        <v>24.703825180747899</v>
      </c>
      <c r="J198" s="137"/>
      <c r="K198" s="137">
        <v>16.451573604060901</v>
      </c>
      <c r="L198" s="137">
        <v>15.45</v>
      </c>
      <c r="M198" s="137">
        <v>112.818461820002</v>
      </c>
      <c r="N198" s="137">
        <v>12.32</v>
      </c>
      <c r="O198" s="137"/>
      <c r="P198" s="137"/>
      <c r="Q198" s="137">
        <v>47.112614888296598</v>
      </c>
      <c r="R198" s="137"/>
      <c r="S198" s="137">
        <v>25.0925557107361</v>
      </c>
      <c r="T198" s="137"/>
      <c r="U198" s="137">
        <v>16.893401015228399</v>
      </c>
      <c r="V198" s="1">
        <v>1348115</v>
      </c>
      <c r="W198" s="1">
        <v>2518900</v>
      </c>
      <c r="X198" s="1">
        <v>983715</v>
      </c>
      <c r="AA198" s="1">
        <v>48637</v>
      </c>
      <c r="AC198" s="1">
        <v>843400</v>
      </c>
      <c r="AE198" s="1">
        <v>933573</v>
      </c>
      <c r="AH198" s="136">
        <f t="shared" ref="AH198:AH261" si="3">A198</f>
        <v>36738</v>
      </c>
      <c r="AI198" s="177">
        <f>HLOOKUP(附加题模型!$E$2,历史数据!$B$3:$K$5000,ROW(A196),)</f>
        <v>16.451573604060901</v>
      </c>
      <c r="AJ198" s="177">
        <f>HLOOKUP(附加题模型!$E$2,历史数据!$L$3:$U$5000,ROW(A196),)</f>
        <v>16.893401015228399</v>
      </c>
    </row>
    <row r="199" spans="1:36" x14ac:dyDescent="0.2">
      <c r="A199" s="148">
        <v>36739</v>
      </c>
      <c r="B199" s="137">
        <v>15</v>
      </c>
      <c r="C199" s="137">
        <v>113.58593434939</v>
      </c>
      <c r="D199" s="137">
        <v>12.32</v>
      </c>
      <c r="E199" s="137"/>
      <c r="F199" s="137"/>
      <c r="G199" s="137">
        <v>47.112614888296598</v>
      </c>
      <c r="H199" s="137"/>
      <c r="I199" s="137">
        <v>25.073119184236599</v>
      </c>
      <c r="J199" s="137"/>
      <c r="K199" s="137">
        <v>16.932385786802001</v>
      </c>
      <c r="L199" s="137">
        <v>15.03</v>
      </c>
      <c r="M199" s="137">
        <v>113.509187096451</v>
      </c>
      <c r="N199" s="137">
        <v>12.39</v>
      </c>
      <c r="O199" s="137"/>
      <c r="P199" s="137"/>
      <c r="Q199" s="137">
        <v>47.219032540512799</v>
      </c>
      <c r="R199" s="137"/>
      <c r="S199" s="137">
        <v>24.684388654248501</v>
      </c>
      <c r="T199" s="137"/>
      <c r="U199" s="137">
        <v>16.9713705583756</v>
      </c>
      <c r="V199" s="1">
        <v>1897150</v>
      </c>
      <c r="W199" s="1">
        <v>1294200</v>
      </c>
      <c r="X199" s="1">
        <v>766838</v>
      </c>
      <c r="AA199" s="1">
        <v>50483</v>
      </c>
      <c r="AC199" s="1">
        <v>632485</v>
      </c>
      <c r="AE199" s="1">
        <v>490285</v>
      </c>
      <c r="AH199" s="136">
        <f t="shared" si="3"/>
        <v>36739</v>
      </c>
      <c r="AI199" s="177">
        <f>HLOOKUP(附加题模型!$E$2,历史数据!$B$3:$K$5000,ROW(A197),)</f>
        <v>16.932385786802001</v>
      </c>
      <c r="AJ199" s="177">
        <f>HLOOKUP(附加题模型!$E$2,历史数据!$L$3:$U$5000,ROW(A197),)</f>
        <v>16.9713705583756</v>
      </c>
    </row>
    <row r="200" spans="1:36" x14ac:dyDescent="0.2">
      <c r="A200" s="148">
        <v>36740</v>
      </c>
      <c r="B200" s="137">
        <v>15</v>
      </c>
      <c r="C200" s="137">
        <v>112.818461820002</v>
      </c>
      <c r="D200" s="137">
        <v>12.43</v>
      </c>
      <c r="E200" s="137"/>
      <c r="F200" s="137"/>
      <c r="G200" s="137">
        <v>46.823766975138298</v>
      </c>
      <c r="H200" s="137"/>
      <c r="I200" s="137">
        <v>24.4900233892544</v>
      </c>
      <c r="J200" s="137"/>
      <c r="K200" s="137">
        <v>16.997360406091399</v>
      </c>
      <c r="L200" s="137">
        <v>14.83</v>
      </c>
      <c r="M200" s="137">
        <v>113.969670614084</v>
      </c>
      <c r="N200" s="137">
        <v>12.1</v>
      </c>
      <c r="O200" s="137"/>
      <c r="P200" s="137"/>
      <c r="Q200" s="137">
        <v>47.279842627493501</v>
      </c>
      <c r="R200" s="137"/>
      <c r="S200" s="137">
        <v>24.509459915753801</v>
      </c>
      <c r="T200" s="137"/>
      <c r="U200" s="137">
        <v>17.257258883248699</v>
      </c>
      <c r="V200" s="1">
        <v>1204558</v>
      </c>
      <c r="W200" s="1">
        <v>1274700</v>
      </c>
      <c r="X200" s="1">
        <v>1218280</v>
      </c>
      <c r="AA200" s="1">
        <v>44520</v>
      </c>
      <c r="AC200" s="1">
        <v>497394</v>
      </c>
      <c r="AE200" s="1">
        <v>1467118</v>
      </c>
      <c r="AH200" s="136">
        <f t="shared" si="3"/>
        <v>36740</v>
      </c>
      <c r="AI200" s="177">
        <f>HLOOKUP(附加题模型!$E$2,历史数据!$B$3:$K$5000,ROW(A198),)</f>
        <v>16.997360406091399</v>
      </c>
      <c r="AJ200" s="177">
        <f>HLOOKUP(附加题模型!$E$2,历史数据!$L$3:$U$5000,ROW(A198),)</f>
        <v>17.257258883248699</v>
      </c>
    </row>
    <row r="201" spans="1:36" x14ac:dyDescent="0.2">
      <c r="A201" s="148">
        <v>36741</v>
      </c>
      <c r="B201" s="137">
        <v>14.82</v>
      </c>
      <c r="C201" s="137">
        <v>114.1999123729</v>
      </c>
      <c r="D201" s="137">
        <v>12.2</v>
      </c>
      <c r="E201" s="137"/>
      <c r="F201" s="137"/>
      <c r="G201" s="137">
        <v>47.355855236219398</v>
      </c>
      <c r="H201" s="137"/>
      <c r="I201" s="137">
        <v>24.509459915753801</v>
      </c>
      <c r="J201" s="137"/>
      <c r="K201" s="137">
        <v>17.439187817258901</v>
      </c>
      <c r="L201" s="137">
        <v>15.14</v>
      </c>
      <c r="M201" s="137">
        <v>112.895209072941</v>
      </c>
      <c r="N201" s="137">
        <v>12.3</v>
      </c>
      <c r="O201" s="137"/>
      <c r="P201" s="137"/>
      <c r="Q201" s="137">
        <v>46.914982105609297</v>
      </c>
      <c r="R201" s="137"/>
      <c r="S201" s="137">
        <v>25.073119184236599</v>
      </c>
      <c r="T201" s="137"/>
      <c r="U201" s="137">
        <v>17.4521827411168</v>
      </c>
      <c r="V201" s="1">
        <v>447600</v>
      </c>
      <c r="W201" s="1">
        <v>1583300</v>
      </c>
      <c r="X201" s="1">
        <v>1712175</v>
      </c>
      <c r="AA201" s="1">
        <v>44413</v>
      </c>
      <c r="AC201" s="1">
        <v>1338221</v>
      </c>
      <c r="AE201" s="1">
        <v>1594579</v>
      </c>
      <c r="AH201" s="136">
        <f t="shared" si="3"/>
        <v>36741</v>
      </c>
      <c r="AI201" s="177">
        <f>HLOOKUP(附加题模型!$E$2,历史数据!$B$3:$K$5000,ROW(A199),)</f>
        <v>17.439187817258901</v>
      </c>
      <c r="AJ201" s="177">
        <f>HLOOKUP(附加题模型!$E$2,历史数据!$L$3:$U$5000,ROW(A199),)</f>
        <v>17.4521827411168</v>
      </c>
    </row>
    <row r="202" spans="1:36" x14ac:dyDescent="0.2">
      <c r="A202" s="148">
        <v>36742</v>
      </c>
      <c r="B202" s="137">
        <v>15.19</v>
      </c>
      <c r="C202" s="137">
        <v>112.818461820002</v>
      </c>
      <c r="D202" s="137">
        <v>12.37</v>
      </c>
      <c r="E202" s="137"/>
      <c r="F202" s="137"/>
      <c r="G202" s="137">
        <v>46.975792192589999</v>
      </c>
      <c r="H202" s="137"/>
      <c r="I202" s="137">
        <v>24.878753919242602</v>
      </c>
      <c r="J202" s="137"/>
      <c r="K202" s="137">
        <v>17.413197969543099</v>
      </c>
      <c r="L202" s="137">
        <v>15.33</v>
      </c>
      <c r="M202" s="137">
        <v>112.204483796492</v>
      </c>
      <c r="N202" s="137">
        <v>12.28</v>
      </c>
      <c r="O202" s="137"/>
      <c r="P202" s="137"/>
      <c r="Q202" s="137">
        <v>46.747754366412401</v>
      </c>
      <c r="R202" s="137"/>
      <c r="S202" s="137">
        <v>24.956500025240199</v>
      </c>
      <c r="T202" s="137"/>
      <c r="U202" s="137">
        <v>17.036345177665002</v>
      </c>
      <c r="V202" s="1">
        <v>575073</v>
      </c>
      <c r="W202" s="1">
        <v>1571300</v>
      </c>
      <c r="X202" s="1">
        <v>1305575</v>
      </c>
      <c r="AA202" s="1">
        <v>74023</v>
      </c>
      <c r="AC202" s="1">
        <v>976486</v>
      </c>
      <c r="AE202" s="1">
        <v>639649</v>
      </c>
      <c r="AH202" s="136">
        <f t="shared" si="3"/>
        <v>36742</v>
      </c>
      <c r="AI202" s="177">
        <f>HLOOKUP(附加题模型!$E$2,历史数据!$B$3:$K$5000,ROW(A200),)</f>
        <v>17.413197969543099</v>
      </c>
      <c r="AJ202" s="177">
        <f>HLOOKUP(附加题模型!$E$2,历史数据!$L$3:$U$5000,ROW(A200),)</f>
        <v>17.036345177665002</v>
      </c>
    </row>
    <row r="203" spans="1:36" x14ac:dyDescent="0.2">
      <c r="A203" s="148">
        <v>36745</v>
      </c>
      <c r="B203" s="137">
        <v>15.3</v>
      </c>
      <c r="C203" s="137">
        <v>111.437011267104</v>
      </c>
      <c r="D203" s="137">
        <v>12.24</v>
      </c>
      <c r="E203" s="137"/>
      <c r="F203" s="137"/>
      <c r="G203" s="137">
        <v>46.747754366412401</v>
      </c>
      <c r="H203" s="137"/>
      <c r="I203" s="137">
        <v>25.481286240724199</v>
      </c>
      <c r="J203" s="137"/>
      <c r="K203" s="137">
        <v>17.036345177665002</v>
      </c>
      <c r="L203" s="137">
        <v>15.2</v>
      </c>
      <c r="M203" s="137">
        <v>113.20219808469599</v>
      </c>
      <c r="N203" s="137">
        <v>12.29</v>
      </c>
      <c r="O203" s="137"/>
      <c r="P203" s="137"/>
      <c r="Q203" s="137">
        <v>46.033235844389203</v>
      </c>
      <c r="R203" s="137"/>
      <c r="S203" s="137">
        <v>26.4531125656946</v>
      </c>
      <c r="T203" s="137"/>
      <c r="U203" s="137">
        <v>17.4651776649746</v>
      </c>
      <c r="V203" s="1">
        <v>563741</v>
      </c>
      <c r="W203" s="1">
        <v>1094800</v>
      </c>
      <c r="X203" s="1">
        <v>870385</v>
      </c>
      <c r="AA203" s="1">
        <v>80417</v>
      </c>
      <c r="AC203" s="1">
        <v>7866479</v>
      </c>
      <c r="AE203" s="1">
        <v>506140</v>
      </c>
      <c r="AH203" s="136">
        <f t="shared" si="3"/>
        <v>36745</v>
      </c>
      <c r="AI203" s="177">
        <f>HLOOKUP(附加题模型!$E$2,历史数据!$B$3:$K$5000,ROW(A201),)</f>
        <v>17.036345177665002</v>
      </c>
      <c r="AJ203" s="177">
        <f>HLOOKUP(附加题模型!$E$2,历史数据!$L$3:$U$5000,ROW(A201),)</f>
        <v>17.4651776649746</v>
      </c>
    </row>
    <row r="204" spans="1:36" x14ac:dyDescent="0.2">
      <c r="A204" s="148">
        <v>36746</v>
      </c>
      <c r="B204" s="137">
        <v>15.7</v>
      </c>
      <c r="C204" s="137">
        <v>113.58593434939</v>
      </c>
      <c r="D204" s="137">
        <v>12.35</v>
      </c>
      <c r="E204" s="137"/>
      <c r="F204" s="137"/>
      <c r="G204" s="137">
        <v>46.063640887879501</v>
      </c>
      <c r="H204" s="137"/>
      <c r="I204" s="137">
        <v>26.4531125656946</v>
      </c>
      <c r="J204" s="137"/>
      <c r="K204" s="137">
        <v>17.7380710659898</v>
      </c>
      <c r="L204" s="137">
        <v>15.46</v>
      </c>
      <c r="M204" s="137">
        <v>113.27894533763499</v>
      </c>
      <c r="N204" s="137">
        <v>12.31</v>
      </c>
      <c r="O204" s="137"/>
      <c r="P204" s="137"/>
      <c r="Q204" s="137">
        <v>46.063640887879501</v>
      </c>
      <c r="R204" s="137"/>
      <c r="S204" s="137">
        <v>26.472549092194001</v>
      </c>
      <c r="T204" s="137"/>
      <c r="U204" s="137">
        <v>17.4521827411168</v>
      </c>
      <c r="V204" s="1">
        <v>2358949</v>
      </c>
      <c r="W204" s="1">
        <v>1387100</v>
      </c>
      <c r="X204" s="1">
        <v>853041</v>
      </c>
      <c r="AA204" s="1">
        <v>69907</v>
      </c>
      <c r="AC204" s="1">
        <v>2791598</v>
      </c>
      <c r="AE204" s="1">
        <v>421700</v>
      </c>
      <c r="AH204" s="136">
        <f t="shared" si="3"/>
        <v>36746</v>
      </c>
      <c r="AI204" s="177">
        <f>HLOOKUP(附加题模型!$E$2,历史数据!$B$3:$K$5000,ROW(A202),)</f>
        <v>17.7380710659898</v>
      </c>
      <c r="AJ204" s="177">
        <f>HLOOKUP(附加题模型!$E$2,历史数据!$L$3:$U$5000,ROW(A202),)</f>
        <v>17.4521827411168</v>
      </c>
    </row>
    <row r="205" spans="1:36" x14ac:dyDescent="0.2">
      <c r="A205" s="148">
        <v>36747</v>
      </c>
      <c r="B205" s="137">
        <v>15.5</v>
      </c>
      <c r="C205" s="137">
        <v>114.276659625839</v>
      </c>
      <c r="D205" s="137">
        <v>12.31</v>
      </c>
      <c r="E205" s="137"/>
      <c r="F205" s="137"/>
      <c r="G205" s="137">
        <v>46.063640887879501</v>
      </c>
      <c r="H205" s="137"/>
      <c r="I205" s="137">
        <v>26.8224065691834</v>
      </c>
      <c r="J205" s="137"/>
      <c r="K205" s="137">
        <v>17.4521827411168</v>
      </c>
      <c r="L205" s="137">
        <v>15.48</v>
      </c>
      <c r="M205" s="137">
        <v>112.51147280824701</v>
      </c>
      <c r="N205" s="137">
        <v>12.39</v>
      </c>
      <c r="O205" s="137"/>
      <c r="P205" s="137"/>
      <c r="Q205" s="137">
        <v>46.823766975138298</v>
      </c>
      <c r="R205" s="137"/>
      <c r="S205" s="137">
        <v>27.5415580496615</v>
      </c>
      <c r="T205" s="137"/>
      <c r="U205" s="137">
        <v>17.3482233502538</v>
      </c>
      <c r="V205" s="1">
        <v>494150</v>
      </c>
      <c r="W205" s="1">
        <v>1901800</v>
      </c>
      <c r="X205" s="1">
        <v>941506</v>
      </c>
      <c r="AA205" s="1">
        <v>100772</v>
      </c>
      <c r="AC205" s="1">
        <v>6688797</v>
      </c>
      <c r="AE205" s="1">
        <v>465377</v>
      </c>
      <c r="AH205" s="136">
        <f t="shared" si="3"/>
        <v>36747</v>
      </c>
      <c r="AI205" s="177">
        <f>HLOOKUP(附加题模型!$E$2,历史数据!$B$3:$K$5000,ROW(A203),)</f>
        <v>17.4521827411168</v>
      </c>
      <c r="AJ205" s="177">
        <f>HLOOKUP(附加题模型!$E$2,历史数据!$L$3:$U$5000,ROW(A203),)</f>
        <v>17.3482233502538</v>
      </c>
    </row>
    <row r="206" spans="1:36" x14ac:dyDescent="0.2">
      <c r="A206" s="148">
        <v>36748</v>
      </c>
      <c r="B206" s="137">
        <v>15.54</v>
      </c>
      <c r="C206" s="137">
        <v>112.818461820002</v>
      </c>
      <c r="D206" s="137">
        <v>12.39</v>
      </c>
      <c r="E206" s="137"/>
      <c r="F206" s="137"/>
      <c r="G206" s="137">
        <v>46.823766975138298</v>
      </c>
      <c r="H206" s="137"/>
      <c r="I206" s="137">
        <v>27.405502364165599</v>
      </c>
      <c r="J206" s="137"/>
      <c r="K206" s="137">
        <v>17.283248730964502</v>
      </c>
      <c r="L206" s="137">
        <v>15.31</v>
      </c>
      <c r="M206" s="137">
        <v>115.504615672859</v>
      </c>
      <c r="N206" s="137">
        <v>12.39</v>
      </c>
      <c r="O206" s="137"/>
      <c r="P206" s="137"/>
      <c r="Q206" s="137">
        <v>49.195360367385497</v>
      </c>
      <c r="R206" s="137"/>
      <c r="S206" s="137">
        <v>28.0857807916449</v>
      </c>
      <c r="T206" s="137"/>
      <c r="U206" s="137">
        <v>16.9843654822335</v>
      </c>
      <c r="V206" s="1">
        <v>468902</v>
      </c>
      <c r="W206" s="1">
        <v>3578000</v>
      </c>
      <c r="X206" s="1">
        <v>927777</v>
      </c>
      <c r="AA206" s="1">
        <v>481451</v>
      </c>
      <c r="AC206" s="1">
        <v>6848428</v>
      </c>
      <c r="AE206" s="1">
        <v>552148</v>
      </c>
      <c r="AH206" s="136">
        <f t="shared" si="3"/>
        <v>36748</v>
      </c>
      <c r="AI206" s="177">
        <f>HLOOKUP(附加题模型!$E$2,历史数据!$B$3:$K$5000,ROW(A204),)</f>
        <v>17.283248730964502</v>
      </c>
      <c r="AJ206" s="177">
        <f>HLOOKUP(附加题模型!$E$2,历史数据!$L$3:$U$5000,ROW(A204),)</f>
        <v>16.9843654822335</v>
      </c>
    </row>
    <row r="207" spans="1:36" x14ac:dyDescent="0.2">
      <c r="A207" s="148">
        <v>36749</v>
      </c>
      <c r="B207" s="137">
        <v>15.22</v>
      </c>
      <c r="C207" s="137">
        <v>115.120879408165</v>
      </c>
      <c r="D207" s="137">
        <v>12.42</v>
      </c>
      <c r="E207" s="137"/>
      <c r="F207" s="137"/>
      <c r="G207" s="137">
        <v>48.648069584559202</v>
      </c>
      <c r="H207" s="137"/>
      <c r="I207" s="137">
        <v>28.5522574276307</v>
      </c>
      <c r="J207" s="137"/>
      <c r="K207" s="137">
        <v>16.9843654822335</v>
      </c>
      <c r="L207" s="137">
        <v>15.2</v>
      </c>
      <c r="M207" s="137">
        <v>116.96281347869601</v>
      </c>
      <c r="N207" s="137">
        <v>12.58</v>
      </c>
      <c r="O207" s="137"/>
      <c r="P207" s="137"/>
      <c r="Q207" s="137">
        <v>48.784892280265801</v>
      </c>
      <c r="R207" s="137"/>
      <c r="S207" s="137">
        <v>27.094517940175098</v>
      </c>
      <c r="T207" s="137"/>
      <c r="U207" s="137">
        <v>17.322233502538101</v>
      </c>
      <c r="V207" s="1">
        <v>439730</v>
      </c>
      <c r="W207" s="1">
        <v>6045400</v>
      </c>
      <c r="X207" s="1">
        <v>2293668</v>
      </c>
      <c r="AA207" s="1">
        <v>267727</v>
      </c>
      <c r="AC207" s="1">
        <v>4403086</v>
      </c>
      <c r="AE207" s="1">
        <v>610799</v>
      </c>
      <c r="AH207" s="136">
        <f t="shared" si="3"/>
        <v>36749</v>
      </c>
      <c r="AI207" s="177">
        <f>HLOOKUP(附加题模型!$E$2,历史数据!$B$3:$K$5000,ROW(A205),)</f>
        <v>16.9843654822335</v>
      </c>
      <c r="AJ207" s="177">
        <f>HLOOKUP(附加题模型!$E$2,历史数据!$L$3:$U$5000,ROW(A205),)</f>
        <v>17.322233502538101</v>
      </c>
    </row>
    <row r="208" spans="1:36" x14ac:dyDescent="0.2">
      <c r="A208" s="148">
        <v>36752</v>
      </c>
      <c r="B208" s="137">
        <v>15.18</v>
      </c>
      <c r="C208" s="137">
        <v>117.269802490451</v>
      </c>
      <c r="D208" s="137">
        <v>12.7</v>
      </c>
      <c r="E208" s="137"/>
      <c r="F208" s="137"/>
      <c r="G208" s="137">
        <v>49.104145236914498</v>
      </c>
      <c r="H208" s="137"/>
      <c r="I208" s="137">
        <v>26.977898781178698</v>
      </c>
      <c r="J208" s="137"/>
      <c r="K208" s="137">
        <v>17.153299492385798</v>
      </c>
      <c r="L208" s="137">
        <v>15.16</v>
      </c>
      <c r="M208" s="137">
        <v>115.351121166982</v>
      </c>
      <c r="N208" s="137">
        <v>12.5</v>
      </c>
      <c r="O208" s="137"/>
      <c r="P208" s="137"/>
      <c r="Q208" s="137">
        <v>51.460536107416601</v>
      </c>
      <c r="R208" s="137"/>
      <c r="S208" s="137">
        <v>27.0556448871763</v>
      </c>
      <c r="T208" s="137"/>
      <c r="U208" s="137">
        <v>17.530152284263998</v>
      </c>
      <c r="V208" s="1">
        <v>812000</v>
      </c>
      <c r="W208" s="1">
        <v>2048000</v>
      </c>
      <c r="X208" s="1">
        <v>1890971</v>
      </c>
      <c r="AA208" s="1">
        <v>490962</v>
      </c>
      <c r="AC208" s="1">
        <v>2441156</v>
      </c>
      <c r="AE208" s="1">
        <v>794110</v>
      </c>
      <c r="AH208" s="136">
        <f t="shared" si="3"/>
        <v>36752</v>
      </c>
      <c r="AI208" s="177">
        <f>HLOOKUP(附加题模型!$E$2,历史数据!$B$3:$K$5000,ROW(A206),)</f>
        <v>17.153299492385798</v>
      </c>
      <c r="AJ208" s="177">
        <f>HLOOKUP(附加题模型!$E$2,历史数据!$L$3:$U$5000,ROW(A206),)</f>
        <v>17.530152284263998</v>
      </c>
    </row>
    <row r="209" spans="1:36" x14ac:dyDescent="0.2">
      <c r="A209" s="148">
        <v>36753</v>
      </c>
      <c r="B209" s="137">
        <v>15.06</v>
      </c>
      <c r="C209" s="137">
        <v>115.504615672859</v>
      </c>
      <c r="D209" s="137">
        <v>12.5</v>
      </c>
      <c r="E209" s="137"/>
      <c r="F209" s="137"/>
      <c r="G209" s="137">
        <v>51.506143672652101</v>
      </c>
      <c r="H209" s="137"/>
      <c r="I209" s="137">
        <v>27.0556448871763</v>
      </c>
      <c r="J209" s="137"/>
      <c r="K209" s="137">
        <v>17.673096446700502</v>
      </c>
      <c r="L209" s="137">
        <v>15.43</v>
      </c>
      <c r="M209" s="137">
        <v>114.046417867023</v>
      </c>
      <c r="N209" s="137">
        <v>12.74</v>
      </c>
      <c r="O209" s="137"/>
      <c r="P209" s="137"/>
      <c r="Q209" s="137">
        <v>51.232498281239003</v>
      </c>
      <c r="R209" s="137"/>
      <c r="S209" s="137">
        <v>27.949725106149099</v>
      </c>
      <c r="T209" s="137"/>
      <c r="U209" s="137">
        <v>17.660101522842599</v>
      </c>
      <c r="V209" s="1">
        <v>408118</v>
      </c>
      <c r="W209" s="1">
        <v>1506700</v>
      </c>
      <c r="X209" s="1">
        <v>2091197</v>
      </c>
      <c r="AA209" s="1">
        <v>371501</v>
      </c>
      <c r="AC209" s="1">
        <v>4547278</v>
      </c>
      <c r="AE209" s="1">
        <v>569511</v>
      </c>
      <c r="AH209" s="136">
        <f t="shared" si="3"/>
        <v>36753</v>
      </c>
      <c r="AI209" s="177">
        <f>HLOOKUP(附加题模型!$E$2,历史数据!$B$3:$K$5000,ROW(A207),)</f>
        <v>17.673096446700502</v>
      </c>
      <c r="AJ209" s="177">
        <f>HLOOKUP(附加题模型!$E$2,历史数据!$L$3:$U$5000,ROW(A207),)</f>
        <v>17.660101522842599</v>
      </c>
    </row>
    <row r="210" spans="1:36" x14ac:dyDescent="0.2">
      <c r="A210" s="148">
        <v>36754</v>
      </c>
      <c r="B210" s="137">
        <v>15.48</v>
      </c>
      <c r="C210" s="137">
        <v>114.046417867023</v>
      </c>
      <c r="D210" s="137">
        <v>12.78</v>
      </c>
      <c r="E210" s="137"/>
      <c r="F210" s="137"/>
      <c r="G210" s="137">
        <v>50.928447846335501</v>
      </c>
      <c r="H210" s="137"/>
      <c r="I210" s="137">
        <v>28.2023999506414</v>
      </c>
      <c r="J210" s="137"/>
      <c r="K210" s="137">
        <v>17.673096446700502</v>
      </c>
      <c r="L210" s="137">
        <v>15.28</v>
      </c>
      <c r="M210" s="137">
        <v>113.89292336114499</v>
      </c>
      <c r="N210" s="137">
        <v>12.6</v>
      </c>
      <c r="O210" s="137"/>
      <c r="P210" s="137"/>
      <c r="Q210" s="137">
        <v>51.688573933594199</v>
      </c>
      <c r="R210" s="137"/>
      <c r="S210" s="137">
        <v>27.9691616326485</v>
      </c>
      <c r="T210" s="137"/>
      <c r="U210" s="137">
        <v>17.777055837563399</v>
      </c>
      <c r="V210" s="1">
        <v>594850</v>
      </c>
      <c r="W210" s="1">
        <v>1589500</v>
      </c>
      <c r="X210" s="1">
        <v>1114446</v>
      </c>
      <c r="AA210" s="1">
        <v>334052</v>
      </c>
      <c r="AC210" s="1">
        <v>11894032</v>
      </c>
      <c r="AE210" s="1">
        <v>747705</v>
      </c>
      <c r="AH210" s="136">
        <f t="shared" si="3"/>
        <v>36754</v>
      </c>
      <c r="AI210" s="177">
        <f>HLOOKUP(附加题模型!$E$2,历史数据!$B$3:$K$5000,ROW(A208),)</f>
        <v>17.673096446700502</v>
      </c>
      <c r="AJ210" s="177">
        <f>HLOOKUP(附加题模型!$E$2,历史数据!$L$3:$U$5000,ROW(A208),)</f>
        <v>17.777055837563399</v>
      </c>
    </row>
    <row r="211" spans="1:36" x14ac:dyDescent="0.2">
      <c r="A211" s="148">
        <v>36755</v>
      </c>
      <c r="B211" s="137">
        <v>15.02</v>
      </c>
      <c r="C211" s="137">
        <v>114.660395890533</v>
      </c>
      <c r="D211" s="137">
        <v>12.62</v>
      </c>
      <c r="E211" s="137"/>
      <c r="F211" s="137"/>
      <c r="G211" s="137">
        <v>53.208826108111701</v>
      </c>
      <c r="H211" s="137"/>
      <c r="I211" s="137">
        <v>27.211137099171602</v>
      </c>
      <c r="J211" s="137"/>
      <c r="K211" s="137">
        <v>17.673096446700502</v>
      </c>
      <c r="L211" s="137">
        <v>15.47</v>
      </c>
      <c r="M211" s="137">
        <v>114.81389039641</v>
      </c>
      <c r="N211" s="137">
        <v>12.56</v>
      </c>
      <c r="O211" s="137"/>
      <c r="P211" s="137"/>
      <c r="Q211" s="137">
        <v>51.688573933594199</v>
      </c>
      <c r="R211" s="137"/>
      <c r="S211" s="137">
        <v>26.7640969896852</v>
      </c>
      <c r="T211" s="137"/>
      <c r="U211" s="137">
        <v>17.673096446700502</v>
      </c>
      <c r="V211" s="1">
        <v>435632</v>
      </c>
      <c r="W211" s="1">
        <v>1381300</v>
      </c>
      <c r="X211" s="1">
        <v>1127556</v>
      </c>
      <c r="AA211" s="1">
        <v>332650</v>
      </c>
      <c r="AC211" s="1">
        <v>5104086</v>
      </c>
      <c r="AE211" s="1">
        <v>551201</v>
      </c>
      <c r="AH211" s="136">
        <f t="shared" si="3"/>
        <v>36755</v>
      </c>
      <c r="AI211" s="177">
        <f>HLOOKUP(附加题模型!$E$2,历史数据!$B$3:$K$5000,ROW(A209),)</f>
        <v>17.673096446700502</v>
      </c>
      <c r="AJ211" s="177">
        <f>HLOOKUP(附加题模型!$E$2,历史数据!$L$3:$U$5000,ROW(A209),)</f>
        <v>17.673096446700502</v>
      </c>
    </row>
    <row r="212" spans="1:36" x14ac:dyDescent="0.2">
      <c r="A212" s="148">
        <v>36756</v>
      </c>
      <c r="B212" s="137">
        <v>15.58</v>
      </c>
      <c r="C212" s="137">
        <v>114.81389039641</v>
      </c>
      <c r="D212" s="137">
        <v>12.6</v>
      </c>
      <c r="E212" s="137"/>
      <c r="F212" s="137"/>
      <c r="G212" s="137">
        <v>52.068636977223598</v>
      </c>
      <c r="H212" s="137"/>
      <c r="I212" s="137">
        <v>26.8224065691834</v>
      </c>
      <c r="J212" s="137"/>
      <c r="K212" s="137">
        <v>17.673096446700502</v>
      </c>
      <c r="L212" s="137">
        <v>15.44</v>
      </c>
      <c r="M212" s="137">
        <v>114.660395890533</v>
      </c>
      <c r="N212" s="137">
        <v>12.53</v>
      </c>
      <c r="O212" s="137"/>
      <c r="P212" s="137"/>
      <c r="Q212" s="137">
        <v>51.232498281239003</v>
      </c>
      <c r="R212" s="137"/>
      <c r="S212" s="137">
        <v>26.336493406698199</v>
      </c>
      <c r="T212" s="137"/>
      <c r="U212" s="137">
        <v>17.712081218274101</v>
      </c>
      <c r="V212" s="1">
        <v>275080</v>
      </c>
      <c r="W212" s="1">
        <v>1740700</v>
      </c>
      <c r="X212" s="1">
        <v>881568</v>
      </c>
      <c r="AA212" s="1">
        <v>243145</v>
      </c>
      <c r="AC212" s="1">
        <v>2456992</v>
      </c>
      <c r="AE212" s="1">
        <v>680738</v>
      </c>
      <c r="AH212" s="136">
        <f t="shared" si="3"/>
        <v>36756</v>
      </c>
      <c r="AI212" s="177">
        <f>HLOOKUP(附加题模型!$E$2,历史数据!$B$3:$K$5000,ROW(A210),)</f>
        <v>17.673096446700502</v>
      </c>
      <c r="AJ212" s="177">
        <f>HLOOKUP(附加题模型!$E$2,历史数据!$L$3:$U$5000,ROW(A210),)</f>
        <v>17.712081218274101</v>
      </c>
    </row>
    <row r="213" spans="1:36" x14ac:dyDescent="0.2">
      <c r="A213" s="148">
        <v>36759</v>
      </c>
      <c r="B213" s="137">
        <v>15.55</v>
      </c>
      <c r="C213" s="137">
        <v>114.737143143472</v>
      </c>
      <c r="D213" s="137">
        <v>12.53</v>
      </c>
      <c r="E213" s="137"/>
      <c r="F213" s="137"/>
      <c r="G213" s="137">
        <v>51.384523498690697</v>
      </c>
      <c r="H213" s="137"/>
      <c r="I213" s="137">
        <v>26.142128141704099</v>
      </c>
      <c r="J213" s="137"/>
      <c r="K213" s="137">
        <v>17.803045685279201</v>
      </c>
      <c r="L213" s="137">
        <v>15.6</v>
      </c>
      <c r="M213" s="137">
        <v>114.046417867023</v>
      </c>
      <c r="N213" s="137">
        <v>12.68</v>
      </c>
      <c r="O213" s="137"/>
      <c r="P213" s="137"/>
      <c r="Q213" s="137">
        <v>51.384523498690697</v>
      </c>
      <c r="R213" s="137"/>
      <c r="S213" s="137">
        <v>26.433676039195198</v>
      </c>
      <c r="T213" s="137"/>
      <c r="U213" s="137">
        <v>18.1019289340102</v>
      </c>
      <c r="V213" s="1">
        <v>592224</v>
      </c>
      <c r="W213" s="1">
        <v>2191200</v>
      </c>
      <c r="X213" s="1">
        <v>1560566</v>
      </c>
      <c r="AA213" s="1">
        <v>273020</v>
      </c>
      <c r="AC213" s="1">
        <v>2035333</v>
      </c>
      <c r="AE213" s="1">
        <v>1685141</v>
      </c>
      <c r="AH213" s="136">
        <f t="shared" si="3"/>
        <v>36759</v>
      </c>
      <c r="AI213" s="177">
        <f>HLOOKUP(附加题模型!$E$2,历史数据!$B$3:$K$5000,ROW(A211),)</f>
        <v>17.803045685279201</v>
      </c>
      <c r="AJ213" s="177">
        <f>HLOOKUP(附加题模型!$E$2,历史数据!$L$3:$U$5000,ROW(A211),)</f>
        <v>18.1019289340102</v>
      </c>
    </row>
    <row r="214" spans="1:36" x14ac:dyDescent="0.2">
      <c r="A214" s="148">
        <v>36760</v>
      </c>
      <c r="B214" s="137">
        <v>15.08</v>
      </c>
      <c r="C214" s="137">
        <v>114.737143143472</v>
      </c>
      <c r="D214" s="137">
        <v>12.7</v>
      </c>
      <c r="E214" s="137"/>
      <c r="F214" s="137"/>
      <c r="G214" s="137">
        <v>51.688573933594199</v>
      </c>
      <c r="H214" s="137"/>
      <c r="I214" s="137">
        <v>26.433676039195198</v>
      </c>
      <c r="J214" s="137"/>
      <c r="K214" s="137">
        <v>18.062944162436501</v>
      </c>
      <c r="L214" s="137">
        <v>15.46</v>
      </c>
      <c r="M214" s="137">
        <v>116.655824466941</v>
      </c>
      <c r="N214" s="137">
        <v>12.5</v>
      </c>
      <c r="O214" s="137"/>
      <c r="P214" s="137"/>
      <c r="Q214" s="137">
        <v>50.168321759076697</v>
      </c>
      <c r="R214" s="137"/>
      <c r="S214" s="137">
        <v>26.025508982707699</v>
      </c>
      <c r="T214" s="137"/>
      <c r="U214" s="137">
        <v>17.7380710659898</v>
      </c>
      <c r="V214" s="1">
        <v>309600</v>
      </c>
      <c r="W214" s="1">
        <v>10559400</v>
      </c>
      <c r="X214" s="1">
        <v>1790993</v>
      </c>
      <c r="AA214" s="1">
        <v>76850</v>
      </c>
      <c r="AC214" s="1">
        <v>1218842</v>
      </c>
      <c r="AE214" s="1">
        <v>801321</v>
      </c>
      <c r="AH214" s="136">
        <f t="shared" si="3"/>
        <v>36760</v>
      </c>
      <c r="AI214" s="177">
        <f>HLOOKUP(附加题模型!$E$2,历史数据!$B$3:$K$5000,ROW(A212),)</f>
        <v>18.062944162436501</v>
      </c>
      <c r="AJ214" s="177">
        <f>HLOOKUP(附加题模型!$E$2,历史数据!$L$3:$U$5000,ROW(A212),)</f>
        <v>17.7380710659898</v>
      </c>
    </row>
    <row r="215" spans="1:36" x14ac:dyDescent="0.2">
      <c r="A215" s="148">
        <v>36761</v>
      </c>
      <c r="B215" s="137">
        <v>15.56</v>
      </c>
      <c r="C215" s="137">
        <v>116.655824466941</v>
      </c>
      <c r="D215" s="137">
        <v>12.39</v>
      </c>
      <c r="E215" s="137"/>
      <c r="F215" s="137"/>
      <c r="G215" s="137">
        <v>49.940283932899099</v>
      </c>
      <c r="H215" s="137"/>
      <c r="I215" s="137">
        <v>25.675651505718299</v>
      </c>
      <c r="J215" s="137"/>
      <c r="K215" s="137">
        <v>17.543147208121798</v>
      </c>
      <c r="L215" s="137">
        <v>15.54</v>
      </c>
      <c r="M215" s="137">
        <v>124.714286025513</v>
      </c>
      <c r="N215" s="137">
        <v>12.32</v>
      </c>
      <c r="O215" s="137"/>
      <c r="P215" s="137"/>
      <c r="Q215" s="137">
        <v>49.484208280543903</v>
      </c>
      <c r="R215" s="137"/>
      <c r="S215" s="137">
        <v>25.520159293723001</v>
      </c>
      <c r="T215" s="137"/>
      <c r="U215" s="137">
        <v>17.413197969543099</v>
      </c>
      <c r="V215" s="1">
        <v>1240209</v>
      </c>
      <c r="W215" s="1">
        <v>31137800</v>
      </c>
      <c r="X215" s="1">
        <v>2511177</v>
      </c>
      <c r="AA215" s="1">
        <v>194180</v>
      </c>
      <c r="AC215" s="1">
        <v>2384249</v>
      </c>
      <c r="AE215" s="1">
        <v>1133852</v>
      </c>
      <c r="AH215" s="136">
        <f t="shared" si="3"/>
        <v>36761</v>
      </c>
      <c r="AI215" s="177">
        <f>HLOOKUP(附加题模型!$E$2,历史数据!$B$3:$K$5000,ROW(A213),)</f>
        <v>17.543147208121798</v>
      </c>
      <c r="AJ215" s="177">
        <f>HLOOKUP(附加题模型!$E$2,历史数据!$L$3:$U$5000,ROW(A213),)</f>
        <v>17.413197969543099</v>
      </c>
    </row>
    <row r="216" spans="1:36" x14ac:dyDescent="0.2">
      <c r="A216" s="148">
        <v>36762</v>
      </c>
      <c r="B216" s="137">
        <v>15.05</v>
      </c>
      <c r="C216" s="137">
        <v>124.86778053139</v>
      </c>
      <c r="D216" s="137">
        <v>12.37</v>
      </c>
      <c r="E216" s="137"/>
      <c r="F216" s="137"/>
      <c r="G216" s="137">
        <v>48.982525062953101</v>
      </c>
      <c r="H216" s="137"/>
      <c r="I216" s="137">
        <v>25.5007227672236</v>
      </c>
      <c r="J216" s="137"/>
      <c r="K216" s="137">
        <v>17.153299492385798</v>
      </c>
      <c r="L216" s="137">
        <v>15.95</v>
      </c>
      <c r="M216" s="137">
        <v>125.788747566655</v>
      </c>
      <c r="N216" s="137">
        <v>12.4</v>
      </c>
      <c r="O216" s="137"/>
      <c r="P216" s="137"/>
      <c r="Q216" s="137">
        <v>49.469005758798701</v>
      </c>
      <c r="R216" s="137"/>
      <c r="S216" s="137">
        <v>25.656214979218898</v>
      </c>
      <c r="T216" s="137"/>
      <c r="U216" s="137">
        <v>17.634111675126899</v>
      </c>
      <c r="V216" s="1">
        <v>1023110</v>
      </c>
      <c r="W216" s="1">
        <v>13793500</v>
      </c>
      <c r="X216" s="1">
        <v>1255441</v>
      </c>
      <c r="AA216" s="1">
        <v>69889</v>
      </c>
      <c r="AC216" s="1">
        <v>1459704</v>
      </c>
      <c r="AE216" s="1">
        <v>686958</v>
      </c>
      <c r="AH216" s="136">
        <f t="shared" si="3"/>
        <v>36762</v>
      </c>
      <c r="AI216" s="177">
        <f>HLOOKUP(附加题模型!$E$2,历史数据!$B$3:$K$5000,ROW(A214),)</f>
        <v>17.153299492385798</v>
      </c>
      <c r="AJ216" s="177">
        <f>HLOOKUP(附加题模型!$E$2,历史数据!$L$3:$U$5000,ROW(A214),)</f>
        <v>17.634111675126899</v>
      </c>
    </row>
    <row r="217" spans="1:36" x14ac:dyDescent="0.2">
      <c r="A217" s="148">
        <v>36763</v>
      </c>
      <c r="B217" s="137">
        <v>15.95</v>
      </c>
      <c r="C217" s="137">
        <v>127.24694537249199</v>
      </c>
      <c r="D217" s="137">
        <v>12.5</v>
      </c>
      <c r="E217" s="137"/>
      <c r="F217" s="137"/>
      <c r="G217" s="137">
        <v>50.122714193841198</v>
      </c>
      <c r="H217" s="137"/>
      <c r="I217" s="137">
        <v>25.850580244212999</v>
      </c>
      <c r="J217" s="137"/>
      <c r="K217" s="137">
        <v>17.673096446700502</v>
      </c>
      <c r="L217" s="137">
        <v>16.45</v>
      </c>
      <c r="M217" s="137">
        <v>124.407297013757</v>
      </c>
      <c r="N217" s="137">
        <v>12.65</v>
      </c>
      <c r="O217" s="137"/>
      <c r="P217" s="137"/>
      <c r="Q217" s="137">
        <v>50.046701585115301</v>
      </c>
      <c r="R217" s="137"/>
      <c r="S217" s="137">
        <v>26.297620353699401</v>
      </c>
      <c r="T217" s="137"/>
      <c r="U217" s="137">
        <v>17.920000000000002</v>
      </c>
      <c r="V217" s="1">
        <v>1340195</v>
      </c>
      <c r="W217" s="1">
        <v>6791500</v>
      </c>
      <c r="X217" s="1">
        <v>1944969</v>
      </c>
      <c r="AA217" s="1">
        <v>108967</v>
      </c>
      <c r="AC217" s="1">
        <v>969865</v>
      </c>
      <c r="AE217" s="1">
        <v>703341</v>
      </c>
      <c r="AH217" s="136">
        <f t="shared" si="3"/>
        <v>36763</v>
      </c>
      <c r="AI217" s="177">
        <f>HLOOKUP(附加题模型!$E$2,历史数据!$B$3:$K$5000,ROW(A215),)</f>
        <v>17.673096446700502</v>
      </c>
      <c r="AJ217" s="177">
        <f>HLOOKUP(附加题模型!$E$2,历史数据!$L$3:$U$5000,ROW(A215),)</f>
        <v>17.920000000000002</v>
      </c>
    </row>
    <row r="218" spans="1:36" x14ac:dyDescent="0.2">
      <c r="A218" s="148">
        <v>36766</v>
      </c>
      <c r="B218" s="137">
        <v>16.5</v>
      </c>
      <c r="C218" s="137">
        <v>124.484044266696</v>
      </c>
      <c r="D218" s="137">
        <v>12.7</v>
      </c>
      <c r="E218" s="137"/>
      <c r="F218" s="137"/>
      <c r="G218" s="137">
        <v>50.639599933177102</v>
      </c>
      <c r="H218" s="137"/>
      <c r="I218" s="137">
        <v>26.336493406698199</v>
      </c>
      <c r="J218" s="137"/>
      <c r="K218" s="137">
        <v>18.192893401015201</v>
      </c>
      <c r="L218" s="137">
        <v>16.309999999999999</v>
      </c>
      <c r="M218" s="137">
        <v>127.47718713130899</v>
      </c>
      <c r="N218" s="137">
        <v>12.89</v>
      </c>
      <c r="O218" s="137"/>
      <c r="P218" s="137"/>
      <c r="Q218" s="137">
        <v>49.636233497995597</v>
      </c>
      <c r="R218" s="137"/>
      <c r="S218" s="137">
        <v>26.7057874101869</v>
      </c>
      <c r="T218" s="137"/>
      <c r="U218" s="137">
        <v>18.504771573604099</v>
      </c>
      <c r="V218" s="1">
        <v>902101</v>
      </c>
      <c r="W218" s="1">
        <v>6712600</v>
      </c>
      <c r="X218" s="1">
        <v>2987202</v>
      </c>
      <c r="AA218" s="1">
        <v>84366</v>
      </c>
      <c r="AC218" s="1">
        <v>909676</v>
      </c>
      <c r="AE218" s="1">
        <v>1995471</v>
      </c>
      <c r="AH218" s="136">
        <f t="shared" si="3"/>
        <v>36766</v>
      </c>
      <c r="AI218" s="177">
        <f>HLOOKUP(附加题模型!$E$2,历史数据!$B$3:$K$5000,ROW(A216),)</f>
        <v>18.192893401015201</v>
      </c>
      <c r="AJ218" s="177">
        <f>HLOOKUP(附加题模型!$E$2,历史数据!$L$3:$U$5000,ROW(A216),)</f>
        <v>18.504771573604099</v>
      </c>
    </row>
    <row r="219" spans="1:36" x14ac:dyDescent="0.2">
      <c r="A219" s="148">
        <v>36767</v>
      </c>
      <c r="B219" s="137">
        <v>16.3</v>
      </c>
      <c r="C219" s="137">
        <v>127.47718713130899</v>
      </c>
      <c r="D219" s="137">
        <v>12.9</v>
      </c>
      <c r="E219" s="137"/>
      <c r="F219" s="137"/>
      <c r="G219" s="137">
        <v>49.636233497995597</v>
      </c>
      <c r="H219" s="137"/>
      <c r="I219" s="137">
        <v>26.7057874101869</v>
      </c>
      <c r="J219" s="137"/>
      <c r="K219" s="137">
        <v>18.504771573604099</v>
      </c>
      <c r="L219" s="137">
        <v>16.2</v>
      </c>
      <c r="M219" s="137">
        <v>126.47947284310401</v>
      </c>
      <c r="N219" s="137">
        <v>12.79</v>
      </c>
      <c r="O219" s="137"/>
      <c r="P219" s="137"/>
      <c r="Q219" s="137">
        <v>48.830499845501301</v>
      </c>
      <c r="R219" s="137"/>
      <c r="S219" s="137">
        <v>26.666914357188102</v>
      </c>
      <c r="T219" s="137"/>
      <c r="U219" s="137">
        <v>18.4787817258883</v>
      </c>
      <c r="V219" s="1">
        <v>310275</v>
      </c>
      <c r="W219" s="1">
        <v>8548100</v>
      </c>
      <c r="X219" s="1">
        <v>1514575</v>
      </c>
      <c r="AA219" s="1">
        <v>96298</v>
      </c>
      <c r="AC219" s="1">
        <v>758552</v>
      </c>
      <c r="AE219" s="1">
        <v>1199298</v>
      </c>
      <c r="AH219" s="136">
        <f t="shared" si="3"/>
        <v>36767</v>
      </c>
      <c r="AI219" s="177">
        <f>HLOOKUP(附加题模型!$E$2,历史数据!$B$3:$K$5000,ROW(A217),)</f>
        <v>18.504771573604099</v>
      </c>
      <c r="AJ219" s="177">
        <f>HLOOKUP(附加题模型!$E$2,历史数据!$L$3:$U$5000,ROW(A217),)</f>
        <v>18.4787817258883</v>
      </c>
    </row>
    <row r="220" spans="1:36" x14ac:dyDescent="0.2">
      <c r="A220" s="148">
        <v>36768</v>
      </c>
      <c r="B220" s="137">
        <v>16.2</v>
      </c>
      <c r="C220" s="137">
        <v>126.55622009604301</v>
      </c>
      <c r="D220" s="137">
        <v>12.85</v>
      </c>
      <c r="E220" s="137"/>
      <c r="F220" s="137"/>
      <c r="G220" s="137">
        <v>50.168321759076697</v>
      </c>
      <c r="H220" s="137"/>
      <c r="I220" s="137">
        <v>25.2674844492307</v>
      </c>
      <c r="J220" s="137"/>
      <c r="K220" s="137">
        <v>18.712690355329901</v>
      </c>
      <c r="L220" s="137">
        <v>16.649999999999999</v>
      </c>
      <c r="M220" s="137">
        <v>122.79560470204299</v>
      </c>
      <c r="N220" s="137">
        <v>12.62</v>
      </c>
      <c r="O220" s="137"/>
      <c r="P220" s="137"/>
      <c r="Q220" s="137">
        <v>49.408195671818</v>
      </c>
      <c r="R220" s="137"/>
      <c r="S220" s="137">
        <v>25.947762876710001</v>
      </c>
      <c r="T220" s="137"/>
      <c r="U220" s="137">
        <v>18.582741116751301</v>
      </c>
      <c r="V220" s="1">
        <v>618122</v>
      </c>
      <c r="W220" s="1">
        <v>6315600</v>
      </c>
      <c r="X220" s="1">
        <v>1246351</v>
      </c>
      <c r="AA220" s="1">
        <v>71886</v>
      </c>
      <c r="AC220" s="1">
        <v>726742</v>
      </c>
      <c r="AE220" s="1">
        <v>2731475</v>
      </c>
      <c r="AH220" s="136">
        <f t="shared" si="3"/>
        <v>36768</v>
      </c>
      <c r="AI220" s="177">
        <f>HLOOKUP(附加题模型!$E$2,历史数据!$B$3:$K$5000,ROW(A218),)</f>
        <v>18.712690355329901</v>
      </c>
      <c r="AJ220" s="177">
        <f>HLOOKUP(附加题模型!$E$2,历史数据!$L$3:$U$5000,ROW(A218),)</f>
        <v>18.582741116751301</v>
      </c>
    </row>
    <row r="221" spans="1:36" x14ac:dyDescent="0.2">
      <c r="A221" s="148">
        <v>36769</v>
      </c>
      <c r="B221" s="137">
        <v>16.61</v>
      </c>
      <c r="C221" s="137">
        <v>122.79560470204299</v>
      </c>
      <c r="D221" s="137">
        <v>12.55</v>
      </c>
      <c r="E221" s="137"/>
      <c r="F221" s="137"/>
      <c r="G221" s="137">
        <v>49.408195671818</v>
      </c>
      <c r="H221" s="137"/>
      <c r="I221" s="137">
        <v>25.461849714224801</v>
      </c>
      <c r="J221" s="137"/>
      <c r="K221" s="137">
        <v>18.309847715736002</v>
      </c>
      <c r="L221" s="137">
        <v>16.420000000000002</v>
      </c>
      <c r="M221" s="137">
        <v>122.411868437349</v>
      </c>
      <c r="N221" s="137">
        <v>12.25</v>
      </c>
      <c r="O221" s="137"/>
      <c r="P221" s="137"/>
      <c r="Q221" s="137">
        <v>48.359221671400903</v>
      </c>
      <c r="R221" s="137"/>
      <c r="S221" s="137">
        <v>25.170301816733701</v>
      </c>
      <c r="T221" s="137"/>
      <c r="U221" s="137">
        <v>17.6081218274112</v>
      </c>
      <c r="V221" s="1">
        <v>642316</v>
      </c>
      <c r="W221" s="1">
        <v>5789100</v>
      </c>
      <c r="X221" s="1">
        <v>1398681</v>
      </c>
      <c r="AA221" s="1">
        <v>57400</v>
      </c>
      <c r="AC221" s="1">
        <v>1272633</v>
      </c>
      <c r="AE221" s="1">
        <v>1299529</v>
      </c>
      <c r="AH221" s="136">
        <f t="shared" si="3"/>
        <v>36769</v>
      </c>
      <c r="AI221" s="177">
        <f>HLOOKUP(附加题模型!$E$2,历史数据!$B$3:$K$5000,ROW(A219),)</f>
        <v>18.309847715736002</v>
      </c>
      <c r="AJ221" s="177">
        <f>HLOOKUP(附加题模型!$E$2,历史数据!$L$3:$U$5000,ROW(A219),)</f>
        <v>17.6081218274112</v>
      </c>
    </row>
    <row r="222" spans="1:36" x14ac:dyDescent="0.2">
      <c r="A222" s="148">
        <v>36770</v>
      </c>
      <c r="B222" s="137">
        <v>16.11</v>
      </c>
      <c r="C222" s="137">
        <v>122.02813217265501</v>
      </c>
      <c r="D222" s="137">
        <v>12.1</v>
      </c>
      <c r="E222" s="137"/>
      <c r="F222" s="137"/>
      <c r="G222" s="137">
        <v>48.3440191496558</v>
      </c>
      <c r="H222" s="137"/>
      <c r="I222" s="137">
        <v>25.073119184236599</v>
      </c>
      <c r="J222" s="137"/>
      <c r="K222" s="137">
        <v>17.4781725888325</v>
      </c>
      <c r="L222" s="137">
        <v>16</v>
      </c>
      <c r="M222" s="137">
        <v>120.109450849186</v>
      </c>
      <c r="N222" s="137">
        <v>12.31</v>
      </c>
      <c r="O222" s="137"/>
      <c r="P222" s="137"/>
      <c r="Q222" s="137">
        <v>48.3440191496558</v>
      </c>
      <c r="R222" s="137"/>
      <c r="S222" s="137">
        <v>24.528896442253199</v>
      </c>
      <c r="T222" s="137"/>
      <c r="U222" s="137">
        <v>17.4781725888325</v>
      </c>
      <c r="V222" s="1">
        <v>545520</v>
      </c>
      <c r="W222" s="1">
        <v>5078200</v>
      </c>
      <c r="X222" s="1">
        <v>1135135</v>
      </c>
      <c r="AA222" s="1">
        <v>62067</v>
      </c>
      <c r="AC222" s="1">
        <v>984872</v>
      </c>
      <c r="AE222" s="1">
        <v>695468</v>
      </c>
      <c r="AH222" s="136">
        <f t="shared" si="3"/>
        <v>36770</v>
      </c>
      <c r="AI222" s="177">
        <f>HLOOKUP(附加题模型!$E$2,历史数据!$B$3:$K$5000,ROW(A220),)</f>
        <v>17.4781725888325</v>
      </c>
      <c r="AJ222" s="177">
        <f>HLOOKUP(附加题模型!$E$2,历史数据!$L$3:$U$5000,ROW(A220),)</f>
        <v>17.4781725888325</v>
      </c>
    </row>
    <row r="223" spans="1:36" x14ac:dyDescent="0.2">
      <c r="A223" s="148">
        <v>36773</v>
      </c>
      <c r="B223" s="137">
        <v>15.85</v>
      </c>
      <c r="C223" s="137">
        <v>119.725714584492</v>
      </c>
      <c r="D223" s="137">
        <v>12.18</v>
      </c>
      <c r="E223" s="137"/>
      <c r="F223" s="137"/>
      <c r="G223" s="137">
        <v>47.887943497300498</v>
      </c>
      <c r="H223" s="137"/>
      <c r="I223" s="137">
        <v>24.684388654248501</v>
      </c>
      <c r="J223" s="137"/>
      <c r="K223" s="137">
        <v>17.153299492385798</v>
      </c>
      <c r="L223" s="137">
        <v>16.149999999999999</v>
      </c>
      <c r="M223" s="137">
        <v>120.49318711388</v>
      </c>
      <c r="N223" s="137">
        <v>12.35</v>
      </c>
      <c r="O223" s="137"/>
      <c r="P223" s="137"/>
      <c r="Q223" s="137">
        <v>47.735918279848804</v>
      </c>
      <c r="R223" s="137"/>
      <c r="S223" s="137">
        <v>25.2674844492307</v>
      </c>
      <c r="T223" s="137"/>
      <c r="U223" s="137">
        <v>17.517157360406099</v>
      </c>
      <c r="V223" s="1">
        <v>349540</v>
      </c>
      <c r="W223" s="1">
        <v>2158200</v>
      </c>
      <c r="X223" s="1">
        <v>683972</v>
      </c>
      <c r="AA223" s="1">
        <v>49160</v>
      </c>
      <c r="AC223" s="1">
        <v>750162</v>
      </c>
      <c r="AE223" s="1">
        <v>318115</v>
      </c>
      <c r="AH223" s="136">
        <f t="shared" si="3"/>
        <v>36773</v>
      </c>
      <c r="AI223" s="177">
        <f>HLOOKUP(附加题模型!$E$2,历史数据!$B$3:$K$5000,ROW(A221),)</f>
        <v>17.153299492385798</v>
      </c>
      <c r="AJ223" s="177">
        <f>HLOOKUP(附加题模型!$E$2,历史数据!$L$3:$U$5000,ROW(A221),)</f>
        <v>17.517157360406099</v>
      </c>
    </row>
    <row r="224" spans="1:36" x14ac:dyDescent="0.2">
      <c r="A224" s="148">
        <v>36774</v>
      </c>
      <c r="B224" s="137">
        <v>16.170000000000002</v>
      </c>
      <c r="C224" s="137">
        <v>120.569934366819</v>
      </c>
      <c r="D224" s="137">
        <v>12</v>
      </c>
      <c r="E224" s="137"/>
      <c r="F224" s="137"/>
      <c r="G224" s="137">
        <v>47.735918279848804</v>
      </c>
      <c r="H224" s="137"/>
      <c r="I224" s="137">
        <v>25.656214979218898</v>
      </c>
      <c r="J224" s="137"/>
      <c r="K224" s="137">
        <v>17.543147208121798</v>
      </c>
      <c r="L224" s="137">
        <v>15.92</v>
      </c>
      <c r="M224" s="137">
        <v>120.723428872696</v>
      </c>
      <c r="N224" s="137">
        <v>12.06</v>
      </c>
      <c r="O224" s="137"/>
      <c r="P224" s="137"/>
      <c r="Q224" s="137">
        <v>47.568690540651801</v>
      </c>
      <c r="R224" s="137"/>
      <c r="S224" s="137">
        <v>25.461849714224801</v>
      </c>
      <c r="T224" s="137"/>
      <c r="U224" s="137">
        <v>16.893401015228399</v>
      </c>
      <c r="V224" s="1">
        <v>269429</v>
      </c>
      <c r="W224" s="1">
        <v>3157900</v>
      </c>
      <c r="X224" s="1">
        <v>718632</v>
      </c>
      <c r="AA224" s="1">
        <v>43943</v>
      </c>
      <c r="AC224" s="1">
        <v>2691987</v>
      </c>
      <c r="AE224" s="1">
        <v>322002</v>
      </c>
      <c r="AH224" s="136">
        <f t="shared" si="3"/>
        <v>36774</v>
      </c>
      <c r="AI224" s="177">
        <f>HLOOKUP(附加题模型!$E$2,历史数据!$B$3:$K$5000,ROW(A222),)</f>
        <v>17.543147208121798</v>
      </c>
      <c r="AJ224" s="177">
        <f>HLOOKUP(附加题模型!$E$2,历史数据!$L$3:$U$5000,ROW(A222),)</f>
        <v>16.893401015228399</v>
      </c>
    </row>
    <row r="225" spans="1:36" x14ac:dyDescent="0.2">
      <c r="A225" s="148">
        <v>36775</v>
      </c>
      <c r="B225" s="137">
        <v>15.91</v>
      </c>
      <c r="C225" s="137">
        <v>119.418725572737</v>
      </c>
      <c r="D225" s="137">
        <v>11.99</v>
      </c>
      <c r="E225" s="137"/>
      <c r="F225" s="137"/>
      <c r="G225" s="137">
        <v>47.1278174100418</v>
      </c>
      <c r="H225" s="137"/>
      <c r="I225" s="137">
        <v>25.286920975730101</v>
      </c>
      <c r="J225" s="137"/>
      <c r="K225" s="137">
        <v>16.893401015228399</v>
      </c>
      <c r="L225" s="137">
        <v>16.25</v>
      </c>
      <c r="M225" s="137">
        <v>119.418725572737</v>
      </c>
      <c r="N225" s="137">
        <v>11.71</v>
      </c>
      <c r="O225" s="137"/>
      <c r="P225" s="137"/>
      <c r="Q225" s="137">
        <v>47.1278174100418</v>
      </c>
      <c r="R225" s="137"/>
      <c r="S225" s="137">
        <v>24.6066425482509</v>
      </c>
      <c r="T225" s="137"/>
      <c r="U225" s="137">
        <v>16.893401015228399</v>
      </c>
      <c r="V225" s="1">
        <v>570638</v>
      </c>
      <c r="W225" s="1">
        <v>2152104</v>
      </c>
      <c r="X225" s="1">
        <v>1290423</v>
      </c>
      <c r="AA225" s="1">
        <v>43730</v>
      </c>
      <c r="AC225" s="1">
        <v>967141</v>
      </c>
      <c r="AE225" s="1">
        <v>312115</v>
      </c>
      <c r="AH225" s="136">
        <f t="shared" si="3"/>
        <v>36775</v>
      </c>
      <c r="AI225" s="177">
        <f>HLOOKUP(附加题模型!$E$2,历史数据!$B$3:$K$5000,ROW(A223),)</f>
        <v>16.893401015228399</v>
      </c>
      <c r="AJ225" s="177">
        <f>HLOOKUP(附加题模型!$E$2,历史数据!$L$3:$U$5000,ROW(A223),)</f>
        <v>16.893401015228399</v>
      </c>
    </row>
    <row r="226" spans="1:36" x14ac:dyDescent="0.2">
      <c r="A226" s="148">
        <v>36776</v>
      </c>
      <c r="B226" s="137">
        <v>16.100000000000001</v>
      </c>
      <c r="C226" s="137">
        <v>119.802461837431</v>
      </c>
      <c r="D226" s="137">
        <v>11.75</v>
      </c>
      <c r="E226" s="137"/>
      <c r="F226" s="137"/>
      <c r="G226" s="137">
        <v>47.1278174100418</v>
      </c>
      <c r="H226" s="137"/>
      <c r="I226" s="137">
        <v>24.6066425482509</v>
      </c>
      <c r="J226" s="137"/>
      <c r="K226" s="137">
        <v>17.023350253807099</v>
      </c>
      <c r="L226" s="137">
        <v>16.899999999999999</v>
      </c>
      <c r="M226" s="137">
        <v>119.955956343308</v>
      </c>
      <c r="N226" s="137">
        <v>11.78</v>
      </c>
      <c r="O226" s="137"/>
      <c r="P226" s="137"/>
      <c r="Q226" s="137">
        <v>47.963956106026401</v>
      </c>
      <c r="R226" s="137"/>
      <c r="S226" s="137">
        <v>24.7232617072473</v>
      </c>
      <c r="T226" s="137"/>
      <c r="U226" s="137">
        <v>16.945380710659901</v>
      </c>
      <c r="V226" s="1">
        <v>675536</v>
      </c>
      <c r="W226" s="1">
        <v>1780100</v>
      </c>
      <c r="X226" s="1">
        <v>793316</v>
      </c>
      <c r="AA226" s="1">
        <v>42240</v>
      </c>
      <c r="AC226" s="1">
        <v>666540</v>
      </c>
      <c r="AE226" s="1">
        <v>377239</v>
      </c>
      <c r="AH226" s="136">
        <f t="shared" si="3"/>
        <v>36776</v>
      </c>
      <c r="AI226" s="177">
        <f>HLOOKUP(附加题模型!$E$2,历史数据!$B$3:$K$5000,ROW(A224),)</f>
        <v>17.023350253807099</v>
      </c>
      <c r="AJ226" s="177">
        <f>HLOOKUP(附加题模型!$E$2,历史数据!$L$3:$U$5000,ROW(A224),)</f>
        <v>16.945380710659901</v>
      </c>
    </row>
    <row r="227" spans="1:36" x14ac:dyDescent="0.2">
      <c r="A227" s="148">
        <v>36777</v>
      </c>
      <c r="B227" s="137">
        <v>17</v>
      </c>
      <c r="C227" s="137">
        <v>120.49318711388</v>
      </c>
      <c r="D227" s="137">
        <v>11.8</v>
      </c>
      <c r="E227" s="137"/>
      <c r="F227" s="137"/>
      <c r="G227" s="137">
        <v>47.887943497300498</v>
      </c>
      <c r="H227" s="137"/>
      <c r="I227" s="137">
        <v>24.7232617072473</v>
      </c>
      <c r="J227" s="137"/>
      <c r="K227" s="137">
        <v>17.049340101522802</v>
      </c>
      <c r="L227" s="137">
        <v>16.899999999999999</v>
      </c>
      <c r="M227" s="137">
        <v>125.788747566655</v>
      </c>
      <c r="N227" s="137">
        <v>11.85</v>
      </c>
      <c r="O227" s="137"/>
      <c r="P227" s="137"/>
      <c r="Q227" s="137">
        <v>48.191993932203999</v>
      </c>
      <c r="R227" s="137"/>
      <c r="S227" s="137">
        <v>24.7232617072473</v>
      </c>
      <c r="T227" s="137"/>
      <c r="U227" s="137">
        <v>17.2182741116751</v>
      </c>
      <c r="V227" s="1">
        <v>516980</v>
      </c>
      <c r="W227" s="1">
        <v>6550700</v>
      </c>
      <c r="X227" s="1">
        <v>528693</v>
      </c>
      <c r="AA227" s="1">
        <v>23034</v>
      </c>
      <c r="AC227" s="1">
        <v>0</v>
      </c>
      <c r="AE227" s="1">
        <v>224663</v>
      </c>
      <c r="AH227" s="136">
        <f t="shared" si="3"/>
        <v>36777</v>
      </c>
      <c r="AI227" s="177">
        <f>HLOOKUP(附加题模型!$E$2,历史数据!$B$3:$K$5000,ROW(A225),)</f>
        <v>17.049340101522802</v>
      </c>
      <c r="AJ227" s="177">
        <f>HLOOKUP(附加题模型!$E$2,历史数据!$L$3:$U$5000,ROW(A225),)</f>
        <v>17.2182741116751</v>
      </c>
    </row>
    <row r="228" spans="1:36" x14ac:dyDescent="0.2">
      <c r="A228" s="148">
        <v>36780</v>
      </c>
      <c r="B228" s="137">
        <v>16.899999999999999</v>
      </c>
      <c r="C228" s="137">
        <v>127.093450866615</v>
      </c>
      <c r="D228" s="137">
        <v>11.86</v>
      </c>
      <c r="E228" s="137"/>
      <c r="F228" s="137"/>
      <c r="G228" s="137">
        <v>48.572056975833398</v>
      </c>
      <c r="H228" s="137"/>
      <c r="I228" s="137">
        <v>24.878753919242602</v>
      </c>
      <c r="J228" s="137"/>
      <c r="K228" s="137">
        <v>17.4651776649746</v>
      </c>
      <c r="L228" s="137">
        <v>18.059999999999999</v>
      </c>
      <c r="M228" s="137">
        <v>126.249231084288</v>
      </c>
      <c r="N228" s="137">
        <v>11.94</v>
      </c>
      <c r="O228" s="137"/>
      <c r="P228" s="137"/>
      <c r="Q228" s="137">
        <v>48.648069584559202</v>
      </c>
      <c r="R228" s="137"/>
      <c r="S228" s="137">
        <v>25.131428763734899</v>
      </c>
      <c r="T228" s="137"/>
      <c r="U228" s="137">
        <v>17.803045685279201</v>
      </c>
      <c r="V228" s="1">
        <v>654514</v>
      </c>
      <c r="W228" s="1">
        <v>4120100</v>
      </c>
      <c r="X228" s="1">
        <v>469979</v>
      </c>
      <c r="AA228" s="1">
        <v>35641</v>
      </c>
      <c r="AC228" s="1">
        <v>406330</v>
      </c>
      <c r="AE228" s="1">
        <v>492050</v>
      </c>
      <c r="AH228" s="136">
        <f t="shared" si="3"/>
        <v>36780</v>
      </c>
      <c r="AI228" s="177">
        <f>HLOOKUP(附加题模型!$E$2,历史数据!$B$3:$K$5000,ROW(A226),)</f>
        <v>17.4651776649746</v>
      </c>
      <c r="AJ228" s="177">
        <f>HLOOKUP(附加题模型!$E$2,历史数据!$L$3:$U$5000,ROW(A226),)</f>
        <v>17.803045685279201</v>
      </c>
    </row>
    <row r="229" spans="1:36" x14ac:dyDescent="0.2">
      <c r="A229" s="148">
        <v>36781</v>
      </c>
      <c r="B229" s="137">
        <v>18.18</v>
      </c>
      <c r="C229" s="137">
        <v>126.63296734898201</v>
      </c>
      <c r="D229" s="137">
        <v>11.94</v>
      </c>
      <c r="E229" s="137"/>
      <c r="F229" s="137"/>
      <c r="G229" s="137">
        <v>53.208826108111701</v>
      </c>
      <c r="H229" s="137"/>
      <c r="I229" s="137">
        <v>25.073119184236599</v>
      </c>
      <c r="J229" s="137"/>
      <c r="K229" s="137">
        <v>17.673096446700502</v>
      </c>
      <c r="L229" s="137">
        <v>18.13</v>
      </c>
      <c r="M229" s="137">
        <v>124.637538772574</v>
      </c>
      <c r="N229" s="137">
        <v>11.86</v>
      </c>
      <c r="O229" s="137"/>
      <c r="P229" s="137"/>
      <c r="Q229" s="137">
        <v>49.727448628466703</v>
      </c>
      <c r="R229" s="137"/>
      <c r="S229" s="137">
        <v>24.956500025240199</v>
      </c>
      <c r="T229" s="137"/>
      <c r="U229" s="137">
        <v>17.621116751269</v>
      </c>
      <c r="V229" s="1">
        <v>807641</v>
      </c>
      <c r="W229" s="1">
        <v>2597900</v>
      </c>
      <c r="X229" s="1">
        <v>506317</v>
      </c>
      <c r="AA229" s="1">
        <v>129253</v>
      </c>
      <c r="AC229" s="1">
        <v>375380</v>
      </c>
      <c r="AE229" s="1">
        <v>290416</v>
      </c>
      <c r="AH229" s="136">
        <f t="shared" si="3"/>
        <v>36781</v>
      </c>
      <c r="AI229" s="177">
        <f>HLOOKUP(附加题模型!$E$2,历史数据!$B$3:$K$5000,ROW(A227),)</f>
        <v>17.673096446700502</v>
      </c>
      <c r="AJ229" s="177">
        <f>HLOOKUP(附加题模型!$E$2,历史数据!$L$3:$U$5000,ROW(A227),)</f>
        <v>17.621116751269</v>
      </c>
    </row>
    <row r="230" spans="1:36" x14ac:dyDescent="0.2">
      <c r="A230" s="148">
        <v>36782</v>
      </c>
      <c r="B230" s="137">
        <v>18.11</v>
      </c>
      <c r="C230" s="137">
        <v>125.098022290206</v>
      </c>
      <c r="D230" s="137">
        <v>11.9</v>
      </c>
      <c r="E230" s="137"/>
      <c r="F230" s="137"/>
      <c r="G230" s="137">
        <v>49.408195671818</v>
      </c>
      <c r="H230" s="137"/>
      <c r="I230" s="137">
        <v>25.073119184236599</v>
      </c>
      <c r="J230" s="137"/>
      <c r="K230" s="137">
        <v>17.907005076142099</v>
      </c>
      <c r="L230" s="137">
        <v>17.8</v>
      </c>
      <c r="M230" s="137">
        <v>128.78189043126801</v>
      </c>
      <c r="N230" s="137">
        <v>11.97</v>
      </c>
      <c r="O230" s="137"/>
      <c r="P230" s="137"/>
      <c r="Q230" s="137">
        <v>48.815297323756198</v>
      </c>
      <c r="R230" s="137"/>
      <c r="S230" s="137">
        <v>24.937063498740802</v>
      </c>
      <c r="T230" s="137"/>
      <c r="U230" s="137">
        <v>18.153908629441599</v>
      </c>
      <c r="V230" s="1">
        <v>474300</v>
      </c>
      <c r="W230" s="1">
        <v>10133400</v>
      </c>
      <c r="X230" s="1">
        <v>837214</v>
      </c>
      <c r="AA230" s="1">
        <v>41938</v>
      </c>
      <c r="AC230" s="1">
        <v>390952</v>
      </c>
      <c r="AE230" s="1">
        <v>1415360</v>
      </c>
      <c r="AH230" s="136">
        <f t="shared" si="3"/>
        <v>36782</v>
      </c>
      <c r="AI230" s="177">
        <f>HLOOKUP(附加题模型!$E$2,历史数据!$B$3:$K$5000,ROW(A228),)</f>
        <v>17.907005076142099</v>
      </c>
      <c r="AJ230" s="177">
        <f>HLOOKUP(附加题模型!$E$2,历史数据!$L$3:$U$5000,ROW(A228),)</f>
        <v>18.153908629441599</v>
      </c>
    </row>
    <row r="231" spans="1:36" x14ac:dyDescent="0.2">
      <c r="A231" s="148">
        <v>36783</v>
      </c>
      <c r="B231" s="137">
        <v>17.88</v>
      </c>
      <c r="C231" s="137">
        <v>129.31912120183901</v>
      </c>
      <c r="D231" s="137">
        <v>12.02</v>
      </c>
      <c r="E231" s="137"/>
      <c r="F231" s="137"/>
      <c r="G231" s="137">
        <v>48.055171236497401</v>
      </c>
      <c r="H231" s="137"/>
      <c r="I231" s="137">
        <v>24.937063498740802</v>
      </c>
      <c r="J231" s="137"/>
      <c r="K231" s="137">
        <v>18.062944162436501</v>
      </c>
      <c r="L231" s="137">
        <v>17.75</v>
      </c>
      <c r="M231" s="137">
        <v>129.62611021359399</v>
      </c>
      <c r="N231" s="137">
        <v>12.05</v>
      </c>
      <c r="O231" s="137"/>
      <c r="P231" s="137"/>
      <c r="Q231" s="137">
        <v>49.408195671818</v>
      </c>
      <c r="R231" s="137"/>
      <c r="S231" s="137">
        <v>25.053682657737198</v>
      </c>
      <c r="T231" s="137"/>
      <c r="U231" s="137">
        <v>18.062944162436501</v>
      </c>
      <c r="V231" s="1">
        <v>460122</v>
      </c>
      <c r="W231" s="1">
        <v>5617400</v>
      </c>
      <c r="X231" s="1">
        <v>552868</v>
      </c>
      <c r="AA231" s="1">
        <v>24000</v>
      </c>
      <c r="AC231" s="1">
        <v>292248</v>
      </c>
      <c r="AE231" s="1">
        <v>819153</v>
      </c>
      <c r="AH231" s="136">
        <f t="shared" si="3"/>
        <v>36783</v>
      </c>
      <c r="AI231" s="177">
        <f>HLOOKUP(附加题模型!$E$2,历史数据!$B$3:$K$5000,ROW(A229),)</f>
        <v>18.062944162436501</v>
      </c>
      <c r="AJ231" s="177">
        <f>HLOOKUP(附加题模型!$E$2,历史数据!$L$3:$U$5000,ROW(A229),)</f>
        <v>18.062944162436501</v>
      </c>
    </row>
    <row r="232" spans="1:36" x14ac:dyDescent="0.2">
      <c r="A232" s="148">
        <v>36784</v>
      </c>
      <c r="B232" s="137">
        <v>17.8</v>
      </c>
      <c r="C232" s="137">
        <v>130.086593731227</v>
      </c>
      <c r="D232" s="137">
        <v>12</v>
      </c>
      <c r="E232" s="137"/>
      <c r="F232" s="137"/>
      <c r="G232" s="137">
        <v>49.332183063092103</v>
      </c>
      <c r="H232" s="137"/>
      <c r="I232" s="137">
        <v>24.509459915753801</v>
      </c>
      <c r="J232" s="137"/>
      <c r="K232" s="137">
        <v>18.127918781725899</v>
      </c>
      <c r="L232" s="137">
        <v>18</v>
      </c>
      <c r="M232" s="137">
        <v>127.47718713130899</v>
      </c>
      <c r="N232" s="137">
        <v>11.88</v>
      </c>
      <c r="O232" s="137"/>
      <c r="P232" s="137"/>
      <c r="Q232" s="137">
        <v>49.864271324173203</v>
      </c>
      <c r="R232" s="137"/>
      <c r="S232" s="137">
        <v>24.684388654248501</v>
      </c>
      <c r="T232" s="137"/>
      <c r="U232" s="137">
        <v>18.114923857868</v>
      </c>
      <c r="V232" s="1">
        <v>215640</v>
      </c>
      <c r="W232" s="1">
        <v>3062300</v>
      </c>
      <c r="X232" s="1">
        <v>398297</v>
      </c>
      <c r="AA232" s="1">
        <v>67103</v>
      </c>
      <c r="AC232" s="1">
        <v>400735</v>
      </c>
      <c r="AE232" s="1">
        <v>299553</v>
      </c>
      <c r="AH232" s="136">
        <f t="shared" si="3"/>
        <v>36784</v>
      </c>
      <c r="AI232" s="177">
        <f>HLOOKUP(附加题模型!$E$2,历史数据!$B$3:$K$5000,ROW(A230),)</f>
        <v>18.127918781725899</v>
      </c>
      <c r="AJ232" s="177">
        <f>HLOOKUP(附加题模型!$E$2,历史数据!$L$3:$U$5000,ROW(A230),)</f>
        <v>18.114923857868</v>
      </c>
    </row>
    <row r="233" spans="1:36" x14ac:dyDescent="0.2">
      <c r="A233" s="148">
        <v>36787</v>
      </c>
      <c r="B233" s="137">
        <v>18.100000000000001</v>
      </c>
      <c r="C233" s="137">
        <v>127.47718713130899</v>
      </c>
      <c r="D233" s="137">
        <v>11.8</v>
      </c>
      <c r="E233" s="137"/>
      <c r="F233" s="137"/>
      <c r="G233" s="137">
        <v>49.636233497995597</v>
      </c>
      <c r="H233" s="137"/>
      <c r="I233" s="137">
        <v>24.684388654248501</v>
      </c>
      <c r="J233" s="137"/>
      <c r="K233" s="137">
        <v>18.075939086294401</v>
      </c>
      <c r="L233" s="137">
        <v>17.989999999999998</v>
      </c>
      <c r="M233" s="137">
        <v>124.484044266696</v>
      </c>
      <c r="N233" s="137">
        <v>11.63</v>
      </c>
      <c r="O233" s="137"/>
      <c r="P233" s="137"/>
      <c r="Q233" s="137">
        <v>49.377790628327602</v>
      </c>
      <c r="R233" s="137"/>
      <c r="S233" s="137">
        <v>24.0041102267692</v>
      </c>
      <c r="T233" s="137"/>
      <c r="U233" s="137">
        <v>18.114923857868</v>
      </c>
      <c r="V233" s="1">
        <v>450450</v>
      </c>
      <c r="W233" s="1">
        <v>2654800</v>
      </c>
      <c r="X233" s="1">
        <v>827700</v>
      </c>
      <c r="AA233" s="1">
        <v>41555</v>
      </c>
      <c r="AC233" s="1">
        <v>562800</v>
      </c>
      <c r="AE233" s="1">
        <v>555030</v>
      </c>
      <c r="AH233" s="136">
        <f t="shared" si="3"/>
        <v>36787</v>
      </c>
      <c r="AI233" s="177">
        <f>HLOOKUP(附加题模型!$E$2,历史数据!$B$3:$K$5000,ROW(A231),)</f>
        <v>18.075939086294401</v>
      </c>
      <c r="AJ233" s="177">
        <f>HLOOKUP(附加题模型!$E$2,历史数据!$L$3:$U$5000,ROW(A231),)</f>
        <v>18.114923857868</v>
      </c>
    </row>
    <row r="234" spans="1:36" x14ac:dyDescent="0.2">
      <c r="A234" s="148">
        <v>36788</v>
      </c>
      <c r="B234" s="137">
        <v>17.850000000000001</v>
      </c>
      <c r="C234" s="137">
        <v>123.563077231431</v>
      </c>
      <c r="D234" s="137">
        <v>11.5</v>
      </c>
      <c r="E234" s="137"/>
      <c r="F234" s="137"/>
      <c r="G234" s="137">
        <v>49.104145236914498</v>
      </c>
      <c r="H234" s="137"/>
      <c r="I234" s="137">
        <v>23.7125623292781</v>
      </c>
      <c r="J234" s="137"/>
      <c r="K234" s="137">
        <v>18.062944162436501</v>
      </c>
      <c r="L234" s="137">
        <v>16.71</v>
      </c>
      <c r="M234" s="137">
        <v>121.951384919717</v>
      </c>
      <c r="N234" s="137">
        <v>11.31</v>
      </c>
      <c r="O234" s="137"/>
      <c r="P234" s="137"/>
      <c r="Q234" s="137">
        <v>48.024766193007103</v>
      </c>
      <c r="R234" s="137"/>
      <c r="S234" s="137">
        <v>22.799045583805899</v>
      </c>
      <c r="T234" s="137"/>
      <c r="U234" s="137">
        <v>17.283248730964502</v>
      </c>
      <c r="V234" s="1">
        <v>780506</v>
      </c>
      <c r="W234" s="1">
        <v>3295500</v>
      </c>
      <c r="X234" s="1">
        <v>701716</v>
      </c>
      <c r="AA234" s="1">
        <v>32300</v>
      </c>
      <c r="AC234" s="1">
        <v>761380</v>
      </c>
      <c r="AE234" s="1">
        <v>504259</v>
      </c>
      <c r="AH234" s="136">
        <f t="shared" si="3"/>
        <v>36788</v>
      </c>
      <c r="AI234" s="177">
        <f>HLOOKUP(附加题模型!$E$2,历史数据!$B$3:$K$5000,ROW(A232),)</f>
        <v>18.062944162436501</v>
      </c>
      <c r="AJ234" s="177">
        <f>HLOOKUP(附加题模型!$E$2,历史数据!$L$3:$U$5000,ROW(A232),)</f>
        <v>17.283248730964502</v>
      </c>
    </row>
    <row r="235" spans="1:36" x14ac:dyDescent="0.2">
      <c r="A235" s="148">
        <v>36789</v>
      </c>
      <c r="B235" s="137">
        <v>16.809999999999999</v>
      </c>
      <c r="C235" s="137">
        <v>121.951384919717</v>
      </c>
      <c r="D235" s="137">
        <v>11.31</v>
      </c>
      <c r="E235" s="137"/>
      <c r="F235" s="137"/>
      <c r="G235" s="137">
        <v>47.431867844945302</v>
      </c>
      <c r="H235" s="137"/>
      <c r="I235" s="137">
        <v>22.799045583805899</v>
      </c>
      <c r="J235" s="137"/>
      <c r="K235" s="137">
        <v>17.023350253807099</v>
      </c>
      <c r="L235" s="137">
        <v>16.98</v>
      </c>
      <c r="M235" s="137">
        <v>122.411868437349</v>
      </c>
      <c r="N235" s="137">
        <v>11.32</v>
      </c>
      <c r="O235" s="137"/>
      <c r="P235" s="137"/>
      <c r="Q235" s="137">
        <v>47.887943497300498</v>
      </c>
      <c r="R235" s="137"/>
      <c r="S235" s="137">
        <v>23.2266491667929</v>
      </c>
      <c r="T235" s="137"/>
      <c r="U235" s="137">
        <v>17.6081218274112</v>
      </c>
      <c r="V235" s="1">
        <v>385878</v>
      </c>
      <c r="W235" s="1">
        <v>1661800</v>
      </c>
      <c r="X235" s="1">
        <v>526958</v>
      </c>
      <c r="AA235" s="1">
        <v>30489</v>
      </c>
      <c r="AC235" s="1">
        <v>315362</v>
      </c>
      <c r="AE235" s="1">
        <v>255181</v>
      </c>
      <c r="AH235" s="136">
        <f t="shared" si="3"/>
        <v>36789</v>
      </c>
      <c r="AI235" s="177">
        <f>HLOOKUP(附加题模型!$E$2,历史数据!$B$3:$K$5000,ROW(A233),)</f>
        <v>17.023350253807099</v>
      </c>
      <c r="AJ235" s="177">
        <f>HLOOKUP(附加题模型!$E$2,历史数据!$L$3:$U$5000,ROW(A233),)</f>
        <v>17.6081218274112</v>
      </c>
    </row>
    <row r="236" spans="1:36" x14ac:dyDescent="0.2">
      <c r="A236" s="148">
        <v>36790</v>
      </c>
      <c r="B236" s="137">
        <v>17.100000000000001</v>
      </c>
      <c r="C236" s="137">
        <v>121.41415414914501</v>
      </c>
      <c r="D236" s="137">
        <v>11.32</v>
      </c>
      <c r="E236" s="137"/>
      <c r="F236" s="137"/>
      <c r="G236" s="137">
        <v>47.583893062397003</v>
      </c>
      <c r="H236" s="137"/>
      <c r="I236" s="137">
        <v>23.246085693292301</v>
      </c>
      <c r="J236" s="137"/>
      <c r="K236" s="137">
        <v>17.517157360406099</v>
      </c>
      <c r="L236" s="137">
        <v>16.55</v>
      </c>
      <c r="M236" s="137">
        <v>117.03956073163501</v>
      </c>
      <c r="N236" s="137">
        <v>11.11</v>
      </c>
      <c r="O236" s="137"/>
      <c r="P236" s="137"/>
      <c r="Q236" s="137">
        <v>46.1548560183506</v>
      </c>
      <c r="R236" s="137"/>
      <c r="S236" s="137">
        <v>23.032283901798799</v>
      </c>
      <c r="T236" s="137"/>
      <c r="U236" s="137">
        <v>17.2182741116751</v>
      </c>
      <c r="V236" s="1">
        <v>279138</v>
      </c>
      <c r="W236" s="1">
        <v>2576300</v>
      </c>
      <c r="X236" s="1">
        <v>325138</v>
      </c>
      <c r="AA236" s="1">
        <v>127277</v>
      </c>
      <c r="AC236" s="1">
        <v>314910</v>
      </c>
      <c r="AE236" s="1">
        <v>188711</v>
      </c>
      <c r="AH236" s="136">
        <f t="shared" si="3"/>
        <v>36790</v>
      </c>
      <c r="AI236" s="177">
        <f>HLOOKUP(附加题模型!$E$2,历史数据!$B$3:$K$5000,ROW(A234),)</f>
        <v>17.517157360406099</v>
      </c>
      <c r="AJ236" s="177">
        <f>HLOOKUP(附加题模型!$E$2,历史数据!$L$3:$U$5000,ROW(A234),)</f>
        <v>17.2182741116751</v>
      </c>
    </row>
    <row r="237" spans="1:36" x14ac:dyDescent="0.2">
      <c r="A237" s="148">
        <v>36791</v>
      </c>
      <c r="B237" s="137">
        <v>16.21</v>
      </c>
      <c r="C237" s="137">
        <v>116.655824466941</v>
      </c>
      <c r="D237" s="137">
        <v>11.1</v>
      </c>
      <c r="E237" s="137"/>
      <c r="F237" s="137"/>
      <c r="G237" s="137">
        <v>46.170058540095802</v>
      </c>
      <c r="H237" s="137"/>
      <c r="I237" s="137">
        <v>22.9351012693017</v>
      </c>
      <c r="J237" s="137"/>
      <c r="K237" s="137">
        <v>17.153299492385798</v>
      </c>
      <c r="L237" s="137">
        <v>16.5</v>
      </c>
      <c r="M237" s="137">
        <v>115.044132155227</v>
      </c>
      <c r="N237" s="137">
        <v>11.11</v>
      </c>
      <c r="O237" s="137"/>
      <c r="P237" s="137"/>
      <c r="Q237" s="137">
        <v>46.610931670705803</v>
      </c>
      <c r="R237" s="137"/>
      <c r="S237" s="137">
        <v>22.6824264248094</v>
      </c>
      <c r="T237" s="137"/>
      <c r="U237" s="137">
        <v>17.257258883248699</v>
      </c>
      <c r="V237" s="1">
        <v>261900</v>
      </c>
      <c r="W237" s="1">
        <v>2699900</v>
      </c>
      <c r="X237" s="1">
        <v>453482</v>
      </c>
      <c r="AA237" s="1">
        <v>32372</v>
      </c>
      <c r="AC237" s="1">
        <v>357005</v>
      </c>
      <c r="AE237" s="1">
        <v>275580</v>
      </c>
      <c r="AH237" s="136">
        <f t="shared" si="3"/>
        <v>36791</v>
      </c>
      <c r="AI237" s="177">
        <f>HLOOKUP(附加题模型!$E$2,历史数据!$B$3:$K$5000,ROW(A235),)</f>
        <v>17.153299492385798</v>
      </c>
      <c r="AJ237" s="177">
        <f>HLOOKUP(附加题模型!$E$2,历史数据!$L$3:$U$5000,ROW(A235),)</f>
        <v>17.257258883248699</v>
      </c>
    </row>
    <row r="238" spans="1:36" x14ac:dyDescent="0.2">
      <c r="A238" s="148">
        <v>36794</v>
      </c>
      <c r="B238" s="137">
        <v>16.600000000000001</v>
      </c>
      <c r="C238" s="137">
        <v>114.737143143472</v>
      </c>
      <c r="D238" s="137">
        <v>11</v>
      </c>
      <c r="E238" s="137"/>
      <c r="F238" s="137"/>
      <c r="G238" s="137">
        <v>46.519716540234803</v>
      </c>
      <c r="H238" s="137"/>
      <c r="I238" s="137">
        <v>22.526934212814201</v>
      </c>
      <c r="J238" s="137"/>
      <c r="K238" s="137">
        <v>17.543147208121798</v>
      </c>
      <c r="L238" s="137">
        <v>16.8</v>
      </c>
      <c r="M238" s="137">
        <v>113.81617610820599</v>
      </c>
      <c r="N238" s="137">
        <v>10.96</v>
      </c>
      <c r="O238" s="137"/>
      <c r="P238" s="137"/>
      <c r="Q238" s="137">
        <v>46.4437039315089</v>
      </c>
      <c r="R238" s="137"/>
      <c r="S238" s="137">
        <v>21.866092311834301</v>
      </c>
      <c r="T238" s="137"/>
      <c r="U238" s="137">
        <v>17.777055837563399</v>
      </c>
      <c r="V238" s="1">
        <v>117468</v>
      </c>
      <c r="W238" s="1">
        <v>1392200</v>
      </c>
      <c r="X238" s="1">
        <v>331035</v>
      </c>
      <c r="AA238" s="1">
        <v>20600</v>
      </c>
      <c r="AC238" s="1">
        <v>389010</v>
      </c>
      <c r="AE238" s="1">
        <v>612104</v>
      </c>
      <c r="AH238" s="136">
        <f t="shared" si="3"/>
        <v>36794</v>
      </c>
      <c r="AI238" s="177">
        <f>HLOOKUP(附加题模型!$E$2,历史数据!$B$3:$K$5000,ROW(A236),)</f>
        <v>17.543147208121798</v>
      </c>
      <c r="AJ238" s="177">
        <f>HLOOKUP(附加题模型!$E$2,历史数据!$L$3:$U$5000,ROW(A236),)</f>
        <v>17.777055837563399</v>
      </c>
    </row>
    <row r="239" spans="1:36" x14ac:dyDescent="0.2">
      <c r="A239" s="148">
        <v>36795</v>
      </c>
      <c r="B239" s="137">
        <v>16.88</v>
      </c>
      <c r="C239" s="137">
        <v>114.506901384655</v>
      </c>
      <c r="D239" s="137">
        <v>10.96</v>
      </c>
      <c r="E239" s="137"/>
      <c r="F239" s="137"/>
      <c r="G239" s="137">
        <v>46.975792192589999</v>
      </c>
      <c r="H239" s="137"/>
      <c r="I239" s="137">
        <v>22.138203682825999</v>
      </c>
      <c r="J239" s="137"/>
      <c r="K239" s="137">
        <v>17.764060913705599</v>
      </c>
      <c r="L239" s="137">
        <v>16.850000000000001</v>
      </c>
      <c r="M239" s="137">
        <v>115.120879408165</v>
      </c>
      <c r="N239" s="137">
        <v>11</v>
      </c>
      <c r="O239" s="137"/>
      <c r="P239" s="137"/>
      <c r="Q239" s="137">
        <v>46.4437039315089</v>
      </c>
      <c r="R239" s="137"/>
      <c r="S239" s="137">
        <v>22.177076735824802</v>
      </c>
      <c r="T239" s="137"/>
      <c r="U239" s="137">
        <v>17.829035532994901</v>
      </c>
      <c r="V239" s="1">
        <v>135352</v>
      </c>
      <c r="W239" s="1">
        <v>835200</v>
      </c>
      <c r="X239" s="1">
        <v>350435</v>
      </c>
      <c r="AA239" s="1">
        <v>21166</v>
      </c>
      <c r="AC239" s="1">
        <v>191255</v>
      </c>
      <c r="AE239" s="1">
        <v>354249</v>
      </c>
      <c r="AH239" s="136">
        <f t="shared" si="3"/>
        <v>36795</v>
      </c>
      <c r="AI239" s="177">
        <f>HLOOKUP(附加题模型!$E$2,历史数据!$B$3:$K$5000,ROW(A237),)</f>
        <v>17.764060913705599</v>
      </c>
      <c r="AJ239" s="177">
        <f>HLOOKUP(附加题模型!$E$2,历史数据!$L$3:$U$5000,ROW(A237),)</f>
        <v>17.829035532994901</v>
      </c>
    </row>
    <row r="240" spans="1:36" x14ac:dyDescent="0.2">
      <c r="A240" s="148">
        <v>36796</v>
      </c>
      <c r="B240" s="137">
        <v>16.78</v>
      </c>
      <c r="C240" s="137">
        <v>115.581362925798</v>
      </c>
      <c r="D240" s="137">
        <v>11.14</v>
      </c>
      <c r="E240" s="137"/>
      <c r="F240" s="137"/>
      <c r="G240" s="137">
        <v>46.6869442794317</v>
      </c>
      <c r="H240" s="137"/>
      <c r="I240" s="137">
        <v>22.352005474319501</v>
      </c>
      <c r="J240" s="137"/>
      <c r="K240" s="137">
        <v>17.803045685279201</v>
      </c>
      <c r="L240" s="137">
        <v>17.350000000000001</v>
      </c>
      <c r="M240" s="137">
        <v>116.502329961063</v>
      </c>
      <c r="N240" s="137">
        <v>11.23</v>
      </c>
      <c r="O240" s="137"/>
      <c r="P240" s="137"/>
      <c r="Q240" s="137">
        <v>46.382893844528198</v>
      </c>
      <c r="R240" s="137"/>
      <c r="S240" s="137">
        <v>22.740736004307699</v>
      </c>
      <c r="T240" s="137"/>
      <c r="U240" s="137">
        <v>17.932994923857901</v>
      </c>
      <c r="V240" s="1">
        <v>235974</v>
      </c>
      <c r="W240" s="1">
        <v>998300</v>
      </c>
      <c r="X240" s="1">
        <v>247253</v>
      </c>
      <c r="AA240" s="1">
        <v>50532</v>
      </c>
      <c r="AC240" s="1">
        <v>159694</v>
      </c>
      <c r="AE240" s="1">
        <v>492350</v>
      </c>
      <c r="AH240" s="136">
        <f t="shared" si="3"/>
        <v>36796</v>
      </c>
      <c r="AI240" s="177">
        <f>HLOOKUP(附加题模型!$E$2,历史数据!$B$3:$K$5000,ROW(A238),)</f>
        <v>17.803045685279201</v>
      </c>
      <c r="AJ240" s="177">
        <f>HLOOKUP(附加题模型!$E$2,历史数据!$L$3:$U$5000,ROW(A238),)</f>
        <v>17.932994923857901</v>
      </c>
    </row>
    <row r="241" spans="1:36" x14ac:dyDescent="0.2">
      <c r="A241" s="148">
        <v>36797</v>
      </c>
      <c r="B241" s="137">
        <v>17.45</v>
      </c>
      <c r="C241" s="137">
        <v>116.655824466941</v>
      </c>
      <c r="D241" s="137">
        <v>11.25</v>
      </c>
      <c r="E241" s="137"/>
      <c r="F241" s="137"/>
      <c r="G241" s="137">
        <v>46.4437039315089</v>
      </c>
      <c r="H241" s="137"/>
      <c r="I241" s="137">
        <v>22.643553371810601</v>
      </c>
      <c r="J241" s="137"/>
      <c r="K241" s="137">
        <v>18.1019289340102</v>
      </c>
      <c r="L241" s="137">
        <v>17</v>
      </c>
      <c r="M241" s="137">
        <v>113.969670614084</v>
      </c>
      <c r="N241" s="137">
        <v>11.11</v>
      </c>
      <c r="O241" s="137"/>
      <c r="P241" s="137"/>
      <c r="Q241" s="137">
        <v>46.3980963662734</v>
      </c>
      <c r="R241" s="137"/>
      <c r="S241" s="137">
        <v>22.371442000818899</v>
      </c>
      <c r="T241" s="137"/>
      <c r="U241" s="137">
        <v>18.608730964467</v>
      </c>
      <c r="V241" s="1">
        <v>332760</v>
      </c>
      <c r="W241" s="1">
        <v>1279800</v>
      </c>
      <c r="X241" s="1">
        <v>327377</v>
      </c>
      <c r="AA241" s="1">
        <v>31625</v>
      </c>
      <c r="AC241" s="1">
        <v>266100</v>
      </c>
      <c r="AE241" s="1">
        <v>2876308</v>
      </c>
      <c r="AH241" s="136">
        <f t="shared" si="3"/>
        <v>36797</v>
      </c>
      <c r="AI241" s="177">
        <f>HLOOKUP(附加题模型!$E$2,历史数据!$B$3:$K$5000,ROW(A239),)</f>
        <v>18.1019289340102</v>
      </c>
      <c r="AJ241" s="177">
        <f>HLOOKUP(附加题模型!$E$2,历史数据!$L$3:$U$5000,ROW(A239),)</f>
        <v>18.608730964467</v>
      </c>
    </row>
    <row r="242" spans="1:36" x14ac:dyDescent="0.2">
      <c r="A242" s="148">
        <v>36798</v>
      </c>
      <c r="B242" s="137">
        <v>17</v>
      </c>
      <c r="C242" s="137">
        <v>114.353406878778</v>
      </c>
      <c r="D242" s="137">
        <v>11.1</v>
      </c>
      <c r="E242" s="137"/>
      <c r="F242" s="137"/>
      <c r="G242" s="137">
        <v>46.747754366412401</v>
      </c>
      <c r="H242" s="137"/>
      <c r="I242" s="137">
        <v>22.701862951308801</v>
      </c>
      <c r="J242" s="137"/>
      <c r="K242" s="137">
        <v>18.699695431472101</v>
      </c>
      <c r="L242" s="137">
        <v>16.61</v>
      </c>
      <c r="M242" s="137">
        <v>117.11630798457399</v>
      </c>
      <c r="N242" s="137">
        <v>11.21</v>
      </c>
      <c r="O242" s="137"/>
      <c r="P242" s="137"/>
      <c r="Q242" s="137">
        <v>46.975792192589999</v>
      </c>
      <c r="R242" s="137"/>
      <c r="S242" s="137">
        <v>22.662989898309998</v>
      </c>
      <c r="T242" s="137"/>
      <c r="U242" s="137">
        <v>18.660710659898498</v>
      </c>
      <c r="V242" s="1">
        <v>278798</v>
      </c>
      <c r="W242" s="1">
        <v>834400</v>
      </c>
      <c r="X242" s="1">
        <v>233869</v>
      </c>
      <c r="AA242" s="1">
        <v>34710</v>
      </c>
      <c r="AC242" s="1">
        <v>158461</v>
      </c>
      <c r="AE242" s="1">
        <v>1552546</v>
      </c>
      <c r="AH242" s="136">
        <f t="shared" si="3"/>
        <v>36798</v>
      </c>
      <c r="AI242" s="177">
        <f>HLOOKUP(附加题模型!$E$2,历史数据!$B$3:$K$5000,ROW(A240),)</f>
        <v>18.699695431472101</v>
      </c>
      <c r="AJ242" s="177">
        <f>HLOOKUP(附加题模型!$E$2,历史数据!$L$3:$U$5000,ROW(A240),)</f>
        <v>18.660710659898498</v>
      </c>
    </row>
    <row r="243" spans="1:36" x14ac:dyDescent="0.2">
      <c r="A243" s="148">
        <v>36808</v>
      </c>
      <c r="B243" s="137">
        <v>17.04</v>
      </c>
      <c r="C243" s="137">
        <v>116.655824466941</v>
      </c>
      <c r="D243" s="137">
        <v>11.19</v>
      </c>
      <c r="E243" s="137"/>
      <c r="F243" s="137"/>
      <c r="G243" s="137">
        <v>47.279842627493501</v>
      </c>
      <c r="H243" s="137"/>
      <c r="I243" s="137">
        <v>22.740736004307699</v>
      </c>
      <c r="J243" s="137"/>
      <c r="K243" s="137">
        <v>18.907614213197999</v>
      </c>
      <c r="L243" s="137">
        <v>17.55</v>
      </c>
      <c r="M243" s="137">
        <v>115.888351937553</v>
      </c>
      <c r="N243" s="137">
        <v>11.29</v>
      </c>
      <c r="O243" s="137"/>
      <c r="P243" s="137"/>
      <c r="Q243" s="137">
        <v>47.067007323061098</v>
      </c>
      <c r="R243" s="137"/>
      <c r="S243" s="137">
        <v>22.9351012693017</v>
      </c>
      <c r="T243" s="137"/>
      <c r="U243" s="137">
        <v>20.531979695431499</v>
      </c>
      <c r="V243" s="1">
        <v>286670</v>
      </c>
      <c r="W243" s="1">
        <v>810200</v>
      </c>
      <c r="X243" s="1">
        <v>286356</v>
      </c>
      <c r="AA243" s="1">
        <v>22193</v>
      </c>
      <c r="AC243" s="1">
        <v>165960</v>
      </c>
      <c r="AE243" s="1">
        <v>4822952</v>
      </c>
      <c r="AH243" s="136">
        <f t="shared" si="3"/>
        <v>36808</v>
      </c>
      <c r="AI243" s="177">
        <f>HLOOKUP(附加题模型!$E$2,历史数据!$B$3:$K$5000,ROW(A241),)</f>
        <v>18.907614213197999</v>
      </c>
      <c r="AJ243" s="177">
        <f>HLOOKUP(附加题模型!$E$2,历史数据!$L$3:$U$5000,ROW(A241),)</f>
        <v>20.531979695431499</v>
      </c>
    </row>
    <row r="244" spans="1:36" x14ac:dyDescent="0.2">
      <c r="A244" s="148">
        <v>36809</v>
      </c>
      <c r="B244" s="137">
        <v>17.399999999999999</v>
      </c>
      <c r="C244" s="137">
        <v>115.888351937553</v>
      </c>
      <c r="D244" s="137">
        <v>11.3</v>
      </c>
      <c r="E244" s="137"/>
      <c r="F244" s="137"/>
      <c r="G244" s="137">
        <v>46.3980963662734</v>
      </c>
      <c r="H244" s="137"/>
      <c r="I244" s="137">
        <v>23.0517204282982</v>
      </c>
      <c r="J244" s="137"/>
      <c r="K244" s="137">
        <v>21.051776649746198</v>
      </c>
      <c r="L244" s="137">
        <v>17.850000000000001</v>
      </c>
      <c r="M244" s="137">
        <v>117.73028600808399</v>
      </c>
      <c r="N244" s="137">
        <v>11.44</v>
      </c>
      <c r="O244" s="137"/>
      <c r="P244" s="137"/>
      <c r="Q244" s="137">
        <v>46.914982105609297</v>
      </c>
      <c r="R244" s="137"/>
      <c r="S244" s="137">
        <v>23.518197064283999</v>
      </c>
      <c r="T244" s="137"/>
      <c r="U244" s="137">
        <v>21.701522842639601</v>
      </c>
      <c r="V244" s="1">
        <v>269990</v>
      </c>
      <c r="W244" s="1">
        <v>983800</v>
      </c>
      <c r="X244" s="1">
        <v>398054</v>
      </c>
      <c r="AA244" s="1">
        <v>20480</v>
      </c>
      <c r="AC244" s="1">
        <v>422760</v>
      </c>
      <c r="AE244" s="1">
        <v>7377544</v>
      </c>
      <c r="AH244" s="136">
        <f t="shared" si="3"/>
        <v>36809</v>
      </c>
      <c r="AI244" s="177">
        <f>HLOOKUP(附加题模型!$E$2,历史数据!$B$3:$K$5000,ROW(A242),)</f>
        <v>21.051776649746198</v>
      </c>
      <c r="AJ244" s="177">
        <f>HLOOKUP(附加题模型!$E$2,历史数据!$L$3:$U$5000,ROW(A242),)</f>
        <v>21.701522842639601</v>
      </c>
    </row>
    <row r="245" spans="1:36" x14ac:dyDescent="0.2">
      <c r="A245" s="148">
        <v>36810</v>
      </c>
      <c r="B245" s="137">
        <v>18</v>
      </c>
      <c r="C245" s="137">
        <v>117.73028600808399</v>
      </c>
      <c r="D245" s="137">
        <v>11.5</v>
      </c>
      <c r="E245" s="137"/>
      <c r="F245" s="137"/>
      <c r="G245" s="137">
        <v>46.914982105609297</v>
      </c>
      <c r="H245" s="137"/>
      <c r="I245" s="137">
        <v>23.518197064283999</v>
      </c>
      <c r="J245" s="137"/>
      <c r="K245" s="137">
        <v>21.571573604060902</v>
      </c>
      <c r="L245" s="137">
        <v>17.850000000000001</v>
      </c>
      <c r="M245" s="137">
        <v>116.88606622575701</v>
      </c>
      <c r="N245" s="137">
        <v>11.64</v>
      </c>
      <c r="O245" s="137"/>
      <c r="P245" s="137"/>
      <c r="Q245" s="137">
        <v>46.5957291489607</v>
      </c>
      <c r="R245" s="137"/>
      <c r="S245" s="137">
        <v>23.129466534295801</v>
      </c>
      <c r="T245" s="137"/>
      <c r="U245" s="137">
        <v>21.2596954314721</v>
      </c>
      <c r="V245" s="1">
        <v>221850</v>
      </c>
      <c r="W245" s="1">
        <v>1101300</v>
      </c>
      <c r="X245" s="1">
        <v>1229740</v>
      </c>
      <c r="AA245" s="1">
        <v>19400</v>
      </c>
      <c r="AC245" s="1">
        <v>294982</v>
      </c>
      <c r="AE245" s="1">
        <v>3313324</v>
      </c>
      <c r="AH245" s="136">
        <f t="shared" si="3"/>
        <v>36810</v>
      </c>
      <c r="AI245" s="177">
        <f>HLOOKUP(附加题模型!$E$2,历史数据!$B$3:$K$5000,ROW(A243),)</f>
        <v>21.571573604060902</v>
      </c>
      <c r="AJ245" s="177">
        <f>HLOOKUP(附加题模型!$E$2,历史数据!$L$3:$U$5000,ROW(A243),)</f>
        <v>21.2596954314721</v>
      </c>
    </row>
    <row r="246" spans="1:36" x14ac:dyDescent="0.2">
      <c r="A246" s="148">
        <v>36811</v>
      </c>
      <c r="B246" s="137">
        <v>17.850000000000001</v>
      </c>
      <c r="C246" s="137">
        <v>116.655824466941</v>
      </c>
      <c r="D246" s="137">
        <v>11.6</v>
      </c>
      <c r="E246" s="137"/>
      <c r="F246" s="137"/>
      <c r="G246" s="137">
        <v>46.4437039315089</v>
      </c>
      <c r="H246" s="137"/>
      <c r="I246" s="137">
        <v>23.032283901798799</v>
      </c>
      <c r="J246" s="137"/>
      <c r="K246" s="137">
        <v>21.2596954314721</v>
      </c>
      <c r="L246" s="137">
        <v>18.350000000000001</v>
      </c>
      <c r="M246" s="137">
        <v>115.197626661104</v>
      </c>
      <c r="N246" s="137">
        <v>11.48</v>
      </c>
      <c r="O246" s="137"/>
      <c r="P246" s="137"/>
      <c r="Q246" s="137">
        <v>46.367691322783003</v>
      </c>
      <c r="R246" s="137"/>
      <c r="S246" s="137">
        <v>22.779609057306502</v>
      </c>
      <c r="T246" s="137"/>
      <c r="U246" s="137">
        <v>21.051776649746198</v>
      </c>
      <c r="V246" s="1">
        <v>480084</v>
      </c>
      <c r="W246" s="1">
        <v>1493400</v>
      </c>
      <c r="X246" s="1">
        <v>419579</v>
      </c>
      <c r="AA246" s="1">
        <v>34231</v>
      </c>
      <c r="AC246" s="1">
        <v>307635</v>
      </c>
      <c r="AE246" s="1">
        <v>2803083</v>
      </c>
      <c r="AH246" s="136">
        <f t="shared" si="3"/>
        <v>36811</v>
      </c>
      <c r="AI246" s="177">
        <f>HLOOKUP(附加题模型!$E$2,历史数据!$B$3:$K$5000,ROW(A244),)</f>
        <v>21.2596954314721</v>
      </c>
      <c r="AJ246" s="177">
        <f>HLOOKUP(附加题模型!$E$2,历史数据!$L$3:$U$5000,ROW(A244),)</f>
        <v>21.051776649746198</v>
      </c>
    </row>
    <row r="247" spans="1:36" x14ac:dyDescent="0.2">
      <c r="A247" s="148">
        <v>36812</v>
      </c>
      <c r="B247" s="137">
        <v>18.350000000000001</v>
      </c>
      <c r="C247" s="137">
        <v>115.120879408165</v>
      </c>
      <c r="D247" s="137">
        <v>11.42</v>
      </c>
      <c r="E247" s="137"/>
      <c r="F247" s="137"/>
      <c r="G247" s="137">
        <v>46.367691322783003</v>
      </c>
      <c r="H247" s="137"/>
      <c r="I247" s="137">
        <v>22.779609057306502</v>
      </c>
      <c r="J247" s="137"/>
      <c r="K247" s="137">
        <v>21.051776649746198</v>
      </c>
      <c r="L247" s="137">
        <v>17.899999999999999</v>
      </c>
      <c r="M247" s="137">
        <v>115.73485743167601</v>
      </c>
      <c r="N247" s="137">
        <v>11.34</v>
      </c>
      <c r="O247" s="137"/>
      <c r="P247" s="137"/>
      <c r="Q247" s="137">
        <v>45.759590452975999</v>
      </c>
      <c r="R247" s="137"/>
      <c r="S247" s="137">
        <v>22.799045583805899</v>
      </c>
      <c r="T247" s="137"/>
      <c r="U247" s="137">
        <v>20.0121827411167</v>
      </c>
      <c r="V247" s="1">
        <v>515300</v>
      </c>
      <c r="W247" s="1">
        <v>1565700</v>
      </c>
      <c r="X247" s="1">
        <v>371268</v>
      </c>
      <c r="AA247" s="1">
        <v>90453</v>
      </c>
      <c r="AC247" s="1">
        <v>301357</v>
      </c>
      <c r="AE247" s="1">
        <v>2226559</v>
      </c>
      <c r="AH247" s="136">
        <f t="shared" si="3"/>
        <v>36812</v>
      </c>
      <c r="AI247" s="177">
        <f>HLOOKUP(附加题模型!$E$2,历史数据!$B$3:$K$5000,ROW(A245),)</f>
        <v>21.051776649746198</v>
      </c>
      <c r="AJ247" s="177">
        <f>HLOOKUP(附加题模型!$E$2,历史数据!$L$3:$U$5000,ROW(A245),)</f>
        <v>20.0121827411167</v>
      </c>
    </row>
    <row r="248" spans="1:36" x14ac:dyDescent="0.2">
      <c r="A248" s="148">
        <v>36815</v>
      </c>
      <c r="B248" s="137">
        <v>17.899999999999999</v>
      </c>
      <c r="C248" s="137">
        <v>115.504615672859</v>
      </c>
      <c r="D248" s="137">
        <v>11.33</v>
      </c>
      <c r="E248" s="137"/>
      <c r="F248" s="137"/>
      <c r="G248" s="137">
        <v>44.8474391482656</v>
      </c>
      <c r="H248" s="137"/>
      <c r="I248" s="137">
        <v>22.779609057306502</v>
      </c>
      <c r="J248" s="137"/>
      <c r="K248" s="137">
        <v>19.947208121827401</v>
      </c>
      <c r="L248" s="137">
        <v>17.899999999999999</v>
      </c>
      <c r="M248" s="137">
        <v>111.513758520043</v>
      </c>
      <c r="N248" s="137">
        <v>11.16</v>
      </c>
      <c r="O248" s="137"/>
      <c r="P248" s="137"/>
      <c r="Q248" s="137">
        <v>44.969059322226897</v>
      </c>
      <c r="R248" s="137"/>
      <c r="S248" s="137">
        <v>22.352005474319501</v>
      </c>
      <c r="T248" s="137"/>
      <c r="U248" s="137">
        <v>19.310456852791901</v>
      </c>
      <c r="V248" s="1">
        <v>0</v>
      </c>
      <c r="W248" s="1">
        <v>2000300</v>
      </c>
      <c r="X248" s="1">
        <v>320804</v>
      </c>
      <c r="AA248" s="1">
        <v>37100</v>
      </c>
      <c r="AC248" s="1">
        <v>299720</v>
      </c>
      <c r="AE248" s="1">
        <v>2160876</v>
      </c>
      <c r="AH248" s="136">
        <f t="shared" si="3"/>
        <v>36815</v>
      </c>
      <c r="AI248" s="177">
        <f>HLOOKUP(附加题模型!$E$2,历史数据!$B$3:$K$5000,ROW(A246),)</f>
        <v>19.947208121827401</v>
      </c>
      <c r="AJ248" s="177">
        <f>HLOOKUP(附加题模型!$E$2,历史数据!$L$3:$U$5000,ROW(A246),)</f>
        <v>19.310456852791901</v>
      </c>
    </row>
    <row r="249" spans="1:36" x14ac:dyDescent="0.2">
      <c r="A249" s="148">
        <v>36816</v>
      </c>
      <c r="B249" s="137">
        <v>18.18</v>
      </c>
      <c r="C249" s="137">
        <v>111.66725302592</v>
      </c>
      <c r="D249" s="137">
        <v>11.18</v>
      </c>
      <c r="E249" s="137"/>
      <c r="F249" s="137"/>
      <c r="G249" s="137">
        <v>44.391363495910298</v>
      </c>
      <c r="H249" s="137"/>
      <c r="I249" s="137">
        <v>22.352005474319501</v>
      </c>
      <c r="J249" s="137"/>
      <c r="K249" s="137">
        <v>19.2324873096447</v>
      </c>
      <c r="L249" s="137">
        <v>17.8</v>
      </c>
      <c r="M249" s="137">
        <v>112.58822006118599</v>
      </c>
      <c r="N249" s="137">
        <v>11.25</v>
      </c>
      <c r="O249" s="137"/>
      <c r="P249" s="137"/>
      <c r="Q249" s="137">
        <v>44.8474391482656</v>
      </c>
      <c r="R249" s="137"/>
      <c r="S249" s="137">
        <v>22.565807265813</v>
      </c>
      <c r="T249" s="137"/>
      <c r="U249" s="137">
        <v>19.6093401015228</v>
      </c>
      <c r="V249" s="1">
        <v>127500</v>
      </c>
      <c r="W249" s="1">
        <v>1210400</v>
      </c>
      <c r="X249" s="1">
        <v>185427</v>
      </c>
      <c r="AA249" s="1">
        <v>53306</v>
      </c>
      <c r="AC249" s="1">
        <v>203240</v>
      </c>
      <c r="AE249" s="1">
        <v>1078380</v>
      </c>
      <c r="AH249" s="136">
        <f t="shared" si="3"/>
        <v>36816</v>
      </c>
      <c r="AI249" s="177">
        <f>HLOOKUP(附加题模型!$E$2,历史数据!$B$3:$K$5000,ROW(A247),)</f>
        <v>19.2324873096447</v>
      </c>
      <c r="AJ249" s="177">
        <f>HLOOKUP(附加题模型!$E$2,历史数据!$L$3:$U$5000,ROW(A247),)</f>
        <v>19.6093401015228</v>
      </c>
    </row>
    <row r="250" spans="1:36" x14ac:dyDescent="0.2">
      <c r="A250" s="148">
        <v>36817</v>
      </c>
      <c r="B250" s="137">
        <v>18</v>
      </c>
      <c r="C250" s="137">
        <v>112.818461820002</v>
      </c>
      <c r="D250" s="137">
        <v>11.27</v>
      </c>
      <c r="E250" s="137"/>
      <c r="F250" s="137"/>
      <c r="G250" s="137">
        <v>44.8474391482656</v>
      </c>
      <c r="H250" s="137"/>
      <c r="I250" s="137">
        <v>22.896228216302902</v>
      </c>
      <c r="J250" s="137"/>
      <c r="K250" s="137">
        <v>19.6223350253807</v>
      </c>
      <c r="L250" s="137">
        <v>17.86</v>
      </c>
      <c r="M250" s="137">
        <v>112.43472555530801</v>
      </c>
      <c r="N250" s="137">
        <v>11.29</v>
      </c>
      <c r="O250" s="137"/>
      <c r="P250" s="137"/>
      <c r="Q250" s="137">
        <v>45.561957670288798</v>
      </c>
      <c r="R250" s="137"/>
      <c r="S250" s="137">
        <v>22.721299477808198</v>
      </c>
      <c r="T250" s="137"/>
      <c r="U250" s="137">
        <v>19.167512690355299</v>
      </c>
      <c r="V250" s="1">
        <v>162070</v>
      </c>
      <c r="W250" s="1">
        <v>1053400</v>
      </c>
      <c r="X250" s="1">
        <v>224888</v>
      </c>
      <c r="AA250" s="1">
        <v>36332</v>
      </c>
      <c r="AC250" s="1">
        <v>237380</v>
      </c>
      <c r="AE250" s="1">
        <v>1337901</v>
      </c>
      <c r="AH250" s="136">
        <f t="shared" si="3"/>
        <v>36817</v>
      </c>
      <c r="AI250" s="177">
        <f>HLOOKUP(附加题模型!$E$2,历史数据!$B$3:$K$5000,ROW(A248),)</f>
        <v>19.6223350253807</v>
      </c>
      <c r="AJ250" s="177">
        <f>HLOOKUP(附加题模型!$E$2,历史数据!$L$3:$U$5000,ROW(A248),)</f>
        <v>19.167512690355299</v>
      </c>
    </row>
    <row r="251" spans="1:36" x14ac:dyDescent="0.2">
      <c r="A251" s="148">
        <v>36818</v>
      </c>
      <c r="B251" s="137">
        <v>17.86</v>
      </c>
      <c r="C251" s="137">
        <v>113.58593434939</v>
      </c>
      <c r="D251" s="137">
        <v>11.38</v>
      </c>
      <c r="E251" s="137"/>
      <c r="F251" s="137"/>
      <c r="G251" s="137">
        <v>45.303514800620803</v>
      </c>
      <c r="H251" s="137"/>
      <c r="I251" s="137">
        <v>22.740736004307699</v>
      </c>
      <c r="J251" s="137"/>
      <c r="K251" s="137">
        <v>19.037563451776599</v>
      </c>
      <c r="L251" s="137">
        <v>17.850000000000001</v>
      </c>
      <c r="M251" s="137">
        <v>112.43472555530801</v>
      </c>
      <c r="N251" s="137">
        <v>11.28</v>
      </c>
      <c r="O251" s="137"/>
      <c r="P251" s="137"/>
      <c r="Q251" s="137">
        <v>45.029869409207699</v>
      </c>
      <c r="R251" s="137"/>
      <c r="S251" s="137">
        <v>22.837918636804702</v>
      </c>
      <c r="T251" s="137"/>
      <c r="U251" s="137">
        <v>19.180507614213202</v>
      </c>
      <c r="V251" s="1">
        <v>154350</v>
      </c>
      <c r="W251" s="1">
        <v>668700</v>
      </c>
      <c r="X251" s="1">
        <v>289738</v>
      </c>
      <c r="AA251" s="1">
        <v>17840</v>
      </c>
      <c r="AC251" s="1">
        <v>270425</v>
      </c>
      <c r="AE251" s="1">
        <v>631041</v>
      </c>
      <c r="AH251" s="136">
        <f t="shared" si="3"/>
        <v>36818</v>
      </c>
      <c r="AI251" s="177">
        <f>HLOOKUP(附加题模型!$E$2,历史数据!$B$3:$K$5000,ROW(A249),)</f>
        <v>19.037563451776599</v>
      </c>
      <c r="AJ251" s="177">
        <f>HLOOKUP(附加题模型!$E$2,历史数据!$L$3:$U$5000,ROW(A249),)</f>
        <v>19.180507614213202</v>
      </c>
    </row>
    <row r="252" spans="1:36" x14ac:dyDescent="0.2">
      <c r="A252" s="148">
        <v>36819</v>
      </c>
      <c r="B252" s="137">
        <v>17.899999999999999</v>
      </c>
      <c r="C252" s="137">
        <v>111.97424203767601</v>
      </c>
      <c r="D252" s="137">
        <v>11.28</v>
      </c>
      <c r="E252" s="137"/>
      <c r="F252" s="137"/>
      <c r="G252" s="137">
        <v>44.8474391482656</v>
      </c>
      <c r="H252" s="137"/>
      <c r="I252" s="137">
        <v>22.837918636804702</v>
      </c>
      <c r="J252" s="137"/>
      <c r="K252" s="137">
        <v>19.180507614213202</v>
      </c>
      <c r="L252" s="137">
        <v>17.690000000000001</v>
      </c>
      <c r="M252" s="137">
        <v>114.046417867023</v>
      </c>
      <c r="N252" s="137">
        <v>11.43</v>
      </c>
      <c r="O252" s="137"/>
      <c r="P252" s="137"/>
      <c r="Q252" s="137">
        <v>47.933551062535997</v>
      </c>
      <c r="R252" s="137"/>
      <c r="S252" s="137">
        <v>23.207212640293498</v>
      </c>
      <c r="T252" s="137"/>
      <c r="U252" s="137">
        <v>19.076548223350301</v>
      </c>
      <c r="V252" s="1">
        <v>177270</v>
      </c>
      <c r="W252" s="1">
        <v>1082800</v>
      </c>
      <c r="X252" s="1">
        <v>491246</v>
      </c>
      <c r="AA252" s="1">
        <v>145657</v>
      </c>
      <c r="AC252" s="1">
        <v>357723</v>
      </c>
      <c r="AE252" s="1">
        <v>1415043</v>
      </c>
      <c r="AH252" s="136">
        <f t="shared" si="3"/>
        <v>36819</v>
      </c>
      <c r="AI252" s="177">
        <f>HLOOKUP(附加题模型!$E$2,历史数据!$B$3:$K$5000,ROW(A250),)</f>
        <v>19.180507614213202</v>
      </c>
      <c r="AJ252" s="177">
        <f>HLOOKUP(附加题模型!$E$2,历史数据!$L$3:$U$5000,ROW(A250),)</f>
        <v>19.076548223350301</v>
      </c>
    </row>
    <row r="253" spans="1:36" x14ac:dyDescent="0.2">
      <c r="A253" s="148">
        <v>36822</v>
      </c>
      <c r="B253" s="137">
        <v>17.8</v>
      </c>
      <c r="C253" s="137">
        <v>114.583648637594</v>
      </c>
      <c r="D253" s="137">
        <v>11.43</v>
      </c>
      <c r="E253" s="137"/>
      <c r="F253" s="137"/>
      <c r="G253" s="137">
        <v>48.039968714752298</v>
      </c>
      <c r="H253" s="137"/>
      <c r="I253" s="137">
        <v>23.2849587462911</v>
      </c>
      <c r="J253" s="137"/>
      <c r="K253" s="137">
        <v>19.076548223350301</v>
      </c>
      <c r="L253" s="137">
        <v>17.600000000000001</v>
      </c>
      <c r="M253" s="137">
        <v>114.353406878778</v>
      </c>
      <c r="N253" s="137">
        <v>11.6</v>
      </c>
      <c r="O253" s="137"/>
      <c r="P253" s="137"/>
      <c r="Q253" s="137">
        <v>47.431867844945302</v>
      </c>
      <c r="R253" s="137"/>
      <c r="S253" s="137">
        <v>23.4015779052875</v>
      </c>
      <c r="T253" s="137"/>
      <c r="U253" s="137">
        <v>19.7522842639594</v>
      </c>
      <c r="V253" s="1">
        <v>344487</v>
      </c>
      <c r="W253" s="1">
        <v>997900</v>
      </c>
      <c r="X253" s="1">
        <v>711220</v>
      </c>
      <c r="AA253" s="1">
        <v>97146</v>
      </c>
      <c r="AC253" s="1">
        <v>509167</v>
      </c>
      <c r="AE253" s="1">
        <v>1023445</v>
      </c>
      <c r="AH253" s="136">
        <f t="shared" si="3"/>
        <v>36822</v>
      </c>
      <c r="AI253" s="177">
        <f>HLOOKUP(附加题模型!$E$2,历史数据!$B$3:$K$5000,ROW(A251),)</f>
        <v>19.076548223350301</v>
      </c>
      <c r="AJ253" s="177">
        <f>HLOOKUP(附加题模型!$E$2,历史数据!$L$3:$U$5000,ROW(A251),)</f>
        <v>19.7522842639594</v>
      </c>
    </row>
    <row r="254" spans="1:36" x14ac:dyDescent="0.2">
      <c r="A254" s="148">
        <v>36823</v>
      </c>
      <c r="B254" s="137">
        <v>17.579999999999998</v>
      </c>
      <c r="C254" s="137">
        <v>114.353406878778</v>
      </c>
      <c r="D254" s="137">
        <v>11.64</v>
      </c>
      <c r="E254" s="137"/>
      <c r="F254" s="137"/>
      <c r="G254" s="137">
        <v>47.1278174100418</v>
      </c>
      <c r="H254" s="137"/>
      <c r="I254" s="137">
        <v>23.421014431787</v>
      </c>
      <c r="J254" s="137"/>
      <c r="K254" s="137">
        <v>19.7522842639594</v>
      </c>
      <c r="L254" s="137">
        <v>17.399999999999999</v>
      </c>
      <c r="M254" s="137">
        <v>115.888351937553</v>
      </c>
      <c r="N254" s="137">
        <v>11.69</v>
      </c>
      <c r="O254" s="137"/>
      <c r="P254" s="137"/>
      <c r="Q254" s="137">
        <v>46.823766975138298</v>
      </c>
      <c r="R254" s="137"/>
      <c r="S254" s="137">
        <v>23.459887484785799</v>
      </c>
      <c r="T254" s="137"/>
      <c r="U254" s="137">
        <v>19.6223350253807</v>
      </c>
      <c r="V254" s="1">
        <v>461550</v>
      </c>
      <c r="W254" s="1">
        <v>811800</v>
      </c>
      <c r="X254" s="1">
        <v>646192</v>
      </c>
      <c r="AA254" s="1">
        <v>38890</v>
      </c>
      <c r="AC254" s="1">
        <v>310451</v>
      </c>
      <c r="AE254" s="1">
        <v>698871</v>
      </c>
      <c r="AH254" s="136">
        <f t="shared" si="3"/>
        <v>36823</v>
      </c>
      <c r="AI254" s="177">
        <f>HLOOKUP(附加题模型!$E$2,历史数据!$B$3:$K$5000,ROW(A252),)</f>
        <v>19.7522842639594</v>
      </c>
      <c r="AJ254" s="177">
        <f>HLOOKUP(附加题模型!$E$2,历史数据!$L$3:$U$5000,ROW(A252),)</f>
        <v>19.6223350253807</v>
      </c>
    </row>
    <row r="255" spans="1:36" x14ac:dyDescent="0.2">
      <c r="A255" s="148">
        <v>36824</v>
      </c>
      <c r="B255" s="137">
        <v>17.5</v>
      </c>
      <c r="C255" s="137">
        <v>115.197626661104</v>
      </c>
      <c r="D255" s="137">
        <v>11.75</v>
      </c>
      <c r="E255" s="137"/>
      <c r="F255" s="137"/>
      <c r="G255" s="137">
        <v>46.489311496744399</v>
      </c>
      <c r="H255" s="137"/>
      <c r="I255" s="137">
        <v>23.518197064283999</v>
      </c>
      <c r="J255" s="137"/>
      <c r="K255" s="137">
        <v>19.6223350253807</v>
      </c>
      <c r="L255" s="137">
        <v>17.5</v>
      </c>
      <c r="M255" s="137">
        <v>115.73485743167601</v>
      </c>
      <c r="N255" s="137">
        <v>11.85</v>
      </c>
      <c r="O255" s="137"/>
      <c r="P255" s="137"/>
      <c r="Q255" s="137">
        <v>46.914982105609297</v>
      </c>
      <c r="R255" s="137"/>
      <c r="S255" s="137">
        <v>23.518197064283999</v>
      </c>
      <c r="T255" s="137"/>
      <c r="U255" s="137">
        <v>20.142131979695399</v>
      </c>
      <c r="V255" s="1">
        <v>364856</v>
      </c>
      <c r="W255" s="1">
        <v>1307800</v>
      </c>
      <c r="X255" s="1">
        <v>1199507</v>
      </c>
      <c r="AA255" s="1">
        <v>61790</v>
      </c>
      <c r="AC255" s="1">
        <v>501672</v>
      </c>
      <c r="AE255" s="1">
        <v>1085269</v>
      </c>
      <c r="AH255" s="136">
        <f t="shared" si="3"/>
        <v>36824</v>
      </c>
      <c r="AI255" s="177">
        <f>HLOOKUP(附加题模型!$E$2,历史数据!$B$3:$K$5000,ROW(A253),)</f>
        <v>19.6223350253807</v>
      </c>
      <c r="AJ255" s="177">
        <f>HLOOKUP(附加题模型!$E$2,历史数据!$L$3:$U$5000,ROW(A253),)</f>
        <v>20.142131979695399</v>
      </c>
    </row>
    <row r="256" spans="1:36" x14ac:dyDescent="0.2">
      <c r="A256" s="148">
        <v>36825</v>
      </c>
      <c r="B256" s="137">
        <v>17.88</v>
      </c>
      <c r="C256" s="137">
        <v>115.888351937553</v>
      </c>
      <c r="D256" s="137">
        <v>11.89</v>
      </c>
      <c r="E256" s="137"/>
      <c r="F256" s="137"/>
      <c r="G256" s="137">
        <v>46.960589670844797</v>
      </c>
      <c r="H256" s="137"/>
      <c r="I256" s="137">
        <v>23.615379696781002</v>
      </c>
      <c r="J256" s="137"/>
      <c r="K256" s="137">
        <v>20.142131979695399</v>
      </c>
      <c r="L256" s="137">
        <v>17.3</v>
      </c>
      <c r="M256" s="137">
        <v>113.81617610820599</v>
      </c>
      <c r="N256" s="137">
        <v>11.66</v>
      </c>
      <c r="O256" s="137"/>
      <c r="P256" s="137"/>
      <c r="Q256" s="137">
        <v>46.671741757686497</v>
      </c>
      <c r="R256" s="137"/>
      <c r="S256" s="137">
        <v>23.187776113794001</v>
      </c>
      <c r="T256" s="137"/>
      <c r="U256" s="137">
        <v>19.986192893401</v>
      </c>
      <c r="V256" s="1">
        <v>482016</v>
      </c>
      <c r="W256" s="1">
        <v>1289300</v>
      </c>
      <c r="X256" s="1">
        <v>564240</v>
      </c>
      <c r="AA256" s="1">
        <v>34730</v>
      </c>
      <c r="AC256" s="1">
        <v>358400</v>
      </c>
      <c r="AE256" s="1">
        <v>555006</v>
      </c>
      <c r="AH256" s="136">
        <f t="shared" si="3"/>
        <v>36825</v>
      </c>
      <c r="AI256" s="177">
        <f>HLOOKUP(附加题模型!$E$2,历史数据!$B$3:$K$5000,ROW(A254),)</f>
        <v>20.142131979695399</v>
      </c>
      <c r="AJ256" s="177">
        <f>HLOOKUP(附加题模型!$E$2,历史数据!$L$3:$U$5000,ROW(A254),)</f>
        <v>19.986192893401</v>
      </c>
    </row>
    <row r="257" spans="1:36" x14ac:dyDescent="0.2">
      <c r="A257" s="148">
        <v>36826</v>
      </c>
      <c r="B257" s="137">
        <v>17.5</v>
      </c>
      <c r="C257" s="137">
        <v>113.969670614084</v>
      </c>
      <c r="D257" s="137">
        <v>11.66</v>
      </c>
      <c r="E257" s="137"/>
      <c r="F257" s="137"/>
      <c r="G257" s="137">
        <v>46.367691322783003</v>
      </c>
      <c r="H257" s="137"/>
      <c r="I257" s="137">
        <v>23.129466534295801</v>
      </c>
      <c r="J257" s="137"/>
      <c r="K257" s="137">
        <v>19.986192893401</v>
      </c>
      <c r="L257" s="137">
        <v>16.98</v>
      </c>
      <c r="M257" s="137">
        <v>113.20219808469599</v>
      </c>
      <c r="N257" s="137">
        <v>11.63</v>
      </c>
      <c r="O257" s="137"/>
      <c r="P257" s="137"/>
      <c r="Q257" s="137">
        <v>46.002830800898799</v>
      </c>
      <c r="R257" s="137"/>
      <c r="S257" s="137">
        <v>23.129466534295801</v>
      </c>
      <c r="T257" s="137"/>
      <c r="U257" s="137">
        <v>19.947208121827401</v>
      </c>
      <c r="V257" s="1">
        <v>376361</v>
      </c>
      <c r="W257" s="1">
        <v>1733600</v>
      </c>
      <c r="X257" s="1">
        <v>418692</v>
      </c>
      <c r="AA257" s="1">
        <v>39960</v>
      </c>
      <c r="AC257" s="1">
        <v>363910</v>
      </c>
      <c r="AE257" s="1">
        <v>478563</v>
      </c>
      <c r="AH257" s="136">
        <f t="shared" si="3"/>
        <v>36826</v>
      </c>
      <c r="AI257" s="177">
        <f>HLOOKUP(附加题模型!$E$2,历史数据!$B$3:$K$5000,ROW(A255),)</f>
        <v>19.986192893401</v>
      </c>
      <c r="AJ257" s="177">
        <f>HLOOKUP(附加题模型!$E$2,历史数据!$L$3:$U$5000,ROW(A255),)</f>
        <v>19.947208121827401</v>
      </c>
    </row>
    <row r="258" spans="1:36" x14ac:dyDescent="0.2">
      <c r="A258" s="148">
        <v>36829</v>
      </c>
      <c r="B258" s="137">
        <v>17.100000000000001</v>
      </c>
      <c r="C258" s="137">
        <v>113.432439843512</v>
      </c>
      <c r="D258" s="137">
        <v>11.67</v>
      </c>
      <c r="E258" s="137"/>
      <c r="F258" s="137"/>
      <c r="G258" s="137">
        <v>45.166692104914198</v>
      </c>
      <c r="H258" s="137"/>
      <c r="I258" s="137">
        <v>23.032283901798799</v>
      </c>
      <c r="J258" s="137"/>
      <c r="K258" s="137">
        <v>19.947208121827401</v>
      </c>
      <c r="L258" s="137">
        <v>16.87</v>
      </c>
      <c r="M258" s="137">
        <v>114.353406878778</v>
      </c>
      <c r="N258" s="137">
        <v>11.72</v>
      </c>
      <c r="O258" s="137"/>
      <c r="P258" s="137"/>
      <c r="Q258" s="137">
        <v>45.607565235524298</v>
      </c>
      <c r="R258" s="137"/>
      <c r="S258" s="137">
        <v>23.5959431702816</v>
      </c>
      <c r="T258" s="137"/>
      <c r="U258" s="137">
        <v>20.1161421319797</v>
      </c>
      <c r="V258" s="1">
        <v>418335</v>
      </c>
      <c r="W258" s="1">
        <v>1158000</v>
      </c>
      <c r="X258" s="1">
        <v>427334</v>
      </c>
      <c r="AA258" s="1">
        <v>40066</v>
      </c>
      <c r="AC258" s="1">
        <v>433617</v>
      </c>
      <c r="AE258" s="1">
        <v>924763</v>
      </c>
      <c r="AH258" s="136">
        <f t="shared" si="3"/>
        <v>36829</v>
      </c>
      <c r="AI258" s="177">
        <f>HLOOKUP(附加题模型!$E$2,历史数据!$B$3:$K$5000,ROW(A256),)</f>
        <v>19.947208121827401</v>
      </c>
      <c r="AJ258" s="177">
        <f>HLOOKUP(附加题模型!$E$2,历史数据!$L$3:$U$5000,ROW(A256),)</f>
        <v>20.1161421319797</v>
      </c>
    </row>
    <row r="259" spans="1:36" x14ac:dyDescent="0.2">
      <c r="A259" s="148">
        <v>36830</v>
      </c>
      <c r="B259" s="137">
        <v>16.87</v>
      </c>
      <c r="C259" s="137">
        <v>113.58593434939</v>
      </c>
      <c r="D259" s="137">
        <v>11.72</v>
      </c>
      <c r="E259" s="137"/>
      <c r="F259" s="137"/>
      <c r="G259" s="137">
        <v>45.607565235524298</v>
      </c>
      <c r="H259" s="137"/>
      <c r="I259" s="137">
        <v>23.615379696781002</v>
      </c>
      <c r="J259" s="137"/>
      <c r="K259" s="137">
        <v>20.1161421319797</v>
      </c>
      <c r="L259" s="137">
        <v>17.22</v>
      </c>
      <c r="M259" s="137">
        <v>113.04870357881801</v>
      </c>
      <c r="N259" s="137">
        <v>11.58</v>
      </c>
      <c r="O259" s="137"/>
      <c r="P259" s="137"/>
      <c r="Q259" s="137">
        <v>45.9116156704278</v>
      </c>
      <c r="R259" s="137"/>
      <c r="S259" s="137">
        <v>23.1683395872946</v>
      </c>
      <c r="T259" s="137"/>
      <c r="U259" s="137">
        <v>19.8692385786802</v>
      </c>
      <c r="V259" s="1">
        <v>252810</v>
      </c>
      <c r="W259" s="1">
        <v>735200</v>
      </c>
      <c r="X259" s="1">
        <v>318427</v>
      </c>
      <c r="AA259" s="1">
        <v>33098</v>
      </c>
      <c r="AC259" s="1">
        <v>264930</v>
      </c>
      <c r="AE259" s="1">
        <v>542940</v>
      </c>
      <c r="AH259" s="136">
        <f t="shared" si="3"/>
        <v>36830</v>
      </c>
      <c r="AI259" s="177">
        <f>HLOOKUP(附加题模型!$E$2,历史数据!$B$3:$K$5000,ROW(A257),)</f>
        <v>20.1161421319797</v>
      </c>
      <c r="AJ259" s="177">
        <f>HLOOKUP(附加题模型!$E$2,历史数据!$L$3:$U$5000,ROW(A257),)</f>
        <v>19.8692385786802</v>
      </c>
    </row>
    <row r="260" spans="1:36" x14ac:dyDescent="0.2">
      <c r="A260" s="148">
        <v>36831</v>
      </c>
      <c r="B260" s="137">
        <v>17.3</v>
      </c>
      <c r="C260" s="137">
        <v>112.97195632588</v>
      </c>
      <c r="D260" s="137">
        <v>11.5</v>
      </c>
      <c r="E260" s="137"/>
      <c r="F260" s="137"/>
      <c r="G260" s="137">
        <v>45.637970279014603</v>
      </c>
      <c r="H260" s="137"/>
      <c r="I260" s="137">
        <v>23.129466534295801</v>
      </c>
      <c r="J260" s="137"/>
      <c r="K260" s="137">
        <v>19.557360406091401</v>
      </c>
      <c r="L260" s="137">
        <v>17.18</v>
      </c>
      <c r="M260" s="137">
        <v>113.20219808469599</v>
      </c>
      <c r="N260" s="137">
        <v>11.6</v>
      </c>
      <c r="O260" s="137"/>
      <c r="P260" s="137"/>
      <c r="Q260" s="137">
        <v>46.215666105331302</v>
      </c>
      <c r="R260" s="137"/>
      <c r="S260" s="137">
        <v>23.984673700269799</v>
      </c>
      <c r="T260" s="137"/>
      <c r="U260" s="137">
        <v>19.817258883248702</v>
      </c>
      <c r="V260" s="1">
        <v>119357</v>
      </c>
      <c r="W260" s="1">
        <v>1021200</v>
      </c>
      <c r="X260" s="1">
        <v>337341</v>
      </c>
      <c r="AA260" s="1">
        <v>22380</v>
      </c>
      <c r="AC260" s="1">
        <v>762828</v>
      </c>
      <c r="AE260" s="1">
        <v>409247</v>
      </c>
      <c r="AH260" s="136">
        <f t="shared" si="3"/>
        <v>36831</v>
      </c>
      <c r="AI260" s="177">
        <f>HLOOKUP(附加题模型!$E$2,历史数据!$B$3:$K$5000,ROW(A258),)</f>
        <v>19.557360406091401</v>
      </c>
      <c r="AJ260" s="177">
        <f>HLOOKUP(附加题模型!$E$2,历史数据!$L$3:$U$5000,ROW(A258),)</f>
        <v>19.817258883248702</v>
      </c>
    </row>
    <row r="261" spans="1:36" x14ac:dyDescent="0.2">
      <c r="A261" s="148">
        <v>36832</v>
      </c>
      <c r="B261" s="137">
        <v>17.23</v>
      </c>
      <c r="C261" s="137">
        <v>114.353406878778</v>
      </c>
      <c r="D261" s="137">
        <v>11.65</v>
      </c>
      <c r="E261" s="137"/>
      <c r="F261" s="137"/>
      <c r="G261" s="137">
        <v>46.6413367141962</v>
      </c>
      <c r="H261" s="137"/>
      <c r="I261" s="137">
        <v>24.1984754917633</v>
      </c>
      <c r="J261" s="137"/>
      <c r="K261" s="137">
        <v>19.817258883248702</v>
      </c>
      <c r="L261" s="137">
        <v>17.149999999999999</v>
      </c>
      <c r="M261" s="137">
        <v>114.1999123729</v>
      </c>
      <c r="N261" s="137">
        <v>11.68</v>
      </c>
      <c r="O261" s="137"/>
      <c r="P261" s="137"/>
      <c r="Q261" s="137">
        <v>46.367691322783003</v>
      </c>
      <c r="R261" s="137"/>
      <c r="S261" s="137">
        <v>23.8874910677727</v>
      </c>
      <c r="T261" s="137"/>
      <c r="U261" s="137">
        <v>19.947208121827401</v>
      </c>
      <c r="V261" s="1">
        <v>200110</v>
      </c>
      <c r="W261" s="1">
        <v>1078800</v>
      </c>
      <c r="X261" s="1">
        <v>403465</v>
      </c>
      <c r="AA261" s="1">
        <v>35130</v>
      </c>
      <c r="AC261" s="1">
        <v>549908</v>
      </c>
      <c r="AE261" s="1">
        <v>557429</v>
      </c>
      <c r="AH261" s="136">
        <f t="shared" si="3"/>
        <v>36832</v>
      </c>
      <c r="AI261" s="177">
        <f>HLOOKUP(附加题模型!$E$2,历史数据!$B$3:$K$5000,ROW(A259),)</f>
        <v>19.817258883248702</v>
      </c>
      <c r="AJ261" s="177">
        <f>HLOOKUP(附加题模型!$E$2,历史数据!$L$3:$U$5000,ROW(A259),)</f>
        <v>19.947208121827401</v>
      </c>
    </row>
    <row r="262" spans="1:36" x14ac:dyDescent="0.2">
      <c r="A262" s="148">
        <v>36833</v>
      </c>
      <c r="B262" s="137">
        <v>17.16</v>
      </c>
      <c r="C262" s="137">
        <v>114.1999123729</v>
      </c>
      <c r="D262" s="137">
        <v>11.68</v>
      </c>
      <c r="E262" s="137"/>
      <c r="F262" s="137"/>
      <c r="G262" s="137">
        <v>46.367691322783003</v>
      </c>
      <c r="H262" s="137"/>
      <c r="I262" s="137">
        <v>23.906927594272201</v>
      </c>
      <c r="J262" s="137"/>
      <c r="K262" s="137">
        <v>19.947208121827401</v>
      </c>
      <c r="L262" s="137">
        <v>17.260000000000002</v>
      </c>
      <c r="M262" s="137">
        <v>114.123165119961</v>
      </c>
      <c r="N262" s="137">
        <v>11.89</v>
      </c>
      <c r="O262" s="137"/>
      <c r="P262" s="137"/>
      <c r="Q262" s="137">
        <v>45.683577844250202</v>
      </c>
      <c r="R262" s="137"/>
      <c r="S262" s="137">
        <v>23.654252749779801</v>
      </c>
      <c r="T262" s="137"/>
      <c r="U262" s="137">
        <v>19.518375634517799</v>
      </c>
      <c r="V262" s="1">
        <v>130630</v>
      </c>
      <c r="W262" s="1">
        <v>872400</v>
      </c>
      <c r="X262" s="1">
        <v>631577</v>
      </c>
      <c r="AA262" s="1">
        <v>48350</v>
      </c>
      <c r="AC262" s="1">
        <v>310778</v>
      </c>
      <c r="AE262" s="1">
        <v>468850</v>
      </c>
      <c r="AH262" s="136">
        <f t="shared" ref="AH262:AH325" si="4">A262</f>
        <v>36833</v>
      </c>
      <c r="AI262" s="177">
        <f>HLOOKUP(附加题模型!$E$2,历史数据!$B$3:$K$5000,ROW(A260),)</f>
        <v>19.947208121827401</v>
      </c>
      <c r="AJ262" s="177">
        <f>HLOOKUP(附加题模型!$E$2,历史数据!$L$3:$U$5000,ROW(A260),)</f>
        <v>19.518375634517799</v>
      </c>
    </row>
    <row r="263" spans="1:36" x14ac:dyDescent="0.2">
      <c r="A263" s="148">
        <v>36836</v>
      </c>
      <c r="B263" s="137">
        <v>17.25</v>
      </c>
      <c r="C263" s="137">
        <v>114.353406878778</v>
      </c>
      <c r="D263" s="137">
        <v>11.89</v>
      </c>
      <c r="E263" s="137"/>
      <c r="F263" s="137"/>
      <c r="G263" s="137">
        <v>45.607565235524298</v>
      </c>
      <c r="H263" s="137"/>
      <c r="I263" s="137">
        <v>23.906927594272201</v>
      </c>
      <c r="J263" s="137"/>
      <c r="K263" s="137">
        <v>19.492385786802</v>
      </c>
      <c r="L263" s="137">
        <v>16.95</v>
      </c>
      <c r="M263" s="137">
        <v>114.276659625839</v>
      </c>
      <c r="N263" s="137">
        <v>11.85</v>
      </c>
      <c r="O263" s="137"/>
      <c r="P263" s="137"/>
      <c r="Q263" s="137">
        <v>45.607565235524298</v>
      </c>
      <c r="R263" s="137"/>
      <c r="S263" s="137">
        <v>23.731998855777501</v>
      </c>
      <c r="T263" s="137"/>
      <c r="U263" s="137">
        <v>19.102538071066</v>
      </c>
      <c r="V263" s="1">
        <v>479390</v>
      </c>
      <c r="W263" s="1">
        <v>973600</v>
      </c>
      <c r="X263" s="1">
        <v>867536</v>
      </c>
      <c r="AA263" s="1">
        <v>65090</v>
      </c>
      <c r="AC263" s="1">
        <v>324402</v>
      </c>
      <c r="AE263" s="1">
        <v>620500</v>
      </c>
      <c r="AH263" s="136">
        <f t="shared" si="4"/>
        <v>36836</v>
      </c>
      <c r="AI263" s="177">
        <f>HLOOKUP(附加题模型!$E$2,历史数据!$B$3:$K$5000,ROW(A261),)</f>
        <v>19.492385786802</v>
      </c>
      <c r="AJ263" s="177">
        <f>HLOOKUP(附加题模型!$E$2,历史数据!$L$3:$U$5000,ROW(A261),)</f>
        <v>19.102538071066</v>
      </c>
    </row>
    <row r="264" spans="1:36" x14ac:dyDescent="0.2">
      <c r="A264" s="148">
        <v>36837</v>
      </c>
      <c r="B264" s="137">
        <v>17</v>
      </c>
      <c r="C264" s="137">
        <v>113.969670614084</v>
      </c>
      <c r="D264" s="137">
        <v>11.85</v>
      </c>
      <c r="E264" s="137"/>
      <c r="F264" s="137"/>
      <c r="G264" s="137">
        <v>45.759590452975999</v>
      </c>
      <c r="H264" s="137"/>
      <c r="I264" s="137">
        <v>23.809744961775099</v>
      </c>
      <c r="J264" s="137"/>
      <c r="K264" s="137">
        <v>19.102538071066</v>
      </c>
      <c r="L264" s="137">
        <v>16.850000000000001</v>
      </c>
      <c r="M264" s="137">
        <v>114.737143143472</v>
      </c>
      <c r="N264" s="137">
        <v>11.94</v>
      </c>
      <c r="O264" s="137"/>
      <c r="P264" s="137"/>
      <c r="Q264" s="137">
        <v>45.6227677572695</v>
      </c>
      <c r="R264" s="137"/>
      <c r="S264" s="137">
        <v>23.906927594272201</v>
      </c>
      <c r="T264" s="137"/>
      <c r="U264" s="137">
        <v>19.167512690355299</v>
      </c>
      <c r="V264" s="1">
        <v>300390</v>
      </c>
      <c r="W264" s="1">
        <v>1122500</v>
      </c>
      <c r="X264" s="1">
        <v>401396</v>
      </c>
      <c r="AA264" s="1">
        <v>34260</v>
      </c>
      <c r="AC264" s="1">
        <v>261677</v>
      </c>
      <c r="AE264" s="1">
        <v>344187</v>
      </c>
      <c r="AH264" s="136">
        <f t="shared" si="4"/>
        <v>36837</v>
      </c>
      <c r="AI264" s="177">
        <f>HLOOKUP(附加题模型!$E$2,历史数据!$B$3:$K$5000,ROW(A262),)</f>
        <v>19.102538071066</v>
      </c>
      <c r="AJ264" s="177">
        <f>HLOOKUP(附加题模型!$E$2,历史数据!$L$3:$U$5000,ROW(A262),)</f>
        <v>19.167512690355299</v>
      </c>
    </row>
    <row r="265" spans="1:36" x14ac:dyDescent="0.2">
      <c r="A265" s="148">
        <v>36838</v>
      </c>
      <c r="B265" s="137">
        <v>16.850000000000001</v>
      </c>
      <c r="C265" s="137">
        <v>115.120879408165</v>
      </c>
      <c r="D265" s="137">
        <v>12</v>
      </c>
      <c r="E265" s="137"/>
      <c r="F265" s="137"/>
      <c r="G265" s="137">
        <v>45.653172800759798</v>
      </c>
      <c r="H265" s="137"/>
      <c r="I265" s="137">
        <v>23.906927594272201</v>
      </c>
      <c r="J265" s="137"/>
      <c r="K265" s="137">
        <v>19.297461928933998</v>
      </c>
      <c r="L265" s="137">
        <v>17.100000000000001</v>
      </c>
      <c r="M265" s="137">
        <v>116.27208820224701</v>
      </c>
      <c r="N265" s="137">
        <v>11.95</v>
      </c>
      <c r="O265" s="137"/>
      <c r="P265" s="137"/>
      <c r="Q265" s="137">
        <v>46.215666105331302</v>
      </c>
      <c r="R265" s="137"/>
      <c r="S265" s="137">
        <v>23.809744961775099</v>
      </c>
      <c r="T265" s="137"/>
      <c r="U265" s="137">
        <v>19.336446700507601</v>
      </c>
      <c r="V265" s="1">
        <v>212583</v>
      </c>
      <c r="W265" s="1">
        <v>1177600</v>
      </c>
      <c r="X265" s="1">
        <v>421874</v>
      </c>
      <c r="AA265" s="1">
        <v>28271</v>
      </c>
      <c r="AC265" s="1">
        <v>300965</v>
      </c>
      <c r="AE265" s="1">
        <v>328455</v>
      </c>
      <c r="AH265" s="136">
        <f t="shared" si="4"/>
        <v>36838</v>
      </c>
      <c r="AI265" s="177">
        <f>HLOOKUP(附加题模型!$E$2,历史数据!$B$3:$K$5000,ROW(A263),)</f>
        <v>19.297461928933998</v>
      </c>
      <c r="AJ265" s="177">
        <f>HLOOKUP(附加题模型!$E$2,历史数据!$L$3:$U$5000,ROW(A263),)</f>
        <v>19.336446700507601</v>
      </c>
    </row>
    <row r="266" spans="1:36" x14ac:dyDescent="0.2">
      <c r="A266" s="148">
        <v>36839</v>
      </c>
      <c r="B266" s="137">
        <v>17.18</v>
      </c>
      <c r="C266" s="137">
        <v>116.655824466941</v>
      </c>
      <c r="D266" s="137">
        <v>12</v>
      </c>
      <c r="E266" s="137"/>
      <c r="F266" s="137"/>
      <c r="G266" s="137">
        <v>46.230868627076497</v>
      </c>
      <c r="H266" s="137"/>
      <c r="I266" s="137">
        <v>23.868054541273299</v>
      </c>
      <c r="J266" s="137"/>
      <c r="K266" s="137">
        <v>19.3494416243655</v>
      </c>
      <c r="L266" s="137">
        <v>17.09</v>
      </c>
      <c r="M266" s="137">
        <v>117.03956073163501</v>
      </c>
      <c r="N266" s="137">
        <v>12.05</v>
      </c>
      <c r="O266" s="137"/>
      <c r="P266" s="137"/>
      <c r="Q266" s="137">
        <v>47.112614888296598</v>
      </c>
      <c r="R266" s="137"/>
      <c r="S266" s="137">
        <v>24.217912018262702</v>
      </c>
      <c r="T266" s="137"/>
      <c r="U266" s="137">
        <v>19.557360406091401</v>
      </c>
      <c r="V266" s="1">
        <v>244000</v>
      </c>
      <c r="W266" s="1">
        <v>1517800</v>
      </c>
      <c r="X266" s="1">
        <v>1457839</v>
      </c>
      <c r="AA266" s="1">
        <v>99648</v>
      </c>
      <c r="AC266" s="1">
        <v>808346</v>
      </c>
      <c r="AE266" s="1">
        <v>382845</v>
      </c>
      <c r="AH266" s="136">
        <f t="shared" si="4"/>
        <v>36839</v>
      </c>
      <c r="AI266" s="177">
        <f>HLOOKUP(附加题模型!$E$2,历史数据!$B$3:$K$5000,ROW(A264),)</f>
        <v>19.3494416243655</v>
      </c>
      <c r="AJ266" s="177">
        <f>HLOOKUP(附加题模型!$E$2,历史数据!$L$3:$U$5000,ROW(A264),)</f>
        <v>19.557360406091401</v>
      </c>
    </row>
    <row r="267" spans="1:36" x14ac:dyDescent="0.2">
      <c r="A267" s="148">
        <v>36840</v>
      </c>
      <c r="B267" s="137">
        <v>17.079999999999998</v>
      </c>
      <c r="C267" s="137">
        <v>117.03956073163501</v>
      </c>
      <c r="D267" s="137">
        <v>12.12</v>
      </c>
      <c r="E267" s="137"/>
      <c r="F267" s="137"/>
      <c r="G267" s="137">
        <v>47.1278174100418</v>
      </c>
      <c r="H267" s="137"/>
      <c r="I267" s="137">
        <v>24.295658124260299</v>
      </c>
      <c r="J267" s="137"/>
      <c r="K267" s="137">
        <v>19.492385786802</v>
      </c>
      <c r="L267" s="137">
        <v>17.350000000000001</v>
      </c>
      <c r="M267" s="137">
        <v>119.725714584492</v>
      </c>
      <c r="N267" s="137">
        <v>12.1</v>
      </c>
      <c r="O267" s="137"/>
      <c r="P267" s="137"/>
      <c r="Q267" s="137">
        <v>47.431867844945302</v>
      </c>
      <c r="R267" s="137"/>
      <c r="S267" s="137">
        <v>24.179038965263899</v>
      </c>
      <c r="T267" s="137"/>
      <c r="U267" s="137">
        <v>19.817258883248702</v>
      </c>
      <c r="V267" s="1">
        <v>328711</v>
      </c>
      <c r="W267" s="1">
        <v>3363000</v>
      </c>
      <c r="X267" s="1">
        <v>1116154</v>
      </c>
      <c r="AA267" s="1">
        <v>121922</v>
      </c>
      <c r="AC267" s="1">
        <v>831966</v>
      </c>
      <c r="AE267" s="1">
        <v>546550</v>
      </c>
      <c r="AH267" s="136">
        <f t="shared" si="4"/>
        <v>36840</v>
      </c>
      <c r="AI267" s="177">
        <f>HLOOKUP(附加题模型!$E$2,历史数据!$B$3:$K$5000,ROW(A265),)</f>
        <v>19.492385786802</v>
      </c>
      <c r="AJ267" s="177">
        <f>HLOOKUP(附加题模型!$E$2,历史数据!$L$3:$U$5000,ROW(A265),)</f>
        <v>19.817258883248702</v>
      </c>
    </row>
    <row r="268" spans="1:36" x14ac:dyDescent="0.2">
      <c r="A268" s="148">
        <v>36843</v>
      </c>
      <c r="B268" s="137">
        <v>17.350000000000001</v>
      </c>
      <c r="C268" s="137">
        <v>120.49318711388</v>
      </c>
      <c r="D268" s="137">
        <v>12.1</v>
      </c>
      <c r="E268" s="137"/>
      <c r="F268" s="137"/>
      <c r="G268" s="137">
        <v>47.507880453671099</v>
      </c>
      <c r="H268" s="137"/>
      <c r="I268" s="137">
        <v>24.217912018262702</v>
      </c>
      <c r="J268" s="137"/>
      <c r="K268" s="137">
        <v>20.0121827411167</v>
      </c>
      <c r="L268" s="137">
        <v>17.75</v>
      </c>
      <c r="M268" s="137">
        <v>120.186198102125</v>
      </c>
      <c r="N268" s="137">
        <v>12.24</v>
      </c>
      <c r="O268" s="137"/>
      <c r="P268" s="137"/>
      <c r="Q268" s="137">
        <v>48.952120019462697</v>
      </c>
      <c r="R268" s="137"/>
      <c r="S268" s="137">
        <v>24.373404230258</v>
      </c>
      <c r="T268" s="137"/>
      <c r="U268" s="137">
        <v>20.713908629441601</v>
      </c>
      <c r="V268" s="1">
        <v>475551</v>
      </c>
      <c r="W268" s="1">
        <v>2913400</v>
      </c>
      <c r="X268" s="1">
        <v>1118313</v>
      </c>
      <c r="AA268" s="1">
        <v>221204</v>
      </c>
      <c r="AC268" s="1">
        <v>864748</v>
      </c>
      <c r="AE268" s="1">
        <v>1745488</v>
      </c>
      <c r="AH268" s="136">
        <f t="shared" si="4"/>
        <v>36843</v>
      </c>
      <c r="AI268" s="177">
        <f>HLOOKUP(附加题模型!$E$2,历史数据!$B$3:$K$5000,ROW(A266),)</f>
        <v>20.0121827411167</v>
      </c>
      <c r="AJ268" s="177">
        <f>HLOOKUP(附加题模型!$E$2,历史数据!$L$3:$U$5000,ROW(A266),)</f>
        <v>20.713908629441601</v>
      </c>
    </row>
    <row r="269" spans="1:36" x14ac:dyDescent="0.2">
      <c r="A269" s="148">
        <v>36844</v>
      </c>
      <c r="B269" s="137">
        <v>17.77</v>
      </c>
      <c r="C269" s="137">
        <v>120.87692337857401</v>
      </c>
      <c r="D269" s="137">
        <v>12.25</v>
      </c>
      <c r="E269" s="137"/>
      <c r="F269" s="137"/>
      <c r="G269" s="137">
        <v>49.377790628327602</v>
      </c>
      <c r="H269" s="137"/>
      <c r="I269" s="137">
        <v>24.373404230258</v>
      </c>
      <c r="J269" s="137"/>
      <c r="K269" s="137">
        <v>20.778883248730999</v>
      </c>
      <c r="L269" s="137">
        <v>17.989999999999998</v>
      </c>
      <c r="M269" s="137">
        <v>118.95824205510399</v>
      </c>
      <c r="N269" s="137">
        <v>12.27</v>
      </c>
      <c r="O269" s="137"/>
      <c r="P269" s="137"/>
      <c r="Q269" s="137">
        <v>47.735918279848804</v>
      </c>
      <c r="R269" s="137"/>
      <c r="S269" s="137">
        <v>24.878753919242602</v>
      </c>
      <c r="T269" s="137"/>
      <c r="U269" s="137">
        <v>20.791878172588799</v>
      </c>
      <c r="V269" s="1">
        <v>279010</v>
      </c>
      <c r="W269" s="1">
        <v>2049500</v>
      </c>
      <c r="X269" s="1">
        <v>850002</v>
      </c>
      <c r="AA269" s="1">
        <v>90355</v>
      </c>
      <c r="AC269" s="1">
        <v>920428</v>
      </c>
      <c r="AE269" s="1">
        <v>1099383</v>
      </c>
      <c r="AH269" s="136">
        <f t="shared" si="4"/>
        <v>36844</v>
      </c>
      <c r="AI269" s="177">
        <f>HLOOKUP(附加题模型!$E$2,历史数据!$B$3:$K$5000,ROW(A267),)</f>
        <v>20.778883248730999</v>
      </c>
      <c r="AJ269" s="177">
        <f>HLOOKUP(附加题模型!$E$2,历史数据!$L$3:$U$5000,ROW(A267),)</f>
        <v>20.791878172588799</v>
      </c>
    </row>
    <row r="270" spans="1:36" x14ac:dyDescent="0.2">
      <c r="A270" s="148">
        <v>36845</v>
      </c>
      <c r="B270" s="137">
        <v>17.989999999999998</v>
      </c>
      <c r="C270" s="137">
        <v>119.341978319798</v>
      </c>
      <c r="D270" s="137">
        <v>12.3</v>
      </c>
      <c r="E270" s="137"/>
      <c r="F270" s="137"/>
      <c r="G270" s="137">
        <v>47.979158627771596</v>
      </c>
      <c r="H270" s="137"/>
      <c r="I270" s="137">
        <v>24.898190445741999</v>
      </c>
      <c r="J270" s="137"/>
      <c r="K270" s="137">
        <v>21.051776649746198</v>
      </c>
      <c r="L270" s="137">
        <v>17.86</v>
      </c>
      <c r="M270" s="137">
        <v>118.497758537472</v>
      </c>
      <c r="N270" s="137">
        <v>12.2</v>
      </c>
      <c r="O270" s="137"/>
      <c r="P270" s="137"/>
      <c r="Q270" s="137">
        <v>47.6142981058874</v>
      </c>
      <c r="R270" s="137"/>
      <c r="S270" s="137">
        <v>24.567769495252001</v>
      </c>
      <c r="T270" s="137"/>
      <c r="U270" s="137">
        <v>20.272081218274099</v>
      </c>
      <c r="V270" s="1">
        <v>438217</v>
      </c>
      <c r="W270" s="1">
        <v>1814500</v>
      </c>
      <c r="X270" s="1">
        <v>917074</v>
      </c>
      <c r="AA270" s="1">
        <v>66315</v>
      </c>
      <c r="AC270" s="1">
        <v>755600</v>
      </c>
      <c r="AE270" s="1">
        <v>808784</v>
      </c>
      <c r="AH270" s="136">
        <f t="shared" si="4"/>
        <v>36845</v>
      </c>
      <c r="AI270" s="177">
        <f>HLOOKUP(附加题模型!$E$2,历史数据!$B$3:$K$5000,ROW(A268),)</f>
        <v>21.051776649746198</v>
      </c>
      <c r="AJ270" s="177">
        <f>HLOOKUP(附加题模型!$E$2,历史数据!$L$3:$U$5000,ROW(A268),)</f>
        <v>20.272081218274099</v>
      </c>
    </row>
    <row r="271" spans="1:36" x14ac:dyDescent="0.2">
      <c r="A271" s="148">
        <v>36846</v>
      </c>
      <c r="B271" s="137">
        <v>17.71</v>
      </c>
      <c r="C271" s="137">
        <v>118.57450579041</v>
      </c>
      <c r="D271" s="137">
        <v>12.2</v>
      </c>
      <c r="E271" s="137"/>
      <c r="F271" s="137"/>
      <c r="G271" s="137">
        <v>47.583893062397003</v>
      </c>
      <c r="H271" s="137"/>
      <c r="I271" s="137">
        <v>24.528896442253199</v>
      </c>
      <c r="J271" s="137"/>
      <c r="K271" s="137">
        <v>20.272081218274099</v>
      </c>
      <c r="L271" s="137">
        <v>18.5</v>
      </c>
      <c r="M271" s="137">
        <v>119.341978319798</v>
      </c>
      <c r="N271" s="137">
        <v>12.24</v>
      </c>
      <c r="O271" s="137"/>
      <c r="P271" s="137"/>
      <c r="Q271" s="137">
        <v>47.568690540651801</v>
      </c>
      <c r="R271" s="137"/>
      <c r="S271" s="137">
        <v>25.073119184236599</v>
      </c>
      <c r="T271" s="137"/>
      <c r="U271" s="137">
        <v>20.402030456852799</v>
      </c>
      <c r="V271" s="1">
        <v>778450</v>
      </c>
      <c r="W271" s="1">
        <v>2878800</v>
      </c>
      <c r="X271" s="1">
        <v>842354</v>
      </c>
      <c r="AA271" s="1">
        <v>72487</v>
      </c>
      <c r="AC271" s="1">
        <v>885327</v>
      </c>
      <c r="AE271" s="1">
        <v>666465</v>
      </c>
      <c r="AH271" s="136">
        <f t="shared" si="4"/>
        <v>36846</v>
      </c>
      <c r="AI271" s="177">
        <f>HLOOKUP(附加题模型!$E$2,历史数据!$B$3:$K$5000,ROW(A269),)</f>
        <v>20.272081218274099</v>
      </c>
      <c r="AJ271" s="177">
        <f>HLOOKUP(附加题模型!$E$2,历史数据!$L$3:$U$5000,ROW(A269),)</f>
        <v>20.402030456852799</v>
      </c>
    </row>
    <row r="272" spans="1:36" x14ac:dyDescent="0.2">
      <c r="A272" s="148">
        <v>36847</v>
      </c>
      <c r="B272" s="137">
        <v>18.5</v>
      </c>
      <c r="C272" s="137">
        <v>119.341978319798</v>
      </c>
      <c r="D272" s="137">
        <v>12.25</v>
      </c>
      <c r="E272" s="137"/>
      <c r="F272" s="137"/>
      <c r="G272" s="137">
        <v>47.568690540651801</v>
      </c>
      <c r="H272" s="137"/>
      <c r="I272" s="137">
        <v>25.170301816733701</v>
      </c>
      <c r="J272" s="137"/>
      <c r="K272" s="137">
        <v>20.402030456852799</v>
      </c>
      <c r="L272" s="137">
        <v>18.3</v>
      </c>
      <c r="M272" s="137">
        <v>117.193055237512</v>
      </c>
      <c r="N272" s="137">
        <v>12.11</v>
      </c>
      <c r="O272" s="137"/>
      <c r="P272" s="137"/>
      <c r="Q272" s="137">
        <v>47.492677931926004</v>
      </c>
      <c r="R272" s="137"/>
      <c r="S272" s="137">
        <v>25.2674844492307</v>
      </c>
      <c r="T272" s="137"/>
      <c r="U272" s="137">
        <v>20.051167512690402</v>
      </c>
      <c r="V272" s="1">
        <v>612342</v>
      </c>
      <c r="W272" s="1">
        <v>1790800</v>
      </c>
      <c r="X272" s="1">
        <v>747846</v>
      </c>
      <c r="AA272" s="1">
        <v>52800</v>
      </c>
      <c r="AC272" s="1">
        <v>758214</v>
      </c>
      <c r="AE272" s="1">
        <v>501552</v>
      </c>
      <c r="AH272" s="136">
        <f t="shared" si="4"/>
        <v>36847</v>
      </c>
      <c r="AI272" s="177">
        <f>HLOOKUP(附加题模型!$E$2,历史数据!$B$3:$K$5000,ROW(A270),)</f>
        <v>20.402030456852799</v>
      </c>
      <c r="AJ272" s="177">
        <f>HLOOKUP(附加题模型!$E$2,历史数据!$L$3:$U$5000,ROW(A270),)</f>
        <v>20.051167512690402</v>
      </c>
    </row>
    <row r="273" spans="1:36" x14ac:dyDescent="0.2">
      <c r="A273" s="148">
        <v>36850</v>
      </c>
      <c r="B273" s="137">
        <v>18.3</v>
      </c>
      <c r="C273" s="137">
        <v>116.655824466941</v>
      </c>
      <c r="D273" s="137">
        <v>12.11</v>
      </c>
      <c r="E273" s="137"/>
      <c r="F273" s="137"/>
      <c r="G273" s="137">
        <v>47.583893062397003</v>
      </c>
      <c r="H273" s="137"/>
      <c r="I273" s="137">
        <v>25.520159293723001</v>
      </c>
      <c r="J273" s="137"/>
      <c r="K273" s="137">
        <v>19.9991878172589</v>
      </c>
      <c r="L273" s="137">
        <v>18.3</v>
      </c>
      <c r="M273" s="137">
        <v>116.809318972819</v>
      </c>
      <c r="N273" s="137">
        <v>12.01</v>
      </c>
      <c r="O273" s="137"/>
      <c r="P273" s="137"/>
      <c r="Q273" s="137">
        <v>47.1278174100418</v>
      </c>
      <c r="R273" s="137"/>
      <c r="S273" s="137">
        <v>25.908889823711199</v>
      </c>
      <c r="T273" s="137"/>
      <c r="U273" s="137">
        <v>19.8692385786802</v>
      </c>
      <c r="V273" s="1">
        <v>0</v>
      </c>
      <c r="W273" s="1">
        <v>1483775</v>
      </c>
      <c r="X273" s="1">
        <v>756185</v>
      </c>
      <c r="AA273" s="1">
        <v>51906</v>
      </c>
      <c r="AC273" s="1">
        <v>1976168</v>
      </c>
      <c r="AE273" s="1">
        <v>432669</v>
      </c>
      <c r="AH273" s="136">
        <f t="shared" si="4"/>
        <v>36850</v>
      </c>
      <c r="AI273" s="177">
        <f>HLOOKUP(附加题模型!$E$2,历史数据!$B$3:$K$5000,ROW(A271),)</f>
        <v>19.9991878172589</v>
      </c>
      <c r="AJ273" s="177">
        <f>HLOOKUP(附加题模型!$E$2,历史数据!$L$3:$U$5000,ROW(A271),)</f>
        <v>19.8692385786802</v>
      </c>
    </row>
    <row r="274" spans="1:36" x14ac:dyDescent="0.2">
      <c r="A274" s="148">
        <v>36851</v>
      </c>
      <c r="B274" s="137">
        <v>18.7</v>
      </c>
      <c r="C274" s="137">
        <v>117.03956073163501</v>
      </c>
      <c r="D274" s="137">
        <v>12.08</v>
      </c>
      <c r="E274" s="137"/>
      <c r="F274" s="137"/>
      <c r="G274" s="137">
        <v>47.1278174100418</v>
      </c>
      <c r="H274" s="137"/>
      <c r="I274" s="137">
        <v>25.908889823711199</v>
      </c>
      <c r="J274" s="137"/>
      <c r="K274" s="137">
        <v>19.882233502538099</v>
      </c>
      <c r="L274" s="137">
        <v>18.649999999999999</v>
      </c>
      <c r="M274" s="137">
        <v>116.502329961063</v>
      </c>
      <c r="N274" s="137">
        <v>12.32</v>
      </c>
      <c r="O274" s="137"/>
      <c r="P274" s="137"/>
      <c r="Q274" s="137">
        <v>46.823766975138298</v>
      </c>
      <c r="R274" s="137"/>
      <c r="S274" s="137">
        <v>25.733961085216499</v>
      </c>
      <c r="T274" s="137"/>
      <c r="U274" s="137">
        <v>20.142131979695399</v>
      </c>
      <c r="V274" s="1">
        <v>513500</v>
      </c>
      <c r="W274" s="1">
        <v>1187274</v>
      </c>
      <c r="X274" s="1">
        <v>1268870</v>
      </c>
      <c r="AA274" s="1">
        <v>80300</v>
      </c>
      <c r="AC274" s="1">
        <v>866241</v>
      </c>
      <c r="AE274" s="1">
        <v>614749</v>
      </c>
      <c r="AH274" s="136">
        <f t="shared" si="4"/>
        <v>36851</v>
      </c>
      <c r="AI274" s="177">
        <f>HLOOKUP(附加题模型!$E$2,历史数据!$B$3:$K$5000,ROW(A272),)</f>
        <v>19.882233502538099</v>
      </c>
      <c r="AJ274" s="177">
        <f>HLOOKUP(附加题模型!$E$2,历史数据!$L$3:$U$5000,ROW(A272),)</f>
        <v>20.142131979695399</v>
      </c>
    </row>
    <row r="275" spans="1:36" x14ac:dyDescent="0.2">
      <c r="A275" s="148">
        <v>36852</v>
      </c>
      <c r="B275" s="137">
        <v>18.649999999999999</v>
      </c>
      <c r="C275" s="137">
        <v>116.502329961063</v>
      </c>
      <c r="D275" s="137">
        <v>12.24</v>
      </c>
      <c r="E275" s="137"/>
      <c r="F275" s="137"/>
      <c r="G275" s="137">
        <v>46.823766975138298</v>
      </c>
      <c r="H275" s="137"/>
      <c r="I275" s="137">
        <v>25.8117071912142</v>
      </c>
      <c r="J275" s="137"/>
      <c r="K275" s="137">
        <v>20.155126903553299</v>
      </c>
      <c r="L275" s="137">
        <v>18.39</v>
      </c>
      <c r="M275" s="137">
        <v>118.190769525717</v>
      </c>
      <c r="N275" s="137">
        <v>12.34</v>
      </c>
      <c r="O275" s="137"/>
      <c r="P275" s="137"/>
      <c r="Q275" s="137">
        <v>46.899779583864202</v>
      </c>
      <c r="R275" s="137"/>
      <c r="S275" s="137">
        <v>25.733961085216499</v>
      </c>
      <c r="T275" s="137"/>
      <c r="U275" s="137">
        <v>21.0127918781726</v>
      </c>
      <c r="V275" s="1">
        <v>534500</v>
      </c>
      <c r="W275" s="1">
        <v>1363035</v>
      </c>
      <c r="X275" s="1">
        <v>680524</v>
      </c>
      <c r="AA275" s="1">
        <v>50135</v>
      </c>
      <c r="AC275" s="1">
        <v>840463</v>
      </c>
      <c r="AE275" s="1">
        <v>1630723</v>
      </c>
      <c r="AH275" s="136">
        <f t="shared" si="4"/>
        <v>36852</v>
      </c>
      <c r="AI275" s="177">
        <f>HLOOKUP(附加题模型!$E$2,历史数据!$B$3:$K$5000,ROW(A273),)</f>
        <v>20.155126903553299</v>
      </c>
      <c r="AJ275" s="177">
        <f>HLOOKUP(附加题模型!$E$2,历史数据!$L$3:$U$5000,ROW(A273),)</f>
        <v>21.0127918781726</v>
      </c>
    </row>
    <row r="276" spans="1:36" x14ac:dyDescent="0.2">
      <c r="A276" s="148">
        <v>36853</v>
      </c>
      <c r="B276" s="137">
        <v>18.39</v>
      </c>
      <c r="C276" s="137">
        <v>118.95824205510399</v>
      </c>
      <c r="D276" s="137">
        <v>12.45</v>
      </c>
      <c r="E276" s="137"/>
      <c r="F276" s="137"/>
      <c r="G276" s="137">
        <v>47.097412366551403</v>
      </c>
      <c r="H276" s="137"/>
      <c r="I276" s="137">
        <v>25.850580244212999</v>
      </c>
      <c r="J276" s="137"/>
      <c r="K276" s="137">
        <v>21.038781725888299</v>
      </c>
      <c r="L276" s="137">
        <v>18.95</v>
      </c>
      <c r="M276" s="137">
        <v>118.804747549227</v>
      </c>
      <c r="N276" s="137">
        <v>12.58</v>
      </c>
      <c r="O276" s="137"/>
      <c r="P276" s="137"/>
      <c r="Q276" s="137">
        <v>47.751120801593899</v>
      </c>
      <c r="R276" s="137"/>
      <c r="S276" s="137">
        <v>25.656214979218898</v>
      </c>
      <c r="T276" s="137"/>
      <c r="U276" s="137">
        <v>21.142741116751299</v>
      </c>
      <c r="V276" s="1">
        <v>433677</v>
      </c>
      <c r="W276" s="1">
        <v>1941010</v>
      </c>
      <c r="X276" s="1">
        <v>2264277</v>
      </c>
      <c r="AA276" s="1">
        <v>106892</v>
      </c>
      <c r="AC276" s="1">
        <v>557074</v>
      </c>
      <c r="AE276" s="1">
        <v>1257381</v>
      </c>
      <c r="AH276" s="136">
        <f t="shared" si="4"/>
        <v>36853</v>
      </c>
      <c r="AI276" s="177">
        <f>HLOOKUP(附加题模型!$E$2,历史数据!$B$3:$K$5000,ROW(A274),)</f>
        <v>21.038781725888299</v>
      </c>
      <c r="AJ276" s="177">
        <f>HLOOKUP(附加题模型!$E$2,历史数据!$L$3:$U$5000,ROW(A274),)</f>
        <v>21.142741116751299</v>
      </c>
    </row>
    <row r="277" spans="1:36" x14ac:dyDescent="0.2">
      <c r="A277" s="148">
        <v>36854</v>
      </c>
      <c r="B277" s="137">
        <v>19.100000000000001</v>
      </c>
      <c r="C277" s="137">
        <v>118.804747549227</v>
      </c>
      <c r="D277" s="137">
        <v>12.63</v>
      </c>
      <c r="E277" s="137"/>
      <c r="F277" s="137"/>
      <c r="G277" s="137">
        <v>48.328816627910598</v>
      </c>
      <c r="H277" s="137"/>
      <c r="I277" s="137">
        <v>25.753397611715901</v>
      </c>
      <c r="J277" s="137"/>
      <c r="K277" s="137">
        <v>21.181725888324902</v>
      </c>
      <c r="L277" s="137">
        <v>18.239999999999998</v>
      </c>
      <c r="M277" s="137">
        <v>116.041846443431</v>
      </c>
      <c r="N277" s="137">
        <v>12.05</v>
      </c>
      <c r="O277" s="137"/>
      <c r="P277" s="137"/>
      <c r="Q277" s="137">
        <v>47.1278174100418</v>
      </c>
      <c r="R277" s="137"/>
      <c r="S277" s="137">
        <v>24.528896442253199</v>
      </c>
      <c r="T277" s="137"/>
      <c r="U277" s="137">
        <v>19.947208121827401</v>
      </c>
      <c r="V277" s="1">
        <v>743635</v>
      </c>
      <c r="W277" s="1">
        <v>2090052</v>
      </c>
      <c r="X277" s="1">
        <v>1521973</v>
      </c>
      <c r="AA277" s="1">
        <v>102360</v>
      </c>
      <c r="AC277" s="1">
        <v>1026034</v>
      </c>
      <c r="AE277" s="1">
        <v>961505</v>
      </c>
      <c r="AH277" s="136">
        <f t="shared" si="4"/>
        <v>36854</v>
      </c>
      <c r="AI277" s="177">
        <f>HLOOKUP(附加题模型!$E$2,历史数据!$B$3:$K$5000,ROW(A275),)</f>
        <v>21.181725888324902</v>
      </c>
      <c r="AJ277" s="177">
        <f>HLOOKUP(附加题模型!$E$2,历史数据!$L$3:$U$5000,ROW(A275),)</f>
        <v>19.947208121827401</v>
      </c>
    </row>
    <row r="278" spans="1:36" x14ac:dyDescent="0.2">
      <c r="A278" s="148">
        <v>36857</v>
      </c>
      <c r="B278" s="137">
        <v>18.18</v>
      </c>
      <c r="C278" s="137">
        <v>115.044132155227</v>
      </c>
      <c r="D278" s="137">
        <v>12</v>
      </c>
      <c r="E278" s="137"/>
      <c r="F278" s="137"/>
      <c r="G278" s="137">
        <v>47.431867844945302</v>
      </c>
      <c r="H278" s="137"/>
      <c r="I278" s="137">
        <v>24.295658124260299</v>
      </c>
      <c r="J278" s="137"/>
      <c r="K278" s="137">
        <v>19.947208121827401</v>
      </c>
      <c r="L278" s="137">
        <v>18.3</v>
      </c>
      <c r="M278" s="137">
        <v>114.046417867023</v>
      </c>
      <c r="N278" s="137">
        <v>12.31</v>
      </c>
      <c r="O278" s="137"/>
      <c r="P278" s="137"/>
      <c r="Q278" s="137">
        <v>47.583893062397003</v>
      </c>
      <c r="R278" s="137"/>
      <c r="S278" s="137">
        <v>24.353967703758499</v>
      </c>
      <c r="T278" s="137"/>
      <c r="U278" s="137">
        <v>20.142131979695399</v>
      </c>
      <c r="V278" s="1">
        <v>555221</v>
      </c>
      <c r="W278" s="1">
        <v>1590184</v>
      </c>
      <c r="X278" s="1">
        <v>945411</v>
      </c>
      <c r="AA278" s="1">
        <v>53734</v>
      </c>
      <c r="AC278" s="1">
        <v>610647</v>
      </c>
      <c r="AE278" s="1">
        <v>703472</v>
      </c>
      <c r="AH278" s="136">
        <f t="shared" si="4"/>
        <v>36857</v>
      </c>
      <c r="AI278" s="177">
        <f>HLOOKUP(附加题模型!$E$2,历史数据!$B$3:$K$5000,ROW(A276),)</f>
        <v>19.947208121827401</v>
      </c>
      <c r="AJ278" s="177">
        <f>HLOOKUP(附加题模型!$E$2,历史数据!$L$3:$U$5000,ROW(A276),)</f>
        <v>20.142131979695399</v>
      </c>
    </row>
    <row r="279" spans="1:36" x14ac:dyDescent="0.2">
      <c r="A279" s="148">
        <v>36858</v>
      </c>
      <c r="B279" s="137">
        <v>18.399999999999999</v>
      </c>
      <c r="C279" s="137">
        <v>114.046417867023</v>
      </c>
      <c r="D279" s="137">
        <v>12.41</v>
      </c>
      <c r="E279" s="137"/>
      <c r="F279" s="137"/>
      <c r="G279" s="137">
        <v>47.583893062397003</v>
      </c>
      <c r="H279" s="137"/>
      <c r="I279" s="137">
        <v>24.587206021751399</v>
      </c>
      <c r="J279" s="137"/>
      <c r="K279" s="137">
        <v>20.142131979695399</v>
      </c>
      <c r="L279" s="137">
        <v>19</v>
      </c>
      <c r="M279" s="137">
        <v>115.274373914043</v>
      </c>
      <c r="N279" s="137">
        <v>12.49</v>
      </c>
      <c r="O279" s="137"/>
      <c r="P279" s="137"/>
      <c r="Q279" s="137">
        <v>47.963956106026401</v>
      </c>
      <c r="R279" s="137"/>
      <c r="S279" s="137">
        <v>24.878753919242602</v>
      </c>
      <c r="T279" s="137"/>
      <c r="U279" s="137">
        <v>20.895837563451799</v>
      </c>
      <c r="V279" s="1">
        <v>705853</v>
      </c>
      <c r="W279" s="1">
        <v>852299</v>
      </c>
      <c r="X279" s="1">
        <v>779444</v>
      </c>
      <c r="AA279" s="1">
        <v>61073</v>
      </c>
      <c r="AC279" s="1">
        <v>487451</v>
      </c>
      <c r="AE279" s="1">
        <v>518310</v>
      </c>
      <c r="AH279" s="136">
        <f t="shared" si="4"/>
        <v>36858</v>
      </c>
      <c r="AI279" s="177">
        <f>HLOOKUP(附加题模型!$E$2,历史数据!$B$3:$K$5000,ROW(A277),)</f>
        <v>20.142131979695399</v>
      </c>
      <c r="AJ279" s="177">
        <f>HLOOKUP(附加题模型!$E$2,历史数据!$L$3:$U$5000,ROW(A277),)</f>
        <v>20.895837563451799</v>
      </c>
    </row>
    <row r="280" spans="1:36" x14ac:dyDescent="0.2">
      <c r="A280" s="148">
        <v>36859</v>
      </c>
      <c r="B280" s="137">
        <v>19.03</v>
      </c>
      <c r="C280" s="137">
        <v>115.274373914043</v>
      </c>
      <c r="D280" s="137">
        <v>12.55</v>
      </c>
      <c r="E280" s="137"/>
      <c r="F280" s="137"/>
      <c r="G280" s="137">
        <v>47.887943497300498</v>
      </c>
      <c r="H280" s="137"/>
      <c r="I280" s="137">
        <v>24.878753919242602</v>
      </c>
      <c r="J280" s="137"/>
      <c r="K280" s="137">
        <v>20.895837563451799</v>
      </c>
      <c r="L280" s="137">
        <v>18.989999999999998</v>
      </c>
      <c r="M280" s="137">
        <v>114.123165119961</v>
      </c>
      <c r="N280" s="137">
        <v>12.3</v>
      </c>
      <c r="O280" s="137"/>
      <c r="P280" s="137"/>
      <c r="Q280" s="137">
        <v>47.599095584142198</v>
      </c>
      <c r="R280" s="137"/>
      <c r="S280" s="137">
        <v>24.528896442253199</v>
      </c>
      <c r="T280" s="137"/>
      <c r="U280" s="137">
        <v>20.687918781725902</v>
      </c>
      <c r="V280" s="1">
        <v>464460</v>
      </c>
      <c r="W280" s="1">
        <v>1283729</v>
      </c>
      <c r="X280" s="1">
        <v>532555</v>
      </c>
      <c r="AA280" s="1">
        <v>32833</v>
      </c>
      <c r="AC280" s="1">
        <v>333429</v>
      </c>
      <c r="AE280" s="1">
        <v>498772</v>
      </c>
      <c r="AH280" s="136">
        <f t="shared" si="4"/>
        <v>36859</v>
      </c>
      <c r="AI280" s="177">
        <f>HLOOKUP(附加题模型!$E$2,历史数据!$B$3:$K$5000,ROW(A278),)</f>
        <v>20.895837563451799</v>
      </c>
      <c r="AJ280" s="177">
        <f>HLOOKUP(附加题模型!$E$2,历史数据!$L$3:$U$5000,ROW(A278),)</f>
        <v>20.687918781725902</v>
      </c>
    </row>
    <row r="281" spans="1:36" x14ac:dyDescent="0.2">
      <c r="A281" s="148">
        <v>36860</v>
      </c>
      <c r="B281" s="137">
        <v>18.98</v>
      </c>
      <c r="C281" s="137">
        <v>114.353406878778</v>
      </c>
      <c r="D281" s="137">
        <v>12.3</v>
      </c>
      <c r="E281" s="137"/>
      <c r="F281" s="137"/>
      <c r="G281" s="137">
        <v>47.1278174100418</v>
      </c>
      <c r="H281" s="137"/>
      <c r="I281" s="137">
        <v>24.684388654248501</v>
      </c>
      <c r="J281" s="137"/>
      <c r="K281" s="137">
        <v>20.661928934010199</v>
      </c>
      <c r="L281" s="137">
        <v>19.350000000000001</v>
      </c>
      <c r="M281" s="137">
        <v>113.58593434939</v>
      </c>
      <c r="N281" s="137">
        <v>12.34</v>
      </c>
      <c r="O281" s="137"/>
      <c r="P281" s="137"/>
      <c r="Q281" s="137">
        <v>47.6599056711229</v>
      </c>
      <c r="R281" s="137"/>
      <c r="S281" s="137">
        <v>24.5483329687526</v>
      </c>
      <c r="T281" s="137"/>
      <c r="U281" s="137">
        <v>21.2596954314721</v>
      </c>
      <c r="V281" s="1">
        <v>379700</v>
      </c>
      <c r="W281" s="1">
        <v>1169857</v>
      </c>
      <c r="X281" s="1">
        <v>421426</v>
      </c>
      <c r="AA281" s="1">
        <v>46226</v>
      </c>
      <c r="AC281" s="1">
        <v>342215</v>
      </c>
      <c r="AE281" s="1">
        <v>1549531</v>
      </c>
      <c r="AH281" s="136">
        <f t="shared" si="4"/>
        <v>36860</v>
      </c>
      <c r="AI281" s="177">
        <f>HLOOKUP(附加题模型!$E$2,历史数据!$B$3:$K$5000,ROW(A279),)</f>
        <v>20.661928934010199</v>
      </c>
      <c r="AJ281" s="177">
        <f>HLOOKUP(附加题模型!$E$2,历史数据!$L$3:$U$5000,ROW(A279),)</f>
        <v>21.2596954314721</v>
      </c>
    </row>
    <row r="282" spans="1:36" x14ac:dyDescent="0.2">
      <c r="A282" s="148">
        <v>36861</v>
      </c>
      <c r="B282" s="137">
        <v>18.899999999999999</v>
      </c>
      <c r="C282" s="137">
        <v>113.969670614084</v>
      </c>
      <c r="D282" s="137">
        <v>12.3</v>
      </c>
      <c r="E282" s="137"/>
      <c r="F282" s="137"/>
      <c r="G282" s="137">
        <v>48.115981323478103</v>
      </c>
      <c r="H282" s="137"/>
      <c r="I282" s="137">
        <v>24.645515601249699</v>
      </c>
      <c r="J282" s="137"/>
      <c r="K282" s="137">
        <v>21.3766497461929</v>
      </c>
      <c r="L282" s="137">
        <v>18.91</v>
      </c>
      <c r="M282" s="137">
        <v>114.660395890533</v>
      </c>
      <c r="N282" s="137">
        <v>12.34</v>
      </c>
      <c r="O282" s="137"/>
      <c r="P282" s="137"/>
      <c r="Q282" s="137">
        <v>48.085576279987798</v>
      </c>
      <c r="R282" s="137"/>
      <c r="S282" s="137">
        <v>24.7232617072473</v>
      </c>
      <c r="T282" s="137"/>
      <c r="U282" s="137">
        <v>21.805482233502499</v>
      </c>
      <c r="V282" s="1">
        <v>301952</v>
      </c>
      <c r="W282" s="1">
        <v>858392</v>
      </c>
      <c r="X282" s="1">
        <v>528478</v>
      </c>
      <c r="AA282" s="1">
        <v>63100</v>
      </c>
      <c r="AC282" s="1">
        <v>317462</v>
      </c>
      <c r="AE282" s="1">
        <v>1464923</v>
      </c>
      <c r="AH282" s="136">
        <f t="shared" si="4"/>
        <v>36861</v>
      </c>
      <c r="AI282" s="177">
        <f>HLOOKUP(附加题模型!$E$2,历史数据!$B$3:$K$5000,ROW(A280),)</f>
        <v>21.3766497461929</v>
      </c>
      <c r="AJ282" s="177">
        <f>HLOOKUP(附加题模型!$E$2,历史数据!$L$3:$U$5000,ROW(A280),)</f>
        <v>21.805482233502499</v>
      </c>
    </row>
    <row r="283" spans="1:36" x14ac:dyDescent="0.2">
      <c r="A283" s="148">
        <v>36864</v>
      </c>
      <c r="B283" s="137">
        <v>19.14</v>
      </c>
      <c r="C283" s="137">
        <v>114.660395890533</v>
      </c>
      <c r="D283" s="137">
        <v>12.34</v>
      </c>
      <c r="E283" s="137"/>
      <c r="F283" s="137"/>
      <c r="G283" s="137">
        <v>48.3440191496558</v>
      </c>
      <c r="H283" s="137"/>
      <c r="I283" s="137">
        <v>24.7232617072473</v>
      </c>
      <c r="J283" s="137"/>
      <c r="K283" s="137">
        <v>22.0134010152284</v>
      </c>
      <c r="L283" s="137">
        <v>19.100000000000001</v>
      </c>
      <c r="M283" s="137">
        <v>116.655824466941</v>
      </c>
      <c r="N283" s="137">
        <v>12.49</v>
      </c>
      <c r="O283" s="137"/>
      <c r="P283" s="137"/>
      <c r="Q283" s="137">
        <v>47.249437584003203</v>
      </c>
      <c r="R283" s="137"/>
      <c r="S283" s="137">
        <v>25.2674844492307</v>
      </c>
      <c r="T283" s="137"/>
      <c r="U283" s="137">
        <v>21.961421319797001</v>
      </c>
      <c r="V283" s="1">
        <v>148700</v>
      </c>
      <c r="W283" s="1">
        <v>1953008</v>
      </c>
      <c r="X283" s="1">
        <v>806195</v>
      </c>
      <c r="AA283" s="1">
        <v>61400</v>
      </c>
      <c r="AC283" s="1">
        <v>470212</v>
      </c>
      <c r="AE283" s="1">
        <v>1416361</v>
      </c>
      <c r="AH283" s="136">
        <f t="shared" si="4"/>
        <v>36864</v>
      </c>
      <c r="AI283" s="177">
        <f>HLOOKUP(附加题模型!$E$2,历史数据!$B$3:$K$5000,ROW(A281),)</f>
        <v>22.0134010152284</v>
      </c>
      <c r="AJ283" s="177">
        <f>HLOOKUP(附加题模型!$E$2,历史数据!$L$3:$U$5000,ROW(A281),)</f>
        <v>21.961421319797001</v>
      </c>
    </row>
    <row r="284" spans="1:36" x14ac:dyDescent="0.2">
      <c r="A284" s="148">
        <v>36865</v>
      </c>
      <c r="B284" s="137">
        <v>19.2</v>
      </c>
      <c r="C284" s="137">
        <v>116.88606622575701</v>
      </c>
      <c r="D284" s="137">
        <v>12.5</v>
      </c>
      <c r="E284" s="137"/>
      <c r="F284" s="137"/>
      <c r="G284" s="137">
        <v>47.507880453671099</v>
      </c>
      <c r="H284" s="137"/>
      <c r="I284" s="137">
        <v>25.2674844492307</v>
      </c>
      <c r="J284" s="137"/>
      <c r="K284" s="137">
        <v>22.065380710659898</v>
      </c>
      <c r="L284" s="137">
        <v>18.600000000000001</v>
      </c>
      <c r="M284" s="137">
        <v>116.42558270812501</v>
      </c>
      <c r="N284" s="137">
        <v>12.41</v>
      </c>
      <c r="O284" s="137"/>
      <c r="P284" s="137"/>
      <c r="Q284" s="137">
        <v>47.006197236080403</v>
      </c>
      <c r="R284" s="137"/>
      <c r="S284" s="137">
        <v>25.2674844492307</v>
      </c>
      <c r="T284" s="137"/>
      <c r="U284" s="137">
        <v>21.7664974619289</v>
      </c>
      <c r="V284" s="1">
        <v>422718</v>
      </c>
      <c r="W284" s="1">
        <v>1865370</v>
      </c>
      <c r="X284" s="1">
        <v>499247</v>
      </c>
      <c r="AA284" s="1">
        <v>52741</v>
      </c>
      <c r="AC284" s="1">
        <v>410055</v>
      </c>
      <c r="AE284" s="1">
        <v>756222</v>
      </c>
      <c r="AH284" s="136">
        <f t="shared" si="4"/>
        <v>36865</v>
      </c>
      <c r="AI284" s="177">
        <f>HLOOKUP(附加题模型!$E$2,历史数据!$B$3:$K$5000,ROW(A282),)</f>
        <v>22.065380710659898</v>
      </c>
      <c r="AJ284" s="177">
        <f>HLOOKUP(附加题模型!$E$2,历史数据!$L$3:$U$5000,ROW(A282),)</f>
        <v>21.7664974619289</v>
      </c>
    </row>
    <row r="285" spans="1:36" x14ac:dyDescent="0.2">
      <c r="A285" s="148">
        <v>36866</v>
      </c>
      <c r="B285" s="137">
        <v>18.600000000000001</v>
      </c>
      <c r="C285" s="137">
        <v>116.655824466941</v>
      </c>
      <c r="D285" s="137">
        <v>12.4</v>
      </c>
      <c r="E285" s="137"/>
      <c r="F285" s="137"/>
      <c r="G285" s="137">
        <v>47.006197236080403</v>
      </c>
      <c r="H285" s="137"/>
      <c r="I285" s="137">
        <v>25.2674844492307</v>
      </c>
      <c r="J285" s="137"/>
      <c r="K285" s="137">
        <v>21.7535025380711</v>
      </c>
      <c r="L285" s="137">
        <v>18.61</v>
      </c>
      <c r="M285" s="137">
        <v>118.190769525717</v>
      </c>
      <c r="N285" s="137">
        <v>12.23</v>
      </c>
      <c r="O285" s="137"/>
      <c r="P285" s="137"/>
      <c r="Q285" s="137">
        <v>47.583893062397003</v>
      </c>
      <c r="R285" s="137"/>
      <c r="S285" s="137">
        <v>24.742698233746701</v>
      </c>
      <c r="T285" s="137"/>
      <c r="U285" s="137">
        <v>21.649543147208099</v>
      </c>
      <c r="V285" s="1">
        <v>429700</v>
      </c>
      <c r="W285" s="1">
        <v>2478200</v>
      </c>
      <c r="X285" s="1">
        <v>635854</v>
      </c>
      <c r="AA285" s="1">
        <v>93392</v>
      </c>
      <c r="AC285" s="1">
        <v>342736</v>
      </c>
      <c r="AE285" s="1">
        <v>1028602</v>
      </c>
      <c r="AH285" s="136">
        <f t="shared" si="4"/>
        <v>36866</v>
      </c>
      <c r="AI285" s="177">
        <f>HLOOKUP(附加题模型!$E$2,历史数据!$B$3:$K$5000,ROW(A283),)</f>
        <v>21.7535025380711</v>
      </c>
      <c r="AJ285" s="177">
        <f>HLOOKUP(附加题模型!$E$2,历史数据!$L$3:$U$5000,ROW(A283),)</f>
        <v>21.649543147208099</v>
      </c>
    </row>
    <row r="286" spans="1:36" x14ac:dyDescent="0.2">
      <c r="A286" s="148">
        <v>36867</v>
      </c>
      <c r="B286" s="137">
        <v>18.5</v>
      </c>
      <c r="C286" s="137">
        <v>118.190769525717</v>
      </c>
      <c r="D286" s="137">
        <v>12.2</v>
      </c>
      <c r="E286" s="137"/>
      <c r="F286" s="137"/>
      <c r="G286" s="137">
        <v>47.6142981058874</v>
      </c>
      <c r="H286" s="137"/>
      <c r="I286" s="137">
        <v>24.742698233746701</v>
      </c>
      <c r="J286" s="137"/>
      <c r="K286" s="137">
        <v>21.571573604060902</v>
      </c>
      <c r="L286" s="137">
        <v>18.61</v>
      </c>
      <c r="M286" s="137">
        <v>117.423296996329</v>
      </c>
      <c r="N286" s="137">
        <v>12.08</v>
      </c>
      <c r="O286" s="137"/>
      <c r="P286" s="137"/>
      <c r="Q286" s="137">
        <v>48.3440191496558</v>
      </c>
      <c r="R286" s="137"/>
      <c r="S286" s="137">
        <v>24.703825180747899</v>
      </c>
      <c r="T286" s="137"/>
      <c r="U286" s="137">
        <v>21.337664974619301</v>
      </c>
      <c r="V286" s="1">
        <v>410000</v>
      </c>
      <c r="W286" s="1">
        <v>1024669</v>
      </c>
      <c r="X286" s="1">
        <v>596908</v>
      </c>
      <c r="AA286" s="1">
        <v>117801</v>
      </c>
      <c r="AC286" s="1">
        <v>405467</v>
      </c>
      <c r="AE286" s="1">
        <v>527325</v>
      </c>
      <c r="AH286" s="136">
        <f t="shared" si="4"/>
        <v>36867</v>
      </c>
      <c r="AI286" s="177">
        <f>HLOOKUP(附加题模型!$E$2,历史数据!$B$3:$K$5000,ROW(A284),)</f>
        <v>21.571573604060902</v>
      </c>
      <c r="AJ286" s="177">
        <f>HLOOKUP(附加题模型!$E$2,历史数据!$L$3:$U$5000,ROW(A284),)</f>
        <v>21.337664974619301</v>
      </c>
    </row>
    <row r="287" spans="1:36" x14ac:dyDescent="0.2">
      <c r="A287" s="148">
        <v>36868</v>
      </c>
      <c r="B287" s="137">
        <v>18.7</v>
      </c>
      <c r="C287" s="137">
        <v>117.80703326102299</v>
      </c>
      <c r="D287" s="137">
        <v>12.06</v>
      </c>
      <c r="E287" s="137"/>
      <c r="F287" s="137"/>
      <c r="G287" s="137">
        <v>48.6328670628141</v>
      </c>
      <c r="H287" s="137"/>
      <c r="I287" s="137">
        <v>24.684388654248501</v>
      </c>
      <c r="J287" s="137"/>
      <c r="K287" s="137">
        <v>21.441624365482198</v>
      </c>
      <c r="L287" s="137">
        <v>18.54</v>
      </c>
      <c r="M287" s="137">
        <v>120.953670631512</v>
      </c>
      <c r="N287" s="137">
        <v>12.12</v>
      </c>
      <c r="O287" s="137"/>
      <c r="P287" s="137"/>
      <c r="Q287" s="137">
        <v>48.359221671400903</v>
      </c>
      <c r="R287" s="137"/>
      <c r="S287" s="137">
        <v>24.684388654248501</v>
      </c>
      <c r="T287" s="137"/>
      <c r="U287" s="137">
        <v>22.1173604060914</v>
      </c>
      <c r="V287" s="1">
        <v>316900</v>
      </c>
      <c r="W287" s="1">
        <v>7721037</v>
      </c>
      <c r="X287" s="1">
        <v>400355</v>
      </c>
      <c r="AA287" s="1">
        <v>201027</v>
      </c>
      <c r="AC287" s="1">
        <v>297373</v>
      </c>
      <c r="AE287" s="1">
        <v>1183387</v>
      </c>
      <c r="AH287" s="136">
        <f t="shared" si="4"/>
        <v>36868</v>
      </c>
      <c r="AI287" s="177">
        <f>HLOOKUP(附加题模型!$E$2,历史数据!$B$3:$K$5000,ROW(A285),)</f>
        <v>21.441624365482198</v>
      </c>
      <c r="AJ287" s="177">
        <f>HLOOKUP(附加题模型!$E$2,历史数据!$L$3:$U$5000,ROW(A285),)</f>
        <v>22.1173604060914</v>
      </c>
    </row>
    <row r="288" spans="1:36" x14ac:dyDescent="0.2">
      <c r="A288" s="148">
        <v>36871</v>
      </c>
      <c r="B288" s="137">
        <v>18.5</v>
      </c>
      <c r="C288" s="137">
        <v>121.260659643268</v>
      </c>
      <c r="D288" s="137">
        <v>12.1</v>
      </c>
      <c r="E288" s="137"/>
      <c r="F288" s="137"/>
      <c r="G288" s="137">
        <v>48.3440191496558</v>
      </c>
      <c r="H288" s="137"/>
      <c r="I288" s="137">
        <v>24.684388654248501</v>
      </c>
      <c r="J288" s="137"/>
      <c r="K288" s="137">
        <v>22.078375634517801</v>
      </c>
      <c r="L288" s="137">
        <v>18.350000000000001</v>
      </c>
      <c r="M288" s="137">
        <v>121.260659643268</v>
      </c>
      <c r="N288" s="137">
        <v>11.9</v>
      </c>
      <c r="O288" s="137"/>
      <c r="P288" s="137"/>
      <c r="Q288" s="137">
        <v>47.431867844945302</v>
      </c>
      <c r="R288" s="137"/>
      <c r="S288" s="137">
        <v>24.042983279767999</v>
      </c>
      <c r="T288" s="137"/>
      <c r="U288" s="137">
        <v>22.065380710659898</v>
      </c>
      <c r="V288" s="1">
        <v>271898</v>
      </c>
      <c r="W288" s="1">
        <v>3038613</v>
      </c>
      <c r="X288" s="1">
        <v>658016</v>
      </c>
      <c r="AA288" s="1">
        <v>87439</v>
      </c>
      <c r="AC288" s="1">
        <v>337058</v>
      </c>
      <c r="AE288" s="1">
        <v>1475623</v>
      </c>
      <c r="AH288" s="136">
        <f t="shared" si="4"/>
        <v>36871</v>
      </c>
      <c r="AI288" s="177">
        <f>HLOOKUP(附加题模型!$E$2,历史数据!$B$3:$K$5000,ROW(A286),)</f>
        <v>22.078375634517801</v>
      </c>
      <c r="AJ288" s="177">
        <f>HLOOKUP(附加题模型!$E$2,历史数据!$L$3:$U$5000,ROW(A286),)</f>
        <v>22.065380710659898</v>
      </c>
    </row>
    <row r="289" spans="1:36" x14ac:dyDescent="0.2">
      <c r="A289" s="148">
        <v>36872</v>
      </c>
      <c r="B289" s="137">
        <v>18.489999999999998</v>
      </c>
      <c r="C289" s="137">
        <v>121.41415414914501</v>
      </c>
      <c r="D289" s="137">
        <v>11.9</v>
      </c>
      <c r="E289" s="137"/>
      <c r="F289" s="137"/>
      <c r="G289" s="137">
        <v>47.431867844945302</v>
      </c>
      <c r="H289" s="137"/>
      <c r="I289" s="137">
        <v>24.023546753268601</v>
      </c>
      <c r="J289" s="137"/>
      <c r="K289" s="137">
        <v>22.091370558375601</v>
      </c>
      <c r="L289" s="137">
        <v>18.8</v>
      </c>
      <c r="M289" s="137">
        <v>122.02813217265501</v>
      </c>
      <c r="N289" s="137">
        <v>11.99</v>
      </c>
      <c r="O289" s="137"/>
      <c r="P289" s="137"/>
      <c r="Q289" s="137">
        <v>47.3710577579646</v>
      </c>
      <c r="R289" s="137"/>
      <c r="S289" s="137">
        <v>24.237348544762099</v>
      </c>
      <c r="T289" s="137"/>
      <c r="U289" s="137">
        <v>21.844467005076101</v>
      </c>
      <c r="V289" s="1">
        <v>268288</v>
      </c>
      <c r="W289" s="1">
        <v>3309658</v>
      </c>
      <c r="X289" s="1">
        <v>304864</v>
      </c>
      <c r="AA289" s="1">
        <v>39740</v>
      </c>
      <c r="AC289" s="1">
        <v>285154</v>
      </c>
      <c r="AE289" s="1">
        <v>593174</v>
      </c>
      <c r="AH289" s="136">
        <f t="shared" si="4"/>
        <v>36872</v>
      </c>
      <c r="AI289" s="177">
        <f>HLOOKUP(附加题模型!$E$2,历史数据!$B$3:$K$5000,ROW(A287),)</f>
        <v>22.091370558375601</v>
      </c>
      <c r="AJ289" s="177">
        <f>HLOOKUP(附加题模型!$E$2,历史数据!$L$3:$U$5000,ROW(A287),)</f>
        <v>21.844467005076101</v>
      </c>
    </row>
    <row r="290" spans="1:36" x14ac:dyDescent="0.2">
      <c r="A290" s="148">
        <v>36873</v>
      </c>
      <c r="B290" s="137">
        <v>18.8</v>
      </c>
      <c r="C290" s="137">
        <v>122.411868437349</v>
      </c>
      <c r="D290" s="137">
        <v>12</v>
      </c>
      <c r="E290" s="137"/>
      <c r="F290" s="137"/>
      <c r="G290" s="137">
        <v>47.4166653232001</v>
      </c>
      <c r="H290" s="137"/>
      <c r="I290" s="137">
        <v>24.042983279767999</v>
      </c>
      <c r="J290" s="137"/>
      <c r="K290" s="137">
        <v>21.857461928934001</v>
      </c>
      <c r="L290" s="137">
        <v>18.93</v>
      </c>
      <c r="M290" s="137">
        <v>119.572220078615</v>
      </c>
      <c r="N290" s="137">
        <v>11.95</v>
      </c>
      <c r="O290" s="137"/>
      <c r="P290" s="137"/>
      <c r="Q290" s="137">
        <v>47.583893062397003</v>
      </c>
      <c r="R290" s="137"/>
      <c r="S290" s="137">
        <v>24.4317138097562</v>
      </c>
      <c r="T290" s="137"/>
      <c r="U290" s="137">
        <v>21.9874111675127</v>
      </c>
      <c r="V290" s="1">
        <v>159605</v>
      </c>
      <c r="W290" s="1">
        <v>1675519</v>
      </c>
      <c r="X290" s="1">
        <v>407732</v>
      </c>
      <c r="AA290" s="1">
        <v>80060</v>
      </c>
      <c r="AC290" s="1">
        <v>244338</v>
      </c>
      <c r="AE290" s="1">
        <v>422816</v>
      </c>
      <c r="AH290" s="136">
        <f t="shared" si="4"/>
        <v>36873</v>
      </c>
      <c r="AI290" s="177">
        <f>HLOOKUP(附加题模型!$E$2,历史数据!$B$3:$K$5000,ROW(A288),)</f>
        <v>21.857461928934001</v>
      </c>
      <c r="AJ290" s="177">
        <f>HLOOKUP(附加题模型!$E$2,历史数据!$L$3:$U$5000,ROW(A288),)</f>
        <v>21.9874111675127</v>
      </c>
    </row>
    <row r="291" spans="1:36" x14ac:dyDescent="0.2">
      <c r="A291" s="148">
        <v>36874</v>
      </c>
      <c r="B291" s="137">
        <v>19.2</v>
      </c>
      <c r="C291" s="137">
        <v>120.49318711388</v>
      </c>
      <c r="D291" s="137">
        <v>11.91</v>
      </c>
      <c r="E291" s="137"/>
      <c r="F291" s="137"/>
      <c r="G291" s="137">
        <v>47.431867844945302</v>
      </c>
      <c r="H291" s="137"/>
      <c r="I291" s="137">
        <v>24.295658124260299</v>
      </c>
      <c r="J291" s="137"/>
      <c r="K291" s="137">
        <v>22.091370558375601</v>
      </c>
      <c r="L291" s="137">
        <v>18.8</v>
      </c>
      <c r="M291" s="137">
        <v>117.9605277669</v>
      </c>
      <c r="N291" s="137">
        <v>12</v>
      </c>
      <c r="O291" s="137"/>
      <c r="P291" s="137"/>
      <c r="Q291" s="137">
        <v>47.1278174100418</v>
      </c>
      <c r="R291" s="137"/>
      <c r="S291" s="137">
        <v>24.179038965263899</v>
      </c>
      <c r="T291" s="137"/>
      <c r="U291" s="137">
        <v>22.572182741116801</v>
      </c>
      <c r="V291" s="1">
        <v>215160</v>
      </c>
      <c r="W291" s="1">
        <v>1186080</v>
      </c>
      <c r="X291" s="1">
        <v>340904</v>
      </c>
      <c r="AA291" s="1">
        <v>49139</v>
      </c>
      <c r="AC291" s="1">
        <v>222250</v>
      </c>
      <c r="AE291" s="1">
        <v>1180265</v>
      </c>
      <c r="AH291" s="136">
        <f t="shared" si="4"/>
        <v>36874</v>
      </c>
      <c r="AI291" s="177">
        <f>HLOOKUP(附加题模型!$E$2,历史数据!$B$3:$K$5000,ROW(A289),)</f>
        <v>22.091370558375601</v>
      </c>
      <c r="AJ291" s="177">
        <f>HLOOKUP(附加题模型!$E$2,历史数据!$L$3:$U$5000,ROW(A289),)</f>
        <v>22.572182741116801</v>
      </c>
    </row>
    <row r="292" spans="1:36" x14ac:dyDescent="0.2">
      <c r="A292" s="148">
        <v>36875</v>
      </c>
      <c r="B292" s="137">
        <v>18.98</v>
      </c>
      <c r="C292" s="137">
        <v>117.9605277669</v>
      </c>
      <c r="D292" s="137">
        <v>12.1</v>
      </c>
      <c r="E292" s="137"/>
      <c r="F292" s="137"/>
      <c r="G292" s="137">
        <v>47.431867844945302</v>
      </c>
      <c r="H292" s="137"/>
      <c r="I292" s="137">
        <v>24.295658124260299</v>
      </c>
      <c r="J292" s="137"/>
      <c r="K292" s="137">
        <v>22.845076142132001</v>
      </c>
      <c r="L292" s="137">
        <v>18.96</v>
      </c>
      <c r="M292" s="137">
        <v>115.888351937553</v>
      </c>
      <c r="N292" s="137">
        <v>11.92</v>
      </c>
      <c r="O292" s="137"/>
      <c r="P292" s="137"/>
      <c r="Q292" s="137">
        <v>47.735918279848804</v>
      </c>
      <c r="R292" s="137"/>
      <c r="S292" s="137">
        <v>23.965237173770401</v>
      </c>
      <c r="T292" s="137"/>
      <c r="U292" s="137">
        <v>22.325279187817301</v>
      </c>
      <c r="V292" s="1">
        <v>265500</v>
      </c>
      <c r="W292" s="1">
        <v>1682734</v>
      </c>
      <c r="X292" s="1">
        <v>339997</v>
      </c>
      <c r="AA292" s="1">
        <v>48340</v>
      </c>
      <c r="AC292" s="1">
        <v>235906</v>
      </c>
      <c r="AE292" s="1">
        <v>653410</v>
      </c>
      <c r="AH292" s="136">
        <f t="shared" si="4"/>
        <v>36875</v>
      </c>
      <c r="AI292" s="177">
        <f>HLOOKUP(附加题模型!$E$2,历史数据!$B$3:$K$5000,ROW(A290),)</f>
        <v>22.845076142132001</v>
      </c>
      <c r="AJ292" s="177">
        <f>HLOOKUP(附加题模型!$E$2,历史数据!$L$3:$U$5000,ROW(A290),)</f>
        <v>22.325279187817301</v>
      </c>
    </row>
    <row r="293" spans="1:36" x14ac:dyDescent="0.2">
      <c r="A293" s="148">
        <v>36878</v>
      </c>
      <c r="B293" s="137">
        <v>18.600000000000001</v>
      </c>
      <c r="C293" s="137">
        <v>116.041846443431</v>
      </c>
      <c r="D293" s="137">
        <v>11.91</v>
      </c>
      <c r="E293" s="137"/>
      <c r="F293" s="137"/>
      <c r="G293" s="137">
        <v>47.705513236358399</v>
      </c>
      <c r="H293" s="137"/>
      <c r="I293" s="137">
        <v>23.751435382276899</v>
      </c>
      <c r="J293" s="137"/>
      <c r="K293" s="137">
        <v>22.416243654822299</v>
      </c>
      <c r="L293" s="137">
        <v>19.11</v>
      </c>
      <c r="M293" s="137">
        <v>117.269802490451</v>
      </c>
      <c r="N293" s="137">
        <v>12.13</v>
      </c>
      <c r="O293" s="137"/>
      <c r="P293" s="137"/>
      <c r="Q293" s="137">
        <v>52.220662194675299</v>
      </c>
      <c r="R293" s="137"/>
      <c r="S293" s="137">
        <v>23.868054541273299</v>
      </c>
      <c r="T293" s="137"/>
      <c r="U293" s="137">
        <v>21.636548223350299</v>
      </c>
      <c r="V293" s="1">
        <v>703100</v>
      </c>
      <c r="W293" s="1">
        <v>875215</v>
      </c>
      <c r="X293" s="1">
        <v>301902</v>
      </c>
      <c r="AA293" s="1">
        <v>756974</v>
      </c>
      <c r="AC293" s="1">
        <v>289046</v>
      </c>
      <c r="AE293" s="1">
        <v>851379</v>
      </c>
      <c r="AH293" s="136">
        <f t="shared" si="4"/>
        <v>36878</v>
      </c>
      <c r="AI293" s="177">
        <f>HLOOKUP(附加题模型!$E$2,历史数据!$B$3:$K$5000,ROW(A291),)</f>
        <v>22.416243654822299</v>
      </c>
      <c r="AJ293" s="177">
        <f>HLOOKUP(附加题模型!$E$2,历史数据!$L$3:$U$5000,ROW(A291),)</f>
        <v>21.636548223350299</v>
      </c>
    </row>
    <row r="294" spans="1:36" x14ac:dyDescent="0.2">
      <c r="A294" s="148">
        <v>36879</v>
      </c>
      <c r="B294" s="137">
        <v>19.220144092219002</v>
      </c>
      <c r="C294" s="137">
        <v>117.423296996329</v>
      </c>
      <c r="D294" s="137">
        <v>12.18</v>
      </c>
      <c r="E294" s="137"/>
      <c r="F294" s="137"/>
      <c r="G294" s="137">
        <v>51.688573933594199</v>
      </c>
      <c r="H294" s="137"/>
      <c r="I294" s="137">
        <v>23.868054541273299</v>
      </c>
      <c r="J294" s="137"/>
      <c r="K294" s="137">
        <v>21.636548223350299</v>
      </c>
      <c r="L294" s="137">
        <v>19.484489913544699</v>
      </c>
      <c r="M294" s="137">
        <v>117.03956073163501</v>
      </c>
      <c r="N294" s="137">
        <v>12.11</v>
      </c>
      <c r="O294" s="137"/>
      <c r="P294" s="137"/>
      <c r="Q294" s="137">
        <v>51.080473063787203</v>
      </c>
      <c r="R294" s="137"/>
      <c r="S294" s="137">
        <v>23.965237173770401</v>
      </c>
      <c r="T294" s="137"/>
      <c r="U294" s="137">
        <v>21.675532994923898</v>
      </c>
      <c r="V294" s="1">
        <v>433750</v>
      </c>
      <c r="W294" s="1">
        <v>862327</v>
      </c>
      <c r="X294" s="1">
        <v>342144</v>
      </c>
      <c r="AA294" s="1">
        <v>380939</v>
      </c>
      <c r="AC294" s="1">
        <v>154050</v>
      </c>
      <c r="AE294" s="1">
        <v>439279</v>
      </c>
      <c r="AH294" s="136">
        <f t="shared" si="4"/>
        <v>36879</v>
      </c>
      <c r="AI294" s="177">
        <f>HLOOKUP(附加题模型!$E$2,历史数据!$B$3:$K$5000,ROW(A292),)</f>
        <v>21.636548223350299</v>
      </c>
      <c r="AJ294" s="177">
        <f>HLOOKUP(附加题模型!$E$2,历史数据!$L$3:$U$5000,ROW(A292),)</f>
        <v>21.675532994923898</v>
      </c>
    </row>
    <row r="295" spans="1:36" x14ac:dyDescent="0.2">
      <c r="A295" s="148">
        <v>36880</v>
      </c>
      <c r="B295" s="137">
        <v>19.484489913544699</v>
      </c>
      <c r="C295" s="137">
        <v>117.34654974339</v>
      </c>
      <c r="D295" s="137">
        <v>12.09</v>
      </c>
      <c r="E295" s="137"/>
      <c r="F295" s="137"/>
      <c r="G295" s="137">
        <v>50.487574715725401</v>
      </c>
      <c r="H295" s="137"/>
      <c r="I295" s="137">
        <v>23.984673700269799</v>
      </c>
      <c r="J295" s="137"/>
      <c r="K295" s="137">
        <v>21.675532994923898</v>
      </c>
      <c r="L295" s="137">
        <v>19.264201729106599</v>
      </c>
      <c r="M295" s="137">
        <v>117.80703326102299</v>
      </c>
      <c r="N295" s="137">
        <v>12.18</v>
      </c>
      <c r="O295" s="137"/>
      <c r="P295" s="137"/>
      <c r="Q295" s="137">
        <v>54.120977412822199</v>
      </c>
      <c r="R295" s="137"/>
      <c r="S295" s="137">
        <v>24.4900233892544</v>
      </c>
      <c r="T295" s="137"/>
      <c r="U295" s="137">
        <v>21.285685279187799</v>
      </c>
      <c r="V295" s="1">
        <v>341703</v>
      </c>
      <c r="W295" s="1">
        <v>1010103</v>
      </c>
      <c r="X295" s="1">
        <v>301115</v>
      </c>
      <c r="AA295" s="1">
        <v>643893</v>
      </c>
      <c r="AC295" s="1">
        <v>249148</v>
      </c>
      <c r="AE295" s="1">
        <v>777527</v>
      </c>
      <c r="AH295" s="136">
        <f t="shared" si="4"/>
        <v>36880</v>
      </c>
      <c r="AI295" s="177">
        <f>HLOOKUP(附加题模型!$E$2,历史数据!$B$3:$K$5000,ROW(A293),)</f>
        <v>21.675532994923898</v>
      </c>
      <c r="AJ295" s="177">
        <f>HLOOKUP(附加题模型!$E$2,历史数据!$L$3:$U$5000,ROW(A293),)</f>
        <v>21.285685279187799</v>
      </c>
    </row>
    <row r="296" spans="1:36" x14ac:dyDescent="0.2">
      <c r="A296" s="148">
        <v>36881</v>
      </c>
      <c r="B296" s="137">
        <v>19.176086455331401</v>
      </c>
      <c r="C296" s="137">
        <v>117.80703326102299</v>
      </c>
      <c r="D296" s="137">
        <v>12.2</v>
      </c>
      <c r="E296" s="137"/>
      <c r="F296" s="137"/>
      <c r="G296" s="137">
        <v>53.968952195370399</v>
      </c>
      <c r="H296" s="137"/>
      <c r="I296" s="137">
        <v>24.587206021751399</v>
      </c>
      <c r="J296" s="137"/>
      <c r="K296" s="137">
        <v>21.285685279187799</v>
      </c>
      <c r="L296" s="137">
        <v>19.440432276657098</v>
      </c>
      <c r="M296" s="137">
        <v>118.190769525717</v>
      </c>
      <c r="N296" s="137">
        <v>12.1</v>
      </c>
      <c r="O296" s="137"/>
      <c r="P296" s="137"/>
      <c r="Q296" s="137">
        <v>54.120977412822199</v>
      </c>
      <c r="R296" s="137"/>
      <c r="S296" s="137">
        <v>25.053682657737198</v>
      </c>
      <c r="T296" s="137"/>
      <c r="U296" s="137">
        <v>21.649543147208099</v>
      </c>
      <c r="V296" s="1">
        <v>519619</v>
      </c>
      <c r="W296" s="1">
        <v>1449828</v>
      </c>
      <c r="X296" s="1">
        <v>635180</v>
      </c>
      <c r="AA296" s="1">
        <v>675508</v>
      </c>
      <c r="AC296" s="1">
        <v>810963</v>
      </c>
      <c r="AE296" s="1">
        <v>528347</v>
      </c>
      <c r="AH296" s="136">
        <f t="shared" si="4"/>
        <v>36881</v>
      </c>
      <c r="AI296" s="177">
        <f>HLOOKUP(附加题模型!$E$2,历史数据!$B$3:$K$5000,ROW(A294),)</f>
        <v>21.285685279187799</v>
      </c>
      <c r="AJ296" s="177">
        <f>HLOOKUP(附加题模型!$E$2,历史数据!$L$3:$U$5000,ROW(A294),)</f>
        <v>21.649543147208099</v>
      </c>
    </row>
    <row r="297" spans="1:36" x14ac:dyDescent="0.2">
      <c r="A297" s="148">
        <v>36882</v>
      </c>
      <c r="B297" s="137">
        <v>19.165072046109501</v>
      </c>
      <c r="C297" s="137">
        <v>118.95824205510399</v>
      </c>
      <c r="D297" s="137">
        <v>12.12</v>
      </c>
      <c r="E297" s="137"/>
      <c r="F297" s="137"/>
      <c r="G297" s="137">
        <v>53.208826108111701</v>
      </c>
      <c r="H297" s="137"/>
      <c r="I297" s="137">
        <v>25.189738343233099</v>
      </c>
      <c r="J297" s="137"/>
      <c r="K297" s="137">
        <v>21.675532994923898</v>
      </c>
      <c r="L297" s="137">
        <v>19.1430432276657</v>
      </c>
      <c r="M297" s="137">
        <v>122.411868437349</v>
      </c>
      <c r="N297" s="137">
        <v>11.92</v>
      </c>
      <c r="O297" s="137"/>
      <c r="P297" s="137"/>
      <c r="Q297" s="137">
        <v>53.512876543015203</v>
      </c>
      <c r="R297" s="137"/>
      <c r="S297" s="137">
        <v>25.073119184236599</v>
      </c>
      <c r="T297" s="137"/>
      <c r="U297" s="137">
        <v>21.701522842639601</v>
      </c>
      <c r="V297" s="1">
        <v>394110</v>
      </c>
      <c r="W297" s="1">
        <v>7232387</v>
      </c>
      <c r="X297" s="1">
        <v>547076</v>
      </c>
      <c r="AA297" s="1">
        <v>241506</v>
      </c>
      <c r="AC297" s="1">
        <v>848795</v>
      </c>
      <c r="AE297" s="1">
        <v>618664</v>
      </c>
      <c r="AH297" s="136">
        <f t="shared" si="4"/>
        <v>36882</v>
      </c>
      <c r="AI297" s="177">
        <f>HLOOKUP(附加题模型!$E$2,历史数据!$B$3:$K$5000,ROW(A295),)</f>
        <v>21.675532994923898</v>
      </c>
      <c r="AJ297" s="177">
        <f>HLOOKUP(附加题模型!$E$2,历史数据!$L$3:$U$5000,ROW(A295),)</f>
        <v>21.701522842639601</v>
      </c>
    </row>
    <row r="298" spans="1:36" x14ac:dyDescent="0.2">
      <c r="A298" s="148">
        <v>36885</v>
      </c>
      <c r="B298" s="137">
        <v>19.275216138328499</v>
      </c>
      <c r="C298" s="137">
        <v>125.098022290206</v>
      </c>
      <c r="D298" s="137">
        <v>11.92</v>
      </c>
      <c r="E298" s="137"/>
      <c r="F298" s="137"/>
      <c r="G298" s="137">
        <v>53.816926977918698</v>
      </c>
      <c r="H298" s="137"/>
      <c r="I298" s="137">
        <v>25.2674844492307</v>
      </c>
      <c r="J298" s="137"/>
      <c r="K298" s="137">
        <v>21.7405076142132</v>
      </c>
      <c r="L298" s="137">
        <v>19.572605187319901</v>
      </c>
      <c r="M298" s="137">
        <v>127.630681637186</v>
      </c>
      <c r="N298" s="137">
        <v>12.1</v>
      </c>
      <c r="O298" s="137"/>
      <c r="P298" s="137"/>
      <c r="Q298" s="137">
        <v>54.0753698475866</v>
      </c>
      <c r="R298" s="137"/>
      <c r="S298" s="137">
        <v>25.2674844492307</v>
      </c>
      <c r="T298" s="137"/>
      <c r="U298" s="137">
        <v>22.078375634517801</v>
      </c>
      <c r="V298" s="1">
        <v>661190</v>
      </c>
      <c r="W298" s="1">
        <v>13058220</v>
      </c>
      <c r="X298" s="1">
        <v>479927</v>
      </c>
      <c r="AA298" s="1">
        <v>180429</v>
      </c>
      <c r="AC298" s="1">
        <v>430096</v>
      </c>
      <c r="AE298" s="1">
        <v>716250</v>
      </c>
      <c r="AH298" s="136">
        <f t="shared" si="4"/>
        <v>36885</v>
      </c>
      <c r="AI298" s="177">
        <f>HLOOKUP(附加题模型!$E$2,历史数据!$B$3:$K$5000,ROW(A296),)</f>
        <v>21.7405076142132</v>
      </c>
      <c r="AJ298" s="177">
        <f>HLOOKUP(附加题模型!$E$2,历史数据!$L$3:$U$5000,ROW(A296),)</f>
        <v>22.078375634517801</v>
      </c>
    </row>
    <row r="299" spans="1:36" x14ac:dyDescent="0.2">
      <c r="A299" s="148">
        <v>36886</v>
      </c>
      <c r="B299" s="137">
        <v>19.605648414985598</v>
      </c>
      <c r="C299" s="137">
        <v>127.93767064894099</v>
      </c>
      <c r="D299" s="137">
        <v>12.1</v>
      </c>
      <c r="E299" s="137"/>
      <c r="F299" s="137">
        <v>14</v>
      </c>
      <c r="G299" s="137">
        <v>54.425027847725701</v>
      </c>
      <c r="H299" s="137"/>
      <c r="I299" s="137">
        <v>25.559032346721899</v>
      </c>
      <c r="J299" s="137"/>
      <c r="K299" s="137">
        <v>22.065380710659898</v>
      </c>
      <c r="L299" s="137">
        <v>19.936080691642601</v>
      </c>
      <c r="M299" s="137">
        <v>127.86092339600199</v>
      </c>
      <c r="N299" s="137">
        <v>12.41</v>
      </c>
      <c r="O299" s="137"/>
      <c r="P299" s="137">
        <v>15.39</v>
      </c>
      <c r="Q299" s="137">
        <v>53.573686629995898</v>
      </c>
      <c r="R299" s="137"/>
      <c r="S299" s="137">
        <v>25.228611396231901</v>
      </c>
      <c r="T299" s="137"/>
      <c r="U299" s="137">
        <v>21.571573604060902</v>
      </c>
      <c r="V299" s="1">
        <v>417281</v>
      </c>
      <c r="W299" s="1">
        <v>4916114</v>
      </c>
      <c r="X299" s="1">
        <v>882258</v>
      </c>
      <c r="Z299" s="1">
        <v>30331588</v>
      </c>
      <c r="AA299" s="1">
        <v>176509</v>
      </c>
      <c r="AC299" s="1">
        <v>399811</v>
      </c>
      <c r="AE299" s="1">
        <v>495330</v>
      </c>
      <c r="AH299" s="136">
        <f t="shared" si="4"/>
        <v>36886</v>
      </c>
      <c r="AI299" s="177">
        <f>HLOOKUP(附加题模型!$E$2,历史数据!$B$3:$K$5000,ROW(A297),)</f>
        <v>22.065380710659898</v>
      </c>
      <c r="AJ299" s="177">
        <f>HLOOKUP(附加题模型!$E$2,历史数据!$L$3:$U$5000,ROW(A297),)</f>
        <v>21.571573604060902</v>
      </c>
    </row>
    <row r="300" spans="1:36" x14ac:dyDescent="0.2">
      <c r="A300" s="148">
        <v>36887</v>
      </c>
      <c r="B300" s="137">
        <v>19.936080691642601</v>
      </c>
      <c r="C300" s="137">
        <v>128.167912407758</v>
      </c>
      <c r="D300" s="137">
        <v>12.48</v>
      </c>
      <c r="E300" s="137"/>
      <c r="F300" s="137">
        <v>15.08</v>
      </c>
      <c r="G300" s="137">
        <v>53.573686629995898</v>
      </c>
      <c r="H300" s="137"/>
      <c r="I300" s="137">
        <v>25.228611396231901</v>
      </c>
      <c r="J300" s="137"/>
      <c r="K300" s="137">
        <v>21.441624365482198</v>
      </c>
      <c r="L300" s="137">
        <v>19.7047780979827</v>
      </c>
      <c r="M300" s="137">
        <v>128.474901419513</v>
      </c>
      <c r="N300" s="137">
        <v>12.3</v>
      </c>
      <c r="O300" s="137"/>
      <c r="P300" s="137">
        <v>16.45</v>
      </c>
      <c r="Q300" s="137">
        <v>53.573686629995898</v>
      </c>
      <c r="R300" s="137"/>
      <c r="S300" s="137">
        <v>24.820444339744299</v>
      </c>
      <c r="T300" s="137"/>
      <c r="U300" s="137">
        <v>20.531979695431499</v>
      </c>
      <c r="V300" s="1">
        <v>314741</v>
      </c>
      <c r="W300" s="1">
        <v>6498316</v>
      </c>
      <c r="X300" s="1">
        <v>563204</v>
      </c>
      <c r="Z300" s="1">
        <v>13396070</v>
      </c>
      <c r="AA300" s="1">
        <v>0</v>
      </c>
      <c r="AC300" s="1">
        <v>376055</v>
      </c>
      <c r="AE300" s="1">
        <v>1231591</v>
      </c>
      <c r="AH300" s="136">
        <f t="shared" si="4"/>
        <v>36887</v>
      </c>
      <c r="AI300" s="177">
        <f>HLOOKUP(附加题模型!$E$2,历史数据!$B$3:$K$5000,ROW(A298),)</f>
        <v>21.441624365482198</v>
      </c>
      <c r="AJ300" s="177">
        <f>HLOOKUP(附加题模型!$E$2,历史数据!$L$3:$U$5000,ROW(A298),)</f>
        <v>20.531979695431499</v>
      </c>
    </row>
    <row r="301" spans="1:36" x14ac:dyDescent="0.2">
      <c r="A301" s="148">
        <v>36888</v>
      </c>
      <c r="B301" s="137">
        <v>19.7047780979827</v>
      </c>
      <c r="C301" s="137">
        <v>128.167912407758</v>
      </c>
      <c r="D301" s="137">
        <v>12.3</v>
      </c>
      <c r="E301" s="137"/>
      <c r="F301" s="137">
        <v>16.18</v>
      </c>
      <c r="G301" s="137">
        <v>53.208826108111701</v>
      </c>
      <c r="H301" s="137"/>
      <c r="I301" s="137">
        <v>24.7815712867455</v>
      </c>
      <c r="J301" s="137"/>
      <c r="K301" s="137">
        <v>20.402030456852799</v>
      </c>
      <c r="L301" s="137">
        <v>19.583619596541801</v>
      </c>
      <c r="M301" s="137">
        <v>131.16105527236999</v>
      </c>
      <c r="N301" s="137">
        <v>12.3</v>
      </c>
      <c r="O301" s="137"/>
      <c r="P301" s="137">
        <v>15.65</v>
      </c>
      <c r="Q301" s="137">
        <v>51.384523498690697</v>
      </c>
      <c r="R301" s="137"/>
      <c r="S301" s="137">
        <v>25.403540134726601</v>
      </c>
      <c r="T301" s="137"/>
      <c r="U301" s="137">
        <v>20.0121827411167</v>
      </c>
      <c r="V301" s="1">
        <v>500130</v>
      </c>
      <c r="W301" s="1">
        <v>6737447</v>
      </c>
      <c r="X301" s="1">
        <v>0</v>
      </c>
      <c r="Z301" s="1">
        <v>10415105</v>
      </c>
      <c r="AA301" s="1">
        <v>148256</v>
      </c>
      <c r="AC301" s="1">
        <v>470576</v>
      </c>
      <c r="AE301" s="1">
        <v>820150</v>
      </c>
      <c r="AH301" s="136">
        <f t="shared" si="4"/>
        <v>36888</v>
      </c>
      <c r="AI301" s="177">
        <f>HLOOKUP(附加题模型!$E$2,历史数据!$B$3:$K$5000,ROW(A299),)</f>
        <v>20.402030456852799</v>
      </c>
      <c r="AJ301" s="177">
        <f>HLOOKUP(附加题模型!$E$2,历史数据!$L$3:$U$5000,ROW(A299),)</f>
        <v>20.0121827411167</v>
      </c>
    </row>
    <row r="302" spans="1:36" x14ac:dyDescent="0.2">
      <c r="A302" s="148">
        <v>36889</v>
      </c>
      <c r="B302" s="137">
        <v>19.792893371757899</v>
      </c>
      <c r="C302" s="137">
        <v>131.23780252530901</v>
      </c>
      <c r="D302" s="137">
        <v>12.4</v>
      </c>
      <c r="E302" s="137"/>
      <c r="F302" s="137">
        <v>15.63</v>
      </c>
      <c r="G302" s="137">
        <v>51.141283150767897</v>
      </c>
      <c r="H302" s="137"/>
      <c r="I302" s="137">
        <v>25.364667081727799</v>
      </c>
      <c r="J302" s="137"/>
      <c r="K302" s="137">
        <v>20.0121827411167</v>
      </c>
      <c r="L302" s="137">
        <v>19.275216138328499</v>
      </c>
      <c r="M302" s="137">
        <v>128.167912407758</v>
      </c>
      <c r="N302" s="137">
        <v>12.31</v>
      </c>
      <c r="O302" s="137"/>
      <c r="P302" s="137">
        <v>16.2</v>
      </c>
      <c r="Q302" s="137">
        <v>51.414928542181102</v>
      </c>
      <c r="R302" s="137"/>
      <c r="S302" s="137">
        <v>25.520159293723001</v>
      </c>
      <c r="T302" s="137"/>
      <c r="U302" s="137">
        <v>20.3890355329949</v>
      </c>
      <c r="V302" s="1">
        <v>203590</v>
      </c>
      <c r="W302" s="1">
        <v>5483371</v>
      </c>
      <c r="X302" s="1">
        <v>526025</v>
      </c>
      <c r="Z302" s="1">
        <v>3794208</v>
      </c>
      <c r="AA302" s="1">
        <v>167567</v>
      </c>
      <c r="AC302" s="1">
        <v>739022</v>
      </c>
      <c r="AE302" s="1">
        <v>379911</v>
      </c>
      <c r="AH302" s="136">
        <f t="shared" si="4"/>
        <v>36889</v>
      </c>
      <c r="AI302" s="177">
        <f>HLOOKUP(附加题模型!$E$2,历史数据!$B$3:$K$5000,ROW(A300),)</f>
        <v>20.0121827411167</v>
      </c>
      <c r="AJ302" s="177">
        <f>HLOOKUP(附加题模型!$E$2,历史数据!$L$3:$U$5000,ROW(A300),)</f>
        <v>20.3890355329949</v>
      </c>
    </row>
    <row r="303" spans="1:36" x14ac:dyDescent="0.2">
      <c r="A303" s="148">
        <v>36893</v>
      </c>
      <c r="B303" s="137">
        <v>19.165072046109501</v>
      </c>
      <c r="C303" s="137">
        <v>128.55164867245099</v>
      </c>
      <c r="D303" s="137">
        <v>12.32</v>
      </c>
      <c r="E303" s="137"/>
      <c r="F303" s="137">
        <v>16.25</v>
      </c>
      <c r="G303" s="137">
        <v>51.080473063787203</v>
      </c>
      <c r="H303" s="137"/>
      <c r="I303" s="137">
        <v>25.656214979218898</v>
      </c>
      <c r="J303" s="137"/>
      <c r="K303" s="137">
        <v>20.298071065989799</v>
      </c>
      <c r="L303" s="137">
        <v>19.165072046109501</v>
      </c>
      <c r="M303" s="137">
        <v>133.46347286053299</v>
      </c>
      <c r="N303" s="137">
        <v>12.56</v>
      </c>
      <c r="O303" s="137"/>
      <c r="P303" s="137">
        <v>16.28</v>
      </c>
      <c r="Q303" s="137">
        <v>51.384523498690697</v>
      </c>
      <c r="R303" s="137"/>
      <c r="S303" s="137">
        <v>25.8117071912142</v>
      </c>
      <c r="T303" s="137"/>
      <c r="U303" s="137">
        <v>20.441015228426402</v>
      </c>
      <c r="V303" s="1">
        <v>326983</v>
      </c>
      <c r="W303" s="1">
        <v>6608086</v>
      </c>
      <c r="X303" s="1">
        <v>1120613</v>
      </c>
      <c r="Z303" s="1">
        <v>2299960</v>
      </c>
      <c r="AA303" s="1">
        <v>140075</v>
      </c>
      <c r="AC303" s="1">
        <v>1120555</v>
      </c>
      <c r="AE303" s="1">
        <v>562760</v>
      </c>
      <c r="AH303" s="136">
        <f t="shared" si="4"/>
        <v>36893</v>
      </c>
      <c r="AI303" s="177">
        <f>HLOOKUP(附加题模型!$E$2,历史数据!$B$3:$K$5000,ROW(A301),)</f>
        <v>20.298071065989799</v>
      </c>
      <c r="AJ303" s="177">
        <f>HLOOKUP(附加题模型!$E$2,历史数据!$L$3:$U$5000,ROW(A301),)</f>
        <v>20.441015228426402</v>
      </c>
    </row>
    <row r="304" spans="1:36" x14ac:dyDescent="0.2">
      <c r="A304" s="148">
        <v>36894</v>
      </c>
      <c r="B304" s="137">
        <v>19.187100864553301</v>
      </c>
      <c r="C304" s="137">
        <v>134.30769264285999</v>
      </c>
      <c r="D304" s="137">
        <v>12.6</v>
      </c>
      <c r="E304" s="137"/>
      <c r="F304" s="137">
        <v>16.28</v>
      </c>
      <c r="G304" s="137">
        <v>51.232498281239003</v>
      </c>
      <c r="H304" s="137"/>
      <c r="I304" s="137">
        <v>25.9283263502106</v>
      </c>
      <c r="J304" s="137"/>
      <c r="K304" s="137">
        <v>20.402030456852799</v>
      </c>
      <c r="L304" s="137">
        <v>19.165072046109501</v>
      </c>
      <c r="M304" s="137">
        <v>132.46575857232901</v>
      </c>
      <c r="N304" s="137">
        <v>12.7</v>
      </c>
      <c r="O304" s="137"/>
      <c r="P304" s="137">
        <v>16.14</v>
      </c>
      <c r="Q304" s="137">
        <v>53.193623586366499</v>
      </c>
      <c r="R304" s="137"/>
      <c r="S304" s="137">
        <v>25.831143717713601</v>
      </c>
      <c r="T304" s="137"/>
      <c r="U304" s="137">
        <v>19.934213197969498</v>
      </c>
      <c r="V304" s="1">
        <v>440667</v>
      </c>
      <c r="W304" s="1">
        <v>10630438</v>
      </c>
      <c r="X304" s="1">
        <v>1872707</v>
      </c>
      <c r="Z304" s="1">
        <v>2568073</v>
      </c>
      <c r="AA304" s="1">
        <v>156546</v>
      </c>
      <c r="AC304" s="1">
        <v>1201315</v>
      </c>
      <c r="AE304" s="1">
        <v>1243837</v>
      </c>
      <c r="AH304" s="136">
        <f t="shared" si="4"/>
        <v>36894</v>
      </c>
      <c r="AI304" s="177">
        <f>HLOOKUP(附加题模型!$E$2,历史数据!$B$3:$K$5000,ROW(A302),)</f>
        <v>20.402030456852799</v>
      </c>
      <c r="AJ304" s="177">
        <f>HLOOKUP(附加题模型!$E$2,历史数据!$L$3:$U$5000,ROW(A302),)</f>
        <v>19.934213197969498</v>
      </c>
    </row>
    <row r="305" spans="1:36" x14ac:dyDescent="0.2">
      <c r="A305" s="148">
        <v>36895</v>
      </c>
      <c r="B305" s="137">
        <v>19.165072046109501</v>
      </c>
      <c r="C305" s="137">
        <v>132.77274758408399</v>
      </c>
      <c r="D305" s="137">
        <v>12.75</v>
      </c>
      <c r="E305" s="137"/>
      <c r="F305" s="137">
        <v>16.149999999999999</v>
      </c>
      <c r="G305" s="137">
        <v>53.208826108111701</v>
      </c>
      <c r="H305" s="137"/>
      <c r="I305" s="137">
        <v>25.831143717713601</v>
      </c>
      <c r="J305" s="137"/>
      <c r="K305" s="137">
        <v>20.077157360406101</v>
      </c>
      <c r="L305" s="137">
        <v>19.253187319884699</v>
      </c>
      <c r="M305" s="137">
        <v>132.696000331145</v>
      </c>
      <c r="N305" s="137">
        <v>12.66</v>
      </c>
      <c r="O305" s="137"/>
      <c r="P305" s="137">
        <v>16.579999999999998</v>
      </c>
      <c r="Q305" s="137">
        <v>52.266269759910799</v>
      </c>
      <c r="R305" s="137"/>
      <c r="S305" s="137">
        <v>25.695088032217701</v>
      </c>
      <c r="T305" s="137"/>
      <c r="U305" s="137">
        <v>20.415025380710698</v>
      </c>
      <c r="V305" s="1">
        <v>251890</v>
      </c>
      <c r="W305" s="1">
        <v>5195291</v>
      </c>
      <c r="X305" s="1">
        <v>996415</v>
      </c>
      <c r="Z305" s="1">
        <v>2740548</v>
      </c>
      <c r="AA305" s="1">
        <v>71118</v>
      </c>
      <c r="AC305" s="1">
        <v>749361</v>
      </c>
      <c r="AE305" s="1">
        <v>528275</v>
      </c>
      <c r="AH305" s="136">
        <f t="shared" si="4"/>
        <v>36895</v>
      </c>
      <c r="AI305" s="177">
        <f>HLOOKUP(附加题模型!$E$2,历史数据!$B$3:$K$5000,ROW(A303),)</f>
        <v>20.077157360406101</v>
      </c>
      <c r="AJ305" s="177">
        <f>HLOOKUP(附加题模型!$E$2,历史数据!$L$3:$U$5000,ROW(A303),)</f>
        <v>20.415025380710698</v>
      </c>
    </row>
    <row r="306" spans="1:36" x14ac:dyDescent="0.2">
      <c r="A306" s="148">
        <v>36896</v>
      </c>
      <c r="B306" s="137">
        <v>19.253187319884699</v>
      </c>
      <c r="C306" s="137">
        <v>132.77274758408399</v>
      </c>
      <c r="D306" s="137">
        <v>12.69</v>
      </c>
      <c r="E306" s="137"/>
      <c r="F306" s="137">
        <v>16.55</v>
      </c>
      <c r="G306" s="137">
        <v>52.463902542598099</v>
      </c>
      <c r="H306" s="137"/>
      <c r="I306" s="137">
        <v>25.695088032217701</v>
      </c>
      <c r="J306" s="137"/>
      <c r="K306" s="137">
        <v>20.661928934010199</v>
      </c>
      <c r="L306" s="137">
        <v>18.834639769452401</v>
      </c>
      <c r="M306" s="137">
        <v>133.386725607594</v>
      </c>
      <c r="N306" s="137">
        <v>12.93</v>
      </c>
      <c r="O306" s="137"/>
      <c r="P306" s="137">
        <v>17.079999999999998</v>
      </c>
      <c r="Q306" s="137">
        <v>51.688573933594199</v>
      </c>
      <c r="R306" s="137"/>
      <c r="S306" s="137">
        <v>26.783533516184601</v>
      </c>
      <c r="T306" s="137"/>
      <c r="U306" s="137">
        <v>20.6099492385787</v>
      </c>
      <c r="V306" s="1">
        <v>540760</v>
      </c>
      <c r="W306" s="1">
        <v>3872481</v>
      </c>
      <c r="X306" s="1">
        <v>1768411</v>
      </c>
      <c r="Z306" s="1">
        <v>3111596</v>
      </c>
      <c r="AA306" s="1">
        <v>108264</v>
      </c>
      <c r="AC306" s="1">
        <v>2038958</v>
      </c>
      <c r="AE306" s="1">
        <v>423576</v>
      </c>
      <c r="AH306" s="136">
        <f t="shared" si="4"/>
        <v>36896</v>
      </c>
      <c r="AI306" s="177">
        <f>HLOOKUP(附加题模型!$E$2,历史数据!$B$3:$K$5000,ROW(A304),)</f>
        <v>20.661928934010199</v>
      </c>
      <c r="AJ306" s="177">
        <f>HLOOKUP(附加题模型!$E$2,历史数据!$L$3:$U$5000,ROW(A304),)</f>
        <v>20.6099492385787</v>
      </c>
    </row>
    <row r="307" spans="1:36" x14ac:dyDescent="0.2">
      <c r="A307" s="148">
        <v>36899</v>
      </c>
      <c r="B307" s="137">
        <v>18.834639769452401</v>
      </c>
      <c r="C307" s="137">
        <v>133.540220113472</v>
      </c>
      <c r="D307" s="137">
        <v>13.2</v>
      </c>
      <c r="E307" s="137"/>
      <c r="F307" s="137">
        <v>17.079999999999998</v>
      </c>
      <c r="G307" s="137">
        <v>51.536548716142399</v>
      </c>
      <c r="H307" s="137"/>
      <c r="I307" s="137">
        <v>26.8224065691834</v>
      </c>
      <c r="J307" s="137"/>
      <c r="K307" s="137">
        <v>20.531979695431499</v>
      </c>
      <c r="L307" s="137">
        <v>18.063631123919301</v>
      </c>
      <c r="M307" s="137">
        <v>129.165626695962</v>
      </c>
      <c r="N307" s="137">
        <v>13.29</v>
      </c>
      <c r="O307" s="137"/>
      <c r="P307" s="137">
        <v>16.7</v>
      </c>
      <c r="Q307" s="137">
        <v>49.864271324173203</v>
      </c>
      <c r="R307" s="137"/>
      <c r="S307" s="137">
        <v>26.686350883687499</v>
      </c>
      <c r="T307" s="137"/>
      <c r="U307" s="137">
        <v>19.8432487309645</v>
      </c>
      <c r="V307" s="1">
        <v>1104532</v>
      </c>
      <c r="W307" s="1">
        <v>4480357</v>
      </c>
      <c r="X307" s="1">
        <v>7822434</v>
      </c>
      <c r="Z307" s="1">
        <v>2011746</v>
      </c>
      <c r="AA307" s="1">
        <v>149720</v>
      </c>
      <c r="AC307" s="1">
        <v>1698295</v>
      </c>
      <c r="AE307" s="1">
        <v>692946</v>
      </c>
      <c r="AH307" s="136">
        <f t="shared" si="4"/>
        <v>36899</v>
      </c>
      <c r="AI307" s="177">
        <f>HLOOKUP(附加题模型!$E$2,历史数据!$B$3:$K$5000,ROW(A305),)</f>
        <v>20.531979695431499</v>
      </c>
      <c r="AJ307" s="177">
        <f>HLOOKUP(附加题模型!$E$2,历史数据!$L$3:$U$5000,ROW(A305),)</f>
        <v>19.8432487309645</v>
      </c>
    </row>
    <row r="308" spans="1:36" x14ac:dyDescent="0.2">
      <c r="A308" s="148">
        <v>36900</v>
      </c>
      <c r="B308" s="137">
        <v>18.008559077809799</v>
      </c>
      <c r="C308" s="137">
        <v>128.93538493714499</v>
      </c>
      <c r="D308" s="137">
        <v>13.29</v>
      </c>
      <c r="E308" s="137"/>
      <c r="F308" s="137">
        <v>16.690000000000001</v>
      </c>
      <c r="G308" s="137">
        <v>49.408195671818</v>
      </c>
      <c r="H308" s="137"/>
      <c r="I308" s="137">
        <v>26.628041304189299</v>
      </c>
      <c r="J308" s="137"/>
      <c r="K308" s="137">
        <v>19.817258883248702</v>
      </c>
      <c r="L308" s="137">
        <v>19.341302593659901</v>
      </c>
      <c r="M308" s="137">
        <v>129.702857466533</v>
      </c>
      <c r="N308" s="137">
        <v>13.25</v>
      </c>
      <c r="O308" s="137"/>
      <c r="P308" s="137">
        <v>16.850000000000001</v>
      </c>
      <c r="Q308" s="137">
        <v>49.970688976389397</v>
      </c>
      <c r="R308" s="137"/>
      <c r="S308" s="137">
        <v>26.511422145192899</v>
      </c>
      <c r="T308" s="137"/>
      <c r="U308" s="137">
        <v>19.882233502538099</v>
      </c>
      <c r="V308" s="1">
        <v>726335</v>
      </c>
      <c r="W308" s="1">
        <v>2659966</v>
      </c>
      <c r="X308" s="1">
        <v>2123890</v>
      </c>
      <c r="Z308" s="1">
        <v>1774349</v>
      </c>
      <c r="AA308" s="1">
        <v>100314</v>
      </c>
      <c r="AC308" s="1">
        <v>1394689</v>
      </c>
      <c r="AE308" s="1">
        <v>327751</v>
      </c>
      <c r="AH308" s="136">
        <f t="shared" si="4"/>
        <v>36900</v>
      </c>
      <c r="AI308" s="177">
        <f>HLOOKUP(附加题模型!$E$2,历史数据!$B$3:$K$5000,ROW(A306),)</f>
        <v>19.817258883248702</v>
      </c>
      <c r="AJ308" s="177">
        <f>HLOOKUP(附加题模型!$E$2,历史数据!$L$3:$U$5000,ROW(A306),)</f>
        <v>19.882233502538099</v>
      </c>
    </row>
    <row r="309" spans="1:36" x14ac:dyDescent="0.2">
      <c r="A309" s="148">
        <v>36901</v>
      </c>
      <c r="B309" s="137">
        <v>18.735510086455299</v>
      </c>
      <c r="C309" s="137">
        <v>129.77960471947199</v>
      </c>
      <c r="D309" s="137">
        <v>13.25</v>
      </c>
      <c r="E309" s="137"/>
      <c r="F309" s="137">
        <v>16.8</v>
      </c>
      <c r="G309" s="137">
        <v>50.928447846335501</v>
      </c>
      <c r="H309" s="137"/>
      <c r="I309" s="137">
        <v>26.472549092194001</v>
      </c>
      <c r="J309" s="137"/>
      <c r="K309" s="137">
        <v>19.882233502538099</v>
      </c>
      <c r="L309" s="137">
        <v>19.8589798270893</v>
      </c>
      <c r="M309" s="137">
        <v>137.761319025105</v>
      </c>
      <c r="N309" s="137">
        <v>13.44</v>
      </c>
      <c r="O309" s="137"/>
      <c r="P309" s="137">
        <v>17.12</v>
      </c>
      <c r="Q309" s="137">
        <v>50.168321759076697</v>
      </c>
      <c r="R309" s="137"/>
      <c r="S309" s="137">
        <v>27.1722640461727</v>
      </c>
      <c r="T309" s="137"/>
      <c r="U309" s="137">
        <v>20.168121827411198</v>
      </c>
      <c r="V309" s="1">
        <v>986832</v>
      </c>
      <c r="W309" s="1">
        <v>7768673</v>
      </c>
      <c r="X309" s="1">
        <v>2138167</v>
      </c>
      <c r="Z309" s="1">
        <v>1596227</v>
      </c>
      <c r="AA309" s="1">
        <v>67112</v>
      </c>
      <c r="AC309" s="1">
        <v>1629972</v>
      </c>
      <c r="AE309" s="1">
        <v>454064</v>
      </c>
      <c r="AH309" s="136">
        <f t="shared" si="4"/>
        <v>36901</v>
      </c>
      <c r="AI309" s="177">
        <f>HLOOKUP(附加题模型!$E$2,历史数据!$B$3:$K$5000,ROW(A307),)</f>
        <v>19.882233502538099</v>
      </c>
      <c r="AJ309" s="177">
        <f>HLOOKUP(附加题模型!$E$2,历史数据!$L$3:$U$5000,ROW(A307),)</f>
        <v>20.168121827411198</v>
      </c>
    </row>
    <row r="310" spans="1:36" x14ac:dyDescent="0.2">
      <c r="A310" s="148">
        <v>36902</v>
      </c>
      <c r="B310" s="137">
        <v>19.8810086455331</v>
      </c>
      <c r="C310" s="137">
        <v>138.14505528979899</v>
      </c>
      <c r="D310" s="137">
        <v>13.46</v>
      </c>
      <c r="E310" s="137"/>
      <c r="F310" s="137">
        <v>17.12</v>
      </c>
      <c r="G310" s="137">
        <v>50.213929324312197</v>
      </c>
      <c r="H310" s="137"/>
      <c r="I310" s="137">
        <v>27.211137099171602</v>
      </c>
      <c r="J310" s="137"/>
      <c r="K310" s="137">
        <v>20.168121827411198</v>
      </c>
      <c r="L310" s="137">
        <v>19.605648414985598</v>
      </c>
      <c r="M310" s="137">
        <v>135.151912425186</v>
      </c>
      <c r="N310" s="137">
        <v>13.53</v>
      </c>
      <c r="O310" s="137"/>
      <c r="P310" s="137">
        <v>16.95</v>
      </c>
      <c r="Q310" s="137">
        <v>49.347385584837298</v>
      </c>
      <c r="R310" s="137"/>
      <c r="S310" s="137">
        <v>26.900152675181001</v>
      </c>
      <c r="T310" s="137"/>
      <c r="U310" s="137">
        <v>20.168121827411198</v>
      </c>
      <c r="V310" s="1">
        <v>498620</v>
      </c>
      <c r="W310" s="1">
        <v>3836194</v>
      </c>
      <c r="X310" s="1">
        <v>2101082</v>
      </c>
      <c r="Z310" s="1">
        <v>1944703</v>
      </c>
      <c r="AA310" s="1">
        <v>87451</v>
      </c>
      <c r="AC310" s="1">
        <v>943375</v>
      </c>
      <c r="AE310" s="1">
        <v>394548</v>
      </c>
      <c r="AH310" s="136">
        <f t="shared" si="4"/>
        <v>36902</v>
      </c>
      <c r="AI310" s="177">
        <f>HLOOKUP(附加题模型!$E$2,历史数据!$B$3:$K$5000,ROW(A308),)</f>
        <v>20.168121827411198</v>
      </c>
      <c r="AJ310" s="177">
        <f>HLOOKUP(附加题模型!$E$2,历史数据!$L$3:$U$5000,ROW(A308),)</f>
        <v>20.168121827411198</v>
      </c>
    </row>
    <row r="311" spans="1:36" x14ac:dyDescent="0.2">
      <c r="A311" s="148">
        <v>36903</v>
      </c>
      <c r="B311" s="137">
        <v>19.715792507204601</v>
      </c>
      <c r="C311" s="137">
        <v>134.38443989579801</v>
      </c>
      <c r="D311" s="137">
        <v>13.54</v>
      </c>
      <c r="E311" s="137"/>
      <c r="F311" s="137">
        <v>16.850000000000001</v>
      </c>
      <c r="G311" s="137">
        <v>49.256170454366199</v>
      </c>
      <c r="H311" s="137"/>
      <c r="I311" s="137">
        <v>27.211137099171602</v>
      </c>
      <c r="J311" s="137"/>
      <c r="K311" s="137">
        <v>20.168121827411198</v>
      </c>
      <c r="L311" s="137">
        <v>19.638691642651299</v>
      </c>
      <c r="M311" s="137">
        <v>132.158769560574</v>
      </c>
      <c r="N311" s="137">
        <v>13.27</v>
      </c>
      <c r="O311" s="137"/>
      <c r="P311" s="137">
        <v>16.7</v>
      </c>
      <c r="Q311" s="137">
        <v>48.830499845501301</v>
      </c>
      <c r="R311" s="137"/>
      <c r="S311" s="137">
        <v>26.8224065691834</v>
      </c>
      <c r="T311" s="137"/>
      <c r="U311" s="137">
        <v>20.2590862944162</v>
      </c>
      <c r="V311" s="1">
        <v>173028</v>
      </c>
      <c r="W311" s="1">
        <v>3243921</v>
      </c>
      <c r="X311" s="1">
        <v>1669825</v>
      </c>
      <c r="Z311" s="1">
        <v>1058182</v>
      </c>
      <c r="AA311" s="1">
        <v>85824</v>
      </c>
      <c r="AC311" s="1">
        <v>1040727</v>
      </c>
      <c r="AE311" s="1">
        <v>325564</v>
      </c>
      <c r="AH311" s="136">
        <f t="shared" si="4"/>
        <v>36903</v>
      </c>
      <c r="AI311" s="177">
        <f>HLOOKUP(附加题模型!$E$2,历史数据!$B$3:$K$5000,ROW(A309),)</f>
        <v>20.168121827411198</v>
      </c>
      <c r="AJ311" s="177">
        <f>HLOOKUP(附加题模型!$E$2,历史数据!$L$3:$U$5000,ROW(A309),)</f>
        <v>20.2590862944162</v>
      </c>
    </row>
    <row r="312" spans="1:36" x14ac:dyDescent="0.2">
      <c r="A312" s="148">
        <v>36906</v>
      </c>
      <c r="B312" s="137">
        <v>19.638691642651299</v>
      </c>
      <c r="C312" s="137">
        <v>132.08202230763499</v>
      </c>
      <c r="D312" s="137">
        <v>13.11</v>
      </c>
      <c r="E312" s="137"/>
      <c r="F312" s="137">
        <v>16.52</v>
      </c>
      <c r="G312" s="137">
        <v>48.465639323617097</v>
      </c>
      <c r="H312" s="137"/>
      <c r="I312" s="137">
        <v>26.783533516184601</v>
      </c>
      <c r="J312" s="137"/>
      <c r="K312" s="137">
        <v>20.155126903553299</v>
      </c>
      <c r="L312" s="137">
        <v>19.11</v>
      </c>
      <c r="M312" s="137">
        <v>126.63296734898201</v>
      </c>
      <c r="N312" s="137">
        <v>12.69</v>
      </c>
      <c r="O312" s="137"/>
      <c r="P312" s="137">
        <v>16.22</v>
      </c>
      <c r="Q312" s="137">
        <v>45.531552626798401</v>
      </c>
      <c r="R312" s="137"/>
      <c r="S312" s="137">
        <v>25.675651505718299</v>
      </c>
      <c r="T312" s="137"/>
      <c r="U312" s="137">
        <v>19.219492385786801</v>
      </c>
      <c r="V312" s="1">
        <v>229435</v>
      </c>
      <c r="W312" s="1">
        <v>4723846</v>
      </c>
      <c r="X312" s="1">
        <v>1720600</v>
      </c>
      <c r="Z312" s="1">
        <v>1499150</v>
      </c>
      <c r="AA312" s="1">
        <v>179210</v>
      </c>
      <c r="AC312" s="1">
        <v>1308522</v>
      </c>
      <c r="AE312" s="1">
        <v>351171</v>
      </c>
      <c r="AH312" s="136">
        <f t="shared" si="4"/>
        <v>36906</v>
      </c>
      <c r="AI312" s="177">
        <f>HLOOKUP(附加题模型!$E$2,历史数据!$B$3:$K$5000,ROW(A310),)</f>
        <v>20.155126903553299</v>
      </c>
      <c r="AJ312" s="177">
        <f>HLOOKUP(附加题模型!$E$2,历史数据!$L$3:$U$5000,ROW(A310),)</f>
        <v>19.219492385786801</v>
      </c>
    </row>
    <row r="313" spans="1:36" x14ac:dyDescent="0.2">
      <c r="A313" s="148">
        <v>36907</v>
      </c>
      <c r="B313" s="137">
        <v>19.11</v>
      </c>
      <c r="C313" s="137">
        <v>125.251516796084</v>
      </c>
      <c r="D313" s="137">
        <v>12.5</v>
      </c>
      <c r="E313" s="137"/>
      <c r="F313" s="137">
        <v>15.82</v>
      </c>
      <c r="G313" s="137">
        <v>44.8474391482656</v>
      </c>
      <c r="H313" s="137"/>
      <c r="I313" s="137">
        <v>25.559032346721899</v>
      </c>
      <c r="J313" s="137"/>
      <c r="K313" s="137">
        <v>19.206497461928901</v>
      </c>
      <c r="L313" s="137">
        <v>19.253187319884699</v>
      </c>
      <c r="M313" s="137">
        <v>129.85635197241101</v>
      </c>
      <c r="N313" s="137">
        <v>12.8</v>
      </c>
      <c r="O313" s="137"/>
      <c r="P313" s="137">
        <v>16.45</v>
      </c>
      <c r="Q313" s="137">
        <v>45.653172800759798</v>
      </c>
      <c r="R313" s="137"/>
      <c r="S313" s="137">
        <v>25.831143717713601</v>
      </c>
      <c r="T313" s="137"/>
      <c r="U313" s="137">
        <v>18.517766497461899</v>
      </c>
      <c r="V313" s="1">
        <v>110345</v>
      </c>
      <c r="W313" s="1">
        <v>2858347</v>
      </c>
      <c r="X313" s="1">
        <v>1178732</v>
      </c>
      <c r="Z313" s="1">
        <v>920345</v>
      </c>
      <c r="AA313" s="1">
        <v>133035</v>
      </c>
      <c r="AC313" s="1">
        <v>831453</v>
      </c>
      <c r="AE313" s="1">
        <v>463478</v>
      </c>
      <c r="AH313" s="136">
        <f t="shared" si="4"/>
        <v>36907</v>
      </c>
      <c r="AI313" s="177">
        <f>HLOOKUP(附加题模型!$E$2,历史数据!$B$3:$K$5000,ROW(A311),)</f>
        <v>19.206497461928901</v>
      </c>
      <c r="AJ313" s="177">
        <f>HLOOKUP(附加题模型!$E$2,历史数据!$L$3:$U$5000,ROW(A311),)</f>
        <v>18.517766497461899</v>
      </c>
    </row>
    <row r="314" spans="1:36" x14ac:dyDescent="0.2">
      <c r="A314" s="148">
        <v>36908</v>
      </c>
      <c r="B314" s="137">
        <v>19.275216138328499</v>
      </c>
      <c r="C314" s="137">
        <v>129.31912120183901</v>
      </c>
      <c r="D314" s="137">
        <v>12.81</v>
      </c>
      <c r="E314" s="137"/>
      <c r="F314" s="137">
        <v>16.21</v>
      </c>
      <c r="G314" s="137">
        <v>45.151489583169003</v>
      </c>
      <c r="H314" s="137"/>
      <c r="I314" s="137">
        <v>25.889453297211801</v>
      </c>
      <c r="J314" s="137"/>
      <c r="K314" s="137">
        <v>18.556751269035502</v>
      </c>
      <c r="L314" s="137">
        <v>19.032899135446701</v>
      </c>
      <c r="M314" s="137">
        <v>126.55622009604301</v>
      </c>
      <c r="N314" s="137">
        <v>12.65</v>
      </c>
      <c r="O314" s="137"/>
      <c r="P314" s="137">
        <v>16.100000000000001</v>
      </c>
      <c r="Q314" s="137">
        <v>44.999464365717301</v>
      </c>
      <c r="R314" s="137"/>
      <c r="S314" s="137">
        <v>25.831143717713601</v>
      </c>
      <c r="T314" s="137"/>
      <c r="U314" s="137">
        <v>18.6217258883249</v>
      </c>
      <c r="V314" s="1">
        <v>63505</v>
      </c>
      <c r="W314" s="1">
        <v>1425356</v>
      </c>
      <c r="X314" s="1">
        <v>529537</v>
      </c>
      <c r="Z314" s="1">
        <v>711363</v>
      </c>
      <c r="AA314" s="1">
        <v>70868</v>
      </c>
      <c r="AC314" s="1">
        <v>464569</v>
      </c>
      <c r="AE314" s="1">
        <v>257010</v>
      </c>
      <c r="AH314" s="136">
        <f t="shared" si="4"/>
        <v>36908</v>
      </c>
      <c r="AI314" s="177">
        <f>HLOOKUP(附加题模型!$E$2,历史数据!$B$3:$K$5000,ROW(A312),)</f>
        <v>18.556751269035502</v>
      </c>
      <c r="AJ314" s="177">
        <f>HLOOKUP(附加题模型!$E$2,历史数据!$L$3:$U$5000,ROW(A312),)</f>
        <v>18.6217258883249</v>
      </c>
    </row>
    <row r="315" spans="1:36" x14ac:dyDescent="0.2">
      <c r="A315" s="148">
        <v>36909</v>
      </c>
      <c r="B315" s="137">
        <v>19.021884726224801</v>
      </c>
      <c r="C315" s="137">
        <v>126.55622009604301</v>
      </c>
      <c r="D315" s="137">
        <v>12.61</v>
      </c>
      <c r="E315" s="137"/>
      <c r="F315" s="137">
        <v>16.02</v>
      </c>
      <c r="G315" s="137">
        <v>44.8474391482656</v>
      </c>
      <c r="H315" s="137"/>
      <c r="I315" s="137">
        <v>25.617341926220099</v>
      </c>
      <c r="J315" s="137"/>
      <c r="K315" s="137">
        <v>18.582741116751301</v>
      </c>
      <c r="L315" s="137">
        <v>18.7575389048991</v>
      </c>
      <c r="M315" s="137">
        <v>125.098022290206</v>
      </c>
      <c r="N315" s="137">
        <v>12.7</v>
      </c>
      <c r="O315" s="137"/>
      <c r="P315" s="137">
        <v>16.18</v>
      </c>
      <c r="Q315" s="137">
        <v>45.394729931091803</v>
      </c>
      <c r="R315" s="137"/>
      <c r="S315" s="137">
        <v>25.9866359297088</v>
      </c>
      <c r="T315" s="137"/>
      <c r="U315" s="137">
        <v>18.582741116751301</v>
      </c>
      <c r="V315" s="1">
        <v>139670</v>
      </c>
      <c r="W315" s="1">
        <v>1800960</v>
      </c>
      <c r="X315" s="1">
        <v>587899</v>
      </c>
      <c r="Z315" s="1">
        <v>348805</v>
      </c>
      <c r="AA315" s="1">
        <v>49961</v>
      </c>
      <c r="AC315" s="1">
        <v>600486</v>
      </c>
      <c r="AE315" s="1">
        <v>224068</v>
      </c>
      <c r="AH315" s="136">
        <f t="shared" si="4"/>
        <v>36909</v>
      </c>
      <c r="AI315" s="177">
        <f>HLOOKUP(附加题模型!$E$2,历史数据!$B$3:$K$5000,ROW(A313),)</f>
        <v>18.582741116751301</v>
      </c>
      <c r="AJ315" s="177">
        <f>HLOOKUP(附加题模型!$E$2,历史数据!$L$3:$U$5000,ROW(A313),)</f>
        <v>18.582741116751301</v>
      </c>
    </row>
    <row r="316" spans="1:36" x14ac:dyDescent="0.2">
      <c r="A316" s="148">
        <v>36910</v>
      </c>
      <c r="B316" s="137">
        <v>18.724495677233399</v>
      </c>
      <c r="C316" s="137">
        <v>125.4817585549</v>
      </c>
      <c r="D316" s="137">
        <v>12.7</v>
      </c>
      <c r="E316" s="137"/>
      <c r="F316" s="137">
        <v>16.22</v>
      </c>
      <c r="G316" s="137">
        <v>45.683577844250202</v>
      </c>
      <c r="H316" s="137"/>
      <c r="I316" s="137">
        <v>26.006072456208202</v>
      </c>
      <c r="J316" s="137"/>
      <c r="K316" s="137">
        <v>18.9725888324873</v>
      </c>
      <c r="L316" s="137">
        <v>18.889711815561999</v>
      </c>
      <c r="M316" s="137">
        <v>126.402725590166</v>
      </c>
      <c r="N316" s="137">
        <v>12.79</v>
      </c>
      <c r="O316" s="137"/>
      <c r="P316" s="137">
        <v>16.53</v>
      </c>
      <c r="Q316" s="137">
        <v>46.823766975138298</v>
      </c>
      <c r="R316" s="137"/>
      <c r="S316" s="137">
        <v>26.142128141704099</v>
      </c>
      <c r="T316" s="137"/>
      <c r="U316" s="137">
        <v>18.777664974619299</v>
      </c>
      <c r="V316" s="1">
        <v>177092</v>
      </c>
      <c r="W316" s="1">
        <v>1559582</v>
      </c>
      <c r="X316" s="1">
        <v>700382</v>
      </c>
      <c r="Z316" s="1">
        <v>666265</v>
      </c>
      <c r="AA316" s="1">
        <v>51448</v>
      </c>
      <c r="AC316" s="1">
        <v>637781</v>
      </c>
      <c r="AE316" s="1">
        <v>236100</v>
      </c>
      <c r="AH316" s="136">
        <f t="shared" si="4"/>
        <v>36910</v>
      </c>
      <c r="AI316" s="177">
        <f>HLOOKUP(附加题模型!$E$2,历史数据!$B$3:$K$5000,ROW(A314),)</f>
        <v>18.9725888324873</v>
      </c>
      <c r="AJ316" s="177">
        <f>HLOOKUP(附加题模型!$E$2,历史数据!$L$3:$U$5000,ROW(A314),)</f>
        <v>18.777664974619299</v>
      </c>
    </row>
    <row r="317" spans="1:36" x14ac:dyDescent="0.2">
      <c r="A317" s="148">
        <v>36927</v>
      </c>
      <c r="B317" s="137">
        <v>19.253187319884699</v>
      </c>
      <c r="C317" s="137">
        <v>126.63296734898201</v>
      </c>
      <c r="D317" s="137">
        <v>12.79</v>
      </c>
      <c r="E317" s="137"/>
      <c r="F317" s="137">
        <v>16.48</v>
      </c>
      <c r="G317" s="137">
        <v>46.504514018489601</v>
      </c>
      <c r="H317" s="137"/>
      <c r="I317" s="137">
        <v>26.142128141704099</v>
      </c>
      <c r="J317" s="137"/>
      <c r="K317" s="137">
        <v>18.777664974619299</v>
      </c>
      <c r="L317" s="137">
        <v>18.724495677233399</v>
      </c>
      <c r="M317" s="137">
        <v>121.260659643268</v>
      </c>
      <c r="N317" s="137">
        <v>12.4</v>
      </c>
      <c r="O317" s="137"/>
      <c r="P317" s="137">
        <v>16.170000000000002</v>
      </c>
      <c r="Q317" s="137">
        <v>44.391363495910298</v>
      </c>
      <c r="R317" s="137"/>
      <c r="S317" s="137">
        <v>25.539595820222399</v>
      </c>
      <c r="T317" s="137"/>
      <c r="U317" s="137">
        <v>19.063553299492401</v>
      </c>
      <c r="V317" s="1">
        <v>161425</v>
      </c>
      <c r="W317" s="1">
        <v>1712444</v>
      </c>
      <c r="X317" s="1">
        <v>608604</v>
      </c>
      <c r="Z317" s="1">
        <v>528903</v>
      </c>
      <c r="AA317" s="1">
        <v>66300</v>
      </c>
      <c r="AC317" s="1">
        <v>323539</v>
      </c>
      <c r="AE317" s="1">
        <v>233620</v>
      </c>
      <c r="AH317" s="136">
        <f t="shared" si="4"/>
        <v>36927</v>
      </c>
      <c r="AI317" s="177">
        <f>HLOOKUP(附加题模型!$E$2,历史数据!$B$3:$K$5000,ROW(A315),)</f>
        <v>18.777664974619299</v>
      </c>
      <c r="AJ317" s="177">
        <f>HLOOKUP(附加题模型!$E$2,历史数据!$L$3:$U$5000,ROW(A315),)</f>
        <v>19.063553299492401</v>
      </c>
    </row>
    <row r="318" spans="1:36" x14ac:dyDescent="0.2">
      <c r="A318" s="148">
        <v>36928</v>
      </c>
      <c r="B318" s="137">
        <v>18.724495677233399</v>
      </c>
      <c r="C318" s="137">
        <v>120.339692608002</v>
      </c>
      <c r="D318" s="137">
        <v>12.3</v>
      </c>
      <c r="E318" s="137"/>
      <c r="F318" s="137">
        <v>16.079999999999998</v>
      </c>
      <c r="G318" s="137">
        <v>44.132920626242303</v>
      </c>
      <c r="H318" s="137"/>
      <c r="I318" s="137">
        <v>25.2674844492307</v>
      </c>
      <c r="J318" s="137"/>
      <c r="K318" s="137">
        <v>18.9725888324873</v>
      </c>
      <c r="L318" s="137">
        <v>18.691452449567699</v>
      </c>
      <c r="M318" s="137">
        <v>122.79560470204299</v>
      </c>
      <c r="N318" s="137">
        <v>12.6</v>
      </c>
      <c r="O318" s="137"/>
      <c r="P318" s="137">
        <v>15.8</v>
      </c>
      <c r="Q318" s="137">
        <v>45.607565235524298</v>
      </c>
      <c r="R318" s="137"/>
      <c r="S318" s="137">
        <v>24.859317392743201</v>
      </c>
      <c r="T318" s="137"/>
      <c r="U318" s="137">
        <v>18.907614213197999</v>
      </c>
      <c r="V318" s="1">
        <v>190160</v>
      </c>
      <c r="W318" s="1">
        <v>1250774</v>
      </c>
      <c r="X318" s="1">
        <v>531550</v>
      </c>
      <c r="Z318" s="1">
        <v>688289</v>
      </c>
      <c r="AA318" s="1">
        <v>61172</v>
      </c>
      <c r="AC318" s="1">
        <v>640706</v>
      </c>
      <c r="AE318" s="1">
        <v>114100</v>
      </c>
      <c r="AH318" s="136">
        <f t="shared" si="4"/>
        <v>36928</v>
      </c>
      <c r="AI318" s="177">
        <f>HLOOKUP(附加题模型!$E$2,历史数据!$B$3:$K$5000,ROW(A316),)</f>
        <v>18.9725888324873</v>
      </c>
      <c r="AJ318" s="177">
        <f>HLOOKUP(附加题模型!$E$2,历史数据!$L$3:$U$5000,ROW(A316),)</f>
        <v>18.907614213197999</v>
      </c>
    </row>
    <row r="319" spans="1:36" x14ac:dyDescent="0.2">
      <c r="A319" s="148">
        <v>36929</v>
      </c>
      <c r="B319" s="137">
        <v>18.669423631123902</v>
      </c>
      <c r="C319" s="137">
        <v>123.40958272555299</v>
      </c>
      <c r="D319" s="137">
        <v>12.5</v>
      </c>
      <c r="E319" s="137"/>
      <c r="F319" s="137">
        <v>15.85</v>
      </c>
      <c r="G319" s="137">
        <v>45.607565235524298</v>
      </c>
      <c r="H319" s="137"/>
      <c r="I319" s="137">
        <v>24.859317392743201</v>
      </c>
      <c r="J319" s="137"/>
      <c r="K319" s="137">
        <v>17.829035532994901</v>
      </c>
      <c r="L319" s="137">
        <v>18.614351585014401</v>
      </c>
      <c r="M319" s="137">
        <v>121.183912390329</v>
      </c>
      <c r="N319" s="137">
        <v>12.48</v>
      </c>
      <c r="O319" s="137"/>
      <c r="P319" s="137">
        <v>15.71</v>
      </c>
      <c r="Q319" s="137">
        <v>44.923451756991398</v>
      </c>
      <c r="R319" s="137"/>
      <c r="S319" s="137">
        <v>24.995373078238998</v>
      </c>
      <c r="T319" s="137"/>
      <c r="U319" s="137">
        <v>18.400812182741099</v>
      </c>
      <c r="V319" s="1">
        <v>88593</v>
      </c>
      <c r="W319" s="1">
        <v>927540</v>
      </c>
      <c r="X319" s="1">
        <v>235822</v>
      </c>
      <c r="Z319" s="1">
        <v>348599</v>
      </c>
      <c r="AA319" s="1">
        <v>20970</v>
      </c>
      <c r="AC319" s="1">
        <v>526675</v>
      </c>
      <c r="AE319" s="1">
        <v>142600</v>
      </c>
      <c r="AH319" s="136">
        <f t="shared" si="4"/>
        <v>36929</v>
      </c>
      <c r="AI319" s="177">
        <f>HLOOKUP(附加题模型!$E$2,历史数据!$B$3:$K$5000,ROW(A317),)</f>
        <v>17.829035532994901</v>
      </c>
      <c r="AJ319" s="177">
        <f>HLOOKUP(附加题模型!$E$2,历史数据!$L$3:$U$5000,ROW(A317),)</f>
        <v>18.400812182741099</v>
      </c>
    </row>
    <row r="320" spans="1:36" x14ac:dyDescent="0.2">
      <c r="A320" s="148">
        <v>36930</v>
      </c>
      <c r="B320" s="137">
        <v>18.6033371757925</v>
      </c>
      <c r="C320" s="137">
        <v>121.260659643268</v>
      </c>
      <c r="D320" s="137">
        <v>12.5</v>
      </c>
      <c r="E320" s="137"/>
      <c r="F320" s="137">
        <v>15.78</v>
      </c>
      <c r="G320" s="137">
        <v>44.497781148126499</v>
      </c>
      <c r="H320" s="137"/>
      <c r="I320" s="137">
        <v>24.878753919242602</v>
      </c>
      <c r="J320" s="137"/>
      <c r="K320" s="137">
        <v>18.322842639593901</v>
      </c>
      <c r="L320" s="137">
        <v>18.724495677233399</v>
      </c>
      <c r="M320" s="137">
        <v>117.883780513961</v>
      </c>
      <c r="N320" s="137">
        <v>12.25</v>
      </c>
      <c r="O320" s="137"/>
      <c r="P320" s="137">
        <v>15.75</v>
      </c>
      <c r="Q320" s="137">
        <v>42.095782712388903</v>
      </c>
      <c r="R320" s="137"/>
      <c r="S320" s="137">
        <v>24.159602438764502</v>
      </c>
      <c r="T320" s="137"/>
      <c r="U320" s="137">
        <v>17.556142131979701</v>
      </c>
      <c r="V320" s="1">
        <v>221228</v>
      </c>
      <c r="W320" s="1">
        <v>999820</v>
      </c>
      <c r="X320" s="1">
        <v>281557</v>
      </c>
      <c r="Z320" s="1">
        <v>799560</v>
      </c>
      <c r="AA320" s="1">
        <v>61400</v>
      </c>
      <c r="AC320" s="1">
        <v>529530</v>
      </c>
      <c r="AE320" s="1">
        <v>243620</v>
      </c>
      <c r="AH320" s="136">
        <f t="shared" si="4"/>
        <v>36930</v>
      </c>
      <c r="AI320" s="177">
        <f>HLOOKUP(附加题模型!$E$2,历史数据!$B$3:$K$5000,ROW(A318),)</f>
        <v>18.322842639593901</v>
      </c>
      <c r="AJ320" s="177">
        <f>HLOOKUP(附加题模型!$E$2,历史数据!$L$3:$U$5000,ROW(A318),)</f>
        <v>17.556142131979701</v>
      </c>
    </row>
    <row r="321" spans="1:36" x14ac:dyDescent="0.2">
      <c r="A321" s="148">
        <v>36931</v>
      </c>
      <c r="B321" s="137">
        <v>18.9447838616715</v>
      </c>
      <c r="C321" s="137">
        <v>118.037275019839</v>
      </c>
      <c r="D321" s="137">
        <v>12.3</v>
      </c>
      <c r="E321" s="137"/>
      <c r="F321" s="137">
        <v>15.71</v>
      </c>
      <c r="G321" s="137">
        <v>41.958960016682397</v>
      </c>
      <c r="H321" s="137"/>
      <c r="I321" s="137">
        <v>24.295658124260299</v>
      </c>
      <c r="J321" s="137"/>
      <c r="K321" s="137">
        <v>17.686091370558401</v>
      </c>
      <c r="L321" s="137">
        <v>18.9447838616715</v>
      </c>
      <c r="M321" s="137">
        <v>121.030417884451</v>
      </c>
      <c r="N321" s="137">
        <v>12.4</v>
      </c>
      <c r="O321" s="137"/>
      <c r="P321" s="137">
        <v>16.2</v>
      </c>
      <c r="Q321" s="137">
        <v>43.296781930257701</v>
      </c>
      <c r="R321" s="137"/>
      <c r="S321" s="137">
        <v>24.567769495252001</v>
      </c>
      <c r="T321" s="137"/>
      <c r="U321" s="137">
        <v>18.023959390862899</v>
      </c>
      <c r="V321" s="1">
        <v>225130</v>
      </c>
      <c r="W321" s="1">
        <v>945305</v>
      </c>
      <c r="X321" s="1">
        <v>340635</v>
      </c>
      <c r="Z321" s="1">
        <v>616003</v>
      </c>
      <c r="AA321" s="1">
        <v>58903</v>
      </c>
      <c r="AC321" s="1">
        <v>306859</v>
      </c>
      <c r="AE321" s="1">
        <v>229695</v>
      </c>
      <c r="AH321" s="136">
        <f t="shared" si="4"/>
        <v>36931</v>
      </c>
      <c r="AI321" s="177">
        <f>HLOOKUP(附加题模型!$E$2,历史数据!$B$3:$K$5000,ROW(A319),)</f>
        <v>17.686091370558401</v>
      </c>
      <c r="AJ321" s="177">
        <f>HLOOKUP(附加题模型!$E$2,历史数据!$L$3:$U$5000,ROW(A319),)</f>
        <v>18.023959390862899</v>
      </c>
    </row>
    <row r="322" spans="1:36" x14ac:dyDescent="0.2">
      <c r="A322" s="148">
        <v>36934</v>
      </c>
      <c r="B322" s="137">
        <v>18.9447838616715</v>
      </c>
      <c r="C322" s="137">
        <v>121.41415414914501</v>
      </c>
      <c r="D322" s="137">
        <v>12.4</v>
      </c>
      <c r="E322" s="137"/>
      <c r="F322" s="137">
        <v>16.18</v>
      </c>
      <c r="G322" s="137">
        <v>43.251174365022202</v>
      </c>
      <c r="H322" s="137"/>
      <c r="I322" s="137">
        <v>24.567769495252001</v>
      </c>
      <c r="J322" s="137"/>
      <c r="K322" s="137">
        <v>18.036954314720798</v>
      </c>
      <c r="L322" s="137">
        <v>19.550576368876101</v>
      </c>
      <c r="M322" s="137">
        <v>121.10716513739</v>
      </c>
      <c r="N322" s="137">
        <v>12.46</v>
      </c>
      <c r="O322" s="137"/>
      <c r="P322" s="137">
        <v>16.48</v>
      </c>
      <c r="Q322" s="137">
        <v>42.4150356690376</v>
      </c>
      <c r="R322" s="137"/>
      <c r="S322" s="137">
        <v>24.587206021751399</v>
      </c>
      <c r="T322" s="137"/>
      <c r="U322" s="137">
        <v>18.1019289340102</v>
      </c>
      <c r="V322" s="1">
        <v>281856</v>
      </c>
      <c r="W322" s="1">
        <v>671170</v>
      </c>
      <c r="X322" s="1">
        <v>282763</v>
      </c>
      <c r="Z322" s="1">
        <v>952465</v>
      </c>
      <c r="AA322" s="1">
        <v>41314</v>
      </c>
      <c r="AC322" s="1">
        <v>237050</v>
      </c>
      <c r="AE322" s="1">
        <v>193782</v>
      </c>
      <c r="AH322" s="136">
        <f t="shared" si="4"/>
        <v>36934</v>
      </c>
      <c r="AI322" s="177">
        <f>HLOOKUP(附加题模型!$E$2,历史数据!$B$3:$K$5000,ROW(A320),)</f>
        <v>18.036954314720798</v>
      </c>
      <c r="AJ322" s="177">
        <f>HLOOKUP(附加题模型!$E$2,历史数据!$L$3:$U$5000,ROW(A320),)</f>
        <v>18.1019289340102</v>
      </c>
    </row>
    <row r="323" spans="1:36" x14ac:dyDescent="0.2">
      <c r="A323" s="148">
        <v>36935</v>
      </c>
      <c r="B323" s="137">
        <v>19.330288184438</v>
      </c>
      <c r="C323" s="137">
        <v>121.644395907961</v>
      </c>
      <c r="D323" s="137">
        <v>12.49</v>
      </c>
      <c r="E323" s="137"/>
      <c r="F323" s="137">
        <v>16.48</v>
      </c>
      <c r="G323" s="137">
        <v>42.4150356690376</v>
      </c>
      <c r="H323" s="137"/>
      <c r="I323" s="137">
        <v>24.587206021751399</v>
      </c>
      <c r="J323" s="137"/>
      <c r="K323" s="137">
        <v>18.1019289340102</v>
      </c>
      <c r="L323" s="137">
        <v>19.715792507204601</v>
      </c>
      <c r="M323" s="137">
        <v>120.49318711388</v>
      </c>
      <c r="N323" s="137">
        <v>12.36</v>
      </c>
      <c r="O323" s="137"/>
      <c r="P323" s="137">
        <v>16.38</v>
      </c>
      <c r="Q323" s="137">
        <v>42.399833147292398</v>
      </c>
      <c r="R323" s="137"/>
      <c r="S323" s="137">
        <v>24.859317392743201</v>
      </c>
      <c r="T323" s="137"/>
      <c r="U323" s="137">
        <v>18.712690355329901</v>
      </c>
      <c r="V323" s="1">
        <v>379850</v>
      </c>
      <c r="W323" s="1">
        <v>522237</v>
      </c>
      <c r="X323" s="1">
        <v>213305</v>
      </c>
      <c r="Z323" s="1">
        <v>770950</v>
      </c>
      <c r="AA323" s="1">
        <v>25700</v>
      </c>
      <c r="AC323" s="1">
        <v>200680</v>
      </c>
      <c r="AE323" s="1">
        <v>299903</v>
      </c>
      <c r="AH323" s="136">
        <f t="shared" si="4"/>
        <v>36935</v>
      </c>
      <c r="AI323" s="177">
        <f>HLOOKUP(附加题模型!$E$2,历史数据!$B$3:$K$5000,ROW(A321),)</f>
        <v>18.1019289340102</v>
      </c>
      <c r="AJ323" s="177">
        <f>HLOOKUP(附加题模型!$E$2,历史数据!$L$3:$U$5000,ROW(A321),)</f>
        <v>18.712690355329901</v>
      </c>
    </row>
    <row r="324" spans="1:36" x14ac:dyDescent="0.2">
      <c r="A324" s="148">
        <v>36936</v>
      </c>
      <c r="B324" s="137">
        <v>19.770864553314102</v>
      </c>
      <c r="C324" s="137">
        <v>120.49318711388</v>
      </c>
      <c r="D324" s="137">
        <v>12.38</v>
      </c>
      <c r="E324" s="137"/>
      <c r="F324" s="137">
        <v>16.399999999999999</v>
      </c>
      <c r="G324" s="137">
        <v>42.339023060311703</v>
      </c>
      <c r="H324" s="137"/>
      <c r="I324" s="137">
        <v>24.859317392743201</v>
      </c>
      <c r="J324" s="137"/>
      <c r="K324" s="137">
        <v>18.751675126903599</v>
      </c>
      <c r="L324" s="137">
        <v>19.715792507204601</v>
      </c>
      <c r="M324" s="137">
        <v>119.955956343308</v>
      </c>
      <c r="N324" s="137">
        <v>12.47</v>
      </c>
      <c r="O324" s="137"/>
      <c r="P324" s="137">
        <v>16.440000000000001</v>
      </c>
      <c r="Q324" s="137">
        <v>42.263010451585799</v>
      </c>
      <c r="R324" s="137"/>
      <c r="S324" s="137">
        <v>24.820444339744299</v>
      </c>
      <c r="T324" s="137"/>
      <c r="U324" s="137">
        <v>19.219492385786801</v>
      </c>
      <c r="V324" s="1">
        <v>194900</v>
      </c>
      <c r="W324" s="1">
        <v>455562</v>
      </c>
      <c r="X324" s="1">
        <v>224459</v>
      </c>
      <c r="Z324" s="1">
        <v>321201</v>
      </c>
      <c r="AA324" s="1">
        <v>36260</v>
      </c>
      <c r="AC324" s="1">
        <v>82275</v>
      </c>
      <c r="AE324" s="1">
        <v>536731</v>
      </c>
      <c r="AH324" s="136">
        <f t="shared" si="4"/>
        <v>36936</v>
      </c>
      <c r="AI324" s="177">
        <f>HLOOKUP(附加题模型!$E$2,历史数据!$B$3:$K$5000,ROW(A322),)</f>
        <v>18.751675126903599</v>
      </c>
      <c r="AJ324" s="177">
        <f>HLOOKUP(附加题模型!$E$2,历史数据!$L$3:$U$5000,ROW(A322),)</f>
        <v>19.219492385786801</v>
      </c>
    </row>
    <row r="325" spans="1:36" x14ac:dyDescent="0.2">
      <c r="A325" s="148">
        <v>36937</v>
      </c>
      <c r="B325" s="137">
        <v>20.387671469740599</v>
      </c>
      <c r="C325" s="137">
        <v>120.032703596247</v>
      </c>
      <c r="D325" s="137">
        <v>12.4</v>
      </c>
      <c r="E325" s="137"/>
      <c r="F325" s="137">
        <v>16.45</v>
      </c>
      <c r="G325" s="137">
        <v>42.521453321253802</v>
      </c>
      <c r="H325" s="137"/>
      <c r="I325" s="137">
        <v>24.878753919242602</v>
      </c>
      <c r="J325" s="137"/>
      <c r="K325" s="137">
        <v>19.2324873096447</v>
      </c>
      <c r="L325" s="137">
        <v>20.2444841498559</v>
      </c>
      <c r="M325" s="137">
        <v>120.032703596247</v>
      </c>
      <c r="N325" s="137">
        <v>12.25</v>
      </c>
      <c r="O325" s="137"/>
      <c r="P325" s="137">
        <v>16.5</v>
      </c>
      <c r="Q325" s="137">
        <v>41.0012011467363</v>
      </c>
      <c r="R325" s="137"/>
      <c r="S325" s="137">
        <v>24.7815712867455</v>
      </c>
      <c r="T325" s="137"/>
      <c r="U325" s="137">
        <v>19.180507614213202</v>
      </c>
      <c r="V325" s="1">
        <v>783009</v>
      </c>
      <c r="W325" s="1">
        <v>561141</v>
      </c>
      <c r="X325" s="1">
        <v>220530</v>
      </c>
      <c r="Z325" s="1">
        <v>517570</v>
      </c>
      <c r="AA325" s="1">
        <v>65425</v>
      </c>
      <c r="AC325" s="1">
        <v>172467</v>
      </c>
      <c r="AE325" s="1">
        <v>263530</v>
      </c>
      <c r="AH325" s="136">
        <f t="shared" si="4"/>
        <v>36937</v>
      </c>
      <c r="AI325" s="177">
        <f>HLOOKUP(附加题模型!$E$2,历史数据!$B$3:$K$5000,ROW(A323),)</f>
        <v>19.2324873096447</v>
      </c>
      <c r="AJ325" s="177">
        <f>HLOOKUP(附加题模型!$E$2,历史数据!$L$3:$U$5000,ROW(A323),)</f>
        <v>19.180507614213202</v>
      </c>
    </row>
    <row r="326" spans="1:36" x14ac:dyDescent="0.2">
      <c r="A326" s="148">
        <v>36938</v>
      </c>
      <c r="B326" s="137">
        <v>20.376657060518699</v>
      </c>
      <c r="C326" s="137">
        <v>119.725714584492</v>
      </c>
      <c r="D326" s="137">
        <v>12.18</v>
      </c>
      <c r="E326" s="137"/>
      <c r="F326" s="137">
        <v>16.43</v>
      </c>
      <c r="G326" s="137">
        <v>40.773163320558702</v>
      </c>
      <c r="H326" s="137"/>
      <c r="I326" s="137">
        <v>24.839880866243799</v>
      </c>
      <c r="J326" s="137"/>
      <c r="K326" s="137">
        <v>18.9725888324873</v>
      </c>
      <c r="L326" s="137">
        <v>20.795204610951</v>
      </c>
      <c r="M326" s="137">
        <v>121.260659643268</v>
      </c>
      <c r="N326" s="137">
        <v>12.2</v>
      </c>
      <c r="O326" s="137"/>
      <c r="P326" s="137">
        <v>16.68</v>
      </c>
      <c r="Q326" s="137">
        <v>39.830606972357899</v>
      </c>
      <c r="R326" s="137"/>
      <c r="S326" s="137">
        <v>24.645515601249699</v>
      </c>
      <c r="T326" s="137"/>
      <c r="U326" s="137">
        <v>19.167512690355299</v>
      </c>
      <c r="V326" s="1">
        <v>1032679</v>
      </c>
      <c r="W326" s="1">
        <v>741867</v>
      </c>
      <c r="X326" s="1">
        <v>463627</v>
      </c>
      <c r="Z326" s="1">
        <v>716456</v>
      </c>
      <c r="AA326" s="1">
        <v>157195</v>
      </c>
      <c r="AC326" s="1">
        <v>208814</v>
      </c>
      <c r="AE326" s="1">
        <v>216009</v>
      </c>
      <c r="AH326" s="136">
        <f t="shared" ref="AH326:AH389" si="5">A326</f>
        <v>36938</v>
      </c>
      <c r="AI326" s="177">
        <f>HLOOKUP(附加题模型!$E$2,历史数据!$B$3:$K$5000,ROW(A324),)</f>
        <v>18.9725888324873</v>
      </c>
      <c r="AJ326" s="177">
        <f>HLOOKUP(附加题模型!$E$2,历史数据!$L$3:$U$5000,ROW(A324),)</f>
        <v>19.167512690355299</v>
      </c>
    </row>
    <row r="327" spans="1:36" x14ac:dyDescent="0.2">
      <c r="A327" s="148">
        <v>36941</v>
      </c>
      <c r="B327" s="137">
        <v>20.8062190201729</v>
      </c>
      <c r="C327" s="137">
        <v>121.260659643268</v>
      </c>
      <c r="D327" s="137">
        <v>12.21</v>
      </c>
      <c r="E327" s="137"/>
      <c r="F327" s="137">
        <v>16.68</v>
      </c>
      <c r="G327" s="137">
        <v>40.301885146458297</v>
      </c>
      <c r="H327" s="137"/>
      <c r="I327" s="137">
        <v>24.645515601249699</v>
      </c>
      <c r="J327" s="137"/>
      <c r="K327" s="137">
        <v>19.1285279187817</v>
      </c>
      <c r="L327" s="137">
        <v>20.7731757925072</v>
      </c>
      <c r="M327" s="137">
        <v>122.565362943227</v>
      </c>
      <c r="N327" s="137">
        <v>12.33</v>
      </c>
      <c r="O327" s="137"/>
      <c r="P327" s="137">
        <v>17.3</v>
      </c>
      <c r="Q327" s="137">
        <v>41.062011233717001</v>
      </c>
      <c r="R327" s="137"/>
      <c r="S327" s="137">
        <v>24.839880866243799</v>
      </c>
      <c r="T327" s="137"/>
      <c r="U327" s="137">
        <v>19.570355329949201</v>
      </c>
      <c r="V327" s="1">
        <v>409535</v>
      </c>
      <c r="W327" s="1">
        <v>1126866</v>
      </c>
      <c r="X327" s="1">
        <v>154369</v>
      </c>
      <c r="Z327" s="1">
        <v>2761361</v>
      </c>
      <c r="AA327" s="1">
        <v>64450</v>
      </c>
      <c r="AC327" s="1">
        <v>232660</v>
      </c>
      <c r="AE327" s="1">
        <v>503374</v>
      </c>
      <c r="AH327" s="136">
        <f t="shared" si="5"/>
        <v>36941</v>
      </c>
      <c r="AI327" s="177">
        <f>HLOOKUP(附加题模型!$E$2,历史数据!$B$3:$K$5000,ROW(A325),)</f>
        <v>19.1285279187817</v>
      </c>
      <c r="AJ327" s="177">
        <f>HLOOKUP(附加题模型!$E$2,历史数据!$L$3:$U$5000,ROW(A325),)</f>
        <v>19.570355329949201</v>
      </c>
    </row>
    <row r="328" spans="1:36" x14ac:dyDescent="0.2">
      <c r="A328" s="148">
        <v>36942</v>
      </c>
      <c r="B328" s="137">
        <v>20.795204610951</v>
      </c>
      <c r="C328" s="137">
        <v>122.79560470204299</v>
      </c>
      <c r="D328" s="137">
        <v>12.4</v>
      </c>
      <c r="E328" s="137"/>
      <c r="F328" s="137">
        <v>17.600000000000001</v>
      </c>
      <c r="G328" s="137">
        <v>41.214036451168802</v>
      </c>
      <c r="H328" s="137"/>
      <c r="I328" s="137">
        <v>24.839880866243799</v>
      </c>
      <c r="J328" s="137"/>
      <c r="K328" s="137">
        <v>19.635329949238599</v>
      </c>
      <c r="L328" s="137">
        <v>20.795204610951</v>
      </c>
      <c r="M328" s="137">
        <v>120.87692337857401</v>
      </c>
      <c r="N328" s="137">
        <v>12.13</v>
      </c>
      <c r="O328" s="137"/>
      <c r="P328" s="137">
        <v>17.350000000000001</v>
      </c>
      <c r="Q328" s="137">
        <v>40.317087668203499</v>
      </c>
      <c r="R328" s="137"/>
      <c r="S328" s="137">
        <v>24.801007813244901</v>
      </c>
      <c r="T328" s="137"/>
      <c r="U328" s="137">
        <v>19.310456852791901</v>
      </c>
      <c r="V328" s="1">
        <v>385120</v>
      </c>
      <c r="W328" s="1">
        <v>989487</v>
      </c>
      <c r="X328" s="1">
        <v>367724</v>
      </c>
      <c r="Z328" s="1">
        <v>1548411</v>
      </c>
      <c r="AA328" s="1">
        <v>76725</v>
      </c>
      <c r="AC328" s="1">
        <v>235100</v>
      </c>
      <c r="AE328" s="1">
        <v>388887</v>
      </c>
      <c r="AH328" s="136">
        <f t="shared" si="5"/>
        <v>36942</v>
      </c>
      <c r="AI328" s="177">
        <f>HLOOKUP(附加题模型!$E$2,历史数据!$B$3:$K$5000,ROW(A326),)</f>
        <v>19.635329949238599</v>
      </c>
      <c r="AJ328" s="177">
        <f>HLOOKUP(附加题模型!$E$2,历史数据!$L$3:$U$5000,ROW(A326),)</f>
        <v>19.310456852791901</v>
      </c>
    </row>
    <row r="329" spans="1:36" x14ac:dyDescent="0.2">
      <c r="A329" s="148">
        <v>36943</v>
      </c>
      <c r="B329" s="137">
        <v>20.5969452449568</v>
      </c>
      <c r="C329" s="137">
        <v>120.49318711388</v>
      </c>
      <c r="D329" s="137">
        <v>12.08</v>
      </c>
      <c r="E329" s="137"/>
      <c r="F329" s="137">
        <v>17.3</v>
      </c>
      <c r="G329" s="137">
        <v>40.317087668203499</v>
      </c>
      <c r="H329" s="137"/>
      <c r="I329" s="137">
        <v>24.878753919242602</v>
      </c>
      <c r="J329" s="137"/>
      <c r="K329" s="137">
        <v>19.271472081218299</v>
      </c>
      <c r="L329" s="137">
        <v>20.585930835734899</v>
      </c>
      <c r="M329" s="137">
        <v>117.03956073163501</v>
      </c>
      <c r="N329" s="137">
        <v>11.96</v>
      </c>
      <c r="O329" s="137"/>
      <c r="P329" s="137">
        <v>17.55</v>
      </c>
      <c r="Q329" s="137">
        <v>39.374531320002603</v>
      </c>
      <c r="R329" s="137"/>
      <c r="S329" s="137">
        <v>24.295658124260299</v>
      </c>
      <c r="T329" s="137"/>
      <c r="U329" s="137">
        <v>18.920609137055798</v>
      </c>
      <c r="V329" s="1">
        <v>372305</v>
      </c>
      <c r="W329" s="1">
        <v>1723476</v>
      </c>
      <c r="X329" s="1">
        <v>441811</v>
      </c>
      <c r="Z329" s="1">
        <v>1416904</v>
      </c>
      <c r="AA329" s="1">
        <v>44812</v>
      </c>
      <c r="AC329" s="1">
        <v>236800</v>
      </c>
      <c r="AE329" s="1">
        <v>240390</v>
      </c>
      <c r="AH329" s="136">
        <f t="shared" si="5"/>
        <v>36943</v>
      </c>
      <c r="AI329" s="177">
        <f>HLOOKUP(附加题模型!$E$2,历史数据!$B$3:$K$5000,ROW(A327),)</f>
        <v>19.271472081218299</v>
      </c>
      <c r="AJ329" s="177">
        <f>HLOOKUP(附加题模型!$E$2,历史数据!$L$3:$U$5000,ROW(A327),)</f>
        <v>18.920609137055798</v>
      </c>
    </row>
    <row r="330" spans="1:36" x14ac:dyDescent="0.2">
      <c r="A330" s="148">
        <v>36944</v>
      </c>
      <c r="B330" s="137">
        <v>20.585930835734899</v>
      </c>
      <c r="C330" s="137">
        <v>115.888351937553</v>
      </c>
      <c r="D330" s="137">
        <v>11.86</v>
      </c>
      <c r="E330" s="137"/>
      <c r="F330" s="137">
        <v>17.5</v>
      </c>
      <c r="G330" s="137">
        <v>38.9184556676474</v>
      </c>
      <c r="H330" s="137"/>
      <c r="I330" s="137">
        <v>24.1984754917633</v>
      </c>
      <c r="J330" s="137"/>
      <c r="K330" s="137">
        <v>18.842639593908601</v>
      </c>
      <c r="L330" s="137">
        <v>20.8062190201729</v>
      </c>
      <c r="M330" s="137">
        <v>116.809318972819</v>
      </c>
      <c r="N330" s="137">
        <v>11.79</v>
      </c>
      <c r="O330" s="137"/>
      <c r="P330" s="137">
        <v>17.55</v>
      </c>
      <c r="Q330" s="137">
        <v>39.952227146319302</v>
      </c>
      <c r="R330" s="137"/>
      <c r="S330" s="137">
        <v>24.042983279767999</v>
      </c>
      <c r="T330" s="137"/>
      <c r="U330" s="137">
        <v>18.9855837563452</v>
      </c>
      <c r="V330" s="1">
        <v>216700</v>
      </c>
      <c r="W330" s="1">
        <v>875264</v>
      </c>
      <c r="X330" s="1">
        <v>399365</v>
      </c>
      <c r="Z330" s="1">
        <v>1002091</v>
      </c>
      <c r="AA330" s="1">
        <v>43500</v>
      </c>
      <c r="AC330" s="1">
        <v>207800</v>
      </c>
      <c r="AE330" s="1">
        <v>201910</v>
      </c>
      <c r="AH330" s="136">
        <f t="shared" si="5"/>
        <v>36944</v>
      </c>
      <c r="AI330" s="177">
        <f>HLOOKUP(附加题模型!$E$2,历史数据!$B$3:$K$5000,ROW(A328),)</f>
        <v>18.842639593908601</v>
      </c>
      <c r="AJ330" s="177">
        <f>HLOOKUP(附加题模型!$E$2,历史数据!$L$3:$U$5000,ROW(A328),)</f>
        <v>18.9855837563452</v>
      </c>
    </row>
    <row r="331" spans="1:36" x14ac:dyDescent="0.2">
      <c r="A331" s="148">
        <v>36945</v>
      </c>
      <c r="B331" s="137">
        <v>20.905348703169999</v>
      </c>
      <c r="C331" s="137">
        <v>117.03956073163501</v>
      </c>
      <c r="D331" s="137">
        <v>11.77</v>
      </c>
      <c r="E331" s="137"/>
      <c r="F331" s="137">
        <v>17.52</v>
      </c>
      <c r="G331" s="137">
        <v>39.602569146180301</v>
      </c>
      <c r="H331" s="137"/>
      <c r="I331" s="137">
        <v>24.023546753268601</v>
      </c>
      <c r="J331" s="137"/>
      <c r="K331" s="137">
        <v>19.037563451776599</v>
      </c>
      <c r="L331" s="137">
        <v>20.795204610951</v>
      </c>
      <c r="M331" s="137">
        <v>116.809318972819</v>
      </c>
      <c r="N331" s="137">
        <v>12.2</v>
      </c>
      <c r="O331" s="137"/>
      <c r="P331" s="137">
        <v>17.3</v>
      </c>
      <c r="Q331" s="137">
        <v>40.301885146458297</v>
      </c>
      <c r="R331" s="137"/>
      <c r="S331" s="137">
        <v>24.470586862754999</v>
      </c>
      <c r="T331" s="137"/>
      <c r="U331" s="137">
        <v>19.076548223350301</v>
      </c>
      <c r="V331" s="1">
        <v>104440</v>
      </c>
      <c r="W331" s="1">
        <v>1641257</v>
      </c>
      <c r="X331" s="1">
        <v>282778</v>
      </c>
      <c r="Z331" s="1">
        <v>626126</v>
      </c>
      <c r="AA331" s="1">
        <v>26673</v>
      </c>
      <c r="AC331" s="1">
        <v>182901</v>
      </c>
      <c r="AE331" s="1">
        <v>139990</v>
      </c>
      <c r="AH331" s="136">
        <f t="shared" si="5"/>
        <v>36945</v>
      </c>
      <c r="AI331" s="177">
        <f>HLOOKUP(附加题模型!$E$2,历史数据!$B$3:$K$5000,ROW(A329),)</f>
        <v>19.037563451776599</v>
      </c>
      <c r="AJ331" s="177">
        <f>HLOOKUP(附加题模型!$E$2,历史数据!$L$3:$U$5000,ROW(A329),)</f>
        <v>19.076548223350301</v>
      </c>
    </row>
    <row r="332" spans="1:36" x14ac:dyDescent="0.2">
      <c r="A332" s="148">
        <v>36948</v>
      </c>
      <c r="B332" s="137">
        <v>20.8062190201729</v>
      </c>
      <c r="C332" s="137">
        <v>117.03956073163501</v>
      </c>
      <c r="D332" s="137">
        <v>12.5</v>
      </c>
      <c r="E332" s="137"/>
      <c r="F332" s="137">
        <v>17.350000000000001</v>
      </c>
      <c r="G332" s="137">
        <v>41.016403668481502</v>
      </c>
      <c r="H332" s="137"/>
      <c r="I332" s="137">
        <v>24.4900233892544</v>
      </c>
      <c r="J332" s="137"/>
      <c r="K332" s="137">
        <v>18.582741116751301</v>
      </c>
      <c r="L332" s="137">
        <v>21.235780979827101</v>
      </c>
      <c r="M332" s="137">
        <v>119.725714584492</v>
      </c>
      <c r="N332" s="137">
        <v>12.71</v>
      </c>
      <c r="O332" s="137"/>
      <c r="P332" s="137">
        <v>17.579999999999998</v>
      </c>
      <c r="Q332" s="137">
        <v>40.818770885794201</v>
      </c>
      <c r="R332" s="137"/>
      <c r="S332" s="137">
        <v>24.820444339744299</v>
      </c>
      <c r="T332" s="137"/>
      <c r="U332" s="137">
        <v>19.8692385786802</v>
      </c>
      <c r="V332" s="1">
        <v>276766</v>
      </c>
      <c r="W332" s="1">
        <v>1610649</v>
      </c>
      <c r="X332" s="1">
        <v>2009493</v>
      </c>
      <c r="Z332" s="1">
        <v>761707</v>
      </c>
      <c r="AA332" s="1">
        <v>23221</v>
      </c>
      <c r="AC332" s="1">
        <v>186295</v>
      </c>
      <c r="AE332" s="1">
        <v>421898</v>
      </c>
      <c r="AH332" s="136">
        <f t="shared" si="5"/>
        <v>36948</v>
      </c>
      <c r="AI332" s="177">
        <f>HLOOKUP(附加题模型!$E$2,历史数据!$B$3:$K$5000,ROW(A330),)</f>
        <v>18.582741116751301</v>
      </c>
      <c r="AJ332" s="177">
        <f>HLOOKUP(附加题模型!$E$2,历史数据!$L$3:$U$5000,ROW(A330),)</f>
        <v>19.8692385786802</v>
      </c>
    </row>
    <row r="333" spans="1:36" x14ac:dyDescent="0.2">
      <c r="A333" s="148">
        <v>36949</v>
      </c>
      <c r="B333" s="137">
        <v>21.257809798270898</v>
      </c>
      <c r="C333" s="137">
        <v>119.725714584492</v>
      </c>
      <c r="D333" s="137">
        <v>12.75</v>
      </c>
      <c r="E333" s="137"/>
      <c r="F333" s="137">
        <v>17.55</v>
      </c>
      <c r="G333" s="137">
        <v>39.678581754906098</v>
      </c>
      <c r="H333" s="137"/>
      <c r="I333" s="137">
        <v>24.820444339744299</v>
      </c>
      <c r="J333" s="137"/>
      <c r="K333" s="137">
        <v>19.947208121827401</v>
      </c>
      <c r="L333" s="137">
        <v>21.246795389049002</v>
      </c>
      <c r="M333" s="137">
        <v>118.95824205510399</v>
      </c>
      <c r="N333" s="137">
        <v>12.71</v>
      </c>
      <c r="O333" s="137"/>
      <c r="P333" s="137">
        <v>17.7</v>
      </c>
      <c r="Q333" s="137">
        <v>40.605935581361798</v>
      </c>
      <c r="R333" s="137"/>
      <c r="S333" s="137">
        <v>24.898190445741999</v>
      </c>
      <c r="T333" s="137"/>
      <c r="U333" s="137">
        <v>19.7522842639594</v>
      </c>
      <c r="V333" s="1">
        <v>178220</v>
      </c>
      <c r="W333" s="1">
        <v>953020</v>
      </c>
      <c r="X333" s="1">
        <v>742455</v>
      </c>
      <c r="Z333" s="1">
        <v>695085</v>
      </c>
      <c r="AA333" s="1">
        <v>21100</v>
      </c>
      <c r="AC333" s="1">
        <v>172719</v>
      </c>
      <c r="AE333" s="1">
        <v>164310</v>
      </c>
      <c r="AH333" s="136">
        <f t="shared" si="5"/>
        <v>36949</v>
      </c>
      <c r="AI333" s="177">
        <f>HLOOKUP(附加题模型!$E$2,历史数据!$B$3:$K$5000,ROW(A331),)</f>
        <v>19.947208121827401</v>
      </c>
      <c r="AJ333" s="177">
        <f>HLOOKUP(附加题模型!$E$2,历史数据!$L$3:$U$5000,ROW(A331),)</f>
        <v>19.7522842639594</v>
      </c>
    </row>
    <row r="334" spans="1:36" x14ac:dyDescent="0.2">
      <c r="A334" s="148">
        <v>36950</v>
      </c>
      <c r="B334" s="137">
        <v>21.268824207492798</v>
      </c>
      <c r="C334" s="137">
        <v>119.725714584492</v>
      </c>
      <c r="D334" s="137">
        <v>12.7</v>
      </c>
      <c r="E334" s="137"/>
      <c r="F334" s="137">
        <v>17.7</v>
      </c>
      <c r="G334" s="137">
        <v>40.605935581361798</v>
      </c>
      <c r="H334" s="137"/>
      <c r="I334" s="137">
        <v>24.878753919242602</v>
      </c>
      <c r="J334" s="137"/>
      <c r="K334" s="137">
        <v>19.778274111675099</v>
      </c>
      <c r="L334" s="137">
        <v>21.202737752161401</v>
      </c>
      <c r="M334" s="137">
        <v>118.42101128453299</v>
      </c>
      <c r="N334" s="137">
        <v>12.69</v>
      </c>
      <c r="O334" s="137"/>
      <c r="P334" s="137">
        <v>18.100000000000001</v>
      </c>
      <c r="Q334" s="137">
        <v>40.970796103246002</v>
      </c>
      <c r="R334" s="137"/>
      <c r="S334" s="137">
        <v>24.587206021751399</v>
      </c>
      <c r="T334" s="137"/>
      <c r="U334" s="137">
        <v>19.8562436548223</v>
      </c>
      <c r="V334" s="1">
        <v>197238</v>
      </c>
      <c r="W334" s="1">
        <v>637736</v>
      </c>
      <c r="X334" s="1">
        <v>403927</v>
      </c>
      <c r="Z334" s="1">
        <v>1537320</v>
      </c>
      <c r="AA334" s="1">
        <v>28693</v>
      </c>
      <c r="AC334" s="1">
        <v>191650</v>
      </c>
      <c r="AE334" s="1">
        <v>179938</v>
      </c>
      <c r="AH334" s="136">
        <f t="shared" si="5"/>
        <v>36950</v>
      </c>
      <c r="AI334" s="177">
        <f>HLOOKUP(附加题模型!$E$2,历史数据!$B$3:$K$5000,ROW(A332),)</f>
        <v>19.778274111675099</v>
      </c>
      <c r="AJ334" s="177">
        <f>HLOOKUP(附加题模型!$E$2,历史数据!$L$3:$U$5000,ROW(A332),)</f>
        <v>19.8562436548223</v>
      </c>
    </row>
    <row r="335" spans="1:36" x14ac:dyDescent="0.2">
      <c r="A335" s="148">
        <v>36951</v>
      </c>
      <c r="B335" s="137">
        <v>21.202737752161401</v>
      </c>
      <c r="C335" s="137">
        <v>118.95824205510399</v>
      </c>
      <c r="D335" s="137">
        <v>12.69</v>
      </c>
      <c r="E335" s="137"/>
      <c r="F335" s="137">
        <v>18.09</v>
      </c>
      <c r="G335" s="137">
        <v>40.605935581361798</v>
      </c>
      <c r="H335" s="137"/>
      <c r="I335" s="137">
        <v>24.509459915753801</v>
      </c>
      <c r="J335" s="137"/>
      <c r="K335" s="137">
        <v>19.817258883248702</v>
      </c>
      <c r="L335" s="137">
        <v>21.467083573486999</v>
      </c>
      <c r="M335" s="137">
        <v>118.037275019839</v>
      </c>
      <c r="N335" s="137">
        <v>12.75</v>
      </c>
      <c r="O335" s="137"/>
      <c r="P335" s="137">
        <v>18.3</v>
      </c>
      <c r="Q335" s="137">
        <v>41.4420742773464</v>
      </c>
      <c r="R335" s="137"/>
      <c r="S335" s="137">
        <v>24.956500025240199</v>
      </c>
      <c r="T335" s="137"/>
      <c r="U335" s="137">
        <v>19.8692385786802</v>
      </c>
      <c r="V335" s="1">
        <v>281615</v>
      </c>
      <c r="W335" s="1">
        <v>1181672</v>
      </c>
      <c r="X335" s="1">
        <v>584578</v>
      </c>
      <c r="Z335" s="1">
        <v>590927</v>
      </c>
      <c r="AA335" s="1">
        <v>21828</v>
      </c>
      <c r="AC335" s="1">
        <v>162470</v>
      </c>
      <c r="AE335" s="1">
        <v>238378</v>
      </c>
      <c r="AH335" s="136">
        <f t="shared" si="5"/>
        <v>36951</v>
      </c>
      <c r="AI335" s="177">
        <f>HLOOKUP(附加题模型!$E$2,历史数据!$B$3:$K$5000,ROW(A333),)</f>
        <v>19.817258883248702</v>
      </c>
      <c r="AJ335" s="177">
        <f>HLOOKUP(附加题模型!$E$2,历史数据!$L$3:$U$5000,ROW(A333),)</f>
        <v>19.8692385786802</v>
      </c>
    </row>
    <row r="336" spans="1:36" x14ac:dyDescent="0.2">
      <c r="A336" s="148">
        <v>36952</v>
      </c>
      <c r="B336" s="137">
        <v>21.5331700288184</v>
      </c>
      <c r="C336" s="137">
        <v>118.95824205510399</v>
      </c>
      <c r="D336" s="137">
        <v>12.8</v>
      </c>
      <c r="E336" s="137"/>
      <c r="F336" s="137">
        <v>18.3</v>
      </c>
      <c r="G336" s="137">
        <v>41.6397070600337</v>
      </c>
      <c r="H336" s="137"/>
      <c r="I336" s="137">
        <v>25.034246131237801</v>
      </c>
      <c r="J336" s="137"/>
      <c r="K336" s="137">
        <v>19.882233502538099</v>
      </c>
      <c r="L336" s="137">
        <v>22.227077809798299</v>
      </c>
      <c r="M336" s="137">
        <v>120.262945355063</v>
      </c>
      <c r="N336" s="137">
        <v>12.74</v>
      </c>
      <c r="O336" s="137"/>
      <c r="P336" s="137">
        <v>18.29</v>
      </c>
      <c r="Q336" s="137">
        <v>41.958960016682397</v>
      </c>
      <c r="R336" s="137"/>
      <c r="S336" s="137">
        <v>25.345230555228401</v>
      </c>
      <c r="T336" s="137"/>
      <c r="U336" s="137">
        <v>20.077157360406101</v>
      </c>
      <c r="V336" s="1">
        <v>719352</v>
      </c>
      <c r="W336" s="1">
        <v>1216024</v>
      </c>
      <c r="X336" s="1">
        <v>606861</v>
      </c>
      <c r="Z336" s="1">
        <v>1069676</v>
      </c>
      <c r="AA336" s="1">
        <v>73900</v>
      </c>
      <c r="AC336" s="1">
        <v>500003</v>
      </c>
      <c r="AE336" s="1">
        <v>246530</v>
      </c>
      <c r="AH336" s="136">
        <f t="shared" si="5"/>
        <v>36952</v>
      </c>
      <c r="AI336" s="177">
        <f>HLOOKUP(附加题模型!$E$2,历史数据!$B$3:$K$5000,ROW(A334),)</f>
        <v>19.882233502538099</v>
      </c>
      <c r="AJ336" s="177">
        <f>HLOOKUP(附加题模型!$E$2,历史数据!$L$3:$U$5000,ROW(A334),)</f>
        <v>20.077157360406101</v>
      </c>
    </row>
    <row r="337" spans="1:36" x14ac:dyDescent="0.2">
      <c r="A337" s="148">
        <v>36955</v>
      </c>
      <c r="B337" s="137">
        <v>22.579538904899099</v>
      </c>
      <c r="C337" s="137">
        <v>120.339692608002</v>
      </c>
      <c r="D337" s="137">
        <v>12.76</v>
      </c>
      <c r="E337" s="137"/>
      <c r="F337" s="137">
        <v>18.329999999999998</v>
      </c>
      <c r="G337" s="137">
        <v>41.958960016682397</v>
      </c>
      <c r="H337" s="137"/>
      <c r="I337" s="137">
        <v>25.461849714224801</v>
      </c>
      <c r="J337" s="137"/>
      <c r="K337" s="137">
        <v>20.0121827411167</v>
      </c>
      <c r="L337" s="137">
        <v>22.414322766570599</v>
      </c>
      <c r="M337" s="137">
        <v>118.881494802166</v>
      </c>
      <c r="N337" s="137">
        <v>12.64</v>
      </c>
      <c r="O337" s="137"/>
      <c r="P337" s="137">
        <v>18.09</v>
      </c>
      <c r="Q337" s="137">
        <v>42.232605408095502</v>
      </c>
      <c r="R337" s="137"/>
      <c r="S337" s="137">
        <v>25.189738343233099</v>
      </c>
      <c r="T337" s="137"/>
      <c r="U337" s="137">
        <v>20.454010152284301</v>
      </c>
      <c r="V337" s="1">
        <v>681142</v>
      </c>
      <c r="W337" s="1">
        <v>1058514</v>
      </c>
      <c r="X337" s="1">
        <v>350447</v>
      </c>
      <c r="Z337" s="1">
        <v>889051</v>
      </c>
      <c r="AA337" s="1">
        <v>50869</v>
      </c>
      <c r="AC337" s="1">
        <v>283505</v>
      </c>
      <c r="AE337" s="1">
        <v>611600</v>
      </c>
      <c r="AH337" s="136">
        <f t="shared" si="5"/>
        <v>36955</v>
      </c>
      <c r="AI337" s="177">
        <f>HLOOKUP(附加题模型!$E$2,历史数据!$B$3:$K$5000,ROW(A335),)</f>
        <v>20.0121827411167</v>
      </c>
      <c r="AJ337" s="177">
        <f>HLOOKUP(附加题模型!$E$2,历史数据!$L$3:$U$5000,ROW(A335),)</f>
        <v>20.454010152284301</v>
      </c>
    </row>
    <row r="338" spans="1:36" x14ac:dyDescent="0.2">
      <c r="A338" s="148">
        <v>36956</v>
      </c>
      <c r="B338" s="137">
        <v>22.414322766570599</v>
      </c>
      <c r="C338" s="137">
        <v>120.109450849186</v>
      </c>
      <c r="D338" s="137">
        <v>12.63</v>
      </c>
      <c r="E338" s="137"/>
      <c r="F338" s="137">
        <v>18.600000000000001</v>
      </c>
      <c r="G338" s="137">
        <v>42.232605408095502</v>
      </c>
      <c r="H338" s="137"/>
      <c r="I338" s="137">
        <v>25.189738343233099</v>
      </c>
      <c r="J338" s="137"/>
      <c r="K338" s="137">
        <v>20.415025380710698</v>
      </c>
      <c r="L338" s="137">
        <v>22.392293948126799</v>
      </c>
      <c r="M338" s="137">
        <v>118.57450579041</v>
      </c>
      <c r="N338" s="137">
        <v>12.67</v>
      </c>
      <c r="O338" s="137"/>
      <c r="P338" s="137">
        <v>18.04</v>
      </c>
      <c r="Q338" s="137">
        <v>42.263010451585799</v>
      </c>
      <c r="R338" s="137"/>
      <c r="S338" s="137">
        <v>25.4424131877254</v>
      </c>
      <c r="T338" s="137"/>
      <c r="U338" s="137">
        <v>20.531979695431499</v>
      </c>
      <c r="V338" s="1">
        <v>205756</v>
      </c>
      <c r="W338" s="1">
        <v>871577</v>
      </c>
      <c r="X338" s="1">
        <v>260562</v>
      </c>
      <c r="Z338" s="1">
        <v>1194481</v>
      </c>
      <c r="AA338" s="1">
        <v>37950</v>
      </c>
      <c r="AC338" s="1">
        <v>204354</v>
      </c>
      <c r="AE338" s="1">
        <v>417100</v>
      </c>
      <c r="AH338" s="136">
        <f t="shared" si="5"/>
        <v>36956</v>
      </c>
      <c r="AI338" s="177">
        <f>HLOOKUP(附加题模型!$E$2,历史数据!$B$3:$K$5000,ROW(A336),)</f>
        <v>20.415025380710698</v>
      </c>
      <c r="AJ338" s="177">
        <f>HLOOKUP(附加题模型!$E$2,历史数据!$L$3:$U$5000,ROW(A336),)</f>
        <v>20.531979695431499</v>
      </c>
    </row>
    <row r="339" spans="1:36" x14ac:dyDescent="0.2">
      <c r="A339" s="148">
        <v>36957</v>
      </c>
      <c r="B339" s="137">
        <v>22.359250720461102</v>
      </c>
      <c r="C339" s="137">
        <v>118.651253043349</v>
      </c>
      <c r="D339" s="137">
        <v>12.68</v>
      </c>
      <c r="E339" s="137"/>
      <c r="F339" s="137">
        <v>18.559999999999999</v>
      </c>
      <c r="G339" s="137">
        <v>42.263010451585799</v>
      </c>
      <c r="H339" s="137"/>
      <c r="I339" s="137">
        <v>25.559032346721899</v>
      </c>
      <c r="J339" s="137"/>
      <c r="K339" s="137">
        <v>20.531979695431499</v>
      </c>
      <c r="L339" s="137">
        <v>22.898956772334301</v>
      </c>
      <c r="M339" s="137">
        <v>119.111736560982</v>
      </c>
      <c r="N339" s="137">
        <v>12.72</v>
      </c>
      <c r="O339" s="137"/>
      <c r="P339" s="137">
        <v>18.57</v>
      </c>
      <c r="Q339" s="137">
        <v>41.8829474079565</v>
      </c>
      <c r="R339" s="137"/>
      <c r="S339" s="137">
        <v>25.3841036082272</v>
      </c>
      <c r="T339" s="137"/>
      <c r="U339" s="137">
        <v>20.467005076142101</v>
      </c>
      <c r="V339" s="1">
        <v>289155</v>
      </c>
      <c r="W339" s="1">
        <v>931527</v>
      </c>
      <c r="X339" s="1">
        <v>393844</v>
      </c>
      <c r="Z339" s="1">
        <v>1607019</v>
      </c>
      <c r="AA339" s="1">
        <v>23550</v>
      </c>
      <c r="AC339" s="1">
        <v>214353</v>
      </c>
      <c r="AE339" s="1">
        <v>248000</v>
      </c>
      <c r="AH339" s="136">
        <f t="shared" si="5"/>
        <v>36957</v>
      </c>
      <c r="AI339" s="177">
        <f>HLOOKUP(附加题模型!$E$2,历史数据!$B$3:$K$5000,ROW(A337),)</f>
        <v>20.531979695431499</v>
      </c>
      <c r="AJ339" s="177">
        <f>HLOOKUP(附加题模型!$E$2,历史数据!$L$3:$U$5000,ROW(A337),)</f>
        <v>20.467005076142101</v>
      </c>
    </row>
    <row r="340" spans="1:36" x14ac:dyDescent="0.2">
      <c r="A340" s="148">
        <v>36958</v>
      </c>
      <c r="B340" s="137">
        <v>22.898956772334301</v>
      </c>
      <c r="C340" s="137">
        <v>119.725714584492</v>
      </c>
      <c r="D340" s="137">
        <v>12.72</v>
      </c>
      <c r="E340" s="137"/>
      <c r="F340" s="137">
        <v>18.579999999999998</v>
      </c>
      <c r="G340" s="137">
        <v>41.958960016682397</v>
      </c>
      <c r="H340" s="137"/>
      <c r="I340" s="137">
        <v>25.3841036082272</v>
      </c>
      <c r="J340" s="137"/>
      <c r="K340" s="137">
        <v>20.48</v>
      </c>
      <c r="L340" s="137">
        <v>22.568524495677199</v>
      </c>
      <c r="M340" s="137">
        <v>121.56764865502301</v>
      </c>
      <c r="N340" s="137">
        <v>12.62</v>
      </c>
      <c r="O340" s="137"/>
      <c r="P340" s="137">
        <v>18.68</v>
      </c>
      <c r="Q340" s="137">
        <v>42.323820538566501</v>
      </c>
      <c r="R340" s="137"/>
      <c r="S340" s="137">
        <v>25.073119184236599</v>
      </c>
      <c r="T340" s="137"/>
      <c r="U340" s="137">
        <v>20.3890355329949</v>
      </c>
      <c r="V340" s="1">
        <v>245700</v>
      </c>
      <c r="W340" s="1">
        <v>1155300</v>
      </c>
      <c r="X340" s="1">
        <v>313704</v>
      </c>
      <c r="Z340" s="1">
        <v>1029474</v>
      </c>
      <c r="AA340" s="1">
        <v>37158</v>
      </c>
      <c r="AC340" s="1">
        <v>229800</v>
      </c>
      <c r="AE340" s="1">
        <v>234300</v>
      </c>
      <c r="AH340" s="136">
        <f t="shared" si="5"/>
        <v>36958</v>
      </c>
      <c r="AI340" s="177">
        <f>HLOOKUP(附加题模型!$E$2,历史数据!$B$3:$K$5000,ROW(A338),)</f>
        <v>20.48</v>
      </c>
      <c r="AJ340" s="177">
        <f>HLOOKUP(附加题模型!$E$2,历史数据!$L$3:$U$5000,ROW(A338),)</f>
        <v>20.3890355329949</v>
      </c>
    </row>
    <row r="341" spans="1:36" x14ac:dyDescent="0.2">
      <c r="A341" s="148">
        <v>36959</v>
      </c>
      <c r="B341" s="137">
        <v>22.524466858789602</v>
      </c>
      <c r="C341" s="137">
        <v>121.797890413839</v>
      </c>
      <c r="D341" s="137">
        <v>12.61</v>
      </c>
      <c r="E341" s="137"/>
      <c r="F341" s="137">
        <v>18.600000000000001</v>
      </c>
      <c r="G341" s="137">
        <v>41.928554973192</v>
      </c>
      <c r="H341" s="137"/>
      <c r="I341" s="137">
        <v>25.248047922731299</v>
      </c>
      <c r="J341" s="137"/>
      <c r="K341" s="137">
        <v>20.3890355329949</v>
      </c>
      <c r="L341" s="137">
        <v>22.524466858789602</v>
      </c>
      <c r="M341" s="137">
        <v>122.79560470204299</v>
      </c>
      <c r="N341" s="137">
        <v>12.66</v>
      </c>
      <c r="O341" s="137"/>
      <c r="P341" s="137">
        <v>19.16</v>
      </c>
      <c r="Q341" s="137">
        <v>43.8744777565744</v>
      </c>
      <c r="R341" s="137"/>
      <c r="S341" s="137">
        <v>25.306357502229499</v>
      </c>
      <c r="T341" s="137"/>
      <c r="U341" s="137">
        <v>20.895837563451799</v>
      </c>
      <c r="V341" s="1">
        <v>226845</v>
      </c>
      <c r="W341" s="1">
        <v>2068327</v>
      </c>
      <c r="X341" s="1">
        <v>387762</v>
      </c>
      <c r="Z341" s="1">
        <v>1693635</v>
      </c>
      <c r="AA341" s="1">
        <v>164930</v>
      </c>
      <c r="AC341" s="1">
        <v>276321</v>
      </c>
      <c r="AE341" s="1">
        <v>963572</v>
      </c>
      <c r="AH341" s="136">
        <f t="shared" si="5"/>
        <v>36959</v>
      </c>
      <c r="AI341" s="177">
        <f>HLOOKUP(附加题模型!$E$2,历史数据!$B$3:$K$5000,ROW(A339),)</f>
        <v>20.3890355329949</v>
      </c>
      <c r="AJ341" s="177">
        <f>HLOOKUP(附加题模型!$E$2,历史数据!$L$3:$U$5000,ROW(A339),)</f>
        <v>20.895837563451799</v>
      </c>
    </row>
    <row r="342" spans="1:36" x14ac:dyDescent="0.2">
      <c r="A342" s="148">
        <v>36962</v>
      </c>
      <c r="B342" s="137">
        <v>22.524466858789602</v>
      </c>
      <c r="C342" s="137">
        <v>123.563077231431</v>
      </c>
      <c r="D342" s="137">
        <v>12.68</v>
      </c>
      <c r="E342" s="137"/>
      <c r="F342" s="137">
        <v>19.100000000000001</v>
      </c>
      <c r="G342" s="137">
        <v>43.707250017377397</v>
      </c>
      <c r="H342" s="137"/>
      <c r="I342" s="137">
        <v>25.422976661225999</v>
      </c>
      <c r="J342" s="137"/>
      <c r="K342" s="137">
        <v>20.921827411167499</v>
      </c>
      <c r="L342" s="137">
        <v>22.326207492795401</v>
      </c>
      <c r="M342" s="137">
        <v>124.25380250788</v>
      </c>
      <c r="N342" s="137">
        <v>12.89</v>
      </c>
      <c r="O342" s="137"/>
      <c r="P342" s="137">
        <v>19.05</v>
      </c>
      <c r="Q342" s="137">
        <v>43.175161756296298</v>
      </c>
      <c r="R342" s="137"/>
      <c r="S342" s="137">
        <v>25.2674844492307</v>
      </c>
      <c r="T342" s="137"/>
      <c r="U342" s="137">
        <v>20.9868020304569</v>
      </c>
      <c r="V342" s="1">
        <v>261155</v>
      </c>
      <c r="W342" s="1">
        <v>2231996</v>
      </c>
      <c r="X342" s="1">
        <v>798930</v>
      </c>
      <c r="Z342" s="1">
        <v>1166617</v>
      </c>
      <c r="AA342" s="1">
        <v>39899</v>
      </c>
      <c r="AC342" s="1">
        <v>234855</v>
      </c>
      <c r="AE342" s="1">
        <v>606369</v>
      </c>
      <c r="AH342" s="136">
        <f t="shared" si="5"/>
        <v>36962</v>
      </c>
      <c r="AI342" s="177">
        <f>HLOOKUP(附加题模型!$E$2,历史数据!$B$3:$K$5000,ROW(A340),)</f>
        <v>20.921827411167499</v>
      </c>
      <c r="AJ342" s="177">
        <f>HLOOKUP(附加题模型!$E$2,历史数据!$L$3:$U$5000,ROW(A340),)</f>
        <v>20.9868020304569</v>
      </c>
    </row>
    <row r="343" spans="1:36" x14ac:dyDescent="0.2">
      <c r="A343" s="148">
        <v>36963</v>
      </c>
      <c r="B343" s="137">
        <v>22.337221902017301</v>
      </c>
      <c r="C343" s="137">
        <v>124.714286025513</v>
      </c>
      <c r="D343" s="137">
        <v>12.9</v>
      </c>
      <c r="E343" s="137"/>
      <c r="F343" s="137">
        <v>19.28</v>
      </c>
      <c r="G343" s="137">
        <v>42.977528973609097</v>
      </c>
      <c r="H343" s="137"/>
      <c r="I343" s="137">
        <v>25.2674844492307</v>
      </c>
      <c r="J343" s="137"/>
      <c r="K343" s="137">
        <v>20.960812182741101</v>
      </c>
      <c r="L343" s="137">
        <v>22.4583804034582</v>
      </c>
      <c r="M343" s="137">
        <v>123.025846460859</v>
      </c>
      <c r="N343" s="137">
        <v>12.75</v>
      </c>
      <c r="O343" s="137"/>
      <c r="P343" s="137">
        <v>19.100000000000001</v>
      </c>
      <c r="Q343" s="137">
        <v>42.080580190643701</v>
      </c>
      <c r="R343" s="137"/>
      <c r="S343" s="137">
        <v>25.131428763734899</v>
      </c>
      <c r="T343" s="137"/>
      <c r="U343" s="137">
        <v>20.674923857867999</v>
      </c>
      <c r="V343" s="1">
        <v>119297</v>
      </c>
      <c r="W343" s="1">
        <v>2041809</v>
      </c>
      <c r="X343" s="1">
        <v>621820</v>
      </c>
      <c r="Z343" s="1">
        <v>1164969</v>
      </c>
      <c r="AA343" s="1">
        <v>38965</v>
      </c>
      <c r="AC343" s="1">
        <v>254394</v>
      </c>
      <c r="AE343" s="1">
        <v>518776</v>
      </c>
      <c r="AH343" s="136">
        <f t="shared" si="5"/>
        <v>36963</v>
      </c>
      <c r="AI343" s="177">
        <f>HLOOKUP(附加题模型!$E$2,历史数据!$B$3:$K$5000,ROW(A341),)</f>
        <v>20.960812182741101</v>
      </c>
      <c r="AJ343" s="177">
        <f>HLOOKUP(附加题模型!$E$2,历史数据!$L$3:$U$5000,ROW(A341),)</f>
        <v>20.674923857867999</v>
      </c>
    </row>
    <row r="344" spans="1:36" x14ac:dyDescent="0.2">
      <c r="A344" s="148">
        <v>36964</v>
      </c>
      <c r="B344" s="137">
        <v>22.359250720461102</v>
      </c>
      <c r="C344" s="137">
        <v>123.179340966737</v>
      </c>
      <c r="D344" s="137">
        <v>12.69</v>
      </c>
      <c r="E344" s="137"/>
      <c r="F344" s="137">
        <v>19.100000000000001</v>
      </c>
      <c r="G344" s="137">
        <v>42.567060886489301</v>
      </c>
      <c r="H344" s="137"/>
      <c r="I344" s="137">
        <v>25.111992237235501</v>
      </c>
      <c r="J344" s="137"/>
      <c r="K344" s="137">
        <v>20.661928934010199</v>
      </c>
      <c r="L344" s="137">
        <v>22.6346109510086</v>
      </c>
      <c r="M344" s="137">
        <v>124.944527784329</v>
      </c>
      <c r="N344" s="137">
        <v>12.78</v>
      </c>
      <c r="O344" s="137"/>
      <c r="P344" s="137">
        <v>19.600000000000001</v>
      </c>
      <c r="Q344" s="137">
        <v>42.110985234134098</v>
      </c>
      <c r="R344" s="137"/>
      <c r="S344" s="137">
        <v>25.656214979218898</v>
      </c>
      <c r="T344" s="137"/>
      <c r="U344" s="137">
        <v>20.8568527918782</v>
      </c>
      <c r="V344" s="1">
        <v>341311</v>
      </c>
      <c r="W344" s="1">
        <v>1611324</v>
      </c>
      <c r="X344" s="1">
        <v>356410</v>
      </c>
      <c r="Z344" s="1">
        <v>1478631</v>
      </c>
      <c r="AA344" s="1">
        <v>15210</v>
      </c>
      <c r="AC344" s="1">
        <v>285975</v>
      </c>
      <c r="AE344" s="1">
        <v>326738</v>
      </c>
      <c r="AH344" s="136">
        <f t="shared" si="5"/>
        <v>36964</v>
      </c>
      <c r="AI344" s="177">
        <f>HLOOKUP(附加题模型!$E$2,历史数据!$B$3:$K$5000,ROW(A342),)</f>
        <v>20.661928934010199</v>
      </c>
      <c r="AJ344" s="177">
        <f>HLOOKUP(附加题模型!$E$2,历史数据!$L$3:$U$5000,ROW(A342),)</f>
        <v>20.8568527918782</v>
      </c>
    </row>
    <row r="345" spans="1:36" x14ac:dyDescent="0.2">
      <c r="A345" s="148">
        <v>36965</v>
      </c>
      <c r="B345" s="137">
        <v>22.689682997118201</v>
      </c>
      <c r="C345" s="137">
        <v>124.944527784329</v>
      </c>
      <c r="D345" s="137">
        <v>12.78</v>
      </c>
      <c r="E345" s="137"/>
      <c r="F345" s="137">
        <v>19.559999999999999</v>
      </c>
      <c r="G345" s="137">
        <v>42.551858364744199</v>
      </c>
      <c r="H345" s="137"/>
      <c r="I345" s="137">
        <v>25.656214979218898</v>
      </c>
      <c r="J345" s="137"/>
      <c r="K345" s="137">
        <v>20.8568527918782</v>
      </c>
      <c r="L345" s="137">
        <v>22.965043227665699</v>
      </c>
      <c r="M345" s="137">
        <v>123.48632997849199</v>
      </c>
      <c r="N345" s="137">
        <v>12.9</v>
      </c>
      <c r="O345" s="137"/>
      <c r="P345" s="137">
        <v>20.05</v>
      </c>
      <c r="Q345" s="137">
        <v>41.852542364466103</v>
      </c>
      <c r="R345" s="137"/>
      <c r="S345" s="137">
        <v>25.3841036082272</v>
      </c>
      <c r="T345" s="137"/>
      <c r="U345" s="137">
        <v>21.467614213198001</v>
      </c>
      <c r="V345" s="1">
        <v>281916</v>
      </c>
      <c r="W345" s="1">
        <v>1397547</v>
      </c>
      <c r="X345" s="1">
        <v>1014668</v>
      </c>
      <c r="Z345" s="1">
        <v>1471904</v>
      </c>
      <c r="AA345" s="1">
        <v>31333</v>
      </c>
      <c r="AC345" s="1">
        <v>412480</v>
      </c>
      <c r="AE345" s="1">
        <v>1098091</v>
      </c>
      <c r="AH345" s="136">
        <f t="shared" si="5"/>
        <v>36965</v>
      </c>
      <c r="AI345" s="177">
        <f>HLOOKUP(附加题模型!$E$2,历史数据!$B$3:$K$5000,ROW(A343),)</f>
        <v>20.8568527918782</v>
      </c>
      <c r="AJ345" s="177">
        <f>HLOOKUP(附加题模型!$E$2,历史数据!$L$3:$U$5000,ROW(A343),)</f>
        <v>21.467614213198001</v>
      </c>
    </row>
    <row r="346" spans="1:36" x14ac:dyDescent="0.2">
      <c r="A346" s="148">
        <v>36966</v>
      </c>
      <c r="B346" s="137">
        <v>22.965043227665699</v>
      </c>
      <c r="C346" s="137">
        <v>123.563077231431</v>
      </c>
      <c r="D346" s="137">
        <v>12.9</v>
      </c>
      <c r="E346" s="137"/>
      <c r="F346" s="137">
        <v>20.05</v>
      </c>
      <c r="G346" s="137">
        <v>42.110985234134098</v>
      </c>
      <c r="H346" s="137"/>
      <c r="I346" s="137">
        <v>25.559032346721899</v>
      </c>
      <c r="J346" s="137"/>
      <c r="K346" s="137">
        <v>21.467614213198001</v>
      </c>
      <c r="L346" s="137">
        <v>22.909971181556202</v>
      </c>
      <c r="M346" s="137">
        <v>122.02813217265501</v>
      </c>
      <c r="N346" s="137">
        <v>13.03</v>
      </c>
      <c r="O346" s="137"/>
      <c r="P346" s="137">
        <v>20.12</v>
      </c>
      <c r="Q346" s="137">
        <v>41.958960016682397</v>
      </c>
      <c r="R346" s="137"/>
      <c r="S346" s="137">
        <v>25.656214979218898</v>
      </c>
      <c r="T346" s="137"/>
      <c r="U346" s="137">
        <v>21.428629441624398</v>
      </c>
      <c r="V346" s="1">
        <v>269000</v>
      </c>
      <c r="W346" s="1">
        <v>1885783</v>
      </c>
      <c r="X346" s="1">
        <v>1329253</v>
      </c>
      <c r="Z346" s="1">
        <v>923075</v>
      </c>
      <c r="AA346" s="1">
        <v>40400</v>
      </c>
      <c r="AC346" s="1">
        <v>552025</v>
      </c>
      <c r="AE346" s="1">
        <v>548444</v>
      </c>
      <c r="AH346" s="136">
        <f t="shared" si="5"/>
        <v>36966</v>
      </c>
      <c r="AI346" s="177">
        <f>HLOOKUP(附加题模型!$E$2,历史数据!$B$3:$K$5000,ROW(A344),)</f>
        <v>21.467614213198001</v>
      </c>
      <c r="AJ346" s="177">
        <f>HLOOKUP(附加题模型!$E$2,历史数据!$L$3:$U$5000,ROW(A344),)</f>
        <v>21.428629441624398</v>
      </c>
    </row>
    <row r="347" spans="1:36" x14ac:dyDescent="0.2">
      <c r="A347" s="148">
        <v>36969</v>
      </c>
      <c r="B347" s="137">
        <v>22.909971181556202</v>
      </c>
      <c r="C347" s="137">
        <v>122.94909920792099</v>
      </c>
      <c r="D347" s="137">
        <v>13.08</v>
      </c>
      <c r="E347" s="137"/>
      <c r="F347" s="137">
        <v>20.100000000000001</v>
      </c>
      <c r="G347" s="137">
        <v>41.366061668620503</v>
      </c>
      <c r="H347" s="137"/>
      <c r="I347" s="137">
        <v>25.656214979218898</v>
      </c>
      <c r="J347" s="137"/>
      <c r="K347" s="137">
        <v>21.311675126903499</v>
      </c>
      <c r="L347" s="137">
        <v>22.909971181556202</v>
      </c>
      <c r="M347" s="137">
        <v>123.40958272555299</v>
      </c>
      <c r="N347" s="137">
        <v>13.07</v>
      </c>
      <c r="O347" s="137"/>
      <c r="P347" s="137">
        <v>20.45</v>
      </c>
      <c r="Q347" s="137">
        <v>41.533289407817499</v>
      </c>
      <c r="R347" s="137"/>
      <c r="S347" s="137">
        <v>26.355929933197601</v>
      </c>
      <c r="T347" s="137"/>
      <c r="U347" s="137">
        <v>21.571573604060902</v>
      </c>
      <c r="V347" s="1">
        <v>0</v>
      </c>
      <c r="W347" s="1">
        <v>1274379</v>
      </c>
      <c r="X347" s="1">
        <v>1336985</v>
      </c>
      <c r="Z347" s="1">
        <v>1189138</v>
      </c>
      <c r="AA347" s="1">
        <v>48820</v>
      </c>
      <c r="AC347" s="1">
        <v>1717625</v>
      </c>
      <c r="AE347" s="1">
        <v>413223</v>
      </c>
      <c r="AH347" s="136">
        <f t="shared" si="5"/>
        <v>36969</v>
      </c>
      <c r="AI347" s="177">
        <f>HLOOKUP(附加题模型!$E$2,历史数据!$B$3:$K$5000,ROW(A345),)</f>
        <v>21.311675126903499</v>
      </c>
      <c r="AJ347" s="177">
        <f>HLOOKUP(附加题模型!$E$2,历史数据!$L$3:$U$5000,ROW(A345),)</f>
        <v>21.571573604060902</v>
      </c>
    </row>
    <row r="348" spans="1:36" x14ac:dyDescent="0.2">
      <c r="A348" s="148">
        <v>36970</v>
      </c>
      <c r="B348" s="137">
        <v>23.141273775216099</v>
      </c>
      <c r="C348" s="137">
        <v>123.563077231431</v>
      </c>
      <c r="D348" s="137">
        <v>13.07</v>
      </c>
      <c r="E348" s="137"/>
      <c r="F348" s="137">
        <v>20.6</v>
      </c>
      <c r="G348" s="137">
        <v>41.426871755601198</v>
      </c>
      <c r="H348" s="137"/>
      <c r="I348" s="137">
        <v>26.433676039195198</v>
      </c>
      <c r="J348" s="137"/>
      <c r="K348" s="137">
        <v>21.5065989847716</v>
      </c>
      <c r="L348" s="137">
        <v>23.515763688760799</v>
      </c>
      <c r="M348" s="137">
        <v>123.179340966737</v>
      </c>
      <c r="N348" s="137">
        <v>13.09</v>
      </c>
      <c r="O348" s="137"/>
      <c r="P348" s="137">
        <v>20.52</v>
      </c>
      <c r="Q348" s="137">
        <v>39.815404450612697</v>
      </c>
      <c r="R348" s="137"/>
      <c r="S348" s="137">
        <v>26.239310774201101</v>
      </c>
      <c r="T348" s="137"/>
      <c r="U348" s="137">
        <v>21.5195939086294</v>
      </c>
      <c r="V348" s="1">
        <v>569675</v>
      </c>
      <c r="W348" s="1">
        <v>1358608</v>
      </c>
      <c r="X348" s="1">
        <v>902634</v>
      </c>
      <c r="Z348" s="1">
        <v>625756</v>
      </c>
      <c r="AA348" s="1">
        <v>366997</v>
      </c>
      <c r="AC348" s="1">
        <v>529733</v>
      </c>
      <c r="AE348" s="1">
        <v>366600</v>
      </c>
      <c r="AH348" s="136">
        <f t="shared" si="5"/>
        <v>36970</v>
      </c>
      <c r="AI348" s="177">
        <f>HLOOKUP(附加题模型!$E$2,历史数据!$B$3:$K$5000,ROW(A346),)</f>
        <v>21.5065989847716</v>
      </c>
      <c r="AJ348" s="177">
        <f>HLOOKUP(附加题模型!$E$2,历史数据!$L$3:$U$5000,ROW(A346),)</f>
        <v>21.5195939086294</v>
      </c>
    </row>
    <row r="349" spans="1:36" x14ac:dyDescent="0.2">
      <c r="A349" s="148">
        <v>36971</v>
      </c>
      <c r="B349" s="137">
        <v>23.460691642651302</v>
      </c>
      <c r="C349" s="137">
        <v>124.330549760819</v>
      </c>
      <c r="D349" s="137">
        <v>13.1</v>
      </c>
      <c r="E349" s="137"/>
      <c r="F349" s="137">
        <v>20.8</v>
      </c>
      <c r="G349" s="137">
        <v>39.389733841747798</v>
      </c>
      <c r="H349" s="137"/>
      <c r="I349" s="137">
        <v>26.239310774201101</v>
      </c>
      <c r="J349" s="137"/>
      <c r="K349" s="137">
        <v>21.571573604060902</v>
      </c>
      <c r="L349" s="137">
        <v>23.0201152737752</v>
      </c>
      <c r="M349" s="137">
        <v>125.021275037268</v>
      </c>
      <c r="N349" s="137">
        <v>12.97</v>
      </c>
      <c r="O349" s="137"/>
      <c r="P349" s="137">
        <v>20.53</v>
      </c>
      <c r="Q349" s="137">
        <v>39.830606972357899</v>
      </c>
      <c r="R349" s="137"/>
      <c r="S349" s="137">
        <v>26.181001194702901</v>
      </c>
      <c r="T349" s="137"/>
      <c r="U349" s="137">
        <v>21.1167512690355</v>
      </c>
      <c r="V349" s="1">
        <v>440693</v>
      </c>
      <c r="W349" s="1">
        <v>1584317</v>
      </c>
      <c r="X349" s="1">
        <v>1046632</v>
      </c>
      <c r="Z349" s="1">
        <v>671317</v>
      </c>
      <c r="AA349" s="1">
        <v>339762</v>
      </c>
      <c r="AC349" s="1">
        <v>537447</v>
      </c>
      <c r="AE349" s="1">
        <v>651519</v>
      </c>
      <c r="AH349" s="136">
        <f t="shared" si="5"/>
        <v>36971</v>
      </c>
      <c r="AI349" s="177">
        <f>HLOOKUP(附加题模型!$E$2,历史数据!$B$3:$K$5000,ROW(A347),)</f>
        <v>21.571573604060902</v>
      </c>
      <c r="AJ349" s="177">
        <f>HLOOKUP(附加题模型!$E$2,历史数据!$L$3:$U$5000,ROW(A347),)</f>
        <v>21.1167512690355</v>
      </c>
    </row>
    <row r="350" spans="1:36" x14ac:dyDescent="0.2">
      <c r="A350" s="148">
        <v>36972</v>
      </c>
      <c r="B350" s="137">
        <v>23.075187319884702</v>
      </c>
      <c r="C350" s="137">
        <v>125.251516796084</v>
      </c>
      <c r="D350" s="137">
        <v>13</v>
      </c>
      <c r="E350" s="137"/>
      <c r="F350" s="137">
        <v>20.3</v>
      </c>
      <c r="G350" s="137">
        <v>39.952227146319302</v>
      </c>
      <c r="H350" s="137"/>
      <c r="I350" s="137">
        <v>26.239310774201101</v>
      </c>
      <c r="J350" s="137"/>
      <c r="K350" s="137">
        <v>21.1297461928934</v>
      </c>
      <c r="L350" s="137">
        <v>23.306489913544699</v>
      </c>
      <c r="M350" s="137">
        <v>126.78646185485999</v>
      </c>
      <c r="N350" s="137">
        <v>12.91</v>
      </c>
      <c r="O350" s="137"/>
      <c r="P350" s="137">
        <v>19.899999999999999</v>
      </c>
      <c r="Q350" s="137">
        <v>40.712353233578</v>
      </c>
      <c r="R350" s="137"/>
      <c r="S350" s="137">
        <v>26.433676039195198</v>
      </c>
      <c r="T350" s="137"/>
      <c r="U350" s="137">
        <v>20.402030456852799</v>
      </c>
      <c r="V350" s="1">
        <v>612743</v>
      </c>
      <c r="W350" s="1">
        <v>2852281</v>
      </c>
      <c r="X350" s="1">
        <v>1227493</v>
      </c>
      <c r="Z350" s="1">
        <v>1669548</v>
      </c>
      <c r="AA350" s="1">
        <v>246742</v>
      </c>
      <c r="AC350" s="1">
        <v>642575</v>
      </c>
      <c r="AE350" s="1">
        <v>1388463</v>
      </c>
      <c r="AH350" s="136">
        <f t="shared" si="5"/>
        <v>36972</v>
      </c>
      <c r="AI350" s="177">
        <f>HLOOKUP(附加题模型!$E$2,历史数据!$B$3:$K$5000,ROW(A348),)</f>
        <v>21.1297461928934</v>
      </c>
      <c r="AJ350" s="177">
        <f>HLOOKUP(附加题模型!$E$2,历史数据!$L$3:$U$5000,ROW(A348),)</f>
        <v>20.402030456852799</v>
      </c>
    </row>
    <row r="351" spans="1:36" x14ac:dyDescent="0.2">
      <c r="A351" s="148">
        <v>36973</v>
      </c>
      <c r="B351" s="137">
        <v>23.130259365994199</v>
      </c>
      <c r="C351" s="137">
        <v>127.32369262543099</v>
      </c>
      <c r="D351" s="137">
        <v>12.89</v>
      </c>
      <c r="E351" s="137"/>
      <c r="F351" s="137">
        <v>19.8</v>
      </c>
      <c r="G351" s="137">
        <v>40.712353233578</v>
      </c>
      <c r="H351" s="137"/>
      <c r="I351" s="137">
        <v>26.5308586716923</v>
      </c>
      <c r="J351" s="137"/>
      <c r="K351" s="137">
        <v>20.3760406091371</v>
      </c>
      <c r="L351" s="137">
        <v>23.130259365994199</v>
      </c>
      <c r="M351" s="137">
        <v>124.944527784329</v>
      </c>
      <c r="N351" s="137">
        <v>12.77</v>
      </c>
      <c r="O351" s="137"/>
      <c r="P351" s="137">
        <v>20</v>
      </c>
      <c r="Q351" s="137">
        <v>40.697150711832798</v>
      </c>
      <c r="R351" s="137"/>
      <c r="S351" s="137">
        <v>25.656214979218898</v>
      </c>
      <c r="T351" s="137"/>
      <c r="U351" s="137">
        <v>20.791878172588799</v>
      </c>
      <c r="V351" s="1">
        <v>996785</v>
      </c>
      <c r="W351" s="1">
        <v>3719625</v>
      </c>
      <c r="X351" s="1">
        <v>1101865</v>
      </c>
      <c r="Z351" s="1">
        <v>1656686</v>
      </c>
      <c r="AA351" s="1">
        <v>180520</v>
      </c>
      <c r="AC351" s="1">
        <v>724800</v>
      </c>
      <c r="AE351" s="1">
        <v>1313071</v>
      </c>
      <c r="AH351" s="136">
        <f t="shared" si="5"/>
        <v>36973</v>
      </c>
      <c r="AI351" s="177">
        <f>HLOOKUP(附加题模型!$E$2,历史数据!$B$3:$K$5000,ROW(A349),)</f>
        <v>20.3760406091371</v>
      </c>
      <c r="AJ351" s="177">
        <f>HLOOKUP(附加题模型!$E$2,历史数据!$L$3:$U$5000,ROW(A349),)</f>
        <v>20.791878172588799</v>
      </c>
    </row>
    <row r="352" spans="1:36" x14ac:dyDescent="0.2">
      <c r="A352" s="148">
        <v>36976</v>
      </c>
      <c r="B352" s="137">
        <v>22.892007767374601</v>
      </c>
      <c r="C352" s="137">
        <v>124.944527784329</v>
      </c>
      <c r="D352" s="137">
        <v>12.76</v>
      </c>
      <c r="E352" s="137">
        <v>16.88</v>
      </c>
      <c r="F352" s="137">
        <v>19.809999999999999</v>
      </c>
      <c r="G352" s="137">
        <v>40.697150711832798</v>
      </c>
      <c r="H352" s="137"/>
      <c r="I352" s="137">
        <v>25.656214979218898</v>
      </c>
      <c r="J352" s="137"/>
      <c r="K352" s="137">
        <v>20.3760406091371</v>
      </c>
      <c r="L352" s="137">
        <v>23.527345363693701</v>
      </c>
      <c r="M352" s="137">
        <v>125.86549481959401</v>
      </c>
      <c r="N352" s="137">
        <v>12.93</v>
      </c>
      <c r="O352" s="137">
        <v>16.48</v>
      </c>
      <c r="P352" s="137">
        <v>20.48</v>
      </c>
      <c r="Q352" s="137">
        <v>41.122821320697703</v>
      </c>
      <c r="R352" s="137"/>
      <c r="S352" s="137">
        <v>26.064382035706501</v>
      </c>
      <c r="T352" s="137"/>
      <c r="U352" s="137">
        <v>20.661928934010199</v>
      </c>
      <c r="V352" s="1">
        <v>1292704</v>
      </c>
      <c r="W352" s="1">
        <v>1634283</v>
      </c>
      <c r="X352" s="1">
        <v>710346</v>
      </c>
      <c r="Y352" s="1">
        <v>42850639</v>
      </c>
      <c r="Z352" s="1">
        <v>1487840</v>
      </c>
      <c r="AA352" s="1">
        <v>135390</v>
      </c>
      <c r="AC352" s="1">
        <v>368811</v>
      </c>
      <c r="AE352" s="1">
        <v>663576</v>
      </c>
      <c r="AH352" s="136">
        <f t="shared" si="5"/>
        <v>36976</v>
      </c>
      <c r="AI352" s="177">
        <f>HLOOKUP(附加题模型!$E$2,历史数据!$B$3:$K$5000,ROW(A350),)</f>
        <v>20.3760406091371</v>
      </c>
      <c r="AJ352" s="177">
        <f>HLOOKUP(附加题模型!$E$2,历史数据!$L$3:$U$5000,ROW(A350),)</f>
        <v>20.661928934010199</v>
      </c>
    </row>
    <row r="353" spans="1:36" x14ac:dyDescent="0.2">
      <c r="A353" s="148">
        <v>36977</v>
      </c>
      <c r="B353" s="137">
        <v>23.626616863118599</v>
      </c>
      <c r="C353" s="137">
        <v>126.63296734898201</v>
      </c>
      <c r="D353" s="137">
        <v>12.92</v>
      </c>
      <c r="E353" s="137">
        <v>16.45</v>
      </c>
      <c r="F353" s="137">
        <v>20.5</v>
      </c>
      <c r="G353" s="137">
        <v>41.1988339294236</v>
      </c>
      <c r="H353" s="137"/>
      <c r="I353" s="137">
        <v>26.083818562205899</v>
      </c>
      <c r="J353" s="137"/>
      <c r="K353" s="137">
        <v>20.648934010152299</v>
      </c>
      <c r="L353" s="137">
        <v>24.083265760473001</v>
      </c>
      <c r="M353" s="137">
        <v>126.47947284310401</v>
      </c>
      <c r="N353" s="137">
        <v>12.96</v>
      </c>
      <c r="O353" s="137">
        <v>16.38</v>
      </c>
      <c r="P353" s="137">
        <v>20.149999999999999</v>
      </c>
      <c r="Q353" s="137">
        <v>42.643073495215198</v>
      </c>
      <c r="R353" s="137"/>
      <c r="S353" s="137">
        <v>26.297620353699401</v>
      </c>
      <c r="T353" s="137"/>
      <c r="U353" s="137">
        <v>20.350050761421301</v>
      </c>
      <c r="V353" s="1">
        <v>3643699</v>
      </c>
      <c r="W353" s="1">
        <v>2787021</v>
      </c>
      <c r="X353" s="1">
        <v>599916</v>
      </c>
      <c r="Y353" s="1">
        <v>5994453</v>
      </c>
      <c r="Z353" s="1">
        <v>874306</v>
      </c>
      <c r="AA353" s="1">
        <v>195283</v>
      </c>
      <c r="AC353" s="1">
        <v>523390</v>
      </c>
      <c r="AE353" s="1">
        <v>683554</v>
      </c>
      <c r="AH353" s="136">
        <f t="shared" si="5"/>
        <v>36977</v>
      </c>
      <c r="AI353" s="177">
        <f>HLOOKUP(附加题模型!$E$2,历史数据!$B$3:$K$5000,ROW(A351),)</f>
        <v>20.648934010152299</v>
      </c>
      <c r="AJ353" s="177">
        <f>HLOOKUP(附加题模型!$E$2,历史数据!$L$3:$U$5000,ROW(A351),)</f>
        <v>20.350050761421301</v>
      </c>
    </row>
    <row r="354" spans="1:36" x14ac:dyDescent="0.2">
      <c r="A354" s="148">
        <v>36978</v>
      </c>
      <c r="B354" s="137">
        <v>24.321517359092599</v>
      </c>
      <c r="C354" s="137">
        <v>126.325978337227</v>
      </c>
      <c r="D354" s="137">
        <v>13</v>
      </c>
      <c r="E354" s="137">
        <v>16.350000000000001</v>
      </c>
      <c r="F354" s="137">
        <v>20.059999999999999</v>
      </c>
      <c r="G354" s="137">
        <v>42.871111321392803</v>
      </c>
      <c r="H354" s="137"/>
      <c r="I354" s="137">
        <v>26.355929933197601</v>
      </c>
      <c r="J354" s="137"/>
      <c r="K354" s="137">
        <v>20.350050761421301</v>
      </c>
      <c r="L354" s="137">
        <v>23.825159861968299</v>
      </c>
      <c r="M354" s="137">
        <v>125.174769543145</v>
      </c>
      <c r="N354" s="137">
        <v>12.86</v>
      </c>
      <c r="O354" s="137">
        <v>16.97</v>
      </c>
      <c r="P354" s="137">
        <v>20.190000000000001</v>
      </c>
      <c r="Q354" s="137">
        <v>42.110985234134098</v>
      </c>
      <c r="R354" s="137"/>
      <c r="S354" s="137">
        <v>26.0449455092071</v>
      </c>
      <c r="T354" s="137"/>
      <c r="U354" s="137">
        <v>20.467005076142101</v>
      </c>
      <c r="V354" s="1">
        <v>1954412</v>
      </c>
      <c r="W354" s="1">
        <v>1623930</v>
      </c>
      <c r="X354" s="1">
        <v>618371</v>
      </c>
      <c r="Y354" s="1">
        <v>10355656</v>
      </c>
      <c r="Z354" s="1">
        <v>1006302</v>
      </c>
      <c r="AA354" s="1">
        <v>145470</v>
      </c>
      <c r="AC354" s="1">
        <v>433891</v>
      </c>
      <c r="AE354" s="1">
        <v>350005</v>
      </c>
      <c r="AH354" s="136">
        <f t="shared" si="5"/>
        <v>36978</v>
      </c>
      <c r="AI354" s="177">
        <f>HLOOKUP(附加题模型!$E$2,历史数据!$B$3:$K$5000,ROW(A352),)</f>
        <v>20.350050761421301</v>
      </c>
      <c r="AJ354" s="177">
        <f>HLOOKUP(附加题模型!$E$2,历史数据!$L$3:$U$5000,ROW(A352),)</f>
        <v>20.467005076142101</v>
      </c>
    </row>
    <row r="355" spans="1:36" x14ac:dyDescent="0.2">
      <c r="A355" s="148">
        <v>36979</v>
      </c>
      <c r="B355" s="137">
        <v>24.182537259897799</v>
      </c>
      <c r="C355" s="137">
        <v>125.098022290206</v>
      </c>
      <c r="D355" s="137">
        <v>12.9</v>
      </c>
      <c r="E355" s="137">
        <v>16.93</v>
      </c>
      <c r="F355" s="137">
        <v>20.16</v>
      </c>
      <c r="G355" s="137">
        <v>42.247807929840697</v>
      </c>
      <c r="H355" s="137"/>
      <c r="I355" s="137">
        <v>26.0449455092071</v>
      </c>
      <c r="J355" s="137"/>
      <c r="K355" s="137">
        <v>20.441015228426402</v>
      </c>
      <c r="L355" s="137">
        <v>24.162682960012901</v>
      </c>
      <c r="M355" s="137">
        <v>125.40501130196201</v>
      </c>
      <c r="N355" s="137">
        <v>12.9</v>
      </c>
      <c r="O355" s="137">
        <v>17.100000000000001</v>
      </c>
      <c r="P355" s="137">
        <v>20.45</v>
      </c>
      <c r="Q355" s="137">
        <v>41.624504538288498</v>
      </c>
      <c r="R355" s="137"/>
      <c r="S355" s="137">
        <v>26.064382035706501</v>
      </c>
      <c r="T355" s="137"/>
      <c r="U355" s="137">
        <v>20.298071065989799</v>
      </c>
      <c r="V355" s="1">
        <v>1043314</v>
      </c>
      <c r="W355" s="1">
        <v>1573529</v>
      </c>
      <c r="X355" s="1">
        <v>614603</v>
      </c>
      <c r="Y355" s="1">
        <v>4897458</v>
      </c>
      <c r="Z355" s="1">
        <v>1076601</v>
      </c>
      <c r="AA355" s="1">
        <v>133298</v>
      </c>
      <c r="AC355" s="1">
        <v>385351</v>
      </c>
      <c r="AE355" s="1">
        <v>332400</v>
      </c>
      <c r="AH355" s="136">
        <f t="shared" si="5"/>
        <v>36979</v>
      </c>
      <c r="AI355" s="177">
        <f>HLOOKUP(附加题模型!$E$2,历史数据!$B$3:$K$5000,ROW(A353),)</f>
        <v>20.441015228426402</v>
      </c>
      <c r="AJ355" s="177">
        <f>HLOOKUP(附加题模型!$E$2,历史数据!$L$3:$U$5000,ROW(A353),)</f>
        <v>20.298071065989799</v>
      </c>
    </row>
    <row r="356" spans="1:36" x14ac:dyDescent="0.2">
      <c r="A356" s="148">
        <v>36980</v>
      </c>
      <c r="B356" s="137">
        <v>24.321517359092599</v>
      </c>
      <c r="C356" s="137">
        <v>125.40501130196201</v>
      </c>
      <c r="D356" s="137">
        <v>12.9</v>
      </c>
      <c r="E356" s="137">
        <v>17.149999999999999</v>
      </c>
      <c r="F356" s="137">
        <v>20.399999999999999</v>
      </c>
      <c r="G356" s="137">
        <v>41.502884364327102</v>
      </c>
      <c r="H356" s="137"/>
      <c r="I356" s="137">
        <v>26.239310774201101</v>
      </c>
      <c r="J356" s="137"/>
      <c r="K356" s="137">
        <v>20.791878172588799</v>
      </c>
      <c r="L356" s="137">
        <v>24.678894757022199</v>
      </c>
      <c r="M356" s="137">
        <v>124.86778053139</v>
      </c>
      <c r="N356" s="137">
        <v>13.13</v>
      </c>
      <c r="O356" s="137">
        <v>17.440000000000001</v>
      </c>
      <c r="P356" s="137">
        <v>21.45</v>
      </c>
      <c r="Q356" s="137">
        <v>42.263010451585799</v>
      </c>
      <c r="R356" s="137"/>
      <c r="S356" s="137">
        <v>26.200437721202299</v>
      </c>
      <c r="T356" s="137"/>
      <c r="U356" s="137">
        <v>20.765888324873099</v>
      </c>
      <c r="V356" s="1">
        <v>1152922</v>
      </c>
      <c r="W356" s="1">
        <v>1518640</v>
      </c>
      <c r="X356" s="1">
        <v>1614316</v>
      </c>
      <c r="Y356" s="1">
        <v>4496042</v>
      </c>
      <c r="Z356" s="1">
        <v>2319827</v>
      </c>
      <c r="AA356" s="1">
        <v>117427</v>
      </c>
      <c r="AC356" s="1">
        <v>391064</v>
      </c>
      <c r="AE356" s="1">
        <v>487090</v>
      </c>
      <c r="AH356" s="136">
        <f t="shared" si="5"/>
        <v>36980</v>
      </c>
      <c r="AI356" s="177">
        <f>HLOOKUP(附加题模型!$E$2,历史数据!$B$3:$K$5000,ROW(A354),)</f>
        <v>20.791878172588799</v>
      </c>
      <c r="AJ356" s="177">
        <f>HLOOKUP(附加题模型!$E$2,历史数据!$L$3:$U$5000,ROW(A354),)</f>
        <v>20.765888324873099</v>
      </c>
    </row>
    <row r="357" spans="1:36" x14ac:dyDescent="0.2">
      <c r="A357" s="148">
        <v>36983</v>
      </c>
      <c r="B357" s="137">
        <v>24.817874856216999</v>
      </c>
      <c r="C357" s="137">
        <v>124.714286025513</v>
      </c>
      <c r="D357" s="137">
        <v>13.2</v>
      </c>
      <c r="E357" s="137">
        <v>17.45</v>
      </c>
      <c r="F357" s="137">
        <v>21.5</v>
      </c>
      <c r="G357" s="137">
        <v>42.339023060311703</v>
      </c>
      <c r="H357" s="137"/>
      <c r="I357" s="137">
        <v>26.239310774201101</v>
      </c>
      <c r="J357" s="137"/>
      <c r="K357" s="137">
        <v>20.8568527918782</v>
      </c>
      <c r="L357" s="137">
        <v>26.2275301480501</v>
      </c>
      <c r="M357" s="137">
        <v>124.25380250788</v>
      </c>
      <c r="N357" s="137">
        <v>13.17</v>
      </c>
      <c r="O357" s="137">
        <v>17.43</v>
      </c>
      <c r="P357" s="137">
        <v>21.55</v>
      </c>
      <c r="Q357" s="137">
        <v>42.430238190782802</v>
      </c>
      <c r="R357" s="137"/>
      <c r="S357" s="137">
        <v>26.628041304189299</v>
      </c>
      <c r="T357" s="137"/>
      <c r="U357" s="137">
        <v>20.778883248730999</v>
      </c>
      <c r="V357" s="1">
        <v>3313507</v>
      </c>
      <c r="W357" s="1">
        <v>1838701</v>
      </c>
      <c r="X357" s="1">
        <v>1169200</v>
      </c>
      <c r="Y357" s="1">
        <v>3598947</v>
      </c>
      <c r="Z357" s="1">
        <v>912865</v>
      </c>
      <c r="AA357" s="1">
        <v>159122</v>
      </c>
      <c r="AC357" s="1">
        <v>1029709</v>
      </c>
      <c r="AE357" s="1">
        <v>385650</v>
      </c>
      <c r="AH357" s="136">
        <f t="shared" si="5"/>
        <v>36983</v>
      </c>
      <c r="AI357" s="177">
        <f>HLOOKUP(附加题模型!$E$2,历史数据!$B$3:$K$5000,ROW(A355),)</f>
        <v>20.8568527918782</v>
      </c>
      <c r="AJ357" s="177">
        <f>HLOOKUP(附加题模型!$E$2,历史数据!$L$3:$U$5000,ROW(A355),)</f>
        <v>20.778883248730999</v>
      </c>
    </row>
    <row r="358" spans="1:36" x14ac:dyDescent="0.2">
      <c r="A358" s="148">
        <v>36984</v>
      </c>
      <c r="B358" s="137">
        <v>26.406218847014902</v>
      </c>
      <c r="C358" s="137">
        <v>124.944527784329</v>
      </c>
      <c r="D358" s="137">
        <v>13.18</v>
      </c>
      <c r="E358" s="137">
        <v>17.43</v>
      </c>
      <c r="F358" s="137">
        <v>21.55</v>
      </c>
      <c r="G358" s="137">
        <v>42.430238190782802</v>
      </c>
      <c r="H358" s="137"/>
      <c r="I358" s="137">
        <v>26.725223936686401</v>
      </c>
      <c r="J358" s="137"/>
      <c r="K358" s="137">
        <v>20.8828426395939</v>
      </c>
      <c r="L358" s="137">
        <v>25.770881250695702</v>
      </c>
      <c r="M358" s="137">
        <v>126.55622009604301</v>
      </c>
      <c r="N358" s="137">
        <v>13</v>
      </c>
      <c r="O358" s="137">
        <v>17.25</v>
      </c>
      <c r="P358" s="137">
        <v>21.2</v>
      </c>
      <c r="Q358" s="137">
        <v>42.186997842860002</v>
      </c>
      <c r="R358" s="137"/>
      <c r="S358" s="137">
        <v>26.375366459696998</v>
      </c>
      <c r="T358" s="137"/>
      <c r="U358" s="137">
        <v>21.3766497461929</v>
      </c>
      <c r="V358" s="1">
        <v>5976814</v>
      </c>
      <c r="W358" s="1">
        <v>1830400</v>
      </c>
      <c r="X358" s="1">
        <v>815461</v>
      </c>
      <c r="Y358" s="1">
        <v>2853142</v>
      </c>
      <c r="Z358" s="1">
        <v>717350</v>
      </c>
      <c r="AA358" s="1">
        <v>143290</v>
      </c>
      <c r="AC358" s="1">
        <v>631135</v>
      </c>
      <c r="AE358" s="1">
        <v>1097235</v>
      </c>
      <c r="AH358" s="136">
        <f t="shared" si="5"/>
        <v>36984</v>
      </c>
      <c r="AI358" s="177">
        <f>HLOOKUP(附加题模型!$E$2,历史数据!$B$3:$K$5000,ROW(A356),)</f>
        <v>20.8828426395939</v>
      </c>
      <c r="AJ358" s="177">
        <f>HLOOKUP(附加题模型!$E$2,历史数据!$L$3:$U$5000,ROW(A356),)</f>
        <v>21.3766497461929</v>
      </c>
    </row>
    <row r="359" spans="1:36" x14ac:dyDescent="0.2">
      <c r="A359" s="148">
        <v>36985</v>
      </c>
      <c r="B359" s="137">
        <v>25.7510269508108</v>
      </c>
      <c r="C359" s="137">
        <v>126.63296734898201</v>
      </c>
      <c r="D359" s="137">
        <v>13</v>
      </c>
      <c r="E359" s="137">
        <v>17.260000000000002</v>
      </c>
      <c r="F359" s="137">
        <v>21.2</v>
      </c>
      <c r="G359" s="137">
        <v>42.232605408095502</v>
      </c>
      <c r="H359" s="137"/>
      <c r="I359" s="137">
        <v>26.433676039195198</v>
      </c>
      <c r="J359" s="137"/>
      <c r="K359" s="137">
        <v>21.441624365482198</v>
      </c>
      <c r="L359" s="137">
        <v>25.3142323533413</v>
      </c>
      <c r="M359" s="137">
        <v>126.47947284310401</v>
      </c>
      <c r="N359" s="137">
        <v>12.8</v>
      </c>
      <c r="O359" s="137">
        <v>16.96</v>
      </c>
      <c r="P359" s="137">
        <v>20.99</v>
      </c>
      <c r="Q359" s="137">
        <v>41.320454103385003</v>
      </c>
      <c r="R359" s="137"/>
      <c r="S359" s="137">
        <v>25.850580244212999</v>
      </c>
      <c r="T359" s="137"/>
      <c r="U359" s="137">
        <v>21.571573604060902</v>
      </c>
      <c r="V359" s="1">
        <v>2376099</v>
      </c>
      <c r="W359" s="1">
        <v>4500910</v>
      </c>
      <c r="X359" s="1">
        <v>807745</v>
      </c>
      <c r="Y359" s="1">
        <v>2857583</v>
      </c>
      <c r="Z359" s="1">
        <v>737050</v>
      </c>
      <c r="AA359" s="1">
        <v>125923</v>
      </c>
      <c r="AC359" s="1">
        <v>671600</v>
      </c>
      <c r="AE359" s="1">
        <v>2744357</v>
      </c>
      <c r="AH359" s="136">
        <f t="shared" si="5"/>
        <v>36985</v>
      </c>
      <c r="AI359" s="177">
        <f>HLOOKUP(附加题模型!$E$2,历史数据!$B$3:$K$5000,ROW(A357),)</f>
        <v>21.441624365482198</v>
      </c>
      <c r="AJ359" s="177">
        <f>HLOOKUP(附加题模型!$E$2,历史数据!$L$3:$U$5000,ROW(A357),)</f>
        <v>21.571573604060902</v>
      </c>
    </row>
    <row r="360" spans="1:36" x14ac:dyDescent="0.2">
      <c r="A360" s="148">
        <v>36986</v>
      </c>
      <c r="B360" s="137">
        <v>25.3142323533413</v>
      </c>
      <c r="C360" s="137">
        <v>126.70971460192099</v>
      </c>
      <c r="D360" s="137">
        <v>12.66</v>
      </c>
      <c r="E360" s="137">
        <v>17</v>
      </c>
      <c r="F360" s="137">
        <v>20.88</v>
      </c>
      <c r="G360" s="137">
        <v>41.168428885933302</v>
      </c>
      <c r="H360" s="137"/>
      <c r="I360" s="137">
        <v>25.850580244212999</v>
      </c>
      <c r="J360" s="137"/>
      <c r="K360" s="137">
        <v>21.5195939086294</v>
      </c>
      <c r="L360" s="137">
        <v>25.7510269508108</v>
      </c>
      <c r="M360" s="137">
        <v>131.00756076649199</v>
      </c>
      <c r="N360" s="137">
        <v>12.95</v>
      </c>
      <c r="O360" s="137">
        <v>18</v>
      </c>
      <c r="P360" s="137">
        <v>21.1</v>
      </c>
      <c r="Q360" s="137">
        <v>41.214036451168802</v>
      </c>
      <c r="R360" s="137"/>
      <c r="S360" s="137">
        <v>25.9283263502106</v>
      </c>
      <c r="T360" s="137"/>
      <c r="U360" s="137">
        <v>21.8704568527919</v>
      </c>
      <c r="V360" s="1">
        <v>1059676</v>
      </c>
      <c r="W360" s="1">
        <v>7034511</v>
      </c>
      <c r="X360" s="1">
        <v>673782</v>
      </c>
      <c r="Y360" s="1">
        <v>8151580</v>
      </c>
      <c r="Z360" s="1">
        <v>446137</v>
      </c>
      <c r="AA360" s="1">
        <v>101613</v>
      </c>
      <c r="AC360" s="1">
        <v>574848</v>
      </c>
      <c r="AE360" s="1">
        <v>976761</v>
      </c>
      <c r="AH360" s="136">
        <f t="shared" si="5"/>
        <v>36986</v>
      </c>
      <c r="AI360" s="177">
        <f>HLOOKUP(附加题模型!$E$2,历史数据!$B$3:$K$5000,ROW(A358),)</f>
        <v>21.5195939086294</v>
      </c>
      <c r="AJ360" s="177">
        <f>HLOOKUP(附加题模型!$E$2,历史数据!$L$3:$U$5000,ROW(A358),)</f>
        <v>21.8704568527919</v>
      </c>
    </row>
    <row r="361" spans="1:36" x14ac:dyDescent="0.2">
      <c r="A361" s="148">
        <v>36987</v>
      </c>
      <c r="B361" s="137">
        <v>25.8105898504657</v>
      </c>
      <c r="C361" s="137">
        <v>131.23780252530901</v>
      </c>
      <c r="D361" s="137">
        <v>12.98</v>
      </c>
      <c r="E361" s="137">
        <v>18.12</v>
      </c>
      <c r="F361" s="137">
        <v>21.03</v>
      </c>
      <c r="G361" s="137">
        <v>41.806934799230604</v>
      </c>
      <c r="H361" s="137"/>
      <c r="I361" s="137">
        <v>25.947762876710001</v>
      </c>
      <c r="J361" s="137"/>
      <c r="K361" s="137">
        <v>21.8704568527919</v>
      </c>
      <c r="L361" s="137">
        <v>25.4532124525361</v>
      </c>
      <c r="M361" s="137">
        <v>129.702857466533</v>
      </c>
      <c r="N361" s="137">
        <v>12.78</v>
      </c>
      <c r="O361" s="137">
        <v>18.11</v>
      </c>
      <c r="P361" s="137">
        <v>21</v>
      </c>
      <c r="Q361" s="137">
        <v>42.095782712388903</v>
      </c>
      <c r="R361" s="137"/>
      <c r="S361" s="137">
        <v>25.695088032217701</v>
      </c>
      <c r="T361" s="137"/>
      <c r="U361" s="137">
        <v>21.779492385786799</v>
      </c>
      <c r="V361" s="1">
        <v>930907</v>
      </c>
      <c r="W361" s="1">
        <v>2674692</v>
      </c>
      <c r="X361" s="1">
        <v>533140</v>
      </c>
      <c r="Y361" s="1">
        <v>3422957</v>
      </c>
      <c r="Z361" s="1">
        <v>694267</v>
      </c>
      <c r="AA361" s="1">
        <v>132293</v>
      </c>
      <c r="AC361" s="1">
        <v>615975</v>
      </c>
      <c r="AE361" s="1">
        <v>671170</v>
      </c>
      <c r="AH361" s="136">
        <f t="shared" si="5"/>
        <v>36987</v>
      </c>
      <c r="AI361" s="177">
        <f>HLOOKUP(附加题模型!$E$2,历史数据!$B$3:$K$5000,ROW(A359),)</f>
        <v>21.8704568527919</v>
      </c>
      <c r="AJ361" s="177">
        <f>HLOOKUP(附加题模型!$E$2,历史数据!$L$3:$U$5000,ROW(A359),)</f>
        <v>21.779492385786799</v>
      </c>
    </row>
    <row r="362" spans="1:36" x14ac:dyDescent="0.2">
      <c r="A362" s="148">
        <v>36990</v>
      </c>
      <c r="B362" s="137">
        <v>25.413503852766201</v>
      </c>
      <c r="C362" s="137">
        <v>129.702857466533</v>
      </c>
      <c r="D362" s="137">
        <v>12.81</v>
      </c>
      <c r="E362" s="137">
        <v>18.11</v>
      </c>
      <c r="F362" s="137">
        <v>20.95</v>
      </c>
      <c r="G362" s="137">
        <v>42.2174028863503</v>
      </c>
      <c r="H362" s="137"/>
      <c r="I362" s="137">
        <v>25.675651505718299</v>
      </c>
      <c r="J362" s="137"/>
      <c r="K362" s="137">
        <v>21.831472081218301</v>
      </c>
      <c r="L362" s="137">
        <v>25.3142323533413</v>
      </c>
      <c r="M362" s="137">
        <v>131.08430801943101</v>
      </c>
      <c r="N362" s="137">
        <v>12.89</v>
      </c>
      <c r="O362" s="137">
        <v>18.38</v>
      </c>
      <c r="P362" s="137">
        <v>20.76</v>
      </c>
      <c r="Q362" s="137">
        <v>41.822137320975799</v>
      </c>
      <c r="R362" s="137"/>
      <c r="S362" s="137">
        <v>25.792270664714799</v>
      </c>
      <c r="T362" s="137"/>
      <c r="U362" s="137">
        <v>22.065380710659898</v>
      </c>
      <c r="V362" s="1">
        <v>836894</v>
      </c>
      <c r="W362" s="1">
        <v>1977880</v>
      </c>
      <c r="X362" s="1">
        <v>565814</v>
      </c>
      <c r="Y362" s="1">
        <v>2592715</v>
      </c>
      <c r="Z362" s="1">
        <v>772839</v>
      </c>
      <c r="AA362" s="1">
        <v>74763</v>
      </c>
      <c r="AC362" s="1">
        <v>370686</v>
      </c>
      <c r="AE362" s="1">
        <v>584345</v>
      </c>
      <c r="AH362" s="136">
        <f t="shared" si="5"/>
        <v>36990</v>
      </c>
      <c r="AI362" s="177">
        <f>HLOOKUP(附加题模型!$E$2,历史数据!$B$3:$K$5000,ROW(A360),)</f>
        <v>21.831472081218301</v>
      </c>
      <c r="AJ362" s="177">
        <f>HLOOKUP(附加题模型!$E$2,历史数据!$L$3:$U$5000,ROW(A360),)</f>
        <v>22.065380710659898</v>
      </c>
    </row>
    <row r="363" spans="1:36" x14ac:dyDescent="0.2">
      <c r="A363" s="148">
        <v>36991</v>
      </c>
      <c r="B363" s="137">
        <v>25.2546694536864</v>
      </c>
      <c r="C363" s="137">
        <v>131.62153879000201</v>
      </c>
      <c r="D363" s="137">
        <v>12.91</v>
      </c>
      <c r="E363" s="137">
        <v>18.38</v>
      </c>
      <c r="F363" s="137">
        <v>20.5</v>
      </c>
      <c r="G363" s="137">
        <v>41.928554973192</v>
      </c>
      <c r="H363" s="137"/>
      <c r="I363" s="137">
        <v>25.831143717713601</v>
      </c>
      <c r="J363" s="137"/>
      <c r="K363" s="137">
        <v>22.091370558375601</v>
      </c>
      <c r="L363" s="137">
        <v>25.711318351040799</v>
      </c>
      <c r="M363" s="137">
        <v>130.39358274298201</v>
      </c>
      <c r="N363" s="137">
        <v>12.96</v>
      </c>
      <c r="O363" s="137">
        <v>18.3</v>
      </c>
      <c r="P363" s="137">
        <v>20.8</v>
      </c>
      <c r="Q363" s="137">
        <v>41.578896973052998</v>
      </c>
      <c r="R363" s="137"/>
      <c r="S363" s="137">
        <v>26.0449455092071</v>
      </c>
      <c r="T363" s="137"/>
      <c r="U363" s="137">
        <v>21.4936040609137</v>
      </c>
      <c r="V363" s="1">
        <v>367263</v>
      </c>
      <c r="W363" s="1">
        <v>1937597</v>
      </c>
      <c r="X363" s="1">
        <v>571431</v>
      </c>
      <c r="Y363" s="1">
        <v>1774008</v>
      </c>
      <c r="Z363" s="1">
        <v>1013665</v>
      </c>
      <c r="AA363" s="1">
        <v>56150</v>
      </c>
      <c r="AC363" s="1">
        <v>355680</v>
      </c>
      <c r="AE363" s="1">
        <v>711068</v>
      </c>
      <c r="AH363" s="136">
        <f t="shared" si="5"/>
        <v>36991</v>
      </c>
      <c r="AI363" s="177">
        <f>HLOOKUP(附加题模型!$E$2,历史数据!$B$3:$K$5000,ROW(A361),)</f>
        <v>22.091370558375601</v>
      </c>
      <c r="AJ363" s="177">
        <f>HLOOKUP(附加题模型!$E$2,历史数据!$L$3:$U$5000,ROW(A361),)</f>
        <v>21.4936040609137</v>
      </c>
    </row>
    <row r="364" spans="1:36" x14ac:dyDescent="0.2">
      <c r="A364" s="148">
        <v>36992</v>
      </c>
      <c r="B364" s="137">
        <v>25.612046851615901</v>
      </c>
      <c r="C364" s="137">
        <v>130.47032999592099</v>
      </c>
      <c r="D364" s="137">
        <v>12.95</v>
      </c>
      <c r="E364" s="137">
        <v>18.3</v>
      </c>
      <c r="F364" s="137">
        <v>20.67</v>
      </c>
      <c r="G364" s="137">
        <v>41.578896973052998</v>
      </c>
      <c r="H364" s="137"/>
      <c r="I364" s="137">
        <v>26.083818562205899</v>
      </c>
      <c r="J364" s="137"/>
      <c r="K364" s="137">
        <v>21.5065989847716</v>
      </c>
      <c r="L364" s="137">
        <v>25.512775352191099</v>
      </c>
      <c r="M364" s="137">
        <v>129.08887944302299</v>
      </c>
      <c r="N364" s="137">
        <v>13.05</v>
      </c>
      <c r="O364" s="137">
        <v>18.2</v>
      </c>
      <c r="P364" s="137">
        <v>20.75</v>
      </c>
      <c r="Q364" s="137">
        <v>41.1988339294236</v>
      </c>
      <c r="R364" s="137"/>
      <c r="S364" s="137">
        <v>25.908889823711199</v>
      </c>
      <c r="T364" s="137"/>
      <c r="U364" s="137">
        <v>21.8964467005076</v>
      </c>
      <c r="V364" s="1">
        <v>484787</v>
      </c>
      <c r="W364" s="1">
        <v>1769885</v>
      </c>
      <c r="X364" s="1">
        <v>793485</v>
      </c>
      <c r="Y364" s="1">
        <v>1767228</v>
      </c>
      <c r="Z364" s="1">
        <v>522741</v>
      </c>
      <c r="AA364" s="1">
        <v>69645</v>
      </c>
      <c r="AC364" s="1">
        <v>340308</v>
      </c>
      <c r="AE364" s="1">
        <v>788947</v>
      </c>
      <c r="AH364" s="136">
        <f t="shared" si="5"/>
        <v>36992</v>
      </c>
      <c r="AI364" s="177">
        <f>HLOOKUP(附加题模型!$E$2,历史数据!$B$3:$K$5000,ROW(A362),)</f>
        <v>21.5065989847716</v>
      </c>
      <c r="AJ364" s="177">
        <f>HLOOKUP(附加题模型!$E$2,历史数据!$L$3:$U$5000,ROW(A362),)</f>
        <v>21.8964467005076</v>
      </c>
    </row>
    <row r="365" spans="1:36" x14ac:dyDescent="0.2">
      <c r="A365" s="148">
        <v>36993</v>
      </c>
      <c r="B365" s="137">
        <v>25.512775352191099</v>
      </c>
      <c r="C365" s="137">
        <v>129.08887944302299</v>
      </c>
      <c r="D365" s="137">
        <v>13.1</v>
      </c>
      <c r="E365" s="137">
        <v>18.149999999999999</v>
      </c>
      <c r="F365" s="137">
        <v>20.75</v>
      </c>
      <c r="G365" s="137">
        <v>41.229238972913997</v>
      </c>
      <c r="H365" s="137"/>
      <c r="I365" s="137">
        <v>25.947762876710001</v>
      </c>
      <c r="J365" s="137"/>
      <c r="K365" s="137">
        <v>21.961421319797001</v>
      </c>
      <c r="L365" s="137">
        <v>25.512775352191099</v>
      </c>
      <c r="M365" s="137">
        <v>128.62839592539001</v>
      </c>
      <c r="N365" s="137">
        <v>13.02</v>
      </c>
      <c r="O365" s="137">
        <v>18.18</v>
      </c>
      <c r="P365" s="137">
        <v>20.93</v>
      </c>
      <c r="Q365" s="137">
        <v>41.594099494798201</v>
      </c>
      <c r="R365" s="137"/>
      <c r="S365" s="137">
        <v>26.1615646682035</v>
      </c>
      <c r="T365" s="137"/>
      <c r="U365" s="137">
        <v>21.8834517766497</v>
      </c>
      <c r="V365" s="1">
        <v>698077</v>
      </c>
      <c r="W365" s="1">
        <v>1784362</v>
      </c>
      <c r="X365" s="1">
        <v>779817</v>
      </c>
      <c r="Y365" s="1">
        <v>2558461</v>
      </c>
      <c r="Z365" s="1">
        <v>789293</v>
      </c>
      <c r="AA365" s="1">
        <v>78725</v>
      </c>
      <c r="AC365" s="1">
        <v>441310</v>
      </c>
      <c r="AE365" s="1">
        <v>836254</v>
      </c>
      <c r="AH365" s="136">
        <f t="shared" si="5"/>
        <v>36993</v>
      </c>
      <c r="AI365" s="177">
        <f>HLOOKUP(附加题模型!$E$2,历史数据!$B$3:$K$5000,ROW(A363),)</f>
        <v>21.961421319797001</v>
      </c>
      <c r="AJ365" s="177">
        <f>HLOOKUP(附加题模型!$E$2,历史数据!$L$3:$U$5000,ROW(A363),)</f>
        <v>21.8834517766497</v>
      </c>
    </row>
    <row r="366" spans="1:36" x14ac:dyDescent="0.2">
      <c r="A366" s="148">
        <v>36994</v>
      </c>
      <c r="B366" s="137">
        <v>25.492921052306102</v>
      </c>
      <c r="C366" s="137">
        <v>128.62839592539001</v>
      </c>
      <c r="D366" s="137">
        <v>13.01</v>
      </c>
      <c r="E366" s="137">
        <v>18.3</v>
      </c>
      <c r="F366" s="137">
        <v>20.95</v>
      </c>
      <c r="G366" s="137">
        <v>41.776529755740199</v>
      </c>
      <c r="H366" s="137"/>
      <c r="I366" s="137">
        <v>26.239310774201101</v>
      </c>
      <c r="J366" s="137"/>
      <c r="K366" s="137">
        <v>21.649543147208099</v>
      </c>
      <c r="L366" s="137">
        <v>25.2546694536864</v>
      </c>
      <c r="M366" s="137">
        <v>129.2423739489</v>
      </c>
      <c r="N366" s="137">
        <v>13.04</v>
      </c>
      <c r="O366" s="137">
        <v>18.52</v>
      </c>
      <c r="P366" s="137">
        <v>21.5</v>
      </c>
      <c r="Q366" s="137">
        <v>41.214036451168802</v>
      </c>
      <c r="R366" s="137"/>
      <c r="S366" s="137">
        <v>26.1032550887053</v>
      </c>
      <c r="T366" s="137"/>
      <c r="U366" s="137">
        <v>21.701522842639601</v>
      </c>
      <c r="V366" s="1">
        <v>678460</v>
      </c>
      <c r="W366" s="1">
        <v>1413902</v>
      </c>
      <c r="X366" s="1">
        <v>739119</v>
      </c>
      <c r="Y366" s="1">
        <v>1957571</v>
      </c>
      <c r="Z366" s="1">
        <v>1234955</v>
      </c>
      <c r="AA366" s="1">
        <v>82866</v>
      </c>
      <c r="AC366" s="1">
        <v>461124</v>
      </c>
      <c r="AE366" s="1">
        <v>341244</v>
      </c>
      <c r="AH366" s="136">
        <f t="shared" si="5"/>
        <v>36994</v>
      </c>
      <c r="AI366" s="177">
        <f>HLOOKUP(附加题模型!$E$2,历史数据!$B$3:$K$5000,ROW(A364),)</f>
        <v>21.649543147208099</v>
      </c>
      <c r="AJ366" s="177">
        <f>HLOOKUP(附加题模型!$E$2,历史数据!$L$3:$U$5000,ROW(A364),)</f>
        <v>21.701522842639601</v>
      </c>
    </row>
    <row r="367" spans="1:36" x14ac:dyDescent="0.2">
      <c r="A367" s="148">
        <v>36997</v>
      </c>
      <c r="B367" s="137">
        <v>25.2546694536864</v>
      </c>
      <c r="C367" s="137">
        <v>127.40043987836999</v>
      </c>
      <c r="D367" s="137">
        <v>13.08</v>
      </c>
      <c r="E367" s="137">
        <v>18.52</v>
      </c>
      <c r="F367" s="137">
        <v>21.56</v>
      </c>
      <c r="G367" s="137">
        <v>41.168428885933302</v>
      </c>
      <c r="H367" s="137"/>
      <c r="I367" s="137">
        <v>26.200437721202299</v>
      </c>
      <c r="J367" s="137"/>
      <c r="K367" s="137">
        <v>21.701522842639601</v>
      </c>
      <c r="L367" s="137">
        <v>25.214960853916502</v>
      </c>
      <c r="M367" s="137">
        <v>127.630681637186</v>
      </c>
      <c r="N367" s="137">
        <v>13.23</v>
      </c>
      <c r="O367" s="137">
        <v>18.75</v>
      </c>
      <c r="P367" s="137">
        <v>21.94</v>
      </c>
      <c r="Q367" s="137">
        <v>41.472479320836797</v>
      </c>
      <c r="R367" s="137"/>
      <c r="S367" s="137">
        <v>26.491985618693501</v>
      </c>
      <c r="T367" s="137"/>
      <c r="U367" s="137">
        <v>21.7664974619289</v>
      </c>
      <c r="V367" s="1">
        <v>1078277</v>
      </c>
      <c r="W367" s="1">
        <v>5546767</v>
      </c>
      <c r="X367" s="1">
        <v>1396068</v>
      </c>
      <c r="Y367" s="1">
        <v>2547794</v>
      </c>
      <c r="Z367" s="1">
        <v>1139655</v>
      </c>
      <c r="AA367" s="1">
        <v>137739</v>
      </c>
      <c r="AC367" s="1">
        <v>1735656</v>
      </c>
      <c r="AE367" s="1">
        <v>599342</v>
      </c>
      <c r="AH367" s="136">
        <f t="shared" si="5"/>
        <v>36997</v>
      </c>
      <c r="AI367" s="177">
        <f>HLOOKUP(附加题模型!$E$2,历史数据!$B$3:$K$5000,ROW(A365),)</f>
        <v>21.701522842639601</v>
      </c>
      <c r="AJ367" s="177">
        <f>HLOOKUP(附加题模型!$E$2,历史数据!$L$3:$U$5000,ROW(A365),)</f>
        <v>21.7664974619289</v>
      </c>
    </row>
    <row r="368" spans="1:36" x14ac:dyDescent="0.2">
      <c r="A368" s="148">
        <v>36998</v>
      </c>
      <c r="B368" s="137">
        <v>25.214960853916502</v>
      </c>
      <c r="C368" s="137">
        <v>127.47718713130899</v>
      </c>
      <c r="D368" s="137">
        <v>13.21</v>
      </c>
      <c r="E368" s="137">
        <v>18.760000000000002</v>
      </c>
      <c r="F368" s="137">
        <v>22</v>
      </c>
      <c r="G368" s="137">
        <v>41.472479320836797</v>
      </c>
      <c r="H368" s="137"/>
      <c r="I368" s="137">
        <v>26.5308586716923</v>
      </c>
      <c r="J368" s="137"/>
      <c r="K368" s="137">
        <v>21.7664974619289</v>
      </c>
      <c r="L368" s="137">
        <v>24.837729156102</v>
      </c>
      <c r="M368" s="137">
        <v>129.933099225349</v>
      </c>
      <c r="N368" s="137">
        <v>13.17</v>
      </c>
      <c r="O368" s="137">
        <v>19.489999999999998</v>
      </c>
      <c r="P368" s="137">
        <v>21.5</v>
      </c>
      <c r="Q368" s="137">
        <v>45.6227677572695</v>
      </c>
      <c r="R368" s="137"/>
      <c r="S368" s="137">
        <v>26.511422145192899</v>
      </c>
      <c r="T368" s="137"/>
      <c r="U368" s="137">
        <v>21.545583756345199</v>
      </c>
      <c r="V368" s="1">
        <v>860184</v>
      </c>
      <c r="W368" s="1">
        <v>3810033</v>
      </c>
      <c r="X368" s="1">
        <v>927402</v>
      </c>
      <c r="Y368" s="1">
        <v>4992348</v>
      </c>
      <c r="Z368" s="1">
        <v>401360</v>
      </c>
      <c r="AA368" s="1">
        <v>500971</v>
      </c>
      <c r="AC368" s="1">
        <v>878600</v>
      </c>
      <c r="AE368" s="1">
        <v>424200</v>
      </c>
      <c r="AH368" s="136">
        <f t="shared" si="5"/>
        <v>36998</v>
      </c>
      <c r="AI368" s="177">
        <f>HLOOKUP(附加题模型!$E$2,历史数据!$B$3:$K$5000,ROW(A366),)</f>
        <v>21.7664974619289</v>
      </c>
      <c r="AJ368" s="177">
        <f>HLOOKUP(附加题模型!$E$2,历史数据!$L$3:$U$5000,ROW(A366),)</f>
        <v>21.545583756345199</v>
      </c>
    </row>
    <row r="369" spans="1:36" x14ac:dyDescent="0.2">
      <c r="A369" s="148">
        <v>36999</v>
      </c>
      <c r="B369" s="137">
        <v>24.817874856216999</v>
      </c>
      <c r="C369" s="137">
        <v>131.23780252530901</v>
      </c>
      <c r="D369" s="137">
        <v>13.17</v>
      </c>
      <c r="E369" s="137">
        <v>19.55</v>
      </c>
      <c r="F369" s="137">
        <v>21.3</v>
      </c>
      <c r="G369" s="137">
        <v>47.887943497300498</v>
      </c>
      <c r="H369" s="137"/>
      <c r="I369" s="137">
        <v>26.433676039195198</v>
      </c>
      <c r="J369" s="137"/>
      <c r="K369" s="137">
        <v>21.545583756345199</v>
      </c>
      <c r="L369" s="137">
        <v>25.155397954261499</v>
      </c>
      <c r="M369" s="137">
        <v>130.39358274298201</v>
      </c>
      <c r="N369" s="137">
        <v>13.17</v>
      </c>
      <c r="O369" s="137">
        <v>19.46</v>
      </c>
      <c r="P369" s="137">
        <v>21</v>
      </c>
      <c r="Q369" s="137">
        <v>47.1278174100418</v>
      </c>
      <c r="R369" s="137"/>
      <c r="S369" s="137">
        <v>26.317056880198798</v>
      </c>
      <c r="T369" s="137"/>
      <c r="U369" s="137">
        <v>21.571573604060902</v>
      </c>
      <c r="V369" s="1">
        <v>942060</v>
      </c>
      <c r="W369" s="1">
        <v>3504829</v>
      </c>
      <c r="X369" s="1">
        <v>0</v>
      </c>
      <c r="Y369" s="1">
        <v>2591060</v>
      </c>
      <c r="Z369" s="1">
        <v>599883</v>
      </c>
      <c r="AA369" s="1">
        <v>1552781</v>
      </c>
      <c r="AC369" s="1">
        <v>680436</v>
      </c>
      <c r="AE369" s="1">
        <v>561292</v>
      </c>
      <c r="AH369" s="136">
        <f t="shared" si="5"/>
        <v>36999</v>
      </c>
      <c r="AI369" s="177">
        <f>HLOOKUP(附加题模型!$E$2,历史数据!$B$3:$K$5000,ROW(A367),)</f>
        <v>21.545583756345199</v>
      </c>
      <c r="AJ369" s="177">
        <f>HLOOKUP(附加题模型!$E$2,历史数据!$L$3:$U$5000,ROW(A367),)</f>
        <v>21.571573604060902</v>
      </c>
    </row>
    <row r="370" spans="1:36" x14ac:dyDescent="0.2">
      <c r="A370" s="148">
        <v>37000</v>
      </c>
      <c r="B370" s="137">
        <v>25.353940953111302</v>
      </c>
      <c r="C370" s="137">
        <v>130.47032999592099</v>
      </c>
      <c r="D370" s="137">
        <v>13.01</v>
      </c>
      <c r="E370" s="137">
        <v>19.41</v>
      </c>
      <c r="F370" s="137">
        <v>21</v>
      </c>
      <c r="G370" s="137">
        <v>46.367691322783003</v>
      </c>
      <c r="H370" s="137"/>
      <c r="I370" s="137">
        <v>26.355929933197601</v>
      </c>
      <c r="J370" s="137"/>
      <c r="K370" s="137">
        <v>21.675532994923898</v>
      </c>
      <c r="L370" s="137">
        <v>25.770881250695702</v>
      </c>
      <c r="M370" s="137">
        <v>129.2423739489</v>
      </c>
      <c r="N370" s="137">
        <v>13.07</v>
      </c>
      <c r="O370" s="137">
        <v>19.96</v>
      </c>
      <c r="P370" s="137">
        <v>21.1</v>
      </c>
      <c r="Q370" s="137">
        <v>46.063640887879501</v>
      </c>
      <c r="R370" s="137"/>
      <c r="S370" s="137">
        <v>25.8117071912142</v>
      </c>
      <c r="T370" s="137"/>
      <c r="U370" s="137">
        <v>22.3772588832487</v>
      </c>
      <c r="V370" s="1">
        <v>903750</v>
      </c>
      <c r="W370" s="1">
        <v>2062956</v>
      </c>
      <c r="X370" s="1">
        <v>596516</v>
      </c>
      <c r="Y370" s="1">
        <v>3346053</v>
      </c>
      <c r="Z370" s="1">
        <v>809342</v>
      </c>
      <c r="AA370" s="1">
        <v>553945</v>
      </c>
      <c r="AC370" s="1">
        <v>896887</v>
      </c>
      <c r="AE370" s="1">
        <v>1920965</v>
      </c>
      <c r="AH370" s="136">
        <f t="shared" si="5"/>
        <v>37000</v>
      </c>
      <c r="AI370" s="177">
        <f>HLOOKUP(附加题模型!$E$2,历史数据!$B$3:$K$5000,ROW(A368),)</f>
        <v>21.675532994923898</v>
      </c>
      <c r="AJ370" s="177">
        <f>HLOOKUP(附加题模型!$E$2,历史数据!$L$3:$U$5000,ROW(A368),)</f>
        <v>22.3772588832487</v>
      </c>
    </row>
    <row r="371" spans="1:36" x14ac:dyDescent="0.2">
      <c r="A371" s="148">
        <v>37001</v>
      </c>
      <c r="B371" s="137">
        <v>25.8105898504657</v>
      </c>
      <c r="C371" s="137">
        <v>129.702857466533</v>
      </c>
      <c r="D371" s="137">
        <v>13.01</v>
      </c>
      <c r="E371" s="137">
        <v>20</v>
      </c>
      <c r="F371" s="137">
        <v>21</v>
      </c>
      <c r="G371" s="137">
        <v>45.881210626937403</v>
      </c>
      <c r="H371" s="137"/>
      <c r="I371" s="137">
        <v>25.850580244212999</v>
      </c>
      <c r="J371" s="137"/>
      <c r="K371" s="137">
        <v>22.3642639593909</v>
      </c>
      <c r="L371" s="137">
        <v>25.4532124525361</v>
      </c>
      <c r="M371" s="137">
        <v>142.13591244261499</v>
      </c>
      <c r="N371" s="137">
        <v>13.31</v>
      </c>
      <c r="O371" s="137">
        <v>19.5</v>
      </c>
      <c r="P371" s="137">
        <v>21.17</v>
      </c>
      <c r="Q371" s="137">
        <v>46.063640887879501</v>
      </c>
      <c r="R371" s="137"/>
      <c r="S371" s="137">
        <v>25.695088032217701</v>
      </c>
      <c r="T371" s="137"/>
      <c r="U371" s="137">
        <v>22.1303553299492</v>
      </c>
      <c r="V371" s="1">
        <v>603069</v>
      </c>
      <c r="W371" s="1">
        <v>23904238</v>
      </c>
      <c r="X371" s="1">
        <v>4216244</v>
      </c>
      <c r="Y371" s="1">
        <v>3202240</v>
      </c>
      <c r="Z371" s="1">
        <v>1033796</v>
      </c>
      <c r="AA371" s="1">
        <v>331221</v>
      </c>
      <c r="AC371" s="1">
        <v>908018</v>
      </c>
      <c r="AE371" s="1">
        <v>1079332</v>
      </c>
      <c r="AH371" s="136">
        <f t="shared" si="5"/>
        <v>37001</v>
      </c>
      <c r="AI371" s="177">
        <f>HLOOKUP(附加题模型!$E$2,历史数据!$B$3:$K$5000,ROW(A369),)</f>
        <v>22.3642639593909</v>
      </c>
      <c r="AJ371" s="177">
        <f>HLOOKUP(附加题模型!$E$2,历史数据!$L$3:$U$5000,ROW(A369),)</f>
        <v>22.1303553299492</v>
      </c>
    </row>
    <row r="372" spans="1:36" x14ac:dyDescent="0.2">
      <c r="A372" s="148">
        <v>37004</v>
      </c>
      <c r="B372" s="137">
        <v>25.413503852766201</v>
      </c>
      <c r="C372" s="137">
        <v>143.517362995513</v>
      </c>
      <c r="D372" s="137">
        <v>13.31</v>
      </c>
      <c r="E372" s="137">
        <v>19.38</v>
      </c>
      <c r="F372" s="137">
        <v>22.8</v>
      </c>
      <c r="G372" s="137">
        <v>45.607565235524298</v>
      </c>
      <c r="H372" s="137"/>
      <c r="I372" s="137">
        <v>25.617341926220099</v>
      </c>
      <c r="J372" s="137"/>
      <c r="K372" s="137">
        <v>22.091370558375601</v>
      </c>
      <c r="L372" s="137">
        <v>26.267238747820102</v>
      </c>
      <c r="M372" s="137">
        <v>143.97784651314601</v>
      </c>
      <c r="N372" s="137">
        <v>13.85</v>
      </c>
      <c r="O372" s="137">
        <v>19.2</v>
      </c>
      <c r="P372" s="137">
        <v>21.22</v>
      </c>
      <c r="Q372" s="137">
        <v>44.999464365717301</v>
      </c>
      <c r="R372" s="137"/>
      <c r="S372" s="137">
        <v>25.656214979218898</v>
      </c>
      <c r="T372" s="137"/>
      <c r="U372" s="137">
        <v>21.8964467005076</v>
      </c>
      <c r="V372" s="1">
        <v>1819084</v>
      </c>
      <c r="W372" s="1">
        <v>34979272</v>
      </c>
      <c r="X372" s="1">
        <v>6189656</v>
      </c>
      <c r="Y372" s="1">
        <v>3429128</v>
      </c>
      <c r="Z372" s="1">
        <v>453158</v>
      </c>
      <c r="AA372" s="1">
        <v>250495</v>
      </c>
      <c r="AC372" s="1">
        <v>682918</v>
      </c>
      <c r="AE372" s="1">
        <v>492746</v>
      </c>
      <c r="AH372" s="136">
        <f t="shared" si="5"/>
        <v>37004</v>
      </c>
      <c r="AI372" s="177">
        <f>HLOOKUP(附加题模型!$E$2,历史数据!$B$3:$K$5000,ROW(A370),)</f>
        <v>22.091370558375601</v>
      </c>
      <c r="AJ372" s="177">
        <f>HLOOKUP(附加题模型!$E$2,历史数据!$L$3:$U$5000,ROW(A370),)</f>
        <v>21.8964467005076</v>
      </c>
    </row>
    <row r="373" spans="1:36" x14ac:dyDescent="0.2">
      <c r="A373" s="148">
        <v>37005</v>
      </c>
      <c r="B373" s="137">
        <v>26.30694734759</v>
      </c>
      <c r="C373" s="137">
        <v>144.361582777839</v>
      </c>
      <c r="D373" s="137">
        <v>13.9</v>
      </c>
      <c r="E373" s="137">
        <v>19.22</v>
      </c>
      <c r="F373" s="137">
        <v>21.18</v>
      </c>
      <c r="G373" s="137">
        <v>44.999464365717301</v>
      </c>
      <c r="H373" s="137"/>
      <c r="I373" s="137">
        <v>25.675651505718299</v>
      </c>
      <c r="J373" s="137"/>
      <c r="K373" s="137">
        <v>21.8964467005076</v>
      </c>
      <c r="L373" s="137">
        <v>26.0289871492004</v>
      </c>
      <c r="M373" s="137">
        <v>143.74760475432899</v>
      </c>
      <c r="N373" s="137">
        <v>13.75</v>
      </c>
      <c r="O373" s="137">
        <v>19.29</v>
      </c>
      <c r="P373" s="137">
        <v>21.1</v>
      </c>
      <c r="Q373" s="137">
        <v>44.999464365717301</v>
      </c>
      <c r="R373" s="137"/>
      <c r="S373" s="137">
        <v>25.656214979218898</v>
      </c>
      <c r="T373" s="137"/>
      <c r="U373" s="137">
        <v>22.429238578680199</v>
      </c>
      <c r="V373" s="1">
        <v>1190006</v>
      </c>
      <c r="W373" s="1">
        <v>9870390</v>
      </c>
      <c r="X373" s="1">
        <v>2516271</v>
      </c>
      <c r="Y373" s="1">
        <v>1206893</v>
      </c>
      <c r="Z373" s="1">
        <v>585944</v>
      </c>
      <c r="AA373" s="1">
        <v>0</v>
      </c>
      <c r="AC373" s="1">
        <v>634736</v>
      </c>
      <c r="AE373" s="1">
        <v>625773</v>
      </c>
      <c r="AH373" s="136">
        <f t="shared" si="5"/>
        <v>37005</v>
      </c>
      <c r="AI373" s="177">
        <f>HLOOKUP(附加题模型!$E$2,历史数据!$B$3:$K$5000,ROW(A371),)</f>
        <v>21.8964467005076</v>
      </c>
      <c r="AJ373" s="177">
        <f>HLOOKUP(附加题模型!$E$2,历史数据!$L$3:$U$5000,ROW(A371),)</f>
        <v>22.429238578680199</v>
      </c>
    </row>
    <row r="374" spans="1:36" x14ac:dyDescent="0.2">
      <c r="A374" s="148">
        <v>37006</v>
      </c>
      <c r="B374" s="137">
        <v>26.0289871492004</v>
      </c>
      <c r="C374" s="137">
        <v>144.28483552490101</v>
      </c>
      <c r="D374" s="137">
        <v>13.75</v>
      </c>
      <c r="E374" s="137">
        <v>19.399999999999999</v>
      </c>
      <c r="F374" s="137">
        <v>21.1</v>
      </c>
      <c r="G374" s="137">
        <v>44.817034104775203</v>
      </c>
      <c r="H374" s="137"/>
      <c r="I374" s="137">
        <v>26.4531125656946</v>
      </c>
      <c r="J374" s="137"/>
      <c r="K374" s="137">
        <v>22.546192893400999</v>
      </c>
      <c r="L374" s="137">
        <v>25.413503852766201</v>
      </c>
      <c r="M374" s="137">
        <v>145.89652783661501</v>
      </c>
      <c r="N374" s="137">
        <v>13.31</v>
      </c>
      <c r="O374" s="137">
        <v>18.61</v>
      </c>
      <c r="P374" s="137">
        <v>21.1</v>
      </c>
      <c r="Q374" s="137">
        <v>42.871111321392803</v>
      </c>
      <c r="R374" s="137"/>
      <c r="S374" s="137">
        <v>26.006072456208202</v>
      </c>
      <c r="T374" s="137"/>
      <c r="U374" s="137">
        <v>21.7405076142132</v>
      </c>
      <c r="V374" s="1">
        <v>501937</v>
      </c>
      <c r="W374" s="1">
        <v>13254750</v>
      </c>
      <c r="X374" s="1">
        <v>2902950</v>
      </c>
      <c r="Y374" s="1">
        <v>3400366</v>
      </c>
      <c r="Z374" s="1">
        <v>0</v>
      </c>
      <c r="AA374" s="1">
        <v>174203</v>
      </c>
      <c r="AC374" s="1">
        <v>1595971</v>
      </c>
      <c r="AE374" s="1">
        <v>1711875</v>
      </c>
      <c r="AH374" s="136">
        <f t="shared" si="5"/>
        <v>37006</v>
      </c>
      <c r="AI374" s="177">
        <f>HLOOKUP(附加题模型!$E$2,历史数据!$B$3:$K$5000,ROW(A372),)</f>
        <v>22.546192893400999</v>
      </c>
      <c r="AJ374" s="177">
        <f>HLOOKUP(附加题模型!$E$2,历史数据!$L$3:$U$5000,ROW(A372),)</f>
        <v>21.7405076142132</v>
      </c>
    </row>
    <row r="375" spans="1:36" x14ac:dyDescent="0.2">
      <c r="A375" s="148">
        <v>37007</v>
      </c>
      <c r="B375" s="137">
        <v>25.234815153801399</v>
      </c>
      <c r="C375" s="137">
        <v>144.898813548411</v>
      </c>
      <c r="D375" s="137">
        <v>13.25</v>
      </c>
      <c r="E375" s="137">
        <v>18.579999999999998</v>
      </c>
      <c r="F375" s="137">
        <v>20.8</v>
      </c>
      <c r="G375" s="137">
        <v>41.958960016682397</v>
      </c>
      <c r="H375" s="137"/>
      <c r="I375" s="137">
        <v>26.239310774201101</v>
      </c>
      <c r="J375" s="137"/>
      <c r="K375" s="137">
        <v>21.5065989847716</v>
      </c>
      <c r="L375" s="137">
        <v>25.413503852766201</v>
      </c>
      <c r="M375" s="137">
        <v>139.06602232506401</v>
      </c>
      <c r="N375" s="137">
        <v>13.15</v>
      </c>
      <c r="O375" s="137">
        <v>18.55</v>
      </c>
      <c r="P375" s="137">
        <v>20.309999999999999</v>
      </c>
      <c r="Q375" s="137">
        <v>42.110985234134098</v>
      </c>
      <c r="R375" s="137"/>
      <c r="S375" s="137">
        <v>27.288883205169199</v>
      </c>
      <c r="T375" s="137"/>
      <c r="U375" s="137">
        <v>21.454619289340101</v>
      </c>
      <c r="V375" s="1">
        <v>536265</v>
      </c>
      <c r="W375" s="1">
        <v>10693817</v>
      </c>
      <c r="X375" s="1">
        <v>1384887</v>
      </c>
      <c r="Y375" s="1">
        <v>1945011</v>
      </c>
      <c r="Z375" s="1">
        <v>1888876</v>
      </c>
      <c r="AA375" s="1">
        <v>195863</v>
      </c>
      <c r="AC375" s="1">
        <v>13328942</v>
      </c>
      <c r="AE375" s="1">
        <v>670455</v>
      </c>
      <c r="AH375" s="136">
        <f t="shared" si="5"/>
        <v>37007</v>
      </c>
      <c r="AI375" s="177">
        <f>HLOOKUP(附加题模型!$E$2,历史数据!$B$3:$K$5000,ROW(A373),)</f>
        <v>21.5065989847716</v>
      </c>
      <c r="AJ375" s="177">
        <f>HLOOKUP(附加题模型!$E$2,历史数据!$L$3:$U$5000,ROW(A373),)</f>
        <v>21.454619289340101</v>
      </c>
    </row>
    <row r="376" spans="1:36" x14ac:dyDescent="0.2">
      <c r="A376" s="148">
        <v>37008</v>
      </c>
      <c r="B376" s="137">
        <v>25.413503852766201</v>
      </c>
      <c r="C376" s="137">
        <v>139.680000348574</v>
      </c>
      <c r="D376" s="137">
        <v>13.1</v>
      </c>
      <c r="E376" s="137">
        <v>18.55</v>
      </c>
      <c r="F376" s="137">
        <v>20.2</v>
      </c>
      <c r="G376" s="137">
        <v>42.110985234134098</v>
      </c>
      <c r="H376" s="137"/>
      <c r="I376" s="137">
        <v>27.036208360676898</v>
      </c>
      <c r="J376" s="137"/>
      <c r="K376" s="137">
        <v>21.454619289340101</v>
      </c>
      <c r="L376" s="137">
        <v>25.8105898504657</v>
      </c>
      <c r="M376" s="137">
        <v>140.29397837208401</v>
      </c>
      <c r="N376" s="137">
        <v>13.22</v>
      </c>
      <c r="O376" s="137">
        <v>18.55</v>
      </c>
      <c r="P376" s="137">
        <v>20.68</v>
      </c>
      <c r="Q376" s="137">
        <v>42.263010451585799</v>
      </c>
      <c r="R376" s="137"/>
      <c r="S376" s="137">
        <v>27.755359841154998</v>
      </c>
      <c r="T376" s="137"/>
      <c r="U376" s="137">
        <v>21.558578680202999</v>
      </c>
      <c r="V376" s="1">
        <v>815946</v>
      </c>
      <c r="W376" s="1">
        <v>6511714</v>
      </c>
      <c r="X376" s="1">
        <v>1184344</v>
      </c>
      <c r="Y376" s="1">
        <v>0</v>
      </c>
      <c r="Z376" s="1">
        <v>1077355</v>
      </c>
      <c r="AA376" s="1">
        <v>101490</v>
      </c>
      <c r="AC376" s="1">
        <v>7058423</v>
      </c>
      <c r="AE376" s="1">
        <v>386663</v>
      </c>
      <c r="AH376" s="136">
        <f t="shared" si="5"/>
        <v>37008</v>
      </c>
      <c r="AI376" s="177">
        <f>HLOOKUP(附加题模型!$E$2,历史数据!$B$3:$K$5000,ROW(A374),)</f>
        <v>21.454619289340101</v>
      </c>
      <c r="AJ376" s="177">
        <f>HLOOKUP(附加题模型!$E$2,历史数据!$L$3:$U$5000,ROW(A374),)</f>
        <v>21.558578680202999</v>
      </c>
    </row>
    <row r="377" spans="1:36" x14ac:dyDescent="0.2">
      <c r="A377" s="148">
        <v>37011</v>
      </c>
      <c r="B377" s="137">
        <v>25.8105898504657</v>
      </c>
      <c r="C377" s="137">
        <v>140.44747287796201</v>
      </c>
      <c r="D377" s="137">
        <v>13.2</v>
      </c>
      <c r="E377" s="137">
        <v>18.579999999999998</v>
      </c>
      <c r="F377" s="137">
        <v>20.6</v>
      </c>
      <c r="G377" s="137">
        <v>42.263010451585799</v>
      </c>
      <c r="H377" s="137"/>
      <c r="I377" s="137">
        <v>27.755359841154998</v>
      </c>
      <c r="J377" s="137"/>
      <c r="K377" s="137">
        <v>21.636548223350299</v>
      </c>
      <c r="L377" s="137">
        <v>25.711318351040799</v>
      </c>
      <c r="M377" s="137">
        <v>142.74989046612501</v>
      </c>
      <c r="N377" s="137">
        <v>13.14</v>
      </c>
      <c r="O377" s="137">
        <v>18.809999999999999</v>
      </c>
      <c r="P377" s="137">
        <v>20.7</v>
      </c>
      <c r="Q377" s="137">
        <v>41.7309221905047</v>
      </c>
      <c r="R377" s="137"/>
      <c r="S377" s="137">
        <v>27.755359841154998</v>
      </c>
      <c r="T377" s="137"/>
      <c r="U377" s="137">
        <v>21.194720812182702</v>
      </c>
      <c r="V377" s="1">
        <v>264660</v>
      </c>
      <c r="W377" s="1">
        <v>9663726</v>
      </c>
      <c r="X377" s="1">
        <v>727063</v>
      </c>
      <c r="Y377" s="1">
        <v>1561499</v>
      </c>
      <c r="Z377" s="1">
        <v>893704</v>
      </c>
      <c r="AA377" s="1">
        <v>97264</v>
      </c>
      <c r="AC377" s="1">
        <v>0</v>
      </c>
      <c r="AE377" s="1">
        <v>465415</v>
      </c>
      <c r="AH377" s="136">
        <f t="shared" si="5"/>
        <v>37011</v>
      </c>
      <c r="AI377" s="177">
        <f>HLOOKUP(附加题模型!$E$2,历史数据!$B$3:$K$5000,ROW(A375),)</f>
        <v>21.636548223350299</v>
      </c>
      <c r="AJ377" s="177">
        <f>HLOOKUP(附加题模型!$E$2,历史数据!$L$3:$U$5000,ROW(A375),)</f>
        <v>21.194720812182702</v>
      </c>
    </row>
    <row r="378" spans="1:36" x14ac:dyDescent="0.2">
      <c r="A378" s="148">
        <v>37019</v>
      </c>
      <c r="B378" s="137">
        <v>25.6716097512709</v>
      </c>
      <c r="C378" s="137">
        <v>142.826637719064</v>
      </c>
      <c r="D378" s="137">
        <v>13.18</v>
      </c>
      <c r="E378" s="137">
        <v>18.98</v>
      </c>
      <c r="F378" s="137">
        <v>20.8</v>
      </c>
      <c r="G378" s="137">
        <v>41.624504538288498</v>
      </c>
      <c r="H378" s="137"/>
      <c r="I378" s="137">
        <v>28.1440903711432</v>
      </c>
      <c r="J378" s="137"/>
      <c r="K378" s="137">
        <v>21.1167512690355</v>
      </c>
      <c r="L378" s="137">
        <v>25.413503852766201</v>
      </c>
      <c r="M378" s="137">
        <v>143.363868489635</v>
      </c>
      <c r="N378" s="137">
        <v>13.28</v>
      </c>
      <c r="O378" s="137">
        <v>18.989999999999998</v>
      </c>
      <c r="P378" s="137">
        <v>20.350000000000001</v>
      </c>
      <c r="Q378" s="137">
        <v>41.958960016682397</v>
      </c>
      <c r="R378" s="137"/>
      <c r="S378" s="137">
        <v>30.5347831305704</v>
      </c>
      <c r="T378" s="137"/>
      <c r="U378" s="137">
        <v>21.3766497461929</v>
      </c>
      <c r="V378" s="1">
        <v>247036</v>
      </c>
      <c r="W378" s="1">
        <v>3256218</v>
      </c>
      <c r="X378" s="1">
        <v>606102</v>
      </c>
      <c r="Y378" s="1">
        <v>724160</v>
      </c>
      <c r="Z378" s="1">
        <v>169506</v>
      </c>
      <c r="AA378" s="1">
        <v>84957</v>
      </c>
      <c r="AC378" s="1">
        <v>9493191</v>
      </c>
      <c r="AE378" s="1">
        <v>202542</v>
      </c>
      <c r="AH378" s="136">
        <f t="shared" si="5"/>
        <v>37019</v>
      </c>
      <c r="AI378" s="177">
        <f>HLOOKUP(附加题模型!$E$2,历史数据!$B$3:$K$5000,ROW(A376),)</f>
        <v>21.1167512690355</v>
      </c>
      <c r="AJ378" s="177">
        <f>HLOOKUP(附加题模型!$E$2,历史数据!$L$3:$U$5000,ROW(A376),)</f>
        <v>21.3766497461929</v>
      </c>
    </row>
    <row r="379" spans="1:36" x14ac:dyDescent="0.2">
      <c r="A379" s="148">
        <v>37020</v>
      </c>
      <c r="B379" s="137">
        <v>25.512775352191099</v>
      </c>
      <c r="C379" s="137">
        <v>143.90109926020699</v>
      </c>
      <c r="D379" s="137">
        <v>13.28</v>
      </c>
      <c r="E379" s="137">
        <v>19</v>
      </c>
      <c r="F379" s="137">
        <v>20.350000000000001</v>
      </c>
      <c r="G379" s="137">
        <v>42.263010451585799</v>
      </c>
      <c r="H379" s="137"/>
      <c r="I379" s="137">
        <v>31.0790058725538</v>
      </c>
      <c r="J379" s="137"/>
      <c r="K379" s="137">
        <v>21.5065989847716</v>
      </c>
      <c r="L379" s="137">
        <v>25.989278549430399</v>
      </c>
      <c r="M379" s="137">
        <v>146.43375860718601</v>
      </c>
      <c r="N379" s="137">
        <v>13.21</v>
      </c>
      <c r="O379" s="137">
        <v>18.64</v>
      </c>
      <c r="P379" s="137">
        <v>20.41</v>
      </c>
      <c r="Q379" s="137">
        <v>41.8829474079565</v>
      </c>
      <c r="R379" s="137"/>
      <c r="S379" s="137">
        <v>31.389990296544301</v>
      </c>
      <c r="T379" s="137"/>
      <c r="U379" s="137">
        <v>21.649543147208099</v>
      </c>
      <c r="V379" s="1">
        <v>611411</v>
      </c>
      <c r="W379" s="1">
        <v>7633986</v>
      </c>
      <c r="X379" s="1">
        <v>497105</v>
      </c>
      <c r="Y379" s="1">
        <v>1066400</v>
      </c>
      <c r="Z379" s="1">
        <v>701700</v>
      </c>
      <c r="AA379" s="1">
        <v>46080</v>
      </c>
      <c r="AC379" s="1">
        <v>12748742</v>
      </c>
      <c r="AE379" s="1">
        <v>396321</v>
      </c>
      <c r="AH379" s="136">
        <f t="shared" si="5"/>
        <v>37020</v>
      </c>
      <c r="AI379" s="177">
        <f>HLOOKUP(附加题模型!$E$2,历史数据!$B$3:$K$5000,ROW(A377),)</f>
        <v>21.5065989847716</v>
      </c>
      <c r="AJ379" s="177">
        <f>HLOOKUP(附加题模型!$E$2,历史数据!$L$3:$U$5000,ROW(A377),)</f>
        <v>21.649543147208099</v>
      </c>
    </row>
    <row r="380" spans="1:36" x14ac:dyDescent="0.2">
      <c r="A380" s="148">
        <v>37021</v>
      </c>
      <c r="B380" s="137">
        <v>25.870152750120599</v>
      </c>
      <c r="C380" s="137">
        <v>145.74303333073701</v>
      </c>
      <c r="D380" s="137">
        <v>13.22</v>
      </c>
      <c r="E380" s="137">
        <v>18.64</v>
      </c>
      <c r="F380" s="137">
        <v>20.2</v>
      </c>
      <c r="G380" s="137">
        <v>41.8829474079565</v>
      </c>
      <c r="H380" s="137"/>
      <c r="I380" s="137">
        <v>31.292807664047299</v>
      </c>
      <c r="J380" s="137"/>
      <c r="K380" s="137">
        <v>21.649543147208099</v>
      </c>
      <c r="L380" s="137">
        <v>26.1481129485102</v>
      </c>
      <c r="M380" s="137">
        <v>145.05230805428801</v>
      </c>
      <c r="N380" s="137">
        <v>13.47</v>
      </c>
      <c r="O380" s="137">
        <v>18.88</v>
      </c>
      <c r="P380" s="137">
        <v>20.059999999999999</v>
      </c>
      <c r="Q380" s="137">
        <v>42.9471239301187</v>
      </c>
      <c r="R380" s="137"/>
      <c r="S380" s="137">
        <v>31.098442399053202</v>
      </c>
      <c r="T380" s="137"/>
      <c r="U380" s="137">
        <v>21.649543147208099</v>
      </c>
      <c r="V380" s="1">
        <v>502405</v>
      </c>
      <c r="W380" s="1">
        <v>6945725</v>
      </c>
      <c r="X380" s="1">
        <v>703828</v>
      </c>
      <c r="Y380" s="1">
        <v>717509</v>
      </c>
      <c r="Z380" s="1">
        <v>167150</v>
      </c>
      <c r="AA380" s="1">
        <v>92974</v>
      </c>
      <c r="AC380" s="1">
        <v>4709694</v>
      </c>
      <c r="AE380" s="1">
        <v>0</v>
      </c>
      <c r="AH380" s="136">
        <f t="shared" si="5"/>
        <v>37021</v>
      </c>
      <c r="AI380" s="177">
        <f>HLOOKUP(附加题模型!$E$2,历史数据!$B$3:$K$5000,ROW(A378),)</f>
        <v>21.649543147208099</v>
      </c>
      <c r="AJ380" s="177">
        <f>HLOOKUP(附加题模型!$E$2,历史数据!$L$3:$U$5000,ROW(A378),)</f>
        <v>21.649543147208099</v>
      </c>
    </row>
    <row r="381" spans="1:36" x14ac:dyDescent="0.2">
      <c r="A381" s="148">
        <v>37022</v>
      </c>
      <c r="B381" s="137">
        <v>26.1481129485102</v>
      </c>
      <c r="C381" s="137">
        <v>145.05230805428801</v>
      </c>
      <c r="D381" s="137">
        <v>13.5</v>
      </c>
      <c r="E381" s="137">
        <v>18.88</v>
      </c>
      <c r="F381" s="137">
        <v>20.11</v>
      </c>
      <c r="G381" s="137">
        <v>42.992731495354199</v>
      </c>
      <c r="H381" s="137"/>
      <c r="I381" s="137">
        <v>31.098442399053202</v>
      </c>
      <c r="J381" s="137"/>
      <c r="K381" s="137">
        <v>22.052385786801999</v>
      </c>
      <c r="L381" s="137">
        <v>26.3665102472449</v>
      </c>
      <c r="M381" s="137">
        <v>145.05230805428801</v>
      </c>
      <c r="N381" s="137">
        <v>13.56</v>
      </c>
      <c r="O381" s="137">
        <v>19.600000000000001</v>
      </c>
      <c r="P381" s="137">
        <v>20.2</v>
      </c>
      <c r="Q381" s="137">
        <v>42.567060886489301</v>
      </c>
      <c r="R381" s="137"/>
      <c r="S381" s="137">
        <v>31.098442399053202</v>
      </c>
      <c r="T381" s="137"/>
      <c r="U381" s="137">
        <v>23.6507614213198</v>
      </c>
      <c r="V381" s="1">
        <v>787728</v>
      </c>
      <c r="W381" s="1">
        <v>5639279</v>
      </c>
      <c r="X381" s="1">
        <v>919692</v>
      </c>
      <c r="Y381" s="1">
        <v>4337843</v>
      </c>
      <c r="Z381" s="1">
        <v>104908</v>
      </c>
      <c r="AA381" s="1">
        <v>56183</v>
      </c>
      <c r="AC381" s="1">
        <v>4977476</v>
      </c>
      <c r="AE381" s="1">
        <v>3771682</v>
      </c>
      <c r="AH381" s="136">
        <f t="shared" si="5"/>
        <v>37022</v>
      </c>
      <c r="AI381" s="177">
        <f>HLOOKUP(附加题模型!$E$2,历史数据!$B$3:$K$5000,ROW(A379),)</f>
        <v>22.052385786801999</v>
      </c>
      <c r="AJ381" s="177">
        <f>HLOOKUP(附加题模型!$E$2,历史数据!$L$3:$U$5000,ROW(A379),)</f>
        <v>23.6507614213198</v>
      </c>
    </row>
    <row r="382" spans="1:36" x14ac:dyDescent="0.2">
      <c r="A382" s="148">
        <v>37025</v>
      </c>
      <c r="B382" s="137">
        <v>26.525344646324701</v>
      </c>
      <c r="C382" s="137">
        <v>147.891956413023</v>
      </c>
      <c r="D382" s="137">
        <v>13.6</v>
      </c>
      <c r="E382" s="137">
        <v>19.88</v>
      </c>
      <c r="F382" s="137">
        <v>20.3</v>
      </c>
      <c r="G382" s="137">
        <v>42.567060886489301</v>
      </c>
      <c r="H382" s="137"/>
      <c r="I382" s="137">
        <v>31.117878925552599</v>
      </c>
      <c r="J382" s="137"/>
      <c r="K382" s="137">
        <v>23.819695431472098</v>
      </c>
      <c r="L382" s="137">
        <v>26.8628677443693</v>
      </c>
      <c r="M382" s="137">
        <v>150.42461576000301</v>
      </c>
      <c r="N382" s="137">
        <v>13.58</v>
      </c>
      <c r="O382" s="137">
        <v>21.35</v>
      </c>
      <c r="P382" s="137">
        <v>20.6</v>
      </c>
      <c r="Q382" s="137">
        <v>43.007934017099402</v>
      </c>
      <c r="R382" s="137"/>
      <c r="S382" s="137">
        <v>31.292807664047299</v>
      </c>
      <c r="T382" s="137"/>
      <c r="U382" s="137">
        <v>23.286903553299499</v>
      </c>
      <c r="V382" s="1">
        <v>1332197</v>
      </c>
      <c r="W382" s="1">
        <v>14274657</v>
      </c>
      <c r="X382" s="1">
        <v>933486</v>
      </c>
      <c r="Y382" s="1">
        <v>8776138</v>
      </c>
      <c r="Z382" s="1">
        <v>104953</v>
      </c>
      <c r="AA382" s="1">
        <v>104930</v>
      </c>
      <c r="AC382" s="1">
        <v>3403021</v>
      </c>
      <c r="AE382" s="1">
        <v>2233206</v>
      </c>
      <c r="AH382" s="136">
        <f t="shared" si="5"/>
        <v>37025</v>
      </c>
      <c r="AI382" s="177">
        <f>HLOOKUP(附加题模型!$E$2,历史数据!$B$3:$K$5000,ROW(A380),)</f>
        <v>23.819695431472098</v>
      </c>
      <c r="AJ382" s="177">
        <f>HLOOKUP(附加题模型!$E$2,历史数据!$L$3:$U$5000,ROW(A380),)</f>
        <v>23.286903553299499</v>
      </c>
    </row>
    <row r="383" spans="1:36" x14ac:dyDescent="0.2">
      <c r="A383" s="148">
        <v>37026</v>
      </c>
      <c r="B383" s="137">
        <v>26.823159144599298</v>
      </c>
      <c r="C383" s="137">
        <v>152.573538842289</v>
      </c>
      <c r="D383" s="137">
        <v>13.6</v>
      </c>
      <c r="E383" s="137">
        <v>21.5</v>
      </c>
      <c r="F383" s="137">
        <v>20.75</v>
      </c>
      <c r="G383" s="137">
        <v>43.0991491475705</v>
      </c>
      <c r="H383" s="137"/>
      <c r="I383" s="137">
        <v>31.506609455540801</v>
      </c>
      <c r="J383" s="137"/>
      <c r="K383" s="137">
        <v>23.312893401015199</v>
      </c>
      <c r="L383" s="137">
        <v>26.664324745519501</v>
      </c>
      <c r="M383" s="137">
        <v>151.345582795268</v>
      </c>
      <c r="N383" s="137">
        <v>13.76</v>
      </c>
      <c r="O383" s="137">
        <v>21.6</v>
      </c>
      <c r="P383" s="137">
        <v>21.61</v>
      </c>
      <c r="Q383" s="137">
        <v>44.999464365717301</v>
      </c>
      <c r="R383" s="137"/>
      <c r="S383" s="137">
        <v>32.731110625003502</v>
      </c>
      <c r="T383" s="137"/>
      <c r="U383" s="137">
        <v>23.715736040609102</v>
      </c>
      <c r="V383" s="1">
        <v>704367</v>
      </c>
      <c r="W383" s="1">
        <v>17996962</v>
      </c>
      <c r="X383" s="1">
        <v>1815815</v>
      </c>
      <c r="Y383" s="1">
        <v>5757998</v>
      </c>
      <c r="Z383" s="1">
        <v>1802724</v>
      </c>
      <c r="AA383" s="1">
        <v>360371</v>
      </c>
      <c r="AC383" s="1">
        <v>7307965</v>
      </c>
      <c r="AE383" s="1">
        <v>1551528</v>
      </c>
      <c r="AH383" s="136">
        <f t="shared" si="5"/>
        <v>37026</v>
      </c>
      <c r="AI383" s="177">
        <f>HLOOKUP(附加题模型!$E$2,历史数据!$B$3:$K$5000,ROW(A381),)</f>
        <v>23.312893401015199</v>
      </c>
      <c r="AJ383" s="177">
        <f>HLOOKUP(附加题模型!$E$2,历史数据!$L$3:$U$5000,ROW(A381),)</f>
        <v>23.715736040609102</v>
      </c>
    </row>
    <row r="384" spans="1:36" x14ac:dyDescent="0.2">
      <c r="A384" s="148">
        <v>37027</v>
      </c>
      <c r="B384" s="137">
        <v>26.604761845864601</v>
      </c>
      <c r="C384" s="137">
        <v>151.345582795268</v>
      </c>
      <c r="D384" s="137">
        <v>13.8</v>
      </c>
      <c r="E384" s="137">
        <v>21.7</v>
      </c>
      <c r="F384" s="137">
        <v>21.7</v>
      </c>
      <c r="G384" s="137">
        <v>45.014666887462496</v>
      </c>
      <c r="H384" s="137"/>
      <c r="I384" s="137">
        <v>32.6339279925065</v>
      </c>
      <c r="J384" s="137"/>
      <c r="K384" s="137">
        <v>23.715736040609102</v>
      </c>
      <c r="L384" s="137">
        <v>27.220245142298801</v>
      </c>
      <c r="M384" s="137">
        <v>145.81978058367599</v>
      </c>
      <c r="N384" s="137">
        <v>13.84</v>
      </c>
      <c r="O384" s="137">
        <v>21.6</v>
      </c>
      <c r="P384" s="137">
        <v>21.56</v>
      </c>
      <c r="Q384" s="137">
        <v>44.452173582891</v>
      </c>
      <c r="R384" s="137"/>
      <c r="S384" s="137">
        <v>32.070268724023599</v>
      </c>
      <c r="T384" s="137"/>
      <c r="U384" s="137">
        <v>23.845685279187801</v>
      </c>
      <c r="V384" s="1">
        <v>1031000</v>
      </c>
      <c r="W384" s="1">
        <v>11495006</v>
      </c>
      <c r="X384" s="1">
        <v>2327422</v>
      </c>
      <c r="Y384" s="1">
        <v>2823875</v>
      </c>
      <c r="Z384" s="1">
        <v>722100</v>
      </c>
      <c r="AA384" s="1">
        <v>131704</v>
      </c>
      <c r="AC384" s="1">
        <v>3298578</v>
      </c>
      <c r="AE384" s="1">
        <v>1393727</v>
      </c>
      <c r="AH384" s="136">
        <f t="shared" si="5"/>
        <v>37027</v>
      </c>
      <c r="AI384" s="177">
        <f>HLOOKUP(附加题模型!$E$2,历史数据!$B$3:$K$5000,ROW(A382),)</f>
        <v>23.715736040609102</v>
      </c>
      <c r="AJ384" s="177">
        <f>HLOOKUP(附加题模型!$E$2,历史数据!$L$3:$U$5000,ROW(A382),)</f>
        <v>23.845685279187801</v>
      </c>
    </row>
    <row r="385" spans="1:36" x14ac:dyDescent="0.2">
      <c r="A385" s="148">
        <v>37028</v>
      </c>
      <c r="B385" s="137">
        <v>27.259953742068699</v>
      </c>
      <c r="C385" s="137">
        <v>145.436044318982</v>
      </c>
      <c r="D385" s="137">
        <v>13.5</v>
      </c>
      <c r="E385" s="137">
        <v>21.55</v>
      </c>
      <c r="F385" s="137">
        <v>21.6</v>
      </c>
      <c r="G385" s="137">
        <v>44.6954139308138</v>
      </c>
      <c r="H385" s="137"/>
      <c r="I385" s="137">
        <v>32.070268724023599</v>
      </c>
      <c r="J385" s="137"/>
      <c r="K385" s="137">
        <v>24.040609137055799</v>
      </c>
      <c r="L385" s="137">
        <v>28.629900434131901</v>
      </c>
      <c r="M385" s="137">
        <v>141.98241793673699</v>
      </c>
      <c r="N385" s="137">
        <v>13.4</v>
      </c>
      <c r="O385" s="137">
        <v>21.7</v>
      </c>
      <c r="P385" s="137">
        <v>21.5</v>
      </c>
      <c r="Q385" s="137">
        <v>44.345755930674798</v>
      </c>
      <c r="R385" s="137"/>
      <c r="S385" s="137">
        <v>31.467736402541998</v>
      </c>
      <c r="T385" s="137"/>
      <c r="U385" s="137">
        <v>23.182944162436499</v>
      </c>
      <c r="V385" s="1">
        <v>3256706</v>
      </c>
      <c r="W385" s="1">
        <v>8865549</v>
      </c>
      <c r="X385" s="1">
        <v>2260539</v>
      </c>
      <c r="Y385" s="1">
        <v>2618157</v>
      </c>
      <c r="Z385" s="1">
        <v>623243</v>
      </c>
      <c r="AA385" s="1">
        <v>113096</v>
      </c>
      <c r="AC385" s="1">
        <v>3247044</v>
      </c>
      <c r="AE385" s="1">
        <v>1475475</v>
      </c>
      <c r="AH385" s="136">
        <f t="shared" si="5"/>
        <v>37028</v>
      </c>
      <c r="AI385" s="177">
        <f>HLOOKUP(附加题模型!$E$2,历史数据!$B$3:$K$5000,ROW(A383),)</f>
        <v>24.040609137055799</v>
      </c>
      <c r="AJ385" s="177">
        <f>HLOOKUP(附加题模型!$E$2,历史数据!$L$3:$U$5000,ROW(A383),)</f>
        <v>23.182944162436499</v>
      </c>
    </row>
    <row r="386" spans="1:36" x14ac:dyDescent="0.2">
      <c r="A386" s="148">
        <v>37029</v>
      </c>
      <c r="B386" s="137">
        <v>28.8284434329817</v>
      </c>
      <c r="C386" s="137">
        <v>141.82892343085999</v>
      </c>
      <c r="D386" s="137">
        <v>13.32</v>
      </c>
      <c r="E386" s="137">
        <v>21.7</v>
      </c>
      <c r="F386" s="137">
        <v>21.3</v>
      </c>
      <c r="G386" s="137">
        <v>44.36095845242</v>
      </c>
      <c r="H386" s="137"/>
      <c r="I386" s="137">
        <v>31.467736402541998</v>
      </c>
      <c r="J386" s="137"/>
      <c r="K386" s="137">
        <v>23.182944162436499</v>
      </c>
      <c r="L386" s="137">
        <v>28.590191834361999</v>
      </c>
      <c r="M386" s="137">
        <v>144.28483552490101</v>
      </c>
      <c r="N386" s="137">
        <v>13.64</v>
      </c>
      <c r="O386" s="137">
        <v>22.9</v>
      </c>
      <c r="P386" s="137">
        <v>21.91</v>
      </c>
      <c r="Q386" s="137">
        <v>44.801831583030001</v>
      </c>
      <c r="R386" s="137"/>
      <c r="S386" s="137">
        <v>32.342380095015301</v>
      </c>
      <c r="T386" s="137"/>
      <c r="U386" s="137">
        <v>23.715736040609102</v>
      </c>
      <c r="V386" s="1">
        <v>1372750</v>
      </c>
      <c r="W386" s="1">
        <v>4891907</v>
      </c>
      <c r="X386" s="1">
        <v>1946402</v>
      </c>
      <c r="Y386" s="1">
        <v>6171581</v>
      </c>
      <c r="Z386" s="1">
        <v>883200</v>
      </c>
      <c r="AA386" s="1">
        <v>114264</v>
      </c>
      <c r="AC386" s="1">
        <v>2410046</v>
      </c>
      <c r="AE386" s="1">
        <v>896419</v>
      </c>
      <c r="AH386" s="136">
        <f t="shared" si="5"/>
        <v>37029</v>
      </c>
      <c r="AI386" s="177">
        <f>HLOOKUP(附加题模型!$E$2,历史数据!$B$3:$K$5000,ROW(A384),)</f>
        <v>23.182944162436499</v>
      </c>
      <c r="AJ386" s="177">
        <f>HLOOKUP(附加题模型!$E$2,历史数据!$L$3:$U$5000,ROW(A384),)</f>
        <v>23.715736040609102</v>
      </c>
    </row>
    <row r="387" spans="1:36" x14ac:dyDescent="0.2">
      <c r="A387" s="148">
        <v>37032</v>
      </c>
      <c r="B387" s="137">
        <v>28.788734833211699</v>
      </c>
      <c r="C387" s="137">
        <v>144.51507728371701</v>
      </c>
      <c r="D387" s="137">
        <v>13.65</v>
      </c>
      <c r="E387" s="137">
        <v>23</v>
      </c>
      <c r="F387" s="137">
        <v>21.6</v>
      </c>
      <c r="G387" s="137">
        <v>44.801831583030001</v>
      </c>
      <c r="H387" s="137"/>
      <c r="I387" s="137">
        <v>32.4006896745136</v>
      </c>
      <c r="J387" s="137"/>
      <c r="K387" s="137">
        <v>23.780710659898499</v>
      </c>
      <c r="L387" s="137">
        <v>28.629900434131901</v>
      </c>
      <c r="M387" s="137">
        <v>139.98698936032901</v>
      </c>
      <c r="N387" s="137">
        <v>14.05</v>
      </c>
      <c r="O387" s="137">
        <v>23.05</v>
      </c>
      <c r="P387" s="137">
        <v>22.8</v>
      </c>
      <c r="Q387" s="137">
        <v>44.573793756852403</v>
      </c>
      <c r="R387" s="137"/>
      <c r="S387" s="137">
        <v>33.916738741467398</v>
      </c>
      <c r="T387" s="137"/>
      <c r="U387" s="137">
        <v>24.066598984771598</v>
      </c>
      <c r="V387" s="1">
        <v>1046816</v>
      </c>
      <c r="W387" s="1">
        <v>7205630</v>
      </c>
      <c r="X387" s="1">
        <v>3961126</v>
      </c>
      <c r="Y387" s="1">
        <v>5245188</v>
      </c>
      <c r="Z387" s="1">
        <v>1614183</v>
      </c>
      <c r="AA387" s="1">
        <v>67133</v>
      </c>
      <c r="AC387" s="1">
        <v>4316275</v>
      </c>
      <c r="AE387" s="1">
        <v>1200051</v>
      </c>
      <c r="AH387" s="136">
        <f t="shared" si="5"/>
        <v>37032</v>
      </c>
      <c r="AI387" s="177">
        <f>HLOOKUP(附加题模型!$E$2,历史数据!$B$3:$K$5000,ROW(A385),)</f>
        <v>23.780710659898499</v>
      </c>
      <c r="AJ387" s="177">
        <f>HLOOKUP(附加题模型!$E$2,历史数据!$L$3:$U$5000,ROW(A385),)</f>
        <v>24.066598984771598</v>
      </c>
    </row>
    <row r="388" spans="1:36" x14ac:dyDescent="0.2">
      <c r="A388" s="148">
        <v>37033</v>
      </c>
      <c r="B388" s="137">
        <v>28.629900434131901</v>
      </c>
      <c r="C388" s="137">
        <v>140.44747287796201</v>
      </c>
      <c r="D388" s="137">
        <v>14.1</v>
      </c>
      <c r="E388" s="137">
        <v>23.05</v>
      </c>
      <c r="F388" s="137">
        <v>22.9</v>
      </c>
      <c r="G388" s="137">
        <v>44.269743321948901</v>
      </c>
      <c r="H388" s="137"/>
      <c r="I388" s="137">
        <v>33.916738741467398</v>
      </c>
      <c r="J388" s="137"/>
      <c r="K388" s="137">
        <v>24.066598984771598</v>
      </c>
      <c r="L388" s="137">
        <v>28.629900434131901</v>
      </c>
      <c r="M388" s="137">
        <v>140.907956395594</v>
      </c>
      <c r="N388" s="137">
        <v>14.18</v>
      </c>
      <c r="O388" s="137">
        <v>22.98</v>
      </c>
      <c r="P388" s="137">
        <v>22.8</v>
      </c>
      <c r="Q388" s="137">
        <v>44.376160974165103</v>
      </c>
      <c r="R388" s="137"/>
      <c r="S388" s="137">
        <v>32.8671663104994</v>
      </c>
      <c r="T388" s="137"/>
      <c r="U388" s="137">
        <v>24.066598984771598</v>
      </c>
      <c r="V388" s="1">
        <v>746346</v>
      </c>
      <c r="W388" s="1">
        <v>3371819</v>
      </c>
      <c r="X388" s="1">
        <v>3522032</v>
      </c>
      <c r="Y388" s="1">
        <v>2872739</v>
      </c>
      <c r="Z388" s="1">
        <v>1058711</v>
      </c>
      <c r="AA388" s="1">
        <v>96988</v>
      </c>
      <c r="AC388" s="1">
        <v>2866324</v>
      </c>
      <c r="AE388" s="1">
        <v>1192511</v>
      </c>
      <c r="AH388" s="136">
        <f t="shared" si="5"/>
        <v>37033</v>
      </c>
      <c r="AI388" s="177">
        <f>HLOOKUP(附加题模型!$E$2,历史数据!$B$3:$K$5000,ROW(A386),)</f>
        <v>24.066598984771598</v>
      </c>
      <c r="AJ388" s="177">
        <f>HLOOKUP(附加题模型!$E$2,历史数据!$L$3:$U$5000,ROW(A386),)</f>
        <v>24.066598984771598</v>
      </c>
    </row>
    <row r="389" spans="1:36" x14ac:dyDescent="0.2">
      <c r="A389" s="148">
        <v>37034</v>
      </c>
      <c r="B389" s="137">
        <v>28.590191834361999</v>
      </c>
      <c r="C389" s="137">
        <v>141.29169266028799</v>
      </c>
      <c r="D389" s="137">
        <v>14.13</v>
      </c>
      <c r="E389" s="137">
        <v>22.98</v>
      </c>
      <c r="F389" s="137">
        <v>22.8</v>
      </c>
      <c r="G389" s="137">
        <v>44.300148365439298</v>
      </c>
      <c r="H389" s="137"/>
      <c r="I389" s="137">
        <v>32.847729784000002</v>
      </c>
      <c r="J389" s="137"/>
      <c r="K389" s="137">
        <v>24.053604060913699</v>
      </c>
      <c r="L389" s="137">
        <v>28.173251536777499</v>
      </c>
      <c r="M389" s="137">
        <v>141.98241793673699</v>
      </c>
      <c r="N389" s="137">
        <v>14.48</v>
      </c>
      <c r="O389" s="137">
        <v>23.98</v>
      </c>
      <c r="P389" s="137">
        <v>23</v>
      </c>
      <c r="Q389" s="137">
        <v>43.646439930396703</v>
      </c>
      <c r="R389" s="137"/>
      <c r="S389" s="137">
        <v>31.837030406030699</v>
      </c>
      <c r="T389" s="137"/>
      <c r="U389" s="137">
        <v>23.455837563451801</v>
      </c>
      <c r="V389" s="1">
        <v>716462</v>
      </c>
      <c r="W389" s="1">
        <v>2394264</v>
      </c>
      <c r="X389" s="1">
        <v>4919306</v>
      </c>
      <c r="Y389" s="1">
        <v>5513870</v>
      </c>
      <c r="Z389" s="1">
        <v>924107</v>
      </c>
      <c r="AA389" s="1">
        <v>97086</v>
      </c>
      <c r="AC389" s="1">
        <v>3645225</v>
      </c>
      <c r="AE389" s="1">
        <v>981044</v>
      </c>
      <c r="AH389" s="136">
        <f t="shared" si="5"/>
        <v>37034</v>
      </c>
      <c r="AI389" s="177">
        <f>HLOOKUP(附加题模型!$E$2,历史数据!$B$3:$K$5000,ROW(A387),)</f>
        <v>24.053604060913699</v>
      </c>
      <c r="AJ389" s="177">
        <f>HLOOKUP(附加题模型!$E$2,历史数据!$L$3:$U$5000,ROW(A387),)</f>
        <v>23.455837563451801</v>
      </c>
    </row>
    <row r="390" spans="1:36" x14ac:dyDescent="0.2">
      <c r="A390" s="148">
        <v>37035</v>
      </c>
      <c r="B390" s="137">
        <v>28.153397236892602</v>
      </c>
      <c r="C390" s="137">
        <v>141.98241793673699</v>
      </c>
      <c r="D390" s="137">
        <v>14.49</v>
      </c>
      <c r="E390" s="137">
        <v>24</v>
      </c>
      <c r="F390" s="137">
        <v>23.15</v>
      </c>
      <c r="G390" s="137">
        <v>43.555224799925703</v>
      </c>
      <c r="H390" s="137"/>
      <c r="I390" s="137">
        <v>31.875903459029502</v>
      </c>
      <c r="J390" s="137"/>
      <c r="K390" s="137">
        <v>23.3908629441624</v>
      </c>
      <c r="L390" s="137">
        <v>27.855582738617901</v>
      </c>
      <c r="M390" s="137">
        <v>141.67542892498199</v>
      </c>
      <c r="N390" s="137">
        <v>14.38</v>
      </c>
      <c r="O390" s="137">
        <v>23.9</v>
      </c>
      <c r="P390" s="137">
        <v>23.07</v>
      </c>
      <c r="Q390" s="137">
        <v>43.418402104219098</v>
      </c>
      <c r="R390" s="137"/>
      <c r="S390" s="137">
        <v>31.7398477735337</v>
      </c>
      <c r="T390" s="137"/>
      <c r="U390" s="137">
        <v>23.559796954314699</v>
      </c>
      <c r="V390" s="1">
        <v>608934</v>
      </c>
      <c r="W390" s="1">
        <v>2973805</v>
      </c>
      <c r="X390" s="1">
        <v>5103406</v>
      </c>
      <c r="Y390" s="1">
        <v>4111492</v>
      </c>
      <c r="Z390" s="1">
        <v>1162764</v>
      </c>
      <c r="AA390" s="1">
        <v>56466</v>
      </c>
      <c r="AC390" s="1">
        <v>2044954</v>
      </c>
      <c r="AE390" s="1">
        <v>487598</v>
      </c>
      <c r="AH390" s="136">
        <f t="shared" ref="AH390:AH453" si="6">A390</f>
        <v>37035</v>
      </c>
      <c r="AI390" s="177">
        <f>HLOOKUP(附加题模型!$E$2,历史数据!$B$3:$K$5000,ROW(A388),)</f>
        <v>23.3908629441624</v>
      </c>
      <c r="AJ390" s="177">
        <f>HLOOKUP(附加题模型!$E$2,历史数据!$L$3:$U$5000,ROW(A388),)</f>
        <v>23.559796954314699</v>
      </c>
    </row>
    <row r="391" spans="1:36" x14ac:dyDescent="0.2">
      <c r="A391" s="148">
        <v>37036</v>
      </c>
      <c r="B391" s="137">
        <v>27.855582738617901</v>
      </c>
      <c r="C391" s="137">
        <v>141.67542892498199</v>
      </c>
      <c r="D391" s="137">
        <v>14.4</v>
      </c>
      <c r="E391" s="137">
        <v>23.9</v>
      </c>
      <c r="F391" s="137">
        <v>23</v>
      </c>
      <c r="G391" s="137">
        <v>42.567060886489301</v>
      </c>
      <c r="H391" s="137"/>
      <c r="I391" s="137">
        <v>31.778720826532499</v>
      </c>
      <c r="J391" s="137"/>
      <c r="K391" s="137">
        <v>23.598781725888301</v>
      </c>
      <c r="L391" s="137">
        <v>28.093834337237599</v>
      </c>
      <c r="M391" s="137">
        <v>136.84035198983901</v>
      </c>
      <c r="N391" s="137">
        <v>14.36</v>
      </c>
      <c r="O391" s="137">
        <v>23.29</v>
      </c>
      <c r="P391" s="137">
        <v>22.98</v>
      </c>
      <c r="Q391" s="137">
        <v>43.175161756296298</v>
      </c>
      <c r="R391" s="137"/>
      <c r="S391" s="137">
        <v>31.059569346054399</v>
      </c>
      <c r="T391" s="137"/>
      <c r="U391" s="137">
        <v>23.7547208121827</v>
      </c>
      <c r="V391" s="1">
        <v>570408</v>
      </c>
      <c r="W391" s="1">
        <v>5499764</v>
      </c>
      <c r="X391" s="1">
        <v>3483561</v>
      </c>
      <c r="Y391" s="1">
        <v>3708202</v>
      </c>
      <c r="Z391" s="1">
        <v>693258</v>
      </c>
      <c r="AA391" s="1">
        <v>37221</v>
      </c>
      <c r="AC391" s="1">
        <v>2802298</v>
      </c>
      <c r="AE391" s="1">
        <v>791653</v>
      </c>
      <c r="AH391" s="136">
        <f t="shared" si="6"/>
        <v>37036</v>
      </c>
      <c r="AI391" s="177">
        <f>HLOOKUP(附加题模型!$E$2,历史数据!$B$3:$K$5000,ROW(A389),)</f>
        <v>23.598781725888301</v>
      </c>
      <c r="AJ391" s="177">
        <f>HLOOKUP(附加题模型!$E$2,历史数据!$L$3:$U$5000,ROW(A389),)</f>
        <v>23.7547208121827</v>
      </c>
    </row>
    <row r="392" spans="1:36" x14ac:dyDescent="0.2">
      <c r="A392" s="148">
        <v>37039</v>
      </c>
      <c r="B392" s="137">
        <v>28.093834337237599</v>
      </c>
      <c r="C392" s="137">
        <v>136.76360473690099</v>
      </c>
      <c r="D392" s="137">
        <v>14.36</v>
      </c>
      <c r="E392" s="137">
        <v>23.21</v>
      </c>
      <c r="F392" s="137">
        <v>22.6</v>
      </c>
      <c r="G392" s="137">
        <v>43.3423894954933</v>
      </c>
      <c r="H392" s="137"/>
      <c r="I392" s="137">
        <v>31.0206962930556</v>
      </c>
      <c r="J392" s="137"/>
      <c r="K392" s="137">
        <v>23.715736040609102</v>
      </c>
      <c r="L392" s="137">
        <v>28.1931058366625</v>
      </c>
      <c r="M392" s="137">
        <v>132.005275054696</v>
      </c>
      <c r="N392" s="137">
        <v>14.23</v>
      </c>
      <c r="O392" s="137">
        <v>23.48</v>
      </c>
      <c r="P392" s="137">
        <v>22.77</v>
      </c>
      <c r="Q392" s="137">
        <v>42.521453321253802</v>
      </c>
      <c r="R392" s="137"/>
      <c r="S392" s="137">
        <v>30.5930927100686</v>
      </c>
      <c r="T392" s="137"/>
      <c r="U392" s="137">
        <v>23.949644670050802</v>
      </c>
      <c r="V392" s="1">
        <v>579644</v>
      </c>
      <c r="W392" s="1">
        <v>5282490</v>
      </c>
      <c r="X392" s="1">
        <v>2007011</v>
      </c>
      <c r="Y392" s="1">
        <v>3766501</v>
      </c>
      <c r="Z392" s="1">
        <v>985738</v>
      </c>
      <c r="AA392" s="1">
        <v>71010</v>
      </c>
      <c r="AC392" s="1">
        <v>2141673</v>
      </c>
      <c r="AE392" s="1">
        <v>771132</v>
      </c>
      <c r="AH392" s="136">
        <f t="shared" si="6"/>
        <v>37039</v>
      </c>
      <c r="AI392" s="177">
        <f>HLOOKUP(附加题模型!$E$2,历史数据!$B$3:$K$5000,ROW(A390),)</f>
        <v>23.715736040609102</v>
      </c>
      <c r="AJ392" s="177">
        <f>HLOOKUP(附加题模型!$E$2,历史数据!$L$3:$U$5000,ROW(A390),)</f>
        <v>23.949644670050802</v>
      </c>
    </row>
    <row r="393" spans="1:36" x14ac:dyDescent="0.2">
      <c r="A393" s="148">
        <v>37040</v>
      </c>
      <c r="B393" s="137">
        <v>28.1931058366625</v>
      </c>
      <c r="C393" s="137">
        <v>131.39129703118601</v>
      </c>
      <c r="D393" s="137">
        <v>14.2</v>
      </c>
      <c r="E393" s="137">
        <v>23.01</v>
      </c>
      <c r="F393" s="137">
        <v>22.77</v>
      </c>
      <c r="G393" s="137">
        <v>42.110985234134098</v>
      </c>
      <c r="H393" s="137"/>
      <c r="I393" s="137">
        <v>30.709711869065</v>
      </c>
      <c r="J393" s="137"/>
      <c r="K393" s="137">
        <v>23.910659898477199</v>
      </c>
      <c r="L393" s="137">
        <v>28.550483234592001</v>
      </c>
      <c r="M393" s="137">
        <v>132.31226406645101</v>
      </c>
      <c r="N393" s="137">
        <v>14.2</v>
      </c>
      <c r="O393" s="137">
        <v>23.1</v>
      </c>
      <c r="P393" s="137">
        <v>23.304696499778501</v>
      </c>
      <c r="Q393" s="137">
        <v>42.643073495215198</v>
      </c>
      <c r="R393" s="137"/>
      <c r="S393" s="137">
        <v>31.467736402541998</v>
      </c>
      <c r="T393" s="137"/>
      <c r="U393" s="137">
        <v>24.053604060913699</v>
      </c>
      <c r="V393" s="1">
        <v>400819</v>
      </c>
      <c r="W393" s="1">
        <v>2318602</v>
      </c>
      <c r="X393" s="1">
        <v>1292220</v>
      </c>
      <c r="Y393" s="1">
        <v>2315085</v>
      </c>
      <c r="Z393" s="1">
        <v>1022493</v>
      </c>
      <c r="AA393" s="1">
        <v>47537</v>
      </c>
      <c r="AC393" s="1">
        <v>1639672</v>
      </c>
      <c r="AE393" s="1">
        <v>633738</v>
      </c>
      <c r="AH393" s="136">
        <f t="shared" si="6"/>
        <v>37040</v>
      </c>
      <c r="AI393" s="177">
        <f>HLOOKUP(附加题模型!$E$2,历史数据!$B$3:$K$5000,ROW(A391),)</f>
        <v>23.910659898477199</v>
      </c>
      <c r="AJ393" s="177">
        <f>HLOOKUP(附加题模型!$E$2,历史数据!$L$3:$U$5000,ROW(A391),)</f>
        <v>24.053604060913699</v>
      </c>
    </row>
    <row r="394" spans="1:36" x14ac:dyDescent="0.2">
      <c r="A394" s="148">
        <v>37041</v>
      </c>
      <c r="B394" s="137">
        <v>28.629900434131901</v>
      </c>
      <c r="C394" s="137">
        <v>132.31226406645101</v>
      </c>
      <c r="D394" s="137">
        <v>14.3</v>
      </c>
      <c r="E394" s="137">
        <v>23.1</v>
      </c>
      <c r="F394" s="137">
        <v>23.264342046965002</v>
      </c>
      <c r="G394" s="137">
        <v>42.719086103941102</v>
      </c>
      <c r="H394" s="137"/>
      <c r="I394" s="137">
        <v>31.467736402541998</v>
      </c>
      <c r="J394" s="137"/>
      <c r="K394" s="137">
        <v>24.105583756345201</v>
      </c>
      <c r="L394" s="137">
        <v>29.3843638297609</v>
      </c>
      <c r="M394" s="137">
        <v>133.46347286053299</v>
      </c>
      <c r="N394" s="137">
        <v>14.61</v>
      </c>
      <c r="O394" s="137">
        <v>23.3</v>
      </c>
      <c r="P394" s="137">
        <v>23.0020381036774</v>
      </c>
      <c r="Q394" s="137">
        <v>44.315350887184401</v>
      </c>
      <c r="R394" s="137"/>
      <c r="S394" s="137">
        <v>31.992522618026001</v>
      </c>
      <c r="T394" s="137"/>
      <c r="U394" s="137">
        <v>24.040609137055799</v>
      </c>
      <c r="V394" s="1">
        <v>1247040</v>
      </c>
      <c r="W394" s="1">
        <v>1819383</v>
      </c>
      <c r="X394" s="1">
        <v>1774352</v>
      </c>
      <c r="Y394" s="1">
        <v>2166064</v>
      </c>
      <c r="Z394" s="1">
        <v>756747</v>
      </c>
      <c r="AA394" s="1">
        <v>76130</v>
      </c>
      <c r="AC394" s="1">
        <v>1141069</v>
      </c>
      <c r="AE394" s="1">
        <v>1412704</v>
      </c>
      <c r="AH394" s="136">
        <f t="shared" si="6"/>
        <v>37041</v>
      </c>
      <c r="AI394" s="177">
        <f>HLOOKUP(附加题模型!$E$2,历史数据!$B$3:$K$5000,ROW(A392),)</f>
        <v>24.105583756345201</v>
      </c>
      <c r="AJ394" s="177">
        <f>HLOOKUP(附加题模型!$E$2,历史数据!$L$3:$U$5000,ROW(A392),)</f>
        <v>24.040609137055799</v>
      </c>
    </row>
    <row r="395" spans="1:36" x14ac:dyDescent="0.2">
      <c r="A395" s="148">
        <v>37042</v>
      </c>
      <c r="B395" s="137">
        <v>29.5829068286107</v>
      </c>
      <c r="C395" s="137">
        <v>133.540220113472</v>
      </c>
      <c r="D395" s="137">
        <v>14.75</v>
      </c>
      <c r="E395" s="137">
        <v>23.32</v>
      </c>
      <c r="F395" s="137">
        <v>22.981860877270702</v>
      </c>
      <c r="G395" s="137">
        <v>44.467376104636202</v>
      </c>
      <c r="H395" s="137"/>
      <c r="I395" s="137">
        <v>32.031395671024796</v>
      </c>
      <c r="J395" s="137"/>
      <c r="K395" s="137">
        <v>24.066598984771598</v>
      </c>
      <c r="L395" s="137">
        <v>29.543198228840701</v>
      </c>
      <c r="M395" s="137">
        <v>131.39129703118601</v>
      </c>
      <c r="N395" s="137">
        <v>14.56</v>
      </c>
      <c r="O395" s="137">
        <v>23.12</v>
      </c>
      <c r="P395" s="137">
        <v>23.0020381036774</v>
      </c>
      <c r="Q395" s="137">
        <v>44.1633256697327</v>
      </c>
      <c r="R395" s="137"/>
      <c r="S395" s="137">
        <v>31.3705537700449</v>
      </c>
      <c r="T395" s="137"/>
      <c r="U395" s="137">
        <v>23.6247715736041</v>
      </c>
      <c r="V395" s="1">
        <v>941854</v>
      </c>
      <c r="W395" s="1">
        <v>4590017</v>
      </c>
      <c r="X395" s="1">
        <v>1326330</v>
      </c>
      <c r="Y395" s="1">
        <v>1274066</v>
      </c>
      <c r="Z395" s="1">
        <v>305500</v>
      </c>
      <c r="AA395" s="1">
        <v>173690</v>
      </c>
      <c r="AC395" s="1">
        <v>1261167</v>
      </c>
      <c r="AE395" s="1">
        <v>847411</v>
      </c>
      <c r="AH395" s="136">
        <f t="shared" si="6"/>
        <v>37042</v>
      </c>
      <c r="AI395" s="177">
        <f>HLOOKUP(附加题模型!$E$2,历史数据!$B$3:$K$5000,ROW(A393),)</f>
        <v>24.066598984771598</v>
      </c>
      <c r="AJ395" s="177">
        <f>HLOOKUP(附加题模型!$E$2,历史数据!$L$3:$U$5000,ROW(A393),)</f>
        <v>23.6247715736041</v>
      </c>
    </row>
    <row r="396" spans="1:36" x14ac:dyDescent="0.2">
      <c r="A396" s="148">
        <v>37043</v>
      </c>
      <c r="B396" s="137">
        <v>29.543198228840701</v>
      </c>
      <c r="C396" s="137">
        <v>131.39129703118601</v>
      </c>
      <c r="D396" s="137">
        <v>14.6</v>
      </c>
      <c r="E396" s="137">
        <v>23.12</v>
      </c>
      <c r="F396" s="137">
        <v>23.0020381036774</v>
      </c>
      <c r="G396" s="137">
        <v>44.239338278458597</v>
      </c>
      <c r="H396" s="137"/>
      <c r="I396" s="137">
        <v>31.292807664047299</v>
      </c>
      <c r="J396" s="137"/>
      <c r="K396" s="137">
        <v>23.7547208121827</v>
      </c>
      <c r="L396" s="137">
        <v>29.205675130796202</v>
      </c>
      <c r="M396" s="137">
        <v>135.151912425186</v>
      </c>
      <c r="N396" s="137">
        <v>14.3</v>
      </c>
      <c r="O396" s="137">
        <v>22.9</v>
      </c>
      <c r="P396" s="137">
        <v>23.1029242357111</v>
      </c>
      <c r="Q396" s="137">
        <v>44.239338278458597</v>
      </c>
      <c r="R396" s="137"/>
      <c r="S396" s="137">
        <v>31.584355561538398</v>
      </c>
      <c r="T396" s="137"/>
      <c r="U396" s="137">
        <v>24.482436548223301</v>
      </c>
      <c r="V396" s="1">
        <v>482641</v>
      </c>
      <c r="W396" s="1">
        <v>2864871</v>
      </c>
      <c r="X396" s="1">
        <v>1694658</v>
      </c>
      <c r="Y396" s="1">
        <v>1466004</v>
      </c>
      <c r="Z396" s="1">
        <v>847571</v>
      </c>
      <c r="AA396" s="1">
        <v>102180</v>
      </c>
      <c r="AC396" s="1">
        <v>1099397</v>
      </c>
      <c r="AE396" s="1">
        <v>1903468</v>
      </c>
      <c r="AH396" s="136">
        <f t="shared" si="6"/>
        <v>37043</v>
      </c>
      <c r="AI396" s="177">
        <f>HLOOKUP(附加题模型!$E$2,历史数据!$B$3:$K$5000,ROW(A394),)</f>
        <v>23.7547208121827</v>
      </c>
      <c r="AJ396" s="177">
        <f>HLOOKUP(附加题模型!$E$2,历史数据!$L$3:$U$5000,ROW(A394),)</f>
        <v>24.482436548223301</v>
      </c>
    </row>
    <row r="397" spans="1:36" x14ac:dyDescent="0.2">
      <c r="A397" s="148">
        <v>37046</v>
      </c>
      <c r="B397" s="137">
        <v>29.205675130796202</v>
      </c>
      <c r="C397" s="137">
        <v>135.151912425186</v>
      </c>
      <c r="D397" s="137">
        <v>14.3</v>
      </c>
      <c r="E397" s="137">
        <v>22.8</v>
      </c>
      <c r="F397" s="137">
        <v>23.0020381036774</v>
      </c>
      <c r="G397" s="137">
        <v>44.254540800203699</v>
      </c>
      <c r="H397" s="137"/>
      <c r="I397" s="137">
        <v>31.6815381940355</v>
      </c>
      <c r="J397" s="137"/>
      <c r="K397" s="137">
        <v>24.5344162436548</v>
      </c>
      <c r="L397" s="137">
        <v>29.046840731716401</v>
      </c>
      <c r="M397" s="137">
        <v>135.996132207513</v>
      </c>
      <c r="N397" s="137">
        <v>14.3</v>
      </c>
      <c r="O397" s="137">
        <v>23.56</v>
      </c>
      <c r="P397" s="137">
        <v>23.082747009304398</v>
      </c>
      <c r="Q397" s="137">
        <v>44.634603843833098</v>
      </c>
      <c r="R397" s="137"/>
      <c r="S397" s="137">
        <v>32.4589992540118</v>
      </c>
      <c r="T397" s="137"/>
      <c r="U397" s="137">
        <v>24.612385786802001</v>
      </c>
      <c r="V397" s="1">
        <v>374832</v>
      </c>
      <c r="W397" s="1">
        <v>3246126</v>
      </c>
      <c r="X397" s="1">
        <v>1250913</v>
      </c>
      <c r="Y397" s="1">
        <v>1997645</v>
      </c>
      <c r="Z397" s="1">
        <v>201430</v>
      </c>
      <c r="AA397" s="1">
        <v>74710</v>
      </c>
      <c r="AC397" s="1">
        <v>1822002</v>
      </c>
      <c r="AE397" s="1">
        <v>1368314</v>
      </c>
      <c r="AH397" s="136">
        <f t="shared" si="6"/>
        <v>37046</v>
      </c>
      <c r="AI397" s="177">
        <f>HLOOKUP(附加题模型!$E$2,历史数据!$B$3:$K$5000,ROW(A395),)</f>
        <v>24.5344162436548</v>
      </c>
      <c r="AJ397" s="177">
        <f>HLOOKUP(附加题模型!$E$2,历史数据!$L$3:$U$5000,ROW(A395),)</f>
        <v>24.612385786802001</v>
      </c>
    </row>
    <row r="398" spans="1:36" x14ac:dyDescent="0.2">
      <c r="A398" s="148">
        <v>37047</v>
      </c>
      <c r="B398" s="137">
        <v>28.788734833211699</v>
      </c>
      <c r="C398" s="137">
        <v>135.842637701635</v>
      </c>
      <c r="D398" s="137">
        <v>14.3</v>
      </c>
      <c r="E398" s="137">
        <v>23.85</v>
      </c>
      <c r="F398" s="137">
        <v>23.153367301728</v>
      </c>
      <c r="G398" s="137">
        <v>44.6954139308138</v>
      </c>
      <c r="H398" s="137"/>
      <c r="I398" s="137">
        <v>32.614491466007102</v>
      </c>
      <c r="J398" s="137"/>
      <c r="K398" s="137">
        <v>24.729340101522801</v>
      </c>
      <c r="L398" s="137">
        <v>29.2453837305661</v>
      </c>
      <c r="M398" s="137">
        <v>134.69142890755401</v>
      </c>
      <c r="N398" s="137">
        <v>14.41</v>
      </c>
      <c r="O398" s="137">
        <v>23.55</v>
      </c>
      <c r="P398" s="137">
        <v>23.254253433761601</v>
      </c>
      <c r="Q398" s="137">
        <v>44.467376104636202</v>
      </c>
      <c r="R398" s="137"/>
      <c r="S398" s="137">
        <v>31.9730860915266</v>
      </c>
      <c r="T398" s="137"/>
      <c r="U398" s="137">
        <v>24.417461928933999</v>
      </c>
      <c r="V398" s="1">
        <v>596231</v>
      </c>
      <c r="W398" s="1">
        <v>1765658</v>
      </c>
      <c r="X398" s="1">
        <v>1964805</v>
      </c>
      <c r="Y398" s="1">
        <v>1220100</v>
      </c>
      <c r="Z398" s="1">
        <v>510451</v>
      </c>
      <c r="AA398" s="1">
        <v>93792</v>
      </c>
      <c r="AC398" s="1">
        <v>1103076</v>
      </c>
      <c r="AE398" s="1">
        <v>759781</v>
      </c>
      <c r="AH398" s="136">
        <f t="shared" si="6"/>
        <v>37047</v>
      </c>
      <c r="AI398" s="177">
        <f>HLOOKUP(附加题模型!$E$2,历史数据!$B$3:$K$5000,ROW(A396),)</f>
        <v>24.729340101522801</v>
      </c>
      <c r="AJ398" s="177">
        <f>HLOOKUP(附加题模型!$E$2,历史数据!$L$3:$U$5000,ROW(A396),)</f>
        <v>24.417461928933999</v>
      </c>
    </row>
    <row r="399" spans="1:36" x14ac:dyDescent="0.2">
      <c r="A399" s="148">
        <v>37048</v>
      </c>
      <c r="B399" s="137">
        <v>29.285092330335999</v>
      </c>
      <c r="C399" s="137">
        <v>134.69142890755401</v>
      </c>
      <c r="D399" s="137">
        <v>14.41</v>
      </c>
      <c r="E399" s="137">
        <v>23.55</v>
      </c>
      <c r="F399" s="137">
        <v>23.254253433761601</v>
      </c>
      <c r="G399" s="137">
        <v>44.528186191616903</v>
      </c>
      <c r="H399" s="137"/>
      <c r="I399" s="137">
        <v>31.837030406030699</v>
      </c>
      <c r="J399" s="137"/>
      <c r="K399" s="137">
        <v>24.547411167512699</v>
      </c>
      <c r="L399" s="137">
        <v>29.463781029300801</v>
      </c>
      <c r="M399" s="137">
        <v>132.77274758408399</v>
      </c>
      <c r="N399" s="137">
        <v>14.59</v>
      </c>
      <c r="O399" s="137">
        <v>23.31</v>
      </c>
      <c r="P399" s="137">
        <v>23.203810367744801</v>
      </c>
      <c r="Q399" s="137">
        <v>44.588996278597598</v>
      </c>
      <c r="R399" s="137"/>
      <c r="S399" s="137">
        <v>32.8088567310011</v>
      </c>
      <c r="T399" s="137"/>
      <c r="U399" s="137">
        <v>24.300507614213199</v>
      </c>
      <c r="V399" s="1">
        <v>951699</v>
      </c>
      <c r="W399" s="1">
        <v>2311603</v>
      </c>
      <c r="X399" s="1">
        <v>1763482</v>
      </c>
      <c r="Y399" s="1">
        <v>1320459</v>
      </c>
      <c r="Z399" s="1">
        <v>737600</v>
      </c>
      <c r="AA399" s="1">
        <v>124045</v>
      </c>
      <c r="AC399" s="1">
        <v>2665975</v>
      </c>
      <c r="AE399" s="1">
        <v>603786</v>
      </c>
      <c r="AH399" s="136">
        <f t="shared" si="6"/>
        <v>37048</v>
      </c>
      <c r="AI399" s="177">
        <f>HLOOKUP(附加题模型!$E$2,历史数据!$B$3:$K$5000,ROW(A397),)</f>
        <v>24.547411167512699</v>
      </c>
      <c r="AJ399" s="177">
        <f>HLOOKUP(附加题模型!$E$2,历史数据!$L$3:$U$5000,ROW(A397),)</f>
        <v>24.300507614213199</v>
      </c>
    </row>
    <row r="400" spans="1:36" x14ac:dyDescent="0.2">
      <c r="A400" s="148">
        <v>37049</v>
      </c>
      <c r="B400" s="137">
        <v>29.3843638297609</v>
      </c>
      <c r="C400" s="137">
        <v>133.00298934290001</v>
      </c>
      <c r="D400" s="137">
        <v>14.6</v>
      </c>
      <c r="E400" s="137">
        <v>23.31</v>
      </c>
      <c r="F400" s="137">
        <v>23.203810367744801</v>
      </c>
      <c r="G400" s="137">
        <v>44.6954139308138</v>
      </c>
      <c r="H400" s="137"/>
      <c r="I400" s="137">
        <v>32.847729784000002</v>
      </c>
      <c r="J400" s="137"/>
      <c r="K400" s="137">
        <v>24.3784771573604</v>
      </c>
      <c r="L400" s="137">
        <v>29.0269864318314</v>
      </c>
      <c r="M400" s="137">
        <v>134.92167066637001</v>
      </c>
      <c r="N400" s="137">
        <v>14.36</v>
      </c>
      <c r="O400" s="137">
        <v>22.93</v>
      </c>
      <c r="P400" s="137">
        <v>23.304696499778501</v>
      </c>
      <c r="Q400" s="137">
        <v>44.330553408929603</v>
      </c>
      <c r="R400" s="137"/>
      <c r="S400" s="137">
        <v>32.031395671024796</v>
      </c>
      <c r="T400" s="137"/>
      <c r="U400" s="137">
        <v>23.910659898477199</v>
      </c>
      <c r="V400" s="1">
        <v>921989</v>
      </c>
      <c r="W400" s="1">
        <v>3111182</v>
      </c>
      <c r="X400" s="1">
        <v>1739318</v>
      </c>
      <c r="Y400" s="1">
        <v>1376905</v>
      </c>
      <c r="Z400" s="1">
        <v>547581</v>
      </c>
      <c r="AA400" s="1">
        <v>86610</v>
      </c>
      <c r="AC400" s="1">
        <v>1211065</v>
      </c>
      <c r="AE400" s="1">
        <v>454377</v>
      </c>
      <c r="AH400" s="136">
        <f t="shared" si="6"/>
        <v>37049</v>
      </c>
      <c r="AI400" s="177">
        <f>HLOOKUP(附加题模型!$E$2,历史数据!$B$3:$K$5000,ROW(A398),)</f>
        <v>24.3784771573604</v>
      </c>
      <c r="AJ400" s="177">
        <f>HLOOKUP(附加题模型!$E$2,历史数据!$L$3:$U$5000,ROW(A398),)</f>
        <v>23.910659898477199</v>
      </c>
    </row>
    <row r="401" spans="1:36" x14ac:dyDescent="0.2">
      <c r="A401" s="148">
        <v>37050</v>
      </c>
      <c r="B401" s="137">
        <v>28.788734833211699</v>
      </c>
      <c r="C401" s="137">
        <v>135.07516517224701</v>
      </c>
      <c r="D401" s="137">
        <v>14.25</v>
      </c>
      <c r="E401" s="137">
        <v>22.9</v>
      </c>
      <c r="F401" s="137">
        <v>23.234076207354899</v>
      </c>
      <c r="G401" s="137">
        <v>44.330553408929603</v>
      </c>
      <c r="H401" s="137"/>
      <c r="I401" s="137">
        <v>31.817593879531302</v>
      </c>
      <c r="J401" s="137"/>
      <c r="K401" s="137">
        <v>24.027614213198</v>
      </c>
      <c r="L401" s="137">
        <v>29.185820830911201</v>
      </c>
      <c r="M401" s="137">
        <v>136.61011023102299</v>
      </c>
      <c r="N401" s="137">
        <v>14.21</v>
      </c>
      <c r="O401" s="137">
        <v>22.89</v>
      </c>
      <c r="P401" s="137">
        <v>23.234076207354899</v>
      </c>
      <c r="Q401" s="137">
        <v>43.509617234690197</v>
      </c>
      <c r="R401" s="137"/>
      <c r="S401" s="137">
        <v>31.6815381940355</v>
      </c>
      <c r="T401" s="137"/>
      <c r="U401" s="137">
        <v>23.585786802030501</v>
      </c>
      <c r="V401" s="1">
        <v>1427825</v>
      </c>
      <c r="W401" s="1">
        <v>3167954</v>
      </c>
      <c r="X401" s="1">
        <v>1434750</v>
      </c>
      <c r="Y401" s="1">
        <v>1553804</v>
      </c>
      <c r="Z401" s="1">
        <v>220780</v>
      </c>
      <c r="AA401" s="1">
        <v>64185</v>
      </c>
      <c r="AC401" s="1">
        <v>954792</v>
      </c>
      <c r="AE401" s="1">
        <v>605897</v>
      </c>
      <c r="AH401" s="136">
        <f t="shared" si="6"/>
        <v>37050</v>
      </c>
      <c r="AI401" s="177">
        <f>HLOOKUP(附加题模型!$E$2,历史数据!$B$3:$K$5000,ROW(A399),)</f>
        <v>24.027614213198</v>
      </c>
      <c r="AJ401" s="177">
        <f>HLOOKUP(附加题模型!$E$2,历史数据!$L$3:$U$5000,ROW(A399),)</f>
        <v>23.585786802030501</v>
      </c>
    </row>
    <row r="402" spans="1:36" x14ac:dyDescent="0.2">
      <c r="A402" s="148">
        <v>37053</v>
      </c>
      <c r="B402" s="137">
        <v>29.1659665310262</v>
      </c>
      <c r="C402" s="137">
        <v>136.686857483962</v>
      </c>
      <c r="D402" s="137">
        <v>14.28</v>
      </c>
      <c r="E402" s="137">
        <v>22.89</v>
      </c>
      <c r="F402" s="137">
        <v>23.395494018608801</v>
      </c>
      <c r="G402" s="137">
        <v>43.509617234690197</v>
      </c>
      <c r="H402" s="137"/>
      <c r="I402" s="137">
        <v>31.6815381940355</v>
      </c>
      <c r="J402" s="137"/>
      <c r="K402" s="137">
        <v>23.585786802030501</v>
      </c>
      <c r="L402" s="137">
        <v>28.907860632521601</v>
      </c>
      <c r="M402" s="137">
        <v>134.53793440167601</v>
      </c>
      <c r="N402" s="137">
        <v>14.29</v>
      </c>
      <c r="O402" s="137">
        <v>22.09</v>
      </c>
      <c r="P402" s="137">
        <v>22.6892910943731</v>
      </c>
      <c r="Q402" s="137">
        <v>43.129554191060798</v>
      </c>
      <c r="R402" s="137"/>
      <c r="S402" s="137">
        <v>31.9147765120284</v>
      </c>
      <c r="T402" s="137"/>
      <c r="U402" s="137">
        <v>23.3908629441624</v>
      </c>
      <c r="V402" s="1">
        <v>360713</v>
      </c>
      <c r="W402" s="1">
        <v>1837484</v>
      </c>
      <c r="X402" s="1">
        <v>945543</v>
      </c>
      <c r="Y402" s="1">
        <v>2889944</v>
      </c>
      <c r="Z402" s="1">
        <v>310900</v>
      </c>
      <c r="AA402" s="1">
        <v>58500</v>
      </c>
      <c r="AC402" s="1">
        <v>869074</v>
      </c>
      <c r="AE402" s="1">
        <v>436093</v>
      </c>
      <c r="AH402" s="136">
        <f t="shared" si="6"/>
        <v>37053</v>
      </c>
      <c r="AI402" s="177">
        <f>HLOOKUP(附加题模型!$E$2,历史数据!$B$3:$K$5000,ROW(A400),)</f>
        <v>23.585786802030501</v>
      </c>
      <c r="AJ402" s="177">
        <f>HLOOKUP(附加题模型!$E$2,历史数据!$L$3:$U$5000,ROW(A400),)</f>
        <v>23.3908629441624</v>
      </c>
    </row>
    <row r="403" spans="1:36" x14ac:dyDescent="0.2">
      <c r="A403" s="148">
        <v>37054</v>
      </c>
      <c r="B403" s="137">
        <v>28.490920334937101</v>
      </c>
      <c r="C403" s="137">
        <v>134.69142890755401</v>
      </c>
      <c r="D403" s="137">
        <v>14.3</v>
      </c>
      <c r="E403" s="137">
        <v>22.05</v>
      </c>
      <c r="F403" s="137">
        <v>22.5984935755428</v>
      </c>
      <c r="G403" s="137">
        <v>43.023136538844597</v>
      </c>
      <c r="H403" s="137"/>
      <c r="I403" s="137">
        <v>31.7981573530319</v>
      </c>
      <c r="J403" s="137"/>
      <c r="K403" s="137">
        <v>23.416852791878199</v>
      </c>
      <c r="L403" s="137">
        <v>28.7490262334418</v>
      </c>
      <c r="M403" s="137">
        <v>137.224088254533</v>
      </c>
      <c r="N403" s="137">
        <v>14.59</v>
      </c>
      <c r="O403" s="137">
        <v>22.4</v>
      </c>
      <c r="P403" s="137">
        <v>22.981860877270702</v>
      </c>
      <c r="Q403" s="137">
        <v>43.357592017238403</v>
      </c>
      <c r="R403" s="137"/>
      <c r="S403" s="137">
        <v>32.361816621514699</v>
      </c>
      <c r="T403" s="137"/>
      <c r="U403" s="137">
        <v>23.8846700507614</v>
      </c>
      <c r="V403" s="1">
        <v>555038</v>
      </c>
      <c r="W403" s="1">
        <v>1620289</v>
      </c>
      <c r="X403" s="1">
        <v>1307127</v>
      </c>
      <c r="Y403" s="1">
        <v>2155988</v>
      </c>
      <c r="Z403" s="1">
        <v>706532</v>
      </c>
      <c r="AA403" s="1">
        <v>57275</v>
      </c>
      <c r="AC403" s="1">
        <v>900877</v>
      </c>
      <c r="AE403" s="1">
        <v>511506</v>
      </c>
      <c r="AH403" s="136">
        <f t="shared" si="6"/>
        <v>37054</v>
      </c>
      <c r="AI403" s="177">
        <f>HLOOKUP(附加题模型!$E$2,历史数据!$B$3:$K$5000,ROW(A401),)</f>
        <v>23.416852791878199</v>
      </c>
      <c r="AJ403" s="177">
        <f>HLOOKUP(附加题模型!$E$2,历史数据!$L$3:$U$5000,ROW(A401),)</f>
        <v>23.8846700507614</v>
      </c>
    </row>
    <row r="404" spans="1:36" x14ac:dyDescent="0.2">
      <c r="A404" s="148">
        <v>37055</v>
      </c>
      <c r="B404" s="137">
        <v>28.590191834361999</v>
      </c>
      <c r="C404" s="137">
        <v>137.377582760411</v>
      </c>
      <c r="D404" s="137">
        <v>14.65</v>
      </c>
      <c r="E404" s="137">
        <v>22.42</v>
      </c>
      <c r="F404" s="137">
        <v>23.0020381036774</v>
      </c>
      <c r="G404" s="137">
        <v>43.783262626103301</v>
      </c>
      <c r="H404" s="137"/>
      <c r="I404" s="137">
        <v>32.361816621514699</v>
      </c>
      <c r="J404" s="137"/>
      <c r="K404" s="137">
        <v>23.8846700507614</v>
      </c>
      <c r="L404" s="137">
        <v>29.185820830911201</v>
      </c>
      <c r="M404" s="137">
        <v>140.44747287796201</v>
      </c>
      <c r="N404" s="137">
        <v>15.15</v>
      </c>
      <c r="O404" s="137">
        <v>23.3</v>
      </c>
      <c r="P404" s="137">
        <v>23.435848471422201</v>
      </c>
      <c r="Q404" s="137">
        <v>43.783262626103301</v>
      </c>
      <c r="R404" s="137"/>
      <c r="S404" s="137">
        <v>33.411389052482797</v>
      </c>
      <c r="T404" s="137"/>
      <c r="U404" s="137">
        <v>23.962639593908602</v>
      </c>
      <c r="V404" s="1">
        <v>789534</v>
      </c>
      <c r="W404" s="1">
        <v>3578959</v>
      </c>
      <c r="X404" s="1">
        <v>4236946</v>
      </c>
      <c r="Y404" s="1">
        <v>3250992</v>
      </c>
      <c r="Z404" s="1">
        <v>557822</v>
      </c>
      <c r="AA404" s="1">
        <v>56550</v>
      </c>
      <c r="AC404" s="1">
        <v>3596688</v>
      </c>
      <c r="AE404" s="1">
        <v>380921</v>
      </c>
      <c r="AH404" s="136">
        <f t="shared" si="6"/>
        <v>37055</v>
      </c>
      <c r="AI404" s="177">
        <f>HLOOKUP(附加题模型!$E$2,历史数据!$B$3:$K$5000,ROW(A402),)</f>
        <v>23.8846700507614</v>
      </c>
      <c r="AJ404" s="177">
        <f>HLOOKUP(附加题模型!$E$2,历史数据!$L$3:$U$5000,ROW(A402),)</f>
        <v>23.962639593908602</v>
      </c>
    </row>
    <row r="405" spans="1:36" x14ac:dyDescent="0.2">
      <c r="A405" s="148">
        <v>37056</v>
      </c>
      <c r="B405" s="137">
        <v>29.185820830911201</v>
      </c>
      <c r="C405" s="137">
        <v>141.061450901472</v>
      </c>
      <c r="D405" s="137">
        <v>15.2506644518272</v>
      </c>
      <c r="E405" s="137">
        <v>23.48</v>
      </c>
      <c r="F405" s="137">
        <v>23.607354895879499</v>
      </c>
      <c r="G405" s="137">
        <v>43.783262626103301</v>
      </c>
      <c r="H405" s="137"/>
      <c r="I405" s="137">
        <v>33.528008211479197</v>
      </c>
      <c r="J405" s="137"/>
      <c r="K405" s="137">
        <v>24.040609137055799</v>
      </c>
      <c r="L405" s="137">
        <v>29.463781029300801</v>
      </c>
      <c r="M405" s="137">
        <v>136.91709924277799</v>
      </c>
      <c r="N405" s="137">
        <v>14.958737541528199</v>
      </c>
      <c r="O405" s="137">
        <v>22.65</v>
      </c>
      <c r="P405" s="137">
        <v>23.899924678777101</v>
      </c>
      <c r="Q405" s="137">
        <v>43.935287843555102</v>
      </c>
      <c r="R405" s="137"/>
      <c r="S405" s="137">
        <v>31.817593879531302</v>
      </c>
      <c r="T405" s="137"/>
      <c r="U405" s="137">
        <v>22.936040609137098</v>
      </c>
      <c r="V405" s="1">
        <v>1687400</v>
      </c>
      <c r="W405" s="1">
        <v>2744245</v>
      </c>
      <c r="X405" s="1">
        <v>3213587</v>
      </c>
      <c r="Y405" s="1">
        <v>3136993</v>
      </c>
      <c r="Z405" s="1">
        <v>1580591</v>
      </c>
      <c r="AA405" s="1">
        <v>149022</v>
      </c>
      <c r="AC405" s="1">
        <v>2394860</v>
      </c>
      <c r="AE405" s="1">
        <v>861604</v>
      </c>
      <c r="AH405" s="136">
        <f t="shared" si="6"/>
        <v>37056</v>
      </c>
      <c r="AI405" s="177">
        <f>HLOOKUP(附加题模型!$E$2,历史数据!$B$3:$K$5000,ROW(A403),)</f>
        <v>24.040609137055799</v>
      </c>
      <c r="AJ405" s="177">
        <f>HLOOKUP(附加题模型!$E$2,历史数据!$L$3:$U$5000,ROW(A403),)</f>
        <v>22.936040609137098</v>
      </c>
    </row>
    <row r="406" spans="1:36" x14ac:dyDescent="0.2">
      <c r="A406" s="148">
        <v>37057</v>
      </c>
      <c r="B406" s="137">
        <v>29.3843638297609</v>
      </c>
      <c r="C406" s="137">
        <v>136.91709924277799</v>
      </c>
      <c r="D406" s="137">
        <v>14.908405315614599</v>
      </c>
      <c r="E406" s="137">
        <v>22.6</v>
      </c>
      <c r="F406" s="137">
        <v>23.788949933540099</v>
      </c>
      <c r="G406" s="137">
        <v>43.813667669593698</v>
      </c>
      <c r="H406" s="137"/>
      <c r="I406" s="137">
        <v>31.6815381940355</v>
      </c>
      <c r="J406" s="137"/>
      <c r="K406" s="137">
        <v>22.7541116751269</v>
      </c>
      <c r="L406" s="137">
        <v>29.285092330335999</v>
      </c>
      <c r="M406" s="137">
        <v>139.37301133681899</v>
      </c>
      <c r="N406" s="137">
        <v>15.401661129568099</v>
      </c>
      <c r="O406" s="137">
        <v>22.89</v>
      </c>
      <c r="P406" s="137">
        <v>24.3135578201152</v>
      </c>
      <c r="Q406" s="137">
        <v>43.859275234829198</v>
      </c>
      <c r="R406" s="137"/>
      <c r="S406" s="137">
        <v>32.264633989017703</v>
      </c>
      <c r="T406" s="137"/>
      <c r="U406" s="137">
        <v>22.936040609137098</v>
      </c>
      <c r="V406" s="1">
        <v>964120</v>
      </c>
      <c r="W406" s="1">
        <v>4090193</v>
      </c>
      <c r="X406" s="1">
        <v>2768615</v>
      </c>
      <c r="Y406" s="1">
        <v>1226676</v>
      </c>
      <c r="Z406" s="1">
        <v>788565</v>
      </c>
      <c r="AA406" s="1">
        <v>67300</v>
      </c>
      <c r="AC406" s="1">
        <v>1221493</v>
      </c>
      <c r="AE406" s="1">
        <v>655536</v>
      </c>
      <c r="AH406" s="136">
        <f t="shared" si="6"/>
        <v>37057</v>
      </c>
      <c r="AI406" s="177">
        <f>HLOOKUP(附加题模型!$E$2,历史数据!$B$3:$K$5000,ROW(A404),)</f>
        <v>22.7541116751269</v>
      </c>
      <c r="AJ406" s="177">
        <f>HLOOKUP(附加题模型!$E$2,历史数据!$L$3:$U$5000,ROW(A404),)</f>
        <v>22.936040609137098</v>
      </c>
    </row>
    <row r="407" spans="1:36" x14ac:dyDescent="0.2">
      <c r="A407" s="148">
        <v>37060</v>
      </c>
      <c r="B407" s="137">
        <v>29.344655229991002</v>
      </c>
      <c r="C407" s="137">
        <v>139.98698936032901</v>
      </c>
      <c r="D407" s="137">
        <v>15.492259136212599</v>
      </c>
      <c r="E407" s="137">
        <v>23</v>
      </c>
      <c r="F407" s="137">
        <v>24.616216216216198</v>
      </c>
      <c r="G407" s="137">
        <v>43.813667669593698</v>
      </c>
      <c r="H407" s="137"/>
      <c r="I407" s="137">
        <v>32.225760936018901</v>
      </c>
      <c r="J407" s="137"/>
      <c r="K407" s="137">
        <v>22.936040609137098</v>
      </c>
      <c r="L407" s="137">
        <v>28.808589133096699</v>
      </c>
      <c r="M407" s="137">
        <v>139.52650584269699</v>
      </c>
      <c r="N407" s="137">
        <v>14.9486710963455</v>
      </c>
      <c r="O407" s="137">
        <v>22.2</v>
      </c>
      <c r="P407" s="137">
        <v>24.182405848471401</v>
      </c>
      <c r="Q407" s="137">
        <v>42.643073495215198</v>
      </c>
      <c r="R407" s="137"/>
      <c r="S407" s="137">
        <v>30.670838816066201</v>
      </c>
      <c r="T407" s="137"/>
      <c r="U407" s="137">
        <v>22.026395939086299</v>
      </c>
      <c r="V407" s="1">
        <v>751096</v>
      </c>
      <c r="W407" s="1">
        <v>3805603</v>
      </c>
      <c r="X407" s="1">
        <v>2221036</v>
      </c>
      <c r="Y407" s="1">
        <v>2106571</v>
      </c>
      <c r="Z407" s="1">
        <v>403701</v>
      </c>
      <c r="AA407" s="1">
        <v>107235</v>
      </c>
      <c r="AC407" s="1">
        <v>1818320</v>
      </c>
      <c r="AE407" s="1">
        <v>748598</v>
      </c>
      <c r="AH407" s="136">
        <f t="shared" si="6"/>
        <v>37060</v>
      </c>
      <c r="AI407" s="177">
        <f>HLOOKUP(附加题模型!$E$2,历史数据!$B$3:$K$5000,ROW(A405),)</f>
        <v>22.936040609137098</v>
      </c>
      <c r="AJ407" s="177">
        <f>HLOOKUP(附加题模型!$E$2,历史数据!$L$3:$U$5000,ROW(A405),)</f>
        <v>22.026395939086299</v>
      </c>
    </row>
    <row r="408" spans="1:36" x14ac:dyDescent="0.2">
      <c r="A408" s="148">
        <v>37061</v>
      </c>
      <c r="B408" s="137">
        <v>28.689463333786801</v>
      </c>
      <c r="C408" s="137">
        <v>140.44747287796201</v>
      </c>
      <c r="D408" s="137">
        <v>14.8983388704319</v>
      </c>
      <c r="E408" s="137">
        <v>22.2</v>
      </c>
      <c r="F408" s="137">
        <v>24.2126716880815</v>
      </c>
      <c r="G408" s="137">
        <v>42.597465929979698</v>
      </c>
      <c r="H408" s="137"/>
      <c r="I408" s="137">
        <v>30.515346604070999</v>
      </c>
      <c r="J408" s="137"/>
      <c r="K408" s="137">
        <v>21.831472081218301</v>
      </c>
      <c r="L408" s="137">
        <v>28.848297732866602</v>
      </c>
      <c r="M408" s="137">
        <v>136.99384649571701</v>
      </c>
      <c r="N408" s="137">
        <v>14.747342192691001</v>
      </c>
      <c r="O408" s="137">
        <v>21.71</v>
      </c>
      <c r="P408" s="137">
        <v>23.718329641116501</v>
      </c>
      <c r="Q408" s="137">
        <v>42.354225582056898</v>
      </c>
      <c r="R408" s="137"/>
      <c r="S408" s="137">
        <v>30.2237987065798</v>
      </c>
      <c r="T408" s="137"/>
      <c r="U408" s="137">
        <v>22.065380710659898</v>
      </c>
      <c r="V408" s="1">
        <v>449225</v>
      </c>
      <c r="W408" s="1">
        <v>1973911</v>
      </c>
      <c r="X408" s="1">
        <v>1292040</v>
      </c>
      <c r="Y408" s="1">
        <v>1838870</v>
      </c>
      <c r="Z408" s="1">
        <v>321771</v>
      </c>
      <c r="AA408" s="1">
        <v>64900</v>
      </c>
      <c r="AC408" s="1">
        <v>1133980</v>
      </c>
      <c r="AE408" s="1">
        <v>243436</v>
      </c>
      <c r="AH408" s="136">
        <f t="shared" si="6"/>
        <v>37061</v>
      </c>
      <c r="AI408" s="177">
        <f>HLOOKUP(附加题模型!$E$2,历史数据!$B$3:$K$5000,ROW(A406),)</f>
        <v>21.831472081218301</v>
      </c>
      <c r="AJ408" s="177">
        <f>HLOOKUP(附加题模型!$E$2,历史数据!$L$3:$U$5000,ROW(A406),)</f>
        <v>22.065380710659898</v>
      </c>
    </row>
    <row r="409" spans="1:36" x14ac:dyDescent="0.2">
      <c r="A409" s="148">
        <v>37062</v>
      </c>
      <c r="B409" s="137">
        <v>28.590191834361999</v>
      </c>
      <c r="C409" s="137">
        <v>136.76360473690099</v>
      </c>
      <c r="D409" s="137">
        <v>14.697009966777401</v>
      </c>
      <c r="E409" s="137">
        <v>21.68</v>
      </c>
      <c r="F409" s="137">
        <v>23.607354895879499</v>
      </c>
      <c r="G409" s="137">
        <v>44.011300452280899</v>
      </c>
      <c r="H409" s="137"/>
      <c r="I409" s="137">
        <v>30.4194219991791</v>
      </c>
      <c r="J409" s="137"/>
      <c r="K409" s="137">
        <v>22.1303553299492</v>
      </c>
      <c r="L409" s="137">
        <v>28.947569232291499</v>
      </c>
      <c r="M409" s="137">
        <v>141.061450901472</v>
      </c>
      <c r="N409" s="137">
        <v>14.4856146179402</v>
      </c>
      <c r="O409" s="137">
        <v>21.5</v>
      </c>
      <c r="P409" s="137">
        <v>23.042392556490899</v>
      </c>
      <c r="Q409" s="137">
        <v>43.023136538844597</v>
      </c>
      <c r="R409" s="137"/>
      <c r="S409" s="137">
        <v>29.949926096940899</v>
      </c>
      <c r="T409" s="137"/>
      <c r="U409" s="137">
        <v>21.961421319797001</v>
      </c>
      <c r="V409" s="1">
        <v>472336</v>
      </c>
      <c r="W409" s="1">
        <v>5393445</v>
      </c>
      <c r="X409" s="1">
        <v>1151621</v>
      </c>
      <c r="Y409" s="1">
        <v>660128</v>
      </c>
      <c r="Z409" s="1">
        <v>361200</v>
      </c>
      <c r="AA409" s="1">
        <v>38410</v>
      </c>
      <c r="AC409" s="1">
        <v>620575</v>
      </c>
      <c r="AE409" s="1">
        <v>317020</v>
      </c>
      <c r="AH409" s="136">
        <f t="shared" si="6"/>
        <v>37062</v>
      </c>
      <c r="AI409" s="177">
        <f>HLOOKUP(附加题模型!$E$2,历史数据!$B$3:$K$5000,ROW(A407),)</f>
        <v>22.1303553299492</v>
      </c>
      <c r="AJ409" s="177">
        <f>HLOOKUP(附加题模型!$E$2,历史数据!$L$3:$U$5000,ROW(A407),)</f>
        <v>21.961421319797001</v>
      </c>
    </row>
    <row r="410" spans="1:36" x14ac:dyDescent="0.2">
      <c r="A410" s="148">
        <v>37063</v>
      </c>
      <c r="B410" s="137">
        <v>28.947569232291499</v>
      </c>
      <c r="C410" s="137">
        <v>141.905670683799</v>
      </c>
      <c r="D410" s="137">
        <v>14.5258803986711</v>
      </c>
      <c r="E410" s="137">
        <v>21.5</v>
      </c>
      <c r="F410" s="137">
        <v>23.1029242357111</v>
      </c>
      <c r="G410" s="137">
        <v>43.114351669315603</v>
      </c>
      <c r="H410" s="137"/>
      <c r="I410" s="137">
        <v>29.989050755460799</v>
      </c>
      <c r="J410" s="137"/>
      <c r="K410" s="137">
        <v>22.091370558375601</v>
      </c>
      <c r="L410" s="137">
        <v>29.543198228840701</v>
      </c>
      <c r="M410" s="137">
        <v>141.98241793673699</v>
      </c>
      <c r="N410" s="137">
        <v>14.7674750830565</v>
      </c>
      <c r="O410" s="137">
        <v>21.94</v>
      </c>
      <c r="P410" s="137">
        <v>23.506468763845799</v>
      </c>
      <c r="Q410" s="137">
        <v>42.795098712666999</v>
      </c>
      <c r="R410" s="137"/>
      <c r="S410" s="137">
        <v>30.673732279557999</v>
      </c>
      <c r="T410" s="137"/>
      <c r="U410" s="137">
        <v>22.715126903553301</v>
      </c>
      <c r="V410" s="1">
        <v>673662</v>
      </c>
      <c r="W410" s="1">
        <v>4235731</v>
      </c>
      <c r="X410" s="1">
        <v>903498</v>
      </c>
      <c r="Y410" s="1">
        <v>714095</v>
      </c>
      <c r="Z410" s="1">
        <v>615170</v>
      </c>
      <c r="AA410" s="1">
        <v>47440</v>
      </c>
      <c r="AC410" s="1">
        <v>621124</v>
      </c>
      <c r="AE410" s="1">
        <v>384732</v>
      </c>
      <c r="AH410" s="136">
        <f t="shared" si="6"/>
        <v>37063</v>
      </c>
      <c r="AI410" s="177">
        <f>HLOOKUP(附加题模型!$E$2,历史数据!$B$3:$K$5000,ROW(A408),)</f>
        <v>22.091370558375601</v>
      </c>
      <c r="AJ410" s="177">
        <f>HLOOKUP(附加题模型!$E$2,历史数据!$L$3:$U$5000,ROW(A408),)</f>
        <v>22.715126903553301</v>
      </c>
    </row>
    <row r="411" spans="1:36" x14ac:dyDescent="0.2">
      <c r="A411" s="148">
        <v>37064</v>
      </c>
      <c r="B411" s="137">
        <v>29.5829068286107</v>
      </c>
      <c r="C411" s="137">
        <v>141.905670683799</v>
      </c>
      <c r="D411" s="137">
        <v>14.8882724252492</v>
      </c>
      <c r="E411" s="137">
        <v>22.1</v>
      </c>
      <c r="F411" s="137">
        <v>23.506468763845799</v>
      </c>
      <c r="G411" s="137">
        <v>42.871111321392803</v>
      </c>
      <c r="H411" s="137"/>
      <c r="I411" s="137">
        <v>30.791106255117601</v>
      </c>
      <c r="J411" s="137"/>
      <c r="K411" s="137">
        <v>22.702131979695402</v>
      </c>
      <c r="L411" s="137">
        <v>29.841012727115299</v>
      </c>
      <c r="M411" s="137">
        <v>142.289406948492</v>
      </c>
      <c r="N411" s="137">
        <v>14.999003322259099</v>
      </c>
      <c r="O411" s="137">
        <v>22.06</v>
      </c>
      <c r="P411" s="137">
        <v>23.698152414709799</v>
      </c>
      <c r="Q411" s="137">
        <v>42.825503756157303</v>
      </c>
      <c r="R411" s="137"/>
      <c r="S411" s="137">
        <v>30.615045291778301</v>
      </c>
      <c r="T411" s="137"/>
      <c r="U411" s="137">
        <v>22.741116751269001</v>
      </c>
      <c r="V411" s="1">
        <v>992516</v>
      </c>
      <c r="W411" s="1">
        <v>1917286</v>
      </c>
      <c r="X411" s="1">
        <v>1024871</v>
      </c>
      <c r="Y411" s="1">
        <v>1346417</v>
      </c>
      <c r="Z411" s="1">
        <v>705430</v>
      </c>
      <c r="AA411" s="1">
        <v>63300</v>
      </c>
      <c r="AC411" s="1">
        <v>575762</v>
      </c>
      <c r="AE411" s="1">
        <v>218880</v>
      </c>
      <c r="AH411" s="136">
        <f t="shared" si="6"/>
        <v>37064</v>
      </c>
      <c r="AI411" s="177">
        <f>HLOOKUP(附加题模型!$E$2,历史数据!$B$3:$K$5000,ROW(A409),)</f>
        <v>22.702131979695402</v>
      </c>
      <c r="AJ411" s="177">
        <f>HLOOKUP(附加题模型!$E$2,历史数据!$L$3:$U$5000,ROW(A409),)</f>
        <v>22.741116751269001</v>
      </c>
    </row>
    <row r="412" spans="1:36" x14ac:dyDescent="0.2">
      <c r="A412" s="148">
        <v>37067</v>
      </c>
      <c r="B412" s="137">
        <v>29.979992826310099</v>
      </c>
      <c r="C412" s="137">
        <v>142.44290145437</v>
      </c>
      <c r="D412" s="137">
        <v>14.9486710963455</v>
      </c>
      <c r="E412" s="137">
        <v>22.16</v>
      </c>
      <c r="F412" s="137">
        <v>23.627532122286201</v>
      </c>
      <c r="G412" s="137">
        <v>42.871111321392803</v>
      </c>
      <c r="H412" s="137"/>
      <c r="I412" s="137">
        <v>30.654169950298101</v>
      </c>
      <c r="J412" s="137"/>
      <c r="K412" s="137">
        <v>22.715126903553301</v>
      </c>
      <c r="L412" s="137">
        <v>29.821158427230301</v>
      </c>
      <c r="M412" s="137">
        <v>142.74989046612501</v>
      </c>
      <c r="N412" s="137">
        <v>15.190265780730901</v>
      </c>
      <c r="O412" s="137">
        <v>22.35</v>
      </c>
      <c r="P412" s="137">
        <v>24.111785556047899</v>
      </c>
      <c r="Q412" s="137">
        <v>42.795098712666999</v>
      </c>
      <c r="R412" s="137"/>
      <c r="S412" s="137">
        <v>30.791106255117601</v>
      </c>
      <c r="T412" s="137"/>
      <c r="U412" s="137">
        <v>22.8710659898477</v>
      </c>
      <c r="V412" s="1">
        <v>436210</v>
      </c>
      <c r="W412" s="1">
        <v>2589300</v>
      </c>
      <c r="X412" s="1">
        <v>1383273</v>
      </c>
      <c r="Y412" s="1">
        <v>972102</v>
      </c>
      <c r="Z412" s="1">
        <v>1206500</v>
      </c>
      <c r="AA412" s="1">
        <v>48811</v>
      </c>
      <c r="AC412" s="1">
        <v>952125</v>
      </c>
      <c r="AE412" s="1">
        <v>385230</v>
      </c>
      <c r="AH412" s="136">
        <f t="shared" si="6"/>
        <v>37067</v>
      </c>
      <c r="AI412" s="177">
        <f>HLOOKUP(附加题模型!$E$2,历史数据!$B$3:$K$5000,ROW(A410),)</f>
        <v>22.715126903553301</v>
      </c>
      <c r="AJ412" s="177">
        <f>HLOOKUP(附加题模型!$E$2,历史数据!$L$3:$U$5000,ROW(A410),)</f>
        <v>22.8710659898477</v>
      </c>
    </row>
    <row r="413" spans="1:36" x14ac:dyDescent="0.2">
      <c r="A413" s="148">
        <v>37068</v>
      </c>
      <c r="B413" s="137">
        <v>29.821158427230301</v>
      </c>
      <c r="C413" s="137">
        <v>142.90338497200301</v>
      </c>
      <c r="D413" s="137">
        <v>15.0996677740864</v>
      </c>
      <c r="E413" s="137">
        <v>22.55</v>
      </c>
      <c r="F413" s="137">
        <v>24.010899424014202</v>
      </c>
      <c r="G413" s="137">
        <v>43.023136538844597</v>
      </c>
      <c r="H413" s="137"/>
      <c r="I413" s="137">
        <v>31.104103523276301</v>
      </c>
      <c r="J413" s="137"/>
      <c r="K413" s="137">
        <v>22.741116751269001</v>
      </c>
      <c r="L413" s="137">
        <v>29.821158427230301</v>
      </c>
      <c r="M413" s="137">
        <v>144.59182453665599</v>
      </c>
      <c r="N413" s="137">
        <v>14.9486710963455</v>
      </c>
      <c r="O413" s="137">
        <v>22.05</v>
      </c>
      <c r="P413" s="137">
        <v>23.910013291980501</v>
      </c>
      <c r="Q413" s="137">
        <v>43.768060104358099</v>
      </c>
      <c r="R413" s="137"/>
      <c r="S413" s="137">
        <v>30.8693555721573</v>
      </c>
      <c r="T413" s="137"/>
      <c r="U413" s="137">
        <v>22.715126903553301</v>
      </c>
      <c r="V413" s="1">
        <v>0</v>
      </c>
      <c r="W413" s="1">
        <v>4370069</v>
      </c>
      <c r="X413" s="1">
        <v>1890312</v>
      </c>
      <c r="Y413" s="1">
        <v>1044085</v>
      </c>
      <c r="Z413" s="1">
        <v>214100</v>
      </c>
      <c r="AA413" s="1">
        <v>59991</v>
      </c>
      <c r="AC413" s="1">
        <v>756828</v>
      </c>
      <c r="AE413" s="1">
        <v>250355</v>
      </c>
      <c r="AH413" s="136">
        <f t="shared" si="6"/>
        <v>37068</v>
      </c>
      <c r="AI413" s="177">
        <f>HLOOKUP(附加题模型!$E$2,历史数据!$B$3:$K$5000,ROW(A411),)</f>
        <v>22.741116751269001</v>
      </c>
      <c r="AJ413" s="177">
        <f>HLOOKUP(附加题模型!$E$2,历史数据!$L$3:$U$5000,ROW(A411),)</f>
        <v>22.715126903553301</v>
      </c>
    </row>
    <row r="414" spans="1:36" x14ac:dyDescent="0.2">
      <c r="A414" s="148">
        <v>37069</v>
      </c>
      <c r="B414" s="137">
        <v>30.039555725964998</v>
      </c>
      <c r="C414" s="137">
        <v>144.66857178959501</v>
      </c>
      <c r="D414" s="137">
        <v>14.999003322259099</v>
      </c>
      <c r="E414" s="137">
        <v>22.05</v>
      </c>
      <c r="F414" s="137">
        <v>23.809127159946801</v>
      </c>
      <c r="G414" s="137">
        <v>43.9656928870454</v>
      </c>
      <c r="H414" s="137"/>
      <c r="I414" s="137">
        <v>30.9084802306771</v>
      </c>
      <c r="J414" s="137"/>
      <c r="K414" s="137">
        <v>22.8840609137056</v>
      </c>
      <c r="L414" s="137">
        <v>29.761595527575398</v>
      </c>
      <c r="M414" s="137">
        <v>141.13819815441099</v>
      </c>
      <c r="N414" s="137">
        <v>14.858073089701</v>
      </c>
      <c r="O414" s="137">
        <v>22.41</v>
      </c>
      <c r="P414" s="137">
        <v>24.1218741692512</v>
      </c>
      <c r="Q414" s="137">
        <v>43.357592017238403</v>
      </c>
      <c r="R414" s="137"/>
      <c r="S414" s="137">
        <v>30.947604889196999</v>
      </c>
      <c r="T414" s="137"/>
      <c r="U414" s="137">
        <v>23.104974619289301</v>
      </c>
      <c r="V414" s="1">
        <v>620966</v>
      </c>
      <c r="W414" s="1">
        <v>3095324</v>
      </c>
      <c r="X414" s="1">
        <v>1108838</v>
      </c>
      <c r="Y414" s="1">
        <v>574990</v>
      </c>
      <c r="Z414" s="1">
        <v>925651</v>
      </c>
      <c r="AA414" s="1">
        <v>34284</v>
      </c>
      <c r="AC414" s="1">
        <v>521481</v>
      </c>
      <c r="AE414" s="1">
        <v>387211</v>
      </c>
      <c r="AH414" s="136">
        <f t="shared" si="6"/>
        <v>37069</v>
      </c>
      <c r="AI414" s="177">
        <f>HLOOKUP(附加题模型!$E$2,历史数据!$B$3:$K$5000,ROW(A412),)</f>
        <v>22.8840609137056</v>
      </c>
      <c r="AJ414" s="177">
        <f>HLOOKUP(附加题模型!$E$2,历史数据!$L$3:$U$5000,ROW(A412),)</f>
        <v>23.104974619289301</v>
      </c>
    </row>
    <row r="415" spans="1:36" x14ac:dyDescent="0.2">
      <c r="A415" s="148">
        <v>37070</v>
      </c>
      <c r="B415" s="137">
        <v>29.761595527575398</v>
      </c>
      <c r="C415" s="137">
        <v>138.605538807431</v>
      </c>
      <c r="D415" s="137">
        <v>14.8983388704319</v>
      </c>
      <c r="E415" s="137">
        <v>22.5</v>
      </c>
      <c r="F415" s="137">
        <v>24.061342490030999</v>
      </c>
      <c r="G415" s="137">
        <v>43.205566799786702</v>
      </c>
      <c r="H415" s="137"/>
      <c r="I415" s="137">
        <v>30.9084802306771</v>
      </c>
      <c r="J415" s="137"/>
      <c r="K415" s="137">
        <v>23.065989847715699</v>
      </c>
      <c r="L415" s="137">
        <v>29.761595527575398</v>
      </c>
      <c r="M415" s="137">
        <v>141.98241793673699</v>
      </c>
      <c r="N415" s="137">
        <v>14.837940199335501</v>
      </c>
      <c r="O415" s="137">
        <v>22.08</v>
      </c>
      <c r="P415" s="137">
        <v>24.2631147540984</v>
      </c>
      <c r="Q415" s="137">
        <v>43.023136538844597</v>
      </c>
      <c r="R415" s="137"/>
      <c r="S415" s="137">
        <v>30.262923365099699</v>
      </c>
      <c r="T415" s="137"/>
      <c r="U415" s="137">
        <v>22.975025380710701</v>
      </c>
      <c r="V415" s="1">
        <v>1202995</v>
      </c>
      <c r="W415" s="1">
        <v>3996098</v>
      </c>
      <c r="X415" s="1">
        <v>894755</v>
      </c>
      <c r="Y415" s="1">
        <v>636603</v>
      </c>
      <c r="Z415" s="1">
        <v>728019</v>
      </c>
      <c r="AA415" s="1">
        <v>47500</v>
      </c>
      <c r="AC415" s="1">
        <v>792338</v>
      </c>
      <c r="AE415" s="1">
        <v>244350</v>
      </c>
      <c r="AH415" s="136">
        <f t="shared" si="6"/>
        <v>37070</v>
      </c>
      <c r="AI415" s="177">
        <f>HLOOKUP(附加题模型!$E$2,历史数据!$B$3:$K$5000,ROW(A413),)</f>
        <v>23.065989847715699</v>
      </c>
      <c r="AJ415" s="177">
        <f>HLOOKUP(附加题模型!$E$2,历史数据!$L$3:$U$5000,ROW(A413),)</f>
        <v>22.975025380710701</v>
      </c>
    </row>
    <row r="416" spans="1:36" x14ac:dyDescent="0.2">
      <c r="A416" s="148">
        <v>37071</v>
      </c>
      <c r="B416" s="137">
        <v>29.9402842265402</v>
      </c>
      <c r="C416" s="137">
        <v>141.98241793673699</v>
      </c>
      <c r="D416" s="137">
        <v>14.7976744186047</v>
      </c>
      <c r="E416" s="137">
        <v>22</v>
      </c>
      <c r="F416" s="137">
        <v>25.221533008418302</v>
      </c>
      <c r="G416" s="137">
        <v>42.597465929979698</v>
      </c>
      <c r="H416" s="137"/>
      <c r="I416" s="137">
        <v>30.2824856943596</v>
      </c>
      <c r="J416" s="137"/>
      <c r="K416" s="137">
        <v>22.845076142132001</v>
      </c>
      <c r="L416" s="137">
        <v>29.841012727115299</v>
      </c>
      <c r="M416" s="137">
        <v>141.98241793673699</v>
      </c>
      <c r="N416" s="137">
        <v>15.1097342192691</v>
      </c>
      <c r="O416" s="137">
        <v>22.1</v>
      </c>
      <c r="P416" s="137">
        <v>24.101696942844502</v>
      </c>
      <c r="Q416" s="137">
        <v>42.719086103941102</v>
      </c>
      <c r="R416" s="137"/>
      <c r="S416" s="137">
        <v>29.695615816561901</v>
      </c>
      <c r="T416" s="137"/>
      <c r="U416" s="137">
        <v>23.169949238578699</v>
      </c>
      <c r="V416" s="1">
        <v>887407</v>
      </c>
      <c r="W416" s="1">
        <v>0</v>
      </c>
      <c r="X416" s="1">
        <v>1128750</v>
      </c>
      <c r="Y416" s="1">
        <v>385663</v>
      </c>
      <c r="Z416" s="1">
        <v>1383950</v>
      </c>
      <c r="AA416" s="1">
        <v>62522</v>
      </c>
      <c r="AC416" s="1">
        <v>1003253</v>
      </c>
      <c r="AE416" s="1">
        <v>348365</v>
      </c>
      <c r="AH416" s="136">
        <f t="shared" si="6"/>
        <v>37071</v>
      </c>
      <c r="AI416" s="177">
        <f>HLOOKUP(附加题模型!$E$2,历史数据!$B$3:$K$5000,ROW(A414),)</f>
        <v>22.845076142132001</v>
      </c>
      <c r="AJ416" s="177">
        <f>HLOOKUP(附加题模型!$E$2,历史数据!$L$3:$U$5000,ROW(A414),)</f>
        <v>23.169949238578699</v>
      </c>
    </row>
    <row r="417" spans="1:36" x14ac:dyDescent="0.2">
      <c r="A417" s="148">
        <v>37074</v>
      </c>
      <c r="B417" s="137">
        <v>29.761595527575398</v>
      </c>
      <c r="C417" s="137">
        <v>140.83120914265601</v>
      </c>
      <c r="D417" s="137">
        <v>15.0996677740864</v>
      </c>
      <c r="E417" s="137">
        <v>22.1</v>
      </c>
      <c r="F417" s="137">
        <v>23.778861320336699</v>
      </c>
      <c r="G417" s="137">
        <v>42.567060886489301</v>
      </c>
      <c r="H417" s="137"/>
      <c r="I417" s="137">
        <v>29.695615816561901</v>
      </c>
      <c r="J417" s="137"/>
      <c r="K417" s="137">
        <v>23.169949238578699</v>
      </c>
      <c r="L417" s="137">
        <v>29.7218869278055</v>
      </c>
      <c r="M417" s="137">
        <v>139.29626408388</v>
      </c>
      <c r="N417" s="137">
        <v>14.9486710963455</v>
      </c>
      <c r="O417" s="137">
        <v>21.5</v>
      </c>
      <c r="P417" s="137">
        <v>23.6577979618963</v>
      </c>
      <c r="Q417" s="137">
        <v>42.779896190921797</v>
      </c>
      <c r="R417" s="137"/>
      <c r="S417" s="137">
        <v>29.7347404750818</v>
      </c>
      <c r="T417" s="137"/>
      <c r="U417" s="137">
        <v>22.845076142132001</v>
      </c>
      <c r="V417" s="1">
        <v>411564</v>
      </c>
      <c r="W417" s="1">
        <v>2953801</v>
      </c>
      <c r="X417" s="1">
        <v>484089</v>
      </c>
      <c r="Y417" s="1">
        <v>1160601</v>
      </c>
      <c r="Z417" s="1">
        <v>349750</v>
      </c>
      <c r="AA417" s="1">
        <v>47799</v>
      </c>
      <c r="AC417" s="1">
        <v>851104</v>
      </c>
      <c r="AE417" s="1">
        <v>190039</v>
      </c>
      <c r="AH417" s="136">
        <f t="shared" si="6"/>
        <v>37074</v>
      </c>
      <c r="AI417" s="177">
        <f>HLOOKUP(附加题模型!$E$2,历史数据!$B$3:$K$5000,ROW(A415),)</f>
        <v>23.169949238578699</v>
      </c>
      <c r="AJ417" s="177">
        <f>HLOOKUP(附加题模型!$E$2,历史数据!$L$3:$U$5000,ROW(A415),)</f>
        <v>22.845076142132001</v>
      </c>
    </row>
    <row r="418" spans="1:36" x14ac:dyDescent="0.2">
      <c r="A418" s="148">
        <v>37075</v>
      </c>
      <c r="B418" s="137">
        <v>29.483635329185802</v>
      </c>
      <c r="C418" s="137">
        <v>139.29626408388</v>
      </c>
      <c r="D418" s="137">
        <v>14.9486710963455</v>
      </c>
      <c r="E418" s="137">
        <v>21.5</v>
      </c>
      <c r="F418" s="137">
        <v>23.698152414709799</v>
      </c>
      <c r="G418" s="137">
        <v>43.251174365022202</v>
      </c>
      <c r="H418" s="137"/>
      <c r="I418" s="137">
        <v>29.7347404750818</v>
      </c>
      <c r="J418" s="137"/>
      <c r="K418" s="137">
        <v>22.871140119476099</v>
      </c>
      <c r="L418" s="137">
        <v>29.682178328035501</v>
      </c>
      <c r="M418" s="137">
        <v>137.914813530982</v>
      </c>
      <c r="N418" s="137">
        <v>14.999003322259099</v>
      </c>
      <c r="O418" s="137">
        <v>21.41</v>
      </c>
      <c r="P418" s="137">
        <v>23.688063801506399</v>
      </c>
      <c r="Q418" s="137">
        <v>42.779896190921797</v>
      </c>
      <c r="R418" s="137"/>
      <c r="S418" s="137">
        <v>30.086862401760399</v>
      </c>
      <c r="T418" s="137"/>
      <c r="U418" s="137">
        <v>22.6756602893951</v>
      </c>
      <c r="V418" s="1">
        <v>329072</v>
      </c>
      <c r="W418" s="1">
        <v>1859807</v>
      </c>
      <c r="X418" s="1">
        <v>443473</v>
      </c>
      <c r="Y418" s="1">
        <v>983835</v>
      </c>
      <c r="Z418" s="1">
        <v>253380</v>
      </c>
      <c r="AA418" s="1">
        <v>23430</v>
      </c>
      <c r="AC418" s="1">
        <v>281986</v>
      </c>
      <c r="AE418" s="1">
        <v>103550</v>
      </c>
      <c r="AH418" s="136">
        <f t="shared" si="6"/>
        <v>37075</v>
      </c>
      <c r="AI418" s="177">
        <f>HLOOKUP(附加题模型!$E$2,历史数据!$B$3:$K$5000,ROW(A416),)</f>
        <v>22.871140119476099</v>
      </c>
      <c r="AJ418" s="177">
        <f>HLOOKUP(附加题模型!$E$2,历史数据!$L$3:$U$5000,ROW(A416),)</f>
        <v>22.6756602893951</v>
      </c>
    </row>
    <row r="419" spans="1:36" x14ac:dyDescent="0.2">
      <c r="A419" s="148">
        <v>37076</v>
      </c>
      <c r="B419" s="137">
        <v>29.5829068286107</v>
      </c>
      <c r="C419" s="137">
        <v>137.60782451922699</v>
      </c>
      <c r="D419" s="137">
        <v>14.9486710963455</v>
      </c>
      <c r="E419" s="137">
        <v>21.65</v>
      </c>
      <c r="F419" s="137">
        <v>23.637620735489602</v>
      </c>
      <c r="G419" s="137">
        <v>42.779896190921797</v>
      </c>
      <c r="H419" s="137"/>
      <c r="I419" s="137">
        <v>30.125987060280199</v>
      </c>
      <c r="J419" s="137"/>
      <c r="K419" s="137">
        <v>22.701724266739198</v>
      </c>
      <c r="L419" s="137">
        <v>29.5233439289557</v>
      </c>
      <c r="M419" s="137">
        <v>135.53564868987999</v>
      </c>
      <c r="N419" s="137">
        <v>14.958737541528199</v>
      </c>
      <c r="O419" s="137">
        <v>21.61</v>
      </c>
      <c r="P419" s="137">
        <v>23.829304386353598</v>
      </c>
      <c r="Q419" s="137">
        <v>42.567060886489301</v>
      </c>
      <c r="R419" s="137"/>
      <c r="S419" s="137">
        <v>29.7347404750818</v>
      </c>
      <c r="T419" s="137"/>
      <c r="U419" s="137">
        <v>22.310764606577301</v>
      </c>
      <c r="V419" s="1">
        <v>352200</v>
      </c>
      <c r="W419" s="1">
        <v>1433279</v>
      </c>
      <c r="X419" s="1">
        <v>345919</v>
      </c>
      <c r="Y419" s="1">
        <v>395607</v>
      </c>
      <c r="Z419" s="1">
        <v>457280</v>
      </c>
      <c r="AA419" s="1">
        <v>54550</v>
      </c>
      <c r="AC419" s="1">
        <v>299799</v>
      </c>
      <c r="AE419" s="1">
        <v>160980</v>
      </c>
      <c r="AH419" s="136">
        <f t="shared" si="6"/>
        <v>37076</v>
      </c>
      <c r="AI419" s="177">
        <f>HLOOKUP(附加题模型!$E$2,历史数据!$B$3:$K$5000,ROW(A417),)</f>
        <v>22.701724266739198</v>
      </c>
      <c r="AJ419" s="177">
        <f>HLOOKUP(附加题模型!$E$2,历史数据!$L$3:$U$5000,ROW(A417),)</f>
        <v>22.310764606577301</v>
      </c>
    </row>
    <row r="420" spans="1:36" x14ac:dyDescent="0.2">
      <c r="A420" s="148">
        <v>37077</v>
      </c>
      <c r="B420" s="137">
        <v>29.483635329185802</v>
      </c>
      <c r="C420" s="137">
        <v>135.45890143694101</v>
      </c>
      <c r="D420" s="137">
        <v>14.9486710963455</v>
      </c>
      <c r="E420" s="137">
        <v>21.6</v>
      </c>
      <c r="F420" s="137">
        <v>23.788949933540099</v>
      </c>
      <c r="G420" s="137">
        <v>42.263010451585799</v>
      </c>
      <c r="H420" s="137"/>
      <c r="I420" s="137">
        <v>29.636928828782199</v>
      </c>
      <c r="J420" s="137"/>
      <c r="K420" s="137">
        <v>22.2847006292331</v>
      </c>
      <c r="L420" s="137">
        <v>28.987277832061402</v>
      </c>
      <c r="M420" s="137">
        <v>135.45890143694101</v>
      </c>
      <c r="N420" s="137">
        <v>14.3950166112957</v>
      </c>
      <c r="O420" s="137">
        <v>21.1</v>
      </c>
      <c r="P420" s="137">
        <v>23.768772707133401</v>
      </c>
      <c r="Q420" s="137">
        <v>41.578896973052998</v>
      </c>
      <c r="R420" s="137"/>
      <c r="S420" s="137">
        <v>28.932684975425001</v>
      </c>
      <c r="T420" s="137"/>
      <c r="U420" s="137">
        <v>22.037092844463899</v>
      </c>
      <c r="V420" s="1">
        <v>258000</v>
      </c>
      <c r="W420" s="1">
        <v>1692345</v>
      </c>
      <c r="X420" s="1">
        <v>1492057</v>
      </c>
      <c r="Y420" s="1">
        <v>821100</v>
      </c>
      <c r="Z420" s="1">
        <v>359599</v>
      </c>
      <c r="AA420" s="1">
        <v>68200</v>
      </c>
      <c r="AC420" s="1">
        <v>959682</v>
      </c>
      <c r="AE420" s="1">
        <v>215421</v>
      </c>
      <c r="AH420" s="136">
        <f t="shared" si="6"/>
        <v>37077</v>
      </c>
      <c r="AI420" s="177">
        <f>HLOOKUP(附加题模型!$E$2,历史数据!$B$3:$K$5000,ROW(A418),)</f>
        <v>22.2847006292331</v>
      </c>
      <c r="AJ420" s="177">
        <f>HLOOKUP(附加题模型!$E$2,历史数据!$L$3:$U$5000,ROW(A418),)</f>
        <v>22.037092844463899</v>
      </c>
    </row>
    <row r="421" spans="1:36" x14ac:dyDescent="0.2">
      <c r="A421" s="148">
        <v>37078</v>
      </c>
      <c r="B421" s="137">
        <v>28.987277832061402</v>
      </c>
      <c r="C421" s="137">
        <v>135.45890143694101</v>
      </c>
      <c r="D421" s="137">
        <v>14.3446843853821</v>
      </c>
      <c r="E421" s="137">
        <v>21.2</v>
      </c>
      <c r="F421" s="137">
        <v>23.7082410279132</v>
      </c>
      <c r="G421" s="137">
        <v>41.563694451307803</v>
      </c>
      <c r="H421" s="137"/>
      <c r="I421" s="137">
        <v>29.265244572843699</v>
      </c>
      <c r="J421" s="137"/>
      <c r="K421" s="137">
        <v>21.8937409690711</v>
      </c>
      <c r="L421" s="137">
        <v>26.604761845864601</v>
      </c>
      <c r="M421" s="137">
        <v>135.22865967812501</v>
      </c>
      <c r="N421" s="137">
        <v>14.244019933554799</v>
      </c>
      <c r="O421" s="137">
        <v>20.6</v>
      </c>
      <c r="P421" s="137">
        <v>23.3349623393886</v>
      </c>
      <c r="Q421" s="137">
        <v>41.670112103523998</v>
      </c>
      <c r="R421" s="137"/>
      <c r="S421" s="137">
        <v>28.8153109998654</v>
      </c>
      <c r="T421" s="137"/>
      <c r="U421" s="137">
        <v>21.789485059694599</v>
      </c>
      <c r="V421" s="1">
        <v>2476053</v>
      </c>
      <c r="W421" s="1">
        <v>1297182</v>
      </c>
      <c r="X421" s="1">
        <v>957982</v>
      </c>
      <c r="Y421" s="1">
        <v>713844</v>
      </c>
      <c r="Z421" s="1">
        <v>100200</v>
      </c>
      <c r="AA421" s="1">
        <v>31000</v>
      </c>
      <c r="AC421" s="1">
        <v>408542</v>
      </c>
      <c r="AE421" s="1">
        <v>302198</v>
      </c>
      <c r="AH421" s="136">
        <f t="shared" si="6"/>
        <v>37078</v>
      </c>
      <c r="AI421" s="177">
        <f>HLOOKUP(附加题模型!$E$2,历史数据!$B$3:$K$5000,ROW(A419),)</f>
        <v>21.8937409690711</v>
      </c>
      <c r="AJ421" s="177">
        <f>HLOOKUP(附加题模型!$E$2,历史数据!$L$3:$U$5000,ROW(A419),)</f>
        <v>21.789485059694599</v>
      </c>
    </row>
    <row r="422" spans="1:36" x14ac:dyDescent="0.2">
      <c r="A422" s="148">
        <v>37081</v>
      </c>
      <c r="B422" s="137">
        <v>26.207675848165099</v>
      </c>
      <c r="C422" s="137">
        <v>134.92167066637001</v>
      </c>
      <c r="D422" s="137">
        <v>14.173554817275701</v>
      </c>
      <c r="E422" s="137">
        <v>20.5</v>
      </c>
      <c r="F422" s="137">
        <v>23.506468763845799</v>
      </c>
      <c r="G422" s="137">
        <v>41.290049059894699</v>
      </c>
      <c r="H422" s="137"/>
      <c r="I422" s="137">
        <v>28.854435658385299</v>
      </c>
      <c r="J422" s="137"/>
      <c r="K422" s="137">
        <v>22.258636651888999</v>
      </c>
      <c r="L422" s="137">
        <v>25.8105898504657</v>
      </c>
      <c r="M422" s="137">
        <v>133.386725607594</v>
      </c>
      <c r="N422" s="137">
        <v>14.2238870431894</v>
      </c>
      <c r="O422" s="137">
        <v>20.11</v>
      </c>
      <c r="P422" s="137">
        <v>23.0020381036774</v>
      </c>
      <c r="Q422" s="137">
        <v>41.320454103385003</v>
      </c>
      <c r="R422" s="137"/>
      <c r="S422" s="137">
        <v>28.306690439107498</v>
      </c>
      <c r="T422" s="137"/>
      <c r="U422" s="137">
        <v>22.349860572593499</v>
      </c>
      <c r="V422" s="1">
        <v>1481965</v>
      </c>
      <c r="W422" s="1">
        <v>1652142</v>
      </c>
      <c r="X422" s="1">
        <v>562982</v>
      </c>
      <c r="Y422" s="1">
        <v>1588502</v>
      </c>
      <c r="Z422" s="1">
        <v>171846</v>
      </c>
      <c r="AA422" s="1">
        <v>45445</v>
      </c>
      <c r="AC422" s="1">
        <v>549535</v>
      </c>
      <c r="AE422" s="1">
        <v>506000</v>
      </c>
      <c r="AH422" s="136">
        <f t="shared" si="6"/>
        <v>37081</v>
      </c>
      <c r="AI422" s="177">
        <f>HLOOKUP(附加题模型!$E$2,历史数据!$B$3:$K$5000,ROW(A420),)</f>
        <v>22.258636651888999</v>
      </c>
      <c r="AJ422" s="177">
        <f>HLOOKUP(附加题模型!$E$2,历史数据!$L$3:$U$5000,ROW(A420),)</f>
        <v>22.349860572593499</v>
      </c>
    </row>
    <row r="423" spans="1:36" x14ac:dyDescent="0.2">
      <c r="A423" s="148">
        <v>37082</v>
      </c>
      <c r="B423" s="137">
        <v>25.8105898504657</v>
      </c>
      <c r="C423" s="137">
        <v>134.30769264285999</v>
      </c>
      <c r="D423" s="137">
        <v>14.294352159468399</v>
      </c>
      <c r="E423" s="137">
        <v>20.149999999999999</v>
      </c>
      <c r="F423" s="137">
        <v>23.0020381036774</v>
      </c>
      <c r="G423" s="137">
        <v>41.1988339294236</v>
      </c>
      <c r="H423" s="137"/>
      <c r="I423" s="137">
        <v>31.104103523276301</v>
      </c>
      <c r="J423" s="137"/>
      <c r="K423" s="137">
        <v>22.349860572593499</v>
      </c>
      <c r="L423" s="137">
        <v>27.577622540228301</v>
      </c>
      <c r="M423" s="137">
        <v>134.84492341343099</v>
      </c>
      <c r="N423" s="137">
        <v>14.455415282392</v>
      </c>
      <c r="O423" s="137">
        <v>21.12</v>
      </c>
      <c r="P423" s="137">
        <v>23.365228178998699</v>
      </c>
      <c r="Q423" s="137">
        <v>41.502884364327102</v>
      </c>
      <c r="R423" s="137"/>
      <c r="S423" s="137">
        <v>29.891239109161202</v>
      </c>
      <c r="T423" s="137"/>
      <c r="U423" s="137">
        <v>22.480180459314099</v>
      </c>
      <c r="V423" s="1">
        <v>982077</v>
      </c>
      <c r="W423" s="1">
        <v>1289278</v>
      </c>
      <c r="X423" s="1">
        <v>362181</v>
      </c>
      <c r="Y423" s="1">
        <v>861265</v>
      </c>
      <c r="Z423" s="1">
        <v>160600</v>
      </c>
      <c r="AA423" s="1">
        <v>25205</v>
      </c>
      <c r="AC423" s="1">
        <v>1413754</v>
      </c>
      <c r="AE423" s="1">
        <v>211967</v>
      </c>
      <c r="AH423" s="136">
        <f t="shared" si="6"/>
        <v>37082</v>
      </c>
      <c r="AI423" s="177">
        <f>HLOOKUP(附加题模型!$E$2,历史数据!$B$3:$K$5000,ROW(A421),)</f>
        <v>22.349860572593499</v>
      </c>
      <c r="AJ423" s="177">
        <f>HLOOKUP(附加题模型!$E$2,历史数据!$L$3:$U$5000,ROW(A421),)</f>
        <v>22.480180459314099</v>
      </c>
    </row>
    <row r="424" spans="1:36" x14ac:dyDescent="0.2">
      <c r="A424" s="148">
        <v>37083</v>
      </c>
      <c r="B424" s="137">
        <v>27.2003908424138</v>
      </c>
      <c r="C424" s="137">
        <v>135.76589044869601</v>
      </c>
      <c r="D424" s="137">
        <v>14.4956810631229</v>
      </c>
      <c r="E424" s="137">
        <v>21.15</v>
      </c>
      <c r="F424" s="137">
        <v>23.355139565795302</v>
      </c>
      <c r="G424" s="137">
        <v>41.502884364327102</v>
      </c>
      <c r="H424" s="137"/>
      <c r="I424" s="137">
        <v>29.891239109161202</v>
      </c>
      <c r="J424" s="137"/>
      <c r="K424" s="137">
        <v>22.532308414002401</v>
      </c>
      <c r="L424" s="137">
        <v>27.2003908424138</v>
      </c>
      <c r="M424" s="137">
        <v>132.46575857232901</v>
      </c>
      <c r="N424" s="137">
        <v>14.1936877076412</v>
      </c>
      <c r="O424" s="137">
        <v>20.65</v>
      </c>
      <c r="P424" s="137">
        <v>23.203810367744801</v>
      </c>
      <c r="Q424" s="137">
        <v>40.590733059616603</v>
      </c>
      <c r="R424" s="137"/>
      <c r="S424" s="137">
        <v>29.186995255804</v>
      </c>
      <c r="T424" s="137"/>
      <c r="U424" s="137">
        <v>22.545340402674501</v>
      </c>
      <c r="V424" s="1">
        <v>2299173</v>
      </c>
      <c r="W424" s="1">
        <v>1058321</v>
      </c>
      <c r="X424" s="1">
        <v>355300</v>
      </c>
      <c r="Y424" s="1">
        <v>756679</v>
      </c>
      <c r="Z424" s="1">
        <v>200070</v>
      </c>
      <c r="AA424" s="1">
        <v>88561</v>
      </c>
      <c r="AC424" s="1">
        <v>392426</v>
      </c>
      <c r="AE424" s="1">
        <v>271505</v>
      </c>
      <c r="AH424" s="136">
        <f t="shared" si="6"/>
        <v>37083</v>
      </c>
      <c r="AI424" s="177">
        <f>HLOOKUP(附加题模型!$E$2,历史数据!$B$3:$K$5000,ROW(A422),)</f>
        <v>22.532308414002401</v>
      </c>
      <c r="AJ424" s="177">
        <f>HLOOKUP(附加题模型!$E$2,历史数据!$L$3:$U$5000,ROW(A422),)</f>
        <v>22.545340402674501</v>
      </c>
    </row>
    <row r="425" spans="1:36" x14ac:dyDescent="0.2">
      <c r="A425" s="148">
        <v>37084</v>
      </c>
      <c r="B425" s="137">
        <v>27.180536542528799</v>
      </c>
      <c r="C425" s="137">
        <v>132.005275054696</v>
      </c>
      <c r="D425" s="137">
        <v>14.1836212624585</v>
      </c>
      <c r="E425" s="137">
        <v>20.5</v>
      </c>
      <c r="F425" s="137">
        <v>23.203810367744801</v>
      </c>
      <c r="G425" s="137">
        <v>40.590733059616603</v>
      </c>
      <c r="H425" s="137"/>
      <c r="I425" s="137">
        <v>29.147870597284101</v>
      </c>
      <c r="J425" s="137"/>
      <c r="K425" s="137">
        <v>22.349860572593499</v>
      </c>
      <c r="L425" s="137">
        <v>27.160682242643901</v>
      </c>
      <c r="M425" s="137">
        <v>132.61925307820701</v>
      </c>
      <c r="N425" s="137">
        <v>13.931960132890399</v>
      </c>
      <c r="O425" s="137">
        <v>20.79</v>
      </c>
      <c r="P425" s="137">
        <v>23.163455914931301</v>
      </c>
      <c r="Q425" s="137">
        <v>40.317087668203499</v>
      </c>
      <c r="R425" s="137"/>
      <c r="S425" s="137">
        <v>28.854435658385299</v>
      </c>
      <c r="T425" s="137"/>
      <c r="U425" s="137">
        <v>22.727788244083399</v>
      </c>
      <c r="V425" s="1">
        <v>453565</v>
      </c>
      <c r="W425" s="1">
        <v>1223506</v>
      </c>
      <c r="X425" s="1">
        <v>1029528</v>
      </c>
      <c r="Y425" s="1">
        <v>647481</v>
      </c>
      <c r="Z425" s="1">
        <v>99666</v>
      </c>
      <c r="AA425" s="1">
        <v>56591</v>
      </c>
      <c r="AC425" s="1">
        <v>328949</v>
      </c>
      <c r="AE425" s="1">
        <v>263788</v>
      </c>
      <c r="AH425" s="136">
        <f t="shared" si="6"/>
        <v>37084</v>
      </c>
      <c r="AI425" s="177">
        <f>HLOOKUP(附加题模型!$E$2,历史数据!$B$3:$K$5000,ROW(A423),)</f>
        <v>22.349860572593499</v>
      </c>
      <c r="AJ425" s="177">
        <f>HLOOKUP(附加题模型!$E$2,历史数据!$L$3:$U$5000,ROW(A423),)</f>
        <v>22.727788244083399</v>
      </c>
    </row>
    <row r="426" spans="1:36" x14ac:dyDescent="0.2">
      <c r="A426" s="148">
        <v>37085</v>
      </c>
      <c r="B426" s="137">
        <v>27.101119342989001</v>
      </c>
      <c r="C426" s="137">
        <v>132.849494837023</v>
      </c>
      <c r="D426" s="137">
        <v>13.891694352159501</v>
      </c>
      <c r="E426" s="137">
        <v>20.89</v>
      </c>
      <c r="F426" s="137">
        <v>23.304696499778501</v>
      </c>
      <c r="G426" s="137">
        <v>41.1988339294236</v>
      </c>
      <c r="H426" s="137"/>
      <c r="I426" s="137">
        <v>28.9131226461651</v>
      </c>
      <c r="J426" s="137"/>
      <c r="K426" s="137">
        <v>22.727788244083399</v>
      </c>
      <c r="L426" s="137">
        <v>27.061410743219</v>
      </c>
      <c r="M426" s="137">
        <v>132.696000331145</v>
      </c>
      <c r="N426" s="137">
        <v>13.871561461794</v>
      </c>
      <c r="O426" s="137">
        <v>20.5</v>
      </c>
      <c r="P426" s="137">
        <v>23.587177669472801</v>
      </c>
      <c r="Q426" s="137">
        <v>40.681948190087702</v>
      </c>
      <c r="R426" s="137"/>
      <c r="S426" s="137">
        <v>29.578241841002399</v>
      </c>
      <c r="T426" s="137"/>
      <c r="U426" s="137">
        <v>22.662628300723</v>
      </c>
      <c r="V426" s="1">
        <v>424250</v>
      </c>
      <c r="W426" s="1">
        <v>779904</v>
      </c>
      <c r="X426" s="1">
        <v>532356</v>
      </c>
      <c r="Y426" s="1">
        <v>457800</v>
      </c>
      <c r="Z426" s="1">
        <v>797800</v>
      </c>
      <c r="AA426" s="1">
        <v>42414</v>
      </c>
      <c r="AC426" s="1">
        <v>470101</v>
      </c>
      <c r="AE426" s="1">
        <v>129871</v>
      </c>
      <c r="AH426" s="136">
        <f t="shared" si="6"/>
        <v>37085</v>
      </c>
      <c r="AI426" s="177">
        <f>HLOOKUP(附加题模型!$E$2,历史数据!$B$3:$K$5000,ROW(A424),)</f>
        <v>22.727788244083399</v>
      </c>
      <c r="AJ426" s="177">
        <f>HLOOKUP(附加题模型!$E$2,历史数据!$L$3:$U$5000,ROW(A424),)</f>
        <v>22.662628300723</v>
      </c>
    </row>
    <row r="427" spans="1:36" x14ac:dyDescent="0.2">
      <c r="A427" s="148">
        <v>37088</v>
      </c>
      <c r="B427" s="137">
        <v>27.1408279427589</v>
      </c>
      <c r="C427" s="137">
        <v>136.61011023102299</v>
      </c>
      <c r="D427" s="137">
        <v>13.992358803986701</v>
      </c>
      <c r="E427" s="137">
        <v>20.55</v>
      </c>
      <c r="F427" s="137">
        <v>23.768772707133401</v>
      </c>
      <c r="G427" s="137">
        <v>41.290049059894699</v>
      </c>
      <c r="H427" s="137"/>
      <c r="I427" s="137">
        <v>29.636928828782199</v>
      </c>
      <c r="J427" s="137"/>
      <c r="K427" s="137">
        <v>22.805980176115799</v>
      </c>
      <c r="L427" s="137">
        <v>27.299662341838701</v>
      </c>
      <c r="M427" s="137">
        <v>132.696000331145</v>
      </c>
      <c r="N427" s="137">
        <v>13.5192358803987</v>
      </c>
      <c r="O427" s="137">
        <v>20.239999999999998</v>
      </c>
      <c r="P427" s="137">
        <v>23.365228178998699</v>
      </c>
      <c r="Q427" s="137">
        <v>39.724189320141697</v>
      </c>
      <c r="R427" s="137"/>
      <c r="S427" s="137">
        <v>29.069621280244402</v>
      </c>
      <c r="T427" s="137"/>
      <c r="U427" s="137">
        <v>22.649596312050999</v>
      </c>
      <c r="V427" s="1">
        <v>1226214</v>
      </c>
      <c r="W427" s="1">
        <v>883393</v>
      </c>
      <c r="X427" s="1">
        <v>951602</v>
      </c>
      <c r="Y427" s="1">
        <v>555770</v>
      </c>
      <c r="Z427" s="1">
        <v>304900</v>
      </c>
      <c r="AA427" s="1">
        <v>50260</v>
      </c>
      <c r="AC427" s="1">
        <v>301444</v>
      </c>
      <c r="AE427" s="1">
        <v>203365</v>
      </c>
      <c r="AH427" s="136">
        <f t="shared" si="6"/>
        <v>37088</v>
      </c>
      <c r="AI427" s="177">
        <f>HLOOKUP(附加题模型!$E$2,历史数据!$B$3:$K$5000,ROW(A425),)</f>
        <v>22.805980176115799</v>
      </c>
      <c r="AJ427" s="177">
        <f>HLOOKUP(附加题模型!$E$2,历史数据!$L$3:$U$5000,ROW(A425),)</f>
        <v>22.649596312050999</v>
      </c>
    </row>
    <row r="428" spans="1:36" x14ac:dyDescent="0.2">
      <c r="A428" s="148">
        <v>37089</v>
      </c>
      <c r="B428" s="137">
        <v>27.299662341838701</v>
      </c>
      <c r="C428" s="137">
        <v>132.46575857232901</v>
      </c>
      <c r="D428" s="137">
        <v>13.509169435215901</v>
      </c>
      <c r="E428" s="137">
        <v>20.25</v>
      </c>
      <c r="F428" s="137">
        <v>23.506468763845799</v>
      </c>
      <c r="G428" s="137">
        <v>39.754594363632002</v>
      </c>
      <c r="H428" s="137"/>
      <c r="I428" s="137">
        <v>29.030496621724598</v>
      </c>
      <c r="J428" s="137"/>
      <c r="K428" s="137">
        <v>22.805980176115799</v>
      </c>
      <c r="L428" s="137">
        <v>27.359225241493601</v>
      </c>
      <c r="M428" s="137">
        <v>131.468044284125</v>
      </c>
      <c r="N428" s="137">
        <v>13.8212292358804</v>
      </c>
      <c r="O428" s="137">
        <v>20.63</v>
      </c>
      <c r="P428" s="137">
        <v>22.901151971643799</v>
      </c>
      <c r="Q428" s="137">
        <v>39.344126276512299</v>
      </c>
      <c r="R428" s="137"/>
      <c r="S428" s="137">
        <v>29.128308268024199</v>
      </c>
      <c r="T428" s="137"/>
      <c r="U428" s="137">
        <v>22.792948187443699</v>
      </c>
      <c r="V428" s="1">
        <v>441929</v>
      </c>
      <c r="W428" s="1">
        <v>1504588</v>
      </c>
      <c r="X428" s="1">
        <v>630618</v>
      </c>
      <c r="Y428" s="1">
        <v>627970</v>
      </c>
      <c r="Z428" s="1">
        <v>528200</v>
      </c>
      <c r="AA428" s="1">
        <v>49200</v>
      </c>
      <c r="AC428" s="1">
        <v>184145</v>
      </c>
      <c r="AE428" s="1">
        <v>178889</v>
      </c>
      <c r="AH428" s="136">
        <f t="shared" si="6"/>
        <v>37089</v>
      </c>
      <c r="AI428" s="177">
        <f>HLOOKUP(附加题模型!$E$2,历史数据!$B$3:$K$5000,ROW(A426),)</f>
        <v>22.805980176115799</v>
      </c>
      <c r="AJ428" s="177">
        <f>HLOOKUP(附加题模型!$E$2,历史数据!$L$3:$U$5000,ROW(A426),)</f>
        <v>22.792948187443699</v>
      </c>
    </row>
    <row r="429" spans="1:36" x14ac:dyDescent="0.2">
      <c r="A429" s="148">
        <v>37090</v>
      </c>
      <c r="B429" s="137">
        <v>27.2003908424138</v>
      </c>
      <c r="C429" s="137">
        <v>131.69828604294099</v>
      </c>
      <c r="D429" s="137">
        <v>13.891694352159501</v>
      </c>
      <c r="E429" s="137">
        <v>20.39</v>
      </c>
      <c r="F429" s="137">
        <v>23.0020381036774</v>
      </c>
      <c r="G429" s="137">
        <v>39.526556537454397</v>
      </c>
      <c r="H429" s="137"/>
      <c r="I429" s="137">
        <v>29.128308268024199</v>
      </c>
      <c r="J429" s="137"/>
      <c r="K429" s="137">
        <v>22.910236085492301</v>
      </c>
      <c r="L429" s="137">
        <v>27.657039739768202</v>
      </c>
      <c r="M429" s="137">
        <v>132.696000331145</v>
      </c>
      <c r="N429" s="137">
        <v>13.7910299003322</v>
      </c>
      <c r="O429" s="137">
        <v>20.81</v>
      </c>
      <c r="P429" s="137">
        <v>21.882202038103699</v>
      </c>
      <c r="Q429" s="137">
        <v>39.724189320141697</v>
      </c>
      <c r="R429" s="137"/>
      <c r="S429" s="137">
        <v>29.636928828782199</v>
      </c>
      <c r="T429" s="137"/>
      <c r="U429" s="137">
        <v>22.610500346034801</v>
      </c>
      <c r="V429" s="1">
        <v>439120</v>
      </c>
      <c r="W429" s="1">
        <v>722961</v>
      </c>
      <c r="X429" s="1">
        <v>228020</v>
      </c>
      <c r="Y429" s="1">
        <v>379775</v>
      </c>
      <c r="Z429" s="1">
        <v>820657</v>
      </c>
      <c r="AA429" s="1">
        <v>28271</v>
      </c>
      <c r="AC429" s="1">
        <v>188027</v>
      </c>
      <c r="AE429" s="1">
        <v>145400</v>
      </c>
      <c r="AH429" s="136">
        <f t="shared" si="6"/>
        <v>37090</v>
      </c>
      <c r="AI429" s="177">
        <f>HLOOKUP(附加题模型!$E$2,历史数据!$B$3:$K$5000,ROW(A427),)</f>
        <v>22.910236085492301</v>
      </c>
      <c r="AJ429" s="177">
        <f>HLOOKUP(附加题模型!$E$2,历史数据!$L$3:$U$5000,ROW(A427),)</f>
        <v>22.610500346034801</v>
      </c>
    </row>
    <row r="430" spans="1:36" x14ac:dyDescent="0.2">
      <c r="A430" s="148">
        <v>37091</v>
      </c>
      <c r="B430" s="137">
        <v>27.379079541378601</v>
      </c>
      <c r="C430" s="137">
        <v>132.696000331145</v>
      </c>
      <c r="D430" s="137">
        <v>13.891694352159501</v>
      </c>
      <c r="E430" s="137">
        <v>20.82</v>
      </c>
      <c r="F430" s="137">
        <v>21.993176783340701</v>
      </c>
      <c r="G430" s="137">
        <v>39.845809494103101</v>
      </c>
      <c r="H430" s="137"/>
      <c r="I430" s="137">
        <v>29.8716767799012</v>
      </c>
      <c r="J430" s="137"/>
      <c r="K430" s="137">
        <v>22.5192764253303</v>
      </c>
      <c r="L430" s="137">
        <v>28.073980037352701</v>
      </c>
      <c r="M430" s="137">
        <v>133.15648384877801</v>
      </c>
      <c r="N430" s="137">
        <v>13.801096345515001</v>
      </c>
      <c r="O430" s="137">
        <v>21.27</v>
      </c>
      <c r="P430" s="137">
        <v>21.619898094816101</v>
      </c>
      <c r="Q430" s="137">
        <v>39.526556537454397</v>
      </c>
      <c r="R430" s="137"/>
      <c r="S430" s="137">
        <v>29.715178145821898</v>
      </c>
      <c r="T430" s="137"/>
      <c r="U430" s="137">
        <v>22.910236085492301</v>
      </c>
      <c r="V430" s="1">
        <v>1201912</v>
      </c>
      <c r="W430" s="1">
        <v>596888</v>
      </c>
      <c r="X430" s="1">
        <v>256364</v>
      </c>
      <c r="Y430" s="1">
        <v>566671</v>
      </c>
      <c r="Z430" s="1">
        <v>563700</v>
      </c>
      <c r="AA430" s="1">
        <v>36091</v>
      </c>
      <c r="AC430" s="1">
        <v>196300</v>
      </c>
      <c r="AE430" s="1">
        <v>210736</v>
      </c>
      <c r="AH430" s="136">
        <f t="shared" si="6"/>
        <v>37091</v>
      </c>
      <c r="AI430" s="177">
        <f>HLOOKUP(附加题模型!$E$2,历史数据!$B$3:$K$5000,ROW(A428),)</f>
        <v>22.5192764253303</v>
      </c>
      <c r="AJ430" s="177">
        <f>HLOOKUP(附加题模型!$E$2,历史数据!$L$3:$U$5000,ROW(A428),)</f>
        <v>22.910236085492301</v>
      </c>
    </row>
    <row r="431" spans="1:36" x14ac:dyDescent="0.2">
      <c r="A431" s="148">
        <v>37092</v>
      </c>
      <c r="B431" s="137">
        <v>27.895291338387899</v>
      </c>
      <c r="C431" s="137">
        <v>133.540220113472</v>
      </c>
      <c r="D431" s="137">
        <v>13.871561461794</v>
      </c>
      <c r="E431" s="137">
        <v>21.29</v>
      </c>
      <c r="F431" s="137">
        <v>21.791404519273399</v>
      </c>
      <c r="G431" s="137">
        <v>39.2529111460412</v>
      </c>
      <c r="H431" s="137"/>
      <c r="I431" s="137">
        <v>29.7347404750818</v>
      </c>
      <c r="J431" s="137"/>
      <c r="K431" s="137">
        <v>22.910236085492301</v>
      </c>
      <c r="L431" s="137">
        <v>28.550483234592001</v>
      </c>
      <c r="M431" s="137">
        <v>137.914813530982</v>
      </c>
      <c r="N431" s="137">
        <v>14.082956810631201</v>
      </c>
      <c r="O431" s="137">
        <v>21.56</v>
      </c>
      <c r="P431" s="137">
        <v>22.144505981391202</v>
      </c>
      <c r="Q431" s="137">
        <v>40.104252363771003</v>
      </c>
      <c r="R431" s="137"/>
      <c r="S431" s="137">
        <v>29.812989792121499</v>
      </c>
      <c r="T431" s="137"/>
      <c r="U431" s="137">
        <v>23.2099718249498</v>
      </c>
      <c r="V431" s="1">
        <v>1237572</v>
      </c>
      <c r="W431" s="1">
        <v>2970667</v>
      </c>
      <c r="X431" s="1">
        <v>465438</v>
      </c>
      <c r="Y431" s="1">
        <v>1190350</v>
      </c>
      <c r="Z431" s="1">
        <v>411203</v>
      </c>
      <c r="AA431" s="1">
        <v>38325</v>
      </c>
      <c r="AC431" s="1">
        <v>427607</v>
      </c>
      <c r="AE431" s="1">
        <v>420380</v>
      </c>
      <c r="AH431" s="136">
        <f t="shared" si="6"/>
        <v>37092</v>
      </c>
      <c r="AI431" s="177">
        <f>HLOOKUP(附加题模型!$E$2,历史数据!$B$3:$K$5000,ROW(A429),)</f>
        <v>22.910236085492301</v>
      </c>
      <c r="AJ431" s="177">
        <f>HLOOKUP(附加题模型!$E$2,历史数据!$L$3:$U$5000,ROW(A429),)</f>
        <v>23.2099718249498</v>
      </c>
    </row>
    <row r="432" spans="1:36" x14ac:dyDescent="0.2">
      <c r="A432" s="148">
        <v>37095</v>
      </c>
      <c r="B432" s="137">
        <v>28.550483234592001</v>
      </c>
      <c r="C432" s="137">
        <v>139.680000348574</v>
      </c>
      <c r="D432" s="137">
        <v>14.093023255814</v>
      </c>
      <c r="E432" s="137">
        <v>21.56</v>
      </c>
      <c r="F432" s="137">
        <v>22.295835179441699</v>
      </c>
      <c r="G432" s="137">
        <v>40.104252363771003</v>
      </c>
      <c r="H432" s="137"/>
      <c r="I432" s="137">
        <v>30.243361035839801</v>
      </c>
      <c r="J432" s="137"/>
      <c r="K432" s="137">
        <v>23.340291711670499</v>
      </c>
      <c r="L432" s="137">
        <v>28.510774634822099</v>
      </c>
      <c r="M432" s="137">
        <v>136.686857483962</v>
      </c>
      <c r="N432" s="137">
        <v>13.992358803986701</v>
      </c>
      <c r="O432" s="137">
        <v>21.56</v>
      </c>
      <c r="P432" s="137">
        <v>22.0738856889677</v>
      </c>
      <c r="Q432" s="137">
        <v>39.511354015709202</v>
      </c>
      <c r="R432" s="137"/>
      <c r="S432" s="137">
        <v>29.7738651336016</v>
      </c>
      <c r="T432" s="137"/>
      <c r="U432" s="137">
        <v>23.1317798929174</v>
      </c>
      <c r="V432" s="1">
        <v>264094</v>
      </c>
      <c r="W432" s="1">
        <v>1247106</v>
      </c>
      <c r="X432" s="1">
        <v>504882</v>
      </c>
      <c r="Y432" s="1">
        <v>0</v>
      </c>
      <c r="Z432" s="1">
        <v>706840</v>
      </c>
      <c r="AA432" s="1">
        <v>44700</v>
      </c>
      <c r="AC432" s="1">
        <v>402224</v>
      </c>
      <c r="AE432" s="1">
        <v>246532</v>
      </c>
      <c r="AH432" s="136">
        <f t="shared" si="6"/>
        <v>37095</v>
      </c>
      <c r="AI432" s="177">
        <f>HLOOKUP(附加题模型!$E$2,历史数据!$B$3:$K$5000,ROW(A430),)</f>
        <v>23.340291711670499</v>
      </c>
      <c r="AJ432" s="177">
        <f>HLOOKUP(附加题模型!$E$2,历史数据!$L$3:$U$5000,ROW(A430),)</f>
        <v>23.1317798929174</v>
      </c>
    </row>
    <row r="433" spans="1:36" x14ac:dyDescent="0.2">
      <c r="A433" s="148">
        <v>37096</v>
      </c>
      <c r="B433" s="137">
        <v>28.3916488355122</v>
      </c>
      <c r="C433" s="137">
        <v>135.842637701635</v>
      </c>
      <c r="D433" s="137">
        <v>13.972225913621299</v>
      </c>
      <c r="E433" s="137">
        <v>21.56</v>
      </c>
      <c r="F433" s="137">
        <v>22.043619849357601</v>
      </c>
      <c r="G433" s="137">
        <v>39.435341406983298</v>
      </c>
      <c r="H433" s="137"/>
      <c r="I433" s="137">
        <v>29.636928828782199</v>
      </c>
      <c r="J433" s="137"/>
      <c r="K433" s="137">
        <v>23.118747904245399</v>
      </c>
      <c r="L433" s="137">
        <v>27.855582738617901</v>
      </c>
      <c r="M433" s="137">
        <v>137.761319025105</v>
      </c>
      <c r="N433" s="137">
        <v>13.7406976744186</v>
      </c>
      <c r="O433" s="137">
        <v>20.6</v>
      </c>
      <c r="P433" s="137">
        <v>21.670341160833001</v>
      </c>
      <c r="Q433" s="137">
        <v>39.131290972079803</v>
      </c>
      <c r="R433" s="137"/>
      <c r="S433" s="137">
        <v>28.971809633944801</v>
      </c>
      <c r="T433" s="137"/>
      <c r="U433" s="137">
        <v>22.7408202327554</v>
      </c>
      <c r="V433" s="1">
        <v>216800</v>
      </c>
      <c r="W433" s="1">
        <v>2621368</v>
      </c>
      <c r="X433" s="1">
        <v>518515</v>
      </c>
      <c r="Y433" s="1">
        <v>1659901</v>
      </c>
      <c r="Z433" s="1">
        <v>682600</v>
      </c>
      <c r="AA433" s="1">
        <v>39750</v>
      </c>
      <c r="AC433" s="1">
        <v>397485</v>
      </c>
      <c r="AE433" s="1">
        <v>266280</v>
      </c>
      <c r="AH433" s="136">
        <f t="shared" si="6"/>
        <v>37096</v>
      </c>
      <c r="AI433" s="177">
        <f>HLOOKUP(附加题模型!$E$2,历史数据!$B$3:$K$5000,ROW(A431),)</f>
        <v>23.118747904245399</v>
      </c>
      <c r="AJ433" s="177">
        <f>HLOOKUP(附加题模型!$E$2,历史数据!$L$3:$U$5000,ROW(A431),)</f>
        <v>22.7408202327554</v>
      </c>
    </row>
    <row r="434" spans="1:36" x14ac:dyDescent="0.2">
      <c r="A434" s="148">
        <v>37097</v>
      </c>
      <c r="B434" s="137">
        <v>27.796019838963002</v>
      </c>
      <c r="C434" s="137">
        <v>138.14505528979899</v>
      </c>
      <c r="D434" s="137">
        <v>13.629966777408599</v>
      </c>
      <c r="E434" s="137">
        <v>20.55</v>
      </c>
      <c r="F434" s="137">
        <v>21.670341160833001</v>
      </c>
      <c r="G434" s="137">
        <v>38.462380015292197</v>
      </c>
      <c r="H434" s="137"/>
      <c r="I434" s="137">
        <v>28.854435658385299</v>
      </c>
      <c r="J434" s="137"/>
      <c r="K434" s="137">
        <v>22.936300062836398</v>
      </c>
      <c r="L434" s="137">
        <v>27.597476840113298</v>
      </c>
      <c r="M434" s="137">
        <v>137.224088254533</v>
      </c>
      <c r="N434" s="137">
        <v>13.6400332225914</v>
      </c>
      <c r="O434" s="137">
        <v>19.98</v>
      </c>
      <c r="P434" s="137">
        <v>21.690518387239699</v>
      </c>
      <c r="Q434" s="137">
        <v>38.796835493685997</v>
      </c>
      <c r="R434" s="137"/>
      <c r="S434" s="137">
        <v>28.658812365786101</v>
      </c>
      <c r="T434" s="137"/>
      <c r="U434" s="137">
        <v>22.493212447986199</v>
      </c>
      <c r="V434" s="1">
        <v>724414</v>
      </c>
      <c r="W434" s="1">
        <v>3873789</v>
      </c>
      <c r="X434" s="1">
        <v>258588</v>
      </c>
      <c r="Y434" s="1">
        <v>1926480</v>
      </c>
      <c r="Z434" s="1">
        <v>311950</v>
      </c>
      <c r="AA434" s="1">
        <v>44191</v>
      </c>
      <c r="AC434" s="1">
        <v>327396</v>
      </c>
      <c r="AE434" s="1">
        <v>233600</v>
      </c>
      <c r="AH434" s="136">
        <f t="shared" si="6"/>
        <v>37097</v>
      </c>
      <c r="AI434" s="177">
        <f>HLOOKUP(附加题模型!$E$2,历史数据!$B$3:$K$5000,ROW(A432),)</f>
        <v>22.936300062836398</v>
      </c>
      <c r="AJ434" s="177">
        <f>HLOOKUP(附加题模型!$E$2,历史数据!$L$3:$U$5000,ROW(A432),)</f>
        <v>22.493212447986199</v>
      </c>
    </row>
    <row r="435" spans="1:36" x14ac:dyDescent="0.2">
      <c r="A435" s="148">
        <v>37098</v>
      </c>
      <c r="B435" s="137">
        <v>27.5577682403433</v>
      </c>
      <c r="C435" s="137">
        <v>137.377582760411</v>
      </c>
      <c r="D435" s="137">
        <v>13.6400332225914</v>
      </c>
      <c r="E435" s="137">
        <v>19.899999999999999</v>
      </c>
      <c r="F435" s="137">
        <v>21.690518387239699</v>
      </c>
      <c r="G435" s="137">
        <v>40.286682624713102</v>
      </c>
      <c r="H435" s="137"/>
      <c r="I435" s="137">
        <v>28.561000719486501</v>
      </c>
      <c r="J435" s="137"/>
      <c r="K435" s="137">
        <v>22.545340402674501</v>
      </c>
      <c r="L435" s="137">
        <v>27.537913940458399</v>
      </c>
      <c r="M435" s="137">
        <v>133.540220113472</v>
      </c>
      <c r="N435" s="137">
        <v>13.499102990033199</v>
      </c>
      <c r="O435" s="137">
        <v>19.899999999999999</v>
      </c>
      <c r="P435" s="137">
        <v>21.2365307930882</v>
      </c>
      <c r="Q435" s="137">
        <v>38.614405232743898</v>
      </c>
      <c r="R435" s="137"/>
      <c r="S435" s="137">
        <v>28.561000719486501</v>
      </c>
      <c r="T435" s="137"/>
      <c r="U435" s="137">
        <v>22.219540685872801</v>
      </c>
      <c r="V435" s="1">
        <v>480170</v>
      </c>
      <c r="W435" s="1">
        <v>1427318</v>
      </c>
      <c r="X435" s="1">
        <v>403760</v>
      </c>
      <c r="Y435" s="1">
        <v>900846</v>
      </c>
      <c r="Z435" s="1">
        <v>294320</v>
      </c>
      <c r="AA435" s="1">
        <v>23223</v>
      </c>
      <c r="AC435" s="1">
        <v>325001</v>
      </c>
      <c r="AE435" s="1">
        <v>289312</v>
      </c>
      <c r="AH435" s="136">
        <f t="shared" si="6"/>
        <v>37098</v>
      </c>
      <c r="AI435" s="177">
        <f>HLOOKUP(附加题模型!$E$2,历史数据!$B$3:$K$5000,ROW(A433),)</f>
        <v>22.545340402674501</v>
      </c>
      <c r="AJ435" s="177">
        <f>HLOOKUP(附加题模型!$E$2,历史数据!$L$3:$U$5000,ROW(A433),)</f>
        <v>22.219540685872801</v>
      </c>
    </row>
    <row r="436" spans="1:36" x14ac:dyDescent="0.2">
      <c r="A436" s="148">
        <v>37099</v>
      </c>
      <c r="B436" s="137">
        <v>27.398933841263599</v>
      </c>
      <c r="C436" s="137">
        <v>133.540220113472</v>
      </c>
      <c r="D436" s="137">
        <v>13.509169435215901</v>
      </c>
      <c r="E436" s="137">
        <v>19.899999999999999</v>
      </c>
      <c r="F436" s="137">
        <v>21.2768852459016</v>
      </c>
      <c r="G436" s="137">
        <v>38.006304362936902</v>
      </c>
      <c r="H436" s="137"/>
      <c r="I436" s="137">
        <v>28.658812365786101</v>
      </c>
      <c r="J436" s="137"/>
      <c r="K436" s="137">
        <v>22.154380742512501</v>
      </c>
      <c r="L436" s="137">
        <v>27.796019838963002</v>
      </c>
      <c r="M436" s="137">
        <v>132.005275054696</v>
      </c>
      <c r="N436" s="137">
        <v>13.448770764119599</v>
      </c>
      <c r="O436" s="137">
        <v>19.89</v>
      </c>
      <c r="P436" s="137">
        <v>21.165910500664602</v>
      </c>
      <c r="Q436" s="137">
        <v>37.732658971523797</v>
      </c>
      <c r="R436" s="137"/>
      <c r="S436" s="137">
        <v>28.561000719486501</v>
      </c>
      <c r="T436" s="137"/>
      <c r="U436" s="137">
        <v>22.089220799152098</v>
      </c>
      <c r="V436" s="1">
        <v>546733</v>
      </c>
      <c r="W436" s="1">
        <v>1269541</v>
      </c>
      <c r="X436" s="1">
        <v>304880</v>
      </c>
      <c r="Y436" s="1">
        <v>681735</v>
      </c>
      <c r="Z436" s="1">
        <v>263005</v>
      </c>
      <c r="AA436" s="1">
        <v>45400</v>
      </c>
      <c r="AC436" s="1">
        <v>229689</v>
      </c>
      <c r="AE436" s="1">
        <v>178121</v>
      </c>
      <c r="AH436" s="136">
        <f t="shared" si="6"/>
        <v>37099</v>
      </c>
      <c r="AI436" s="177">
        <f>HLOOKUP(附加题模型!$E$2,历史数据!$B$3:$K$5000,ROW(A434),)</f>
        <v>22.154380742512501</v>
      </c>
      <c r="AJ436" s="177">
        <f>HLOOKUP(附加题模型!$E$2,历史数据!$L$3:$U$5000,ROW(A434),)</f>
        <v>22.089220799152098</v>
      </c>
    </row>
    <row r="437" spans="1:36" x14ac:dyDescent="0.2">
      <c r="A437" s="148">
        <v>37102</v>
      </c>
      <c r="B437" s="137">
        <v>27.597476840113298</v>
      </c>
      <c r="C437" s="137">
        <v>132.005275054696</v>
      </c>
      <c r="D437" s="137">
        <v>13.3883720930233</v>
      </c>
      <c r="E437" s="137">
        <v>19.78</v>
      </c>
      <c r="F437" s="137">
        <v>21.690518387239699</v>
      </c>
      <c r="G437" s="137">
        <v>37.398203493129898</v>
      </c>
      <c r="H437" s="137"/>
      <c r="I437" s="137">
        <v>28.3653774268872</v>
      </c>
      <c r="J437" s="137"/>
      <c r="K437" s="137">
        <v>22.271668640561099</v>
      </c>
      <c r="L437" s="137">
        <v>27.0018478435641</v>
      </c>
      <c r="M437" s="137">
        <v>122.79560470204299</v>
      </c>
      <c r="N437" s="137">
        <v>12.3817275747508</v>
      </c>
      <c r="O437" s="137">
        <v>18.2</v>
      </c>
      <c r="P437" s="137">
        <v>19.773681878599898</v>
      </c>
      <c r="Q437" s="137">
        <v>34.509724361546702</v>
      </c>
      <c r="R437" s="137"/>
      <c r="S437" s="137">
        <v>26.722141769053799</v>
      </c>
      <c r="T437" s="137"/>
      <c r="U437" s="137">
        <v>20.720861988585199</v>
      </c>
      <c r="V437" s="1">
        <v>275316</v>
      </c>
      <c r="W437" s="1">
        <v>2853026</v>
      </c>
      <c r="X437" s="1">
        <v>874987</v>
      </c>
      <c r="Y437" s="1">
        <v>1252156</v>
      </c>
      <c r="Z437" s="1">
        <v>1265962</v>
      </c>
      <c r="AA437" s="1">
        <v>106259</v>
      </c>
      <c r="AC437" s="1">
        <v>825476</v>
      </c>
      <c r="AE437" s="1">
        <v>358410</v>
      </c>
      <c r="AH437" s="136">
        <f t="shared" si="6"/>
        <v>37102</v>
      </c>
      <c r="AI437" s="177">
        <f>HLOOKUP(附加题模型!$E$2,历史数据!$B$3:$K$5000,ROW(A435),)</f>
        <v>22.271668640561099</v>
      </c>
      <c r="AJ437" s="177">
        <f>HLOOKUP(附加题模型!$E$2,历史数据!$L$3:$U$5000,ROW(A435),)</f>
        <v>20.720861988585199</v>
      </c>
    </row>
    <row r="438" spans="1:36" x14ac:dyDescent="0.2">
      <c r="A438" s="148">
        <v>37103</v>
      </c>
      <c r="B438" s="137">
        <v>27.2003908424138</v>
      </c>
      <c r="C438" s="137">
        <v>119.725714584492</v>
      </c>
      <c r="D438" s="137">
        <v>12.23073089701</v>
      </c>
      <c r="E438" s="137">
        <v>17.600000000000001</v>
      </c>
      <c r="F438" s="137">
        <v>19.622352680549401</v>
      </c>
      <c r="G438" s="137">
        <v>34.509724361546702</v>
      </c>
      <c r="H438" s="137"/>
      <c r="I438" s="137">
        <v>26.546080805714499</v>
      </c>
      <c r="J438" s="137"/>
      <c r="K438" s="137">
        <v>19.808622781540599</v>
      </c>
      <c r="L438" s="137">
        <v>26.704033345289499</v>
      </c>
      <c r="M438" s="137">
        <v>121.644395907961</v>
      </c>
      <c r="N438" s="137">
        <v>12.3112624584718</v>
      </c>
      <c r="O438" s="137">
        <v>17.79</v>
      </c>
      <c r="P438" s="137">
        <v>19.925011076650399</v>
      </c>
      <c r="Q438" s="137">
        <v>34.220876448388402</v>
      </c>
      <c r="R438" s="137"/>
      <c r="S438" s="137">
        <v>25.2354047452997</v>
      </c>
      <c r="T438" s="137"/>
      <c r="U438" s="137">
        <v>19.782558804196398</v>
      </c>
      <c r="V438" s="1">
        <v>239938</v>
      </c>
      <c r="W438" s="1">
        <v>1890749</v>
      </c>
      <c r="X438" s="1">
        <v>622720</v>
      </c>
      <c r="Y438" s="1">
        <v>833122</v>
      </c>
      <c r="Z438" s="1">
        <v>600230</v>
      </c>
      <c r="AA438" s="1">
        <v>77600</v>
      </c>
      <c r="AC438" s="1">
        <v>520920</v>
      </c>
      <c r="AE438" s="1">
        <v>298300</v>
      </c>
      <c r="AH438" s="136">
        <f t="shared" si="6"/>
        <v>37103</v>
      </c>
      <c r="AI438" s="177">
        <f>HLOOKUP(附加题模型!$E$2,历史数据!$B$3:$K$5000,ROW(A436),)</f>
        <v>19.808622781540599</v>
      </c>
      <c r="AJ438" s="177">
        <f>HLOOKUP(附加题模型!$E$2,历史数据!$L$3:$U$5000,ROW(A436),)</f>
        <v>19.782558804196398</v>
      </c>
    </row>
    <row r="439" spans="1:36" x14ac:dyDescent="0.2">
      <c r="A439" s="148">
        <v>37104</v>
      </c>
      <c r="B439" s="137">
        <v>26.5054903464397</v>
      </c>
      <c r="C439" s="137">
        <v>123.179340966737</v>
      </c>
      <c r="D439" s="137">
        <v>12.4723255813953</v>
      </c>
      <c r="E439" s="137">
        <v>18</v>
      </c>
      <c r="F439" s="137">
        <v>19.975454142667299</v>
      </c>
      <c r="G439" s="137">
        <v>34.889787405176101</v>
      </c>
      <c r="H439" s="137"/>
      <c r="I439" s="137">
        <v>25.333216391599301</v>
      </c>
      <c r="J439" s="137"/>
      <c r="K439" s="137">
        <v>19.873782724900899</v>
      </c>
      <c r="L439" s="137">
        <v>27.518059640573401</v>
      </c>
      <c r="M439" s="137">
        <v>125.4817585549</v>
      </c>
      <c r="N439" s="137">
        <v>12.824651162790699</v>
      </c>
      <c r="O439" s="137">
        <v>18.739999999999998</v>
      </c>
      <c r="P439" s="137">
        <v>20.984315463003998</v>
      </c>
      <c r="Q439" s="137">
        <v>35.239445405315102</v>
      </c>
      <c r="R439" s="137"/>
      <c r="S439" s="137">
        <v>26.409144500895</v>
      </c>
      <c r="T439" s="137"/>
      <c r="U439" s="137">
        <v>20.786021931945498</v>
      </c>
      <c r="V439" s="1">
        <v>281242</v>
      </c>
      <c r="W439" s="1">
        <v>1863141</v>
      </c>
      <c r="X439" s="1">
        <v>472393</v>
      </c>
      <c r="Y439" s="1">
        <v>772699</v>
      </c>
      <c r="Z439" s="1">
        <v>466541</v>
      </c>
      <c r="AA439" s="1">
        <v>53331</v>
      </c>
      <c r="AC439" s="1">
        <v>427324</v>
      </c>
      <c r="AE439" s="1">
        <v>258683</v>
      </c>
      <c r="AH439" s="136">
        <f t="shared" si="6"/>
        <v>37104</v>
      </c>
      <c r="AI439" s="177">
        <f>HLOOKUP(附加题模型!$E$2,历史数据!$B$3:$K$5000,ROW(A437),)</f>
        <v>19.873782724900899</v>
      </c>
      <c r="AJ439" s="177">
        <f>HLOOKUP(附加题模型!$E$2,历史数据!$L$3:$U$5000,ROW(A437),)</f>
        <v>20.786021931945498</v>
      </c>
    </row>
    <row r="440" spans="1:36" x14ac:dyDescent="0.2">
      <c r="A440" s="148">
        <v>37105</v>
      </c>
      <c r="B440" s="137">
        <v>27.0018478435641</v>
      </c>
      <c r="C440" s="137">
        <v>126.402725590166</v>
      </c>
      <c r="D440" s="137">
        <v>12.824651162790699</v>
      </c>
      <c r="E440" s="137">
        <v>18.739999999999998</v>
      </c>
      <c r="F440" s="137">
        <v>20.9540496233939</v>
      </c>
      <c r="G440" s="137">
        <v>35.285052970550602</v>
      </c>
      <c r="H440" s="137"/>
      <c r="I440" s="137">
        <v>26.409144500895</v>
      </c>
      <c r="J440" s="137"/>
      <c r="K440" s="137">
        <v>20.786021931945498</v>
      </c>
      <c r="L440" s="137">
        <v>27.398933841263599</v>
      </c>
      <c r="M440" s="137">
        <v>122.411868437349</v>
      </c>
      <c r="N440" s="137">
        <v>12.693787375415299</v>
      </c>
      <c r="O440" s="137">
        <v>18.52</v>
      </c>
      <c r="P440" s="137">
        <v>20.9136951705804</v>
      </c>
      <c r="Q440" s="137">
        <v>34.509724361546702</v>
      </c>
      <c r="R440" s="137"/>
      <c r="S440" s="137">
        <v>25.920086269397</v>
      </c>
      <c r="T440" s="137"/>
      <c r="U440" s="137">
        <v>20.5905421018645</v>
      </c>
      <c r="V440" s="1">
        <v>133424</v>
      </c>
      <c r="W440" s="1">
        <v>2159877</v>
      </c>
      <c r="X440" s="1">
        <v>356767</v>
      </c>
      <c r="Y440" s="1">
        <v>804414</v>
      </c>
      <c r="Z440" s="1">
        <v>536850</v>
      </c>
      <c r="AA440" s="1">
        <v>45388</v>
      </c>
      <c r="AC440" s="1">
        <v>513547</v>
      </c>
      <c r="AE440" s="1">
        <v>184383</v>
      </c>
      <c r="AH440" s="136">
        <f t="shared" si="6"/>
        <v>37105</v>
      </c>
      <c r="AI440" s="177">
        <f>HLOOKUP(附加题模型!$E$2,历史数据!$B$3:$K$5000,ROW(A438),)</f>
        <v>20.786021931945498</v>
      </c>
      <c r="AJ440" s="177">
        <f>HLOOKUP(附加题模型!$E$2,历史数据!$L$3:$U$5000,ROW(A438),)</f>
        <v>20.5905421018645</v>
      </c>
    </row>
    <row r="441" spans="1:36" x14ac:dyDescent="0.2">
      <c r="A441" s="148">
        <v>37106</v>
      </c>
      <c r="B441" s="137">
        <v>27.2003908424138</v>
      </c>
      <c r="C441" s="137">
        <v>122.79560470204299</v>
      </c>
      <c r="D441" s="137">
        <v>12.693787375415299</v>
      </c>
      <c r="E441" s="137">
        <v>18.75</v>
      </c>
      <c r="F441" s="137">
        <v>20.288201151971599</v>
      </c>
      <c r="G441" s="137">
        <v>34.813774796450197</v>
      </c>
      <c r="H441" s="137"/>
      <c r="I441" s="137">
        <v>25.802712293837399</v>
      </c>
      <c r="J441" s="137"/>
      <c r="K441" s="137">
        <v>20.395062271783502</v>
      </c>
      <c r="L441" s="137">
        <v>27.4187881411485</v>
      </c>
      <c r="M441" s="137">
        <v>123.48632997849199</v>
      </c>
      <c r="N441" s="137">
        <v>12.7743189368771</v>
      </c>
      <c r="O441" s="137">
        <v>18.5</v>
      </c>
      <c r="P441" s="137">
        <v>20.701834293309702</v>
      </c>
      <c r="Q441" s="137">
        <v>34.661749578998503</v>
      </c>
      <c r="R441" s="137"/>
      <c r="S441" s="137">
        <v>26.2330835375557</v>
      </c>
      <c r="T441" s="137"/>
      <c r="U441" s="137">
        <v>20.655702045224899</v>
      </c>
      <c r="V441" s="1">
        <v>91022</v>
      </c>
      <c r="W441" s="1">
        <v>1278677</v>
      </c>
      <c r="X441" s="1">
        <v>224736</v>
      </c>
      <c r="Y441" s="1">
        <v>281621</v>
      </c>
      <c r="Z441" s="1">
        <v>139800</v>
      </c>
      <c r="AA441" s="1">
        <v>29519</v>
      </c>
      <c r="AC441" s="1">
        <v>225037</v>
      </c>
      <c r="AE441" s="1">
        <v>90698</v>
      </c>
      <c r="AH441" s="136">
        <f t="shared" si="6"/>
        <v>37106</v>
      </c>
      <c r="AI441" s="177">
        <f>HLOOKUP(附加题模型!$E$2,历史数据!$B$3:$K$5000,ROW(A439),)</f>
        <v>20.395062271783502</v>
      </c>
      <c r="AJ441" s="177">
        <f>HLOOKUP(附加题模型!$E$2,历史数据!$L$3:$U$5000,ROW(A439),)</f>
        <v>20.655702045224899</v>
      </c>
    </row>
    <row r="442" spans="1:36" x14ac:dyDescent="0.2">
      <c r="A442" s="148">
        <v>37109</v>
      </c>
      <c r="B442" s="137">
        <v>27.438642441033501</v>
      </c>
      <c r="C442" s="137">
        <v>122.411868437349</v>
      </c>
      <c r="D442" s="137">
        <v>12.744119601328901</v>
      </c>
      <c r="E442" s="137">
        <v>18.5</v>
      </c>
      <c r="F442" s="137">
        <v>20.883429330970301</v>
      </c>
      <c r="G442" s="137">
        <v>34.676952100743598</v>
      </c>
      <c r="H442" s="137"/>
      <c r="I442" s="137">
        <v>26.761266427573599</v>
      </c>
      <c r="J442" s="137"/>
      <c r="K442" s="137">
        <v>20.642670056552799</v>
      </c>
      <c r="L442" s="137">
        <v>26.962139243794098</v>
      </c>
      <c r="M442" s="137">
        <v>118.57450579041</v>
      </c>
      <c r="N442" s="137">
        <v>12.301196013288999</v>
      </c>
      <c r="O442" s="137">
        <v>17.8</v>
      </c>
      <c r="P442" s="137">
        <v>19.874568010633599</v>
      </c>
      <c r="Q442" s="137">
        <v>32.381371317222197</v>
      </c>
      <c r="R442" s="137"/>
      <c r="S442" s="137">
        <v>26.7808287568335</v>
      </c>
      <c r="T442" s="137"/>
      <c r="U442" s="137">
        <v>19.938942668261198</v>
      </c>
      <c r="V442" s="1">
        <v>125654</v>
      </c>
      <c r="W442" s="1">
        <v>1829402</v>
      </c>
      <c r="X442" s="1">
        <v>480169</v>
      </c>
      <c r="Y442" s="1">
        <v>740224</v>
      </c>
      <c r="Z442" s="1">
        <v>416908</v>
      </c>
      <c r="AA442" s="1">
        <v>82554</v>
      </c>
      <c r="AC442" s="1">
        <v>1922178</v>
      </c>
      <c r="AE442" s="1">
        <v>388808</v>
      </c>
      <c r="AH442" s="136">
        <f t="shared" si="6"/>
        <v>37109</v>
      </c>
      <c r="AI442" s="177">
        <f>HLOOKUP(附加题模型!$E$2,历史数据!$B$3:$K$5000,ROW(A440),)</f>
        <v>20.642670056552799</v>
      </c>
      <c r="AJ442" s="177">
        <f>HLOOKUP(附加题模型!$E$2,历史数据!$L$3:$U$5000,ROW(A440),)</f>
        <v>19.938942668261198</v>
      </c>
    </row>
    <row r="443" spans="1:36" x14ac:dyDescent="0.2">
      <c r="A443" s="148">
        <v>37110</v>
      </c>
      <c r="B443" s="137">
        <v>26.8033048447144</v>
      </c>
      <c r="C443" s="137">
        <v>118.95824205510399</v>
      </c>
      <c r="D443" s="137">
        <v>12.2810631229236</v>
      </c>
      <c r="E443" s="137">
        <v>17.690000000000001</v>
      </c>
      <c r="F443" s="137">
        <v>19.672795746566202</v>
      </c>
      <c r="G443" s="137">
        <v>31.925295664867001</v>
      </c>
      <c r="H443" s="137"/>
      <c r="I443" s="137">
        <v>26.702579439793801</v>
      </c>
      <c r="J443" s="137"/>
      <c r="K443" s="137">
        <v>20.303838351079101</v>
      </c>
      <c r="L443" s="137">
        <v>27.398933841263599</v>
      </c>
      <c r="M443" s="137">
        <v>121.797890413839</v>
      </c>
      <c r="N443" s="137">
        <v>12.5427906976744</v>
      </c>
      <c r="O443" s="137">
        <v>18.05</v>
      </c>
      <c r="P443" s="137">
        <v>20.933872396987201</v>
      </c>
      <c r="Q443" s="137">
        <v>32.685421752125698</v>
      </c>
      <c r="R443" s="137"/>
      <c r="S443" s="137">
        <v>27.2307623298117</v>
      </c>
      <c r="T443" s="137"/>
      <c r="U443" s="137">
        <v>20.642670056552799</v>
      </c>
      <c r="V443" s="1">
        <v>178004</v>
      </c>
      <c r="W443" s="1">
        <v>1231185</v>
      </c>
      <c r="X443" s="1">
        <v>274160</v>
      </c>
      <c r="Y443" s="1">
        <v>607740</v>
      </c>
      <c r="Z443" s="1">
        <v>482850</v>
      </c>
      <c r="AA443" s="1">
        <v>86788</v>
      </c>
      <c r="AC443" s="1">
        <v>539980</v>
      </c>
      <c r="AE443" s="1">
        <v>132340</v>
      </c>
      <c r="AH443" s="136">
        <f t="shared" si="6"/>
        <v>37110</v>
      </c>
      <c r="AI443" s="177">
        <f>HLOOKUP(附加题模型!$E$2,历史数据!$B$3:$K$5000,ROW(A441),)</f>
        <v>20.303838351079101</v>
      </c>
      <c r="AJ443" s="177">
        <f>HLOOKUP(附加题模型!$E$2,历史数据!$L$3:$U$5000,ROW(A441),)</f>
        <v>20.642670056552799</v>
      </c>
    </row>
    <row r="444" spans="1:36" x14ac:dyDescent="0.2">
      <c r="A444" s="148">
        <v>37111</v>
      </c>
      <c r="B444" s="137">
        <v>24.917146355641901</v>
      </c>
      <c r="C444" s="137">
        <v>122.02813217265501</v>
      </c>
      <c r="D444" s="137">
        <v>12.5830564784053</v>
      </c>
      <c r="E444" s="137">
        <v>18</v>
      </c>
      <c r="F444" s="137">
        <v>20.984315463003998</v>
      </c>
      <c r="G444" s="137">
        <v>32.533396534673997</v>
      </c>
      <c r="H444" s="137"/>
      <c r="I444" s="137">
        <v>27.387260963891102</v>
      </c>
      <c r="J444" s="137"/>
      <c r="K444" s="137">
        <v>20.720861988585199</v>
      </c>
      <c r="L444" s="137">
        <v>27.240099442183801</v>
      </c>
      <c r="M444" s="137">
        <v>121.33740689620601</v>
      </c>
      <c r="N444" s="137">
        <v>12.562923588039901</v>
      </c>
      <c r="O444" s="137">
        <v>18</v>
      </c>
      <c r="P444" s="137">
        <v>20.933872396987201</v>
      </c>
      <c r="Q444" s="137">
        <v>32.715826795616103</v>
      </c>
      <c r="R444" s="137"/>
      <c r="S444" s="137">
        <v>27.172075342031999</v>
      </c>
      <c r="T444" s="137"/>
      <c r="U444" s="137">
        <v>21.450653354220901</v>
      </c>
      <c r="V444" s="1">
        <v>111643</v>
      </c>
      <c r="W444" s="1">
        <v>557568</v>
      </c>
      <c r="X444" s="1">
        <v>126037</v>
      </c>
      <c r="Y444" s="1">
        <v>299613</v>
      </c>
      <c r="Z444" s="1">
        <v>94070</v>
      </c>
      <c r="AA444" s="1">
        <v>31735</v>
      </c>
      <c r="AC444" s="1">
        <v>395231</v>
      </c>
      <c r="AE444" s="1">
        <v>494889</v>
      </c>
      <c r="AH444" s="136">
        <f t="shared" si="6"/>
        <v>37111</v>
      </c>
      <c r="AI444" s="177">
        <f>HLOOKUP(附加题模型!$E$2,历史数据!$B$3:$K$5000,ROW(A442),)</f>
        <v>20.720861988585199</v>
      </c>
      <c r="AJ444" s="177">
        <f>HLOOKUP(附加题模型!$E$2,历史数据!$L$3:$U$5000,ROW(A442),)</f>
        <v>21.450653354220901</v>
      </c>
    </row>
    <row r="445" spans="1:36" x14ac:dyDescent="0.2">
      <c r="A445" s="148">
        <v>37112</v>
      </c>
      <c r="B445" s="137">
        <v>27.220245142298801</v>
      </c>
      <c r="C445" s="137">
        <v>121.33740689620601</v>
      </c>
      <c r="D445" s="137">
        <v>12.5830564784053</v>
      </c>
      <c r="E445" s="137">
        <v>18.09</v>
      </c>
      <c r="F445" s="137">
        <v>20.923783783783801</v>
      </c>
      <c r="G445" s="137">
        <v>32.807041926087102</v>
      </c>
      <c r="H445" s="137"/>
      <c r="I445" s="137">
        <v>27.1916376712919</v>
      </c>
      <c r="J445" s="137"/>
      <c r="K445" s="137">
        <v>21.4376213655488</v>
      </c>
      <c r="L445" s="137">
        <v>27.2003908424138</v>
      </c>
      <c r="M445" s="137">
        <v>123.946813496125</v>
      </c>
      <c r="N445" s="137">
        <v>12.794451827242501</v>
      </c>
      <c r="O445" s="137">
        <v>18.350000000000001</v>
      </c>
      <c r="P445" s="137">
        <v>21.478657509969</v>
      </c>
      <c r="Q445" s="137">
        <v>33.247915056697202</v>
      </c>
      <c r="R445" s="137"/>
      <c r="S445" s="137">
        <v>27.719820561309799</v>
      </c>
      <c r="T445" s="137"/>
      <c r="U445" s="137">
        <v>21.567941252269499</v>
      </c>
      <c r="V445" s="1">
        <v>108312</v>
      </c>
      <c r="W445" s="1">
        <v>1140149</v>
      </c>
      <c r="X445" s="1">
        <v>241274</v>
      </c>
      <c r="Y445" s="1">
        <v>393580</v>
      </c>
      <c r="Z445" s="1">
        <v>567885</v>
      </c>
      <c r="AA445" s="1">
        <v>38940</v>
      </c>
      <c r="AC445" s="1">
        <v>325273</v>
      </c>
      <c r="AE445" s="1">
        <v>238638</v>
      </c>
      <c r="AH445" s="136">
        <f t="shared" si="6"/>
        <v>37112</v>
      </c>
      <c r="AI445" s="177">
        <f>HLOOKUP(附加题模型!$E$2,历史数据!$B$3:$K$5000,ROW(A443),)</f>
        <v>21.4376213655488</v>
      </c>
      <c r="AJ445" s="177">
        <f>HLOOKUP(附加题模型!$E$2,历史数据!$L$3:$U$5000,ROW(A443),)</f>
        <v>21.567941252269499</v>
      </c>
    </row>
    <row r="446" spans="1:36" x14ac:dyDescent="0.2">
      <c r="A446" s="148">
        <v>37113</v>
      </c>
      <c r="B446" s="137">
        <v>27.398933841263599</v>
      </c>
      <c r="C446" s="137">
        <v>124.330549760819</v>
      </c>
      <c r="D446" s="137">
        <v>12.7743189368771</v>
      </c>
      <c r="E446" s="137">
        <v>18.489999999999998</v>
      </c>
      <c r="F446" s="137">
        <v>21.498834736375699</v>
      </c>
      <c r="G446" s="137">
        <v>33.445547839384503</v>
      </c>
      <c r="H446" s="137"/>
      <c r="I446" s="137">
        <v>27.974130841688801</v>
      </c>
      <c r="J446" s="137"/>
      <c r="K446" s="137">
        <v>21.776453071022502</v>
      </c>
      <c r="L446" s="137">
        <v>27.359225241493601</v>
      </c>
      <c r="M446" s="137">
        <v>125.86549481959401</v>
      </c>
      <c r="N446" s="137">
        <v>12.9353820598007</v>
      </c>
      <c r="O446" s="137">
        <v>18.78</v>
      </c>
      <c r="P446" s="137">
        <v>21.640075321222898</v>
      </c>
      <c r="Q446" s="137">
        <v>34.175268883152903</v>
      </c>
      <c r="R446" s="137"/>
      <c r="S446" s="137">
        <v>27.680695902789999</v>
      </c>
      <c r="T446" s="137"/>
      <c r="U446" s="137">
        <v>21.372461422188501</v>
      </c>
      <c r="V446" s="1">
        <v>268475</v>
      </c>
      <c r="W446" s="1">
        <v>1193949</v>
      </c>
      <c r="X446" s="1">
        <v>355560</v>
      </c>
      <c r="Y446" s="1">
        <v>1078389</v>
      </c>
      <c r="Z446" s="1">
        <v>736407</v>
      </c>
      <c r="AA446" s="1">
        <v>62424</v>
      </c>
      <c r="AC446" s="1">
        <v>489751</v>
      </c>
      <c r="AE446" s="1">
        <v>212122</v>
      </c>
      <c r="AH446" s="136">
        <f t="shared" si="6"/>
        <v>37113</v>
      </c>
      <c r="AI446" s="177">
        <f>HLOOKUP(附加题模型!$E$2,历史数据!$B$3:$K$5000,ROW(A444),)</f>
        <v>21.776453071022502</v>
      </c>
      <c r="AJ446" s="177">
        <f>HLOOKUP(附加题模型!$E$2,历史数据!$L$3:$U$5000,ROW(A444),)</f>
        <v>21.372461422188501</v>
      </c>
    </row>
    <row r="447" spans="1:36" x14ac:dyDescent="0.2">
      <c r="A447" s="148">
        <v>37116</v>
      </c>
      <c r="B447" s="137">
        <v>27.398933841263599</v>
      </c>
      <c r="C447" s="137">
        <v>125.788747566655</v>
      </c>
      <c r="D447" s="137">
        <v>12.9756478405316</v>
      </c>
      <c r="E447" s="137">
        <v>18.850000000000001</v>
      </c>
      <c r="F447" s="137">
        <v>21.872113424900299</v>
      </c>
      <c r="G447" s="137">
        <v>34.160066361407701</v>
      </c>
      <c r="H447" s="137"/>
      <c r="I447" s="137">
        <v>27.6024465857503</v>
      </c>
      <c r="J447" s="137"/>
      <c r="K447" s="137">
        <v>21.463685342893001</v>
      </c>
      <c r="L447" s="137">
        <v>27.1408279427589</v>
      </c>
      <c r="M447" s="137">
        <v>124.330549760819</v>
      </c>
      <c r="N447" s="137">
        <v>12.814584717608</v>
      </c>
      <c r="O447" s="137">
        <v>18.89</v>
      </c>
      <c r="P447" s="137">
        <v>21.862024811696902</v>
      </c>
      <c r="Q447" s="137">
        <v>34.661749578998503</v>
      </c>
      <c r="R447" s="137"/>
      <c r="S447" s="137">
        <v>27.172075342031999</v>
      </c>
      <c r="T447" s="137"/>
      <c r="U447" s="137">
        <v>21.346397444844399</v>
      </c>
      <c r="V447" s="1">
        <v>82700</v>
      </c>
      <c r="W447" s="1">
        <v>792398</v>
      </c>
      <c r="X447" s="1">
        <v>402619</v>
      </c>
      <c r="Y447" s="1">
        <v>528773</v>
      </c>
      <c r="Z447" s="1">
        <v>421600</v>
      </c>
      <c r="AA447" s="1">
        <v>57471</v>
      </c>
      <c r="AC447" s="1">
        <v>367210</v>
      </c>
      <c r="AE447" s="1">
        <v>155919</v>
      </c>
      <c r="AH447" s="136">
        <f t="shared" si="6"/>
        <v>37116</v>
      </c>
      <c r="AI447" s="177">
        <f>HLOOKUP(附加题模型!$E$2,历史数据!$B$3:$K$5000,ROW(A445),)</f>
        <v>21.463685342893001</v>
      </c>
      <c r="AJ447" s="177">
        <f>HLOOKUP(附加题模型!$E$2,历史数据!$L$3:$U$5000,ROW(A445),)</f>
        <v>21.346397444844399</v>
      </c>
    </row>
    <row r="448" spans="1:36" x14ac:dyDescent="0.2">
      <c r="A448" s="148">
        <v>37117</v>
      </c>
      <c r="B448" s="137">
        <v>27.0018478435641</v>
      </c>
      <c r="C448" s="137">
        <v>124.177055254941</v>
      </c>
      <c r="D448" s="137">
        <v>12.734053156146199</v>
      </c>
      <c r="E448" s="137">
        <v>18.66</v>
      </c>
      <c r="F448" s="137">
        <v>21.589632255205998</v>
      </c>
      <c r="G448" s="137">
        <v>34.524926883291897</v>
      </c>
      <c r="H448" s="137"/>
      <c r="I448" s="137">
        <v>27.485072610190699</v>
      </c>
      <c r="J448" s="137"/>
      <c r="K448" s="137">
        <v>21.346397444844399</v>
      </c>
      <c r="L448" s="137">
        <v>27.1408279427589</v>
      </c>
      <c r="M448" s="137">
        <v>123.256088219676</v>
      </c>
      <c r="N448" s="137">
        <v>12.663588039867101</v>
      </c>
      <c r="O448" s="137">
        <v>18.600000000000001</v>
      </c>
      <c r="P448" s="137">
        <v>21.589632255205998</v>
      </c>
      <c r="Q448" s="137">
        <v>33.567168013345899</v>
      </c>
      <c r="R448" s="137"/>
      <c r="S448" s="137">
        <v>27.269886988331599</v>
      </c>
      <c r="T448" s="137"/>
      <c r="U448" s="137">
        <v>21.2160775581237</v>
      </c>
      <c r="V448" s="1">
        <v>64421</v>
      </c>
      <c r="W448" s="1">
        <v>937235</v>
      </c>
      <c r="X448" s="1">
        <v>285803</v>
      </c>
      <c r="Y448" s="1">
        <v>570322</v>
      </c>
      <c r="Z448" s="1">
        <v>436165</v>
      </c>
      <c r="AA448" s="1">
        <v>64145</v>
      </c>
      <c r="AC448" s="1">
        <v>355058</v>
      </c>
      <c r="AE448" s="1">
        <v>176310</v>
      </c>
      <c r="AH448" s="136">
        <f t="shared" si="6"/>
        <v>37117</v>
      </c>
      <c r="AI448" s="177">
        <f>HLOOKUP(附加题模型!$E$2,历史数据!$B$3:$K$5000,ROW(A446),)</f>
        <v>21.346397444844399</v>
      </c>
      <c r="AJ448" s="177">
        <f>HLOOKUP(附加题模型!$E$2,历史数据!$L$3:$U$5000,ROW(A446),)</f>
        <v>21.2160775581237</v>
      </c>
    </row>
    <row r="449" spans="1:36" x14ac:dyDescent="0.2">
      <c r="A449" s="148">
        <v>37118</v>
      </c>
      <c r="B449" s="137">
        <v>27.041556443333999</v>
      </c>
      <c r="C449" s="137">
        <v>122.79560470204299</v>
      </c>
      <c r="D449" s="137">
        <v>12.663588039867101</v>
      </c>
      <c r="E449" s="137">
        <v>18.5</v>
      </c>
      <c r="F449" s="137">
        <v>21.690518387239699</v>
      </c>
      <c r="G449" s="137">
        <v>33.445547839384503</v>
      </c>
      <c r="H449" s="137"/>
      <c r="I449" s="137">
        <v>27.250324659071701</v>
      </c>
      <c r="J449" s="137"/>
      <c r="K449" s="137">
        <v>21.255173524139899</v>
      </c>
      <c r="L449" s="137">
        <v>27.0018478435641</v>
      </c>
      <c r="M449" s="137">
        <v>124.484044266696</v>
      </c>
      <c r="N449" s="137">
        <v>12.7743189368771</v>
      </c>
      <c r="O449" s="137">
        <v>18.600000000000001</v>
      </c>
      <c r="P449" s="137">
        <v>21.791404519273399</v>
      </c>
      <c r="Q449" s="137">
        <v>33.901623491739699</v>
      </c>
      <c r="R449" s="137"/>
      <c r="S449" s="137">
        <v>26.800391086093398</v>
      </c>
      <c r="T449" s="137"/>
      <c r="U449" s="137">
        <v>21.880708980399099</v>
      </c>
      <c r="V449" s="1">
        <v>94305</v>
      </c>
      <c r="W449" s="1">
        <v>1090145</v>
      </c>
      <c r="X449" s="1">
        <v>95215</v>
      </c>
      <c r="Y449" s="1">
        <v>287229</v>
      </c>
      <c r="Z449" s="1">
        <v>665970</v>
      </c>
      <c r="AA449" s="1">
        <v>30601</v>
      </c>
      <c r="AC449" s="1">
        <v>253550</v>
      </c>
      <c r="AE449" s="1">
        <v>488604</v>
      </c>
      <c r="AH449" s="136">
        <f t="shared" si="6"/>
        <v>37118</v>
      </c>
      <c r="AI449" s="177">
        <f>HLOOKUP(附加题模型!$E$2,历史数据!$B$3:$K$5000,ROW(A447),)</f>
        <v>21.255173524139899</v>
      </c>
      <c r="AJ449" s="177">
        <f>HLOOKUP(附加题模型!$E$2,历史数据!$L$3:$U$5000,ROW(A447),)</f>
        <v>21.880708980399099</v>
      </c>
    </row>
    <row r="450" spans="1:36" x14ac:dyDescent="0.2">
      <c r="A450" s="148">
        <v>37119</v>
      </c>
      <c r="B450" s="137">
        <v>27.0018478435641</v>
      </c>
      <c r="C450" s="137">
        <v>124.560791519635</v>
      </c>
      <c r="D450" s="137">
        <v>12.794451827242501</v>
      </c>
      <c r="E450" s="137">
        <v>18.46</v>
      </c>
      <c r="F450" s="137">
        <v>21.791404519273399</v>
      </c>
      <c r="G450" s="137">
        <v>34.524926883291897</v>
      </c>
      <c r="H450" s="137"/>
      <c r="I450" s="137">
        <v>26.800391086093398</v>
      </c>
      <c r="J450" s="137"/>
      <c r="K450" s="137">
        <v>22.180444719856599</v>
      </c>
      <c r="L450" s="137">
        <v>26.704033345289499</v>
      </c>
      <c r="M450" s="137">
        <v>123.256088219676</v>
      </c>
      <c r="N450" s="137">
        <v>12.613255813953501</v>
      </c>
      <c r="O450" s="137">
        <v>18.059999999999999</v>
      </c>
      <c r="P450" s="137">
        <v>21.246619406291501</v>
      </c>
      <c r="Q450" s="137">
        <v>33.901623491739699</v>
      </c>
      <c r="R450" s="137"/>
      <c r="S450" s="137">
        <v>26.428706830154901</v>
      </c>
      <c r="T450" s="137"/>
      <c r="U450" s="137">
        <v>21.5158132975812</v>
      </c>
      <c r="V450" s="1">
        <v>91060</v>
      </c>
      <c r="W450" s="1">
        <v>841850</v>
      </c>
      <c r="X450" s="1">
        <v>259781</v>
      </c>
      <c r="Y450" s="1">
        <v>337800</v>
      </c>
      <c r="Z450" s="1">
        <v>156595</v>
      </c>
      <c r="AA450" s="1">
        <v>34500</v>
      </c>
      <c r="AC450" s="1">
        <v>273835</v>
      </c>
      <c r="AE450" s="1">
        <v>186826</v>
      </c>
      <c r="AH450" s="136">
        <f t="shared" si="6"/>
        <v>37119</v>
      </c>
      <c r="AI450" s="177">
        <f>HLOOKUP(附加题模型!$E$2,历史数据!$B$3:$K$5000,ROW(A448),)</f>
        <v>22.180444719856599</v>
      </c>
      <c r="AJ450" s="177">
        <f>HLOOKUP(附加题模型!$E$2,历史数据!$L$3:$U$5000,ROW(A448),)</f>
        <v>21.5158132975812</v>
      </c>
    </row>
    <row r="451" spans="1:36" x14ac:dyDescent="0.2">
      <c r="A451" s="148">
        <v>37120</v>
      </c>
      <c r="B451" s="137">
        <v>26.406218847014902</v>
      </c>
      <c r="C451" s="137">
        <v>122.02813217265501</v>
      </c>
      <c r="D451" s="137">
        <v>12.5830564784053</v>
      </c>
      <c r="E451" s="137">
        <v>18</v>
      </c>
      <c r="F451" s="137">
        <v>21.730872840053198</v>
      </c>
      <c r="G451" s="137">
        <v>33.445547839384503</v>
      </c>
      <c r="H451" s="137"/>
      <c r="I451" s="137">
        <v>26.272208196075599</v>
      </c>
      <c r="J451" s="137"/>
      <c r="K451" s="137">
        <v>21.502781308909199</v>
      </c>
      <c r="L451" s="137">
        <v>26.5054903464397</v>
      </c>
      <c r="M451" s="137">
        <v>122.18162667853299</v>
      </c>
      <c r="N451" s="137">
        <v>12.5528571428571</v>
      </c>
      <c r="O451" s="137">
        <v>18.22</v>
      </c>
      <c r="P451" s="137">
        <v>21.337416925121801</v>
      </c>
      <c r="Q451" s="137">
        <v>33.703990709052498</v>
      </c>
      <c r="R451" s="137"/>
      <c r="S451" s="137">
        <v>26.448269159414799</v>
      </c>
      <c r="T451" s="137"/>
      <c r="U451" s="137">
        <v>21.789485059694599</v>
      </c>
      <c r="V451" s="1">
        <v>283623</v>
      </c>
      <c r="W451" s="1">
        <v>341706</v>
      </c>
      <c r="X451" s="1">
        <v>122201</v>
      </c>
      <c r="Y451" s="1">
        <v>325039</v>
      </c>
      <c r="Z451" s="1">
        <v>109720</v>
      </c>
      <c r="AA451" s="1">
        <v>29302</v>
      </c>
      <c r="AC451" s="1">
        <v>140203</v>
      </c>
      <c r="AE451" s="1">
        <v>140553</v>
      </c>
      <c r="AH451" s="136">
        <f t="shared" si="6"/>
        <v>37120</v>
      </c>
      <c r="AI451" s="177">
        <f>HLOOKUP(附加题模型!$E$2,历史数据!$B$3:$K$5000,ROW(A449),)</f>
        <v>21.502781308909199</v>
      </c>
      <c r="AJ451" s="177">
        <f>HLOOKUP(附加题模型!$E$2,历史数据!$L$3:$U$5000,ROW(A449),)</f>
        <v>21.789485059694599</v>
      </c>
    </row>
    <row r="452" spans="1:36" x14ac:dyDescent="0.2">
      <c r="A452" s="148">
        <v>37123</v>
      </c>
      <c r="B452" s="137">
        <v>26.30694734759</v>
      </c>
      <c r="C452" s="137">
        <v>122.18162667853299</v>
      </c>
      <c r="D452" s="137">
        <v>12.562923588039901</v>
      </c>
      <c r="E452" s="137">
        <v>18.22</v>
      </c>
      <c r="F452" s="137">
        <v>21.347505538325201</v>
      </c>
      <c r="G452" s="137">
        <v>33.749598274287997</v>
      </c>
      <c r="H452" s="137"/>
      <c r="I452" s="137">
        <v>26.546080805714499</v>
      </c>
      <c r="J452" s="137"/>
      <c r="K452" s="137">
        <v>21.8937409690711</v>
      </c>
      <c r="L452" s="137">
        <v>26.326801647475001</v>
      </c>
      <c r="M452" s="137">
        <v>123.179340966737</v>
      </c>
      <c r="N452" s="137">
        <v>12.603189368770799</v>
      </c>
      <c r="O452" s="137">
        <v>18.46</v>
      </c>
      <c r="P452" s="137">
        <v>22.094062915374401</v>
      </c>
      <c r="Q452" s="137">
        <v>33.901623491739699</v>
      </c>
      <c r="R452" s="137"/>
      <c r="S452" s="137">
        <v>27.1916376712919</v>
      </c>
      <c r="T452" s="137"/>
      <c r="U452" s="137">
        <v>21.854645003054902</v>
      </c>
      <c r="V452" s="1">
        <v>87700</v>
      </c>
      <c r="W452" s="1">
        <v>523599</v>
      </c>
      <c r="X452" s="1">
        <v>100121</v>
      </c>
      <c r="Y452" s="1">
        <v>187170</v>
      </c>
      <c r="Z452" s="1">
        <v>467161</v>
      </c>
      <c r="AA452" s="1">
        <v>21600</v>
      </c>
      <c r="AC452" s="1">
        <v>179141</v>
      </c>
      <c r="AE452" s="1">
        <v>70075</v>
      </c>
      <c r="AH452" s="136">
        <f t="shared" si="6"/>
        <v>37123</v>
      </c>
      <c r="AI452" s="177">
        <f>HLOOKUP(附加题模型!$E$2,历史数据!$B$3:$K$5000,ROW(A450),)</f>
        <v>21.8937409690711</v>
      </c>
      <c r="AJ452" s="177">
        <f>HLOOKUP(附加题模型!$E$2,历史数据!$L$3:$U$5000,ROW(A450),)</f>
        <v>21.854645003054902</v>
      </c>
    </row>
    <row r="453" spans="1:36" x14ac:dyDescent="0.2">
      <c r="A453" s="148">
        <v>37124</v>
      </c>
      <c r="B453" s="137">
        <v>26.009132849315399</v>
      </c>
      <c r="C453" s="137">
        <v>122.79560470204299</v>
      </c>
      <c r="D453" s="137">
        <v>12.603189368770799</v>
      </c>
      <c r="E453" s="137">
        <v>18.5</v>
      </c>
      <c r="F453" s="137">
        <v>22.144505981391202</v>
      </c>
      <c r="G453" s="137">
        <v>34.2056739266432</v>
      </c>
      <c r="H453" s="137"/>
      <c r="I453" s="137">
        <v>27.211200000551798</v>
      </c>
      <c r="J453" s="137"/>
      <c r="K453" s="137">
        <v>21.8937409690711</v>
      </c>
      <c r="L453" s="137">
        <v>26.3665102472449</v>
      </c>
      <c r="M453" s="137">
        <v>122.411868437349</v>
      </c>
      <c r="N453" s="137">
        <v>12.603189368770799</v>
      </c>
      <c r="O453" s="137">
        <v>18.52</v>
      </c>
      <c r="P453" s="137">
        <v>21.720784226849801</v>
      </c>
      <c r="Q453" s="137">
        <v>34.2056739266432</v>
      </c>
      <c r="R453" s="137"/>
      <c r="S453" s="137">
        <v>27.250324659071701</v>
      </c>
      <c r="T453" s="137"/>
      <c r="U453" s="137">
        <v>21.8937409690711</v>
      </c>
      <c r="V453" s="1">
        <v>134274</v>
      </c>
      <c r="W453" s="1">
        <v>699740</v>
      </c>
      <c r="X453" s="1">
        <v>175701</v>
      </c>
      <c r="Y453" s="1">
        <v>335240</v>
      </c>
      <c r="Z453" s="1">
        <v>135700</v>
      </c>
      <c r="AA453" s="1">
        <v>24905</v>
      </c>
      <c r="AC453" s="1">
        <v>240330</v>
      </c>
      <c r="AE453" s="1">
        <v>82900</v>
      </c>
      <c r="AH453" s="136">
        <f t="shared" si="6"/>
        <v>37124</v>
      </c>
      <c r="AI453" s="177">
        <f>HLOOKUP(附加题模型!$E$2,历史数据!$B$3:$K$5000,ROW(A451),)</f>
        <v>21.8937409690711</v>
      </c>
      <c r="AJ453" s="177">
        <f>HLOOKUP(附加题模型!$E$2,历史数据!$L$3:$U$5000,ROW(A451),)</f>
        <v>21.8937409690711</v>
      </c>
    </row>
    <row r="454" spans="1:36" x14ac:dyDescent="0.2">
      <c r="A454" s="148">
        <v>37125</v>
      </c>
      <c r="B454" s="137">
        <v>26.1679672483952</v>
      </c>
      <c r="C454" s="137">
        <v>121.644395907961</v>
      </c>
      <c r="D454" s="137">
        <v>12.603189368770799</v>
      </c>
      <c r="E454" s="137">
        <v>18.399999999999999</v>
      </c>
      <c r="F454" s="137">
        <v>21.892290651307</v>
      </c>
      <c r="G454" s="137">
        <v>33.491155404620002</v>
      </c>
      <c r="H454" s="137"/>
      <c r="I454" s="137">
        <v>27.387260963891102</v>
      </c>
      <c r="J454" s="137"/>
      <c r="K454" s="137">
        <v>21.8937409690711</v>
      </c>
      <c r="L454" s="137">
        <v>25.909861349890502</v>
      </c>
      <c r="M454" s="137">
        <v>120.49318711388</v>
      </c>
      <c r="N454" s="137">
        <v>12.3817275747508</v>
      </c>
      <c r="O454" s="137">
        <v>18.12</v>
      </c>
      <c r="P454" s="137">
        <v>21.498834736375699</v>
      </c>
      <c r="Q454" s="137">
        <v>33.506357926365197</v>
      </c>
      <c r="R454" s="137"/>
      <c r="S454" s="137">
        <v>26.741704098313701</v>
      </c>
      <c r="T454" s="137"/>
      <c r="U454" s="137">
        <v>21.229109546795801</v>
      </c>
      <c r="V454" s="1">
        <v>86400</v>
      </c>
      <c r="W454" s="1">
        <v>976528</v>
      </c>
      <c r="X454" s="1">
        <v>384374</v>
      </c>
      <c r="Y454" s="1">
        <v>469967</v>
      </c>
      <c r="Z454" s="1">
        <v>227061</v>
      </c>
      <c r="AA454" s="1">
        <v>32701</v>
      </c>
      <c r="AC454" s="1">
        <v>224855</v>
      </c>
      <c r="AE454" s="1">
        <v>234131</v>
      </c>
      <c r="AH454" s="136">
        <f t="shared" ref="AH454:AH517" si="7">A454</f>
        <v>37125</v>
      </c>
      <c r="AI454" s="177">
        <f>HLOOKUP(附加题模型!$E$2,历史数据!$B$3:$K$5000,ROW(A452),)</f>
        <v>21.8937409690711</v>
      </c>
      <c r="AJ454" s="177">
        <f>HLOOKUP(附加题模型!$E$2,历史数据!$L$3:$U$5000,ROW(A452),)</f>
        <v>21.229109546795801</v>
      </c>
    </row>
    <row r="455" spans="1:36" x14ac:dyDescent="0.2">
      <c r="A455" s="148">
        <v>37126</v>
      </c>
      <c r="B455" s="137">
        <v>25.969424249545501</v>
      </c>
      <c r="C455" s="137">
        <v>120.186198102125</v>
      </c>
      <c r="D455" s="137">
        <v>12.3615946843854</v>
      </c>
      <c r="E455" s="137">
        <v>18</v>
      </c>
      <c r="F455" s="137">
        <v>21.690518387239699</v>
      </c>
      <c r="G455" s="137">
        <v>32.9894721870292</v>
      </c>
      <c r="H455" s="137"/>
      <c r="I455" s="137">
        <v>26.409144500895</v>
      </c>
      <c r="J455" s="137"/>
      <c r="K455" s="137">
        <v>21.0466617053868</v>
      </c>
      <c r="L455" s="137">
        <v>26.247384447935101</v>
      </c>
      <c r="M455" s="137">
        <v>121.33740689620601</v>
      </c>
      <c r="N455" s="137">
        <v>12.482392026578101</v>
      </c>
      <c r="O455" s="137">
        <v>18.23</v>
      </c>
      <c r="P455" s="137">
        <v>21.508923349579099</v>
      </c>
      <c r="Q455" s="137">
        <v>33.263117578442397</v>
      </c>
      <c r="R455" s="137"/>
      <c r="S455" s="137">
        <v>26.409144500895</v>
      </c>
      <c r="T455" s="137"/>
      <c r="U455" s="137">
        <v>21.346397444844399</v>
      </c>
      <c r="V455" s="1">
        <v>155550</v>
      </c>
      <c r="W455" s="1">
        <v>594085</v>
      </c>
      <c r="X455" s="1">
        <v>390727</v>
      </c>
      <c r="Y455" s="1">
        <v>248832</v>
      </c>
      <c r="Z455" s="1">
        <v>100500</v>
      </c>
      <c r="AA455" s="1">
        <v>29000</v>
      </c>
      <c r="AC455" s="1">
        <v>421135</v>
      </c>
      <c r="AE455" s="1">
        <v>276620</v>
      </c>
      <c r="AH455" s="136">
        <f t="shared" si="7"/>
        <v>37126</v>
      </c>
      <c r="AI455" s="177">
        <f>HLOOKUP(附加题模型!$E$2,历史数据!$B$3:$K$5000,ROW(A453),)</f>
        <v>21.0466617053868</v>
      </c>
      <c r="AJ455" s="177">
        <f>HLOOKUP(附加题模型!$E$2,历史数据!$L$3:$U$5000,ROW(A453),)</f>
        <v>21.346397444844399</v>
      </c>
    </row>
    <row r="456" spans="1:36" x14ac:dyDescent="0.2">
      <c r="A456" s="148">
        <v>37127</v>
      </c>
      <c r="B456" s="137">
        <v>26.247384447935101</v>
      </c>
      <c r="C456" s="137">
        <v>121.10716513739</v>
      </c>
      <c r="D456" s="137">
        <v>12.432059800664501</v>
      </c>
      <c r="E456" s="137">
        <v>18.399999999999999</v>
      </c>
      <c r="F456" s="137">
        <v>21.539189189189202</v>
      </c>
      <c r="G456" s="137">
        <v>33.141497404481001</v>
      </c>
      <c r="H456" s="137"/>
      <c r="I456" s="137">
        <v>26.585205464234299</v>
      </c>
      <c r="J456" s="137"/>
      <c r="K456" s="137">
        <v>21.372461422188501</v>
      </c>
      <c r="L456" s="137">
        <v>26.048841449085401</v>
      </c>
      <c r="M456" s="137">
        <v>119.111736560982</v>
      </c>
      <c r="N456" s="137">
        <v>12.3817275747508</v>
      </c>
      <c r="O456" s="137">
        <v>18.079999999999998</v>
      </c>
      <c r="P456" s="137">
        <v>21.539189189189202</v>
      </c>
      <c r="Q456" s="137">
        <v>33.217510013206898</v>
      </c>
      <c r="R456" s="137"/>
      <c r="S456" s="137">
        <v>26.213521208295798</v>
      </c>
      <c r="T456" s="137"/>
      <c r="U456" s="137">
        <v>21.242141535467798</v>
      </c>
      <c r="V456" s="1">
        <v>113374</v>
      </c>
      <c r="W456" s="1">
        <v>1246403</v>
      </c>
      <c r="X456" s="1">
        <v>131700</v>
      </c>
      <c r="Y456" s="1">
        <v>183716</v>
      </c>
      <c r="Z456" s="1">
        <v>327200</v>
      </c>
      <c r="AA456" s="1">
        <v>29700</v>
      </c>
      <c r="AC456" s="1">
        <v>153785</v>
      </c>
      <c r="AE456" s="1">
        <v>165992</v>
      </c>
      <c r="AH456" s="136">
        <f t="shared" si="7"/>
        <v>37127</v>
      </c>
      <c r="AI456" s="177">
        <f>HLOOKUP(附加题模型!$E$2,历史数据!$B$3:$K$5000,ROW(A454),)</f>
        <v>21.372461422188501</v>
      </c>
      <c r="AJ456" s="177">
        <f>HLOOKUP(附加题模型!$E$2,历史数据!$L$3:$U$5000,ROW(A454),)</f>
        <v>21.242141535467798</v>
      </c>
    </row>
    <row r="457" spans="1:36" x14ac:dyDescent="0.2">
      <c r="A457" s="148">
        <v>37130</v>
      </c>
      <c r="B457" s="137">
        <v>26.30694734759</v>
      </c>
      <c r="C457" s="137">
        <v>117.423296996329</v>
      </c>
      <c r="D457" s="137">
        <v>12.3615946843854</v>
      </c>
      <c r="E457" s="137">
        <v>18</v>
      </c>
      <c r="F457" s="137">
        <v>21.589632255205998</v>
      </c>
      <c r="G457" s="137">
        <v>32.959067143538903</v>
      </c>
      <c r="H457" s="137"/>
      <c r="I457" s="137">
        <v>26.213521208295798</v>
      </c>
      <c r="J457" s="137"/>
      <c r="K457" s="137">
        <v>20.5905421018645</v>
      </c>
      <c r="L457" s="137">
        <v>25.433358152651198</v>
      </c>
      <c r="M457" s="137">
        <v>111.130022255349</v>
      </c>
      <c r="N457" s="137">
        <v>11.8784053156146</v>
      </c>
      <c r="O457" s="137">
        <v>17.12</v>
      </c>
      <c r="P457" s="137">
        <v>21.085201595037699</v>
      </c>
      <c r="Q457" s="137">
        <v>31.8492830561411</v>
      </c>
      <c r="R457" s="137"/>
      <c r="S457" s="137">
        <v>25.333216391599301</v>
      </c>
      <c r="T457" s="137"/>
      <c r="U457" s="137">
        <v>20.5905421018645</v>
      </c>
      <c r="V457" s="1">
        <v>150500</v>
      </c>
      <c r="W457" s="1">
        <v>3733963</v>
      </c>
      <c r="X457" s="1">
        <v>653080</v>
      </c>
      <c r="Y457" s="1">
        <v>969745</v>
      </c>
      <c r="Z457" s="1">
        <v>79220</v>
      </c>
      <c r="AA457" s="1">
        <v>46320</v>
      </c>
      <c r="AC457" s="1">
        <v>387300</v>
      </c>
      <c r="AE457" s="1">
        <v>305914</v>
      </c>
      <c r="AH457" s="136">
        <f t="shared" si="7"/>
        <v>37130</v>
      </c>
      <c r="AI457" s="177">
        <f>HLOOKUP(附加题模型!$E$2,历史数据!$B$3:$K$5000,ROW(A455),)</f>
        <v>20.5905421018645</v>
      </c>
      <c r="AJ457" s="177">
        <f>HLOOKUP(附加题模型!$E$2,历史数据!$L$3:$U$5000,ROW(A455),)</f>
        <v>20.5905421018645</v>
      </c>
    </row>
    <row r="458" spans="1:36" x14ac:dyDescent="0.2">
      <c r="A458" s="148">
        <v>37131</v>
      </c>
      <c r="B458" s="137">
        <v>25.016417855066699</v>
      </c>
      <c r="C458" s="137">
        <v>110.976527749471</v>
      </c>
      <c r="D458" s="137">
        <v>11.858272425249201</v>
      </c>
      <c r="E458" s="137">
        <v>17.100000000000001</v>
      </c>
      <c r="F458" s="137">
        <v>20.984315463003998</v>
      </c>
      <c r="G458" s="137">
        <v>31.317194795060001</v>
      </c>
      <c r="H458" s="137"/>
      <c r="I458" s="137">
        <v>25.157155428260001</v>
      </c>
      <c r="J458" s="137"/>
      <c r="K458" s="137">
        <v>20.759957954601401</v>
      </c>
      <c r="L458" s="137">
        <v>25.3142323533413</v>
      </c>
      <c r="M458" s="137">
        <v>105.143736526124</v>
      </c>
      <c r="N458" s="137">
        <v>12.2407973421927</v>
      </c>
      <c r="O458" s="137">
        <v>17.11</v>
      </c>
      <c r="P458" s="137">
        <v>21.690518387239699</v>
      </c>
      <c r="Q458" s="137">
        <v>31.545232621237599</v>
      </c>
      <c r="R458" s="137"/>
      <c r="S458" s="137">
        <v>25.900523940136999</v>
      </c>
      <c r="T458" s="137"/>
      <c r="U458" s="137">
        <v>21.0466617053868</v>
      </c>
      <c r="V458" s="1">
        <v>150584</v>
      </c>
      <c r="W458" s="1">
        <v>5874960</v>
      </c>
      <c r="X458" s="1">
        <v>784918</v>
      </c>
      <c r="Y458" s="1">
        <v>663098</v>
      </c>
      <c r="Z458" s="1">
        <v>116010</v>
      </c>
      <c r="AA458" s="1">
        <v>51180</v>
      </c>
      <c r="AC458" s="1">
        <v>249794</v>
      </c>
      <c r="AE458" s="1">
        <v>184631</v>
      </c>
      <c r="AH458" s="136">
        <f t="shared" si="7"/>
        <v>37131</v>
      </c>
      <c r="AI458" s="177">
        <f>HLOOKUP(附加题模型!$E$2,历史数据!$B$3:$K$5000,ROW(A456),)</f>
        <v>20.759957954601401</v>
      </c>
      <c r="AJ458" s="177">
        <f>HLOOKUP(附加题模型!$E$2,历史数据!$L$3:$U$5000,ROW(A456),)</f>
        <v>21.0466617053868</v>
      </c>
    </row>
    <row r="459" spans="1:36" x14ac:dyDescent="0.2">
      <c r="A459" s="148">
        <v>37132</v>
      </c>
      <c r="B459" s="137">
        <v>25.3142323533413</v>
      </c>
      <c r="C459" s="137">
        <v>105.143736526124</v>
      </c>
      <c r="D459" s="137">
        <v>12.260930232558101</v>
      </c>
      <c r="E459" s="137">
        <v>17.3</v>
      </c>
      <c r="F459" s="137">
        <v>21.488746123172401</v>
      </c>
      <c r="G459" s="137">
        <v>31.712460360434601</v>
      </c>
      <c r="H459" s="137"/>
      <c r="I459" s="137">
        <v>25.880961610877101</v>
      </c>
      <c r="J459" s="137"/>
      <c r="K459" s="137">
        <v>21.111821648747199</v>
      </c>
      <c r="L459" s="137">
        <v>25.334086653226301</v>
      </c>
      <c r="M459" s="137">
        <v>104.453011249675</v>
      </c>
      <c r="N459" s="137">
        <v>12.029401993355499</v>
      </c>
      <c r="O459" s="137">
        <v>17.239999999999998</v>
      </c>
      <c r="P459" s="137">
        <v>21.670341160833001</v>
      </c>
      <c r="Q459" s="137">
        <v>32.274953665006002</v>
      </c>
      <c r="R459" s="137"/>
      <c r="S459" s="137">
        <v>25.7244629767977</v>
      </c>
      <c r="T459" s="137"/>
      <c r="U459" s="137">
        <v>21.463685342893001</v>
      </c>
      <c r="V459" s="1">
        <v>122337</v>
      </c>
      <c r="W459" s="1">
        <v>2404216</v>
      </c>
      <c r="X459" s="1">
        <v>260970</v>
      </c>
      <c r="Y459" s="1">
        <v>347210</v>
      </c>
      <c r="Z459" s="1">
        <v>362986</v>
      </c>
      <c r="AA459" s="1">
        <v>46998</v>
      </c>
      <c r="AC459" s="1">
        <v>123735</v>
      </c>
      <c r="AE459" s="1">
        <v>181200</v>
      </c>
      <c r="AH459" s="136">
        <f t="shared" si="7"/>
        <v>37132</v>
      </c>
      <c r="AI459" s="177">
        <f>HLOOKUP(附加题模型!$E$2,历史数据!$B$3:$K$5000,ROW(A457),)</f>
        <v>21.111821648747199</v>
      </c>
      <c r="AJ459" s="177">
        <f>HLOOKUP(附加题模型!$E$2,历史数据!$L$3:$U$5000,ROW(A457),)</f>
        <v>21.463685342893001</v>
      </c>
    </row>
    <row r="460" spans="1:36" x14ac:dyDescent="0.2">
      <c r="A460" s="148">
        <v>37133</v>
      </c>
      <c r="B460" s="137">
        <v>25.214960853916502</v>
      </c>
      <c r="C460" s="137">
        <v>104.606505755553</v>
      </c>
      <c r="D460" s="137">
        <v>11.989136212624601</v>
      </c>
      <c r="E460" s="137">
        <v>17.12</v>
      </c>
      <c r="F460" s="137">
        <v>21.791404519273399</v>
      </c>
      <c r="G460" s="137">
        <v>31.636447751708701</v>
      </c>
      <c r="H460" s="137"/>
      <c r="I460" s="137">
        <v>25.7244629767977</v>
      </c>
      <c r="J460" s="137"/>
      <c r="K460" s="137">
        <v>21.463685342893001</v>
      </c>
      <c r="L460" s="137">
        <v>24.817874856216999</v>
      </c>
      <c r="M460" s="137">
        <v>106.6786815849</v>
      </c>
      <c r="N460" s="137">
        <v>12.029401993355499</v>
      </c>
      <c r="O460" s="137">
        <v>16.95</v>
      </c>
      <c r="P460" s="137">
        <v>21.2365307930882</v>
      </c>
      <c r="Q460" s="137">
        <v>31.8492830561411</v>
      </c>
      <c r="R460" s="137"/>
      <c r="S460" s="137">
        <v>25.2745294038195</v>
      </c>
      <c r="T460" s="137"/>
      <c r="U460" s="137">
        <v>21.476717331564998</v>
      </c>
      <c r="V460" s="1">
        <v>135120</v>
      </c>
      <c r="W460" s="1">
        <v>2031241</v>
      </c>
      <c r="X460" s="1">
        <v>110238</v>
      </c>
      <c r="Y460" s="1">
        <v>163150</v>
      </c>
      <c r="Z460" s="1">
        <v>153800</v>
      </c>
      <c r="AA460" s="1">
        <v>10880</v>
      </c>
      <c r="AC460" s="1">
        <v>176834</v>
      </c>
      <c r="AE460" s="1">
        <v>244187</v>
      </c>
      <c r="AH460" s="136">
        <f t="shared" si="7"/>
        <v>37133</v>
      </c>
      <c r="AI460" s="177">
        <f>HLOOKUP(附加题模型!$E$2,历史数据!$B$3:$K$5000,ROW(A458),)</f>
        <v>21.463685342893001</v>
      </c>
      <c r="AJ460" s="177">
        <f>HLOOKUP(附加题模型!$E$2,历史数据!$L$3:$U$5000,ROW(A458),)</f>
        <v>21.476717331564998</v>
      </c>
    </row>
    <row r="461" spans="1:36" x14ac:dyDescent="0.2">
      <c r="A461" s="148">
        <v>37134</v>
      </c>
      <c r="B461" s="137">
        <v>24.817874856216999</v>
      </c>
      <c r="C461" s="137">
        <v>106.294945320206</v>
      </c>
      <c r="D461" s="137">
        <v>12.029401993355499</v>
      </c>
      <c r="E461" s="137">
        <v>16.95</v>
      </c>
      <c r="F461" s="137">
        <v>21.5593664155959</v>
      </c>
      <c r="G461" s="137">
        <v>31.864485577886299</v>
      </c>
      <c r="H461" s="137"/>
      <c r="I461" s="137">
        <v>25.431028037898901</v>
      </c>
      <c r="J461" s="137"/>
      <c r="K461" s="137">
        <v>21.528845286253301</v>
      </c>
      <c r="L461" s="137">
        <v>25.572338251845999</v>
      </c>
      <c r="M461" s="137">
        <v>106.218198067267</v>
      </c>
      <c r="N461" s="137">
        <v>11.8784053156146</v>
      </c>
      <c r="O461" s="137">
        <v>16.88</v>
      </c>
      <c r="P461" s="137">
        <v>21.3777713779353</v>
      </c>
      <c r="Q461" s="137">
        <v>32.001308273592898</v>
      </c>
      <c r="R461" s="137"/>
      <c r="S461" s="137">
        <v>25.431028037898901</v>
      </c>
      <c r="T461" s="137"/>
      <c r="U461" s="137">
        <v>21.372461422188501</v>
      </c>
      <c r="V461" s="1">
        <v>227007</v>
      </c>
      <c r="W461" s="1">
        <v>1101500</v>
      </c>
      <c r="X461" s="1">
        <v>132119</v>
      </c>
      <c r="Y461" s="1">
        <v>166752</v>
      </c>
      <c r="Z461" s="1">
        <v>167100</v>
      </c>
      <c r="AA461" s="1">
        <v>17010</v>
      </c>
      <c r="AC461" s="1">
        <v>111450</v>
      </c>
      <c r="AE461" s="1">
        <v>86900</v>
      </c>
      <c r="AH461" s="136">
        <f t="shared" si="7"/>
        <v>37134</v>
      </c>
      <c r="AI461" s="177">
        <f>HLOOKUP(附加题模型!$E$2,历史数据!$B$3:$K$5000,ROW(A459),)</f>
        <v>21.528845286253301</v>
      </c>
      <c r="AJ461" s="177">
        <f>HLOOKUP(附加题模型!$E$2,历史数据!$L$3:$U$5000,ROW(A459),)</f>
        <v>21.372461422188501</v>
      </c>
    </row>
    <row r="462" spans="1:36" x14ac:dyDescent="0.2">
      <c r="A462" s="148">
        <v>37137</v>
      </c>
      <c r="B462" s="137">
        <v>25.413503852766201</v>
      </c>
      <c r="C462" s="137">
        <v>104.683253008492</v>
      </c>
      <c r="D462" s="137">
        <v>11.858272425249201</v>
      </c>
      <c r="E462" s="137">
        <v>16.850000000000001</v>
      </c>
      <c r="F462" s="137">
        <v>21.286973859105</v>
      </c>
      <c r="G462" s="137">
        <v>32.001308273592898</v>
      </c>
      <c r="H462" s="137">
        <v>10.8</v>
      </c>
      <c r="I462" s="137">
        <v>25.431028037898901</v>
      </c>
      <c r="J462" s="137"/>
      <c r="K462" s="137">
        <v>21.372461422188501</v>
      </c>
      <c r="L462" s="137">
        <v>25.731172650925799</v>
      </c>
      <c r="M462" s="137">
        <v>107.29265960841001</v>
      </c>
      <c r="N462" s="137">
        <v>11.6066112956811</v>
      </c>
      <c r="O462" s="137">
        <v>16.54</v>
      </c>
      <c r="P462" s="137">
        <v>21.337416925121801</v>
      </c>
      <c r="Q462" s="137">
        <v>32.077320882318801</v>
      </c>
      <c r="R462" s="137">
        <v>10.039999999999999</v>
      </c>
      <c r="S462" s="137">
        <v>25.352778720859199</v>
      </c>
      <c r="T462" s="137"/>
      <c r="U462" s="137">
        <v>21.2942694901561</v>
      </c>
      <c r="V462" s="1">
        <v>189026</v>
      </c>
      <c r="W462" s="1">
        <v>1040787</v>
      </c>
      <c r="X462" s="1">
        <v>298911</v>
      </c>
      <c r="Y462" s="1">
        <v>314590</v>
      </c>
      <c r="Z462" s="1">
        <v>140992</v>
      </c>
      <c r="AA462" s="1">
        <v>18100</v>
      </c>
      <c r="AB462" s="1">
        <v>56057460</v>
      </c>
      <c r="AC462" s="1">
        <v>92389</v>
      </c>
      <c r="AE462" s="1">
        <v>124088</v>
      </c>
      <c r="AH462" s="136">
        <f t="shared" si="7"/>
        <v>37137</v>
      </c>
      <c r="AI462" s="177">
        <f>HLOOKUP(附加题模型!$E$2,历史数据!$B$3:$K$5000,ROW(A460),)</f>
        <v>21.372461422188501</v>
      </c>
      <c r="AJ462" s="177">
        <f>HLOOKUP(附加题模型!$E$2,历史数据!$L$3:$U$5000,ROW(A460),)</f>
        <v>21.2942694901561</v>
      </c>
    </row>
    <row r="463" spans="1:36" x14ac:dyDescent="0.2">
      <c r="A463" s="148">
        <v>37138</v>
      </c>
      <c r="B463" s="137">
        <v>25.731172650925799</v>
      </c>
      <c r="C463" s="137">
        <v>106.525187079022</v>
      </c>
      <c r="D463" s="137">
        <v>11.586478405315599</v>
      </c>
      <c r="E463" s="137">
        <v>16.45</v>
      </c>
      <c r="F463" s="137">
        <v>21.347505538325201</v>
      </c>
      <c r="G463" s="137">
        <v>31.545232621237599</v>
      </c>
      <c r="H463" s="137">
        <v>10.210000000000001</v>
      </c>
      <c r="I463" s="137">
        <v>25.2354047452997</v>
      </c>
      <c r="J463" s="137"/>
      <c r="K463" s="137">
        <v>21.372461422188501</v>
      </c>
      <c r="L463" s="137">
        <v>26.207675848165099</v>
      </c>
      <c r="M463" s="137">
        <v>109.36483543775699</v>
      </c>
      <c r="N463" s="137">
        <v>11.8784053156146</v>
      </c>
      <c r="O463" s="137">
        <v>17.059999999999999</v>
      </c>
      <c r="P463" s="137">
        <v>21.993176783340701</v>
      </c>
      <c r="Q463" s="137">
        <v>34.129661317917297</v>
      </c>
      <c r="R463" s="137">
        <v>10.35</v>
      </c>
      <c r="S463" s="137">
        <v>25.9592109279168</v>
      </c>
      <c r="T463" s="137"/>
      <c r="U463" s="137">
        <v>21.698261138990201</v>
      </c>
      <c r="V463" s="1">
        <v>171968</v>
      </c>
      <c r="W463" s="1">
        <v>870634</v>
      </c>
      <c r="X463" s="1">
        <v>268715</v>
      </c>
      <c r="Y463" s="1">
        <v>695580</v>
      </c>
      <c r="Z463" s="1">
        <v>324605</v>
      </c>
      <c r="AA463" s="1">
        <v>122100</v>
      </c>
      <c r="AB463" s="1">
        <v>17861126</v>
      </c>
      <c r="AC463" s="1">
        <v>196007</v>
      </c>
      <c r="AE463" s="1">
        <v>193641</v>
      </c>
      <c r="AH463" s="136">
        <f t="shared" si="7"/>
        <v>37138</v>
      </c>
      <c r="AI463" s="177">
        <f>HLOOKUP(附加题模型!$E$2,历史数据!$B$3:$K$5000,ROW(A461),)</f>
        <v>21.372461422188501</v>
      </c>
      <c r="AJ463" s="177">
        <f>HLOOKUP(附加题模型!$E$2,历史数据!$L$3:$U$5000,ROW(A461),)</f>
        <v>21.698261138990201</v>
      </c>
    </row>
    <row r="464" spans="1:36" x14ac:dyDescent="0.2">
      <c r="A464" s="148">
        <v>37139</v>
      </c>
      <c r="B464" s="137">
        <v>26.207675848165099</v>
      </c>
      <c r="C464" s="137">
        <v>109.82531895539</v>
      </c>
      <c r="D464" s="137">
        <v>11.9287375415282</v>
      </c>
      <c r="E464" s="137">
        <v>17.25</v>
      </c>
      <c r="F464" s="137">
        <v>22.013354009747498</v>
      </c>
      <c r="G464" s="137">
        <v>34.144863839662499</v>
      </c>
      <c r="H464" s="137">
        <v>10.27</v>
      </c>
      <c r="I464" s="137">
        <v>26.213521208295798</v>
      </c>
      <c r="J464" s="137"/>
      <c r="K464" s="137">
        <v>21.698261138990201</v>
      </c>
      <c r="L464" s="137">
        <v>26.1679672483952</v>
      </c>
      <c r="M464" s="137">
        <v>109.057846426002</v>
      </c>
      <c r="N464" s="137">
        <v>11.8784053156146</v>
      </c>
      <c r="O464" s="137">
        <v>17.3</v>
      </c>
      <c r="P464" s="137">
        <v>21.8418475852902</v>
      </c>
      <c r="Q464" s="137">
        <v>33.901623491739699</v>
      </c>
      <c r="R464" s="137">
        <v>10.130000000000001</v>
      </c>
      <c r="S464" s="137">
        <v>25.920086269397</v>
      </c>
      <c r="T464" s="137"/>
      <c r="U464" s="137">
        <v>21.672197161646</v>
      </c>
      <c r="V464" s="1">
        <v>109812</v>
      </c>
      <c r="W464" s="1">
        <v>1070329</v>
      </c>
      <c r="X464" s="1">
        <v>399632</v>
      </c>
      <c r="Y464" s="1">
        <v>717114</v>
      </c>
      <c r="Z464" s="1">
        <v>526569</v>
      </c>
      <c r="AA464" s="1">
        <v>106830</v>
      </c>
      <c r="AB464" s="1">
        <v>15578634</v>
      </c>
      <c r="AC464" s="1">
        <v>201534</v>
      </c>
      <c r="AE464" s="1">
        <v>114300</v>
      </c>
      <c r="AH464" s="136">
        <f t="shared" si="7"/>
        <v>37139</v>
      </c>
      <c r="AI464" s="177">
        <f>HLOOKUP(附加题模型!$E$2,历史数据!$B$3:$K$5000,ROW(A462),)</f>
        <v>21.698261138990201</v>
      </c>
      <c r="AJ464" s="177">
        <f>HLOOKUP(附加题模型!$E$2,历史数据!$L$3:$U$5000,ROW(A462),)</f>
        <v>21.672197161646</v>
      </c>
    </row>
    <row r="465" spans="1:36" x14ac:dyDescent="0.2">
      <c r="A465" s="148">
        <v>37140</v>
      </c>
      <c r="B465" s="137">
        <v>26.1679672483952</v>
      </c>
      <c r="C465" s="137">
        <v>108.67411016130799</v>
      </c>
      <c r="D465" s="137">
        <v>11.7777408637874</v>
      </c>
      <c r="E465" s="137">
        <v>17.3</v>
      </c>
      <c r="F465" s="137">
        <v>21.8418475852902</v>
      </c>
      <c r="G465" s="137">
        <v>33.749598274287997</v>
      </c>
      <c r="H465" s="137">
        <v>10.050000000000001</v>
      </c>
      <c r="I465" s="137">
        <v>25.939648598656898</v>
      </c>
      <c r="J465" s="137"/>
      <c r="K465" s="137">
        <v>21.698261138990201</v>
      </c>
      <c r="L465" s="137">
        <v>26.128258648625199</v>
      </c>
      <c r="M465" s="137">
        <v>108.290373896614</v>
      </c>
      <c r="N465" s="137">
        <v>11.8683388704319</v>
      </c>
      <c r="O465" s="137">
        <v>17.28</v>
      </c>
      <c r="P465" s="137">
        <v>21.640075321222898</v>
      </c>
      <c r="Q465" s="137">
        <v>33.445547839384503</v>
      </c>
      <c r="R465" s="137">
        <v>10.49</v>
      </c>
      <c r="S465" s="137">
        <v>25.7244629767977</v>
      </c>
      <c r="T465" s="137"/>
      <c r="U465" s="137">
        <v>21.528845286253301</v>
      </c>
      <c r="V465" s="1">
        <v>47376</v>
      </c>
      <c r="W465" s="1">
        <v>533282</v>
      </c>
      <c r="X465" s="1">
        <v>175784</v>
      </c>
      <c r="Y465" s="1">
        <v>257001</v>
      </c>
      <c r="Z465" s="1">
        <v>528400</v>
      </c>
      <c r="AA465" s="1">
        <v>38710</v>
      </c>
      <c r="AB465" s="1">
        <v>17721637</v>
      </c>
      <c r="AC465" s="1">
        <v>119138</v>
      </c>
      <c r="AE465" s="1">
        <v>135365</v>
      </c>
      <c r="AH465" s="136">
        <f t="shared" si="7"/>
        <v>37140</v>
      </c>
      <c r="AI465" s="177">
        <f>HLOOKUP(附加题模型!$E$2,历史数据!$B$3:$K$5000,ROW(A463),)</f>
        <v>21.698261138990201</v>
      </c>
      <c r="AJ465" s="177">
        <f>HLOOKUP(附加题模型!$E$2,历史数据!$L$3:$U$5000,ROW(A463),)</f>
        <v>21.528845286253301</v>
      </c>
    </row>
    <row r="466" spans="1:36" x14ac:dyDescent="0.2">
      <c r="A466" s="148">
        <v>37141</v>
      </c>
      <c r="B466" s="137">
        <v>26.128258648625199</v>
      </c>
      <c r="C466" s="137">
        <v>109.36483543775699</v>
      </c>
      <c r="D466" s="137">
        <v>11.7777408637874</v>
      </c>
      <c r="E466" s="137">
        <v>17.07</v>
      </c>
      <c r="F466" s="137">
        <v>21.6098094816128</v>
      </c>
      <c r="G466" s="137">
        <v>33.415142795894099</v>
      </c>
      <c r="H466" s="137">
        <v>10.42</v>
      </c>
      <c r="I466" s="137">
        <v>25.744025306057701</v>
      </c>
      <c r="J466" s="137"/>
      <c r="K466" s="137">
        <v>21.502781308909199</v>
      </c>
      <c r="L466" s="137">
        <v>25.7510269508108</v>
      </c>
      <c r="M466" s="137">
        <v>108.520615655431</v>
      </c>
      <c r="N466" s="137">
        <v>11.365016611295699</v>
      </c>
      <c r="O466" s="137">
        <v>16.61</v>
      </c>
      <c r="P466" s="137">
        <v>20.5807709348693</v>
      </c>
      <c r="Q466" s="137">
        <v>32.077320882318801</v>
      </c>
      <c r="R466" s="137">
        <v>10.28</v>
      </c>
      <c r="S466" s="137">
        <v>24.941969806400799</v>
      </c>
      <c r="T466" s="137"/>
      <c r="U466" s="137">
        <v>21.307301478828201</v>
      </c>
      <c r="V466" s="1">
        <v>78502</v>
      </c>
      <c r="W466" s="1">
        <v>2259051</v>
      </c>
      <c r="X466" s="1">
        <v>598100</v>
      </c>
      <c r="Y466" s="1">
        <v>630667</v>
      </c>
      <c r="Z466" s="1">
        <v>476750</v>
      </c>
      <c r="AA466" s="1">
        <v>41695</v>
      </c>
      <c r="AB466" s="1">
        <v>9505629</v>
      </c>
      <c r="AC466" s="1">
        <v>227300</v>
      </c>
      <c r="AE466" s="1">
        <v>715571</v>
      </c>
      <c r="AH466" s="136">
        <f t="shared" si="7"/>
        <v>37141</v>
      </c>
      <c r="AI466" s="177">
        <f>HLOOKUP(附加题模型!$E$2,历史数据!$B$3:$K$5000,ROW(A464),)</f>
        <v>21.502781308909199</v>
      </c>
      <c r="AJ466" s="177">
        <f>HLOOKUP(附加题模型!$E$2,历史数据!$L$3:$U$5000,ROW(A464),)</f>
        <v>21.307301478828201</v>
      </c>
    </row>
    <row r="467" spans="1:36" x14ac:dyDescent="0.2">
      <c r="A467" s="148">
        <v>37144</v>
      </c>
      <c r="B467" s="137">
        <v>25.413503852766201</v>
      </c>
      <c r="C467" s="137">
        <v>108.21362664367599</v>
      </c>
      <c r="D467" s="137">
        <v>11.0831561461794</v>
      </c>
      <c r="E467" s="137">
        <v>16.46</v>
      </c>
      <c r="F467" s="137">
        <v>20.378998670802002</v>
      </c>
      <c r="G467" s="137">
        <v>31.621245229963499</v>
      </c>
      <c r="H467" s="137">
        <v>10.199999999999999</v>
      </c>
      <c r="I467" s="137">
        <v>24.746346513801601</v>
      </c>
      <c r="J467" s="137"/>
      <c r="K467" s="137">
        <v>21.242141535467798</v>
      </c>
      <c r="L467" s="137">
        <v>26.187821548280201</v>
      </c>
      <c r="M467" s="137">
        <v>113.81617610820599</v>
      </c>
      <c r="N467" s="137">
        <v>11.8482059800664</v>
      </c>
      <c r="O467" s="137">
        <v>17.260000000000002</v>
      </c>
      <c r="P467" s="137">
        <v>20.984315463003998</v>
      </c>
      <c r="Q467" s="137">
        <v>33.445547839384503</v>
      </c>
      <c r="R467" s="137">
        <v>11.18</v>
      </c>
      <c r="S467" s="137">
        <v>25.665775989018002</v>
      </c>
      <c r="T467" s="137"/>
      <c r="U467" s="137">
        <v>21.620069206957801</v>
      </c>
      <c r="V467" s="1">
        <v>101948</v>
      </c>
      <c r="W467" s="1">
        <v>2946656</v>
      </c>
      <c r="X467" s="1">
        <v>814965</v>
      </c>
      <c r="Y467" s="1">
        <v>489116</v>
      </c>
      <c r="Z467" s="1">
        <v>282701</v>
      </c>
      <c r="AA467" s="1">
        <v>56390</v>
      </c>
      <c r="AB467" s="1">
        <v>24372306</v>
      </c>
      <c r="AC467" s="1">
        <v>203824</v>
      </c>
      <c r="AE467" s="1">
        <v>222209</v>
      </c>
      <c r="AH467" s="136">
        <f t="shared" si="7"/>
        <v>37144</v>
      </c>
      <c r="AI467" s="177">
        <f>HLOOKUP(附加题模型!$E$2,历史数据!$B$3:$K$5000,ROW(A465),)</f>
        <v>21.242141535467798</v>
      </c>
      <c r="AJ467" s="177">
        <f>HLOOKUP(附加题模型!$E$2,历史数据!$L$3:$U$5000,ROW(A465),)</f>
        <v>21.620069206957801</v>
      </c>
    </row>
    <row r="468" spans="1:36" x14ac:dyDescent="0.2">
      <c r="A468" s="148">
        <v>37145</v>
      </c>
      <c r="B468" s="137">
        <v>26.187821548280201</v>
      </c>
      <c r="C468" s="137">
        <v>114.660395890533</v>
      </c>
      <c r="D468" s="137">
        <v>11.8482059800664</v>
      </c>
      <c r="E468" s="137">
        <v>17.350000000000001</v>
      </c>
      <c r="F468" s="137">
        <v>20.984315463003998</v>
      </c>
      <c r="G468" s="137">
        <v>33.445547839384503</v>
      </c>
      <c r="H468" s="137">
        <v>11.18</v>
      </c>
      <c r="I468" s="137">
        <v>25.665775989018002</v>
      </c>
      <c r="J468" s="137"/>
      <c r="K468" s="137">
        <v>21.607037218285701</v>
      </c>
      <c r="L468" s="137">
        <v>26.108404348740301</v>
      </c>
      <c r="M468" s="137">
        <v>113.81617610820599</v>
      </c>
      <c r="N468" s="137">
        <v>11.989136212624601</v>
      </c>
      <c r="O468" s="137">
        <v>17.43</v>
      </c>
      <c r="P468" s="137">
        <v>21.014581302614101</v>
      </c>
      <c r="Q468" s="137">
        <v>33.749598274287997</v>
      </c>
      <c r="R468" s="137">
        <v>10.98</v>
      </c>
      <c r="S468" s="137">
        <v>25.567964342718401</v>
      </c>
      <c r="T468" s="137"/>
      <c r="U468" s="137">
        <v>21.737357105006399</v>
      </c>
      <c r="V468" s="1">
        <v>133248</v>
      </c>
      <c r="W468" s="1">
        <v>1124145</v>
      </c>
      <c r="X468" s="1">
        <v>630517</v>
      </c>
      <c r="Y468" s="1">
        <v>857517</v>
      </c>
      <c r="Z468" s="1">
        <v>165400</v>
      </c>
      <c r="AA468" s="1">
        <v>45530</v>
      </c>
      <c r="AB468" s="1">
        <v>16212935</v>
      </c>
      <c r="AC468" s="1">
        <v>173316</v>
      </c>
      <c r="AE468" s="1">
        <v>175138</v>
      </c>
      <c r="AH468" s="136">
        <f t="shared" si="7"/>
        <v>37145</v>
      </c>
      <c r="AI468" s="177">
        <f>HLOOKUP(附加题模型!$E$2,历史数据!$B$3:$K$5000,ROW(A466),)</f>
        <v>21.607037218285701</v>
      </c>
      <c r="AJ468" s="177">
        <f>HLOOKUP(附加题模型!$E$2,历史数据!$L$3:$U$5000,ROW(A466),)</f>
        <v>21.737357105006399</v>
      </c>
    </row>
    <row r="469" spans="1:36" x14ac:dyDescent="0.2">
      <c r="A469" s="148">
        <v>37146</v>
      </c>
      <c r="B469" s="137">
        <v>26.009132849315399</v>
      </c>
      <c r="C469" s="137">
        <v>107.52290136722701</v>
      </c>
      <c r="D469" s="137">
        <v>11.5764119601329</v>
      </c>
      <c r="E469" s="137">
        <v>17</v>
      </c>
      <c r="F469" s="137">
        <v>20.883429330970301</v>
      </c>
      <c r="G469" s="137">
        <v>32.9894721870292</v>
      </c>
      <c r="H469" s="137">
        <v>10.77</v>
      </c>
      <c r="I469" s="137">
        <v>25.039781452700499</v>
      </c>
      <c r="J469" s="137"/>
      <c r="K469" s="137">
        <v>20.329902328423199</v>
      </c>
      <c r="L469" s="137">
        <v>25.711318351040799</v>
      </c>
      <c r="M469" s="137">
        <v>113.81617610820599</v>
      </c>
      <c r="N469" s="137">
        <v>11.8784053156146</v>
      </c>
      <c r="O469" s="137">
        <v>17.399999999999999</v>
      </c>
      <c r="P469" s="137">
        <v>20.8632521045636</v>
      </c>
      <c r="Q469" s="137">
        <v>33.035079752264799</v>
      </c>
      <c r="R469" s="137">
        <v>11.07</v>
      </c>
      <c r="S469" s="137">
        <v>25.157155428260001</v>
      </c>
      <c r="T469" s="137"/>
      <c r="U469" s="137">
        <v>21.4376213655488</v>
      </c>
      <c r="V469" s="1">
        <v>100652</v>
      </c>
      <c r="W469" s="1">
        <v>2612561</v>
      </c>
      <c r="X469" s="1">
        <v>570527</v>
      </c>
      <c r="Y469" s="1">
        <v>760238</v>
      </c>
      <c r="Z469" s="1">
        <v>152400</v>
      </c>
      <c r="AA469" s="1">
        <v>47845</v>
      </c>
      <c r="AB469" s="1">
        <v>12976872</v>
      </c>
      <c r="AC469" s="1">
        <v>326578</v>
      </c>
      <c r="AE469" s="1">
        <v>145750</v>
      </c>
      <c r="AH469" s="136">
        <f t="shared" si="7"/>
        <v>37146</v>
      </c>
      <c r="AI469" s="177">
        <f>HLOOKUP(附加题模型!$E$2,历史数据!$B$3:$K$5000,ROW(A467),)</f>
        <v>20.329902328423199</v>
      </c>
      <c r="AJ469" s="177">
        <f>HLOOKUP(附加题模型!$E$2,历史数据!$L$3:$U$5000,ROW(A467),)</f>
        <v>21.4376213655488</v>
      </c>
    </row>
    <row r="470" spans="1:36" x14ac:dyDescent="0.2">
      <c r="A470" s="148">
        <v>37147</v>
      </c>
      <c r="B470" s="137">
        <v>26.009132849315399</v>
      </c>
      <c r="C470" s="137">
        <v>114.583648637594</v>
      </c>
      <c r="D470" s="137">
        <v>12.130066445182701</v>
      </c>
      <c r="E470" s="137">
        <v>17.5</v>
      </c>
      <c r="F470" s="137">
        <v>20.883429330970301</v>
      </c>
      <c r="G470" s="137">
        <v>33.263117578442397</v>
      </c>
      <c r="H470" s="137">
        <v>11.05</v>
      </c>
      <c r="I470" s="137">
        <v>25.254967074559602</v>
      </c>
      <c r="J470" s="137"/>
      <c r="K470" s="137">
        <v>21.4376213655488</v>
      </c>
      <c r="L470" s="137">
        <v>25.592192551730999</v>
      </c>
      <c r="M470" s="137">
        <v>114.506901384655</v>
      </c>
      <c r="N470" s="137">
        <v>12.130066445182701</v>
      </c>
      <c r="O470" s="137">
        <v>17.82</v>
      </c>
      <c r="P470" s="137">
        <v>21.135644661054499</v>
      </c>
      <c r="Q470" s="137">
        <v>33.415142795894099</v>
      </c>
      <c r="R470" s="137">
        <v>10.81</v>
      </c>
      <c r="S470" s="137">
        <v>24.902845147880999</v>
      </c>
      <c r="T470" s="137"/>
      <c r="U470" s="137">
        <v>20.929373807338202</v>
      </c>
      <c r="V470" s="1">
        <v>69862</v>
      </c>
      <c r="W470" s="1">
        <v>1663304</v>
      </c>
      <c r="X470" s="1">
        <v>2430255</v>
      </c>
      <c r="Y470" s="1">
        <v>1793386</v>
      </c>
      <c r="Z470" s="1">
        <v>337590</v>
      </c>
      <c r="AA470" s="1">
        <v>31257</v>
      </c>
      <c r="AB470" s="1">
        <v>4729997</v>
      </c>
      <c r="AC470" s="1">
        <v>259456</v>
      </c>
      <c r="AE470" s="1">
        <v>121920</v>
      </c>
      <c r="AH470" s="136">
        <f t="shared" si="7"/>
        <v>37147</v>
      </c>
      <c r="AI470" s="177">
        <f>HLOOKUP(附加题模型!$E$2,历史数据!$B$3:$K$5000,ROW(A468),)</f>
        <v>21.4376213655488</v>
      </c>
      <c r="AJ470" s="177">
        <f>HLOOKUP(附加题模型!$E$2,历史数据!$L$3:$U$5000,ROW(A468),)</f>
        <v>20.929373807338202</v>
      </c>
    </row>
    <row r="471" spans="1:36" x14ac:dyDescent="0.2">
      <c r="A471" s="148">
        <v>37148</v>
      </c>
      <c r="B471" s="137">
        <v>25.790735550580699</v>
      </c>
      <c r="C471" s="137">
        <v>115.044132155227</v>
      </c>
      <c r="D471" s="137">
        <v>12.079734219269101</v>
      </c>
      <c r="E471" s="137">
        <v>17.850000000000001</v>
      </c>
      <c r="F471" s="137">
        <v>21.1053788214444</v>
      </c>
      <c r="G471" s="137">
        <v>33.156699926226203</v>
      </c>
      <c r="H471" s="137">
        <v>10.83</v>
      </c>
      <c r="I471" s="137">
        <v>24.941969806400799</v>
      </c>
      <c r="J471" s="137"/>
      <c r="K471" s="137">
        <v>21.0466617053868</v>
      </c>
      <c r="L471" s="137">
        <v>25.195106554031501</v>
      </c>
      <c r="M471" s="137">
        <v>112.818461820002</v>
      </c>
      <c r="N471" s="137">
        <v>11.8482059800664</v>
      </c>
      <c r="O471" s="137">
        <v>17.84</v>
      </c>
      <c r="P471" s="137">
        <v>21.175999113867999</v>
      </c>
      <c r="Q471" s="137">
        <v>32.609409143399901</v>
      </c>
      <c r="R471" s="137">
        <v>10.83</v>
      </c>
      <c r="S471" s="137">
        <v>24.218163623783699</v>
      </c>
      <c r="T471" s="137"/>
      <c r="U471" s="137">
        <v>21.0466617053868</v>
      </c>
      <c r="V471" s="1">
        <v>85569</v>
      </c>
      <c r="W471" s="1">
        <v>1226309</v>
      </c>
      <c r="X471" s="1">
        <v>789113</v>
      </c>
      <c r="Y471" s="1">
        <v>1363293</v>
      </c>
      <c r="Z471" s="1">
        <v>176577</v>
      </c>
      <c r="AA471" s="1">
        <v>23844</v>
      </c>
      <c r="AB471" s="1">
        <v>8438274</v>
      </c>
      <c r="AC471" s="1">
        <v>354552</v>
      </c>
      <c r="AE471" s="1">
        <v>160550</v>
      </c>
      <c r="AH471" s="136">
        <f t="shared" si="7"/>
        <v>37148</v>
      </c>
      <c r="AI471" s="177">
        <f>HLOOKUP(附加题模型!$E$2,历史数据!$B$3:$K$5000,ROW(A469),)</f>
        <v>21.0466617053868</v>
      </c>
      <c r="AJ471" s="177">
        <f>HLOOKUP(附加题模型!$E$2,历史数据!$L$3:$U$5000,ROW(A469),)</f>
        <v>21.0466617053868</v>
      </c>
    </row>
    <row r="472" spans="1:36" x14ac:dyDescent="0.2">
      <c r="A472" s="148">
        <v>37151</v>
      </c>
      <c r="B472" s="137">
        <v>25.016417855066699</v>
      </c>
      <c r="C472" s="137">
        <v>112.050989290614</v>
      </c>
      <c r="D472" s="137">
        <v>11.7576079734219</v>
      </c>
      <c r="E472" s="137">
        <v>17.829999999999998</v>
      </c>
      <c r="F472" s="137">
        <v>21.1457332742579</v>
      </c>
      <c r="G472" s="137">
        <v>32.655016708635401</v>
      </c>
      <c r="H472" s="137">
        <v>10.8</v>
      </c>
      <c r="I472" s="137">
        <v>23.8660416971051</v>
      </c>
      <c r="J472" s="137"/>
      <c r="K472" s="137">
        <v>20.851181875305901</v>
      </c>
      <c r="L472" s="137">
        <v>25.2546694536864</v>
      </c>
      <c r="M472" s="137">
        <v>112.43472555530801</v>
      </c>
      <c r="N472" s="137">
        <v>11.727408637873801</v>
      </c>
      <c r="O472" s="137">
        <v>17.64</v>
      </c>
      <c r="P472" s="137">
        <v>21.065024368630901</v>
      </c>
      <c r="Q472" s="137">
        <v>31.925295664867001</v>
      </c>
      <c r="R472" s="137">
        <v>10.46</v>
      </c>
      <c r="S472" s="137">
        <v>23.337858807087201</v>
      </c>
      <c r="T472" s="137"/>
      <c r="U472" s="137">
        <v>20.538414147176301</v>
      </c>
      <c r="V472" s="1">
        <v>188680</v>
      </c>
      <c r="W472" s="1">
        <v>1363741</v>
      </c>
      <c r="X472" s="1">
        <v>357578</v>
      </c>
      <c r="Y472" s="1">
        <v>764911</v>
      </c>
      <c r="Z472" s="1">
        <v>108225</v>
      </c>
      <c r="AA472" s="1">
        <v>37900</v>
      </c>
      <c r="AB472" s="1">
        <v>6160880</v>
      </c>
      <c r="AC472" s="1">
        <v>523324</v>
      </c>
      <c r="AE472" s="1">
        <v>114683</v>
      </c>
      <c r="AH472" s="136">
        <f t="shared" si="7"/>
        <v>37151</v>
      </c>
      <c r="AI472" s="177">
        <f>HLOOKUP(附加题模型!$E$2,历史数据!$B$3:$K$5000,ROW(A470),)</f>
        <v>20.851181875305901</v>
      </c>
      <c r="AJ472" s="177">
        <f>HLOOKUP(附加题模型!$E$2,历史数据!$L$3:$U$5000,ROW(A470),)</f>
        <v>20.538414147176301</v>
      </c>
    </row>
    <row r="473" spans="1:36" x14ac:dyDescent="0.2">
      <c r="A473" s="148">
        <v>37152</v>
      </c>
      <c r="B473" s="137">
        <v>25.2546694536864</v>
      </c>
      <c r="C473" s="137">
        <v>112.050989290614</v>
      </c>
      <c r="D473" s="137">
        <v>11.677076411960099</v>
      </c>
      <c r="E473" s="137">
        <v>17.64</v>
      </c>
      <c r="F473" s="137">
        <v>21.034758529020799</v>
      </c>
      <c r="G473" s="137">
        <v>31.8948906213767</v>
      </c>
      <c r="H473" s="137">
        <v>10.4</v>
      </c>
      <c r="I473" s="137">
        <v>23.337858807087201</v>
      </c>
      <c r="J473" s="137"/>
      <c r="K473" s="137">
        <v>20.5253821585042</v>
      </c>
      <c r="L473" s="137">
        <v>25.135543654376601</v>
      </c>
      <c r="M473" s="137">
        <v>113.81617610820599</v>
      </c>
      <c r="N473" s="137">
        <v>11.948870431893701</v>
      </c>
      <c r="O473" s="137">
        <v>18.149999999999999</v>
      </c>
      <c r="P473" s="137">
        <v>21.629986708019501</v>
      </c>
      <c r="Q473" s="137">
        <v>31.925295664867001</v>
      </c>
      <c r="R473" s="137">
        <v>10.58</v>
      </c>
      <c r="S473" s="137">
        <v>23.572606758206302</v>
      </c>
      <c r="T473" s="137"/>
      <c r="U473" s="137">
        <v>20.720861988585199</v>
      </c>
      <c r="V473" s="1">
        <v>140608</v>
      </c>
      <c r="W473" s="1">
        <v>613509</v>
      </c>
      <c r="X473" s="1">
        <v>315404</v>
      </c>
      <c r="Y473" s="1">
        <v>934375</v>
      </c>
      <c r="Z473" s="1">
        <v>458239</v>
      </c>
      <c r="AA473" s="1">
        <v>35600</v>
      </c>
      <c r="AB473" s="1">
        <v>4268845</v>
      </c>
      <c r="AC473" s="1">
        <v>179180</v>
      </c>
      <c r="AE473" s="1">
        <v>168900</v>
      </c>
      <c r="AH473" s="136">
        <f t="shared" si="7"/>
        <v>37152</v>
      </c>
      <c r="AI473" s="177">
        <f>HLOOKUP(附加题模型!$E$2,历史数据!$B$3:$K$5000,ROW(A471),)</f>
        <v>20.5253821585042</v>
      </c>
      <c r="AJ473" s="177">
        <f>HLOOKUP(附加题模型!$E$2,历史数据!$L$3:$U$5000,ROW(A471),)</f>
        <v>20.720861988585199</v>
      </c>
    </row>
    <row r="474" spans="1:36" x14ac:dyDescent="0.2">
      <c r="A474" s="148">
        <v>37153</v>
      </c>
      <c r="B474" s="137">
        <v>25.016417855066699</v>
      </c>
      <c r="C474" s="137">
        <v>112.58822006118599</v>
      </c>
      <c r="D474" s="137">
        <v>11.8381395348837</v>
      </c>
      <c r="E474" s="137">
        <v>18.13</v>
      </c>
      <c r="F474" s="137">
        <v>21.589632255205998</v>
      </c>
      <c r="G474" s="137">
        <v>31.925295664867001</v>
      </c>
      <c r="H474" s="137">
        <v>10.58</v>
      </c>
      <c r="I474" s="137">
        <v>23.8660416971051</v>
      </c>
      <c r="J474" s="137"/>
      <c r="K474" s="137">
        <v>20.786021931945498</v>
      </c>
      <c r="L474" s="137">
        <v>25.274523753571401</v>
      </c>
      <c r="M474" s="137">
        <v>111.744000278859</v>
      </c>
      <c r="N474" s="137">
        <v>12.069667774086399</v>
      </c>
      <c r="O474" s="137">
        <v>18.420000000000002</v>
      </c>
      <c r="P474" s="137">
        <v>21.8519361984936</v>
      </c>
      <c r="Q474" s="137">
        <v>32.807041926087102</v>
      </c>
      <c r="R474" s="137">
        <v>10.66</v>
      </c>
      <c r="S474" s="137">
        <v>24.081227318964299</v>
      </c>
      <c r="T474" s="137"/>
      <c r="U474" s="137">
        <v>20.9684697733544</v>
      </c>
      <c r="V474" s="1">
        <v>73950</v>
      </c>
      <c r="W474" s="1">
        <v>1758030</v>
      </c>
      <c r="X474" s="1">
        <v>521104</v>
      </c>
      <c r="Y474" s="1">
        <v>920021</v>
      </c>
      <c r="Z474" s="1">
        <v>442650</v>
      </c>
      <c r="AA474" s="1">
        <v>19170</v>
      </c>
      <c r="AB474" s="1">
        <v>2164260</v>
      </c>
      <c r="AC474" s="1">
        <v>124335</v>
      </c>
      <c r="AE474" s="1">
        <v>94340</v>
      </c>
      <c r="AH474" s="136">
        <f t="shared" si="7"/>
        <v>37153</v>
      </c>
      <c r="AI474" s="177">
        <f>HLOOKUP(附加题模型!$E$2,历史数据!$B$3:$K$5000,ROW(A472),)</f>
        <v>20.786021931945498</v>
      </c>
      <c r="AJ474" s="177">
        <f>HLOOKUP(附加题模型!$E$2,历史数据!$L$3:$U$5000,ROW(A472),)</f>
        <v>20.9684697733544</v>
      </c>
    </row>
    <row r="475" spans="1:36" x14ac:dyDescent="0.2">
      <c r="A475" s="148">
        <v>37154</v>
      </c>
      <c r="B475" s="137">
        <v>25.274523753571401</v>
      </c>
      <c r="C475" s="137">
        <v>111.28351676122701</v>
      </c>
      <c r="D475" s="137">
        <v>12.130066445182701</v>
      </c>
      <c r="E475" s="137">
        <v>18.5</v>
      </c>
      <c r="F475" s="137">
        <v>21.7510500664599</v>
      </c>
      <c r="G475" s="137">
        <v>32.883054534812999</v>
      </c>
      <c r="H475" s="137">
        <v>10.66</v>
      </c>
      <c r="I475" s="137">
        <v>24.081227318964299</v>
      </c>
      <c r="J475" s="137"/>
      <c r="K475" s="137">
        <v>20.9815017620265</v>
      </c>
      <c r="L475" s="137">
        <v>25.214960853916502</v>
      </c>
      <c r="M475" s="137">
        <v>109.134593678941</v>
      </c>
      <c r="N475" s="137">
        <v>12.12</v>
      </c>
      <c r="O475" s="137">
        <v>18.23</v>
      </c>
      <c r="P475" s="137">
        <v>21.771227292866602</v>
      </c>
      <c r="Q475" s="137">
        <v>32.9894721870292</v>
      </c>
      <c r="R475" s="137">
        <v>10.44</v>
      </c>
      <c r="S475" s="137">
        <v>23.963853343404701</v>
      </c>
      <c r="T475" s="137"/>
      <c r="U475" s="137">
        <v>20.564478124520399</v>
      </c>
      <c r="V475" s="1">
        <v>108018</v>
      </c>
      <c r="W475" s="1">
        <v>2367089</v>
      </c>
      <c r="X475" s="1">
        <v>655452</v>
      </c>
      <c r="Y475" s="1">
        <v>970832</v>
      </c>
      <c r="Z475" s="1">
        <v>50400</v>
      </c>
      <c r="AA475" s="1">
        <v>29742</v>
      </c>
      <c r="AB475" s="1">
        <v>3198845</v>
      </c>
      <c r="AC475" s="1">
        <v>261753</v>
      </c>
      <c r="AE475" s="1">
        <v>236980</v>
      </c>
      <c r="AH475" s="136">
        <f t="shared" si="7"/>
        <v>37154</v>
      </c>
      <c r="AI475" s="177">
        <f>HLOOKUP(附加题模型!$E$2,历史数据!$B$3:$K$5000,ROW(A473),)</f>
        <v>20.9815017620265</v>
      </c>
      <c r="AJ475" s="177">
        <f>HLOOKUP(附加题模型!$E$2,历史数据!$L$3:$U$5000,ROW(A473),)</f>
        <v>20.564478124520399</v>
      </c>
    </row>
    <row r="476" spans="1:36" x14ac:dyDescent="0.2">
      <c r="A476" s="148">
        <v>37155</v>
      </c>
      <c r="B476" s="137">
        <v>25.214960853916502</v>
      </c>
      <c r="C476" s="137">
        <v>108.443868402492</v>
      </c>
      <c r="D476" s="137">
        <v>12.109933554817299</v>
      </c>
      <c r="E476" s="137">
        <v>18.100000000000001</v>
      </c>
      <c r="F476" s="137">
        <v>21.892290651307</v>
      </c>
      <c r="G476" s="137">
        <v>32.229346099770503</v>
      </c>
      <c r="H476" s="137">
        <v>10.4</v>
      </c>
      <c r="I476" s="137">
        <v>23.8660416971051</v>
      </c>
      <c r="J476" s="137"/>
      <c r="K476" s="137">
        <v>20.5905421018645</v>
      </c>
      <c r="L476" s="137">
        <v>24.996563555181801</v>
      </c>
      <c r="M476" s="137">
        <v>109.057846426002</v>
      </c>
      <c r="N476" s="137">
        <v>11.8381395348837</v>
      </c>
      <c r="O476" s="137">
        <v>18.059999999999999</v>
      </c>
      <c r="P476" s="137">
        <v>21.690518387239699</v>
      </c>
      <c r="Q476" s="137">
        <v>32.837446969577499</v>
      </c>
      <c r="R476" s="137">
        <v>10.29</v>
      </c>
      <c r="S476" s="137">
        <v>23.8660416971051</v>
      </c>
      <c r="T476" s="137"/>
      <c r="U476" s="137">
        <v>20.069262554981901</v>
      </c>
      <c r="V476" s="1">
        <v>48500</v>
      </c>
      <c r="W476" s="1">
        <v>768960</v>
      </c>
      <c r="X476" s="1">
        <v>283409</v>
      </c>
      <c r="Y476" s="1">
        <v>581790</v>
      </c>
      <c r="Z476" s="1">
        <v>132000</v>
      </c>
      <c r="AA476" s="1">
        <v>10550</v>
      </c>
      <c r="AB476" s="1">
        <v>2850915</v>
      </c>
      <c r="AC476" s="1">
        <v>82000</v>
      </c>
      <c r="AE476" s="1">
        <v>251900</v>
      </c>
      <c r="AH476" s="136">
        <f t="shared" si="7"/>
        <v>37155</v>
      </c>
      <c r="AI476" s="177">
        <f>HLOOKUP(附加题模型!$E$2,历史数据!$B$3:$K$5000,ROW(A474),)</f>
        <v>20.5905421018645</v>
      </c>
      <c r="AJ476" s="177">
        <f>HLOOKUP(附加题模型!$E$2,历史数据!$L$3:$U$5000,ROW(A474),)</f>
        <v>20.069262554981901</v>
      </c>
    </row>
    <row r="477" spans="1:36" x14ac:dyDescent="0.2">
      <c r="A477" s="148">
        <v>37158</v>
      </c>
      <c r="B477" s="137">
        <v>24.817874856216999</v>
      </c>
      <c r="C477" s="137">
        <v>106.75542883783901</v>
      </c>
      <c r="D477" s="137">
        <v>11.8381395348837</v>
      </c>
      <c r="E477" s="137">
        <v>18.059999999999999</v>
      </c>
      <c r="F477" s="137">
        <v>21.5694550287993</v>
      </c>
      <c r="G477" s="137">
        <v>32.533396534673997</v>
      </c>
      <c r="H477" s="137">
        <v>10.25</v>
      </c>
      <c r="I477" s="137">
        <v>23.513919770426501</v>
      </c>
      <c r="J477" s="137"/>
      <c r="K477" s="137">
        <v>19.6783028948199</v>
      </c>
      <c r="L477" s="137">
        <v>24.817874856216999</v>
      </c>
      <c r="M477" s="137">
        <v>104.990242020247</v>
      </c>
      <c r="N477" s="137">
        <v>11.7475415282392</v>
      </c>
      <c r="O477" s="137">
        <v>18.059999999999999</v>
      </c>
      <c r="P477" s="137">
        <v>21.5694550287993</v>
      </c>
      <c r="Q477" s="137">
        <v>32.9894721870292</v>
      </c>
      <c r="R477" s="137">
        <v>10.31</v>
      </c>
      <c r="S477" s="137">
        <v>23.611731416726101</v>
      </c>
      <c r="T477" s="137"/>
      <c r="U477" s="137">
        <v>19.6783028948199</v>
      </c>
      <c r="V477" s="1">
        <v>49158</v>
      </c>
      <c r="W477" s="1">
        <v>1338100</v>
      </c>
      <c r="X477" s="1">
        <v>142050</v>
      </c>
      <c r="Y477" s="1">
        <v>0</v>
      </c>
      <c r="Z477" s="1">
        <v>279110</v>
      </c>
      <c r="AA477" s="1">
        <v>15200</v>
      </c>
      <c r="AB477" s="1">
        <v>1086814</v>
      </c>
      <c r="AC477" s="1">
        <v>68400</v>
      </c>
      <c r="AE477" s="1">
        <v>217434</v>
      </c>
      <c r="AH477" s="136">
        <f t="shared" si="7"/>
        <v>37158</v>
      </c>
      <c r="AI477" s="177">
        <f>HLOOKUP(附加题模型!$E$2,历史数据!$B$3:$K$5000,ROW(A475),)</f>
        <v>19.6783028948199</v>
      </c>
      <c r="AJ477" s="177">
        <f>HLOOKUP(附加题模型!$E$2,历史数据!$L$3:$U$5000,ROW(A475),)</f>
        <v>19.6783028948199</v>
      </c>
    </row>
    <row r="478" spans="1:36" x14ac:dyDescent="0.2">
      <c r="A478" s="148">
        <v>37159</v>
      </c>
      <c r="B478" s="137">
        <v>24.817874856216999</v>
      </c>
      <c r="C478" s="137">
        <v>104.760000261431</v>
      </c>
      <c r="D478" s="137">
        <v>11.979069767441899</v>
      </c>
      <c r="E478" s="137">
        <v>17.91</v>
      </c>
      <c r="F478" s="137">
        <v>21.5694550287993</v>
      </c>
      <c r="G478" s="137">
        <v>33.354332708913397</v>
      </c>
      <c r="H478" s="137">
        <v>10.47</v>
      </c>
      <c r="I478" s="137">
        <v>23.670418404505899</v>
      </c>
      <c r="J478" s="137"/>
      <c r="K478" s="137">
        <v>19.6783028948199</v>
      </c>
      <c r="L478" s="137">
        <v>24.520060357942398</v>
      </c>
      <c r="M478" s="137">
        <v>106.448439826084</v>
      </c>
      <c r="N478" s="137">
        <v>11.828073089701</v>
      </c>
      <c r="O478" s="137">
        <v>17.649999999999999</v>
      </c>
      <c r="P478" s="137">
        <v>21.690518387239699</v>
      </c>
      <c r="Q478" s="137">
        <v>32.913459578303403</v>
      </c>
      <c r="R478" s="137">
        <v>10.33</v>
      </c>
      <c r="S478" s="137">
        <v>23.494357441166599</v>
      </c>
      <c r="T478" s="137"/>
      <c r="U478" s="137">
        <v>19.7434628381802</v>
      </c>
      <c r="V478" s="1">
        <v>82800</v>
      </c>
      <c r="W478" s="1">
        <v>1073514</v>
      </c>
      <c r="X478" s="1">
        <v>71550</v>
      </c>
      <c r="Y478" s="1">
        <v>441469</v>
      </c>
      <c r="Z478" s="1">
        <v>238050</v>
      </c>
      <c r="AA478" s="1">
        <v>28801</v>
      </c>
      <c r="AB478" s="1">
        <v>810903</v>
      </c>
      <c r="AC478" s="1">
        <v>83320</v>
      </c>
      <c r="AE478" s="1">
        <v>135430</v>
      </c>
      <c r="AH478" s="136">
        <f t="shared" si="7"/>
        <v>37159</v>
      </c>
      <c r="AI478" s="177">
        <f>HLOOKUP(附加题模型!$E$2,历史数据!$B$3:$K$5000,ROW(A476),)</f>
        <v>19.6783028948199</v>
      </c>
      <c r="AJ478" s="177">
        <f>HLOOKUP(附加题模型!$E$2,历史数据!$L$3:$U$5000,ROW(A476),)</f>
        <v>19.7434628381802</v>
      </c>
    </row>
    <row r="479" spans="1:36" x14ac:dyDescent="0.2">
      <c r="A479" s="148">
        <v>37160</v>
      </c>
      <c r="B479" s="137">
        <v>24.500206058057401</v>
      </c>
      <c r="C479" s="137">
        <v>106.448439826084</v>
      </c>
      <c r="D479" s="137">
        <v>11.979069767441899</v>
      </c>
      <c r="E479" s="137">
        <v>17.7</v>
      </c>
      <c r="F479" s="137">
        <v>21.488746123172401</v>
      </c>
      <c r="G479" s="137">
        <v>32.913459578303403</v>
      </c>
      <c r="H479" s="137">
        <v>10.3</v>
      </c>
      <c r="I479" s="137">
        <v>23.513919770426501</v>
      </c>
      <c r="J479" s="137"/>
      <c r="K479" s="137">
        <v>19.717398860836099</v>
      </c>
      <c r="L479" s="137">
        <v>22.077981472090599</v>
      </c>
      <c r="M479" s="137">
        <v>102.99481344383901</v>
      </c>
      <c r="N479" s="137">
        <v>11.677076411960099</v>
      </c>
      <c r="O479" s="137">
        <v>17.48</v>
      </c>
      <c r="P479" s="137">
        <v>21.680429774036298</v>
      </c>
      <c r="Q479" s="137">
        <v>32.244548621515698</v>
      </c>
      <c r="R479" s="137">
        <v>10.24</v>
      </c>
      <c r="S479" s="137">
        <v>23.259609490047499</v>
      </c>
      <c r="T479" s="137"/>
      <c r="U479" s="137">
        <v>19.183087325281399</v>
      </c>
      <c r="V479" s="1">
        <v>562700</v>
      </c>
      <c r="W479" s="1">
        <v>1027534</v>
      </c>
      <c r="X479" s="1">
        <v>143800</v>
      </c>
      <c r="Y479" s="1">
        <v>512645</v>
      </c>
      <c r="Z479" s="1">
        <v>115970</v>
      </c>
      <c r="AA479" s="1">
        <v>21100</v>
      </c>
      <c r="AB479" s="1">
        <v>1291132</v>
      </c>
      <c r="AC479" s="1">
        <v>114600</v>
      </c>
      <c r="AE479" s="1">
        <v>217812</v>
      </c>
      <c r="AH479" s="136">
        <f t="shared" si="7"/>
        <v>37160</v>
      </c>
      <c r="AI479" s="177">
        <f>HLOOKUP(附加题模型!$E$2,历史数据!$B$3:$K$5000,ROW(A477),)</f>
        <v>19.717398860836099</v>
      </c>
      <c r="AJ479" s="177">
        <f>HLOOKUP(附加题模型!$E$2,历史数据!$L$3:$U$5000,ROW(A477),)</f>
        <v>19.183087325281399</v>
      </c>
    </row>
    <row r="480" spans="1:36" x14ac:dyDescent="0.2">
      <c r="A480" s="148">
        <v>37161</v>
      </c>
      <c r="B480" s="137">
        <v>20.8470148792223</v>
      </c>
      <c r="C480" s="137">
        <v>103.60879146734899</v>
      </c>
      <c r="D480" s="137">
        <v>11.677076411960099</v>
      </c>
      <c r="E480" s="137">
        <v>17.45</v>
      </c>
      <c r="F480" s="137">
        <v>21.690518387239699</v>
      </c>
      <c r="G480" s="137">
        <v>32.837446969577499</v>
      </c>
      <c r="H480" s="137">
        <v>10.25</v>
      </c>
      <c r="I480" s="137">
        <v>23.2791718193075</v>
      </c>
      <c r="J480" s="137"/>
      <c r="K480" s="137">
        <v>19.1439913592652</v>
      </c>
      <c r="L480" s="137">
        <v>21.839729873471001</v>
      </c>
      <c r="M480" s="137">
        <v>104.990242020247</v>
      </c>
      <c r="N480" s="137">
        <v>11.6569435215947</v>
      </c>
      <c r="O480" s="137">
        <v>17.63</v>
      </c>
      <c r="P480" s="137">
        <v>21.508923349579099</v>
      </c>
      <c r="Q480" s="137">
        <v>32.305358708496399</v>
      </c>
      <c r="R480" s="137">
        <v>10.26</v>
      </c>
      <c r="S480" s="137">
        <v>23.513919770426501</v>
      </c>
      <c r="T480" s="137"/>
      <c r="U480" s="137">
        <v>19.091863404576898</v>
      </c>
      <c r="V480" s="1">
        <v>380668</v>
      </c>
      <c r="W480" s="1">
        <v>828714</v>
      </c>
      <c r="X480" s="1">
        <v>159271</v>
      </c>
      <c r="Y480" s="1">
        <v>271964</v>
      </c>
      <c r="Z480" s="1">
        <v>489715</v>
      </c>
      <c r="AA480" s="1">
        <v>18884</v>
      </c>
      <c r="AB480" s="1">
        <v>1529207</v>
      </c>
      <c r="AC480" s="1">
        <v>123618</v>
      </c>
      <c r="AE480" s="1">
        <v>363140</v>
      </c>
      <c r="AH480" s="136">
        <f t="shared" si="7"/>
        <v>37161</v>
      </c>
      <c r="AI480" s="177">
        <f>HLOOKUP(附加题模型!$E$2,历史数据!$B$3:$K$5000,ROW(A478),)</f>
        <v>19.1439913592652</v>
      </c>
      <c r="AJ480" s="177">
        <f>HLOOKUP(附加题模型!$E$2,历史数据!$L$3:$U$5000,ROW(A478),)</f>
        <v>19.091863404576898</v>
      </c>
    </row>
    <row r="481" spans="1:36" x14ac:dyDescent="0.2">
      <c r="A481" s="148">
        <v>37162</v>
      </c>
      <c r="B481" s="137">
        <v>21.839729873471001</v>
      </c>
      <c r="C481" s="137">
        <v>103.60879146734899</v>
      </c>
      <c r="D481" s="137">
        <v>11.6871428571429</v>
      </c>
      <c r="E481" s="137">
        <v>17.72</v>
      </c>
      <c r="F481" s="137">
        <v>21.619898094816101</v>
      </c>
      <c r="G481" s="137">
        <v>32.320561230241601</v>
      </c>
      <c r="H481" s="137">
        <v>10.29</v>
      </c>
      <c r="I481" s="137">
        <v>23.533482099686399</v>
      </c>
      <c r="J481" s="137"/>
      <c r="K481" s="137">
        <v>19.157023347937301</v>
      </c>
      <c r="L481" s="137">
        <v>21.939001372895799</v>
      </c>
      <c r="M481" s="137">
        <v>101.459868385063</v>
      </c>
      <c r="N481" s="137">
        <v>11.7072757475083</v>
      </c>
      <c r="O481" s="137">
        <v>17.100000000000001</v>
      </c>
      <c r="P481" s="137">
        <v>21.367682764731899</v>
      </c>
      <c r="Q481" s="137">
        <v>31.697257838689399</v>
      </c>
      <c r="R481" s="137">
        <v>10.25</v>
      </c>
      <c r="S481" s="137">
        <v>23.337858807087201</v>
      </c>
      <c r="T481" s="137"/>
      <c r="U481" s="137">
        <v>19.157023347937301</v>
      </c>
      <c r="V481" s="1">
        <v>456450</v>
      </c>
      <c r="W481" s="1">
        <v>1279959</v>
      </c>
      <c r="X481" s="1">
        <v>229421</v>
      </c>
      <c r="Y481" s="1">
        <v>726118</v>
      </c>
      <c r="Z481" s="1">
        <v>523999</v>
      </c>
      <c r="AA481" s="1">
        <v>32700</v>
      </c>
      <c r="AB481" s="1">
        <v>1252510</v>
      </c>
      <c r="AC481" s="1">
        <v>158844</v>
      </c>
      <c r="AE481" s="1">
        <v>319080</v>
      </c>
      <c r="AH481" s="136">
        <f t="shared" si="7"/>
        <v>37162</v>
      </c>
      <c r="AI481" s="177">
        <f>HLOOKUP(附加题模型!$E$2,历史数据!$B$3:$K$5000,ROW(A479),)</f>
        <v>19.157023347937301</v>
      </c>
      <c r="AJ481" s="177">
        <f>HLOOKUP(附加题模型!$E$2,历史数据!$L$3:$U$5000,ROW(A479),)</f>
        <v>19.157023347937301</v>
      </c>
    </row>
    <row r="482" spans="1:36" x14ac:dyDescent="0.2">
      <c r="A482" s="148">
        <v>37172</v>
      </c>
      <c r="B482" s="137">
        <v>21.839729873471001</v>
      </c>
      <c r="C482" s="137">
        <v>101.383121132124</v>
      </c>
      <c r="D482" s="137">
        <v>11.7072757475083</v>
      </c>
      <c r="E482" s="137">
        <v>17.05</v>
      </c>
      <c r="F482" s="137">
        <v>21.367682764731899</v>
      </c>
      <c r="G482" s="137">
        <v>31.742865403924899</v>
      </c>
      <c r="H482" s="137">
        <v>10.29</v>
      </c>
      <c r="I482" s="137">
        <v>23.337858807087201</v>
      </c>
      <c r="J482" s="137"/>
      <c r="K482" s="137">
        <v>18.5054239143339</v>
      </c>
      <c r="L482" s="137">
        <v>21.601478274851299</v>
      </c>
      <c r="M482" s="137">
        <v>101.536615638002</v>
      </c>
      <c r="N482" s="137">
        <v>11.365016611295699</v>
      </c>
      <c r="O482" s="137">
        <v>16.68</v>
      </c>
      <c r="P482" s="137">
        <v>20.883429330970301</v>
      </c>
      <c r="Q482" s="137">
        <v>30.861119142704801</v>
      </c>
      <c r="R482" s="137">
        <v>10.06</v>
      </c>
      <c r="S482" s="137">
        <v>22.614052624470101</v>
      </c>
      <c r="T482" s="137"/>
      <c r="U482" s="137">
        <v>18.8312236311356</v>
      </c>
      <c r="V482" s="1">
        <v>126200</v>
      </c>
      <c r="W482" s="1">
        <v>437041</v>
      </c>
      <c r="X482" s="1">
        <v>241380</v>
      </c>
      <c r="Y482" s="1">
        <v>454718</v>
      </c>
      <c r="Z482" s="1">
        <v>51050</v>
      </c>
      <c r="AA482" s="1">
        <v>29800</v>
      </c>
      <c r="AB482" s="1">
        <v>1675409</v>
      </c>
      <c r="AC482" s="1">
        <v>138600</v>
      </c>
      <c r="AE482" s="1">
        <v>109430</v>
      </c>
      <c r="AH482" s="136">
        <f t="shared" si="7"/>
        <v>37172</v>
      </c>
      <c r="AI482" s="177">
        <f>HLOOKUP(附加题模型!$E$2,历史数据!$B$3:$K$5000,ROW(A480),)</f>
        <v>18.5054239143339</v>
      </c>
      <c r="AJ482" s="177">
        <f>HLOOKUP(附加题模型!$E$2,历史数据!$L$3:$U$5000,ROW(A480),)</f>
        <v>18.8312236311356</v>
      </c>
    </row>
    <row r="483" spans="1:36" x14ac:dyDescent="0.2">
      <c r="A483" s="148">
        <v>37173</v>
      </c>
      <c r="B483" s="137">
        <v>21.601478274851299</v>
      </c>
      <c r="C483" s="137">
        <v>101.536615638002</v>
      </c>
      <c r="D483" s="137">
        <v>11.324750830564801</v>
      </c>
      <c r="E483" s="137">
        <v>16.63</v>
      </c>
      <c r="F483" s="137">
        <v>20.883429330970301</v>
      </c>
      <c r="G483" s="137">
        <v>30.785106533978901</v>
      </c>
      <c r="H483" s="137">
        <v>10.08</v>
      </c>
      <c r="I483" s="137">
        <v>22.614052624470101</v>
      </c>
      <c r="J483" s="137"/>
      <c r="K483" s="137">
        <v>18.635743801054598</v>
      </c>
      <c r="L483" s="137">
        <v>21.700749774276101</v>
      </c>
      <c r="M483" s="137">
        <v>104.37626399673699</v>
      </c>
      <c r="N483" s="137">
        <v>11.445548172757499</v>
      </c>
      <c r="O483" s="137">
        <v>17.010000000000002</v>
      </c>
      <c r="P483" s="137">
        <v>20.681657066903</v>
      </c>
      <c r="Q483" s="137">
        <v>31.1651695776083</v>
      </c>
      <c r="R483" s="137">
        <v>10.199999999999999</v>
      </c>
      <c r="S483" s="137">
        <v>22.535803307430399</v>
      </c>
      <c r="T483" s="137"/>
      <c r="U483" s="137">
        <v>19.091863404576898</v>
      </c>
      <c r="V483" s="1">
        <v>161128</v>
      </c>
      <c r="W483" s="1">
        <v>960580</v>
      </c>
      <c r="X483" s="1">
        <v>119188</v>
      </c>
      <c r="Y483" s="1">
        <v>202701</v>
      </c>
      <c r="Z483" s="1">
        <v>30200</v>
      </c>
      <c r="AA483" s="1">
        <v>30300</v>
      </c>
      <c r="AB483" s="1">
        <v>923517</v>
      </c>
      <c r="AC483" s="1">
        <v>137697</v>
      </c>
      <c r="AE483" s="1">
        <v>55400</v>
      </c>
      <c r="AH483" s="136">
        <f t="shared" si="7"/>
        <v>37173</v>
      </c>
      <c r="AI483" s="177">
        <f>HLOOKUP(附加题模型!$E$2,历史数据!$B$3:$K$5000,ROW(A481),)</f>
        <v>18.635743801054598</v>
      </c>
      <c r="AJ483" s="177">
        <f>HLOOKUP(附加题模型!$E$2,历史数据!$L$3:$U$5000,ROW(A481),)</f>
        <v>19.091863404576898</v>
      </c>
    </row>
    <row r="484" spans="1:36" x14ac:dyDescent="0.2">
      <c r="A484" s="148">
        <v>37174</v>
      </c>
      <c r="B484" s="137">
        <v>21.800021273700999</v>
      </c>
      <c r="C484" s="137">
        <v>104.37626399673699</v>
      </c>
      <c r="D484" s="137">
        <v>11.425415282392001</v>
      </c>
      <c r="E484" s="137">
        <v>17</v>
      </c>
      <c r="F484" s="137">
        <v>20.883429330970301</v>
      </c>
      <c r="G484" s="137">
        <v>30.937131751430599</v>
      </c>
      <c r="H484" s="137">
        <v>10.210000000000001</v>
      </c>
      <c r="I484" s="137">
        <v>22.535803307430399</v>
      </c>
      <c r="J484" s="137"/>
      <c r="K484" s="137">
        <v>19.091863404576898</v>
      </c>
      <c r="L484" s="137">
        <v>20.8470148792223</v>
      </c>
      <c r="M484" s="137">
        <v>100.538901349798</v>
      </c>
      <c r="N484" s="137">
        <v>10.9824916943522</v>
      </c>
      <c r="O484" s="137">
        <v>16.399999999999999</v>
      </c>
      <c r="P484" s="137">
        <v>20.600948161276001</v>
      </c>
      <c r="Q484" s="137">
        <v>29.948967837994299</v>
      </c>
      <c r="R484" s="137">
        <v>9.2200000000000006</v>
      </c>
      <c r="S484" s="137">
        <v>21.440312868874798</v>
      </c>
      <c r="T484" s="137"/>
      <c r="U484" s="137">
        <v>17.9841443674513</v>
      </c>
      <c r="V484" s="1">
        <v>252600</v>
      </c>
      <c r="W484" s="1">
        <v>498200</v>
      </c>
      <c r="X484" s="1">
        <v>282579</v>
      </c>
      <c r="Y484" s="1">
        <v>480771</v>
      </c>
      <c r="Z484" s="1">
        <v>45700</v>
      </c>
      <c r="AA484" s="1">
        <v>51900</v>
      </c>
      <c r="AB484" s="1">
        <v>7073482</v>
      </c>
      <c r="AC484" s="1">
        <v>204317</v>
      </c>
      <c r="AE484" s="1">
        <v>178600</v>
      </c>
      <c r="AH484" s="136">
        <f t="shared" si="7"/>
        <v>37174</v>
      </c>
      <c r="AI484" s="177">
        <f>HLOOKUP(附加题模型!$E$2,历史数据!$B$3:$K$5000,ROW(A482),)</f>
        <v>19.091863404576898</v>
      </c>
      <c r="AJ484" s="177">
        <f>HLOOKUP(附加题模型!$E$2,历史数据!$L$3:$U$5000,ROW(A482),)</f>
        <v>17.9841443674513</v>
      </c>
    </row>
    <row r="485" spans="1:36" x14ac:dyDescent="0.2">
      <c r="A485" s="148">
        <v>37175</v>
      </c>
      <c r="B485" s="137">
        <v>20.8470148792223</v>
      </c>
      <c r="C485" s="137">
        <v>99.3876925557162</v>
      </c>
      <c r="D485" s="137">
        <v>10.952292358804</v>
      </c>
      <c r="E485" s="137">
        <v>16.350000000000001</v>
      </c>
      <c r="F485" s="137">
        <v>20.681657066903</v>
      </c>
      <c r="G485" s="137">
        <v>29.796942620542499</v>
      </c>
      <c r="H485" s="137">
        <v>9.11</v>
      </c>
      <c r="I485" s="137">
        <v>21.420750539614801</v>
      </c>
      <c r="J485" s="137"/>
      <c r="K485" s="137">
        <v>17.853824480730601</v>
      </c>
      <c r="L485" s="137">
        <v>20.2116772829031</v>
      </c>
      <c r="M485" s="137">
        <v>95.857318920532407</v>
      </c>
      <c r="N485" s="137">
        <v>10.952292358804</v>
      </c>
      <c r="O485" s="137">
        <v>15.04</v>
      </c>
      <c r="P485" s="137">
        <v>20.177226406734601</v>
      </c>
      <c r="Q485" s="137">
        <v>28.5655383591834</v>
      </c>
      <c r="R485" s="137">
        <v>8.91</v>
      </c>
      <c r="S485" s="137">
        <v>20.070949820680202</v>
      </c>
      <c r="T485" s="137"/>
      <c r="U485" s="137">
        <v>17.2022250471273</v>
      </c>
      <c r="V485" s="1">
        <v>458255</v>
      </c>
      <c r="W485" s="1">
        <v>1207229</v>
      </c>
      <c r="X485" s="1">
        <v>461458</v>
      </c>
      <c r="Y485" s="1">
        <v>1539828</v>
      </c>
      <c r="Z485" s="1">
        <v>221052</v>
      </c>
      <c r="AA485" s="1">
        <v>42809</v>
      </c>
      <c r="AB485" s="1">
        <v>3720370</v>
      </c>
      <c r="AC485" s="1">
        <v>327000</v>
      </c>
      <c r="AE485" s="1">
        <v>142600</v>
      </c>
      <c r="AH485" s="136">
        <f t="shared" si="7"/>
        <v>37175</v>
      </c>
      <c r="AI485" s="177">
        <f>HLOOKUP(附加题模型!$E$2,历史数据!$B$3:$K$5000,ROW(A483),)</f>
        <v>17.853824480730601</v>
      </c>
      <c r="AJ485" s="177">
        <f>HLOOKUP(附加题模型!$E$2,历史数据!$L$3:$U$5000,ROW(A483),)</f>
        <v>17.2022250471273</v>
      </c>
    </row>
    <row r="486" spans="1:36" x14ac:dyDescent="0.2">
      <c r="A486" s="148">
        <v>37176</v>
      </c>
      <c r="B486" s="137">
        <v>20.052842883823299</v>
      </c>
      <c r="C486" s="137">
        <v>95.934066173471194</v>
      </c>
      <c r="D486" s="137">
        <v>10.871760797342199</v>
      </c>
      <c r="E486" s="137">
        <v>15.01</v>
      </c>
      <c r="F486" s="137">
        <v>20.177226406734601</v>
      </c>
      <c r="G486" s="137">
        <v>28.656753489654399</v>
      </c>
      <c r="H486" s="137">
        <v>8.92</v>
      </c>
      <c r="I486" s="137">
        <v>19.934013515860698</v>
      </c>
      <c r="J486" s="137"/>
      <c r="K486" s="137">
        <v>17.0719051604067</v>
      </c>
      <c r="L486" s="137">
        <v>21.442643875771498</v>
      </c>
      <c r="M486" s="137">
        <v>99.771428820410094</v>
      </c>
      <c r="N486" s="137">
        <v>11.405282392026599</v>
      </c>
      <c r="O486" s="137">
        <v>15.53</v>
      </c>
      <c r="P486" s="137">
        <v>20.570682321665899</v>
      </c>
      <c r="Q486" s="137">
        <v>29.492892185639001</v>
      </c>
      <c r="R486" s="137">
        <v>9.27</v>
      </c>
      <c r="S486" s="137">
        <v>20.853442991077099</v>
      </c>
      <c r="T486" s="137"/>
      <c r="U486" s="137">
        <v>17.6583446506496</v>
      </c>
      <c r="V486" s="1">
        <v>383072</v>
      </c>
      <c r="W486" s="1">
        <v>1133559</v>
      </c>
      <c r="X486" s="1">
        <v>550963</v>
      </c>
      <c r="Y486" s="1">
        <v>1438078</v>
      </c>
      <c r="Z486" s="1">
        <v>367100</v>
      </c>
      <c r="AA486" s="1">
        <v>47970</v>
      </c>
      <c r="AB486" s="1">
        <v>3744378</v>
      </c>
      <c r="AC486" s="1">
        <v>789142</v>
      </c>
      <c r="AE486" s="1">
        <v>254706</v>
      </c>
      <c r="AH486" s="136">
        <f t="shared" si="7"/>
        <v>37176</v>
      </c>
      <c r="AI486" s="177">
        <f>HLOOKUP(附加题模型!$E$2,历史数据!$B$3:$K$5000,ROW(A484),)</f>
        <v>17.0719051604067</v>
      </c>
      <c r="AJ486" s="177">
        <f>HLOOKUP(附加题模型!$E$2,历史数据!$L$3:$U$5000,ROW(A484),)</f>
        <v>17.6583446506496</v>
      </c>
    </row>
    <row r="487" spans="1:36" x14ac:dyDescent="0.2">
      <c r="A487" s="148">
        <v>37179</v>
      </c>
      <c r="B487" s="137">
        <v>21.4029352760015</v>
      </c>
      <c r="C487" s="137">
        <v>99.771428820410094</v>
      </c>
      <c r="D487" s="137">
        <v>11.3952159468439</v>
      </c>
      <c r="E487" s="137">
        <v>15.5</v>
      </c>
      <c r="F487" s="137">
        <v>20.530327868852499</v>
      </c>
      <c r="G487" s="137">
        <v>29.736132533561801</v>
      </c>
      <c r="H487" s="137">
        <v>9.1999999999999993</v>
      </c>
      <c r="I487" s="137">
        <v>20.833880661817201</v>
      </c>
      <c r="J487" s="137"/>
      <c r="K487" s="137">
        <v>17.6583446506496</v>
      </c>
      <c r="L487" s="137">
        <v>21.383080976116599</v>
      </c>
      <c r="M487" s="137">
        <v>99.003956291022305</v>
      </c>
      <c r="N487" s="137">
        <v>11.103289036544901</v>
      </c>
      <c r="O487" s="137">
        <v>15.4</v>
      </c>
      <c r="P487" s="137">
        <v>20.378998670802002</v>
      </c>
      <c r="Q487" s="137">
        <v>30.070588011955699</v>
      </c>
      <c r="R487" s="137">
        <v>9.09</v>
      </c>
      <c r="S487" s="137">
        <v>20.892567649596899</v>
      </c>
      <c r="T487" s="137"/>
      <c r="U487" s="137">
        <v>17.723504594009999</v>
      </c>
      <c r="V487" s="1">
        <v>102345</v>
      </c>
      <c r="W487" s="1">
        <v>481959</v>
      </c>
      <c r="X487" s="1">
        <v>200362</v>
      </c>
      <c r="Y487" s="1">
        <v>674864</v>
      </c>
      <c r="Z487" s="1">
        <v>73750</v>
      </c>
      <c r="AA487" s="1">
        <v>33836</v>
      </c>
      <c r="AB487" s="1">
        <v>2117792</v>
      </c>
      <c r="AC487" s="1">
        <v>214356</v>
      </c>
      <c r="AE487" s="1">
        <v>116300</v>
      </c>
      <c r="AH487" s="136">
        <f t="shared" si="7"/>
        <v>37179</v>
      </c>
      <c r="AI487" s="177">
        <f>HLOOKUP(附加题模型!$E$2,历史数据!$B$3:$K$5000,ROW(A485),)</f>
        <v>17.6583446506496</v>
      </c>
      <c r="AJ487" s="177">
        <f>HLOOKUP(附加题模型!$E$2,历史数据!$L$3:$U$5000,ROW(A485),)</f>
        <v>17.723504594009999</v>
      </c>
    </row>
    <row r="488" spans="1:36" x14ac:dyDescent="0.2">
      <c r="A488" s="148">
        <v>37180</v>
      </c>
      <c r="B488" s="137">
        <v>21.343372376346601</v>
      </c>
      <c r="C488" s="137">
        <v>99.003956291022305</v>
      </c>
      <c r="D488" s="137">
        <v>11.103289036544901</v>
      </c>
      <c r="E488" s="137">
        <v>15.5</v>
      </c>
      <c r="F488" s="137">
        <v>20.479884802835599</v>
      </c>
      <c r="G488" s="137">
        <v>30.070588011955699</v>
      </c>
      <c r="H488" s="137">
        <v>9.01</v>
      </c>
      <c r="I488" s="137">
        <v>21.1860025884958</v>
      </c>
      <c r="J488" s="137"/>
      <c r="K488" s="137">
        <v>17.958080390107199</v>
      </c>
      <c r="L488" s="137">
        <v>21.144829377496901</v>
      </c>
      <c r="M488" s="137">
        <v>96.548044196981394</v>
      </c>
      <c r="N488" s="137">
        <v>10.8214285714286</v>
      </c>
      <c r="O488" s="137">
        <v>14.79</v>
      </c>
      <c r="P488" s="137">
        <v>20.429441736818799</v>
      </c>
      <c r="Q488" s="137">
        <v>28.8847913158321</v>
      </c>
      <c r="R488" s="137">
        <v>8.67</v>
      </c>
      <c r="S488" s="137">
        <v>20.110074479200001</v>
      </c>
      <c r="T488" s="137"/>
      <c r="U488" s="137">
        <v>17.2022250471273</v>
      </c>
      <c r="V488" s="1">
        <v>68400</v>
      </c>
      <c r="W488" s="1">
        <v>283410</v>
      </c>
      <c r="X488" s="1">
        <v>187054</v>
      </c>
      <c r="Y488" s="1">
        <v>738700</v>
      </c>
      <c r="Z488" s="1">
        <v>192600</v>
      </c>
      <c r="AA488" s="1">
        <v>19000</v>
      </c>
      <c r="AB488" s="1">
        <v>2231541</v>
      </c>
      <c r="AC488" s="1">
        <v>210807</v>
      </c>
      <c r="AE488" s="1">
        <v>51810</v>
      </c>
      <c r="AH488" s="136">
        <f t="shared" si="7"/>
        <v>37180</v>
      </c>
      <c r="AI488" s="177">
        <f>HLOOKUP(附加题模型!$E$2,历史数据!$B$3:$K$5000,ROW(A486),)</f>
        <v>17.958080390107199</v>
      </c>
      <c r="AJ488" s="177">
        <f>HLOOKUP(附加题模型!$E$2,历史数据!$L$3:$U$5000,ROW(A486),)</f>
        <v>17.2022250471273</v>
      </c>
    </row>
    <row r="489" spans="1:36" x14ac:dyDescent="0.2">
      <c r="A489" s="148">
        <v>37181</v>
      </c>
      <c r="B489" s="137">
        <v>21.144829377496901</v>
      </c>
      <c r="C489" s="137">
        <v>96.317802438165103</v>
      </c>
      <c r="D489" s="137">
        <v>10.771096345515</v>
      </c>
      <c r="E489" s="137">
        <v>14.7</v>
      </c>
      <c r="F489" s="137">
        <v>20.5000620292424</v>
      </c>
      <c r="G489" s="137">
        <v>28.428715663476801</v>
      </c>
      <c r="H489" s="137">
        <v>8.65</v>
      </c>
      <c r="I489" s="137">
        <v>19.953575845120699</v>
      </c>
      <c r="J489" s="137"/>
      <c r="K489" s="137">
        <v>17.006745217046301</v>
      </c>
      <c r="L489" s="137">
        <v>21.005849278302101</v>
      </c>
      <c r="M489" s="137">
        <v>96.701538702858997</v>
      </c>
      <c r="N489" s="137">
        <v>10.4691029900332</v>
      </c>
      <c r="O489" s="137">
        <v>14.58</v>
      </c>
      <c r="P489" s="137">
        <v>20.479884802835599</v>
      </c>
      <c r="Q489" s="137">
        <v>28.717563576635101</v>
      </c>
      <c r="R489" s="137">
        <v>8.5399999999999991</v>
      </c>
      <c r="S489" s="137">
        <v>19.757952552521399</v>
      </c>
      <c r="T489" s="137"/>
      <c r="U489" s="137">
        <v>17.137065103767</v>
      </c>
      <c r="V489" s="1">
        <v>66500</v>
      </c>
      <c r="W489" s="1">
        <v>297565</v>
      </c>
      <c r="X489" s="1">
        <v>200200</v>
      </c>
      <c r="Y489" s="1">
        <v>335486</v>
      </c>
      <c r="Z489" s="1">
        <v>654550</v>
      </c>
      <c r="AA489" s="1">
        <v>9800</v>
      </c>
      <c r="AB489" s="1">
        <v>1456660</v>
      </c>
      <c r="AC489" s="1">
        <v>219992</v>
      </c>
      <c r="AE489" s="1">
        <v>58150</v>
      </c>
      <c r="AH489" s="136">
        <f t="shared" si="7"/>
        <v>37181</v>
      </c>
      <c r="AI489" s="177">
        <f>HLOOKUP(附加题模型!$E$2,历史数据!$B$3:$K$5000,ROW(A487),)</f>
        <v>17.006745217046301</v>
      </c>
      <c r="AJ489" s="177">
        <f>HLOOKUP(附加题模型!$E$2,历史数据!$L$3:$U$5000,ROW(A487),)</f>
        <v>17.137065103767</v>
      </c>
    </row>
    <row r="490" spans="1:36" x14ac:dyDescent="0.2">
      <c r="A490" s="148">
        <v>37182</v>
      </c>
      <c r="B490" s="137">
        <v>20.8470148792223</v>
      </c>
      <c r="C490" s="137">
        <v>96.701538702858997</v>
      </c>
      <c r="D490" s="137">
        <v>10.4691029900332</v>
      </c>
      <c r="E490" s="137">
        <v>14.58</v>
      </c>
      <c r="F490" s="137">
        <v>20.479884802835599</v>
      </c>
      <c r="G490" s="137">
        <v>28.580740880928602</v>
      </c>
      <c r="H490" s="137">
        <v>8.51</v>
      </c>
      <c r="I490" s="137">
        <v>20.149199137719901</v>
      </c>
      <c r="J490" s="137"/>
      <c r="K490" s="137">
        <v>16.954617262358099</v>
      </c>
      <c r="L490" s="137">
        <v>20.807306279452298</v>
      </c>
      <c r="M490" s="137">
        <v>94.322373861756901</v>
      </c>
      <c r="N490" s="137">
        <v>10.479169435215899</v>
      </c>
      <c r="O490" s="137">
        <v>14.53</v>
      </c>
      <c r="P490" s="137">
        <v>20.368910057598601</v>
      </c>
      <c r="Q490" s="137">
        <v>28.3222980112606</v>
      </c>
      <c r="R490" s="137">
        <v>8.33</v>
      </c>
      <c r="S490" s="137">
        <v>19.836201869561101</v>
      </c>
      <c r="T490" s="137"/>
      <c r="U490" s="137">
        <v>16.941585273686002</v>
      </c>
      <c r="V490" s="1">
        <v>81853</v>
      </c>
      <c r="W490" s="1">
        <v>349248</v>
      </c>
      <c r="X490" s="1">
        <v>342320</v>
      </c>
      <c r="Y490" s="1">
        <v>402179</v>
      </c>
      <c r="Z490" s="1">
        <v>159100</v>
      </c>
      <c r="AA490" s="1">
        <v>15500</v>
      </c>
      <c r="AB490" s="1">
        <v>1396355</v>
      </c>
      <c r="AC490" s="1">
        <v>174665</v>
      </c>
      <c r="AE490" s="1">
        <v>79500</v>
      </c>
      <c r="AH490" s="136">
        <f t="shared" si="7"/>
        <v>37182</v>
      </c>
      <c r="AI490" s="177">
        <f>HLOOKUP(附加题模型!$E$2,历史数据!$B$3:$K$5000,ROW(A488),)</f>
        <v>16.954617262358099</v>
      </c>
      <c r="AJ490" s="177">
        <f>HLOOKUP(附加题模型!$E$2,历史数据!$L$3:$U$5000,ROW(A488),)</f>
        <v>16.941585273686002</v>
      </c>
    </row>
    <row r="491" spans="1:36" x14ac:dyDescent="0.2">
      <c r="A491" s="148">
        <v>37183</v>
      </c>
      <c r="B491" s="137">
        <v>20.807306279452298</v>
      </c>
      <c r="C491" s="137">
        <v>94.015384850001794</v>
      </c>
      <c r="D491" s="137">
        <v>10.4288372093023</v>
      </c>
      <c r="E491" s="137">
        <v>14.36</v>
      </c>
      <c r="F491" s="137">
        <v>20.3588214443952</v>
      </c>
      <c r="G491" s="137">
        <v>27.820614793669801</v>
      </c>
      <c r="H491" s="137">
        <v>8.2899999999999991</v>
      </c>
      <c r="I491" s="137">
        <v>19.6014539184421</v>
      </c>
      <c r="J491" s="137"/>
      <c r="K491" s="137">
        <v>16.928553285013901</v>
      </c>
      <c r="L491" s="137">
        <v>20.3506573820979</v>
      </c>
      <c r="M491" s="137">
        <v>92.250198032409898</v>
      </c>
      <c r="N491" s="137">
        <v>10.0161129568106</v>
      </c>
      <c r="O491" s="137">
        <v>13.8</v>
      </c>
      <c r="P491" s="137">
        <v>20.1267833407178</v>
      </c>
      <c r="Q491" s="137">
        <v>26.908463488959299</v>
      </c>
      <c r="R491" s="137">
        <v>8.09</v>
      </c>
      <c r="S491" s="137">
        <v>19.464517613622601</v>
      </c>
      <c r="T491" s="137"/>
      <c r="U491" s="137">
        <v>16.394241749459201</v>
      </c>
      <c r="V491" s="1">
        <v>125200</v>
      </c>
      <c r="W491" s="1">
        <v>1018021</v>
      </c>
      <c r="X491" s="1">
        <v>521047</v>
      </c>
      <c r="Y491" s="1">
        <v>1312196</v>
      </c>
      <c r="Z491" s="1">
        <v>233739</v>
      </c>
      <c r="AA491" s="1">
        <v>52900</v>
      </c>
      <c r="AB491" s="1">
        <v>3048306</v>
      </c>
      <c r="AC491" s="1">
        <v>323789</v>
      </c>
      <c r="AE491" s="1">
        <v>245640</v>
      </c>
      <c r="AH491" s="136">
        <f t="shared" si="7"/>
        <v>37183</v>
      </c>
      <c r="AI491" s="177">
        <f>HLOOKUP(附加题模型!$E$2,历史数据!$B$3:$K$5000,ROW(A489),)</f>
        <v>16.928553285013901</v>
      </c>
      <c r="AJ491" s="177">
        <f>HLOOKUP(附加题模型!$E$2,历史数据!$L$3:$U$5000,ROW(A489),)</f>
        <v>16.394241749459201</v>
      </c>
    </row>
    <row r="492" spans="1:36" x14ac:dyDescent="0.2">
      <c r="A492" s="148">
        <v>37186</v>
      </c>
      <c r="B492" s="137">
        <v>20.052842883823299</v>
      </c>
      <c r="C492" s="137">
        <v>92.096703526532394</v>
      </c>
      <c r="D492" s="137">
        <v>9.7443189368770806</v>
      </c>
      <c r="E492" s="137">
        <v>13.65</v>
      </c>
      <c r="F492" s="137">
        <v>20.1267833407178</v>
      </c>
      <c r="G492" s="137">
        <v>27.0604887064111</v>
      </c>
      <c r="H492" s="137">
        <v>7.95</v>
      </c>
      <c r="I492" s="137">
        <v>18.153841553207801</v>
      </c>
      <c r="J492" s="137"/>
      <c r="K492" s="137">
        <v>16.316049817426801</v>
      </c>
      <c r="L492" s="137">
        <v>19.953571384398501</v>
      </c>
      <c r="M492" s="137">
        <v>89.026813408981297</v>
      </c>
      <c r="N492" s="137">
        <v>9.4121262458471797</v>
      </c>
      <c r="O492" s="137">
        <v>12.95</v>
      </c>
      <c r="P492" s="137">
        <v>19.824124944616699</v>
      </c>
      <c r="Q492" s="137">
        <v>25.661856705855001</v>
      </c>
      <c r="R492" s="137">
        <v>7.92</v>
      </c>
      <c r="S492" s="137">
        <v>18.388589504326902</v>
      </c>
      <c r="T492" s="137"/>
      <c r="U492" s="137">
        <v>15.3777466330381</v>
      </c>
      <c r="V492" s="1">
        <v>232321</v>
      </c>
      <c r="W492" s="1">
        <v>829915</v>
      </c>
      <c r="X492" s="1">
        <v>363354</v>
      </c>
      <c r="Y492" s="1">
        <v>819600</v>
      </c>
      <c r="Z492" s="1">
        <v>207300</v>
      </c>
      <c r="AA492" s="1">
        <v>48120</v>
      </c>
      <c r="AB492" s="1">
        <v>1654662</v>
      </c>
      <c r="AC492" s="1">
        <v>380569</v>
      </c>
      <c r="AE492" s="1">
        <v>121210</v>
      </c>
      <c r="AH492" s="136">
        <f t="shared" si="7"/>
        <v>37186</v>
      </c>
      <c r="AI492" s="177">
        <f>HLOOKUP(附加题模型!$E$2,历史数据!$B$3:$K$5000,ROW(A490),)</f>
        <v>16.316049817426801</v>
      </c>
      <c r="AJ492" s="177">
        <f>HLOOKUP(附加题模型!$E$2,历史数据!$L$3:$U$5000,ROW(A490),)</f>
        <v>15.3777466330381</v>
      </c>
    </row>
    <row r="493" spans="1:36" x14ac:dyDescent="0.2">
      <c r="A493" s="148">
        <v>37187</v>
      </c>
      <c r="B493" s="137">
        <v>19.953571384398501</v>
      </c>
      <c r="C493" s="137">
        <v>95.934066173471194</v>
      </c>
      <c r="D493" s="137">
        <v>10.3583720930233</v>
      </c>
      <c r="E493" s="137">
        <v>14.25</v>
      </c>
      <c r="F493" s="137">
        <v>20.560593708462601</v>
      </c>
      <c r="G493" s="137">
        <v>27.972640011121602</v>
      </c>
      <c r="H493" s="137">
        <v>8.7100000000000009</v>
      </c>
      <c r="I493" s="137">
        <v>20.2274484547596</v>
      </c>
      <c r="J493" s="137"/>
      <c r="K493" s="137">
        <v>16.550625613524002</v>
      </c>
      <c r="L493" s="137">
        <v>21.9588556727808</v>
      </c>
      <c r="M493" s="137">
        <v>97.929494749879396</v>
      </c>
      <c r="N493" s="137">
        <v>10.3583720930233</v>
      </c>
      <c r="O493" s="137">
        <v>14.25</v>
      </c>
      <c r="P493" s="137">
        <v>21.811581745680101</v>
      </c>
      <c r="Q493" s="137">
        <v>28.231082880789501</v>
      </c>
      <c r="R493" s="137">
        <v>8.7100000000000009</v>
      </c>
      <c r="S493" s="137">
        <v>20.2274484547596</v>
      </c>
      <c r="T493" s="137"/>
      <c r="U493" s="137">
        <v>16.9155212963419</v>
      </c>
      <c r="V493" s="1">
        <v>717676</v>
      </c>
      <c r="W493" s="1">
        <v>2345182</v>
      </c>
      <c r="X493" s="1">
        <v>891341</v>
      </c>
      <c r="Y493" s="1">
        <v>1613610</v>
      </c>
      <c r="Z493" s="1">
        <v>2267511</v>
      </c>
      <c r="AA493" s="1">
        <v>83634</v>
      </c>
      <c r="AB493" s="1">
        <v>5444201</v>
      </c>
      <c r="AC493" s="1">
        <v>741008</v>
      </c>
      <c r="AE493" s="1">
        <v>481739</v>
      </c>
      <c r="AH493" s="136">
        <f t="shared" si="7"/>
        <v>37187</v>
      </c>
      <c r="AI493" s="177">
        <f>HLOOKUP(附加题模型!$E$2,历史数据!$B$3:$K$5000,ROW(A491),)</f>
        <v>16.550625613524002</v>
      </c>
      <c r="AJ493" s="177">
        <f>HLOOKUP(附加题模型!$E$2,历史数据!$L$3:$U$5000,ROW(A491),)</f>
        <v>16.9155212963419</v>
      </c>
    </row>
    <row r="494" spans="1:36" x14ac:dyDescent="0.2">
      <c r="A494" s="148">
        <v>37188</v>
      </c>
      <c r="B494" s="137">
        <v>22.216961571285399</v>
      </c>
      <c r="C494" s="137">
        <v>100.845890361553</v>
      </c>
      <c r="D494" s="137">
        <v>10.851627906976701</v>
      </c>
      <c r="E494" s="137">
        <v>15.63</v>
      </c>
      <c r="F494" s="137">
        <v>21.892290651307</v>
      </c>
      <c r="G494" s="137">
        <v>29.964170359739501</v>
      </c>
      <c r="H494" s="137">
        <v>9.1</v>
      </c>
      <c r="I494" s="137">
        <v>21.2838142347954</v>
      </c>
      <c r="J494" s="137"/>
      <c r="K494" s="137">
        <v>17.397704877208302</v>
      </c>
      <c r="L494" s="137">
        <v>22.7331733682948</v>
      </c>
      <c r="M494" s="137">
        <v>100.38540684391999</v>
      </c>
      <c r="N494" s="137">
        <v>10.9925581395349</v>
      </c>
      <c r="O494" s="137">
        <v>15.68</v>
      </c>
      <c r="P494" s="137">
        <v>21.670341160833001</v>
      </c>
      <c r="Q494" s="137">
        <v>29.492892185639001</v>
      </c>
      <c r="R494" s="137">
        <v>9.42</v>
      </c>
      <c r="S494" s="137">
        <v>21.811997124813299</v>
      </c>
      <c r="T494" s="137"/>
      <c r="U494" s="137">
        <v>18.0493043108116</v>
      </c>
      <c r="V494" s="1">
        <v>890539</v>
      </c>
      <c r="W494" s="1">
        <v>3957446</v>
      </c>
      <c r="X494" s="1">
        <v>2063168</v>
      </c>
      <c r="Y494" s="1">
        <v>1354317</v>
      </c>
      <c r="Z494" s="1">
        <v>787542</v>
      </c>
      <c r="AA494" s="1">
        <v>152898</v>
      </c>
      <c r="AB494" s="1">
        <v>14391780</v>
      </c>
      <c r="AC494" s="1">
        <v>1961049</v>
      </c>
      <c r="AE494" s="1">
        <v>1452422</v>
      </c>
      <c r="AH494" s="136">
        <f t="shared" si="7"/>
        <v>37188</v>
      </c>
      <c r="AI494" s="177">
        <f>HLOOKUP(附加题模型!$E$2,历史数据!$B$3:$K$5000,ROW(A492),)</f>
        <v>17.397704877208302</v>
      </c>
      <c r="AJ494" s="177">
        <f>HLOOKUP(附加题模型!$E$2,历史数据!$L$3:$U$5000,ROW(A492),)</f>
        <v>18.0493043108116</v>
      </c>
    </row>
    <row r="495" spans="1:36" x14ac:dyDescent="0.2">
      <c r="A495" s="148">
        <v>37189</v>
      </c>
      <c r="B495" s="137">
        <v>22.931716367144499</v>
      </c>
      <c r="C495" s="137">
        <v>99.771428820410094</v>
      </c>
      <c r="D495" s="137">
        <v>10.620099667774101</v>
      </c>
      <c r="E495" s="137">
        <v>15.96</v>
      </c>
      <c r="F495" s="137">
        <v>21.488746123172401</v>
      </c>
      <c r="G495" s="137">
        <v>28.2766904460251</v>
      </c>
      <c r="H495" s="137">
        <v>9.3800000000000008</v>
      </c>
      <c r="I495" s="137">
        <v>21.675060819993799</v>
      </c>
      <c r="J495" s="137"/>
      <c r="K495" s="137">
        <v>17.9841443674513</v>
      </c>
      <c r="L495" s="137">
        <v>21.819875573586</v>
      </c>
      <c r="M495" s="137">
        <v>98.773714532205901</v>
      </c>
      <c r="N495" s="137">
        <v>10.610033222591399</v>
      </c>
      <c r="O495" s="137">
        <v>15.7</v>
      </c>
      <c r="P495" s="137">
        <v>21.4282144439522</v>
      </c>
      <c r="Q495" s="137">
        <v>28.611145924418899</v>
      </c>
      <c r="R495" s="137">
        <v>9.11</v>
      </c>
      <c r="S495" s="137">
        <v>21.029503954416398</v>
      </c>
      <c r="T495" s="137"/>
      <c r="U495" s="137">
        <v>17.6583446506496</v>
      </c>
      <c r="V495" s="1">
        <v>928282</v>
      </c>
      <c r="W495" s="1">
        <v>1387587</v>
      </c>
      <c r="X495" s="1">
        <v>497890</v>
      </c>
      <c r="Y495" s="1">
        <v>5427427</v>
      </c>
      <c r="Z495" s="1">
        <v>595061</v>
      </c>
      <c r="AA495" s="1">
        <v>47211</v>
      </c>
      <c r="AB495" s="1">
        <v>5334592</v>
      </c>
      <c r="AC495" s="1">
        <v>652009</v>
      </c>
      <c r="AE495" s="1">
        <v>404767</v>
      </c>
      <c r="AH495" s="136">
        <f t="shared" si="7"/>
        <v>37189</v>
      </c>
      <c r="AI495" s="177">
        <f>HLOOKUP(附加题模型!$E$2,历史数据!$B$3:$K$5000,ROW(A493),)</f>
        <v>17.9841443674513</v>
      </c>
      <c r="AJ495" s="177">
        <f>HLOOKUP(附加题模型!$E$2,历史数据!$L$3:$U$5000,ROW(A493),)</f>
        <v>17.6583446506496</v>
      </c>
    </row>
    <row r="496" spans="1:36" x14ac:dyDescent="0.2">
      <c r="A496" s="148">
        <v>37190</v>
      </c>
      <c r="B496" s="137">
        <v>21.105120777726899</v>
      </c>
      <c r="C496" s="137">
        <v>102.073846408573</v>
      </c>
      <c r="D496" s="137">
        <v>10.610033222591399</v>
      </c>
      <c r="E496" s="137">
        <v>15.5</v>
      </c>
      <c r="F496" s="137">
        <v>21.4282144439522</v>
      </c>
      <c r="G496" s="137">
        <v>28.2766904460251</v>
      </c>
      <c r="H496" s="137">
        <v>9.0500000000000007</v>
      </c>
      <c r="I496" s="137">
        <v>20.931692308116801</v>
      </c>
      <c r="J496" s="137"/>
      <c r="K496" s="137">
        <v>17.5149927752569</v>
      </c>
      <c r="L496" s="137">
        <v>21.601478274851299</v>
      </c>
      <c r="M496" s="137">
        <v>100.155165085104</v>
      </c>
      <c r="N496" s="137">
        <v>10.3382392026578</v>
      </c>
      <c r="O496" s="137">
        <v>15.71</v>
      </c>
      <c r="P496" s="137">
        <v>21.4282144439522</v>
      </c>
      <c r="Q496" s="137">
        <v>28.428715663476801</v>
      </c>
      <c r="R496" s="137">
        <v>9.33</v>
      </c>
      <c r="S496" s="137">
        <v>21.146877929975901</v>
      </c>
      <c r="T496" s="137"/>
      <c r="U496" s="137">
        <v>17.462864820568701</v>
      </c>
      <c r="V496" s="1">
        <v>126200</v>
      </c>
      <c r="W496" s="1">
        <v>4185129</v>
      </c>
      <c r="X496" s="1">
        <v>895159</v>
      </c>
      <c r="Y496" s="1">
        <v>1561810</v>
      </c>
      <c r="Z496" s="1">
        <v>0</v>
      </c>
      <c r="AA496" s="1">
        <v>61516</v>
      </c>
      <c r="AB496" s="1">
        <v>3197080</v>
      </c>
      <c r="AC496" s="1">
        <v>507448</v>
      </c>
      <c r="AE496" s="1">
        <v>474394</v>
      </c>
      <c r="AH496" s="136">
        <f t="shared" si="7"/>
        <v>37190</v>
      </c>
      <c r="AI496" s="177">
        <f>HLOOKUP(附加题模型!$E$2,历史数据!$B$3:$K$5000,ROW(A494),)</f>
        <v>17.5149927752569</v>
      </c>
      <c r="AJ496" s="177">
        <f>HLOOKUP(附加题模型!$E$2,历史数据!$L$3:$U$5000,ROW(A494),)</f>
        <v>17.462864820568701</v>
      </c>
    </row>
    <row r="497" spans="1:36" x14ac:dyDescent="0.2">
      <c r="A497" s="148">
        <v>37193</v>
      </c>
      <c r="B497" s="137">
        <v>21.4029352760015</v>
      </c>
      <c r="C497" s="137">
        <v>99.771428820410094</v>
      </c>
      <c r="D497" s="137">
        <v>10.4187707641196</v>
      </c>
      <c r="E497" s="137">
        <v>15.72</v>
      </c>
      <c r="F497" s="137">
        <v>21.488746123172401</v>
      </c>
      <c r="G497" s="137">
        <v>28.595943402673701</v>
      </c>
      <c r="H497" s="137">
        <v>9.35</v>
      </c>
      <c r="I497" s="137">
        <v>21.146877929975901</v>
      </c>
      <c r="J497" s="137"/>
      <c r="K497" s="137">
        <v>17.4498328318966</v>
      </c>
      <c r="L497" s="137">
        <v>21.800021273700999</v>
      </c>
      <c r="M497" s="137">
        <v>102.073846408573</v>
      </c>
      <c r="N497" s="137">
        <v>10.549634551495</v>
      </c>
      <c r="O497" s="137">
        <v>15.85</v>
      </c>
      <c r="P497" s="137">
        <v>21.337416925121801</v>
      </c>
      <c r="Q497" s="137">
        <v>28.960803924557901</v>
      </c>
      <c r="R497" s="137">
        <v>9.5</v>
      </c>
      <c r="S497" s="137">
        <v>21.479437527394602</v>
      </c>
      <c r="T497" s="137"/>
      <c r="U497" s="137">
        <v>17.8147285147144</v>
      </c>
      <c r="V497" s="1">
        <v>207223</v>
      </c>
      <c r="W497" s="1">
        <v>1299311</v>
      </c>
      <c r="X497" s="1">
        <v>301551</v>
      </c>
      <c r="Y497" s="1">
        <v>1042366</v>
      </c>
      <c r="Z497" s="1">
        <v>147500</v>
      </c>
      <c r="AA497" s="1">
        <v>49355</v>
      </c>
      <c r="AB497" s="1">
        <v>3389361</v>
      </c>
      <c r="AC497" s="1">
        <v>153800</v>
      </c>
      <c r="AE497" s="1">
        <v>251080</v>
      </c>
      <c r="AH497" s="136">
        <f t="shared" si="7"/>
        <v>37193</v>
      </c>
      <c r="AI497" s="177">
        <f>HLOOKUP(附加题模型!$E$2,历史数据!$B$3:$K$5000,ROW(A495),)</f>
        <v>17.4498328318966</v>
      </c>
      <c r="AJ497" s="177">
        <f>HLOOKUP(附加题模型!$E$2,历史数据!$L$3:$U$5000,ROW(A495),)</f>
        <v>17.8147285147144</v>
      </c>
    </row>
    <row r="498" spans="1:36" x14ac:dyDescent="0.2">
      <c r="A498" s="148">
        <v>37194</v>
      </c>
      <c r="B498" s="137">
        <v>21.800021273700999</v>
      </c>
      <c r="C498" s="137">
        <v>102.073846408573</v>
      </c>
      <c r="D498" s="137">
        <v>10.5999667774086</v>
      </c>
      <c r="E498" s="137">
        <v>15.95</v>
      </c>
      <c r="F498" s="137">
        <v>21.337416925121801</v>
      </c>
      <c r="G498" s="137">
        <v>29.4168795769132</v>
      </c>
      <c r="H498" s="137">
        <v>9.5</v>
      </c>
      <c r="I498" s="137">
        <v>21.518562185914401</v>
      </c>
      <c r="J498" s="137"/>
      <c r="K498" s="137">
        <v>17.723504594009999</v>
      </c>
      <c r="L498" s="137">
        <v>21.601478274851299</v>
      </c>
      <c r="M498" s="137">
        <v>100.462154096859</v>
      </c>
      <c r="N498" s="137">
        <v>10.5093687707641</v>
      </c>
      <c r="O498" s="137">
        <v>15.62</v>
      </c>
      <c r="P498" s="137">
        <v>20.378998670802002</v>
      </c>
      <c r="Q498" s="137">
        <v>29.264854359461399</v>
      </c>
      <c r="R498" s="137">
        <v>9.27</v>
      </c>
      <c r="S498" s="137">
        <v>21.440312868874798</v>
      </c>
      <c r="T498" s="137"/>
      <c r="U498" s="137">
        <v>17.5931847072893</v>
      </c>
      <c r="V498" s="1">
        <v>102800</v>
      </c>
      <c r="W498" s="1">
        <v>625960</v>
      </c>
      <c r="X498" s="1">
        <v>257870</v>
      </c>
      <c r="Y498" s="1">
        <v>470725</v>
      </c>
      <c r="Z498" s="1">
        <v>171409</v>
      </c>
      <c r="AA498" s="1">
        <v>44648</v>
      </c>
      <c r="AB498" s="1">
        <v>1722049</v>
      </c>
      <c r="AC498" s="1">
        <v>227522</v>
      </c>
      <c r="AE498" s="1">
        <v>79068</v>
      </c>
      <c r="AH498" s="136">
        <f t="shared" si="7"/>
        <v>37194</v>
      </c>
      <c r="AI498" s="177">
        <f>HLOOKUP(附加题模型!$E$2,历史数据!$B$3:$K$5000,ROW(A496),)</f>
        <v>17.723504594009999</v>
      </c>
      <c r="AJ498" s="177">
        <f>HLOOKUP(附加题模型!$E$2,历史数据!$L$3:$U$5000,ROW(A496),)</f>
        <v>17.5931847072893</v>
      </c>
    </row>
    <row r="499" spans="1:36" x14ac:dyDescent="0.2">
      <c r="A499" s="148">
        <v>37195</v>
      </c>
      <c r="B499" s="137">
        <v>21.601478274851299</v>
      </c>
      <c r="C499" s="137">
        <v>100.155165085104</v>
      </c>
      <c r="D499" s="137">
        <v>10.4892358803987</v>
      </c>
      <c r="E499" s="137">
        <v>15.48</v>
      </c>
      <c r="F499" s="137">
        <v>20.5807709348693</v>
      </c>
      <c r="G499" s="137">
        <v>29.036816533283801</v>
      </c>
      <c r="H499" s="137">
        <v>9.23</v>
      </c>
      <c r="I499" s="137">
        <v>21.401188210354899</v>
      </c>
      <c r="J499" s="137"/>
      <c r="K499" s="137">
        <v>17.267384990487699</v>
      </c>
      <c r="L499" s="137">
        <v>21.641186874621201</v>
      </c>
      <c r="M499" s="137">
        <v>100.155165085104</v>
      </c>
      <c r="N499" s="137">
        <v>10.4691029900332</v>
      </c>
      <c r="O499" s="137">
        <v>15.58</v>
      </c>
      <c r="P499" s="137">
        <v>20.368910057598601</v>
      </c>
      <c r="Q499" s="137">
        <v>29.188841750735499</v>
      </c>
      <c r="R499" s="137">
        <v>9.9</v>
      </c>
      <c r="S499" s="137">
        <v>21.1860025884958</v>
      </c>
      <c r="T499" s="137"/>
      <c r="U499" s="137">
        <v>17.619248684633401</v>
      </c>
      <c r="V499" s="1">
        <v>132349</v>
      </c>
      <c r="W499" s="1">
        <v>688609</v>
      </c>
      <c r="X499" s="1">
        <v>146603</v>
      </c>
      <c r="Y499" s="1">
        <v>652028</v>
      </c>
      <c r="Z499" s="1">
        <v>54336</v>
      </c>
      <c r="AA499" s="1">
        <v>12100</v>
      </c>
      <c r="AB499" s="1">
        <v>5727022</v>
      </c>
      <c r="AC499" s="1">
        <v>145675</v>
      </c>
      <c r="AE499" s="1">
        <v>74596</v>
      </c>
      <c r="AH499" s="136">
        <f t="shared" si="7"/>
        <v>37195</v>
      </c>
      <c r="AI499" s="177">
        <f>HLOOKUP(附加题模型!$E$2,历史数据!$B$3:$K$5000,ROW(A497),)</f>
        <v>17.267384990487699</v>
      </c>
      <c r="AJ499" s="177">
        <f>HLOOKUP(附加题模型!$E$2,历史数据!$L$3:$U$5000,ROW(A497),)</f>
        <v>17.619248684633401</v>
      </c>
    </row>
    <row r="500" spans="1:36" x14ac:dyDescent="0.2">
      <c r="A500" s="148">
        <v>37196</v>
      </c>
      <c r="B500" s="137">
        <v>22.197107271400501</v>
      </c>
      <c r="C500" s="137">
        <v>100.538901349798</v>
      </c>
      <c r="D500" s="137">
        <v>10.4691029900332</v>
      </c>
      <c r="E500" s="137">
        <v>15.68</v>
      </c>
      <c r="F500" s="137">
        <v>20.429441736818799</v>
      </c>
      <c r="G500" s="137">
        <v>29.2952594029518</v>
      </c>
      <c r="H500" s="137">
        <v>9.9</v>
      </c>
      <c r="I500" s="137">
        <v>21.440312868874798</v>
      </c>
      <c r="J500" s="137"/>
      <c r="K500" s="137">
        <v>17.788664537370298</v>
      </c>
      <c r="L500" s="137">
        <v>21.839729873471001</v>
      </c>
      <c r="M500" s="137">
        <v>101.613362890941</v>
      </c>
      <c r="N500" s="137">
        <v>10.620099667774101</v>
      </c>
      <c r="O500" s="137">
        <v>15.6</v>
      </c>
      <c r="P500" s="137">
        <v>21.0044926894107</v>
      </c>
      <c r="Q500" s="137">
        <v>29.188841750735499</v>
      </c>
      <c r="R500" s="137">
        <v>9.7799999999999994</v>
      </c>
      <c r="S500" s="137">
        <v>21.714185478513699</v>
      </c>
      <c r="T500" s="137"/>
      <c r="U500" s="137">
        <v>17.736536582682</v>
      </c>
      <c r="V500" s="1">
        <v>172400</v>
      </c>
      <c r="W500" s="1">
        <v>733211</v>
      </c>
      <c r="X500" s="1">
        <v>244865</v>
      </c>
      <c r="Y500" s="1">
        <v>508457</v>
      </c>
      <c r="Z500" s="1">
        <v>659229</v>
      </c>
      <c r="AA500" s="1">
        <v>36400</v>
      </c>
      <c r="AB500" s="1">
        <v>8245312</v>
      </c>
      <c r="AC500" s="1">
        <v>365620</v>
      </c>
      <c r="AE500" s="1">
        <v>133300</v>
      </c>
      <c r="AH500" s="136">
        <f t="shared" si="7"/>
        <v>37196</v>
      </c>
      <c r="AI500" s="177">
        <f>HLOOKUP(附加题模型!$E$2,历史数据!$B$3:$K$5000,ROW(A498),)</f>
        <v>17.788664537370298</v>
      </c>
      <c r="AJ500" s="177">
        <f>HLOOKUP(附加题模型!$E$2,历史数据!$L$3:$U$5000,ROW(A498),)</f>
        <v>17.736536582682</v>
      </c>
    </row>
    <row r="501" spans="1:36" x14ac:dyDescent="0.2">
      <c r="A501" s="148">
        <v>37197</v>
      </c>
      <c r="B501" s="137">
        <v>21.839729873471001</v>
      </c>
      <c r="C501" s="137">
        <v>100.922637614492</v>
      </c>
      <c r="D501" s="137">
        <v>10.549634551495</v>
      </c>
      <c r="E501" s="137">
        <v>15.59</v>
      </c>
      <c r="F501" s="137">
        <v>21.083161201356099</v>
      </c>
      <c r="G501" s="137">
        <v>28.671956011399601</v>
      </c>
      <c r="H501" s="137">
        <v>9.75</v>
      </c>
      <c r="I501" s="137">
        <v>21.616373832214101</v>
      </c>
      <c r="J501" s="137"/>
      <c r="K501" s="137">
        <v>17.6583446506496</v>
      </c>
      <c r="L501" s="137">
        <v>21.482352475541401</v>
      </c>
      <c r="M501" s="137">
        <v>100.231912338043</v>
      </c>
      <c r="N501" s="137">
        <v>10.529501661129601</v>
      </c>
      <c r="O501" s="137">
        <v>15.35</v>
      </c>
      <c r="P501" s="137">
        <v>21.2142753879317</v>
      </c>
      <c r="Q501" s="137">
        <v>28.580740880928602</v>
      </c>
      <c r="R501" s="137">
        <v>9.8000000000000007</v>
      </c>
      <c r="S501" s="137">
        <v>21.8706841125931</v>
      </c>
      <c r="T501" s="137"/>
      <c r="U501" s="137">
        <v>17.710472605337898</v>
      </c>
      <c r="V501" s="1">
        <v>108300</v>
      </c>
      <c r="W501" s="1">
        <v>551000</v>
      </c>
      <c r="X501" s="1">
        <v>167681</v>
      </c>
      <c r="Y501" s="1">
        <v>373200</v>
      </c>
      <c r="Z501" s="1">
        <v>848642</v>
      </c>
      <c r="AA501" s="1">
        <v>28175</v>
      </c>
      <c r="AB501" s="1">
        <v>4046969</v>
      </c>
      <c r="AC501" s="1">
        <v>264135</v>
      </c>
      <c r="AE501" s="1">
        <v>109800</v>
      </c>
      <c r="AH501" s="136">
        <f t="shared" si="7"/>
        <v>37197</v>
      </c>
      <c r="AI501" s="177">
        <f>HLOOKUP(附加题模型!$E$2,历史数据!$B$3:$K$5000,ROW(A499),)</f>
        <v>17.6583446506496</v>
      </c>
      <c r="AJ501" s="177">
        <f>HLOOKUP(附加题模型!$E$2,历史数据!$L$3:$U$5000,ROW(A499),)</f>
        <v>17.710472605337898</v>
      </c>
    </row>
    <row r="502" spans="1:36" x14ac:dyDescent="0.2">
      <c r="A502" s="148">
        <v>37200</v>
      </c>
      <c r="B502" s="137">
        <v>21.462498175656499</v>
      </c>
      <c r="C502" s="137">
        <v>99.771428820410094</v>
      </c>
      <c r="D502" s="137">
        <v>10.5194352159468</v>
      </c>
      <c r="E502" s="137">
        <v>15.2</v>
      </c>
      <c r="F502" s="137">
        <v>21.2404982252468</v>
      </c>
      <c r="G502" s="137">
        <v>28.459120706967202</v>
      </c>
      <c r="H502" s="137">
        <v>9.81</v>
      </c>
      <c r="I502" s="137">
        <v>21.8706841125931</v>
      </c>
      <c r="J502" s="137"/>
      <c r="K502" s="137">
        <v>17.710472605337898</v>
      </c>
      <c r="L502" s="137">
        <v>21.502206775426401</v>
      </c>
      <c r="M502" s="137">
        <v>98.236483761634503</v>
      </c>
      <c r="N502" s="137">
        <v>10.388571428571399</v>
      </c>
      <c r="O502" s="137">
        <v>14.95</v>
      </c>
      <c r="P502" s="137">
        <v>21.135606875986301</v>
      </c>
      <c r="Q502" s="137">
        <v>28.2766904460251</v>
      </c>
      <c r="R502" s="137">
        <v>9.8800000000000008</v>
      </c>
      <c r="S502" s="137">
        <v>21.518562185914401</v>
      </c>
      <c r="T502" s="137"/>
      <c r="U502" s="137">
        <v>17.5931847072893</v>
      </c>
      <c r="V502" s="1">
        <v>89783</v>
      </c>
      <c r="W502" s="1">
        <v>670160</v>
      </c>
      <c r="X502" s="1">
        <v>174500</v>
      </c>
      <c r="Y502" s="1">
        <v>479141</v>
      </c>
      <c r="Z502" s="1">
        <v>204260</v>
      </c>
      <c r="AA502" s="1">
        <v>30330</v>
      </c>
      <c r="AB502" s="1">
        <v>4195236</v>
      </c>
      <c r="AC502" s="1">
        <v>132540</v>
      </c>
      <c r="AE502" s="1">
        <v>52750</v>
      </c>
      <c r="AH502" s="136">
        <f t="shared" si="7"/>
        <v>37200</v>
      </c>
      <c r="AI502" s="177">
        <f>HLOOKUP(附加题模型!$E$2,历史数据!$B$3:$K$5000,ROW(A500),)</f>
        <v>17.710472605337898</v>
      </c>
      <c r="AJ502" s="177">
        <f>HLOOKUP(附加题模型!$E$2,历史数据!$L$3:$U$5000,ROW(A500),)</f>
        <v>17.5931847072893</v>
      </c>
    </row>
    <row r="503" spans="1:36" x14ac:dyDescent="0.2">
      <c r="A503" s="148">
        <v>37201</v>
      </c>
      <c r="B503" s="137">
        <v>21.442643875771498</v>
      </c>
      <c r="C503" s="137">
        <v>98.236483761634503</v>
      </c>
      <c r="D503" s="137">
        <v>10.388571428571399</v>
      </c>
      <c r="E503" s="137">
        <v>14.9</v>
      </c>
      <c r="F503" s="137">
        <v>21.109384038671202</v>
      </c>
      <c r="G503" s="137">
        <v>27.759804706689099</v>
      </c>
      <c r="H503" s="137">
        <v>9.85</v>
      </c>
      <c r="I503" s="137">
        <v>21.518562185914401</v>
      </c>
      <c r="J503" s="137"/>
      <c r="K503" s="137">
        <v>17.6583446506496</v>
      </c>
      <c r="L503" s="137">
        <v>21.482352475541401</v>
      </c>
      <c r="M503" s="137">
        <v>97.622505738124303</v>
      </c>
      <c r="N503" s="137">
        <v>10.388571428571399</v>
      </c>
      <c r="O503" s="137">
        <v>14.86</v>
      </c>
      <c r="P503" s="137">
        <v>20.965158433437999</v>
      </c>
      <c r="Q503" s="137">
        <v>28.124665228573299</v>
      </c>
      <c r="R503" s="137">
        <v>9.6999999999999993</v>
      </c>
      <c r="S503" s="137">
        <v>21.088190942196199</v>
      </c>
      <c r="T503" s="137"/>
      <c r="U503" s="137">
        <v>17.5931847072893</v>
      </c>
      <c r="V503" s="1">
        <v>89900</v>
      </c>
      <c r="W503" s="1">
        <v>330447</v>
      </c>
      <c r="X503" s="1">
        <v>0</v>
      </c>
      <c r="Y503" s="1">
        <v>347151</v>
      </c>
      <c r="Z503" s="1">
        <v>792249</v>
      </c>
      <c r="AA503" s="1">
        <v>15762</v>
      </c>
      <c r="AB503" s="1">
        <v>1974509</v>
      </c>
      <c r="AC503" s="1">
        <v>223600</v>
      </c>
      <c r="AE503" s="1">
        <v>45130</v>
      </c>
      <c r="AH503" s="136">
        <f t="shared" si="7"/>
        <v>37201</v>
      </c>
      <c r="AI503" s="177">
        <f>HLOOKUP(附加题模型!$E$2,历史数据!$B$3:$K$5000,ROW(A501),)</f>
        <v>17.6583446506496</v>
      </c>
      <c r="AJ503" s="177">
        <f>HLOOKUP(附加题模型!$E$2,历史数据!$L$3:$U$5000,ROW(A501),)</f>
        <v>17.5931847072893</v>
      </c>
    </row>
    <row r="504" spans="1:36" x14ac:dyDescent="0.2">
      <c r="A504" s="148">
        <v>37202</v>
      </c>
      <c r="B504" s="137">
        <v>21.442643875771498</v>
      </c>
      <c r="C504" s="137">
        <v>97.622505738124303</v>
      </c>
      <c r="D504" s="137">
        <v>10.3785049833887</v>
      </c>
      <c r="E504" s="137">
        <v>14.86</v>
      </c>
      <c r="F504" s="137">
        <v>20.9782698520956</v>
      </c>
      <c r="G504" s="137">
        <v>27.835817315414999</v>
      </c>
      <c r="H504" s="137">
        <v>9.65</v>
      </c>
      <c r="I504" s="137">
        <v>21.127315600715999</v>
      </c>
      <c r="J504" s="137"/>
      <c r="K504" s="137">
        <v>17.5801527186172</v>
      </c>
      <c r="L504" s="137">
        <v>20.9065777788772</v>
      </c>
      <c r="M504" s="137">
        <v>92.096703526532394</v>
      </c>
      <c r="N504" s="137">
        <v>9.7644518272425191</v>
      </c>
      <c r="O504" s="137">
        <v>14.2</v>
      </c>
      <c r="P504" s="137">
        <v>20.571815873711301</v>
      </c>
      <c r="Q504" s="137">
        <v>26.756438271507601</v>
      </c>
      <c r="R504" s="137">
        <v>9.02</v>
      </c>
      <c r="S504" s="137">
        <v>19.855764198821099</v>
      </c>
      <c r="T504" s="137"/>
      <c r="U504" s="137">
        <v>16.2899858400827</v>
      </c>
      <c r="V504" s="1">
        <v>143082</v>
      </c>
      <c r="W504" s="1">
        <v>981975</v>
      </c>
      <c r="X504" s="1">
        <v>625852</v>
      </c>
      <c r="Y504" s="1">
        <v>870170</v>
      </c>
      <c r="Z504" s="1">
        <v>168474</v>
      </c>
      <c r="AA504" s="1">
        <v>38200</v>
      </c>
      <c r="AB504" s="1">
        <v>4558126</v>
      </c>
      <c r="AC504" s="1">
        <v>696136</v>
      </c>
      <c r="AE504" s="1">
        <v>182500</v>
      </c>
      <c r="AH504" s="136">
        <f t="shared" si="7"/>
        <v>37202</v>
      </c>
      <c r="AI504" s="177">
        <f>HLOOKUP(附加题模型!$E$2,历史数据!$B$3:$K$5000,ROW(A502),)</f>
        <v>17.5801527186172</v>
      </c>
      <c r="AJ504" s="177">
        <f>HLOOKUP(附加题模型!$E$2,历史数据!$L$3:$U$5000,ROW(A502),)</f>
        <v>16.2899858400827</v>
      </c>
    </row>
    <row r="505" spans="1:36" x14ac:dyDescent="0.2">
      <c r="A505" s="148">
        <v>37203</v>
      </c>
      <c r="B505" s="137">
        <v>20.449928881522801</v>
      </c>
      <c r="C505" s="137">
        <v>90.561758467756803</v>
      </c>
      <c r="D505" s="137">
        <v>9.5228571428571396</v>
      </c>
      <c r="E505" s="137">
        <v>13.82</v>
      </c>
      <c r="F505" s="137">
        <v>20.191584732641999</v>
      </c>
      <c r="G505" s="137">
        <v>26.011514705993999</v>
      </c>
      <c r="H505" s="137">
        <v>8.8800000000000008</v>
      </c>
      <c r="I505" s="137">
        <v>19.660140906221802</v>
      </c>
      <c r="J505" s="137"/>
      <c r="K505" s="137">
        <v>15.846898225232399</v>
      </c>
      <c r="L505" s="137">
        <v>20.648471880372501</v>
      </c>
      <c r="M505" s="137">
        <v>93.6316485853079</v>
      </c>
      <c r="N505" s="137">
        <v>9.8147840531561492</v>
      </c>
      <c r="O505" s="137">
        <v>14.32</v>
      </c>
      <c r="P505" s="137">
        <v>20.506258780423501</v>
      </c>
      <c r="Q505" s="137">
        <v>26.604413054055801</v>
      </c>
      <c r="R505" s="137">
        <v>9.34</v>
      </c>
      <c r="S505" s="137">
        <v>20.0513874914203</v>
      </c>
      <c r="T505" s="137"/>
      <c r="U505" s="137">
        <v>16.2899858400827</v>
      </c>
      <c r="V505" s="1">
        <v>184000</v>
      </c>
      <c r="W505" s="1">
        <v>699494</v>
      </c>
      <c r="X505" s="1">
        <v>273665</v>
      </c>
      <c r="Y505" s="1">
        <v>569001</v>
      </c>
      <c r="Z505" s="1">
        <v>657841</v>
      </c>
      <c r="AA505" s="1">
        <v>36130</v>
      </c>
      <c r="AB505" s="1">
        <v>3505926</v>
      </c>
      <c r="AC505" s="1">
        <v>378112</v>
      </c>
      <c r="AE505" s="1">
        <v>164070</v>
      </c>
      <c r="AH505" s="136">
        <f t="shared" si="7"/>
        <v>37203</v>
      </c>
      <c r="AI505" s="177">
        <f>HLOOKUP(附加题模型!$E$2,历史数据!$B$3:$K$5000,ROW(A503),)</f>
        <v>15.846898225232399</v>
      </c>
      <c r="AJ505" s="177">
        <f>HLOOKUP(附加题模型!$E$2,历史数据!$L$3:$U$5000,ROW(A503),)</f>
        <v>16.2899858400827</v>
      </c>
    </row>
    <row r="506" spans="1:36" x14ac:dyDescent="0.2">
      <c r="A506" s="148">
        <v>37204</v>
      </c>
      <c r="B506" s="137">
        <v>20.747743379797399</v>
      </c>
      <c r="C506" s="137">
        <v>94.092132102940596</v>
      </c>
      <c r="D506" s="137">
        <v>9.6839202657807295</v>
      </c>
      <c r="E506" s="137">
        <v>14.4</v>
      </c>
      <c r="F506" s="137">
        <v>20.506258780423501</v>
      </c>
      <c r="G506" s="137">
        <v>26.604413054055801</v>
      </c>
      <c r="H506" s="137">
        <v>9.35</v>
      </c>
      <c r="I506" s="137">
        <v>19.9144511866008</v>
      </c>
      <c r="J506" s="137"/>
      <c r="K506" s="137">
        <v>16.2117939080503</v>
      </c>
      <c r="L506" s="137">
        <v>21.442643875771498</v>
      </c>
      <c r="M506" s="137">
        <v>96.010813426409996</v>
      </c>
      <c r="N506" s="137">
        <v>9.8449833887043194</v>
      </c>
      <c r="O506" s="137">
        <v>14.4</v>
      </c>
      <c r="P506" s="137">
        <v>20.519370199080999</v>
      </c>
      <c r="Q506" s="137">
        <v>27.3037290543339</v>
      </c>
      <c r="R506" s="137">
        <v>9.3800000000000008</v>
      </c>
      <c r="S506" s="137">
        <v>20.286135442539301</v>
      </c>
      <c r="T506" s="137"/>
      <c r="U506" s="137">
        <v>16.2899858400827</v>
      </c>
      <c r="V506" s="1">
        <v>197408</v>
      </c>
      <c r="W506" s="1">
        <v>908369</v>
      </c>
      <c r="X506" s="1">
        <v>273636</v>
      </c>
      <c r="Y506" s="1">
        <v>452883</v>
      </c>
      <c r="Z506" s="1">
        <v>675065</v>
      </c>
      <c r="AA506" s="1">
        <v>24020</v>
      </c>
      <c r="AB506" s="1">
        <v>3237154</v>
      </c>
      <c r="AC506" s="1">
        <v>194994</v>
      </c>
      <c r="AE506" s="1">
        <v>166900</v>
      </c>
      <c r="AH506" s="136">
        <f t="shared" si="7"/>
        <v>37204</v>
      </c>
      <c r="AI506" s="177">
        <f>HLOOKUP(附加题模型!$E$2,历史数据!$B$3:$K$5000,ROW(A504),)</f>
        <v>16.2117939080503</v>
      </c>
      <c r="AJ506" s="177">
        <f>HLOOKUP(附加题模型!$E$2,历史数据!$L$3:$U$5000,ROW(A504),)</f>
        <v>16.2899858400827</v>
      </c>
    </row>
    <row r="507" spans="1:36" x14ac:dyDescent="0.2">
      <c r="A507" s="148">
        <v>37207</v>
      </c>
      <c r="B507" s="137">
        <v>21.442643875771498</v>
      </c>
      <c r="C507" s="137">
        <v>95.5503299087773</v>
      </c>
      <c r="D507" s="137">
        <v>9.7141196013289104</v>
      </c>
      <c r="E507" s="137">
        <v>14.48</v>
      </c>
      <c r="F507" s="137">
        <v>20.716041478944401</v>
      </c>
      <c r="G507" s="137">
        <v>28.094260185083002</v>
      </c>
      <c r="H507" s="137">
        <v>9.32</v>
      </c>
      <c r="I507" s="137">
        <v>20.286135442539301</v>
      </c>
      <c r="J507" s="137"/>
      <c r="K507" s="137">
        <v>16.2899858400827</v>
      </c>
      <c r="L507" s="137">
        <v>21.422789575886501</v>
      </c>
      <c r="M507" s="137">
        <v>94.092132102940596</v>
      </c>
      <c r="N507" s="137">
        <v>9.9255149501661109</v>
      </c>
      <c r="O507" s="137">
        <v>14.2</v>
      </c>
      <c r="P507" s="137">
        <v>21.4240580864526</v>
      </c>
      <c r="Q507" s="137">
        <v>27.212513923862801</v>
      </c>
      <c r="R507" s="137">
        <v>8.9600000000000009</v>
      </c>
      <c r="S507" s="137">
        <v>20.110074479200001</v>
      </c>
      <c r="T507" s="137"/>
      <c r="U507" s="137">
        <v>16.029346066641398</v>
      </c>
      <c r="V507" s="1">
        <v>61204</v>
      </c>
      <c r="W507" s="1">
        <v>384705</v>
      </c>
      <c r="X507" s="1">
        <v>201850</v>
      </c>
      <c r="Y507" s="1">
        <v>221241</v>
      </c>
      <c r="Z507" s="1">
        <v>1608352</v>
      </c>
      <c r="AA507" s="1">
        <v>14699</v>
      </c>
      <c r="AB507" s="1">
        <v>1932510</v>
      </c>
      <c r="AC507" s="1">
        <v>127942</v>
      </c>
      <c r="AE507" s="1">
        <v>96500</v>
      </c>
      <c r="AH507" s="136">
        <f t="shared" si="7"/>
        <v>37207</v>
      </c>
      <c r="AI507" s="177">
        <f>HLOOKUP(附加题模型!$E$2,历史数据!$B$3:$K$5000,ROW(A505),)</f>
        <v>16.2899858400827</v>
      </c>
      <c r="AJ507" s="177">
        <f>HLOOKUP(附加题模型!$E$2,历史数据!$L$3:$U$5000,ROW(A505),)</f>
        <v>16.029346066641398</v>
      </c>
    </row>
    <row r="508" spans="1:36" x14ac:dyDescent="0.2">
      <c r="A508" s="148">
        <v>37208</v>
      </c>
      <c r="B508" s="137">
        <v>21.4029352760015</v>
      </c>
      <c r="C508" s="137">
        <v>92.096703526532394</v>
      </c>
      <c r="D508" s="137">
        <v>9.8651162790697704</v>
      </c>
      <c r="E508" s="137">
        <v>13.8781869688385</v>
      </c>
      <c r="F508" s="137">
        <v>21.371612411822401</v>
      </c>
      <c r="G508" s="137">
        <v>26.376375227878199</v>
      </c>
      <c r="H508" s="137">
        <v>8.85</v>
      </c>
      <c r="I508" s="137">
        <v>20.481758735138602</v>
      </c>
      <c r="J508" s="137"/>
      <c r="K508" s="137">
        <v>15.8990261799207</v>
      </c>
      <c r="L508" s="137">
        <v>21.522061075311399</v>
      </c>
      <c r="M508" s="137">
        <v>93.247912320614006</v>
      </c>
      <c r="N508" s="137">
        <v>9.95571428571429</v>
      </c>
      <c r="O508" s="137">
        <v>13.797733711048201</v>
      </c>
      <c r="P508" s="137">
        <v>21.3322781558497</v>
      </c>
      <c r="Q508" s="137">
        <v>26.52840044533</v>
      </c>
      <c r="R508" s="137">
        <v>8.8000000000000007</v>
      </c>
      <c r="S508" s="137">
        <v>20.149199137719901</v>
      </c>
      <c r="T508" s="137"/>
      <c r="U508" s="137">
        <v>15.8338662365604</v>
      </c>
      <c r="V508" s="1">
        <v>78400</v>
      </c>
      <c r="W508" s="1">
        <v>400919</v>
      </c>
      <c r="X508" s="1">
        <v>221788</v>
      </c>
      <c r="Y508" s="1">
        <v>428040</v>
      </c>
      <c r="Z508" s="1">
        <v>538630</v>
      </c>
      <c r="AA508" s="1">
        <v>12801</v>
      </c>
      <c r="AB508" s="1">
        <v>1343545</v>
      </c>
      <c r="AC508" s="1">
        <v>118780</v>
      </c>
      <c r="AE508" s="1">
        <v>71830</v>
      </c>
      <c r="AH508" s="136">
        <f t="shared" si="7"/>
        <v>37208</v>
      </c>
      <c r="AI508" s="177">
        <f>HLOOKUP(附加题模型!$E$2,历史数据!$B$3:$K$5000,ROW(A506),)</f>
        <v>15.8990261799207</v>
      </c>
      <c r="AJ508" s="177">
        <f>HLOOKUP(附加题模型!$E$2,历史数据!$L$3:$U$5000,ROW(A506),)</f>
        <v>15.8338662365604</v>
      </c>
    </row>
    <row r="509" spans="1:36" x14ac:dyDescent="0.2">
      <c r="A509" s="148">
        <v>37209</v>
      </c>
      <c r="B509" s="137">
        <v>21.522061075311399</v>
      </c>
      <c r="C509" s="137">
        <v>94.015384850001794</v>
      </c>
      <c r="D509" s="137">
        <v>10.0972168237854</v>
      </c>
      <c r="E509" s="137">
        <v>13.797733711048201</v>
      </c>
      <c r="F509" s="137">
        <v>21.371612411822401</v>
      </c>
      <c r="G509" s="137">
        <v>27.136501315137</v>
      </c>
      <c r="H509" s="137">
        <v>8.7100000000000009</v>
      </c>
      <c r="I509" s="137">
        <v>20.168761466979799</v>
      </c>
      <c r="J509" s="137"/>
      <c r="K509" s="137">
        <v>15.7035463498397</v>
      </c>
      <c r="L509" s="137">
        <v>21.502206775426401</v>
      </c>
      <c r="M509" s="137">
        <v>94.399121114695703</v>
      </c>
      <c r="N509" s="137">
        <v>10.056787527193601</v>
      </c>
      <c r="O509" s="137">
        <v>14.029036827195499</v>
      </c>
      <c r="P509" s="137">
        <v>21.3585009931648</v>
      </c>
      <c r="Q509" s="137">
        <v>27.212513923862801</v>
      </c>
      <c r="R509" s="137">
        <v>8.8000000000000007</v>
      </c>
      <c r="S509" s="137">
        <v>20.0905121499401</v>
      </c>
      <c r="T509" s="137"/>
      <c r="U509" s="137">
        <v>15.8990261799207</v>
      </c>
      <c r="V509" s="1">
        <v>70880</v>
      </c>
      <c r="W509" s="1">
        <v>350400</v>
      </c>
      <c r="X509" s="1">
        <v>470300</v>
      </c>
      <c r="Y509" s="1">
        <v>311591</v>
      </c>
      <c r="Z509" s="1">
        <v>188431</v>
      </c>
      <c r="AA509" s="1">
        <v>33353</v>
      </c>
      <c r="AB509" s="1">
        <v>637859</v>
      </c>
      <c r="AC509" s="1">
        <v>101200</v>
      </c>
      <c r="AE509" s="1">
        <v>58410</v>
      </c>
      <c r="AH509" s="136">
        <f t="shared" si="7"/>
        <v>37209</v>
      </c>
      <c r="AI509" s="177">
        <f>HLOOKUP(附加题模型!$E$2,历史数据!$B$3:$K$5000,ROW(A507),)</f>
        <v>15.7035463498397</v>
      </c>
      <c r="AJ509" s="177">
        <f>HLOOKUP(附加题模型!$E$2,历史数据!$L$3:$U$5000,ROW(A507),)</f>
        <v>15.8990261799207</v>
      </c>
    </row>
    <row r="510" spans="1:36" x14ac:dyDescent="0.2">
      <c r="A510" s="148">
        <v>37210</v>
      </c>
      <c r="B510" s="137">
        <v>21.502206775426401</v>
      </c>
      <c r="C510" s="137">
        <v>95.166593644083406</v>
      </c>
      <c r="D510" s="137">
        <v>10.289255982596099</v>
      </c>
      <c r="E510" s="137">
        <v>13.898300283286099</v>
      </c>
      <c r="F510" s="137">
        <v>21.371612411822401</v>
      </c>
      <c r="G510" s="137">
        <v>26.878058445469001</v>
      </c>
      <c r="H510" s="137">
        <v>8.85</v>
      </c>
      <c r="I510" s="137">
        <v>19.953575845120699</v>
      </c>
      <c r="J510" s="137"/>
      <c r="K510" s="137">
        <v>16.003282089297201</v>
      </c>
      <c r="L510" s="137">
        <v>21.482352475541401</v>
      </c>
      <c r="M510" s="137">
        <v>94.399121114695703</v>
      </c>
      <c r="N510" s="137">
        <v>10.289255982596099</v>
      </c>
      <c r="O510" s="137">
        <v>14.3307365439093</v>
      </c>
      <c r="P510" s="137">
        <v>20.847155665519999</v>
      </c>
      <c r="Q510" s="137">
        <v>26.756438271507601</v>
      </c>
      <c r="R510" s="137">
        <v>8.85</v>
      </c>
      <c r="S510" s="137">
        <v>19.953575845120699</v>
      </c>
      <c r="T510" s="137"/>
      <c r="U510" s="137">
        <v>15.8990261799207</v>
      </c>
      <c r="V510" s="1">
        <v>74720</v>
      </c>
      <c r="W510" s="1">
        <v>256899</v>
      </c>
      <c r="X510" s="1">
        <v>495453</v>
      </c>
      <c r="Y510" s="1">
        <v>471452</v>
      </c>
      <c r="Z510" s="1">
        <v>223000</v>
      </c>
      <c r="AA510" s="1">
        <v>16200</v>
      </c>
      <c r="AB510" s="1">
        <v>468899</v>
      </c>
      <c r="AC510" s="1">
        <v>116600</v>
      </c>
      <c r="AE510" s="1">
        <v>163650</v>
      </c>
      <c r="AH510" s="136">
        <f t="shared" si="7"/>
        <v>37210</v>
      </c>
      <c r="AI510" s="177">
        <f>HLOOKUP(附加题模型!$E$2,历史数据!$B$3:$K$5000,ROW(A508),)</f>
        <v>16.003282089297201</v>
      </c>
      <c r="AJ510" s="177">
        <f>HLOOKUP(附加题模型!$E$2,历史数据!$L$3:$U$5000,ROW(A508),)</f>
        <v>15.8990261799207</v>
      </c>
    </row>
    <row r="511" spans="1:36" x14ac:dyDescent="0.2">
      <c r="A511" s="148">
        <v>37211</v>
      </c>
      <c r="B511" s="137">
        <v>22.435358870020199</v>
      </c>
      <c r="C511" s="137">
        <v>103.071560696777</v>
      </c>
      <c r="D511" s="137">
        <v>11.3202030456853</v>
      </c>
      <c r="E511" s="137">
        <v>15.7386685552408</v>
      </c>
      <c r="F511" s="137">
        <v>21.6076179476585</v>
      </c>
      <c r="G511" s="137">
        <v>29.036816533283801</v>
      </c>
      <c r="H511" s="137">
        <v>9.7100000000000009</v>
      </c>
      <c r="I511" s="137">
        <v>21.675060819993799</v>
      </c>
      <c r="J511" s="137"/>
      <c r="K511" s="137">
        <v>16.928553285013901</v>
      </c>
      <c r="L511" s="137">
        <v>21.601478274851299</v>
      </c>
      <c r="M511" s="137">
        <v>95.934066173471194</v>
      </c>
      <c r="N511" s="137">
        <v>10.410543872371299</v>
      </c>
      <c r="O511" s="137">
        <v>14.843626062322899</v>
      </c>
      <c r="P511" s="137">
        <v>21.568283691685799</v>
      </c>
      <c r="Q511" s="137">
        <v>27.151703836882099</v>
      </c>
      <c r="R511" s="137">
        <v>9.08</v>
      </c>
      <c r="S511" s="137">
        <v>20.579570381438199</v>
      </c>
      <c r="T511" s="137"/>
      <c r="U511" s="137">
        <v>16.159665953362001</v>
      </c>
      <c r="V511" s="1">
        <v>214320</v>
      </c>
      <c r="W511" s="1">
        <v>1526428</v>
      </c>
      <c r="X511" s="1">
        <v>1178401</v>
      </c>
      <c r="Y511" s="1">
        <v>2372817</v>
      </c>
      <c r="Z511" s="1">
        <v>1015129</v>
      </c>
      <c r="AA511" s="1">
        <v>68900</v>
      </c>
      <c r="AB511" s="1">
        <v>3855969</v>
      </c>
      <c r="AC511" s="1">
        <v>519752</v>
      </c>
      <c r="AE511" s="1">
        <v>535900</v>
      </c>
      <c r="AH511" s="136">
        <f t="shared" si="7"/>
        <v>37211</v>
      </c>
      <c r="AI511" s="177">
        <f>HLOOKUP(附加题模型!$E$2,历史数据!$B$3:$K$5000,ROW(A509),)</f>
        <v>16.928553285013901</v>
      </c>
      <c r="AJ511" s="177">
        <f>HLOOKUP(附加题模型!$E$2,历史数据!$L$3:$U$5000,ROW(A509),)</f>
        <v>16.159665953362001</v>
      </c>
    </row>
    <row r="512" spans="1:36" x14ac:dyDescent="0.2">
      <c r="A512" s="148">
        <v>37214</v>
      </c>
      <c r="B512" s="137">
        <v>21.601478274851299</v>
      </c>
      <c r="C512" s="137">
        <v>95.934066173471194</v>
      </c>
      <c r="D512" s="137">
        <v>10.4004365482234</v>
      </c>
      <c r="E512" s="137">
        <v>14.9341359773371</v>
      </c>
      <c r="F512" s="137">
        <v>21.6338407849736</v>
      </c>
      <c r="G512" s="137">
        <v>27.364539141314602</v>
      </c>
      <c r="H512" s="137">
        <v>9.08</v>
      </c>
      <c r="I512" s="137">
        <v>20.5404457229183</v>
      </c>
      <c r="J512" s="137"/>
      <c r="K512" s="137">
        <v>16.159665953362001</v>
      </c>
      <c r="L512" s="137">
        <v>21.442643875771498</v>
      </c>
      <c r="M512" s="137">
        <v>95.934066173471194</v>
      </c>
      <c r="N512" s="137">
        <v>10.774407541696901</v>
      </c>
      <c r="O512" s="137">
        <v>15.2961756373938</v>
      </c>
      <c r="P512" s="137">
        <v>21.568283691685799</v>
      </c>
      <c r="Q512" s="137">
        <v>27.698994619708401</v>
      </c>
      <c r="R512" s="137">
        <v>9.35</v>
      </c>
      <c r="S512" s="137">
        <v>21.2838142347954</v>
      </c>
      <c r="T512" s="137"/>
      <c r="U512" s="137">
        <v>16.615785556884401</v>
      </c>
      <c r="V512" s="1">
        <v>72305</v>
      </c>
      <c r="W512" s="1">
        <v>0</v>
      </c>
      <c r="X512" s="1">
        <v>323130</v>
      </c>
      <c r="Y512" s="1">
        <v>678309</v>
      </c>
      <c r="Z512" s="1">
        <v>151425</v>
      </c>
      <c r="AA512" s="1">
        <v>34005</v>
      </c>
      <c r="AB512" s="1">
        <v>1201814</v>
      </c>
      <c r="AC512" s="1">
        <v>279645</v>
      </c>
      <c r="AE512" s="1">
        <v>149239</v>
      </c>
      <c r="AH512" s="136">
        <f t="shared" si="7"/>
        <v>37214</v>
      </c>
      <c r="AI512" s="177">
        <f>HLOOKUP(附加题模型!$E$2,历史数据!$B$3:$K$5000,ROW(A510),)</f>
        <v>16.159665953362001</v>
      </c>
      <c r="AJ512" s="177">
        <f>HLOOKUP(附加题模型!$E$2,历史数据!$L$3:$U$5000,ROW(A510),)</f>
        <v>16.615785556884401</v>
      </c>
    </row>
    <row r="513" spans="1:36" x14ac:dyDescent="0.2">
      <c r="A513" s="148">
        <v>37215</v>
      </c>
      <c r="B513" s="137">
        <v>21.442643875771498</v>
      </c>
      <c r="C513" s="137">
        <v>94.475868367634405</v>
      </c>
      <c r="D513" s="137">
        <v>10.794622189992699</v>
      </c>
      <c r="E513" s="137">
        <v>15.2660056657224</v>
      </c>
      <c r="F513" s="137">
        <v>21.6338407849736</v>
      </c>
      <c r="G513" s="137">
        <v>27.698994619708401</v>
      </c>
      <c r="H513" s="137">
        <v>9.36</v>
      </c>
      <c r="I513" s="137">
        <v>21.2838142347954</v>
      </c>
      <c r="J513" s="137"/>
      <c r="K513" s="137">
        <v>16.746105443605</v>
      </c>
      <c r="L513" s="137">
        <v>21.6808954743912</v>
      </c>
      <c r="M513" s="137">
        <v>99.157450796899795</v>
      </c>
      <c r="N513" s="137">
        <v>10.9462320522117</v>
      </c>
      <c r="O513" s="137">
        <v>15.7084985835694</v>
      </c>
      <c r="P513" s="137">
        <v>22.0796290193306</v>
      </c>
      <c r="Q513" s="137">
        <v>28.8847913158321</v>
      </c>
      <c r="R513" s="137">
        <v>9.48</v>
      </c>
      <c r="S513" s="137">
        <v>22.3206176855713</v>
      </c>
      <c r="T513" s="137"/>
      <c r="U513" s="137">
        <v>16.9155212963419</v>
      </c>
      <c r="V513" s="1">
        <v>329792</v>
      </c>
      <c r="W513" s="1">
        <v>2053971</v>
      </c>
      <c r="X513" s="1">
        <v>750679</v>
      </c>
      <c r="Y513" s="1">
        <v>2081862</v>
      </c>
      <c r="Z513" s="1">
        <v>816460</v>
      </c>
      <c r="AA513" s="1">
        <v>119295</v>
      </c>
      <c r="AB513" s="1">
        <v>2307719</v>
      </c>
      <c r="AC513" s="1">
        <v>1623484</v>
      </c>
      <c r="AE513" s="1">
        <v>264193</v>
      </c>
      <c r="AH513" s="136">
        <f t="shared" si="7"/>
        <v>37215</v>
      </c>
      <c r="AI513" s="177">
        <f>HLOOKUP(附加题模型!$E$2,历史数据!$B$3:$K$5000,ROW(A511),)</f>
        <v>16.746105443605</v>
      </c>
      <c r="AJ513" s="177">
        <f>HLOOKUP(附加题模型!$E$2,历史数据!$L$3:$U$5000,ROW(A511),)</f>
        <v>16.9155212963419</v>
      </c>
    </row>
    <row r="514" spans="1:36" x14ac:dyDescent="0.2">
      <c r="A514" s="148">
        <v>37216</v>
      </c>
      <c r="B514" s="137">
        <v>21.6808954743912</v>
      </c>
      <c r="C514" s="137">
        <v>99.157450796899795</v>
      </c>
      <c r="D514" s="137">
        <v>10.915910079767899</v>
      </c>
      <c r="E514" s="137">
        <v>15.7084985835694</v>
      </c>
      <c r="F514" s="137">
        <v>22.0534061820155</v>
      </c>
      <c r="G514" s="137">
        <v>28.869588794086901</v>
      </c>
      <c r="H514" s="137">
        <v>9.48</v>
      </c>
      <c r="I514" s="137">
        <v>22.398867002610899</v>
      </c>
      <c r="J514" s="137"/>
      <c r="K514" s="137">
        <v>16.9676492510301</v>
      </c>
      <c r="L514" s="137">
        <v>22.336087370595301</v>
      </c>
      <c r="M514" s="137">
        <v>98.620220026328397</v>
      </c>
      <c r="N514" s="137">
        <v>10.895695431472101</v>
      </c>
      <c r="O514" s="137">
        <v>15.6381019830028</v>
      </c>
      <c r="P514" s="137">
        <v>22.4074144857696</v>
      </c>
      <c r="Q514" s="137">
        <v>28.869588794086901</v>
      </c>
      <c r="R514" s="137">
        <v>9.4700000000000006</v>
      </c>
      <c r="S514" s="137">
        <v>22.242368368531601</v>
      </c>
      <c r="T514" s="137"/>
      <c r="U514" s="137">
        <v>16.9676492510301</v>
      </c>
      <c r="V514" s="1">
        <v>361001</v>
      </c>
      <c r="W514" s="1">
        <v>865702</v>
      </c>
      <c r="X514" s="1">
        <v>512850</v>
      </c>
      <c r="Y514" s="1">
        <v>621969</v>
      </c>
      <c r="Z514" s="1">
        <v>815579</v>
      </c>
      <c r="AA514" s="1">
        <v>64197</v>
      </c>
      <c r="AB514" s="1">
        <v>1850146</v>
      </c>
      <c r="AC514" s="1">
        <v>790548</v>
      </c>
      <c r="AE514" s="1">
        <v>190374</v>
      </c>
      <c r="AH514" s="136">
        <f t="shared" si="7"/>
        <v>37216</v>
      </c>
      <c r="AI514" s="177">
        <f>HLOOKUP(附加题模型!$E$2,历史数据!$B$3:$K$5000,ROW(A512),)</f>
        <v>16.9676492510301</v>
      </c>
      <c r="AJ514" s="177">
        <f>HLOOKUP(附加题模型!$E$2,历史数据!$L$3:$U$5000,ROW(A512),)</f>
        <v>16.9676492510301</v>
      </c>
    </row>
    <row r="515" spans="1:36" x14ac:dyDescent="0.2">
      <c r="A515" s="148">
        <v>37217</v>
      </c>
      <c r="B515" s="137">
        <v>22.336087370595301</v>
      </c>
      <c r="C515" s="137">
        <v>99.003956291022305</v>
      </c>
      <c r="D515" s="137">
        <v>10.915910079767899</v>
      </c>
      <c r="E515" s="137">
        <v>15.6381019830028</v>
      </c>
      <c r="F515" s="137">
        <v>22.446748741742301</v>
      </c>
      <c r="G515" s="137">
        <v>28.8847913158321</v>
      </c>
      <c r="H515" s="137">
        <v>9.5</v>
      </c>
      <c r="I515" s="137">
        <v>22.301055356311299</v>
      </c>
      <c r="J515" s="137"/>
      <c r="K515" s="137">
        <v>17.006745217046301</v>
      </c>
      <c r="L515" s="137">
        <v>22.256670171055401</v>
      </c>
      <c r="M515" s="137">
        <v>101.152879373308</v>
      </c>
      <c r="N515" s="137">
        <v>10.915910079767899</v>
      </c>
      <c r="O515" s="137">
        <v>15.5878186968839</v>
      </c>
      <c r="P515" s="137">
        <v>22.3549688111394</v>
      </c>
      <c r="Q515" s="137">
        <v>29.188841750735499</v>
      </c>
      <c r="R515" s="137">
        <v>9.67</v>
      </c>
      <c r="S515" s="137">
        <v>22.496678648910599</v>
      </c>
      <c r="T515" s="137"/>
      <c r="U515" s="137">
        <v>17.150097092439101</v>
      </c>
      <c r="V515" s="1">
        <v>246114</v>
      </c>
      <c r="W515" s="1">
        <v>2231760</v>
      </c>
      <c r="X515" s="1">
        <v>408552</v>
      </c>
      <c r="Y515" s="1">
        <v>559036</v>
      </c>
      <c r="Z515" s="1">
        <v>658916</v>
      </c>
      <c r="AA515" s="1">
        <v>49981</v>
      </c>
      <c r="AB515" s="1">
        <v>3184520</v>
      </c>
      <c r="AC515" s="1">
        <v>501540</v>
      </c>
      <c r="AE515" s="1">
        <v>202050</v>
      </c>
      <c r="AH515" s="136">
        <f t="shared" si="7"/>
        <v>37217</v>
      </c>
      <c r="AI515" s="177">
        <f>HLOOKUP(附加题模型!$E$2,历史数据!$B$3:$K$5000,ROW(A513),)</f>
        <v>17.006745217046301</v>
      </c>
      <c r="AJ515" s="177">
        <f>HLOOKUP(附加题模型!$E$2,历史数据!$L$3:$U$5000,ROW(A513),)</f>
        <v>17.150097092439101</v>
      </c>
    </row>
    <row r="516" spans="1:36" x14ac:dyDescent="0.2">
      <c r="A516" s="148">
        <v>37218</v>
      </c>
      <c r="B516" s="137">
        <v>22.355941670480298</v>
      </c>
      <c r="C516" s="137">
        <v>101.843604649757</v>
      </c>
      <c r="D516" s="137">
        <v>10.915910079767899</v>
      </c>
      <c r="E516" s="137">
        <v>15.617988668555199</v>
      </c>
      <c r="F516" s="137">
        <v>22.2894117178516</v>
      </c>
      <c r="G516" s="137">
        <v>28.915196359322401</v>
      </c>
      <c r="H516" s="137">
        <v>9.65</v>
      </c>
      <c r="I516" s="137">
        <v>22.437991661130798</v>
      </c>
      <c r="J516" s="137"/>
      <c r="K516" s="137">
        <v>17.1240331150949</v>
      </c>
      <c r="L516" s="137">
        <v>22.117690071860601</v>
      </c>
      <c r="M516" s="137">
        <v>100.538901349798</v>
      </c>
      <c r="N516" s="137">
        <v>10.8653734590283</v>
      </c>
      <c r="O516" s="137">
        <v>15.346458923512699</v>
      </c>
      <c r="P516" s="137">
        <v>22.6827542775784</v>
      </c>
      <c r="Q516" s="137">
        <v>29.188841750735499</v>
      </c>
      <c r="R516" s="137">
        <v>9.5</v>
      </c>
      <c r="S516" s="137">
        <v>22.4575539903907</v>
      </c>
      <c r="T516" s="137"/>
      <c r="U516" s="137">
        <v>16.9937132283743</v>
      </c>
      <c r="V516" s="1">
        <v>314180</v>
      </c>
      <c r="W516" s="1">
        <v>1361837</v>
      </c>
      <c r="X516" s="1">
        <v>291189</v>
      </c>
      <c r="Y516" s="1">
        <v>683614</v>
      </c>
      <c r="Z516" s="1">
        <v>1078275</v>
      </c>
      <c r="AA516" s="1">
        <v>59822</v>
      </c>
      <c r="AB516" s="1">
        <v>1540584</v>
      </c>
      <c r="AC516" s="1">
        <v>417140</v>
      </c>
      <c r="AE516" s="1">
        <v>126100</v>
      </c>
      <c r="AH516" s="136">
        <f t="shared" si="7"/>
        <v>37218</v>
      </c>
      <c r="AI516" s="177">
        <f>HLOOKUP(附加题模型!$E$2,历史数据!$B$3:$K$5000,ROW(A514),)</f>
        <v>17.1240331150949</v>
      </c>
      <c r="AJ516" s="177">
        <f>HLOOKUP(附加题模型!$E$2,历史数据!$L$3:$U$5000,ROW(A514),)</f>
        <v>16.9937132283743</v>
      </c>
    </row>
    <row r="517" spans="1:36" x14ac:dyDescent="0.2">
      <c r="A517" s="148">
        <v>37221</v>
      </c>
      <c r="B517" s="137">
        <v>22.0382728723207</v>
      </c>
      <c r="C517" s="137">
        <v>100.155165085104</v>
      </c>
      <c r="D517" s="137">
        <v>10.7238709209572</v>
      </c>
      <c r="E517" s="137">
        <v>15.276062322946199</v>
      </c>
      <c r="F517" s="137">
        <v>22.6827542775784</v>
      </c>
      <c r="G517" s="137">
        <v>29.188841750735499</v>
      </c>
      <c r="H517" s="137">
        <v>9.5</v>
      </c>
      <c r="I517" s="137">
        <v>22.398867002610899</v>
      </c>
      <c r="J517" s="137"/>
      <c r="K517" s="137">
        <v>17.006745217046301</v>
      </c>
      <c r="L517" s="137">
        <v>22.2368158711704</v>
      </c>
      <c r="M517" s="137">
        <v>99.617934314532505</v>
      </c>
      <c r="N517" s="137">
        <v>10.754192893400999</v>
      </c>
      <c r="O517" s="137">
        <v>15.2961756373938</v>
      </c>
      <c r="P517" s="137">
        <v>23.167876767908101</v>
      </c>
      <c r="Q517" s="137">
        <v>29.036816533283801</v>
      </c>
      <c r="R517" s="137">
        <v>9.41</v>
      </c>
      <c r="S517" s="137">
        <v>22.1836813807518</v>
      </c>
      <c r="T517" s="137"/>
      <c r="U517" s="137">
        <v>16.928553285013901</v>
      </c>
      <c r="V517" s="1">
        <v>83200</v>
      </c>
      <c r="W517" s="1">
        <v>620108</v>
      </c>
      <c r="X517" s="1">
        <v>166066</v>
      </c>
      <c r="Y517" s="1">
        <v>335694</v>
      </c>
      <c r="Z517" s="1">
        <v>1478598</v>
      </c>
      <c r="AA517" s="1">
        <v>39330</v>
      </c>
      <c r="AB517" s="1">
        <v>950807</v>
      </c>
      <c r="AC517" s="1">
        <v>220918</v>
      </c>
      <c r="AE517" s="1">
        <v>130646</v>
      </c>
      <c r="AH517" s="136">
        <f t="shared" si="7"/>
        <v>37221</v>
      </c>
      <c r="AI517" s="177">
        <f>HLOOKUP(附加题模型!$E$2,历史数据!$B$3:$K$5000,ROW(A515),)</f>
        <v>17.006745217046301</v>
      </c>
      <c r="AJ517" s="177">
        <f>HLOOKUP(附加题模型!$E$2,历史数据!$L$3:$U$5000,ROW(A515),)</f>
        <v>16.928553285013901</v>
      </c>
    </row>
    <row r="518" spans="1:36" x14ac:dyDescent="0.2">
      <c r="A518" s="148">
        <v>37222</v>
      </c>
      <c r="B518" s="137">
        <v>22.216961571285399</v>
      </c>
      <c r="C518" s="137">
        <v>98.466725520450794</v>
      </c>
      <c r="D518" s="137">
        <v>10.7643002175489</v>
      </c>
      <c r="E518" s="137">
        <v>15.487252124645901</v>
      </c>
      <c r="F518" s="137">
        <v>23.076096837305201</v>
      </c>
      <c r="G518" s="137">
        <v>28.854386272341699</v>
      </c>
      <c r="H518" s="137">
        <v>9.4</v>
      </c>
      <c r="I518" s="137">
        <v>22.105432063712101</v>
      </c>
      <c r="J518" s="137"/>
      <c r="K518" s="137">
        <v>17.0719051604067</v>
      </c>
      <c r="L518" s="137">
        <v>22.1772529715155</v>
      </c>
      <c r="M518" s="137">
        <v>99.771428820410094</v>
      </c>
      <c r="N518" s="137">
        <v>10.915910079767899</v>
      </c>
      <c r="O518" s="137">
        <v>15.648158640226599</v>
      </c>
      <c r="P518" s="137">
        <v>23.5743307462924</v>
      </c>
      <c r="Q518" s="137">
        <v>29.158436707245201</v>
      </c>
      <c r="R518" s="137">
        <v>9.6300000000000008</v>
      </c>
      <c r="S518" s="137">
        <v>22.398867002610899</v>
      </c>
      <c r="T518" s="137"/>
      <c r="U518" s="137">
        <v>17.775632548698201</v>
      </c>
      <c r="V518" s="1">
        <v>143545</v>
      </c>
      <c r="W518" s="1">
        <v>979171</v>
      </c>
      <c r="X518" s="1">
        <v>230237</v>
      </c>
      <c r="Y518" s="1">
        <v>371315</v>
      </c>
      <c r="Z518" s="1">
        <v>1174462</v>
      </c>
      <c r="AA518" s="1">
        <v>26300</v>
      </c>
      <c r="AB518" s="1">
        <v>1326708</v>
      </c>
      <c r="AC518" s="1">
        <v>225128</v>
      </c>
      <c r="AE518" s="1">
        <v>536772</v>
      </c>
      <c r="AH518" s="136">
        <f t="shared" ref="AH518:AH581" si="8">A518</f>
        <v>37222</v>
      </c>
      <c r="AI518" s="177">
        <f>HLOOKUP(附加题模型!$E$2,历史数据!$B$3:$K$5000,ROW(A516),)</f>
        <v>17.0719051604067</v>
      </c>
      <c r="AJ518" s="177">
        <f>HLOOKUP(附加题模型!$E$2,历史数据!$L$3:$U$5000,ROW(A516),)</f>
        <v>17.775632548698201</v>
      </c>
    </row>
    <row r="519" spans="1:36" x14ac:dyDescent="0.2">
      <c r="A519" s="148">
        <v>37223</v>
      </c>
      <c r="B519" s="137">
        <v>22.1772529715155</v>
      </c>
      <c r="C519" s="137">
        <v>99.848176073348796</v>
      </c>
      <c r="D519" s="137">
        <v>10.9866613488035</v>
      </c>
      <c r="E519" s="137">
        <v>15.7386685552408</v>
      </c>
      <c r="F519" s="137">
        <v>23.5743307462924</v>
      </c>
      <c r="G519" s="137">
        <v>29.325664446442101</v>
      </c>
      <c r="H519" s="137">
        <v>9.65</v>
      </c>
      <c r="I519" s="137">
        <v>22.496678648910599</v>
      </c>
      <c r="J519" s="137"/>
      <c r="K519" s="137">
        <v>17.723504594009999</v>
      </c>
      <c r="L519" s="137">
        <v>22.077981472090599</v>
      </c>
      <c r="M519" s="137">
        <v>100.845890361553</v>
      </c>
      <c r="N519" s="137">
        <v>10.9866613488035</v>
      </c>
      <c r="O519" s="137">
        <v>15.7990084985836</v>
      </c>
      <c r="P519" s="137">
        <v>23.469439397032001</v>
      </c>
      <c r="Q519" s="137">
        <v>32.077320882318801</v>
      </c>
      <c r="R519" s="137">
        <v>9.6199999999999992</v>
      </c>
      <c r="S519" s="137">
        <v>22.535803307430399</v>
      </c>
      <c r="T519" s="137"/>
      <c r="U519" s="137">
        <v>18.3490400502691</v>
      </c>
      <c r="V519" s="1">
        <v>231500</v>
      </c>
      <c r="W519" s="1">
        <v>1217990</v>
      </c>
      <c r="X519" s="1">
        <v>556313</v>
      </c>
      <c r="Y519" s="1">
        <v>890595</v>
      </c>
      <c r="Z519" s="1">
        <v>1117160</v>
      </c>
      <c r="AA519" s="1">
        <v>367202</v>
      </c>
      <c r="AB519" s="1">
        <v>2345070</v>
      </c>
      <c r="AC519" s="1">
        <v>608480</v>
      </c>
      <c r="AE519" s="1">
        <v>952378</v>
      </c>
      <c r="AH519" s="136">
        <f t="shared" si="8"/>
        <v>37223</v>
      </c>
      <c r="AI519" s="177">
        <f>HLOOKUP(附加题模型!$E$2,历史数据!$B$3:$K$5000,ROW(A517),)</f>
        <v>17.723504594009999</v>
      </c>
      <c r="AJ519" s="177">
        <f>HLOOKUP(附加题模型!$E$2,历史数据!$L$3:$U$5000,ROW(A517),)</f>
        <v>18.3490400502691</v>
      </c>
    </row>
    <row r="520" spans="1:36" x14ac:dyDescent="0.2">
      <c r="A520" s="148">
        <v>37224</v>
      </c>
      <c r="B520" s="137">
        <v>22.197107271400501</v>
      </c>
      <c r="C520" s="137">
        <v>100.769143108614</v>
      </c>
      <c r="D520" s="137">
        <v>10.996768672951401</v>
      </c>
      <c r="E520" s="137">
        <v>15.7990084985836</v>
      </c>
      <c r="F520" s="137">
        <v>23.534996490319799</v>
      </c>
      <c r="G520" s="137">
        <v>32.685421752125698</v>
      </c>
      <c r="H520" s="137">
        <v>9.6</v>
      </c>
      <c r="I520" s="137">
        <v>22.496678648910599</v>
      </c>
      <c r="J520" s="137"/>
      <c r="K520" s="137">
        <v>18.3751040276133</v>
      </c>
      <c r="L520" s="137">
        <v>22.633901868869899</v>
      </c>
      <c r="M520" s="137">
        <v>100.38540684391999</v>
      </c>
      <c r="N520" s="137">
        <v>11.0270906453952</v>
      </c>
      <c r="O520" s="137">
        <v>15.648158640226599</v>
      </c>
      <c r="P520" s="137">
        <v>23.4563279783744</v>
      </c>
      <c r="Q520" s="137">
        <v>33.4759528828748</v>
      </c>
      <c r="R520" s="137">
        <v>9.6199999999999992</v>
      </c>
      <c r="S520" s="137">
        <v>22.770551258549499</v>
      </c>
      <c r="T520" s="137"/>
      <c r="U520" s="137">
        <v>18.531487891678101</v>
      </c>
      <c r="V520" s="1">
        <v>439791</v>
      </c>
      <c r="W520" s="1">
        <v>738763</v>
      </c>
      <c r="X520" s="1">
        <v>438317</v>
      </c>
      <c r="Y520" s="1">
        <v>502953</v>
      </c>
      <c r="Z520" s="1">
        <v>622080</v>
      </c>
      <c r="AA520" s="1">
        <v>784543</v>
      </c>
      <c r="AB520" s="1">
        <v>1499338</v>
      </c>
      <c r="AC520" s="1">
        <v>414106</v>
      </c>
      <c r="AE520" s="1">
        <v>921177</v>
      </c>
      <c r="AH520" s="136">
        <f t="shared" si="8"/>
        <v>37224</v>
      </c>
      <c r="AI520" s="177">
        <f>HLOOKUP(附加题模型!$E$2,历史数据!$B$3:$K$5000,ROW(A518),)</f>
        <v>18.3751040276133</v>
      </c>
      <c r="AJ520" s="177">
        <f>HLOOKUP(附加题模型!$E$2,历史数据!$L$3:$U$5000,ROW(A518),)</f>
        <v>18.531487891678101</v>
      </c>
    </row>
    <row r="521" spans="1:36" x14ac:dyDescent="0.2">
      <c r="A521" s="148">
        <v>37225</v>
      </c>
      <c r="B521" s="137">
        <v>22.633901868869899</v>
      </c>
      <c r="C521" s="137">
        <v>100.38540684391999</v>
      </c>
      <c r="D521" s="137">
        <v>11.0270906453952</v>
      </c>
      <c r="E521" s="137">
        <v>15.6079320113314</v>
      </c>
      <c r="F521" s="137">
        <v>23.3383252104564</v>
      </c>
      <c r="G521" s="137">
        <v>32.9894721870292</v>
      </c>
      <c r="H521" s="137">
        <v>9.6199999999999992</v>
      </c>
      <c r="I521" s="137">
        <v>22.653177282989901</v>
      </c>
      <c r="J521" s="137"/>
      <c r="K521" s="137">
        <v>18.557551869022198</v>
      </c>
      <c r="L521" s="137">
        <v>22.5941932691</v>
      </c>
      <c r="M521" s="137">
        <v>102.76457168502201</v>
      </c>
      <c r="N521" s="137">
        <v>11.118056562726601</v>
      </c>
      <c r="O521" s="137">
        <v>16.120821529745001</v>
      </c>
      <c r="P521" s="137">
        <v>23.076096837305201</v>
      </c>
      <c r="Q521" s="137">
        <v>33.202307491461703</v>
      </c>
      <c r="R521" s="137">
        <v>9.8699999999999992</v>
      </c>
      <c r="S521" s="137">
        <v>22.927049892628901</v>
      </c>
      <c r="T521" s="137"/>
      <c r="U521" s="137">
        <v>18.844255619807701</v>
      </c>
      <c r="V521" s="1">
        <v>198205</v>
      </c>
      <c r="W521" s="1">
        <v>1322173</v>
      </c>
      <c r="X521" s="1">
        <v>308026</v>
      </c>
      <c r="Y521" s="1">
        <v>1045704</v>
      </c>
      <c r="Z521" s="1">
        <v>1069685</v>
      </c>
      <c r="AA521" s="1">
        <v>249414</v>
      </c>
      <c r="AB521" s="1">
        <v>2965790</v>
      </c>
      <c r="AC521" s="1">
        <v>408395</v>
      </c>
      <c r="AE521" s="1">
        <v>1123667</v>
      </c>
      <c r="AH521" s="136">
        <f t="shared" si="8"/>
        <v>37225</v>
      </c>
      <c r="AI521" s="177">
        <f>HLOOKUP(附加题模型!$E$2,历史数据!$B$3:$K$5000,ROW(A519),)</f>
        <v>18.557551869022198</v>
      </c>
      <c r="AJ521" s="177">
        <f>HLOOKUP(附加题模型!$E$2,历史数据!$L$3:$U$5000,ROW(A519),)</f>
        <v>18.844255619807701</v>
      </c>
    </row>
    <row r="522" spans="1:36" x14ac:dyDescent="0.2">
      <c r="A522" s="148">
        <v>37228</v>
      </c>
      <c r="B522" s="137">
        <v>22.5941932691</v>
      </c>
      <c r="C522" s="137">
        <v>102.84131893796101</v>
      </c>
      <c r="D522" s="137">
        <v>11.158485859318301</v>
      </c>
      <c r="E522" s="137">
        <v>16.1308781869688</v>
      </c>
      <c r="F522" s="137">
        <v>22.8269798828115</v>
      </c>
      <c r="G522" s="137">
        <v>33.232712534952</v>
      </c>
      <c r="H522" s="137">
        <v>9.93</v>
      </c>
      <c r="I522" s="137">
        <v>22.927049892628901</v>
      </c>
      <c r="J522" s="137"/>
      <c r="K522" s="137">
        <v>19.026703461216599</v>
      </c>
      <c r="L522" s="137">
        <v>22.5941932691</v>
      </c>
      <c r="M522" s="137">
        <v>103.071560696777</v>
      </c>
      <c r="N522" s="137">
        <v>11.219129804205901</v>
      </c>
      <c r="O522" s="137">
        <v>16.150991501416399</v>
      </c>
      <c r="P522" s="137">
        <v>22.879425557441799</v>
      </c>
      <c r="Q522" s="137">
        <v>34.266484013623902</v>
      </c>
      <c r="R522" s="137">
        <v>9.94</v>
      </c>
      <c r="S522" s="137">
        <v>23.044423868188399</v>
      </c>
      <c r="T522" s="137"/>
      <c r="U522" s="137">
        <v>18.8963835744959</v>
      </c>
      <c r="V522" s="1">
        <v>0</v>
      </c>
      <c r="W522" s="1">
        <v>1578005</v>
      </c>
      <c r="X522" s="1">
        <v>520023</v>
      </c>
      <c r="Y522" s="1">
        <v>1350880</v>
      </c>
      <c r="Z522" s="1">
        <v>1496107</v>
      </c>
      <c r="AA522" s="1">
        <v>234630</v>
      </c>
      <c r="AB522" s="1">
        <v>4978426</v>
      </c>
      <c r="AC522" s="1">
        <v>516967</v>
      </c>
      <c r="AE522" s="1">
        <v>513890</v>
      </c>
      <c r="AH522" s="136">
        <f t="shared" si="8"/>
        <v>37228</v>
      </c>
      <c r="AI522" s="177">
        <f>HLOOKUP(附加题模型!$E$2,历史数据!$B$3:$K$5000,ROW(A520),)</f>
        <v>19.026703461216599</v>
      </c>
      <c r="AJ522" s="177">
        <f>HLOOKUP(附加题模型!$E$2,历史数据!$L$3:$U$5000,ROW(A520),)</f>
        <v>18.8963835744959</v>
      </c>
    </row>
    <row r="523" spans="1:36" x14ac:dyDescent="0.2">
      <c r="A523" s="148">
        <v>37229</v>
      </c>
      <c r="B523" s="137">
        <v>22.713319068409799</v>
      </c>
      <c r="C523" s="137">
        <v>103.378549708533</v>
      </c>
      <c r="D523" s="137">
        <v>11.219129804205901</v>
      </c>
      <c r="E523" s="137">
        <v>16.1409348441926</v>
      </c>
      <c r="F523" s="137">
        <v>22.9187598134144</v>
      </c>
      <c r="G523" s="137">
        <v>34.327294100604597</v>
      </c>
      <c r="H523" s="137">
        <v>9.92</v>
      </c>
      <c r="I523" s="137">
        <v>23.044423868188399</v>
      </c>
      <c r="J523" s="137"/>
      <c r="K523" s="137">
        <v>18.909415563168</v>
      </c>
      <c r="L523" s="137">
        <v>22.713319068409799</v>
      </c>
      <c r="M523" s="137">
        <v>102.76457168502201</v>
      </c>
      <c r="N523" s="137">
        <v>11.209022480058</v>
      </c>
      <c r="O523" s="137">
        <v>16.251558073654401</v>
      </c>
      <c r="P523" s="137">
        <v>23.089208255962699</v>
      </c>
      <c r="Q523" s="137">
        <v>34.585736970272599</v>
      </c>
      <c r="R523" s="137">
        <v>10.01</v>
      </c>
      <c r="S523" s="137">
        <v>23.2791718193075</v>
      </c>
      <c r="T523" s="137"/>
      <c r="U523" s="137">
        <v>19.000639483872501</v>
      </c>
      <c r="V523" s="1">
        <v>307860</v>
      </c>
      <c r="W523" s="1">
        <v>1077991</v>
      </c>
      <c r="X523" s="1">
        <v>349276</v>
      </c>
      <c r="Y523" s="1">
        <v>883409</v>
      </c>
      <c r="Z523" s="1">
        <v>1713067</v>
      </c>
      <c r="AA523" s="1">
        <v>193438</v>
      </c>
      <c r="AB523" s="1">
        <v>2096888</v>
      </c>
      <c r="AC523" s="1">
        <v>384066</v>
      </c>
      <c r="AE523" s="1">
        <v>332816</v>
      </c>
      <c r="AH523" s="136">
        <f t="shared" si="8"/>
        <v>37229</v>
      </c>
      <c r="AI523" s="177">
        <f>HLOOKUP(附加题模型!$E$2,历史数据!$B$3:$K$5000,ROW(A521),)</f>
        <v>18.909415563168</v>
      </c>
      <c r="AJ523" s="177">
        <f>HLOOKUP(附加题模型!$E$2,历史数据!$L$3:$U$5000,ROW(A521),)</f>
        <v>19.000639483872501</v>
      </c>
    </row>
    <row r="524" spans="1:36" x14ac:dyDescent="0.2">
      <c r="A524" s="148">
        <v>37230</v>
      </c>
      <c r="B524" s="137">
        <v>22.713319068409799</v>
      </c>
      <c r="C524" s="137">
        <v>102.457582673267</v>
      </c>
      <c r="D524" s="137">
        <v>11.219129804205901</v>
      </c>
      <c r="E524" s="137">
        <v>16.191218130311601</v>
      </c>
      <c r="F524" s="137">
        <v>23.141653930593002</v>
      </c>
      <c r="G524" s="137">
        <v>34.585736970272599</v>
      </c>
      <c r="H524" s="137">
        <v>9.9499999999999993</v>
      </c>
      <c r="I524" s="137">
        <v>23.2791718193075</v>
      </c>
      <c r="J524" s="137"/>
      <c r="K524" s="137">
        <v>18.8963835744959</v>
      </c>
      <c r="L524" s="137">
        <v>22.296378770825299</v>
      </c>
      <c r="M524" s="137">
        <v>100.231912338043</v>
      </c>
      <c r="N524" s="137">
        <v>10.8855881073241</v>
      </c>
      <c r="O524" s="137">
        <v>15.7889518413598</v>
      </c>
      <c r="P524" s="137">
        <v>22.984316906702201</v>
      </c>
      <c r="Q524" s="137">
        <v>33.9624335787204</v>
      </c>
      <c r="R524" s="137">
        <v>10.02</v>
      </c>
      <c r="S524" s="137">
        <v>23.631293745986</v>
      </c>
      <c r="T524" s="137"/>
      <c r="U524" s="137">
        <v>18.4402639709736</v>
      </c>
      <c r="V524" s="1">
        <v>256878</v>
      </c>
      <c r="W524" s="1">
        <v>1728480</v>
      </c>
      <c r="X524" s="1">
        <v>495300</v>
      </c>
      <c r="Y524" s="1">
        <v>971482</v>
      </c>
      <c r="Z524" s="1">
        <v>697659</v>
      </c>
      <c r="AA524" s="1">
        <v>157725</v>
      </c>
      <c r="AB524" s="1">
        <v>5000683</v>
      </c>
      <c r="AC524" s="1">
        <v>1472615</v>
      </c>
      <c r="AE524" s="1">
        <v>396100</v>
      </c>
      <c r="AH524" s="136">
        <f t="shared" si="8"/>
        <v>37230</v>
      </c>
      <c r="AI524" s="177">
        <f>HLOOKUP(附加题模型!$E$2,历史数据!$B$3:$K$5000,ROW(A522),)</f>
        <v>18.8963835744959</v>
      </c>
      <c r="AJ524" s="177">
        <f>HLOOKUP(附加题模型!$E$2,历史数据!$L$3:$U$5000,ROW(A522),)</f>
        <v>18.4402639709736</v>
      </c>
    </row>
    <row r="525" spans="1:36" x14ac:dyDescent="0.2">
      <c r="A525" s="148">
        <v>37231</v>
      </c>
      <c r="B525" s="137">
        <v>22.336087370595301</v>
      </c>
      <c r="C525" s="137">
        <v>99.771428820410094</v>
      </c>
      <c r="D525" s="137">
        <v>10.814836838288601</v>
      </c>
      <c r="E525" s="137">
        <v>15.688385269121801</v>
      </c>
      <c r="F525" s="137">
        <v>22.9449826507296</v>
      </c>
      <c r="G525" s="137">
        <v>33.901623491739699</v>
      </c>
      <c r="H525" s="137">
        <v>9.9700000000000006</v>
      </c>
      <c r="I525" s="137">
        <v>23.611731416726101</v>
      </c>
      <c r="J525" s="137"/>
      <c r="K525" s="137">
        <v>18.414199993629499</v>
      </c>
      <c r="L525" s="137">
        <v>22.276524470940402</v>
      </c>
      <c r="M525" s="137">
        <v>100.922637614492</v>
      </c>
      <c r="N525" s="137">
        <v>10.9260174039159</v>
      </c>
      <c r="O525" s="137">
        <v>15.8694050991501</v>
      </c>
      <c r="P525" s="137">
        <v>23.049873999990002</v>
      </c>
      <c r="Q525" s="137">
        <v>33.7648007960332</v>
      </c>
      <c r="R525" s="137">
        <v>10</v>
      </c>
      <c r="S525" s="137">
        <v>23.7291053922857</v>
      </c>
      <c r="T525" s="137"/>
      <c r="U525" s="137">
        <v>18.5836158463663</v>
      </c>
      <c r="V525" s="1">
        <v>149501</v>
      </c>
      <c r="W525" s="1">
        <v>812098</v>
      </c>
      <c r="X525" s="1">
        <v>286093</v>
      </c>
      <c r="Y525" s="1">
        <v>483661</v>
      </c>
      <c r="Z525" s="1">
        <v>765450</v>
      </c>
      <c r="AA525" s="1">
        <v>138044</v>
      </c>
      <c r="AB525" s="1">
        <v>2362566</v>
      </c>
      <c r="AC525" s="1">
        <v>1238580</v>
      </c>
      <c r="AE525" s="1">
        <v>305110</v>
      </c>
      <c r="AH525" s="136">
        <f t="shared" si="8"/>
        <v>37231</v>
      </c>
      <c r="AI525" s="177">
        <f>HLOOKUP(附加题模型!$E$2,历史数据!$B$3:$K$5000,ROW(A523),)</f>
        <v>18.414199993629499</v>
      </c>
      <c r="AJ525" s="177">
        <f>HLOOKUP(附加题模型!$E$2,历史数据!$L$3:$U$5000,ROW(A523),)</f>
        <v>18.5836158463663</v>
      </c>
    </row>
    <row r="526" spans="1:36" x14ac:dyDescent="0.2">
      <c r="A526" s="148">
        <v>37232</v>
      </c>
      <c r="B526" s="137">
        <v>21.780166973816002</v>
      </c>
      <c r="C526" s="137">
        <v>100.922637614492</v>
      </c>
      <c r="D526" s="137">
        <v>10.9260174039159</v>
      </c>
      <c r="E526" s="137">
        <v>15.9398016997167</v>
      </c>
      <c r="F526" s="137">
        <v>23.0105397440174</v>
      </c>
      <c r="G526" s="137">
        <v>33.780003317778302</v>
      </c>
      <c r="H526" s="137">
        <v>10</v>
      </c>
      <c r="I526" s="137">
        <v>23.8269170385853</v>
      </c>
      <c r="J526" s="137"/>
      <c r="K526" s="137">
        <v>18.5054239143339</v>
      </c>
      <c r="L526" s="137">
        <v>22.3757959703652</v>
      </c>
      <c r="M526" s="137">
        <v>101.459868385063</v>
      </c>
      <c r="N526" s="137">
        <v>10.8653734590283</v>
      </c>
      <c r="O526" s="137">
        <v>15.829178470255</v>
      </c>
      <c r="P526" s="137">
        <v>23.076096837305201</v>
      </c>
      <c r="Q526" s="137">
        <v>33.932028535230103</v>
      </c>
      <c r="R526" s="137">
        <v>10.11</v>
      </c>
      <c r="S526" s="137">
        <v>23.572606758206302</v>
      </c>
      <c r="T526" s="137"/>
      <c r="U526" s="137">
        <v>18.492391925661899</v>
      </c>
      <c r="V526" s="1">
        <v>104658</v>
      </c>
      <c r="W526" s="1">
        <v>540712</v>
      </c>
      <c r="X526" s="1">
        <v>277821</v>
      </c>
      <c r="Y526" s="1">
        <v>247840</v>
      </c>
      <c r="Z526" s="1">
        <v>1278282</v>
      </c>
      <c r="AA526" s="1">
        <v>139819</v>
      </c>
      <c r="AB526" s="1">
        <v>2394429</v>
      </c>
      <c r="AC526" s="1">
        <v>452297</v>
      </c>
      <c r="AE526" s="1">
        <v>248565</v>
      </c>
      <c r="AH526" s="136">
        <f t="shared" si="8"/>
        <v>37232</v>
      </c>
      <c r="AI526" s="177">
        <f>HLOOKUP(附加题模型!$E$2,历史数据!$B$3:$K$5000,ROW(A524),)</f>
        <v>18.5054239143339</v>
      </c>
      <c r="AJ526" s="177">
        <f>HLOOKUP(附加题模型!$E$2,历史数据!$L$3:$U$5000,ROW(A524),)</f>
        <v>18.492391925661899</v>
      </c>
    </row>
    <row r="527" spans="1:36" x14ac:dyDescent="0.2">
      <c r="A527" s="148">
        <v>37235</v>
      </c>
      <c r="B527" s="137">
        <v>22.3757959703652</v>
      </c>
      <c r="C527" s="137">
        <v>101.536615638002</v>
      </c>
      <c r="D527" s="137">
        <v>10.855266134880299</v>
      </c>
      <c r="E527" s="137">
        <v>15.7889518413598</v>
      </c>
      <c r="F527" s="137">
        <v>23.0105397440174</v>
      </c>
      <c r="G527" s="137">
        <v>33.339130187168301</v>
      </c>
      <c r="H527" s="137">
        <v>10.18</v>
      </c>
      <c r="I527" s="137">
        <v>23.474795111906701</v>
      </c>
      <c r="J527" s="137"/>
      <c r="K527" s="137">
        <v>18.4402639709736</v>
      </c>
      <c r="L527" s="137">
        <v>22.3162330707103</v>
      </c>
      <c r="M527" s="137">
        <v>103.378549708533</v>
      </c>
      <c r="N527" s="137">
        <v>10.875480783176201</v>
      </c>
      <c r="O527" s="137">
        <v>15.7990084985836</v>
      </c>
      <c r="P527" s="137">
        <v>23.390770885086599</v>
      </c>
      <c r="Q527" s="137">
        <v>33.780003317778302</v>
      </c>
      <c r="R527" s="137">
        <v>10.3</v>
      </c>
      <c r="S527" s="137">
        <v>23.3769834656071</v>
      </c>
      <c r="T527" s="137"/>
      <c r="U527" s="137">
        <v>18.414199993629499</v>
      </c>
      <c r="V527" s="1">
        <v>114600</v>
      </c>
      <c r="W527" s="1">
        <v>989277</v>
      </c>
      <c r="X527" s="1">
        <v>144850</v>
      </c>
      <c r="Y527" s="1">
        <v>219288</v>
      </c>
      <c r="Z527" s="1">
        <v>943976</v>
      </c>
      <c r="AA527" s="1">
        <v>82370</v>
      </c>
      <c r="AB527" s="1">
        <v>2481519</v>
      </c>
      <c r="AC527" s="1">
        <v>339648</v>
      </c>
      <c r="AE527" s="1">
        <v>164870</v>
      </c>
      <c r="AH527" s="136">
        <f t="shared" si="8"/>
        <v>37235</v>
      </c>
      <c r="AI527" s="177">
        <f>HLOOKUP(附加题模型!$E$2,历史数据!$B$3:$K$5000,ROW(A525),)</f>
        <v>18.4402639709736</v>
      </c>
      <c r="AJ527" s="177">
        <f>HLOOKUP(附加题模型!$E$2,历史数据!$L$3:$U$5000,ROW(A525),)</f>
        <v>18.414199993629499</v>
      </c>
    </row>
    <row r="528" spans="1:36" x14ac:dyDescent="0.2">
      <c r="A528" s="148">
        <v>37236</v>
      </c>
      <c r="B528" s="137">
        <v>22.3162330707103</v>
      </c>
      <c r="C528" s="137">
        <v>103.378549708533</v>
      </c>
      <c r="D528" s="137">
        <v>10.875480783176201</v>
      </c>
      <c r="E528" s="137">
        <v>15.7990084985836</v>
      </c>
      <c r="F528" s="137">
        <v>23.351436629113898</v>
      </c>
      <c r="G528" s="137">
        <v>33.217510013206898</v>
      </c>
      <c r="H528" s="137">
        <v>10.35</v>
      </c>
      <c r="I528" s="137">
        <v>23.3769834656071</v>
      </c>
      <c r="J528" s="137"/>
      <c r="K528" s="137">
        <v>18.531487891678101</v>
      </c>
      <c r="L528" s="137">
        <v>22.117690071860601</v>
      </c>
      <c r="M528" s="137">
        <v>100.922637614492</v>
      </c>
      <c r="N528" s="137">
        <v>10.814836838288601</v>
      </c>
      <c r="O528" s="137">
        <v>15.617988668555199</v>
      </c>
      <c r="P528" s="137">
        <v>23.390770885086599</v>
      </c>
      <c r="Q528" s="137">
        <v>32.761434360851602</v>
      </c>
      <c r="R528" s="137">
        <v>10</v>
      </c>
      <c r="S528" s="137">
        <v>22.927049892628901</v>
      </c>
      <c r="T528" s="137"/>
      <c r="U528" s="137">
        <v>18.179624197532299</v>
      </c>
      <c r="V528" s="1">
        <v>139674</v>
      </c>
      <c r="W528" s="1">
        <v>727169</v>
      </c>
      <c r="X528" s="1">
        <v>259025</v>
      </c>
      <c r="Y528" s="1">
        <v>178304</v>
      </c>
      <c r="Z528" s="1">
        <v>1949320</v>
      </c>
      <c r="AA528" s="1">
        <v>45500</v>
      </c>
      <c r="AB528" s="1">
        <v>2712438</v>
      </c>
      <c r="AC528" s="1">
        <v>430405</v>
      </c>
      <c r="AE528" s="1">
        <v>156710</v>
      </c>
      <c r="AH528" s="136">
        <f t="shared" si="8"/>
        <v>37236</v>
      </c>
      <c r="AI528" s="177">
        <f>HLOOKUP(附加题模型!$E$2,历史数据!$B$3:$K$5000,ROW(A526),)</f>
        <v>18.531487891678101</v>
      </c>
      <c r="AJ528" s="177">
        <f>HLOOKUP(附加题模型!$E$2,历史数据!$L$3:$U$5000,ROW(A526),)</f>
        <v>18.179624197532299</v>
      </c>
    </row>
    <row r="529" spans="1:36" x14ac:dyDescent="0.2">
      <c r="A529" s="148">
        <v>37237</v>
      </c>
      <c r="B529" s="137">
        <v>22.0382728723207</v>
      </c>
      <c r="C529" s="137">
        <v>100.38540684391999</v>
      </c>
      <c r="D529" s="137">
        <v>10.7238709209572</v>
      </c>
      <c r="E529" s="137">
        <v>15.5677053824363</v>
      </c>
      <c r="F529" s="137">
        <v>23.390770885086599</v>
      </c>
      <c r="G529" s="137">
        <v>32.077320882318801</v>
      </c>
      <c r="H529" s="137">
        <v>9.92</v>
      </c>
      <c r="I529" s="137">
        <v>22.829238246329201</v>
      </c>
      <c r="J529" s="137"/>
      <c r="K529" s="137">
        <v>18.114464254171999</v>
      </c>
      <c r="L529" s="137">
        <v>22.058127172205701</v>
      </c>
      <c r="M529" s="137">
        <v>100.078417832165</v>
      </c>
      <c r="N529" s="137">
        <v>10.673334300217499</v>
      </c>
      <c r="O529" s="137">
        <v>15.386685552407901</v>
      </c>
      <c r="P529" s="137">
        <v>22.2894117178516</v>
      </c>
      <c r="Q529" s="137">
        <v>31.590840186473201</v>
      </c>
      <c r="R529" s="137">
        <v>9.7899999999999991</v>
      </c>
      <c r="S529" s="137">
        <v>22.790113587809401</v>
      </c>
      <c r="T529" s="137"/>
      <c r="U529" s="137">
        <v>17.997176356123401</v>
      </c>
      <c r="V529" s="1">
        <v>117945</v>
      </c>
      <c r="W529" s="1">
        <v>774492</v>
      </c>
      <c r="X529" s="1">
        <v>219262</v>
      </c>
      <c r="Y529" s="1">
        <v>383874</v>
      </c>
      <c r="Z529" s="1">
        <v>1645780</v>
      </c>
      <c r="AA529" s="1">
        <v>204611</v>
      </c>
      <c r="AB529" s="1">
        <v>2272105</v>
      </c>
      <c r="AC529" s="1">
        <v>269650</v>
      </c>
      <c r="AE529" s="1">
        <v>194040</v>
      </c>
      <c r="AH529" s="136">
        <f t="shared" si="8"/>
        <v>37237</v>
      </c>
      <c r="AI529" s="177">
        <f>HLOOKUP(附加题模型!$E$2,历史数据!$B$3:$K$5000,ROW(A527),)</f>
        <v>18.114464254171999</v>
      </c>
      <c r="AJ529" s="177">
        <f>HLOOKUP(附加题模型!$E$2,历史数据!$L$3:$U$5000,ROW(A527),)</f>
        <v>17.997176356123401</v>
      </c>
    </row>
    <row r="530" spans="1:36" x14ac:dyDescent="0.2">
      <c r="A530" s="148">
        <v>37238</v>
      </c>
      <c r="B530" s="137">
        <v>22.058127172205701</v>
      </c>
      <c r="C530" s="137">
        <v>99.771428820410094</v>
      </c>
      <c r="D530" s="137">
        <v>10.713763596809301</v>
      </c>
      <c r="E530" s="137">
        <v>15.28611898017</v>
      </c>
      <c r="F530" s="137">
        <v>21.9354034140975</v>
      </c>
      <c r="G530" s="137">
        <v>31.7732704474153</v>
      </c>
      <c r="H530" s="137">
        <v>9.75</v>
      </c>
      <c r="I530" s="137">
        <v>22.6923019415098</v>
      </c>
      <c r="J530" s="137"/>
      <c r="K530" s="137">
        <v>17.879888458074799</v>
      </c>
      <c r="L530" s="137">
        <v>21.8992927731259</v>
      </c>
      <c r="M530" s="137">
        <v>97.4690112322467</v>
      </c>
      <c r="N530" s="137">
        <v>10.4004365482234</v>
      </c>
      <c r="O530" s="137">
        <v>14.9844192634561</v>
      </c>
      <c r="P530" s="137">
        <v>22.866314138784201</v>
      </c>
      <c r="Q530" s="137">
        <v>31.180372099353399</v>
      </c>
      <c r="R530" s="137">
        <v>9.6</v>
      </c>
      <c r="S530" s="137">
        <v>22.2228060392716</v>
      </c>
      <c r="T530" s="137"/>
      <c r="U530" s="137">
        <v>17.853824480730601</v>
      </c>
      <c r="V530" s="1">
        <v>130000</v>
      </c>
      <c r="W530" s="1">
        <v>938060</v>
      </c>
      <c r="X530" s="1">
        <v>216022</v>
      </c>
      <c r="Y530" s="1">
        <v>471000</v>
      </c>
      <c r="Z530" s="1">
        <v>2753548</v>
      </c>
      <c r="AA530" s="1">
        <v>70170</v>
      </c>
      <c r="AB530" s="1">
        <v>1775750</v>
      </c>
      <c r="AC530" s="1">
        <v>379763</v>
      </c>
      <c r="AE530" s="1">
        <v>140105</v>
      </c>
      <c r="AH530" s="136">
        <f t="shared" si="8"/>
        <v>37238</v>
      </c>
      <c r="AI530" s="177">
        <f>HLOOKUP(附加题模型!$E$2,历史数据!$B$3:$K$5000,ROW(A528),)</f>
        <v>17.879888458074799</v>
      </c>
      <c r="AJ530" s="177">
        <f>HLOOKUP(附加题模型!$E$2,历史数据!$L$3:$U$5000,ROW(A528),)</f>
        <v>17.853824480730601</v>
      </c>
    </row>
    <row r="531" spans="1:36" x14ac:dyDescent="0.2">
      <c r="A531" s="148">
        <v>37239</v>
      </c>
      <c r="B531" s="137">
        <v>21.244100876921699</v>
      </c>
      <c r="C531" s="137">
        <v>97.4690112322467</v>
      </c>
      <c r="D531" s="137">
        <v>10.410543872371299</v>
      </c>
      <c r="E531" s="137">
        <v>14.9844192634561</v>
      </c>
      <c r="F531" s="137">
        <v>22.8007570454964</v>
      </c>
      <c r="G531" s="137">
        <v>30.557068707801299</v>
      </c>
      <c r="H531" s="137">
        <v>9.5</v>
      </c>
      <c r="I531" s="137">
        <v>22.1836813807518</v>
      </c>
      <c r="J531" s="137"/>
      <c r="K531" s="137">
        <v>17.8277605033865</v>
      </c>
      <c r="L531" s="137">
        <v>21.780166973816002</v>
      </c>
      <c r="M531" s="137">
        <v>96.931780461675302</v>
      </c>
      <c r="N531" s="137">
        <v>10.3094706308919</v>
      </c>
      <c r="O531" s="137">
        <v>14.712889518413601</v>
      </c>
      <c r="P531" s="137">
        <v>22.8532027201266</v>
      </c>
      <c r="Q531" s="137">
        <v>30.678688881762699</v>
      </c>
      <c r="R531" s="137">
        <v>9.44</v>
      </c>
      <c r="S531" s="137">
        <v>22.124994392971999</v>
      </c>
      <c r="T531" s="137"/>
      <c r="U531" s="137">
        <v>17.8277605033865</v>
      </c>
      <c r="V531" s="1">
        <v>58775</v>
      </c>
      <c r="W531" s="1">
        <v>745582</v>
      </c>
      <c r="X531" s="1">
        <v>223401</v>
      </c>
      <c r="Y531" s="1">
        <v>510811</v>
      </c>
      <c r="Z531" s="1">
        <v>1306360</v>
      </c>
      <c r="AA531" s="1">
        <v>97071</v>
      </c>
      <c r="AB531" s="1">
        <v>1477551</v>
      </c>
      <c r="AC531" s="1">
        <v>285832</v>
      </c>
      <c r="AE531" s="1">
        <v>90400</v>
      </c>
      <c r="AH531" s="136">
        <f t="shared" si="8"/>
        <v>37239</v>
      </c>
      <c r="AI531" s="177">
        <f>HLOOKUP(附加题模型!$E$2,历史数据!$B$3:$K$5000,ROW(A529),)</f>
        <v>17.8277605033865</v>
      </c>
      <c r="AJ531" s="177">
        <f>HLOOKUP(附加题模型!$E$2,历史数据!$L$3:$U$5000,ROW(A529),)</f>
        <v>17.8277605033865</v>
      </c>
    </row>
    <row r="532" spans="1:36" x14ac:dyDescent="0.2">
      <c r="A532" s="148">
        <v>37242</v>
      </c>
      <c r="B532" s="137">
        <v>21.641186874621201</v>
      </c>
      <c r="C532" s="137">
        <v>96.778285955797699</v>
      </c>
      <c r="D532" s="137">
        <v>10.299363306744</v>
      </c>
      <c r="E532" s="137">
        <v>14.712889518413601</v>
      </c>
      <c r="F532" s="137">
        <v>22.879425557441799</v>
      </c>
      <c r="G532" s="137">
        <v>30.131398098936401</v>
      </c>
      <c r="H532" s="137">
        <v>9.4</v>
      </c>
      <c r="I532" s="137">
        <v>22.066307405192301</v>
      </c>
      <c r="J532" s="137"/>
      <c r="K532" s="137">
        <v>17.9841443674513</v>
      </c>
      <c r="L532" s="137">
        <v>21.6808954743912</v>
      </c>
      <c r="M532" s="137">
        <v>96.087560679348798</v>
      </c>
      <c r="N532" s="137">
        <v>10.2589340101523</v>
      </c>
      <c r="O532" s="137">
        <v>14.541926345609101</v>
      </c>
      <c r="P532" s="137">
        <v>22.656531440263301</v>
      </c>
      <c r="Q532" s="137">
        <v>29.492892185639001</v>
      </c>
      <c r="R532" s="137">
        <v>9.41</v>
      </c>
      <c r="S532" s="137">
        <v>22.3206176855713</v>
      </c>
      <c r="T532" s="137"/>
      <c r="U532" s="137">
        <v>17.8147285147144</v>
      </c>
      <c r="V532" s="1">
        <v>52466</v>
      </c>
      <c r="W532" s="1">
        <v>309510</v>
      </c>
      <c r="X532" s="1">
        <v>164175</v>
      </c>
      <c r="Y532" s="1">
        <v>410754</v>
      </c>
      <c r="Z532" s="1">
        <v>241780</v>
      </c>
      <c r="AA532" s="1">
        <v>84440</v>
      </c>
      <c r="AB532" s="1">
        <v>709994</v>
      </c>
      <c r="AC532" s="1">
        <v>139400</v>
      </c>
      <c r="AE532" s="1">
        <v>124000</v>
      </c>
      <c r="AH532" s="136">
        <f t="shared" si="8"/>
        <v>37242</v>
      </c>
      <c r="AI532" s="177">
        <f>HLOOKUP(附加题模型!$E$2,历史数据!$B$3:$K$5000,ROW(A530),)</f>
        <v>17.9841443674513</v>
      </c>
      <c r="AJ532" s="177">
        <f>HLOOKUP(附加题模型!$E$2,历史数据!$L$3:$U$5000,ROW(A530),)</f>
        <v>17.8147285147144</v>
      </c>
    </row>
    <row r="533" spans="1:36" x14ac:dyDescent="0.2">
      <c r="A533" s="148">
        <v>37243</v>
      </c>
      <c r="B533" s="137">
        <v>21.244100876921699</v>
      </c>
      <c r="C533" s="137">
        <v>96.701538702858997</v>
      </c>
      <c r="D533" s="137">
        <v>10.3094706308919</v>
      </c>
      <c r="E533" s="137">
        <v>14.5821529745043</v>
      </c>
      <c r="F533" s="137">
        <v>22.6827542775784</v>
      </c>
      <c r="G533" s="137">
        <v>29.492892185639001</v>
      </c>
      <c r="H533" s="137">
        <v>9.4</v>
      </c>
      <c r="I533" s="137">
        <v>22.2814930270514</v>
      </c>
      <c r="J533" s="137"/>
      <c r="K533" s="137">
        <v>18.023240333467498</v>
      </c>
      <c r="L533" s="137">
        <v>21.7603126739311</v>
      </c>
      <c r="M533" s="137">
        <v>98.006242002818198</v>
      </c>
      <c r="N533" s="137">
        <v>10.461080493111</v>
      </c>
      <c r="O533" s="137">
        <v>14.843626062322899</v>
      </c>
      <c r="P533" s="137">
        <v>22.643420021605699</v>
      </c>
      <c r="Q533" s="137">
        <v>29.492892185639001</v>
      </c>
      <c r="R533" s="137">
        <v>9.6</v>
      </c>
      <c r="S533" s="137">
        <v>22.790113587809401</v>
      </c>
      <c r="T533" s="137"/>
      <c r="U533" s="137">
        <v>18.010208344795402</v>
      </c>
      <c r="V533" s="1">
        <v>117900</v>
      </c>
      <c r="W533" s="1">
        <v>317246</v>
      </c>
      <c r="X533" s="1">
        <v>164359</v>
      </c>
      <c r="Y533" s="1">
        <v>503841</v>
      </c>
      <c r="Z533" s="1">
        <v>435015</v>
      </c>
      <c r="AA533" s="1">
        <v>0</v>
      </c>
      <c r="AB533" s="1">
        <v>1092474</v>
      </c>
      <c r="AC533" s="1">
        <v>496485</v>
      </c>
      <c r="AE533" s="1">
        <v>88170</v>
      </c>
      <c r="AH533" s="136">
        <f t="shared" si="8"/>
        <v>37243</v>
      </c>
      <c r="AI533" s="177">
        <f>HLOOKUP(附加题模型!$E$2,历史数据!$B$3:$K$5000,ROW(A531),)</f>
        <v>18.023240333467498</v>
      </c>
      <c r="AJ533" s="177">
        <f>HLOOKUP(附加题模型!$E$2,历史数据!$L$3:$U$5000,ROW(A531),)</f>
        <v>18.010208344795402</v>
      </c>
    </row>
    <row r="534" spans="1:36" x14ac:dyDescent="0.2">
      <c r="A534" s="148">
        <v>37244</v>
      </c>
      <c r="B534" s="137">
        <v>21.839729873471001</v>
      </c>
      <c r="C534" s="137">
        <v>97.852747496940594</v>
      </c>
      <c r="D534" s="137">
        <v>10.511617113850599</v>
      </c>
      <c r="E534" s="137">
        <v>14.843626062322899</v>
      </c>
      <c r="F534" s="137">
        <v>22.656531440263301</v>
      </c>
      <c r="G534" s="137">
        <v>29.492892185639001</v>
      </c>
      <c r="H534" s="137">
        <v>9.6</v>
      </c>
      <c r="I534" s="137">
        <v>22.7314266000296</v>
      </c>
      <c r="J534" s="137"/>
      <c r="K534" s="137">
        <v>18.0493043108116</v>
      </c>
      <c r="L534" s="137">
        <v>22.197107271400501</v>
      </c>
      <c r="M534" s="137">
        <v>94.859604632328299</v>
      </c>
      <c r="N534" s="137">
        <v>10.3094706308919</v>
      </c>
      <c r="O534" s="137">
        <v>14.712889518413601</v>
      </c>
      <c r="P534" s="137">
        <v>22.7089771148935</v>
      </c>
      <c r="Q534" s="137">
        <v>29.492892185639001</v>
      </c>
      <c r="R534" s="137">
        <v>9.4600000000000009</v>
      </c>
      <c r="S534" s="137">
        <v>22.2814930270514</v>
      </c>
      <c r="T534" s="137"/>
      <c r="U534" s="137">
        <v>17.801696526042399</v>
      </c>
      <c r="V534" s="1">
        <v>616755</v>
      </c>
      <c r="W534" s="1">
        <v>955848</v>
      </c>
      <c r="X534" s="1">
        <v>123600</v>
      </c>
      <c r="Y534" s="1">
        <v>302930</v>
      </c>
      <c r="Z534" s="1">
        <v>527460</v>
      </c>
      <c r="AA534" s="1">
        <v>0</v>
      </c>
      <c r="AB534" s="1">
        <v>904083</v>
      </c>
      <c r="AC534" s="1">
        <v>253110</v>
      </c>
      <c r="AE534" s="1">
        <v>144900</v>
      </c>
      <c r="AH534" s="136">
        <f t="shared" si="8"/>
        <v>37244</v>
      </c>
      <c r="AI534" s="177">
        <f>HLOOKUP(附加题模型!$E$2,历史数据!$B$3:$K$5000,ROW(A532),)</f>
        <v>18.0493043108116</v>
      </c>
      <c r="AJ534" s="177">
        <f>HLOOKUP(附加题模型!$E$2,历史数据!$L$3:$U$5000,ROW(A532),)</f>
        <v>17.801696526042399</v>
      </c>
    </row>
    <row r="535" spans="1:36" x14ac:dyDescent="0.2">
      <c r="A535" s="148">
        <v>37245</v>
      </c>
      <c r="B535" s="137">
        <v>22.2368158711704</v>
      </c>
      <c r="C535" s="137">
        <v>94.782857379389498</v>
      </c>
      <c r="D535" s="137">
        <v>10.2083973894126</v>
      </c>
      <c r="E535" s="137">
        <v>14.6827195467422</v>
      </c>
      <c r="F535" s="137">
        <v>22.748311370866201</v>
      </c>
      <c r="G535" s="137">
        <v>26.543602967075099</v>
      </c>
      <c r="H535" s="137">
        <v>9.4</v>
      </c>
      <c r="I535" s="137">
        <v>22.2814930270514</v>
      </c>
      <c r="J535" s="137"/>
      <c r="K535" s="137">
        <v>17.6713766393217</v>
      </c>
      <c r="L535" s="137">
        <v>21.7603126739311</v>
      </c>
      <c r="M535" s="137">
        <v>92.710681550042594</v>
      </c>
      <c r="N535" s="137">
        <v>10.0365728788978</v>
      </c>
      <c r="O535" s="137">
        <v>14.3508498583569</v>
      </c>
      <c r="P535" s="137">
        <v>22.4991944163725</v>
      </c>
      <c r="Q535" s="137">
        <v>27.972640011121602</v>
      </c>
      <c r="R535" s="137">
        <v>9.1</v>
      </c>
      <c r="S535" s="137">
        <v>22.2814930270514</v>
      </c>
      <c r="T535" s="137"/>
      <c r="U535" s="137">
        <v>17.111001126422899</v>
      </c>
      <c r="V535" s="1">
        <v>519096</v>
      </c>
      <c r="W535" s="1">
        <v>938090</v>
      </c>
      <c r="X535" s="1">
        <v>221518</v>
      </c>
      <c r="Y535" s="1">
        <v>493510</v>
      </c>
      <c r="Z535" s="1">
        <v>751545</v>
      </c>
      <c r="AA535" s="1">
        <v>136500</v>
      </c>
      <c r="AB535" s="1">
        <v>1761804</v>
      </c>
      <c r="AC535" s="1">
        <v>0</v>
      </c>
      <c r="AE535" s="1">
        <v>176403</v>
      </c>
      <c r="AH535" s="136">
        <f t="shared" si="8"/>
        <v>37245</v>
      </c>
      <c r="AI535" s="177">
        <f>HLOOKUP(附加题模型!$E$2,历史数据!$B$3:$K$5000,ROW(A533),)</f>
        <v>17.6713766393217</v>
      </c>
      <c r="AJ535" s="177">
        <f>HLOOKUP(附加题模型!$E$2,历史数据!$L$3:$U$5000,ROW(A533),)</f>
        <v>17.111001126422899</v>
      </c>
    </row>
    <row r="536" spans="1:36" x14ac:dyDescent="0.2">
      <c r="A536" s="148">
        <v>37246</v>
      </c>
      <c r="B536" s="137">
        <v>21.442643875771498</v>
      </c>
      <c r="C536" s="137">
        <v>92.710681550042594</v>
      </c>
      <c r="D536" s="137">
        <v>10.0365728788978</v>
      </c>
      <c r="E536" s="137">
        <v>14.3307365439093</v>
      </c>
      <c r="F536" s="137">
        <v>22.525417253687699</v>
      </c>
      <c r="G536" s="137">
        <v>27.987842532866701</v>
      </c>
      <c r="H536" s="137">
        <v>9.02</v>
      </c>
      <c r="I536" s="137">
        <v>21.518562185914401</v>
      </c>
      <c r="J536" s="137"/>
      <c r="K536" s="137">
        <v>17.019777205718398</v>
      </c>
      <c r="L536" s="137">
        <v>21.780166973816002</v>
      </c>
      <c r="M536" s="137">
        <v>93.171165067675204</v>
      </c>
      <c r="N536" s="137">
        <v>10.147753444525</v>
      </c>
      <c r="O536" s="137">
        <v>14.572096317280501</v>
      </c>
      <c r="P536" s="137">
        <v>22.446748741742301</v>
      </c>
      <c r="Q536" s="137">
        <v>28.976006446303099</v>
      </c>
      <c r="R536" s="137">
        <v>9.2200000000000006</v>
      </c>
      <c r="S536" s="137">
        <v>21.890246441853002</v>
      </c>
      <c r="T536" s="137"/>
      <c r="U536" s="137">
        <v>17.267384990487699</v>
      </c>
      <c r="V536" s="1">
        <v>186876</v>
      </c>
      <c r="W536" s="1">
        <v>511734</v>
      </c>
      <c r="X536" s="1">
        <v>183750</v>
      </c>
      <c r="Y536" s="1">
        <v>162474</v>
      </c>
      <c r="Z536" s="1">
        <v>2801080</v>
      </c>
      <c r="AA536" s="1">
        <v>140227</v>
      </c>
      <c r="AB536" s="1">
        <v>825154</v>
      </c>
      <c r="AC536" s="1">
        <v>310538</v>
      </c>
      <c r="AE536" s="1">
        <v>82549</v>
      </c>
      <c r="AH536" s="136">
        <f t="shared" si="8"/>
        <v>37246</v>
      </c>
      <c r="AI536" s="177">
        <f>HLOOKUP(附加题模型!$E$2,历史数据!$B$3:$K$5000,ROW(A534),)</f>
        <v>17.019777205718398</v>
      </c>
      <c r="AJ536" s="177">
        <f>HLOOKUP(附加题模型!$E$2,历史数据!$L$3:$U$5000,ROW(A534),)</f>
        <v>17.267384990487699</v>
      </c>
    </row>
    <row r="537" spans="1:36" x14ac:dyDescent="0.2">
      <c r="A537" s="148">
        <v>37249</v>
      </c>
      <c r="B537" s="137">
        <v>21.780166973816002</v>
      </c>
      <c r="C537" s="137">
        <v>93.171165067675204</v>
      </c>
      <c r="D537" s="137">
        <v>10.1073241479333</v>
      </c>
      <c r="E537" s="137">
        <v>14.5821529745043</v>
      </c>
      <c r="F537" s="137">
        <v>22.525417253687699</v>
      </c>
      <c r="G537" s="137">
        <v>28.915196359322401</v>
      </c>
      <c r="H537" s="137">
        <v>9.2200000000000006</v>
      </c>
      <c r="I537" s="137">
        <v>21.8706841125931</v>
      </c>
      <c r="J537" s="137"/>
      <c r="K537" s="137">
        <v>17.2022250471273</v>
      </c>
      <c r="L537" s="137">
        <v>21.105120777726899</v>
      </c>
      <c r="M537" s="137">
        <v>90.638505720695605</v>
      </c>
      <c r="N537" s="137">
        <v>9.9354996374184203</v>
      </c>
      <c r="O537" s="137">
        <v>14.2804532577904</v>
      </c>
      <c r="P537" s="137">
        <v>22.276300299193998</v>
      </c>
      <c r="Q537" s="137">
        <v>28.5655383591834</v>
      </c>
      <c r="R537" s="137">
        <v>8.8699999999999992</v>
      </c>
      <c r="S537" s="137">
        <v>20.951254637376699</v>
      </c>
      <c r="T537" s="137"/>
      <c r="U537" s="137">
        <v>17.032809194390499</v>
      </c>
      <c r="V537" s="1">
        <v>180446</v>
      </c>
      <c r="W537" s="1">
        <v>725805</v>
      </c>
      <c r="X537" s="1">
        <v>181200</v>
      </c>
      <c r="Y537" s="1">
        <v>215600</v>
      </c>
      <c r="Z537" s="1">
        <v>2163737</v>
      </c>
      <c r="AA537" s="1">
        <v>103950</v>
      </c>
      <c r="AB537" s="1">
        <v>1221830</v>
      </c>
      <c r="AC537" s="1">
        <v>494645</v>
      </c>
      <c r="AE537" s="1">
        <v>102918</v>
      </c>
      <c r="AH537" s="136">
        <f t="shared" si="8"/>
        <v>37249</v>
      </c>
      <c r="AI537" s="177">
        <f>HLOOKUP(附加题模型!$E$2,历史数据!$B$3:$K$5000,ROW(A535),)</f>
        <v>17.2022250471273</v>
      </c>
      <c r="AJ537" s="177">
        <f>HLOOKUP(附加题模型!$E$2,历史数据!$L$3:$U$5000,ROW(A535),)</f>
        <v>17.032809194390499</v>
      </c>
    </row>
    <row r="538" spans="1:36" x14ac:dyDescent="0.2">
      <c r="A538" s="148">
        <v>37250</v>
      </c>
      <c r="B538" s="137">
        <v>21.045557878072</v>
      </c>
      <c r="C538" s="137">
        <v>90.868747479511896</v>
      </c>
      <c r="D538" s="137">
        <v>9.9152849891225507</v>
      </c>
      <c r="E538" s="137">
        <v>14.230169971671399</v>
      </c>
      <c r="F538" s="137">
        <v>22.2894117178516</v>
      </c>
      <c r="G538" s="137">
        <v>28.5655383591834</v>
      </c>
      <c r="H538" s="137">
        <v>8.83</v>
      </c>
      <c r="I538" s="137">
        <v>20.931692308116801</v>
      </c>
      <c r="J538" s="137"/>
      <c r="K538" s="137">
        <v>16.941585273686002</v>
      </c>
      <c r="L538" s="137">
        <v>21.2639551768067</v>
      </c>
      <c r="M538" s="137">
        <v>93.324659573552793</v>
      </c>
      <c r="N538" s="137">
        <v>9.95571428571429</v>
      </c>
      <c r="O538" s="137">
        <v>14.270396600566601</v>
      </c>
      <c r="P538" s="137">
        <v>22.433637323084699</v>
      </c>
      <c r="Q538" s="137">
        <v>28.443918185222</v>
      </c>
      <c r="R538" s="137">
        <v>8.92</v>
      </c>
      <c r="S538" s="137">
        <v>20.7751936740374</v>
      </c>
      <c r="T538" s="137"/>
      <c r="U538" s="137">
        <v>17.0588731717346</v>
      </c>
      <c r="V538" s="1">
        <v>134230</v>
      </c>
      <c r="W538" s="1">
        <v>1215451</v>
      </c>
      <c r="X538" s="1">
        <v>88316</v>
      </c>
      <c r="Y538" s="1">
        <v>209015</v>
      </c>
      <c r="Z538" s="1">
        <v>808582</v>
      </c>
      <c r="AA538" s="1">
        <v>51289</v>
      </c>
      <c r="AB538" s="1">
        <v>764310</v>
      </c>
      <c r="AC538" s="1">
        <v>460226</v>
      </c>
      <c r="AE538" s="1">
        <v>97166</v>
      </c>
      <c r="AH538" s="136">
        <f t="shared" si="8"/>
        <v>37250</v>
      </c>
      <c r="AI538" s="177">
        <f>HLOOKUP(附加题模型!$E$2,历史数据!$B$3:$K$5000,ROW(A536),)</f>
        <v>16.941585273686002</v>
      </c>
      <c r="AJ538" s="177">
        <f>HLOOKUP(附加题模型!$E$2,历史数据!$L$3:$U$5000,ROW(A536),)</f>
        <v>17.0588731717346</v>
      </c>
    </row>
    <row r="539" spans="1:36" x14ac:dyDescent="0.2">
      <c r="A539" s="148">
        <v>37251</v>
      </c>
      <c r="B539" s="137">
        <v>21.2639551768067</v>
      </c>
      <c r="C539" s="137">
        <v>83.961494715021999</v>
      </c>
      <c r="D539" s="137">
        <v>9.9051776649746195</v>
      </c>
      <c r="E539" s="137">
        <v>14.3609065155807</v>
      </c>
      <c r="F539" s="137">
        <v>22.433637323084699</v>
      </c>
      <c r="G539" s="137">
        <v>28.443918185222</v>
      </c>
      <c r="H539" s="137">
        <v>8.8800000000000008</v>
      </c>
      <c r="I539" s="137">
        <v>20.7360690155176</v>
      </c>
      <c r="J539" s="137"/>
      <c r="K539" s="137">
        <v>17.0588731717346</v>
      </c>
      <c r="L539" s="137">
        <v>21.065412177957</v>
      </c>
      <c r="M539" s="137">
        <v>92.940923308858899</v>
      </c>
      <c r="N539" s="137">
        <v>10.147753444525</v>
      </c>
      <c r="O539" s="137">
        <v>14.572096317280501</v>
      </c>
      <c r="P539" s="137">
        <v>22.643420021605699</v>
      </c>
      <c r="Q539" s="137">
        <v>29.0064114897934</v>
      </c>
      <c r="R539" s="137">
        <v>9.1199999999999992</v>
      </c>
      <c r="S539" s="137">
        <v>21.2251272470156</v>
      </c>
      <c r="T539" s="137"/>
      <c r="U539" s="137">
        <v>17.3716408998642</v>
      </c>
      <c r="V539" s="1">
        <v>364394</v>
      </c>
      <c r="W539" s="1">
        <v>558508</v>
      </c>
      <c r="X539" s="1">
        <v>76633</v>
      </c>
      <c r="Y539" s="1">
        <v>1088651</v>
      </c>
      <c r="Z539" s="1">
        <v>161167</v>
      </c>
      <c r="AA539" s="1">
        <v>43998</v>
      </c>
      <c r="AB539" s="1">
        <v>584945</v>
      </c>
      <c r="AC539" s="1">
        <v>276498</v>
      </c>
      <c r="AE539" s="1">
        <v>90278</v>
      </c>
      <c r="AH539" s="136">
        <f t="shared" si="8"/>
        <v>37251</v>
      </c>
      <c r="AI539" s="177">
        <f>HLOOKUP(附加题模型!$E$2,历史数据!$B$3:$K$5000,ROW(A537),)</f>
        <v>17.0588731717346</v>
      </c>
      <c r="AJ539" s="177">
        <f>HLOOKUP(附加题模型!$E$2,历史数据!$L$3:$U$5000,ROW(A537),)</f>
        <v>17.3716408998642</v>
      </c>
    </row>
    <row r="540" spans="1:36" x14ac:dyDescent="0.2">
      <c r="A540" s="148">
        <v>37252</v>
      </c>
      <c r="B540" s="137">
        <v>21.045557878072</v>
      </c>
      <c r="C540" s="137">
        <v>92.940923308858899</v>
      </c>
      <c r="D540" s="137">
        <v>10.147753444525</v>
      </c>
      <c r="E540" s="137">
        <v>14.5821529745043</v>
      </c>
      <c r="F540" s="137">
        <v>22.3549688111394</v>
      </c>
      <c r="G540" s="137">
        <v>29.432082098658299</v>
      </c>
      <c r="H540" s="137">
        <v>9.1999999999999993</v>
      </c>
      <c r="I540" s="137">
        <v>21.127315600715999</v>
      </c>
      <c r="J540" s="137"/>
      <c r="K540" s="137">
        <v>17.397704877208302</v>
      </c>
      <c r="L540" s="137">
        <v>20.5690546808326</v>
      </c>
      <c r="M540" s="137">
        <v>90.868747479511896</v>
      </c>
      <c r="N540" s="137">
        <v>10.0972168237854</v>
      </c>
      <c r="O540" s="137">
        <v>14.2804532577904</v>
      </c>
      <c r="P540" s="137">
        <v>22.446748741742301</v>
      </c>
      <c r="Q540" s="137">
        <v>28.8087787071062</v>
      </c>
      <c r="R540" s="137">
        <v>9</v>
      </c>
      <c r="S540" s="137">
        <v>21.088190942196199</v>
      </c>
      <c r="T540" s="137"/>
      <c r="U540" s="137">
        <v>17.384672888536301</v>
      </c>
      <c r="V540" s="1">
        <v>402124</v>
      </c>
      <c r="W540" s="1">
        <v>839700</v>
      </c>
      <c r="X540" s="1">
        <v>156296</v>
      </c>
      <c r="Y540" s="1">
        <v>438325</v>
      </c>
      <c r="Z540" s="1">
        <v>1507165</v>
      </c>
      <c r="AA540" s="1">
        <v>59220</v>
      </c>
      <c r="AB540" s="1">
        <v>880070</v>
      </c>
      <c r="AC540" s="1">
        <v>186900</v>
      </c>
      <c r="AE540" s="1">
        <v>86320</v>
      </c>
      <c r="AH540" s="136">
        <f t="shared" si="8"/>
        <v>37252</v>
      </c>
      <c r="AI540" s="177">
        <f>HLOOKUP(附加题模型!$E$2,历史数据!$B$3:$K$5000,ROW(A538),)</f>
        <v>17.397704877208302</v>
      </c>
      <c r="AJ540" s="177">
        <f>HLOOKUP(附加题模型!$E$2,历史数据!$L$3:$U$5000,ROW(A538),)</f>
        <v>17.384672888536301</v>
      </c>
    </row>
    <row r="541" spans="1:36" x14ac:dyDescent="0.2">
      <c r="A541" s="148">
        <v>37253</v>
      </c>
      <c r="B541" s="137">
        <v>20.648471880372501</v>
      </c>
      <c r="C541" s="137">
        <v>89.947780444246604</v>
      </c>
      <c r="D541" s="137">
        <v>10.0871094996374</v>
      </c>
      <c r="E541" s="137">
        <v>14.2804532577904</v>
      </c>
      <c r="F541" s="137">
        <v>22.420525904427201</v>
      </c>
      <c r="G541" s="137">
        <v>28.8087787071062</v>
      </c>
      <c r="H541" s="137">
        <v>9</v>
      </c>
      <c r="I541" s="137">
        <v>21.088190942196199</v>
      </c>
      <c r="J541" s="137"/>
      <c r="K541" s="137">
        <v>17.462864820568701</v>
      </c>
      <c r="L541" s="137">
        <v>20.648471880372501</v>
      </c>
      <c r="M541" s="137">
        <v>86.724395820818003</v>
      </c>
      <c r="N541" s="137">
        <v>10.0972168237854</v>
      </c>
      <c r="O541" s="137">
        <v>14.169830028328599</v>
      </c>
      <c r="P541" s="137">
        <v>22.446748741742301</v>
      </c>
      <c r="Q541" s="137">
        <v>29.021614011538599</v>
      </c>
      <c r="R541" s="137">
        <v>9.1</v>
      </c>
      <c r="S541" s="137">
        <v>21.577249173694199</v>
      </c>
      <c r="T541" s="137"/>
      <c r="U541" s="137">
        <v>17.528024763929</v>
      </c>
      <c r="V541" s="1">
        <v>140883</v>
      </c>
      <c r="W541" s="1">
        <v>2023304</v>
      </c>
      <c r="X541" s="1">
        <v>132850</v>
      </c>
      <c r="Y541" s="1">
        <v>553877</v>
      </c>
      <c r="Z541" s="1">
        <v>930283</v>
      </c>
      <c r="AA541" s="1">
        <v>42887</v>
      </c>
      <c r="AB541" s="1">
        <v>718285</v>
      </c>
      <c r="AC541" s="1">
        <v>200699</v>
      </c>
      <c r="AE541" s="1">
        <v>197570</v>
      </c>
      <c r="AH541" s="136">
        <f t="shared" si="8"/>
        <v>37253</v>
      </c>
      <c r="AI541" s="177">
        <f>HLOOKUP(附加题模型!$E$2,历史数据!$B$3:$K$5000,ROW(A539),)</f>
        <v>17.462864820568701</v>
      </c>
      <c r="AJ541" s="177">
        <f>HLOOKUP(附加题模型!$E$2,历史数据!$L$3:$U$5000,ROW(A539),)</f>
        <v>17.528024763929</v>
      </c>
    </row>
    <row r="542" spans="1:36" x14ac:dyDescent="0.2">
      <c r="A542" s="148">
        <v>37256</v>
      </c>
      <c r="B542" s="137">
        <v>20.648471880372501</v>
      </c>
      <c r="C542" s="137">
        <v>86.724395820818003</v>
      </c>
      <c r="D542" s="137">
        <v>10.127538796229199</v>
      </c>
      <c r="E542" s="137">
        <v>14.2804532577904</v>
      </c>
      <c r="F542" s="137">
        <v>22.486082997714998</v>
      </c>
      <c r="G542" s="137">
        <v>29.340866968187299</v>
      </c>
      <c r="H542" s="137">
        <v>9.15</v>
      </c>
      <c r="I542" s="137">
        <v>21.635936161474</v>
      </c>
      <c r="J542" s="137"/>
      <c r="K542" s="137">
        <v>17.528024763929</v>
      </c>
      <c r="L542" s="137">
        <v>21.005849278302101</v>
      </c>
      <c r="M542" s="137">
        <v>84.575472738532198</v>
      </c>
      <c r="N542" s="137">
        <v>10.2690413343002</v>
      </c>
      <c r="O542" s="137">
        <v>14.3307365439093</v>
      </c>
      <c r="P542" s="137">
        <v>22.9449826507296</v>
      </c>
      <c r="Q542" s="137">
        <v>28.8847913158321</v>
      </c>
      <c r="R542" s="137">
        <v>9.1199999999999992</v>
      </c>
      <c r="S542" s="137">
        <v>21.5968115029541</v>
      </c>
      <c r="T542" s="137"/>
      <c r="U542" s="137">
        <v>17.528024763929</v>
      </c>
      <c r="V542" s="1">
        <v>91500</v>
      </c>
      <c r="W542" s="1">
        <v>2754455</v>
      </c>
      <c r="X542" s="1">
        <v>228946</v>
      </c>
      <c r="Y542" s="1">
        <v>244256</v>
      </c>
      <c r="Z542" s="1">
        <v>288685</v>
      </c>
      <c r="AA542" s="1">
        <v>47460</v>
      </c>
      <c r="AB542" s="1">
        <v>747209</v>
      </c>
      <c r="AC542" s="1">
        <v>129835</v>
      </c>
      <c r="AE542" s="1">
        <v>0</v>
      </c>
      <c r="AH542" s="136">
        <f t="shared" si="8"/>
        <v>37256</v>
      </c>
      <c r="AI542" s="177">
        <f>HLOOKUP(附加题模型!$E$2,历史数据!$B$3:$K$5000,ROW(A540),)</f>
        <v>17.528024763929</v>
      </c>
      <c r="AJ542" s="177">
        <f>HLOOKUP(附加题模型!$E$2,历史数据!$L$3:$U$5000,ROW(A540),)</f>
        <v>17.528024763929</v>
      </c>
    </row>
    <row r="543" spans="1:36" x14ac:dyDescent="0.2">
      <c r="A543" s="148">
        <v>37260</v>
      </c>
      <c r="B543" s="137">
        <v>21.005849278302101</v>
      </c>
      <c r="C543" s="137">
        <v>84.805714497348504</v>
      </c>
      <c r="D543" s="137">
        <v>10.2690413343002</v>
      </c>
      <c r="E543" s="137">
        <v>14.340793201133099</v>
      </c>
      <c r="F543" s="137">
        <v>22.6827542775784</v>
      </c>
      <c r="G543" s="137">
        <v>28.291892967770199</v>
      </c>
      <c r="H543" s="137">
        <v>9.1199999999999992</v>
      </c>
      <c r="I543" s="137">
        <v>21.616373832214101</v>
      </c>
      <c r="J543" s="137"/>
      <c r="K543" s="137">
        <v>17.5931847072893</v>
      </c>
      <c r="L543" s="137">
        <v>21.005849278302101</v>
      </c>
      <c r="M543" s="137">
        <v>85.035956256164894</v>
      </c>
      <c r="N543" s="137">
        <v>10.1679680928209</v>
      </c>
      <c r="O543" s="137">
        <v>13.998866855524099</v>
      </c>
      <c r="P543" s="137">
        <v>22.276300299193998</v>
      </c>
      <c r="Q543" s="137">
        <v>28.139867750318501</v>
      </c>
      <c r="R543" s="137">
        <v>8.84</v>
      </c>
      <c r="S543" s="137">
        <v>20.892567649596899</v>
      </c>
      <c r="T543" s="137"/>
      <c r="U543" s="137">
        <v>17.332544933847998</v>
      </c>
      <c r="V543" s="1">
        <v>54800</v>
      </c>
      <c r="W543" s="1">
        <v>1059629</v>
      </c>
      <c r="X543" s="1">
        <v>219520</v>
      </c>
      <c r="Y543" s="1">
        <v>270000</v>
      </c>
      <c r="Z543" s="1">
        <v>62850</v>
      </c>
      <c r="AA543" s="1">
        <v>33940</v>
      </c>
      <c r="AB543" s="1">
        <v>698260</v>
      </c>
      <c r="AC543" s="1">
        <v>163685</v>
      </c>
      <c r="AE543" s="1">
        <v>96100</v>
      </c>
      <c r="AH543" s="136">
        <f t="shared" si="8"/>
        <v>37260</v>
      </c>
      <c r="AI543" s="177">
        <f>HLOOKUP(附加题模型!$E$2,历史数据!$B$3:$K$5000,ROW(A541),)</f>
        <v>17.5931847072893</v>
      </c>
      <c r="AJ543" s="177">
        <f>HLOOKUP(附加题模型!$E$2,历史数据!$L$3:$U$5000,ROW(A541),)</f>
        <v>17.332544933847998</v>
      </c>
    </row>
    <row r="544" spans="1:36" x14ac:dyDescent="0.2">
      <c r="A544" s="148">
        <v>37263</v>
      </c>
      <c r="B544" s="137">
        <v>20.966140678532099</v>
      </c>
      <c r="C544" s="137">
        <v>84.421978232654695</v>
      </c>
      <c r="D544" s="137">
        <v>10.1073241479333</v>
      </c>
      <c r="E544" s="137">
        <v>13.8279036827195</v>
      </c>
      <c r="F544" s="137">
        <v>22.223854624563799</v>
      </c>
      <c r="G544" s="137">
        <v>27.6685895762181</v>
      </c>
      <c r="H544" s="137">
        <v>8.74</v>
      </c>
      <c r="I544" s="137">
        <v>20.7360690155176</v>
      </c>
      <c r="J544" s="137"/>
      <c r="K544" s="137">
        <v>17.137065103767</v>
      </c>
      <c r="L544" s="137">
        <v>20.747743379797399</v>
      </c>
      <c r="M544" s="137">
        <v>85.189450762042398</v>
      </c>
      <c r="N544" s="137">
        <v>10.0871094996374</v>
      </c>
      <c r="O544" s="137">
        <v>13.8580736543909</v>
      </c>
      <c r="P544" s="137">
        <v>21.9354034140975</v>
      </c>
      <c r="Q544" s="137">
        <v>28.048652619847399</v>
      </c>
      <c r="R544" s="137">
        <v>8.6999999999999993</v>
      </c>
      <c r="S544" s="137">
        <v>20.677382027737799</v>
      </c>
      <c r="T544" s="137"/>
      <c r="U544" s="137">
        <v>17.0458411830625</v>
      </c>
      <c r="V544" s="1">
        <v>39300</v>
      </c>
      <c r="W544" s="1">
        <v>943932</v>
      </c>
      <c r="X544" s="1">
        <v>138891</v>
      </c>
      <c r="Y544" s="1">
        <v>222899</v>
      </c>
      <c r="Z544" s="1">
        <v>62500</v>
      </c>
      <c r="AA544" s="1">
        <v>47520</v>
      </c>
      <c r="AB544" s="1">
        <v>788850</v>
      </c>
      <c r="AC544" s="1">
        <v>184510</v>
      </c>
      <c r="AE544" s="1">
        <v>68990</v>
      </c>
      <c r="AH544" s="136">
        <f t="shared" si="8"/>
        <v>37263</v>
      </c>
      <c r="AI544" s="177">
        <f>HLOOKUP(附加题模型!$E$2,历史数据!$B$3:$K$5000,ROW(A542),)</f>
        <v>17.137065103767</v>
      </c>
      <c r="AJ544" s="177">
        <f>HLOOKUP(附加题模型!$E$2,历史数据!$L$3:$U$5000,ROW(A542),)</f>
        <v>17.0458411830625</v>
      </c>
    </row>
    <row r="545" spans="1:36" x14ac:dyDescent="0.2">
      <c r="A545" s="148">
        <v>37264</v>
      </c>
      <c r="B545" s="137">
        <v>18.6828961917602</v>
      </c>
      <c r="C545" s="137">
        <v>85.189450762042398</v>
      </c>
      <c r="D545" s="137">
        <v>10.1073241479333</v>
      </c>
      <c r="E545" s="137">
        <v>13.8279036827195</v>
      </c>
      <c r="F545" s="137">
        <v>21.896069158124799</v>
      </c>
      <c r="G545" s="137">
        <v>27.927032445885999</v>
      </c>
      <c r="H545" s="137">
        <v>8.7100000000000009</v>
      </c>
      <c r="I545" s="137">
        <v>20.696944356997701</v>
      </c>
      <c r="J545" s="137"/>
      <c r="K545" s="137">
        <v>17.137065103767</v>
      </c>
      <c r="L545" s="137">
        <v>20.7675976796824</v>
      </c>
      <c r="M545" s="137">
        <v>85.2661980149812</v>
      </c>
      <c r="N545" s="137">
        <v>9.9961435823060203</v>
      </c>
      <c r="O545" s="137">
        <v>13.566430594900901</v>
      </c>
      <c r="P545" s="137">
        <v>21.463392342425301</v>
      </c>
      <c r="Q545" s="137">
        <v>28.124665228573299</v>
      </c>
      <c r="R545" s="137">
        <v>8.56</v>
      </c>
      <c r="S545" s="137">
        <v>20.4621964058787</v>
      </c>
      <c r="T545" s="137"/>
      <c r="U545" s="137">
        <v>16.8242973756374</v>
      </c>
      <c r="V545" s="1">
        <v>90580</v>
      </c>
      <c r="W545" s="1">
        <v>724485</v>
      </c>
      <c r="X545" s="1">
        <v>103000</v>
      </c>
      <c r="Y545" s="1">
        <v>289699</v>
      </c>
      <c r="Z545" s="1">
        <v>109550</v>
      </c>
      <c r="AA545" s="1">
        <v>45300</v>
      </c>
      <c r="AB545" s="1">
        <v>579100</v>
      </c>
      <c r="AC545" s="1">
        <v>101500</v>
      </c>
      <c r="AE545" s="1">
        <v>61300</v>
      </c>
      <c r="AH545" s="136">
        <f t="shared" si="8"/>
        <v>37264</v>
      </c>
      <c r="AI545" s="177">
        <f>HLOOKUP(附加题模型!$E$2,历史数据!$B$3:$K$5000,ROW(A543),)</f>
        <v>17.137065103767</v>
      </c>
      <c r="AJ545" s="177">
        <f>HLOOKUP(附加题模型!$E$2,历史数据!$L$3:$U$5000,ROW(A543),)</f>
        <v>16.8242973756374</v>
      </c>
    </row>
    <row r="546" spans="1:36" x14ac:dyDescent="0.2">
      <c r="A546" s="148">
        <v>37265</v>
      </c>
      <c r="B546" s="137">
        <v>21.025703578186999</v>
      </c>
      <c r="C546" s="137">
        <v>85.189450762042398</v>
      </c>
      <c r="D546" s="137">
        <v>9.9658216098622194</v>
      </c>
      <c r="E546" s="137">
        <v>13.566430594900901</v>
      </c>
      <c r="F546" s="137">
        <v>22.866314138784201</v>
      </c>
      <c r="G546" s="137">
        <v>27.851019837160202</v>
      </c>
      <c r="H546" s="137">
        <v>8.52</v>
      </c>
      <c r="I546" s="137">
        <v>20.344822430319098</v>
      </c>
      <c r="J546" s="137"/>
      <c r="K546" s="137">
        <v>16.811265386965299</v>
      </c>
      <c r="L546" s="137">
        <v>20.7675976796824</v>
      </c>
      <c r="M546" s="137">
        <v>87.798857361960799</v>
      </c>
      <c r="N546" s="137">
        <v>9.8950703408266794</v>
      </c>
      <c r="O546" s="137">
        <v>13.264730878187001</v>
      </c>
      <c r="P546" s="137">
        <v>21.319166737192202</v>
      </c>
      <c r="Q546" s="137">
        <v>27.592576967492199</v>
      </c>
      <c r="R546" s="137">
        <v>8.35</v>
      </c>
      <c r="S546" s="137">
        <v>19.953575845120699</v>
      </c>
      <c r="T546" s="137"/>
      <c r="U546" s="137">
        <v>16.785201409621202</v>
      </c>
      <c r="V546" s="1">
        <v>154800</v>
      </c>
      <c r="W546" s="1">
        <v>2221056</v>
      </c>
      <c r="X546" s="1">
        <v>171800</v>
      </c>
      <c r="Y546" s="1">
        <v>475904</v>
      </c>
      <c r="Z546" s="1">
        <v>54800</v>
      </c>
      <c r="AA546" s="1">
        <v>37720</v>
      </c>
      <c r="AB546" s="1">
        <v>866700</v>
      </c>
      <c r="AC546" s="1">
        <v>245170</v>
      </c>
      <c r="AE546" s="1">
        <v>119266</v>
      </c>
      <c r="AH546" s="136">
        <f t="shared" si="8"/>
        <v>37265</v>
      </c>
      <c r="AI546" s="177">
        <f>HLOOKUP(附加题模型!$E$2,历史数据!$B$3:$K$5000,ROW(A544),)</f>
        <v>16.811265386965299</v>
      </c>
      <c r="AJ546" s="177">
        <f>HLOOKUP(附加题模型!$E$2,历史数据!$L$3:$U$5000,ROW(A544),)</f>
        <v>16.785201409621202</v>
      </c>
    </row>
    <row r="547" spans="1:36" x14ac:dyDescent="0.2">
      <c r="A547" s="148">
        <v>37266</v>
      </c>
      <c r="B547" s="137">
        <v>20.648471880372501</v>
      </c>
      <c r="C547" s="137">
        <v>87.875604614899601</v>
      </c>
      <c r="D547" s="137">
        <v>9.7131385061638902</v>
      </c>
      <c r="E547" s="137">
        <v>13.264730878187001</v>
      </c>
      <c r="F547" s="137">
        <v>21.371612411822401</v>
      </c>
      <c r="G547" s="137">
        <v>27.227716445607999</v>
      </c>
      <c r="H547" s="137">
        <v>8.31</v>
      </c>
      <c r="I547" s="137">
        <v>19.973138174380601</v>
      </c>
      <c r="J547" s="137"/>
      <c r="K547" s="137">
        <v>16.420305726803399</v>
      </c>
      <c r="L547" s="137">
        <v>21.085266477842001</v>
      </c>
      <c r="M547" s="137">
        <v>91.7129672618385</v>
      </c>
      <c r="N547" s="137">
        <v>9.9253923132704909</v>
      </c>
      <c r="O547" s="137">
        <v>13.5463172804533</v>
      </c>
      <c r="P547" s="137">
        <v>21.384723830479999</v>
      </c>
      <c r="Q547" s="137">
        <v>28.124665228573299</v>
      </c>
      <c r="R547" s="137">
        <v>8.65</v>
      </c>
      <c r="S547" s="137">
        <v>20.560008052178301</v>
      </c>
      <c r="T547" s="137"/>
      <c r="U547" s="137">
        <v>16.9806812397022</v>
      </c>
      <c r="V547" s="1">
        <v>220654</v>
      </c>
      <c r="W547" s="1">
        <v>2132558</v>
      </c>
      <c r="X547" s="1">
        <v>540546</v>
      </c>
      <c r="Y547" s="1">
        <v>771481</v>
      </c>
      <c r="Z547" s="1">
        <v>120570</v>
      </c>
      <c r="AA547" s="1">
        <v>80823</v>
      </c>
      <c r="AB547" s="1">
        <v>1796264</v>
      </c>
      <c r="AC547" s="1">
        <v>302847</v>
      </c>
      <c r="AE547" s="1">
        <v>89040</v>
      </c>
      <c r="AH547" s="136">
        <f t="shared" si="8"/>
        <v>37266</v>
      </c>
      <c r="AI547" s="177">
        <f>HLOOKUP(附加题模型!$E$2,历史数据!$B$3:$K$5000,ROW(A545),)</f>
        <v>16.420305726803399</v>
      </c>
      <c r="AJ547" s="177">
        <f>HLOOKUP(附加题模型!$E$2,历史数据!$L$3:$U$5000,ROW(A545),)</f>
        <v>16.9806812397022</v>
      </c>
    </row>
    <row r="548" spans="1:36" x14ac:dyDescent="0.2">
      <c r="A548" s="148">
        <v>37267</v>
      </c>
      <c r="B548" s="137">
        <v>21.1845379772668</v>
      </c>
      <c r="C548" s="137">
        <v>90.638505720695605</v>
      </c>
      <c r="D548" s="137">
        <v>9.8546410442349508</v>
      </c>
      <c r="E548" s="137">
        <v>13.526203966005699</v>
      </c>
      <c r="F548" s="137">
        <v>21.410946667795098</v>
      </c>
      <c r="G548" s="137">
        <v>28.124665228573299</v>
      </c>
      <c r="H548" s="137">
        <v>8.6</v>
      </c>
      <c r="I548" s="137">
        <v>20.5404457229183</v>
      </c>
      <c r="J548" s="137"/>
      <c r="K548" s="137">
        <v>16.8894573189977</v>
      </c>
      <c r="L548" s="137">
        <v>20.866869179107201</v>
      </c>
      <c r="M548" s="137">
        <v>89.640791432491497</v>
      </c>
      <c r="N548" s="137">
        <v>9.6828165337200893</v>
      </c>
      <c r="O548" s="137">
        <v>13.0736543909348</v>
      </c>
      <c r="P548" s="137">
        <v>21.384723830479999</v>
      </c>
      <c r="Q548" s="137">
        <v>27.106096271646599</v>
      </c>
      <c r="R548" s="137">
        <v>8.25</v>
      </c>
      <c r="S548" s="137">
        <v>19.953575845120699</v>
      </c>
      <c r="T548" s="137"/>
      <c r="U548" s="137">
        <v>16.641849534228498</v>
      </c>
      <c r="V548" s="1">
        <v>69305</v>
      </c>
      <c r="W548" s="1">
        <v>1518649</v>
      </c>
      <c r="X548" s="1">
        <v>267396</v>
      </c>
      <c r="Y548" s="1">
        <v>367466</v>
      </c>
      <c r="Z548" s="1">
        <v>62500</v>
      </c>
      <c r="AA548" s="1">
        <v>47860</v>
      </c>
      <c r="AB548" s="1">
        <v>920363</v>
      </c>
      <c r="AC548" s="1">
        <v>144590</v>
      </c>
      <c r="AE548" s="1">
        <v>39850</v>
      </c>
      <c r="AH548" s="136">
        <f t="shared" si="8"/>
        <v>37267</v>
      </c>
      <c r="AI548" s="177">
        <f>HLOOKUP(附加题模型!$E$2,历史数据!$B$3:$K$5000,ROW(A546),)</f>
        <v>16.8894573189977</v>
      </c>
      <c r="AJ548" s="177">
        <f>HLOOKUP(附加题模型!$E$2,历史数据!$L$3:$U$5000,ROW(A546),)</f>
        <v>16.641849534228498</v>
      </c>
    </row>
    <row r="549" spans="1:36" x14ac:dyDescent="0.2">
      <c r="A549" s="148">
        <v>37270</v>
      </c>
      <c r="B549" s="137">
        <v>20.747743379797399</v>
      </c>
      <c r="C549" s="137">
        <v>88.105846373715906</v>
      </c>
      <c r="D549" s="137">
        <v>9.4301334300217494</v>
      </c>
      <c r="E549" s="137">
        <v>12.6814447592068</v>
      </c>
      <c r="F549" s="137">
        <v>21.371612411822401</v>
      </c>
      <c r="G549" s="137">
        <v>26.619615575800999</v>
      </c>
      <c r="H549" s="137">
        <v>8</v>
      </c>
      <c r="I549" s="137">
        <v>19.660140906221802</v>
      </c>
      <c r="J549" s="137"/>
      <c r="K549" s="137">
        <v>16.042378055313399</v>
      </c>
      <c r="L549" s="137">
        <v>19.854299884973599</v>
      </c>
      <c r="M549" s="137">
        <v>88.566329891348602</v>
      </c>
      <c r="N549" s="137">
        <v>9.3189528643944897</v>
      </c>
      <c r="O549" s="137">
        <v>12.3998583569405</v>
      </c>
      <c r="P549" s="137">
        <v>20.807821409547302</v>
      </c>
      <c r="Q549" s="137">
        <v>26.117932358210201</v>
      </c>
      <c r="R549" s="137">
        <v>8.09</v>
      </c>
      <c r="S549" s="137">
        <v>19.366705967323</v>
      </c>
      <c r="T549" s="137"/>
      <c r="U549" s="137">
        <v>16.185729930706199</v>
      </c>
      <c r="V549" s="1">
        <v>144200</v>
      </c>
      <c r="W549" s="1">
        <v>1227950</v>
      </c>
      <c r="X549" s="1">
        <v>377377</v>
      </c>
      <c r="Y549" s="1">
        <v>808491</v>
      </c>
      <c r="Z549" s="1">
        <v>28720</v>
      </c>
      <c r="AA549" s="1">
        <v>65500</v>
      </c>
      <c r="AB549" s="1">
        <v>1428174</v>
      </c>
      <c r="AC549" s="1">
        <v>327992</v>
      </c>
      <c r="AE549" s="1">
        <v>110334</v>
      </c>
      <c r="AH549" s="136">
        <f t="shared" si="8"/>
        <v>37270</v>
      </c>
      <c r="AI549" s="177">
        <f>HLOOKUP(附加题模型!$E$2,历史数据!$B$3:$K$5000,ROW(A547),)</f>
        <v>16.042378055313399</v>
      </c>
      <c r="AJ549" s="177">
        <f>HLOOKUP(附加题模型!$E$2,历史数据!$L$3:$U$5000,ROW(A547),)</f>
        <v>16.185729930706199</v>
      </c>
    </row>
    <row r="550" spans="1:36" x14ac:dyDescent="0.2">
      <c r="A550" s="148">
        <v>37271</v>
      </c>
      <c r="B550" s="137">
        <v>19.6557568861239</v>
      </c>
      <c r="C550" s="137">
        <v>88.566329891348602</v>
      </c>
      <c r="D550" s="137">
        <v>9.1976649746192898</v>
      </c>
      <c r="E550" s="137">
        <v>12.128328611898</v>
      </c>
      <c r="F550" s="137">
        <v>20.807821409547302</v>
      </c>
      <c r="G550" s="137">
        <v>25.5554390536388</v>
      </c>
      <c r="H550" s="137">
        <v>8.01</v>
      </c>
      <c r="I550" s="137">
        <v>19.386268296582902</v>
      </c>
      <c r="J550" s="137"/>
      <c r="K550" s="137">
        <v>16.029346066641398</v>
      </c>
      <c r="L550" s="137">
        <v>19.596193986468901</v>
      </c>
      <c r="M550" s="137">
        <v>87.031384832573096</v>
      </c>
      <c r="N550" s="137">
        <v>9.1471283538796193</v>
      </c>
      <c r="O550" s="137">
        <v>12.1383852691218</v>
      </c>
      <c r="P550" s="137">
        <v>19.8375764288879</v>
      </c>
      <c r="Q550" s="137">
        <v>25.281793662225599</v>
      </c>
      <c r="R550" s="137">
        <v>8.0500000000000007</v>
      </c>
      <c r="S550" s="137">
        <v>19.308018979543199</v>
      </c>
      <c r="T550" s="137"/>
      <c r="U550" s="137">
        <v>15.5862584517911</v>
      </c>
      <c r="V550" s="1">
        <v>110300</v>
      </c>
      <c r="W550" s="1">
        <v>1138376</v>
      </c>
      <c r="X550" s="1">
        <v>210050</v>
      </c>
      <c r="Y550" s="1">
        <v>491286</v>
      </c>
      <c r="Z550" s="1">
        <v>51865</v>
      </c>
      <c r="AA550" s="1">
        <v>75551</v>
      </c>
      <c r="AB550" s="1">
        <v>892195</v>
      </c>
      <c r="AC550" s="1">
        <v>206300</v>
      </c>
      <c r="AE550" s="1">
        <v>183805</v>
      </c>
      <c r="AH550" s="136">
        <f t="shared" si="8"/>
        <v>37271</v>
      </c>
      <c r="AI550" s="177">
        <f>HLOOKUP(附加题模型!$E$2,历史数据!$B$3:$K$5000,ROW(A548),)</f>
        <v>16.029346066641398</v>
      </c>
      <c r="AJ550" s="177">
        <f>HLOOKUP(附加题模型!$E$2,历史数据!$L$3:$U$5000,ROW(A548),)</f>
        <v>15.5862584517911</v>
      </c>
    </row>
    <row r="551" spans="1:36" x14ac:dyDescent="0.2">
      <c r="A551" s="148">
        <v>37272</v>
      </c>
      <c r="B551" s="137">
        <v>19.755028385548702</v>
      </c>
      <c r="C551" s="137">
        <v>86.5709013149404</v>
      </c>
      <c r="D551" s="137">
        <v>9.0965917331399595</v>
      </c>
      <c r="E551" s="137">
        <v>12.118271954674199</v>
      </c>
      <c r="F551" s="137">
        <v>19.8375764288879</v>
      </c>
      <c r="G551" s="137">
        <v>25.2361860969901</v>
      </c>
      <c r="H551" s="137">
        <v>8.1</v>
      </c>
      <c r="I551" s="137">
        <v>19.464517613622601</v>
      </c>
      <c r="J551" s="137"/>
      <c r="K551" s="137">
        <v>15.4820025424146</v>
      </c>
      <c r="L551" s="137">
        <v>19.913862784628499</v>
      </c>
      <c r="M551" s="137">
        <v>85.573187026736306</v>
      </c>
      <c r="N551" s="137">
        <v>9.2684162436548192</v>
      </c>
      <c r="O551" s="137">
        <v>12.389801699716701</v>
      </c>
      <c r="P551" s="137">
        <v>19.863799266202999</v>
      </c>
      <c r="Q551" s="137">
        <v>25.5554390536388</v>
      </c>
      <c r="R551" s="137">
        <v>8.19</v>
      </c>
      <c r="S551" s="137">
        <v>19.797077211041302</v>
      </c>
      <c r="T551" s="137"/>
      <c r="U551" s="137">
        <v>16.159665953362001</v>
      </c>
      <c r="V551" s="1">
        <v>148500</v>
      </c>
      <c r="W551" s="1">
        <v>1433346</v>
      </c>
      <c r="X551" s="1">
        <v>302399</v>
      </c>
      <c r="Y551" s="1">
        <v>584182</v>
      </c>
      <c r="Z551" s="1">
        <v>122590</v>
      </c>
      <c r="AA551" s="1">
        <v>45333</v>
      </c>
      <c r="AB551" s="1">
        <v>1235867</v>
      </c>
      <c r="AC551" s="1">
        <v>225371</v>
      </c>
      <c r="AE551" s="1">
        <v>191229</v>
      </c>
      <c r="AH551" s="136">
        <f t="shared" si="8"/>
        <v>37272</v>
      </c>
      <c r="AI551" s="177">
        <f>HLOOKUP(附加题模型!$E$2,历史数据!$B$3:$K$5000,ROW(A549),)</f>
        <v>15.4820025424146</v>
      </c>
      <c r="AJ551" s="177">
        <f>HLOOKUP(附加题模型!$E$2,历史数据!$L$3:$U$5000,ROW(A549),)</f>
        <v>16.159665953362001</v>
      </c>
    </row>
    <row r="552" spans="1:36" x14ac:dyDescent="0.2">
      <c r="A552" s="148">
        <v>37273</v>
      </c>
      <c r="B552" s="137">
        <v>20.112405783478199</v>
      </c>
      <c r="C552" s="137">
        <v>84.805714497348504</v>
      </c>
      <c r="D552" s="137">
        <v>9.1572356780275594</v>
      </c>
      <c r="E552" s="137">
        <v>12.1685552407932</v>
      </c>
      <c r="F552" s="137">
        <v>19.863799266202999</v>
      </c>
      <c r="G552" s="137">
        <v>25.540236531893601</v>
      </c>
      <c r="H552" s="137">
        <v>8.18</v>
      </c>
      <c r="I552" s="137">
        <v>19.562329259922201</v>
      </c>
      <c r="J552" s="137"/>
      <c r="K552" s="137">
        <v>15.6383864064794</v>
      </c>
      <c r="L552" s="137">
        <v>19.7351740856638</v>
      </c>
      <c r="M552" s="137">
        <v>77.054241950532102</v>
      </c>
      <c r="N552" s="137">
        <v>8.4901522842639601</v>
      </c>
      <c r="O552" s="137">
        <v>11.6657223796034</v>
      </c>
      <c r="P552" s="137">
        <v>19.260674007955298</v>
      </c>
      <c r="Q552" s="137">
        <v>24.5368700967121</v>
      </c>
      <c r="R552" s="137">
        <v>7.75</v>
      </c>
      <c r="S552" s="137">
        <v>18.936334723604698</v>
      </c>
      <c r="T552" s="137"/>
      <c r="U552" s="137">
        <v>16.159665953362001</v>
      </c>
      <c r="V552" s="1">
        <v>110500</v>
      </c>
      <c r="W552" s="1">
        <v>1015401</v>
      </c>
      <c r="X552" s="1">
        <v>308500</v>
      </c>
      <c r="Y552" s="1">
        <v>593065</v>
      </c>
      <c r="Z552" s="1">
        <v>25620</v>
      </c>
      <c r="AA552" s="1">
        <v>70741</v>
      </c>
      <c r="AB552" s="1">
        <v>1276050</v>
      </c>
      <c r="AC552" s="1">
        <v>259500</v>
      </c>
      <c r="AE552" s="1">
        <v>472298</v>
      </c>
      <c r="AH552" s="136">
        <f t="shared" si="8"/>
        <v>37273</v>
      </c>
      <c r="AI552" s="177">
        <f>HLOOKUP(附加题模型!$E$2,历史数据!$B$3:$K$5000,ROW(A550),)</f>
        <v>15.6383864064794</v>
      </c>
      <c r="AJ552" s="177">
        <f>HLOOKUP(附加题模型!$E$2,历史数据!$L$3:$U$5000,ROW(A550),)</f>
        <v>16.159665953362001</v>
      </c>
    </row>
    <row r="553" spans="1:36" x14ac:dyDescent="0.2">
      <c r="A553" s="148">
        <v>37274</v>
      </c>
      <c r="B553" s="137">
        <v>19.6557568861239</v>
      </c>
      <c r="C553" s="137">
        <v>75.979780409389207</v>
      </c>
      <c r="D553" s="137">
        <v>8.0858593183466301</v>
      </c>
      <c r="E553" s="137">
        <v>11.384135977337101</v>
      </c>
      <c r="F553" s="137">
        <v>19.260674007955298</v>
      </c>
      <c r="G553" s="137">
        <v>24.430452444495799</v>
      </c>
      <c r="H553" s="137">
        <v>7.65</v>
      </c>
      <c r="I553" s="137">
        <v>18.740711431005501</v>
      </c>
      <c r="J553" s="137"/>
      <c r="K553" s="137">
        <v>16.2248258967224</v>
      </c>
      <c r="L553" s="137">
        <v>19.854299884973599</v>
      </c>
      <c r="M553" s="137">
        <v>71.681934244817697</v>
      </c>
      <c r="N553" s="137">
        <v>8.1161812907904292</v>
      </c>
      <c r="O553" s="137">
        <v>11.6053824362606</v>
      </c>
      <c r="P553" s="137">
        <v>19.418011031846</v>
      </c>
      <c r="Q553" s="137">
        <v>24.0503894008665</v>
      </c>
      <c r="R553" s="137">
        <v>7.61</v>
      </c>
      <c r="S553" s="137">
        <v>18.466838821366601</v>
      </c>
      <c r="T553" s="137"/>
      <c r="U553" s="137">
        <v>16.928553285013901</v>
      </c>
      <c r="V553" s="1">
        <v>143548</v>
      </c>
      <c r="W553" s="1">
        <v>2171785</v>
      </c>
      <c r="X553" s="1">
        <v>456945</v>
      </c>
      <c r="Y553" s="1">
        <v>1498315</v>
      </c>
      <c r="Z553" s="1">
        <v>53540</v>
      </c>
      <c r="AA553" s="1">
        <v>75250</v>
      </c>
      <c r="AB553" s="1">
        <v>1520684</v>
      </c>
      <c r="AC553" s="1">
        <v>577467</v>
      </c>
      <c r="AE553" s="1">
        <v>739457</v>
      </c>
      <c r="AH553" s="136">
        <f t="shared" si="8"/>
        <v>37274</v>
      </c>
      <c r="AI553" s="177">
        <f>HLOOKUP(附加题模型!$E$2,历史数据!$B$3:$K$5000,ROW(A551),)</f>
        <v>16.2248258967224</v>
      </c>
      <c r="AJ553" s="177">
        <f>HLOOKUP(附加题模型!$E$2,历史数据!$L$3:$U$5000,ROW(A551),)</f>
        <v>16.928553285013901</v>
      </c>
    </row>
    <row r="554" spans="1:36" x14ac:dyDescent="0.2">
      <c r="A554" s="148">
        <v>37277</v>
      </c>
      <c r="B554" s="137">
        <v>19.556485386698998</v>
      </c>
      <c r="C554" s="137">
        <v>71.067956221307497</v>
      </c>
      <c r="D554" s="137">
        <v>8.1161812907904292</v>
      </c>
      <c r="E554" s="137">
        <v>11.2533994334278</v>
      </c>
      <c r="F554" s="137">
        <v>19.418011031846</v>
      </c>
      <c r="G554" s="137">
        <v>23.5639087050209</v>
      </c>
      <c r="H554" s="137">
        <v>7.46</v>
      </c>
      <c r="I554" s="137">
        <v>18.349464845806999</v>
      </c>
      <c r="J554" s="137"/>
      <c r="K554" s="137">
        <v>16.928553285013901</v>
      </c>
      <c r="L554" s="137">
        <v>19.3777966877342</v>
      </c>
      <c r="M554" s="137">
        <v>67.921318850817599</v>
      </c>
      <c r="N554" s="137">
        <v>7.3075953589557701</v>
      </c>
      <c r="O554" s="137">
        <v>11.1226628895184</v>
      </c>
      <c r="P554" s="137">
        <v>19.404899613188402</v>
      </c>
      <c r="Q554" s="137">
        <v>22.438922095877999</v>
      </c>
      <c r="R554" s="137">
        <v>6.9</v>
      </c>
      <c r="S554" s="137">
        <v>17.977780589868502</v>
      </c>
      <c r="T554" s="137"/>
      <c r="U554" s="137">
        <v>17.006745217046301</v>
      </c>
      <c r="V554" s="1">
        <v>256500</v>
      </c>
      <c r="W554" s="1">
        <v>1716078</v>
      </c>
      <c r="X554" s="1">
        <v>539040</v>
      </c>
      <c r="Y554" s="1">
        <v>630199</v>
      </c>
      <c r="Z554" s="1">
        <v>36534</v>
      </c>
      <c r="AA554" s="1">
        <v>96418</v>
      </c>
      <c r="AB554" s="1">
        <v>1681264</v>
      </c>
      <c r="AC554" s="1">
        <v>497542</v>
      </c>
      <c r="AE554" s="1">
        <v>510244</v>
      </c>
      <c r="AH554" s="136">
        <f t="shared" si="8"/>
        <v>37277</v>
      </c>
      <c r="AI554" s="177">
        <f>HLOOKUP(附加题模型!$E$2,历史数据!$B$3:$K$5000,ROW(A552),)</f>
        <v>16.928553285013901</v>
      </c>
      <c r="AJ554" s="177">
        <f>HLOOKUP(附加题模型!$E$2,历史数据!$L$3:$U$5000,ROW(A552),)</f>
        <v>17.006745217046301</v>
      </c>
    </row>
    <row r="555" spans="1:36" x14ac:dyDescent="0.2">
      <c r="A555" s="148">
        <v>37278</v>
      </c>
      <c r="B555" s="137">
        <v>20.191822983018099</v>
      </c>
      <c r="C555" s="137">
        <v>67.537582586123705</v>
      </c>
      <c r="D555" s="137">
        <v>7.17620014503263</v>
      </c>
      <c r="E555" s="137">
        <v>11.0623229461756</v>
      </c>
      <c r="F555" s="137">
        <v>19.339342519900601</v>
      </c>
      <c r="G555" s="137">
        <v>22.195681747955199</v>
      </c>
      <c r="H555" s="137">
        <v>6.88</v>
      </c>
      <c r="I555" s="137">
        <v>17.801719626529199</v>
      </c>
      <c r="J555" s="137"/>
      <c r="K555" s="137">
        <v>16.9806812397022</v>
      </c>
      <c r="L555" s="137">
        <v>19.9337170845135</v>
      </c>
      <c r="M555" s="137">
        <v>70.223736438980893</v>
      </c>
      <c r="N555" s="137">
        <v>6.6809412617839001</v>
      </c>
      <c r="O555" s="137">
        <v>11.142776203965999</v>
      </c>
      <c r="P555" s="137">
        <v>19.404899613188402</v>
      </c>
      <c r="Q555" s="137">
        <v>22.788580096017</v>
      </c>
      <c r="R555" s="137">
        <v>6.72</v>
      </c>
      <c r="S555" s="137">
        <v>17.7821572972693</v>
      </c>
      <c r="T555" s="137"/>
      <c r="U555" s="137">
        <v>16.928553285013901</v>
      </c>
      <c r="V555" s="1">
        <v>310030</v>
      </c>
      <c r="W555" s="1">
        <v>1450337</v>
      </c>
      <c r="X555" s="1">
        <v>702526</v>
      </c>
      <c r="Y555" s="1">
        <v>594317</v>
      </c>
      <c r="Z555" s="1">
        <v>15750</v>
      </c>
      <c r="AA555" s="1">
        <v>118120</v>
      </c>
      <c r="AB555" s="1">
        <v>1795090</v>
      </c>
      <c r="AC555" s="1">
        <v>287815</v>
      </c>
      <c r="AE555" s="1">
        <v>345573</v>
      </c>
      <c r="AH555" s="136">
        <f t="shared" si="8"/>
        <v>37278</v>
      </c>
      <c r="AI555" s="177">
        <f>HLOOKUP(附加题模型!$E$2,历史数据!$B$3:$K$5000,ROW(A553),)</f>
        <v>16.9806812397022</v>
      </c>
      <c r="AJ555" s="177">
        <f>HLOOKUP(附加题模型!$E$2,历史数据!$L$3:$U$5000,ROW(A553),)</f>
        <v>16.928553285013901</v>
      </c>
    </row>
    <row r="556" spans="1:36" x14ac:dyDescent="0.2">
      <c r="A556" s="148">
        <v>37279</v>
      </c>
      <c r="B556" s="137">
        <v>19.953571384398501</v>
      </c>
      <c r="C556" s="137">
        <v>70.684219956613603</v>
      </c>
      <c r="D556" s="137">
        <v>6.5495460478607699</v>
      </c>
      <c r="E556" s="137">
        <v>11.142776203965999</v>
      </c>
      <c r="F556" s="137">
        <v>19.339342519900601</v>
      </c>
      <c r="G556" s="137">
        <v>22.651757400310402</v>
      </c>
      <c r="H556" s="137">
        <v>6.68</v>
      </c>
      <c r="I556" s="137">
        <v>17.801719626529199</v>
      </c>
      <c r="J556" s="137"/>
      <c r="K556" s="137">
        <v>16.785201409621202</v>
      </c>
      <c r="L556" s="137">
        <v>21.502206775426401</v>
      </c>
      <c r="M556" s="137">
        <v>76.210022168205498</v>
      </c>
      <c r="N556" s="137">
        <v>7.3480246555475004</v>
      </c>
      <c r="O556" s="137">
        <v>12.2590651558074</v>
      </c>
      <c r="P556" s="137">
        <v>21.135606875986301</v>
      </c>
      <c r="Q556" s="137">
        <v>24.962540705576998</v>
      </c>
      <c r="R556" s="137">
        <v>7.39</v>
      </c>
      <c r="S556" s="137">
        <v>19.347143638063098</v>
      </c>
      <c r="T556" s="137"/>
      <c r="U556" s="137">
        <v>17.8277605033865</v>
      </c>
      <c r="V556" s="1">
        <v>326471</v>
      </c>
      <c r="W556" s="1">
        <v>3475827</v>
      </c>
      <c r="X556" s="1">
        <v>769086</v>
      </c>
      <c r="Y556" s="1">
        <v>1374573</v>
      </c>
      <c r="Z556" s="1">
        <v>78615</v>
      </c>
      <c r="AA556" s="1">
        <v>113761</v>
      </c>
      <c r="AB556" s="1">
        <v>2220517</v>
      </c>
      <c r="AC556" s="1">
        <v>418769</v>
      </c>
      <c r="AE556" s="1">
        <v>466411</v>
      </c>
      <c r="AH556" s="136">
        <f t="shared" si="8"/>
        <v>37279</v>
      </c>
      <c r="AI556" s="177">
        <f>HLOOKUP(附加题模型!$E$2,历史数据!$B$3:$K$5000,ROW(A554),)</f>
        <v>16.785201409621202</v>
      </c>
      <c r="AJ556" s="177">
        <f>HLOOKUP(附加题模型!$E$2,历史数据!$L$3:$U$5000,ROW(A554),)</f>
        <v>17.8277605033865</v>
      </c>
    </row>
    <row r="557" spans="1:36" x14ac:dyDescent="0.2">
      <c r="A557" s="148">
        <v>37280</v>
      </c>
      <c r="B557" s="137">
        <v>21.462498175656499</v>
      </c>
      <c r="C557" s="137">
        <v>76.210022168205498</v>
      </c>
      <c r="D557" s="137">
        <v>7.4288832487309602</v>
      </c>
      <c r="E557" s="137">
        <v>12.148441926345599</v>
      </c>
      <c r="F557" s="137">
        <v>20.322698919217601</v>
      </c>
      <c r="G557" s="137">
        <v>24.7801104446349</v>
      </c>
      <c r="H557" s="137">
        <v>7.3</v>
      </c>
      <c r="I557" s="137">
        <v>19.151520345463901</v>
      </c>
      <c r="J557" s="137"/>
      <c r="K557" s="137">
        <v>17.462864820568701</v>
      </c>
      <c r="L557" s="137">
        <v>21.661041174506199</v>
      </c>
      <c r="M557" s="137">
        <v>74.828571615307496</v>
      </c>
      <c r="N557" s="137">
        <v>7.7118883248731001</v>
      </c>
      <c r="O557" s="137">
        <v>12.4702549575071</v>
      </c>
      <c r="P557" s="137">
        <v>21.017604108068301</v>
      </c>
      <c r="Q557" s="137">
        <v>24.932135662086601</v>
      </c>
      <c r="R557" s="137">
        <v>7.5</v>
      </c>
      <c r="S557" s="137">
        <v>19.523204601402401</v>
      </c>
      <c r="T557" s="137"/>
      <c r="U557" s="137">
        <v>17.475896809240702</v>
      </c>
      <c r="V557" s="1">
        <v>375387</v>
      </c>
      <c r="W557" s="1">
        <v>2987414</v>
      </c>
      <c r="X557" s="1">
        <v>1406368</v>
      </c>
      <c r="Y557" s="1">
        <v>2494555</v>
      </c>
      <c r="Z557" s="1">
        <v>55480</v>
      </c>
      <c r="AA557" s="1">
        <v>142791</v>
      </c>
      <c r="AB557" s="1">
        <v>3439538</v>
      </c>
      <c r="AC557" s="1">
        <v>514652</v>
      </c>
      <c r="AE557" s="1">
        <v>431920</v>
      </c>
      <c r="AH557" s="136">
        <f t="shared" si="8"/>
        <v>37280</v>
      </c>
      <c r="AI557" s="177">
        <f>HLOOKUP(附加题模型!$E$2,历史数据!$B$3:$K$5000,ROW(A555),)</f>
        <v>17.462864820568701</v>
      </c>
      <c r="AJ557" s="177">
        <f>HLOOKUP(附加题模型!$E$2,历史数据!$L$3:$U$5000,ROW(A555),)</f>
        <v>17.475896809240702</v>
      </c>
    </row>
    <row r="558" spans="1:36" x14ac:dyDescent="0.2">
      <c r="A558" s="148">
        <v>37281</v>
      </c>
      <c r="B558" s="137">
        <v>21.442643875771498</v>
      </c>
      <c r="C558" s="137">
        <v>73.677362821225898</v>
      </c>
      <c r="D558" s="137">
        <v>7.7422102973169</v>
      </c>
      <c r="E558" s="137">
        <v>12.279178470254999</v>
      </c>
      <c r="F558" s="137">
        <v>20.453813105793198</v>
      </c>
      <c r="G558" s="137">
        <v>24.932135662086601</v>
      </c>
      <c r="H558" s="137">
        <v>7.4</v>
      </c>
      <c r="I558" s="137">
        <v>19.366705967323</v>
      </c>
      <c r="J558" s="137"/>
      <c r="K558" s="137">
        <v>17.2022250471273</v>
      </c>
      <c r="L558" s="137">
        <v>21.661041174506199</v>
      </c>
      <c r="M558" s="137">
        <v>73.7541100741647</v>
      </c>
      <c r="N558" s="137">
        <v>7.8331762146482999</v>
      </c>
      <c r="O558" s="137">
        <v>12.4400849858357</v>
      </c>
      <c r="P558" s="137">
        <v>20.5587044550537</v>
      </c>
      <c r="Q558" s="137">
        <v>25.4794264449129</v>
      </c>
      <c r="R558" s="137">
        <v>7.47</v>
      </c>
      <c r="S558" s="137">
        <v>19.562329259922201</v>
      </c>
      <c r="T558" s="137"/>
      <c r="U558" s="137">
        <v>17.019777205718398</v>
      </c>
      <c r="V558" s="1">
        <v>181454</v>
      </c>
      <c r="W558" s="1">
        <v>980066</v>
      </c>
      <c r="X558" s="1">
        <v>806384</v>
      </c>
      <c r="Y558" s="1">
        <v>919769</v>
      </c>
      <c r="Z558" s="1">
        <v>68620</v>
      </c>
      <c r="AA558" s="1">
        <v>150779</v>
      </c>
      <c r="AB558" s="1">
        <v>2034235</v>
      </c>
      <c r="AC558" s="1">
        <v>253100</v>
      </c>
      <c r="AE558" s="1">
        <v>424489</v>
      </c>
      <c r="AH558" s="136">
        <f t="shared" si="8"/>
        <v>37281</v>
      </c>
      <c r="AI558" s="177">
        <f>HLOOKUP(附加题模型!$E$2,历史数据!$B$3:$K$5000,ROW(A556),)</f>
        <v>17.2022250471273</v>
      </c>
      <c r="AJ558" s="177">
        <f>HLOOKUP(附加题模型!$E$2,历史数据!$L$3:$U$5000,ROW(A556),)</f>
        <v>17.019777205718398</v>
      </c>
    </row>
    <row r="559" spans="1:36" x14ac:dyDescent="0.2">
      <c r="A559" s="148">
        <v>37284</v>
      </c>
      <c r="B559" s="137">
        <v>21.244100876921699</v>
      </c>
      <c r="C559" s="137">
        <v>72.986637544776897</v>
      </c>
      <c r="D559" s="137">
        <v>7.7826395939086304</v>
      </c>
      <c r="E559" s="137">
        <v>12.2389518413598</v>
      </c>
      <c r="F559" s="137">
        <v>20.427590268478099</v>
      </c>
      <c r="G559" s="137">
        <v>25.327401227461198</v>
      </c>
      <c r="H559" s="137">
        <v>7.42</v>
      </c>
      <c r="I559" s="137">
        <v>19.268894321023399</v>
      </c>
      <c r="J559" s="137"/>
      <c r="K559" s="137">
        <v>17.019777205718398</v>
      </c>
      <c r="L559" s="137">
        <v>20.171968683133201</v>
      </c>
      <c r="M559" s="137">
        <v>66.386373792042093</v>
      </c>
      <c r="N559" s="137">
        <v>7.1256635242929702</v>
      </c>
      <c r="O559" s="137">
        <v>11.353966005665701</v>
      </c>
      <c r="P559" s="137">
        <v>19.994913452778601</v>
      </c>
      <c r="Q559" s="137">
        <v>23.715933922472601</v>
      </c>
      <c r="R559" s="137">
        <v>6.79</v>
      </c>
      <c r="S559" s="137">
        <v>17.762594968009399</v>
      </c>
      <c r="T559" s="137"/>
      <c r="U559" s="137">
        <v>17.345576922520099</v>
      </c>
      <c r="V559" s="1">
        <v>315150</v>
      </c>
      <c r="W559" s="1">
        <v>2606685</v>
      </c>
      <c r="X559" s="1">
        <v>847356</v>
      </c>
      <c r="Y559" s="1">
        <v>1667854</v>
      </c>
      <c r="Z559" s="1">
        <v>36255</v>
      </c>
      <c r="AA559" s="1">
        <v>162500</v>
      </c>
      <c r="AB559" s="1">
        <v>2106281</v>
      </c>
      <c r="AC559" s="1">
        <v>495702</v>
      </c>
      <c r="AE559" s="1">
        <v>474834</v>
      </c>
      <c r="AH559" s="136">
        <f t="shared" si="8"/>
        <v>37284</v>
      </c>
      <c r="AI559" s="177">
        <f>HLOOKUP(附加题模型!$E$2,历史数据!$B$3:$K$5000,ROW(A557),)</f>
        <v>17.019777205718398</v>
      </c>
      <c r="AJ559" s="177">
        <f>HLOOKUP(附加题模型!$E$2,历史数据!$L$3:$U$5000,ROW(A557),)</f>
        <v>17.345576922520099</v>
      </c>
    </row>
    <row r="560" spans="1:36" x14ac:dyDescent="0.2">
      <c r="A560" s="148">
        <v>37285</v>
      </c>
      <c r="B560" s="137">
        <v>19.834445585088599</v>
      </c>
      <c r="C560" s="137">
        <v>66.002637527348199</v>
      </c>
      <c r="D560" s="137">
        <v>7.0549122552574302</v>
      </c>
      <c r="E560" s="137">
        <v>11.0623229461756</v>
      </c>
      <c r="F560" s="137">
        <v>19.9293563594908</v>
      </c>
      <c r="G560" s="137">
        <v>23.411883487569099</v>
      </c>
      <c r="H560" s="137">
        <v>6.63</v>
      </c>
      <c r="I560" s="137">
        <v>17.5082846876304</v>
      </c>
      <c r="J560" s="137"/>
      <c r="K560" s="137">
        <v>17.3716408998642</v>
      </c>
      <c r="L560" s="137">
        <v>20.291094482443</v>
      </c>
      <c r="M560" s="137">
        <v>68.6120441272666</v>
      </c>
      <c r="N560" s="137">
        <v>7.5400638143582297</v>
      </c>
      <c r="O560" s="137">
        <v>11.645609065155799</v>
      </c>
      <c r="P560" s="137">
        <v>20.519370199080999</v>
      </c>
      <c r="Q560" s="137">
        <v>24.5824776619476</v>
      </c>
      <c r="R560" s="137">
        <v>7.05</v>
      </c>
      <c r="S560" s="137">
        <v>18.486401150626499</v>
      </c>
      <c r="T560" s="137"/>
      <c r="U560" s="137">
        <v>17.9711123787792</v>
      </c>
      <c r="V560" s="1">
        <v>359654</v>
      </c>
      <c r="W560" s="1">
        <v>2366546</v>
      </c>
      <c r="X560" s="1">
        <v>595245</v>
      </c>
      <c r="Y560" s="1">
        <v>648548</v>
      </c>
      <c r="Z560" s="1">
        <v>308030</v>
      </c>
      <c r="AA560" s="1">
        <v>98393</v>
      </c>
      <c r="AB560" s="1">
        <v>1427997</v>
      </c>
      <c r="AC560" s="1">
        <v>353416</v>
      </c>
      <c r="AE560" s="1">
        <v>1059605</v>
      </c>
      <c r="AH560" s="136">
        <f t="shared" si="8"/>
        <v>37285</v>
      </c>
      <c r="AI560" s="177">
        <f>HLOOKUP(附加题模型!$E$2,历史数据!$B$3:$K$5000,ROW(A558),)</f>
        <v>17.3716408998642</v>
      </c>
      <c r="AJ560" s="177">
        <f>HLOOKUP(附加题模型!$E$2,历史数据!$L$3:$U$5000,ROW(A558),)</f>
        <v>17.9711123787792</v>
      </c>
    </row>
    <row r="561" spans="1:36" x14ac:dyDescent="0.2">
      <c r="A561" s="148">
        <v>37286</v>
      </c>
      <c r="B561" s="137">
        <v>20.310948782328001</v>
      </c>
      <c r="C561" s="137">
        <v>68.6120441272666</v>
      </c>
      <c r="D561" s="137">
        <v>7.4794198694706298</v>
      </c>
      <c r="E561" s="137">
        <v>11.6657223796034</v>
      </c>
      <c r="F561" s="137">
        <v>20.388256012505401</v>
      </c>
      <c r="G561" s="137">
        <v>24.324034792279601</v>
      </c>
      <c r="H561" s="137">
        <v>7.06</v>
      </c>
      <c r="I561" s="137">
        <v>18.486401150626499</v>
      </c>
      <c r="J561" s="137"/>
      <c r="K561" s="137">
        <v>17.9711123787792</v>
      </c>
      <c r="L561" s="137">
        <v>20.271240182558</v>
      </c>
      <c r="M561" s="137">
        <v>68.6120441272666</v>
      </c>
      <c r="N561" s="137">
        <v>7.6714590282813599</v>
      </c>
      <c r="O561" s="137">
        <v>11.5651558073654</v>
      </c>
      <c r="P561" s="137">
        <v>20.4407016871357</v>
      </c>
      <c r="Q561" s="137">
        <v>24.597680183692798</v>
      </c>
      <c r="R561" s="137">
        <v>7.08</v>
      </c>
      <c r="S561" s="137">
        <v>18.877647735825001</v>
      </c>
      <c r="T561" s="137"/>
      <c r="U561" s="137">
        <v>17.8929204467468</v>
      </c>
      <c r="V561" s="1">
        <v>577772</v>
      </c>
      <c r="W561" s="1">
        <v>0</v>
      </c>
      <c r="X561" s="1">
        <v>491611</v>
      </c>
      <c r="Y561" s="1">
        <v>325500</v>
      </c>
      <c r="Z561" s="1">
        <v>188644</v>
      </c>
      <c r="AA561" s="1">
        <v>77080</v>
      </c>
      <c r="AB561" s="1">
        <v>960512</v>
      </c>
      <c r="AC561" s="1">
        <v>288886</v>
      </c>
      <c r="AE561" s="1">
        <v>671911</v>
      </c>
      <c r="AH561" s="136">
        <f t="shared" si="8"/>
        <v>37286</v>
      </c>
      <c r="AI561" s="177">
        <f>HLOOKUP(附加题模型!$E$2,历史数据!$B$3:$K$5000,ROW(A559),)</f>
        <v>17.9711123787792</v>
      </c>
      <c r="AJ561" s="177">
        <f>HLOOKUP(附加题模型!$E$2,历史数据!$L$3:$U$5000,ROW(A559),)</f>
        <v>17.8929204467468</v>
      </c>
    </row>
    <row r="562" spans="1:36" x14ac:dyDescent="0.2">
      <c r="A562" s="148">
        <v>37287</v>
      </c>
      <c r="B562" s="137">
        <v>21.442643875771498</v>
      </c>
      <c r="C562" s="137">
        <v>68.151560609633904</v>
      </c>
      <c r="D562" s="137">
        <v>7.7725322697607</v>
      </c>
      <c r="E562" s="137">
        <v>11.947308781869699</v>
      </c>
      <c r="F562" s="137">
        <v>20.453813105793198</v>
      </c>
      <c r="G562" s="137">
        <v>25.692261749345299</v>
      </c>
      <c r="H562" s="137">
        <v>7.16</v>
      </c>
      <c r="I562" s="137">
        <v>18.975459382124601</v>
      </c>
      <c r="J562" s="137"/>
      <c r="K562" s="137">
        <v>17.853824480730601</v>
      </c>
      <c r="L562" s="137">
        <v>21.601478274851299</v>
      </c>
      <c r="M562" s="137">
        <v>73.984351832981005</v>
      </c>
      <c r="N562" s="137">
        <v>8.3082204496011602</v>
      </c>
      <c r="O562" s="137">
        <v>12.721671388101999</v>
      </c>
      <c r="P562" s="137">
        <v>21.266721062561899</v>
      </c>
      <c r="Q562" s="137">
        <v>25.6010466188743</v>
      </c>
      <c r="R562" s="137">
        <v>7.68</v>
      </c>
      <c r="S562" s="137">
        <v>20.2274484547596</v>
      </c>
      <c r="T562" s="137"/>
      <c r="U562" s="137">
        <v>18.4532959596457</v>
      </c>
      <c r="V562" s="1">
        <v>391424</v>
      </c>
      <c r="W562" s="1">
        <v>3967316</v>
      </c>
      <c r="X562" s="1">
        <v>1354085</v>
      </c>
      <c r="Y562" s="1">
        <v>2394714</v>
      </c>
      <c r="Z562" s="1">
        <v>306930</v>
      </c>
      <c r="AA562" s="1">
        <v>388690</v>
      </c>
      <c r="AB562" s="1">
        <v>3797136</v>
      </c>
      <c r="AC562" s="1">
        <v>1140588</v>
      </c>
      <c r="AE562" s="1">
        <v>1738375</v>
      </c>
      <c r="AH562" s="136">
        <f t="shared" si="8"/>
        <v>37287</v>
      </c>
      <c r="AI562" s="177">
        <f>HLOOKUP(附加题模型!$E$2,历史数据!$B$3:$K$5000,ROW(A560),)</f>
        <v>17.853824480730601</v>
      </c>
      <c r="AJ562" s="177">
        <f>HLOOKUP(附加题模型!$E$2,历史数据!$L$3:$U$5000,ROW(A560),)</f>
        <v>18.4532959596457</v>
      </c>
    </row>
    <row r="563" spans="1:36" x14ac:dyDescent="0.2">
      <c r="A563" s="148">
        <v>37288</v>
      </c>
      <c r="B563" s="137">
        <v>21.641186874621201</v>
      </c>
      <c r="C563" s="137">
        <v>73.677362821225898</v>
      </c>
      <c r="D563" s="137">
        <v>8.3385424220449593</v>
      </c>
      <c r="E563" s="137">
        <v>12.963031161473101</v>
      </c>
      <c r="F563" s="137">
        <v>21.371612411822401</v>
      </c>
      <c r="G563" s="137">
        <v>25.6010466188743</v>
      </c>
      <c r="H563" s="137">
        <v>7.62</v>
      </c>
      <c r="I563" s="137">
        <v>20.266573113279399</v>
      </c>
      <c r="J563" s="137"/>
      <c r="K563" s="137">
        <v>18.414199993629499</v>
      </c>
      <c r="L563" s="137">
        <v>21.065412177957</v>
      </c>
      <c r="M563" s="137">
        <v>75.442549638817795</v>
      </c>
      <c r="N563" s="137">
        <v>8.3284350978970298</v>
      </c>
      <c r="O563" s="137">
        <v>13.1742209631728</v>
      </c>
      <c r="P563" s="137">
        <v>20.965158433437999</v>
      </c>
      <c r="Q563" s="137">
        <v>24.886528096851102</v>
      </c>
      <c r="R563" s="137">
        <v>7.65</v>
      </c>
      <c r="S563" s="137">
        <v>20.266573113279399</v>
      </c>
      <c r="T563" s="137"/>
      <c r="U563" s="137">
        <v>18.192656186204399</v>
      </c>
      <c r="V563" s="1">
        <v>375700</v>
      </c>
      <c r="W563" s="1">
        <v>4233495</v>
      </c>
      <c r="X563" s="1">
        <v>1032313</v>
      </c>
      <c r="Y563" s="1">
        <v>3158826</v>
      </c>
      <c r="Z563" s="1">
        <v>193280</v>
      </c>
      <c r="AA563" s="1">
        <v>275277</v>
      </c>
      <c r="AB563" s="1">
        <v>2507897</v>
      </c>
      <c r="AC563" s="1">
        <v>825964</v>
      </c>
      <c r="AE563" s="1">
        <v>843008</v>
      </c>
      <c r="AH563" s="136">
        <f t="shared" si="8"/>
        <v>37288</v>
      </c>
      <c r="AI563" s="177">
        <f>HLOOKUP(附加题模型!$E$2,历史数据!$B$3:$K$5000,ROW(A561),)</f>
        <v>18.414199993629499</v>
      </c>
      <c r="AJ563" s="177">
        <f>HLOOKUP(附加题模型!$E$2,历史数据!$L$3:$U$5000,ROW(A561),)</f>
        <v>18.192656186204399</v>
      </c>
    </row>
    <row r="564" spans="1:36" x14ac:dyDescent="0.2">
      <c r="A564" s="148">
        <v>37291</v>
      </c>
      <c r="B564" s="137">
        <v>21.025703578186999</v>
      </c>
      <c r="C564" s="137">
        <v>74.828571615307496</v>
      </c>
      <c r="D564" s="137">
        <v>8.2374691805656308</v>
      </c>
      <c r="E564" s="137">
        <v>13.1742209631728</v>
      </c>
      <c r="F564" s="137">
        <v>20.952047014780501</v>
      </c>
      <c r="G564" s="137">
        <v>24.476060009731398</v>
      </c>
      <c r="H564" s="137">
        <v>7.6</v>
      </c>
      <c r="I564" s="137">
        <v>20.149199137719901</v>
      </c>
      <c r="J564" s="137"/>
      <c r="K564" s="137">
        <v>18.2187201635485</v>
      </c>
      <c r="L564" s="137">
        <v>21.2639551768067</v>
      </c>
      <c r="M564" s="137">
        <v>77.437978215225996</v>
      </c>
      <c r="N564" s="137">
        <v>8.4800449601160306</v>
      </c>
      <c r="O564" s="137">
        <v>13.4457507082153</v>
      </c>
      <c r="P564" s="137">
        <v>20.834044246862401</v>
      </c>
      <c r="Q564" s="137">
        <v>25.7986794015616</v>
      </c>
      <c r="R564" s="137">
        <v>7.86</v>
      </c>
      <c r="S564" s="137">
        <v>20.423071747358801</v>
      </c>
      <c r="T564" s="137"/>
      <c r="U564" s="137">
        <v>18.244784140892602</v>
      </c>
      <c r="V564" s="1">
        <v>830821</v>
      </c>
      <c r="W564" s="1">
        <v>2065829</v>
      </c>
      <c r="X564" s="1">
        <v>471123</v>
      </c>
      <c r="Y564" s="1">
        <v>1076331</v>
      </c>
      <c r="Z564" s="1">
        <v>243255</v>
      </c>
      <c r="AA564" s="1">
        <v>201282</v>
      </c>
      <c r="AB564" s="1">
        <v>1986561</v>
      </c>
      <c r="AC564" s="1">
        <v>331241</v>
      </c>
      <c r="AE564" s="1">
        <v>642217</v>
      </c>
      <c r="AH564" s="136">
        <f t="shared" si="8"/>
        <v>37291</v>
      </c>
      <c r="AI564" s="177">
        <f>HLOOKUP(附加题模型!$E$2,历史数据!$B$3:$K$5000,ROW(A562),)</f>
        <v>18.2187201635485</v>
      </c>
      <c r="AJ564" s="177">
        <f>HLOOKUP(附加题模型!$E$2,历史数据!$L$3:$U$5000,ROW(A562),)</f>
        <v>18.244784140892602</v>
      </c>
    </row>
    <row r="565" spans="1:36" x14ac:dyDescent="0.2">
      <c r="A565" s="148">
        <v>37292</v>
      </c>
      <c r="B565" s="137">
        <v>21.224246577036801</v>
      </c>
      <c r="C565" s="137">
        <v>77.130989203470804</v>
      </c>
      <c r="D565" s="137">
        <v>8.4598303118201592</v>
      </c>
      <c r="E565" s="137">
        <v>13.4457507082153</v>
      </c>
      <c r="F565" s="137">
        <v>20.873378502835099</v>
      </c>
      <c r="G565" s="137">
        <v>25.8442869667971</v>
      </c>
      <c r="H565" s="137">
        <v>7.86</v>
      </c>
      <c r="I565" s="137">
        <v>20.247010784019501</v>
      </c>
      <c r="J565" s="137"/>
      <c r="K565" s="137">
        <v>18.244784140892602</v>
      </c>
      <c r="L565" s="137">
        <v>21.244100876921699</v>
      </c>
      <c r="M565" s="137">
        <v>78.665934262246395</v>
      </c>
      <c r="N565" s="137">
        <v>8.4901522842639601</v>
      </c>
      <c r="O565" s="137">
        <v>13.3049575070822</v>
      </c>
      <c r="P565" s="137">
        <v>20.5849272923688</v>
      </c>
      <c r="Q565" s="137">
        <v>25.7530718363261</v>
      </c>
      <c r="R565" s="137">
        <v>7.89</v>
      </c>
      <c r="S565" s="137">
        <v>20.168761466979799</v>
      </c>
      <c r="T565" s="137"/>
      <c r="U565" s="137">
        <v>17.918984424091001</v>
      </c>
      <c r="V565" s="1">
        <v>435040</v>
      </c>
      <c r="W565" s="1">
        <v>3488141</v>
      </c>
      <c r="X565" s="1">
        <v>678329</v>
      </c>
      <c r="Y565" s="1">
        <v>786372</v>
      </c>
      <c r="Z565" s="1">
        <v>59810</v>
      </c>
      <c r="AA565" s="1">
        <v>93352</v>
      </c>
      <c r="AB565" s="1">
        <v>1742861</v>
      </c>
      <c r="AC565" s="1">
        <v>278910</v>
      </c>
      <c r="AE565" s="1">
        <v>465708</v>
      </c>
      <c r="AH565" s="136">
        <f t="shared" si="8"/>
        <v>37292</v>
      </c>
      <c r="AI565" s="177">
        <f>HLOOKUP(附加题模型!$E$2,历史数据!$B$3:$K$5000,ROW(A563),)</f>
        <v>18.244784140892602</v>
      </c>
      <c r="AJ565" s="177">
        <f>HLOOKUP(附加题模型!$E$2,历史数据!$L$3:$U$5000,ROW(A563),)</f>
        <v>17.918984424091001</v>
      </c>
    </row>
    <row r="566" spans="1:36" x14ac:dyDescent="0.2">
      <c r="A566" s="148">
        <v>37293</v>
      </c>
      <c r="B566" s="137">
        <v>21.363226676231601</v>
      </c>
      <c r="C566" s="137">
        <v>78.742681515185197</v>
      </c>
      <c r="D566" s="137">
        <v>8.4901522842639601</v>
      </c>
      <c r="E566" s="137">
        <v>13.3753541076487</v>
      </c>
      <c r="F566" s="137">
        <v>20.663595804314198</v>
      </c>
      <c r="G566" s="137">
        <v>25.813881923306699</v>
      </c>
      <c r="H566" s="137">
        <v>7.9</v>
      </c>
      <c r="I566" s="137">
        <v>20.0513874914203</v>
      </c>
      <c r="J566" s="137"/>
      <c r="K566" s="137">
        <v>17.853824480730601</v>
      </c>
      <c r="L566" s="137">
        <v>21.601478274851299</v>
      </c>
      <c r="M566" s="137">
        <v>75.6727913976341</v>
      </c>
      <c r="N566" s="137">
        <v>8.1869325598259604</v>
      </c>
      <c r="O566" s="137">
        <v>13.063597733710999</v>
      </c>
      <c r="P566" s="137">
        <v>20.2571418259298</v>
      </c>
      <c r="Q566" s="137">
        <v>24.7801104446349</v>
      </c>
      <c r="R566" s="137">
        <v>7.6</v>
      </c>
      <c r="S566" s="137">
        <v>19.562329259922201</v>
      </c>
      <c r="T566" s="137"/>
      <c r="U566" s="137">
        <v>17.528024763929</v>
      </c>
      <c r="V566" s="1">
        <v>1485201</v>
      </c>
      <c r="W566" s="1">
        <v>1880801</v>
      </c>
      <c r="X566" s="1">
        <v>516000</v>
      </c>
      <c r="Y566" s="1">
        <v>810309</v>
      </c>
      <c r="Z566" s="1">
        <v>63951</v>
      </c>
      <c r="AA566" s="1">
        <v>92344</v>
      </c>
      <c r="AB566" s="1">
        <v>1164329</v>
      </c>
      <c r="AC566" s="1">
        <v>324521</v>
      </c>
      <c r="AE566" s="1">
        <v>687590</v>
      </c>
      <c r="AH566" s="136">
        <f t="shared" si="8"/>
        <v>37293</v>
      </c>
      <c r="AI566" s="177">
        <f>HLOOKUP(附加题模型!$E$2,历史数据!$B$3:$K$5000,ROW(A564),)</f>
        <v>17.853824480730601</v>
      </c>
      <c r="AJ566" s="177">
        <f>HLOOKUP(附加题模型!$E$2,历史数据!$L$3:$U$5000,ROW(A564),)</f>
        <v>17.528024763929</v>
      </c>
    </row>
    <row r="567" spans="1:36" x14ac:dyDescent="0.2">
      <c r="A567" s="148">
        <v>37294</v>
      </c>
      <c r="B567" s="137">
        <v>21.740458374046099</v>
      </c>
      <c r="C567" s="137">
        <v>75.979780409389207</v>
      </c>
      <c r="D567" s="137">
        <v>8.0959666424945596</v>
      </c>
      <c r="E567" s="137">
        <v>12.993201133144501</v>
      </c>
      <c r="F567" s="137">
        <v>20.414478849820501</v>
      </c>
      <c r="G567" s="137">
        <v>24.597680183692798</v>
      </c>
      <c r="H567" s="137">
        <v>7.55</v>
      </c>
      <c r="I567" s="137">
        <v>19.718827894001599</v>
      </c>
      <c r="J567" s="137"/>
      <c r="K567" s="137">
        <v>17.723504594009999</v>
      </c>
      <c r="L567" s="137">
        <v>22.435358870020199</v>
      </c>
      <c r="M567" s="137">
        <v>76.977494697593301</v>
      </c>
      <c r="N567" s="137">
        <v>8.3890790427846298</v>
      </c>
      <c r="O567" s="137">
        <v>13.3753541076487</v>
      </c>
      <c r="P567" s="137">
        <v>20.480035943108302</v>
      </c>
      <c r="Q567" s="137">
        <v>25.418616357932201</v>
      </c>
      <c r="R567" s="137">
        <v>7.77</v>
      </c>
      <c r="S567" s="137">
        <v>19.953575845120699</v>
      </c>
      <c r="T567" s="137"/>
      <c r="U567" s="137">
        <v>17.6583446506496</v>
      </c>
      <c r="V567" s="1">
        <v>1468516</v>
      </c>
      <c r="W567" s="1">
        <v>1247174</v>
      </c>
      <c r="X567" s="1">
        <v>347613</v>
      </c>
      <c r="Y567" s="1">
        <v>929104</v>
      </c>
      <c r="Z567" s="1">
        <v>169050</v>
      </c>
      <c r="AA567" s="1">
        <v>137956</v>
      </c>
      <c r="AB567" s="1">
        <v>1091994</v>
      </c>
      <c r="AC567" s="1">
        <v>218878</v>
      </c>
      <c r="AE567" s="1">
        <v>394239</v>
      </c>
      <c r="AH567" s="136">
        <f t="shared" si="8"/>
        <v>37294</v>
      </c>
      <c r="AI567" s="177">
        <f>HLOOKUP(附加题模型!$E$2,历史数据!$B$3:$K$5000,ROW(A565),)</f>
        <v>17.723504594009999</v>
      </c>
      <c r="AJ567" s="177">
        <f>HLOOKUP(附加题模型!$E$2,历史数据!$L$3:$U$5000,ROW(A565),)</f>
        <v>17.6583446506496</v>
      </c>
    </row>
    <row r="568" spans="1:36" x14ac:dyDescent="0.2">
      <c r="A568" s="148">
        <v>37295</v>
      </c>
      <c r="B568" s="137">
        <v>22.4552131699051</v>
      </c>
      <c r="C568" s="137">
        <v>77.514725468164698</v>
      </c>
      <c r="D568" s="137">
        <v>8.4396156635242896</v>
      </c>
      <c r="E568" s="137">
        <v>13.4759206798867</v>
      </c>
      <c r="F568" s="137">
        <v>20.729152897601999</v>
      </c>
      <c r="G568" s="137">
        <v>25.540236531893601</v>
      </c>
      <c r="H568" s="137">
        <v>7.81</v>
      </c>
      <c r="I568" s="137">
        <v>20.403509418098899</v>
      </c>
      <c r="J568" s="137"/>
      <c r="K568" s="137">
        <v>17.723504594009999</v>
      </c>
      <c r="L568" s="137">
        <v>22.3757959703652</v>
      </c>
      <c r="M568" s="137">
        <v>74.675077109430006</v>
      </c>
      <c r="N568" s="137">
        <v>8.3486497461928906</v>
      </c>
      <c r="O568" s="137">
        <v>13.1440509915014</v>
      </c>
      <c r="P568" s="137">
        <v>21.174941131958999</v>
      </c>
      <c r="Q568" s="137">
        <v>25.312198705716</v>
      </c>
      <c r="R568" s="137">
        <v>7.68</v>
      </c>
      <c r="S568" s="137">
        <v>19.953575845120699</v>
      </c>
      <c r="T568" s="137"/>
      <c r="U568" s="137">
        <v>17.788664537370298</v>
      </c>
      <c r="V568" s="1">
        <v>1227723</v>
      </c>
      <c r="W568" s="1">
        <v>2005947</v>
      </c>
      <c r="X568" s="1">
        <v>455000</v>
      </c>
      <c r="Y568" s="1">
        <v>763459</v>
      </c>
      <c r="Z568" s="1">
        <v>452936</v>
      </c>
      <c r="AA568" s="1">
        <v>95317</v>
      </c>
      <c r="AB568" s="1">
        <v>1334200</v>
      </c>
      <c r="AC568" s="1">
        <v>198678</v>
      </c>
      <c r="AE568" s="1">
        <v>307622</v>
      </c>
      <c r="AH568" s="136">
        <f t="shared" si="8"/>
        <v>37295</v>
      </c>
      <c r="AI568" s="177">
        <f>HLOOKUP(附加题模型!$E$2,历史数据!$B$3:$K$5000,ROW(A566),)</f>
        <v>17.723504594009999</v>
      </c>
      <c r="AJ568" s="177">
        <f>HLOOKUP(附加题模型!$E$2,历史数据!$L$3:$U$5000,ROW(A566),)</f>
        <v>17.788664537370298</v>
      </c>
    </row>
    <row r="569" spans="1:36" x14ac:dyDescent="0.2">
      <c r="A569" s="148">
        <v>37312</v>
      </c>
      <c r="B569" s="137">
        <v>22.7331733682948</v>
      </c>
      <c r="C569" s="137">
        <v>77.361230962287195</v>
      </c>
      <c r="D569" s="137">
        <v>8.61144017403916</v>
      </c>
      <c r="E569" s="137">
        <v>14.059206798866899</v>
      </c>
      <c r="F569" s="137">
        <v>21.3060553185346</v>
      </c>
      <c r="G569" s="137">
        <v>25.8442869667971</v>
      </c>
      <c r="H569" s="137">
        <v>8</v>
      </c>
      <c r="I569" s="137">
        <v>20.442634076618699</v>
      </c>
      <c r="J569" s="137"/>
      <c r="K569" s="137">
        <v>18.244784140892602</v>
      </c>
      <c r="L569" s="137">
        <v>23.606762563233598</v>
      </c>
      <c r="M569" s="137">
        <v>79.049670526940304</v>
      </c>
      <c r="N569" s="137">
        <v>8.4598303118201592</v>
      </c>
      <c r="O569" s="137">
        <v>13.576487252124601</v>
      </c>
      <c r="P569" s="137">
        <v>22.0796290193306</v>
      </c>
      <c r="Q569" s="137">
        <v>25.540236531893601</v>
      </c>
      <c r="R569" s="137">
        <v>7.85</v>
      </c>
      <c r="S569" s="137">
        <v>20.344822430319098</v>
      </c>
      <c r="T569" s="137"/>
      <c r="U569" s="137">
        <v>17.853824480730601</v>
      </c>
      <c r="V569" s="1">
        <v>1886582</v>
      </c>
      <c r="W569" s="1">
        <v>4632690</v>
      </c>
      <c r="X569" s="1">
        <v>360055</v>
      </c>
      <c r="Y569" s="1">
        <v>1418211</v>
      </c>
      <c r="Z569" s="1">
        <v>1158182</v>
      </c>
      <c r="AA569" s="1">
        <v>68816</v>
      </c>
      <c r="AB569" s="1">
        <v>1130880</v>
      </c>
      <c r="AC569" s="1">
        <v>390353</v>
      </c>
      <c r="AE569" s="1">
        <v>296500</v>
      </c>
      <c r="AH569" s="136">
        <f t="shared" si="8"/>
        <v>37312</v>
      </c>
      <c r="AI569" s="177">
        <f>HLOOKUP(附加题模型!$E$2,历史数据!$B$3:$K$5000,ROW(A567),)</f>
        <v>18.244784140892602</v>
      </c>
      <c r="AJ569" s="177">
        <f>HLOOKUP(附加题模型!$E$2,历史数据!$L$3:$U$5000,ROW(A567),)</f>
        <v>17.853824480730601</v>
      </c>
    </row>
    <row r="570" spans="1:36" x14ac:dyDescent="0.2">
      <c r="A570" s="148">
        <v>37313</v>
      </c>
      <c r="B570" s="137">
        <v>24.043557160702999</v>
      </c>
      <c r="C570" s="137">
        <v>78.665934262246395</v>
      </c>
      <c r="D570" s="137">
        <v>8.4396156635242896</v>
      </c>
      <c r="E570" s="137">
        <v>13.566430594900901</v>
      </c>
      <c r="F570" s="137">
        <v>22.092740437988201</v>
      </c>
      <c r="G570" s="137">
        <v>25.540236531893601</v>
      </c>
      <c r="H570" s="137">
        <v>7.85</v>
      </c>
      <c r="I570" s="137">
        <v>20.149199137719901</v>
      </c>
      <c r="J570" s="137"/>
      <c r="K570" s="137">
        <v>17.866856469402698</v>
      </c>
      <c r="L570" s="137">
        <v>23.547199663578699</v>
      </c>
      <c r="M570" s="137">
        <v>78.205450744613699</v>
      </c>
      <c r="N570" s="137">
        <v>8.4497229876722297</v>
      </c>
      <c r="O570" s="137">
        <v>13.697167138810199</v>
      </c>
      <c r="P570" s="137">
        <v>22.328745973824301</v>
      </c>
      <c r="Q570" s="137">
        <v>25.661856705855001</v>
      </c>
      <c r="R570" s="137">
        <v>7.91</v>
      </c>
      <c r="S570" s="137">
        <v>20.207886125499702</v>
      </c>
      <c r="T570" s="137"/>
      <c r="U570" s="137">
        <v>17.866856469402698</v>
      </c>
      <c r="V570" s="1">
        <v>1607302</v>
      </c>
      <c r="W570" s="1">
        <v>1742158</v>
      </c>
      <c r="X570" s="1">
        <v>359471</v>
      </c>
      <c r="Y570" s="1">
        <v>849719</v>
      </c>
      <c r="Z570" s="1">
        <v>1181735</v>
      </c>
      <c r="AA570" s="1">
        <v>115514</v>
      </c>
      <c r="AB570" s="1">
        <v>909948</v>
      </c>
      <c r="AC570" s="1">
        <v>228009</v>
      </c>
      <c r="AE570" s="1">
        <v>265890</v>
      </c>
      <c r="AH570" s="136">
        <f t="shared" si="8"/>
        <v>37313</v>
      </c>
      <c r="AI570" s="177">
        <f>HLOOKUP(附加题模型!$E$2,历史数据!$B$3:$K$5000,ROW(A568),)</f>
        <v>17.866856469402698</v>
      </c>
      <c r="AJ570" s="177">
        <f>HLOOKUP(附加题模型!$E$2,历史数据!$L$3:$U$5000,ROW(A568),)</f>
        <v>17.866856469402698</v>
      </c>
    </row>
    <row r="571" spans="1:36" x14ac:dyDescent="0.2">
      <c r="A571" s="148">
        <v>37314</v>
      </c>
      <c r="B571" s="137">
        <v>23.586908263348601</v>
      </c>
      <c r="C571" s="137">
        <v>78.282197997552501</v>
      </c>
      <c r="D571" s="137">
        <v>8.4497229876722297</v>
      </c>
      <c r="E571" s="137">
        <v>13.727337110481599</v>
      </c>
      <c r="F571" s="137">
        <v>22.420525904427201</v>
      </c>
      <c r="G571" s="137">
        <v>25.9659071407585</v>
      </c>
      <c r="H571" s="137">
        <v>7.9</v>
      </c>
      <c r="I571" s="137">
        <v>20.305697771799299</v>
      </c>
      <c r="J571" s="137"/>
      <c r="K571" s="137">
        <v>17.879888458074799</v>
      </c>
      <c r="L571" s="137">
        <v>23.388365264498901</v>
      </c>
      <c r="M571" s="137">
        <v>77.744967226981103</v>
      </c>
      <c r="N571" s="137">
        <v>8.61144017403916</v>
      </c>
      <c r="O571" s="137">
        <v>13.9787535410765</v>
      </c>
      <c r="P571" s="137">
        <v>22.328745973824301</v>
      </c>
      <c r="Q571" s="137">
        <v>25.981109662503702</v>
      </c>
      <c r="R571" s="137">
        <v>8</v>
      </c>
      <c r="S571" s="137">
        <v>20.247010784019501</v>
      </c>
      <c r="T571" s="137"/>
      <c r="U571" s="137">
        <v>18.270848118236799</v>
      </c>
      <c r="V571" s="1">
        <v>1063120</v>
      </c>
      <c r="W571" s="1">
        <v>2014007</v>
      </c>
      <c r="X571" s="1">
        <v>522807</v>
      </c>
      <c r="Y571" s="1">
        <v>1065961</v>
      </c>
      <c r="Z571" s="1">
        <v>905350</v>
      </c>
      <c r="AA571" s="1">
        <v>101389</v>
      </c>
      <c r="AB571" s="1">
        <v>1574526</v>
      </c>
      <c r="AC571" s="1">
        <v>196804</v>
      </c>
      <c r="AE571" s="1">
        <v>688976</v>
      </c>
      <c r="AH571" s="136">
        <f t="shared" si="8"/>
        <v>37314</v>
      </c>
      <c r="AI571" s="177">
        <f>HLOOKUP(附加题模型!$E$2,历史数据!$B$3:$K$5000,ROW(A569),)</f>
        <v>17.879888458074799</v>
      </c>
      <c r="AJ571" s="177">
        <f>HLOOKUP(附加题模型!$E$2,历史数据!$L$3:$U$5000,ROW(A569),)</f>
        <v>18.270848118236799</v>
      </c>
    </row>
    <row r="572" spans="1:36" x14ac:dyDescent="0.2">
      <c r="A572" s="148">
        <v>37315</v>
      </c>
      <c r="B572" s="137">
        <v>23.388365264498901</v>
      </c>
      <c r="C572" s="137">
        <v>76.747252938776995</v>
      </c>
      <c r="D572" s="137">
        <v>8.5912255257432903</v>
      </c>
      <c r="E572" s="137">
        <v>13.9787535410765</v>
      </c>
      <c r="F572" s="137">
        <v>22.027183344700401</v>
      </c>
      <c r="G572" s="137">
        <v>26.239552532171601</v>
      </c>
      <c r="H572" s="137">
        <v>8</v>
      </c>
      <c r="I572" s="137">
        <v>20.247010784019501</v>
      </c>
      <c r="J572" s="137"/>
      <c r="K572" s="137">
        <v>18.3751040276133</v>
      </c>
      <c r="L572" s="137">
        <v>23.308948064959001</v>
      </c>
      <c r="M572" s="137">
        <v>75.212307880001404</v>
      </c>
      <c r="N572" s="137">
        <v>8.4901522842639601</v>
      </c>
      <c r="O572" s="137">
        <v>13.697167138810199</v>
      </c>
      <c r="P572" s="137">
        <v>21.9354034140975</v>
      </c>
      <c r="Q572" s="137">
        <v>25.570641575383998</v>
      </c>
      <c r="R572" s="137">
        <v>7.84</v>
      </c>
      <c r="S572" s="137">
        <v>20.031825162160398</v>
      </c>
      <c r="T572" s="137"/>
      <c r="U572" s="137">
        <v>17.9841443674513</v>
      </c>
      <c r="V572" s="1">
        <v>692491</v>
      </c>
      <c r="W572" s="1">
        <v>1833873</v>
      </c>
      <c r="X572" s="1">
        <v>371429</v>
      </c>
      <c r="Y572" s="1">
        <v>505000</v>
      </c>
      <c r="Z572" s="1">
        <v>507723</v>
      </c>
      <c r="AA572" s="1">
        <v>65800</v>
      </c>
      <c r="AB572" s="1">
        <v>829932</v>
      </c>
      <c r="AC572" s="1">
        <v>203550</v>
      </c>
      <c r="AE572" s="1">
        <v>222809</v>
      </c>
      <c r="AH572" s="136">
        <f t="shared" si="8"/>
        <v>37315</v>
      </c>
      <c r="AI572" s="177">
        <f>HLOOKUP(附加题模型!$E$2,历史数据!$B$3:$K$5000,ROW(A570),)</f>
        <v>18.3751040276133</v>
      </c>
      <c r="AJ572" s="177">
        <f>HLOOKUP(附加题模型!$E$2,历史数据!$L$3:$U$5000,ROW(A570),)</f>
        <v>17.9841443674513</v>
      </c>
    </row>
    <row r="573" spans="1:36" x14ac:dyDescent="0.2">
      <c r="A573" s="148">
        <v>37316</v>
      </c>
      <c r="B573" s="137">
        <v>23.110405066109301</v>
      </c>
      <c r="C573" s="137">
        <v>75.212307880001404</v>
      </c>
      <c r="D573" s="137">
        <v>8.4396156635242896</v>
      </c>
      <c r="E573" s="137">
        <v>13.656940509915</v>
      </c>
      <c r="F573" s="137">
        <v>21.896069158124799</v>
      </c>
      <c r="G573" s="137">
        <v>25.464223923167701</v>
      </c>
      <c r="H573" s="137">
        <v>7.83</v>
      </c>
      <c r="I573" s="137">
        <v>19.953575845120699</v>
      </c>
      <c r="J573" s="137"/>
      <c r="K573" s="137">
        <v>17.9841443674513</v>
      </c>
      <c r="L573" s="137">
        <v>22.9515706670295</v>
      </c>
      <c r="M573" s="137">
        <v>75.6727913976341</v>
      </c>
      <c r="N573" s="137">
        <v>8.2374691805656308</v>
      </c>
      <c r="O573" s="137">
        <v>13.365297450424899</v>
      </c>
      <c r="P573" s="137">
        <v>22.118963275303301</v>
      </c>
      <c r="Q573" s="137">
        <v>24.749705401144499</v>
      </c>
      <c r="R573" s="137">
        <v>7.62</v>
      </c>
      <c r="S573" s="137">
        <v>19.6014539184421</v>
      </c>
      <c r="T573" s="137"/>
      <c r="U573" s="137">
        <v>17.423768854552499</v>
      </c>
      <c r="V573" s="1">
        <v>455995</v>
      </c>
      <c r="W573" s="1">
        <v>1513362</v>
      </c>
      <c r="X573" s="1">
        <v>327196</v>
      </c>
      <c r="Y573" s="1">
        <v>661898</v>
      </c>
      <c r="Z573" s="1">
        <v>407388</v>
      </c>
      <c r="AA573" s="1">
        <v>95600</v>
      </c>
      <c r="AB573" s="1">
        <v>1398321</v>
      </c>
      <c r="AC573" s="1">
        <v>262938</v>
      </c>
      <c r="AE573" s="1">
        <v>256120</v>
      </c>
      <c r="AH573" s="136">
        <f t="shared" si="8"/>
        <v>37316</v>
      </c>
      <c r="AI573" s="177">
        <f>HLOOKUP(附加题模型!$E$2,历史数据!$B$3:$K$5000,ROW(A571),)</f>
        <v>17.9841443674513</v>
      </c>
      <c r="AJ573" s="177">
        <f>HLOOKUP(附加题模型!$E$2,历史数据!$L$3:$U$5000,ROW(A571),)</f>
        <v>17.423768854552499</v>
      </c>
    </row>
    <row r="574" spans="1:36" x14ac:dyDescent="0.2">
      <c r="A574" s="148">
        <v>37319</v>
      </c>
      <c r="B574" s="137">
        <v>22.9515706670295</v>
      </c>
      <c r="C574" s="137">
        <v>75.596044144695298</v>
      </c>
      <c r="D574" s="137">
        <v>8.20714720812183</v>
      </c>
      <c r="E574" s="137">
        <v>13.3250708215297</v>
      </c>
      <c r="F574" s="137">
        <v>22.158297531275998</v>
      </c>
      <c r="G574" s="137">
        <v>24.552072618457199</v>
      </c>
      <c r="H574" s="137">
        <v>7.59</v>
      </c>
      <c r="I574" s="137">
        <v>19.621016247701998</v>
      </c>
      <c r="J574" s="137"/>
      <c r="K574" s="137">
        <v>17.2152570357994</v>
      </c>
      <c r="L574" s="137">
        <v>23.586908263348601</v>
      </c>
      <c r="M574" s="137">
        <v>77.437978215225996</v>
      </c>
      <c r="N574" s="137">
        <v>8.4598303118201592</v>
      </c>
      <c r="O574" s="137">
        <v>13.6770538243626</v>
      </c>
      <c r="P574" s="137">
        <v>22.132074693960899</v>
      </c>
      <c r="Q574" s="137">
        <v>25.084160879538398</v>
      </c>
      <c r="R574" s="137">
        <v>7.86</v>
      </c>
      <c r="S574" s="137">
        <v>19.953575845120699</v>
      </c>
      <c r="T574" s="137"/>
      <c r="U574" s="137">
        <v>17.567120729945199</v>
      </c>
      <c r="V574" s="1">
        <v>971732</v>
      </c>
      <c r="W574" s="1">
        <v>1002463</v>
      </c>
      <c r="X574" s="1">
        <v>186711</v>
      </c>
      <c r="Y574" s="1">
        <v>336301</v>
      </c>
      <c r="Z574" s="1">
        <v>194665</v>
      </c>
      <c r="AA574" s="1">
        <v>43401</v>
      </c>
      <c r="AB574" s="1">
        <v>925132</v>
      </c>
      <c r="AC574" s="1">
        <v>250152</v>
      </c>
      <c r="AE574" s="1">
        <v>486487</v>
      </c>
      <c r="AH574" s="136">
        <f t="shared" si="8"/>
        <v>37319</v>
      </c>
      <c r="AI574" s="177">
        <f>HLOOKUP(附加题模型!$E$2,历史数据!$B$3:$K$5000,ROW(A572),)</f>
        <v>17.2152570357994</v>
      </c>
      <c r="AJ574" s="177">
        <f>HLOOKUP(附加题模型!$E$2,历史数据!$L$3:$U$5000,ROW(A572),)</f>
        <v>17.567120729945199</v>
      </c>
    </row>
    <row r="575" spans="1:36" x14ac:dyDescent="0.2">
      <c r="A575" s="148">
        <v>37320</v>
      </c>
      <c r="B575" s="137">
        <v>23.606762563233598</v>
      </c>
      <c r="C575" s="137">
        <v>77.514725468164698</v>
      </c>
      <c r="D575" s="137">
        <v>8.4699376359680905</v>
      </c>
      <c r="E575" s="137">
        <v>13.666997167138801</v>
      </c>
      <c r="F575" s="137">
        <v>22.158297531275998</v>
      </c>
      <c r="G575" s="137">
        <v>25.099363401283501</v>
      </c>
      <c r="H575" s="137">
        <v>7.86</v>
      </c>
      <c r="I575" s="137">
        <v>19.953575845120699</v>
      </c>
      <c r="J575" s="137"/>
      <c r="K575" s="137">
        <v>17.5931847072893</v>
      </c>
      <c r="L575" s="137">
        <v>23.825159861968299</v>
      </c>
      <c r="M575" s="137">
        <v>85.189450762042398</v>
      </c>
      <c r="N575" s="137">
        <v>8.6922987672226206</v>
      </c>
      <c r="O575" s="137">
        <v>13.868130311614699</v>
      </c>
      <c r="P575" s="137">
        <v>22.3549688111394</v>
      </c>
      <c r="Q575" s="137">
        <v>25.7986794015616</v>
      </c>
      <c r="R575" s="137">
        <v>8</v>
      </c>
      <c r="S575" s="137">
        <v>20.364384759579</v>
      </c>
      <c r="T575" s="137"/>
      <c r="U575" s="137">
        <v>17.788664537370298</v>
      </c>
      <c r="V575" s="1">
        <v>1274110</v>
      </c>
      <c r="W575" s="1">
        <v>9617568</v>
      </c>
      <c r="X575" s="1">
        <v>694952</v>
      </c>
      <c r="Y575" s="1">
        <v>696080</v>
      </c>
      <c r="Z575" s="1">
        <v>946302</v>
      </c>
      <c r="AA575" s="1">
        <v>99665</v>
      </c>
      <c r="AB575" s="1">
        <v>1754481</v>
      </c>
      <c r="AC575" s="1">
        <v>467270</v>
      </c>
      <c r="AE575" s="1">
        <v>393976</v>
      </c>
      <c r="AH575" s="136">
        <f t="shared" si="8"/>
        <v>37320</v>
      </c>
      <c r="AI575" s="177">
        <f>HLOOKUP(附加题模型!$E$2,历史数据!$B$3:$K$5000,ROW(A573),)</f>
        <v>17.5931847072893</v>
      </c>
      <c r="AJ575" s="177">
        <f>HLOOKUP(附加题模型!$E$2,历史数据!$L$3:$U$5000,ROW(A573),)</f>
        <v>17.788664537370298</v>
      </c>
    </row>
    <row r="576" spans="1:36" x14ac:dyDescent="0.2">
      <c r="A576" s="148">
        <v>37321</v>
      </c>
      <c r="B576" s="137">
        <v>24.023702860817998</v>
      </c>
      <c r="C576" s="137">
        <v>86.877890326695507</v>
      </c>
      <c r="D576" s="137">
        <v>8.7933720087019598</v>
      </c>
      <c r="E576" s="137">
        <v>13.998866855524099</v>
      </c>
      <c r="F576" s="137">
        <v>22.3549688111394</v>
      </c>
      <c r="G576" s="137">
        <v>25.8442869667971</v>
      </c>
      <c r="H576" s="137">
        <v>8.01</v>
      </c>
      <c r="I576" s="137">
        <v>20.481758735138602</v>
      </c>
      <c r="J576" s="137"/>
      <c r="K576" s="137">
        <v>17.788664537370298</v>
      </c>
      <c r="L576" s="137">
        <v>23.527345363693701</v>
      </c>
      <c r="M576" s="137">
        <v>86.110417797307704</v>
      </c>
      <c r="N576" s="137">
        <v>8.7731573604060902</v>
      </c>
      <c r="O576" s="137">
        <v>13.8882436260623</v>
      </c>
      <c r="P576" s="137">
        <v>22.538528672345201</v>
      </c>
      <c r="Q576" s="137">
        <v>26.117932358210201</v>
      </c>
      <c r="R576" s="137">
        <v>8.0399999999999991</v>
      </c>
      <c r="S576" s="137">
        <v>20.4621964058787</v>
      </c>
      <c r="T576" s="137"/>
      <c r="U576" s="137">
        <v>17.853824480730601</v>
      </c>
      <c r="V576" s="1">
        <v>1331405</v>
      </c>
      <c r="W576" s="1">
        <v>13123817</v>
      </c>
      <c r="X576" s="1">
        <v>967413</v>
      </c>
      <c r="Y576" s="1">
        <v>1044623</v>
      </c>
      <c r="Z576" s="1">
        <v>905400</v>
      </c>
      <c r="AA576" s="1">
        <v>247507</v>
      </c>
      <c r="AB576" s="1">
        <v>2804463</v>
      </c>
      <c r="AC576" s="1">
        <v>639050</v>
      </c>
      <c r="AE576" s="1">
        <v>579936</v>
      </c>
      <c r="AH576" s="136">
        <f t="shared" si="8"/>
        <v>37321</v>
      </c>
      <c r="AI576" s="177">
        <f>HLOOKUP(附加题模型!$E$2,历史数据!$B$3:$K$5000,ROW(A574),)</f>
        <v>17.788664537370298</v>
      </c>
      <c r="AJ576" s="177">
        <f>HLOOKUP(附加题模型!$E$2,历史数据!$L$3:$U$5000,ROW(A574),)</f>
        <v>17.853824480730601</v>
      </c>
    </row>
    <row r="577" spans="1:36" x14ac:dyDescent="0.2">
      <c r="A577" s="148">
        <v>37322</v>
      </c>
      <c r="B577" s="137">
        <v>23.4280738642688</v>
      </c>
      <c r="C577" s="137">
        <v>86.724395820818003</v>
      </c>
      <c r="D577" s="137">
        <v>8.6922987672226206</v>
      </c>
      <c r="E577" s="137">
        <v>13.898300283286099</v>
      </c>
      <c r="F577" s="137">
        <v>22.538528672345201</v>
      </c>
      <c r="G577" s="137">
        <v>26.300362619152299</v>
      </c>
      <c r="H577" s="137">
        <v>8.0500000000000007</v>
      </c>
      <c r="I577" s="137">
        <v>20.481758735138602</v>
      </c>
      <c r="J577" s="137"/>
      <c r="K577" s="137">
        <v>17.723504594009999</v>
      </c>
      <c r="L577" s="137">
        <v>24.162682960012901</v>
      </c>
      <c r="M577" s="137">
        <v>91.405978250083393</v>
      </c>
      <c r="N577" s="137">
        <v>9.2178796229151594</v>
      </c>
      <c r="O577" s="137">
        <v>14.4313031161473</v>
      </c>
      <c r="P577" s="137">
        <v>22.577862928317899</v>
      </c>
      <c r="Q577" s="137">
        <v>26.984476097685199</v>
      </c>
      <c r="R577" s="137">
        <v>8.35</v>
      </c>
      <c r="S577" s="137">
        <v>21.205564917755702</v>
      </c>
      <c r="T577" s="137"/>
      <c r="U577" s="137">
        <v>18.127496242844</v>
      </c>
      <c r="V577" s="1">
        <v>2185217</v>
      </c>
      <c r="W577" s="1">
        <v>9682318</v>
      </c>
      <c r="X577" s="1">
        <v>1003443</v>
      </c>
      <c r="Y577" s="1">
        <v>1484665</v>
      </c>
      <c r="Z577" s="1">
        <v>807944</v>
      </c>
      <c r="AA577" s="1">
        <v>230226</v>
      </c>
      <c r="AB577" s="1">
        <v>2830474</v>
      </c>
      <c r="AC577" s="1">
        <v>611650</v>
      </c>
      <c r="AE577" s="1">
        <v>990039</v>
      </c>
      <c r="AH577" s="136">
        <f t="shared" si="8"/>
        <v>37322</v>
      </c>
      <c r="AI577" s="177">
        <f>HLOOKUP(附加题模型!$E$2,历史数据!$B$3:$K$5000,ROW(A575),)</f>
        <v>17.723504594009999</v>
      </c>
      <c r="AJ577" s="177">
        <f>HLOOKUP(附加题模型!$E$2,历史数据!$L$3:$U$5000,ROW(A575),)</f>
        <v>18.127496242844</v>
      </c>
    </row>
    <row r="578" spans="1:36" x14ac:dyDescent="0.2">
      <c r="A578" s="148">
        <v>37323</v>
      </c>
      <c r="B578" s="137">
        <v>24.2619544594377</v>
      </c>
      <c r="C578" s="137">
        <v>92.096703526532394</v>
      </c>
      <c r="D578" s="137">
        <v>9.2886308919506906</v>
      </c>
      <c r="E578" s="137">
        <v>14.441359773371101</v>
      </c>
      <c r="F578" s="137">
        <v>22.564751509660301</v>
      </c>
      <c r="G578" s="137">
        <v>27.0604887064111</v>
      </c>
      <c r="H578" s="137">
        <v>8.4499999999999993</v>
      </c>
      <c r="I578" s="137">
        <v>21.3229388933152</v>
      </c>
      <c r="J578" s="137"/>
      <c r="K578" s="137">
        <v>18.3490400502691</v>
      </c>
      <c r="L578" s="137">
        <v>23.825159861968299</v>
      </c>
      <c r="M578" s="137">
        <v>91.329230997144606</v>
      </c>
      <c r="N578" s="137">
        <v>9.3391675126903593</v>
      </c>
      <c r="O578" s="137">
        <v>14.401133144475899</v>
      </c>
      <c r="P578" s="137">
        <v>22.9449826507296</v>
      </c>
      <c r="Q578" s="137">
        <v>29.097626620264499</v>
      </c>
      <c r="R578" s="137">
        <v>8.48</v>
      </c>
      <c r="S578" s="137">
        <v>21.675060819993799</v>
      </c>
      <c r="T578" s="137"/>
      <c r="U578" s="137">
        <v>18.700903744414902</v>
      </c>
      <c r="V578" s="1">
        <v>3042662</v>
      </c>
      <c r="W578" s="1">
        <v>8470893</v>
      </c>
      <c r="X578" s="1">
        <v>1292068</v>
      </c>
      <c r="Y578" s="1">
        <v>1528468</v>
      </c>
      <c r="Z578" s="1">
        <v>1847310</v>
      </c>
      <c r="AA578" s="1">
        <v>545140</v>
      </c>
      <c r="AB578" s="1">
        <v>4420146</v>
      </c>
      <c r="AC578" s="1">
        <v>1188169</v>
      </c>
      <c r="AE578" s="1">
        <v>1628422</v>
      </c>
      <c r="AH578" s="136">
        <f t="shared" si="8"/>
        <v>37323</v>
      </c>
      <c r="AI578" s="177">
        <f>HLOOKUP(附加题模型!$E$2,历史数据!$B$3:$K$5000,ROW(A576),)</f>
        <v>18.3490400502691</v>
      </c>
      <c r="AJ578" s="177">
        <f>HLOOKUP(附加题模型!$E$2,历史数据!$L$3:$U$5000,ROW(A576),)</f>
        <v>18.700903744414902</v>
      </c>
    </row>
    <row r="579" spans="1:36" x14ac:dyDescent="0.2">
      <c r="A579" s="148">
        <v>37326</v>
      </c>
      <c r="B579" s="137">
        <v>23.825159861968299</v>
      </c>
      <c r="C579" s="137">
        <v>90.485011214818002</v>
      </c>
      <c r="D579" s="137">
        <v>9.3391675126903593</v>
      </c>
      <c r="E579" s="137">
        <v>14.3609065155807</v>
      </c>
      <c r="F579" s="137">
        <v>22.9449826507296</v>
      </c>
      <c r="G579" s="137">
        <v>29.310461924696899</v>
      </c>
      <c r="H579" s="137">
        <v>8.5</v>
      </c>
      <c r="I579" s="137">
        <v>21.9098087711129</v>
      </c>
      <c r="J579" s="137"/>
      <c r="K579" s="137">
        <v>18.700903744414902</v>
      </c>
      <c r="L579" s="137">
        <v>23.9244313613932</v>
      </c>
      <c r="M579" s="137">
        <v>92.480439791226203</v>
      </c>
      <c r="N579" s="137">
        <v>9.5615286439448894</v>
      </c>
      <c r="O579" s="137">
        <v>14.5117563739377</v>
      </c>
      <c r="P579" s="137">
        <v>22.866314138784201</v>
      </c>
      <c r="Q579" s="137">
        <v>29.036816533283801</v>
      </c>
      <c r="R579" s="137">
        <v>8.68</v>
      </c>
      <c r="S579" s="137">
        <v>21.968495758892701</v>
      </c>
      <c r="T579" s="137"/>
      <c r="U579" s="137">
        <v>18.935479540512102</v>
      </c>
      <c r="V579" s="1">
        <v>2125659</v>
      </c>
      <c r="W579" s="1">
        <v>6491921</v>
      </c>
      <c r="X579" s="1">
        <v>1075658</v>
      </c>
      <c r="Y579" s="1">
        <v>1045951</v>
      </c>
      <c r="Z579" s="1">
        <v>1143720</v>
      </c>
      <c r="AA579" s="1">
        <v>310477</v>
      </c>
      <c r="AB579" s="1">
        <v>3193239</v>
      </c>
      <c r="AC579" s="1">
        <v>1144979</v>
      </c>
      <c r="AE579" s="1">
        <v>1328999</v>
      </c>
      <c r="AH579" s="136">
        <f t="shared" si="8"/>
        <v>37326</v>
      </c>
      <c r="AI579" s="177">
        <f>HLOOKUP(附加题模型!$E$2,历史数据!$B$3:$K$5000,ROW(A577),)</f>
        <v>18.700903744414902</v>
      </c>
      <c r="AJ579" s="177">
        <f>HLOOKUP(附加题模型!$E$2,历史数据!$L$3:$U$5000,ROW(A577),)</f>
        <v>18.935479540512102</v>
      </c>
    </row>
    <row r="580" spans="1:36" x14ac:dyDescent="0.2">
      <c r="A580" s="148">
        <v>37327</v>
      </c>
      <c r="B580" s="137">
        <v>24.023702860817998</v>
      </c>
      <c r="C580" s="137">
        <v>92.3269452853487</v>
      </c>
      <c r="D580" s="137">
        <v>9.5413139956490198</v>
      </c>
      <c r="E580" s="137">
        <v>14.531869688385299</v>
      </c>
      <c r="F580" s="137">
        <v>22.9449826507296</v>
      </c>
      <c r="G580" s="137">
        <v>29.0064114897934</v>
      </c>
      <c r="H580" s="137">
        <v>8.65</v>
      </c>
      <c r="I580" s="137">
        <v>21.968495758892701</v>
      </c>
      <c r="J580" s="137"/>
      <c r="K580" s="137">
        <v>19.013671472544502</v>
      </c>
      <c r="L580" s="137">
        <v>23.3486566647289</v>
      </c>
      <c r="M580" s="137">
        <v>96.317802438165103</v>
      </c>
      <c r="N580" s="137">
        <v>9.2178796229151594</v>
      </c>
      <c r="O580" s="137">
        <v>14.1899433427762</v>
      </c>
      <c r="P580" s="137">
        <v>22.630308602948102</v>
      </c>
      <c r="Q580" s="137">
        <v>28.413513141731599</v>
      </c>
      <c r="R580" s="137">
        <v>8.48</v>
      </c>
      <c r="S580" s="137">
        <v>21.4989998566545</v>
      </c>
      <c r="T580" s="137"/>
      <c r="U580" s="137">
        <v>18.336008061597099</v>
      </c>
      <c r="V580" s="1">
        <v>1945585</v>
      </c>
      <c r="W580" s="1">
        <v>12935111</v>
      </c>
      <c r="X580" s="1">
        <v>977474</v>
      </c>
      <c r="Y580" s="1">
        <v>887775</v>
      </c>
      <c r="Z580" s="1">
        <v>1035820</v>
      </c>
      <c r="AA580" s="1">
        <v>246511</v>
      </c>
      <c r="AB580" s="1">
        <v>3466237</v>
      </c>
      <c r="AC580" s="1">
        <v>1366328</v>
      </c>
      <c r="AE580" s="1">
        <v>1095080</v>
      </c>
      <c r="AH580" s="136">
        <f t="shared" si="8"/>
        <v>37327</v>
      </c>
      <c r="AI580" s="177">
        <f>HLOOKUP(附加题模型!$E$2,历史数据!$B$3:$K$5000,ROW(A578),)</f>
        <v>19.013671472544502</v>
      </c>
      <c r="AJ580" s="177">
        <f>HLOOKUP(附加题模型!$E$2,历史数据!$L$3:$U$5000,ROW(A578),)</f>
        <v>18.336008061597099</v>
      </c>
    </row>
    <row r="581" spans="1:36" x14ac:dyDescent="0.2">
      <c r="A581" s="148">
        <v>37328</v>
      </c>
      <c r="B581" s="137">
        <v>23.586908263348601</v>
      </c>
      <c r="C581" s="137">
        <v>92.096703526532394</v>
      </c>
      <c r="D581" s="137">
        <v>9.1774503263234202</v>
      </c>
      <c r="E581" s="137">
        <v>14.059206798866899</v>
      </c>
      <c r="F581" s="137">
        <v>22.6171971842906</v>
      </c>
      <c r="G581" s="137">
        <v>28.383108098241301</v>
      </c>
      <c r="H581" s="137">
        <v>8.4</v>
      </c>
      <c r="I581" s="137">
        <v>21.3229388933152</v>
      </c>
      <c r="J581" s="137"/>
      <c r="K581" s="137">
        <v>18.309944084253001</v>
      </c>
      <c r="L581" s="137">
        <v>23.269239465189099</v>
      </c>
      <c r="M581" s="137">
        <v>89.026813408981297</v>
      </c>
      <c r="N581" s="137">
        <v>8.9854111675126909</v>
      </c>
      <c r="O581" s="137">
        <v>13.968696883852701</v>
      </c>
      <c r="P581" s="137">
        <v>22.774534208181301</v>
      </c>
      <c r="Q581" s="137">
        <v>27.972640011121602</v>
      </c>
      <c r="R581" s="137">
        <v>8.24</v>
      </c>
      <c r="S581" s="137">
        <v>20.892567649596899</v>
      </c>
      <c r="T581" s="137"/>
      <c r="U581" s="137">
        <v>18.179624197532299</v>
      </c>
      <c r="V581" s="1">
        <v>1253180</v>
      </c>
      <c r="W581" s="1">
        <v>7446149</v>
      </c>
      <c r="X581" s="1">
        <v>663982</v>
      </c>
      <c r="Y581" s="1">
        <v>757100</v>
      </c>
      <c r="Z581" s="1">
        <v>976693</v>
      </c>
      <c r="AA581" s="1">
        <v>146000</v>
      </c>
      <c r="AB581" s="1">
        <v>2440140</v>
      </c>
      <c r="AC581" s="1">
        <v>615180</v>
      </c>
      <c r="AE581" s="1">
        <v>481938</v>
      </c>
      <c r="AH581" s="136">
        <f t="shared" si="8"/>
        <v>37328</v>
      </c>
      <c r="AI581" s="177">
        <f>HLOOKUP(附加题模型!$E$2,历史数据!$B$3:$K$5000,ROW(A579),)</f>
        <v>18.309944084253001</v>
      </c>
      <c r="AJ581" s="177">
        <f>HLOOKUP(附加题模型!$E$2,历史数据!$L$3:$U$5000,ROW(A579),)</f>
        <v>18.179624197532299</v>
      </c>
    </row>
    <row r="582" spans="1:36" x14ac:dyDescent="0.2">
      <c r="A582" s="148">
        <v>37329</v>
      </c>
      <c r="B582" s="137">
        <v>23.2295308654191</v>
      </c>
      <c r="C582" s="137">
        <v>88.259340879593495</v>
      </c>
      <c r="D582" s="137">
        <v>8.9449818709209605</v>
      </c>
      <c r="E582" s="137">
        <v>13.8882436260623</v>
      </c>
      <c r="F582" s="137">
        <v>22.787645626838799</v>
      </c>
      <c r="G582" s="137">
        <v>27.972640011121602</v>
      </c>
      <c r="H582" s="137">
        <v>8.24</v>
      </c>
      <c r="I582" s="137">
        <v>20.892567649596899</v>
      </c>
      <c r="J582" s="137"/>
      <c r="K582" s="137">
        <v>18.179624197532299</v>
      </c>
      <c r="L582" s="137">
        <v>23.5074910638087</v>
      </c>
      <c r="M582" s="137">
        <v>91.789714514777202</v>
      </c>
      <c r="N582" s="137">
        <v>9.4301334300217494</v>
      </c>
      <c r="O582" s="137">
        <v>14.340793201133099</v>
      </c>
      <c r="P582" s="137">
        <v>22.669642858920799</v>
      </c>
      <c r="Q582" s="137">
        <v>29.310461924696899</v>
      </c>
      <c r="R582" s="137">
        <v>8.69</v>
      </c>
      <c r="S582" s="137">
        <v>21.635936161474</v>
      </c>
      <c r="T582" s="137"/>
      <c r="U582" s="137">
        <v>18.726967721759099</v>
      </c>
      <c r="V582" s="1">
        <v>1001785</v>
      </c>
      <c r="W582" s="1">
        <v>5430288</v>
      </c>
      <c r="X582" s="1">
        <v>554782</v>
      </c>
      <c r="Y582" s="1">
        <v>479762</v>
      </c>
      <c r="Z582" s="1">
        <v>542935</v>
      </c>
      <c r="AA582" s="1">
        <v>304535</v>
      </c>
      <c r="AB582" s="1">
        <v>2905898</v>
      </c>
      <c r="AC582" s="1">
        <v>653095</v>
      </c>
      <c r="AE582" s="1">
        <v>735929</v>
      </c>
      <c r="AH582" s="136">
        <f t="shared" ref="AH582:AH645" si="9">A582</f>
        <v>37329</v>
      </c>
      <c r="AI582" s="177">
        <f>HLOOKUP(附加题模型!$E$2,历史数据!$B$3:$K$5000,ROW(A580),)</f>
        <v>18.179624197532299</v>
      </c>
      <c r="AJ582" s="177">
        <f>HLOOKUP(附加题模型!$E$2,历史数据!$L$3:$U$5000,ROW(A580),)</f>
        <v>18.726967721759099</v>
      </c>
    </row>
    <row r="583" spans="1:36" x14ac:dyDescent="0.2">
      <c r="A583" s="148">
        <v>37330</v>
      </c>
      <c r="B583" s="137">
        <v>23.7854512621984</v>
      </c>
      <c r="C583" s="137">
        <v>92.096703526532394</v>
      </c>
      <c r="D583" s="137">
        <v>9.5413139956490198</v>
      </c>
      <c r="E583" s="137">
        <v>14.381019830028301</v>
      </c>
      <c r="F583" s="137">
        <v>22.748311370866201</v>
      </c>
      <c r="G583" s="137">
        <v>29.4168795769132</v>
      </c>
      <c r="H583" s="137">
        <v>8.7200000000000006</v>
      </c>
      <c r="I583" s="137">
        <v>21.9098087711129</v>
      </c>
      <c r="J583" s="137"/>
      <c r="K583" s="137">
        <v>18.8963835744959</v>
      </c>
      <c r="L583" s="137">
        <v>23.3486566647289</v>
      </c>
      <c r="M583" s="137">
        <v>87.108132085511798</v>
      </c>
      <c r="N583" s="137">
        <v>9.0460551124002908</v>
      </c>
      <c r="O583" s="137">
        <v>13.9485835694051</v>
      </c>
      <c r="P583" s="137">
        <v>22.630308602948102</v>
      </c>
      <c r="Q583" s="137">
        <v>27.714197141453599</v>
      </c>
      <c r="R583" s="137">
        <v>8.31</v>
      </c>
      <c r="S583" s="137">
        <v>21.440312868874798</v>
      </c>
      <c r="T583" s="137"/>
      <c r="U583" s="137">
        <v>17.932016412763002</v>
      </c>
      <c r="V583" s="1">
        <v>1090671</v>
      </c>
      <c r="W583" s="1">
        <v>4805773</v>
      </c>
      <c r="X583" s="1">
        <v>860938</v>
      </c>
      <c r="Y583" s="1">
        <v>605652</v>
      </c>
      <c r="Z583" s="1">
        <v>1076236</v>
      </c>
      <c r="AA583" s="1">
        <v>256577</v>
      </c>
      <c r="AB583" s="1">
        <v>2681744</v>
      </c>
      <c r="AC583" s="1">
        <v>1390569</v>
      </c>
      <c r="AE583" s="1">
        <v>559435</v>
      </c>
      <c r="AH583" s="136">
        <f t="shared" si="9"/>
        <v>37330</v>
      </c>
      <c r="AI583" s="177">
        <f>HLOOKUP(附加题模型!$E$2,历史数据!$B$3:$K$5000,ROW(A581),)</f>
        <v>18.8963835744959</v>
      </c>
      <c r="AJ583" s="177">
        <f>HLOOKUP(附加题模型!$E$2,历史数据!$L$3:$U$5000,ROW(A581),)</f>
        <v>17.932016412763002</v>
      </c>
    </row>
    <row r="584" spans="1:36" x14ac:dyDescent="0.2">
      <c r="A584" s="148">
        <v>37333</v>
      </c>
      <c r="B584" s="137">
        <v>23.3486566647289</v>
      </c>
      <c r="C584" s="137">
        <v>88.259340879593495</v>
      </c>
      <c r="D584" s="137">
        <v>9.1471283538796193</v>
      </c>
      <c r="E584" s="137">
        <v>14.079320113314401</v>
      </c>
      <c r="F584" s="137">
        <v>22.6827542775784</v>
      </c>
      <c r="G584" s="137">
        <v>28.139867750318501</v>
      </c>
      <c r="H584" s="137">
        <v>8.41</v>
      </c>
      <c r="I584" s="137">
        <v>21.518562185914401</v>
      </c>
      <c r="J584" s="137"/>
      <c r="K584" s="137">
        <v>18.114464254171999</v>
      </c>
      <c r="L584" s="137">
        <v>23.408219564383899</v>
      </c>
      <c r="M584" s="137">
        <v>87.952351867838402</v>
      </c>
      <c r="N584" s="137">
        <v>9.1875576504713603</v>
      </c>
      <c r="O584" s="137">
        <v>13.898300283286099</v>
      </c>
      <c r="P584" s="137">
        <v>22.158297531275998</v>
      </c>
      <c r="Q584" s="137">
        <v>27.927032445885999</v>
      </c>
      <c r="R584" s="137">
        <v>8.5</v>
      </c>
      <c r="S584" s="137">
        <v>21.420750539614801</v>
      </c>
      <c r="T584" s="137"/>
      <c r="U584" s="137">
        <v>18.570583857694299</v>
      </c>
      <c r="V584" s="1">
        <v>1043560</v>
      </c>
      <c r="W584" s="1">
        <v>2568364</v>
      </c>
      <c r="X584" s="1">
        <v>484710</v>
      </c>
      <c r="Y584" s="1">
        <v>348674</v>
      </c>
      <c r="Z584" s="1">
        <v>676700</v>
      </c>
      <c r="AA584" s="1">
        <v>98450</v>
      </c>
      <c r="AB584" s="1">
        <v>1639926</v>
      </c>
      <c r="AC584" s="1">
        <v>637804</v>
      </c>
      <c r="AE584" s="1">
        <v>500134</v>
      </c>
      <c r="AH584" s="136">
        <f t="shared" si="9"/>
        <v>37333</v>
      </c>
      <c r="AI584" s="177">
        <f>HLOOKUP(附加题模型!$E$2,历史数据!$B$3:$K$5000,ROW(A582),)</f>
        <v>18.114464254171999</v>
      </c>
      <c r="AJ584" s="177">
        <f>HLOOKUP(附加题模型!$E$2,历史数据!$L$3:$U$5000,ROW(A582),)</f>
        <v>18.570583857694299</v>
      </c>
    </row>
    <row r="585" spans="1:36" x14ac:dyDescent="0.2">
      <c r="A585" s="148">
        <v>37334</v>
      </c>
      <c r="B585" s="137">
        <v>23.388365264498901</v>
      </c>
      <c r="C585" s="137">
        <v>87.568615603144494</v>
      </c>
      <c r="D585" s="137">
        <v>9.1976649746192898</v>
      </c>
      <c r="E585" s="137">
        <v>13.928470254957499</v>
      </c>
      <c r="F585" s="137">
        <v>22.158297531275998</v>
      </c>
      <c r="G585" s="137">
        <v>27.820614793669801</v>
      </c>
      <c r="H585" s="137">
        <v>8.58</v>
      </c>
      <c r="I585" s="137">
        <v>21.518562185914401</v>
      </c>
      <c r="J585" s="137"/>
      <c r="K585" s="137">
        <v>18.609679823710501</v>
      </c>
      <c r="L585" s="137">
        <v>23.9244313613932</v>
      </c>
      <c r="M585" s="137">
        <v>89.487296926613894</v>
      </c>
      <c r="N585" s="137">
        <v>9.7939970993473509</v>
      </c>
      <c r="O585" s="137">
        <v>15.28611898017</v>
      </c>
      <c r="P585" s="137">
        <v>22.2894117178516</v>
      </c>
      <c r="Q585" s="137">
        <v>28.6415509679093</v>
      </c>
      <c r="R585" s="137">
        <v>9.09</v>
      </c>
      <c r="S585" s="137">
        <v>21.988058088152599</v>
      </c>
      <c r="T585" s="137"/>
      <c r="U585" s="137">
        <v>18.857287608479702</v>
      </c>
      <c r="V585" s="1">
        <v>2861781</v>
      </c>
      <c r="W585" s="1">
        <v>3061318</v>
      </c>
      <c r="X585" s="1">
        <v>1618437</v>
      </c>
      <c r="Y585" s="1">
        <v>8322775</v>
      </c>
      <c r="Z585" s="1">
        <v>595710</v>
      </c>
      <c r="AA585" s="1">
        <v>90986</v>
      </c>
      <c r="AB585" s="1">
        <v>8135092</v>
      </c>
      <c r="AC585" s="1">
        <v>600331</v>
      </c>
      <c r="AE585" s="1">
        <v>609029</v>
      </c>
      <c r="AH585" s="136">
        <f t="shared" si="9"/>
        <v>37334</v>
      </c>
      <c r="AI585" s="177">
        <f>HLOOKUP(附加题模型!$E$2,历史数据!$B$3:$K$5000,ROW(A583),)</f>
        <v>18.609679823710501</v>
      </c>
      <c r="AJ585" s="177">
        <f>HLOOKUP(附加题模型!$E$2,历史数据!$L$3:$U$5000,ROW(A583),)</f>
        <v>18.857287608479702</v>
      </c>
    </row>
    <row r="586" spans="1:36" x14ac:dyDescent="0.2">
      <c r="A586" s="148">
        <v>37335</v>
      </c>
      <c r="B586" s="137">
        <v>24.0038485609331</v>
      </c>
      <c r="C586" s="137">
        <v>90.254769456001696</v>
      </c>
      <c r="D586" s="137">
        <v>9.8041044234952892</v>
      </c>
      <c r="E586" s="137">
        <v>15.5878186968839</v>
      </c>
      <c r="F586" s="137">
        <v>22.420525904427201</v>
      </c>
      <c r="G586" s="137">
        <v>28.580740880928602</v>
      </c>
      <c r="H586" s="137">
        <v>9.18</v>
      </c>
      <c r="I586" s="137">
        <v>22.066307405192301</v>
      </c>
      <c r="J586" s="137"/>
      <c r="K586" s="137">
        <v>18.8963835744959</v>
      </c>
      <c r="L586" s="137">
        <v>24.2023915597828</v>
      </c>
      <c r="M586" s="137">
        <v>91.7129672618385</v>
      </c>
      <c r="N586" s="137">
        <v>9.7535678027556205</v>
      </c>
      <c r="O586" s="137">
        <v>15.990084985835701</v>
      </c>
      <c r="P586" s="137">
        <v>22.250077461878899</v>
      </c>
      <c r="Q586" s="137">
        <v>29.340866968187299</v>
      </c>
      <c r="R586" s="137">
        <v>9.07</v>
      </c>
      <c r="S586" s="137">
        <v>22.027182746672398</v>
      </c>
      <c r="T586" s="137"/>
      <c r="U586" s="137">
        <v>18.857287608479702</v>
      </c>
      <c r="V586" s="1">
        <v>4866093</v>
      </c>
      <c r="W586" s="1">
        <v>3426603</v>
      </c>
      <c r="X586" s="1">
        <v>1769440</v>
      </c>
      <c r="Y586" s="1">
        <v>13142532</v>
      </c>
      <c r="Z586" s="1">
        <v>685560</v>
      </c>
      <c r="AA586" s="1">
        <v>267056</v>
      </c>
      <c r="AB586" s="1">
        <v>6039246</v>
      </c>
      <c r="AC586" s="1">
        <v>871760</v>
      </c>
      <c r="AE586" s="1">
        <v>1079947</v>
      </c>
      <c r="AH586" s="136">
        <f t="shared" si="9"/>
        <v>37335</v>
      </c>
      <c r="AI586" s="177">
        <f>HLOOKUP(附加题模型!$E$2,历史数据!$B$3:$K$5000,ROW(A584),)</f>
        <v>18.8963835744959</v>
      </c>
      <c r="AJ586" s="177">
        <f>HLOOKUP(附加题模型!$E$2,历史数据!$L$3:$U$5000,ROW(A584),)</f>
        <v>18.857287608479702</v>
      </c>
    </row>
    <row r="587" spans="1:36" x14ac:dyDescent="0.2">
      <c r="A587" s="148">
        <v>37336</v>
      </c>
      <c r="B587" s="137">
        <v>24.222245859667801</v>
      </c>
      <c r="C587" s="137">
        <v>92.940923308858899</v>
      </c>
      <c r="D587" s="137">
        <v>9.8041044234952892</v>
      </c>
      <c r="E587" s="137">
        <v>15.9699716713881</v>
      </c>
      <c r="F587" s="137">
        <v>22.2631888805365</v>
      </c>
      <c r="G587" s="137">
        <v>29.599309837855301</v>
      </c>
      <c r="H587" s="137">
        <v>9.0500000000000007</v>
      </c>
      <c r="I587" s="137">
        <v>22.261930697791499</v>
      </c>
      <c r="J587" s="137"/>
      <c r="K587" s="137">
        <v>18.700903744414902</v>
      </c>
      <c r="L587" s="137">
        <v>24.162682960012901</v>
      </c>
      <c r="M587" s="137">
        <v>91.866461767716004</v>
      </c>
      <c r="N587" s="137">
        <v>9.6929238578680206</v>
      </c>
      <c r="O587" s="137">
        <v>15.8794617563739</v>
      </c>
      <c r="P587" s="137">
        <v>22.197631787248699</v>
      </c>
      <c r="Q587" s="137">
        <v>29.492892185639001</v>
      </c>
      <c r="R587" s="137">
        <v>8.9700000000000006</v>
      </c>
      <c r="S587" s="137">
        <v>22.3206176855713</v>
      </c>
      <c r="T587" s="137"/>
      <c r="U587" s="137">
        <v>18.713935733086998</v>
      </c>
      <c r="V587" s="1">
        <v>2025934</v>
      </c>
      <c r="W587" s="1">
        <v>4236638</v>
      </c>
      <c r="X587" s="1">
        <v>857091</v>
      </c>
      <c r="Y587" s="1">
        <v>3393508</v>
      </c>
      <c r="Z587" s="1">
        <v>174759</v>
      </c>
      <c r="AA587" s="1">
        <v>304527</v>
      </c>
      <c r="AB587" s="1">
        <v>2479466</v>
      </c>
      <c r="AC587" s="1">
        <v>834309</v>
      </c>
      <c r="AE587" s="1">
        <v>483039</v>
      </c>
      <c r="AH587" s="136">
        <f t="shared" si="9"/>
        <v>37336</v>
      </c>
      <c r="AI587" s="177">
        <f>HLOOKUP(附加题模型!$E$2,历史数据!$B$3:$K$5000,ROW(A585),)</f>
        <v>18.700903744414902</v>
      </c>
      <c r="AJ587" s="177">
        <f>HLOOKUP(附加题模型!$E$2,历史数据!$L$3:$U$5000,ROW(A585),)</f>
        <v>18.713935733086998</v>
      </c>
    </row>
    <row r="588" spans="1:36" x14ac:dyDescent="0.2">
      <c r="A588" s="148">
        <v>37337</v>
      </c>
      <c r="B588" s="137">
        <v>24.162682960012901</v>
      </c>
      <c r="C588" s="137">
        <v>88.4895826384098</v>
      </c>
      <c r="D588" s="137">
        <v>9.6929238578680206</v>
      </c>
      <c r="E588" s="137">
        <v>15.889518413597701</v>
      </c>
      <c r="F588" s="137">
        <v>22.223854624563799</v>
      </c>
      <c r="G588" s="137">
        <v>29.888157751013601</v>
      </c>
      <c r="H588" s="137">
        <v>8.9700000000000006</v>
      </c>
      <c r="I588" s="137">
        <v>22.340180014831201</v>
      </c>
      <c r="J588" s="137"/>
      <c r="K588" s="137">
        <v>18.7399997104311</v>
      </c>
      <c r="L588" s="137">
        <v>23.725888362543401</v>
      </c>
      <c r="M588" s="137">
        <v>87.952351867838402</v>
      </c>
      <c r="N588" s="137">
        <v>9.5817432922407608</v>
      </c>
      <c r="O588" s="137">
        <v>16.0604815864023</v>
      </c>
      <c r="P588" s="137">
        <v>22.656531440263301</v>
      </c>
      <c r="Q588" s="137">
        <v>30.237815751152599</v>
      </c>
      <c r="R588" s="137">
        <v>8.98</v>
      </c>
      <c r="S588" s="137">
        <v>21.890246441853002</v>
      </c>
      <c r="T588" s="137"/>
      <c r="U588" s="137">
        <v>18.6618077783987</v>
      </c>
      <c r="V588" s="1">
        <v>1278926</v>
      </c>
      <c r="W588" s="1">
        <v>5134744</v>
      </c>
      <c r="X588" s="1">
        <v>543868</v>
      </c>
      <c r="Y588" s="1">
        <v>3153113</v>
      </c>
      <c r="Z588" s="1">
        <v>650367</v>
      </c>
      <c r="AA588" s="1">
        <v>724148</v>
      </c>
      <c r="AB588" s="1">
        <v>1949520</v>
      </c>
      <c r="AC588" s="1">
        <v>433167</v>
      </c>
      <c r="AE588" s="1">
        <v>614620</v>
      </c>
      <c r="AH588" s="136">
        <f t="shared" si="9"/>
        <v>37337</v>
      </c>
      <c r="AI588" s="177">
        <f>HLOOKUP(附加题模型!$E$2,历史数据!$B$3:$K$5000,ROW(A586),)</f>
        <v>18.7399997104311</v>
      </c>
      <c r="AJ588" s="177">
        <f>HLOOKUP(附加题模型!$E$2,历史数据!$L$3:$U$5000,ROW(A586),)</f>
        <v>18.6618077783987</v>
      </c>
    </row>
    <row r="589" spans="1:36" x14ac:dyDescent="0.2">
      <c r="A589" s="148">
        <v>37340</v>
      </c>
      <c r="B589" s="137">
        <v>23.686179762773499</v>
      </c>
      <c r="C589" s="137">
        <v>87.952351867838402</v>
      </c>
      <c r="D589" s="137">
        <v>9.5817432922407608</v>
      </c>
      <c r="E589" s="137">
        <v>15.980028328611899</v>
      </c>
      <c r="F589" s="137">
        <v>22.722088533550998</v>
      </c>
      <c r="G589" s="137">
        <v>29.933765316249101</v>
      </c>
      <c r="H589" s="137">
        <v>9</v>
      </c>
      <c r="I589" s="137">
        <v>21.890246441853002</v>
      </c>
      <c r="J589" s="137"/>
      <c r="K589" s="137">
        <v>18.244784140892602</v>
      </c>
      <c r="L589" s="137">
        <v>23.964139961163099</v>
      </c>
      <c r="M589" s="137">
        <v>87.952351867838402</v>
      </c>
      <c r="N589" s="137">
        <v>9.6524945612762902</v>
      </c>
      <c r="O589" s="137">
        <v>15.8995750708215</v>
      </c>
      <c r="P589" s="137">
        <v>23.102319674620301</v>
      </c>
      <c r="Q589" s="137">
        <v>29.432082098658299</v>
      </c>
      <c r="R589" s="137">
        <v>9.11</v>
      </c>
      <c r="S589" s="137">
        <v>21.831559454073201</v>
      </c>
      <c r="T589" s="137"/>
      <c r="U589" s="137">
        <v>18.388136016285301</v>
      </c>
      <c r="V589" s="1">
        <v>978075</v>
      </c>
      <c r="W589" s="1">
        <v>0</v>
      </c>
      <c r="X589" s="1">
        <v>413148</v>
      </c>
      <c r="Y589" s="1">
        <v>1721292</v>
      </c>
      <c r="Z589" s="1">
        <v>1087607</v>
      </c>
      <c r="AA589" s="1">
        <v>203883</v>
      </c>
      <c r="AB589" s="1">
        <v>1952623</v>
      </c>
      <c r="AC589" s="1">
        <v>251510</v>
      </c>
      <c r="AE589" s="1">
        <v>397544</v>
      </c>
      <c r="AH589" s="136">
        <f t="shared" si="9"/>
        <v>37340</v>
      </c>
      <c r="AI589" s="177">
        <f>HLOOKUP(附加题模型!$E$2,历史数据!$B$3:$K$5000,ROW(A587),)</f>
        <v>18.244784140892602</v>
      </c>
      <c r="AJ589" s="177">
        <f>HLOOKUP(附加题模型!$E$2,历史数据!$L$3:$U$5000,ROW(A587),)</f>
        <v>18.388136016285301</v>
      </c>
    </row>
    <row r="590" spans="1:36" x14ac:dyDescent="0.2">
      <c r="A590" s="148">
        <v>37341</v>
      </c>
      <c r="B590" s="137">
        <v>23.944285661278201</v>
      </c>
      <c r="C590" s="137">
        <v>83.577758450328105</v>
      </c>
      <c r="D590" s="137">
        <v>9.6828165337200893</v>
      </c>
      <c r="E590" s="137">
        <v>15.4671388101983</v>
      </c>
      <c r="F590" s="137">
        <v>23.076096837305201</v>
      </c>
      <c r="G590" s="137">
        <v>29.432082098658299</v>
      </c>
      <c r="H590" s="137">
        <v>9.11</v>
      </c>
      <c r="I590" s="137">
        <v>21.9098087711129</v>
      </c>
      <c r="J590" s="137"/>
      <c r="K590" s="137">
        <v>18.4402639709736</v>
      </c>
      <c r="L590" s="137">
        <v>23.7060340626585</v>
      </c>
      <c r="M590" s="137">
        <v>83.577758450328105</v>
      </c>
      <c r="N590" s="137">
        <v>9.4200261058738199</v>
      </c>
      <c r="O590" s="137">
        <v>15.28611898017</v>
      </c>
      <c r="P590" s="137">
        <v>22.446748741742301</v>
      </c>
      <c r="Q590" s="137">
        <v>29.021614011538599</v>
      </c>
      <c r="R590" s="137">
        <v>8.83</v>
      </c>
      <c r="S590" s="137">
        <v>21.2838142347954</v>
      </c>
      <c r="T590" s="137"/>
      <c r="U590" s="137">
        <v>18.4272319823015</v>
      </c>
      <c r="V590" s="1">
        <v>860460</v>
      </c>
      <c r="W590" s="1">
        <v>4964776</v>
      </c>
      <c r="X590" s="1">
        <v>526503</v>
      </c>
      <c r="Y590" s="1">
        <v>1839634</v>
      </c>
      <c r="Z590" s="1">
        <v>379555</v>
      </c>
      <c r="AA590" s="1">
        <v>159180</v>
      </c>
      <c r="AB590" s="1">
        <v>1938814</v>
      </c>
      <c r="AC590" s="1">
        <v>431585</v>
      </c>
      <c r="AE590" s="1">
        <v>444126</v>
      </c>
      <c r="AH590" s="136">
        <f t="shared" si="9"/>
        <v>37341</v>
      </c>
      <c r="AI590" s="177">
        <f>HLOOKUP(附加题模型!$E$2,历史数据!$B$3:$K$5000,ROW(A588),)</f>
        <v>18.4402639709736</v>
      </c>
      <c r="AJ590" s="177">
        <f>HLOOKUP(附加题模型!$E$2,历史数据!$L$3:$U$5000,ROW(A588),)</f>
        <v>18.4272319823015</v>
      </c>
    </row>
    <row r="591" spans="1:36" x14ac:dyDescent="0.2">
      <c r="A591" s="148">
        <v>37342</v>
      </c>
      <c r="B591" s="137">
        <v>23.586908263348601</v>
      </c>
      <c r="C591" s="137">
        <v>79.663648550450503</v>
      </c>
      <c r="D591" s="137">
        <v>9.3290601885424191</v>
      </c>
      <c r="E591" s="137">
        <v>15.135269121813</v>
      </c>
      <c r="F591" s="137">
        <v>22.3549688111394</v>
      </c>
      <c r="G591" s="137">
        <v>28.991208968048301</v>
      </c>
      <c r="H591" s="137">
        <v>8.8000000000000007</v>
      </c>
      <c r="I591" s="137">
        <v>21.3229388933152</v>
      </c>
      <c r="J591" s="137"/>
      <c r="K591" s="137">
        <v>18.309944084253001</v>
      </c>
      <c r="L591" s="137">
        <v>23.944285661278201</v>
      </c>
      <c r="M591" s="137">
        <v>79.433406791634198</v>
      </c>
      <c r="N591" s="137">
        <v>9.4402407541696896</v>
      </c>
      <c r="O591" s="137">
        <v>15.235835694051</v>
      </c>
      <c r="P591" s="137">
        <v>22.3811916484545</v>
      </c>
      <c r="Q591" s="137">
        <v>28.8087787071062</v>
      </c>
      <c r="R591" s="137">
        <v>8.91</v>
      </c>
      <c r="S591" s="137">
        <v>21.401188210354899</v>
      </c>
      <c r="T591" s="137"/>
      <c r="U591" s="137">
        <v>18.8963835744959</v>
      </c>
      <c r="V591" s="1">
        <v>1293684</v>
      </c>
      <c r="W591" s="1">
        <v>8363490</v>
      </c>
      <c r="X591" s="1">
        <v>681109</v>
      </c>
      <c r="Y591" s="1">
        <v>1896748</v>
      </c>
      <c r="Z591" s="1">
        <v>469059</v>
      </c>
      <c r="AA591" s="1">
        <v>90813</v>
      </c>
      <c r="AB591" s="1">
        <v>1907000</v>
      </c>
      <c r="AC591" s="1">
        <v>298185</v>
      </c>
      <c r="AE591" s="1">
        <v>532588</v>
      </c>
      <c r="AH591" s="136">
        <f t="shared" si="9"/>
        <v>37342</v>
      </c>
      <c r="AI591" s="177">
        <f>HLOOKUP(附加题模型!$E$2,历史数据!$B$3:$K$5000,ROW(A589),)</f>
        <v>18.309944084253001</v>
      </c>
      <c r="AJ591" s="177">
        <f>HLOOKUP(附加题模型!$E$2,历史数据!$L$3:$U$5000,ROW(A589),)</f>
        <v>18.8963835744959</v>
      </c>
    </row>
    <row r="592" spans="1:36" x14ac:dyDescent="0.2">
      <c r="A592" s="148">
        <v>37343</v>
      </c>
      <c r="B592" s="137">
        <v>23.944285661278201</v>
      </c>
      <c r="C592" s="137">
        <v>76.900747444654499</v>
      </c>
      <c r="D592" s="137">
        <v>9.3795968092820896</v>
      </c>
      <c r="E592" s="137">
        <v>15.145325779036799</v>
      </c>
      <c r="F592" s="137">
        <v>22.394303067112102</v>
      </c>
      <c r="G592" s="137">
        <v>28.747968620125501</v>
      </c>
      <c r="H592" s="137">
        <v>8.9600000000000009</v>
      </c>
      <c r="I592" s="137">
        <v>21.518562185914401</v>
      </c>
      <c r="J592" s="137"/>
      <c r="K592" s="137">
        <v>19.026703461216599</v>
      </c>
      <c r="L592" s="137">
        <v>24.678894757022199</v>
      </c>
      <c r="M592" s="137">
        <v>80.047384815144397</v>
      </c>
      <c r="N592" s="137">
        <v>9.5918506163886903</v>
      </c>
      <c r="O592" s="137">
        <v>15.014589235127501</v>
      </c>
      <c r="P592" s="137">
        <v>22.1058518566457</v>
      </c>
      <c r="Q592" s="137">
        <v>28.504728272202701</v>
      </c>
      <c r="R592" s="137">
        <v>8.9</v>
      </c>
      <c r="S592" s="137">
        <v>21.342501222575098</v>
      </c>
      <c r="T592" s="137"/>
      <c r="U592" s="137">
        <v>18.713935733086998</v>
      </c>
      <c r="V592" s="1">
        <v>4104772</v>
      </c>
      <c r="W592" s="1">
        <v>14238943</v>
      </c>
      <c r="X592" s="1">
        <v>474907</v>
      </c>
      <c r="Y592" s="1">
        <v>825381</v>
      </c>
      <c r="Z592" s="1">
        <v>306589</v>
      </c>
      <c r="AA592" s="1">
        <v>73270</v>
      </c>
      <c r="AB592" s="1">
        <v>1840670</v>
      </c>
      <c r="AC592" s="1">
        <v>324278</v>
      </c>
      <c r="AE592" s="1">
        <v>584082</v>
      </c>
      <c r="AH592" s="136">
        <f t="shared" si="9"/>
        <v>37343</v>
      </c>
      <c r="AI592" s="177">
        <f>HLOOKUP(附加题模型!$E$2,历史数据!$B$3:$K$5000,ROW(A590),)</f>
        <v>19.026703461216599</v>
      </c>
      <c r="AJ592" s="177">
        <f>HLOOKUP(附加题模型!$E$2,历史数据!$L$3:$U$5000,ROW(A590),)</f>
        <v>18.713935733086998</v>
      </c>
    </row>
    <row r="593" spans="1:36" x14ac:dyDescent="0.2">
      <c r="A593" s="148">
        <v>37344</v>
      </c>
      <c r="B593" s="137">
        <v>24.678894757022199</v>
      </c>
      <c r="C593" s="137">
        <v>79.049670526940304</v>
      </c>
      <c r="D593" s="137">
        <v>9.6019579405366198</v>
      </c>
      <c r="E593" s="137">
        <v>15.014589235127501</v>
      </c>
      <c r="F593" s="137">
        <v>22.027183344700401</v>
      </c>
      <c r="G593" s="137">
        <v>28.504728272202701</v>
      </c>
      <c r="H593" s="137">
        <v>8.85</v>
      </c>
      <c r="I593" s="137">
        <v>21.127315600715999</v>
      </c>
      <c r="J593" s="137"/>
      <c r="K593" s="137">
        <v>17.788664537370298</v>
      </c>
      <c r="L593" s="137">
        <v>23.666325462888501</v>
      </c>
      <c r="M593" s="137">
        <v>78.896176021062701</v>
      </c>
      <c r="N593" s="137">
        <v>9.2178796229151594</v>
      </c>
      <c r="O593" s="137">
        <v>14.3910764872521</v>
      </c>
      <c r="P593" s="137">
        <v>21.161829713301401</v>
      </c>
      <c r="Q593" s="137">
        <v>27.957437489376399</v>
      </c>
      <c r="R593" s="137">
        <v>8.56</v>
      </c>
      <c r="S593" s="137">
        <v>20.481758735138602</v>
      </c>
      <c r="T593" s="137"/>
      <c r="U593" s="137">
        <v>17.6844086279938</v>
      </c>
      <c r="V593" s="1">
        <v>2188384</v>
      </c>
      <c r="W593" s="1">
        <v>6740242</v>
      </c>
      <c r="X593" s="1">
        <v>874268</v>
      </c>
      <c r="Y593" s="1">
        <v>1923302</v>
      </c>
      <c r="Z593" s="1">
        <v>339455</v>
      </c>
      <c r="AA593" s="1">
        <v>123168</v>
      </c>
      <c r="AB593" s="1">
        <v>1752100</v>
      </c>
      <c r="AC593" s="1">
        <v>618740</v>
      </c>
      <c r="AE593" s="1">
        <v>474281</v>
      </c>
      <c r="AH593" s="136">
        <f t="shared" si="9"/>
        <v>37344</v>
      </c>
      <c r="AI593" s="177">
        <f>HLOOKUP(附加题模型!$E$2,历史数据!$B$3:$K$5000,ROW(A591),)</f>
        <v>17.788664537370298</v>
      </c>
      <c r="AJ593" s="177">
        <f>HLOOKUP(附加题模型!$E$2,历史数据!$L$3:$U$5000,ROW(A591),)</f>
        <v>17.6844086279938</v>
      </c>
    </row>
    <row r="594" spans="1:36" x14ac:dyDescent="0.2">
      <c r="A594" s="148">
        <v>37347</v>
      </c>
      <c r="B594" s="137">
        <v>23.666325462888501</v>
      </c>
      <c r="C594" s="137">
        <v>78.896176021062701</v>
      </c>
      <c r="D594" s="137">
        <v>9.1976649746192898</v>
      </c>
      <c r="E594" s="137">
        <v>14.2905099150142</v>
      </c>
      <c r="F594" s="137">
        <v>21.083161201356099</v>
      </c>
      <c r="G594" s="137">
        <v>27.683792097963199</v>
      </c>
      <c r="H594" s="137">
        <v>8.5</v>
      </c>
      <c r="I594" s="137">
        <v>20.481758735138602</v>
      </c>
      <c r="J594" s="137"/>
      <c r="K594" s="137">
        <v>17.5931847072893</v>
      </c>
      <c r="L594" s="137">
        <v>23.666325462888501</v>
      </c>
      <c r="M594" s="137">
        <v>81.045099103348505</v>
      </c>
      <c r="N594" s="137">
        <v>9.2886308919506906</v>
      </c>
      <c r="O594" s="137">
        <v>14.531869688385299</v>
      </c>
      <c r="P594" s="137">
        <v>21.712509296918899</v>
      </c>
      <c r="Q594" s="137">
        <v>27.6229820109826</v>
      </c>
      <c r="R594" s="137">
        <v>8.57</v>
      </c>
      <c r="S594" s="137">
        <v>20.677382027737799</v>
      </c>
      <c r="T594" s="137"/>
      <c r="U594" s="137">
        <v>17.5931847072893</v>
      </c>
      <c r="V594" s="1">
        <v>0</v>
      </c>
      <c r="W594" s="1">
        <v>5549765</v>
      </c>
      <c r="X594" s="1">
        <v>338769</v>
      </c>
      <c r="Y594" s="1">
        <v>800301</v>
      </c>
      <c r="Z594" s="1">
        <v>902510</v>
      </c>
      <c r="AA594" s="1">
        <v>105499</v>
      </c>
      <c r="AB594" s="1">
        <v>1022324</v>
      </c>
      <c r="AC594" s="1">
        <v>256048</v>
      </c>
      <c r="AE594" s="1">
        <v>277039</v>
      </c>
      <c r="AH594" s="136">
        <f t="shared" si="9"/>
        <v>37347</v>
      </c>
      <c r="AI594" s="177">
        <f>HLOOKUP(附加题模型!$E$2,历史数据!$B$3:$K$5000,ROW(A592),)</f>
        <v>17.5931847072893</v>
      </c>
      <c r="AJ594" s="177">
        <f>HLOOKUP(附加题模型!$E$2,历史数据!$L$3:$U$5000,ROW(A592),)</f>
        <v>17.5931847072893</v>
      </c>
    </row>
    <row r="595" spans="1:36" x14ac:dyDescent="0.2">
      <c r="A595" s="148">
        <v>37348</v>
      </c>
      <c r="B595" s="137">
        <v>23.725888362543401</v>
      </c>
      <c r="C595" s="137">
        <v>81.735824379797506</v>
      </c>
      <c r="D595" s="137">
        <v>9.2785235678027593</v>
      </c>
      <c r="E595" s="137">
        <v>14.531869688385299</v>
      </c>
      <c r="F595" s="137">
        <v>21.7256207155765</v>
      </c>
      <c r="G595" s="137">
        <v>27.957437489376399</v>
      </c>
      <c r="H595" s="137">
        <v>8.61</v>
      </c>
      <c r="I595" s="137">
        <v>20.5404457229183</v>
      </c>
      <c r="J595" s="137"/>
      <c r="K595" s="137">
        <v>17.5931847072893</v>
      </c>
      <c r="L595" s="137">
        <v>23.825159861968299</v>
      </c>
      <c r="M595" s="137">
        <v>80.661362838654597</v>
      </c>
      <c r="N595" s="137">
        <v>9.1168063814358202</v>
      </c>
      <c r="O595" s="137">
        <v>14.0189801699717</v>
      </c>
      <c r="P595" s="137">
        <v>20.9127127588078</v>
      </c>
      <c r="Q595" s="137">
        <v>27.242918967353202</v>
      </c>
      <c r="R595" s="137">
        <v>8.3000000000000007</v>
      </c>
      <c r="S595" s="137">
        <v>20.0905121499401</v>
      </c>
      <c r="T595" s="137"/>
      <c r="U595" s="137">
        <v>16.9806812397022</v>
      </c>
      <c r="V595" s="1">
        <v>1802166</v>
      </c>
      <c r="W595" s="1">
        <v>3904050</v>
      </c>
      <c r="X595" s="1">
        <v>483837</v>
      </c>
      <c r="Y595" s="1">
        <v>845027</v>
      </c>
      <c r="Z595" s="1">
        <v>426300</v>
      </c>
      <c r="AA595" s="1">
        <v>53601</v>
      </c>
      <c r="AB595" s="1">
        <v>1171408</v>
      </c>
      <c r="AC595" s="1">
        <v>273303</v>
      </c>
      <c r="AE595" s="1">
        <v>462766</v>
      </c>
      <c r="AH595" s="136">
        <f t="shared" si="9"/>
        <v>37348</v>
      </c>
      <c r="AI595" s="177">
        <f>HLOOKUP(附加题模型!$E$2,历史数据!$B$3:$K$5000,ROW(A593),)</f>
        <v>17.5931847072893</v>
      </c>
      <c r="AJ595" s="177">
        <f>HLOOKUP(附加题模型!$E$2,历史数据!$L$3:$U$5000,ROW(A593),)</f>
        <v>16.9806812397022</v>
      </c>
    </row>
    <row r="596" spans="1:36" x14ac:dyDescent="0.2">
      <c r="A596" s="148">
        <v>37349</v>
      </c>
      <c r="B596" s="137">
        <v>23.8648684617383</v>
      </c>
      <c r="C596" s="137">
        <v>79.663648550450503</v>
      </c>
      <c r="D596" s="137">
        <v>9.0864844089920194</v>
      </c>
      <c r="E596" s="137">
        <v>14.079320113314401</v>
      </c>
      <c r="F596" s="137">
        <v>20.8864899214927</v>
      </c>
      <c r="G596" s="137">
        <v>27.212513923862801</v>
      </c>
      <c r="H596" s="137">
        <v>8.2899999999999991</v>
      </c>
      <c r="I596" s="137">
        <v>20.070949820680202</v>
      </c>
      <c r="J596" s="137"/>
      <c r="K596" s="137">
        <v>16.941585273686002</v>
      </c>
      <c r="L596" s="137">
        <v>24.222245859667801</v>
      </c>
      <c r="M596" s="137">
        <v>78.435692503430104</v>
      </c>
      <c r="N596" s="137">
        <v>9.1572356780275594</v>
      </c>
      <c r="O596" s="137">
        <v>14.1899433427762</v>
      </c>
      <c r="P596" s="137">
        <v>21.817400646179401</v>
      </c>
      <c r="Q596" s="137">
        <v>27.166906358627301</v>
      </c>
      <c r="R596" s="137">
        <v>8.3000000000000007</v>
      </c>
      <c r="S596" s="137">
        <v>20.129636808459999</v>
      </c>
      <c r="T596" s="137"/>
      <c r="U596" s="137">
        <v>16.9676492510301</v>
      </c>
      <c r="V596" s="1">
        <v>2745414</v>
      </c>
      <c r="W596" s="1">
        <v>4583052</v>
      </c>
      <c r="X596" s="1">
        <v>306976</v>
      </c>
      <c r="Y596" s="1">
        <v>799019</v>
      </c>
      <c r="Z596" s="1">
        <v>1333199</v>
      </c>
      <c r="AA596" s="1">
        <v>52960</v>
      </c>
      <c r="AB596" s="1">
        <v>809407</v>
      </c>
      <c r="AC596" s="1">
        <v>312819</v>
      </c>
      <c r="AE596" s="1">
        <v>314241</v>
      </c>
      <c r="AH596" s="136">
        <f t="shared" si="9"/>
        <v>37349</v>
      </c>
      <c r="AI596" s="177">
        <f>HLOOKUP(附加题模型!$E$2,历史数据!$B$3:$K$5000,ROW(A594),)</f>
        <v>16.941585273686002</v>
      </c>
      <c r="AJ596" s="177">
        <f>HLOOKUP(附加题模型!$E$2,历史数据!$L$3:$U$5000,ROW(A594),)</f>
        <v>16.9676492510301</v>
      </c>
    </row>
    <row r="597" spans="1:36" x14ac:dyDescent="0.2">
      <c r="A597" s="148">
        <v>37350</v>
      </c>
      <c r="B597" s="137">
        <v>24.281808759322701</v>
      </c>
      <c r="C597" s="137">
        <v>76.977494697593301</v>
      </c>
      <c r="D597" s="137">
        <v>9.1976649746192898</v>
      </c>
      <c r="E597" s="137">
        <v>14.059206798866899</v>
      </c>
      <c r="F597" s="137">
        <v>21.764954971549201</v>
      </c>
      <c r="G597" s="137">
        <v>27.151703836882099</v>
      </c>
      <c r="H597" s="137">
        <v>8.3000000000000007</v>
      </c>
      <c r="I597" s="137">
        <v>20.110074479200001</v>
      </c>
      <c r="J597" s="137"/>
      <c r="K597" s="137">
        <v>17.0458411830625</v>
      </c>
      <c r="L597" s="137">
        <v>24.6193318573673</v>
      </c>
      <c r="M597" s="137">
        <v>79.049670526940304</v>
      </c>
      <c r="N597" s="137">
        <v>9.5109920232052207</v>
      </c>
      <c r="O597" s="137">
        <v>14.642492917846999</v>
      </c>
      <c r="P597" s="137">
        <v>22.2894117178516</v>
      </c>
      <c r="Q597" s="137">
        <v>28.124665228573299</v>
      </c>
      <c r="R597" s="137">
        <v>8.59</v>
      </c>
      <c r="S597" s="137">
        <v>20.7360690155176</v>
      </c>
      <c r="T597" s="137"/>
      <c r="U597" s="137">
        <v>17.4498328318966</v>
      </c>
      <c r="V597" s="1">
        <v>3286248</v>
      </c>
      <c r="W597" s="1">
        <v>5960322</v>
      </c>
      <c r="X597" s="1">
        <v>558287</v>
      </c>
      <c r="Y597" s="1">
        <v>745280</v>
      </c>
      <c r="Z597" s="1">
        <v>1296603</v>
      </c>
      <c r="AA597" s="1">
        <v>73638</v>
      </c>
      <c r="AB597" s="1">
        <v>1281411</v>
      </c>
      <c r="AC597" s="1">
        <v>352699</v>
      </c>
      <c r="AE597" s="1">
        <v>275985</v>
      </c>
      <c r="AH597" s="136">
        <f t="shared" si="9"/>
        <v>37350</v>
      </c>
      <c r="AI597" s="177">
        <f>HLOOKUP(附加题模型!$E$2,历史数据!$B$3:$K$5000,ROW(A595),)</f>
        <v>17.0458411830625</v>
      </c>
      <c r="AJ597" s="177">
        <f>HLOOKUP(附加题模型!$E$2,历史数据!$L$3:$U$5000,ROW(A595),)</f>
        <v>17.4498328318966</v>
      </c>
    </row>
    <row r="598" spans="1:36" x14ac:dyDescent="0.2">
      <c r="A598" s="148">
        <v>37351</v>
      </c>
      <c r="B598" s="137">
        <v>24.718603356792102</v>
      </c>
      <c r="C598" s="137">
        <v>79.049670526940304</v>
      </c>
      <c r="D598" s="137">
        <v>9.6019579405366198</v>
      </c>
      <c r="E598" s="137">
        <v>14.6827195467422</v>
      </c>
      <c r="F598" s="137">
        <v>22.2894117178516</v>
      </c>
      <c r="G598" s="137">
        <v>28.2006778372992</v>
      </c>
      <c r="H598" s="137">
        <v>8.65</v>
      </c>
      <c r="I598" s="137">
        <v>20.931692308116801</v>
      </c>
      <c r="J598" s="137"/>
      <c r="K598" s="137">
        <v>17.541056752601001</v>
      </c>
      <c r="L598" s="137">
        <v>24.321517359092599</v>
      </c>
      <c r="M598" s="137">
        <v>78.051956238736196</v>
      </c>
      <c r="N598" s="137">
        <v>9.6626018854242197</v>
      </c>
      <c r="O598" s="137">
        <v>14.6223796033994</v>
      </c>
      <c r="P598" s="137">
        <v>21.9354034140975</v>
      </c>
      <c r="Q598" s="137">
        <v>27.698994619708401</v>
      </c>
      <c r="R598" s="137">
        <v>8.5</v>
      </c>
      <c r="S598" s="137">
        <v>20.638257369218</v>
      </c>
      <c r="T598" s="137"/>
      <c r="U598" s="137">
        <v>17.267384990487699</v>
      </c>
      <c r="V598" s="1">
        <v>2993672</v>
      </c>
      <c r="W598" s="1">
        <v>4604924</v>
      </c>
      <c r="X598" s="1">
        <v>873351</v>
      </c>
      <c r="Y598" s="1">
        <v>1043408</v>
      </c>
      <c r="Z598" s="1">
        <v>568390</v>
      </c>
      <c r="AA598" s="1">
        <v>59793</v>
      </c>
      <c r="AB598" s="1">
        <v>960220</v>
      </c>
      <c r="AC598" s="1">
        <v>305800</v>
      </c>
      <c r="AE598" s="1">
        <v>315730</v>
      </c>
      <c r="AH598" s="136">
        <f t="shared" si="9"/>
        <v>37351</v>
      </c>
      <c r="AI598" s="177">
        <f>HLOOKUP(附加题模型!$E$2,历史数据!$B$3:$K$5000,ROW(A596),)</f>
        <v>17.541056752601001</v>
      </c>
      <c r="AJ598" s="177">
        <f>HLOOKUP(附加题模型!$E$2,历史数据!$L$3:$U$5000,ROW(A596),)</f>
        <v>17.267384990487699</v>
      </c>
    </row>
    <row r="599" spans="1:36" x14ac:dyDescent="0.2">
      <c r="A599" s="148">
        <v>37354</v>
      </c>
      <c r="B599" s="137">
        <v>24.321517359092599</v>
      </c>
      <c r="C599" s="137">
        <v>77.514725468164698</v>
      </c>
      <c r="D599" s="137">
        <v>9.7131385061638902</v>
      </c>
      <c r="E599" s="137">
        <v>14.592209631728</v>
      </c>
      <c r="F599" s="137">
        <v>21.896069158124799</v>
      </c>
      <c r="G599" s="137">
        <v>27.592576967492199</v>
      </c>
      <c r="H599" s="137">
        <v>8.49</v>
      </c>
      <c r="I599" s="137">
        <v>20.618695039957998</v>
      </c>
      <c r="J599" s="137"/>
      <c r="K599" s="137">
        <v>16.941585273686002</v>
      </c>
      <c r="L599" s="137">
        <v>25.056126454836701</v>
      </c>
      <c r="M599" s="137">
        <v>79.049670526940304</v>
      </c>
      <c r="N599" s="137">
        <v>9.7434604786076893</v>
      </c>
      <c r="O599" s="137">
        <v>14.7531161473088</v>
      </c>
      <c r="P599" s="137">
        <v>21.764954971549201</v>
      </c>
      <c r="Q599" s="137">
        <v>27.6685895762181</v>
      </c>
      <c r="R599" s="137">
        <v>8.4700000000000006</v>
      </c>
      <c r="S599" s="137">
        <v>20.638257369218</v>
      </c>
      <c r="T599" s="137"/>
      <c r="U599" s="137">
        <v>17.332544933847998</v>
      </c>
      <c r="V599" s="1">
        <v>3540388</v>
      </c>
      <c r="W599" s="1">
        <v>2774642</v>
      </c>
      <c r="X599" s="1">
        <v>1862394</v>
      </c>
      <c r="Y599" s="1">
        <v>509976</v>
      </c>
      <c r="Z599" s="1">
        <v>283700</v>
      </c>
      <c r="AA599" s="1">
        <v>40773</v>
      </c>
      <c r="AB599" s="1">
        <v>579835</v>
      </c>
      <c r="AC599" s="1">
        <v>303356</v>
      </c>
      <c r="AE599" s="1">
        <v>162200</v>
      </c>
      <c r="AH599" s="136">
        <f t="shared" si="9"/>
        <v>37354</v>
      </c>
      <c r="AI599" s="177">
        <f>HLOOKUP(附加题模型!$E$2,历史数据!$B$3:$K$5000,ROW(A597),)</f>
        <v>16.941585273686002</v>
      </c>
      <c r="AJ599" s="177">
        <f>HLOOKUP(附加题模型!$E$2,历史数据!$L$3:$U$5000,ROW(A597),)</f>
        <v>17.332544933847998</v>
      </c>
    </row>
    <row r="600" spans="1:36" x14ac:dyDescent="0.2">
      <c r="A600" s="148">
        <v>37355</v>
      </c>
      <c r="B600" s="137">
        <v>25.1752522541465</v>
      </c>
      <c r="C600" s="137">
        <v>79.049670526940304</v>
      </c>
      <c r="D600" s="137">
        <v>9.6524945612762902</v>
      </c>
      <c r="E600" s="137">
        <v>14.8637393767705</v>
      </c>
      <c r="F600" s="137">
        <v>22.210743205906201</v>
      </c>
      <c r="G600" s="137">
        <v>27.638184532727699</v>
      </c>
      <c r="H600" s="137">
        <v>8.4499999999999993</v>
      </c>
      <c r="I600" s="137">
        <v>20.931692308116801</v>
      </c>
      <c r="J600" s="137"/>
      <c r="K600" s="137">
        <v>17.332544933847998</v>
      </c>
      <c r="L600" s="137">
        <v>25.373795252996199</v>
      </c>
      <c r="M600" s="137">
        <v>80.661362838654597</v>
      </c>
      <c r="N600" s="137">
        <v>9.8647483683828892</v>
      </c>
      <c r="O600" s="137">
        <v>15.135269121813</v>
      </c>
      <c r="P600" s="137">
        <v>21.882957739467201</v>
      </c>
      <c r="Q600" s="137">
        <v>28.307095489515401</v>
      </c>
      <c r="R600" s="137">
        <v>8.73</v>
      </c>
      <c r="S600" s="137">
        <v>21.362063551835099</v>
      </c>
      <c r="T600" s="137"/>
      <c r="U600" s="137">
        <v>17.775632548698201</v>
      </c>
      <c r="V600" s="1">
        <v>4332533</v>
      </c>
      <c r="W600" s="1">
        <v>5902671</v>
      </c>
      <c r="X600" s="1">
        <v>901265</v>
      </c>
      <c r="Y600" s="1">
        <v>1910441</v>
      </c>
      <c r="Z600" s="1">
        <v>1271345</v>
      </c>
      <c r="AA600" s="1">
        <v>49250</v>
      </c>
      <c r="AB600" s="1">
        <v>1020548</v>
      </c>
      <c r="AC600" s="1">
        <v>564550</v>
      </c>
      <c r="AE600" s="1">
        <v>440260</v>
      </c>
      <c r="AH600" s="136">
        <f t="shared" si="9"/>
        <v>37355</v>
      </c>
      <c r="AI600" s="177">
        <f>HLOOKUP(附加题模型!$E$2,历史数据!$B$3:$K$5000,ROW(A598),)</f>
        <v>17.332544933847998</v>
      </c>
      <c r="AJ600" s="177">
        <f>HLOOKUP(附加题模型!$E$2,历史数据!$L$3:$U$5000,ROW(A598),)</f>
        <v>17.775632548698201</v>
      </c>
    </row>
    <row r="601" spans="1:36" x14ac:dyDescent="0.2">
      <c r="A601" s="148">
        <v>37356</v>
      </c>
      <c r="B601" s="137">
        <v>25.413503852766201</v>
      </c>
      <c r="C601" s="137">
        <v>80.968351850409704</v>
      </c>
      <c r="D601" s="137">
        <v>9.8849630166787499</v>
      </c>
      <c r="E601" s="137">
        <v>15.185552407932001</v>
      </c>
      <c r="F601" s="137">
        <v>21.896069158124799</v>
      </c>
      <c r="G601" s="137">
        <v>28.656753489654399</v>
      </c>
      <c r="H601" s="137">
        <v>8.73</v>
      </c>
      <c r="I601" s="137">
        <v>21.4989998566545</v>
      </c>
      <c r="J601" s="137"/>
      <c r="K601" s="137">
        <v>17.866856469402698</v>
      </c>
      <c r="L601" s="137">
        <v>24.877437755871899</v>
      </c>
      <c r="M601" s="137">
        <v>81.4288353680424</v>
      </c>
      <c r="N601" s="137">
        <v>9.9051776649746195</v>
      </c>
      <c r="O601" s="137">
        <v>15.245892351274801</v>
      </c>
      <c r="P601" s="137">
        <v>21.646952203631201</v>
      </c>
      <c r="Q601" s="137">
        <v>28.915196359322401</v>
      </c>
      <c r="R601" s="137">
        <v>8.8000000000000007</v>
      </c>
      <c r="S601" s="137">
        <v>21.714185478513699</v>
      </c>
      <c r="T601" s="137"/>
      <c r="U601" s="137">
        <v>17.801696526042399</v>
      </c>
      <c r="V601" s="1">
        <v>4522291</v>
      </c>
      <c r="W601" s="1">
        <v>4395256</v>
      </c>
      <c r="X601" s="1">
        <v>558436</v>
      </c>
      <c r="Y601" s="1">
        <v>772153</v>
      </c>
      <c r="Z601" s="1">
        <v>854030</v>
      </c>
      <c r="AA601" s="1">
        <v>147068</v>
      </c>
      <c r="AB601" s="1">
        <v>1118775</v>
      </c>
      <c r="AC601" s="1">
        <v>662940</v>
      </c>
      <c r="AE601" s="1">
        <v>259653</v>
      </c>
      <c r="AH601" s="136">
        <f t="shared" si="9"/>
        <v>37356</v>
      </c>
      <c r="AI601" s="177">
        <f>HLOOKUP(附加题模型!$E$2,历史数据!$B$3:$K$5000,ROW(A599),)</f>
        <v>17.866856469402698</v>
      </c>
      <c r="AJ601" s="177">
        <f>HLOOKUP(附加题模型!$E$2,历史数据!$L$3:$U$5000,ROW(A599),)</f>
        <v>17.801696526042399</v>
      </c>
    </row>
    <row r="602" spans="1:36" x14ac:dyDescent="0.2">
      <c r="A602" s="148">
        <v>37357</v>
      </c>
      <c r="B602" s="137">
        <v>24.877437755871899</v>
      </c>
      <c r="C602" s="137">
        <v>80.968351850409704</v>
      </c>
      <c r="D602" s="137">
        <v>9.9051776649746195</v>
      </c>
      <c r="E602" s="137">
        <v>15.245892351274801</v>
      </c>
      <c r="F602" s="137">
        <v>22.6827542775784</v>
      </c>
      <c r="G602" s="137">
        <v>29.0064114897934</v>
      </c>
      <c r="H602" s="137">
        <v>8.8000000000000007</v>
      </c>
      <c r="I602" s="137">
        <v>21.7728724662934</v>
      </c>
      <c r="J602" s="137"/>
      <c r="K602" s="137">
        <v>17.8929204467468</v>
      </c>
      <c r="L602" s="137">
        <v>24.3413716589776</v>
      </c>
      <c r="M602" s="137">
        <v>79.663648550450503</v>
      </c>
      <c r="N602" s="137">
        <v>9.5817432922407608</v>
      </c>
      <c r="O602" s="137">
        <v>14.8536827195467</v>
      </c>
      <c r="P602" s="137">
        <v>21.9878490887277</v>
      </c>
      <c r="Q602" s="137">
        <v>28.109462706828101</v>
      </c>
      <c r="R602" s="137">
        <v>8.52</v>
      </c>
      <c r="S602" s="137">
        <v>21.2251272470156</v>
      </c>
      <c r="T602" s="137"/>
      <c r="U602" s="137">
        <v>17.5931847072893</v>
      </c>
      <c r="V602" s="1">
        <v>3309689</v>
      </c>
      <c r="W602" s="1">
        <v>3482362</v>
      </c>
      <c r="X602" s="1">
        <v>448600</v>
      </c>
      <c r="Y602" s="1">
        <v>670000</v>
      </c>
      <c r="Z602" s="1">
        <v>1125800</v>
      </c>
      <c r="AA602" s="1">
        <v>63214</v>
      </c>
      <c r="AB602" s="1">
        <v>896901</v>
      </c>
      <c r="AC602" s="1">
        <v>759464</v>
      </c>
      <c r="AE602" s="1">
        <v>246700</v>
      </c>
      <c r="AH602" s="136">
        <f t="shared" si="9"/>
        <v>37357</v>
      </c>
      <c r="AI602" s="177">
        <f>HLOOKUP(附加题模型!$E$2,历史数据!$B$3:$K$5000,ROW(A600),)</f>
        <v>17.8929204467468</v>
      </c>
      <c r="AJ602" s="177">
        <f>HLOOKUP(附加题模型!$E$2,历史数据!$L$3:$U$5000,ROW(A600),)</f>
        <v>17.5931847072893</v>
      </c>
    </row>
    <row r="603" spans="1:36" x14ac:dyDescent="0.2">
      <c r="A603" s="148">
        <v>37358</v>
      </c>
      <c r="B603" s="137">
        <v>24.420788858517501</v>
      </c>
      <c r="C603" s="137">
        <v>79.663648550450503</v>
      </c>
      <c r="D603" s="137">
        <v>9.5514213197969493</v>
      </c>
      <c r="E603" s="137">
        <v>14.692776203966</v>
      </c>
      <c r="F603" s="137">
        <v>21.896069158124799</v>
      </c>
      <c r="G603" s="137">
        <v>28.048652619847399</v>
      </c>
      <c r="H603" s="137">
        <v>8.5</v>
      </c>
      <c r="I603" s="137">
        <v>21.420750539614801</v>
      </c>
      <c r="J603" s="137"/>
      <c r="K603" s="137">
        <v>16.941585273686002</v>
      </c>
      <c r="L603" s="137">
        <v>24.420788858517501</v>
      </c>
      <c r="M603" s="137">
        <v>80.200879321021901</v>
      </c>
      <c r="N603" s="137">
        <v>9.6626018854242197</v>
      </c>
      <c r="O603" s="137">
        <v>14.8637393767705</v>
      </c>
      <c r="P603" s="137">
        <v>22.3549688111394</v>
      </c>
      <c r="Q603" s="137">
        <v>28.018247576357101</v>
      </c>
      <c r="R603" s="137">
        <v>8.59</v>
      </c>
      <c r="S603" s="137">
        <v>21.7728724662934</v>
      </c>
      <c r="T603" s="137"/>
      <c r="U603" s="137">
        <v>17.4368008432245</v>
      </c>
      <c r="V603" s="1">
        <v>4469145</v>
      </c>
      <c r="W603" s="1">
        <v>2252805</v>
      </c>
      <c r="X603" s="1">
        <v>268834</v>
      </c>
      <c r="Y603" s="1">
        <v>421295</v>
      </c>
      <c r="Z603" s="1">
        <v>990298</v>
      </c>
      <c r="AA603" s="1">
        <v>39400</v>
      </c>
      <c r="AB603" s="1">
        <v>631812</v>
      </c>
      <c r="AC603" s="1">
        <v>1558309</v>
      </c>
      <c r="AE603" s="1">
        <v>261637</v>
      </c>
      <c r="AH603" s="136">
        <f t="shared" si="9"/>
        <v>37358</v>
      </c>
      <c r="AI603" s="177">
        <f>HLOOKUP(附加题模型!$E$2,历史数据!$B$3:$K$5000,ROW(A601),)</f>
        <v>16.941585273686002</v>
      </c>
      <c r="AJ603" s="177">
        <f>HLOOKUP(附加题模型!$E$2,历史数据!$L$3:$U$5000,ROW(A601),)</f>
        <v>17.4368008432245</v>
      </c>
    </row>
    <row r="604" spans="1:36" x14ac:dyDescent="0.2">
      <c r="A604" s="148">
        <v>37361</v>
      </c>
      <c r="B604" s="137">
        <v>24.699883588329101</v>
      </c>
      <c r="C604" s="137">
        <v>80.200879321021901</v>
      </c>
      <c r="D604" s="137">
        <v>9.6626018854242197</v>
      </c>
      <c r="E604" s="137">
        <v>14.7832861189802</v>
      </c>
      <c r="F604" s="137">
        <v>22.394303067112102</v>
      </c>
      <c r="G604" s="137">
        <v>28.018247576357101</v>
      </c>
      <c r="H604" s="137">
        <v>8.6</v>
      </c>
      <c r="I604" s="137">
        <v>21.616373832214101</v>
      </c>
      <c r="J604" s="137"/>
      <c r="K604" s="137">
        <v>17.397704877208302</v>
      </c>
      <c r="L604" s="137">
        <v>24.448698331498701</v>
      </c>
      <c r="M604" s="137">
        <v>78.512439756368806</v>
      </c>
      <c r="N604" s="137">
        <v>9.5716359680928207</v>
      </c>
      <c r="O604" s="137">
        <v>14.5821529745043</v>
      </c>
      <c r="P604" s="137">
        <v>22.4074144857696</v>
      </c>
      <c r="Q604" s="137">
        <v>27.972640011121602</v>
      </c>
      <c r="R604" s="137">
        <v>8.5500000000000007</v>
      </c>
      <c r="S604" s="137">
        <v>21.401188210354899</v>
      </c>
      <c r="T604" s="137"/>
      <c r="U604" s="137">
        <v>17.306480956503901</v>
      </c>
      <c r="V604" s="1">
        <v>1787068</v>
      </c>
      <c r="W604" s="1">
        <v>3144564</v>
      </c>
      <c r="X604" s="1">
        <v>325099</v>
      </c>
      <c r="Y604" s="1">
        <v>355517</v>
      </c>
      <c r="Z604" s="1">
        <v>349680</v>
      </c>
      <c r="AA604" s="1">
        <v>31100</v>
      </c>
      <c r="AB604" s="1">
        <v>569303</v>
      </c>
      <c r="AC604" s="1">
        <v>397300</v>
      </c>
      <c r="AE604" s="1">
        <v>183547</v>
      </c>
      <c r="AH604" s="136">
        <f t="shared" si="9"/>
        <v>37361</v>
      </c>
      <c r="AI604" s="177">
        <f>HLOOKUP(附加题模型!$E$2,历史数据!$B$3:$K$5000,ROW(A602),)</f>
        <v>17.397704877208302</v>
      </c>
      <c r="AJ604" s="177">
        <f>HLOOKUP(附加题模型!$E$2,历史数据!$L$3:$U$5000,ROW(A602),)</f>
        <v>17.306480956503901</v>
      </c>
    </row>
    <row r="605" spans="1:36" x14ac:dyDescent="0.2">
      <c r="A605" s="148">
        <v>37362</v>
      </c>
      <c r="B605" s="137">
        <v>24.337060439574</v>
      </c>
      <c r="C605" s="137">
        <v>78.282197997552501</v>
      </c>
      <c r="D605" s="137">
        <v>9.5109920232052207</v>
      </c>
      <c r="E605" s="137">
        <v>14.531869688385299</v>
      </c>
      <c r="F605" s="137">
        <v>22.4074144857696</v>
      </c>
      <c r="G605" s="137">
        <v>27.364539141314602</v>
      </c>
      <c r="H605" s="137">
        <v>8.5500000000000007</v>
      </c>
      <c r="I605" s="137">
        <v>21.303376564055299</v>
      </c>
      <c r="J605" s="137"/>
      <c r="K605" s="137">
        <v>17.150097092439101</v>
      </c>
      <c r="L605" s="137">
        <v>23.723052033988399</v>
      </c>
      <c r="M605" s="137">
        <v>77.5914727211035</v>
      </c>
      <c r="N605" s="137">
        <v>9.5109920232052207</v>
      </c>
      <c r="O605" s="137">
        <v>14.4815864022663</v>
      </c>
      <c r="P605" s="137">
        <v>22.4074144857696</v>
      </c>
      <c r="Q605" s="137">
        <v>27.364539141314602</v>
      </c>
      <c r="R605" s="137">
        <v>8.49</v>
      </c>
      <c r="S605" s="137">
        <v>21.127315600715999</v>
      </c>
      <c r="T605" s="137"/>
      <c r="U605" s="137">
        <v>17.111001126422899</v>
      </c>
      <c r="V605" s="1">
        <v>1800932</v>
      </c>
      <c r="W605" s="1">
        <v>2138988</v>
      </c>
      <c r="X605" s="1">
        <v>248971</v>
      </c>
      <c r="Y605" s="1">
        <v>319240</v>
      </c>
      <c r="Z605" s="1">
        <v>0</v>
      </c>
      <c r="AA605" s="1">
        <v>77651</v>
      </c>
      <c r="AB605" s="1">
        <v>436940</v>
      </c>
      <c r="AC605" s="1">
        <v>253200</v>
      </c>
      <c r="AE605" s="1">
        <v>165191</v>
      </c>
      <c r="AH605" s="136">
        <f t="shared" si="9"/>
        <v>37362</v>
      </c>
      <c r="AI605" s="177">
        <f>HLOOKUP(附加题模型!$E$2,历史数据!$B$3:$K$5000,ROW(A603),)</f>
        <v>17.150097092439101</v>
      </c>
      <c r="AJ605" s="177">
        <f>HLOOKUP(附加题模型!$E$2,历史数据!$L$3:$U$5000,ROW(A603),)</f>
        <v>17.111001126422899</v>
      </c>
    </row>
    <row r="606" spans="1:36" x14ac:dyDescent="0.2">
      <c r="A606" s="148">
        <v>37363</v>
      </c>
      <c r="B606" s="137">
        <v>23.723052033988399</v>
      </c>
      <c r="C606" s="137">
        <v>76.824000191715697</v>
      </c>
      <c r="D606" s="137">
        <v>9.5716359680928207</v>
      </c>
      <c r="E606" s="137">
        <v>14.5821529745043</v>
      </c>
      <c r="F606" s="137">
        <v>22.420525904427201</v>
      </c>
      <c r="G606" s="137">
        <v>27.394944184804899</v>
      </c>
      <c r="H606" s="137">
        <v>8.49</v>
      </c>
      <c r="I606" s="137">
        <v>21.166440259235799</v>
      </c>
      <c r="J606" s="137"/>
      <c r="K606" s="137">
        <v>17.1240331150949</v>
      </c>
      <c r="L606" s="137">
        <v>23.3323194122522</v>
      </c>
      <c r="M606" s="137">
        <v>77.130989203470804</v>
      </c>
      <c r="N606" s="137">
        <v>9.5109920232052207</v>
      </c>
      <c r="O606" s="137">
        <v>14.5821529745043</v>
      </c>
      <c r="P606" s="137">
        <v>22.092740437988201</v>
      </c>
      <c r="Q606" s="137">
        <v>27.212513923862801</v>
      </c>
      <c r="R606" s="137">
        <v>8.48</v>
      </c>
      <c r="S606" s="137">
        <v>21.127315600715999</v>
      </c>
      <c r="T606" s="137"/>
      <c r="U606" s="137">
        <v>17.384672888536301</v>
      </c>
      <c r="V606" s="1">
        <v>1915286</v>
      </c>
      <c r="W606" s="1">
        <v>5276969</v>
      </c>
      <c r="X606" s="1">
        <v>213300</v>
      </c>
      <c r="Y606" s="1">
        <v>269210</v>
      </c>
      <c r="Z606" s="1">
        <v>90400</v>
      </c>
      <c r="AA606" s="1">
        <v>59242</v>
      </c>
      <c r="AB606" s="1">
        <v>640760</v>
      </c>
      <c r="AC606" s="1">
        <v>294950</v>
      </c>
      <c r="AE606" s="1">
        <v>115231</v>
      </c>
      <c r="AH606" s="136">
        <f t="shared" si="9"/>
        <v>37363</v>
      </c>
      <c r="AI606" s="177">
        <f>HLOOKUP(附加题模型!$E$2,历史数据!$B$3:$K$5000,ROW(A604),)</f>
        <v>17.1240331150949</v>
      </c>
      <c r="AJ606" s="177">
        <f>HLOOKUP(附加题模型!$E$2,历史数据!$L$3:$U$5000,ROW(A604),)</f>
        <v>17.384672888536301</v>
      </c>
    </row>
    <row r="607" spans="1:36" x14ac:dyDescent="0.2">
      <c r="A607" s="148">
        <v>37364</v>
      </c>
      <c r="B607" s="137">
        <v>23.5835046690826</v>
      </c>
      <c r="C607" s="137">
        <v>76.977494697593301</v>
      </c>
      <c r="D607" s="137">
        <v>9.5210993473531609</v>
      </c>
      <c r="E607" s="137">
        <v>14.5821529745043</v>
      </c>
      <c r="F607" s="137">
        <v>22.158297531275998</v>
      </c>
      <c r="G607" s="137">
        <v>27.318931576078999</v>
      </c>
      <c r="H607" s="137">
        <v>8.56</v>
      </c>
      <c r="I607" s="137">
        <v>21.1860025884958</v>
      </c>
      <c r="J607" s="137"/>
      <c r="K607" s="137">
        <v>17.241321013143502</v>
      </c>
      <c r="L607" s="137">
        <v>23.443957304176799</v>
      </c>
      <c r="M607" s="137">
        <v>77.284483709348393</v>
      </c>
      <c r="N607" s="137">
        <v>9.4301334300217494</v>
      </c>
      <c r="O607" s="137">
        <v>14.471529745042499</v>
      </c>
      <c r="P607" s="137">
        <v>21.620729366315999</v>
      </c>
      <c r="Q607" s="137">
        <v>27.227716445607999</v>
      </c>
      <c r="R607" s="137">
        <v>8.3699999999999992</v>
      </c>
      <c r="S607" s="137">
        <v>20.7751936740374</v>
      </c>
      <c r="T607" s="137"/>
      <c r="U607" s="137">
        <v>17.137065103767</v>
      </c>
      <c r="V607" s="1">
        <v>2203399</v>
      </c>
      <c r="W607" s="1">
        <v>2673935</v>
      </c>
      <c r="X607" s="1">
        <v>182700</v>
      </c>
      <c r="Y607" s="1">
        <v>301865</v>
      </c>
      <c r="Z607" s="1">
        <v>157201</v>
      </c>
      <c r="AA607" s="1">
        <v>47776</v>
      </c>
      <c r="AB607" s="1">
        <v>571500</v>
      </c>
      <c r="AC607" s="1">
        <v>233689</v>
      </c>
      <c r="AE607" s="1">
        <v>130600</v>
      </c>
      <c r="AH607" s="136">
        <f t="shared" si="9"/>
        <v>37364</v>
      </c>
      <c r="AI607" s="177">
        <f>HLOOKUP(附加题模型!$E$2,历史数据!$B$3:$K$5000,ROW(A605),)</f>
        <v>17.241321013143502</v>
      </c>
      <c r="AJ607" s="177">
        <f>HLOOKUP(附加题模型!$E$2,历史数据!$L$3:$U$5000,ROW(A605),)</f>
        <v>17.137065103767</v>
      </c>
    </row>
    <row r="608" spans="1:36" x14ac:dyDescent="0.2">
      <c r="A608" s="148">
        <v>37365</v>
      </c>
      <c r="B608" s="137">
        <v>23.388138358214501</v>
      </c>
      <c r="C608" s="137">
        <v>77.130989203470804</v>
      </c>
      <c r="D608" s="137">
        <v>9.3897041334300209</v>
      </c>
      <c r="E608" s="137">
        <v>14.471529745042499</v>
      </c>
      <c r="F608" s="137">
        <v>21.673175040946301</v>
      </c>
      <c r="G608" s="137">
        <v>27.288526532588701</v>
      </c>
      <c r="H608" s="137">
        <v>8.3000000000000007</v>
      </c>
      <c r="I608" s="137">
        <v>20.7360690155176</v>
      </c>
      <c r="J608" s="137"/>
      <c r="K608" s="137">
        <v>17.137065103767</v>
      </c>
      <c r="L608" s="137">
        <v>23.2765004662898</v>
      </c>
      <c r="M608" s="137">
        <v>75.442549638817795</v>
      </c>
      <c r="N608" s="137">
        <v>9.4402407541696896</v>
      </c>
      <c r="O608" s="137">
        <v>14.5821529745043</v>
      </c>
      <c r="P608" s="137">
        <v>21.646952203631201</v>
      </c>
      <c r="Q608" s="137">
        <v>27.288526532588701</v>
      </c>
      <c r="R608" s="137">
        <v>8.41</v>
      </c>
      <c r="S608" s="137">
        <v>20.9121299788569</v>
      </c>
      <c r="T608" s="137"/>
      <c r="U608" s="137">
        <v>17.306480956503901</v>
      </c>
      <c r="V608" s="1">
        <v>1660162</v>
      </c>
      <c r="W608" s="1">
        <v>4867710</v>
      </c>
      <c r="X608" s="1">
        <v>486605</v>
      </c>
      <c r="Y608" s="1">
        <v>409449</v>
      </c>
      <c r="Z608" s="1">
        <v>148300</v>
      </c>
      <c r="AA608" s="1">
        <v>68800</v>
      </c>
      <c r="AB608" s="1">
        <v>776361</v>
      </c>
      <c r="AC608" s="1">
        <v>391533</v>
      </c>
      <c r="AE608" s="1">
        <v>204130</v>
      </c>
      <c r="AH608" s="136">
        <f t="shared" si="9"/>
        <v>37365</v>
      </c>
      <c r="AI608" s="177">
        <f>HLOOKUP(附加题模型!$E$2,历史数据!$B$3:$K$5000,ROW(A606),)</f>
        <v>17.137065103767</v>
      </c>
      <c r="AJ608" s="177">
        <f>HLOOKUP(附加题模型!$E$2,历史数据!$L$3:$U$5000,ROW(A606),)</f>
        <v>17.306480956503901</v>
      </c>
    </row>
    <row r="609" spans="1:36" x14ac:dyDescent="0.2">
      <c r="A609" s="148">
        <v>37368</v>
      </c>
      <c r="B609" s="137">
        <v>23.248590993308699</v>
      </c>
      <c r="C609" s="137">
        <v>74.828571615307496</v>
      </c>
      <c r="D609" s="137">
        <v>9.2279869470630906</v>
      </c>
      <c r="E609" s="137">
        <v>14.381019830028301</v>
      </c>
      <c r="F609" s="137">
        <v>21.6338407849736</v>
      </c>
      <c r="G609" s="137">
        <v>27.364539141314602</v>
      </c>
      <c r="H609" s="137">
        <v>8.3800000000000008</v>
      </c>
      <c r="I609" s="137">
        <v>20.833880661817201</v>
      </c>
      <c r="J609" s="137"/>
      <c r="K609" s="137">
        <v>17.306480956503901</v>
      </c>
      <c r="L609" s="137">
        <v>23.109043628402901</v>
      </c>
      <c r="M609" s="137">
        <v>74.291340844736098</v>
      </c>
      <c r="N609" s="137">
        <v>9.3290601885424191</v>
      </c>
      <c r="O609" s="137">
        <v>14.672662889518399</v>
      </c>
      <c r="P609" s="137">
        <v>21.463392342425301</v>
      </c>
      <c r="Q609" s="137">
        <v>27.6229820109826</v>
      </c>
      <c r="R609" s="137">
        <v>8.2899999999999991</v>
      </c>
      <c r="S609" s="137">
        <v>20.7360690155176</v>
      </c>
      <c r="T609" s="137"/>
      <c r="U609" s="137">
        <v>17.163129081111101</v>
      </c>
      <c r="V609" s="1">
        <v>1057297</v>
      </c>
      <c r="W609" s="1">
        <v>1723623</v>
      </c>
      <c r="X609" s="1">
        <v>157750</v>
      </c>
      <c r="Y609" s="1">
        <v>278636</v>
      </c>
      <c r="Z609" s="1">
        <v>76650</v>
      </c>
      <c r="AA609" s="1">
        <v>32873</v>
      </c>
      <c r="AB609" s="1">
        <v>447156</v>
      </c>
      <c r="AC609" s="1">
        <v>149344</v>
      </c>
      <c r="AE609" s="1">
        <v>71800</v>
      </c>
      <c r="AH609" s="136">
        <f t="shared" si="9"/>
        <v>37368</v>
      </c>
      <c r="AI609" s="177">
        <f>HLOOKUP(附加题模型!$E$2,历史数据!$B$3:$K$5000,ROW(A607),)</f>
        <v>17.306480956503901</v>
      </c>
      <c r="AJ609" s="177">
        <f>HLOOKUP(附加题模型!$E$2,历史数据!$L$3:$U$5000,ROW(A607),)</f>
        <v>17.163129081111101</v>
      </c>
    </row>
    <row r="610" spans="1:36" x14ac:dyDescent="0.2">
      <c r="A610" s="148">
        <v>37369</v>
      </c>
      <c r="B610" s="137">
        <v>23.053224682440501</v>
      </c>
      <c r="C610" s="137">
        <v>73.677362821225898</v>
      </c>
      <c r="D610" s="137">
        <v>9.3290601885424191</v>
      </c>
      <c r="E610" s="137">
        <v>14.531869688385299</v>
      </c>
      <c r="F610" s="137">
        <v>21.463392342425301</v>
      </c>
      <c r="G610" s="137">
        <v>27.6685895762181</v>
      </c>
      <c r="H610" s="137">
        <v>8.42</v>
      </c>
      <c r="I610" s="137">
        <v>20.696944356997701</v>
      </c>
      <c r="J610" s="137"/>
      <c r="K610" s="137">
        <v>17.163129081111101</v>
      </c>
      <c r="L610" s="137">
        <v>23.471866777157999</v>
      </c>
      <c r="M610" s="137">
        <v>70.837714462491107</v>
      </c>
      <c r="N610" s="137">
        <v>9.3290601885424191</v>
      </c>
      <c r="O610" s="137">
        <v>14.7631728045326</v>
      </c>
      <c r="P610" s="137">
        <v>21.437169505110202</v>
      </c>
      <c r="Q610" s="137">
        <v>27.288526532588701</v>
      </c>
      <c r="R610" s="137">
        <v>8.3699999999999992</v>
      </c>
      <c r="S610" s="137">
        <v>21.107753271456101</v>
      </c>
      <c r="T610" s="137"/>
      <c r="U610" s="137">
        <v>17.423768854552499</v>
      </c>
      <c r="V610" s="1">
        <v>1616992</v>
      </c>
      <c r="W610" s="1">
        <v>3960041</v>
      </c>
      <c r="X610" s="1">
        <v>0</v>
      </c>
      <c r="Y610" s="1">
        <v>265372</v>
      </c>
      <c r="Z610" s="1">
        <v>31810</v>
      </c>
      <c r="AA610" s="1">
        <v>21400</v>
      </c>
      <c r="AB610" s="1">
        <v>250369</v>
      </c>
      <c r="AC610" s="1">
        <v>236780</v>
      </c>
      <c r="AE610" s="1">
        <v>114540</v>
      </c>
      <c r="AH610" s="136">
        <f t="shared" si="9"/>
        <v>37369</v>
      </c>
      <c r="AI610" s="177">
        <f>HLOOKUP(附加题模型!$E$2,历史数据!$B$3:$K$5000,ROW(A608),)</f>
        <v>17.163129081111101</v>
      </c>
      <c r="AJ610" s="177">
        <f>HLOOKUP(附加题模型!$E$2,历史数据!$L$3:$U$5000,ROW(A608),)</f>
        <v>17.423768854552499</v>
      </c>
    </row>
    <row r="611" spans="1:36" x14ac:dyDescent="0.2">
      <c r="A611" s="148">
        <v>37370</v>
      </c>
      <c r="B611" s="137">
        <v>23.695142561007302</v>
      </c>
      <c r="C611" s="137">
        <v>69.302769403715601</v>
      </c>
      <c r="D611" s="137">
        <v>9.2987382160986201</v>
      </c>
      <c r="E611" s="137">
        <v>14.733002832861199</v>
      </c>
      <c r="F611" s="137">
        <v>21.437169505110202</v>
      </c>
      <c r="G611" s="137">
        <v>27.364539141314602</v>
      </c>
      <c r="H611" s="137">
        <v>8.3699999999999992</v>
      </c>
      <c r="I611" s="137">
        <v>21.4989998566545</v>
      </c>
      <c r="J611" s="137"/>
      <c r="K611" s="137">
        <v>17.423768854552499</v>
      </c>
      <c r="L611" s="137">
        <v>23.220681520327499</v>
      </c>
      <c r="M611" s="137">
        <v>70.760967209552405</v>
      </c>
      <c r="N611" s="137">
        <v>9.2077722987672193</v>
      </c>
      <c r="O611" s="137">
        <v>14.6827195467422</v>
      </c>
      <c r="P611" s="137">
        <v>21.253609643904401</v>
      </c>
      <c r="Q611" s="137">
        <v>27.0604887064111</v>
      </c>
      <c r="R611" s="137">
        <v>8.26</v>
      </c>
      <c r="S611" s="137">
        <v>20.794756003297302</v>
      </c>
      <c r="T611" s="137"/>
      <c r="U611" s="137">
        <v>17.0719051604067</v>
      </c>
      <c r="V611" s="1">
        <v>1207472</v>
      </c>
      <c r="W611" s="1">
        <v>2214590</v>
      </c>
      <c r="X611" s="1">
        <v>183419</v>
      </c>
      <c r="Y611" s="1">
        <v>310660</v>
      </c>
      <c r="Z611" s="1">
        <v>61900</v>
      </c>
      <c r="AA611" s="1">
        <v>30800</v>
      </c>
      <c r="AB611" s="1">
        <v>420360</v>
      </c>
      <c r="AC611" s="1">
        <v>200900</v>
      </c>
      <c r="AE611" s="1">
        <v>133828</v>
      </c>
      <c r="AH611" s="136">
        <f t="shared" si="9"/>
        <v>37370</v>
      </c>
      <c r="AI611" s="177">
        <f>HLOOKUP(附加题模型!$E$2,历史数据!$B$3:$K$5000,ROW(A609),)</f>
        <v>17.423768854552499</v>
      </c>
      <c r="AJ611" s="177">
        <f>HLOOKUP(附加题模型!$E$2,历史数据!$L$3:$U$5000,ROW(A609),)</f>
        <v>17.0719051604067</v>
      </c>
    </row>
    <row r="612" spans="1:36" x14ac:dyDescent="0.2">
      <c r="A612" s="148">
        <v>37371</v>
      </c>
      <c r="B612" s="137">
        <v>23.164862574365198</v>
      </c>
      <c r="C612" s="137">
        <v>70.607472703674802</v>
      </c>
      <c r="D612" s="137">
        <v>9.2077722987672193</v>
      </c>
      <c r="E612" s="137">
        <v>14.531869688385299</v>
      </c>
      <c r="F612" s="137">
        <v>21.253609643904401</v>
      </c>
      <c r="G612" s="137">
        <v>26.832450880233498</v>
      </c>
      <c r="H612" s="137">
        <v>8.3000000000000007</v>
      </c>
      <c r="I612" s="137">
        <v>20.833880661817201</v>
      </c>
      <c r="J612" s="137"/>
      <c r="K612" s="137">
        <v>17.0719051604067</v>
      </c>
      <c r="L612" s="137">
        <v>22.9974057364782</v>
      </c>
      <c r="M612" s="137">
        <v>72.526154027144202</v>
      </c>
      <c r="N612" s="137">
        <v>9.2482015953589602</v>
      </c>
      <c r="O612" s="137">
        <v>14.8235127478754</v>
      </c>
      <c r="P612" s="137">
        <v>21.201163969274099</v>
      </c>
      <c r="Q612" s="137">
        <v>27.349336619569399</v>
      </c>
      <c r="R612" s="137">
        <v>8.3800000000000008</v>
      </c>
      <c r="S612" s="137">
        <v>21.0099416251565</v>
      </c>
      <c r="T612" s="137"/>
      <c r="U612" s="137">
        <v>17.2022250471273</v>
      </c>
      <c r="V612" s="1">
        <v>994397</v>
      </c>
      <c r="W612" s="1">
        <v>1997180</v>
      </c>
      <c r="X612" s="1">
        <v>147147</v>
      </c>
      <c r="Y612" s="1">
        <v>530856</v>
      </c>
      <c r="Z612" s="1">
        <v>40100</v>
      </c>
      <c r="AA612" s="1">
        <v>40313</v>
      </c>
      <c r="AB612" s="1">
        <v>288321</v>
      </c>
      <c r="AC612" s="1">
        <v>183079</v>
      </c>
      <c r="AE612" s="1">
        <v>161680</v>
      </c>
      <c r="AH612" s="136">
        <f t="shared" si="9"/>
        <v>37371</v>
      </c>
      <c r="AI612" s="177">
        <f>HLOOKUP(附加题模型!$E$2,历史数据!$B$3:$K$5000,ROW(A610),)</f>
        <v>17.0719051604067</v>
      </c>
      <c r="AJ612" s="177">
        <f>HLOOKUP(附加题模型!$E$2,历史数据!$L$3:$U$5000,ROW(A610),)</f>
        <v>17.2022250471273</v>
      </c>
    </row>
    <row r="613" spans="1:36" x14ac:dyDescent="0.2">
      <c r="A613" s="148">
        <v>37372</v>
      </c>
      <c r="B613" s="137">
        <v>23.081134155421701</v>
      </c>
      <c r="C613" s="137">
        <v>72.909890291838096</v>
      </c>
      <c r="D613" s="137">
        <v>9.3998114575779592</v>
      </c>
      <c r="E613" s="137">
        <v>14.8235127478754</v>
      </c>
      <c r="F613" s="137">
        <v>21.174941131958999</v>
      </c>
      <c r="G613" s="137">
        <v>27.562171924001799</v>
      </c>
      <c r="H613" s="137">
        <v>8.3800000000000008</v>
      </c>
      <c r="I613" s="137">
        <v>21.127315600715999</v>
      </c>
      <c r="J613" s="137"/>
      <c r="K613" s="137">
        <v>17.2022250471273</v>
      </c>
      <c r="L613" s="137">
        <v>23.416047831195701</v>
      </c>
      <c r="M613" s="137">
        <v>73.600615568287097</v>
      </c>
      <c r="N613" s="137">
        <v>9.4806700507614199</v>
      </c>
      <c r="O613" s="137">
        <v>15.0648725212465</v>
      </c>
      <c r="P613" s="137">
        <v>21.489615179740401</v>
      </c>
      <c r="Q613" s="137">
        <v>29.462487142148699</v>
      </c>
      <c r="R613" s="137">
        <v>8.52</v>
      </c>
      <c r="S613" s="137">
        <v>21.518562185914401</v>
      </c>
      <c r="T613" s="137"/>
      <c r="U613" s="137">
        <v>17.462864820568701</v>
      </c>
      <c r="V613" s="1">
        <v>1714434</v>
      </c>
      <c r="W613" s="1">
        <v>2687897</v>
      </c>
      <c r="X613" s="1">
        <v>190114</v>
      </c>
      <c r="Y613" s="1">
        <v>753794</v>
      </c>
      <c r="Z613" s="1">
        <v>47500</v>
      </c>
      <c r="AA613" s="1">
        <v>490410</v>
      </c>
      <c r="AB613" s="1">
        <v>544090</v>
      </c>
      <c r="AC613" s="1">
        <v>431928</v>
      </c>
      <c r="AE613" s="1">
        <v>238225</v>
      </c>
      <c r="AH613" s="136">
        <f t="shared" si="9"/>
        <v>37372</v>
      </c>
      <c r="AI613" s="177">
        <f>HLOOKUP(附加题模型!$E$2,历史数据!$B$3:$K$5000,ROW(A611),)</f>
        <v>17.2022250471273</v>
      </c>
      <c r="AJ613" s="177">
        <f>HLOOKUP(附加题模型!$E$2,历史数据!$L$3:$U$5000,ROW(A611),)</f>
        <v>17.462864820568701</v>
      </c>
    </row>
    <row r="614" spans="1:36" x14ac:dyDescent="0.2">
      <c r="A614" s="148">
        <v>37375</v>
      </c>
      <c r="B614" s="137">
        <v>23.443957304176799</v>
      </c>
      <c r="C614" s="137">
        <v>73.677362821225898</v>
      </c>
      <c r="D614" s="137">
        <v>9.4503480783176208</v>
      </c>
      <c r="E614" s="137">
        <v>15.0648725212465</v>
      </c>
      <c r="F614" s="137">
        <v>21.502726598397999</v>
      </c>
      <c r="G614" s="137">
        <v>30.131398098936401</v>
      </c>
      <c r="H614" s="137">
        <v>8.6</v>
      </c>
      <c r="I614" s="137">
        <v>21.714185478513699</v>
      </c>
      <c r="J614" s="137"/>
      <c r="K614" s="137">
        <v>17.462864820568701</v>
      </c>
      <c r="L614" s="137">
        <v>23.443957304176799</v>
      </c>
      <c r="M614" s="137">
        <v>75.979780409389207</v>
      </c>
      <c r="N614" s="137">
        <v>9.6727092095721492</v>
      </c>
      <c r="O614" s="137">
        <v>15.0648725212465</v>
      </c>
      <c r="P614" s="137">
        <v>22.4074144857696</v>
      </c>
      <c r="Q614" s="137">
        <v>32.411776360712601</v>
      </c>
      <c r="R614" s="137">
        <v>8.6999999999999993</v>
      </c>
      <c r="S614" s="137">
        <v>21.714185478513699</v>
      </c>
      <c r="T614" s="137"/>
      <c r="U614" s="137">
        <v>18.075368288155801</v>
      </c>
      <c r="V614" s="1">
        <v>1993808</v>
      </c>
      <c r="W614" s="1">
        <v>3417170</v>
      </c>
      <c r="X614" s="1">
        <v>340195</v>
      </c>
      <c r="Y614" s="1">
        <v>0</v>
      </c>
      <c r="Z614" s="1">
        <v>883570</v>
      </c>
      <c r="AA614" s="1">
        <v>415894</v>
      </c>
      <c r="AB614" s="1">
        <v>1035728</v>
      </c>
      <c r="AC614" s="1">
        <v>473795</v>
      </c>
      <c r="AE614" s="1">
        <v>680951</v>
      </c>
      <c r="AH614" s="136">
        <f t="shared" si="9"/>
        <v>37375</v>
      </c>
      <c r="AI614" s="177">
        <f>HLOOKUP(附加题模型!$E$2,历史数据!$B$3:$K$5000,ROW(A612),)</f>
        <v>17.462864820568701</v>
      </c>
      <c r="AJ614" s="177">
        <f>HLOOKUP(附加题模型!$E$2,历史数据!$L$3:$U$5000,ROW(A612),)</f>
        <v>18.075368288155801</v>
      </c>
    </row>
    <row r="615" spans="1:36" x14ac:dyDescent="0.2">
      <c r="A615" s="148">
        <v>37376</v>
      </c>
      <c r="B615" s="137">
        <v>23.304409939271</v>
      </c>
      <c r="C615" s="137">
        <v>75.979780409389207</v>
      </c>
      <c r="D615" s="137">
        <v>9.6727092095721492</v>
      </c>
      <c r="E615" s="137">
        <v>15.2961756373938</v>
      </c>
      <c r="F615" s="137">
        <v>22.551640091002799</v>
      </c>
      <c r="G615" s="137">
        <v>35.649913492434798</v>
      </c>
      <c r="H615" s="137">
        <v>8.75</v>
      </c>
      <c r="I615" s="137">
        <v>21.753310137033498</v>
      </c>
      <c r="J615" s="137"/>
      <c r="K615" s="137">
        <v>18.088400276827802</v>
      </c>
      <c r="L615" s="137">
        <v>23.443957304176799</v>
      </c>
      <c r="M615" s="137">
        <v>76.286769421144299</v>
      </c>
      <c r="N615" s="137">
        <v>9.9051776649746195</v>
      </c>
      <c r="O615" s="137">
        <v>15.1252124645892</v>
      </c>
      <c r="P615" s="137">
        <v>22.394303067112102</v>
      </c>
      <c r="Q615" s="137">
        <v>31.317194795060001</v>
      </c>
      <c r="R615" s="137">
        <v>8.69</v>
      </c>
      <c r="S615" s="137">
        <v>21.929371100372801</v>
      </c>
      <c r="T615" s="137"/>
      <c r="U615" s="137">
        <v>17.9711123787792</v>
      </c>
      <c r="V615" s="1">
        <v>1439279</v>
      </c>
      <c r="W615" s="1">
        <v>3200449</v>
      </c>
      <c r="X615" s="1">
        <v>1235307</v>
      </c>
      <c r="Y615" s="1">
        <v>915860</v>
      </c>
      <c r="Z615" s="1">
        <v>648050</v>
      </c>
      <c r="AA615" s="1">
        <v>1293655</v>
      </c>
      <c r="AB615" s="1">
        <v>885050</v>
      </c>
      <c r="AC615" s="1">
        <v>747579</v>
      </c>
      <c r="AE615" s="1">
        <v>297271</v>
      </c>
      <c r="AH615" s="136">
        <f t="shared" si="9"/>
        <v>37376</v>
      </c>
      <c r="AI615" s="177">
        <f>HLOOKUP(附加题模型!$E$2,历史数据!$B$3:$K$5000,ROW(A613),)</f>
        <v>18.088400276827802</v>
      </c>
      <c r="AJ615" s="177">
        <f>HLOOKUP(附加题模型!$E$2,历史数据!$L$3:$U$5000,ROW(A613),)</f>
        <v>17.9711123787792</v>
      </c>
    </row>
    <row r="616" spans="1:36" x14ac:dyDescent="0.2">
      <c r="A616" s="148">
        <v>37384</v>
      </c>
      <c r="B616" s="137">
        <v>23.5555951961015</v>
      </c>
      <c r="C616" s="137">
        <v>75.519296891756497</v>
      </c>
      <c r="D616" s="137">
        <v>10.006250906454</v>
      </c>
      <c r="E616" s="137">
        <v>15.1252124645892</v>
      </c>
      <c r="F616" s="137">
        <v>22.368080229796899</v>
      </c>
      <c r="G616" s="137">
        <v>31.317194795060001</v>
      </c>
      <c r="H616" s="137">
        <v>8.75</v>
      </c>
      <c r="I616" s="137">
        <v>21.9098087711129</v>
      </c>
      <c r="J616" s="137"/>
      <c r="K616" s="137">
        <v>17.9841443674513</v>
      </c>
      <c r="L616" s="137">
        <v>23.304409939271</v>
      </c>
      <c r="M616" s="137">
        <v>76.440263927021903</v>
      </c>
      <c r="N616" s="137">
        <v>9.8344263959390901</v>
      </c>
      <c r="O616" s="137">
        <v>14.803399433427799</v>
      </c>
      <c r="P616" s="137">
        <v>22.2894117178516</v>
      </c>
      <c r="Q616" s="137">
        <v>30.5114611425658</v>
      </c>
      <c r="R616" s="137">
        <v>8.52</v>
      </c>
      <c r="S616" s="137">
        <v>21.479437527394602</v>
      </c>
      <c r="T616" s="137"/>
      <c r="U616" s="137">
        <v>17.723504594009999</v>
      </c>
      <c r="V616" s="1">
        <v>704149</v>
      </c>
      <c r="W616" s="1">
        <v>1177854</v>
      </c>
      <c r="X616" s="1">
        <v>1318632</v>
      </c>
      <c r="Y616" s="1">
        <v>298180</v>
      </c>
      <c r="Z616" s="1">
        <v>82570</v>
      </c>
      <c r="AA616" s="1">
        <v>304759</v>
      </c>
      <c r="AB616" s="1">
        <v>428700</v>
      </c>
      <c r="AC616" s="1">
        <v>265476</v>
      </c>
      <c r="AE616" s="1">
        <v>144435</v>
      </c>
      <c r="AH616" s="136">
        <f t="shared" si="9"/>
        <v>37384</v>
      </c>
      <c r="AI616" s="177">
        <f>HLOOKUP(附加题模型!$E$2,历史数据!$B$3:$K$5000,ROW(A614),)</f>
        <v>17.9841443674513</v>
      </c>
      <c r="AJ616" s="177">
        <f>HLOOKUP(附加题模型!$E$2,历史数据!$L$3:$U$5000,ROW(A614),)</f>
        <v>17.723504594009999</v>
      </c>
    </row>
    <row r="617" spans="1:36" x14ac:dyDescent="0.2">
      <c r="A617" s="148">
        <v>37385</v>
      </c>
      <c r="B617" s="137">
        <v>23.164862574365198</v>
      </c>
      <c r="C617" s="137">
        <v>76.210022168205498</v>
      </c>
      <c r="D617" s="137">
        <v>9.8041044234952892</v>
      </c>
      <c r="E617" s="137">
        <v>14.7832861189802</v>
      </c>
      <c r="F617" s="137">
        <v>22.2894117178516</v>
      </c>
      <c r="G617" s="137">
        <v>30.405043490349499</v>
      </c>
      <c r="H617" s="137">
        <v>8.5299999999999994</v>
      </c>
      <c r="I617" s="137">
        <v>21.3229388933152</v>
      </c>
      <c r="J617" s="137"/>
      <c r="K617" s="137">
        <v>17.6713766393217</v>
      </c>
      <c r="L617" s="137">
        <v>23.5555951961015</v>
      </c>
      <c r="M617" s="137">
        <v>78.435692503430104</v>
      </c>
      <c r="N617" s="137">
        <v>9.7939970993473509</v>
      </c>
      <c r="O617" s="137">
        <v>14.612322946175601</v>
      </c>
      <c r="P617" s="137">
        <v>22.132074693960899</v>
      </c>
      <c r="Q617" s="137">
        <v>29.964170359739501</v>
      </c>
      <c r="R617" s="137">
        <v>8.49</v>
      </c>
      <c r="S617" s="137">
        <v>21.401188210354899</v>
      </c>
      <c r="T617" s="137"/>
      <c r="U617" s="137">
        <v>17.853824480730601</v>
      </c>
      <c r="V617" s="1">
        <v>1624751</v>
      </c>
      <c r="W617" s="1">
        <v>3384486</v>
      </c>
      <c r="X617" s="1">
        <v>469141</v>
      </c>
      <c r="Y617" s="1">
        <v>377900</v>
      </c>
      <c r="Z617" s="1">
        <v>146300</v>
      </c>
      <c r="AA617" s="1">
        <v>238959</v>
      </c>
      <c r="AB617" s="1">
        <v>398963</v>
      </c>
      <c r="AC617" s="1">
        <v>178140</v>
      </c>
      <c r="AE617" s="1">
        <v>175188</v>
      </c>
      <c r="AH617" s="136">
        <f t="shared" si="9"/>
        <v>37385</v>
      </c>
      <c r="AI617" s="177">
        <f>HLOOKUP(附加题模型!$E$2,历史数据!$B$3:$K$5000,ROW(A615),)</f>
        <v>17.6713766393217</v>
      </c>
      <c r="AJ617" s="177">
        <f>HLOOKUP(附加题模型!$E$2,历史数据!$L$3:$U$5000,ROW(A615),)</f>
        <v>17.853824480730601</v>
      </c>
    </row>
    <row r="618" spans="1:36" x14ac:dyDescent="0.2">
      <c r="A618" s="148">
        <v>37386</v>
      </c>
      <c r="B618" s="137">
        <v>23.5835046690826</v>
      </c>
      <c r="C618" s="137">
        <v>78.435692503430104</v>
      </c>
      <c r="D618" s="137">
        <v>9.7737824510514901</v>
      </c>
      <c r="E618" s="137">
        <v>14.612322946175601</v>
      </c>
      <c r="F618" s="137">
        <v>22.158297531275998</v>
      </c>
      <c r="G618" s="137">
        <v>29.872955229268399</v>
      </c>
      <c r="H618" s="137">
        <v>8.4499999999999993</v>
      </c>
      <c r="I618" s="137">
        <v>21.479437527394602</v>
      </c>
      <c r="J618" s="137"/>
      <c r="K618" s="137">
        <v>18.010208344795402</v>
      </c>
      <c r="L618" s="137">
        <v>23.471866777157999</v>
      </c>
      <c r="M618" s="137">
        <v>76.056527662327994</v>
      </c>
      <c r="N618" s="137">
        <v>9.7232458303118197</v>
      </c>
      <c r="O618" s="137">
        <v>14.592209631728</v>
      </c>
      <c r="P618" s="137">
        <v>22.0534061820155</v>
      </c>
      <c r="Q618" s="137">
        <v>29.219246794225899</v>
      </c>
      <c r="R618" s="137">
        <v>8.36</v>
      </c>
      <c r="S618" s="137">
        <v>21.1860025884958</v>
      </c>
      <c r="T618" s="137"/>
      <c r="U618" s="137">
        <v>17.410736865880398</v>
      </c>
      <c r="V618" s="1">
        <v>1202526</v>
      </c>
      <c r="W618" s="1">
        <v>1826138</v>
      </c>
      <c r="X618" s="1">
        <v>276452</v>
      </c>
      <c r="Y618" s="1">
        <v>227590</v>
      </c>
      <c r="Z618" s="1">
        <v>102650</v>
      </c>
      <c r="AA618" s="1">
        <v>175419</v>
      </c>
      <c r="AB618" s="1">
        <v>671100</v>
      </c>
      <c r="AC618" s="1">
        <v>185449</v>
      </c>
      <c r="AE618" s="1">
        <v>192385</v>
      </c>
      <c r="AH618" s="136">
        <f t="shared" si="9"/>
        <v>37386</v>
      </c>
      <c r="AI618" s="177">
        <f>HLOOKUP(附加题模型!$E$2,历史数据!$B$3:$K$5000,ROW(A616),)</f>
        <v>18.010208344795402</v>
      </c>
      <c r="AJ618" s="177">
        <f>HLOOKUP(附加题模型!$E$2,历史数据!$L$3:$U$5000,ROW(A616),)</f>
        <v>17.410736865880398</v>
      </c>
    </row>
    <row r="619" spans="1:36" x14ac:dyDescent="0.2">
      <c r="A619" s="148">
        <v>37389</v>
      </c>
      <c r="B619" s="137">
        <v>23.388138358214501</v>
      </c>
      <c r="C619" s="137">
        <v>75.596044144695298</v>
      </c>
      <c r="D619" s="137">
        <v>9.7030311820159501</v>
      </c>
      <c r="E619" s="137">
        <v>14.531869688385299</v>
      </c>
      <c r="F619" s="137">
        <v>22.027183344700401</v>
      </c>
      <c r="G619" s="137">
        <v>29.219246794225899</v>
      </c>
      <c r="H619" s="137">
        <v>8.31</v>
      </c>
      <c r="I619" s="137">
        <v>21.127315600715999</v>
      </c>
      <c r="J619" s="137"/>
      <c r="K619" s="137">
        <v>17.410736865880398</v>
      </c>
      <c r="L619" s="137">
        <v>23.0253152094594</v>
      </c>
      <c r="M619" s="137">
        <v>75.749538650572902</v>
      </c>
      <c r="N619" s="137">
        <v>9.6929238578680206</v>
      </c>
      <c r="O619" s="137">
        <v>14.4815864022663</v>
      </c>
      <c r="P619" s="137">
        <v>21.909180576782301</v>
      </c>
      <c r="Q619" s="137">
        <v>30.724296446998199</v>
      </c>
      <c r="R619" s="137">
        <v>8.34</v>
      </c>
      <c r="S619" s="137">
        <v>20.970816966636601</v>
      </c>
      <c r="T619" s="137"/>
      <c r="U619" s="137">
        <v>17.267384990487699</v>
      </c>
      <c r="V619" s="1">
        <v>1360401</v>
      </c>
      <c r="W619" s="1">
        <v>1164631</v>
      </c>
      <c r="X619" s="1">
        <v>265424</v>
      </c>
      <c r="Y619" s="1">
        <v>463961</v>
      </c>
      <c r="Z619" s="1">
        <v>49150</v>
      </c>
      <c r="AA619" s="1">
        <v>442993</v>
      </c>
      <c r="AB619" s="1">
        <v>554930</v>
      </c>
      <c r="AC619" s="1">
        <v>199718</v>
      </c>
      <c r="AE619" s="1">
        <v>139311</v>
      </c>
      <c r="AH619" s="136">
        <f t="shared" si="9"/>
        <v>37389</v>
      </c>
      <c r="AI619" s="177">
        <f>HLOOKUP(附加题模型!$E$2,历史数据!$B$3:$K$5000,ROW(A617),)</f>
        <v>17.410736865880398</v>
      </c>
      <c r="AJ619" s="177">
        <f>HLOOKUP(附加题模型!$E$2,历史数据!$L$3:$U$5000,ROW(A617),)</f>
        <v>17.267384990487699</v>
      </c>
    </row>
    <row r="620" spans="1:36" x14ac:dyDescent="0.2">
      <c r="A620" s="148">
        <v>37390</v>
      </c>
      <c r="B620" s="137">
        <v>22.885767844553602</v>
      </c>
      <c r="C620" s="137">
        <v>75.749538650572902</v>
      </c>
      <c r="D620" s="137">
        <v>9.6524945612762902</v>
      </c>
      <c r="E620" s="137">
        <v>14.4815864022663</v>
      </c>
      <c r="F620" s="137">
        <v>22.027183344700401</v>
      </c>
      <c r="G620" s="137">
        <v>30.709093925253001</v>
      </c>
      <c r="H620" s="137">
        <v>8.35</v>
      </c>
      <c r="I620" s="137">
        <v>20.970816966636601</v>
      </c>
      <c r="J620" s="137"/>
      <c r="K620" s="137">
        <v>17.2022250471273</v>
      </c>
      <c r="L620" s="137">
        <v>22.578763641760801</v>
      </c>
      <c r="M620" s="137">
        <v>74.368088097674899</v>
      </c>
      <c r="N620" s="137">
        <v>9.6221725888324894</v>
      </c>
      <c r="O620" s="137">
        <v>14.4514164305949</v>
      </c>
      <c r="P620" s="137">
        <v>21.764954971549201</v>
      </c>
      <c r="Q620" s="137">
        <v>29.599309837855301</v>
      </c>
      <c r="R620" s="137">
        <v>8.26</v>
      </c>
      <c r="S620" s="137">
        <v>20.9121299788569</v>
      </c>
      <c r="T620" s="137"/>
      <c r="U620" s="137">
        <v>17.2934489678318</v>
      </c>
      <c r="V620" s="1">
        <v>1634389</v>
      </c>
      <c r="W620" s="1">
        <v>1365890</v>
      </c>
      <c r="X620" s="1">
        <v>180711</v>
      </c>
      <c r="Y620" s="1">
        <v>289266</v>
      </c>
      <c r="Z620" s="1">
        <v>63480</v>
      </c>
      <c r="AA620" s="1">
        <v>220045</v>
      </c>
      <c r="AB620" s="1">
        <v>419499</v>
      </c>
      <c r="AC620" s="1">
        <v>162018</v>
      </c>
      <c r="AE620" s="1">
        <v>66300</v>
      </c>
      <c r="AH620" s="136">
        <f t="shared" si="9"/>
        <v>37390</v>
      </c>
      <c r="AI620" s="177">
        <f>HLOOKUP(附加题模型!$E$2,历史数据!$B$3:$K$5000,ROW(A618),)</f>
        <v>17.2022250471273</v>
      </c>
      <c r="AJ620" s="177">
        <f>HLOOKUP(附加题模型!$E$2,历史数据!$L$3:$U$5000,ROW(A618),)</f>
        <v>17.2934489678318</v>
      </c>
    </row>
    <row r="621" spans="1:36" x14ac:dyDescent="0.2">
      <c r="A621" s="148">
        <v>37391</v>
      </c>
      <c r="B621" s="137">
        <v>22.606673114741898</v>
      </c>
      <c r="C621" s="137">
        <v>74.061099085919807</v>
      </c>
      <c r="D621" s="137">
        <v>9.6221725888324894</v>
      </c>
      <c r="E621" s="137">
        <v>14.381019830028301</v>
      </c>
      <c r="F621" s="137">
        <v>21.764954971549201</v>
      </c>
      <c r="G621" s="137">
        <v>29.508094707384199</v>
      </c>
      <c r="H621" s="137">
        <v>8.26</v>
      </c>
      <c r="I621" s="137">
        <v>20.9121299788569</v>
      </c>
      <c r="J621" s="137"/>
      <c r="K621" s="137">
        <v>17.2934489678318</v>
      </c>
      <c r="L621" s="137">
        <v>22.048483655118702</v>
      </c>
      <c r="M621" s="137">
        <v>72.602901280083003</v>
      </c>
      <c r="N621" s="137">
        <v>9.4200261058738199</v>
      </c>
      <c r="O621" s="137">
        <v>14.381019830028301</v>
      </c>
      <c r="P621" s="137">
        <v>21.791177808864301</v>
      </c>
      <c r="Q621" s="137">
        <v>28.702361054890002</v>
      </c>
      <c r="R621" s="137">
        <v>8.24</v>
      </c>
      <c r="S621" s="137">
        <v>20.794756003297302</v>
      </c>
      <c r="T621" s="137"/>
      <c r="U621" s="137">
        <v>16.8894573189977</v>
      </c>
      <c r="V621" s="1">
        <v>858390</v>
      </c>
      <c r="W621" s="1">
        <v>1521013</v>
      </c>
      <c r="X621" s="1">
        <v>313700</v>
      </c>
      <c r="Y621" s="1">
        <v>246348</v>
      </c>
      <c r="Z621" s="1">
        <v>54280</v>
      </c>
      <c r="AA621" s="1">
        <v>162450</v>
      </c>
      <c r="AB621" s="1">
        <v>541920</v>
      </c>
      <c r="AC621" s="1">
        <v>198805</v>
      </c>
      <c r="AE621" s="1">
        <v>195611</v>
      </c>
      <c r="AH621" s="136">
        <f t="shared" si="9"/>
        <v>37391</v>
      </c>
      <c r="AI621" s="177">
        <f>HLOOKUP(附加题模型!$E$2,历史数据!$B$3:$K$5000,ROW(A619),)</f>
        <v>17.2934489678318</v>
      </c>
      <c r="AJ621" s="177">
        <f>HLOOKUP(附加题模型!$E$2,历史数据!$L$3:$U$5000,ROW(A619),)</f>
        <v>16.8894573189977</v>
      </c>
    </row>
    <row r="622" spans="1:36" x14ac:dyDescent="0.2">
      <c r="A622" s="148">
        <v>37392</v>
      </c>
      <c r="B622" s="137">
        <v>22.299668911949102</v>
      </c>
      <c r="C622" s="137">
        <v>71.835428750695201</v>
      </c>
      <c r="D622" s="137">
        <v>9.4200261058738199</v>
      </c>
      <c r="E622" s="137">
        <v>14.2804532577904</v>
      </c>
      <c r="F622" s="137">
        <v>21.804289227521899</v>
      </c>
      <c r="G622" s="137">
        <v>28.428715663476801</v>
      </c>
      <c r="H622" s="137">
        <v>8.1999999999999993</v>
      </c>
      <c r="I622" s="137">
        <v>20.755631344777498</v>
      </c>
      <c r="J622" s="137"/>
      <c r="K622" s="137">
        <v>16.9024893076698</v>
      </c>
      <c r="L622" s="137">
        <v>20.8483763169287</v>
      </c>
      <c r="M622" s="137">
        <v>69.379516656654403</v>
      </c>
      <c r="N622" s="137">
        <v>9.0460551124002908</v>
      </c>
      <c r="O622" s="137">
        <v>13.737393767705401</v>
      </c>
      <c r="P622" s="137">
        <v>21.174941131958999</v>
      </c>
      <c r="Q622" s="137">
        <v>28.1550702720637</v>
      </c>
      <c r="R622" s="137">
        <v>7.99</v>
      </c>
      <c r="S622" s="137">
        <v>20.110074479200001</v>
      </c>
      <c r="T622" s="137"/>
      <c r="U622" s="137">
        <v>16.355145783443</v>
      </c>
      <c r="V622" s="1">
        <v>1758200</v>
      </c>
      <c r="W622" s="1">
        <v>2331203</v>
      </c>
      <c r="X622" s="1">
        <v>704180</v>
      </c>
      <c r="Y622" s="1">
        <v>716141</v>
      </c>
      <c r="Z622" s="1">
        <v>177300</v>
      </c>
      <c r="AA622" s="1">
        <v>131903</v>
      </c>
      <c r="AB622" s="1">
        <v>1005756</v>
      </c>
      <c r="AC622" s="1">
        <v>358105</v>
      </c>
      <c r="AE622" s="1">
        <v>409698</v>
      </c>
      <c r="AH622" s="136">
        <f t="shared" si="9"/>
        <v>37392</v>
      </c>
      <c r="AI622" s="177">
        <f>HLOOKUP(附加题模型!$E$2,历史数据!$B$3:$K$5000,ROW(A620),)</f>
        <v>16.9024893076698</v>
      </c>
      <c r="AJ622" s="177">
        <f>HLOOKUP(附加题模型!$E$2,历史数据!$L$3:$U$5000,ROW(A620),)</f>
        <v>16.355145783443</v>
      </c>
    </row>
    <row r="623" spans="1:36" x14ac:dyDescent="0.2">
      <c r="A623" s="148">
        <v>37393</v>
      </c>
      <c r="B623" s="137">
        <v>20.653010006060502</v>
      </c>
      <c r="C623" s="137">
        <v>69.379516656654403</v>
      </c>
      <c r="D623" s="137">
        <v>8.9955184916606203</v>
      </c>
      <c r="E623" s="137">
        <v>13.737393767705401</v>
      </c>
      <c r="F623" s="137">
        <v>21.135606875986301</v>
      </c>
      <c r="G623" s="137">
        <v>28.2006778372992</v>
      </c>
      <c r="H623" s="137">
        <v>8</v>
      </c>
      <c r="I623" s="137">
        <v>20.110074479200001</v>
      </c>
      <c r="J623" s="137"/>
      <c r="K623" s="137">
        <v>16.3030178287548</v>
      </c>
      <c r="L623" s="137">
        <v>20.876285789909801</v>
      </c>
      <c r="M623" s="137">
        <v>70.453978197797198</v>
      </c>
      <c r="N623" s="137">
        <v>9.1269137055837604</v>
      </c>
      <c r="O623" s="137">
        <v>13.868130311614699</v>
      </c>
      <c r="P623" s="137">
        <v>21.594506529000899</v>
      </c>
      <c r="Q623" s="137">
        <v>28.459120706967202</v>
      </c>
      <c r="R623" s="137">
        <v>8.09</v>
      </c>
      <c r="S623" s="137">
        <v>20.3252601010592</v>
      </c>
      <c r="T623" s="137"/>
      <c r="U623" s="137">
        <v>16.394241749459201</v>
      </c>
      <c r="V623" s="1">
        <v>1507319</v>
      </c>
      <c r="W623" s="1">
        <v>1510634</v>
      </c>
      <c r="X623" s="1">
        <v>496402</v>
      </c>
      <c r="Y623" s="1">
        <v>488719</v>
      </c>
      <c r="Z623" s="1">
        <v>137420</v>
      </c>
      <c r="AA623" s="1">
        <v>134602</v>
      </c>
      <c r="AB623" s="1">
        <v>722210</v>
      </c>
      <c r="AC623" s="1">
        <v>272313</v>
      </c>
      <c r="AE623" s="1">
        <v>165200</v>
      </c>
      <c r="AH623" s="136">
        <f t="shared" si="9"/>
        <v>37393</v>
      </c>
      <c r="AI623" s="177">
        <f>HLOOKUP(附加题模型!$E$2,历史数据!$B$3:$K$5000,ROW(A621),)</f>
        <v>16.3030178287548</v>
      </c>
      <c r="AJ623" s="177">
        <f>HLOOKUP(附加题模型!$E$2,历史数据!$L$3:$U$5000,ROW(A621),)</f>
        <v>16.394241749459201</v>
      </c>
    </row>
    <row r="624" spans="1:36" x14ac:dyDescent="0.2">
      <c r="A624" s="148">
        <v>37396</v>
      </c>
      <c r="B624" s="137">
        <v>20.876285789909801</v>
      </c>
      <c r="C624" s="137">
        <v>70.453978197797198</v>
      </c>
      <c r="D624" s="137">
        <v>9.1471283538796193</v>
      </c>
      <c r="E624" s="137">
        <v>13.8781869688385</v>
      </c>
      <c r="F624" s="137">
        <v>21.6338407849736</v>
      </c>
      <c r="G624" s="137">
        <v>27.972640011121602</v>
      </c>
      <c r="H624" s="137">
        <v>8.07</v>
      </c>
      <c r="I624" s="137">
        <v>20.1883237962397</v>
      </c>
      <c r="J624" s="137"/>
      <c r="K624" s="137">
        <v>16.2899858400827</v>
      </c>
      <c r="L624" s="137">
        <v>20.178548965380799</v>
      </c>
      <c r="M624" s="137">
        <v>70.837714462491107</v>
      </c>
      <c r="N624" s="137">
        <v>8.9955184916606203</v>
      </c>
      <c r="O624" s="137">
        <v>13.4759206798867</v>
      </c>
      <c r="P624" s="137">
        <v>21.2404982252468</v>
      </c>
      <c r="Q624" s="137">
        <v>27.987842532866701</v>
      </c>
      <c r="R624" s="137">
        <v>7.94</v>
      </c>
      <c r="S624" s="137">
        <v>19.757952552521399</v>
      </c>
      <c r="T624" s="137"/>
      <c r="U624" s="137">
        <v>16.016314077969302</v>
      </c>
      <c r="V624" s="1">
        <v>918699</v>
      </c>
      <c r="W624" s="1">
        <v>1472349</v>
      </c>
      <c r="X624" s="1">
        <v>273106</v>
      </c>
      <c r="Y624" s="1">
        <v>438170</v>
      </c>
      <c r="Z624" s="1">
        <v>83580</v>
      </c>
      <c r="AA624" s="1">
        <v>52692</v>
      </c>
      <c r="AB624" s="1">
        <v>481543</v>
      </c>
      <c r="AC624" s="1">
        <v>241379</v>
      </c>
      <c r="AE624" s="1">
        <v>204430</v>
      </c>
      <c r="AH624" s="136">
        <f t="shared" si="9"/>
        <v>37396</v>
      </c>
      <c r="AI624" s="177">
        <f>HLOOKUP(附加题模型!$E$2,历史数据!$B$3:$K$5000,ROW(A622),)</f>
        <v>16.2899858400827</v>
      </c>
      <c r="AJ624" s="177">
        <f>HLOOKUP(附加题模型!$E$2,历史数据!$L$3:$U$5000,ROW(A622),)</f>
        <v>16.016314077969302</v>
      </c>
    </row>
    <row r="625" spans="1:36" x14ac:dyDescent="0.2">
      <c r="A625" s="148">
        <v>37397</v>
      </c>
      <c r="B625" s="137">
        <v>20.653010006060502</v>
      </c>
      <c r="C625" s="137">
        <v>72.065670509511605</v>
      </c>
      <c r="D625" s="137">
        <v>9.1875576504713603</v>
      </c>
      <c r="E625" s="137">
        <v>13.576487252124601</v>
      </c>
      <c r="F625" s="137">
        <v>21.6338407849736</v>
      </c>
      <c r="G625" s="137">
        <v>28.611145924418899</v>
      </c>
      <c r="H625" s="137">
        <v>8.1199999999999992</v>
      </c>
      <c r="I625" s="137">
        <v>20.168761466979799</v>
      </c>
      <c r="J625" s="137"/>
      <c r="K625" s="137">
        <v>16.355145783443</v>
      </c>
      <c r="L625" s="137">
        <v>20.987923681834499</v>
      </c>
      <c r="M625" s="137">
        <v>72.833143038899294</v>
      </c>
      <c r="N625" s="137">
        <v>9.3088455402465602</v>
      </c>
      <c r="O625" s="137">
        <v>14.059206798866899</v>
      </c>
      <c r="P625" s="137">
        <v>21.646952203631201</v>
      </c>
      <c r="Q625" s="137">
        <v>29.325664446442101</v>
      </c>
      <c r="R625" s="137">
        <v>8.27</v>
      </c>
      <c r="S625" s="137">
        <v>20.442634076618699</v>
      </c>
      <c r="T625" s="137"/>
      <c r="U625" s="137">
        <v>16.6027535682123</v>
      </c>
      <c r="V625" s="1">
        <v>1433159</v>
      </c>
      <c r="W625" s="1">
        <v>2209266</v>
      </c>
      <c r="X625" s="1">
        <v>560619</v>
      </c>
      <c r="Y625" s="1">
        <v>1494490</v>
      </c>
      <c r="Z625" s="1">
        <v>366830</v>
      </c>
      <c r="AA625" s="1">
        <v>311422</v>
      </c>
      <c r="AB625" s="1">
        <v>1312117</v>
      </c>
      <c r="AC625" s="1">
        <v>375186</v>
      </c>
      <c r="AE625" s="1">
        <v>278948</v>
      </c>
      <c r="AH625" s="136">
        <f t="shared" si="9"/>
        <v>37397</v>
      </c>
      <c r="AI625" s="177">
        <f>HLOOKUP(附加题模型!$E$2,历史数据!$B$3:$K$5000,ROW(A623),)</f>
        <v>16.355145783443</v>
      </c>
      <c r="AJ625" s="177">
        <f>HLOOKUP(附加题模型!$E$2,历史数据!$L$3:$U$5000,ROW(A623),)</f>
        <v>16.6027535682123</v>
      </c>
    </row>
    <row r="626" spans="1:36" x14ac:dyDescent="0.2">
      <c r="A626" s="148">
        <v>37398</v>
      </c>
      <c r="B626" s="137">
        <v>20.932104735872201</v>
      </c>
      <c r="C626" s="137">
        <v>72.909890291838096</v>
      </c>
      <c r="D626" s="137">
        <v>9.3897041334300209</v>
      </c>
      <c r="E626" s="137">
        <v>14.1597733711048</v>
      </c>
      <c r="F626" s="137">
        <v>21.764954971549201</v>
      </c>
      <c r="G626" s="137">
        <v>29.325664446442101</v>
      </c>
      <c r="H626" s="137">
        <v>8.2899999999999991</v>
      </c>
      <c r="I626" s="137">
        <v>20.442634076618699</v>
      </c>
      <c r="J626" s="137"/>
      <c r="K626" s="137">
        <v>16.550625613524002</v>
      </c>
      <c r="L626" s="137">
        <v>20.597191060098201</v>
      </c>
      <c r="M626" s="137">
        <v>70.300483691919695</v>
      </c>
      <c r="N626" s="137">
        <v>9.1572356780275594</v>
      </c>
      <c r="O626" s="137">
        <v>13.6770538243626</v>
      </c>
      <c r="P626" s="137">
        <v>21.371612411822401</v>
      </c>
      <c r="Q626" s="137">
        <v>28.702361054890002</v>
      </c>
      <c r="R626" s="137">
        <v>8.1199999999999992</v>
      </c>
      <c r="S626" s="137">
        <v>20.442634076618699</v>
      </c>
      <c r="T626" s="137"/>
      <c r="U626" s="137">
        <v>16.250889874066502</v>
      </c>
      <c r="V626" s="1">
        <v>811521</v>
      </c>
      <c r="W626" s="1">
        <v>1195644</v>
      </c>
      <c r="X626" s="1">
        <v>231399</v>
      </c>
      <c r="Y626" s="1">
        <v>362100</v>
      </c>
      <c r="Z626" s="1">
        <v>168200</v>
      </c>
      <c r="AA626" s="1">
        <v>89387</v>
      </c>
      <c r="AB626" s="1">
        <v>737893</v>
      </c>
      <c r="AC626" s="1">
        <v>0</v>
      </c>
      <c r="AE626" s="1">
        <v>170119</v>
      </c>
      <c r="AH626" s="136">
        <f t="shared" si="9"/>
        <v>37398</v>
      </c>
      <c r="AI626" s="177">
        <f>HLOOKUP(附加题模型!$E$2,历史数据!$B$3:$K$5000,ROW(A624),)</f>
        <v>16.550625613524002</v>
      </c>
      <c r="AJ626" s="177">
        <f>HLOOKUP(附加题模型!$E$2,历史数据!$L$3:$U$5000,ROW(A624),)</f>
        <v>16.250889874066502</v>
      </c>
    </row>
    <row r="627" spans="1:36" x14ac:dyDescent="0.2">
      <c r="A627" s="148">
        <v>37399</v>
      </c>
      <c r="B627" s="137">
        <v>20.7925573709663</v>
      </c>
      <c r="C627" s="137">
        <v>70.453978197797198</v>
      </c>
      <c r="D627" s="137">
        <v>9.1976649746192898</v>
      </c>
      <c r="E627" s="137">
        <v>13.7876770538244</v>
      </c>
      <c r="F627" s="137">
        <v>21.2142753879317</v>
      </c>
      <c r="G627" s="137">
        <v>28.611145924418899</v>
      </c>
      <c r="H627" s="137">
        <v>8.11</v>
      </c>
      <c r="I627" s="137">
        <v>20.149199137719901</v>
      </c>
      <c r="J627" s="137"/>
      <c r="K627" s="137">
        <v>16.250889874066502</v>
      </c>
      <c r="L627" s="137">
        <v>20.736738425003999</v>
      </c>
      <c r="M627" s="137">
        <v>71.451692486001306</v>
      </c>
      <c r="N627" s="137">
        <v>9.2785235678027593</v>
      </c>
      <c r="O627" s="137">
        <v>13.727337110481599</v>
      </c>
      <c r="P627" s="137">
        <v>21.397835249137501</v>
      </c>
      <c r="Q627" s="137">
        <v>28.550335837438201</v>
      </c>
      <c r="R627" s="137">
        <v>8.1</v>
      </c>
      <c r="S627" s="137">
        <v>20.755631344777498</v>
      </c>
      <c r="T627" s="137"/>
      <c r="U627" s="137">
        <v>16.250889874066502</v>
      </c>
      <c r="V627" s="1">
        <v>856125</v>
      </c>
      <c r="W627" s="1">
        <v>1137438</v>
      </c>
      <c r="X627" s="1">
        <v>175191</v>
      </c>
      <c r="Y627" s="1">
        <v>289503</v>
      </c>
      <c r="Z627" s="1">
        <v>48490</v>
      </c>
      <c r="AA627" s="1">
        <v>63679</v>
      </c>
      <c r="AB627" s="1">
        <v>717400</v>
      </c>
      <c r="AC627" s="1">
        <v>530052</v>
      </c>
      <c r="AE627" s="1">
        <v>0</v>
      </c>
      <c r="AH627" s="136">
        <f t="shared" si="9"/>
        <v>37399</v>
      </c>
      <c r="AI627" s="177">
        <f>HLOOKUP(附加题模型!$E$2,历史数据!$B$3:$K$5000,ROW(A625),)</f>
        <v>16.250889874066502</v>
      </c>
      <c r="AJ627" s="177">
        <f>HLOOKUP(附加题模型!$E$2,历史数据!$L$3:$U$5000,ROW(A625),)</f>
        <v>16.250889874066502</v>
      </c>
    </row>
    <row r="628" spans="1:36" x14ac:dyDescent="0.2">
      <c r="A628" s="148">
        <v>37400</v>
      </c>
      <c r="B628" s="137">
        <v>20.8204668439475</v>
      </c>
      <c r="C628" s="137">
        <v>70.991208968368696</v>
      </c>
      <c r="D628" s="137">
        <v>9.2482015953589602</v>
      </c>
      <c r="E628" s="137">
        <v>13.6770538243626</v>
      </c>
      <c r="F628" s="137">
        <v>21.371612411822401</v>
      </c>
      <c r="G628" s="137">
        <v>28.504728272202701</v>
      </c>
      <c r="H628" s="137">
        <v>8.1</v>
      </c>
      <c r="I628" s="137">
        <v>20.638257369218</v>
      </c>
      <c r="J628" s="137"/>
      <c r="K628" s="137">
        <v>16.420305726803399</v>
      </c>
      <c r="L628" s="137">
        <v>20.2901868573054</v>
      </c>
      <c r="M628" s="137">
        <v>70.146989186042106</v>
      </c>
      <c r="N628" s="137">
        <v>9.2077722987672193</v>
      </c>
      <c r="O628" s="137">
        <v>13.455807365439099</v>
      </c>
      <c r="P628" s="137">
        <v>21.083161201356099</v>
      </c>
      <c r="Q628" s="137">
        <v>28.185475315554001</v>
      </c>
      <c r="R628" s="137">
        <v>7.91</v>
      </c>
      <c r="S628" s="137">
        <v>20.3252601010592</v>
      </c>
      <c r="T628" s="137"/>
      <c r="U628" s="137">
        <v>16.459401692819601</v>
      </c>
      <c r="V628" s="1">
        <v>680855</v>
      </c>
      <c r="W628" s="1">
        <v>855600</v>
      </c>
      <c r="X628" s="1">
        <v>200639</v>
      </c>
      <c r="Y628" s="1">
        <v>332638</v>
      </c>
      <c r="Z628" s="1">
        <v>30080</v>
      </c>
      <c r="AA628" s="1">
        <v>53900</v>
      </c>
      <c r="AB628" s="1">
        <v>550950</v>
      </c>
      <c r="AC628" s="1">
        <v>125695</v>
      </c>
      <c r="AE628" s="1">
        <v>440293</v>
      </c>
      <c r="AH628" s="136">
        <f t="shared" si="9"/>
        <v>37400</v>
      </c>
      <c r="AI628" s="177">
        <f>HLOOKUP(附加题模型!$E$2,历史数据!$B$3:$K$5000,ROW(A626),)</f>
        <v>16.420305726803399</v>
      </c>
      <c r="AJ628" s="177">
        <f>HLOOKUP(附加题模型!$E$2,历史数据!$L$3:$U$5000,ROW(A626),)</f>
        <v>16.459401692819601</v>
      </c>
    </row>
    <row r="629" spans="1:36" x14ac:dyDescent="0.2">
      <c r="A629" s="148">
        <v>37403</v>
      </c>
      <c r="B629" s="137">
        <v>20.234367911343099</v>
      </c>
      <c r="C629" s="137">
        <v>70.607472703674802</v>
      </c>
      <c r="D629" s="137">
        <v>9.1572356780275594</v>
      </c>
      <c r="E629" s="137">
        <v>13.656940509915</v>
      </c>
      <c r="F629" s="137">
        <v>21.2404982252468</v>
      </c>
      <c r="G629" s="137">
        <v>28.124665228573299</v>
      </c>
      <c r="H629" s="137">
        <v>8</v>
      </c>
      <c r="I629" s="137">
        <v>20.266573113279399</v>
      </c>
      <c r="J629" s="137"/>
      <c r="K629" s="137">
        <v>16.394241749459201</v>
      </c>
      <c r="L629" s="137">
        <v>20.373915276248901</v>
      </c>
      <c r="M629" s="137">
        <v>70.530725450736</v>
      </c>
      <c r="N629" s="137">
        <v>9.2987382160986201</v>
      </c>
      <c r="O629" s="137">
        <v>13.4759206798867</v>
      </c>
      <c r="P629" s="137">
        <v>20.8864899214927</v>
      </c>
      <c r="Q629" s="137">
        <v>28.702361054890002</v>
      </c>
      <c r="R629" s="137">
        <v>8.0299999999999994</v>
      </c>
      <c r="S629" s="137">
        <v>20.0905121499401</v>
      </c>
      <c r="T629" s="137"/>
      <c r="U629" s="137">
        <v>16.394241749459201</v>
      </c>
      <c r="V629" s="1">
        <v>359703</v>
      </c>
      <c r="W629" s="1">
        <v>523415</v>
      </c>
      <c r="X629" s="1">
        <v>138045</v>
      </c>
      <c r="Y629" s="1">
        <v>147170</v>
      </c>
      <c r="Z629" s="1">
        <v>41600</v>
      </c>
      <c r="AA629" s="1">
        <v>54790</v>
      </c>
      <c r="AB629" s="1">
        <v>225207</v>
      </c>
      <c r="AC629" s="1">
        <v>136390</v>
      </c>
      <c r="AE629" s="1">
        <v>114016</v>
      </c>
      <c r="AH629" s="136">
        <f t="shared" si="9"/>
        <v>37403</v>
      </c>
      <c r="AI629" s="177">
        <f>HLOOKUP(附加题模型!$E$2,历史数据!$B$3:$K$5000,ROW(A627),)</f>
        <v>16.394241749459201</v>
      </c>
      <c r="AJ629" s="177">
        <f>HLOOKUP(附加题模型!$E$2,历史数据!$L$3:$U$5000,ROW(A627),)</f>
        <v>16.394241749459201</v>
      </c>
    </row>
    <row r="630" spans="1:36" x14ac:dyDescent="0.2">
      <c r="A630" s="148">
        <v>37404</v>
      </c>
      <c r="B630" s="137">
        <v>20.5134626411547</v>
      </c>
      <c r="C630" s="137">
        <v>70.760967209552405</v>
      </c>
      <c r="D630" s="137">
        <v>9.3998114575779592</v>
      </c>
      <c r="E630" s="137">
        <v>13.576487252124601</v>
      </c>
      <c r="F630" s="137">
        <v>20.952047014780501</v>
      </c>
      <c r="G630" s="137">
        <v>28.869588794086901</v>
      </c>
      <c r="H630" s="137">
        <v>8.0299999999999994</v>
      </c>
      <c r="I630" s="137">
        <v>20.3252601010592</v>
      </c>
      <c r="J630" s="137"/>
      <c r="K630" s="137">
        <v>16.420305726803399</v>
      </c>
      <c r="L630" s="137">
        <v>20.373915276248901</v>
      </c>
      <c r="M630" s="137">
        <v>71.988923256572804</v>
      </c>
      <c r="N630" s="137">
        <v>9.3694894851341495</v>
      </c>
      <c r="O630" s="137">
        <v>13.5865439093484</v>
      </c>
      <c r="P630" s="137">
        <v>21.070049782698501</v>
      </c>
      <c r="Q630" s="137">
        <v>28.474323228712301</v>
      </c>
      <c r="R630" s="137">
        <v>8.08</v>
      </c>
      <c r="S630" s="137">
        <v>20.129636808459999</v>
      </c>
      <c r="T630" s="137"/>
      <c r="U630" s="137">
        <v>16.459401692819601</v>
      </c>
      <c r="V630" s="1">
        <v>490220</v>
      </c>
      <c r="W630" s="1">
        <v>936634</v>
      </c>
      <c r="X630" s="1">
        <v>122409</v>
      </c>
      <c r="Y630" s="1">
        <v>117115</v>
      </c>
      <c r="Z630" s="1">
        <v>35030</v>
      </c>
      <c r="AA630" s="1">
        <v>34900</v>
      </c>
      <c r="AB630" s="1">
        <v>350130</v>
      </c>
      <c r="AC630" s="1">
        <v>93030</v>
      </c>
      <c r="AE630" s="1">
        <v>70400</v>
      </c>
      <c r="AH630" s="136">
        <f t="shared" si="9"/>
        <v>37404</v>
      </c>
      <c r="AI630" s="177">
        <f>HLOOKUP(附加题模型!$E$2,历史数据!$B$3:$K$5000,ROW(A628),)</f>
        <v>16.420305726803399</v>
      </c>
      <c r="AJ630" s="177">
        <f>HLOOKUP(附加题模型!$E$2,历史数据!$L$3:$U$5000,ROW(A628),)</f>
        <v>16.459401692819601</v>
      </c>
    </row>
    <row r="631" spans="1:36" x14ac:dyDescent="0.2">
      <c r="A631" s="148">
        <v>37405</v>
      </c>
      <c r="B631" s="137">
        <v>20.206458438361899</v>
      </c>
      <c r="C631" s="137">
        <v>71.912176003634002</v>
      </c>
      <c r="D631" s="137">
        <v>9.2987382160986201</v>
      </c>
      <c r="E631" s="137">
        <v>13.526203966005699</v>
      </c>
      <c r="F631" s="137">
        <v>21.109384038671202</v>
      </c>
      <c r="G631" s="137">
        <v>28.185475315554001</v>
      </c>
      <c r="H631" s="137">
        <v>8.07</v>
      </c>
      <c r="I631" s="137">
        <v>19.953575845120699</v>
      </c>
      <c r="J631" s="137"/>
      <c r="K631" s="137">
        <v>16.5115296475078</v>
      </c>
      <c r="L631" s="137">
        <v>19.843635289606802</v>
      </c>
      <c r="M631" s="137">
        <v>69.533011162531906</v>
      </c>
      <c r="N631" s="137">
        <v>9.2583089195068897</v>
      </c>
      <c r="O631" s="137">
        <v>13.294900849858401</v>
      </c>
      <c r="P631" s="137">
        <v>20.9782698520956</v>
      </c>
      <c r="Q631" s="137">
        <v>27.577374445747001</v>
      </c>
      <c r="R631" s="137">
        <v>7.84</v>
      </c>
      <c r="S631" s="137">
        <v>19.797077211041302</v>
      </c>
      <c r="T631" s="137"/>
      <c r="U631" s="137">
        <v>15.885994191248599</v>
      </c>
      <c r="V631" s="1">
        <v>570650</v>
      </c>
      <c r="W631" s="1">
        <v>1067293</v>
      </c>
      <c r="X631" s="1">
        <v>251672</v>
      </c>
      <c r="Y631" s="1">
        <v>306906</v>
      </c>
      <c r="Z631" s="1">
        <v>59000</v>
      </c>
      <c r="AA631" s="1">
        <v>121800</v>
      </c>
      <c r="AB631" s="1">
        <v>396982</v>
      </c>
      <c r="AC631" s="1">
        <v>300003</v>
      </c>
      <c r="AE631" s="1">
        <v>144200</v>
      </c>
      <c r="AH631" s="136">
        <f t="shared" si="9"/>
        <v>37405</v>
      </c>
      <c r="AI631" s="177">
        <f>HLOOKUP(附加题模型!$E$2,历史数据!$B$3:$K$5000,ROW(A629),)</f>
        <v>16.5115296475078</v>
      </c>
      <c r="AJ631" s="177">
        <f>HLOOKUP(附加题模型!$E$2,历史数据!$L$3:$U$5000,ROW(A629),)</f>
        <v>15.885994191248599</v>
      </c>
    </row>
    <row r="632" spans="1:36" x14ac:dyDescent="0.2">
      <c r="A632" s="148">
        <v>37406</v>
      </c>
      <c r="B632" s="137">
        <v>19.815725816625601</v>
      </c>
      <c r="C632" s="137">
        <v>69.533011162531906</v>
      </c>
      <c r="D632" s="137">
        <v>9.1673430021754907</v>
      </c>
      <c r="E632" s="137">
        <v>13.254674220963199</v>
      </c>
      <c r="F632" s="137">
        <v>20.952047014780501</v>
      </c>
      <c r="G632" s="137">
        <v>27.729399663198802</v>
      </c>
      <c r="H632" s="137">
        <v>7.86</v>
      </c>
      <c r="I632" s="137">
        <v>19.757952552521399</v>
      </c>
      <c r="J632" s="137"/>
      <c r="K632" s="137">
        <v>15.8338662365604</v>
      </c>
      <c r="L632" s="137">
        <v>19.871544762588002</v>
      </c>
      <c r="M632" s="137">
        <v>69.993494680164602</v>
      </c>
      <c r="N632" s="137">
        <v>9.2482015953589602</v>
      </c>
      <c r="O632" s="137">
        <v>13.0736543909348</v>
      </c>
      <c r="P632" s="137">
        <v>20.335810337875198</v>
      </c>
      <c r="Q632" s="137">
        <v>27.197311402117698</v>
      </c>
      <c r="R632" s="137">
        <v>7.75</v>
      </c>
      <c r="S632" s="137">
        <v>19.660140906221802</v>
      </c>
      <c r="T632" s="137"/>
      <c r="U632" s="137">
        <v>15.9772181119531</v>
      </c>
      <c r="V632" s="1">
        <v>1049302</v>
      </c>
      <c r="W632" s="1">
        <v>854858</v>
      </c>
      <c r="X632" s="1">
        <v>247402</v>
      </c>
      <c r="Y632" s="1">
        <v>438173</v>
      </c>
      <c r="Z632" s="1">
        <v>81370</v>
      </c>
      <c r="AA632" s="1">
        <v>66740</v>
      </c>
      <c r="AB632" s="1">
        <v>506415</v>
      </c>
      <c r="AC632" s="1">
        <v>269144</v>
      </c>
      <c r="AE632" s="1">
        <v>146300</v>
      </c>
      <c r="AH632" s="136">
        <f t="shared" si="9"/>
        <v>37406</v>
      </c>
      <c r="AI632" s="177">
        <f>HLOOKUP(附加题模型!$E$2,历史数据!$B$3:$K$5000,ROW(A630),)</f>
        <v>15.8338662365604</v>
      </c>
      <c r="AJ632" s="177">
        <f>HLOOKUP(附加题模型!$E$2,历史数据!$L$3:$U$5000,ROW(A630),)</f>
        <v>15.9772181119531</v>
      </c>
    </row>
    <row r="633" spans="1:36" x14ac:dyDescent="0.2">
      <c r="A633" s="148">
        <v>37407</v>
      </c>
      <c r="B633" s="137">
        <v>20.2622773843243</v>
      </c>
      <c r="C633" s="137">
        <v>70.223736438980893</v>
      </c>
      <c r="D633" s="137">
        <v>9.2785235678027593</v>
      </c>
      <c r="E633" s="137">
        <v>12.993201133144501</v>
      </c>
      <c r="F633" s="137">
        <v>20.375144593847899</v>
      </c>
      <c r="G633" s="137">
        <v>27.0604887064111</v>
      </c>
      <c r="H633" s="137">
        <v>7.8</v>
      </c>
      <c r="I633" s="137">
        <v>19.660140906221802</v>
      </c>
      <c r="J633" s="137"/>
      <c r="K633" s="137">
        <v>16.094506010001702</v>
      </c>
      <c r="L633" s="137">
        <v>20.429734222211199</v>
      </c>
      <c r="M633" s="137">
        <v>68.919033139021707</v>
      </c>
      <c r="N633" s="137">
        <v>9.35938216098622</v>
      </c>
      <c r="O633" s="137">
        <v>13.0736543909348</v>
      </c>
      <c r="P633" s="137">
        <v>20.244030407272302</v>
      </c>
      <c r="Q633" s="137">
        <v>26.802045836743101</v>
      </c>
      <c r="R633" s="137">
        <v>7.69</v>
      </c>
      <c r="S633" s="137">
        <v>19.366705967323</v>
      </c>
      <c r="T633" s="137"/>
      <c r="U633" s="137">
        <v>15.964186123280999</v>
      </c>
      <c r="V633" s="1">
        <v>1160813</v>
      </c>
      <c r="W633" s="1">
        <v>890393</v>
      </c>
      <c r="X633" s="1">
        <v>840444</v>
      </c>
      <c r="Y633" s="1">
        <v>1008521</v>
      </c>
      <c r="Z633" s="1">
        <v>57840</v>
      </c>
      <c r="AA633" s="1">
        <v>93780</v>
      </c>
      <c r="AB633" s="1">
        <v>443520</v>
      </c>
      <c r="AC633" s="1">
        <v>239700</v>
      </c>
      <c r="AE633" s="1">
        <v>110900</v>
      </c>
      <c r="AH633" s="136">
        <f t="shared" si="9"/>
        <v>37407</v>
      </c>
      <c r="AI633" s="177">
        <f>HLOOKUP(附加题模型!$E$2,历史数据!$B$3:$K$5000,ROW(A631),)</f>
        <v>16.094506010001702</v>
      </c>
      <c r="AJ633" s="177">
        <f>HLOOKUP(附加题模型!$E$2,历史数据!$L$3:$U$5000,ROW(A631),)</f>
        <v>15.964186123280999</v>
      </c>
    </row>
    <row r="634" spans="1:36" x14ac:dyDescent="0.2">
      <c r="A634" s="148">
        <v>37410</v>
      </c>
      <c r="B634" s="137">
        <v>20.5134626411547</v>
      </c>
      <c r="C634" s="137">
        <v>68.228307862572706</v>
      </c>
      <c r="D634" s="137">
        <v>9.3189528643944897</v>
      </c>
      <c r="E634" s="137">
        <v>12.9730878186969</v>
      </c>
      <c r="F634" s="137">
        <v>20.1653618953269</v>
      </c>
      <c r="G634" s="137">
        <v>26.026717227739201</v>
      </c>
      <c r="H634" s="137">
        <v>7.6</v>
      </c>
      <c r="I634" s="137">
        <v>19.171082674723799</v>
      </c>
      <c r="J634" s="137"/>
      <c r="K634" s="137">
        <v>15.5210985084308</v>
      </c>
      <c r="L634" s="137">
        <v>19.9831826545126</v>
      </c>
      <c r="M634" s="137">
        <v>66.386373792042093</v>
      </c>
      <c r="N634" s="137">
        <v>8.9753038433647596</v>
      </c>
      <c r="O634" s="137">
        <v>12.5406515580737</v>
      </c>
      <c r="P634" s="137">
        <v>20.2309189886147</v>
      </c>
      <c r="Q634" s="137">
        <v>25.829084445051901</v>
      </c>
      <c r="R634" s="137">
        <v>7.5</v>
      </c>
      <c r="S634" s="137">
        <v>18.564650467666201</v>
      </c>
      <c r="T634" s="137"/>
      <c r="U634" s="137">
        <v>15.5341304971029</v>
      </c>
      <c r="V634" s="1">
        <v>873892</v>
      </c>
      <c r="W634" s="1">
        <v>1549607</v>
      </c>
      <c r="X634" s="1">
        <v>435140</v>
      </c>
      <c r="Y634" s="1">
        <v>331800</v>
      </c>
      <c r="Z634" s="1">
        <v>194950</v>
      </c>
      <c r="AA634" s="1">
        <v>126633</v>
      </c>
      <c r="AB634" s="1">
        <v>681071</v>
      </c>
      <c r="AC634" s="1">
        <v>430585</v>
      </c>
      <c r="AE634" s="1">
        <v>165668</v>
      </c>
      <c r="AH634" s="136">
        <f t="shared" si="9"/>
        <v>37410</v>
      </c>
      <c r="AI634" s="177">
        <f>HLOOKUP(附加题模型!$E$2,历史数据!$B$3:$K$5000,ROW(A632),)</f>
        <v>15.5210985084308</v>
      </c>
      <c r="AJ634" s="177">
        <f>HLOOKUP(附加题模型!$E$2,历史数据!$L$3:$U$5000,ROW(A632),)</f>
        <v>15.5341304971029</v>
      </c>
    </row>
    <row r="635" spans="1:36" x14ac:dyDescent="0.2">
      <c r="A635" s="148">
        <v>37411</v>
      </c>
      <c r="B635" s="137">
        <v>20.094820546437301</v>
      </c>
      <c r="C635" s="137">
        <v>66.232879286164504</v>
      </c>
      <c r="D635" s="137">
        <v>8.9449818709209605</v>
      </c>
      <c r="E635" s="137">
        <v>12.520538243626101</v>
      </c>
      <c r="F635" s="137">
        <v>20.060470546066401</v>
      </c>
      <c r="G635" s="137">
        <v>26.224350010426502</v>
      </c>
      <c r="H635" s="137">
        <v>7.5</v>
      </c>
      <c r="I635" s="137">
        <v>18.584212796926099</v>
      </c>
      <c r="J635" s="137"/>
      <c r="K635" s="137">
        <v>15.5341304971029</v>
      </c>
      <c r="L635" s="137">
        <v>20.150639492399598</v>
      </c>
      <c r="M635" s="137">
        <v>66.770110056735902</v>
      </c>
      <c r="N635" s="137">
        <v>8.7630500362581607</v>
      </c>
      <c r="O635" s="137">
        <v>12.6412181303116</v>
      </c>
      <c r="P635" s="137">
        <v>20.191584732641999</v>
      </c>
      <c r="Q635" s="137">
        <v>26.1635399234458</v>
      </c>
      <c r="R635" s="137">
        <v>7.49</v>
      </c>
      <c r="S635" s="137">
        <v>18.897210065084899</v>
      </c>
      <c r="T635" s="137"/>
      <c r="U635" s="137">
        <v>15.6774823724956</v>
      </c>
      <c r="V635" s="1">
        <v>830740</v>
      </c>
      <c r="W635" s="1">
        <v>740768</v>
      </c>
      <c r="X635" s="1">
        <v>347700</v>
      </c>
      <c r="Y635" s="1">
        <v>276185</v>
      </c>
      <c r="Z635" s="1">
        <v>74640</v>
      </c>
      <c r="AA635" s="1">
        <v>81648</v>
      </c>
      <c r="AB635" s="1">
        <v>494500</v>
      </c>
      <c r="AC635" s="1">
        <v>239132</v>
      </c>
      <c r="AE635" s="1">
        <v>90704</v>
      </c>
      <c r="AH635" s="136">
        <f t="shared" si="9"/>
        <v>37411</v>
      </c>
      <c r="AI635" s="177">
        <f>HLOOKUP(附加题模型!$E$2,历史数据!$B$3:$K$5000,ROW(A633),)</f>
        <v>15.5341304971029</v>
      </c>
      <c r="AJ635" s="177">
        <f>HLOOKUP(附加题模型!$E$2,历史数据!$L$3:$U$5000,ROW(A633),)</f>
        <v>15.6774823724956</v>
      </c>
    </row>
    <row r="636" spans="1:36" x14ac:dyDescent="0.2">
      <c r="A636" s="148">
        <v>37412</v>
      </c>
      <c r="B636" s="137">
        <v>20.150639492399598</v>
      </c>
      <c r="C636" s="137">
        <v>66.770110056735902</v>
      </c>
      <c r="D636" s="137">
        <v>8.7428353879622893</v>
      </c>
      <c r="E636" s="137">
        <v>12.520538243626101</v>
      </c>
      <c r="F636" s="137">
        <v>20.191584732641999</v>
      </c>
      <c r="G636" s="137">
        <v>25.9963121842489</v>
      </c>
      <c r="H636" s="137">
        <v>7.53</v>
      </c>
      <c r="I636" s="137">
        <v>18.877647735825001</v>
      </c>
      <c r="J636" s="137"/>
      <c r="K636" s="137">
        <v>15.6383864064794</v>
      </c>
      <c r="L636" s="137">
        <v>19.7319973976822</v>
      </c>
      <c r="M636" s="137">
        <v>63.4699781803685</v>
      </c>
      <c r="N636" s="137">
        <v>8.3890790427846298</v>
      </c>
      <c r="O636" s="137">
        <v>12.460198300283301</v>
      </c>
      <c r="P636" s="137">
        <v>20.1391390580118</v>
      </c>
      <c r="Q636" s="137">
        <v>25.920299575523</v>
      </c>
      <c r="R636" s="137">
        <v>7.23</v>
      </c>
      <c r="S636" s="137">
        <v>18.447276492106699</v>
      </c>
      <c r="T636" s="137"/>
      <c r="U636" s="137">
        <v>15.2604587349895</v>
      </c>
      <c r="V636" s="1">
        <v>626756</v>
      </c>
      <c r="W636" s="1">
        <v>1685470</v>
      </c>
      <c r="X636" s="1">
        <v>405129</v>
      </c>
      <c r="Y636" s="1">
        <v>283500</v>
      </c>
      <c r="Z636" s="1">
        <v>111800</v>
      </c>
      <c r="AA636" s="1">
        <v>53330</v>
      </c>
      <c r="AB636" s="1">
        <v>494899</v>
      </c>
      <c r="AC636" s="1">
        <v>121488</v>
      </c>
      <c r="AE636" s="1">
        <v>104700</v>
      </c>
      <c r="AH636" s="136">
        <f t="shared" si="9"/>
        <v>37412</v>
      </c>
      <c r="AI636" s="177">
        <f>HLOOKUP(附加题模型!$E$2,历史数据!$B$3:$K$5000,ROW(A634),)</f>
        <v>15.6383864064794</v>
      </c>
      <c r="AJ636" s="177">
        <f>HLOOKUP(附加题模型!$E$2,历史数据!$L$3:$U$5000,ROW(A634),)</f>
        <v>15.2604587349895</v>
      </c>
    </row>
    <row r="637" spans="1:36" x14ac:dyDescent="0.2">
      <c r="A637" s="148">
        <v>37413</v>
      </c>
      <c r="B637" s="137">
        <v>19.815725816625601</v>
      </c>
      <c r="C637" s="137">
        <v>63.086241915674698</v>
      </c>
      <c r="D637" s="137">
        <v>8.2778984771573594</v>
      </c>
      <c r="E637" s="137">
        <v>12.450141643059499</v>
      </c>
      <c r="F637" s="137">
        <v>20.191584732641999</v>
      </c>
      <c r="G637" s="137">
        <v>25.8442869667971</v>
      </c>
      <c r="H637" s="137">
        <v>7.23</v>
      </c>
      <c r="I637" s="137">
        <v>18.486401150626499</v>
      </c>
      <c r="J637" s="137"/>
      <c r="K637" s="137">
        <v>15.1431708369409</v>
      </c>
      <c r="L637" s="137">
        <v>20.485553168173599</v>
      </c>
      <c r="M637" s="137">
        <v>66.463121044980895</v>
      </c>
      <c r="N637" s="137">
        <v>8.8439086294416196</v>
      </c>
      <c r="O637" s="137">
        <v>13.1742209631728</v>
      </c>
      <c r="P637" s="137">
        <v>20.716041478944401</v>
      </c>
      <c r="Q637" s="137">
        <v>26.984476097685199</v>
      </c>
      <c r="R637" s="137">
        <v>7.23</v>
      </c>
      <c r="S637" s="137">
        <v>19.268894321023399</v>
      </c>
      <c r="T637" s="137"/>
      <c r="U637" s="137">
        <v>15.9381221459369</v>
      </c>
      <c r="V637" s="1">
        <v>1904039</v>
      </c>
      <c r="W637" s="1">
        <v>2335498</v>
      </c>
      <c r="X637" s="1">
        <v>382081</v>
      </c>
      <c r="Y637" s="1">
        <v>475637</v>
      </c>
      <c r="Z637" s="1">
        <v>446790</v>
      </c>
      <c r="AA637" s="1">
        <v>74763</v>
      </c>
      <c r="AB637" s="1">
        <v>0</v>
      </c>
      <c r="AC637" s="1">
        <v>274489</v>
      </c>
      <c r="AE637" s="1">
        <v>356590</v>
      </c>
      <c r="AH637" s="136">
        <f t="shared" si="9"/>
        <v>37413</v>
      </c>
      <c r="AI637" s="177">
        <f>HLOOKUP(附加题模型!$E$2,历史数据!$B$3:$K$5000,ROW(A635),)</f>
        <v>15.1431708369409</v>
      </c>
      <c r="AJ637" s="177">
        <f>HLOOKUP(附加题模型!$E$2,历史数据!$L$3:$U$5000,ROW(A635),)</f>
        <v>15.9381221459369</v>
      </c>
    </row>
    <row r="638" spans="1:36" x14ac:dyDescent="0.2">
      <c r="A638" s="148">
        <v>37414</v>
      </c>
      <c r="B638" s="137">
        <v>20.5413721141359</v>
      </c>
      <c r="C638" s="137">
        <v>66.002637527348199</v>
      </c>
      <c r="D638" s="137">
        <v>8.8439086294416196</v>
      </c>
      <c r="E638" s="137">
        <v>13.2345609065156</v>
      </c>
      <c r="F638" s="137">
        <v>20.5587044550537</v>
      </c>
      <c r="G638" s="137">
        <v>26.878058445469001</v>
      </c>
      <c r="H638" s="137">
        <v>7.23</v>
      </c>
      <c r="I638" s="137">
        <v>19.366705967323</v>
      </c>
      <c r="J638" s="137"/>
      <c r="K638" s="137">
        <v>15.9381221459369</v>
      </c>
      <c r="L638" s="137">
        <v>20.625100533079401</v>
      </c>
      <c r="M638" s="137">
        <v>66.846857309674704</v>
      </c>
      <c r="N638" s="137">
        <v>8.9955184916606203</v>
      </c>
      <c r="O638" s="137">
        <v>13.4759206798867</v>
      </c>
      <c r="P638" s="137">
        <v>20.8602670841776</v>
      </c>
      <c r="Q638" s="137">
        <v>26.999678619430401</v>
      </c>
      <c r="R638" s="137">
        <v>7.23</v>
      </c>
      <c r="S638" s="137">
        <v>19.464517613622601</v>
      </c>
      <c r="T638" s="137"/>
      <c r="U638" s="137">
        <v>15.9902501006252</v>
      </c>
      <c r="V638" s="1">
        <v>1796428</v>
      </c>
      <c r="W638" s="1">
        <v>1979183</v>
      </c>
      <c r="X638" s="1">
        <v>538161</v>
      </c>
      <c r="Y638" s="1">
        <v>799003</v>
      </c>
      <c r="Z638" s="1">
        <v>582655</v>
      </c>
      <c r="AA638" s="1">
        <v>93350</v>
      </c>
      <c r="AB638" s="1">
        <v>0</v>
      </c>
      <c r="AC638" s="1">
        <v>470256</v>
      </c>
      <c r="AE638" s="1">
        <v>186565</v>
      </c>
      <c r="AH638" s="136">
        <f t="shared" si="9"/>
        <v>37414</v>
      </c>
      <c r="AI638" s="177">
        <f>HLOOKUP(附加题模型!$E$2,历史数据!$B$3:$K$5000,ROW(A636),)</f>
        <v>15.9381221459369</v>
      </c>
      <c r="AJ638" s="177">
        <f>HLOOKUP(附加题模型!$E$2,历史数据!$L$3:$U$5000,ROW(A636),)</f>
        <v>15.9902501006252</v>
      </c>
    </row>
    <row r="639" spans="1:36" x14ac:dyDescent="0.2">
      <c r="A639" s="148">
        <v>37417</v>
      </c>
      <c r="B639" s="137">
        <v>20.625100533079401</v>
      </c>
      <c r="C639" s="137">
        <v>66.002637527348199</v>
      </c>
      <c r="D639" s="137">
        <v>8.9955184916606203</v>
      </c>
      <c r="E639" s="137">
        <v>13.435694050991501</v>
      </c>
      <c r="F639" s="137">
        <v>20.886572591219402</v>
      </c>
      <c r="G639" s="137">
        <v>26.999678619430401</v>
      </c>
      <c r="H639" s="137">
        <v>7.95</v>
      </c>
      <c r="I639" s="137">
        <v>19.425392955102801</v>
      </c>
      <c r="J639" s="137"/>
      <c r="K639" s="137">
        <v>15.7426423158559</v>
      </c>
      <c r="L639" s="137">
        <v>20.5134626411547</v>
      </c>
      <c r="M639" s="137">
        <v>66.002637527348199</v>
      </c>
      <c r="N639" s="137">
        <v>8.8034793328498893</v>
      </c>
      <c r="O639" s="137">
        <v>13.2446175637394</v>
      </c>
      <c r="P639" s="137">
        <v>20.781350563052101</v>
      </c>
      <c r="Q639" s="137">
        <v>26.999678619430401</v>
      </c>
      <c r="R639" s="137">
        <v>7.77</v>
      </c>
      <c r="S639" s="137">
        <v>19.268894321023399</v>
      </c>
      <c r="T639" s="137"/>
      <c r="U639" s="137">
        <v>15.846898225232399</v>
      </c>
      <c r="V639" s="1">
        <v>584406</v>
      </c>
      <c r="W639" s="1">
        <v>957554</v>
      </c>
      <c r="X639" s="1">
        <v>156411</v>
      </c>
      <c r="Y639" s="1">
        <v>216610</v>
      </c>
      <c r="Z639" s="1">
        <v>343140</v>
      </c>
      <c r="AA639" s="1">
        <v>0</v>
      </c>
      <c r="AB639" s="1">
        <v>5491639</v>
      </c>
      <c r="AC639" s="1">
        <v>142580</v>
      </c>
      <c r="AE639" s="1">
        <v>68354</v>
      </c>
      <c r="AH639" s="136">
        <f t="shared" si="9"/>
        <v>37417</v>
      </c>
      <c r="AI639" s="177">
        <f>HLOOKUP(附加题模型!$E$2,历史数据!$B$3:$K$5000,ROW(A637),)</f>
        <v>15.7426423158559</v>
      </c>
      <c r="AJ639" s="177">
        <f>HLOOKUP(附加题模型!$E$2,历史数据!$L$3:$U$5000,ROW(A637),)</f>
        <v>15.846898225232399</v>
      </c>
    </row>
    <row r="640" spans="1:36" x14ac:dyDescent="0.2">
      <c r="A640" s="148">
        <v>37418</v>
      </c>
      <c r="B640" s="137">
        <v>20.429734222211199</v>
      </c>
      <c r="C640" s="137">
        <v>66.156132033225703</v>
      </c>
      <c r="D640" s="137">
        <v>8.7933720087019598</v>
      </c>
      <c r="E640" s="137">
        <v>13.224504249291799</v>
      </c>
      <c r="F640" s="137">
        <v>20.636670274321901</v>
      </c>
      <c r="G640" s="137">
        <v>26.908463488959299</v>
      </c>
      <c r="H640" s="137">
        <v>7.64</v>
      </c>
      <c r="I640" s="137">
        <v>19.268894321023399</v>
      </c>
      <c r="J640" s="137"/>
      <c r="K640" s="137">
        <v>15.8208342478883</v>
      </c>
      <c r="L640" s="137">
        <v>20.653010006060502</v>
      </c>
      <c r="M640" s="137">
        <v>69.302769403715601</v>
      </c>
      <c r="N640" s="137">
        <v>8.9753038433647596</v>
      </c>
      <c r="O640" s="137">
        <v>13.3150141643059</v>
      </c>
      <c r="P640" s="137">
        <v>21.3469189644516</v>
      </c>
      <c r="Q640" s="137">
        <v>27.638184532727699</v>
      </c>
      <c r="R640" s="137">
        <v>7.83</v>
      </c>
      <c r="S640" s="137">
        <v>19.5427669306623</v>
      </c>
      <c r="T640" s="137"/>
      <c r="U640" s="137">
        <v>16.120569987345799</v>
      </c>
      <c r="V640" s="1">
        <v>621233</v>
      </c>
      <c r="W640" s="1">
        <v>2374445</v>
      </c>
      <c r="X640" s="1">
        <v>143381</v>
      </c>
      <c r="Y640" s="1">
        <v>166460</v>
      </c>
      <c r="Z640" s="1">
        <v>1177854</v>
      </c>
      <c r="AA640" s="1">
        <v>131977</v>
      </c>
      <c r="AB640" s="1">
        <v>1887620</v>
      </c>
      <c r="AC640" s="1">
        <v>160534</v>
      </c>
      <c r="AE640" s="1">
        <v>129750</v>
      </c>
      <c r="AH640" s="136">
        <f t="shared" si="9"/>
        <v>37418</v>
      </c>
      <c r="AI640" s="177">
        <f>HLOOKUP(附加题模型!$E$2,历史数据!$B$3:$K$5000,ROW(A638),)</f>
        <v>15.8208342478883</v>
      </c>
      <c r="AJ640" s="177">
        <f>HLOOKUP(附加题模型!$E$2,历史数据!$L$3:$U$5000,ROW(A638),)</f>
        <v>16.120569987345799</v>
      </c>
    </row>
    <row r="641" spans="1:36" x14ac:dyDescent="0.2">
      <c r="A641" s="148">
        <v>37419</v>
      </c>
      <c r="B641" s="137">
        <v>20.7925573709663</v>
      </c>
      <c r="C641" s="137">
        <v>69.072527644899296</v>
      </c>
      <c r="D641" s="137">
        <v>8.9449818709209605</v>
      </c>
      <c r="E641" s="137">
        <v>13.3552407932011</v>
      </c>
      <c r="F641" s="137">
        <v>21.3469189644516</v>
      </c>
      <c r="G641" s="137">
        <v>27.227716445607999</v>
      </c>
      <c r="H641" s="137">
        <v>7.83</v>
      </c>
      <c r="I641" s="137">
        <v>19.425392955102801</v>
      </c>
      <c r="J641" s="137"/>
      <c r="K641" s="137">
        <v>16.2248258967224</v>
      </c>
      <c r="L641" s="137">
        <v>20.569281587117</v>
      </c>
      <c r="M641" s="137">
        <v>68.228307862572706</v>
      </c>
      <c r="N641" s="137">
        <v>8.8843379260333606</v>
      </c>
      <c r="O641" s="137">
        <v>13.365297450424899</v>
      </c>
      <c r="P641" s="137">
        <v>21.281155196846999</v>
      </c>
      <c r="Q641" s="137">
        <v>27.364539141314602</v>
      </c>
      <c r="R641" s="137">
        <v>7.71</v>
      </c>
      <c r="S641" s="137">
        <v>19.308018979543199</v>
      </c>
      <c r="T641" s="137"/>
      <c r="U641" s="137">
        <v>16.107537998673799</v>
      </c>
      <c r="V641" s="1">
        <v>321040</v>
      </c>
      <c r="W641" s="1">
        <v>2292931</v>
      </c>
      <c r="X641" s="1">
        <v>121716</v>
      </c>
      <c r="Y641" s="1">
        <v>279689</v>
      </c>
      <c r="Z641" s="1">
        <v>381320</v>
      </c>
      <c r="AA641" s="1">
        <v>56992</v>
      </c>
      <c r="AB641" s="1">
        <v>895104</v>
      </c>
      <c r="AC641" s="1">
        <v>72520</v>
      </c>
      <c r="AE641" s="1">
        <v>82000</v>
      </c>
      <c r="AH641" s="136">
        <f t="shared" si="9"/>
        <v>37419</v>
      </c>
      <c r="AI641" s="177">
        <f>HLOOKUP(附加题模型!$E$2,历史数据!$B$3:$K$5000,ROW(A639),)</f>
        <v>16.2248258967224</v>
      </c>
      <c r="AJ641" s="177">
        <f>HLOOKUP(附加题模型!$E$2,历史数据!$L$3:$U$5000,ROW(A639),)</f>
        <v>16.107537998673799</v>
      </c>
    </row>
    <row r="642" spans="1:36" x14ac:dyDescent="0.2">
      <c r="A642" s="148">
        <v>37420</v>
      </c>
      <c r="B642" s="137">
        <v>20.653010006060502</v>
      </c>
      <c r="C642" s="137">
        <v>68.919033139021707</v>
      </c>
      <c r="D642" s="137">
        <v>8.8944452501812901</v>
      </c>
      <c r="E642" s="137">
        <v>13.2747875354108</v>
      </c>
      <c r="F642" s="137">
        <v>21.3074607038888</v>
      </c>
      <c r="G642" s="137">
        <v>27.364539141314602</v>
      </c>
      <c r="H642" s="137">
        <v>7.67</v>
      </c>
      <c r="I642" s="137">
        <v>19.268894321023399</v>
      </c>
      <c r="J642" s="137"/>
      <c r="K642" s="137">
        <v>15.9772181119531</v>
      </c>
      <c r="L642" s="137">
        <v>20.2901868573054</v>
      </c>
      <c r="M642" s="137">
        <v>66.232879286164504</v>
      </c>
      <c r="N642" s="137">
        <v>8.8338013052936901</v>
      </c>
      <c r="O642" s="137">
        <v>12.9730878186969</v>
      </c>
      <c r="P642" s="137">
        <v>21.031252879949498</v>
      </c>
      <c r="Q642" s="137">
        <v>26.862855923723799</v>
      </c>
      <c r="R642" s="137">
        <v>7.62</v>
      </c>
      <c r="S642" s="137">
        <v>19.2297696625036</v>
      </c>
      <c r="T642" s="137"/>
      <c r="U642" s="137">
        <v>15.8729622025766</v>
      </c>
      <c r="V642" s="1">
        <v>364500</v>
      </c>
      <c r="W642" s="1">
        <v>1104371</v>
      </c>
      <c r="X642" s="1">
        <v>253749</v>
      </c>
      <c r="Y642" s="1">
        <v>227930</v>
      </c>
      <c r="Z642" s="1">
        <v>278040</v>
      </c>
      <c r="AA642" s="1">
        <v>39820</v>
      </c>
      <c r="AB642" s="1">
        <v>603010</v>
      </c>
      <c r="AC642" s="1">
        <v>79700</v>
      </c>
      <c r="AE642" s="1">
        <v>72800</v>
      </c>
      <c r="AH642" s="136">
        <f t="shared" si="9"/>
        <v>37420</v>
      </c>
      <c r="AI642" s="177">
        <f>HLOOKUP(附加题模型!$E$2,历史数据!$B$3:$K$5000,ROW(A640),)</f>
        <v>15.9772181119531</v>
      </c>
      <c r="AJ642" s="177">
        <f>HLOOKUP(附加题模型!$E$2,历史数据!$L$3:$U$5000,ROW(A640),)</f>
        <v>15.8729622025766</v>
      </c>
    </row>
    <row r="643" spans="1:36" x14ac:dyDescent="0.2">
      <c r="A643" s="148">
        <v>37421</v>
      </c>
      <c r="B643" s="137">
        <v>20.094820546437301</v>
      </c>
      <c r="C643" s="137">
        <v>66.002637527348199</v>
      </c>
      <c r="D643" s="137">
        <v>8.7731573604060902</v>
      </c>
      <c r="E643" s="137">
        <v>12.892634560906499</v>
      </c>
      <c r="F643" s="137">
        <v>21.0838638940332</v>
      </c>
      <c r="G643" s="137">
        <v>26.52840044533</v>
      </c>
      <c r="H643" s="137">
        <v>7.6</v>
      </c>
      <c r="I643" s="137">
        <v>19.171082674723799</v>
      </c>
      <c r="J643" s="137"/>
      <c r="K643" s="137">
        <v>15.7426423158559</v>
      </c>
      <c r="L643" s="137">
        <v>19.927363708550299</v>
      </c>
      <c r="M643" s="137">
        <v>64.621186974450197</v>
      </c>
      <c r="N643" s="137">
        <v>8.6720841189267599</v>
      </c>
      <c r="O643" s="137">
        <v>12.7317280453258</v>
      </c>
      <c r="P643" s="137">
        <v>20.847114330656701</v>
      </c>
      <c r="Q643" s="137">
        <v>26.4067802713686</v>
      </c>
      <c r="R643" s="137">
        <v>7.4</v>
      </c>
      <c r="S643" s="137">
        <v>19.073271028424202</v>
      </c>
      <c r="T643" s="137"/>
      <c r="U643" s="137">
        <v>15.6253544178073</v>
      </c>
      <c r="V643" s="1">
        <v>477644</v>
      </c>
      <c r="W643" s="1">
        <v>1482981</v>
      </c>
      <c r="X643" s="1">
        <v>173400</v>
      </c>
      <c r="Y643" s="1">
        <v>269790</v>
      </c>
      <c r="Z643" s="1">
        <v>291950</v>
      </c>
      <c r="AA643" s="1">
        <v>33220</v>
      </c>
      <c r="AB643" s="1">
        <v>926620</v>
      </c>
      <c r="AC643" s="1">
        <v>111849</v>
      </c>
      <c r="AE643" s="1">
        <v>86700</v>
      </c>
      <c r="AH643" s="136">
        <f t="shared" si="9"/>
        <v>37421</v>
      </c>
      <c r="AI643" s="177">
        <f>HLOOKUP(附加题模型!$E$2,历史数据!$B$3:$K$5000,ROW(A641),)</f>
        <v>15.7426423158559</v>
      </c>
      <c r="AJ643" s="177">
        <f>HLOOKUP(附加题模型!$E$2,历史数据!$L$3:$U$5000,ROW(A641),)</f>
        <v>15.6253544178073</v>
      </c>
    </row>
    <row r="644" spans="1:36" x14ac:dyDescent="0.2">
      <c r="A644" s="148">
        <v>37424</v>
      </c>
      <c r="B644" s="137">
        <v>19.927363708550299</v>
      </c>
      <c r="C644" s="137">
        <v>63.776967192123699</v>
      </c>
      <c r="D644" s="137">
        <v>8.5800454903060697</v>
      </c>
      <c r="E644" s="137">
        <v>12.671388101983</v>
      </c>
      <c r="F644" s="137">
        <v>20.847114330656701</v>
      </c>
      <c r="G644" s="137">
        <v>26.239552532171601</v>
      </c>
      <c r="H644" s="137">
        <v>7.28</v>
      </c>
      <c r="I644" s="137">
        <v>18.975459382124601</v>
      </c>
      <c r="J644" s="137"/>
      <c r="K644" s="137">
        <v>15.4038106103822</v>
      </c>
      <c r="L644" s="137">
        <v>19.955273181531499</v>
      </c>
      <c r="M644" s="137">
        <v>64.7746814803278</v>
      </c>
      <c r="N644" s="137">
        <v>8.7232166903826904</v>
      </c>
      <c r="O644" s="137">
        <v>12.8021246458924</v>
      </c>
      <c r="P644" s="137">
        <v>20.636670274321901</v>
      </c>
      <c r="Q644" s="137">
        <v>26.269957575662001</v>
      </c>
      <c r="R644" s="137">
        <v>7.4</v>
      </c>
      <c r="S644" s="137">
        <v>18.897210065084899</v>
      </c>
      <c r="T644" s="137"/>
      <c r="U644" s="137">
        <v>15.5862584517911</v>
      </c>
      <c r="V644" s="1">
        <v>427679</v>
      </c>
      <c r="W644" s="1">
        <v>611305</v>
      </c>
      <c r="X644" s="1">
        <v>95819</v>
      </c>
      <c r="Y644" s="1">
        <v>160700</v>
      </c>
      <c r="Z644" s="1">
        <v>79520</v>
      </c>
      <c r="AA644" s="1">
        <v>36888</v>
      </c>
      <c r="AB644" s="1">
        <v>644620</v>
      </c>
      <c r="AC644" s="1">
        <v>78184</v>
      </c>
      <c r="AE644" s="1">
        <v>54511</v>
      </c>
      <c r="AH644" s="136">
        <f t="shared" si="9"/>
        <v>37424</v>
      </c>
      <c r="AI644" s="177">
        <f>HLOOKUP(附加题模型!$E$2,历史数据!$B$3:$K$5000,ROW(A642),)</f>
        <v>15.4038106103822</v>
      </c>
      <c r="AJ644" s="177">
        <f>HLOOKUP(附加题模型!$E$2,历史数据!$L$3:$U$5000,ROW(A642),)</f>
        <v>15.5862584517911</v>
      </c>
    </row>
    <row r="645" spans="1:36" x14ac:dyDescent="0.2">
      <c r="A645" s="148">
        <v>37425</v>
      </c>
      <c r="B645" s="137">
        <v>20.122730019418398</v>
      </c>
      <c r="C645" s="137">
        <v>64.851428733266502</v>
      </c>
      <c r="D645" s="137">
        <v>8.9788795476623697</v>
      </c>
      <c r="E645" s="137">
        <v>12.5808781869688</v>
      </c>
      <c r="F645" s="137">
        <v>20.649823027842899</v>
      </c>
      <c r="G645" s="137">
        <v>26.5740080105655</v>
      </c>
      <c r="H645" s="137">
        <v>7.4</v>
      </c>
      <c r="I645" s="137">
        <v>18.975459382124601</v>
      </c>
      <c r="J645" s="137"/>
      <c r="K645" s="137">
        <v>15.6383864064794</v>
      </c>
      <c r="L645" s="137">
        <v>20.3180963302866</v>
      </c>
      <c r="M645" s="137">
        <v>66.770110056735902</v>
      </c>
      <c r="N645" s="137">
        <v>8.8663878904593094</v>
      </c>
      <c r="O645" s="137">
        <v>13.1742209631728</v>
      </c>
      <c r="P645" s="137">
        <v>20.781350563052101</v>
      </c>
      <c r="Q645" s="137">
        <v>26.741235749762399</v>
      </c>
      <c r="R645" s="137">
        <v>7.63</v>
      </c>
      <c r="S645" s="137">
        <v>19.4058306258428</v>
      </c>
      <c r="T645" s="137"/>
      <c r="U645" s="137">
        <v>15.8990261799207</v>
      </c>
      <c r="V645" s="1">
        <v>744691</v>
      </c>
      <c r="W645" s="1">
        <v>1302449</v>
      </c>
      <c r="X645" s="1">
        <v>246012</v>
      </c>
      <c r="Y645" s="1">
        <v>310097</v>
      </c>
      <c r="Z645" s="1">
        <v>57640</v>
      </c>
      <c r="AA645" s="1">
        <v>37567</v>
      </c>
      <c r="AB645" s="1">
        <v>809252</v>
      </c>
      <c r="AC645" s="1">
        <v>146032</v>
      </c>
      <c r="AE645" s="1">
        <v>122917</v>
      </c>
      <c r="AH645" s="136">
        <f t="shared" si="9"/>
        <v>37425</v>
      </c>
      <c r="AI645" s="177">
        <f>HLOOKUP(附加题模型!$E$2,历史数据!$B$3:$K$5000,ROW(A643),)</f>
        <v>15.6383864064794</v>
      </c>
      <c r="AJ645" s="177">
        <f>HLOOKUP(附加题模型!$E$2,历史数据!$L$3:$U$5000,ROW(A643),)</f>
        <v>15.8990261799207</v>
      </c>
    </row>
    <row r="646" spans="1:36" x14ac:dyDescent="0.2">
      <c r="A646" s="148">
        <v>37426</v>
      </c>
      <c r="B646" s="137">
        <v>20.3180963302866</v>
      </c>
      <c r="C646" s="137">
        <v>66.463121044980895</v>
      </c>
      <c r="D646" s="137">
        <v>8.8357083475857507</v>
      </c>
      <c r="E646" s="137">
        <v>13.2348385442917</v>
      </c>
      <c r="F646" s="137">
        <v>20.781350563052101</v>
      </c>
      <c r="G646" s="137">
        <v>26.345970184387902</v>
      </c>
      <c r="H646" s="137">
        <v>7.63</v>
      </c>
      <c r="I646" s="137">
        <v>19.3275813088032</v>
      </c>
      <c r="J646" s="137"/>
      <c r="K646" s="137">
        <v>15.8990261799207</v>
      </c>
      <c r="L646" s="137">
        <v>19.899454235569099</v>
      </c>
      <c r="M646" s="137">
        <v>65.158417745021595</v>
      </c>
      <c r="N646" s="137">
        <v>8.6516310903443792</v>
      </c>
      <c r="O646" s="137">
        <v>12.9923682198161</v>
      </c>
      <c r="P646" s="137">
        <v>20.6103647672801</v>
      </c>
      <c r="Q646" s="137">
        <v>26.376375227878199</v>
      </c>
      <c r="R646" s="137">
        <v>7.5</v>
      </c>
      <c r="S646" s="137">
        <v>19.171082674723799</v>
      </c>
      <c r="T646" s="137"/>
      <c r="U646" s="137">
        <v>15.5080665197587</v>
      </c>
      <c r="V646" s="1">
        <v>390820</v>
      </c>
      <c r="W646" s="1">
        <v>669500</v>
      </c>
      <c r="X646" s="1">
        <v>86300</v>
      </c>
      <c r="Y646" s="1">
        <v>80460</v>
      </c>
      <c r="Z646" s="1">
        <v>22360</v>
      </c>
      <c r="AA646" s="1">
        <v>14700</v>
      </c>
      <c r="AB646" s="1">
        <v>462232</v>
      </c>
      <c r="AC646" s="1">
        <v>38220</v>
      </c>
      <c r="AE646" s="1">
        <v>38600</v>
      </c>
      <c r="AH646" s="136">
        <f t="shared" ref="AH646:AH709" si="10">A646</f>
        <v>37426</v>
      </c>
      <c r="AI646" s="177">
        <f>HLOOKUP(附加题模型!$E$2,历史数据!$B$3:$K$5000,ROW(A644),)</f>
        <v>15.8990261799207</v>
      </c>
      <c r="AJ646" s="177">
        <f>HLOOKUP(附加题模型!$E$2,历史数据!$L$3:$U$5000,ROW(A644),)</f>
        <v>15.5080665197587</v>
      </c>
    </row>
    <row r="647" spans="1:36" x14ac:dyDescent="0.2">
      <c r="A647" s="148">
        <v>37427</v>
      </c>
      <c r="B647" s="137">
        <v>19.815725816625601</v>
      </c>
      <c r="C647" s="137">
        <v>65.849143021470596</v>
      </c>
      <c r="D647" s="137">
        <v>8.6414045760531994</v>
      </c>
      <c r="E647" s="137">
        <v>13.2550444046647</v>
      </c>
      <c r="F647" s="137">
        <v>20.7155867954475</v>
      </c>
      <c r="G647" s="137">
        <v>26.4523878366041</v>
      </c>
      <c r="H647" s="137">
        <v>7.5</v>
      </c>
      <c r="I647" s="137">
        <v>19.210207333243599</v>
      </c>
      <c r="J647" s="137"/>
      <c r="K647" s="137">
        <v>15.4950345310867</v>
      </c>
      <c r="L647" s="137">
        <v>19.927363708550299</v>
      </c>
      <c r="M647" s="137">
        <v>65.925890274409397</v>
      </c>
      <c r="N647" s="137">
        <v>8.6720841189267599</v>
      </c>
      <c r="O647" s="137">
        <v>13.113603382053901</v>
      </c>
      <c r="P647" s="137">
        <v>20.781350563052101</v>
      </c>
      <c r="Q647" s="137">
        <v>26.513197923584801</v>
      </c>
      <c r="R647" s="137">
        <v>7.59</v>
      </c>
      <c r="S647" s="137">
        <v>19.268894321023399</v>
      </c>
      <c r="T647" s="137"/>
      <c r="U647" s="137">
        <v>15.6774823724956</v>
      </c>
      <c r="V647" s="1">
        <v>268032</v>
      </c>
      <c r="W647" s="1">
        <v>661276</v>
      </c>
      <c r="X647" s="1">
        <v>181050</v>
      </c>
      <c r="Y647" s="1">
        <v>175692</v>
      </c>
      <c r="Z647" s="1">
        <v>51100</v>
      </c>
      <c r="AA647" s="1">
        <v>16150</v>
      </c>
      <c r="AB647" s="1">
        <v>597596</v>
      </c>
      <c r="AC647" s="1">
        <v>115600</v>
      </c>
      <c r="AE647" s="1">
        <v>74110</v>
      </c>
      <c r="AH647" s="136">
        <f t="shared" si="10"/>
        <v>37427</v>
      </c>
      <c r="AI647" s="177">
        <f>HLOOKUP(附加题模型!$E$2,历史数据!$B$3:$K$5000,ROW(A645),)</f>
        <v>15.4950345310867</v>
      </c>
      <c r="AJ647" s="177">
        <f>HLOOKUP(附加题模型!$E$2,历史数据!$L$3:$U$5000,ROW(A645),)</f>
        <v>15.6774823724956</v>
      </c>
    </row>
    <row r="648" spans="1:36" x14ac:dyDescent="0.2">
      <c r="A648" s="148">
        <v>37428</v>
      </c>
      <c r="B648" s="137">
        <v>20.066911073456101</v>
      </c>
      <c r="C648" s="137">
        <v>65.849143021470596</v>
      </c>
      <c r="D648" s="137">
        <v>8.7948022904209999</v>
      </c>
      <c r="E648" s="137">
        <v>13.315661985783599</v>
      </c>
      <c r="F648" s="137">
        <v>20.781350563052101</v>
      </c>
      <c r="G648" s="137">
        <v>26.7716407932528</v>
      </c>
      <c r="H648" s="137">
        <v>7.6</v>
      </c>
      <c r="I648" s="137">
        <v>19.2297696625036</v>
      </c>
      <c r="J648" s="137"/>
      <c r="K648" s="137">
        <v>15.6383864064794</v>
      </c>
      <c r="L648" s="137">
        <v>20.569281587117</v>
      </c>
      <c r="M648" s="137">
        <v>68.688791380205402</v>
      </c>
      <c r="N648" s="137">
        <v>9.1015977191566204</v>
      </c>
      <c r="O648" s="137">
        <v>13.6288528215645</v>
      </c>
      <c r="P648" s="137">
        <v>21.149627661637801</v>
      </c>
      <c r="Q648" s="137">
        <v>27.394944184804899</v>
      </c>
      <c r="R648" s="137">
        <v>7.88</v>
      </c>
      <c r="S648" s="137">
        <v>19.953575845120699</v>
      </c>
      <c r="T648" s="137"/>
      <c r="U648" s="137">
        <v>16.159665953362001</v>
      </c>
      <c r="V648" s="1">
        <v>1668365</v>
      </c>
      <c r="W648" s="1">
        <v>2591704</v>
      </c>
      <c r="X648" s="1">
        <v>586729</v>
      </c>
      <c r="Y648" s="1">
        <v>1003850</v>
      </c>
      <c r="Z648" s="1">
        <v>130250</v>
      </c>
      <c r="AA648" s="1">
        <v>99571</v>
      </c>
      <c r="AB648" s="1">
        <v>1834462</v>
      </c>
      <c r="AC648" s="1">
        <v>493531</v>
      </c>
      <c r="AE648" s="1">
        <v>322655</v>
      </c>
      <c r="AH648" s="136">
        <f t="shared" si="10"/>
        <v>37428</v>
      </c>
      <c r="AI648" s="177">
        <f>HLOOKUP(附加题模型!$E$2,历史数据!$B$3:$K$5000,ROW(A646),)</f>
        <v>15.6383864064794</v>
      </c>
      <c r="AJ648" s="177">
        <f>HLOOKUP(附加题模型!$E$2,历史数据!$L$3:$U$5000,ROW(A646),)</f>
        <v>16.159665953362001</v>
      </c>
    </row>
    <row r="649" spans="1:36" x14ac:dyDescent="0.2">
      <c r="A649" s="148">
        <v>37431</v>
      </c>
      <c r="B649" s="137">
        <v>22.634582587723099</v>
      </c>
      <c r="C649" s="137">
        <v>72.142417762450407</v>
      </c>
      <c r="D649" s="137">
        <v>10.0117574910723</v>
      </c>
      <c r="E649" s="137">
        <v>14.9927483967396</v>
      </c>
      <c r="F649" s="137">
        <v>23.0173186616083</v>
      </c>
      <c r="G649" s="137">
        <v>30.116195577191199</v>
      </c>
      <c r="H649" s="137">
        <v>8.67</v>
      </c>
      <c r="I649" s="137">
        <v>21.948933429632699</v>
      </c>
      <c r="J649" s="137"/>
      <c r="K649" s="137">
        <v>17.775632548698201</v>
      </c>
      <c r="L649" s="137">
        <v>22.634582587723099</v>
      </c>
      <c r="M649" s="137">
        <v>72.142417762450407</v>
      </c>
      <c r="N649" s="137">
        <v>10.0117574910723</v>
      </c>
      <c r="O649" s="137">
        <v>14.9927483967396</v>
      </c>
      <c r="P649" s="137">
        <v>22.701652577106199</v>
      </c>
      <c r="Q649" s="137">
        <v>30.116195577191199</v>
      </c>
      <c r="R649" s="137">
        <v>8.67</v>
      </c>
      <c r="S649" s="137">
        <v>21.948933429632699</v>
      </c>
      <c r="T649" s="137"/>
      <c r="U649" s="137">
        <v>17.6062166959614</v>
      </c>
      <c r="V649" s="1">
        <v>7592540</v>
      </c>
      <c r="W649" s="1">
        <v>6522311</v>
      </c>
      <c r="X649" s="1">
        <v>2732626</v>
      </c>
      <c r="Y649" s="1">
        <v>4148685</v>
      </c>
      <c r="Z649" s="1">
        <v>1459997</v>
      </c>
      <c r="AA649" s="1">
        <v>501094</v>
      </c>
      <c r="AB649" s="1">
        <v>7597942</v>
      </c>
      <c r="AC649" s="1">
        <v>2554291</v>
      </c>
      <c r="AE649" s="1">
        <v>1734221</v>
      </c>
      <c r="AH649" s="136">
        <f t="shared" si="10"/>
        <v>37431</v>
      </c>
      <c r="AI649" s="177">
        <f>HLOOKUP(附加题模型!$E$2,历史数据!$B$3:$K$5000,ROW(A647),)</f>
        <v>17.775632548698201</v>
      </c>
      <c r="AJ649" s="177">
        <f>HLOOKUP(附加题模型!$E$2,历史数据!$L$3:$U$5000,ROW(A647),)</f>
        <v>17.6062166959614</v>
      </c>
    </row>
    <row r="650" spans="1:36" x14ac:dyDescent="0.2">
      <c r="A650" s="148">
        <v>37432</v>
      </c>
      <c r="B650" s="137">
        <v>22.4950352228173</v>
      </c>
      <c r="C650" s="137">
        <v>74.521582603552403</v>
      </c>
      <c r="D650" s="137">
        <v>10.103796119693</v>
      </c>
      <c r="E650" s="137">
        <v>15.1442923495368</v>
      </c>
      <c r="F650" s="137">
        <v>22.622736055980699</v>
      </c>
      <c r="G650" s="137">
        <v>29.933765316249101</v>
      </c>
      <c r="H650" s="137">
        <v>8.6</v>
      </c>
      <c r="I650" s="137">
        <v>21.9098087711129</v>
      </c>
      <c r="J650" s="137"/>
      <c r="K650" s="137">
        <v>17.5801527186172</v>
      </c>
      <c r="L650" s="137">
        <v>21.853117344250499</v>
      </c>
      <c r="M650" s="137">
        <v>71.374945233062604</v>
      </c>
      <c r="N650" s="137">
        <v>10.0424370339458</v>
      </c>
      <c r="O650" s="137">
        <v>14.8311015137559</v>
      </c>
      <c r="P650" s="137">
        <v>21.7546543236001</v>
      </c>
      <c r="Q650" s="137">
        <v>28.8847913158321</v>
      </c>
      <c r="R650" s="137">
        <v>8.3800000000000008</v>
      </c>
      <c r="S650" s="137">
        <v>21.3229388933152</v>
      </c>
      <c r="T650" s="137"/>
      <c r="U650" s="137">
        <v>16.785201409621202</v>
      </c>
      <c r="V650" s="1">
        <v>5733526</v>
      </c>
      <c r="W650" s="1">
        <v>6884781</v>
      </c>
      <c r="X650" s="1">
        <v>2540821</v>
      </c>
      <c r="Y650" s="1">
        <v>1874640</v>
      </c>
      <c r="Z650" s="1">
        <v>421180</v>
      </c>
      <c r="AA650" s="1">
        <v>268200</v>
      </c>
      <c r="AB650" s="1">
        <v>6885246</v>
      </c>
      <c r="AC650" s="1">
        <v>1476562</v>
      </c>
      <c r="AE650" s="1">
        <v>965051</v>
      </c>
      <c r="AH650" s="136">
        <f t="shared" si="10"/>
        <v>37432</v>
      </c>
      <c r="AI650" s="177">
        <f>HLOOKUP(附加题模型!$E$2,历史数据!$B$3:$K$5000,ROW(A648),)</f>
        <v>17.5801527186172</v>
      </c>
      <c r="AJ650" s="177">
        <f>HLOOKUP(附加题模型!$E$2,历史数据!$L$3:$U$5000,ROW(A648),)</f>
        <v>16.785201409621202</v>
      </c>
    </row>
    <row r="651" spans="1:36" x14ac:dyDescent="0.2">
      <c r="A651" s="148">
        <v>37433</v>
      </c>
      <c r="B651" s="137">
        <v>21.853117344250499</v>
      </c>
      <c r="C651" s="137">
        <v>70.607472703674802</v>
      </c>
      <c r="D651" s="137">
        <v>9.97085143390753</v>
      </c>
      <c r="E651" s="137">
        <v>14.6997634213316</v>
      </c>
      <c r="F651" s="137">
        <v>21.702043309516402</v>
      </c>
      <c r="G651" s="137">
        <v>28.732766098380299</v>
      </c>
      <c r="H651" s="137">
        <v>8.35</v>
      </c>
      <c r="I651" s="137">
        <v>21.2838142347954</v>
      </c>
      <c r="J651" s="137"/>
      <c r="K651" s="137">
        <v>16.707009477588802</v>
      </c>
      <c r="L651" s="137">
        <v>21.546113141457699</v>
      </c>
      <c r="M651" s="137">
        <v>71.758681497756498</v>
      </c>
      <c r="N651" s="137">
        <v>10.1242491482753</v>
      </c>
      <c r="O651" s="137">
        <v>15.1038806287909</v>
      </c>
      <c r="P651" s="137">
        <v>21.373224471493401</v>
      </c>
      <c r="Q651" s="137">
        <v>29.036816533283801</v>
      </c>
      <c r="R651" s="137">
        <v>8.44</v>
      </c>
      <c r="S651" s="137">
        <v>21.420750539614801</v>
      </c>
      <c r="T651" s="137"/>
      <c r="U651" s="137">
        <v>16.811265386965299</v>
      </c>
      <c r="V651" s="1">
        <v>2555583</v>
      </c>
      <c r="W651" s="1">
        <v>3710183</v>
      </c>
      <c r="X651" s="1">
        <v>900819</v>
      </c>
      <c r="Y651" s="1">
        <v>1301031</v>
      </c>
      <c r="Z651" s="1">
        <v>374940</v>
      </c>
      <c r="AA651" s="1">
        <v>208369</v>
      </c>
      <c r="AB651" s="1">
        <v>2500763</v>
      </c>
      <c r="AC651" s="1">
        <v>627590</v>
      </c>
      <c r="AE651" s="1">
        <v>399453</v>
      </c>
      <c r="AH651" s="136">
        <f t="shared" si="10"/>
        <v>37433</v>
      </c>
      <c r="AI651" s="177">
        <f>HLOOKUP(附加题模型!$E$2,历史数据!$B$3:$K$5000,ROW(A649),)</f>
        <v>16.707009477588802</v>
      </c>
      <c r="AJ651" s="177">
        <f>HLOOKUP(附加题模型!$E$2,历史数据!$L$3:$U$5000,ROW(A649),)</f>
        <v>16.811265386965299</v>
      </c>
    </row>
    <row r="652" spans="1:36" x14ac:dyDescent="0.2">
      <c r="A652" s="148">
        <v>37434</v>
      </c>
      <c r="B652" s="137">
        <v>21.574022614438899</v>
      </c>
      <c r="C652" s="137">
        <v>71.528439738940094</v>
      </c>
      <c r="D652" s="137">
        <v>10.144702176857701</v>
      </c>
      <c r="E652" s="137">
        <v>15.2554245815881</v>
      </c>
      <c r="F652" s="137">
        <v>21.294307950367902</v>
      </c>
      <c r="G652" s="137">
        <v>29.036816533283801</v>
      </c>
      <c r="H652" s="137">
        <v>8.4499999999999993</v>
      </c>
      <c r="I652" s="137">
        <v>21.362063551835099</v>
      </c>
      <c r="J652" s="137"/>
      <c r="K652" s="137">
        <v>17.5931847072893</v>
      </c>
      <c r="L652" s="137">
        <v>21.406565776551901</v>
      </c>
      <c r="M652" s="137">
        <v>71.681934244817697</v>
      </c>
      <c r="N652" s="137">
        <v>10.0117574910723</v>
      </c>
      <c r="O652" s="137">
        <v>15.1746011400963</v>
      </c>
      <c r="P652" s="137">
        <v>21.478446499660802</v>
      </c>
      <c r="Q652" s="137">
        <v>28.717563576635101</v>
      </c>
      <c r="R652" s="137">
        <v>8.68</v>
      </c>
      <c r="S652" s="137">
        <v>21.2251272470156</v>
      </c>
      <c r="T652" s="137"/>
      <c r="U652" s="137">
        <v>17.241321013143502</v>
      </c>
      <c r="V652" s="1">
        <v>3956233</v>
      </c>
      <c r="W652" s="1">
        <v>2727178</v>
      </c>
      <c r="X652" s="1">
        <v>442791</v>
      </c>
      <c r="Y652" s="1">
        <v>1797042</v>
      </c>
      <c r="Z652" s="1">
        <v>220579</v>
      </c>
      <c r="AA652" s="1">
        <v>81780</v>
      </c>
      <c r="AB652" s="1">
        <v>2834950</v>
      </c>
      <c r="AC652" s="1">
        <v>608528</v>
      </c>
      <c r="AE652" s="1">
        <v>454826</v>
      </c>
      <c r="AH652" s="136">
        <f t="shared" si="10"/>
        <v>37434</v>
      </c>
      <c r="AI652" s="177">
        <f>HLOOKUP(附加题模型!$E$2,历史数据!$B$3:$K$5000,ROW(A650),)</f>
        <v>17.5931847072893</v>
      </c>
      <c r="AJ652" s="177">
        <f>HLOOKUP(附加题模型!$E$2,历史数据!$L$3:$U$5000,ROW(A650),)</f>
        <v>17.241321013143502</v>
      </c>
    </row>
    <row r="653" spans="1:36" x14ac:dyDescent="0.2">
      <c r="A653" s="148">
        <v>37435</v>
      </c>
      <c r="B653" s="137">
        <v>21.3786563035708</v>
      </c>
      <c r="C653" s="137">
        <v>71.681934244817697</v>
      </c>
      <c r="D653" s="137">
        <v>10.0117574910723</v>
      </c>
      <c r="E653" s="137">
        <v>15.204909930655701</v>
      </c>
      <c r="F653" s="137">
        <v>21.412682732056201</v>
      </c>
      <c r="G653" s="137">
        <v>28.8847913158321</v>
      </c>
      <c r="H653" s="137">
        <v>8.68</v>
      </c>
      <c r="I653" s="137">
        <v>21.127315600715999</v>
      </c>
      <c r="J653" s="137"/>
      <c r="K653" s="137">
        <v>17.2022250471273</v>
      </c>
      <c r="L653" s="137">
        <v>20.932104735872201</v>
      </c>
      <c r="M653" s="137">
        <v>71.681934244817697</v>
      </c>
      <c r="N653" s="137">
        <v>10.0117574910723</v>
      </c>
      <c r="O653" s="137">
        <v>14.942233745807201</v>
      </c>
      <c r="P653" s="137">
        <v>22.096625915143999</v>
      </c>
      <c r="Q653" s="137">
        <v>28.2766904460251</v>
      </c>
      <c r="R653" s="137">
        <v>8.56</v>
      </c>
      <c r="S653" s="137">
        <v>21.0490662836763</v>
      </c>
      <c r="T653" s="137"/>
      <c r="U653" s="137">
        <v>16.746105443605</v>
      </c>
      <c r="V653" s="1">
        <v>3281552</v>
      </c>
      <c r="W653" s="1">
        <v>0</v>
      </c>
      <c r="X653" s="1">
        <v>0</v>
      </c>
      <c r="Y653" s="1">
        <v>968906</v>
      </c>
      <c r="Z653" s="1">
        <v>824608</v>
      </c>
      <c r="AA653" s="1">
        <v>140342</v>
      </c>
      <c r="AB653" s="1">
        <v>3512952</v>
      </c>
      <c r="AC653" s="1">
        <v>649124</v>
      </c>
      <c r="AE653" s="1">
        <v>388894</v>
      </c>
      <c r="AH653" s="136">
        <f t="shared" si="10"/>
        <v>37435</v>
      </c>
      <c r="AI653" s="177">
        <f>HLOOKUP(附加题模型!$E$2,历史数据!$B$3:$K$5000,ROW(A651),)</f>
        <v>17.2022250471273</v>
      </c>
      <c r="AJ653" s="177">
        <f>HLOOKUP(附加题模型!$E$2,历史数据!$L$3:$U$5000,ROW(A651),)</f>
        <v>16.746105443605</v>
      </c>
    </row>
    <row r="654" spans="1:36" x14ac:dyDescent="0.2">
      <c r="A654" s="148">
        <v>37438</v>
      </c>
      <c r="B654" s="137">
        <v>20.987923681834499</v>
      </c>
      <c r="C654" s="137">
        <v>69.686505668409495</v>
      </c>
      <c r="D654" s="137">
        <v>9.97085143390753</v>
      </c>
      <c r="E654" s="137">
        <v>14.9725425363666</v>
      </c>
      <c r="F654" s="137">
        <v>22.096625915143999</v>
      </c>
      <c r="G654" s="137">
        <v>28.185475315554001</v>
      </c>
      <c r="H654" s="137">
        <v>8.58</v>
      </c>
      <c r="I654" s="137">
        <v>21.0490662836763</v>
      </c>
      <c r="J654" s="137"/>
      <c r="K654" s="137">
        <v>16.720041466260898</v>
      </c>
      <c r="L654" s="137">
        <v>21.043742627796799</v>
      </c>
      <c r="M654" s="137">
        <v>68.074813356695202</v>
      </c>
      <c r="N654" s="137">
        <v>9.7049620623366692</v>
      </c>
      <c r="O654" s="137">
        <v>14.8108956533829</v>
      </c>
      <c r="P654" s="137">
        <v>21.688890555995499</v>
      </c>
      <c r="Q654" s="137">
        <v>28.094260185083002</v>
      </c>
      <c r="R654" s="137">
        <v>8.3800000000000008</v>
      </c>
      <c r="S654" s="137">
        <v>20.931692308116801</v>
      </c>
      <c r="T654" s="137"/>
      <c r="U654" s="137">
        <v>16.7591374322771</v>
      </c>
      <c r="V654" s="1">
        <v>2840423</v>
      </c>
      <c r="W654" s="1">
        <v>3353975</v>
      </c>
      <c r="X654" s="1">
        <v>506058</v>
      </c>
      <c r="Y654" s="1">
        <v>457650</v>
      </c>
      <c r="Z654" s="1">
        <v>50070</v>
      </c>
      <c r="AA654" s="1">
        <v>86440</v>
      </c>
      <c r="AB654" s="1">
        <v>1320055</v>
      </c>
      <c r="AC654" s="1">
        <v>379249</v>
      </c>
      <c r="AE654" s="1">
        <v>191750</v>
      </c>
      <c r="AH654" s="136">
        <f t="shared" si="10"/>
        <v>37438</v>
      </c>
      <c r="AI654" s="177">
        <f>HLOOKUP(附加题模型!$E$2,历史数据!$B$3:$K$5000,ROW(A652),)</f>
        <v>16.720041466260898</v>
      </c>
      <c r="AJ654" s="177">
        <f>HLOOKUP(附加题模型!$E$2,历史数据!$L$3:$U$5000,ROW(A652),)</f>
        <v>16.7591374322771</v>
      </c>
    </row>
    <row r="655" spans="1:36" x14ac:dyDescent="0.2">
      <c r="A655" s="148">
        <v>37439</v>
      </c>
      <c r="B655" s="137">
        <v>21.211199465683801</v>
      </c>
      <c r="C655" s="137">
        <v>67.307340827307399</v>
      </c>
      <c r="D655" s="137">
        <v>9.6742825194631106</v>
      </c>
      <c r="E655" s="137">
        <v>14.669454630772201</v>
      </c>
      <c r="F655" s="137">
        <v>21.596821281349001</v>
      </c>
      <c r="G655" s="137">
        <v>28.337500533005802</v>
      </c>
      <c r="H655" s="137">
        <v>8.3800000000000008</v>
      </c>
      <c r="I655" s="137">
        <v>20.931692308116801</v>
      </c>
      <c r="J655" s="137"/>
      <c r="K655" s="137">
        <v>16.707009477588802</v>
      </c>
      <c r="L655" s="137">
        <v>21.6298415604012</v>
      </c>
      <c r="M655" s="137">
        <v>68.842285886082905</v>
      </c>
      <c r="N655" s="137">
        <v>9.7970006909573506</v>
      </c>
      <c r="O655" s="137">
        <v>14.8311015137559</v>
      </c>
      <c r="P655" s="137">
        <v>21.7546543236001</v>
      </c>
      <c r="Q655" s="137">
        <v>28.337500533005802</v>
      </c>
      <c r="R655" s="137">
        <v>8.4499999999999993</v>
      </c>
      <c r="S655" s="137">
        <v>21.127315600715999</v>
      </c>
      <c r="T655" s="137"/>
      <c r="U655" s="137">
        <v>16.811265386965299</v>
      </c>
      <c r="V655" s="1">
        <v>2610575</v>
      </c>
      <c r="W655" s="1">
        <v>2837402</v>
      </c>
      <c r="X655" s="1">
        <v>345732</v>
      </c>
      <c r="Y655" s="1">
        <v>525214</v>
      </c>
      <c r="Z655" s="1">
        <v>98500</v>
      </c>
      <c r="AA655" s="1">
        <v>44398</v>
      </c>
      <c r="AB655" s="1">
        <v>863087</v>
      </c>
      <c r="AC655" s="1">
        <v>246360</v>
      </c>
      <c r="AE655" s="1">
        <v>148730</v>
      </c>
      <c r="AH655" s="136">
        <f t="shared" si="10"/>
        <v>37439</v>
      </c>
      <c r="AI655" s="177">
        <f>HLOOKUP(附加题模型!$E$2,历史数据!$B$3:$K$5000,ROW(A653),)</f>
        <v>16.707009477588802</v>
      </c>
      <c r="AJ655" s="177">
        <f>HLOOKUP(附加题模型!$E$2,历史数据!$L$3:$U$5000,ROW(A653),)</f>
        <v>16.811265386965299</v>
      </c>
    </row>
    <row r="656" spans="1:36" x14ac:dyDescent="0.2">
      <c r="A656" s="148">
        <v>37440</v>
      </c>
      <c r="B656" s="137">
        <v>21.6856605063636</v>
      </c>
      <c r="C656" s="137">
        <v>68.688791380205402</v>
      </c>
      <c r="D656" s="137">
        <v>9.8174537195397296</v>
      </c>
      <c r="E656" s="137">
        <v>15.033160117485499</v>
      </c>
      <c r="F656" s="137">
        <v>21.7546543236001</v>
      </c>
      <c r="G656" s="137">
        <v>28.656753489654399</v>
      </c>
      <c r="H656" s="137">
        <v>8.4499999999999993</v>
      </c>
      <c r="I656" s="137">
        <v>21.2251272470156</v>
      </c>
      <c r="J656" s="137"/>
      <c r="K656" s="137">
        <v>16.928553285013901</v>
      </c>
      <c r="L656" s="137">
        <v>21.8810268172317</v>
      </c>
      <c r="M656" s="137">
        <v>69.840000174286999</v>
      </c>
      <c r="N656" s="137">
        <v>9.8174537195397296</v>
      </c>
      <c r="O656" s="137">
        <v>14.8007927231964</v>
      </c>
      <c r="P656" s="137">
        <v>21.4915992531817</v>
      </c>
      <c r="Q656" s="137">
        <v>28.504728272202701</v>
      </c>
      <c r="R656" s="137">
        <v>8.6999999999999993</v>
      </c>
      <c r="S656" s="137">
        <v>21.362063551835099</v>
      </c>
      <c r="T656" s="137"/>
      <c r="U656" s="137">
        <v>16.772169420949101</v>
      </c>
      <c r="V656" s="1">
        <v>5636149</v>
      </c>
      <c r="W656" s="1">
        <v>2362641</v>
      </c>
      <c r="X656" s="1">
        <v>309527</v>
      </c>
      <c r="Y656" s="1">
        <v>319622</v>
      </c>
      <c r="Z656" s="1">
        <v>40900</v>
      </c>
      <c r="AA656" s="1">
        <v>40900</v>
      </c>
      <c r="AB656" s="1">
        <v>3248475</v>
      </c>
      <c r="AC656" s="1">
        <v>486798</v>
      </c>
      <c r="AE656" s="1">
        <v>121350</v>
      </c>
      <c r="AH656" s="136">
        <f t="shared" si="10"/>
        <v>37440</v>
      </c>
      <c r="AI656" s="177">
        <f>HLOOKUP(附加题模型!$E$2,历史数据!$B$3:$K$5000,ROW(A654),)</f>
        <v>16.928553285013901</v>
      </c>
      <c r="AJ656" s="177">
        <f>HLOOKUP(附加题模型!$E$2,历史数据!$L$3:$U$5000,ROW(A654),)</f>
        <v>16.772169420949101</v>
      </c>
    </row>
    <row r="657" spans="1:36" x14ac:dyDescent="0.2">
      <c r="A657" s="148">
        <v>37441</v>
      </c>
      <c r="B657" s="137">
        <v>21.992664709156301</v>
      </c>
      <c r="C657" s="137">
        <v>68.995780391960494</v>
      </c>
      <c r="D657" s="137">
        <v>9.7970006909573506</v>
      </c>
      <c r="E657" s="137">
        <v>14.8108956533829</v>
      </c>
      <c r="F657" s="137">
        <v>21.636279541911801</v>
      </c>
      <c r="G657" s="137">
        <v>28.291892967770199</v>
      </c>
      <c r="H657" s="137">
        <v>8.6999999999999993</v>
      </c>
      <c r="I657" s="137">
        <v>21.362063551835099</v>
      </c>
      <c r="J657" s="137"/>
      <c r="K657" s="137">
        <v>16.850361352981501</v>
      </c>
      <c r="L657" s="137">
        <v>21.490294195495402</v>
      </c>
      <c r="M657" s="137">
        <v>67.921318850817599</v>
      </c>
      <c r="N657" s="137">
        <v>9.6436029765895395</v>
      </c>
      <c r="O657" s="137">
        <v>14.6290429100262</v>
      </c>
      <c r="P657" s="137">
        <v>21.6757378024746</v>
      </c>
      <c r="Q657" s="137">
        <v>28.459120706967202</v>
      </c>
      <c r="R657" s="137">
        <v>8.5</v>
      </c>
      <c r="S657" s="137">
        <v>21.029503954416398</v>
      </c>
      <c r="T657" s="137"/>
      <c r="U657" s="137">
        <v>16.5897215795402</v>
      </c>
      <c r="V657" s="1">
        <v>3264462</v>
      </c>
      <c r="W657" s="1">
        <v>1979849</v>
      </c>
      <c r="X657" s="1">
        <v>253866</v>
      </c>
      <c r="Y657" s="1">
        <v>249565</v>
      </c>
      <c r="Z657" s="1">
        <v>136040</v>
      </c>
      <c r="AA657" s="1">
        <v>102154</v>
      </c>
      <c r="AB657" s="1">
        <v>1540652</v>
      </c>
      <c r="AC657" s="1">
        <v>328015</v>
      </c>
      <c r="AE657" s="1">
        <v>191456</v>
      </c>
      <c r="AH657" s="136">
        <f t="shared" si="10"/>
        <v>37441</v>
      </c>
      <c r="AI657" s="177">
        <f>HLOOKUP(附加题模型!$E$2,历史数据!$B$3:$K$5000,ROW(A655),)</f>
        <v>16.850361352981501</v>
      </c>
      <c r="AJ657" s="177">
        <f>HLOOKUP(附加题模型!$E$2,历史数据!$L$3:$U$5000,ROW(A655),)</f>
        <v>16.5897215795402</v>
      </c>
    </row>
    <row r="658" spans="1:36" x14ac:dyDescent="0.2">
      <c r="A658" s="148">
        <v>37442</v>
      </c>
      <c r="B658" s="137">
        <v>21.434475249533101</v>
      </c>
      <c r="C658" s="137">
        <v>67.844571597878797</v>
      </c>
      <c r="D658" s="137">
        <v>9.6129234337159808</v>
      </c>
      <c r="E658" s="137">
        <v>14.5381165383479</v>
      </c>
      <c r="F658" s="137">
        <v>21.6757378024746</v>
      </c>
      <c r="G658" s="137">
        <v>28.580740880928602</v>
      </c>
      <c r="H658" s="137">
        <v>8.42</v>
      </c>
      <c r="I658" s="137">
        <v>21.0490662836763</v>
      </c>
      <c r="J658" s="137"/>
      <c r="K658" s="137">
        <v>16.576689590868199</v>
      </c>
      <c r="L658" s="137">
        <v>21.546113141457699</v>
      </c>
      <c r="M658" s="137">
        <v>69.072527644899296</v>
      </c>
      <c r="N658" s="137">
        <v>9.7458681195014094</v>
      </c>
      <c r="O658" s="137">
        <v>14.598734119466799</v>
      </c>
      <c r="P658" s="137">
        <v>21.544210267265399</v>
      </c>
      <c r="Q658" s="137">
        <v>29.021614011538599</v>
      </c>
      <c r="R658" s="137">
        <v>8.6199999999999992</v>
      </c>
      <c r="S658" s="137">
        <v>21.3229388933152</v>
      </c>
      <c r="T658" s="137"/>
      <c r="U658" s="137">
        <v>16.250889874066502</v>
      </c>
      <c r="V658" s="1">
        <v>1668553</v>
      </c>
      <c r="W658" s="1">
        <v>1529426</v>
      </c>
      <c r="X658" s="1">
        <v>244942</v>
      </c>
      <c r="Y658" s="1">
        <v>254012</v>
      </c>
      <c r="Z658" s="1">
        <v>118510</v>
      </c>
      <c r="AA658" s="1">
        <v>97775</v>
      </c>
      <c r="AB658" s="1">
        <v>1463620</v>
      </c>
      <c r="AC658" s="1">
        <v>318435</v>
      </c>
      <c r="AE658" s="1">
        <v>461276</v>
      </c>
      <c r="AH658" s="136">
        <f t="shared" si="10"/>
        <v>37442</v>
      </c>
      <c r="AI658" s="177">
        <f>HLOOKUP(附加题模型!$E$2,历史数据!$B$3:$K$5000,ROW(A656),)</f>
        <v>16.576689590868199</v>
      </c>
      <c r="AJ658" s="177">
        <f>HLOOKUP(附加题模型!$E$2,历史数据!$L$3:$U$5000,ROW(A656),)</f>
        <v>16.250889874066502</v>
      </c>
    </row>
    <row r="659" spans="1:36" x14ac:dyDescent="0.2">
      <c r="A659" s="148">
        <v>37445</v>
      </c>
      <c r="B659" s="137">
        <v>21.574022614438899</v>
      </c>
      <c r="C659" s="137">
        <v>69.072527644899296</v>
      </c>
      <c r="D659" s="137">
        <v>9.7663211480837901</v>
      </c>
      <c r="E659" s="137">
        <v>14.598734119466799</v>
      </c>
      <c r="F659" s="137">
        <v>21.504752006702599</v>
      </c>
      <c r="G659" s="137">
        <v>29.097626620264499</v>
      </c>
      <c r="H659" s="137">
        <v>8.6199999999999992</v>
      </c>
      <c r="I659" s="137">
        <v>21.303376564055299</v>
      </c>
      <c r="J659" s="137"/>
      <c r="K659" s="137">
        <v>16.2899858400827</v>
      </c>
      <c r="L659" s="137">
        <v>21.825207871269399</v>
      </c>
      <c r="M659" s="137">
        <v>69.686505668409495</v>
      </c>
      <c r="N659" s="137">
        <v>9.8276802338309093</v>
      </c>
      <c r="O659" s="137">
        <v>14.750278072264001</v>
      </c>
      <c r="P659" s="137">
        <v>21.60997403487</v>
      </c>
      <c r="Q659" s="137">
        <v>28.9303988810676</v>
      </c>
      <c r="R659" s="137">
        <v>8.7899999999999991</v>
      </c>
      <c r="S659" s="137">
        <v>21.792434795553401</v>
      </c>
      <c r="T659" s="137"/>
      <c r="U659" s="137">
        <v>16.420305726803399</v>
      </c>
      <c r="V659" s="1">
        <v>3095438</v>
      </c>
      <c r="W659" s="1">
        <v>1689715</v>
      </c>
      <c r="X659" s="1">
        <v>263372</v>
      </c>
      <c r="Y659" s="1">
        <v>314261</v>
      </c>
      <c r="Z659" s="1">
        <v>108310</v>
      </c>
      <c r="AA659" s="1">
        <v>38400</v>
      </c>
      <c r="AB659" s="1">
        <v>4470903</v>
      </c>
      <c r="AC659" s="1">
        <v>988545</v>
      </c>
      <c r="AE659" s="1">
        <v>326660</v>
      </c>
      <c r="AH659" s="136">
        <f t="shared" si="10"/>
        <v>37445</v>
      </c>
      <c r="AI659" s="177">
        <f>HLOOKUP(附加题模型!$E$2,历史数据!$B$3:$K$5000,ROW(A657),)</f>
        <v>16.2899858400827</v>
      </c>
      <c r="AJ659" s="177">
        <f>HLOOKUP(附加题模型!$E$2,历史数据!$L$3:$U$5000,ROW(A657),)</f>
        <v>16.420305726803399</v>
      </c>
    </row>
    <row r="660" spans="1:36" x14ac:dyDescent="0.2">
      <c r="A660" s="148">
        <v>37446</v>
      </c>
      <c r="B660" s="137">
        <v>21.992664709156301</v>
      </c>
      <c r="C660" s="137">
        <v>69.686505668409495</v>
      </c>
      <c r="D660" s="137">
        <v>9.8379067481220996</v>
      </c>
      <c r="E660" s="137">
        <v>14.790689793009999</v>
      </c>
      <c r="F660" s="137">
        <v>21.544210267265399</v>
      </c>
      <c r="G660" s="137">
        <v>28.8847913158321</v>
      </c>
      <c r="H660" s="137">
        <v>8.8000000000000007</v>
      </c>
      <c r="I660" s="137">
        <v>21.948933429632699</v>
      </c>
      <c r="J660" s="137"/>
      <c r="K660" s="137">
        <v>16.485465670163698</v>
      </c>
      <c r="L660" s="137">
        <v>21.6298415604012</v>
      </c>
      <c r="M660" s="137">
        <v>70.837714462491107</v>
      </c>
      <c r="N660" s="137">
        <v>9.7765476623749805</v>
      </c>
      <c r="O660" s="137">
        <v>14.659351700585701</v>
      </c>
      <c r="P660" s="137">
        <v>21.2022386757215</v>
      </c>
      <c r="Q660" s="137">
        <v>28.580740880928602</v>
      </c>
      <c r="R660" s="137">
        <v>8.69</v>
      </c>
      <c r="S660" s="137">
        <v>22.027182746672398</v>
      </c>
      <c r="T660" s="137"/>
      <c r="U660" s="137">
        <v>16.316049817426801</v>
      </c>
      <c r="V660" s="1">
        <v>1441960</v>
      </c>
      <c r="W660" s="1">
        <v>3472963</v>
      </c>
      <c r="X660" s="1">
        <v>277263</v>
      </c>
      <c r="Y660" s="1">
        <v>177146</v>
      </c>
      <c r="Z660" s="1">
        <v>75268</v>
      </c>
      <c r="AA660" s="1">
        <v>56200</v>
      </c>
      <c r="AB660" s="1">
        <v>1828673</v>
      </c>
      <c r="AC660" s="1">
        <v>2830700</v>
      </c>
      <c r="AE660" s="1">
        <v>137250</v>
      </c>
      <c r="AH660" s="136">
        <f t="shared" si="10"/>
        <v>37446</v>
      </c>
      <c r="AI660" s="177">
        <f>HLOOKUP(附加题模型!$E$2,历史数据!$B$3:$K$5000,ROW(A658),)</f>
        <v>16.485465670163698</v>
      </c>
      <c r="AJ660" s="177">
        <f>HLOOKUP(附加题模型!$E$2,历史数据!$L$3:$U$5000,ROW(A658),)</f>
        <v>16.316049817426801</v>
      </c>
    </row>
    <row r="661" spans="1:36" x14ac:dyDescent="0.2">
      <c r="A661" s="148">
        <v>37447</v>
      </c>
      <c r="B661" s="137">
        <v>21.6298415604012</v>
      </c>
      <c r="C661" s="137">
        <v>70.684219956613603</v>
      </c>
      <c r="D661" s="137">
        <v>9.7049620623366692</v>
      </c>
      <c r="E661" s="137">
        <v>14.659351700585701</v>
      </c>
      <c r="F661" s="137">
        <v>21.2416969362842</v>
      </c>
      <c r="G661" s="137">
        <v>29.112829142009701</v>
      </c>
      <c r="H661" s="137">
        <v>8.68</v>
      </c>
      <c r="I661" s="137">
        <v>21.9098087711129</v>
      </c>
      <c r="J661" s="137"/>
      <c r="K661" s="137">
        <v>16.342113794770999</v>
      </c>
      <c r="L661" s="137">
        <v>21.0995615737591</v>
      </c>
      <c r="M661" s="137">
        <v>73.447121062409593</v>
      </c>
      <c r="N661" s="137">
        <v>9.5617908622600396</v>
      </c>
      <c r="O661" s="137">
        <v>14.3663667251777</v>
      </c>
      <c r="P661" s="137">
        <v>21.320613457409699</v>
      </c>
      <c r="Q661" s="137">
        <v>28.231082880789501</v>
      </c>
      <c r="R661" s="137">
        <v>8.5</v>
      </c>
      <c r="S661" s="137">
        <v>21.420750539614801</v>
      </c>
      <c r="T661" s="137"/>
      <c r="U661" s="137">
        <v>16.2248258967224</v>
      </c>
      <c r="V661" s="1">
        <v>1639389</v>
      </c>
      <c r="W661" s="1">
        <v>9575718</v>
      </c>
      <c r="X661" s="1">
        <v>326749</v>
      </c>
      <c r="Y661" s="1">
        <v>314417</v>
      </c>
      <c r="Z661" s="1">
        <v>278028</v>
      </c>
      <c r="AA661" s="1">
        <v>46071</v>
      </c>
      <c r="AB661" s="1">
        <v>1977624</v>
      </c>
      <c r="AC661" s="1">
        <v>1016752</v>
      </c>
      <c r="AE661" s="1">
        <v>139560</v>
      </c>
      <c r="AH661" s="136">
        <f t="shared" si="10"/>
        <v>37447</v>
      </c>
      <c r="AI661" s="177">
        <f>HLOOKUP(附加题模型!$E$2,历史数据!$B$3:$K$5000,ROW(A659),)</f>
        <v>16.342113794770999</v>
      </c>
      <c r="AJ661" s="177">
        <f>HLOOKUP(附加题模型!$E$2,历史数据!$L$3:$U$5000,ROW(A659),)</f>
        <v>16.2248258967224</v>
      </c>
    </row>
    <row r="662" spans="1:36" x14ac:dyDescent="0.2">
      <c r="A662" s="148">
        <v>37448</v>
      </c>
      <c r="B662" s="137">
        <v>21.043742627796799</v>
      </c>
      <c r="C662" s="137">
        <v>72.909890291838096</v>
      </c>
      <c r="D662" s="137">
        <v>9.5617908622600396</v>
      </c>
      <c r="E662" s="137">
        <v>14.3461608648047</v>
      </c>
      <c r="F662" s="137">
        <v>21.3863772250143</v>
      </c>
      <c r="G662" s="137">
        <v>28.5199307939479</v>
      </c>
      <c r="H662" s="137">
        <v>8.5</v>
      </c>
      <c r="I662" s="137">
        <v>21.127315600715999</v>
      </c>
      <c r="J662" s="137"/>
      <c r="K662" s="137">
        <v>16.2248258967224</v>
      </c>
      <c r="L662" s="137">
        <v>21.071652100778</v>
      </c>
      <c r="M662" s="137">
        <v>73.447121062409593</v>
      </c>
      <c r="N662" s="137">
        <v>9.57201737655123</v>
      </c>
      <c r="O662" s="137">
        <v>14.325955004431799</v>
      </c>
      <c r="P662" s="137">
        <v>21.636279541911801</v>
      </c>
      <c r="Q662" s="137">
        <v>28.2006778372992</v>
      </c>
      <c r="R662" s="137">
        <v>8.4499999999999993</v>
      </c>
      <c r="S662" s="137">
        <v>21.342501222575098</v>
      </c>
      <c r="T662" s="137"/>
      <c r="U662" s="137">
        <v>16.14663396469</v>
      </c>
      <c r="V662" s="1">
        <v>989328</v>
      </c>
      <c r="W662" s="1">
        <v>5786419</v>
      </c>
      <c r="X662" s="1">
        <v>214319</v>
      </c>
      <c r="Y662" s="1">
        <v>236472</v>
      </c>
      <c r="Z662" s="1">
        <v>147400</v>
      </c>
      <c r="AA662" s="1">
        <v>39920</v>
      </c>
      <c r="AB662" s="1">
        <v>1400222</v>
      </c>
      <c r="AC662" s="1">
        <v>362886</v>
      </c>
      <c r="AE662" s="1">
        <v>132184</v>
      </c>
      <c r="AH662" s="136">
        <f t="shared" si="10"/>
        <v>37448</v>
      </c>
      <c r="AI662" s="177">
        <f>HLOOKUP(附加题模型!$E$2,历史数据!$B$3:$K$5000,ROW(A660),)</f>
        <v>16.2248258967224</v>
      </c>
      <c r="AJ662" s="177">
        <f>HLOOKUP(附加题模型!$E$2,历史数据!$L$3:$U$5000,ROW(A660),)</f>
        <v>16.14663396469</v>
      </c>
    </row>
    <row r="663" spans="1:36" x14ac:dyDescent="0.2">
      <c r="A663" s="148">
        <v>37449</v>
      </c>
      <c r="B663" s="137">
        <v>21.3228373576084</v>
      </c>
      <c r="C663" s="137">
        <v>73.293626556532004</v>
      </c>
      <c r="D663" s="137">
        <v>9.6129234337159808</v>
      </c>
      <c r="E663" s="137">
        <v>14.2552344931264</v>
      </c>
      <c r="F663" s="137">
        <v>21.6494322954327</v>
      </c>
      <c r="G663" s="137">
        <v>28.215880359044402</v>
      </c>
      <c r="H663" s="137">
        <v>8.52</v>
      </c>
      <c r="I663" s="137">
        <v>21.420750539614801</v>
      </c>
      <c r="J663" s="137"/>
      <c r="K663" s="137">
        <v>16.159665953362001</v>
      </c>
      <c r="L663" s="137">
        <v>21.3507468305896</v>
      </c>
      <c r="M663" s="137">
        <v>73.677362821225898</v>
      </c>
      <c r="N663" s="137">
        <v>9.5311113193864792</v>
      </c>
      <c r="O663" s="137">
        <v>14.295646213872301</v>
      </c>
      <c r="P663" s="137">
        <v>21.8993346123302</v>
      </c>
      <c r="Q663" s="137">
        <v>28.337500533005802</v>
      </c>
      <c r="R663" s="137">
        <v>8.51</v>
      </c>
      <c r="S663" s="137">
        <v>21.440312868874798</v>
      </c>
      <c r="T663" s="137"/>
      <c r="U663" s="137">
        <v>15.9772181119531</v>
      </c>
      <c r="V663" s="1">
        <v>666970</v>
      </c>
      <c r="W663" s="1">
        <v>6796894</v>
      </c>
      <c r="X663" s="1">
        <v>174100</v>
      </c>
      <c r="Y663" s="1">
        <v>164180</v>
      </c>
      <c r="Z663" s="1">
        <v>172948</v>
      </c>
      <c r="AA663" s="1">
        <v>24996</v>
      </c>
      <c r="AB663" s="1">
        <v>879656</v>
      </c>
      <c r="AC663" s="1">
        <v>204997</v>
      </c>
      <c r="AE663" s="1">
        <v>205300</v>
      </c>
      <c r="AH663" s="136">
        <f t="shared" si="10"/>
        <v>37449</v>
      </c>
      <c r="AI663" s="177">
        <f>HLOOKUP(附加题模型!$E$2,历史数据!$B$3:$K$5000,ROW(A661),)</f>
        <v>16.159665953362001</v>
      </c>
      <c r="AJ663" s="177">
        <f>HLOOKUP(附加题模型!$E$2,历史数据!$L$3:$U$5000,ROW(A661),)</f>
        <v>15.9772181119531</v>
      </c>
    </row>
    <row r="664" spans="1:36" x14ac:dyDescent="0.2">
      <c r="A664" s="148">
        <v>37452</v>
      </c>
      <c r="B664" s="137">
        <v>21.3507468305896</v>
      </c>
      <c r="C664" s="137">
        <v>74.061099085919807</v>
      </c>
      <c r="D664" s="137">
        <v>9.5311113193864792</v>
      </c>
      <c r="E664" s="137">
        <v>14.4168813761101</v>
      </c>
      <c r="F664" s="137">
        <v>21.8335708447256</v>
      </c>
      <c r="G664" s="137">
        <v>28.215880359044402</v>
      </c>
      <c r="H664" s="137">
        <v>8.48</v>
      </c>
      <c r="I664" s="137">
        <v>21.302369679460998</v>
      </c>
      <c r="J664" s="137"/>
      <c r="K664" s="137">
        <v>15.9120581685928</v>
      </c>
      <c r="L664" s="137">
        <v>21.043742627796799</v>
      </c>
      <c r="M664" s="137">
        <v>76.440263927021903</v>
      </c>
      <c r="N664" s="137">
        <v>9.6129234337159808</v>
      </c>
      <c r="O664" s="137">
        <v>14.1744110516345</v>
      </c>
      <c r="P664" s="137">
        <v>22.083473161623001</v>
      </c>
      <c r="Q664" s="137">
        <v>27.881424880650499</v>
      </c>
      <c r="R664" s="137">
        <v>8.3800000000000008</v>
      </c>
      <c r="S664" s="137">
        <v>21.1447203201311</v>
      </c>
      <c r="T664" s="137"/>
      <c r="U664" s="137">
        <v>15.9772181119531</v>
      </c>
      <c r="V664" s="1">
        <v>795106</v>
      </c>
      <c r="W664" s="1">
        <v>10208516</v>
      </c>
      <c r="X664" s="1">
        <v>211570</v>
      </c>
      <c r="Y664" s="1">
        <v>152075</v>
      </c>
      <c r="Z664" s="1">
        <v>164320</v>
      </c>
      <c r="AA664" s="1">
        <v>29000</v>
      </c>
      <c r="AB664" s="1">
        <v>1128710</v>
      </c>
      <c r="AC664" s="1">
        <v>289267</v>
      </c>
      <c r="AE664" s="1">
        <v>99260</v>
      </c>
      <c r="AH664" s="136">
        <f t="shared" si="10"/>
        <v>37452</v>
      </c>
      <c r="AI664" s="177">
        <f>HLOOKUP(附加题模型!$E$2,历史数据!$B$3:$K$5000,ROW(A662),)</f>
        <v>15.9120581685928</v>
      </c>
      <c r="AJ664" s="177">
        <f>HLOOKUP(附加题模型!$E$2,历史数据!$L$3:$U$5000,ROW(A662),)</f>
        <v>15.9772181119531</v>
      </c>
    </row>
    <row r="665" spans="1:36" x14ac:dyDescent="0.2">
      <c r="A665" s="148">
        <v>37453</v>
      </c>
      <c r="B665" s="137">
        <v>21.1274710467403</v>
      </c>
      <c r="C665" s="137">
        <v>76.593758432899406</v>
      </c>
      <c r="D665" s="137">
        <v>9.6640560051719202</v>
      </c>
      <c r="E665" s="137">
        <v>14.144102261075099</v>
      </c>
      <c r="F665" s="137">
        <v>21.965098379934801</v>
      </c>
      <c r="G665" s="137">
        <v>28.580740880928602</v>
      </c>
      <c r="H665" s="137">
        <v>8.3800000000000008</v>
      </c>
      <c r="I665" s="137">
        <v>21.1447203201311</v>
      </c>
      <c r="J665" s="137">
        <v>17.28</v>
      </c>
      <c r="K665" s="137">
        <v>16.159665953362001</v>
      </c>
      <c r="L665" s="137">
        <v>21.1274710467403</v>
      </c>
      <c r="M665" s="137">
        <v>75.826285903511604</v>
      </c>
      <c r="N665" s="137">
        <v>9.5822438908424203</v>
      </c>
      <c r="O665" s="137">
        <v>14.194616912007501</v>
      </c>
      <c r="P665" s="137">
        <v>22.543819534855199</v>
      </c>
      <c r="Q665" s="137">
        <v>27.972640011121602</v>
      </c>
      <c r="R665" s="137">
        <v>8.4</v>
      </c>
      <c r="S665" s="137">
        <v>21.125014150214799</v>
      </c>
      <c r="T665" s="137">
        <v>16.559999999999999</v>
      </c>
      <c r="U665" s="137">
        <v>15.9772181119531</v>
      </c>
      <c r="V665" s="1">
        <v>977827</v>
      </c>
      <c r="W665" s="1">
        <v>5988001</v>
      </c>
      <c r="X665" s="1">
        <v>144700</v>
      </c>
      <c r="Y665" s="1">
        <v>181223</v>
      </c>
      <c r="Z665" s="1">
        <v>388555</v>
      </c>
      <c r="AA665" s="1">
        <v>14320</v>
      </c>
      <c r="AB665" s="1">
        <v>609501</v>
      </c>
      <c r="AC665" s="1">
        <v>139566</v>
      </c>
      <c r="AD665" s="1">
        <v>17596332</v>
      </c>
      <c r="AE665" s="1">
        <v>76379</v>
      </c>
      <c r="AH665" s="136">
        <f t="shared" si="10"/>
        <v>37453</v>
      </c>
      <c r="AI665" s="177">
        <f>HLOOKUP(附加题模型!$E$2,历史数据!$B$3:$K$5000,ROW(A663),)</f>
        <v>16.159665953362001</v>
      </c>
      <c r="AJ665" s="177">
        <f>HLOOKUP(附加题模型!$E$2,历史数据!$L$3:$U$5000,ROW(A663),)</f>
        <v>15.9772181119531</v>
      </c>
    </row>
    <row r="666" spans="1:36" x14ac:dyDescent="0.2">
      <c r="A666" s="148">
        <v>37454</v>
      </c>
      <c r="B666" s="137">
        <v>21.267018411646099</v>
      </c>
      <c r="C666" s="137">
        <v>75.826285903511604</v>
      </c>
      <c r="D666" s="137">
        <v>9.5924704051336107</v>
      </c>
      <c r="E666" s="137">
        <v>14.396675515737201</v>
      </c>
      <c r="F666" s="137">
        <v>22.491208520771501</v>
      </c>
      <c r="G666" s="137">
        <v>28.124665228573299</v>
      </c>
      <c r="H666" s="137">
        <v>8.4</v>
      </c>
      <c r="I666" s="137">
        <v>21.164426490047301</v>
      </c>
      <c r="J666" s="137">
        <v>16.25</v>
      </c>
      <c r="K666" s="137">
        <v>15.9902501006252</v>
      </c>
      <c r="L666" s="137">
        <v>21.3786563035708</v>
      </c>
      <c r="M666" s="137">
        <v>75.135560627062603</v>
      </c>
      <c r="N666" s="137">
        <v>9.6742825194631106</v>
      </c>
      <c r="O666" s="137">
        <v>14.305749144058799</v>
      </c>
      <c r="P666" s="137">
        <v>22.070320408102098</v>
      </c>
      <c r="Q666" s="137">
        <v>28.246285402534699</v>
      </c>
      <c r="R666" s="137">
        <v>8.48</v>
      </c>
      <c r="S666" s="137">
        <v>21.2038388298798</v>
      </c>
      <c r="T666" s="137">
        <v>16.23</v>
      </c>
      <c r="U666" s="137">
        <v>15.807802259216199</v>
      </c>
      <c r="V666" s="1">
        <v>885901</v>
      </c>
      <c r="W666" s="1">
        <v>4675923</v>
      </c>
      <c r="X666" s="1">
        <v>203126</v>
      </c>
      <c r="Y666" s="1">
        <v>148132</v>
      </c>
      <c r="Z666" s="1">
        <v>108431</v>
      </c>
      <c r="AA666" s="1">
        <v>24969</v>
      </c>
      <c r="AB666" s="1">
        <v>649492</v>
      </c>
      <c r="AC666" s="1">
        <v>215419</v>
      </c>
      <c r="AD666" s="1">
        <v>6147435</v>
      </c>
      <c r="AE666" s="1">
        <v>187342</v>
      </c>
      <c r="AH666" s="136">
        <f t="shared" si="10"/>
        <v>37454</v>
      </c>
      <c r="AI666" s="177">
        <f>HLOOKUP(附加题模型!$E$2,历史数据!$B$3:$K$5000,ROW(A664),)</f>
        <v>15.9902501006252</v>
      </c>
      <c r="AJ666" s="177">
        <f>HLOOKUP(附加题模型!$E$2,历史数据!$L$3:$U$5000,ROW(A664),)</f>
        <v>15.807802259216199</v>
      </c>
    </row>
    <row r="667" spans="1:36" x14ac:dyDescent="0.2">
      <c r="A667" s="148">
        <v>37455</v>
      </c>
      <c r="B667" s="137">
        <v>21.546113141457699</v>
      </c>
      <c r="C667" s="137">
        <v>75.058813374123901</v>
      </c>
      <c r="D667" s="137">
        <v>9.6845090337542903</v>
      </c>
      <c r="E667" s="137">
        <v>14.315852074245299</v>
      </c>
      <c r="F667" s="137">
        <v>21.9782511334557</v>
      </c>
      <c r="G667" s="137">
        <v>28.367905576496099</v>
      </c>
      <c r="H667" s="137">
        <v>8.48</v>
      </c>
      <c r="I667" s="137">
        <v>21.1447203201311</v>
      </c>
      <c r="J667" s="137">
        <v>16.25</v>
      </c>
      <c r="K667" s="137">
        <v>15.807802259216199</v>
      </c>
      <c r="L667" s="137">
        <v>21.3786563035708</v>
      </c>
      <c r="M667" s="137">
        <v>78.205450744613699</v>
      </c>
      <c r="N667" s="137">
        <v>9.8685862909956601</v>
      </c>
      <c r="O667" s="137">
        <v>14.336057934618299</v>
      </c>
      <c r="P667" s="137">
        <v>22.030862147539398</v>
      </c>
      <c r="Q667" s="137">
        <v>28.170272793808799</v>
      </c>
      <c r="R667" s="137">
        <v>8.48</v>
      </c>
      <c r="S667" s="137">
        <v>21.2826635095448</v>
      </c>
      <c r="T667" s="137">
        <v>16.28</v>
      </c>
      <c r="U667" s="137">
        <v>16.016314077969302</v>
      </c>
      <c r="V667" s="1">
        <v>809252</v>
      </c>
      <c r="W667" s="1">
        <v>9307566</v>
      </c>
      <c r="X667" s="1">
        <v>604680</v>
      </c>
      <c r="Y667" s="1">
        <v>160654</v>
      </c>
      <c r="Z667" s="1">
        <v>82000</v>
      </c>
      <c r="AA667" s="1">
        <v>20889</v>
      </c>
      <c r="AB667" s="1">
        <v>795710</v>
      </c>
      <c r="AC667" s="1">
        <v>183630</v>
      </c>
      <c r="AD667" s="1">
        <v>2404291</v>
      </c>
      <c r="AE667" s="1">
        <v>125174</v>
      </c>
      <c r="AH667" s="136">
        <f t="shared" si="10"/>
        <v>37455</v>
      </c>
      <c r="AI667" s="177">
        <f>HLOOKUP(附加题模型!$E$2,历史数据!$B$3:$K$5000,ROW(A665),)</f>
        <v>15.807802259216199</v>
      </c>
      <c r="AJ667" s="177">
        <f>HLOOKUP(附加题模型!$E$2,历史数据!$L$3:$U$5000,ROW(A665),)</f>
        <v>16.016314077969302</v>
      </c>
    </row>
    <row r="668" spans="1:36" x14ac:dyDescent="0.2">
      <c r="A668" s="148">
        <v>37456</v>
      </c>
      <c r="B668" s="137">
        <v>21.490294195495402</v>
      </c>
      <c r="C668" s="137">
        <v>78.205450744613699</v>
      </c>
      <c r="D668" s="137">
        <v>9.9810779481987204</v>
      </c>
      <c r="E668" s="137">
        <v>14.3562637949912</v>
      </c>
      <c r="F668" s="137">
        <v>22.096625915143999</v>
      </c>
      <c r="G668" s="137">
        <v>27.6685895762181</v>
      </c>
      <c r="H668" s="137">
        <v>8.48</v>
      </c>
      <c r="I668" s="137">
        <v>21.243251169712298</v>
      </c>
      <c r="J668" s="137">
        <v>16.28</v>
      </c>
      <c r="K668" s="137">
        <v>16.120569987345799</v>
      </c>
      <c r="L668" s="137">
        <v>21.3786563035708</v>
      </c>
      <c r="M668" s="137">
        <v>79.126417779879006</v>
      </c>
      <c r="N668" s="137">
        <v>10.032210519654701</v>
      </c>
      <c r="O668" s="137">
        <v>14.568425328907299</v>
      </c>
      <c r="P668" s="137">
        <v>22.0571676545812</v>
      </c>
      <c r="Q668" s="137">
        <v>28.656753489654399</v>
      </c>
      <c r="R668" s="137">
        <v>8.49</v>
      </c>
      <c r="S668" s="137">
        <v>21.361488189209801</v>
      </c>
      <c r="T668" s="137">
        <v>16.52</v>
      </c>
      <c r="U668" s="137">
        <v>16.2769538514106</v>
      </c>
      <c r="V668" s="1">
        <v>1231189</v>
      </c>
      <c r="W668" s="1">
        <v>9626494</v>
      </c>
      <c r="X668" s="1">
        <v>2199626</v>
      </c>
      <c r="Y668" s="1">
        <v>238662</v>
      </c>
      <c r="Z668" s="1">
        <v>162690</v>
      </c>
      <c r="AA668" s="1">
        <v>54400</v>
      </c>
      <c r="AB668" s="1">
        <v>569681</v>
      </c>
      <c r="AC668" s="1">
        <v>200247</v>
      </c>
      <c r="AD668" s="1">
        <v>2413939</v>
      </c>
      <c r="AE668" s="1">
        <v>161115</v>
      </c>
      <c r="AH668" s="136">
        <f t="shared" si="10"/>
        <v>37456</v>
      </c>
      <c r="AI668" s="177">
        <f>HLOOKUP(附加题模型!$E$2,历史数据!$B$3:$K$5000,ROW(A666),)</f>
        <v>16.120569987345799</v>
      </c>
      <c r="AJ668" s="177">
        <f>HLOOKUP(附加题模型!$E$2,历史数据!$L$3:$U$5000,ROW(A666),)</f>
        <v>16.2769538514106</v>
      </c>
    </row>
    <row r="669" spans="1:36" x14ac:dyDescent="0.2">
      <c r="A669" s="148">
        <v>37459</v>
      </c>
      <c r="B669" s="137">
        <v>21.3786563035708</v>
      </c>
      <c r="C669" s="137">
        <v>79.433406791634198</v>
      </c>
      <c r="D669" s="137">
        <v>10.032210519654701</v>
      </c>
      <c r="E669" s="137">
        <v>14.5482194685344</v>
      </c>
      <c r="F669" s="137">
        <v>21.965098379934801</v>
      </c>
      <c r="G669" s="137">
        <v>28.656753489654399</v>
      </c>
      <c r="H669" s="137">
        <v>8.49</v>
      </c>
      <c r="I669" s="137">
        <v>21.440312868874798</v>
      </c>
      <c r="J669" s="137">
        <v>16.399999999999999</v>
      </c>
      <c r="K669" s="137">
        <v>16.420305726803399</v>
      </c>
      <c r="L669" s="137">
        <v>20.876285789909801</v>
      </c>
      <c r="M669" s="137">
        <v>78.512439756368806</v>
      </c>
      <c r="N669" s="137">
        <v>9.7970006909573506</v>
      </c>
      <c r="O669" s="137">
        <v>14.325955004431799</v>
      </c>
      <c r="P669" s="137">
        <v>21.702043309516402</v>
      </c>
      <c r="Q669" s="137">
        <v>28.124665228573299</v>
      </c>
      <c r="R669" s="137">
        <v>8.2899999999999991</v>
      </c>
      <c r="S669" s="137">
        <v>21.006777130717399</v>
      </c>
      <c r="T669" s="137">
        <v>16.309999999999999</v>
      </c>
      <c r="U669" s="137">
        <v>16.3812097607872</v>
      </c>
      <c r="V669" s="1">
        <v>1815113</v>
      </c>
      <c r="W669" s="1">
        <v>6895285</v>
      </c>
      <c r="X669" s="1">
        <v>656794</v>
      </c>
      <c r="Y669" s="1">
        <v>133200</v>
      </c>
      <c r="Z669" s="1">
        <v>64080</v>
      </c>
      <c r="AA669" s="1">
        <v>25168</v>
      </c>
      <c r="AB669" s="1">
        <v>751992</v>
      </c>
      <c r="AC669" s="1">
        <v>230300</v>
      </c>
      <c r="AD669" s="1">
        <v>1161515</v>
      </c>
      <c r="AE669" s="1">
        <v>459548</v>
      </c>
      <c r="AH669" s="136">
        <f t="shared" si="10"/>
        <v>37459</v>
      </c>
      <c r="AI669" s="177">
        <f>HLOOKUP(附加题模型!$E$2,历史数据!$B$3:$K$5000,ROW(A667),)</f>
        <v>16.420305726803399</v>
      </c>
      <c r="AJ669" s="177">
        <f>HLOOKUP(附加题模型!$E$2,历史数据!$L$3:$U$5000,ROW(A667),)</f>
        <v>16.3812097607872</v>
      </c>
    </row>
    <row r="670" spans="1:36" x14ac:dyDescent="0.2">
      <c r="A670" s="148">
        <v>37460</v>
      </c>
      <c r="B670" s="137">
        <v>20.876285789909801</v>
      </c>
      <c r="C670" s="137">
        <v>78.512439756368806</v>
      </c>
      <c r="D670" s="137">
        <v>9.7254150909190393</v>
      </c>
      <c r="E670" s="137">
        <v>14.305749144058799</v>
      </c>
      <c r="F670" s="137">
        <v>21.702043309516402</v>
      </c>
      <c r="G670" s="137">
        <v>28.124665228573299</v>
      </c>
      <c r="H670" s="137">
        <v>8.2899999999999991</v>
      </c>
      <c r="I670" s="137">
        <v>21.046189470549901</v>
      </c>
      <c r="J670" s="137">
        <v>16.25</v>
      </c>
      <c r="K670" s="137">
        <v>16.394241749459201</v>
      </c>
      <c r="L670" s="137">
        <v>20.457643695192399</v>
      </c>
      <c r="M670" s="137">
        <v>78.128703491674898</v>
      </c>
      <c r="N670" s="137">
        <v>9.6947355480454807</v>
      </c>
      <c r="O670" s="137">
        <v>14.224925702567001</v>
      </c>
      <c r="P670" s="137">
        <v>21.5705157743072</v>
      </c>
      <c r="Q670" s="137">
        <v>28.063855141592601</v>
      </c>
      <c r="R670" s="137">
        <v>8.2799999999999994</v>
      </c>
      <c r="S670" s="137">
        <v>21.065895640466099</v>
      </c>
      <c r="T670" s="137">
        <v>16.64</v>
      </c>
      <c r="U670" s="137">
        <v>16.5115296475078</v>
      </c>
      <c r="V670" s="1">
        <v>1508832</v>
      </c>
      <c r="W670" s="1">
        <v>4797661</v>
      </c>
      <c r="X670" s="1">
        <v>301782</v>
      </c>
      <c r="Y670" s="1">
        <v>118097</v>
      </c>
      <c r="Z670" s="1">
        <v>178616</v>
      </c>
      <c r="AA670" s="1">
        <v>26670</v>
      </c>
      <c r="AB670" s="1">
        <v>590631</v>
      </c>
      <c r="AC670" s="1">
        <v>200458</v>
      </c>
      <c r="AD670" s="1">
        <v>2614260</v>
      </c>
      <c r="AE670" s="1">
        <v>359410</v>
      </c>
      <c r="AH670" s="136">
        <f t="shared" si="10"/>
        <v>37460</v>
      </c>
      <c r="AI670" s="177">
        <f>HLOOKUP(附加题模型!$E$2,历史数据!$B$3:$K$5000,ROW(A668),)</f>
        <v>16.394241749459201</v>
      </c>
      <c r="AJ670" s="177">
        <f>HLOOKUP(附加题模型!$E$2,历史数据!$L$3:$U$5000,ROW(A668),)</f>
        <v>16.5115296475078</v>
      </c>
    </row>
    <row r="671" spans="1:36" x14ac:dyDescent="0.2">
      <c r="A671" s="148">
        <v>37461</v>
      </c>
      <c r="B671" s="137">
        <v>20.597191060098201</v>
      </c>
      <c r="C671" s="137">
        <v>78.128703491674898</v>
      </c>
      <c r="D671" s="137">
        <v>9.6947355480454807</v>
      </c>
      <c r="E671" s="137">
        <v>14.194616912007501</v>
      </c>
      <c r="F671" s="137">
        <v>21.702043309516402</v>
      </c>
      <c r="G671" s="137">
        <v>28.124665228573299</v>
      </c>
      <c r="H671" s="137">
        <v>8.27</v>
      </c>
      <c r="I671" s="137">
        <v>20.927952451052398</v>
      </c>
      <c r="J671" s="137">
        <v>16.649999999999999</v>
      </c>
      <c r="K671" s="137">
        <v>16.563657602196098</v>
      </c>
      <c r="L671" s="137">
        <v>20.346005803267701</v>
      </c>
      <c r="M671" s="137">
        <v>78.665934262246395</v>
      </c>
      <c r="N671" s="137">
        <v>9.6538294908807298</v>
      </c>
      <c r="O671" s="137">
        <v>14.3461608648047</v>
      </c>
      <c r="P671" s="137">
        <v>21.544210267265399</v>
      </c>
      <c r="Q671" s="137">
        <v>27.972640011121602</v>
      </c>
      <c r="R671" s="137">
        <v>8.24</v>
      </c>
      <c r="S671" s="137">
        <v>20.967364790884901</v>
      </c>
      <c r="T671" s="137">
        <v>16.760000000000002</v>
      </c>
      <c r="U671" s="137">
        <v>16.407273738131298</v>
      </c>
      <c r="V671" s="1">
        <v>756467</v>
      </c>
      <c r="W671" s="1">
        <v>2905154</v>
      </c>
      <c r="X671" s="1">
        <v>212345</v>
      </c>
      <c r="Y671" s="1">
        <v>203765</v>
      </c>
      <c r="Z671" s="1">
        <v>123700</v>
      </c>
      <c r="AA671" s="1">
        <v>36550</v>
      </c>
      <c r="AB671" s="1">
        <v>467899</v>
      </c>
      <c r="AC671" s="1">
        <v>198256</v>
      </c>
      <c r="AD671" s="1">
        <v>1588589</v>
      </c>
      <c r="AE671" s="1">
        <v>143265</v>
      </c>
      <c r="AH671" s="136">
        <f t="shared" si="10"/>
        <v>37461</v>
      </c>
      <c r="AI671" s="177">
        <f>HLOOKUP(附加题模型!$E$2,历史数据!$B$3:$K$5000,ROW(A669),)</f>
        <v>16.563657602196098</v>
      </c>
      <c r="AJ671" s="177">
        <f>HLOOKUP(附加题模型!$E$2,历史数据!$L$3:$U$5000,ROW(A669),)</f>
        <v>16.407273738131298</v>
      </c>
    </row>
    <row r="672" spans="1:36" x14ac:dyDescent="0.2">
      <c r="A672" s="148">
        <v>37462</v>
      </c>
      <c r="B672" s="137">
        <v>20.5134626411547</v>
      </c>
      <c r="C672" s="137">
        <v>78.819428768123899</v>
      </c>
      <c r="D672" s="137">
        <v>9.7663211480837901</v>
      </c>
      <c r="E672" s="137">
        <v>14.3461608648047</v>
      </c>
      <c r="F672" s="137">
        <v>21.5705157743072</v>
      </c>
      <c r="G672" s="137">
        <v>28.018247576357101</v>
      </c>
      <c r="H672" s="137">
        <v>8.3000000000000007</v>
      </c>
      <c r="I672" s="137">
        <v>21.065895640466099</v>
      </c>
      <c r="J672" s="137">
        <v>16.8</v>
      </c>
      <c r="K672" s="137">
        <v>16.550625613524002</v>
      </c>
      <c r="L672" s="137">
        <v>20.3180963302866</v>
      </c>
      <c r="M672" s="137">
        <v>75.058813374123901</v>
      </c>
      <c r="N672" s="137">
        <v>9.6129234337159808</v>
      </c>
      <c r="O672" s="137">
        <v>14.588631189280299</v>
      </c>
      <c r="P672" s="137">
        <v>21.7151960630373</v>
      </c>
      <c r="Q672" s="137">
        <v>28.124665228573299</v>
      </c>
      <c r="R672" s="137">
        <v>8.2200000000000006</v>
      </c>
      <c r="S672" s="137">
        <v>20.809715431554899</v>
      </c>
      <c r="T672" s="137">
        <v>16.72</v>
      </c>
      <c r="U672" s="137">
        <v>16.394241749459201</v>
      </c>
      <c r="V672" s="1">
        <v>620690</v>
      </c>
      <c r="W672" s="1">
        <v>4952454</v>
      </c>
      <c r="X672" s="1">
        <v>180571</v>
      </c>
      <c r="Y672" s="1">
        <v>646275</v>
      </c>
      <c r="Z672" s="1">
        <v>158355</v>
      </c>
      <c r="AA672" s="1">
        <v>13350</v>
      </c>
      <c r="AB672" s="1">
        <v>337446</v>
      </c>
      <c r="AC672" s="1">
        <v>271947</v>
      </c>
      <c r="AD672" s="1">
        <v>906705</v>
      </c>
      <c r="AE672" s="1">
        <v>132637</v>
      </c>
      <c r="AH672" s="136">
        <f t="shared" si="10"/>
        <v>37462</v>
      </c>
      <c r="AI672" s="177">
        <f>HLOOKUP(附加题模型!$E$2,历史数据!$B$3:$K$5000,ROW(A670),)</f>
        <v>16.550625613524002</v>
      </c>
      <c r="AJ672" s="177">
        <f>HLOOKUP(附加题模型!$E$2,历史数据!$L$3:$U$5000,ROW(A670),)</f>
        <v>16.394241749459201</v>
      </c>
    </row>
    <row r="673" spans="1:36" x14ac:dyDescent="0.2">
      <c r="A673" s="148">
        <v>37463</v>
      </c>
      <c r="B673" s="137">
        <v>20.429734222211199</v>
      </c>
      <c r="C673" s="137">
        <v>75.058813374123901</v>
      </c>
      <c r="D673" s="137">
        <v>9.6129234337159808</v>
      </c>
      <c r="E673" s="137">
        <v>14.6391458402127</v>
      </c>
      <c r="F673" s="137">
        <v>21.702043309516402</v>
      </c>
      <c r="G673" s="137">
        <v>28.656753489654399</v>
      </c>
      <c r="H673" s="137">
        <v>8.2200000000000006</v>
      </c>
      <c r="I673" s="137">
        <v>20.849127771387401</v>
      </c>
      <c r="J673" s="137">
        <v>16.649999999999999</v>
      </c>
      <c r="K673" s="137">
        <v>16.420305726803399</v>
      </c>
      <c r="L673" s="137">
        <v>20.178548965380799</v>
      </c>
      <c r="M673" s="137">
        <v>74.291340844736098</v>
      </c>
      <c r="N673" s="137">
        <v>9.6129234337159808</v>
      </c>
      <c r="O673" s="137">
        <v>14.8311015137559</v>
      </c>
      <c r="P673" s="137">
        <v>21.702043309516402</v>
      </c>
      <c r="Q673" s="137">
        <v>28.839183750596501</v>
      </c>
      <c r="R673" s="137">
        <v>8.2100000000000009</v>
      </c>
      <c r="S673" s="137">
        <v>20.809715431554899</v>
      </c>
      <c r="T673" s="137">
        <v>16.61</v>
      </c>
      <c r="U673" s="137">
        <v>16.185729930706199</v>
      </c>
      <c r="V673" s="1">
        <v>661193</v>
      </c>
      <c r="W673" s="1">
        <v>3367069</v>
      </c>
      <c r="X673" s="1">
        <v>136981</v>
      </c>
      <c r="Y673" s="1">
        <v>4697523</v>
      </c>
      <c r="Z673" s="1">
        <v>45571</v>
      </c>
      <c r="AA673" s="1">
        <v>203322</v>
      </c>
      <c r="AB673" s="1">
        <v>281317</v>
      </c>
      <c r="AC673" s="1">
        <v>208656</v>
      </c>
      <c r="AD673" s="1">
        <v>609300</v>
      </c>
      <c r="AE673" s="1">
        <v>105934</v>
      </c>
      <c r="AH673" s="136">
        <f t="shared" si="10"/>
        <v>37463</v>
      </c>
      <c r="AI673" s="177">
        <f>HLOOKUP(附加题模型!$E$2,历史数据!$B$3:$K$5000,ROW(A671),)</f>
        <v>16.420305726803399</v>
      </c>
      <c r="AJ673" s="177">
        <f>HLOOKUP(附加题模型!$E$2,历史数据!$L$3:$U$5000,ROW(A671),)</f>
        <v>16.185729930706199</v>
      </c>
    </row>
    <row r="674" spans="1:36" x14ac:dyDescent="0.2">
      <c r="A674" s="148">
        <v>37466</v>
      </c>
      <c r="B674" s="137">
        <v>20.150639492399598</v>
      </c>
      <c r="C674" s="137">
        <v>74.291340844736098</v>
      </c>
      <c r="D674" s="137">
        <v>9.5924704051336107</v>
      </c>
      <c r="E674" s="137">
        <v>14.770483932636999</v>
      </c>
      <c r="F674" s="137">
        <v>21.702043309516402</v>
      </c>
      <c r="G674" s="137">
        <v>28.580740880928602</v>
      </c>
      <c r="H674" s="137">
        <v>8.1999999999999993</v>
      </c>
      <c r="I674" s="137">
        <v>20.790009261638701</v>
      </c>
      <c r="J674" s="137">
        <v>16.57</v>
      </c>
      <c r="K674" s="137">
        <v>16.094506010001702</v>
      </c>
      <c r="L674" s="137">
        <v>20.485553168173599</v>
      </c>
      <c r="M674" s="137">
        <v>75.135560627062603</v>
      </c>
      <c r="N674" s="137">
        <v>9.6231499480071694</v>
      </c>
      <c r="O674" s="137">
        <v>14.962439606180199</v>
      </c>
      <c r="P674" s="137">
        <v>21.636279541911801</v>
      </c>
      <c r="Q674" s="137">
        <v>28.383108098241301</v>
      </c>
      <c r="R674" s="137">
        <v>8.3000000000000007</v>
      </c>
      <c r="S674" s="137">
        <v>20.612653732392499</v>
      </c>
      <c r="T674" s="137">
        <v>16.62</v>
      </c>
      <c r="U674" s="137">
        <v>16.237857885394401</v>
      </c>
      <c r="V674" s="1">
        <v>468021</v>
      </c>
      <c r="W674" s="1">
        <v>2079923</v>
      </c>
      <c r="X674" s="1">
        <v>119886</v>
      </c>
      <c r="Y674" s="1">
        <v>3401762</v>
      </c>
      <c r="Z674" s="1">
        <v>62765</v>
      </c>
      <c r="AA674" s="1">
        <v>74951</v>
      </c>
      <c r="AB674" s="1">
        <v>292539</v>
      </c>
      <c r="AC674" s="1">
        <v>269793</v>
      </c>
      <c r="AD674" s="1">
        <v>815649</v>
      </c>
      <c r="AE674" s="1">
        <v>74126</v>
      </c>
      <c r="AH674" s="136">
        <f t="shared" si="10"/>
        <v>37466</v>
      </c>
      <c r="AI674" s="177">
        <f>HLOOKUP(附加题模型!$E$2,历史数据!$B$3:$K$5000,ROW(A672),)</f>
        <v>16.094506010001702</v>
      </c>
      <c r="AJ674" s="177">
        <f>HLOOKUP(附加题模型!$E$2,历史数据!$L$3:$U$5000,ROW(A672),)</f>
        <v>16.237857885394401</v>
      </c>
    </row>
    <row r="675" spans="1:36" x14ac:dyDescent="0.2">
      <c r="A675" s="148">
        <v>37467</v>
      </c>
      <c r="B675" s="137">
        <v>20.5134626411547</v>
      </c>
      <c r="C675" s="137">
        <v>75.212307880001404</v>
      </c>
      <c r="D675" s="137">
        <v>9.6333764622983598</v>
      </c>
      <c r="E675" s="137">
        <v>14.952336675993701</v>
      </c>
      <c r="F675" s="137">
        <v>21.636279541911801</v>
      </c>
      <c r="G675" s="137">
        <v>28.352703054750901</v>
      </c>
      <c r="H675" s="137">
        <v>8.32</v>
      </c>
      <c r="I675" s="137">
        <v>20.6914784120574</v>
      </c>
      <c r="J675" s="137">
        <v>16.510000000000002</v>
      </c>
      <c r="K675" s="137">
        <v>15.4689705537425</v>
      </c>
      <c r="L675" s="137">
        <v>20.346005803267701</v>
      </c>
      <c r="M675" s="137">
        <v>76.977494697593301</v>
      </c>
      <c r="N675" s="137">
        <v>9.6436029765895395</v>
      </c>
      <c r="O675" s="137">
        <v>14.8412044439424</v>
      </c>
      <c r="P675" s="137">
        <v>21.965098379934801</v>
      </c>
      <c r="Q675" s="137">
        <v>28.474323228712301</v>
      </c>
      <c r="R675" s="137">
        <v>8.33</v>
      </c>
      <c r="S675" s="137">
        <v>20.671772242141198</v>
      </c>
      <c r="T675" s="137">
        <v>16.39</v>
      </c>
      <c r="U675" s="137">
        <v>16.081474021329601</v>
      </c>
      <c r="V675" s="1">
        <v>393786</v>
      </c>
      <c r="W675" s="1">
        <v>2586640</v>
      </c>
      <c r="X675" s="1">
        <v>94476</v>
      </c>
      <c r="Y675" s="1">
        <v>1203235</v>
      </c>
      <c r="Z675" s="1">
        <v>331003</v>
      </c>
      <c r="AA675" s="1">
        <v>29400</v>
      </c>
      <c r="AB675" s="1">
        <v>334113</v>
      </c>
      <c r="AC675" s="1">
        <v>149452</v>
      </c>
      <c r="AD675" s="1">
        <v>987620</v>
      </c>
      <c r="AE675" s="1">
        <v>41187</v>
      </c>
      <c r="AH675" s="136">
        <f t="shared" si="10"/>
        <v>37467</v>
      </c>
      <c r="AI675" s="177">
        <f>HLOOKUP(附加题模型!$E$2,历史数据!$B$3:$K$5000,ROW(A673),)</f>
        <v>15.4689705537425</v>
      </c>
      <c r="AJ675" s="177">
        <f>HLOOKUP(附加题模型!$E$2,历史数据!$L$3:$U$5000,ROW(A673),)</f>
        <v>16.081474021329601</v>
      </c>
    </row>
    <row r="676" spans="1:36" x14ac:dyDescent="0.2">
      <c r="A676" s="148">
        <v>37468</v>
      </c>
      <c r="B676" s="137">
        <v>20.457643695192399</v>
      </c>
      <c r="C676" s="137">
        <v>77.514725468164698</v>
      </c>
      <c r="D676" s="137">
        <v>9.6129234337159808</v>
      </c>
      <c r="E676" s="137">
        <v>14.770483932636999</v>
      </c>
      <c r="F676" s="137">
        <v>21.9387928728929</v>
      </c>
      <c r="G676" s="137">
        <v>28.3983106199865</v>
      </c>
      <c r="H676" s="137">
        <v>8.4008505467800703</v>
      </c>
      <c r="I676" s="137">
        <v>20.8885401112199</v>
      </c>
      <c r="J676" s="137">
        <v>16.3</v>
      </c>
      <c r="K676" s="137">
        <v>16.1336019760179</v>
      </c>
      <c r="L676" s="137">
        <v>20.150639492399598</v>
      </c>
      <c r="M676" s="137">
        <v>75.903033156450405</v>
      </c>
      <c r="N676" s="137">
        <v>9.5106582908041108</v>
      </c>
      <c r="O676" s="137">
        <v>14.7098663515181</v>
      </c>
      <c r="P676" s="137">
        <v>22.1229314221858</v>
      </c>
      <c r="Q676" s="137">
        <v>28.8847913158321</v>
      </c>
      <c r="R676" s="137">
        <v>8.1882989064398508</v>
      </c>
      <c r="S676" s="137">
        <v>20.6914784120574</v>
      </c>
      <c r="T676" s="137">
        <v>16.399999999999999</v>
      </c>
      <c r="U676" s="137">
        <v>16.029346066641398</v>
      </c>
      <c r="V676" s="1">
        <v>438140</v>
      </c>
      <c r="W676" s="1">
        <v>1853920</v>
      </c>
      <c r="X676" s="1">
        <v>104300</v>
      </c>
      <c r="Y676" s="1">
        <v>1251500</v>
      </c>
      <c r="Z676" s="1">
        <v>350454</v>
      </c>
      <c r="AA676" s="1">
        <v>158519</v>
      </c>
      <c r="AB676" s="1">
        <v>345100</v>
      </c>
      <c r="AC676" s="1">
        <v>120000</v>
      </c>
      <c r="AD676" s="1">
        <v>573203</v>
      </c>
      <c r="AE676" s="1">
        <v>52100</v>
      </c>
      <c r="AH676" s="136">
        <f t="shared" si="10"/>
        <v>37468</v>
      </c>
      <c r="AI676" s="177">
        <f>HLOOKUP(附加题模型!$E$2,历史数据!$B$3:$K$5000,ROW(A674),)</f>
        <v>16.1336019760179</v>
      </c>
      <c r="AJ676" s="177">
        <f>HLOOKUP(附加题模型!$E$2,历史数据!$L$3:$U$5000,ROW(A674),)</f>
        <v>16.029346066641398</v>
      </c>
    </row>
    <row r="677" spans="1:36" x14ac:dyDescent="0.2">
      <c r="A677" s="148">
        <v>37469</v>
      </c>
      <c r="B677" s="137">
        <v>20.2622773843243</v>
      </c>
      <c r="C677" s="137">
        <v>75.596044144695298</v>
      </c>
      <c r="D677" s="137">
        <v>9.5004317765129205</v>
      </c>
      <c r="E677" s="137">
        <v>14.750278072264001</v>
      </c>
      <c r="F677" s="137">
        <v>22.096625915143999</v>
      </c>
      <c r="G677" s="137">
        <v>29.310461924696899</v>
      </c>
      <c r="H677" s="137">
        <v>8.1579343863912506</v>
      </c>
      <c r="I677" s="137">
        <v>20.592947562476201</v>
      </c>
      <c r="J677" s="137">
        <v>16.260000000000002</v>
      </c>
      <c r="K677" s="137">
        <v>16.107537998673799</v>
      </c>
      <c r="L677" s="137">
        <v>20.094820546437301</v>
      </c>
      <c r="M677" s="137">
        <v>76.363516674083101</v>
      </c>
      <c r="N677" s="137">
        <v>9.5106582908041108</v>
      </c>
      <c r="O677" s="137">
        <v>14.4471901666696</v>
      </c>
      <c r="P677" s="137">
        <v>22.096625915143999</v>
      </c>
      <c r="Q677" s="137">
        <v>30.663486360017501</v>
      </c>
      <c r="R677" s="137">
        <v>8.1882989064398508</v>
      </c>
      <c r="S677" s="137">
        <v>20.790009261638701</v>
      </c>
      <c r="T677" s="137">
        <v>16.48</v>
      </c>
      <c r="U677" s="137">
        <v>15.9772181119531</v>
      </c>
      <c r="V677" s="1">
        <v>341948</v>
      </c>
      <c r="W677" s="1">
        <v>1778696</v>
      </c>
      <c r="X677" s="1">
        <v>128673</v>
      </c>
      <c r="Y677" s="1">
        <v>581575</v>
      </c>
      <c r="Z677" s="1">
        <v>210666</v>
      </c>
      <c r="AA677" s="1">
        <v>981321</v>
      </c>
      <c r="AB677" s="1">
        <v>267885</v>
      </c>
      <c r="AC677" s="1">
        <v>200465</v>
      </c>
      <c r="AD677" s="1">
        <v>581012</v>
      </c>
      <c r="AE677" s="1">
        <v>48647</v>
      </c>
      <c r="AH677" s="136">
        <f t="shared" si="10"/>
        <v>37469</v>
      </c>
      <c r="AI677" s="177">
        <f>HLOOKUP(附加题模型!$E$2,历史数据!$B$3:$K$5000,ROW(A675),)</f>
        <v>16.107537998673799</v>
      </c>
      <c r="AJ677" s="177">
        <f>HLOOKUP(附加题模型!$E$2,历史数据!$L$3:$U$5000,ROW(A675),)</f>
        <v>15.9772181119531</v>
      </c>
    </row>
    <row r="678" spans="1:36" x14ac:dyDescent="0.2">
      <c r="A678" s="148">
        <v>37470</v>
      </c>
      <c r="B678" s="137">
        <v>20.122730019418398</v>
      </c>
      <c r="C678" s="137">
        <v>76.363516674083101</v>
      </c>
      <c r="D678" s="137">
        <v>9.5208848050952994</v>
      </c>
      <c r="E678" s="137">
        <v>14.5482194685344</v>
      </c>
      <c r="F678" s="137">
        <v>22.070320408102098</v>
      </c>
      <c r="G678" s="137">
        <v>30.374638446859201</v>
      </c>
      <c r="H678" s="137">
        <v>8.2186634264884599</v>
      </c>
      <c r="I678" s="137">
        <v>20.868833941303599</v>
      </c>
      <c r="J678" s="137">
        <v>16.45</v>
      </c>
      <c r="K678" s="137">
        <v>15.9381221459369</v>
      </c>
      <c r="L678" s="137">
        <v>20.234367911343099</v>
      </c>
      <c r="M678" s="137">
        <v>77.284483709348393</v>
      </c>
      <c r="N678" s="137">
        <v>9.5924704051336107</v>
      </c>
      <c r="O678" s="137">
        <v>14.6492487703992</v>
      </c>
      <c r="P678" s="137">
        <v>22.1623896827486</v>
      </c>
      <c r="Q678" s="137">
        <v>31.104359490627601</v>
      </c>
      <c r="R678" s="137">
        <v>8.2591494532199299</v>
      </c>
      <c r="S678" s="137">
        <v>20.908246281136101</v>
      </c>
      <c r="T678" s="137">
        <v>16.53</v>
      </c>
      <c r="U678" s="137">
        <v>16.14663396469</v>
      </c>
      <c r="V678" s="1">
        <v>510272</v>
      </c>
      <c r="W678" s="1">
        <v>1767681</v>
      </c>
      <c r="X678" s="1">
        <v>83103</v>
      </c>
      <c r="Y678" s="1">
        <v>596081</v>
      </c>
      <c r="Z678" s="1">
        <v>422350</v>
      </c>
      <c r="AA678" s="1">
        <v>797637</v>
      </c>
      <c r="AB678" s="1">
        <v>177434</v>
      </c>
      <c r="AC678" s="1">
        <v>144316</v>
      </c>
      <c r="AD678" s="1">
        <v>273372</v>
      </c>
      <c r="AE678" s="1">
        <v>59782</v>
      </c>
      <c r="AH678" s="136">
        <f t="shared" si="10"/>
        <v>37470</v>
      </c>
      <c r="AI678" s="177">
        <f>HLOOKUP(附加题模型!$E$2,历史数据!$B$3:$K$5000,ROW(A676),)</f>
        <v>15.9381221459369</v>
      </c>
      <c r="AJ678" s="177">
        <f>HLOOKUP(附加题模型!$E$2,历史数据!$L$3:$U$5000,ROW(A676),)</f>
        <v>16.14663396469</v>
      </c>
    </row>
    <row r="679" spans="1:36" x14ac:dyDescent="0.2">
      <c r="A679" s="148">
        <v>37473</v>
      </c>
      <c r="B679" s="137">
        <v>20.234367911343099</v>
      </c>
      <c r="C679" s="137">
        <v>77.207736456409606</v>
      </c>
      <c r="D679" s="137">
        <v>9.5924704051336107</v>
      </c>
      <c r="E679" s="137">
        <v>14.467396027042501</v>
      </c>
      <c r="F679" s="137">
        <v>22.1229314221858</v>
      </c>
      <c r="G679" s="137">
        <v>30.982739316666201</v>
      </c>
      <c r="H679" s="137">
        <v>8.2591494532199299</v>
      </c>
      <c r="I679" s="137">
        <v>20.8885401112199</v>
      </c>
      <c r="J679" s="137">
        <v>16.54</v>
      </c>
      <c r="K679" s="137">
        <v>16.003282089297201</v>
      </c>
      <c r="L679" s="137">
        <v>20.178548965380799</v>
      </c>
      <c r="M679" s="137">
        <v>78.358945250491303</v>
      </c>
      <c r="N679" s="137">
        <v>9.5311113193864792</v>
      </c>
      <c r="O679" s="137">
        <v>14.5482194685344</v>
      </c>
      <c r="P679" s="137">
        <v>21.912487365851099</v>
      </c>
      <c r="Q679" s="137">
        <v>31.454017490766599</v>
      </c>
      <c r="R679" s="137">
        <v>8.2186634264884599</v>
      </c>
      <c r="S679" s="137">
        <v>20.770303091722401</v>
      </c>
      <c r="T679" s="137">
        <v>16.34</v>
      </c>
      <c r="U679" s="137">
        <v>16.185729930706199</v>
      </c>
      <c r="V679" s="1">
        <v>301962</v>
      </c>
      <c r="W679" s="1">
        <v>2480302</v>
      </c>
      <c r="X679" s="1">
        <v>64750</v>
      </c>
      <c r="Y679" s="1">
        <v>529320</v>
      </c>
      <c r="Z679" s="1">
        <v>187600</v>
      </c>
      <c r="AA679" s="1">
        <v>583975</v>
      </c>
      <c r="AB679" s="1">
        <v>163869</v>
      </c>
      <c r="AC679" s="1">
        <v>176203</v>
      </c>
      <c r="AD679" s="1">
        <v>617024</v>
      </c>
      <c r="AE679" s="1">
        <v>43138</v>
      </c>
      <c r="AH679" s="136">
        <f t="shared" si="10"/>
        <v>37473</v>
      </c>
      <c r="AI679" s="177">
        <f>HLOOKUP(附加题模型!$E$2,历史数据!$B$3:$K$5000,ROW(A677),)</f>
        <v>16.003282089297201</v>
      </c>
      <c r="AJ679" s="177">
        <f>HLOOKUP(附加题模型!$E$2,历史数据!$L$3:$U$5000,ROW(A677),)</f>
        <v>16.185729930706199</v>
      </c>
    </row>
    <row r="680" spans="1:36" x14ac:dyDescent="0.2">
      <c r="A680" s="148">
        <v>37474</v>
      </c>
      <c r="B680" s="137">
        <v>20.094820546437301</v>
      </c>
      <c r="C680" s="137">
        <v>78.512439756368806</v>
      </c>
      <c r="D680" s="137">
        <v>9.4595257193481697</v>
      </c>
      <c r="E680" s="137">
        <v>14.6492487703992</v>
      </c>
      <c r="F680" s="137">
        <v>21.8993346123302</v>
      </c>
      <c r="G680" s="137">
        <v>31.1651695776083</v>
      </c>
      <c r="H680" s="137">
        <v>8.1984204131227205</v>
      </c>
      <c r="I680" s="137">
        <v>20.868833941303599</v>
      </c>
      <c r="J680" s="137">
        <v>16.670000000000002</v>
      </c>
      <c r="K680" s="137">
        <v>16.029346066641398</v>
      </c>
      <c r="L680" s="137">
        <v>20.3180963302866</v>
      </c>
      <c r="M680" s="137">
        <v>78.282197997552501</v>
      </c>
      <c r="N680" s="137">
        <v>9.6129234337159808</v>
      </c>
      <c r="O680" s="137">
        <v>14.598734119466799</v>
      </c>
      <c r="P680" s="137">
        <v>22.188695189790401</v>
      </c>
      <c r="Q680" s="137">
        <v>30.587473751291601</v>
      </c>
      <c r="R680" s="137">
        <v>8.3198784933171304</v>
      </c>
      <c r="S680" s="137">
        <v>20.849127771387401</v>
      </c>
      <c r="T680" s="137">
        <v>16.489999999999998</v>
      </c>
      <c r="U680" s="137">
        <v>16.2248258967224</v>
      </c>
      <c r="V680" s="1">
        <v>357352</v>
      </c>
      <c r="W680" s="1">
        <v>2249407</v>
      </c>
      <c r="X680" s="1">
        <v>146275</v>
      </c>
      <c r="Y680" s="1">
        <v>242900</v>
      </c>
      <c r="Z680" s="1">
        <v>395627</v>
      </c>
      <c r="AA680" s="1">
        <v>438156</v>
      </c>
      <c r="AB680" s="1">
        <v>456182</v>
      </c>
      <c r="AC680" s="1">
        <v>174339</v>
      </c>
      <c r="AD680" s="1">
        <v>413457</v>
      </c>
      <c r="AE680" s="1">
        <v>59840</v>
      </c>
      <c r="AH680" s="136">
        <f t="shared" si="10"/>
        <v>37474</v>
      </c>
      <c r="AI680" s="177">
        <f>HLOOKUP(附加题模型!$E$2,历史数据!$B$3:$K$5000,ROW(A678),)</f>
        <v>16.029346066641398</v>
      </c>
      <c r="AJ680" s="177">
        <f>HLOOKUP(附加题模型!$E$2,历史数据!$L$3:$U$5000,ROW(A678),)</f>
        <v>16.2248258967224</v>
      </c>
    </row>
    <row r="681" spans="1:36" x14ac:dyDescent="0.2">
      <c r="A681" s="148">
        <v>37475</v>
      </c>
      <c r="B681" s="137">
        <v>20.2622773843243</v>
      </c>
      <c r="C681" s="137">
        <v>78.282197997552501</v>
      </c>
      <c r="D681" s="137">
        <v>9.6129234337159808</v>
      </c>
      <c r="E681" s="137">
        <v>14.6997634213316</v>
      </c>
      <c r="F681" s="137">
        <v>22.2018479433113</v>
      </c>
      <c r="G681" s="137">
        <v>30.587473751291601</v>
      </c>
      <c r="H681" s="137">
        <v>8.3198784933171304</v>
      </c>
      <c r="I681" s="137">
        <v>20.868833941303599</v>
      </c>
      <c r="J681" s="137">
        <v>16.48</v>
      </c>
      <c r="K681" s="137">
        <v>16.2117939080503</v>
      </c>
      <c r="L681" s="137">
        <v>20.2622773843243</v>
      </c>
      <c r="M681" s="137">
        <v>76.824000191715697</v>
      </c>
      <c r="N681" s="137">
        <v>9.6333764622983598</v>
      </c>
      <c r="O681" s="137">
        <v>14.598734119466799</v>
      </c>
      <c r="P681" s="137">
        <v>22.3859864926042</v>
      </c>
      <c r="Q681" s="137">
        <v>30.268220794643</v>
      </c>
      <c r="R681" s="137">
        <v>8.33</v>
      </c>
      <c r="S681" s="137">
        <v>21.184132659963598</v>
      </c>
      <c r="T681" s="137">
        <v>16.399999999999999</v>
      </c>
      <c r="U681" s="137">
        <v>16.094506010001702</v>
      </c>
      <c r="V681" s="1">
        <v>233605</v>
      </c>
      <c r="W681" s="1">
        <v>1702309</v>
      </c>
      <c r="X681" s="1">
        <v>73568</v>
      </c>
      <c r="Y681" s="1">
        <v>377722</v>
      </c>
      <c r="Z681" s="1">
        <v>602685</v>
      </c>
      <c r="AA681" s="1">
        <v>277606</v>
      </c>
      <c r="AB681" s="1">
        <v>146850</v>
      </c>
      <c r="AC681" s="1">
        <v>413262</v>
      </c>
      <c r="AD681" s="1">
        <v>263255</v>
      </c>
      <c r="AE681" s="1">
        <v>64000</v>
      </c>
      <c r="AH681" s="136">
        <f t="shared" si="10"/>
        <v>37475</v>
      </c>
      <c r="AI681" s="177">
        <f>HLOOKUP(附加题模型!$E$2,历史数据!$B$3:$K$5000,ROW(A679),)</f>
        <v>16.2117939080503</v>
      </c>
      <c r="AJ681" s="177">
        <f>HLOOKUP(附加题模型!$E$2,历史数据!$L$3:$U$5000,ROW(A679),)</f>
        <v>16.094506010001702</v>
      </c>
    </row>
    <row r="682" spans="1:36" x14ac:dyDescent="0.2">
      <c r="A682" s="148">
        <v>37476</v>
      </c>
      <c r="B682" s="137">
        <v>20.234367911343099</v>
      </c>
      <c r="C682" s="137">
        <v>76.824000191715697</v>
      </c>
      <c r="D682" s="137">
        <v>9.6333764622983598</v>
      </c>
      <c r="E682" s="137">
        <v>14.5583223987209</v>
      </c>
      <c r="F682" s="137">
        <v>22.359680985562299</v>
      </c>
      <c r="G682" s="137">
        <v>30.329030881623702</v>
      </c>
      <c r="H682" s="137">
        <v>8.41097205346294</v>
      </c>
      <c r="I682" s="137">
        <v>21.4009005290423</v>
      </c>
      <c r="J682" s="137">
        <v>16.36</v>
      </c>
      <c r="K682" s="137">
        <v>15.768706293199999</v>
      </c>
      <c r="L682" s="137">
        <v>20.150639492399598</v>
      </c>
      <c r="M682" s="137">
        <v>76.440263927021903</v>
      </c>
      <c r="N682" s="137">
        <v>9.5413378336776695</v>
      </c>
      <c r="O682" s="137">
        <v>14.507807747788499</v>
      </c>
      <c r="P682" s="137">
        <v>22.5306667813343</v>
      </c>
      <c r="Q682" s="137">
        <v>30.040182968465299</v>
      </c>
      <c r="R682" s="137">
        <v>8.2287849331713296</v>
      </c>
      <c r="S682" s="137">
        <v>21.302369679460998</v>
      </c>
      <c r="T682" s="137">
        <v>16.45</v>
      </c>
      <c r="U682" s="137">
        <v>16.159665953362001</v>
      </c>
      <c r="V682" s="1">
        <v>311010</v>
      </c>
      <c r="W682" s="1">
        <v>1507095</v>
      </c>
      <c r="X682" s="1">
        <v>56900</v>
      </c>
      <c r="Y682" s="1">
        <v>162950</v>
      </c>
      <c r="Z682" s="1">
        <v>647595</v>
      </c>
      <c r="AA682" s="1">
        <v>190000</v>
      </c>
      <c r="AB682" s="1">
        <v>281450</v>
      </c>
      <c r="AC682" s="1">
        <v>1666988</v>
      </c>
      <c r="AD682" s="1">
        <v>298031</v>
      </c>
      <c r="AE682" s="1">
        <v>74100</v>
      </c>
      <c r="AH682" s="136">
        <f t="shared" si="10"/>
        <v>37476</v>
      </c>
      <c r="AI682" s="177">
        <f>HLOOKUP(附加题模型!$E$2,历史数据!$B$3:$K$5000,ROW(A680),)</f>
        <v>15.768706293199999</v>
      </c>
      <c r="AJ682" s="177">
        <f>HLOOKUP(附加题模型!$E$2,历史数据!$L$3:$U$5000,ROW(A680),)</f>
        <v>16.159665953362001</v>
      </c>
    </row>
    <row r="683" spans="1:36" x14ac:dyDescent="0.2">
      <c r="A683" s="148">
        <v>37477</v>
      </c>
      <c r="B683" s="137">
        <v>20.150639492399598</v>
      </c>
      <c r="C683" s="137">
        <v>76.210022168205498</v>
      </c>
      <c r="D683" s="137">
        <v>9.5004317765129205</v>
      </c>
      <c r="E683" s="137">
        <v>14.497704817601999</v>
      </c>
      <c r="F683" s="137">
        <v>22.5306667813343</v>
      </c>
      <c r="G683" s="137">
        <v>30.040182968465299</v>
      </c>
      <c r="H683" s="137">
        <v>8.2186634264884599</v>
      </c>
      <c r="I683" s="137">
        <v>21.184132659963598</v>
      </c>
      <c r="J683" s="137">
        <v>16.399999999999999</v>
      </c>
      <c r="K683" s="137">
        <v>16.094506010001702</v>
      </c>
      <c r="L683" s="137">
        <v>20.0110921274938</v>
      </c>
      <c r="M683" s="137">
        <v>75.212307880001404</v>
      </c>
      <c r="N683" s="137">
        <v>9.4390726907657996</v>
      </c>
      <c r="O683" s="137">
        <v>14.336057934618299</v>
      </c>
      <c r="P683" s="137">
        <v>22.4254447531669</v>
      </c>
      <c r="Q683" s="137">
        <v>29.1280316637548</v>
      </c>
      <c r="R683" s="137">
        <v>8.1984204131227205</v>
      </c>
      <c r="S683" s="137">
        <v>20.868833941303599</v>
      </c>
      <c r="T683" s="137">
        <v>16.39</v>
      </c>
      <c r="U683" s="137">
        <v>15.885994191248599</v>
      </c>
      <c r="V683" s="1">
        <v>396160</v>
      </c>
      <c r="W683" s="1">
        <v>1475692</v>
      </c>
      <c r="X683" s="1">
        <v>107000</v>
      </c>
      <c r="Y683" s="1">
        <v>309878</v>
      </c>
      <c r="Z683" s="1">
        <v>440200</v>
      </c>
      <c r="AA683" s="1">
        <v>209296</v>
      </c>
      <c r="AB683" s="1">
        <v>249000</v>
      </c>
      <c r="AC683" s="1">
        <v>365175</v>
      </c>
      <c r="AD683" s="1">
        <v>382247</v>
      </c>
      <c r="AE683" s="1">
        <v>86600</v>
      </c>
      <c r="AH683" s="136">
        <f t="shared" si="10"/>
        <v>37477</v>
      </c>
      <c r="AI683" s="177">
        <f>HLOOKUP(附加题模型!$E$2,历史数据!$B$3:$K$5000,ROW(A681),)</f>
        <v>16.094506010001702</v>
      </c>
      <c r="AJ683" s="177">
        <f>HLOOKUP(附加题模型!$E$2,历史数据!$L$3:$U$5000,ROW(A681),)</f>
        <v>15.885994191248599</v>
      </c>
    </row>
    <row r="684" spans="1:36" x14ac:dyDescent="0.2">
      <c r="A684" s="148">
        <v>37480</v>
      </c>
      <c r="B684" s="137">
        <v>19.927363708550299</v>
      </c>
      <c r="C684" s="137">
        <v>74.828571615307496</v>
      </c>
      <c r="D684" s="137">
        <v>9.4083931478922391</v>
      </c>
      <c r="E684" s="137">
        <v>14.952336675993701</v>
      </c>
      <c r="F684" s="137">
        <v>22.4254447531669</v>
      </c>
      <c r="G684" s="137">
        <v>29.188841750735499</v>
      </c>
      <c r="H684" s="137">
        <v>8.1984204131227205</v>
      </c>
      <c r="I684" s="137">
        <v>20.592947562476201</v>
      </c>
      <c r="J684" s="137">
        <v>16.3</v>
      </c>
      <c r="K684" s="137">
        <v>15.8338662365604</v>
      </c>
      <c r="L684" s="137">
        <v>19.843635289606802</v>
      </c>
      <c r="M684" s="137">
        <v>74.982066121185099</v>
      </c>
      <c r="N684" s="137">
        <v>9.3368075478539296</v>
      </c>
      <c r="O684" s="137">
        <v>14.315852074245299</v>
      </c>
      <c r="P684" s="137">
        <v>22.228153450353101</v>
      </c>
      <c r="Q684" s="137">
        <v>28.413513141731599</v>
      </c>
      <c r="R684" s="137">
        <v>8.1984204131227205</v>
      </c>
      <c r="S684" s="137">
        <v>19.982056295072599</v>
      </c>
      <c r="T684" s="137">
        <v>16.28</v>
      </c>
      <c r="U684" s="137">
        <v>15.807802259216199</v>
      </c>
      <c r="V684" s="1">
        <v>372327</v>
      </c>
      <c r="W684" s="1">
        <v>947916</v>
      </c>
      <c r="X684" s="1">
        <v>156900</v>
      </c>
      <c r="Y684" s="1">
        <v>153412</v>
      </c>
      <c r="Z684" s="1">
        <v>221000</v>
      </c>
      <c r="AA684" s="1">
        <v>232238</v>
      </c>
      <c r="AB684" s="1">
        <v>0</v>
      </c>
      <c r="AC684" s="1">
        <v>814357</v>
      </c>
      <c r="AD684" s="1">
        <v>240231</v>
      </c>
      <c r="AE684" s="1">
        <v>93426</v>
      </c>
      <c r="AH684" s="136">
        <f t="shared" si="10"/>
        <v>37480</v>
      </c>
      <c r="AI684" s="177">
        <f>HLOOKUP(附加题模型!$E$2,历史数据!$B$3:$K$5000,ROW(A682),)</f>
        <v>15.8338662365604</v>
      </c>
      <c r="AJ684" s="177">
        <f>HLOOKUP(附加题模型!$E$2,历史数据!$L$3:$U$5000,ROW(A682),)</f>
        <v>15.807802259216199</v>
      </c>
    </row>
    <row r="685" spans="1:36" x14ac:dyDescent="0.2">
      <c r="A685" s="148">
        <v>37481</v>
      </c>
      <c r="B685" s="137">
        <v>19.843635289606802</v>
      </c>
      <c r="C685" s="137">
        <v>75.289055132940206</v>
      </c>
      <c r="D685" s="137">
        <v>9.2549954335244298</v>
      </c>
      <c r="E685" s="137">
        <v>13.750087983802301</v>
      </c>
      <c r="F685" s="137">
        <v>22.228153450353101</v>
      </c>
      <c r="G685" s="137">
        <v>28.3983106199865</v>
      </c>
      <c r="H685" s="137">
        <v>8.17817739975699</v>
      </c>
      <c r="I685" s="137">
        <v>19.903231615407599</v>
      </c>
      <c r="J685" s="137">
        <v>16.3</v>
      </c>
      <c r="K685" s="137">
        <v>15.8599302139045</v>
      </c>
      <c r="L685" s="137">
        <v>19.843635289606802</v>
      </c>
      <c r="M685" s="137">
        <v>74.368088097674899</v>
      </c>
      <c r="N685" s="137">
        <v>9.4288461764746092</v>
      </c>
      <c r="O685" s="137">
        <v>14.1744110516345</v>
      </c>
      <c r="P685" s="137">
        <v>22.622736055980699</v>
      </c>
      <c r="Q685" s="137">
        <v>28.5655383591834</v>
      </c>
      <c r="R685" s="137">
        <v>8.0465978128797104</v>
      </c>
      <c r="S685" s="137">
        <v>19.844113105658899</v>
      </c>
      <c r="T685" s="137">
        <v>16.309999999999999</v>
      </c>
      <c r="U685" s="137">
        <v>15.8208342478883</v>
      </c>
      <c r="V685" s="1">
        <v>212199</v>
      </c>
      <c r="W685" s="1">
        <v>790153</v>
      </c>
      <c r="X685" s="1">
        <v>75336</v>
      </c>
      <c r="Y685" s="1">
        <v>116120</v>
      </c>
      <c r="Z685" s="1">
        <v>431935</v>
      </c>
      <c r="AA685" s="1">
        <v>88472</v>
      </c>
      <c r="AB685" s="1">
        <v>425300</v>
      </c>
      <c r="AC685" s="1">
        <v>440089</v>
      </c>
      <c r="AD685" s="1">
        <v>143044</v>
      </c>
      <c r="AE685" s="1">
        <v>31710</v>
      </c>
      <c r="AH685" s="136">
        <f t="shared" si="10"/>
        <v>37481</v>
      </c>
      <c r="AI685" s="177">
        <f>HLOOKUP(附加题模型!$E$2,历史数据!$B$3:$K$5000,ROW(A683),)</f>
        <v>15.8599302139045</v>
      </c>
      <c r="AJ685" s="177">
        <f>HLOOKUP(附加题模型!$E$2,历史数据!$L$3:$U$5000,ROW(A683),)</f>
        <v>15.8208342478883</v>
      </c>
    </row>
    <row r="686" spans="1:36" x14ac:dyDescent="0.2">
      <c r="A686" s="148">
        <v>37482</v>
      </c>
      <c r="B686" s="137">
        <v>19.843635289606802</v>
      </c>
      <c r="C686" s="137">
        <v>74.444835350613602</v>
      </c>
      <c r="D686" s="137">
        <v>9.4902052622217301</v>
      </c>
      <c r="E686" s="137">
        <v>14.123896400702099</v>
      </c>
      <c r="F686" s="137">
        <v>22.622736055980699</v>
      </c>
      <c r="G686" s="137">
        <v>28.580740880928602</v>
      </c>
      <c r="H686" s="137">
        <v>8.0668408262454392</v>
      </c>
      <c r="I686" s="137">
        <v>19.844113105658899</v>
      </c>
      <c r="J686" s="137">
        <v>16.29</v>
      </c>
      <c r="K686" s="137">
        <v>15.7817382818721</v>
      </c>
      <c r="L686" s="137">
        <v>19.9831826545126</v>
      </c>
      <c r="M686" s="137">
        <v>75.365802385878993</v>
      </c>
      <c r="N686" s="137">
        <v>9.5413378336776695</v>
      </c>
      <c r="O686" s="137">
        <v>14.2451315629399</v>
      </c>
      <c r="P686" s="137">
        <v>22.662194316543498</v>
      </c>
      <c r="Q686" s="137">
        <v>28.413513141731599</v>
      </c>
      <c r="R686" s="137">
        <v>8.1478128797083809</v>
      </c>
      <c r="S686" s="137">
        <v>20.0017624649889</v>
      </c>
      <c r="T686" s="137">
        <v>16.53</v>
      </c>
      <c r="U686" s="137">
        <v>15.8990261799207</v>
      </c>
      <c r="V686" s="1">
        <v>435615</v>
      </c>
      <c r="W686" s="1">
        <v>591934</v>
      </c>
      <c r="X686" s="1">
        <v>220719</v>
      </c>
      <c r="Y686" s="1">
        <v>194723</v>
      </c>
      <c r="Z686" s="1">
        <v>482840</v>
      </c>
      <c r="AA686" s="1">
        <v>103178</v>
      </c>
      <c r="AB686" s="1">
        <v>252299</v>
      </c>
      <c r="AC686" s="1">
        <v>194682</v>
      </c>
      <c r="AD686" s="1">
        <v>258980</v>
      </c>
      <c r="AE686" s="1">
        <v>35110</v>
      </c>
      <c r="AH686" s="136">
        <f t="shared" si="10"/>
        <v>37482</v>
      </c>
      <c r="AI686" s="177">
        <f>HLOOKUP(附加题模型!$E$2,历史数据!$B$3:$K$5000,ROW(A684),)</f>
        <v>15.7817382818721</v>
      </c>
      <c r="AJ686" s="177">
        <f>HLOOKUP(附加题模型!$E$2,历史数据!$L$3:$U$5000,ROW(A684),)</f>
        <v>15.8990261799207</v>
      </c>
    </row>
    <row r="687" spans="1:36" x14ac:dyDescent="0.2">
      <c r="A687" s="148">
        <v>37483</v>
      </c>
      <c r="B687" s="137">
        <v>19.7319973976822</v>
      </c>
      <c r="C687" s="137">
        <v>75.6727913976341</v>
      </c>
      <c r="D687" s="137">
        <v>9.46975223363936</v>
      </c>
      <c r="E687" s="137">
        <v>14.194616912007501</v>
      </c>
      <c r="F687" s="137">
        <v>22.556972288376102</v>
      </c>
      <c r="G687" s="137">
        <v>28.124665228573299</v>
      </c>
      <c r="H687" s="137">
        <v>8.1275698663426503</v>
      </c>
      <c r="I687" s="137">
        <v>19.922937785323899</v>
      </c>
      <c r="J687" s="137">
        <v>16.48</v>
      </c>
      <c r="K687" s="137">
        <v>15.7426423158559</v>
      </c>
      <c r="L687" s="137">
        <v>19.592450032776298</v>
      </c>
      <c r="M687" s="137">
        <v>77.130989203470804</v>
      </c>
      <c r="N687" s="137">
        <v>9.5004317765129205</v>
      </c>
      <c r="O687" s="137">
        <v>14.1744110516345</v>
      </c>
      <c r="P687" s="137">
        <v>22.2413062038741</v>
      </c>
      <c r="Q687" s="137">
        <v>28.504728272202701</v>
      </c>
      <c r="R687" s="137">
        <v>8.0465978128797104</v>
      </c>
      <c r="S687" s="137">
        <v>19.765288425993901</v>
      </c>
      <c r="T687" s="137">
        <v>16.329999999999998</v>
      </c>
      <c r="U687" s="137">
        <v>15.846898225232399</v>
      </c>
      <c r="V687" s="1">
        <v>698120</v>
      </c>
      <c r="W687" s="1">
        <v>3938540</v>
      </c>
      <c r="X687" s="1">
        <v>108600</v>
      </c>
      <c r="Y687" s="1">
        <v>78000</v>
      </c>
      <c r="Z687" s="1">
        <v>200025</v>
      </c>
      <c r="AA687" s="1">
        <v>77550</v>
      </c>
      <c r="AB687" s="1">
        <v>219190</v>
      </c>
      <c r="AC687" s="1">
        <v>153900</v>
      </c>
      <c r="AD687" s="1">
        <v>177533</v>
      </c>
      <c r="AE687" s="1">
        <v>28942</v>
      </c>
      <c r="AH687" s="136">
        <f t="shared" si="10"/>
        <v>37483</v>
      </c>
      <c r="AI687" s="177">
        <f>HLOOKUP(附加题模型!$E$2,历史数据!$B$3:$K$5000,ROW(A685),)</f>
        <v>15.7426423158559</v>
      </c>
      <c r="AJ687" s="177">
        <f>HLOOKUP(附加题模型!$E$2,历史数据!$L$3:$U$5000,ROW(A685),)</f>
        <v>15.846898225232399</v>
      </c>
    </row>
    <row r="688" spans="1:36" x14ac:dyDescent="0.2">
      <c r="A688" s="148">
        <v>37484</v>
      </c>
      <c r="B688" s="137">
        <v>19.592450032776298</v>
      </c>
      <c r="C688" s="137">
        <v>77.130989203470804</v>
      </c>
      <c r="D688" s="137">
        <v>9.4595257193481697</v>
      </c>
      <c r="E688" s="137">
        <v>14.1643081214481</v>
      </c>
      <c r="F688" s="137">
        <v>22.2413062038741</v>
      </c>
      <c r="G688" s="137">
        <v>28.2766904460251</v>
      </c>
      <c r="H688" s="137">
        <v>8.0263547995139692</v>
      </c>
      <c r="I688" s="137">
        <v>19.725876086161399</v>
      </c>
      <c r="J688" s="137">
        <v>16.3</v>
      </c>
      <c r="K688" s="137">
        <v>15.7426423158559</v>
      </c>
      <c r="L688" s="137">
        <v>19.620359505757499</v>
      </c>
      <c r="M688" s="137">
        <v>77.130989203470804</v>
      </c>
      <c r="N688" s="137">
        <v>9.5924704051336107</v>
      </c>
      <c r="O688" s="137">
        <v>14.457293096856001</v>
      </c>
      <c r="P688" s="137">
        <v>22.491208520771501</v>
      </c>
      <c r="Q688" s="137">
        <v>28.2766904460251</v>
      </c>
      <c r="R688" s="137">
        <v>8.2591494532199299</v>
      </c>
      <c r="S688" s="137">
        <v>19.903231615407599</v>
      </c>
      <c r="T688" s="137">
        <v>16.34</v>
      </c>
      <c r="U688" s="137">
        <v>15.951154134609</v>
      </c>
      <c r="V688" s="1">
        <v>830985</v>
      </c>
      <c r="W688" s="1">
        <v>1381244</v>
      </c>
      <c r="X688" s="1">
        <v>174419</v>
      </c>
      <c r="Y688" s="1">
        <v>181892</v>
      </c>
      <c r="Z688" s="1">
        <v>341292</v>
      </c>
      <c r="AA688" s="1">
        <v>93103</v>
      </c>
      <c r="AB688" s="1">
        <v>582500</v>
      </c>
      <c r="AC688" s="1">
        <v>333167</v>
      </c>
      <c r="AD688" s="1">
        <v>330422</v>
      </c>
      <c r="AE688" s="1">
        <v>46672</v>
      </c>
      <c r="AH688" s="136">
        <f t="shared" si="10"/>
        <v>37484</v>
      </c>
      <c r="AI688" s="177">
        <f>HLOOKUP(附加题模型!$E$2,历史数据!$B$3:$K$5000,ROW(A686),)</f>
        <v>15.7426423158559</v>
      </c>
      <c r="AJ688" s="177">
        <f>HLOOKUP(附加题模型!$E$2,历史数据!$L$3:$U$5000,ROW(A686),)</f>
        <v>15.951154134609</v>
      </c>
    </row>
    <row r="689" spans="1:36" x14ac:dyDescent="0.2">
      <c r="A689" s="148">
        <v>37487</v>
      </c>
      <c r="B689" s="137">
        <v>19.648268978738699</v>
      </c>
      <c r="C689" s="137">
        <v>76.824000191715697</v>
      </c>
      <c r="D689" s="137">
        <v>9.5208848050952994</v>
      </c>
      <c r="E689" s="137">
        <v>14.396675515737201</v>
      </c>
      <c r="F689" s="137">
        <v>22.359680985562299</v>
      </c>
      <c r="G689" s="137">
        <v>28.839183750596501</v>
      </c>
      <c r="H689" s="137">
        <v>8.2490279465370602</v>
      </c>
      <c r="I689" s="137">
        <v>19.962350125156402</v>
      </c>
      <c r="J689" s="137">
        <v>16.350000000000001</v>
      </c>
      <c r="K689" s="137">
        <v>15.9381221459369</v>
      </c>
      <c r="L689" s="137">
        <v>19.536631086814001</v>
      </c>
      <c r="M689" s="137">
        <v>76.363516674083101</v>
      </c>
      <c r="N689" s="137">
        <v>9.5413378336776695</v>
      </c>
      <c r="O689" s="137">
        <v>14.2653374233129</v>
      </c>
      <c r="P689" s="137">
        <v>22.149236929227602</v>
      </c>
      <c r="Q689" s="137">
        <v>28.489525750457499</v>
      </c>
      <c r="R689" s="137">
        <v>8.2490279465370602</v>
      </c>
      <c r="S689" s="137">
        <v>19.7455822560777</v>
      </c>
      <c r="T689" s="137">
        <v>16.23</v>
      </c>
      <c r="U689" s="137">
        <v>15.885994191248599</v>
      </c>
      <c r="V689" s="1">
        <v>275450</v>
      </c>
      <c r="W689" s="1">
        <v>700092</v>
      </c>
      <c r="X689" s="1">
        <v>68476</v>
      </c>
      <c r="Y689" s="1">
        <v>60400</v>
      </c>
      <c r="Z689" s="1">
        <v>454902</v>
      </c>
      <c r="AA689" s="1">
        <v>74650</v>
      </c>
      <c r="AB689" s="1">
        <v>324030</v>
      </c>
      <c r="AC689" s="1">
        <v>150168</v>
      </c>
      <c r="AD689" s="1">
        <v>150000</v>
      </c>
      <c r="AE689" s="1">
        <v>51910</v>
      </c>
      <c r="AH689" s="136">
        <f t="shared" si="10"/>
        <v>37487</v>
      </c>
      <c r="AI689" s="177">
        <f>HLOOKUP(附加题模型!$E$2,历史数据!$B$3:$K$5000,ROW(A687),)</f>
        <v>15.9381221459369</v>
      </c>
      <c r="AJ689" s="177">
        <f>HLOOKUP(附加题模型!$E$2,历史数据!$L$3:$U$5000,ROW(A687),)</f>
        <v>15.885994191248599</v>
      </c>
    </row>
    <row r="690" spans="1:36" x14ac:dyDescent="0.2">
      <c r="A690" s="148">
        <v>37488</v>
      </c>
      <c r="B690" s="137">
        <v>19.536631086814001</v>
      </c>
      <c r="C690" s="137">
        <v>76.363516674083101</v>
      </c>
      <c r="D690" s="137">
        <v>9.5004317765129205</v>
      </c>
      <c r="E690" s="137">
        <v>14.194616912007501</v>
      </c>
      <c r="F690" s="137">
        <v>22.149236929227602</v>
      </c>
      <c r="G690" s="137">
        <v>28.656753489654399</v>
      </c>
      <c r="H690" s="137">
        <v>8.2085419198055902</v>
      </c>
      <c r="I690" s="137">
        <v>19.706169916245202</v>
      </c>
      <c r="J690" s="137">
        <v>16.21</v>
      </c>
      <c r="K690" s="137">
        <v>15.885994191248599</v>
      </c>
      <c r="L690" s="137">
        <v>19.815725816625601</v>
      </c>
      <c r="M690" s="137">
        <v>77.054241950532102</v>
      </c>
      <c r="N690" s="137">
        <v>9.6436029765895395</v>
      </c>
      <c r="O690" s="137">
        <v>14.396675515737201</v>
      </c>
      <c r="P690" s="137">
        <v>22.2018479433113</v>
      </c>
      <c r="Q690" s="137">
        <v>29.888157751013601</v>
      </c>
      <c r="R690" s="137">
        <v>8.4008505467800703</v>
      </c>
      <c r="S690" s="137">
        <v>20.0017624649889</v>
      </c>
      <c r="T690" s="137">
        <v>16.420000000000002</v>
      </c>
      <c r="U690" s="137">
        <v>15.9381221459369</v>
      </c>
      <c r="V690" s="1">
        <v>686736</v>
      </c>
      <c r="W690" s="1">
        <v>1378741</v>
      </c>
      <c r="X690" s="1">
        <v>275784</v>
      </c>
      <c r="Y690" s="1">
        <v>120133</v>
      </c>
      <c r="Z690" s="1">
        <v>542600</v>
      </c>
      <c r="AA690" s="1">
        <v>403322</v>
      </c>
      <c r="AB690" s="1">
        <v>1157919</v>
      </c>
      <c r="AC690" s="1">
        <v>232500</v>
      </c>
      <c r="AD690" s="1">
        <v>314585</v>
      </c>
      <c r="AE690" s="1">
        <v>107078</v>
      </c>
      <c r="AH690" s="136">
        <f t="shared" si="10"/>
        <v>37488</v>
      </c>
      <c r="AI690" s="177">
        <f>HLOOKUP(附加题模型!$E$2,历史数据!$B$3:$K$5000,ROW(A688),)</f>
        <v>15.885994191248599</v>
      </c>
      <c r="AJ690" s="177">
        <f>HLOOKUP(附加题模型!$E$2,历史数据!$L$3:$U$5000,ROW(A688),)</f>
        <v>15.9381221459369</v>
      </c>
    </row>
    <row r="691" spans="1:36" x14ac:dyDescent="0.2">
      <c r="A691" s="148">
        <v>37489</v>
      </c>
      <c r="B691" s="137">
        <v>19.815725816625601</v>
      </c>
      <c r="C691" s="137">
        <v>77.130989203470804</v>
      </c>
      <c r="D691" s="137">
        <v>9.6640560051719202</v>
      </c>
      <c r="E691" s="137">
        <v>14.3461608648047</v>
      </c>
      <c r="F691" s="137">
        <v>22.175542436269499</v>
      </c>
      <c r="G691" s="137">
        <v>29.857752707523201</v>
      </c>
      <c r="H691" s="137">
        <v>8.41097205346294</v>
      </c>
      <c r="I691" s="137">
        <v>20.0608809747376</v>
      </c>
      <c r="J691" s="137">
        <v>16.399999999999999</v>
      </c>
      <c r="K691" s="137">
        <v>16.003282089297201</v>
      </c>
      <c r="L691" s="137">
        <v>19.7319973976822</v>
      </c>
      <c r="M691" s="137">
        <v>77.207736456409606</v>
      </c>
      <c r="N691" s="137">
        <v>9.6333764622983598</v>
      </c>
      <c r="O691" s="137">
        <v>14.325955004431799</v>
      </c>
      <c r="P691" s="137">
        <v>22.1229314221858</v>
      </c>
      <c r="Q691" s="137">
        <v>31.0435494036469</v>
      </c>
      <c r="R691" s="137">
        <v>8.3603645200486003</v>
      </c>
      <c r="S691" s="137">
        <v>19.903231615407599</v>
      </c>
      <c r="T691" s="137">
        <v>16.48</v>
      </c>
      <c r="U691" s="137">
        <v>16.003282089297201</v>
      </c>
      <c r="V691" s="1">
        <v>511091</v>
      </c>
      <c r="W691" s="1">
        <v>1713264</v>
      </c>
      <c r="X691" s="1">
        <v>154591</v>
      </c>
      <c r="Y691" s="1">
        <v>140829</v>
      </c>
      <c r="Z691" s="1">
        <v>778189</v>
      </c>
      <c r="AA691" s="1">
        <v>541466</v>
      </c>
      <c r="AB691" s="1">
        <v>473274</v>
      </c>
      <c r="AC691" s="1">
        <v>216695</v>
      </c>
      <c r="AD691" s="1">
        <v>267335</v>
      </c>
      <c r="AE691" s="1">
        <v>111765</v>
      </c>
      <c r="AH691" s="136">
        <f t="shared" si="10"/>
        <v>37489</v>
      </c>
      <c r="AI691" s="177">
        <f>HLOOKUP(附加题模型!$E$2,历史数据!$B$3:$K$5000,ROW(A689),)</f>
        <v>16.003282089297201</v>
      </c>
      <c r="AJ691" s="177">
        <f>HLOOKUP(附加题模型!$E$2,历史数据!$L$3:$U$5000,ROW(A689),)</f>
        <v>16.003282089297201</v>
      </c>
    </row>
    <row r="692" spans="1:36" x14ac:dyDescent="0.2">
      <c r="A692" s="148">
        <v>37490</v>
      </c>
      <c r="B692" s="137">
        <v>19.7319973976822</v>
      </c>
      <c r="C692" s="137">
        <v>77.130989203470804</v>
      </c>
      <c r="D692" s="137">
        <v>9.6333764622983598</v>
      </c>
      <c r="E692" s="137">
        <v>14.305749144058799</v>
      </c>
      <c r="F692" s="137">
        <v>22.096625915143999</v>
      </c>
      <c r="G692" s="137">
        <v>31.469220012511801</v>
      </c>
      <c r="H692" s="137">
        <v>8.3198784933171304</v>
      </c>
      <c r="I692" s="137">
        <v>19.903231615407599</v>
      </c>
      <c r="J692" s="137">
        <v>16.46</v>
      </c>
      <c r="K692" s="137">
        <v>16.003282089297201</v>
      </c>
      <c r="L692" s="137">
        <v>19.955273181531499</v>
      </c>
      <c r="M692" s="137">
        <v>75.826285903511604</v>
      </c>
      <c r="N692" s="137">
        <v>9.6845090337542903</v>
      </c>
      <c r="O692" s="137">
        <v>14.457293096856001</v>
      </c>
      <c r="P692" s="137">
        <v>22.412291999646001</v>
      </c>
      <c r="Q692" s="137">
        <v>32.198941056280098</v>
      </c>
      <c r="R692" s="137">
        <v>8.3806075334143397</v>
      </c>
      <c r="S692" s="137">
        <v>20.139705654402601</v>
      </c>
      <c r="T692" s="137">
        <v>16.579999999999998</v>
      </c>
      <c r="U692" s="137">
        <v>16.2248258967224</v>
      </c>
      <c r="V692" s="1">
        <v>918923</v>
      </c>
      <c r="W692" s="1">
        <v>2721955</v>
      </c>
      <c r="X692" s="1">
        <v>346111</v>
      </c>
      <c r="Y692" s="1">
        <v>262337</v>
      </c>
      <c r="Z692" s="1">
        <v>1787598</v>
      </c>
      <c r="AA692" s="1">
        <v>1756725</v>
      </c>
      <c r="AB692" s="1">
        <v>611219</v>
      </c>
      <c r="AC692" s="1">
        <v>350808</v>
      </c>
      <c r="AD692" s="1">
        <v>979114</v>
      </c>
      <c r="AE692" s="1">
        <v>229136</v>
      </c>
      <c r="AH692" s="136">
        <f t="shared" si="10"/>
        <v>37490</v>
      </c>
      <c r="AI692" s="177">
        <f>HLOOKUP(附加题模型!$E$2,历史数据!$B$3:$K$5000,ROW(A690),)</f>
        <v>16.003282089297201</v>
      </c>
      <c r="AJ692" s="177">
        <f>HLOOKUP(附加题模型!$E$2,历史数据!$L$3:$U$5000,ROW(A690),)</f>
        <v>16.2248258967224</v>
      </c>
    </row>
    <row r="693" spans="1:36" x14ac:dyDescent="0.2">
      <c r="A693" s="148">
        <v>37491</v>
      </c>
      <c r="B693" s="137">
        <v>19.9831826545126</v>
      </c>
      <c r="C693" s="137">
        <v>75.826285903511604</v>
      </c>
      <c r="D693" s="137">
        <v>9.6742825194631106</v>
      </c>
      <c r="E693" s="137">
        <v>14.6492487703992</v>
      </c>
      <c r="F693" s="137">
        <v>22.267611710915901</v>
      </c>
      <c r="G693" s="137">
        <v>31.925295664867001</v>
      </c>
      <c r="H693" s="137">
        <v>8.4008505467800703</v>
      </c>
      <c r="I693" s="137">
        <v>20.159411824318799</v>
      </c>
      <c r="J693" s="137">
        <v>16.61</v>
      </c>
      <c r="K693" s="137">
        <v>16.2769538514106</v>
      </c>
      <c r="L693" s="137">
        <v>19.843635289606802</v>
      </c>
      <c r="M693" s="137">
        <v>75.519296891756497</v>
      </c>
      <c r="N693" s="137">
        <v>9.6026969194247904</v>
      </c>
      <c r="O693" s="137">
        <v>14.3562637949912</v>
      </c>
      <c r="P693" s="137">
        <v>23.148846196817502</v>
      </c>
      <c r="Q693" s="137">
        <v>31.590840186473201</v>
      </c>
      <c r="R693" s="137">
        <v>8.3198784933171304</v>
      </c>
      <c r="S693" s="137">
        <v>20.021468634905101</v>
      </c>
      <c r="T693" s="137">
        <v>16.510000000000002</v>
      </c>
      <c r="U693" s="137">
        <v>16.2248258967224</v>
      </c>
      <c r="V693" s="1">
        <v>575936</v>
      </c>
      <c r="W693" s="1">
        <v>1944750</v>
      </c>
      <c r="X693" s="1">
        <v>143932</v>
      </c>
      <c r="Y693" s="1">
        <v>211800</v>
      </c>
      <c r="Z693" s="1">
        <v>2747621</v>
      </c>
      <c r="AA693" s="1">
        <v>942973</v>
      </c>
      <c r="AB693" s="1">
        <v>311130</v>
      </c>
      <c r="AC693" s="1">
        <v>176730</v>
      </c>
      <c r="AD693" s="1">
        <v>177669</v>
      </c>
      <c r="AE693" s="1">
        <v>57340</v>
      </c>
      <c r="AH693" s="136">
        <f t="shared" si="10"/>
        <v>37491</v>
      </c>
      <c r="AI693" s="177">
        <f>HLOOKUP(附加题模型!$E$2,历史数据!$B$3:$K$5000,ROW(A691),)</f>
        <v>16.2769538514106</v>
      </c>
      <c r="AJ693" s="177">
        <f>HLOOKUP(附加题模型!$E$2,历史数据!$L$3:$U$5000,ROW(A691),)</f>
        <v>16.2248258967224</v>
      </c>
    </row>
    <row r="694" spans="1:36" x14ac:dyDescent="0.2">
      <c r="A694" s="148">
        <v>37494</v>
      </c>
      <c r="B694" s="137">
        <v>19.815725816625601</v>
      </c>
      <c r="C694" s="137">
        <v>75.289055132940206</v>
      </c>
      <c r="D694" s="137">
        <v>9.5822438908424203</v>
      </c>
      <c r="E694" s="137">
        <v>14.3562637949912</v>
      </c>
      <c r="F694" s="137">
        <v>23.148846196817502</v>
      </c>
      <c r="G694" s="137">
        <v>31.590840186473201</v>
      </c>
      <c r="H694" s="137">
        <v>8.3198784933171304</v>
      </c>
      <c r="I694" s="137">
        <v>20.0017624649889</v>
      </c>
      <c r="J694" s="137">
        <v>16.55</v>
      </c>
      <c r="K694" s="137">
        <v>16.094506010001702</v>
      </c>
      <c r="L694" s="137">
        <v>19.620359505757499</v>
      </c>
      <c r="M694" s="137">
        <v>74.982066121185099</v>
      </c>
      <c r="N694" s="137">
        <v>9.5004317765129205</v>
      </c>
      <c r="O694" s="137">
        <v>14.305749144058799</v>
      </c>
      <c r="P694" s="137">
        <v>23.635498077091501</v>
      </c>
      <c r="Q694" s="137">
        <v>33.095889839245501</v>
      </c>
      <c r="R694" s="137">
        <v>8.1984204131227205</v>
      </c>
      <c r="S694" s="137">
        <v>19.883525445491401</v>
      </c>
      <c r="T694" s="137">
        <v>16.68</v>
      </c>
      <c r="U694" s="137">
        <v>16.263921862738599</v>
      </c>
      <c r="V694" s="1">
        <v>663688</v>
      </c>
      <c r="W694" s="1">
        <v>1280290</v>
      </c>
      <c r="X694" s="1">
        <v>139545</v>
      </c>
      <c r="Y694" s="1">
        <v>148863</v>
      </c>
      <c r="Z694" s="1">
        <v>1871395</v>
      </c>
      <c r="AA694" s="1">
        <v>1369868</v>
      </c>
      <c r="AB694" s="1">
        <v>325581</v>
      </c>
      <c r="AC694" s="1">
        <v>167466</v>
      </c>
      <c r="AD694" s="1">
        <v>654015</v>
      </c>
      <c r="AE694" s="1">
        <v>114740</v>
      </c>
      <c r="AH694" s="136">
        <f t="shared" si="10"/>
        <v>37494</v>
      </c>
      <c r="AI694" s="177">
        <f>HLOOKUP(附加题模型!$E$2,历史数据!$B$3:$K$5000,ROW(A692),)</f>
        <v>16.094506010001702</v>
      </c>
      <c r="AJ694" s="177">
        <f>HLOOKUP(附加题模型!$E$2,历史数据!$L$3:$U$5000,ROW(A692),)</f>
        <v>16.263921862738599</v>
      </c>
    </row>
    <row r="695" spans="1:36" x14ac:dyDescent="0.2">
      <c r="A695" s="148">
        <v>37495</v>
      </c>
      <c r="B695" s="137">
        <v>19.7319973976822</v>
      </c>
      <c r="C695" s="137">
        <v>74.982066121185099</v>
      </c>
      <c r="D695" s="137">
        <v>9.5208848050952994</v>
      </c>
      <c r="E695" s="137">
        <v>14.2552344931264</v>
      </c>
      <c r="F695" s="137">
        <v>23.582887063007799</v>
      </c>
      <c r="G695" s="137">
        <v>32.9894721870292</v>
      </c>
      <c r="H695" s="137">
        <v>8.1984204131227205</v>
      </c>
      <c r="I695" s="137">
        <v>20.100293314570099</v>
      </c>
      <c r="J695" s="137">
        <v>16.78</v>
      </c>
      <c r="K695" s="137">
        <v>16.2769538514106</v>
      </c>
      <c r="L695" s="137">
        <v>19.6761784517198</v>
      </c>
      <c r="M695" s="137">
        <v>73.370373809470806</v>
      </c>
      <c r="N695" s="137">
        <v>9.57201737655123</v>
      </c>
      <c r="O695" s="137">
        <v>14.4471901666696</v>
      </c>
      <c r="P695" s="137">
        <v>23.938011408072601</v>
      </c>
      <c r="Q695" s="137">
        <v>34.828977318195399</v>
      </c>
      <c r="R695" s="137">
        <v>8.2490279465370602</v>
      </c>
      <c r="S695" s="137">
        <v>20.179117994235099</v>
      </c>
      <c r="T695" s="137">
        <v>16.940000000000001</v>
      </c>
      <c r="U695" s="137">
        <v>16.550625613524002</v>
      </c>
      <c r="V695" s="1">
        <v>857466</v>
      </c>
      <c r="W695" s="1">
        <v>3683868</v>
      </c>
      <c r="X695" s="1">
        <v>120925</v>
      </c>
      <c r="Y695" s="1">
        <v>188698</v>
      </c>
      <c r="Z695" s="1">
        <v>1347633</v>
      </c>
      <c r="AA695" s="1">
        <v>2634019</v>
      </c>
      <c r="AB695" s="1">
        <v>274779</v>
      </c>
      <c r="AC695" s="1">
        <v>175811</v>
      </c>
      <c r="AD695" s="1">
        <v>2205548</v>
      </c>
      <c r="AE695" s="1">
        <v>384796</v>
      </c>
      <c r="AH695" s="136">
        <f t="shared" si="10"/>
        <v>37495</v>
      </c>
      <c r="AI695" s="177">
        <f>HLOOKUP(附加题模型!$E$2,历史数据!$B$3:$K$5000,ROW(A693),)</f>
        <v>16.2769538514106</v>
      </c>
      <c r="AJ695" s="177">
        <f>HLOOKUP(附加题模型!$E$2,历史数据!$L$3:$U$5000,ROW(A693),)</f>
        <v>16.550625613524002</v>
      </c>
    </row>
    <row r="696" spans="1:36" x14ac:dyDescent="0.2">
      <c r="A696" s="148">
        <v>37496</v>
      </c>
      <c r="B696" s="137">
        <v>19.6761784517198</v>
      </c>
      <c r="C696" s="137">
        <v>73.370373809470806</v>
      </c>
      <c r="D696" s="137">
        <v>9.5617908622600396</v>
      </c>
      <c r="E696" s="137">
        <v>14.4370872364831</v>
      </c>
      <c r="F696" s="137">
        <v>23.8327893799053</v>
      </c>
      <c r="G696" s="137">
        <v>34.509724361546702</v>
      </c>
      <c r="H696" s="137">
        <v>8.2591494532199299</v>
      </c>
      <c r="I696" s="137">
        <v>20.257942673900001</v>
      </c>
      <c r="J696" s="137">
        <v>17</v>
      </c>
      <c r="K696" s="137">
        <v>16.2117939080503</v>
      </c>
      <c r="L696" s="137">
        <v>19.648268978738699</v>
      </c>
      <c r="M696" s="137">
        <v>72.756395785960606</v>
      </c>
      <c r="N696" s="137">
        <v>9.6436029765895395</v>
      </c>
      <c r="O696" s="137">
        <v>14.4471901666696</v>
      </c>
      <c r="P696" s="137">
        <v>23.845942133426199</v>
      </c>
      <c r="Q696" s="137">
        <v>33.688788187307303</v>
      </c>
      <c r="R696" s="137">
        <v>8.2490279465370602</v>
      </c>
      <c r="S696" s="137">
        <v>20.041174804821299</v>
      </c>
      <c r="T696" s="137">
        <v>16.739999999999998</v>
      </c>
      <c r="U696" s="137">
        <v>16.3681777721151</v>
      </c>
      <c r="V696" s="1">
        <v>406955</v>
      </c>
      <c r="W696" s="1">
        <v>3067249</v>
      </c>
      <c r="X696" s="1">
        <v>136615</v>
      </c>
      <c r="Y696" s="1">
        <v>136546</v>
      </c>
      <c r="Z696" s="1">
        <v>784100</v>
      </c>
      <c r="AA696" s="1">
        <v>818159</v>
      </c>
      <c r="AB696" s="1">
        <v>224200</v>
      </c>
      <c r="AC696" s="1">
        <v>144600</v>
      </c>
      <c r="AD696" s="1">
        <v>678664</v>
      </c>
      <c r="AE696" s="1">
        <v>111151</v>
      </c>
      <c r="AH696" s="136">
        <f t="shared" si="10"/>
        <v>37496</v>
      </c>
      <c r="AI696" s="177">
        <f>HLOOKUP(附加题模型!$E$2,历史数据!$B$3:$K$5000,ROW(A694),)</f>
        <v>16.2117939080503</v>
      </c>
      <c r="AJ696" s="177">
        <f>HLOOKUP(附加题模型!$E$2,历史数据!$L$3:$U$5000,ROW(A694),)</f>
        <v>16.3681777721151</v>
      </c>
    </row>
    <row r="697" spans="1:36" x14ac:dyDescent="0.2">
      <c r="A697" s="148">
        <v>37497</v>
      </c>
      <c r="B697" s="137">
        <v>19.6761784517198</v>
      </c>
      <c r="C697" s="137">
        <v>72.756395785960606</v>
      </c>
      <c r="D697" s="137">
        <v>9.6231499480071694</v>
      </c>
      <c r="E697" s="137">
        <v>14.578528259093799</v>
      </c>
      <c r="F697" s="137">
        <v>23.806483872863399</v>
      </c>
      <c r="G697" s="137">
        <v>33.445547839384503</v>
      </c>
      <c r="H697" s="137">
        <v>8.2186634264884599</v>
      </c>
      <c r="I697" s="137">
        <v>20.0017624649889</v>
      </c>
      <c r="J697" s="137">
        <v>16.760000000000002</v>
      </c>
      <c r="K697" s="137">
        <v>16.420305726803399</v>
      </c>
      <c r="L697" s="137">
        <v>19.704087924701</v>
      </c>
      <c r="M697" s="137">
        <v>73.063384797715699</v>
      </c>
      <c r="N697" s="137">
        <v>9.57201737655123</v>
      </c>
      <c r="O697" s="137">
        <v>14.325955004431799</v>
      </c>
      <c r="P697" s="137">
        <v>23.674956337654201</v>
      </c>
      <c r="Q697" s="137">
        <v>32.138130969299503</v>
      </c>
      <c r="R697" s="137">
        <v>8.1579343863912506</v>
      </c>
      <c r="S697" s="137">
        <v>19.942643955240101</v>
      </c>
      <c r="T697" s="137">
        <v>16.72</v>
      </c>
      <c r="U697" s="137">
        <v>16.420305726803399</v>
      </c>
      <c r="V697" s="1">
        <v>600672</v>
      </c>
      <c r="W697" s="1">
        <v>1397921</v>
      </c>
      <c r="X697" s="1">
        <v>85600</v>
      </c>
      <c r="Y697" s="1">
        <v>89650</v>
      </c>
      <c r="Z697" s="1">
        <v>1048494</v>
      </c>
      <c r="AA697" s="1">
        <v>811963</v>
      </c>
      <c r="AB697" s="1">
        <v>297967</v>
      </c>
      <c r="AC697" s="1">
        <v>126839</v>
      </c>
      <c r="AD697" s="1">
        <v>423771</v>
      </c>
      <c r="AE697" s="1">
        <v>465639</v>
      </c>
      <c r="AH697" s="136">
        <f t="shared" si="10"/>
        <v>37497</v>
      </c>
      <c r="AI697" s="177">
        <f>HLOOKUP(附加题模型!$E$2,历史数据!$B$3:$K$5000,ROW(A695),)</f>
        <v>16.420305726803399</v>
      </c>
      <c r="AJ697" s="177">
        <f>HLOOKUP(附加题模型!$E$2,历史数据!$L$3:$U$5000,ROW(A695),)</f>
        <v>16.420305726803399</v>
      </c>
    </row>
    <row r="698" spans="1:36" x14ac:dyDescent="0.2">
      <c r="A698" s="148">
        <v>37498</v>
      </c>
      <c r="B698" s="137">
        <v>19.6761784517198</v>
      </c>
      <c r="C698" s="137">
        <v>73.293626556532004</v>
      </c>
      <c r="D698" s="137">
        <v>9.6640560051719202</v>
      </c>
      <c r="E698" s="137">
        <v>14.2451315629399</v>
      </c>
      <c r="F698" s="137">
        <v>23.674956337654201</v>
      </c>
      <c r="G698" s="137">
        <v>31.697257838689399</v>
      </c>
      <c r="H698" s="137">
        <v>8.2287849331713296</v>
      </c>
      <c r="I698" s="137">
        <v>20.0017624649889</v>
      </c>
      <c r="J698" s="137">
        <v>16.7</v>
      </c>
      <c r="K698" s="137">
        <v>16.420305726803399</v>
      </c>
      <c r="L698" s="137">
        <v>19.648268978738699</v>
      </c>
      <c r="M698" s="137">
        <v>71.988923256572804</v>
      </c>
      <c r="N698" s="137">
        <v>9.6231499480071694</v>
      </c>
      <c r="O698" s="137">
        <v>14.224925702567001</v>
      </c>
      <c r="P698" s="137">
        <v>23.793331119342501</v>
      </c>
      <c r="Q698" s="137">
        <v>31.986105751847699</v>
      </c>
      <c r="R698" s="137">
        <v>8.1680558930741203</v>
      </c>
      <c r="S698" s="137">
        <v>19.922937785323899</v>
      </c>
      <c r="T698" s="137">
        <v>16.739999999999998</v>
      </c>
      <c r="U698" s="137">
        <v>16.355145783443</v>
      </c>
      <c r="V698" s="1">
        <v>306092</v>
      </c>
      <c r="W698" s="1">
        <v>1706116</v>
      </c>
      <c r="X698" s="1">
        <v>67861</v>
      </c>
      <c r="Y698" s="1">
        <v>143600</v>
      </c>
      <c r="Z698" s="1">
        <v>526997</v>
      </c>
      <c r="AA698" s="1">
        <v>328267</v>
      </c>
      <c r="AB698" s="1">
        <v>245730</v>
      </c>
      <c r="AC698" s="1">
        <v>85360</v>
      </c>
      <c r="AD698" s="1">
        <v>429479</v>
      </c>
      <c r="AE698" s="1">
        <v>109310</v>
      </c>
      <c r="AH698" s="136">
        <f t="shared" si="10"/>
        <v>37498</v>
      </c>
      <c r="AI698" s="177">
        <f>HLOOKUP(附加题模型!$E$2,历史数据!$B$3:$K$5000,ROW(A696),)</f>
        <v>16.420305726803399</v>
      </c>
      <c r="AJ698" s="177">
        <f>HLOOKUP(附加题模型!$E$2,历史数据!$L$3:$U$5000,ROW(A696),)</f>
        <v>16.355145783443</v>
      </c>
    </row>
    <row r="699" spans="1:36" x14ac:dyDescent="0.2">
      <c r="A699" s="148">
        <v>37501</v>
      </c>
      <c r="B699" s="137">
        <v>19.592450032776298</v>
      </c>
      <c r="C699" s="137">
        <v>71.988923256572804</v>
      </c>
      <c r="D699" s="137">
        <v>9.6026969194247904</v>
      </c>
      <c r="E699" s="137">
        <v>14.295646213872301</v>
      </c>
      <c r="F699" s="137">
        <v>23.806483872863399</v>
      </c>
      <c r="G699" s="137">
        <v>31.8948906213767</v>
      </c>
      <c r="H699" s="137">
        <v>8.1275698663426503</v>
      </c>
      <c r="I699" s="137">
        <v>19.903231615407599</v>
      </c>
      <c r="J699" s="137">
        <v>16.670000000000002</v>
      </c>
      <c r="K699" s="137">
        <v>16.2899858400827</v>
      </c>
      <c r="L699" s="137">
        <v>19.6761784517198</v>
      </c>
      <c r="M699" s="137">
        <v>71.298197980123803</v>
      </c>
      <c r="N699" s="137">
        <v>9.6129234337159808</v>
      </c>
      <c r="O699" s="137">
        <v>14.204719842194001</v>
      </c>
      <c r="P699" s="137">
        <v>24.358899520742</v>
      </c>
      <c r="Q699" s="137">
        <v>31.955700708357401</v>
      </c>
      <c r="R699" s="137">
        <v>8.2389064398541905</v>
      </c>
      <c r="S699" s="137">
        <v>19.8638192755751</v>
      </c>
      <c r="T699" s="137">
        <v>16.82</v>
      </c>
      <c r="U699" s="137">
        <v>16.394241749459201</v>
      </c>
      <c r="V699" s="1">
        <v>368840</v>
      </c>
      <c r="W699" s="1">
        <v>2350073</v>
      </c>
      <c r="X699" s="1">
        <v>82523</v>
      </c>
      <c r="Y699" s="1">
        <v>163650</v>
      </c>
      <c r="Z699" s="1">
        <v>1401540</v>
      </c>
      <c r="AA699" s="1">
        <v>252808</v>
      </c>
      <c r="AB699" s="1">
        <v>154280</v>
      </c>
      <c r="AC699" s="1">
        <v>105108</v>
      </c>
      <c r="AD699" s="1">
        <v>192842</v>
      </c>
      <c r="AE699" s="1">
        <v>46950</v>
      </c>
      <c r="AH699" s="136">
        <f t="shared" si="10"/>
        <v>37501</v>
      </c>
      <c r="AI699" s="177">
        <f>HLOOKUP(附加题模型!$E$2,历史数据!$B$3:$K$5000,ROW(A697),)</f>
        <v>16.2899858400827</v>
      </c>
      <c r="AJ699" s="177">
        <f>HLOOKUP(附加题模型!$E$2,历史数据!$L$3:$U$5000,ROW(A697),)</f>
        <v>16.394241749459201</v>
      </c>
    </row>
    <row r="700" spans="1:36" x14ac:dyDescent="0.2">
      <c r="A700" s="148">
        <v>37502</v>
      </c>
      <c r="B700" s="137">
        <v>19.620359505757499</v>
      </c>
      <c r="C700" s="137">
        <v>71.067956221307497</v>
      </c>
      <c r="D700" s="137">
        <v>9.6231499480071694</v>
      </c>
      <c r="E700" s="137">
        <v>14.184513981821</v>
      </c>
      <c r="F700" s="137">
        <v>24.358899520742</v>
      </c>
      <c r="G700" s="137">
        <v>31.925295664867001</v>
      </c>
      <c r="H700" s="137">
        <v>8.2287849331713296</v>
      </c>
      <c r="I700" s="137">
        <v>19.903231615407599</v>
      </c>
      <c r="J700" s="137">
        <v>16.98</v>
      </c>
      <c r="K700" s="137">
        <v>16.472433681491601</v>
      </c>
      <c r="L700" s="137">
        <v>19.648268978738699</v>
      </c>
      <c r="M700" s="137">
        <v>71.374945233062604</v>
      </c>
      <c r="N700" s="137">
        <v>9.7151885766278507</v>
      </c>
      <c r="O700" s="137">
        <v>14.204719842194001</v>
      </c>
      <c r="P700" s="137">
        <v>24.293135753137399</v>
      </c>
      <c r="Q700" s="137">
        <v>32.366168795477101</v>
      </c>
      <c r="R700" s="137">
        <v>8.2793924665856604</v>
      </c>
      <c r="S700" s="137">
        <v>19.903231615407599</v>
      </c>
      <c r="T700" s="137">
        <v>16.78</v>
      </c>
      <c r="U700" s="137">
        <v>16.250889874066502</v>
      </c>
      <c r="V700" s="1">
        <v>491100</v>
      </c>
      <c r="W700" s="1">
        <v>1071728</v>
      </c>
      <c r="X700" s="1">
        <v>224357</v>
      </c>
      <c r="Y700" s="1">
        <v>167650</v>
      </c>
      <c r="Z700" s="1">
        <v>629729</v>
      </c>
      <c r="AA700" s="1">
        <v>508321</v>
      </c>
      <c r="AB700" s="1">
        <v>272480</v>
      </c>
      <c r="AC700" s="1">
        <v>109518</v>
      </c>
      <c r="AD700" s="1">
        <v>316626</v>
      </c>
      <c r="AE700" s="1">
        <v>64900</v>
      </c>
      <c r="AH700" s="136">
        <f t="shared" si="10"/>
        <v>37502</v>
      </c>
      <c r="AI700" s="177">
        <f>HLOOKUP(附加题模型!$E$2,历史数据!$B$3:$K$5000,ROW(A698),)</f>
        <v>16.472433681491601</v>
      </c>
      <c r="AJ700" s="177">
        <f>HLOOKUP(附加题模型!$E$2,历史数据!$L$3:$U$5000,ROW(A698),)</f>
        <v>16.250889874066502</v>
      </c>
    </row>
    <row r="701" spans="1:36" x14ac:dyDescent="0.2">
      <c r="A701" s="148">
        <v>37503</v>
      </c>
      <c r="B701" s="137">
        <v>19.620359505757499</v>
      </c>
      <c r="C701" s="137">
        <v>71.374945233062604</v>
      </c>
      <c r="D701" s="137">
        <v>9.7049620623366692</v>
      </c>
      <c r="E701" s="137">
        <v>14.204719842194001</v>
      </c>
      <c r="F701" s="137">
        <v>24.3194412601793</v>
      </c>
      <c r="G701" s="137">
        <v>32.609409143399901</v>
      </c>
      <c r="H701" s="137">
        <v>8.2996354799513998</v>
      </c>
      <c r="I701" s="137">
        <v>19.942643955240101</v>
      </c>
      <c r="J701" s="137">
        <v>16.739999999999998</v>
      </c>
      <c r="K701" s="137">
        <v>16.237857885394401</v>
      </c>
      <c r="L701" s="137">
        <v>19.6761784517198</v>
      </c>
      <c r="M701" s="137">
        <v>72.756395785960606</v>
      </c>
      <c r="N701" s="137">
        <v>9.6231499480071694</v>
      </c>
      <c r="O701" s="137">
        <v>14.184513981821</v>
      </c>
      <c r="P701" s="137">
        <v>23.977469668635401</v>
      </c>
      <c r="Q701" s="137">
        <v>31.925295664867001</v>
      </c>
      <c r="R701" s="137">
        <v>8.3097569866342695</v>
      </c>
      <c r="S701" s="137">
        <v>19.903231615407599</v>
      </c>
      <c r="T701" s="137">
        <v>16.63</v>
      </c>
      <c r="U701" s="137">
        <v>16.2248258967224</v>
      </c>
      <c r="V701" s="1">
        <v>479469</v>
      </c>
      <c r="W701" s="1">
        <v>1685974</v>
      </c>
      <c r="X701" s="1">
        <v>115120</v>
      </c>
      <c r="Y701" s="1">
        <v>179458</v>
      </c>
      <c r="Z701" s="1">
        <v>549636</v>
      </c>
      <c r="AA701" s="1">
        <v>296154</v>
      </c>
      <c r="AB701" s="1">
        <v>438343</v>
      </c>
      <c r="AC701" s="1">
        <v>94565</v>
      </c>
      <c r="AD701" s="1">
        <v>269667</v>
      </c>
      <c r="AE701" s="1">
        <v>89600</v>
      </c>
      <c r="AH701" s="136">
        <f t="shared" si="10"/>
        <v>37503</v>
      </c>
      <c r="AI701" s="177">
        <f>HLOOKUP(附加题模型!$E$2,历史数据!$B$3:$K$5000,ROW(A699),)</f>
        <v>16.237857885394401</v>
      </c>
      <c r="AJ701" s="177">
        <f>HLOOKUP(附加题模型!$E$2,历史数据!$L$3:$U$5000,ROW(A699),)</f>
        <v>16.2248258967224</v>
      </c>
    </row>
    <row r="702" spans="1:36" x14ac:dyDescent="0.2">
      <c r="A702" s="148">
        <v>37504</v>
      </c>
      <c r="B702" s="137">
        <v>19.6761784517198</v>
      </c>
      <c r="C702" s="137">
        <v>72.909890291838096</v>
      </c>
      <c r="D702" s="137">
        <v>9.6231499480071694</v>
      </c>
      <c r="E702" s="137">
        <v>14.184513981821</v>
      </c>
      <c r="F702" s="137">
        <v>23.938011408072601</v>
      </c>
      <c r="G702" s="137">
        <v>31.7276628821797</v>
      </c>
      <c r="H702" s="137">
        <v>8.2996354799513998</v>
      </c>
      <c r="I702" s="137">
        <v>19.922937785323899</v>
      </c>
      <c r="J702" s="137">
        <v>16.57</v>
      </c>
      <c r="K702" s="137">
        <v>16.250889874066502</v>
      </c>
      <c r="L702" s="137">
        <v>19.341264775945898</v>
      </c>
      <c r="M702" s="137">
        <v>70.530725450736</v>
      </c>
      <c r="N702" s="137">
        <v>9.4390726907657996</v>
      </c>
      <c r="O702" s="137">
        <v>13.891529006413</v>
      </c>
      <c r="P702" s="137">
        <v>23.6486508306124</v>
      </c>
      <c r="Q702" s="137">
        <v>31.332397316805199</v>
      </c>
      <c r="R702" s="137">
        <v>8.1579343863912506</v>
      </c>
      <c r="S702" s="137">
        <v>19.568226726831501</v>
      </c>
      <c r="T702" s="137">
        <v>16.54</v>
      </c>
      <c r="U702" s="137">
        <v>15.9381221459369</v>
      </c>
      <c r="V702" s="1">
        <v>754830</v>
      </c>
      <c r="W702" s="1">
        <v>1209554</v>
      </c>
      <c r="X702" s="1">
        <v>145400</v>
      </c>
      <c r="Y702" s="1">
        <v>508530</v>
      </c>
      <c r="Z702" s="1">
        <v>483031</v>
      </c>
      <c r="AA702" s="1">
        <v>353160</v>
      </c>
      <c r="AB702" s="1">
        <v>289073</v>
      </c>
      <c r="AC702" s="1">
        <v>226238</v>
      </c>
      <c r="AD702" s="1">
        <v>488668</v>
      </c>
      <c r="AE702" s="1">
        <v>85492</v>
      </c>
      <c r="AH702" s="136">
        <f t="shared" si="10"/>
        <v>37504</v>
      </c>
      <c r="AI702" s="177">
        <f>HLOOKUP(附加题模型!$E$2,历史数据!$B$3:$K$5000,ROW(A700),)</f>
        <v>16.250889874066502</v>
      </c>
      <c r="AJ702" s="177">
        <f>HLOOKUP(附加题模型!$E$2,历史数据!$L$3:$U$5000,ROW(A700),)</f>
        <v>15.9381221459369</v>
      </c>
    </row>
    <row r="703" spans="1:36" x14ac:dyDescent="0.2">
      <c r="A703" s="148">
        <v>37505</v>
      </c>
      <c r="B703" s="137">
        <v>19.257536357002401</v>
      </c>
      <c r="C703" s="137">
        <v>70.453978197797198</v>
      </c>
      <c r="D703" s="137">
        <v>9.4083931478922391</v>
      </c>
      <c r="E703" s="137">
        <v>13.891529006413</v>
      </c>
      <c r="F703" s="137">
        <v>23.609192570049601</v>
      </c>
      <c r="G703" s="137">
        <v>31.1651695776083</v>
      </c>
      <c r="H703" s="137">
        <v>8.1073268529769091</v>
      </c>
      <c r="I703" s="137">
        <v>19.509108217082701</v>
      </c>
      <c r="J703" s="137">
        <v>16.5</v>
      </c>
      <c r="K703" s="137">
        <v>15.8990261799207</v>
      </c>
      <c r="L703" s="137">
        <v>19.117988992096599</v>
      </c>
      <c r="M703" s="137">
        <v>69.840000174286999</v>
      </c>
      <c r="N703" s="137">
        <v>9.3061280049803603</v>
      </c>
      <c r="O703" s="137">
        <v>13.7803967743617</v>
      </c>
      <c r="P703" s="137">
        <v>23.898553147509901</v>
      </c>
      <c r="Q703" s="137">
        <v>30.9219292296855</v>
      </c>
      <c r="R703" s="137">
        <v>8.0972053462940501</v>
      </c>
      <c r="S703" s="137">
        <v>19.509108217082701</v>
      </c>
      <c r="T703" s="137">
        <v>16.54</v>
      </c>
      <c r="U703" s="137">
        <v>15.9381221459369</v>
      </c>
      <c r="V703" s="1">
        <v>498400</v>
      </c>
      <c r="W703" s="1">
        <v>1245331</v>
      </c>
      <c r="X703" s="1">
        <v>192849</v>
      </c>
      <c r="Y703" s="1">
        <v>282800</v>
      </c>
      <c r="Z703" s="1">
        <v>482645</v>
      </c>
      <c r="AA703" s="1">
        <v>180810</v>
      </c>
      <c r="AB703" s="1">
        <v>422955</v>
      </c>
      <c r="AC703" s="1">
        <v>159400</v>
      </c>
      <c r="AD703" s="1">
        <v>213762</v>
      </c>
      <c r="AE703" s="1">
        <v>71117</v>
      </c>
      <c r="AH703" s="136">
        <f t="shared" si="10"/>
        <v>37505</v>
      </c>
      <c r="AI703" s="177">
        <f>HLOOKUP(附加题模型!$E$2,历史数据!$B$3:$K$5000,ROW(A701),)</f>
        <v>15.8990261799207</v>
      </c>
      <c r="AJ703" s="177">
        <f>HLOOKUP(附加题模型!$E$2,历史数据!$L$3:$U$5000,ROW(A701),)</f>
        <v>15.9381221459369</v>
      </c>
    </row>
    <row r="704" spans="1:36" x14ac:dyDescent="0.2">
      <c r="A704" s="148">
        <v>37508</v>
      </c>
      <c r="B704" s="137">
        <v>19.006351100171901</v>
      </c>
      <c r="C704" s="137">
        <v>70.223736438980893</v>
      </c>
      <c r="D704" s="137">
        <v>9.3061280049803603</v>
      </c>
      <c r="E704" s="137">
        <v>13.7803967743617</v>
      </c>
      <c r="F704" s="137">
        <v>23.845942133426199</v>
      </c>
      <c r="G704" s="137">
        <v>30.9219292296855</v>
      </c>
      <c r="H704" s="137">
        <v>8.0870838396111804</v>
      </c>
      <c r="I704" s="137">
        <v>19.410577367501499</v>
      </c>
      <c r="J704" s="137">
        <v>16.45</v>
      </c>
      <c r="K704" s="137">
        <v>15.885994191248599</v>
      </c>
      <c r="L704" s="137">
        <v>18.727256370360301</v>
      </c>
      <c r="M704" s="137">
        <v>70.070241933103404</v>
      </c>
      <c r="N704" s="137">
        <v>9.2243158906508693</v>
      </c>
      <c r="O704" s="137">
        <v>13.760190913988801</v>
      </c>
      <c r="P704" s="137">
        <v>23.674956337654201</v>
      </c>
      <c r="Q704" s="137">
        <v>30.648283838272299</v>
      </c>
      <c r="R704" s="137">
        <v>7.9959902794653699</v>
      </c>
      <c r="S704" s="137">
        <v>19.430283537417701</v>
      </c>
      <c r="T704" s="137">
        <v>16.52</v>
      </c>
      <c r="U704" s="137">
        <v>15.8599302139045</v>
      </c>
      <c r="V704" s="1">
        <v>852620</v>
      </c>
      <c r="W704" s="1">
        <v>901472</v>
      </c>
      <c r="X704" s="1">
        <v>206881</v>
      </c>
      <c r="Y704" s="1">
        <v>114450</v>
      </c>
      <c r="Z704" s="1">
        <v>212159</v>
      </c>
      <c r="AA704" s="1">
        <v>191500</v>
      </c>
      <c r="AB704" s="1">
        <v>350000</v>
      </c>
      <c r="AC704" s="1">
        <v>79855</v>
      </c>
      <c r="AD704" s="1">
        <v>190687</v>
      </c>
      <c r="AE704" s="1">
        <v>73188</v>
      </c>
      <c r="AH704" s="136">
        <f t="shared" si="10"/>
        <v>37508</v>
      </c>
      <c r="AI704" s="177">
        <f>HLOOKUP(附加题模型!$E$2,历史数据!$B$3:$K$5000,ROW(A702),)</f>
        <v>15.885994191248599</v>
      </c>
      <c r="AJ704" s="177">
        <f>HLOOKUP(附加题模型!$E$2,历史数据!$L$3:$U$5000,ROW(A702),)</f>
        <v>15.8599302139045</v>
      </c>
    </row>
    <row r="705" spans="1:36" x14ac:dyDescent="0.2">
      <c r="A705" s="148">
        <v>37509</v>
      </c>
      <c r="B705" s="137">
        <v>18.727256370360301</v>
      </c>
      <c r="C705" s="137">
        <v>70.070241933103404</v>
      </c>
      <c r="D705" s="137">
        <v>9.1834098334861203</v>
      </c>
      <c r="E705" s="137">
        <v>13.7904997045482</v>
      </c>
      <c r="F705" s="137">
        <v>23.674956337654201</v>
      </c>
      <c r="G705" s="137">
        <v>30.496258620820601</v>
      </c>
      <c r="H705" s="137">
        <v>8.0567193195625801</v>
      </c>
      <c r="I705" s="137">
        <v>19.469695877250199</v>
      </c>
      <c r="J705" s="137">
        <v>16.399999999999999</v>
      </c>
      <c r="K705" s="137">
        <v>15.8599302139045</v>
      </c>
      <c r="L705" s="137">
        <v>18.755165843341501</v>
      </c>
      <c r="M705" s="137">
        <v>70.453978197797198</v>
      </c>
      <c r="N705" s="137">
        <v>9.2140893763596807</v>
      </c>
      <c r="O705" s="137">
        <v>13.7904997045482</v>
      </c>
      <c r="P705" s="137">
        <v>23.6486508306124</v>
      </c>
      <c r="Q705" s="137">
        <v>30.891524186195099</v>
      </c>
      <c r="R705" s="137">
        <v>7.9959902794653699</v>
      </c>
      <c r="S705" s="137">
        <v>19.390871197585302</v>
      </c>
      <c r="T705" s="137">
        <v>16.45</v>
      </c>
      <c r="U705" s="137">
        <v>15.885994191248599</v>
      </c>
      <c r="V705" s="1">
        <v>748784</v>
      </c>
      <c r="W705" s="1">
        <v>375205</v>
      </c>
      <c r="X705" s="1">
        <v>100692</v>
      </c>
      <c r="Y705" s="1">
        <v>134577</v>
      </c>
      <c r="Z705" s="1">
        <v>233799</v>
      </c>
      <c r="AA705" s="1">
        <v>143628</v>
      </c>
      <c r="AB705" s="1">
        <v>205010</v>
      </c>
      <c r="AC705" s="1">
        <v>74985</v>
      </c>
      <c r="AD705" s="1">
        <v>92393</v>
      </c>
      <c r="AE705" s="1">
        <v>34000</v>
      </c>
      <c r="AH705" s="136">
        <f t="shared" si="10"/>
        <v>37509</v>
      </c>
      <c r="AI705" s="177">
        <f>HLOOKUP(附加题模型!$E$2,历史数据!$B$3:$K$5000,ROW(A703),)</f>
        <v>15.8599302139045</v>
      </c>
      <c r="AJ705" s="177">
        <f>HLOOKUP(附加题模型!$E$2,历史数据!$L$3:$U$5000,ROW(A703),)</f>
        <v>15.885994191248599</v>
      </c>
    </row>
    <row r="706" spans="1:36" x14ac:dyDescent="0.2">
      <c r="A706" s="148">
        <v>37510</v>
      </c>
      <c r="B706" s="137">
        <v>18.8668037352661</v>
      </c>
      <c r="C706" s="137">
        <v>70.300483691919695</v>
      </c>
      <c r="D706" s="137">
        <v>9.3061280049803603</v>
      </c>
      <c r="E706" s="137">
        <v>13.8006026347347</v>
      </c>
      <c r="F706" s="137">
        <v>23.872247640468</v>
      </c>
      <c r="G706" s="137">
        <v>30.982739316666201</v>
      </c>
      <c r="H706" s="137">
        <v>7.9959902794653699</v>
      </c>
      <c r="I706" s="137">
        <v>19.390871197585302</v>
      </c>
      <c r="J706" s="137">
        <v>16.46</v>
      </c>
      <c r="K706" s="137">
        <v>15.7817382818721</v>
      </c>
      <c r="L706" s="137">
        <v>18.3086142756428</v>
      </c>
      <c r="M706" s="137">
        <v>69.763252921348297</v>
      </c>
      <c r="N706" s="137">
        <v>9.1834098334861203</v>
      </c>
      <c r="O706" s="137">
        <v>13.638955751751</v>
      </c>
      <c r="P706" s="137">
        <v>23.7275673517379</v>
      </c>
      <c r="Q706" s="137">
        <v>30.800309055724099</v>
      </c>
      <c r="R706" s="137">
        <v>7.9555042527338999</v>
      </c>
      <c r="S706" s="137">
        <v>19.2332218382553</v>
      </c>
      <c r="T706" s="137">
        <v>16.440000000000001</v>
      </c>
      <c r="U706" s="137">
        <v>15.8208342478883</v>
      </c>
      <c r="V706" s="1">
        <v>1483719</v>
      </c>
      <c r="W706" s="1">
        <v>1017520</v>
      </c>
      <c r="X706" s="1">
        <v>122500</v>
      </c>
      <c r="Y706" s="1">
        <v>226900</v>
      </c>
      <c r="Z706" s="1">
        <v>182346</v>
      </c>
      <c r="AA706" s="1">
        <v>156491</v>
      </c>
      <c r="AB706" s="1">
        <v>406634</v>
      </c>
      <c r="AC706" s="1">
        <v>125490</v>
      </c>
      <c r="AD706" s="1">
        <v>209969</v>
      </c>
      <c r="AE706" s="1">
        <v>47600</v>
      </c>
      <c r="AH706" s="136">
        <f t="shared" si="10"/>
        <v>37510</v>
      </c>
      <c r="AI706" s="177">
        <f>HLOOKUP(附加题模型!$E$2,历史数据!$B$3:$K$5000,ROW(A704),)</f>
        <v>15.7817382818721</v>
      </c>
      <c r="AJ706" s="177">
        <f>HLOOKUP(附加题模型!$E$2,历史数据!$L$3:$U$5000,ROW(A704),)</f>
        <v>15.8208342478883</v>
      </c>
    </row>
    <row r="707" spans="1:36" x14ac:dyDescent="0.2">
      <c r="A707" s="148">
        <v>37511</v>
      </c>
      <c r="B707" s="137">
        <v>18.3086142756428</v>
      </c>
      <c r="C707" s="137">
        <v>69.686505668409495</v>
      </c>
      <c r="D707" s="137">
        <v>9.1629568049037395</v>
      </c>
      <c r="E707" s="137">
        <v>13.6894704026834</v>
      </c>
      <c r="F707" s="137">
        <v>23.661803584133299</v>
      </c>
      <c r="G707" s="137">
        <v>30.526663664310899</v>
      </c>
      <c r="H707" s="137">
        <v>7.9757472660996402</v>
      </c>
      <c r="I707" s="137">
        <v>19.2332218382553</v>
      </c>
      <c r="J707" s="137">
        <v>16.440000000000001</v>
      </c>
      <c r="K707" s="137">
        <v>15.8208342478883</v>
      </c>
      <c r="L707" s="137">
        <v>18.336523748624</v>
      </c>
      <c r="M707" s="137">
        <v>69.993494680164602</v>
      </c>
      <c r="N707" s="137">
        <v>9.2345424049420508</v>
      </c>
      <c r="O707" s="137">
        <v>13.7197791932428</v>
      </c>
      <c r="P707" s="137">
        <v>23.6486508306124</v>
      </c>
      <c r="Q707" s="137">
        <v>31.955700708357401</v>
      </c>
      <c r="R707" s="137">
        <v>7.9656257594167696</v>
      </c>
      <c r="S707" s="137">
        <v>19.2332218382553</v>
      </c>
      <c r="T707" s="137">
        <v>16.579999999999998</v>
      </c>
      <c r="U707" s="137">
        <v>15.8729622025766</v>
      </c>
      <c r="V707" s="1">
        <v>1102965</v>
      </c>
      <c r="W707" s="1">
        <v>712019</v>
      </c>
      <c r="X707" s="1">
        <v>58053</v>
      </c>
      <c r="Y707" s="1">
        <v>52005</v>
      </c>
      <c r="Z707" s="1">
        <v>169343</v>
      </c>
      <c r="AA707" s="1">
        <v>540059</v>
      </c>
      <c r="AB707" s="1">
        <v>155899</v>
      </c>
      <c r="AC707" s="1">
        <v>0</v>
      </c>
      <c r="AD707" s="1">
        <v>141500</v>
      </c>
      <c r="AE707" s="1">
        <v>50740</v>
      </c>
      <c r="AH707" s="136">
        <f t="shared" si="10"/>
        <v>37511</v>
      </c>
      <c r="AI707" s="177">
        <f>HLOOKUP(附加题模型!$E$2,历史数据!$B$3:$K$5000,ROW(A705),)</f>
        <v>15.8208342478883</v>
      </c>
      <c r="AJ707" s="177">
        <f>HLOOKUP(附加题模型!$E$2,历史数据!$L$3:$U$5000,ROW(A705),)</f>
        <v>15.8729622025766</v>
      </c>
    </row>
    <row r="708" spans="1:36" x14ac:dyDescent="0.2">
      <c r="A708" s="148">
        <v>37512</v>
      </c>
      <c r="B708" s="137">
        <v>18.141157437755901</v>
      </c>
      <c r="C708" s="137">
        <v>70.223736438980893</v>
      </c>
      <c r="D708" s="137">
        <v>9.2856749763979902</v>
      </c>
      <c r="E708" s="137">
        <v>13.669264542310399</v>
      </c>
      <c r="F708" s="137">
        <v>23.859094886947101</v>
      </c>
      <c r="G708" s="137">
        <v>31.955700708357401</v>
      </c>
      <c r="H708" s="137">
        <v>7.9656257594167696</v>
      </c>
      <c r="I708" s="137">
        <v>19.469695877250199</v>
      </c>
      <c r="J708" s="137">
        <v>16.579999999999998</v>
      </c>
      <c r="K708" s="137">
        <v>15.846898225232399</v>
      </c>
      <c r="L708" s="137">
        <v>18.196976383718201</v>
      </c>
      <c r="M708" s="137">
        <v>70.914461715429894</v>
      </c>
      <c r="N708" s="137">
        <v>9.1936363477773106</v>
      </c>
      <c r="O708" s="137">
        <v>13.638955751751</v>
      </c>
      <c r="P708" s="137">
        <v>23.740720105258799</v>
      </c>
      <c r="Q708" s="137">
        <v>33.156699926226203</v>
      </c>
      <c r="R708" s="137">
        <v>7.91501822600243</v>
      </c>
      <c r="S708" s="137">
        <v>19.193809498422802</v>
      </c>
      <c r="T708" s="137">
        <v>16.63</v>
      </c>
      <c r="U708" s="137">
        <v>15.951154134609</v>
      </c>
      <c r="V708" s="1">
        <v>675080</v>
      </c>
      <c r="W708" s="1">
        <v>1294140</v>
      </c>
      <c r="X708" s="1">
        <v>43945</v>
      </c>
      <c r="Y708" s="1">
        <v>113539</v>
      </c>
      <c r="Z708" s="1">
        <v>185870</v>
      </c>
      <c r="AA708" s="1">
        <v>791752</v>
      </c>
      <c r="AB708" s="1">
        <v>261730</v>
      </c>
      <c r="AC708" s="1">
        <v>111770</v>
      </c>
      <c r="AD708" s="1">
        <v>207881</v>
      </c>
      <c r="AE708" s="1">
        <v>33580</v>
      </c>
      <c r="AH708" s="136">
        <f t="shared" si="10"/>
        <v>37512</v>
      </c>
      <c r="AI708" s="177">
        <f>HLOOKUP(附加题模型!$E$2,历史数据!$B$3:$K$5000,ROW(A706),)</f>
        <v>15.846898225232399</v>
      </c>
      <c r="AJ708" s="177">
        <f>HLOOKUP(附加题模型!$E$2,历史数据!$L$3:$U$5000,ROW(A706),)</f>
        <v>15.951154134609</v>
      </c>
    </row>
    <row r="709" spans="1:36" x14ac:dyDescent="0.2">
      <c r="A709" s="148">
        <v>37515</v>
      </c>
      <c r="B709" s="137">
        <v>18.196976383718201</v>
      </c>
      <c r="C709" s="137">
        <v>70.607472703674802</v>
      </c>
      <c r="D709" s="137">
        <v>9.1527302906125598</v>
      </c>
      <c r="E709" s="137">
        <v>13.5177205895132</v>
      </c>
      <c r="F709" s="137">
        <v>23.767025612300699</v>
      </c>
      <c r="G709" s="137">
        <v>33.293522621932702</v>
      </c>
      <c r="H709" s="137">
        <v>7.8947752126367003</v>
      </c>
      <c r="I709" s="137">
        <v>19.0952786488416</v>
      </c>
      <c r="J709" s="137">
        <v>16.510000000000002</v>
      </c>
      <c r="K709" s="137">
        <v>15.9902501006252</v>
      </c>
      <c r="L709" s="137">
        <v>18.196976383718201</v>
      </c>
      <c r="M709" s="137">
        <v>68.381802368450295</v>
      </c>
      <c r="N709" s="137">
        <v>9.0811446905742503</v>
      </c>
      <c r="O709" s="137">
        <v>13.4470000782078</v>
      </c>
      <c r="P709" s="137">
        <v>23.740720105258799</v>
      </c>
      <c r="Q709" s="137">
        <v>32.244548621515698</v>
      </c>
      <c r="R709" s="137">
        <v>7.8036816524908899</v>
      </c>
      <c r="S709" s="137">
        <v>18.858804609846601</v>
      </c>
      <c r="T709" s="137">
        <v>16.45</v>
      </c>
      <c r="U709" s="137">
        <v>15.768706293199999</v>
      </c>
      <c r="V709" s="1">
        <v>0</v>
      </c>
      <c r="W709" s="1">
        <v>2009695</v>
      </c>
      <c r="X709" s="1">
        <v>99800</v>
      </c>
      <c r="Y709" s="1">
        <v>143390</v>
      </c>
      <c r="Z709" s="1">
        <v>267182</v>
      </c>
      <c r="AA709" s="1">
        <v>426344</v>
      </c>
      <c r="AB709" s="1">
        <v>337400</v>
      </c>
      <c r="AC709" s="1">
        <v>126600</v>
      </c>
      <c r="AD709" s="1">
        <v>206575</v>
      </c>
      <c r="AE709" s="1">
        <v>36800</v>
      </c>
      <c r="AH709" s="136">
        <f t="shared" si="10"/>
        <v>37515</v>
      </c>
      <c r="AI709" s="177">
        <f>HLOOKUP(附加题模型!$E$2,历史数据!$B$3:$K$5000,ROW(A707),)</f>
        <v>15.9902501006252</v>
      </c>
      <c r="AJ709" s="177">
        <f>HLOOKUP(附加题模型!$E$2,历史数据!$L$3:$U$5000,ROW(A707),)</f>
        <v>15.768706293199999</v>
      </c>
    </row>
    <row r="710" spans="1:36" x14ac:dyDescent="0.2">
      <c r="A710" s="148">
        <v>37516</v>
      </c>
      <c r="B710" s="137">
        <v>16.885231153603499</v>
      </c>
      <c r="C710" s="137">
        <v>68.305055115511493</v>
      </c>
      <c r="D710" s="137">
        <v>9.1015977191566204</v>
      </c>
      <c r="E710" s="137">
        <v>13.4368971480213</v>
      </c>
      <c r="F710" s="137">
        <v>23.872247640468</v>
      </c>
      <c r="G710" s="137">
        <v>32.0165107953381</v>
      </c>
      <c r="H710" s="137">
        <v>7.8441676792223598</v>
      </c>
      <c r="I710" s="137">
        <v>18.740567590349201</v>
      </c>
      <c r="J710" s="137">
        <v>16.399999999999999</v>
      </c>
      <c r="K710" s="137">
        <v>15.6905143611677</v>
      </c>
      <c r="L710" s="137">
        <v>18.029519545831199</v>
      </c>
      <c r="M710" s="137">
        <v>65.158417745021595</v>
      </c>
      <c r="N710" s="137">
        <v>8.9482000047888093</v>
      </c>
      <c r="O710" s="137">
        <v>13.548029380072601</v>
      </c>
      <c r="P710" s="137">
        <v>23.780178365821602</v>
      </c>
      <c r="Q710" s="137">
        <v>31.879688099631501</v>
      </c>
      <c r="R710" s="137">
        <v>7.8441676792223598</v>
      </c>
      <c r="S710" s="137">
        <v>18.996747799260401</v>
      </c>
      <c r="T710" s="137">
        <v>16.559999999999999</v>
      </c>
      <c r="U710" s="137">
        <v>15.560194474447</v>
      </c>
      <c r="V710" s="1">
        <v>800205</v>
      </c>
      <c r="W710" s="1">
        <v>4324400</v>
      </c>
      <c r="X710" s="1">
        <v>255364</v>
      </c>
      <c r="Y710" s="1">
        <v>100000</v>
      </c>
      <c r="Z710" s="1">
        <v>199373</v>
      </c>
      <c r="AA710" s="1">
        <v>335863</v>
      </c>
      <c r="AB710" s="1">
        <v>320908</v>
      </c>
      <c r="AC710" s="1">
        <v>127892</v>
      </c>
      <c r="AD710" s="1">
        <v>366548</v>
      </c>
      <c r="AE710" s="1">
        <v>94767</v>
      </c>
      <c r="AH710" s="136">
        <f t="shared" ref="AH710:AH773" si="11">A710</f>
        <v>37516</v>
      </c>
      <c r="AI710" s="177">
        <f>HLOOKUP(附加题模型!$E$2,历史数据!$B$3:$K$5000,ROW(A708),)</f>
        <v>15.6905143611677</v>
      </c>
      <c r="AJ710" s="177">
        <f>HLOOKUP(附加题模型!$E$2,历史数据!$L$3:$U$5000,ROW(A708),)</f>
        <v>15.560194474447</v>
      </c>
    </row>
    <row r="711" spans="1:36" x14ac:dyDescent="0.2">
      <c r="A711" s="148">
        <v>37517</v>
      </c>
      <c r="B711" s="137">
        <v>17.917881653906601</v>
      </c>
      <c r="C711" s="137">
        <v>64.851428733266502</v>
      </c>
      <c r="D711" s="137">
        <v>8.9072939476240602</v>
      </c>
      <c r="E711" s="137">
        <v>13.5379264498862</v>
      </c>
      <c r="F711" s="137">
        <v>23.806483872863399</v>
      </c>
      <c r="G711" s="137">
        <v>31.879688099631501</v>
      </c>
      <c r="H711" s="137">
        <v>7.8036816524908899</v>
      </c>
      <c r="I711" s="137">
        <v>18.9770416293441</v>
      </c>
      <c r="J711" s="137">
        <v>16.5</v>
      </c>
      <c r="K711" s="137">
        <v>15.5080665197587</v>
      </c>
      <c r="L711" s="137">
        <v>17.750424816019599</v>
      </c>
      <c r="M711" s="137">
        <v>65.849143021470596</v>
      </c>
      <c r="N711" s="137">
        <v>8.9072939476240602</v>
      </c>
      <c r="O711" s="137">
        <v>13.406588357461899</v>
      </c>
      <c r="P711" s="137">
        <v>23.543428802445099</v>
      </c>
      <c r="Q711" s="137">
        <v>33.795205839523497</v>
      </c>
      <c r="R711" s="137">
        <v>7.8239246658566204</v>
      </c>
      <c r="S711" s="137">
        <v>18.9179231195954</v>
      </c>
      <c r="T711" s="137">
        <v>16.63</v>
      </c>
      <c r="U711" s="137">
        <v>15.4820025424146</v>
      </c>
      <c r="V711" s="1">
        <v>439000</v>
      </c>
      <c r="W711" s="1">
        <v>1369766</v>
      </c>
      <c r="X711" s="1">
        <v>55470</v>
      </c>
      <c r="Y711" s="1">
        <v>97200</v>
      </c>
      <c r="Z711" s="1">
        <v>75750</v>
      </c>
      <c r="AA711" s="1">
        <v>1199191</v>
      </c>
      <c r="AB711" s="1">
        <v>104940</v>
      </c>
      <c r="AC711" s="1">
        <v>53610</v>
      </c>
      <c r="AD711" s="1">
        <v>210077</v>
      </c>
      <c r="AE711" s="1">
        <v>57977</v>
      </c>
      <c r="AH711" s="136">
        <f t="shared" si="11"/>
        <v>37517</v>
      </c>
      <c r="AI711" s="177">
        <f>HLOOKUP(附加题模型!$E$2,历史数据!$B$3:$K$5000,ROW(A709),)</f>
        <v>15.5080665197587</v>
      </c>
      <c r="AJ711" s="177">
        <f>HLOOKUP(附加题模型!$E$2,历史数据!$L$3:$U$5000,ROW(A709),)</f>
        <v>15.4820025424146</v>
      </c>
    </row>
    <row r="712" spans="1:36" x14ac:dyDescent="0.2">
      <c r="A712" s="148">
        <v>37518</v>
      </c>
      <c r="B712" s="137">
        <v>17.945791126887698</v>
      </c>
      <c r="C712" s="137">
        <v>66.002637527348199</v>
      </c>
      <c r="D712" s="137">
        <v>8.9072939476240602</v>
      </c>
      <c r="E712" s="137">
        <v>13.598544031005099</v>
      </c>
      <c r="F712" s="137">
        <v>23.543428802445099</v>
      </c>
      <c r="G712" s="137">
        <v>33.977636100465602</v>
      </c>
      <c r="H712" s="137">
        <v>7.7530741190765502</v>
      </c>
      <c r="I712" s="137">
        <v>18.9179231195954</v>
      </c>
      <c r="J712" s="137">
        <v>16.55</v>
      </c>
      <c r="K712" s="137">
        <v>15.4689705537425</v>
      </c>
      <c r="L712" s="137">
        <v>18.1132479647747</v>
      </c>
      <c r="M712" s="137">
        <v>66.846857309674704</v>
      </c>
      <c r="N712" s="137">
        <v>9.07091817628306</v>
      </c>
      <c r="O712" s="137">
        <v>13.6894704026834</v>
      </c>
      <c r="P712" s="137">
        <v>23.767025612300699</v>
      </c>
      <c r="Q712" s="137">
        <v>33.856015926504199</v>
      </c>
      <c r="R712" s="137">
        <v>7.9453827460510302</v>
      </c>
      <c r="S712" s="137">
        <v>19.312046517920301</v>
      </c>
      <c r="T712" s="137">
        <v>16.87</v>
      </c>
      <c r="U712" s="137">
        <v>15.6774823724956</v>
      </c>
      <c r="V712" s="1">
        <v>1067449</v>
      </c>
      <c r="W712" s="1">
        <v>1033782</v>
      </c>
      <c r="X712" s="1">
        <v>144926</v>
      </c>
      <c r="Y712" s="1">
        <v>152177</v>
      </c>
      <c r="Z712" s="1">
        <v>329712</v>
      </c>
      <c r="AA712" s="1">
        <v>2071827</v>
      </c>
      <c r="AB712" s="1">
        <v>272350</v>
      </c>
      <c r="AC712" s="1">
        <v>128311</v>
      </c>
      <c r="AD712" s="1">
        <v>834038</v>
      </c>
      <c r="AE712" s="1">
        <v>45560</v>
      </c>
      <c r="AH712" s="136">
        <f t="shared" si="11"/>
        <v>37518</v>
      </c>
      <c r="AI712" s="177">
        <f>HLOOKUP(附加题模型!$E$2,历史数据!$B$3:$K$5000,ROW(A710),)</f>
        <v>15.4689705537425</v>
      </c>
      <c r="AJ712" s="177">
        <f>HLOOKUP(附加题模型!$E$2,历史数据!$L$3:$U$5000,ROW(A710),)</f>
        <v>15.6774823724956</v>
      </c>
    </row>
    <row r="713" spans="1:36" x14ac:dyDescent="0.2">
      <c r="A713" s="148">
        <v>37519</v>
      </c>
      <c r="B713" s="137">
        <v>18.224885856699402</v>
      </c>
      <c r="C713" s="137">
        <v>66.923604562613505</v>
      </c>
      <c r="D713" s="137">
        <v>9.0504651477006792</v>
      </c>
      <c r="E713" s="137">
        <v>13.659161612123899</v>
      </c>
      <c r="F713" s="137">
        <v>23.780178365821602</v>
      </c>
      <c r="G713" s="137">
        <v>33.415142795894099</v>
      </c>
      <c r="H713" s="137">
        <v>7.9453827460510302</v>
      </c>
      <c r="I713" s="137">
        <v>19.312046517920301</v>
      </c>
      <c r="J713" s="137">
        <v>16.75</v>
      </c>
      <c r="K713" s="137">
        <v>15.6383864064794</v>
      </c>
      <c r="L713" s="137">
        <v>17.889972180925401</v>
      </c>
      <c r="M713" s="137">
        <v>65.618901262654305</v>
      </c>
      <c r="N713" s="137">
        <v>9.0095590905359408</v>
      </c>
      <c r="O713" s="137">
        <v>13.4368971480213</v>
      </c>
      <c r="P713" s="137">
        <v>23.411901267235901</v>
      </c>
      <c r="Q713" s="137">
        <v>34.448914274566</v>
      </c>
      <c r="R713" s="137">
        <v>7.8441676792223598</v>
      </c>
      <c r="S713" s="137">
        <v>18.957335459427899</v>
      </c>
      <c r="T713" s="137">
        <v>16.73</v>
      </c>
      <c r="U713" s="137">
        <v>15.5471624857749</v>
      </c>
      <c r="V713" s="1">
        <v>810539</v>
      </c>
      <c r="W713" s="1">
        <v>1023909</v>
      </c>
      <c r="X713" s="1">
        <v>56200</v>
      </c>
      <c r="Y713" s="1">
        <v>91060</v>
      </c>
      <c r="Z713" s="1">
        <v>121966</v>
      </c>
      <c r="AA713" s="1">
        <v>1103529</v>
      </c>
      <c r="AB713" s="1">
        <v>188800</v>
      </c>
      <c r="AC713" s="1">
        <v>64700</v>
      </c>
      <c r="AD713" s="1">
        <v>347814</v>
      </c>
      <c r="AE713" s="1">
        <v>49600</v>
      </c>
      <c r="AH713" s="136">
        <f t="shared" si="11"/>
        <v>37519</v>
      </c>
      <c r="AI713" s="177">
        <f>HLOOKUP(附加题模型!$E$2,历史数据!$B$3:$K$5000,ROW(A711),)</f>
        <v>15.6383864064794</v>
      </c>
      <c r="AJ713" s="177">
        <f>HLOOKUP(附加题模型!$E$2,历史数据!$L$3:$U$5000,ROW(A711),)</f>
        <v>15.5471624857749</v>
      </c>
    </row>
    <row r="714" spans="1:36" x14ac:dyDescent="0.2">
      <c r="A714" s="148">
        <v>37522</v>
      </c>
      <c r="B714" s="137">
        <v>18.0574290188124</v>
      </c>
      <c r="C714" s="137">
        <v>65.695648515593106</v>
      </c>
      <c r="D714" s="137">
        <v>8.9993325762447505</v>
      </c>
      <c r="E714" s="137">
        <v>13.4368971480213</v>
      </c>
      <c r="F714" s="137">
        <v>23.385595760194001</v>
      </c>
      <c r="G714" s="137">
        <v>34.357699144095001</v>
      </c>
      <c r="H714" s="137">
        <v>7.8441676792223598</v>
      </c>
      <c r="I714" s="137">
        <v>18.957335459427899</v>
      </c>
      <c r="J714" s="137">
        <v>16.73</v>
      </c>
      <c r="K714" s="137">
        <v>15.5341304971029</v>
      </c>
      <c r="L714" s="137">
        <v>17.750424816019599</v>
      </c>
      <c r="M714" s="137">
        <v>66.539868297919597</v>
      </c>
      <c r="N714" s="137">
        <v>8.9788795476623697</v>
      </c>
      <c r="O714" s="137">
        <v>13.477308868767301</v>
      </c>
      <c r="P714" s="137">
        <v>23.411901267235901</v>
      </c>
      <c r="Q714" s="137">
        <v>34.2056739266432</v>
      </c>
      <c r="R714" s="137">
        <v>7.7733171324422798</v>
      </c>
      <c r="S714" s="137">
        <v>18.996747799260401</v>
      </c>
      <c r="T714" s="137">
        <v>16.79</v>
      </c>
      <c r="U714" s="137">
        <v>15.4559385650705</v>
      </c>
      <c r="V714" s="1">
        <v>554854</v>
      </c>
      <c r="W714" s="1">
        <v>564073</v>
      </c>
      <c r="X714" s="1">
        <v>54839</v>
      </c>
      <c r="Y714" s="1">
        <v>58000</v>
      </c>
      <c r="Z714" s="1">
        <v>118646</v>
      </c>
      <c r="AA714" s="1">
        <v>747442</v>
      </c>
      <c r="AB714" s="1">
        <v>186670</v>
      </c>
      <c r="AC714" s="1">
        <v>69400</v>
      </c>
      <c r="AD714" s="1">
        <v>223976</v>
      </c>
      <c r="AE714" s="1">
        <v>31999</v>
      </c>
      <c r="AH714" s="136">
        <f t="shared" si="11"/>
        <v>37522</v>
      </c>
      <c r="AI714" s="177">
        <f>HLOOKUP(附加题模型!$E$2,历史数据!$B$3:$K$5000,ROW(A712),)</f>
        <v>15.5341304971029</v>
      </c>
      <c r="AJ714" s="177">
        <f>HLOOKUP(附加题模型!$E$2,历史数据!$L$3:$U$5000,ROW(A712),)</f>
        <v>15.4559385650705</v>
      </c>
    </row>
    <row r="715" spans="1:36" x14ac:dyDescent="0.2">
      <c r="A715" s="148">
        <v>37523</v>
      </c>
      <c r="B715" s="137">
        <v>17.582967978132601</v>
      </c>
      <c r="C715" s="137">
        <v>66.539868297919597</v>
      </c>
      <c r="D715" s="137">
        <v>9.0811446905742503</v>
      </c>
      <c r="E715" s="137">
        <v>13.477308868767301</v>
      </c>
      <c r="F715" s="137">
        <v>23.3461374996313</v>
      </c>
      <c r="G715" s="137">
        <v>34.023243665701102</v>
      </c>
      <c r="H715" s="137">
        <v>7.7935601458080201</v>
      </c>
      <c r="I715" s="137">
        <v>18.996747799260401</v>
      </c>
      <c r="J715" s="137">
        <v>16.8</v>
      </c>
      <c r="K715" s="137">
        <v>15.390778621710099</v>
      </c>
      <c r="L715" s="137">
        <v>17.610877451113801</v>
      </c>
      <c r="M715" s="137">
        <v>65.235164997960396</v>
      </c>
      <c r="N715" s="137">
        <v>8.9379734904976296</v>
      </c>
      <c r="O715" s="137">
        <v>13.4470000782078</v>
      </c>
      <c r="P715" s="137">
        <v>23.332984746110299</v>
      </c>
      <c r="Q715" s="137">
        <v>34.008041143956</v>
      </c>
      <c r="R715" s="137">
        <v>7.7631956257594199</v>
      </c>
      <c r="S715" s="137">
        <v>18.9770416293441</v>
      </c>
      <c r="T715" s="137">
        <v>16.78</v>
      </c>
      <c r="U715" s="137">
        <v>15.364714644366</v>
      </c>
      <c r="V715" s="1">
        <v>477753</v>
      </c>
      <c r="W715" s="1">
        <v>776053</v>
      </c>
      <c r="X715" s="1">
        <v>76078</v>
      </c>
      <c r="Y715" s="1">
        <v>73299</v>
      </c>
      <c r="Z715" s="1">
        <v>318041</v>
      </c>
      <c r="AA715" s="1">
        <v>521510</v>
      </c>
      <c r="AB715" s="1">
        <v>206619</v>
      </c>
      <c r="AC715" s="1">
        <v>73460</v>
      </c>
      <c r="AD715" s="1">
        <v>209278</v>
      </c>
      <c r="AE715" s="1">
        <v>66750</v>
      </c>
      <c r="AH715" s="136">
        <f t="shared" si="11"/>
        <v>37523</v>
      </c>
      <c r="AI715" s="177">
        <f>HLOOKUP(附加题模型!$E$2,历史数据!$B$3:$K$5000,ROW(A713),)</f>
        <v>15.390778621710099</v>
      </c>
      <c r="AJ715" s="177">
        <f>HLOOKUP(附加题模型!$E$2,历史数据!$L$3:$U$5000,ROW(A713),)</f>
        <v>15.364714644366</v>
      </c>
    </row>
    <row r="716" spans="1:36" x14ac:dyDescent="0.2">
      <c r="A716" s="148">
        <v>37524</v>
      </c>
      <c r="B716" s="137">
        <v>17.582967978132601</v>
      </c>
      <c r="C716" s="137">
        <v>65.542154009715503</v>
      </c>
      <c r="D716" s="137">
        <v>8.9379734904976296</v>
      </c>
      <c r="E716" s="137">
        <v>13.416691287648399</v>
      </c>
      <c r="F716" s="137">
        <v>23.3461374996313</v>
      </c>
      <c r="G716" s="137">
        <v>34.053648709191499</v>
      </c>
      <c r="H716" s="137">
        <v>7.7429526123936796</v>
      </c>
      <c r="I716" s="137">
        <v>18.9770416293441</v>
      </c>
      <c r="J716" s="137">
        <v>16.75</v>
      </c>
      <c r="K716" s="137">
        <v>15.2604587349895</v>
      </c>
      <c r="L716" s="137">
        <v>17.582967978132601</v>
      </c>
      <c r="M716" s="137">
        <v>65.772395768531894</v>
      </c>
      <c r="N716" s="137">
        <v>8.8766144047504998</v>
      </c>
      <c r="O716" s="137">
        <v>13.416691287648399</v>
      </c>
      <c r="P716" s="137">
        <v>23.0173186616083</v>
      </c>
      <c r="Q716" s="137">
        <v>32.5029914911836</v>
      </c>
      <c r="R716" s="137">
        <v>7.8441676792223598</v>
      </c>
      <c r="S716" s="137">
        <v>18.9179231195954</v>
      </c>
      <c r="T716" s="137">
        <v>16.84</v>
      </c>
      <c r="U716" s="137">
        <v>15.3386506670219</v>
      </c>
      <c r="V716" s="1">
        <v>408836</v>
      </c>
      <c r="W716" s="1">
        <v>829595</v>
      </c>
      <c r="X716" s="1">
        <v>76150</v>
      </c>
      <c r="Y716" s="1">
        <v>106694</v>
      </c>
      <c r="Z716" s="1">
        <v>212146</v>
      </c>
      <c r="AA716" s="1">
        <v>838347</v>
      </c>
      <c r="AB716" s="1">
        <v>389350</v>
      </c>
      <c r="AC716" s="1">
        <v>107965</v>
      </c>
      <c r="AD716" s="1">
        <v>302192</v>
      </c>
      <c r="AE716" s="1">
        <v>45679</v>
      </c>
      <c r="AH716" s="136">
        <f t="shared" si="11"/>
        <v>37524</v>
      </c>
      <c r="AI716" s="177">
        <f>HLOOKUP(附加题模型!$E$2,历史数据!$B$3:$K$5000,ROW(A714),)</f>
        <v>15.2604587349895</v>
      </c>
      <c r="AJ716" s="177">
        <f>HLOOKUP(附加题模型!$E$2,历史数据!$L$3:$U$5000,ROW(A714),)</f>
        <v>15.3386506670219</v>
      </c>
    </row>
    <row r="717" spans="1:36" x14ac:dyDescent="0.2">
      <c r="A717" s="148">
        <v>37525</v>
      </c>
      <c r="B717" s="137">
        <v>17.610877451113801</v>
      </c>
      <c r="C717" s="137">
        <v>66.156132033225703</v>
      </c>
      <c r="D717" s="137">
        <v>8.8868409190416902</v>
      </c>
      <c r="E717" s="137">
        <v>13.315661985783599</v>
      </c>
      <c r="F717" s="137">
        <v>23.148846196817502</v>
      </c>
      <c r="G717" s="137">
        <v>32.350966273731899</v>
      </c>
      <c r="H717" s="137">
        <v>7.8441676792223598</v>
      </c>
      <c r="I717" s="137">
        <v>18.957335459427899</v>
      </c>
      <c r="J717" s="137">
        <v>16.84</v>
      </c>
      <c r="K717" s="137">
        <v>15.351682655693899</v>
      </c>
      <c r="L717" s="137">
        <v>17.5271490321703</v>
      </c>
      <c r="M717" s="137">
        <v>63.546725433307302</v>
      </c>
      <c r="N717" s="137">
        <v>8.8561613761681297</v>
      </c>
      <c r="O717" s="137">
        <v>13.214632683918699</v>
      </c>
      <c r="P717" s="137">
        <v>23.0173186616083</v>
      </c>
      <c r="Q717" s="137">
        <v>31.910093143121799</v>
      </c>
      <c r="R717" s="137">
        <v>7.8036816524908899</v>
      </c>
      <c r="S717" s="137">
        <v>18.858804609846601</v>
      </c>
      <c r="T717" s="137">
        <v>16.72</v>
      </c>
      <c r="U717" s="137">
        <v>15.351682655693899</v>
      </c>
      <c r="V717" s="1">
        <v>529332</v>
      </c>
      <c r="W717" s="1">
        <v>1193411</v>
      </c>
      <c r="X717" s="1">
        <v>93156</v>
      </c>
      <c r="Y717" s="1">
        <v>165977</v>
      </c>
      <c r="Z717" s="1">
        <v>62304</v>
      </c>
      <c r="AA717" s="1">
        <v>477627</v>
      </c>
      <c r="AB717" s="1">
        <v>221350</v>
      </c>
      <c r="AC717" s="1">
        <v>126337</v>
      </c>
      <c r="AD717" s="1">
        <v>236986</v>
      </c>
      <c r="AE717" s="1">
        <v>57700</v>
      </c>
      <c r="AH717" s="136">
        <f t="shared" si="11"/>
        <v>37525</v>
      </c>
      <c r="AI717" s="177">
        <f>HLOOKUP(附加题模型!$E$2,历史数据!$B$3:$K$5000,ROW(A715),)</f>
        <v>15.351682655693899</v>
      </c>
      <c r="AJ717" s="177">
        <f>HLOOKUP(附加题模型!$E$2,历史数据!$L$3:$U$5000,ROW(A715),)</f>
        <v>15.351682655693899</v>
      </c>
    </row>
    <row r="718" spans="1:36" x14ac:dyDescent="0.2">
      <c r="A718" s="148">
        <v>37526</v>
      </c>
      <c r="B718" s="137">
        <v>17.5271490321703</v>
      </c>
      <c r="C718" s="137">
        <v>63.700219939184898</v>
      </c>
      <c r="D718" s="137">
        <v>8.8663878904593094</v>
      </c>
      <c r="E718" s="137">
        <v>13.133809242426899</v>
      </c>
      <c r="F718" s="137">
        <v>23.188304457380202</v>
      </c>
      <c r="G718" s="137">
        <v>31.910093143121799</v>
      </c>
      <c r="H718" s="137">
        <v>7.8340461725394901</v>
      </c>
      <c r="I718" s="137">
        <v>18.8390984399304</v>
      </c>
      <c r="J718" s="137">
        <v>16.7</v>
      </c>
      <c r="K718" s="137">
        <v>15.4429065763984</v>
      </c>
      <c r="L718" s="137">
        <v>17.387601667264502</v>
      </c>
      <c r="M718" s="137">
        <v>63.4699781803685</v>
      </c>
      <c r="N718" s="137">
        <v>8.8766144047504998</v>
      </c>
      <c r="O718" s="137">
        <v>13.1641180329863</v>
      </c>
      <c r="P718" s="137">
        <v>22.951554894003699</v>
      </c>
      <c r="Q718" s="137">
        <v>33.111092360990597</v>
      </c>
      <c r="R718" s="137">
        <v>7.7125880923450802</v>
      </c>
      <c r="S718" s="137">
        <v>18.740567590349201</v>
      </c>
      <c r="T718" s="137">
        <v>16.48</v>
      </c>
      <c r="U718" s="137">
        <v>15.390778621710099</v>
      </c>
      <c r="V718" s="1">
        <v>622775</v>
      </c>
      <c r="W718" s="1">
        <v>824592</v>
      </c>
      <c r="X718" s="1">
        <v>90170</v>
      </c>
      <c r="Y718" s="1">
        <v>198925</v>
      </c>
      <c r="Z718" s="1">
        <v>38400</v>
      </c>
      <c r="AA718" s="1">
        <v>623940</v>
      </c>
      <c r="AB718" s="1">
        <v>319452</v>
      </c>
      <c r="AC718" s="1">
        <v>88844</v>
      </c>
      <c r="AD718" s="1">
        <v>172200</v>
      </c>
      <c r="AE718" s="1">
        <v>53300</v>
      </c>
      <c r="AH718" s="136">
        <f t="shared" si="11"/>
        <v>37526</v>
      </c>
      <c r="AI718" s="177">
        <f>HLOOKUP(附加题模型!$E$2,历史数据!$B$3:$K$5000,ROW(A716),)</f>
        <v>15.4429065763984</v>
      </c>
      <c r="AJ718" s="177">
        <f>HLOOKUP(附加题模型!$E$2,历史数据!$L$3:$U$5000,ROW(A716),)</f>
        <v>15.390778621710099</v>
      </c>
    </row>
    <row r="719" spans="1:36" x14ac:dyDescent="0.2">
      <c r="A719" s="148">
        <v>37537</v>
      </c>
      <c r="B719" s="137">
        <v>17.108506937452798</v>
      </c>
      <c r="C719" s="137">
        <v>63.316483674491003</v>
      </c>
      <c r="D719" s="137">
        <v>8.8663878904593094</v>
      </c>
      <c r="E719" s="137">
        <v>13.133809242426899</v>
      </c>
      <c r="F719" s="137">
        <v>23.0173186616083</v>
      </c>
      <c r="G719" s="137">
        <v>32.837446969577499</v>
      </c>
      <c r="H719" s="137">
        <v>7.7024665856622097</v>
      </c>
      <c r="I719" s="137">
        <v>18.622330570851702</v>
      </c>
      <c r="J719" s="137">
        <v>16.399999999999999</v>
      </c>
      <c r="K719" s="137">
        <v>15.2474267463174</v>
      </c>
      <c r="L719" s="137">
        <v>17.359692194283301</v>
      </c>
      <c r="M719" s="137">
        <v>61.244307845144</v>
      </c>
      <c r="N719" s="137">
        <v>8.8050288047121903</v>
      </c>
      <c r="O719" s="137">
        <v>13.012574080189101</v>
      </c>
      <c r="P719" s="137">
        <v>23.0173186616083</v>
      </c>
      <c r="Q719" s="137">
        <v>33.232712534952</v>
      </c>
      <c r="R719" s="137">
        <v>7.65185905224787</v>
      </c>
      <c r="S719" s="137">
        <v>18.7208614204329</v>
      </c>
      <c r="T719" s="137">
        <v>16.2</v>
      </c>
      <c r="U719" s="137">
        <v>15.195298791629099</v>
      </c>
      <c r="V719" s="1">
        <v>721968</v>
      </c>
      <c r="W719" s="1">
        <v>1166396</v>
      </c>
      <c r="X719" s="1">
        <v>55118</v>
      </c>
      <c r="Y719" s="1">
        <v>107759</v>
      </c>
      <c r="Z719" s="1">
        <v>123125</v>
      </c>
      <c r="AA719" s="1">
        <v>400192</v>
      </c>
      <c r="AB719" s="1">
        <v>172587</v>
      </c>
      <c r="AC719" s="1">
        <v>85577</v>
      </c>
      <c r="AD719" s="1">
        <v>210352</v>
      </c>
      <c r="AE719" s="1">
        <v>44700</v>
      </c>
      <c r="AH719" s="136">
        <f t="shared" si="11"/>
        <v>37537</v>
      </c>
      <c r="AI719" s="177">
        <f>HLOOKUP(附加题模型!$E$2,历史数据!$B$3:$K$5000,ROW(A717),)</f>
        <v>15.2474267463174</v>
      </c>
      <c r="AJ719" s="177">
        <f>HLOOKUP(附加题模型!$E$2,历史数据!$L$3:$U$5000,ROW(A717),)</f>
        <v>15.195298791629099</v>
      </c>
    </row>
    <row r="720" spans="1:36" x14ac:dyDescent="0.2">
      <c r="A720" s="148">
        <v>37538</v>
      </c>
      <c r="B720" s="137">
        <v>17.387601667264502</v>
      </c>
      <c r="C720" s="137">
        <v>61.244307845144</v>
      </c>
      <c r="D720" s="137">
        <v>8.8050288047121903</v>
      </c>
      <c r="E720" s="137">
        <v>12.931750638697199</v>
      </c>
      <c r="F720" s="137">
        <v>23.254068224984799</v>
      </c>
      <c r="G720" s="137">
        <v>33.065484795755097</v>
      </c>
      <c r="H720" s="137">
        <v>7.5911300121506704</v>
      </c>
      <c r="I720" s="137">
        <v>18.7208614204329</v>
      </c>
      <c r="J720" s="137">
        <v>16.2</v>
      </c>
      <c r="K720" s="137">
        <v>15.0519469162364</v>
      </c>
      <c r="L720" s="137">
        <v>16.9968690455282</v>
      </c>
      <c r="M720" s="137">
        <v>58.174417727592903</v>
      </c>
      <c r="N720" s="137">
        <v>8.6414045760531994</v>
      </c>
      <c r="O720" s="137">
        <v>12.7802066859</v>
      </c>
      <c r="P720" s="137">
        <v>22.491208520771501</v>
      </c>
      <c r="Q720" s="137">
        <v>32.396573838967399</v>
      </c>
      <c r="R720" s="137">
        <v>7.4494289185905203</v>
      </c>
      <c r="S720" s="137">
        <v>18.1493824928618</v>
      </c>
      <c r="T720" s="137">
        <v>16.25</v>
      </c>
      <c r="U720" s="137">
        <v>14.2439636185683</v>
      </c>
      <c r="V720" s="1">
        <v>947960</v>
      </c>
      <c r="W720" s="1">
        <v>1708492</v>
      </c>
      <c r="X720" s="1">
        <v>148677</v>
      </c>
      <c r="Y720" s="1">
        <v>144925</v>
      </c>
      <c r="Z720" s="1">
        <v>163075</v>
      </c>
      <c r="AA720" s="1">
        <v>301429</v>
      </c>
      <c r="AB720" s="1">
        <v>383240</v>
      </c>
      <c r="AC720" s="1">
        <v>178013</v>
      </c>
      <c r="AD720" s="1">
        <v>238703</v>
      </c>
      <c r="AE720" s="1">
        <v>140102</v>
      </c>
      <c r="AH720" s="136">
        <f t="shared" si="11"/>
        <v>37538</v>
      </c>
      <c r="AI720" s="177">
        <f>HLOOKUP(附加题模型!$E$2,历史数据!$B$3:$K$5000,ROW(A718),)</f>
        <v>15.0519469162364</v>
      </c>
      <c r="AJ720" s="177">
        <f>HLOOKUP(附加题模型!$E$2,历史数据!$L$3:$U$5000,ROW(A718),)</f>
        <v>14.2439636185683</v>
      </c>
    </row>
    <row r="721" spans="1:36" x14ac:dyDescent="0.2">
      <c r="A721" s="148">
        <v>37539</v>
      </c>
      <c r="B721" s="137">
        <v>16.801502734660101</v>
      </c>
      <c r="C721" s="137">
        <v>57.330197945266399</v>
      </c>
      <c r="D721" s="137">
        <v>8.6414045760531994</v>
      </c>
      <c r="E721" s="137">
        <v>12.7701037557135</v>
      </c>
      <c r="F721" s="137">
        <v>22.491208520771501</v>
      </c>
      <c r="G721" s="137">
        <v>31.955700708357401</v>
      </c>
      <c r="H721" s="137">
        <v>7.3886998784933198</v>
      </c>
      <c r="I721" s="137">
        <v>18.129676322945599</v>
      </c>
      <c r="J721" s="137">
        <v>16.059999999999999</v>
      </c>
      <c r="K721" s="137">
        <v>14.270027595912399</v>
      </c>
      <c r="L721" s="137">
        <v>17.0247785185094</v>
      </c>
      <c r="M721" s="137">
        <v>58.327912233470499</v>
      </c>
      <c r="N721" s="137">
        <v>8.5493659474325092</v>
      </c>
      <c r="O721" s="137">
        <v>12.6286627331028</v>
      </c>
      <c r="P721" s="137">
        <v>22.491208520771501</v>
      </c>
      <c r="Q721" s="137">
        <v>32.198941056280098</v>
      </c>
      <c r="R721" s="137">
        <v>7.41906439854192</v>
      </c>
      <c r="S721" s="137">
        <v>17.932614623783099</v>
      </c>
      <c r="T721" s="137">
        <v>16.239999999999998</v>
      </c>
      <c r="U721" s="137">
        <v>13.931195890438699</v>
      </c>
      <c r="V721" s="1">
        <v>604316</v>
      </c>
      <c r="W721" s="1">
        <v>1231197</v>
      </c>
      <c r="X721" s="1">
        <v>72510</v>
      </c>
      <c r="Y721" s="1">
        <v>127354</v>
      </c>
      <c r="Z721" s="1">
        <v>0</v>
      </c>
      <c r="AA721" s="1">
        <v>139034</v>
      </c>
      <c r="AB721" s="1">
        <v>226870</v>
      </c>
      <c r="AC721" s="1">
        <v>112594</v>
      </c>
      <c r="AD721" s="1">
        <v>178141</v>
      </c>
      <c r="AE721" s="1">
        <v>110303</v>
      </c>
      <c r="AH721" s="136">
        <f t="shared" si="11"/>
        <v>37539</v>
      </c>
      <c r="AI721" s="177">
        <f>HLOOKUP(附加题模型!$E$2,历史数据!$B$3:$K$5000,ROW(A719),)</f>
        <v>14.270027595912399</v>
      </c>
      <c r="AJ721" s="177">
        <f>HLOOKUP(附加题模型!$E$2,历史数据!$L$3:$U$5000,ROW(A719),)</f>
        <v>13.931195890438699</v>
      </c>
    </row>
    <row r="722" spans="1:36" x14ac:dyDescent="0.2">
      <c r="A722" s="148">
        <v>37540</v>
      </c>
      <c r="B722" s="137">
        <v>17.136416410433998</v>
      </c>
      <c r="C722" s="137">
        <v>58.327912233470499</v>
      </c>
      <c r="D722" s="137">
        <v>8.6004985188884504</v>
      </c>
      <c r="E722" s="137">
        <v>12.6286627331028</v>
      </c>
      <c r="F722" s="137">
        <v>22.491208520771501</v>
      </c>
      <c r="G722" s="137">
        <v>32.198941056280098</v>
      </c>
      <c r="H722" s="137">
        <v>7.4393074119076603</v>
      </c>
      <c r="I722" s="137">
        <v>17.972026963615601</v>
      </c>
      <c r="J722" s="137">
        <v>16.239999999999998</v>
      </c>
      <c r="K722" s="137">
        <v>13.9442278791108</v>
      </c>
      <c r="L722" s="137">
        <v>16.885231153603499</v>
      </c>
      <c r="M722" s="137">
        <v>58.788395751103202</v>
      </c>
      <c r="N722" s="137">
        <v>8.5391394331413206</v>
      </c>
      <c r="O722" s="137">
        <v>12.5175305010515</v>
      </c>
      <c r="P722" s="137">
        <v>22.044014901060301</v>
      </c>
      <c r="Q722" s="137">
        <v>33.673585665562101</v>
      </c>
      <c r="R722" s="137">
        <v>7.3380923450789801</v>
      </c>
      <c r="S722" s="137">
        <v>17.932614623783099</v>
      </c>
      <c r="T722" s="137">
        <v>15.4</v>
      </c>
      <c r="U722" s="137">
        <v>13.892099924422499</v>
      </c>
      <c r="V722" s="1">
        <v>639358</v>
      </c>
      <c r="W722" s="1">
        <v>869880</v>
      </c>
      <c r="X722" s="1">
        <v>76742</v>
      </c>
      <c r="Y722" s="1">
        <v>110100</v>
      </c>
      <c r="Z722" s="1">
        <v>445583</v>
      </c>
      <c r="AA722" s="1">
        <v>697459</v>
      </c>
      <c r="AB722" s="1">
        <v>192500</v>
      </c>
      <c r="AC722" s="1">
        <v>100803</v>
      </c>
      <c r="AD722" s="1">
        <v>1067790</v>
      </c>
      <c r="AE722" s="1">
        <v>99300</v>
      </c>
      <c r="AH722" s="136">
        <f t="shared" si="11"/>
        <v>37540</v>
      </c>
      <c r="AI722" s="177">
        <f>HLOOKUP(附加题模型!$E$2,历史数据!$B$3:$K$5000,ROW(A720),)</f>
        <v>13.9442278791108</v>
      </c>
      <c r="AJ722" s="177">
        <f>HLOOKUP(附加题模型!$E$2,历史数据!$L$3:$U$5000,ROW(A720),)</f>
        <v>13.892099924422499</v>
      </c>
    </row>
    <row r="723" spans="1:36" x14ac:dyDescent="0.2">
      <c r="A723" s="148">
        <v>37543</v>
      </c>
      <c r="B723" s="137">
        <v>16.745683788697701</v>
      </c>
      <c r="C723" s="137">
        <v>58.327912233470499</v>
      </c>
      <c r="D723" s="137">
        <v>8.5186864045589505</v>
      </c>
      <c r="E723" s="137">
        <v>12.5175305010515</v>
      </c>
      <c r="F723" s="137">
        <v>21.8730291052883</v>
      </c>
      <c r="G723" s="137">
        <v>33.673585665562101</v>
      </c>
      <c r="H723" s="137">
        <v>7.3482138517618498</v>
      </c>
      <c r="I723" s="137">
        <v>17.715846754704401</v>
      </c>
      <c r="J723" s="137">
        <v>15.25</v>
      </c>
      <c r="K723" s="137">
        <v>13.8790679357505</v>
      </c>
      <c r="L723" s="137">
        <v>16.9968690455282</v>
      </c>
      <c r="M723" s="137">
        <v>60.630329821633801</v>
      </c>
      <c r="N723" s="137">
        <v>8.4880068616853901</v>
      </c>
      <c r="O723" s="137">
        <v>12.7094861745946</v>
      </c>
      <c r="P723" s="137">
        <v>22.556972288376102</v>
      </c>
      <c r="Q723" s="137">
        <v>34.144863839662499</v>
      </c>
      <c r="R723" s="137">
        <v>7.4494289185905203</v>
      </c>
      <c r="S723" s="137">
        <v>17.991733133531898</v>
      </c>
      <c r="T723" s="137">
        <v>15.66</v>
      </c>
      <c r="U723" s="137">
        <v>13.774812026373899</v>
      </c>
      <c r="V723" s="1">
        <v>1149561</v>
      </c>
      <c r="W723" s="1">
        <v>1237075</v>
      </c>
      <c r="X723" s="1">
        <v>103395</v>
      </c>
      <c r="Y723" s="1">
        <v>144999</v>
      </c>
      <c r="Z723" s="1">
        <v>302506</v>
      </c>
      <c r="AA723" s="1">
        <v>608390</v>
      </c>
      <c r="AB723" s="1">
        <v>230500</v>
      </c>
      <c r="AC723" s="1">
        <v>100941</v>
      </c>
      <c r="AD723" s="1">
        <v>397731</v>
      </c>
      <c r="AE723" s="1">
        <v>165689</v>
      </c>
      <c r="AH723" s="136">
        <f t="shared" si="11"/>
        <v>37543</v>
      </c>
      <c r="AI723" s="177">
        <f>HLOOKUP(附加题模型!$E$2,历史数据!$B$3:$K$5000,ROW(A721),)</f>
        <v>13.8790679357505</v>
      </c>
      <c r="AJ723" s="177">
        <f>HLOOKUP(附加题模型!$E$2,历史数据!$L$3:$U$5000,ROW(A721),)</f>
        <v>13.774812026373899</v>
      </c>
    </row>
    <row r="724" spans="1:36" x14ac:dyDescent="0.2">
      <c r="A724" s="148">
        <v>37544</v>
      </c>
      <c r="B724" s="137">
        <v>17.0247785185094</v>
      </c>
      <c r="C724" s="137">
        <v>60.630329821633801</v>
      </c>
      <c r="D724" s="137">
        <v>8.5391394331413206</v>
      </c>
      <c r="E724" s="137">
        <v>12.7094861745946</v>
      </c>
      <c r="F724" s="137">
        <v>22.491208520771501</v>
      </c>
      <c r="G724" s="137">
        <v>34.053648709191499</v>
      </c>
      <c r="H724" s="137">
        <v>7.4494289185905203</v>
      </c>
      <c r="I724" s="137">
        <v>17.972026963615601</v>
      </c>
      <c r="J724" s="137">
        <v>15.5</v>
      </c>
      <c r="K724" s="137">
        <v>13.787844015046</v>
      </c>
      <c r="L724" s="137">
        <v>17.2480543023587</v>
      </c>
      <c r="M724" s="137">
        <v>60.246593556939899</v>
      </c>
      <c r="N724" s="137">
        <v>8.4880068616853901</v>
      </c>
      <c r="O724" s="137">
        <v>12.648868593475701</v>
      </c>
      <c r="P724" s="137">
        <v>22.491208520771501</v>
      </c>
      <c r="Q724" s="137">
        <v>33.856015926504199</v>
      </c>
      <c r="R724" s="137">
        <v>7.3886998784933198</v>
      </c>
      <c r="S724" s="137">
        <v>17.932614623783099</v>
      </c>
      <c r="T724" s="137">
        <v>15.4</v>
      </c>
      <c r="U724" s="137">
        <v>13.813907992390099</v>
      </c>
      <c r="V724" s="1">
        <v>1821907</v>
      </c>
      <c r="W724" s="1">
        <v>926921</v>
      </c>
      <c r="X724" s="1">
        <v>48100</v>
      </c>
      <c r="Y724" s="1">
        <v>59698</v>
      </c>
      <c r="Z724" s="1">
        <v>211100</v>
      </c>
      <c r="AA724" s="1">
        <v>339012</v>
      </c>
      <c r="AB724" s="1">
        <v>140900</v>
      </c>
      <c r="AC724" s="1">
        <v>83690</v>
      </c>
      <c r="AD724" s="1">
        <v>150084</v>
      </c>
      <c r="AE724" s="1">
        <v>86140</v>
      </c>
      <c r="AH724" s="136">
        <f t="shared" si="11"/>
        <v>37544</v>
      </c>
      <c r="AI724" s="177">
        <f>HLOOKUP(附加题模型!$E$2,历史数据!$B$3:$K$5000,ROW(A722),)</f>
        <v>13.787844015046</v>
      </c>
      <c r="AJ724" s="177">
        <f>HLOOKUP(附加题模型!$E$2,历史数据!$L$3:$U$5000,ROW(A722),)</f>
        <v>13.813907992390099</v>
      </c>
    </row>
    <row r="725" spans="1:36" x14ac:dyDescent="0.2">
      <c r="A725" s="148">
        <v>37545</v>
      </c>
      <c r="B725" s="137">
        <v>17.303873248321</v>
      </c>
      <c r="C725" s="137">
        <v>59.862857292245998</v>
      </c>
      <c r="D725" s="137">
        <v>8.2016644615321503</v>
      </c>
      <c r="E725" s="137">
        <v>12.648868593475701</v>
      </c>
      <c r="F725" s="137">
        <v>22.491208520771501</v>
      </c>
      <c r="G725" s="137">
        <v>33.901623491739699</v>
      </c>
      <c r="H725" s="137">
        <v>7.3886998784933198</v>
      </c>
      <c r="I725" s="137">
        <v>17.932614623783099</v>
      </c>
      <c r="J725" s="137">
        <v>15.4</v>
      </c>
      <c r="K725" s="137">
        <v>13.813907992390099</v>
      </c>
      <c r="L725" s="137">
        <v>17.889972180925401</v>
      </c>
      <c r="M725" s="137">
        <v>60.476835315756198</v>
      </c>
      <c r="N725" s="137">
        <v>8.4777803473941997</v>
      </c>
      <c r="O725" s="137">
        <v>12.648868593475701</v>
      </c>
      <c r="P725" s="137">
        <v>22.3859864926042</v>
      </c>
      <c r="Q725" s="137">
        <v>34.129661317917297</v>
      </c>
      <c r="R725" s="137">
        <v>7.45955042527339</v>
      </c>
      <c r="S725" s="137">
        <v>18.0114393034481</v>
      </c>
      <c r="T725" s="137">
        <v>15.53</v>
      </c>
      <c r="U725" s="137">
        <v>13.9181639017667</v>
      </c>
      <c r="V725" s="1">
        <v>3257884</v>
      </c>
      <c r="W725" s="1">
        <v>830699</v>
      </c>
      <c r="X725" s="1">
        <v>126140</v>
      </c>
      <c r="Y725" s="1">
        <v>0</v>
      </c>
      <c r="Z725" s="1">
        <v>187925</v>
      </c>
      <c r="AA725" s="1">
        <v>521328</v>
      </c>
      <c r="AB725" s="1">
        <v>209212</v>
      </c>
      <c r="AC725" s="1">
        <v>139093</v>
      </c>
      <c r="AD725" s="1">
        <v>244850</v>
      </c>
      <c r="AE725" s="1">
        <v>133260</v>
      </c>
      <c r="AH725" s="136">
        <f t="shared" si="11"/>
        <v>37545</v>
      </c>
      <c r="AI725" s="177">
        <f>HLOOKUP(附加题模型!$E$2,历史数据!$B$3:$K$5000,ROW(A723),)</f>
        <v>13.813907992390099</v>
      </c>
      <c r="AJ725" s="177">
        <f>HLOOKUP(附加题模型!$E$2,历史数据!$L$3:$U$5000,ROW(A723),)</f>
        <v>13.9181639017667</v>
      </c>
    </row>
    <row r="726" spans="1:36" x14ac:dyDescent="0.2">
      <c r="A726" s="148">
        <v>37546</v>
      </c>
      <c r="B726" s="137">
        <v>17.862062707944201</v>
      </c>
      <c r="C726" s="137">
        <v>60.476835315756198</v>
      </c>
      <c r="D726" s="137">
        <v>8.4471008045206393</v>
      </c>
      <c r="E726" s="137">
        <v>12.7903096160865</v>
      </c>
      <c r="F726" s="137">
        <v>22.3859864926042</v>
      </c>
      <c r="G726" s="137">
        <v>34.129661317917297</v>
      </c>
      <c r="H726" s="137">
        <v>7.45955042527339</v>
      </c>
      <c r="I726" s="137">
        <v>17.972026963615601</v>
      </c>
      <c r="J726" s="137">
        <v>15.5</v>
      </c>
      <c r="K726" s="137">
        <v>13.931195890438699</v>
      </c>
      <c r="L726" s="137">
        <v>17.4992395591891</v>
      </c>
      <c r="M726" s="137">
        <v>58.711648498164401</v>
      </c>
      <c r="N726" s="137">
        <v>8.3448356616087693</v>
      </c>
      <c r="O726" s="137">
        <v>12.578148082170401</v>
      </c>
      <c r="P726" s="137">
        <v>22.3859864926042</v>
      </c>
      <c r="Q726" s="137">
        <v>32.943864621793701</v>
      </c>
      <c r="R726" s="137">
        <v>7.2469987849331696</v>
      </c>
      <c r="S726" s="137">
        <v>17.6961405847882</v>
      </c>
      <c r="T726" s="137">
        <v>15.38</v>
      </c>
      <c r="U726" s="137">
        <v>13.4881082755885</v>
      </c>
      <c r="V726" s="1">
        <v>1916930</v>
      </c>
      <c r="W726" s="1">
        <v>663956</v>
      </c>
      <c r="X726" s="1">
        <v>73955</v>
      </c>
      <c r="Y726" s="1">
        <v>124448</v>
      </c>
      <c r="Z726" s="1">
        <v>299500</v>
      </c>
      <c r="AA726" s="1">
        <v>335463</v>
      </c>
      <c r="AB726" s="1">
        <v>270300</v>
      </c>
      <c r="AC726" s="1">
        <v>84500</v>
      </c>
      <c r="AD726" s="1">
        <v>196050</v>
      </c>
      <c r="AE726" s="1">
        <v>81810</v>
      </c>
      <c r="AH726" s="136">
        <f t="shared" si="11"/>
        <v>37546</v>
      </c>
      <c r="AI726" s="177">
        <f>HLOOKUP(附加题模型!$E$2,历史数据!$B$3:$K$5000,ROW(A724),)</f>
        <v>13.931195890438699</v>
      </c>
      <c r="AJ726" s="177">
        <f>HLOOKUP(附加题模型!$E$2,历史数据!$L$3:$U$5000,ROW(A724),)</f>
        <v>13.4881082755885</v>
      </c>
    </row>
    <row r="727" spans="1:36" x14ac:dyDescent="0.2">
      <c r="A727" s="148">
        <v>37547</v>
      </c>
      <c r="B727" s="137">
        <v>17.4992395591891</v>
      </c>
      <c r="C727" s="137">
        <v>58.327912233470499</v>
      </c>
      <c r="D727" s="137">
        <v>8.3857417187735095</v>
      </c>
      <c r="E727" s="137">
        <v>12.5276334312379</v>
      </c>
      <c r="F727" s="137">
        <v>22.359680985562299</v>
      </c>
      <c r="G727" s="137">
        <v>32.700624273870901</v>
      </c>
      <c r="H727" s="137">
        <v>7.2469987849331696</v>
      </c>
      <c r="I727" s="137">
        <v>17.6961405847882</v>
      </c>
      <c r="J727" s="137">
        <v>15.2</v>
      </c>
      <c r="K727" s="137">
        <v>13.422948332228099</v>
      </c>
      <c r="L727" s="137">
        <v>17.4992395591891</v>
      </c>
      <c r="M727" s="137">
        <v>59.0186375099195</v>
      </c>
      <c r="N727" s="137">
        <v>8.3550621758999508</v>
      </c>
      <c r="O727" s="137">
        <v>12.578148082170401</v>
      </c>
      <c r="P727" s="137">
        <v>22.6884998235853</v>
      </c>
      <c r="Q727" s="137">
        <v>33.141497404481001</v>
      </c>
      <c r="R727" s="137">
        <v>7.2874848116646396</v>
      </c>
      <c r="S727" s="137">
        <v>17.6961405847882</v>
      </c>
      <c r="T727" s="137">
        <v>15.41</v>
      </c>
      <c r="U727" s="137">
        <v>13.4490123095723</v>
      </c>
      <c r="V727" s="1">
        <v>0</v>
      </c>
      <c r="W727" s="1">
        <v>635864</v>
      </c>
      <c r="X727" s="1">
        <v>83196</v>
      </c>
      <c r="Y727" s="1">
        <v>79847</v>
      </c>
      <c r="Z727" s="1">
        <v>309465</v>
      </c>
      <c r="AA727" s="1">
        <v>392953</v>
      </c>
      <c r="AB727" s="1">
        <v>218370</v>
      </c>
      <c r="AC727" s="1">
        <v>154304</v>
      </c>
      <c r="AD727" s="1">
        <v>201308</v>
      </c>
      <c r="AE727" s="1">
        <v>126860</v>
      </c>
      <c r="AH727" s="136">
        <f t="shared" si="11"/>
        <v>37547</v>
      </c>
      <c r="AI727" s="177">
        <f>HLOOKUP(附加题模型!$E$2,历史数据!$B$3:$K$5000,ROW(A725),)</f>
        <v>13.422948332228099</v>
      </c>
      <c r="AJ727" s="177">
        <f>HLOOKUP(附加题模型!$E$2,历史数据!$L$3:$U$5000,ROW(A725),)</f>
        <v>13.4490123095723</v>
      </c>
    </row>
    <row r="728" spans="1:36" x14ac:dyDescent="0.2">
      <c r="A728" s="148">
        <v>37550</v>
      </c>
      <c r="B728" s="137">
        <v>17.610877451113801</v>
      </c>
      <c r="C728" s="137">
        <v>58.865143004041897</v>
      </c>
      <c r="D728" s="137">
        <v>8.3550621758999508</v>
      </c>
      <c r="E728" s="137">
        <v>12.5276334312379</v>
      </c>
      <c r="F728" s="137">
        <v>22.6884998235853</v>
      </c>
      <c r="G728" s="137">
        <v>33.217510013206898</v>
      </c>
      <c r="H728" s="137">
        <v>7.2874848116646396</v>
      </c>
      <c r="I728" s="137">
        <v>17.577903565290701</v>
      </c>
      <c r="J728" s="137">
        <v>15.05</v>
      </c>
      <c r="K728" s="137">
        <v>13.4490123095723</v>
      </c>
      <c r="L728" s="137">
        <v>17.8062437619819</v>
      </c>
      <c r="M728" s="137">
        <v>60.093099051062403</v>
      </c>
      <c r="N728" s="137">
        <v>8.4675538331030094</v>
      </c>
      <c r="O728" s="137">
        <v>12.6286627331028</v>
      </c>
      <c r="P728" s="137">
        <v>22.517514027813402</v>
      </c>
      <c r="Q728" s="137">
        <v>33.567168013345899</v>
      </c>
      <c r="R728" s="137">
        <v>7.2976063183475102</v>
      </c>
      <c r="S728" s="137">
        <v>17.656728244955701</v>
      </c>
      <c r="T728" s="137">
        <v>15.42</v>
      </c>
      <c r="U728" s="137">
        <v>13.579332196292899</v>
      </c>
      <c r="V728" s="1">
        <v>1296284</v>
      </c>
      <c r="W728" s="1">
        <v>832235</v>
      </c>
      <c r="X728" s="1">
        <v>86868</v>
      </c>
      <c r="Y728" s="1">
        <v>82464</v>
      </c>
      <c r="Z728" s="1">
        <v>42039</v>
      </c>
      <c r="AA728" s="1">
        <v>468464</v>
      </c>
      <c r="AB728" s="1">
        <v>192383</v>
      </c>
      <c r="AC728" s="1">
        <v>54490</v>
      </c>
      <c r="AD728" s="1">
        <v>61266</v>
      </c>
      <c r="AE728" s="1">
        <v>75400</v>
      </c>
      <c r="AH728" s="136">
        <f t="shared" si="11"/>
        <v>37550</v>
      </c>
      <c r="AI728" s="177">
        <f>HLOOKUP(附加题模型!$E$2,历史数据!$B$3:$K$5000,ROW(A726),)</f>
        <v>13.4490123095723</v>
      </c>
      <c r="AJ728" s="177">
        <f>HLOOKUP(附加题模型!$E$2,历史数据!$L$3:$U$5000,ROW(A726),)</f>
        <v>13.579332196292899</v>
      </c>
    </row>
    <row r="729" spans="1:36" x14ac:dyDescent="0.2">
      <c r="A729" s="148">
        <v>37551</v>
      </c>
      <c r="B729" s="137">
        <v>17.889972180925401</v>
      </c>
      <c r="C729" s="137">
        <v>60.093099051062403</v>
      </c>
      <c r="D729" s="137">
        <v>8.4777803473941997</v>
      </c>
      <c r="E729" s="137">
        <v>12.6286627331028</v>
      </c>
      <c r="F729" s="137">
        <v>22.478055767250599</v>
      </c>
      <c r="G729" s="137">
        <v>33.597573056836197</v>
      </c>
      <c r="H729" s="137">
        <v>7.2874848116646396</v>
      </c>
      <c r="I729" s="137">
        <v>17.774965264453201</v>
      </c>
      <c r="J729" s="137">
        <v>15.42</v>
      </c>
      <c r="K729" s="137">
        <v>13.618428162309099</v>
      </c>
      <c r="L729" s="137">
        <v>18.0574290188124</v>
      </c>
      <c r="M729" s="137">
        <v>60.9373188333889</v>
      </c>
      <c r="N729" s="137">
        <v>8.59027200459726</v>
      </c>
      <c r="O729" s="137">
        <v>13.0024711500026</v>
      </c>
      <c r="P729" s="137">
        <v>23.148846196817502</v>
      </c>
      <c r="Q729" s="137">
        <v>34.342496622349799</v>
      </c>
      <c r="R729" s="137">
        <v>7.4393074119076603</v>
      </c>
      <c r="S729" s="137">
        <v>18.031145473364301</v>
      </c>
      <c r="T729" s="137">
        <v>15.64</v>
      </c>
      <c r="U729" s="137">
        <v>13.9051319130946</v>
      </c>
      <c r="V729" s="1">
        <v>2006184</v>
      </c>
      <c r="W729" s="1">
        <v>1258364</v>
      </c>
      <c r="X729" s="1">
        <v>148378</v>
      </c>
      <c r="Y729" s="1">
        <v>245628</v>
      </c>
      <c r="Z729" s="1">
        <v>608662</v>
      </c>
      <c r="AA729" s="1">
        <v>949540</v>
      </c>
      <c r="AB729" s="1">
        <v>271209</v>
      </c>
      <c r="AC729" s="1">
        <v>170806</v>
      </c>
      <c r="AD729" s="1">
        <v>186776</v>
      </c>
      <c r="AE729" s="1">
        <v>162393</v>
      </c>
      <c r="AH729" s="136">
        <f t="shared" si="11"/>
        <v>37551</v>
      </c>
      <c r="AI729" s="177">
        <f>HLOOKUP(附加题模型!$E$2,历史数据!$B$3:$K$5000,ROW(A727),)</f>
        <v>13.618428162309099</v>
      </c>
      <c r="AJ729" s="177">
        <f>HLOOKUP(附加题模型!$E$2,历史数据!$L$3:$U$5000,ROW(A727),)</f>
        <v>13.9051319130946</v>
      </c>
    </row>
    <row r="730" spans="1:36" x14ac:dyDescent="0.2">
      <c r="A730" s="148">
        <v>37552</v>
      </c>
      <c r="B730" s="137">
        <v>18.141157437755901</v>
      </c>
      <c r="C730" s="137">
        <v>61.321055098082802</v>
      </c>
      <c r="D730" s="137">
        <v>8.6414045760531994</v>
      </c>
      <c r="E730" s="137">
        <v>12.8913389179513</v>
      </c>
      <c r="F730" s="137">
        <v>23.083082429212901</v>
      </c>
      <c r="G730" s="137">
        <v>34.190471404897998</v>
      </c>
      <c r="H730" s="137">
        <v>7.4393074119076603</v>
      </c>
      <c r="I730" s="137">
        <v>18.0114393034481</v>
      </c>
      <c r="J730" s="137">
        <v>15.64</v>
      </c>
      <c r="K730" s="137">
        <v>13.9051319130946</v>
      </c>
      <c r="L730" s="137">
        <v>17.973700599868899</v>
      </c>
      <c r="M730" s="137">
        <v>62.395516639225697</v>
      </c>
      <c r="N730" s="137">
        <v>8.6516310903443792</v>
      </c>
      <c r="O730" s="137">
        <v>12.8913389179513</v>
      </c>
      <c r="P730" s="137">
        <v>23.0567769221711</v>
      </c>
      <c r="Q730" s="137">
        <v>34.464116796311203</v>
      </c>
      <c r="R730" s="137">
        <v>7.45955042527339</v>
      </c>
      <c r="S730" s="137">
        <v>17.9523207936994</v>
      </c>
      <c r="T730" s="137">
        <v>15.57</v>
      </c>
      <c r="U730" s="137">
        <v>13.8790679357505</v>
      </c>
      <c r="V730" s="1">
        <v>1260598</v>
      </c>
      <c r="W730" s="1">
        <v>2026628</v>
      </c>
      <c r="X730" s="1">
        <v>140302</v>
      </c>
      <c r="Y730" s="1">
        <v>110405</v>
      </c>
      <c r="Z730" s="1">
        <v>187333</v>
      </c>
      <c r="AA730" s="1">
        <v>372486</v>
      </c>
      <c r="AB730" s="1">
        <v>171165</v>
      </c>
      <c r="AC730" s="1">
        <v>101409</v>
      </c>
      <c r="AD730" s="1">
        <v>95400</v>
      </c>
      <c r="AE730" s="1">
        <v>78150</v>
      </c>
      <c r="AH730" s="136">
        <f t="shared" si="11"/>
        <v>37552</v>
      </c>
      <c r="AI730" s="177">
        <f>HLOOKUP(附加题模型!$E$2,历史数据!$B$3:$K$5000,ROW(A728),)</f>
        <v>13.9051319130946</v>
      </c>
      <c r="AJ730" s="177">
        <f>HLOOKUP(附加题模型!$E$2,历史数据!$L$3:$U$5000,ROW(A728),)</f>
        <v>13.8790679357505</v>
      </c>
    </row>
    <row r="731" spans="1:36" x14ac:dyDescent="0.2">
      <c r="A731" s="148">
        <v>37553</v>
      </c>
      <c r="B731" s="137">
        <v>17.945791126887698</v>
      </c>
      <c r="C731" s="137">
        <v>62.088527627470597</v>
      </c>
      <c r="D731" s="137">
        <v>8.6107250331796301</v>
      </c>
      <c r="E731" s="137">
        <v>12.931750638697199</v>
      </c>
      <c r="F731" s="137">
        <v>23.0173186616083</v>
      </c>
      <c r="G731" s="137">
        <v>34.7377621877243</v>
      </c>
      <c r="H731" s="137">
        <v>7.4494289185905203</v>
      </c>
      <c r="I731" s="137">
        <v>18.031145473364301</v>
      </c>
      <c r="J731" s="137">
        <v>15.45</v>
      </c>
      <c r="K731" s="137">
        <v>13.9051319130946</v>
      </c>
      <c r="L731" s="137">
        <v>17.610877451113801</v>
      </c>
      <c r="M731" s="137">
        <v>60.783824327511397</v>
      </c>
      <c r="N731" s="137">
        <v>8.5391394331413206</v>
      </c>
      <c r="O731" s="137">
        <v>12.7094861745946</v>
      </c>
      <c r="P731" s="137">
        <v>22.846332865836299</v>
      </c>
      <c r="Q731" s="137">
        <v>35.573900883708902</v>
      </c>
      <c r="R731" s="137">
        <v>7.2874848116646396</v>
      </c>
      <c r="S731" s="137">
        <v>17.932614623783099</v>
      </c>
      <c r="T731" s="137">
        <v>15.47</v>
      </c>
      <c r="U731" s="137">
        <v>13.7096520830136</v>
      </c>
      <c r="V731" s="1">
        <v>1667543</v>
      </c>
      <c r="W731" s="1">
        <v>1144364</v>
      </c>
      <c r="X731" s="1">
        <v>51100</v>
      </c>
      <c r="Y731" s="1">
        <v>91380</v>
      </c>
      <c r="Z731" s="1">
        <v>43200</v>
      </c>
      <c r="AA731" s="1">
        <v>1898202</v>
      </c>
      <c r="AB731" s="1">
        <v>451829</v>
      </c>
      <c r="AC731" s="1">
        <v>109323</v>
      </c>
      <c r="AD731" s="1">
        <v>99000</v>
      </c>
      <c r="AE731" s="1">
        <v>78400</v>
      </c>
      <c r="AH731" s="136">
        <f t="shared" si="11"/>
        <v>37553</v>
      </c>
      <c r="AI731" s="177">
        <f>HLOOKUP(附加题模型!$E$2,历史数据!$B$3:$K$5000,ROW(A729),)</f>
        <v>13.9051319130946</v>
      </c>
      <c r="AJ731" s="177">
        <f>HLOOKUP(附加题模型!$E$2,历史数据!$L$3:$U$5000,ROW(A729),)</f>
        <v>13.7096520830136</v>
      </c>
    </row>
    <row r="732" spans="1:36" x14ac:dyDescent="0.2">
      <c r="A732" s="148">
        <v>37554</v>
      </c>
      <c r="B732" s="137">
        <v>17.694605870057298</v>
      </c>
      <c r="C732" s="137">
        <v>60.630329821633801</v>
      </c>
      <c r="D732" s="137">
        <v>8.5084598902677602</v>
      </c>
      <c r="E732" s="137">
        <v>12.7296920349676</v>
      </c>
      <c r="F732" s="137">
        <v>22.885791126399099</v>
      </c>
      <c r="G732" s="137">
        <v>35.2242428835699</v>
      </c>
      <c r="H732" s="137">
        <v>7.2672417982989099</v>
      </c>
      <c r="I732" s="137">
        <v>17.6370220750394</v>
      </c>
      <c r="J732" s="137">
        <v>15.5</v>
      </c>
      <c r="K732" s="137">
        <v>13.696620094341499</v>
      </c>
      <c r="L732" s="137">
        <v>17.2480543023587</v>
      </c>
      <c r="M732" s="137">
        <v>59.095384762858302</v>
      </c>
      <c r="N732" s="137">
        <v>8.3755152044823298</v>
      </c>
      <c r="O732" s="137">
        <v>12.5882510123568</v>
      </c>
      <c r="P732" s="137">
        <v>22.820027358794501</v>
      </c>
      <c r="Q732" s="137">
        <v>35.801938709886599</v>
      </c>
      <c r="R732" s="137">
        <v>7.19639125151883</v>
      </c>
      <c r="S732" s="137">
        <v>16.592595069478399</v>
      </c>
      <c r="T732" s="137">
        <v>15.39</v>
      </c>
      <c r="U732" s="137">
        <v>13.540236230276699</v>
      </c>
      <c r="V732" s="1">
        <v>1037492</v>
      </c>
      <c r="W732" s="1">
        <v>952176</v>
      </c>
      <c r="X732" s="1">
        <v>67600</v>
      </c>
      <c r="Y732" s="1">
        <v>76100</v>
      </c>
      <c r="Z732" s="1">
        <v>55250</v>
      </c>
      <c r="AA732" s="1">
        <v>661437</v>
      </c>
      <c r="AB732" s="1">
        <v>371768</v>
      </c>
      <c r="AC732" s="1">
        <v>640430</v>
      </c>
      <c r="AD732" s="1">
        <v>128069</v>
      </c>
      <c r="AE732" s="1">
        <v>58300</v>
      </c>
      <c r="AH732" s="136">
        <f t="shared" si="11"/>
        <v>37554</v>
      </c>
      <c r="AI732" s="177">
        <f>HLOOKUP(附加题模型!$E$2,历史数据!$B$3:$K$5000,ROW(A730),)</f>
        <v>13.696620094341499</v>
      </c>
      <c r="AJ732" s="177">
        <f>HLOOKUP(附加题模型!$E$2,历史数据!$L$3:$U$5000,ROW(A730),)</f>
        <v>13.540236230276699</v>
      </c>
    </row>
    <row r="733" spans="1:36" x14ac:dyDescent="0.2">
      <c r="A733" s="148">
        <v>37557</v>
      </c>
      <c r="B733" s="137">
        <v>17.192235356396299</v>
      </c>
      <c r="C733" s="137">
        <v>58.327912233470499</v>
      </c>
      <c r="D733" s="137">
        <v>8.3652886901911394</v>
      </c>
      <c r="E733" s="137">
        <v>12.5882510123568</v>
      </c>
      <c r="F733" s="137">
        <v>22.806874605273599</v>
      </c>
      <c r="G733" s="137">
        <v>35.786736188141397</v>
      </c>
      <c r="H733" s="137">
        <v>7.1356622114216304</v>
      </c>
      <c r="I733" s="137">
        <v>16.257590180902302</v>
      </c>
      <c r="J733" s="137">
        <v>15.15</v>
      </c>
      <c r="K733" s="137">
        <v>14.0484837884873</v>
      </c>
      <c r="L733" s="137">
        <v>17.052687991490501</v>
      </c>
      <c r="M733" s="137">
        <v>57.867428715837796</v>
      </c>
      <c r="N733" s="137">
        <v>8.4061947473558902</v>
      </c>
      <c r="O733" s="137">
        <v>12.467015850118999</v>
      </c>
      <c r="P733" s="137">
        <v>22.5306667813343</v>
      </c>
      <c r="Q733" s="137">
        <v>34.600939492017801</v>
      </c>
      <c r="R733" s="137">
        <v>7.1052976913730301</v>
      </c>
      <c r="S733" s="137">
        <v>16.434945710148501</v>
      </c>
      <c r="T733" s="137">
        <v>15.27</v>
      </c>
      <c r="U733" s="137">
        <v>13.279596456835399</v>
      </c>
      <c r="V733" s="1">
        <v>1229008</v>
      </c>
      <c r="W733" s="1">
        <v>756788</v>
      </c>
      <c r="X733" s="1">
        <v>89526</v>
      </c>
      <c r="Y733" s="1">
        <v>95100</v>
      </c>
      <c r="Z733" s="1">
        <v>21780</v>
      </c>
      <c r="AA733" s="1">
        <v>560195</v>
      </c>
      <c r="AB733" s="1">
        <v>519987</v>
      </c>
      <c r="AC733" s="1">
        <v>217059</v>
      </c>
      <c r="AD733" s="1">
        <v>187750</v>
      </c>
      <c r="AE733" s="1">
        <v>76700</v>
      </c>
      <c r="AH733" s="136">
        <f t="shared" si="11"/>
        <v>37557</v>
      </c>
      <c r="AI733" s="177">
        <f>HLOOKUP(附加题模型!$E$2,历史数据!$B$3:$K$5000,ROW(A731),)</f>
        <v>14.0484837884873</v>
      </c>
      <c r="AJ733" s="177">
        <f>HLOOKUP(附加题模型!$E$2,历史数据!$L$3:$U$5000,ROW(A731),)</f>
        <v>13.279596456835399</v>
      </c>
    </row>
    <row r="734" spans="1:36" x14ac:dyDescent="0.2">
      <c r="A734" s="148">
        <v>37558</v>
      </c>
      <c r="B734" s="137">
        <v>17.0247785185094</v>
      </c>
      <c r="C734" s="137">
        <v>58.327912233470499</v>
      </c>
      <c r="D734" s="137">
        <v>8.3141561187352107</v>
      </c>
      <c r="E734" s="137">
        <v>12.1740308747111</v>
      </c>
      <c r="F734" s="137">
        <v>22.478055767250599</v>
      </c>
      <c r="G734" s="137">
        <v>34.509724361546702</v>
      </c>
      <c r="H734" s="137">
        <v>7.0951761846901604</v>
      </c>
      <c r="I734" s="137">
        <v>16.474358049980999</v>
      </c>
      <c r="J734" s="137">
        <v>15.05</v>
      </c>
      <c r="K734" s="137">
        <v>13.2926284455075</v>
      </c>
      <c r="L734" s="137">
        <v>17.303873248321</v>
      </c>
      <c r="M734" s="137">
        <v>59.172132015796997</v>
      </c>
      <c r="N734" s="137">
        <v>8.4675538331030094</v>
      </c>
      <c r="O734" s="137">
        <v>12.3356777576948</v>
      </c>
      <c r="P734" s="137">
        <v>22.478055767250599</v>
      </c>
      <c r="Q734" s="137">
        <v>35.437078188002403</v>
      </c>
      <c r="R734" s="137">
        <v>7.1154191980558901</v>
      </c>
      <c r="S734" s="137">
        <v>16.651713579227199</v>
      </c>
      <c r="T734" s="137">
        <v>15.29</v>
      </c>
      <c r="U734" s="137">
        <v>12.510709125183499</v>
      </c>
      <c r="V734" s="1">
        <v>1617195</v>
      </c>
      <c r="W734" s="1">
        <v>688184</v>
      </c>
      <c r="X734" s="1">
        <v>86657</v>
      </c>
      <c r="Y734" s="1">
        <v>244244</v>
      </c>
      <c r="Z734" s="1">
        <v>85467</v>
      </c>
      <c r="AA734" s="1">
        <v>508588</v>
      </c>
      <c r="AB734" s="1">
        <v>391300</v>
      </c>
      <c r="AC734" s="1">
        <v>148821</v>
      </c>
      <c r="AD734" s="1">
        <v>452421</v>
      </c>
      <c r="AE734" s="1">
        <v>612203</v>
      </c>
      <c r="AH734" s="136">
        <f t="shared" si="11"/>
        <v>37558</v>
      </c>
      <c r="AI734" s="177">
        <f>HLOOKUP(附加题模型!$E$2,历史数据!$B$3:$K$5000,ROW(A732),)</f>
        <v>13.2926284455075</v>
      </c>
      <c r="AJ734" s="177">
        <f>HLOOKUP(附加题模型!$E$2,历史数据!$L$3:$U$5000,ROW(A732),)</f>
        <v>12.510709125183499</v>
      </c>
    </row>
    <row r="735" spans="1:36" x14ac:dyDescent="0.2">
      <c r="A735" s="148">
        <v>37559</v>
      </c>
      <c r="B735" s="137">
        <v>17.0247785185094</v>
      </c>
      <c r="C735" s="137">
        <v>59.248879268735799</v>
      </c>
      <c r="D735" s="137">
        <v>8.4675538331030094</v>
      </c>
      <c r="E735" s="137">
        <v>12.305368967135299</v>
      </c>
      <c r="F735" s="137">
        <v>22.4254447531669</v>
      </c>
      <c r="G735" s="137">
        <v>34.965800013901998</v>
      </c>
      <c r="H735" s="137">
        <v>7.1255407047387598</v>
      </c>
      <c r="I735" s="137">
        <v>16.710832088975899</v>
      </c>
      <c r="J735" s="137">
        <v>15.22</v>
      </c>
      <c r="K735" s="137">
        <v>12.471613159167299</v>
      </c>
      <c r="L735" s="137">
        <v>17.331782721302101</v>
      </c>
      <c r="M735" s="137">
        <v>59.3256265216746</v>
      </c>
      <c r="N735" s="137">
        <v>8.3652886901911394</v>
      </c>
      <c r="O735" s="137">
        <v>12.2750601765759</v>
      </c>
      <c r="P735" s="137">
        <v>22.727958084148099</v>
      </c>
      <c r="Q735" s="137">
        <v>34.7377621877243</v>
      </c>
      <c r="R735" s="137">
        <v>7.0445686512758199</v>
      </c>
      <c r="S735" s="137">
        <v>16.553182729646</v>
      </c>
      <c r="T735" s="137">
        <v>15.22</v>
      </c>
      <c r="U735" s="137">
        <v>12.5628370798718</v>
      </c>
      <c r="V735" s="1">
        <v>851900</v>
      </c>
      <c r="W735" s="1">
        <v>873780</v>
      </c>
      <c r="X735" s="1">
        <v>56500</v>
      </c>
      <c r="Y735" s="1">
        <v>115257</v>
      </c>
      <c r="Z735" s="1">
        <v>610154</v>
      </c>
      <c r="AA735" s="1">
        <v>238783</v>
      </c>
      <c r="AB735" s="1">
        <v>252310</v>
      </c>
      <c r="AC735" s="1">
        <v>127287</v>
      </c>
      <c r="AD735" s="1">
        <v>52750</v>
      </c>
      <c r="AE735" s="1">
        <v>242065</v>
      </c>
      <c r="AH735" s="136">
        <f t="shared" si="11"/>
        <v>37559</v>
      </c>
      <c r="AI735" s="177">
        <f>HLOOKUP(附加题模型!$E$2,历史数据!$B$3:$K$5000,ROW(A733),)</f>
        <v>12.471613159167299</v>
      </c>
      <c r="AJ735" s="177">
        <f>HLOOKUP(附加题模型!$E$2,历史数据!$L$3:$U$5000,ROW(A733),)</f>
        <v>12.5628370798718</v>
      </c>
    </row>
    <row r="736" spans="1:36" x14ac:dyDescent="0.2">
      <c r="A736" s="148">
        <v>37560</v>
      </c>
      <c r="B736" s="137">
        <v>17.303873248321</v>
      </c>
      <c r="C736" s="137">
        <v>59.172132015796997</v>
      </c>
      <c r="D736" s="137">
        <v>8.3857417187735095</v>
      </c>
      <c r="E736" s="137">
        <v>12.2750601765759</v>
      </c>
      <c r="F736" s="137">
        <v>22.6884998235853</v>
      </c>
      <c r="G736" s="137">
        <v>34.555331926782202</v>
      </c>
      <c r="H736" s="137">
        <v>7.0648116646415602</v>
      </c>
      <c r="I736" s="137">
        <v>16.494064219897201</v>
      </c>
      <c r="J736" s="137">
        <v>15.15</v>
      </c>
      <c r="K736" s="137">
        <v>12.5628370798718</v>
      </c>
      <c r="L736" s="137">
        <v>17.2759637753398</v>
      </c>
      <c r="M736" s="137">
        <v>59.479121027552097</v>
      </c>
      <c r="N736" s="137">
        <v>8.4061947473558902</v>
      </c>
      <c r="O736" s="137">
        <v>12.2750601765759</v>
      </c>
      <c r="P736" s="137">
        <v>22.215000696832199</v>
      </c>
      <c r="Q736" s="137">
        <v>34.661749578998503</v>
      </c>
      <c r="R736" s="137">
        <v>7.0850546780072898</v>
      </c>
      <c r="S736" s="137">
        <v>16.494064219897201</v>
      </c>
      <c r="T736" s="137">
        <v>15.2</v>
      </c>
      <c r="U736" s="137">
        <v>12.510709125183499</v>
      </c>
      <c r="V736" s="1">
        <v>712540</v>
      </c>
      <c r="W736" s="1">
        <v>585610</v>
      </c>
      <c r="X736" s="1">
        <v>62200</v>
      </c>
      <c r="Y736" s="1">
        <v>114700</v>
      </c>
      <c r="Z736" s="1">
        <v>322200</v>
      </c>
      <c r="AA736" s="1">
        <v>270171</v>
      </c>
      <c r="AB736" s="1">
        <v>296167</v>
      </c>
      <c r="AC736" s="1">
        <v>68700</v>
      </c>
      <c r="AD736" s="1">
        <v>80137</v>
      </c>
      <c r="AE736" s="1">
        <v>171350</v>
      </c>
      <c r="AH736" s="136">
        <f t="shared" si="11"/>
        <v>37560</v>
      </c>
      <c r="AI736" s="177">
        <f>HLOOKUP(附加题模型!$E$2,历史数据!$B$3:$K$5000,ROW(A734),)</f>
        <v>12.5628370798718</v>
      </c>
      <c r="AJ736" s="177">
        <f>HLOOKUP(附加题模型!$E$2,历史数据!$L$3:$U$5000,ROW(A734),)</f>
        <v>12.510709125183499</v>
      </c>
    </row>
    <row r="737" spans="1:36" x14ac:dyDescent="0.2">
      <c r="A737" s="148">
        <v>37561</v>
      </c>
      <c r="B737" s="137">
        <v>17.2759637753398</v>
      </c>
      <c r="C737" s="137">
        <v>59.3256265216746</v>
      </c>
      <c r="D737" s="137">
        <v>8.2834765758616395</v>
      </c>
      <c r="E737" s="137">
        <v>12.224545525643499</v>
      </c>
      <c r="F737" s="137">
        <v>22.1623896827486</v>
      </c>
      <c r="G737" s="137">
        <v>34.479319318056397</v>
      </c>
      <c r="H737" s="137">
        <v>7.0850546780072898</v>
      </c>
      <c r="I737" s="137">
        <v>16.454651880064699</v>
      </c>
      <c r="J737" s="137">
        <v>15.1</v>
      </c>
      <c r="K737" s="137">
        <v>12.380389238462801</v>
      </c>
      <c r="L737" s="137">
        <v>17.2480543023587</v>
      </c>
      <c r="M737" s="137">
        <v>58.711648498164401</v>
      </c>
      <c r="N737" s="137">
        <v>8.3652886901911394</v>
      </c>
      <c r="O737" s="137">
        <v>12.204339665270499</v>
      </c>
      <c r="P737" s="137">
        <v>22.267611710915901</v>
      </c>
      <c r="Q737" s="137">
        <v>34.555331926782202</v>
      </c>
      <c r="R737" s="137">
        <v>7.0951761846901604</v>
      </c>
      <c r="S737" s="137">
        <v>16.513770389813502</v>
      </c>
      <c r="T737" s="137">
        <v>15.27</v>
      </c>
      <c r="U737" s="137">
        <v>12.3412932724467</v>
      </c>
      <c r="V737" s="1">
        <v>490775</v>
      </c>
      <c r="W737" s="1">
        <v>656361</v>
      </c>
      <c r="X737" s="1">
        <v>40415</v>
      </c>
      <c r="Y737" s="1">
        <v>98368</v>
      </c>
      <c r="Z737" s="1">
        <v>207238</v>
      </c>
      <c r="AA737" s="1">
        <v>209791</v>
      </c>
      <c r="AB737" s="1">
        <v>343418</v>
      </c>
      <c r="AC737" s="1">
        <v>76261</v>
      </c>
      <c r="AD737" s="1">
        <v>71391</v>
      </c>
      <c r="AE737" s="1">
        <v>123600</v>
      </c>
      <c r="AH737" s="136">
        <f t="shared" si="11"/>
        <v>37561</v>
      </c>
      <c r="AI737" s="177">
        <f>HLOOKUP(附加题模型!$E$2,历史数据!$B$3:$K$5000,ROW(A735),)</f>
        <v>12.380389238462801</v>
      </c>
      <c r="AJ737" s="177">
        <f>HLOOKUP(附加题模型!$E$2,历史数据!$L$3:$U$5000,ROW(A735),)</f>
        <v>12.3412932724467</v>
      </c>
    </row>
    <row r="738" spans="1:36" x14ac:dyDescent="0.2">
      <c r="A738" s="148">
        <v>37564</v>
      </c>
      <c r="B738" s="137">
        <v>17.303873248321</v>
      </c>
      <c r="C738" s="137">
        <v>58.788395751103202</v>
      </c>
      <c r="D738" s="137">
        <v>8.5186864045589505</v>
      </c>
      <c r="E738" s="137">
        <v>12.204339665270499</v>
      </c>
      <c r="F738" s="137">
        <v>22.359680985562299</v>
      </c>
      <c r="G738" s="137">
        <v>34.524926883291897</v>
      </c>
      <c r="H738" s="137">
        <v>7.1154191980558901</v>
      </c>
      <c r="I738" s="137">
        <v>16.947306127970901</v>
      </c>
      <c r="J738" s="137">
        <v>15.35</v>
      </c>
      <c r="K738" s="137">
        <v>12.380389238462801</v>
      </c>
      <c r="L738" s="137">
        <v>17.8341532349631</v>
      </c>
      <c r="M738" s="137">
        <v>59.3256265216746</v>
      </c>
      <c r="N738" s="137">
        <v>8.5391394331413206</v>
      </c>
      <c r="O738" s="137">
        <v>12.477118780305499</v>
      </c>
      <c r="P738" s="137">
        <v>22.5306667813343</v>
      </c>
      <c r="Q738" s="137">
        <v>35.102622709608497</v>
      </c>
      <c r="R738" s="137">
        <v>7.18626974483597</v>
      </c>
      <c r="S738" s="137">
        <v>16.710832088975899</v>
      </c>
      <c r="T738" s="137">
        <v>15.43</v>
      </c>
      <c r="U738" s="137">
        <v>12.693156966592399</v>
      </c>
      <c r="V738" s="1">
        <v>2797604</v>
      </c>
      <c r="W738" s="1">
        <v>587403</v>
      </c>
      <c r="X738" s="1">
        <v>64757</v>
      </c>
      <c r="Y738" s="1">
        <v>146718</v>
      </c>
      <c r="Z738" s="1">
        <v>363709</v>
      </c>
      <c r="AA738" s="1">
        <v>252916</v>
      </c>
      <c r="AB738" s="1">
        <v>335113</v>
      </c>
      <c r="AC738" s="1">
        <v>125980</v>
      </c>
      <c r="AD738" s="1">
        <v>125229</v>
      </c>
      <c r="AE738" s="1">
        <v>166705</v>
      </c>
      <c r="AH738" s="136">
        <f t="shared" si="11"/>
        <v>37564</v>
      </c>
      <c r="AI738" s="177">
        <f>HLOOKUP(附加题模型!$E$2,历史数据!$B$3:$K$5000,ROW(A736),)</f>
        <v>12.380389238462801</v>
      </c>
      <c r="AJ738" s="177">
        <f>HLOOKUP(附加题模型!$E$2,历史数据!$L$3:$U$5000,ROW(A736),)</f>
        <v>12.693156966592399</v>
      </c>
    </row>
    <row r="739" spans="1:36" x14ac:dyDescent="0.2">
      <c r="A739" s="148">
        <v>37565</v>
      </c>
      <c r="B739" s="137">
        <v>17.8341532349631</v>
      </c>
      <c r="C739" s="137">
        <v>59.402373774613402</v>
      </c>
      <c r="D739" s="137">
        <v>8.59027200459726</v>
      </c>
      <c r="E739" s="137">
        <v>12.477118780305499</v>
      </c>
      <c r="F739" s="137">
        <v>22.491208520771501</v>
      </c>
      <c r="G739" s="137">
        <v>35.239445405315102</v>
      </c>
      <c r="H739" s="137">
        <v>7.22675577156744</v>
      </c>
      <c r="I739" s="137">
        <v>16.710832088975899</v>
      </c>
      <c r="J739" s="137">
        <v>15.48</v>
      </c>
      <c r="K739" s="137">
        <v>12.6801249779204</v>
      </c>
      <c r="L739" s="137">
        <v>18.0853384917935</v>
      </c>
      <c r="M739" s="137">
        <v>61.244307845144</v>
      </c>
      <c r="N739" s="137">
        <v>8.6823106332179396</v>
      </c>
      <c r="O739" s="137">
        <v>12.7195891047811</v>
      </c>
      <c r="P739" s="137">
        <v>22.806874605273599</v>
      </c>
      <c r="Q739" s="137">
        <v>35.497888274983097</v>
      </c>
      <c r="R739" s="137">
        <v>7.3684568651275804</v>
      </c>
      <c r="S739" s="137">
        <v>17.2428986767145</v>
      </c>
      <c r="T739" s="137">
        <v>15.65</v>
      </c>
      <c r="U739" s="137">
        <v>13.0319886720662</v>
      </c>
      <c r="V739" s="1">
        <v>2978667</v>
      </c>
      <c r="W739" s="1">
        <v>1906875</v>
      </c>
      <c r="X739" s="1">
        <v>237358</v>
      </c>
      <c r="Y739" s="1">
        <v>295799</v>
      </c>
      <c r="Z739" s="1">
        <v>392836</v>
      </c>
      <c r="AA739" s="1">
        <v>576007</v>
      </c>
      <c r="AB739" s="1">
        <v>585448</v>
      </c>
      <c r="AC739" s="1">
        <v>348304</v>
      </c>
      <c r="AD739" s="1">
        <v>967739</v>
      </c>
      <c r="AE739" s="1">
        <v>427505</v>
      </c>
      <c r="AH739" s="136">
        <f t="shared" si="11"/>
        <v>37565</v>
      </c>
      <c r="AI739" s="177">
        <f>HLOOKUP(附加题模型!$E$2,历史数据!$B$3:$K$5000,ROW(A737),)</f>
        <v>12.6801249779204</v>
      </c>
      <c r="AJ739" s="177">
        <f>HLOOKUP(附加题模型!$E$2,历史数据!$L$3:$U$5000,ROW(A737),)</f>
        <v>13.0319886720662</v>
      </c>
    </row>
    <row r="740" spans="1:36" x14ac:dyDescent="0.2">
      <c r="A740" s="148">
        <v>37566</v>
      </c>
      <c r="B740" s="137">
        <v>18.0574290188124</v>
      </c>
      <c r="C740" s="137">
        <v>61.397802351021603</v>
      </c>
      <c r="D740" s="137">
        <v>8.69253714750913</v>
      </c>
      <c r="E740" s="137">
        <v>12.7094861745946</v>
      </c>
      <c r="F740" s="137">
        <v>22.859485619357301</v>
      </c>
      <c r="G740" s="137">
        <v>35.406673144511998</v>
      </c>
      <c r="H740" s="137">
        <v>7.3684568651275804</v>
      </c>
      <c r="I740" s="137">
        <v>17.2428986767145</v>
      </c>
      <c r="J740" s="137">
        <v>15.67</v>
      </c>
      <c r="K740" s="137">
        <v>13.084116626754399</v>
      </c>
      <c r="L740" s="137">
        <v>17.862062707944201</v>
      </c>
      <c r="M740" s="137">
        <v>60.323340809878701</v>
      </c>
      <c r="N740" s="137">
        <v>8.6618576046355695</v>
      </c>
      <c r="O740" s="137">
        <v>12.5882510123568</v>
      </c>
      <c r="P740" s="137">
        <v>22.5043612742924</v>
      </c>
      <c r="Q740" s="137">
        <v>35.877951318612403</v>
      </c>
      <c r="R740" s="137">
        <v>7.2166342648845703</v>
      </c>
      <c r="S740" s="137">
        <v>17.144367827133301</v>
      </c>
      <c r="T740" s="137">
        <v>15.58</v>
      </c>
      <c r="U740" s="137">
        <v>12.849540830657199</v>
      </c>
      <c r="V740" s="1">
        <v>1361087</v>
      </c>
      <c r="W740" s="1">
        <v>939205</v>
      </c>
      <c r="X740" s="1">
        <v>308900</v>
      </c>
      <c r="Y740" s="1">
        <v>168054</v>
      </c>
      <c r="Z740" s="1">
        <v>386165</v>
      </c>
      <c r="AA740" s="1">
        <v>484221</v>
      </c>
      <c r="AB740" s="1">
        <v>560831</v>
      </c>
      <c r="AC740" s="1">
        <v>194947</v>
      </c>
      <c r="AD740" s="1">
        <v>216994</v>
      </c>
      <c r="AE740" s="1">
        <v>178820</v>
      </c>
      <c r="AH740" s="136">
        <f t="shared" si="11"/>
        <v>37566</v>
      </c>
      <c r="AI740" s="177">
        <f>HLOOKUP(附加题模型!$E$2,历史数据!$B$3:$K$5000,ROW(A738),)</f>
        <v>13.084116626754399</v>
      </c>
      <c r="AJ740" s="177">
        <f>HLOOKUP(附加题模型!$E$2,历史数据!$L$3:$U$5000,ROW(A738),)</f>
        <v>12.849540830657199</v>
      </c>
    </row>
    <row r="741" spans="1:36" x14ac:dyDescent="0.2">
      <c r="A741" s="148">
        <v>37567</v>
      </c>
      <c r="B741" s="137">
        <v>17.8341532349631</v>
      </c>
      <c r="C741" s="137">
        <v>60.553582568694999</v>
      </c>
      <c r="D741" s="137">
        <v>8.6823106332179396</v>
      </c>
      <c r="E741" s="137">
        <v>12.578148082170401</v>
      </c>
      <c r="F741" s="137">
        <v>22.556972288376102</v>
      </c>
      <c r="G741" s="137">
        <v>35.513090796728299</v>
      </c>
      <c r="H741" s="137">
        <v>7.3178493317132496</v>
      </c>
      <c r="I741" s="137">
        <v>17.144367827133301</v>
      </c>
      <c r="J741" s="137">
        <v>15.69</v>
      </c>
      <c r="K741" s="137">
        <v>12.9016687853455</v>
      </c>
      <c r="L741" s="137">
        <v>17.8341532349631</v>
      </c>
      <c r="M741" s="137">
        <v>60.246593556939899</v>
      </c>
      <c r="N741" s="137">
        <v>8.5800454903060697</v>
      </c>
      <c r="O741" s="137">
        <v>12.6084568727298</v>
      </c>
      <c r="P741" s="137">
        <v>22.951554894003699</v>
      </c>
      <c r="Q741" s="137">
        <v>35.2242428835699</v>
      </c>
      <c r="R741" s="137">
        <v>7.3684568651275804</v>
      </c>
      <c r="S741" s="137">
        <v>16.888187618222101</v>
      </c>
      <c r="T741" s="137">
        <v>15.54</v>
      </c>
      <c r="U741" s="137">
        <v>12.810444864640999</v>
      </c>
      <c r="V741" s="1">
        <v>1007414</v>
      </c>
      <c r="W741" s="1">
        <v>567870</v>
      </c>
      <c r="X741" s="1">
        <v>96500</v>
      </c>
      <c r="Y741" s="1">
        <v>117005</v>
      </c>
      <c r="Z741" s="1">
        <v>325283</v>
      </c>
      <c r="AA741" s="1">
        <v>371053</v>
      </c>
      <c r="AB741" s="1">
        <v>1859839</v>
      </c>
      <c r="AC741" s="1">
        <v>198888</v>
      </c>
      <c r="AD741" s="1">
        <v>156950</v>
      </c>
      <c r="AE741" s="1">
        <v>157320</v>
      </c>
      <c r="AH741" s="136">
        <f t="shared" si="11"/>
        <v>37567</v>
      </c>
      <c r="AI741" s="177">
        <f>HLOOKUP(附加题模型!$E$2,历史数据!$B$3:$K$5000,ROW(A739),)</f>
        <v>12.9016687853455</v>
      </c>
      <c r="AJ741" s="177">
        <f>HLOOKUP(附加题模型!$E$2,历史数据!$L$3:$U$5000,ROW(A739),)</f>
        <v>12.810444864640999</v>
      </c>
    </row>
    <row r="742" spans="1:36" x14ac:dyDescent="0.2">
      <c r="A742" s="148">
        <v>37568</v>
      </c>
      <c r="B742" s="137">
        <v>17.862062707944201</v>
      </c>
      <c r="C742" s="137">
        <v>61.090813339266496</v>
      </c>
      <c r="D742" s="137">
        <v>8.6414045760531994</v>
      </c>
      <c r="E742" s="137">
        <v>12.830721336832401</v>
      </c>
      <c r="F742" s="137">
        <v>23.069929675691998</v>
      </c>
      <c r="G742" s="137">
        <v>35.391470622766903</v>
      </c>
      <c r="H742" s="137">
        <v>7.4393074119076603</v>
      </c>
      <c r="I742" s="137">
        <v>17.045836977552099</v>
      </c>
      <c r="J742" s="137">
        <v>15.6</v>
      </c>
      <c r="K742" s="137">
        <v>12.8756048080014</v>
      </c>
      <c r="L742" s="137">
        <v>17.331782721302101</v>
      </c>
      <c r="M742" s="137">
        <v>57.790681462899101</v>
      </c>
      <c r="N742" s="137">
        <v>8.3550621758999508</v>
      </c>
      <c r="O742" s="137">
        <v>12.2548543162029</v>
      </c>
      <c r="P742" s="137">
        <v>22.491208520771501</v>
      </c>
      <c r="Q742" s="137">
        <v>34.190471404897998</v>
      </c>
      <c r="R742" s="137">
        <v>7.0951761846901604</v>
      </c>
      <c r="S742" s="137">
        <v>16.434945710148501</v>
      </c>
      <c r="T742" s="137">
        <v>15.37</v>
      </c>
      <c r="U742" s="137">
        <v>12.380389238462801</v>
      </c>
      <c r="V742" s="1">
        <v>2610374</v>
      </c>
      <c r="W742" s="1">
        <v>1204566</v>
      </c>
      <c r="X742" s="1">
        <v>196500</v>
      </c>
      <c r="Y742" s="1">
        <v>204500</v>
      </c>
      <c r="Z742" s="1">
        <v>321992</v>
      </c>
      <c r="AA742" s="1">
        <v>381706</v>
      </c>
      <c r="AB742" s="1">
        <v>796570</v>
      </c>
      <c r="AC742" s="1">
        <v>226949</v>
      </c>
      <c r="AD742" s="1">
        <v>360750</v>
      </c>
      <c r="AE742" s="1">
        <v>172900</v>
      </c>
      <c r="AH742" s="136">
        <f t="shared" si="11"/>
        <v>37568</v>
      </c>
      <c r="AI742" s="177">
        <f>HLOOKUP(附加题模型!$E$2,历史数据!$B$3:$K$5000,ROW(A740),)</f>
        <v>12.8756048080014</v>
      </c>
      <c r="AJ742" s="177">
        <f>HLOOKUP(附加题模型!$E$2,历史数据!$L$3:$U$5000,ROW(A740),)</f>
        <v>12.380389238462801</v>
      </c>
    </row>
    <row r="743" spans="1:36" x14ac:dyDescent="0.2">
      <c r="A743" s="148">
        <v>37571</v>
      </c>
      <c r="B743" s="137">
        <v>17.582967978132601</v>
      </c>
      <c r="C743" s="137">
        <v>57.560439704082697</v>
      </c>
      <c r="D743" s="137">
        <v>8.2834765758616395</v>
      </c>
      <c r="E743" s="137">
        <v>12.305368967135299</v>
      </c>
      <c r="F743" s="137">
        <v>22.4254447531669</v>
      </c>
      <c r="G743" s="137">
        <v>34.023243665701102</v>
      </c>
      <c r="H743" s="137">
        <v>7.1154191980558901</v>
      </c>
      <c r="I743" s="137">
        <v>16.454651880064699</v>
      </c>
      <c r="J743" s="137">
        <v>15.23</v>
      </c>
      <c r="K743" s="137">
        <v>12.380389238462801</v>
      </c>
      <c r="L743" s="137">
        <v>17.387601667264502</v>
      </c>
      <c r="M743" s="137">
        <v>57.176703439388803</v>
      </c>
      <c r="N743" s="137">
        <v>8.2630235472792695</v>
      </c>
      <c r="O743" s="137">
        <v>12.0831045030327</v>
      </c>
      <c r="P743" s="137">
        <v>22.149236929227602</v>
      </c>
      <c r="Q743" s="137">
        <v>33.445547839384503</v>
      </c>
      <c r="R743" s="137">
        <v>7.0445686512758199</v>
      </c>
      <c r="S743" s="137">
        <v>16.257590180902302</v>
      </c>
      <c r="T743" s="137">
        <v>15.18</v>
      </c>
      <c r="U743" s="137">
        <v>12.080653499005299</v>
      </c>
      <c r="V743" s="1">
        <v>1708060</v>
      </c>
      <c r="W743" s="1">
        <v>817703</v>
      </c>
      <c r="X743" s="1">
        <v>120770</v>
      </c>
      <c r="Y743" s="1">
        <v>145304</v>
      </c>
      <c r="Z743" s="1">
        <v>341143</v>
      </c>
      <c r="AA743" s="1">
        <v>338950</v>
      </c>
      <c r="AB743" s="1">
        <v>430700</v>
      </c>
      <c r="AC743" s="1">
        <v>157290</v>
      </c>
      <c r="AD743" s="1">
        <v>118879</v>
      </c>
      <c r="AE743" s="1">
        <v>130900</v>
      </c>
      <c r="AH743" s="136">
        <f t="shared" si="11"/>
        <v>37571</v>
      </c>
      <c r="AI743" s="177">
        <f>HLOOKUP(附加题模型!$E$2,历史数据!$B$3:$K$5000,ROW(A741),)</f>
        <v>12.380389238462801</v>
      </c>
      <c r="AJ743" s="177">
        <f>HLOOKUP(附加题模型!$E$2,历史数据!$L$3:$U$5000,ROW(A741),)</f>
        <v>12.080653499005299</v>
      </c>
    </row>
    <row r="744" spans="1:36" x14ac:dyDescent="0.2">
      <c r="A744" s="148">
        <v>37572</v>
      </c>
      <c r="B744" s="137">
        <v>17.387601667264502</v>
      </c>
      <c r="C744" s="137">
        <v>56.946461680572497</v>
      </c>
      <c r="D744" s="137">
        <v>8.3652886901911394</v>
      </c>
      <c r="E744" s="137">
        <v>12.022486921913799</v>
      </c>
      <c r="F744" s="137">
        <v>22.293917217957699</v>
      </c>
      <c r="G744" s="137">
        <v>33.369535230658599</v>
      </c>
      <c r="H744" s="137">
        <v>7.0850546780072898</v>
      </c>
      <c r="I744" s="137">
        <v>16.237884010986001</v>
      </c>
      <c r="J744" s="137">
        <v>15.18</v>
      </c>
      <c r="K744" s="137">
        <v>11.8330457142361</v>
      </c>
      <c r="L744" s="137">
        <v>17.052687991490501</v>
      </c>
      <c r="M744" s="137">
        <v>54.337055080654103</v>
      </c>
      <c r="N744" s="137">
        <v>7.9357750899612798</v>
      </c>
      <c r="O744" s="137">
        <v>11.628472644641</v>
      </c>
      <c r="P744" s="137">
        <v>22.109778668664902</v>
      </c>
      <c r="Q744" s="137">
        <v>31.454017490766599</v>
      </c>
      <c r="R744" s="137">
        <v>6.7814094775212599</v>
      </c>
      <c r="S744" s="137">
        <v>15.764935932996099</v>
      </c>
      <c r="T744" s="137">
        <v>14.54</v>
      </c>
      <c r="U744" s="137">
        <v>11.728789804859501</v>
      </c>
      <c r="V744" s="1">
        <v>1897002</v>
      </c>
      <c r="W744" s="1">
        <v>1689200</v>
      </c>
      <c r="X744" s="1">
        <v>267644</v>
      </c>
      <c r="Y744" s="1">
        <v>325552</v>
      </c>
      <c r="Z744" s="1">
        <v>140300</v>
      </c>
      <c r="AA744" s="1">
        <v>708756</v>
      </c>
      <c r="AB744" s="1">
        <v>849448</v>
      </c>
      <c r="AC744" s="1">
        <v>226135</v>
      </c>
      <c r="AD744" s="1">
        <v>762742</v>
      </c>
      <c r="AE744" s="1">
        <v>258950</v>
      </c>
      <c r="AH744" s="136">
        <f t="shared" si="11"/>
        <v>37572</v>
      </c>
      <c r="AI744" s="177">
        <f>HLOOKUP(附加题模型!$E$2,历史数据!$B$3:$K$5000,ROW(A742),)</f>
        <v>11.8330457142361</v>
      </c>
      <c r="AJ744" s="177">
        <f>HLOOKUP(附加题模型!$E$2,历史数据!$L$3:$U$5000,ROW(A742),)</f>
        <v>11.728789804859501</v>
      </c>
    </row>
    <row r="745" spans="1:36" x14ac:dyDescent="0.2">
      <c r="A745" s="148">
        <v>37573</v>
      </c>
      <c r="B745" s="137">
        <v>17.052687991490501</v>
      </c>
      <c r="C745" s="137">
        <v>53.723077057143897</v>
      </c>
      <c r="D745" s="137">
        <v>7.9357750899612798</v>
      </c>
      <c r="E745" s="137">
        <v>11.6183697144545</v>
      </c>
      <c r="F745" s="137">
        <v>22.149236929227602</v>
      </c>
      <c r="G745" s="137">
        <v>31.317194795060001</v>
      </c>
      <c r="H745" s="137">
        <v>6.7814094775212599</v>
      </c>
      <c r="I745" s="137">
        <v>15.764935932996099</v>
      </c>
      <c r="J745" s="137">
        <v>14.5</v>
      </c>
      <c r="K745" s="137">
        <v>11.6375658841551</v>
      </c>
      <c r="L745" s="137">
        <v>17.2480543023587</v>
      </c>
      <c r="M745" s="137">
        <v>52.648615516001001</v>
      </c>
      <c r="N745" s="137">
        <v>7.9255485756700903</v>
      </c>
      <c r="O745" s="137">
        <v>11.5476492031492</v>
      </c>
      <c r="P745" s="137">
        <v>22.1229314221858</v>
      </c>
      <c r="Q745" s="137">
        <v>32.594206621654699</v>
      </c>
      <c r="R745" s="137">
        <v>6.8320170109356004</v>
      </c>
      <c r="S745" s="137">
        <v>15.626992743582401</v>
      </c>
      <c r="T745" s="137">
        <v>14.65</v>
      </c>
      <c r="U745" s="137">
        <v>11.7939497482199</v>
      </c>
      <c r="V745" s="1">
        <v>1720316</v>
      </c>
      <c r="W745" s="1">
        <v>3509425</v>
      </c>
      <c r="X745" s="1">
        <v>182130</v>
      </c>
      <c r="Y745" s="1">
        <v>255400</v>
      </c>
      <c r="Z745" s="1">
        <v>31300</v>
      </c>
      <c r="AA745" s="1">
        <v>655526</v>
      </c>
      <c r="AB745" s="1">
        <v>595250</v>
      </c>
      <c r="AC745" s="1">
        <v>260058</v>
      </c>
      <c r="AD745" s="1">
        <v>476477</v>
      </c>
      <c r="AE745" s="1">
        <v>322104</v>
      </c>
      <c r="AH745" s="136">
        <f t="shared" si="11"/>
        <v>37573</v>
      </c>
      <c r="AI745" s="177">
        <f>HLOOKUP(附加题模型!$E$2,历史数据!$B$3:$K$5000,ROW(A743),)</f>
        <v>11.6375658841551</v>
      </c>
      <c r="AJ745" s="177">
        <f>HLOOKUP(附加题模型!$E$2,历史数据!$L$3:$U$5000,ROW(A743),)</f>
        <v>11.7939497482199</v>
      </c>
    </row>
    <row r="746" spans="1:36" x14ac:dyDescent="0.2">
      <c r="A746" s="148">
        <v>37574</v>
      </c>
      <c r="B746" s="137">
        <v>17.2480543023587</v>
      </c>
      <c r="C746" s="137">
        <v>52.495121010123398</v>
      </c>
      <c r="D746" s="137">
        <v>7.8846425185053404</v>
      </c>
      <c r="E746" s="137">
        <v>11.567855063522099</v>
      </c>
      <c r="F746" s="137">
        <v>22.1623896827486</v>
      </c>
      <c r="G746" s="137">
        <v>32.366168795477101</v>
      </c>
      <c r="H746" s="137">
        <v>6.8320170109356004</v>
      </c>
      <c r="I746" s="137">
        <v>15.626992743582401</v>
      </c>
      <c r="J746" s="137">
        <v>14.29</v>
      </c>
      <c r="K746" s="137">
        <v>11.728789804859501</v>
      </c>
      <c r="L746" s="137">
        <v>16.773593261678901</v>
      </c>
      <c r="M746" s="137">
        <v>50.192703421960097</v>
      </c>
      <c r="N746" s="137">
        <v>7.6801122326815996</v>
      </c>
      <c r="O746" s="137">
        <v>11.214252506995299</v>
      </c>
      <c r="P746" s="137">
        <v>22.1229314221858</v>
      </c>
      <c r="Q746" s="137">
        <v>30.982739316666201</v>
      </c>
      <c r="R746" s="137">
        <v>6.6903159173754601</v>
      </c>
      <c r="S746" s="137">
        <v>15.2131631753413</v>
      </c>
      <c r="T746" s="137">
        <v>14.59</v>
      </c>
      <c r="U746" s="137">
        <v>11.4420860540741</v>
      </c>
      <c r="V746" s="1">
        <v>1131853</v>
      </c>
      <c r="W746" s="1">
        <v>1712179</v>
      </c>
      <c r="X746" s="1">
        <v>121567</v>
      </c>
      <c r="Y746" s="1">
        <v>248114</v>
      </c>
      <c r="Z746" s="1">
        <v>23300</v>
      </c>
      <c r="AA746" s="1">
        <v>527372</v>
      </c>
      <c r="AB746" s="1">
        <v>392952</v>
      </c>
      <c r="AC746" s="1">
        <v>160689</v>
      </c>
      <c r="AD746" s="1">
        <v>582977</v>
      </c>
      <c r="AE746" s="1">
        <v>305348</v>
      </c>
      <c r="AH746" s="136">
        <f t="shared" si="11"/>
        <v>37574</v>
      </c>
      <c r="AI746" s="177">
        <f>HLOOKUP(附加题模型!$E$2,历史数据!$B$3:$K$5000,ROW(A744),)</f>
        <v>11.728789804859501</v>
      </c>
      <c r="AJ746" s="177">
        <f>HLOOKUP(附加题模型!$E$2,历史数据!$L$3:$U$5000,ROW(A744),)</f>
        <v>11.4420860540741</v>
      </c>
    </row>
    <row r="747" spans="1:36" x14ac:dyDescent="0.2">
      <c r="A747" s="148">
        <v>37575</v>
      </c>
      <c r="B747" s="137">
        <v>16.745683788697701</v>
      </c>
      <c r="C747" s="137">
        <v>50.269450674898899</v>
      </c>
      <c r="D747" s="137">
        <v>7.6801122326815996</v>
      </c>
      <c r="E747" s="137">
        <v>11.1637378560628</v>
      </c>
      <c r="F747" s="137">
        <v>22.070320408102098</v>
      </c>
      <c r="G747" s="137">
        <v>30.739498968743401</v>
      </c>
      <c r="H747" s="137">
        <v>6.5789793438639101</v>
      </c>
      <c r="I747" s="137">
        <v>14.8781582867651</v>
      </c>
      <c r="J747" s="137">
        <v>14.58</v>
      </c>
      <c r="K747" s="137">
        <v>11.3378301446976</v>
      </c>
      <c r="L747" s="137">
        <v>16.857321680622402</v>
      </c>
      <c r="M747" s="137">
        <v>49.425230892572401</v>
      </c>
      <c r="N747" s="137">
        <v>7.6903387469727802</v>
      </c>
      <c r="O747" s="137">
        <v>11.2647671579277</v>
      </c>
      <c r="P747" s="137">
        <v>22.096625915143999</v>
      </c>
      <c r="Q747" s="137">
        <v>30.9979418384113</v>
      </c>
      <c r="R747" s="137">
        <v>6.7105589307411897</v>
      </c>
      <c r="S747" s="137">
        <v>15.2328693452575</v>
      </c>
      <c r="T747" s="137">
        <v>14.7</v>
      </c>
      <c r="U747" s="137">
        <v>11.468150031418199</v>
      </c>
      <c r="V747" s="1">
        <v>1282305</v>
      </c>
      <c r="W747" s="1">
        <v>2023631</v>
      </c>
      <c r="X747" s="1">
        <v>152015</v>
      </c>
      <c r="Y747" s="1">
        <v>214999</v>
      </c>
      <c r="Z747" s="1">
        <v>40300</v>
      </c>
      <c r="AA747" s="1">
        <v>330223</v>
      </c>
      <c r="AB747" s="1">
        <v>405013</v>
      </c>
      <c r="AC747" s="1">
        <v>191880</v>
      </c>
      <c r="AD747" s="1">
        <v>653867</v>
      </c>
      <c r="AE747" s="1">
        <v>217808</v>
      </c>
      <c r="AH747" s="136">
        <f t="shared" si="11"/>
        <v>37575</v>
      </c>
      <c r="AI747" s="177">
        <f>HLOOKUP(附加题模型!$E$2,历史数据!$B$3:$K$5000,ROW(A745),)</f>
        <v>11.3378301446976</v>
      </c>
      <c r="AJ747" s="177">
        <f>HLOOKUP(附加题模型!$E$2,历史数据!$L$3:$U$5000,ROW(A745),)</f>
        <v>11.468150031418199</v>
      </c>
    </row>
    <row r="748" spans="1:36" x14ac:dyDescent="0.2">
      <c r="A748" s="148">
        <v>37578</v>
      </c>
      <c r="B748" s="137">
        <v>16.885231153603499</v>
      </c>
      <c r="C748" s="137">
        <v>49.425230892572401</v>
      </c>
      <c r="D748" s="137">
        <v>7.7414713184287196</v>
      </c>
      <c r="E748" s="137">
        <v>11.305178878673599</v>
      </c>
      <c r="F748" s="137">
        <v>22.1229314221858</v>
      </c>
      <c r="G748" s="137">
        <v>30.9979418384113</v>
      </c>
      <c r="H748" s="137">
        <v>6.7105589307411897</v>
      </c>
      <c r="I748" s="137">
        <v>15.1737508355088</v>
      </c>
      <c r="J748" s="137">
        <v>14.78</v>
      </c>
      <c r="K748" s="137">
        <v>11.5984699181389</v>
      </c>
      <c r="L748" s="137">
        <v>16.494498531867301</v>
      </c>
      <c r="M748" s="137">
        <v>47.736791327919299</v>
      </c>
      <c r="N748" s="137">
        <v>7.5778470897697296</v>
      </c>
      <c r="O748" s="137">
        <v>11.204149576808801</v>
      </c>
      <c r="P748" s="137">
        <v>22.3465282320414</v>
      </c>
      <c r="Q748" s="137">
        <v>29.2496518377162</v>
      </c>
      <c r="R748" s="137">
        <v>6.6397083839611204</v>
      </c>
      <c r="S748" s="137">
        <v>15.27228168509</v>
      </c>
      <c r="T748" s="137">
        <v>14.72</v>
      </c>
      <c r="U748" s="137">
        <v>11.4942140087624</v>
      </c>
      <c r="V748" s="1">
        <v>1158848</v>
      </c>
      <c r="W748" s="1">
        <v>3212074</v>
      </c>
      <c r="X748" s="1">
        <v>67410</v>
      </c>
      <c r="Y748" s="1">
        <v>111000</v>
      </c>
      <c r="Z748" s="1">
        <v>82512</v>
      </c>
      <c r="AA748" s="1">
        <v>442226</v>
      </c>
      <c r="AB748" s="1">
        <v>358400</v>
      </c>
      <c r="AC748" s="1">
        <v>113683</v>
      </c>
      <c r="AD748" s="1">
        <v>345719</v>
      </c>
      <c r="AE748" s="1">
        <v>230706</v>
      </c>
      <c r="AH748" s="136">
        <f t="shared" si="11"/>
        <v>37578</v>
      </c>
      <c r="AI748" s="177">
        <f>HLOOKUP(附加题模型!$E$2,历史数据!$B$3:$K$5000,ROW(A746),)</f>
        <v>11.5984699181389</v>
      </c>
      <c r="AJ748" s="177">
        <f>HLOOKUP(附加题模型!$E$2,历史数据!$L$3:$U$5000,ROW(A746),)</f>
        <v>11.4942140087624</v>
      </c>
    </row>
    <row r="749" spans="1:36" x14ac:dyDescent="0.2">
      <c r="A749" s="148">
        <v>37579</v>
      </c>
      <c r="B749" s="137">
        <v>16.4665890588861</v>
      </c>
      <c r="C749" s="137">
        <v>47.660044074980497</v>
      </c>
      <c r="D749" s="137">
        <v>7.6085266326432901</v>
      </c>
      <c r="E749" s="137">
        <v>11.1233261353169</v>
      </c>
      <c r="F749" s="137">
        <v>22.096625915143999</v>
      </c>
      <c r="G749" s="137">
        <v>28.960803924557901</v>
      </c>
      <c r="H749" s="137">
        <v>6.6397083839611204</v>
      </c>
      <c r="I749" s="137">
        <v>15.27228168509</v>
      </c>
      <c r="J749" s="137">
        <v>14.61</v>
      </c>
      <c r="K749" s="137">
        <v>11.468150031418199</v>
      </c>
      <c r="L749" s="137">
        <v>16.606136423791899</v>
      </c>
      <c r="M749" s="137">
        <v>48.888000122000904</v>
      </c>
      <c r="N749" s="137">
        <v>7.6698857183904101</v>
      </c>
      <c r="O749" s="137">
        <v>11.5173404125897</v>
      </c>
      <c r="P749" s="137">
        <v>22.820027358794501</v>
      </c>
      <c r="Q749" s="137">
        <v>29.356069489932501</v>
      </c>
      <c r="R749" s="137">
        <v>6.7814094775212599</v>
      </c>
      <c r="S749" s="137">
        <v>15.567874233833701</v>
      </c>
      <c r="T749" s="137">
        <v>14.83</v>
      </c>
      <c r="U749" s="137">
        <v>11.8330457142361</v>
      </c>
      <c r="V749" s="1">
        <v>781440</v>
      </c>
      <c r="W749" s="1">
        <v>2332748</v>
      </c>
      <c r="X749" s="1">
        <v>184827</v>
      </c>
      <c r="Y749" s="1">
        <v>696200</v>
      </c>
      <c r="Z749" s="1">
        <v>112490</v>
      </c>
      <c r="AA749" s="1">
        <v>364215</v>
      </c>
      <c r="AB749" s="1">
        <v>440060</v>
      </c>
      <c r="AC749" s="1">
        <v>129817</v>
      </c>
      <c r="AD749" s="1">
        <v>270499</v>
      </c>
      <c r="AE749" s="1">
        <v>294441</v>
      </c>
      <c r="AH749" s="136">
        <f t="shared" si="11"/>
        <v>37579</v>
      </c>
      <c r="AI749" s="177">
        <f>HLOOKUP(附加题模型!$E$2,历史数据!$B$3:$K$5000,ROW(A747),)</f>
        <v>11.468150031418199</v>
      </c>
      <c r="AJ749" s="177">
        <f>HLOOKUP(附加题模型!$E$2,历史数据!$L$3:$U$5000,ROW(A747),)</f>
        <v>11.8330457142361</v>
      </c>
    </row>
    <row r="750" spans="1:36" x14ac:dyDescent="0.2">
      <c r="A750" s="148">
        <v>37580</v>
      </c>
      <c r="B750" s="137">
        <v>16.4665890588861</v>
      </c>
      <c r="C750" s="137">
        <v>48.888000122000904</v>
      </c>
      <c r="D750" s="137">
        <v>7.6801122326815996</v>
      </c>
      <c r="E750" s="137">
        <v>11.386002320165501</v>
      </c>
      <c r="F750" s="137">
        <v>22.399139246125099</v>
      </c>
      <c r="G750" s="137">
        <v>29.036816533283801</v>
      </c>
      <c r="H750" s="137">
        <v>6.73080194410693</v>
      </c>
      <c r="I750" s="137">
        <v>15.607286573666199</v>
      </c>
      <c r="J750" s="137">
        <v>14.8</v>
      </c>
      <c r="K750" s="137">
        <v>11.806981736891901</v>
      </c>
      <c r="L750" s="137">
        <v>15.9083995992628</v>
      </c>
      <c r="M750" s="137">
        <v>46.432088027960098</v>
      </c>
      <c r="N750" s="137">
        <v>7.3937698325283598</v>
      </c>
      <c r="O750" s="137">
        <v>11.204149576808801</v>
      </c>
      <c r="P750" s="137">
        <v>22.570125041897001</v>
      </c>
      <c r="Q750" s="137">
        <v>28.428715663476801</v>
      </c>
      <c r="R750" s="137">
        <v>6.5486148238153099</v>
      </c>
      <c r="S750" s="137">
        <v>14.996395306262601</v>
      </c>
      <c r="T750" s="137">
        <v>14.53</v>
      </c>
      <c r="U750" s="137">
        <v>11.4029900880579</v>
      </c>
      <c r="V750" s="1">
        <v>1214084</v>
      </c>
      <c r="W750" s="1">
        <v>2338859</v>
      </c>
      <c r="X750" s="1">
        <v>166440</v>
      </c>
      <c r="Y750" s="1">
        <v>220300</v>
      </c>
      <c r="Z750" s="1">
        <v>199300</v>
      </c>
      <c r="AA750" s="1">
        <v>223814</v>
      </c>
      <c r="AB750" s="1">
        <v>452400</v>
      </c>
      <c r="AC750" s="1">
        <v>147035</v>
      </c>
      <c r="AD750" s="1">
        <v>301012</v>
      </c>
      <c r="AE750" s="1">
        <v>261891</v>
      </c>
      <c r="AH750" s="136">
        <f t="shared" si="11"/>
        <v>37580</v>
      </c>
      <c r="AI750" s="177">
        <f>HLOOKUP(附加题模型!$E$2,历史数据!$B$3:$K$5000,ROW(A748),)</f>
        <v>11.806981736891901</v>
      </c>
      <c r="AJ750" s="177">
        <f>HLOOKUP(附加题模型!$E$2,历史数据!$L$3:$U$5000,ROW(A748),)</f>
        <v>11.4029900880579</v>
      </c>
    </row>
    <row r="751" spans="1:36" x14ac:dyDescent="0.2">
      <c r="A751" s="148">
        <v>37581</v>
      </c>
      <c r="B751" s="137">
        <v>15.9083995992628</v>
      </c>
      <c r="C751" s="137">
        <v>46.432088027960098</v>
      </c>
      <c r="D751" s="137">
        <v>7.37331680394598</v>
      </c>
      <c r="E751" s="137">
        <v>11.173840786249301</v>
      </c>
      <c r="F751" s="137">
        <v>22.4254447531669</v>
      </c>
      <c r="G751" s="137">
        <v>28.337500533005802</v>
      </c>
      <c r="H751" s="137">
        <v>6.4777642770352397</v>
      </c>
      <c r="I751" s="137">
        <v>14.996395306262601</v>
      </c>
      <c r="J751" s="137">
        <v>14.3</v>
      </c>
      <c r="K751" s="137">
        <v>11.3769261107138</v>
      </c>
      <c r="L751" s="137">
        <v>15.433938558583099</v>
      </c>
      <c r="M751" s="137">
        <v>44.8971429691845</v>
      </c>
      <c r="N751" s="137">
        <v>7.0767478895015499</v>
      </c>
      <c r="O751" s="137">
        <v>10.092827256295701</v>
      </c>
      <c r="P751" s="137">
        <v>22.030862147539398</v>
      </c>
      <c r="Q751" s="137">
        <v>26.102729836465102</v>
      </c>
      <c r="R751" s="137">
        <v>6.1842405832320804</v>
      </c>
      <c r="S751" s="137">
        <v>14.5037410583565</v>
      </c>
      <c r="T751" s="137">
        <v>14.49</v>
      </c>
      <c r="U751" s="137">
        <v>10.9859664505518</v>
      </c>
      <c r="V751" s="1">
        <v>910688</v>
      </c>
      <c r="W751" s="1">
        <v>2356662</v>
      </c>
      <c r="X751" s="1">
        <v>296800</v>
      </c>
      <c r="Y751" s="1">
        <v>895769</v>
      </c>
      <c r="Z751" s="1">
        <v>124700</v>
      </c>
      <c r="AA751" s="1">
        <v>433015</v>
      </c>
      <c r="AB751" s="1">
        <v>779150</v>
      </c>
      <c r="AC751" s="1">
        <v>171600</v>
      </c>
      <c r="AD751" s="1">
        <v>306970</v>
      </c>
      <c r="AE751" s="1">
        <v>253600</v>
      </c>
      <c r="AH751" s="136">
        <f t="shared" si="11"/>
        <v>37581</v>
      </c>
      <c r="AI751" s="177">
        <f>HLOOKUP(附加题模型!$E$2,历史数据!$B$3:$K$5000,ROW(A749),)</f>
        <v>11.3769261107138</v>
      </c>
      <c r="AJ751" s="177">
        <f>HLOOKUP(附加题模型!$E$2,历史数据!$L$3:$U$5000,ROW(A749),)</f>
        <v>10.9859664505518</v>
      </c>
    </row>
    <row r="752" spans="1:36" x14ac:dyDescent="0.2">
      <c r="A752" s="148">
        <v>37582</v>
      </c>
      <c r="B752" s="137">
        <v>15.573485923488899</v>
      </c>
      <c r="C752" s="137">
        <v>45.280879233878402</v>
      </c>
      <c r="D752" s="137">
        <v>7.0767478895015499</v>
      </c>
      <c r="E752" s="137">
        <v>10.113033116668699</v>
      </c>
      <c r="F752" s="137">
        <v>22.030862147539398</v>
      </c>
      <c r="G752" s="137">
        <v>26.315565140897501</v>
      </c>
      <c r="H752" s="137">
        <v>6.2247266099635503</v>
      </c>
      <c r="I752" s="137">
        <v>14.4052102087752</v>
      </c>
      <c r="J752" s="137">
        <v>14.4</v>
      </c>
      <c r="K752" s="137">
        <v>10.9859664505518</v>
      </c>
      <c r="L752" s="137">
        <v>15.5176669775266</v>
      </c>
      <c r="M752" s="137">
        <v>45.280879233878402</v>
      </c>
      <c r="N752" s="137">
        <v>7.1483334895398603</v>
      </c>
      <c r="O752" s="137">
        <v>10.0726213959228</v>
      </c>
      <c r="P752" s="137">
        <v>22.030862147539398</v>
      </c>
      <c r="Q752" s="137">
        <v>26.847653401978601</v>
      </c>
      <c r="R752" s="137">
        <v>6.2146051032806797</v>
      </c>
      <c r="S752" s="137">
        <v>14.543153398188901</v>
      </c>
      <c r="T752" s="137">
        <v>14.78</v>
      </c>
      <c r="U752" s="137">
        <v>11.168414291960699</v>
      </c>
      <c r="V752" s="1">
        <v>1113336</v>
      </c>
      <c r="W752" s="1">
        <v>1732907</v>
      </c>
      <c r="X752" s="1">
        <v>239241</v>
      </c>
      <c r="Y752" s="1">
        <v>837527</v>
      </c>
      <c r="Z752" s="1">
        <v>145400</v>
      </c>
      <c r="AA752" s="1">
        <v>459501</v>
      </c>
      <c r="AB752" s="1">
        <v>642312</v>
      </c>
      <c r="AC752" s="1">
        <v>163300</v>
      </c>
      <c r="AD752" s="1">
        <v>656620</v>
      </c>
      <c r="AE752" s="1">
        <v>263620</v>
      </c>
      <c r="AH752" s="136">
        <f t="shared" si="11"/>
        <v>37582</v>
      </c>
      <c r="AI752" s="177">
        <f>HLOOKUP(附加题模型!$E$2,历史数据!$B$3:$K$5000,ROW(A750),)</f>
        <v>10.9859664505518</v>
      </c>
      <c r="AJ752" s="177">
        <f>HLOOKUP(附加题模型!$E$2,历史数据!$L$3:$U$5000,ROW(A750),)</f>
        <v>11.168414291960699</v>
      </c>
    </row>
    <row r="753" spans="1:36" x14ac:dyDescent="0.2">
      <c r="A753" s="148">
        <v>37585</v>
      </c>
      <c r="B753" s="137">
        <v>15.433938558583099</v>
      </c>
      <c r="C753" s="137">
        <v>44.820395716245699</v>
      </c>
      <c r="D753" s="137">
        <v>7.1585600038310497</v>
      </c>
      <c r="E753" s="137">
        <v>10.012003814803901</v>
      </c>
      <c r="F753" s="137">
        <v>21.991403886976599</v>
      </c>
      <c r="G753" s="137">
        <v>26.619615575800999</v>
      </c>
      <c r="H753" s="137">
        <v>6.2146051032806797</v>
      </c>
      <c r="I753" s="137">
        <v>14.5628595681052</v>
      </c>
      <c r="J753" s="137">
        <v>14.74</v>
      </c>
      <c r="K753" s="137">
        <v>11.168414291960699</v>
      </c>
      <c r="L753" s="137">
        <v>15.4897575045454</v>
      </c>
      <c r="M753" s="137">
        <v>47.583296822041703</v>
      </c>
      <c r="N753" s="137">
        <v>7.20969257528699</v>
      </c>
      <c r="O753" s="137">
        <v>10.022106744990401</v>
      </c>
      <c r="P753" s="137">
        <v>22.004556640497501</v>
      </c>
      <c r="Q753" s="137">
        <v>27.030083662920699</v>
      </c>
      <c r="R753" s="137">
        <v>6.2854556500607499</v>
      </c>
      <c r="S753" s="137">
        <v>14.681096587602701</v>
      </c>
      <c r="T753" s="137">
        <v>14.69</v>
      </c>
      <c r="U753" s="137">
        <v>11.1032543486004</v>
      </c>
      <c r="V753" s="1">
        <v>940197</v>
      </c>
      <c r="W753" s="1">
        <v>4453824</v>
      </c>
      <c r="X753" s="1">
        <v>146112</v>
      </c>
      <c r="Y753" s="1">
        <v>725409</v>
      </c>
      <c r="Z753" s="1">
        <v>41400</v>
      </c>
      <c r="AA753" s="1">
        <v>145119</v>
      </c>
      <c r="AB753" s="1">
        <v>382384</v>
      </c>
      <c r="AC753" s="1">
        <v>76700</v>
      </c>
      <c r="AD753" s="1">
        <v>129920</v>
      </c>
      <c r="AE753" s="1">
        <v>160800</v>
      </c>
      <c r="AH753" s="136">
        <f t="shared" si="11"/>
        <v>37585</v>
      </c>
      <c r="AI753" s="177">
        <f>HLOOKUP(附加题模型!$E$2,历史数据!$B$3:$K$5000,ROW(A751),)</f>
        <v>11.168414291960699</v>
      </c>
      <c r="AJ753" s="177">
        <f>HLOOKUP(附加题模型!$E$2,历史数据!$L$3:$U$5000,ROW(A751),)</f>
        <v>11.1032543486004</v>
      </c>
    </row>
    <row r="754" spans="1:36" x14ac:dyDescent="0.2">
      <c r="A754" s="148">
        <v>37586</v>
      </c>
      <c r="B754" s="137">
        <v>15.6293048694512</v>
      </c>
      <c r="C754" s="137">
        <v>47.583296822041703</v>
      </c>
      <c r="D754" s="137">
        <v>7.20969257528699</v>
      </c>
      <c r="E754" s="137">
        <v>10.082724326109201</v>
      </c>
      <c r="F754" s="137">
        <v>21.965098379934801</v>
      </c>
      <c r="G754" s="137">
        <v>26.969273575940001</v>
      </c>
      <c r="H754" s="137">
        <v>6.3158201701093599</v>
      </c>
      <c r="I754" s="137">
        <v>14.6613904176864</v>
      </c>
      <c r="J754" s="137">
        <v>14.73</v>
      </c>
      <c r="K754" s="137">
        <v>11.116286337272401</v>
      </c>
      <c r="L754" s="137">
        <v>15.1827533017526</v>
      </c>
      <c r="M754" s="137">
        <v>45.2041319809396</v>
      </c>
      <c r="N754" s="137">
        <v>7.0358418323367999</v>
      </c>
      <c r="O754" s="137">
        <v>9.4260338639879002</v>
      </c>
      <c r="P754" s="137">
        <v>21.7546543236001</v>
      </c>
      <c r="Q754" s="137">
        <v>25.829084445051901</v>
      </c>
      <c r="R754" s="137">
        <v>6.0830255164034002</v>
      </c>
      <c r="S754" s="137">
        <v>14.2869731892778</v>
      </c>
      <c r="T754" s="137">
        <v>14.08</v>
      </c>
      <c r="U754" s="137">
        <v>10.816550597814899</v>
      </c>
      <c r="V754" s="1">
        <v>946693</v>
      </c>
      <c r="W754" s="1">
        <v>3171131</v>
      </c>
      <c r="X754" s="1">
        <v>107419</v>
      </c>
      <c r="Y754" s="1">
        <v>881749</v>
      </c>
      <c r="Z754" s="1">
        <v>188560</v>
      </c>
      <c r="AA754" s="1">
        <v>200311</v>
      </c>
      <c r="AB754" s="1">
        <v>453600</v>
      </c>
      <c r="AC754" s="1">
        <v>81700</v>
      </c>
      <c r="AD754" s="1">
        <v>266380</v>
      </c>
      <c r="AE754" s="1">
        <v>171511</v>
      </c>
      <c r="AH754" s="136">
        <f t="shared" si="11"/>
        <v>37586</v>
      </c>
      <c r="AI754" s="177">
        <f>HLOOKUP(附加题模型!$E$2,历史数据!$B$3:$K$5000,ROW(A752),)</f>
        <v>11.116286337272401</v>
      </c>
      <c r="AJ754" s="177">
        <f>HLOOKUP(附加题模型!$E$2,历史数据!$L$3:$U$5000,ROW(A752),)</f>
        <v>10.816550597814899</v>
      </c>
    </row>
    <row r="755" spans="1:36" x14ac:dyDescent="0.2">
      <c r="A755" s="148">
        <v>37587</v>
      </c>
      <c r="B755" s="137">
        <v>15.266481720696101</v>
      </c>
      <c r="C755" s="137">
        <v>44.129670439796797</v>
      </c>
      <c r="D755" s="137">
        <v>6.9540297180073098</v>
      </c>
      <c r="E755" s="137">
        <v>9.3250045621230804</v>
      </c>
      <c r="F755" s="137">
        <v>21.767807077120999</v>
      </c>
      <c r="G755" s="137">
        <v>25.525034010148399</v>
      </c>
      <c r="H755" s="137">
        <v>5.97168894289186</v>
      </c>
      <c r="I755" s="137">
        <v>14.2475608494453</v>
      </c>
      <c r="J755" s="137">
        <v>14.1</v>
      </c>
      <c r="K755" s="137">
        <v>10.816550597814899</v>
      </c>
      <c r="L755" s="137">
        <v>15.1548438287714</v>
      </c>
      <c r="M755" s="137">
        <v>45.894857257388601</v>
      </c>
      <c r="N755" s="137">
        <v>7.0767478895015499</v>
      </c>
      <c r="O755" s="137">
        <v>9.5169602356662395</v>
      </c>
      <c r="P755" s="137">
        <v>21.254849689805098</v>
      </c>
      <c r="Q755" s="137">
        <v>25.494628966658102</v>
      </c>
      <c r="R755" s="137">
        <v>6.20448359659781</v>
      </c>
      <c r="S755" s="137">
        <v>14.3460916990265</v>
      </c>
      <c r="T755" s="137">
        <v>13.96</v>
      </c>
      <c r="U755" s="137">
        <v>10.842614575159001</v>
      </c>
      <c r="V755" s="1">
        <v>1172745</v>
      </c>
      <c r="W755" s="1">
        <v>2789699</v>
      </c>
      <c r="X755" s="1">
        <v>291427</v>
      </c>
      <c r="Y755" s="1">
        <v>1121198</v>
      </c>
      <c r="Z755" s="1">
        <v>115200</v>
      </c>
      <c r="AA755" s="1">
        <v>451891</v>
      </c>
      <c r="AB755" s="1">
        <v>677101</v>
      </c>
      <c r="AC755" s="1">
        <v>203837</v>
      </c>
      <c r="AD755" s="1">
        <v>300268</v>
      </c>
      <c r="AE755" s="1">
        <v>193270</v>
      </c>
      <c r="AH755" s="136">
        <f t="shared" si="11"/>
        <v>37587</v>
      </c>
      <c r="AI755" s="177">
        <f>HLOOKUP(附加题模型!$E$2,历史数据!$B$3:$K$5000,ROW(A753),)</f>
        <v>10.816550597814899</v>
      </c>
      <c r="AJ755" s="177">
        <f>HLOOKUP(附加题模型!$E$2,历史数据!$L$3:$U$5000,ROW(A753),)</f>
        <v>10.842614575159001</v>
      </c>
    </row>
    <row r="756" spans="1:36" x14ac:dyDescent="0.2">
      <c r="A756" s="148">
        <v>37588</v>
      </c>
      <c r="B756" s="137">
        <v>15.1827533017526</v>
      </c>
      <c r="C756" s="137">
        <v>45.741362751511097</v>
      </c>
      <c r="D756" s="137">
        <v>7.0562948609191798</v>
      </c>
      <c r="E756" s="137">
        <v>9.5169602356662395</v>
      </c>
      <c r="F756" s="137">
        <v>21.189085922200501</v>
      </c>
      <c r="G756" s="137">
        <v>25.403413836186999</v>
      </c>
      <c r="H756" s="137">
        <v>6.1741190765492098</v>
      </c>
      <c r="I756" s="137">
        <v>14.3657978689427</v>
      </c>
      <c r="J756" s="137">
        <v>13.79</v>
      </c>
      <c r="K756" s="137">
        <v>10.816550597814899</v>
      </c>
      <c r="L756" s="137">
        <v>15.6572143424324</v>
      </c>
      <c r="M756" s="137">
        <v>47.583296822041703</v>
      </c>
      <c r="N756" s="137">
        <v>7.3017312039076696</v>
      </c>
      <c r="O756" s="137">
        <v>10.0726213959228</v>
      </c>
      <c r="P756" s="137">
        <v>21.702043309516402</v>
      </c>
      <c r="Q756" s="137">
        <v>26.969273575940001</v>
      </c>
      <c r="R756" s="137">
        <v>6.3664277035236898</v>
      </c>
      <c r="S756" s="137">
        <v>14.8190397770164</v>
      </c>
      <c r="T756" s="137">
        <v>14.18</v>
      </c>
      <c r="U756" s="137">
        <v>11.207510257976899</v>
      </c>
      <c r="V756" s="1">
        <v>1559904</v>
      </c>
      <c r="W756" s="1">
        <v>2823295</v>
      </c>
      <c r="X756" s="1">
        <v>206206</v>
      </c>
      <c r="Y756" s="1">
        <v>1446818</v>
      </c>
      <c r="Z756" s="1">
        <v>547469</v>
      </c>
      <c r="AA756" s="1">
        <v>523180</v>
      </c>
      <c r="AB756" s="1">
        <v>587338</v>
      </c>
      <c r="AC756" s="1">
        <v>220395</v>
      </c>
      <c r="AD756" s="1">
        <v>160657</v>
      </c>
      <c r="AE756" s="1">
        <v>200070</v>
      </c>
      <c r="AH756" s="136">
        <f t="shared" si="11"/>
        <v>37588</v>
      </c>
      <c r="AI756" s="177">
        <f>HLOOKUP(附加题模型!$E$2,历史数据!$B$3:$K$5000,ROW(A754),)</f>
        <v>10.816550597814899</v>
      </c>
      <c r="AJ756" s="177">
        <f>HLOOKUP(附加题模型!$E$2,历史数据!$L$3:$U$5000,ROW(A754),)</f>
        <v>11.207510257976899</v>
      </c>
    </row>
    <row r="757" spans="1:36" x14ac:dyDescent="0.2">
      <c r="A757" s="148">
        <v>37589</v>
      </c>
      <c r="B757" s="137">
        <v>15.6572143424324</v>
      </c>
      <c r="C757" s="137">
        <v>47.660044074980497</v>
      </c>
      <c r="D757" s="137">
        <v>7.3630902896547896</v>
      </c>
      <c r="E757" s="137">
        <v>10.102930186482199</v>
      </c>
      <c r="F757" s="137">
        <v>21.8335708447256</v>
      </c>
      <c r="G757" s="137">
        <v>27.045286184665901</v>
      </c>
      <c r="H757" s="137">
        <v>6.3765492102065604</v>
      </c>
      <c r="I757" s="137">
        <v>14.9372767965138</v>
      </c>
      <c r="J757" s="137">
        <v>14.2</v>
      </c>
      <c r="K757" s="137">
        <v>11.207510257976899</v>
      </c>
      <c r="L757" s="137">
        <v>15.7409427613759</v>
      </c>
      <c r="M757" s="137">
        <v>48.197274845551902</v>
      </c>
      <c r="N757" s="137">
        <v>7.4653554325666702</v>
      </c>
      <c r="O757" s="137">
        <v>10.3555034411443</v>
      </c>
      <c r="P757" s="137">
        <v>21.741501570079102</v>
      </c>
      <c r="Q757" s="137">
        <v>27.972640011121602</v>
      </c>
      <c r="R757" s="137">
        <v>6.4069137302551598</v>
      </c>
      <c r="S757" s="137">
        <v>15.035807646095099</v>
      </c>
      <c r="T757" s="137">
        <v>14.7</v>
      </c>
      <c r="U757" s="137">
        <v>11.3769261107138</v>
      </c>
      <c r="V757" s="1">
        <v>2235933</v>
      </c>
      <c r="W757" s="1">
        <v>4155627</v>
      </c>
      <c r="X757" s="1">
        <v>830809</v>
      </c>
      <c r="Y757" s="1">
        <v>3120853</v>
      </c>
      <c r="Z757" s="1">
        <v>873200</v>
      </c>
      <c r="AA757" s="1">
        <v>762187</v>
      </c>
      <c r="AB757" s="1">
        <v>1373477</v>
      </c>
      <c r="AC757" s="1">
        <v>496350</v>
      </c>
      <c r="AD757" s="1">
        <v>1401163</v>
      </c>
      <c r="AE757" s="1">
        <v>566772</v>
      </c>
      <c r="AH757" s="136">
        <f t="shared" si="11"/>
        <v>37589</v>
      </c>
      <c r="AI757" s="177">
        <f>HLOOKUP(附加题模型!$E$2,历史数据!$B$3:$K$5000,ROW(A755),)</f>
        <v>11.207510257976899</v>
      </c>
      <c r="AJ757" s="177">
        <f>HLOOKUP(附加题模型!$E$2,历史数据!$L$3:$U$5000,ROW(A755),)</f>
        <v>11.3769261107138</v>
      </c>
    </row>
    <row r="758" spans="1:36" x14ac:dyDescent="0.2">
      <c r="A758" s="148">
        <v>37592</v>
      </c>
      <c r="B758" s="137">
        <v>15.7409427613759</v>
      </c>
      <c r="C758" s="137">
        <v>48.043780339674399</v>
      </c>
      <c r="D758" s="137">
        <v>7.4142228611107299</v>
      </c>
      <c r="E758" s="137">
        <v>10.284782929838901</v>
      </c>
      <c r="F758" s="137">
        <v>21.702043309516402</v>
      </c>
      <c r="G758" s="137">
        <v>27.972640011121602</v>
      </c>
      <c r="H758" s="137">
        <v>6.4069137302551598</v>
      </c>
      <c r="I758" s="137">
        <v>15.035807646095099</v>
      </c>
      <c r="J758" s="137">
        <v>14.59</v>
      </c>
      <c r="K758" s="137">
        <v>11.233574235321001</v>
      </c>
      <c r="L758" s="137">
        <v>15.3502101396396</v>
      </c>
      <c r="M758" s="137">
        <v>45.8181100044498</v>
      </c>
      <c r="N758" s="137">
        <v>7.1790130324134198</v>
      </c>
      <c r="O758" s="137">
        <v>9.7695334903282998</v>
      </c>
      <c r="P758" s="137">
        <v>21.688890555995499</v>
      </c>
      <c r="Q758" s="137">
        <v>26.726033228017201</v>
      </c>
      <c r="R758" s="137">
        <v>6.1235115431348701</v>
      </c>
      <c r="S758" s="137">
        <v>14.484034888440201</v>
      </c>
      <c r="T758" s="137">
        <v>14.73</v>
      </c>
      <c r="U758" s="137">
        <v>10.972934461879699</v>
      </c>
      <c r="V758" s="1">
        <v>1186600</v>
      </c>
      <c r="W758" s="1">
        <v>2856389</v>
      </c>
      <c r="X758" s="1">
        <v>322000</v>
      </c>
      <c r="Y758" s="1">
        <v>1062608</v>
      </c>
      <c r="Z758" s="1">
        <v>229100</v>
      </c>
      <c r="AA758" s="1">
        <v>340080</v>
      </c>
      <c r="AB758" s="1">
        <v>491300</v>
      </c>
      <c r="AC758" s="1">
        <v>182330</v>
      </c>
      <c r="AD758" s="1">
        <v>1159490</v>
      </c>
      <c r="AE758" s="1">
        <v>235190</v>
      </c>
      <c r="AH758" s="136">
        <f t="shared" si="11"/>
        <v>37592</v>
      </c>
      <c r="AI758" s="177">
        <f>HLOOKUP(附加题模型!$E$2,历史数据!$B$3:$K$5000,ROW(A756),)</f>
        <v>11.233574235321001</v>
      </c>
      <c r="AJ758" s="177">
        <f>HLOOKUP(附加题模型!$E$2,历史数据!$L$3:$U$5000,ROW(A756),)</f>
        <v>10.972934461879699</v>
      </c>
    </row>
    <row r="759" spans="1:36" x14ac:dyDescent="0.2">
      <c r="A759" s="148">
        <v>37593</v>
      </c>
      <c r="B759" s="137">
        <v>15.294391193677299</v>
      </c>
      <c r="C759" s="137">
        <v>45.664615498572303</v>
      </c>
      <c r="D759" s="137">
        <v>7.1483334895398603</v>
      </c>
      <c r="E759" s="137">
        <v>9.4664455847338296</v>
      </c>
      <c r="F759" s="137">
        <v>21.5705157743072</v>
      </c>
      <c r="G759" s="137">
        <v>26.3307676626427</v>
      </c>
      <c r="H759" s="137">
        <v>6.1235115431348701</v>
      </c>
      <c r="I759" s="137">
        <v>14.4052102087752</v>
      </c>
      <c r="J759" s="137">
        <v>14.6</v>
      </c>
      <c r="K759" s="137">
        <v>10.816550597814899</v>
      </c>
      <c r="L759" s="137">
        <v>15.5176669775266</v>
      </c>
      <c r="M759" s="137">
        <v>47.199560557347802</v>
      </c>
      <c r="N759" s="137">
        <v>7.3221842324900503</v>
      </c>
      <c r="O759" s="137">
        <v>9.9614891638714607</v>
      </c>
      <c r="P759" s="137">
        <v>21.517904760223502</v>
      </c>
      <c r="Q759" s="137">
        <v>27.166906358627301</v>
      </c>
      <c r="R759" s="137">
        <v>6.2146051032806797</v>
      </c>
      <c r="S759" s="137">
        <v>14.7205089274351</v>
      </c>
      <c r="T759" s="137">
        <v>14.92</v>
      </c>
      <c r="U759" s="137">
        <v>11.116286337272401</v>
      </c>
      <c r="V759" s="1">
        <v>791664</v>
      </c>
      <c r="W759" s="1">
        <v>2073169</v>
      </c>
      <c r="X759" s="1">
        <v>108212</v>
      </c>
      <c r="Y759" s="1">
        <v>1064517</v>
      </c>
      <c r="Z759" s="1">
        <v>182918</v>
      </c>
      <c r="AA759" s="1">
        <v>181266</v>
      </c>
      <c r="AB759" s="1">
        <v>354414</v>
      </c>
      <c r="AC759" s="1">
        <v>105807</v>
      </c>
      <c r="AD759" s="1">
        <v>247027</v>
      </c>
      <c r="AE759" s="1">
        <v>112490</v>
      </c>
      <c r="AH759" s="136">
        <f t="shared" si="11"/>
        <v>37593</v>
      </c>
      <c r="AI759" s="177">
        <f>HLOOKUP(附加题模型!$E$2,历史数据!$B$3:$K$5000,ROW(A757),)</f>
        <v>10.816550597814899</v>
      </c>
      <c r="AJ759" s="177">
        <f>HLOOKUP(附加题模型!$E$2,历史数据!$L$3:$U$5000,ROW(A757),)</f>
        <v>11.116286337272401</v>
      </c>
    </row>
    <row r="760" spans="1:36" x14ac:dyDescent="0.2">
      <c r="A760" s="148">
        <v>37594</v>
      </c>
      <c r="B760" s="137">
        <v>15.5176669775266</v>
      </c>
      <c r="C760" s="137">
        <v>47.583296822041703</v>
      </c>
      <c r="D760" s="137">
        <v>7.3221842324900503</v>
      </c>
      <c r="E760" s="137">
        <v>9.9614891638714607</v>
      </c>
      <c r="F760" s="137">
        <v>21.5705157743072</v>
      </c>
      <c r="G760" s="137">
        <v>27.364539141314602</v>
      </c>
      <c r="H760" s="137">
        <v>6.27533414337789</v>
      </c>
      <c r="I760" s="137">
        <v>14.740215097351401</v>
      </c>
      <c r="J760" s="137">
        <v>14.95</v>
      </c>
      <c r="K760" s="137">
        <v>11.090222359928299</v>
      </c>
      <c r="L760" s="137">
        <v>15.573485923488899</v>
      </c>
      <c r="M760" s="137">
        <v>48.1205275926132</v>
      </c>
      <c r="N760" s="137">
        <v>7.3528637753636099</v>
      </c>
      <c r="O760" s="137">
        <v>10.284782929838901</v>
      </c>
      <c r="P760" s="137">
        <v>21.3074607038888</v>
      </c>
      <c r="Q760" s="137">
        <v>27.136501315137</v>
      </c>
      <c r="R760" s="137">
        <v>6.2955771567436196</v>
      </c>
      <c r="S760" s="137">
        <v>14.838745946932599</v>
      </c>
      <c r="T760" s="137">
        <v>14.89</v>
      </c>
      <c r="U760" s="137">
        <v>11.2596382126652</v>
      </c>
      <c r="V760" s="1">
        <v>1135238</v>
      </c>
      <c r="W760" s="1">
        <v>3977256</v>
      </c>
      <c r="X760" s="1">
        <v>197100</v>
      </c>
      <c r="Y760" s="1">
        <v>3253501</v>
      </c>
      <c r="Z760" s="1">
        <v>115500</v>
      </c>
      <c r="AA760" s="1">
        <v>211431</v>
      </c>
      <c r="AB760" s="1">
        <v>873391</v>
      </c>
      <c r="AC760" s="1">
        <v>188634</v>
      </c>
      <c r="AD760" s="1">
        <v>209950</v>
      </c>
      <c r="AE760" s="1">
        <v>151410</v>
      </c>
      <c r="AH760" s="136">
        <f t="shared" si="11"/>
        <v>37594</v>
      </c>
      <c r="AI760" s="177">
        <f>HLOOKUP(附加题模型!$E$2,历史数据!$B$3:$K$5000,ROW(A758),)</f>
        <v>11.090222359928299</v>
      </c>
      <c r="AJ760" s="177">
        <f>HLOOKUP(附加题模型!$E$2,历史数据!$L$3:$U$5000,ROW(A758),)</f>
        <v>11.2596382126652</v>
      </c>
    </row>
    <row r="761" spans="1:36" x14ac:dyDescent="0.2">
      <c r="A761" s="148">
        <v>37595</v>
      </c>
      <c r="B761" s="137">
        <v>15.406029085601901</v>
      </c>
      <c r="C761" s="137">
        <v>47.890285833796803</v>
      </c>
      <c r="D761" s="137">
        <v>7.3630902896547896</v>
      </c>
      <c r="E761" s="137">
        <v>10.244371209093</v>
      </c>
      <c r="F761" s="137">
        <v>21.320613457409699</v>
      </c>
      <c r="G761" s="137">
        <v>26.726033228017201</v>
      </c>
      <c r="H761" s="137">
        <v>6.3158201701093599</v>
      </c>
      <c r="I761" s="137">
        <v>14.681096587602701</v>
      </c>
      <c r="J761" s="137">
        <v>14.81</v>
      </c>
      <c r="K761" s="137">
        <v>11.1423503146166</v>
      </c>
      <c r="L761" s="137">
        <v>15.545576450507699</v>
      </c>
      <c r="M761" s="137">
        <v>47.353055063225398</v>
      </c>
      <c r="N761" s="137">
        <v>7.3324107467812301</v>
      </c>
      <c r="O761" s="137">
        <v>10.4363268826361</v>
      </c>
      <c r="P761" s="137">
        <v>21.281155196846999</v>
      </c>
      <c r="Q761" s="137">
        <v>26.680425662781701</v>
      </c>
      <c r="R761" s="137">
        <v>6.24496962332928</v>
      </c>
      <c r="S761" s="137">
        <v>14.8781582867651</v>
      </c>
      <c r="T761" s="137">
        <v>14.67</v>
      </c>
      <c r="U761" s="137">
        <v>11.116286337272401</v>
      </c>
      <c r="V761" s="1">
        <v>506910</v>
      </c>
      <c r="W761" s="1">
        <v>1678929</v>
      </c>
      <c r="X761" s="1">
        <v>87788</v>
      </c>
      <c r="Y761" s="1">
        <v>1958468</v>
      </c>
      <c r="Z761" s="1">
        <v>281148</v>
      </c>
      <c r="AA761" s="1">
        <v>157841</v>
      </c>
      <c r="AB761" s="1">
        <v>305128</v>
      </c>
      <c r="AC761" s="1">
        <v>160161</v>
      </c>
      <c r="AD761" s="1">
        <v>141100</v>
      </c>
      <c r="AE761" s="1">
        <v>133110</v>
      </c>
      <c r="AH761" s="136">
        <f t="shared" si="11"/>
        <v>37595</v>
      </c>
      <c r="AI761" s="177">
        <f>HLOOKUP(附加题模型!$E$2,历史数据!$B$3:$K$5000,ROW(A759),)</f>
        <v>11.1423503146166</v>
      </c>
      <c r="AJ761" s="177">
        <f>HLOOKUP(附加题模型!$E$2,历史数据!$L$3:$U$5000,ROW(A759),)</f>
        <v>11.116286337272401</v>
      </c>
    </row>
    <row r="762" spans="1:36" x14ac:dyDescent="0.2">
      <c r="A762" s="148">
        <v>37596</v>
      </c>
      <c r="B762" s="137">
        <v>15.5176669775266</v>
      </c>
      <c r="C762" s="137">
        <v>47.583296822041703</v>
      </c>
      <c r="D762" s="137">
        <v>7.4142228611107299</v>
      </c>
      <c r="E762" s="137">
        <v>10.385812231703699</v>
      </c>
      <c r="F762" s="137">
        <v>21.2680024433261</v>
      </c>
      <c r="G762" s="137">
        <v>26.4523878366041</v>
      </c>
      <c r="H762" s="137">
        <v>6.2247266099635503</v>
      </c>
      <c r="I762" s="137">
        <v>14.996395306262601</v>
      </c>
      <c r="J762" s="137">
        <v>14.55</v>
      </c>
      <c r="K762" s="137">
        <v>11.0641583825842</v>
      </c>
      <c r="L762" s="137">
        <v>15.4618480315642</v>
      </c>
      <c r="M762" s="137">
        <v>47.353055063225398</v>
      </c>
      <c r="N762" s="137">
        <v>7.3426372610724204</v>
      </c>
      <c r="O762" s="137">
        <v>10.3454005109578</v>
      </c>
      <c r="P762" s="137">
        <v>21.1627804151587</v>
      </c>
      <c r="Q762" s="137">
        <v>26.878058445469001</v>
      </c>
      <c r="R762" s="137">
        <v>6.2854556500607499</v>
      </c>
      <c r="S762" s="137">
        <v>15.0752199859276</v>
      </c>
      <c r="T762" s="137">
        <v>14.61</v>
      </c>
      <c r="U762" s="137">
        <v>11.116286337272401</v>
      </c>
      <c r="V762" s="1">
        <v>685779</v>
      </c>
      <c r="W762" s="1">
        <v>1551417</v>
      </c>
      <c r="X762" s="1">
        <v>80800</v>
      </c>
      <c r="Y762" s="1">
        <v>1199733</v>
      </c>
      <c r="Z762" s="1">
        <v>226500</v>
      </c>
      <c r="AA762" s="1">
        <v>101761</v>
      </c>
      <c r="AB762" s="1">
        <v>277060</v>
      </c>
      <c r="AC762" s="1">
        <v>209250</v>
      </c>
      <c r="AD762" s="1">
        <v>116575</v>
      </c>
      <c r="AE762" s="1">
        <v>146600</v>
      </c>
      <c r="AH762" s="136">
        <f t="shared" si="11"/>
        <v>37596</v>
      </c>
      <c r="AI762" s="177">
        <f>HLOOKUP(附加题模型!$E$2,历史数据!$B$3:$K$5000,ROW(A760),)</f>
        <v>11.0641583825842</v>
      </c>
      <c r="AJ762" s="177">
        <f>HLOOKUP(附加题模型!$E$2,历史数据!$L$3:$U$5000,ROW(A760),)</f>
        <v>11.116286337272401</v>
      </c>
    </row>
    <row r="763" spans="1:36" x14ac:dyDescent="0.2">
      <c r="A763" s="148">
        <v>37599</v>
      </c>
      <c r="B763" s="137">
        <v>15.573485923488899</v>
      </c>
      <c r="C763" s="137">
        <v>47.199560557347802</v>
      </c>
      <c r="D763" s="137">
        <v>7.3426372610724204</v>
      </c>
      <c r="E763" s="137">
        <v>10.304988790211899</v>
      </c>
      <c r="F763" s="137">
        <v>21.1627804151587</v>
      </c>
      <c r="G763" s="137">
        <v>26.802045836743101</v>
      </c>
      <c r="H763" s="137">
        <v>6.2854556500607499</v>
      </c>
      <c r="I763" s="137">
        <v>14.9766891363463</v>
      </c>
      <c r="J763" s="137">
        <v>14.56</v>
      </c>
      <c r="K763" s="137">
        <v>11.168414291960699</v>
      </c>
      <c r="L763" s="137">
        <v>15.378119612620701</v>
      </c>
      <c r="M763" s="137">
        <v>47.506549569102901</v>
      </c>
      <c r="N763" s="137">
        <v>7.3324107467812301</v>
      </c>
      <c r="O763" s="137">
        <v>10.385812231703699</v>
      </c>
      <c r="P763" s="137">
        <v>21.110169401075002</v>
      </c>
      <c r="Q763" s="137">
        <v>26.482792880094401</v>
      </c>
      <c r="R763" s="137">
        <v>6.23484811664642</v>
      </c>
      <c r="S763" s="137">
        <v>15.4693433842525</v>
      </c>
      <c r="T763" s="137">
        <v>14.42</v>
      </c>
      <c r="U763" s="137">
        <v>11.1423503146166</v>
      </c>
      <c r="V763" s="1">
        <v>457690</v>
      </c>
      <c r="W763" s="1">
        <v>957570</v>
      </c>
      <c r="X763" s="1">
        <v>44460</v>
      </c>
      <c r="Y763" s="1">
        <v>899921</v>
      </c>
      <c r="Z763" s="1">
        <v>288750</v>
      </c>
      <c r="AA763" s="1">
        <v>67600</v>
      </c>
      <c r="AB763" s="1">
        <v>283238</v>
      </c>
      <c r="AC763" s="1">
        <v>503089</v>
      </c>
      <c r="AD763" s="1">
        <v>90015</v>
      </c>
      <c r="AE763" s="1">
        <v>65650</v>
      </c>
      <c r="AH763" s="136">
        <f t="shared" si="11"/>
        <v>37599</v>
      </c>
      <c r="AI763" s="177">
        <f>HLOOKUP(附加题模型!$E$2,历史数据!$B$3:$K$5000,ROW(A761),)</f>
        <v>11.168414291960699</v>
      </c>
      <c r="AJ763" s="177">
        <f>HLOOKUP(附加题模型!$E$2,历史数据!$L$3:$U$5000,ROW(A761),)</f>
        <v>11.1423503146166</v>
      </c>
    </row>
    <row r="764" spans="1:36" x14ac:dyDescent="0.2">
      <c r="A764" s="148">
        <v>37600</v>
      </c>
      <c r="B764" s="137">
        <v>15.294391193677299</v>
      </c>
      <c r="C764" s="137">
        <v>47.506549569102901</v>
      </c>
      <c r="D764" s="137">
        <v>7.3324107467812301</v>
      </c>
      <c r="E764" s="137">
        <v>10.4060180920767</v>
      </c>
      <c r="F764" s="137">
        <v>21.044405633470401</v>
      </c>
      <c r="G764" s="137">
        <v>26.300362619152299</v>
      </c>
      <c r="H764" s="137">
        <v>6.2247266099635503</v>
      </c>
      <c r="I764" s="137">
        <v>15.3905187045875</v>
      </c>
      <c r="J764" s="137">
        <v>14.38</v>
      </c>
      <c r="K764" s="137">
        <v>11.129318325944499</v>
      </c>
      <c r="L764" s="137">
        <v>15.0990248828091</v>
      </c>
      <c r="M764" s="137">
        <v>46.048351763266197</v>
      </c>
      <c r="N764" s="137">
        <v>7.1790130324134198</v>
      </c>
      <c r="O764" s="137">
        <v>10.123136046855199</v>
      </c>
      <c r="P764" s="137">
        <v>21.373224471493401</v>
      </c>
      <c r="Q764" s="137">
        <v>25.494628966658102</v>
      </c>
      <c r="R764" s="137">
        <v>6.1032685297691396</v>
      </c>
      <c r="S764" s="137">
        <v>14.6613904176864</v>
      </c>
      <c r="T764" s="137">
        <v>14.22</v>
      </c>
      <c r="U764" s="137">
        <v>10.9077745185194</v>
      </c>
      <c r="V764" s="1">
        <v>657503</v>
      </c>
      <c r="W764" s="1">
        <v>1432040</v>
      </c>
      <c r="X764" s="1">
        <v>89102</v>
      </c>
      <c r="Y764" s="1">
        <v>853550</v>
      </c>
      <c r="Z764" s="1">
        <v>556905</v>
      </c>
      <c r="AA764" s="1">
        <v>154808</v>
      </c>
      <c r="AB764" s="1">
        <v>358100</v>
      </c>
      <c r="AC764" s="1">
        <v>622696</v>
      </c>
      <c r="AD764" s="1">
        <v>152499</v>
      </c>
      <c r="AE764" s="1">
        <v>78800</v>
      </c>
      <c r="AH764" s="136">
        <f t="shared" si="11"/>
        <v>37600</v>
      </c>
      <c r="AI764" s="177">
        <f>HLOOKUP(附加题模型!$E$2,历史数据!$B$3:$K$5000,ROW(A762),)</f>
        <v>11.129318325944499</v>
      </c>
      <c r="AJ764" s="177">
        <f>HLOOKUP(附加题模型!$E$2,历史数据!$L$3:$U$5000,ROW(A762),)</f>
        <v>10.9077745185194</v>
      </c>
    </row>
    <row r="765" spans="1:36" x14ac:dyDescent="0.2">
      <c r="A765" s="148">
        <v>37601</v>
      </c>
      <c r="B765" s="137">
        <v>15.015296463865599</v>
      </c>
      <c r="C765" s="137">
        <v>45.894857257388601</v>
      </c>
      <c r="D765" s="137">
        <v>7.1790130324134198</v>
      </c>
      <c r="E765" s="137">
        <v>10.0322096751768</v>
      </c>
      <c r="F765" s="137">
        <v>21.360071717972499</v>
      </c>
      <c r="G765" s="137">
        <v>25.418616357932201</v>
      </c>
      <c r="H765" s="137">
        <v>6.0729040097205296</v>
      </c>
      <c r="I765" s="137">
        <v>14.582565738021399</v>
      </c>
      <c r="J765" s="137">
        <v>14.2</v>
      </c>
      <c r="K765" s="137">
        <v>10.9468704845356</v>
      </c>
      <c r="L765" s="137">
        <v>14.9594775179033</v>
      </c>
      <c r="M765" s="137">
        <v>45.971604510327403</v>
      </c>
      <c r="N765" s="137">
        <v>7.0665213752103604</v>
      </c>
      <c r="O765" s="137">
        <v>10.0726213959228</v>
      </c>
      <c r="P765" s="137">
        <v>21.3863772250143</v>
      </c>
      <c r="Q765" s="137">
        <v>25.418616357932201</v>
      </c>
      <c r="R765" s="137">
        <v>6.0931470230862699</v>
      </c>
      <c r="S765" s="137">
        <v>14.681096587602701</v>
      </c>
      <c r="T765" s="137">
        <v>14.26</v>
      </c>
      <c r="U765" s="137">
        <v>10.738358665782499</v>
      </c>
      <c r="V765" s="1">
        <v>512754</v>
      </c>
      <c r="W765" s="1">
        <v>1233751</v>
      </c>
      <c r="X765" s="1">
        <v>136558</v>
      </c>
      <c r="Y765" s="1">
        <v>587342</v>
      </c>
      <c r="Z765" s="1">
        <v>212400</v>
      </c>
      <c r="AA765" s="1">
        <v>146374</v>
      </c>
      <c r="AB765" s="1">
        <v>391136</v>
      </c>
      <c r="AC765" s="1">
        <v>193109</v>
      </c>
      <c r="AD765" s="1">
        <v>92200</v>
      </c>
      <c r="AE765" s="1">
        <v>102000</v>
      </c>
      <c r="AH765" s="136">
        <f t="shared" si="11"/>
        <v>37601</v>
      </c>
      <c r="AI765" s="177">
        <f>HLOOKUP(附加题模型!$E$2,历史数据!$B$3:$K$5000,ROW(A763),)</f>
        <v>10.9468704845356</v>
      </c>
      <c r="AJ765" s="177">
        <f>HLOOKUP(附加题模型!$E$2,历史数据!$L$3:$U$5000,ROW(A763),)</f>
        <v>10.738358665782499</v>
      </c>
    </row>
    <row r="766" spans="1:36" x14ac:dyDescent="0.2">
      <c r="A766" s="148">
        <v>37602</v>
      </c>
      <c r="B766" s="137">
        <v>15.1548438287714</v>
      </c>
      <c r="C766" s="137">
        <v>46.048351763266197</v>
      </c>
      <c r="D766" s="137">
        <v>7.1687865181222401</v>
      </c>
      <c r="E766" s="137">
        <v>10.102930186482199</v>
      </c>
      <c r="F766" s="137">
        <v>21.3074607038888</v>
      </c>
      <c r="G766" s="137">
        <v>25.464223923167701</v>
      </c>
      <c r="H766" s="137">
        <v>6.1235115431348701</v>
      </c>
      <c r="I766" s="137">
        <v>14.8781582867651</v>
      </c>
      <c r="J766" s="137">
        <v>14.26</v>
      </c>
      <c r="K766" s="137">
        <v>10.738358665782499</v>
      </c>
      <c r="L766" s="137">
        <v>15.0432059368468</v>
      </c>
      <c r="M766" s="137">
        <v>46.278593522082502</v>
      </c>
      <c r="N766" s="137">
        <v>7.1687865181222401</v>
      </c>
      <c r="O766" s="137">
        <v>10.183753627974101</v>
      </c>
      <c r="P766" s="137">
        <v>21.8335708447256</v>
      </c>
      <c r="Q766" s="137">
        <v>25.707464271090501</v>
      </c>
      <c r="R766" s="137">
        <v>6.1437545565006104</v>
      </c>
      <c r="S766" s="137">
        <v>14.681096587602701</v>
      </c>
      <c r="T766" s="137">
        <v>14.38</v>
      </c>
      <c r="U766" s="137">
        <v>10.777454631798699</v>
      </c>
      <c r="V766" s="1">
        <v>476250</v>
      </c>
      <c r="W766" s="1">
        <v>1036665</v>
      </c>
      <c r="X766" s="1">
        <v>100760</v>
      </c>
      <c r="Y766" s="1">
        <v>665848</v>
      </c>
      <c r="Z766" s="1">
        <v>643211</v>
      </c>
      <c r="AA766" s="1">
        <v>144367</v>
      </c>
      <c r="AB766" s="1">
        <v>266000</v>
      </c>
      <c r="AC766" s="1">
        <v>127350</v>
      </c>
      <c r="AD766" s="1">
        <v>100000</v>
      </c>
      <c r="AE766" s="1">
        <v>123212</v>
      </c>
      <c r="AH766" s="136">
        <f t="shared" si="11"/>
        <v>37602</v>
      </c>
      <c r="AI766" s="177">
        <f>HLOOKUP(附加题模型!$E$2,历史数据!$B$3:$K$5000,ROW(A764),)</f>
        <v>10.738358665782499</v>
      </c>
      <c r="AJ766" s="177">
        <f>HLOOKUP(附加题模型!$E$2,历史数据!$L$3:$U$5000,ROW(A764),)</f>
        <v>10.777454631798699</v>
      </c>
    </row>
    <row r="767" spans="1:36" x14ac:dyDescent="0.2">
      <c r="A767" s="148">
        <v>37603</v>
      </c>
      <c r="B767" s="137">
        <v>14.875749098959799</v>
      </c>
      <c r="C767" s="137">
        <v>46.048351763266197</v>
      </c>
      <c r="D767" s="137">
        <v>7.1278804609574902</v>
      </c>
      <c r="E767" s="137">
        <v>10.102930186482199</v>
      </c>
      <c r="F767" s="137">
        <v>21.741501570079102</v>
      </c>
      <c r="G767" s="137">
        <v>25.084160879538398</v>
      </c>
      <c r="H767" s="137">
        <v>6.0729040097205296</v>
      </c>
      <c r="I767" s="137">
        <v>14.582565738021399</v>
      </c>
      <c r="J767" s="137">
        <v>14.1</v>
      </c>
      <c r="K767" s="137">
        <v>10.7122946884384</v>
      </c>
      <c r="L767" s="137">
        <v>15.3502101396396</v>
      </c>
      <c r="M767" s="137">
        <v>47.353055063225398</v>
      </c>
      <c r="N767" s="137">
        <v>7.31195771819886</v>
      </c>
      <c r="O767" s="137">
        <v>10.4868415335685</v>
      </c>
      <c r="P767" s="137">
        <v>21.951945626413799</v>
      </c>
      <c r="Q767" s="137">
        <v>25.874692010287401</v>
      </c>
      <c r="R767" s="137">
        <v>6.27533414337789</v>
      </c>
      <c r="S767" s="137">
        <v>14.9766891363463</v>
      </c>
      <c r="T767" s="137">
        <v>14.38</v>
      </c>
      <c r="U767" s="137">
        <v>11.4420860540741</v>
      </c>
      <c r="V767" s="1">
        <v>1075295</v>
      </c>
      <c r="W767" s="1">
        <v>1354101</v>
      </c>
      <c r="X767" s="1">
        <v>107485</v>
      </c>
      <c r="Y767" s="1">
        <v>1203926</v>
      </c>
      <c r="Z767" s="1">
        <v>329755</v>
      </c>
      <c r="AA767" s="1">
        <v>106749</v>
      </c>
      <c r="AB767" s="1">
        <v>399973</v>
      </c>
      <c r="AC767" s="1">
        <v>198930</v>
      </c>
      <c r="AD767" s="1">
        <v>98290</v>
      </c>
      <c r="AE767" s="1">
        <v>562621</v>
      </c>
      <c r="AH767" s="136">
        <f t="shared" si="11"/>
        <v>37603</v>
      </c>
      <c r="AI767" s="177">
        <f>HLOOKUP(附加题模型!$E$2,历史数据!$B$3:$K$5000,ROW(A765),)</f>
        <v>10.7122946884384</v>
      </c>
      <c r="AJ767" s="177">
        <f>HLOOKUP(附加题模型!$E$2,历史数据!$L$3:$U$5000,ROW(A765),)</f>
        <v>11.4420860540741</v>
      </c>
    </row>
    <row r="768" spans="1:36" x14ac:dyDescent="0.2">
      <c r="A768" s="148">
        <v>37606</v>
      </c>
      <c r="B768" s="137">
        <v>15.294391193677299</v>
      </c>
      <c r="C768" s="137">
        <v>47.660044074980497</v>
      </c>
      <c r="D768" s="137">
        <v>7.31195771819886</v>
      </c>
      <c r="E768" s="137">
        <v>10.446429812822601</v>
      </c>
      <c r="F768" s="137">
        <v>21.9387928728929</v>
      </c>
      <c r="G768" s="137">
        <v>25.9963121842489</v>
      </c>
      <c r="H768" s="137">
        <v>6.3158201701093599</v>
      </c>
      <c r="I768" s="137">
        <v>15.0161014761788</v>
      </c>
      <c r="J768" s="137">
        <v>14.46</v>
      </c>
      <c r="K768" s="137">
        <v>11.4420860540741</v>
      </c>
      <c r="L768" s="137">
        <v>15.433938558583099</v>
      </c>
      <c r="M768" s="137">
        <v>47.583296822041703</v>
      </c>
      <c r="N768" s="137">
        <v>7.3528637753636099</v>
      </c>
      <c r="O768" s="137">
        <v>10.5070473939415</v>
      </c>
      <c r="P768" s="137">
        <v>21.9387928728929</v>
      </c>
      <c r="Q768" s="137">
        <v>26.239552532171601</v>
      </c>
      <c r="R768" s="137">
        <v>6.3563061968408299</v>
      </c>
      <c r="S768" s="137">
        <v>15.508755724085001</v>
      </c>
      <c r="T768" s="137">
        <v>14.38</v>
      </c>
      <c r="U768" s="137">
        <v>11.5202779861065</v>
      </c>
      <c r="V768" s="1">
        <v>1619571</v>
      </c>
      <c r="W768" s="1">
        <v>2078527</v>
      </c>
      <c r="X768" s="1">
        <v>234583</v>
      </c>
      <c r="Y768" s="1">
        <v>1087335</v>
      </c>
      <c r="Z768" s="1">
        <v>191914</v>
      </c>
      <c r="AA768" s="1">
        <v>120610</v>
      </c>
      <c r="AB768" s="1">
        <v>627025</v>
      </c>
      <c r="AC768" s="1">
        <v>435286</v>
      </c>
      <c r="AD768" s="1">
        <v>187269</v>
      </c>
      <c r="AE768" s="1">
        <v>625412</v>
      </c>
      <c r="AH768" s="136">
        <f t="shared" si="11"/>
        <v>37606</v>
      </c>
      <c r="AI768" s="177">
        <f>HLOOKUP(附加题模型!$E$2,历史数据!$B$3:$K$5000,ROW(A766),)</f>
        <v>11.4420860540741</v>
      </c>
      <c r="AJ768" s="177">
        <f>HLOOKUP(附加题模型!$E$2,历史数据!$L$3:$U$5000,ROW(A766),)</f>
        <v>11.5202779861065</v>
      </c>
    </row>
    <row r="769" spans="1:36" x14ac:dyDescent="0.2">
      <c r="A769" s="148">
        <v>37607</v>
      </c>
      <c r="B769" s="137">
        <v>15.4618480315642</v>
      </c>
      <c r="C769" s="137">
        <v>47.736791327919299</v>
      </c>
      <c r="D769" s="137">
        <v>7.4142228611107299</v>
      </c>
      <c r="E769" s="137">
        <v>10.547459114687401</v>
      </c>
      <c r="F769" s="137">
        <v>21.9387928728929</v>
      </c>
      <c r="G769" s="137">
        <v>26.1635399234458</v>
      </c>
      <c r="H769" s="137">
        <v>6.3563061968408299</v>
      </c>
      <c r="I769" s="137">
        <v>15.508755724085001</v>
      </c>
      <c r="J769" s="137">
        <v>14.38</v>
      </c>
      <c r="K769" s="137">
        <v>11.5984699181389</v>
      </c>
      <c r="L769" s="137">
        <v>15.768852234357</v>
      </c>
      <c r="M769" s="137">
        <v>47.890285833796803</v>
      </c>
      <c r="N769" s="137">
        <v>7.4449024039842904</v>
      </c>
      <c r="O769" s="137">
        <v>10.638385486365801</v>
      </c>
      <c r="P769" s="137">
        <v>22.4649030137297</v>
      </c>
      <c r="Q769" s="137">
        <v>26.467590358349302</v>
      </c>
      <c r="R769" s="137">
        <v>6.3765492102065604</v>
      </c>
      <c r="S769" s="137">
        <v>15.508755724085001</v>
      </c>
      <c r="T769" s="137">
        <v>14.39</v>
      </c>
      <c r="U769" s="137">
        <v>11.846077702908101</v>
      </c>
      <c r="V769" s="1">
        <v>2243500</v>
      </c>
      <c r="W769" s="1">
        <v>1518893</v>
      </c>
      <c r="X769" s="1">
        <v>130929</v>
      </c>
      <c r="Y769" s="1">
        <v>964411</v>
      </c>
      <c r="Z769" s="1">
        <v>1055965</v>
      </c>
      <c r="AA769" s="1">
        <v>158104</v>
      </c>
      <c r="AB769" s="1">
        <v>510919</v>
      </c>
      <c r="AC769" s="1">
        <v>411951</v>
      </c>
      <c r="AD769" s="1">
        <v>54800</v>
      </c>
      <c r="AE769" s="1">
        <v>372535</v>
      </c>
      <c r="AH769" s="136">
        <f t="shared" si="11"/>
        <v>37607</v>
      </c>
      <c r="AI769" s="177">
        <f>HLOOKUP(附加题模型!$E$2,历史数据!$B$3:$K$5000,ROW(A767),)</f>
        <v>11.5984699181389</v>
      </c>
      <c r="AJ769" s="177">
        <f>HLOOKUP(附加题模型!$E$2,历史数据!$L$3:$U$5000,ROW(A767),)</f>
        <v>11.846077702908101</v>
      </c>
    </row>
    <row r="770" spans="1:36" x14ac:dyDescent="0.2">
      <c r="A770" s="148">
        <v>37608</v>
      </c>
      <c r="B770" s="137">
        <v>15.768852234357</v>
      </c>
      <c r="C770" s="137">
        <v>48.043780339674399</v>
      </c>
      <c r="D770" s="137">
        <v>7.4449024039842904</v>
      </c>
      <c r="E770" s="137">
        <v>10.638385486365801</v>
      </c>
      <c r="F770" s="137">
        <v>22.438597506687898</v>
      </c>
      <c r="G770" s="137">
        <v>26.832450880233498</v>
      </c>
      <c r="H770" s="137">
        <v>6.3765492102065604</v>
      </c>
      <c r="I770" s="137">
        <v>15.4693433842525</v>
      </c>
      <c r="J770" s="137">
        <v>14.4</v>
      </c>
      <c r="K770" s="137">
        <v>11.898205657596399</v>
      </c>
      <c r="L770" s="137">
        <v>15.768852234357</v>
      </c>
      <c r="M770" s="137">
        <v>47.1228133044091</v>
      </c>
      <c r="N770" s="137">
        <v>7.3630902896547896</v>
      </c>
      <c r="O770" s="137">
        <v>10.456532743009101</v>
      </c>
      <c r="P770" s="137">
        <v>22.438597506687898</v>
      </c>
      <c r="Q770" s="137">
        <v>27.6229820109826</v>
      </c>
      <c r="R770" s="137">
        <v>6.3461846901579602</v>
      </c>
      <c r="S770" s="137">
        <v>15.410224874503699</v>
      </c>
      <c r="T770" s="137">
        <v>14.41</v>
      </c>
      <c r="U770" s="137">
        <v>11.6375658841551</v>
      </c>
      <c r="V770" s="1">
        <v>0</v>
      </c>
      <c r="W770" s="1">
        <v>1371642</v>
      </c>
      <c r="X770" s="1">
        <v>157400</v>
      </c>
      <c r="Y770" s="1">
        <v>788154</v>
      </c>
      <c r="Z770" s="1">
        <v>306400</v>
      </c>
      <c r="AA770" s="1">
        <v>806682</v>
      </c>
      <c r="AB770" s="1">
        <v>465754</v>
      </c>
      <c r="AC770" s="1">
        <v>261854</v>
      </c>
      <c r="AD770" s="1">
        <v>61893</v>
      </c>
      <c r="AE770" s="1">
        <v>523586</v>
      </c>
      <c r="AH770" s="136">
        <f t="shared" si="11"/>
        <v>37608</v>
      </c>
      <c r="AI770" s="177">
        <f>HLOOKUP(附加题模型!$E$2,历史数据!$B$3:$K$5000,ROW(A768),)</f>
        <v>11.898205657596399</v>
      </c>
      <c r="AJ770" s="177">
        <f>HLOOKUP(附加题模型!$E$2,历史数据!$L$3:$U$5000,ROW(A768),)</f>
        <v>11.6375658841551</v>
      </c>
    </row>
    <row r="771" spans="1:36" x14ac:dyDescent="0.2">
      <c r="A771" s="148">
        <v>37609</v>
      </c>
      <c r="B771" s="137">
        <v>15.573485923488899</v>
      </c>
      <c r="C771" s="137">
        <v>46.969318798531503</v>
      </c>
      <c r="D771" s="137">
        <v>7.3324107467812301</v>
      </c>
      <c r="E771" s="137">
        <v>10.456532743009101</v>
      </c>
      <c r="F771" s="137">
        <v>22.438597506687898</v>
      </c>
      <c r="G771" s="137">
        <v>27.577374445747001</v>
      </c>
      <c r="H771" s="137">
        <v>6.3056986634264902</v>
      </c>
      <c r="I771" s="137">
        <v>15.410224874503699</v>
      </c>
      <c r="J771" s="137">
        <v>14.4</v>
      </c>
      <c r="K771" s="137">
        <v>11.663629861499199</v>
      </c>
      <c r="L771" s="137">
        <v>15.768852234357</v>
      </c>
      <c r="M771" s="137">
        <v>47.890285833796803</v>
      </c>
      <c r="N771" s="137">
        <v>7.3835433182371704</v>
      </c>
      <c r="O771" s="137">
        <v>10.466635673195601</v>
      </c>
      <c r="P771" s="137">
        <v>22.188695189790401</v>
      </c>
      <c r="Q771" s="137">
        <v>27.440551750040399</v>
      </c>
      <c r="R771" s="137">
        <v>6.3664277035236898</v>
      </c>
      <c r="S771" s="137">
        <v>15.4693433842525</v>
      </c>
      <c r="T771" s="137">
        <v>14.67</v>
      </c>
      <c r="U771" s="137">
        <v>11.611501906810901</v>
      </c>
      <c r="V771" s="1">
        <v>1326596</v>
      </c>
      <c r="W771" s="1">
        <v>790624</v>
      </c>
      <c r="X771" s="1">
        <v>101914</v>
      </c>
      <c r="Y771" s="1">
        <v>382963</v>
      </c>
      <c r="Z771" s="1">
        <v>347100</v>
      </c>
      <c r="AA771" s="1">
        <v>331799</v>
      </c>
      <c r="AB771" s="1">
        <v>306633</v>
      </c>
      <c r="AC771" s="1">
        <v>209890</v>
      </c>
      <c r="AD771" s="1">
        <v>689037</v>
      </c>
      <c r="AE771" s="1">
        <v>334710</v>
      </c>
      <c r="AH771" s="136">
        <f t="shared" si="11"/>
        <v>37609</v>
      </c>
      <c r="AI771" s="177">
        <f>HLOOKUP(附加题模型!$E$2,历史数据!$B$3:$K$5000,ROW(A769),)</f>
        <v>11.663629861499199</v>
      </c>
      <c r="AJ771" s="177">
        <f>HLOOKUP(附加题模型!$E$2,历史数据!$L$3:$U$5000,ROW(A769),)</f>
        <v>11.611501906810901</v>
      </c>
    </row>
    <row r="772" spans="1:36" x14ac:dyDescent="0.2">
      <c r="A772" s="148">
        <v>37610</v>
      </c>
      <c r="B772" s="137">
        <v>15.768852234357</v>
      </c>
      <c r="C772" s="137">
        <v>47.813538580858101</v>
      </c>
      <c r="D772" s="137">
        <v>7.3835433182371704</v>
      </c>
      <c r="E772" s="137">
        <v>10.547459114687401</v>
      </c>
      <c r="F772" s="137">
        <v>22.188695189790401</v>
      </c>
      <c r="G772" s="137">
        <v>27.394944184804899</v>
      </c>
      <c r="H772" s="137">
        <v>6.3765492102065604</v>
      </c>
      <c r="I772" s="137">
        <v>15.4693433842525</v>
      </c>
      <c r="J772" s="137">
        <v>14.65</v>
      </c>
      <c r="K772" s="137">
        <v>11.650597872827101</v>
      </c>
      <c r="L772" s="137">
        <v>15.936309072244001</v>
      </c>
      <c r="M772" s="137">
        <v>48.504263857307002</v>
      </c>
      <c r="N772" s="137">
        <v>7.5062614897314104</v>
      </c>
      <c r="O772" s="137">
        <v>10.6181796259928</v>
      </c>
      <c r="P772" s="137">
        <v>22.412291999646001</v>
      </c>
      <c r="Q772" s="137">
        <v>27.729399663198802</v>
      </c>
      <c r="R772" s="137">
        <v>6.4575212636695003</v>
      </c>
      <c r="S772" s="137">
        <v>15.5875804037499</v>
      </c>
      <c r="T772" s="137">
        <v>14.74</v>
      </c>
      <c r="U772" s="137">
        <v>11.767885770875701</v>
      </c>
      <c r="V772" s="1">
        <v>1157822</v>
      </c>
      <c r="W772" s="1">
        <v>2646413</v>
      </c>
      <c r="X772" s="1">
        <v>249569</v>
      </c>
      <c r="Y772" s="1">
        <v>828655</v>
      </c>
      <c r="Z772" s="1">
        <v>584100</v>
      </c>
      <c r="AA772" s="1">
        <v>276928</v>
      </c>
      <c r="AB772" s="1">
        <v>736532</v>
      </c>
      <c r="AC772" s="1">
        <v>395276</v>
      </c>
      <c r="AD772" s="1">
        <v>668852</v>
      </c>
      <c r="AE772" s="1">
        <v>224209</v>
      </c>
      <c r="AH772" s="136">
        <f t="shared" si="11"/>
        <v>37610</v>
      </c>
      <c r="AI772" s="177">
        <f>HLOOKUP(附加题模型!$E$2,历史数据!$B$3:$K$5000,ROW(A770),)</f>
        <v>11.650597872827101</v>
      </c>
      <c r="AJ772" s="177">
        <f>HLOOKUP(附加题模型!$E$2,历史数据!$L$3:$U$5000,ROW(A770),)</f>
        <v>11.767885770875701</v>
      </c>
    </row>
    <row r="773" spans="1:36" x14ac:dyDescent="0.2">
      <c r="A773" s="148">
        <v>37613</v>
      </c>
      <c r="B773" s="137">
        <v>15.824671180319401</v>
      </c>
      <c r="C773" s="137">
        <v>48.581011110245797</v>
      </c>
      <c r="D773" s="137">
        <v>7.5062614897314104</v>
      </c>
      <c r="E773" s="137">
        <v>10.567664975060399</v>
      </c>
      <c r="F773" s="137">
        <v>22.4254447531669</v>
      </c>
      <c r="G773" s="137">
        <v>27.592576967492199</v>
      </c>
      <c r="H773" s="137">
        <v>6.4575212636695003</v>
      </c>
      <c r="I773" s="137">
        <v>15.5875804037499</v>
      </c>
      <c r="J773" s="137">
        <v>14.75</v>
      </c>
      <c r="K773" s="137">
        <v>11.767885770875701</v>
      </c>
      <c r="L773" s="137">
        <v>16.047946964168698</v>
      </c>
      <c r="M773" s="137">
        <v>49.0414946278785</v>
      </c>
      <c r="N773" s="137">
        <v>7.4653554325666702</v>
      </c>
      <c r="O773" s="137">
        <v>10.648488416552199</v>
      </c>
      <c r="P773" s="137">
        <v>22.2018479433113</v>
      </c>
      <c r="Q773" s="137">
        <v>27.501361837021101</v>
      </c>
      <c r="R773" s="137">
        <v>6.4575212636695003</v>
      </c>
      <c r="S773" s="137">
        <v>15.4693433842525</v>
      </c>
      <c r="T773" s="137">
        <v>14.61</v>
      </c>
      <c r="U773" s="137">
        <v>11.6375658841551</v>
      </c>
      <c r="V773" s="1">
        <v>2468175</v>
      </c>
      <c r="W773" s="1">
        <v>2264403</v>
      </c>
      <c r="X773" s="1">
        <v>226700</v>
      </c>
      <c r="Y773" s="1">
        <v>795775</v>
      </c>
      <c r="Z773" s="1">
        <v>80021</v>
      </c>
      <c r="AA773" s="1">
        <v>143370</v>
      </c>
      <c r="AB773" s="1">
        <v>863213</v>
      </c>
      <c r="AC773" s="1">
        <v>226107</v>
      </c>
      <c r="AD773" s="1">
        <v>127000</v>
      </c>
      <c r="AE773" s="1">
        <v>273000</v>
      </c>
      <c r="AH773" s="136">
        <f t="shared" si="11"/>
        <v>37613</v>
      </c>
      <c r="AI773" s="177">
        <f>HLOOKUP(附加题模型!$E$2,历史数据!$B$3:$K$5000,ROW(A771),)</f>
        <v>11.767885770875701</v>
      </c>
      <c r="AJ773" s="177">
        <f>HLOOKUP(附加题模型!$E$2,历史数据!$L$3:$U$5000,ROW(A771),)</f>
        <v>11.6375658841551</v>
      </c>
    </row>
    <row r="774" spans="1:36" x14ac:dyDescent="0.2">
      <c r="A774" s="148">
        <v>37614</v>
      </c>
      <c r="B774" s="137">
        <v>16.215403802055601</v>
      </c>
      <c r="C774" s="137">
        <v>49.0414946278785</v>
      </c>
      <c r="D774" s="137">
        <v>7.4653554325666702</v>
      </c>
      <c r="E774" s="137">
        <v>10.638385486365801</v>
      </c>
      <c r="F774" s="137">
        <v>22.7542635911899</v>
      </c>
      <c r="G774" s="137">
        <v>27.531766880511501</v>
      </c>
      <c r="H774" s="137">
        <v>6.4372782503037698</v>
      </c>
      <c r="I774" s="137">
        <v>14.996395306262601</v>
      </c>
      <c r="J774" s="137">
        <v>14.61</v>
      </c>
      <c r="K774" s="137">
        <v>11.663629861499199</v>
      </c>
      <c r="L774" s="137">
        <v>16.243313275036801</v>
      </c>
      <c r="M774" s="137">
        <v>49.425230892572401</v>
      </c>
      <c r="N774" s="137">
        <v>7.4653554325666702</v>
      </c>
      <c r="O774" s="137">
        <v>10.6181796259928</v>
      </c>
      <c r="P774" s="137">
        <v>22.149236929227602</v>
      </c>
      <c r="Q774" s="137">
        <v>27.866222358905301</v>
      </c>
      <c r="R774" s="137">
        <v>6.4777642770352397</v>
      </c>
      <c r="S774" s="137">
        <v>15.4496372143362</v>
      </c>
      <c r="T774" s="137">
        <v>14.67</v>
      </c>
      <c r="U774" s="137">
        <v>11.780917759547799</v>
      </c>
      <c r="V774" s="1">
        <v>3056492</v>
      </c>
      <c r="W774" s="1">
        <v>1588738</v>
      </c>
      <c r="X774" s="1">
        <v>220061</v>
      </c>
      <c r="Y774" s="1">
        <v>451735</v>
      </c>
      <c r="Z774" s="1">
        <v>914300</v>
      </c>
      <c r="AA774" s="1">
        <v>160669</v>
      </c>
      <c r="AB774" s="1">
        <v>247844</v>
      </c>
      <c r="AC774" s="1">
        <v>127013</v>
      </c>
      <c r="AD774" s="1">
        <v>118126</v>
      </c>
      <c r="AE774" s="1">
        <v>113493</v>
      </c>
      <c r="AH774" s="136">
        <f t="shared" ref="AH774:AH837" si="12">A774</f>
        <v>37614</v>
      </c>
      <c r="AI774" s="177">
        <f>HLOOKUP(附加题模型!$E$2,历史数据!$B$3:$K$5000,ROW(A772),)</f>
        <v>11.663629861499199</v>
      </c>
      <c r="AJ774" s="177">
        <f>HLOOKUP(附加题模型!$E$2,历史数据!$L$3:$U$5000,ROW(A772),)</f>
        <v>11.780917759547799</v>
      </c>
    </row>
    <row r="775" spans="1:36" x14ac:dyDescent="0.2">
      <c r="A775" s="148">
        <v>37615</v>
      </c>
      <c r="B775" s="137">
        <v>16.215403802055601</v>
      </c>
      <c r="C775" s="137">
        <v>49.501978145511103</v>
      </c>
      <c r="D775" s="137">
        <v>7.4858084611490403</v>
      </c>
      <c r="E775" s="137">
        <v>10.6990030674847</v>
      </c>
      <c r="F775" s="137">
        <v>22.320222724999599</v>
      </c>
      <c r="G775" s="137">
        <v>27.5469694022567</v>
      </c>
      <c r="H775" s="137">
        <v>6.5283718104495696</v>
      </c>
      <c r="I775" s="137">
        <v>15.4496372143362</v>
      </c>
      <c r="J775" s="137">
        <v>14.72</v>
      </c>
      <c r="K775" s="137">
        <v>11.8721416802523</v>
      </c>
      <c r="L775" s="137">
        <v>15.9921280182063</v>
      </c>
      <c r="M775" s="137">
        <v>50.0392089160826</v>
      </c>
      <c r="N775" s="137">
        <v>7.3835433182371704</v>
      </c>
      <c r="O775" s="137">
        <v>10.517150324128</v>
      </c>
      <c r="P775" s="137">
        <v>22.228153450353101</v>
      </c>
      <c r="Q775" s="137">
        <v>27.1821088803725</v>
      </c>
      <c r="R775" s="137">
        <v>6.3563061968408299</v>
      </c>
      <c r="S775" s="137">
        <v>15.351106364754999</v>
      </c>
      <c r="T775" s="137">
        <v>14.7</v>
      </c>
      <c r="U775" s="137">
        <v>11.5984699181389</v>
      </c>
      <c r="V775" s="1">
        <v>1442815</v>
      </c>
      <c r="W775" s="1">
        <v>4665608</v>
      </c>
      <c r="X775" s="1">
        <v>146100</v>
      </c>
      <c r="Y775" s="1">
        <v>346545</v>
      </c>
      <c r="Z775" s="1">
        <v>91122</v>
      </c>
      <c r="AA775" s="1">
        <v>97891</v>
      </c>
      <c r="AB775" s="1">
        <v>331300</v>
      </c>
      <c r="AC775" s="1">
        <v>83788</v>
      </c>
      <c r="AD775" s="1">
        <v>433300</v>
      </c>
      <c r="AE775" s="1">
        <v>122400</v>
      </c>
      <c r="AH775" s="136">
        <f t="shared" si="12"/>
        <v>37615</v>
      </c>
      <c r="AI775" s="177">
        <f>HLOOKUP(附加题模型!$E$2,历史数据!$B$3:$K$5000,ROW(A773),)</f>
        <v>11.8721416802523</v>
      </c>
      <c r="AJ775" s="177">
        <f>HLOOKUP(附加题模型!$E$2,历史数据!$L$3:$U$5000,ROW(A773),)</f>
        <v>11.5984699181389</v>
      </c>
    </row>
    <row r="776" spans="1:36" x14ac:dyDescent="0.2">
      <c r="A776" s="148">
        <v>37616</v>
      </c>
      <c r="B776" s="137">
        <v>15.8525806533005</v>
      </c>
      <c r="C776" s="137">
        <v>49.808967157266203</v>
      </c>
      <c r="D776" s="137">
        <v>7.3630902896547896</v>
      </c>
      <c r="E776" s="137">
        <v>10.517150324128</v>
      </c>
      <c r="F776" s="137">
        <v>22.228153450353101</v>
      </c>
      <c r="G776" s="137">
        <v>27.075691228156298</v>
      </c>
      <c r="H776" s="137">
        <v>6.3259416767922199</v>
      </c>
      <c r="I776" s="137">
        <v>15.311694024922501</v>
      </c>
      <c r="J776" s="137">
        <v>14.62</v>
      </c>
      <c r="K776" s="137">
        <v>11.468150031418199</v>
      </c>
      <c r="L776" s="137">
        <v>15.2106627747338</v>
      </c>
      <c r="M776" s="137">
        <v>47.506549569102901</v>
      </c>
      <c r="N776" s="137">
        <v>7.1585600038310497</v>
      </c>
      <c r="O776" s="137">
        <v>10.0423126053633</v>
      </c>
      <c r="P776" s="137">
        <v>22.004556640497501</v>
      </c>
      <c r="Q776" s="137">
        <v>26.224350010426502</v>
      </c>
      <c r="R776" s="137">
        <v>6.1032685297691396</v>
      </c>
      <c r="S776" s="137">
        <v>14.5628595681052</v>
      </c>
      <c r="T776" s="137">
        <v>14.45</v>
      </c>
      <c r="U776" s="137">
        <v>11.025062416568</v>
      </c>
      <c r="V776" s="1">
        <v>1617905</v>
      </c>
      <c r="W776" s="1">
        <v>3255372</v>
      </c>
      <c r="X776" s="1">
        <v>232770</v>
      </c>
      <c r="Y776" s="1">
        <v>836706</v>
      </c>
      <c r="Z776" s="1">
        <v>504900</v>
      </c>
      <c r="AA776" s="1">
        <v>189914</v>
      </c>
      <c r="AB776" s="1">
        <v>711445</v>
      </c>
      <c r="AC776" s="1">
        <v>241500</v>
      </c>
      <c r="AD776" s="1">
        <v>270410</v>
      </c>
      <c r="AE776" s="1">
        <v>310000</v>
      </c>
      <c r="AH776" s="136">
        <f t="shared" si="12"/>
        <v>37616</v>
      </c>
      <c r="AI776" s="177">
        <f>HLOOKUP(附加题模型!$E$2,历史数据!$B$3:$K$5000,ROW(A774),)</f>
        <v>11.468150031418199</v>
      </c>
      <c r="AJ776" s="177">
        <f>HLOOKUP(附加题模型!$E$2,历史数据!$L$3:$U$5000,ROW(A774),)</f>
        <v>11.025062416568</v>
      </c>
    </row>
    <row r="777" spans="1:36" x14ac:dyDescent="0.2">
      <c r="A777" s="148">
        <v>37617</v>
      </c>
      <c r="B777" s="137">
        <v>15.1827533017526</v>
      </c>
      <c r="C777" s="137">
        <v>47.199560557347802</v>
      </c>
      <c r="D777" s="137">
        <v>7.1074274323751103</v>
      </c>
      <c r="E777" s="137">
        <v>9.9917979544309095</v>
      </c>
      <c r="F777" s="137">
        <v>22.004556640497501</v>
      </c>
      <c r="G777" s="137">
        <v>26.224350010426502</v>
      </c>
      <c r="H777" s="137">
        <v>6.0729040097205296</v>
      </c>
      <c r="I777" s="137">
        <v>14.5628595681052</v>
      </c>
      <c r="J777" s="137">
        <v>14</v>
      </c>
      <c r="K777" s="137">
        <v>11.012030427895899</v>
      </c>
      <c r="L777" s="137">
        <v>15.2106627747338</v>
      </c>
      <c r="M777" s="137">
        <v>46.355340775021297</v>
      </c>
      <c r="N777" s="137">
        <v>7.1585600038310497</v>
      </c>
      <c r="O777" s="137">
        <v>9.9715920940579394</v>
      </c>
      <c r="P777" s="137">
        <v>22.0571676545812</v>
      </c>
      <c r="Q777" s="137">
        <v>26.1635399234458</v>
      </c>
      <c r="R777" s="137">
        <v>6.1133900364520004</v>
      </c>
      <c r="S777" s="137">
        <v>14.6219780778539</v>
      </c>
      <c r="T777" s="137">
        <v>14.4</v>
      </c>
      <c r="U777" s="137">
        <v>11.025062416568</v>
      </c>
      <c r="V777" s="1">
        <v>1395027</v>
      </c>
      <c r="W777" s="1">
        <v>1924292</v>
      </c>
      <c r="X777" s="1">
        <v>160431</v>
      </c>
      <c r="Y777" s="1">
        <v>845039</v>
      </c>
      <c r="Z777" s="1">
        <v>839949</v>
      </c>
      <c r="AA777" s="1">
        <v>169189</v>
      </c>
      <c r="AB777" s="1">
        <v>585699</v>
      </c>
      <c r="AC777" s="1">
        <v>190120</v>
      </c>
      <c r="AD777" s="1">
        <v>226450</v>
      </c>
      <c r="AE777" s="1">
        <v>214481</v>
      </c>
      <c r="AH777" s="136">
        <f t="shared" si="12"/>
        <v>37617</v>
      </c>
      <c r="AI777" s="177">
        <f>HLOOKUP(附加题模型!$E$2,历史数据!$B$3:$K$5000,ROW(A775),)</f>
        <v>11.012030427895899</v>
      </c>
      <c r="AJ777" s="177">
        <f>HLOOKUP(附加题模型!$E$2,历史数据!$L$3:$U$5000,ROW(A775),)</f>
        <v>11.025062416568</v>
      </c>
    </row>
    <row r="778" spans="1:36" x14ac:dyDescent="0.2">
      <c r="A778" s="148">
        <v>37620</v>
      </c>
      <c r="B778" s="137">
        <v>14.8478396259787</v>
      </c>
      <c r="C778" s="137">
        <v>46.201846269143701</v>
      </c>
      <c r="D778" s="137">
        <v>7.1074274323751103</v>
      </c>
      <c r="E778" s="137">
        <v>9.8705627921931196</v>
      </c>
      <c r="F778" s="137">
        <v>22.0571676545812</v>
      </c>
      <c r="G778" s="137">
        <v>26.1635399234458</v>
      </c>
      <c r="H778" s="137">
        <v>6.1235115431348701</v>
      </c>
      <c r="I778" s="137">
        <v>14.543153398188901</v>
      </c>
      <c r="J778" s="137">
        <v>14.31</v>
      </c>
      <c r="K778" s="137">
        <v>10.9468704845356</v>
      </c>
      <c r="L778" s="137">
        <v>14.6803827880917</v>
      </c>
      <c r="M778" s="137">
        <v>46.355340775021297</v>
      </c>
      <c r="N778" s="137">
        <v>7.0256153180456202</v>
      </c>
      <c r="O778" s="137">
        <v>9.5674748865986494</v>
      </c>
      <c r="P778" s="137">
        <v>21.807265337683699</v>
      </c>
      <c r="Q778" s="137">
        <v>25.920299575523</v>
      </c>
      <c r="R778" s="137">
        <v>6.0020534629404603</v>
      </c>
      <c r="S778" s="137">
        <v>14.306679359194</v>
      </c>
      <c r="T778" s="137">
        <v>14.29</v>
      </c>
      <c r="U778" s="137">
        <v>11.7548537822037</v>
      </c>
      <c r="V778" s="1">
        <v>1247863</v>
      </c>
      <c r="W778" s="1">
        <v>1289190</v>
      </c>
      <c r="X778" s="1">
        <v>151103</v>
      </c>
      <c r="Y778" s="1">
        <v>726219</v>
      </c>
      <c r="Z778" s="1">
        <v>145300</v>
      </c>
      <c r="AA778" s="1">
        <v>119470</v>
      </c>
      <c r="AB778" s="1">
        <v>560055</v>
      </c>
      <c r="AC778" s="1">
        <v>143175</v>
      </c>
      <c r="AD778" s="1">
        <v>182450</v>
      </c>
      <c r="AE778" s="1">
        <v>1611394</v>
      </c>
      <c r="AH778" s="136">
        <f t="shared" si="12"/>
        <v>37620</v>
      </c>
      <c r="AI778" s="177">
        <f>HLOOKUP(附加题模型!$E$2,历史数据!$B$3:$K$5000,ROW(A776),)</f>
        <v>10.9468704845356</v>
      </c>
      <c r="AJ778" s="177">
        <f>HLOOKUP(附加题模型!$E$2,历史数据!$L$3:$U$5000,ROW(A776),)</f>
        <v>11.7548537822037</v>
      </c>
    </row>
    <row r="779" spans="1:36" x14ac:dyDescent="0.2">
      <c r="A779" s="148">
        <v>37621</v>
      </c>
      <c r="B779" s="137">
        <v>14.6524733151105</v>
      </c>
      <c r="C779" s="137">
        <v>46.355340775021297</v>
      </c>
      <c r="D779" s="137">
        <v>7.0256153180456202</v>
      </c>
      <c r="E779" s="137">
        <v>9.5169602356662395</v>
      </c>
      <c r="F779" s="137">
        <v>22.096625915143999</v>
      </c>
      <c r="G779" s="137">
        <v>25.8442869667971</v>
      </c>
      <c r="H779" s="137">
        <v>6.0020534629404603</v>
      </c>
      <c r="I779" s="137">
        <v>14.385504038859001</v>
      </c>
      <c r="J779" s="137">
        <v>14.29</v>
      </c>
      <c r="K779" s="137">
        <v>11.7157578161875</v>
      </c>
      <c r="L779" s="137">
        <v>14.3454691123177</v>
      </c>
      <c r="M779" s="137">
        <v>45.971604510327403</v>
      </c>
      <c r="N779" s="137">
        <v>6.9540297180073098</v>
      </c>
      <c r="O779" s="137">
        <v>9.4462397243608702</v>
      </c>
      <c r="P779" s="137">
        <v>21.9387928728929</v>
      </c>
      <c r="Q779" s="137">
        <v>25.6010466188743</v>
      </c>
      <c r="R779" s="137">
        <v>5.97168894289186</v>
      </c>
      <c r="S779" s="137">
        <v>14.267267019361499</v>
      </c>
      <c r="T779" s="137">
        <v>14.19</v>
      </c>
      <c r="U779" s="137">
        <v>11.3378301446976</v>
      </c>
      <c r="V779" s="1">
        <v>988301</v>
      </c>
      <c r="W779" s="1">
        <v>1063344</v>
      </c>
      <c r="X779" s="1">
        <v>222015</v>
      </c>
      <c r="Y779" s="1">
        <v>559521</v>
      </c>
      <c r="Z779" s="1">
        <v>393600</v>
      </c>
      <c r="AA779" s="1">
        <v>126344</v>
      </c>
      <c r="AB779" s="1">
        <v>1895227</v>
      </c>
      <c r="AC779" s="1">
        <v>129800</v>
      </c>
      <c r="AD779" s="1">
        <v>294199</v>
      </c>
      <c r="AE779" s="1">
        <v>757852</v>
      </c>
      <c r="AH779" s="136">
        <f t="shared" si="12"/>
        <v>37621</v>
      </c>
      <c r="AI779" s="177">
        <f>HLOOKUP(附加题模型!$E$2,历史数据!$B$3:$K$5000,ROW(A777),)</f>
        <v>11.7157578161875</v>
      </c>
      <c r="AJ779" s="177">
        <f>HLOOKUP(附加题模型!$E$2,历史数据!$L$3:$U$5000,ROW(A777),)</f>
        <v>11.3378301446976</v>
      </c>
    </row>
    <row r="780" spans="1:36" x14ac:dyDescent="0.2">
      <c r="A780" s="148">
        <v>37623</v>
      </c>
      <c r="B780" s="137">
        <v>14.3454691123177</v>
      </c>
      <c r="C780" s="137">
        <v>45.894857257388601</v>
      </c>
      <c r="D780" s="137">
        <v>6.8824441179690004</v>
      </c>
      <c r="E780" s="137">
        <v>9.4260338639879002</v>
      </c>
      <c r="F780" s="137">
        <v>21.912487365851099</v>
      </c>
      <c r="G780" s="137">
        <v>25.6010466188743</v>
      </c>
      <c r="H780" s="137">
        <v>5.8198663426488499</v>
      </c>
      <c r="I780" s="137">
        <v>14.267267019361499</v>
      </c>
      <c r="J780" s="137">
        <v>14.11</v>
      </c>
      <c r="K780" s="137">
        <v>11.272670201337201</v>
      </c>
      <c r="L780" s="137">
        <v>14.1501028014496</v>
      </c>
      <c r="M780" s="137">
        <v>44.973890222123302</v>
      </c>
      <c r="N780" s="137">
        <v>6.7801789750571198</v>
      </c>
      <c r="O780" s="137">
        <v>9.3856221432419709</v>
      </c>
      <c r="P780" s="137">
        <v>21.623126788390898</v>
      </c>
      <c r="Q780" s="137">
        <v>25.251388618735302</v>
      </c>
      <c r="R780" s="137">
        <v>5.9109599027946498</v>
      </c>
      <c r="S780" s="137">
        <v>14.0504991502828</v>
      </c>
      <c r="T780" s="137">
        <v>13.9</v>
      </c>
      <c r="U780" s="137">
        <v>12.2631013404143</v>
      </c>
      <c r="V780" s="1">
        <v>835095</v>
      </c>
      <c r="W780" s="1">
        <v>1134664</v>
      </c>
      <c r="X780" s="1">
        <v>233900</v>
      </c>
      <c r="Y780" s="1">
        <v>438580</v>
      </c>
      <c r="Z780" s="1">
        <v>48500</v>
      </c>
      <c r="AA780" s="1">
        <v>105432</v>
      </c>
      <c r="AB780" s="1">
        <v>2026799</v>
      </c>
      <c r="AC780" s="1">
        <v>149890</v>
      </c>
      <c r="AD780" s="1">
        <v>477062</v>
      </c>
      <c r="AE780" s="1">
        <v>2370141</v>
      </c>
      <c r="AH780" s="136">
        <f t="shared" si="12"/>
        <v>37623</v>
      </c>
      <c r="AI780" s="177">
        <f>HLOOKUP(附加题模型!$E$2,历史数据!$B$3:$K$5000,ROW(A778),)</f>
        <v>11.272670201337201</v>
      </c>
      <c r="AJ780" s="177">
        <f>HLOOKUP(附加题模型!$E$2,历史数据!$L$3:$U$5000,ROW(A778),)</f>
        <v>12.2631013404143</v>
      </c>
    </row>
    <row r="781" spans="1:36" x14ac:dyDescent="0.2">
      <c r="A781" s="148">
        <v>37624</v>
      </c>
      <c r="B781" s="137">
        <v>14.1501028014496</v>
      </c>
      <c r="C781" s="137">
        <v>44.8971429691845</v>
      </c>
      <c r="D781" s="137">
        <v>6.7801789750571198</v>
      </c>
      <c r="E781" s="137">
        <v>9.3856221432419709</v>
      </c>
      <c r="F781" s="137">
        <v>21.702043309516402</v>
      </c>
      <c r="G781" s="137">
        <v>25.616249140619502</v>
      </c>
      <c r="H781" s="137">
        <v>5.9210814094775204</v>
      </c>
      <c r="I781" s="137">
        <v>14.0899114901153</v>
      </c>
      <c r="J781" s="137">
        <v>13.9</v>
      </c>
      <c r="K781" s="137">
        <v>12.158845431037699</v>
      </c>
      <c r="L781" s="137">
        <v>14.317559639336601</v>
      </c>
      <c r="M781" s="137">
        <v>45.434373739755998</v>
      </c>
      <c r="N781" s="137">
        <v>6.8210850322218697</v>
      </c>
      <c r="O781" s="137">
        <v>9.5270631658527201</v>
      </c>
      <c r="P781" s="137">
        <v>21.4915992531817</v>
      </c>
      <c r="Q781" s="137">
        <v>25.540236531893601</v>
      </c>
      <c r="R781" s="137">
        <v>6.0324179829890703</v>
      </c>
      <c r="S781" s="137">
        <v>13.9519683007016</v>
      </c>
      <c r="T781" s="137">
        <v>13.96</v>
      </c>
      <c r="U781" s="137">
        <v>12.406453215807</v>
      </c>
      <c r="V781" s="1">
        <v>759684</v>
      </c>
      <c r="W781" s="1">
        <v>938280</v>
      </c>
      <c r="X781" s="1">
        <v>125950</v>
      </c>
      <c r="Y781" s="1">
        <v>294982</v>
      </c>
      <c r="Z781" s="1">
        <v>64500</v>
      </c>
      <c r="AA781" s="1">
        <v>63259</v>
      </c>
      <c r="AB781" s="1">
        <v>619208</v>
      </c>
      <c r="AC781" s="1">
        <v>173810</v>
      </c>
      <c r="AD781" s="1">
        <v>43400</v>
      </c>
      <c r="AE781" s="1">
        <v>1454462</v>
      </c>
      <c r="AH781" s="136">
        <f t="shared" si="12"/>
        <v>37624</v>
      </c>
      <c r="AI781" s="177">
        <f>HLOOKUP(附加题模型!$E$2,历史数据!$B$3:$K$5000,ROW(A779),)</f>
        <v>12.158845431037699</v>
      </c>
      <c r="AJ781" s="177">
        <f>HLOOKUP(附加题模型!$E$2,历史数据!$L$3:$U$5000,ROW(A779),)</f>
        <v>12.406453215807</v>
      </c>
    </row>
    <row r="782" spans="1:36" x14ac:dyDescent="0.2">
      <c r="A782" s="148">
        <v>37627</v>
      </c>
      <c r="B782" s="137">
        <v>14.317559639336601</v>
      </c>
      <c r="C782" s="137">
        <v>45.280879233878402</v>
      </c>
      <c r="D782" s="137">
        <v>6.8108585179306802</v>
      </c>
      <c r="E782" s="137">
        <v>9.4664455847338296</v>
      </c>
      <c r="F782" s="137">
        <v>21.3074607038888</v>
      </c>
      <c r="G782" s="137">
        <v>25.403413836186999</v>
      </c>
      <c r="H782" s="137">
        <v>6.0222964763061997</v>
      </c>
      <c r="I782" s="137">
        <v>13.873143621036601</v>
      </c>
      <c r="J782" s="137">
        <v>14.1</v>
      </c>
      <c r="K782" s="137">
        <v>12.419485204479001</v>
      </c>
      <c r="L782" s="137">
        <v>14.596654369148199</v>
      </c>
      <c r="M782" s="137">
        <v>46.201846269143701</v>
      </c>
      <c r="N782" s="137">
        <v>6.9233501751337396</v>
      </c>
      <c r="O782" s="137">
        <v>9.6988129790229198</v>
      </c>
      <c r="P782" s="137">
        <v>21.4915992531817</v>
      </c>
      <c r="Q782" s="137">
        <v>26.117932358210201</v>
      </c>
      <c r="R782" s="137">
        <v>6.0729040097205296</v>
      </c>
      <c r="S782" s="137">
        <v>14.149029999864</v>
      </c>
      <c r="T782" s="137">
        <v>14.12</v>
      </c>
      <c r="U782" s="137">
        <v>12.4846451478394</v>
      </c>
      <c r="V782" s="1">
        <v>874161</v>
      </c>
      <c r="W782" s="1">
        <v>743698</v>
      </c>
      <c r="X782" s="1">
        <v>119644</v>
      </c>
      <c r="Y782" s="1">
        <v>335592</v>
      </c>
      <c r="Z782" s="1">
        <v>42500</v>
      </c>
      <c r="AA782" s="1">
        <v>68021</v>
      </c>
      <c r="AB782" s="1">
        <v>537207</v>
      </c>
      <c r="AC782" s="1">
        <v>159396</v>
      </c>
      <c r="AD782" s="1">
        <v>81144</v>
      </c>
      <c r="AE782" s="1">
        <v>1225794</v>
      </c>
      <c r="AH782" s="136">
        <f t="shared" si="12"/>
        <v>37627</v>
      </c>
      <c r="AI782" s="177">
        <f>HLOOKUP(附加题模型!$E$2,历史数据!$B$3:$K$5000,ROW(A780),)</f>
        <v>12.419485204479001</v>
      </c>
      <c r="AJ782" s="177">
        <f>HLOOKUP(附加题模型!$E$2,历史数据!$L$3:$U$5000,ROW(A780),)</f>
        <v>12.4846451478394</v>
      </c>
    </row>
    <row r="783" spans="1:36" x14ac:dyDescent="0.2">
      <c r="A783" s="148">
        <v>37628</v>
      </c>
      <c r="B783" s="137">
        <v>14.6245638421293</v>
      </c>
      <c r="C783" s="137">
        <v>46.201846269143701</v>
      </c>
      <c r="D783" s="137">
        <v>6.9233501751337396</v>
      </c>
      <c r="E783" s="137">
        <v>9.6988129790229198</v>
      </c>
      <c r="F783" s="137">
        <v>21.4915992531817</v>
      </c>
      <c r="G783" s="137">
        <v>25.9659071407585</v>
      </c>
      <c r="H783" s="137">
        <v>6.0729040097205296</v>
      </c>
      <c r="I783" s="137">
        <v>14.0899114901153</v>
      </c>
      <c r="J783" s="137">
        <v>14.1</v>
      </c>
      <c r="K783" s="137">
        <v>12.4846451478394</v>
      </c>
      <c r="L783" s="137">
        <v>14.3454691123177</v>
      </c>
      <c r="M783" s="137">
        <v>45.434373739755998</v>
      </c>
      <c r="N783" s="137">
        <v>6.8517645750954301</v>
      </c>
      <c r="O783" s="137">
        <v>9.6988129790229198</v>
      </c>
      <c r="P783" s="137">
        <v>21.438988239097998</v>
      </c>
      <c r="Q783" s="137">
        <v>25.8442869667971</v>
      </c>
      <c r="R783" s="137">
        <v>6.0020534629404603</v>
      </c>
      <c r="S783" s="137">
        <v>13.9913806405341</v>
      </c>
      <c r="T783" s="137">
        <v>14.34</v>
      </c>
      <c r="U783" s="137">
        <v>12.237037363070099</v>
      </c>
      <c r="V783" s="1">
        <v>786280</v>
      </c>
      <c r="W783" s="1">
        <v>809220</v>
      </c>
      <c r="X783" s="1">
        <v>174239</v>
      </c>
      <c r="Y783" s="1">
        <v>408437</v>
      </c>
      <c r="Z783" s="1">
        <v>26200</v>
      </c>
      <c r="AA783" s="1">
        <v>106850</v>
      </c>
      <c r="AB783" s="1">
        <v>531245</v>
      </c>
      <c r="AC783" s="1">
        <v>132400</v>
      </c>
      <c r="AD783" s="1">
        <v>218318</v>
      </c>
      <c r="AE783" s="1">
        <v>1033407</v>
      </c>
      <c r="AH783" s="136">
        <f t="shared" si="12"/>
        <v>37628</v>
      </c>
      <c r="AI783" s="177">
        <f>HLOOKUP(附加题模型!$E$2,历史数据!$B$3:$K$5000,ROW(A781),)</f>
        <v>12.4846451478394</v>
      </c>
      <c r="AJ783" s="177">
        <f>HLOOKUP(附加题模型!$E$2,历史数据!$L$3:$U$5000,ROW(A781),)</f>
        <v>12.237037363070099</v>
      </c>
    </row>
    <row r="784" spans="1:36" x14ac:dyDescent="0.2">
      <c r="A784" s="148">
        <v>37629</v>
      </c>
      <c r="B784" s="137">
        <v>14.2617406933742</v>
      </c>
      <c r="C784" s="137">
        <v>45.434373739755998</v>
      </c>
      <c r="D784" s="137">
        <v>6.8517645750954301</v>
      </c>
      <c r="E784" s="137">
        <v>9.6482983280905099</v>
      </c>
      <c r="F784" s="137">
        <v>21.189085922200501</v>
      </c>
      <c r="G784" s="137">
        <v>25.8442869667971</v>
      </c>
      <c r="H784" s="137">
        <v>5.9818104495747297</v>
      </c>
      <c r="I784" s="137">
        <v>13.9913806405341</v>
      </c>
      <c r="J784" s="137">
        <v>14.18</v>
      </c>
      <c r="K784" s="137">
        <v>12.119749465021499</v>
      </c>
      <c r="L784" s="137">
        <v>14.9594775179033</v>
      </c>
      <c r="M784" s="137">
        <v>46.585582533837602</v>
      </c>
      <c r="N784" s="137">
        <v>7.1483334895398603</v>
      </c>
      <c r="O784" s="137">
        <v>10.022106744990401</v>
      </c>
      <c r="P784" s="137">
        <v>21.3863772250143</v>
      </c>
      <c r="Q784" s="137">
        <v>26.9388685324497</v>
      </c>
      <c r="R784" s="137">
        <v>6.1842405832320804</v>
      </c>
      <c r="S784" s="137">
        <v>14.3657978689427</v>
      </c>
      <c r="T784" s="137">
        <v>14.61</v>
      </c>
      <c r="U784" s="137">
        <v>12.393421227134899</v>
      </c>
      <c r="V784" s="1">
        <v>1248106</v>
      </c>
      <c r="W784" s="1">
        <v>953546</v>
      </c>
      <c r="X784" s="1">
        <v>389164</v>
      </c>
      <c r="Y784" s="1">
        <v>468714</v>
      </c>
      <c r="Z784" s="1">
        <v>132400</v>
      </c>
      <c r="AA784" s="1">
        <v>343200</v>
      </c>
      <c r="AB784" s="1">
        <v>755789</v>
      </c>
      <c r="AC784" s="1">
        <v>192336</v>
      </c>
      <c r="AD784" s="1">
        <v>635394</v>
      </c>
      <c r="AE784" s="1">
        <v>694096</v>
      </c>
      <c r="AH784" s="136">
        <f t="shared" si="12"/>
        <v>37629</v>
      </c>
      <c r="AI784" s="177">
        <f>HLOOKUP(附加题模型!$E$2,历史数据!$B$3:$K$5000,ROW(A782),)</f>
        <v>12.119749465021499</v>
      </c>
      <c r="AJ784" s="177">
        <f>HLOOKUP(附加题模型!$E$2,历史数据!$L$3:$U$5000,ROW(A782),)</f>
        <v>12.393421227134899</v>
      </c>
    </row>
    <row r="785" spans="1:36" x14ac:dyDescent="0.2">
      <c r="A785" s="148">
        <v>37630</v>
      </c>
      <c r="B785" s="137">
        <v>15.0432059368468</v>
      </c>
      <c r="C785" s="137">
        <v>46.739077039715198</v>
      </c>
      <c r="D785" s="137">
        <v>7.2608251467429197</v>
      </c>
      <c r="E785" s="137">
        <v>10.022106744990401</v>
      </c>
      <c r="F785" s="137">
        <v>21.438988239097998</v>
      </c>
      <c r="G785" s="137">
        <v>27.0604887064111</v>
      </c>
      <c r="H785" s="137">
        <v>6.1741190765492098</v>
      </c>
      <c r="I785" s="137">
        <v>14.5037410583565</v>
      </c>
      <c r="J785" s="137">
        <v>14.58</v>
      </c>
      <c r="K785" s="137">
        <v>12.458581170495201</v>
      </c>
      <c r="L785" s="137">
        <v>15.294391193677299</v>
      </c>
      <c r="M785" s="137">
        <v>47.660044074980497</v>
      </c>
      <c r="N785" s="137">
        <v>7.2505986324517302</v>
      </c>
      <c r="O785" s="137">
        <v>10.264577069465901</v>
      </c>
      <c r="P785" s="137">
        <v>21.254849689805098</v>
      </c>
      <c r="Q785" s="137">
        <v>27.364539141314602</v>
      </c>
      <c r="R785" s="137">
        <v>6.3765492102065604</v>
      </c>
      <c r="S785" s="137">
        <v>14.6613904176864</v>
      </c>
      <c r="T785" s="137">
        <v>14.73</v>
      </c>
      <c r="U785" s="137">
        <v>12.797412875969</v>
      </c>
      <c r="V785" s="1">
        <v>2633640</v>
      </c>
      <c r="W785" s="1">
        <v>2309418</v>
      </c>
      <c r="X785" s="1">
        <v>414724</v>
      </c>
      <c r="Y785" s="1">
        <v>1151424</v>
      </c>
      <c r="Z785" s="1">
        <v>134400</v>
      </c>
      <c r="AA785" s="1">
        <v>397959</v>
      </c>
      <c r="AB785" s="1">
        <v>2122091</v>
      </c>
      <c r="AC785" s="1">
        <v>301405</v>
      </c>
      <c r="AD785" s="1">
        <v>2626476</v>
      </c>
      <c r="AE785" s="1">
        <v>1670252</v>
      </c>
      <c r="AH785" s="136">
        <f t="shared" si="12"/>
        <v>37630</v>
      </c>
      <c r="AI785" s="177">
        <f>HLOOKUP(附加题模型!$E$2,历史数据!$B$3:$K$5000,ROW(A783),)</f>
        <v>12.458581170495201</v>
      </c>
      <c r="AJ785" s="177">
        <f>HLOOKUP(附加题模型!$E$2,历史数据!$L$3:$U$5000,ROW(A783),)</f>
        <v>12.797412875969</v>
      </c>
    </row>
    <row r="786" spans="1:36" x14ac:dyDescent="0.2">
      <c r="A786" s="148">
        <v>37631</v>
      </c>
      <c r="B786" s="137">
        <v>15.294391193677299</v>
      </c>
      <c r="C786" s="137">
        <v>47.583296822041703</v>
      </c>
      <c r="D786" s="137">
        <v>7.2608251467429197</v>
      </c>
      <c r="E786" s="137">
        <v>10.264577069465901</v>
      </c>
      <c r="F786" s="137">
        <v>21.3074607038888</v>
      </c>
      <c r="G786" s="137">
        <v>27.212513923862801</v>
      </c>
      <c r="H786" s="137">
        <v>6.3259416767922199</v>
      </c>
      <c r="I786" s="137">
        <v>14.681096587602701</v>
      </c>
      <c r="J786" s="137">
        <v>14.7</v>
      </c>
      <c r="K786" s="137">
        <v>12.771348898624799</v>
      </c>
      <c r="L786" s="137">
        <v>14.875749098959799</v>
      </c>
      <c r="M786" s="137">
        <v>46.892571545592702</v>
      </c>
      <c r="N786" s="137">
        <v>7.20969257528699</v>
      </c>
      <c r="O786" s="137">
        <v>10.264577069465901</v>
      </c>
      <c r="P786" s="137">
        <v>21.2416969362842</v>
      </c>
      <c r="Q786" s="137">
        <v>26.847653401978601</v>
      </c>
      <c r="R786" s="137">
        <v>6.2652126366950203</v>
      </c>
      <c r="S786" s="137">
        <v>14.543153398188901</v>
      </c>
      <c r="T786" s="137">
        <v>14.72</v>
      </c>
      <c r="U786" s="137">
        <v>12.4846451478394</v>
      </c>
      <c r="V786" s="1">
        <v>2345025</v>
      </c>
      <c r="W786" s="1">
        <v>1730171</v>
      </c>
      <c r="X786" s="1">
        <v>324988</v>
      </c>
      <c r="Y786" s="1">
        <v>0</v>
      </c>
      <c r="Z786" s="1">
        <v>83350</v>
      </c>
      <c r="AA786" s="1">
        <v>250551</v>
      </c>
      <c r="AB786" s="1">
        <v>1184258</v>
      </c>
      <c r="AC786" s="1">
        <v>305100</v>
      </c>
      <c r="AD786" s="1">
        <v>2225223</v>
      </c>
      <c r="AE786" s="1">
        <v>1374918</v>
      </c>
      <c r="AH786" s="136">
        <f t="shared" si="12"/>
        <v>37631</v>
      </c>
      <c r="AI786" s="177">
        <f>HLOOKUP(附加题模型!$E$2,历史数据!$B$3:$K$5000,ROW(A784),)</f>
        <v>12.771348898624799</v>
      </c>
      <c r="AJ786" s="177">
        <f>HLOOKUP(附加题模型!$E$2,历史数据!$L$3:$U$5000,ROW(A784),)</f>
        <v>12.4846451478394</v>
      </c>
    </row>
    <row r="787" spans="1:36" x14ac:dyDescent="0.2">
      <c r="A787" s="148">
        <v>37634</v>
      </c>
      <c r="B787" s="137">
        <v>14.8199301529975</v>
      </c>
      <c r="C787" s="137">
        <v>46.662329786776397</v>
      </c>
      <c r="D787" s="137">
        <v>7.20969257528699</v>
      </c>
      <c r="E787" s="137">
        <v>10.082724326109201</v>
      </c>
      <c r="F787" s="137">
        <v>21.2416969362842</v>
      </c>
      <c r="G787" s="137">
        <v>26.680425662781701</v>
      </c>
      <c r="H787" s="137">
        <v>6.23484811664642</v>
      </c>
      <c r="I787" s="137">
        <v>14.543153398188901</v>
      </c>
      <c r="J787" s="137">
        <v>14.66</v>
      </c>
      <c r="K787" s="137">
        <v>12.4846451478394</v>
      </c>
      <c r="L787" s="137">
        <v>14.987386990884501</v>
      </c>
      <c r="M787" s="137">
        <v>47.660044074980497</v>
      </c>
      <c r="N787" s="137">
        <v>7.2301456038693601</v>
      </c>
      <c r="O787" s="137">
        <v>10.2140624185335</v>
      </c>
      <c r="P787" s="137">
        <v>21.031252879949498</v>
      </c>
      <c r="Q787" s="137">
        <v>26.8932609672142</v>
      </c>
      <c r="R787" s="137">
        <v>6.3056986634264902</v>
      </c>
      <c r="S787" s="137">
        <v>14.484034888440201</v>
      </c>
      <c r="T787" s="137">
        <v>14.75</v>
      </c>
      <c r="U787" s="137">
        <v>12.601933045888</v>
      </c>
      <c r="V787" s="1">
        <v>1105839</v>
      </c>
      <c r="W787" s="1">
        <v>977187</v>
      </c>
      <c r="X787" s="1">
        <v>138526</v>
      </c>
      <c r="Y787" s="1">
        <v>640363</v>
      </c>
      <c r="Z787" s="1">
        <v>45889</v>
      </c>
      <c r="AA787" s="1">
        <v>77000</v>
      </c>
      <c r="AB787" s="1">
        <v>576797</v>
      </c>
      <c r="AC787" s="1">
        <v>166934</v>
      </c>
      <c r="AD787" s="1">
        <v>175100</v>
      </c>
      <c r="AE787" s="1">
        <v>609140</v>
      </c>
      <c r="AH787" s="136">
        <f t="shared" si="12"/>
        <v>37634</v>
      </c>
      <c r="AI787" s="177">
        <f>HLOOKUP(附加题模型!$E$2,历史数据!$B$3:$K$5000,ROW(A785),)</f>
        <v>12.4846451478394</v>
      </c>
      <c r="AJ787" s="177">
        <f>HLOOKUP(附加题模型!$E$2,历史数据!$L$3:$U$5000,ROW(A785),)</f>
        <v>12.601933045888</v>
      </c>
    </row>
    <row r="788" spans="1:36" x14ac:dyDescent="0.2">
      <c r="A788" s="148">
        <v>37635</v>
      </c>
      <c r="B788" s="137">
        <v>14.9594775179033</v>
      </c>
      <c r="C788" s="137">
        <v>47.583296822041703</v>
      </c>
      <c r="D788" s="137">
        <v>7.1585600038310497</v>
      </c>
      <c r="E788" s="137">
        <v>10.2140624185335</v>
      </c>
      <c r="F788" s="137">
        <v>21.057558386991399</v>
      </c>
      <c r="G788" s="137">
        <v>26.908463488959299</v>
      </c>
      <c r="H788" s="137">
        <v>6.2955771567436196</v>
      </c>
      <c r="I788" s="137">
        <v>14.484034888440201</v>
      </c>
      <c r="J788" s="137">
        <v>14.7</v>
      </c>
      <c r="K788" s="137">
        <v>12.575869068543801</v>
      </c>
      <c r="L788" s="137">
        <v>15.824671180319401</v>
      </c>
      <c r="M788" s="137">
        <v>49.271736386694798</v>
      </c>
      <c r="N788" s="137">
        <v>7.5778470897697296</v>
      </c>
      <c r="O788" s="137">
        <v>10.850547020281899</v>
      </c>
      <c r="P788" s="137">
        <v>21.5705157743072</v>
      </c>
      <c r="Q788" s="137">
        <v>27.972640011121602</v>
      </c>
      <c r="R788" s="137">
        <v>6.5789793438639101</v>
      </c>
      <c r="S788" s="137">
        <v>15.2131631753413</v>
      </c>
      <c r="T788" s="137">
        <v>15.3</v>
      </c>
      <c r="U788" s="137">
        <v>12.927732762689599</v>
      </c>
      <c r="V788" s="1">
        <v>3916837</v>
      </c>
      <c r="W788" s="1">
        <v>3650877</v>
      </c>
      <c r="X788" s="1">
        <v>1073558</v>
      </c>
      <c r="Y788" s="1">
        <v>2544289</v>
      </c>
      <c r="Z788" s="1">
        <v>316128</v>
      </c>
      <c r="AA788" s="1">
        <v>390087</v>
      </c>
      <c r="AB788" s="1">
        <v>3028058</v>
      </c>
      <c r="AC788" s="1">
        <v>521145</v>
      </c>
      <c r="AD788" s="1">
        <v>2261385</v>
      </c>
      <c r="AE788" s="1">
        <v>1308670</v>
      </c>
      <c r="AH788" s="136">
        <f t="shared" si="12"/>
        <v>37635</v>
      </c>
      <c r="AI788" s="177">
        <f>HLOOKUP(附加题模型!$E$2,历史数据!$B$3:$K$5000,ROW(A786),)</f>
        <v>12.575869068543801</v>
      </c>
      <c r="AJ788" s="177">
        <f>HLOOKUP(附加题模型!$E$2,历史数据!$L$3:$U$5000,ROW(A786),)</f>
        <v>12.927732762689599</v>
      </c>
    </row>
    <row r="789" spans="1:36" x14ac:dyDescent="0.2">
      <c r="A789" s="148">
        <v>37636</v>
      </c>
      <c r="B789" s="137">
        <v>15.8525806533005</v>
      </c>
      <c r="C789" s="137">
        <v>49.501978145511103</v>
      </c>
      <c r="D789" s="137">
        <v>7.64943268980804</v>
      </c>
      <c r="E789" s="137">
        <v>10.840444090095399</v>
      </c>
      <c r="F789" s="137">
        <v>21.596821281349001</v>
      </c>
      <c r="G789" s="137">
        <v>27.805412271924599</v>
      </c>
      <c r="H789" s="137">
        <v>6.6295868772782498</v>
      </c>
      <c r="I789" s="137">
        <v>15.2131631753413</v>
      </c>
      <c r="J789" s="137">
        <v>15.3</v>
      </c>
      <c r="K789" s="137">
        <v>12.99289270605</v>
      </c>
      <c r="L789" s="137">
        <v>15.8525806533005</v>
      </c>
      <c r="M789" s="137">
        <v>48.888000122000904</v>
      </c>
      <c r="N789" s="137">
        <v>7.5164880040225999</v>
      </c>
      <c r="O789" s="137">
        <v>10.6990030674847</v>
      </c>
      <c r="P789" s="137">
        <v>21.2680024433261</v>
      </c>
      <c r="Q789" s="137">
        <v>27.820614793669801</v>
      </c>
      <c r="R789" s="137">
        <v>6.4878857837181103</v>
      </c>
      <c r="S789" s="137">
        <v>15.094926155843799</v>
      </c>
      <c r="T789" s="137">
        <v>15.15</v>
      </c>
      <c r="U789" s="137">
        <v>13.084116626754399</v>
      </c>
      <c r="V789" s="1">
        <v>3338711</v>
      </c>
      <c r="W789" s="1">
        <v>3745853</v>
      </c>
      <c r="X789" s="1">
        <v>598793</v>
      </c>
      <c r="Y789" s="1">
        <v>1628205</v>
      </c>
      <c r="Z789" s="1">
        <v>101800</v>
      </c>
      <c r="AA789" s="1">
        <v>448774</v>
      </c>
      <c r="AB789" s="1">
        <v>1638617</v>
      </c>
      <c r="AC789" s="1">
        <v>531233</v>
      </c>
      <c r="AD789" s="1">
        <v>505953</v>
      </c>
      <c r="AE789" s="1">
        <v>1014001</v>
      </c>
      <c r="AH789" s="136">
        <f t="shared" si="12"/>
        <v>37636</v>
      </c>
      <c r="AI789" s="177">
        <f>HLOOKUP(附加题模型!$E$2,历史数据!$B$3:$K$5000,ROW(A787),)</f>
        <v>12.99289270605</v>
      </c>
      <c r="AJ789" s="177">
        <f>HLOOKUP(附加题模型!$E$2,历史数据!$L$3:$U$5000,ROW(A787),)</f>
        <v>13.084116626754399</v>
      </c>
    </row>
    <row r="790" spans="1:36" x14ac:dyDescent="0.2">
      <c r="A790" s="148">
        <v>37637</v>
      </c>
      <c r="B790" s="137">
        <v>15.6572143424324</v>
      </c>
      <c r="C790" s="137">
        <v>48.888000122000904</v>
      </c>
      <c r="D790" s="137">
        <v>7.4960349754402298</v>
      </c>
      <c r="E790" s="137">
        <v>10.991988042892601</v>
      </c>
      <c r="F790" s="137">
        <v>21.149627661637801</v>
      </c>
      <c r="G790" s="137">
        <v>27.744602184943901</v>
      </c>
      <c r="H790" s="137">
        <v>6.46764277035237</v>
      </c>
      <c r="I790" s="137">
        <v>15.3314001948388</v>
      </c>
      <c r="J790" s="137">
        <v>15.2</v>
      </c>
      <c r="K790" s="137">
        <v>13.0319886720662</v>
      </c>
      <c r="L790" s="137">
        <v>16.1874943290745</v>
      </c>
      <c r="M790" s="137">
        <v>50.883428698409098</v>
      </c>
      <c r="N790" s="137">
        <v>7.6698857183904101</v>
      </c>
      <c r="O790" s="137">
        <v>11.032399763638599</v>
      </c>
      <c r="P790" s="137">
        <v>21.215391429242398</v>
      </c>
      <c r="Q790" s="137">
        <v>28.443918185222</v>
      </c>
      <c r="R790" s="137">
        <v>6.6194653705953801</v>
      </c>
      <c r="S790" s="137">
        <v>15.4693433842525</v>
      </c>
      <c r="T790" s="137">
        <v>15.64</v>
      </c>
      <c r="U790" s="137">
        <v>13.579332196292899</v>
      </c>
      <c r="V790" s="1">
        <v>2694508</v>
      </c>
      <c r="W790" s="1">
        <v>4467363</v>
      </c>
      <c r="X790" s="1">
        <v>561608</v>
      </c>
      <c r="Y790" s="1">
        <v>1432410</v>
      </c>
      <c r="Z790" s="1">
        <v>97830</v>
      </c>
      <c r="AA790" s="1">
        <v>330414</v>
      </c>
      <c r="AB790" s="1">
        <v>1461529</v>
      </c>
      <c r="AC790" s="1">
        <v>513257</v>
      </c>
      <c r="AD790" s="1">
        <v>1032195</v>
      </c>
      <c r="AE790" s="1">
        <v>1678796</v>
      </c>
      <c r="AH790" s="136">
        <f t="shared" si="12"/>
        <v>37637</v>
      </c>
      <c r="AI790" s="177">
        <f>HLOOKUP(附加题模型!$E$2,历史数据!$B$3:$K$5000,ROW(A788),)</f>
        <v>13.0319886720662</v>
      </c>
      <c r="AJ790" s="177">
        <f>HLOOKUP(附加题模型!$E$2,历史数据!$L$3:$U$5000,ROW(A788),)</f>
        <v>13.579332196292899</v>
      </c>
    </row>
    <row r="791" spans="1:36" x14ac:dyDescent="0.2">
      <c r="A791" s="148">
        <v>37638</v>
      </c>
      <c r="B791" s="137">
        <v>16.243313275036801</v>
      </c>
      <c r="C791" s="137">
        <v>50.883428698409098</v>
      </c>
      <c r="D791" s="137">
        <v>7.6698857183904101</v>
      </c>
      <c r="E791" s="137">
        <v>11.113223205130399</v>
      </c>
      <c r="F791" s="137">
        <v>21.175933168679599</v>
      </c>
      <c r="G791" s="137">
        <v>28.732766098380299</v>
      </c>
      <c r="H791" s="137">
        <v>6.6194653705953801</v>
      </c>
      <c r="I791" s="137">
        <v>15.607286573666199</v>
      </c>
      <c r="J791" s="137">
        <v>15.68</v>
      </c>
      <c r="K791" s="137">
        <v>13.657524128325299</v>
      </c>
      <c r="L791" s="137">
        <v>16.354951166961399</v>
      </c>
      <c r="M791" s="137">
        <v>51.343912216041801</v>
      </c>
      <c r="N791" s="137">
        <v>7.5573940611873498</v>
      </c>
      <c r="O791" s="137">
        <v>10.840444090095399</v>
      </c>
      <c r="P791" s="137">
        <v>21.004947372907701</v>
      </c>
      <c r="Q791" s="137">
        <v>28.352703054750901</v>
      </c>
      <c r="R791" s="137">
        <v>6.50812879708384</v>
      </c>
      <c r="S791" s="137">
        <v>15.3314001948388</v>
      </c>
      <c r="T791" s="137">
        <v>15.26</v>
      </c>
      <c r="U791" s="137">
        <v>13.657524128325299</v>
      </c>
      <c r="V791" s="1">
        <v>3509257</v>
      </c>
      <c r="W791" s="1">
        <v>6815710</v>
      </c>
      <c r="X791" s="1">
        <v>409494</v>
      </c>
      <c r="Y791" s="1">
        <v>1090402</v>
      </c>
      <c r="Z791" s="1">
        <v>134030</v>
      </c>
      <c r="AA791" s="1">
        <v>320197</v>
      </c>
      <c r="AB791" s="1">
        <v>1116753</v>
      </c>
      <c r="AC791" s="1">
        <v>374025</v>
      </c>
      <c r="AD791" s="1">
        <v>608535</v>
      </c>
      <c r="AE791" s="1">
        <v>1337409</v>
      </c>
      <c r="AH791" s="136">
        <f t="shared" si="12"/>
        <v>37638</v>
      </c>
      <c r="AI791" s="177">
        <f>HLOOKUP(附加题模型!$E$2,历史数据!$B$3:$K$5000,ROW(A789),)</f>
        <v>13.657524128325299</v>
      </c>
      <c r="AJ791" s="177">
        <f>HLOOKUP(附加题模型!$E$2,历史数据!$L$3:$U$5000,ROW(A789),)</f>
        <v>13.657524128325299</v>
      </c>
    </row>
    <row r="792" spans="1:36" x14ac:dyDescent="0.2">
      <c r="A792" s="148">
        <v>37641</v>
      </c>
      <c r="B792" s="137">
        <v>16.354951166961399</v>
      </c>
      <c r="C792" s="137">
        <v>51.343912216041801</v>
      </c>
      <c r="D792" s="137">
        <v>7.5062614897314104</v>
      </c>
      <c r="E792" s="137">
        <v>10.840444090095399</v>
      </c>
      <c r="F792" s="137">
        <v>21.0181001264286</v>
      </c>
      <c r="G792" s="137">
        <v>28.124665228573299</v>
      </c>
      <c r="H792" s="137">
        <v>6.4878857837181103</v>
      </c>
      <c r="I792" s="137">
        <v>15.1737508355088</v>
      </c>
      <c r="J792" s="137">
        <v>15.25</v>
      </c>
      <c r="K792" s="137">
        <v>13.657524128325299</v>
      </c>
      <c r="L792" s="137">
        <v>16.271222748018001</v>
      </c>
      <c r="M792" s="137">
        <v>51.267164963102999</v>
      </c>
      <c r="N792" s="137">
        <v>7.5369410326049797</v>
      </c>
      <c r="O792" s="137">
        <v>10.749517718417099</v>
      </c>
      <c r="P792" s="137">
        <v>20.8602670841776</v>
      </c>
      <c r="Q792" s="137">
        <v>28.094260185083002</v>
      </c>
      <c r="R792" s="137">
        <v>6.5182503037667097</v>
      </c>
      <c r="S792" s="137">
        <v>15.2131631753413</v>
      </c>
      <c r="T792" s="137">
        <v>15.22</v>
      </c>
      <c r="U792" s="137">
        <v>14.621891290058199</v>
      </c>
      <c r="V792" s="1">
        <v>1549699</v>
      </c>
      <c r="W792" s="1">
        <v>2874761</v>
      </c>
      <c r="X792" s="1">
        <v>350587</v>
      </c>
      <c r="Y792" s="1">
        <v>539068</v>
      </c>
      <c r="Z792" s="1">
        <v>110873</v>
      </c>
      <c r="AA792" s="1">
        <v>172973</v>
      </c>
      <c r="AB792" s="1">
        <v>835582</v>
      </c>
      <c r="AC792" s="1">
        <v>293459</v>
      </c>
      <c r="AD792" s="1">
        <v>383706</v>
      </c>
      <c r="AE792" s="1">
        <v>1975401</v>
      </c>
      <c r="AH792" s="136">
        <f t="shared" si="12"/>
        <v>37641</v>
      </c>
      <c r="AI792" s="177">
        <f>HLOOKUP(附加题模型!$E$2,历史数据!$B$3:$K$5000,ROW(A790),)</f>
        <v>13.657524128325299</v>
      </c>
      <c r="AJ792" s="177">
        <f>HLOOKUP(附加题模型!$E$2,历史数据!$L$3:$U$5000,ROW(A790),)</f>
        <v>14.621891290058199</v>
      </c>
    </row>
    <row r="793" spans="1:36" x14ac:dyDescent="0.2">
      <c r="A793" s="148">
        <v>37642</v>
      </c>
      <c r="B793" s="137">
        <v>16.271222748018001</v>
      </c>
      <c r="C793" s="137">
        <v>51.420659468980602</v>
      </c>
      <c r="D793" s="137">
        <v>7.5369410326049797</v>
      </c>
      <c r="E793" s="137">
        <v>10.759620648603599</v>
      </c>
      <c r="F793" s="137">
        <v>20.847114330656701</v>
      </c>
      <c r="G793" s="137">
        <v>28.352703054750901</v>
      </c>
      <c r="H793" s="137">
        <v>6.5384933171324402</v>
      </c>
      <c r="I793" s="137">
        <v>15.311694024922501</v>
      </c>
      <c r="J793" s="137">
        <v>15.2</v>
      </c>
      <c r="K793" s="137">
        <v>14.621891290058199</v>
      </c>
      <c r="L793" s="137">
        <v>15.713033288394699</v>
      </c>
      <c r="M793" s="137">
        <v>51.420659468980602</v>
      </c>
      <c r="N793" s="137">
        <v>7.3937698325283598</v>
      </c>
      <c r="O793" s="137">
        <v>10.557562044873899</v>
      </c>
      <c r="P793" s="137">
        <v>20.794503316573</v>
      </c>
      <c r="Q793" s="137">
        <v>28.063855141592601</v>
      </c>
      <c r="R793" s="137">
        <v>6.3360631834750896</v>
      </c>
      <c r="S793" s="137">
        <v>14.9372767965138</v>
      </c>
      <c r="T793" s="137">
        <v>14.96</v>
      </c>
      <c r="U793" s="137">
        <v>13.8790679357505</v>
      </c>
      <c r="V793" s="1">
        <v>1849830</v>
      </c>
      <c r="W793" s="1">
        <v>3491030</v>
      </c>
      <c r="X793" s="1">
        <v>408300</v>
      </c>
      <c r="Y793" s="1">
        <v>679030</v>
      </c>
      <c r="Z793" s="1">
        <v>42825</v>
      </c>
      <c r="AA793" s="1">
        <v>226700</v>
      </c>
      <c r="AB793" s="1">
        <v>835808</v>
      </c>
      <c r="AC793" s="1">
        <v>256650</v>
      </c>
      <c r="AD793" s="1">
        <v>659130</v>
      </c>
      <c r="AE793" s="1">
        <v>1498700</v>
      </c>
      <c r="AH793" s="136">
        <f t="shared" si="12"/>
        <v>37642</v>
      </c>
      <c r="AI793" s="177">
        <f>HLOOKUP(附加题模型!$E$2,历史数据!$B$3:$K$5000,ROW(A791),)</f>
        <v>14.621891290058199</v>
      </c>
      <c r="AJ793" s="177">
        <f>HLOOKUP(附加题模型!$E$2,历史数据!$L$3:$U$5000,ROW(A791),)</f>
        <v>13.8790679357505</v>
      </c>
    </row>
    <row r="794" spans="1:36" x14ac:dyDescent="0.2">
      <c r="A794" s="148">
        <v>37643</v>
      </c>
      <c r="B794" s="137">
        <v>15.6293048694512</v>
      </c>
      <c r="C794" s="137">
        <v>51.036923204286701</v>
      </c>
      <c r="D794" s="137">
        <v>7.3221842324900503</v>
      </c>
      <c r="E794" s="137">
        <v>10.4868415335685</v>
      </c>
      <c r="F794" s="137">
        <v>20.794503316573</v>
      </c>
      <c r="G794" s="137">
        <v>27.805412271924599</v>
      </c>
      <c r="H794" s="137">
        <v>6.3056986634264902</v>
      </c>
      <c r="I794" s="137">
        <v>14.8781582867651</v>
      </c>
      <c r="J794" s="137">
        <v>14.9</v>
      </c>
      <c r="K794" s="137">
        <v>13.8790679357505</v>
      </c>
      <c r="L794" s="137">
        <v>15.824671180319401</v>
      </c>
      <c r="M794" s="137">
        <v>52.188131998368299</v>
      </c>
      <c r="N794" s="137">
        <v>7.4551289182754799</v>
      </c>
      <c r="O794" s="137">
        <v>10.537356184500901</v>
      </c>
      <c r="P794" s="137">
        <v>20.8602670841776</v>
      </c>
      <c r="Q794" s="137">
        <v>27.729399663198802</v>
      </c>
      <c r="R794" s="137">
        <v>6.3765492102065604</v>
      </c>
      <c r="S794" s="137">
        <v>15.705817423247399</v>
      </c>
      <c r="T794" s="137">
        <v>14.99</v>
      </c>
      <c r="U794" s="137">
        <v>14.009387822471099</v>
      </c>
      <c r="V794" s="1">
        <v>1141985</v>
      </c>
      <c r="W794" s="1">
        <v>4470826</v>
      </c>
      <c r="X794" s="1">
        <v>230919</v>
      </c>
      <c r="Y794" s="1">
        <v>599230</v>
      </c>
      <c r="Z794" s="1">
        <v>84501</v>
      </c>
      <c r="AA794" s="1">
        <v>151798</v>
      </c>
      <c r="AB794" s="1">
        <v>538821</v>
      </c>
      <c r="AC794" s="1">
        <v>1338865</v>
      </c>
      <c r="AD794" s="1">
        <v>502450</v>
      </c>
      <c r="AE794" s="1">
        <v>1304234</v>
      </c>
      <c r="AH794" s="136">
        <f t="shared" si="12"/>
        <v>37643</v>
      </c>
      <c r="AI794" s="177">
        <f>HLOOKUP(附加题模型!$E$2,历史数据!$B$3:$K$5000,ROW(A792),)</f>
        <v>13.8790679357505</v>
      </c>
      <c r="AJ794" s="177">
        <f>HLOOKUP(附加题模型!$E$2,历史数据!$L$3:$U$5000,ROW(A792),)</f>
        <v>14.009387822471099</v>
      </c>
    </row>
    <row r="795" spans="1:36" x14ac:dyDescent="0.2">
      <c r="A795" s="148">
        <v>37644</v>
      </c>
      <c r="B795" s="137">
        <v>15.824671180319401</v>
      </c>
      <c r="C795" s="137">
        <v>52.495121010123398</v>
      </c>
      <c r="D795" s="137">
        <v>7.4346758896931</v>
      </c>
      <c r="E795" s="137">
        <v>10.547459114687401</v>
      </c>
      <c r="F795" s="137">
        <v>20.952336358823999</v>
      </c>
      <c r="G795" s="137">
        <v>27.896627402395701</v>
      </c>
      <c r="H795" s="137">
        <v>6.3765492102065604</v>
      </c>
      <c r="I795" s="137">
        <v>15.705817423247399</v>
      </c>
      <c r="J795" s="137">
        <v>15</v>
      </c>
      <c r="K795" s="137">
        <v>13.9442278791108</v>
      </c>
      <c r="L795" s="137">
        <v>15.573485923488899</v>
      </c>
      <c r="M795" s="137">
        <v>51.036923204286701</v>
      </c>
      <c r="N795" s="137">
        <v>7.3426372610724204</v>
      </c>
      <c r="O795" s="137">
        <v>10.496944463755</v>
      </c>
      <c r="P795" s="137">
        <v>20.781350563052101</v>
      </c>
      <c r="Q795" s="137">
        <v>27.394944184804899</v>
      </c>
      <c r="R795" s="137">
        <v>6.3765492102065604</v>
      </c>
      <c r="S795" s="137">
        <v>15.4496372143362</v>
      </c>
      <c r="T795" s="137">
        <v>14.81</v>
      </c>
      <c r="U795" s="137">
        <v>13.540236230276699</v>
      </c>
      <c r="V795" s="1">
        <v>846890</v>
      </c>
      <c r="W795" s="1">
        <v>5255503</v>
      </c>
      <c r="X795" s="1">
        <v>288056</v>
      </c>
      <c r="Y795" s="1">
        <v>356834</v>
      </c>
      <c r="Z795" s="1">
        <v>80000</v>
      </c>
      <c r="AA795" s="1">
        <v>114103</v>
      </c>
      <c r="AB795" s="1">
        <v>0</v>
      </c>
      <c r="AC795" s="1">
        <v>779414</v>
      </c>
      <c r="AD795" s="1">
        <v>518150</v>
      </c>
      <c r="AE795" s="1">
        <v>800493</v>
      </c>
      <c r="AH795" s="136">
        <f t="shared" si="12"/>
        <v>37644</v>
      </c>
      <c r="AI795" s="177">
        <f>HLOOKUP(附加题模型!$E$2,历史数据!$B$3:$K$5000,ROW(A793),)</f>
        <v>13.9442278791108</v>
      </c>
      <c r="AJ795" s="177">
        <f>HLOOKUP(附加题模型!$E$2,历史数据!$L$3:$U$5000,ROW(A793),)</f>
        <v>13.540236230276699</v>
      </c>
    </row>
    <row r="796" spans="1:36" x14ac:dyDescent="0.2">
      <c r="A796" s="148">
        <v>37645</v>
      </c>
      <c r="B796" s="137">
        <v>15.4897575045454</v>
      </c>
      <c r="C796" s="137">
        <v>50.729934192531601</v>
      </c>
      <c r="D796" s="137">
        <v>7.3221842324900503</v>
      </c>
      <c r="E796" s="137">
        <v>10.496944463755</v>
      </c>
      <c r="F796" s="137">
        <v>20.6761285348847</v>
      </c>
      <c r="G796" s="137">
        <v>27.288526532588701</v>
      </c>
      <c r="H796" s="137">
        <v>6.3259416767922199</v>
      </c>
      <c r="I796" s="137">
        <v>15.508755724085001</v>
      </c>
      <c r="J796" s="137">
        <v>14.74</v>
      </c>
      <c r="K796" s="137">
        <v>13.462044298244299</v>
      </c>
      <c r="L796" s="137">
        <v>15.8804901262817</v>
      </c>
      <c r="M796" s="137">
        <v>49.808967157266203</v>
      </c>
      <c r="N796" s="137">
        <v>7.5676205754785402</v>
      </c>
      <c r="O796" s="137">
        <v>10.648488416552199</v>
      </c>
      <c r="P796" s="137">
        <v>20.912878098261199</v>
      </c>
      <c r="Q796" s="137">
        <v>27.759804706689099</v>
      </c>
      <c r="R796" s="137">
        <v>6.46764277035237</v>
      </c>
      <c r="S796" s="137">
        <v>15.666405083414899</v>
      </c>
      <c r="T796" s="137">
        <v>15.06</v>
      </c>
      <c r="U796" s="137">
        <v>13.618428162309099</v>
      </c>
      <c r="V796" s="1">
        <v>1183514</v>
      </c>
      <c r="W796" s="1">
        <v>2996074</v>
      </c>
      <c r="X796" s="1">
        <v>345163</v>
      </c>
      <c r="Y796" s="1">
        <v>371311</v>
      </c>
      <c r="Z796" s="1">
        <v>681130</v>
      </c>
      <c r="AA796" s="1">
        <v>132574</v>
      </c>
      <c r="AB796" s="1">
        <v>607938</v>
      </c>
      <c r="AC796" s="1">
        <v>479693</v>
      </c>
      <c r="AD796" s="1">
        <v>591690</v>
      </c>
      <c r="AE796" s="1">
        <v>749033</v>
      </c>
      <c r="AH796" s="136">
        <f t="shared" si="12"/>
        <v>37645</v>
      </c>
      <c r="AI796" s="177">
        <f>HLOOKUP(附加题模型!$E$2,历史数据!$B$3:$K$5000,ROW(A794),)</f>
        <v>13.462044298244299</v>
      </c>
      <c r="AJ796" s="177">
        <f>HLOOKUP(附加题模型!$E$2,历史数据!$L$3:$U$5000,ROW(A794),)</f>
        <v>13.618428162309099</v>
      </c>
    </row>
    <row r="797" spans="1:36" x14ac:dyDescent="0.2">
      <c r="A797" s="148">
        <v>37648</v>
      </c>
      <c r="B797" s="137">
        <v>15.936309072244001</v>
      </c>
      <c r="C797" s="137">
        <v>49.962461663143799</v>
      </c>
      <c r="D797" s="137">
        <v>7.5880736040609102</v>
      </c>
      <c r="E797" s="137">
        <v>10.7091059976711</v>
      </c>
      <c r="F797" s="137">
        <v>20.781350563052101</v>
      </c>
      <c r="G797" s="137">
        <v>27.759804706689099</v>
      </c>
      <c r="H797" s="137">
        <v>6.4980072904009702</v>
      </c>
      <c r="I797" s="137">
        <v>15.5875804037499</v>
      </c>
      <c r="J797" s="137">
        <v>15.1</v>
      </c>
      <c r="K797" s="137">
        <v>13.6835881056695</v>
      </c>
      <c r="L797" s="137">
        <v>16.103765910130999</v>
      </c>
      <c r="M797" s="137">
        <v>51.113670457225503</v>
      </c>
      <c r="N797" s="137">
        <v>7.7005652612639697</v>
      </c>
      <c r="O797" s="137">
        <v>10.8808558108413</v>
      </c>
      <c r="P797" s="137">
        <v>20.768197809531099</v>
      </c>
      <c r="Q797" s="137">
        <v>28.018247576357101</v>
      </c>
      <c r="R797" s="137">
        <v>6.5182503037667097</v>
      </c>
      <c r="S797" s="137">
        <v>15.824054442744901</v>
      </c>
      <c r="T797" s="137">
        <v>15.02</v>
      </c>
      <c r="U797" s="137">
        <v>13.657524128325299</v>
      </c>
      <c r="V797" s="1">
        <v>1261212</v>
      </c>
      <c r="W797" s="1">
        <v>1798628</v>
      </c>
      <c r="X797" s="1">
        <v>583461</v>
      </c>
      <c r="Y797" s="1">
        <v>629306</v>
      </c>
      <c r="Z797" s="1">
        <v>112498</v>
      </c>
      <c r="AA797" s="1">
        <v>83448</v>
      </c>
      <c r="AB797" s="1">
        <v>780566</v>
      </c>
      <c r="AC797" s="1">
        <v>945294</v>
      </c>
      <c r="AD797" s="1">
        <v>1047505</v>
      </c>
      <c r="AE797" s="1">
        <v>524410</v>
      </c>
      <c r="AH797" s="136">
        <f t="shared" si="12"/>
        <v>37648</v>
      </c>
      <c r="AI797" s="177">
        <f>HLOOKUP(附加题模型!$E$2,历史数据!$B$3:$K$5000,ROW(A795),)</f>
        <v>13.6835881056695</v>
      </c>
      <c r="AJ797" s="177">
        <f>HLOOKUP(附加题模型!$E$2,历史数据!$L$3:$U$5000,ROW(A795),)</f>
        <v>13.657524128325299</v>
      </c>
    </row>
    <row r="798" spans="1:36" x14ac:dyDescent="0.2">
      <c r="A798" s="148">
        <v>37649</v>
      </c>
      <c r="B798" s="137">
        <v>16.103765910130999</v>
      </c>
      <c r="C798" s="137">
        <v>50.9601759513479</v>
      </c>
      <c r="D798" s="137">
        <v>7.6801122326815996</v>
      </c>
      <c r="E798" s="137">
        <v>10.921267531587301</v>
      </c>
      <c r="F798" s="137">
        <v>20.689281288405599</v>
      </c>
      <c r="G798" s="137">
        <v>28.0790576633378</v>
      </c>
      <c r="H798" s="137">
        <v>6.5283718104495696</v>
      </c>
      <c r="I798" s="137">
        <v>15.824054442744901</v>
      </c>
      <c r="J798" s="137">
        <v>15.19</v>
      </c>
      <c r="K798" s="137">
        <v>13.6314601509812</v>
      </c>
      <c r="L798" s="137">
        <v>16.1874943290745</v>
      </c>
      <c r="M798" s="137">
        <v>51.420659468980602</v>
      </c>
      <c r="N798" s="137">
        <v>7.6801122326815996</v>
      </c>
      <c r="O798" s="137">
        <v>10.911164601400801</v>
      </c>
      <c r="P798" s="137">
        <v>20.741892302489301</v>
      </c>
      <c r="Q798" s="137">
        <v>28.0790576633378</v>
      </c>
      <c r="R798" s="137">
        <v>6.6093438639125202</v>
      </c>
      <c r="S798" s="137">
        <v>15.764935932996099</v>
      </c>
      <c r="T798" s="137">
        <v>15.15</v>
      </c>
      <c r="U798" s="137">
        <v>13.8660359470784</v>
      </c>
      <c r="V798" s="1">
        <v>1160203</v>
      </c>
      <c r="W798" s="1">
        <v>1683391</v>
      </c>
      <c r="X798" s="1">
        <v>238104</v>
      </c>
      <c r="Y798" s="1">
        <v>355451</v>
      </c>
      <c r="Z798" s="1">
        <v>129100</v>
      </c>
      <c r="AA798" s="1">
        <v>86668</v>
      </c>
      <c r="AB798" s="1">
        <v>663594</v>
      </c>
      <c r="AC798" s="1">
        <v>444923</v>
      </c>
      <c r="AD798" s="1">
        <v>1391496</v>
      </c>
      <c r="AE798" s="1">
        <v>672163</v>
      </c>
      <c r="AH798" s="136">
        <f t="shared" si="12"/>
        <v>37649</v>
      </c>
      <c r="AI798" s="177">
        <f>HLOOKUP(附加题模型!$E$2,历史数据!$B$3:$K$5000,ROW(A796),)</f>
        <v>13.6314601509812</v>
      </c>
      <c r="AJ798" s="177">
        <f>HLOOKUP(附加题模型!$E$2,历史数据!$L$3:$U$5000,ROW(A796),)</f>
        <v>13.8660359470784</v>
      </c>
    </row>
    <row r="799" spans="1:36" x14ac:dyDescent="0.2">
      <c r="A799" s="148">
        <v>37650</v>
      </c>
      <c r="B799" s="137">
        <v>16.1874943290745</v>
      </c>
      <c r="C799" s="137">
        <v>51.036923204286701</v>
      </c>
      <c r="D799" s="137">
        <v>7.64943268980804</v>
      </c>
      <c r="E799" s="137">
        <v>10.911164601400801</v>
      </c>
      <c r="F799" s="137">
        <v>20.781350563052101</v>
      </c>
      <c r="G799" s="137">
        <v>28.2006778372992</v>
      </c>
      <c r="H799" s="137">
        <v>6.5992223572296496</v>
      </c>
      <c r="I799" s="137">
        <v>15.764935932996099</v>
      </c>
      <c r="J799" s="137">
        <v>15.07</v>
      </c>
      <c r="K799" s="137">
        <v>13.970291856454899</v>
      </c>
      <c r="L799" s="137">
        <v>15.964218545225201</v>
      </c>
      <c r="M799" s="137">
        <v>50.729934192531601</v>
      </c>
      <c r="N799" s="137">
        <v>7.6801122326815996</v>
      </c>
      <c r="O799" s="137">
        <v>10.8808558108413</v>
      </c>
      <c r="P799" s="137">
        <v>21.0181001264286</v>
      </c>
      <c r="Q799" s="137">
        <v>27.896627402395701</v>
      </c>
      <c r="R799" s="137">
        <v>6.5283718104495696</v>
      </c>
      <c r="S799" s="137">
        <v>15.508755724085001</v>
      </c>
      <c r="T799" s="137">
        <v>15.15</v>
      </c>
      <c r="U799" s="137">
        <v>13.592364184965</v>
      </c>
      <c r="V799" s="1">
        <v>876940</v>
      </c>
      <c r="W799" s="1">
        <v>1826500</v>
      </c>
      <c r="X799" s="1">
        <v>467242</v>
      </c>
      <c r="Y799" s="1">
        <v>462800</v>
      </c>
      <c r="Z799" s="1">
        <v>131141</v>
      </c>
      <c r="AA799" s="1">
        <v>95500</v>
      </c>
      <c r="AB799" s="1">
        <v>739294</v>
      </c>
      <c r="AC799" s="1">
        <v>341290</v>
      </c>
      <c r="AD799" s="1">
        <v>580095</v>
      </c>
      <c r="AE799" s="1">
        <v>429600</v>
      </c>
      <c r="AH799" s="136">
        <f t="shared" si="12"/>
        <v>37650</v>
      </c>
      <c r="AI799" s="177">
        <f>HLOOKUP(附加题模型!$E$2,历史数据!$B$3:$K$5000,ROW(A797),)</f>
        <v>13.970291856454899</v>
      </c>
      <c r="AJ799" s="177">
        <f>HLOOKUP(附加题模型!$E$2,历史数据!$L$3:$U$5000,ROW(A797),)</f>
        <v>13.592364184965</v>
      </c>
    </row>
    <row r="800" spans="1:36" x14ac:dyDescent="0.2">
      <c r="A800" s="148">
        <v>37662</v>
      </c>
      <c r="B800" s="137">
        <v>15.964218545225201</v>
      </c>
      <c r="C800" s="137">
        <v>50.729934192531601</v>
      </c>
      <c r="D800" s="137">
        <v>7.6903387469727802</v>
      </c>
      <c r="E800" s="137">
        <v>10.719208927857601</v>
      </c>
      <c r="F800" s="137">
        <v>20.8997253447403</v>
      </c>
      <c r="G800" s="137">
        <v>28.170272793808799</v>
      </c>
      <c r="H800" s="137">
        <v>6.5587363304981796</v>
      </c>
      <c r="I800" s="137">
        <v>15.6861112533312</v>
      </c>
      <c r="J800" s="137">
        <v>15.1</v>
      </c>
      <c r="K800" s="137">
        <v>13.9442278791108</v>
      </c>
      <c r="L800" s="137">
        <v>15.713033288394699</v>
      </c>
      <c r="M800" s="137">
        <v>51.497406721919297</v>
      </c>
      <c r="N800" s="137">
        <v>7.5369410326049797</v>
      </c>
      <c r="O800" s="137">
        <v>11.0526056240115</v>
      </c>
      <c r="P800" s="137">
        <v>20.886572591219402</v>
      </c>
      <c r="Q800" s="137">
        <v>27.516564358766299</v>
      </c>
      <c r="R800" s="137">
        <v>6.4372782503037698</v>
      </c>
      <c r="S800" s="137">
        <v>15.193457005425</v>
      </c>
      <c r="T800" s="137">
        <v>15.16</v>
      </c>
      <c r="U800" s="137">
        <v>13.501140264260499</v>
      </c>
      <c r="V800" s="1">
        <v>514600</v>
      </c>
      <c r="W800" s="1">
        <v>1456812</v>
      </c>
      <c r="X800" s="1">
        <v>200550</v>
      </c>
      <c r="Y800" s="1">
        <v>776391</v>
      </c>
      <c r="Z800" s="1">
        <v>75541</v>
      </c>
      <c r="AA800" s="1">
        <v>72607</v>
      </c>
      <c r="AB800" s="1">
        <v>374590</v>
      </c>
      <c r="AC800" s="1">
        <v>189329</v>
      </c>
      <c r="AD800" s="1">
        <v>1087186</v>
      </c>
      <c r="AE800" s="1">
        <v>281476</v>
      </c>
      <c r="AH800" s="136">
        <f t="shared" si="12"/>
        <v>37662</v>
      </c>
      <c r="AI800" s="177">
        <f>HLOOKUP(附加题模型!$E$2,历史数据!$B$3:$K$5000,ROW(A798),)</f>
        <v>13.9442278791108</v>
      </c>
      <c r="AJ800" s="177">
        <f>HLOOKUP(附加题模型!$E$2,历史数据!$L$3:$U$5000,ROW(A798),)</f>
        <v>13.501140264260499</v>
      </c>
    </row>
    <row r="801" spans="1:36" x14ac:dyDescent="0.2">
      <c r="A801" s="148">
        <v>37663</v>
      </c>
      <c r="B801" s="137">
        <v>15.6572143424324</v>
      </c>
      <c r="C801" s="137">
        <v>51.497406721919297</v>
      </c>
      <c r="D801" s="137">
        <v>7.5573940611873498</v>
      </c>
      <c r="E801" s="137">
        <v>11.113223205130399</v>
      </c>
      <c r="F801" s="137">
        <v>20.781350563052101</v>
      </c>
      <c r="G801" s="137">
        <v>27.3797416630598</v>
      </c>
      <c r="H801" s="137">
        <v>6.4271567436209001</v>
      </c>
      <c r="I801" s="137">
        <v>15.27228168509</v>
      </c>
      <c r="J801" s="137">
        <v>15.16</v>
      </c>
      <c r="K801" s="137">
        <v>13.422948332228099</v>
      </c>
      <c r="L801" s="137">
        <v>15.9921280182063</v>
      </c>
      <c r="M801" s="137">
        <v>52.418373757184703</v>
      </c>
      <c r="N801" s="137">
        <v>7.6698857183904101</v>
      </c>
      <c r="O801" s="137">
        <v>11.335487669233</v>
      </c>
      <c r="P801" s="137">
        <v>20.847114330656701</v>
      </c>
      <c r="Q801" s="137">
        <v>27.805412271924599</v>
      </c>
      <c r="R801" s="137">
        <v>6.7510449574726596</v>
      </c>
      <c r="S801" s="137">
        <v>15.4890495541687</v>
      </c>
      <c r="T801" s="137">
        <v>15.29</v>
      </c>
      <c r="U801" s="137">
        <v>13.6444921396533</v>
      </c>
      <c r="V801" s="1">
        <v>506258</v>
      </c>
      <c r="W801" s="1">
        <v>1918430</v>
      </c>
      <c r="X801" s="1">
        <v>131804</v>
      </c>
      <c r="Y801" s="1">
        <v>2107732</v>
      </c>
      <c r="Z801" s="1">
        <v>50464</v>
      </c>
      <c r="AA801" s="1">
        <v>47785</v>
      </c>
      <c r="AB801" s="1">
        <v>1927104</v>
      </c>
      <c r="AC801" s="1">
        <v>109018</v>
      </c>
      <c r="AD801" s="1">
        <v>790016</v>
      </c>
      <c r="AE801" s="1">
        <v>251980</v>
      </c>
      <c r="AH801" s="136">
        <f t="shared" si="12"/>
        <v>37663</v>
      </c>
      <c r="AI801" s="177">
        <f>HLOOKUP(附加题模型!$E$2,历史数据!$B$3:$K$5000,ROW(A799),)</f>
        <v>13.422948332228099</v>
      </c>
      <c r="AJ801" s="177">
        <f>HLOOKUP(附加题模型!$E$2,历史数据!$L$3:$U$5000,ROW(A799),)</f>
        <v>13.6444921396533</v>
      </c>
    </row>
    <row r="802" spans="1:36" x14ac:dyDescent="0.2">
      <c r="A802" s="148">
        <v>37664</v>
      </c>
      <c r="B802" s="137">
        <v>15.9083995992628</v>
      </c>
      <c r="C802" s="137">
        <v>52.5718682630622</v>
      </c>
      <c r="D802" s="137">
        <v>7.6903387469727802</v>
      </c>
      <c r="E802" s="137">
        <v>11.315281808860099</v>
      </c>
      <c r="F802" s="137">
        <v>20.741892302489301</v>
      </c>
      <c r="G802" s="137">
        <v>27.7902097501795</v>
      </c>
      <c r="H802" s="137">
        <v>6.7510449574726596</v>
      </c>
      <c r="I802" s="137">
        <v>15.3905187045875</v>
      </c>
      <c r="J802" s="137">
        <v>15.2</v>
      </c>
      <c r="K802" s="137">
        <v>13.501140264260499</v>
      </c>
      <c r="L802" s="137">
        <v>16.6898648427354</v>
      </c>
      <c r="M802" s="137">
        <v>53.492835298327499</v>
      </c>
      <c r="N802" s="137">
        <v>7.8846425185053404</v>
      </c>
      <c r="O802" s="137">
        <v>11.3455905994195</v>
      </c>
      <c r="P802" s="137">
        <v>20.873419837698499</v>
      </c>
      <c r="Q802" s="137">
        <v>28.124665228573299</v>
      </c>
      <c r="R802" s="137">
        <v>6.7915309842041296</v>
      </c>
      <c r="S802" s="137">
        <v>15.705817423247399</v>
      </c>
      <c r="T802" s="137">
        <v>15.52</v>
      </c>
      <c r="U802" s="137">
        <v>13.8660359470784</v>
      </c>
      <c r="V802" s="1">
        <v>4845505</v>
      </c>
      <c r="W802" s="1">
        <v>3373687</v>
      </c>
      <c r="X802" s="1">
        <v>905674</v>
      </c>
      <c r="Y802" s="1">
        <v>870293</v>
      </c>
      <c r="Z802" s="1">
        <v>64684</v>
      </c>
      <c r="AA802" s="1">
        <v>142659</v>
      </c>
      <c r="AB802" s="1">
        <v>1916503</v>
      </c>
      <c r="AC802" s="1">
        <v>268164</v>
      </c>
      <c r="AD802" s="1">
        <v>1225650</v>
      </c>
      <c r="AE802" s="1">
        <v>339698</v>
      </c>
      <c r="AH802" s="136">
        <f t="shared" si="12"/>
        <v>37664</v>
      </c>
      <c r="AI802" s="177">
        <f>HLOOKUP(附加题模型!$E$2,历史数据!$B$3:$K$5000,ROW(A800),)</f>
        <v>13.501140264260499</v>
      </c>
      <c r="AJ802" s="177">
        <f>HLOOKUP(附加题模型!$E$2,历史数据!$L$3:$U$5000,ROW(A800),)</f>
        <v>13.8660359470784</v>
      </c>
    </row>
    <row r="803" spans="1:36" x14ac:dyDescent="0.2">
      <c r="A803" s="148">
        <v>37665</v>
      </c>
      <c r="B803" s="137">
        <v>16.6898648427354</v>
      </c>
      <c r="C803" s="137">
        <v>53.569582551266301</v>
      </c>
      <c r="D803" s="137">
        <v>7.9050955470877202</v>
      </c>
      <c r="E803" s="137">
        <v>11.315281808860099</v>
      </c>
      <c r="F803" s="137">
        <v>21.0181001264286</v>
      </c>
      <c r="G803" s="137">
        <v>28.124665228573299</v>
      </c>
      <c r="H803" s="137">
        <v>6.7915309842041296</v>
      </c>
      <c r="I803" s="137">
        <v>15.764935932996099</v>
      </c>
      <c r="J803" s="137">
        <v>15.5</v>
      </c>
      <c r="K803" s="137">
        <v>13.813907992390099</v>
      </c>
      <c r="L803" s="137">
        <v>16.4386795859049</v>
      </c>
      <c r="M803" s="137">
        <v>52.955604527756101</v>
      </c>
      <c r="N803" s="137">
        <v>7.8846425185053404</v>
      </c>
      <c r="O803" s="137">
        <v>11.1233261353169</v>
      </c>
      <c r="P803" s="137">
        <v>20.702434041926502</v>
      </c>
      <c r="Q803" s="137">
        <v>28.3983106199865</v>
      </c>
      <c r="R803" s="137">
        <v>6.6903159173754601</v>
      </c>
      <c r="S803" s="137">
        <v>15.666405083414899</v>
      </c>
      <c r="T803" s="137">
        <v>15.33</v>
      </c>
      <c r="U803" s="137">
        <v>13.618428162309099</v>
      </c>
      <c r="V803" s="1">
        <v>2871289</v>
      </c>
      <c r="W803" s="1">
        <v>2827477</v>
      </c>
      <c r="X803" s="1">
        <v>411048</v>
      </c>
      <c r="Y803" s="1">
        <v>900967</v>
      </c>
      <c r="Z803" s="1">
        <v>83885</v>
      </c>
      <c r="AA803" s="1">
        <v>379012</v>
      </c>
      <c r="AB803" s="1">
        <v>1258524</v>
      </c>
      <c r="AC803" s="1">
        <v>329050</v>
      </c>
      <c r="AD803" s="1">
        <v>850320</v>
      </c>
      <c r="AE803" s="1">
        <v>472400</v>
      </c>
      <c r="AH803" s="136">
        <f t="shared" si="12"/>
        <v>37665</v>
      </c>
      <c r="AI803" s="177">
        <f>HLOOKUP(附加题模型!$E$2,历史数据!$B$3:$K$5000,ROW(A801),)</f>
        <v>13.813907992390099</v>
      </c>
      <c r="AJ803" s="177">
        <f>HLOOKUP(附加题模型!$E$2,历史数据!$L$3:$U$5000,ROW(A801),)</f>
        <v>13.618428162309099</v>
      </c>
    </row>
    <row r="804" spans="1:36" x14ac:dyDescent="0.2">
      <c r="A804" s="148">
        <v>37666</v>
      </c>
      <c r="B804" s="137">
        <v>16.578226950810802</v>
      </c>
      <c r="C804" s="137">
        <v>52.955604527756101</v>
      </c>
      <c r="D804" s="137">
        <v>7.8539629756317799</v>
      </c>
      <c r="E804" s="137">
        <v>11.0930173447575</v>
      </c>
      <c r="F804" s="137">
        <v>20.781350563052101</v>
      </c>
      <c r="G804" s="137">
        <v>28.474323228712301</v>
      </c>
      <c r="H804" s="137">
        <v>6.6801944106925903</v>
      </c>
      <c r="I804" s="137">
        <v>15.607286573666199</v>
      </c>
      <c r="J804" s="137">
        <v>15.33</v>
      </c>
      <c r="K804" s="137">
        <v>13.618428162309099</v>
      </c>
      <c r="L804" s="137">
        <v>16.6898648427354</v>
      </c>
      <c r="M804" s="137">
        <v>53.646329804205102</v>
      </c>
      <c r="N804" s="137">
        <v>7.9050955470877202</v>
      </c>
      <c r="O804" s="137">
        <v>11.204149576808801</v>
      </c>
      <c r="P804" s="137">
        <v>20.768197809531099</v>
      </c>
      <c r="Q804" s="137">
        <v>28.170272793808799</v>
      </c>
      <c r="R804" s="137">
        <v>6.7409234507897899</v>
      </c>
      <c r="S804" s="137">
        <v>15.863466782577399</v>
      </c>
      <c r="T804" s="137">
        <v>15.28</v>
      </c>
      <c r="U804" s="137">
        <v>13.7096520830136</v>
      </c>
      <c r="V804" s="1">
        <v>2038198</v>
      </c>
      <c r="W804" s="1">
        <v>2487980</v>
      </c>
      <c r="X804" s="1">
        <v>301270</v>
      </c>
      <c r="Y804" s="1">
        <v>532136</v>
      </c>
      <c r="Z804" s="1">
        <v>106899</v>
      </c>
      <c r="AA804" s="1">
        <v>118989</v>
      </c>
      <c r="AB804" s="1">
        <v>823064</v>
      </c>
      <c r="AC804" s="1">
        <v>263604</v>
      </c>
      <c r="AD804" s="1">
        <v>444570</v>
      </c>
      <c r="AE804" s="1">
        <v>323855</v>
      </c>
      <c r="AH804" s="136">
        <f t="shared" si="12"/>
        <v>37666</v>
      </c>
      <c r="AI804" s="177">
        <f>HLOOKUP(附加题模型!$E$2,历史数据!$B$3:$K$5000,ROW(A802),)</f>
        <v>13.618428162309099</v>
      </c>
      <c r="AJ804" s="177">
        <f>HLOOKUP(附加题模型!$E$2,历史数据!$L$3:$U$5000,ROW(A802),)</f>
        <v>13.7096520830136</v>
      </c>
    </row>
    <row r="805" spans="1:36" x14ac:dyDescent="0.2">
      <c r="A805" s="148">
        <v>37669</v>
      </c>
      <c r="B805" s="137">
        <v>16.745683788697701</v>
      </c>
      <c r="C805" s="137">
        <v>53.723077057143897</v>
      </c>
      <c r="D805" s="137">
        <v>7.9255485756700903</v>
      </c>
      <c r="E805" s="137">
        <v>11.194046646622301</v>
      </c>
      <c r="F805" s="137">
        <v>20.7550450560102</v>
      </c>
      <c r="G805" s="137">
        <v>28.428715663476801</v>
      </c>
      <c r="H805" s="137">
        <v>6.7409234507897899</v>
      </c>
      <c r="I805" s="137">
        <v>16.159059331321</v>
      </c>
      <c r="J805" s="137">
        <v>15.35</v>
      </c>
      <c r="K805" s="137">
        <v>13.787844015046</v>
      </c>
      <c r="L805" s="137">
        <v>16.522408004848401</v>
      </c>
      <c r="M805" s="137">
        <v>52.955604527756101</v>
      </c>
      <c r="N805" s="137">
        <v>7.9255485756700903</v>
      </c>
      <c r="O805" s="137">
        <v>11.1435319956899</v>
      </c>
      <c r="P805" s="137">
        <v>20.649823027842899</v>
      </c>
      <c r="Q805" s="137">
        <v>27.851019837160202</v>
      </c>
      <c r="R805" s="137">
        <v>6.6397083839611204</v>
      </c>
      <c r="S805" s="137">
        <v>16.533476559729699</v>
      </c>
      <c r="T805" s="137">
        <v>15.09</v>
      </c>
      <c r="U805" s="137">
        <v>13.4359803209002</v>
      </c>
      <c r="V805" s="1">
        <v>2451839</v>
      </c>
      <c r="W805" s="1">
        <v>2469198</v>
      </c>
      <c r="X805" s="1">
        <v>580759</v>
      </c>
      <c r="Y805" s="1">
        <v>507355</v>
      </c>
      <c r="Z805" s="1">
        <v>57600</v>
      </c>
      <c r="AA805" s="1">
        <v>158074</v>
      </c>
      <c r="AB805" s="1">
        <v>995223</v>
      </c>
      <c r="AC805" s="1">
        <v>3107018</v>
      </c>
      <c r="AD805" s="1">
        <v>812700</v>
      </c>
      <c r="AE805" s="1">
        <v>337250</v>
      </c>
      <c r="AH805" s="136">
        <f t="shared" si="12"/>
        <v>37669</v>
      </c>
      <c r="AI805" s="177">
        <f>HLOOKUP(附加题模型!$E$2,历史数据!$B$3:$K$5000,ROW(A803),)</f>
        <v>13.787844015046</v>
      </c>
      <c r="AJ805" s="177">
        <f>HLOOKUP(附加题模型!$E$2,历史数据!$L$3:$U$5000,ROW(A803),)</f>
        <v>13.4359803209002</v>
      </c>
    </row>
    <row r="806" spans="1:36" x14ac:dyDescent="0.2">
      <c r="A806" s="148">
        <v>37670</v>
      </c>
      <c r="B806" s="137">
        <v>16.494498531867301</v>
      </c>
      <c r="C806" s="137">
        <v>52.802110021878498</v>
      </c>
      <c r="D806" s="137">
        <v>7.8232834327582204</v>
      </c>
      <c r="E806" s="137">
        <v>11.113223205130399</v>
      </c>
      <c r="F806" s="137">
        <v>20.6103647672801</v>
      </c>
      <c r="G806" s="137">
        <v>27.896627402395701</v>
      </c>
      <c r="H806" s="137">
        <v>6.6295868772782498</v>
      </c>
      <c r="I806" s="137">
        <v>16.3561210304835</v>
      </c>
      <c r="J806" s="137">
        <v>15</v>
      </c>
      <c r="K806" s="137">
        <v>13.422948332228099</v>
      </c>
      <c r="L806" s="137">
        <v>16.354951166961399</v>
      </c>
      <c r="M806" s="137">
        <v>52.418373757184703</v>
      </c>
      <c r="N806" s="137">
        <v>7.9153220613788999</v>
      </c>
      <c r="O806" s="137">
        <v>11.032399763638599</v>
      </c>
      <c r="P806" s="137">
        <v>20.8339615771357</v>
      </c>
      <c r="Q806" s="137">
        <v>28.0790576633378</v>
      </c>
      <c r="R806" s="137">
        <v>6.6295868772782498</v>
      </c>
      <c r="S806" s="137">
        <v>16.257590180902302</v>
      </c>
      <c r="T806" s="137">
        <v>15.05</v>
      </c>
      <c r="U806" s="137">
        <v>13.3577883888678</v>
      </c>
      <c r="V806" s="1">
        <v>1292860</v>
      </c>
      <c r="W806" s="1">
        <v>1548716</v>
      </c>
      <c r="X806" s="1">
        <v>356259</v>
      </c>
      <c r="Y806" s="1">
        <v>323808</v>
      </c>
      <c r="Z806" s="1">
        <v>92860</v>
      </c>
      <c r="AA806" s="1">
        <v>69370</v>
      </c>
      <c r="AB806" s="1">
        <v>594050</v>
      </c>
      <c r="AC806" s="1">
        <v>635803</v>
      </c>
      <c r="AD806" s="1">
        <v>445654</v>
      </c>
      <c r="AE806" s="1">
        <v>285151</v>
      </c>
      <c r="AH806" s="136">
        <f t="shared" si="12"/>
        <v>37670</v>
      </c>
      <c r="AI806" s="177">
        <f>HLOOKUP(附加题模型!$E$2,历史数据!$B$3:$K$5000,ROW(A804),)</f>
        <v>13.422948332228099</v>
      </c>
      <c r="AJ806" s="177">
        <f>HLOOKUP(附加题模型!$E$2,历史数据!$L$3:$U$5000,ROW(A804),)</f>
        <v>13.3577883888678</v>
      </c>
    </row>
    <row r="807" spans="1:36" x14ac:dyDescent="0.2">
      <c r="A807" s="148">
        <v>37671</v>
      </c>
      <c r="B807" s="137">
        <v>16.606136423791899</v>
      </c>
      <c r="C807" s="137">
        <v>52.341626504245902</v>
      </c>
      <c r="D807" s="137">
        <v>7.8744160042141598</v>
      </c>
      <c r="E807" s="137">
        <v>11.042502693825099</v>
      </c>
      <c r="F807" s="137">
        <v>20.847114330656701</v>
      </c>
      <c r="G807" s="137">
        <v>28.139867750318501</v>
      </c>
      <c r="H807" s="137">
        <v>6.6295868772782498</v>
      </c>
      <c r="I807" s="137">
        <v>16.198471671153499</v>
      </c>
      <c r="J807" s="137">
        <v>15.02</v>
      </c>
      <c r="K807" s="137">
        <v>13.305660434179501</v>
      </c>
      <c r="L807" s="137">
        <v>16.968959572547</v>
      </c>
      <c r="M807" s="137">
        <v>52.955604527756101</v>
      </c>
      <c r="N807" s="137">
        <v>8.0073606899995902</v>
      </c>
      <c r="O807" s="137">
        <v>11.274870088114101</v>
      </c>
      <c r="P807" s="137">
        <v>20.912878098261199</v>
      </c>
      <c r="Q807" s="137">
        <v>28.352703054750901</v>
      </c>
      <c r="R807" s="137">
        <v>6.7105589307411897</v>
      </c>
      <c r="S807" s="137">
        <v>16.4152395402322</v>
      </c>
      <c r="T807" s="137">
        <v>15.46</v>
      </c>
      <c r="U807" s="137">
        <v>13.3708203775399</v>
      </c>
      <c r="V807" s="1">
        <v>3569299</v>
      </c>
      <c r="W807" s="1">
        <v>1213380</v>
      </c>
      <c r="X807" s="1">
        <v>372025</v>
      </c>
      <c r="Y807" s="1">
        <v>474322</v>
      </c>
      <c r="Z807" s="1">
        <v>84940</v>
      </c>
      <c r="AA807" s="1">
        <v>73314</v>
      </c>
      <c r="AB807" s="1">
        <v>639673</v>
      </c>
      <c r="AC807" s="1">
        <v>505640</v>
      </c>
      <c r="AD807" s="1">
        <v>1263557</v>
      </c>
      <c r="AE807" s="1">
        <v>649695</v>
      </c>
      <c r="AH807" s="136">
        <f t="shared" si="12"/>
        <v>37671</v>
      </c>
      <c r="AI807" s="177">
        <f>HLOOKUP(附加题模型!$E$2,历史数据!$B$3:$K$5000,ROW(A805),)</f>
        <v>13.305660434179501</v>
      </c>
      <c r="AJ807" s="177">
        <f>HLOOKUP(附加题模型!$E$2,历史数据!$L$3:$U$5000,ROW(A805),)</f>
        <v>13.3708203775399</v>
      </c>
    </row>
    <row r="808" spans="1:36" x14ac:dyDescent="0.2">
      <c r="A808" s="148">
        <v>37672</v>
      </c>
      <c r="B808" s="137">
        <v>16.968959572547</v>
      </c>
      <c r="C808" s="137">
        <v>52.955604527756101</v>
      </c>
      <c r="D808" s="137">
        <v>8.0073606899995902</v>
      </c>
      <c r="E808" s="137">
        <v>11.274870088114101</v>
      </c>
      <c r="F808" s="137">
        <v>20.991794619386798</v>
      </c>
      <c r="G808" s="137">
        <v>28.580740880928602</v>
      </c>
      <c r="H808" s="137">
        <v>6.7105589307411897</v>
      </c>
      <c r="I808" s="137">
        <v>16.3561210304835</v>
      </c>
      <c r="J808" s="137">
        <v>15.46</v>
      </c>
      <c r="K808" s="137">
        <v>13.3708203775399</v>
      </c>
      <c r="L808" s="137">
        <v>16.745683788697701</v>
      </c>
      <c r="M808" s="137">
        <v>53.109099033633697</v>
      </c>
      <c r="N808" s="137">
        <v>7.9869076614172103</v>
      </c>
      <c r="O808" s="137">
        <v>11.173840786249301</v>
      </c>
      <c r="P808" s="137">
        <v>21.070711140512302</v>
      </c>
      <c r="Q808" s="137">
        <v>28.185475315554001</v>
      </c>
      <c r="R808" s="137">
        <v>6.6295868772782498</v>
      </c>
      <c r="S808" s="137">
        <v>16.277296350818499</v>
      </c>
      <c r="T808" s="137">
        <v>15.3</v>
      </c>
      <c r="U808" s="137">
        <v>13.4359803209002</v>
      </c>
      <c r="V808" s="1">
        <v>1925582</v>
      </c>
      <c r="W808" s="1">
        <v>1986405</v>
      </c>
      <c r="X808" s="1">
        <v>338629</v>
      </c>
      <c r="Y808" s="1">
        <v>290400</v>
      </c>
      <c r="Z808" s="1">
        <v>280090</v>
      </c>
      <c r="AA808" s="1">
        <v>86500</v>
      </c>
      <c r="AB808" s="1">
        <v>614350</v>
      </c>
      <c r="AC808" s="1">
        <v>266730</v>
      </c>
      <c r="AD808" s="1">
        <v>519799</v>
      </c>
      <c r="AE808" s="1">
        <v>349672</v>
      </c>
      <c r="AH808" s="136">
        <f t="shared" si="12"/>
        <v>37672</v>
      </c>
      <c r="AI808" s="177">
        <f>HLOOKUP(附加题模型!$E$2,历史数据!$B$3:$K$5000,ROW(A806),)</f>
        <v>13.3708203775399</v>
      </c>
      <c r="AJ808" s="177">
        <f>HLOOKUP(附加题模型!$E$2,历史数据!$L$3:$U$5000,ROW(A806),)</f>
        <v>13.4359803209002</v>
      </c>
    </row>
    <row r="809" spans="1:36" x14ac:dyDescent="0.2">
      <c r="A809" s="148">
        <v>37673</v>
      </c>
      <c r="B809" s="137">
        <v>16.745683788697701</v>
      </c>
      <c r="C809" s="137">
        <v>52.955604527756101</v>
      </c>
      <c r="D809" s="137">
        <v>7.8846425185053404</v>
      </c>
      <c r="E809" s="137">
        <v>11.173840786249301</v>
      </c>
      <c r="F809" s="137">
        <v>21.149627661637801</v>
      </c>
      <c r="G809" s="137">
        <v>28.2006778372992</v>
      </c>
      <c r="H809" s="137">
        <v>6.65995139732685</v>
      </c>
      <c r="I809" s="137">
        <v>16.237884010986001</v>
      </c>
      <c r="J809" s="137">
        <v>15.26</v>
      </c>
      <c r="K809" s="137">
        <v>13.2926284455075</v>
      </c>
      <c r="L809" s="137">
        <v>16.1874943290745</v>
      </c>
      <c r="M809" s="137">
        <v>50.9601759513479</v>
      </c>
      <c r="N809" s="137">
        <v>7.75169783271991</v>
      </c>
      <c r="O809" s="137">
        <v>10.850547020281899</v>
      </c>
      <c r="P809" s="137">
        <v>21.044405633470401</v>
      </c>
      <c r="Q809" s="137">
        <v>27.577374445747001</v>
      </c>
      <c r="R809" s="137">
        <v>6.4777642770352397</v>
      </c>
      <c r="S809" s="137">
        <v>15.764935932996099</v>
      </c>
      <c r="T809" s="137">
        <v>15.02</v>
      </c>
      <c r="U809" s="137">
        <v>12.8234768533131</v>
      </c>
      <c r="V809" s="1">
        <v>2150285</v>
      </c>
      <c r="W809" s="1">
        <v>2527091</v>
      </c>
      <c r="X809" s="1">
        <v>689319</v>
      </c>
      <c r="Y809" s="1">
        <v>683100</v>
      </c>
      <c r="Z809" s="1">
        <v>343000</v>
      </c>
      <c r="AA809" s="1">
        <v>109892</v>
      </c>
      <c r="AB809" s="1">
        <v>831798</v>
      </c>
      <c r="AC809" s="1">
        <v>613911</v>
      </c>
      <c r="AD809" s="1">
        <v>520200</v>
      </c>
      <c r="AE809" s="1">
        <v>442500</v>
      </c>
      <c r="AH809" s="136">
        <f t="shared" si="12"/>
        <v>37673</v>
      </c>
      <c r="AI809" s="177">
        <f>HLOOKUP(附加题模型!$E$2,历史数据!$B$3:$K$5000,ROW(A807),)</f>
        <v>13.2926284455075</v>
      </c>
      <c r="AJ809" s="177">
        <f>HLOOKUP(附加题模型!$E$2,历史数据!$L$3:$U$5000,ROW(A807),)</f>
        <v>12.8234768533131</v>
      </c>
    </row>
    <row r="810" spans="1:36" x14ac:dyDescent="0.2">
      <c r="A810" s="148">
        <v>37676</v>
      </c>
      <c r="B810" s="137">
        <v>16.1874943290745</v>
      </c>
      <c r="C810" s="137">
        <v>50.576439686653998</v>
      </c>
      <c r="D810" s="137">
        <v>7.71079177555516</v>
      </c>
      <c r="E810" s="137">
        <v>10.759620648603599</v>
      </c>
      <c r="F810" s="137">
        <v>21.0181001264286</v>
      </c>
      <c r="G810" s="137">
        <v>27.516564358766299</v>
      </c>
      <c r="H810" s="137">
        <v>6.46764277035237</v>
      </c>
      <c r="I810" s="137">
        <v>15.7255235931637</v>
      </c>
      <c r="J810" s="137">
        <v>15.28</v>
      </c>
      <c r="K810" s="137">
        <v>12.810444864640999</v>
      </c>
      <c r="L810" s="137">
        <v>16.215403802055601</v>
      </c>
      <c r="M810" s="137">
        <v>50.9601759513479</v>
      </c>
      <c r="N810" s="137">
        <v>7.8437364613405904</v>
      </c>
      <c r="O810" s="137">
        <v>10.830341159908899</v>
      </c>
      <c r="P810" s="137">
        <v>21.031252879949498</v>
      </c>
      <c r="Q810" s="137">
        <v>27.638184532727699</v>
      </c>
      <c r="R810" s="137">
        <v>6.50812879708384</v>
      </c>
      <c r="S810" s="137">
        <v>15.666405083414899</v>
      </c>
      <c r="T810" s="137">
        <v>15.15</v>
      </c>
      <c r="U810" s="137">
        <v>12.627997023232099</v>
      </c>
      <c r="V810" s="1">
        <v>924836</v>
      </c>
      <c r="W810" s="1">
        <v>1106450</v>
      </c>
      <c r="X810" s="1">
        <v>323977</v>
      </c>
      <c r="Y810" s="1">
        <v>257782</v>
      </c>
      <c r="Z810" s="1">
        <v>262000</v>
      </c>
      <c r="AA810" s="1">
        <v>47109</v>
      </c>
      <c r="AB810" s="1">
        <v>443268</v>
      </c>
      <c r="AC810" s="1">
        <v>310904</v>
      </c>
      <c r="AD810" s="1">
        <v>526151</v>
      </c>
      <c r="AE810" s="1">
        <v>391648</v>
      </c>
      <c r="AH810" s="136">
        <f t="shared" si="12"/>
        <v>37676</v>
      </c>
      <c r="AI810" s="177">
        <f>HLOOKUP(附加题模型!$E$2,历史数据!$B$3:$K$5000,ROW(A808),)</f>
        <v>12.810444864640999</v>
      </c>
      <c r="AJ810" s="177">
        <f>HLOOKUP(附加题模型!$E$2,历史数据!$L$3:$U$5000,ROW(A808),)</f>
        <v>12.627997023232099</v>
      </c>
    </row>
    <row r="811" spans="1:36" x14ac:dyDescent="0.2">
      <c r="A811" s="148">
        <v>37677</v>
      </c>
      <c r="B811" s="137">
        <v>16.1874943290745</v>
      </c>
      <c r="C811" s="137">
        <v>51.036923204286701</v>
      </c>
      <c r="D811" s="137">
        <v>7.8232834327582204</v>
      </c>
      <c r="E811" s="137">
        <v>10.850547020281899</v>
      </c>
      <c r="F811" s="137">
        <v>21.0838638940332</v>
      </c>
      <c r="G811" s="137">
        <v>27.592576967492199</v>
      </c>
      <c r="H811" s="137">
        <v>6.5182503037667097</v>
      </c>
      <c r="I811" s="137">
        <v>15.6861112533312</v>
      </c>
      <c r="J811" s="137">
        <v>15.3</v>
      </c>
      <c r="K811" s="137">
        <v>12.627997023232099</v>
      </c>
      <c r="L811" s="137">
        <v>16.550317477829601</v>
      </c>
      <c r="M811" s="137">
        <v>52.802110021878498</v>
      </c>
      <c r="N811" s="137">
        <v>8.0073606899995902</v>
      </c>
      <c r="O811" s="137">
        <v>11.103120274943899</v>
      </c>
      <c r="P811" s="137">
        <v>21.0838638940332</v>
      </c>
      <c r="Q811" s="137">
        <v>28.291892967770199</v>
      </c>
      <c r="R811" s="137">
        <v>6.6397083839611204</v>
      </c>
      <c r="S811" s="137">
        <v>16.0408223118236</v>
      </c>
      <c r="T811" s="137">
        <v>15.36</v>
      </c>
      <c r="U811" s="137">
        <v>12.99289270605</v>
      </c>
      <c r="V811" s="1">
        <v>1211078</v>
      </c>
      <c r="W811" s="1">
        <v>1537957</v>
      </c>
      <c r="X811" s="1">
        <v>343390</v>
      </c>
      <c r="Y811" s="1">
        <v>381960</v>
      </c>
      <c r="Z811" s="1">
        <v>568270</v>
      </c>
      <c r="AA811" s="1">
        <v>144366</v>
      </c>
      <c r="AB811" s="1">
        <v>611099</v>
      </c>
      <c r="AC811" s="1">
        <v>297996</v>
      </c>
      <c r="AD811" s="1">
        <v>874987</v>
      </c>
      <c r="AE811" s="1">
        <v>336286</v>
      </c>
      <c r="AH811" s="136">
        <f t="shared" si="12"/>
        <v>37677</v>
      </c>
      <c r="AI811" s="177">
        <f>HLOOKUP(附加题模型!$E$2,历史数据!$B$3:$K$5000,ROW(A809),)</f>
        <v>12.627997023232099</v>
      </c>
      <c r="AJ811" s="177">
        <f>HLOOKUP(附加题模型!$E$2,历史数据!$L$3:$U$5000,ROW(A809),)</f>
        <v>12.99289270605</v>
      </c>
    </row>
    <row r="812" spans="1:36" x14ac:dyDescent="0.2">
      <c r="A812" s="148">
        <v>37678</v>
      </c>
      <c r="B812" s="137">
        <v>16.494498531867301</v>
      </c>
      <c r="C812" s="137">
        <v>53.032351780694903</v>
      </c>
      <c r="D812" s="137">
        <v>8.1812114329497696</v>
      </c>
      <c r="E812" s="137">
        <v>11.1637378560628</v>
      </c>
      <c r="F812" s="137">
        <v>21.149627661637801</v>
      </c>
      <c r="G812" s="137">
        <v>28.352703054750901</v>
      </c>
      <c r="H812" s="137">
        <v>6.6397083839611204</v>
      </c>
      <c r="I812" s="137">
        <v>16.060528481739802</v>
      </c>
      <c r="J812" s="137">
        <v>15.3</v>
      </c>
      <c r="K812" s="137">
        <v>13.005924694721999</v>
      </c>
      <c r="L812" s="137">
        <v>16.4665890588861</v>
      </c>
      <c r="M812" s="137">
        <v>52.955604527756101</v>
      </c>
      <c r="N812" s="137">
        <v>8.1198523472026505</v>
      </c>
      <c r="O812" s="137">
        <v>11.062708554198</v>
      </c>
      <c r="P812" s="137">
        <v>21.149627661637801</v>
      </c>
      <c r="Q812" s="137">
        <v>29.082424098519301</v>
      </c>
      <c r="R812" s="137">
        <v>6.6498298906439901</v>
      </c>
      <c r="S812" s="137">
        <v>15.961997632158599</v>
      </c>
      <c r="T812" s="137">
        <v>15.31</v>
      </c>
      <c r="U812" s="137">
        <v>12.9407647513617</v>
      </c>
      <c r="V812" s="1">
        <v>515596</v>
      </c>
      <c r="W812" s="1">
        <v>1281686</v>
      </c>
      <c r="X812" s="1">
        <v>2253364</v>
      </c>
      <c r="Y812" s="1">
        <v>211571</v>
      </c>
      <c r="Z812" s="1">
        <v>458300</v>
      </c>
      <c r="AA812" s="1">
        <v>909050</v>
      </c>
      <c r="AB812" s="1">
        <v>300900</v>
      </c>
      <c r="AC812" s="1">
        <v>191330</v>
      </c>
      <c r="AD812" s="1">
        <v>348901</v>
      </c>
      <c r="AE812" s="1">
        <v>171557</v>
      </c>
      <c r="AH812" s="136">
        <f t="shared" si="12"/>
        <v>37678</v>
      </c>
      <c r="AI812" s="177">
        <f>HLOOKUP(附加题模型!$E$2,历史数据!$B$3:$K$5000,ROW(A810),)</f>
        <v>13.005924694721999</v>
      </c>
      <c r="AJ812" s="177">
        <f>HLOOKUP(附加题模型!$E$2,历史数据!$L$3:$U$5000,ROW(A810),)</f>
        <v>12.9407647513617</v>
      </c>
    </row>
    <row r="813" spans="1:36" x14ac:dyDescent="0.2">
      <c r="A813" s="148">
        <v>37679</v>
      </c>
      <c r="B813" s="137">
        <v>16.4386795859049</v>
      </c>
      <c r="C813" s="137">
        <v>53.569582551266301</v>
      </c>
      <c r="D813" s="137">
        <v>8.0789462900378997</v>
      </c>
      <c r="E813" s="137">
        <v>11.0930173447575</v>
      </c>
      <c r="F813" s="137">
        <v>21.2022386757215</v>
      </c>
      <c r="G813" s="137">
        <v>28.899993837577199</v>
      </c>
      <c r="H813" s="137">
        <v>6.6295868772782498</v>
      </c>
      <c r="I813" s="137">
        <v>16.021116141907299</v>
      </c>
      <c r="J813" s="137">
        <v>15.5</v>
      </c>
      <c r="K813" s="137">
        <v>12.966828728705799</v>
      </c>
      <c r="L813" s="137">
        <v>16.4665890588861</v>
      </c>
      <c r="M813" s="137">
        <v>53.953318815960202</v>
      </c>
      <c r="N813" s="137">
        <v>8.0380402328731506</v>
      </c>
      <c r="O813" s="137">
        <v>11.032399763638599</v>
      </c>
      <c r="P813" s="137">
        <v>21.3863772250143</v>
      </c>
      <c r="Q813" s="137">
        <v>28.991208968048301</v>
      </c>
      <c r="R813" s="137">
        <v>6.5789793438639101</v>
      </c>
      <c r="S813" s="137">
        <v>15.981703802074801</v>
      </c>
      <c r="T813" s="137">
        <v>15.35</v>
      </c>
      <c r="U813" s="137">
        <v>12.9537967400338</v>
      </c>
      <c r="V813" s="1">
        <v>681170</v>
      </c>
      <c r="W813" s="1">
        <v>3394489</v>
      </c>
      <c r="X813" s="1">
        <v>530688</v>
      </c>
      <c r="Y813" s="1">
        <v>316600</v>
      </c>
      <c r="Z813" s="1">
        <v>567100</v>
      </c>
      <c r="AA813" s="1">
        <v>322257</v>
      </c>
      <c r="AB813" s="1">
        <v>535657</v>
      </c>
      <c r="AC813" s="1">
        <v>166600</v>
      </c>
      <c r="AD813" s="1">
        <v>389820</v>
      </c>
      <c r="AE813" s="1">
        <v>233000</v>
      </c>
      <c r="AH813" s="136">
        <f t="shared" si="12"/>
        <v>37679</v>
      </c>
      <c r="AI813" s="177">
        <f>HLOOKUP(附加题模型!$E$2,历史数据!$B$3:$K$5000,ROW(A811),)</f>
        <v>12.966828728705799</v>
      </c>
      <c r="AJ813" s="177">
        <f>HLOOKUP(附加题模型!$E$2,历史数据!$L$3:$U$5000,ROW(A811),)</f>
        <v>12.9537967400338</v>
      </c>
    </row>
    <row r="814" spans="1:36" x14ac:dyDescent="0.2">
      <c r="A814" s="148">
        <v>37680</v>
      </c>
      <c r="B814" s="137">
        <v>16.4386795859049</v>
      </c>
      <c r="C814" s="137">
        <v>54.1835605747765</v>
      </c>
      <c r="D814" s="137">
        <v>8.0278137185819602</v>
      </c>
      <c r="E814" s="137">
        <v>11.042502693825099</v>
      </c>
      <c r="F814" s="137">
        <v>21.3863772250143</v>
      </c>
      <c r="G814" s="137">
        <v>28.899993837577199</v>
      </c>
      <c r="H814" s="137">
        <v>6.5486148238153099</v>
      </c>
      <c r="I814" s="137">
        <v>15.981703802074801</v>
      </c>
      <c r="J814" s="137">
        <v>15.3</v>
      </c>
      <c r="K814" s="137">
        <v>12.9537967400338</v>
      </c>
      <c r="L814" s="137">
        <v>16.327041693980298</v>
      </c>
      <c r="M814" s="137">
        <v>54.951033104164303</v>
      </c>
      <c r="N814" s="137">
        <v>8.1096258329114601</v>
      </c>
      <c r="O814" s="137">
        <v>10.991988042892601</v>
      </c>
      <c r="P814" s="137">
        <v>21.5705157743072</v>
      </c>
      <c r="Q814" s="137">
        <v>29.021614011538599</v>
      </c>
      <c r="R814" s="137">
        <v>6.50812879708384</v>
      </c>
      <c r="S814" s="137">
        <v>15.961997632158599</v>
      </c>
      <c r="T814" s="137">
        <v>15.4</v>
      </c>
      <c r="U814" s="137">
        <v>12.7843808872969</v>
      </c>
      <c r="V814" s="1">
        <v>694290</v>
      </c>
      <c r="W814" s="1">
        <v>13743225</v>
      </c>
      <c r="X814" s="1">
        <v>337644</v>
      </c>
      <c r="Y814" s="1">
        <v>254756</v>
      </c>
      <c r="Z814" s="1">
        <v>616333</v>
      </c>
      <c r="AA814" s="1">
        <v>214571</v>
      </c>
      <c r="AB814" s="1">
        <v>453410</v>
      </c>
      <c r="AC814" s="1">
        <v>145320</v>
      </c>
      <c r="AD814" s="1">
        <v>497799</v>
      </c>
      <c r="AE814" s="1">
        <v>236406</v>
      </c>
      <c r="AH814" s="136">
        <f t="shared" si="12"/>
        <v>37680</v>
      </c>
      <c r="AI814" s="177">
        <f>HLOOKUP(附加题模型!$E$2,历史数据!$B$3:$K$5000,ROW(A812),)</f>
        <v>12.9537967400338</v>
      </c>
      <c r="AJ814" s="177">
        <f>HLOOKUP(附加题模型!$E$2,历史数据!$L$3:$U$5000,ROW(A812),)</f>
        <v>12.7843808872969</v>
      </c>
    </row>
    <row r="815" spans="1:36" x14ac:dyDescent="0.2">
      <c r="A815" s="148">
        <v>37683</v>
      </c>
      <c r="B815" s="137">
        <v>16.382860639942599</v>
      </c>
      <c r="C815" s="137">
        <v>54.7975385982867</v>
      </c>
      <c r="D815" s="137">
        <v>8.1300788614938408</v>
      </c>
      <c r="E815" s="137">
        <v>10.9717821825197</v>
      </c>
      <c r="F815" s="137">
        <v>21.702043309516402</v>
      </c>
      <c r="G815" s="137">
        <v>28.945601402812699</v>
      </c>
      <c r="H815" s="137">
        <v>6.50812879708384</v>
      </c>
      <c r="I815" s="137">
        <v>15.961997632158599</v>
      </c>
      <c r="J815" s="137">
        <v>15.39</v>
      </c>
      <c r="K815" s="137">
        <v>12.797412875969</v>
      </c>
      <c r="L815" s="137">
        <v>16.550317477829601</v>
      </c>
      <c r="M815" s="137">
        <v>54.644044092409203</v>
      </c>
      <c r="N815" s="137">
        <v>8.1505318900762092</v>
      </c>
      <c r="O815" s="137">
        <v>11.194046646622301</v>
      </c>
      <c r="P815" s="137">
        <v>21.5310575137444</v>
      </c>
      <c r="Q815" s="137">
        <v>28.732766098380299</v>
      </c>
      <c r="R815" s="137">
        <v>6.65995139732685</v>
      </c>
      <c r="S815" s="137">
        <v>16.0999408215723</v>
      </c>
      <c r="T815" s="137">
        <v>15.58</v>
      </c>
      <c r="U815" s="137">
        <v>12.9147007740176</v>
      </c>
      <c r="V815" s="1">
        <v>600699</v>
      </c>
      <c r="W815" s="1">
        <v>2713996</v>
      </c>
      <c r="X815" s="1">
        <v>248175</v>
      </c>
      <c r="Y815" s="1">
        <v>431790</v>
      </c>
      <c r="Z815" s="1">
        <v>471600</v>
      </c>
      <c r="AA815" s="1">
        <v>204874</v>
      </c>
      <c r="AB815" s="1">
        <v>440504</v>
      </c>
      <c r="AC815" s="1">
        <v>179906</v>
      </c>
      <c r="AD815" s="1">
        <v>627623</v>
      </c>
      <c r="AE815" s="1">
        <v>164520</v>
      </c>
      <c r="AH815" s="136">
        <f t="shared" si="12"/>
        <v>37683</v>
      </c>
      <c r="AI815" s="177">
        <f>HLOOKUP(附加题模型!$E$2,历史数据!$B$3:$K$5000,ROW(A813),)</f>
        <v>12.797412875969</v>
      </c>
      <c r="AJ815" s="177">
        <f>HLOOKUP(附加题模型!$E$2,历史数据!$L$3:$U$5000,ROW(A813),)</f>
        <v>12.9147007740176</v>
      </c>
    </row>
    <row r="816" spans="1:36" x14ac:dyDescent="0.2">
      <c r="A816" s="148">
        <v>37684</v>
      </c>
      <c r="B816" s="137">
        <v>16.550317477829601</v>
      </c>
      <c r="C816" s="137">
        <v>54.7975385982867</v>
      </c>
      <c r="D816" s="137">
        <v>8.19143794724096</v>
      </c>
      <c r="E816" s="137">
        <v>11.214252506995299</v>
      </c>
      <c r="F816" s="137">
        <v>21.5310575137444</v>
      </c>
      <c r="G816" s="137">
        <v>28.732766098380299</v>
      </c>
      <c r="H816" s="137">
        <v>6.65995139732685</v>
      </c>
      <c r="I816" s="137">
        <v>16.060528481739802</v>
      </c>
      <c r="J816" s="137">
        <v>15.52</v>
      </c>
      <c r="K816" s="137">
        <v>12.810444864640999</v>
      </c>
      <c r="L816" s="137">
        <v>16.522408004848401</v>
      </c>
      <c r="M816" s="137">
        <v>54.951033104164303</v>
      </c>
      <c r="N816" s="137">
        <v>8.08917280432909</v>
      </c>
      <c r="O816" s="137">
        <v>11.1435319956899</v>
      </c>
      <c r="P816" s="137">
        <v>21.517904760223502</v>
      </c>
      <c r="Q816" s="137">
        <v>29.188841750735499</v>
      </c>
      <c r="R816" s="137">
        <v>6.6295868772782498</v>
      </c>
      <c r="S816" s="137">
        <v>16.159059331321</v>
      </c>
      <c r="T816" s="137">
        <v>15.46</v>
      </c>
      <c r="U816" s="137">
        <v>13.0189566833941</v>
      </c>
      <c r="V816" s="1">
        <v>871717</v>
      </c>
      <c r="W816" s="1">
        <v>1943525</v>
      </c>
      <c r="X816" s="1">
        <v>197985</v>
      </c>
      <c r="Y816" s="1">
        <v>317800</v>
      </c>
      <c r="Z816" s="1">
        <v>269739</v>
      </c>
      <c r="AA816" s="1">
        <v>311591</v>
      </c>
      <c r="AB816" s="1">
        <v>423100</v>
      </c>
      <c r="AC816" s="1">
        <v>169095</v>
      </c>
      <c r="AD816" s="1">
        <v>669126</v>
      </c>
      <c r="AE816" s="1">
        <v>238453</v>
      </c>
      <c r="AH816" s="136">
        <f t="shared" si="12"/>
        <v>37684</v>
      </c>
      <c r="AI816" s="177">
        <f>HLOOKUP(附加题模型!$E$2,历史数据!$B$3:$K$5000,ROW(A814),)</f>
        <v>12.810444864640999</v>
      </c>
      <c r="AJ816" s="177">
        <f>HLOOKUP(附加题模型!$E$2,历史数据!$L$3:$U$5000,ROW(A814),)</f>
        <v>13.0189566833941</v>
      </c>
    </row>
    <row r="817" spans="1:36" x14ac:dyDescent="0.2">
      <c r="A817" s="148">
        <v>37685</v>
      </c>
      <c r="B817" s="137">
        <v>16.606136423791899</v>
      </c>
      <c r="C817" s="137">
        <v>55.027780357103097</v>
      </c>
      <c r="D817" s="137">
        <v>8.0584932614555207</v>
      </c>
      <c r="E817" s="137">
        <v>11.1334290655034</v>
      </c>
      <c r="F817" s="137">
        <v>21.504752006702599</v>
      </c>
      <c r="G817" s="137">
        <v>29.052019055029</v>
      </c>
      <c r="H817" s="137">
        <v>6.6295868772782498</v>
      </c>
      <c r="I817" s="137">
        <v>16.119646991488601</v>
      </c>
      <c r="J817" s="137">
        <v>15.56</v>
      </c>
      <c r="K817" s="137">
        <v>12.99289270605</v>
      </c>
      <c r="L817" s="137">
        <v>16.327041693980298</v>
      </c>
      <c r="M817" s="137">
        <v>54.644044092409203</v>
      </c>
      <c r="N817" s="137">
        <v>8.0073606899995902</v>
      </c>
      <c r="O817" s="137">
        <v>10.991988042892601</v>
      </c>
      <c r="P817" s="137">
        <v>21.820418091204701</v>
      </c>
      <c r="Q817" s="137">
        <v>28.671956011399601</v>
      </c>
      <c r="R817" s="137">
        <v>6.5587363304981796</v>
      </c>
      <c r="S817" s="137">
        <v>16.060528481739802</v>
      </c>
      <c r="T817" s="137">
        <v>15.4</v>
      </c>
      <c r="U817" s="137">
        <v>12.9016687853455</v>
      </c>
      <c r="V817" s="1">
        <v>881885</v>
      </c>
      <c r="W817" s="1">
        <v>1789471</v>
      </c>
      <c r="X817" s="1">
        <v>383600</v>
      </c>
      <c r="Y817" s="1">
        <v>204860</v>
      </c>
      <c r="Z817" s="1">
        <v>351400</v>
      </c>
      <c r="AA817" s="1">
        <v>135458</v>
      </c>
      <c r="AB817" s="1">
        <v>422998</v>
      </c>
      <c r="AC817" s="1">
        <v>157670</v>
      </c>
      <c r="AD817" s="1">
        <v>400045</v>
      </c>
      <c r="AE817" s="1">
        <v>151003</v>
      </c>
      <c r="AH817" s="136">
        <f t="shared" si="12"/>
        <v>37685</v>
      </c>
      <c r="AI817" s="177">
        <f>HLOOKUP(附加题模型!$E$2,历史数据!$B$3:$K$5000,ROW(A815),)</f>
        <v>12.99289270605</v>
      </c>
      <c r="AJ817" s="177">
        <f>HLOOKUP(附加题模型!$E$2,历史数据!$L$3:$U$5000,ROW(A815),)</f>
        <v>12.9016687853455</v>
      </c>
    </row>
    <row r="818" spans="1:36" x14ac:dyDescent="0.2">
      <c r="A818" s="148">
        <v>37686</v>
      </c>
      <c r="B818" s="137">
        <v>16.327041693980298</v>
      </c>
      <c r="C818" s="137">
        <v>54.567296839470401</v>
      </c>
      <c r="D818" s="137">
        <v>8.0175872042907805</v>
      </c>
      <c r="E818" s="137">
        <v>11.032399763638599</v>
      </c>
      <c r="F818" s="137">
        <v>21.767807077120999</v>
      </c>
      <c r="G818" s="137">
        <v>28.823981228851402</v>
      </c>
      <c r="H818" s="137">
        <v>6.5283718104495696</v>
      </c>
      <c r="I818" s="137">
        <v>15.9422914622424</v>
      </c>
      <c r="J818" s="137">
        <v>15.4</v>
      </c>
      <c r="K818" s="137">
        <v>12.888636796673399</v>
      </c>
      <c r="L818" s="137">
        <v>15.964218545225201</v>
      </c>
      <c r="M818" s="137">
        <v>53.416088045388797</v>
      </c>
      <c r="N818" s="137">
        <v>7.9562281185436499</v>
      </c>
      <c r="O818" s="137">
        <v>10.729311858044101</v>
      </c>
      <c r="P818" s="137">
        <v>21.965098379934801</v>
      </c>
      <c r="Q818" s="137">
        <v>29.325664446442101</v>
      </c>
      <c r="R818" s="137">
        <v>6.4170352369380304</v>
      </c>
      <c r="S818" s="137">
        <v>15.6861112533312</v>
      </c>
      <c r="T818" s="137">
        <v>15.05</v>
      </c>
      <c r="U818" s="137">
        <v>12.4846451478394</v>
      </c>
      <c r="V818" s="1">
        <v>925049</v>
      </c>
      <c r="W818" s="1">
        <v>1940686</v>
      </c>
      <c r="X818" s="1">
        <v>285901</v>
      </c>
      <c r="Y818" s="1">
        <v>361319</v>
      </c>
      <c r="Z818" s="1">
        <v>307651</v>
      </c>
      <c r="AA818" s="1">
        <v>631400</v>
      </c>
      <c r="AB818" s="1">
        <v>622759</v>
      </c>
      <c r="AC818" s="1">
        <v>233511</v>
      </c>
      <c r="AD818" s="1">
        <v>458500</v>
      </c>
      <c r="AE818" s="1">
        <v>314269</v>
      </c>
      <c r="AH818" s="136">
        <f t="shared" si="12"/>
        <v>37686</v>
      </c>
      <c r="AI818" s="177">
        <f>HLOOKUP(附加题模型!$E$2,历史数据!$B$3:$K$5000,ROW(A816),)</f>
        <v>12.888636796673399</v>
      </c>
      <c r="AJ818" s="177">
        <f>HLOOKUP(附加题模型!$E$2,历史数据!$L$3:$U$5000,ROW(A816),)</f>
        <v>12.4846451478394</v>
      </c>
    </row>
    <row r="819" spans="1:36" x14ac:dyDescent="0.2">
      <c r="A819" s="148">
        <v>37687</v>
      </c>
      <c r="B819" s="137">
        <v>15.9083995992628</v>
      </c>
      <c r="C819" s="137">
        <v>53.262593539511201</v>
      </c>
      <c r="D819" s="137">
        <v>7.9562281185436499</v>
      </c>
      <c r="E819" s="137">
        <v>10.6990030674847</v>
      </c>
      <c r="F819" s="137">
        <v>22.030862147539398</v>
      </c>
      <c r="G819" s="137">
        <v>29.325664446442101</v>
      </c>
      <c r="H819" s="137">
        <v>6.3866707168894301</v>
      </c>
      <c r="I819" s="137">
        <v>15.567874233833701</v>
      </c>
      <c r="J819" s="137">
        <v>15.05</v>
      </c>
      <c r="K819" s="137">
        <v>12.4846451478394</v>
      </c>
      <c r="L819" s="137">
        <v>15.9083995992628</v>
      </c>
      <c r="M819" s="137">
        <v>53.339340792450002</v>
      </c>
      <c r="N819" s="137">
        <v>7.8335099470494098</v>
      </c>
      <c r="O819" s="137">
        <v>10.6181796259928</v>
      </c>
      <c r="P819" s="137">
        <v>22.096625915143999</v>
      </c>
      <c r="Q819" s="137">
        <v>29.827347664032899</v>
      </c>
      <c r="R819" s="137">
        <v>6.3866707168894301</v>
      </c>
      <c r="S819" s="137">
        <v>15.3905187045875</v>
      </c>
      <c r="T819" s="137">
        <v>15.04</v>
      </c>
      <c r="U819" s="137">
        <v>12.3673572497908</v>
      </c>
      <c r="V819" s="1">
        <v>733676</v>
      </c>
      <c r="W819" s="1">
        <v>1282300</v>
      </c>
      <c r="X819" s="1">
        <v>230999</v>
      </c>
      <c r="Y819" s="1">
        <v>366938</v>
      </c>
      <c r="Z819" s="1">
        <v>375130</v>
      </c>
      <c r="AA819" s="1">
        <v>556840</v>
      </c>
      <c r="AB819" s="1">
        <v>568490</v>
      </c>
      <c r="AC819" s="1">
        <v>239600</v>
      </c>
      <c r="AD819" s="1">
        <v>712734</v>
      </c>
      <c r="AE819" s="1">
        <v>278918</v>
      </c>
      <c r="AH819" s="136">
        <f t="shared" si="12"/>
        <v>37687</v>
      </c>
      <c r="AI819" s="177">
        <f>HLOOKUP(附加题模型!$E$2,历史数据!$B$3:$K$5000,ROW(A817),)</f>
        <v>12.4846451478394</v>
      </c>
      <c r="AJ819" s="177">
        <f>HLOOKUP(附加题模型!$E$2,历史数据!$L$3:$U$5000,ROW(A817),)</f>
        <v>12.3673572497908</v>
      </c>
    </row>
    <row r="820" spans="1:36" x14ac:dyDescent="0.2">
      <c r="A820" s="148">
        <v>37690</v>
      </c>
      <c r="B820" s="137">
        <v>15.9083995992628</v>
      </c>
      <c r="C820" s="137">
        <v>53.185846286572399</v>
      </c>
      <c r="D820" s="137">
        <v>7.7823773755934704</v>
      </c>
      <c r="E820" s="137">
        <v>10.6181796259928</v>
      </c>
      <c r="F820" s="137">
        <v>22.070320408102098</v>
      </c>
      <c r="G820" s="137">
        <v>29.918562794503899</v>
      </c>
      <c r="H820" s="137">
        <v>6.3765492102065604</v>
      </c>
      <c r="I820" s="137">
        <v>15.370812534671201</v>
      </c>
      <c r="J820" s="137">
        <v>15.01</v>
      </c>
      <c r="K820" s="137">
        <v>12.354325261118699</v>
      </c>
      <c r="L820" s="137">
        <v>15.4618480315642</v>
      </c>
      <c r="M820" s="137">
        <v>51.343912216041801</v>
      </c>
      <c r="N820" s="137">
        <v>7.64943268980804</v>
      </c>
      <c r="O820" s="137">
        <v>10.3352975807713</v>
      </c>
      <c r="P820" s="137">
        <v>21.7546543236001</v>
      </c>
      <c r="Q820" s="137">
        <v>30.420246012094701</v>
      </c>
      <c r="R820" s="137">
        <v>6.20448359659781</v>
      </c>
      <c r="S820" s="137">
        <v>15.0161014761788</v>
      </c>
      <c r="T820" s="137">
        <v>14.7</v>
      </c>
      <c r="U820" s="137">
        <v>12.601933045888</v>
      </c>
      <c r="V820" s="1">
        <v>1069443</v>
      </c>
      <c r="W820" s="1">
        <v>2076583</v>
      </c>
      <c r="X820" s="1">
        <v>258335</v>
      </c>
      <c r="Y820" s="1">
        <v>326200</v>
      </c>
      <c r="Z820" s="1">
        <v>769600</v>
      </c>
      <c r="AA820" s="1">
        <v>975305</v>
      </c>
      <c r="AB820" s="1">
        <v>698695</v>
      </c>
      <c r="AC820" s="1">
        <v>301550</v>
      </c>
      <c r="AD820" s="1">
        <v>224100</v>
      </c>
      <c r="AE820" s="1">
        <v>509071</v>
      </c>
      <c r="AH820" s="136">
        <f t="shared" si="12"/>
        <v>37690</v>
      </c>
      <c r="AI820" s="177">
        <f>HLOOKUP(附加题模型!$E$2,历史数据!$B$3:$K$5000,ROW(A818),)</f>
        <v>12.354325261118699</v>
      </c>
      <c r="AJ820" s="177">
        <f>HLOOKUP(附加题模型!$E$2,历史数据!$L$3:$U$5000,ROW(A818),)</f>
        <v>12.601933045888</v>
      </c>
    </row>
    <row r="821" spans="1:36" x14ac:dyDescent="0.2">
      <c r="A821" s="148">
        <v>37691</v>
      </c>
      <c r="B821" s="137">
        <v>15.4897575045454</v>
      </c>
      <c r="C821" s="137">
        <v>51.267164963102999</v>
      </c>
      <c r="D821" s="137">
        <v>7.5880736040609102</v>
      </c>
      <c r="E821" s="137">
        <v>10.3352975807713</v>
      </c>
      <c r="F821" s="137">
        <v>21.741501570079102</v>
      </c>
      <c r="G821" s="137">
        <v>30.405043490349499</v>
      </c>
      <c r="H821" s="137">
        <v>6.1943620899149501</v>
      </c>
      <c r="I821" s="137">
        <v>15.0161014761788</v>
      </c>
      <c r="J821" s="137">
        <v>14.7</v>
      </c>
      <c r="K821" s="137">
        <v>12.6410290119042</v>
      </c>
      <c r="L821" s="137">
        <v>15.545576450507699</v>
      </c>
      <c r="M821" s="137">
        <v>51.574153974858099</v>
      </c>
      <c r="N821" s="137">
        <v>7.6698857183904101</v>
      </c>
      <c r="O821" s="137">
        <v>10.193856558160601</v>
      </c>
      <c r="P821" s="137">
        <v>21.60997403487</v>
      </c>
      <c r="Q821" s="137">
        <v>29.584107316110099</v>
      </c>
      <c r="R821" s="137">
        <v>6.2146051032806797</v>
      </c>
      <c r="S821" s="137">
        <v>15.094926155843799</v>
      </c>
      <c r="T821" s="137">
        <v>14.67</v>
      </c>
      <c r="U821" s="137">
        <v>12.693156966592399</v>
      </c>
      <c r="V821" s="1">
        <v>491040</v>
      </c>
      <c r="W821" s="1">
        <v>892359</v>
      </c>
      <c r="X821" s="1">
        <v>117500</v>
      </c>
      <c r="Y821" s="1">
        <v>568790</v>
      </c>
      <c r="Z821" s="1">
        <v>79180</v>
      </c>
      <c r="AA821" s="1">
        <v>326519</v>
      </c>
      <c r="AB821" s="1">
        <v>287226</v>
      </c>
      <c r="AC821" s="1">
        <v>104324</v>
      </c>
      <c r="AD821" s="1">
        <v>112800</v>
      </c>
      <c r="AE821" s="1">
        <v>394041</v>
      </c>
      <c r="AH821" s="136">
        <f t="shared" si="12"/>
        <v>37691</v>
      </c>
      <c r="AI821" s="177">
        <f>HLOOKUP(附加题模型!$E$2,历史数据!$B$3:$K$5000,ROW(A819),)</f>
        <v>12.6410290119042</v>
      </c>
      <c r="AJ821" s="177">
        <f>HLOOKUP(附加题模型!$E$2,历史数据!$L$3:$U$5000,ROW(A819),)</f>
        <v>12.693156966592399</v>
      </c>
    </row>
    <row r="822" spans="1:36" x14ac:dyDescent="0.2">
      <c r="A822" s="148">
        <v>37692</v>
      </c>
      <c r="B822" s="137">
        <v>15.545576450507699</v>
      </c>
      <c r="C822" s="137">
        <v>51.497406721919297</v>
      </c>
      <c r="D822" s="137">
        <v>7.6698857183904101</v>
      </c>
      <c r="E822" s="137">
        <v>10.203959488347</v>
      </c>
      <c r="F822" s="137">
        <v>21.596821281349001</v>
      </c>
      <c r="G822" s="137">
        <v>29.584107316110099</v>
      </c>
      <c r="H822" s="137">
        <v>6.2247266099635503</v>
      </c>
      <c r="I822" s="137">
        <v>15.094926155843799</v>
      </c>
      <c r="J822" s="137">
        <v>14.67</v>
      </c>
      <c r="K822" s="137">
        <v>12.614965034560001</v>
      </c>
      <c r="L822" s="137">
        <v>15.4618480315642</v>
      </c>
      <c r="M822" s="137">
        <v>52.111384745429604</v>
      </c>
      <c r="N822" s="137">
        <v>7.7210182898463504</v>
      </c>
      <c r="O822" s="137">
        <v>10.3555034411443</v>
      </c>
      <c r="P822" s="137">
        <v>21.623126788390898</v>
      </c>
      <c r="Q822" s="137">
        <v>29.188841750735499</v>
      </c>
      <c r="R822" s="137">
        <v>6.27533414337789</v>
      </c>
      <c r="S822" s="137">
        <v>15.094926155843799</v>
      </c>
      <c r="T822" s="137">
        <v>14.85</v>
      </c>
      <c r="U822" s="137">
        <v>12.7061889552645</v>
      </c>
      <c r="V822" s="1">
        <v>554775</v>
      </c>
      <c r="W822" s="1">
        <v>772958</v>
      </c>
      <c r="X822" s="1">
        <v>139210</v>
      </c>
      <c r="Y822" s="1">
        <v>718050</v>
      </c>
      <c r="Z822" s="1">
        <v>215540</v>
      </c>
      <c r="AA822" s="1">
        <v>283050</v>
      </c>
      <c r="AB822" s="1">
        <v>411454</v>
      </c>
      <c r="AC822" s="1">
        <v>109280</v>
      </c>
      <c r="AD822" s="1">
        <v>124540</v>
      </c>
      <c r="AE822" s="1">
        <v>224589</v>
      </c>
      <c r="AH822" s="136">
        <f t="shared" si="12"/>
        <v>37692</v>
      </c>
      <c r="AI822" s="177">
        <f>HLOOKUP(附加题模型!$E$2,历史数据!$B$3:$K$5000,ROW(A820),)</f>
        <v>12.614965034560001</v>
      </c>
      <c r="AJ822" s="177">
        <f>HLOOKUP(附加题模型!$E$2,历史数据!$L$3:$U$5000,ROW(A820),)</f>
        <v>12.7061889552645</v>
      </c>
    </row>
    <row r="823" spans="1:36" x14ac:dyDescent="0.2">
      <c r="A823" s="148">
        <v>37693</v>
      </c>
      <c r="B823" s="137">
        <v>15.545576450507699</v>
      </c>
      <c r="C823" s="137">
        <v>52.111384745429604</v>
      </c>
      <c r="D823" s="137">
        <v>7.7210182898463504</v>
      </c>
      <c r="E823" s="137">
        <v>10.365606371330699</v>
      </c>
      <c r="F823" s="137">
        <v>21.60997403487</v>
      </c>
      <c r="G823" s="137">
        <v>29.188841750735499</v>
      </c>
      <c r="H823" s="137">
        <v>6.27533414337789</v>
      </c>
      <c r="I823" s="137">
        <v>15.1737508355088</v>
      </c>
      <c r="J823" s="137">
        <v>14.8</v>
      </c>
      <c r="K823" s="137">
        <v>12.536773102527601</v>
      </c>
      <c r="L823" s="137">
        <v>15.3223006666584</v>
      </c>
      <c r="M823" s="137">
        <v>51.420659468980602</v>
      </c>
      <c r="N823" s="137">
        <v>7.6289796612256602</v>
      </c>
      <c r="O823" s="137">
        <v>10.1736506977876</v>
      </c>
      <c r="P823" s="137">
        <v>21.5705157743072</v>
      </c>
      <c r="Q823" s="137">
        <v>28.8847913158321</v>
      </c>
      <c r="R823" s="137">
        <v>6.1741190765492098</v>
      </c>
      <c r="S823" s="137">
        <v>14.996395306262601</v>
      </c>
      <c r="T823" s="137">
        <v>14.66</v>
      </c>
      <c r="U823" s="137">
        <v>12.497677136511401</v>
      </c>
      <c r="V823" s="1">
        <v>775740</v>
      </c>
      <c r="W823" s="1">
        <v>832188</v>
      </c>
      <c r="X823" s="1">
        <v>64100</v>
      </c>
      <c r="Y823" s="1">
        <v>405420</v>
      </c>
      <c r="Z823" s="1">
        <v>281211</v>
      </c>
      <c r="AA823" s="1">
        <v>193000</v>
      </c>
      <c r="AB823" s="1">
        <v>316097</v>
      </c>
      <c r="AC823" s="1">
        <v>90000</v>
      </c>
      <c r="AD823" s="1">
        <v>117781</v>
      </c>
      <c r="AE823" s="1">
        <v>158100</v>
      </c>
      <c r="AH823" s="136">
        <f t="shared" si="12"/>
        <v>37693</v>
      </c>
      <c r="AI823" s="177">
        <f>HLOOKUP(附加题模型!$E$2,历史数据!$B$3:$K$5000,ROW(A821),)</f>
        <v>12.536773102527601</v>
      </c>
      <c r="AJ823" s="177">
        <f>HLOOKUP(附加题模型!$E$2,历史数据!$L$3:$U$5000,ROW(A821),)</f>
        <v>12.497677136511401</v>
      </c>
    </row>
    <row r="824" spans="1:36" x14ac:dyDescent="0.2">
      <c r="A824" s="148">
        <v>37694</v>
      </c>
      <c r="B824" s="137">
        <v>15.3223006666584</v>
      </c>
      <c r="C824" s="137">
        <v>51.574153974858099</v>
      </c>
      <c r="D824" s="137">
        <v>7.6289796612256602</v>
      </c>
      <c r="E824" s="137">
        <v>10.1534448374146</v>
      </c>
      <c r="F824" s="137">
        <v>21.557363020786301</v>
      </c>
      <c r="G824" s="137">
        <v>28.899993837577199</v>
      </c>
      <c r="H824" s="137">
        <v>6.1538760631834801</v>
      </c>
      <c r="I824" s="137">
        <v>14.8781582867651</v>
      </c>
      <c r="J824" s="137">
        <v>14.61</v>
      </c>
      <c r="K824" s="137">
        <v>12.4846451478394</v>
      </c>
      <c r="L824" s="137">
        <v>15.3502101396396</v>
      </c>
      <c r="M824" s="137">
        <v>51.267164963102999</v>
      </c>
      <c r="N824" s="137">
        <v>7.6596592040992197</v>
      </c>
      <c r="O824" s="137">
        <v>10.1332389770417</v>
      </c>
      <c r="P824" s="137">
        <v>21.4915992531817</v>
      </c>
      <c r="Q824" s="137">
        <v>28.702361054890002</v>
      </c>
      <c r="R824" s="137">
        <v>6.2146051032806797</v>
      </c>
      <c r="S824" s="137">
        <v>14.9372767965138</v>
      </c>
      <c r="T824" s="137">
        <v>14.58</v>
      </c>
      <c r="U824" s="137">
        <v>12.497677136511401</v>
      </c>
      <c r="V824" s="1">
        <v>524527</v>
      </c>
      <c r="W824" s="1">
        <v>667049</v>
      </c>
      <c r="X824" s="1">
        <v>94300</v>
      </c>
      <c r="Y824" s="1">
        <v>272065</v>
      </c>
      <c r="Z824" s="1">
        <v>168112</v>
      </c>
      <c r="AA824" s="1">
        <v>206286</v>
      </c>
      <c r="AB824" s="1">
        <v>260100</v>
      </c>
      <c r="AC824" s="1">
        <v>90595</v>
      </c>
      <c r="AD824" s="1">
        <v>103967</v>
      </c>
      <c r="AE824" s="1">
        <v>86367</v>
      </c>
      <c r="AH824" s="136">
        <f t="shared" si="12"/>
        <v>37694</v>
      </c>
      <c r="AI824" s="177">
        <f>HLOOKUP(附加题模型!$E$2,历史数据!$B$3:$K$5000,ROW(A822),)</f>
        <v>12.4846451478394</v>
      </c>
      <c r="AJ824" s="177">
        <f>HLOOKUP(附加题模型!$E$2,历史数据!$L$3:$U$5000,ROW(A822),)</f>
        <v>12.497677136511401</v>
      </c>
    </row>
    <row r="825" spans="1:36" x14ac:dyDescent="0.2">
      <c r="A825" s="148">
        <v>37697</v>
      </c>
      <c r="B825" s="137">
        <v>15.3223006666584</v>
      </c>
      <c r="C825" s="137">
        <v>51.036923204286701</v>
      </c>
      <c r="D825" s="137">
        <v>7.5267145183137902</v>
      </c>
      <c r="E825" s="137">
        <v>10.1332389770417</v>
      </c>
      <c r="F825" s="137">
        <v>21.478446499660802</v>
      </c>
      <c r="G825" s="137">
        <v>28.6415509679093</v>
      </c>
      <c r="H825" s="137">
        <v>6.20448359659781</v>
      </c>
      <c r="I825" s="137">
        <v>15.1343384956763</v>
      </c>
      <c r="J825" s="137">
        <v>14.6</v>
      </c>
      <c r="K825" s="137">
        <v>12.406453215807</v>
      </c>
      <c r="L825" s="137">
        <v>15.266481720696101</v>
      </c>
      <c r="M825" s="137">
        <v>50.422945180776502</v>
      </c>
      <c r="N825" s="137">
        <v>7.7721508613022801</v>
      </c>
      <c r="O825" s="137">
        <v>10.264577069465901</v>
      </c>
      <c r="P825" s="137">
        <v>21.596821281349001</v>
      </c>
      <c r="Q825" s="137">
        <v>28.3222980112606</v>
      </c>
      <c r="R825" s="137">
        <v>6.1741190765492098</v>
      </c>
      <c r="S825" s="137">
        <v>15.0752199859276</v>
      </c>
      <c r="T825" s="137">
        <v>14.41</v>
      </c>
      <c r="U825" s="137">
        <v>12.6410290119042</v>
      </c>
      <c r="V825" s="1">
        <v>651481</v>
      </c>
      <c r="W825" s="1">
        <v>1308156</v>
      </c>
      <c r="X825" s="1">
        <v>218662</v>
      </c>
      <c r="Y825" s="1">
        <v>500351</v>
      </c>
      <c r="Z825" s="1">
        <v>66000</v>
      </c>
      <c r="AA825" s="1">
        <v>196966</v>
      </c>
      <c r="AB825" s="1">
        <v>379964</v>
      </c>
      <c r="AC825" s="1">
        <v>124962</v>
      </c>
      <c r="AD825" s="1">
        <v>244364</v>
      </c>
      <c r="AE825" s="1">
        <v>365700</v>
      </c>
      <c r="AH825" s="136">
        <f t="shared" si="12"/>
        <v>37697</v>
      </c>
      <c r="AI825" s="177">
        <f>HLOOKUP(附加题模型!$E$2,历史数据!$B$3:$K$5000,ROW(A823),)</f>
        <v>12.406453215807</v>
      </c>
      <c r="AJ825" s="177">
        <f>HLOOKUP(附加题模型!$E$2,历史数据!$L$3:$U$5000,ROW(A823),)</f>
        <v>12.6410290119042</v>
      </c>
    </row>
    <row r="826" spans="1:36" x14ac:dyDescent="0.2">
      <c r="A826" s="148">
        <v>37698</v>
      </c>
      <c r="B826" s="137">
        <v>15.3223006666584</v>
      </c>
      <c r="C826" s="137">
        <v>50.6531869395928</v>
      </c>
      <c r="D826" s="137">
        <v>7.8028304041758396</v>
      </c>
      <c r="E826" s="137">
        <v>10.274679999652401</v>
      </c>
      <c r="F826" s="137">
        <v>21.60997403487</v>
      </c>
      <c r="G826" s="137">
        <v>28.2766904460251</v>
      </c>
      <c r="H826" s="137">
        <v>6.1538760631834801</v>
      </c>
      <c r="I826" s="137">
        <v>15.035807646095099</v>
      </c>
      <c r="J826" s="137">
        <v>14.58</v>
      </c>
      <c r="K826" s="137">
        <v>12.575869068543801</v>
      </c>
      <c r="L826" s="137">
        <v>15.126934355790301</v>
      </c>
      <c r="M826" s="137">
        <v>50.192703421960097</v>
      </c>
      <c r="N826" s="137">
        <v>7.6392061755168497</v>
      </c>
      <c r="O826" s="137">
        <v>9.9917979544309095</v>
      </c>
      <c r="P826" s="137">
        <v>21.741501570079102</v>
      </c>
      <c r="Q826" s="137">
        <v>28.383108098241301</v>
      </c>
      <c r="R826" s="137">
        <v>6.1133900364520004</v>
      </c>
      <c r="S826" s="137">
        <v>14.9175706265976</v>
      </c>
      <c r="T826" s="137">
        <v>14.44</v>
      </c>
      <c r="U826" s="137">
        <v>12.0676215103333</v>
      </c>
      <c r="V826" s="1">
        <v>579051</v>
      </c>
      <c r="W826" s="1">
        <v>911299</v>
      </c>
      <c r="X826" s="1">
        <v>227400</v>
      </c>
      <c r="Y826" s="1">
        <v>548600</v>
      </c>
      <c r="Z826" s="1">
        <v>97400</v>
      </c>
      <c r="AA826" s="1">
        <v>111534</v>
      </c>
      <c r="AB826" s="1">
        <v>266000</v>
      </c>
      <c r="AC826" s="1">
        <v>79910</v>
      </c>
      <c r="AD826" s="1">
        <v>209600</v>
      </c>
      <c r="AE826" s="1">
        <v>467125</v>
      </c>
      <c r="AH826" s="136">
        <f t="shared" si="12"/>
        <v>37698</v>
      </c>
      <c r="AI826" s="177">
        <f>HLOOKUP(附加题模型!$E$2,历史数据!$B$3:$K$5000,ROW(A824),)</f>
        <v>12.575869068543801</v>
      </c>
      <c r="AJ826" s="177">
        <f>HLOOKUP(附加题模型!$E$2,历史数据!$L$3:$U$5000,ROW(A824),)</f>
        <v>12.0676215103333</v>
      </c>
    </row>
    <row r="827" spans="1:36" x14ac:dyDescent="0.2">
      <c r="A827" s="148">
        <v>37699</v>
      </c>
      <c r="B827" s="137">
        <v>15.071115409828</v>
      </c>
      <c r="C827" s="137">
        <v>49.962461663143799</v>
      </c>
      <c r="D827" s="137">
        <v>7.6289796612256602</v>
      </c>
      <c r="E827" s="137">
        <v>9.9715920940579394</v>
      </c>
      <c r="F827" s="137">
        <v>21.702043309516402</v>
      </c>
      <c r="G827" s="137">
        <v>28.2006778372992</v>
      </c>
      <c r="H827" s="137">
        <v>6.1133900364520004</v>
      </c>
      <c r="I827" s="137">
        <v>14.838745946932599</v>
      </c>
      <c r="J827" s="137">
        <v>14.48</v>
      </c>
      <c r="K827" s="137">
        <v>12.0676215103333</v>
      </c>
      <c r="L827" s="137">
        <v>15.2106627747338</v>
      </c>
      <c r="M827" s="137">
        <v>50.115956169021402</v>
      </c>
      <c r="N827" s="137">
        <v>7.5983001183520997</v>
      </c>
      <c r="O827" s="137">
        <v>10.001900884617401</v>
      </c>
      <c r="P827" s="137">
        <v>21.5310575137444</v>
      </c>
      <c r="Q827" s="137">
        <v>28.367905576496099</v>
      </c>
      <c r="R827" s="137">
        <v>6.1639975698663401</v>
      </c>
      <c r="S827" s="137">
        <v>14.9175706265976</v>
      </c>
      <c r="T827" s="137">
        <v>14.4</v>
      </c>
      <c r="U827" s="137">
        <v>12.0676215103333</v>
      </c>
      <c r="V827" s="1">
        <v>415575</v>
      </c>
      <c r="W827" s="1">
        <v>925082</v>
      </c>
      <c r="X827" s="1">
        <v>110424</v>
      </c>
      <c r="Y827" s="1">
        <v>208316</v>
      </c>
      <c r="Z827" s="1">
        <v>95400</v>
      </c>
      <c r="AA827" s="1">
        <v>105741</v>
      </c>
      <c r="AB827" s="1">
        <v>253732</v>
      </c>
      <c r="AC827" s="1">
        <v>118528</v>
      </c>
      <c r="AD827" s="1">
        <v>66270</v>
      </c>
      <c r="AE827" s="1">
        <v>181053</v>
      </c>
      <c r="AH827" s="136">
        <f t="shared" si="12"/>
        <v>37699</v>
      </c>
      <c r="AI827" s="177">
        <f>HLOOKUP(附加题模型!$E$2,历史数据!$B$3:$K$5000,ROW(A825),)</f>
        <v>12.0676215103333</v>
      </c>
      <c r="AJ827" s="177">
        <f>HLOOKUP(附加题模型!$E$2,历史数据!$L$3:$U$5000,ROW(A825),)</f>
        <v>12.0676215103333</v>
      </c>
    </row>
    <row r="828" spans="1:36" x14ac:dyDescent="0.2">
      <c r="A828" s="148">
        <v>37700</v>
      </c>
      <c r="B828" s="137">
        <v>15.294391193677299</v>
      </c>
      <c r="C828" s="137">
        <v>50.115956169021402</v>
      </c>
      <c r="D828" s="137">
        <v>7.6085266326432901</v>
      </c>
      <c r="E828" s="137">
        <v>10.0625184657363</v>
      </c>
      <c r="F828" s="137">
        <v>21.5310575137444</v>
      </c>
      <c r="G828" s="137">
        <v>28.352703054750901</v>
      </c>
      <c r="H828" s="137">
        <v>6.1336330498177398</v>
      </c>
      <c r="I828" s="137">
        <v>14.9766891363463</v>
      </c>
      <c r="J828" s="137">
        <v>14.38</v>
      </c>
      <c r="K828" s="137">
        <v>12.119749465021499</v>
      </c>
      <c r="L828" s="137">
        <v>15.1548438287714</v>
      </c>
      <c r="M828" s="137">
        <v>49.348483639633599</v>
      </c>
      <c r="N828" s="137">
        <v>7.5164880040225999</v>
      </c>
      <c r="O828" s="137">
        <v>9.9513862336849801</v>
      </c>
      <c r="P828" s="137">
        <v>21.228544182763301</v>
      </c>
      <c r="Q828" s="137">
        <v>27.7902097501795</v>
      </c>
      <c r="R828" s="137">
        <v>6.1336330498177398</v>
      </c>
      <c r="S828" s="137">
        <v>14.8781582867651</v>
      </c>
      <c r="T828" s="137">
        <v>14.38</v>
      </c>
      <c r="U828" s="137">
        <v>11.885173668924301</v>
      </c>
      <c r="V828" s="1">
        <v>435390</v>
      </c>
      <c r="W828" s="1">
        <v>899173</v>
      </c>
      <c r="X828" s="1">
        <v>225466</v>
      </c>
      <c r="Y828" s="1">
        <v>229934</v>
      </c>
      <c r="Z828" s="1">
        <v>30930</v>
      </c>
      <c r="AA828" s="1">
        <v>132014</v>
      </c>
      <c r="AB828" s="1">
        <v>222904</v>
      </c>
      <c r="AC828" s="1">
        <v>78204</v>
      </c>
      <c r="AD828" s="1">
        <v>82950</v>
      </c>
      <c r="AE828" s="1">
        <v>170408</v>
      </c>
      <c r="AH828" s="136">
        <f t="shared" si="12"/>
        <v>37700</v>
      </c>
      <c r="AI828" s="177">
        <f>HLOOKUP(附加题模型!$E$2,历史数据!$B$3:$K$5000,ROW(A826),)</f>
        <v>12.119749465021499</v>
      </c>
      <c r="AJ828" s="177">
        <f>HLOOKUP(附加题模型!$E$2,历史数据!$L$3:$U$5000,ROW(A826),)</f>
        <v>11.885173668924301</v>
      </c>
    </row>
    <row r="829" spans="1:36" x14ac:dyDescent="0.2">
      <c r="A829" s="148">
        <v>37701</v>
      </c>
      <c r="B829" s="137">
        <v>15.1548438287714</v>
      </c>
      <c r="C829" s="137">
        <v>49.348483639633599</v>
      </c>
      <c r="D829" s="137">
        <v>7.4858084611490403</v>
      </c>
      <c r="E829" s="137">
        <v>10.001900884617401</v>
      </c>
      <c r="F829" s="137">
        <v>21.2416969362842</v>
      </c>
      <c r="G829" s="137">
        <v>27.6685895762181</v>
      </c>
      <c r="H829" s="137">
        <v>6.0931470230862699</v>
      </c>
      <c r="I829" s="137">
        <v>14.8781582867651</v>
      </c>
      <c r="J829" s="137">
        <v>14.5</v>
      </c>
      <c r="K829" s="137">
        <v>11.898205657596399</v>
      </c>
      <c r="L829" s="137">
        <v>15.3502101396396</v>
      </c>
      <c r="M829" s="137">
        <v>49.808967157266203</v>
      </c>
      <c r="N829" s="137">
        <v>7.6085266326432901</v>
      </c>
      <c r="O829" s="137">
        <v>10.0423126053633</v>
      </c>
      <c r="P829" s="137">
        <v>20.728739548968399</v>
      </c>
      <c r="Q829" s="137">
        <v>28.018247576357101</v>
      </c>
      <c r="R829" s="137">
        <v>6.1741190765492098</v>
      </c>
      <c r="S829" s="137">
        <v>14.996395306262601</v>
      </c>
      <c r="T829" s="137">
        <v>14.48</v>
      </c>
      <c r="U829" s="137">
        <v>11.963365600956701</v>
      </c>
      <c r="V829" s="1">
        <v>244020</v>
      </c>
      <c r="W829" s="1">
        <v>552769</v>
      </c>
      <c r="X829" s="1">
        <v>127900</v>
      </c>
      <c r="Y829" s="1">
        <v>467200</v>
      </c>
      <c r="Z829" s="1">
        <v>411700</v>
      </c>
      <c r="AA829" s="1">
        <v>73547</v>
      </c>
      <c r="AB829" s="1">
        <v>166618</v>
      </c>
      <c r="AC829" s="1">
        <v>77935</v>
      </c>
      <c r="AD829" s="1">
        <v>164420</v>
      </c>
      <c r="AE829" s="1">
        <v>132715</v>
      </c>
      <c r="AH829" s="136">
        <f t="shared" si="12"/>
        <v>37701</v>
      </c>
      <c r="AI829" s="177">
        <f>HLOOKUP(附加题模型!$E$2,历史数据!$B$3:$K$5000,ROW(A827),)</f>
        <v>11.898205657596399</v>
      </c>
      <c r="AJ829" s="177">
        <f>HLOOKUP(附加题模型!$E$2,历史数据!$L$3:$U$5000,ROW(A827),)</f>
        <v>11.963365600956701</v>
      </c>
    </row>
    <row r="830" spans="1:36" x14ac:dyDescent="0.2">
      <c r="A830" s="148">
        <v>37704</v>
      </c>
      <c r="B830" s="137">
        <v>15.3502101396396</v>
      </c>
      <c r="C830" s="137">
        <v>49.885714410204997</v>
      </c>
      <c r="D830" s="137">
        <v>7.6085266326432901</v>
      </c>
      <c r="E830" s="137">
        <v>10.082724326109201</v>
      </c>
      <c r="F830" s="137">
        <v>20.794503316573</v>
      </c>
      <c r="G830" s="137">
        <v>28.018247576357101</v>
      </c>
      <c r="H830" s="137">
        <v>6.1741190765492098</v>
      </c>
      <c r="I830" s="137">
        <v>15.0752199859276</v>
      </c>
      <c r="J830" s="137">
        <v>14.48</v>
      </c>
      <c r="K830" s="137">
        <v>11.9894295783009</v>
      </c>
      <c r="L830" s="137">
        <v>15.406029085601901</v>
      </c>
      <c r="M830" s="137">
        <v>50.115956169021402</v>
      </c>
      <c r="N830" s="137">
        <v>7.5983001183520997</v>
      </c>
      <c r="O830" s="137">
        <v>10.0524155355498</v>
      </c>
      <c r="P830" s="137">
        <v>20.3473096968617</v>
      </c>
      <c r="Q830" s="137">
        <v>28.702361054890002</v>
      </c>
      <c r="R830" s="137">
        <v>6.20448359659781</v>
      </c>
      <c r="S830" s="137">
        <v>14.9766891363463</v>
      </c>
      <c r="T830" s="137">
        <v>14.36</v>
      </c>
      <c r="U830" s="137">
        <v>11.9894295783009</v>
      </c>
      <c r="V830" s="1">
        <v>255200</v>
      </c>
      <c r="W830" s="1">
        <v>371600</v>
      </c>
      <c r="X830" s="1">
        <v>71175</v>
      </c>
      <c r="Y830" s="1">
        <v>523741</v>
      </c>
      <c r="Z830" s="1">
        <v>306460</v>
      </c>
      <c r="AA830" s="1">
        <v>92879</v>
      </c>
      <c r="AB830" s="1">
        <v>178741</v>
      </c>
      <c r="AC830" s="1">
        <v>49018</v>
      </c>
      <c r="AD830" s="1">
        <v>74400</v>
      </c>
      <c r="AE830" s="1">
        <v>112200</v>
      </c>
      <c r="AH830" s="136">
        <f t="shared" si="12"/>
        <v>37704</v>
      </c>
      <c r="AI830" s="177">
        <f>HLOOKUP(附加题模型!$E$2,历史数据!$B$3:$K$5000,ROW(A828),)</f>
        <v>11.9894295783009</v>
      </c>
      <c r="AJ830" s="177">
        <f>HLOOKUP(附加题模型!$E$2,历史数据!$L$3:$U$5000,ROW(A828),)</f>
        <v>11.9894295783009</v>
      </c>
    </row>
    <row r="831" spans="1:36" x14ac:dyDescent="0.2">
      <c r="A831" s="148">
        <v>37705</v>
      </c>
      <c r="B831" s="137">
        <v>15.406029085601901</v>
      </c>
      <c r="C831" s="137">
        <v>50.115956169021402</v>
      </c>
      <c r="D831" s="137">
        <v>6.9744827465896799</v>
      </c>
      <c r="E831" s="137">
        <v>10.0524155355498</v>
      </c>
      <c r="F831" s="137">
        <v>20.2289349151735</v>
      </c>
      <c r="G831" s="137">
        <v>28.671956011399601</v>
      </c>
      <c r="H831" s="137">
        <v>6.1639975698663401</v>
      </c>
      <c r="I831" s="137">
        <v>15.0161014761788</v>
      </c>
      <c r="J831" s="137">
        <v>14.3</v>
      </c>
      <c r="K831" s="137">
        <v>11.9894295783009</v>
      </c>
      <c r="L831" s="137">
        <v>15.0990248828091</v>
      </c>
      <c r="M831" s="137">
        <v>48.964747374939698</v>
      </c>
      <c r="N831" s="137">
        <v>7.5471675468961603</v>
      </c>
      <c r="O831" s="137">
        <v>9.8099452110742291</v>
      </c>
      <c r="P831" s="137">
        <v>20.018490858838799</v>
      </c>
      <c r="Q831" s="137">
        <v>28.2766904460251</v>
      </c>
      <c r="R831" s="137">
        <v>6.1032685297691396</v>
      </c>
      <c r="S831" s="137">
        <v>14.8781582867651</v>
      </c>
      <c r="T831" s="137">
        <v>14.3</v>
      </c>
      <c r="U831" s="137">
        <v>11.8330457142361</v>
      </c>
      <c r="V831" s="1">
        <v>304100</v>
      </c>
      <c r="W831" s="1">
        <v>595050</v>
      </c>
      <c r="X831" s="1">
        <v>193100</v>
      </c>
      <c r="Y831" s="1">
        <v>603700</v>
      </c>
      <c r="Z831" s="1">
        <v>304272</v>
      </c>
      <c r="AA831" s="1">
        <v>78500</v>
      </c>
      <c r="AB831" s="1">
        <v>230764</v>
      </c>
      <c r="AC831" s="1">
        <v>74680</v>
      </c>
      <c r="AD831" s="1">
        <v>96600</v>
      </c>
      <c r="AE831" s="1">
        <v>178900</v>
      </c>
      <c r="AH831" s="136">
        <f t="shared" si="12"/>
        <v>37705</v>
      </c>
      <c r="AI831" s="177">
        <f>HLOOKUP(附加题模型!$E$2,历史数据!$B$3:$K$5000,ROW(A829),)</f>
        <v>11.9894295783009</v>
      </c>
      <c r="AJ831" s="177">
        <f>HLOOKUP(附加题模型!$E$2,历史数据!$L$3:$U$5000,ROW(A829),)</f>
        <v>11.8330457142361</v>
      </c>
    </row>
    <row r="832" spans="1:36" x14ac:dyDescent="0.2">
      <c r="A832" s="148">
        <v>37706</v>
      </c>
      <c r="B832" s="137">
        <v>15.1827533017526</v>
      </c>
      <c r="C832" s="137">
        <v>48.964747374939698</v>
      </c>
      <c r="D832" s="137">
        <v>7.5062614897314104</v>
      </c>
      <c r="E832" s="137">
        <v>9.9513862336849801</v>
      </c>
      <c r="F832" s="137">
        <v>20.071101872922402</v>
      </c>
      <c r="G832" s="137">
        <v>28.124665228573299</v>
      </c>
      <c r="H832" s="137">
        <v>6.0830255164034002</v>
      </c>
      <c r="I832" s="137">
        <v>14.8781582867651</v>
      </c>
      <c r="J832" s="137">
        <v>14.36</v>
      </c>
      <c r="K832" s="137">
        <v>11.767885770875701</v>
      </c>
      <c r="L832" s="137">
        <v>14.9315680449221</v>
      </c>
      <c r="M832" s="137">
        <v>47.736791327919299</v>
      </c>
      <c r="N832" s="137">
        <v>7.3835433182371704</v>
      </c>
      <c r="O832" s="137">
        <v>9.6887100488364393</v>
      </c>
      <c r="P832" s="137">
        <v>19.979032598276</v>
      </c>
      <c r="Q832" s="137">
        <v>27.698994619708401</v>
      </c>
      <c r="R832" s="137">
        <v>6.01217496962333</v>
      </c>
      <c r="S832" s="137">
        <v>14.7008027575189</v>
      </c>
      <c r="T832" s="137">
        <v>14.1</v>
      </c>
      <c r="U832" s="137">
        <v>11.859109691580199</v>
      </c>
      <c r="V832" s="1">
        <v>399161</v>
      </c>
      <c r="W832" s="1">
        <v>1437671</v>
      </c>
      <c r="X832" s="1">
        <v>150460</v>
      </c>
      <c r="Y832" s="1">
        <v>514062</v>
      </c>
      <c r="Z832" s="1">
        <v>23350</v>
      </c>
      <c r="AA832" s="1">
        <v>87300</v>
      </c>
      <c r="AB832" s="1">
        <v>379344</v>
      </c>
      <c r="AC832" s="1">
        <v>129550</v>
      </c>
      <c r="AD832" s="1">
        <v>104500</v>
      </c>
      <c r="AE832" s="1">
        <v>85999</v>
      </c>
      <c r="AH832" s="136">
        <f t="shared" si="12"/>
        <v>37706</v>
      </c>
      <c r="AI832" s="177">
        <f>HLOOKUP(附加题模型!$E$2,历史数据!$B$3:$K$5000,ROW(A830),)</f>
        <v>11.767885770875701</v>
      </c>
      <c r="AJ832" s="177">
        <f>HLOOKUP(附加题模型!$E$2,历史数据!$L$3:$U$5000,ROW(A830),)</f>
        <v>11.859109691580199</v>
      </c>
    </row>
    <row r="833" spans="1:36" x14ac:dyDescent="0.2">
      <c r="A833" s="148">
        <v>37707</v>
      </c>
      <c r="B833" s="137">
        <v>14.903658571941</v>
      </c>
      <c r="C833" s="137">
        <v>47.660044074980497</v>
      </c>
      <c r="D833" s="137">
        <v>7.3630902896547896</v>
      </c>
      <c r="E833" s="137">
        <v>9.9008715827525702</v>
      </c>
      <c r="F833" s="137">
        <v>20.281545929257099</v>
      </c>
      <c r="G833" s="137">
        <v>27.683792097963199</v>
      </c>
      <c r="H833" s="137">
        <v>6.0324179829890703</v>
      </c>
      <c r="I833" s="137">
        <v>14.7008027575189</v>
      </c>
      <c r="J833" s="137">
        <v>14</v>
      </c>
      <c r="K833" s="137">
        <v>11.859109691580199</v>
      </c>
      <c r="L833" s="137">
        <v>15.378119612620701</v>
      </c>
      <c r="M833" s="137">
        <v>48.888000122000904</v>
      </c>
      <c r="N833" s="137">
        <v>7.6392061755168497</v>
      </c>
      <c r="O833" s="137">
        <v>10.123136046855199</v>
      </c>
      <c r="P833" s="137">
        <v>20.0447963658806</v>
      </c>
      <c r="Q833" s="137">
        <v>28.215880359044402</v>
      </c>
      <c r="R833" s="137">
        <v>6.27533414337789</v>
      </c>
      <c r="S833" s="137">
        <v>15.1737508355088</v>
      </c>
      <c r="T833" s="137">
        <v>14.29</v>
      </c>
      <c r="U833" s="137">
        <v>12.1327814536936</v>
      </c>
      <c r="V833" s="1">
        <v>740299</v>
      </c>
      <c r="W833" s="1">
        <v>1308958</v>
      </c>
      <c r="X833" s="1">
        <v>347107</v>
      </c>
      <c r="Y833" s="1">
        <v>1182590</v>
      </c>
      <c r="Z833" s="1">
        <v>444100</v>
      </c>
      <c r="AA833" s="1">
        <v>152369</v>
      </c>
      <c r="AB833" s="1">
        <v>952254</v>
      </c>
      <c r="AC833" s="1">
        <v>209620</v>
      </c>
      <c r="AD833" s="1">
        <v>481793</v>
      </c>
      <c r="AE833" s="1">
        <v>220406</v>
      </c>
      <c r="AH833" s="136">
        <f t="shared" si="12"/>
        <v>37707</v>
      </c>
      <c r="AI833" s="177">
        <f>HLOOKUP(附加题模型!$E$2,历史数据!$B$3:$K$5000,ROW(A831),)</f>
        <v>11.859109691580199</v>
      </c>
      <c r="AJ833" s="177">
        <f>HLOOKUP(附加题模型!$E$2,历史数据!$L$3:$U$5000,ROW(A831),)</f>
        <v>12.1327814536936</v>
      </c>
    </row>
    <row r="834" spans="1:36" x14ac:dyDescent="0.2">
      <c r="A834" s="148">
        <v>37708</v>
      </c>
      <c r="B834" s="137">
        <v>15.3502101396396</v>
      </c>
      <c r="C834" s="137">
        <v>48.964747374939698</v>
      </c>
      <c r="D834" s="137">
        <v>7.5983001183520997</v>
      </c>
      <c r="E834" s="137">
        <v>10.1534448374146</v>
      </c>
      <c r="F834" s="137">
        <v>20.255240422215302</v>
      </c>
      <c r="G834" s="137">
        <v>28.124665228573299</v>
      </c>
      <c r="H834" s="137">
        <v>6.2550911300121497</v>
      </c>
      <c r="I834" s="137">
        <v>15.3314001948388</v>
      </c>
      <c r="J834" s="137">
        <v>14.4</v>
      </c>
      <c r="K834" s="137">
        <v>12.119749465021499</v>
      </c>
      <c r="L834" s="137">
        <v>15.1827533017526</v>
      </c>
      <c r="M834" s="137">
        <v>48.197274845551902</v>
      </c>
      <c r="N834" s="137">
        <v>7.5676205754785402</v>
      </c>
      <c r="O834" s="137">
        <v>10.3150917203983</v>
      </c>
      <c r="P834" s="137">
        <v>19.8606578165877</v>
      </c>
      <c r="Q834" s="137">
        <v>27.972640011121602</v>
      </c>
      <c r="R834" s="137">
        <v>6.27533414337789</v>
      </c>
      <c r="S834" s="137">
        <v>15.035807646095099</v>
      </c>
      <c r="T834" s="137">
        <v>14.36</v>
      </c>
      <c r="U834" s="137">
        <v>12.015493555645</v>
      </c>
      <c r="V834" s="1">
        <v>1084571</v>
      </c>
      <c r="W834" s="1">
        <v>1380510</v>
      </c>
      <c r="X834" s="1">
        <v>180807</v>
      </c>
      <c r="Y834" s="1">
        <v>1846564</v>
      </c>
      <c r="Z834" s="1">
        <v>289822</v>
      </c>
      <c r="AA834" s="1">
        <v>110624</v>
      </c>
      <c r="AB834" s="1">
        <v>786110</v>
      </c>
      <c r="AC834" s="1">
        <v>191100</v>
      </c>
      <c r="AD834" s="1">
        <v>168981</v>
      </c>
      <c r="AE834" s="1">
        <v>191600</v>
      </c>
      <c r="AH834" s="136">
        <f t="shared" si="12"/>
        <v>37708</v>
      </c>
      <c r="AI834" s="177">
        <f>HLOOKUP(附加题模型!$E$2,历史数据!$B$3:$K$5000,ROW(A832),)</f>
        <v>12.119749465021499</v>
      </c>
      <c r="AJ834" s="177">
        <f>HLOOKUP(附加题模型!$E$2,历史数据!$L$3:$U$5000,ROW(A832),)</f>
        <v>12.015493555645</v>
      </c>
    </row>
    <row r="835" spans="1:36" x14ac:dyDescent="0.2">
      <c r="A835" s="148">
        <v>37711</v>
      </c>
      <c r="B835" s="137">
        <v>15.1827533017526</v>
      </c>
      <c r="C835" s="137">
        <v>47.967033086735597</v>
      </c>
      <c r="D835" s="137">
        <v>7.5573940611873498</v>
      </c>
      <c r="E835" s="137">
        <v>10.294885860025399</v>
      </c>
      <c r="F835" s="137">
        <v>19.8606578165877</v>
      </c>
      <c r="G835" s="137">
        <v>27.896627402395701</v>
      </c>
      <c r="H835" s="137">
        <v>6.3765492102065604</v>
      </c>
      <c r="I835" s="137">
        <v>15.035807646095099</v>
      </c>
      <c r="J835" s="137">
        <v>14.39</v>
      </c>
      <c r="K835" s="137">
        <v>12.0545895216612</v>
      </c>
      <c r="L835" s="137">
        <v>15.406029085601901</v>
      </c>
      <c r="M835" s="137">
        <v>48.504263857307002</v>
      </c>
      <c r="N835" s="137">
        <v>7.7312448041375301</v>
      </c>
      <c r="O835" s="137">
        <v>10.3150917203983</v>
      </c>
      <c r="P835" s="137">
        <v>20.413073464466301</v>
      </c>
      <c r="Q835" s="137">
        <v>28.352703054750901</v>
      </c>
      <c r="R835" s="137">
        <v>6.4473997569866404</v>
      </c>
      <c r="S835" s="137">
        <v>15.4693433842525</v>
      </c>
      <c r="T835" s="137">
        <v>14.52</v>
      </c>
      <c r="U835" s="137">
        <v>12.158845431037699</v>
      </c>
      <c r="V835" s="1">
        <v>572575</v>
      </c>
      <c r="W835" s="1">
        <v>1130046</v>
      </c>
      <c r="X835" s="1">
        <v>283438</v>
      </c>
      <c r="Y835" s="1">
        <v>670600</v>
      </c>
      <c r="Z835" s="1">
        <v>196907</v>
      </c>
      <c r="AA835" s="1">
        <v>68330</v>
      </c>
      <c r="AB835" s="1">
        <v>2830987</v>
      </c>
      <c r="AC835" s="1">
        <v>288322</v>
      </c>
      <c r="AD835" s="1">
        <v>96456</v>
      </c>
      <c r="AE835" s="1">
        <v>155328</v>
      </c>
      <c r="AH835" s="136">
        <f t="shared" si="12"/>
        <v>37711</v>
      </c>
      <c r="AI835" s="177">
        <f>HLOOKUP(附加题模型!$E$2,历史数据!$B$3:$K$5000,ROW(A833),)</f>
        <v>12.0545895216612</v>
      </c>
      <c r="AJ835" s="177">
        <f>HLOOKUP(附加题模型!$E$2,历史数据!$L$3:$U$5000,ROW(A833),)</f>
        <v>12.158845431037699</v>
      </c>
    </row>
    <row r="836" spans="1:36" x14ac:dyDescent="0.2">
      <c r="A836" s="148">
        <v>37712</v>
      </c>
      <c r="B836" s="137">
        <v>15.433938558583099</v>
      </c>
      <c r="C836" s="137">
        <v>48.504263857307002</v>
      </c>
      <c r="D836" s="137">
        <v>7.7926038898846599</v>
      </c>
      <c r="E836" s="137">
        <v>10.3150917203983</v>
      </c>
      <c r="F836" s="137">
        <v>20.360462450382599</v>
      </c>
      <c r="G836" s="137">
        <v>28.215880359044402</v>
      </c>
      <c r="H836" s="137">
        <v>6.4473997569866404</v>
      </c>
      <c r="I836" s="137">
        <v>15.370812534671201</v>
      </c>
      <c r="J836" s="137">
        <v>14.5</v>
      </c>
      <c r="K836" s="137">
        <v>12.119749465021499</v>
      </c>
      <c r="L836" s="137">
        <v>15.573485923488899</v>
      </c>
      <c r="M836" s="137">
        <v>49.425230892572401</v>
      </c>
      <c r="N836" s="137">
        <v>7.7823773755934704</v>
      </c>
      <c r="O836" s="137">
        <v>10.375709301517199</v>
      </c>
      <c r="P836" s="137">
        <v>20.071101872922402</v>
      </c>
      <c r="Q836" s="137">
        <v>28.5655383591834</v>
      </c>
      <c r="R836" s="137">
        <v>6.4473997569866404</v>
      </c>
      <c r="S836" s="137">
        <v>15.4890495541687</v>
      </c>
      <c r="T836" s="137">
        <v>14.65</v>
      </c>
      <c r="U836" s="137">
        <v>12.380389238462801</v>
      </c>
      <c r="V836" s="1">
        <v>951480</v>
      </c>
      <c r="W836" s="1">
        <v>1453220</v>
      </c>
      <c r="X836" s="1">
        <v>483226</v>
      </c>
      <c r="Y836" s="1">
        <v>561457</v>
      </c>
      <c r="Z836" s="1">
        <v>263875</v>
      </c>
      <c r="AA836" s="1">
        <v>124441</v>
      </c>
      <c r="AB836" s="1">
        <v>883894</v>
      </c>
      <c r="AC836" s="1">
        <v>191225</v>
      </c>
      <c r="AD836" s="1">
        <v>247120</v>
      </c>
      <c r="AE836" s="1">
        <v>336437</v>
      </c>
      <c r="AH836" s="136">
        <f t="shared" si="12"/>
        <v>37712</v>
      </c>
      <c r="AI836" s="177">
        <f>HLOOKUP(附加题模型!$E$2,历史数据!$B$3:$K$5000,ROW(A834),)</f>
        <v>12.119749465021499</v>
      </c>
      <c r="AJ836" s="177">
        <f>HLOOKUP(附加题模型!$E$2,历史数据!$L$3:$U$5000,ROW(A834),)</f>
        <v>12.380389238462801</v>
      </c>
    </row>
    <row r="837" spans="1:36" x14ac:dyDescent="0.2">
      <c r="A837" s="148">
        <v>37713</v>
      </c>
      <c r="B837" s="137">
        <v>15.573485923488899</v>
      </c>
      <c r="C837" s="137">
        <v>49.425230892572401</v>
      </c>
      <c r="D837" s="137">
        <v>7.8232834327582204</v>
      </c>
      <c r="E837" s="137">
        <v>10.385812231703699</v>
      </c>
      <c r="F837" s="137">
        <v>20.1237128870061</v>
      </c>
      <c r="G837" s="137">
        <v>28.869588794086901</v>
      </c>
      <c r="H837" s="137">
        <v>6.4473997569866404</v>
      </c>
      <c r="I837" s="137">
        <v>15.4693433842525</v>
      </c>
      <c r="J837" s="137">
        <v>14.48</v>
      </c>
      <c r="K837" s="137">
        <v>12.2500693517422</v>
      </c>
      <c r="L837" s="137">
        <v>15.4897575045454</v>
      </c>
      <c r="M837" s="137">
        <v>48.811252869062201</v>
      </c>
      <c r="N837" s="137">
        <v>7.8232834327582204</v>
      </c>
      <c r="O837" s="137">
        <v>10.274679999652401</v>
      </c>
      <c r="P837" s="137">
        <v>20.071101872922402</v>
      </c>
      <c r="Q837" s="137">
        <v>28.443918185222</v>
      </c>
      <c r="R837" s="137">
        <v>6.3765492102065604</v>
      </c>
      <c r="S837" s="137">
        <v>15.4693433842525</v>
      </c>
      <c r="T837" s="137">
        <v>14.5</v>
      </c>
      <c r="U837" s="137">
        <v>12.315229295102499</v>
      </c>
      <c r="V837" s="1">
        <v>447209</v>
      </c>
      <c r="W837" s="1">
        <v>999974</v>
      </c>
      <c r="X837" s="1">
        <v>278816</v>
      </c>
      <c r="Y837" s="1">
        <v>396188</v>
      </c>
      <c r="Z837" s="1">
        <v>72125</v>
      </c>
      <c r="AA837" s="1">
        <v>87920</v>
      </c>
      <c r="AB837" s="1">
        <v>526798</v>
      </c>
      <c r="AC837" s="1">
        <v>177858</v>
      </c>
      <c r="AD837" s="1">
        <v>196758</v>
      </c>
      <c r="AE837" s="1">
        <v>125954</v>
      </c>
      <c r="AH837" s="136">
        <f t="shared" si="12"/>
        <v>37713</v>
      </c>
      <c r="AI837" s="177">
        <f>HLOOKUP(附加题模型!$E$2,历史数据!$B$3:$K$5000,ROW(A835),)</f>
        <v>12.2500693517422</v>
      </c>
      <c r="AJ837" s="177">
        <f>HLOOKUP(附加题模型!$E$2,历史数据!$L$3:$U$5000,ROW(A835),)</f>
        <v>12.315229295102499</v>
      </c>
    </row>
    <row r="838" spans="1:36" x14ac:dyDescent="0.2">
      <c r="A838" s="148">
        <v>37714</v>
      </c>
      <c r="B838" s="137">
        <v>15.433938558583099</v>
      </c>
      <c r="C838" s="137">
        <v>48.504263857307002</v>
      </c>
      <c r="D838" s="137">
        <v>7.8232834327582204</v>
      </c>
      <c r="E838" s="137">
        <v>10.274679999652401</v>
      </c>
      <c r="F838" s="137">
        <v>19.992185351796898</v>
      </c>
      <c r="G838" s="137">
        <v>28.337500533005802</v>
      </c>
      <c r="H838" s="137">
        <v>6.3765492102065604</v>
      </c>
      <c r="I838" s="137">
        <v>15.4693433842525</v>
      </c>
      <c r="J838" s="137">
        <v>14.5</v>
      </c>
      <c r="K838" s="137">
        <v>12.315229295102499</v>
      </c>
      <c r="L838" s="137">
        <v>15.1827533017526</v>
      </c>
      <c r="M838" s="137">
        <v>49.0414946278785</v>
      </c>
      <c r="N838" s="137">
        <v>7.71079177555516</v>
      </c>
      <c r="O838" s="137">
        <v>10.1534448374146</v>
      </c>
      <c r="P838" s="137">
        <v>19.9395743377132</v>
      </c>
      <c r="Q838" s="137">
        <v>28.595943402673701</v>
      </c>
      <c r="R838" s="137">
        <v>6.3158201701093599</v>
      </c>
      <c r="S838" s="137">
        <v>15.4496372143362</v>
      </c>
      <c r="T838" s="137">
        <v>14.46</v>
      </c>
      <c r="U838" s="137">
        <v>12.1327814536936</v>
      </c>
      <c r="V838" s="1">
        <v>703260</v>
      </c>
      <c r="W838" s="1">
        <v>1234135</v>
      </c>
      <c r="X838" s="1">
        <v>136795</v>
      </c>
      <c r="Y838" s="1">
        <v>324100</v>
      </c>
      <c r="Z838" s="1">
        <v>118400</v>
      </c>
      <c r="AA838" s="1">
        <v>108963</v>
      </c>
      <c r="AB838" s="1">
        <v>356391</v>
      </c>
      <c r="AC838" s="1">
        <v>163549</v>
      </c>
      <c r="AD838" s="1">
        <v>139400</v>
      </c>
      <c r="AE838" s="1">
        <v>123775</v>
      </c>
      <c r="AH838" s="136">
        <f t="shared" ref="AH838:AH901" si="13">A838</f>
        <v>37714</v>
      </c>
      <c r="AI838" s="177">
        <f>HLOOKUP(附加题模型!$E$2,历史数据!$B$3:$K$5000,ROW(A836),)</f>
        <v>12.315229295102499</v>
      </c>
      <c r="AJ838" s="177">
        <f>HLOOKUP(附加题模型!$E$2,历史数据!$L$3:$U$5000,ROW(A836),)</f>
        <v>12.1327814536936</v>
      </c>
    </row>
    <row r="839" spans="1:36" x14ac:dyDescent="0.2">
      <c r="A839" s="148">
        <v>37715</v>
      </c>
      <c r="B839" s="137">
        <v>15.1827533017526</v>
      </c>
      <c r="C839" s="137">
        <v>48.964747374939698</v>
      </c>
      <c r="D839" s="137">
        <v>7.6596592040992197</v>
      </c>
      <c r="E839" s="137">
        <v>10.123136046855199</v>
      </c>
      <c r="F839" s="137">
        <v>19.952727091234198</v>
      </c>
      <c r="G839" s="137">
        <v>28.595943402673701</v>
      </c>
      <c r="H839" s="137">
        <v>6.3056986634264902</v>
      </c>
      <c r="I839" s="137">
        <v>15.4496372143362</v>
      </c>
      <c r="J839" s="137">
        <v>14.37</v>
      </c>
      <c r="K839" s="137">
        <v>12.1067174763495</v>
      </c>
      <c r="L839" s="137">
        <v>15.238572247714901</v>
      </c>
      <c r="M839" s="137">
        <v>48.657758363184598</v>
      </c>
      <c r="N839" s="137">
        <v>7.7210182898463504</v>
      </c>
      <c r="O839" s="137">
        <v>10.22416534872</v>
      </c>
      <c r="P839" s="137">
        <v>20.584059260238298</v>
      </c>
      <c r="Q839" s="137">
        <v>28.459120706967202</v>
      </c>
      <c r="R839" s="137">
        <v>6.3866707168894301</v>
      </c>
      <c r="S839" s="137">
        <v>15.3905187045875</v>
      </c>
      <c r="T839" s="137">
        <v>14.59</v>
      </c>
      <c r="U839" s="137">
        <v>11.937301623612599</v>
      </c>
      <c r="V839" s="1">
        <v>947127</v>
      </c>
      <c r="W839" s="1">
        <v>696275</v>
      </c>
      <c r="X839" s="1">
        <v>180300</v>
      </c>
      <c r="Y839" s="1">
        <v>305796</v>
      </c>
      <c r="Z839" s="1">
        <v>375480</v>
      </c>
      <c r="AA839" s="1">
        <v>85088</v>
      </c>
      <c r="AB839" s="1">
        <v>397541</v>
      </c>
      <c r="AC839" s="1">
        <v>139290</v>
      </c>
      <c r="AD839" s="1">
        <v>262702</v>
      </c>
      <c r="AE839" s="1">
        <v>315498</v>
      </c>
      <c r="AH839" s="136">
        <f t="shared" si="13"/>
        <v>37715</v>
      </c>
      <c r="AI839" s="177">
        <f>HLOOKUP(附加题模型!$E$2,历史数据!$B$3:$K$5000,ROW(A837),)</f>
        <v>12.1067174763495</v>
      </c>
      <c r="AJ839" s="177">
        <f>HLOOKUP(附加题模型!$E$2,历史数据!$L$3:$U$5000,ROW(A837),)</f>
        <v>11.937301623612599</v>
      </c>
    </row>
    <row r="840" spans="1:36" x14ac:dyDescent="0.2">
      <c r="A840" s="148">
        <v>37718</v>
      </c>
      <c r="B840" s="137">
        <v>15.294391193677299</v>
      </c>
      <c r="C840" s="137">
        <v>48.504263857307002</v>
      </c>
      <c r="D840" s="137">
        <v>7.81305691846703</v>
      </c>
      <c r="E840" s="137">
        <v>10.2140624185335</v>
      </c>
      <c r="F840" s="137">
        <v>20.255240422215302</v>
      </c>
      <c r="G840" s="137">
        <v>28.124665228573299</v>
      </c>
      <c r="H840" s="137">
        <v>6.3967922235722998</v>
      </c>
      <c r="I840" s="137">
        <v>15.2131631753413</v>
      </c>
      <c r="J840" s="137">
        <v>14.55</v>
      </c>
      <c r="K840" s="137">
        <v>11.937301623612599</v>
      </c>
      <c r="L840" s="137">
        <v>15.2106627747338</v>
      </c>
      <c r="M840" s="137">
        <v>47.583296822041703</v>
      </c>
      <c r="N840" s="137">
        <v>7.5778470897697296</v>
      </c>
      <c r="O840" s="137">
        <v>9.9311803733120101</v>
      </c>
      <c r="P840" s="137">
        <v>20.110560133485201</v>
      </c>
      <c r="Q840" s="137">
        <v>27.638184532727699</v>
      </c>
      <c r="R840" s="137">
        <v>6.2550911300121497</v>
      </c>
      <c r="S840" s="137">
        <v>15.1343384956763</v>
      </c>
      <c r="T840" s="137">
        <v>14.26</v>
      </c>
      <c r="U840" s="137">
        <v>11.6375658841551</v>
      </c>
      <c r="V840" s="1">
        <v>626393</v>
      </c>
      <c r="W840" s="1">
        <v>1319019</v>
      </c>
      <c r="X840" s="1">
        <v>179400</v>
      </c>
      <c r="Y840" s="1">
        <v>543030</v>
      </c>
      <c r="Z840" s="1">
        <v>113810</v>
      </c>
      <c r="AA840" s="1">
        <v>206549</v>
      </c>
      <c r="AB840" s="1">
        <v>428200</v>
      </c>
      <c r="AC840" s="1">
        <v>179086</v>
      </c>
      <c r="AD840" s="1">
        <v>169100</v>
      </c>
      <c r="AE840" s="1">
        <v>207727</v>
      </c>
      <c r="AH840" s="136">
        <f t="shared" si="13"/>
        <v>37718</v>
      </c>
      <c r="AI840" s="177">
        <f>HLOOKUP(附加题模型!$E$2,历史数据!$B$3:$K$5000,ROW(A838),)</f>
        <v>11.937301623612599</v>
      </c>
      <c r="AJ840" s="177">
        <f>HLOOKUP(附加题模型!$E$2,历史数据!$L$3:$U$5000,ROW(A838),)</f>
        <v>11.6375658841551</v>
      </c>
    </row>
    <row r="841" spans="1:36" x14ac:dyDescent="0.2">
      <c r="A841" s="148">
        <v>37719</v>
      </c>
      <c r="B841" s="137">
        <v>15.1827533017526</v>
      </c>
      <c r="C841" s="137">
        <v>47.736791327919299</v>
      </c>
      <c r="D841" s="137">
        <v>7.5778470897697296</v>
      </c>
      <c r="E841" s="137">
        <v>9.9008715827525702</v>
      </c>
      <c r="F841" s="137">
        <v>20.057949119401499</v>
      </c>
      <c r="G841" s="137">
        <v>27.638184532727699</v>
      </c>
      <c r="H841" s="137">
        <v>6.23484811664642</v>
      </c>
      <c r="I841" s="137">
        <v>15.1343384956763</v>
      </c>
      <c r="J841" s="137">
        <v>14.3</v>
      </c>
      <c r="K841" s="137">
        <v>11.611501906810901</v>
      </c>
      <c r="L841" s="137">
        <v>14.903658571941</v>
      </c>
      <c r="M841" s="137">
        <v>46.125099016204899</v>
      </c>
      <c r="N841" s="137">
        <v>7.4960349754402298</v>
      </c>
      <c r="O841" s="137">
        <v>9.7998422808877397</v>
      </c>
      <c r="P841" s="137">
        <v>20.3867679574245</v>
      </c>
      <c r="Q841" s="137">
        <v>27.288526532588701</v>
      </c>
      <c r="R841" s="137">
        <v>6.1538760631834801</v>
      </c>
      <c r="S841" s="137">
        <v>15.0161014761788</v>
      </c>
      <c r="T841" s="137">
        <v>14.66</v>
      </c>
      <c r="U841" s="137">
        <v>11.2857021900093</v>
      </c>
      <c r="V841" s="1">
        <v>1213033</v>
      </c>
      <c r="W841" s="1">
        <v>3140681</v>
      </c>
      <c r="X841" s="1">
        <v>197947</v>
      </c>
      <c r="Y841" s="1">
        <v>731800</v>
      </c>
      <c r="Z841" s="1">
        <v>275945</v>
      </c>
      <c r="AA841" s="1">
        <v>269367</v>
      </c>
      <c r="AB841" s="1">
        <v>749200</v>
      </c>
      <c r="AC841" s="1">
        <v>210451</v>
      </c>
      <c r="AD841" s="1">
        <v>783894</v>
      </c>
      <c r="AE841" s="1">
        <v>329300</v>
      </c>
      <c r="AH841" s="136">
        <f t="shared" si="13"/>
        <v>37719</v>
      </c>
      <c r="AI841" s="177">
        <f>HLOOKUP(附加题模型!$E$2,历史数据!$B$3:$K$5000,ROW(A839),)</f>
        <v>11.611501906810901</v>
      </c>
      <c r="AJ841" s="177">
        <f>HLOOKUP(附加题模型!$E$2,历史数据!$L$3:$U$5000,ROW(A839),)</f>
        <v>11.2857021900093</v>
      </c>
    </row>
    <row r="842" spans="1:36" x14ac:dyDescent="0.2">
      <c r="A842" s="148">
        <v>37720</v>
      </c>
      <c r="B842" s="137">
        <v>14.903658571941</v>
      </c>
      <c r="C842" s="137">
        <v>46.125099016204899</v>
      </c>
      <c r="D842" s="137">
        <v>7.4960349754402298</v>
      </c>
      <c r="E842" s="137">
        <v>9.7998422808877397</v>
      </c>
      <c r="F842" s="137">
        <v>20.3867679574245</v>
      </c>
      <c r="G842" s="137">
        <v>27.136501315137</v>
      </c>
      <c r="H842" s="137">
        <v>6.1538760631834801</v>
      </c>
      <c r="I842" s="137">
        <v>15.035807646095099</v>
      </c>
      <c r="J842" s="137">
        <v>14.6</v>
      </c>
      <c r="K842" s="137">
        <v>11.272670201337201</v>
      </c>
      <c r="L842" s="137">
        <v>15.015296463865599</v>
      </c>
      <c r="M842" s="137">
        <v>46.048351763266197</v>
      </c>
      <c r="N842" s="137">
        <v>7.5471675468961603</v>
      </c>
      <c r="O842" s="137">
        <v>9.9008715827525702</v>
      </c>
      <c r="P842" s="137">
        <v>20.991794619386798</v>
      </c>
      <c r="Q842" s="137">
        <v>26.741235749762399</v>
      </c>
      <c r="R842" s="137">
        <v>6.20448359659781</v>
      </c>
      <c r="S842" s="137">
        <v>15.252575515173801</v>
      </c>
      <c r="T842" s="137">
        <v>14.55</v>
      </c>
      <c r="U842" s="137">
        <v>11.038094405240001</v>
      </c>
      <c r="V842" s="1">
        <v>1322800</v>
      </c>
      <c r="W842" s="1">
        <v>3168344</v>
      </c>
      <c r="X842" s="1">
        <v>367340</v>
      </c>
      <c r="Y842" s="1">
        <v>792534</v>
      </c>
      <c r="Z842" s="1">
        <v>436335</v>
      </c>
      <c r="AA842" s="1">
        <v>305499</v>
      </c>
      <c r="AB842" s="1">
        <v>941022</v>
      </c>
      <c r="AC842" s="1">
        <v>279762</v>
      </c>
      <c r="AD842" s="1">
        <v>636404</v>
      </c>
      <c r="AE842" s="1">
        <v>538821</v>
      </c>
      <c r="AH842" s="136">
        <f t="shared" si="13"/>
        <v>37720</v>
      </c>
      <c r="AI842" s="177">
        <f>HLOOKUP(附加题模型!$E$2,历史数据!$B$3:$K$5000,ROW(A840),)</f>
        <v>11.272670201337201</v>
      </c>
      <c r="AJ842" s="177">
        <f>HLOOKUP(附加题模型!$E$2,历史数据!$L$3:$U$5000,ROW(A840),)</f>
        <v>11.038094405240001</v>
      </c>
    </row>
    <row r="843" spans="1:36" x14ac:dyDescent="0.2">
      <c r="A843" s="148">
        <v>37721</v>
      </c>
      <c r="B843" s="137">
        <v>15.1548438287714</v>
      </c>
      <c r="C843" s="137">
        <v>46.048351763266197</v>
      </c>
      <c r="D843" s="137">
        <v>7.5676205754785402</v>
      </c>
      <c r="E843" s="137">
        <v>9.9008715827525702</v>
      </c>
      <c r="F843" s="137">
        <v>20.991794619386798</v>
      </c>
      <c r="G843" s="137">
        <v>26.634818097546201</v>
      </c>
      <c r="H843" s="137">
        <v>6.1943620899149501</v>
      </c>
      <c r="I843" s="137">
        <v>15.193457005425</v>
      </c>
      <c r="J843" s="137">
        <v>14.41</v>
      </c>
      <c r="K843" s="137">
        <v>11.051126393912099</v>
      </c>
      <c r="L843" s="137">
        <v>15.545576450507699</v>
      </c>
      <c r="M843" s="137">
        <v>46.432088027960098</v>
      </c>
      <c r="N843" s="137">
        <v>7.5471675468961603</v>
      </c>
      <c r="O843" s="137">
        <v>10.022106744990401</v>
      </c>
      <c r="P843" s="137">
        <v>21.0181001264286</v>
      </c>
      <c r="Q843" s="137">
        <v>27.0604887064111</v>
      </c>
      <c r="R843" s="137">
        <v>6.1336330498177398</v>
      </c>
      <c r="S843" s="137">
        <v>15.7255235931637</v>
      </c>
      <c r="T843" s="137">
        <v>14.86</v>
      </c>
      <c r="U843" s="137">
        <v>10.972934461879699</v>
      </c>
      <c r="V843" s="1">
        <v>2712426</v>
      </c>
      <c r="W843" s="1">
        <v>2968970</v>
      </c>
      <c r="X843" s="1">
        <v>545287</v>
      </c>
      <c r="Y843" s="1">
        <v>1122373</v>
      </c>
      <c r="Z843" s="1">
        <v>242850</v>
      </c>
      <c r="AA843" s="1">
        <v>216236</v>
      </c>
      <c r="AB843" s="1">
        <v>977421</v>
      </c>
      <c r="AC843" s="1">
        <v>618166</v>
      </c>
      <c r="AD843" s="1">
        <v>981493</v>
      </c>
      <c r="AE843" s="1">
        <v>717418</v>
      </c>
      <c r="AH843" s="136">
        <f t="shared" si="13"/>
        <v>37721</v>
      </c>
      <c r="AI843" s="177">
        <f>HLOOKUP(附加题模型!$E$2,历史数据!$B$3:$K$5000,ROW(A841),)</f>
        <v>11.051126393912099</v>
      </c>
      <c r="AJ843" s="177">
        <f>HLOOKUP(附加题模型!$E$2,历史数据!$L$3:$U$5000,ROW(A841),)</f>
        <v>10.972934461879699</v>
      </c>
    </row>
    <row r="844" spans="1:36" x14ac:dyDescent="0.2">
      <c r="A844" s="148">
        <v>37722</v>
      </c>
      <c r="B844" s="137">
        <v>15.685123815413499</v>
      </c>
      <c r="C844" s="137">
        <v>46.508835280898801</v>
      </c>
      <c r="D844" s="137">
        <v>7.5471675468961603</v>
      </c>
      <c r="E844" s="137">
        <v>10.0524155355498</v>
      </c>
      <c r="F844" s="137">
        <v>20.991794619386798</v>
      </c>
      <c r="G844" s="137">
        <v>27.0604887064111</v>
      </c>
      <c r="H844" s="137">
        <v>6.1235115431348701</v>
      </c>
      <c r="I844" s="137">
        <v>15.7255235931637</v>
      </c>
      <c r="J844" s="137">
        <v>14.85</v>
      </c>
      <c r="K844" s="137">
        <v>10.972934461879699</v>
      </c>
      <c r="L844" s="137">
        <v>16.1595848560933</v>
      </c>
      <c r="M844" s="137">
        <v>45.894857257388601</v>
      </c>
      <c r="N844" s="137">
        <v>7.7210182898463504</v>
      </c>
      <c r="O844" s="137">
        <v>10.3352975807713</v>
      </c>
      <c r="P844" s="137">
        <v>20.794503316573</v>
      </c>
      <c r="Q844" s="137">
        <v>26.9388685324497</v>
      </c>
      <c r="R844" s="137">
        <v>6.2146051032806797</v>
      </c>
      <c r="S844" s="137">
        <v>16.316708690651001</v>
      </c>
      <c r="T844" s="137">
        <v>14.75</v>
      </c>
      <c r="U844" s="137">
        <v>11.038094405240001</v>
      </c>
      <c r="V844" s="1">
        <v>8783530</v>
      </c>
      <c r="W844" s="1">
        <v>2222059</v>
      </c>
      <c r="X844" s="1">
        <v>421998</v>
      </c>
      <c r="Y844" s="1">
        <v>1323937</v>
      </c>
      <c r="Z844" s="1">
        <v>369900</v>
      </c>
      <c r="AA844" s="1">
        <v>218226</v>
      </c>
      <c r="AB844" s="1">
        <v>1536892</v>
      </c>
      <c r="AC844" s="1">
        <v>1166172</v>
      </c>
      <c r="AD844" s="1">
        <v>822675</v>
      </c>
      <c r="AE844" s="1">
        <v>382183</v>
      </c>
      <c r="AH844" s="136">
        <f t="shared" si="13"/>
        <v>37722</v>
      </c>
      <c r="AI844" s="177">
        <f>HLOOKUP(附加题模型!$E$2,历史数据!$B$3:$K$5000,ROW(A842),)</f>
        <v>10.972934461879699</v>
      </c>
      <c r="AJ844" s="177">
        <f>HLOOKUP(附加题模型!$E$2,历史数据!$L$3:$U$5000,ROW(A842),)</f>
        <v>11.038094405240001</v>
      </c>
    </row>
    <row r="845" spans="1:36" x14ac:dyDescent="0.2">
      <c r="A845" s="148">
        <v>37725</v>
      </c>
      <c r="B845" s="137">
        <v>16.1874943290745</v>
      </c>
      <c r="C845" s="137">
        <v>45.664615498572303</v>
      </c>
      <c r="D845" s="137">
        <v>7.7619243470111003</v>
      </c>
      <c r="E845" s="137">
        <v>10.4868415335685</v>
      </c>
      <c r="F845" s="137">
        <v>20.8339615771357</v>
      </c>
      <c r="G845" s="137">
        <v>26.908463488959299</v>
      </c>
      <c r="H845" s="137">
        <v>6.1943620899149501</v>
      </c>
      <c r="I845" s="137">
        <v>16.6123012393947</v>
      </c>
      <c r="J845" s="137">
        <v>14.73</v>
      </c>
      <c r="K845" s="137">
        <v>11.038094405240001</v>
      </c>
      <c r="L845" s="137">
        <v>16.4107701129238</v>
      </c>
      <c r="M845" s="137">
        <v>48.1205275926132</v>
      </c>
      <c r="N845" s="137">
        <v>8.0175872042907805</v>
      </c>
      <c r="O845" s="137">
        <v>10.648488416552199</v>
      </c>
      <c r="P845" s="137">
        <v>20.9391836053031</v>
      </c>
      <c r="Q845" s="137">
        <v>27.638184532727699</v>
      </c>
      <c r="R845" s="137">
        <v>6.4372782503037698</v>
      </c>
      <c r="S845" s="137">
        <v>16.336414860567299</v>
      </c>
      <c r="T845" s="137">
        <v>15.19</v>
      </c>
      <c r="U845" s="137">
        <v>11.2987341786814</v>
      </c>
      <c r="V845" s="1">
        <v>5043860</v>
      </c>
      <c r="W845" s="1">
        <v>3785822</v>
      </c>
      <c r="X845" s="1">
        <v>936405</v>
      </c>
      <c r="Y845" s="1">
        <v>1956407</v>
      </c>
      <c r="Z845" s="1">
        <v>630988</v>
      </c>
      <c r="AA845" s="1">
        <v>262382</v>
      </c>
      <c r="AB845" s="1">
        <v>2259119</v>
      </c>
      <c r="AC845" s="1">
        <v>1102597</v>
      </c>
      <c r="AD845" s="1">
        <v>2004045</v>
      </c>
      <c r="AE845" s="1">
        <v>541066</v>
      </c>
      <c r="AH845" s="136">
        <f t="shared" si="13"/>
        <v>37725</v>
      </c>
      <c r="AI845" s="177">
        <f>HLOOKUP(附加题模型!$E$2,历史数据!$B$3:$K$5000,ROW(A843),)</f>
        <v>11.038094405240001</v>
      </c>
      <c r="AJ845" s="177">
        <f>HLOOKUP(附加题模型!$E$2,历史数据!$L$3:$U$5000,ROW(A843),)</f>
        <v>11.2987341786814</v>
      </c>
    </row>
    <row r="846" spans="1:36" x14ac:dyDescent="0.2">
      <c r="A846" s="148">
        <v>37726</v>
      </c>
      <c r="B846" s="137">
        <v>16.550317477829601</v>
      </c>
      <c r="C846" s="137">
        <v>48.1205275926132</v>
      </c>
      <c r="D846" s="137">
        <v>8.0993993186202697</v>
      </c>
      <c r="E846" s="137">
        <v>10.7091059976711</v>
      </c>
      <c r="F846" s="137">
        <v>21.004947372907701</v>
      </c>
      <c r="G846" s="137">
        <v>27.744602184943901</v>
      </c>
      <c r="H846" s="137">
        <v>6.2854556500607499</v>
      </c>
      <c r="I846" s="137">
        <v>16.395533370315999</v>
      </c>
      <c r="J846" s="137">
        <v>15.16</v>
      </c>
      <c r="K846" s="137">
        <v>11.3378301446976</v>
      </c>
      <c r="L846" s="137">
        <v>16.4107701129238</v>
      </c>
      <c r="M846" s="137">
        <v>47.660044074980497</v>
      </c>
      <c r="N846" s="137">
        <v>7.9971341757083998</v>
      </c>
      <c r="O846" s="137">
        <v>10.587870835433399</v>
      </c>
      <c r="P846" s="137">
        <v>20.649823027842899</v>
      </c>
      <c r="Q846" s="137">
        <v>27.820614793669801</v>
      </c>
      <c r="R846" s="137">
        <v>6.5789793438639101</v>
      </c>
      <c r="S846" s="137">
        <v>16.316708690651001</v>
      </c>
      <c r="T846" s="137">
        <v>15.42</v>
      </c>
      <c r="U846" s="137">
        <v>11.546341963450599</v>
      </c>
      <c r="V846" s="1">
        <v>3487437</v>
      </c>
      <c r="W846" s="1">
        <v>2527757</v>
      </c>
      <c r="X846" s="1">
        <v>718998</v>
      </c>
      <c r="Y846" s="1">
        <v>991515</v>
      </c>
      <c r="Z846" s="1">
        <v>484973</v>
      </c>
      <c r="AA846" s="1">
        <v>221336</v>
      </c>
      <c r="AB846" s="1">
        <v>3292331</v>
      </c>
      <c r="AC846" s="1">
        <v>735393</v>
      </c>
      <c r="AD846" s="1">
        <v>1974332</v>
      </c>
      <c r="AE846" s="1">
        <v>549312</v>
      </c>
      <c r="AH846" s="136">
        <f t="shared" si="13"/>
        <v>37726</v>
      </c>
      <c r="AI846" s="177">
        <f>HLOOKUP(附加题模型!$E$2,历史数据!$B$3:$K$5000,ROW(A844),)</f>
        <v>11.3378301446976</v>
      </c>
      <c r="AJ846" s="177">
        <f>HLOOKUP(附加题模型!$E$2,历史数据!$L$3:$U$5000,ROW(A844),)</f>
        <v>11.546341963450599</v>
      </c>
    </row>
    <row r="847" spans="1:36" x14ac:dyDescent="0.2">
      <c r="A847" s="148">
        <v>37727</v>
      </c>
      <c r="B847" s="137">
        <v>16.4665890588861</v>
      </c>
      <c r="C847" s="137">
        <v>47.660044074980497</v>
      </c>
      <c r="D847" s="137">
        <v>7.9971341757083998</v>
      </c>
      <c r="E847" s="137">
        <v>10.759620648603599</v>
      </c>
      <c r="F847" s="137">
        <v>20.649823027842899</v>
      </c>
      <c r="G847" s="137">
        <v>28.231082880789501</v>
      </c>
      <c r="H847" s="137">
        <v>6.5688578371810502</v>
      </c>
      <c r="I847" s="137">
        <v>16.316708690651001</v>
      </c>
      <c r="J847" s="137">
        <v>15.34</v>
      </c>
      <c r="K847" s="137">
        <v>12.119749465021499</v>
      </c>
      <c r="L847" s="137">
        <v>15.8525806533005</v>
      </c>
      <c r="M847" s="137">
        <v>48.657758363184598</v>
      </c>
      <c r="N847" s="137">
        <v>7.7210182898463504</v>
      </c>
      <c r="O847" s="137">
        <v>10.6181796259928</v>
      </c>
      <c r="P847" s="137">
        <v>20.7155867954475</v>
      </c>
      <c r="Q847" s="137">
        <v>27.151703836882099</v>
      </c>
      <c r="R847" s="137">
        <v>6.27533414337789</v>
      </c>
      <c r="S847" s="137">
        <v>15.863466782577399</v>
      </c>
      <c r="T847" s="137">
        <v>15.65</v>
      </c>
      <c r="U847" s="137">
        <v>11.468150031418199</v>
      </c>
      <c r="V847" s="1">
        <v>3536348</v>
      </c>
      <c r="W847" s="1">
        <v>3210561</v>
      </c>
      <c r="X847" s="1">
        <v>864457</v>
      </c>
      <c r="Y847" s="1">
        <v>3613128</v>
      </c>
      <c r="Z847" s="1">
        <v>546936</v>
      </c>
      <c r="AA847" s="1">
        <v>226021</v>
      </c>
      <c r="AB847" s="1">
        <v>2573879</v>
      </c>
      <c r="AC847" s="1">
        <v>771721</v>
      </c>
      <c r="AD847" s="1">
        <v>2131973</v>
      </c>
      <c r="AE847" s="1">
        <v>728558</v>
      </c>
      <c r="AH847" s="136">
        <f t="shared" si="13"/>
        <v>37727</v>
      </c>
      <c r="AI847" s="177">
        <f>HLOOKUP(附加题模型!$E$2,历史数据!$B$3:$K$5000,ROW(A845),)</f>
        <v>12.119749465021499</v>
      </c>
      <c r="AJ847" s="177">
        <f>HLOOKUP(附加题模型!$E$2,历史数据!$L$3:$U$5000,ROW(A845),)</f>
        <v>11.468150031418199</v>
      </c>
    </row>
    <row r="848" spans="1:36" x14ac:dyDescent="0.2">
      <c r="A848" s="148">
        <v>37728</v>
      </c>
      <c r="B848" s="137">
        <v>15.8525806533005</v>
      </c>
      <c r="C848" s="137">
        <v>48.657758363184598</v>
      </c>
      <c r="D848" s="137">
        <v>7.7210182898463504</v>
      </c>
      <c r="E848" s="137">
        <v>10.6080766958063</v>
      </c>
      <c r="F848" s="137">
        <v>20.7155867954475</v>
      </c>
      <c r="G848" s="137">
        <v>27.364539141314602</v>
      </c>
      <c r="H848" s="137">
        <v>6.2652126366950203</v>
      </c>
      <c r="I848" s="137">
        <v>15.764935932996099</v>
      </c>
      <c r="J848" s="137">
        <v>15.5</v>
      </c>
      <c r="K848" s="137">
        <v>11.5984699181389</v>
      </c>
      <c r="L848" s="137">
        <v>16.047946964168698</v>
      </c>
      <c r="M848" s="137">
        <v>47.660044074980497</v>
      </c>
      <c r="N848" s="137">
        <v>7.6801122326815996</v>
      </c>
      <c r="O848" s="137">
        <v>10.547459114687401</v>
      </c>
      <c r="P848" s="137">
        <v>21.031252879949498</v>
      </c>
      <c r="Q848" s="137">
        <v>27.075691228156298</v>
      </c>
      <c r="R848" s="137">
        <v>6.3563061968408299</v>
      </c>
      <c r="S848" s="137">
        <v>15.764935932996099</v>
      </c>
      <c r="T848" s="137">
        <v>15.93</v>
      </c>
      <c r="U848" s="137">
        <v>11.767885770875701</v>
      </c>
      <c r="V848" s="1">
        <v>1808780</v>
      </c>
      <c r="W848" s="1">
        <v>1685531</v>
      </c>
      <c r="X848" s="1">
        <v>440517</v>
      </c>
      <c r="Y848" s="1">
        <v>967381</v>
      </c>
      <c r="Z848" s="1">
        <v>632861</v>
      </c>
      <c r="AA848" s="1">
        <v>207616</v>
      </c>
      <c r="AB848" s="1">
        <v>1203521</v>
      </c>
      <c r="AC848" s="1">
        <v>504987</v>
      </c>
      <c r="AD848" s="1">
        <v>3374677</v>
      </c>
      <c r="AE848" s="1">
        <v>542377</v>
      </c>
      <c r="AH848" s="136">
        <f t="shared" si="13"/>
        <v>37728</v>
      </c>
      <c r="AI848" s="177">
        <f>HLOOKUP(附加题模型!$E$2,历史数据!$B$3:$K$5000,ROW(A846),)</f>
        <v>11.5984699181389</v>
      </c>
      <c r="AJ848" s="177">
        <f>HLOOKUP(附加题模型!$E$2,历史数据!$L$3:$U$5000,ROW(A846),)</f>
        <v>11.767885770875701</v>
      </c>
    </row>
    <row r="849" spans="1:36" x14ac:dyDescent="0.2">
      <c r="A849" s="148">
        <v>37729</v>
      </c>
      <c r="B849" s="137">
        <v>16.047946964168698</v>
      </c>
      <c r="C849" s="137">
        <v>46.892571545592702</v>
      </c>
      <c r="D849" s="137">
        <v>7.7210182898463504</v>
      </c>
      <c r="E849" s="137">
        <v>10.5070473939415</v>
      </c>
      <c r="F849" s="137">
        <v>21.057558386991399</v>
      </c>
      <c r="G849" s="137">
        <v>27.090893749901401</v>
      </c>
      <c r="H849" s="137">
        <v>6.3563061968408299</v>
      </c>
      <c r="I849" s="137">
        <v>15.567874233833701</v>
      </c>
      <c r="J849" s="137">
        <v>15.88</v>
      </c>
      <c r="K849" s="137">
        <v>11.846077702908101</v>
      </c>
      <c r="L849" s="137">
        <v>15.8804901262817</v>
      </c>
      <c r="M849" s="137">
        <v>47.1228133044091</v>
      </c>
      <c r="N849" s="137">
        <v>7.8846425185053404</v>
      </c>
      <c r="O849" s="137">
        <v>10.4868415335685</v>
      </c>
      <c r="P849" s="137">
        <v>21.623126788390898</v>
      </c>
      <c r="Q849" s="137">
        <v>27.364539141314602</v>
      </c>
      <c r="R849" s="137">
        <v>6.4777642770352397</v>
      </c>
      <c r="S849" s="137">
        <v>16.060528481739802</v>
      </c>
      <c r="T849" s="137">
        <v>15.46</v>
      </c>
      <c r="U849" s="137">
        <v>11.702725827515399</v>
      </c>
      <c r="V849" s="1">
        <v>1399370</v>
      </c>
      <c r="W849" s="1">
        <v>1608903</v>
      </c>
      <c r="X849" s="1">
        <v>585924</v>
      </c>
      <c r="Y849" s="1">
        <v>573210</v>
      </c>
      <c r="Z849" s="1">
        <v>1117500</v>
      </c>
      <c r="AA849" s="1">
        <v>130985</v>
      </c>
      <c r="AB849" s="1">
        <v>1787788</v>
      </c>
      <c r="AC849" s="1">
        <v>477235</v>
      </c>
      <c r="AD849" s="1">
        <v>1499612</v>
      </c>
      <c r="AE849" s="1">
        <v>463740</v>
      </c>
      <c r="AH849" s="136">
        <f t="shared" si="13"/>
        <v>37729</v>
      </c>
      <c r="AI849" s="177">
        <f>HLOOKUP(附加题模型!$E$2,历史数据!$B$3:$K$5000,ROW(A847),)</f>
        <v>11.846077702908101</v>
      </c>
      <c r="AJ849" s="177">
        <f>HLOOKUP(附加题模型!$E$2,历史数据!$L$3:$U$5000,ROW(A847),)</f>
        <v>11.702725827515399</v>
      </c>
    </row>
    <row r="850" spans="1:36" x14ac:dyDescent="0.2">
      <c r="A850" s="148">
        <v>37732</v>
      </c>
      <c r="B850" s="137">
        <v>15.9083995992628</v>
      </c>
      <c r="C850" s="137">
        <v>46.892571545592702</v>
      </c>
      <c r="D850" s="137">
        <v>7.9255485756700903</v>
      </c>
      <c r="E850" s="137">
        <v>10.4868415335685</v>
      </c>
      <c r="F850" s="137">
        <v>21.5705157743072</v>
      </c>
      <c r="G850" s="137">
        <v>27.394944184804899</v>
      </c>
      <c r="H850" s="137">
        <v>6.4575212636695003</v>
      </c>
      <c r="I850" s="137">
        <v>15.370812534671201</v>
      </c>
      <c r="J850" s="137">
        <v>15.51</v>
      </c>
      <c r="K850" s="137">
        <v>11.6766618501713</v>
      </c>
      <c r="L850" s="137">
        <v>15.6293048694512</v>
      </c>
      <c r="M850" s="137">
        <v>46.048351763266197</v>
      </c>
      <c r="N850" s="137">
        <v>8.0175872042907805</v>
      </c>
      <c r="O850" s="137">
        <v>10.2342682789065</v>
      </c>
      <c r="P850" s="137">
        <v>21.557363020786301</v>
      </c>
      <c r="Q850" s="137">
        <v>26.7716407932528</v>
      </c>
      <c r="R850" s="137">
        <v>6.6397083839611204</v>
      </c>
      <c r="S850" s="137">
        <v>15.7255235931637</v>
      </c>
      <c r="T850" s="137">
        <v>15.37</v>
      </c>
      <c r="U850" s="137">
        <v>11.650597872827101</v>
      </c>
      <c r="V850" s="1">
        <v>1383866</v>
      </c>
      <c r="W850" s="1">
        <v>1318774</v>
      </c>
      <c r="X850" s="1">
        <v>1628298</v>
      </c>
      <c r="Y850" s="1">
        <v>697843</v>
      </c>
      <c r="Z850" s="1">
        <v>1134859</v>
      </c>
      <c r="AA850" s="1">
        <v>121460</v>
      </c>
      <c r="AB850" s="1">
        <v>4120932</v>
      </c>
      <c r="AC850" s="1">
        <v>324354</v>
      </c>
      <c r="AD850" s="1">
        <v>974914</v>
      </c>
      <c r="AE850" s="1">
        <v>329499</v>
      </c>
      <c r="AH850" s="136">
        <f t="shared" si="13"/>
        <v>37732</v>
      </c>
      <c r="AI850" s="177">
        <f>HLOOKUP(附加题模型!$E$2,历史数据!$B$3:$K$5000,ROW(A848),)</f>
        <v>11.6766618501713</v>
      </c>
      <c r="AJ850" s="177">
        <f>HLOOKUP(附加题模型!$E$2,历史数据!$L$3:$U$5000,ROW(A848),)</f>
        <v>11.650597872827101</v>
      </c>
    </row>
    <row r="851" spans="1:36" x14ac:dyDescent="0.2">
      <c r="A851" s="148">
        <v>37733</v>
      </c>
      <c r="B851" s="137">
        <v>15.6293048694512</v>
      </c>
      <c r="C851" s="137">
        <v>46.048351763266197</v>
      </c>
      <c r="D851" s="137">
        <v>8.0687197757467093</v>
      </c>
      <c r="E851" s="137">
        <v>10.2342682789065</v>
      </c>
      <c r="F851" s="137">
        <v>21.807265337683699</v>
      </c>
      <c r="G851" s="137">
        <v>26.756438271507601</v>
      </c>
      <c r="H851" s="137">
        <v>6.6801944106925903</v>
      </c>
      <c r="I851" s="137">
        <v>15.7255235931637</v>
      </c>
      <c r="J851" s="137">
        <v>15.33</v>
      </c>
      <c r="K851" s="137">
        <v>11.663629861499199</v>
      </c>
      <c r="L851" s="137">
        <v>15.685123815413499</v>
      </c>
      <c r="M851" s="137">
        <v>46.048351763266197</v>
      </c>
      <c r="N851" s="137">
        <v>8.0175872042907805</v>
      </c>
      <c r="O851" s="137">
        <v>10.1332389770417</v>
      </c>
      <c r="P851" s="137">
        <v>20.8997253447403</v>
      </c>
      <c r="Q851" s="137">
        <v>27.136501315137</v>
      </c>
      <c r="R851" s="137">
        <v>6.5384933171324402</v>
      </c>
      <c r="S851" s="137">
        <v>16.001409971991102</v>
      </c>
      <c r="T851" s="137">
        <v>14.95</v>
      </c>
      <c r="U851" s="137">
        <v>11.2857021900093</v>
      </c>
      <c r="V851" s="1">
        <v>662098</v>
      </c>
      <c r="W851" s="1">
        <v>0</v>
      </c>
      <c r="X851" s="1">
        <v>1176762</v>
      </c>
      <c r="Y851" s="1">
        <v>416660</v>
      </c>
      <c r="Z851" s="1">
        <v>873965</v>
      </c>
      <c r="AA851" s="1">
        <v>112001</v>
      </c>
      <c r="AB851" s="1">
        <v>3550558</v>
      </c>
      <c r="AC851" s="1">
        <v>369096</v>
      </c>
      <c r="AD851" s="1">
        <v>1393900</v>
      </c>
      <c r="AE851" s="1">
        <v>160809</v>
      </c>
      <c r="AH851" s="136">
        <f t="shared" si="13"/>
        <v>37733</v>
      </c>
      <c r="AI851" s="177">
        <f>HLOOKUP(附加题模型!$E$2,历史数据!$B$3:$K$5000,ROW(A849),)</f>
        <v>11.663629861499199</v>
      </c>
      <c r="AJ851" s="177">
        <f>HLOOKUP(附加题模型!$E$2,历史数据!$L$3:$U$5000,ROW(A849),)</f>
        <v>11.2857021900093</v>
      </c>
    </row>
    <row r="852" spans="1:36" x14ac:dyDescent="0.2">
      <c r="A852" s="148">
        <v>37734</v>
      </c>
      <c r="B852" s="137">
        <v>15.6293048694512</v>
      </c>
      <c r="C852" s="137">
        <v>46.048351763266197</v>
      </c>
      <c r="D852" s="137">
        <v>8.0175872042907805</v>
      </c>
      <c r="E852" s="137">
        <v>10.1332389770417</v>
      </c>
      <c r="F852" s="137">
        <v>20.807656070093898</v>
      </c>
      <c r="G852" s="137">
        <v>27.136501315137</v>
      </c>
      <c r="H852" s="137">
        <v>6.5283718104495696</v>
      </c>
      <c r="I852" s="137">
        <v>16.001409971991102</v>
      </c>
      <c r="J852" s="137">
        <v>14.99</v>
      </c>
      <c r="K852" s="137">
        <v>11.3247981560255</v>
      </c>
      <c r="L852" s="137">
        <v>15.266481720696101</v>
      </c>
      <c r="M852" s="137">
        <v>44.8971429691845</v>
      </c>
      <c r="N852" s="137">
        <v>8.0175872042907805</v>
      </c>
      <c r="O852" s="137">
        <v>9.9513862336849801</v>
      </c>
      <c r="P852" s="137">
        <v>20.5709065067174</v>
      </c>
      <c r="Q852" s="137">
        <v>26.726033228017201</v>
      </c>
      <c r="R852" s="137">
        <v>6.5891008505467799</v>
      </c>
      <c r="S852" s="137">
        <v>16.375827200399701</v>
      </c>
      <c r="T852" s="137">
        <v>14.76</v>
      </c>
      <c r="U852" s="137">
        <v>10.9468704845356</v>
      </c>
      <c r="V852" s="1">
        <v>831720</v>
      </c>
      <c r="W852" s="1">
        <v>1787229</v>
      </c>
      <c r="X852" s="1">
        <v>0</v>
      </c>
      <c r="Y852" s="1">
        <v>523600</v>
      </c>
      <c r="Z852" s="1">
        <v>503138</v>
      </c>
      <c r="AA852" s="1">
        <v>83870</v>
      </c>
      <c r="AB852" s="1">
        <v>3632207</v>
      </c>
      <c r="AC852" s="1">
        <v>1675156</v>
      </c>
      <c r="AD852" s="1">
        <v>331619</v>
      </c>
      <c r="AE852" s="1">
        <v>212849</v>
      </c>
      <c r="AH852" s="136">
        <f t="shared" si="13"/>
        <v>37734</v>
      </c>
      <c r="AI852" s="177">
        <f>HLOOKUP(附加题模型!$E$2,历史数据!$B$3:$K$5000,ROW(A850),)</f>
        <v>11.3247981560255</v>
      </c>
      <c r="AJ852" s="177">
        <f>HLOOKUP(附加题模型!$E$2,历史数据!$L$3:$U$5000,ROW(A850),)</f>
        <v>10.9468704845356</v>
      </c>
    </row>
    <row r="853" spans="1:36" x14ac:dyDescent="0.2">
      <c r="A853" s="148">
        <v>37735</v>
      </c>
      <c r="B853" s="137">
        <v>15.266481720696101</v>
      </c>
      <c r="C853" s="137">
        <v>44.590153957429401</v>
      </c>
      <c r="D853" s="137">
        <v>7.8744160042141598</v>
      </c>
      <c r="E853" s="137">
        <v>9.9614891638714607</v>
      </c>
      <c r="F853" s="137">
        <v>21.044405633470401</v>
      </c>
      <c r="G853" s="137">
        <v>26.726033228017201</v>
      </c>
      <c r="H853" s="137">
        <v>6.5688578371810502</v>
      </c>
      <c r="I853" s="137">
        <v>16.454651880064699</v>
      </c>
      <c r="J853" s="137">
        <v>14.7</v>
      </c>
      <c r="K853" s="137">
        <v>10.855646563831099</v>
      </c>
      <c r="L853" s="137">
        <v>14.987386990884501</v>
      </c>
      <c r="M853" s="137">
        <v>44.129670439796797</v>
      </c>
      <c r="N853" s="137">
        <v>7.7312448041375301</v>
      </c>
      <c r="O853" s="137">
        <v>9.8806657223796002</v>
      </c>
      <c r="P853" s="137">
        <v>19.913268830671399</v>
      </c>
      <c r="Q853" s="137">
        <v>26.2851600974072</v>
      </c>
      <c r="R853" s="137">
        <v>6.3563061968408299</v>
      </c>
      <c r="S853" s="137">
        <v>16.001409971991102</v>
      </c>
      <c r="T853" s="137">
        <v>14.42</v>
      </c>
      <c r="U853" s="137">
        <v>10.972934461879699</v>
      </c>
      <c r="V853" s="1">
        <v>1244500</v>
      </c>
      <c r="W853" s="1">
        <v>1912922</v>
      </c>
      <c r="X853" s="1">
        <v>1200538</v>
      </c>
      <c r="Y853" s="1">
        <v>483008</v>
      </c>
      <c r="Z853" s="1">
        <v>622837</v>
      </c>
      <c r="AA853" s="1">
        <v>148198</v>
      </c>
      <c r="AB853" s="1">
        <v>2077585</v>
      </c>
      <c r="AC853" s="1">
        <v>992030</v>
      </c>
      <c r="AD853" s="1">
        <v>404686</v>
      </c>
      <c r="AE853" s="1">
        <v>184010</v>
      </c>
      <c r="AH853" s="136">
        <f t="shared" si="13"/>
        <v>37735</v>
      </c>
      <c r="AI853" s="177">
        <f>HLOOKUP(附加题模型!$E$2,历史数据!$B$3:$K$5000,ROW(A851),)</f>
        <v>10.855646563831099</v>
      </c>
      <c r="AJ853" s="177">
        <f>HLOOKUP(附加题模型!$E$2,历史数据!$L$3:$U$5000,ROW(A851),)</f>
        <v>10.972934461879699</v>
      </c>
    </row>
    <row r="854" spans="1:36" x14ac:dyDescent="0.2">
      <c r="A854" s="148">
        <v>37736</v>
      </c>
      <c r="B854" s="137">
        <v>14.987386990884501</v>
      </c>
      <c r="C854" s="137">
        <v>44.129670439796797</v>
      </c>
      <c r="D854" s="137">
        <v>7.8744160042141598</v>
      </c>
      <c r="E854" s="137">
        <v>9.8503569318201496</v>
      </c>
      <c r="F854" s="137">
        <v>20.0842546264433</v>
      </c>
      <c r="G854" s="137">
        <v>26.117932358210201</v>
      </c>
      <c r="H854" s="137">
        <v>6.3563061968408299</v>
      </c>
      <c r="I854" s="137">
        <v>15.981703802074801</v>
      </c>
      <c r="J854" s="137">
        <v>14.49</v>
      </c>
      <c r="K854" s="137">
        <v>10.920806507191401</v>
      </c>
      <c r="L854" s="137">
        <v>14.903658571941</v>
      </c>
      <c r="M854" s="137">
        <v>43.055208898653902</v>
      </c>
      <c r="N854" s="137">
        <v>7.9869076614172103</v>
      </c>
      <c r="O854" s="137">
        <v>9.9109745129390507</v>
      </c>
      <c r="P854" s="137">
        <v>19.466075210960199</v>
      </c>
      <c r="Q854" s="137">
        <v>25.6770592276002</v>
      </c>
      <c r="R854" s="137">
        <v>6.1235115431348701</v>
      </c>
      <c r="S854" s="137">
        <v>15.6466989134987</v>
      </c>
      <c r="T854" s="137">
        <v>14.13</v>
      </c>
      <c r="U854" s="137">
        <v>10.6080387790619</v>
      </c>
      <c r="V854" s="1">
        <v>651521</v>
      </c>
      <c r="W854" s="1">
        <v>1816500</v>
      </c>
      <c r="X854" s="1">
        <v>2142530</v>
      </c>
      <c r="Y854" s="1">
        <v>395296</v>
      </c>
      <c r="Z854" s="1">
        <v>37300</v>
      </c>
      <c r="AA854" s="1">
        <v>163295</v>
      </c>
      <c r="AB854" s="1">
        <v>1527950</v>
      </c>
      <c r="AC854" s="1">
        <v>486490</v>
      </c>
      <c r="AD854" s="1">
        <v>402900</v>
      </c>
      <c r="AE854" s="1">
        <v>225816</v>
      </c>
      <c r="AH854" s="136">
        <f t="shared" si="13"/>
        <v>37736</v>
      </c>
      <c r="AI854" s="177">
        <f>HLOOKUP(附加题模型!$E$2,历史数据!$B$3:$K$5000,ROW(A852),)</f>
        <v>10.920806507191401</v>
      </c>
      <c r="AJ854" s="177">
        <f>HLOOKUP(附加题模型!$E$2,历史数据!$L$3:$U$5000,ROW(A852),)</f>
        <v>10.6080387790619</v>
      </c>
    </row>
    <row r="855" spans="1:36" x14ac:dyDescent="0.2">
      <c r="A855" s="148">
        <v>37739</v>
      </c>
      <c r="B855" s="137">
        <v>14.8199301529975</v>
      </c>
      <c r="C855" s="137">
        <v>40.906285816368097</v>
      </c>
      <c r="D855" s="137">
        <v>8.2732500615704598</v>
      </c>
      <c r="E855" s="137">
        <v>9.9109745129390507</v>
      </c>
      <c r="F855" s="137">
        <v>19.505533471522899</v>
      </c>
      <c r="G855" s="137">
        <v>25.6770592276002</v>
      </c>
      <c r="H855" s="137">
        <v>6.0729040097205296</v>
      </c>
      <c r="I855" s="137">
        <v>15.567874233833701</v>
      </c>
      <c r="J855" s="137">
        <v>14.13</v>
      </c>
      <c r="K855" s="137">
        <v>10.6080387790619</v>
      </c>
      <c r="L855" s="137">
        <v>15.126934355790301</v>
      </c>
      <c r="M855" s="137">
        <v>41.6737583457559</v>
      </c>
      <c r="N855" s="137">
        <v>8.7845757761298202</v>
      </c>
      <c r="O855" s="137">
        <v>9.9109745129390507</v>
      </c>
      <c r="P855" s="137">
        <v>18.505924203933098</v>
      </c>
      <c r="Q855" s="137">
        <v>25.6770592276002</v>
      </c>
      <c r="R855" s="137">
        <v>6.24496962332928</v>
      </c>
      <c r="S855" s="137">
        <v>15.883172952493601</v>
      </c>
      <c r="T855" s="137">
        <v>14.13</v>
      </c>
      <c r="U855" s="137">
        <v>10.6080387790619</v>
      </c>
      <c r="V855" s="1">
        <v>964198</v>
      </c>
      <c r="W855" s="1">
        <v>4253976</v>
      </c>
      <c r="X855" s="1">
        <v>9104925</v>
      </c>
      <c r="Y855" s="1">
        <v>0</v>
      </c>
      <c r="Z855" s="1">
        <v>120840</v>
      </c>
      <c r="AA855" s="1">
        <v>0</v>
      </c>
      <c r="AB855" s="1">
        <v>1514554</v>
      </c>
      <c r="AC855" s="1">
        <v>726993</v>
      </c>
      <c r="AD855" s="1">
        <v>0</v>
      </c>
      <c r="AE855" s="1">
        <v>0</v>
      </c>
      <c r="AH855" s="136">
        <f t="shared" si="13"/>
        <v>37739</v>
      </c>
      <c r="AI855" s="177">
        <f>HLOOKUP(附加题模型!$E$2,历史数据!$B$3:$K$5000,ROW(A853),)</f>
        <v>10.6080387790619</v>
      </c>
      <c r="AJ855" s="177">
        <f>HLOOKUP(附加题模型!$E$2,历史数据!$L$3:$U$5000,ROW(A853),)</f>
        <v>10.6080387790619</v>
      </c>
    </row>
    <row r="856" spans="1:36" x14ac:dyDescent="0.2">
      <c r="A856" s="148">
        <v>37740</v>
      </c>
      <c r="B856" s="137">
        <v>14.9315680449221</v>
      </c>
      <c r="C856" s="137">
        <v>41.443516586939602</v>
      </c>
      <c r="D856" s="137">
        <v>8.7743492618386298</v>
      </c>
      <c r="E856" s="137">
        <v>10.183753627974101</v>
      </c>
      <c r="F856" s="137">
        <v>18.3743966687239</v>
      </c>
      <c r="G856" s="137">
        <v>25.6770592276002</v>
      </c>
      <c r="H856" s="137">
        <v>6.24496962332928</v>
      </c>
      <c r="I856" s="137">
        <v>15.883172952493601</v>
      </c>
      <c r="J856" s="137">
        <v>14.14</v>
      </c>
      <c r="K856" s="137">
        <v>10.112823209523301</v>
      </c>
      <c r="L856" s="137">
        <v>14.6803827880917</v>
      </c>
      <c r="M856" s="137">
        <v>41.597011092817098</v>
      </c>
      <c r="N856" s="137">
        <v>8.56981897601489</v>
      </c>
      <c r="O856" s="137">
        <v>9.9109745129390507</v>
      </c>
      <c r="P856" s="137">
        <v>17.4142456616968</v>
      </c>
      <c r="Q856" s="137">
        <v>25.6770592276002</v>
      </c>
      <c r="R856" s="137">
        <v>6.1336330498177398</v>
      </c>
      <c r="S856" s="137">
        <v>15.883172952493601</v>
      </c>
      <c r="T856" s="137">
        <v>14.05</v>
      </c>
      <c r="U856" s="137">
        <v>10.073727243507101</v>
      </c>
      <c r="V856" s="1">
        <v>603960</v>
      </c>
      <c r="W856" s="1">
        <v>2641254</v>
      </c>
      <c r="X856" s="1">
        <v>4521065</v>
      </c>
      <c r="Y856" s="1">
        <v>747860</v>
      </c>
      <c r="Z856" s="1">
        <v>136604</v>
      </c>
      <c r="AA856" s="1">
        <v>0</v>
      </c>
      <c r="AB856" s="1">
        <v>777525</v>
      </c>
      <c r="AC856" s="1">
        <v>0</v>
      </c>
      <c r="AD856" s="1">
        <v>243300</v>
      </c>
      <c r="AE856" s="1">
        <v>268400</v>
      </c>
      <c r="AH856" s="136">
        <f t="shared" si="13"/>
        <v>37740</v>
      </c>
      <c r="AI856" s="177">
        <f>HLOOKUP(附加题模型!$E$2,历史数据!$B$3:$K$5000,ROW(A854),)</f>
        <v>10.112823209523301</v>
      </c>
      <c r="AJ856" s="177">
        <f>HLOOKUP(附加题模型!$E$2,历史数据!$L$3:$U$5000,ROW(A854),)</f>
        <v>10.073727243507101</v>
      </c>
    </row>
    <row r="857" spans="1:36" x14ac:dyDescent="0.2">
      <c r="A857" s="148">
        <v>37741</v>
      </c>
      <c r="B857" s="137">
        <v>14.6803827880917</v>
      </c>
      <c r="C857" s="137">
        <v>40.983033069306899</v>
      </c>
      <c r="D857" s="137">
        <v>8.59027200459726</v>
      </c>
      <c r="E857" s="137">
        <v>9.9109745129390507</v>
      </c>
      <c r="F857" s="137">
        <v>17.3353291405713</v>
      </c>
      <c r="G857" s="137">
        <v>25.874692010287401</v>
      </c>
      <c r="H857" s="137">
        <v>6.1133900364520004</v>
      </c>
      <c r="I857" s="137">
        <v>15.764935932996099</v>
      </c>
      <c r="J857" s="137">
        <v>14</v>
      </c>
      <c r="K857" s="137">
        <v>9.5654796852965607</v>
      </c>
      <c r="L857" s="137">
        <v>14.903658571941</v>
      </c>
      <c r="M857" s="137">
        <v>39.524835263470102</v>
      </c>
      <c r="N857" s="137">
        <v>8.4982333759765805</v>
      </c>
      <c r="O857" s="137">
        <v>9.6988129790229198</v>
      </c>
      <c r="P857" s="137">
        <v>17.532620443385099</v>
      </c>
      <c r="Q857" s="137">
        <v>26.604413054055801</v>
      </c>
      <c r="R857" s="137">
        <v>6.0931470230862699</v>
      </c>
      <c r="S857" s="137">
        <v>17.203486336882001</v>
      </c>
      <c r="T857" s="137">
        <v>14.06</v>
      </c>
      <c r="U857" s="137">
        <v>9.5654796852965607</v>
      </c>
      <c r="V857" s="1">
        <v>679490</v>
      </c>
      <c r="W857" s="1">
        <v>4601077</v>
      </c>
      <c r="X857" s="1">
        <v>2785310</v>
      </c>
      <c r="Y857" s="1">
        <v>618372</v>
      </c>
      <c r="Z857" s="1">
        <v>105594</v>
      </c>
      <c r="AA857" s="1">
        <v>174550</v>
      </c>
      <c r="AB857" s="1">
        <v>829431</v>
      </c>
      <c r="AC857" s="1">
        <v>4302122</v>
      </c>
      <c r="AD857" s="1">
        <v>200181</v>
      </c>
      <c r="AE857" s="1">
        <v>292700</v>
      </c>
      <c r="AH857" s="136">
        <f t="shared" si="13"/>
        <v>37741</v>
      </c>
      <c r="AI857" s="177">
        <f>HLOOKUP(附加题模型!$E$2,历史数据!$B$3:$K$5000,ROW(A855),)</f>
        <v>9.5654796852965607</v>
      </c>
      <c r="AJ857" s="177">
        <f>HLOOKUP(附加题模型!$E$2,历史数据!$L$3:$U$5000,ROW(A855),)</f>
        <v>9.5654796852965607</v>
      </c>
    </row>
    <row r="858" spans="1:36" x14ac:dyDescent="0.2">
      <c r="A858" s="148">
        <v>37753</v>
      </c>
      <c r="B858" s="137">
        <v>14.903658571941</v>
      </c>
      <c r="C858" s="137">
        <v>38.373626469388498</v>
      </c>
      <c r="D858" s="137">
        <v>8.6414045760531994</v>
      </c>
      <c r="E858" s="137">
        <v>9.6887100488364393</v>
      </c>
      <c r="F858" s="137">
        <v>17.690453485636102</v>
      </c>
      <c r="G858" s="137">
        <v>26.756438271507601</v>
      </c>
      <c r="H858" s="137">
        <v>6.1437545565006104</v>
      </c>
      <c r="I858" s="137">
        <v>17.203486336882001</v>
      </c>
      <c r="J858" s="137">
        <v>13.98</v>
      </c>
      <c r="K858" s="137">
        <v>9.0832961044301097</v>
      </c>
      <c r="L858" s="137">
        <v>14.903658571941</v>
      </c>
      <c r="M858" s="137">
        <v>37.529406687061901</v>
      </c>
      <c r="N858" s="137">
        <v>8.7232166903826904</v>
      </c>
      <c r="O858" s="137">
        <v>8.9309902848502691</v>
      </c>
      <c r="P858" s="137">
        <v>18.085036091263699</v>
      </c>
      <c r="Q858" s="137">
        <v>25.616249140619502</v>
      </c>
      <c r="R858" s="137">
        <v>6.2854556500607499</v>
      </c>
      <c r="S858" s="137">
        <v>17.8932022839506</v>
      </c>
      <c r="T858" s="137">
        <v>13.55</v>
      </c>
      <c r="U858" s="137">
        <v>9.0832961044301097</v>
      </c>
      <c r="V858" s="1">
        <v>0</v>
      </c>
      <c r="W858" s="1">
        <v>3130751</v>
      </c>
      <c r="X858" s="1">
        <v>3222717</v>
      </c>
      <c r="Y858" s="1">
        <v>2015465</v>
      </c>
      <c r="Z858" s="1">
        <v>96129</v>
      </c>
      <c r="AA858" s="1">
        <v>150230</v>
      </c>
      <c r="AB858" s="1">
        <v>1572571</v>
      </c>
      <c r="AC858" s="1">
        <v>4272900</v>
      </c>
      <c r="AD858" s="1">
        <v>420500</v>
      </c>
      <c r="AE858" s="1">
        <v>612776</v>
      </c>
      <c r="AH858" s="136">
        <f t="shared" si="13"/>
        <v>37753</v>
      </c>
      <c r="AI858" s="177">
        <f>HLOOKUP(附加题模型!$E$2,历史数据!$B$3:$K$5000,ROW(A856),)</f>
        <v>9.0832961044301097</v>
      </c>
      <c r="AJ858" s="177">
        <f>HLOOKUP(附加题模型!$E$2,历史数据!$L$3:$U$5000,ROW(A856),)</f>
        <v>9.0832961044301097</v>
      </c>
    </row>
    <row r="859" spans="1:36" x14ac:dyDescent="0.2">
      <c r="A859" s="148">
        <v>37754</v>
      </c>
      <c r="B859" s="137">
        <v>14.9315680449221</v>
      </c>
      <c r="C859" s="137">
        <v>35.9177143753476</v>
      </c>
      <c r="D859" s="137">
        <v>8.7538962332562598</v>
      </c>
      <c r="E859" s="137">
        <v>8.8501668433584193</v>
      </c>
      <c r="F859" s="137">
        <v>17.427398415217699</v>
      </c>
      <c r="G859" s="137">
        <v>25.6314516623647</v>
      </c>
      <c r="H859" s="137">
        <v>6.27533414337789</v>
      </c>
      <c r="I859" s="137">
        <v>17.8932022839506</v>
      </c>
      <c r="J859" s="137">
        <v>13.53</v>
      </c>
      <c r="K859" s="137">
        <v>8.7314324102843308</v>
      </c>
      <c r="L859" s="137">
        <v>13.9826459635626</v>
      </c>
      <c r="M859" s="137">
        <v>35.687472616531302</v>
      </c>
      <c r="N859" s="137">
        <v>8.2834765758616395</v>
      </c>
      <c r="O859" s="137">
        <v>8.2742998227289295</v>
      </c>
      <c r="P859" s="137">
        <v>17.5983842109897</v>
      </c>
      <c r="Q859" s="137">
        <v>24.5824776619476</v>
      </c>
      <c r="R859" s="137">
        <v>5.9818104495747297</v>
      </c>
      <c r="S859" s="137">
        <v>17.223192506798298</v>
      </c>
      <c r="T859" s="137">
        <v>13.25</v>
      </c>
      <c r="U859" s="137">
        <v>8.6271765009077992</v>
      </c>
      <c r="V859" s="1">
        <v>1931270</v>
      </c>
      <c r="W859" s="1">
        <v>3985377</v>
      </c>
      <c r="X859" s="1">
        <v>2368055</v>
      </c>
      <c r="Y859" s="1">
        <v>2120305</v>
      </c>
      <c r="Z859" s="1">
        <v>34850</v>
      </c>
      <c r="AA859" s="1">
        <v>216837</v>
      </c>
      <c r="AB859" s="1">
        <v>1661689</v>
      </c>
      <c r="AC859" s="1">
        <v>3336594</v>
      </c>
      <c r="AD859" s="1">
        <v>794258</v>
      </c>
      <c r="AE859" s="1">
        <v>439900</v>
      </c>
      <c r="AH859" s="136">
        <f t="shared" si="13"/>
        <v>37754</v>
      </c>
      <c r="AI859" s="177">
        <f>HLOOKUP(附加题模型!$E$2,历史数据!$B$3:$K$5000,ROW(A857),)</f>
        <v>8.7314324102843308</v>
      </c>
      <c r="AJ859" s="177">
        <f>HLOOKUP(附加题模型!$E$2,历史数据!$L$3:$U$5000,ROW(A857),)</f>
        <v>8.6271765009077992</v>
      </c>
    </row>
    <row r="860" spans="1:36" x14ac:dyDescent="0.2">
      <c r="A860" s="148">
        <v>37755</v>
      </c>
      <c r="B860" s="137">
        <v>13.9547364905814</v>
      </c>
      <c r="C860" s="137">
        <v>36.454945145919098</v>
      </c>
      <c r="D860" s="137">
        <v>8.2630235472792695</v>
      </c>
      <c r="E860" s="137">
        <v>8.3046086132883801</v>
      </c>
      <c r="F860" s="137">
        <v>17.309023633529399</v>
      </c>
      <c r="G860" s="137">
        <v>24.5368700967121</v>
      </c>
      <c r="H860" s="137">
        <v>5.9818104495747297</v>
      </c>
      <c r="I860" s="137">
        <v>17.223192506798298</v>
      </c>
      <c r="J860" s="137">
        <v>13.18</v>
      </c>
      <c r="K860" s="137">
        <v>8.2753128067620096</v>
      </c>
      <c r="L860" s="137">
        <v>14.40128805828</v>
      </c>
      <c r="M860" s="137">
        <v>37.068923169429297</v>
      </c>
      <c r="N860" s="137">
        <v>8.3652886901911394</v>
      </c>
      <c r="O860" s="137">
        <v>8.5167701472045003</v>
      </c>
      <c r="P860" s="137">
        <v>17.374787401134</v>
      </c>
      <c r="Q860" s="137">
        <v>25.4338188796774</v>
      </c>
      <c r="R860" s="137">
        <v>6.0931470230862699</v>
      </c>
      <c r="S860" s="137">
        <v>18.937629289511602</v>
      </c>
      <c r="T860" s="137">
        <v>13.25</v>
      </c>
      <c r="U860" s="137">
        <v>8.7574963876284606</v>
      </c>
      <c r="V860" s="1">
        <v>1283868</v>
      </c>
      <c r="W860" s="1">
        <v>2964599</v>
      </c>
      <c r="X860" s="1">
        <v>1830947</v>
      </c>
      <c r="Y860" s="1">
        <v>1822361</v>
      </c>
      <c r="Z860" s="1">
        <v>54740</v>
      </c>
      <c r="AA860" s="1">
        <v>127687</v>
      </c>
      <c r="AB860" s="1">
        <v>721819</v>
      </c>
      <c r="AC860" s="1">
        <v>5347759</v>
      </c>
      <c r="AD860" s="1">
        <v>737190</v>
      </c>
      <c r="AE860" s="1">
        <v>801337</v>
      </c>
      <c r="AH860" s="136">
        <f t="shared" si="13"/>
        <v>37755</v>
      </c>
      <c r="AI860" s="177">
        <f>HLOOKUP(附加题模型!$E$2,历史数据!$B$3:$K$5000,ROW(A858),)</f>
        <v>8.2753128067620096</v>
      </c>
      <c r="AJ860" s="177">
        <f>HLOOKUP(附加题模型!$E$2,历史数据!$L$3:$U$5000,ROW(A858),)</f>
        <v>8.7574963876284606</v>
      </c>
    </row>
    <row r="861" spans="1:36" x14ac:dyDescent="0.2">
      <c r="A861" s="148">
        <v>37756</v>
      </c>
      <c r="B861" s="137">
        <v>14.457107004242401</v>
      </c>
      <c r="C861" s="137">
        <v>37.068923169429297</v>
      </c>
      <c r="D861" s="137">
        <v>8.4368742902294507</v>
      </c>
      <c r="E861" s="137">
        <v>8.5167701472045003</v>
      </c>
      <c r="F861" s="137">
        <v>17.374787401134</v>
      </c>
      <c r="G861" s="137">
        <v>25.1145659230287</v>
      </c>
      <c r="H861" s="137">
        <v>6.0729040097205296</v>
      </c>
      <c r="I861" s="137">
        <v>19.016453969176599</v>
      </c>
      <c r="J861" s="137">
        <v>13.39</v>
      </c>
      <c r="K861" s="137">
        <v>8.7574963876284606</v>
      </c>
      <c r="L861" s="137">
        <v>14.764111207035199</v>
      </c>
      <c r="M861" s="137">
        <v>37.913142951755802</v>
      </c>
      <c r="N861" s="137">
        <v>8.6107250331796301</v>
      </c>
      <c r="O861" s="137">
        <v>8.9916078659691703</v>
      </c>
      <c r="P861" s="137">
        <v>17.900897541970799</v>
      </c>
      <c r="Q861" s="137">
        <v>26.589210532310702</v>
      </c>
      <c r="R861" s="137">
        <v>6.2146051032806797</v>
      </c>
      <c r="S861" s="137">
        <v>19.312046517920301</v>
      </c>
      <c r="T861" s="137">
        <v>13.38</v>
      </c>
      <c r="U861" s="137">
        <v>8.9008482630211905</v>
      </c>
      <c r="V861" s="1">
        <v>1417140</v>
      </c>
      <c r="W861" s="1">
        <v>2906796</v>
      </c>
      <c r="X861" s="1">
        <v>2303709</v>
      </c>
      <c r="Y861" s="1">
        <v>1349766</v>
      </c>
      <c r="Z861" s="1">
        <v>70062</v>
      </c>
      <c r="AA861" s="1">
        <v>222618</v>
      </c>
      <c r="AB861" s="1">
        <v>1393143</v>
      </c>
      <c r="AC861" s="1">
        <v>7284375</v>
      </c>
      <c r="AD861" s="1">
        <v>505862</v>
      </c>
      <c r="AE861" s="1">
        <v>632223</v>
      </c>
      <c r="AH861" s="136">
        <f t="shared" si="13"/>
        <v>37756</v>
      </c>
      <c r="AI861" s="177">
        <f>HLOOKUP(附加题模型!$E$2,历史数据!$B$3:$K$5000,ROW(A859),)</f>
        <v>8.7574963876284606</v>
      </c>
      <c r="AJ861" s="177">
        <f>HLOOKUP(附加题模型!$E$2,历史数据!$L$3:$U$5000,ROW(A859),)</f>
        <v>8.9008482630211905</v>
      </c>
    </row>
    <row r="862" spans="1:36" x14ac:dyDescent="0.2">
      <c r="A862" s="148">
        <v>37757</v>
      </c>
      <c r="B862" s="137">
        <v>14.7920206800163</v>
      </c>
      <c r="C862" s="137">
        <v>37.606153940000702</v>
      </c>
      <c r="D862" s="137">
        <v>8.6311780617620109</v>
      </c>
      <c r="E862" s="137">
        <v>8.9916078659691703</v>
      </c>
      <c r="F862" s="137">
        <v>17.887744788449901</v>
      </c>
      <c r="G862" s="137">
        <v>26.680425662781701</v>
      </c>
      <c r="H862" s="137">
        <v>6.2550911300121497</v>
      </c>
      <c r="I862" s="137">
        <v>19.114984818757801</v>
      </c>
      <c r="J862" s="137">
        <v>13.3</v>
      </c>
      <c r="K862" s="137">
        <v>8.9008482630211905</v>
      </c>
      <c r="L862" s="137">
        <v>14.596654369148199</v>
      </c>
      <c r="M862" s="137">
        <v>37.452659434123198</v>
      </c>
      <c r="N862" s="137">
        <v>8.59027200459726</v>
      </c>
      <c r="O862" s="137">
        <v>8.8198580527989705</v>
      </c>
      <c r="P862" s="137">
        <v>17.611536964510599</v>
      </c>
      <c r="Q862" s="137">
        <v>26.300362619152299</v>
      </c>
      <c r="R862" s="137">
        <v>6.3967922235722998</v>
      </c>
      <c r="S862" s="137">
        <v>19.390871197585302</v>
      </c>
      <c r="T862" s="137">
        <v>13.48</v>
      </c>
      <c r="U862" s="137">
        <v>8.8487203083329202</v>
      </c>
      <c r="V862" s="1">
        <v>776616</v>
      </c>
      <c r="W862" s="1">
        <v>2062245</v>
      </c>
      <c r="X862" s="1">
        <v>1233670</v>
      </c>
      <c r="Y862" s="1">
        <v>717936</v>
      </c>
      <c r="Z862" s="1">
        <v>72950</v>
      </c>
      <c r="AA862" s="1">
        <v>121430</v>
      </c>
      <c r="AB862" s="1">
        <v>1987643</v>
      </c>
      <c r="AC862" s="1">
        <v>3046991</v>
      </c>
      <c r="AD862" s="1">
        <v>637325</v>
      </c>
      <c r="AE862" s="1">
        <v>468939</v>
      </c>
      <c r="AH862" s="136">
        <f t="shared" si="13"/>
        <v>37757</v>
      </c>
      <c r="AI862" s="177">
        <f>HLOOKUP(附加题模型!$E$2,历史数据!$B$3:$K$5000,ROW(A860),)</f>
        <v>8.9008482630211905</v>
      </c>
      <c r="AJ862" s="177">
        <f>HLOOKUP(附加题模型!$E$2,历史数据!$L$3:$U$5000,ROW(A860),)</f>
        <v>8.8487203083329202</v>
      </c>
    </row>
    <row r="863" spans="1:36" x14ac:dyDescent="0.2">
      <c r="A863" s="148">
        <v>37760</v>
      </c>
      <c r="B863" s="137">
        <v>14.736201734053999</v>
      </c>
      <c r="C863" s="137">
        <v>37.375912181184397</v>
      </c>
      <c r="D863" s="137">
        <v>8.6414045760531994</v>
      </c>
      <c r="E863" s="137">
        <v>8.8198580527989705</v>
      </c>
      <c r="F863" s="137">
        <v>17.545773196906001</v>
      </c>
      <c r="G863" s="137">
        <v>26.300362619152299</v>
      </c>
      <c r="H863" s="137">
        <v>6.4170352369380304</v>
      </c>
      <c r="I863" s="137">
        <v>19.312046517920301</v>
      </c>
      <c r="J863" s="137">
        <v>13.48</v>
      </c>
      <c r="K863" s="137">
        <v>8.8487203083329202</v>
      </c>
      <c r="L863" s="137">
        <v>14.8199301529975</v>
      </c>
      <c r="M863" s="137">
        <v>38.220131963510902</v>
      </c>
      <c r="N863" s="137">
        <v>8.5493659474325092</v>
      </c>
      <c r="O863" s="137">
        <v>8.8703727037313804</v>
      </c>
      <c r="P863" s="137">
        <v>17.466856675780502</v>
      </c>
      <c r="Q863" s="137">
        <v>26.4523878366041</v>
      </c>
      <c r="R863" s="137">
        <v>6.3765492102065604</v>
      </c>
      <c r="S863" s="137">
        <v>19.016453969176599</v>
      </c>
      <c r="T863" s="137">
        <v>13.3</v>
      </c>
      <c r="U863" s="137">
        <v>8.8487203083329202</v>
      </c>
      <c r="V863" s="1">
        <v>1142704</v>
      </c>
      <c r="W863" s="1">
        <v>2094539</v>
      </c>
      <c r="X863" s="1">
        <v>781656</v>
      </c>
      <c r="Y863" s="1">
        <v>542811</v>
      </c>
      <c r="Z863" s="1">
        <v>84540</v>
      </c>
      <c r="AA863" s="1">
        <v>54600</v>
      </c>
      <c r="AB863" s="1">
        <v>1692263</v>
      </c>
      <c r="AC863" s="1">
        <v>2004952</v>
      </c>
      <c r="AD863" s="1">
        <v>152890</v>
      </c>
      <c r="AE863" s="1">
        <v>0</v>
      </c>
      <c r="AH863" s="136">
        <f t="shared" si="13"/>
        <v>37760</v>
      </c>
      <c r="AI863" s="177">
        <f>HLOOKUP(附加题模型!$E$2,历史数据!$B$3:$K$5000,ROW(A861),)</f>
        <v>8.8487203083329202</v>
      </c>
      <c r="AJ863" s="177">
        <f>HLOOKUP(附加题模型!$E$2,历史数据!$L$3:$U$5000,ROW(A861),)</f>
        <v>8.8487203083329202</v>
      </c>
    </row>
    <row r="864" spans="1:36" x14ac:dyDescent="0.2">
      <c r="A864" s="148">
        <v>37761</v>
      </c>
      <c r="B864" s="137">
        <v>14.8199301529975</v>
      </c>
      <c r="C864" s="137">
        <v>38.220131963510902</v>
      </c>
      <c r="D864" s="137">
        <v>8.5595924617236996</v>
      </c>
      <c r="E864" s="137">
        <v>8.9410932150367604</v>
      </c>
      <c r="F864" s="137">
        <v>17.466856675780502</v>
      </c>
      <c r="G864" s="137">
        <v>26.224350010426502</v>
      </c>
      <c r="H864" s="137">
        <v>6.4575212636695003</v>
      </c>
      <c r="I864" s="137">
        <v>18.898216949679099</v>
      </c>
      <c r="J864" s="137">
        <v>13.3</v>
      </c>
      <c r="K864" s="137">
        <v>9.1223920704463097</v>
      </c>
      <c r="L864" s="137">
        <v>15.2106627747338</v>
      </c>
      <c r="M864" s="137">
        <v>38.757362734082399</v>
      </c>
      <c r="N864" s="137">
        <v>8.2732500615704598</v>
      </c>
      <c r="O864" s="137">
        <v>8.6582111698152495</v>
      </c>
      <c r="P864" s="137">
        <v>17.466856675780502</v>
      </c>
      <c r="Q864" s="137">
        <v>25.768274358071199</v>
      </c>
      <c r="R864" s="137">
        <v>6.4980072904009702</v>
      </c>
      <c r="S864" s="137">
        <v>18.4646812115217</v>
      </c>
      <c r="T864" s="137">
        <v>13.33</v>
      </c>
      <c r="U864" s="137">
        <v>9.2918079231831694</v>
      </c>
      <c r="V864" s="1">
        <v>3381816</v>
      </c>
      <c r="W864" s="1">
        <v>2048417</v>
      </c>
      <c r="X864" s="1">
        <v>752655</v>
      </c>
      <c r="Y864" s="1">
        <v>781570</v>
      </c>
      <c r="Z864" s="1">
        <v>0</v>
      </c>
      <c r="AA864" s="1">
        <v>67516</v>
      </c>
      <c r="AB864" s="1">
        <v>2362832</v>
      </c>
      <c r="AC864" s="1">
        <v>1578884</v>
      </c>
      <c r="AD864" s="1">
        <v>395100</v>
      </c>
      <c r="AE864" s="1">
        <v>367602</v>
      </c>
      <c r="AH864" s="136">
        <f t="shared" si="13"/>
        <v>37761</v>
      </c>
      <c r="AI864" s="177">
        <f>HLOOKUP(附加题模型!$E$2,历史数据!$B$3:$K$5000,ROW(A862),)</f>
        <v>9.1223920704463097</v>
      </c>
      <c r="AJ864" s="177">
        <f>HLOOKUP(附加题模型!$E$2,历史数据!$L$3:$U$5000,ROW(A862),)</f>
        <v>9.2918079231831694</v>
      </c>
    </row>
    <row r="865" spans="1:36" x14ac:dyDescent="0.2">
      <c r="A865" s="148">
        <v>37762</v>
      </c>
      <c r="B865" s="137">
        <v>15.3502101396396</v>
      </c>
      <c r="C865" s="137">
        <v>38.834109987021101</v>
      </c>
      <c r="D865" s="137">
        <v>8.2323440044057108</v>
      </c>
      <c r="E865" s="137">
        <v>8.3450203340343094</v>
      </c>
      <c r="F865" s="137">
        <v>17.5589259504269</v>
      </c>
      <c r="G865" s="137">
        <v>25.540236531893601</v>
      </c>
      <c r="H865" s="137">
        <v>6.5283718104495696</v>
      </c>
      <c r="I865" s="137">
        <v>18.366150361940502</v>
      </c>
      <c r="J865" s="137">
        <v>13.33</v>
      </c>
      <c r="K865" s="137">
        <v>9.5263837192803607</v>
      </c>
      <c r="L865" s="137">
        <v>15.126934355790301</v>
      </c>
      <c r="M865" s="137">
        <v>39.141098998776201</v>
      </c>
      <c r="N865" s="137">
        <v>8.2834765758616395</v>
      </c>
      <c r="O865" s="137">
        <v>8.7491375414935906</v>
      </c>
      <c r="P865" s="137">
        <v>17.8219810208453</v>
      </c>
      <c r="Q865" s="137">
        <v>25.8442869667971</v>
      </c>
      <c r="R865" s="137">
        <v>6.5384933171324402</v>
      </c>
      <c r="S865" s="137">
        <v>18.366150361940502</v>
      </c>
      <c r="T865" s="137">
        <v>13.34</v>
      </c>
      <c r="U865" s="137">
        <v>9.4351597985758993</v>
      </c>
      <c r="V865" s="1">
        <v>2705741</v>
      </c>
      <c r="W865" s="1">
        <v>1893853</v>
      </c>
      <c r="X865" s="1">
        <v>549811</v>
      </c>
      <c r="Y865" s="1">
        <v>775702</v>
      </c>
      <c r="Z865" s="1">
        <v>115936</v>
      </c>
      <c r="AA865" s="1">
        <v>27600</v>
      </c>
      <c r="AB865" s="1">
        <v>3891428</v>
      </c>
      <c r="AC865" s="1">
        <v>885844</v>
      </c>
      <c r="AD865" s="1">
        <v>824320</v>
      </c>
      <c r="AE865" s="1">
        <v>1540723</v>
      </c>
      <c r="AH865" s="136">
        <f t="shared" si="13"/>
        <v>37762</v>
      </c>
      <c r="AI865" s="177">
        <f>HLOOKUP(附加题模型!$E$2,历史数据!$B$3:$K$5000,ROW(A863),)</f>
        <v>9.5263837192803607</v>
      </c>
      <c r="AJ865" s="177">
        <f>HLOOKUP(附加题模型!$E$2,历史数据!$L$3:$U$5000,ROW(A863),)</f>
        <v>9.4351597985758993</v>
      </c>
    </row>
    <row r="866" spans="1:36" x14ac:dyDescent="0.2">
      <c r="A866" s="148">
        <v>37763</v>
      </c>
      <c r="B866" s="137">
        <v>15.2106627747338</v>
      </c>
      <c r="C866" s="137">
        <v>39.217846251715002</v>
      </c>
      <c r="D866" s="137">
        <v>8.2834765758616395</v>
      </c>
      <c r="E866" s="137">
        <v>8.75924047168008</v>
      </c>
      <c r="F866" s="137">
        <v>17.8219810208453</v>
      </c>
      <c r="G866" s="137">
        <v>25.7226667928357</v>
      </c>
      <c r="H866" s="137">
        <v>6.4878857837181103</v>
      </c>
      <c r="I866" s="137">
        <v>18.326738022108</v>
      </c>
      <c r="J866" s="137">
        <v>13.3</v>
      </c>
      <c r="K866" s="137">
        <v>9.3309038891993694</v>
      </c>
      <c r="L866" s="137">
        <v>15.126934355790301</v>
      </c>
      <c r="M866" s="137">
        <v>38.757362734082399</v>
      </c>
      <c r="N866" s="137">
        <v>8.1709849186585792</v>
      </c>
      <c r="O866" s="137">
        <v>8.8198580527989705</v>
      </c>
      <c r="P866" s="137">
        <v>17.861439281408</v>
      </c>
      <c r="Q866" s="137">
        <v>25.8442869667971</v>
      </c>
      <c r="R866" s="137">
        <v>6.4878857837181103</v>
      </c>
      <c r="S866" s="137">
        <v>18.5829182310192</v>
      </c>
      <c r="T866" s="137">
        <v>13.42</v>
      </c>
      <c r="U866" s="137">
        <v>9.2918079231831694</v>
      </c>
      <c r="V866" s="1">
        <v>836036</v>
      </c>
      <c r="W866" s="1">
        <v>1643862</v>
      </c>
      <c r="X866" s="1">
        <v>762657</v>
      </c>
      <c r="Y866" s="1">
        <v>527653</v>
      </c>
      <c r="Z866" s="1">
        <v>54000</v>
      </c>
      <c r="AA866" s="1">
        <v>44899</v>
      </c>
      <c r="AB866" s="1">
        <v>1488464</v>
      </c>
      <c r="AC866" s="1">
        <v>1353055</v>
      </c>
      <c r="AD866" s="1">
        <v>908037</v>
      </c>
      <c r="AE866" s="1">
        <v>356800</v>
      </c>
      <c r="AH866" s="136">
        <f t="shared" si="13"/>
        <v>37763</v>
      </c>
      <c r="AI866" s="177">
        <f>HLOOKUP(附加题模型!$E$2,历史数据!$B$3:$K$5000,ROW(A864),)</f>
        <v>9.3309038891993694</v>
      </c>
      <c r="AJ866" s="177">
        <f>HLOOKUP(附加题模型!$E$2,历史数据!$L$3:$U$5000,ROW(A864),)</f>
        <v>9.2918079231831694</v>
      </c>
    </row>
    <row r="867" spans="1:36" x14ac:dyDescent="0.2">
      <c r="A867" s="148">
        <v>37764</v>
      </c>
      <c r="B867" s="137">
        <v>15.2106627747338</v>
      </c>
      <c r="C867" s="137">
        <v>38.757362734082399</v>
      </c>
      <c r="D867" s="137">
        <v>8.1812114329497696</v>
      </c>
      <c r="E867" s="137">
        <v>8.8400639131719405</v>
      </c>
      <c r="F867" s="137">
        <v>17.861439281408</v>
      </c>
      <c r="G867" s="137">
        <v>25.859489488542302</v>
      </c>
      <c r="H867" s="137">
        <v>6.4878857837181103</v>
      </c>
      <c r="I867" s="137">
        <v>18.681449080600402</v>
      </c>
      <c r="J867" s="137">
        <v>13.3</v>
      </c>
      <c r="K867" s="137">
        <v>9.3048399118552396</v>
      </c>
      <c r="L867" s="137">
        <v>15.1548438287714</v>
      </c>
      <c r="M867" s="137">
        <v>38.603868228204803</v>
      </c>
      <c r="N867" s="137">
        <v>8.4266477759382603</v>
      </c>
      <c r="O867" s="137">
        <v>8.8501668433584193</v>
      </c>
      <c r="P867" s="137">
        <v>17.506314936343198</v>
      </c>
      <c r="Q867" s="137">
        <v>26.193944966936101</v>
      </c>
      <c r="R867" s="137">
        <v>6.4980072904009702</v>
      </c>
      <c r="S867" s="137">
        <v>19.5485205569152</v>
      </c>
      <c r="T867" s="137">
        <v>13.34</v>
      </c>
      <c r="U867" s="137">
        <v>9.1223920704463097</v>
      </c>
      <c r="V867" s="1">
        <v>1042785</v>
      </c>
      <c r="W867" s="1">
        <v>2803742</v>
      </c>
      <c r="X867" s="1">
        <v>1386036</v>
      </c>
      <c r="Y867" s="1">
        <v>767504</v>
      </c>
      <c r="Z867" s="1">
        <v>129900</v>
      </c>
      <c r="AA867" s="1">
        <v>66366</v>
      </c>
      <c r="AB867" s="1">
        <v>2311920</v>
      </c>
      <c r="AC867" s="1">
        <v>4923122</v>
      </c>
      <c r="AD867" s="1">
        <v>600300</v>
      </c>
      <c r="AE867" s="1">
        <v>644839</v>
      </c>
      <c r="AH867" s="136">
        <f t="shared" si="13"/>
        <v>37764</v>
      </c>
      <c r="AI867" s="177">
        <f>HLOOKUP(附加题模型!$E$2,历史数据!$B$3:$K$5000,ROW(A865),)</f>
        <v>9.3048399118552396</v>
      </c>
      <c r="AJ867" s="177">
        <f>HLOOKUP(附加题模型!$E$2,历史数据!$L$3:$U$5000,ROW(A865),)</f>
        <v>9.1223920704463097</v>
      </c>
    </row>
    <row r="868" spans="1:36" x14ac:dyDescent="0.2">
      <c r="A868" s="148">
        <v>37767</v>
      </c>
      <c r="B868" s="137">
        <v>15.3502101396396</v>
      </c>
      <c r="C868" s="137">
        <v>38.373626469388498</v>
      </c>
      <c r="D868" s="137">
        <v>8.4777803473941997</v>
      </c>
      <c r="E868" s="137">
        <v>8.8703727037313804</v>
      </c>
      <c r="F868" s="137">
        <v>17.506314936343198</v>
      </c>
      <c r="G868" s="137">
        <v>26.3307676626427</v>
      </c>
      <c r="H868" s="137">
        <v>6.5384933171324402</v>
      </c>
      <c r="I868" s="137">
        <v>19.5485205569152</v>
      </c>
      <c r="J868" s="137">
        <v>13.4</v>
      </c>
      <c r="K868" s="137">
        <v>9.1223920704463097</v>
      </c>
      <c r="L868" s="137">
        <v>15.1548438287714</v>
      </c>
      <c r="M868" s="137">
        <v>38.910857239959903</v>
      </c>
      <c r="N868" s="137">
        <v>8.3959682330646999</v>
      </c>
      <c r="O868" s="137">
        <v>8.8400639131719405</v>
      </c>
      <c r="P868" s="137">
        <v>16.7039969715672</v>
      </c>
      <c r="Q868" s="137">
        <v>26.0875273147199</v>
      </c>
      <c r="R868" s="137">
        <v>6.5283718104495696</v>
      </c>
      <c r="S868" s="137">
        <v>19.568226726831501</v>
      </c>
      <c r="T868" s="137">
        <v>13.3</v>
      </c>
      <c r="U868" s="137">
        <v>9.2266479798228396</v>
      </c>
      <c r="V868" s="1">
        <v>1093395</v>
      </c>
      <c r="W868" s="1">
        <v>1945564</v>
      </c>
      <c r="X868" s="1">
        <v>753920</v>
      </c>
      <c r="Y868" s="1">
        <v>936224</v>
      </c>
      <c r="Z868" s="1">
        <v>267021</v>
      </c>
      <c r="AA868" s="1">
        <v>62677</v>
      </c>
      <c r="AB868" s="1">
        <v>1278616</v>
      </c>
      <c r="AC868" s="1">
        <v>2048517</v>
      </c>
      <c r="AD868" s="1">
        <v>453958</v>
      </c>
      <c r="AE868" s="1">
        <v>409938</v>
      </c>
      <c r="AH868" s="136">
        <f t="shared" si="13"/>
        <v>37767</v>
      </c>
      <c r="AI868" s="177">
        <f>HLOOKUP(附加题模型!$E$2,历史数据!$B$3:$K$5000,ROW(A866),)</f>
        <v>9.1223920704463097</v>
      </c>
      <c r="AJ868" s="177">
        <f>HLOOKUP(附加题模型!$E$2,历史数据!$L$3:$U$5000,ROW(A866),)</f>
        <v>9.2266479798228396</v>
      </c>
    </row>
    <row r="869" spans="1:36" x14ac:dyDescent="0.2">
      <c r="A869" s="148">
        <v>37768</v>
      </c>
      <c r="B869" s="137">
        <v>15.2106627747338</v>
      </c>
      <c r="C869" s="137">
        <v>38.834109987021101</v>
      </c>
      <c r="D869" s="137">
        <v>8.3959682330646999</v>
      </c>
      <c r="E869" s="137">
        <v>8.8905785641043504</v>
      </c>
      <c r="F869" s="137">
        <v>17.1906488518412</v>
      </c>
      <c r="G869" s="137">
        <v>26.300362619152299</v>
      </c>
      <c r="H869" s="137">
        <v>6.5384933171324402</v>
      </c>
      <c r="I869" s="137">
        <v>19.607639066663999</v>
      </c>
      <c r="J869" s="137">
        <v>13.3</v>
      </c>
      <c r="K869" s="137">
        <v>9.13542405911838</v>
      </c>
      <c r="L869" s="137">
        <v>15.3502101396396</v>
      </c>
      <c r="M869" s="137">
        <v>40.215560539919103</v>
      </c>
      <c r="N869" s="137">
        <v>8.59027200459726</v>
      </c>
      <c r="O869" s="137">
        <v>9.0724313074610308</v>
      </c>
      <c r="P869" s="137">
        <v>17.361634647613101</v>
      </c>
      <c r="Q869" s="137">
        <v>26.224350010426502</v>
      </c>
      <c r="R869" s="137">
        <v>6.5587363304981796</v>
      </c>
      <c r="S869" s="137">
        <v>19.430283537417701</v>
      </c>
      <c r="T869" s="137">
        <v>13.13</v>
      </c>
      <c r="U869" s="137">
        <v>9.4872877532641606</v>
      </c>
      <c r="V869" s="1">
        <v>1090326</v>
      </c>
      <c r="W869" s="1">
        <v>3858897</v>
      </c>
      <c r="X869" s="1">
        <v>972293</v>
      </c>
      <c r="Y869" s="1">
        <v>1099682</v>
      </c>
      <c r="Z869" s="1">
        <v>749788</v>
      </c>
      <c r="AA869" s="1">
        <v>58909</v>
      </c>
      <c r="AB869" s="1">
        <v>1075768</v>
      </c>
      <c r="AC869" s="1">
        <v>1469308</v>
      </c>
      <c r="AD869" s="1">
        <v>268270</v>
      </c>
      <c r="AE869" s="1">
        <v>659378</v>
      </c>
      <c r="AH869" s="136">
        <f t="shared" si="13"/>
        <v>37768</v>
      </c>
      <c r="AI869" s="177">
        <f>HLOOKUP(附加题模型!$E$2,历史数据!$B$3:$K$5000,ROW(A867),)</f>
        <v>9.13542405911838</v>
      </c>
      <c r="AJ869" s="177">
        <f>HLOOKUP(附加题模型!$E$2,历史数据!$L$3:$U$5000,ROW(A867),)</f>
        <v>9.4872877532641606</v>
      </c>
    </row>
    <row r="870" spans="1:36" x14ac:dyDescent="0.2">
      <c r="A870" s="148">
        <v>37769</v>
      </c>
      <c r="B870" s="137">
        <v>15.406029085601901</v>
      </c>
      <c r="C870" s="137">
        <v>40.292307792857898</v>
      </c>
      <c r="D870" s="137">
        <v>8.59027200459726</v>
      </c>
      <c r="E870" s="137">
        <v>9.0926371678339901</v>
      </c>
      <c r="F870" s="137">
        <v>17.361634647613101</v>
      </c>
      <c r="G870" s="137">
        <v>26.376375227878199</v>
      </c>
      <c r="H870" s="137">
        <v>6.5789793438639101</v>
      </c>
      <c r="I870" s="137">
        <v>19.587932896747699</v>
      </c>
      <c r="J870" s="137">
        <v>13.19</v>
      </c>
      <c r="K870" s="137">
        <v>9.5133517306082904</v>
      </c>
      <c r="L870" s="137">
        <v>15.071115409828</v>
      </c>
      <c r="M870" s="137">
        <v>41.827252851633403</v>
      </c>
      <c r="N870" s="137">
        <v>8.59027200459726</v>
      </c>
      <c r="O870" s="137">
        <v>9.2946957715636298</v>
      </c>
      <c r="P870" s="137">
        <v>17.0065103025483</v>
      </c>
      <c r="Q870" s="137">
        <v>26.923666010704501</v>
      </c>
      <c r="R870" s="137">
        <v>6.5384933171324402</v>
      </c>
      <c r="S870" s="137">
        <v>18.937629289511602</v>
      </c>
      <c r="T870" s="137">
        <v>13.09</v>
      </c>
      <c r="U870" s="137">
        <v>9.6306396286568905</v>
      </c>
      <c r="V870" s="1">
        <v>880718</v>
      </c>
      <c r="W870" s="1">
        <v>8763802</v>
      </c>
      <c r="X870" s="1">
        <v>1146781</v>
      </c>
      <c r="Y870" s="1">
        <v>1857449</v>
      </c>
      <c r="Z870" s="1">
        <v>622410</v>
      </c>
      <c r="AA870" s="1">
        <v>193932</v>
      </c>
      <c r="AB870" s="1">
        <v>1778770</v>
      </c>
      <c r="AC870" s="1">
        <v>1505972</v>
      </c>
      <c r="AD870" s="1">
        <v>264099</v>
      </c>
      <c r="AE870" s="1">
        <v>899195</v>
      </c>
      <c r="AH870" s="136">
        <f t="shared" si="13"/>
        <v>37769</v>
      </c>
      <c r="AI870" s="177">
        <f>HLOOKUP(附加题模型!$E$2,历史数据!$B$3:$K$5000,ROW(A868),)</f>
        <v>9.5133517306082904</v>
      </c>
      <c r="AJ870" s="177">
        <f>HLOOKUP(附加题模型!$E$2,历史数据!$L$3:$U$5000,ROW(A868),)</f>
        <v>9.6306396286568905</v>
      </c>
    </row>
    <row r="871" spans="1:36" x14ac:dyDescent="0.2">
      <c r="A871" s="148">
        <v>37770</v>
      </c>
      <c r="B871" s="137">
        <v>15.0432059368468</v>
      </c>
      <c r="C871" s="137">
        <v>41.750505598694701</v>
      </c>
      <c r="D871" s="137">
        <v>8.6516310903443792</v>
      </c>
      <c r="E871" s="137">
        <v>9.2845928413771492</v>
      </c>
      <c r="F871" s="137">
        <v>16.730302478609001</v>
      </c>
      <c r="G871" s="137">
        <v>26.847653401978601</v>
      </c>
      <c r="H871" s="137">
        <v>6.5283718104495696</v>
      </c>
      <c r="I871" s="137">
        <v>18.878510779762902</v>
      </c>
      <c r="J871" s="137">
        <v>13.1709273570325</v>
      </c>
      <c r="K871" s="137">
        <v>9.6306396286568905</v>
      </c>
      <c r="L871" s="137">
        <v>15.0432059368468</v>
      </c>
      <c r="M871" s="137">
        <v>43.8994286809804</v>
      </c>
      <c r="N871" s="137">
        <v>8.6311780617620109</v>
      </c>
      <c r="O871" s="137">
        <v>9.3957250734284603</v>
      </c>
      <c r="P871" s="137">
        <v>17.124885084236599</v>
      </c>
      <c r="Q871" s="137">
        <v>27.166906358627301</v>
      </c>
      <c r="R871" s="137">
        <v>6.73080194410693</v>
      </c>
      <c r="S871" s="137">
        <v>19.292340348004</v>
      </c>
      <c r="T871" s="137">
        <v>13.2215069551777</v>
      </c>
      <c r="U871" s="137">
        <v>9.6306396286568905</v>
      </c>
      <c r="V871" s="1">
        <v>1100702</v>
      </c>
      <c r="W871" s="1">
        <v>12310761</v>
      </c>
      <c r="X871" s="1">
        <v>1617122</v>
      </c>
      <c r="Y871" s="1">
        <v>1634056</v>
      </c>
      <c r="Z871" s="1">
        <v>837920</v>
      </c>
      <c r="AA871" s="1">
        <v>180319</v>
      </c>
      <c r="AB871" s="1">
        <v>4057605</v>
      </c>
      <c r="AC871" s="1">
        <v>1350141</v>
      </c>
      <c r="AD871" s="1">
        <v>227191</v>
      </c>
      <c r="AE871" s="1">
        <v>0</v>
      </c>
      <c r="AH871" s="136">
        <f t="shared" si="13"/>
        <v>37770</v>
      </c>
      <c r="AI871" s="177">
        <f>HLOOKUP(附加题模型!$E$2,历史数据!$B$3:$K$5000,ROW(A869),)</f>
        <v>9.6306396286568905</v>
      </c>
      <c r="AJ871" s="177">
        <f>HLOOKUP(附加题模型!$E$2,历史数据!$L$3:$U$5000,ROW(A869),)</f>
        <v>9.6306396286568905</v>
      </c>
    </row>
    <row r="872" spans="1:36" x14ac:dyDescent="0.2">
      <c r="A872" s="148">
        <v>37771</v>
      </c>
      <c r="B872" s="137">
        <v>15.126934355790301</v>
      </c>
      <c r="C872" s="137">
        <v>45.280879233878402</v>
      </c>
      <c r="D872" s="137">
        <v>8.6516310903443792</v>
      </c>
      <c r="E872" s="137">
        <v>9.4058280036149409</v>
      </c>
      <c r="F872" s="137">
        <v>17.111732330715601</v>
      </c>
      <c r="G872" s="137">
        <v>27.364539141314602</v>
      </c>
      <c r="H872" s="137">
        <v>6.73080194410693</v>
      </c>
      <c r="I872" s="137">
        <v>19.331752687836499</v>
      </c>
      <c r="J872" s="137">
        <v>13.2215069551777</v>
      </c>
      <c r="K872" s="137">
        <v>9.4872877532641606</v>
      </c>
      <c r="L872" s="137">
        <v>15.378119612620701</v>
      </c>
      <c r="M872" s="137">
        <v>45.357626486817203</v>
      </c>
      <c r="N872" s="137">
        <v>8.5289129188501391</v>
      </c>
      <c r="O872" s="137">
        <v>9.4664455847338296</v>
      </c>
      <c r="P872" s="137">
        <v>17.729911746198798</v>
      </c>
      <c r="Q872" s="137">
        <v>27.714197141453599</v>
      </c>
      <c r="R872" s="137">
        <v>6.8320170109356004</v>
      </c>
      <c r="S872" s="137">
        <v>18.996747799260401</v>
      </c>
      <c r="T872" s="137">
        <v>13.585680061823799</v>
      </c>
      <c r="U872" s="137">
        <v>9.5394157079524309</v>
      </c>
      <c r="V872" s="1">
        <v>1391131</v>
      </c>
      <c r="W872" s="1">
        <v>8448160</v>
      </c>
      <c r="X872" s="1">
        <v>906676</v>
      </c>
      <c r="Y872" s="1">
        <v>1349044</v>
      </c>
      <c r="Z872" s="1">
        <v>959530</v>
      </c>
      <c r="AA872" s="1">
        <v>483286</v>
      </c>
      <c r="AB872" s="1">
        <v>3716831</v>
      </c>
      <c r="AC872" s="1">
        <v>991262</v>
      </c>
      <c r="AD872" s="1">
        <v>589677</v>
      </c>
      <c r="AE872" s="1">
        <v>425900</v>
      </c>
      <c r="AH872" s="136">
        <f t="shared" si="13"/>
        <v>37771</v>
      </c>
      <c r="AI872" s="177">
        <f>HLOOKUP(附加题模型!$E$2,历史数据!$B$3:$K$5000,ROW(A870),)</f>
        <v>9.4872877532641606</v>
      </c>
      <c r="AJ872" s="177">
        <f>HLOOKUP(附加题模型!$E$2,历史数据!$L$3:$U$5000,ROW(A870),)</f>
        <v>9.5394157079524309</v>
      </c>
    </row>
    <row r="873" spans="1:36" x14ac:dyDescent="0.2">
      <c r="A873" s="148">
        <v>37774</v>
      </c>
      <c r="B873" s="137">
        <v>15.378119612620701</v>
      </c>
      <c r="C873" s="137">
        <v>45.5111209926947</v>
      </c>
      <c r="D873" s="137">
        <v>8.59027200459726</v>
      </c>
      <c r="E873" s="137">
        <v>9.4462397243608702</v>
      </c>
      <c r="F873" s="137">
        <v>17.611536964510599</v>
      </c>
      <c r="G873" s="137">
        <v>28.109462706828101</v>
      </c>
      <c r="H873" s="137">
        <v>6.8320170109356004</v>
      </c>
      <c r="I873" s="137">
        <v>18.996747799260401</v>
      </c>
      <c r="J873" s="137">
        <v>13.636259659969101</v>
      </c>
      <c r="K873" s="137">
        <v>9.6045756513127607</v>
      </c>
      <c r="L873" s="137">
        <v>15.4897575045454</v>
      </c>
      <c r="M873" s="137">
        <v>47.660044074980497</v>
      </c>
      <c r="N873" s="137">
        <v>8.6823106332179396</v>
      </c>
      <c r="O873" s="137">
        <v>9.3654162828690097</v>
      </c>
      <c r="P873" s="137">
        <v>17.519467689864101</v>
      </c>
      <c r="Q873" s="137">
        <v>28.732766098380299</v>
      </c>
      <c r="R873" s="137">
        <v>6.8016524908870002</v>
      </c>
      <c r="S873" s="137">
        <v>18.7799799301817</v>
      </c>
      <c r="T873" s="137">
        <v>13.6969551777434</v>
      </c>
      <c r="U873" s="137">
        <v>9.9173433794423502</v>
      </c>
      <c r="V873" s="1">
        <v>1088053</v>
      </c>
      <c r="W873" s="1">
        <v>6651617</v>
      </c>
      <c r="X873" s="1">
        <v>1123579</v>
      </c>
      <c r="Y873" s="1">
        <v>674616</v>
      </c>
      <c r="Z873" s="1">
        <v>800047</v>
      </c>
      <c r="AA873" s="1">
        <v>737407</v>
      </c>
      <c r="AB873" s="1">
        <v>1537521</v>
      </c>
      <c r="AC873" s="1">
        <v>623642</v>
      </c>
      <c r="AD873" s="1">
        <v>292228</v>
      </c>
      <c r="AE873" s="1">
        <v>577241</v>
      </c>
      <c r="AH873" s="136">
        <f t="shared" si="13"/>
        <v>37774</v>
      </c>
      <c r="AI873" s="177">
        <f>HLOOKUP(附加题模型!$E$2,历史数据!$B$3:$K$5000,ROW(A871),)</f>
        <v>9.6045756513127607</v>
      </c>
      <c r="AJ873" s="177">
        <f>HLOOKUP(附加题模型!$E$2,历史数据!$L$3:$U$5000,ROW(A871),)</f>
        <v>9.9173433794423502</v>
      </c>
    </row>
    <row r="874" spans="1:36" x14ac:dyDescent="0.2">
      <c r="A874" s="148">
        <v>37775</v>
      </c>
      <c r="B874" s="137">
        <v>15.60139539647</v>
      </c>
      <c r="C874" s="137">
        <v>49.0414946278785</v>
      </c>
      <c r="D874" s="137">
        <v>8.69253714750913</v>
      </c>
      <c r="E874" s="137">
        <v>9.3755192130554903</v>
      </c>
      <c r="F874" s="137">
        <v>17.519467689864101</v>
      </c>
      <c r="G874" s="137">
        <v>28.6871585331448</v>
      </c>
      <c r="H874" s="137">
        <v>6.7611664641555302</v>
      </c>
      <c r="I874" s="137">
        <v>18.799686100097901</v>
      </c>
      <c r="J874" s="137">
        <v>13.7171870170015</v>
      </c>
      <c r="K874" s="137">
        <v>9.8782474134261502</v>
      </c>
      <c r="L874" s="137">
        <v>15.406029085601901</v>
      </c>
      <c r="M874" s="137">
        <v>50.0392089160826</v>
      </c>
      <c r="N874" s="137">
        <v>8.4880068616853901</v>
      </c>
      <c r="O874" s="137">
        <v>9.3553133526825292</v>
      </c>
      <c r="P874" s="137">
        <v>17.4142456616968</v>
      </c>
      <c r="Q874" s="137">
        <v>28.124665228573299</v>
      </c>
      <c r="R874" s="137">
        <v>6.6397083839611204</v>
      </c>
      <c r="S874" s="137">
        <v>18.5829182310192</v>
      </c>
      <c r="T874" s="137">
        <v>13.616027820711</v>
      </c>
      <c r="U874" s="137">
        <v>9.8000554813937502</v>
      </c>
      <c r="V874" s="1">
        <v>2625860</v>
      </c>
      <c r="W874" s="1">
        <v>11474432</v>
      </c>
      <c r="X874" s="1">
        <v>1124062</v>
      </c>
      <c r="Y874" s="1">
        <v>997187</v>
      </c>
      <c r="Z874" s="1">
        <v>573430</v>
      </c>
      <c r="AA874" s="1">
        <v>284178</v>
      </c>
      <c r="AB874" s="1">
        <v>1741193</v>
      </c>
      <c r="AC874" s="1">
        <v>601450</v>
      </c>
      <c r="AD874" s="1">
        <v>222131</v>
      </c>
      <c r="AE874" s="1">
        <v>913286</v>
      </c>
      <c r="AH874" s="136">
        <f t="shared" si="13"/>
        <v>37775</v>
      </c>
      <c r="AI874" s="177">
        <f>HLOOKUP(附加题模型!$E$2,历史数据!$B$3:$K$5000,ROW(A872),)</f>
        <v>9.8782474134261502</v>
      </c>
      <c r="AJ874" s="177">
        <f>HLOOKUP(附加题模型!$E$2,历史数据!$L$3:$U$5000,ROW(A872),)</f>
        <v>9.8000554813937502</v>
      </c>
    </row>
    <row r="875" spans="1:36" x14ac:dyDescent="0.2">
      <c r="A875" s="148">
        <v>37776</v>
      </c>
      <c r="B875" s="137">
        <v>15.3502101396396</v>
      </c>
      <c r="C875" s="137">
        <v>48.888000122000904</v>
      </c>
      <c r="D875" s="137">
        <v>8.4573273188118296</v>
      </c>
      <c r="E875" s="137">
        <v>9.2441811206312199</v>
      </c>
      <c r="F875" s="137">
        <v>17.427398415217699</v>
      </c>
      <c r="G875" s="137">
        <v>28.063855141592601</v>
      </c>
      <c r="H875" s="137">
        <v>6.5789793438639101</v>
      </c>
      <c r="I875" s="137">
        <v>18.563212061102998</v>
      </c>
      <c r="J875" s="137">
        <v>13.616027820711</v>
      </c>
      <c r="K875" s="137">
        <v>9.7479275267054906</v>
      </c>
      <c r="L875" s="137">
        <v>15.3502101396396</v>
      </c>
      <c r="M875" s="137">
        <v>52.5718682630622</v>
      </c>
      <c r="N875" s="137">
        <v>8.4368742902294507</v>
      </c>
      <c r="O875" s="137">
        <v>9.5573719564121706</v>
      </c>
      <c r="P875" s="137">
        <v>17.269565372966699</v>
      </c>
      <c r="Q875" s="137">
        <v>27.531766880511501</v>
      </c>
      <c r="R875" s="137">
        <v>6.6498298906439901</v>
      </c>
      <c r="S875" s="137">
        <v>18.819392270014099</v>
      </c>
      <c r="T875" s="137">
        <v>13.393477588871701</v>
      </c>
      <c r="U875" s="137">
        <v>9.3830318438876308</v>
      </c>
      <c r="V875" s="1">
        <v>949014</v>
      </c>
      <c r="W875" s="1">
        <v>8198860</v>
      </c>
      <c r="X875" s="1">
        <v>743430</v>
      </c>
      <c r="Y875" s="1">
        <v>2125215</v>
      </c>
      <c r="Z875" s="1">
        <v>617580</v>
      </c>
      <c r="AA875" s="1">
        <v>319485</v>
      </c>
      <c r="AB875" s="1">
        <v>1300681</v>
      </c>
      <c r="AC875" s="1">
        <v>1048567</v>
      </c>
      <c r="AD875" s="1">
        <v>197049</v>
      </c>
      <c r="AE875" s="1">
        <v>708288</v>
      </c>
      <c r="AH875" s="136">
        <f t="shared" si="13"/>
        <v>37776</v>
      </c>
      <c r="AI875" s="177">
        <f>HLOOKUP(附加题模型!$E$2,历史数据!$B$3:$K$5000,ROW(A873),)</f>
        <v>9.7479275267054906</v>
      </c>
      <c r="AJ875" s="177">
        <f>HLOOKUP(附加题模型!$E$2,历史数据!$L$3:$U$5000,ROW(A873),)</f>
        <v>9.3830318438876308</v>
      </c>
    </row>
    <row r="876" spans="1:36" x14ac:dyDescent="0.2">
      <c r="A876" s="148">
        <v>37777</v>
      </c>
      <c r="B876" s="137">
        <v>15.406029085601901</v>
      </c>
      <c r="C876" s="137">
        <v>55.104527610041899</v>
      </c>
      <c r="D876" s="137">
        <v>8.4982333759765805</v>
      </c>
      <c r="E876" s="137">
        <v>9.5573719564121706</v>
      </c>
      <c r="F876" s="137">
        <v>17.348481894092199</v>
      </c>
      <c r="G876" s="137">
        <v>27.592576967492199</v>
      </c>
      <c r="H876" s="137">
        <v>6.6498298906439901</v>
      </c>
      <c r="I876" s="137">
        <v>18.878510779762902</v>
      </c>
      <c r="J876" s="137">
        <v>13.5755641421947</v>
      </c>
      <c r="K876" s="137">
        <v>9.2918079231831694</v>
      </c>
      <c r="L876" s="137">
        <v>15.266481720696101</v>
      </c>
      <c r="M876" s="137">
        <v>53.339340792450002</v>
      </c>
      <c r="N876" s="137">
        <v>8.2732500615704598</v>
      </c>
      <c r="O876" s="137">
        <v>9.2037693998852905</v>
      </c>
      <c r="P876" s="137">
        <v>17.164343344799299</v>
      </c>
      <c r="Q876" s="137">
        <v>27.470956793530799</v>
      </c>
      <c r="R876" s="137">
        <v>6.5384933171324402</v>
      </c>
      <c r="S876" s="137">
        <v>18.287325682275501</v>
      </c>
      <c r="T876" s="137">
        <v>13.342897990726399</v>
      </c>
      <c r="U876" s="137">
        <v>9.4221278099038308</v>
      </c>
      <c r="V876" s="1">
        <v>732580</v>
      </c>
      <c r="W876" s="1">
        <v>21012000</v>
      </c>
      <c r="X876" s="1">
        <v>561307</v>
      </c>
      <c r="Y876" s="1">
        <v>899006</v>
      </c>
      <c r="Z876" s="1">
        <v>545987</v>
      </c>
      <c r="AA876" s="1">
        <v>104170</v>
      </c>
      <c r="AB876" s="1">
        <v>1267695</v>
      </c>
      <c r="AC876" s="1">
        <v>470400</v>
      </c>
      <c r="AD876" s="1">
        <v>94800</v>
      </c>
      <c r="AE876" s="1">
        <v>222000</v>
      </c>
      <c r="AH876" s="136">
        <f t="shared" si="13"/>
        <v>37777</v>
      </c>
      <c r="AI876" s="177">
        <f>HLOOKUP(附加题模型!$E$2,历史数据!$B$3:$K$5000,ROW(A874),)</f>
        <v>9.2918079231831694</v>
      </c>
      <c r="AJ876" s="177">
        <f>HLOOKUP(附加题模型!$E$2,历史数据!$L$3:$U$5000,ROW(A874),)</f>
        <v>9.4221278099038308</v>
      </c>
    </row>
    <row r="877" spans="1:36" x14ac:dyDescent="0.2">
      <c r="A877" s="148">
        <v>37778</v>
      </c>
      <c r="B877" s="137">
        <v>15.266481720696101</v>
      </c>
      <c r="C877" s="137">
        <v>53.262593539511201</v>
      </c>
      <c r="D877" s="137">
        <v>8.2732500615704598</v>
      </c>
      <c r="E877" s="137">
        <v>9.1229459583934407</v>
      </c>
      <c r="F877" s="137">
        <v>17.243259865924799</v>
      </c>
      <c r="G877" s="137">
        <v>27.4253492282953</v>
      </c>
      <c r="H877" s="137">
        <v>6.4980072904009702</v>
      </c>
      <c r="I877" s="137">
        <v>18.188794832694299</v>
      </c>
      <c r="J877" s="137">
        <v>13.272086553323</v>
      </c>
      <c r="K877" s="137">
        <v>9.2527119571669694</v>
      </c>
      <c r="L877" s="137">
        <v>15.238572247714901</v>
      </c>
      <c r="M877" s="137">
        <v>55.565011127674502</v>
      </c>
      <c r="N877" s="137">
        <v>8.2016644615321503</v>
      </c>
      <c r="O877" s="137">
        <v>9.0522254470880608</v>
      </c>
      <c r="P877" s="137">
        <v>17.059121316632002</v>
      </c>
      <c r="Q877" s="137">
        <v>27.212513923862801</v>
      </c>
      <c r="R877" s="137">
        <v>6.4777642770352397</v>
      </c>
      <c r="S877" s="137">
        <v>17.912908453866901</v>
      </c>
      <c r="T877" s="137">
        <v>13.2012751159196</v>
      </c>
      <c r="U877" s="137">
        <v>9.2005840024787098</v>
      </c>
      <c r="V877" s="1">
        <v>968381</v>
      </c>
      <c r="W877" s="1">
        <v>11334255</v>
      </c>
      <c r="X877" s="1">
        <v>571217</v>
      </c>
      <c r="Y877" s="1">
        <v>831960</v>
      </c>
      <c r="Z877" s="1">
        <v>793500</v>
      </c>
      <c r="AA877" s="1">
        <v>161706</v>
      </c>
      <c r="AB877" s="1">
        <v>973329</v>
      </c>
      <c r="AC877" s="1">
        <v>572105</v>
      </c>
      <c r="AD877" s="1">
        <v>97174</v>
      </c>
      <c r="AE877" s="1">
        <v>255650</v>
      </c>
      <c r="AH877" s="136">
        <f t="shared" si="13"/>
        <v>37778</v>
      </c>
      <c r="AI877" s="177">
        <f>HLOOKUP(附加题模型!$E$2,历史数据!$B$3:$K$5000,ROW(A875),)</f>
        <v>9.2527119571669694</v>
      </c>
      <c r="AJ877" s="177">
        <f>HLOOKUP(附加题模型!$E$2,历史数据!$L$3:$U$5000,ROW(A875),)</f>
        <v>9.2005840024787098</v>
      </c>
    </row>
    <row r="878" spans="1:36" x14ac:dyDescent="0.2">
      <c r="A878" s="148">
        <v>37781</v>
      </c>
      <c r="B878" s="137">
        <v>15.238572247714901</v>
      </c>
      <c r="C878" s="137">
        <v>54.874285851225501</v>
      </c>
      <c r="D878" s="137">
        <v>8.2016644615321503</v>
      </c>
      <c r="E878" s="137">
        <v>9.0421225169015802</v>
      </c>
      <c r="F878" s="137">
        <v>17.059121316632002</v>
      </c>
      <c r="G878" s="137">
        <v>27.0604887064111</v>
      </c>
      <c r="H878" s="137">
        <v>6.4473997569866404</v>
      </c>
      <c r="I878" s="137">
        <v>17.715846754704401</v>
      </c>
      <c r="J878" s="137">
        <v>13.0697681607419</v>
      </c>
      <c r="K878" s="137">
        <v>9.1875520138066396</v>
      </c>
      <c r="L878" s="137">
        <v>14.9594775179033</v>
      </c>
      <c r="M878" s="137">
        <v>54.7975385982867</v>
      </c>
      <c r="N878" s="137">
        <v>7.9664546328348402</v>
      </c>
      <c r="O878" s="137">
        <v>8.9107844244773098</v>
      </c>
      <c r="P878" s="137">
        <v>16.756607985650799</v>
      </c>
      <c r="Q878" s="137">
        <v>26.726033228017201</v>
      </c>
      <c r="R878" s="137">
        <v>6.5891008505467799</v>
      </c>
      <c r="S878" s="137">
        <v>17.439960375877</v>
      </c>
      <c r="T878" s="137">
        <v>13.09</v>
      </c>
      <c r="U878" s="137">
        <v>8.9399442290373798</v>
      </c>
      <c r="V878" s="1">
        <v>615847</v>
      </c>
      <c r="W878" s="1">
        <v>6169080</v>
      </c>
      <c r="X878" s="1">
        <v>674100</v>
      </c>
      <c r="Y878" s="1">
        <v>460880</v>
      </c>
      <c r="Z878" s="1">
        <v>435549</v>
      </c>
      <c r="AA878" s="1">
        <v>77600</v>
      </c>
      <c r="AB878" s="1">
        <v>1193570</v>
      </c>
      <c r="AC878" s="1">
        <v>561189</v>
      </c>
      <c r="AD878" s="1">
        <v>142215</v>
      </c>
      <c r="AE878" s="1">
        <v>295899</v>
      </c>
      <c r="AH878" s="136">
        <f t="shared" si="13"/>
        <v>37781</v>
      </c>
      <c r="AI878" s="177">
        <f>HLOOKUP(附加题模型!$E$2,历史数据!$B$3:$K$5000,ROW(A876),)</f>
        <v>9.1875520138066396</v>
      </c>
      <c r="AJ878" s="177">
        <f>HLOOKUP(附加题模型!$E$2,历史数据!$L$3:$U$5000,ROW(A876),)</f>
        <v>8.9399442290373798</v>
      </c>
    </row>
    <row r="879" spans="1:36" x14ac:dyDescent="0.2">
      <c r="A879" s="148">
        <v>37782</v>
      </c>
      <c r="B879" s="137">
        <v>14.7920206800163</v>
      </c>
      <c r="C879" s="137">
        <v>54.4905495865316</v>
      </c>
      <c r="D879" s="137">
        <v>7.9766811471260297</v>
      </c>
      <c r="E879" s="137">
        <v>8.9006814942908292</v>
      </c>
      <c r="F879" s="137">
        <v>16.7434552321299</v>
      </c>
      <c r="G879" s="137">
        <v>26.680425662781701</v>
      </c>
      <c r="H879" s="137">
        <v>6.5992223572296496</v>
      </c>
      <c r="I879" s="137">
        <v>17.341429526295801</v>
      </c>
      <c r="J879" s="137">
        <v>13.3530139103555</v>
      </c>
      <c r="K879" s="137">
        <v>8.9399442290373798</v>
      </c>
      <c r="L879" s="137">
        <v>14.987386990884501</v>
      </c>
      <c r="M879" s="137">
        <v>52.034637492490802</v>
      </c>
      <c r="N879" s="137">
        <v>8.0073606899995902</v>
      </c>
      <c r="O879" s="137">
        <v>8.9815049357826897</v>
      </c>
      <c r="P879" s="137">
        <v>17.493162182822299</v>
      </c>
      <c r="Q879" s="137">
        <v>27.151703836882099</v>
      </c>
      <c r="R879" s="137">
        <v>6.8320170109356004</v>
      </c>
      <c r="S879" s="137">
        <v>17.518785055542001</v>
      </c>
      <c r="T879" s="137">
        <v>13.120347758887201</v>
      </c>
      <c r="U879" s="137">
        <v>9.0442001384139097</v>
      </c>
      <c r="V879" s="1">
        <v>325630</v>
      </c>
      <c r="W879" s="1">
        <v>6219768</v>
      </c>
      <c r="X879" s="1">
        <v>331309</v>
      </c>
      <c r="Y879" s="1">
        <v>179230</v>
      </c>
      <c r="Z879" s="1">
        <v>1165743</v>
      </c>
      <c r="AA879" s="1">
        <v>72139</v>
      </c>
      <c r="AB879" s="1">
        <v>2330491</v>
      </c>
      <c r="AC879" s="1">
        <v>310874</v>
      </c>
      <c r="AD879" s="1">
        <v>65490</v>
      </c>
      <c r="AE879" s="1">
        <v>182000</v>
      </c>
      <c r="AH879" s="136">
        <f t="shared" si="13"/>
        <v>37782</v>
      </c>
      <c r="AI879" s="177">
        <f>HLOOKUP(附加题模型!$E$2,历史数据!$B$3:$K$5000,ROW(A877),)</f>
        <v>8.9399442290373798</v>
      </c>
      <c r="AJ879" s="177">
        <f>HLOOKUP(附加题模型!$E$2,历史数据!$L$3:$U$5000,ROW(A877),)</f>
        <v>9.0442001384139097</v>
      </c>
    </row>
    <row r="880" spans="1:36" x14ac:dyDescent="0.2">
      <c r="A880" s="148">
        <v>37783</v>
      </c>
      <c r="B880" s="137">
        <v>15.015296463865599</v>
      </c>
      <c r="C880" s="137">
        <v>51.267164963102999</v>
      </c>
      <c r="D880" s="137">
        <v>8.0789462900378997</v>
      </c>
      <c r="E880" s="137">
        <v>8.9916078659691703</v>
      </c>
      <c r="F880" s="137">
        <v>17.361634647613101</v>
      </c>
      <c r="G880" s="137">
        <v>26.802045836743101</v>
      </c>
      <c r="H880" s="137">
        <v>6.8320170109356004</v>
      </c>
      <c r="I880" s="137">
        <v>17.459666545793201</v>
      </c>
      <c r="J880" s="137">
        <v>13.059652241112801</v>
      </c>
      <c r="K880" s="137">
        <v>9.0051041723977203</v>
      </c>
      <c r="L880" s="137">
        <v>15.294391193677299</v>
      </c>
      <c r="M880" s="137">
        <v>52.5718682630622</v>
      </c>
      <c r="N880" s="137">
        <v>8.2323440044057108</v>
      </c>
      <c r="O880" s="137">
        <v>9.1734606093258506</v>
      </c>
      <c r="P880" s="137">
        <v>17.387940154654899</v>
      </c>
      <c r="Q880" s="137">
        <v>27.6229820109826</v>
      </c>
      <c r="R880" s="137">
        <v>6.8623815309842104</v>
      </c>
      <c r="S880" s="137">
        <v>18.2085010026106</v>
      </c>
      <c r="T880" s="137">
        <v>13.2012751159196</v>
      </c>
      <c r="U880" s="137">
        <v>9.2657439458390396</v>
      </c>
      <c r="V880" s="1">
        <v>448730</v>
      </c>
      <c r="W880" s="1">
        <v>5093793</v>
      </c>
      <c r="X880" s="1">
        <v>1063571</v>
      </c>
      <c r="Y880" s="1">
        <v>289150</v>
      </c>
      <c r="Z880" s="1">
        <v>156203</v>
      </c>
      <c r="AA880" s="1">
        <v>116269</v>
      </c>
      <c r="AB880" s="1">
        <v>2718845</v>
      </c>
      <c r="AC880" s="1">
        <v>602499</v>
      </c>
      <c r="AD880" s="1">
        <v>89468</v>
      </c>
      <c r="AE880" s="1">
        <v>169366</v>
      </c>
      <c r="AH880" s="136">
        <f t="shared" si="13"/>
        <v>37783</v>
      </c>
      <c r="AI880" s="177">
        <f>HLOOKUP(附加题模型!$E$2,历史数据!$B$3:$K$5000,ROW(A878),)</f>
        <v>9.0051041723977203</v>
      </c>
      <c r="AJ880" s="177">
        <f>HLOOKUP(附加题模型!$E$2,历史数据!$L$3:$U$5000,ROW(A878),)</f>
        <v>9.2657439458390396</v>
      </c>
    </row>
    <row r="881" spans="1:36" x14ac:dyDescent="0.2">
      <c r="A881" s="148">
        <v>37784</v>
      </c>
      <c r="B881" s="137">
        <v>15.266481720696101</v>
      </c>
      <c r="C881" s="137">
        <v>52.5718682630622</v>
      </c>
      <c r="D881" s="137">
        <v>8.3755152044823298</v>
      </c>
      <c r="E881" s="137">
        <v>9.1229459583934407</v>
      </c>
      <c r="F881" s="137">
        <v>17.2301071124039</v>
      </c>
      <c r="G881" s="137">
        <v>27.775007228434301</v>
      </c>
      <c r="H881" s="137">
        <v>6.8623815309842104</v>
      </c>
      <c r="I881" s="137">
        <v>18.228207172526801</v>
      </c>
      <c r="J881" s="137">
        <v>13.251854714064899</v>
      </c>
      <c r="K881" s="137">
        <v>9.2787759345110992</v>
      </c>
      <c r="L881" s="137">
        <v>15.0990248828091</v>
      </c>
      <c r="M881" s="137">
        <v>51.804395733674397</v>
      </c>
      <c r="N881" s="137">
        <v>8.3755152044823298</v>
      </c>
      <c r="O881" s="137">
        <v>9.1229459583934407</v>
      </c>
      <c r="P881" s="137">
        <v>17.216954358883001</v>
      </c>
      <c r="Q881" s="137">
        <v>28.0334500981023</v>
      </c>
      <c r="R881" s="137">
        <v>6.8117739975698699</v>
      </c>
      <c r="S881" s="137">
        <v>17.873496114034399</v>
      </c>
      <c r="T881" s="137">
        <v>13.191159196290601</v>
      </c>
      <c r="U881" s="137">
        <v>9.4612237759200308</v>
      </c>
      <c r="V881" s="1">
        <v>336900</v>
      </c>
      <c r="W881" s="1">
        <v>2712192</v>
      </c>
      <c r="X881" s="1">
        <v>1837267</v>
      </c>
      <c r="Y881" s="1">
        <v>333110</v>
      </c>
      <c r="Z881" s="1">
        <v>79050</v>
      </c>
      <c r="AA881" s="1">
        <v>220235</v>
      </c>
      <c r="AB881" s="1">
        <v>1249206</v>
      </c>
      <c r="AC881" s="1">
        <v>637538</v>
      </c>
      <c r="AD881" s="1">
        <v>119130</v>
      </c>
      <c r="AE881" s="1">
        <v>276977</v>
      </c>
      <c r="AH881" s="136">
        <f t="shared" si="13"/>
        <v>37784</v>
      </c>
      <c r="AI881" s="177">
        <f>HLOOKUP(附加题模型!$E$2,历史数据!$B$3:$K$5000,ROW(A879),)</f>
        <v>9.2787759345110992</v>
      </c>
      <c r="AJ881" s="177">
        <f>HLOOKUP(附加题模型!$E$2,历史数据!$L$3:$U$5000,ROW(A879),)</f>
        <v>9.4612237759200308</v>
      </c>
    </row>
    <row r="882" spans="1:36" x14ac:dyDescent="0.2">
      <c r="A882" s="148">
        <v>37785</v>
      </c>
      <c r="B882" s="137">
        <v>15.071115409828</v>
      </c>
      <c r="C882" s="137">
        <v>51.574153974858099</v>
      </c>
      <c r="D882" s="137">
        <v>8.5219037348977498</v>
      </c>
      <c r="E882" s="137">
        <v>9.1229459583934407</v>
      </c>
      <c r="F882" s="137">
        <v>17.124885084236599</v>
      </c>
      <c r="G882" s="137">
        <v>27.972640011121602</v>
      </c>
      <c r="H882" s="137">
        <v>6.8320170109356004</v>
      </c>
      <c r="I882" s="137">
        <v>17.8932022839506</v>
      </c>
      <c r="J882" s="137">
        <v>13.150695517774301</v>
      </c>
      <c r="K882" s="137">
        <v>9.3830318438876308</v>
      </c>
      <c r="L882" s="137">
        <v>15.1827533017526</v>
      </c>
      <c r="M882" s="137">
        <v>54.413802333592898</v>
      </c>
      <c r="N882" s="137">
        <v>8.4487094696900407</v>
      </c>
      <c r="O882" s="137">
        <v>9.2138723300717693</v>
      </c>
      <c r="P882" s="137">
        <v>16.980204795506499</v>
      </c>
      <c r="Q882" s="137">
        <v>27.653387054472901</v>
      </c>
      <c r="R882" s="137">
        <v>6.9028675577156804</v>
      </c>
      <c r="S882" s="137">
        <v>18.0114393034481</v>
      </c>
      <c r="T882" s="137">
        <v>13.2923183925811</v>
      </c>
      <c r="U882" s="137">
        <v>9.5524476966244904</v>
      </c>
      <c r="V882" s="1">
        <v>558663</v>
      </c>
      <c r="W882" s="1">
        <v>3468419</v>
      </c>
      <c r="X882" s="1">
        <v>522000</v>
      </c>
      <c r="Y882" s="1">
        <v>248581</v>
      </c>
      <c r="Z882" s="1">
        <v>123193</v>
      </c>
      <c r="AA882" s="1">
        <v>94103</v>
      </c>
      <c r="AB882" s="1">
        <v>2458137</v>
      </c>
      <c r="AC882" s="1">
        <v>296631</v>
      </c>
      <c r="AD882" s="1">
        <v>183700</v>
      </c>
      <c r="AE882" s="1">
        <v>232786</v>
      </c>
      <c r="AH882" s="136">
        <f t="shared" si="13"/>
        <v>37785</v>
      </c>
      <c r="AI882" s="177">
        <f>HLOOKUP(附加题模型!$E$2,历史数据!$B$3:$K$5000,ROW(A880),)</f>
        <v>9.3830318438876308</v>
      </c>
      <c r="AJ882" s="177">
        <f>HLOOKUP(附加题模型!$E$2,历史数据!$L$3:$U$5000,ROW(A880),)</f>
        <v>9.5524476966244904</v>
      </c>
    </row>
    <row r="883" spans="1:36" x14ac:dyDescent="0.2">
      <c r="A883" s="148">
        <v>37788</v>
      </c>
      <c r="B883" s="137">
        <v>15.2106627747338</v>
      </c>
      <c r="C883" s="137">
        <v>56.255736404123503</v>
      </c>
      <c r="D883" s="137">
        <v>8.5114474112966505</v>
      </c>
      <c r="E883" s="137">
        <v>9.2441811206312199</v>
      </c>
      <c r="F883" s="137">
        <v>16.901288274380899</v>
      </c>
      <c r="G883" s="137">
        <v>27.6685895762181</v>
      </c>
      <c r="H883" s="137">
        <v>6.92311057108141</v>
      </c>
      <c r="I883" s="137">
        <v>18.190360885932702</v>
      </c>
      <c r="J883" s="137">
        <v>13.3732457496136</v>
      </c>
      <c r="K883" s="137">
        <v>9.5524476966244904</v>
      </c>
      <c r="L883" s="137">
        <v>15.238572247714901</v>
      </c>
      <c r="M883" s="137">
        <v>57.0999561864501</v>
      </c>
      <c r="N883" s="137">
        <v>8.4696221168922392</v>
      </c>
      <c r="O883" s="137">
        <v>9.2138723300717693</v>
      </c>
      <c r="P883" s="137">
        <v>17.032815809590101</v>
      </c>
      <c r="Q883" s="137">
        <v>27.410146706550101</v>
      </c>
      <c r="R883" s="137">
        <v>6.7814094775212599</v>
      </c>
      <c r="S883" s="137">
        <v>17.713236665973799</v>
      </c>
      <c r="T883" s="137">
        <v>13.211391035548701</v>
      </c>
      <c r="U883" s="137">
        <v>9.4351597985758993</v>
      </c>
      <c r="V883" s="1">
        <v>556730</v>
      </c>
      <c r="W883" s="1">
        <v>12149438</v>
      </c>
      <c r="X883" s="1">
        <v>286737</v>
      </c>
      <c r="Y883" s="1">
        <v>176842</v>
      </c>
      <c r="Z883" s="1">
        <v>168000</v>
      </c>
      <c r="AA883" s="1">
        <v>73322</v>
      </c>
      <c r="AB883" s="1">
        <v>1099447</v>
      </c>
      <c r="AC883" s="1">
        <v>187509</v>
      </c>
      <c r="AD883" s="1">
        <v>165050</v>
      </c>
      <c r="AE883" s="1">
        <v>224360</v>
      </c>
      <c r="AH883" s="136">
        <f t="shared" si="13"/>
        <v>37788</v>
      </c>
      <c r="AI883" s="177">
        <f>HLOOKUP(附加题模型!$E$2,历史数据!$B$3:$K$5000,ROW(A881),)</f>
        <v>9.5524476966244904</v>
      </c>
      <c r="AJ883" s="177">
        <f>HLOOKUP(附加题模型!$E$2,历史数据!$L$3:$U$5000,ROW(A881),)</f>
        <v>9.4351597985758993</v>
      </c>
    </row>
    <row r="884" spans="1:36" x14ac:dyDescent="0.2">
      <c r="A884" s="148">
        <v>37789</v>
      </c>
      <c r="B884" s="137">
        <v>15.3502101396396</v>
      </c>
      <c r="C884" s="137">
        <v>57.560439704082697</v>
      </c>
      <c r="D884" s="137">
        <v>8.4800784404933403</v>
      </c>
      <c r="E884" s="137">
        <v>9.2138723300717693</v>
      </c>
      <c r="F884" s="137">
        <v>16.835524506776299</v>
      </c>
      <c r="G884" s="137">
        <v>27.7902097501795</v>
      </c>
      <c r="H884" s="137">
        <v>6.7814094775212599</v>
      </c>
      <c r="I884" s="137">
        <v>17.6933564901422</v>
      </c>
      <c r="J884" s="137">
        <v>13.2012751159196</v>
      </c>
      <c r="K884" s="137">
        <v>9.4351597985758993</v>
      </c>
      <c r="L884" s="137">
        <v>15.378119612620701</v>
      </c>
      <c r="M884" s="137">
        <v>55.488263874735701</v>
      </c>
      <c r="N884" s="137">
        <v>8.4277968224878403</v>
      </c>
      <c r="O884" s="137">
        <v>9.2441811206312199</v>
      </c>
      <c r="P884" s="137">
        <v>16.874982767339102</v>
      </c>
      <c r="Q884" s="137">
        <v>28.094260185083002</v>
      </c>
      <c r="R884" s="137">
        <v>6.8016524908870002</v>
      </c>
      <c r="S884" s="137">
        <v>17.673476314310602</v>
      </c>
      <c r="T884" s="137">
        <v>13.079884080370899</v>
      </c>
      <c r="U884" s="137">
        <v>9.2527119571669694</v>
      </c>
      <c r="V884" s="1">
        <v>1372837</v>
      </c>
      <c r="W884" s="1">
        <v>7573452</v>
      </c>
      <c r="X884" s="1">
        <v>284146</v>
      </c>
      <c r="Y884" s="1">
        <v>339500</v>
      </c>
      <c r="Z884" s="1">
        <v>43389</v>
      </c>
      <c r="AA884" s="1">
        <v>89163</v>
      </c>
      <c r="AB884" s="1">
        <v>808444</v>
      </c>
      <c r="AC884" s="1">
        <v>257730</v>
      </c>
      <c r="AD884" s="1">
        <v>120700</v>
      </c>
      <c r="AE884" s="1">
        <v>228460</v>
      </c>
      <c r="AH884" s="136">
        <f t="shared" si="13"/>
        <v>37789</v>
      </c>
      <c r="AI884" s="177">
        <f>HLOOKUP(附加题模型!$E$2,历史数据!$B$3:$K$5000,ROW(A882),)</f>
        <v>9.4351597985758993</v>
      </c>
      <c r="AJ884" s="177">
        <f>HLOOKUP(附加题模型!$E$2,历史数据!$L$3:$U$5000,ROW(A882),)</f>
        <v>9.2527119571669694</v>
      </c>
    </row>
    <row r="885" spans="1:36" x14ac:dyDescent="0.2">
      <c r="A885" s="148">
        <v>37790</v>
      </c>
      <c r="B885" s="137">
        <v>15.4897575045454</v>
      </c>
      <c r="C885" s="137">
        <v>54.874285851225501</v>
      </c>
      <c r="D885" s="137">
        <v>8.4277968224878403</v>
      </c>
      <c r="E885" s="137">
        <v>9.2952539445021092</v>
      </c>
      <c r="F885" s="137">
        <v>16.874982767339102</v>
      </c>
      <c r="G885" s="137">
        <v>27.972640011121602</v>
      </c>
      <c r="H885" s="137">
        <v>6.8117739975698699</v>
      </c>
      <c r="I885" s="137">
        <v>17.6933564901422</v>
      </c>
      <c r="J885" s="137">
        <v>13.2215069551777</v>
      </c>
      <c r="K885" s="137">
        <v>9.2266479798228396</v>
      </c>
      <c r="L885" s="137">
        <v>15.294391193677299</v>
      </c>
      <c r="M885" s="137">
        <v>57.023208933511299</v>
      </c>
      <c r="N885" s="137">
        <v>8.3650588808812305</v>
      </c>
      <c r="O885" s="137">
        <v>9.0501043899218399</v>
      </c>
      <c r="P885" s="137">
        <v>16.769760739171801</v>
      </c>
      <c r="Q885" s="137">
        <v>27.577374445747001</v>
      </c>
      <c r="R885" s="137">
        <v>6.6801944106925903</v>
      </c>
      <c r="S885" s="137">
        <v>17.752997017637</v>
      </c>
      <c r="T885" s="137">
        <v>13.140579598145299</v>
      </c>
      <c r="U885" s="137">
        <v>9.4872877532641606</v>
      </c>
      <c r="V885" s="1">
        <v>541270</v>
      </c>
      <c r="W885" s="1">
        <v>8474247</v>
      </c>
      <c r="X885" s="1">
        <v>296579</v>
      </c>
      <c r="Y885" s="1">
        <v>256536</v>
      </c>
      <c r="Z885" s="1">
        <v>70310</v>
      </c>
      <c r="AA885" s="1">
        <v>62800</v>
      </c>
      <c r="AB885" s="1">
        <v>854366</v>
      </c>
      <c r="AC885" s="1">
        <v>193258</v>
      </c>
      <c r="AD885" s="1">
        <v>115300</v>
      </c>
      <c r="AE885" s="1">
        <v>259380</v>
      </c>
      <c r="AH885" s="136">
        <f t="shared" si="13"/>
        <v>37790</v>
      </c>
      <c r="AI885" s="177">
        <f>HLOOKUP(附加题模型!$E$2,历史数据!$B$3:$K$5000,ROW(A883),)</f>
        <v>9.2266479798228396</v>
      </c>
      <c r="AJ885" s="177">
        <f>HLOOKUP(附加题模型!$E$2,历史数据!$L$3:$U$5000,ROW(A883),)</f>
        <v>9.4872877532641606</v>
      </c>
    </row>
    <row r="886" spans="1:36" x14ac:dyDescent="0.2">
      <c r="A886" s="148">
        <v>37791</v>
      </c>
      <c r="B886" s="137">
        <v>15.2106627747338</v>
      </c>
      <c r="C886" s="137">
        <v>56.255736404123503</v>
      </c>
      <c r="D886" s="137">
        <v>8.3441462336790195</v>
      </c>
      <c r="E886" s="137">
        <v>9.0501043899218399</v>
      </c>
      <c r="F886" s="137">
        <v>16.717149725088099</v>
      </c>
      <c r="G886" s="137">
        <v>27.881424880650499</v>
      </c>
      <c r="H886" s="137">
        <v>6.6801944106925903</v>
      </c>
      <c r="I886" s="137">
        <v>17.713236665973799</v>
      </c>
      <c r="J886" s="137">
        <v>13.150695517774301</v>
      </c>
      <c r="K886" s="137">
        <v>9.5003197419362309</v>
      </c>
      <c r="L886" s="137">
        <v>15.015296463865599</v>
      </c>
      <c r="M886" s="137">
        <v>55.488263874735701</v>
      </c>
      <c r="N886" s="137">
        <v>8.2395829976680108</v>
      </c>
      <c r="O886" s="137">
        <v>8.9683878717284102</v>
      </c>
      <c r="P886" s="137">
        <v>16.585622189878901</v>
      </c>
      <c r="Q886" s="137">
        <v>27.136501315137</v>
      </c>
      <c r="R886" s="137">
        <v>6.6801944106925903</v>
      </c>
      <c r="S886" s="137">
        <v>17.991559127616501</v>
      </c>
      <c r="T886" s="137">
        <v>13.1102318392581</v>
      </c>
      <c r="U886" s="137">
        <v>9.6306396286568905</v>
      </c>
      <c r="V886" s="1">
        <v>546486</v>
      </c>
      <c r="W886" s="1">
        <v>5511399</v>
      </c>
      <c r="X886" s="1">
        <v>418926</v>
      </c>
      <c r="Y886" s="1">
        <v>448700</v>
      </c>
      <c r="Z886" s="1">
        <v>82400</v>
      </c>
      <c r="AA886" s="1">
        <v>115672</v>
      </c>
      <c r="AB886" s="1">
        <v>0</v>
      </c>
      <c r="AC886" s="1">
        <v>531314</v>
      </c>
      <c r="AD886" s="1">
        <v>257354</v>
      </c>
      <c r="AE886" s="1">
        <v>907719</v>
      </c>
      <c r="AH886" s="136">
        <f t="shared" si="13"/>
        <v>37791</v>
      </c>
      <c r="AI886" s="177">
        <f>HLOOKUP(附加题模型!$E$2,历史数据!$B$3:$K$5000,ROW(A884),)</f>
        <v>9.5003197419362309</v>
      </c>
      <c r="AJ886" s="177">
        <f>HLOOKUP(附加题模型!$E$2,历史数据!$L$3:$U$5000,ROW(A884),)</f>
        <v>9.6306396286568905</v>
      </c>
    </row>
    <row r="887" spans="1:36" x14ac:dyDescent="0.2">
      <c r="A887" s="148">
        <v>37792</v>
      </c>
      <c r="B887" s="137">
        <v>14.9315680449221</v>
      </c>
      <c r="C887" s="137">
        <v>54.874285851225501</v>
      </c>
      <c r="D887" s="137">
        <v>8.2604956448702094</v>
      </c>
      <c r="E887" s="137">
        <v>8.9683878717284102</v>
      </c>
      <c r="F887" s="137">
        <v>16.585622189878901</v>
      </c>
      <c r="G887" s="137">
        <v>27.121298793391801</v>
      </c>
      <c r="H887" s="137">
        <v>6.5789793438639101</v>
      </c>
      <c r="I887" s="137">
        <v>17.991559127616501</v>
      </c>
      <c r="J887" s="137">
        <v>13.140579598145299</v>
      </c>
      <c r="K887" s="137">
        <v>9.6306396286568905</v>
      </c>
      <c r="L887" s="137">
        <v>15.015296463865599</v>
      </c>
      <c r="M887" s="137">
        <v>54.4905495865316</v>
      </c>
      <c r="N887" s="137">
        <v>8.1977577032635995</v>
      </c>
      <c r="O887" s="137">
        <v>8.9786024365025892</v>
      </c>
      <c r="P887" s="137">
        <v>16.3751781335442</v>
      </c>
      <c r="Q887" s="137">
        <v>26.908463488959299</v>
      </c>
      <c r="R887" s="137">
        <v>6.5182503037667097</v>
      </c>
      <c r="S887" s="137">
        <v>17.733116841805401</v>
      </c>
      <c r="T887" s="137">
        <v>13.079884080370899</v>
      </c>
      <c r="U887" s="137">
        <v>9.5524476966244904</v>
      </c>
      <c r="V887" s="1">
        <v>428670</v>
      </c>
      <c r="W887" s="1">
        <v>2994746</v>
      </c>
      <c r="X887" s="1">
        <v>217400</v>
      </c>
      <c r="Y887" s="1">
        <v>162216</v>
      </c>
      <c r="Z887" s="1">
        <v>100040</v>
      </c>
      <c r="AA887" s="1">
        <v>42864</v>
      </c>
      <c r="AB887" s="1">
        <v>1120000</v>
      </c>
      <c r="AC887" s="1">
        <v>235150</v>
      </c>
      <c r="AD887" s="1">
        <v>173422</v>
      </c>
      <c r="AE887" s="1">
        <v>371142</v>
      </c>
      <c r="AH887" s="136">
        <f t="shared" si="13"/>
        <v>37792</v>
      </c>
      <c r="AI887" s="177">
        <f>HLOOKUP(附加题模型!$E$2,历史数据!$B$3:$K$5000,ROW(A885),)</f>
        <v>9.6306396286568905</v>
      </c>
      <c r="AJ887" s="177">
        <f>HLOOKUP(附加题模型!$E$2,历史数据!$L$3:$U$5000,ROW(A885),)</f>
        <v>9.5524476966244904</v>
      </c>
    </row>
    <row r="888" spans="1:36" x14ac:dyDescent="0.2">
      <c r="A888" s="148">
        <v>37795</v>
      </c>
      <c r="B888" s="137">
        <v>15.015296463865599</v>
      </c>
      <c r="C888" s="137">
        <v>54.567296839470401</v>
      </c>
      <c r="D888" s="137">
        <v>8.1454760852580907</v>
      </c>
      <c r="E888" s="137">
        <v>8.9377441774058806</v>
      </c>
      <c r="F888" s="137">
        <v>16.362025380023301</v>
      </c>
      <c r="G888" s="137">
        <v>26.7716407932528</v>
      </c>
      <c r="H888" s="137">
        <v>6.4777642770352397</v>
      </c>
      <c r="I888" s="137">
        <v>17.6933564901422</v>
      </c>
      <c r="J888" s="137">
        <v>12.8472179289026</v>
      </c>
      <c r="K888" s="137">
        <v>9.6176076399848203</v>
      </c>
      <c r="L888" s="137">
        <v>14.764111207035199</v>
      </c>
      <c r="M888" s="137">
        <v>51.804395733674397</v>
      </c>
      <c r="N888" s="137">
        <v>8.0722818200503799</v>
      </c>
      <c r="O888" s="137">
        <v>8.8458130944382791</v>
      </c>
      <c r="P888" s="137">
        <v>15.599165675809999</v>
      </c>
      <c r="Q888" s="137">
        <v>26.4067802713686</v>
      </c>
      <c r="R888" s="137">
        <v>6.5283718104495696</v>
      </c>
      <c r="S888" s="137">
        <v>17.216232270183301</v>
      </c>
      <c r="T888" s="137">
        <v>13.2822024729521</v>
      </c>
      <c r="U888" s="137">
        <v>9.0832961044301097</v>
      </c>
      <c r="V888" s="1">
        <v>588000</v>
      </c>
      <c r="W888" s="1">
        <v>5013790</v>
      </c>
      <c r="X888" s="1">
        <v>351155</v>
      </c>
      <c r="Y888" s="1">
        <v>203600</v>
      </c>
      <c r="Z888" s="1">
        <v>204121</v>
      </c>
      <c r="AA888" s="1">
        <v>88767</v>
      </c>
      <c r="AB888" s="1">
        <v>725646</v>
      </c>
      <c r="AC888" s="1">
        <v>325031</v>
      </c>
      <c r="AD888" s="1">
        <v>283466</v>
      </c>
      <c r="AE888" s="1">
        <v>451690</v>
      </c>
      <c r="AH888" s="136">
        <f t="shared" si="13"/>
        <v>37795</v>
      </c>
      <c r="AI888" s="177">
        <f>HLOOKUP(附加题模型!$E$2,历史数据!$B$3:$K$5000,ROW(A886),)</f>
        <v>9.6176076399848203</v>
      </c>
      <c r="AJ888" s="177">
        <f>HLOOKUP(附加题模型!$E$2,历史数据!$L$3:$U$5000,ROW(A886),)</f>
        <v>9.0832961044301097</v>
      </c>
    </row>
    <row r="889" spans="1:36" x14ac:dyDescent="0.2">
      <c r="A889" s="148">
        <v>37796</v>
      </c>
      <c r="B889" s="137">
        <v>14.7920206800163</v>
      </c>
      <c r="C889" s="137">
        <v>51.804395733674397</v>
      </c>
      <c r="D889" s="137">
        <v>8.0722818200503799</v>
      </c>
      <c r="E889" s="137">
        <v>8.8049548353415599</v>
      </c>
      <c r="F889" s="137">
        <v>15.493943647642601</v>
      </c>
      <c r="G889" s="137">
        <v>26.315565140897501</v>
      </c>
      <c r="H889" s="137">
        <v>6.5384933171324402</v>
      </c>
      <c r="I889" s="137">
        <v>17.196352094351699</v>
      </c>
      <c r="J889" s="137">
        <v>13.150695517774301</v>
      </c>
      <c r="K889" s="137">
        <v>9.1875520138066396</v>
      </c>
      <c r="L889" s="137">
        <v>14.8199301529975</v>
      </c>
      <c r="M889" s="137">
        <v>52.955604527756101</v>
      </c>
      <c r="N889" s="137">
        <v>8.1350197616569897</v>
      </c>
      <c r="O889" s="137">
        <v>8.8662422239866299</v>
      </c>
      <c r="P889" s="137">
        <v>15.454485387079901</v>
      </c>
      <c r="Q889" s="137">
        <v>26.497995401839599</v>
      </c>
      <c r="R889" s="137">
        <v>6.6295868772782498</v>
      </c>
      <c r="S889" s="137">
        <v>17.116831391025201</v>
      </c>
      <c r="T889" s="137">
        <v>13.2012751159196</v>
      </c>
      <c r="U889" s="137">
        <v>9.2396799684948991</v>
      </c>
      <c r="V889" s="1">
        <v>236668</v>
      </c>
      <c r="W889" s="1">
        <v>5636505</v>
      </c>
      <c r="X889" s="1">
        <v>186963</v>
      </c>
      <c r="Y889" s="1">
        <v>179726</v>
      </c>
      <c r="Z889" s="1">
        <v>162857</v>
      </c>
      <c r="AA889" s="1">
        <v>43149</v>
      </c>
      <c r="AB889" s="1">
        <v>644185</v>
      </c>
      <c r="AC889" s="1">
        <v>276902</v>
      </c>
      <c r="AD889" s="1">
        <v>36543</v>
      </c>
      <c r="AE889" s="1">
        <v>182800</v>
      </c>
      <c r="AH889" s="136">
        <f t="shared" si="13"/>
        <v>37796</v>
      </c>
      <c r="AI889" s="177">
        <f>HLOOKUP(附加题模型!$E$2,历史数据!$B$3:$K$5000,ROW(A887),)</f>
        <v>9.1875520138066396</v>
      </c>
      <c r="AJ889" s="177">
        <f>HLOOKUP(附加题模型!$E$2,历史数据!$L$3:$U$5000,ROW(A887),)</f>
        <v>9.2396799684948991</v>
      </c>
    </row>
    <row r="890" spans="1:36" x14ac:dyDescent="0.2">
      <c r="A890" s="148">
        <v>37797</v>
      </c>
      <c r="B890" s="137">
        <v>14.8199301529975</v>
      </c>
      <c r="C890" s="137">
        <v>53.032351780694903</v>
      </c>
      <c r="D890" s="137">
        <v>8.1977577032635995</v>
      </c>
      <c r="E890" s="137">
        <v>8.8866713535349895</v>
      </c>
      <c r="F890" s="137">
        <v>15.5070964011635</v>
      </c>
      <c r="G890" s="137">
        <v>26.878058445469001</v>
      </c>
      <c r="H890" s="137">
        <v>6.6397083839611204</v>
      </c>
      <c r="I890" s="137">
        <v>17.1367115668568</v>
      </c>
      <c r="J890" s="137">
        <v>13.1810432766615</v>
      </c>
      <c r="K890" s="137">
        <v>9.2396799684948991</v>
      </c>
      <c r="L890" s="137">
        <v>14.6245638421293</v>
      </c>
      <c r="M890" s="137">
        <v>52.034637492490802</v>
      </c>
      <c r="N890" s="137">
        <v>8.0513691728481795</v>
      </c>
      <c r="O890" s="137">
        <v>8.9173150478575192</v>
      </c>
      <c r="P890" s="137">
        <v>15.3887216194753</v>
      </c>
      <c r="Q890" s="137">
        <v>26.4523878366041</v>
      </c>
      <c r="R890" s="137">
        <v>6.50812879708384</v>
      </c>
      <c r="S890" s="137">
        <v>16.8782692810457</v>
      </c>
      <c r="T890" s="137">
        <v>13.2012751159196</v>
      </c>
      <c r="U890" s="137">
        <v>9.0572321270859799</v>
      </c>
      <c r="V890" s="1">
        <v>306648</v>
      </c>
      <c r="W890" s="1">
        <v>5681328</v>
      </c>
      <c r="X890" s="1">
        <v>176700</v>
      </c>
      <c r="Y890" s="1">
        <v>156487</v>
      </c>
      <c r="Z890" s="1">
        <v>64260</v>
      </c>
      <c r="AA890" s="1">
        <v>23820</v>
      </c>
      <c r="AB890" s="1">
        <v>526296</v>
      </c>
      <c r="AC890" s="1">
        <v>183136</v>
      </c>
      <c r="AD890" s="1">
        <v>172150</v>
      </c>
      <c r="AE890" s="1">
        <v>223330</v>
      </c>
      <c r="AH890" s="136">
        <f t="shared" si="13"/>
        <v>37797</v>
      </c>
      <c r="AI890" s="177">
        <f>HLOOKUP(附加题模型!$E$2,历史数据!$B$3:$K$5000,ROW(A888),)</f>
        <v>9.2396799684948991</v>
      </c>
      <c r="AJ890" s="177">
        <f>HLOOKUP(附加题模型!$E$2,历史数据!$L$3:$U$5000,ROW(A888),)</f>
        <v>9.0572321270859799</v>
      </c>
    </row>
    <row r="891" spans="1:36" x14ac:dyDescent="0.2">
      <c r="A891" s="148">
        <v>37798</v>
      </c>
      <c r="B891" s="137">
        <v>14.6245638421293</v>
      </c>
      <c r="C891" s="137">
        <v>51.881142986613199</v>
      </c>
      <c r="D891" s="137">
        <v>7.9049806424327604</v>
      </c>
      <c r="E891" s="137">
        <v>8.9173150478575192</v>
      </c>
      <c r="F891" s="137">
        <v>15.1519720560987</v>
      </c>
      <c r="G891" s="137">
        <v>26.4523878366041</v>
      </c>
      <c r="H891" s="137">
        <v>6.5283718104495696</v>
      </c>
      <c r="I891" s="137">
        <v>16.798748577719302</v>
      </c>
      <c r="J891" s="137">
        <v>13.049536321483799</v>
      </c>
      <c r="K891" s="137">
        <v>9.0572321270859799</v>
      </c>
      <c r="L891" s="137">
        <v>14.6245638421293</v>
      </c>
      <c r="M891" s="137">
        <v>52.341626504245902</v>
      </c>
      <c r="N891" s="137">
        <v>8.0513691728481795</v>
      </c>
      <c r="O891" s="137">
        <v>8.9275296126316999</v>
      </c>
      <c r="P891" s="137">
        <v>15.415027126517099</v>
      </c>
      <c r="Q891" s="137">
        <v>26.741235749762399</v>
      </c>
      <c r="R891" s="137">
        <v>6.50812879708384</v>
      </c>
      <c r="S891" s="137">
        <v>17.037310687698699</v>
      </c>
      <c r="T891" s="137">
        <v>13.150695517774301</v>
      </c>
      <c r="U891" s="137">
        <v>9.1093600817742395</v>
      </c>
      <c r="V891" s="1">
        <v>515235</v>
      </c>
      <c r="W891" s="1">
        <v>8433089</v>
      </c>
      <c r="X891" s="1">
        <v>314788</v>
      </c>
      <c r="Y891" s="1">
        <v>235066</v>
      </c>
      <c r="Z891" s="1">
        <v>59400</v>
      </c>
      <c r="AA891" s="1">
        <v>69992</v>
      </c>
      <c r="AB891" s="1">
        <v>1001955</v>
      </c>
      <c r="AC891" s="1">
        <v>351366</v>
      </c>
      <c r="AD891" s="1">
        <v>59151</v>
      </c>
      <c r="AE891" s="1">
        <v>308970</v>
      </c>
      <c r="AH891" s="136">
        <f t="shared" si="13"/>
        <v>37798</v>
      </c>
      <c r="AI891" s="177">
        <f>HLOOKUP(附加题模型!$E$2,历史数据!$B$3:$K$5000,ROW(A889),)</f>
        <v>9.0572321270859799</v>
      </c>
      <c r="AJ891" s="177">
        <f>HLOOKUP(附加题模型!$E$2,历史数据!$L$3:$U$5000,ROW(A889),)</f>
        <v>9.1093600817742395</v>
      </c>
    </row>
    <row r="892" spans="1:36" x14ac:dyDescent="0.2">
      <c r="A892" s="148">
        <v>37799</v>
      </c>
      <c r="B892" s="137">
        <v>14.708292261072801</v>
      </c>
      <c r="C892" s="137">
        <v>51.420659468980602</v>
      </c>
      <c r="D892" s="137">
        <v>8.0827381436514898</v>
      </c>
      <c r="E892" s="137">
        <v>8.6619509285030691</v>
      </c>
      <c r="F892" s="137">
        <v>15.3887216194753</v>
      </c>
      <c r="G892" s="137">
        <v>26.604413054055801</v>
      </c>
      <c r="H892" s="137">
        <v>6.5992223572296496</v>
      </c>
      <c r="I892" s="137">
        <v>17.017430511867101</v>
      </c>
      <c r="J892" s="137">
        <v>13.059652241112801</v>
      </c>
      <c r="K892" s="137">
        <v>9.1093600817742395</v>
      </c>
      <c r="L892" s="137">
        <v>14.3733785852989</v>
      </c>
      <c r="M892" s="137">
        <v>51.420659468980602</v>
      </c>
      <c r="N892" s="137">
        <v>7.9154369660338597</v>
      </c>
      <c r="O892" s="137">
        <v>8.8049548353415599</v>
      </c>
      <c r="P892" s="137">
        <v>15.2571940842661</v>
      </c>
      <c r="Q892" s="137">
        <v>26.300362619152299</v>
      </c>
      <c r="R892" s="137">
        <v>6.4473997569866404</v>
      </c>
      <c r="S892" s="137">
        <v>16.281864006097098</v>
      </c>
      <c r="T892" s="137">
        <v>12.9483771251932</v>
      </c>
      <c r="U892" s="137">
        <v>8.8356883196608607</v>
      </c>
      <c r="V892" s="1">
        <v>403060</v>
      </c>
      <c r="W892" s="1">
        <v>3948637</v>
      </c>
      <c r="X892" s="1">
        <v>160300</v>
      </c>
      <c r="Y892" s="1">
        <v>131250</v>
      </c>
      <c r="Z892" s="1">
        <v>43200</v>
      </c>
      <c r="AA892" s="1">
        <v>33651</v>
      </c>
      <c r="AB892" s="1">
        <v>647944</v>
      </c>
      <c r="AC892" s="1">
        <v>522243</v>
      </c>
      <c r="AD892" s="1">
        <v>84801</v>
      </c>
      <c r="AE892" s="1">
        <v>278673</v>
      </c>
      <c r="AH892" s="136">
        <f t="shared" si="13"/>
        <v>37799</v>
      </c>
      <c r="AI892" s="177">
        <f>HLOOKUP(附加题模型!$E$2,历史数据!$B$3:$K$5000,ROW(A890),)</f>
        <v>9.1093600817742395</v>
      </c>
      <c r="AJ892" s="177">
        <f>HLOOKUP(附加题模型!$E$2,历史数据!$L$3:$U$5000,ROW(A890),)</f>
        <v>8.8356883196608607</v>
      </c>
    </row>
    <row r="893" spans="1:36" x14ac:dyDescent="0.2">
      <c r="A893" s="148">
        <v>37802</v>
      </c>
      <c r="B893" s="137">
        <v>14.3733785852989</v>
      </c>
      <c r="C893" s="137">
        <v>51.497406721919297</v>
      </c>
      <c r="D893" s="137">
        <v>7.86315534802835</v>
      </c>
      <c r="E893" s="137">
        <v>8.7947402705673792</v>
      </c>
      <c r="F893" s="137">
        <v>15.1256665490569</v>
      </c>
      <c r="G893" s="137">
        <v>26.52840044533</v>
      </c>
      <c r="H893" s="137">
        <v>6.4473997569866404</v>
      </c>
      <c r="I893" s="137">
        <v>16.281864006097098</v>
      </c>
      <c r="J893" s="137">
        <v>12.806754250386399</v>
      </c>
      <c r="K893" s="137">
        <v>8.7314324102843308</v>
      </c>
      <c r="L893" s="137">
        <v>14.3733785852989</v>
      </c>
      <c r="M893" s="137">
        <v>49.271736386694798</v>
      </c>
      <c r="N893" s="137">
        <v>7.8108737300228501</v>
      </c>
      <c r="O893" s="137">
        <v>8.6823800580514305</v>
      </c>
      <c r="P893" s="137">
        <v>14.639014668782901</v>
      </c>
      <c r="Q893" s="137">
        <v>26.0419197494844</v>
      </c>
      <c r="R893" s="137">
        <v>6.27533414337789</v>
      </c>
      <c r="S893" s="137">
        <v>16.222223478602299</v>
      </c>
      <c r="T893" s="137">
        <v>12.432465224111301</v>
      </c>
      <c r="U893" s="137">
        <v>8.6923364442681308</v>
      </c>
      <c r="V893" s="1">
        <v>0</v>
      </c>
      <c r="W893" s="1">
        <v>3022966</v>
      </c>
      <c r="X893" s="1">
        <v>264150</v>
      </c>
      <c r="Y893" s="1">
        <v>184700</v>
      </c>
      <c r="Z893" s="1">
        <v>359882</v>
      </c>
      <c r="AA893" s="1">
        <v>48400</v>
      </c>
      <c r="AB893" s="1">
        <v>746450</v>
      </c>
      <c r="AC893" s="1">
        <v>245910</v>
      </c>
      <c r="AD893" s="1">
        <v>155910</v>
      </c>
      <c r="AE893" s="1">
        <v>165490</v>
      </c>
      <c r="AH893" s="136">
        <f t="shared" si="13"/>
        <v>37802</v>
      </c>
      <c r="AI893" s="177">
        <f>HLOOKUP(附加题模型!$E$2,历史数据!$B$3:$K$5000,ROW(A891),)</f>
        <v>8.7314324102843308</v>
      </c>
      <c r="AJ893" s="177">
        <f>HLOOKUP(附加题模型!$E$2,历史数据!$L$3:$U$5000,ROW(A891),)</f>
        <v>8.6923364442681308</v>
      </c>
    </row>
    <row r="894" spans="1:36" x14ac:dyDescent="0.2">
      <c r="A894" s="148">
        <v>37803</v>
      </c>
      <c r="B894" s="137">
        <v>14.2059217474119</v>
      </c>
      <c r="C894" s="137">
        <v>49.501978145511103</v>
      </c>
      <c r="D894" s="137">
        <v>7.8526990244272499</v>
      </c>
      <c r="E894" s="137">
        <v>8.7334528819223198</v>
      </c>
      <c r="F894" s="137">
        <v>14.625861915262</v>
      </c>
      <c r="G894" s="137">
        <v>26.072324792974701</v>
      </c>
      <c r="H894" s="137">
        <v>6.2955771567436196</v>
      </c>
      <c r="I894" s="137">
        <v>16.2619838302655</v>
      </c>
      <c r="J894" s="137">
        <v>12.4223493044822</v>
      </c>
      <c r="K894" s="137">
        <v>8.7053684329401904</v>
      </c>
      <c r="L894" s="137">
        <v>14.3454691123177</v>
      </c>
      <c r="M894" s="137">
        <v>47.813538580858101</v>
      </c>
      <c r="N894" s="137">
        <v>7.7481357884162403</v>
      </c>
      <c r="O894" s="137">
        <v>8.6006635398579991</v>
      </c>
      <c r="P894" s="137">
        <v>14.3891123518854</v>
      </c>
      <c r="Q894" s="137">
        <v>26.148337401700601</v>
      </c>
      <c r="R894" s="137">
        <v>6.2652126366950203</v>
      </c>
      <c r="S894" s="137">
        <v>16.321624357760399</v>
      </c>
      <c r="T894" s="137">
        <v>12.6448995363215</v>
      </c>
      <c r="U894" s="137">
        <v>8.6402084895798605</v>
      </c>
      <c r="V894" s="1">
        <v>566180</v>
      </c>
      <c r="W894" s="1">
        <v>2257716</v>
      </c>
      <c r="X894" s="1">
        <v>229968</v>
      </c>
      <c r="Y894" s="1">
        <v>147200</v>
      </c>
      <c r="Z894" s="1">
        <v>164300</v>
      </c>
      <c r="AA894" s="1">
        <v>40500</v>
      </c>
      <c r="AB894" s="1">
        <v>386873</v>
      </c>
      <c r="AC894" s="1">
        <v>291374</v>
      </c>
      <c r="AD894" s="1">
        <v>386630</v>
      </c>
      <c r="AE894" s="1">
        <v>162740</v>
      </c>
      <c r="AH894" s="136">
        <f t="shared" si="13"/>
        <v>37803</v>
      </c>
      <c r="AI894" s="177">
        <f>HLOOKUP(附加题模型!$E$2,历史数据!$B$3:$K$5000,ROW(A892),)</f>
        <v>8.7053684329401904</v>
      </c>
      <c r="AJ894" s="177">
        <f>HLOOKUP(附加题模型!$E$2,历史数据!$L$3:$U$5000,ROW(A892),)</f>
        <v>8.6402084895798605</v>
      </c>
    </row>
    <row r="895" spans="1:36" x14ac:dyDescent="0.2">
      <c r="A895" s="148">
        <v>37804</v>
      </c>
      <c r="B895" s="137">
        <v>14.2617406933742</v>
      </c>
      <c r="C895" s="137">
        <v>47.583296822041703</v>
      </c>
      <c r="D895" s="137">
        <v>7.8422427008261497</v>
      </c>
      <c r="E895" s="137">
        <v>8.5904489750838202</v>
      </c>
      <c r="F895" s="137">
        <v>14.3891123518854</v>
      </c>
      <c r="G895" s="137">
        <v>26.0875273147199</v>
      </c>
      <c r="H895" s="137">
        <v>6.27533414337789</v>
      </c>
      <c r="I895" s="137">
        <v>16.381264885255199</v>
      </c>
      <c r="J895" s="137">
        <v>12.5943199381762</v>
      </c>
      <c r="K895" s="137">
        <v>8.6271765009077992</v>
      </c>
      <c r="L895" s="137">
        <v>14.457107004242401</v>
      </c>
      <c r="M895" s="137">
        <v>48.1205275926132</v>
      </c>
      <c r="N895" s="137">
        <v>7.93634961323606</v>
      </c>
      <c r="O895" s="137">
        <v>8.5802344103096395</v>
      </c>
      <c r="P895" s="137">
        <v>14.3365013378017</v>
      </c>
      <c r="Q895" s="137">
        <v>26.376375227878199</v>
      </c>
      <c r="R895" s="137">
        <v>6.4170352369380304</v>
      </c>
      <c r="S895" s="137">
        <v>16.7192278743928</v>
      </c>
      <c r="T895" s="137">
        <v>12.634783616692401</v>
      </c>
      <c r="U895" s="137">
        <v>8.7574963876284606</v>
      </c>
      <c r="V895" s="1">
        <v>428944</v>
      </c>
      <c r="W895" s="1">
        <v>1837685</v>
      </c>
      <c r="X895" s="1">
        <v>195618</v>
      </c>
      <c r="Y895" s="1">
        <v>267024</v>
      </c>
      <c r="Z895" s="1">
        <v>141100</v>
      </c>
      <c r="AA895" s="1">
        <v>21780</v>
      </c>
      <c r="AB895" s="1">
        <v>579519</v>
      </c>
      <c r="AC895" s="1">
        <v>247098</v>
      </c>
      <c r="AD895" s="1">
        <v>111100</v>
      </c>
      <c r="AE895" s="1">
        <v>201005</v>
      </c>
      <c r="AH895" s="136">
        <f t="shared" si="13"/>
        <v>37804</v>
      </c>
      <c r="AI895" s="177">
        <f>HLOOKUP(附加题模型!$E$2,历史数据!$B$3:$K$5000,ROW(A893),)</f>
        <v>8.6271765009077992</v>
      </c>
      <c r="AJ895" s="177">
        <f>HLOOKUP(附加题模型!$E$2,历史数据!$L$3:$U$5000,ROW(A893),)</f>
        <v>8.7574963876284606</v>
      </c>
    </row>
    <row r="896" spans="1:36" x14ac:dyDescent="0.2">
      <c r="A896" s="148">
        <v>37805</v>
      </c>
      <c r="B896" s="137">
        <v>14.457107004242401</v>
      </c>
      <c r="C896" s="137">
        <v>47.967033086735597</v>
      </c>
      <c r="D896" s="137">
        <v>7.9572622604382701</v>
      </c>
      <c r="E896" s="137">
        <v>8.5802344103096395</v>
      </c>
      <c r="F896" s="137">
        <v>14.3496540913227</v>
      </c>
      <c r="G896" s="137">
        <v>26.634818097546201</v>
      </c>
      <c r="H896" s="137">
        <v>6.4372782503037698</v>
      </c>
      <c r="I896" s="137">
        <v>16.7192278743928</v>
      </c>
      <c r="J896" s="137">
        <v>12.604435857805299</v>
      </c>
      <c r="K896" s="137">
        <v>8.7444643989563904</v>
      </c>
      <c r="L896" s="137">
        <v>14.289650166355401</v>
      </c>
      <c r="M896" s="137">
        <v>48.274022098490697</v>
      </c>
      <c r="N896" s="137">
        <v>8.0304565256459792</v>
      </c>
      <c r="O896" s="137">
        <v>8.5495907159871098</v>
      </c>
      <c r="P896" s="137">
        <v>14.731083943429301</v>
      </c>
      <c r="Q896" s="137">
        <v>26.421982793113699</v>
      </c>
      <c r="R896" s="137">
        <v>6.3664277035236898</v>
      </c>
      <c r="S896" s="137">
        <v>16.7192278743928</v>
      </c>
      <c r="T896" s="137">
        <v>12.715710973724899</v>
      </c>
      <c r="U896" s="137">
        <v>8.8226563309887904</v>
      </c>
      <c r="V896" s="1">
        <v>686823</v>
      </c>
      <c r="W896" s="1">
        <v>2137564</v>
      </c>
      <c r="X896" s="1">
        <v>201218</v>
      </c>
      <c r="Y896" s="1">
        <v>294428</v>
      </c>
      <c r="Z896" s="1">
        <v>175384</v>
      </c>
      <c r="AA896" s="1">
        <v>16727</v>
      </c>
      <c r="AB896" s="1">
        <v>352700</v>
      </c>
      <c r="AC896" s="1">
        <v>300672</v>
      </c>
      <c r="AD896" s="1">
        <v>100600</v>
      </c>
      <c r="AE896" s="1">
        <v>85800</v>
      </c>
      <c r="AH896" s="136">
        <f t="shared" si="13"/>
        <v>37805</v>
      </c>
      <c r="AI896" s="177">
        <f>HLOOKUP(附加题模型!$E$2,历史数据!$B$3:$K$5000,ROW(A894),)</f>
        <v>8.7444643989563904</v>
      </c>
      <c r="AJ896" s="177">
        <f>HLOOKUP(附加题模型!$E$2,历史数据!$L$3:$U$5000,ROW(A894),)</f>
        <v>8.8226563309887904</v>
      </c>
    </row>
    <row r="897" spans="1:36" x14ac:dyDescent="0.2">
      <c r="A897" s="148">
        <v>37806</v>
      </c>
      <c r="B897" s="137">
        <v>14.3454691123177</v>
      </c>
      <c r="C897" s="137">
        <v>48.1205275926132</v>
      </c>
      <c r="D897" s="137">
        <v>8.0618254964492806</v>
      </c>
      <c r="E897" s="137">
        <v>8.5495907159871098</v>
      </c>
      <c r="F897" s="137">
        <v>14.7968477110339</v>
      </c>
      <c r="G897" s="137">
        <v>26.1635399234458</v>
      </c>
      <c r="H897" s="137">
        <v>6.3664277035236898</v>
      </c>
      <c r="I897" s="137">
        <v>16.699347698561201</v>
      </c>
      <c r="J897" s="137">
        <v>12.6448995363215</v>
      </c>
      <c r="K897" s="137">
        <v>8.9008482630211905</v>
      </c>
      <c r="L897" s="137">
        <v>14.2617406933742</v>
      </c>
      <c r="M897" s="137">
        <v>47.276307810286603</v>
      </c>
      <c r="N897" s="137">
        <v>8.1036507908536901</v>
      </c>
      <c r="O897" s="137">
        <v>8.6823800580514305</v>
      </c>
      <c r="P897" s="137">
        <v>14.5206398870946</v>
      </c>
      <c r="Q897" s="137">
        <v>26.345970184387902</v>
      </c>
      <c r="R897" s="137">
        <v>6.3056986634264902</v>
      </c>
      <c r="S897" s="137">
        <v>16.758988226056001</v>
      </c>
      <c r="T897" s="137">
        <v>12.766290571870201</v>
      </c>
      <c r="U897" s="137">
        <v>8.7574963876284606</v>
      </c>
      <c r="V897" s="1">
        <v>518600</v>
      </c>
      <c r="W897" s="1">
        <v>2118755</v>
      </c>
      <c r="X897" s="1">
        <v>303001</v>
      </c>
      <c r="Y897" s="1">
        <v>230045</v>
      </c>
      <c r="Z897" s="1">
        <v>257251</v>
      </c>
      <c r="AA897" s="1">
        <v>32180</v>
      </c>
      <c r="AB897" s="1">
        <v>432550</v>
      </c>
      <c r="AC897" s="1">
        <v>252588</v>
      </c>
      <c r="AD897" s="1">
        <v>80355</v>
      </c>
      <c r="AE897" s="1">
        <v>109330</v>
      </c>
      <c r="AH897" s="136">
        <f t="shared" si="13"/>
        <v>37806</v>
      </c>
      <c r="AI897" s="177">
        <f>HLOOKUP(附加题模型!$E$2,历史数据!$B$3:$K$5000,ROW(A895),)</f>
        <v>8.9008482630211905</v>
      </c>
      <c r="AJ897" s="177">
        <f>HLOOKUP(附加题模型!$E$2,历史数据!$L$3:$U$5000,ROW(A895),)</f>
        <v>8.7574963876284606</v>
      </c>
    </row>
    <row r="898" spans="1:36" x14ac:dyDescent="0.2">
      <c r="A898" s="148">
        <v>37809</v>
      </c>
      <c r="B898" s="137">
        <v>14.2617406933742</v>
      </c>
      <c r="C898" s="137">
        <v>46.8158242926539</v>
      </c>
      <c r="D898" s="137">
        <v>8.1036507908536901</v>
      </c>
      <c r="E898" s="137">
        <v>8.5802344103096395</v>
      </c>
      <c r="F898" s="137">
        <v>14.599556408220099</v>
      </c>
      <c r="G898" s="137">
        <v>26.513197923584801</v>
      </c>
      <c r="H898" s="137">
        <v>6.3056986634264902</v>
      </c>
      <c r="I898" s="137">
        <v>16.758988226056001</v>
      </c>
      <c r="J898" s="137">
        <v>12.543740340030901</v>
      </c>
      <c r="K898" s="137">
        <v>8.7705283763005202</v>
      </c>
      <c r="L898" s="137">
        <v>14.317559639336601</v>
      </c>
      <c r="M898" s="137">
        <v>46.662329786776397</v>
      </c>
      <c r="N898" s="137">
        <v>8.0304565256459792</v>
      </c>
      <c r="O898" s="137">
        <v>8.6210926694063605</v>
      </c>
      <c r="P898" s="137">
        <v>14.3628068448436</v>
      </c>
      <c r="Q898" s="137">
        <v>26.117932358210201</v>
      </c>
      <c r="R898" s="137">
        <v>6.4372782503037698</v>
      </c>
      <c r="S898" s="137">
        <v>16.898149456877402</v>
      </c>
      <c r="T898" s="137">
        <v>12.725826893353901</v>
      </c>
      <c r="U898" s="137">
        <v>8.6141445122357307</v>
      </c>
      <c r="V898" s="1">
        <v>543379</v>
      </c>
      <c r="W898" s="1">
        <v>3878221</v>
      </c>
      <c r="X898" s="1">
        <v>194355</v>
      </c>
      <c r="Y898" s="1">
        <v>125553</v>
      </c>
      <c r="Z898" s="1">
        <v>106900</v>
      </c>
      <c r="AA898" s="1">
        <v>35500</v>
      </c>
      <c r="AB898" s="1">
        <v>473489</v>
      </c>
      <c r="AC898" s="1">
        <v>304132</v>
      </c>
      <c r="AD898" s="1">
        <v>44400</v>
      </c>
      <c r="AE898" s="1">
        <v>150815</v>
      </c>
      <c r="AH898" s="136">
        <f t="shared" si="13"/>
        <v>37809</v>
      </c>
      <c r="AI898" s="177">
        <f>HLOOKUP(附加题模型!$E$2,历史数据!$B$3:$K$5000,ROW(A896),)</f>
        <v>8.7705283763005202</v>
      </c>
      <c r="AJ898" s="177">
        <f>HLOOKUP(附加题模型!$E$2,历史数据!$L$3:$U$5000,ROW(A896),)</f>
        <v>8.6141445122357307</v>
      </c>
    </row>
    <row r="899" spans="1:36" x14ac:dyDescent="0.2">
      <c r="A899" s="148">
        <v>37810</v>
      </c>
      <c r="B899" s="137">
        <v>14.289650166355401</v>
      </c>
      <c r="C899" s="137">
        <v>46.432088027960098</v>
      </c>
      <c r="D899" s="137">
        <v>8.0304565256459792</v>
      </c>
      <c r="E899" s="137">
        <v>8.6313072341805306</v>
      </c>
      <c r="F899" s="137">
        <v>14.270737570197101</v>
      </c>
      <c r="G899" s="137">
        <v>26.391577749623401</v>
      </c>
      <c r="H899" s="137">
        <v>6.4473997569866404</v>
      </c>
      <c r="I899" s="137">
        <v>16.898149456877402</v>
      </c>
      <c r="J899" s="137">
        <v>12.6448995363215</v>
      </c>
      <c r="K899" s="137">
        <v>8.6141445122357307</v>
      </c>
      <c r="L899" s="137">
        <v>14.596654369148199</v>
      </c>
      <c r="M899" s="137">
        <v>46.969318798531503</v>
      </c>
      <c r="N899" s="137">
        <v>8.1036507908536901</v>
      </c>
      <c r="O899" s="137">
        <v>8.7743111410190302</v>
      </c>
      <c r="P899" s="137">
        <v>14.4022651054063</v>
      </c>
      <c r="Q899" s="137">
        <v>26.437185314858901</v>
      </c>
      <c r="R899" s="137">
        <v>6.4878857837181103</v>
      </c>
      <c r="S899" s="137">
        <v>16.918029632709001</v>
      </c>
      <c r="T899" s="137">
        <v>12.8269860896445</v>
      </c>
      <c r="U899" s="137">
        <v>8.7835603649725904</v>
      </c>
      <c r="V899" s="1">
        <v>2024896</v>
      </c>
      <c r="W899" s="1">
        <v>1978705</v>
      </c>
      <c r="X899" s="1">
        <v>204181</v>
      </c>
      <c r="Y899" s="1">
        <v>236251</v>
      </c>
      <c r="Z899" s="1">
        <v>77272</v>
      </c>
      <c r="AA899" s="1">
        <v>37040</v>
      </c>
      <c r="AB899" s="1">
        <v>496902</v>
      </c>
      <c r="AC899" s="1">
        <v>212989</v>
      </c>
      <c r="AD899" s="1">
        <v>71150</v>
      </c>
      <c r="AE899" s="1">
        <v>105150</v>
      </c>
      <c r="AH899" s="136">
        <f t="shared" si="13"/>
        <v>37810</v>
      </c>
      <c r="AI899" s="177">
        <f>HLOOKUP(附加题模型!$E$2,历史数据!$B$3:$K$5000,ROW(A897),)</f>
        <v>8.6141445122357307</v>
      </c>
      <c r="AJ899" s="177">
        <f>HLOOKUP(附加题模型!$E$2,历史数据!$L$3:$U$5000,ROW(A897),)</f>
        <v>8.7835603649725904</v>
      </c>
    </row>
    <row r="900" spans="1:36" x14ac:dyDescent="0.2">
      <c r="A900" s="148">
        <v>37811</v>
      </c>
      <c r="B900" s="137">
        <v>14.596654369148199</v>
      </c>
      <c r="C900" s="137">
        <v>47.046066051470298</v>
      </c>
      <c r="D900" s="137">
        <v>8.0722818200503799</v>
      </c>
      <c r="E900" s="137">
        <v>8.7640965762448495</v>
      </c>
      <c r="F900" s="137">
        <v>14.468028873010899</v>
      </c>
      <c r="G900" s="137">
        <v>26.482792880094401</v>
      </c>
      <c r="H900" s="137">
        <v>6.50812879708384</v>
      </c>
      <c r="I900" s="137">
        <v>16.898149456877402</v>
      </c>
      <c r="J900" s="137">
        <v>12.907913446677</v>
      </c>
      <c r="K900" s="137">
        <v>8.7705283763005202</v>
      </c>
      <c r="L900" s="137">
        <v>14.3454691123177</v>
      </c>
      <c r="M900" s="137">
        <v>48.888000122000904</v>
      </c>
      <c r="N900" s="137">
        <v>7.9990875548426699</v>
      </c>
      <c r="O900" s="137">
        <v>8.7640965762448495</v>
      </c>
      <c r="P900" s="137">
        <v>14.507487133573701</v>
      </c>
      <c r="Q900" s="137">
        <v>26.4523878366041</v>
      </c>
      <c r="R900" s="137">
        <v>6.3563061968408299</v>
      </c>
      <c r="S900" s="137">
        <v>16.560186467739801</v>
      </c>
      <c r="T900" s="137">
        <v>12.725826893353901</v>
      </c>
      <c r="U900" s="137">
        <v>8.7053684329401904</v>
      </c>
      <c r="V900" s="1">
        <v>643174</v>
      </c>
      <c r="W900" s="1">
        <v>3127522</v>
      </c>
      <c r="X900" s="1">
        <v>119680</v>
      </c>
      <c r="Y900" s="1">
        <v>215971</v>
      </c>
      <c r="Z900" s="1">
        <v>30610</v>
      </c>
      <c r="AA900" s="1">
        <v>8000</v>
      </c>
      <c r="AB900" s="1">
        <v>338850</v>
      </c>
      <c r="AC900" s="1">
        <v>214642</v>
      </c>
      <c r="AD900" s="1">
        <v>53500</v>
      </c>
      <c r="AE900" s="1">
        <v>137297</v>
      </c>
      <c r="AH900" s="136">
        <f t="shared" si="13"/>
        <v>37811</v>
      </c>
      <c r="AI900" s="177">
        <f>HLOOKUP(附加题模型!$E$2,历史数据!$B$3:$K$5000,ROW(A898),)</f>
        <v>8.7705283763005202</v>
      </c>
      <c r="AJ900" s="177">
        <f>HLOOKUP(附加题模型!$E$2,历史数据!$L$3:$U$5000,ROW(A898),)</f>
        <v>8.7053684329401904</v>
      </c>
    </row>
    <row r="901" spans="1:36" x14ac:dyDescent="0.2">
      <c r="A901" s="148">
        <v>37812</v>
      </c>
      <c r="B901" s="137">
        <v>14.317559639336601</v>
      </c>
      <c r="C901" s="137">
        <v>48.811252869062201</v>
      </c>
      <c r="D901" s="137">
        <v>7.9886312312415697</v>
      </c>
      <c r="E901" s="137">
        <v>8.7130237523739602</v>
      </c>
      <c r="F901" s="137">
        <v>14.468028873010899</v>
      </c>
      <c r="G901" s="137">
        <v>26.391577749623401</v>
      </c>
      <c r="H901" s="137">
        <v>6.3461846901579602</v>
      </c>
      <c r="I901" s="137">
        <v>16.580066643571399</v>
      </c>
      <c r="J901" s="137">
        <v>12.655015455950499</v>
      </c>
      <c r="K901" s="137">
        <v>8.7314324102843308</v>
      </c>
      <c r="L901" s="137">
        <v>14.4850164772235</v>
      </c>
      <c r="M901" s="137">
        <v>49.271736386694798</v>
      </c>
      <c r="N901" s="137">
        <v>8.1141071144547894</v>
      </c>
      <c r="O901" s="137">
        <v>8.9173150478575192</v>
      </c>
      <c r="P901" s="137">
        <v>14.4811816265318</v>
      </c>
      <c r="Q901" s="137">
        <v>26.9388685324497</v>
      </c>
      <c r="R901" s="137">
        <v>6.5486148238153099</v>
      </c>
      <c r="S901" s="137">
        <v>17.017430511867101</v>
      </c>
      <c r="T901" s="137">
        <v>12.9281452859351</v>
      </c>
      <c r="U901" s="137">
        <v>8.7965923536446606</v>
      </c>
      <c r="V901" s="1">
        <v>1682364</v>
      </c>
      <c r="W901" s="1">
        <v>3149996</v>
      </c>
      <c r="X901" s="1">
        <v>257844</v>
      </c>
      <c r="Y901" s="1">
        <v>274609</v>
      </c>
      <c r="Z901" s="1">
        <v>61920</v>
      </c>
      <c r="AA901" s="1">
        <v>92499</v>
      </c>
      <c r="AB901" s="1">
        <v>834903</v>
      </c>
      <c r="AC901" s="1">
        <v>384620</v>
      </c>
      <c r="AD901" s="1">
        <v>182800</v>
      </c>
      <c r="AE901" s="1">
        <v>319940</v>
      </c>
      <c r="AH901" s="136">
        <f t="shared" si="13"/>
        <v>37812</v>
      </c>
      <c r="AI901" s="177">
        <f>HLOOKUP(附加题模型!$E$2,历史数据!$B$3:$K$5000,ROW(A899),)</f>
        <v>8.7314324102843308</v>
      </c>
      <c r="AJ901" s="177">
        <f>HLOOKUP(附加题模型!$E$2,历史数据!$L$3:$U$5000,ROW(A899),)</f>
        <v>8.7965923536446606</v>
      </c>
    </row>
    <row r="902" spans="1:36" x14ac:dyDescent="0.2">
      <c r="A902" s="148">
        <v>37813</v>
      </c>
      <c r="B902" s="137">
        <v>14.4850164772235</v>
      </c>
      <c r="C902" s="137">
        <v>49.118241880817301</v>
      </c>
      <c r="D902" s="137">
        <v>8.1036507908536901</v>
      </c>
      <c r="E902" s="137">
        <v>8.9173150478575192</v>
      </c>
      <c r="F902" s="137">
        <v>14.4811816265318</v>
      </c>
      <c r="G902" s="137">
        <v>27.0148811411756</v>
      </c>
      <c r="H902" s="137">
        <v>6.5486148238153099</v>
      </c>
      <c r="I902" s="137">
        <v>17.057190863530298</v>
      </c>
      <c r="J902" s="137">
        <v>12.766290571870201</v>
      </c>
      <c r="K902" s="137">
        <v>8.8226563309887904</v>
      </c>
      <c r="L902" s="137">
        <v>14.3454691123177</v>
      </c>
      <c r="M902" s="137">
        <v>48.274022098490697</v>
      </c>
      <c r="N902" s="137">
        <v>7.9990875548426699</v>
      </c>
      <c r="O902" s="137">
        <v>8.7947402705673792</v>
      </c>
      <c r="P902" s="137">
        <v>14.6916256828665</v>
      </c>
      <c r="Q902" s="137">
        <v>26.6956281845269</v>
      </c>
      <c r="R902" s="137">
        <v>6.5283718104495696</v>
      </c>
      <c r="S902" s="137">
        <v>16.918029632709001</v>
      </c>
      <c r="T902" s="137">
        <v>12.9483771251932</v>
      </c>
      <c r="U902" s="137">
        <v>8.7965923536446606</v>
      </c>
      <c r="V902" s="1">
        <v>1768224</v>
      </c>
      <c r="W902" s="1">
        <v>1614988</v>
      </c>
      <c r="X902" s="1">
        <v>239762</v>
      </c>
      <c r="Y902" s="1">
        <v>178370</v>
      </c>
      <c r="Z902" s="1">
        <v>110218</v>
      </c>
      <c r="AA902" s="1">
        <v>60150</v>
      </c>
      <c r="AB902" s="1">
        <v>593380</v>
      </c>
      <c r="AC902" s="1">
        <v>243550</v>
      </c>
      <c r="AD902" s="1">
        <v>88400</v>
      </c>
      <c r="AE902" s="1">
        <v>144900</v>
      </c>
      <c r="AH902" s="136">
        <f t="shared" ref="AH902:AH965" si="14">A902</f>
        <v>37813</v>
      </c>
      <c r="AI902" s="177">
        <f>HLOOKUP(附加题模型!$E$2,历史数据!$B$3:$K$5000,ROW(A900),)</f>
        <v>8.8226563309887904</v>
      </c>
      <c r="AJ902" s="177">
        <f>HLOOKUP(附加题模型!$E$2,历史数据!$L$3:$U$5000,ROW(A900),)</f>
        <v>8.7965923536446606</v>
      </c>
    </row>
    <row r="903" spans="1:36" x14ac:dyDescent="0.2">
      <c r="A903" s="148">
        <v>37816</v>
      </c>
      <c r="B903" s="137">
        <v>14.3733785852989</v>
      </c>
      <c r="C903" s="137">
        <v>48.350769351429498</v>
      </c>
      <c r="D903" s="137">
        <v>7.9886312312415697</v>
      </c>
      <c r="E903" s="137">
        <v>8.8049548353415599</v>
      </c>
      <c r="F903" s="137">
        <v>14.7179311899084</v>
      </c>
      <c r="G903" s="137">
        <v>26.3307676626427</v>
      </c>
      <c r="H903" s="137">
        <v>6.4878857837181103</v>
      </c>
      <c r="I903" s="137">
        <v>16.898149456877402</v>
      </c>
      <c r="J903" s="137">
        <v>12.8168701700155</v>
      </c>
      <c r="K903" s="137">
        <v>8.7965923536446606</v>
      </c>
      <c r="L903" s="137">
        <v>14.3454691123177</v>
      </c>
      <c r="M903" s="137">
        <v>48.811252869062201</v>
      </c>
      <c r="N903" s="137">
        <v>7.9154369660338597</v>
      </c>
      <c r="O903" s="137">
        <v>8.7436674466965005</v>
      </c>
      <c r="P903" s="137">
        <v>14.415417858927301</v>
      </c>
      <c r="Q903" s="137">
        <v>26.4067802713686</v>
      </c>
      <c r="R903" s="137">
        <v>6.4777642770352397</v>
      </c>
      <c r="S903" s="137">
        <v>16.739108050224399</v>
      </c>
      <c r="T903" s="137">
        <v>12.8674497681607</v>
      </c>
      <c r="U903" s="137">
        <v>8.7705283763005202</v>
      </c>
      <c r="V903" s="1">
        <v>407310</v>
      </c>
      <c r="W903" s="1">
        <v>1326270</v>
      </c>
      <c r="X903" s="1">
        <v>213829</v>
      </c>
      <c r="Y903" s="1">
        <v>136300</v>
      </c>
      <c r="Z903" s="1">
        <v>78422</v>
      </c>
      <c r="AA903" s="1">
        <v>27882</v>
      </c>
      <c r="AB903" s="1">
        <v>339638</v>
      </c>
      <c r="AC903" s="1">
        <v>141210</v>
      </c>
      <c r="AD903" s="1">
        <v>55610</v>
      </c>
      <c r="AE903" s="1">
        <v>98000</v>
      </c>
      <c r="AH903" s="136">
        <f t="shared" si="14"/>
        <v>37816</v>
      </c>
      <c r="AI903" s="177">
        <f>HLOOKUP(附加题模型!$E$2,历史数据!$B$3:$K$5000,ROW(A901),)</f>
        <v>8.7965923536446606</v>
      </c>
      <c r="AJ903" s="177">
        <f>HLOOKUP(附加题模型!$E$2,历史数据!$L$3:$U$5000,ROW(A901),)</f>
        <v>8.7705283763005202</v>
      </c>
    </row>
    <row r="904" spans="1:36" x14ac:dyDescent="0.2">
      <c r="A904" s="148">
        <v>37817</v>
      </c>
      <c r="B904" s="137">
        <v>14.457107004242401</v>
      </c>
      <c r="C904" s="137">
        <v>48.7345056161234</v>
      </c>
      <c r="D904" s="137">
        <v>7.8840679952305601</v>
      </c>
      <c r="E904" s="137">
        <v>8.7436674466965005</v>
      </c>
      <c r="F904" s="137">
        <v>14.415417858927301</v>
      </c>
      <c r="G904" s="137">
        <v>26.300362619152299</v>
      </c>
      <c r="H904" s="137">
        <v>6.4372782503037698</v>
      </c>
      <c r="I904" s="137">
        <v>16.7192278743928</v>
      </c>
      <c r="J904" s="137">
        <v>12.9483771251932</v>
      </c>
      <c r="K904" s="137">
        <v>8.7705283763005202</v>
      </c>
      <c r="L904" s="137">
        <v>14.289650166355401</v>
      </c>
      <c r="M904" s="137">
        <v>48.1205275926132</v>
      </c>
      <c r="N904" s="137">
        <v>7.9886312312415697</v>
      </c>
      <c r="O904" s="137">
        <v>8.6721654932772498</v>
      </c>
      <c r="P904" s="137">
        <v>14.4022651054063</v>
      </c>
      <c r="Q904" s="137">
        <v>26.300362619152299</v>
      </c>
      <c r="R904" s="137">
        <v>6.4473997569866404</v>
      </c>
      <c r="S904" s="137">
        <v>16.8782692810457</v>
      </c>
      <c r="T904" s="137">
        <v>12.9483771251932</v>
      </c>
      <c r="U904" s="137">
        <v>8.6402084895798605</v>
      </c>
      <c r="V904" s="1">
        <v>831456</v>
      </c>
      <c r="W904" s="1">
        <v>1149961</v>
      </c>
      <c r="X904" s="1">
        <v>192330</v>
      </c>
      <c r="Y904" s="1">
        <v>187141</v>
      </c>
      <c r="Z904" s="1">
        <v>92968</v>
      </c>
      <c r="AA904" s="1">
        <v>36735</v>
      </c>
      <c r="AB904" s="1">
        <v>353195</v>
      </c>
      <c r="AC904" s="1">
        <v>185380</v>
      </c>
      <c r="AD904" s="1">
        <v>136286</v>
      </c>
      <c r="AE904" s="1">
        <v>234389</v>
      </c>
      <c r="AH904" s="136">
        <f t="shared" si="14"/>
        <v>37817</v>
      </c>
      <c r="AI904" s="177">
        <f>HLOOKUP(附加题模型!$E$2,历史数据!$B$3:$K$5000,ROW(A902),)</f>
        <v>8.7705283763005202</v>
      </c>
      <c r="AJ904" s="177">
        <f>HLOOKUP(附加题模型!$E$2,历史数据!$L$3:$U$5000,ROW(A902),)</f>
        <v>8.6402084895798605</v>
      </c>
    </row>
    <row r="905" spans="1:36" x14ac:dyDescent="0.2">
      <c r="A905" s="148">
        <v>37818</v>
      </c>
      <c r="B905" s="137">
        <v>14.3454691123177</v>
      </c>
      <c r="C905" s="137">
        <v>48.197274845551902</v>
      </c>
      <c r="D905" s="137">
        <v>8.02000020204488</v>
      </c>
      <c r="E905" s="137">
        <v>8.7334528819223198</v>
      </c>
      <c r="F905" s="137">
        <v>14.3101958307599</v>
      </c>
      <c r="G905" s="137">
        <v>26.1635399234458</v>
      </c>
      <c r="H905" s="137">
        <v>6.4473997569866404</v>
      </c>
      <c r="I905" s="137">
        <v>16.8782692810457</v>
      </c>
      <c r="J905" s="137">
        <v>12.918029366306</v>
      </c>
      <c r="K905" s="137">
        <v>8.5489845688753991</v>
      </c>
      <c r="L905" s="137">
        <v>14.2338312203931</v>
      </c>
      <c r="M905" s="137">
        <v>47.736791327919299</v>
      </c>
      <c r="N905" s="137">
        <v>7.9781749076404704</v>
      </c>
      <c r="O905" s="137">
        <v>8.5802344103096395</v>
      </c>
      <c r="P905" s="137">
        <v>14.4022651054063</v>
      </c>
      <c r="Q905" s="137">
        <v>26.2851600974072</v>
      </c>
      <c r="R905" s="137">
        <v>6.5587363304981796</v>
      </c>
      <c r="S905" s="137">
        <v>16.739108050224399</v>
      </c>
      <c r="T905" s="137">
        <v>13.029304482225699</v>
      </c>
      <c r="U905" s="137">
        <v>8.6793044555960606</v>
      </c>
      <c r="V905" s="1">
        <v>1154559</v>
      </c>
      <c r="W905" s="1">
        <v>957544</v>
      </c>
      <c r="X905" s="1">
        <v>84390</v>
      </c>
      <c r="Y905" s="1">
        <v>126899</v>
      </c>
      <c r="Z905" s="1">
        <v>33691</v>
      </c>
      <c r="AA905" s="1">
        <v>18400</v>
      </c>
      <c r="AB905" s="1">
        <v>429413</v>
      </c>
      <c r="AC905" s="1">
        <v>206900</v>
      </c>
      <c r="AD905" s="1">
        <v>36922</v>
      </c>
      <c r="AE905" s="1">
        <v>122700</v>
      </c>
      <c r="AH905" s="136">
        <f t="shared" si="14"/>
        <v>37818</v>
      </c>
      <c r="AI905" s="177">
        <f>HLOOKUP(附加题模型!$E$2,历史数据!$B$3:$K$5000,ROW(A903),)</f>
        <v>8.5489845688753991</v>
      </c>
      <c r="AJ905" s="177">
        <f>HLOOKUP(附加题模型!$E$2,历史数据!$L$3:$U$5000,ROW(A903),)</f>
        <v>8.6793044555960606</v>
      </c>
    </row>
    <row r="906" spans="1:36" x14ac:dyDescent="0.2">
      <c r="A906" s="148">
        <v>37819</v>
      </c>
      <c r="B906" s="137">
        <v>14.2338312203931</v>
      </c>
      <c r="C906" s="137">
        <v>48.043780339674399</v>
      </c>
      <c r="D906" s="137">
        <v>7.9781749076404704</v>
      </c>
      <c r="E906" s="137">
        <v>8.6006635398579991</v>
      </c>
      <c r="F906" s="137">
        <v>14.4022651054063</v>
      </c>
      <c r="G906" s="137">
        <v>26.300362619152299</v>
      </c>
      <c r="H906" s="137">
        <v>6.5587363304981796</v>
      </c>
      <c r="I906" s="137">
        <v>16.758988226056001</v>
      </c>
      <c r="J906" s="137">
        <v>13.049536321483799</v>
      </c>
      <c r="K906" s="137">
        <v>8.6662724669239992</v>
      </c>
      <c r="L906" s="137">
        <v>14.0942838554873</v>
      </c>
      <c r="M906" s="137">
        <v>47.1228133044091</v>
      </c>
      <c r="N906" s="137">
        <v>8.1245634380558904</v>
      </c>
      <c r="O906" s="137">
        <v>8.5189470216645695</v>
      </c>
      <c r="P906" s="137">
        <v>14.2049738025925</v>
      </c>
      <c r="Q906" s="137">
        <v>26.254755053916799</v>
      </c>
      <c r="R906" s="137">
        <v>6.6093438639125202</v>
      </c>
      <c r="S906" s="137">
        <v>17.156591742688398</v>
      </c>
      <c r="T906" s="137">
        <v>12.7460587326121</v>
      </c>
      <c r="U906" s="137">
        <v>8.6532404782519308</v>
      </c>
      <c r="V906" s="1">
        <v>1150066</v>
      </c>
      <c r="W906" s="1">
        <v>1788664</v>
      </c>
      <c r="X906" s="1">
        <v>333491</v>
      </c>
      <c r="Y906" s="1">
        <v>411961</v>
      </c>
      <c r="Z906" s="1">
        <v>74630</v>
      </c>
      <c r="AA906" s="1">
        <v>72570</v>
      </c>
      <c r="AB906" s="1">
        <v>1116320</v>
      </c>
      <c r="AC906" s="1">
        <v>516398</v>
      </c>
      <c r="AD906" s="1">
        <v>90200</v>
      </c>
      <c r="AE906" s="1">
        <v>170000</v>
      </c>
      <c r="AH906" s="136">
        <f t="shared" si="14"/>
        <v>37819</v>
      </c>
      <c r="AI906" s="177">
        <f>HLOOKUP(附加题模型!$E$2,历史数据!$B$3:$K$5000,ROW(A904),)</f>
        <v>8.6662724669239992</v>
      </c>
      <c r="AJ906" s="177">
        <f>HLOOKUP(附加题模型!$E$2,历史数据!$L$3:$U$5000,ROW(A904),)</f>
        <v>8.6532404782519308</v>
      </c>
    </row>
    <row r="907" spans="1:36" x14ac:dyDescent="0.2">
      <c r="A907" s="148">
        <v>37820</v>
      </c>
      <c r="B907" s="137">
        <v>14.2338312203931</v>
      </c>
      <c r="C907" s="137">
        <v>47.1228133044091</v>
      </c>
      <c r="D907" s="137">
        <v>8.1245634380558904</v>
      </c>
      <c r="E907" s="137">
        <v>8.5189470216645695</v>
      </c>
      <c r="F907" s="137">
        <v>14.2049738025925</v>
      </c>
      <c r="G907" s="137">
        <v>26.178742445190899</v>
      </c>
      <c r="H907" s="137">
        <v>6.5992223572296496</v>
      </c>
      <c r="I907" s="137">
        <v>17.176471918520001</v>
      </c>
      <c r="J907" s="137">
        <v>12.7460587326121</v>
      </c>
      <c r="K907" s="137">
        <v>8.6662724669239992</v>
      </c>
      <c r="L907" s="137">
        <v>13.9826459635626</v>
      </c>
      <c r="M907" s="137">
        <v>45.050637475062103</v>
      </c>
      <c r="N907" s="137">
        <v>7.9154369660338597</v>
      </c>
      <c r="O907" s="137">
        <v>8.4270159386969699</v>
      </c>
      <c r="P907" s="137">
        <v>14.0865990209043</v>
      </c>
      <c r="Q907" s="137">
        <v>25.813881923306699</v>
      </c>
      <c r="R907" s="137">
        <v>6.3563061968408299</v>
      </c>
      <c r="S907" s="137">
        <v>16.699347698561201</v>
      </c>
      <c r="T907" s="137">
        <v>12.695479134466799</v>
      </c>
      <c r="U907" s="137">
        <v>8.3926007048106097</v>
      </c>
      <c r="V907" s="1">
        <v>570841</v>
      </c>
      <c r="W907" s="1">
        <v>1980510</v>
      </c>
      <c r="X907" s="1">
        <v>222900</v>
      </c>
      <c r="Y907" s="1">
        <v>269100</v>
      </c>
      <c r="Z907" s="1">
        <v>242210</v>
      </c>
      <c r="AA907" s="1">
        <v>83140</v>
      </c>
      <c r="AB907" s="1">
        <v>746233</v>
      </c>
      <c r="AC907" s="1">
        <v>713529</v>
      </c>
      <c r="AD907" s="1">
        <v>83791</v>
      </c>
      <c r="AE907" s="1">
        <v>253391</v>
      </c>
      <c r="AH907" s="136">
        <f t="shared" si="14"/>
        <v>37820</v>
      </c>
      <c r="AI907" s="177">
        <f>HLOOKUP(附加题模型!$E$2,历史数据!$B$3:$K$5000,ROW(A905),)</f>
        <v>8.6662724669239992</v>
      </c>
      <c r="AJ907" s="177">
        <f>HLOOKUP(附加题模型!$E$2,历史数据!$L$3:$U$5000,ROW(A905),)</f>
        <v>8.3926007048106097</v>
      </c>
    </row>
    <row r="908" spans="1:36" x14ac:dyDescent="0.2">
      <c r="A908" s="148">
        <v>37823</v>
      </c>
      <c r="B908" s="137">
        <v>13.6756417607698</v>
      </c>
      <c r="C908" s="137">
        <v>44.8971429691845</v>
      </c>
      <c r="D908" s="137">
        <v>7.8422427008261497</v>
      </c>
      <c r="E908" s="137">
        <v>8.4065868091486209</v>
      </c>
      <c r="F908" s="137">
        <v>14.0339880068206</v>
      </c>
      <c r="G908" s="137">
        <v>25.540236531893601</v>
      </c>
      <c r="H908" s="137">
        <v>6.3360631834750896</v>
      </c>
      <c r="I908" s="137">
        <v>16.520426116076599</v>
      </c>
      <c r="J908" s="137">
        <v>12.6448995363215</v>
      </c>
      <c r="K908" s="137">
        <v>8.2622808180899394</v>
      </c>
      <c r="L908" s="137">
        <v>13.703551233751</v>
      </c>
      <c r="M908" s="137">
        <v>43.745934175102903</v>
      </c>
      <c r="N908" s="137">
        <v>7.7376794648151401</v>
      </c>
      <c r="O908" s="137">
        <v>8.2125100784392302</v>
      </c>
      <c r="P908" s="137">
        <v>14.060293513862399</v>
      </c>
      <c r="Q908" s="137">
        <v>25.768274358071199</v>
      </c>
      <c r="R908" s="137">
        <v>6.23484811664642</v>
      </c>
      <c r="S908" s="137">
        <v>16.599946819403002</v>
      </c>
      <c r="T908" s="137">
        <v>12.523508500772801</v>
      </c>
      <c r="U908" s="137">
        <v>7.9886090559765499</v>
      </c>
      <c r="V908" s="1">
        <v>1017415</v>
      </c>
      <c r="W908" s="1">
        <v>1766327</v>
      </c>
      <c r="X908" s="1">
        <v>349729</v>
      </c>
      <c r="Y908" s="1">
        <v>401790</v>
      </c>
      <c r="Z908" s="1">
        <v>86500</v>
      </c>
      <c r="AA908" s="1">
        <v>70220</v>
      </c>
      <c r="AB908" s="1">
        <v>867494</v>
      </c>
      <c r="AC908" s="1">
        <v>309754</v>
      </c>
      <c r="AD908" s="1">
        <v>76079</v>
      </c>
      <c r="AE908" s="1">
        <v>397173</v>
      </c>
      <c r="AH908" s="136">
        <f t="shared" si="14"/>
        <v>37823</v>
      </c>
      <c r="AI908" s="177">
        <f>HLOOKUP(附加题模型!$E$2,历史数据!$B$3:$K$5000,ROW(A906),)</f>
        <v>8.2622808180899394</v>
      </c>
      <c r="AJ908" s="177">
        <f>HLOOKUP(附加题模型!$E$2,历史数据!$L$3:$U$5000,ROW(A906),)</f>
        <v>7.9886090559765499</v>
      </c>
    </row>
    <row r="909" spans="1:36" x14ac:dyDescent="0.2">
      <c r="A909" s="148">
        <v>37824</v>
      </c>
      <c r="B909" s="137">
        <v>13.787279652694499</v>
      </c>
      <c r="C909" s="137">
        <v>43.745934175102903</v>
      </c>
      <c r="D909" s="137">
        <v>7.8422427008261497</v>
      </c>
      <c r="E909" s="137">
        <v>8.3350848557293702</v>
      </c>
      <c r="F909" s="137">
        <v>14.060293513862399</v>
      </c>
      <c r="G909" s="137">
        <v>25.813881923306699</v>
      </c>
      <c r="H909" s="137">
        <v>6.27533414337789</v>
      </c>
      <c r="I909" s="137">
        <v>16.798748577719302</v>
      </c>
      <c r="J909" s="137">
        <v>12.4628129829985</v>
      </c>
      <c r="K909" s="137">
        <v>8.0146730333206904</v>
      </c>
      <c r="L909" s="137">
        <v>14.0942838554873</v>
      </c>
      <c r="M909" s="137">
        <v>44.743648463306997</v>
      </c>
      <c r="N909" s="137">
        <v>7.8108737300228501</v>
      </c>
      <c r="O909" s="137">
        <v>8.2533683375359406</v>
      </c>
      <c r="P909" s="137">
        <v>13.9024604716114</v>
      </c>
      <c r="Q909" s="137">
        <v>25.540236531893601</v>
      </c>
      <c r="R909" s="137">
        <v>6.3360631834750896</v>
      </c>
      <c r="S909" s="137">
        <v>16.560186467739801</v>
      </c>
      <c r="T909" s="137">
        <v>12.5943199381762</v>
      </c>
      <c r="U909" s="137">
        <v>8.1971208747296096</v>
      </c>
      <c r="V909" s="1">
        <v>1338912</v>
      </c>
      <c r="W909" s="1">
        <v>1773100</v>
      </c>
      <c r="X909" s="1">
        <v>175213</v>
      </c>
      <c r="Y909" s="1">
        <v>199220</v>
      </c>
      <c r="Z909" s="1">
        <v>66200</v>
      </c>
      <c r="AA909" s="1">
        <v>50800</v>
      </c>
      <c r="AB909" s="1">
        <v>384735</v>
      </c>
      <c r="AC909" s="1">
        <v>236217</v>
      </c>
      <c r="AD909" s="1">
        <v>76100</v>
      </c>
      <c r="AE909" s="1">
        <v>184572</v>
      </c>
      <c r="AH909" s="136">
        <f t="shared" si="14"/>
        <v>37824</v>
      </c>
      <c r="AI909" s="177">
        <f>HLOOKUP(附加题模型!$E$2,历史数据!$B$3:$K$5000,ROW(A907),)</f>
        <v>8.0146730333206904</v>
      </c>
      <c r="AJ909" s="177">
        <f>HLOOKUP(附加题模型!$E$2,历史数据!$L$3:$U$5000,ROW(A907),)</f>
        <v>8.1971208747296096</v>
      </c>
    </row>
    <row r="910" spans="1:36" x14ac:dyDescent="0.2">
      <c r="A910" s="148">
        <v>37825</v>
      </c>
      <c r="B910" s="137">
        <v>14.2338312203931</v>
      </c>
      <c r="C910" s="137">
        <v>44.590153957429401</v>
      </c>
      <c r="D910" s="137">
        <v>7.8422427008261497</v>
      </c>
      <c r="E910" s="137">
        <v>8.2533683375359406</v>
      </c>
      <c r="F910" s="137">
        <v>13.9024604716114</v>
      </c>
      <c r="G910" s="137">
        <v>25.540236531893601</v>
      </c>
      <c r="H910" s="137">
        <v>6.3360631834750896</v>
      </c>
      <c r="I910" s="137">
        <v>16.560186467739801</v>
      </c>
      <c r="J910" s="137">
        <v>12.7460587326121</v>
      </c>
      <c r="K910" s="137">
        <v>8.2101528634016798</v>
      </c>
      <c r="L910" s="137">
        <v>14.5408354231859</v>
      </c>
      <c r="M910" s="137">
        <v>44.743648463306997</v>
      </c>
      <c r="N910" s="137">
        <v>7.8004174064217402</v>
      </c>
      <c r="O910" s="137">
        <v>8.4270159386969699</v>
      </c>
      <c r="P910" s="137">
        <v>13.8498494575277</v>
      </c>
      <c r="Q910" s="137">
        <v>25.889894532032599</v>
      </c>
      <c r="R910" s="137">
        <v>6.3259416767922199</v>
      </c>
      <c r="S910" s="137">
        <v>16.639707171066298</v>
      </c>
      <c r="T910" s="137">
        <v>12.6448995363215</v>
      </c>
      <c r="U910" s="137">
        <v>8.1319609313692798</v>
      </c>
      <c r="V910" s="1">
        <v>7140966</v>
      </c>
      <c r="W910" s="1">
        <v>933411</v>
      </c>
      <c r="X910" s="1">
        <v>149700</v>
      </c>
      <c r="Y910" s="1">
        <v>300646</v>
      </c>
      <c r="Z910" s="1">
        <v>119349</v>
      </c>
      <c r="AA910" s="1">
        <v>12700</v>
      </c>
      <c r="AB910" s="1">
        <v>338127</v>
      </c>
      <c r="AC910" s="1">
        <v>136770</v>
      </c>
      <c r="AD910" s="1">
        <v>16746</v>
      </c>
      <c r="AE910" s="1">
        <v>108279</v>
      </c>
      <c r="AH910" s="136">
        <f t="shared" si="14"/>
        <v>37825</v>
      </c>
      <c r="AI910" s="177">
        <f>HLOOKUP(附加题模型!$E$2,历史数据!$B$3:$K$5000,ROW(A908),)</f>
        <v>8.2101528634016798</v>
      </c>
      <c r="AJ910" s="177">
        <f>HLOOKUP(附加题模型!$E$2,历史数据!$L$3:$U$5000,ROW(A908),)</f>
        <v>8.1319609313692798</v>
      </c>
    </row>
    <row r="911" spans="1:36" x14ac:dyDescent="0.2">
      <c r="A911" s="148">
        <v>37826</v>
      </c>
      <c r="B911" s="137">
        <v>14.457107004242401</v>
      </c>
      <c r="C911" s="137">
        <v>44.359912198613102</v>
      </c>
      <c r="D911" s="137">
        <v>7.7481357884162403</v>
      </c>
      <c r="E911" s="137">
        <v>8.4372305034711506</v>
      </c>
      <c r="F911" s="137">
        <v>13.8498494575277</v>
      </c>
      <c r="G911" s="137">
        <v>25.1145659230287</v>
      </c>
      <c r="H911" s="137">
        <v>6.3360631834750896</v>
      </c>
      <c r="I911" s="137">
        <v>16.7788684018876</v>
      </c>
      <c r="J911" s="137">
        <v>12.361653786707899</v>
      </c>
      <c r="K911" s="137">
        <v>8.1189289426972202</v>
      </c>
      <c r="L911" s="137">
        <v>14.3454691123177</v>
      </c>
      <c r="M911" s="137">
        <v>45.2041319809396</v>
      </c>
      <c r="N911" s="137">
        <v>7.7690484356184397</v>
      </c>
      <c r="O911" s="137">
        <v>8.3044411614068405</v>
      </c>
      <c r="P911" s="137">
        <v>13.810391196965</v>
      </c>
      <c r="Q911" s="137">
        <v>25.6010466188743</v>
      </c>
      <c r="R911" s="137">
        <v>6.23484811664642</v>
      </c>
      <c r="S911" s="137">
        <v>16.6198269952347</v>
      </c>
      <c r="T911" s="137">
        <v>12.452697063369399</v>
      </c>
      <c r="U911" s="137">
        <v>8.0537689993368904</v>
      </c>
      <c r="V911" s="1">
        <v>1193271</v>
      </c>
      <c r="W911" s="1">
        <v>1142394</v>
      </c>
      <c r="X911" s="1">
        <v>122100</v>
      </c>
      <c r="Y911" s="1">
        <v>105100</v>
      </c>
      <c r="Z911" s="1">
        <v>36370</v>
      </c>
      <c r="AA911" s="1">
        <v>10771</v>
      </c>
      <c r="AB911" s="1">
        <v>274900</v>
      </c>
      <c r="AC911" s="1">
        <v>205900</v>
      </c>
      <c r="AD911" s="1">
        <v>109600</v>
      </c>
      <c r="AE911" s="1">
        <v>113090</v>
      </c>
      <c r="AH911" s="136">
        <f t="shared" si="14"/>
        <v>37826</v>
      </c>
      <c r="AI911" s="177">
        <f>HLOOKUP(附加题模型!$E$2,历史数据!$B$3:$K$5000,ROW(A909),)</f>
        <v>8.1189289426972202</v>
      </c>
      <c r="AJ911" s="177">
        <f>HLOOKUP(附加题模型!$E$2,历史数据!$L$3:$U$5000,ROW(A909),)</f>
        <v>8.0537689993368904</v>
      </c>
    </row>
    <row r="912" spans="1:36" x14ac:dyDescent="0.2">
      <c r="A912" s="148">
        <v>37827</v>
      </c>
      <c r="B912" s="137">
        <v>14.2617406933742</v>
      </c>
      <c r="C912" s="137">
        <v>45.2041319809396</v>
      </c>
      <c r="D912" s="137">
        <v>7.7690484356184397</v>
      </c>
      <c r="E912" s="137">
        <v>8.2737974670843002</v>
      </c>
      <c r="F912" s="137">
        <v>13.810391196965</v>
      </c>
      <c r="G912" s="137">
        <v>25.3882113144419</v>
      </c>
      <c r="H912" s="137">
        <v>6.24496962332928</v>
      </c>
      <c r="I912" s="137">
        <v>16.599946819403002</v>
      </c>
      <c r="J912" s="137">
        <v>12.432465224111301</v>
      </c>
      <c r="K912" s="137">
        <v>8.0016410446486201</v>
      </c>
      <c r="L912" s="137">
        <v>14.0942838554873</v>
      </c>
      <c r="M912" s="137">
        <v>45.2041319809396</v>
      </c>
      <c r="N912" s="137">
        <v>7.5912909343997104</v>
      </c>
      <c r="O912" s="137">
        <v>8.2125100784392302</v>
      </c>
      <c r="P912" s="137">
        <v>13.652558154713899</v>
      </c>
      <c r="Q912" s="137">
        <v>25.540236531893601</v>
      </c>
      <c r="R912" s="137">
        <v>6.1133900364520004</v>
      </c>
      <c r="S912" s="137">
        <v>16.083062247780902</v>
      </c>
      <c r="T912" s="137">
        <v>12.230146831530099</v>
      </c>
      <c r="U912" s="137">
        <v>7.9886090559765499</v>
      </c>
      <c r="V912" s="1">
        <v>1709862</v>
      </c>
      <c r="W912" s="1">
        <v>900760</v>
      </c>
      <c r="X912" s="1">
        <v>283269</v>
      </c>
      <c r="Y912" s="1">
        <v>221841</v>
      </c>
      <c r="Z912" s="1">
        <v>44194</v>
      </c>
      <c r="AA912" s="1">
        <v>27900</v>
      </c>
      <c r="AB912" s="1">
        <v>625200</v>
      </c>
      <c r="AC912" s="1">
        <v>351452</v>
      </c>
      <c r="AD912" s="1">
        <v>160200</v>
      </c>
      <c r="AE912" s="1">
        <v>156109</v>
      </c>
      <c r="AH912" s="136">
        <f t="shared" si="14"/>
        <v>37827</v>
      </c>
      <c r="AI912" s="177">
        <f>HLOOKUP(附加题模型!$E$2,历史数据!$B$3:$K$5000,ROW(A910),)</f>
        <v>8.0016410446486201</v>
      </c>
      <c r="AJ912" s="177">
        <f>HLOOKUP(附加题模型!$E$2,历史数据!$L$3:$U$5000,ROW(A910),)</f>
        <v>7.9886090559765499</v>
      </c>
    </row>
    <row r="913" spans="1:36" x14ac:dyDescent="0.2">
      <c r="A913" s="148">
        <v>37830</v>
      </c>
      <c r="B913" s="137">
        <v>14.2617406933742</v>
      </c>
      <c r="C913" s="137">
        <v>45.2041319809396</v>
      </c>
      <c r="D913" s="137">
        <v>7.5285529927930996</v>
      </c>
      <c r="E913" s="137">
        <v>8.2125100784392302</v>
      </c>
      <c r="F913" s="137">
        <v>13.6657109082349</v>
      </c>
      <c r="G913" s="137">
        <v>25.464223923167701</v>
      </c>
      <c r="H913" s="137">
        <v>6.1235115431348701</v>
      </c>
      <c r="I913" s="137">
        <v>15.9041406652963</v>
      </c>
      <c r="J913" s="137">
        <v>12.139103554868599</v>
      </c>
      <c r="K913" s="137">
        <v>8.0016410446486201</v>
      </c>
      <c r="L913" s="137">
        <v>13.9826459635626</v>
      </c>
      <c r="M913" s="137">
        <v>45.664615498572303</v>
      </c>
      <c r="N913" s="137">
        <v>7.5076403455909002</v>
      </c>
      <c r="O913" s="137">
        <v>8.0592916068265605</v>
      </c>
      <c r="P913" s="137">
        <v>13.389503084295599</v>
      </c>
      <c r="Q913" s="137">
        <v>25.3578062709515</v>
      </c>
      <c r="R913" s="137">
        <v>6.1943620899149501</v>
      </c>
      <c r="S913" s="137">
        <v>15.705338906980099</v>
      </c>
      <c r="T913" s="137">
        <v>12.189683153013901</v>
      </c>
      <c r="U913" s="137">
        <v>7.9625450786324201</v>
      </c>
      <c r="V913" s="1">
        <v>674943</v>
      </c>
      <c r="W913" s="1">
        <v>1169897</v>
      </c>
      <c r="X913" s="1">
        <v>206216</v>
      </c>
      <c r="Y913" s="1">
        <v>263752</v>
      </c>
      <c r="Z913" s="1">
        <v>65600</v>
      </c>
      <c r="AA913" s="1">
        <v>23800</v>
      </c>
      <c r="AB913" s="1">
        <v>353221</v>
      </c>
      <c r="AC913" s="1">
        <v>353751</v>
      </c>
      <c r="AD913" s="1">
        <v>81314</v>
      </c>
      <c r="AE913" s="1">
        <v>156340</v>
      </c>
      <c r="AH913" s="136">
        <f t="shared" si="14"/>
        <v>37830</v>
      </c>
      <c r="AI913" s="177">
        <f>HLOOKUP(附加题模型!$E$2,历史数据!$B$3:$K$5000,ROW(A911),)</f>
        <v>8.0016410446486201</v>
      </c>
      <c r="AJ913" s="177">
        <f>HLOOKUP(附加题模型!$E$2,历史数据!$L$3:$U$5000,ROW(A911),)</f>
        <v>7.9625450786324201</v>
      </c>
    </row>
    <row r="914" spans="1:36" x14ac:dyDescent="0.2">
      <c r="A914" s="148">
        <v>37831</v>
      </c>
      <c r="B914" s="137">
        <v>13.9547364905814</v>
      </c>
      <c r="C914" s="137">
        <v>45.664615498572303</v>
      </c>
      <c r="D914" s="137">
        <v>7.5494656399953097</v>
      </c>
      <c r="E914" s="137">
        <v>8.0695061716007395</v>
      </c>
      <c r="F914" s="137">
        <v>13.389503084295599</v>
      </c>
      <c r="G914" s="137">
        <v>25.5098314884033</v>
      </c>
      <c r="H914" s="137">
        <v>6.1336330498177398</v>
      </c>
      <c r="I914" s="137">
        <v>15.705338906980099</v>
      </c>
      <c r="J914" s="137">
        <v>12.189683153013901</v>
      </c>
      <c r="K914" s="137">
        <v>7.9625450786324201</v>
      </c>
      <c r="L914" s="137">
        <v>13.9826459635626</v>
      </c>
      <c r="M914" s="137">
        <v>45.664615498572303</v>
      </c>
      <c r="N914" s="137">
        <v>7.6226599052030197</v>
      </c>
      <c r="O914" s="137">
        <v>8.1205789954716305</v>
      </c>
      <c r="P914" s="137">
        <v>13.389503084295599</v>
      </c>
      <c r="Q914" s="137">
        <v>25.5098314884033</v>
      </c>
      <c r="R914" s="137">
        <v>6.1538760631834801</v>
      </c>
      <c r="S914" s="137">
        <v>15.705338906980099</v>
      </c>
      <c r="T914" s="137">
        <v>12.027828438948999</v>
      </c>
      <c r="U914" s="137">
        <v>8.10589695402515</v>
      </c>
      <c r="V914" s="1">
        <v>619838</v>
      </c>
      <c r="W914" s="1">
        <v>0</v>
      </c>
      <c r="X914" s="1">
        <v>95030</v>
      </c>
      <c r="Y914" s="1">
        <v>196383</v>
      </c>
      <c r="Z914" s="1">
        <v>77147</v>
      </c>
      <c r="AA914" s="1">
        <v>27930</v>
      </c>
      <c r="AB914" s="1">
        <v>281330</v>
      </c>
      <c r="AC914" s="1">
        <v>150740</v>
      </c>
      <c r="AD914" s="1">
        <v>82019</v>
      </c>
      <c r="AE914" s="1">
        <v>129740</v>
      </c>
      <c r="AH914" s="136">
        <f t="shared" si="14"/>
        <v>37831</v>
      </c>
      <c r="AI914" s="177">
        <f>HLOOKUP(附加题模型!$E$2,历史数据!$B$3:$K$5000,ROW(A912),)</f>
        <v>7.9625450786324201</v>
      </c>
      <c r="AJ914" s="177">
        <f>HLOOKUP(附加题模型!$E$2,历史数据!$L$3:$U$5000,ROW(A912),)</f>
        <v>8.10589695402515</v>
      </c>
    </row>
    <row r="915" spans="1:36" x14ac:dyDescent="0.2">
      <c r="A915" s="148">
        <v>37832</v>
      </c>
      <c r="B915" s="137">
        <v>13.898917544619099</v>
      </c>
      <c r="C915" s="137">
        <v>45.971604510327403</v>
      </c>
      <c r="D915" s="137">
        <v>7.6226599052030197</v>
      </c>
      <c r="E915" s="137">
        <v>8.0592916068265605</v>
      </c>
      <c r="F915" s="137">
        <v>13.4421140983792</v>
      </c>
      <c r="G915" s="137">
        <v>25.464223923167701</v>
      </c>
      <c r="H915" s="137">
        <v>6.1741190765492098</v>
      </c>
      <c r="I915" s="137">
        <v>15.685458731148501</v>
      </c>
      <c r="J915" s="137">
        <v>12.139103554868599</v>
      </c>
      <c r="K915" s="137">
        <v>8.1189289426972202</v>
      </c>
      <c r="L915" s="137">
        <v>13.871008071637901</v>
      </c>
      <c r="M915" s="137">
        <v>47.276307810286603</v>
      </c>
      <c r="N915" s="137">
        <v>7.6331162288041199</v>
      </c>
      <c r="O915" s="137">
        <v>8.0286479125040202</v>
      </c>
      <c r="P915" s="137">
        <v>14.283890323718101</v>
      </c>
      <c r="Q915" s="137">
        <v>25.327401227461198</v>
      </c>
      <c r="R915" s="137">
        <v>6.1538760631834801</v>
      </c>
      <c r="S915" s="137">
        <v>15.685458731148501</v>
      </c>
      <c r="T915" s="137">
        <v>12.2402627511592</v>
      </c>
      <c r="U915" s="137">
        <v>8.0798329766810202</v>
      </c>
      <c r="V915" s="1">
        <v>433112</v>
      </c>
      <c r="W915" s="1">
        <v>4053724</v>
      </c>
      <c r="X915" s="1">
        <v>98337</v>
      </c>
      <c r="Y915" s="1">
        <v>193691</v>
      </c>
      <c r="Z915" s="1">
        <v>615288</v>
      </c>
      <c r="AA915" s="1">
        <v>17420</v>
      </c>
      <c r="AB915" s="1">
        <v>249400</v>
      </c>
      <c r="AC915" s="1">
        <v>116876</v>
      </c>
      <c r="AD915" s="1">
        <v>197164</v>
      </c>
      <c r="AE915" s="1">
        <v>84385</v>
      </c>
      <c r="AH915" s="136">
        <f t="shared" si="14"/>
        <v>37832</v>
      </c>
      <c r="AI915" s="177">
        <f>HLOOKUP(附加题模型!$E$2,历史数据!$B$3:$K$5000,ROW(A913),)</f>
        <v>8.1189289426972202</v>
      </c>
      <c r="AJ915" s="177">
        <f>HLOOKUP(附加题模型!$E$2,历史数据!$L$3:$U$5000,ROW(A913),)</f>
        <v>8.0798329766810202</v>
      </c>
    </row>
    <row r="916" spans="1:36" x14ac:dyDescent="0.2">
      <c r="A916" s="148">
        <v>37833</v>
      </c>
      <c r="B916" s="137">
        <v>13.871008071637901</v>
      </c>
      <c r="C916" s="137">
        <v>47.199560557347802</v>
      </c>
      <c r="D916" s="137">
        <v>7.6331162288041199</v>
      </c>
      <c r="E916" s="137">
        <v>8.0695061716007395</v>
      </c>
      <c r="F916" s="137">
        <v>14.191821049071599</v>
      </c>
      <c r="G916" s="137">
        <v>25.251388618735302</v>
      </c>
      <c r="H916" s="137">
        <v>6.1437545565006104</v>
      </c>
      <c r="I916" s="137">
        <v>15.725219082811799</v>
      </c>
      <c r="J916" s="137">
        <v>12.139103554868599</v>
      </c>
      <c r="K916" s="137">
        <v>8.0798329766810202</v>
      </c>
      <c r="L916" s="137">
        <v>13.871008071637901</v>
      </c>
      <c r="M916" s="137">
        <v>47.353055063225398</v>
      </c>
      <c r="N916" s="137">
        <v>7.6540288760063202</v>
      </c>
      <c r="O916" s="137">
        <v>7.9980042181814897</v>
      </c>
      <c r="P916" s="137">
        <v>14.060293513862399</v>
      </c>
      <c r="Q916" s="137">
        <v>25.084160879538398</v>
      </c>
      <c r="R916" s="137">
        <v>6.1032685297691396</v>
      </c>
      <c r="S916" s="137">
        <v>15.8445001378015</v>
      </c>
      <c r="T916" s="137">
        <v>12.2604945904173</v>
      </c>
      <c r="U916" s="137">
        <v>8.0016410446486201</v>
      </c>
      <c r="V916" s="1">
        <v>0</v>
      </c>
      <c r="W916" s="1">
        <v>2962989</v>
      </c>
      <c r="X916" s="1">
        <v>97115</v>
      </c>
      <c r="Y916" s="1">
        <v>178400</v>
      </c>
      <c r="Z916" s="1">
        <v>185914</v>
      </c>
      <c r="AA916" s="1">
        <v>68476</v>
      </c>
      <c r="AB916" s="1">
        <v>270650</v>
      </c>
      <c r="AC916" s="1">
        <v>147429</v>
      </c>
      <c r="AD916" s="1">
        <v>52300</v>
      </c>
      <c r="AE916" s="1">
        <v>56200</v>
      </c>
      <c r="AH916" s="136">
        <f t="shared" si="14"/>
        <v>37833</v>
      </c>
      <c r="AI916" s="177">
        <f>HLOOKUP(附加题模型!$E$2,历史数据!$B$3:$K$5000,ROW(A914),)</f>
        <v>8.0798329766810202</v>
      </c>
      <c r="AJ916" s="177">
        <f>HLOOKUP(附加题模型!$E$2,历史数据!$L$3:$U$5000,ROW(A914),)</f>
        <v>8.0016410446486201</v>
      </c>
    </row>
    <row r="917" spans="1:36" x14ac:dyDescent="0.2">
      <c r="A917" s="148">
        <v>37834</v>
      </c>
      <c r="B917" s="137">
        <v>13.8151891256756</v>
      </c>
      <c r="C917" s="137">
        <v>46.8158242926539</v>
      </c>
      <c r="D917" s="137">
        <v>7.7690484356184397</v>
      </c>
      <c r="E917" s="137">
        <v>8.0184333477298395</v>
      </c>
      <c r="F917" s="137">
        <v>14.0339880068206</v>
      </c>
      <c r="G917" s="137">
        <v>24.9473381838318</v>
      </c>
      <c r="H917" s="137">
        <v>6.1032685297691396</v>
      </c>
      <c r="I917" s="137">
        <v>15.784859610306601</v>
      </c>
      <c r="J917" s="137">
        <v>12.1492194744977</v>
      </c>
      <c r="K917" s="137">
        <v>7.9755770673044903</v>
      </c>
      <c r="L917" s="137">
        <v>13.787279652694499</v>
      </c>
      <c r="M917" s="137">
        <v>47.429802316164199</v>
      </c>
      <c r="N917" s="137">
        <v>7.5076403455909002</v>
      </c>
      <c r="O917" s="137">
        <v>7.9469313943106004</v>
      </c>
      <c r="P917" s="137">
        <v>13.692016415276701</v>
      </c>
      <c r="Q917" s="137">
        <v>25.084160879538398</v>
      </c>
      <c r="R917" s="137">
        <v>6.1032685297691396</v>
      </c>
      <c r="S917" s="137">
        <v>15.764979434475</v>
      </c>
      <c r="T917" s="137">
        <v>12.230146831530099</v>
      </c>
      <c r="U917" s="137">
        <v>7.9755770673044903</v>
      </c>
      <c r="V917" s="1">
        <v>603518</v>
      </c>
      <c r="W917" s="1">
        <v>1370632</v>
      </c>
      <c r="X917" s="1">
        <v>199638</v>
      </c>
      <c r="Y917" s="1">
        <v>226009</v>
      </c>
      <c r="Z917" s="1">
        <v>101800</v>
      </c>
      <c r="AA917" s="1">
        <v>70439</v>
      </c>
      <c r="AB917" s="1">
        <v>677583</v>
      </c>
      <c r="AC917" s="1">
        <v>122988</v>
      </c>
      <c r="AD917" s="1">
        <v>32350</v>
      </c>
      <c r="AE917" s="1">
        <v>88209</v>
      </c>
      <c r="AH917" s="136">
        <f t="shared" si="14"/>
        <v>37834</v>
      </c>
      <c r="AI917" s="177">
        <f>HLOOKUP(附加题模型!$E$2,历史数据!$B$3:$K$5000,ROW(A915),)</f>
        <v>7.9755770673044903</v>
      </c>
      <c r="AJ917" s="177">
        <f>HLOOKUP(附加题模型!$E$2,历史数据!$L$3:$U$5000,ROW(A915),)</f>
        <v>7.9755770673044903</v>
      </c>
    </row>
    <row r="918" spans="1:36" x14ac:dyDescent="0.2">
      <c r="A918" s="148">
        <v>37837</v>
      </c>
      <c r="B918" s="137">
        <v>13.787279652694499</v>
      </c>
      <c r="C918" s="137">
        <v>47.199560557347802</v>
      </c>
      <c r="D918" s="137">
        <v>7.4971840219898001</v>
      </c>
      <c r="E918" s="137">
        <v>7.9571459590847802</v>
      </c>
      <c r="F918" s="137">
        <v>13.6262526476721</v>
      </c>
      <c r="G918" s="137">
        <v>25.008148270812502</v>
      </c>
      <c r="H918" s="137">
        <v>6.0729040097205296</v>
      </c>
      <c r="I918" s="137">
        <v>15.705338906980099</v>
      </c>
      <c r="J918" s="137">
        <v>12.139103554868599</v>
      </c>
      <c r="K918" s="137">
        <v>8.0277050219927499</v>
      </c>
      <c r="L918" s="137">
        <v>14.066374382506099</v>
      </c>
      <c r="M918" s="137">
        <v>47.353055063225398</v>
      </c>
      <c r="N918" s="137">
        <v>7.7272231412140302</v>
      </c>
      <c r="O918" s="137">
        <v>8.1307935602458095</v>
      </c>
      <c r="P918" s="137">
        <v>13.863002211048601</v>
      </c>
      <c r="Q918" s="137">
        <v>25.494628966658102</v>
      </c>
      <c r="R918" s="137">
        <v>6.1741190765492098</v>
      </c>
      <c r="S918" s="137">
        <v>16.063182071949299</v>
      </c>
      <c r="T918" s="137">
        <v>12.1087557959815</v>
      </c>
      <c r="U918" s="137">
        <v>8.2101528634016798</v>
      </c>
      <c r="V918" s="1">
        <v>614241</v>
      </c>
      <c r="W918" s="1">
        <v>1212418</v>
      </c>
      <c r="X918" s="1">
        <v>263800</v>
      </c>
      <c r="Y918" s="1">
        <v>279179</v>
      </c>
      <c r="Z918" s="1">
        <v>97394</v>
      </c>
      <c r="AA918" s="1">
        <v>56268</v>
      </c>
      <c r="AB918" s="1">
        <v>403460</v>
      </c>
      <c r="AC918" s="1">
        <v>159189</v>
      </c>
      <c r="AD918" s="1">
        <v>82544</v>
      </c>
      <c r="AE918" s="1">
        <v>188095</v>
      </c>
      <c r="AH918" s="136">
        <f t="shared" si="14"/>
        <v>37837</v>
      </c>
      <c r="AI918" s="177">
        <f>HLOOKUP(附加题模型!$E$2,历史数据!$B$3:$K$5000,ROW(A916),)</f>
        <v>8.0277050219927499</v>
      </c>
      <c r="AJ918" s="177">
        <f>HLOOKUP(附加题模型!$E$2,历史数据!$L$3:$U$5000,ROW(A916),)</f>
        <v>8.2101528634016798</v>
      </c>
    </row>
    <row r="919" spans="1:36" x14ac:dyDescent="0.2">
      <c r="A919" s="148">
        <v>37838</v>
      </c>
      <c r="B919" s="137">
        <v>14.066374382506099</v>
      </c>
      <c r="C919" s="137">
        <v>47.199560557347802</v>
      </c>
      <c r="D919" s="137">
        <v>7.7272231412140302</v>
      </c>
      <c r="E919" s="137">
        <v>8.1205789954716305</v>
      </c>
      <c r="F919" s="137">
        <v>13.863002211048601</v>
      </c>
      <c r="G919" s="137">
        <v>25.494628966658102</v>
      </c>
      <c r="H919" s="137">
        <v>6.1336330498177398</v>
      </c>
      <c r="I919" s="137">
        <v>16.142702775275801</v>
      </c>
      <c r="J919" s="137">
        <v>12.1087557959815</v>
      </c>
      <c r="K919" s="137">
        <v>8.2362168407458096</v>
      </c>
      <c r="L919" s="137">
        <v>13.9826459635626</v>
      </c>
      <c r="M919" s="137">
        <v>47.506549569102901</v>
      </c>
      <c r="N919" s="137">
        <v>7.7272231412140302</v>
      </c>
      <c r="O919" s="137">
        <v>8.1716518193425198</v>
      </c>
      <c r="P919" s="137">
        <v>13.692016415276701</v>
      </c>
      <c r="Q919" s="137">
        <v>25.1905785317546</v>
      </c>
      <c r="R919" s="137">
        <v>6.1538760631834801</v>
      </c>
      <c r="S919" s="137">
        <v>16.381264885255199</v>
      </c>
      <c r="T919" s="137">
        <v>11.9570170015456</v>
      </c>
      <c r="U919" s="137">
        <v>8.2753128067620096</v>
      </c>
      <c r="V919" s="1">
        <v>557520</v>
      </c>
      <c r="W919" s="1">
        <v>1855965</v>
      </c>
      <c r="X919" s="1">
        <v>104000</v>
      </c>
      <c r="Y919" s="1">
        <v>169200</v>
      </c>
      <c r="Z919" s="1">
        <v>59010</v>
      </c>
      <c r="AA919" s="1">
        <v>28943</v>
      </c>
      <c r="AB919" s="1">
        <v>370856</v>
      </c>
      <c r="AC919" s="1">
        <v>492619</v>
      </c>
      <c r="AD919" s="1">
        <v>142066</v>
      </c>
      <c r="AE919" s="1">
        <v>204664</v>
      </c>
      <c r="AH919" s="136">
        <f t="shared" si="14"/>
        <v>37838</v>
      </c>
      <c r="AI919" s="177">
        <f>HLOOKUP(附加题模型!$E$2,历史数据!$B$3:$K$5000,ROW(A917),)</f>
        <v>8.2362168407458096</v>
      </c>
      <c r="AJ919" s="177">
        <f>HLOOKUP(附加题模型!$E$2,历史数据!$L$3:$U$5000,ROW(A917),)</f>
        <v>8.2753128067620096</v>
      </c>
    </row>
    <row r="920" spans="1:36" x14ac:dyDescent="0.2">
      <c r="A920" s="148">
        <v>37839</v>
      </c>
      <c r="B920" s="137">
        <v>13.9826459635626</v>
      </c>
      <c r="C920" s="137">
        <v>47.583296822041703</v>
      </c>
      <c r="D920" s="137">
        <v>7.71676681761293</v>
      </c>
      <c r="E920" s="137">
        <v>8.1614372545683391</v>
      </c>
      <c r="F920" s="137">
        <v>13.7183219223185</v>
      </c>
      <c r="G920" s="137">
        <v>25.084160879538398</v>
      </c>
      <c r="H920" s="137">
        <v>6.1032685297691396</v>
      </c>
      <c r="I920" s="137">
        <v>16.421025236918499</v>
      </c>
      <c r="J920" s="137">
        <v>11.9570170015456</v>
      </c>
      <c r="K920" s="137">
        <v>8.1189289426972202</v>
      </c>
      <c r="L920" s="137">
        <v>14.038464909524899</v>
      </c>
      <c r="M920" s="137">
        <v>47.660044074980497</v>
      </c>
      <c r="N920" s="137">
        <v>7.6122035816019196</v>
      </c>
      <c r="O920" s="137">
        <v>8.1001498659232691</v>
      </c>
      <c r="P920" s="137">
        <v>13.6788636617558</v>
      </c>
      <c r="Q920" s="137">
        <v>24.810515488125201</v>
      </c>
      <c r="R920" s="137">
        <v>6.1133900364520004</v>
      </c>
      <c r="S920" s="137">
        <v>16.023421720286098</v>
      </c>
      <c r="T920" s="137">
        <v>11.946901081916501</v>
      </c>
      <c r="U920" s="137">
        <v>8.2883447954340799</v>
      </c>
      <c r="V920" s="1">
        <v>520039</v>
      </c>
      <c r="W920" s="1">
        <v>2118902</v>
      </c>
      <c r="X920" s="1">
        <v>108247</v>
      </c>
      <c r="Y920" s="1">
        <v>134020</v>
      </c>
      <c r="Z920" s="1">
        <v>38289</v>
      </c>
      <c r="AA920" s="1">
        <v>46198</v>
      </c>
      <c r="AB920" s="1">
        <v>252383</v>
      </c>
      <c r="AC920" s="1">
        <v>282378</v>
      </c>
      <c r="AD920" s="1">
        <v>35070</v>
      </c>
      <c r="AE920" s="1">
        <v>114100</v>
      </c>
      <c r="AH920" s="136">
        <f t="shared" si="14"/>
        <v>37839</v>
      </c>
      <c r="AI920" s="177">
        <f>HLOOKUP(附加题模型!$E$2,历史数据!$B$3:$K$5000,ROW(A918),)</f>
        <v>8.1189289426972202</v>
      </c>
      <c r="AJ920" s="177">
        <f>HLOOKUP(附加题模型!$E$2,历史数据!$L$3:$U$5000,ROW(A918),)</f>
        <v>8.2883447954340799</v>
      </c>
    </row>
    <row r="921" spans="1:36" x14ac:dyDescent="0.2">
      <c r="A921" s="148">
        <v>37840</v>
      </c>
      <c r="B921" s="137">
        <v>13.9547364905814</v>
      </c>
      <c r="C921" s="137">
        <v>47.506549569102901</v>
      </c>
      <c r="D921" s="137">
        <v>7.6540288760063202</v>
      </c>
      <c r="E921" s="137">
        <v>8.1001498659232691</v>
      </c>
      <c r="F921" s="137">
        <v>13.652558154713899</v>
      </c>
      <c r="G921" s="137">
        <v>24.8257180098704</v>
      </c>
      <c r="H921" s="137">
        <v>6.1133900364520004</v>
      </c>
      <c r="I921" s="137">
        <v>16.1029424236125</v>
      </c>
      <c r="J921" s="137">
        <v>11.876089644513099</v>
      </c>
      <c r="K921" s="137">
        <v>8.2101528634016798</v>
      </c>
      <c r="L921" s="137">
        <v>13.9547364905814</v>
      </c>
      <c r="M921" s="137">
        <v>47.276307810286603</v>
      </c>
      <c r="N921" s="137">
        <v>7.5494656399953097</v>
      </c>
      <c r="O921" s="137">
        <v>8.1716518193425198</v>
      </c>
      <c r="P921" s="137">
        <v>14.3365013378017</v>
      </c>
      <c r="Q921" s="137">
        <v>24.932135662086601</v>
      </c>
      <c r="R921" s="137">
        <v>6.1538760631834801</v>
      </c>
      <c r="S921" s="137">
        <v>16.083062247780902</v>
      </c>
      <c r="T921" s="137">
        <v>11.9266692426584</v>
      </c>
      <c r="U921" s="137">
        <v>8.3926007048106097</v>
      </c>
      <c r="V921" s="1">
        <v>384168</v>
      </c>
      <c r="W921" s="1">
        <v>1952079</v>
      </c>
      <c r="X921" s="1">
        <v>102510</v>
      </c>
      <c r="Y921" s="1">
        <v>179850</v>
      </c>
      <c r="Z921" s="1">
        <v>597249</v>
      </c>
      <c r="AA921" s="1">
        <v>21500</v>
      </c>
      <c r="AB921" s="1">
        <v>184947</v>
      </c>
      <c r="AC921" s="1">
        <v>89900</v>
      </c>
      <c r="AD921" s="1">
        <v>35200</v>
      </c>
      <c r="AE921" s="1">
        <v>335801</v>
      </c>
      <c r="AH921" s="136">
        <f t="shared" si="14"/>
        <v>37840</v>
      </c>
      <c r="AI921" s="177">
        <f>HLOOKUP(附加题模型!$E$2,历史数据!$B$3:$K$5000,ROW(A919),)</f>
        <v>8.2101528634016798</v>
      </c>
      <c r="AJ921" s="177">
        <f>HLOOKUP(附加题模型!$E$2,历史数据!$L$3:$U$5000,ROW(A919),)</f>
        <v>8.3926007048106097</v>
      </c>
    </row>
    <row r="922" spans="1:36" x14ac:dyDescent="0.2">
      <c r="A922" s="148">
        <v>37841</v>
      </c>
      <c r="B922" s="137">
        <v>13.9826459635626</v>
      </c>
      <c r="C922" s="137">
        <v>47.1228133044091</v>
      </c>
      <c r="D922" s="137">
        <v>7.5494656399953097</v>
      </c>
      <c r="E922" s="137">
        <v>8.2431537727617705</v>
      </c>
      <c r="F922" s="137">
        <v>14.0865990209043</v>
      </c>
      <c r="G922" s="137">
        <v>24.719300357654198</v>
      </c>
      <c r="H922" s="137">
        <v>6.1437545565006104</v>
      </c>
      <c r="I922" s="137">
        <v>16.122822599444198</v>
      </c>
      <c r="J922" s="137">
        <v>11.8862055641422</v>
      </c>
      <c r="K922" s="137">
        <v>8.3535047387944097</v>
      </c>
      <c r="L922" s="137">
        <v>13.759370179713301</v>
      </c>
      <c r="M922" s="137">
        <v>47.1228133044091</v>
      </c>
      <c r="N922" s="137">
        <v>7.3507954915743801</v>
      </c>
      <c r="O922" s="137">
        <v>8.0490770420523798</v>
      </c>
      <c r="P922" s="137">
        <v>14.060293513862399</v>
      </c>
      <c r="Q922" s="137">
        <v>24.9017306185963</v>
      </c>
      <c r="R922" s="137">
        <v>6.0425394896719302</v>
      </c>
      <c r="S922" s="137">
        <v>15.7450992586434</v>
      </c>
      <c r="T922" s="137">
        <v>11.5321483771252</v>
      </c>
      <c r="U922" s="137">
        <v>8.3404727501223395</v>
      </c>
      <c r="V922" s="1">
        <v>429100</v>
      </c>
      <c r="W922" s="1">
        <v>1093477</v>
      </c>
      <c r="X922" s="1">
        <v>297449</v>
      </c>
      <c r="Y922" s="1">
        <v>121000</v>
      </c>
      <c r="Z922" s="1">
        <v>392836</v>
      </c>
      <c r="AA922" s="1">
        <v>30187</v>
      </c>
      <c r="AB922" s="1">
        <v>389019</v>
      </c>
      <c r="AC922" s="1">
        <v>176100</v>
      </c>
      <c r="AD922" s="1">
        <v>288071</v>
      </c>
      <c r="AE922" s="1">
        <v>191269</v>
      </c>
      <c r="AH922" s="136">
        <f t="shared" si="14"/>
        <v>37841</v>
      </c>
      <c r="AI922" s="177">
        <f>HLOOKUP(附加题模型!$E$2,历史数据!$B$3:$K$5000,ROW(A920),)</f>
        <v>8.3535047387944097</v>
      </c>
      <c r="AJ922" s="177">
        <f>HLOOKUP(附加题模型!$E$2,历史数据!$L$3:$U$5000,ROW(A920),)</f>
        <v>8.3404727501223395</v>
      </c>
    </row>
    <row r="923" spans="1:36" x14ac:dyDescent="0.2">
      <c r="A923" s="148">
        <v>37844</v>
      </c>
      <c r="B923" s="137">
        <v>13.6756417607698</v>
      </c>
      <c r="C923" s="137">
        <v>47.046066051470298</v>
      </c>
      <c r="D923" s="137">
        <v>7.3717081387765804</v>
      </c>
      <c r="E923" s="137">
        <v>8.0388624772781991</v>
      </c>
      <c r="F923" s="137">
        <v>14.0734462673834</v>
      </c>
      <c r="G923" s="137">
        <v>24.871325575105899</v>
      </c>
      <c r="H923" s="137">
        <v>6.0729040097205296</v>
      </c>
      <c r="I923" s="137">
        <v>15.705338906980099</v>
      </c>
      <c r="J923" s="137">
        <v>11.430989180834599</v>
      </c>
      <c r="K923" s="137">
        <v>8.3404727501223395</v>
      </c>
      <c r="L923" s="137">
        <v>13.787279652694499</v>
      </c>
      <c r="M923" s="137">
        <v>47.429802316164199</v>
      </c>
      <c r="N923" s="137">
        <v>7.4239897567820901</v>
      </c>
      <c r="O923" s="137">
        <v>8.1205789954716305</v>
      </c>
      <c r="P923" s="137">
        <v>14.047140760341501</v>
      </c>
      <c r="Q923" s="137">
        <v>25.084160879538398</v>
      </c>
      <c r="R923" s="137">
        <v>6.0931470230862699</v>
      </c>
      <c r="S923" s="137">
        <v>15.8047397861382</v>
      </c>
      <c r="T923" s="137">
        <v>11.410757341576501</v>
      </c>
      <c r="U923" s="137">
        <v>8.2622808180899394</v>
      </c>
      <c r="V923" s="1">
        <v>335161</v>
      </c>
      <c r="W923" s="1">
        <v>536377</v>
      </c>
      <c r="X923" s="1">
        <v>127577</v>
      </c>
      <c r="Y923" s="1">
        <v>118100</v>
      </c>
      <c r="Z923" s="1">
        <v>114150</v>
      </c>
      <c r="AA923" s="1">
        <v>26732</v>
      </c>
      <c r="AB923" s="1">
        <v>180350</v>
      </c>
      <c r="AC923" s="1">
        <v>119946</v>
      </c>
      <c r="AD923" s="1">
        <v>319738</v>
      </c>
      <c r="AE923" s="1">
        <v>110600</v>
      </c>
      <c r="AH923" s="136">
        <f t="shared" si="14"/>
        <v>37844</v>
      </c>
      <c r="AI923" s="177">
        <f>HLOOKUP(附加题模型!$E$2,历史数据!$B$3:$K$5000,ROW(A921),)</f>
        <v>8.3404727501223395</v>
      </c>
      <c r="AJ923" s="177">
        <f>HLOOKUP(附加题模型!$E$2,历史数据!$L$3:$U$5000,ROW(A921),)</f>
        <v>8.2622808180899394</v>
      </c>
    </row>
    <row r="924" spans="1:36" x14ac:dyDescent="0.2">
      <c r="A924" s="148">
        <v>37845</v>
      </c>
      <c r="B924" s="137">
        <v>13.787279652694499</v>
      </c>
      <c r="C924" s="137">
        <v>47.429802316164199</v>
      </c>
      <c r="D924" s="137">
        <v>7.4030771095798897</v>
      </c>
      <c r="E924" s="137">
        <v>8.1205789954716305</v>
      </c>
      <c r="F924" s="137">
        <v>14.0865990209043</v>
      </c>
      <c r="G924" s="137">
        <v>25.1905785317546</v>
      </c>
      <c r="H924" s="137">
        <v>6.0931470230862699</v>
      </c>
      <c r="I924" s="137">
        <v>15.884260489464699</v>
      </c>
      <c r="J924" s="137">
        <v>11.430989180834599</v>
      </c>
      <c r="K924" s="137">
        <v>8.2622808180899394</v>
      </c>
      <c r="L924" s="137">
        <v>13.8151891256756</v>
      </c>
      <c r="M924" s="137">
        <v>47.429802316164199</v>
      </c>
      <c r="N924" s="137">
        <v>7.4449024039842904</v>
      </c>
      <c r="O924" s="137">
        <v>8.1920809488908706</v>
      </c>
      <c r="P924" s="137">
        <v>14.3628068448436</v>
      </c>
      <c r="Q924" s="137">
        <v>25.296996183970801</v>
      </c>
      <c r="R924" s="137">
        <v>6.1133900364520004</v>
      </c>
      <c r="S924" s="137">
        <v>15.9439010169596</v>
      </c>
      <c r="T924" s="137">
        <v>11.3500618238022</v>
      </c>
      <c r="U924" s="137">
        <v>8.3274407614502692</v>
      </c>
      <c r="V924" s="1">
        <v>332660</v>
      </c>
      <c r="W924" s="1">
        <v>554640</v>
      </c>
      <c r="X924" s="1">
        <v>103143</v>
      </c>
      <c r="Y924" s="1">
        <v>152300</v>
      </c>
      <c r="Z924" s="1">
        <v>298864</v>
      </c>
      <c r="AA924" s="1">
        <v>30010</v>
      </c>
      <c r="AB924" s="1">
        <v>183850</v>
      </c>
      <c r="AC924" s="1">
        <v>66780</v>
      </c>
      <c r="AD924" s="1">
        <v>507940</v>
      </c>
      <c r="AE924" s="1">
        <v>109500</v>
      </c>
      <c r="AH924" s="136">
        <f t="shared" si="14"/>
        <v>37845</v>
      </c>
      <c r="AI924" s="177">
        <f>HLOOKUP(附加题模型!$E$2,历史数据!$B$3:$K$5000,ROW(A922),)</f>
        <v>8.2622808180899394</v>
      </c>
      <c r="AJ924" s="177">
        <f>HLOOKUP(附加题模型!$E$2,历史数据!$L$3:$U$5000,ROW(A922),)</f>
        <v>8.3274407614502692</v>
      </c>
    </row>
    <row r="925" spans="1:36" x14ac:dyDescent="0.2">
      <c r="A925" s="148">
        <v>37846</v>
      </c>
      <c r="B925" s="137">
        <v>13.8151891256756</v>
      </c>
      <c r="C925" s="137">
        <v>47.276307810286603</v>
      </c>
      <c r="D925" s="137">
        <v>7.4344460803831902</v>
      </c>
      <c r="E925" s="137">
        <v>8.1205789954716305</v>
      </c>
      <c r="F925" s="137">
        <v>14.231279309634401</v>
      </c>
      <c r="G925" s="137">
        <v>25.205781053499798</v>
      </c>
      <c r="H925" s="137">
        <v>6.1437545565006104</v>
      </c>
      <c r="I925" s="137">
        <v>15.963781192791201</v>
      </c>
      <c r="J925" s="137">
        <v>11.430989180834599</v>
      </c>
      <c r="K925" s="137">
        <v>8.4056326934826693</v>
      </c>
      <c r="L925" s="137">
        <v>13.703551233751</v>
      </c>
      <c r="M925" s="137">
        <v>46.8158242926539</v>
      </c>
      <c r="N925" s="137">
        <v>7.3194265207710698</v>
      </c>
      <c r="O925" s="137">
        <v>8.1001498659232691</v>
      </c>
      <c r="P925" s="137">
        <v>14.7442366969502</v>
      </c>
      <c r="Q925" s="137">
        <v>25.205781053499798</v>
      </c>
      <c r="R925" s="137">
        <v>6.0627825030376696</v>
      </c>
      <c r="S925" s="137">
        <v>15.9439010169596</v>
      </c>
      <c r="T925" s="137">
        <v>11.9772488408037</v>
      </c>
      <c r="U925" s="137">
        <v>8.3013767841061394</v>
      </c>
      <c r="V925" s="1">
        <v>221170</v>
      </c>
      <c r="W925" s="1">
        <v>807050</v>
      </c>
      <c r="X925" s="1">
        <v>155400</v>
      </c>
      <c r="Y925" s="1">
        <v>77420</v>
      </c>
      <c r="Z925" s="1">
        <v>1445222</v>
      </c>
      <c r="AA925" s="1">
        <v>22700</v>
      </c>
      <c r="AB925" s="1">
        <v>189200</v>
      </c>
      <c r="AC925" s="1">
        <v>117939</v>
      </c>
      <c r="AD925" s="1">
        <v>2077756</v>
      </c>
      <c r="AE925" s="1">
        <v>63800</v>
      </c>
      <c r="AH925" s="136">
        <f t="shared" si="14"/>
        <v>37846</v>
      </c>
      <c r="AI925" s="177">
        <f>HLOOKUP(附加题模型!$E$2,历史数据!$B$3:$K$5000,ROW(A923),)</f>
        <v>8.4056326934826693</v>
      </c>
      <c r="AJ925" s="177">
        <f>HLOOKUP(附加题模型!$E$2,历史数据!$L$3:$U$5000,ROW(A923),)</f>
        <v>8.3013767841061394</v>
      </c>
    </row>
    <row r="926" spans="1:36" x14ac:dyDescent="0.2">
      <c r="A926" s="148">
        <v>37847</v>
      </c>
      <c r="B926" s="137">
        <v>13.6756417607698</v>
      </c>
      <c r="C926" s="137">
        <v>46.662329786776397</v>
      </c>
      <c r="D926" s="137">
        <v>7.3403391679732799</v>
      </c>
      <c r="E926" s="137">
        <v>8.0899353011490902</v>
      </c>
      <c r="F926" s="137">
        <v>14.599556408220099</v>
      </c>
      <c r="G926" s="137">
        <v>25.205781053499798</v>
      </c>
      <c r="H926" s="137">
        <v>6.0729040097205296</v>
      </c>
      <c r="I926" s="137">
        <v>15.9041406652963</v>
      </c>
      <c r="J926" s="137">
        <v>11.835625965996901</v>
      </c>
      <c r="K926" s="137">
        <v>8.2883447954340799</v>
      </c>
      <c r="L926" s="137">
        <v>13.6756417607698</v>
      </c>
      <c r="M926" s="137">
        <v>45.971604510327403</v>
      </c>
      <c r="N926" s="137">
        <v>7.2671449027655699</v>
      </c>
      <c r="O926" s="137">
        <v>8.1103644306974498</v>
      </c>
      <c r="P926" s="137">
        <v>14.4417233659691</v>
      </c>
      <c r="Q926" s="137">
        <v>25.2361860969901</v>
      </c>
      <c r="R926" s="137">
        <v>6.0222964763061997</v>
      </c>
      <c r="S926" s="137">
        <v>15.6456983794853</v>
      </c>
      <c r="T926" s="137">
        <v>11.6636553323029</v>
      </c>
      <c r="U926" s="137">
        <v>8.4577606481709395</v>
      </c>
      <c r="V926" s="1">
        <v>402387</v>
      </c>
      <c r="W926" s="1">
        <v>711001</v>
      </c>
      <c r="X926" s="1">
        <v>318162</v>
      </c>
      <c r="Y926" s="1">
        <v>124100</v>
      </c>
      <c r="Z926" s="1">
        <v>834250</v>
      </c>
      <c r="AA926" s="1">
        <v>51443</v>
      </c>
      <c r="AB926" s="1">
        <v>238200</v>
      </c>
      <c r="AC926" s="1">
        <v>119138</v>
      </c>
      <c r="AD926" s="1">
        <v>657988</v>
      </c>
      <c r="AE926" s="1">
        <v>250450</v>
      </c>
      <c r="AH926" s="136">
        <f t="shared" si="14"/>
        <v>37847</v>
      </c>
      <c r="AI926" s="177">
        <f>HLOOKUP(附加题模型!$E$2,历史数据!$B$3:$K$5000,ROW(A924),)</f>
        <v>8.2883447954340799</v>
      </c>
      <c r="AJ926" s="177">
        <f>HLOOKUP(附加题模型!$E$2,历史数据!$L$3:$U$5000,ROW(A924),)</f>
        <v>8.4577606481709395</v>
      </c>
    </row>
    <row r="927" spans="1:36" x14ac:dyDescent="0.2">
      <c r="A927" s="148">
        <v>37848</v>
      </c>
      <c r="B927" s="137">
        <v>13.703551233751</v>
      </c>
      <c r="C927" s="137">
        <v>45.8181100044498</v>
      </c>
      <c r="D927" s="137">
        <v>7.1416690195523502</v>
      </c>
      <c r="E927" s="137">
        <v>8.0695061716007395</v>
      </c>
      <c r="F927" s="137">
        <v>14.4417233659691</v>
      </c>
      <c r="G927" s="137">
        <v>25.2361860969901</v>
      </c>
      <c r="H927" s="137">
        <v>6.0729040097205296</v>
      </c>
      <c r="I927" s="137">
        <v>15.6258182036536</v>
      </c>
      <c r="J927" s="137">
        <v>11.6130757341577</v>
      </c>
      <c r="K927" s="137">
        <v>8.4447286594988693</v>
      </c>
      <c r="L927" s="137">
        <v>13.6756417607698</v>
      </c>
      <c r="M927" s="137">
        <v>44.743648463306997</v>
      </c>
      <c r="N927" s="137">
        <v>7.2044069611589601</v>
      </c>
      <c r="O927" s="137">
        <v>8.1103644306974498</v>
      </c>
      <c r="P927" s="137">
        <v>14.1786682955507</v>
      </c>
      <c r="Q927" s="137">
        <v>25.1905785317546</v>
      </c>
      <c r="R927" s="137">
        <v>6.0222964763061997</v>
      </c>
      <c r="S927" s="137">
        <v>15.6258182036536</v>
      </c>
      <c r="T927" s="137">
        <v>11.360177743431199</v>
      </c>
      <c r="U927" s="137">
        <v>8.5489845688753991</v>
      </c>
      <c r="V927" s="1">
        <v>246160</v>
      </c>
      <c r="W927" s="1">
        <v>1657699</v>
      </c>
      <c r="X927" s="1">
        <v>171233</v>
      </c>
      <c r="Y927" s="1">
        <v>104780</v>
      </c>
      <c r="Z927" s="1">
        <v>163815</v>
      </c>
      <c r="AA927" s="1">
        <v>29091</v>
      </c>
      <c r="AB927" s="1">
        <v>266186</v>
      </c>
      <c r="AC927" s="1">
        <v>135630</v>
      </c>
      <c r="AD927" s="1">
        <v>606574</v>
      </c>
      <c r="AE927" s="1">
        <v>169746</v>
      </c>
      <c r="AH927" s="136">
        <f t="shared" si="14"/>
        <v>37848</v>
      </c>
      <c r="AI927" s="177">
        <f>HLOOKUP(附加题模型!$E$2,历史数据!$B$3:$K$5000,ROW(A925),)</f>
        <v>8.4447286594988693</v>
      </c>
      <c r="AJ927" s="177">
        <f>HLOOKUP(附加题模型!$E$2,历史数据!$L$3:$U$5000,ROW(A925),)</f>
        <v>8.5489845688753991</v>
      </c>
    </row>
    <row r="928" spans="1:36" x14ac:dyDescent="0.2">
      <c r="A928" s="148">
        <v>37851</v>
      </c>
      <c r="B928" s="137">
        <v>13.6756417607698</v>
      </c>
      <c r="C928" s="137">
        <v>44.743648463306997</v>
      </c>
      <c r="D928" s="137">
        <v>7.11030004874904</v>
      </c>
      <c r="E928" s="137">
        <v>8.0797207363749095</v>
      </c>
      <c r="F928" s="137">
        <v>14.139210034987901</v>
      </c>
      <c r="G928" s="137">
        <v>25.205781053499798</v>
      </c>
      <c r="H928" s="137">
        <v>5.97168894289186</v>
      </c>
      <c r="I928" s="137">
        <v>15.3872560936742</v>
      </c>
      <c r="J928" s="137">
        <v>11.430989180834599</v>
      </c>
      <c r="K928" s="137">
        <v>8.5489845688753991</v>
      </c>
      <c r="L928" s="137">
        <v>13.591913341826301</v>
      </c>
      <c r="M928" s="137">
        <v>44.820395716245699</v>
      </c>
      <c r="N928" s="137">
        <v>7.2357759319622597</v>
      </c>
      <c r="O928" s="137">
        <v>8.1818663841167005</v>
      </c>
      <c r="P928" s="137">
        <v>13.810391196965</v>
      </c>
      <c r="Q928" s="137">
        <v>24.992945749067299</v>
      </c>
      <c r="R928" s="137">
        <v>6.0222964763061997</v>
      </c>
      <c r="S928" s="137">
        <v>15.009532752873399</v>
      </c>
      <c r="T928" s="137">
        <v>11.1983230293663</v>
      </c>
      <c r="U928" s="137">
        <v>8.9790401950535799</v>
      </c>
      <c r="V928" s="1">
        <v>219680</v>
      </c>
      <c r="W928" s="1">
        <v>2506868</v>
      </c>
      <c r="X928" s="1">
        <v>89900</v>
      </c>
      <c r="Y928" s="1">
        <v>151090</v>
      </c>
      <c r="Z928" s="1">
        <v>211709</v>
      </c>
      <c r="AA928" s="1">
        <v>7955</v>
      </c>
      <c r="AB928" s="1">
        <v>191198</v>
      </c>
      <c r="AC928" s="1">
        <v>445000</v>
      </c>
      <c r="AD928" s="1">
        <v>118542</v>
      </c>
      <c r="AE928" s="1">
        <v>867545</v>
      </c>
      <c r="AH928" s="136">
        <f t="shared" si="14"/>
        <v>37851</v>
      </c>
      <c r="AI928" s="177">
        <f>HLOOKUP(附加题模型!$E$2,历史数据!$B$3:$K$5000,ROW(A926),)</f>
        <v>8.5489845688753991</v>
      </c>
      <c r="AJ928" s="177">
        <f>HLOOKUP(附加题模型!$E$2,历史数据!$L$3:$U$5000,ROW(A926),)</f>
        <v>8.9790401950535799</v>
      </c>
    </row>
    <row r="929" spans="1:36" x14ac:dyDescent="0.2">
      <c r="A929" s="148">
        <v>37852</v>
      </c>
      <c r="B929" s="137">
        <v>13.5640038688452</v>
      </c>
      <c r="C929" s="137">
        <v>44.513406704490599</v>
      </c>
      <c r="D929" s="137">
        <v>7.2357759319622597</v>
      </c>
      <c r="E929" s="137">
        <v>8.1818663841167005</v>
      </c>
      <c r="F929" s="137">
        <v>13.784085689923099</v>
      </c>
      <c r="G929" s="137">
        <v>25.160173488264199</v>
      </c>
      <c r="H929" s="137">
        <v>6.0222964763061997</v>
      </c>
      <c r="I929" s="137">
        <v>14.910131873715301</v>
      </c>
      <c r="J929" s="137">
        <v>11.1275115919629</v>
      </c>
      <c r="K929" s="137">
        <v>8.9790401950535799</v>
      </c>
      <c r="L929" s="137">
        <v>13.6756417607698</v>
      </c>
      <c r="M929" s="137">
        <v>44.973890222123302</v>
      </c>
      <c r="N929" s="137">
        <v>7.2253196083611604</v>
      </c>
      <c r="O929" s="137">
        <v>8.2840120318584791</v>
      </c>
      <c r="P929" s="137">
        <v>13.7314746758395</v>
      </c>
      <c r="Q929" s="137">
        <v>25.312198705716</v>
      </c>
      <c r="R929" s="137">
        <v>6.0729040097205296</v>
      </c>
      <c r="S929" s="137">
        <v>14.9697724012102</v>
      </c>
      <c r="T929" s="137">
        <v>11.329829984544</v>
      </c>
      <c r="U929" s="137">
        <v>9.13542405911838</v>
      </c>
      <c r="V929" s="1">
        <v>288999</v>
      </c>
      <c r="W929" s="1">
        <v>811821</v>
      </c>
      <c r="X929" s="1">
        <v>138600</v>
      </c>
      <c r="Y929" s="1">
        <v>308790</v>
      </c>
      <c r="Z929" s="1">
        <v>80600</v>
      </c>
      <c r="AA929" s="1">
        <v>26065</v>
      </c>
      <c r="AB929" s="1">
        <v>157051</v>
      </c>
      <c r="AC929" s="1">
        <v>182569</v>
      </c>
      <c r="AD929" s="1">
        <v>91918</v>
      </c>
      <c r="AE929" s="1">
        <v>1460719</v>
      </c>
      <c r="AH929" s="136">
        <f t="shared" si="14"/>
        <v>37852</v>
      </c>
      <c r="AI929" s="177">
        <f>HLOOKUP(附加题模型!$E$2,历史数据!$B$3:$K$5000,ROW(A927),)</f>
        <v>8.9790401950535799</v>
      </c>
      <c r="AJ929" s="177">
        <f>HLOOKUP(附加题模型!$E$2,历史数据!$L$3:$U$5000,ROW(A927),)</f>
        <v>9.13542405911838</v>
      </c>
    </row>
    <row r="930" spans="1:36" x14ac:dyDescent="0.2">
      <c r="A930" s="148">
        <v>37853</v>
      </c>
      <c r="B930" s="137">
        <v>13.619822814807501</v>
      </c>
      <c r="C930" s="137">
        <v>44.973890222123302</v>
      </c>
      <c r="D930" s="137">
        <v>7.1625816667545497</v>
      </c>
      <c r="E930" s="137">
        <v>8.2840120318584791</v>
      </c>
      <c r="F930" s="137">
        <v>13.823543950485901</v>
      </c>
      <c r="G930" s="137">
        <v>25.084160879538398</v>
      </c>
      <c r="H930" s="137">
        <v>6.0526609963547999</v>
      </c>
      <c r="I930" s="137">
        <v>14.9498922253786</v>
      </c>
      <c r="J930" s="137">
        <v>11.208438948995401</v>
      </c>
      <c r="K930" s="137">
        <v>9.0963280931021799</v>
      </c>
      <c r="L930" s="137">
        <v>13.5640038688452</v>
      </c>
      <c r="M930" s="137">
        <v>44.820395716245699</v>
      </c>
      <c r="N930" s="137">
        <v>7.1416690195523502</v>
      </c>
      <c r="O930" s="137">
        <v>8.2737974670843002</v>
      </c>
      <c r="P930" s="137">
        <v>13.5473361265466</v>
      </c>
      <c r="Q930" s="137">
        <v>25.205781053499798</v>
      </c>
      <c r="R930" s="137">
        <v>6.0222964763061997</v>
      </c>
      <c r="S930" s="137">
        <v>15.009532752873399</v>
      </c>
      <c r="T930" s="137">
        <v>11.3095981452859</v>
      </c>
      <c r="U930" s="137">
        <v>9.3178719005272992</v>
      </c>
      <c r="V930" s="1">
        <v>193699</v>
      </c>
      <c r="W930" s="1">
        <v>512219</v>
      </c>
      <c r="X930" s="1">
        <v>142556</v>
      </c>
      <c r="Y930" s="1">
        <v>172710</v>
      </c>
      <c r="Z930" s="1">
        <v>123200</v>
      </c>
      <c r="AA930" s="1">
        <v>14069</v>
      </c>
      <c r="AB930" s="1">
        <v>161350</v>
      </c>
      <c r="AC930" s="1">
        <v>154354</v>
      </c>
      <c r="AD930" s="1">
        <v>72470</v>
      </c>
      <c r="AE930" s="1">
        <v>1274078</v>
      </c>
      <c r="AH930" s="136">
        <f t="shared" si="14"/>
        <v>37853</v>
      </c>
      <c r="AI930" s="177">
        <f>HLOOKUP(附加题模型!$E$2,历史数据!$B$3:$K$5000,ROW(A928),)</f>
        <v>9.0963280931021799</v>
      </c>
      <c r="AJ930" s="177">
        <f>HLOOKUP(附加题模型!$E$2,历史数据!$L$3:$U$5000,ROW(A928),)</f>
        <v>9.3178719005272992</v>
      </c>
    </row>
    <row r="931" spans="1:36" x14ac:dyDescent="0.2">
      <c r="A931" s="148">
        <v>37854</v>
      </c>
      <c r="B931" s="137">
        <v>13.536094395864</v>
      </c>
      <c r="C931" s="137">
        <v>44.666901210368202</v>
      </c>
      <c r="D931" s="137">
        <v>7.1416690195523502</v>
      </c>
      <c r="E931" s="137">
        <v>8.2533683375359406</v>
      </c>
      <c r="F931" s="137">
        <v>13.481572358942</v>
      </c>
      <c r="G931" s="137">
        <v>25.205781053499798</v>
      </c>
      <c r="H931" s="137">
        <v>6.0627825030376696</v>
      </c>
      <c r="I931" s="137">
        <v>14.9697724012102</v>
      </c>
      <c r="J931" s="137">
        <v>11.3905255023184</v>
      </c>
      <c r="K931" s="137">
        <v>9.3048399118552396</v>
      </c>
      <c r="L931" s="137">
        <v>13.3965470309582</v>
      </c>
      <c r="M931" s="137">
        <v>44.359912198613102</v>
      </c>
      <c r="N931" s="137">
        <v>7.1521253431534504</v>
      </c>
      <c r="O931" s="137">
        <v>8.3963722443744402</v>
      </c>
      <c r="P931" s="137">
        <v>13.205364535002699</v>
      </c>
      <c r="Q931" s="137">
        <v>25.220983575244901</v>
      </c>
      <c r="R931" s="137">
        <v>6.0222964763061997</v>
      </c>
      <c r="S931" s="137">
        <v>14.751090467062401</v>
      </c>
      <c r="T931" s="137">
        <v>11.188207109737199</v>
      </c>
      <c r="U931" s="137">
        <v>9.1093600817742395</v>
      </c>
      <c r="V931" s="1">
        <v>451012</v>
      </c>
      <c r="W931" s="1">
        <v>792504</v>
      </c>
      <c r="X931" s="1">
        <v>124044</v>
      </c>
      <c r="Y931" s="1">
        <v>357739</v>
      </c>
      <c r="Z931" s="1">
        <v>202577</v>
      </c>
      <c r="AA931" s="1">
        <v>13050</v>
      </c>
      <c r="AB931" s="1">
        <v>102399</v>
      </c>
      <c r="AC931" s="1">
        <v>174760</v>
      </c>
      <c r="AD931" s="1">
        <v>140593</v>
      </c>
      <c r="AE931" s="1">
        <v>595324</v>
      </c>
      <c r="AH931" s="136">
        <f t="shared" si="14"/>
        <v>37854</v>
      </c>
      <c r="AI931" s="177">
        <f>HLOOKUP(附加题模型!$E$2,历史数据!$B$3:$K$5000,ROW(A929),)</f>
        <v>9.3048399118552396</v>
      </c>
      <c r="AJ931" s="177">
        <f>HLOOKUP(附加题模型!$E$2,历史数据!$L$3:$U$5000,ROW(A929),)</f>
        <v>9.1093600817742395</v>
      </c>
    </row>
    <row r="932" spans="1:36" x14ac:dyDescent="0.2">
      <c r="A932" s="148">
        <v>37855</v>
      </c>
      <c r="B932" s="137">
        <v>13.3965470309582</v>
      </c>
      <c r="C932" s="137">
        <v>44.436659451551897</v>
      </c>
      <c r="D932" s="137">
        <v>7.1312126959512501</v>
      </c>
      <c r="E932" s="137">
        <v>8.3555139852777192</v>
      </c>
      <c r="F932" s="137">
        <v>13.2185172885236</v>
      </c>
      <c r="G932" s="137">
        <v>25.2361860969901</v>
      </c>
      <c r="H932" s="137">
        <v>6.0324179829890703</v>
      </c>
      <c r="I932" s="137">
        <v>14.731210291230701</v>
      </c>
      <c r="J932" s="137">
        <v>11.1780911901082</v>
      </c>
      <c r="K932" s="137">
        <v>9.0963280931021799</v>
      </c>
      <c r="L932" s="137">
        <v>13.3407280849959</v>
      </c>
      <c r="M932" s="137">
        <v>45.587868245633501</v>
      </c>
      <c r="N932" s="137">
        <v>7.2044069611589601</v>
      </c>
      <c r="O932" s="137">
        <v>8.3350848557293702</v>
      </c>
      <c r="P932" s="137">
        <v>13.336892070211899</v>
      </c>
      <c r="Q932" s="137">
        <v>25.525034010148399</v>
      </c>
      <c r="R932" s="137">
        <v>6.0627825030376696</v>
      </c>
      <c r="S932" s="137">
        <v>14.611929236241</v>
      </c>
      <c r="T932" s="137">
        <v>11.006120556414199</v>
      </c>
      <c r="U932" s="137">
        <v>9.1093600817742395</v>
      </c>
      <c r="V932" s="1">
        <v>333600</v>
      </c>
      <c r="W932" s="1">
        <v>2080154</v>
      </c>
      <c r="X932" s="1">
        <v>77869</v>
      </c>
      <c r="Y932" s="1">
        <v>162200</v>
      </c>
      <c r="Z932" s="1">
        <v>91944</v>
      </c>
      <c r="AA932" s="1">
        <v>85497</v>
      </c>
      <c r="AB932" s="1">
        <v>198620</v>
      </c>
      <c r="AC932" s="1">
        <v>231210</v>
      </c>
      <c r="AD932" s="1">
        <v>230277</v>
      </c>
      <c r="AE932" s="1">
        <v>434914</v>
      </c>
      <c r="AH932" s="136">
        <f t="shared" si="14"/>
        <v>37855</v>
      </c>
      <c r="AI932" s="177">
        <f>HLOOKUP(附加题模型!$E$2,历史数据!$B$3:$K$5000,ROW(A930),)</f>
        <v>9.0963280931021799</v>
      </c>
      <c r="AJ932" s="177">
        <f>HLOOKUP(附加题模型!$E$2,历史数据!$L$3:$U$5000,ROW(A930),)</f>
        <v>9.1093600817742395</v>
      </c>
    </row>
    <row r="933" spans="1:36" x14ac:dyDescent="0.2">
      <c r="A933" s="148">
        <v>37858</v>
      </c>
      <c r="B933" s="137">
        <v>13.3128186120147</v>
      </c>
      <c r="C933" s="137">
        <v>45.741362751511097</v>
      </c>
      <c r="D933" s="137">
        <v>7.18349431395675</v>
      </c>
      <c r="E933" s="137">
        <v>8.1716518193425198</v>
      </c>
      <c r="F933" s="137">
        <v>13.2185172885236</v>
      </c>
      <c r="G933" s="137">
        <v>25.494628966658102</v>
      </c>
      <c r="H933" s="137">
        <v>6.0931470230862699</v>
      </c>
      <c r="I933" s="137">
        <v>14.572168884577801</v>
      </c>
      <c r="J933" s="137">
        <v>10.9454250386399</v>
      </c>
      <c r="K933" s="137">
        <v>9.1093600817742395</v>
      </c>
      <c r="L933" s="137">
        <v>13.089542828165399</v>
      </c>
      <c r="M933" s="137">
        <v>46.662329786776397</v>
      </c>
      <c r="N933" s="137">
        <v>7.1625816667545497</v>
      </c>
      <c r="O933" s="137">
        <v>8.0797207363749095</v>
      </c>
      <c r="P933" s="137">
        <v>13.060684246272601</v>
      </c>
      <c r="Q933" s="137">
        <v>25.616249140619502</v>
      </c>
      <c r="R933" s="137">
        <v>5.8805953827460504</v>
      </c>
      <c r="S933" s="137">
        <v>14.2342058954402</v>
      </c>
      <c r="T933" s="137">
        <v>10.793686244204</v>
      </c>
      <c r="U933" s="137">
        <v>8.9660082063815203</v>
      </c>
      <c r="V933" s="1">
        <v>349772</v>
      </c>
      <c r="W933" s="1">
        <v>2609193</v>
      </c>
      <c r="X933" s="1">
        <v>99634</v>
      </c>
      <c r="Y933" s="1">
        <v>108100</v>
      </c>
      <c r="Z933" s="1">
        <v>150801</v>
      </c>
      <c r="AA933" s="1">
        <v>69368</v>
      </c>
      <c r="AB933" s="1">
        <v>476919</v>
      </c>
      <c r="AC933" s="1">
        <v>163900</v>
      </c>
      <c r="AD933" s="1">
        <v>199600</v>
      </c>
      <c r="AE933" s="1">
        <v>255102</v>
      </c>
      <c r="AH933" s="136">
        <f t="shared" si="14"/>
        <v>37858</v>
      </c>
      <c r="AI933" s="177">
        <f>HLOOKUP(附加题模型!$E$2,历史数据!$B$3:$K$5000,ROW(A931),)</f>
        <v>9.1093600817742395</v>
      </c>
      <c r="AJ933" s="177">
        <f>HLOOKUP(附加题模型!$E$2,历史数据!$L$3:$U$5000,ROW(A931),)</f>
        <v>8.9660082063815203</v>
      </c>
    </row>
    <row r="934" spans="1:36" x14ac:dyDescent="0.2">
      <c r="A934" s="148">
        <v>37859</v>
      </c>
      <c r="B934" s="137">
        <v>13.089542828165399</v>
      </c>
      <c r="C934" s="137">
        <v>46.201846269143701</v>
      </c>
      <c r="D934" s="137">
        <v>7.1625816667545497</v>
      </c>
      <c r="E934" s="137">
        <v>8.0695061716007395</v>
      </c>
      <c r="F934" s="137">
        <v>13.0475314927517</v>
      </c>
      <c r="G934" s="137">
        <v>25.859489488542302</v>
      </c>
      <c r="H934" s="137">
        <v>5.8805953827460504</v>
      </c>
      <c r="I934" s="137">
        <v>14.2342058954402</v>
      </c>
      <c r="J934" s="137">
        <v>10.8139180834621</v>
      </c>
      <c r="K934" s="137">
        <v>8.9660082063815203</v>
      </c>
      <c r="L934" s="137">
        <v>13.1453617741277</v>
      </c>
      <c r="M934" s="137">
        <v>47.1228133044091</v>
      </c>
      <c r="N934" s="137">
        <v>7.1625816667545497</v>
      </c>
      <c r="O934" s="137">
        <v>8.1512226897941602</v>
      </c>
      <c r="P934" s="137">
        <v>12.837087436417001</v>
      </c>
      <c r="Q934" s="137">
        <v>25.768274358071199</v>
      </c>
      <c r="R934" s="137">
        <v>5.7287727825030403</v>
      </c>
      <c r="S934" s="137">
        <v>14.4330076537564</v>
      </c>
      <c r="T934" s="137">
        <v>10.652063369397201</v>
      </c>
      <c r="U934" s="137">
        <v>9.2266479798228396</v>
      </c>
      <c r="V934" s="1">
        <v>248382</v>
      </c>
      <c r="W934" s="1">
        <v>2571225</v>
      </c>
      <c r="X934" s="1">
        <v>74060</v>
      </c>
      <c r="Y934" s="1">
        <v>125509</v>
      </c>
      <c r="Z934" s="1">
        <v>113307</v>
      </c>
      <c r="AA934" s="1">
        <v>44922</v>
      </c>
      <c r="AB934" s="1">
        <v>717098</v>
      </c>
      <c r="AC934" s="1">
        <v>131811</v>
      </c>
      <c r="AD934" s="1">
        <v>214423</v>
      </c>
      <c r="AE934" s="1">
        <v>282555</v>
      </c>
      <c r="AH934" s="136">
        <f t="shared" si="14"/>
        <v>37859</v>
      </c>
      <c r="AI934" s="177">
        <f>HLOOKUP(附加题模型!$E$2,历史数据!$B$3:$K$5000,ROW(A932),)</f>
        <v>8.9660082063815203</v>
      </c>
      <c r="AJ934" s="177">
        <f>HLOOKUP(附加题模型!$E$2,历史数据!$L$3:$U$5000,ROW(A932),)</f>
        <v>9.2266479798228396</v>
      </c>
    </row>
    <row r="935" spans="1:36" x14ac:dyDescent="0.2">
      <c r="A935" s="148">
        <v>37860</v>
      </c>
      <c r="B935" s="137">
        <v>13.117452301146599</v>
      </c>
      <c r="C935" s="137">
        <v>46.8158242926539</v>
      </c>
      <c r="D935" s="137">
        <v>7.2148632847600602</v>
      </c>
      <c r="E935" s="137">
        <v>8.1205789954716305</v>
      </c>
      <c r="F935" s="137">
        <v>12.8896984505006</v>
      </c>
      <c r="G935" s="137">
        <v>25.8442869667971</v>
      </c>
      <c r="H935" s="137">
        <v>5.7287727825030403</v>
      </c>
      <c r="I935" s="137">
        <v>14.4131274779248</v>
      </c>
      <c r="J935" s="137">
        <v>10.672295208655299</v>
      </c>
      <c r="K935" s="137">
        <v>9.2136159911507693</v>
      </c>
      <c r="L935" s="137">
        <v>13.1453617741277</v>
      </c>
      <c r="M935" s="137">
        <v>46.278593522082502</v>
      </c>
      <c r="N935" s="137">
        <v>7.2044069611589601</v>
      </c>
      <c r="O935" s="137">
        <v>8.0695061716007395</v>
      </c>
      <c r="P935" s="137">
        <v>12.929156711063399</v>
      </c>
      <c r="Q935" s="137">
        <v>25.692261749345299</v>
      </c>
      <c r="R935" s="137">
        <v>5.74901579586877</v>
      </c>
      <c r="S935" s="137">
        <v>14.5125283570829</v>
      </c>
      <c r="T935" s="137">
        <v>10.7329907264297</v>
      </c>
      <c r="U935" s="137">
        <v>9.2396799684948991</v>
      </c>
      <c r="V935" s="1">
        <v>296169</v>
      </c>
      <c r="W935" s="1">
        <v>890351</v>
      </c>
      <c r="X935" s="1">
        <v>69000</v>
      </c>
      <c r="Y935" s="1">
        <v>45904</v>
      </c>
      <c r="Z935" s="1">
        <v>94400</v>
      </c>
      <c r="AA935" s="1">
        <v>43150</v>
      </c>
      <c r="AB935" s="1">
        <v>460780</v>
      </c>
      <c r="AC935" s="1">
        <v>115230</v>
      </c>
      <c r="AD935" s="1">
        <v>70371</v>
      </c>
      <c r="AE935" s="1">
        <v>266399</v>
      </c>
      <c r="AH935" s="136">
        <f t="shared" si="14"/>
        <v>37860</v>
      </c>
      <c r="AI935" s="177">
        <f>HLOOKUP(附加题模型!$E$2,历史数据!$B$3:$K$5000,ROW(A933),)</f>
        <v>9.2136159911507693</v>
      </c>
      <c r="AJ935" s="177">
        <f>HLOOKUP(附加题模型!$E$2,历史数据!$L$3:$U$5000,ROW(A933),)</f>
        <v>9.2396799684948991</v>
      </c>
    </row>
    <row r="936" spans="1:36" x14ac:dyDescent="0.2">
      <c r="A936" s="148">
        <v>37861</v>
      </c>
      <c r="B936" s="137">
        <v>13.117452301146599</v>
      </c>
      <c r="C936" s="137">
        <v>46.585582533837602</v>
      </c>
      <c r="D936" s="137">
        <v>7.1939506375578599</v>
      </c>
      <c r="E936" s="137">
        <v>8.0490770420523798</v>
      </c>
      <c r="F936" s="137">
        <v>12.929156711063399</v>
      </c>
      <c r="G936" s="137">
        <v>25.403413836186999</v>
      </c>
      <c r="H936" s="137">
        <v>5.73889428918591</v>
      </c>
      <c r="I936" s="137">
        <v>14.552288708746101</v>
      </c>
      <c r="J936" s="137">
        <v>10.722874806800601</v>
      </c>
      <c r="K936" s="137">
        <v>9.13542405911838</v>
      </c>
      <c r="L936" s="137">
        <v>13.061633355184201</v>
      </c>
      <c r="M936" s="137">
        <v>46.278593522082502</v>
      </c>
      <c r="N936" s="137">
        <v>7.2357759319622597</v>
      </c>
      <c r="O936" s="137">
        <v>8.0797207363749095</v>
      </c>
      <c r="P936" s="137">
        <v>13.0475314927517</v>
      </c>
      <c r="Q936" s="137">
        <v>25.312198705716</v>
      </c>
      <c r="R936" s="137">
        <v>5.5668286755771597</v>
      </c>
      <c r="S936" s="137">
        <v>14.4330076537564</v>
      </c>
      <c r="T936" s="137">
        <v>10.672295208655299</v>
      </c>
      <c r="U936" s="137">
        <v>9.0442001384139097</v>
      </c>
      <c r="V936" s="1">
        <v>285100</v>
      </c>
      <c r="W936" s="1">
        <v>857630</v>
      </c>
      <c r="X936" s="1">
        <v>137847</v>
      </c>
      <c r="Y936" s="1">
        <v>124700</v>
      </c>
      <c r="Z936" s="1">
        <v>121230</v>
      </c>
      <c r="AA936" s="1">
        <v>38000</v>
      </c>
      <c r="AB936" s="1">
        <v>346400</v>
      </c>
      <c r="AC936" s="1">
        <v>109704</v>
      </c>
      <c r="AD936" s="1">
        <v>81700</v>
      </c>
      <c r="AE936" s="1">
        <v>205000</v>
      </c>
      <c r="AH936" s="136">
        <f t="shared" si="14"/>
        <v>37861</v>
      </c>
      <c r="AI936" s="177">
        <f>HLOOKUP(附加题模型!$E$2,历史数据!$B$3:$K$5000,ROW(A934),)</f>
        <v>9.13542405911838</v>
      </c>
      <c r="AJ936" s="177">
        <f>HLOOKUP(附加题模型!$E$2,历史数据!$L$3:$U$5000,ROW(A934),)</f>
        <v>9.0442001384139097</v>
      </c>
    </row>
    <row r="937" spans="1:36" x14ac:dyDescent="0.2">
      <c r="A937" s="148">
        <v>37862</v>
      </c>
      <c r="B937" s="137">
        <v>13.0337238822031</v>
      </c>
      <c r="C937" s="137">
        <v>45.971604510327403</v>
      </c>
      <c r="D937" s="137">
        <v>7.2357759319622597</v>
      </c>
      <c r="E937" s="137">
        <v>8.0695061716007395</v>
      </c>
      <c r="F937" s="137">
        <v>13.021225985709799</v>
      </c>
      <c r="G937" s="137">
        <v>25.175376010009401</v>
      </c>
      <c r="H937" s="137">
        <v>5.5668286755771597</v>
      </c>
      <c r="I937" s="137">
        <v>14.4330076537564</v>
      </c>
      <c r="J937" s="137">
        <v>10.581251931993799</v>
      </c>
      <c r="K937" s="137">
        <v>8.9920721837256501</v>
      </c>
      <c r="L937" s="137">
        <v>12.949995463259601</v>
      </c>
      <c r="M937" s="137">
        <v>46.432088027960098</v>
      </c>
      <c r="N937" s="137">
        <v>7.2985138735688704</v>
      </c>
      <c r="O937" s="137">
        <v>8.0592916068265605</v>
      </c>
      <c r="P937" s="137">
        <v>13.284281056128201</v>
      </c>
      <c r="Q937" s="137">
        <v>25.160173488264199</v>
      </c>
      <c r="R937" s="137">
        <v>5.5465856622114202</v>
      </c>
      <c r="S937" s="137">
        <v>14.492648181251299</v>
      </c>
      <c r="T937" s="137">
        <v>10.62171561051</v>
      </c>
      <c r="U937" s="137">
        <v>8.9399442290373798</v>
      </c>
      <c r="V937" s="1">
        <v>536985</v>
      </c>
      <c r="W937" s="1">
        <v>1987695</v>
      </c>
      <c r="X937" s="1">
        <v>162509</v>
      </c>
      <c r="Y937" s="1">
        <v>72361</v>
      </c>
      <c r="Z937" s="1">
        <v>112920</v>
      </c>
      <c r="AA937" s="1">
        <v>36500</v>
      </c>
      <c r="AB937" s="1">
        <v>517447</v>
      </c>
      <c r="AC937" s="1">
        <v>120494</v>
      </c>
      <c r="AD937" s="1">
        <v>112707</v>
      </c>
      <c r="AE937" s="1">
        <v>297689</v>
      </c>
      <c r="AH937" s="136">
        <f t="shared" si="14"/>
        <v>37862</v>
      </c>
      <c r="AI937" s="177">
        <f>HLOOKUP(附加题模型!$E$2,历史数据!$B$3:$K$5000,ROW(A935),)</f>
        <v>8.9920721837256501</v>
      </c>
      <c r="AJ937" s="177">
        <f>HLOOKUP(附加题模型!$E$2,历史数据!$L$3:$U$5000,ROW(A935),)</f>
        <v>8.9399442290373798</v>
      </c>
    </row>
    <row r="938" spans="1:36" x14ac:dyDescent="0.2">
      <c r="A938" s="148">
        <v>37865</v>
      </c>
      <c r="B938" s="137">
        <v>12.949995463259601</v>
      </c>
      <c r="C938" s="137">
        <v>46.355340775021297</v>
      </c>
      <c r="D938" s="137">
        <v>7.2776012263666701</v>
      </c>
      <c r="E938" s="137">
        <v>8.0592916068265605</v>
      </c>
      <c r="F938" s="137">
        <v>13.284281056128201</v>
      </c>
      <c r="G938" s="137">
        <v>25.3882113144419</v>
      </c>
      <c r="H938" s="137">
        <v>5.5060996354799503</v>
      </c>
      <c r="I938" s="137">
        <v>14.5125283570829</v>
      </c>
      <c r="J938" s="137">
        <v>10.672295208655299</v>
      </c>
      <c r="K938" s="137">
        <v>8.9529762177094501</v>
      </c>
      <c r="L938" s="137">
        <v>13.229090193071199</v>
      </c>
      <c r="M938" s="137">
        <v>47.660044074980497</v>
      </c>
      <c r="N938" s="137">
        <v>7.3717081387765804</v>
      </c>
      <c r="O938" s="137">
        <v>8.2942265966326492</v>
      </c>
      <c r="P938" s="137">
        <v>13.3500448237328</v>
      </c>
      <c r="Q938" s="137">
        <v>25.4338188796774</v>
      </c>
      <c r="R938" s="137">
        <v>5.7085297691373</v>
      </c>
      <c r="S938" s="137">
        <v>14.770970642894</v>
      </c>
      <c r="T938" s="137">
        <v>10.9454250386399</v>
      </c>
      <c r="U938" s="137">
        <v>9.0051041723977203</v>
      </c>
      <c r="V938" s="1">
        <v>579378</v>
      </c>
      <c r="W938" s="1">
        <v>3110749</v>
      </c>
      <c r="X938" s="1">
        <v>206038</v>
      </c>
      <c r="Y938" s="1">
        <v>194300</v>
      </c>
      <c r="Z938" s="1">
        <v>94952</v>
      </c>
      <c r="AA938" s="1">
        <v>66765</v>
      </c>
      <c r="AB938" s="1">
        <v>529544</v>
      </c>
      <c r="AC938" s="1">
        <v>206425</v>
      </c>
      <c r="AD938" s="1">
        <v>187630</v>
      </c>
      <c r="AE938" s="1">
        <v>203950</v>
      </c>
      <c r="AH938" s="136">
        <f t="shared" si="14"/>
        <v>37865</v>
      </c>
      <c r="AI938" s="177">
        <f>HLOOKUP(附加题模型!$E$2,历史数据!$B$3:$K$5000,ROW(A936),)</f>
        <v>8.9529762177094501</v>
      </c>
      <c r="AJ938" s="177">
        <f>HLOOKUP(附加题模型!$E$2,历史数据!$L$3:$U$5000,ROW(A936),)</f>
        <v>9.0051041723977203</v>
      </c>
    </row>
    <row r="939" spans="1:36" x14ac:dyDescent="0.2">
      <c r="A939" s="148">
        <v>37866</v>
      </c>
      <c r="B939" s="137">
        <v>13.229090193071199</v>
      </c>
      <c r="C939" s="137">
        <v>47.506549569102901</v>
      </c>
      <c r="D939" s="137">
        <v>7.3717081387765804</v>
      </c>
      <c r="E939" s="137">
        <v>8.3555139852777192</v>
      </c>
      <c r="F939" s="137">
        <v>13.3500448237328</v>
      </c>
      <c r="G939" s="137">
        <v>25.3578062709515</v>
      </c>
      <c r="H939" s="137">
        <v>5.6680437424058301</v>
      </c>
      <c r="I939" s="137">
        <v>14.810730994557201</v>
      </c>
      <c r="J939" s="137">
        <v>10.9251931993818</v>
      </c>
      <c r="K939" s="137">
        <v>9.0572321270859799</v>
      </c>
      <c r="L939" s="137">
        <v>13.061633355184201</v>
      </c>
      <c r="M939" s="137">
        <v>48.043780339674399</v>
      </c>
      <c r="N939" s="137">
        <v>7.3717081387765804</v>
      </c>
      <c r="O939" s="137">
        <v>8.3555139852777192</v>
      </c>
      <c r="P939" s="137">
        <v>13.284281056128201</v>
      </c>
      <c r="Q939" s="137">
        <v>25.9963121842489</v>
      </c>
      <c r="R939" s="137">
        <v>5.6073147023086296</v>
      </c>
      <c r="S939" s="137">
        <v>14.671569763735899</v>
      </c>
      <c r="T939" s="137">
        <v>10.915077279752699</v>
      </c>
      <c r="U939" s="137">
        <v>9.0311681497418501</v>
      </c>
      <c r="V939" s="1">
        <v>545900</v>
      </c>
      <c r="W939" s="1">
        <v>953556</v>
      </c>
      <c r="X939" s="1">
        <v>0</v>
      </c>
      <c r="Y939" s="1">
        <v>300774</v>
      </c>
      <c r="Z939" s="1">
        <v>127360</v>
      </c>
      <c r="AA939" s="1">
        <v>170992</v>
      </c>
      <c r="AB939" s="1">
        <v>409330</v>
      </c>
      <c r="AC939" s="1">
        <v>261549</v>
      </c>
      <c r="AD939" s="1">
        <v>154385</v>
      </c>
      <c r="AE939" s="1">
        <v>155775</v>
      </c>
      <c r="AH939" s="136">
        <f t="shared" si="14"/>
        <v>37866</v>
      </c>
      <c r="AI939" s="177">
        <f>HLOOKUP(附加题模型!$E$2,历史数据!$B$3:$K$5000,ROW(A937),)</f>
        <v>9.0572321270859799</v>
      </c>
      <c r="AJ939" s="177">
        <f>HLOOKUP(附加题模型!$E$2,历史数据!$L$3:$U$5000,ROW(A937),)</f>
        <v>9.0311681497418501</v>
      </c>
    </row>
    <row r="940" spans="1:36" x14ac:dyDescent="0.2">
      <c r="A940" s="148">
        <v>37867</v>
      </c>
      <c r="B940" s="137">
        <v>13.061633355184201</v>
      </c>
      <c r="C940" s="137">
        <v>48.197274845551902</v>
      </c>
      <c r="D940" s="137">
        <v>7.3507954915743801</v>
      </c>
      <c r="E940" s="137">
        <v>8.3657285500518999</v>
      </c>
      <c r="F940" s="137">
        <v>13.231670042044501</v>
      </c>
      <c r="G940" s="137">
        <v>25.8442869667971</v>
      </c>
      <c r="H940" s="137">
        <v>5.6073147023086296</v>
      </c>
      <c r="I940" s="137">
        <v>14.770970642894</v>
      </c>
      <c r="J940" s="137">
        <v>10.894845440494599</v>
      </c>
      <c r="K940" s="137">
        <v>9.0442001384139097</v>
      </c>
      <c r="L940" s="137">
        <v>13.3407280849959</v>
      </c>
      <c r="M940" s="137">
        <v>47.736791327919299</v>
      </c>
      <c r="N940" s="137">
        <v>7.3089701971699697</v>
      </c>
      <c r="O940" s="137">
        <v>8.3248702909551895</v>
      </c>
      <c r="P940" s="137">
        <v>13.336892070211899</v>
      </c>
      <c r="Q940" s="137">
        <v>25.920299575523</v>
      </c>
      <c r="R940" s="137">
        <v>5.7895018226002399</v>
      </c>
      <c r="S940" s="137">
        <v>15.168574159526401</v>
      </c>
      <c r="T940" s="137">
        <v>10.874613601236501</v>
      </c>
      <c r="U940" s="137">
        <v>9.3178719005272992</v>
      </c>
      <c r="V940" s="1">
        <v>733570</v>
      </c>
      <c r="W940" s="1">
        <v>1082673</v>
      </c>
      <c r="X940" s="1">
        <v>127446</v>
      </c>
      <c r="Y940" s="1">
        <v>166600</v>
      </c>
      <c r="Z940" s="1">
        <v>113020</v>
      </c>
      <c r="AA940" s="1">
        <v>54050</v>
      </c>
      <c r="AB940" s="1">
        <v>1312610</v>
      </c>
      <c r="AC940" s="1">
        <v>433577</v>
      </c>
      <c r="AD940" s="1">
        <v>85145</v>
      </c>
      <c r="AE940" s="1">
        <v>341319</v>
      </c>
      <c r="AH940" s="136">
        <f t="shared" si="14"/>
        <v>37867</v>
      </c>
      <c r="AI940" s="177">
        <f>HLOOKUP(附加题模型!$E$2,历史数据!$B$3:$K$5000,ROW(A938),)</f>
        <v>9.0442001384139097</v>
      </c>
      <c r="AJ940" s="177">
        <f>HLOOKUP(附加题模型!$E$2,历史数据!$L$3:$U$5000,ROW(A938),)</f>
        <v>9.3178719005272992</v>
      </c>
    </row>
    <row r="941" spans="1:36" x14ac:dyDescent="0.2">
      <c r="A941" s="148">
        <v>37868</v>
      </c>
      <c r="B941" s="137">
        <v>13.3965470309582</v>
      </c>
      <c r="C941" s="137">
        <v>47.736791327919299</v>
      </c>
      <c r="D941" s="137">
        <v>7.3507954915743801</v>
      </c>
      <c r="E941" s="137">
        <v>8.2737974670843002</v>
      </c>
      <c r="F941" s="137">
        <v>13.2185172885236</v>
      </c>
      <c r="G941" s="137">
        <v>25.616249140619502</v>
      </c>
      <c r="H941" s="137">
        <v>5.77938031591738</v>
      </c>
      <c r="I941" s="137">
        <v>15.168574159526401</v>
      </c>
      <c r="J941" s="137">
        <v>10.9251931993818</v>
      </c>
      <c r="K941" s="137">
        <v>9.3178719005272992</v>
      </c>
      <c r="L941" s="137">
        <v>13.256999666052399</v>
      </c>
      <c r="M941" s="137">
        <v>47.583296822041703</v>
      </c>
      <c r="N941" s="137">
        <v>7.3194265207710698</v>
      </c>
      <c r="O941" s="137">
        <v>8.4065868091486209</v>
      </c>
      <c r="P941" s="137">
        <v>13.5736416335884</v>
      </c>
      <c r="Q941" s="137">
        <v>25.342603749206301</v>
      </c>
      <c r="R941" s="137">
        <v>5.7186512758201697</v>
      </c>
      <c r="S941" s="137">
        <v>15.267975038684501</v>
      </c>
      <c r="T941" s="137">
        <v>10.965656877898001</v>
      </c>
      <c r="U941" s="137">
        <v>9.2918079231831694</v>
      </c>
      <c r="V941" s="1">
        <v>418840</v>
      </c>
      <c r="W941" s="1">
        <v>937978</v>
      </c>
      <c r="X941" s="1">
        <v>250357</v>
      </c>
      <c r="Y941" s="1">
        <v>673773</v>
      </c>
      <c r="Z941" s="1">
        <v>259870</v>
      </c>
      <c r="AA941" s="1">
        <v>87221</v>
      </c>
      <c r="AB941" s="1">
        <v>468170</v>
      </c>
      <c r="AC941" s="1">
        <v>1025131</v>
      </c>
      <c r="AD941" s="1">
        <v>105601</v>
      </c>
      <c r="AE941" s="1">
        <v>185191</v>
      </c>
      <c r="AH941" s="136">
        <f t="shared" si="14"/>
        <v>37868</v>
      </c>
      <c r="AI941" s="177">
        <f>HLOOKUP(附加题模型!$E$2,历史数据!$B$3:$K$5000,ROW(A939),)</f>
        <v>9.3178719005272992</v>
      </c>
      <c r="AJ941" s="177">
        <f>HLOOKUP(附加题模型!$E$2,历史数据!$L$3:$U$5000,ROW(A939),)</f>
        <v>9.2918079231831694</v>
      </c>
    </row>
    <row r="942" spans="1:36" x14ac:dyDescent="0.2">
      <c r="A942" s="148">
        <v>37869</v>
      </c>
      <c r="B942" s="137">
        <v>13.256999666052399</v>
      </c>
      <c r="C942" s="137">
        <v>48.1205275926132</v>
      </c>
      <c r="D942" s="137">
        <v>7.5076403455909002</v>
      </c>
      <c r="E942" s="137">
        <v>8.3963722443744402</v>
      </c>
      <c r="F942" s="137">
        <v>13.613099894151199</v>
      </c>
      <c r="G942" s="137">
        <v>25.342603749206301</v>
      </c>
      <c r="H942" s="137">
        <v>5.6984082624544303</v>
      </c>
      <c r="I942" s="137">
        <v>15.267975038684501</v>
      </c>
      <c r="J942" s="137">
        <v>10.9353091190108</v>
      </c>
      <c r="K942" s="137">
        <v>9.2527119571669694</v>
      </c>
      <c r="L942" s="137">
        <v>13.0058144092219</v>
      </c>
      <c r="M942" s="137">
        <v>47.660044074980497</v>
      </c>
      <c r="N942" s="137">
        <v>7.3821644623776796</v>
      </c>
      <c r="O942" s="137">
        <v>8.2227246432134091</v>
      </c>
      <c r="P942" s="137">
        <v>13.2974338096491</v>
      </c>
      <c r="Q942" s="137">
        <v>25.084160879538398</v>
      </c>
      <c r="R942" s="137">
        <v>5.5870716889428902</v>
      </c>
      <c r="S942" s="137">
        <v>14.7113301153991</v>
      </c>
      <c r="T942" s="137">
        <v>10.793686244204</v>
      </c>
      <c r="U942" s="137">
        <v>9.0311681497418501</v>
      </c>
      <c r="V942" s="1">
        <v>469026</v>
      </c>
      <c r="W942" s="1">
        <v>867831</v>
      </c>
      <c r="X942" s="1">
        <v>864990</v>
      </c>
      <c r="Y942" s="1">
        <v>221340</v>
      </c>
      <c r="Z942" s="1">
        <v>246400</v>
      </c>
      <c r="AA942" s="1">
        <v>66000</v>
      </c>
      <c r="AB942" s="1">
        <v>362890</v>
      </c>
      <c r="AC942" s="1">
        <v>305515</v>
      </c>
      <c r="AD942" s="1">
        <v>77627</v>
      </c>
      <c r="AE942" s="1">
        <v>201390</v>
      </c>
      <c r="AH942" s="136">
        <f t="shared" si="14"/>
        <v>37869</v>
      </c>
      <c r="AI942" s="177">
        <f>HLOOKUP(附加题模型!$E$2,历史数据!$B$3:$K$5000,ROW(A940),)</f>
        <v>9.2527119571669694</v>
      </c>
      <c r="AJ942" s="177">
        <f>HLOOKUP(附加题模型!$E$2,历史数据!$L$3:$U$5000,ROW(A940),)</f>
        <v>9.0311681497418501</v>
      </c>
    </row>
    <row r="943" spans="1:36" x14ac:dyDescent="0.2">
      <c r="A943" s="148">
        <v>37872</v>
      </c>
      <c r="B943" s="137">
        <v>13.0058144092219</v>
      </c>
      <c r="C943" s="137">
        <v>47.429802316164199</v>
      </c>
      <c r="D943" s="137">
        <v>7.3194265207710698</v>
      </c>
      <c r="E943" s="137">
        <v>8.1716518193425198</v>
      </c>
      <c r="F943" s="137">
        <v>13.2974338096491</v>
      </c>
      <c r="G943" s="137">
        <v>25.084160879538398</v>
      </c>
      <c r="H943" s="137">
        <v>5.5060996354799503</v>
      </c>
      <c r="I943" s="137">
        <v>14.5125283570829</v>
      </c>
      <c r="J943" s="137">
        <v>10.783570324575001</v>
      </c>
      <c r="K943" s="137">
        <v>9.0311681497418501</v>
      </c>
      <c r="L943" s="137">
        <v>12.949995463259601</v>
      </c>
      <c r="M943" s="137">
        <v>48.1205275926132</v>
      </c>
      <c r="N943" s="137">
        <v>7.2462322555633598</v>
      </c>
      <c r="O943" s="137">
        <v>8.2431537727617705</v>
      </c>
      <c r="P943" s="137">
        <v>13.323739316691</v>
      </c>
      <c r="Q943" s="137">
        <v>24.9017306185963</v>
      </c>
      <c r="R943" s="137">
        <v>5.5263426488456897</v>
      </c>
      <c r="S943" s="137">
        <v>14.5324085329145</v>
      </c>
      <c r="T943" s="137">
        <v>10.712758887171599</v>
      </c>
      <c r="U943" s="137">
        <v>8.8487203083329202</v>
      </c>
      <c r="V943" s="1">
        <v>342260</v>
      </c>
      <c r="W943" s="1">
        <v>1470007</v>
      </c>
      <c r="X943" s="1">
        <v>196197</v>
      </c>
      <c r="Y943" s="1">
        <v>111631</v>
      </c>
      <c r="Z943" s="1">
        <v>182973</v>
      </c>
      <c r="AA943" s="1">
        <v>31600</v>
      </c>
      <c r="AB943" s="1">
        <v>260090</v>
      </c>
      <c r="AC943" s="1">
        <v>157647</v>
      </c>
      <c r="AD943" s="1">
        <v>76981</v>
      </c>
      <c r="AE943" s="1">
        <v>194819</v>
      </c>
      <c r="AH943" s="136">
        <f t="shared" si="14"/>
        <v>37872</v>
      </c>
      <c r="AI943" s="177">
        <f>HLOOKUP(附加题模型!$E$2,历史数据!$B$3:$K$5000,ROW(A941),)</f>
        <v>9.0311681497418501</v>
      </c>
      <c r="AJ943" s="177">
        <f>HLOOKUP(附加题模型!$E$2,历史数据!$L$3:$U$5000,ROW(A941),)</f>
        <v>8.8487203083329202</v>
      </c>
    </row>
    <row r="944" spans="1:36" x14ac:dyDescent="0.2">
      <c r="A944" s="148">
        <v>37873</v>
      </c>
      <c r="B944" s="137">
        <v>12.9779049362407</v>
      </c>
      <c r="C944" s="137">
        <v>48.274022098490697</v>
      </c>
      <c r="D944" s="137">
        <v>7.2253196083611604</v>
      </c>
      <c r="E944" s="137">
        <v>8.2329392079875898</v>
      </c>
      <c r="F944" s="137">
        <v>13.336892070211899</v>
      </c>
      <c r="G944" s="137">
        <v>24.810515488125201</v>
      </c>
      <c r="H944" s="137">
        <v>5.5263426488456897</v>
      </c>
      <c r="I944" s="137">
        <v>14.5125283570829</v>
      </c>
      <c r="J944" s="137">
        <v>10.6621792890263</v>
      </c>
      <c r="K944" s="137">
        <v>8.8617522970049905</v>
      </c>
      <c r="L944" s="137">
        <v>13.1453617741277</v>
      </c>
      <c r="M944" s="137">
        <v>47.813538580858101</v>
      </c>
      <c r="N944" s="137">
        <v>7.2357759319622597</v>
      </c>
      <c r="O944" s="137">
        <v>8.2737974670843002</v>
      </c>
      <c r="P944" s="137">
        <v>13.152753520918999</v>
      </c>
      <c r="Q944" s="137">
        <v>24.7801104446349</v>
      </c>
      <c r="R944" s="137">
        <v>5.5364641555285496</v>
      </c>
      <c r="S944" s="137">
        <v>14.472768005419701</v>
      </c>
      <c r="T944" s="137">
        <v>10.62171561051</v>
      </c>
      <c r="U944" s="137">
        <v>8.9399442290373798</v>
      </c>
      <c r="V944" s="1">
        <v>343419</v>
      </c>
      <c r="W944" s="1">
        <v>1122059</v>
      </c>
      <c r="X944" s="1">
        <v>91057</v>
      </c>
      <c r="Y944" s="1">
        <v>69000</v>
      </c>
      <c r="Z944" s="1">
        <v>208755</v>
      </c>
      <c r="AA944" s="1">
        <v>37341</v>
      </c>
      <c r="AB944" s="1">
        <v>185902</v>
      </c>
      <c r="AC944" s="1">
        <v>147029</v>
      </c>
      <c r="AD944" s="1">
        <v>76220</v>
      </c>
      <c r="AE944" s="1">
        <v>94800</v>
      </c>
      <c r="AH944" s="136">
        <f t="shared" si="14"/>
        <v>37873</v>
      </c>
      <c r="AI944" s="177">
        <f>HLOOKUP(附加题模型!$E$2,历史数据!$B$3:$K$5000,ROW(A942),)</f>
        <v>8.8617522970049905</v>
      </c>
      <c r="AJ944" s="177">
        <f>HLOOKUP(附加题模型!$E$2,历史数据!$L$3:$U$5000,ROW(A942),)</f>
        <v>8.9399442290373798</v>
      </c>
    </row>
    <row r="945" spans="1:36" x14ac:dyDescent="0.2">
      <c r="A945" s="148">
        <v>37874</v>
      </c>
      <c r="B945" s="137">
        <v>13.3128186120147</v>
      </c>
      <c r="C945" s="137">
        <v>47.736791327919299</v>
      </c>
      <c r="D945" s="137">
        <v>7.2462322555633598</v>
      </c>
      <c r="E945" s="137">
        <v>8.2737974670843002</v>
      </c>
      <c r="F945" s="137">
        <v>13.1396007673981</v>
      </c>
      <c r="G945" s="137">
        <v>24.8257180098704</v>
      </c>
      <c r="H945" s="137">
        <v>5.5263426488456897</v>
      </c>
      <c r="I945" s="137">
        <v>14.472768005419701</v>
      </c>
      <c r="J945" s="137">
        <v>10.722874806800601</v>
      </c>
      <c r="K945" s="137">
        <v>8.9269122403653203</v>
      </c>
      <c r="L945" s="137">
        <v>13.117452301146599</v>
      </c>
      <c r="M945" s="137">
        <v>47.353055063225398</v>
      </c>
      <c r="N945" s="137">
        <v>7.3403391679732799</v>
      </c>
      <c r="O945" s="137">
        <v>8.2840120318584791</v>
      </c>
      <c r="P945" s="137">
        <v>13.021225985709799</v>
      </c>
      <c r="Q945" s="137">
        <v>24.9017306185963</v>
      </c>
      <c r="R945" s="137">
        <v>5.5769501822600196</v>
      </c>
      <c r="S945" s="137">
        <v>14.4131274779248</v>
      </c>
      <c r="T945" s="137">
        <v>10.652063369397201</v>
      </c>
      <c r="U945" s="137">
        <v>8.9529762177094501</v>
      </c>
      <c r="V945" s="1">
        <v>199700</v>
      </c>
      <c r="W945" s="1">
        <v>1135575</v>
      </c>
      <c r="X945" s="1">
        <v>158330</v>
      </c>
      <c r="Y945" s="1">
        <v>88830</v>
      </c>
      <c r="Z945" s="1">
        <v>101200</v>
      </c>
      <c r="AA945" s="1">
        <v>14579</v>
      </c>
      <c r="AB945" s="1">
        <v>132480</v>
      </c>
      <c r="AC945" s="1">
        <v>141232</v>
      </c>
      <c r="AD945" s="1">
        <v>66356</v>
      </c>
      <c r="AE945" s="1">
        <v>65238</v>
      </c>
      <c r="AH945" s="136">
        <f t="shared" si="14"/>
        <v>37874</v>
      </c>
      <c r="AI945" s="177">
        <f>HLOOKUP(附加题模型!$E$2,历史数据!$B$3:$K$5000,ROW(A943),)</f>
        <v>8.9269122403653203</v>
      </c>
      <c r="AJ945" s="177">
        <f>HLOOKUP(附加题模型!$E$2,历史数据!$L$3:$U$5000,ROW(A943),)</f>
        <v>8.9529762177094501</v>
      </c>
    </row>
    <row r="946" spans="1:36" x14ac:dyDescent="0.2">
      <c r="A946" s="148">
        <v>37875</v>
      </c>
      <c r="B946" s="137">
        <v>13.3128186120147</v>
      </c>
      <c r="C946" s="137">
        <v>47.199560557347802</v>
      </c>
      <c r="D946" s="137">
        <v>7.3403391679732799</v>
      </c>
      <c r="E946" s="137">
        <v>8.1818663841167005</v>
      </c>
      <c r="F946" s="137">
        <v>13.1659062744399</v>
      </c>
      <c r="G946" s="137">
        <v>24.8257180098704</v>
      </c>
      <c r="H946" s="137">
        <v>5.6174362089914904</v>
      </c>
      <c r="I946" s="137">
        <v>14.4131274779248</v>
      </c>
      <c r="J946" s="137">
        <v>10.7026429675425</v>
      </c>
      <c r="K946" s="137">
        <v>8.9529762177094501</v>
      </c>
      <c r="L946" s="137">
        <v>13.0337238822031</v>
      </c>
      <c r="M946" s="137">
        <v>47.353055063225398</v>
      </c>
      <c r="N946" s="137">
        <v>7.2880575499677702</v>
      </c>
      <c r="O946" s="137">
        <v>8.2737974670843002</v>
      </c>
      <c r="P946" s="137">
        <v>12.981767725147099</v>
      </c>
      <c r="Q946" s="137">
        <v>24.795312966379999</v>
      </c>
      <c r="R946" s="137">
        <v>5.5263426488456897</v>
      </c>
      <c r="S946" s="137">
        <v>14.572168884577801</v>
      </c>
      <c r="T946" s="137">
        <v>10.8644976816074</v>
      </c>
      <c r="U946" s="137">
        <v>8.87478428567705</v>
      </c>
      <c r="V946" s="1">
        <v>196900</v>
      </c>
      <c r="W946" s="1">
        <v>925620</v>
      </c>
      <c r="X946" s="1">
        <v>86500</v>
      </c>
      <c r="Y946" s="1">
        <v>89501</v>
      </c>
      <c r="Z946" s="1">
        <v>198000</v>
      </c>
      <c r="AA946" s="1">
        <v>26600</v>
      </c>
      <c r="AB946" s="1">
        <v>113200</v>
      </c>
      <c r="AC946" s="1">
        <v>122330</v>
      </c>
      <c r="AD946" s="1">
        <v>254503</v>
      </c>
      <c r="AE946" s="1">
        <v>71669</v>
      </c>
      <c r="AH946" s="136">
        <f t="shared" si="14"/>
        <v>37875</v>
      </c>
      <c r="AI946" s="177">
        <f>HLOOKUP(附加题模型!$E$2,历史数据!$B$3:$K$5000,ROW(A944),)</f>
        <v>8.9529762177094501</v>
      </c>
      <c r="AJ946" s="177">
        <f>HLOOKUP(附加题模型!$E$2,历史数据!$L$3:$U$5000,ROW(A944),)</f>
        <v>8.87478428567705</v>
      </c>
    </row>
    <row r="947" spans="1:36" x14ac:dyDescent="0.2">
      <c r="A947" s="148">
        <v>37876</v>
      </c>
      <c r="B947" s="137">
        <v>13.256999666052399</v>
      </c>
      <c r="C947" s="137">
        <v>47.1228133044091</v>
      </c>
      <c r="D947" s="137">
        <v>7.2671449027655699</v>
      </c>
      <c r="E947" s="137">
        <v>8.1818663841167005</v>
      </c>
      <c r="F947" s="137">
        <v>12.9686149716262</v>
      </c>
      <c r="G947" s="137">
        <v>25.053755836048001</v>
      </c>
      <c r="H947" s="137">
        <v>5.51622114216282</v>
      </c>
      <c r="I947" s="137">
        <v>14.5125283570829</v>
      </c>
      <c r="J947" s="137">
        <v>10.8644976816074</v>
      </c>
      <c r="K947" s="137">
        <v>8.87478428567705</v>
      </c>
      <c r="L947" s="137">
        <v>12.810448098353801</v>
      </c>
      <c r="M947" s="137">
        <v>45.894857257388601</v>
      </c>
      <c r="N947" s="137">
        <v>7.1521253431534504</v>
      </c>
      <c r="O947" s="137">
        <v>8.0388624772781991</v>
      </c>
      <c r="P947" s="137">
        <v>12.9686149716262</v>
      </c>
      <c r="Q947" s="137">
        <v>24.7801104446349</v>
      </c>
      <c r="R947" s="137">
        <v>5.3643985419198099</v>
      </c>
      <c r="S947" s="137">
        <v>14.3336067745983</v>
      </c>
      <c r="T947" s="137">
        <v>10.722874806800601</v>
      </c>
      <c r="U947" s="137">
        <v>8.4968566141871307</v>
      </c>
      <c r="V947" s="1">
        <v>279551</v>
      </c>
      <c r="W947" s="1">
        <v>752900</v>
      </c>
      <c r="X947" s="1">
        <v>162800</v>
      </c>
      <c r="Y947" s="1">
        <v>167300</v>
      </c>
      <c r="Z947" s="1">
        <v>36600</v>
      </c>
      <c r="AA947" s="1">
        <v>24379</v>
      </c>
      <c r="AB947" s="1">
        <v>467142</v>
      </c>
      <c r="AC947" s="1">
        <v>108800</v>
      </c>
      <c r="AD947" s="1">
        <v>153869</v>
      </c>
      <c r="AE947" s="1">
        <v>140500</v>
      </c>
      <c r="AH947" s="136">
        <f t="shared" si="14"/>
        <v>37876</v>
      </c>
      <c r="AI947" s="177">
        <f>HLOOKUP(附加题模型!$E$2,历史数据!$B$3:$K$5000,ROW(A945),)</f>
        <v>8.87478428567705</v>
      </c>
      <c r="AJ947" s="177">
        <f>HLOOKUP(附加题模型!$E$2,历史数据!$L$3:$U$5000,ROW(A945),)</f>
        <v>8.4968566141871307</v>
      </c>
    </row>
    <row r="948" spans="1:36" x14ac:dyDescent="0.2">
      <c r="A948" s="148">
        <v>37879</v>
      </c>
      <c r="B948" s="137">
        <v>13.0337238822031</v>
      </c>
      <c r="C948" s="137">
        <v>45.664615498572303</v>
      </c>
      <c r="D948" s="137">
        <v>7.11030004874904</v>
      </c>
      <c r="E948" s="137">
        <v>8.0388624772781991</v>
      </c>
      <c r="F948" s="137">
        <v>12.9686149716262</v>
      </c>
      <c r="G948" s="137">
        <v>24.916933140341399</v>
      </c>
      <c r="H948" s="137">
        <v>5.3745200486026699</v>
      </c>
      <c r="I948" s="137">
        <v>14.293846422935101</v>
      </c>
      <c r="J948" s="137">
        <v>10.631831530139101</v>
      </c>
      <c r="K948" s="137">
        <v>8.3665367274664693</v>
      </c>
      <c r="L948" s="137">
        <v>12.670900733447899</v>
      </c>
      <c r="M948" s="137">
        <v>44.359912198613102</v>
      </c>
      <c r="N948" s="137">
        <v>6.9848241655358203</v>
      </c>
      <c r="O948" s="137">
        <v>7.8550003113429998</v>
      </c>
      <c r="P948" s="137">
        <v>12.8502401899379</v>
      </c>
      <c r="Q948" s="137">
        <v>24.4608574879862</v>
      </c>
      <c r="R948" s="137">
        <v>5.25306196840826</v>
      </c>
      <c r="S948" s="137">
        <v>14.214325719608601</v>
      </c>
      <c r="T948" s="137">
        <v>10.540788253477601</v>
      </c>
      <c r="U948" s="137">
        <v>8.4186646821547395</v>
      </c>
      <c r="V948" s="1">
        <v>250180</v>
      </c>
      <c r="W948" s="1">
        <v>1240473</v>
      </c>
      <c r="X948" s="1">
        <v>189100</v>
      </c>
      <c r="Y948" s="1">
        <v>170700</v>
      </c>
      <c r="Z948" s="1">
        <v>38260</v>
      </c>
      <c r="AA948" s="1">
        <v>25400</v>
      </c>
      <c r="AB948" s="1">
        <v>368714</v>
      </c>
      <c r="AC948" s="1">
        <v>92900</v>
      </c>
      <c r="AD948" s="1">
        <v>91827</v>
      </c>
      <c r="AE948" s="1">
        <v>124170</v>
      </c>
      <c r="AH948" s="136">
        <f t="shared" si="14"/>
        <v>37879</v>
      </c>
      <c r="AI948" s="177">
        <f>HLOOKUP(附加题模型!$E$2,历史数据!$B$3:$K$5000,ROW(A946),)</f>
        <v>8.3665367274664693</v>
      </c>
      <c r="AJ948" s="177">
        <f>HLOOKUP(附加题模型!$E$2,历史数据!$L$3:$U$5000,ROW(A946),)</f>
        <v>8.4186646821547395</v>
      </c>
    </row>
    <row r="949" spans="1:36" x14ac:dyDescent="0.2">
      <c r="A949" s="148">
        <v>37880</v>
      </c>
      <c r="B949" s="137">
        <v>12.8383575713349</v>
      </c>
      <c r="C949" s="137">
        <v>44.513406704490599</v>
      </c>
      <c r="D949" s="137">
        <v>7.0057368127380304</v>
      </c>
      <c r="E949" s="137">
        <v>7.8550003113429998</v>
      </c>
      <c r="F949" s="137">
        <v>12.837087436417001</v>
      </c>
      <c r="G949" s="137">
        <v>24.445654966241001</v>
      </c>
      <c r="H949" s="137">
        <v>5.2631834750911297</v>
      </c>
      <c r="I949" s="137">
        <v>14.214325719608601</v>
      </c>
      <c r="J949" s="137">
        <v>10.581251931993799</v>
      </c>
      <c r="K949" s="137">
        <v>8.3926007048106097</v>
      </c>
      <c r="L949" s="137">
        <v>12.810448098353801</v>
      </c>
      <c r="M949" s="137">
        <v>44.743648463306997</v>
      </c>
      <c r="N949" s="137">
        <v>7.0580184307435401</v>
      </c>
      <c r="O949" s="137">
        <v>7.91628769998806</v>
      </c>
      <c r="P949" s="137">
        <v>13.0738369997935</v>
      </c>
      <c r="Q949" s="137">
        <v>24.628085227183099</v>
      </c>
      <c r="R949" s="137">
        <v>5.3441555285540696</v>
      </c>
      <c r="S949" s="137">
        <v>14.393247302093201</v>
      </c>
      <c r="T949" s="137">
        <v>10.611599690881</v>
      </c>
      <c r="U949" s="137">
        <v>8.5359525802033307</v>
      </c>
      <c r="V949" s="1">
        <v>310711</v>
      </c>
      <c r="W949" s="1">
        <v>671771</v>
      </c>
      <c r="X949" s="1">
        <v>82273</v>
      </c>
      <c r="Y949" s="1">
        <v>141641</v>
      </c>
      <c r="Z949" s="1">
        <v>47600</v>
      </c>
      <c r="AA949" s="1">
        <v>23868</v>
      </c>
      <c r="AB949" s="1">
        <v>348667</v>
      </c>
      <c r="AC949" s="1">
        <v>79609</v>
      </c>
      <c r="AD949" s="1">
        <v>55805</v>
      </c>
      <c r="AE949" s="1">
        <v>85110</v>
      </c>
      <c r="AH949" s="136">
        <f t="shared" si="14"/>
        <v>37880</v>
      </c>
      <c r="AI949" s="177">
        <f>HLOOKUP(附加题模型!$E$2,历史数据!$B$3:$K$5000,ROW(A947),)</f>
        <v>8.3926007048106097</v>
      </c>
      <c r="AJ949" s="177">
        <f>HLOOKUP(附加题模型!$E$2,历史数据!$L$3:$U$5000,ROW(A947),)</f>
        <v>8.5359525802033307</v>
      </c>
    </row>
    <row r="950" spans="1:36" x14ac:dyDescent="0.2">
      <c r="A950" s="148">
        <v>37881</v>
      </c>
      <c r="B950" s="137">
        <v>12.810448098353801</v>
      </c>
      <c r="C950" s="137">
        <v>44.590153957429401</v>
      </c>
      <c r="D950" s="137">
        <v>7.0161931363391297</v>
      </c>
      <c r="E950" s="137">
        <v>7.7630692283753904</v>
      </c>
      <c r="F950" s="137">
        <v>13.0738369997935</v>
      </c>
      <c r="G950" s="137">
        <v>24.643287748928302</v>
      </c>
      <c r="H950" s="137">
        <v>5.3643985419198099</v>
      </c>
      <c r="I950" s="137">
        <v>14.393247302093201</v>
      </c>
      <c r="J950" s="137">
        <v>10.581251931993799</v>
      </c>
      <c r="K950" s="137">
        <v>8.4707926368430009</v>
      </c>
      <c r="L950" s="137">
        <v>12.559262841523299</v>
      </c>
      <c r="M950" s="137">
        <v>44.513406704490599</v>
      </c>
      <c r="N950" s="137">
        <v>6.9011735767270102</v>
      </c>
      <c r="O950" s="137">
        <v>7.6915672749561503</v>
      </c>
      <c r="P950" s="137">
        <v>13.100142506835301</v>
      </c>
      <c r="Q950" s="137">
        <v>24.384844879260299</v>
      </c>
      <c r="R950" s="137">
        <v>5.1923329283110604</v>
      </c>
      <c r="S950" s="137">
        <v>14.0950446646189</v>
      </c>
      <c r="T950" s="137">
        <v>10.581251931993799</v>
      </c>
      <c r="U950" s="137">
        <v>8.3144087727782097</v>
      </c>
      <c r="V950" s="1">
        <v>344220</v>
      </c>
      <c r="W950" s="1">
        <v>573190</v>
      </c>
      <c r="X950" s="1">
        <v>94101</v>
      </c>
      <c r="Y950" s="1">
        <v>158750</v>
      </c>
      <c r="Z950" s="1">
        <v>37400</v>
      </c>
      <c r="AA950" s="1">
        <v>34269</v>
      </c>
      <c r="AB950" s="1">
        <v>405335</v>
      </c>
      <c r="AC950" s="1">
        <v>162799</v>
      </c>
      <c r="AD950" s="1">
        <v>63600</v>
      </c>
      <c r="AE950" s="1">
        <v>112526</v>
      </c>
      <c r="AH950" s="136">
        <f t="shared" si="14"/>
        <v>37881</v>
      </c>
      <c r="AI950" s="177">
        <f>HLOOKUP(附加题模型!$E$2,历史数据!$B$3:$K$5000,ROW(A948),)</f>
        <v>8.4707926368430009</v>
      </c>
      <c r="AJ950" s="177">
        <f>HLOOKUP(附加题模型!$E$2,历史数据!$L$3:$U$5000,ROW(A948),)</f>
        <v>8.3144087727782097</v>
      </c>
    </row>
    <row r="951" spans="1:36" x14ac:dyDescent="0.2">
      <c r="A951" s="148">
        <v>37882</v>
      </c>
      <c r="B951" s="137">
        <v>12.7267196794103</v>
      </c>
      <c r="C951" s="137">
        <v>43.669186922164101</v>
      </c>
      <c r="D951" s="137">
        <v>6.9116299003281103</v>
      </c>
      <c r="E951" s="137">
        <v>7.66092358063361</v>
      </c>
      <c r="F951" s="137">
        <v>13.100142506835301</v>
      </c>
      <c r="G951" s="137">
        <v>24.324034792279601</v>
      </c>
      <c r="H951" s="137">
        <v>5.1923329283110604</v>
      </c>
      <c r="I951" s="137">
        <v>14.0950446646189</v>
      </c>
      <c r="J951" s="137">
        <v>10.5205564142195</v>
      </c>
      <c r="K951" s="137">
        <v>8.2101528634016798</v>
      </c>
      <c r="L951" s="137">
        <v>12.7267196794103</v>
      </c>
      <c r="M951" s="137">
        <v>44.820395716245699</v>
      </c>
      <c r="N951" s="137">
        <v>6.8698046059237097</v>
      </c>
      <c r="O951" s="137">
        <v>7.5587779328918296</v>
      </c>
      <c r="P951" s="137">
        <v>13.2711283026073</v>
      </c>
      <c r="Q951" s="137">
        <v>24.324034792279601</v>
      </c>
      <c r="R951" s="137">
        <v>5.2024544349939204</v>
      </c>
      <c r="S951" s="137">
        <v>14.134805016282099</v>
      </c>
      <c r="T951" s="137">
        <v>10.5509041731066</v>
      </c>
      <c r="U951" s="137">
        <v>8.2883447954340799</v>
      </c>
      <c r="V951" s="1">
        <v>411360</v>
      </c>
      <c r="W951" s="1">
        <v>567780</v>
      </c>
      <c r="X951" s="1">
        <v>110600</v>
      </c>
      <c r="Y951" s="1">
        <v>111300</v>
      </c>
      <c r="Z951" s="1">
        <v>92100</v>
      </c>
      <c r="AA951" s="1">
        <v>39205</v>
      </c>
      <c r="AB951" s="1">
        <v>304351</v>
      </c>
      <c r="AC951" s="1">
        <v>184200</v>
      </c>
      <c r="AD951" s="1">
        <v>37500</v>
      </c>
      <c r="AE951" s="1">
        <v>67400</v>
      </c>
      <c r="AH951" s="136">
        <f t="shared" si="14"/>
        <v>37882</v>
      </c>
      <c r="AI951" s="177">
        <f>HLOOKUP(附加题模型!$E$2,历史数据!$B$3:$K$5000,ROW(A949),)</f>
        <v>8.2101528634016798</v>
      </c>
      <c r="AJ951" s="177">
        <f>HLOOKUP(附加题模型!$E$2,历史数据!$L$3:$U$5000,ROW(A949),)</f>
        <v>8.2883447954340799</v>
      </c>
    </row>
    <row r="952" spans="1:36" x14ac:dyDescent="0.2">
      <c r="A952" s="148">
        <v>37883</v>
      </c>
      <c r="B952" s="137">
        <v>12.8383575713349</v>
      </c>
      <c r="C952" s="137">
        <v>44.8971429691845</v>
      </c>
      <c r="D952" s="137">
        <v>6.9743678419347201</v>
      </c>
      <c r="E952" s="137">
        <v>7.6098507567627198</v>
      </c>
      <c r="F952" s="137">
        <v>13.3105865631701</v>
      </c>
      <c r="G952" s="137">
        <v>24.628085227183099</v>
      </c>
      <c r="H952" s="137">
        <v>5.1923329283110604</v>
      </c>
      <c r="I952" s="137">
        <v>14.114924840450501</v>
      </c>
      <c r="J952" s="137">
        <v>10.5306723338485</v>
      </c>
      <c r="K952" s="137">
        <v>8.2101528634016798</v>
      </c>
      <c r="L952" s="137">
        <v>12.7546291523914</v>
      </c>
      <c r="M952" s="137">
        <v>44.820395716245699</v>
      </c>
      <c r="N952" s="137">
        <v>6.9220862239292202</v>
      </c>
      <c r="O952" s="137">
        <v>7.4974905442467596</v>
      </c>
      <c r="P952" s="137">
        <v>13.231670042044501</v>
      </c>
      <c r="Q952" s="137">
        <v>24.4608574879862</v>
      </c>
      <c r="R952" s="137">
        <v>5.2226974483596598</v>
      </c>
      <c r="S952" s="137">
        <v>14.0155239612924</v>
      </c>
      <c r="T952" s="137">
        <v>10.5711360123648</v>
      </c>
      <c r="U952" s="137">
        <v>8.3404727501223395</v>
      </c>
      <c r="V952" s="1">
        <v>1289750</v>
      </c>
      <c r="W952" s="1">
        <v>439101</v>
      </c>
      <c r="X952" s="1">
        <v>68291</v>
      </c>
      <c r="Y952" s="1">
        <v>142462</v>
      </c>
      <c r="Z952" s="1">
        <v>36600</v>
      </c>
      <c r="AA952" s="1">
        <v>17500</v>
      </c>
      <c r="AB952" s="1">
        <v>258488</v>
      </c>
      <c r="AC952" s="1">
        <v>120390</v>
      </c>
      <c r="AD952" s="1">
        <v>73489</v>
      </c>
      <c r="AE952" s="1">
        <v>42702</v>
      </c>
      <c r="AH952" s="136">
        <f t="shared" si="14"/>
        <v>37883</v>
      </c>
      <c r="AI952" s="177">
        <f>HLOOKUP(附加题模型!$E$2,历史数据!$B$3:$K$5000,ROW(A950),)</f>
        <v>8.2101528634016798</v>
      </c>
      <c r="AJ952" s="177">
        <f>HLOOKUP(附加题模型!$E$2,历史数据!$L$3:$U$5000,ROW(A950),)</f>
        <v>8.3404727501223395</v>
      </c>
    </row>
    <row r="953" spans="1:36" x14ac:dyDescent="0.2">
      <c r="A953" s="148">
        <v>37886</v>
      </c>
      <c r="B953" s="137">
        <v>12.922085990278401</v>
      </c>
      <c r="C953" s="137">
        <v>44.820395716245699</v>
      </c>
      <c r="D953" s="137">
        <v>6.9116299003281103</v>
      </c>
      <c r="E953" s="137">
        <v>7.5179196737951202</v>
      </c>
      <c r="F953" s="137">
        <v>13.284281056128201</v>
      </c>
      <c r="G953" s="137">
        <v>24.4608574879862</v>
      </c>
      <c r="H953" s="137">
        <v>5.2226974483596598</v>
      </c>
      <c r="I953" s="137">
        <v>13.975763609629199</v>
      </c>
      <c r="J953" s="137">
        <v>10.5711360123648</v>
      </c>
      <c r="K953" s="137">
        <v>8.3535047387944097</v>
      </c>
      <c r="L953" s="137">
        <v>12.782538625372601</v>
      </c>
      <c r="M953" s="137">
        <v>45.664615498572303</v>
      </c>
      <c r="N953" s="137">
        <v>6.8802609295248098</v>
      </c>
      <c r="O953" s="137">
        <v>7.5179196737951202</v>
      </c>
      <c r="P953" s="137">
        <v>13.152753520918999</v>
      </c>
      <c r="Q953" s="137">
        <v>24.521667574966902</v>
      </c>
      <c r="R953" s="137">
        <v>5.1923329283110604</v>
      </c>
      <c r="S953" s="137">
        <v>13.975763609629199</v>
      </c>
      <c r="T953" s="137">
        <v>10.783570324575001</v>
      </c>
      <c r="U953" s="137">
        <v>8.3404727501223395</v>
      </c>
      <c r="V953" s="1">
        <v>231740</v>
      </c>
      <c r="W953" s="1">
        <v>357145</v>
      </c>
      <c r="X953" s="1">
        <v>125121</v>
      </c>
      <c r="Y953" s="1">
        <v>88270</v>
      </c>
      <c r="Z953" s="1">
        <v>33430</v>
      </c>
      <c r="AA953" s="1">
        <v>17640</v>
      </c>
      <c r="AB953" s="1">
        <v>134900</v>
      </c>
      <c r="AC953" s="1">
        <v>89830</v>
      </c>
      <c r="AD953" s="1">
        <v>1027599</v>
      </c>
      <c r="AE953" s="1">
        <v>59300</v>
      </c>
      <c r="AH953" s="136">
        <f t="shared" si="14"/>
        <v>37886</v>
      </c>
      <c r="AI953" s="177">
        <f>HLOOKUP(附加题模型!$E$2,历史数据!$B$3:$K$5000,ROW(A951),)</f>
        <v>8.3535047387944097</v>
      </c>
      <c r="AJ953" s="177">
        <f>HLOOKUP(附加题模型!$E$2,历史数据!$L$3:$U$5000,ROW(A951),)</f>
        <v>8.3404727501223395</v>
      </c>
    </row>
    <row r="954" spans="1:36" x14ac:dyDescent="0.2">
      <c r="A954" s="148">
        <v>37887</v>
      </c>
      <c r="B954" s="137">
        <v>12.782538625372601</v>
      </c>
      <c r="C954" s="137">
        <v>45.587868245633501</v>
      </c>
      <c r="D954" s="137">
        <v>6.8488919587214996</v>
      </c>
      <c r="E954" s="137">
        <v>7.5281342385692902</v>
      </c>
      <c r="F954" s="137">
        <v>13.0869897533144</v>
      </c>
      <c r="G954" s="137">
        <v>24.232819661808598</v>
      </c>
      <c r="H954" s="137">
        <v>5.1923329283110604</v>
      </c>
      <c r="I954" s="137">
        <v>13.936003257965901</v>
      </c>
      <c r="J954" s="137">
        <v>10.783570324575001</v>
      </c>
      <c r="K954" s="137">
        <v>8.3404727501223395</v>
      </c>
      <c r="L954" s="137">
        <v>12.7546291523914</v>
      </c>
      <c r="M954" s="137">
        <v>45.434373739755998</v>
      </c>
      <c r="N954" s="137">
        <v>6.9325425475303204</v>
      </c>
      <c r="O954" s="137">
        <v>7.6507090158594302</v>
      </c>
      <c r="P954" s="137">
        <v>13.2185172885236</v>
      </c>
      <c r="Q954" s="137">
        <v>24.506465053221699</v>
      </c>
      <c r="R954" s="137">
        <v>5.29354799513973</v>
      </c>
      <c r="S954" s="137">
        <v>14.214325719608601</v>
      </c>
      <c r="T954" s="137">
        <v>10.915077279752699</v>
      </c>
      <c r="U954" s="137">
        <v>8.3665367274664693</v>
      </c>
      <c r="V954" s="1">
        <v>216046</v>
      </c>
      <c r="W954" s="1">
        <v>253251</v>
      </c>
      <c r="X954" s="1">
        <v>97057</v>
      </c>
      <c r="Y954" s="1">
        <v>81400</v>
      </c>
      <c r="Z954" s="1">
        <v>125070</v>
      </c>
      <c r="AA954" s="1">
        <v>18260</v>
      </c>
      <c r="AB954" s="1">
        <v>284602</v>
      </c>
      <c r="AC954" s="1">
        <v>155339</v>
      </c>
      <c r="AD954" s="1">
        <v>639892</v>
      </c>
      <c r="AE954" s="1">
        <v>49400</v>
      </c>
      <c r="AH954" s="136">
        <f t="shared" si="14"/>
        <v>37887</v>
      </c>
      <c r="AI954" s="177">
        <f>HLOOKUP(附加题模型!$E$2,历史数据!$B$3:$K$5000,ROW(A952),)</f>
        <v>8.3404727501223395</v>
      </c>
      <c r="AJ954" s="177">
        <f>HLOOKUP(附加题模型!$E$2,历史数据!$L$3:$U$5000,ROW(A952),)</f>
        <v>8.3665367274664693</v>
      </c>
    </row>
    <row r="955" spans="1:36" x14ac:dyDescent="0.2">
      <c r="A955" s="148">
        <v>37888</v>
      </c>
      <c r="B955" s="137">
        <v>12.810448098353801</v>
      </c>
      <c r="C955" s="137">
        <v>45.664615498572303</v>
      </c>
      <c r="D955" s="137">
        <v>6.9534551947325198</v>
      </c>
      <c r="E955" s="137">
        <v>7.6507090158594302</v>
      </c>
      <c r="F955" s="137">
        <v>13.284281056128201</v>
      </c>
      <c r="G955" s="137">
        <v>24.506465053221699</v>
      </c>
      <c r="H955" s="137">
        <v>5.2631834750911297</v>
      </c>
      <c r="I955" s="137">
        <v>14.214325719608601</v>
      </c>
      <c r="J955" s="137">
        <v>10.915077279752699</v>
      </c>
      <c r="K955" s="137">
        <v>8.2101528634016798</v>
      </c>
      <c r="L955" s="137">
        <v>12.8662670443161</v>
      </c>
      <c r="M955" s="137">
        <v>46.048351763266197</v>
      </c>
      <c r="N955" s="137">
        <v>7.0057368127380304</v>
      </c>
      <c r="O955" s="137">
        <v>7.7119964045045002</v>
      </c>
      <c r="P955" s="137">
        <v>13.5473361265466</v>
      </c>
      <c r="Q955" s="137">
        <v>24.749705401144499</v>
      </c>
      <c r="R955" s="137">
        <v>5.3947630619684102</v>
      </c>
      <c r="S955" s="137">
        <v>14.2342058954402</v>
      </c>
      <c r="T955" s="137">
        <v>11.006120556414199</v>
      </c>
      <c r="U955" s="137">
        <v>8.3665367274664693</v>
      </c>
      <c r="V955" s="1">
        <v>275351</v>
      </c>
      <c r="W955" s="1">
        <v>2810227</v>
      </c>
      <c r="X955" s="1">
        <v>97800</v>
      </c>
      <c r="Y955" s="1">
        <v>98889</v>
      </c>
      <c r="Z955" s="1">
        <v>507410</v>
      </c>
      <c r="AA955" s="1">
        <v>10800</v>
      </c>
      <c r="AB955" s="1">
        <v>494350</v>
      </c>
      <c r="AC955" s="1">
        <v>105820</v>
      </c>
      <c r="AD955" s="1">
        <v>691952</v>
      </c>
      <c r="AE955" s="1">
        <v>46100</v>
      </c>
      <c r="AH955" s="136">
        <f t="shared" si="14"/>
        <v>37888</v>
      </c>
      <c r="AI955" s="177">
        <f>HLOOKUP(附加题模型!$E$2,历史数据!$B$3:$K$5000,ROW(A953),)</f>
        <v>8.2101528634016798</v>
      </c>
      <c r="AJ955" s="177">
        <f>HLOOKUP(附加题模型!$E$2,历史数据!$L$3:$U$5000,ROW(A953),)</f>
        <v>8.3665367274664693</v>
      </c>
    </row>
    <row r="956" spans="1:36" x14ac:dyDescent="0.2">
      <c r="A956" s="148">
        <v>37889</v>
      </c>
      <c r="B956" s="137">
        <v>12.7546291523914</v>
      </c>
      <c r="C956" s="137">
        <v>46.355340775021297</v>
      </c>
      <c r="D956" s="137">
        <v>7.0580184307435401</v>
      </c>
      <c r="E956" s="137">
        <v>7.6200653215368996</v>
      </c>
      <c r="F956" s="137">
        <v>13.428961344858299</v>
      </c>
      <c r="G956" s="137">
        <v>24.688895314163801</v>
      </c>
      <c r="H956" s="137">
        <v>5.32391251518834</v>
      </c>
      <c r="I956" s="137">
        <v>14.631809412072601</v>
      </c>
      <c r="J956" s="137">
        <v>11.0263523956723</v>
      </c>
      <c r="K956" s="137">
        <v>8.3144087727782097</v>
      </c>
      <c r="L956" s="137">
        <v>12.5871723145045</v>
      </c>
      <c r="M956" s="137">
        <v>45.587868245633501</v>
      </c>
      <c r="N956" s="137">
        <v>6.8593482823226104</v>
      </c>
      <c r="O956" s="137">
        <v>7.5587779328918296</v>
      </c>
      <c r="P956" s="137">
        <v>13.1790590279609</v>
      </c>
      <c r="Q956" s="137">
        <v>24.324034792279601</v>
      </c>
      <c r="R956" s="137">
        <v>5.1822114216281898</v>
      </c>
      <c r="S956" s="137">
        <v>14.5125283570829</v>
      </c>
      <c r="T956" s="137">
        <v>10.712758887171599</v>
      </c>
      <c r="U956" s="137">
        <v>8.3274407614502692</v>
      </c>
      <c r="V956" s="1">
        <v>171600</v>
      </c>
      <c r="W956" s="1">
        <v>1566424</v>
      </c>
      <c r="X956" s="1">
        <v>115144</v>
      </c>
      <c r="Y956" s="1">
        <v>101168</v>
      </c>
      <c r="Z956" s="1">
        <v>116450</v>
      </c>
      <c r="AA956" s="1">
        <v>18781</v>
      </c>
      <c r="AB956" s="1">
        <v>318316</v>
      </c>
      <c r="AC956" s="1">
        <v>1062196</v>
      </c>
      <c r="AD956" s="1">
        <v>138300</v>
      </c>
      <c r="AE956" s="1">
        <v>43000</v>
      </c>
      <c r="AH956" s="136">
        <f t="shared" si="14"/>
        <v>37889</v>
      </c>
      <c r="AI956" s="177">
        <f>HLOOKUP(附加题模型!$E$2,历史数据!$B$3:$K$5000,ROW(A954),)</f>
        <v>8.3144087727782097</v>
      </c>
      <c r="AJ956" s="177">
        <f>HLOOKUP(附加题模型!$E$2,历史数据!$L$3:$U$5000,ROW(A954),)</f>
        <v>8.3274407614502692</v>
      </c>
    </row>
    <row r="957" spans="1:36" x14ac:dyDescent="0.2">
      <c r="A957" s="148">
        <v>37890</v>
      </c>
      <c r="B957" s="137">
        <v>12.559262841523299</v>
      </c>
      <c r="C957" s="137">
        <v>45.357626486817203</v>
      </c>
      <c r="D957" s="137">
        <v>6.8384356351204003</v>
      </c>
      <c r="E957" s="137">
        <v>7.5587779328918296</v>
      </c>
      <c r="F957" s="137">
        <v>13.1790590279609</v>
      </c>
      <c r="G957" s="137">
        <v>24.628085227183099</v>
      </c>
      <c r="H957" s="137">
        <v>5.1619684082624504</v>
      </c>
      <c r="I957" s="137">
        <v>14.3336067745983</v>
      </c>
      <c r="J957" s="137">
        <v>10.672295208655299</v>
      </c>
      <c r="K957" s="137">
        <v>8.4186646821547395</v>
      </c>
      <c r="L957" s="137">
        <v>12.559262841523299</v>
      </c>
      <c r="M957" s="137">
        <v>44.436659451551897</v>
      </c>
      <c r="N957" s="137">
        <v>6.8070666643170998</v>
      </c>
      <c r="O957" s="137">
        <v>7.5077051090209403</v>
      </c>
      <c r="P957" s="137">
        <v>12.876545696979701</v>
      </c>
      <c r="Q957" s="137">
        <v>24.187212096572999</v>
      </c>
      <c r="R957" s="137">
        <v>5.2125759416767901</v>
      </c>
      <c r="S957" s="137">
        <v>14.3336067745983</v>
      </c>
      <c r="T957" s="137">
        <v>10.7026429675425</v>
      </c>
      <c r="U957" s="137">
        <v>8.2362168407458096</v>
      </c>
      <c r="V957" s="1">
        <v>226782</v>
      </c>
      <c r="W957" s="1">
        <v>391500</v>
      </c>
      <c r="X957" s="1">
        <v>117543</v>
      </c>
      <c r="Y957" s="1">
        <v>64600</v>
      </c>
      <c r="Z957" s="1">
        <v>77500</v>
      </c>
      <c r="AA957" s="1">
        <v>14290</v>
      </c>
      <c r="AB957" s="1">
        <v>180000</v>
      </c>
      <c r="AC957" s="1">
        <v>294446</v>
      </c>
      <c r="AD957" s="1">
        <v>191400</v>
      </c>
      <c r="AE957" s="1">
        <v>82600</v>
      </c>
      <c r="AH957" s="136">
        <f t="shared" si="14"/>
        <v>37890</v>
      </c>
      <c r="AI957" s="177">
        <f>HLOOKUP(附加题模型!$E$2,历史数据!$B$3:$K$5000,ROW(A955),)</f>
        <v>8.4186646821547395</v>
      </c>
      <c r="AJ957" s="177">
        <f>HLOOKUP(附加题模型!$E$2,历史数据!$L$3:$U$5000,ROW(A955),)</f>
        <v>8.2362168407458096</v>
      </c>
    </row>
    <row r="958" spans="1:36" x14ac:dyDescent="0.2">
      <c r="A958" s="148">
        <v>37893</v>
      </c>
      <c r="B958" s="137">
        <v>12.503443895561</v>
      </c>
      <c r="C958" s="137">
        <v>44.436659451551897</v>
      </c>
      <c r="D958" s="137">
        <v>6.7966103407159997</v>
      </c>
      <c r="E958" s="137">
        <v>7.4872759794725798</v>
      </c>
      <c r="F958" s="137">
        <v>13.021225985709799</v>
      </c>
      <c r="G958" s="137">
        <v>24.324034792279601</v>
      </c>
      <c r="H958" s="137">
        <v>5.1720899149453201</v>
      </c>
      <c r="I958" s="137">
        <v>14.3336067745983</v>
      </c>
      <c r="J958" s="137">
        <v>10.5711360123648</v>
      </c>
      <c r="K958" s="137">
        <v>8.3535047387944097</v>
      </c>
      <c r="L958" s="137">
        <v>12.1964396927682</v>
      </c>
      <c r="M958" s="137">
        <v>42.441230875143702</v>
      </c>
      <c r="N958" s="137">
        <v>6.6920471047049803</v>
      </c>
      <c r="O958" s="137">
        <v>7.2931992487631998</v>
      </c>
      <c r="P958" s="137">
        <v>12.705559901207801</v>
      </c>
      <c r="Q958" s="137">
        <v>23.4422885310595</v>
      </c>
      <c r="R958" s="137">
        <v>5.1822114216281898</v>
      </c>
      <c r="S958" s="137">
        <v>13.955883433797499</v>
      </c>
      <c r="T958" s="137">
        <v>10.672295208655299</v>
      </c>
      <c r="U958" s="137">
        <v>8.0537689993368904</v>
      </c>
      <c r="V958" s="1">
        <v>450912</v>
      </c>
      <c r="W958" s="1">
        <v>790705</v>
      </c>
      <c r="X958" s="1">
        <v>107099</v>
      </c>
      <c r="Y958" s="1">
        <v>124580</v>
      </c>
      <c r="Z958" s="1">
        <v>69598</v>
      </c>
      <c r="AA958" s="1">
        <v>52900</v>
      </c>
      <c r="AB958" s="1">
        <v>170440</v>
      </c>
      <c r="AC958" s="1">
        <v>200200</v>
      </c>
      <c r="AD958" s="1">
        <v>158840</v>
      </c>
      <c r="AE958" s="1">
        <v>43400</v>
      </c>
      <c r="AH958" s="136">
        <f t="shared" si="14"/>
        <v>37893</v>
      </c>
      <c r="AI958" s="177">
        <f>HLOOKUP(附加题模型!$E$2,历史数据!$B$3:$K$5000,ROW(A956),)</f>
        <v>8.3535047387944097</v>
      </c>
      <c r="AJ958" s="177">
        <f>HLOOKUP(附加题模型!$E$2,历史数据!$L$3:$U$5000,ROW(A956),)</f>
        <v>8.0537689993368904</v>
      </c>
    </row>
    <row r="959" spans="1:36" x14ac:dyDescent="0.2">
      <c r="A959" s="148">
        <v>37894</v>
      </c>
      <c r="B959" s="137">
        <v>12.224349165749301</v>
      </c>
      <c r="C959" s="137">
        <v>42.594725381021199</v>
      </c>
      <c r="D959" s="137">
        <v>6.7234160755082897</v>
      </c>
      <c r="E959" s="137">
        <v>7.28298468398902</v>
      </c>
      <c r="F959" s="137">
        <v>12.8633929434588</v>
      </c>
      <c r="G959" s="137">
        <v>23.411883487569099</v>
      </c>
      <c r="H959" s="137">
        <v>5.1720899149453201</v>
      </c>
      <c r="I959" s="137">
        <v>13.9161230821343</v>
      </c>
      <c r="J959" s="137">
        <v>10.5711360123648</v>
      </c>
      <c r="K959" s="137">
        <v>8.1971208747296096</v>
      </c>
      <c r="L959" s="137">
        <v>12.252258638730501</v>
      </c>
      <c r="M959" s="137">
        <v>43.362197910409002</v>
      </c>
      <c r="N959" s="137">
        <v>6.7652413699126903</v>
      </c>
      <c r="O959" s="137">
        <v>7.34427207263409</v>
      </c>
      <c r="P959" s="137">
        <v>12.876545696979701</v>
      </c>
      <c r="Q959" s="137">
        <v>23.411883487569099</v>
      </c>
      <c r="R959" s="137">
        <v>5.2024544349939204</v>
      </c>
      <c r="S959" s="137">
        <v>14.313726598766699</v>
      </c>
      <c r="T959" s="137">
        <v>10.763338485316799</v>
      </c>
      <c r="U959" s="137">
        <v>8.0928649653530798</v>
      </c>
      <c r="V959" s="1">
        <v>235520</v>
      </c>
      <c r="W959" s="1">
        <v>414769</v>
      </c>
      <c r="X959" s="1">
        <v>104611</v>
      </c>
      <c r="Y959" s="1">
        <v>151500</v>
      </c>
      <c r="Z959" s="1">
        <v>125400</v>
      </c>
      <c r="AA959" s="1">
        <v>40400</v>
      </c>
      <c r="AB959" s="1">
        <v>320350</v>
      </c>
      <c r="AC959" s="1">
        <v>189929</v>
      </c>
      <c r="AD959" s="1">
        <v>363540</v>
      </c>
      <c r="AE959" s="1">
        <v>59500</v>
      </c>
      <c r="AH959" s="136">
        <f t="shared" si="14"/>
        <v>37894</v>
      </c>
      <c r="AI959" s="177">
        <f>HLOOKUP(附加题模型!$E$2,历史数据!$B$3:$K$5000,ROW(A957),)</f>
        <v>8.1971208747296096</v>
      </c>
      <c r="AJ959" s="177">
        <f>HLOOKUP(附加题模型!$E$2,历史数据!$L$3:$U$5000,ROW(A957),)</f>
        <v>8.0928649653530798</v>
      </c>
    </row>
    <row r="960" spans="1:36" x14ac:dyDescent="0.2">
      <c r="A960" s="148">
        <v>37902</v>
      </c>
      <c r="B960" s="137">
        <v>12.252258638730501</v>
      </c>
      <c r="C960" s="137">
        <v>43.745934175102903</v>
      </c>
      <c r="D960" s="137">
        <v>6.8279793115193002</v>
      </c>
      <c r="E960" s="137">
        <v>7.3340575078599102</v>
      </c>
      <c r="F960" s="137">
        <v>13.060684246272601</v>
      </c>
      <c r="G960" s="137">
        <v>23.335870878843298</v>
      </c>
      <c r="H960" s="137">
        <v>5.2125759416767901</v>
      </c>
      <c r="I960" s="137">
        <v>14.4131274779248</v>
      </c>
      <c r="J960" s="137">
        <v>10.7329907264297</v>
      </c>
      <c r="K960" s="137">
        <v>7.9625450786324201</v>
      </c>
      <c r="L960" s="137">
        <v>12.3080775846928</v>
      </c>
      <c r="M960" s="137">
        <v>43.131956151592703</v>
      </c>
      <c r="N960" s="137">
        <v>6.7234160755082897</v>
      </c>
      <c r="O960" s="137">
        <v>7.3238429430857304</v>
      </c>
      <c r="P960" s="137">
        <v>13.1264480138772</v>
      </c>
      <c r="Q960" s="137">
        <v>23.107833052665601</v>
      </c>
      <c r="R960" s="137">
        <v>5.2733049817740003</v>
      </c>
      <c r="S960" s="137">
        <v>14.810730994557201</v>
      </c>
      <c r="T960" s="137">
        <v>10.9049613601236</v>
      </c>
      <c r="U960" s="137">
        <v>7.9755770673044903</v>
      </c>
      <c r="V960" s="1">
        <v>267801</v>
      </c>
      <c r="W960" s="1">
        <v>153671</v>
      </c>
      <c r="X960" s="1">
        <v>121119</v>
      </c>
      <c r="Y960" s="1">
        <v>71950</v>
      </c>
      <c r="Z960" s="1">
        <v>73850</v>
      </c>
      <c r="AA960" s="1">
        <v>36278</v>
      </c>
      <c r="AB960" s="1">
        <v>304110</v>
      </c>
      <c r="AC960" s="1">
        <v>585082</v>
      </c>
      <c r="AD960" s="1">
        <v>497177</v>
      </c>
      <c r="AE960" s="1">
        <v>92964</v>
      </c>
      <c r="AH960" s="136">
        <f t="shared" si="14"/>
        <v>37902</v>
      </c>
      <c r="AI960" s="177">
        <f>HLOOKUP(附加题模型!$E$2,历史数据!$B$3:$K$5000,ROW(A958),)</f>
        <v>7.9625450786324201</v>
      </c>
      <c r="AJ960" s="177">
        <f>HLOOKUP(附加题模型!$E$2,历史数据!$L$3:$U$5000,ROW(A958),)</f>
        <v>7.9755770673044903</v>
      </c>
    </row>
    <row r="961" spans="1:36" x14ac:dyDescent="0.2">
      <c r="A961" s="148">
        <v>37903</v>
      </c>
      <c r="B961" s="137">
        <v>12.280168111711699</v>
      </c>
      <c r="C961" s="137">
        <v>43.362197910409002</v>
      </c>
      <c r="D961" s="137">
        <v>6.9011735767270102</v>
      </c>
      <c r="E961" s="137">
        <v>7.3238429430857304</v>
      </c>
      <c r="F961" s="137">
        <v>13.1264480138772</v>
      </c>
      <c r="G961" s="137">
        <v>23.229453226627001</v>
      </c>
      <c r="H961" s="137">
        <v>5.2125759416767901</v>
      </c>
      <c r="I961" s="137">
        <v>14.770970642894</v>
      </c>
      <c r="J961" s="137">
        <v>10.9049613601236</v>
      </c>
      <c r="K961" s="137">
        <v>7.9625450786324201</v>
      </c>
      <c r="L961" s="137">
        <v>12.3080775846928</v>
      </c>
      <c r="M961" s="137">
        <v>42.517978128082397</v>
      </c>
      <c r="N961" s="137">
        <v>6.8384356351204003</v>
      </c>
      <c r="O961" s="137">
        <v>7.2931992487631998</v>
      </c>
      <c r="P961" s="137">
        <v>13.021225985709799</v>
      </c>
      <c r="Q961" s="137">
        <v>22.971010356959098</v>
      </c>
      <c r="R961" s="137">
        <v>5.2328189550425304</v>
      </c>
      <c r="S961" s="137">
        <v>14.5324085329145</v>
      </c>
      <c r="T961" s="137">
        <v>10.915077279752699</v>
      </c>
      <c r="U961" s="137">
        <v>8.0277050219927499</v>
      </c>
      <c r="V961" s="1">
        <v>294360</v>
      </c>
      <c r="W961" s="1">
        <v>339400</v>
      </c>
      <c r="X961" s="1">
        <v>210201</v>
      </c>
      <c r="Y961" s="1">
        <v>64500</v>
      </c>
      <c r="Z961" s="1">
        <v>75600</v>
      </c>
      <c r="AA961" s="1">
        <v>17200</v>
      </c>
      <c r="AB961" s="1">
        <v>186970</v>
      </c>
      <c r="AC961" s="1">
        <v>199049</v>
      </c>
      <c r="AD961" s="1">
        <v>282695</v>
      </c>
      <c r="AE961" s="1">
        <v>31900</v>
      </c>
      <c r="AH961" s="136">
        <f t="shared" si="14"/>
        <v>37903</v>
      </c>
      <c r="AI961" s="177">
        <f>HLOOKUP(附加题模型!$E$2,历史数据!$B$3:$K$5000,ROW(A959),)</f>
        <v>7.9625450786324201</v>
      </c>
      <c r="AJ961" s="177">
        <f>HLOOKUP(附加题模型!$E$2,历史数据!$L$3:$U$5000,ROW(A959),)</f>
        <v>8.0277050219927499</v>
      </c>
    </row>
    <row r="962" spans="1:36" x14ac:dyDescent="0.2">
      <c r="A962" s="148">
        <v>37904</v>
      </c>
      <c r="B962" s="137">
        <v>12.3080775846928</v>
      </c>
      <c r="C962" s="137">
        <v>42.824967139837497</v>
      </c>
      <c r="D962" s="137">
        <v>6.8593482823226104</v>
      </c>
      <c r="E962" s="137">
        <v>7.3238429430857304</v>
      </c>
      <c r="F962" s="137">
        <v>13.021225985709799</v>
      </c>
      <c r="G962" s="137">
        <v>23.016617922194602</v>
      </c>
      <c r="H962" s="137">
        <v>5.25306196840826</v>
      </c>
      <c r="I962" s="137">
        <v>14.5324085329145</v>
      </c>
      <c r="J962" s="137">
        <v>10.915077279752699</v>
      </c>
      <c r="K962" s="137">
        <v>8.0277050219927499</v>
      </c>
      <c r="L962" s="137">
        <v>12.503443895561</v>
      </c>
      <c r="M962" s="137">
        <v>44.129670439796797</v>
      </c>
      <c r="N962" s="137">
        <v>7.0475621071424301</v>
      </c>
      <c r="O962" s="137">
        <v>7.5077051090209403</v>
      </c>
      <c r="P962" s="137">
        <v>13.192211781481801</v>
      </c>
      <c r="Q962" s="137">
        <v>23.670326357237101</v>
      </c>
      <c r="R962" s="137">
        <v>5.3643985419198099</v>
      </c>
      <c r="S962" s="137">
        <v>14.9300120495469</v>
      </c>
      <c r="T962" s="137">
        <v>11.1072797527048</v>
      </c>
      <c r="U962" s="137">
        <v>8.0537689993368904</v>
      </c>
      <c r="V962" s="1">
        <v>450709</v>
      </c>
      <c r="W962" s="1">
        <v>1004560</v>
      </c>
      <c r="X962" s="1">
        <v>267145</v>
      </c>
      <c r="Y962" s="1">
        <v>232408</v>
      </c>
      <c r="Z962" s="1">
        <v>39500</v>
      </c>
      <c r="AA962" s="1">
        <v>38970</v>
      </c>
      <c r="AB962" s="1">
        <v>756730</v>
      </c>
      <c r="AC962" s="1">
        <v>443098</v>
      </c>
      <c r="AD962" s="1">
        <v>333690</v>
      </c>
      <c r="AE962" s="1">
        <v>124150</v>
      </c>
      <c r="AH962" s="136">
        <f t="shared" si="14"/>
        <v>37904</v>
      </c>
      <c r="AI962" s="177">
        <f>HLOOKUP(附加题模型!$E$2,历史数据!$B$3:$K$5000,ROW(A960),)</f>
        <v>8.0277050219927499</v>
      </c>
      <c r="AJ962" s="177">
        <f>HLOOKUP(附加题模型!$E$2,历史数据!$L$3:$U$5000,ROW(A960),)</f>
        <v>8.0537689993368904</v>
      </c>
    </row>
    <row r="963" spans="1:36" x14ac:dyDescent="0.2">
      <c r="A963" s="148">
        <v>37907</v>
      </c>
      <c r="B963" s="137">
        <v>12.5871723145045</v>
      </c>
      <c r="C963" s="137">
        <v>44.129670439796797</v>
      </c>
      <c r="D963" s="137">
        <v>7.0475621071424301</v>
      </c>
      <c r="E963" s="137">
        <v>7.5485633681176498</v>
      </c>
      <c r="F963" s="137">
        <v>13.2185172885236</v>
      </c>
      <c r="G963" s="137">
        <v>23.989579313885798</v>
      </c>
      <c r="H963" s="137">
        <v>5.3947630619684102</v>
      </c>
      <c r="I963" s="137">
        <v>14.9697724012102</v>
      </c>
      <c r="J963" s="137">
        <v>11.1275115919629</v>
      </c>
      <c r="K963" s="137">
        <v>8.0277050219927499</v>
      </c>
      <c r="L963" s="137">
        <v>12.782538625372601</v>
      </c>
      <c r="M963" s="137">
        <v>42.594725381021199</v>
      </c>
      <c r="N963" s="137">
        <v>6.9534551947325198</v>
      </c>
      <c r="O963" s="137">
        <v>7.46684684992423</v>
      </c>
      <c r="P963" s="137">
        <v>13.113295260356301</v>
      </c>
      <c r="Q963" s="137">
        <v>23.533503661530499</v>
      </c>
      <c r="R963" s="137">
        <v>5.4048845686512799</v>
      </c>
      <c r="S963" s="137">
        <v>14.830611170388799</v>
      </c>
      <c r="T963" s="137">
        <v>11.006120556414199</v>
      </c>
      <c r="U963" s="137">
        <v>8.0016410446486201</v>
      </c>
      <c r="V963" s="1">
        <v>747385</v>
      </c>
      <c r="W963" s="1">
        <v>883118</v>
      </c>
      <c r="X963" s="1">
        <v>157000</v>
      </c>
      <c r="Y963" s="1">
        <v>169660</v>
      </c>
      <c r="Z963" s="1">
        <v>73400</v>
      </c>
      <c r="AA963" s="1">
        <v>19800</v>
      </c>
      <c r="AB963" s="1">
        <v>492410</v>
      </c>
      <c r="AC963" s="1">
        <v>293100</v>
      </c>
      <c r="AD963" s="1">
        <v>170245</v>
      </c>
      <c r="AE963" s="1">
        <v>54448</v>
      </c>
      <c r="AH963" s="136">
        <f t="shared" si="14"/>
        <v>37907</v>
      </c>
      <c r="AI963" s="177">
        <f>HLOOKUP(附加题模型!$E$2,历史数据!$B$3:$K$5000,ROW(A961),)</f>
        <v>8.0277050219927499</v>
      </c>
      <c r="AJ963" s="177">
        <f>HLOOKUP(附加题模型!$E$2,历史数据!$L$3:$U$5000,ROW(A961),)</f>
        <v>8.0016410446486201</v>
      </c>
    </row>
    <row r="964" spans="1:36" x14ac:dyDescent="0.2">
      <c r="A964" s="148">
        <v>37908</v>
      </c>
      <c r="B964" s="137">
        <v>12.782538625372601</v>
      </c>
      <c r="C964" s="137">
        <v>42.9784616457151</v>
      </c>
      <c r="D964" s="137">
        <v>6.9534551947325198</v>
      </c>
      <c r="E964" s="137">
        <v>7.4872759794725798</v>
      </c>
      <c r="F964" s="137">
        <v>13.113295260356301</v>
      </c>
      <c r="G964" s="137">
        <v>23.776744009453299</v>
      </c>
      <c r="H964" s="137">
        <v>5.4048845686512799</v>
      </c>
      <c r="I964" s="137">
        <v>14.810730994557201</v>
      </c>
      <c r="J964" s="137">
        <v>10.975772797527</v>
      </c>
      <c r="K964" s="137">
        <v>7.9625450786324201</v>
      </c>
      <c r="L964" s="137">
        <v>12.531353368542099</v>
      </c>
      <c r="M964" s="137">
        <v>42.517978128082397</v>
      </c>
      <c r="N964" s="137">
        <v>6.9220862239292202</v>
      </c>
      <c r="O964" s="137">
        <v>7.3749157669566197</v>
      </c>
      <c r="P964" s="137">
        <v>13.034378739230799</v>
      </c>
      <c r="Q964" s="137">
        <v>23.351073400588401</v>
      </c>
      <c r="R964" s="137">
        <v>5.3441555285540696</v>
      </c>
      <c r="S964" s="137">
        <v>14.631809412072601</v>
      </c>
      <c r="T964" s="137">
        <v>11.066816074188599</v>
      </c>
      <c r="U964" s="137">
        <v>8.0537689993368904</v>
      </c>
      <c r="V964" s="1">
        <v>408730</v>
      </c>
      <c r="W964" s="1">
        <v>523708</v>
      </c>
      <c r="X964" s="1">
        <v>90625</v>
      </c>
      <c r="Y964" s="1">
        <v>101700</v>
      </c>
      <c r="Z964" s="1">
        <v>77050</v>
      </c>
      <c r="AA964" s="1">
        <v>18299</v>
      </c>
      <c r="AB964" s="1">
        <v>172200</v>
      </c>
      <c r="AC964" s="1">
        <v>205660</v>
      </c>
      <c r="AD964" s="1">
        <v>329950</v>
      </c>
      <c r="AE964" s="1">
        <v>35564</v>
      </c>
      <c r="AH964" s="136">
        <f t="shared" si="14"/>
        <v>37908</v>
      </c>
      <c r="AI964" s="177">
        <f>HLOOKUP(附加题模型!$E$2,历史数据!$B$3:$K$5000,ROW(A962),)</f>
        <v>7.9625450786324201</v>
      </c>
      <c r="AJ964" s="177">
        <f>HLOOKUP(附加题模型!$E$2,历史数据!$L$3:$U$5000,ROW(A962),)</f>
        <v>8.0537689993368904</v>
      </c>
    </row>
    <row r="965" spans="1:36" x14ac:dyDescent="0.2">
      <c r="A965" s="148">
        <v>37909</v>
      </c>
      <c r="B965" s="137">
        <v>12.503443895561</v>
      </c>
      <c r="C965" s="137">
        <v>42.210989116327298</v>
      </c>
      <c r="D965" s="137">
        <v>6.9220862239292202</v>
      </c>
      <c r="E965" s="137">
        <v>7.40555946127916</v>
      </c>
      <c r="F965" s="137">
        <v>13.008073232188901</v>
      </c>
      <c r="G965" s="137">
        <v>23.183845661391501</v>
      </c>
      <c r="H965" s="137">
        <v>5.32391251518834</v>
      </c>
      <c r="I965" s="137">
        <v>14.671569763735899</v>
      </c>
      <c r="J965" s="137">
        <v>11.056700154559501</v>
      </c>
      <c r="K965" s="137">
        <v>8.0537689993368904</v>
      </c>
      <c r="L965" s="137">
        <v>12.531353368542099</v>
      </c>
      <c r="M965" s="137">
        <v>42.9784616457151</v>
      </c>
      <c r="N965" s="137">
        <v>6.8802609295248098</v>
      </c>
      <c r="O965" s="137">
        <v>7.4157740260533398</v>
      </c>
      <c r="P965" s="137">
        <v>12.797629175854199</v>
      </c>
      <c r="Q965" s="137">
        <v>23.290263313607699</v>
      </c>
      <c r="R965" s="137">
        <v>5.2834264884568602</v>
      </c>
      <c r="S965" s="137">
        <v>14.4131274779248</v>
      </c>
      <c r="T965" s="137">
        <v>11.0870479134467</v>
      </c>
      <c r="U965" s="137">
        <v>8.1189289426972202</v>
      </c>
      <c r="V965" s="1">
        <v>287100</v>
      </c>
      <c r="W965" s="1">
        <v>438592</v>
      </c>
      <c r="X965" s="1">
        <v>125108</v>
      </c>
      <c r="Y965" s="1">
        <v>92560</v>
      </c>
      <c r="Z965" s="1">
        <v>88760</v>
      </c>
      <c r="AA965" s="1">
        <v>13800</v>
      </c>
      <c r="AB965" s="1">
        <v>227700</v>
      </c>
      <c r="AC965" s="1">
        <v>153200</v>
      </c>
      <c r="AD965" s="1">
        <v>352300</v>
      </c>
      <c r="AE965" s="1">
        <v>52908</v>
      </c>
      <c r="AH965" s="136">
        <f t="shared" si="14"/>
        <v>37909</v>
      </c>
      <c r="AI965" s="177">
        <f>HLOOKUP(附加题模型!$E$2,历史数据!$B$3:$K$5000,ROW(A963),)</f>
        <v>8.0537689993368904</v>
      </c>
      <c r="AJ965" s="177">
        <f>HLOOKUP(附加题模型!$E$2,历史数据!$L$3:$U$5000,ROW(A963),)</f>
        <v>8.1189289426972202</v>
      </c>
    </row>
    <row r="966" spans="1:36" x14ac:dyDescent="0.2">
      <c r="A966" s="148">
        <v>37910</v>
      </c>
      <c r="B966" s="137">
        <v>12.531353368542099</v>
      </c>
      <c r="C966" s="137">
        <v>42.824967139837497</v>
      </c>
      <c r="D966" s="137">
        <v>6.9220862239292202</v>
      </c>
      <c r="E966" s="137">
        <v>7.4157740260533398</v>
      </c>
      <c r="F966" s="137">
        <v>12.8896984505006</v>
      </c>
      <c r="G966" s="137">
        <v>23.1990481831367</v>
      </c>
      <c r="H966" s="137">
        <v>5.2834264884568602</v>
      </c>
      <c r="I966" s="137">
        <v>14.3733671262616</v>
      </c>
      <c r="J966" s="137">
        <v>11.066816074188599</v>
      </c>
      <c r="K966" s="137">
        <v>8.0798329766810202</v>
      </c>
      <c r="L966" s="137">
        <v>12.531353368542099</v>
      </c>
      <c r="M966" s="137">
        <v>40.829538563429303</v>
      </c>
      <c r="N966" s="137">
        <v>6.9116299003281103</v>
      </c>
      <c r="O966" s="137">
        <v>7.2523409896664797</v>
      </c>
      <c r="P966" s="137">
        <v>13.021225985709799</v>
      </c>
      <c r="Q966" s="137">
        <v>23.2446557483722</v>
      </c>
      <c r="R966" s="137">
        <v>5.2226974483596598</v>
      </c>
      <c r="S966" s="137">
        <v>14.2739662471035</v>
      </c>
      <c r="T966" s="137">
        <v>10.915077279752699</v>
      </c>
      <c r="U966" s="137">
        <v>7.8191932032396902</v>
      </c>
      <c r="V966" s="1">
        <v>345170</v>
      </c>
      <c r="W966" s="1">
        <v>831001</v>
      </c>
      <c r="X966" s="1">
        <v>94792</v>
      </c>
      <c r="Y966" s="1">
        <v>98617</v>
      </c>
      <c r="Z966" s="1">
        <v>283600</v>
      </c>
      <c r="AA966" s="1">
        <v>21600</v>
      </c>
      <c r="AB966" s="1">
        <v>238556</v>
      </c>
      <c r="AC966" s="1">
        <v>116742</v>
      </c>
      <c r="AD966" s="1">
        <v>88901</v>
      </c>
      <c r="AE966" s="1">
        <v>74900</v>
      </c>
      <c r="AH966" s="136">
        <f t="shared" ref="AH966:AH1029" si="15">A966</f>
        <v>37910</v>
      </c>
      <c r="AI966" s="177">
        <f>HLOOKUP(附加题模型!$E$2,历史数据!$B$3:$K$5000,ROW(A964),)</f>
        <v>8.0798329766810202</v>
      </c>
      <c r="AJ966" s="177">
        <f>HLOOKUP(附加题模型!$E$2,历史数据!$L$3:$U$5000,ROW(A964),)</f>
        <v>7.8191932032396902</v>
      </c>
    </row>
    <row r="967" spans="1:36" x14ac:dyDescent="0.2">
      <c r="A967" s="148">
        <v>37911</v>
      </c>
      <c r="B967" s="137">
        <v>12.419715476617499</v>
      </c>
      <c r="C967" s="137">
        <v>40.676044057551799</v>
      </c>
      <c r="D967" s="137">
        <v>6.96391151833362</v>
      </c>
      <c r="E967" s="137">
        <v>7.2523409896664797</v>
      </c>
      <c r="F967" s="137">
        <v>13.152753520918999</v>
      </c>
      <c r="G967" s="137">
        <v>23.1230355744108</v>
      </c>
      <c r="H967" s="137">
        <v>5.1923329283110604</v>
      </c>
      <c r="I967" s="137">
        <v>14.2739662471035</v>
      </c>
      <c r="J967" s="137">
        <v>10.9251931993818</v>
      </c>
      <c r="K967" s="137">
        <v>7.7670652485514298</v>
      </c>
      <c r="L967" s="137">
        <v>12.7546291523914</v>
      </c>
      <c r="M967" s="137">
        <v>40.983033069306899</v>
      </c>
      <c r="N967" s="137">
        <v>6.9743678419347201</v>
      </c>
      <c r="O967" s="137">
        <v>7.2421264248923096</v>
      </c>
      <c r="P967" s="137">
        <v>12.9160039575425</v>
      </c>
      <c r="Q967" s="137">
        <v>23.0318204439398</v>
      </c>
      <c r="R967" s="137">
        <v>5.2125759416767901</v>
      </c>
      <c r="S967" s="137">
        <v>14.293846422935101</v>
      </c>
      <c r="T967" s="137">
        <v>10.915077279752699</v>
      </c>
      <c r="U967" s="137">
        <v>7.8191932032396902</v>
      </c>
      <c r="V967" s="1">
        <v>1306670</v>
      </c>
      <c r="W967" s="1">
        <v>764215</v>
      </c>
      <c r="X967" s="1">
        <v>105259</v>
      </c>
      <c r="Y967" s="1">
        <v>69590</v>
      </c>
      <c r="Z967" s="1">
        <v>45200</v>
      </c>
      <c r="AA967" s="1">
        <v>22100</v>
      </c>
      <c r="AB967" s="1">
        <v>90600</v>
      </c>
      <c r="AC967" s="1">
        <v>76269</v>
      </c>
      <c r="AD967" s="1">
        <v>224681</v>
      </c>
      <c r="AE967" s="1">
        <v>72658</v>
      </c>
      <c r="AH967" s="136">
        <f t="shared" si="15"/>
        <v>37911</v>
      </c>
      <c r="AI967" s="177">
        <f>HLOOKUP(附加题模型!$E$2,历史数据!$B$3:$K$5000,ROW(A965),)</f>
        <v>7.7670652485514298</v>
      </c>
      <c r="AJ967" s="177">
        <f>HLOOKUP(附加题模型!$E$2,历史数据!$L$3:$U$5000,ROW(A965),)</f>
        <v>7.8191932032396902</v>
      </c>
    </row>
    <row r="968" spans="1:36" x14ac:dyDescent="0.2">
      <c r="A968" s="148">
        <v>37914</v>
      </c>
      <c r="B968" s="137">
        <v>12.7546291523914</v>
      </c>
      <c r="C968" s="137">
        <v>41.443516586939602</v>
      </c>
      <c r="D968" s="137">
        <v>6.9743678419347201</v>
      </c>
      <c r="E968" s="137">
        <v>7.2421264248923096</v>
      </c>
      <c r="F968" s="137">
        <v>12.994920478668</v>
      </c>
      <c r="G968" s="137">
        <v>22.9558078352139</v>
      </c>
      <c r="H968" s="137">
        <v>5.1923329283110604</v>
      </c>
      <c r="I968" s="137">
        <v>14.313726598766699</v>
      </c>
      <c r="J968" s="137">
        <v>10.9251931993818</v>
      </c>
      <c r="K968" s="137">
        <v>7.7410012712073</v>
      </c>
      <c r="L968" s="137">
        <v>12.6988102064291</v>
      </c>
      <c r="M968" s="137">
        <v>39.371340757592598</v>
      </c>
      <c r="N968" s="137">
        <v>6.8788285564287701</v>
      </c>
      <c r="O968" s="137">
        <v>7.2421264248923096</v>
      </c>
      <c r="P968" s="137">
        <v>12.929156711063399</v>
      </c>
      <c r="Q968" s="137">
        <v>21.8916313130517</v>
      </c>
      <c r="R968" s="137">
        <v>5.1316038882138502</v>
      </c>
      <c r="S968" s="137">
        <v>14.1546851921137</v>
      </c>
      <c r="T968" s="137">
        <v>10.8139180834621</v>
      </c>
      <c r="U968" s="137">
        <v>7.7149372938631604</v>
      </c>
      <c r="V968" s="1">
        <v>267900</v>
      </c>
      <c r="W968" s="1">
        <v>745460</v>
      </c>
      <c r="X968" s="1">
        <v>71504</v>
      </c>
      <c r="Y968" s="1">
        <v>0</v>
      </c>
      <c r="Z968" s="1">
        <v>134800</v>
      </c>
      <c r="AA968" s="1">
        <v>88788</v>
      </c>
      <c r="AB968" s="1">
        <v>202700</v>
      </c>
      <c r="AC968" s="1">
        <v>80593</v>
      </c>
      <c r="AD968" s="1">
        <v>138000</v>
      </c>
      <c r="AE968" s="1">
        <v>50280</v>
      </c>
      <c r="AH968" s="136">
        <f t="shared" si="15"/>
        <v>37914</v>
      </c>
      <c r="AI968" s="177">
        <f>HLOOKUP(附加题模型!$E$2,历史数据!$B$3:$K$5000,ROW(A966),)</f>
        <v>7.7410012712073</v>
      </c>
      <c r="AJ968" s="177">
        <f>HLOOKUP(附加题模型!$E$2,历史数据!$L$3:$U$5000,ROW(A966),)</f>
        <v>7.7149372938631604</v>
      </c>
    </row>
    <row r="969" spans="1:36" x14ac:dyDescent="0.2">
      <c r="A969" s="148">
        <v>37915</v>
      </c>
      <c r="B969" s="137">
        <v>12.6988102064291</v>
      </c>
      <c r="C969" s="137">
        <v>41.0597803222457</v>
      </c>
      <c r="D969" s="137">
        <v>6.85759760409411</v>
      </c>
      <c r="E969" s="137">
        <v>7.2421264248923096</v>
      </c>
      <c r="F969" s="137">
        <v>13.008073232188901</v>
      </c>
      <c r="G969" s="137">
        <v>21.846023747816101</v>
      </c>
      <c r="H969" s="137">
        <v>5.1619684082624504</v>
      </c>
      <c r="I969" s="137">
        <v>14.1745653679454</v>
      </c>
      <c r="J969" s="137">
        <v>10.743106646058701</v>
      </c>
      <c r="K969" s="137">
        <v>7.7279692825352297</v>
      </c>
      <c r="L969" s="137">
        <v>12.810448098353801</v>
      </c>
      <c r="M969" s="137">
        <v>40.215560539919103</v>
      </c>
      <c r="N969" s="137">
        <v>6.85759760409411</v>
      </c>
      <c r="O969" s="137">
        <v>7.1195516476021696</v>
      </c>
      <c r="P969" s="137">
        <v>12.9686149716262</v>
      </c>
      <c r="Q969" s="137">
        <v>21.0098850518315</v>
      </c>
      <c r="R969" s="137">
        <v>5.2429404617253903</v>
      </c>
      <c r="S969" s="137">
        <v>14.2739662471035</v>
      </c>
      <c r="T969" s="137">
        <v>10.6419474497682</v>
      </c>
      <c r="U969" s="137">
        <v>7.7670652485514298</v>
      </c>
      <c r="V969" s="1">
        <v>344438</v>
      </c>
      <c r="W969" s="1">
        <v>662095</v>
      </c>
      <c r="X969" s="1">
        <v>61038</v>
      </c>
      <c r="Y969" s="1">
        <v>188490</v>
      </c>
      <c r="Z969" s="1">
        <v>58819</v>
      </c>
      <c r="AA969" s="1">
        <v>153594</v>
      </c>
      <c r="AB969" s="1">
        <v>240261</v>
      </c>
      <c r="AC969" s="1">
        <v>112710</v>
      </c>
      <c r="AD969" s="1">
        <v>77701</v>
      </c>
      <c r="AE969" s="1">
        <v>61800</v>
      </c>
      <c r="AH969" s="136">
        <f t="shared" si="15"/>
        <v>37915</v>
      </c>
      <c r="AI969" s="177">
        <f>HLOOKUP(附加题模型!$E$2,历史数据!$B$3:$K$5000,ROW(A967),)</f>
        <v>7.7279692825352297</v>
      </c>
      <c r="AJ969" s="177">
        <f>HLOOKUP(附加题模型!$E$2,历史数据!$L$3:$U$5000,ROW(A967),)</f>
        <v>7.7670652485514298</v>
      </c>
    </row>
    <row r="970" spans="1:36" x14ac:dyDescent="0.2">
      <c r="A970" s="148">
        <v>37916</v>
      </c>
      <c r="B970" s="137">
        <v>12.810448098353801</v>
      </c>
      <c r="C970" s="137">
        <v>39.831824275225202</v>
      </c>
      <c r="D970" s="137">
        <v>6.9849833181020502</v>
      </c>
      <c r="E970" s="137">
        <v>7.1501953419247002</v>
      </c>
      <c r="F970" s="137">
        <v>12.9554622181052</v>
      </c>
      <c r="G970" s="137">
        <v>21.0098850518315</v>
      </c>
      <c r="H970" s="137">
        <v>5.2226974483596598</v>
      </c>
      <c r="I970" s="137">
        <v>14.452887829588001</v>
      </c>
      <c r="J970" s="137">
        <v>10.631831530139101</v>
      </c>
      <c r="K970" s="137">
        <v>7.8713211579279596</v>
      </c>
      <c r="L970" s="137">
        <v>12.922085990278401</v>
      </c>
      <c r="M970" s="137">
        <v>40.292307792857898</v>
      </c>
      <c r="N970" s="137">
        <v>7.1335999844446496</v>
      </c>
      <c r="O970" s="137">
        <v>7.34427207263409</v>
      </c>
      <c r="P970" s="137">
        <v>12.994920478668</v>
      </c>
      <c r="Q970" s="137">
        <v>21.541973312912599</v>
      </c>
      <c r="R970" s="137">
        <v>5.3643985419198099</v>
      </c>
      <c r="S970" s="137">
        <v>14.7113301153991</v>
      </c>
      <c r="T970" s="137">
        <v>10.8442658423493</v>
      </c>
      <c r="U970" s="137">
        <v>7.9495130899603597</v>
      </c>
      <c r="V970" s="1">
        <v>731810</v>
      </c>
      <c r="W970" s="1">
        <v>412594</v>
      </c>
      <c r="X970" s="1">
        <v>247920</v>
      </c>
      <c r="Y970" s="1">
        <v>301362</v>
      </c>
      <c r="Z970" s="1">
        <v>75100</v>
      </c>
      <c r="AA970" s="1">
        <v>85198</v>
      </c>
      <c r="AB970" s="1">
        <v>654356</v>
      </c>
      <c r="AC970" s="1">
        <v>258971</v>
      </c>
      <c r="AD970" s="1">
        <v>191650</v>
      </c>
      <c r="AE970" s="1">
        <v>88602</v>
      </c>
      <c r="AH970" s="136">
        <f t="shared" si="15"/>
        <v>37916</v>
      </c>
      <c r="AI970" s="177">
        <f>HLOOKUP(附加题模型!$E$2,历史数据!$B$3:$K$5000,ROW(A968),)</f>
        <v>7.8713211579279596</v>
      </c>
      <c r="AJ970" s="177">
        <f>HLOOKUP(附加题模型!$E$2,历史数据!$L$3:$U$5000,ROW(A968),)</f>
        <v>7.9495130899603597</v>
      </c>
    </row>
    <row r="971" spans="1:36" x14ac:dyDescent="0.2">
      <c r="A971" s="148">
        <v>37917</v>
      </c>
      <c r="B971" s="137">
        <v>12.9779049362407</v>
      </c>
      <c r="C971" s="137">
        <v>40.599296804612997</v>
      </c>
      <c r="D971" s="137">
        <v>7.08052260360801</v>
      </c>
      <c r="E971" s="137">
        <v>7.3647012021824398</v>
      </c>
      <c r="F971" s="137">
        <v>12.994920478668</v>
      </c>
      <c r="G971" s="137">
        <v>21.5267707911675</v>
      </c>
      <c r="H971" s="137">
        <v>5.3643985419198099</v>
      </c>
      <c r="I971" s="137">
        <v>14.751090467062401</v>
      </c>
      <c r="J971" s="137">
        <v>10.834149922720201</v>
      </c>
      <c r="K971" s="137">
        <v>7.9625450786324201</v>
      </c>
      <c r="L971" s="137">
        <v>12.670900733447899</v>
      </c>
      <c r="M971" s="137">
        <v>39.141098998776201</v>
      </c>
      <c r="N971" s="137">
        <v>7.1229845082773204</v>
      </c>
      <c r="O971" s="137">
        <v>7.4566322851500502</v>
      </c>
      <c r="P971" s="137">
        <v>12.981767725147099</v>
      </c>
      <c r="Q971" s="137">
        <v>20.8882648778701</v>
      </c>
      <c r="R971" s="137">
        <v>5.29354799513973</v>
      </c>
      <c r="S971" s="137">
        <v>14.492648181251299</v>
      </c>
      <c r="T971" s="137">
        <v>10.712758887171599</v>
      </c>
      <c r="U971" s="137">
        <v>7.7670652485514298</v>
      </c>
      <c r="V971" s="1">
        <v>335300</v>
      </c>
      <c r="W971" s="1">
        <v>556297</v>
      </c>
      <c r="X971" s="1">
        <v>200596</v>
      </c>
      <c r="Y971" s="1">
        <v>373019</v>
      </c>
      <c r="Z971" s="1">
        <v>65200</v>
      </c>
      <c r="AA971" s="1">
        <v>50400</v>
      </c>
      <c r="AB971" s="1">
        <v>370200</v>
      </c>
      <c r="AC971" s="1">
        <v>174800</v>
      </c>
      <c r="AD971" s="1">
        <v>115971</v>
      </c>
      <c r="AE971" s="1">
        <v>86100</v>
      </c>
      <c r="AH971" s="136">
        <f t="shared" si="15"/>
        <v>37917</v>
      </c>
      <c r="AI971" s="177">
        <f>HLOOKUP(附加题模型!$E$2,历史数据!$B$3:$K$5000,ROW(A969),)</f>
        <v>7.9625450786324201</v>
      </c>
      <c r="AJ971" s="177">
        <f>HLOOKUP(附加题模型!$E$2,历史数据!$L$3:$U$5000,ROW(A969),)</f>
        <v>7.7670652485514298</v>
      </c>
    </row>
    <row r="972" spans="1:36" x14ac:dyDescent="0.2">
      <c r="A972" s="148">
        <v>37918</v>
      </c>
      <c r="B972" s="137">
        <v>12.5871723145045</v>
      </c>
      <c r="C972" s="137">
        <v>39.141098998776201</v>
      </c>
      <c r="D972" s="137">
        <v>7.1229845082773204</v>
      </c>
      <c r="E972" s="137">
        <v>7.4464177203758704</v>
      </c>
      <c r="F972" s="137">
        <v>12.981767725147099</v>
      </c>
      <c r="G972" s="137">
        <v>20.827454790889401</v>
      </c>
      <c r="H972" s="137">
        <v>5.3137910085054703</v>
      </c>
      <c r="I972" s="137">
        <v>14.492648181251299</v>
      </c>
      <c r="J972" s="137">
        <v>10.9049613601236</v>
      </c>
      <c r="K972" s="137">
        <v>7.8191932032396902</v>
      </c>
      <c r="L972" s="137">
        <v>12.391806003636299</v>
      </c>
      <c r="M972" s="137">
        <v>37.759648445878298</v>
      </c>
      <c r="N972" s="137">
        <v>7.3034476031219002</v>
      </c>
      <c r="O972" s="137">
        <v>7.3647012021824398</v>
      </c>
      <c r="P972" s="137">
        <v>12.8633929434588</v>
      </c>
      <c r="Q972" s="137">
        <v>21.0098850518315</v>
      </c>
      <c r="R972" s="137">
        <v>5.4453705953827498</v>
      </c>
      <c r="S972" s="137">
        <v>14.671569763735899</v>
      </c>
      <c r="T972" s="137">
        <v>10.7734544049459</v>
      </c>
      <c r="U972" s="137">
        <v>7.5064254751101096</v>
      </c>
      <c r="V972" s="1">
        <v>368400</v>
      </c>
      <c r="W972" s="1">
        <v>1060103</v>
      </c>
      <c r="X972" s="1">
        <v>382717</v>
      </c>
      <c r="Y972" s="1">
        <v>167519</v>
      </c>
      <c r="Z972" s="1">
        <v>67100</v>
      </c>
      <c r="AA972" s="1">
        <v>49399</v>
      </c>
      <c r="AB972" s="1">
        <v>1267365</v>
      </c>
      <c r="AC972" s="1">
        <v>153450</v>
      </c>
      <c r="AD972" s="1">
        <v>103000</v>
      </c>
      <c r="AE972" s="1">
        <v>92000</v>
      </c>
      <c r="AH972" s="136">
        <f t="shared" si="15"/>
        <v>37918</v>
      </c>
      <c r="AI972" s="177">
        <f>HLOOKUP(附加题模型!$E$2,历史数据!$B$3:$K$5000,ROW(A970),)</f>
        <v>7.8191932032396902</v>
      </c>
      <c r="AJ972" s="177">
        <f>HLOOKUP(附加题模型!$E$2,历史数据!$L$3:$U$5000,ROW(A970),)</f>
        <v>7.5064254751101096</v>
      </c>
    </row>
    <row r="973" spans="1:36" x14ac:dyDescent="0.2">
      <c r="A973" s="148">
        <v>37921</v>
      </c>
      <c r="B973" s="137">
        <v>12.280168111711699</v>
      </c>
      <c r="C973" s="137">
        <v>37.606153940000702</v>
      </c>
      <c r="D973" s="137">
        <v>7.2928321269545702</v>
      </c>
      <c r="E973" s="137">
        <v>7.2012681657955904</v>
      </c>
      <c r="F973" s="137">
        <v>12.8502401899379</v>
      </c>
      <c r="G973" s="137">
        <v>19.7784807904724</v>
      </c>
      <c r="H973" s="137">
        <v>5.3947630619684102</v>
      </c>
      <c r="I973" s="137">
        <v>14.214325719608601</v>
      </c>
      <c r="J973" s="137">
        <v>10.743106646058701</v>
      </c>
      <c r="K973" s="137">
        <v>7.37610558838945</v>
      </c>
      <c r="L973" s="137">
        <v>12.280168111711699</v>
      </c>
      <c r="M973" s="137">
        <v>38.143384710572199</v>
      </c>
      <c r="N973" s="137">
        <v>7.1123690321099904</v>
      </c>
      <c r="O973" s="137">
        <v>7.3851303317308004</v>
      </c>
      <c r="P973" s="137">
        <v>12.9028512040216</v>
      </c>
      <c r="Q973" s="137">
        <v>19.9457085296693</v>
      </c>
      <c r="R973" s="137">
        <v>5.1923329283110604</v>
      </c>
      <c r="S973" s="137">
        <v>13.200436752196</v>
      </c>
      <c r="T973" s="137">
        <v>10.763338485316799</v>
      </c>
      <c r="U973" s="137">
        <v>7.1284978036201903</v>
      </c>
      <c r="V973" s="1">
        <v>358800</v>
      </c>
      <c r="W973" s="1">
        <v>719209</v>
      </c>
      <c r="X973" s="1">
        <v>285900</v>
      </c>
      <c r="Y973" s="1">
        <v>220040</v>
      </c>
      <c r="Z973" s="1">
        <v>71542</v>
      </c>
      <c r="AA973" s="1">
        <v>96351</v>
      </c>
      <c r="AB973" s="1">
        <v>818100</v>
      </c>
      <c r="AC973" s="1">
        <v>1108643</v>
      </c>
      <c r="AD973" s="1">
        <v>287137</v>
      </c>
      <c r="AE973" s="1">
        <v>165000</v>
      </c>
      <c r="AH973" s="136">
        <f t="shared" si="15"/>
        <v>37921</v>
      </c>
      <c r="AI973" s="177">
        <f>HLOOKUP(附加题模型!$E$2,历史数据!$B$3:$K$5000,ROW(A971),)</f>
        <v>7.37610558838945</v>
      </c>
      <c r="AJ973" s="177">
        <f>HLOOKUP(附加题模型!$E$2,历史数据!$L$3:$U$5000,ROW(A971),)</f>
        <v>7.1284978036201903</v>
      </c>
    </row>
    <row r="974" spans="1:36" x14ac:dyDescent="0.2">
      <c r="A974" s="148">
        <v>37922</v>
      </c>
      <c r="B974" s="137">
        <v>12.224349165749301</v>
      </c>
      <c r="C974" s="137">
        <v>37.913142951755802</v>
      </c>
      <c r="D974" s="137">
        <v>7.08052260360801</v>
      </c>
      <c r="E974" s="137">
        <v>7.46684684992423</v>
      </c>
      <c r="F974" s="137">
        <v>12.8896984505006</v>
      </c>
      <c r="G974" s="137">
        <v>19.611253051275401</v>
      </c>
      <c r="H974" s="137">
        <v>5.1619684082624504</v>
      </c>
      <c r="I974" s="137">
        <v>12.5245107739209</v>
      </c>
      <c r="J974" s="137">
        <v>10.722874806800601</v>
      </c>
      <c r="K974" s="137">
        <v>7.0242418942436604</v>
      </c>
      <c r="L974" s="137">
        <v>12.391806003636299</v>
      </c>
      <c r="M974" s="137">
        <v>36.5316923988578</v>
      </c>
      <c r="N974" s="137">
        <v>7.1548309367792999</v>
      </c>
      <c r="O974" s="137">
        <v>7.40555946127916</v>
      </c>
      <c r="P974" s="137">
        <v>12.9028512040216</v>
      </c>
      <c r="Q974" s="137">
        <v>18.4862664421325</v>
      </c>
      <c r="R974" s="137">
        <v>4.9899027946537098</v>
      </c>
      <c r="S974" s="137">
        <v>12.047386553961999</v>
      </c>
      <c r="T974" s="137">
        <v>10.5913678516229</v>
      </c>
      <c r="U974" s="137">
        <v>6.8939220075229999</v>
      </c>
      <c r="V974" s="1">
        <v>523480</v>
      </c>
      <c r="W974" s="1">
        <v>716402</v>
      </c>
      <c r="X974" s="1">
        <v>195857</v>
      </c>
      <c r="Y974" s="1">
        <v>488570</v>
      </c>
      <c r="Z974" s="1">
        <v>45302</v>
      </c>
      <c r="AA974" s="1">
        <v>232010</v>
      </c>
      <c r="AB974" s="1">
        <v>953942</v>
      </c>
      <c r="AC974" s="1">
        <v>1596391</v>
      </c>
      <c r="AD974" s="1">
        <v>91590</v>
      </c>
      <c r="AE974" s="1">
        <v>134150</v>
      </c>
      <c r="AH974" s="136">
        <f t="shared" si="15"/>
        <v>37922</v>
      </c>
      <c r="AI974" s="177">
        <f>HLOOKUP(附加题模型!$E$2,历史数据!$B$3:$K$5000,ROW(A972),)</f>
        <v>7.0242418942436604</v>
      </c>
      <c r="AJ974" s="177">
        <f>HLOOKUP(附加题模型!$E$2,历史数据!$L$3:$U$5000,ROW(A972),)</f>
        <v>6.8939220075229999</v>
      </c>
    </row>
    <row r="975" spans="1:36" x14ac:dyDescent="0.2">
      <c r="A975" s="148">
        <v>37923</v>
      </c>
      <c r="B975" s="137">
        <v>12.391806003636299</v>
      </c>
      <c r="C975" s="137">
        <v>36.5316923988578</v>
      </c>
      <c r="D975" s="137">
        <v>7.2185237937832696</v>
      </c>
      <c r="E975" s="137">
        <v>7.53834880334347</v>
      </c>
      <c r="F975" s="137">
        <v>12.8896984505006</v>
      </c>
      <c r="G975" s="137">
        <v>18.516671485622901</v>
      </c>
      <c r="H975" s="137">
        <v>4.9595382746050998</v>
      </c>
      <c r="I975" s="137">
        <v>12.047386553961999</v>
      </c>
      <c r="J975" s="137">
        <v>10.469976816074199</v>
      </c>
      <c r="K975" s="137">
        <v>7.2327537129967201</v>
      </c>
      <c r="L975" s="137">
        <v>12.503443895561</v>
      </c>
      <c r="M975" s="137">
        <v>34.689758328327201</v>
      </c>
      <c r="N975" s="137">
        <v>6.9425214134327398</v>
      </c>
      <c r="O975" s="137">
        <v>6.9459040464411403</v>
      </c>
      <c r="P975" s="137">
        <v>12.823934682896001</v>
      </c>
      <c r="Q975" s="137">
        <v>18.3190387029356</v>
      </c>
      <c r="R975" s="137">
        <v>4.75710814094775</v>
      </c>
      <c r="S975" s="137">
        <v>12.0672667297936</v>
      </c>
      <c r="T975" s="137">
        <v>10.2170788253478</v>
      </c>
      <c r="U975" s="137">
        <v>7.1545617809643201</v>
      </c>
      <c r="V975" s="1">
        <v>1128305</v>
      </c>
      <c r="W975" s="1">
        <v>878800</v>
      </c>
      <c r="X975" s="1">
        <v>288539</v>
      </c>
      <c r="Y975" s="1">
        <v>575660</v>
      </c>
      <c r="Z975" s="1">
        <v>53100</v>
      </c>
      <c r="AA975" s="1">
        <v>204932</v>
      </c>
      <c r="AB975" s="1">
        <v>971300</v>
      </c>
      <c r="AC975" s="1">
        <v>686709</v>
      </c>
      <c r="AD975" s="1">
        <v>510457</v>
      </c>
      <c r="AE975" s="1">
        <v>169544</v>
      </c>
      <c r="AH975" s="136">
        <f t="shared" si="15"/>
        <v>37923</v>
      </c>
      <c r="AI975" s="177">
        <f>HLOOKUP(附加题模型!$E$2,历史数据!$B$3:$K$5000,ROW(A973),)</f>
        <v>7.2327537129967201</v>
      </c>
      <c r="AJ975" s="177">
        <f>HLOOKUP(附加题模型!$E$2,历史数据!$L$3:$U$5000,ROW(A973),)</f>
        <v>7.1545617809643201</v>
      </c>
    </row>
    <row r="976" spans="1:36" x14ac:dyDescent="0.2">
      <c r="A976" s="148">
        <v>37924</v>
      </c>
      <c r="B976" s="137">
        <v>12.4476249495986</v>
      </c>
      <c r="C976" s="137">
        <v>34.459516569510903</v>
      </c>
      <c r="D976" s="137">
        <v>6.8682130802614401</v>
      </c>
      <c r="E976" s="137">
        <v>6.9459040464411403</v>
      </c>
      <c r="F976" s="137">
        <v>12.823934682896001</v>
      </c>
      <c r="G976" s="137">
        <v>18.2430260942097</v>
      </c>
      <c r="H976" s="137">
        <v>4.75710814094775</v>
      </c>
      <c r="I976" s="137">
        <v>12.047386553961999</v>
      </c>
      <c r="J976" s="137">
        <v>10.115919629057201</v>
      </c>
      <c r="K976" s="137">
        <v>6.9721139395553902</v>
      </c>
      <c r="L976" s="137">
        <v>12.168530219787</v>
      </c>
      <c r="M976" s="137">
        <v>36.454945145919098</v>
      </c>
      <c r="N976" s="137">
        <v>6.8682130802614401</v>
      </c>
      <c r="O976" s="137">
        <v>6.7313981861833998</v>
      </c>
      <c r="P976" s="137">
        <v>12.8633929434588</v>
      </c>
      <c r="Q976" s="137">
        <v>18.714304268310102</v>
      </c>
      <c r="R976" s="137">
        <v>4.6660145808019404</v>
      </c>
      <c r="S976" s="137">
        <v>12.007626202298701</v>
      </c>
      <c r="T976" s="137">
        <v>10.115919629057201</v>
      </c>
      <c r="U976" s="137">
        <v>7.1024338262760596</v>
      </c>
      <c r="V976" s="1">
        <v>405660</v>
      </c>
      <c r="W976" s="1">
        <v>1113042</v>
      </c>
      <c r="X976" s="1">
        <v>161437</v>
      </c>
      <c r="Y976" s="1">
        <v>252620</v>
      </c>
      <c r="Z976" s="1">
        <v>66900</v>
      </c>
      <c r="AA976" s="1">
        <v>104047</v>
      </c>
      <c r="AB976" s="1">
        <v>569358</v>
      </c>
      <c r="AC976" s="1">
        <v>248557</v>
      </c>
      <c r="AD976" s="1">
        <v>148247</v>
      </c>
      <c r="AE976" s="1">
        <v>68100</v>
      </c>
      <c r="AH976" s="136">
        <f t="shared" si="15"/>
        <v>37924</v>
      </c>
      <c r="AI976" s="177">
        <f>HLOOKUP(附加题模型!$E$2,历史数据!$B$3:$K$5000,ROW(A974),)</f>
        <v>6.9721139395553902</v>
      </c>
      <c r="AJ976" s="177">
        <f>HLOOKUP(附加题模型!$E$2,历史数据!$L$3:$U$5000,ROW(A974),)</f>
        <v>7.1024338262760596</v>
      </c>
    </row>
    <row r="977" spans="1:36" x14ac:dyDescent="0.2">
      <c r="A977" s="148">
        <v>37925</v>
      </c>
      <c r="B977" s="137">
        <v>12.0568923278624</v>
      </c>
      <c r="C977" s="137">
        <v>38.296879216449703</v>
      </c>
      <c r="D977" s="137">
        <v>6.9106749849307496</v>
      </c>
      <c r="E977" s="137">
        <v>6.7313981861833998</v>
      </c>
      <c r="F977" s="137">
        <v>12.8502401899379</v>
      </c>
      <c r="G977" s="137">
        <v>18.668696703074598</v>
      </c>
      <c r="H977" s="137">
        <v>4.6457715674362099</v>
      </c>
      <c r="I977" s="137">
        <v>11.9678658506355</v>
      </c>
      <c r="J977" s="137">
        <v>10.055224111282801</v>
      </c>
      <c r="K977" s="137">
        <v>7.0372738829157298</v>
      </c>
      <c r="L977" s="137">
        <v>12.224349165749301</v>
      </c>
      <c r="M977" s="137">
        <v>38.296879216449703</v>
      </c>
      <c r="N977" s="137">
        <v>6.8894440325961002</v>
      </c>
      <c r="O977" s="137">
        <v>6.7620418805059304</v>
      </c>
      <c r="P977" s="137">
        <v>11.587575851929699</v>
      </c>
      <c r="Q977" s="137">
        <v>18.9271395727426</v>
      </c>
      <c r="R977" s="137">
        <v>4.6963791008505504</v>
      </c>
      <c r="S977" s="137">
        <v>11.729303740656</v>
      </c>
      <c r="T977" s="137">
        <v>10.1260355486862</v>
      </c>
      <c r="U977" s="137">
        <v>7.1675937696363903</v>
      </c>
      <c r="V977" s="1">
        <v>286920</v>
      </c>
      <c r="W977" s="1">
        <v>730637</v>
      </c>
      <c r="X977" s="1">
        <v>164617</v>
      </c>
      <c r="Y977" s="1">
        <v>164882</v>
      </c>
      <c r="Z977" s="1">
        <v>182789</v>
      </c>
      <c r="AA977" s="1">
        <v>92141</v>
      </c>
      <c r="AB977" s="1">
        <v>476880</v>
      </c>
      <c r="AC977" s="1">
        <v>592029</v>
      </c>
      <c r="AD977" s="1">
        <v>128111</v>
      </c>
      <c r="AE977" s="1">
        <v>93860</v>
      </c>
      <c r="AH977" s="136">
        <f t="shared" si="15"/>
        <v>37925</v>
      </c>
      <c r="AI977" s="177">
        <f>HLOOKUP(附加题模型!$E$2,历史数据!$B$3:$K$5000,ROW(A975),)</f>
        <v>7.0372738829157298</v>
      </c>
      <c r="AJ977" s="177">
        <f>HLOOKUP(附加题模型!$E$2,历史数据!$L$3:$U$5000,ROW(A975),)</f>
        <v>7.1675937696363903</v>
      </c>
    </row>
    <row r="978" spans="1:36" x14ac:dyDescent="0.2">
      <c r="A978" s="148">
        <v>37928</v>
      </c>
      <c r="B978" s="137">
        <v>12.168530219787</v>
      </c>
      <c r="C978" s="137">
        <v>40.215560539919103</v>
      </c>
      <c r="D978" s="137">
        <v>6.9319059372654097</v>
      </c>
      <c r="E978" s="137">
        <v>6.7620418805059304</v>
      </c>
      <c r="F978" s="137">
        <v>11.390284549115901</v>
      </c>
      <c r="G978" s="137">
        <v>18.7751143552908</v>
      </c>
      <c r="H978" s="137">
        <v>4.6862575941676798</v>
      </c>
      <c r="I978" s="137">
        <v>11.7094235648244</v>
      </c>
      <c r="J978" s="137">
        <v>10.024876352395699</v>
      </c>
      <c r="K978" s="137">
        <v>7.0372738829157298</v>
      </c>
      <c r="L978" s="137">
        <v>12.531353368542099</v>
      </c>
      <c r="M978" s="137">
        <v>40.215560539919103</v>
      </c>
      <c r="N978" s="137">
        <v>7.0168297466040404</v>
      </c>
      <c r="O978" s="137">
        <v>6.8539729634735398</v>
      </c>
      <c r="P978" s="137">
        <v>10.903632668841899</v>
      </c>
      <c r="Q978" s="137">
        <v>18.6534941813294</v>
      </c>
      <c r="R978" s="137">
        <v>4.75710814094775</v>
      </c>
      <c r="S978" s="137">
        <v>11.769064092319301</v>
      </c>
      <c r="T978" s="137">
        <v>10.075455950541</v>
      </c>
      <c r="U978" s="137">
        <v>7.11546581494812</v>
      </c>
      <c r="V978" s="1">
        <v>753700</v>
      </c>
      <c r="W978" s="1">
        <v>1408406</v>
      </c>
      <c r="X978" s="1">
        <v>197438</v>
      </c>
      <c r="Y978" s="1">
        <v>133050</v>
      </c>
      <c r="Z978" s="1">
        <v>630192</v>
      </c>
      <c r="AA978" s="1">
        <v>76716</v>
      </c>
      <c r="AB978" s="1">
        <v>367530</v>
      </c>
      <c r="AC978" s="1">
        <v>364295</v>
      </c>
      <c r="AD978" s="1">
        <v>64298</v>
      </c>
      <c r="AE978" s="1">
        <v>34400</v>
      </c>
      <c r="AH978" s="136">
        <f t="shared" si="15"/>
        <v>37928</v>
      </c>
      <c r="AI978" s="177">
        <f>HLOOKUP(附加题模型!$E$2,历史数据!$B$3:$K$5000,ROW(A976),)</f>
        <v>7.0372738829157298</v>
      </c>
      <c r="AJ978" s="177">
        <f>HLOOKUP(附加题模型!$E$2,历史数据!$L$3:$U$5000,ROW(A976),)</f>
        <v>7.11546581494812</v>
      </c>
    </row>
    <row r="979" spans="1:36" x14ac:dyDescent="0.2">
      <c r="A979" s="148">
        <v>37929</v>
      </c>
      <c r="B979" s="137">
        <v>12.419715476617499</v>
      </c>
      <c r="C979" s="137">
        <v>41.443516586939602</v>
      </c>
      <c r="D979" s="137">
        <v>7.0592916512733499</v>
      </c>
      <c r="E979" s="137">
        <v>6.9459040464411403</v>
      </c>
      <c r="F979" s="137">
        <v>10.758952380111801</v>
      </c>
      <c r="G979" s="137">
        <v>18.638291659584301</v>
      </c>
      <c r="H979" s="137">
        <v>4.75710814094775</v>
      </c>
      <c r="I979" s="137">
        <v>11.848584795645801</v>
      </c>
      <c r="J979" s="137">
        <v>10.1058037094281</v>
      </c>
      <c r="K979" s="137">
        <v>7.0633378602598604</v>
      </c>
      <c r="L979" s="137">
        <v>12.6429912604668</v>
      </c>
      <c r="M979" s="137">
        <v>42.210989116327298</v>
      </c>
      <c r="N979" s="137">
        <v>7.16544641294663</v>
      </c>
      <c r="O979" s="137">
        <v>6.9969768703120296</v>
      </c>
      <c r="P979" s="137">
        <v>10.4301335420888</v>
      </c>
      <c r="Q979" s="137">
        <v>19.748075746982</v>
      </c>
      <c r="R979" s="137">
        <v>4.7773511543134903</v>
      </c>
      <c r="S979" s="137">
        <v>11.9281054989723</v>
      </c>
      <c r="T979" s="137">
        <v>10.186731066460601</v>
      </c>
      <c r="U979" s="137">
        <v>7.0242418942436604</v>
      </c>
      <c r="V979" s="1">
        <v>731233</v>
      </c>
      <c r="W979" s="1">
        <v>1658244</v>
      </c>
      <c r="X979" s="1">
        <v>612157</v>
      </c>
      <c r="Y979" s="1">
        <v>315308</v>
      </c>
      <c r="Z979" s="1">
        <v>795368</v>
      </c>
      <c r="AA979" s="1">
        <v>269884</v>
      </c>
      <c r="AB979" s="1">
        <v>961379</v>
      </c>
      <c r="AC979" s="1">
        <v>634311</v>
      </c>
      <c r="AD979" s="1">
        <v>213070</v>
      </c>
      <c r="AE979" s="1">
        <v>228050</v>
      </c>
      <c r="AH979" s="136">
        <f t="shared" si="15"/>
        <v>37929</v>
      </c>
      <c r="AI979" s="177">
        <f>HLOOKUP(附加题模型!$E$2,历史数据!$B$3:$K$5000,ROW(A977),)</f>
        <v>7.0633378602598604</v>
      </c>
      <c r="AJ979" s="177">
        <f>HLOOKUP(附加题模型!$E$2,历史数据!$L$3:$U$5000,ROW(A977),)</f>
        <v>7.0242418942436604</v>
      </c>
    </row>
    <row r="980" spans="1:36" x14ac:dyDescent="0.2">
      <c r="A980" s="148">
        <v>37930</v>
      </c>
      <c r="B980" s="137">
        <v>12.6429912604668</v>
      </c>
      <c r="C980" s="137">
        <v>44.129670439796797</v>
      </c>
      <c r="D980" s="137">
        <v>7.1442154606119797</v>
      </c>
      <c r="E980" s="137">
        <v>6.9969768703120296</v>
      </c>
      <c r="F980" s="137">
        <v>10.443286295609701</v>
      </c>
      <c r="G980" s="137">
        <v>19.4592278338237</v>
      </c>
      <c r="H980" s="137">
        <v>4.7773511543134903</v>
      </c>
      <c r="I980" s="137">
        <v>11.9281054989723</v>
      </c>
      <c r="J980" s="137">
        <v>10.1563833075734</v>
      </c>
      <c r="K980" s="137">
        <v>7.0242418942436604</v>
      </c>
      <c r="L980" s="137">
        <v>12.922085990278401</v>
      </c>
      <c r="M980" s="137">
        <v>44.359912198613102</v>
      </c>
      <c r="N980" s="137">
        <v>7.1229845082773204</v>
      </c>
      <c r="O980" s="137">
        <v>6.7518273157317603</v>
      </c>
      <c r="P980" s="137">
        <v>10.4169807885679</v>
      </c>
      <c r="Q980" s="137">
        <v>19.276797572881598</v>
      </c>
      <c r="R980" s="137">
        <v>4.3927339003645196</v>
      </c>
      <c r="S980" s="137">
        <v>11.4311011031817</v>
      </c>
      <c r="T980" s="137">
        <v>10.0349922720247</v>
      </c>
      <c r="U980" s="137">
        <v>7.0112099055715902</v>
      </c>
      <c r="V980" s="1">
        <v>3829960</v>
      </c>
      <c r="W980" s="1">
        <v>1098570</v>
      </c>
      <c r="X980" s="1">
        <v>227090</v>
      </c>
      <c r="Y980" s="1">
        <v>250500</v>
      </c>
      <c r="Z980" s="1">
        <v>713166</v>
      </c>
      <c r="AA980" s="1">
        <v>93750</v>
      </c>
      <c r="AB980" s="1">
        <v>1997714</v>
      </c>
      <c r="AC980" s="1">
        <v>462300</v>
      </c>
      <c r="AD980" s="1">
        <v>121300</v>
      </c>
      <c r="AE980" s="1">
        <v>128900</v>
      </c>
      <c r="AH980" s="136">
        <f t="shared" si="15"/>
        <v>37930</v>
      </c>
      <c r="AI980" s="177">
        <f>HLOOKUP(附加题模型!$E$2,历史数据!$B$3:$K$5000,ROW(A978),)</f>
        <v>7.0242418942436604</v>
      </c>
      <c r="AJ980" s="177">
        <f>HLOOKUP(附加题模型!$E$2,历史数据!$L$3:$U$5000,ROW(A978),)</f>
        <v>7.0112099055715902</v>
      </c>
    </row>
    <row r="981" spans="1:36" x14ac:dyDescent="0.2">
      <c r="A981" s="148">
        <v>37931</v>
      </c>
      <c r="B981" s="137">
        <v>12.782538625372601</v>
      </c>
      <c r="C981" s="137">
        <v>46.432088027960098</v>
      </c>
      <c r="D981" s="137">
        <v>7.1229845082773204</v>
      </c>
      <c r="E981" s="137">
        <v>6.6701107975383298</v>
      </c>
      <c r="F981" s="137">
        <v>10.4564390491306</v>
      </c>
      <c r="G981" s="137">
        <v>19.155177398920198</v>
      </c>
      <c r="H981" s="137">
        <v>4.3826123936816499</v>
      </c>
      <c r="I981" s="137">
        <v>11.4311011031817</v>
      </c>
      <c r="J981" s="137">
        <v>9.8225579598145298</v>
      </c>
      <c r="K981" s="137">
        <v>6.9069539961950603</v>
      </c>
      <c r="L981" s="137">
        <v>12.224349165749301</v>
      </c>
      <c r="M981" s="137">
        <v>43.8994286809804</v>
      </c>
      <c r="N981" s="137">
        <v>6.9531368896000698</v>
      </c>
      <c r="O981" s="137">
        <v>6.4453903725064103</v>
      </c>
      <c r="P981" s="137">
        <v>9.3779132604152604</v>
      </c>
      <c r="Q981" s="137">
        <v>18.820721920526399</v>
      </c>
      <c r="R981" s="137">
        <v>4.4737059538274604</v>
      </c>
      <c r="S981" s="137">
        <v>10.635894069916899</v>
      </c>
      <c r="T981" s="137">
        <v>9.4179211746522409</v>
      </c>
      <c r="U981" s="137">
        <v>6.6593462114258104</v>
      </c>
      <c r="V981" s="1">
        <v>881250</v>
      </c>
      <c r="W981" s="1">
        <v>6216398</v>
      </c>
      <c r="X981" s="1">
        <v>370600</v>
      </c>
      <c r="Y981" s="1">
        <v>397300</v>
      </c>
      <c r="Z981" s="1">
        <v>260800</v>
      </c>
      <c r="AA981" s="1">
        <v>87898</v>
      </c>
      <c r="AB981" s="1">
        <v>1701590</v>
      </c>
      <c r="AC981" s="1">
        <v>892283</v>
      </c>
      <c r="AD981" s="1">
        <v>285978</v>
      </c>
      <c r="AE981" s="1">
        <v>261000</v>
      </c>
      <c r="AH981" s="136">
        <f t="shared" si="15"/>
        <v>37931</v>
      </c>
      <c r="AI981" s="177">
        <f>HLOOKUP(附加题模型!$E$2,历史数据!$B$3:$K$5000,ROW(A979),)</f>
        <v>6.9069539961950603</v>
      </c>
      <c r="AJ981" s="177">
        <f>HLOOKUP(附加题模型!$E$2,历史数据!$L$3:$U$5000,ROW(A979),)</f>
        <v>6.6593462114258104</v>
      </c>
    </row>
    <row r="982" spans="1:36" x14ac:dyDescent="0.2">
      <c r="A982" s="148">
        <v>37932</v>
      </c>
      <c r="B982" s="137">
        <v>12.140620746805901</v>
      </c>
      <c r="C982" s="137">
        <v>41.904000104572198</v>
      </c>
      <c r="D982" s="137">
        <v>6.9531368896000698</v>
      </c>
      <c r="E982" s="137">
        <v>6.4351758077322296</v>
      </c>
      <c r="F982" s="137">
        <v>9.3779132604152604</v>
      </c>
      <c r="G982" s="137">
        <v>18.7295067900553</v>
      </c>
      <c r="H982" s="137">
        <v>4.3927339003645196</v>
      </c>
      <c r="I982" s="137">
        <v>10.635894069916899</v>
      </c>
      <c r="J982" s="137">
        <v>9.4078052550231792</v>
      </c>
      <c r="K982" s="137">
        <v>6.6463142227537402</v>
      </c>
      <c r="L982" s="137">
        <v>12.112711273824701</v>
      </c>
      <c r="M982" s="137">
        <v>42.057494610449801</v>
      </c>
      <c r="N982" s="137">
        <v>6.5072868905722698</v>
      </c>
      <c r="O982" s="137">
        <v>6.3330301599904502</v>
      </c>
      <c r="P982" s="137">
        <v>9.3121494928106703</v>
      </c>
      <c r="Q982" s="137">
        <v>19.048759746704</v>
      </c>
      <c r="R982" s="137">
        <v>4.30164034021871</v>
      </c>
      <c r="S982" s="137">
        <v>10.536493190758801</v>
      </c>
      <c r="T982" s="137">
        <v>9.0031684698608991</v>
      </c>
      <c r="U982" s="137">
        <v>6.3205145059520902</v>
      </c>
      <c r="V982" s="1">
        <v>689351</v>
      </c>
      <c r="W982" s="1">
        <v>3534811</v>
      </c>
      <c r="X982" s="1">
        <v>604813</v>
      </c>
      <c r="Y982" s="1">
        <v>264013</v>
      </c>
      <c r="Z982" s="1">
        <v>261177</v>
      </c>
      <c r="AA982" s="1">
        <v>84910</v>
      </c>
      <c r="AB982" s="1">
        <v>1413859</v>
      </c>
      <c r="AC982" s="1">
        <v>516155</v>
      </c>
      <c r="AD982" s="1">
        <v>257912</v>
      </c>
      <c r="AE982" s="1">
        <v>275060</v>
      </c>
      <c r="AH982" s="136">
        <f t="shared" si="15"/>
        <v>37932</v>
      </c>
      <c r="AI982" s="177">
        <f>HLOOKUP(附加题模型!$E$2,历史数据!$B$3:$K$5000,ROW(A980),)</f>
        <v>6.6463142227537402</v>
      </c>
      <c r="AJ982" s="177">
        <f>HLOOKUP(附加题模型!$E$2,历史数据!$L$3:$U$5000,ROW(A980),)</f>
        <v>6.3205145059520902</v>
      </c>
    </row>
    <row r="983" spans="1:36" x14ac:dyDescent="0.2">
      <c r="A983" s="148">
        <v>37935</v>
      </c>
      <c r="B983" s="137">
        <v>12.0289828548812</v>
      </c>
      <c r="C983" s="137">
        <v>41.520263839878297</v>
      </c>
      <c r="D983" s="137">
        <v>6.4966714144049504</v>
      </c>
      <c r="E983" s="137">
        <v>6.3228155952162703</v>
      </c>
      <c r="F983" s="137">
        <v>9.3516077533734308</v>
      </c>
      <c r="G983" s="137">
        <v>18.8511269640167</v>
      </c>
      <c r="H983" s="137">
        <v>4.2004252733900396</v>
      </c>
      <c r="I983" s="137">
        <v>10.536493190758801</v>
      </c>
      <c r="J983" s="137">
        <v>9.0031684698608991</v>
      </c>
      <c r="K983" s="137">
        <v>6.2553545625917604</v>
      </c>
      <c r="L983" s="137">
        <v>12.391806003636299</v>
      </c>
      <c r="M983" s="137">
        <v>44.129670439796797</v>
      </c>
      <c r="N983" s="137">
        <v>6.4648249859029603</v>
      </c>
      <c r="O983" s="137">
        <v>6.34324472476463</v>
      </c>
      <c r="P983" s="137">
        <v>9.3121494928106703</v>
      </c>
      <c r="Q983" s="137">
        <v>18.668696703074598</v>
      </c>
      <c r="R983" s="137">
        <v>4.2813973268529804</v>
      </c>
      <c r="S983" s="137">
        <v>10.735294949075</v>
      </c>
      <c r="T983" s="137">
        <v>9.0031684698608991</v>
      </c>
      <c r="U983" s="137">
        <v>6.3596104719682804</v>
      </c>
      <c r="V983" s="1">
        <v>398809</v>
      </c>
      <c r="W983" s="1">
        <v>2474463</v>
      </c>
      <c r="X983" s="1">
        <v>197817</v>
      </c>
      <c r="Y983" s="1">
        <v>167864</v>
      </c>
      <c r="Z983" s="1">
        <v>212931</v>
      </c>
      <c r="AA983" s="1">
        <v>37500</v>
      </c>
      <c r="AB983" s="1">
        <v>475603</v>
      </c>
      <c r="AC983" s="1">
        <v>244110</v>
      </c>
      <c r="AD983" s="1">
        <v>0</v>
      </c>
      <c r="AE983" s="1">
        <v>110579</v>
      </c>
      <c r="AH983" s="136">
        <f t="shared" si="15"/>
        <v>37935</v>
      </c>
      <c r="AI983" s="177">
        <f>HLOOKUP(附加题模型!$E$2,历史数据!$B$3:$K$5000,ROW(A981),)</f>
        <v>6.2553545625917604</v>
      </c>
      <c r="AJ983" s="177">
        <f>HLOOKUP(附加题模型!$E$2,历史数据!$L$3:$U$5000,ROW(A981),)</f>
        <v>6.3596104719682804</v>
      </c>
    </row>
    <row r="984" spans="1:36" x14ac:dyDescent="0.2">
      <c r="A984" s="148">
        <v>37936</v>
      </c>
      <c r="B984" s="137">
        <v>12.419715476617499</v>
      </c>
      <c r="C984" s="137">
        <v>45.587868245633501</v>
      </c>
      <c r="D984" s="137">
        <v>6.4966714144049504</v>
      </c>
      <c r="E984" s="137">
        <v>6.3534592895388098</v>
      </c>
      <c r="F984" s="137">
        <v>9.4699825350616997</v>
      </c>
      <c r="G984" s="137">
        <v>18.668696703074598</v>
      </c>
      <c r="H984" s="137">
        <v>4.2712758201701098</v>
      </c>
      <c r="I984" s="137">
        <v>10.7551751249066</v>
      </c>
      <c r="J984" s="137">
        <v>8.9020092735703304</v>
      </c>
      <c r="K984" s="137">
        <v>6.2814185399358902</v>
      </c>
      <c r="L984" s="137">
        <v>12.4476249495986</v>
      </c>
      <c r="M984" s="137">
        <v>42.901714392776299</v>
      </c>
      <c r="N984" s="137">
        <v>6.4860559382376204</v>
      </c>
      <c r="O984" s="137">
        <v>6.3841029838613403</v>
      </c>
      <c r="P984" s="137">
        <v>9.3647605068943403</v>
      </c>
      <c r="Q984" s="137">
        <v>18.699101746564999</v>
      </c>
      <c r="R984" s="137">
        <v>4.3623693803159203</v>
      </c>
      <c r="S984" s="137">
        <v>10.9539768832229</v>
      </c>
      <c r="T984" s="137">
        <v>8.84131375579598</v>
      </c>
      <c r="U984" s="137">
        <v>6.5811542793934104</v>
      </c>
      <c r="V984" s="1">
        <v>400188</v>
      </c>
      <c r="W984" s="1">
        <v>3831323</v>
      </c>
      <c r="X984" s="1">
        <v>142931</v>
      </c>
      <c r="Y984" s="1">
        <v>141700</v>
      </c>
      <c r="Z984" s="1">
        <v>18700</v>
      </c>
      <c r="AA984" s="1">
        <v>43400</v>
      </c>
      <c r="AB984" s="1">
        <v>641177</v>
      </c>
      <c r="AC984" s="1">
        <v>259289</v>
      </c>
      <c r="AD984" s="1">
        <v>110269</v>
      </c>
      <c r="AE984" s="1">
        <v>107849</v>
      </c>
      <c r="AH984" s="136">
        <f t="shared" si="15"/>
        <v>37936</v>
      </c>
      <c r="AI984" s="177">
        <f>HLOOKUP(附加题模型!$E$2,历史数据!$B$3:$K$5000,ROW(A982),)</f>
        <v>6.2814185399358902</v>
      </c>
      <c r="AJ984" s="177">
        <f>HLOOKUP(附加题模型!$E$2,历史数据!$L$3:$U$5000,ROW(A982),)</f>
        <v>6.5811542793934104</v>
      </c>
    </row>
    <row r="985" spans="1:36" x14ac:dyDescent="0.2">
      <c r="A985" s="148">
        <v>37937</v>
      </c>
      <c r="B985" s="137">
        <v>12.4476249495986</v>
      </c>
      <c r="C985" s="137">
        <v>42.364483622204901</v>
      </c>
      <c r="D985" s="137">
        <v>6.4754404620702903</v>
      </c>
      <c r="E985" s="137">
        <v>6.3738884190871596</v>
      </c>
      <c r="F985" s="137">
        <v>9.4436770280198594</v>
      </c>
      <c r="G985" s="137">
        <v>18.699101746564999</v>
      </c>
      <c r="H985" s="137">
        <v>4.2611543134872401</v>
      </c>
      <c r="I985" s="137">
        <v>10.993737234886099</v>
      </c>
      <c r="J985" s="137">
        <v>8.8008500772797493</v>
      </c>
      <c r="K985" s="137">
        <v>6.4508343926727498</v>
      </c>
      <c r="L985" s="137">
        <v>12.112711273824701</v>
      </c>
      <c r="M985" s="137">
        <v>42.364483622204901</v>
      </c>
      <c r="N985" s="137">
        <v>6.4011321288989897</v>
      </c>
      <c r="O985" s="137">
        <v>6.3228155952162703</v>
      </c>
      <c r="P985" s="137">
        <v>9.0096361618295298</v>
      </c>
      <c r="Q985" s="137">
        <v>17.9541781810514</v>
      </c>
      <c r="R985" s="137">
        <v>4.2611543134872401</v>
      </c>
      <c r="S985" s="137">
        <v>10.7750553007383</v>
      </c>
      <c r="T985" s="137">
        <v>8.6794590417310697</v>
      </c>
      <c r="U985" s="137">
        <v>6.5159943360330796</v>
      </c>
      <c r="V985" s="1">
        <v>294720</v>
      </c>
      <c r="W985" s="1">
        <v>1647526</v>
      </c>
      <c r="X985" s="1">
        <v>135500</v>
      </c>
      <c r="Y985" s="1">
        <v>75350</v>
      </c>
      <c r="Z985" s="1">
        <v>31900</v>
      </c>
      <c r="AA985" s="1">
        <v>52101</v>
      </c>
      <c r="AB985" s="1">
        <v>506474</v>
      </c>
      <c r="AC985" s="1">
        <v>193320</v>
      </c>
      <c r="AD985" s="1">
        <v>72199</v>
      </c>
      <c r="AE985" s="1">
        <v>109200</v>
      </c>
      <c r="AH985" s="136">
        <f t="shared" si="15"/>
        <v>37937</v>
      </c>
      <c r="AI985" s="177">
        <f>HLOOKUP(附加题模型!$E$2,历史数据!$B$3:$K$5000,ROW(A983),)</f>
        <v>6.4508343926727498</v>
      </c>
      <c r="AJ985" s="177">
        <f>HLOOKUP(附加题模型!$E$2,历史数据!$L$3:$U$5000,ROW(A983),)</f>
        <v>6.5159943360330796</v>
      </c>
    </row>
    <row r="986" spans="1:36" x14ac:dyDescent="0.2">
      <c r="A986" s="148">
        <v>37938</v>
      </c>
      <c r="B986" s="137">
        <v>12.084801800843501</v>
      </c>
      <c r="C986" s="137">
        <v>41.827252851633403</v>
      </c>
      <c r="D986" s="137">
        <v>6.2525154625563903</v>
      </c>
      <c r="E986" s="137">
        <v>6.28195733611956</v>
      </c>
      <c r="F986" s="137">
        <v>8.7991921054948303</v>
      </c>
      <c r="G986" s="137">
        <v>17.923773137561</v>
      </c>
      <c r="H986" s="137">
        <v>4.2206682867557701</v>
      </c>
      <c r="I986" s="137">
        <v>10.5961337182537</v>
      </c>
      <c r="J986" s="137">
        <v>8.7907341576506894</v>
      </c>
      <c r="K986" s="137">
        <v>6.4638663813448103</v>
      </c>
      <c r="L986" s="137">
        <v>12.3638965306552</v>
      </c>
      <c r="M986" s="137">
        <v>41.290022081061998</v>
      </c>
      <c r="N986" s="137">
        <v>6.3692857003970103</v>
      </c>
      <c r="O986" s="137">
        <v>6.3228155952162703</v>
      </c>
      <c r="P986" s="137">
        <v>9.0359416688713701</v>
      </c>
      <c r="Q986" s="137">
        <v>18.106203398503101</v>
      </c>
      <c r="R986" s="137">
        <v>4.2813973268529804</v>
      </c>
      <c r="S986" s="137">
        <v>10.6955345974118</v>
      </c>
      <c r="T986" s="137">
        <v>8.7300386398763496</v>
      </c>
      <c r="U986" s="137">
        <v>6.4378024040006796</v>
      </c>
      <c r="V986" s="1">
        <v>639364</v>
      </c>
      <c r="W986" s="1">
        <v>1194768</v>
      </c>
      <c r="X986" s="1">
        <v>110202</v>
      </c>
      <c r="Y986" s="1">
        <v>153962</v>
      </c>
      <c r="Z986" s="1">
        <v>57488</v>
      </c>
      <c r="AA986" s="1">
        <v>59550</v>
      </c>
      <c r="AB986" s="1">
        <v>353629</v>
      </c>
      <c r="AC986" s="1">
        <v>325256</v>
      </c>
      <c r="AD986" s="1">
        <v>76380</v>
      </c>
      <c r="AE986" s="1">
        <v>68850</v>
      </c>
      <c r="AH986" s="136">
        <f t="shared" si="15"/>
        <v>37938</v>
      </c>
      <c r="AI986" s="177">
        <f>HLOOKUP(附加题模型!$E$2,历史数据!$B$3:$K$5000,ROW(A984),)</f>
        <v>6.4638663813448103</v>
      </c>
      <c r="AJ986" s="177">
        <f>HLOOKUP(附加题模型!$E$2,历史数据!$L$3:$U$5000,ROW(A984),)</f>
        <v>6.4378024040006796</v>
      </c>
    </row>
    <row r="987" spans="1:36" x14ac:dyDescent="0.2">
      <c r="A987" s="148">
        <v>37939</v>
      </c>
      <c r="B987" s="137">
        <v>12.335987057674</v>
      </c>
      <c r="C987" s="137">
        <v>41.136527575184502</v>
      </c>
      <c r="D987" s="137">
        <v>6.3692857003970103</v>
      </c>
      <c r="E987" s="137">
        <v>6.3126010304421003</v>
      </c>
      <c r="F987" s="137">
        <v>9.0359416688713701</v>
      </c>
      <c r="G987" s="137">
        <v>17.938975659306202</v>
      </c>
      <c r="H987" s="137">
        <v>4.2510328068043703</v>
      </c>
      <c r="I987" s="137">
        <v>10.6955345974118</v>
      </c>
      <c r="J987" s="137">
        <v>8.6389953632148409</v>
      </c>
      <c r="K987" s="137">
        <v>6.4899303586889499</v>
      </c>
      <c r="L987" s="137">
        <v>12.4476249495986</v>
      </c>
      <c r="M987" s="137">
        <v>40.752791310490601</v>
      </c>
      <c r="N987" s="137">
        <v>6.4542095097356302</v>
      </c>
      <c r="O987" s="137">
        <v>6.4351758077322296</v>
      </c>
      <c r="P987" s="137">
        <v>9.1543164505596408</v>
      </c>
      <c r="Q987" s="137">
        <v>18.395051311661501</v>
      </c>
      <c r="R987" s="137">
        <v>4.37249088699879</v>
      </c>
      <c r="S987" s="137">
        <v>10.973857059054501</v>
      </c>
      <c r="T987" s="137">
        <v>8.7705023183925803</v>
      </c>
      <c r="U987" s="137">
        <v>6.5159943360330796</v>
      </c>
      <c r="V987" s="1">
        <v>287213</v>
      </c>
      <c r="W987" s="1">
        <v>1001832</v>
      </c>
      <c r="X987" s="1">
        <v>135830</v>
      </c>
      <c r="Y987" s="1">
        <v>279244</v>
      </c>
      <c r="Z987" s="1">
        <v>26131</v>
      </c>
      <c r="AA987" s="1">
        <v>50610</v>
      </c>
      <c r="AB987" s="1">
        <v>479200</v>
      </c>
      <c r="AC987" s="1">
        <v>355336</v>
      </c>
      <c r="AD987" s="1">
        <v>60360</v>
      </c>
      <c r="AE987" s="1">
        <v>66000</v>
      </c>
      <c r="AH987" s="136">
        <f t="shared" si="15"/>
        <v>37939</v>
      </c>
      <c r="AI987" s="177">
        <f>HLOOKUP(附加题模型!$E$2,历史数据!$B$3:$K$5000,ROW(A985),)</f>
        <v>6.4899303586889499</v>
      </c>
      <c r="AJ987" s="177">
        <f>HLOOKUP(附加题模型!$E$2,历史数据!$L$3:$U$5000,ROW(A985),)</f>
        <v>6.5159943360330796</v>
      </c>
    </row>
    <row r="988" spans="1:36" x14ac:dyDescent="0.2">
      <c r="A988" s="148">
        <v>37942</v>
      </c>
      <c r="B988" s="137">
        <v>12.4476249495986</v>
      </c>
      <c r="C988" s="137">
        <v>40.369055045796699</v>
      </c>
      <c r="D988" s="137">
        <v>6.4223630812336499</v>
      </c>
      <c r="E988" s="137">
        <v>6.3943175486355202</v>
      </c>
      <c r="F988" s="137">
        <v>9.1674692040805592</v>
      </c>
      <c r="G988" s="137">
        <v>18.2430260942097</v>
      </c>
      <c r="H988" s="137">
        <v>4.4028554070473902</v>
      </c>
      <c r="I988" s="137">
        <v>10.9340967073912</v>
      </c>
      <c r="J988" s="137">
        <v>8.8514296754250399</v>
      </c>
      <c r="K988" s="137">
        <v>6.3987064379844796</v>
      </c>
      <c r="L988" s="137">
        <v>12.6988102064291</v>
      </c>
      <c r="M988" s="137">
        <v>40.599296804612997</v>
      </c>
      <c r="N988" s="137">
        <v>6.4117476050663198</v>
      </c>
      <c r="O988" s="137">
        <v>6.4147466781838798</v>
      </c>
      <c r="P988" s="137">
        <v>9.0227889153504499</v>
      </c>
      <c r="Q988" s="137">
        <v>18.440658876897</v>
      </c>
      <c r="R988" s="137">
        <v>4.4433414337788602</v>
      </c>
      <c r="S988" s="137">
        <v>10.973857059054501</v>
      </c>
      <c r="T988" s="137">
        <v>8.7603863987635204</v>
      </c>
      <c r="U988" s="137">
        <v>6.5159943360330796</v>
      </c>
      <c r="V988" s="1">
        <v>734120</v>
      </c>
      <c r="W988" s="1">
        <v>809980</v>
      </c>
      <c r="X988" s="1">
        <v>68200</v>
      </c>
      <c r="Y988" s="1">
        <v>175680</v>
      </c>
      <c r="Z988" s="1">
        <v>15597</v>
      </c>
      <c r="AA988" s="1">
        <v>37400</v>
      </c>
      <c r="AB988" s="1">
        <v>807534</v>
      </c>
      <c r="AC988" s="1">
        <v>282900</v>
      </c>
      <c r="AD988" s="1">
        <v>38800</v>
      </c>
      <c r="AE988" s="1">
        <v>43400</v>
      </c>
      <c r="AH988" s="136">
        <f t="shared" si="15"/>
        <v>37942</v>
      </c>
      <c r="AI988" s="177">
        <f>HLOOKUP(附加题模型!$E$2,历史数据!$B$3:$K$5000,ROW(A986),)</f>
        <v>6.3987064379844796</v>
      </c>
      <c r="AJ988" s="177">
        <f>HLOOKUP(附加题模型!$E$2,历史数据!$L$3:$U$5000,ROW(A986),)</f>
        <v>6.5159943360330796</v>
      </c>
    </row>
    <row r="989" spans="1:36" x14ac:dyDescent="0.2">
      <c r="A989" s="148">
        <v>37943</v>
      </c>
      <c r="B989" s="137">
        <v>12.6988102064291</v>
      </c>
      <c r="C989" s="137">
        <v>40.368474726303802</v>
      </c>
      <c r="D989" s="137">
        <v>6.3692857003970103</v>
      </c>
      <c r="E989" s="137">
        <v>6.32339743751354</v>
      </c>
      <c r="F989" s="137">
        <v>9.0095395924204205</v>
      </c>
      <c r="G989" s="137">
        <v>18.1059274451381</v>
      </c>
      <c r="H989" s="137">
        <v>4.4027629731964</v>
      </c>
      <c r="I989" s="137">
        <v>10.9348041869582</v>
      </c>
      <c r="J989" s="137">
        <v>8.7603863987635204</v>
      </c>
      <c r="K989" s="137">
        <v>6.4638663813448103</v>
      </c>
      <c r="L989" s="137">
        <v>12.4470716781078</v>
      </c>
      <c r="M989" s="137">
        <v>42.272648062450202</v>
      </c>
      <c r="N989" s="137">
        <v>6.3374392718950201</v>
      </c>
      <c r="O989" s="137">
        <v>6.4045967625538403</v>
      </c>
      <c r="P989" s="137">
        <v>9.06253688414054</v>
      </c>
      <c r="Q989" s="137">
        <v>18.197217835617799</v>
      </c>
      <c r="R989" s="137">
        <v>4.3114614368858799</v>
      </c>
      <c r="S989" s="137">
        <v>10.563801902043499</v>
      </c>
      <c r="T989" s="137">
        <v>8.8821994193720606</v>
      </c>
      <c r="U989" s="137">
        <v>6.5941862680654797</v>
      </c>
      <c r="V989" s="1">
        <v>667529</v>
      </c>
      <c r="W989" s="1">
        <v>1277134</v>
      </c>
      <c r="X989" s="1">
        <v>101800</v>
      </c>
      <c r="Y989" s="1">
        <v>127240</v>
      </c>
      <c r="Z989" s="1">
        <v>47400</v>
      </c>
      <c r="AA989" s="1">
        <v>35300</v>
      </c>
      <c r="AB989" s="1">
        <v>350481</v>
      </c>
      <c r="AC989" s="1">
        <v>200400</v>
      </c>
      <c r="AD989" s="1">
        <v>124656</v>
      </c>
      <c r="AE989" s="1">
        <v>91600</v>
      </c>
      <c r="AH989" s="136">
        <f t="shared" si="15"/>
        <v>37943</v>
      </c>
      <c r="AI989" s="177">
        <f>HLOOKUP(附加题模型!$E$2,历史数据!$B$3:$K$5000,ROW(A987),)</f>
        <v>6.4638663813448103</v>
      </c>
      <c r="AJ989" s="177">
        <f>HLOOKUP(附加题模型!$E$2,历史数据!$L$3:$U$5000,ROW(A987),)</f>
        <v>6.5941862680654797</v>
      </c>
    </row>
    <row r="990" spans="1:36" x14ac:dyDescent="0.2">
      <c r="A990" s="148">
        <v>37944</v>
      </c>
      <c r="B990" s="137">
        <v>12.4750426256991</v>
      </c>
      <c r="C990" s="137">
        <v>42.653482729679403</v>
      </c>
      <c r="D990" s="137">
        <v>6.3480547480623501</v>
      </c>
      <c r="E990" s="137">
        <v>6.3741470156637297</v>
      </c>
      <c r="F990" s="137">
        <v>8.9962902694903892</v>
      </c>
      <c r="G990" s="137">
        <v>17.999421989578501</v>
      </c>
      <c r="H990" s="137">
        <v>4.2810275914490399</v>
      </c>
      <c r="I990" s="137">
        <v>10.5052225938991</v>
      </c>
      <c r="J990" s="137">
        <v>8.8821994193720606</v>
      </c>
      <c r="K990" s="137">
        <v>6.5290263247051401</v>
      </c>
      <c r="L990" s="137">
        <v>12.6988102064291</v>
      </c>
      <c r="M990" s="137">
        <v>42.653482729679403</v>
      </c>
      <c r="N990" s="137">
        <v>6.4542095097356302</v>
      </c>
      <c r="O990" s="137">
        <v>6.5365456657443302</v>
      </c>
      <c r="P990" s="137">
        <v>9.1420328217207203</v>
      </c>
      <c r="Q990" s="137">
        <v>18.714530048336101</v>
      </c>
      <c r="R990" s="137">
        <v>4.43319681863324</v>
      </c>
      <c r="S990" s="137">
        <v>10.7395398264768</v>
      </c>
      <c r="T990" s="137">
        <v>8.9837102698791593</v>
      </c>
      <c r="U990" s="137">
        <v>6.6332822340816699</v>
      </c>
      <c r="V990" s="1">
        <v>625438</v>
      </c>
      <c r="W990" s="1">
        <v>2246265</v>
      </c>
      <c r="X990" s="1">
        <v>143996</v>
      </c>
      <c r="Y990" s="1">
        <v>271296</v>
      </c>
      <c r="Z990" s="1">
        <v>28697</v>
      </c>
      <c r="AA990" s="1">
        <v>95556</v>
      </c>
      <c r="AB990" s="1">
        <v>555517</v>
      </c>
      <c r="AC990" s="1">
        <v>208930</v>
      </c>
      <c r="AD990" s="1">
        <v>82518</v>
      </c>
      <c r="AE990" s="1">
        <v>58399</v>
      </c>
      <c r="AH990" s="136">
        <f t="shared" si="15"/>
        <v>37944</v>
      </c>
      <c r="AI990" s="177">
        <f>HLOOKUP(附加题模型!$E$2,历史数据!$B$3:$K$5000,ROW(A988),)</f>
        <v>6.5290263247051401</v>
      </c>
      <c r="AJ990" s="177">
        <f>HLOOKUP(附加题模型!$E$2,历史数据!$L$3:$U$5000,ROW(A988),)</f>
        <v>6.6332822340816699</v>
      </c>
    </row>
    <row r="991" spans="1:36" x14ac:dyDescent="0.2">
      <c r="A991" s="148">
        <v>37945</v>
      </c>
      <c r="B991" s="137">
        <v>12.6708392588379</v>
      </c>
      <c r="C991" s="137">
        <v>42.424981929341897</v>
      </c>
      <c r="D991" s="137">
        <v>6.4542095097356302</v>
      </c>
      <c r="E991" s="137">
        <v>6.5263957501142897</v>
      </c>
      <c r="F991" s="137">
        <v>9.2745260510210201</v>
      </c>
      <c r="G991" s="137">
        <v>18.5015191372168</v>
      </c>
      <c r="H991" s="137">
        <v>4.3926183580507896</v>
      </c>
      <c r="I991" s="137">
        <v>10.7395398264768</v>
      </c>
      <c r="J991" s="137">
        <v>8.9634080997777392</v>
      </c>
      <c r="K991" s="137">
        <v>6.6072182567375402</v>
      </c>
      <c r="L991" s="137">
        <v>12.9785196823416</v>
      </c>
      <c r="M991" s="137">
        <v>42.653482729679403</v>
      </c>
      <c r="N991" s="137">
        <v>6.7302118900861698</v>
      </c>
      <c r="O991" s="137">
        <v>6.7801436408652398</v>
      </c>
      <c r="P991" s="137">
        <v>9.6720057389219196</v>
      </c>
      <c r="Q991" s="137">
        <v>20.585983053169699</v>
      </c>
      <c r="R991" s="137">
        <v>4.6259445063999101</v>
      </c>
      <c r="S991" s="137">
        <v>11.188647855584</v>
      </c>
      <c r="T991" s="137">
        <v>9.2882428214004893</v>
      </c>
      <c r="U991" s="137">
        <v>6.8287620641626701</v>
      </c>
      <c r="V991" s="1">
        <v>1797400</v>
      </c>
      <c r="W991" s="1">
        <v>1772372</v>
      </c>
      <c r="X991" s="1">
        <v>488385</v>
      </c>
      <c r="Y991" s="1">
        <v>746198</v>
      </c>
      <c r="Z991" s="1">
        <v>174661</v>
      </c>
      <c r="AA991" s="1">
        <v>383941</v>
      </c>
      <c r="AB991" s="1">
        <v>2138309</v>
      </c>
      <c r="AC991" s="1">
        <v>793187</v>
      </c>
      <c r="AD991" s="1">
        <v>396912</v>
      </c>
      <c r="AE991" s="1">
        <v>262127</v>
      </c>
      <c r="AH991" s="136">
        <f t="shared" si="15"/>
        <v>37945</v>
      </c>
      <c r="AI991" s="177">
        <f>HLOOKUP(附加题模型!$E$2,历史数据!$B$3:$K$5000,ROW(A989),)</f>
        <v>6.6072182567375402</v>
      </c>
      <c r="AJ991" s="177">
        <f>HLOOKUP(附加题模型!$E$2,历史数据!$L$3:$U$5000,ROW(A989),)</f>
        <v>6.8287620641626701</v>
      </c>
    </row>
    <row r="992" spans="1:36" x14ac:dyDescent="0.2">
      <c r="A992" s="148">
        <v>37946</v>
      </c>
      <c r="B992" s="137">
        <v>13.090403472706701</v>
      </c>
      <c r="C992" s="137">
        <v>42.501148862787701</v>
      </c>
      <c r="D992" s="137">
        <v>6.7939047470901404</v>
      </c>
      <c r="E992" s="137">
        <v>6.8308932190154303</v>
      </c>
      <c r="F992" s="137">
        <v>9.8044989682222194</v>
      </c>
      <c r="G992" s="137">
        <v>21.179370591287601</v>
      </c>
      <c r="H992" s="137">
        <v>4.6665229669823596</v>
      </c>
      <c r="I992" s="137">
        <v>11.2277007276803</v>
      </c>
      <c r="J992" s="137">
        <v>9.2983939064511993</v>
      </c>
      <c r="K992" s="137">
        <v>6.8287620641626701</v>
      </c>
      <c r="L992" s="137">
        <v>12.6428683112466</v>
      </c>
      <c r="M992" s="137">
        <v>42.653482729679403</v>
      </c>
      <c r="N992" s="137">
        <v>6.5922106999108996</v>
      </c>
      <c r="O992" s="137">
        <v>6.6481947376747499</v>
      </c>
      <c r="P992" s="137">
        <v>9.6455070930618607</v>
      </c>
      <c r="Q992" s="137">
        <v>20.585983053169699</v>
      </c>
      <c r="R992" s="137">
        <v>4.4433414337788602</v>
      </c>
      <c r="S992" s="137">
        <v>10.9348041869582</v>
      </c>
      <c r="T992" s="137">
        <v>9.1258254605891196</v>
      </c>
      <c r="U992" s="137">
        <v>6.7636021208023402</v>
      </c>
      <c r="V992" s="1">
        <v>1895855</v>
      </c>
      <c r="W992" s="1">
        <v>1638400</v>
      </c>
      <c r="X992" s="1">
        <v>292100</v>
      </c>
      <c r="Y992" s="1">
        <v>560391</v>
      </c>
      <c r="Z992" s="1">
        <v>146123</v>
      </c>
      <c r="AA992" s="1">
        <v>968697</v>
      </c>
      <c r="AB992" s="1">
        <v>1656487</v>
      </c>
      <c r="AC992" s="1">
        <v>833032</v>
      </c>
      <c r="AD992" s="1">
        <v>242000</v>
      </c>
      <c r="AE992" s="1">
        <v>222402</v>
      </c>
      <c r="AH992" s="136">
        <f t="shared" si="15"/>
        <v>37946</v>
      </c>
      <c r="AI992" s="177">
        <f>HLOOKUP(附加题模型!$E$2,历史数据!$B$3:$K$5000,ROW(A990),)</f>
        <v>6.8287620641626701</v>
      </c>
      <c r="AJ992" s="177">
        <f>HLOOKUP(附加题模型!$E$2,历史数据!$L$3:$U$5000,ROW(A990),)</f>
        <v>6.7636021208023402</v>
      </c>
    </row>
    <row r="993" spans="1:36" x14ac:dyDescent="0.2">
      <c r="A993" s="148">
        <v>37949</v>
      </c>
      <c r="B993" s="137">
        <v>12.6428683112466</v>
      </c>
      <c r="C993" s="137">
        <v>42.653482729679403</v>
      </c>
      <c r="D993" s="137">
        <v>6.4754404620702903</v>
      </c>
      <c r="E993" s="137">
        <v>6.8308932190154303</v>
      </c>
      <c r="F993" s="137">
        <v>9.6322577701318295</v>
      </c>
      <c r="G993" s="137">
        <v>20.312111881730601</v>
      </c>
      <c r="H993" s="137">
        <v>4.4129075883420201</v>
      </c>
      <c r="I993" s="137">
        <v>10.9348041869582</v>
      </c>
      <c r="J993" s="137">
        <v>9.1461276306905397</v>
      </c>
      <c r="K993" s="137">
        <v>6.75057013213027</v>
      </c>
      <c r="L993" s="137">
        <v>13.0064906299329</v>
      </c>
      <c r="M993" s="137">
        <v>42.653482729679403</v>
      </c>
      <c r="N993" s="137">
        <v>6.7832892709228103</v>
      </c>
      <c r="O993" s="137">
        <v>6.9526922065758798</v>
      </c>
      <c r="P993" s="137">
        <v>10.228477301983199</v>
      </c>
      <c r="Q993" s="137">
        <v>20.753348769049101</v>
      </c>
      <c r="R993" s="137">
        <v>4.6563783518367501</v>
      </c>
      <c r="S993" s="137">
        <v>11.5596501404987</v>
      </c>
      <c r="T993" s="137">
        <v>9.3999047569583105</v>
      </c>
      <c r="U993" s="137">
        <v>6.8939220075229999</v>
      </c>
      <c r="V993" s="1">
        <v>1053636</v>
      </c>
      <c r="W993" s="1">
        <v>1671424</v>
      </c>
      <c r="X993" s="1">
        <v>312792</v>
      </c>
      <c r="Y993" s="1">
        <v>536056</v>
      </c>
      <c r="Z993" s="1">
        <v>157879</v>
      </c>
      <c r="AA993" s="1">
        <v>259831</v>
      </c>
      <c r="AB993" s="1">
        <v>1315826</v>
      </c>
      <c r="AC993" s="1">
        <v>709584</v>
      </c>
      <c r="AD993" s="1">
        <v>390421</v>
      </c>
      <c r="AE993" s="1">
        <v>223047</v>
      </c>
      <c r="AH993" s="136">
        <f t="shared" si="15"/>
        <v>37949</v>
      </c>
      <c r="AI993" s="177">
        <f>HLOOKUP(附加题模型!$E$2,历史数据!$B$3:$K$5000,ROW(A991),)</f>
        <v>6.75057013213027</v>
      </c>
      <c r="AJ993" s="177">
        <f>HLOOKUP(附加题模型!$E$2,历史数据!$L$3:$U$5000,ROW(A991),)</f>
        <v>6.8939220075229999</v>
      </c>
    </row>
    <row r="994" spans="1:36" x14ac:dyDescent="0.2">
      <c r="A994" s="148">
        <v>37950</v>
      </c>
      <c r="B994" s="137">
        <v>13.1463453678892</v>
      </c>
      <c r="C994" s="137">
        <v>42.577315796233599</v>
      </c>
      <c r="D994" s="137">
        <v>6.7726737947554803</v>
      </c>
      <c r="E994" s="137">
        <v>6.9323923753157999</v>
      </c>
      <c r="F994" s="137">
        <v>10.360970531283501</v>
      </c>
      <c r="G994" s="137">
        <v>20.616413183329598</v>
      </c>
      <c r="H994" s="137">
        <v>4.7071014275648198</v>
      </c>
      <c r="I994" s="137">
        <v>11.540123704450499</v>
      </c>
      <c r="J994" s="137">
        <v>9.3897536719076005</v>
      </c>
      <c r="K994" s="137">
        <v>6.8157300754905998</v>
      </c>
      <c r="L994" s="137">
        <v>13.5938805293492</v>
      </c>
      <c r="M994" s="137">
        <v>44.786156866163402</v>
      </c>
      <c r="N994" s="137">
        <v>6.8363666517594499</v>
      </c>
      <c r="O994" s="137">
        <v>7.0440414472462196</v>
      </c>
      <c r="P994" s="137">
        <v>10.1887293331931</v>
      </c>
      <c r="Q994" s="137">
        <v>20.494692662689999</v>
      </c>
      <c r="R994" s="137">
        <v>4.6766675821279797</v>
      </c>
      <c r="S994" s="137">
        <v>12.3407075824242</v>
      </c>
      <c r="T994" s="137">
        <v>9.4100558420090206</v>
      </c>
      <c r="U994" s="137">
        <v>7.0503058715877902</v>
      </c>
      <c r="V994" s="1">
        <v>6604858</v>
      </c>
      <c r="W994" s="1">
        <v>4133504</v>
      </c>
      <c r="X994" s="1">
        <v>592065</v>
      </c>
      <c r="Y994" s="1">
        <v>1207489</v>
      </c>
      <c r="Z994" s="1">
        <v>182931</v>
      </c>
      <c r="AA994" s="1">
        <v>256482</v>
      </c>
      <c r="AB994" s="1">
        <v>2565934</v>
      </c>
      <c r="AC994" s="1">
        <v>2364755</v>
      </c>
      <c r="AD994" s="1">
        <v>409762</v>
      </c>
      <c r="AE994" s="1">
        <v>217948</v>
      </c>
      <c r="AH994" s="136">
        <f t="shared" si="15"/>
        <v>37950</v>
      </c>
      <c r="AI994" s="177">
        <f>HLOOKUP(附加题模型!$E$2,历史数据!$B$3:$K$5000,ROW(A992),)</f>
        <v>6.8157300754905998</v>
      </c>
      <c r="AJ994" s="177">
        <f>HLOOKUP(附加题模型!$E$2,历史数据!$L$3:$U$5000,ROW(A992),)</f>
        <v>7.0503058715877902</v>
      </c>
    </row>
    <row r="995" spans="1:36" x14ac:dyDescent="0.2">
      <c r="A995" s="148">
        <v>37951</v>
      </c>
      <c r="B995" s="137">
        <v>13.8735900052618</v>
      </c>
      <c r="C995" s="137">
        <v>44.786156866163402</v>
      </c>
      <c r="D995" s="137">
        <v>6.8363666517594499</v>
      </c>
      <c r="E995" s="137">
        <v>7.05419136287626</v>
      </c>
      <c r="F995" s="137">
        <v>10.1887293331931</v>
      </c>
      <c r="G995" s="137">
        <v>20.4186173372902</v>
      </c>
      <c r="H995" s="137">
        <v>4.6665229669823596</v>
      </c>
      <c r="I995" s="137">
        <v>12.2235489661354</v>
      </c>
      <c r="J995" s="137">
        <v>9.3389982466540395</v>
      </c>
      <c r="K995" s="137">
        <v>7.0372738829157298</v>
      </c>
      <c r="L995" s="137">
        <v>14.0693866384005</v>
      </c>
      <c r="M995" s="137">
        <v>44.252988332042399</v>
      </c>
      <c r="N995" s="137">
        <v>6.9955987942693802</v>
      </c>
      <c r="O995" s="137">
        <v>7.0034417847260704</v>
      </c>
      <c r="P995" s="137">
        <v>10.5067130835138</v>
      </c>
      <c r="Q995" s="137">
        <v>21.2402308516074</v>
      </c>
      <c r="R995" s="137">
        <v>4.8592706547490296</v>
      </c>
      <c r="S995" s="137">
        <v>12.047811041702101</v>
      </c>
      <c r="T995" s="137">
        <v>9.3593004167554703</v>
      </c>
      <c r="U995" s="137">
        <v>7.0503058715877902</v>
      </c>
      <c r="V995" s="1">
        <v>15719522</v>
      </c>
      <c r="W995" s="1">
        <v>2709987</v>
      </c>
      <c r="X995" s="1">
        <v>726090</v>
      </c>
      <c r="Y995" s="1">
        <v>465308</v>
      </c>
      <c r="Z995" s="1">
        <v>221038</v>
      </c>
      <c r="AA995" s="1">
        <v>361267</v>
      </c>
      <c r="AB995" s="1">
        <v>2134704</v>
      </c>
      <c r="AC995" s="1">
        <v>934719</v>
      </c>
      <c r="AD995" s="1">
        <v>212954</v>
      </c>
      <c r="AE995" s="1">
        <v>135420</v>
      </c>
      <c r="AH995" s="136">
        <f t="shared" si="15"/>
        <v>37951</v>
      </c>
      <c r="AI995" s="177">
        <f>HLOOKUP(附加题模型!$E$2,历史数据!$B$3:$K$5000,ROW(A993),)</f>
        <v>7.0372738829157298</v>
      </c>
      <c r="AJ995" s="177">
        <f>HLOOKUP(附加题模型!$E$2,历史数据!$L$3:$U$5000,ROW(A993),)</f>
        <v>7.0503058715877902</v>
      </c>
    </row>
    <row r="996" spans="1:36" x14ac:dyDescent="0.2">
      <c r="A996" s="148">
        <v>37952</v>
      </c>
      <c r="B996" s="137">
        <v>13.929531900444299</v>
      </c>
      <c r="C996" s="137">
        <v>43.567485931029701</v>
      </c>
      <c r="D996" s="137">
        <v>7.1335999844446496</v>
      </c>
      <c r="E996" s="137">
        <v>7.0744911941363302</v>
      </c>
      <c r="F996" s="137">
        <v>10.5067130835138</v>
      </c>
      <c r="G996" s="137">
        <v>20.996789810328298</v>
      </c>
      <c r="H996" s="137">
        <v>4.86941526989464</v>
      </c>
      <c r="I996" s="137">
        <v>12.106390349846601</v>
      </c>
      <c r="J996" s="137">
        <v>9.3491493317047603</v>
      </c>
      <c r="K996" s="137">
        <v>7.0503058715877902</v>
      </c>
      <c r="L996" s="137">
        <v>13.454025791393001</v>
      </c>
      <c r="M996" s="137">
        <v>42.044147262112602</v>
      </c>
      <c r="N996" s="137">
        <v>6.84698212792678</v>
      </c>
      <c r="O996" s="137">
        <v>6.9526922065758798</v>
      </c>
      <c r="P996" s="137">
        <v>10.148981364402999</v>
      </c>
      <c r="Q996" s="137">
        <v>20.5099077277699</v>
      </c>
      <c r="R996" s="137">
        <v>4.6969568124191996</v>
      </c>
      <c r="S996" s="137">
        <v>11.520597268402399</v>
      </c>
      <c r="T996" s="137">
        <v>9.0649189502848504</v>
      </c>
      <c r="U996" s="137">
        <v>6.8417940528347296</v>
      </c>
      <c r="V996" s="1">
        <v>2708511</v>
      </c>
      <c r="W996" s="1">
        <v>2615626</v>
      </c>
      <c r="X996" s="1">
        <v>485501</v>
      </c>
      <c r="Y996" s="1">
        <v>840111</v>
      </c>
      <c r="Z996" s="1">
        <v>86100</v>
      </c>
      <c r="AA996" s="1">
        <v>158758</v>
      </c>
      <c r="AB996" s="1">
        <v>1539812</v>
      </c>
      <c r="AC996" s="1">
        <v>720065</v>
      </c>
      <c r="AD996" s="1">
        <v>223000</v>
      </c>
      <c r="AE996" s="1">
        <v>137077</v>
      </c>
      <c r="AH996" s="136">
        <f t="shared" si="15"/>
        <v>37952</v>
      </c>
      <c r="AI996" s="177">
        <f>HLOOKUP(附加题模型!$E$2,历史数据!$B$3:$K$5000,ROW(A994),)</f>
        <v>7.0503058715877902</v>
      </c>
      <c r="AJ996" s="177">
        <f>HLOOKUP(附加题模型!$E$2,历史数据!$L$3:$U$5000,ROW(A994),)</f>
        <v>6.8417940528347296</v>
      </c>
    </row>
    <row r="997" spans="1:36" x14ac:dyDescent="0.2">
      <c r="A997" s="148">
        <v>37953</v>
      </c>
      <c r="B997" s="137">
        <v>13.3421420010279</v>
      </c>
      <c r="C997" s="137">
        <v>41.739479528329198</v>
      </c>
      <c r="D997" s="137">
        <v>6.85759760409411</v>
      </c>
      <c r="E997" s="137">
        <v>6.9425422909458403</v>
      </c>
      <c r="F997" s="137">
        <v>10.135732041473</v>
      </c>
      <c r="G997" s="137">
        <v>20.540337857929799</v>
      </c>
      <c r="H997" s="137">
        <v>4.7172460427104301</v>
      </c>
      <c r="I997" s="137">
        <v>11.520597268402399</v>
      </c>
      <c r="J997" s="137">
        <v>9.0344656951327202</v>
      </c>
      <c r="K997" s="137">
        <v>6.7766341094743998</v>
      </c>
      <c r="L997" s="137">
        <v>13.3701129486192</v>
      </c>
      <c r="M997" s="137">
        <v>40.4446416597496</v>
      </c>
      <c r="N997" s="137">
        <v>6.9531368896000698</v>
      </c>
      <c r="O997" s="137">
        <v>6.9120925440557297</v>
      </c>
      <c r="P997" s="137">
        <v>9.9899894892426406</v>
      </c>
      <c r="Q997" s="137">
        <v>20.8294240944488</v>
      </c>
      <c r="R997" s="137">
        <v>4.7172460427104301</v>
      </c>
      <c r="S997" s="137">
        <v>11.9892317335577</v>
      </c>
      <c r="T997" s="137">
        <v>9.1258254605891196</v>
      </c>
      <c r="U997" s="137">
        <v>6.9069539961950603</v>
      </c>
      <c r="V997" s="1">
        <v>1225555</v>
      </c>
      <c r="W997" s="1">
        <v>2080579</v>
      </c>
      <c r="X997" s="1">
        <v>273550</v>
      </c>
      <c r="Y997" s="1">
        <v>385295</v>
      </c>
      <c r="Z997" s="1">
        <v>54931</v>
      </c>
      <c r="AA997" s="1">
        <v>119756</v>
      </c>
      <c r="AB997" s="1">
        <v>1033285</v>
      </c>
      <c r="AC997" s="1">
        <v>1342385</v>
      </c>
      <c r="AD997" s="1">
        <v>114260</v>
      </c>
      <c r="AE997" s="1">
        <v>103048</v>
      </c>
      <c r="AH997" s="136">
        <f t="shared" si="15"/>
        <v>37953</v>
      </c>
      <c r="AI997" s="177">
        <f>HLOOKUP(附加题模型!$E$2,历史数据!$B$3:$K$5000,ROW(A995),)</f>
        <v>6.7766341094743998</v>
      </c>
      <c r="AJ997" s="177">
        <f>HLOOKUP(附加题模型!$E$2,历史数据!$L$3:$U$5000,ROW(A995),)</f>
        <v>6.9069539961950603</v>
      </c>
    </row>
    <row r="998" spans="1:36" x14ac:dyDescent="0.2">
      <c r="A998" s="148">
        <v>37956</v>
      </c>
      <c r="B998" s="137">
        <v>13.426054843801699</v>
      </c>
      <c r="C998" s="137">
        <v>40.4446416597496</v>
      </c>
      <c r="D998" s="137">
        <v>6.9106749849307496</v>
      </c>
      <c r="E998" s="137">
        <v>6.9019426284256902</v>
      </c>
      <c r="F998" s="137">
        <v>10.042986780962799</v>
      </c>
      <c r="G998" s="137">
        <v>20.8142090293689</v>
      </c>
      <c r="H998" s="137">
        <v>4.7476798881472702</v>
      </c>
      <c r="I998" s="137">
        <v>12.106390349846601</v>
      </c>
      <c r="J998" s="137">
        <v>9.2374873961469408</v>
      </c>
      <c r="K998" s="137">
        <v>6.8808900188509297</v>
      </c>
      <c r="L998" s="137">
        <v>13.621851476940501</v>
      </c>
      <c r="M998" s="137">
        <v>40.749309393532997</v>
      </c>
      <c r="N998" s="137">
        <v>7.0911380797753303</v>
      </c>
      <c r="O998" s="137">
        <v>7.1556905191766296</v>
      </c>
      <c r="P998" s="137">
        <v>10.4537157917937</v>
      </c>
      <c r="Q998" s="137">
        <v>21.2706609817673</v>
      </c>
      <c r="R998" s="137">
        <v>4.8186921941665704</v>
      </c>
      <c r="S998" s="137">
        <v>12.3992868905687</v>
      </c>
      <c r="T998" s="137">
        <v>9.3288471616033295</v>
      </c>
      <c r="U998" s="137">
        <v>7.1415297922922498</v>
      </c>
      <c r="V998" s="1">
        <v>1319447</v>
      </c>
      <c r="W998" s="1">
        <v>1407160</v>
      </c>
      <c r="X998" s="1">
        <v>393488</v>
      </c>
      <c r="Y998" s="1">
        <v>538651</v>
      </c>
      <c r="Z998" s="1">
        <v>270068</v>
      </c>
      <c r="AA998" s="1">
        <v>127514</v>
      </c>
      <c r="AB998" s="1">
        <v>1132043</v>
      </c>
      <c r="AC998" s="1">
        <v>797059</v>
      </c>
      <c r="AD998" s="1">
        <v>292799</v>
      </c>
      <c r="AE998" s="1">
        <v>162161</v>
      </c>
      <c r="AH998" s="136">
        <f t="shared" si="15"/>
        <v>37956</v>
      </c>
      <c r="AI998" s="177">
        <f>HLOOKUP(附加题模型!$E$2,历史数据!$B$3:$K$5000,ROW(A996),)</f>
        <v>6.8808900188509297</v>
      </c>
      <c r="AJ998" s="177">
        <f>HLOOKUP(附加题模型!$E$2,历史数据!$L$3:$U$5000,ROW(A996),)</f>
        <v>7.1415297922922498</v>
      </c>
    </row>
    <row r="999" spans="1:36" x14ac:dyDescent="0.2">
      <c r="A999" s="148">
        <v>37957</v>
      </c>
      <c r="B999" s="137">
        <v>13.621851476940501</v>
      </c>
      <c r="C999" s="137">
        <v>40.749309393532997</v>
      </c>
      <c r="D999" s="137">
        <v>7.1123690321099904</v>
      </c>
      <c r="E999" s="137">
        <v>7.2571896754770098</v>
      </c>
      <c r="F999" s="137">
        <v>10.466965114723701</v>
      </c>
      <c r="G999" s="137">
        <v>21.377166437326999</v>
      </c>
      <c r="H999" s="137">
        <v>4.8288368093121798</v>
      </c>
      <c r="I999" s="137">
        <v>12.4578661987131</v>
      </c>
      <c r="J999" s="137">
        <v>9.4811134373639998</v>
      </c>
      <c r="K999" s="137">
        <v>7.0894018376039902</v>
      </c>
      <c r="L999" s="137">
        <v>13.621851476940501</v>
      </c>
      <c r="M999" s="137">
        <v>41.587145661437503</v>
      </c>
      <c r="N999" s="137">
        <v>7.0274452227713597</v>
      </c>
      <c r="O999" s="137">
        <v>7.2165900129568596</v>
      </c>
      <c r="P999" s="137">
        <v>10.3742198542135</v>
      </c>
      <c r="Q999" s="137">
        <v>21.2402308516074</v>
      </c>
      <c r="R999" s="137">
        <v>4.8288368093121798</v>
      </c>
      <c r="S999" s="137">
        <v>12.2235489661354</v>
      </c>
      <c r="T999" s="137">
        <v>9.4100558420090206</v>
      </c>
      <c r="U999" s="137">
        <v>7.2979136563570499</v>
      </c>
      <c r="V999" s="1">
        <v>0</v>
      </c>
      <c r="W999" s="1">
        <v>1276561</v>
      </c>
      <c r="X999" s="1">
        <v>531375</v>
      </c>
      <c r="Y999" s="1">
        <v>1076218</v>
      </c>
      <c r="Z999" s="1">
        <v>114200</v>
      </c>
      <c r="AA999" s="1">
        <v>172493</v>
      </c>
      <c r="AB999" s="1">
        <v>2165386</v>
      </c>
      <c r="AC999" s="1">
        <v>590278</v>
      </c>
      <c r="AD999" s="1">
        <v>564784</v>
      </c>
      <c r="AE999" s="1">
        <v>238518</v>
      </c>
      <c r="AH999" s="136">
        <f t="shared" si="15"/>
        <v>37957</v>
      </c>
      <c r="AI999" s="177">
        <f>HLOOKUP(附加题模型!$E$2,历史数据!$B$3:$K$5000,ROW(A997),)</f>
        <v>7.0894018376039902</v>
      </c>
      <c r="AJ999" s="177">
        <f>HLOOKUP(附加题模型!$E$2,历史数据!$L$3:$U$5000,ROW(A997),)</f>
        <v>7.2979136563570499</v>
      </c>
    </row>
    <row r="1000" spans="1:36" x14ac:dyDescent="0.2">
      <c r="A1000" s="148">
        <v>37958</v>
      </c>
      <c r="B1000" s="137">
        <v>13.565909581758</v>
      </c>
      <c r="C1000" s="137">
        <v>41.434811794545702</v>
      </c>
      <c r="D1000" s="137">
        <v>7.0062142704367103</v>
      </c>
      <c r="E1000" s="137">
        <v>7.2165900129568596</v>
      </c>
      <c r="F1000" s="137">
        <v>10.4007185000736</v>
      </c>
      <c r="G1000" s="137">
        <v>21.285876046847299</v>
      </c>
      <c r="H1000" s="137">
        <v>4.8186921941665704</v>
      </c>
      <c r="I1000" s="137">
        <v>12.106390349846601</v>
      </c>
      <c r="J1000" s="137">
        <v>9.3897536719076005</v>
      </c>
      <c r="K1000" s="137">
        <v>7.2588176903408499</v>
      </c>
      <c r="L1000" s="137">
        <v>13.426054843801699</v>
      </c>
      <c r="M1000" s="137">
        <v>39.835306192182799</v>
      </c>
      <c r="N1000" s="137">
        <v>6.9955987942693802</v>
      </c>
      <c r="O1000" s="137">
        <v>7.3688387474074304</v>
      </c>
      <c r="P1000" s="137">
        <v>10.745200896254399</v>
      </c>
      <c r="Q1000" s="137">
        <v>20.966359680168399</v>
      </c>
      <c r="R1000" s="137">
        <v>4.7882583487297303</v>
      </c>
      <c r="S1000" s="137">
        <v>12.614077687098201</v>
      </c>
      <c r="T1000" s="137">
        <v>9.4912645224147099</v>
      </c>
      <c r="U1000" s="137">
        <v>7.1675937696363903</v>
      </c>
      <c r="V1000" s="1">
        <v>1341921</v>
      </c>
      <c r="W1000" s="1">
        <v>2216126</v>
      </c>
      <c r="X1000" s="1">
        <v>437626</v>
      </c>
      <c r="Y1000" s="1">
        <v>2156432</v>
      </c>
      <c r="Z1000" s="1">
        <v>165083</v>
      </c>
      <c r="AA1000" s="1">
        <v>114541</v>
      </c>
      <c r="AB1000" s="1">
        <v>1379145</v>
      </c>
      <c r="AC1000" s="1">
        <v>1456182</v>
      </c>
      <c r="AD1000" s="1">
        <v>537058</v>
      </c>
      <c r="AE1000" s="1">
        <v>148688</v>
      </c>
      <c r="AH1000" s="136">
        <f t="shared" si="15"/>
        <v>37958</v>
      </c>
      <c r="AI1000" s="177">
        <f>HLOOKUP(附加题模型!$E$2,历史数据!$B$3:$K$5000,ROW(A998),)</f>
        <v>7.2588176903408499</v>
      </c>
      <c r="AJ1000" s="177">
        <f>HLOOKUP(附加题模型!$E$2,历史数据!$L$3:$U$5000,ROW(A998),)</f>
        <v>7.1675937696363903</v>
      </c>
    </row>
    <row r="1001" spans="1:36" x14ac:dyDescent="0.2">
      <c r="A1001" s="148">
        <v>37959</v>
      </c>
      <c r="B1001" s="137">
        <v>13.426054843801699</v>
      </c>
      <c r="C1001" s="137">
        <v>39.454471524953497</v>
      </c>
      <c r="D1001" s="137">
        <v>6.9743678419347201</v>
      </c>
      <c r="E1001" s="137">
        <v>7.2876394223671301</v>
      </c>
      <c r="F1001" s="137">
        <v>10.7319515733243</v>
      </c>
      <c r="G1001" s="137">
        <v>20.8446391595288</v>
      </c>
      <c r="H1001" s="137">
        <v>4.7679691184384998</v>
      </c>
      <c r="I1001" s="137">
        <v>12.614077687098201</v>
      </c>
      <c r="J1001" s="137">
        <v>9.4405090971611596</v>
      </c>
      <c r="K1001" s="137">
        <v>7.1675937696363903</v>
      </c>
      <c r="L1001" s="137">
        <v>13.286200105845399</v>
      </c>
      <c r="M1001" s="137">
        <v>39.987640059074501</v>
      </c>
      <c r="N1001" s="137">
        <v>7.0062142704367103</v>
      </c>
      <c r="O1001" s="137">
        <v>7.2876394223671301</v>
      </c>
      <c r="P1001" s="137">
        <v>10.930691417274801</v>
      </c>
      <c r="Q1001" s="137">
        <v>20.707703573809201</v>
      </c>
      <c r="R1001" s="137">
        <v>4.7984029638753398</v>
      </c>
      <c r="S1001" s="137">
        <v>12.7898156115315</v>
      </c>
      <c r="T1001" s="137">
        <v>9.6130775430232394</v>
      </c>
      <c r="U1001" s="137">
        <v>7.2327537129967201</v>
      </c>
      <c r="V1001" s="1">
        <v>1719384</v>
      </c>
      <c r="W1001" s="1">
        <v>1771830</v>
      </c>
      <c r="X1001" s="1">
        <v>310880</v>
      </c>
      <c r="Y1001" s="1">
        <v>616748</v>
      </c>
      <c r="Z1001" s="1">
        <v>247949</v>
      </c>
      <c r="AA1001" s="1">
        <v>111895</v>
      </c>
      <c r="AB1001" s="1">
        <v>1073281</v>
      </c>
      <c r="AC1001" s="1">
        <v>961633</v>
      </c>
      <c r="AD1001" s="1">
        <v>256676</v>
      </c>
      <c r="AE1001" s="1">
        <v>202095</v>
      </c>
      <c r="AH1001" s="136">
        <f t="shared" si="15"/>
        <v>37959</v>
      </c>
      <c r="AI1001" s="177">
        <f>HLOOKUP(附加题模型!$E$2,历史数据!$B$3:$K$5000,ROW(A999),)</f>
        <v>7.1675937696363903</v>
      </c>
      <c r="AJ1001" s="177">
        <f>HLOOKUP(附加题模型!$E$2,历史数据!$L$3:$U$5000,ROW(A999),)</f>
        <v>7.2327537129967201</v>
      </c>
    </row>
    <row r="1002" spans="1:36" x14ac:dyDescent="0.2">
      <c r="A1002" s="148">
        <v>37960</v>
      </c>
      <c r="B1002" s="137">
        <v>13.2302582106629</v>
      </c>
      <c r="C1002" s="137">
        <v>39.911473125628603</v>
      </c>
      <c r="D1002" s="137">
        <v>7.0062142704367103</v>
      </c>
      <c r="E1002" s="137">
        <v>7.3079392536272003</v>
      </c>
      <c r="F1002" s="137">
        <v>10.930691417274801</v>
      </c>
      <c r="G1002" s="137">
        <v>21.2250157865275</v>
      </c>
      <c r="H1002" s="137">
        <v>4.7984029638753398</v>
      </c>
      <c r="I1002" s="137">
        <v>12.7898156115315</v>
      </c>
      <c r="J1002" s="137">
        <v>9.6130775430232394</v>
      </c>
      <c r="K1002" s="137">
        <v>7.1675937696363903</v>
      </c>
      <c r="L1002" s="137">
        <v>13.3701129486192</v>
      </c>
      <c r="M1002" s="137">
        <v>39.454471524953497</v>
      </c>
      <c r="N1002" s="137">
        <v>7.0380606989386898</v>
      </c>
      <c r="O1002" s="137">
        <v>7.3282390848872803</v>
      </c>
      <c r="P1002" s="137">
        <v>10.8644448026246</v>
      </c>
      <c r="Q1002" s="137">
        <v>21.544532153206401</v>
      </c>
      <c r="R1002" s="137">
        <v>4.8592706547490296</v>
      </c>
      <c r="S1002" s="137">
        <v>12.750762739435199</v>
      </c>
      <c r="T1002" s="137">
        <v>9.52171777756684</v>
      </c>
      <c r="U1002" s="137">
        <v>7.2197217243246499</v>
      </c>
      <c r="V1002" s="1">
        <v>1000080</v>
      </c>
      <c r="W1002" s="1">
        <v>1192736</v>
      </c>
      <c r="X1002" s="1">
        <v>314166</v>
      </c>
      <c r="Y1002" s="1">
        <v>342837</v>
      </c>
      <c r="Z1002" s="1">
        <v>114200</v>
      </c>
      <c r="AA1002" s="1">
        <v>320848</v>
      </c>
      <c r="AB1002" s="1">
        <v>948334</v>
      </c>
      <c r="AC1002" s="1">
        <v>634035</v>
      </c>
      <c r="AD1002" s="1">
        <v>151200</v>
      </c>
      <c r="AE1002" s="1">
        <v>150450</v>
      </c>
      <c r="AH1002" s="136">
        <f t="shared" si="15"/>
        <v>37960</v>
      </c>
      <c r="AI1002" s="177">
        <f>HLOOKUP(附加题模型!$E$2,历史数据!$B$3:$K$5000,ROW(A1000),)</f>
        <v>7.1675937696363903</v>
      </c>
      <c r="AJ1002" s="177">
        <f>HLOOKUP(附加题模型!$E$2,历史数据!$L$3:$U$5000,ROW(A1000),)</f>
        <v>7.2197217243246499</v>
      </c>
    </row>
    <row r="1003" spans="1:36" x14ac:dyDescent="0.2">
      <c r="A1003" s="148">
        <v>37963</v>
      </c>
      <c r="B1003" s="137">
        <v>13.3421420010279</v>
      </c>
      <c r="C1003" s="137">
        <v>39.454471524953497</v>
      </c>
      <c r="D1003" s="137">
        <v>7.0380606989386898</v>
      </c>
      <c r="E1003" s="137">
        <v>7.3282390848872803</v>
      </c>
      <c r="F1003" s="137">
        <v>10.8644448026246</v>
      </c>
      <c r="G1003" s="137">
        <v>21.559747218286301</v>
      </c>
      <c r="H1003" s="137">
        <v>4.8491260396034104</v>
      </c>
      <c r="I1003" s="137">
        <v>14.0199810825642</v>
      </c>
      <c r="J1003" s="137">
        <v>9.4202069270597306</v>
      </c>
      <c r="K1003" s="137">
        <v>7.2197217243246499</v>
      </c>
      <c r="L1003" s="137">
        <v>13.1743163154804</v>
      </c>
      <c r="M1003" s="137">
        <v>39.530638458399302</v>
      </c>
      <c r="N1003" s="137">
        <v>6.9531368896000698</v>
      </c>
      <c r="O1003" s="137">
        <v>7.16584043480667</v>
      </c>
      <c r="P1003" s="137">
        <v>10.466965114723701</v>
      </c>
      <c r="Q1003" s="137">
        <v>20.996789810328298</v>
      </c>
      <c r="R1003" s="137">
        <v>4.7172460427104301</v>
      </c>
      <c r="S1003" s="137">
        <v>13.4537144371682</v>
      </c>
      <c r="T1003" s="137">
        <v>9.4709623523132898</v>
      </c>
      <c r="U1003" s="137">
        <v>7.0633378602598604</v>
      </c>
      <c r="V1003" s="1">
        <v>867312</v>
      </c>
      <c r="W1003" s="1">
        <v>842167</v>
      </c>
      <c r="X1003" s="1">
        <v>246142</v>
      </c>
      <c r="Y1003" s="1">
        <v>287850</v>
      </c>
      <c r="Z1003" s="1">
        <v>83750</v>
      </c>
      <c r="AA1003" s="1">
        <v>137900</v>
      </c>
      <c r="AB1003" s="1">
        <v>849999</v>
      </c>
      <c r="AC1003" s="1">
        <v>4952816</v>
      </c>
      <c r="AD1003" s="1">
        <v>343741</v>
      </c>
      <c r="AE1003" s="1">
        <v>188928</v>
      </c>
      <c r="AH1003" s="136">
        <f t="shared" si="15"/>
        <v>37963</v>
      </c>
      <c r="AI1003" s="177">
        <f>HLOOKUP(附加题模型!$E$2,历史数据!$B$3:$K$5000,ROW(A1001),)</f>
        <v>7.2197217243246499</v>
      </c>
      <c r="AJ1003" s="177">
        <f>HLOOKUP(附加题模型!$E$2,历史数据!$L$3:$U$5000,ROW(A1001),)</f>
        <v>7.0633378602598604</v>
      </c>
    </row>
    <row r="1004" spans="1:36" x14ac:dyDescent="0.2">
      <c r="A1004" s="148">
        <v>37964</v>
      </c>
      <c r="B1004" s="137">
        <v>13.1463453678892</v>
      </c>
      <c r="C1004" s="137">
        <v>39.530638458399302</v>
      </c>
      <c r="D1004" s="137">
        <v>6.9849833181020502</v>
      </c>
      <c r="E1004" s="137">
        <v>7.1049409410264497</v>
      </c>
      <c r="F1004" s="137">
        <v>10.281474593703299</v>
      </c>
      <c r="G1004" s="137">
        <v>20.966359680168399</v>
      </c>
      <c r="H1004" s="137">
        <v>4.7172460427104301</v>
      </c>
      <c r="I1004" s="137">
        <v>13.180344332494199</v>
      </c>
      <c r="J1004" s="137">
        <v>9.4912645224147099</v>
      </c>
      <c r="K1004" s="137">
        <v>7.1024338262760596</v>
      </c>
      <c r="L1004" s="137">
        <v>13.1463453678892</v>
      </c>
      <c r="M1004" s="137">
        <v>38.5404683236032</v>
      </c>
      <c r="N1004" s="137">
        <v>6.9319059372654097</v>
      </c>
      <c r="O1004" s="137">
        <v>7.1353906879165603</v>
      </c>
      <c r="P1004" s="137">
        <v>10.4537157917937</v>
      </c>
      <c r="Q1004" s="137">
        <v>21.2250157865275</v>
      </c>
      <c r="R1004" s="137">
        <v>4.7172460427104301</v>
      </c>
      <c r="S1004" s="137">
        <v>13.4732408732163</v>
      </c>
      <c r="T1004" s="137">
        <v>9.7247394785810606</v>
      </c>
      <c r="U1004" s="137">
        <v>6.9590819508833297</v>
      </c>
      <c r="V1004" s="1">
        <v>630873</v>
      </c>
      <c r="W1004" s="1">
        <v>1382278</v>
      </c>
      <c r="X1004" s="1">
        <v>203146</v>
      </c>
      <c r="Y1004" s="1">
        <v>247708</v>
      </c>
      <c r="Z1004" s="1">
        <v>68019</v>
      </c>
      <c r="AA1004" s="1">
        <v>80500</v>
      </c>
      <c r="AB1004" s="1">
        <v>545780</v>
      </c>
      <c r="AC1004" s="1">
        <v>1223762</v>
      </c>
      <c r="AD1004" s="1">
        <v>1250240</v>
      </c>
      <c r="AE1004" s="1">
        <v>103142</v>
      </c>
      <c r="AH1004" s="136">
        <f t="shared" si="15"/>
        <v>37964</v>
      </c>
      <c r="AI1004" s="177">
        <f>HLOOKUP(附加题模型!$E$2,历史数据!$B$3:$K$5000,ROW(A1002),)</f>
        <v>7.1024338262760596</v>
      </c>
      <c r="AJ1004" s="177">
        <f>HLOOKUP(附加题模型!$E$2,历史数据!$L$3:$U$5000,ROW(A1002),)</f>
        <v>6.9590819508833297</v>
      </c>
    </row>
    <row r="1005" spans="1:36" x14ac:dyDescent="0.2">
      <c r="A1005" s="148">
        <v>37965</v>
      </c>
      <c r="B1005" s="137">
        <v>13.1743163154804</v>
      </c>
      <c r="C1005" s="137">
        <v>38.5404683236032</v>
      </c>
      <c r="D1005" s="137">
        <v>6.9531368896000698</v>
      </c>
      <c r="E1005" s="137">
        <v>7.1556905191766296</v>
      </c>
      <c r="F1005" s="137">
        <v>10.4537157917937</v>
      </c>
      <c r="G1005" s="137">
        <v>21.2098007214475</v>
      </c>
      <c r="H1005" s="137">
        <v>4.7273906578560503</v>
      </c>
      <c r="I1005" s="137">
        <v>13.5318201813608</v>
      </c>
      <c r="J1005" s="137">
        <v>9.7551927337331907</v>
      </c>
      <c r="K1005" s="137">
        <v>7.0372738829157298</v>
      </c>
      <c r="L1005" s="137">
        <v>13.2302582106629</v>
      </c>
      <c r="M1005" s="137">
        <v>38.692802190494902</v>
      </c>
      <c r="N1005" s="137">
        <v>6.9955987942693802</v>
      </c>
      <c r="O1005" s="137">
        <v>7.2165900129568596</v>
      </c>
      <c r="P1005" s="137">
        <v>10.572959698164</v>
      </c>
      <c r="Q1005" s="137">
        <v>21.590177348446201</v>
      </c>
      <c r="R1005" s="137">
        <v>4.7679691184384998</v>
      </c>
      <c r="S1005" s="137">
        <v>13.414661565071899</v>
      </c>
      <c r="T1005" s="137">
        <v>9.82625032908817</v>
      </c>
      <c r="U1005" s="137">
        <v>7.07636984893192</v>
      </c>
      <c r="V1005" s="1">
        <v>1125739</v>
      </c>
      <c r="W1005" s="1">
        <v>1163372</v>
      </c>
      <c r="X1005" s="1">
        <v>426903</v>
      </c>
      <c r="Y1005" s="1">
        <v>319939</v>
      </c>
      <c r="Z1005" s="1">
        <v>110360</v>
      </c>
      <c r="AA1005" s="1">
        <v>98818</v>
      </c>
      <c r="AB1005" s="1">
        <v>726419</v>
      </c>
      <c r="AC1005" s="1">
        <v>840021</v>
      </c>
      <c r="AD1005" s="1">
        <v>803899</v>
      </c>
      <c r="AE1005" s="1">
        <v>143699</v>
      </c>
      <c r="AH1005" s="136">
        <f t="shared" si="15"/>
        <v>37965</v>
      </c>
      <c r="AI1005" s="177">
        <f>HLOOKUP(附加题模型!$E$2,历史数据!$B$3:$K$5000,ROW(A1003),)</f>
        <v>7.0372738829157298</v>
      </c>
      <c r="AJ1005" s="177">
        <f>HLOOKUP(附加题模型!$E$2,历史数据!$L$3:$U$5000,ROW(A1003),)</f>
        <v>7.07636984893192</v>
      </c>
    </row>
    <row r="1006" spans="1:36" x14ac:dyDescent="0.2">
      <c r="A1006" s="148">
        <v>37966</v>
      </c>
      <c r="B1006" s="137">
        <v>13.3421420010279</v>
      </c>
      <c r="C1006" s="137">
        <v>38.616635257049097</v>
      </c>
      <c r="D1006" s="137">
        <v>6.9849833181020502</v>
      </c>
      <c r="E1006" s="137">
        <v>7.2267399285869001</v>
      </c>
      <c r="F1006" s="137">
        <v>10.4007185000736</v>
      </c>
      <c r="G1006" s="137">
        <v>21.5749622833663</v>
      </c>
      <c r="H1006" s="137">
        <v>4.7679691184384998</v>
      </c>
      <c r="I1006" s="137">
        <v>13.414661565071899</v>
      </c>
      <c r="J1006" s="137">
        <v>9.82625032908817</v>
      </c>
      <c r="K1006" s="137">
        <v>7.0894018376039902</v>
      </c>
      <c r="L1006" s="137">
        <v>13.090403472706701</v>
      </c>
      <c r="M1006" s="137">
        <v>39.302137658061802</v>
      </c>
      <c r="N1006" s="137">
        <v>7.16544641294663</v>
      </c>
      <c r="O1006" s="137">
        <v>7.1962901816967904</v>
      </c>
      <c r="P1006" s="137">
        <v>10.5067130835138</v>
      </c>
      <c r="Q1006" s="137">
        <v>21.757543064325699</v>
      </c>
      <c r="R1006" s="137">
        <v>4.7984029638753398</v>
      </c>
      <c r="S1006" s="137">
        <v>13.395135129023799</v>
      </c>
      <c r="T1006" s="137">
        <v>9.7247394785810606</v>
      </c>
      <c r="U1006" s="137">
        <v>7.0894018376039902</v>
      </c>
      <c r="V1006" s="1">
        <v>2220099</v>
      </c>
      <c r="W1006" s="1">
        <v>1036359</v>
      </c>
      <c r="X1006" s="1">
        <v>524356</v>
      </c>
      <c r="Y1006" s="1">
        <v>252209</v>
      </c>
      <c r="Z1006" s="1">
        <v>285170</v>
      </c>
      <c r="AA1006" s="1">
        <v>134151</v>
      </c>
      <c r="AB1006" s="1">
        <v>918635</v>
      </c>
      <c r="AC1006" s="1">
        <v>689104</v>
      </c>
      <c r="AD1006" s="1">
        <v>324397</v>
      </c>
      <c r="AE1006" s="1">
        <v>105118</v>
      </c>
      <c r="AH1006" s="136">
        <f t="shared" si="15"/>
        <v>37966</v>
      </c>
      <c r="AI1006" s="177">
        <f>HLOOKUP(附加题模型!$E$2,历史数据!$B$3:$K$5000,ROW(A1004),)</f>
        <v>7.0894018376039902</v>
      </c>
      <c r="AJ1006" s="177">
        <f>HLOOKUP(附加题模型!$E$2,历史数据!$L$3:$U$5000,ROW(A1004),)</f>
        <v>7.0894018376039902</v>
      </c>
    </row>
    <row r="1007" spans="1:36" x14ac:dyDescent="0.2">
      <c r="A1007" s="148">
        <v>37967</v>
      </c>
      <c r="B1007" s="137">
        <v>13.090403472706701</v>
      </c>
      <c r="C1007" s="137">
        <v>39.3783045915076</v>
      </c>
      <c r="D1007" s="137">
        <v>7.1442154606119797</v>
      </c>
      <c r="E1007" s="137">
        <v>7.1962901816967904</v>
      </c>
      <c r="F1007" s="137">
        <v>10.4537157917937</v>
      </c>
      <c r="G1007" s="137">
        <v>21.666252673846</v>
      </c>
      <c r="H1007" s="137">
        <v>4.7476798881472702</v>
      </c>
      <c r="I1007" s="137">
        <v>13.395135129023799</v>
      </c>
      <c r="J1007" s="137">
        <v>9.6435307981753695</v>
      </c>
      <c r="K1007" s="137">
        <v>7.0894018376039902</v>
      </c>
      <c r="L1007" s="137">
        <v>13.454025791393001</v>
      </c>
      <c r="M1007" s="137">
        <v>40.216140859412</v>
      </c>
      <c r="N1007" s="137">
        <v>7.08052260360801</v>
      </c>
      <c r="O1007" s="137">
        <v>7.1556905191766296</v>
      </c>
      <c r="P1007" s="137">
        <v>10.3477212083535</v>
      </c>
      <c r="Q1007" s="137">
        <v>21.742327999245699</v>
      </c>
      <c r="R1007" s="137">
        <v>4.9404275759139402</v>
      </c>
      <c r="S1007" s="137">
        <v>13.277976512734901</v>
      </c>
      <c r="T1007" s="137">
        <v>9.7145883935303505</v>
      </c>
      <c r="U1007" s="137">
        <v>7.2588176903408499</v>
      </c>
      <c r="V1007" s="1">
        <v>1915331</v>
      </c>
      <c r="W1007" s="1">
        <v>1868925</v>
      </c>
      <c r="X1007" s="1">
        <v>377172</v>
      </c>
      <c r="Y1007" s="1">
        <v>236910</v>
      </c>
      <c r="Z1007" s="1">
        <v>119877</v>
      </c>
      <c r="AA1007" s="1">
        <v>152792</v>
      </c>
      <c r="AB1007" s="1">
        <v>2702282</v>
      </c>
      <c r="AC1007" s="1">
        <v>415646</v>
      </c>
      <c r="AD1007" s="1">
        <v>405784</v>
      </c>
      <c r="AE1007" s="1">
        <v>312007</v>
      </c>
      <c r="AH1007" s="136">
        <f t="shared" si="15"/>
        <v>37967</v>
      </c>
      <c r="AI1007" s="177">
        <f>HLOOKUP(附加题模型!$E$2,历史数据!$B$3:$K$5000,ROW(A1005),)</f>
        <v>7.0894018376039902</v>
      </c>
      <c r="AJ1007" s="177">
        <f>HLOOKUP(附加题模型!$E$2,历史数据!$L$3:$U$5000,ROW(A1005),)</f>
        <v>7.2588176903408499</v>
      </c>
    </row>
    <row r="1008" spans="1:36" x14ac:dyDescent="0.2">
      <c r="A1008" s="148">
        <v>37970</v>
      </c>
      <c r="B1008" s="137">
        <v>13.481996738984201</v>
      </c>
      <c r="C1008" s="137">
        <v>40.368474726303802</v>
      </c>
      <c r="D1008" s="137">
        <v>7.1017535559426603</v>
      </c>
      <c r="E1008" s="137">
        <v>7.1556905191766296</v>
      </c>
      <c r="F1008" s="137">
        <v>10.3477212083535</v>
      </c>
      <c r="G1008" s="137">
        <v>21.1945856563676</v>
      </c>
      <c r="H1008" s="137">
        <v>4.9201383456227097</v>
      </c>
      <c r="I1008" s="137">
        <v>13.277976512734901</v>
      </c>
      <c r="J1008" s="137">
        <v>9.82625032908817</v>
      </c>
      <c r="K1008" s="137">
        <v>7.2588176903408499</v>
      </c>
      <c r="L1008" s="137">
        <v>13.3701129486192</v>
      </c>
      <c r="M1008" s="137">
        <v>39.987640059074501</v>
      </c>
      <c r="N1008" s="137">
        <v>7.0274452227713597</v>
      </c>
      <c r="O1008" s="137">
        <v>7.1861402660667499</v>
      </c>
      <c r="P1008" s="137">
        <v>10.1887293331931</v>
      </c>
      <c r="Q1008" s="137">
        <v>21.453241762726702</v>
      </c>
      <c r="R1008" s="137">
        <v>4.86941526989464</v>
      </c>
      <c r="S1008" s="137">
        <v>13.102238588301701</v>
      </c>
      <c r="T1008" s="137">
        <v>9.5724732028203992</v>
      </c>
      <c r="U1008" s="137">
        <v>7.2718496790129201</v>
      </c>
      <c r="V1008" s="1">
        <v>696332</v>
      </c>
      <c r="W1008" s="1">
        <v>690010</v>
      </c>
      <c r="X1008" s="1">
        <v>193443</v>
      </c>
      <c r="Y1008" s="1">
        <v>207901</v>
      </c>
      <c r="Z1008" s="1">
        <v>110694</v>
      </c>
      <c r="AA1008" s="1">
        <v>99288</v>
      </c>
      <c r="AB1008" s="1">
        <v>876369</v>
      </c>
      <c r="AC1008" s="1">
        <v>312560</v>
      </c>
      <c r="AD1008" s="1">
        <v>223108</v>
      </c>
      <c r="AE1008" s="1">
        <v>215300</v>
      </c>
      <c r="AH1008" s="136">
        <f t="shared" si="15"/>
        <v>37970</v>
      </c>
      <c r="AI1008" s="177">
        <f>HLOOKUP(附加题模型!$E$2,历史数据!$B$3:$K$5000,ROW(A1006),)</f>
        <v>7.2588176903408499</v>
      </c>
      <c r="AJ1008" s="177">
        <f>HLOOKUP(附加题模型!$E$2,历史数据!$L$3:$U$5000,ROW(A1006),)</f>
        <v>7.2718496790129201</v>
      </c>
    </row>
    <row r="1009" spans="1:36" x14ac:dyDescent="0.2">
      <c r="A1009" s="148">
        <v>37971</v>
      </c>
      <c r="B1009" s="137">
        <v>13.286200105845399</v>
      </c>
      <c r="C1009" s="137">
        <v>39.987640059074501</v>
      </c>
      <c r="D1009" s="137">
        <v>6.9319059372654097</v>
      </c>
      <c r="E1009" s="137">
        <v>7.1861402660667499</v>
      </c>
      <c r="F1009" s="137">
        <v>10.175480010263099</v>
      </c>
      <c r="G1009" s="137">
        <v>21.2706609817673</v>
      </c>
      <c r="H1009" s="137">
        <v>4.8288368093121798</v>
      </c>
      <c r="I1009" s="137">
        <v>13.102238588301701</v>
      </c>
      <c r="J1009" s="137">
        <v>9.52171777756684</v>
      </c>
      <c r="K1009" s="137">
        <v>7.2718496790129201</v>
      </c>
      <c r="L1009" s="137">
        <v>13.0344615775241</v>
      </c>
      <c r="M1009" s="137">
        <v>39.1498037911701</v>
      </c>
      <c r="N1009" s="137">
        <v>6.9425214134327398</v>
      </c>
      <c r="O1009" s="137">
        <v>7.0034417847260704</v>
      </c>
      <c r="P1009" s="137">
        <v>9.96349084338258</v>
      </c>
      <c r="Q1009" s="137">
        <v>21.468456827806602</v>
      </c>
      <c r="R1009" s="137">
        <v>4.7882583487297303</v>
      </c>
      <c r="S1009" s="137">
        <v>12.926500663868399</v>
      </c>
      <c r="T1009" s="137">
        <v>9.3593004167554703</v>
      </c>
      <c r="U1009" s="137">
        <v>7.1545617809643201</v>
      </c>
      <c r="V1009" s="1">
        <v>1018631</v>
      </c>
      <c r="W1009" s="1">
        <v>1090589</v>
      </c>
      <c r="X1009" s="1">
        <v>230214</v>
      </c>
      <c r="Y1009" s="1">
        <v>420334</v>
      </c>
      <c r="Z1009" s="1">
        <v>169115</v>
      </c>
      <c r="AA1009" s="1">
        <v>109603</v>
      </c>
      <c r="AB1009" s="1">
        <v>1126200</v>
      </c>
      <c r="AC1009" s="1">
        <v>677100</v>
      </c>
      <c r="AD1009" s="1">
        <v>323944</v>
      </c>
      <c r="AE1009" s="1">
        <v>174600</v>
      </c>
      <c r="AH1009" s="136">
        <f t="shared" si="15"/>
        <v>37971</v>
      </c>
      <c r="AI1009" s="177">
        <f>HLOOKUP(附加题模型!$E$2,历史数据!$B$3:$K$5000,ROW(A1007),)</f>
        <v>7.2718496790129201</v>
      </c>
      <c r="AJ1009" s="177">
        <f>HLOOKUP(附加题模型!$E$2,历史数据!$L$3:$U$5000,ROW(A1007),)</f>
        <v>7.1545617809643201</v>
      </c>
    </row>
    <row r="1010" spans="1:36" x14ac:dyDescent="0.2">
      <c r="A1010" s="148">
        <v>37972</v>
      </c>
      <c r="B1010" s="137">
        <v>13.0064906299329</v>
      </c>
      <c r="C1010" s="137">
        <v>38.921302990832501</v>
      </c>
      <c r="D1010" s="137">
        <v>6.9212904610980797</v>
      </c>
      <c r="E1010" s="137">
        <v>7.0034417847260704</v>
      </c>
      <c r="F1010" s="137">
        <v>9.8442469370123096</v>
      </c>
      <c r="G1010" s="137">
        <v>21.3010911119272</v>
      </c>
      <c r="H1010" s="137">
        <v>4.7984029638753398</v>
      </c>
      <c r="I1010" s="137">
        <v>12.867921355724</v>
      </c>
      <c r="J1010" s="137">
        <v>9.3593004167554703</v>
      </c>
      <c r="K1010" s="137">
        <v>7.1024338262760596</v>
      </c>
      <c r="L1010" s="137">
        <v>12.7827230492029</v>
      </c>
      <c r="M1010" s="137">
        <v>38.692802190494902</v>
      </c>
      <c r="N1010" s="137">
        <v>6.9425214134327398</v>
      </c>
      <c r="O1010" s="137">
        <v>6.8714928815355796</v>
      </c>
      <c r="P1010" s="137">
        <v>9.4865152179015002</v>
      </c>
      <c r="Q1010" s="137">
        <v>21.9857690405249</v>
      </c>
      <c r="R1010" s="137">
        <v>4.7679691184384998</v>
      </c>
      <c r="S1010" s="137">
        <v>12.9460270999166</v>
      </c>
      <c r="T1010" s="137">
        <v>9.3085449915019094</v>
      </c>
      <c r="U1010" s="137">
        <v>7.1284978036201903</v>
      </c>
      <c r="V1010" s="1">
        <v>891669</v>
      </c>
      <c r="W1010" s="1">
        <v>610306</v>
      </c>
      <c r="X1010" s="1">
        <v>326159</v>
      </c>
      <c r="Y1010" s="1">
        <v>364588</v>
      </c>
      <c r="Z1010" s="1">
        <v>177805</v>
      </c>
      <c r="AA1010" s="1">
        <v>518590</v>
      </c>
      <c r="AB1010" s="1">
        <v>1512120</v>
      </c>
      <c r="AC1010" s="1">
        <v>354530</v>
      </c>
      <c r="AD1010" s="1">
        <v>132001</v>
      </c>
      <c r="AE1010" s="1">
        <v>95300</v>
      </c>
      <c r="AH1010" s="136">
        <f t="shared" si="15"/>
        <v>37972</v>
      </c>
      <c r="AI1010" s="177">
        <f>HLOOKUP(附加题模型!$E$2,历史数据!$B$3:$K$5000,ROW(A1008),)</f>
        <v>7.1024338262760596</v>
      </c>
      <c r="AJ1010" s="177">
        <f>HLOOKUP(附加题模型!$E$2,历史数据!$L$3:$U$5000,ROW(A1008),)</f>
        <v>7.1284978036201903</v>
      </c>
    </row>
    <row r="1011" spans="1:36" x14ac:dyDescent="0.2">
      <c r="A1011" s="148">
        <v>37973</v>
      </c>
      <c r="B1011" s="137">
        <v>12.6708392588379</v>
      </c>
      <c r="C1011" s="137">
        <v>38.5404683236032</v>
      </c>
      <c r="D1011" s="137">
        <v>6.9000595087634196</v>
      </c>
      <c r="E1011" s="137">
        <v>6.7801436408652398</v>
      </c>
      <c r="F1011" s="137">
        <v>9.4467672491114101</v>
      </c>
      <c r="G1011" s="137">
        <v>21.727112934165799</v>
      </c>
      <c r="H1011" s="137">
        <v>4.7679691184384998</v>
      </c>
      <c r="I1011" s="137">
        <v>12.906974227820299</v>
      </c>
      <c r="J1011" s="137">
        <v>9.2983939064511993</v>
      </c>
      <c r="K1011" s="137">
        <v>6.9851459282274604</v>
      </c>
      <c r="L1011" s="137">
        <v>12.391129782925301</v>
      </c>
      <c r="M1011" s="137">
        <v>36.788628854348502</v>
      </c>
      <c r="N1011" s="137">
        <v>6.8788285564287701</v>
      </c>
      <c r="O1011" s="137">
        <v>6.6583446533047796</v>
      </c>
      <c r="P1011" s="137">
        <v>9.1950301134408399</v>
      </c>
      <c r="Q1011" s="137">
        <v>21.590177348446201</v>
      </c>
      <c r="R1011" s="137">
        <v>4.7273906578560503</v>
      </c>
      <c r="S1011" s="137">
        <v>12.5554983789538</v>
      </c>
      <c r="T1011" s="137">
        <v>9.1359765456398296</v>
      </c>
      <c r="U1011" s="137">
        <v>6.8678580301788603</v>
      </c>
      <c r="V1011" s="1">
        <v>1622220</v>
      </c>
      <c r="W1011" s="1">
        <v>1732400</v>
      </c>
      <c r="X1011" s="1">
        <v>240949</v>
      </c>
      <c r="Y1011" s="1">
        <v>473940</v>
      </c>
      <c r="Z1011" s="1">
        <v>193353</v>
      </c>
      <c r="AA1011" s="1">
        <v>192555</v>
      </c>
      <c r="AB1011" s="1">
        <v>1181826</v>
      </c>
      <c r="AC1011" s="1">
        <v>531305</v>
      </c>
      <c r="AD1011" s="1">
        <v>177700</v>
      </c>
      <c r="AE1011" s="1">
        <v>304710</v>
      </c>
      <c r="AH1011" s="136">
        <f t="shared" si="15"/>
        <v>37973</v>
      </c>
      <c r="AI1011" s="177">
        <f>HLOOKUP(附加题模型!$E$2,历史数据!$B$3:$K$5000,ROW(A1009),)</f>
        <v>6.9851459282274604</v>
      </c>
      <c r="AJ1011" s="177">
        <f>HLOOKUP(附加题模型!$E$2,历史数据!$L$3:$U$5000,ROW(A1009),)</f>
        <v>6.8678580301788603</v>
      </c>
    </row>
    <row r="1012" spans="1:36" x14ac:dyDescent="0.2">
      <c r="A1012" s="148">
        <v>37974</v>
      </c>
      <c r="B1012" s="137">
        <v>12.4191007305166</v>
      </c>
      <c r="C1012" s="137">
        <v>36.560128054010903</v>
      </c>
      <c r="D1012" s="137">
        <v>6.8788285564287701</v>
      </c>
      <c r="E1012" s="137">
        <v>6.6278949064146699</v>
      </c>
      <c r="F1012" s="137">
        <v>9.1950301134408399</v>
      </c>
      <c r="G1012" s="137">
        <v>21.422811632566798</v>
      </c>
      <c r="H1012" s="137">
        <v>4.6868121972735901</v>
      </c>
      <c r="I1012" s="137">
        <v>12.496919070809399</v>
      </c>
      <c r="J1012" s="137">
        <v>9.1359765456398296</v>
      </c>
      <c r="K1012" s="137">
        <v>6.8678580301788603</v>
      </c>
      <c r="L1012" s="137">
        <v>11.5520013551877</v>
      </c>
      <c r="M1012" s="137">
        <v>38.616635257049097</v>
      </c>
      <c r="N1012" s="137">
        <v>6.5709797475762404</v>
      </c>
      <c r="O1012" s="137">
        <v>6.4654962563340703</v>
      </c>
      <c r="P1012" s="137">
        <v>8.4133200605690703</v>
      </c>
      <c r="Q1012" s="137">
        <v>20.266466686490801</v>
      </c>
      <c r="R1012" s="137">
        <v>4.3317506671771104</v>
      </c>
      <c r="S1012" s="137">
        <v>12.731236303387</v>
      </c>
      <c r="T1012" s="137">
        <v>8.9025015894734807</v>
      </c>
      <c r="U1012" s="137">
        <v>6.5290263247051401</v>
      </c>
      <c r="V1012" s="1">
        <v>2471169</v>
      </c>
      <c r="W1012" s="1">
        <v>3407286</v>
      </c>
      <c r="X1012" s="1">
        <v>503388</v>
      </c>
      <c r="Y1012" s="1">
        <v>566053</v>
      </c>
      <c r="Z1012" s="1">
        <v>259188</v>
      </c>
      <c r="AA1012" s="1">
        <v>320588</v>
      </c>
      <c r="AB1012" s="1">
        <v>2699147</v>
      </c>
      <c r="AC1012" s="1">
        <v>612591</v>
      </c>
      <c r="AD1012" s="1">
        <v>458510</v>
      </c>
      <c r="AE1012" s="1">
        <v>358350</v>
      </c>
      <c r="AH1012" s="136">
        <f t="shared" si="15"/>
        <v>37974</v>
      </c>
      <c r="AI1012" s="177">
        <f>HLOOKUP(附加题模型!$E$2,历史数据!$B$3:$K$5000,ROW(A1010),)</f>
        <v>6.8678580301788603</v>
      </c>
      <c r="AJ1012" s="177">
        <f>HLOOKUP(附加题模型!$E$2,历史数据!$L$3:$U$5000,ROW(A1010),)</f>
        <v>6.5290263247051401</v>
      </c>
    </row>
    <row r="1013" spans="1:36" x14ac:dyDescent="0.2">
      <c r="A1013" s="148">
        <v>37977</v>
      </c>
      <c r="B1013" s="137">
        <v>11.468088512414001</v>
      </c>
      <c r="C1013" s="137">
        <v>38.845136057386597</v>
      </c>
      <c r="D1013" s="137">
        <v>6.4966714144049504</v>
      </c>
      <c r="E1013" s="137">
        <v>6.3944468469237998</v>
      </c>
      <c r="F1013" s="137">
        <v>8.4133200605690703</v>
      </c>
      <c r="G1013" s="137">
        <v>20.266466686490801</v>
      </c>
      <c r="H1013" s="137">
        <v>4.3114614368858799</v>
      </c>
      <c r="I1013" s="137">
        <v>12.6921834312908</v>
      </c>
      <c r="J1013" s="137">
        <v>8.9025015894734807</v>
      </c>
      <c r="K1013" s="137">
        <v>6.38567444931242</v>
      </c>
      <c r="L1013" s="137">
        <v>11.691856093144001</v>
      </c>
      <c r="M1013" s="137">
        <v>39.682972325290997</v>
      </c>
      <c r="N1013" s="137">
        <v>6.7408273662534999</v>
      </c>
      <c r="O1013" s="137">
        <v>6.6684945689348201</v>
      </c>
      <c r="P1013" s="137">
        <v>8.7180544879597601</v>
      </c>
      <c r="Q1013" s="137">
        <v>20.266466686490801</v>
      </c>
      <c r="R1013" s="137">
        <v>4.37232912775956</v>
      </c>
      <c r="S1013" s="137">
        <v>13.102238588301701</v>
      </c>
      <c r="T1013" s="137">
        <v>9.3389982466540395</v>
      </c>
      <c r="U1013" s="137">
        <v>6.3987064379844796</v>
      </c>
      <c r="V1013" s="1">
        <v>2559818</v>
      </c>
      <c r="W1013" s="1">
        <v>7697977</v>
      </c>
      <c r="X1013" s="1">
        <v>377053</v>
      </c>
      <c r="Y1013" s="1">
        <v>569201</v>
      </c>
      <c r="Z1013" s="1">
        <v>223056</v>
      </c>
      <c r="AA1013" s="1">
        <v>0</v>
      </c>
      <c r="AB1013" s="1">
        <v>1943785</v>
      </c>
      <c r="AC1013" s="1">
        <v>1249576</v>
      </c>
      <c r="AD1013" s="1">
        <v>1179612</v>
      </c>
      <c r="AE1013" s="1">
        <v>452085</v>
      </c>
      <c r="AH1013" s="136">
        <f t="shared" si="15"/>
        <v>37977</v>
      </c>
      <c r="AI1013" s="177">
        <f>HLOOKUP(附加题模型!$E$2,历史数据!$B$3:$K$5000,ROW(A1011),)</f>
        <v>6.38567444931242</v>
      </c>
      <c r="AJ1013" s="177">
        <f>HLOOKUP(附加题模型!$E$2,历史数据!$L$3:$U$5000,ROW(A1011),)</f>
        <v>6.3987064379844796</v>
      </c>
    </row>
    <row r="1014" spans="1:36" x14ac:dyDescent="0.2">
      <c r="A1014" s="148">
        <v>37978</v>
      </c>
      <c r="B1014" s="137">
        <v>11.691856093144001</v>
      </c>
      <c r="C1014" s="137">
        <v>39.682972325290997</v>
      </c>
      <c r="D1014" s="137">
        <v>6.7408273662534999</v>
      </c>
      <c r="E1014" s="137">
        <v>6.6684945689348201</v>
      </c>
      <c r="F1014" s="137">
        <v>8.7180544879597601</v>
      </c>
      <c r="G1014" s="137">
        <v>20.266466686490801</v>
      </c>
      <c r="H1014" s="137">
        <v>4.3621845126139496</v>
      </c>
      <c r="I1014" s="137">
        <v>13.1217650243498</v>
      </c>
      <c r="J1014" s="137">
        <v>9.3288471616033295</v>
      </c>
      <c r="K1014" s="137">
        <v>6.3987064379844796</v>
      </c>
      <c r="L1014" s="137">
        <v>11.635914197961499</v>
      </c>
      <c r="M1014" s="137">
        <v>39.1498037911701</v>
      </c>
      <c r="N1014" s="137">
        <v>6.7939047470901404</v>
      </c>
      <c r="O1014" s="137">
        <v>6.6481947376747499</v>
      </c>
      <c r="P1014" s="137">
        <v>8.6385585503795799</v>
      </c>
      <c r="Q1014" s="137">
        <v>20.266466686490801</v>
      </c>
      <c r="R1014" s="137">
        <v>4.4129075883420201</v>
      </c>
      <c r="S1014" s="137">
        <v>12.848394919675901</v>
      </c>
      <c r="T1014" s="137">
        <v>9.6130775430232394</v>
      </c>
      <c r="U1014" s="137">
        <v>6.7245061547861402</v>
      </c>
      <c r="V1014" s="1">
        <v>1329262</v>
      </c>
      <c r="W1014" s="1">
        <v>1410983</v>
      </c>
      <c r="X1014" s="1">
        <v>434061</v>
      </c>
      <c r="Y1014" s="1">
        <v>390649</v>
      </c>
      <c r="Z1014" s="1">
        <v>127914</v>
      </c>
      <c r="AA1014" s="1">
        <v>0</v>
      </c>
      <c r="AB1014" s="1">
        <v>1099875</v>
      </c>
      <c r="AC1014" s="1">
        <v>942350</v>
      </c>
      <c r="AD1014" s="1">
        <v>2274450</v>
      </c>
      <c r="AE1014" s="1">
        <v>261489</v>
      </c>
      <c r="AH1014" s="136">
        <f t="shared" si="15"/>
        <v>37978</v>
      </c>
      <c r="AI1014" s="177">
        <f>HLOOKUP(附加题模型!$E$2,历史数据!$B$3:$K$5000,ROW(A1012),)</f>
        <v>6.3987064379844796</v>
      </c>
      <c r="AJ1014" s="177">
        <f>HLOOKUP(附加题模型!$E$2,历史数据!$L$3:$U$5000,ROW(A1012),)</f>
        <v>6.7245061547861402</v>
      </c>
    </row>
    <row r="1015" spans="1:36" x14ac:dyDescent="0.2">
      <c r="A1015" s="148">
        <v>37979</v>
      </c>
      <c r="B1015" s="137">
        <v>11.635914197961499</v>
      </c>
      <c r="C1015" s="137">
        <v>39.1498037911701</v>
      </c>
      <c r="D1015" s="137">
        <v>6.85759760409411</v>
      </c>
      <c r="E1015" s="137">
        <v>6.6481947376747499</v>
      </c>
      <c r="F1015" s="137">
        <v>8.5590626127993996</v>
      </c>
      <c r="G1015" s="137">
        <v>20.966359680168399</v>
      </c>
      <c r="H1015" s="137">
        <v>4.4129075883420201</v>
      </c>
      <c r="I1015" s="137">
        <v>12.848394919675901</v>
      </c>
      <c r="J1015" s="137">
        <v>9.6435307981753695</v>
      </c>
      <c r="K1015" s="137">
        <v>6.8287620641626701</v>
      </c>
      <c r="L1015" s="137">
        <v>11.579972302779</v>
      </c>
      <c r="M1015" s="137">
        <v>38.159633656373899</v>
      </c>
      <c r="N1015" s="137">
        <v>6.8788285564287701</v>
      </c>
      <c r="O1015" s="137">
        <v>6.80044347212531</v>
      </c>
      <c r="P1015" s="137">
        <v>9.4997645408315297</v>
      </c>
      <c r="Q1015" s="137">
        <v>20.935929550008499</v>
      </c>
      <c r="R1015" s="137">
        <v>4.37232912775956</v>
      </c>
      <c r="S1015" s="137">
        <v>12.731236303387</v>
      </c>
      <c r="T1015" s="137">
        <v>9.6029264579725293</v>
      </c>
      <c r="U1015" s="137">
        <v>6.9069539961950603</v>
      </c>
      <c r="V1015" s="1">
        <v>1396310</v>
      </c>
      <c r="W1015" s="1">
        <v>1617599</v>
      </c>
      <c r="X1015" s="1">
        <v>413206</v>
      </c>
      <c r="Y1015" s="1">
        <v>558968</v>
      </c>
      <c r="Z1015" s="1">
        <v>267961</v>
      </c>
      <c r="AA1015" s="1">
        <v>327636</v>
      </c>
      <c r="AB1015" s="1">
        <v>1346129</v>
      </c>
      <c r="AC1015" s="1">
        <v>521655</v>
      </c>
      <c r="AD1015" s="1">
        <v>2040599</v>
      </c>
      <c r="AE1015" s="1">
        <v>285954</v>
      </c>
      <c r="AH1015" s="136">
        <f t="shared" si="15"/>
        <v>37979</v>
      </c>
      <c r="AI1015" s="177">
        <f>HLOOKUP(附加题模型!$E$2,历史数据!$B$3:$K$5000,ROW(A1013),)</f>
        <v>6.8287620641626701</v>
      </c>
      <c r="AJ1015" s="177">
        <f>HLOOKUP(附加题模型!$E$2,历史数据!$L$3:$U$5000,ROW(A1013),)</f>
        <v>6.9069539961950603</v>
      </c>
    </row>
    <row r="1016" spans="1:36" x14ac:dyDescent="0.2">
      <c r="A1016" s="148">
        <v>37980</v>
      </c>
      <c r="B1016" s="137">
        <v>11.579972302779</v>
      </c>
      <c r="C1016" s="137">
        <v>38.083466722928101</v>
      </c>
      <c r="D1016" s="137">
        <v>6.84698212792678</v>
      </c>
      <c r="E1016" s="137">
        <v>6.80044347212531</v>
      </c>
      <c r="F1016" s="137">
        <v>9.6587564159918902</v>
      </c>
      <c r="G1016" s="137">
        <v>20.631628248409498</v>
      </c>
      <c r="H1016" s="137">
        <v>4.37232912775956</v>
      </c>
      <c r="I1016" s="137">
        <v>12.8874477917721</v>
      </c>
      <c r="J1016" s="137">
        <v>9.5826242878711092</v>
      </c>
      <c r="K1016" s="137">
        <v>6.9199859848671297</v>
      </c>
      <c r="L1016" s="137">
        <v>11.468088512414001</v>
      </c>
      <c r="M1016" s="137">
        <v>36.483961120565098</v>
      </c>
      <c r="N1016" s="137">
        <v>6.7089809377515097</v>
      </c>
      <c r="O1016" s="137">
        <v>6.6481947376747499</v>
      </c>
      <c r="P1016" s="137">
        <v>10.4537157917937</v>
      </c>
      <c r="Q1016" s="137">
        <v>20.8598542246087</v>
      </c>
      <c r="R1016" s="137">
        <v>4.2911722065946503</v>
      </c>
      <c r="S1016" s="137">
        <v>13.4537144371682</v>
      </c>
      <c r="T1016" s="137">
        <v>9.4608112672625797</v>
      </c>
      <c r="U1016" s="137">
        <v>6.9851459282274604</v>
      </c>
      <c r="V1016" s="1">
        <v>975636</v>
      </c>
      <c r="W1016" s="1">
        <v>3395173</v>
      </c>
      <c r="X1016" s="1">
        <v>718767</v>
      </c>
      <c r="Y1016" s="1">
        <v>648228</v>
      </c>
      <c r="Z1016" s="1">
        <v>369006</v>
      </c>
      <c r="AA1016" s="1">
        <v>173865</v>
      </c>
      <c r="AB1016" s="1">
        <v>1183279</v>
      </c>
      <c r="AC1016" s="1">
        <v>3238638</v>
      </c>
      <c r="AD1016" s="1">
        <v>379969</v>
      </c>
      <c r="AE1016" s="1">
        <v>205977</v>
      </c>
      <c r="AH1016" s="136">
        <f t="shared" si="15"/>
        <v>37980</v>
      </c>
      <c r="AI1016" s="177">
        <f>HLOOKUP(附加题模型!$E$2,历史数据!$B$3:$K$5000,ROW(A1014),)</f>
        <v>6.9199859848671297</v>
      </c>
      <c r="AJ1016" s="177">
        <f>HLOOKUP(附加题模型!$E$2,历史数据!$L$3:$U$5000,ROW(A1014),)</f>
        <v>6.9851459282274604</v>
      </c>
    </row>
    <row r="1017" spans="1:36" x14ac:dyDescent="0.2">
      <c r="A1017" s="148">
        <v>37981</v>
      </c>
      <c r="B1017" s="137">
        <v>11.4121466172314</v>
      </c>
      <c r="C1017" s="137">
        <v>36.483961120565098</v>
      </c>
      <c r="D1017" s="137">
        <v>6.7195964139188398</v>
      </c>
      <c r="E1017" s="137">
        <v>6.5771453282644803</v>
      </c>
      <c r="F1017" s="137">
        <v>11.1294312612252</v>
      </c>
      <c r="G1017" s="137">
        <v>20.662058378569402</v>
      </c>
      <c r="H1017" s="137">
        <v>4.2911722065946503</v>
      </c>
      <c r="I1017" s="137">
        <v>13.277976512734901</v>
      </c>
      <c r="J1017" s="137">
        <v>9.52171777756684</v>
      </c>
      <c r="K1017" s="137">
        <v>6.9851459282274604</v>
      </c>
      <c r="L1017" s="137">
        <v>11.5520013551877</v>
      </c>
      <c r="M1017" s="137">
        <v>36.255460320227499</v>
      </c>
      <c r="N1017" s="137">
        <v>6.8257511755921199</v>
      </c>
      <c r="O1017" s="137">
        <v>6.6583446533047796</v>
      </c>
      <c r="P1017" s="137">
        <v>10.5597103752339</v>
      </c>
      <c r="Q1017" s="137">
        <v>20.753348769049101</v>
      </c>
      <c r="R1017" s="137">
        <v>4.37232912775956</v>
      </c>
      <c r="S1017" s="137">
        <v>13.3170293848312</v>
      </c>
      <c r="T1017" s="137">
        <v>9.5318688626175501</v>
      </c>
      <c r="U1017" s="137">
        <v>7.1675937696363903</v>
      </c>
      <c r="V1017" s="1">
        <v>1327633</v>
      </c>
      <c r="W1017" s="1">
        <v>2090162</v>
      </c>
      <c r="X1017" s="1">
        <v>265919</v>
      </c>
      <c r="Y1017" s="1">
        <v>976697</v>
      </c>
      <c r="Z1017" s="1">
        <v>1204263</v>
      </c>
      <c r="AA1017" s="1">
        <v>99037</v>
      </c>
      <c r="AB1017" s="1">
        <v>1226320</v>
      </c>
      <c r="AC1017" s="1">
        <v>1109846</v>
      </c>
      <c r="AD1017" s="1">
        <v>327101</v>
      </c>
      <c r="AE1017" s="1">
        <v>239512</v>
      </c>
      <c r="AH1017" s="136">
        <f t="shared" si="15"/>
        <v>37981</v>
      </c>
      <c r="AI1017" s="177">
        <f>HLOOKUP(附加题模型!$E$2,历史数据!$B$3:$K$5000,ROW(A1015),)</f>
        <v>6.9851459282274604</v>
      </c>
      <c r="AJ1017" s="177">
        <f>HLOOKUP(附加题模型!$E$2,历史数据!$L$3:$U$5000,ROW(A1015),)</f>
        <v>7.1675937696363903</v>
      </c>
    </row>
    <row r="1018" spans="1:36" x14ac:dyDescent="0.2">
      <c r="A1018" s="148">
        <v>37984</v>
      </c>
      <c r="B1018" s="137">
        <v>11.663885145552699</v>
      </c>
      <c r="C1018" s="137">
        <v>36.179293386781701</v>
      </c>
      <c r="D1018" s="137">
        <v>6.9000595087634196</v>
      </c>
      <c r="E1018" s="137">
        <v>6.5974451595245602</v>
      </c>
      <c r="F1018" s="137">
        <v>10.466965114723701</v>
      </c>
      <c r="G1018" s="137">
        <v>20.601198118249599</v>
      </c>
      <c r="H1018" s="137">
        <v>4.37232912775956</v>
      </c>
      <c r="I1018" s="137">
        <v>13.180344332494199</v>
      </c>
      <c r="J1018" s="137">
        <v>9.4506601822118697</v>
      </c>
      <c r="K1018" s="137">
        <v>7.1936577469805201</v>
      </c>
      <c r="L1018" s="137">
        <v>11.4121466172314</v>
      </c>
      <c r="M1018" s="137">
        <v>35.646124852660698</v>
      </c>
      <c r="N1018" s="137">
        <v>6.8788285564287701</v>
      </c>
      <c r="O1018" s="137">
        <v>6.5466955813743697</v>
      </c>
      <c r="P1018" s="137">
        <v>10.1887293331931</v>
      </c>
      <c r="Q1018" s="137">
        <v>20.646843313489502</v>
      </c>
      <c r="R1018" s="137">
        <v>4.2911722065946503</v>
      </c>
      <c r="S1018" s="137">
        <v>12.9460270999166</v>
      </c>
      <c r="T1018" s="137">
        <v>9.1664298007919598</v>
      </c>
      <c r="U1018" s="137">
        <v>7.5324894524542403</v>
      </c>
      <c r="V1018" s="1">
        <v>986812</v>
      </c>
      <c r="W1018" s="1">
        <v>1539237</v>
      </c>
      <c r="X1018" s="1">
        <v>568205</v>
      </c>
      <c r="Y1018" s="1">
        <v>435778</v>
      </c>
      <c r="Z1018" s="1">
        <v>399915</v>
      </c>
      <c r="AA1018" s="1">
        <v>55237</v>
      </c>
      <c r="AB1018" s="1">
        <v>662033</v>
      </c>
      <c r="AC1018" s="1">
        <v>621571</v>
      </c>
      <c r="AD1018" s="1">
        <v>341200</v>
      </c>
      <c r="AE1018" s="1">
        <v>508438</v>
      </c>
      <c r="AH1018" s="136">
        <f t="shared" si="15"/>
        <v>37984</v>
      </c>
      <c r="AI1018" s="177">
        <f>HLOOKUP(附加题模型!$E$2,历史数据!$B$3:$K$5000,ROW(A1016),)</f>
        <v>7.1936577469805201</v>
      </c>
      <c r="AJ1018" s="177">
        <f>HLOOKUP(附加题模型!$E$2,历史数据!$L$3:$U$5000,ROW(A1016),)</f>
        <v>7.5324894524542403</v>
      </c>
    </row>
    <row r="1019" spans="1:36" x14ac:dyDescent="0.2">
      <c r="A1019" s="148">
        <v>37985</v>
      </c>
      <c r="B1019" s="137">
        <v>11.3841756696402</v>
      </c>
      <c r="C1019" s="137">
        <v>35.493790985769003</v>
      </c>
      <c r="D1019" s="137">
        <v>6.9000595087634196</v>
      </c>
      <c r="E1019" s="137">
        <v>6.49594600322418</v>
      </c>
      <c r="F1019" s="137">
        <v>10.162230687333</v>
      </c>
      <c r="G1019" s="137">
        <v>20.905499419848599</v>
      </c>
      <c r="H1019" s="137">
        <v>4.2810275914490399</v>
      </c>
      <c r="I1019" s="137">
        <v>12.9460270999166</v>
      </c>
      <c r="J1019" s="137">
        <v>9.1359765456398296</v>
      </c>
      <c r="K1019" s="137">
        <v>7.5846174071424999</v>
      </c>
      <c r="L1019" s="137">
        <v>11.1883790365014</v>
      </c>
      <c r="M1019" s="137">
        <v>35.417624052323099</v>
      </c>
      <c r="N1019" s="137">
        <v>6.85759760409411</v>
      </c>
      <c r="O1019" s="137">
        <v>6.6989443158249298</v>
      </c>
      <c r="P1019" s="137">
        <v>9.9369921975225193</v>
      </c>
      <c r="Q1019" s="137">
        <v>20.540337857929799</v>
      </c>
      <c r="R1019" s="137">
        <v>4.2810275914490399</v>
      </c>
      <c r="S1019" s="137">
        <v>13.082712152253499</v>
      </c>
      <c r="T1019" s="137">
        <v>9.1765808858426698</v>
      </c>
      <c r="U1019" s="137">
        <v>7.4152015544056402</v>
      </c>
      <c r="V1019" s="1">
        <v>1414600</v>
      </c>
      <c r="W1019" s="1">
        <v>2050080</v>
      </c>
      <c r="X1019" s="1">
        <v>272942</v>
      </c>
      <c r="Y1019" s="1">
        <v>1391989</v>
      </c>
      <c r="Z1019" s="1">
        <v>361730</v>
      </c>
      <c r="AA1019" s="1">
        <v>44354</v>
      </c>
      <c r="AB1019" s="1">
        <v>675243</v>
      </c>
      <c r="AC1019" s="1">
        <v>539507</v>
      </c>
      <c r="AD1019" s="1">
        <v>213069</v>
      </c>
      <c r="AE1019" s="1">
        <v>585420</v>
      </c>
      <c r="AH1019" s="136">
        <f t="shared" si="15"/>
        <v>37985</v>
      </c>
      <c r="AI1019" s="177">
        <f>HLOOKUP(附加题模型!$E$2,历史数据!$B$3:$K$5000,ROW(A1017),)</f>
        <v>7.5846174071424999</v>
      </c>
      <c r="AJ1019" s="177">
        <f>HLOOKUP(附加题模型!$E$2,历史数据!$L$3:$U$5000,ROW(A1017),)</f>
        <v>7.4152015544056402</v>
      </c>
    </row>
    <row r="1020" spans="1:36" x14ac:dyDescent="0.2">
      <c r="A1020" s="148">
        <v>37986</v>
      </c>
      <c r="B1020" s="137">
        <v>11.272291879275199</v>
      </c>
      <c r="C1020" s="137">
        <v>35.417624052323099</v>
      </c>
      <c r="D1020" s="137">
        <v>6.84698212792678</v>
      </c>
      <c r="E1020" s="137">
        <v>6.7699937252352003</v>
      </c>
      <c r="F1020" s="137">
        <v>9.8044989682222194</v>
      </c>
      <c r="G1020" s="137">
        <v>20.692488508729301</v>
      </c>
      <c r="H1020" s="137">
        <v>4.2810275914490399</v>
      </c>
      <c r="I1020" s="137">
        <v>13.102238588301701</v>
      </c>
      <c r="J1020" s="137">
        <v>9.1867319708933799</v>
      </c>
      <c r="K1020" s="137">
        <v>7.2457857016687797</v>
      </c>
      <c r="L1020" s="137">
        <v>11.2163499840927</v>
      </c>
      <c r="M1020" s="137">
        <v>34.960622451648</v>
      </c>
      <c r="N1020" s="137">
        <v>6.7832892709228103</v>
      </c>
      <c r="O1020" s="137">
        <v>7.0034417847260704</v>
      </c>
      <c r="P1020" s="137">
        <v>9.7382523535720704</v>
      </c>
      <c r="Q1020" s="137">
        <v>20.388187207130301</v>
      </c>
      <c r="R1020" s="137">
        <v>4.2303045157209702</v>
      </c>
      <c r="S1020" s="137">
        <v>12.8093420475796</v>
      </c>
      <c r="T1020" s="137">
        <v>9.2070341409948</v>
      </c>
      <c r="U1020" s="137">
        <v>7.4152015544056402</v>
      </c>
      <c r="V1020" s="1">
        <v>744234</v>
      </c>
      <c r="W1020" s="1">
        <v>2101627</v>
      </c>
      <c r="X1020" s="1">
        <v>226857</v>
      </c>
      <c r="Y1020" s="1">
        <v>4227655</v>
      </c>
      <c r="Z1020" s="1">
        <v>233926</v>
      </c>
      <c r="AA1020" s="1">
        <v>67801</v>
      </c>
      <c r="AB1020" s="1">
        <v>594370</v>
      </c>
      <c r="AC1020" s="1">
        <v>389950</v>
      </c>
      <c r="AD1020" s="1">
        <v>182800</v>
      </c>
      <c r="AE1020" s="1">
        <v>318470</v>
      </c>
      <c r="AH1020" s="136">
        <f t="shared" si="15"/>
        <v>37986</v>
      </c>
      <c r="AI1020" s="177">
        <f>HLOOKUP(附加题模型!$E$2,历史数据!$B$3:$K$5000,ROW(A1018),)</f>
        <v>7.2457857016687797</v>
      </c>
      <c r="AJ1020" s="177">
        <f>HLOOKUP(附加题模型!$E$2,历史数据!$L$3:$U$5000,ROW(A1018),)</f>
        <v>7.4152015544056402</v>
      </c>
    </row>
    <row r="1021" spans="1:36" x14ac:dyDescent="0.2">
      <c r="A1021" s="148">
        <v>37988</v>
      </c>
      <c r="B1021" s="137">
        <v>11.1883790365014</v>
      </c>
      <c r="C1021" s="137">
        <v>35.417624052323099</v>
      </c>
      <c r="D1021" s="137">
        <v>6.7832892709228103</v>
      </c>
      <c r="E1021" s="137">
        <v>6.9729920378359598</v>
      </c>
      <c r="F1021" s="137">
        <v>9.7647509994321293</v>
      </c>
      <c r="G1021" s="137">
        <v>20.692488508729301</v>
      </c>
      <c r="H1021" s="137">
        <v>4.2505937460121999</v>
      </c>
      <c r="I1021" s="137">
        <v>12.8093420475796</v>
      </c>
      <c r="J1021" s="137">
        <v>9.1867319708933799</v>
      </c>
      <c r="K1021" s="137">
        <v>7.5585534297983701</v>
      </c>
      <c r="L1021" s="137">
        <v>11.300262826866399</v>
      </c>
      <c r="M1021" s="137">
        <v>36.712461920902697</v>
      </c>
      <c r="N1021" s="137">
        <v>6.85759760409411</v>
      </c>
      <c r="O1021" s="137">
        <v>7.2470397598469702</v>
      </c>
      <c r="P1021" s="137">
        <v>9.9237428745924898</v>
      </c>
      <c r="Q1021" s="137">
        <v>20.388187207130301</v>
      </c>
      <c r="R1021" s="137">
        <v>4.2201599005753501</v>
      </c>
      <c r="S1021" s="137">
        <v>13.004606408061001</v>
      </c>
      <c r="T1021" s="137">
        <v>9.1968830559440899</v>
      </c>
      <c r="U1021" s="137">
        <v>7.3370096223732499</v>
      </c>
      <c r="V1021" s="1">
        <v>615385</v>
      </c>
      <c r="W1021" s="1">
        <v>970810</v>
      </c>
      <c r="X1021" s="1">
        <v>238720</v>
      </c>
      <c r="Y1021" s="1">
        <v>2259379</v>
      </c>
      <c r="Z1021" s="1">
        <v>190918</v>
      </c>
      <c r="AA1021" s="1">
        <v>81200</v>
      </c>
      <c r="AB1021" s="1">
        <v>901969</v>
      </c>
      <c r="AC1021" s="1">
        <v>253082</v>
      </c>
      <c r="AD1021" s="1">
        <v>275810</v>
      </c>
      <c r="AE1021" s="1">
        <v>107200</v>
      </c>
      <c r="AH1021" s="136">
        <f t="shared" si="15"/>
        <v>37988</v>
      </c>
      <c r="AI1021" s="177">
        <f>HLOOKUP(附加题模型!$E$2,历史数据!$B$3:$K$5000,ROW(A1019),)</f>
        <v>7.5585534297983701</v>
      </c>
      <c r="AJ1021" s="177">
        <f>HLOOKUP(附加题模型!$E$2,历史数据!$L$3:$U$5000,ROW(A1019),)</f>
        <v>7.3370096223732499</v>
      </c>
    </row>
    <row r="1022" spans="1:36" x14ac:dyDescent="0.2">
      <c r="A1022" s="148">
        <v>37991</v>
      </c>
      <c r="B1022" s="137">
        <v>11.300262826866399</v>
      </c>
      <c r="C1022" s="137">
        <v>38.5404683236032</v>
      </c>
      <c r="D1022" s="137">
        <v>6.7939047470901404</v>
      </c>
      <c r="E1022" s="137">
        <v>7.2064400973268201</v>
      </c>
      <c r="F1022" s="137">
        <v>9.8707455828723702</v>
      </c>
      <c r="G1022" s="137">
        <v>20.0838859055314</v>
      </c>
      <c r="H1022" s="137">
        <v>4.2201599005753501</v>
      </c>
      <c r="I1022" s="137">
        <v>12.9850799720128</v>
      </c>
      <c r="J1022" s="137">
        <v>9.1968830559440899</v>
      </c>
      <c r="K1022" s="137">
        <v>7.4673295090939096</v>
      </c>
      <c r="L1022" s="137">
        <v>11.1604080889102</v>
      </c>
      <c r="M1022" s="137">
        <v>38.5404683236032</v>
      </c>
      <c r="N1022" s="137">
        <v>6.9637523657673901</v>
      </c>
      <c r="O1022" s="137">
        <v>7.3079392536272003</v>
      </c>
      <c r="P1022" s="137">
        <v>9.3407726656711692</v>
      </c>
      <c r="Q1022" s="137">
        <v>20.540337857929799</v>
      </c>
      <c r="R1022" s="137">
        <v>4.2607383611578102</v>
      </c>
      <c r="S1022" s="137">
        <v>13.004606408061001</v>
      </c>
      <c r="T1022" s="137">
        <v>9.3491493317047603</v>
      </c>
      <c r="U1022" s="137">
        <v>7.3370096223732499</v>
      </c>
      <c r="V1022" s="1">
        <v>1223936</v>
      </c>
      <c r="W1022" s="1">
        <v>613822</v>
      </c>
      <c r="X1022" s="1">
        <v>540768</v>
      </c>
      <c r="Y1022" s="1">
        <v>1675161</v>
      </c>
      <c r="Z1022" s="1">
        <v>409627</v>
      </c>
      <c r="AA1022" s="1">
        <v>193058</v>
      </c>
      <c r="AB1022" s="1">
        <v>1086008</v>
      </c>
      <c r="AC1022" s="1">
        <v>644952</v>
      </c>
      <c r="AD1022" s="1">
        <v>589154</v>
      </c>
      <c r="AE1022" s="1">
        <v>210543</v>
      </c>
      <c r="AH1022" s="136">
        <f t="shared" si="15"/>
        <v>37991</v>
      </c>
      <c r="AI1022" s="177">
        <f>HLOOKUP(附加题模型!$E$2,历史数据!$B$3:$K$5000,ROW(A1020),)</f>
        <v>7.4673295090939096</v>
      </c>
      <c r="AJ1022" s="177">
        <f>HLOOKUP(附加题模型!$E$2,历史数据!$L$3:$U$5000,ROW(A1020),)</f>
        <v>7.3370096223732499</v>
      </c>
    </row>
    <row r="1023" spans="1:36" x14ac:dyDescent="0.2">
      <c r="A1023" s="148">
        <v>37992</v>
      </c>
      <c r="B1023" s="137">
        <v>11.132437141318899</v>
      </c>
      <c r="C1023" s="137">
        <v>40.4446416597496</v>
      </c>
      <c r="D1023" s="137">
        <v>6.9955987942693802</v>
      </c>
      <c r="E1023" s="137">
        <v>7.2876394223671301</v>
      </c>
      <c r="F1023" s="137">
        <v>9.1420328217207203</v>
      </c>
      <c r="G1023" s="137">
        <v>20.555552923009799</v>
      </c>
      <c r="H1023" s="137">
        <v>4.2607383611578102</v>
      </c>
      <c r="I1023" s="137">
        <v>13.004606408061001</v>
      </c>
      <c r="J1023" s="137">
        <v>9.3897536719076005</v>
      </c>
      <c r="K1023" s="137">
        <v>7.1675937696363903</v>
      </c>
      <c r="L1023" s="137">
        <v>10.908669560588899</v>
      </c>
      <c r="M1023" s="137">
        <v>38.768969123940799</v>
      </c>
      <c r="N1023" s="137">
        <v>7.1017535559426603</v>
      </c>
      <c r="O1023" s="137">
        <v>7.4500380724477298</v>
      </c>
      <c r="P1023" s="137">
        <v>9.0890355300006007</v>
      </c>
      <c r="Q1023" s="137">
        <v>20.4490474674501</v>
      </c>
      <c r="R1023" s="137">
        <v>4.2303045157209702</v>
      </c>
      <c r="S1023" s="137">
        <v>12.8093420475796</v>
      </c>
      <c r="T1023" s="137">
        <v>9.2374873961469408</v>
      </c>
      <c r="U1023" s="137">
        <v>7.1284978036201903</v>
      </c>
      <c r="V1023" s="1">
        <v>2307116</v>
      </c>
      <c r="W1023" s="1">
        <v>4972799</v>
      </c>
      <c r="X1023" s="1">
        <v>812105</v>
      </c>
      <c r="Y1023" s="1">
        <v>1784552</v>
      </c>
      <c r="Z1023" s="1">
        <v>306504</v>
      </c>
      <c r="AA1023" s="1">
        <v>93822</v>
      </c>
      <c r="AB1023" s="1">
        <v>1279610</v>
      </c>
      <c r="AC1023" s="1">
        <v>677055</v>
      </c>
      <c r="AD1023" s="1">
        <v>539252</v>
      </c>
      <c r="AE1023" s="1">
        <v>272000</v>
      </c>
      <c r="AH1023" s="136">
        <f t="shared" si="15"/>
        <v>37992</v>
      </c>
      <c r="AI1023" s="177">
        <f>HLOOKUP(附加题模型!$E$2,历史数据!$B$3:$K$5000,ROW(A1021),)</f>
        <v>7.1675937696363903</v>
      </c>
      <c r="AJ1023" s="177">
        <f>HLOOKUP(附加题模型!$E$2,历史数据!$L$3:$U$5000,ROW(A1021),)</f>
        <v>7.1284978036201903</v>
      </c>
    </row>
    <row r="1024" spans="1:36" x14ac:dyDescent="0.2">
      <c r="A1024" s="148">
        <v>37993</v>
      </c>
      <c r="B1024" s="137">
        <v>10.908669560588899</v>
      </c>
      <c r="C1024" s="137">
        <v>40.673142460087199</v>
      </c>
      <c r="D1024" s="137">
        <v>7.1123690321099904</v>
      </c>
      <c r="E1024" s="137">
        <v>7.4906377349678799</v>
      </c>
      <c r="F1024" s="137">
        <v>9.0890355300006007</v>
      </c>
      <c r="G1024" s="137">
        <v>20.540337857929799</v>
      </c>
      <c r="H1024" s="137">
        <v>4.2201599005753501</v>
      </c>
      <c r="I1024" s="137">
        <v>12.8093420475796</v>
      </c>
      <c r="J1024" s="137">
        <v>9.2171852260455207</v>
      </c>
      <c r="K1024" s="137">
        <v>7.1675937696363903</v>
      </c>
      <c r="L1024" s="137">
        <v>11.1883790365014</v>
      </c>
      <c r="M1024" s="137">
        <v>38.997469924278299</v>
      </c>
      <c r="N1024" s="137">
        <v>7.2291392699505996</v>
      </c>
      <c r="O1024" s="137">
        <v>7.6124367225283303</v>
      </c>
      <c r="P1024" s="137">
        <v>9.0757862070705695</v>
      </c>
      <c r="Q1024" s="137">
        <v>20.738133703969101</v>
      </c>
      <c r="R1024" s="137">
        <v>4.3621845126139496</v>
      </c>
      <c r="S1024" s="137">
        <v>12.6921834312908</v>
      </c>
      <c r="T1024" s="137">
        <v>9.4709623523132898</v>
      </c>
      <c r="U1024" s="137">
        <v>6.8287620641626701</v>
      </c>
      <c r="V1024" s="1">
        <v>1438377</v>
      </c>
      <c r="W1024" s="1">
        <v>2106150</v>
      </c>
      <c r="X1024" s="1">
        <v>1230517</v>
      </c>
      <c r="Y1024" s="1">
        <v>2276546</v>
      </c>
      <c r="Z1024" s="1">
        <v>217340</v>
      </c>
      <c r="AA1024" s="1">
        <v>166350</v>
      </c>
      <c r="AB1024" s="1">
        <v>1491963</v>
      </c>
      <c r="AC1024" s="1">
        <v>1034298</v>
      </c>
      <c r="AD1024" s="1">
        <v>875406</v>
      </c>
      <c r="AE1024" s="1">
        <v>722830</v>
      </c>
      <c r="AH1024" s="136">
        <f t="shared" si="15"/>
        <v>37993</v>
      </c>
      <c r="AI1024" s="177">
        <f>HLOOKUP(附加题模型!$E$2,历史数据!$B$3:$K$5000,ROW(A1022),)</f>
        <v>7.1675937696363903</v>
      </c>
      <c r="AJ1024" s="177">
        <f>HLOOKUP(附加题模型!$E$2,历史数据!$L$3:$U$5000,ROW(A1022),)</f>
        <v>6.8287620641626701</v>
      </c>
    </row>
    <row r="1025" spans="1:36" x14ac:dyDescent="0.2">
      <c r="A1025" s="148">
        <v>37994</v>
      </c>
      <c r="B1025" s="137">
        <v>11.1883790365014</v>
      </c>
      <c r="C1025" s="137">
        <v>38.616635257049097</v>
      </c>
      <c r="D1025" s="137">
        <v>7.2291392699505996</v>
      </c>
      <c r="E1025" s="137">
        <v>7.5210874818579896</v>
      </c>
      <c r="F1025" s="137">
        <v>9.0890355300006007</v>
      </c>
      <c r="G1025" s="137">
        <v>20.935929550008499</v>
      </c>
      <c r="H1025" s="137">
        <v>4.3926183580507896</v>
      </c>
      <c r="I1025" s="137">
        <v>12.6921834312908</v>
      </c>
      <c r="J1025" s="137">
        <v>9.4709623523132898</v>
      </c>
      <c r="K1025" s="137">
        <v>6.8548260415067999</v>
      </c>
      <c r="L1025" s="137">
        <v>11.3841756696402</v>
      </c>
      <c r="M1025" s="137">
        <v>38.388134456711498</v>
      </c>
      <c r="N1025" s="137">
        <v>7.2716011746199198</v>
      </c>
      <c r="O1025" s="137">
        <v>7.5718370600081801</v>
      </c>
      <c r="P1025" s="137">
        <v>9.2877753739510496</v>
      </c>
      <c r="Q1025" s="137">
        <v>22.8073825548421</v>
      </c>
      <c r="R1025" s="137">
        <v>4.43319681863324</v>
      </c>
      <c r="S1025" s="137">
        <v>12.926500663868399</v>
      </c>
      <c r="T1025" s="137">
        <v>9.6536818832260796</v>
      </c>
      <c r="U1025" s="137">
        <v>7.1675937696363903</v>
      </c>
      <c r="V1025" s="1">
        <v>1649715</v>
      </c>
      <c r="W1025" s="1">
        <v>3092412</v>
      </c>
      <c r="X1025" s="1">
        <v>1017098</v>
      </c>
      <c r="Y1025" s="1">
        <v>1690590</v>
      </c>
      <c r="Z1025" s="1">
        <v>300525</v>
      </c>
      <c r="AA1025" s="1">
        <v>604175</v>
      </c>
      <c r="AB1025" s="1">
        <v>2142119</v>
      </c>
      <c r="AC1025" s="1">
        <v>916162</v>
      </c>
      <c r="AD1025" s="1">
        <v>2294234</v>
      </c>
      <c r="AE1025" s="1">
        <v>278792</v>
      </c>
      <c r="AH1025" s="136">
        <f t="shared" si="15"/>
        <v>37994</v>
      </c>
      <c r="AI1025" s="177">
        <f>HLOOKUP(附加题模型!$E$2,历史数据!$B$3:$K$5000,ROW(A1023),)</f>
        <v>6.8548260415067999</v>
      </c>
      <c r="AJ1025" s="177">
        <f>HLOOKUP(附加题模型!$E$2,历史数据!$L$3:$U$5000,ROW(A1023),)</f>
        <v>7.1675937696363903</v>
      </c>
    </row>
    <row r="1026" spans="1:36" x14ac:dyDescent="0.2">
      <c r="A1026" s="148">
        <v>37995</v>
      </c>
      <c r="B1026" s="137">
        <v>11.4121466172314</v>
      </c>
      <c r="C1026" s="137">
        <v>38.388134456711498</v>
      </c>
      <c r="D1026" s="137">
        <v>7.38837141246053</v>
      </c>
      <c r="E1026" s="137">
        <v>7.5718370600081801</v>
      </c>
      <c r="F1026" s="137">
        <v>9.4202686032513494</v>
      </c>
      <c r="G1026" s="137">
        <v>23.492060483439701</v>
      </c>
      <c r="H1026" s="137">
        <v>4.4129075883420201</v>
      </c>
      <c r="I1026" s="137">
        <v>12.9655535359647</v>
      </c>
      <c r="J1026" s="137">
        <v>9.7653438187839008</v>
      </c>
      <c r="K1026" s="137">
        <v>7.4542975204218402</v>
      </c>
      <c r="L1026" s="137">
        <v>11.635914197961499</v>
      </c>
      <c r="M1026" s="137">
        <v>38.616635257049097</v>
      </c>
      <c r="N1026" s="137">
        <v>7.3459095077912098</v>
      </c>
      <c r="O1026" s="137">
        <v>7.4703379037078097</v>
      </c>
      <c r="P1026" s="137">
        <v>9.3672713115312298</v>
      </c>
      <c r="Q1026" s="137">
        <v>22.518296318323099</v>
      </c>
      <c r="R1026" s="137">
        <v>4.3418952823227199</v>
      </c>
      <c r="S1026" s="137">
        <v>12.6531305591945</v>
      </c>
      <c r="T1026" s="137">
        <v>9.4912645224147099</v>
      </c>
      <c r="U1026" s="137">
        <v>7.1936577469805201</v>
      </c>
      <c r="V1026" s="1">
        <v>3559623</v>
      </c>
      <c r="W1026" s="1">
        <v>2099620</v>
      </c>
      <c r="X1026" s="1">
        <v>2210897</v>
      </c>
      <c r="Y1026" s="1">
        <v>1635653</v>
      </c>
      <c r="Z1026" s="1">
        <v>328141</v>
      </c>
      <c r="AA1026" s="1">
        <v>946577</v>
      </c>
      <c r="AB1026" s="1">
        <v>1440880</v>
      </c>
      <c r="AC1026" s="1">
        <v>772500</v>
      </c>
      <c r="AD1026" s="1">
        <v>1232200</v>
      </c>
      <c r="AE1026" s="1">
        <v>218201</v>
      </c>
      <c r="AH1026" s="136">
        <f t="shared" si="15"/>
        <v>37995</v>
      </c>
      <c r="AI1026" s="177">
        <f>HLOOKUP(附加题模型!$E$2,历史数据!$B$3:$K$5000,ROW(A1024),)</f>
        <v>7.4542975204218402</v>
      </c>
      <c r="AJ1026" s="177">
        <f>HLOOKUP(附加题模型!$E$2,历史数据!$L$3:$U$5000,ROW(A1024),)</f>
        <v>7.1936577469805201</v>
      </c>
    </row>
    <row r="1027" spans="1:36" x14ac:dyDescent="0.2">
      <c r="A1027" s="148">
        <v>37998</v>
      </c>
      <c r="B1027" s="137">
        <v>11.635914197961499</v>
      </c>
      <c r="C1027" s="137">
        <v>38.235800589819803</v>
      </c>
      <c r="D1027" s="137">
        <v>7.4308333171298404</v>
      </c>
      <c r="E1027" s="137">
        <v>7.4094384099275796</v>
      </c>
      <c r="F1027" s="137">
        <v>9.5527618325516492</v>
      </c>
      <c r="G1027" s="137">
        <v>22.518296318323099</v>
      </c>
      <c r="H1027" s="137">
        <v>4.3418952823227199</v>
      </c>
      <c r="I1027" s="137">
        <v>12.672656995242599</v>
      </c>
      <c r="J1027" s="137">
        <v>9.4811134373639998</v>
      </c>
      <c r="K1027" s="137">
        <v>7.1936577469805201</v>
      </c>
      <c r="L1027" s="137">
        <v>11.999536516647799</v>
      </c>
      <c r="M1027" s="137">
        <v>39.3783045915076</v>
      </c>
      <c r="N1027" s="137">
        <v>7.5369880788031196</v>
      </c>
      <c r="O1027" s="137">
        <v>7.3992884942975401</v>
      </c>
      <c r="P1027" s="137">
        <v>9.4865152179015002</v>
      </c>
      <c r="Q1027" s="137">
        <v>22.213995016724098</v>
      </c>
      <c r="R1027" s="137">
        <v>4.3520398974683303</v>
      </c>
      <c r="S1027" s="137">
        <v>12.5750248150019</v>
      </c>
      <c r="T1027" s="137">
        <v>9.4506601822118697</v>
      </c>
      <c r="U1027" s="137">
        <v>7.3891375770615104</v>
      </c>
      <c r="V1027" s="1">
        <v>4401510</v>
      </c>
      <c r="W1027" s="1">
        <v>2305287</v>
      </c>
      <c r="X1027" s="1">
        <v>1118907</v>
      </c>
      <c r="Y1027" s="1">
        <v>837065</v>
      </c>
      <c r="Z1027" s="1">
        <v>166349</v>
      </c>
      <c r="AA1027" s="1">
        <v>256714</v>
      </c>
      <c r="AB1027" s="1">
        <v>951500</v>
      </c>
      <c r="AC1027" s="1">
        <v>531742</v>
      </c>
      <c r="AD1027" s="1">
        <v>1054000</v>
      </c>
      <c r="AE1027" s="1">
        <v>169173</v>
      </c>
      <c r="AH1027" s="136">
        <f t="shared" si="15"/>
        <v>37998</v>
      </c>
      <c r="AI1027" s="177">
        <f>HLOOKUP(附加题模型!$E$2,历史数据!$B$3:$K$5000,ROW(A1025),)</f>
        <v>7.1936577469805201</v>
      </c>
      <c r="AJ1027" s="177">
        <f>HLOOKUP(附加题模型!$E$2,历史数据!$L$3:$U$5000,ROW(A1025),)</f>
        <v>7.3891375770615104</v>
      </c>
    </row>
    <row r="1028" spans="1:36" x14ac:dyDescent="0.2">
      <c r="A1028" s="148">
        <v>37999</v>
      </c>
      <c r="B1028" s="137">
        <v>12.167362202195299</v>
      </c>
      <c r="C1028" s="137">
        <v>39.225970724615898</v>
      </c>
      <c r="D1028" s="137">
        <v>7.5900654596397699</v>
      </c>
      <c r="E1028" s="137">
        <v>7.3992884942975401</v>
      </c>
      <c r="F1028" s="137">
        <v>9.4865152179015002</v>
      </c>
      <c r="G1028" s="137">
        <v>22.290070342123801</v>
      </c>
      <c r="H1028" s="137">
        <v>4.37232912775956</v>
      </c>
      <c r="I1028" s="137">
        <v>12.5750248150019</v>
      </c>
      <c r="J1028" s="137">
        <v>9.52171777756684</v>
      </c>
      <c r="K1028" s="137">
        <v>7.1675937696363903</v>
      </c>
      <c r="L1028" s="137">
        <v>12.2792459925603</v>
      </c>
      <c r="M1028" s="137">
        <v>39.835306192182799</v>
      </c>
      <c r="N1028" s="137">
        <v>7.6643737928110598</v>
      </c>
      <c r="O1028" s="137">
        <v>7.5413873131180704</v>
      </c>
      <c r="P1028" s="137">
        <v>9.5395125096216198</v>
      </c>
      <c r="Q1028" s="137">
        <v>22.503081253243099</v>
      </c>
      <c r="R1028" s="137">
        <v>4.4534860489244696</v>
      </c>
      <c r="S1028" s="137">
        <v>12.731236303387</v>
      </c>
      <c r="T1028" s="137">
        <v>9.83640141413888</v>
      </c>
      <c r="U1028" s="137">
        <v>7.48036149776597</v>
      </c>
      <c r="V1028" s="1">
        <v>7373989</v>
      </c>
      <c r="W1028" s="1">
        <v>2829755</v>
      </c>
      <c r="X1028" s="1">
        <v>1257193</v>
      </c>
      <c r="Y1028" s="1">
        <v>1085940</v>
      </c>
      <c r="Z1028" s="1">
        <v>348452</v>
      </c>
      <c r="AA1028" s="1">
        <v>233826</v>
      </c>
      <c r="AB1028" s="1">
        <v>1238441</v>
      </c>
      <c r="AC1028" s="1">
        <v>602210</v>
      </c>
      <c r="AD1028" s="1">
        <v>1986787</v>
      </c>
      <c r="AE1028" s="1">
        <v>224282</v>
      </c>
      <c r="AH1028" s="136">
        <f t="shared" si="15"/>
        <v>37999</v>
      </c>
      <c r="AI1028" s="177">
        <f>HLOOKUP(附加题模型!$E$2,历史数据!$B$3:$K$5000,ROW(A1026),)</f>
        <v>7.1675937696363903</v>
      </c>
      <c r="AJ1028" s="177">
        <f>HLOOKUP(附加题模型!$E$2,历史数据!$L$3:$U$5000,ROW(A1026),)</f>
        <v>7.48036149776597</v>
      </c>
    </row>
    <row r="1029" spans="1:36" x14ac:dyDescent="0.2">
      <c r="A1029" s="148">
        <v>38000</v>
      </c>
      <c r="B1029" s="137">
        <v>12.2792459925603</v>
      </c>
      <c r="C1029" s="137">
        <v>40.216140859412</v>
      </c>
      <c r="D1029" s="137">
        <v>7.8554523638229803</v>
      </c>
      <c r="E1029" s="137">
        <v>7.5413873131180704</v>
      </c>
      <c r="F1029" s="137">
        <v>9.5395125096216198</v>
      </c>
      <c r="G1029" s="137">
        <v>22.3813607326035</v>
      </c>
      <c r="H1029" s="137">
        <v>4.4636306640700898</v>
      </c>
      <c r="I1029" s="137">
        <v>12.770289175483301</v>
      </c>
      <c r="J1029" s="137">
        <v>9.9480633496966995</v>
      </c>
      <c r="K1029" s="137">
        <v>7.5455214411263096</v>
      </c>
      <c r="L1029" s="137">
        <v>12.027507464238999</v>
      </c>
      <c r="M1029" s="137">
        <v>39.1498037911701</v>
      </c>
      <c r="N1029" s="137">
        <v>7.7705285544843496</v>
      </c>
      <c r="O1029" s="137">
        <v>7.4094384099275796</v>
      </c>
      <c r="P1029" s="137">
        <v>9.5130138637615609</v>
      </c>
      <c r="Q1029" s="137">
        <v>21.894478650045201</v>
      </c>
      <c r="R1029" s="137">
        <v>4.5853660458174499</v>
      </c>
      <c r="S1029" s="137">
        <v>12.672656995242599</v>
      </c>
      <c r="T1029" s="137">
        <v>10.090178540406701</v>
      </c>
      <c r="U1029" s="137">
        <v>7.5194574637821701</v>
      </c>
      <c r="V1029" s="1">
        <v>2075749</v>
      </c>
      <c r="W1029" s="1">
        <v>3547246</v>
      </c>
      <c r="X1029" s="1">
        <v>1359824</v>
      </c>
      <c r="Y1029" s="1">
        <v>502095</v>
      </c>
      <c r="Z1029" s="1">
        <v>174531</v>
      </c>
      <c r="AA1029" s="1">
        <v>158470</v>
      </c>
      <c r="AB1029" s="1">
        <v>2199565</v>
      </c>
      <c r="AC1029" s="1">
        <v>333532</v>
      </c>
      <c r="AD1029" s="1">
        <v>2925532</v>
      </c>
      <c r="AE1029" s="1">
        <v>85610</v>
      </c>
      <c r="AH1029" s="136">
        <f t="shared" si="15"/>
        <v>38000</v>
      </c>
      <c r="AI1029" s="177">
        <f>HLOOKUP(附加题模型!$E$2,历史数据!$B$3:$K$5000,ROW(A1027),)</f>
        <v>7.5455214411263096</v>
      </c>
      <c r="AJ1029" s="177">
        <f>HLOOKUP(附加题模型!$E$2,历史数据!$L$3:$U$5000,ROW(A1027),)</f>
        <v>7.5194574637821701</v>
      </c>
    </row>
    <row r="1030" spans="1:36" x14ac:dyDescent="0.2">
      <c r="A1030" s="148">
        <v>38001</v>
      </c>
      <c r="B1030" s="137">
        <v>11.999536516647799</v>
      </c>
      <c r="C1030" s="137">
        <v>39.1498037911701</v>
      </c>
      <c r="D1030" s="137">
        <v>7.8448368876556502</v>
      </c>
      <c r="E1030" s="137">
        <v>7.3891385786674997</v>
      </c>
      <c r="F1030" s="137">
        <v>9.4732658949714708</v>
      </c>
      <c r="G1030" s="137">
        <v>21.909693715125101</v>
      </c>
      <c r="H1030" s="137">
        <v>4.59551066096307</v>
      </c>
      <c r="I1030" s="137">
        <v>12.750762739435199</v>
      </c>
      <c r="J1030" s="137">
        <v>10.0800274553559</v>
      </c>
      <c r="K1030" s="137">
        <v>7.5585534297983701</v>
      </c>
      <c r="L1030" s="137">
        <v>11.803739883508999</v>
      </c>
      <c r="M1030" s="137">
        <v>39.1498037911701</v>
      </c>
      <c r="N1030" s="137">
        <v>7.6006809358070901</v>
      </c>
      <c r="O1030" s="137">
        <v>7.2267399285869001</v>
      </c>
      <c r="P1030" s="137">
        <v>9.8442469370123096</v>
      </c>
      <c r="Q1030" s="137">
        <v>21.9857690405249</v>
      </c>
      <c r="R1030" s="137">
        <v>4.5042091246525402</v>
      </c>
      <c r="S1030" s="137">
        <v>12.535971942905601</v>
      </c>
      <c r="T1030" s="137">
        <v>9.9074590094938593</v>
      </c>
      <c r="U1030" s="137">
        <v>7.4021695657335798</v>
      </c>
      <c r="V1030" s="1">
        <v>1413186</v>
      </c>
      <c r="W1030" s="1">
        <v>1737406</v>
      </c>
      <c r="X1030" s="1">
        <v>724052</v>
      </c>
      <c r="Y1030" s="1">
        <v>877675</v>
      </c>
      <c r="Z1030" s="1">
        <v>447204</v>
      </c>
      <c r="AA1030" s="1">
        <v>115412</v>
      </c>
      <c r="AB1030" s="1">
        <v>1332192</v>
      </c>
      <c r="AC1030" s="1">
        <v>345032</v>
      </c>
      <c r="AD1030" s="1">
        <v>1657845</v>
      </c>
      <c r="AE1030" s="1">
        <v>229000</v>
      </c>
      <c r="AH1030" s="136">
        <f t="shared" ref="AH1030:AH1093" si="16">A1030</f>
        <v>38001</v>
      </c>
      <c r="AI1030" s="177">
        <f>HLOOKUP(附加题模型!$E$2,历史数据!$B$3:$K$5000,ROW(A1028),)</f>
        <v>7.5585534297983701</v>
      </c>
      <c r="AJ1030" s="177">
        <f>HLOOKUP(附加题模型!$E$2,历史数据!$L$3:$U$5000,ROW(A1028),)</f>
        <v>7.4021695657335798</v>
      </c>
    </row>
    <row r="1031" spans="1:36" x14ac:dyDescent="0.2">
      <c r="A1031" s="148">
        <v>38002</v>
      </c>
      <c r="B1031" s="137">
        <v>11.7757689359177</v>
      </c>
      <c r="C1031" s="137">
        <v>38.768969123940799</v>
      </c>
      <c r="D1031" s="137">
        <v>7.5688345073051098</v>
      </c>
      <c r="E1031" s="137">
        <v>7.2267399285869001</v>
      </c>
      <c r="F1031" s="137">
        <v>9.8044989682222194</v>
      </c>
      <c r="G1031" s="137">
        <v>22.350930602443601</v>
      </c>
      <c r="H1031" s="137">
        <v>4.5650768155262202</v>
      </c>
      <c r="I1031" s="137">
        <v>12.535971942905601</v>
      </c>
      <c r="J1031" s="137">
        <v>9.8973079244431492</v>
      </c>
      <c r="K1031" s="137">
        <v>7.5324894524542403</v>
      </c>
      <c r="L1031" s="137">
        <v>11.859681778691501</v>
      </c>
      <c r="M1031" s="137">
        <v>38.692802190494902</v>
      </c>
      <c r="N1031" s="137">
        <v>7.6962202213130499</v>
      </c>
      <c r="O1031" s="137">
        <v>7.41958832555762</v>
      </c>
      <c r="P1031" s="137">
        <v>9.6985043847819803</v>
      </c>
      <c r="Q1031" s="137">
        <v>23.050823596121202</v>
      </c>
      <c r="R1031" s="137">
        <v>4.5143537397981603</v>
      </c>
      <c r="S1031" s="137">
        <v>12.535971942905601</v>
      </c>
      <c r="T1031" s="137">
        <v>9.9683655197981196</v>
      </c>
      <c r="U1031" s="137">
        <v>7.4282335430777104</v>
      </c>
      <c r="V1031" s="1">
        <v>1249284</v>
      </c>
      <c r="W1031" s="1">
        <v>2710185</v>
      </c>
      <c r="X1031" s="1">
        <v>595801</v>
      </c>
      <c r="Y1031" s="1">
        <v>773227</v>
      </c>
      <c r="Z1031" s="1">
        <v>212447</v>
      </c>
      <c r="AA1031" s="1">
        <v>261166</v>
      </c>
      <c r="AB1031" s="1">
        <v>1139627</v>
      </c>
      <c r="AC1031" s="1">
        <v>414095</v>
      </c>
      <c r="AD1031" s="1">
        <v>1039440</v>
      </c>
      <c r="AE1031" s="1">
        <v>224185</v>
      </c>
      <c r="AH1031" s="136">
        <f t="shared" si="16"/>
        <v>38002</v>
      </c>
      <c r="AI1031" s="177">
        <f>HLOOKUP(附加题模型!$E$2,历史数据!$B$3:$K$5000,ROW(A1029),)</f>
        <v>7.5324894524542403</v>
      </c>
      <c r="AJ1031" s="177">
        <f>HLOOKUP(附加题模型!$E$2,历史数据!$L$3:$U$5000,ROW(A1029),)</f>
        <v>7.4282335430777104</v>
      </c>
    </row>
    <row r="1032" spans="1:36" x14ac:dyDescent="0.2">
      <c r="A1032" s="148">
        <v>38015</v>
      </c>
      <c r="B1032" s="137">
        <v>11.859681778691501</v>
      </c>
      <c r="C1032" s="137">
        <v>39.073636857724203</v>
      </c>
      <c r="D1032" s="137">
        <v>7.6962202213130499</v>
      </c>
      <c r="E1032" s="137">
        <v>7.3992884942975401</v>
      </c>
      <c r="F1032" s="137">
        <v>9.5527618325516492</v>
      </c>
      <c r="G1032" s="137">
        <v>23.126898921521001</v>
      </c>
      <c r="H1032" s="137">
        <v>4.5650768155262202</v>
      </c>
      <c r="I1032" s="137">
        <v>12.4578661987131</v>
      </c>
      <c r="J1032" s="137">
        <v>10.1307828806095</v>
      </c>
      <c r="K1032" s="137">
        <v>7.4673295090939096</v>
      </c>
      <c r="L1032" s="137">
        <v>12.167362202195299</v>
      </c>
      <c r="M1032" s="137">
        <v>39.759139258736901</v>
      </c>
      <c r="N1032" s="137">
        <v>7.7599130783170196</v>
      </c>
      <c r="O1032" s="137">
        <v>7.7646854569789001</v>
      </c>
      <c r="P1032" s="137">
        <v>9.9767401663126094</v>
      </c>
      <c r="Q1032" s="137">
        <v>24.009372696158</v>
      </c>
      <c r="R1032" s="137">
        <v>4.6563783518367501</v>
      </c>
      <c r="S1032" s="137">
        <v>12.926500663868399</v>
      </c>
      <c r="T1032" s="137">
        <v>10.2119915610152</v>
      </c>
      <c r="U1032" s="137">
        <v>7.5455214411263096</v>
      </c>
      <c r="V1032" s="1">
        <v>1549483</v>
      </c>
      <c r="W1032" s="1">
        <v>1552890</v>
      </c>
      <c r="X1032" s="1">
        <v>673280</v>
      </c>
      <c r="Y1032" s="1">
        <v>1118507</v>
      </c>
      <c r="Z1032" s="1">
        <v>213271</v>
      </c>
      <c r="AA1032" s="1">
        <v>336486</v>
      </c>
      <c r="AB1032" s="1">
        <v>1457966</v>
      </c>
      <c r="AC1032" s="1">
        <v>520679</v>
      </c>
      <c r="AD1032" s="1">
        <v>837040</v>
      </c>
      <c r="AE1032" s="1">
        <v>115428</v>
      </c>
      <c r="AH1032" s="136">
        <f t="shared" si="16"/>
        <v>38015</v>
      </c>
      <c r="AI1032" s="177">
        <f>HLOOKUP(附加题模型!$E$2,历史数据!$B$3:$K$5000,ROW(A1030),)</f>
        <v>7.4673295090939096</v>
      </c>
      <c r="AJ1032" s="177">
        <f>HLOOKUP(附加题模型!$E$2,历史数据!$L$3:$U$5000,ROW(A1030),)</f>
        <v>7.5455214411263096</v>
      </c>
    </row>
    <row r="1033" spans="1:36" x14ac:dyDescent="0.2">
      <c r="A1033" s="148">
        <v>38016</v>
      </c>
      <c r="B1033" s="137">
        <v>12.167362202195299</v>
      </c>
      <c r="C1033" s="137">
        <v>39.606805391845199</v>
      </c>
      <c r="D1033" s="137">
        <v>7.8129904591536601</v>
      </c>
      <c r="E1033" s="137">
        <v>7.89663436016939</v>
      </c>
      <c r="F1033" s="137">
        <v>10.042986780962799</v>
      </c>
      <c r="G1033" s="137">
        <v>24.176738412037398</v>
      </c>
      <c r="H1033" s="137">
        <v>4.6563783518367501</v>
      </c>
      <c r="I1033" s="137">
        <v>12.9850799720128</v>
      </c>
      <c r="J1033" s="137">
        <v>10.252595901217999</v>
      </c>
      <c r="K1033" s="137">
        <v>7.6106813844866403</v>
      </c>
      <c r="L1033" s="137">
        <v>12.139391254604</v>
      </c>
      <c r="M1033" s="137">
        <v>39.302137658061802</v>
      </c>
      <c r="N1033" s="137">
        <v>7.5688345073051098</v>
      </c>
      <c r="O1033" s="137">
        <v>7.6834861319385999</v>
      </c>
      <c r="P1033" s="137">
        <v>10.9704393860649</v>
      </c>
      <c r="Q1033" s="137">
        <v>22.959533205641598</v>
      </c>
      <c r="R1033" s="137">
        <v>4.6969568124191996</v>
      </c>
      <c r="S1033" s="137">
        <v>13.0436592801573</v>
      </c>
      <c r="T1033" s="137">
        <v>9.8668546692910102</v>
      </c>
      <c r="U1033" s="137">
        <v>7.6237133731586999</v>
      </c>
      <c r="V1033" s="1">
        <v>1892123</v>
      </c>
      <c r="W1033" s="1">
        <v>1171744</v>
      </c>
      <c r="X1033" s="1">
        <v>669153</v>
      </c>
      <c r="Y1033" s="1">
        <v>2170773</v>
      </c>
      <c r="Z1033" s="1">
        <v>492228</v>
      </c>
      <c r="AA1033" s="1">
        <v>253349</v>
      </c>
      <c r="AB1033" s="1">
        <v>1955526</v>
      </c>
      <c r="AC1033" s="1">
        <v>1159945</v>
      </c>
      <c r="AD1033" s="1">
        <v>973800</v>
      </c>
      <c r="AE1033" s="1">
        <v>281101</v>
      </c>
      <c r="AH1033" s="136">
        <f t="shared" si="16"/>
        <v>38016</v>
      </c>
      <c r="AI1033" s="177">
        <f>HLOOKUP(附加题模型!$E$2,历史数据!$B$3:$K$5000,ROW(A1031),)</f>
        <v>7.6106813844866403</v>
      </c>
      <c r="AJ1033" s="177">
        <f>HLOOKUP(附加题模型!$E$2,历史数据!$L$3:$U$5000,ROW(A1031),)</f>
        <v>7.6237133731586999</v>
      </c>
    </row>
    <row r="1034" spans="1:36" x14ac:dyDescent="0.2">
      <c r="A1034" s="148">
        <v>38019</v>
      </c>
      <c r="B1034" s="137">
        <v>12.195333149786499</v>
      </c>
      <c r="C1034" s="137">
        <v>39.606805391845199</v>
      </c>
      <c r="D1034" s="137">
        <v>8.3225333151854208</v>
      </c>
      <c r="E1034" s="137">
        <v>7.8154350351290898</v>
      </c>
      <c r="F1034" s="137">
        <v>11.1559299070853</v>
      </c>
      <c r="G1034" s="137">
        <v>22.944318140561599</v>
      </c>
      <c r="H1034" s="137">
        <v>4.7172460427104301</v>
      </c>
      <c r="I1034" s="137">
        <v>13.082712152253499</v>
      </c>
      <c r="J1034" s="137">
        <v>9.9785166048488296</v>
      </c>
      <c r="K1034" s="137">
        <v>7.6888733165190297</v>
      </c>
      <c r="L1034" s="137">
        <v>12.4191007305166</v>
      </c>
      <c r="M1034" s="137">
        <v>40.520808593195497</v>
      </c>
      <c r="N1034" s="137">
        <v>7.7811440306516797</v>
      </c>
      <c r="O1034" s="137">
        <v>7.8458847820192004</v>
      </c>
      <c r="P1034" s="137">
        <v>10.9704393860649</v>
      </c>
      <c r="Q1034" s="137">
        <v>23.370339962800099</v>
      </c>
      <c r="R1034" s="137">
        <v>4.80854757902096</v>
      </c>
      <c r="S1034" s="137">
        <v>13.3170293848312</v>
      </c>
      <c r="T1034" s="137">
        <v>10.090178540406701</v>
      </c>
      <c r="U1034" s="137">
        <v>7.8452571805838298</v>
      </c>
      <c r="V1034" s="1">
        <v>2966831</v>
      </c>
      <c r="W1034" s="1">
        <v>3033282</v>
      </c>
      <c r="X1034" s="1">
        <v>953196</v>
      </c>
      <c r="Y1034" s="1">
        <v>1237550</v>
      </c>
      <c r="Z1034" s="1">
        <v>1007092</v>
      </c>
      <c r="AA1034" s="1">
        <v>239491</v>
      </c>
      <c r="AB1034" s="1">
        <v>2832761</v>
      </c>
      <c r="AC1034" s="1">
        <v>961071</v>
      </c>
      <c r="AD1034" s="1">
        <v>1135285</v>
      </c>
      <c r="AE1034" s="1">
        <v>265577</v>
      </c>
      <c r="AH1034" s="136">
        <f t="shared" si="16"/>
        <v>38019</v>
      </c>
      <c r="AI1034" s="177">
        <f>HLOOKUP(附加题模型!$E$2,历史数据!$B$3:$K$5000,ROW(A1032),)</f>
        <v>7.6888733165190297</v>
      </c>
      <c r="AJ1034" s="177">
        <f>HLOOKUP(附加题模型!$E$2,历史数据!$L$3:$U$5000,ROW(A1032),)</f>
        <v>7.8452571805838298</v>
      </c>
    </row>
    <row r="1035" spans="1:36" x14ac:dyDescent="0.2">
      <c r="A1035" s="148">
        <v>38020</v>
      </c>
      <c r="B1035" s="137">
        <v>12.4191007305166</v>
      </c>
      <c r="C1035" s="137">
        <v>40.520808593195497</v>
      </c>
      <c r="D1035" s="137">
        <v>7.791759506819</v>
      </c>
      <c r="E1035" s="137">
        <v>7.8560346976492399</v>
      </c>
      <c r="F1035" s="137">
        <v>10.8644448026246</v>
      </c>
      <c r="G1035" s="137">
        <v>23.339909832640299</v>
      </c>
      <c r="H1035" s="137">
        <v>4.80854757902096</v>
      </c>
      <c r="I1035" s="137">
        <v>13.3170293848312</v>
      </c>
      <c r="J1035" s="137">
        <v>10.110480710508099</v>
      </c>
      <c r="K1035" s="137">
        <v>7.8452571805838298</v>
      </c>
      <c r="L1035" s="137">
        <v>12.726781154020401</v>
      </c>
      <c r="M1035" s="137">
        <v>41.130144060762298</v>
      </c>
      <c r="N1035" s="137">
        <v>7.7492976021496904</v>
      </c>
      <c r="O1035" s="137">
        <v>8.0184333477298502</v>
      </c>
      <c r="P1035" s="137">
        <v>10.8379461567646</v>
      </c>
      <c r="Q1035" s="137">
        <v>23.5681358088395</v>
      </c>
      <c r="R1035" s="137">
        <v>5.0317291122244603</v>
      </c>
      <c r="S1035" s="137">
        <v>13.492767309264501</v>
      </c>
      <c r="T1035" s="137">
        <v>10.465768687282999</v>
      </c>
      <c r="U1035" s="137">
        <v>7.8973851352720903</v>
      </c>
      <c r="V1035" s="1">
        <v>2750762</v>
      </c>
      <c r="W1035" s="1">
        <v>2712761</v>
      </c>
      <c r="X1035" s="1">
        <v>1190020</v>
      </c>
      <c r="Y1035" s="1">
        <v>1205147</v>
      </c>
      <c r="Z1035" s="1">
        <v>485293</v>
      </c>
      <c r="AA1035" s="1">
        <v>180236</v>
      </c>
      <c r="AB1035" s="1">
        <v>3583851</v>
      </c>
      <c r="AC1035" s="1">
        <v>911621</v>
      </c>
      <c r="AD1035" s="1">
        <v>1753502</v>
      </c>
      <c r="AE1035" s="1">
        <v>187978</v>
      </c>
      <c r="AH1035" s="136">
        <f t="shared" si="16"/>
        <v>38020</v>
      </c>
      <c r="AI1035" s="177">
        <f>HLOOKUP(附加题模型!$E$2,历史数据!$B$3:$K$5000,ROW(A1033),)</f>
        <v>7.8452571805838298</v>
      </c>
      <c r="AJ1035" s="177">
        <f>HLOOKUP(附加题模型!$E$2,历史数据!$L$3:$U$5000,ROW(A1033),)</f>
        <v>7.8973851352720903</v>
      </c>
    </row>
    <row r="1036" spans="1:36" x14ac:dyDescent="0.2">
      <c r="A1036" s="148">
        <v>38021</v>
      </c>
      <c r="B1036" s="137">
        <v>12.726781154020401</v>
      </c>
      <c r="C1036" s="137">
        <v>41.206310994208202</v>
      </c>
      <c r="D1036" s="137">
        <v>7.7705285544843496</v>
      </c>
      <c r="E1036" s="137">
        <v>8.0184333477298502</v>
      </c>
      <c r="F1036" s="137">
        <v>10.930691417274801</v>
      </c>
      <c r="G1036" s="137">
        <v>23.5681358088395</v>
      </c>
      <c r="H1036" s="137">
        <v>5.0317291122244603</v>
      </c>
      <c r="I1036" s="137">
        <v>13.570873053456999</v>
      </c>
      <c r="J1036" s="137">
        <v>10.4759197723337</v>
      </c>
      <c r="K1036" s="137">
        <v>7.8843531466000201</v>
      </c>
      <c r="L1036" s="137">
        <v>12.922577787159099</v>
      </c>
      <c r="M1036" s="137">
        <v>41.587145661437503</v>
      </c>
      <c r="N1036" s="137">
        <v>8.4286880768587107</v>
      </c>
      <c r="O1036" s="137">
        <v>8.0691829258800407</v>
      </c>
      <c r="P1036" s="137">
        <v>11.3281711051757</v>
      </c>
      <c r="Q1036" s="137">
        <v>24.055017891397799</v>
      </c>
      <c r="R1036" s="137">
        <v>5.0520183425156899</v>
      </c>
      <c r="S1036" s="137">
        <v>13.5903994895052</v>
      </c>
      <c r="T1036" s="137">
        <v>10.5571284527394</v>
      </c>
      <c r="U1036" s="137">
        <v>8.0146730333206904</v>
      </c>
      <c r="V1036" s="1">
        <v>3055251</v>
      </c>
      <c r="W1036" s="1">
        <v>2948240</v>
      </c>
      <c r="X1036" s="1">
        <v>2881028</v>
      </c>
      <c r="Y1036" s="1">
        <v>1242705</v>
      </c>
      <c r="Z1036" s="1">
        <v>755701</v>
      </c>
      <c r="AA1036" s="1">
        <v>340073</v>
      </c>
      <c r="AB1036" s="1">
        <v>2722107</v>
      </c>
      <c r="AC1036" s="1">
        <v>1299886</v>
      </c>
      <c r="AD1036" s="1">
        <v>1741567</v>
      </c>
      <c r="AE1036" s="1">
        <v>240459</v>
      </c>
      <c r="AH1036" s="136">
        <f t="shared" si="16"/>
        <v>38021</v>
      </c>
      <c r="AI1036" s="177">
        <f>HLOOKUP(附加题模型!$E$2,历史数据!$B$3:$K$5000,ROW(A1034),)</f>
        <v>7.8843531466000201</v>
      </c>
      <c r="AJ1036" s="177">
        <f>HLOOKUP(附加题模型!$E$2,历史数据!$L$3:$U$5000,ROW(A1034),)</f>
        <v>8.0146730333206904</v>
      </c>
    </row>
    <row r="1037" spans="1:36" x14ac:dyDescent="0.2">
      <c r="A1037" s="148">
        <v>38022</v>
      </c>
      <c r="B1037" s="137">
        <v>13.0064906299329</v>
      </c>
      <c r="C1037" s="137">
        <v>41.739479528329198</v>
      </c>
      <c r="D1037" s="137">
        <v>8.4180726006913797</v>
      </c>
      <c r="E1037" s="137">
        <v>8.0691829258800407</v>
      </c>
      <c r="F1037" s="137">
        <v>11.3281711051757</v>
      </c>
      <c r="G1037" s="137">
        <v>23.9485124358382</v>
      </c>
      <c r="H1037" s="137">
        <v>5.0723075728069196</v>
      </c>
      <c r="I1037" s="137">
        <v>13.6294523616015</v>
      </c>
      <c r="J1037" s="137">
        <v>10.5875817078915</v>
      </c>
      <c r="K1037" s="137">
        <v>8.0798329766810202</v>
      </c>
      <c r="L1037" s="137">
        <v>13.454025791393001</v>
      </c>
      <c r="M1037" s="137">
        <v>42.729649663125301</v>
      </c>
      <c r="N1037" s="137">
        <v>8.3862261721893905</v>
      </c>
      <c r="O1037" s="137">
        <v>7.9981335164697702</v>
      </c>
      <c r="P1037" s="137">
        <v>11.8846426682369</v>
      </c>
      <c r="Q1037" s="137">
        <v>23.6289960691593</v>
      </c>
      <c r="R1037" s="137">
        <v>5.2244767999911197</v>
      </c>
      <c r="S1037" s="137">
        <v>13.6294523616015</v>
      </c>
      <c r="T1037" s="137">
        <v>10.5368262826379</v>
      </c>
      <c r="U1037" s="137">
        <v>8.2231848520737394</v>
      </c>
      <c r="V1037" s="1">
        <v>4760823</v>
      </c>
      <c r="W1037" s="1">
        <v>2594457</v>
      </c>
      <c r="X1037" s="1">
        <v>2452035</v>
      </c>
      <c r="Y1037" s="1">
        <v>1096008</v>
      </c>
      <c r="Z1037" s="1">
        <v>906788</v>
      </c>
      <c r="AA1037" s="1">
        <v>249327</v>
      </c>
      <c r="AB1037" s="1">
        <v>3780738</v>
      </c>
      <c r="AC1037" s="1">
        <v>998493</v>
      </c>
      <c r="AD1037" s="1">
        <v>1158744</v>
      </c>
      <c r="AE1037" s="1">
        <v>325410</v>
      </c>
      <c r="AH1037" s="136">
        <f t="shared" si="16"/>
        <v>38022</v>
      </c>
      <c r="AI1037" s="177">
        <f>HLOOKUP(附加题模型!$E$2,历史数据!$B$3:$K$5000,ROW(A1035),)</f>
        <v>8.0798329766810202</v>
      </c>
      <c r="AJ1037" s="177">
        <f>HLOOKUP(附加题模型!$E$2,历史数据!$L$3:$U$5000,ROW(A1035),)</f>
        <v>8.2231848520737394</v>
      </c>
    </row>
    <row r="1038" spans="1:36" x14ac:dyDescent="0.2">
      <c r="A1038" s="148">
        <v>38023</v>
      </c>
      <c r="B1038" s="137">
        <v>13.5099676865755</v>
      </c>
      <c r="C1038" s="137">
        <v>42.805816596571098</v>
      </c>
      <c r="D1038" s="137">
        <v>8.3437642675200792</v>
      </c>
      <c r="E1038" s="137">
        <v>7.9981335164697702</v>
      </c>
      <c r="F1038" s="137">
        <v>11.8846426682369</v>
      </c>
      <c r="G1038" s="137">
        <v>23.659426199319199</v>
      </c>
      <c r="H1038" s="137">
        <v>5.17375372426305</v>
      </c>
      <c r="I1038" s="137">
        <v>13.6880316697459</v>
      </c>
      <c r="J1038" s="137">
        <v>10.5165241125365</v>
      </c>
      <c r="K1038" s="137">
        <v>8.2231848520737394</v>
      </c>
      <c r="L1038" s="137">
        <v>12.894606839567899</v>
      </c>
      <c r="M1038" s="137">
        <v>41.434811794545702</v>
      </c>
      <c r="N1038" s="137">
        <v>8.1420702203408393</v>
      </c>
      <c r="O1038" s="137">
        <v>7.8560346976492399</v>
      </c>
      <c r="P1038" s="137">
        <v>11.3944177198258</v>
      </c>
      <c r="Q1038" s="137">
        <v>23.431200223119902</v>
      </c>
      <c r="R1038" s="137">
        <v>5.0317291122244603</v>
      </c>
      <c r="S1038" s="137">
        <v>13.4341880011201</v>
      </c>
      <c r="T1038" s="137">
        <v>10.5875817078915</v>
      </c>
      <c r="U1038" s="137">
        <v>8.1580249087134096</v>
      </c>
      <c r="V1038" s="1">
        <v>3896937</v>
      </c>
      <c r="W1038" s="1">
        <v>3352303</v>
      </c>
      <c r="X1038" s="1">
        <v>1143350</v>
      </c>
      <c r="Y1038" s="1">
        <v>1413301</v>
      </c>
      <c r="Z1038" s="1">
        <v>671629</v>
      </c>
      <c r="AA1038" s="1">
        <v>146308</v>
      </c>
      <c r="AB1038" s="1">
        <v>2938507</v>
      </c>
      <c r="AC1038" s="1">
        <v>1397245</v>
      </c>
      <c r="AD1038" s="1">
        <v>1640293</v>
      </c>
      <c r="AE1038" s="1">
        <v>405500</v>
      </c>
      <c r="AH1038" s="136">
        <f t="shared" si="16"/>
        <v>38023</v>
      </c>
      <c r="AI1038" s="177">
        <f>HLOOKUP(附加题模型!$E$2,历史数据!$B$3:$K$5000,ROW(A1036),)</f>
        <v>8.2231848520737394</v>
      </c>
      <c r="AJ1038" s="177">
        <f>HLOOKUP(附加题模型!$E$2,历史数据!$L$3:$U$5000,ROW(A1036),)</f>
        <v>8.1580249087134096</v>
      </c>
    </row>
    <row r="1039" spans="1:36" x14ac:dyDescent="0.2">
      <c r="A1039" s="148">
        <v>38026</v>
      </c>
      <c r="B1039" s="137">
        <v>12.8666358919766</v>
      </c>
      <c r="C1039" s="137">
        <v>41.510978727991599</v>
      </c>
      <c r="D1039" s="137">
        <v>8.0889928395042006</v>
      </c>
      <c r="E1039" s="137">
        <v>7.8560346976492399</v>
      </c>
      <c r="F1039" s="137">
        <v>11.3944177198258</v>
      </c>
      <c r="G1039" s="137">
        <v>23.415985158040002</v>
      </c>
      <c r="H1039" s="137">
        <v>5.0215844970788499</v>
      </c>
      <c r="I1039" s="137">
        <v>13.414661565071899</v>
      </c>
      <c r="J1039" s="137">
        <v>10.5165241125365</v>
      </c>
      <c r="K1039" s="137">
        <v>8.1580249087134096</v>
      </c>
      <c r="L1039" s="137">
        <v>13.1743163154804</v>
      </c>
      <c r="M1039" s="137">
        <v>41.8918133952209</v>
      </c>
      <c r="N1039" s="137">
        <v>8.1951476011774798</v>
      </c>
      <c r="O1039" s="137">
        <v>8.0691829258800407</v>
      </c>
      <c r="P1039" s="137">
        <v>11.632905532566401</v>
      </c>
      <c r="Q1039" s="137">
        <v>24.252813737437101</v>
      </c>
      <c r="R1039" s="137">
        <v>5.0925968030981403</v>
      </c>
      <c r="S1039" s="137">
        <v>13.824716722082901</v>
      </c>
      <c r="T1039" s="137">
        <v>10.800754493956401</v>
      </c>
      <c r="U1039" s="137">
        <v>8.5620165575474694</v>
      </c>
      <c r="V1039" s="1">
        <v>2194524</v>
      </c>
      <c r="W1039" s="1">
        <v>2021442</v>
      </c>
      <c r="X1039" s="1">
        <v>723114</v>
      </c>
      <c r="Y1039" s="1">
        <v>1268031</v>
      </c>
      <c r="Z1039" s="1">
        <v>354902</v>
      </c>
      <c r="AA1039" s="1">
        <v>314373</v>
      </c>
      <c r="AB1039" s="1">
        <v>1908643</v>
      </c>
      <c r="AC1039" s="1">
        <v>1374649</v>
      </c>
      <c r="AD1039" s="1">
        <v>901493</v>
      </c>
      <c r="AE1039" s="1">
        <v>511724</v>
      </c>
      <c r="AH1039" s="136">
        <f t="shared" si="16"/>
        <v>38026</v>
      </c>
      <c r="AI1039" s="177">
        <f>HLOOKUP(附加题模型!$E$2,历史数据!$B$3:$K$5000,ROW(A1037),)</f>
        <v>8.1580249087134096</v>
      </c>
      <c r="AJ1039" s="177">
        <f>HLOOKUP(附加题模型!$E$2,历史数据!$L$3:$U$5000,ROW(A1037),)</f>
        <v>8.5620165575474694</v>
      </c>
    </row>
    <row r="1040" spans="1:36" x14ac:dyDescent="0.2">
      <c r="A1040" s="148">
        <v>38027</v>
      </c>
      <c r="B1040" s="137">
        <v>13.286200105845399</v>
      </c>
      <c r="C1040" s="137">
        <v>41.8918133952209</v>
      </c>
      <c r="D1040" s="137">
        <v>8.2588404581814494</v>
      </c>
      <c r="E1040" s="137">
        <v>8.0691829258800407</v>
      </c>
      <c r="F1040" s="137">
        <v>11.632905532566401</v>
      </c>
      <c r="G1040" s="137">
        <v>24.313673997756901</v>
      </c>
      <c r="H1040" s="137">
        <v>5.0723075728069196</v>
      </c>
      <c r="I1040" s="137">
        <v>13.883296030227299</v>
      </c>
      <c r="J1040" s="137">
        <v>10.780452323855</v>
      </c>
      <c r="K1040" s="137">
        <v>8.5880805348915992</v>
      </c>
      <c r="L1040" s="137">
        <v>13.1463453678892</v>
      </c>
      <c r="M1040" s="137">
        <v>43.034317396908698</v>
      </c>
      <c r="N1040" s="137">
        <v>8.1526856965081702</v>
      </c>
      <c r="O1040" s="137">
        <v>7.9981335164697702</v>
      </c>
      <c r="P1040" s="137">
        <v>11.5931575637763</v>
      </c>
      <c r="Q1040" s="137">
        <v>24.587545169196002</v>
      </c>
      <c r="R1040" s="137">
        <v>5.1940429545542797</v>
      </c>
      <c r="S1040" s="137">
        <v>14.059033954660499</v>
      </c>
      <c r="T1040" s="137">
        <v>10.770301238804301</v>
      </c>
      <c r="U1040" s="137">
        <v>8.5229205915312694</v>
      </c>
      <c r="V1040" s="1">
        <v>2473742</v>
      </c>
      <c r="W1040" s="1">
        <v>4270125</v>
      </c>
      <c r="X1040" s="1">
        <v>628179</v>
      </c>
      <c r="Y1040" s="1">
        <v>973300</v>
      </c>
      <c r="Z1040" s="1">
        <v>363815</v>
      </c>
      <c r="AA1040" s="1">
        <v>381644</v>
      </c>
      <c r="AB1040" s="1">
        <v>2622066</v>
      </c>
      <c r="AC1040" s="1">
        <v>1792119</v>
      </c>
      <c r="AD1040" s="1">
        <v>926623</v>
      </c>
      <c r="AE1040" s="1">
        <v>416700</v>
      </c>
      <c r="AH1040" s="136">
        <f t="shared" si="16"/>
        <v>38027</v>
      </c>
      <c r="AI1040" s="177">
        <f>HLOOKUP(附加题模型!$E$2,历史数据!$B$3:$K$5000,ROW(A1038),)</f>
        <v>8.5880805348915992</v>
      </c>
      <c r="AJ1040" s="177">
        <f>HLOOKUP(附加题模型!$E$2,历史数据!$L$3:$U$5000,ROW(A1038),)</f>
        <v>8.5229205915312694</v>
      </c>
    </row>
    <row r="1041" spans="1:36" x14ac:dyDescent="0.2">
      <c r="A1041" s="148">
        <v>38028</v>
      </c>
      <c r="B1041" s="137">
        <v>13.1463453678892</v>
      </c>
      <c r="C1041" s="137">
        <v>43.110484330354602</v>
      </c>
      <c r="D1041" s="137">
        <v>8.0889928395042006</v>
      </c>
      <c r="E1041" s="137">
        <v>7.9981335164697702</v>
      </c>
      <c r="F1041" s="137">
        <v>11.526910949126099</v>
      </c>
      <c r="G1041" s="137">
        <v>24.3593191929968</v>
      </c>
      <c r="H1041" s="137">
        <v>5.1940429545542797</v>
      </c>
      <c r="I1041" s="137">
        <v>14.0980868267568</v>
      </c>
      <c r="J1041" s="137">
        <v>10.7296968986014</v>
      </c>
      <c r="K1041" s="137">
        <v>8.5229205915312694</v>
      </c>
      <c r="L1041" s="137">
        <v>13.426054843801699</v>
      </c>
      <c r="M1041" s="137">
        <v>44.557656065825803</v>
      </c>
      <c r="N1041" s="137">
        <v>8.1845321250101506</v>
      </c>
      <c r="O1041" s="137">
        <v>7.9067842757994304</v>
      </c>
      <c r="P1041" s="137">
        <v>11.4076670427559</v>
      </c>
      <c r="Q1041" s="137">
        <v>24.207168542197302</v>
      </c>
      <c r="R1041" s="137">
        <v>5.2244767999911197</v>
      </c>
      <c r="S1041" s="137">
        <v>14.0199810825642</v>
      </c>
      <c r="T1041" s="137">
        <v>10.6180349630436</v>
      </c>
      <c r="U1041" s="137">
        <v>8.5359525802033307</v>
      </c>
      <c r="V1041" s="1">
        <v>2973163</v>
      </c>
      <c r="W1041" s="1">
        <v>4224342</v>
      </c>
      <c r="X1041" s="1">
        <v>520948</v>
      </c>
      <c r="Y1041" s="1">
        <v>864265</v>
      </c>
      <c r="Z1041" s="1">
        <v>430460</v>
      </c>
      <c r="AA1041" s="1">
        <v>201806</v>
      </c>
      <c r="AB1041" s="1">
        <v>2547381</v>
      </c>
      <c r="AC1041" s="1">
        <v>1047084</v>
      </c>
      <c r="AD1041" s="1">
        <v>1077248</v>
      </c>
      <c r="AE1041" s="1">
        <v>277600</v>
      </c>
      <c r="AH1041" s="136">
        <f t="shared" si="16"/>
        <v>38028</v>
      </c>
      <c r="AI1041" s="177">
        <f>HLOOKUP(附加题模型!$E$2,历史数据!$B$3:$K$5000,ROW(A1039),)</f>
        <v>8.5229205915312694</v>
      </c>
      <c r="AJ1041" s="177">
        <f>HLOOKUP(附加题模型!$E$2,历史数据!$L$3:$U$5000,ROW(A1039),)</f>
        <v>8.5359525802033307</v>
      </c>
    </row>
    <row r="1042" spans="1:36" x14ac:dyDescent="0.2">
      <c r="A1042" s="148">
        <v>38029</v>
      </c>
      <c r="B1042" s="137">
        <v>13.5099676865755</v>
      </c>
      <c r="C1042" s="137">
        <v>44.557656065825803</v>
      </c>
      <c r="D1042" s="137">
        <v>8.1951476011774798</v>
      </c>
      <c r="E1042" s="137">
        <v>7.91693419142947</v>
      </c>
      <c r="F1042" s="137">
        <v>11.2751738134556</v>
      </c>
      <c r="G1042" s="137">
        <v>24.3441041279168</v>
      </c>
      <c r="H1042" s="137">
        <v>5.2244767999911197</v>
      </c>
      <c r="I1042" s="137">
        <v>13.9614017744198</v>
      </c>
      <c r="J1042" s="137">
        <v>10.6180349630436</v>
      </c>
      <c r="K1042" s="137">
        <v>8.5359525802033307</v>
      </c>
      <c r="L1042" s="137">
        <v>13.7057643197142</v>
      </c>
      <c r="M1042" s="137">
        <v>46.5379963354181</v>
      </c>
      <c r="N1042" s="137">
        <v>8.2588404581814494</v>
      </c>
      <c r="O1042" s="137">
        <v>8.1402323352902997</v>
      </c>
      <c r="P1042" s="137">
        <v>11.7521494389366</v>
      </c>
      <c r="Q1042" s="137">
        <v>25.1961477723939</v>
      </c>
      <c r="R1042" s="137">
        <v>5.3157783363016504</v>
      </c>
      <c r="S1042" s="137">
        <v>13.824716722082901</v>
      </c>
      <c r="T1042" s="137">
        <v>10.841358834159299</v>
      </c>
      <c r="U1042" s="137">
        <v>8.5359525802033307</v>
      </c>
      <c r="V1042" s="1">
        <v>4272510</v>
      </c>
      <c r="W1042" s="1">
        <v>10608937</v>
      </c>
      <c r="X1042" s="1">
        <v>615727</v>
      </c>
      <c r="Y1042" s="1">
        <v>2121007</v>
      </c>
      <c r="Z1042" s="1">
        <v>530189</v>
      </c>
      <c r="AA1042" s="1">
        <v>449704</v>
      </c>
      <c r="AB1042" s="1">
        <v>3117761</v>
      </c>
      <c r="AC1042" s="1">
        <v>998766</v>
      </c>
      <c r="AD1042" s="1">
        <v>921016</v>
      </c>
      <c r="AE1042" s="1">
        <v>398428</v>
      </c>
      <c r="AH1042" s="136">
        <f t="shared" si="16"/>
        <v>38029</v>
      </c>
      <c r="AI1042" s="177">
        <f>HLOOKUP(附加题模型!$E$2,历史数据!$B$3:$K$5000,ROW(A1040),)</f>
        <v>8.5359525802033307</v>
      </c>
      <c r="AJ1042" s="177">
        <f>HLOOKUP(附加题模型!$E$2,历史数据!$L$3:$U$5000,ROW(A1040),)</f>
        <v>8.5359525802033307</v>
      </c>
    </row>
    <row r="1043" spans="1:36" x14ac:dyDescent="0.2">
      <c r="A1043" s="148">
        <v>38030</v>
      </c>
      <c r="B1043" s="137">
        <v>13.7617062148967</v>
      </c>
      <c r="C1043" s="137">
        <v>46.842664069201497</v>
      </c>
      <c r="D1043" s="137">
        <v>8.3649952198547304</v>
      </c>
      <c r="E1043" s="137">
        <v>8.1503822509203392</v>
      </c>
      <c r="F1043" s="137">
        <v>11.7521494389366</v>
      </c>
      <c r="G1043" s="137">
        <v>25.104857381914201</v>
      </c>
      <c r="H1043" s="137">
        <v>5.3157783363016504</v>
      </c>
      <c r="I1043" s="137">
        <v>13.7856638499866</v>
      </c>
      <c r="J1043" s="137">
        <v>10.8616610042607</v>
      </c>
      <c r="K1043" s="137">
        <v>8.4707926368430009</v>
      </c>
      <c r="L1043" s="137">
        <v>13.1463453678892</v>
      </c>
      <c r="M1043" s="137">
        <v>46.157161668188799</v>
      </c>
      <c r="N1043" s="137">
        <v>8.0996083156715297</v>
      </c>
      <c r="O1043" s="137">
        <v>7.9676837695796596</v>
      </c>
      <c r="P1043" s="137">
        <v>11.5401602720562</v>
      </c>
      <c r="Q1043" s="137">
        <v>26.550288564509302</v>
      </c>
      <c r="R1043" s="137">
        <v>5.1534644939718302</v>
      </c>
      <c r="S1043" s="137">
        <v>13.4537144371682</v>
      </c>
      <c r="T1043" s="137">
        <v>10.821056664057799</v>
      </c>
      <c r="U1043" s="137">
        <v>8.1710568973854798</v>
      </c>
      <c r="V1043" s="1">
        <v>3910726</v>
      </c>
      <c r="W1043" s="1">
        <v>10086312</v>
      </c>
      <c r="X1043" s="1">
        <v>491462</v>
      </c>
      <c r="Y1043" s="1">
        <v>877900</v>
      </c>
      <c r="Z1043" s="1">
        <v>302415</v>
      </c>
      <c r="AA1043" s="1">
        <v>713388</v>
      </c>
      <c r="AB1043" s="1">
        <v>4175239</v>
      </c>
      <c r="AC1043" s="1">
        <v>847627</v>
      </c>
      <c r="AD1043" s="1">
        <v>1035387</v>
      </c>
      <c r="AE1043" s="1">
        <v>430860</v>
      </c>
      <c r="AH1043" s="136">
        <f t="shared" si="16"/>
        <v>38030</v>
      </c>
      <c r="AI1043" s="177">
        <f>HLOOKUP(附加题模型!$E$2,历史数据!$B$3:$K$5000,ROW(A1041),)</f>
        <v>8.4707926368430009</v>
      </c>
      <c r="AJ1043" s="177">
        <f>HLOOKUP(附加题模型!$E$2,历史数据!$L$3:$U$5000,ROW(A1041),)</f>
        <v>8.1710568973854798</v>
      </c>
    </row>
    <row r="1044" spans="1:36" x14ac:dyDescent="0.2">
      <c r="A1044" s="148">
        <v>38033</v>
      </c>
      <c r="B1044" s="137">
        <v>13.090403472706701</v>
      </c>
      <c r="C1044" s="137">
        <v>46.614163268863997</v>
      </c>
      <c r="D1044" s="137">
        <v>8.0996083156715297</v>
      </c>
      <c r="E1044" s="137">
        <v>7.9473839383195797</v>
      </c>
      <c r="F1044" s="137">
        <v>11.5401602720562</v>
      </c>
      <c r="G1044" s="137">
        <v>27.204536362947</v>
      </c>
      <c r="H1044" s="137">
        <v>5.17375372426305</v>
      </c>
      <c r="I1044" s="137">
        <v>13.4537144371682</v>
      </c>
      <c r="J1044" s="137">
        <v>10.841358834159299</v>
      </c>
      <c r="K1044" s="137">
        <v>8.2231848520737394</v>
      </c>
      <c r="L1044" s="137">
        <v>13.426054843801699</v>
      </c>
      <c r="M1044" s="137">
        <v>48.366002738118603</v>
      </c>
      <c r="N1044" s="137">
        <v>8.2269940296794708</v>
      </c>
      <c r="O1044" s="137">
        <v>8.1808319978104507</v>
      </c>
      <c r="P1044" s="137">
        <v>12.109881158047401</v>
      </c>
      <c r="Q1044" s="137">
        <v>28.239160788383501</v>
      </c>
      <c r="R1044" s="137">
        <v>5.2549106454279597</v>
      </c>
      <c r="S1044" s="137">
        <v>13.766137413938401</v>
      </c>
      <c r="T1044" s="137">
        <v>11.3184598315427</v>
      </c>
      <c r="U1044" s="137">
        <v>8.3144087727782097</v>
      </c>
      <c r="V1044" s="1">
        <v>2248733</v>
      </c>
      <c r="W1044" s="1">
        <v>7528134</v>
      </c>
      <c r="X1044" s="1">
        <v>531402</v>
      </c>
      <c r="Y1044" s="1">
        <v>1192192</v>
      </c>
      <c r="Z1044" s="1">
        <v>591187</v>
      </c>
      <c r="AA1044" s="1">
        <v>1511418</v>
      </c>
      <c r="AB1044" s="1">
        <v>1743936</v>
      </c>
      <c r="AC1044" s="1">
        <v>657404</v>
      </c>
      <c r="AD1044" s="1">
        <v>1566774</v>
      </c>
      <c r="AE1044" s="1">
        <v>239300</v>
      </c>
      <c r="AH1044" s="136">
        <f t="shared" si="16"/>
        <v>38033</v>
      </c>
      <c r="AI1044" s="177">
        <f>HLOOKUP(附加题模型!$E$2,历史数据!$B$3:$K$5000,ROW(A1042),)</f>
        <v>8.2231848520737394</v>
      </c>
      <c r="AJ1044" s="177">
        <f>HLOOKUP(附加题模型!$E$2,历史数据!$L$3:$U$5000,ROW(A1042),)</f>
        <v>8.3144087727782097</v>
      </c>
    </row>
    <row r="1045" spans="1:36" x14ac:dyDescent="0.2">
      <c r="A1045" s="148">
        <v>38034</v>
      </c>
      <c r="B1045" s="137">
        <v>13.5099676865755</v>
      </c>
      <c r="C1045" s="137">
        <v>48.594503538456202</v>
      </c>
      <c r="D1045" s="137">
        <v>8.2800714105161095</v>
      </c>
      <c r="E1045" s="137">
        <v>8.2214316603305999</v>
      </c>
      <c r="F1045" s="137">
        <v>12.1628784497676</v>
      </c>
      <c r="G1045" s="137">
        <v>28.649967545542101</v>
      </c>
      <c r="H1045" s="137">
        <v>5.2549106454279597</v>
      </c>
      <c r="I1045" s="137">
        <v>13.766137413938401</v>
      </c>
      <c r="J1045" s="137">
        <v>11.369215256796201</v>
      </c>
      <c r="K1045" s="137">
        <v>8.3144087727782097</v>
      </c>
      <c r="L1045" s="137">
        <v>13.565909581758</v>
      </c>
      <c r="M1045" s="137">
        <v>47.680500337105897</v>
      </c>
      <c r="N1045" s="137">
        <v>8.2906868866834404</v>
      </c>
      <c r="O1045" s="137">
        <v>8.3330807322610205</v>
      </c>
      <c r="P1045" s="137">
        <v>12.1363798039075</v>
      </c>
      <c r="Q1045" s="137">
        <v>27.9500745518645</v>
      </c>
      <c r="R1045" s="137">
        <v>5.3157783363016504</v>
      </c>
      <c r="S1045" s="137">
        <v>14.0395075186124</v>
      </c>
      <c r="T1045" s="137">
        <v>11.5113304475062</v>
      </c>
      <c r="U1045" s="137">
        <v>8.4577606481709395</v>
      </c>
      <c r="V1045" s="1">
        <v>3005861</v>
      </c>
      <c r="W1045" s="1">
        <v>4301851</v>
      </c>
      <c r="X1045" s="1">
        <v>927972</v>
      </c>
      <c r="Y1045" s="1">
        <v>2028123</v>
      </c>
      <c r="Z1045" s="1">
        <v>421773</v>
      </c>
      <c r="AA1045" s="1">
        <v>880659</v>
      </c>
      <c r="AB1045" s="1">
        <v>1862653</v>
      </c>
      <c r="AC1045" s="1">
        <v>1357986</v>
      </c>
      <c r="AD1045" s="1">
        <v>1808133</v>
      </c>
      <c r="AE1045" s="1">
        <v>229810</v>
      </c>
      <c r="AH1045" s="136">
        <f t="shared" si="16"/>
        <v>38034</v>
      </c>
      <c r="AI1045" s="177">
        <f>HLOOKUP(附加题模型!$E$2,历史数据!$B$3:$K$5000,ROW(A1043),)</f>
        <v>8.3144087727782097</v>
      </c>
      <c r="AJ1045" s="177">
        <f>HLOOKUP(附加题模型!$E$2,历史数据!$L$3:$U$5000,ROW(A1043),)</f>
        <v>8.4577606481709395</v>
      </c>
    </row>
    <row r="1046" spans="1:36" x14ac:dyDescent="0.2">
      <c r="A1046" s="148">
        <v>38035</v>
      </c>
      <c r="B1046" s="137">
        <v>13.5938805293492</v>
      </c>
      <c r="C1046" s="137">
        <v>47.756667270551802</v>
      </c>
      <c r="D1046" s="137">
        <v>8.2800714105161095</v>
      </c>
      <c r="E1046" s="137">
        <v>8.3432306478910601</v>
      </c>
      <c r="F1046" s="137">
        <v>12.1363798039075</v>
      </c>
      <c r="G1046" s="137">
        <v>27.660988315345499</v>
      </c>
      <c r="H1046" s="137">
        <v>5.3157783363016504</v>
      </c>
      <c r="I1046" s="137">
        <v>14.0785603907087</v>
      </c>
      <c r="J1046" s="137">
        <v>11.419970682049801</v>
      </c>
      <c r="K1046" s="137">
        <v>8.4707926368430009</v>
      </c>
      <c r="L1046" s="137">
        <v>13.8456190576705</v>
      </c>
      <c r="M1046" s="137">
        <v>48.366002738118603</v>
      </c>
      <c r="N1046" s="137">
        <v>8.3543797436874101</v>
      </c>
      <c r="O1046" s="137">
        <v>8.4041301416712795</v>
      </c>
      <c r="P1046" s="137">
        <v>11.924390637027001</v>
      </c>
      <c r="Q1046" s="137">
        <v>27.9044293566247</v>
      </c>
      <c r="R1046" s="137">
        <v>5.3056337211560303</v>
      </c>
      <c r="S1046" s="137">
        <v>14.2933511872382</v>
      </c>
      <c r="T1046" s="137">
        <v>12.1406977206503</v>
      </c>
      <c r="U1046" s="137">
        <v>8.4447286594988693</v>
      </c>
      <c r="V1046" s="1">
        <v>4662546</v>
      </c>
      <c r="W1046" s="1">
        <v>8456675</v>
      </c>
      <c r="X1046" s="1">
        <v>886632</v>
      </c>
      <c r="Y1046" s="1">
        <v>1600031</v>
      </c>
      <c r="Z1046" s="1">
        <v>303542</v>
      </c>
      <c r="AA1046" s="1">
        <v>852318</v>
      </c>
      <c r="AB1046" s="1">
        <v>1852642</v>
      </c>
      <c r="AC1046" s="1">
        <v>1658306</v>
      </c>
      <c r="AD1046" s="1">
        <v>4293102</v>
      </c>
      <c r="AE1046" s="1">
        <v>297059</v>
      </c>
      <c r="AH1046" s="136">
        <f t="shared" si="16"/>
        <v>38035</v>
      </c>
      <c r="AI1046" s="177">
        <f>HLOOKUP(附加题模型!$E$2,历史数据!$B$3:$K$5000,ROW(A1044),)</f>
        <v>8.4707926368430009</v>
      </c>
      <c r="AJ1046" s="177">
        <f>HLOOKUP(附加题模型!$E$2,历史数据!$L$3:$U$5000,ROW(A1044),)</f>
        <v>8.4447286594988693</v>
      </c>
    </row>
    <row r="1047" spans="1:36" x14ac:dyDescent="0.2">
      <c r="A1047" s="148">
        <v>38036</v>
      </c>
      <c r="B1047" s="137">
        <v>13.8456190576705</v>
      </c>
      <c r="C1047" s="137">
        <v>48.670670471902099</v>
      </c>
      <c r="D1047" s="137">
        <v>8.3543797436874101</v>
      </c>
      <c r="E1047" s="137">
        <v>8.3736803947811698</v>
      </c>
      <c r="F1047" s="137">
        <v>11.911141314097</v>
      </c>
      <c r="G1047" s="137">
        <v>27.615343120105599</v>
      </c>
      <c r="H1047" s="137">
        <v>5.3157783363016504</v>
      </c>
      <c r="I1047" s="137">
        <v>14.683879908201</v>
      </c>
      <c r="J1047" s="137">
        <v>12.079791210346</v>
      </c>
      <c r="K1047" s="137">
        <v>8.5229205915312694</v>
      </c>
      <c r="L1047" s="137">
        <v>13.677793372123</v>
      </c>
      <c r="M1047" s="137">
        <v>49.0515051391314</v>
      </c>
      <c r="N1047" s="137">
        <v>8.2800714105161095</v>
      </c>
      <c r="O1047" s="137">
        <v>8.3127809010009397</v>
      </c>
      <c r="P1047" s="137">
        <v>11.8581440223769</v>
      </c>
      <c r="Q1047" s="137">
        <v>27.234966493106899</v>
      </c>
      <c r="R1047" s="137">
        <v>5.3259229514472599</v>
      </c>
      <c r="S1047" s="137">
        <v>15.7187810187524</v>
      </c>
      <c r="T1047" s="137">
        <v>13.3588279267356</v>
      </c>
      <c r="U1047" s="137">
        <v>8.4838246255150693</v>
      </c>
      <c r="V1047" s="1">
        <v>3178622</v>
      </c>
      <c r="W1047" s="1">
        <v>7476269</v>
      </c>
      <c r="X1047" s="1">
        <v>594882</v>
      </c>
      <c r="Y1047" s="1">
        <v>1176376</v>
      </c>
      <c r="Z1047" s="1">
        <v>271858</v>
      </c>
      <c r="AA1047" s="1">
        <v>357909</v>
      </c>
      <c r="AB1047" s="1">
        <v>1977203</v>
      </c>
      <c r="AC1047" s="1">
        <v>5161954</v>
      </c>
      <c r="AD1047" s="1">
        <v>4483386</v>
      </c>
      <c r="AE1047" s="1">
        <v>322132</v>
      </c>
      <c r="AH1047" s="136">
        <f t="shared" si="16"/>
        <v>38036</v>
      </c>
      <c r="AI1047" s="177">
        <f>HLOOKUP(附加题模型!$E$2,历史数据!$B$3:$K$5000,ROW(A1045),)</f>
        <v>8.5229205915312694</v>
      </c>
      <c r="AJ1047" s="177">
        <f>HLOOKUP(附加题模型!$E$2,历史数据!$L$3:$U$5000,ROW(A1045),)</f>
        <v>8.4838246255150693</v>
      </c>
    </row>
    <row r="1048" spans="1:36" x14ac:dyDescent="0.2">
      <c r="A1048" s="148">
        <v>38037</v>
      </c>
      <c r="B1048" s="137">
        <v>13.7057643197142</v>
      </c>
      <c r="C1048" s="137">
        <v>48.823004338793801</v>
      </c>
      <c r="D1048" s="137">
        <v>8.3013023628507607</v>
      </c>
      <c r="E1048" s="137">
        <v>8.3127809010009397</v>
      </c>
      <c r="F1048" s="137">
        <v>11.8316453765168</v>
      </c>
      <c r="G1048" s="137">
        <v>27.417547274066301</v>
      </c>
      <c r="H1048" s="137">
        <v>5.3462121817384904</v>
      </c>
      <c r="I1048" s="137">
        <v>16.265521228100301</v>
      </c>
      <c r="J1048" s="137">
        <v>13.379130096837001</v>
      </c>
      <c r="K1048" s="137">
        <v>8.4968566141871307</v>
      </c>
      <c r="L1048" s="137">
        <v>13.985473795626801</v>
      </c>
      <c r="M1048" s="137">
        <v>50.041675273927503</v>
      </c>
      <c r="N1048" s="137">
        <v>8.5454583146993208</v>
      </c>
      <c r="O1048" s="137">
        <v>8.3533805635210907</v>
      </c>
      <c r="P1048" s="137">
        <v>12.255623710277799</v>
      </c>
      <c r="Q1048" s="137">
        <v>27.250181558186899</v>
      </c>
      <c r="R1048" s="137">
        <v>5.4273691029034001</v>
      </c>
      <c r="S1048" s="137">
        <v>15.660201710608</v>
      </c>
      <c r="T1048" s="137">
        <v>13.4704898622934</v>
      </c>
      <c r="U1048" s="137">
        <v>8.9008482630211905</v>
      </c>
      <c r="V1048" s="1">
        <v>3168207</v>
      </c>
      <c r="W1048" s="1">
        <v>8296709</v>
      </c>
      <c r="X1048" s="1">
        <v>1463996</v>
      </c>
      <c r="Y1048" s="1">
        <v>990285</v>
      </c>
      <c r="Z1048" s="1">
        <v>549538</v>
      </c>
      <c r="AA1048" s="1">
        <v>269890</v>
      </c>
      <c r="AB1048" s="1">
        <v>3093209</v>
      </c>
      <c r="AC1048" s="1">
        <v>6217922</v>
      </c>
      <c r="AD1048" s="1">
        <v>5034131</v>
      </c>
      <c r="AE1048" s="1">
        <v>691305</v>
      </c>
      <c r="AH1048" s="136">
        <f t="shared" si="16"/>
        <v>38037</v>
      </c>
      <c r="AI1048" s="177">
        <f>HLOOKUP(附加题模型!$E$2,历史数据!$B$3:$K$5000,ROW(A1046),)</f>
        <v>8.4968566141871307</v>
      </c>
      <c r="AJ1048" s="177">
        <f>HLOOKUP(附加题模型!$E$2,历史数据!$L$3:$U$5000,ROW(A1046),)</f>
        <v>8.9008482630211905</v>
      </c>
    </row>
    <row r="1049" spans="1:36" x14ac:dyDescent="0.2">
      <c r="A1049" s="148">
        <v>38040</v>
      </c>
      <c r="B1049" s="137">
        <v>14.125328533583</v>
      </c>
      <c r="C1049" s="137">
        <v>49.889341407035801</v>
      </c>
      <c r="D1049" s="137">
        <v>8.5985356955359595</v>
      </c>
      <c r="E1049" s="137">
        <v>8.3736803947811698</v>
      </c>
      <c r="F1049" s="137">
        <v>12.2688730332078</v>
      </c>
      <c r="G1049" s="137">
        <v>27.311041818506698</v>
      </c>
      <c r="H1049" s="137">
        <v>5.4679475634858603</v>
      </c>
      <c r="I1049" s="137">
        <v>15.660201710608</v>
      </c>
      <c r="J1049" s="137">
        <v>13.480640947344099</v>
      </c>
      <c r="K1049" s="137">
        <v>8.9920721837256501</v>
      </c>
      <c r="L1049" s="137">
        <v>14.013444743218001</v>
      </c>
      <c r="M1049" s="137">
        <v>48.975338205685503</v>
      </c>
      <c r="N1049" s="137">
        <v>8.3543797436874101</v>
      </c>
      <c r="O1049" s="137">
        <v>8.2011318290705297</v>
      </c>
      <c r="P1049" s="137">
        <v>11.924390637027001</v>
      </c>
      <c r="Q1049" s="137">
        <v>27.1284610375473</v>
      </c>
      <c r="R1049" s="137">
        <v>5.3360675665928703</v>
      </c>
      <c r="S1049" s="137">
        <v>15.211093681500801</v>
      </c>
      <c r="T1049" s="137">
        <v>13.480640947344099</v>
      </c>
      <c r="U1049" s="137">
        <v>8.8096243423167202</v>
      </c>
      <c r="V1049" s="1">
        <v>9111484</v>
      </c>
      <c r="W1049" s="1">
        <v>9025956</v>
      </c>
      <c r="X1049" s="1">
        <v>1153626</v>
      </c>
      <c r="Y1049" s="1">
        <v>2156759</v>
      </c>
      <c r="Z1049" s="1">
        <v>512155</v>
      </c>
      <c r="AA1049" s="1">
        <v>279250</v>
      </c>
      <c r="AB1049" s="1">
        <v>2914345</v>
      </c>
      <c r="AC1049" s="1">
        <v>1942679</v>
      </c>
      <c r="AD1049" s="1">
        <v>1950785</v>
      </c>
      <c r="AE1049" s="1">
        <v>549687</v>
      </c>
      <c r="AH1049" s="136">
        <f t="shared" si="16"/>
        <v>38040</v>
      </c>
      <c r="AI1049" s="177">
        <f>HLOOKUP(附加题模型!$E$2,历史数据!$B$3:$K$5000,ROW(A1047),)</f>
        <v>8.9920721837256501</v>
      </c>
      <c r="AJ1049" s="177">
        <f>HLOOKUP(附加题模型!$E$2,历史数据!$L$3:$U$5000,ROW(A1047),)</f>
        <v>8.8096243423167202</v>
      </c>
    </row>
    <row r="1050" spans="1:36" x14ac:dyDescent="0.2">
      <c r="A1050" s="148">
        <v>38041</v>
      </c>
      <c r="B1050" s="137">
        <v>13.985473795626801</v>
      </c>
      <c r="C1050" s="137">
        <v>49.203839006023102</v>
      </c>
      <c r="D1050" s="137">
        <v>8.2906868866834404</v>
      </c>
      <c r="E1050" s="137">
        <v>8.2011318290705297</v>
      </c>
      <c r="F1050" s="137">
        <v>11.924390637027001</v>
      </c>
      <c r="G1050" s="137">
        <v>27.052385712147601</v>
      </c>
      <c r="H1050" s="137">
        <v>5.2954891060104199</v>
      </c>
      <c r="I1050" s="137">
        <v>15.132987937308201</v>
      </c>
      <c r="J1050" s="137">
        <v>13.4400366071413</v>
      </c>
      <c r="K1050" s="137">
        <v>8.7965923536446606</v>
      </c>
      <c r="L1050" s="137">
        <v>13.7057643197142</v>
      </c>
      <c r="M1050" s="137">
        <v>46.918831002647401</v>
      </c>
      <c r="N1050" s="137">
        <v>8.1951476011774798</v>
      </c>
      <c r="O1050" s="137">
        <v>7.9676837695796596</v>
      </c>
      <c r="P1050" s="137">
        <v>11.3149217822456</v>
      </c>
      <c r="Q1050" s="137">
        <v>26.535073499429298</v>
      </c>
      <c r="R1050" s="137">
        <v>5.1838983394086702</v>
      </c>
      <c r="S1050" s="137">
        <v>15.0158293210194</v>
      </c>
      <c r="T1050" s="137">
        <v>13.2573170762285</v>
      </c>
      <c r="U1050" s="137">
        <v>8.5750485462195307</v>
      </c>
      <c r="V1050" s="1">
        <v>4024431</v>
      </c>
      <c r="W1050" s="1">
        <v>5967389</v>
      </c>
      <c r="X1050" s="1">
        <v>888398</v>
      </c>
      <c r="Y1050" s="1">
        <v>1126984</v>
      </c>
      <c r="Z1050" s="1">
        <v>490553</v>
      </c>
      <c r="AA1050" s="1">
        <v>235154</v>
      </c>
      <c r="AB1050" s="1">
        <v>2515813</v>
      </c>
      <c r="AC1050" s="1">
        <v>1595030</v>
      </c>
      <c r="AD1050" s="1">
        <v>1525092</v>
      </c>
      <c r="AE1050" s="1">
        <v>458771</v>
      </c>
      <c r="AH1050" s="136">
        <f t="shared" si="16"/>
        <v>38041</v>
      </c>
      <c r="AI1050" s="177">
        <f>HLOOKUP(附加题模型!$E$2,历史数据!$B$3:$K$5000,ROW(A1048),)</f>
        <v>8.7965923536446606</v>
      </c>
      <c r="AJ1050" s="177">
        <f>HLOOKUP(附加题模型!$E$2,历史数据!$L$3:$U$5000,ROW(A1048),)</f>
        <v>8.5750485462195307</v>
      </c>
    </row>
    <row r="1051" spans="1:36" x14ac:dyDescent="0.2">
      <c r="A1051" s="148">
        <v>38042</v>
      </c>
      <c r="B1051" s="137">
        <v>13.7617062148967</v>
      </c>
      <c r="C1051" s="137">
        <v>46.842664069201497</v>
      </c>
      <c r="D1051" s="137">
        <v>8.1951476011774798</v>
      </c>
      <c r="E1051" s="137">
        <v>7.9778336852097</v>
      </c>
      <c r="F1051" s="137">
        <v>11.3414204281057</v>
      </c>
      <c r="G1051" s="137">
        <v>26.535073499429298</v>
      </c>
      <c r="H1051" s="137">
        <v>5.17375372426305</v>
      </c>
      <c r="I1051" s="137">
        <v>14.9963028849712</v>
      </c>
      <c r="J1051" s="137">
        <v>13.216712736025601</v>
      </c>
      <c r="K1051" s="137">
        <v>8.5750485462195307</v>
      </c>
      <c r="L1051" s="137">
        <v>13.1463453678892</v>
      </c>
      <c r="M1051" s="137">
        <v>45.776327000959498</v>
      </c>
      <c r="N1051" s="137">
        <v>8.1208392680061792</v>
      </c>
      <c r="O1051" s="137">
        <v>7.7037859631986798</v>
      </c>
      <c r="P1051" s="137">
        <v>10.983688708994899</v>
      </c>
      <c r="Q1051" s="137">
        <v>25.667814789872299</v>
      </c>
      <c r="R1051" s="137">
        <v>4.9911506516420001</v>
      </c>
      <c r="S1051" s="137">
        <v>14.898670704730501</v>
      </c>
      <c r="T1051" s="137">
        <v>12.7396117386422</v>
      </c>
      <c r="U1051" s="137">
        <v>8.4968566141871307</v>
      </c>
      <c r="V1051" s="1">
        <v>3160433</v>
      </c>
      <c r="W1051" s="1">
        <v>2945509</v>
      </c>
      <c r="X1051" s="1">
        <v>686430</v>
      </c>
      <c r="Y1051" s="1">
        <v>887442</v>
      </c>
      <c r="Z1051" s="1">
        <v>378710</v>
      </c>
      <c r="AA1051" s="1">
        <v>177426</v>
      </c>
      <c r="AB1051" s="1">
        <v>2209842</v>
      </c>
      <c r="AC1051" s="1">
        <v>1329463</v>
      </c>
      <c r="AD1051" s="1">
        <v>1459889</v>
      </c>
      <c r="AE1051" s="1">
        <v>297700</v>
      </c>
      <c r="AH1051" s="136">
        <f t="shared" si="16"/>
        <v>38042</v>
      </c>
      <c r="AI1051" s="177">
        <f>HLOOKUP(附加题模型!$E$2,历史数据!$B$3:$K$5000,ROW(A1049),)</f>
        <v>8.5750485462195307</v>
      </c>
      <c r="AJ1051" s="177">
        <f>HLOOKUP(附加题模型!$E$2,历史数据!$L$3:$U$5000,ROW(A1049),)</f>
        <v>8.4968566141871307</v>
      </c>
    </row>
    <row r="1052" spans="1:36" x14ac:dyDescent="0.2">
      <c r="A1052" s="148">
        <v>38043</v>
      </c>
      <c r="B1052" s="137">
        <v>13.118374420297901</v>
      </c>
      <c r="C1052" s="137">
        <v>45.623993134067803</v>
      </c>
      <c r="D1052" s="137">
        <v>8.0996083156715297</v>
      </c>
      <c r="E1052" s="137">
        <v>7.7342357100887904</v>
      </c>
      <c r="F1052" s="137">
        <v>10.983688708994899</v>
      </c>
      <c r="G1052" s="137">
        <v>25.378728553353302</v>
      </c>
      <c r="H1052" s="137">
        <v>4.9708614213507802</v>
      </c>
      <c r="I1052" s="137">
        <v>14.722932780297301</v>
      </c>
      <c r="J1052" s="137">
        <v>12.6888563133886</v>
      </c>
      <c r="K1052" s="137">
        <v>8.4707926368430009</v>
      </c>
      <c r="L1052" s="137">
        <v>13.118374420297901</v>
      </c>
      <c r="M1052" s="137">
        <v>46.918831002647401</v>
      </c>
      <c r="N1052" s="137">
        <v>7.9403761731616003</v>
      </c>
      <c r="O1052" s="137">
        <v>7.6530363850484902</v>
      </c>
      <c r="P1052" s="137">
        <v>10.8644448026246</v>
      </c>
      <c r="Q1052" s="137">
        <v>24.907061535874899</v>
      </c>
      <c r="R1052" s="137">
        <v>4.89984911533148</v>
      </c>
      <c r="S1052" s="137">
        <v>14.547194855863999</v>
      </c>
      <c r="T1052" s="137">
        <v>14.0084973699811</v>
      </c>
      <c r="U1052" s="137">
        <v>8.2883447954340799</v>
      </c>
      <c r="V1052" s="1">
        <v>2319198</v>
      </c>
      <c r="W1052" s="1">
        <v>3726259</v>
      </c>
      <c r="X1052" s="1">
        <v>499781</v>
      </c>
      <c r="Y1052" s="1">
        <v>688788</v>
      </c>
      <c r="Z1052" s="1">
        <v>221782</v>
      </c>
      <c r="AA1052" s="1">
        <v>242010</v>
      </c>
      <c r="AB1052" s="1">
        <v>1743010</v>
      </c>
      <c r="AC1052" s="1">
        <v>1001243</v>
      </c>
      <c r="AD1052" s="1">
        <v>2266997</v>
      </c>
      <c r="AE1052" s="1">
        <v>340597</v>
      </c>
      <c r="AH1052" s="136">
        <f t="shared" si="16"/>
        <v>38043</v>
      </c>
      <c r="AI1052" s="177">
        <f>HLOOKUP(附加题模型!$E$2,历史数据!$B$3:$K$5000,ROW(A1050),)</f>
        <v>8.4707926368430009</v>
      </c>
      <c r="AJ1052" s="177">
        <f>HLOOKUP(附加题模型!$E$2,历史数据!$L$3:$U$5000,ROW(A1050),)</f>
        <v>8.2883447954340799</v>
      </c>
    </row>
    <row r="1053" spans="1:36" x14ac:dyDescent="0.2">
      <c r="A1053" s="148">
        <v>38044</v>
      </c>
      <c r="B1053" s="137">
        <v>13.090403472706701</v>
      </c>
      <c r="C1053" s="137">
        <v>46.842664069201497</v>
      </c>
      <c r="D1053" s="137">
        <v>8.0677618871695405</v>
      </c>
      <c r="E1053" s="137">
        <v>7.6124367225283303</v>
      </c>
      <c r="F1053" s="137">
        <v>10.8246968338345</v>
      </c>
      <c r="G1053" s="137">
        <v>24.648405429515801</v>
      </c>
      <c r="H1053" s="137">
        <v>4.89984911533148</v>
      </c>
      <c r="I1053" s="137">
        <v>14.547194855863999</v>
      </c>
      <c r="J1053" s="137">
        <v>13.785173498865401</v>
      </c>
      <c r="K1053" s="137">
        <v>8.3274407614502692</v>
      </c>
      <c r="L1053" s="137">
        <v>13.2302582106629</v>
      </c>
      <c r="M1053" s="137">
        <v>46.461829401972203</v>
      </c>
      <c r="N1053" s="137">
        <v>8.0783773633368696</v>
      </c>
      <c r="O1053" s="137">
        <v>7.7545355413488597</v>
      </c>
      <c r="P1053" s="137">
        <v>11.169179230015301</v>
      </c>
      <c r="Q1053" s="137">
        <v>25.302653227953499</v>
      </c>
      <c r="R1053" s="137">
        <v>5.0215844970788499</v>
      </c>
      <c r="S1053" s="137">
        <v>14.859617832634299</v>
      </c>
      <c r="T1053" s="137">
        <v>14.0084973699811</v>
      </c>
      <c r="U1053" s="137">
        <v>8.4056326934826693</v>
      </c>
      <c r="V1053" s="1">
        <v>1751610</v>
      </c>
      <c r="W1053" s="1">
        <v>1633636</v>
      </c>
      <c r="X1053" s="1">
        <v>389550</v>
      </c>
      <c r="Y1053" s="1">
        <v>521800</v>
      </c>
      <c r="Z1053" s="1">
        <v>166258</v>
      </c>
      <c r="AA1053" s="1">
        <v>197763</v>
      </c>
      <c r="AB1053" s="1">
        <v>1088374</v>
      </c>
      <c r="AC1053" s="1">
        <v>576971</v>
      </c>
      <c r="AD1053" s="1">
        <v>2121238</v>
      </c>
      <c r="AE1053" s="1">
        <v>259544</v>
      </c>
      <c r="AH1053" s="136">
        <f t="shared" si="16"/>
        <v>38044</v>
      </c>
      <c r="AI1053" s="177">
        <f>HLOOKUP(附加题模型!$E$2,历史数据!$B$3:$K$5000,ROW(A1051),)</f>
        <v>8.3274407614502692</v>
      </c>
      <c r="AJ1053" s="177">
        <f>HLOOKUP(附加题模型!$E$2,历史数据!$L$3:$U$5000,ROW(A1051),)</f>
        <v>8.4056326934826693</v>
      </c>
    </row>
    <row r="1054" spans="1:36" x14ac:dyDescent="0.2">
      <c r="A1054" s="148">
        <v>38047</v>
      </c>
      <c r="B1054" s="137">
        <v>13.2022872630717</v>
      </c>
      <c r="C1054" s="137">
        <v>46.309495535080501</v>
      </c>
      <c r="D1054" s="137">
        <v>8.1208392680061792</v>
      </c>
      <c r="E1054" s="137">
        <v>7.8154350351290898</v>
      </c>
      <c r="F1054" s="137">
        <v>11.089683292435099</v>
      </c>
      <c r="G1054" s="137">
        <v>25.257008032713699</v>
      </c>
      <c r="H1054" s="137">
        <v>5.0317291122244603</v>
      </c>
      <c r="I1054" s="137">
        <v>14.879144268682399</v>
      </c>
      <c r="J1054" s="137">
        <v>14.110008220488201</v>
      </c>
      <c r="K1054" s="137">
        <v>8.4186646821547395</v>
      </c>
      <c r="L1054" s="137">
        <v>13.454025791393001</v>
      </c>
      <c r="M1054" s="137">
        <v>45.852493934405402</v>
      </c>
      <c r="N1054" s="137">
        <v>8.1739166488428303</v>
      </c>
      <c r="O1054" s="137">
        <v>7.9372340226895401</v>
      </c>
      <c r="P1054" s="137">
        <v>11.2089271988054</v>
      </c>
      <c r="Q1054" s="137">
        <v>25.804750375591802</v>
      </c>
      <c r="R1054" s="137">
        <v>5.0925968030981403</v>
      </c>
      <c r="S1054" s="137">
        <v>15.3282522977896</v>
      </c>
      <c r="T1054" s="137">
        <v>14.3130299215024</v>
      </c>
      <c r="U1054" s="137">
        <v>8.4056326934826693</v>
      </c>
      <c r="V1054" s="1">
        <v>1597315</v>
      </c>
      <c r="W1054" s="1">
        <v>3076886</v>
      </c>
      <c r="X1054" s="1">
        <v>423086</v>
      </c>
      <c r="Y1054" s="1">
        <v>738488</v>
      </c>
      <c r="Z1054" s="1">
        <v>154757</v>
      </c>
      <c r="AA1054" s="1">
        <v>220987</v>
      </c>
      <c r="AB1054" s="1">
        <v>994793</v>
      </c>
      <c r="AC1054" s="1">
        <v>1004454</v>
      </c>
      <c r="AD1054" s="1">
        <v>1533440</v>
      </c>
      <c r="AE1054" s="1">
        <v>175750</v>
      </c>
      <c r="AH1054" s="136">
        <f t="shared" si="16"/>
        <v>38047</v>
      </c>
      <c r="AI1054" s="177">
        <f>HLOOKUP(附加题模型!$E$2,历史数据!$B$3:$K$5000,ROW(A1052),)</f>
        <v>8.4186646821547395</v>
      </c>
      <c r="AJ1054" s="177">
        <f>HLOOKUP(附加题模型!$E$2,历史数据!$L$3:$U$5000,ROW(A1052),)</f>
        <v>8.4056326934826693</v>
      </c>
    </row>
    <row r="1055" spans="1:36" x14ac:dyDescent="0.2">
      <c r="A1055" s="148">
        <v>38048</v>
      </c>
      <c r="B1055" s="137">
        <v>13.481996738984201</v>
      </c>
      <c r="C1055" s="137">
        <v>46.309495535080501</v>
      </c>
      <c r="D1055" s="137">
        <v>8.1739166488428303</v>
      </c>
      <c r="E1055" s="137">
        <v>7.9676837695796596</v>
      </c>
      <c r="F1055" s="137">
        <v>11.169179230015301</v>
      </c>
      <c r="G1055" s="137">
        <v>25.865610635911601</v>
      </c>
      <c r="H1055" s="137">
        <v>5.1027414182437596</v>
      </c>
      <c r="I1055" s="137">
        <v>15.4258844780303</v>
      </c>
      <c r="J1055" s="137">
        <v>14.4145407720095</v>
      </c>
      <c r="K1055" s="137">
        <v>8.3404727501223395</v>
      </c>
      <c r="L1055" s="137">
        <v>13.481996738984201</v>
      </c>
      <c r="M1055" s="137">
        <v>46.309495535080501</v>
      </c>
      <c r="N1055" s="137">
        <v>8.2482249820141202</v>
      </c>
      <c r="O1055" s="137">
        <v>7.8357348663891697</v>
      </c>
      <c r="P1055" s="137">
        <v>11.2089271988054</v>
      </c>
      <c r="Q1055" s="137">
        <v>25.880825700991601</v>
      </c>
      <c r="R1055" s="137">
        <v>5.0925968030981403</v>
      </c>
      <c r="S1055" s="137">
        <v>15.054882193115599</v>
      </c>
      <c r="T1055" s="137">
        <v>14.2318212410967</v>
      </c>
      <c r="U1055" s="137">
        <v>8.6532404782519308</v>
      </c>
      <c r="V1055" s="1">
        <v>1643190</v>
      </c>
      <c r="W1055" s="1">
        <v>3107637</v>
      </c>
      <c r="X1055" s="1">
        <v>570599</v>
      </c>
      <c r="Y1055" s="1">
        <v>511850</v>
      </c>
      <c r="Z1055" s="1">
        <v>93281</v>
      </c>
      <c r="AA1055" s="1">
        <v>187948</v>
      </c>
      <c r="AB1055" s="1">
        <v>1266207</v>
      </c>
      <c r="AC1055" s="1">
        <v>690613</v>
      </c>
      <c r="AD1055" s="1">
        <v>897769</v>
      </c>
      <c r="AE1055" s="1">
        <v>294100</v>
      </c>
      <c r="AH1055" s="136">
        <f t="shared" si="16"/>
        <v>38048</v>
      </c>
      <c r="AI1055" s="177">
        <f>HLOOKUP(附加题模型!$E$2,历史数据!$B$3:$K$5000,ROW(A1053),)</f>
        <v>8.3404727501223395</v>
      </c>
      <c r="AJ1055" s="177">
        <f>HLOOKUP(附加题模型!$E$2,历史数据!$L$3:$U$5000,ROW(A1053),)</f>
        <v>8.6532404782519308</v>
      </c>
    </row>
    <row r="1056" spans="1:36" x14ac:dyDescent="0.2">
      <c r="A1056" s="148">
        <v>38049</v>
      </c>
      <c r="B1056" s="137">
        <v>13.454025791393001</v>
      </c>
      <c r="C1056" s="137">
        <v>46.5379963354181</v>
      </c>
      <c r="D1056" s="137">
        <v>8.1845321250101506</v>
      </c>
      <c r="E1056" s="137">
        <v>7.8357348663891697</v>
      </c>
      <c r="F1056" s="137">
        <v>11.2354258446655</v>
      </c>
      <c r="G1056" s="137">
        <v>25.5613093343127</v>
      </c>
      <c r="H1056" s="137">
        <v>5.0925968030981403</v>
      </c>
      <c r="I1056" s="137">
        <v>14.7424592163454</v>
      </c>
      <c r="J1056" s="137">
        <v>14.211519070995299</v>
      </c>
      <c r="K1056" s="137">
        <v>8.5750485462195307</v>
      </c>
      <c r="L1056" s="137">
        <v>13.1463453678892</v>
      </c>
      <c r="M1056" s="137">
        <v>45.7001600675137</v>
      </c>
      <c r="N1056" s="137">
        <v>8.1314547441735101</v>
      </c>
      <c r="O1056" s="137">
        <v>7.7443856257188299</v>
      </c>
      <c r="P1056" s="137">
        <v>11.367919073965799</v>
      </c>
      <c r="Q1056" s="137">
        <v>25.5460942692327</v>
      </c>
      <c r="R1056" s="137">
        <v>4.9404275759139402</v>
      </c>
      <c r="S1056" s="137">
        <v>14.644827036104701</v>
      </c>
      <c r="T1056" s="137">
        <v>13.896835434423201</v>
      </c>
      <c r="U1056" s="137">
        <v>8.4707926368430009</v>
      </c>
      <c r="V1056" s="1">
        <v>1189580</v>
      </c>
      <c r="W1056" s="1">
        <v>3092302</v>
      </c>
      <c r="X1056" s="1">
        <v>450360</v>
      </c>
      <c r="Y1056" s="1">
        <v>534397</v>
      </c>
      <c r="Z1056" s="1">
        <v>327257</v>
      </c>
      <c r="AA1056" s="1">
        <v>204131</v>
      </c>
      <c r="AB1056" s="1">
        <v>995700</v>
      </c>
      <c r="AC1056" s="1">
        <v>618249</v>
      </c>
      <c r="AD1056" s="1">
        <v>1212039</v>
      </c>
      <c r="AE1056" s="1">
        <v>139897</v>
      </c>
      <c r="AH1056" s="136">
        <f t="shared" si="16"/>
        <v>38049</v>
      </c>
      <c r="AI1056" s="177">
        <f>HLOOKUP(附加题模型!$E$2,历史数据!$B$3:$K$5000,ROW(A1054),)</f>
        <v>8.5750485462195307</v>
      </c>
      <c r="AJ1056" s="177">
        <f>HLOOKUP(附加题模型!$E$2,历史数据!$L$3:$U$5000,ROW(A1054),)</f>
        <v>8.4707926368430009</v>
      </c>
    </row>
    <row r="1057" spans="1:36" x14ac:dyDescent="0.2">
      <c r="A1057" s="148">
        <v>38050</v>
      </c>
      <c r="B1057" s="137">
        <v>13.118374420297901</v>
      </c>
      <c r="C1057" s="137">
        <v>45.319325400284399</v>
      </c>
      <c r="D1057" s="137">
        <v>8.0996083156715297</v>
      </c>
      <c r="E1057" s="137">
        <v>7.7646854569789001</v>
      </c>
      <c r="F1057" s="137">
        <v>11.2884231363856</v>
      </c>
      <c r="G1057" s="137">
        <v>25.409158683513201</v>
      </c>
      <c r="H1057" s="137">
        <v>4.9404275759139402</v>
      </c>
      <c r="I1057" s="137">
        <v>14.644827036104701</v>
      </c>
      <c r="J1057" s="137">
        <v>13.8054756689668</v>
      </c>
      <c r="K1057" s="137">
        <v>8.4707926368430009</v>
      </c>
      <c r="L1057" s="137">
        <v>13.2302582106629</v>
      </c>
      <c r="M1057" s="137">
        <v>45.623993134067803</v>
      </c>
      <c r="N1057" s="137">
        <v>8.2163785535121399</v>
      </c>
      <c r="O1057" s="137">
        <v>7.9067842757994304</v>
      </c>
      <c r="P1057" s="137">
        <v>11.3414204281057</v>
      </c>
      <c r="Q1057" s="137">
        <v>25.9112558311515</v>
      </c>
      <c r="R1057" s="137">
        <v>5.0215844970788499</v>
      </c>
      <c r="S1057" s="137">
        <v>14.801038524489799</v>
      </c>
      <c r="T1057" s="137">
        <v>13.9577419447275</v>
      </c>
      <c r="U1057" s="137">
        <v>8.3535047387944097</v>
      </c>
      <c r="V1057" s="1">
        <v>1252033</v>
      </c>
      <c r="W1057" s="1">
        <v>2320236</v>
      </c>
      <c r="X1057" s="1">
        <v>391764</v>
      </c>
      <c r="Y1057" s="1">
        <v>737420</v>
      </c>
      <c r="Z1057" s="1">
        <v>135402</v>
      </c>
      <c r="AA1057" s="1">
        <v>166096</v>
      </c>
      <c r="AB1057" s="1">
        <v>808943</v>
      </c>
      <c r="AC1057" s="1">
        <v>403123</v>
      </c>
      <c r="AD1057" s="1">
        <v>577092</v>
      </c>
      <c r="AE1057" s="1">
        <v>152540</v>
      </c>
      <c r="AH1057" s="136">
        <f t="shared" si="16"/>
        <v>38050</v>
      </c>
      <c r="AI1057" s="177">
        <f>HLOOKUP(附加题模型!$E$2,历史数据!$B$3:$K$5000,ROW(A1055),)</f>
        <v>8.4707926368430009</v>
      </c>
      <c r="AJ1057" s="177">
        <f>HLOOKUP(附加题模型!$E$2,历史数据!$L$3:$U$5000,ROW(A1055),)</f>
        <v>8.3535047387944097</v>
      </c>
    </row>
    <row r="1058" spans="1:36" x14ac:dyDescent="0.2">
      <c r="A1058" s="148">
        <v>38051</v>
      </c>
      <c r="B1058" s="137">
        <v>13.286200105845399</v>
      </c>
      <c r="C1058" s="137">
        <v>45.7001600675137</v>
      </c>
      <c r="D1058" s="137">
        <v>8.2588404581814494</v>
      </c>
      <c r="E1058" s="137">
        <v>8.0082834320998106</v>
      </c>
      <c r="F1058" s="137">
        <v>11.3149217822456</v>
      </c>
      <c r="G1058" s="137">
        <v>25.850395570831701</v>
      </c>
      <c r="H1058" s="137">
        <v>5.0317291122244603</v>
      </c>
      <c r="I1058" s="137">
        <v>14.801038524489799</v>
      </c>
      <c r="J1058" s="137">
        <v>13.896835434423201</v>
      </c>
      <c r="K1058" s="137">
        <v>8.3665367274664693</v>
      </c>
      <c r="L1058" s="137">
        <v>13.258229158254199</v>
      </c>
      <c r="M1058" s="137">
        <v>44.6338229992717</v>
      </c>
      <c r="N1058" s="137">
        <v>8.2269940296794708</v>
      </c>
      <c r="O1058" s="137">
        <v>8.0082834320998106</v>
      </c>
      <c r="P1058" s="137">
        <v>11.169179230015301</v>
      </c>
      <c r="Q1058" s="137">
        <v>25.896040766071501</v>
      </c>
      <c r="R1058" s="137">
        <v>5.0317291122244603</v>
      </c>
      <c r="S1058" s="137">
        <v>14.644827036104701</v>
      </c>
      <c r="T1058" s="137">
        <v>13.5009431174455</v>
      </c>
      <c r="U1058" s="137">
        <v>8.2753128067620096</v>
      </c>
      <c r="V1058" s="1">
        <v>1461328</v>
      </c>
      <c r="W1058" s="1">
        <v>2080944</v>
      </c>
      <c r="X1058" s="1">
        <v>487930</v>
      </c>
      <c r="Y1058" s="1">
        <v>1829491</v>
      </c>
      <c r="Z1058" s="1">
        <v>95853</v>
      </c>
      <c r="AA1058" s="1">
        <v>120951</v>
      </c>
      <c r="AB1058" s="1">
        <v>727593</v>
      </c>
      <c r="AC1058" s="1">
        <v>347158</v>
      </c>
      <c r="AD1058" s="1">
        <v>1248200</v>
      </c>
      <c r="AE1058" s="1">
        <v>123300</v>
      </c>
      <c r="AH1058" s="136">
        <f t="shared" si="16"/>
        <v>38051</v>
      </c>
      <c r="AI1058" s="177">
        <f>HLOOKUP(附加题模型!$E$2,历史数据!$B$3:$K$5000,ROW(A1056),)</f>
        <v>8.3665367274664693</v>
      </c>
      <c r="AJ1058" s="177">
        <f>HLOOKUP(附加题模型!$E$2,历史数据!$L$3:$U$5000,ROW(A1056),)</f>
        <v>8.2753128067620096</v>
      </c>
    </row>
    <row r="1059" spans="1:36" x14ac:dyDescent="0.2">
      <c r="A1059" s="148">
        <v>38054</v>
      </c>
      <c r="B1059" s="137">
        <v>13.286200105845399</v>
      </c>
      <c r="C1059" s="137">
        <v>44.557656065825803</v>
      </c>
      <c r="D1059" s="137">
        <v>8.2269940296794708</v>
      </c>
      <c r="E1059" s="137">
        <v>7.9575338539496201</v>
      </c>
      <c r="F1059" s="137">
        <v>11.169179230015301</v>
      </c>
      <c r="G1059" s="137">
        <v>25.896040766071501</v>
      </c>
      <c r="H1059" s="137">
        <v>5.0317291122244603</v>
      </c>
      <c r="I1059" s="137">
        <v>14.6057741640084</v>
      </c>
      <c r="J1059" s="137">
        <v>13.297921416431301</v>
      </c>
      <c r="K1059" s="137">
        <v>8.2753128067620096</v>
      </c>
      <c r="L1059" s="137">
        <v>12.8106939967941</v>
      </c>
      <c r="M1059" s="137">
        <v>42.501148862787701</v>
      </c>
      <c r="N1059" s="137">
        <v>7.9297606969942702</v>
      </c>
      <c r="O1059" s="137">
        <v>7.7342357100887904</v>
      </c>
      <c r="P1059" s="137">
        <v>10.6789542816042</v>
      </c>
      <c r="Q1059" s="137">
        <v>26.656794020068901</v>
      </c>
      <c r="R1059" s="137">
        <v>4.9201383456227097</v>
      </c>
      <c r="S1059" s="137">
        <v>14.0395075186124</v>
      </c>
      <c r="T1059" s="137">
        <v>13.1964105659242</v>
      </c>
      <c r="U1059" s="137">
        <v>8.2101528634016798</v>
      </c>
      <c r="V1059" s="1">
        <v>1238477</v>
      </c>
      <c r="W1059" s="1">
        <v>2294003</v>
      </c>
      <c r="X1059" s="1">
        <v>329700</v>
      </c>
      <c r="Y1059" s="1">
        <v>525590</v>
      </c>
      <c r="Z1059" s="1">
        <v>171750</v>
      </c>
      <c r="AA1059" s="1">
        <v>1229122</v>
      </c>
      <c r="AB1059" s="1">
        <v>714600</v>
      </c>
      <c r="AC1059" s="1">
        <v>497030</v>
      </c>
      <c r="AD1059" s="1">
        <v>1266100</v>
      </c>
      <c r="AE1059" s="1">
        <v>142340</v>
      </c>
      <c r="AH1059" s="136">
        <f t="shared" si="16"/>
        <v>38054</v>
      </c>
      <c r="AI1059" s="177">
        <f>HLOOKUP(附加题模型!$E$2,历史数据!$B$3:$K$5000,ROW(A1057),)</f>
        <v>8.2753128067620096</v>
      </c>
      <c r="AJ1059" s="177">
        <f>HLOOKUP(附加题模型!$E$2,历史数据!$L$3:$U$5000,ROW(A1057),)</f>
        <v>8.2101528634016798</v>
      </c>
    </row>
    <row r="1060" spans="1:36" x14ac:dyDescent="0.2">
      <c r="A1060" s="148">
        <v>38055</v>
      </c>
      <c r="B1060" s="137">
        <v>12.754752101611601</v>
      </c>
      <c r="C1060" s="137">
        <v>42.501148862787701</v>
      </c>
      <c r="D1060" s="137">
        <v>7.8766833161576297</v>
      </c>
      <c r="E1060" s="137">
        <v>7.7139358788287096</v>
      </c>
      <c r="F1060" s="137">
        <v>10.6789542816042</v>
      </c>
      <c r="G1060" s="137">
        <v>26.626363889909001</v>
      </c>
      <c r="H1060" s="137">
        <v>4.89984911533148</v>
      </c>
      <c r="I1060" s="137">
        <v>13.980928210468001</v>
      </c>
      <c r="J1060" s="137">
        <v>12.719309568540799</v>
      </c>
      <c r="K1060" s="137">
        <v>8.1580249087134096</v>
      </c>
      <c r="L1060" s="137">
        <v>12.726781154020401</v>
      </c>
      <c r="M1060" s="137">
        <v>43.034317396908698</v>
      </c>
      <c r="N1060" s="137">
        <v>7.70683569748038</v>
      </c>
      <c r="O1060" s="137">
        <v>7.6124367225283303</v>
      </c>
      <c r="P1060" s="137">
        <v>10.6789542816042</v>
      </c>
      <c r="Q1060" s="137">
        <v>25.804750375591802</v>
      </c>
      <c r="R1060" s="137">
        <v>4.8288368093121798</v>
      </c>
      <c r="S1060" s="137">
        <v>13.8051902860347</v>
      </c>
      <c r="T1060" s="137">
        <v>13.368979011786299</v>
      </c>
      <c r="U1060" s="137">
        <v>8.3404727501223395</v>
      </c>
      <c r="V1060" s="1">
        <v>996440</v>
      </c>
      <c r="W1060" s="1">
        <v>1172591</v>
      </c>
      <c r="X1060" s="1">
        <v>334735</v>
      </c>
      <c r="Y1060" s="1">
        <v>451000</v>
      </c>
      <c r="Z1060" s="1">
        <v>120108</v>
      </c>
      <c r="AA1060" s="1">
        <v>197401</v>
      </c>
      <c r="AB1060" s="1">
        <v>764880</v>
      </c>
      <c r="AC1060" s="1">
        <v>351700</v>
      </c>
      <c r="AD1060" s="1">
        <v>651259</v>
      </c>
      <c r="AE1060" s="1">
        <v>207861</v>
      </c>
      <c r="AH1060" s="136">
        <f t="shared" si="16"/>
        <v>38055</v>
      </c>
      <c r="AI1060" s="177">
        <f>HLOOKUP(附加题模型!$E$2,历史数据!$B$3:$K$5000,ROW(A1058),)</f>
        <v>8.1580249087134096</v>
      </c>
      <c r="AJ1060" s="177">
        <f>HLOOKUP(附加题模型!$E$2,历史数据!$L$3:$U$5000,ROW(A1058),)</f>
        <v>8.3404727501223395</v>
      </c>
    </row>
    <row r="1061" spans="1:36" x14ac:dyDescent="0.2">
      <c r="A1061" s="148">
        <v>38056</v>
      </c>
      <c r="B1061" s="137">
        <v>12.726781154020401</v>
      </c>
      <c r="C1061" s="137">
        <v>42.881983530017003</v>
      </c>
      <c r="D1061" s="137">
        <v>7.6537583166437404</v>
      </c>
      <c r="E1061" s="137">
        <v>7.6124367225283303</v>
      </c>
      <c r="F1061" s="137">
        <v>10.599458344024001</v>
      </c>
      <c r="G1061" s="137">
        <v>25.789535310511901</v>
      </c>
      <c r="H1061" s="137">
        <v>4.8186921941665704</v>
      </c>
      <c r="I1061" s="137">
        <v>13.824716722082901</v>
      </c>
      <c r="J1061" s="137">
        <v>13.2268638210763</v>
      </c>
      <c r="K1061" s="137">
        <v>8.5229205915312694</v>
      </c>
      <c r="L1061" s="137">
        <v>13.062432525115399</v>
      </c>
      <c r="M1061" s="137">
        <v>43.948320598259002</v>
      </c>
      <c r="N1061" s="137">
        <v>7.8236059353209901</v>
      </c>
      <c r="O1061" s="137">
        <v>7.8458847820192004</v>
      </c>
      <c r="P1061" s="137">
        <v>10.8379461567646</v>
      </c>
      <c r="Q1061" s="137">
        <v>26.109051677190799</v>
      </c>
      <c r="R1061" s="137">
        <v>4.9302829607683201</v>
      </c>
      <c r="S1061" s="137">
        <v>14.234771879093801</v>
      </c>
      <c r="T1061" s="137">
        <v>13.592302882901899</v>
      </c>
      <c r="U1061" s="137">
        <v>8.3926007048106097</v>
      </c>
      <c r="V1061" s="1">
        <v>797431</v>
      </c>
      <c r="W1061" s="1">
        <v>1603010</v>
      </c>
      <c r="X1061" s="1">
        <v>292667</v>
      </c>
      <c r="Y1061" s="1">
        <v>298150</v>
      </c>
      <c r="Z1061" s="1">
        <v>78724</v>
      </c>
      <c r="AA1061" s="1">
        <v>147450</v>
      </c>
      <c r="AB1061" s="1">
        <v>752597</v>
      </c>
      <c r="AC1061" s="1">
        <v>389633</v>
      </c>
      <c r="AD1061" s="1">
        <v>376358</v>
      </c>
      <c r="AE1061" s="1">
        <v>227680</v>
      </c>
      <c r="AH1061" s="136">
        <f t="shared" si="16"/>
        <v>38056</v>
      </c>
      <c r="AI1061" s="177">
        <f>HLOOKUP(附加题模型!$E$2,历史数据!$B$3:$K$5000,ROW(A1059),)</f>
        <v>8.5229205915312694</v>
      </c>
      <c r="AJ1061" s="177">
        <f>HLOOKUP(附加题模型!$E$2,历史数据!$L$3:$U$5000,ROW(A1059),)</f>
        <v>8.3926007048106097</v>
      </c>
    </row>
    <row r="1062" spans="1:36" x14ac:dyDescent="0.2">
      <c r="A1062" s="148">
        <v>38057</v>
      </c>
      <c r="B1062" s="137">
        <v>13.0344615775241</v>
      </c>
      <c r="C1062" s="137">
        <v>43.948320598259002</v>
      </c>
      <c r="D1062" s="137">
        <v>7.8554523638229803</v>
      </c>
      <c r="E1062" s="137">
        <v>7.8458847820192004</v>
      </c>
      <c r="F1062" s="137">
        <v>10.7584502191844</v>
      </c>
      <c r="G1062" s="137">
        <v>25.865610635911601</v>
      </c>
      <c r="H1062" s="137">
        <v>4.9099937304770904</v>
      </c>
      <c r="I1062" s="137">
        <v>14.2933511872382</v>
      </c>
      <c r="J1062" s="137">
        <v>13.6227561380541</v>
      </c>
      <c r="K1062" s="137">
        <v>8.4316966708268009</v>
      </c>
      <c r="L1062" s="137">
        <v>13.3421420010279</v>
      </c>
      <c r="M1062" s="137">
        <v>44.176821398596601</v>
      </c>
      <c r="N1062" s="137">
        <v>7.9509916493289303</v>
      </c>
      <c r="O1062" s="137">
        <v>7.8864844445393496</v>
      </c>
      <c r="P1062" s="137">
        <v>10.930691417274801</v>
      </c>
      <c r="Q1062" s="137">
        <v>26.185127002590502</v>
      </c>
      <c r="R1062" s="137">
        <v>4.9911506516420001</v>
      </c>
      <c r="S1062" s="137">
        <v>14.2738247511901</v>
      </c>
      <c r="T1062" s="137">
        <v>13.531396372597699</v>
      </c>
      <c r="U1062" s="137">
        <v>8.6662724669239992</v>
      </c>
      <c r="V1062" s="1">
        <v>2239822</v>
      </c>
      <c r="W1062" s="1">
        <v>1262273</v>
      </c>
      <c r="X1062" s="1">
        <v>267145</v>
      </c>
      <c r="Y1062" s="1">
        <v>465884</v>
      </c>
      <c r="Z1062" s="1">
        <v>134800</v>
      </c>
      <c r="AA1062" s="1">
        <v>102470</v>
      </c>
      <c r="AB1062" s="1">
        <v>811010</v>
      </c>
      <c r="AC1062" s="1">
        <v>452320</v>
      </c>
      <c r="AD1062" s="1">
        <v>374993</v>
      </c>
      <c r="AE1062" s="1">
        <v>422227</v>
      </c>
      <c r="AH1062" s="136">
        <f t="shared" si="16"/>
        <v>38057</v>
      </c>
      <c r="AI1062" s="177">
        <f>HLOOKUP(附加题模型!$E$2,历史数据!$B$3:$K$5000,ROW(A1060),)</f>
        <v>8.4316966708268009</v>
      </c>
      <c r="AJ1062" s="177">
        <f>HLOOKUP(附加题模型!$E$2,历史数据!$L$3:$U$5000,ROW(A1060),)</f>
        <v>8.6662724669239992</v>
      </c>
    </row>
    <row r="1063" spans="1:36" x14ac:dyDescent="0.2">
      <c r="A1063" s="148">
        <v>38058</v>
      </c>
      <c r="B1063" s="137">
        <v>13.3141710534367</v>
      </c>
      <c r="C1063" s="137">
        <v>44.176821398596601</v>
      </c>
      <c r="D1063" s="137">
        <v>7.9616071254962604</v>
      </c>
      <c r="E1063" s="137">
        <v>7.89663436016939</v>
      </c>
      <c r="F1063" s="137">
        <v>10.983688708994899</v>
      </c>
      <c r="G1063" s="137">
        <v>25.9873311565512</v>
      </c>
      <c r="H1063" s="137">
        <v>5.2549106454279597</v>
      </c>
      <c r="I1063" s="137">
        <v>14.2738247511901</v>
      </c>
      <c r="J1063" s="137">
        <v>13.673511563307599</v>
      </c>
      <c r="K1063" s="137">
        <v>9.0963280931021799</v>
      </c>
      <c r="L1063" s="137">
        <v>13.1743163154804</v>
      </c>
      <c r="M1063" s="137">
        <v>44.8623237996093</v>
      </c>
      <c r="N1063" s="137">
        <v>7.8554523638229803</v>
      </c>
      <c r="O1063" s="137">
        <v>7.8560346976492399</v>
      </c>
      <c r="P1063" s="137">
        <v>10.798198187974499</v>
      </c>
      <c r="Q1063" s="137">
        <v>26.017761286711099</v>
      </c>
      <c r="R1063" s="137">
        <v>5.1636091091174396</v>
      </c>
      <c r="S1063" s="137">
        <v>14.1176132628049</v>
      </c>
      <c r="T1063" s="137">
        <v>13.480640947344099</v>
      </c>
      <c r="U1063" s="137">
        <v>9.0963280931021799</v>
      </c>
      <c r="V1063" s="1">
        <v>755584</v>
      </c>
      <c r="W1063" s="1">
        <v>2073739</v>
      </c>
      <c r="X1063" s="1">
        <v>295044</v>
      </c>
      <c r="Y1063" s="1">
        <v>377841</v>
      </c>
      <c r="Z1063" s="1">
        <v>74998</v>
      </c>
      <c r="AA1063" s="1">
        <v>76858</v>
      </c>
      <c r="AB1063" s="1">
        <v>4829855</v>
      </c>
      <c r="AC1063" s="1">
        <v>302951</v>
      </c>
      <c r="AD1063" s="1">
        <v>127450</v>
      </c>
      <c r="AE1063" s="1">
        <v>358272</v>
      </c>
      <c r="AH1063" s="136">
        <f t="shared" si="16"/>
        <v>38058</v>
      </c>
      <c r="AI1063" s="177">
        <f>HLOOKUP(附加题模型!$E$2,历史数据!$B$3:$K$5000,ROW(A1061),)</f>
        <v>9.0963280931021799</v>
      </c>
      <c r="AJ1063" s="177">
        <f>HLOOKUP(附加题模型!$E$2,历史数据!$L$3:$U$5000,ROW(A1061),)</f>
        <v>9.0963280931021799</v>
      </c>
    </row>
    <row r="1064" spans="1:36" x14ac:dyDescent="0.2">
      <c r="A1064" s="148">
        <v>38061</v>
      </c>
      <c r="B1064" s="137">
        <v>13.1463453678892</v>
      </c>
      <c r="C1064" s="137">
        <v>44.786156866163402</v>
      </c>
      <c r="D1064" s="137">
        <v>7.8342214114883202</v>
      </c>
      <c r="E1064" s="137">
        <v>7.8154350351290898</v>
      </c>
      <c r="F1064" s="137">
        <v>10.798198187974499</v>
      </c>
      <c r="G1064" s="137">
        <v>26.017761286711099</v>
      </c>
      <c r="H1064" s="137">
        <v>5.1534644939718302</v>
      </c>
      <c r="I1064" s="137">
        <v>14.1176132628049</v>
      </c>
      <c r="J1064" s="137">
        <v>13.511094202496199</v>
      </c>
      <c r="K1064" s="137">
        <v>9.3699998552155694</v>
      </c>
      <c r="L1064" s="137">
        <v>13.5938805293492</v>
      </c>
      <c r="M1064" s="137">
        <v>44.8623237996093</v>
      </c>
      <c r="N1064" s="137">
        <v>8.2800714105161095</v>
      </c>
      <c r="O1064" s="137">
        <v>8.0184333477298502</v>
      </c>
      <c r="P1064" s="137">
        <v>10.877694125554701</v>
      </c>
      <c r="Q1064" s="137">
        <v>26.3677077835499</v>
      </c>
      <c r="R1064" s="137">
        <v>5.2549106454279597</v>
      </c>
      <c r="S1064" s="137">
        <v>14.5862477279603</v>
      </c>
      <c r="T1064" s="137">
        <v>13.6024539679526</v>
      </c>
      <c r="U1064" s="137">
        <v>9.0832961044301097</v>
      </c>
      <c r="V1064" s="1">
        <v>2473544</v>
      </c>
      <c r="W1064" s="1">
        <v>2211827</v>
      </c>
      <c r="X1064" s="1">
        <v>1656972</v>
      </c>
      <c r="Y1064" s="1">
        <v>538362</v>
      </c>
      <c r="Z1064" s="1">
        <v>121565</v>
      </c>
      <c r="AA1064" s="1">
        <v>153080</v>
      </c>
      <c r="AB1064" s="1">
        <v>2395605</v>
      </c>
      <c r="AC1064" s="1">
        <v>464095</v>
      </c>
      <c r="AD1064" s="1">
        <v>349330</v>
      </c>
      <c r="AE1064" s="1">
        <v>1127317</v>
      </c>
      <c r="AH1064" s="136">
        <f t="shared" si="16"/>
        <v>38061</v>
      </c>
      <c r="AI1064" s="177">
        <f>HLOOKUP(附加题模型!$E$2,历史数据!$B$3:$K$5000,ROW(A1062),)</f>
        <v>9.3699998552155694</v>
      </c>
      <c r="AJ1064" s="177">
        <f>HLOOKUP(附加题模型!$E$2,历史数据!$L$3:$U$5000,ROW(A1062),)</f>
        <v>9.0832961044301097</v>
      </c>
    </row>
    <row r="1065" spans="1:36" x14ac:dyDescent="0.2">
      <c r="A1065" s="148">
        <v>38062</v>
      </c>
      <c r="B1065" s="137">
        <v>13.621851476940501</v>
      </c>
      <c r="C1065" s="137">
        <v>44.938490733055097</v>
      </c>
      <c r="D1065" s="137">
        <v>8.2800714105161095</v>
      </c>
      <c r="E1065" s="137">
        <v>8.0184333477298502</v>
      </c>
      <c r="F1065" s="137">
        <v>10.904192771414699</v>
      </c>
      <c r="G1065" s="137">
        <v>26.3981379137098</v>
      </c>
      <c r="H1065" s="137">
        <v>5.2244767999911197</v>
      </c>
      <c r="I1065" s="137">
        <v>14.644827036104701</v>
      </c>
      <c r="J1065" s="137">
        <v>13.6024539679526</v>
      </c>
      <c r="K1065" s="137">
        <v>8.8878162743491202</v>
      </c>
      <c r="L1065" s="137">
        <v>13.5938805293492</v>
      </c>
      <c r="M1065" s="137">
        <v>45.090824599946799</v>
      </c>
      <c r="N1065" s="137">
        <v>8.3862261721893905</v>
      </c>
      <c r="O1065" s="137">
        <v>8.0590330102499994</v>
      </c>
      <c r="P1065" s="137">
        <v>10.851195479694599</v>
      </c>
      <c r="Q1065" s="137">
        <v>26.017761286711099</v>
      </c>
      <c r="R1065" s="137">
        <v>5.1534644939718302</v>
      </c>
      <c r="S1065" s="137">
        <v>14.5862477279603</v>
      </c>
      <c r="T1065" s="137">
        <v>14.952548279697201</v>
      </c>
      <c r="U1065" s="137">
        <v>8.9660082063815203</v>
      </c>
      <c r="V1065" s="1">
        <v>1861329</v>
      </c>
      <c r="W1065" s="1">
        <v>1026356</v>
      </c>
      <c r="X1065" s="1">
        <v>2135117</v>
      </c>
      <c r="Y1065" s="1">
        <v>615795</v>
      </c>
      <c r="Z1065" s="1">
        <v>124634</v>
      </c>
      <c r="AA1065" s="1">
        <v>112711</v>
      </c>
      <c r="AB1065" s="1">
        <v>2352757</v>
      </c>
      <c r="AC1065" s="1">
        <v>490704</v>
      </c>
      <c r="AD1065" s="1">
        <v>1951409</v>
      </c>
      <c r="AE1065" s="1">
        <v>312698</v>
      </c>
      <c r="AH1065" s="136">
        <f t="shared" si="16"/>
        <v>38062</v>
      </c>
      <c r="AI1065" s="177">
        <f>HLOOKUP(附加题模型!$E$2,历史数据!$B$3:$K$5000,ROW(A1063),)</f>
        <v>8.8878162743491202</v>
      </c>
      <c r="AJ1065" s="177">
        <f>HLOOKUP(附加题模型!$E$2,历史数据!$L$3:$U$5000,ROW(A1063),)</f>
        <v>8.9660082063815203</v>
      </c>
    </row>
    <row r="1066" spans="1:36" x14ac:dyDescent="0.2">
      <c r="A1066" s="148">
        <v>38063</v>
      </c>
      <c r="B1066" s="137">
        <v>13.5938805293492</v>
      </c>
      <c r="C1066" s="137">
        <v>45.090824599946799</v>
      </c>
      <c r="D1066" s="137">
        <v>8.3649952198547304</v>
      </c>
      <c r="E1066" s="137">
        <v>8.0590330102499994</v>
      </c>
      <c r="F1066" s="137">
        <v>10.851195479694599</v>
      </c>
      <c r="G1066" s="137">
        <v>26.032976351791</v>
      </c>
      <c r="H1066" s="137">
        <v>5.1534644939718302</v>
      </c>
      <c r="I1066" s="137">
        <v>14.5862477279603</v>
      </c>
      <c r="J1066" s="137">
        <v>14.8307352590887</v>
      </c>
      <c r="K1066" s="137">
        <v>8.9660082063815203</v>
      </c>
      <c r="L1066" s="137">
        <v>13.649822424531701</v>
      </c>
      <c r="M1066" s="137">
        <v>45.014657666501002</v>
      </c>
      <c r="N1066" s="137">
        <v>8.3862261721893905</v>
      </c>
      <c r="O1066" s="137">
        <v>8.0691829258800407</v>
      </c>
      <c r="P1066" s="137">
        <v>11.0764339695051</v>
      </c>
      <c r="Q1066" s="137">
        <v>26.093836612110799</v>
      </c>
      <c r="R1066" s="137">
        <v>5.1331752636805996</v>
      </c>
      <c r="S1066" s="137">
        <v>14.625300600056599</v>
      </c>
      <c r="T1066" s="137">
        <v>14.840886344139401</v>
      </c>
      <c r="U1066" s="137">
        <v>8.9660082063815203</v>
      </c>
      <c r="V1066" s="1">
        <v>2074351</v>
      </c>
      <c r="W1066" s="1">
        <v>1437169</v>
      </c>
      <c r="X1066" s="1">
        <v>835582</v>
      </c>
      <c r="Y1066" s="1">
        <v>450593</v>
      </c>
      <c r="Z1066" s="1">
        <v>149608</v>
      </c>
      <c r="AA1066" s="1">
        <v>114016</v>
      </c>
      <c r="AB1066" s="1">
        <v>1577680</v>
      </c>
      <c r="AC1066" s="1">
        <v>459550</v>
      </c>
      <c r="AD1066" s="1">
        <v>816624</v>
      </c>
      <c r="AE1066" s="1">
        <v>251769</v>
      </c>
      <c r="AH1066" s="136">
        <f t="shared" si="16"/>
        <v>38063</v>
      </c>
      <c r="AI1066" s="177">
        <f>HLOOKUP(附加题模型!$E$2,历史数据!$B$3:$K$5000,ROW(A1064),)</f>
        <v>8.9660082063815203</v>
      </c>
      <c r="AJ1066" s="177">
        <f>HLOOKUP(附加题模型!$E$2,历史数据!$L$3:$U$5000,ROW(A1064),)</f>
        <v>8.9660082063815203</v>
      </c>
    </row>
    <row r="1067" spans="1:36" x14ac:dyDescent="0.2">
      <c r="A1067" s="148">
        <v>38064</v>
      </c>
      <c r="B1067" s="137">
        <v>13.649822424531701</v>
      </c>
      <c r="C1067" s="137">
        <v>44.938490733055097</v>
      </c>
      <c r="D1067" s="137">
        <v>8.2800714105161095</v>
      </c>
      <c r="E1067" s="137">
        <v>8.0488830946199599</v>
      </c>
      <c r="F1067" s="137">
        <v>11.0764339695051</v>
      </c>
      <c r="G1067" s="137">
        <v>26.063406481950899</v>
      </c>
      <c r="H1067" s="137">
        <v>5.1331752636805996</v>
      </c>
      <c r="I1067" s="137">
        <v>14.644827036104701</v>
      </c>
      <c r="J1067" s="137">
        <v>14.840886344139401</v>
      </c>
      <c r="K1067" s="137">
        <v>8.9008482630211905</v>
      </c>
      <c r="L1067" s="137">
        <v>13.3421420010279</v>
      </c>
      <c r="M1067" s="137">
        <v>43.719819797921403</v>
      </c>
      <c r="N1067" s="137">
        <v>7.9934535539982399</v>
      </c>
      <c r="O1067" s="137">
        <v>7.8864844445393496</v>
      </c>
      <c r="P1067" s="137">
        <v>11.010187354855001</v>
      </c>
      <c r="Q1067" s="137">
        <v>25.302653227953499</v>
      </c>
      <c r="R1067" s="137">
        <v>5.14331987882621</v>
      </c>
      <c r="S1067" s="137">
        <v>14.6643534721529</v>
      </c>
      <c r="T1067" s="137">
        <v>14.5871092178716</v>
      </c>
      <c r="U1067" s="137">
        <v>8.7705283763005202</v>
      </c>
      <c r="V1067" s="1">
        <v>1696308</v>
      </c>
      <c r="W1067" s="1">
        <v>1347630</v>
      </c>
      <c r="X1067" s="1">
        <v>1082317</v>
      </c>
      <c r="Y1067" s="1">
        <v>569500</v>
      </c>
      <c r="Z1067" s="1">
        <v>192440</v>
      </c>
      <c r="AA1067" s="1">
        <v>335168</v>
      </c>
      <c r="AB1067" s="1">
        <v>1583545</v>
      </c>
      <c r="AC1067" s="1">
        <v>1033232</v>
      </c>
      <c r="AD1067" s="1">
        <v>557045</v>
      </c>
      <c r="AE1067" s="1">
        <v>311576</v>
      </c>
      <c r="AH1067" s="136">
        <f t="shared" si="16"/>
        <v>38064</v>
      </c>
      <c r="AI1067" s="177">
        <f>HLOOKUP(附加题模型!$E$2,历史数据!$B$3:$K$5000,ROW(A1065),)</f>
        <v>8.9008482630211905</v>
      </c>
      <c r="AJ1067" s="177">
        <f>HLOOKUP(附加题模型!$E$2,历史数据!$L$3:$U$5000,ROW(A1065),)</f>
        <v>8.7705283763005202</v>
      </c>
    </row>
    <row r="1068" spans="1:36" x14ac:dyDescent="0.2">
      <c r="A1068" s="148">
        <v>38065</v>
      </c>
      <c r="B1068" s="137">
        <v>13.286200105845399</v>
      </c>
      <c r="C1068" s="137">
        <v>43.415152064137999</v>
      </c>
      <c r="D1068" s="137">
        <v>7.9509916493289303</v>
      </c>
      <c r="E1068" s="137">
        <v>7.8864844445393496</v>
      </c>
      <c r="F1068" s="137">
        <v>10.904192771414699</v>
      </c>
      <c r="G1068" s="137">
        <v>25.089642316834301</v>
      </c>
      <c r="H1068" s="137">
        <v>5.14331987882621</v>
      </c>
      <c r="I1068" s="137">
        <v>14.6643534721529</v>
      </c>
      <c r="J1068" s="137">
        <v>14.4957494524152</v>
      </c>
      <c r="K1068" s="137">
        <v>8.7053684329401904</v>
      </c>
      <c r="L1068" s="137">
        <v>13.565909581758</v>
      </c>
      <c r="M1068" s="137">
        <v>43.7959867313673</v>
      </c>
      <c r="N1068" s="137">
        <v>8.0677618871695405</v>
      </c>
      <c r="O1068" s="137">
        <v>7.9778336852097</v>
      </c>
      <c r="P1068" s="137">
        <v>11.063184646575101</v>
      </c>
      <c r="Q1068" s="137">
        <v>26.139481807350698</v>
      </c>
      <c r="R1068" s="137">
        <v>5.2549106454279597</v>
      </c>
      <c r="S1068" s="137">
        <v>14.9377235768268</v>
      </c>
      <c r="T1068" s="137">
        <v>15.6529731481962</v>
      </c>
      <c r="U1068" s="137">
        <v>8.9008482630211905</v>
      </c>
      <c r="V1068" s="1">
        <v>1343064</v>
      </c>
      <c r="W1068" s="1">
        <v>789817</v>
      </c>
      <c r="X1068" s="1">
        <v>706249</v>
      </c>
      <c r="Y1068" s="1">
        <v>520243</v>
      </c>
      <c r="Z1068" s="1">
        <v>98739</v>
      </c>
      <c r="AA1068" s="1">
        <v>378505</v>
      </c>
      <c r="AB1068" s="1">
        <v>2710538</v>
      </c>
      <c r="AC1068" s="1">
        <v>551100</v>
      </c>
      <c r="AD1068" s="1">
        <v>1836514</v>
      </c>
      <c r="AE1068" s="1">
        <v>204791</v>
      </c>
      <c r="AH1068" s="136">
        <f t="shared" si="16"/>
        <v>38065</v>
      </c>
      <c r="AI1068" s="177">
        <f>HLOOKUP(附加题模型!$E$2,历史数据!$B$3:$K$5000,ROW(A1066),)</f>
        <v>8.7053684329401904</v>
      </c>
      <c r="AJ1068" s="177">
        <f>HLOOKUP(附加题模型!$E$2,历史数据!$L$3:$U$5000,ROW(A1066),)</f>
        <v>8.9008482630211905</v>
      </c>
    </row>
    <row r="1069" spans="1:36" x14ac:dyDescent="0.2">
      <c r="A1069" s="148">
        <v>38068</v>
      </c>
      <c r="B1069" s="137">
        <v>13.565909581758</v>
      </c>
      <c r="C1069" s="137">
        <v>43.719819797921403</v>
      </c>
      <c r="D1069" s="137">
        <v>8.0677618871695405</v>
      </c>
      <c r="E1069" s="137">
        <v>7.9778336852097</v>
      </c>
      <c r="F1069" s="137">
        <v>10.9969380319249</v>
      </c>
      <c r="G1069" s="137">
        <v>26.139481807350698</v>
      </c>
      <c r="H1069" s="137">
        <v>5.2244767999911197</v>
      </c>
      <c r="I1069" s="137">
        <v>14.9377235768268</v>
      </c>
      <c r="J1069" s="137">
        <v>15.7341818286019</v>
      </c>
      <c r="K1069" s="137">
        <v>8.9660082063815203</v>
      </c>
      <c r="L1069" s="137">
        <v>13.929531900444299</v>
      </c>
      <c r="M1069" s="137">
        <v>44.481489132379998</v>
      </c>
      <c r="N1069" s="137">
        <v>8.0465309348348804</v>
      </c>
      <c r="O1069" s="137">
        <v>7.9575338539496201</v>
      </c>
      <c r="P1069" s="137">
        <v>11.049935323645</v>
      </c>
      <c r="Q1069" s="137">
        <v>25.743890115271999</v>
      </c>
      <c r="R1069" s="137">
        <v>5.2346214151367398</v>
      </c>
      <c r="S1069" s="137">
        <v>14.9377235768268</v>
      </c>
      <c r="T1069" s="137">
        <v>15.1758721508128</v>
      </c>
      <c r="U1069" s="137">
        <v>9.1093600817742395</v>
      </c>
      <c r="V1069" s="1">
        <v>3138645</v>
      </c>
      <c r="W1069" s="1">
        <v>783939</v>
      </c>
      <c r="X1069" s="1">
        <v>557223</v>
      </c>
      <c r="Y1069" s="1">
        <v>481900</v>
      </c>
      <c r="Z1069" s="1">
        <v>121085</v>
      </c>
      <c r="AA1069" s="1">
        <v>70342</v>
      </c>
      <c r="AB1069" s="1">
        <v>1084731</v>
      </c>
      <c r="AC1069" s="1">
        <v>366914</v>
      </c>
      <c r="AD1069" s="1">
        <v>1647542</v>
      </c>
      <c r="AE1069" s="1">
        <v>424936</v>
      </c>
      <c r="AH1069" s="136">
        <f t="shared" si="16"/>
        <v>38068</v>
      </c>
      <c r="AI1069" s="177">
        <f>HLOOKUP(附加题模型!$E$2,历史数据!$B$3:$K$5000,ROW(A1067),)</f>
        <v>8.9660082063815203</v>
      </c>
      <c r="AJ1069" s="177">
        <f>HLOOKUP(附加题模型!$E$2,历史数据!$L$3:$U$5000,ROW(A1067),)</f>
        <v>9.1093600817742395</v>
      </c>
    </row>
    <row r="1070" spans="1:36" x14ac:dyDescent="0.2">
      <c r="A1070" s="148">
        <v>38069</v>
      </c>
      <c r="B1070" s="137">
        <v>13.929531900444299</v>
      </c>
      <c r="C1070" s="137">
        <v>44.481489132379998</v>
      </c>
      <c r="D1070" s="137">
        <v>8.0465309348348804</v>
      </c>
      <c r="E1070" s="137">
        <v>7.7646854569789001</v>
      </c>
      <c r="F1070" s="137">
        <v>10.9969380319249</v>
      </c>
      <c r="G1070" s="137">
        <v>25.743890115271999</v>
      </c>
      <c r="H1070" s="137">
        <v>5.2549106454279597</v>
      </c>
      <c r="I1070" s="137">
        <v>14.898670704730501</v>
      </c>
      <c r="J1070" s="137">
        <v>14.191216900893901</v>
      </c>
      <c r="K1070" s="137">
        <v>9.1223920704463097</v>
      </c>
      <c r="L1070" s="137">
        <v>13.7057643197142</v>
      </c>
      <c r="M1070" s="137">
        <v>44.6338229992717</v>
      </c>
      <c r="N1070" s="137">
        <v>7.9616071254962604</v>
      </c>
      <c r="O1070" s="137">
        <v>8.1402323352902997</v>
      </c>
      <c r="P1070" s="137">
        <v>11.063184646575101</v>
      </c>
      <c r="Q1070" s="137">
        <v>25.5308792041528</v>
      </c>
      <c r="R1070" s="137">
        <v>5.17375372426305</v>
      </c>
      <c r="S1070" s="137">
        <v>14.801038524489799</v>
      </c>
      <c r="T1070" s="137">
        <v>15.328138426573499</v>
      </c>
      <c r="U1070" s="137">
        <v>9.2787759345110992</v>
      </c>
      <c r="V1070" s="1">
        <v>1747681</v>
      </c>
      <c r="W1070" s="1">
        <v>937810</v>
      </c>
      <c r="X1070" s="1">
        <v>454234</v>
      </c>
      <c r="Y1070" s="1">
        <v>1308805</v>
      </c>
      <c r="Z1070" s="1">
        <v>115952</v>
      </c>
      <c r="AA1070" s="1">
        <v>72350</v>
      </c>
      <c r="AB1070" s="1">
        <v>1041782</v>
      </c>
      <c r="AC1070" s="1">
        <v>364637</v>
      </c>
      <c r="AD1070" s="1">
        <v>2289385</v>
      </c>
      <c r="AE1070" s="1">
        <v>504473</v>
      </c>
      <c r="AH1070" s="136">
        <f t="shared" si="16"/>
        <v>38069</v>
      </c>
      <c r="AI1070" s="177">
        <f>HLOOKUP(附加题模型!$E$2,历史数据!$B$3:$K$5000,ROW(A1068),)</f>
        <v>9.1223920704463097</v>
      </c>
      <c r="AJ1070" s="177">
        <f>HLOOKUP(附加题模型!$E$2,历史数据!$L$3:$U$5000,ROW(A1068),)</f>
        <v>9.2787759345110992</v>
      </c>
    </row>
    <row r="1071" spans="1:36" x14ac:dyDescent="0.2">
      <c r="A1071" s="148">
        <v>38070</v>
      </c>
      <c r="B1071" s="137">
        <v>13.7057643197142</v>
      </c>
      <c r="C1071" s="137">
        <v>44.786156866163402</v>
      </c>
      <c r="D1071" s="137">
        <v>7.9509916493289303</v>
      </c>
      <c r="E1071" s="137">
        <v>8.1503822509203392</v>
      </c>
      <c r="F1071" s="137">
        <v>11.089683292435099</v>
      </c>
      <c r="G1071" s="137">
        <v>25.180932707314</v>
      </c>
      <c r="H1071" s="137">
        <v>5.17375372426305</v>
      </c>
      <c r="I1071" s="137">
        <v>14.801038524489799</v>
      </c>
      <c r="J1071" s="137">
        <v>15.023605875052199</v>
      </c>
      <c r="K1071" s="137">
        <v>9.2787759345110992</v>
      </c>
      <c r="L1071" s="137">
        <v>13.7617062148967</v>
      </c>
      <c r="M1071" s="137">
        <v>45.090824599946799</v>
      </c>
      <c r="N1071" s="137">
        <v>8.0040690301655708</v>
      </c>
      <c r="O1071" s="137">
        <v>8.0996326727701504</v>
      </c>
      <c r="P1071" s="137">
        <v>11.460664334476</v>
      </c>
      <c r="Q1071" s="137">
        <v>25.5613093343127</v>
      </c>
      <c r="R1071" s="137">
        <v>5.1838983394086702</v>
      </c>
      <c r="S1071" s="137">
        <v>14.820564960538</v>
      </c>
      <c r="T1071" s="137">
        <v>15.165721065762099</v>
      </c>
      <c r="U1071" s="137">
        <v>9.2657439458390396</v>
      </c>
      <c r="V1071" s="1">
        <v>2459048</v>
      </c>
      <c r="W1071" s="1">
        <v>1483600</v>
      </c>
      <c r="X1071" s="1">
        <v>585655</v>
      </c>
      <c r="Y1071" s="1">
        <v>1083548</v>
      </c>
      <c r="Z1071" s="1">
        <v>445957</v>
      </c>
      <c r="AA1071" s="1">
        <v>63210</v>
      </c>
      <c r="AB1071" s="1">
        <v>1297529</v>
      </c>
      <c r="AC1071" s="1">
        <v>378750</v>
      </c>
      <c r="AD1071" s="1">
        <v>1198589</v>
      </c>
      <c r="AE1071" s="1">
        <v>256304</v>
      </c>
      <c r="AH1071" s="136">
        <f t="shared" si="16"/>
        <v>38070</v>
      </c>
      <c r="AI1071" s="177">
        <f>HLOOKUP(附加题模型!$E$2,历史数据!$B$3:$K$5000,ROW(A1069),)</f>
        <v>9.2787759345110992</v>
      </c>
      <c r="AJ1071" s="177">
        <f>HLOOKUP(附加题模型!$E$2,历史数据!$L$3:$U$5000,ROW(A1069),)</f>
        <v>9.2657439458390396</v>
      </c>
    </row>
    <row r="1072" spans="1:36" x14ac:dyDescent="0.2">
      <c r="A1072" s="148">
        <v>38071</v>
      </c>
      <c r="B1072" s="137">
        <v>13.7337352673055</v>
      </c>
      <c r="C1072" s="137">
        <v>45.090824599946799</v>
      </c>
      <c r="D1072" s="137">
        <v>7.9616071254962604</v>
      </c>
      <c r="E1072" s="137">
        <v>8.0996326727701504</v>
      </c>
      <c r="F1072" s="137">
        <v>11.5136616261961</v>
      </c>
      <c r="G1072" s="137">
        <v>25.424373748593101</v>
      </c>
      <c r="H1072" s="137">
        <v>5.17375372426305</v>
      </c>
      <c r="I1072" s="137">
        <v>14.820564960538</v>
      </c>
      <c r="J1072" s="137">
        <v>15.165721065762099</v>
      </c>
      <c r="K1072" s="137">
        <v>9.2657439458390396</v>
      </c>
      <c r="L1072" s="137">
        <v>13.7337352673055</v>
      </c>
      <c r="M1072" s="137">
        <v>44.8623237996093</v>
      </c>
      <c r="N1072" s="137">
        <v>8.0465309348348804</v>
      </c>
      <c r="O1072" s="137">
        <v>8.28233115411083</v>
      </c>
      <c r="P1072" s="137">
        <v>11.420916365685899</v>
      </c>
      <c r="Q1072" s="137">
        <v>26.245987262910301</v>
      </c>
      <c r="R1072" s="137">
        <v>5.1331752636805996</v>
      </c>
      <c r="S1072" s="137">
        <v>14.4495626756233</v>
      </c>
      <c r="T1072" s="137">
        <v>14.9626993647479</v>
      </c>
      <c r="U1072" s="137">
        <v>9.1614880364625098</v>
      </c>
      <c r="V1072" s="1">
        <v>1324115</v>
      </c>
      <c r="W1072" s="1">
        <v>825809</v>
      </c>
      <c r="X1072" s="1">
        <v>367210</v>
      </c>
      <c r="Y1072" s="1">
        <v>1783404</v>
      </c>
      <c r="Z1072" s="1">
        <v>180751</v>
      </c>
      <c r="AA1072" s="1">
        <v>193172</v>
      </c>
      <c r="AB1072" s="1">
        <v>948433</v>
      </c>
      <c r="AC1072" s="1">
        <v>494784</v>
      </c>
      <c r="AD1072" s="1">
        <v>1168841</v>
      </c>
      <c r="AE1072" s="1">
        <v>414350</v>
      </c>
      <c r="AH1072" s="136">
        <f t="shared" si="16"/>
        <v>38071</v>
      </c>
      <c r="AI1072" s="177">
        <f>HLOOKUP(附加题模型!$E$2,历史数据!$B$3:$K$5000,ROW(A1070),)</f>
        <v>9.2657439458390396</v>
      </c>
      <c r="AJ1072" s="177">
        <f>HLOOKUP(附加题模型!$E$2,历史数据!$L$3:$U$5000,ROW(A1070),)</f>
        <v>9.1614880364625098</v>
      </c>
    </row>
    <row r="1073" spans="1:36" x14ac:dyDescent="0.2">
      <c r="A1073" s="148">
        <v>38072</v>
      </c>
      <c r="B1073" s="137">
        <v>13.7617062148967</v>
      </c>
      <c r="C1073" s="137">
        <v>44.709989932717598</v>
      </c>
      <c r="D1073" s="137">
        <v>8.0465309348348804</v>
      </c>
      <c r="E1073" s="137">
        <v>8.3533805635210907</v>
      </c>
      <c r="F1073" s="137">
        <v>11.2619244905255</v>
      </c>
      <c r="G1073" s="137">
        <v>26.3220625883101</v>
      </c>
      <c r="H1073" s="137">
        <v>5.1230306485349804</v>
      </c>
      <c r="I1073" s="137">
        <v>14.390983367478899</v>
      </c>
      <c r="J1073" s="137">
        <v>14.7393754936323</v>
      </c>
      <c r="K1073" s="137">
        <v>9.1875520138066396</v>
      </c>
      <c r="L1073" s="137">
        <v>13.621851476940501</v>
      </c>
      <c r="M1073" s="137">
        <v>44.557656065825803</v>
      </c>
      <c r="N1073" s="137">
        <v>7.9722226016635904</v>
      </c>
      <c r="O1073" s="137">
        <v>8.2112817447005604</v>
      </c>
      <c r="P1073" s="137">
        <v>11.2354258446655</v>
      </c>
      <c r="Q1073" s="137">
        <v>26.900235061348098</v>
      </c>
      <c r="R1073" s="137">
        <v>5.0925968030981403</v>
      </c>
      <c r="S1073" s="137">
        <v>14.410509803527001</v>
      </c>
      <c r="T1073" s="137">
        <v>14.4551451122123</v>
      </c>
      <c r="U1073" s="137">
        <v>9.3699998552155694</v>
      </c>
      <c r="V1073" s="1">
        <v>1152286</v>
      </c>
      <c r="W1073" s="1">
        <v>778635</v>
      </c>
      <c r="X1073" s="1">
        <v>286004</v>
      </c>
      <c r="Y1073" s="1">
        <v>748600</v>
      </c>
      <c r="Z1073" s="1">
        <v>105727</v>
      </c>
      <c r="AA1073" s="1">
        <v>586889</v>
      </c>
      <c r="AB1073" s="1">
        <v>1030429</v>
      </c>
      <c r="AC1073" s="1">
        <v>406231</v>
      </c>
      <c r="AD1073" s="1">
        <v>654969</v>
      </c>
      <c r="AE1073" s="1">
        <v>353570</v>
      </c>
      <c r="AH1073" s="136">
        <f t="shared" si="16"/>
        <v>38072</v>
      </c>
      <c r="AI1073" s="177">
        <f>HLOOKUP(附加题模型!$E$2,历史数据!$B$3:$K$5000,ROW(A1071),)</f>
        <v>9.1875520138066396</v>
      </c>
      <c r="AJ1073" s="177">
        <f>HLOOKUP(附加题模型!$E$2,历史数据!$L$3:$U$5000,ROW(A1071),)</f>
        <v>9.3699998552155694</v>
      </c>
    </row>
    <row r="1074" spans="1:36" x14ac:dyDescent="0.2">
      <c r="A1074" s="148">
        <v>38075</v>
      </c>
      <c r="B1074" s="137">
        <v>13.621851476940501</v>
      </c>
      <c r="C1074" s="137">
        <v>44.481489132379998</v>
      </c>
      <c r="D1074" s="137">
        <v>7.9934535539982399</v>
      </c>
      <c r="E1074" s="137">
        <v>8.2112817447005604</v>
      </c>
      <c r="F1074" s="137">
        <v>11.2354258446655</v>
      </c>
      <c r="G1074" s="137">
        <v>27.052385712147601</v>
      </c>
      <c r="H1074" s="137">
        <v>5.0621629576613003</v>
      </c>
      <c r="I1074" s="137">
        <v>14.2152454430456</v>
      </c>
      <c r="J1074" s="137">
        <v>14.404389686958799</v>
      </c>
      <c r="K1074" s="137">
        <v>9.3309038891993694</v>
      </c>
      <c r="L1074" s="137">
        <v>13.7337352673055</v>
      </c>
      <c r="M1074" s="137">
        <v>43.415152064137999</v>
      </c>
      <c r="N1074" s="137">
        <v>7.9616071254962604</v>
      </c>
      <c r="O1074" s="137">
        <v>8.2112817447005604</v>
      </c>
      <c r="P1074" s="137">
        <v>10.904192771414699</v>
      </c>
      <c r="Q1074" s="137">
        <v>26.626363889909001</v>
      </c>
      <c r="R1074" s="137">
        <v>5.0215844970788499</v>
      </c>
      <c r="S1074" s="137">
        <v>14.156666134901201</v>
      </c>
      <c r="T1074" s="137">
        <v>13.896835434423201</v>
      </c>
      <c r="U1074" s="137">
        <v>9.3830318438876308</v>
      </c>
      <c r="V1074" s="1">
        <v>1632490</v>
      </c>
      <c r="W1074" s="1">
        <v>878801</v>
      </c>
      <c r="X1074" s="1">
        <v>375078</v>
      </c>
      <c r="Y1074" s="1">
        <v>0</v>
      </c>
      <c r="Z1074" s="1">
        <v>124063</v>
      </c>
      <c r="AA1074" s="1">
        <v>155999</v>
      </c>
      <c r="AB1074" s="1">
        <v>804631</v>
      </c>
      <c r="AC1074" s="1">
        <v>512762</v>
      </c>
      <c r="AD1074" s="1">
        <v>1169687</v>
      </c>
      <c r="AE1074" s="1">
        <v>392407</v>
      </c>
      <c r="AH1074" s="136">
        <f t="shared" si="16"/>
        <v>38075</v>
      </c>
      <c r="AI1074" s="177">
        <f>HLOOKUP(附加题模型!$E$2,历史数据!$B$3:$K$5000,ROW(A1072),)</f>
        <v>9.3309038891993694</v>
      </c>
      <c r="AJ1074" s="177">
        <f>HLOOKUP(附加题模型!$E$2,历史数据!$L$3:$U$5000,ROW(A1072),)</f>
        <v>9.3830318438876308</v>
      </c>
    </row>
    <row r="1075" spans="1:36" x14ac:dyDescent="0.2">
      <c r="A1075" s="148">
        <v>38076</v>
      </c>
      <c r="B1075" s="137">
        <v>13.7617062148967</v>
      </c>
      <c r="C1075" s="137">
        <v>42.729649663125301</v>
      </c>
      <c r="D1075" s="137">
        <v>7.9616071254962604</v>
      </c>
      <c r="E1075" s="137">
        <v>8.1199325040302206</v>
      </c>
      <c r="F1075" s="137">
        <v>10.904192771414699</v>
      </c>
      <c r="G1075" s="137">
        <v>26.656794020068901</v>
      </c>
      <c r="H1075" s="137">
        <v>5.0215844970788499</v>
      </c>
      <c r="I1075" s="137">
        <v>14.156666134901201</v>
      </c>
      <c r="J1075" s="137">
        <v>14.292727751400999</v>
      </c>
      <c r="K1075" s="137">
        <v>9.3830318438876308</v>
      </c>
      <c r="L1075" s="137">
        <v>13.901560952853</v>
      </c>
      <c r="M1075" s="137">
        <v>43.643652864475598</v>
      </c>
      <c r="N1075" s="137">
        <v>8.0252999825002291</v>
      </c>
      <c r="O1075" s="137">
        <v>8.0793328415100696</v>
      </c>
      <c r="P1075" s="137">
        <v>10.8379461567646</v>
      </c>
      <c r="Q1075" s="137">
        <v>27.767493770905102</v>
      </c>
      <c r="R1075" s="137">
        <v>5.0723075728069196</v>
      </c>
      <c r="S1075" s="137">
        <v>14.156666134901201</v>
      </c>
      <c r="T1075" s="137">
        <v>14.4246918570602</v>
      </c>
      <c r="U1075" s="137">
        <v>9.3569678665434992</v>
      </c>
      <c r="V1075" s="1">
        <v>2341415</v>
      </c>
      <c r="W1075" s="1">
        <v>902588</v>
      </c>
      <c r="X1075" s="1">
        <v>290666</v>
      </c>
      <c r="Y1075" s="1">
        <v>724958</v>
      </c>
      <c r="Z1075" s="1">
        <v>103216</v>
      </c>
      <c r="AA1075" s="1">
        <v>448892</v>
      </c>
      <c r="AB1075" s="1">
        <v>547597</v>
      </c>
      <c r="AC1075" s="1">
        <v>397350</v>
      </c>
      <c r="AD1075" s="1">
        <v>1018121</v>
      </c>
      <c r="AE1075" s="1">
        <v>284676</v>
      </c>
      <c r="AH1075" s="136">
        <f t="shared" si="16"/>
        <v>38076</v>
      </c>
      <c r="AI1075" s="177">
        <f>HLOOKUP(附加题模型!$E$2,历史数据!$B$3:$K$5000,ROW(A1073),)</f>
        <v>9.3830318438876308</v>
      </c>
      <c r="AJ1075" s="177">
        <f>HLOOKUP(附加题模型!$E$2,历史数据!$L$3:$U$5000,ROW(A1073),)</f>
        <v>9.3569678665434992</v>
      </c>
    </row>
    <row r="1076" spans="1:36" x14ac:dyDescent="0.2">
      <c r="A1076" s="148">
        <v>38077</v>
      </c>
      <c r="B1076" s="137">
        <v>14.013444743218001</v>
      </c>
      <c r="C1076" s="137">
        <v>43.643652864475598</v>
      </c>
      <c r="D1076" s="137">
        <v>8.0571464110022095</v>
      </c>
      <c r="E1076" s="137">
        <v>8.1199325040302206</v>
      </c>
      <c r="F1076" s="137">
        <v>10.8379461567646</v>
      </c>
      <c r="G1076" s="137">
        <v>27.843569096304901</v>
      </c>
      <c r="H1076" s="137">
        <v>5.0723075728069196</v>
      </c>
      <c r="I1076" s="137">
        <v>14.1761925709494</v>
      </c>
      <c r="J1076" s="137">
        <v>14.434842942110899</v>
      </c>
      <c r="K1076" s="137">
        <v>9.7609595153775501</v>
      </c>
      <c r="L1076" s="137">
        <v>14.2092413763568</v>
      </c>
      <c r="M1076" s="137">
        <v>44.709989932717598</v>
      </c>
      <c r="N1076" s="137">
        <v>8.1951476011774798</v>
      </c>
      <c r="O1076" s="137">
        <v>8.0996326727701504</v>
      </c>
      <c r="P1076" s="137">
        <v>11.1294312612252</v>
      </c>
      <c r="Q1076" s="137">
        <v>27.5849129899457</v>
      </c>
      <c r="R1076" s="137">
        <v>5.1331752636805996</v>
      </c>
      <c r="S1076" s="137">
        <v>14.371456931430799</v>
      </c>
      <c r="T1076" s="137">
        <v>14.536353792618</v>
      </c>
      <c r="U1076" s="137">
        <v>9.3830318438876308</v>
      </c>
      <c r="V1076" s="1">
        <v>10619027</v>
      </c>
      <c r="W1076" s="1">
        <v>1455359</v>
      </c>
      <c r="X1076" s="1">
        <v>803236</v>
      </c>
      <c r="Y1076" s="1">
        <v>528011</v>
      </c>
      <c r="Z1076" s="1">
        <v>113800</v>
      </c>
      <c r="AA1076" s="1">
        <v>522429</v>
      </c>
      <c r="AB1076" s="1">
        <v>950476</v>
      </c>
      <c r="AC1076" s="1">
        <v>341154</v>
      </c>
      <c r="AD1076" s="1">
        <v>278567</v>
      </c>
      <c r="AE1076" s="1">
        <v>682624</v>
      </c>
      <c r="AH1076" s="136">
        <f t="shared" si="16"/>
        <v>38077</v>
      </c>
      <c r="AI1076" s="177">
        <f>HLOOKUP(附加题模型!$E$2,历史数据!$B$3:$K$5000,ROW(A1074),)</f>
        <v>9.7609595153775501</v>
      </c>
      <c r="AJ1076" s="177">
        <f>HLOOKUP(附加题模型!$E$2,历史数据!$L$3:$U$5000,ROW(A1074),)</f>
        <v>9.3830318438876308</v>
      </c>
    </row>
    <row r="1077" spans="1:36" x14ac:dyDescent="0.2">
      <c r="A1077" s="148">
        <v>38078</v>
      </c>
      <c r="B1077" s="137">
        <v>14.125328533583</v>
      </c>
      <c r="C1077" s="137">
        <v>44.6338229992717</v>
      </c>
      <c r="D1077" s="137">
        <v>8.1951476011774798</v>
      </c>
      <c r="E1077" s="137">
        <v>8.1199325040302206</v>
      </c>
      <c r="F1077" s="137">
        <v>11.169179230015301</v>
      </c>
      <c r="G1077" s="137">
        <v>27.5696979248658</v>
      </c>
      <c r="H1077" s="137">
        <v>5.1534644939718302</v>
      </c>
      <c r="I1077" s="137">
        <v>14.390983367478899</v>
      </c>
      <c r="J1077" s="137">
        <v>14.5769581328209</v>
      </c>
      <c r="K1077" s="137">
        <v>9.3830318438876308</v>
      </c>
      <c r="L1077" s="137">
        <v>14.181270428765499</v>
      </c>
      <c r="M1077" s="137">
        <v>44.405322198934101</v>
      </c>
      <c r="N1077" s="137">
        <v>8.4393035530260292</v>
      </c>
      <c r="O1077" s="137">
        <v>8.2620313228507491</v>
      </c>
      <c r="P1077" s="137">
        <v>11.1029326153652</v>
      </c>
      <c r="Q1077" s="137">
        <v>27.371902078826501</v>
      </c>
      <c r="R1077" s="137">
        <v>5.1534644939718302</v>
      </c>
      <c r="S1077" s="137">
        <v>14.859617832634299</v>
      </c>
      <c r="T1077" s="137">
        <v>14.4652961972631</v>
      </c>
      <c r="U1077" s="137">
        <v>9.8521834360820204</v>
      </c>
      <c r="V1077" s="1">
        <v>2821340</v>
      </c>
      <c r="W1077" s="1">
        <v>966899</v>
      </c>
      <c r="X1077" s="1">
        <v>1546169</v>
      </c>
      <c r="Y1077" s="1">
        <v>928477</v>
      </c>
      <c r="Z1077" s="1">
        <v>122467</v>
      </c>
      <c r="AA1077" s="1">
        <v>153698</v>
      </c>
      <c r="AB1077" s="1">
        <v>964954</v>
      </c>
      <c r="AC1077" s="1">
        <v>785776</v>
      </c>
      <c r="AD1077" s="1">
        <v>452768</v>
      </c>
      <c r="AE1077" s="1">
        <v>1722067</v>
      </c>
      <c r="AH1077" s="136">
        <f t="shared" si="16"/>
        <v>38078</v>
      </c>
      <c r="AI1077" s="177">
        <f>HLOOKUP(附加题模型!$E$2,历史数据!$B$3:$K$5000,ROW(A1075),)</f>
        <v>9.3830318438876308</v>
      </c>
      <c r="AJ1077" s="177">
        <f>HLOOKUP(附加题模型!$E$2,历史数据!$L$3:$U$5000,ROW(A1075),)</f>
        <v>9.8521834360820204</v>
      </c>
    </row>
    <row r="1078" spans="1:36" x14ac:dyDescent="0.2">
      <c r="A1078" s="148">
        <v>38079</v>
      </c>
      <c r="B1078" s="137">
        <v>14.2092413763568</v>
      </c>
      <c r="C1078" s="137">
        <v>44.405322198934101</v>
      </c>
      <c r="D1078" s="137">
        <v>8.4393035530260292</v>
      </c>
      <c r="E1078" s="137">
        <v>8.2620313228507491</v>
      </c>
      <c r="F1078" s="137">
        <v>11.1029326153652</v>
      </c>
      <c r="G1078" s="137">
        <v>27.371902078826501</v>
      </c>
      <c r="H1078" s="137">
        <v>5.1636091091174396</v>
      </c>
      <c r="I1078" s="137">
        <v>14.9377235768268</v>
      </c>
      <c r="J1078" s="137">
        <v>15.1048145554578</v>
      </c>
      <c r="K1078" s="137">
        <v>9.90431139077028</v>
      </c>
      <c r="L1078" s="137">
        <v>14.2372123239481</v>
      </c>
      <c r="M1078" s="137">
        <v>44.252988332042399</v>
      </c>
      <c r="N1078" s="137">
        <v>8.3437642675200792</v>
      </c>
      <c r="O1078" s="137">
        <v>8.2417314915906807</v>
      </c>
      <c r="P1078" s="137">
        <v>11.3281711051757</v>
      </c>
      <c r="Q1078" s="137">
        <v>27.174106232787199</v>
      </c>
      <c r="R1078" s="137">
        <v>5.1940429545542797</v>
      </c>
      <c r="S1078" s="137">
        <v>14.898670704730501</v>
      </c>
      <c r="T1078" s="137">
        <v>15.6225198930441</v>
      </c>
      <c r="U1078" s="137">
        <v>10.269207073588101</v>
      </c>
      <c r="V1078" s="1">
        <v>2681742</v>
      </c>
      <c r="W1078" s="1">
        <v>1093048</v>
      </c>
      <c r="X1078" s="1">
        <v>2021471</v>
      </c>
      <c r="Y1078" s="1">
        <v>753813</v>
      </c>
      <c r="Z1078" s="1">
        <v>285357</v>
      </c>
      <c r="AA1078" s="1">
        <v>172949</v>
      </c>
      <c r="AB1078" s="1">
        <v>1212597</v>
      </c>
      <c r="AC1078" s="1">
        <v>772807</v>
      </c>
      <c r="AD1078" s="1">
        <v>2318451</v>
      </c>
      <c r="AE1078" s="1">
        <v>1370002</v>
      </c>
      <c r="AH1078" s="136">
        <f t="shared" si="16"/>
        <v>38079</v>
      </c>
      <c r="AI1078" s="177">
        <f>HLOOKUP(附加题模型!$E$2,历史数据!$B$3:$K$5000,ROW(A1076),)</f>
        <v>9.90431139077028</v>
      </c>
      <c r="AJ1078" s="177">
        <f>HLOOKUP(附加题模型!$E$2,历史数据!$L$3:$U$5000,ROW(A1076),)</f>
        <v>10.269207073588101</v>
      </c>
    </row>
    <row r="1079" spans="1:36" x14ac:dyDescent="0.2">
      <c r="A1079" s="148">
        <v>38082</v>
      </c>
      <c r="B1079" s="137">
        <v>14.2372123239481</v>
      </c>
      <c r="C1079" s="137">
        <v>44.252988332042399</v>
      </c>
      <c r="D1079" s="137">
        <v>8.4074571245240506</v>
      </c>
      <c r="E1079" s="137">
        <v>8.2620313228507491</v>
      </c>
      <c r="F1079" s="137">
        <v>11.3944177198258</v>
      </c>
      <c r="G1079" s="137">
        <v>27.387117143906401</v>
      </c>
      <c r="H1079" s="137">
        <v>5.1940429545542797</v>
      </c>
      <c r="I1079" s="137">
        <v>14.898670704730501</v>
      </c>
      <c r="J1079" s="137">
        <v>15.571764467790601</v>
      </c>
      <c r="K1079" s="137">
        <v>10.347399005620501</v>
      </c>
      <c r="L1079" s="137">
        <v>14.516921799860601</v>
      </c>
      <c r="M1079" s="137">
        <v>45.090824599946799</v>
      </c>
      <c r="N1079" s="137">
        <v>8.5773047432012994</v>
      </c>
      <c r="O1079" s="137">
        <v>8.4954793823416193</v>
      </c>
      <c r="P1079" s="137">
        <v>11.2751738134556</v>
      </c>
      <c r="Q1079" s="137">
        <v>28.3456662439431</v>
      </c>
      <c r="R1079" s="137">
        <v>5.2751998757191902</v>
      </c>
      <c r="S1079" s="137">
        <v>15.132987937308201</v>
      </c>
      <c r="T1079" s="137">
        <v>15.835692679109</v>
      </c>
      <c r="U1079" s="137">
        <v>10.282239062260199</v>
      </c>
      <c r="V1079" s="1">
        <v>4211084</v>
      </c>
      <c r="W1079" s="1">
        <v>2189196</v>
      </c>
      <c r="X1079" s="1">
        <v>1097791</v>
      </c>
      <c r="Y1079" s="1">
        <v>1795440</v>
      </c>
      <c r="Z1079" s="1">
        <v>148950</v>
      </c>
      <c r="AA1079" s="1">
        <v>628535</v>
      </c>
      <c r="AB1079" s="1">
        <v>2153951</v>
      </c>
      <c r="AC1079" s="1">
        <v>1376110</v>
      </c>
      <c r="AD1079" s="1">
        <v>697219</v>
      </c>
      <c r="AE1079" s="1">
        <v>1753264</v>
      </c>
      <c r="AH1079" s="136">
        <f t="shared" si="16"/>
        <v>38082</v>
      </c>
      <c r="AI1079" s="177">
        <f>HLOOKUP(附加题模型!$E$2,历史数据!$B$3:$K$5000,ROW(A1077),)</f>
        <v>10.347399005620501</v>
      </c>
      <c r="AJ1079" s="177">
        <f>HLOOKUP(附加题模型!$E$2,历史数据!$L$3:$U$5000,ROW(A1077),)</f>
        <v>10.282239062260199</v>
      </c>
    </row>
    <row r="1080" spans="1:36" x14ac:dyDescent="0.2">
      <c r="A1080" s="148">
        <v>38083</v>
      </c>
      <c r="B1080" s="137">
        <v>14.516921799860601</v>
      </c>
      <c r="C1080" s="137">
        <v>45.090824599946799</v>
      </c>
      <c r="D1080" s="137">
        <v>8.5773047432012994</v>
      </c>
      <c r="E1080" s="137">
        <v>8.4853294667115797</v>
      </c>
      <c r="F1080" s="137">
        <v>11.2884231363856</v>
      </c>
      <c r="G1080" s="137">
        <v>28.421741569342899</v>
      </c>
      <c r="H1080" s="137">
        <v>5.2650552605735799</v>
      </c>
      <c r="I1080" s="137">
        <v>15.0939350652119</v>
      </c>
      <c r="J1080" s="137">
        <v>15.7341818286019</v>
      </c>
      <c r="K1080" s="137">
        <v>10.269207073588101</v>
      </c>
      <c r="L1080" s="137">
        <v>14.5728636950431</v>
      </c>
      <c r="M1080" s="137">
        <v>45.395492333730303</v>
      </c>
      <c r="N1080" s="137">
        <v>8.6834595048745893</v>
      </c>
      <c r="O1080" s="137">
        <v>8.4954793823416193</v>
      </c>
      <c r="P1080" s="137">
        <v>11.911141314097</v>
      </c>
      <c r="Q1080" s="137">
        <v>27.9652896169444</v>
      </c>
      <c r="R1080" s="137">
        <v>5.3056337211560303</v>
      </c>
      <c r="S1080" s="137">
        <v>15.113461501260099</v>
      </c>
      <c r="T1080" s="137">
        <v>15.845843764159699</v>
      </c>
      <c r="U1080" s="137">
        <v>10.5298468470295</v>
      </c>
      <c r="V1080" s="1">
        <v>2112583</v>
      </c>
      <c r="W1080" s="1">
        <v>1484171</v>
      </c>
      <c r="X1080" s="1">
        <v>3470379</v>
      </c>
      <c r="Y1080" s="1">
        <v>1104205</v>
      </c>
      <c r="Z1080" s="1">
        <v>560332</v>
      </c>
      <c r="AA1080" s="1">
        <v>409424</v>
      </c>
      <c r="AB1080" s="1">
        <v>1683222</v>
      </c>
      <c r="AC1080" s="1">
        <v>744083</v>
      </c>
      <c r="AD1080" s="1">
        <v>544959</v>
      </c>
      <c r="AE1080" s="1">
        <v>673780</v>
      </c>
      <c r="AH1080" s="136">
        <f t="shared" si="16"/>
        <v>38083</v>
      </c>
      <c r="AI1080" s="177">
        <f>HLOOKUP(附加题模型!$E$2,历史数据!$B$3:$K$5000,ROW(A1078),)</f>
        <v>10.269207073588101</v>
      </c>
      <c r="AJ1080" s="177">
        <f>HLOOKUP(附加题模型!$E$2,历史数据!$L$3:$U$5000,ROW(A1078),)</f>
        <v>10.5298468470295</v>
      </c>
    </row>
    <row r="1081" spans="1:36" x14ac:dyDescent="0.2">
      <c r="A1081" s="148">
        <v>38084</v>
      </c>
      <c r="B1081" s="137">
        <v>14.516921799860601</v>
      </c>
      <c r="C1081" s="137">
        <v>45.395492333730303</v>
      </c>
      <c r="D1081" s="137">
        <v>8.6516130763726</v>
      </c>
      <c r="E1081" s="137">
        <v>8.4751795510815509</v>
      </c>
      <c r="F1081" s="137">
        <v>12.056883866327301</v>
      </c>
      <c r="G1081" s="137">
        <v>27.9957197471043</v>
      </c>
      <c r="H1081" s="137">
        <v>5.3157783363016504</v>
      </c>
      <c r="I1081" s="137">
        <v>15.0939350652119</v>
      </c>
      <c r="J1081" s="137">
        <v>15.937203529616101</v>
      </c>
      <c r="K1081" s="137">
        <v>10.5298468470295</v>
      </c>
      <c r="L1081" s="137">
        <v>14.2372123239481</v>
      </c>
      <c r="M1081" s="137">
        <v>46.385662468526398</v>
      </c>
      <c r="N1081" s="137">
        <v>8.6091511717032905</v>
      </c>
      <c r="O1081" s="137">
        <v>8.4650296354515095</v>
      </c>
      <c r="P1081" s="137">
        <v>11.7521494389366</v>
      </c>
      <c r="Q1081" s="137">
        <v>28.163085462983801</v>
      </c>
      <c r="R1081" s="137">
        <v>5.2244767999911197</v>
      </c>
      <c r="S1081" s="137">
        <v>15.0158293210194</v>
      </c>
      <c r="T1081" s="137">
        <v>15.957505699717601</v>
      </c>
      <c r="U1081" s="137">
        <v>10.933838495863499</v>
      </c>
      <c r="V1081" s="1">
        <v>2321791</v>
      </c>
      <c r="W1081" s="1">
        <v>3879295</v>
      </c>
      <c r="X1081" s="1">
        <v>962582</v>
      </c>
      <c r="Y1081" s="1">
        <v>1051669</v>
      </c>
      <c r="Z1081" s="1">
        <v>297093</v>
      </c>
      <c r="AA1081" s="1">
        <v>194272</v>
      </c>
      <c r="AB1081" s="1">
        <v>1288229</v>
      </c>
      <c r="AC1081" s="1">
        <v>1069948</v>
      </c>
      <c r="AD1081" s="1">
        <v>678939</v>
      </c>
      <c r="AE1081" s="1">
        <v>1111928</v>
      </c>
      <c r="AH1081" s="136">
        <f t="shared" si="16"/>
        <v>38084</v>
      </c>
      <c r="AI1081" s="177">
        <f>HLOOKUP(附加题模型!$E$2,历史数据!$B$3:$K$5000,ROW(A1079),)</f>
        <v>10.5298468470295</v>
      </c>
      <c r="AJ1081" s="177">
        <f>HLOOKUP(附加题模型!$E$2,历史数据!$L$3:$U$5000,ROW(A1079),)</f>
        <v>10.933838495863499</v>
      </c>
    </row>
    <row r="1082" spans="1:36" x14ac:dyDescent="0.2">
      <c r="A1082" s="148">
        <v>38085</v>
      </c>
      <c r="B1082" s="137">
        <v>14.2092413763568</v>
      </c>
      <c r="C1082" s="137">
        <v>46.233328601634703</v>
      </c>
      <c r="D1082" s="137">
        <v>8.6091511717032905</v>
      </c>
      <c r="E1082" s="137">
        <v>8.45487971982147</v>
      </c>
      <c r="F1082" s="137">
        <v>11.791897407726699</v>
      </c>
      <c r="G1082" s="137">
        <v>27.9957197471043</v>
      </c>
      <c r="H1082" s="137">
        <v>5.2041875696998998</v>
      </c>
      <c r="I1082" s="137">
        <v>15.054882193115599</v>
      </c>
      <c r="J1082" s="137">
        <v>16.038714380123299</v>
      </c>
      <c r="K1082" s="137">
        <v>10.933838495863499</v>
      </c>
      <c r="L1082" s="137">
        <v>14.2092413763568</v>
      </c>
      <c r="M1082" s="137">
        <v>46.080994734743001</v>
      </c>
      <c r="N1082" s="137">
        <v>8.4393035530260292</v>
      </c>
      <c r="O1082" s="137">
        <v>8.28233115411083</v>
      </c>
      <c r="P1082" s="137">
        <v>11.6726535013565</v>
      </c>
      <c r="Q1082" s="137">
        <v>27.9500745518645</v>
      </c>
      <c r="R1082" s="137">
        <v>5.2650552605735799</v>
      </c>
      <c r="S1082" s="137">
        <v>14.957250012875001</v>
      </c>
      <c r="T1082" s="137">
        <v>16.028563295072502</v>
      </c>
      <c r="U1082" s="137">
        <v>10.959902473207601</v>
      </c>
      <c r="V1082" s="1">
        <v>1586410</v>
      </c>
      <c r="W1082" s="1">
        <v>1578130</v>
      </c>
      <c r="X1082" s="1">
        <v>774600</v>
      </c>
      <c r="Y1082" s="1">
        <v>892613</v>
      </c>
      <c r="Z1082" s="1">
        <v>337764</v>
      </c>
      <c r="AA1082" s="1">
        <v>179803</v>
      </c>
      <c r="AB1082" s="1">
        <v>1776809</v>
      </c>
      <c r="AC1082" s="1">
        <v>740389</v>
      </c>
      <c r="AD1082" s="1">
        <v>502217</v>
      </c>
      <c r="AE1082" s="1">
        <v>1095342</v>
      </c>
      <c r="AH1082" s="136">
        <f t="shared" si="16"/>
        <v>38085</v>
      </c>
      <c r="AI1082" s="177">
        <f>HLOOKUP(附加题模型!$E$2,历史数据!$B$3:$K$5000,ROW(A1080),)</f>
        <v>10.933838495863499</v>
      </c>
      <c r="AJ1082" s="177">
        <f>HLOOKUP(附加题模型!$E$2,历史数据!$L$3:$U$5000,ROW(A1080),)</f>
        <v>10.959902473207601</v>
      </c>
    </row>
    <row r="1083" spans="1:36" x14ac:dyDescent="0.2">
      <c r="A1083" s="148">
        <v>38086</v>
      </c>
      <c r="B1083" s="137">
        <v>14.2092413763568</v>
      </c>
      <c r="C1083" s="137">
        <v>46.004827801297097</v>
      </c>
      <c r="D1083" s="137">
        <v>8.3862261721893905</v>
      </c>
      <c r="E1083" s="137">
        <v>8.28233115411083</v>
      </c>
      <c r="F1083" s="137">
        <v>11.5666589179162</v>
      </c>
      <c r="G1083" s="137">
        <v>27.843569096304901</v>
      </c>
      <c r="H1083" s="137">
        <v>5.2650552605735799</v>
      </c>
      <c r="I1083" s="137">
        <v>14.898670704730501</v>
      </c>
      <c r="J1083" s="137">
        <v>16.059016550224701</v>
      </c>
      <c r="K1083" s="137">
        <v>10.959902473207601</v>
      </c>
      <c r="L1083" s="137">
        <v>13.677793372123</v>
      </c>
      <c r="M1083" s="137">
        <v>45.166991533392697</v>
      </c>
      <c r="N1083" s="137">
        <v>8.1951476011774798</v>
      </c>
      <c r="O1083" s="137">
        <v>8.0184333477298502</v>
      </c>
      <c r="P1083" s="137">
        <v>11.1559299070853</v>
      </c>
      <c r="Q1083" s="137">
        <v>26.535073499429298</v>
      </c>
      <c r="R1083" s="137">
        <v>5.0621629576613003</v>
      </c>
      <c r="S1083" s="137">
        <v>14.312877623286299</v>
      </c>
      <c r="T1083" s="137">
        <v>16.982765289839399</v>
      </c>
      <c r="U1083" s="137">
        <v>10.516814858357399</v>
      </c>
      <c r="V1083" s="1">
        <v>2340101</v>
      </c>
      <c r="W1083" s="1">
        <v>3077130</v>
      </c>
      <c r="X1083" s="1">
        <v>901676</v>
      </c>
      <c r="Y1083" s="1">
        <v>1028938</v>
      </c>
      <c r="Z1083" s="1">
        <v>207130</v>
      </c>
      <c r="AA1083" s="1">
        <v>327951</v>
      </c>
      <c r="AB1083" s="1">
        <v>1541500</v>
      </c>
      <c r="AC1083" s="1">
        <v>752917</v>
      </c>
      <c r="AD1083" s="1">
        <v>1805607</v>
      </c>
      <c r="AE1083" s="1">
        <v>1116873</v>
      </c>
      <c r="AH1083" s="136">
        <f t="shared" si="16"/>
        <v>38086</v>
      </c>
      <c r="AI1083" s="177">
        <f>HLOOKUP(附加题模型!$E$2,历史数据!$B$3:$K$5000,ROW(A1081),)</f>
        <v>10.959902473207601</v>
      </c>
      <c r="AJ1083" s="177">
        <f>HLOOKUP(附加题模型!$E$2,历史数据!$L$3:$U$5000,ROW(A1081),)</f>
        <v>10.516814858357399</v>
      </c>
    </row>
    <row r="1084" spans="1:36" x14ac:dyDescent="0.2">
      <c r="A1084" s="148">
        <v>38089</v>
      </c>
      <c r="B1084" s="137">
        <v>13.5938805293492</v>
      </c>
      <c r="C1084" s="137">
        <v>44.938490733055097</v>
      </c>
      <c r="D1084" s="137">
        <v>8.1739166488428303</v>
      </c>
      <c r="E1084" s="137">
        <v>7.9981335164697702</v>
      </c>
      <c r="F1084" s="137">
        <v>11.1559299070853</v>
      </c>
      <c r="G1084" s="137">
        <v>26.3981379137098</v>
      </c>
      <c r="H1084" s="137">
        <v>5.0215844970788499</v>
      </c>
      <c r="I1084" s="137">
        <v>14.2738247511901</v>
      </c>
      <c r="J1084" s="137">
        <v>16.840650099129402</v>
      </c>
      <c r="K1084" s="137">
        <v>10.4125589489809</v>
      </c>
      <c r="L1084" s="137">
        <v>13.7337352673055</v>
      </c>
      <c r="M1084" s="137">
        <v>44.329155265488303</v>
      </c>
      <c r="N1084" s="137">
        <v>8.2482249820141202</v>
      </c>
      <c r="O1084" s="137">
        <v>7.91693419142947</v>
      </c>
      <c r="P1084" s="137">
        <v>11.063184646575101</v>
      </c>
      <c r="Q1084" s="137">
        <v>26.885019996268099</v>
      </c>
      <c r="R1084" s="137">
        <v>5.1230306485349804</v>
      </c>
      <c r="S1084" s="137">
        <v>14.3324040593345</v>
      </c>
      <c r="T1084" s="137">
        <v>16.9523120346872</v>
      </c>
      <c r="U1084" s="137">
        <v>10.360430994292599</v>
      </c>
      <c r="V1084" s="1">
        <v>1249697</v>
      </c>
      <c r="W1084" s="1">
        <v>1857183</v>
      </c>
      <c r="X1084" s="1">
        <v>547743</v>
      </c>
      <c r="Y1084" s="1">
        <v>628805</v>
      </c>
      <c r="Z1084" s="1">
        <v>169471</v>
      </c>
      <c r="AA1084" s="1">
        <v>129999</v>
      </c>
      <c r="AB1084" s="1">
        <v>861096</v>
      </c>
      <c r="AC1084" s="1">
        <v>510678</v>
      </c>
      <c r="AD1084" s="1">
        <v>479012</v>
      </c>
      <c r="AE1084" s="1">
        <v>705686</v>
      </c>
      <c r="AH1084" s="136">
        <f t="shared" si="16"/>
        <v>38089</v>
      </c>
      <c r="AI1084" s="177">
        <f>HLOOKUP(附加题模型!$E$2,历史数据!$B$3:$K$5000,ROW(A1082),)</f>
        <v>10.4125589489809</v>
      </c>
      <c r="AJ1084" s="177">
        <f>HLOOKUP(附加题模型!$E$2,历史数据!$L$3:$U$5000,ROW(A1082),)</f>
        <v>10.360430994292599</v>
      </c>
    </row>
    <row r="1085" spans="1:36" x14ac:dyDescent="0.2">
      <c r="A1085" s="148">
        <v>38090</v>
      </c>
      <c r="B1085" s="137">
        <v>13.7617062148967</v>
      </c>
      <c r="C1085" s="137">
        <v>44.176821398596601</v>
      </c>
      <c r="D1085" s="137">
        <v>8.2482249820141202</v>
      </c>
      <c r="E1085" s="137">
        <v>8.0184333477298502</v>
      </c>
      <c r="F1085" s="137">
        <v>11.1294312612252</v>
      </c>
      <c r="G1085" s="137">
        <v>26.900235061348098</v>
      </c>
      <c r="H1085" s="137">
        <v>5.17375372426305</v>
      </c>
      <c r="I1085" s="137">
        <v>14.3519304953826</v>
      </c>
      <c r="J1085" s="137">
        <v>16.901556609433701</v>
      </c>
      <c r="K1085" s="137">
        <v>10.360430994292599</v>
      </c>
      <c r="L1085" s="137">
        <v>13.7057643197142</v>
      </c>
      <c r="M1085" s="137">
        <v>44.176821398596601</v>
      </c>
      <c r="N1085" s="137">
        <v>8.1420702203408393</v>
      </c>
      <c r="O1085" s="137">
        <v>7.9575338539496201</v>
      </c>
      <c r="P1085" s="137">
        <v>11.1824285529453</v>
      </c>
      <c r="Q1085" s="137">
        <v>26.7024392153088</v>
      </c>
      <c r="R1085" s="137">
        <v>5.2853444908648104</v>
      </c>
      <c r="S1085" s="137">
        <v>14.2738247511901</v>
      </c>
      <c r="T1085" s="137">
        <v>18.363312856736101</v>
      </c>
      <c r="U1085" s="137">
        <v>10.542878835701501</v>
      </c>
      <c r="V1085" s="1">
        <v>1121522</v>
      </c>
      <c r="W1085" s="1">
        <v>2587826</v>
      </c>
      <c r="X1085" s="1">
        <v>436527</v>
      </c>
      <c r="Y1085" s="1">
        <v>438836</v>
      </c>
      <c r="Z1085" s="1">
        <v>119632</v>
      </c>
      <c r="AA1085" s="1">
        <v>126402</v>
      </c>
      <c r="AB1085" s="1">
        <v>2744539</v>
      </c>
      <c r="AC1085" s="1">
        <v>428950</v>
      </c>
      <c r="AD1085" s="1">
        <v>1673271</v>
      </c>
      <c r="AE1085" s="1">
        <v>570275</v>
      </c>
      <c r="AH1085" s="136">
        <f t="shared" si="16"/>
        <v>38090</v>
      </c>
      <c r="AI1085" s="177">
        <f>HLOOKUP(附加题模型!$E$2,历史数据!$B$3:$K$5000,ROW(A1083),)</f>
        <v>10.360430994292599</v>
      </c>
      <c r="AJ1085" s="177">
        <f>HLOOKUP(附加题模型!$E$2,历史数据!$L$3:$U$5000,ROW(A1083),)</f>
        <v>10.542878835701501</v>
      </c>
    </row>
    <row r="1086" spans="1:36" x14ac:dyDescent="0.2">
      <c r="A1086" s="148">
        <v>38091</v>
      </c>
      <c r="B1086" s="137">
        <v>13.789677162487999</v>
      </c>
      <c r="C1086" s="137">
        <v>43.7959867313673</v>
      </c>
      <c r="D1086" s="137">
        <v>8.1420702203408393</v>
      </c>
      <c r="E1086" s="137">
        <v>7.91693419142947</v>
      </c>
      <c r="F1086" s="137">
        <v>11.1294312612252</v>
      </c>
      <c r="G1086" s="137">
        <v>26.7024392153088</v>
      </c>
      <c r="H1086" s="137">
        <v>5.2650552605735799</v>
      </c>
      <c r="I1086" s="137">
        <v>14.2542983151419</v>
      </c>
      <c r="J1086" s="137">
        <v>18.271953091279698</v>
      </c>
      <c r="K1086" s="137">
        <v>10.542878835701501</v>
      </c>
      <c r="L1086" s="137">
        <v>13.481996738984201</v>
      </c>
      <c r="M1086" s="137">
        <v>44.481489132379998</v>
      </c>
      <c r="N1086" s="137">
        <v>8.0783773633368696</v>
      </c>
      <c r="O1086" s="137">
        <v>7.8255849507591302</v>
      </c>
      <c r="P1086" s="137">
        <v>10.745200896254399</v>
      </c>
      <c r="Q1086" s="137">
        <v>26.230772197830401</v>
      </c>
      <c r="R1086" s="137">
        <v>5.11288603338937</v>
      </c>
      <c r="S1086" s="137">
        <v>14.0199810825642</v>
      </c>
      <c r="T1086" s="137">
        <v>18.2211976660261</v>
      </c>
      <c r="U1086" s="137">
        <v>10.542878835701501</v>
      </c>
      <c r="V1086" s="1">
        <v>1364032</v>
      </c>
      <c r="W1086" s="1">
        <v>1555932</v>
      </c>
      <c r="X1086" s="1">
        <v>481720</v>
      </c>
      <c r="Y1086" s="1">
        <v>656760</v>
      </c>
      <c r="Z1086" s="1">
        <v>215800</v>
      </c>
      <c r="AA1086" s="1">
        <v>239671</v>
      </c>
      <c r="AB1086" s="1">
        <v>1673296</v>
      </c>
      <c r="AC1086" s="1">
        <v>543985</v>
      </c>
      <c r="AD1086" s="1">
        <v>1511843</v>
      </c>
      <c r="AE1086" s="1">
        <v>0</v>
      </c>
      <c r="AH1086" s="136">
        <f t="shared" si="16"/>
        <v>38091</v>
      </c>
      <c r="AI1086" s="177">
        <f>HLOOKUP(附加题模型!$E$2,历史数据!$B$3:$K$5000,ROW(A1084),)</f>
        <v>10.542878835701501</v>
      </c>
      <c r="AJ1086" s="177">
        <f>HLOOKUP(附加题模型!$E$2,历史数据!$L$3:$U$5000,ROW(A1084),)</f>
        <v>10.542878835701501</v>
      </c>
    </row>
    <row r="1087" spans="1:36" x14ac:dyDescent="0.2">
      <c r="A1087" s="148">
        <v>38092</v>
      </c>
      <c r="B1087" s="137">
        <v>13.426054843801699</v>
      </c>
      <c r="C1087" s="137">
        <v>44.176821398596601</v>
      </c>
      <c r="D1087" s="137">
        <v>8.0677618871695405</v>
      </c>
      <c r="E1087" s="137">
        <v>7.8458847820192004</v>
      </c>
      <c r="F1087" s="137">
        <v>10.7584502191844</v>
      </c>
      <c r="G1087" s="137">
        <v>26.017761286711099</v>
      </c>
      <c r="H1087" s="137">
        <v>5.1636091091174396</v>
      </c>
      <c r="I1087" s="137">
        <v>14.0199810825642</v>
      </c>
      <c r="J1087" s="137">
        <v>17.947118369656899</v>
      </c>
      <c r="K1087" s="137">
        <v>10.621070767733899</v>
      </c>
      <c r="L1087" s="137">
        <v>13.286200105845399</v>
      </c>
      <c r="M1087" s="137">
        <v>43.110484330354602</v>
      </c>
      <c r="N1087" s="137">
        <v>7.9191452208269402</v>
      </c>
      <c r="O1087" s="137">
        <v>7.8154350351290898</v>
      </c>
      <c r="P1087" s="137">
        <v>10.612707666954099</v>
      </c>
      <c r="Q1087" s="137">
        <v>26.154696872430598</v>
      </c>
      <c r="R1087" s="137">
        <v>5.3056337211560303</v>
      </c>
      <c r="S1087" s="137">
        <v>14.0199810825642</v>
      </c>
      <c r="T1087" s="137">
        <v>19.012982299981601</v>
      </c>
      <c r="U1087" s="137">
        <v>9.8912794020982098</v>
      </c>
      <c r="V1087" s="1">
        <v>839092</v>
      </c>
      <c r="W1087" s="1">
        <v>1020125</v>
      </c>
      <c r="X1087" s="1">
        <v>389584</v>
      </c>
      <c r="Y1087" s="1">
        <v>523424</v>
      </c>
      <c r="Z1087" s="1">
        <v>104600</v>
      </c>
      <c r="AA1087" s="1">
        <v>60651</v>
      </c>
      <c r="AB1087" s="1">
        <v>5838858</v>
      </c>
      <c r="AC1087" s="1">
        <v>757090</v>
      </c>
      <c r="AD1087" s="1">
        <v>1456575</v>
      </c>
      <c r="AE1087" s="1">
        <v>1458603</v>
      </c>
      <c r="AH1087" s="136">
        <f t="shared" si="16"/>
        <v>38092</v>
      </c>
      <c r="AI1087" s="177">
        <f>HLOOKUP(附加题模型!$E$2,历史数据!$B$3:$K$5000,ROW(A1085),)</f>
        <v>10.621070767733899</v>
      </c>
      <c r="AJ1087" s="177">
        <f>HLOOKUP(附加题模型!$E$2,历史数据!$L$3:$U$5000,ROW(A1085),)</f>
        <v>9.8912794020982098</v>
      </c>
    </row>
    <row r="1088" spans="1:36" x14ac:dyDescent="0.2">
      <c r="A1088" s="148">
        <v>38093</v>
      </c>
      <c r="B1088" s="137">
        <v>13.286200105845399</v>
      </c>
      <c r="C1088" s="137">
        <v>43.110484330354602</v>
      </c>
      <c r="D1088" s="137">
        <v>7.9722226016635904</v>
      </c>
      <c r="E1088" s="137">
        <v>7.8154350351290898</v>
      </c>
      <c r="F1088" s="137">
        <v>10.599458344024001</v>
      </c>
      <c r="G1088" s="137">
        <v>26.032976351791</v>
      </c>
      <c r="H1088" s="137">
        <v>5.2853444908648104</v>
      </c>
      <c r="I1088" s="137">
        <v>14.156666134901201</v>
      </c>
      <c r="J1088" s="137">
        <v>19.794615848886298</v>
      </c>
      <c r="K1088" s="137">
        <v>9.8391514474099502</v>
      </c>
      <c r="L1088" s="137">
        <v>13.2302582106629</v>
      </c>
      <c r="M1088" s="137">
        <v>44.176821398596601</v>
      </c>
      <c r="N1088" s="137">
        <v>7.9722226016635904</v>
      </c>
      <c r="O1088" s="137">
        <v>7.8052851194990502</v>
      </c>
      <c r="P1088" s="137">
        <v>10.5597103752339</v>
      </c>
      <c r="Q1088" s="137">
        <v>26.7024392153088</v>
      </c>
      <c r="R1088" s="137">
        <v>5.3462121817384904</v>
      </c>
      <c r="S1088" s="137">
        <v>13.9614017744198</v>
      </c>
      <c r="T1088" s="137">
        <v>19.043435555133701</v>
      </c>
      <c r="U1088" s="137">
        <v>9.5133517306082904</v>
      </c>
      <c r="V1088" s="1">
        <v>1083518</v>
      </c>
      <c r="W1088" s="1">
        <v>2049124</v>
      </c>
      <c r="X1088" s="1">
        <v>567169</v>
      </c>
      <c r="Y1088" s="1">
        <v>421411</v>
      </c>
      <c r="Z1088" s="1">
        <v>124537</v>
      </c>
      <c r="AA1088" s="1">
        <v>149482</v>
      </c>
      <c r="AB1088" s="1">
        <v>4652764</v>
      </c>
      <c r="AC1088" s="1">
        <v>731470</v>
      </c>
      <c r="AD1088" s="1">
        <v>1288982</v>
      </c>
      <c r="AE1088" s="1">
        <v>885138</v>
      </c>
      <c r="AH1088" s="136">
        <f t="shared" si="16"/>
        <v>38093</v>
      </c>
      <c r="AI1088" s="177">
        <f>HLOOKUP(附加题模型!$E$2,历史数据!$B$3:$K$5000,ROW(A1086),)</f>
        <v>9.8391514474099502</v>
      </c>
      <c r="AJ1088" s="177">
        <f>HLOOKUP(附加题模型!$E$2,历史数据!$L$3:$U$5000,ROW(A1086),)</f>
        <v>9.5133517306082904</v>
      </c>
    </row>
    <row r="1089" spans="1:36" x14ac:dyDescent="0.2">
      <c r="A1089" s="148">
        <v>38096</v>
      </c>
      <c r="B1089" s="137">
        <v>13.2302582106629</v>
      </c>
      <c r="C1089" s="137">
        <v>43.948320598259002</v>
      </c>
      <c r="D1089" s="137">
        <v>7.9722226016635904</v>
      </c>
      <c r="E1089" s="137">
        <v>7.8154350351290898</v>
      </c>
      <c r="F1089" s="137">
        <v>10.5597103752339</v>
      </c>
      <c r="G1089" s="137">
        <v>26.474213239109499</v>
      </c>
      <c r="H1089" s="137">
        <v>5.3563567968840999</v>
      </c>
      <c r="I1089" s="137">
        <v>13.980928210468001</v>
      </c>
      <c r="J1089" s="137">
        <v>18.982529044829398</v>
      </c>
      <c r="K1089" s="137">
        <v>9.5133517306082904</v>
      </c>
      <c r="L1089" s="137">
        <v>13.1743163154804</v>
      </c>
      <c r="M1089" s="137">
        <v>43.719819797921403</v>
      </c>
      <c r="N1089" s="137">
        <v>7.9722226016635904</v>
      </c>
      <c r="O1089" s="137">
        <v>7.8661846132792803</v>
      </c>
      <c r="P1089" s="137">
        <v>10.2417266249132</v>
      </c>
      <c r="Q1089" s="137">
        <v>25.5613093343127</v>
      </c>
      <c r="R1089" s="137">
        <v>5.3766460271753296</v>
      </c>
      <c r="S1089" s="137">
        <v>13.8637695941791</v>
      </c>
      <c r="T1089" s="137">
        <v>19.662651743227102</v>
      </c>
      <c r="U1089" s="137">
        <v>9.6306396286568905</v>
      </c>
      <c r="V1089" s="1">
        <v>1011880</v>
      </c>
      <c r="W1089" s="1">
        <v>1716976</v>
      </c>
      <c r="X1089" s="1">
        <v>0</v>
      </c>
      <c r="Y1089" s="1">
        <v>333550</v>
      </c>
      <c r="Z1089" s="1">
        <v>87930</v>
      </c>
      <c r="AA1089" s="1">
        <v>156959</v>
      </c>
      <c r="AB1089" s="1">
        <v>5341554</v>
      </c>
      <c r="AC1089" s="1">
        <v>300800</v>
      </c>
      <c r="AD1089" s="1">
        <v>954028</v>
      </c>
      <c r="AE1089" s="1">
        <v>472170</v>
      </c>
      <c r="AH1089" s="136">
        <f t="shared" si="16"/>
        <v>38096</v>
      </c>
      <c r="AI1089" s="177">
        <f>HLOOKUP(附加题模型!$E$2,历史数据!$B$3:$K$5000,ROW(A1087),)</f>
        <v>9.5133517306082904</v>
      </c>
      <c r="AJ1089" s="177">
        <f>HLOOKUP(附加题模型!$E$2,历史数据!$L$3:$U$5000,ROW(A1087),)</f>
        <v>9.6306396286568905</v>
      </c>
    </row>
    <row r="1090" spans="1:36" x14ac:dyDescent="0.2">
      <c r="A1090" s="148">
        <v>38097</v>
      </c>
      <c r="B1090" s="137">
        <v>13.1743163154804</v>
      </c>
      <c r="C1090" s="137">
        <v>43.872153664813098</v>
      </c>
      <c r="D1090" s="137">
        <v>7.9085297446596199</v>
      </c>
      <c r="E1090" s="137">
        <v>7.8560346976492399</v>
      </c>
      <c r="F1090" s="137">
        <v>10.3742198542135</v>
      </c>
      <c r="G1090" s="137">
        <v>25.5308792041528</v>
      </c>
      <c r="H1090" s="137">
        <v>5.3969352574665601</v>
      </c>
      <c r="I1090" s="137">
        <v>13.824716722082901</v>
      </c>
      <c r="J1090" s="137">
        <v>19.347968106654999</v>
      </c>
      <c r="K1090" s="137">
        <v>9.6176076399848203</v>
      </c>
      <c r="L1090" s="137">
        <v>13.286200105845399</v>
      </c>
      <c r="M1090" s="137">
        <v>42.881983530017003</v>
      </c>
      <c r="N1090" s="137">
        <v>7.7492976021496904</v>
      </c>
      <c r="O1090" s="137">
        <v>7.8458847820192004</v>
      </c>
      <c r="P1090" s="137">
        <v>9.9899894892426406</v>
      </c>
      <c r="Q1090" s="137">
        <v>24.8005560803153</v>
      </c>
      <c r="R1090" s="137">
        <v>5.3259229514472599</v>
      </c>
      <c r="S1090" s="137">
        <v>14.059033954660499</v>
      </c>
      <c r="T1090" s="137">
        <v>18.830262769068799</v>
      </c>
      <c r="U1090" s="137">
        <v>9.9303753681144098</v>
      </c>
      <c r="V1090" s="1">
        <v>602081</v>
      </c>
      <c r="W1090" s="1">
        <v>923257</v>
      </c>
      <c r="X1090" s="1">
        <v>324457</v>
      </c>
      <c r="Y1090" s="1">
        <v>340850</v>
      </c>
      <c r="Z1090" s="1">
        <v>116190</v>
      </c>
      <c r="AA1090" s="1">
        <v>114711</v>
      </c>
      <c r="AB1090" s="1">
        <v>2454608</v>
      </c>
      <c r="AC1090" s="1">
        <v>318373</v>
      </c>
      <c r="AD1090" s="1">
        <v>2453910</v>
      </c>
      <c r="AE1090" s="1">
        <v>596833</v>
      </c>
      <c r="AH1090" s="136">
        <f t="shared" si="16"/>
        <v>38097</v>
      </c>
      <c r="AI1090" s="177">
        <f>HLOOKUP(附加题模型!$E$2,历史数据!$B$3:$K$5000,ROW(A1088),)</f>
        <v>9.6176076399848203</v>
      </c>
      <c r="AJ1090" s="177">
        <f>HLOOKUP(附加题模型!$E$2,历史数据!$L$3:$U$5000,ROW(A1088),)</f>
        <v>9.9303753681144098</v>
      </c>
    </row>
    <row r="1091" spans="1:36" x14ac:dyDescent="0.2">
      <c r="A1091" s="148">
        <v>38098</v>
      </c>
      <c r="B1091" s="137">
        <v>13.286200105845399</v>
      </c>
      <c r="C1091" s="137">
        <v>43.034317396908698</v>
      </c>
      <c r="D1091" s="137">
        <v>7.8129904591536601</v>
      </c>
      <c r="E1091" s="137">
        <v>7.6733362163085603</v>
      </c>
      <c r="F1091" s="137">
        <v>9.9369921975225193</v>
      </c>
      <c r="G1091" s="137">
        <v>24.7853410152353</v>
      </c>
      <c r="H1091" s="137">
        <v>5.3766460271753296</v>
      </c>
      <c r="I1091" s="137">
        <v>14.156666134901201</v>
      </c>
      <c r="J1091" s="137">
        <v>18.271953091279698</v>
      </c>
      <c r="K1091" s="137">
        <v>9.9173433794423502</v>
      </c>
      <c r="L1091" s="137">
        <v>13.258229158254199</v>
      </c>
      <c r="M1091" s="137">
        <v>41.815646461775003</v>
      </c>
      <c r="N1091" s="137">
        <v>7.8554523638229803</v>
      </c>
      <c r="O1091" s="137">
        <v>7.5616871443781504</v>
      </c>
      <c r="P1091" s="137">
        <v>10.0694854268228</v>
      </c>
      <c r="Q1091" s="137">
        <v>24.8157711453952</v>
      </c>
      <c r="R1091" s="137">
        <v>5.2346214151367398</v>
      </c>
      <c r="S1091" s="137">
        <v>14.0199810825642</v>
      </c>
      <c r="T1091" s="137">
        <v>18.343010686634599</v>
      </c>
      <c r="U1091" s="137">
        <v>9.6176076399848203</v>
      </c>
      <c r="V1091" s="1">
        <v>622638</v>
      </c>
      <c r="W1091" s="1">
        <v>2142692</v>
      </c>
      <c r="X1091" s="1">
        <v>264020</v>
      </c>
      <c r="Y1091" s="1">
        <v>519376</v>
      </c>
      <c r="Z1091" s="1">
        <v>69772</v>
      </c>
      <c r="AA1091" s="1">
        <v>84864</v>
      </c>
      <c r="AB1091" s="1">
        <v>1721899</v>
      </c>
      <c r="AC1091" s="1">
        <v>362100</v>
      </c>
      <c r="AD1091" s="1">
        <v>892926</v>
      </c>
      <c r="AE1091" s="1">
        <v>422500</v>
      </c>
      <c r="AH1091" s="136">
        <f t="shared" si="16"/>
        <v>38098</v>
      </c>
      <c r="AI1091" s="177">
        <f>HLOOKUP(附加题模型!$E$2,历史数据!$B$3:$K$5000,ROW(A1089),)</f>
        <v>9.9173433794423502</v>
      </c>
      <c r="AJ1091" s="177">
        <f>HLOOKUP(附加题模型!$E$2,历史数据!$L$3:$U$5000,ROW(A1089),)</f>
        <v>9.6176076399848203</v>
      </c>
    </row>
    <row r="1092" spans="1:36" x14ac:dyDescent="0.2">
      <c r="A1092" s="148">
        <v>38099</v>
      </c>
      <c r="B1092" s="137">
        <v>13.286200105845399</v>
      </c>
      <c r="C1092" s="137">
        <v>41.815646461775003</v>
      </c>
      <c r="D1092" s="137">
        <v>7.8660678399902997</v>
      </c>
      <c r="E1092" s="137">
        <v>7.5616871443781504</v>
      </c>
      <c r="F1092" s="137">
        <v>10.466965114723701</v>
      </c>
      <c r="G1092" s="137">
        <v>24.952706731114699</v>
      </c>
      <c r="H1092" s="137">
        <v>5.2346214151367398</v>
      </c>
      <c r="I1092" s="137">
        <v>14.410509803527001</v>
      </c>
      <c r="J1092" s="137">
        <v>18.079082475316099</v>
      </c>
      <c r="K1092" s="137">
        <v>9.6827675833451501</v>
      </c>
      <c r="L1092" s="137">
        <v>13.1743163154804</v>
      </c>
      <c r="M1092" s="137">
        <v>39.759139258736901</v>
      </c>
      <c r="N1092" s="137">
        <v>7.9616071254962604</v>
      </c>
      <c r="O1092" s="137">
        <v>7.6530363850484902</v>
      </c>
      <c r="P1092" s="137">
        <v>10.148981364402999</v>
      </c>
      <c r="Q1092" s="137">
        <v>25.1200724469942</v>
      </c>
      <c r="R1092" s="137">
        <v>4.9810060364963897</v>
      </c>
      <c r="S1092" s="137">
        <v>14.2933511872382</v>
      </c>
      <c r="T1092" s="137">
        <v>18.353161771685301</v>
      </c>
      <c r="U1092" s="137">
        <v>9.5654796852965607</v>
      </c>
      <c r="V1092" s="1">
        <v>588600</v>
      </c>
      <c r="W1092" s="1">
        <v>2332600</v>
      </c>
      <c r="X1092" s="1">
        <v>204554</v>
      </c>
      <c r="Y1092" s="1">
        <v>430411</v>
      </c>
      <c r="Z1092" s="1">
        <v>58240</v>
      </c>
      <c r="AA1092" s="1">
        <v>58650</v>
      </c>
      <c r="AB1092" s="1">
        <v>3016602</v>
      </c>
      <c r="AC1092" s="1">
        <v>824291</v>
      </c>
      <c r="AD1092" s="1">
        <v>597283</v>
      </c>
      <c r="AE1092" s="1">
        <v>221537</v>
      </c>
      <c r="AH1092" s="136">
        <f t="shared" si="16"/>
        <v>38099</v>
      </c>
      <c r="AI1092" s="177">
        <f>HLOOKUP(附加题模型!$E$2,历史数据!$B$3:$K$5000,ROW(A1090),)</f>
        <v>9.6827675833451501</v>
      </c>
      <c r="AJ1092" s="177">
        <f>HLOOKUP(附加题模型!$E$2,历史数据!$L$3:$U$5000,ROW(A1090),)</f>
        <v>9.5654796852965607</v>
      </c>
    </row>
    <row r="1093" spans="1:36" x14ac:dyDescent="0.2">
      <c r="A1093" s="148">
        <v>38100</v>
      </c>
      <c r="B1093" s="137">
        <v>13.2022872630717</v>
      </c>
      <c r="C1093" s="137">
        <v>39.454471524953497</v>
      </c>
      <c r="D1093" s="137">
        <v>7.9191452208269402</v>
      </c>
      <c r="E1093" s="137">
        <v>7.6428864694184497</v>
      </c>
      <c r="F1093" s="137">
        <v>10.2417266249132</v>
      </c>
      <c r="G1093" s="137">
        <v>25.180932707314</v>
      </c>
      <c r="H1093" s="137">
        <v>4.89984911533148</v>
      </c>
      <c r="I1093" s="137">
        <v>14.312877623286299</v>
      </c>
      <c r="J1093" s="137">
        <v>16.850801184180099</v>
      </c>
      <c r="K1093" s="137">
        <v>9.5654796852965607</v>
      </c>
      <c r="L1093" s="137">
        <v>12.9505487347504</v>
      </c>
      <c r="M1093" s="137">
        <v>37.778798989144597</v>
      </c>
      <c r="N1093" s="137">
        <v>7.9403761731616003</v>
      </c>
      <c r="O1093" s="137">
        <v>7.5413873131180704</v>
      </c>
      <c r="P1093" s="137">
        <v>9.8972442287324291</v>
      </c>
      <c r="Q1093" s="137">
        <v>24.496254778716299</v>
      </c>
      <c r="R1093" s="137">
        <v>4.6969568124191996</v>
      </c>
      <c r="S1093" s="137">
        <v>14.312877623286299</v>
      </c>
      <c r="T1093" s="137">
        <v>17.7948520938962</v>
      </c>
      <c r="U1093" s="137">
        <v>9.5394157079524309</v>
      </c>
      <c r="V1093" s="1">
        <v>592700</v>
      </c>
      <c r="W1093" s="1">
        <v>4558640</v>
      </c>
      <c r="X1093" s="1">
        <v>399789</v>
      </c>
      <c r="Y1093" s="1">
        <v>310499</v>
      </c>
      <c r="Z1093" s="1">
        <v>70800</v>
      </c>
      <c r="AA1093" s="1">
        <v>85674</v>
      </c>
      <c r="AB1093" s="1">
        <v>2102291</v>
      </c>
      <c r="AC1093" s="1">
        <v>736423</v>
      </c>
      <c r="AD1093" s="1">
        <v>272446</v>
      </c>
      <c r="AE1093" s="1">
        <v>511000</v>
      </c>
      <c r="AH1093" s="136">
        <f t="shared" si="16"/>
        <v>38100</v>
      </c>
      <c r="AI1093" s="177">
        <f>HLOOKUP(附加题模型!$E$2,历史数据!$B$3:$K$5000,ROW(A1091),)</f>
        <v>9.5654796852965607</v>
      </c>
      <c r="AJ1093" s="177">
        <f>HLOOKUP(附加题模型!$E$2,历史数据!$L$3:$U$5000,ROW(A1091),)</f>
        <v>9.5394157079524309</v>
      </c>
    </row>
    <row r="1094" spans="1:36" x14ac:dyDescent="0.2">
      <c r="A1094" s="148">
        <v>38103</v>
      </c>
      <c r="B1094" s="137">
        <v>12.922577787159099</v>
      </c>
      <c r="C1094" s="137">
        <v>37.550298188807098</v>
      </c>
      <c r="D1094" s="137">
        <v>7.9403761731616003</v>
      </c>
      <c r="E1094" s="137">
        <v>7.5210874818579896</v>
      </c>
      <c r="F1094" s="137">
        <v>9.8044989682222194</v>
      </c>
      <c r="G1094" s="137">
        <v>24.3593191929968</v>
      </c>
      <c r="H1094" s="137">
        <v>4.6969568124191996</v>
      </c>
      <c r="I1094" s="137">
        <v>14.156666134901201</v>
      </c>
      <c r="J1094" s="137">
        <v>17.815154263997702</v>
      </c>
      <c r="K1094" s="137">
        <v>9.4090958212317695</v>
      </c>
      <c r="L1094" s="137">
        <v>12.8106939967941</v>
      </c>
      <c r="M1094" s="137">
        <v>38.007299789482197</v>
      </c>
      <c r="N1094" s="137">
        <v>7.8554523638229803</v>
      </c>
      <c r="O1094" s="137">
        <v>7.4703379037078097</v>
      </c>
      <c r="P1094" s="137">
        <v>9.8309976140822801</v>
      </c>
      <c r="Q1094" s="137">
        <v>24.131093216797499</v>
      </c>
      <c r="R1094" s="137">
        <v>4.7273906578560503</v>
      </c>
      <c r="S1094" s="137">
        <v>14.3519304953826</v>
      </c>
      <c r="T1094" s="137">
        <v>17.429413032070698</v>
      </c>
      <c r="U1094" s="137">
        <v>9.5133517306082904</v>
      </c>
      <c r="V1094" s="1">
        <v>454100</v>
      </c>
      <c r="W1094" s="1">
        <v>3637448</v>
      </c>
      <c r="X1094" s="1">
        <v>179304</v>
      </c>
      <c r="Y1094" s="1">
        <v>189210</v>
      </c>
      <c r="Z1094" s="1">
        <v>90177</v>
      </c>
      <c r="AA1094" s="1">
        <v>91560</v>
      </c>
      <c r="AB1094" s="1">
        <v>849998</v>
      </c>
      <c r="AC1094" s="1">
        <v>551326</v>
      </c>
      <c r="AD1094" s="1">
        <v>663670</v>
      </c>
      <c r="AE1094" s="1">
        <v>134877</v>
      </c>
      <c r="AH1094" s="136">
        <f t="shared" ref="AH1094:AH1157" si="17">A1094</f>
        <v>38103</v>
      </c>
      <c r="AI1094" s="177">
        <f>HLOOKUP(附加题模型!$E$2,历史数据!$B$3:$K$5000,ROW(A1092),)</f>
        <v>9.4090958212317695</v>
      </c>
      <c r="AJ1094" s="177">
        <f>HLOOKUP(附加题模型!$E$2,历史数据!$L$3:$U$5000,ROW(A1092),)</f>
        <v>9.5133517306082904</v>
      </c>
    </row>
    <row r="1095" spans="1:36" x14ac:dyDescent="0.2">
      <c r="A1095" s="148">
        <v>38104</v>
      </c>
      <c r="B1095" s="137">
        <v>12.3072169401516</v>
      </c>
      <c r="C1095" s="137">
        <v>37.7026320556988</v>
      </c>
      <c r="D1095" s="137">
        <v>7.80237498298633</v>
      </c>
      <c r="E1095" s="137">
        <v>7.4703379037078097</v>
      </c>
      <c r="F1095" s="137">
        <v>9.6720057389219196</v>
      </c>
      <c r="G1095" s="137">
        <v>24.191953477117298</v>
      </c>
      <c r="H1095" s="137">
        <v>4.7273906578560503</v>
      </c>
      <c r="I1095" s="137">
        <v>14.371456931430799</v>
      </c>
      <c r="J1095" s="137">
        <v>17.429413032070698</v>
      </c>
      <c r="K1095" s="137">
        <v>9.4221278099038308</v>
      </c>
      <c r="L1095" s="137">
        <v>12.2792459925603</v>
      </c>
      <c r="M1095" s="137">
        <v>38.5404683236032</v>
      </c>
      <c r="N1095" s="137">
        <v>7.791759506819</v>
      </c>
      <c r="O1095" s="137">
        <v>7.4703379037078097</v>
      </c>
      <c r="P1095" s="137">
        <v>9.6322577701318295</v>
      </c>
      <c r="Q1095" s="137">
        <v>23.918082305678301</v>
      </c>
      <c r="R1095" s="137">
        <v>4.4737752792157002</v>
      </c>
      <c r="S1095" s="137">
        <v>15.250146553597</v>
      </c>
      <c r="T1095" s="137">
        <v>17.429413032070698</v>
      </c>
      <c r="U1095" s="137">
        <v>9.3439358778714308</v>
      </c>
      <c r="V1095" s="1">
        <v>770724</v>
      </c>
      <c r="W1095" s="1">
        <v>1933945</v>
      </c>
      <c r="X1095" s="1">
        <v>213500</v>
      </c>
      <c r="Y1095" s="1">
        <v>0</v>
      </c>
      <c r="Z1095" s="1">
        <v>70610</v>
      </c>
      <c r="AA1095" s="1">
        <v>67900</v>
      </c>
      <c r="AB1095" s="1">
        <v>1157600</v>
      </c>
      <c r="AC1095" s="1">
        <v>4879334</v>
      </c>
      <c r="AD1095" s="1">
        <v>0</v>
      </c>
      <c r="AE1095" s="1">
        <v>224600</v>
      </c>
      <c r="AH1095" s="136">
        <f t="shared" si="17"/>
        <v>38104</v>
      </c>
      <c r="AI1095" s="177">
        <f>HLOOKUP(附加题模型!$E$2,历史数据!$B$3:$K$5000,ROW(A1093),)</f>
        <v>9.4221278099038308</v>
      </c>
      <c r="AJ1095" s="177">
        <f>HLOOKUP(附加题模型!$E$2,历史数据!$L$3:$U$5000,ROW(A1093),)</f>
        <v>9.3439358778714308</v>
      </c>
    </row>
    <row r="1096" spans="1:36" x14ac:dyDescent="0.2">
      <c r="A1096" s="148">
        <v>38105</v>
      </c>
      <c r="B1096" s="137">
        <v>12.2512750449691</v>
      </c>
      <c r="C1096" s="137">
        <v>38.464301390157402</v>
      </c>
      <c r="D1096" s="137">
        <v>7.791759506819</v>
      </c>
      <c r="E1096" s="137">
        <v>7.35868883177739</v>
      </c>
      <c r="F1096" s="137">
        <v>9.9237428745924898</v>
      </c>
      <c r="G1096" s="137">
        <v>23.918082305678301</v>
      </c>
      <c r="H1096" s="137">
        <v>4.4737752792157002</v>
      </c>
      <c r="I1096" s="137">
        <v>15.250146553597</v>
      </c>
      <c r="J1096" s="137">
        <v>17.358355436715701</v>
      </c>
      <c r="K1096" s="137">
        <v>9.3309038891993694</v>
      </c>
      <c r="L1096" s="137">
        <v>12.391129782925301</v>
      </c>
      <c r="M1096" s="137">
        <v>40.292307792857898</v>
      </c>
      <c r="N1096" s="137">
        <v>7.8766833161576297</v>
      </c>
      <c r="O1096" s="137">
        <v>7.2165900129568596</v>
      </c>
      <c r="P1096" s="137">
        <v>10.4802144376538</v>
      </c>
      <c r="Q1096" s="137">
        <v>23.933297370758201</v>
      </c>
      <c r="R1096" s="137">
        <v>4.5650768155262202</v>
      </c>
      <c r="S1096" s="137">
        <v>15.250146553597</v>
      </c>
      <c r="T1096" s="137">
        <v>16.779743588825198</v>
      </c>
      <c r="U1096" s="137">
        <v>9.0963280931021799</v>
      </c>
      <c r="V1096" s="1">
        <v>672330</v>
      </c>
      <c r="W1096" s="1">
        <v>4254340</v>
      </c>
      <c r="X1096" s="1">
        <v>345425</v>
      </c>
      <c r="Y1096" s="1">
        <v>667817</v>
      </c>
      <c r="Z1096" s="1">
        <v>324173</v>
      </c>
      <c r="AA1096" s="1">
        <v>74840</v>
      </c>
      <c r="AB1096" s="1">
        <v>681262</v>
      </c>
      <c r="AC1096" s="1">
        <v>0</v>
      </c>
      <c r="AD1096" s="1">
        <v>645217</v>
      </c>
      <c r="AE1096" s="1">
        <v>269810</v>
      </c>
      <c r="AH1096" s="136">
        <f t="shared" si="17"/>
        <v>38105</v>
      </c>
      <c r="AI1096" s="177">
        <f>HLOOKUP(附加题模型!$E$2,历史数据!$B$3:$K$5000,ROW(A1094),)</f>
        <v>9.3309038891993694</v>
      </c>
      <c r="AJ1096" s="177">
        <f>HLOOKUP(附加题模型!$E$2,历史数据!$L$3:$U$5000,ROW(A1094),)</f>
        <v>9.0963280931021799</v>
      </c>
    </row>
    <row r="1097" spans="1:36" x14ac:dyDescent="0.2">
      <c r="A1097" s="148">
        <v>38106</v>
      </c>
      <c r="B1097" s="137">
        <v>12.4750426256991</v>
      </c>
      <c r="C1097" s="137">
        <v>40.520808593195497</v>
      </c>
      <c r="D1097" s="137">
        <v>7.8872987923249598</v>
      </c>
      <c r="E1097" s="137">
        <v>7.2064400973268201</v>
      </c>
      <c r="F1097" s="137">
        <v>10.572959698164</v>
      </c>
      <c r="G1097" s="137">
        <v>23.933297370758201</v>
      </c>
      <c r="H1097" s="137">
        <v>4.5650768155262202</v>
      </c>
      <c r="I1097" s="137">
        <v>15.250146553597</v>
      </c>
      <c r="J1097" s="137">
        <v>16.932009864585801</v>
      </c>
      <c r="K1097" s="137">
        <v>9.1875520138066396</v>
      </c>
      <c r="L1097" s="137">
        <v>12.195333149786499</v>
      </c>
      <c r="M1097" s="137">
        <v>40.292307792857898</v>
      </c>
      <c r="N1097" s="137">
        <v>7.6856047451457199</v>
      </c>
      <c r="O1097" s="137">
        <v>7.0643412785062996</v>
      </c>
      <c r="P1097" s="137">
        <v>10.4802144376538</v>
      </c>
      <c r="Q1097" s="137">
        <v>23.735501524718899</v>
      </c>
      <c r="R1097" s="137">
        <v>4.4940645095069298</v>
      </c>
      <c r="S1097" s="137">
        <v>15.269672989645199</v>
      </c>
      <c r="T1097" s="137">
        <v>17.4091108619692</v>
      </c>
      <c r="U1097" s="137">
        <v>8.7314324102843308</v>
      </c>
      <c r="V1097" s="1">
        <v>592164</v>
      </c>
      <c r="W1097" s="1">
        <v>2046910</v>
      </c>
      <c r="X1097" s="1">
        <v>265491</v>
      </c>
      <c r="Y1097" s="1">
        <v>303490</v>
      </c>
      <c r="Z1097" s="1">
        <v>255740</v>
      </c>
      <c r="AA1097" s="1">
        <v>59809</v>
      </c>
      <c r="AB1097" s="1">
        <v>528854</v>
      </c>
      <c r="AC1097" s="1">
        <v>2680703</v>
      </c>
      <c r="AD1097" s="1">
        <v>511651</v>
      </c>
      <c r="AE1097" s="1">
        <v>269800</v>
      </c>
      <c r="AH1097" s="136">
        <f t="shared" si="17"/>
        <v>38106</v>
      </c>
      <c r="AI1097" s="177">
        <f>HLOOKUP(附加题模型!$E$2,历史数据!$B$3:$K$5000,ROW(A1095),)</f>
        <v>9.1875520138066396</v>
      </c>
      <c r="AJ1097" s="177">
        <f>HLOOKUP(附加题模型!$E$2,历史数据!$L$3:$U$5000,ROW(A1095),)</f>
        <v>8.7314324102843308</v>
      </c>
    </row>
    <row r="1098" spans="1:36" x14ac:dyDescent="0.2">
      <c r="A1098" s="148">
        <v>38107</v>
      </c>
      <c r="B1098" s="137">
        <v>12.3072169401516</v>
      </c>
      <c r="C1098" s="137">
        <v>40.292307792857898</v>
      </c>
      <c r="D1098" s="137">
        <v>7.70683569748038</v>
      </c>
      <c r="E1098" s="137">
        <v>7.0643412785062996</v>
      </c>
      <c r="F1098" s="137">
        <v>10.5067130835138</v>
      </c>
      <c r="G1098" s="137">
        <v>25.074427251754301</v>
      </c>
      <c r="H1098" s="137">
        <v>4.4940645095069298</v>
      </c>
      <c r="I1098" s="137">
        <v>15.269672989645199</v>
      </c>
      <c r="J1098" s="137">
        <v>17.236542416107099</v>
      </c>
      <c r="K1098" s="137">
        <v>8.7053684329401904</v>
      </c>
      <c r="L1098" s="137">
        <v>12.223304097377801</v>
      </c>
      <c r="M1098" s="137">
        <v>40.292307792857898</v>
      </c>
      <c r="N1098" s="137">
        <v>7.6112964119744202</v>
      </c>
      <c r="O1098" s="137">
        <v>7.0440414472462196</v>
      </c>
      <c r="P1098" s="137">
        <v>10.307973239563401</v>
      </c>
      <c r="Q1098" s="137">
        <v>25.272223097793599</v>
      </c>
      <c r="R1098" s="137">
        <v>4.5447875852350004</v>
      </c>
      <c r="S1098" s="137">
        <v>15.113461501260099</v>
      </c>
      <c r="T1098" s="137">
        <v>17.632434733084899</v>
      </c>
      <c r="U1098" s="137">
        <v>8.7314324102843308</v>
      </c>
      <c r="V1098" s="1">
        <v>729266</v>
      </c>
      <c r="W1098" s="1">
        <v>0</v>
      </c>
      <c r="X1098" s="1">
        <v>285630</v>
      </c>
      <c r="Y1098" s="1">
        <v>248737</v>
      </c>
      <c r="Z1098" s="1">
        <v>85620</v>
      </c>
      <c r="AA1098" s="1">
        <v>271010</v>
      </c>
      <c r="AB1098" s="1">
        <v>470089</v>
      </c>
      <c r="AC1098" s="1">
        <v>1475160</v>
      </c>
      <c r="AD1098" s="1">
        <v>445100</v>
      </c>
      <c r="AE1098" s="1">
        <v>153570</v>
      </c>
      <c r="AH1098" s="136">
        <f t="shared" si="17"/>
        <v>38107</v>
      </c>
      <c r="AI1098" s="177">
        <f>HLOOKUP(附加题模型!$E$2,历史数据!$B$3:$K$5000,ROW(A1096),)</f>
        <v>8.7053684329401904</v>
      </c>
      <c r="AJ1098" s="177">
        <f>HLOOKUP(附加题模型!$E$2,历史数据!$L$3:$U$5000,ROW(A1096),)</f>
        <v>8.7314324102843308</v>
      </c>
    </row>
    <row r="1099" spans="1:36" x14ac:dyDescent="0.2">
      <c r="A1099" s="148">
        <v>38117</v>
      </c>
      <c r="B1099" s="137">
        <v>12.3072169401516</v>
      </c>
      <c r="C1099" s="137">
        <v>42.272648062450202</v>
      </c>
      <c r="D1099" s="137">
        <v>7.6006809358070901</v>
      </c>
      <c r="E1099" s="137">
        <v>7.05419136287626</v>
      </c>
      <c r="F1099" s="137">
        <v>10.4007185000736</v>
      </c>
      <c r="G1099" s="137">
        <v>25.2265779025538</v>
      </c>
      <c r="H1099" s="137">
        <v>4.5447875852350004</v>
      </c>
      <c r="I1099" s="137">
        <v>15.1915672454526</v>
      </c>
      <c r="J1099" s="137">
        <v>17.612132562983401</v>
      </c>
      <c r="K1099" s="137">
        <v>8.8617522970049905</v>
      </c>
      <c r="L1099" s="137">
        <v>11.859681778691501</v>
      </c>
      <c r="M1099" s="137">
        <v>39.682972325290997</v>
      </c>
      <c r="N1099" s="137">
        <v>7.4308333171298404</v>
      </c>
      <c r="O1099" s="137">
        <v>6.9120925440557297</v>
      </c>
      <c r="P1099" s="137">
        <v>10.3212225624934</v>
      </c>
      <c r="Q1099" s="137">
        <v>24.283243867597001</v>
      </c>
      <c r="R1099" s="137">
        <v>4.4839198943613097</v>
      </c>
      <c r="S1099" s="137">
        <v>15.855466071089401</v>
      </c>
      <c r="T1099" s="137">
        <v>17.256844586208601</v>
      </c>
      <c r="U1099" s="137">
        <v>8.7574963876284606</v>
      </c>
      <c r="V1099" s="1">
        <v>468387</v>
      </c>
      <c r="W1099" s="1">
        <v>1685701</v>
      </c>
      <c r="X1099" s="1">
        <v>162200</v>
      </c>
      <c r="Y1099" s="1">
        <v>127900</v>
      </c>
      <c r="Z1099" s="1">
        <v>60200</v>
      </c>
      <c r="AA1099" s="1">
        <v>78879</v>
      </c>
      <c r="AB1099" s="1">
        <v>317050</v>
      </c>
      <c r="AC1099" s="1">
        <v>5604505</v>
      </c>
      <c r="AD1099" s="1">
        <v>152400</v>
      </c>
      <c r="AE1099" s="1">
        <v>85158</v>
      </c>
      <c r="AH1099" s="136">
        <f t="shared" si="17"/>
        <v>38117</v>
      </c>
      <c r="AI1099" s="177">
        <f>HLOOKUP(附加题模型!$E$2,历史数据!$B$3:$K$5000,ROW(A1097),)</f>
        <v>8.8617522970049905</v>
      </c>
      <c r="AJ1099" s="177">
        <f>HLOOKUP(附加题模型!$E$2,历史数据!$L$3:$U$5000,ROW(A1097),)</f>
        <v>8.7574963876284606</v>
      </c>
    </row>
    <row r="1100" spans="1:36" x14ac:dyDescent="0.2">
      <c r="A1100" s="148">
        <v>38118</v>
      </c>
      <c r="B1100" s="137">
        <v>11.859681778691501</v>
      </c>
      <c r="C1100" s="137">
        <v>39.454471524953497</v>
      </c>
      <c r="D1100" s="137">
        <v>7.4202178409625104</v>
      </c>
      <c r="E1100" s="137">
        <v>6.9019426284256902</v>
      </c>
      <c r="F1100" s="137">
        <v>10.254975947843199</v>
      </c>
      <c r="G1100" s="137">
        <v>24.481039713636399</v>
      </c>
      <c r="H1100" s="137">
        <v>4.4839198943613097</v>
      </c>
      <c r="I1100" s="137">
        <v>15.8359396350412</v>
      </c>
      <c r="J1100" s="137">
        <v>17.003067459940802</v>
      </c>
      <c r="K1100" s="137">
        <v>8.7314324102843308</v>
      </c>
      <c r="L1100" s="137">
        <v>11.9435946214653</v>
      </c>
      <c r="M1100" s="137">
        <v>38.083466722928101</v>
      </c>
      <c r="N1100" s="137">
        <v>7.39898688862786</v>
      </c>
      <c r="O1100" s="137">
        <v>6.9628421222059202</v>
      </c>
      <c r="P1100" s="137">
        <v>10.029737458032701</v>
      </c>
      <c r="Q1100" s="137">
        <v>24.3897493231567</v>
      </c>
      <c r="R1100" s="137">
        <v>4.5549322003806099</v>
      </c>
      <c r="S1100" s="137">
        <v>16.1678890478596</v>
      </c>
      <c r="T1100" s="137">
        <v>16.7594414187237</v>
      </c>
      <c r="U1100" s="137">
        <v>8.7705283763005202</v>
      </c>
      <c r="V1100" s="1">
        <v>336758</v>
      </c>
      <c r="W1100" s="1">
        <v>985965</v>
      </c>
      <c r="X1100" s="1">
        <v>160477</v>
      </c>
      <c r="Y1100" s="1">
        <v>151605</v>
      </c>
      <c r="Z1100" s="1">
        <v>41194</v>
      </c>
      <c r="AA1100" s="1">
        <v>41600</v>
      </c>
      <c r="AB1100" s="1">
        <v>260707</v>
      </c>
      <c r="AC1100" s="1">
        <v>3217251</v>
      </c>
      <c r="AD1100" s="1">
        <v>248890</v>
      </c>
      <c r="AE1100" s="1">
        <v>92540</v>
      </c>
      <c r="AH1100" s="136">
        <f t="shared" si="17"/>
        <v>38118</v>
      </c>
      <c r="AI1100" s="177">
        <f>HLOOKUP(附加题模型!$E$2,历史数据!$B$3:$K$5000,ROW(A1098),)</f>
        <v>8.7314324102843308</v>
      </c>
      <c r="AJ1100" s="177">
        <f>HLOOKUP(附加题模型!$E$2,历史数据!$L$3:$U$5000,ROW(A1098),)</f>
        <v>8.7705283763005202</v>
      </c>
    </row>
    <row r="1101" spans="1:36" x14ac:dyDescent="0.2">
      <c r="A1101" s="148">
        <v>38119</v>
      </c>
      <c r="B1101" s="137">
        <v>11.915623673874</v>
      </c>
      <c r="C1101" s="137">
        <v>38.083466722928101</v>
      </c>
      <c r="D1101" s="137">
        <v>7.39898688862786</v>
      </c>
      <c r="E1101" s="137">
        <v>6.9222424596857701</v>
      </c>
      <c r="F1101" s="137">
        <v>10.0694854268228</v>
      </c>
      <c r="G1101" s="137">
        <v>24.465824648556399</v>
      </c>
      <c r="H1101" s="137">
        <v>4.5650768155262202</v>
      </c>
      <c r="I1101" s="137">
        <v>16.109309739715201</v>
      </c>
      <c r="J1101" s="137">
        <v>16.749290333672999</v>
      </c>
      <c r="K1101" s="137">
        <v>8.7053684329401904</v>
      </c>
      <c r="L1101" s="137">
        <v>12.2792459925603</v>
      </c>
      <c r="M1101" s="137">
        <v>38.921302990832501</v>
      </c>
      <c r="N1101" s="137">
        <v>7.6112964119744202</v>
      </c>
      <c r="O1101" s="137">
        <v>7.1353906879165603</v>
      </c>
      <c r="P1101" s="137">
        <v>10.2682252707733</v>
      </c>
      <c r="Q1101" s="137">
        <v>24.937491666034798</v>
      </c>
      <c r="R1101" s="137">
        <v>4.6665229669823596</v>
      </c>
      <c r="S1101" s="137">
        <v>16.382679844389099</v>
      </c>
      <c r="T1101" s="137">
        <v>16.789894673875899</v>
      </c>
      <c r="U1101" s="137">
        <v>8.9790401950535799</v>
      </c>
      <c r="V1101" s="1">
        <v>591960</v>
      </c>
      <c r="W1101" s="1">
        <v>561937</v>
      </c>
      <c r="X1101" s="1">
        <v>209888</v>
      </c>
      <c r="Y1101" s="1">
        <v>262990</v>
      </c>
      <c r="Z1101" s="1">
        <v>67742</v>
      </c>
      <c r="AA1101" s="1">
        <v>53510</v>
      </c>
      <c r="AB1101" s="1">
        <v>688889</v>
      </c>
      <c r="AC1101" s="1">
        <v>4544471</v>
      </c>
      <c r="AD1101" s="1">
        <v>341238</v>
      </c>
      <c r="AE1101" s="1">
        <v>142360</v>
      </c>
      <c r="AH1101" s="136">
        <f t="shared" si="17"/>
        <v>38119</v>
      </c>
      <c r="AI1101" s="177">
        <f>HLOOKUP(附加题模型!$E$2,历史数据!$B$3:$K$5000,ROW(A1099),)</f>
        <v>8.7053684329401904</v>
      </c>
      <c r="AJ1101" s="177">
        <f>HLOOKUP(附加题模型!$E$2,历史数据!$L$3:$U$5000,ROW(A1099),)</f>
        <v>8.9790401950535799</v>
      </c>
    </row>
    <row r="1102" spans="1:36" x14ac:dyDescent="0.2">
      <c r="A1102" s="148">
        <v>38120</v>
      </c>
      <c r="B1102" s="137">
        <v>12.4470716781078</v>
      </c>
      <c r="C1102" s="137">
        <v>38.997469924278299</v>
      </c>
      <c r="D1102" s="137">
        <v>7.6112964119744202</v>
      </c>
      <c r="E1102" s="137">
        <v>7.1861402660667499</v>
      </c>
      <c r="F1102" s="137">
        <v>10.466965114723701</v>
      </c>
      <c r="G1102" s="137">
        <v>24.907061535874899</v>
      </c>
      <c r="H1102" s="137">
        <v>4.6969568124191996</v>
      </c>
      <c r="I1102" s="137">
        <v>16.402206280437301</v>
      </c>
      <c r="J1102" s="137">
        <v>16.850801184180099</v>
      </c>
      <c r="K1102" s="137">
        <v>8.9920721837256501</v>
      </c>
      <c r="L1102" s="137">
        <v>12.195333149786499</v>
      </c>
      <c r="M1102" s="137">
        <v>39.987640059074501</v>
      </c>
      <c r="N1102" s="137">
        <v>7.6006809358070901</v>
      </c>
      <c r="O1102" s="137">
        <v>7.0846411097663697</v>
      </c>
      <c r="P1102" s="137">
        <v>10.1092333956129</v>
      </c>
      <c r="Q1102" s="137">
        <v>24.7853410152353</v>
      </c>
      <c r="R1102" s="137">
        <v>4.6056552761086804</v>
      </c>
      <c r="S1102" s="137">
        <v>16.206941919955899</v>
      </c>
      <c r="T1102" s="137">
        <v>16.444757782151701</v>
      </c>
      <c r="U1102" s="137">
        <v>8.9529762177094501</v>
      </c>
      <c r="V1102" s="1">
        <v>315150</v>
      </c>
      <c r="W1102" s="1">
        <v>1202040</v>
      </c>
      <c r="X1102" s="1">
        <v>122137</v>
      </c>
      <c r="Y1102" s="1">
        <v>297845</v>
      </c>
      <c r="Z1102" s="1">
        <v>39493</v>
      </c>
      <c r="AA1102" s="1">
        <v>50016</v>
      </c>
      <c r="AB1102" s="1">
        <v>448080</v>
      </c>
      <c r="AC1102" s="1">
        <v>2519510</v>
      </c>
      <c r="AD1102" s="1">
        <v>379752</v>
      </c>
      <c r="AE1102" s="1">
        <v>84208</v>
      </c>
      <c r="AH1102" s="136">
        <f t="shared" si="17"/>
        <v>38120</v>
      </c>
      <c r="AI1102" s="177">
        <f>HLOOKUP(附加题模型!$E$2,历史数据!$B$3:$K$5000,ROW(A1100),)</f>
        <v>8.9920721837256501</v>
      </c>
      <c r="AJ1102" s="177">
        <f>HLOOKUP(附加题模型!$E$2,历史数据!$L$3:$U$5000,ROW(A1100),)</f>
        <v>8.9529762177094501</v>
      </c>
    </row>
    <row r="1103" spans="1:36" x14ac:dyDescent="0.2">
      <c r="A1103" s="148">
        <v>38121</v>
      </c>
      <c r="B1103" s="137">
        <v>12.139391254604</v>
      </c>
      <c r="C1103" s="137">
        <v>39.835306192182799</v>
      </c>
      <c r="D1103" s="137">
        <v>7.5794499834724398</v>
      </c>
      <c r="E1103" s="137">
        <v>7.0846411097663697</v>
      </c>
      <c r="F1103" s="137">
        <v>9.9767401663126094</v>
      </c>
      <c r="G1103" s="137">
        <v>24.617975299355901</v>
      </c>
      <c r="H1103" s="137">
        <v>4.6056552761086804</v>
      </c>
      <c r="I1103" s="137">
        <v>16.206941919955899</v>
      </c>
      <c r="J1103" s="137">
        <v>16.383851271847401</v>
      </c>
      <c r="K1103" s="137">
        <v>8.9790401950535799</v>
      </c>
      <c r="L1103" s="137">
        <v>11.999536516647799</v>
      </c>
      <c r="M1103" s="137">
        <v>38.464301390157402</v>
      </c>
      <c r="N1103" s="137">
        <v>7.4096023647951803</v>
      </c>
      <c r="O1103" s="137">
        <v>6.9019426284256902</v>
      </c>
      <c r="P1103" s="137">
        <v>10.162230687333</v>
      </c>
      <c r="Q1103" s="137">
        <v>24.146308281877499</v>
      </c>
      <c r="R1103" s="137">
        <v>4.6056552761086804</v>
      </c>
      <c r="S1103" s="137">
        <v>15.269672989645199</v>
      </c>
      <c r="T1103" s="137">
        <v>15.3890449368778</v>
      </c>
      <c r="U1103" s="137">
        <v>8.8487203083329202</v>
      </c>
      <c r="V1103" s="1">
        <v>476920</v>
      </c>
      <c r="W1103" s="1">
        <v>801000</v>
      </c>
      <c r="X1103" s="1">
        <v>165410</v>
      </c>
      <c r="Y1103" s="1">
        <v>230923</v>
      </c>
      <c r="Z1103" s="1">
        <v>32440</v>
      </c>
      <c r="AA1103" s="1">
        <v>59800</v>
      </c>
      <c r="AB1103" s="1">
        <v>0</v>
      </c>
      <c r="AC1103" s="1">
        <v>2298033</v>
      </c>
      <c r="AD1103" s="1">
        <v>390901</v>
      </c>
      <c r="AE1103" s="1">
        <v>58900</v>
      </c>
      <c r="AH1103" s="136">
        <f t="shared" si="17"/>
        <v>38121</v>
      </c>
      <c r="AI1103" s="177">
        <f>HLOOKUP(附加题模型!$E$2,历史数据!$B$3:$K$5000,ROW(A1101),)</f>
        <v>8.9790401950535799</v>
      </c>
      <c r="AJ1103" s="177">
        <f>HLOOKUP(附加题模型!$E$2,历史数据!$L$3:$U$5000,ROW(A1101),)</f>
        <v>8.8487203083329202</v>
      </c>
    </row>
    <row r="1104" spans="1:36" x14ac:dyDescent="0.2">
      <c r="A1104" s="148">
        <v>38124</v>
      </c>
      <c r="B1104" s="137">
        <v>11.803739883508999</v>
      </c>
      <c r="C1104" s="137">
        <v>38.692802190494902</v>
      </c>
      <c r="D1104" s="137">
        <v>7.38837141246053</v>
      </c>
      <c r="E1104" s="137">
        <v>6.9019426284256902</v>
      </c>
      <c r="F1104" s="137">
        <v>9.9369921975225193</v>
      </c>
      <c r="G1104" s="137">
        <v>24.146308281877499</v>
      </c>
      <c r="H1104" s="137">
        <v>4.5549322003806099</v>
      </c>
      <c r="I1104" s="137">
        <v>15.1915672454526</v>
      </c>
      <c r="J1104" s="137">
        <v>15.2266275760664</v>
      </c>
      <c r="K1104" s="137">
        <v>8.7184004216122606</v>
      </c>
      <c r="L1104" s="137">
        <v>12.0834493594215</v>
      </c>
      <c r="M1104" s="137">
        <v>39.073636857724203</v>
      </c>
      <c r="N1104" s="137">
        <v>7.6219118881417502</v>
      </c>
      <c r="O1104" s="137">
        <v>6.8511930502754996</v>
      </c>
      <c r="P1104" s="137">
        <v>10.029737458032701</v>
      </c>
      <c r="Q1104" s="137">
        <v>24.617975299355901</v>
      </c>
      <c r="R1104" s="137">
        <v>4.5244983549437698</v>
      </c>
      <c r="S1104" s="137">
        <v>15.3282522977896</v>
      </c>
      <c r="T1104" s="137">
        <v>15.3890449368778</v>
      </c>
      <c r="U1104" s="137">
        <v>8.5229205915312694</v>
      </c>
      <c r="V1104" s="1">
        <v>490186</v>
      </c>
      <c r="W1104" s="1">
        <v>943400</v>
      </c>
      <c r="X1104" s="1">
        <v>296173</v>
      </c>
      <c r="Y1104" s="1">
        <v>178515</v>
      </c>
      <c r="Z1104" s="1">
        <v>33350</v>
      </c>
      <c r="AA1104" s="1">
        <v>30800</v>
      </c>
      <c r="AB1104" s="1">
        <v>590282</v>
      </c>
      <c r="AC1104" s="1">
        <v>1192809</v>
      </c>
      <c r="AD1104" s="1">
        <v>242950</v>
      </c>
      <c r="AE1104" s="1">
        <v>266700</v>
      </c>
      <c r="AH1104" s="136">
        <f t="shared" si="17"/>
        <v>38124</v>
      </c>
      <c r="AI1104" s="177">
        <f>HLOOKUP(附加题模型!$E$2,历史数据!$B$3:$K$5000,ROW(A1102),)</f>
        <v>8.7184004216122606</v>
      </c>
      <c r="AJ1104" s="177">
        <f>HLOOKUP(附加题模型!$E$2,历史数据!$L$3:$U$5000,ROW(A1102),)</f>
        <v>8.5229205915312694</v>
      </c>
    </row>
    <row r="1105" spans="1:36" x14ac:dyDescent="0.2">
      <c r="A1105" s="148">
        <v>38125</v>
      </c>
      <c r="B1105" s="137">
        <v>12.0834493594215</v>
      </c>
      <c r="C1105" s="137">
        <v>39.073636857724203</v>
      </c>
      <c r="D1105" s="137">
        <v>7.6219118881417502</v>
      </c>
      <c r="E1105" s="137">
        <v>6.8511930502754996</v>
      </c>
      <c r="F1105" s="137">
        <v>9.6852550618519508</v>
      </c>
      <c r="G1105" s="137">
        <v>25.5613093343127</v>
      </c>
      <c r="H1105" s="137">
        <v>4.5143537397981603</v>
      </c>
      <c r="I1105" s="137">
        <v>15.269672989645199</v>
      </c>
      <c r="J1105" s="137">
        <v>15.328138426573499</v>
      </c>
      <c r="K1105" s="137">
        <v>8.5229205915312694</v>
      </c>
      <c r="L1105" s="137">
        <v>12.391129782925301</v>
      </c>
      <c r="M1105" s="137">
        <v>39.1498037911701</v>
      </c>
      <c r="N1105" s="137">
        <v>7.7492976021496904</v>
      </c>
      <c r="O1105" s="137">
        <v>7.0643412785062996</v>
      </c>
      <c r="P1105" s="137">
        <v>10.1224827185429</v>
      </c>
      <c r="Q1105" s="137">
        <v>25.1961477723939</v>
      </c>
      <c r="R1105" s="137">
        <v>4.6360891215455204</v>
      </c>
      <c r="S1105" s="137">
        <v>15.5039902222229</v>
      </c>
      <c r="T1105" s="137">
        <v>15.835692679109</v>
      </c>
      <c r="U1105" s="137">
        <v>8.5229205915312694</v>
      </c>
      <c r="V1105" s="1">
        <v>656686</v>
      </c>
      <c r="W1105" s="1">
        <v>308511</v>
      </c>
      <c r="X1105" s="1">
        <v>510929</v>
      </c>
      <c r="Y1105" s="1">
        <v>156469</v>
      </c>
      <c r="Z1105" s="1">
        <v>89750</v>
      </c>
      <c r="AA1105" s="1">
        <v>96239</v>
      </c>
      <c r="AB1105" s="1">
        <v>516655</v>
      </c>
      <c r="AC1105" s="1">
        <v>1153837</v>
      </c>
      <c r="AD1105" s="1">
        <v>156732</v>
      </c>
      <c r="AE1105" s="1">
        <v>0</v>
      </c>
      <c r="AH1105" s="136">
        <f t="shared" si="17"/>
        <v>38125</v>
      </c>
      <c r="AI1105" s="177">
        <f>HLOOKUP(附加题模型!$E$2,历史数据!$B$3:$K$5000,ROW(A1103),)</f>
        <v>8.5229205915312694</v>
      </c>
      <c r="AJ1105" s="177">
        <f>HLOOKUP(附加题模型!$E$2,历史数据!$L$3:$U$5000,ROW(A1103),)</f>
        <v>8.5229205915312694</v>
      </c>
    </row>
    <row r="1106" spans="1:36" x14ac:dyDescent="0.2">
      <c r="A1106" s="148">
        <v>38126</v>
      </c>
      <c r="B1106" s="137">
        <v>12.3351878877428</v>
      </c>
      <c r="C1106" s="137">
        <v>38.921302990832501</v>
      </c>
      <c r="D1106" s="137">
        <v>7.70683569748038</v>
      </c>
      <c r="E1106" s="137">
        <v>7.0846411097663697</v>
      </c>
      <c r="F1106" s="137">
        <v>10.0562361038928</v>
      </c>
      <c r="G1106" s="137">
        <v>25.348298423193398</v>
      </c>
      <c r="H1106" s="137">
        <v>4.6665229669823596</v>
      </c>
      <c r="I1106" s="137">
        <v>15.7187810187524</v>
      </c>
      <c r="J1106" s="137">
        <v>15.835692679109</v>
      </c>
      <c r="K1106" s="137">
        <v>8.7314324102843308</v>
      </c>
      <c r="L1106" s="137">
        <v>12.2792459925603</v>
      </c>
      <c r="M1106" s="137">
        <v>39.073636857724203</v>
      </c>
      <c r="N1106" s="137">
        <v>7.6431428404764103</v>
      </c>
      <c r="O1106" s="137">
        <v>7.05419136287626</v>
      </c>
      <c r="P1106" s="137">
        <v>10.1887293331931</v>
      </c>
      <c r="Q1106" s="137">
        <v>25.515664139072801</v>
      </c>
      <c r="R1106" s="137">
        <v>4.6360891215455204</v>
      </c>
      <c r="S1106" s="137">
        <v>17.046578670025902</v>
      </c>
      <c r="T1106" s="137">
        <v>16.190980655883902</v>
      </c>
      <c r="U1106" s="137">
        <v>9.1223920704463097</v>
      </c>
      <c r="V1106" s="1">
        <v>767820</v>
      </c>
      <c r="W1106" s="1">
        <v>434865</v>
      </c>
      <c r="X1106" s="1">
        <v>332101</v>
      </c>
      <c r="Y1106" s="1">
        <v>290613</v>
      </c>
      <c r="Z1106" s="1">
        <v>60975</v>
      </c>
      <c r="AA1106" s="1">
        <v>164490</v>
      </c>
      <c r="AB1106" s="1">
        <v>905656</v>
      </c>
      <c r="AC1106" s="1">
        <v>5899332</v>
      </c>
      <c r="AD1106" s="1">
        <v>225700</v>
      </c>
      <c r="AE1106" s="1">
        <v>720359</v>
      </c>
      <c r="AH1106" s="136">
        <f t="shared" si="17"/>
        <v>38126</v>
      </c>
      <c r="AI1106" s="177">
        <f>HLOOKUP(附加题模型!$E$2,历史数据!$B$3:$K$5000,ROW(A1104),)</f>
        <v>8.7314324102843308</v>
      </c>
      <c r="AJ1106" s="177">
        <f>HLOOKUP(附加题模型!$E$2,历史数据!$L$3:$U$5000,ROW(A1104),)</f>
        <v>9.1223920704463097</v>
      </c>
    </row>
    <row r="1107" spans="1:36" x14ac:dyDescent="0.2">
      <c r="A1107" s="148">
        <v>38127</v>
      </c>
      <c r="B1107" s="137">
        <v>12.2512750449691</v>
      </c>
      <c r="C1107" s="137">
        <v>39.454471524953497</v>
      </c>
      <c r="D1107" s="137">
        <v>7.6431428404764103</v>
      </c>
      <c r="E1107" s="137">
        <v>7.0947910253964102</v>
      </c>
      <c r="F1107" s="137">
        <v>10.2417266249132</v>
      </c>
      <c r="G1107" s="137">
        <v>25.409158683513201</v>
      </c>
      <c r="H1107" s="137">
        <v>4.6360891215455204</v>
      </c>
      <c r="I1107" s="137">
        <v>17.085631542122201</v>
      </c>
      <c r="J1107" s="137">
        <v>16.038714380123299</v>
      </c>
      <c r="K1107" s="137">
        <v>9.0181361610697799</v>
      </c>
      <c r="L1107" s="137">
        <v>12.2512750449691</v>
      </c>
      <c r="M1107" s="137">
        <v>38.235800589819803</v>
      </c>
      <c r="N1107" s="137">
        <v>7.5900654596397699</v>
      </c>
      <c r="O1107" s="137">
        <v>7.0135917003561099</v>
      </c>
      <c r="P1107" s="137">
        <v>10.307973239563401</v>
      </c>
      <c r="Q1107" s="137">
        <v>24.922276600954799</v>
      </c>
      <c r="R1107" s="137">
        <v>4.5853660458174499</v>
      </c>
      <c r="S1107" s="137">
        <v>16.1483626118115</v>
      </c>
      <c r="T1107" s="137">
        <v>16.201131740934599</v>
      </c>
      <c r="U1107" s="137">
        <v>8.9399442290373798</v>
      </c>
      <c r="V1107" s="1">
        <v>582830</v>
      </c>
      <c r="W1107" s="1">
        <v>571258</v>
      </c>
      <c r="X1107" s="1">
        <v>206164</v>
      </c>
      <c r="Y1107" s="1">
        <v>285400</v>
      </c>
      <c r="Z1107" s="1">
        <v>85768</v>
      </c>
      <c r="AA1107" s="1">
        <v>41700</v>
      </c>
      <c r="AB1107" s="1">
        <v>504376</v>
      </c>
      <c r="AC1107" s="1">
        <v>9573842</v>
      </c>
      <c r="AD1107" s="1">
        <v>123170</v>
      </c>
      <c r="AE1107" s="1">
        <v>237732</v>
      </c>
      <c r="AH1107" s="136">
        <f t="shared" si="17"/>
        <v>38127</v>
      </c>
      <c r="AI1107" s="177">
        <f>HLOOKUP(附加题模型!$E$2,历史数据!$B$3:$K$5000,ROW(A1105),)</f>
        <v>9.0181361610697799</v>
      </c>
      <c r="AJ1107" s="177">
        <f>HLOOKUP(附加题模型!$E$2,历史数据!$L$3:$U$5000,ROW(A1105),)</f>
        <v>8.9399442290373798</v>
      </c>
    </row>
    <row r="1108" spans="1:36" x14ac:dyDescent="0.2">
      <c r="A1108" s="148">
        <v>38128</v>
      </c>
      <c r="B1108" s="137">
        <v>12.223304097377801</v>
      </c>
      <c r="C1108" s="137">
        <v>38.5404683236032</v>
      </c>
      <c r="D1108" s="137">
        <v>7.6008775186990798</v>
      </c>
      <c r="E1108" s="137">
        <v>7.0846411097663697</v>
      </c>
      <c r="F1108" s="137">
        <v>10.2947239166333</v>
      </c>
      <c r="G1108" s="137">
        <v>24.648405429515801</v>
      </c>
      <c r="H1108" s="137">
        <v>4.5549322003806099</v>
      </c>
      <c r="I1108" s="137">
        <v>15.6797281466561</v>
      </c>
      <c r="J1108" s="137">
        <v>16.140225230630399</v>
      </c>
      <c r="K1108" s="137">
        <v>8.9920721837256501</v>
      </c>
      <c r="L1108" s="137">
        <v>12.2792459925603</v>
      </c>
      <c r="M1108" s="137">
        <v>38.5404683236032</v>
      </c>
      <c r="N1108" s="137">
        <v>7.5792534005804502</v>
      </c>
      <c r="O1108" s="137">
        <v>7.0338915316161801</v>
      </c>
      <c r="P1108" s="137">
        <v>10.413967823003601</v>
      </c>
      <c r="Q1108" s="137">
        <v>24.7701259501554</v>
      </c>
      <c r="R1108" s="137">
        <v>4.5853660458174499</v>
      </c>
      <c r="S1108" s="137">
        <v>15.9726246873782</v>
      </c>
      <c r="T1108" s="137">
        <v>16.5361175476081</v>
      </c>
      <c r="U1108" s="137">
        <v>8.9920721837256501</v>
      </c>
      <c r="V1108" s="1">
        <v>280366</v>
      </c>
      <c r="W1108" s="1">
        <v>298287</v>
      </c>
      <c r="X1108" s="1">
        <v>108175</v>
      </c>
      <c r="Y1108" s="1">
        <v>142392</v>
      </c>
      <c r="Z1108" s="1">
        <v>48017</v>
      </c>
      <c r="AA1108" s="1">
        <v>49270</v>
      </c>
      <c r="AB1108" s="1">
        <v>370488</v>
      </c>
      <c r="AC1108" s="1">
        <v>3860849</v>
      </c>
      <c r="AD1108" s="1">
        <v>366735</v>
      </c>
      <c r="AE1108" s="1">
        <v>119480</v>
      </c>
      <c r="AH1108" s="136">
        <f t="shared" si="17"/>
        <v>38128</v>
      </c>
      <c r="AI1108" s="177">
        <f>HLOOKUP(附加题模型!$E$2,历史数据!$B$3:$K$5000,ROW(A1106),)</f>
        <v>8.9920721837256501</v>
      </c>
      <c r="AJ1108" s="177">
        <f>HLOOKUP(附加题模型!$E$2,历史数据!$L$3:$U$5000,ROW(A1106),)</f>
        <v>8.9920721837256501</v>
      </c>
    </row>
    <row r="1109" spans="1:36" x14ac:dyDescent="0.2">
      <c r="A1109" s="148">
        <v>38131</v>
      </c>
      <c r="B1109" s="137">
        <v>12.3351878877428</v>
      </c>
      <c r="C1109" s="137">
        <v>38.616635257049097</v>
      </c>
      <c r="D1109" s="137">
        <v>7.5035689871652398</v>
      </c>
      <c r="E1109" s="137">
        <v>7.1049409410264497</v>
      </c>
      <c r="F1109" s="137">
        <v>10.599458344024001</v>
      </c>
      <c r="G1109" s="137">
        <v>24.891846470794899</v>
      </c>
      <c r="H1109" s="137">
        <v>4.5853660458174499</v>
      </c>
      <c r="I1109" s="137">
        <v>15.933571815281899</v>
      </c>
      <c r="J1109" s="137">
        <v>15.9981100399204</v>
      </c>
      <c r="K1109" s="137">
        <v>8.9269122403653203</v>
      </c>
      <c r="L1109" s="137">
        <v>12.4191007305166</v>
      </c>
      <c r="M1109" s="137">
        <v>37.778798989144597</v>
      </c>
      <c r="N1109" s="137">
        <v>7.6549378139956596</v>
      </c>
      <c r="O1109" s="137">
        <v>7.0237416159861397</v>
      </c>
      <c r="P1109" s="137">
        <v>10.440466468863701</v>
      </c>
      <c r="Q1109" s="137">
        <v>24.511469843796199</v>
      </c>
      <c r="R1109" s="137">
        <v>4.5143537397981603</v>
      </c>
      <c r="S1109" s="137">
        <v>16.382679844389099</v>
      </c>
      <c r="T1109" s="137">
        <v>16.617326228013798</v>
      </c>
      <c r="U1109" s="137">
        <v>9.0572321270859799</v>
      </c>
      <c r="V1109" s="1">
        <v>941473</v>
      </c>
      <c r="W1109" s="1">
        <v>871567</v>
      </c>
      <c r="X1109" s="1">
        <v>120868</v>
      </c>
      <c r="Y1109" s="1">
        <v>118670</v>
      </c>
      <c r="Z1109" s="1">
        <v>103787</v>
      </c>
      <c r="AA1109" s="1">
        <v>33200</v>
      </c>
      <c r="AB1109" s="1">
        <v>401714</v>
      </c>
      <c r="AC1109" s="1">
        <v>2339693</v>
      </c>
      <c r="AD1109" s="1">
        <v>309045</v>
      </c>
      <c r="AE1109" s="1">
        <v>77400</v>
      </c>
      <c r="AH1109" s="136">
        <f t="shared" si="17"/>
        <v>38131</v>
      </c>
      <c r="AI1109" s="177">
        <f>HLOOKUP(附加题模型!$E$2,历史数据!$B$3:$K$5000,ROW(A1107),)</f>
        <v>8.9269122403653203</v>
      </c>
      <c r="AJ1109" s="177">
        <f>HLOOKUP(附加题模型!$E$2,历史数据!$L$3:$U$5000,ROW(A1107),)</f>
        <v>9.0572321270859799</v>
      </c>
    </row>
    <row r="1110" spans="1:36" x14ac:dyDescent="0.2">
      <c r="A1110" s="148">
        <v>38132</v>
      </c>
      <c r="B1110" s="137">
        <v>12.530984520881599</v>
      </c>
      <c r="C1110" s="137">
        <v>38.007299789482197</v>
      </c>
      <c r="D1110" s="137">
        <v>7.6225016368177103</v>
      </c>
      <c r="E1110" s="137">
        <v>7.0237416159861397</v>
      </c>
      <c r="F1110" s="137">
        <v>10.440466468863701</v>
      </c>
      <c r="G1110" s="137">
        <v>24.8005560803153</v>
      </c>
      <c r="H1110" s="137">
        <v>4.4839198943613097</v>
      </c>
      <c r="I1110" s="137">
        <v>16.382679844389099</v>
      </c>
      <c r="J1110" s="137">
        <v>16.749290333672999</v>
      </c>
      <c r="K1110" s="137">
        <v>9.0702641157580395</v>
      </c>
      <c r="L1110" s="137">
        <v>12.3072169401516</v>
      </c>
      <c r="M1110" s="137">
        <v>35.950792586444102</v>
      </c>
      <c r="N1110" s="137">
        <v>7.4927569281059201</v>
      </c>
      <c r="O1110" s="137">
        <v>6.8105933877553504</v>
      </c>
      <c r="P1110" s="137">
        <v>10.440466468863701</v>
      </c>
      <c r="Q1110" s="137">
        <v>24.237598672357201</v>
      </c>
      <c r="R1110" s="137">
        <v>4.3114614368858799</v>
      </c>
      <c r="S1110" s="137">
        <v>15.621148838511701</v>
      </c>
      <c r="T1110" s="137">
        <v>16.647779483165898</v>
      </c>
      <c r="U1110" s="137">
        <v>8.7184004216122606</v>
      </c>
      <c r="V1110" s="1">
        <v>614528</v>
      </c>
      <c r="W1110" s="1">
        <v>640011</v>
      </c>
      <c r="X1110" s="1">
        <v>120399</v>
      </c>
      <c r="Y1110" s="1">
        <v>151700</v>
      </c>
      <c r="Z1110" s="1">
        <v>0</v>
      </c>
      <c r="AA1110" s="1">
        <v>48900</v>
      </c>
      <c r="AB1110" s="1">
        <v>757950</v>
      </c>
      <c r="AC1110" s="1">
        <v>1829367</v>
      </c>
      <c r="AD1110" s="1">
        <v>886400</v>
      </c>
      <c r="AE1110" s="1">
        <v>121430</v>
      </c>
      <c r="AH1110" s="136">
        <f t="shared" si="17"/>
        <v>38132</v>
      </c>
      <c r="AI1110" s="177">
        <f>HLOOKUP(附加题模型!$E$2,历史数据!$B$3:$K$5000,ROW(A1108),)</f>
        <v>9.0702641157580395</v>
      </c>
      <c r="AJ1110" s="177">
        <f>HLOOKUP(附加题模型!$E$2,历史数据!$L$3:$U$5000,ROW(A1108),)</f>
        <v>8.7184004216122606</v>
      </c>
    </row>
    <row r="1111" spans="1:36" x14ac:dyDescent="0.2">
      <c r="A1111" s="148">
        <v>38133</v>
      </c>
      <c r="B1111" s="137">
        <v>12.4470716781078</v>
      </c>
      <c r="C1111" s="137">
        <v>35.7984587195524</v>
      </c>
      <c r="D1111" s="137">
        <v>7.4927569281059201</v>
      </c>
      <c r="E1111" s="137">
        <v>6.80044347212531</v>
      </c>
      <c r="F1111" s="137">
        <v>10.148981364402999</v>
      </c>
      <c r="G1111" s="137">
        <v>24.055017891397799</v>
      </c>
      <c r="H1111" s="137">
        <v>4.3114614368858799</v>
      </c>
      <c r="I1111" s="137">
        <v>15.621148838511701</v>
      </c>
      <c r="J1111" s="137">
        <v>16.647779483165898</v>
      </c>
      <c r="K1111" s="137">
        <v>8.6271765009077992</v>
      </c>
      <c r="L1111" s="137">
        <v>12.2792459925603</v>
      </c>
      <c r="M1111" s="137">
        <v>36.560128054010903</v>
      </c>
      <c r="N1111" s="137">
        <v>7.3846363375127702</v>
      </c>
      <c r="O1111" s="137">
        <v>6.86134296590554</v>
      </c>
      <c r="P1111" s="137">
        <v>10.042986780962799</v>
      </c>
      <c r="Q1111" s="137">
        <v>24.557115039036098</v>
      </c>
      <c r="R1111" s="137">
        <v>4.3621845126139496</v>
      </c>
      <c r="S1111" s="137">
        <v>15.621148838511701</v>
      </c>
      <c r="T1111" s="137">
        <v>16.525966462557399</v>
      </c>
      <c r="U1111" s="137">
        <v>8.7314324102843308</v>
      </c>
      <c r="V1111" s="1">
        <v>827379</v>
      </c>
      <c r="W1111" s="1">
        <v>405068</v>
      </c>
      <c r="X1111" s="1">
        <v>248230</v>
      </c>
      <c r="Y1111" s="1">
        <v>148800</v>
      </c>
      <c r="Z1111" s="1">
        <v>92191</v>
      </c>
      <c r="AA1111" s="1">
        <v>38689</v>
      </c>
      <c r="AB1111" s="1">
        <v>375610</v>
      </c>
      <c r="AC1111" s="1">
        <v>0</v>
      </c>
      <c r="AD1111" s="1">
        <v>265098</v>
      </c>
      <c r="AE1111" s="1">
        <v>118107</v>
      </c>
      <c r="AH1111" s="136">
        <f t="shared" si="17"/>
        <v>38133</v>
      </c>
      <c r="AI1111" s="177">
        <f>HLOOKUP(附加题模型!$E$2,历史数据!$B$3:$K$5000,ROW(A1109),)</f>
        <v>8.6271765009077992</v>
      </c>
      <c r="AJ1111" s="177">
        <f>HLOOKUP(附加题模型!$E$2,历史数据!$L$3:$U$5000,ROW(A1109),)</f>
        <v>8.7314324102843308</v>
      </c>
    </row>
    <row r="1112" spans="1:36" x14ac:dyDescent="0.2">
      <c r="A1112" s="148">
        <v>38134</v>
      </c>
      <c r="B1112" s="137">
        <v>12.3072169401516</v>
      </c>
      <c r="C1112" s="137">
        <v>36.560128054010903</v>
      </c>
      <c r="D1112" s="137">
        <v>7.3738242784534496</v>
      </c>
      <c r="E1112" s="137">
        <v>7.0034417847260704</v>
      </c>
      <c r="F1112" s="137">
        <v>9.9502415204525505</v>
      </c>
      <c r="G1112" s="137">
        <v>24.587545169196002</v>
      </c>
      <c r="H1112" s="137">
        <v>4.3621845126139496</v>
      </c>
      <c r="I1112" s="137">
        <v>15.640675274559801</v>
      </c>
      <c r="J1112" s="137">
        <v>16.525966462557399</v>
      </c>
      <c r="K1112" s="137">
        <v>8.7314324102843308</v>
      </c>
      <c r="L1112" s="137">
        <v>12.4191007305166</v>
      </c>
      <c r="M1112" s="137">
        <v>37.245630455023701</v>
      </c>
      <c r="N1112" s="137">
        <v>7.6441257549363497</v>
      </c>
      <c r="O1112" s="137">
        <v>7.0338915316161801</v>
      </c>
      <c r="P1112" s="137">
        <v>10.1887293331931</v>
      </c>
      <c r="Q1112" s="137">
        <v>25.1200724469942</v>
      </c>
      <c r="R1112" s="137">
        <v>4.4230522034876296</v>
      </c>
      <c r="S1112" s="137">
        <v>16.4803120246298</v>
      </c>
      <c r="T1112" s="137">
        <v>16.9562768106215</v>
      </c>
      <c r="U1112" s="137">
        <v>8.9008482630211905</v>
      </c>
      <c r="V1112" s="1">
        <v>1004644</v>
      </c>
      <c r="W1112" s="1">
        <v>1086975</v>
      </c>
      <c r="X1112" s="1">
        <v>259417</v>
      </c>
      <c r="Y1112" s="1">
        <v>209358</v>
      </c>
      <c r="Z1112" s="1">
        <v>65962</v>
      </c>
      <c r="AA1112" s="1">
        <v>69317</v>
      </c>
      <c r="AB1112" s="1">
        <v>593517</v>
      </c>
      <c r="AC1112" s="1">
        <v>3146127</v>
      </c>
      <c r="AD1112" s="1">
        <v>238439</v>
      </c>
      <c r="AE1112" s="1">
        <v>105967</v>
      </c>
      <c r="AH1112" s="136">
        <f t="shared" si="17"/>
        <v>38134</v>
      </c>
      <c r="AI1112" s="177">
        <f>HLOOKUP(附加题模型!$E$2,历史数据!$B$3:$K$5000,ROW(A1110),)</f>
        <v>8.7314324102843308</v>
      </c>
      <c r="AJ1112" s="177">
        <f>HLOOKUP(附加题模型!$E$2,历史数据!$L$3:$U$5000,ROW(A1110),)</f>
        <v>8.9008482630211905</v>
      </c>
    </row>
    <row r="1113" spans="1:36" x14ac:dyDescent="0.2">
      <c r="A1113" s="148">
        <v>38135</v>
      </c>
      <c r="B1113" s="137">
        <v>12.4191007305166</v>
      </c>
      <c r="C1113" s="137">
        <v>37.7026320556988</v>
      </c>
      <c r="D1113" s="137">
        <v>7.6549378139956596</v>
      </c>
      <c r="E1113" s="137">
        <v>7.05419136287626</v>
      </c>
      <c r="F1113" s="137">
        <v>10.0032388121727</v>
      </c>
      <c r="G1113" s="137">
        <v>25.180932707314</v>
      </c>
      <c r="H1113" s="137">
        <v>4.4534860489244696</v>
      </c>
      <c r="I1113" s="137">
        <v>16.4412591525336</v>
      </c>
      <c r="J1113" s="137">
        <v>17.079222624354099</v>
      </c>
      <c r="K1113" s="137">
        <v>8.9269122403653203</v>
      </c>
      <c r="L1113" s="137">
        <v>12.4191007305166</v>
      </c>
      <c r="M1113" s="137">
        <v>37.017129654686102</v>
      </c>
      <c r="N1113" s="137">
        <v>7.6225016368177103</v>
      </c>
      <c r="O1113" s="137">
        <v>7.0034417847260704</v>
      </c>
      <c r="P1113" s="137">
        <v>9.9369921975225193</v>
      </c>
      <c r="Q1113" s="137">
        <v>24.922276600954799</v>
      </c>
      <c r="R1113" s="137">
        <v>4.3621845126139496</v>
      </c>
      <c r="S1113" s="137">
        <v>16.285047664148401</v>
      </c>
      <c r="T1113" s="137">
        <v>17.079222624354099</v>
      </c>
      <c r="U1113" s="137">
        <v>8.87478428567705</v>
      </c>
      <c r="V1113" s="1">
        <v>0</v>
      </c>
      <c r="W1113" s="1">
        <v>312222</v>
      </c>
      <c r="X1113" s="1">
        <v>204151</v>
      </c>
      <c r="Y1113" s="1">
        <v>206506</v>
      </c>
      <c r="Z1113" s="1">
        <v>69624</v>
      </c>
      <c r="AA1113" s="1">
        <v>50900</v>
      </c>
      <c r="AB1113" s="1">
        <v>365400</v>
      </c>
      <c r="AC1113" s="1">
        <v>1619841</v>
      </c>
      <c r="AD1113" s="1">
        <v>372899</v>
      </c>
      <c r="AE1113" s="1">
        <v>108397</v>
      </c>
      <c r="AH1113" s="136">
        <f t="shared" si="17"/>
        <v>38135</v>
      </c>
      <c r="AI1113" s="177">
        <f>HLOOKUP(附加题模型!$E$2,历史数据!$B$3:$K$5000,ROW(A1111),)</f>
        <v>8.9269122403653203</v>
      </c>
      <c r="AJ1113" s="177">
        <f>HLOOKUP(附加题模型!$E$2,历史数据!$L$3:$U$5000,ROW(A1111),)</f>
        <v>8.87478428567705</v>
      </c>
    </row>
    <row r="1114" spans="1:36" x14ac:dyDescent="0.2">
      <c r="A1114" s="148">
        <v>38138</v>
      </c>
      <c r="B1114" s="137">
        <v>12.530984520881599</v>
      </c>
      <c r="C1114" s="137">
        <v>37.017129654686102</v>
      </c>
      <c r="D1114" s="137">
        <v>7.5900654596397699</v>
      </c>
      <c r="E1114" s="137">
        <v>7.0135917003561099</v>
      </c>
      <c r="F1114" s="137">
        <v>9.8177482911522507</v>
      </c>
      <c r="G1114" s="137">
        <v>24.922276600954799</v>
      </c>
      <c r="H1114" s="137">
        <v>4.3621845126139496</v>
      </c>
      <c r="I1114" s="137">
        <v>16.285047664148401</v>
      </c>
      <c r="J1114" s="137">
        <v>17.109959077787199</v>
      </c>
      <c r="K1114" s="137">
        <v>8.8096243423167202</v>
      </c>
      <c r="L1114" s="137">
        <v>12.8386649443854</v>
      </c>
      <c r="M1114" s="137">
        <v>37.626465122252903</v>
      </c>
      <c r="N1114" s="137">
        <v>7.5792534005804502</v>
      </c>
      <c r="O1114" s="137">
        <v>6.9425422909458403</v>
      </c>
      <c r="P1114" s="137">
        <v>10.042986780962799</v>
      </c>
      <c r="Q1114" s="137">
        <v>24.724480754915501</v>
      </c>
      <c r="R1114" s="137">
        <v>4.3926183580507896</v>
      </c>
      <c r="S1114" s="137">
        <v>16.675576385111199</v>
      </c>
      <c r="T1114" s="137">
        <v>17.3865871586856</v>
      </c>
      <c r="U1114" s="137">
        <v>8.7965923536446606</v>
      </c>
      <c r="V1114" s="1">
        <v>2166385</v>
      </c>
      <c r="W1114" s="1">
        <v>612177</v>
      </c>
      <c r="X1114" s="1">
        <v>97410</v>
      </c>
      <c r="Y1114" s="1">
        <v>117200</v>
      </c>
      <c r="Z1114" s="1">
        <v>35397</v>
      </c>
      <c r="AA1114" s="1">
        <v>36119</v>
      </c>
      <c r="AB1114" s="1">
        <v>332003</v>
      </c>
      <c r="AC1114" s="1">
        <v>1644384</v>
      </c>
      <c r="AD1114" s="1">
        <v>291495</v>
      </c>
      <c r="AE1114" s="1">
        <v>108000</v>
      </c>
      <c r="AH1114" s="136">
        <f t="shared" si="17"/>
        <v>38138</v>
      </c>
      <c r="AI1114" s="177">
        <f>HLOOKUP(附加题模型!$E$2,历史数据!$B$3:$K$5000,ROW(A1112),)</f>
        <v>8.8096243423167202</v>
      </c>
      <c r="AJ1114" s="177">
        <f>HLOOKUP(附加题模型!$E$2,历史数据!$L$3:$U$5000,ROW(A1112),)</f>
        <v>8.7965923536446606</v>
      </c>
    </row>
    <row r="1115" spans="1:36" x14ac:dyDescent="0.2">
      <c r="A1115" s="148">
        <v>38139</v>
      </c>
      <c r="B1115" s="137">
        <v>13.118374420297901</v>
      </c>
      <c r="C1115" s="137">
        <v>37.7026320556988</v>
      </c>
      <c r="D1115" s="137">
        <v>7.5792534005804502</v>
      </c>
      <c r="E1115" s="137">
        <v>6.99329186909603</v>
      </c>
      <c r="F1115" s="137">
        <v>9.8177482911522507</v>
      </c>
      <c r="G1115" s="137">
        <v>24.922276600954799</v>
      </c>
      <c r="H1115" s="137">
        <v>4.37232912775956</v>
      </c>
      <c r="I1115" s="137">
        <v>16.714629257207498</v>
      </c>
      <c r="J1115" s="137">
        <v>17.3763416742079</v>
      </c>
      <c r="K1115" s="137">
        <v>8.7965923536446606</v>
      </c>
      <c r="L1115" s="137">
        <v>13.0344615775241</v>
      </c>
      <c r="M1115" s="137">
        <v>38.083466722928101</v>
      </c>
      <c r="N1115" s="137">
        <v>7.8171186998854001</v>
      </c>
      <c r="O1115" s="137">
        <v>7.1049409410264497</v>
      </c>
      <c r="P1115" s="137">
        <v>10.1887293331931</v>
      </c>
      <c r="Q1115" s="137">
        <v>25.652599724792299</v>
      </c>
      <c r="R1115" s="137">
        <v>4.4940645095069298</v>
      </c>
      <c r="S1115" s="137">
        <v>16.8122614374482</v>
      </c>
      <c r="T1115" s="137">
        <v>17.611987817195399</v>
      </c>
      <c r="U1115" s="137">
        <v>9.0051041723977203</v>
      </c>
      <c r="V1115" s="1">
        <v>2431998</v>
      </c>
      <c r="W1115" s="1">
        <v>992358</v>
      </c>
      <c r="X1115" s="1">
        <v>255837</v>
      </c>
      <c r="Y1115" s="1">
        <v>390930</v>
      </c>
      <c r="Z1115" s="1">
        <v>50906</v>
      </c>
      <c r="AA1115" s="1">
        <v>146714</v>
      </c>
      <c r="AB1115" s="1">
        <v>890932</v>
      </c>
      <c r="AC1115" s="1">
        <v>2607029</v>
      </c>
      <c r="AD1115" s="1">
        <v>229570</v>
      </c>
      <c r="AE1115" s="1">
        <v>124213</v>
      </c>
      <c r="AH1115" s="136">
        <f t="shared" si="17"/>
        <v>38139</v>
      </c>
      <c r="AI1115" s="177">
        <f>HLOOKUP(附加题模型!$E$2,历史数据!$B$3:$K$5000,ROW(A1113),)</f>
        <v>8.7965923536446606</v>
      </c>
      <c r="AJ1115" s="177">
        <f>HLOOKUP(附加题模型!$E$2,历史数据!$L$3:$U$5000,ROW(A1113),)</f>
        <v>9.0051041723977203</v>
      </c>
    </row>
    <row r="1116" spans="1:36" x14ac:dyDescent="0.2">
      <c r="A1116" s="148">
        <v>38140</v>
      </c>
      <c r="B1116" s="137">
        <v>12.9505487347504</v>
      </c>
      <c r="C1116" s="137">
        <v>38.311967523265601</v>
      </c>
      <c r="D1116" s="137">
        <v>7.8171186998854001</v>
      </c>
      <c r="E1116" s="137">
        <v>7.1049409410264497</v>
      </c>
      <c r="F1116" s="137">
        <v>9.9369921975225193</v>
      </c>
      <c r="G1116" s="137">
        <v>25.5613093343127</v>
      </c>
      <c r="H1116" s="137">
        <v>4.4737752792157002</v>
      </c>
      <c r="I1116" s="137">
        <v>16.8122614374482</v>
      </c>
      <c r="J1116" s="137">
        <v>17.4173236121188</v>
      </c>
      <c r="K1116" s="137">
        <v>9.0572321270859799</v>
      </c>
      <c r="L1116" s="137">
        <v>13.677793372123</v>
      </c>
      <c r="M1116" s="137">
        <v>37.854965922590502</v>
      </c>
      <c r="N1116" s="137">
        <v>7.7738704636481399</v>
      </c>
      <c r="O1116" s="137">
        <v>7.0744911941363302</v>
      </c>
      <c r="P1116" s="137">
        <v>10.1092333956129</v>
      </c>
      <c r="Q1116" s="137">
        <v>26.017761286711099</v>
      </c>
      <c r="R1116" s="137">
        <v>4.4534860489244696</v>
      </c>
      <c r="S1116" s="137">
        <v>16.773208565351901</v>
      </c>
      <c r="T1116" s="137">
        <v>17.601742332717699</v>
      </c>
      <c r="U1116" s="137">
        <v>9.2527119571669694</v>
      </c>
      <c r="V1116" s="1">
        <v>5015366</v>
      </c>
      <c r="W1116" s="1">
        <v>1438125</v>
      </c>
      <c r="X1116" s="1">
        <v>391947</v>
      </c>
      <c r="Y1116" s="1">
        <v>288723</v>
      </c>
      <c r="Z1116" s="1">
        <v>53416</v>
      </c>
      <c r="AA1116" s="1">
        <v>306553</v>
      </c>
      <c r="AB1116" s="1">
        <v>477950</v>
      </c>
      <c r="AC1116" s="1">
        <v>2495826</v>
      </c>
      <c r="AD1116" s="1">
        <v>183680</v>
      </c>
      <c r="AE1116" s="1">
        <v>451132</v>
      </c>
      <c r="AH1116" s="136">
        <f t="shared" si="17"/>
        <v>38140</v>
      </c>
      <c r="AI1116" s="177">
        <f>HLOOKUP(附加题模型!$E$2,历史数据!$B$3:$K$5000,ROW(A1114),)</f>
        <v>9.0572321270859799</v>
      </c>
      <c r="AJ1116" s="177">
        <f>HLOOKUP(附加题模型!$E$2,历史数据!$L$3:$U$5000,ROW(A1114),)</f>
        <v>9.2527119571669694</v>
      </c>
    </row>
    <row r="1117" spans="1:36" x14ac:dyDescent="0.2">
      <c r="A1117" s="148">
        <v>38141</v>
      </c>
      <c r="B1117" s="137">
        <v>13.677793372123</v>
      </c>
      <c r="C1117" s="137">
        <v>37.397964321915403</v>
      </c>
      <c r="D1117" s="137">
        <v>7.7630584045888202</v>
      </c>
      <c r="E1117" s="137">
        <v>7.0744911941363302</v>
      </c>
      <c r="F1117" s="137">
        <v>10.0694854268228</v>
      </c>
      <c r="G1117" s="137">
        <v>25.9873311565512</v>
      </c>
      <c r="H1117" s="137">
        <v>4.4534860489244696</v>
      </c>
      <c r="I1117" s="137">
        <v>16.675576385111199</v>
      </c>
      <c r="J1117" s="137">
        <v>17.601742332717699</v>
      </c>
      <c r="K1117" s="137">
        <v>9.3178719005272992</v>
      </c>
      <c r="L1117" s="137">
        <v>13.2022872630717</v>
      </c>
      <c r="M1117" s="137">
        <v>37.169463521577804</v>
      </c>
      <c r="N1117" s="137">
        <v>7.63331369587703</v>
      </c>
      <c r="O1117" s="137">
        <v>6.9323923753157999</v>
      </c>
      <c r="P1117" s="137">
        <v>9.8309976140822801</v>
      </c>
      <c r="Q1117" s="137">
        <v>25.287438162873599</v>
      </c>
      <c r="R1117" s="137">
        <v>4.3621845126139496</v>
      </c>
      <c r="S1117" s="137">
        <v>16.089783303667001</v>
      </c>
      <c r="T1117" s="137">
        <v>17.489042003462799</v>
      </c>
      <c r="U1117" s="137">
        <v>9.0832961044301097</v>
      </c>
      <c r="V1117" s="1">
        <v>2397740</v>
      </c>
      <c r="W1117" s="1">
        <v>848890</v>
      </c>
      <c r="X1117" s="1">
        <v>203000</v>
      </c>
      <c r="Y1117" s="1">
        <v>229900</v>
      </c>
      <c r="Z1117" s="1">
        <v>60308</v>
      </c>
      <c r="AA1117" s="1">
        <v>116300</v>
      </c>
      <c r="AB1117" s="1">
        <v>423650</v>
      </c>
      <c r="AC1117" s="1">
        <v>1566834</v>
      </c>
      <c r="AD1117" s="1">
        <v>307600</v>
      </c>
      <c r="AE1117" s="1">
        <v>189295</v>
      </c>
      <c r="AH1117" s="136">
        <f t="shared" si="17"/>
        <v>38141</v>
      </c>
      <c r="AI1117" s="177">
        <f>HLOOKUP(附加题模型!$E$2,历史数据!$B$3:$K$5000,ROW(A1115),)</f>
        <v>9.3178719005272992</v>
      </c>
      <c r="AJ1117" s="177">
        <f>HLOOKUP(附加题模型!$E$2,历史数据!$L$3:$U$5000,ROW(A1115),)</f>
        <v>9.0832961044301097</v>
      </c>
    </row>
    <row r="1118" spans="1:36" x14ac:dyDescent="0.2">
      <c r="A1118" s="148">
        <v>38142</v>
      </c>
      <c r="B1118" s="137">
        <v>13.1463453678892</v>
      </c>
      <c r="C1118" s="137">
        <v>37.093296588131899</v>
      </c>
      <c r="D1118" s="137">
        <v>7.6549378139956596</v>
      </c>
      <c r="E1118" s="137">
        <v>6.8511930502754996</v>
      </c>
      <c r="F1118" s="137">
        <v>9.6720057389219196</v>
      </c>
      <c r="G1118" s="137">
        <v>25.104857381914201</v>
      </c>
      <c r="H1118" s="137">
        <v>4.3520398974683303</v>
      </c>
      <c r="I1118" s="137">
        <v>15.8945189431857</v>
      </c>
      <c r="J1118" s="137">
        <v>17.571005879284499</v>
      </c>
      <c r="K1118" s="137">
        <v>8.9660082063815203</v>
      </c>
      <c r="L1118" s="137">
        <v>13.3141710534367</v>
      </c>
      <c r="M1118" s="137">
        <v>37.169463521577804</v>
      </c>
      <c r="N1118" s="137">
        <v>7.63331369587703</v>
      </c>
      <c r="O1118" s="137">
        <v>6.88164279716562</v>
      </c>
      <c r="P1118" s="137">
        <v>9.6057591242717706</v>
      </c>
      <c r="Q1118" s="137">
        <v>25.5308792041528</v>
      </c>
      <c r="R1118" s="137">
        <v>4.3824737429051801</v>
      </c>
      <c r="S1118" s="137">
        <v>15.933571815281899</v>
      </c>
      <c r="T1118" s="137">
        <v>17.3558507052525</v>
      </c>
      <c r="U1118" s="137">
        <v>8.9920721837256501</v>
      </c>
      <c r="V1118" s="1">
        <v>1301856</v>
      </c>
      <c r="W1118" s="1">
        <v>518180</v>
      </c>
      <c r="X1118" s="1">
        <v>180694</v>
      </c>
      <c r="Y1118" s="1">
        <v>224800</v>
      </c>
      <c r="Z1118" s="1">
        <v>79427</v>
      </c>
      <c r="AA1118" s="1">
        <v>81710</v>
      </c>
      <c r="AB1118" s="1">
        <v>393150</v>
      </c>
      <c r="AC1118" s="1">
        <v>1092742</v>
      </c>
      <c r="AD1118" s="1">
        <v>422000</v>
      </c>
      <c r="AE1118" s="1">
        <v>139300</v>
      </c>
      <c r="AH1118" s="136">
        <f t="shared" si="17"/>
        <v>38142</v>
      </c>
      <c r="AI1118" s="177">
        <f>HLOOKUP(附加题模型!$E$2,历史数据!$B$3:$K$5000,ROW(A1116),)</f>
        <v>8.9660082063815203</v>
      </c>
      <c r="AJ1118" s="177">
        <f>HLOOKUP(附加题模型!$E$2,历史数据!$L$3:$U$5000,ROW(A1116),)</f>
        <v>8.9920721837256501</v>
      </c>
    </row>
    <row r="1119" spans="1:36" x14ac:dyDescent="0.2">
      <c r="A1119" s="148">
        <v>38145</v>
      </c>
      <c r="B1119" s="137">
        <v>13.286200105845399</v>
      </c>
      <c r="C1119" s="137">
        <v>37.017129654686102</v>
      </c>
      <c r="D1119" s="137">
        <v>7.63331369587703</v>
      </c>
      <c r="E1119" s="137">
        <v>6.86134296590554</v>
      </c>
      <c r="F1119" s="137">
        <v>9.4732658949714708</v>
      </c>
      <c r="G1119" s="137">
        <v>25.393943618433202</v>
      </c>
      <c r="H1119" s="137">
        <v>4.3824737429051801</v>
      </c>
      <c r="I1119" s="137">
        <v>15.933571815281899</v>
      </c>
      <c r="J1119" s="137">
        <v>17.9091068670492</v>
      </c>
      <c r="K1119" s="137">
        <v>8.9660082063815203</v>
      </c>
      <c r="L1119" s="137">
        <v>12.6708392588379</v>
      </c>
      <c r="M1119" s="137">
        <v>36.560128054010903</v>
      </c>
      <c r="N1119" s="137">
        <v>7.5143810462245604</v>
      </c>
      <c r="O1119" s="137">
        <v>6.7090942314549702</v>
      </c>
      <c r="P1119" s="137">
        <v>9.5130138637615609</v>
      </c>
      <c r="Q1119" s="137">
        <v>25.104857381914201</v>
      </c>
      <c r="R1119" s="137">
        <v>4.3013168217402598</v>
      </c>
      <c r="S1119" s="137">
        <v>15.660201710608</v>
      </c>
      <c r="T1119" s="137">
        <v>17.4275690965965</v>
      </c>
      <c r="U1119" s="137">
        <v>8.8617522970049905</v>
      </c>
      <c r="V1119" s="1">
        <v>1641469</v>
      </c>
      <c r="W1119" s="1">
        <v>394150</v>
      </c>
      <c r="X1119" s="1">
        <v>133210</v>
      </c>
      <c r="Y1119" s="1">
        <v>315758</v>
      </c>
      <c r="Z1119" s="1">
        <v>53253</v>
      </c>
      <c r="AA1119" s="1">
        <v>37307</v>
      </c>
      <c r="AB1119" s="1">
        <v>454486</v>
      </c>
      <c r="AC1119" s="1">
        <v>1068664</v>
      </c>
      <c r="AD1119" s="1">
        <v>1089684</v>
      </c>
      <c r="AE1119" s="1">
        <v>141899</v>
      </c>
      <c r="AH1119" s="136">
        <f t="shared" si="17"/>
        <v>38145</v>
      </c>
      <c r="AI1119" s="177">
        <f>HLOOKUP(附加题模型!$E$2,历史数据!$B$3:$K$5000,ROW(A1117),)</f>
        <v>8.9660082063815203</v>
      </c>
      <c r="AJ1119" s="177">
        <f>HLOOKUP(附加题模型!$E$2,历史数据!$L$3:$U$5000,ROW(A1117),)</f>
        <v>8.8617522970049905</v>
      </c>
    </row>
    <row r="1120" spans="1:36" x14ac:dyDescent="0.2">
      <c r="A1120" s="148">
        <v>38146</v>
      </c>
      <c r="B1120" s="137">
        <v>12.6708392588379</v>
      </c>
      <c r="C1120" s="137">
        <v>36.407794187119201</v>
      </c>
      <c r="D1120" s="137">
        <v>7.5143810462245604</v>
      </c>
      <c r="E1120" s="137">
        <v>6.6989443158249298</v>
      </c>
      <c r="F1120" s="137">
        <v>9.4865152179015002</v>
      </c>
      <c r="G1120" s="137">
        <v>24.8005560803153</v>
      </c>
      <c r="H1120" s="137">
        <v>4.2911722065946503</v>
      </c>
      <c r="I1120" s="137">
        <v>15.640675274559801</v>
      </c>
      <c r="J1120" s="137">
        <v>17.4275690965965</v>
      </c>
      <c r="K1120" s="137">
        <v>8.7314324102843308</v>
      </c>
      <c r="L1120" s="137">
        <v>12.614897363655301</v>
      </c>
      <c r="M1120" s="137">
        <v>35.874625652998198</v>
      </c>
      <c r="N1120" s="137">
        <v>7.4927569281059201</v>
      </c>
      <c r="O1120" s="137">
        <v>6.6583446533047796</v>
      </c>
      <c r="P1120" s="137">
        <v>9.4732658949714708</v>
      </c>
      <c r="Q1120" s="137">
        <v>25.180932707314</v>
      </c>
      <c r="R1120" s="137">
        <v>4.2607383611578102</v>
      </c>
      <c r="S1120" s="137">
        <v>15.250146553597</v>
      </c>
      <c r="T1120" s="137">
        <v>17.4378145810742</v>
      </c>
      <c r="U1120" s="137">
        <v>8.7184004216122606</v>
      </c>
      <c r="V1120" s="1">
        <v>901023</v>
      </c>
      <c r="W1120" s="1">
        <v>432325</v>
      </c>
      <c r="X1120" s="1">
        <v>119810</v>
      </c>
      <c r="Y1120" s="1">
        <v>129225</v>
      </c>
      <c r="Z1120" s="1">
        <v>42100</v>
      </c>
      <c r="AA1120" s="1">
        <v>61420</v>
      </c>
      <c r="AB1120" s="1">
        <v>396999</v>
      </c>
      <c r="AC1120" s="1">
        <v>987234</v>
      </c>
      <c r="AD1120" s="1">
        <v>219000</v>
      </c>
      <c r="AE1120" s="1">
        <v>51600</v>
      </c>
      <c r="AH1120" s="136">
        <f t="shared" si="17"/>
        <v>38146</v>
      </c>
      <c r="AI1120" s="177">
        <f>HLOOKUP(附加题模型!$E$2,历史数据!$B$3:$K$5000,ROW(A1118),)</f>
        <v>8.7314324102843308</v>
      </c>
      <c r="AJ1120" s="177">
        <f>HLOOKUP(附加题模型!$E$2,历史数据!$L$3:$U$5000,ROW(A1118),)</f>
        <v>8.7184004216122606</v>
      </c>
    </row>
    <row r="1121" spans="1:36" x14ac:dyDescent="0.2">
      <c r="A1121" s="148">
        <v>38147</v>
      </c>
      <c r="B1121" s="137">
        <v>12.586926416064101</v>
      </c>
      <c r="C1121" s="137">
        <v>35.7984587195524</v>
      </c>
      <c r="D1121" s="137">
        <v>7.3954483965720801</v>
      </c>
      <c r="E1121" s="137">
        <v>6.6583446533047796</v>
      </c>
      <c r="F1121" s="137">
        <v>9.5262631866915903</v>
      </c>
      <c r="G1121" s="137">
        <v>25.241792967633799</v>
      </c>
      <c r="H1121" s="137">
        <v>4.2201599005753501</v>
      </c>
      <c r="I1121" s="137">
        <v>15.2306201175489</v>
      </c>
      <c r="J1121" s="137">
        <v>17.089468108831799</v>
      </c>
      <c r="K1121" s="137">
        <v>8.7053684329401904</v>
      </c>
      <c r="L1121" s="137">
        <v>12.139391254604</v>
      </c>
      <c r="M1121" s="137">
        <v>34.655954717864503</v>
      </c>
      <c r="N1121" s="137">
        <v>7.2765157469196096</v>
      </c>
      <c r="O1121" s="137">
        <v>6.4451964250739904</v>
      </c>
      <c r="P1121" s="137">
        <v>9.1685314675807792</v>
      </c>
      <c r="Q1121" s="137">
        <v>24.207168542197302</v>
      </c>
      <c r="R1121" s="137">
        <v>4.1795814399928997</v>
      </c>
      <c r="S1121" s="137">
        <v>14.976776448923101</v>
      </c>
      <c r="T1121" s="137">
        <v>17.284132313908401</v>
      </c>
      <c r="U1121" s="137">
        <v>8.5750485462195307</v>
      </c>
      <c r="V1121" s="1">
        <v>1007103</v>
      </c>
      <c r="W1121" s="1">
        <v>534099</v>
      </c>
      <c r="X1121" s="1">
        <v>163538</v>
      </c>
      <c r="Y1121" s="1">
        <v>270486</v>
      </c>
      <c r="Z1121" s="1">
        <v>33700</v>
      </c>
      <c r="AA1121" s="1">
        <v>92300</v>
      </c>
      <c r="AB1121" s="1">
        <v>420200</v>
      </c>
      <c r="AC1121" s="1">
        <v>1070920</v>
      </c>
      <c r="AD1121" s="1">
        <v>342698</v>
      </c>
      <c r="AE1121" s="1">
        <v>105300</v>
      </c>
      <c r="AH1121" s="136">
        <f t="shared" si="17"/>
        <v>38147</v>
      </c>
      <c r="AI1121" s="177">
        <f>HLOOKUP(附加题模型!$E$2,历史数据!$B$3:$K$5000,ROW(A1119),)</f>
        <v>8.7053684329401904</v>
      </c>
      <c r="AJ1121" s="177">
        <f>HLOOKUP(附加题模型!$E$2,历史数据!$L$3:$U$5000,ROW(A1119),)</f>
        <v>8.5750485462195307</v>
      </c>
    </row>
    <row r="1122" spans="1:36" x14ac:dyDescent="0.2">
      <c r="A1122" s="148">
        <v>38148</v>
      </c>
      <c r="B1122" s="137">
        <v>12.3072169401516</v>
      </c>
      <c r="C1122" s="137">
        <v>34.655954717864503</v>
      </c>
      <c r="D1122" s="137">
        <v>7.2224554516230297</v>
      </c>
      <c r="E1122" s="137">
        <v>6.4553463407040299</v>
      </c>
      <c r="F1122" s="137">
        <v>9.0757862070705695</v>
      </c>
      <c r="G1122" s="137">
        <v>24.191953477117298</v>
      </c>
      <c r="H1122" s="137">
        <v>4.1795814399928997</v>
      </c>
      <c r="I1122" s="137">
        <v>14.957250012875001</v>
      </c>
      <c r="J1122" s="137">
        <v>17.3763416742079</v>
      </c>
      <c r="K1122" s="137">
        <v>8.6011125235636605</v>
      </c>
      <c r="L1122" s="137">
        <v>12.027507464238999</v>
      </c>
      <c r="M1122" s="137">
        <v>33.208782982393302</v>
      </c>
      <c r="N1122" s="137">
        <v>7.1792072153857598</v>
      </c>
      <c r="O1122" s="137">
        <v>6.4451964250739904</v>
      </c>
      <c r="P1122" s="137">
        <v>9.1420328217207203</v>
      </c>
      <c r="Q1122" s="137">
        <v>22.837812685002</v>
      </c>
      <c r="R1122" s="137">
        <v>4.1390029794104404</v>
      </c>
      <c r="S1122" s="137">
        <v>14.644827036104701</v>
      </c>
      <c r="T1122" s="137">
        <v>17.284132313908401</v>
      </c>
      <c r="U1122" s="137">
        <v>8.5359525802033307</v>
      </c>
      <c r="V1122" s="1">
        <v>693000</v>
      </c>
      <c r="W1122" s="1">
        <v>1651109</v>
      </c>
      <c r="X1122" s="1">
        <v>166120</v>
      </c>
      <c r="Y1122" s="1">
        <v>146890</v>
      </c>
      <c r="Z1122" s="1">
        <v>80500</v>
      </c>
      <c r="AA1122" s="1">
        <v>202564</v>
      </c>
      <c r="AB1122" s="1">
        <v>494510</v>
      </c>
      <c r="AC1122" s="1">
        <v>921155</v>
      </c>
      <c r="AD1122" s="1">
        <v>157200</v>
      </c>
      <c r="AE1122" s="1">
        <v>119420</v>
      </c>
      <c r="AH1122" s="136">
        <f t="shared" si="17"/>
        <v>38148</v>
      </c>
      <c r="AI1122" s="177">
        <f>HLOOKUP(附加题模型!$E$2,历史数据!$B$3:$K$5000,ROW(A1120),)</f>
        <v>8.6011125235636605</v>
      </c>
      <c r="AJ1122" s="177">
        <f>HLOOKUP(附加题模型!$E$2,历史数据!$L$3:$U$5000,ROW(A1120),)</f>
        <v>8.5359525802033307</v>
      </c>
    </row>
    <row r="1123" spans="1:36" x14ac:dyDescent="0.2">
      <c r="A1123" s="148">
        <v>38149</v>
      </c>
      <c r="B1123" s="137">
        <v>12.1114203070128</v>
      </c>
      <c r="C1123" s="137">
        <v>33.361116849284997</v>
      </c>
      <c r="D1123" s="137">
        <v>7.1900192744450804</v>
      </c>
      <c r="E1123" s="137">
        <v>6.5483195678751702</v>
      </c>
      <c r="F1123" s="137">
        <v>9.0492875612105106</v>
      </c>
      <c r="G1123" s="137">
        <v>22.837812685002</v>
      </c>
      <c r="H1123" s="137">
        <v>4.15929220970167</v>
      </c>
      <c r="I1123" s="137">
        <v>14.644827036104701</v>
      </c>
      <c r="J1123" s="137">
        <v>17.3865871586856</v>
      </c>
      <c r="K1123" s="137">
        <v>8.7184004216122606</v>
      </c>
      <c r="L1123" s="137">
        <v>12.0554784118303</v>
      </c>
      <c r="M1123" s="137">
        <v>34.275120050635302</v>
      </c>
      <c r="N1123" s="137">
        <v>7.2224554516230297</v>
      </c>
      <c r="O1123" s="137">
        <v>6.5276949393149399</v>
      </c>
      <c r="P1123" s="137">
        <v>9.2082794363708693</v>
      </c>
      <c r="Q1123" s="137">
        <v>22.837812685002</v>
      </c>
      <c r="R1123" s="137">
        <v>4.12885836426483</v>
      </c>
      <c r="S1123" s="137">
        <v>15.4063580419822</v>
      </c>
      <c r="T1123" s="137">
        <v>17.325114251819301</v>
      </c>
      <c r="U1123" s="137">
        <v>8.7184004216122606</v>
      </c>
      <c r="V1123" s="1">
        <v>727675</v>
      </c>
      <c r="W1123" s="1">
        <v>1697066</v>
      </c>
      <c r="X1123" s="1">
        <v>161840</v>
      </c>
      <c r="Y1123" s="1">
        <v>164367</v>
      </c>
      <c r="Z1123" s="1">
        <v>90813</v>
      </c>
      <c r="AA1123" s="1">
        <v>0</v>
      </c>
      <c r="AB1123" s="1">
        <v>343150</v>
      </c>
      <c r="AC1123" s="1">
        <v>1839155</v>
      </c>
      <c r="AD1123" s="1">
        <v>126678</v>
      </c>
      <c r="AE1123" s="1">
        <v>159940</v>
      </c>
      <c r="AH1123" s="136">
        <f t="shared" si="17"/>
        <v>38149</v>
      </c>
      <c r="AI1123" s="177">
        <f>HLOOKUP(附加题模型!$E$2,历史数据!$B$3:$K$5000,ROW(A1121),)</f>
        <v>8.7184004216122606</v>
      </c>
      <c r="AJ1123" s="177">
        <f>HLOOKUP(附加题模型!$E$2,历史数据!$L$3:$U$5000,ROW(A1121),)</f>
        <v>8.7184004216122606</v>
      </c>
    </row>
    <row r="1124" spans="1:36" x14ac:dyDescent="0.2">
      <c r="A1124" s="148">
        <v>38152</v>
      </c>
      <c r="B1124" s="137">
        <v>12.0554784118303</v>
      </c>
      <c r="C1124" s="137">
        <v>34.960622451648</v>
      </c>
      <c r="D1124" s="137">
        <v>7.1359589791484996</v>
      </c>
      <c r="E1124" s="137">
        <v>6.4761333679143496</v>
      </c>
      <c r="F1124" s="137">
        <v>8.9035450089801795</v>
      </c>
      <c r="G1124" s="137">
        <v>23.096468791361101</v>
      </c>
      <c r="H1124" s="137">
        <v>4.12885836426483</v>
      </c>
      <c r="I1124" s="137">
        <v>15.5039902222229</v>
      </c>
      <c r="J1124" s="137">
        <v>17.109959077787199</v>
      </c>
      <c r="K1124" s="137">
        <v>8.6011125235636605</v>
      </c>
      <c r="L1124" s="137">
        <v>11.5520013551877</v>
      </c>
      <c r="M1124" s="137">
        <v>35.417624052323099</v>
      </c>
      <c r="N1124" s="137">
        <v>6.8980936798435497</v>
      </c>
      <c r="O1124" s="137">
        <v>6.3317609679926896</v>
      </c>
      <c r="P1124" s="137">
        <v>8.9300436548402402</v>
      </c>
      <c r="Q1124" s="137">
        <v>21.879263584965202</v>
      </c>
      <c r="R1124" s="137">
        <v>4.0071229825174601</v>
      </c>
      <c r="S1124" s="137">
        <v>15.0939350652119</v>
      </c>
      <c r="T1124" s="137">
        <v>16.8538219658443</v>
      </c>
      <c r="U1124" s="137">
        <v>8.2753128067620096</v>
      </c>
      <c r="V1124" s="1">
        <v>1068995</v>
      </c>
      <c r="W1124" s="1">
        <v>3435393</v>
      </c>
      <c r="X1124" s="1">
        <v>234700</v>
      </c>
      <c r="Y1124" s="1">
        <v>237599</v>
      </c>
      <c r="Z1124" s="1">
        <v>29000</v>
      </c>
      <c r="AA1124" s="1">
        <v>84810</v>
      </c>
      <c r="AB1124" s="1">
        <v>567899</v>
      </c>
      <c r="AC1124" s="1">
        <v>1060404</v>
      </c>
      <c r="AD1124" s="1">
        <v>159300</v>
      </c>
      <c r="AE1124" s="1">
        <v>108300</v>
      </c>
      <c r="AH1124" s="136">
        <f t="shared" si="17"/>
        <v>38152</v>
      </c>
      <c r="AI1124" s="177">
        <f>HLOOKUP(附加题模型!$E$2,历史数据!$B$3:$K$5000,ROW(A1122),)</f>
        <v>8.6011125235636605</v>
      </c>
      <c r="AJ1124" s="177">
        <f>HLOOKUP(附加题模型!$E$2,历史数据!$L$3:$U$5000,ROW(A1122),)</f>
        <v>8.2753128067620096</v>
      </c>
    </row>
    <row r="1125" spans="1:36" x14ac:dyDescent="0.2">
      <c r="A1125" s="148">
        <v>38153</v>
      </c>
      <c r="B1125" s="137">
        <v>11.5520013551877</v>
      </c>
      <c r="C1125" s="137">
        <v>34.884455518202103</v>
      </c>
      <c r="D1125" s="137">
        <v>6.9089057389028703</v>
      </c>
      <c r="E1125" s="137">
        <v>6.23895013947162</v>
      </c>
      <c r="F1125" s="137">
        <v>8.9167943319102108</v>
      </c>
      <c r="G1125" s="137">
        <v>21.894478650045201</v>
      </c>
      <c r="H1125" s="137">
        <v>4.0172675976630803</v>
      </c>
      <c r="I1125" s="137">
        <v>14.8400913965861</v>
      </c>
      <c r="J1125" s="137">
        <v>16.792349058978001</v>
      </c>
      <c r="K1125" s="137">
        <v>8.2622808180899394</v>
      </c>
      <c r="L1125" s="137">
        <v>11.9715655690565</v>
      </c>
      <c r="M1125" s="137">
        <v>34.732121651310401</v>
      </c>
      <c r="N1125" s="137">
        <v>6.9845901523180798</v>
      </c>
      <c r="O1125" s="137">
        <v>6.38332253939328</v>
      </c>
      <c r="P1125" s="137">
        <v>9.0757862070705695</v>
      </c>
      <c r="Q1125" s="137">
        <v>22.3965757976835</v>
      </c>
      <c r="R1125" s="137">
        <v>4.09842451882799</v>
      </c>
      <c r="S1125" s="137">
        <v>15.4258844780303</v>
      </c>
      <c r="T1125" s="137">
        <v>16.9050493882329</v>
      </c>
      <c r="U1125" s="137">
        <v>8.3404727501223395</v>
      </c>
      <c r="V1125" s="1">
        <v>620929</v>
      </c>
      <c r="W1125" s="1">
        <v>1326566</v>
      </c>
      <c r="X1125" s="1">
        <v>164090</v>
      </c>
      <c r="Y1125" s="1">
        <v>149601</v>
      </c>
      <c r="Z1125" s="1">
        <v>64300</v>
      </c>
      <c r="AA1125" s="1">
        <v>46810</v>
      </c>
      <c r="AB1125" s="1">
        <v>435151</v>
      </c>
      <c r="AC1125" s="1">
        <v>799288</v>
      </c>
      <c r="AD1125" s="1">
        <v>193750</v>
      </c>
      <c r="AE1125" s="1">
        <v>121383</v>
      </c>
      <c r="AH1125" s="136">
        <f t="shared" si="17"/>
        <v>38153</v>
      </c>
      <c r="AI1125" s="177">
        <f>HLOOKUP(附加题模型!$E$2,历史数据!$B$3:$K$5000,ROW(A1123),)</f>
        <v>8.2622808180899394</v>
      </c>
      <c r="AJ1125" s="177">
        <f>HLOOKUP(附加题模型!$E$2,历史数据!$L$3:$U$5000,ROW(A1123),)</f>
        <v>8.3404727501223395</v>
      </c>
    </row>
    <row r="1126" spans="1:36" x14ac:dyDescent="0.2">
      <c r="A1126" s="148">
        <v>38154</v>
      </c>
      <c r="B1126" s="137">
        <v>11.915623673874</v>
      </c>
      <c r="C1126" s="137">
        <v>35.265290185431397</v>
      </c>
      <c r="D1126" s="137">
        <v>6.9737780932587601</v>
      </c>
      <c r="E1126" s="137">
        <v>6.3936348536734</v>
      </c>
      <c r="F1126" s="137">
        <v>9.2082794363708693</v>
      </c>
      <c r="G1126" s="137">
        <v>22.3661456675236</v>
      </c>
      <c r="H1126" s="137">
        <v>4.0578460582455298</v>
      </c>
      <c r="I1126" s="137">
        <v>15.777360326896799</v>
      </c>
      <c r="J1126" s="137">
        <v>17.027995201965499</v>
      </c>
      <c r="K1126" s="137">
        <v>8.06680098800895</v>
      </c>
      <c r="L1126" s="137">
        <v>11.915623673874</v>
      </c>
      <c r="M1126" s="137">
        <v>35.417624052323099</v>
      </c>
      <c r="N1126" s="137">
        <v>7.0062142704367103</v>
      </c>
      <c r="O1126" s="137">
        <v>6.3936348536734</v>
      </c>
      <c r="P1126" s="137">
        <v>9.3010246968810808</v>
      </c>
      <c r="Q1126" s="137">
        <v>22.274855277043901</v>
      </c>
      <c r="R1126" s="137">
        <v>4.1085691339736004</v>
      </c>
      <c r="S1126" s="137">
        <v>15.9726246873782</v>
      </c>
      <c r="T1126" s="137">
        <v>16.9255403571883</v>
      </c>
      <c r="U1126" s="137">
        <v>8.3535047387944097</v>
      </c>
      <c r="V1126" s="1">
        <v>422780</v>
      </c>
      <c r="W1126" s="1">
        <v>1816750</v>
      </c>
      <c r="X1126" s="1">
        <v>120910</v>
      </c>
      <c r="Y1126" s="1">
        <v>216130</v>
      </c>
      <c r="Z1126" s="1">
        <v>143178</v>
      </c>
      <c r="AA1126" s="1">
        <v>51354</v>
      </c>
      <c r="AB1126" s="1">
        <v>404992</v>
      </c>
      <c r="AC1126" s="1">
        <v>3393379</v>
      </c>
      <c r="AD1126" s="1">
        <v>341800</v>
      </c>
      <c r="AE1126" s="1">
        <v>74402</v>
      </c>
      <c r="AH1126" s="136">
        <f t="shared" si="17"/>
        <v>38154</v>
      </c>
      <c r="AI1126" s="177">
        <f>HLOOKUP(附加题模型!$E$2,历史数据!$B$3:$K$5000,ROW(A1124),)</f>
        <v>8.06680098800895</v>
      </c>
      <c r="AJ1126" s="177">
        <f>HLOOKUP(附加题模型!$E$2,历史数据!$L$3:$U$5000,ROW(A1124),)</f>
        <v>8.3535047387944097</v>
      </c>
    </row>
    <row r="1127" spans="1:36" x14ac:dyDescent="0.2">
      <c r="A1127" s="148">
        <v>38155</v>
      </c>
      <c r="B1127" s="137">
        <v>11.831710831100199</v>
      </c>
      <c r="C1127" s="137">
        <v>36.483961120565098</v>
      </c>
      <c r="D1127" s="137">
        <v>6.9954022113773897</v>
      </c>
      <c r="E1127" s="137">
        <v>6.3626979108330399</v>
      </c>
      <c r="F1127" s="137">
        <v>9.1685314675807792</v>
      </c>
      <c r="G1127" s="137">
        <v>22.624801773882702</v>
      </c>
      <c r="H1127" s="137">
        <v>4.1390029794104404</v>
      </c>
      <c r="I1127" s="137">
        <v>16.1483626118115</v>
      </c>
      <c r="J1127" s="137">
        <v>16.864067450322</v>
      </c>
      <c r="K1127" s="137">
        <v>8.3274407614502692</v>
      </c>
      <c r="L1127" s="137">
        <v>11.6079432503702</v>
      </c>
      <c r="M1127" s="137">
        <v>34.503620850972801</v>
      </c>
      <c r="N1127" s="137">
        <v>6.8764695617249201</v>
      </c>
      <c r="O1127" s="137">
        <v>6.3214486537125696</v>
      </c>
      <c r="P1127" s="137">
        <v>9.06253688414054</v>
      </c>
      <c r="Q1127" s="137">
        <v>22.0618443659246</v>
      </c>
      <c r="R1127" s="137">
        <v>3.9868337522262398</v>
      </c>
      <c r="S1127" s="137">
        <v>15.523516658270999</v>
      </c>
      <c r="T1127" s="137">
        <v>16.9357858416661</v>
      </c>
      <c r="U1127" s="137">
        <v>8.0407370106648202</v>
      </c>
      <c r="V1127" s="1">
        <v>443888</v>
      </c>
      <c r="W1127" s="1">
        <v>1067580</v>
      </c>
      <c r="X1127" s="1">
        <v>94800</v>
      </c>
      <c r="Y1127" s="1">
        <v>135700</v>
      </c>
      <c r="Z1127" s="1">
        <v>77000</v>
      </c>
      <c r="AA1127" s="1">
        <v>43309</v>
      </c>
      <c r="AB1127" s="1">
        <v>354100</v>
      </c>
      <c r="AC1127" s="1">
        <v>2286450</v>
      </c>
      <c r="AD1127" s="1">
        <v>210280</v>
      </c>
      <c r="AE1127" s="1">
        <v>129040</v>
      </c>
      <c r="AH1127" s="136">
        <f t="shared" si="17"/>
        <v>38155</v>
      </c>
      <c r="AI1127" s="177">
        <f>HLOOKUP(附加题模型!$E$2,历史数据!$B$3:$K$5000,ROW(A1125),)</f>
        <v>8.3274407614502692</v>
      </c>
      <c r="AJ1127" s="177">
        <f>HLOOKUP(附加题模型!$E$2,历史数据!$L$3:$U$5000,ROW(A1125),)</f>
        <v>8.0407370106648202</v>
      </c>
    </row>
    <row r="1128" spans="1:36" x14ac:dyDescent="0.2">
      <c r="A1128" s="148">
        <v>38156</v>
      </c>
      <c r="B1128" s="137">
        <v>11.6079432503702</v>
      </c>
      <c r="C1128" s="137">
        <v>34.503620850972801</v>
      </c>
      <c r="D1128" s="137">
        <v>6.8115972073690196</v>
      </c>
      <c r="E1128" s="137">
        <v>6.3317609679926896</v>
      </c>
      <c r="F1128" s="137">
        <v>8.9432929777702697</v>
      </c>
      <c r="G1128" s="137">
        <v>21.909693715125101</v>
      </c>
      <c r="H1128" s="137">
        <v>4.0071229825174601</v>
      </c>
      <c r="I1128" s="137">
        <v>15.523516658270999</v>
      </c>
      <c r="J1128" s="137">
        <v>16.9050493882329</v>
      </c>
      <c r="K1128" s="137">
        <v>8.0537689993368904</v>
      </c>
      <c r="L1128" s="137">
        <v>11.8876527262828</v>
      </c>
      <c r="M1128" s="137">
        <v>34.503620850972801</v>
      </c>
      <c r="N1128" s="137">
        <v>6.6818524986572303</v>
      </c>
      <c r="O1128" s="137">
        <v>6.2905117108722104</v>
      </c>
      <c r="P1128" s="137">
        <v>8.85054771726006</v>
      </c>
      <c r="Q1128" s="137">
        <v>22.3661456675236</v>
      </c>
      <c r="R1128" s="137">
        <v>4.0477014430999203</v>
      </c>
      <c r="S1128" s="137">
        <v>15.4844637861747</v>
      </c>
      <c r="T1128" s="137">
        <v>16.515720978079699</v>
      </c>
      <c r="U1128" s="137">
        <v>8.0277050219927499</v>
      </c>
      <c r="V1128" s="1">
        <v>423744</v>
      </c>
      <c r="W1128" s="1">
        <v>0</v>
      </c>
      <c r="X1128" s="1">
        <v>171439</v>
      </c>
      <c r="Y1128" s="1">
        <v>176133</v>
      </c>
      <c r="Z1128" s="1">
        <v>67650</v>
      </c>
      <c r="AA1128" s="1">
        <v>43569</v>
      </c>
      <c r="AB1128" s="1">
        <v>341250</v>
      </c>
      <c r="AC1128" s="1">
        <v>1369963</v>
      </c>
      <c r="AD1128" s="1">
        <v>211434</v>
      </c>
      <c r="AE1128" s="1">
        <v>92075</v>
      </c>
      <c r="AH1128" s="136">
        <f t="shared" si="17"/>
        <v>38156</v>
      </c>
      <c r="AI1128" s="177">
        <f>HLOOKUP(附加题模型!$E$2,历史数据!$B$3:$K$5000,ROW(A1126),)</f>
        <v>8.0537689993368904</v>
      </c>
      <c r="AJ1128" s="177">
        <f>HLOOKUP(附加题模型!$E$2,历史数据!$L$3:$U$5000,ROW(A1126),)</f>
        <v>8.0277050219927499</v>
      </c>
    </row>
    <row r="1129" spans="1:36" x14ac:dyDescent="0.2">
      <c r="A1129" s="148">
        <v>38159</v>
      </c>
      <c r="B1129" s="137">
        <v>11.8876527262828</v>
      </c>
      <c r="C1129" s="137">
        <v>34.275120050635302</v>
      </c>
      <c r="D1129" s="137">
        <v>6.6818524986572303</v>
      </c>
      <c r="E1129" s="137">
        <v>6.2905117108722104</v>
      </c>
      <c r="F1129" s="137">
        <v>8.5855612586594603</v>
      </c>
      <c r="G1129" s="137">
        <v>22.213995016724098</v>
      </c>
      <c r="H1129" s="137">
        <v>4.0578460582455298</v>
      </c>
      <c r="I1129" s="137">
        <v>15.4844637861747</v>
      </c>
      <c r="J1129" s="137">
        <v>16.3927751643471</v>
      </c>
      <c r="K1129" s="137">
        <v>8.0277050219927499</v>
      </c>
      <c r="L1129" s="137">
        <v>12.3072169401516</v>
      </c>
      <c r="M1129" s="137">
        <v>34.275120050635302</v>
      </c>
      <c r="N1129" s="137">
        <v>6.7251007348944896</v>
      </c>
      <c r="O1129" s="137">
        <v>6.37301022511316</v>
      </c>
      <c r="P1129" s="137">
        <v>8.8770463631201206</v>
      </c>
      <c r="Q1129" s="137">
        <v>23.096468791361101</v>
      </c>
      <c r="R1129" s="137">
        <v>4.1390029794104404</v>
      </c>
      <c r="S1129" s="137">
        <v>15.386831605934001</v>
      </c>
      <c r="T1129" s="137">
        <v>16.464493555691099</v>
      </c>
      <c r="U1129" s="137">
        <v>8.2101528634016798</v>
      </c>
      <c r="V1129" s="1">
        <v>975987</v>
      </c>
      <c r="W1129" s="1">
        <v>747590</v>
      </c>
      <c r="X1129" s="1">
        <v>193664</v>
      </c>
      <c r="Y1129" s="1">
        <v>88289</v>
      </c>
      <c r="Z1129" s="1">
        <v>82532</v>
      </c>
      <c r="AA1129" s="1">
        <v>51880</v>
      </c>
      <c r="AB1129" s="1">
        <v>453750</v>
      </c>
      <c r="AC1129" s="1">
        <v>930405</v>
      </c>
      <c r="AD1129" s="1">
        <v>196450</v>
      </c>
      <c r="AE1129" s="1">
        <v>65199</v>
      </c>
      <c r="AH1129" s="136">
        <f t="shared" si="17"/>
        <v>38159</v>
      </c>
      <c r="AI1129" s="177">
        <f>HLOOKUP(附加题模型!$E$2,历史数据!$B$3:$K$5000,ROW(A1127),)</f>
        <v>8.0277050219927499</v>
      </c>
      <c r="AJ1129" s="177">
        <f>HLOOKUP(附加题模型!$E$2,历史数据!$L$3:$U$5000,ROW(A1127),)</f>
        <v>8.2101528634016798</v>
      </c>
    </row>
    <row r="1130" spans="1:36" x14ac:dyDescent="0.2">
      <c r="A1130" s="148">
        <v>38160</v>
      </c>
      <c r="B1130" s="137">
        <v>12.3072169401516</v>
      </c>
      <c r="C1130" s="137">
        <v>34.1227861837436</v>
      </c>
      <c r="D1130" s="137">
        <v>6.7359127939538102</v>
      </c>
      <c r="E1130" s="137">
        <v>6.3936348536734</v>
      </c>
      <c r="F1130" s="137">
        <v>8.7843011026099092</v>
      </c>
      <c r="G1130" s="137">
        <v>23.5377056786796</v>
      </c>
      <c r="H1130" s="137">
        <v>4.1491475945560596</v>
      </c>
      <c r="I1130" s="137">
        <v>15.386831605934001</v>
      </c>
      <c r="J1130" s="137">
        <v>16.290320319569901</v>
      </c>
      <c r="K1130" s="137">
        <v>8.2231848520737394</v>
      </c>
      <c r="L1130" s="137">
        <v>12.363158835334101</v>
      </c>
      <c r="M1130" s="137">
        <v>34.427453917526996</v>
      </c>
      <c r="N1130" s="137">
        <v>6.8332213254876502</v>
      </c>
      <c r="O1130" s="137">
        <v>6.4761333679143496</v>
      </c>
      <c r="P1130" s="137">
        <v>9.23477808223093</v>
      </c>
      <c r="Q1130" s="137">
        <v>23.476845418359801</v>
      </c>
      <c r="R1130" s="137">
        <v>4.12885836426483</v>
      </c>
      <c r="S1130" s="137">
        <v>15.8164131989931</v>
      </c>
      <c r="T1130" s="137">
        <v>16.3620387109139</v>
      </c>
      <c r="U1130" s="137">
        <v>8.1971208747296096</v>
      </c>
      <c r="V1130" s="1">
        <v>708707</v>
      </c>
      <c r="W1130" s="1">
        <v>1455651</v>
      </c>
      <c r="X1130" s="1">
        <v>106429</v>
      </c>
      <c r="Y1130" s="1">
        <v>193130</v>
      </c>
      <c r="Z1130" s="1">
        <v>94698</v>
      </c>
      <c r="AA1130" s="1">
        <v>109682</v>
      </c>
      <c r="AB1130" s="1">
        <v>350380</v>
      </c>
      <c r="AC1130" s="1">
        <v>1106544</v>
      </c>
      <c r="AD1130" s="1">
        <v>391100</v>
      </c>
      <c r="AE1130" s="1">
        <v>65610</v>
      </c>
      <c r="AH1130" s="136">
        <f t="shared" si="17"/>
        <v>38160</v>
      </c>
      <c r="AI1130" s="177">
        <f>HLOOKUP(附加题模型!$E$2,历史数据!$B$3:$K$5000,ROW(A1128),)</f>
        <v>8.2231848520737394</v>
      </c>
      <c r="AJ1130" s="177">
        <f>HLOOKUP(附加题模型!$E$2,历史数据!$L$3:$U$5000,ROW(A1128),)</f>
        <v>8.1971208747296096</v>
      </c>
    </row>
    <row r="1131" spans="1:36" x14ac:dyDescent="0.2">
      <c r="A1131" s="148">
        <v>38161</v>
      </c>
      <c r="B1131" s="137">
        <v>12.2512750449691</v>
      </c>
      <c r="C1131" s="137">
        <v>34.503620850972801</v>
      </c>
      <c r="D1131" s="137">
        <v>6.8332213254876502</v>
      </c>
      <c r="E1131" s="137">
        <v>6.4864456821944598</v>
      </c>
      <c r="F1131" s="137">
        <v>9.3672713115312298</v>
      </c>
      <c r="G1131" s="137">
        <v>23.476845418359801</v>
      </c>
      <c r="H1131" s="137">
        <v>4.1390029794104404</v>
      </c>
      <c r="I1131" s="137">
        <v>15.8164131989931</v>
      </c>
      <c r="J1131" s="137">
        <v>16.290320319569901</v>
      </c>
      <c r="K1131" s="137">
        <v>8.14499292004135</v>
      </c>
      <c r="L1131" s="137">
        <v>12.2792459925603</v>
      </c>
      <c r="M1131" s="137">
        <v>33.589617649622603</v>
      </c>
      <c r="N1131" s="137">
        <v>6.9629660341994501</v>
      </c>
      <c r="O1131" s="137">
        <v>6.3523855965529297</v>
      </c>
      <c r="P1131" s="137">
        <v>9.0890355300006007</v>
      </c>
      <c r="Q1131" s="137">
        <v>23.720286459638999</v>
      </c>
      <c r="R1131" s="137">
        <v>4.0578460582455298</v>
      </c>
      <c r="S1131" s="137">
        <v>15.523516658270999</v>
      </c>
      <c r="T1131" s="137">
        <v>16.228847412703601</v>
      </c>
      <c r="U1131" s="137">
        <v>8.0016410446486201</v>
      </c>
      <c r="V1131" s="1">
        <v>424430</v>
      </c>
      <c r="W1131" s="1">
        <v>1572400</v>
      </c>
      <c r="X1131" s="1">
        <v>163736</v>
      </c>
      <c r="Y1131" s="1">
        <v>149350</v>
      </c>
      <c r="Z1131" s="1">
        <v>107633</v>
      </c>
      <c r="AA1131" s="1">
        <v>66320</v>
      </c>
      <c r="AB1131" s="1">
        <v>283400</v>
      </c>
      <c r="AC1131" s="1">
        <v>636100</v>
      </c>
      <c r="AD1131" s="1">
        <v>356763</v>
      </c>
      <c r="AE1131" s="1">
        <v>60630</v>
      </c>
      <c r="AH1131" s="136">
        <f t="shared" si="17"/>
        <v>38161</v>
      </c>
      <c r="AI1131" s="177">
        <f>HLOOKUP(附加题模型!$E$2,历史数据!$B$3:$K$5000,ROW(A1129),)</f>
        <v>8.14499292004135</v>
      </c>
      <c r="AJ1131" s="177">
        <f>HLOOKUP(附加题模型!$E$2,历史数据!$L$3:$U$5000,ROW(A1129),)</f>
        <v>8.0016410446486201</v>
      </c>
    </row>
    <row r="1132" spans="1:36" x14ac:dyDescent="0.2">
      <c r="A1132" s="148">
        <v>38162</v>
      </c>
      <c r="B1132" s="137">
        <v>12.2512750449691</v>
      </c>
      <c r="C1132" s="137">
        <v>33.665784583068401</v>
      </c>
      <c r="D1132" s="137">
        <v>6.9629660341994501</v>
      </c>
      <c r="E1132" s="137">
        <v>6.4142594822336303</v>
      </c>
      <c r="F1132" s="137">
        <v>9.06253688414054</v>
      </c>
      <c r="G1132" s="137">
        <v>23.415985158040002</v>
      </c>
      <c r="H1132" s="137">
        <v>4.1085691339736004</v>
      </c>
      <c r="I1132" s="137">
        <v>15.4258844780303</v>
      </c>
      <c r="J1132" s="137">
        <v>16.187865474792702</v>
      </c>
      <c r="K1132" s="137">
        <v>8.0407370106648202</v>
      </c>
      <c r="L1132" s="137">
        <v>12.4191007305166</v>
      </c>
      <c r="M1132" s="137">
        <v>33.208782982393302</v>
      </c>
      <c r="N1132" s="137">
        <v>6.9737780932587601</v>
      </c>
      <c r="O1132" s="137">
        <v>6.37301022511316</v>
      </c>
      <c r="P1132" s="137">
        <v>8.9697916236303303</v>
      </c>
      <c r="Q1132" s="137">
        <v>24.830986210475199</v>
      </c>
      <c r="R1132" s="137">
        <v>4.0071229825174601</v>
      </c>
      <c r="S1132" s="137">
        <v>14.957250012875001</v>
      </c>
      <c r="T1132" s="137">
        <v>16.116147083448698</v>
      </c>
      <c r="U1132" s="137">
        <v>8.0798329766810202</v>
      </c>
      <c r="V1132" s="1">
        <v>917849</v>
      </c>
      <c r="W1132" s="1">
        <v>1034836</v>
      </c>
      <c r="X1132" s="1">
        <v>261135</v>
      </c>
      <c r="Y1132" s="1">
        <v>99900</v>
      </c>
      <c r="Z1132" s="1">
        <v>149581</v>
      </c>
      <c r="AA1132" s="1">
        <v>322711</v>
      </c>
      <c r="AB1132" s="1">
        <v>252506</v>
      </c>
      <c r="AC1132" s="1">
        <v>1262214</v>
      </c>
      <c r="AD1132" s="1">
        <v>55900</v>
      </c>
      <c r="AE1132" s="1">
        <v>54700</v>
      </c>
      <c r="AH1132" s="136">
        <f t="shared" si="17"/>
        <v>38162</v>
      </c>
      <c r="AI1132" s="177">
        <f>HLOOKUP(附加题模型!$E$2,历史数据!$B$3:$K$5000,ROW(A1130),)</f>
        <v>8.0407370106648202</v>
      </c>
      <c r="AJ1132" s="177">
        <f>HLOOKUP(附加题模型!$E$2,历史数据!$L$3:$U$5000,ROW(A1130),)</f>
        <v>8.0798329766810202</v>
      </c>
    </row>
    <row r="1133" spans="1:36" x14ac:dyDescent="0.2">
      <c r="A1133" s="148">
        <v>38163</v>
      </c>
      <c r="B1133" s="137">
        <v>12.363158835334101</v>
      </c>
      <c r="C1133" s="137">
        <v>32.827948315164001</v>
      </c>
      <c r="D1133" s="137">
        <v>6.9845901523180798</v>
      </c>
      <c r="E1133" s="137">
        <v>6.3626979108330399</v>
      </c>
      <c r="F1133" s="137">
        <v>9.0757862070705695</v>
      </c>
      <c r="G1133" s="137">
        <v>25.454803878753001</v>
      </c>
      <c r="H1133" s="137">
        <v>4.0375568279543002</v>
      </c>
      <c r="I1133" s="137">
        <v>14.8400913965861</v>
      </c>
      <c r="J1133" s="137">
        <v>16.116147083448698</v>
      </c>
      <c r="K1133" s="137">
        <v>8.18408888605755</v>
      </c>
      <c r="L1133" s="137">
        <v>11.663885145552699</v>
      </c>
      <c r="M1133" s="137">
        <v>32.066278980705398</v>
      </c>
      <c r="N1133" s="137">
        <v>6.6710404395979204</v>
      </c>
      <c r="O1133" s="137">
        <v>6.2492624537517401</v>
      </c>
      <c r="P1133" s="137">
        <v>8.9167943319102108</v>
      </c>
      <c r="Q1133" s="137">
        <v>23.279049572320499</v>
      </c>
      <c r="R1133" s="137">
        <v>3.9056768310613301</v>
      </c>
      <c r="S1133" s="137">
        <v>14.5667212919122</v>
      </c>
      <c r="T1133" s="137">
        <v>16.269829350614501</v>
      </c>
      <c r="U1133" s="137">
        <v>7.9104171239441596</v>
      </c>
      <c r="V1133" s="1">
        <v>1145492</v>
      </c>
      <c r="W1133" s="1">
        <v>1307487</v>
      </c>
      <c r="X1133" s="1">
        <v>124400</v>
      </c>
      <c r="Y1133" s="1">
        <v>133951</v>
      </c>
      <c r="Z1133" s="1">
        <v>98660</v>
      </c>
      <c r="AA1133" s="1">
        <v>242731</v>
      </c>
      <c r="AB1133" s="1">
        <v>417606</v>
      </c>
      <c r="AC1133" s="1">
        <v>781518</v>
      </c>
      <c r="AD1133" s="1">
        <v>142201</v>
      </c>
      <c r="AE1133" s="1">
        <v>94000</v>
      </c>
      <c r="AH1133" s="136">
        <f t="shared" si="17"/>
        <v>38163</v>
      </c>
      <c r="AI1133" s="177">
        <f>HLOOKUP(附加题模型!$E$2,历史数据!$B$3:$K$5000,ROW(A1131),)</f>
        <v>8.18408888605755</v>
      </c>
      <c r="AJ1133" s="177">
        <f>HLOOKUP(附加题模型!$E$2,历史数据!$L$3:$U$5000,ROW(A1131),)</f>
        <v>7.9104171239441596</v>
      </c>
    </row>
    <row r="1134" spans="1:36" x14ac:dyDescent="0.2">
      <c r="A1134" s="148">
        <v>38166</v>
      </c>
      <c r="B1134" s="137">
        <v>11.6079432503702</v>
      </c>
      <c r="C1134" s="137">
        <v>32.066278980705398</v>
      </c>
      <c r="D1134" s="137">
        <v>6.6494163214792801</v>
      </c>
      <c r="E1134" s="137">
        <v>6.1873885680710297</v>
      </c>
      <c r="F1134" s="137">
        <v>8.7445531338198208</v>
      </c>
      <c r="G1134" s="137">
        <v>22.655231904042601</v>
      </c>
      <c r="H1134" s="137">
        <v>3.9361106764981701</v>
      </c>
      <c r="I1134" s="137">
        <v>14.5667212919122</v>
      </c>
      <c r="J1134" s="137">
        <v>16.187865474792702</v>
      </c>
      <c r="K1134" s="137">
        <v>7.8843531466000201</v>
      </c>
      <c r="L1134" s="137">
        <v>12.167362202195299</v>
      </c>
      <c r="M1134" s="137">
        <v>30.619107245234201</v>
      </c>
      <c r="N1134" s="137">
        <v>6.7034766167758599</v>
      </c>
      <c r="O1134" s="137">
        <v>6.0842654252698498</v>
      </c>
      <c r="P1134" s="137">
        <v>8.6915558420996994</v>
      </c>
      <c r="Q1134" s="137">
        <v>22.320500472283701</v>
      </c>
      <c r="R1134" s="137">
        <v>3.8448091401876399</v>
      </c>
      <c r="S1134" s="137">
        <v>14.5667212919122</v>
      </c>
      <c r="T1134" s="137">
        <v>15.839519002550301</v>
      </c>
      <c r="U1134" s="137">
        <v>7.6628093391748999</v>
      </c>
      <c r="V1134" s="1">
        <v>2183338</v>
      </c>
      <c r="W1134" s="1">
        <v>811280</v>
      </c>
      <c r="X1134" s="1">
        <v>78805</v>
      </c>
      <c r="Y1134" s="1">
        <v>189402</v>
      </c>
      <c r="Z1134" s="1">
        <v>30180</v>
      </c>
      <c r="AA1134" s="1">
        <v>110677</v>
      </c>
      <c r="AB1134" s="1">
        <v>365756</v>
      </c>
      <c r="AC1134" s="1">
        <v>0</v>
      </c>
      <c r="AD1134" s="1">
        <v>388600</v>
      </c>
      <c r="AE1134" s="1">
        <v>60766</v>
      </c>
      <c r="AH1134" s="136">
        <f t="shared" si="17"/>
        <v>38166</v>
      </c>
      <c r="AI1134" s="177">
        <f>HLOOKUP(附加题模型!$E$2,历史数据!$B$3:$K$5000,ROW(A1132),)</f>
        <v>7.8843531466000201</v>
      </c>
      <c r="AJ1134" s="177">
        <f>HLOOKUP(附加题模型!$E$2,历史数据!$L$3:$U$5000,ROW(A1132),)</f>
        <v>7.6628093391748999</v>
      </c>
    </row>
    <row r="1135" spans="1:36" x14ac:dyDescent="0.2">
      <c r="A1135" s="148">
        <v>38167</v>
      </c>
      <c r="B1135" s="137">
        <v>12.195333149786499</v>
      </c>
      <c r="C1135" s="137">
        <v>30.923774979017601</v>
      </c>
      <c r="D1135" s="137">
        <v>6.7251007348944896</v>
      </c>
      <c r="E1135" s="137">
        <v>5.9708299681885402</v>
      </c>
      <c r="F1135" s="137">
        <v>8.8240490713999993</v>
      </c>
      <c r="G1135" s="137">
        <v>22.3661456675236</v>
      </c>
      <c r="H1135" s="137">
        <v>3.8448091401876399</v>
      </c>
      <c r="I1135" s="137">
        <v>14.0199810825642</v>
      </c>
      <c r="J1135" s="137">
        <v>15.839519002550301</v>
      </c>
      <c r="K1135" s="137">
        <v>7.6888733165190297</v>
      </c>
      <c r="L1135" s="137">
        <v>12.2792459925603</v>
      </c>
      <c r="M1135" s="137">
        <v>30.619107245234201</v>
      </c>
      <c r="N1135" s="137">
        <v>6.9089057389028703</v>
      </c>
      <c r="O1135" s="137">
        <v>6.1564516252306696</v>
      </c>
      <c r="P1135" s="137">
        <v>8.9432929777702697</v>
      </c>
      <c r="Q1135" s="137">
        <v>22.518296318323099</v>
      </c>
      <c r="R1135" s="137">
        <v>3.9056768310613301</v>
      </c>
      <c r="S1135" s="137">
        <v>13.570873053456999</v>
      </c>
      <c r="T1135" s="137">
        <v>15.8497644870281</v>
      </c>
      <c r="U1135" s="137">
        <v>7.8191932032396902</v>
      </c>
      <c r="V1135" s="1">
        <v>1037900</v>
      </c>
      <c r="W1135" s="1">
        <v>1204296</v>
      </c>
      <c r="X1135" s="1">
        <v>148694</v>
      </c>
      <c r="Y1135" s="1">
        <v>187526</v>
      </c>
      <c r="Z1135" s="1">
        <v>120076</v>
      </c>
      <c r="AA1135" s="1">
        <v>87449</v>
      </c>
      <c r="AB1135" s="1">
        <v>320443</v>
      </c>
      <c r="AC1135" s="1">
        <v>1660167</v>
      </c>
      <c r="AD1135" s="1">
        <v>200000</v>
      </c>
      <c r="AE1135" s="1">
        <v>66799</v>
      </c>
      <c r="AH1135" s="136">
        <f t="shared" si="17"/>
        <v>38167</v>
      </c>
      <c r="AI1135" s="177">
        <f>HLOOKUP(附加题模型!$E$2,历史数据!$B$3:$K$5000,ROW(A1133),)</f>
        <v>7.6888733165190297</v>
      </c>
      <c r="AJ1135" s="177">
        <f>HLOOKUP(附加题模型!$E$2,历史数据!$L$3:$U$5000,ROW(A1133),)</f>
        <v>7.8191932032396902</v>
      </c>
    </row>
    <row r="1136" spans="1:36" x14ac:dyDescent="0.2">
      <c r="A1136" s="148">
        <v>38168</v>
      </c>
      <c r="B1136" s="137">
        <v>12.3072169401516</v>
      </c>
      <c r="C1136" s="137">
        <v>30.999941912463498</v>
      </c>
      <c r="D1136" s="137">
        <v>6.9845901523180798</v>
      </c>
      <c r="E1136" s="137">
        <v>6.0842654252698498</v>
      </c>
      <c r="F1136" s="137">
        <v>8.6915558420996994</v>
      </c>
      <c r="G1136" s="137">
        <v>22.670446969122501</v>
      </c>
      <c r="H1136" s="137">
        <v>3.9158214462069401</v>
      </c>
      <c r="I1136" s="137">
        <v>13.570873053456999</v>
      </c>
      <c r="J1136" s="137">
        <v>15.972710300760699</v>
      </c>
      <c r="K1136" s="137">
        <v>7.8713211579279596</v>
      </c>
      <c r="L1136" s="137">
        <v>12.586926416064101</v>
      </c>
      <c r="M1136" s="137">
        <v>30.390606444896601</v>
      </c>
      <c r="N1136" s="137">
        <v>6.9521539751401296</v>
      </c>
      <c r="O1136" s="137">
        <v>6.0327038538692497</v>
      </c>
      <c r="P1136" s="137">
        <v>8.85054771726006</v>
      </c>
      <c r="Q1136" s="137">
        <v>22.3661456675236</v>
      </c>
      <c r="R1136" s="137">
        <v>3.7940860644595702</v>
      </c>
      <c r="S1136" s="137">
        <v>12.9460270999166</v>
      </c>
      <c r="T1136" s="137">
        <v>15.8497644870281</v>
      </c>
      <c r="U1136" s="137">
        <v>7.6628093391748999</v>
      </c>
      <c r="V1136" s="1">
        <v>6355881</v>
      </c>
      <c r="W1136" s="1">
        <v>1217136</v>
      </c>
      <c r="X1136" s="1">
        <v>432390</v>
      </c>
      <c r="Y1136" s="1">
        <v>118200</v>
      </c>
      <c r="Z1136" s="1">
        <v>101380</v>
      </c>
      <c r="AA1136" s="1">
        <v>55909</v>
      </c>
      <c r="AB1136" s="1">
        <v>238700</v>
      </c>
      <c r="AC1136" s="1">
        <v>833536</v>
      </c>
      <c r="AD1136" s="1">
        <v>183500</v>
      </c>
      <c r="AE1136" s="1">
        <v>40700</v>
      </c>
      <c r="AH1136" s="136">
        <f t="shared" si="17"/>
        <v>38168</v>
      </c>
      <c r="AI1136" s="177">
        <f>HLOOKUP(附加题模型!$E$2,历史数据!$B$3:$K$5000,ROW(A1134),)</f>
        <v>7.8713211579279596</v>
      </c>
      <c r="AJ1136" s="177">
        <f>HLOOKUP(附加题模型!$E$2,历史数据!$L$3:$U$5000,ROW(A1134),)</f>
        <v>7.6628093391748999</v>
      </c>
    </row>
    <row r="1137" spans="1:36" x14ac:dyDescent="0.2">
      <c r="A1137" s="148">
        <v>38169</v>
      </c>
      <c r="B1137" s="137">
        <v>12.4750426256991</v>
      </c>
      <c r="C1137" s="137">
        <v>30.466773378342499</v>
      </c>
      <c r="D1137" s="137">
        <v>6.9737780932587601</v>
      </c>
      <c r="E1137" s="137">
        <v>6.0327038538692497</v>
      </c>
      <c r="F1137" s="137">
        <v>8.7180544879597601</v>
      </c>
      <c r="G1137" s="137">
        <v>22.183564886564199</v>
      </c>
      <c r="H1137" s="137">
        <v>3.8042306796051899</v>
      </c>
      <c r="I1137" s="137">
        <v>12.9460270999166</v>
      </c>
      <c r="J1137" s="137">
        <v>15.778046095683999</v>
      </c>
      <c r="K1137" s="137">
        <v>7.6628093391748999</v>
      </c>
      <c r="L1137" s="137">
        <v>12.9505487347504</v>
      </c>
      <c r="M1137" s="137">
        <v>31.3807765796927</v>
      </c>
      <c r="N1137" s="137">
        <v>7.1575830972671302</v>
      </c>
      <c r="O1137" s="137">
        <v>6.1977008823511497</v>
      </c>
      <c r="P1137" s="137">
        <v>8.9565423007003009</v>
      </c>
      <c r="Q1137" s="137">
        <v>23.415985158040002</v>
      </c>
      <c r="R1137" s="137">
        <v>3.9158214462069401</v>
      </c>
      <c r="S1137" s="137">
        <v>13.648978797649599</v>
      </c>
      <c r="T1137" s="137">
        <v>15.7985370646395</v>
      </c>
      <c r="U1137" s="137">
        <v>7.9495130899603597</v>
      </c>
      <c r="V1137" s="1">
        <v>4393491</v>
      </c>
      <c r="W1137" s="1">
        <v>1040956</v>
      </c>
      <c r="X1137" s="1">
        <v>418902</v>
      </c>
      <c r="Y1137" s="1">
        <v>234852</v>
      </c>
      <c r="Z1137" s="1">
        <v>138416</v>
      </c>
      <c r="AA1137" s="1">
        <v>110598</v>
      </c>
      <c r="AB1137" s="1">
        <v>395700</v>
      </c>
      <c r="AC1137" s="1">
        <v>1200443</v>
      </c>
      <c r="AD1137" s="1">
        <v>109710</v>
      </c>
      <c r="AE1137" s="1">
        <v>91794</v>
      </c>
      <c r="AH1137" s="136">
        <f t="shared" si="17"/>
        <v>38169</v>
      </c>
      <c r="AI1137" s="177">
        <f>HLOOKUP(附加题模型!$E$2,历史数据!$B$3:$K$5000,ROW(A1135),)</f>
        <v>7.6628093391748999</v>
      </c>
      <c r="AJ1137" s="177">
        <f>HLOOKUP(附加题模型!$E$2,历史数据!$L$3:$U$5000,ROW(A1135),)</f>
        <v>7.9495130899603597</v>
      </c>
    </row>
    <row r="1138" spans="1:36" x14ac:dyDescent="0.2">
      <c r="A1138" s="148">
        <v>38170</v>
      </c>
      <c r="B1138" s="137">
        <v>12.8386649443854</v>
      </c>
      <c r="C1138" s="137">
        <v>31.3807765796927</v>
      </c>
      <c r="D1138" s="137">
        <v>7.1359589791484996</v>
      </c>
      <c r="E1138" s="137">
        <v>6.1977008823511497</v>
      </c>
      <c r="F1138" s="137">
        <v>8.7975504255399404</v>
      </c>
      <c r="G1138" s="137">
        <v>23.294264637400399</v>
      </c>
      <c r="H1138" s="137">
        <v>3.9056768310613301</v>
      </c>
      <c r="I1138" s="137">
        <v>13.648978797649599</v>
      </c>
      <c r="J1138" s="137">
        <v>15.8805009404612</v>
      </c>
      <c r="K1138" s="137">
        <v>7.9625450786324201</v>
      </c>
      <c r="L1138" s="137">
        <v>12.922577787159099</v>
      </c>
      <c r="M1138" s="137">
        <v>31.456943513138601</v>
      </c>
      <c r="N1138" s="137">
        <v>7.11433486102987</v>
      </c>
      <c r="O1138" s="137">
        <v>6.2080131966312697</v>
      </c>
      <c r="P1138" s="137">
        <v>8.9035450089801795</v>
      </c>
      <c r="Q1138" s="137">
        <v>23.081253726281101</v>
      </c>
      <c r="R1138" s="137">
        <v>3.89553221591571</v>
      </c>
      <c r="S1138" s="137">
        <v>13.766137413938401</v>
      </c>
      <c r="T1138" s="137">
        <v>15.747309642250899</v>
      </c>
      <c r="U1138" s="137">
        <v>7.9364811012882903</v>
      </c>
      <c r="V1138" s="1">
        <v>2637995</v>
      </c>
      <c r="W1138" s="1">
        <v>567087</v>
      </c>
      <c r="X1138" s="1">
        <v>226400</v>
      </c>
      <c r="Y1138" s="1">
        <v>257491</v>
      </c>
      <c r="Z1138" s="1">
        <v>26300</v>
      </c>
      <c r="AA1138" s="1">
        <v>27999</v>
      </c>
      <c r="AB1138" s="1">
        <v>326299</v>
      </c>
      <c r="AC1138" s="1">
        <v>836133</v>
      </c>
      <c r="AD1138" s="1">
        <v>111400</v>
      </c>
      <c r="AE1138" s="1">
        <v>59666</v>
      </c>
      <c r="AH1138" s="136">
        <f t="shared" si="17"/>
        <v>38170</v>
      </c>
      <c r="AI1138" s="177">
        <f>HLOOKUP(附加题模型!$E$2,历史数据!$B$3:$K$5000,ROW(A1136),)</f>
        <v>7.9625450786324201</v>
      </c>
      <c r="AJ1138" s="177">
        <f>HLOOKUP(附加题模型!$E$2,历史数据!$L$3:$U$5000,ROW(A1136),)</f>
        <v>7.9364811012882903</v>
      </c>
    </row>
    <row r="1139" spans="1:36" x14ac:dyDescent="0.2">
      <c r="A1139" s="148">
        <v>38173</v>
      </c>
      <c r="B1139" s="137">
        <v>12.7827230492029</v>
      </c>
      <c r="C1139" s="137">
        <v>31.1522757793552</v>
      </c>
      <c r="D1139" s="137">
        <v>7.11433486102987</v>
      </c>
      <c r="E1139" s="137">
        <v>6.0327038538692497</v>
      </c>
      <c r="F1139" s="137">
        <v>9.06253688414054</v>
      </c>
      <c r="G1139" s="137">
        <v>23.081253726281101</v>
      </c>
      <c r="H1139" s="137">
        <v>3.8650983704788699</v>
      </c>
      <c r="I1139" s="137">
        <v>13.707558105794</v>
      </c>
      <c r="J1139" s="137">
        <v>15.747309642250899</v>
      </c>
      <c r="K1139" s="137">
        <v>7.9495130899603597</v>
      </c>
      <c r="L1139" s="137">
        <v>12.6988102064291</v>
      </c>
      <c r="M1139" s="137">
        <v>31.304609646246899</v>
      </c>
      <c r="N1139" s="137">
        <v>7.1683951563264499</v>
      </c>
      <c r="O1139" s="137">
        <v>6.1564516252306696</v>
      </c>
      <c r="P1139" s="137">
        <v>9.0757862070705695</v>
      </c>
      <c r="Q1139" s="137">
        <v>23.1725441167608</v>
      </c>
      <c r="R1139" s="137">
        <v>3.89553221591571</v>
      </c>
      <c r="S1139" s="137">
        <v>13.707558105794</v>
      </c>
      <c r="T1139" s="137">
        <v>15.6960822198623</v>
      </c>
      <c r="U1139" s="137">
        <v>7.9755770673044903</v>
      </c>
      <c r="V1139" s="1">
        <v>1287498</v>
      </c>
      <c r="W1139" s="1">
        <v>519826</v>
      </c>
      <c r="X1139" s="1">
        <v>83676</v>
      </c>
      <c r="Y1139" s="1">
        <v>218840</v>
      </c>
      <c r="Z1139" s="1">
        <v>74452</v>
      </c>
      <c r="AA1139" s="1">
        <v>18350</v>
      </c>
      <c r="AB1139" s="1">
        <v>262988</v>
      </c>
      <c r="AC1139" s="1">
        <v>365000</v>
      </c>
      <c r="AD1139" s="1">
        <v>18000</v>
      </c>
      <c r="AE1139" s="1">
        <v>36603</v>
      </c>
      <c r="AH1139" s="136">
        <f t="shared" si="17"/>
        <v>38173</v>
      </c>
      <c r="AI1139" s="177">
        <f>HLOOKUP(附加题模型!$E$2,历史数据!$B$3:$K$5000,ROW(A1137),)</f>
        <v>7.9495130899603597</v>
      </c>
      <c r="AJ1139" s="177">
        <f>HLOOKUP(附加题模型!$E$2,历史数据!$L$3:$U$5000,ROW(A1137),)</f>
        <v>7.9755770673044903</v>
      </c>
    </row>
    <row r="1140" spans="1:36" x14ac:dyDescent="0.2">
      <c r="A1140" s="148">
        <v>38174</v>
      </c>
      <c r="B1140" s="137">
        <v>12.614897363655301</v>
      </c>
      <c r="C1140" s="137">
        <v>31.1522757793552</v>
      </c>
      <c r="D1140" s="137">
        <v>7.1575830972671302</v>
      </c>
      <c r="E1140" s="137">
        <v>6.1667639395107896</v>
      </c>
      <c r="F1140" s="137">
        <v>9.0757862070705695</v>
      </c>
      <c r="G1140" s="137">
        <v>23.2029742469207</v>
      </c>
      <c r="H1140" s="137">
        <v>3.8853876007701</v>
      </c>
      <c r="I1140" s="137">
        <v>13.707558105794</v>
      </c>
      <c r="J1140" s="137">
        <v>15.6960822198623</v>
      </c>
      <c r="K1140" s="137">
        <v>8.3274407614502692</v>
      </c>
      <c r="L1140" s="137">
        <v>12.7827230492029</v>
      </c>
      <c r="M1140" s="137">
        <v>31.761611246922001</v>
      </c>
      <c r="N1140" s="137">
        <v>7.1575830972671302</v>
      </c>
      <c r="O1140" s="137">
        <v>6.1977008823511497</v>
      </c>
      <c r="P1140" s="137">
        <v>9.0095395924204205</v>
      </c>
      <c r="Q1140" s="137">
        <v>23.507275548519701</v>
      </c>
      <c r="R1140" s="137">
        <v>3.9462552916437801</v>
      </c>
      <c r="S1140" s="137">
        <v>13.6880316697459</v>
      </c>
      <c r="T1140" s="137">
        <v>15.7985370646395</v>
      </c>
      <c r="U1140" s="137">
        <v>8.0277050219927499</v>
      </c>
      <c r="V1140" s="1">
        <v>1491160</v>
      </c>
      <c r="W1140" s="1">
        <v>911821</v>
      </c>
      <c r="X1140" s="1">
        <v>239600</v>
      </c>
      <c r="Y1140" s="1">
        <v>202700</v>
      </c>
      <c r="Z1140" s="1">
        <v>143753</v>
      </c>
      <c r="AA1140" s="1">
        <v>42260</v>
      </c>
      <c r="AB1140" s="1">
        <v>578730</v>
      </c>
      <c r="AC1140" s="1">
        <v>537690</v>
      </c>
      <c r="AD1140" s="1">
        <v>108578</v>
      </c>
      <c r="AE1140" s="1">
        <v>73781</v>
      </c>
      <c r="AH1140" s="136">
        <f t="shared" si="17"/>
        <v>38174</v>
      </c>
      <c r="AI1140" s="177">
        <f>HLOOKUP(附加题模型!$E$2,历史数据!$B$3:$K$5000,ROW(A1138),)</f>
        <v>8.3274407614502692</v>
      </c>
      <c r="AJ1140" s="177">
        <f>HLOOKUP(附加题模型!$E$2,历史数据!$L$3:$U$5000,ROW(A1138),)</f>
        <v>8.0277050219927499</v>
      </c>
    </row>
    <row r="1141" spans="1:36" x14ac:dyDescent="0.2">
      <c r="A1141" s="148">
        <v>38175</v>
      </c>
      <c r="B1141" s="137">
        <v>12.6428683112466</v>
      </c>
      <c r="C1141" s="137">
        <v>31.837778180367899</v>
      </c>
      <c r="D1141" s="137">
        <v>7.1575830972671302</v>
      </c>
      <c r="E1141" s="137">
        <v>6.1873885680710297</v>
      </c>
      <c r="F1141" s="137">
        <v>9.1685314675807792</v>
      </c>
      <c r="G1141" s="137">
        <v>22.989963335801399</v>
      </c>
      <c r="H1141" s="137">
        <v>3.95639990678939</v>
      </c>
      <c r="I1141" s="137">
        <v>13.668505233697701</v>
      </c>
      <c r="J1141" s="137">
        <v>15.8600099715058</v>
      </c>
      <c r="K1141" s="137">
        <v>8.0146730333206904</v>
      </c>
      <c r="L1141" s="137">
        <v>12.4470716781078</v>
      </c>
      <c r="M1141" s="137">
        <v>31.1522757793552</v>
      </c>
      <c r="N1141" s="137">
        <v>7.0818986838519198</v>
      </c>
      <c r="O1141" s="137">
        <v>6.0636407967096098</v>
      </c>
      <c r="P1141" s="137">
        <v>9.0095395924204205</v>
      </c>
      <c r="Q1141" s="137">
        <v>23.035608531041301</v>
      </c>
      <c r="R1141" s="137">
        <v>3.8853876007701</v>
      </c>
      <c r="S1141" s="137">
        <v>13.277976512734901</v>
      </c>
      <c r="T1141" s="137">
        <v>15.8805009404612</v>
      </c>
      <c r="U1141" s="137">
        <v>8.0407370106648202</v>
      </c>
      <c r="V1141" s="1">
        <v>907961</v>
      </c>
      <c r="W1141" s="1">
        <v>604727</v>
      </c>
      <c r="X1141" s="1">
        <v>100021</v>
      </c>
      <c r="Y1141" s="1">
        <v>216900</v>
      </c>
      <c r="Z1141" s="1">
        <v>149200</v>
      </c>
      <c r="AA1141" s="1">
        <v>33800</v>
      </c>
      <c r="AB1141" s="1">
        <v>172600</v>
      </c>
      <c r="AC1141" s="1">
        <v>779226</v>
      </c>
      <c r="AD1141" s="1">
        <v>201500</v>
      </c>
      <c r="AE1141" s="1">
        <v>34881</v>
      </c>
      <c r="AH1141" s="136">
        <f t="shared" si="17"/>
        <v>38175</v>
      </c>
      <c r="AI1141" s="177">
        <f>HLOOKUP(附加题模型!$E$2,历史数据!$B$3:$K$5000,ROW(A1139),)</f>
        <v>8.0146730333206904</v>
      </c>
      <c r="AJ1141" s="177">
        <f>HLOOKUP(附加题模型!$E$2,历史数据!$L$3:$U$5000,ROW(A1139),)</f>
        <v>8.0407370106648202</v>
      </c>
    </row>
    <row r="1142" spans="1:36" x14ac:dyDescent="0.2">
      <c r="A1142" s="148">
        <v>38176</v>
      </c>
      <c r="B1142" s="137">
        <v>12.4470716781078</v>
      </c>
      <c r="C1142" s="137">
        <v>31.1522757793552</v>
      </c>
      <c r="D1142" s="137">
        <v>7.0494625066739696</v>
      </c>
      <c r="E1142" s="137">
        <v>6.0430161681493697</v>
      </c>
      <c r="F1142" s="137">
        <v>9.0757862070705695</v>
      </c>
      <c r="G1142" s="137">
        <v>22.8073825548421</v>
      </c>
      <c r="H1142" s="137">
        <v>3.89553221591571</v>
      </c>
      <c r="I1142" s="137">
        <v>13.180344332494199</v>
      </c>
      <c r="J1142" s="137">
        <v>15.726818673295501</v>
      </c>
      <c r="K1142" s="137">
        <v>8.06680098800895</v>
      </c>
      <c r="L1142" s="137">
        <v>12.0554784118303</v>
      </c>
      <c r="M1142" s="137">
        <v>31.1522757793552</v>
      </c>
      <c r="N1142" s="137">
        <v>7.1792072153857598</v>
      </c>
      <c r="O1142" s="137">
        <v>6.1358269966704402</v>
      </c>
      <c r="P1142" s="137">
        <v>8.9565423007003009</v>
      </c>
      <c r="Q1142" s="137">
        <v>22.868242815161899</v>
      </c>
      <c r="R1142" s="137">
        <v>3.8752429856244799</v>
      </c>
      <c r="S1142" s="137">
        <v>13.570873053456999</v>
      </c>
      <c r="T1142" s="137">
        <v>16.280074835092201</v>
      </c>
      <c r="U1142" s="137">
        <v>8.1319609313692798</v>
      </c>
      <c r="V1142" s="1">
        <v>1580465</v>
      </c>
      <c r="W1142" s="1">
        <v>687074</v>
      </c>
      <c r="X1142" s="1">
        <v>83857</v>
      </c>
      <c r="Y1142" s="1">
        <v>181077</v>
      </c>
      <c r="Z1142" s="1">
        <v>102100</v>
      </c>
      <c r="AA1142" s="1">
        <v>33260</v>
      </c>
      <c r="AB1142" s="1">
        <v>210131</v>
      </c>
      <c r="AC1142" s="1">
        <v>365860</v>
      </c>
      <c r="AD1142" s="1">
        <v>181500</v>
      </c>
      <c r="AE1142" s="1">
        <v>23700</v>
      </c>
      <c r="AH1142" s="136">
        <f t="shared" si="17"/>
        <v>38176</v>
      </c>
      <c r="AI1142" s="177">
        <f>HLOOKUP(附加题模型!$E$2,历史数据!$B$3:$K$5000,ROW(A1140),)</f>
        <v>8.06680098800895</v>
      </c>
      <c r="AJ1142" s="177">
        <f>HLOOKUP(附加题模型!$E$2,历史数据!$L$3:$U$5000,ROW(A1140),)</f>
        <v>8.1319609313692798</v>
      </c>
    </row>
    <row r="1143" spans="1:36" x14ac:dyDescent="0.2">
      <c r="A1143" s="148">
        <v>38177</v>
      </c>
      <c r="B1143" s="137">
        <v>12.027507464238999</v>
      </c>
      <c r="C1143" s="137">
        <v>31.1522757793552</v>
      </c>
      <c r="D1143" s="137">
        <v>7.1792072153857598</v>
      </c>
      <c r="E1143" s="137">
        <v>6.1358269966704402</v>
      </c>
      <c r="F1143" s="137">
        <v>8.9432929777702697</v>
      </c>
      <c r="G1143" s="137">
        <v>22.822597619922</v>
      </c>
      <c r="H1143" s="137">
        <v>3.8853876007701</v>
      </c>
      <c r="I1143" s="137">
        <v>12.2235489661354</v>
      </c>
      <c r="J1143" s="137">
        <v>15.8805009404612</v>
      </c>
      <c r="K1143" s="137">
        <v>8.0537689993368904</v>
      </c>
      <c r="L1143" s="137">
        <v>12.027507464238999</v>
      </c>
      <c r="M1143" s="137">
        <v>30.5429403117883</v>
      </c>
      <c r="N1143" s="137">
        <v>7.0494625066739696</v>
      </c>
      <c r="O1143" s="137">
        <v>6.1255146823903202</v>
      </c>
      <c r="P1143" s="137">
        <v>9.0095395924204205</v>
      </c>
      <c r="Q1143" s="137">
        <v>22.8073825548421</v>
      </c>
      <c r="R1143" s="137">
        <v>3.8448091401876399</v>
      </c>
      <c r="S1143" s="137">
        <v>13.160817896446099</v>
      </c>
      <c r="T1143" s="137">
        <v>16.177619990315002</v>
      </c>
      <c r="U1143" s="137">
        <v>8.0537689993368904</v>
      </c>
      <c r="V1143" s="1">
        <v>738804</v>
      </c>
      <c r="W1143" s="1">
        <v>577568</v>
      </c>
      <c r="X1143" s="1">
        <v>86000</v>
      </c>
      <c r="Y1143" s="1">
        <v>193750</v>
      </c>
      <c r="Z1143" s="1">
        <v>185200</v>
      </c>
      <c r="AA1143" s="1">
        <v>27700</v>
      </c>
      <c r="AB1143" s="1">
        <v>264700</v>
      </c>
      <c r="AC1143" s="1">
        <v>631400</v>
      </c>
      <c r="AD1143" s="1">
        <v>141900</v>
      </c>
      <c r="AE1143" s="1">
        <v>34640</v>
      </c>
      <c r="AH1143" s="136">
        <f t="shared" si="17"/>
        <v>38177</v>
      </c>
      <c r="AI1143" s="177">
        <f>HLOOKUP(附加题模型!$E$2,历史数据!$B$3:$K$5000,ROW(A1141),)</f>
        <v>8.0537689993368904</v>
      </c>
      <c r="AJ1143" s="177">
        <f>HLOOKUP(附加题模型!$E$2,历史数据!$L$3:$U$5000,ROW(A1141),)</f>
        <v>8.0537689993368904</v>
      </c>
    </row>
    <row r="1144" spans="1:36" x14ac:dyDescent="0.2">
      <c r="A1144" s="148">
        <v>38180</v>
      </c>
      <c r="B1144" s="137">
        <v>12.027507464238999</v>
      </c>
      <c r="C1144" s="137">
        <v>30.5429403117883</v>
      </c>
      <c r="D1144" s="137">
        <v>6.9089057389028703</v>
      </c>
      <c r="E1144" s="137">
        <v>6.0327038538692497</v>
      </c>
      <c r="F1144" s="137">
        <v>8.8107997484699698</v>
      </c>
      <c r="G1144" s="137">
        <v>22.3965757976835</v>
      </c>
      <c r="H1144" s="137">
        <v>3.7940860644595702</v>
      </c>
      <c r="I1144" s="137">
        <v>13.082712152253499</v>
      </c>
      <c r="J1144" s="137">
        <v>15.9317283628498</v>
      </c>
      <c r="K1144" s="137">
        <v>8.0537689993368904</v>
      </c>
      <c r="L1144" s="137">
        <v>11.7477979883265</v>
      </c>
      <c r="M1144" s="137">
        <v>29.7812709773298</v>
      </c>
      <c r="N1144" s="137">
        <v>6.7683489711317604</v>
      </c>
      <c r="O1144" s="137">
        <v>5.8780191396674804</v>
      </c>
      <c r="P1144" s="137">
        <v>8.9300436548402402</v>
      </c>
      <c r="Q1144" s="137">
        <v>22.153134756404299</v>
      </c>
      <c r="R1144" s="137">
        <v>3.6723506827122101</v>
      </c>
      <c r="S1144" s="137">
        <v>12.614077687098201</v>
      </c>
      <c r="T1144" s="137">
        <v>15.767800611206299</v>
      </c>
      <c r="U1144" s="137">
        <v>7.8843531466000201</v>
      </c>
      <c r="V1144" s="1">
        <v>943113</v>
      </c>
      <c r="W1144" s="1">
        <v>644332</v>
      </c>
      <c r="X1144" s="1">
        <v>164200</v>
      </c>
      <c r="Y1144" s="1">
        <v>234500</v>
      </c>
      <c r="Z1144" s="1">
        <v>127326</v>
      </c>
      <c r="AA1144" s="1">
        <v>56800</v>
      </c>
      <c r="AB1144" s="1">
        <v>407300</v>
      </c>
      <c r="AC1144" s="1">
        <v>629301</v>
      </c>
      <c r="AD1144" s="1">
        <v>248300</v>
      </c>
      <c r="AE1144" s="1">
        <v>74551</v>
      </c>
      <c r="AH1144" s="136">
        <f t="shared" si="17"/>
        <v>38180</v>
      </c>
      <c r="AI1144" s="177">
        <f>HLOOKUP(附加题模型!$E$2,历史数据!$B$3:$K$5000,ROW(A1142),)</f>
        <v>8.0537689993368904</v>
      </c>
      <c r="AJ1144" s="177">
        <f>HLOOKUP(附加题模型!$E$2,历史数据!$L$3:$U$5000,ROW(A1142),)</f>
        <v>7.8843531466000201</v>
      </c>
    </row>
    <row r="1145" spans="1:36" x14ac:dyDescent="0.2">
      <c r="A1145" s="148">
        <v>38181</v>
      </c>
      <c r="B1145" s="137">
        <v>11.635914197961499</v>
      </c>
      <c r="C1145" s="137">
        <v>29.7812709773298</v>
      </c>
      <c r="D1145" s="137">
        <v>6.7683489711317604</v>
      </c>
      <c r="E1145" s="137">
        <v>5.7748959968662996</v>
      </c>
      <c r="F1145" s="137">
        <v>9.2480274051609594</v>
      </c>
      <c r="G1145" s="137">
        <v>21.909693715125101</v>
      </c>
      <c r="H1145" s="137">
        <v>3.65206145242098</v>
      </c>
      <c r="I1145" s="137">
        <v>12.594551251050101</v>
      </c>
      <c r="J1145" s="137">
        <v>15.972710300760699</v>
      </c>
      <c r="K1145" s="137">
        <v>7.7931292258955596</v>
      </c>
      <c r="L1145" s="137">
        <v>11.7757689359177</v>
      </c>
      <c r="M1145" s="137">
        <v>31.304609646246899</v>
      </c>
      <c r="N1145" s="137">
        <v>6.8548454436062896</v>
      </c>
      <c r="O1145" s="137">
        <v>5.8058329397066499</v>
      </c>
      <c r="P1145" s="137">
        <v>8.9697916236303303</v>
      </c>
      <c r="Q1145" s="137">
        <v>22.213995016724098</v>
      </c>
      <c r="R1145" s="137">
        <v>3.68249529785782</v>
      </c>
      <c r="S1145" s="137">
        <v>12.7898156115315</v>
      </c>
      <c r="T1145" s="137">
        <v>15.9214828783721</v>
      </c>
      <c r="U1145" s="137">
        <v>7.8061612145676298</v>
      </c>
      <c r="V1145" s="1">
        <v>398439</v>
      </c>
      <c r="W1145" s="1">
        <v>3470621</v>
      </c>
      <c r="X1145" s="1">
        <v>95200</v>
      </c>
      <c r="Y1145" s="1">
        <v>303101</v>
      </c>
      <c r="Z1145" s="1">
        <v>140410</v>
      </c>
      <c r="AA1145" s="1">
        <v>37500</v>
      </c>
      <c r="AB1145" s="1">
        <v>282515</v>
      </c>
      <c r="AC1145" s="1">
        <v>215700</v>
      </c>
      <c r="AD1145" s="1">
        <v>208502</v>
      </c>
      <c r="AE1145" s="1">
        <v>29800</v>
      </c>
      <c r="AH1145" s="136">
        <f t="shared" si="17"/>
        <v>38181</v>
      </c>
      <c r="AI1145" s="177">
        <f>HLOOKUP(附加题模型!$E$2,历史数据!$B$3:$K$5000,ROW(A1143),)</f>
        <v>7.7931292258955596</v>
      </c>
      <c r="AJ1145" s="177">
        <f>HLOOKUP(附加题模型!$E$2,历史数据!$L$3:$U$5000,ROW(A1143),)</f>
        <v>7.8061612145676298</v>
      </c>
    </row>
    <row r="1146" spans="1:36" x14ac:dyDescent="0.2">
      <c r="A1146" s="148">
        <v>38182</v>
      </c>
      <c r="B1146" s="137">
        <v>11.7477979883265</v>
      </c>
      <c r="C1146" s="137">
        <v>30.999941912463498</v>
      </c>
      <c r="D1146" s="137">
        <v>6.8656575026656004</v>
      </c>
      <c r="E1146" s="137">
        <v>5.83676988254701</v>
      </c>
      <c r="F1146" s="137">
        <v>8.8107997484699698</v>
      </c>
      <c r="G1146" s="137">
        <v>22.229210081803998</v>
      </c>
      <c r="H1146" s="137">
        <v>3.7129291432946601</v>
      </c>
      <c r="I1146" s="137">
        <v>12.8874477917721</v>
      </c>
      <c r="J1146" s="137">
        <v>15.829273518072601</v>
      </c>
      <c r="K1146" s="137">
        <v>7.8061612145676298</v>
      </c>
      <c r="L1146" s="137">
        <v>11.6079432503702</v>
      </c>
      <c r="M1146" s="137">
        <v>31.9139451138137</v>
      </c>
      <c r="N1146" s="137">
        <v>6.9413419160808099</v>
      </c>
      <c r="O1146" s="137">
        <v>5.6511482255048797</v>
      </c>
      <c r="P1146" s="137">
        <v>8.9432929777702697</v>
      </c>
      <c r="Q1146" s="137">
        <v>21.9857690405249</v>
      </c>
      <c r="R1146" s="137">
        <v>3.5506153009648398</v>
      </c>
      <c r="S1146" s="137">
        <v>12.4773926347612</v>
      </c>
      <c r="T1146" s="137">
        <v>15.982955785238399</v>
      </c>
      <c r="U1146" s="137">
        <v>7.8191932032396902</v>
      </c>
      <c r="V1146" s="1">
        <v>1155870</v>
      </c>
      <c r="W1146" s="1">
        <v>2473714</v>
      </c>
      <c r="X1146" s="1">
        <v>161300</v>
      </c>
      <c r="Y1146" s="1">
        <v>328616</v>
      </c>
      <c r="Z1146" s="1">
        <v>108853</v>
      </c>
      <c r="AA1146" s="1">
        <v>81570</v>
      </c>
      <c r="AB1146" s="1">
        <v>598560</v>
      </c>
      <c r="AC1146" s="1">
        <v>529510</v>
      </c>
      <c r="AD1146" s="1">
        <v>161600</v>
      </c>
      <c r="AE1146" s="1">
        <v>81193</v>
      </c>
      <c r="AH1146" s="136">
        <f t="shared" si="17"/>
        <v>38182</v>
      </c>
      <c r="AI1146" s="177">
        <f>HLOOKUP(附加题模型!$E$2,历史数据!$B$3:$K$5000,ROW(A1144),)</f>
        <v>7.8061612145676298</v>
      </c>
      <c r="AJ1146" s="177">
        <f>HLOOKUP(附加题模型!$E$2,历史数据!$L$3:$U$5000,ROW(A1144),)</f>
        <v>7.8191932032396902</v>
      </c>
    </row>
    <row r="1147" spans="1:36" x14ac:dyDescent="0.2">
      <c r="A1147" s="148">
        <v>38183</v>
      </c>
      <c r="B1147" s="137">
        <v>11.6079432503702</v>
      </c>
      <c r="C1147" s="137">
        <v>31.761611246922001</v>
      </c>
      <c r="D1147" s="137">
        <v>6.9089057389028703</v>
      </c>
      <c r="E1147" s="137">
        <v>5.6511482255048797</v>
      </c>
      <c r="F1147" s="137">
        <v>9.06253688414054</v>
      </c>
      <c r="G1147" s="137">
        <v>22.107489561164499</v>
      </c>
      <c r="H1147" s="137">
        <v>3.5709045312560699</v>
      </c>
      <c r="I1147" s="137">
        <v>12.594551251050101</v>
      </c>
      <c r="J1147" s="137">
        <v>15.829273518072601</v>
      </c>
      <c r="K1147" s="137">
        <v>7.8322251919117596</v>
      </c>
      <c r="L1147" s="137">
        <v>11.663885145552699</v>
      </c>
      <c r="M1147" s="137">
        <v>31.609277380030299</v>
      </c>
      <c r="N1147" s="137">
        <v>7.0927107429112404</v>
      </c>
      <c r="O1147" s="137">
        <v>5.66146053978499</v>
      </c>
      <c r="P1147" s="137">
        <v>8.8770463631201206</v>
      </c>
      <c r="Q1147" s="137">
        <v>22.229210081803998</v>
      </c>
      <c r="R1147" s="137">
        <v>3.6013383766929099</v>
      </c>
      <c r="S1147" s="137">
        <v>12.6531305591945</v>
      </c>
      <c r="T1147" s="137">
        <v>16.034183207626999</v>
      </c>
      <c r="U1147" s="137">
        <v>7.9364811012882903</v>
      </c>
      <c r="V1147" s="1">
        <v>515539</v>
      </c>
      <c r="W1147" s="1">
        <v>789557</v>
      </c>
      <c r="X1147" s="1">
        <v>166139</v>
      </c>
      <c r="Y1147" s="1">
        <v>232886</v>
      </c>
      <c r="Z1147" s="1">
        <v>239396</v>
      </c>
      <c r="AA1147" s="1">
        <v>53271</v>
      </c>
      <c r="AB1147" s="1">
        <v>335192</v>
      </c>
      <c r="AC1147" s="1">
        <v>514920</v>
      </c>
      <c r="AD1147" s="1">
        <v>381800</v>
      </c>
      <c r="AE1147" s="1">
        <v>51750</v>
      </c>
      <c r="AH1147" s="136">
        <f t="shared" si="17"/>
        <v>38183</v>
      </c>
      <c r="AI1147" s="177">
        <f>HLOOKUP(附加题模型!$E$2,历史数据!$B$3:$K$5000,ROW(A1145),)</f>
        <v>7.8322251919117596</v>
      </c>
      <c r="AJ1147" s="177">
        <f>HLOOKUP(附加题模型!$E$2,历史数据!$L$3:$U$5000,ROW(A1145),)</f>
        <v>7.9364811012882903</v>
      </c>
    </row>
    <row r="1148" spans="1:36" x14ac:dyDescent="0.2">
      <c r="A1148" s="148">
        <v>38184</v>
      </c>
      <c r="B1148" s="137">
        <v>11.663885145552699</v>
      </c>
      <c r="C1148" s="137">
        <v>31.609277380030299</v>
      </c>
      <c r="D1148" s="137">
        <v>7.1035228019705503</v>
      </c>
      <c r="E1148" s="137">
        <v>5.67177285406511</v>
      </c>
      <c r="F1148" s="137">
        <v>8.7445531338198208</v>
      </c>
      <c r="G1148" s="137">
        <v>22.594371643722798</v>
      </c>
      <c r="H1148" s="137">
        <v>3.6013383766929099</v>
      </c>
      <c r="I1148" s="137">
        <v>12.6921834312908</v>
      </c>
      <c r="J1148" s="137">
        <v>16.495230009124199</v>
      </c>
      <c r="K1148" s="137">
        <v>7.9755770673044903</v>
      </c>
      <c r="L1148" s="137">
        <v>11.9435946214653</v>
      </c>
      <c r="M1148" s="137">
        <v>32.066278980705398</v>
      </c>
      <c r="N1148" s="137">
        <v>7.2332675106823396</v>
      </c>
      <c r="O1148" s="137">
        <v>5.8883314539476004</v>
      </c>
      <c r="P1148" s="137">
        <v>9.0095395924204205</v>
      </c>
      <c r="Q1148" s="137">
        <v>22.7769524246822</v>
      </c>
      <c r="R1148" s="137">
        <v>3.7230737584402802</v>
      </c>
      <c r="S1148" s="137">
        <v>13.180344332494199</v>
      </c>
      <c r="T1148" s="137">
        <v>16.741121636589401</v>
      </c>
      <c r="U1148" s="137">
        <v>8.2101528634016798</v>
      </c>
      <c r="V1148" s="1">
        <v>1253206</v>
      </c>
      <c r="W1148" s="1">
        <v>2149512</v>
      </c>
      <c r="X1148" s="1">
        <v>406388</v>
      </c>
      <c r="Y1148" s="1">
        <v>453202</v>
      </c>
      <c r="Z1148" s="1">
        <v>263949</v>
      </c>
      <c r="AA1148" s="1">
        <v>387002</v>
      </c>
      <c r="AB1148" s="1">
        <v>719836</v>
      </c>
      <c r="AC1148" s="1">
        <v>1169137</v>
      </c>
      <c r="AD1148" s="1">
        <v>390454</v>
      </c>
      <c r="AE1148" s="1">
        <v>81520</v>
      </c>
      <c r="AH1148" s="136">
        <f t="shared" si="17"/>
        <v>38184</v>
      </c>
      <c r="AI1148" s="177">
        <f>HLOOKUP(附加题模型!$E$2,历史数据!$B$3:$K$5000,ROW(A1146),)</f>
        <v>7.9755770673044903</v>
      </c>
      <c r="AJ1148" s="177">
        <f>HLOOKUP(附加题模型!$E$2,历史数据!$L$3:$U$5000,ROW(A1146),)</f>
        <v>8.2101528634016798</v>
      </c>
    </row>
    <row r="1149" spans="1:36" x14ac:dyDescent="0.2">
      <c r="A1149" s="148">
        <v>38187</v>
      </c>
      <c r="B1149" s="137">
        <v>12.027507464238999</v>
      </c>
      <c r="C1149" s="137">
        <v>32.599447514826402</v>
      </c>
      <c r="D1149" s="137">
        <v>7.2224554516230297</v>
      </c>
      <c r="E1149" s="137">
        <v>5.8780191396674804</v>
      </c>
      <c r="F1149" s="137">
        <v>8.9830409465603598</v>
      </c>
      <c r="G1149" s="137">
        <v>22.685662034202501</v>
      </c>
      <c r="H1149" s="137">
        <v>3.7535076038771198</v>
      </c>
      <c r="I1149" s="137">
        <v>13.180344332494199</v>
      </c>
      <c r="J1149" s="137">
        <v>16.700139698678601</v>
      </c>
      <c r="K1149" s="137">
        <v>8.2231848520737394</v>
      </c>
      <c r="L1149" s="137">
        <v>11.831710831100199</v>
      </c>
      <c r="M1149" s="137">
        <v>32.675614448272299</v>
      </c>
      <c r="N1149" s="137">
        <v>7.21164339256371</v>
      </c>
      <c r="O1149" s="137">
        <v>5.83676988254701</v>
      </c>
      <c r="P1149" s="137">
        <v>8.9300436548402402</v>
      </c>
      <c r="Q1149" s="137">
        <v>22.457436058003299</v>
      </c>
      <c r="R1149" s="137">
        <v>3.7129291432946601</v>
      </c>
      <c r="S1149" s="137">
        <v>13.336555820879401</v>
      </c>
      <c r="T1149" s="137">
        <v>16.8538219658443</v>
      </c>
      <c r="U1149" s="137">
        <v>8.4447286594988693</v>
      </c>
      <c r="V1149" s="1">
        <v>687150</v>
      </c>
      <c r="W1149" s="1">
        <v>2518890</v>
      </c>
      <c r="X1149" s="1">
        <v>185449</v>
      </c>
      <c r="Y1149" s="1">
        <v>296470</v>
      </c>
      <c r="Z1149" s="1">
        <v>226361</v>
      </c>
      <c r="AA1149" s="1">
        <v>61940</v>
      </c>
      <c r="AB1149" s="1">
        <v>325553</v>
      </c>
      <c r="AC1149" s="1">
        <v>620875</v>
      </c>
      <c r="AD1149" s="1">
        <v>321600</v>
      </c>
      <c r="AE1149" s="1">
        <v>220089</v>
      </c>
      <c r="AH1149" s="136">
        <f t="shared" si="17"/>
        <v>38187</v>
      </c>
      <c r="AI1149" s="177">
        <f>HLOOKUP(附加题模型!$E$2,历史数据!$B$3:$K$5000,ROW(A1147),)</f>
        <v>8.2231848520737394</v>
      </c>
      <c r="AJ1149" s="177">
        <f>HLOOKUP(附加题模型!$E$2,历史数据!$L$3:$U$5000,ROW(A1147),)</f>
        <v>8.4447286594988693</v>
      </c>
    </row>
    <row r="1150" spans="1:36" x14ac:dyDescent="0.2">
      <c r="A1150" s="148">
        <v>38188</v>
      </c>
      <c r="B1150" s="137">
        <v>11.7477979883265</v>
      </c>
      <c r="C1150" s="137">
        <v>32.599447514826402</v>
      </c>
      <c r="D1150" s="137">
        <v>7.2008313335043903</v>
      </c>
      <c r="E1150" s="137">
        <v>5.8470821968271203</v>
      </c>
      <c r="F1150" s="137">
        <v>8.9035450089801795</v>
      </c>
      <c r="G1150" s="137">
        <v>22.518296318323099</v>
      </c>
      <c r="H1150" s="137">
        <v>3.68249529785782</v>
      </c>
      <c r="I1150" s="137">
        <v>13.277976512734901</v>
      </c>
      <c r="J1150" s="137">
        <v>16.8435764813666</v>
      </c>
      <c r="K1150" s="137">
        <v>8.4316966708268009</v>
      </c>
      <c r="L1150" s="137">
        <v>11.579972302779</v>
      </c>
      <c r="M1150" s="137">
        <v>31.990112047259601</v>
      </c>
      <c r="N1150" s="137">
        <v>7.2548916288009702</v>
      </c>
      <c r="O1150" s="137">
        <v>5.9811422824686602</v>
      </c>
      <c r="P1150" s="137">
        <v>8.8240490713999993</v>
      </c>
      <c r="Q1150" s="137">
        <v>22.168349821484298</v>
      </c>
      <c r="R1150" s="137">
        <v>3.7129291432946601</v>
      </c>
      <c r="S1150" s="137">
        <v>13.082712152253499</v>
      </c>
      <c r="T1150" s="137">
        <v>16.8333309968889</v>
      </c>
      <c r="U1150" s="137">
        <v>8.3013767841061394</v>
      </c>
      <c r="V1150" s="1">
        <v>866798</v>
      </c>
      <c r="W1150" s="1">
        <v>960113</v>
      </c>
      <c r="X1150" s="1">
        <v>295325</v>
      </c>
      <c r="Y1150" s="1">
        <v>421890</v>
      </c>
      <c r="Z1150" s="1">
        <v>157735</v>
      </c>
      <c r="AA1150" s="1">
        <v>62385</v>
      </c>
      <c r="AB1150" s="1">
        <v>340139</v>
      </c>
      <c r="AC1150" s="1">
        <v>495521</v>
      </c>
      <c r="AD1150" s="1">
        <v>243500</v>
      </c>
      <c r="AE1150" s="1">
        <v>148600</v>
      </c>
      <c r="AH1150" s="136">
        <f t="shared" si="17"/>
        <v>38188</v>
      </c>
      <c r="AI1150" s="177">
        <f>HLOOKUP(附加题模型!$E$2,历史数据!$B$3:$K$5000,ROW(A1148),)</f>
        <v>8.4316966708268009</v>
      </c>
      <c r="AJ1150" s="177">
        <f>HLOOKUP(附加题模型!$E$2,历史数据!$L$3:$U$5000,ROW(A1148),)</f>
        <v>8.3013767841061394</v>
      </c>
    </row>
    <row r="1151" spans="1:36" x14ac:dyDescent="0.2">
      <c r="A1151" s="148">
        <v>38189</v>
      </c>
      <c r="B1151" s="137">
        <v>11.579972302779</v>
      </c>
      <c r="C1151" s="137">
        <v>31.990112047259601</v>
      </c>
      <c r="D1151" s="137">
        <v>7.2873278059789204</v>
      </c>
      <c r="E1151" s="137">
        <v>5.9708299681885402</v>
      </c>
      <c r="F1151" s="137">
        <v>8.7180544879597601</v>
      </c>
      <c r="G1151" s="137">
        <v>22.183564886564199</v>
      </c>
      <c r="H1151" s="137">
        <v>3.7535076038771198</v>
      </c>
      <c r="I1151" s="137">
        <v>13.082712152253499</v>
      </c>
      <c r="J1151" s="137">
        <v>16.8333309968889</v>
      </c>
      <c r="K1151" s="137">
        <v>8.3013767841061394</v>
      </c>
      <c r="L1151" s="137">
        <v>11.831710831100199</v>
      </c>
      <c r="M1151" s="137">
        <v>32.142445914151303</v>
      </c>
      <c r="N1151" s="137">
        <v>7.2548916288009702</v>
      </c>
      <c r="O1151" s="137">
        <v>5.9295807110680698</v>
      </c>
      <c r="P1151" s="137">
        <v>8.7578024567498503</v>
      </c>
      <c r="Q1151" s="137">
        <v>21.864048519885301</v>
      </c>
      <c r="R1151" s="137">
        <v>3.7332183735858901</v>
      </c>
      <c r="S1151" s="137">
        <v>13.4537144371682</v>
      </c>
      <c r="T1151" s="137">
        <v>17.304623282863901</v>
      </c>
      <c r="U1151" s="137">
        <v>8.2753128067620096</v>
      </c>
      <c r="V1151" s="1">
        <v>460559</v>
      </c>
      <c r="W1151" s="1">
        <v>1318851</v>
      </c>
      <c r="X1151" s="1">
        <v>149272</v>
      </c>
      <c r="Y1151" s="1">
        <v>362572</v>
      </c>
      <c r="Z1151" s="1">
        <v>243610</v>
      </c>
      <c r="AA1151" s="1">
        <v>64900</v>
      </c>
      <c r="AB1151" s="1">
        <v>287003</v>
      </c>
      <c r="AC1151" s="1">
        <v>1596612</v>
      </c>
      <c r="AD1151" s="1">
        <v>315790</v>
      </c>
      <c r="AE1151" s="1">
        <v>72500</v>
      </c>
      <c r="AH1151" s="136">
        <f t="shared" si="17"/>
        <v>38189</v>
      </c>
      <c r="AI1151" s="177">
        <f>HLOOKUP(附加题模型!$E$2,历史数据!$B$3:$K$5000,ROW(A1149),)</f>
        <v>8.3013767841061394</v>
      </c>
      <c r="AJ1151" s="177">
        <f>HLOOKUP(附加题模型!$E$2,历史数据!$L$3:$U$5000,ROW(A1149),)</f>
        <v>8.2753128067620096</v>
      </c>
    </row>
    <row r="1152" spans="1:36" x14ac:dyDescent="0.2">
      <c r="A1152" s="148">
        <v>38190</v>
      </c>
      <c r="B1152" s="137">
        <v>11.859681778691501</v>
      </c>
      <c r="C1152" s="137">
        <v>32.066278980705398</v>
      </c>
      <c r="D1152" s="137">
        <v>7.2440795697416602</v>
      </c>
      <c r="E1152" s="137">
        <v>6.1667639395107896</v>
      </c>
      <c r="F1152" s="137">
        <v>8.8240490713999993</v>
      </c>
      <c r="G1152" s="137">
        <v>21.848833454805298</v>
      </c>
      <c r="H1152" s="137">
        <v>3.7433629887315001</v>
      </c>
      <c r="I1152" s="137">
        <v>13.4732408732163</v>
      </c>
      <c r="J1152" s="137">
        <v>17.089468108831799</v>
      </c>
      <c r="K1152" s="137">
        <v>8.2753128067620096</v>
      </c>
      <c r="L1152" s="137">
        <v>11.5240304075965</v>
      </c>
      <c r="M1152" s="137">
        <v>31.609277380030299</v>
      </c>
      <c r="N1152" s="137">
        <v>6.9845901523180798</v>
      </c>
      <c r="O1152" s="137">
        <v>6.0636407967096098</v>
      </c>
      <c r="P1152" s="137">
        <v>8.7048051650297307</v>
      </c>
      <c r="Q1152" s="137">
        <v>21.331521242087099</v>
      </c>
      <c r="R1152" s="137">
        <v>3.6013383766929099</v>
      </c>
      <c r="S1152" s="137">
        <v>13.0631857162054</v>
      </c>
      <c r="T1152" s="137">
        <v>17.222659407042102</v>
      </c>
      <c r="U1152" s="137">
        <v>8.06680098800895</v>
      </c>
      <c r="V1152" s="1">
        <v>545740</v>
      </c>
      <c r="W1152" s="1">
        <v>1345529</v>
      </c>
      <c r="X1152" s="1">
        <v>323220</v>
      </c>
      <c r="Y1152" s="1">
        <v>2458750</v>
      </c>
      <c r="Z1152" s="1">
        <v>242800</v>
      </c>
      <c r="AA1152" s="1">
        <v>141800</v>
      </c>
      <c r="AB1152" s="1">
        <v>380300</v>
      </c>
      <c r="AC1152" s="1">
        <v>723636</v>
      </c>
      <c r="AD1152" s="1">
        <v>143900</v>
      </c>
      <c r="AE1152" s="1">
        <v>105200</v>
      </c>
      <c r="AH1152" s="136">
        <f t="shared" si="17"/>
        <v>38190</v>
      </c>
      <c r="AI1152" s="177">
        <f>HLOOKUP(附加题模型!$E$2,历史数据!$B$3:$K$5000,ROW(A1150),)</f>
        <v>8.2753128067620096</v>
      </c>
      <c r="AJ1152" s="177">
        <f>HLOOKUP(附加题模型!$E$2,历史数据!$L$3:$U$5000,ROW(A1150),)</f>
        <v>8.06680098800895</v>
      </c>
    </row>
    <row r="1153" spans="1:36" x14ac:dyDescent="0.2">
      <c r="A1153" s="148">
        <v>38191</v>
      </c>
      <c r="B1153" s="137">
        <v>11.468088512414001</v>
      </c>
      <c r="C1153" s="137">
        <v>31.228442712801002</v>
      </c>
      <c r="D1153" s="137">
        <v>6.9737780932587601</v>
      </c>
      <c r="E1153" s="137">
        <v>5.7748959968662996</v>
      </c>
      <c r="F1153" s="137">
        <v>8.4795666752192194</v>
      </c>
      <c r="G1153" s="137">
        <v>21.392381502406899</v>
      </c>
      <c r="H1153" s="137">
        <v>3.5506153009648398</v>
      </c>
      <c r="I1153" s="137">
        <v>12.9850799720128</v>
      </c>
      <c r="J1153" s="137">
        <v>17.3968326431633</v>
      </c>
      <c r="K1153" s="137">
        <v>8.0277050219927499</v>
      </c>
      <c r="L1153" s="137">
        <v>11.691856093144001</v>
      </c>
      <c r="M1153" s="137">
        <v>31.0761088459093</v>
      </c>
      <c r="N1153" s="137">
        <v>7.0602745657332902</v>
      </c>
      <c r="O1153" s="137">
        <v>5.9605176539084299</v>
      </c>
      <c r="P1153" s="137">
        <v>8.5458132898693702</v>
      </c>
      <c r="Q1153" s="137">
        <v>21.346736307167099</v>
      </c>
      <c r="R1153" s="137">
        <v>3.6114829918385198</v>
      </c>
      <c r="S1153" s="137">
        <v>13.160817896446099</v>
      </c>
      <c r="T1153" s="137">
        <v>17.4173236121188</v>
      </c>
      <c r="U1153" s="137">
        <v>8.0146730333206904</v>
      </c>
      <c r="V1153" s="1">
        <v>337589</v>
      </c>
      <c r="W1153" s="1">
        <v>472916</v>
      </c>
      <c r="X1153" s="1">
        <v>153685</v>
      </c>
      <c r="Y1153" s="1">
        <v>606314</v>
      </c>
      <c r="Z1153" s="1">
        <v>142400</v>
      </c>
      <c r="AA1153" s="1">
        <v>117736</v>
      </c>
      <c r="AB1153" s="1">
        <v>312215</v>
      </c>
      <c r="AC1153" s="1">
        <v>357070</v>
      </c>
      <c r="AD1153" s="1">
        <v>432550</v>
      </c>
      <c r="AE1153" s="1">
        <v>143793</v>
      </c>
      <c r="AH1153" s="136">
        <f t="shared" si="17"/>
        <v>38191</v>
      </c>
      <c r="AI1153" s="177">
        <f>HLOOKUP(附加题模型!$E$2,历史数据!$B$3:$K$5000,ROW(A1151),)</f>
        <v>8.0277050219927499</v>
      </c>
      <c r="AJ1153" s="177">
        <f>HLOOKUP(附加题模型!$E$2,历史数据!$L$3:$U$5000,ROW(A1151),)</f>
        <v>8.0146730333206904</v>
      </c>
    </row>
    <row r="1154" spans="1:36" x14ac:dyDescent="0.2">
      <c r="A1154" s="148">
        <v>38194</v>
      </c>
      <c r="B1154" s="137">
        <v>11.6079432503702</v>
      </c>
      <c r="C1154" s="137">
        <v>31.0761088459093</v>
      </c>
      <c r="D1154" s="137">
        <v>7.0602745657332902</v>
      </c>
      <c r="E1154" s="137">
        <v>5.7955206254265299</v>
      </c>
      <c r="F1154" s="137">
        <v>8.4000707376390409</v>
      </c>
      <c r="G1154" s="137">
        <v>21.164129495300799</v>
      </c>
      <c r="H1154" s="137">
        <v>3.5709045312560699</v>
      </c>
      <c r="I1154" s="137">
        <v>13.160817896446099</v>
      </c>
      <c r="J1154" s="137">
        <v>17.3968326431633</v>
      </c>
      <c r="K1154" s="137">
        <v>7.8843531466000201</v>
      </c>
      <c r="L1154" s="137">
        <v>11.496059460005201</v>
      </c>
      <c r="M1154" s="137">
        <v>31.0761088459093</v>
      </c>
      <c r="N1154" s="137">
        <v>6.9197177979621802</v>
      </c>
      <c r="O1154" s="137">
        <v>5.82645756826689</v>
      </c>
      <c r="P1154" s="137">
        <v>8.3073254771288294</v>
      </c>
      <c r="Q1154" s="137">
        <v>20.561527016142101</v>
      </c>
      <c r="R1154" s="137">
        <v>3.5506153009648398</v>
      </c>
      <c r="S1154" s="137">
        <v>12.9850799720128</v>
      </c>
      <c r="T1154" s="137">
        <v>17.652969755106199</v>
      </c>
      <c r="U1154" s="137">
        <v>7.9234491126162201</v>
      </c>
      <c r="V1154" s="1">
        <v>389456</v>
      </c>
      <c r="W1154" s="1">
        <v>803700</v>
      </c>
      <c r="X1154" s="1">
        <v>144804</v>
      </c>
      <c r="Y1154" s="1">
        <v>262023</v>
      </c>
      <c r="Z1154" s="1">
        <v>172603</v>
      </c>
      <c r="AA1154" s="1">
        <v>32790</v>
      </c>
      <c r="AB1154" s="1">
        <v>216600</v>
      </c>
      <c r="AC1154" s="1">
        <v>242407</v>
      </c>
      <c r="AD1154" s="1">
        <v>730160</v>
      </c>
      <c r="AE1154" s="1">
        <v>76900</v>
      </c>
      <c r="AH1154" s="136">
        <f t="shared" si="17"/>
        <v>38194</v>
      </c>
      <c r="AI1154" s="177">
        <f>HLOOKUP(附加题模型!$E$2,历史数据!$B$3:$K$5000,ROW(A1152),)</f>
        <v>7.8843531466000201</v>
      </c>
      <c r="AJ1154" s="177">
        <f>HLOOKUP(附加题模型!$E$2,历史数据!$L$3:$U$5000,ROW(A1152),)</f>
        <v>7.9234491126162201</v>
      </c>
    </row>
    <row r="1155" spans="1:36" x14ac:dyDescent="0.2">
      <c r="A1155" s="148">
        <v>38195</v>
      </c>
      <c r="B1155" s="137">
        <v>11.4401175648227</v>
      </c>
      <c r="C1155" s="137">
        <v>30.923774979017601</v>
      </c>
      <c r="D1155" s="137">
        <v>7.0062142704367103</v>
      </c>
      <c r="E1155" s="137">
        <v>5.8677068253873603</v>
      </c>
      <c r="F1155" s="137">
        <v>8.2808268312687705</v>
      </c>
      <c r="G1155" s="137">
        <v>20.123270667663</v>
      </c>
      <c r="H1155" s="137">
        <v>3.5506153009648398</v>
      </c>
      <c r="I1155" s="137">
        <v>12.9460270999166</v>
      </c>
      <c r="J1155" s="137">
        <v>17.622233301673099</v>
      </c>
      <c r="K1155" s="137">
        <v>8.0016410446486201</v>
      </c>
      <c r="L1155" s="137">
        <v>10.908669560588899</v>
      </c>
      <c r="M1155" s="137">
        <v>30.238272578004899</v>
      </c>
      <c r="N1155" s="137">
        <v>6.9954022113773897</v>
      </c>
      <c r="O1155" s="137">
        <v>5.7336467397458204</v>
      </c>
      <c r="P1155" s="137">
        <v>8.1483336019684707</v>
      </c>
      <c r="Q1155" s="137">
        <v>20.506744972582201</v>
      </c>
      <c r="R1155" s="137">
        <v>3.4897476100911602</v>
      </c>
      <c r="S1155" s="137">
        <v>12.7898156115315</v>
      </c>
      <c r="T1155" s="137">
        <v>17.683706208539402</v>
      </c>
      <c r="U1155" s="137">
        <v>7.9886090559765499</v>
      </c>
      <c r="V1155" s="1">
        <v>1110922</v>
      </c>
      <c r="W1155" s="1">
        <v>593001</v>
      </c>
      <c r="X1155" s="1">
        <v>145100</v>
      </c>
      <c r="Y1155" s="1">
        <v>348700</v>
      </c>
      <c r="Z1155" s="1">
        <v>306577</v>
      </c>
      <c r="AA1155" s="1">
        <v>38321</v>
      </c>
      <c r="AB1155" s="1">
        <v>440960</v>
      </c>
      <c r="AC1155" s="1">
        <v>314681</v>
      </c>
      <c r="AD1155" s="1">
        <v>287490</v>
      </c>
      <c r="AE1155" s="1">
        <v>69450</v>
      </c>
      <c r="AH1155" s="136">
        <f t="shared" si="17"/>
        <v>38195</v>
      </c>
      <c r="AI1155" s="177">
        <f>HLOOKUP(附加题模型!$E$2,历史数据!$B$3:$K$5000,ROW(A1153),)</f>
        <v>8.0016410446486201</v>
      </c>
      <c r="AJ1155" s="177">
        <f>HLOOKUP(附加题模型!$E$2,历史数据!$L$3:$U$5000,ROW(A1153),)</f>
        <v>7.9886090559765499</v>
      </c>
    </row>
    <row r="1156" spans="1:36" x14ac:dyDescent="0.2">
      <c r="A1156" s="148">
        <v>38196</v>
      </c>
      <c r="B1156" s="137">
        <v>10.908669560588899</v>
      </c>
      <c r="C1156" s="137">
        <v>30.5429403117883</v>
      </c>
      <c r="D1156" s="137">
        <v>7.0062142704367103</v>
      </c>
      <c r="E1156" s="137">
        <v>5.82645756826689</v>
      </c>
      <c r="F1156" s="137">
        <v>8.1350842790384394</v>
      </c>
      <c r="G1156" s="137">
        <v>20.506744972582201</v>
      </c>
      <c r="H1156" s="137">
        <v>3.4897476100911602</v>
      </c>
      <c r="I1156" s="137">
        <v>12.7898156115315</v>
      </c>
      <c r="J1156" s="137">
        <v>17.622233301673099</v>
      </c>
      <c r="K1156" s="137">
        <v>7.9234491126162201</v>
      </c>
      <c r="L1156" s="137">
        <v>10.936640508180099</v>
      </c>
      <c r="M1156" s="137">
        <v>30.8476080455717</v>
      </c>
      <c r="N1156" s="137">
        <v>7.1035228019705503</v>
      </c>
      <c r="O1156" s="137">
        <v>5.7645836825861796</v>
      </c>
      <c r="P1156" s="137">
        <v>8.12183495610841</v>
      </c>
      <c r="Q1156" s="137">
        <v>20.451962929022301</v>
      </c>
      <c r="R1156" s="137">
        <v>3.5506153009648398</v>
      </c>
      <c r="S1156" s="137">
        <v>13.024132844109101</v>
      </c>
      <c r="T1156" s="137">
        <v>17.724688146450301</v>
      </c>
      <c r="U1156" s="137">
        <v>8.0798329766810202</v>
      </c>
      <c r="V1156" s="1">
        <v>535640</v>
      </c>
      <c r="W1156" s="1">
        <v>1118169</v>
      </c>
      <c r="X1156" s="1">
        <v>95992</v>
      </c>
      <c r="Y1156" s="1">
        <v>209460</v>
      </c>
      <c r="Z1156" s="1">
        <v>280054</v>
      </c>
      <c r="AA1156" s="1">
        <v>39140</v>
      </c>
      <c r="AB1156" s="1">
        <v>294084</v>
      </c>
      <c r="AC1156" s="1">
        <v>267784</v>
      </c>
      <c r="AD1156" s="1">
        <v>577300</v>
      </c>
      <c r="AE1156" s="1">
        <v>34900</v>
      </c>
      <c r="AH1156" s="136">
        <f t="shared" si="17"/>
        <v>38196</v>
      </c>
      <c r="AI1156" s="177">
        <f>HLOOKUP(附加题模型!$E$2,历史数据!$B$3:$K$5000,ROW(A1154),)</f>
        <v>7.9234491126162201</v>
      </c>
      <c r="AJ1156" s="177">
        <f>HLOOKUP(附加题模型!$E$2,历史数据!$L$3:$U$5000,ROW(A1154),)</f>
        <v>8.0798329766810202</v>
      </c>
    </row>
    <row r="1157" spans="1:36" x14ac:dyDescent="0.2">
      <c r="A1157" s="148">
        <v>38197</v>
      </c>
      <c r="B1157" s="137">
        <v>10.992582403362601</v>
      </c>
      <c r="C1157" s="137">
        <v>30.8476080455717</v>
      </c>
      <c r="D1157" s="137">
        <v>7.1035228019705503</v>
      </c>
      <c r="E1157" s="137">
        <v>5.7852083111464099</v>
      </c>
      <c r="F1157" s="137">
        <v>8.1748322478285296</v>
      </c>
      <c r="G1157" s="137">
        <v>20.488484291395601</v>
      </c>
      <c r="H1157" s="137">
        <v>3.5201814555280002</v>
      </c>
      <c r="I1157" s="137">
        <v>13.0436592801573</v>
      </c>
      <c r="J1157" s="137">
        <v>17.8886158980937</v>
      </c>
      <c r="K1157" s="137">
        <v>7.9495130899603597</v>
      </c>
      <c r="L1157" s="137">
        <v>11.0205533509539</v>
      </c>
      <c r="M1157" s="137">
        <v>30.999941912463498</v>
      </c>
      <c r="N1157" s="137">
        <v>7.2332675106823396</v>
      </c>
      <c r="O1157" s="137">
        <v>5.82645756826689</v>
      </c>
      <c r="P1157" s="137">
        <v>8.1350842790384394</v>
      </c>
      <c r="Q1157" s="137">
        <v>21.218911538860699</v>
      </c>
      <c r="R1157" s="137">
        <v>3.5911937615473</v>
      </c>
      <c r="S1157" s="137">
        <v>13.238923640638699</v>
      </c>
      <c r="T1157" s="137">
        <v>17.745179115405701</v>
      </c>
      <c r="U1157" s="137">
        <v>8.1189289426972202</v>
      </c>
      <c r="V1157" s="1">
        <v>413119</v>
      </c>
      <c r="W1157" s="1">
        <v>490866</v>
      </c>
      <c r="X1157" s="1">
        <v>228800</v>
      </c>
      <c r="Y1157" s="1">
        <v>201112</v>
      </c>
      <c r="Z1157" s="1">
        <v>154244</v>
      </c>
      <c r="AA1157" s="1">
        <v>98450</v>
      </c>
      <c r="AB1157" s="1">
        <v>353629</v>
      </c>
      <c r="AC1157" s="1">
        <v>349486</v>
      </c>
      <c r="AD1157" s="1">
        <v>411600</v>
      </c>
      <c r="AE1157" s="1">
        <v>58132</v>
      </c>
      <c r="AH1157" s="136">
        <f t="shared" si="17"/>
        <v>38197</v>
      </c>
      <c r="AI1157" s="177">
        <f>HLOOKUP(附加题模型!$E$2,历史数据!$B$3:$K$5000,ROW(A1155),)</f>
        <v>7.9495130899603597</v>
      </c>
      <c r="AJ1157" s="177">
        <f>HLOOKUP(附加题模型!$E$2,历史数据!$L$3:$U$5000,ROW(A1155),)</f>
        <v>8.1189289426972202</v>
      </c>
    </row>
    <row r="1158" spans="1:36" x14ac:dyDescent="0.2">
      <c r="A1158" s="148">
        <v>38198</v>
      </c>
      <c r="B1158" s="137">
        <v>11.0485242985451</v>
      </c>
      <c r="C1158" s="137">
        <v>30.999941912463498</v>
      </c>
      <c r="D1158" s="137">
        <v>7.2332675106823396</v>
      </c>
      <c r="E1158" s="137">
        <v>5.83676988254701</v>
      </c>
      <c r="F1158" s="137">
        <v>8.0158403726681708</v>
      </c>
      <c r="G1158" s="137">
        <v>21.218911538860699</v>
      </c>
      <c r="H1158" s="137">
        <v>3.5911937615473</v>
      </c>
      <c r="I1158" s="137">
        <v>13.238923640638699</v>
      </c>
      <c r="J1158" s="137">
        <v>17.765670084361101</v>
      </c>
      <c r="K1158" s="137">
        <v>8.0407370106648202</v>
      </c>
      <c r="L1158" s="137">
        <v>10.8527276654064</v>
      </c>
      <c r="M1158" s="137">
        <v>30.390606444896601</v>
      </c>
      <c r="N1158" s="137">
        <v>7.0818986838519198</v>
      </c>
      <c r="O1158" s="137">
        <v>5.6511482255048797</v>
      </c>
      <c r="P1158" s="137">
        <v>7.9098457892279299</v>
      </c>
      <c r="Q1158" s="137">
        <v>20.999783364621099</v>
      </c>
      <c r="R1158" s="137">
        <v>3.5810491464016798</v>
      </c>
      <c r="S1158" s="137">
        <v>12.867921355724</v>
      </c>
      <c r="T1158" s="137">
        <v>17.786161053316601</v>
      </c>
      <c r="U1158" s="137">
        <v>8.14499292004135</v>
      </c>
      <c r="V1158" s="1">
        <v>291020</v>
      </c>
      <c r="W1158" s="1">
        <v>623900</v>
      </c>
      <c r="X1158" s="1">
        <v>128300</v>
      </c>
      <c r="Y1158" s="1">
        <v>729200</v>
      </c>
      <c r="Z1158" s="1">
        <v>211019</v>
      </c>
      <c r="AA1158" s="1">
        <v>63819</v>
      </c>
      <c r="AB1158" s="1">
        <v>311500</v>
      </c>
      <c r="AC1158" s="1">
        <v>262550</v>
      </c>
      <c r="AD1158" s="1">
        <v>446253</v>
      </c>
      <c r="AE1158" s="1">
        <v>140671</v>
      </c>
      <c r="AH1158" s="136">
        <f t="shared" ref="AH1158:AH1221" si="18">A1158</f>
        <v>38198</v>
      </c>
      <c r="AI1158" s="177">
        <f>HLOOKUP(附加题模型!$E$2,历史数据!$B$3:$K$5000,ROW(A1156),)</f>
        <v>8.0407370106648202</v>
      </c>
      <c r="AJ1158" s="177">
        <f>HLOOKUP(附加题模型!$E$2,历史数据!$L$3:$U$5000,ROW(A1156),)</f>
        <v>8.14499292004135</v>
      </c>
    </row>
    <row r="1159" spans="1:36" x14ac:dyDescent="0.2">
      <c r="A1159" s="148">
        <v>38201</v>
      </c>
      <c r="B1159" s="137">
        <v>10.8527276654064</v>
      </c>
      <c r="C1159" s="137">
        <v>30.5429403117883</v>
      </c>
      <c r="D1159" s="137">
        <v>7.0278383885553399</v>
      </c>
      <c r="E1159" s="137">
        <v>5.5377127684235701</v>
      </c>
      <c r="F1159" s="137">
        <v>7.8171005287177202</v>
      </c>
      <c r="G1159" s="137">
        <v>20.744133828008401</v>
      </c>
      <c r="H1159" s="137">
        <v>3.5810491464016798</v>
      </c>
      <c r="I1159" s="137">
        <v>12.7898156115315</v>
      </c>
      <c r="J1159" s="137">
        <v>17.786161053316601</v>
      </c>
      <c r="K1159" s="137">
        <v>8.14499292004135</v>
      </c>
      <c r="L1159" s="137">
        <v>10.628960084676301</v>
      </c>
      <c r="M1159" s="137">
        <v>30.466773378342499</v>
      </c>
      <c r="N1159" s="137">
        <v>6.9845901523180798</v>
      </c>
      <c r="O1159" s="137">
        <v>5.4345896256223902</v>
      </c>
      <c r="P1159" s="137">
        <v>7.5256154242570599</v>
      </c>
      <c r="Q1159" s="137">
        <v>21.127608132927499</v>
      </c>
      <c r="R1159" s="137">
        <v>3.5506153009648398</v>
      </c>
      <c r="S1159" s="137">
        <v>12.535971942905601</v>
      </c>
      <c r="T1159" s="137">
        <v>17.611987817195399</v>
      </c>
      <c r="U1159" s="137">
        <v>8.0798329766810202</v>
      </c>
      <c r="V1159" s="1">
        <v>469008</v>
      </c>
      <c r="W1159" s="1">
        <v>314137</v>
      </c>
      <c r="X1159" s="1">
        <v>99699</v>
      </c>
      <c r="Y1159" s="1">
        <v>298370</v>
      </c>
      <c r="Z1159" s="1">
        <v>298200</v>
      </c>
      <c r="AA1159" s="1">
        <v>48080</v>
      </c>
      <c r="AB1159" s="1">
        <v>215410</v>
      </c>
      <c r="AC1159" s="1">
        <v>376969</v>
      </c>
      <c r="AD1159" s="1">
        <v>147360</v>
      </c>
      <c r="AE1159" s="1">
        <v>60700</v>
      </c>
      <c r="AH1159" s="136">
        <f t="shared" si="18"/>
        <v>38201</v>
      </c>
      <c r="AI1159" s="177">
        <f>HLOOKUP(附加题模型!$E$2,历史数据!$B$3:$K$5000,ROW(A1157),)</f>
        <v>8.14499292004135</v>
      </c>
      <c r="AJ1159" s="177">
        <f>HLOOKUP(附加题模型!$E$2,历史数据!$L$3:$U$5000,ROW(A1157),)</f>
        <v>8.0798329766810202</v>
      </c>
    </row>
    <row r="1160" spans="1:36" x14ac:dyDescent="0.2">
      <c r="A1160" s="148">
        <v>38202</v>
      </c>
      <c r="B1160" s="137">
        <v>10.740843875041399</v>
      </c>
      <c r="C1160" s="137">
        <v>30.466773378342499</v>
      </c>
      <c r="D1160" s="137">
        <v>6.9845901523180798</v>
      </c>
      <c r="E1160" s="137">
        <v>5.4139649970621502</v>
      </c>
      <c r="F1160" s="137">
        <v>7.4858674554669697</v>
      </c>
      <c r="G1160" s="137">
        <v>21.127608132927499</v>
      </c>
      <c r="H1160" s="137">
        <v>3.5506153009648398</v>
      </c>
      <c r="I1160" s="137">
        <v>12.496919070809399</v>
      </c>
      <c r="J1160" s="137">
        <v>17.4685510345073</v>
      </c>
      <c r="K1160" s="137">
        <v>7.9495130899603597</v>
      </c>
      <c r="L1160" s="137">
        <v>10.3492506087638</v>
      </c>
      <c r="M1160" s="137">
        <v>30.314439511450701</v>
      </c>
      <c r="N1160" s="137">
        <v>6.9954022113773897</v>
      </c>
      <c r="O1160" s="137">
        <v>5.4758388827428597</v>
      </c>
      <c r="P1160" s="137">
        <v>7.4726181325369403</v>
      </c>
      <c r="Q1160" s="137">
        <v>21.438039713100199</v>
      </c>
      <c r="R1160" s="137">
        <v>3.5911937615473</v>
      </c>
      <c r="S1160" s="137">
        <v>12.496919070809399</v>
      </c>
      <c r="T1160" s="137">
        <v>17.611987817195399</v>
      </c>
      <c r="U1160" s="137">
        <v>8.1319609313692798</v>
      </c>
      <c r="V1160" s="1">
        <v>624800</v>
      </c>
      <c r="W1160" s="1">
        <v>609792</v>
      </c>
      <c r="X1160" s="1">
        <v>70100</v>
      </c>
      <c r="Y1160" s="1">
        <v>167100</v>
      </c>
      <c r="Z1160" s="1">
        <v>56053</v>
      </c>
      <c r="AA1160" s="1">
        <v>100253</v>
      </c>
      <c r="AB1160" s="1">
        <v>207523</v>
      </c>
      <c r="AC1160" s="1">
        <v>217050</v>
      </c>
      <c r="AD1160" s="1">
        <v>248077</v>
      </c>
      <c r="AE1160" s="1">
        <v>34339</v>
      </c>
      <c r="AH1160" s="136">
        <f t="shared" si="18"/>
        <v>38202</v>
      </c>
      <c r="AI1160" s="177">
        <f>HLOOKUP(附加题模型!$E$2,历史数据!$B$3:$K$5000,ROW(A1158),)</f>
        <v>7.9495130899603597</v>
      </c>
      <c r="AJ1160" s="177">
        <f>HLOOKUP(附加题模型!$E$2,历史数据!$L$3:$U$5000,ROW(A1158),)</f>
        <v>8.1319609313692798</v>
      </c>
    </row>
    <row r="1161" spans="1:36" x14ac:dyDescent="0.2">
      <c r="A1161" s="148">
        <v>38203</v>
      </c>
      <c r="B1161" s="137">
        <v>10.405192503946299</v>
      </c>
      <c r="C1161" s="137">
        <v>30.162105644558999</v>
      </c>
      <c r="D1161" s="137">
        <v>6.9737780932587601</v>
      </c>
      <c r="E1161" s="137">
        <v>5.3727157399416798</v>
      </c>
      <c r="F1161" s="137">
        <v>7.5388647471870902</v>
      </c>
      <c r="G1161" s="137">
        <v>21.511082437846699</v>
      </c>
      <c r="H1161" s="137">
        <v>3.6013383766929099</v>
      </c>
      <c r="I1161" s="137">
        <v>12.594551251050101</v>
      </c>
      <c r="J1161" s="137">
        <v>17.714442661972502</v>
      </c>
      <c r="K1161" s="137">
        <v>8.2101528634016798</v>
      </c>
      <c r="L1161" s="137">
        <v>10.7128729274501</v>
      </c>
      <c r="M1161" s="137">
        <v>30.999941912463498</v>
      </c>
      <c r="N1161" s="137">
        <v>7.2008313335043903</v>
      </c>
      <c r="O1161" s="137">
        <v>5.6408359112247597</v>
      </c>
      <c r="P1161" s="137">
        <v>7.6846072994174204</v>
      </c>
      <c r="Q1161" s="137">
        <v>22.186727641751901</v>
      </c>
      <c r="R1161" s="137">
        <v>3.7230737584402802</v>
      </c>
      <c r="S1161" s="137">
        <v>12.9655535359647</v>
      </c>
      <c r="T1161" s="137">
        <v>17.4378145810742</v>
      </c>
      <c r="U1161" s="137">
        <v>8.3404727501223395</v>
      </c>
      <c r="V1161" s="1">
        <v>626041</v>
      </c>
      <c r="W1161" s="1">
        <v>1133237</v>
      </c>
      <c r="X1161" s="1">
        <v>332327</v>
      </c>
      <c r="Y1161" s="1">
        <v>272086</v>
      </c>
      <c r="Z1161" s="1">
        <v>251853</v>
      </c>
      <c r="AA1161" s="1">
        <v>407975</v>
      </c>
      <c r="AB1161" s="1">
        <v>823200</v>
      </c>
      <c r="AC1161" s="1">
        <v>461873</v>
      </c>
      <c r="AD1161" s="1">
        <v>394266</v>
      </c>
      <c r="AE1161" s="1">
        <v>196352</v>
      </c>
      <c r="AH1161" s="136">
        <f t="shared" si="18"/>
        <v>38203</v>
      </c>
      <c r="AI1161" s="177">
        <f>HLOOKUP(附加题模型!$E$2,历史数据!$B$3:$K$5000,ROW(A1159),)</f>
        <v>8.2101528634016798</v>
      </c>
      <c r="AJ1161" s="177">
        <f>HLOOKUP(附加题模型!$E$2,历史数据!$L$3:$U$5000,ROW(A1159),)</f>
        <v>8.3404727501223395</v>
      </c>
    </row>
    <row r="1162" spans="1:36" x14ac:dyDescent="0.2">
      <c r="A1162" s="148">
        <v>38204</v>
      </c>
      <c r="B1162" s="137">
        <v>10.7128729274501</v>
      </c>
      <c r="C1162" s="137">
        <v>30.619107245234201</v>
      </c>
      <c r="D1162" s="137">
        <v>7.2008313335043903</v>
      </c>
      <c r="E1162" s="137">
        <v>5.6305235969446397</v>
      </c>
      <c r="F1162" s="137">
        <v>7.6581086535573597</v>
      </c>
      <c r="G1162" s="137">
        <v>22.0954242358188</v>
      </c>
      <c r="H1162" s="137">
        <v>3.7027845281490501</v>
      </c>
      <c r="I1162" s="137">
        <v>12.867921355724</v>
      </c>
      <c r="J1162" s="137">
        <v>18.0013162273486</v>
      </c>
      <c r="K1162" s="137">
        <v>8.2753128067620096</v>
      </c>
      <c r="L1162" s="137">
        <v>10.5730181894938</v>
      </c>
      <c r="M1162" s="137">
        <v>30.923774979017601</v>
      </c>
      <c r="N1162" s="137">
        <v>7.0494625066739696</v>
      </c>
      <c r="O1162" s="137">
        <v>5.52740045414345</v>
      </c>
      <c r="P1162" s="137">
        <v>7.56536339304715</v>
      </c>
      <c r="Q1162" s="137">
        <v>21.7119499308996</v>
      </c>
      <c r="R1162" s="137">
        <v>3.6723506827122101</v>
      </c>
      <c r="S1162" s="137">
        <v>12.6336041231463</v>
      </c>
      <c r="T1162" s="137">
        <v>17.611987817195399</v>
      </c>
      <c r="U1162" s="137">
        <v>8.2883447954340799</v>
      </c>
      <c r="V1162" s="1">
        <v>282060</v>
      </c>
      <c r="W1162" s="1">
        <v>1203220</v>
      </c>
      <c r="X1162" s="1">
        <v>174806</v>
      </c>
      <c r="Y1162" s="1">
        <v>134800</v>
      </c>
      <c r="Z1162" s="1">
        <v>149311</v>
      </c>
      <c r="AA1162" s="1">
        <v>166780</v>
      </c>
      <c r="AB1162" s="1">
        <v>390795</v>
      </c>
      <c r="AC1162" s="1">
        <v>274700</v>
      </c>
      <c r="AD1162" s="1">
        <v>213682</v>
      </c>
      <c r="AE1162" s="1">
        <v>111200</v>
      </c>
      <c r="AH1162" s="136">
        <f t="shared" si="18"/>
        <v>38204</v>
      </c>
      <c r="AI1162" s="177">
        <f>HLOOKUP(附加题模型!$E$2,历史数据!$B$3:$K$5000,ROW(A1160),)</f>
        <v>8.2753128067620096</v>
      </c>
      <c r="AJ1162" s="177">
        <f>HLOOKUP(附加题模型!$E$2,历史数据!$L$3:$U$5000,ROW(A1160),)</f>
        <v>8.2883447954340799</v>
      </c>
    </row>
    <row r="1163" spans="1:36" x14ac:dyDescent="0.2">
      <c r="A1163" s="148">
        <v>38205</v>
      </c>
      <c r="B1163" s="137">
        <v>10.5730181894938</v>
      </c>
      <c r="C1163" s="137">
        <v>30.695274178679998</v>
      </c>
      <c r="D1163" s="137">
        <v>7.0602745657332902</v>
      </c>
      <c r="E1163" s="137">
        <v>5.5377127684235701</v>
      </c>
      <c r="F1163" s="137">
        <v>7.4196208408168101</v>
      </c>
      <c r="G1163" s="137">
        <v>21.547603800219999</v>
      </c>
      <c r="H1163" s="137">
        <v>3.6723506827122101</v>
      </c>
      <c r="I1163" s="137">
        <v>12.516445506857499</v>
      </c>
      <c r="J1163" s="137">
        <v>17.878370413616</v>
      </c>
      <c r="K1163" s="137">
        <v>8.14499292004135</v>
      </c>
      <c r="L1163" s="137">
        <v>10.5170762943113</v>
      </c>
      <c r="M1163" s="137">
        <v>30.771441112125899</v>
      </c>
      <c r="N1163" s="137">
        <v>7.0818986838519198</v>
      </c>
      <c r="O1163" s="137">
        <v>5.4449019399025103</v>
      </c>
      <c r="P1163" s="137">
        <v>7.4726181325369403</v>
      </c>
      <c r="Q1163" s="137">
        <v>21.8762960615793</v>
      </c>
      <c r="R1163" s="137">
        <v>3.7940860644595702</v>
      </c>
      <c r="S1163" s="137">
        <v>12.496919070809399</v>
      </c>
      <c r="T1163" s="137">
        <v>17.775915568838801</v>
      </c>
      <c r="U1163" s="137">
        <v>8.2101528634016798</v>
      </c>
      <c r="V1163" s="1">
        <v>282014</v>
      </c>
      <c r="W1163" s="1">
        <v>403566</v>
      </c>
      <c r="X1163" s="1">
        <v>85910</v>
      </c>
      <c r="Y1163" s="1">
        <v>214600</v>
      </c>
      <c r="Z1163" s="1">
        <v>193489</v>
      </c>
      <c r="AA1163" s="1">
        <v>74733</v>
      </c>
      <c r="AB1163" s="1">
        <v>1186730</v>
      </c>
      <c r="AC1163" s="1">
        <v>263610</v>
      </c>
      <c r="AD1163" s="1">
        <v>260800</v>
      </c>
      <c r="AE1163" s="1">
        <v>54850</v>
      </c>
      <c r="AH1163" s="136">
        <f t="shared" si="18"/>
        <v>38205</v>
      </c>
      <c r="AI1163" s="177">
        <f>HLOOKUP(附加题模型!$E$2,历史数据!$B$3:$K$5000,ROW(A1161),)</f>
        <v>8.14499292004135</v>
      </c>
      <c r="AJ1163" s="177">
        <f>HLOOKUP(附加题模型!$E$2,历史数据!$L$3:$U$5000,ROW(A1161),)</f>
        <v>8.2101528634016798</v>
      </c>
    </row>
    <row r="1164" spans="1:36" x14ac:dyDescent="0.2">
      <c r="A1164" s="148">
        <v>38208</v>
      </c>
      <c r="B1164" s="137">
        <v>10.7128729274501</v>
      </c>
      <c r="C1164" s="137">
        <v>30.8476080455717</v>
      </c>
      <c r="D1164" s="137">
        <v>7.0818986838519198</v>
      </c>
      <c r="E1164" s="137">
        <v>5.4449019399025103</v>
      </c>
      <c r="F1164" s="137">
        <v>7.39312219495676</v>
      </c>
      <c r="G1164" s="137">
        <v>21.5841251625932</v>
      </c>
      <c r="H1164" s="137">
        <v>3.8042306796051899</v>
      </c>
      <c r="I1164" s="137">
        <v>12.496919070809399</v>
      </c>
      <c r="J1164" s="137">
        <v>17.4378145810742</v>
      </c>
      <c r="K1164" s="137">
        <v>8.0277050219927499</v>
      </c>
      <c r="L1164" s="137">
        <v>10.628960084676301</v>
      </c>
      <c r="M1164" s="137">
        <v>30.5429403117883</v>
      </c>
      <c r="N1164" s="137">
        <v>7.11433486102987</v>
      </c>
      <c r="O1164" s="137">
        <v>5.4964635113030997</v>
      </c>
      <c r="P1164" s="137">
        <v>7.4461194866768796</v>
      </c>
      <c r="Q1164" s="137">
        <v>21.7119499308996</v>
      </c>
      <c r="R1164" s="137">
        <v>3.8245199098964102</v>
      </c>
      <c r="S1164" s="137">
        <v>12.535971942905601</v>
      </c>
      <c r="T1164" s="137">
        <v>17.550514910329099</v>
      </c>
      <c r="U1164" s="137">
        <v>8.0277050219927499</v>
      </c>
      <c r="V1164" s="1">
        <v>187240</v>
      </c>
      <c r="W1164" s="1">
        <v>514228</v>
      </c>
      <c r="X1164" s="1">
        <v>62635</v>
      </c>
      <c r="Y1164" s="1">
        <v>203895</v>
      </c>
      <c r="Z1164" s="1">
        <v>275808</v>
      </c>
      <c r="AA1164" s="1">
        <v>44474</v>
      </c>
      <c r="AB1164" s="1">
        <v>603626</v>
      </c>
      <c r="AC1164" s="1">
        <v>212400</v>
      </c>
      <c r="AD1164" s="1">
        <v>73000</v>
      </c>
      <c r="AE1164" s="1">
        <v>62700</v>
      </c>
      <c r="AH1164" s="136">
        <f t="shared" si="18"/>
        <v>38208</v>
      </c>
      <c r="AI1164" s="177">
        <f>HLOOKUP(附加题模型!$E$2,历史数据!$B$3:$K$5000,ROW(A1162),)</f>
        <v>8.0277050219927499</v>
      </c>
      <c r="AJ1164" s="177">
        <f>HLOOKUP(附加题模型!$E$2,历史数据!$L$3:$U$5000,ROW(A1162),)</f>
        <v>8.0277050219927499</v>
      </c>
    </row>
    <row r="1165" spans="1:36" x14ac:dyDescent="0.2">
      <c r="A1165" s="148">
        <v>38209</v>
      </c>
      <c r="B1165" s="137">
        <v>10.628960084676301</v>
      </c>
      <c r="C1165" s="137">
        <v>30.466773378342499</v>
      </c>
      <c r="D1165" s="137">
        <v>7.11433486102987</v>
      </c>
      <c r="E1165" s="137">
        <v>5.4964635113030997</v>
      </c>
      <c r="F1165" s="137">
        <v>7.4726181325369403</v>
      </c>
      <c r="G1165" s="137">
        <v>21.7119499308996</v>
      </c>
      <c r="H1165" s="137">
        <v>3.8143752947507998</v>
      </c>
      <c r="I1165" s="137">
        <v>12.5554983789538</v>
      </c>
      <c r="J1165" s="137">
        <v>17.734933630928001</v>
      </c>
      <c r="K1165" s="137">
        <v>8.0798329766810202</v>
      </c>
      <c r="L1165" s="137">
        <v>10.5170762943113</v>
      </c>
      <c r="M1165" s="137">
        <v>30.314439511450701</v>
      </c>
      <c r="N1165" s="137">
        <v>7.21164339256371</v>
      </c>
      <c r="O1165" s="137">
        <v>5.5170881398633398</v>
      </c>
      <c r="P1165" s="137">
        <v>7.5918620389072098</v>
      </c>
      <c r="Q1165" s="137">
        <v>21.839774699206</v>
      </c>
      <c r="R1165" s="137">
        <v>3.7839414493139598</v>
      </c>
      <c r="S1165" s="137">
        <v>12.5554983789538</v>
      </c>
      <c r="T1165" s="137">
        <v>17.4583055500296</v>
      </c>
      <c r="U1165" s="137">
        <v>8.0146730333206904</v>
      </c>
      <c r="V1165" s="1">
        <v>355614</v>
      </c>
      <c r="W1165" s="1">
        <v>234348</v>
      </c>
      <c r="X1165" s="1">
        <v>146777</v>
      </c>
      <c r="Y1165" s="1">
        <v>87700</v>
      </c>
      <c r="Z1165" s="1">
        <v>918927</v>
      </c>
      <c r="AA1165" s="1">
        <v>24351</v>
      </c>
      <c r="AB1165" s="1">
        <v>395119</v>
      </c>
      <c r="AC1165" s="1">
        <v>154540</v>
      </c>
      <c r="AD1165" s="1">
        <v>121900</v>
      </c>
      <c r="AE1165" s="1">
        <v>61500</v>
      </c>
      <c r="AH1165" s="136">
        <f t="shared" si="18"/>
        <v>38209</v>
      </c>
      <c r="AI1165" s="177">
        <f>HLOOKUP(附加题模型!$E$2,历史数据!$B$3:$K$5000,ROW(A1163),)</f>
        <v>8.0798329766810202</v>
      </c>
      <c r="AJ1165" s="177">
        <f>HLOOKUP(附加题模型!$E$2,历史数据!$L$3:$U$5000,ROW(A1163),)</f>
        <v>8.0146730333206904</v>
      </c>
    </row>
    <row r="1166" spans="1:36" x14ac:dyDescent="0.2">
      <c r="A1166" s="148">
        <v>38210</v>
      </c>
      <c r="B1166" s="137">
        <v>10.5450472419026</v>
      </c>
      <c r="C1166" s="137">
        <v>30.390606444896601</v>
      </c>
      <c r="D1166" s="137">
        <v>7.21164339256371</v>
      </c>
      <c r="E1166" s="137">
        <v>5.5067758255832198</v>
      </c>
      <c r="F1166" s="137">
        <v>7.67135797648739</v>
      </c>
      <c r="G1166" s="137">
        <v>21.8762960615793</v>
      </c>
      <c r="H1166" s="137">
        <v>3.7839414493139598</v>
      </c>
      <c r="I1166" s="137">
        <v>12.535971942905601</v>
      </c>
      <c r="J1166" s="137">
        <v>17.673460724061702</v>
      </c>
      <c r="K1166" s="137">
        <v>8.0407370106648202</v>
      </c>
      <c r="L1166" s="137">
        <v>10.433163451537601</v>
      </c>
      <c r="M1166" s="137">
        <v>29.1719355097629</v>
      </c>
      <c r="N1166" s="137">
        <v>7.1359589791484996</v>
      </c>
      <c r="O1166" s="137">
        <v>5.4036526827820301</v>
      </c>
      <c r="P1166" s="137">
        <v>7.5123661013270304</v>
      </c>
      <c r="Q1166" s="137">
        <v>21.237172220047299</v>
      </c>
      <c r="R1166" s="137">
        <v>3.7129291432946601</v>
      </c>
      <c r="S1166" s="137">
        <v>12.3407075824242</v>
      </c>
      <c r="T1166" s="137">
        <v>17.4378145810742</v>
      </c>
      <c r="U1166" s="137">
        <v>8.0537689993368904</v>
      </c>
      <c r="V1166" s="1">
        <v>363759</v>
      </c>
      <c r="W1166" s="1">
        <v>781306</v>
      </c>
      <c r="X1166" s="1">
        <v>156219</v>
      </c>
      <c r="Y1166" s="1">
        <v>153300</v>
      </c>
      <c r="Z1166" s="1">
        <v>235200</v>
      </c>
      <c r="AA1166" s="1">
        <v>56080</v>
      </c>
      <c r="AB1166" s="1">
        <v>347200</v>
      </c>
      <c r="AC1166" s="1">
        <v>248000</v>
      </c>
      <c r="AD1166" s="1">
        <v>113700</v>
      </c>
      <c r="AE1166" s="1">
        <v>36576</v>
      </c>
      <c r="AH1166" s="136">
        <f t="shared" si="18"/>
        <v>38210</v>
      </c>
      <c r="AI1166" s="177">
        <f>HLOOKUP(附加题模型!$E$2,历史数据!$B$3:$K$5000,ROW(A1164),)</f>
        <v>8.0407370106648202</v>
      </c>
      <c r="AJ1166" s="177">
        <f>HLOOKUP(附加题模型!$E$2,历史数据!$L$3:$U$5000,ROW(A1164),)</f>
        <v>8.0537689993368904</v>
      </c>
    </row>
    <row r="1167" spans="1:36" x14ac:dyDescent="0.2">
      <c r="A1167" s="148">
        <v>38211</v>
      </c>
      <c r="B1167" s="137">
        <v>10.3492506087638</v>
      </c>
      <c r="C1167" s="137">
        <v>29.095768576316999</v>
      </c>
      <c r="D1167" s="137">
        <v>7.0494625066739696</v>
      </c>
      <c r="E1167" s="137">
        <v>5.3727157399416798</v>
      </c>
      <c r="F1167" s="137">
        <v>7.5123661013270304</v>
      </c>
      <c r="G1167" s="137">
        <v>21.200650857673999</v>
      </c>
      <c r="H1167" s="137">
        <v>3.7129291432946601</v>
      </c>
      <c r="I1167" s="137">
        <v>12.262601838231699</v>
      </c>
      <c r="J1167" s="137">
        <v>17.571005879284499</v>
      </c>
      <c r="K1167" s="137">
        <v>8.0277050219927499</v>
      </c>
      <c r="L1167" s="137">
        <v>9.8457735521212495</v>
      </c>
      <c r="M1167" s="137">
        <v>28.181765374966801</v>
      </c>
      <c r="N1167" s="137">
        <v>7.0170263294960202</v>
      </c>
      <c r="O1167" s="137">
        <v>5.3211541685410904</v>
      </c>
      <c r="P1167" s="137">
        <v>7.4461194866768796</v>
      </c>
      <c r="Q1167" s="137">
        <v>20.798915871568301</v>
      </c>
      <c r="R1167" s="137">
        <v>3.62162760698414</v>
      </c>
      <c r="S1167" s="137">
        <v>12.3407075824242</v>
      </c>
      <c r="T1167" s="137">
        <v>17.273886829430701</v>
      </c>
      <c r="U1167" s="137">
        <v>7.9495130899603597</v>
      </c>
      <c r="V1167" s="1">
        <v>1346076</v>
      </c>
      <c r="W1167" s="1">
        <v>2713997</v>
      </c>
      <c r="X1167" s="1">
        <v>222582</v>
      </c>
      <c r="Y1167" s="1">
        <v>192750</v>
      </c>
      <c r="Z1167" s="1">
        <v>152753</v>
      </c>
      <c r="AA1167" s="1">
        <v>120650</v>
      </c>
      <c r="AB1167" s="1">
        <v>517321</v>
      </c>
      <c r="AC1167" s="1">
        <v>344702</v>
      </c>
      <c r="AD1167" s="1">
        <v>92600</v>
      </c>
      <c r="AE1167" s="1">
        <v>79900</v>
      </c>
      <c r="AH1167" s="136">
        <f t="shared" si="18"/>
        <v>38211</v>
      </c>
      <c r="AI1167" s="177">
        <f>HLOOKUP(附加题模型!$E$2,历史数据!$B$3:$K$5000,ROW(A1165),)</f>
        <v>8.0277050219927499</v>
      </c>
      <c r="AJ1167" s="177">
        <f>HLOOKUP(附加题模型!$E$2,历史数据!$L$3:$U$5000,ROW(A1165),)</f>
        <v>7.9495130899603597</v>
      </c>
    </row>
    <row r="1168" spans="1:36" x14ac:dyDescent="0.2">
      <c r="A1168" s="148">
        <v>38212</v>
      </c>
      <c r="B1168" s="137">
        <v>9.8457735521212495</v>
      </c>
      <c r="C1168" s="137">
        <v>28.029431508075099</v>
      </c>
      <c r="D1168" s="137">
        <v>7.0278383885553399</v>
      </c>
      <c r="E1168" s="137">
        <v>5.3211541685410904</v>
      </c>
      <c r="F1168" s="137">
        <v>7.3666235490966896</v>
      </c>
      <c r="G1168" s="137">
        <v>20.780655190381601</v>
      </c>
      <c r="H1168" s="137">
        <v>3.6114829918385198</v>
      </c>
      <c r="I1168" s="137">
        <v>12.3407075824242</v>
      </c>
      <c r="J1168" s="137">
        <v>17.3968326431633</v>
      </c>
      <c r="K1168" s="137">
        <v>7.7279692825352297</v>
      </c>
      <c r="L1168" s="137">
        <v>9.9296863948950094</v>
      </c>
      <c r="M1168" s="137">
        <v>27.420096040508199</v>
      </c>
      <c r="N1168" s="137">
        <v>7.0710866247926001</v>
      </c>
      <c r="O1168" s="137">
        <v>5.3520911113814398</v>
      </c>
      <c r="P1168" s="137">
        <v>7.3798728720267297</v>
      </c>
      <c r="Q1168" s="137">
        <v>20.926740639874598</v>
      </c>
      <c r="R1168" s="137">
        <v>3.7535076038771198</v>
      </c>
      <c r="S1168" s="137">
        <v>12.3992868905687</v>
      </c>
      <c r="T1168" s="137">
        <v>17.263641344953001</v>
      </c>
      <c r="U1168" s="137">
        <v>7.9234491126162201</v>
      </c>
      <c r="V1168" s="1">
        <v>700758</v>
      </c>
      <c r="W1168" s="1">
        <v>546600</v>
      </c>
      <c r="X1168" s="1">
        <v>79731</v>
      </c>
      <c r="Y1168" s="1">
        <v>91600</v>
      </c>
      <c r="Z1168" s="1">
        <v>177200</v>
      </c>
      <c r="AA1168" s="1">
        <v>62009</v>
      </c>
      <c r="AB1168" s="1">
        <v>616399</v>
      </c>
      <c r="AC1168" s="1">
        <v>125360</v>
      </c>
      <c r="AD1168" s="1">
        <v>86100</v>
      </c>
      <c r="AE1168" s="1">
        <v>21890</v>
      </c>
      <c r="AH1168" s="136">
        <f t="shared" si="18"/>
        <v>38212</v>
      </c>
      <c r="AI1168" s="177">
        <f>HLOOKUP(附加题模型!$E$2,历史数据!$B$3:$K$5000,ROW(A1166),)</f>
        <v>7.7279692825352297</v>
      </c>
      <c r="AJ1168" s="177">
        <f>HLOOKUP(附加题模型!$E$2,历史数据!$L$3:$U$5000,ROW(A1166),)</f>
        <v>7.9234491126162201</v>
      </c>
    </row>
    <row r="1169" spans="1:36" x14ac:dyDescent="0.2">
      <c r="A1169" s="148">
        <v>38215</v>
      </c>
      <c r="B1169" s="137">
        <v>10.013599237668799</v>
      </c>
      <c r="C1169" s="137">
        <v>27.420096040508199</v>
      </c>
      <c r="D1169" s="137">
        <v>7.0927107429112404</v>
      </c>
      <c r="E1169" s="137">
        <v>5.3520911113814398</v>
      </c>
      <c r="F1169" s="137">
        <v>7.3401249032366396</v>
      </c>
      <c r="G1169" s="137">
        <v>20.926740639874598</v>
      </c>
      <c r="H1169" s="137">
        <v>3.7433629887315001</v>
      </c>
      <c r="I1169" s="137">
        <v>12.3407075824242</v>
      </c>
      <c r="J1169" s="137">
        <v>16.9460313261438</v>
      </c>
      <c r="K1169" s="137">
        <v>7.9234491126162201</v>
      </c>
      <c r="L1169" s="137">
        <v>9.8178026045299909</v>
      </c>
      <c r="M1169" s="137">
        <v>28.257932308412599</v>
      </c>
      <c r="N1169" s="137">
        <v>6.9305298570214999</v>
      </c>
      <c r="O1169" s="137">
        <v>5.2799049114206102</v>
      </c>
      <c r="P1169" s="137">
        <v>7.1943823510063103</v>
      </c>
      <c r="Q1169" s="137">
        <v>20.671091103261901</v>
      </c>
      <c r="R1169" s="137">
        <v>3.8143752947507998</v>
      </c>
      <c r="S1169" s="137">
        <v>11.6768087567875</v>
      </c>
      <c r="T1169" s="137">
        <v>17.058731655398699</v>
      </c>
      <c r="U1169" s="137">
        <v>7.8582891692558903</v>
      </c>
      <c r="V1169" s="1">
        <v>786609</v>
      </c>
      <c r="W1169" s="1">
        <v>1828085</v>
      </c>
      <c r="X1169" s="1">
        <v>171293</v>
      </c>
      <c r="Y1169" s="1">
        <v>121430</v>
      </c>
      <c r="Z1169" s="1">
        <v>145010</v>
      </c>
      <c r="AA1169" s="1">
        <v>45460</v>
      </c>
      <c r="AB1169" s="1">
        <v>1025419</v>
      </c>
      <c r="AC1169" s="1">
        <v>545700</v>
      </c>
      <c r="AD1169" s="1">
        <v>72100</v>
      </c>
      <c r="AE1169" s="1">
        <v>57500</v>
      </c>
      <c r="AH1169" s="136">
        <f t="shared" si="18"/>
        <v>38215</v>
      </c>
      <c r="AI1169" s="177">
        <f>HLOOKUP(附加题模型!$E$2,历史数据!$B$3:$K$5000,ROW(A1167),)</f>
        <v>7.9234491126162201</v>
      </c>
      <c r="AJ1169" s="177">
        <f>HLOOKUP(附加题模型!$E$2,历史数据!$L$3:$U$5000,ROW(A1167),)</f>
        <v>7.8582891692558903</v>
      </c>
    </row>
    <row r="1170" spans="1:36" x14ac:dyDescent="0.2">
      <c r="A1170" s="148">
        <v>38216</v>
      </c>
      <c r="B1170" s="137">
        <v>9.7898316569387394</v>
      </c>
      <c r="C1170" s="137">
        <v>27.8009307077375</v>
      </c>
      <c r="D1170" s="137">
        <v>6.9197177979621802</v>
      </c>
      <c r="E1170" s="137">
        <v>5.2799049114206102</v>
      </c>
      <c r="F1170" s="137">
        <v>7.1413850592861801</v>
      </c>
      <c r="G1170" s="137">
        <v>20.725873146821701</v>
      </c>
      <c r="H1170" s="137">
        <v>3.8042306796051899</v>
      </c>
      <c r="I1170" s="137">
        <v>11.5987030125949</v>
      </c>
      <c r="J1170" s="137">
        <v>16.9665222950992</v>
      </c>
      <c r="K1170" s="137">
        <v>7.8452571805838298</v>
      </c>
      <c r="L1170" s="137">
        <v>9.9017154473037508</v>
      </c>
      <c r="M1170" s="137">
        <v>28.257932308412599</v>
      </c>
      <c r="N1170" s="137">
        <v>6.9954022113773897</v>
      </c>
      <c r="O1170" s="137">
        <v>5.1870940828995504</v>
      </c>
      <c r="P1170" s="137">
        <v>7.03539047584594</v>
      </c>
      <c r="Q1170" s="137">
        <v>20.671091103261901</v>
      </c>
      <c r="R1170" s="137">
        <v>3.8346645250420299</v>
      </c>
      <c r="S1170" s="137">
        <v>11.3448593439691</v>
      </c>
      <c r="T1170" s="137">
        <v>17.109959077787199</v>
      </c>
      <c r="U1170" s="137">
        <v>7.8191932032396902</v>
      </c>
      <c r="V1170" s="1">
        <v>456003</v>
      </c>
      <c r="W1170" s="1">
        <v>1297849</v>
      </c>
      <c r="X1170" s="1">
        <v>125900</v>
      </c>
      <c r="Y1170" s="1">
        <v>205300</v>
      </c>
      <c r="Z1170" s="1">
        <v>135281</v>
      </c>
      <c r="AA1170" s="1">
        <v>45272</v>
      </c>
      <c r="AB1170" s="1">
        <v>1098654</v>
      </c>
      <c r="AC1170" s="1">
        <v>588641</v>
      </c>
      <c r="AD1170" s="1">
        <v>83650</v>
      </c>
      <c r="AE1170" s="1">
        <v>36900</v>
      </c>
      <c r="AH1170" s="136">
        <f t="shared" si="18"/>
        <v>38216</v>
      </c>
      <c r="AI1170" s="177">
        <f>HLOOKUP(附加题模型!$E$2,历史数据!$B$3:$K$5000,ROW(A1168),)</f>
        <v>7.8452571805838298</v>
      </c>
      <c r="AJ1170" s="177">
        <f>HLOOKUP(附加题模型!$E$2,历史数据!$L$3:$U$5000,ROW(A1168),)</f>
        <v>7.8191932032396902</v>
      </c>
    </row>
    <row r="1171" spans="1:36" x14ac:dyDescent="0.2">
      <c r="A1171" s="148">
        <v>38217</v>
      </c>
      <c r="B1171" s="137">
        <v>9.9017154473037508</v>
      </c>
      <c r="C1171" s="137">
        <v>28.181765374966801</v>
      </c>
      <c r="D1171" s="137">
        <v>7.0710866247926001</v>
      </c>
      <c r="E1171" s="137">
        <v>5.1767817686194304</v>
      </c>
      <c r="F1171" s="137">
        <v>6.9956425070558597</v>
      </c>
      <c r="G1171" s="137">
        <v>20.634569740888601</v>
      </c>
      <c r="H1171" s="137">
        <v>3.85495375533326</v>
      </c>
      <c r="I1171" s="137">
        <v>10.9348041869582</v>
      </c>
      <c r="J1171" s="137">
        <v>16.597684853901399</v>
      </c>
      <c r="K1171" s="137">
        <v>7.8191932032396902</v>
      </c>
      <c r="L1171" s="137">
        <v>10.1254830280338</v>
      </c>
      <c r="M1171" s="137">
        <v>27.724763774291599</v>
      </c>
      <c r="N1171" s="137">
        <v>7.2332675106823396</v>
      </c>
      <c r="O1171" s="137">
        <v>5.1870940828995504</v>
      </c>
      <c r="P1171" s="137">
        <v>7.0088918299858802</v>
      </c>
      <c r="Q1171" s="137">
        <v>20.798915871568301</v>
      </c>
      <c r="R1171" s="137">
        <v>3.7535076038771198</v>
      </c>
      <c r="S1171" s="137">
        <v>11.0129099311507</v>
      </c>
      <c r="T1171" s="137">
        <v>17.089468108831799</v>
      </c>
      <c r="U1171" s="137">
        <v>7.8452571805838298</v>
      </c>
      <c r="V1171" s="1">
        <v>973501</v>
      </c>
      <c r="W1171" s="1">
        <v>2099065</v>
      </c>
      <c r="X1171" s="1">
        <v>380117</v>
      </c>
      <c r="Y1171" s="1">
        <v>130988</v>
      </c>
      <c r="Z1171" s="1">
        <v>147152</v>
      </c>
      <c r="AA1171" s="1">
        <v>30698</v>
      </c>
      <c r="AB1171" s="1">
        <v>599303</v>
      </c>
      <c r="AC1171" s="1">
        <v>384420</v>
      </c>
      <c r="AD1171" s="1">
        <v>117260</v>
      </c>
      <c r="AE1171" s="1">
        <v>37400</v>
      </c>
      <c r="AH1171" s="136">
        <f t="shared" si="18"/>
        <v>38217</v>
      </c>
      <c r="AI1171" s="177">
        <f>HLOOKUP(附加题模型!$E$2,历史数据!$B$3:$K$5000,ROW(A1169),)</f>
        <v>7.8191932032396902</v>
      </c>
      <c r="AJ1171" s="177">
        <f>HLOOKUP(附加题模型!$E$2,历史数据!$L$3:$U$5000,ROW(A1169),)</f>
        <v>7.8452571805838298</v>
      </c>
    </row>
    <row r="1172" spans="1:36" x14ac:dyDescent="0.2">
      <c r="A1172" s="148">
        <v>38218</v>
      </c>
      <c r="B1172" s="137">
        <v>10.2093958708075</v>
      </c>
      <c r="C1172" s="137">
        <v>27.572429907399901</v>
      </c>
      <c r="D1172" s="137">
        <v>7.2224554516230297</v>
      </c>
      <c r="E1172" s="137">
        <v>5.1664694543393104</v>
      </c>
      <c r="F1172" s="137">
        <v>6.9028972465456402</v>
      </c>
      <c r="G1172" s="137">
        <v>20.817176552754901</v>
      </c>
      <c r="H1172" s="137">
        <v>3.7332183735858901</v>
      </c>
      <c r="I1172" s="137">
        <v>11.0129099311507</v>
      </c>
      <c r="J1172" s="137">
        <v>17.007504233010099</v>
      </c>
      <c r="K1172" s="137">
        <v>7.8191932032396902</v>
      </c>
      <c r="L1172" s="137">
        <v>10.1254830280338</v>
      </c>
      <c r="M1172" s="137">
        <v>26.353758972266199</v>
      </c>
      <c r="N1172" s="137">
        <v>7.3413881012755002</v>
      </c>
      <c r="O1172" s="137">
        <v>5.0117847401375304</v>
      </c>
      <c r="P1172" s="137">
        <v>6.7174067255252199</v>
      </c>
      <c r="Q1172" s="137">
        <v>20.3971808854625</v>
      </c>
      <c r="R1172" s="137">
        <v>3.7433629887315001</v>
      </c>
      <c r="S1172" s="137">
        <v>11.051962803246999</v>
      </c>
      <c r="T1172" s="137">
        <v>16.8333309968889</v>
      </c>
      <c r="U1172" s="137">
        <v>7.5585534297983701</v>
      </c>
      <c r="V1172" s="1">
        <v>878030</v>
      </c>
      <c r="W1172" s="1">
        <v>1415200</v>
      </c>
      <c r="X1172" s="1">
        <v>882898</v>
      </c>
      <c r="Y1172" s="1">
        <v>208750</v>
      </c>
      <c r="Z1172" s="1">
        <v>179900</v>
      </c>
      <c r="AA1172" s="1">
        <v>51544</v>
      </c>
      <c r="AB1172" s="1">
        <v>750168</v>
      </c>
      <c r="AC1172" s="1">
        <v>427795</v>
      </c>
      <c r="AD1172" s="1">
        <v>45602</v>
      </c>
      <c r="AE1172" s="1">
        <v>133900</v>
      </c>
      <c r="AH1172" s="136">
        <f t="shared" si="18"/>
        <v>38218</v>
      </c>
      <c r="AI1172" s="177">
        <f>HLOOKUP(附加题模型!$E$2,历史数据!$B$3:$K$5000,ROW(A1170),)</f>
        <v>7.8191932032396902</v>
      </c>
      <c r="AJ1172" s="177">
        <f>HLOOKUP(附加题模型!$E$2,历史数据!$L$3:$U$5000,ROW(A1170),)</f>
        <v>7.5585534297983701</v>
      </c>
    </row>
    <row r="1173" spans="1:36" x14ac:dyDescent="0.2">
      <c r="A1173" s="148">
        <v>38219</v>
      </c>
      <c r="B1173" s="137">
        <v>10.1814249232163</v>
      </c>
      <c r="C1173" s="137">
        <v>25.8967573715911</v>
      </c>
      <c r="D1173" s="137">
        <v>7.3413881012755002</v>
      </c>
      <c r="E1173" s="137">
        <v>5.0324093686977696</v>
      </c>
      <c r="F1173" s="137">
        <v>6.75715469431531</v>
      </c>
      <c r="G1173" s="137">
        <v>20.2693561171561</v>
      </c>
      <c r="H1173" s="137">
        <v>3.7027845281490501</v>
      </c>
      <c r="I1173" s="137">
        <v>11.032436367198899</v>
      </c>
      <c r="J1173" s="137">
        <v>16.9562768106215</v>
      </c>
      <c r="K1173" s="137">
        <v>7.48036149776597</v>
      </c>
      <c r="L1173" s="137">
        <v>9.9296863948950094</v>
      </c>
      <c r="M1173" s="137">
        <v>25.0589211036867</v>
      </c>
      <c r="N1173" s="137">
        <v>7.4603207509279796</v>
      </c>
      <c r="O1173" s="137">
        <v>5.0530339972580096</v>
      </c>
      <c r="P1173" s="137">
        <v>6.9028972465456402</v>
      </c>
      <c r="Q1173" s="137">
        <v>20.598048378515401</v>
      </c>
      <c r="R1173" s="137">
        <v>3.85495375533326</v>
      </c>
      <c r="S1173" s="137">
        <v>11.051962803246999</v>
      </c>
      <c r="T1173" s="137">
        <v>16.720630667634001</v>
      </c>
      <c r="U1173" s="137">
        <v>7.4152015544056402</v>
      </c>
      <c r="V1173" s="1">
        <v>1558090</v>
      </c>
      <c r="W1173" s="1">
        <v>2124701</v>
      </c>
      <c r="X1173" s="1">
        <v>1375637</v>
      </c>
      <c r="Y1173" s="1">
        <v>201780</v>
      </c>
      <c r="Z1173" s="1">
        <v>131207</v>
      </c>
      <c r="AA1173" s="1">
        <v>40712</v>
      </c>
      <c r="AB1173" s="1">
        <v>1294621</v>
      </c>
      <c r="AC1173" s="1">
        <v>256264</v>
      </c>
      <c r="AD1173" s="1">
        <v>42500</v>
      </c>
      <c r="AE1173" s="1">
        <v>182600</v>
      </c>
      <c r="AH1173" s="136">
        <f t="shared" si="18"/>
        <v>38219</v>
      </c>
      <c r="AI1173" s="177">
        <f>HLOOKUP(附加题模型!$E$2,历史数据!$B$3:$K$5000,ROW(A1171),)</f>
        <v>7.48036149776597</v>
      </c>
      <c r="AJ1173" s="177">
        <f>HLOOKUP(附加题模型!$E$2,历史数据!$L$3:$U$5000,ROW(A1171),)</f>
        <v>7.4152015544056402</v>
      </c>
    </row>
    <row r="1174" spans="1:36" x14ac:dyDescent="0.2">
      <c r="A1174" s="148">
        <v>38222</v>
      </c>
      <c r="B1174" s="137">
        <v>9.7898316569387394</v>
      </c>
      <c r="C1174" s="137">
        <v>24.7542533699032</v>
      </c>
      <c r="D1174" s="137">
        <v>7.4819448690466102</v>
      </c>
      <c r="E1174" s="137">
        <v>5.0014724258574201</v>
      </c>
      <c r="F1174" s="137">
        <v>6.8366506318954903</v>
      </c>
      <c r="G1174" s="137">
        <v>20.561527016142101</v>
      </c>
      <c r="H1174" s="137">
        <v>3.85495375533326</v>
      </c>
      <c r="I1174" s="137">
        <v>11.051962803246999</v>
      </c>
      <c r="J1174" s="137">
        <v>16.802594543455701</v>
      </c>
      <c r="K1174" s="137">
        <v>7.4021695657335798</v>
      </c>
      <c r="L1174" s="137">
        <v>9.8457735521212495</v>
      </c>
      <c r="M1174" s="137">
        <v>24.982754170240799</v>
      </c>
      <c r="N1174" s="137">
        <v>7.5035689871652398</v>
      </c>
      <c r="O1174" s="137">
        <v>5.0427216829778896</v>
      </c>
      <c r="P1174" s="137">
        <v>6.8498999548255197</v>
      </c>
      <c r="Q1174" s="137">
        <v>19.922403174610199</v>
      </c>
      <c r="R1174" s="137">
        <v>4.0172675976630803</v>
      </c>
      <c r="S1174" s="137">
        <v>10.915277750910001</v>
      </c>
      <c r="T1174" s="137">
        <v>16.566948400468199</v>
      </c>
      <c r="U1174" s="137">
        <v>7.2066897356525903</v>
      </c>
      <c r="V1174" s="1">
        <v>702904</v>
      </c>
      <c r="W1174" s="1">
        <v>774914</v>
      </c>
      <c r="X1174" s="1">
        <v>903657</v>
      </c>
      <c r="Y1174" s="1">
        <v>207939</v>
      </c>
      <c r="Z1174" s="1">
        <v>178400</v>
      </c>
      <c r="AA1174" s="1">
        <v>51320</v>
      </c>
      <c r="AB1174" s="1">
        <v>3233516</v>
      </c>
      <c r="AC1174" s="1">
        <v>125750</v>
      </c>
      <c r="AD1174" s="1">
        <v>66900</v>
      </c>
      <c r="AE1174" s="1">
        <v>69200</v>
      </c>
      <c r="AH1174" s="136">
        <f t="shared" si="18"/>
        <v>38222</v>
      </c>
      <c r="AI1174" s="177">
        <f>HLOOKUP(附加题模型!$E$2,历史数据!$B$3:$K$5000,ROW(A1172),)</f>
        <v>7.4021695657335798</v>
      </c>
      <c r="AJ1174" s="177">
        <f>HLOOKUP(附加题模型!$E$2,历史数据!$L$3:$U$5000,ROW(A1172),)</f>
        <v>7.2066897356525903</v>
      </c>
    </row>
    <row r="1175" spans="1:36" x14ac:dyDescent="0.2">
      <c r="A1175" s="148">
        <v>38223</v>
      </c>
      <c r="B1175" s="137">
        <v>9.7898316569387394</v>
      </c>
      <c r="C1175" s="137">
        <v>24.7542533699032</v>
      </c>
      <c r="D1175" s="137">
        <v>7.4603207509279796</v>
      </c>
      <c r="E1175" s="137">
        <v>5.0427216829778896</v>
      </c>
      <c r="F1175" s="137">
        <v>6.7306560484552502</v>
      </c>
      <c r="G1175" s="137">
        <v>19.538928869690999</v>
      </c>
      <c r="H1175" s="137">
        <v>3.9969783673718502</v>
      </c>
      <c r="I1175" s="137">
        <v>11.305806471872801</v>
      </c>
      <c r="J1175" s="137">
        <v>16.597684853901399</v>
      </c>
      <c r="K1175" s="137">
        <v>7.2066897356525903</v>
      </c>
      <c r="L1175" s="137">
        <v>10.097512080442501</v>
      </c>
      <c r="M1175" s="137">
        <v>25.439755770915902</v>
      </c>
      <c r="N1175" s="137">
        <v>7.4819448690466102</v>
      </c>
      <c r="O1175" s="137">
        <v>5.2077187114597798</v>
      </c>
      <c r="P1175" s="137">
        <v>7.0088918299858802</v>
      </c>
      <c r="Q1175" s="137">
        <v>20.2328347547828</v>
      </c>
      <c r="R1175" s="137">
        <v>4.1085691339736004</v>
      </c>
      <c r="S1175" s="137">
        <v>11.3448593439691</v>
      </c>
      <c r="T1175" s="137">
        <v>16.515720978079699</v>
      </c>
      <c r="U1175" s="137">
        <v>7.37610558838945</v>
      </c>
      <c r="V1175" s="1">
        <v>1094382</v>
      </c>
      <c r="W1175" s="1">
        <v>1180740</v>
      </c>
      <c r="X1175" s="1">
        <v>645849</v>
      </c>
      <c r="Y1175" s="1">
        <v>248523</v>
      </c>
      <c r="Z1175" s="1">
        <v>235243</v>
      </c>
      <c r="AA1175" s="1">
        <v>35004</v>
      </c>
      <c r="AB1175" s="1">
        <v>5359780</v>
      </c>
      <c r="AC1175" s="1">
        <v>704806</v>
      </c>
      <c r="AD1175" s="1">
        <v>41455</v>
      </c>
      <c r="AE1175" s="1">
        <v>62300</v>
      </c>
      <c r="AH1175" s="136">
        <f t="shared" si="18"/>
        <v>38223</v>
      </c>
      <c r="AI1175" s="177">
        <f>HLOOKUP(附加题模型!$E$2,历史数据!$B$3:$K$5000,ROW(A1173),)</f>
        <v>7.2066897356525903</v>
      </c>
      <c r="AJ1175" s="177">
        <f>HLOOKUP(附加题模型!$E$2,历史数据!$L$3:$U$5000,ROW(A1173),)</f>
        <v>7.37610558838945</v>
      </c>
    </row>
    <row r="1176" spans="1:36" x14ac:dyDescent="0.2">
      <c r="A1176" s="148">
        <v>38224</v>
      </c>
      <c r="B1176" s="137">
        <v>10.097512080442501</v>
      </c>
      <c r="C1176" s="137">
        <v>25.3635888374701</v>
      </c>
      <c r="D1176" s="137">
        <v>7.4603207509279796</v>
      </c>
      <c r="E1176" s="137">
        <v>5.2077187114597798</v>
      </c>
      <c r="F1176" s="137">
        <v>7.0088918299858802</v>
      </c>
      <c r="G1176" s="137">
        <v>19.9589245369834</v>
      </c>
      <c r="H1176" s="137">
        <v>4.09842451882799</v>
      </c>
      <c r="I1176" s="137">
        <v>11.325332907921</v>
      </c>
      <c r="J1176" s="137">
        <v>16.8845584192775</v>
      </c>
      <c r="K1176" s="137">
        <v>7.4152015544056402</v>
      </c>
      <c r="L1176" s="137">
        <v>10.1814249232163</v>
      </c>
      <c r="M1176" s="137">
        <v>25.744423504699402</v>
      </c>
      <c r="N1176" s="137">
        <v>7.5576292824618196</v>
      </c>
      <c r="O1176" s="137">
        <v>5.1767817686194304</v>
      </c>
      <c r="P1176" s="137">
        <v>6.9823931841258204</v>
      </c>
      <c r="Q1176" s="137">
        <v>20.506744972582201</v>
      </c>
      <c r="R1176" s="137">
        <v>4.0172675976630803</v>
      </c>
      <c r="S1176" s="137">
        <v>11.2472271637284</v>
      </c>
      <c r="T1176" s="137">
        <v>16.720630667634001</v>
      </c>
      <c r="U1176" s="137">
        <v>7.3500416110453104</v>
      </c>
      <c r="V1176" s="1">
        <v>387960</v>
      </c>
      <c r="W1176" s="1">
        <v>2170254</v>
      </c>
      <c r="X1176" s="1">
        <v>511020</v>
      </c>
      <c r="Y1176" s="1">
        <v>107000</v>
      </c>
      <c r="Z1176" s="1">
        <v>163069</v>
      </c>
      <c r="AA1176" s="1">
        <v>48120</v>
      </c>
      <c r="AB1176" s="1">
        <v>2253247</v>
      </c>
      <c r="AC1176" s="1">
        <v>279030</v>
      </c>
      <c r="AD1176" s="1">
        <v>10100</v>
      </c>
      <c r="AE1176" s="1">
        <v>42800</v>
      </c>
      <c r="AH1176" s="136">
        <f t="shared" si="18"/>
        <v>38224</v>
      </c>
      <c r="AI1176" s="177">
        <f>HLOOKUP(附加题模型!$E$2,历史数据!$B$3:$K$5000,ROW(A1174),)</f>
        <v>7.4152015544056402</v>
      </c>
      <c r="AJ1176" s="177">
        <f>HLOOKUP(附加题模型!$E$2,历史数据!$L$3:$U$5000,ROW(A1174),)</f>
        <v>7.3500416110453104</v>
      </c>
    </row>
    <row r="1177" spans="1:36" x14ac:dyDescent="0.2">
      <c r="A1177" s="148">
        <v>38225</v>
      </c>
      <c r="B1177" s="137">
        <v>10.069541132851301</v>
      </c>
      <c r="C1177" s="137">
        <v>25.515922704361799</v>
      </c>
      <c r="D1177" s="137">
        <v>7.5468172234024999</v>
      </c>
      <c r="E1177" s="137">
        <v>5.1767817686194304</v>
      </c>
      <c r="F1177" s="137">
        <v>6.9956425070558597</v>
      </c>
      <c r="G1177" s="137">
        <v>20.0867493052898</v>
      </c>
      <c r="H1177" s="137">
        <v>3.9665445219350102</v>
      </c>
      <c r="I1177" s="137">
        <v>11.364385780017299</v>
      </c>
      <c r="J1177" s="137">
        <v>16.700139698678601</v>
      </c>
      <c r="K1177" s="137">
        <v>7.3500416110453104</v>
      </c>
      <c r="L1177" s="137">
        <v>10.013599237668799</v>
      </c>
      <c r="M1177" s="137">
        <v>24.982754170240799</v>
      </c>
      <c r="N1177" s="137">
        <v>7.5900654596397699</v>
      </c>
      <c r="O1177" s="137">
        <v>5.11490788293872</v>
      </c>
      <c r="P1177" s="137">
        <v>6.9823931841258204</v>
      </c>
      <c r="Q1177" s="137">
        <v>20.2328347547828</v>
      </c>
      <c r="R1177" s="137">
        <v>4.0172675976630803</v>
      </c>
      <c r="S1177" s="137">
        <v>11.051962803246999</v>
      </c>
      <c r="T1177" s="137">
        <v>16.648912276290002</v>
      </c>
      <c r="U1177" s="137">
        <v>7.2588176903408499</v>
      </c>
      <c r="V1177" s="1">
        <v>242200</v>
      </c>
      <c r="W1177" s="1">
        <v>669240</v>
      </c>
      <c r="X1177" s="1">
        <v>659989</v>
      </c>
      <c r="Y1177" s="1">
        <v>85910</v>
      </c>
      <c r="Z1177" s="1">
        <v>203700</v>
      </c>
      <c r="AA1177" s="1">
        <v>13080</v>
      </c>
      <c r="AB1177" s="1">
        <v>1033530</v>
      </c>
      <c r="AC1177" s="1">
        <v>146720</v>
      </c>
      <c r="AD1177" s="1">
        <v>46900</v>
      </c>
      <c r="AE1177" s="1">
        <v>30020</v>
      </c>
      <c r="AH1177" s="136">
        <f t="shared" si="18"/>
        <v>38225</v>
      </c>
      <c r="AI1177" s="177">
        <f>HLOOKUP(附加题模型!$E$2,历史数据!$B$3:$K$5000,ROW(A1175),)</f>
        <v>7.3500416110453104</v>
      </c>
      <c r="AJ1177" s="177">
        <f>HLOOKUP(附加题模型!$E$2,历史数据!$L$3:$U$5000,ROW(A1175),)</f>
        <v>7.2588176903408499</v>
      </c>
    </row>
    <row r="1178" spans="1:36" x14ac:dyDescent="0.2">
      <c r="A1178" s="148">
        <v>38226</v>
      </c>
      <c r="B1178" s="137">
        <v>10.041570185259999</v>
      </c>
      <c r="C1178" s="137">
        <v>24.982754170240799</v>
      </c>
      <c r="D1178" s="137">
        <v>7.5900654596397699</v>
      </c>
      <c r="E1178" s="137">
        <v>5.12522019721884</v>
      </c>
      <c r="F1178" s="137">
        <v>6.8896479236156098</v>
      </c>
      <c r="G1178" s="137">
        <v>20.123270667663</v>
      </c>
      <c r="H1178" s="137">
        <v>4.0172675976630803</v>
      </c>
      <c r="I1178" s="137">
        <v>11.0714892392952</v>
      </c>
      <c r="J1178" s="137">
        <v>16.587439369423699</v>
      </c>
      <c r="K1178" s="137">
        <v>7.2588176903408499</v>
      </c>
      <c r="L1178" s="137">
        <v>10.153453975625</v>
      </c>
      <c r="M1178" s="137">
        <v>24.7542533699032</v>
      </c>
      <c r="N1178" s="137">
        <v>7.5792534005804502</v>
      </c>
      <c r="O1178" s="137">
        <v>5.09428325437848</v>
      </c>
      <c r="P1178" s="137">
        <v>6.9161465694756696</v>
      </c>
      <c r="Q1178" s="137">
        <v>20.0684886241032</v>
      </c>
      <c r="R1178" s="137">
        <v>4.0172675976630803</v>
      </c>
      <c r="S1178" s="137">
        <v>10.876224878813799</v>
      </c>
      <c r="T1178" s="137">
        <v>16.536211947035099</v>
      </c>
      <c r="U1178" s="137">
        <v>7.1936577469805201</v>
      </c>
      <c r="V1178" s="1">
        <v>483758</v>
      </c>
      <c r="W1178" s="1">
        <v>551853</v>
      </c>
      <c r="X1178" s="1">
        <v>568170</v>
      </c>
      <c r="Y1178" s="1">
        <v>101030</v>
      </c>
      <c r="Z1178" s="1">
        <v>59115</v>
      </c>
      <c r="AA1178" s="1">
        <v>40940</v>
      </c>
      <c r="AB1178" s="1">
        <v>897424</v>
      </c>
      <c r="AC1178" s="1">
        <v>256462</v>
      </c>
      <c r="AD1178" s="1">
        <v>21400</v>
      </c>
      <c r="AE1178" s="1">
        <v>20000</v>
      </c>
      <c r="AH1178" s="136">
        <f t="shared" si="18"/>
        <v>38226</v>
      </c>
      <c r="AI1178" s="177">
        <f>HLOOKUP(附加题模型!$E$2,历史数据!$B$3:$K$5000,ROW(A1176),)</f>
        <v>7.2588176903408499</v>
      </c>
      <c r="AJ1178" s="177">
        <f>HLOOKUP(附加题模型!$E$2,历史数据!$L$3:$U$5000,ROW(A1176),)</f>
        <v>7.1936577469805201</v>
      </c>
    </row>
    <row r="1179" spans="1:36" x14ac:dyDescent="0.2">
      <c r="A1179" s="148">
        <v>38229</v>
      </c>
      <c r="B1179" s="137">
        <v>10.153453975625</v>
      </c>
      <c r="C1179" s="137">
        <v>24.7542533699032</v>
      </c>
      <c r="D1179" s="137">
        <v>7.5251931052838703</v>
      </c>
      <c r="E1179" s="137">
        <v>5.1561571400591903</v>
      </c>
      <c r="F1179" s="137">
        <v>6.8631492777555501</v>
      </c>
      <c r="G1179" s="137">
        <v>19.758057043930499</v>
      </c>
      <c r="H1179" s="137">
        <v>3.9766891370806201</v>
      </c>
      <c r="I1179" s="137">
        <v>10.876224878813799</v>
      </c>
      <c r="J1179" s="137">
        <v>16.536211947035099</v>
      </c>
      <c r="K1179" s="137">
        <v>7.1675937696363903</v>
      </c>
      <c r="L1179" s="137">
        <v>9.9576573424862609</v>
      </c>
      <c r="M1179" s="137">
        <v>24.7542533699032</v>
      </c>
      <c r="N1179" s="137">
        <v>7.5143810462245604</v>
      </c>
      <c r="O1179" s="137">
        <v>5.2283433400200199</v>
      </c>
      <c r="P1179" s="137">
        <v>6.8896479236156098</v>
      </c>
      <c r="Q1179" s="137">
        <v>20.2876167983427</v>
      </c>
      <c r="R1179" s="137">
        <v>3.9665445219350102</v>
      </c>
      <c r="S1179" s="137">
        <v>10.895751314861901</v>
      </c>
      <c r="T1179" s="137">
        <v>16.3825296798693</v>
      </c>
      <c r="U1179" s="137">
        <v>7.1415297922922498</v>
      </c>
      <c r="V1179" s="1">
        <v>282081</v>
      </c>
      <c r="W1179" s="1">
        <v>463826</v>
      </c>
      <c r="X1179" s="1">
        <v>230500</v>
      </c>
      <c r="Y1179" s="1">
        <v>225849</v>
      </c>
      <c r="Z1179" s="1">
        <v>170700</v>
      </c>
      <c r="AA1179" s="1">
        <v>32970</v>
      </c>
      <c r="AB1179" s="1">
        <v>842318</v>
      </c>
      <c r="AC1179" s="1">
        <v>137310</v>
      </c>
      <c r="AD1179" s="1">
        <v>29300</v>
      </c>
      <c r="AE1179" s="1">
        <v>57080</v>
      </c>
      <c r="AH1179" s="136">
        <f t="shared" si="18"/>
        <v>38229</v>
      </c>
      <c r="AI1179" s="177">
        <f>HLOOKUP(附加题模型!$E$2,历史数据!$B$3:$K$5000,ROW(A1177),)</f>
        <v>7.1675937696363903</v>
      </c>
      <c r="AJ1179" s="177">
        <f>HLOOKUP(附加题模型!$E$2,历史数据!$L$3:$U$5000,ROW(A1177),)</f>
        <v>7.1415297922922498</v>
      </c>
    </row>
    <row r="1180" spans="1:36" x14ac:dyDescent="0.2">
      <c r="A1180" s="148">
        <v>38230</v>
      </c>
      <c r="B1180" s="137">
        <v>10.3212796611726</v>
      </c>
      <c r="C1180" s="137">
        <v>25.135088037132501</v>
      </c>
      <c r="D1180" s="137">
        <v>7.5251931052838703</v>
      </c>
      <c r="E1180" s="137">
        <v>5.2902172257007303</v>
      </c>
      <c r="F1180" s="137">
        <v>7.0221411529159097</v>
      </c>
      <c r="G1180" s="137">
        <v>20.780655190381601</v>
      </c>
      <c r="H1180" s="137">
        <v>4.0071229825174601</v>
      </c>
      <c r="I1180" s="137">
        <v>11.2277007276803</v>
      </c>
      <c r="J1180" s="137">
        <v>16.9870132640546</v>
      </c>
      <c r="K1180" s="137">
        <v>7.2979136563570499</v>
      </c>
      <c r="L1180" s="137">
        <v>10.1814249232163</v>
      </c>
      <c r="M1180" s="137">
        <v>25.515922704361799</v>
      </c>
      <c r="N1180" s="137">
        <v>7.5792534005804502</v>
      </c>
      <c r="O1180" s="137">
        <v>5.2902172257007303</v>
      </c>
      <c r="P1180" s="137">
        <v>7.2208809968663701</v>
      </c>
      <c r="Q1180" s="137">
        <v>20.652830422075201</v>
      </c>
      <c r="R1180" s="137">
        <v>4.0679906733911499</v>
      </c>
      <c r="S1180" s="137">
        <v>11.188647855584</v>
      </c>
      <c r="T1180" s="137">
        <v>16.484984524646499</v>
      </c>
      <c r="U1180" s="137">
        <v>7.48036149776597</v>
      </c>
      <c r="V1180" s="1">
        <v>734166</v>
      </c>
      <c r="W1180" s="1">
        <v>1183583</v>
      </c>
      <c r="X1180" s="1">
        <v>281152</v>
      </c>
      <c r="Y1180" s="1">
        <v>280730</v>
      </c>
      <c r="Z1180" s="1">
        <v>2497370</v>
      </c>
      <c r="AA1180" s="1">
        <v>90440</v>
      </c>
      <c r="AB1180" s="1">
        <v>1635442</v>
      </c>
      <c r="AC1180" s="1">
        <v>308991</v>
      </c>
      <c r="AD1180" s="1">
        <v>49400</v>
      </c>
      <c r="AE1180" s="1">
        <v>168870</v>
      </c>
      <c r="AH1180" s="136">
        <f t="shared" si="18"/>
        <v>38230</v>
      </c>
      <c r="AI1180" s="177">
        <f>HLOOKUP(附加题模型!$E$2,历史数据!$B$3:$K$5000,ROW(A1178),)</f>
        <v>7.2979136563570499</v>
      </c>
      <c r="AJ1180" s="177">
        <f>HLOOKUP(附加题模型!$E$2,历史数据!$L$3:$U$5000,ROW(A1178),)</f>
        <v>7.48036149776597</v>
      </c>
    </row>
    <row r="1181" spans="1:36" x14ac:dyDescent="0.2">
      <c r="A1181" s="148">
        <v>38231</v>
      </c>
      <c r="B1181" s="137">
        <v>10.1814249232163</v>
      </c>
      <c r="C1181" s="137">
        <v>25.211254970578398</v>
      </c>
      <c r="D1181" s="137">
        <v>7.5792534005804502</v>
      </c>
      <c r="E1181" s="137">
        <v>5.3108418542609703</v>
      </c>
      <c r="F1181" s="137">
        <v>7.2208809968663701</v>
      </c>
      <c r="G1181" s="137">
        <v>20.652830422075201</v>
      </c>
      <c r="H1181" s="137">
        <v>4.0781352885367603</v>
      </c>
      <c r="I1181" s="137">
        <v>11.130068547439601</v>
      </c>
      <c r="J1181" s="137">
        <v>16.495230009124199</v>
      </c>
      <c r="K1181" s="137">
        <v>7.4021695657335798</v>
      </c>
      <c r="L1181" s="137">
        <v>10.013599237668799</v>
      </c>
      <c r="M1181" s="137">
        <v>24.906587236795001</v>
      </c>
      <c r="N1181" s="137">
        <v>7.5143810462245604</v>
      </c>
      <c r="O1181" s="137">
        <v>5.1767817686194304</v>
      </c>
      <c r="P1181" s="137">
        <v>7.3268755803066101</v>
      </c>
      <c r="Q1181" s="137">
        <v>20.2510954359694</v>
      </c>
      <c r="R1181" s="137">
        <v>3.92596606135255</v>
      </c>
      <c r="S1181" s="137">
        <v>10.9933834951026</v>
      </c>
      <c r="T1181" s="137">
        <v>16.3825296798693</v>
      </c>
      <c r="U1181" s="137">
        <v>7.2979136563570499</v>
      </c>
      <c r="V1181" s="1">
        <v>276300</v>
      </c>
      <c r="W1181" s="1">
        <v>347080</v>
      </c>
      <c r="X1181" s="1">
        <v>230393</v>
      </c>
      <c r="Y1181" s="1">
        <v>126300</v>
      </c>
      <c r="Z1181" s="1">
        <v>548556</v>
      </c>
      <c r="AA1181" s="1">
        <v>36800</v>
      </c>
      <c r="AB1181" s="1">
        <v>1059533</v>
      </c>
      <c r="AC1181" s="1">
        <v>105492</v>
      </c>
      <c r="AD1181" s="1">
        <v>16700</v>
      </c>
      <c r="AE1181" s="1">
        <v>45400</v>
      </c>
      <c r="AH1181" s="136">
        <f t="shared" si="18"/>
        <v>38231</v>
      </c>
      <c r="AI1181" s="177">
        <f>HLOOKUP(附加题模型!$E$2,历史数据!$B$3:$K$5000,ROW(A1179),)</f>
        <v>7.4021695657335798</v>
      </c>
      <c r="AJ1181" s="177">
        <f>HLOOKUP(附加题模型!$E$2,历史数据!$L$3:$U$5000,ROW(A1179),)</f>
        <v>7.2979136563570499</v>
      </c>
    </row>
    <row r="1182" spans="1:36" x14ac:dyDescent="0.2">
      <c r="A1182" s="148">
        <v>38232</v>
      </c>
      <c r="B1182" s="137">
        <v>9.9576573424862609</v>
      </c>
      <c r="C1182" s="137">
        <v>24.906587236795001</v>
      </c>
      <c r="D1182" s="137">
        <v>7.5143810462245604</v>
      </c>
      <c r="E1182" s="137">
        <v>5.1664694543393104</v>
      </c>
      <c r="F1182" s="137">
        <v>7.28712761151652</v>
      </c>
      <c r="G1182" s="137">
        <v>20.4154415666491</v>
      </c>
      <c r="H1182" s="137">
        <v>3.8752429856244799</v>
      </c>
      <c r="I1182" s="137">
        <v>10.915277750910001</v>
      </c>
      <c r="J1182" s="137">
        <v>16.3722841953916</v>
      </c>
      <c r="K1182" s="137">
        <v>7.2979136563570499</v>
      </c>
      <c r="L1182" s="137">
        <v>10.2093958708075</v>
      </c>
      <c r="M1182" s="137">
        <v>24.982754170240799</v>
      </c>
      <c r="N1182" s="137">
        <v>7.5900654596397699</v>
      </c>
      <c r="O1182" s="137">
        <v>5.25928028286038</v>
      </c>
      <c r="P1182" s="137">
        <v>7.6316100076972999</v>
      </c>
      <c r="Q1182" s="137">
        <v>20.4154415666491</v>
      </c>
      <c r="R1182" s="137">
        <v>4.0679906733911499</v>
      </c>
      <c r="S1182" s="137">
        <v>11.188647855584</v>
      </c>
      <c r="T1182" s="137">
        <v>16.3927751643471</v>
      </c>
      <c r="U1182" s="137">
        <v>7.4282335430777104</v>
      </c>
      <c r="V1182" s="1">
        <v>361469</v>
      </c>
      <c r="W1182" s="1">
        <v>628610</v>
      </c>
      <c r="X1182" s="1">
        <v>223871</v>
      </c>
      <c r="Y1182" s="1">
        <v>121800</v>
      </c>
      <c r="Z1182" s="1">
        <v>2458770</v>
      </c>
      <c r="AA1182" s="1">
        <v>47958</v>
      </c>
      <c r="AB1182" s="1">
        <v>1049414</v>
      </c>
      <c r="AC1182" s="1">
        <v>208762</v>
      </c>
      <c r="AD1182" s="1">
        <v>41400</v>
      </c>
      <c r="AE1182" s="1">
        <v>48601</v>
      </c>
      <c r="AH1182" s="136">
        <f t="shared" si="18"/>
        <v>38232</v>
      </c>
      <c r="AI1182" s="177">
        <f>HLOOKUP(附加题模型!$E$2,历史数据!$B$3:$K$5000,ROW(A1180),)</f>
        <v>7.2979136563570499</v>
      </c>
      <c r="AJ1182" s="177">
        <f>HLOOKUP(附加题模型!$E$2,历史数据!$L$3:$U$5000,ROW(A1180),)</f>
        <v>7.4282335430777104</v>
      </c>
    </row>
    <row r="1183" spans="1:36" x14ac:dyDescent="0.2">
      <c r="A1183" s="148">
        <v>38233</v>
      </c>
      <c r="B1183" s="137">
        <v>10.2093958708075</v>
      </c>
      <c r="C1183" s="137">
        <v>25.0589211036867</v>
      </c>
      <c r="D1183" s="137">
        <v>7.6225016368177103</v>
      </c>
      <c r="E1183" s="137">
        <v>5.3211541685410904</v>
      </c>
      <c r="F1183" s="137">
        <v>7.5918620389072098</v>
      </c>
      <c r="G1183" s="137">
        <v>20.378920204275801</v>
      </c>
      <c r="H1183" s="137">
        <v>4.0578460582455298</v>
      </c>
      <c r="I1183" s="137">
        <v>11.2277007276803</v>
      </c>
      <c r="J1183" s="137">
        <v>16.484984524646499</v>
      </c>
      <c r="K1183" s="137">
        <v>7.4282335430777104</v>
      </c>
      <c r="L1183" s="137">
        <v>10.3212796611726</v>
      </c>
      <c r="M1183" s="137">
        <v>25.3635888374701</v>
      </c>
      <c r="N1183" s="137">
        <v>7.5684413415211402</v>
      </c>
      <c r="O1183" s="137">
        <v>5.2902172257007303</v>
      </c>
      <c r="P1183" s="137">
        <v>7.5918620389072098</v>
      </c>
      <c r="Q1183" s="137">
        <v>20.0867493052898</v>
      </c>
      <c r="R1183" s="137">
        <v>3.9868337522262398</v>
      </c>
      <c r="S1183" s="137">
        <v>11.051962803246999</v>
      </c>
      <c r="T1183" s="137">
        <v>16.618175822856799</v>
      </c>
      <c r="U1183" s="137">
        <v>7.5194574637821701</v>
      </c>
      <c r="V1183" s="1">
        <v>1026490</v>
      </c>
      <c r="W1183" s="1">
        <v>907290</v>
      </c>
      <c r="X1183" s="1">
        <v>174900</v>
      </c>
      <c r="Y1183" s="1">
        <v>134570</v>
      </c>
      <c r="Z1183" s="1">
        <v>2847790</v>
      </c>
      <c r="AA1183" s="1">
        <v>32782</v>
      </c>
      <c r="AB1183" s="1">
        <v>668600</v>
      </c>
      <c r="AC1183" s="1">
        <v>152515</v>
      </c>
      <c r="AD1183" s="1">
        <v>39278</v>
      </c>
      <c r="AE1183" s="1">
        <v>80321</v>
      </c>
      <c r="AH1183" s="136">
        <f t="shared" si="18"/>
        <v>38233</v>
      </c>
      <c r="AI1183" s="177">
        <f>HLOOKUP(附加题模型!$E$2,历史数据!$B$3:$K$5000,ROW(A1181),)</f>
        <v>7.4282335430777104</v>
      </c>
      <c r="AJ1183" s="177">
        <f>HLOOKUP(附加题模型!$E$2,历史数据!$L$3:$U$5000,ROW(A1181),)</f>
        <v>7.5194574637821701</v>
      </c>
    </row>
    <row r="1184" spans="1:36" x14ac:dyDescent="0.2">
      <c r="A1184" s="148">
        <v>38236</v>
      </c>
      <c r="B1184" s="137">
        <v>10.237366818398799</v>
      </c>
      <c r="C1184" s="137">
        <v>25.3635888374701</v>
      </c>
      <c r="D1184" s="137">
        <v>7.5468172234024999</v>
      </c>
      <c r="E1184" s="137">
        <v>5.3624034256615598</v>
      </c>
      <c r="F1184" s="137">
        <v>7.5521140701171197</v>
      </c>
      <c r="G1184" s="137">
        <v>20.2693561171561</v>
      </c>
      <c r="H1184" s="137">
        <v>3.95639990678939</v>
      </c>
      <c r="I1184" s="137">
        <v>11.130068547439601</v>
      </c>
      <c r="J1184" s="137">
        <v>16.618175822856799</v>
      </c>
      <c r="K1184" s="137">
        <v>7.4021695657335798</v>
      </c>
      <c r="L1184" s="137">
        <v>10.377221556355099</v>
      </c>
      <c r="M1184" s="137">
        <v>25.439755770915902</v>
      </c>
      <c r="N1184" s="137">
        <v>7.5684413415211402</v>
      </c>
      <c r="O1184" s="137">
        <v>5.4345896256223902</v>
      </c>
      <c r="P1184" s="137">
        <v>7.6051113618372401</v>
      </c>
      <c r="Q1184" s="137">
        <v>20.0867493052898</v>
      </c>
      <c r="R1184" s="137">
        <v>4.1390029794104404</v>
      </c>
      <c r="S1184" s="137">
        <v>11.149594983487701</v>
      </c>
      <c r="T1184" s="137">
        <v>16.618175822856799</v>
      </c>
      <c r="U1184" s="137">
        <v>7.4542975204218402</v>
      </c>
      <c r="V1184" s="1">
        <v>238700</v>
      </c>
      <c r="W1184" s="1">
        <v>802734</v>
      </c>
      <c r="X1184" s="1">
        <v>109990</v>
      </c>
      <c r="Y1184" s="1">
        <v>726185</v>
      </c>
      <c r="Z1184" s="1">
        <v>1194492</v>
      </c>
      <c r="AA1184" s="1">
        <v>8310</v>
      </c>
      <c r="AB1184" s="1">
        <v>1443480</v>
      </c>
      <c r="AC1184" s="1">
        <v>129288</v>
      </c>
      <c r="AD1184" s="1">
        <v>0</v>
      </c>
      <c r="AE1184" s="1">
        <v>50930</v>
      </c>
      <c r="AH1184" s="136">
        <f t="shared" si="18"/>
        <v>38236</v>
      </c>
      <c r="AI1184" s="177">
        <f>HLOOKUP(附加题模型!$E$2,历史数据!$B$3:$K$5000,ROW(A1182),)</f>
        <v>7.4021695657335798</v>
      </c>
      <c r="AJ1184" s="177">
        <f>HLOOKUP(附加题模型!$E$2,历史数据!$L$3:$U$5000,ROW(A1182),)</f>
        <v>7.4542975204218402</v>
      </c>
    </row>
    <row r="1185" spans="1:36" x14ac:dyDescent="0.2">
      <c r="A1185" s="148">
        <v>38237</v>
      </c>
      <c r="B1185" s="137">
        <v>10.3492506087638</v>
      </c>
      <c r="C1185" s="137">
        <v>25.439755770915902</v>
      </c>
      <c r="D1185" s="137">
        <v>7.5468172234024999</v>
      </c>
      <c r="E1185" s="137">
        <v>5.4345896256223902</v>
      </c>
      <c r="F1185" s="137">
        <v>7.6183606847672696</v>
      </c>
      <c r="G1185" s="137">
        <v>19.97718521817</v>
      </c>
      <c r="H1185" s="137">
        <v>4.1491475945560596</v>
      </c>
      <c r="I1185" s="137">
        <v>11.130068547439601</v>
      </c>
      <c r="J1185" s="137">
        <v>16.700139698678601</v>
      </c>
      <c r="K1185" s="137">
        <v>7.4542975204218402</v>
      </c>
      <c r="L1185" s="137">
        <v>10.3492506087638</v>
      </c>
      <c r="M1185" s="137">
        <v>25.439755770915902</v>
      </c>
      <c r="N1185" s="137">
        <v>7.5035689871652398</v>
      </c>
      <c r="O1185" s="137">
        <v>5.4036526827820301</v>
      </c>
      <c r="P1185" s="137">
        <v>7.8965964662978996</v>
      </c>
      <c r="Q1185" s="137">
        <v>20.1963133924096</v>
      </c>
      <c r="R1185" s="137">
        <v>4.1390029794104404</v>
      </c>
      <c r="S1185" s="137">
        <v>11.208174291632099</v>
      </c>
      <c r="T1185" s="137">
        <v>16.638666791812302</v>
      </c>
      <c r="U1185" s="137">
        <v>7.4412655317497798</v>
      </c>
      <c r="V1185" s="1">
        <v>266130</v>
      </c>
      <c r="W1185" s="1">
        <v>423924</v>
      </c>
      <c r="X1185" s="1">
        <v>116700</v>
      </c>
      <c r="Y1185" s="1">
        <v>197911</v>
      </c>
      <c r="Z1185" s="1">
        <v>1672746</v>
      </c>
      <c r="AA1185" s="1">
        <v>24264</v>
      </c>
      <c r="AB1185" s="1">
        <v>827073</v>
      </c>
      <c r="AC1185" s="1">
        <v>170092</v>
      </c>
      <c r="AD1185" s="1">
        <v>75300</v>
      </c>
      <c r="AE1185" s="1">
        <v>33700</v>
      </c>
      <c r="AH1185" s="136">
        <f t="shared" si="18"/>
        <v>38237</v>
      </c>
      <c r="AI1185" s="177">
        <f>HLOOKUP(附加题模型!$E$2,历史数据!$B$3:$K$5000,ROW(A1183),)</f>
        <v>7.4542975204218402</v>
      </c>
      <c r="AJ1185" s="177">
        <f>HLOOKUP(附加题模型!$E$2,历史数据!$L$3:$U$5000,ROW(A1183),)</f>
        <v>7.4412655317497798</v>
      </c>
    </row>
    <row r="1186" spans="1:36" x14ac:dyDescent="0.2">
      <c r="A1186" s="148">
        <v>38238</v>
      </c>
      <c r="B1186" s="137">
        <v>10.3492506087638</v>
      </c>
      <c r="C1186" s="137">
        <v>25.439755770915902</v>
      </c>
      <c r="D1186" s="137">
        <v>7.5035689871652398</v>
      </c>
      <c r="E1186" s="137">
        <v>5.4036526827820301</v>
      </c>
      <c r="F1186" s="137">
        <v>7.8171005287177202</v>
      </c>
      <c r="G1186" s="137">
        <v>20.1963133924096</v>
      </c>
      <c r="H1186" s="137">
        <v>4.1085691339736004</v>
      </c>
      <c r="I1186" s="137">
        <v>11.2472271637284</v>
      </c>
      <c r="J1186" s="137">
        <v>16.597684853901399</v>
      </c>
      <c r="K1186" s="137">
        <v>7.3630735997173797</v>
      </c>
      <c r="L1186" s="137">
        <v>10.3212796611726</v>
      </c>
      <c r="M1186" s="137">
        <v>25.2874219040242</v>
      </c>
      <c r="N1186" s="137">
        <v>7.3522001603348199</v>
      </c>
      <c r="O1186" s="137">
        <v>5.3108418542609703</v>
      </c>
      <c r="P1186" s="137">
        <v>7.8038512057876899</v>
      </c>
      <c r="Q1186" s="137">
        <v>19.867621131050299</v>
      </c>
      <c r="R1186" s="137">
        <v>4.0578460582455298</v>
      </c>
      <c r="S1186" s="137">
        <v>11.2472271637284</v>
      </c>
      <c r="T1186" s="137">
        <v>16.618175822856799</v>
      </c>
      <c r="U1186" s="137">
        <v>7.4673295090939096</v>
      </c>
      <c r="V1186" s="1">
        <v>233300</v>
      </c>
      <c r="W1186" s="1">
        <v>393268</v>
      </c>
      <c r="X1186" s="1">
        <v>185700</v>
      </c>
      <c r="Y1186" s="1">
        <v>174042</v>
      </c>
      <c r="Z1186" s="1">
        <v>967151</v>
      </c>
      <c r="AA1186" s="1">
        <v>26470</v>
      </c>
      <c r="AB1186" s="1">
        <v>605410</v>
      </c>
      <c r="AC1186" s="1">
        <v>261369</v>
      </c>
      <c r="AD1186" s="1">
        <v>33272</v>
      </c>
      <c r="AE1186" s="1">
        <v>40800</v>
      </c>
      <c r="AH1186" s="136">
        <f t="shared" si="18"/>
        <v>38238</v>
      </c>
      <c r="AI1186" s="177">
        <f>HLOOKUP(附加题模型!$E$2,历史数据!$B$3:$K$5000,ROW(A1184),)</f>
        <v>7.3630735997173797</v>
      </c>
      <c r="AJ1186" s="177">
        <f>HLOOKUP(附加题模型!$E$2,历史数据!$L$3:$U$5000,ROW(A1184),)</f>
        <v>7.4673295090939096</v>
      </c>
    </row>
    <row r="1187" spans="1:36" x14ac:dyDescent="0.2">
      <c r="A1187" s="148">
        <v>38239</v>
      </c>
      <c r="B1187" s="137">
        <v>10.3212796611726</v>
      </c>
      <c r="C1187" s="137">
        <v>25.2874219040242</v>
      </c>
      <c r="D1187" s="137">
        <v>7.3522001603348199</v>
      </c>
      <c r="E1187" s="137">
        <v>5.2902172257007303</v>
      </c>
      <c r="F1187" s="137">
        <v>7.7508539140675703</v>
      </c>
      <c r="G1187" s="137">
        <v>19.867621131050299</v>
      </c>
      <c r="H1187" s="137">
        <v>4.0578460582455298</v>
      </c>
      <c r="I1187" s="137">
        <v>11.305806471872801</v>
      </c>
      <c r="J1187" s="137">
        <v>16.597684853901399</v>
      </c>
      <c r="K1187" s="137">
        <v>7.3370096223732499</v>
      </c>
      <c r="L1187" s="137">
        <v>9.9856282900775106</v>
      </c>
      <c r="M1187" s="137">
        <v>24.5257525695657</v>
      </c>
      <c r="N1187" s="137">
        <v>7.1359589791484996</v>
      </c>
      <c r="O1187" s="137">
        <v>5.2386556543001399</v>
      </c>
      <c r="P1187" s="137">
        <v>7.5521140701171197</v>
      </c>
      <c r="Q1187" s="137">
        <v>19.776317725117099</v>
      </c>
      <c r="R1187" s="137">
        <v>4.0375568279543002</v>
      </c>
      <c r="S1187" s="137">
        <v>11.2667535997766</v>
      </c>
      <c r="T1187" s="137">
        <v>16.556702915990499</v>
      </c>
      <c r="U1187" s="137">
        <v>7.2718496790129201</v>
      </c>
      <c r="V1187" s="1">
        <v>545805</v>
      </c>
      <c r="W1187" s="1">
        <v>772572</v>
      </c>
      <c r="X1187" s="1">
        <v>267980</v>
      </c>
      <c r="Y1187" s="1">
        <v>214400</v>
      </c>
      <c r="Z1187" s="1">
        <v>934636</v>
      </c>
      <c r="AA1187" s="1">
        <v>50810</v>
      </c>
      <c r="AB1187" s="1">
        <v>992094</v>
      </c>
      <c r="AC1187" s="1">
        <v>400009</v>
      </c>
      <c r="AD1187" s="1">
        <v>31600</v>
      </c>
      <c r="AE1187" s="1">
        <v>51500</v>
      </c>
      <c r="AH1187" s="136">
        <f t="shared" si="18"/>
        <v>38239</v>
      </c>
      <c r="AI1187" s="177">
        <f>HLOOKUP(附加题模型!$E$2,历史数据!$B$3:$K$5000,ROW(A1185),)</f>
        <v>7.3370096223732499</v>
      </c>
      <c r="AJ1187" s="177">
        <f>HLOOKUP(附加题模型!$E$2,历史数据!$L$3:$U$5000,ROW(A1185),)</f>
        <v>7.2718496790129201</v>
      </c>
    </row>
    <row r="1188" spans="1:36" x14ac:dyDescent="0.2">
      <c r="A1188" s="148">
        <v>38240</v>
      </c>
      <c r="B1188" s="137">
        <v>10.013599237668799</v>
      </c>
      <c r="C1188" s="137">
        <v>24.297251769228101</v>
      </c>
      <c r="D1188" s="137">
        <v>7.1359589791484996</v>
      </c>
      <c r="E1188" s="137">
        <v>5.2386556543001399</v>
      </c>
      <c r="F1188" s="137">
        <v>7.4858674554669697</v>
      </c>
      <c r="G1188" s="137">
        <v>19.703275000370599</v>
      </c>
      <c r="H1188" s="137">
        <v>4.0375568279543002</v>
      </c>
      <c r="I1188" s="137">
        <v>11.3448593439691</v>
      </c>
      <c r="J1188" s="137">
        <v>16.495230009124199</v>
      </c>
      <c r="K1188" s="137">
        <v>7.2718496790129201</v>
      </c>
      <c r="L1188" s="137">
        <v>9.9576573424862609</v>
      </c>
      <c r="M1188" s="137">
        <v>23.3832485678778</v>
      </c>
      <c r="N1188" s="137">
        <v>7.3630122193941299</v>
      </c>
      <c r="O1188" s="137">
        <v>5.2902172257007303</v>
      </c>
      <c r="P1188" s="137">
        <v>7.5786127159771803</v>
      </c>
      <c r="Q1188" s="137">
        <v>19.831099768676999</v>
      </c>
      <c r="R1188" s="137">
        <v>3.9462552916437801</v>
      </c>
      <c r="S1188" s="137">
        <v>11.7158616288838</v>
      </c>
      <c r="T1188" s="137">
        <v>16.3825296798693</v>
      </c>
      <c r="U1188" s="137">
        <v>7.3370096223732499</v>
      </c>
      <c r="V1188" s="1">
        <v>214850</v>
      </c>
      <c r="W1188" s="1">
        <v>2247726</v>
      </c>
      <c r="X1188" s="1">
        <v>277599</v>
      </c>
      <c r="Y1188" s="1">
        <v>138861</v>
      </c>
      <c r="Z1188" s="1">
        <v>455126</v>
      </c>
      <c r="AA1188" s="1">
        <v>35260</v>
      </c>
      <c r="AB1188" s="1">
        <v>1133321</v>
      </c>
      <c r="AC1188" s="1">
        <v>1897745</v>
      </c>
      <c r="AD1188" s="1">
        <v>12000</v>
      </c>
      <c r="AE1188" s="1">
        <v>29100</v>
      </c>
      <c r="AH1188" s="136">
        <f t="shared" si="18"/>
        <v>38240</v>
      </c>
      <c r="AI1188" s="177">
        <f>HLOOKUP(附加题模型!$E$2,历史数据!$B$3:$K$5000,ROW(A1186),)</f>
        <v>7.2718496790129201</v>
      </c>
      <c r="AJ1188" s="177">
        <f>HLOOKUP(附加题模型!$E$2,历史数据!$L$3:$U$5000,ROW(A1186),)</f>
        <v>7.3370096223732499</v>
      </c>
    </row>
    <row r="1189" spans="1:36" x14ac:dyDescent="0.2">
      <c r="A1189" s="148">
        <v>38243</v>
      </c>
      <c r="B1189" s="137">
        <v>9.9017154473037508</v>
      </c>
      <c r="C1189" s="137">
        <v>23.459415501323701</v>
      </c>
      <c r="D1189" s="137">
        <v>7.2440795697416602</v>
      </c>
      <c r="E1189" s="137">
        <v>5.25928028286038</v>
      </c>
      <c r="F1189" s="137">
        <v>7.5256154242570599</v>
      </c>
      <c r="G1189" s="137">
        <v>19.392843420197998</v>
      </c>
      <c r="H1189" s="137">
        <v>3.92596606135255</v>
      </c>
      <c r="I1189" s="137">
        <v>11.637755884691201</v>
      </c>
      <c r="J1189" s="137">
        <v>16.3825296798693</v>
      </c>
      <c r="K1189" s="137">
        <v>7.2979136563570499</v>
      </c>
      <c r="L1189" s="137">
        <v>9.7618607093474896</v>
      </c>
      <c r="M1189" s="137">
        <v>22.697746166865102</v>
      </c>
      <c r="N1189" s="137">
        <v>7.3522001603348199</v>
      </c>
      <c r="O1189" s="137">
        <v>5.1458448257790703</v>
      </c>
      <c r="P1189" s="137">
        <v>7.6051113618372401</v>
      </c>
      <c r="Q1189" s="137">
        <v>19.228497289518302</v>
      </c>
      <c r="R1189" s="137">
        <v>3.9868337522262398</v>
      </c>
      <c r="S1189" s="137">
        <v>10.895751314861901</v>
      </c>
      <c r="T1189" s="137">
        <v>16.3313022574808</v>
      </c>
      <c r="U1189" s="137">
        <v>7.2588176903408499</v>
      </c>
      <c r="V1189" s="1">
        <v>356900</v>
      </c>
      <c r="W1189" s="1">
        <v>1050991</v>
      </c>
      <c r="X1189" s="1">
        <v>171797</v>
      </c>
      <c r="Y1189" s="1">
        <v>140700</v>
      </c>
      <c r="Z1189" s="1">
        <v>341697</v>
      </c>
      <c r="AA1189" s="1">
        <v>36553</v>
      </c>
      <c r="AB1189" s="1">
        <v>948116</v>
      </c>
      <c r="AC1189" s="1">
        <v>676864</v>
      </c>
      <c r="AD1189" s="1">
        <v>47500</v>
      </c>
      <c r="AE1189" s="1">
        <v>23896</v>
      </c>
      <c r="AH1189" s="136">
        <f t="shared" si="18"/>
        <v>38243</v>
      </c>
      <c r="AI1189" s="177">
        <f>HLOOKUP(附加题模型!$E$2,历史数据!$B$3:$K$5000,ROW(A1187),)</f>
        <v>7.2979136563570499</v>
      </c>
      <c r="AJ1189" s="177">
        <f>HLOOKUP(附加题模型!$E$2,历史数据!$L$3:$U$5000,ROW(A1187),)</f>
        <v>7.2588176903408499</v>
      </c>
    </row>
    <row r="1190" spans="1:36" x14ac:dyDescent="0.2">
      <c r="A1190" s="148">
        <v>38244</v>
      </c>
      <c r="B1190" s="137">
        <v>9.7898316569387394</v>
      </c>
      <c r="C1190" s="137">
        <v>22.697746166865102</v>
      </c>
      <c r="D1190" s="137">
        <v>7.3305760422161903</v>
      </c>
      <c r="E1190" s="137">
        <v>5.1767817686194304</v>
      </c>
      <c r="F1190" s="137">
        <v>7.6051113618372401</v>
      </c>
      <c r="G1190" s="137">
        <v>19.721535681557299</v>
      </c>
      <c r="H1190" s="137">
        <v>4.0679906733911499</v>
      </c>
      <c r="I1190" s="137">
        <v>11.0910156753433</v>
      </c>
      <c r="J1190" s="137">
        <v>16.290320319569901</v>
      </c>
      <c r="K1190" s="137">
        <v>7.3370096223732499</v>
      </c>
      <c r="L1190" s="137">
        <v>10.1254830280338</v>
      </c>
      <c r="M1190" s="137">
        <v>23.1547477675403</v>
      </c>
      <c r="N1190" s="137">
        <v>7.4711328099872896</v>
      </c>
      <c r="O1190" s="137">
        <v>5.3211541685410904</v>
      </c>
      <c r="P1190" s="137">
        <v>7.9760924038780798</v>
      </c>
      <c r="Q1190" s="137">
        <v>19.812839087490399</v>
      </c>
      <c r="R1190" s="137">
        <v>4.1085691339736004</v>
      </c>
      <c r="S1190" s="137">
        <v>11.188647855584</v>
      </c>
      <c r="T1190" s="137">
        <v>16.269829350614501</v>
      </c>
      <c r="U1190" s="137">
        <v>7.4412655317497798</v>
      </c>
      <c r="V1190" s="1">
        <v>649953</v>
      </c>
      <c r="W1190" s="1">
        <v>2710599</v>
      </c>
      <c r="X1190" s="1">
        <v>270201</v>
      </c>
      <c r="Y1190" s="1">
        <v>222820</v>
      </c>
      <c r="Z1190" s="1">
        <v>625748</v>
      </c>
      <c r="AA1190" s="1">
        <v>39150</v>
      </c>
      <c r="AB1190" s="1">
        <v>1805682</v>
      </c>
      <c r="AC1190" s="1">
        <v>567462</v>
      </c>
      <c r="AD1190" s="1">
        <v>178965</v>
      </c>
      <c r="AE1190" s="1">
        <v>117386</v>
      </c>
      <c r="AH1190" s="136">
        <f t="shared" si="18"/>
        <v>38244</v>
      </c>
      <c r="AI1190" s="177">
        <f>HLOOKUP(附加题模型!$E$2,历史数据!$B$3:$K$5000,ROW(A1188),)</f>
        <v>7.3370096223732499</v>
      </c>
      <c r="AJ1190" s="177">
        <f>HLOOKUP(附加题模型!$E$2,历史数据!$L$3:$U$5000,ROW(A1188),)</f>
        <v>7.4412655317497798</v>
      </c>
    </row>
    <row r="1191" spans="1:36" x14ac:dyDescent="0.2">
      <c r="A1191" s="148">
        <v>38245</v>
      </c>
      <c r="B1191" s="137">
        <v>10.1254830280338</v>
      </c>
      <c r="C1191" s="137">
        <v>23.535582434769498</v>
      </c>
      <c r="D1191" s="137">
        <v>7.4386966328093402</v>
      </c>
      <c r="E1191" s="137">
        <v>5.3211541685410904</v>
      </c>
      <c r="F1191" s="137">
        <v>7.9230951121579603</v>
      </c>
      <c r="G1191" s="137">
        <v>19.867621131050299</v>
      </c>
      <c r="H1191" s="137">
        <v>4.12885836426483</v>
      </c>
      <c r="I1191" s="137">
        <v>11.2277007276803</v>
      </c>
      <c r="J1191" s="137">
        <v>16.3415477419585</v>
      </c>
      <c r="K1191" s="137">
        <v>7.4933934864380403</v>
      </c>
      <c r="L1191" s="137">
        <v>10.6569310322676</v>
      </c>
      <c r="M1191" s="137">
        <v>24.297251769228101</v>
      </c>
      <c r="N1191" s="137">
        <v>7.7414342864701897</v>
      </c>
      <c r="O1191" s="137">
        <v>5.5892743398241604</v>
      </c>
      <c r="P1191" s="137">
        <v>8.2410788624786804</v>
      </c>
      <c r="Q1191" s="137">
        <v>20.725873146821701</v>
      </c>
      <c r="R1191" s="137">
        <v>4.2201599005753501</v>
      </c>
      <c r="S1191" s="137">
        <v>11.774440937028199</v>
      </c>
      <c r="T1191" s="137">
        <v>16.8333309968889</v>
      </c>
      <c r="U1191" s="137">
        <v>7.7670652485514298</v>
      </c>
      <c r="V1191" s="1">
        <v>2684255</v>
      </c>
      <c r="W1191" s="1">
        <v>2977998</v>
      </c>
      <c r="X1191" s="1">
        <v>768226</v>
      </c>
      <c r="Y1191" s="1">
        <v>1039266</v>
      </c>
      <c r="Z1191" s="1">
        <v>913647</v>
      </c>
      <c r="AA1191" s="1">
        <v>187180</v>
      </c>
      <c r="AB1191" s="1">
        <v>3602303</v>
      </c>
      <c r="AC1191" s="1">
        <v>1253882</v>
      </c>
      <c r="AD1191" s="1">
        <v>176992</v>
      </c>
      <c r="AE1191" s="1">
        <v>283522</v>
      </c>
      <c r="AH1191" s="136">
        <f t="shared" si="18"/>
        <v>38245</v>
      </c>
      <c r="AI1191" s="177">
        <f>HLOOKUP(附加题模型!$E$2,历史数据!$B$3:$K$5000,ROW(A1189),)</f>
        <v>7.4933934864380403</v>
      </c>
      <c r="AJ1191" s="177">
        <f>HLOOKUP(附加题模型!$E$2,历史数据!$L$3:$U$5000,ROW(A1189),)</f>
        <v>7.7670652485514298</v>
      </c>
    </row>
    <row r="1192" spans="1:36" x14ac:dyDescent="0.2">
      <c r="A1192" s="148">
        <v>38246</v>
      </c>
      <c r="B1192" s="137">
        <v>10.600989137085101</v>
      </c>
      <c r="C1192" s="137">
        <v>24.449585636119799</v>
      </c>
      <c r="D1192" s="137">
        <v>7.7846825227074499</v>
      </c>
      <c r="E1192" s="137">
        <v>5.5995866541042796</v>
      </c>
      <c r="F1192" s="137">
        <v>8.2410788624786804</v>
      </c>
      <c r="G1192" s="137">
        <v>21.036304726994398</v>
      </c>
      <c r="H1192" s="137">
        <v>4.2201599005753501</v>
      </c>
      <c r="I1192" s="137">
        <v>11.8134938091245</v>
      </c>
      <c r="J1192" s="137">
        <v>16.8948039037552</v>
      </c>
      <c r="K1192" s="137">
        <v>7.5715854184704403</v>
      </c>
      <c r="L1192" s="137">
        <v>10.7128729274501</v>
      </c>
      <c r="M1192" s="137">
        <v>24.906587236795001</v>
      </c>
      <c r="N1192" s="137">
        <v>7.8495548770633503</v>
      </c>
      <c r="O1192" s="137">
        <v>5.6202112826645196</v>
      </c>
      <c r="P1192" s="137">
        <v>8.2278295395486492</v>
      </c>
      <c r="Q1192" s="137">
        <v>20.561527016142101</v>
      </c>
      <c r="R1192" s="137">
        <v>4.2100152854297397</v>
      </c>
      <c r="S1192" s="137">
        <v>12.008758169605899</v>
      </c>
      <c r="T1192" s="137">
        <v>16.628421307334602</v>
      </c>
      <c r="U1192" s="137">
        <v>7.8191932032396902</v>
      </c>
      <c r="V1192" s="1">
        <v>1241629</v>
      </c>
      <c r="W1192" s="1">
        <v>1920090</v>
      </c>
      <c r="X1192" s="1">
        <v>814048</v>
      </c>
      <c r="Y1192" s="1">
        <v>606951</v>
      </c>
      <c r="Z1192" s="1">
        <v>851698</v>
      </c>
      <c r="AA1192" s="1">
        <v>138551</v>
      </c>
      <c r="AB1192" s="1">
        <v>1661895</v>
      </c>
      <c r="AC1192" s="1">
        <v>1047133</v>
      </c>
      <c r="AD1192" s="1">
        <v>65950</v>
      </c>
      <c r="AE1192" s="1">
        <v>139100</v>
      </c>
      <c r="AH1192" s="136">
        <f t="shared" si="18"/>
        <v>38246</v>
      </c>
      <c r="AI1192" s="177">
        <f>HLOOKUP(附加题模型!$E$2,历史数据!$B$3:$K$5000,ROW(A1190),)</f>
        <v>7.5715854184704403</v>
      </c>
      <c r="AJ1192" s="177">
        <f>HLOOKUP(附加题模型!$E$2,历史数据!$L$3:$U$5000,ROW(A1190),)</f>
        <v>7.8191932032396902</v>
      </c>
    </row>
    <row r="1193" spans="1:36" x14ac:dyDescent="0.2">
      <c r="A1193" s="148">
        <v>38247</v>
      </c>
      <c r="B1193" s="137">
        <v>10.6569310322676</v>
      </c>
      <c r="C1193" s="137">
        <v>24.982754170240799</v>
      </c>
      <c r="D1193" s="137">
        <v>7.8711789951819799</v>
      </c>
      <c r="E1193" s="137">
        <v>5.5686497112639302</v>
      </c>
      <c r="F1193" s="137">
        <v>8.2410788624786804</v>
      </c>
      <c r="G1193" s="137">
        <v>20.835437233941501</v>
      </c>
      <c r="H1193" s="137">
        <v>4.2100152854297397</v>
      </c>
      <c r="I1193" s="137">
        <v>12.1454432219428</v>
      </c>
      <c r="J1193" s="137">
        <v>16.628421307334602</v>
      </c>
      <c r="K1193" s="137">
        <v>7.8843531466000201</v>
      </c>
      <c r="L1193" s="137">
        <v>10.936640508180099</v>
      </c>
      <c r="M1193" s="137">
        <v>26.125258171928699</v>
      </c>
      <c r="N1193" s="137">
        <v>8.1522925307241891</v>
      </c>
      <c r="O1193" s="137">
        <v>5.81614525398677</v>
      </c>
      <c r="P1193" s="137">
        <v>8.4398187064291292</v>
      </c>
      <c r="Q1193" s="137">
        <v>21.547603800219999</v>
      </c>
      <c r="R1193" s="137">
        <v>4.3418952823227199</v>
      </c>
      <c r="S1193" s="137">
        <v>12.3797604545205</v>
      </c>
      <c r="T1193" s="137">
        <v>16.648912276290002</v>
      </c>
      <c r="U1193" s="137">
        <v>8.0407370106648202</v>
      </c>
      <c r="V1193" s="1">
        <v>2123874</v>
      </c>
      <c r="W1193" s="1">
        <v>3062305</v>
      </c>
      <c r="X1193" s="1">
        <v>1226038</v>
      </c>
      <c r="Y1193" s="1">
        <v>775929</v>
      </c>
      <c r="Z1193" s="1">
        <v>708801</v>
      </c>
      <c r="AA1193" s="1">
        <v>299368</v>
      </c>
      <c r="AB1193" s="1">
        <v>2169467</v>
      </c>
      <c r="AC1193" s="1">
        <v>1652591</v>
      </c>
      <c r="AD1193" s="1">
        <v>142400</v>
      </c>
      <c r="AE1193" s="1">
        <v>219320</v>
      </c>
      <c r="AH1193" s="136">
        <f t="shared" si="18"/>
        <v>38247</v>
      </c>
      <c r="AI1193" s="177">
        <f>HLOOKUP(附加题模型!$E$2,历史数据!$B$3:$K$5000,ROW(A1191),)</f>
        <v>7.8843531466000201</v>
      </c>
      <c r="AJ1193" s="177">
        <f>HLOOKUP(附加题模型!$E$2,历史数据!$L$3:$U$5000,ROW(A1191),)</f>
        <v>8.0407370106648202</v>
      </c>
    </row>
    <row r="1194" spans="1:36" x14ac:dyDescent="0.2">
      <c r="A1194" s="148">
        <v>38250</v>
      </c>
      <c r="B1194" s="137">
        <v>11.0485242985451</v>
      </c>
      <c r="C1194" s="137">
        <v>26.277592038820401</v>
      </c>
      <c r="D1194" s="137">
        <v>8.1522925307241891</v>
      </c>
      <c r="E1194" s="137">
        <v>5.7852083111464099</v>
      </c>
      <c r="F1194" s="137">
        <v>8.4795666752192194</v>
      </c>
      <c r="G1194" s="137">
        <v>21.6023858437798</v>
      </c>
      <c r="H1194" s="137">
        <v>4.3621845126139496</v>
      </c>
      <c r="I1194" s="137">
        <v>12.4578661987131</v>
      </c>
      <c r="J1194" s="137">
        <v>16.700139698678601</v>
      </c>
      <c r="K1194" s="137">
        <v>8.0798329766810202</v>
      </c>
      <c r="L1194" s="137">
        <v>11.356204722048901</v>
      </c>
      <c r="M1194" s="137">
        <v>27.343929107062401</v>
      </c>
      <c r="N1194" s="137">
        <v>8.2712251803766694</v>
      </c>
      <c r="O1194" s="137">
        <v>6.0223915395891403</v>
      </c>
      <c r="P1194" s="137">
        <v>8.7048051650297307</v>
      </c>
      <c r="Q1194" s="137">
        <v>22.533680584297802</v>
      </c>
      <c r="R1194" s="137">
        <v>4.4534860489244696</v>
      </c>
      <c r="S1194" s="137">
        <v>12.8874477917721</v>
      </c>
      <c r="T1194" s="137">
        <v>17.232904891519802</v>
      </c>
      <c r="U1194" s="137">
        <v>8.2362168407458096</v>
      </c>
      <c r="V1194" s="1">
        <v>2791584</v>
      </c>
      <c r="W1194" s="1">
        <v>3492797</v>
      </c>
      <c r="X1194" s="1">
        <v>1099876</v>
      </c>
      <c r="Y1194" s="1">
        <v>1117405</v>
      </c>
      <c r="Z1194" s="1">
        <v>1627828</v>
      </c>
      <c r="AA1194" s="1">
        <v>410573</v>
      </c>
      <c r="AB1194" s="1">
        <v>3278696</v>
      </c>
      <c r="AC1194" s="1">
        <v>1594493</v>
      </c>
      <c r="AD1194" s="1">
        <v>786518</v>
      </c>
      <c r="AE1194" s="1">
        <v>391601</v>
      </c>
      <c r="AH1194" s="136">
        <f t="shared" si="18"/>
        <v>38250</v>
      </c>
      <c r="AI1194" s="177">
        <f>HLOOKUP(附加题模型!$E$2,历史数据!$B$3:$K$5000,ROW(A1192),)</f>
        <v>8.0798329766810202</v>
      </c>
      <c r="AJ1194" s="177">
        <f>HLOOKUP(附加题模型!$E$2,历史数据!$L$3:$U$5000,ROW(A1192),)</f>
        <v>8.2362168407458096</v>
      </c>
    </row>
    <row r="1195" spans="1:36" x14ac:dyDescent="0.2">
      <c r="A1195" s="148">
        <v>38251</v>
      </c>
      <c r="B1195" s="137">
        <v>11.4401175648227</v>
      </c>
      <c r="C1195" s="137">
        <v>27.496262973954099</v>
      </c>
      <c r="D1195" s="137">
        <v>8.2712251803766694</v>
      </c>
      <c r="E1195" s="137">
        <v>6.1255146823903202</v>
      </c>
      <c r="F1195" s="137">
        <v>8.6650571962396405</v>
      </c>
      <c r="G1195" s="137">
        <v>22.460637859551301</v>
      </c>
      <c r="H1195" s="137">
        <v>4.4534860489244696</v>
      </c>
      <c r="I1195" s="137">
        <v>12.8874477917721</v>
      </c>
      <c r="J1195" s="137">
        <v>17.161186500175798</v>
      </c>
      <c r="K1195" s="137">
        <v>8.3404727501223395</v>
      </c>
      <c r="L1195" s="137">
        <v>11.272291879275199</v>
      </c>
      <c r="M1195" s="137">
        <v>26.4299259057121</v>
      </c>
      <c r="N1195" s="137">
        <v>8.2712251803766694</v>
      </c>
      <c r="O1195" s="137">
        <v>5.9398930253481899</v>
      </c>
      <c r="P1195" s="137">
        <v>9.0890355300006007</v>
      </c>
      <c r="Q1195" s="137">
        <v>24.779744370252999</v>
      </c>
      <c r="R1195" s="137">
        <v>4.4129075883420201</v>
      </c>
      <c r="S1195" s="137">
        <v>12.6531305591945</v>
      </c>
      <c r="T1195" s="137">
        <v>17.089468108831799</v>
      </c>
      <c r="U1195" s="137">
        <v>8.1189289426972202</v>
      </c>
      <c r="V1195" s="1">
        <v>2365987</v>
      </c>
      <c r="W1195" s="1">
        <v>2561998</v>
      </c>
      <c r="X1195" s="1">
        <v>0</v>
      </c>
      <c r="Y1195" s="1">
        <v>931847</v>
      </c>
      <c r="Z1195" s="1">
        <v>2034694</v>
      </c>
      <c r="AA1195" s="1">
        <v>1106755</v>
      </c>
      <c r="AB1195" s="1">
        <v>2543088</v>
      </c>
      <c r="AC1195" s="1">
        <v>1309767</v>
      </c>
      <c r="AD1195" s="1">
        <v>143950</v>
      </c>
      <c r="AE1195" s="1">
        <v>308352</v>
      </c>
      <c r="AH1195" s="136">
        <f t="shared" si="18"/>
        <v>38251</v>
      </c>
      <c r="AI1195" s="177">
        <f>HLOOKUP(附加题模型!$E$2,历史数据!$B$3:$K$5000,ROW(A1193),)</f>
        <v>8.3404727501223395</v>
      </c>
      <c r="AJ1195" s="177">
        <f>HLOOKUP(附加题模型!$E$2,历史数据!$L$3:$U$5000,ROW(A1193),)</f>
        <v>8.1189289426972202</v>
      </c>
    </row>
    <row r="1196" spans="1:36" x14ac:dyDescent="0.2">
      <c r="A1196" s="148">
        <v>38252</v>
      </c>
      <c r="B1196" s="137">
        <v>11.1883790365014</v>
      </c>
      <c r="C1196" s="137">
        <v>26.201425105374501</v>
      </c>
      <c r="D1196" s="137">
        <v>8.2496010622580407</v>
      </c>
      <c r="E1196" s="137">
        <v>5.8780191396674804</v>
      </c>
      <c r="F1196" s="137">
        <v>9.0095395924204205</v>
      </c>
      <c r="G1196" s="137">
        <v>24.9623511821192</v>
      </c>
      <c r="H1196" s="137">
        <v>4.4129075883420201</v>
      </c>
      <c r="I1196" s="137">
        <v>12.8874477917721</v>
      </c>
      <c r="J1196" s="137">
        <v>17.212413922564402</v>
      </c>
      <c r="K1196" s="137">
        <v>8.14499292004135</v>
      </c>
      <c r="L1196" s="137">
        <v>10.908669560588899</v>
      </c>
      <c r="M1196" s="137">
        <v>25.439755770915902</v>
      </c>
      <c r="N1196" s="137">
        <v>8.0657960582496706</v>
      </c>
      <c r="O1196" s="137">
        <v>5.7645836825861796</v>
      </c>
      <c r="P1196" s="137">
        <v>8.8637970401900894</v>
      </c>
      <c r="Q1196" s="137">
        <v>25.893645922637202</v>
      </c>
      <c r="R1196" s="137">
        <v>4.2404491308665797</v>
      </c>
      <c r="S1196" s="137">
        <v>13.5903994895052</v>
      </c>
      <c r="T1196" s="137">
        <v>17.007504233010099</v>
      </c>
      <c r="U1196" s="137">
        <v>7.9755770673044903</v>
      </c>
      <c r="V1196" s="1">
        <v>1356100</v>
      </c>
      <c r="W1196" s="1">
        <v>3170387</v>
      </c>
      <c r="X1196" s="1">
        <v>889600</v>
      </c>
      <c r="Y1196" s="1">
        <v>765108</v>
      </c>
      <c r="Z1196" s="1">
        <v>860796</v>
      </c>
      <c r="AA1196" s="1">
        <v>1721403</v>
      </c>
      <c r="AB1196" s="1">
        <v>1741033</v>
      </c>
      <c r="AC1196" s="1">
        <v>6242469</v>
      </c>
      <c r="AD1196" s="1">
        <v>157780</v>
      </c>
      <c r="AE1196" s="1">
        <v>226839</v>
      </c>
      <c r="AH1196" s="136">
        <f t="shared" si="18"/>
        <v>38252</v>
      </c>
      <c r="AI1196" s="177">
        <f>HLOOKUP(附加题模型!$E$2,历史数据!$B$3:$K$5000,ROW(A1194),)</f>
        <v>8.14499292004135</v>
      </c>
      <c r="AJ1196" s="177">
        <f>HLOOKUP(附加题模型!$E$2,历史数据!$L$3:$U$5000,ROW(A1194),)</f>
        <v>7.9755770673044903</v>
      </c>
    </row>
    <row r="1197" spans="1:36" x14ac:dyDescent="0.2">
      <c r="A1197" s="148">
        <v>38253</v>
      </c>
      <c r="B1197" s="137">
        <v>11.0764952461364</v>
      </c>
      <c r="C1197" s="137">
        <v>25.3635888374701</v>
      </c>
      <c r="D1197" s="137">
        <v>7.9684875267158199</v>
      </c>
      <c r="E1197" s="137">
        <v>5.8780191396674804</v>
      </c>
      <c r="F1197" s="137">
        <v>8.8637970401900894</v>
      </c>
      <c r="G1197" s="137">
        <v>25.875385241450601</v>
      </c>
      <c r="H1197" s="137">
        <v>4.15929220970167</v>
      </c>
      <c r="I1197" s="137">
        <v>13.4341880011201</v>
      </c>
      <c r="J1197" s="137">
        <v>17.212413922564402</v>
      </c>
      <c r="K1197" s="137">
        <v>7.8973851352720903</v>
      </c>
      <c r="L1197" s="137">
        <v>11.5520013551877</v>
      </c>
      <c r="M1197" s="137">
        <v>26.4299259057121</v>
      </c>
      <c r="N1197" s="137">
        <v>8.2063528260207708</v>
      </c>
      <c r="O1197" s="137">
        <v>5.9708299681885402</v>
      </c>
      <c r="P1197" s="137">
        <v>9.1420328217207203</v>
      </c>
      <c r="Q1197" s="137">
        <v>25.911906603823802</v>
      </c>
      <c r="R1197" s="137">
        <v>4.3520398974683303</v>
      </c>
      <c r="S1197" s="137">
        <v>13.3170293848312</v>
      </c>
      <c r="T1197" s="137">
        <v>17.130450046742698</v>
      </c>
      <c r="U1197" s="137">
        <v>8.10589695402515</v>
      </c>
      <c r="V1197" s="1">
        <v>2722066</v>
      </c>
      <c r="W1197" s="1">
        <v>2409307</v>
      </c>
      <c r="X1197" s="1">
        <v>530617</v>
      </c>
      <c r="Y1197" s="1">
        <v>610189</v>
      </c>
      <c r="Z1197" s="1">
        <v>1330295</v>
      </c>
      <c r="AA1197" s="1">
        <v>597583</v>
      </c>
      <c r="AB1197" s="1">
        <v>1288355</v>
      </c>
      <c r="AC1197" s="1">
        <v>2917363</v>
      </c>
      <c r="AD1197" s="1">
        <v>177750</v>
      </c>
      <c r="AE1197" s="1">
        <v>172869</v>
      </c>
      <c r="AH1197" s="136">
        <f t="shared" si="18"/>
        <v>38253</v>
      </c>
      <c r="AI1197" s="177">
        <f>HLOOKUP(附加题模型!$E$2,历史数据!$B$3:$K$5000,ROW(A1195),)</f>
        <v>7.8973851352720903</v>
      </c>
      <c r="AJ1197" s="177">
        <f>HLOOKUP(附加题模型!$E$2,历史数据!$L$3:$U$5000,ROW(A1195),)</f>
        <v>8.10589695402515</v>
      </c>
    </row>
    <row r="1198" spans="1:36" x14ac:dyDescent="0.2">
      <c r="A1198" s="148">
        <v>38254</v>
      </c>
      <c r="B1198" s="137">
        <v>11.691856093144001</v>
      </c>
      <c r="C1198" s="137">
        <v>26.582259772603798</v>
      </c>
      <c r="D1198" s="137">
        <v>8.2171648850800896</v>
      </c>
      <c r="E1198" s="137">
        <v>5.9811422824686602</v>
      </c>
      <c r="F1198" s="137">
        <v>9.1685314675807792</v>
      </c>
      <c r="G1198" s="137">
        <v>26.477987720609299</v>
      </c>
      <c r="H1198" s="137">
        <v>4.3621845126139496</v>
      </c>
      <c r="I1198" s="137">
        <v>13.277976512734901</v>
      </c>
      <c r="J1198" s="137">
        <v>17.212413922564402</v>
      </c>
      <c r="K1198" s="137">
        <v>8.18408888605755</v>
      </c>
      <c r="L1198" s="137">
        <v>11.1604080889102</v>
      </c>
      <c r="M1198" s="137">
        <v>25.668256571253501</v>
      </c>
      <c r="N1198" s="137">
        <v>8.3144734166139305</v>
      </c>
      <c r="O1198" s="137">
        <v>5.7542713683060596</v>
      </c>
      <c r="P1198" s="137">
        <v>8.5988105815894897</v>
      </c>
      <c r="Q1198" s="137">
        <v>24.706701645506399</v>
      </c>
      <c r="R1198" s="137">
        <v>4.1491475945560596</v>
      </c>
      <c r="S1198" s="137">
        <v>12.6921834312908</v>
      </c>
      <c r="T1198" s="137">
        <v>17.3865871586856</v>
      </c>
      <c r="U1198" s="137">
        <v>7.9234491126162201</v>
      </c>
      <c r="V1198" s="1">
        <v>5781235</v>
      </c>
      <c r="W1198" s="1">
        <v>4084717</v>
      </c>
      <c r="X1198" s="1">
        <v>2424774</v>
      </c>
      <c r="Y1198" s="1">
        <v>1022823</v>
      </c>
      <c r="Z1198" s="1">
        <v>1462350</v>
      </c>
      <c r="AA1198" s="1">
        <v>621287</v>
      </c>
      <c r="AB1198" s="1">
        <v>2124026</v>
      </c>
      <c r="AC1198" s="1">
        <v>2585721</v>
      </c>
      <c r="AD1198" s="1">
        <v>750700</v>
      </c>
      <c r="AE1198" s="1">
        <v>354376</v>
      </c>
      <c r="AH1198" s="136">
        <f t="shared" si="18"/>
        <v>38254</v>
      </c>
      <c r="AI1198" s="177">
        <f>HLOOKUP(附加题模型!$E$2,历史数据!$B$3:$K$5000,ROW(A1196),)</f>
        <v>8.18408888605755</v>
      </c>
      <c r="AJ1198" s="177">
        <f>HLOOKUP(附加题模型!$E$2,历史数据!$L$3:$U$5000,ROW(A1196),)</f>
        <v>7.9234491126162201</v>
      </c>
    </row>
    <row r="1199" spans="1:36" x14ac:dyDescent="0.2">
      <c r="A1199" s="148">
        <v>38257</v>
      </c>
      <c r="B1199" s="137">
        <v>11.356204722048901</v>
      </c>
      <c r="C1199" s="137">
        <v>25.8967573715911</v>
      </c>
      <c r="D1199" s="137">
        <v>8.4117819481477802</v>
      </c>
      <c r="E1199" s="137">
        <v>5.7542713683060596</v>
      </c>
      <c r="F1199" s="137">
        <v>8.6385585503795799</v>
      </c>
      <c r="G1199" s="137">
        <v>24.578876877200099</v>
      </c>
      <c r="H1199" s="137">
        <v>4.1187137491192196</v>
      </c>
      <c r="I1199" s="137">
        <v>12.848394919675901</v>
      </c>
      <c r="J1199" s="137">
        <v>17.540269425851399</v>
      </c>
      <c r="K1199" s="137">
        <v>8.0798329766810202</v>
      </c>
      <c r="L1199" s="137">
        <v>10.936640508180099</v>
      </c>
      <c r="M1199" s="137">
        <v>24.373418702674002</v>
      </c>
      <c r="N1199" s="137">
        <v>8.3036613575546205</v>
      </c>
      <c r="O1199" s="137">
        <v>5.66146053978499</v>
      </c>
      <c r="P1199" s="137">
        <v>8.2543281854087098</v>
      </c>
      <c r="Q1199" s="137">
        <v>24.834526413812799</v>
      </c>
      <c r="R1199" s="137">
        <v>4.0882799036823698</v>
      </c>
      <c r="S1199" s="137">
        <v>12.516445506857499</v>
      </c>
      <c r="T1199" s="137">
        <v>17.007504233010099</v>
      </c>
      <c r="U1199" s="137">
        <v>7.7931292258955596</v>
      </c>
      <c r="V1199" s="1">
        <v>1159633</v>
      </c>
      <c r="W1199" s="1">
        <v>1990042</v>
      </c>
      <c r="X1199" s="1">
        <v>1334441</v>
      </c>
      <c r="Y1199" s="1">
        <v>336400</v>
      </c>
      <c r="Z1199" s="1">
        <v>1013805</v>
      </c>
      <c r="AA1199" s="1">
        <v>270256</v>
      </c>
      <c r="AB1199" s="1">
        <v>869190</v>
      </c>
      <c r="AC1199" s="1">
        <v>755509</v>
      </c>
      <c r="AD1199" s="1">
        <v>250630</v>
      </c>
      <c r="AE1199" s="1">
        <v>132510</v>
      </c>
      <c r="AH1199" s="136">
        <f t="shared" si="18"/>
        <v>38257</v>
      </c>
      <c r="AI1199" s="177">
        <f>HLOOKUP(附加题模型!$E$2,历史数据!$B$3:$K$5000,ROW(A1197),)</f>
        <v>8.0798329766810202</v>
      </c>
      <c r="AJ1199" s="177">
        <f>HLOOKUP(附加题模型!$E$2,历史数据!$L$3:$U$5000,ROW(A1197),)</f>
        <v>7.7931292258955596</v>
      </c>
    </row>
    <row r="1200" spans="1:36" x14ac:dyDescent="0.2">
      <c r="A1200" s="148">
        <v>38258</v>
      </c>
      <c r="B1200" s="137">
        <v>11.0485242985451</v>
      </c>
      <c r="C1200" s="137">
        <v>24.7542533699032</v>
      </c>
      <c r="D1200" s="137">
        <v>8.2171648850800896</v>
      </c>
      <c r="E1200" s="137">
        <v>5.7233344254657004</v>
      </c>
      <c r="F1200" s="137">
        <v>8.3470734459189195</v>
      </c>
      <c r="G1200" s="137">
        <v>25.0171332256791</v>
      </c>
      <c r="H1200" s="137">
        <v>4.1187137491192196</v>
      </c>
      <c r="I1200" s="137">
        <v>12.594551251050101</v>
      </c>
      <c r="J1200" s="137">
        <v>17.109959077787199</v>
      </c>
      <c r="K1200" s="137">
        <v>7.8191932032396902</v>
      </c>
      <c r="L1200" s="137">
        <v>10.964611455771401</v>
      </c>
      <c r="M1200" s="137">
        <v>25.0589211036867</v>
      </c>
      <c r="N1200" s="137">
        <v>8.1631045897835097</v>
      </c>
      <c r="O1200" s="137">
        <v>5.83676988254701</v>
      </c>
      <c r="P1200" s="137">
        <v>8.3868214147090097</v>
      </c>
      <c r="Q1200" s="137">
        <v>24.688440964319799</v>
      </c>
      <c r="R1200" s="137">
        <v>4.1795814399928997</v>
      </c>
      <c r="S1200" s="137">
        <v>12.614077687098201</v>
      </c>
      <c r="T1200" s="137">
        <v>16.8333309968889</v>
      </c>
      <c r="U1200" s="137">
        <v>7.8191932032396902</v>
      </c>
      <c r="V1200" s="1">
        <v>490089</v>
      </c>
      <c r="W1200" s="1">
        <v>2097924</v>
      </c>
      <c r="X1200" s="1">
        <v>662200</v>
      </c>
      <c r="Y1200" s="1">
        <v>312250</v>
      </c>
      <c r="Z1200" s="1">
        <v>635649</v>
      </c>
      <c r="AA1200" s="1">
        <v>77230</v>
      </c>
      <c r="AB1200" s="1">
        <v>533568</v>
      </c>
      <c r="AC1200" s="1">
        <v>436905</v>
      </c>
      <c r="AD1200" s="1">
        <v>239750</v>
      </c>
      <c r="AE1200" s="1">
        <v>111601</v>
      </c>
      <c r="AH1200" s="136">
        <f t="shared" si="18"/>
        <v>38258</v>
      </c>
      <c r="AI1200" s="177">
        <f>HLOOKUP(附加题模型!$E$2,历史数据!$B$3:$K$5000,ROW(A1198),)</f>
        <v>7.8191932032396902</v>
      </c>
      <c r="AJ1200" s="177">
        <f>HLOOKUP(附加题模型!$E$2,历史数据!$L$3:$U$5000,ROW(A1198),)</f>
        <v>7.8191932032396902</v>
      </c>
    </row>
    <row r="1201" spans="1:36" x14ac:dyDescent="0.2">
      <c r="A1201" s="148">
        <v>38259</v>
      </c>
      <c r="B1201" s="137">
        <v>10.964611455771401</v>
      </c>
      <c r="C1201" s="137">
        <v>25.0589211036867</v>
      </c>
      <c r="D1201" s="137">
        <v>8.1955407669614608</v>
      </c>
      <c r="E1201" s="137">
        <v>5.82645756826689</v>
      </c>
      <c r="F1201" s="137">
        <v>8.4795666752192194</v>
      </c>
      <c r="G1201" s="137">
        <v>24.651919601946599</v>
      </c>
      <c r="H1201" s="137">
        <v>4.1491475945560596</v>
      </c>
      <c r="I1201" s="137">
        <v>12.6921834312908</v>
      </c>
      <c r="J1201" s="137">
        <v>16.8538219658443</v>
      </c>
      <c r="K1201" s="137">
        <v>7.8191932032396902</v>
      </c>
      <c r="L1201" s="137">
        <v>10.6569310322676</v>
      </c>
      <c r="M1201" s="137">
        <v>24.2210848357823</v>
      </c>
      <c r="N1201" s="137">
        <v>8.2171648850800896</v>
      </c>
      <c r="O1201" s="137">
        <v>5.7233344254657004</v>
      </c>
      <c r="P1201" s="137">
        <v>8.4398187064291292</v>
      </c>
      <c r="Q1201" s="137">
        <v>24.140620528721001</v>
      </c>
      <c r="R1201" s="137">
        <v>4.0679906733911499</v>
      </c>
      <c r="S1201" s="137">
        <v>12.438339762664899</v>
      </c>
      <c r="T1201" s="137">
        <v>16.700139698678601</v>
      </c>
      <c r="U1201" s="137">
        <v>7.6888733165190297</v>
      </c>
      <c r="V1201" s="1">
        <v>1024886</v>
      </c>
      <c r="W1201" s="1">
        <v>982998</v>
      </c>
      <c r="X1201" s="1">
        <v>625365</v>
      </c>
      <c r="Y1201" s="1">
        <v>224061</v>
      </c>
      <c r="Z1201" s="1">
        <v>467005</v>
      </c>
      <c r="AA1201" s="1">
        <v>65756</v>
      </c>
      <c r="AB1201" s="1">
        <v>608956</v>
      </c>
      <c r="AC1201" s="1">
        <v>304600</v>
      </c>
      <c r="AD1201" s="1">
        <v>90540</v>
      </c>
      <c r="AE1201" s="1">
        <v>122166</v>
      </c>
      <c r="AH1201" s="136">
        <f t="shared" si="18"/>
        <v>38259</v>
      </c>
      <c r="AI1201" s="177">
        <f>HLOOKUP(附加题模型!$E$2,历史数据!$B$3:$K$5000,ROW(A1199),)</f>
        <v>7.8191932032396902</v>
      </c>
      <c r="AJ1201" s="177">
        <f>HLOOKUP(附加题模型!$E$2,历史数据!$L$3:$U$5000,ROW(A1199),)</f>
        <v>7.6888733165190297</v>
      </c>
    </row>
    <row r="1202" spans="1:36" x14ac:dyDescent="0.2">
      <c r="A1202" s="148">
        <v>38260</v>
      </c>
      <c r="B1202" s="137">
        <v>10.6569310322676</v>
      </c>
      <c r="C1202" s="137">
        <v>24.2210848357823</v>
      </c>
      <c r="D1202" s="137">
        <v>8.2171648850800896</v>
      </c>
      <c r="E1202" s="137">
        <v>5.68208516834523</v>
      </c>
      <c r="F1202" s="137">
        <v>8.3470734459189195</v>
      </c>
      <c r="G1202" s="137">
        <v>24.140620528721001</v>
      </c>
      <c r="H1202" s="137">
        <v>4.0578460582455298</v>
      </c>
      <c r="I1202" s="137">
        <v>12.4578661987131</v>
      </c>
      <c r="J1202" s="137">
        <v>16.802594543455701</v>
      </c>
      <c r="K1202" s="137">
        <v>7.7019053051910999</v>
      </c>
      <c r="L1202" s="137">
        <v>10.405192503946299</v>
      </c>
      <c r="M1202" s="137">
        <v>23.9925840354447</v>
      </c>
      <c r="N1202" s="137">
        <v>8.1847287079021402</v>
      </c>
      <c r="O1202" s="137">
        <v>5.7439590540259404</v>
      </c>
      <c r="P1202" s="137">
        <v>8.0423390185282297</v>
      </c>
      <c r="Q1202" s="137">
        <v>24.031056441601201</v>
      </c>
      <c r="R1202" s="137">
        <v>3.85495375533326</v>
      </c>
      <c r="S1202" s="137">
        <v>12.282128274279801</v>
      </c>
      <c r="T1202" s="137">
        <v>16.741121636589401</v>
      </c>
      <c r="U1202" s="137">
        <v>7.6888733165190297</v>
      </c>
      <c r="V1202" s="1">
        <v>714270</v>
      </c>
      <c r="W1202" s="1">
        <v>735910</v>
      </c>
      <c r="X1202" s="1">
        <v>470225</v>
      </c>
      <c r="Y1202" s="1">
        <v>386800</v>
      </c>
      <c r="Z1202" s="1">
        <v>566071</v>
      </c>
      <c r="AA1202" s="1">
        <v>131509</v>
      </c>
      <c r="AB1202" s="1">
        <v>1307546</v>
      </c>
      <c r="AC1202" s="1">
        <v>371100</v>
      </c>
      <c r="AD1202" s="1">
        <v>34900</v>
      </c>
      <c r="AE1202" s="1">
        <v>107300</v>
      </c>
      <c r="AH1202" s="136">
        <f t="shared" si="18"/>
        <v>38260</v>
      </c>
      <c r="AI1202" s="177">
        <f>HLOOKUP(附加题模型!$E$2,历史数据!$B$3:$K$5000,ROW(A1200),)</f>
        <v>7.7019053051910999</v>
      </c>
      <c r="AJ1202" s="177">
        <f>HLOOKUP(附加题模型!$E$2,历史数据!$L$3:$U$5000,ROW(A1200),)</f>
        <v>7.6888733165190297</v>
      </c>
    </row>
    <row r="1203" spans="1:36" x14ac:dyDescent="0.2">
      <c r="A1203" s="148">
        <v>38268</v>
      </c>
      <c r="B1203" s="137">
        <v>10.2093958708075</v>
      </c>
      <c r="C1203" s="137">
        <v>23.9925840354447</v>
      </c>
      <c r="D1203" s="137">
        <v>8.1739166488428303</v>
      </c>
      <c r="E1203" s="137">
        <v>5.7542713683060596</v>
      </c>
      <c r="F1203" s="137">
        <v>8.2013308936885903</v>
      </c>
      <c r="G1203" s="137">
        <v>24.031056441601201</v>
      </c>
      <c r="H1203" s="137">
        <v>3.9158214462069401</v>
      </c>
      <c r="I1203" s="137">
        <v>12.2040225300873</v>
      </c>
      <c r="J1203" s="137">
        <v>16.751367121067201</v>
      </c>
      <c r="K1203" s="137">
        <v>7.7410012712073</v>
      </c>
      <c r="L1203" s="137">
        <v>10.7128729274501</v>
      </c>
      <c r="M1203" s="137">
        <v>24.449585636119799</v>
      </c>
      <c r="N1203" s="137">
        <v>8.3901578300291408</v>
      </c>
      <c r="O1203" s="137">
        <v>6.0636407967096098</v>
      </c>
      <c r="P1203" s="137">
        <v>8.3205748000588606</v>
      </c>
      <c r="Q1203" s="137">
        <v>25.546692980091301</v>
      </c>
      <c r="R1203" s="137">
        <v>3.9361106764981701</v>
      </c>
      <c r="S1203" s="137">
        <v>12.6336041231463</v>
      </c>
      <c r="T1203" s="137">
        <v>16.9050493882329</v>
      </c>
      <c r="U1203" s="137">
        <v>7.8843531466000201</v>
      </c>
      <c r="V1203" s="1">
        <v>403993</v>
      </c>
      <c r="W1203" s="1">
        <v>505689</v>
      </c>
      <c r="X1203" s="1">
        <v>757525</v>
      </c>
      <c r="Y1203" s="1">
        <v>708474</v>
      </c>
      <c r="Z1203" s="1">
        <v>637618</v>
      </c>
      <c r="AA1203" s="1">
        <v>126172</v>
      </c>
      <c r="AB1203" s="1">
        <v>543490</v>
      </c>
      <c r="AC1203" s="1">
        <v>370376</v>
      </c>
      <c r="AD1203" s="1">
        <v>63520</v>
      </c>
      <c r="AE1203" s="1">
        <v>117434</v>
      </c>
      <c r="AH1203" s="136">
        <f t="shared" si="18"/>
        <v>38268</v>
      </c>
      <c r="AI1203" s="177">
        <f>HLOOKUP(附加题模型!$E$2,历史数据!$B$3:$K$5000,ROW(A1201),)</f>
        <v>7.7410012712073</v>
      </c>
      <c r="AJ1203" s="177">
        <f>HLOOKUP(附加题模型!$E$2,历史数据!$L$3:$U$5000,ROW(A1201),)</f>
        <v>7.8843531466000201</v>
      </c>
    </row>
    <row r="1204" spans="1:36" x14ac:dyDescent="0.2">
      <c r="A1204" s="148">
        <v>38271</v>
      </c>
      <c r="B1204" s="137">
        <v>10.768814822632599</v>
      </c>
      <c r="C1204" s="137">
        <v>24.449585636119799</v>
      </c>
      <c r="D1204" s="137">
        <v>8.3901578300291408</v>
      </c>
      <c r="E1204" s="137">
        <v>6.1152023681102001</v>
      </c>
      <c r="F1204" s="137">
        <v>8.2808268312687705</v>
      </c>
      <c r="G1204" s="137">
        <v>25.3093041246651</v>
      </c>
      <c r="H1204" s="137">
        <v>3.9361106764981701</v>
      </c>
      <c r="I1204" s="137">
        <v>12.6531305591945</v>
      </c>
      <c r="J1204" s="137">
        <v>17.202168438086701</v>
      </c>
      <c r="K1204" s="137">
        <v>7.8191932032396902</v>
      </c>
      <c r="L1204" s="137">
        <v>10.6569310322676</v>
      </c>
      <c r="M1204" s="137">
        <v>24.297251769228101</v>
      </c>
      <c r="N1204" s="137">
        <v>8.5199025387409399</v>
      </c>
      <c r="O1204" s="137">
        <v>5.9811422824686602</v>
      </c>
      <c r="P1204" s="137">
        <v>8.3603227688489508</v>
      </c>
      <c r="Q1204" s="137">
        <v>25.546692980091301</v>
      </c>
      <c r="R1204" s="137">
        <v>3.9361106764981701</v>
      </c>
      <c r="S1204" s="137">
        <v>12.496919070809399</v>
      </c>
      <c r="T1204" s="137">
        <v>16.9152948727106</v>
      </c>
      <c r="U1204" s="137">
        <v>7.8582891692558903</v>
      </c>
      <c r="V1204" s="1">
        <v>819180</v>
      </c>
      <c r="W1204" s="1">
        <v>1180621</v>
      </c>
      <c r="X1204" s="1">
        <v>1290308</v>
      </c>
      <c r="Y1204" s="1">
        <v>741091</v>
      </c>
      <c r="Z1204" s="1">
        <v>1045078</v>
      </c>
      <c r="AA1204" s="1">
        <v>473939</v>
      </c>
      <c r="AB1204" s="1">
        <v>778080</v>
      </c>
      <c r="AC1204" s="1">
        <v>794303</v>
      </c>
      <c r="AD1204" s="1">
        <v>223025</v>
      </c>
      <c r="AE1204" s="1">
        <v>238532</v>
      </c>
      <c r="AH1204" s="136">
        <f t="shared" si="18"/>
        <v>38271</v>
      </c>
      <c r="AI1204" s="177">
        <f>HLOOKUP(附加题模型!$E$2,历史数据!$B$3:$K$5000,ROW(A1202),)</f>
        <v>7.8191932032396902</v>
      </c>
      <c r="AJ1204" s="177">
        <f>HLOOKUP(附加题模型!$E$2,历史数据!$L$3:$U$5000,ROW(A1202),)</f>
        <v>7.8582891692558903</v>
      </c>
    </row>
    <row r="1205" spans="1:36" x14ac:dyDescent="0.2">
      <c r="A1205" s="148">
        <v>38272</v>
      </c>
      <c r="B1205" s="137">
        <v>10.600989137085101</v>
      </c>
      <c r="C1205" s="137">
        <v>24.2210848357823</v>
      </c>
      <c r="D1205" s="137">
        <v>8.47665430250367</v>
      </c>
      <c r="E1205" s="137">
        <v>5.9398930253481899</v>
      </c>
      <c r="F1205" s="137">
        <v>8.2808268312687705</v>
      </c>
      <c r="G1205" s="137">
        <v>25.3823468494117</v>
      </c>
      <c r="H1205" s="137">
        <v>3.9361106764981701</v>
      </c>
      <c r="I1205" s="137">
        <v>12.4578661987131</v>
      </c>
      <c r="J1205" s="137">
        <v>16.9152948727106</v>
      </c>
      <c r="K1205" s="137">
        <v>7.8191932032396902</v>
      </c>
      <c r="L1205" s="137">
        <v>10.3212796611726</v>
      </c>
      <c r="M1205" s="137">
        <v>23.6879163016613</v>
      </c>
      <c r="N1205" s="137">
        <v>8.4658422434443601</v>
      </c>
      <c r="O1205" s="137">
        <v>5.8677068253873603</v>
      </c>
      <c r="P1205" s="137">
        <v>8.0158403726681708</v>
      </c>
      <c r="Q1205" s="137">
        <v>24.944090500932599</v>
      </c>
      <c r="R1205" s="137">
        <v>3.7332183735858901</v>
      </c>
      <c r="S1205" s="137">
        <v>12.106390349846601</v>
      </c>
      <c r="T1205" s="137">
        <v>16.8743129347998</v>
      </c>
      <c r="U1205" s="137">
        <v>7.6888733165190297</v>
      </c>
      <c r="V1205" s="1">
        <v>767400</v>
      </c>
      <c r="W1205" s="1">
        <v>1092700</v>
      </c>
      <c r="X1205" s="1">
        <v>1464283</v>
      </c>
      <c r="Y1205" s="1">
        <v>332380</v>
      </c>
      <c r="Z1205" s="1">
        <v>568300</v>
      </c>
      <c r="AA1205" s="1">
        <v>102170</v>
      </c>
      <c r="AB1205" s="1">
        <v>923300</v>
      </c>
      <c r="AC1205" s="1">
        <v>644145</v>
      </c>
      <c r="AD1205" s="1">
        <v>73200</v>
      </c>
      <c r="AE1205" s="1">
        <v>120200</v>
      </c>
      <c r="AH1205" s="136">
        <f t="shared" si="18"/>
        <v>38272</v>
      </c>
      <c r="AI1205" s="177">
        <f>HLOOKUP(附加题模型!$E$2,历史数据!$B$3:$K$5000,ROW(A1203),)</f>
        <v>7.8191932032396902</v>
      </c>
      <c r="AJ1205" s="177">
        <f>HLOOKUP(附加题模型!$E$2,历史数据!$L$3:$U$5000,ROW(A1203),)</f>
        <v>7.6888733165190297</v>
      </c>
    </row>
    <row r="1206" spans="1:36" x14ac:dyDescent="0.2">
      <c r="A1206" s="148">
        <v>38273</v>
      </c>
      <c r="B1206" s="137">
        <v>10.3212796611726</v>
      </c>
      <c r="C1206" s="137">
        <v>23.6879163016613</v>
      </c>
      <c r="D1206" s="137">
        <v>8.4334060662664108</v>
      </c>
      <c r="E1206" s="137">
        <v>5.8058329397066499</v>
      </c>
      <c r="F1206" s="137">
        <v>7.9760924038780798</v>
      </c>
      <c r="G1206" s="137">
        <v>24.925829819745999</v>
      </c>
      <c r="H1206" s="137">
        <v>3.7129291432946601</v>
      </c>
      <c r="I1206" s="137">
        <v>12.0673374777503</v>
      </c>
      <c r="J1206" s="137">
        <v>16.782103574500301</v>
      </c>
      <c r="K1206" s="137">
        <v>7.6888733165190297</v>
      </c>
      <c r="L1206" s="137">
        <v>10.461134399128801</v>
      </c>
      <c r="M1206" s="137">
        <v>23.535582434769498</v>
      </c>
      <c r="N1206" s="137">
        <v>8.4982784206223005</v>
      </c>
      <c r="O1206" s="137">
        <v>5.82645756826689</v>
      </c>
      <c r="P1206" s="137">
        <v>7.6448593306273196</v>
      </c>
      <c r="Q1206" s="137">
        <v>24.9623511821192</v>
      </c>
      <c r="R1206" s="137">
        <v>3.7332183735858901</v>
      </c>
      <c r="S1206" s="137">
        <v>12.2430754021835</v>
      </c>
      <c r="T1206" s="137">
        <v>16.8743129347998</v>
      </c>
      <c r="U1206" s="137">
        <v>7.6758413278469702</v>
      </c>
      <c r="V1206" s="1">
        <v>464917</v>
      </c>
      <c r="W1206" s="1">
        <v>702631</v>
      </c>
      <c r="X1206" s="1">
        <v>536495</v>
      </c>
      <c r="Y1206" s="1">
        <v>257829</v>
      </c>
      <c r="Z1206" s="1">
        <v>482729</v>
      </c>
      <c r="AA1206" s="1">
        <v>81714</v>
      </c>
      <c r="AB1206" s="1">
        <v>671100</v>
      </c>
      <c r="AC1206" s="1">
        <v>345654</v>
      </c>
      <c r="AD1206" s="1">
        <v>51730</v>
      </c>
      <c r="AE1206" s="1">
        <v>76420</v>
      </c>
      <c r="AH1206" s="136">
        <f t="shared" si="18"/>
        <v>38273</v>
      </c>
      <c r="AI1206" s="177">
        <f>HLOOKUP(附加题模型!$E$2,历史数据!$B$3:$K$5000,ROW(A1204),)</f>
        <v>7.6888733165190297</v>
      </c>
      <c r="AJ1206" s="177">
        <f>HLOOKUP(附加题模型!$E$2,历史数据!$L$3:$U$5000,ROW(A1204),)</f>
        <v>7.6758413278469702</v>
      </c>
    </row>
    <row r="1207" spans="1:36" x14ac:dyDescent="0.2">
      <c r="A1207" s="148">
        <v>38274</v>
      </c>
      <c r="B1207" s="137">
        <v>10.461134399128801</v>
      </c>
      <c r="C1207" s="137">
        <v>23.611749368215399</v>
      </c>
      <c r="D1207" s="137">
        <v>8.3577216528512004</v>
      </c>
      <c r="E1207" s="137">
        <v>5.7542713683060596</v>
      </c>
      <c r="F1207" s="137">
        <v>7.6846072994174204</v>
      </c>
      <c r="G1207" s="137">
        <v>24.980611863305899</v>
      </c>
      <c r="H1207" s="137">
        <v>3.7332183735858901</v>
      </c>
      <c r="I1207" s="137">
        <v>12.3992868905687</v>
      </c>
      <c r="J1207" s="137">
        <v>16.9050493882329</v>
      </c>
      <c r="K1207" s="137">
        <v>7.6237133731586999</v>
      </c>
      <c r="L1207" s="137">
        <v>9.9017154473037508</v>
      </c>
      <c r="M1207" s="137">
        <v>22.393078433081701</v>
      </c>
      <c r="N1207" s="137">
        <v>8.3901578300291408</v>
      </c>
      <c r="O1207" s="137">
        <v>5.3933403685019199</v>
      </c>
      <c r="P1207" s="137">
        <v>7.2473796427264201</v>
      </c>
      <c r="Q1207" s="137">
        <v>23.2641078317629</v>
      </c>
      <c r="R1207" s="137">
        <v>3.5709045312560699</v>
      </c>
      <c r="S1207" s="137">
        <v>11.4424915242098</v>
      </c>
      <c r="T1207" s="137">
        <v>16.525966462557399</v>
      </c>
      <c r="U1207" s="137">
        <v>7.2588176903408499</v>
      </c>
      <c r="V1207" s="1">
        <v>753020</v>
      </c>
      <c r="W1207" s="1">
        <v>1554700</v>
      </c>
      <c r="X1207" s="1">
        <v>1034920</v>
      </c>
      <c r="Y1207" s="1">
        <v>467092</v>
      </c>
      <c r="Z1207" s="1">
        <v>538389</v>
      </c>
      <c r="AA1207" s="1">
        <v>252997</v>
      </c>
      <c r="AB1207" s="1">
        <v>758100</v>
      </c>
      <c r="AC1207" s="1">
        <v>546800</v>
      </c>
      <c r="AD1207" s="1">
        <v>92200</v>
      </c>
      <c r="AE1207" s="1">
        <v>191300</v>
      </c>
      <c r="AH1207" s="136">
        <f t="shared" si="18"/>
        <v>38274</v>
      </c>
      <c r="AI1207" s="177">
        <f>HLOOKUP(附加题模型!$E$2,历史数据!$B$3:$K$5000,ROW(A1205),)</f>
        <v>7.6237133731586999</v>
      </c>
      <c r="AJ1207" s="177">
        <f>HLOOKUP(附加题模型!$E$2,历史数据!$L$3:$U$5000,ROW(A1205),)</f>
        <v>7.2588176903408499</v>
      </c>
    </row>
    <row r="1208" spans="1:36" x14ac:dyDescent="0.2">
      <c r="A1208" s="148">
        <v>38275</v>
      </c>
      <c r="B1208" s="137">
        <v>9.7898316569387394</v>
      </c>
      <c r="C1208" s="137">
        <v>22.240744566189999</v>
      </c>
      <c r="D1208" s="137">
        <v>8.2171648850800896</v>
      </c>
      <c r="E1208" s="137">
        <v>5.3624034256615598</v>
      </c>
      <c r="F1208" s="137">
        <v>7.2473796427264201</v>
      </c>
      <c r="G1208" s="137">
        <v>23.1545437446431</v>
      </c>
      <c r="H1208" s="137">
        <v>3.5607599161104502</v>
      </c>
      <c r="I1208" s="137">
        <v>11.325332907921</v>
      </c>
      <c r="J1208" s="137">
        <v>16.751367121067201</v>
      </c>
      <c r="K1208" s="137">
        <v>7.2327537129967201</v>
      </c>
      <c r="L1208" s="137">
        <v>9.7618607093474896</v>
      </c>
      <c r="M1208" s="137">
        <v>23.459415501323701</v>
      </c>
      <c r="N1208" s="137">
        <v>8.2279769441394102</v>
      </c>
      <c r="O1208" s="137">
        <v>5.3005295399808503</v>
      </c>
      <c r="P1208" s="137">
        <v>7.3666235490966896</v>
      </c>
      <c r="Q1208" s="137">
        <v>23.5197573683757</v>
      </c>
      <c r="R1208" s="137">
        <v>3.5506153009648398</v>
      </c>
      <c r="S1208" s="137">
        <v>11.3448593439691</v>
      </c>
      <c r="T1208" s="137">
        <v>16.474739040168799</v>
      </c>
      <c r="U1208" s="137">
        <v>7.2588176903408499</v>
      </c>
      <c r="V1208" s="1">
        <v>602157</v>
      </c>
      <c r="W1208" s="1">
        <v>3698434</v>
      </c>
      <c r="X1208" s="1">
        <v>680715</v>
      </c>
      <c r="Y1208" s="1">
        <v>410930</v>
      </c>
      <c r="Z1208" s="1">
        <v>218753</v>
      </c>
      <c r="AA1208" s="1">
        <v>153427</v>
      </c>
      <c r="AB1208" s="1">
        <v>584084</v>
      </c>
      <c r="AC1208" s="1">
        <v>400805</v>
      </c>
      <c r="AD1208" s="1">
        <v>136925</v>
      </c>
      <c r="AE1208" s="1">
        <v>91100</v>
      </c>
      <c r="AH1208" s="136">
        <f t="shared" si="18"/>
        <v>38275</v>
      </c>
      <c r="AI1208" s="177">
        <f>HLOOKUP(附加题模型!$E$2,历史数据!$B$3:$K$5000,ROW(A1206),)</f>
        <v>7.2327537129967201</v>
      </c>
      <c r="AJ1208" s="177">
        <f>HLOOKUP(附加题模型!$E$2,历史数据!$L$3:$U$5000,ROW(A1206),)</f>
        <v>7.2588176903408499</v>
      </c>
    </row>
    <row r="1209" spans="1:36" x14ac:dyDescent="0.2">
      <c r="A1209" s="148">
        <v>38278</v>
      </c>
      <c r="B1209" s="137">
        <v>9.9296863948950094</v>
      </c>
      <c r="C1209" s="137">
        <v>23.459415501323701</v>
      </c>
      <c r="D1209" s="137">
        <v>8.1198563535462505</v>
      </c>
      <c r="E1209" s="137">
        <v>5.2902172257007303</v>
      </c>
      <c r="F1209" s="137">
        <v>7.3666235490966896</v>
      </c>
      <c r="G1209" s="137">
        <v>23.4649753248158</v>
      </c>
      <c r="H1209" s="137">
        <v>3.5506153009648398</v>
      </c>
      <c r="I1209" s="137">
        <v>11.3448593439691</v>
      </c>
      <c r="J1209" s="137">
        <v>16.495230009124199</v>
      </c>
      <c r="K1209" s="137">
        <v>7.1024338262760596</v>
      </c>
      <c r="L1209" s="137">
        <v>9.7898316569387394</v>
      </c>
      <c r="M1209" s="137">
        <v>23.078580834094399</v>
      </c>
      <c r="N1209" s="137">
        <v>8.1306684126055604</v>
      </c>
      <c r="O1209" s="137">
        <v>5.3624034256615598</v>
      </c>
      <c r="P1209" s="137">
        <v>7.28712761151652</v>
      </c>
      <c r="Q1209" s="137">
        <v>24.012795760414601</v>
      </c>
      <c r="R1209" s="137">
        <v>3.5607599161104502</v>
      </c>
      <c r="S1209" s="137">
        <v>11.4229650881617</v>
      </c>
      <c r="T1209" s="137">
        <v>16.566948400468199</v>
      </c>
      <c r="U1209" s="137">
        <v>7.4282335430777104</v>
      </c>
      <c r="V1209" s="1">
        <v>421428</v>
      </c>
      <c r="W1209" s="1">
        <v>1816048</v>
      </c>
      <c r="X1209" s="1">
        <v>293902</v>
      </c>
      <c r="Y1209" s="1">
        <v>163101</v>
      </c>
      <c r="Z1209" s="1">
        <v>232100</v>
      </c>
      <c r="AA1209" s="1">
        <v>50261</v>
      </c>
      <c r="AB1209" s="1">
        <v>378325</v>
      </c>
      <c r="AC1209" s="1">
        <v>216565</v>
      </c>
      <c r="AD1209" s="1">
        <v>82800</v>
      </c>
      <c r="AE1209" s="1">
        <v>104470</v>
      </c>
      <c r="AH1209" s="136">
        <f t="shared" si="18"/>
        <v>38278</v>
      </c>
      <c r="AI1209" s="177">
        <f>HLOOKUP(附加题模型!$E$2,历史数据!$B$3:$K$5000,ROW(A1207),)</f>
        <v>7.1024338262760596</v>
      </c>
      <c r="AJ1209" s="177">
        <f>HLOOKUP(附加题模型!$E$2,历史数据!$L$3:$U$5000,ROW(A1207),)</f>
        <v>7.4282335430777104</v>
      </c>
    </row>
    <row r="1210" spans="1:36" x14ac:dyDescent="0.2">
      <c r="A1210" s="148">
        <v>38279</v>
      </c>
      <c r="B1210" s="137">
        <v>9.8178026045299909</v>
      </c>
      <c r="C1210" s="137">
        <v>22.773913100310999</v>
      </c>
      <c r="D1210" s="137">
        <v>8.1955407669614608</v>
      </c>
      <c r="E1210" s="137">
        <v>5.4139649970621502</v>
      </c>
      <c r="F1210" s="137">
        <v>7.1811330280762702</v>
      </c>
      <c r="G1210" s="137">
        <v>23.738885542615201</v>
      </c>
      <c r="H1210" s="137">
        <v>3.5607599161104502</v>
      </c>
      <c r="I1210" s="137">
        <v>11.4229650881617</v>
      </c>
      <c r="J1210" s="137">
        <v>16.700139698678601</v>
      </c>
      <c r="K1210" s="137">
        <v>7.3630735997173797</v>
      </c>
      <c r="L1210" s="137">
        <v>9.8178026045299909</v>
      </c>
      <c r="M1210" s="137">
        <v>23.307081634431999</v>
      </c>
      <c r="N1210" s="137">
        <v>8.2279769441394102</v>
      </c>
      <c r="O1210" s="137">
        <v>5.1767817686194304</v>
      </c>
      <c r="P1210" s="137">
        <v>7.28712761151652</v>
      </c>
      <c r="Q1210" s="137">
        <v>24.542355514826799</v>
      </c>
      <c r="R1210" s="137">
        <v>3.62162760698414</v>
      </c>
      <c r="S1210" s="137">
        <v>11.540123704450499</v>
      </c>
      <c r="T1210" s="137">
        <v>16.864067450322</v>
      </c>
      <c r="U1210" s="137">
        <v>7.4412655317497798</v>
      </c>
      <c r="V1210" s="1">
        <v>524453</v>
      </c>
      <c r="W1210" s="1">
        <v>2536709</v>
      </c>
      <c r="X1210" s="1">
        <v>392849</v>
      </c>
      <c r="Y1210" s="1">
        <v>716709</v>
      </c>
      <c r="Z1210" s="1">
        <v>263159</v>
      </c>
      <c r="AA1210" s="1">
        <v>307636</v>
      </c>
      <c r="AB1210" s="1">
        <v>561982</v>
      </c>
      <c r="AC1210" s="1">
        <v>307410</v>
      </c>
      <c r="AD1210" s="1">
        <v>77125</v>
      </c>
      <c r="AE1210" s="1">
        <v>91000</v>
      </c>
      <c r="AH1210" s="136">
        <f t="shared" si="18"/>
        <v>38279</v>
      </c>
      <c r="AI1210" s="177">
        <f>HLOOKUP(附加题模型!$E$2,历史数据!$B$3:$K$5000,ROW(A1208),)</f>
        <v>7.3630735997173797</v>
      </c>
      <c r="AJ1210" s="177">
        <f>HLOOKUP(附加题模型!$E$2,历史数据!$L$3:$U$5000,ROW(A1208),)</f>
        <v>7.4412655317497798</v>
      </c>
    </row>
    <row r="1211" spans="1:36" x14ac:dyDescent="0.2">
      <c r="A1211" s="148">
        <v>38280</v>
      </c>
      <c r="B1211" s="137">
        <v>9.7898316569387394</v>
      </c>
      <c r="C1211" s="137">
        <v>23.230914700986101</v>
      </c>
      <c r="D1211" s="137">
        <v>8.2387890031987201</v>
      </c>
      <c r="E1211" s="137">
        <v>5.1561571400591903</v>
      </c>
      <c r="F1211" s="137">
        <v>7.2341303197964004</v>
      </c>
      <c r="G1211" s="137">
        <v>24.505834152453499</v>
      </c>
      <c r="H1211" s="137">
        <v>3.6013383766929099</v>
      </c>
      <c r="I1211" s="137">
        <v>11.774440937028199</v>
      </c>
      <c r="J1211" s="137">
        <v>16.864067450322</v>
      </c>
      <c r="K1211" s="137">
        <v>7.3630735997173797</v>
      </c>
      <c r="L1211" s="137">
        <v>9.5660640762087095</v>
      </c>
      <c r="M1211" s="137">
        <v>22.5454122999734</v>
      </c>
      <c r="N1211" s="137">
        <v>8.3685337119105103</v>
      </c>
      <c r="O1211" s="137">
        <v>5.0633463115381296</v>
      </c>
      <c r="P1211" s="137">
        <v>7.1148864134261203</v>
      </c>
      <c r="Q1211" s="137">
        <v>24.250184615840801</v>
      </c>
      <c r="R1211" s="137">
        <v>3.5810491464016798</v>
      </c>
      <c r="S1211" s="137">
        <v>11.618229448643101</v>
      </c>
      <c r="T1211" s="137">
        <v>16.802594543455701</v>
      </c>
      <c r="U1211" s="137">
        <v>7.8322251919117596</v>
      </c>
      <c r="V1211" s="1">
        <v>559700</v>
      </c>
      <c r="W1211" s="1">
        <v>1521782</v>
      </c>
      <c r="X1211" s="1">
        <v>824176</v>
      </c>
      <c r="Y1211" s="1">
        <v>236010</v>
      </c>
      <c r="Z1211" s="1">
        <v>247600</v>
      </c>
      <c r="AA1211" s="1">
        <v>80864</v>
      </c>
      <c r="AB1211" s="1">
        <v>452799</v>
      </c>
      <c r="AC1211" s="1">
        <v>339541</v>
      </c>
      <c r="AD1211" s="1">
        <v>160000</v>
      </c>
      <c r="AE1211" s="1">
        <v>435503</v>
      </c>
      <c r="AH1211" s="136">
        <f t="shared" si="18"/>
        <v>38280</v>
      </c>
      <c r="AI1211" s="177">
        <f>HLOOKUP(附加题模型!$E$2,历史数据!$B$3:$K$5000,ROW(A1209),)</f>
        <v>7.3630735997173797</v>
      </c>
      <c r="AJ1211" s="177">
        <f>HLOOKUP(附加题模型!$E$2,历史数据!$L$3:$U$5000,ROW(A1209),)</f>
        <v>7.8322251919117596</v>
      </c>
    </row>
    <row r="1212" spans="1:36" x14ac:dyDescent="0.2">
      <c r="A1212" s="148">
        <v>38281</v>
      </c>
      <c r="B1212" s="137">
        <v>9.5101221810261993</v>
      </c>
      <c r="C1212" s="137">
        <v>22.5454122999734</v>
      </c>
      <c r="D1212" s="137">
        <v>8.4904593686403391</v>
      </c>
      <c r="E1212" s="137">
        <v>5.1355325114989601</v>
      </c>
      <c r="F1212" s="137">
        <v>7.1016370904960997</v>
      </c>
      <c r="G1212" s="137">
        <v>23.118022382269899</v>
      </c>
      <c r="H1212" s="137">
        <v>3.5404706858192299</v>
      </c>
      <c r="I1212" s="137">
        <v>11.7158616288838</v>
      </c>
      <c r="J1212" s="137">
        <v>17.007504233010099</v>
      </c>
      <c r="K1212" s="137">
        <v>7.8191932032396902</v>
      </c>
      <c r="L1212" s="137">
        <v>8.8947613340186304</v>
      </c>
      <c r="M1212" s="137">
        <v>21.402908298285599</v>
      </c>
      <c r="N1212" s="137">
        <v>8.5680484229229492</v>
      </c>
      <c r="O1212" s="137">
        <v>5.0014724258574201</v>
      </c>
      <c r="P1212" s="137">
        <v>6.6909080796651601</v>
      </c>
      <c r="Q1212" s="137">
        <v>24.177141891094301</v>
      </c>
      <c r="R1212" s="137">
        <v>3.2259876163052001</v>
      </c>
      <c r="S1212" s="137">
        <v>11.305806471872801</v>
      </c>
      <c r="T1212" s="137">
        <v>17.622233301673099</v>
      </c>
      <c r="U1212" s="137">
        <v>7.6888733165190297</v>
      </c>
      <c r="V1212" s="1">
        <v>1307843</v>
      </c>
      <c r="W1212" s="1">
        <v>1743080</v>
      </c>
      <c r="X1212" s="1">
        <v>1177942</v>
      </c>
      <c r="Y1212" s="1">
        <v>330900</v>
      </c>
      <c r="Z1212" s="1">
        <v>330200</v>
      </c>
      <c r="AA1212" s="1">
        <v>156300</v>
      </c>
      <c r="AB1212" s="1">
        <v>1220107</v>
      </c>
      <c r="AC1212" s="1">
        <v>387090</v>
      </c>
      <c r="AD1212" s="1">
        <v>758420</v>
      </c>
      <c r="AE1212" s="1">
        <v>367283</v>
      </c>
      <c r="AH1212" s="136">
        <f t="shared" si="18"/>
        <v>38281</v>
      </c>
      <c r="AI1212" s="177">
        <f>HLOOKUP(附加题模型!$E$2,历史数据!$B$3:$K$5000,ROW(A1210),)</f>
        <v>7.8191932032396902</v>
      </c>
      <c r="AJ1212" s="177">
        <f>HLOOKUP(附加题模型!$E$2,历史数据!$L$3:$U$5000,ROW(A1210),)</f>
        <v>7.6888733165190297</v>
      </c>
    </row>
    <row r="1213" spans="1:36" x14ac:dyDescent="0.2">
      <c r="A1213" s="148">
        <v>38282</v>
      </c>
      <c r="B1213" s="137">
        <v>9.0066451243836401</v>
      </c>
      <c r="C1213" s="137">
        <v>21.098240564502198</v>
      </c>
      <c r="D1213" s="137">
        <v>8.7675631339353792</v>
      </c>
      <c r="E1213" s="137">
        <v>5.0324093686977696</v>
      </c>
      <c r="F1213" s="137">
        <v>6.6644094338051003</v>
      </c>
      <c r="G1213" s="137">
        <v>23.5562787307489</v>
      </c>
      <c r="H1213" s="137">
        <v>3.14483069514029</v>
      </c>
      <c r="I1213" s="137">
        <v>11.4229650881617</v>
      </c>
      <c r="J1213" s="137">
        <v>17.273886829430701</v>
      </c>
      <c r="K1213" s="137">
        <v>7.6888733165190297</v>
      </c>
      <c r="L1213" s="137">
        <v>8.9227322816098802</v>
      </c>
      <c r="M1213" s="137">
        <v>20.336571230043599</v>
      </c>
      <c r="N1213" s="137">
        <v>8.9338253931124196</v>
      </c>
      <c r="O1213" s="137">
        <v>4.9395985401767097</v>
      </c>
      <c r="P1213" s="137">
        <v>6.8763986006855804</v>
      </c>
      <c r="Q1213" s="137">
        <v>24.268445297027402</v>
      </c>
      <c r="R1213" s="137">
        <v>3.2868553071788802</v>
      </c>
      <c r="S1213" s="137">
        <v>11.4034386521135</v>
      </c>
      <c r="T1213" s="137">
        <v>17.560760394806799</v>
      </c>
      <c r="U1213" s="137">
        <v>7.7540332598793604</v>
      </c>
      <c r="V1213" s="1">
        <v>852657</v>
      </c>
      <c r="W1213" s="1">
        <v>2365679</v>
      </c>
      <c r="X1213" s="1">
        <v>1667629</v>
      </c>
      <c r="Y1213" s="1">
        <v>298995</v>
      </c>
      <c r="Z1213" s="1">
        <v>212131</v>
      </c>
      <c r="AA1213" s="1">
        <v>164518</v>
      </c>
      <c r="AB1213" s="1">
        <v>924642</v>
      </c>
      <c r="AC1213" s="1">
        <v>368347</v>
      </c>
      <c r="AD1213" s="1">
        <v>903427</v>
      </c>
      <c r="AE1213" s="1">
        <v>215699</v>
      </c>
      <c r="AH1213" s="136">
        <f t="shared" si="18"/>
        <v>38282</v>
      </c>
      <c r="AI1213" s="177">
        <f>HLOOKUP(附加题模型!$E$2,历史数据!$B$3:$K$5000,ROW(A1211),)</f>
        <v>7.6888733165190297</v>
      </c>
      <c r="AJ1213" s="177">
        <f>HLOOKUP(附加题模型!$E$2,历史数据!$L$3:$U$5000,ROW(A1211),)</f>
        <v>7.7540332598793604</v>
      </c>
    </row>
    <row r="1214" spans="1:36" x14ac:dyDescent="0.2">
      <c r="A1214" s="148">
        <v>38285</v>
      </c>
      <c r="B1214" s="137">
        <v>9.0905579671573999</v>
      </c>
      <c r="C1214" s="137">
        <v>20.184237363151901</v>
      </c>
      <c r="D1214" s="137">
        <v>9.0224985980068304</v>
      </c>
      <c r="E1214" s="137">
        <v>5.0014724258574201</v>
      </c>
      <c r="F1214" s="137">
        <v>6.8631492777555501</v>
      </c>
      <c r="G1214" s="137">
        <v>26.6971158948488</v>
      </c>
      <c r="H1214" s="137">
        <v>3.2767106920332698</v>
      </c>
      <c r="I1214" s="137">
        <v>10.7395398264768</v>
      </c>
      <c r="J1214" s="137">
        <v>17.540269425851399</v>
      </c>
      <c r="K1214" s="137">
        <v>7.7279692825352297</v>
      </c>
      <c r="L1214" s="137">
        <v>9.0066451243836401</v>
      </c>
      <c r="M1214" s="137">
        <v>21.022073631056301</v>
      </c>
      <c r="N1214" s="137">
        <v>9.1222559535130507</v>
      </c>
      <c r="O1214" s="137">
        <v>4.8364753973755201</v>
      </c>
      <c r="P1214" s="137">
        <v>6.8631492777555501</v>
      </c>
      <c r="Q1214" s="137">
        <v>24.706701645506399</v>
      </c>
      <c r="R1214" s="137">
        <v>3.1955537708683601</v>
      </c>
      <c r="S1214" s="137">
        <v>10.2709053613214</v>
      </c>
      <c r="T1214" s="137">
        <v>17.294377798386101</v>
      </c>
      <c r="U1214" s="137">
        <v>7.8061612145676298</v>
      </c>
      <c r="V1214" s="1">
        <v>490412</v>
      </c>
      <c r="W1214" s="1">
        <v>2561572</v>
      </c>
      <c r="X1214" s="1">
        <v>1739893</v>
      </c>
      <c r="Y1214" s="1">
        <v>306467</v>
      </c>
      <c r="Z1214" s="1">
        <v>227100</v>
      </c>
      <c r="AA1214" s="1">
        <v>225246</v>
      </c>
      <c r="AB1214" s="1">
        <v>487200</v>
      </c>
      <c r="AC1214" s="1">
        <v>1582621</v>
      </c>
      <c r="AD1214" s="1">
        <v>988100</v>
      </c>
      <c r="AE1214" s="1">
        <v>136751</v>
      </c>
      <c r="AH1214" s="136">
        <f t="shared" si="18"/>
        <v>38285</v>
      </c>
      <c r="AI1214" s="177">
        <f>HLOOKUP(附加题模型!$E$2,历史数据!$B$3:$K$5000,ROW(A1212),)</f>
        <v>7.7279692825352297</v>
      </c>
      <c r="AJ1214" s="177">
        <f>HLOOKUP(附加题模型!$E$2,历史数据!$L$3:$U$5000,ROW(A1212),)</f>
        <v>7.8061612145676298</v>
      </c>
    </row>
    <row r="1215" spans="1:36" x14ac:dyDescent="0.2">
      <c r="A1215" s="148">
        <v>38286</v>
      </c>
      <c r="B1215" s="137">
        <v>9.0905579671573999</v>
      </c>
      <c r="C1215" s="137">
        <v>20.793572830718698</v>
      </c>
      <c r="D1215" s="137">
        <v>9.0668352004540402</v>
      </c>
      <c r="E1215" s="137">
        <v>4.7952261402550498</v>
      </c>
      <c r="F1215" s="137">
        <v>6.8896479236156098</v>
      </c>
      <c r="G1215" s="137">
        <v>24.304966659400701</v>
      </c>
      <c r="H1215" s="137">
        <v>3.17526454057713</v>
      </c>
      <c r="I1215" s="137">
        <v>10.153746745032601</v>
      </c>
      <c r="J1215" s="137">
        <v>17.478796518985099</v>
      </c>
      <c r="K1215" s="137">
        <v>7.7931292258955596</v>
      </c>
      <c r="L1215" s="137">
        <v>9.4541802858436998</v>
      </c>
      <c r="M1215" s="137">
        <v>20.488905096935301</v>
      </c>
      <c r="N1215" s="137">
        <v>9.1222559535130507</v>
      </c>
      <c r="O1215" s="137">
        <v>4.8674123402158802</v>
      </c>
      <c r="P1215" s="137">
        <v>6.8896479236156098</v>
      </c>
      <c r="Q1215" s="137">
        <v>24.615398239573299</v>
      </c>
      <c r="R1215" s="137">
        <v>3.3172891526157202</v>
      </c>
      <c r="S1215" s="137">
        <v>10.2904317973696</v>
      </c>
      <c r="T1215" s="137">
        <v>17.601742332717699</v>
      </c>
      <c r="U1215" s="137">
        <v>7.7931292258955596</v>
      </c>
      <c r="V1215" s="1">
        <v>900943</v>
      </c>
      <c r="W1215" s="1">
        <v>1954945</v>
      </c>
      <c r="X1215" s="1">
        <v>932333</v>
      </c>
      <c r="Y1215" s="1">
        <v>369728</v>
      </c>
      <c r="Z1215" s="1">
        <v>242791</v>
      </c>
      <c r="AA1215" s="1">
        <v>46060</v>
      </c>
      <c r="AB1215" s="1">
        <v>583557</v>
      </c>
      <c r="AC1215" s="1">
        <v>1066028</v>
      </c>
      <c r="AD1215" s="1">
        <v>947635</v>
      </c>
      <c r="AE1215" s="1">
        <v>151400</v>
      </c>
      <c r="AH1215" s="136">
        <f t="shared" si="18"/>
        <v>38286</v>
      </c>
      <c r="AI1215" s="177">
        <f>HLOOKUP(附加题模型!$E$2,历史数据!$B$3:$K$5000,ROW(A1213),)</f>
        <v>7.7931292258955596</v>
      </c>
      <c r="AJ1215" s="177">
        <f>HLOOKUP(附加题模型!$E$2,历史数据!$L$3:$U$5000,ROW(A1213),)</f>
        <v>7.7931292258955596</v>
      </c>
    </row>
    <row r="1216" spans="1:36" x14ac:dyDescent="0.2">
      <c r="A1216" s="148">
        <v>38287</v>
      </c>
      <c r="B1216" s="137">
        <v>9.5101221810261993</v>
      </c>
      <c r="C1216" s="137">
        <v>20.260404296597699</v>
      </c>
      <c r="D1216" s="137">
        <v>9.1222559535130507</v>
      </c>
      <c r="E1216" s="137">
        <v>4.8674123402158802</v>
      </c>
      <c r="F1216" s="137">
        <v>6.8631492777555501</v>
      </c>
      <c r="G1216" s="137">
        <v>24.724962326693099</v>
      </c>
      <c r="H1216" s="137">
        <v>3.3172891526157202</v>
      </c>
      <c r="I1216" s="137">
        <v>10.251378925273301</v>
      </c>
      <c r="J1216" s="137">
        <v>17.622233301673099</v>
      </c>
      <c r="K1216" s="137">
        <v>7.7540332598793604</v>
      </c>
      <c r="L1216" s="137">
        <v>9.8457735521212495</v>
      </c>
      <c r="M1216" s="137">
        <v>21.098240564502198</v>
      </c>
      <c r="N1216" s="137">
        <v>9.1444242547366503</v>
      </c>
      <c r="O1216" s="137">
        <v>5.0117847401375304</v>
      </c>
      <c r="P1216" s="137">
        <v>7.0088918299858802</v>
      </c>
      <c r="Q1216" s="137">
        <v>24.286705978213998</v>
      </c>
      <c r="R1216" s="137">
        <v>3.4085906889262501</v>
      </c>
      <c r="S1216" s="137">
        <v>10.4661697218028</v>
      </c>
      <c r="T1216" s="137">
        <v>17.601742332717699</v>
      </c>
      <c r="U1216" s="137">
        <v>7.8191932032396902</v>
      </c>
      <c r="V1216" s="1">
        <v>1689840</v>
      </c>
      <c r="W1216" s="1">
        <v>2864780</v>
      </c>
      <c r="X1216" s="1">
        <v>1615504</v>
      </c>
      <c r="Y1216" s="1">
        <v>624997</v>
      </c>
      <c r="Z1216" s="1">
        <v>261280</v>
      </c>
      <c r="AA1216" s="1">
        <v>77199</v>
      </c>
      <c r="AB1216" s="1">
        <v>699466</v>
      </c>
      <c r="AC1216" s="1">
        <v>635759</v>
      </c>
      <c r="AD1216" s="1">
        <v>963600</v>
      </c>
      <c r="AE1216" s="1">
        <v>134700</v>
      </c>
      <c r="AH1216" s="136">
        <f t="shared" si="18"/>
        <v>38287</v>
      </c>
      <c r="AI1216" s="177">
        <f>HLOOKUP(附加题模型!$E$2,历史数据!$B$3:$K$5000,ROW(A1214),)</f>
        <v>7.7540332598793604</v>
      </c>
      <c r="AJ1216" s="177">
        <f>HLOOKUP(附加题模型!$E$2,历史数据!$L$3:$U$5000,ROW(A1214),)</f>
        <v>7.8191932032396902</v>
      </c>
    </row>
    <row r="1217" spans="1:36" x14ac:dyDescent="0.2">
      <c r="A1217" s="148">
        <v>38288</v>
      </c>
      <c r="B1217" s="137">
        <v>9.8457735521212495</v>
      </c>
      <c r="C1217" s="137">
        <v>21.326741364839702</v>
      </c>
      <c r="D1217" s="137">
        <v>8.9781619955596206</v>
      </c>
      <c r="E1217" s="137">
        <v>5.0117847401375304</v>
      </c>
      <c r="F1217" s="137">
        <v>7.0486397987759704</v>
      </c>
      <c r="G1217" s="137">
        <v>23.976274398041401</v>
      </c>
      <c r="H1217" s="137">
        <v>3.4085906889262501</v>
      </c>
      <c r="I1217" s="137">
        <v>10.5247490299473</v>
      </c>
      <c r="J1217" s="137">
        <v>17.519778456895899</v>
      </c>
      <c r="K1217" s="137">
        <v>7.8191932032396902</v>
      </c>
      <c r="L1217" s="137">
        <v>9.6220059713912196</v>
      </c>
      <c r="M1217" s="137">
        <v>21.555242165177301</v>
      </c>
      <c r="N1217" s="137">
        <v>8.7786472845471906</v>
      </c>
      <c r="O1217" s="137">
        <v>4.9705354830170601</v>
      </c>
      <c r="P1217" s="137">
        <v>7.7111059452774802</v>
      </c>
      <c r="Q1217" s="137">
        <v>24.104099166347801</v>
      </c>
      <c r="R1217" s="137">
        <v>3.3578676131981799</v>
      </c>
      <c r="S1217" s="137">
        <v>10.544275465995399</v>
      </c>
      <c r="T1217" s="137">
        <v>17.191922953609001</v>
      </c>
      <c r="U1217" s="137">
        <v>7.7410012712073</v>
      </c>
      <c r="V1217" s="1">
        <v>924127</v>
      </c>
      <c r="W1217" s="1">
        <v>2950415</v>
      </c>
      <c r="X1217" s="1">
        <v>2880573</v>
      </c>
      <c r="Y1217" s="1">
        <v>417163</v>
      </c>
      <c r="Z1217" s="1">
        <v>1036194</v>
      </c>
      <c r="AA1217" s="1">
        <v>83360</v>
      </c>
      <c r="AB1217" s="1">
        <v>751250</v>
      </c>
      <c r="AC1217" s="1">
        <v>960004</v>
      </c>
      <c r="AD1217" s="1">
        <v>886700</v>
      </c>
      <c r="AE1217" s="1">
        <v>161490</v>
      </c>
      <c r="AH1217" s="136">
        <f t="shared" si="18"/>
        <v>38288</v>
      </c>
      <c r="AI1217" s="177">
        <f>HLOOKUP(附加题模型!$E$2,历史数据!$B$3:$K$5000,ROW(A1215),)</f>
        <v>7.8191932032396902</v>
      </c>
      <c r="AJ1217" s="177">
        <f>HLOOKUP(附加题模型!$E$2,历史数据!$L$3:$U$5000,ROW(A1215),)</f>
        <v>7.7410012712073</v>
      </c>
    </row>
    <row r="1218" spans="1:36" x14ac:dyDescent="0.2">
      <c r="A1218" s="148">
        <v>38289</v>
      </c>
      <c r="B1218" s="137">
        <v>9.4541802858436998</v>
      </c>
      <c r="C1218" s="137">
        <v>20.641238963827</v>
      </c>
      <c r="D1218" s="137">
        <v>8.3685337119105103</v>
      </c>
      <c r="E1218" s="137">
        <v>4.8674123402158802</v>
      </c>
      <c r="F1218" s="137">
        <v>7.4196208408168101</v>
      </c>
      <c r="G1218" s="137">
        <v>23.6110607743088</v>
      </c>
      <c r="H1218" s="137">
        <v>3.2665660768876501</v>
      </c>
      <c r="I1218" s="137">
        <v>10.349011105514</v>
      </c>
      <c r="J1218" s="137">
        <v>17.212413922564402</v>
      </c>
      <c r="K1218" s="137">
        <v>7.6237133731586999</v>
      </c>
      <c r="L1218" s="137">
        <v>9.2583836527049197</v>
      </c>
      <c r="M1218" s="137">
        <v>20.488905096935301</v>
      </c>
      <c r="N1218" s="137">
        <v>8.8894887906652098</v>
      </c>
      <c r="O1218" s="137">
        <v>4.8364753973755201</v>
      </c>
      <c r="P1218" s="137">
        <v>7.4196208408168101</v>
      </c>
      <c r="Q1218" s="137">
        <v>23.629321455495401</v>
      </c>
      <c r="R1218" s="137">
        <v>3.2969999223244999</v>
      </c>
      <c r="S1218" s="137">
        <v>10.2904317973696</v>
      </c>
      <c r="T1218" s="137">
        <v>16.8230855124112</v>
      </c>
      <c r="U1218" s="137">
        <v>7.48036149776597</v>
      </c>
      <c r="V1218" s="1">
        <v>637469</v>
      </c>
      <c r="W1218" s="1">
        <v>1374781</v>
      </c>
      <c r="X1218" s="1">
        <v>1600447</v>
      </c>
      <c r="Y1218" s="1">
        <v>306500</v>
      </c>
      <c r="Z1218" s="1">
        <v>874885</v>
      </c>
      <c r="AA1218" s="1">
        <v>68560</v>
      </c>
      <c r="AB1218" s="1">
        <v>555548</v>
      </c>
      <c r="AC1218" s="1">
        <v>607254</v>
      </c>
      <c r="AD1218" s="1">
        <v>668100</v>
      </c>
      <c r="AE1218" s="1">
        <v>116500</v>
      </c>
      <c r="AH1218" s="136">
        <f t="shared" si="18"/>
        <v>38289</v>
      </c>
      <c r="AI1218" s="177">
        <f>HLOOKUP(附加题模型!$E$2,历史数据!$B$3:$K$5000,ROW(A1216),)</f>
        <v>7.6237133731586999</v>
      </c>
      <c r="AJ1218" s="177">
        <f>HLOOKUP(附加题模型!$E$2,历史数据!$L$3:$U$5000,ROW(A1216),)</f>
        <v>7.48036149776597</v>
      </c>
    </row>
    <row r="1219" spans="1:36" x14ac:dyDescent="0.2">
      <c r="A1219" s="148">
        <v>38292</v>
      </c>
      <c r="B1219" s="137">
        <v>9.37026744306994</v>
      </c>
      <c r="C1219" s="137">
        <v>19.955736562814302</v>
      </c>
      <c r="D1219" s="137">
        <v>8.8673204894415996</v>
      </c>
      <c r="E1219" s="137">
        <v>4.7642891974146897</v>
      </c>
      <c r="F1219" s="137">
        <v>7.4461194866768796</v>
      </c>
      <c r="G1219" s="137">
        <v>23.738885542615201</v>
      </c>
      <c r="H1219" s="137">
        <v>3.2259876163052001</v>
      </c>
      <c r="I1219" s="137">
        <v>10.3685375415621</v>
      </c>
      <c r="J1219" s="137">
        <v>17.027995201965499</v>
      </c>
      <c r="K1219" s="137">
        <v>7.3630735997173797</v>
      </c>
      <c r="L1219" s="137">
        <v>9.2863546002961694</v>
      </c>
      <c r="M1219" s="137">
        <v>19.727235762476699</v>
      </c>
      <c r="N1219" s="137">
        <v>8.8118997363825908</v>
      </c>
      <c r="O1219" s="137">
        <v>4.7746015116948097</v>
      </c>
      <c r="P1219" s="137">
        <v>7.3533742261666601</v>
      </c>
      <c r="Q1219" s="137">
        <v>23.848449629735001</v>
      </c>
      <c r="R1219" s="137">
        <v>3.2462768465964298</v>
      </c>
      <c r="S1219" s="137">
        <v>10.485696157851001</v>
      </c>
      <c r="T1219" s="137">
        <v>16.9050493882329</v>
      </c>
      <c r="U1219" s="137">
        <v>7.4282335430777104</v>
      </c>
      <c r="V1219" s="1">
        <v>232472</v>
      </c>
      <c r="W1219" s="1">
        <v>2073203</v>
      </c>
      <c r="X1219" s="1">
        <v>581527</v>
      </c>
      <c r="Y1219" s="1">
        <v>172600</v>
      </c>
      <c r="Z1219" s="1">
        <v>426213</v>
      </c>
      <c r="AA1219" s="1">
        <v>64959</v>
      </c>
      <c r="AB1219" s="1">
        <v>347790</v>
      </c>
      <c r="AC1219" s="1">
        <v>567199</v>
      </c>
      <c r="AD1219" s="1">
        <v>848400</v>
      </c>
      <c r="AE1219" s="1">
        <v>47283</v>
      </c>
      <c r="AH1219" s="136">
        <f t="shared" si="18"/>
        <v>38292</v>
      </c>
      <c r="AI1219" s="177">
        <f>HLOOKUP(附加题模型!$E$2,历史数据!$B$3:$K$5000,ROW(A1217),)</f>
        <v>7.3630735997173797</v>
      </c>
      <c r="AJ1219" s="177">
        <f>HLOOKUP(附加题模型!$E$2,历史数据!$L$3:$U$5000,ROW(A1217),)</f>
        <v>7.4282335430777104</v>
      </c>
    </row>
    <row r="1220" spans="1:36" x14ac:dyDescent="0.2">
      <c r="A1220" s="148">
        <v>38293</v>
      </c>
      <c r="B1220" s="137">
        <v>9.23041270511367</v>
      </c>
      <c r="C1220" s="137">
        <v>19.498734962139199</v>
      </c>
      <c r="D1220" s="137">
        <v>8.8008155857707902</v>
      </c>
      <c r="E1220" s="137">
        <v>4.7746015116948097</v>
      </c>
      <c r="F1220" s="137">
        <v>7.39312219495676</v>
      </c>
      <c r="G1220" s="137">
        <v>23.738885542615201</v>
      </c>
      <c r="H1220" s="137">
        <v>3.2462768465964298</v>
      </c>
      <c r="I1220" s="137">
        <v>10.5247490299473</v>
      </c>
      <c r="J1220" s="137">
        <v>17.130450046742698</v>
      </c>
      <c r="K1220" s="137">
        <v>7.3370096223732499</v>
      </c>
      <c r="L1220" s="137">
        <v>9.23041270511367</v>
      </c>
      <c r="M1220" s="137">
        <v>20.108070429706</v>
      </c>
      <c r="N1220" s="137">
        <v>8.8784046400534091</v>
      </c>
      <c r="O1220" s="137">
        <v>4.8364753973755201</v>
      </c>
      <c r="P1220" s="137">
        <v>7.5256154242570599</v>
      </c>
      <c r="Q1220" s="137">
        <v>23.848449629735001</v>
      </c>
      <c r="R1220" s="137">
        <v>3.2462768465964298</v>
      </c>
      <c r="S1220" s="137">
        <v>10.4661697218028</v>
      </c>
      <c r="T1220" s="137">
        <v>17.007504233010099</v>
      </c>
      <c r="U1220" s="137">
        <v>7.3239776337011797</v>
      </c>
      <c r="V1220" s="1">
        <v>274100</v>
      </c>
      <c r="W1220" s="1">
        <v>2176783</v>
      </c>
      <c r="X1220" s="1">
        <v>682271</v>
      </c>
      <c r="Y1220" s="1">
        <v>193610</v>
      </c>
      <c r="Z1220" s="1">
        <v>691650</v>
      </c>
      <c r="AA1220" s="1">
        <v>35599</v>
      </c>
      <c r="AB1220" s="1">
        <v>333100</v>
      </c>
      <c r="AC1220" s="1">
        <v>340614</v>
      </c>
      <c r="AD1220" s="1">
        <v>526990</v>
      </c>
      <c r="AE1220" s="1">
        <v>58770</v>
      </c>
      <c r="AH1220" s="136">
        <f t="shared" si="18"/>
        <v>38293</v>
      </c>
      <c r="AI1220" s="177">
        <f>HLOOKUP(附加题模型!$E$2,历史数据!$B$3:$K$5000,ROW(A1218),)</f>
        <v>7.3370096223732499</v>
      </c>
      <c r="AJ1220" s="177">
        <f>HLOOKUP(附加题模型!$E$2,历史数据!$L$3:$U$5000,ROW(A1218),)</f>
        <v>7.3239776337011797</v>
      </c>
    </row>
    <row r="1221" spans="1:36" x14ac:dyDescent="0.2">
      <c r="A1221" s="148">
        <v>38294</v>
      </c>
      <c r="B1221" s="137">
        <v>9.1744708099311598</v>
      </c>
      <c r="C1221" s="137">
        <v>19.955736562814302</v>
      </c>
      <c r="D1221" s="137">
        <v>8.8784046400534091</v>
      </c>
      <c r="E1221" s="137">
        <v>4.8674123402158802</v>
      </c>
      <c r="F1221" s="137">
        <v>7.4196208408168101</v>
      </c>
      <c r="G1221" s="137">
        <v>24.231923934654102</v>
      </c>
      <c r="H1221" s="137">
        <v>3.2969999223244999</v>
      </c>
      <c r="I1221" s="137">
        <v>10.5247490299473</v>
      </c>
      <c r="J1221" s="137">
        <v>17.048486170920899</v>
      </c>
      <c r="K1221" s="137">
        <v>7.3891375770615104</v>
      </c>
      <c r="L1221" s="137">
        <v>9.4541802858436998</v>
      </c>
      <c r="M1221" s="137">
        <v>20.336571230043599</v>
      </c>
      <c r="N1221" s="137">
        <v>9.0446668992304406</v>
      </c>
      <c r="O1221" s="137">
        <v>4.9705354830170601</v>
      </c>
      <c r="P1221" s="137">
        <v>7.6051113618372401</v>
      </c>
      <c r="Q1221" s="137">
        <v>24.268445297027402</v>
      </c>
      <c r="R1221" s="137">
        <v>3.37815684348941</v>
      </c>
      <c r="S1221" s="137">
        <v>10.641907646236101</v>
      </c>
      <c r="T1221" s="137">
        <v>17.130450046742698</v>
      </c>
      <c r="U1221" s="137">
        <v>7.4673295090939096</v>
      </c>
      <c r="V1221" s="1">
        <v>357728</v>
      </c>
      <c r="W1221" s="1">
        <v>2566597</v>
      </c>
      <c r="X1221" s="1">
        <v>526776</v>
      </c>
      <c r="Y1221" s="1">
        <v>393822</v>
      </c>
      <c r="Z1221" s="1">
        <v>410891</v>
      </c>
      <c r="AA1221" s="1">
        <v>38460</v>
      </c>
      <c r="AB1221" s="1">
        <v>514490</v>
      </c>
      <c r="AC1221" s="1">
        <v>545507</v>
      </c>
      <c r="AD1221" s="1">
        <v>678060</v>
      </c>
      <c r="AE1221" s="1">
        <v>83100</v>
      </c>
      <c r="AH1221" s="136">
        <f t="shared" si="18"/>
        <v>38294</v>
      </c>
      <c r="AI1221" s="177">
        <f>HLOOKUP(附加题模型!$E$2,历史数据!$B$3:$K$5000,ROW(A1219),)</f>
        <v>7.3891375770615104</v>
      </c>
      <c r="AJ1221" s="177">
        <f>HLOOKUP(附加题模型!$E$2,历史数据!$L$3:$U$5000,ROW(A1219),)</f>
        <v>7.4673295090939096</v>
      </c>
    </row>
    <row r="1222" spans="1:36" x14ac:dyDescent="0.2">
      <c r="A1222" s="148">
        <v>38295</v>
      </c>
      <c r="B1222" s="137">
        <v>9.5101221810261993</v>
      </c>
      <c r="C1222" s="137">
        <v>20.412738163489401</v>
      </c>
      <c r="D1222" s="137">
        <v>9.0890035016776398</v>
      </c>
      <c r="E1222" s="137">
        <v>4.8880369687761096</v>
      </c>
      <c r="F1222" s="137">
        <v>7.5256154242570599</v>
      </c>
      <c r="G1222" s="137">
        <v>24.597137558386699</v>
      </c>
      <c r="H1222" s="137">
        <v>3.37815684348941</v>
      </c>
      <c r="I1222" s="137">
        <v>11.0714892392952</v>
      </c>
      <c r="J1222" s="137">
        <v>17.130450046742698</v>
      </c>
      <c r="K1222" s="137">
        <v>7.5846174071424999</v>
      </c>
      <c r="L1222" s="137">
        <v>9.3422964954786796</v>
      </c>
      <c r="M1222" s="137">
        <v>19.574901895585</v>
      </c>
      <c r="N1222" s="137">
        <v>8.8673204894415996</v>
      </c>
      <c r="O1222" s="137">
        <v>4.94991085445682</v>
      </c>
      <c r="P1222" s="137">
        <v>7.39312219495676</v>
      </c>
      <c r="Q1222" s="137">
        <v>24.341488021773898</v>
      </c>
      <c r="R1222" s="137">
        <v>3.2462768465964298</v>
      </c>
      <c r="S1222" s="137">
        <v>11.130068547439601</v>
      </c>
      <c r="T1222" s="137">
        <v>17.212413922564402</v>
      </c>
      <c r="U1222" s="137">
        <v>7.3109456450291104</v>
      </c>
      <c r="V1222" s="1">
        <v>638149</v>
      </c>
      <c r="W1222" s="1">
        <v>1023725</v>
      </c>
      <c r="X1222" s="1">
        <v>667481</v>
      </c>
      <c r="Y1222" s="1">
        <v>503179</v>
      </c>
      <c r="Z1222" s="1">
        <v>227900</v>
      </c>
      <c r="AA1222" s="1">
        <v>42200</v>
      </c>
      <c r="AB1222" s="1">
        <v>392400</v>
      </c>
      <c r="AC1222" s="1">
        <v>4096649</v>
      </c>
      <c r="AD1222" s="1">
        <v>522931</v>
      </c>
      <c r="AE1222" s="1">
        <v>41500</v>
      </c>
      <c r="AH1222" s="136">
        <f t="shared" ref="AH1222:AH1285" si="19">A1222</f>
        <v>38295</v>
      </c>
      <c r="AI1222" s="177">
        <f>HLOOKUP(附加题模型!$E$2,历史数据!$B$3:$K$5000,ROW(A1220),)</f>
        <v>7.5846174071424999</v>
      </c>
      <c r="AJ1222" s="177">
        <f>HLOOKUP(附加题模型!$E$2,历史数据!$L$3:$U$5000,ROW(A1220),)</f>
        <v>7.3109456450291104</v>
      </c>
    </row>
    <row r="1223" spans="1:36" x14ac:dyDescent="0.2">
      <c r="A1223" s="148">
        <v>38296</v>
      </c>
      <c r="B1223" s="137">
        <v>9.3143255478874298</v>
      </c>
      <c r="C1223" s="137">
        <v>19.498734962139199</v>
      </c>
      <c r="D1223" s="137">
        <v>8.845152188218</v>
      </c>
      <c r="E1223" s="137">
        <v>5.0530339972580096</v>
      </c>
      <c r="F1223" s="137">
        <v>7.45936880960691</v>
      </c>
      <c r="G1223" s="137">
        <v>24.542355514826799</v>
      </c>
      <c r="H1223" s="137">
        <v>3.2969999223244999</v>
      </c>
      <c r="I1223" s="137">
        <v>10.8566984427656</v>
      </c>
      <c r="J1223" s="137">
        <v>17.642724270628499</v>
      </c>
      <c r="K1223" s="137">
        <v>7.2979136563570499</v>
      </c>
      <c r="L1223" s="137">
        <v>9.3143255478874298</v>
      </c>
      <c r="M1223" s="137">
        <v>18.7370656276806</v>
      </c>
      <c r="N1223" s="137">
        <v>8.8118997363825908</v>
      </c>
      <c r="O1223" s="137">
        <v>4.94991085445682</v>
      </c>
      <c r="P1223" s="137">
        <v>7.4063715178867904</v>
      </c>
      <c r="Q1223" s="137">
        <v>24.341488021773898</v>
      </c>
      <c r="R1223" s="137">
        <v>3.2665660768876501</v>
      </c>
      <c r="S1223" s="137">
        <v>10.973857059054501</v>
      </c>
      <c r="T1223" s="137">
        <v>18.421381090935</v>
      </c>
      <c r="U1223" s="137">
        <v>7.2979136563570499</v>
      </c>
      <c r="V1223" s="1">
        <v>331920</v>
      </c>
      <c r="W1223" s="1">
        <v>1821406</v>
      </c>
      <c r="X1223" s="1">
        <v>679966</v>
      </c>
      <c r="Y1223" s="1">
        <v>222429</v>
      </c>
      <c r="Z1223" s="1">
        <v>211900</v>
      </c>
      <c r="AA1223" s="1">
        <v>22694</v>
      </c>
      <c r="AB1223" s="1">
        <v>304200</v>
      </c>
      <c r="AC1223" s="1">
        <v>987612</v>
      </c>
      <c r="AD1223" s="1">
        <v>2396867</v>
      </c>
      <c r="AE1223" s="1">
        <v>57200</v>
      </c>
      <c r="AH1223" s="136">
        <f t="shared" si="19"/>
        <v>38296</v>
      </c>
      <c r="AI1223" s="177">
        <f>HLOOKUP(附加题模型!$E$2,历史数据!$B$3:$K$5000,ROW(A1221),)</f>
        <v>7.2979136563570499</v>
      </c>
      <c r="AJ1223" s="177">
        <f>HLOOKUP(附加题模型!$E$2,历史数据!$L$3:$U$5000,ROW(A1221),)</f>
        <v>7.2979136563570499</v>
      </c>
    </row>
    <row r="1224" spans="1:36" x14ac:dyDescent="0.2">
      <c r="A1224" s="148">
        <v>38299</v>
      </c>
      <c r="B1224" s="137">
        <v>9.2583836527049197</v>
      </c>
      <c r="C1224" s="137">
        <v>18.660898694234799</v>
      </c>
      <c r="D1224" s="137">
        <v>8.7564789833235803</v>
      </c>
      <c r="E1224" s="137">
        <v>4.9395985401767097</v>
      </c>
      <c r="F1224" s="137">
        <v>7.4461194866768796</v>
      </c>
      <c r="G1224" s="137">
        <v>24.304966659400701</v>
      </c>
      <c r="H1224" s="137">
        <v>3.2665660768876501</v>
      </c>
      <c r="I1224" s="137">
        <v>10.8371720067175</v>
      </c>
      <c r="J1224" s="137">
        <v>18.359908184068701</v>
      </c>
      <c r="K1224" s="137">
        <v>7.1675937696363903</v>
      </c>
      <c r="L1224" s="137">
        <v>9.2863546002961694</v>
      </c>
      <c r="M1224" s="137">
        <v>19.041733361464001</v>
      </c>
      <c r="N1224" s="137">
        <v>8.7786472845471906</v>
      </c>
      <c r="O1224" s="137">
        <v>5.0839709400983599</v>
      </c>
      <c r="P1224" s="137">
        <v>7.56536339304715</v>
      </c>
      <c r="Q1224" s="137">
        <v>24.031056441601201</v>
      </c>
      <c r="R1224" s="137">
        <v>3.3274337677613399</v>
      </c>
      <c r="S1224" s="137">
        <v>10.798119134621199</v>
      </c>
      <c r="T1224" s="137">
        <v>18.605799811533899</v>
      </c>
      <c r="U1224" s="137">
        <v>7.3109456450291104</v>
      </c>
      <c r="V1224" s="1">
        <v>369561</v>
      </c>
      <c r="W1224" s="1">
        <v>1890185</v>
      </c>
      <c r="X1224" s="1">
        <v>426405</v>
      </c>
      <c r="Y1224" s="1">
        <v>365074</v>
      </c>
      <c r="Z1224" s="1">
        <v>393700</v>
      </c>
      <c r="AA1224" s="1">
        <v>17060</v>
      </c>
      <c r="AB1224" s="1">
        <v>371300</v>
      </c>
      <c r="AC1224" s="1">
        <v>446765</v>
      </c>
      <c r="AD1224" s="1">
        <v>1532288</v>
      </c>
      <c r="AE1224" s="1">
        <v>39210</v>
      </c>
      <c r="AH1224" s="136">
        <f t="shared" si="19"/>
        <v>38299</v>
      </c>
      <c r="AI1224" s="177">
        <f>HLOOKUP(附加题模型!$E$2,历史数据!$B$3:$K$5000,ROW(A1222),)</f>
        <v>7.1675937696363903</v>
      </c>
      <c r="AJ1224" s="177">
        <f>HLOOKUP(附加题模型!$E$2,历史数据!$L$3:$U$5000,ROW(A1222),)</f>
        <v>7.3109456450291104</v>
      </c>
    </row>
    <row r="1225" spans="1:36" x14ac:dyDescent="0.2">
      <c r="A1225" s="148">
        <v>38300</v>
      </c>
      <c r="B1225" s="137">
        <v>9.3422964954786796</v>
      </c>
      <c r="C1225" s="137">
        <v>19.117900294909902</v>
      </c>
      <c r="D1225" s="137">
        <v>8.6456374772055593</v>
      </c>
      <c r="E1225" s="137">
        <v>5.12522019721884</v>
      </c>
      <c r="F1225" s="137">
        <v>7.5521140701171197</v>
      </c>
      <c r="G1225" s="137">
        <v>24.012795760414601</v>
      </c>
      <c r="H1225" s="137">
        <v>3.3375783829069499</v>
      </c>
      <c r="I1225" s="137">
        <v>10.915277750910001</v>
      </c>
      <c r="J1225" s="137">
        <v>18.626290780489299</v>
      </c>
      <c r="K1225" s="137">
        <v>7.2979136563570499</v>
      </c>
      <c r="L1225" s="137">
        <v>9.37026744306994</v>
      </c>
      <c r="M1225" s="137">
        <v>18.889399494572299</v>
      </c>
      <c r="N1225" s="137">
        <v>8.8008155857707902</v>
      </c>
      <c r="O1225" s="137">
        <v>5.1767817686194304</v>
      </c>
      <c r="P1225" s="137">
        <v>7.5786127159771803</v>
      </c>
      <c r="Q1225" s="137">
        <v>23.738885542615201</v>
      </c>
      <c r="R1225" s="137">
        <v>3.3274337677613399</v>
      </c>
      <c r="S1225" s="137">
        <v>10.8176455706694</v>
      </c>
      <c r="T1225" s="137">
        <v>18.544326904667599</v>
      </c>
      <c r="U1225" s="137">
        <v>7.3239776337011797</v>
      </c>
      <c r="V1225" s="1">
        <v>272256</v>
      </c>
      <c r="W1225" s="1">
        <v>642170</v>
      </c>
      <c r="X1225" s="1">
        <v>170279</v>
      </c>
      <c r="Y1225" s="1">
        <v>1241544</v>
      </c>
      <c r="Z1225" s="1">
        <v>115030</v>
      </c>
      <c r="AA1225" s="1">
        <v>26144</v>
      </c>
      <c r="AB1225" s="1">
        <v>312689</v>
      </c>
      <c r="AC1225" s="1">
        <v>287725</v>
      </c>
      <c r="AD1225" s="1">
        <v>1393800</v>
      </c>
      <c r="AE1225" s="1">
        <v>27807</v>
      </c>
      <c r="AH1225" s="136">
        <f t="shared" si="19"/>
        <v>38300</v>
      </c>
      <c r="AI1225" s="177">
        <f>HLOOKUP(附加题模型!$E$2,历史数据!$B$3:$K$5000,ROW(A1223),)</f>
        <v>7.2979136563570499</v>
      </c>
      <c r="AJ1225" s="177">
        <f>HLOOKUP(附加题模型!$E$2,历史数据!$L$3:$U$5000,ROW(A1223),)</f>
        <v>7.3239776337011797</v>
      </c>
    </row>
    <row r="1226" spans="1:36" x14ac:dyDescent="0.2">
      <c r="A1226" s="148">
        <v>38301</v>
      </c>
      <c r="B1226" s="137">
        <v>9.4262093382524395</v>
      </c>
      <c r="C1226" s="137">
        <v>18.889399494572299</v>
      </c>
      <c r="D1226" s="137">
        <v>8.8008155857707902</v>
      </c>
      <c r="E1226" s="137">
        <v>5.1870940828995504</v>
      </c>
      <c r="F1226" s="137">
        <v>7.5521140701171197</v>
      </c>
      <c r="G1226" s="137">
        <v>23.6475821366821</v>
      </c>
      <c r="H1226" s="137">
        <v>3.3172891526157202</v>
      </c>
      <c r="I1226" s="137">
        <v>10.9348041869582</v>
      </c>
      <c r="J1226" s="137">
        <v>18.728745625266502</v>
      </c>
      <c r="K1226" s="137">
        <v>7.2588176903408499</v>
      </c>
      <c r="L1226" s="137">
        <v>9.6779478665737209</v>
      </c>
      <c r="M1226" s="137">
        <v>19.727235762476699</v>
      </c>
      <c r="N1226" s="137">
        <v>9.0668352004540402</v>
      </c>
      <c r="O1226" s="137">
        <v>5.3005295399808503</v>
      </c>
      <c r="P1226" s="137">
        <v>7.8965964662978996</v>
      </c>
      <c r="Q1226" s="137">
        <v>24.9075691385593</v>
      </c>
      <c r="R1226" s="137">
        <v>3.4288799192174699</v>
      </c>
      <c r="S1226" s="137">
        <v>11.286280035824699</v>
      </c>
      <c r="T1226" s="137">
        <v>18.810709501088301</v>
      </c>
      <c r="U1226" s="137">
        <v>7.5324894524542403</v>
      </c>
      <c r="V1226" s="1">
        <v>914310</v>
      </c>
      <c r="W1226" s="1">
        <v>2271711</v>
      </c>
      <c r="X1226" s="1">
        <v>675677</v>
      </c>
      <c r="Y1226" s="1">
        <v>1645642</v>
      </c>
      <c r="Z1226" s="1">
        <v>964987</v>
      </c>
      <c r="AA1226" s="1">
        <v>236508</v>
      </c>
      <c r="AB1226" s="1">
        <v>890304</v>
      </c>
      <c r="AC1226" s="1">
        <v>898868</v>
      </c>
      <c r="AD1226" s="1">
        <v>1646888</v>
      </c>
      <c r="AE1226" s="1">
        <v>83879</v>
      </c>
      <c r="AH1226" s="136">
        <f t="shared" si="19"/>
        <v>38301</v>
      </c>
      <c r="AI1226" s="177">
        <f>HLOOKUP(附加题模型!$E$2,历史数据!$B$3:$K$5000,ROW(A1224),)</f>
        <v>7.2588176903408499</v>
      </c>
      <c r="AJ1226" s="177">
        <f>HLOOKUP(附加题模型!$E$2,历史数据!$L$3:$U$5000,ROW(A1224),)</f>
        <v>7.5324894524542403</v>
      </c>
    </row>
    <row r="1227" spans="1:36" x14ac:dyDescent="0.2">
      <c r="A1227" s="148">
        <v>38302</v>
      </c>
      <c r="B1227" s="137">
        <v>9.7338897617562292</v>
      </c>
      <c r="C1227" s="137">
        <v>19.727235762476699</v>
      </c>
      <c r="D1227" s="137">
        <v>9.0890035016776398</v>
      </c>
      <c r="E1227" s="137">
        <v>5.2902172257007303</v>
      </c>
      <c r="F1227" s="137">
        <v>7.8303498516477497</v>
      </c>
      <c r="G1227" s="137">
        <v>25.564953661277901</v>
      </c>
      <c r="H1227" s="137">
        <v>3.4288799192174699</v>
      </c>
      <c r="I1227" s="137">
        <v>11.3448593439691</v>
      </c>
      <c r="J1227" s="137">
        <v>18.851691438999101</v>
      </c>
      <c r="K1227" s="137">
        <v>7.4933934864380403</v>
      </c>
      <c r="L1227" s="137">
        <v>9.6499769189824693</v>
      </c>
      <c r="M1227" s="137">
        <v>19.8034026959226</v>
      </c>
      <c r="N1227" s="137">
        <v>8.9892461461714195</v>
      </c>
      <c r="O1227" s="137">
        <v>5.1767817686194304</v>
      </c>
      <c r="P1227" s="137">
        <v>7.7243552682075096</v>
      </c>
      <c r="Q1227" s="137">
        <v>25.2362613999186</v>
      </c>
      <c r="R1227" s="137">
        <v>3.4288799192174699</v>
      </c>
      <c r="S1227" s="137">
        <v>11.149594983487701</v>
      </c>
      <c r="T1227" s="137">
        <v>19.118074035419799</v>
      </c>
      <c r="U1227" s="137">
        <v>7.5194574637821701</v>
      </c>
      <c r="V1227" s="1">
        <v>1327933</v>
      </c>
      <c r="W1227" s="1">
        <v>2855052</v>
      </c>
      <c r="X1227" s="1">
        <v>771048</v>
      </c>
      <c r="Y1227" s="1">
        <v>879717</v>
      </c>
      <c r="Z1227" s="1">
        <v>1233027</v>
      </c>
      <c r="AA1227" s="1">
        <v>622556</v>
      </c>
      <c r="AB1227" s="1">
        <v>0</v>
      </c>
      <c r="AC1227" s="1">
        <v>1274071</v>
      </c>
      <c r="AD1227" s="1">
        <v>1757710</v>
      </c>
      <c r="AE1227" s="1">
        <v>147200</v>
      </c>
      <c r="AH1227" s="136">
        <f t="shared" si="19"/>
        <v>38302</v>
      </c>
      <c r="AI1227" s="177">
        <f>HLOOKUP(附加题模型!$E$2,历史数据!$B$3:$K$5000,ROW(A1225),)</f>
        <v>7.4933934864380403</v>
      </c>
      <c r="AJ1227" s="177">
        <f>HLOOKUP(附加题模型!$E$2,历史数据!$L$3:$U$5000,ROW(A1225),)</f>
        <v>7.5194574637821701</v>
      </c>
    </row>
    <row r="1228" spans="1:36" x14ac:dyDescent="0.2">
      <c r="A1228" s="148">
        <v>38303</v>
      </c>
      <c r="B1228" s="137">
        <v>9.6499769189824693</v>
      </c>
      <c r="C1228" s="137">
        <v>19.727235762476699</v>
      </c>
      <c r="D1228" s="137">
        <v>8.9781619955596206</v>
      </c>
      <c r="E1228" s="137">
        <v>5.1561571400591903</v>
      </c>
      <c r="F1228" s="137">
        <v>7.7508539140675703</v>
      </c>
      <c r="G1228" s="137">
        <v>25.2910434434785</v>
      </c>
      <c r="H1228" s="137">
        <v>3.4288799192174699</v>
      </c>
      <c r="I1228" s="137">
        <v>11.130068547439601</v>
      </c>
      <c r="J1228" s="137">
        <v>18.995128221687199</v>
      </c>
      <c r="K1228" s="137">
        <v>7.4021695657335798</v>
      </c>
      <c r="L1228" s="137">
        <v>9.6220059713912196</v>
      </c>
      <c r="M1228" s="137">
        <v>20.031903496260199</v>
      </c>
      <c r="N1228" s="137">
        <v>8.9781619955596206</v>
      </c>
      <c r="O1228" s="137">
        <v>5.1561571400591903</v>
      </c>
      <c r="P1228" s="137">
        <v>7.8171005287177202</v>
      </c>
      <c r="Q1228" s="137">
        <v>25.3458254870384</v>
      </c>
      <c r="R1228" s="137">
        <v>3.4491691495087</v>
      </c>
      <c r="S1228" s="137">
        <v>11.051962803246999</v>
      </c>
      <c r="T1228" s="137">
        <v>19.691821166171898</v>
      </c>
      <c r="U1228" s="137">
        <v>7.3630735997173797</v>
      </c>
      <c r="V1228" s="1">
        <v>434700</v>
      </c>
      <c r="W1228" s="1">
        <v>2655913</v>
      </c>
      <c r="X1228" s="1">
        <v>259900</v>
      </c>
      <c r="Y1228" s="1">
        <v>423963</v>
      </c>
      <c r="Z1228" s="1">
        <v>943300</v>
      </c>
      <c r="AA1228" s="1">
        <v>110913</v>
      </c>
      <c r="AB1228" s="1">
        <v>999039</v>
      </c>
      <c r="AC1228" s="1">
        <v>531080</v>
      </c>
      <c r="AD1228" s="1">
        <v>2367453</v>
      </c>
      <c r="AE1228" s="1">
        <v>77100</v>
      </c>
      <c r="AH1228" s="136">
        <f t="shared" si="19"/>
        <v>38303</v>
      </c>
      <c r="AI1228" s="177">
        <f>HLOOKUP(附加题模型!$E$2,历史数据!$B$3:$K$5000,ROW(A1226),)</f>
        <v>7.4021695657335798</v>
      </c>
      <c r="AJ1228" s="177">
        <f>HLOOKUP(附加题模型!$E$2,历史数据!$L$3:$U$5000,ROW(A1226),)</f>
        <v>7.3630735997173797</v>
      </c>
    </row>
    <row r="1229" spans="1:36" x14ac:dyDescent="0.2">
      <c r="A1229" s="148">
        <v>38306</v>
      </c>
      <c r="B1229" s="137">
        <v>9.5660640762087095</v>
      </c>
      <c r="C1229" s="137">
        <v>19.955736562814302</v>
      </c>
      <c r="D1229" s="137">
        <v>8.9781619955596206</v>
      </c>
      <c r="E1229" s="137">
        <v>5.1561571400591903</v>
      </c>
      <c r="F1229" s="137">
        <v>7.84359917457778</v>
      </c>
      <c r="G1229" s="137">
        <v>25.3275648058518</v>
      </c>
      <c r="H1229" s="137">
        <v>3.4491691495087</v>
      </c>
      <c r="I1229" s="137">
        <v>11.051962803246999</v>
      </c>
      <c r="J1229" s="137">
        <v>19.773785041993602</v>
      </c>
      <c r="K1229" s="137">
        <v>7.3370096223732499</v>
      </c>
      <c r="L1229" s="137">
        <v>9.7059188141649795</v>
      </c>
      <c r="M1229" s="137">
        <v>20.412738163489401</v>
      </c>
      <c r="N1229" s="137">
        <v>9.0224985980068304</v>
      </c>
      <c r="O1229" s="137">
        <v>5.2077187114597798</v>
      </c>
      <c r="P1229" s="137">
        <v>7.8833471433678701</v>
      </c>
      <c r="Q1229" s="137">
        <v>25.583214342464501</v>
      </c>
      <c r="R1229" s="137">
        <v>3.4491691495087</v>
      </c>
      <c r="S1229" s="137">
        <v>11.188647855584</v>
      </c>
      <c r="T1229" s="137">
        <v>19.507402445573</v>
      </c>
      <c r="U1229" s="137">
        <v>7.6628093391748999</v>
      </c>
      <c r="V1229" s="1">
        <v>371802</v>
      </c>
      <c r="W1229" s="1">
        <v>2549001</v>
      </c>
      <c r="X1229" s="1">
        <v>255873</v>
      </c>
      <c r="Y1229" s="1">
        <v>311198</v>
      </c>
      <c r="Z1229" s="1">
        <v>662800</v>
      </c>
      <c r="AA1229" s="1">
        <v>501819</v>
      </c>
      <c r="AB1229" s="1">
        <v>607999</v>
      </c>
      <c r="AC1229" s="1">
        <v>355036</v>
      </c>
      <c r="AD1229" s="1">
        <v>2085649</v>
      </c>
      <c r="AE1229" s="1">
        <v>212686</v>
      </c>
      <c r="AH1229" s="136">
        <f t="shared" si="19"/>
        <v>38306</v>
      </c>
      <c r="AI1229" s="177">
        <f>HLOOKUP(附加题模型!$E$2,历史数据!$B$3:$K$5000,ROW(A1227),)</f>
        <v>7.3370096223732499</v>
      </c>
      <c r="AJ1229" s="177">
        <f>HLOOKUP(附加题模型!$E$2,历史数据!$L$3:$U$5000,ROW(A1227),)</f>
        <v>7.6628093391748999</v>
      </c>
    </row>
    <row r="1230" spans="1:36" x14ac:dyDescent="0.2">
      <c r="A1230" s="148">
        <v>38307</v>
      </c>
      <c r="B1230" s="137">
        <v>9.7338897617562292</v>
      </c>
      <c r="C1230" s="137">
        <v>20.488905096935301</v>
      </c>
      <c r="D1230" s="137">
        <v>9.0335827486186293</v>
      </c>
      <c r="E1230" s="137">
        <v>5.1870940828995504</v>
      </c>
      <c r="F1230" s="137">
        <v>7.9363444350879897</v>
      </c>
      <c r="G1230" s="137">
        <v>25.3823468494117</v>
      </c>
      <c r="H1230" s="137">
        <v>3.4694583797999301</v>
      </c>
      <c r="I1230" s="137">
        <v>11.188647855584</v>
      </c>
      <c r="J1230" s="137">
        <v>19.630348259305599</v>
      </c>
      <c r="K1230" s="137">
        <v>7.6237133731586999</v>
      </c>
      <c r="L1230" s="137">
        <v>9.7898316569387394</v>
      </c>
      <c r="M1230" s="137">
        <v>21.2505744313939</v>
      </c>
      <c r="N1230" s="137">
        <v>9.0557510498422396</v>
      </c>
      <c r="O1230" s="137">
        <v>5.11490788293872</v>
      </c>
      <c r="P1230" s="137">
        <v>7.8303498516477497</v>
      </c>
      <c r="Q1230" s="137">
        <v>25.2545220811053</v>
      </c>
      <c r="R1230" s="137">
        <v>3.4593137646543202</v>
      </c>
      <c r="S1230" s="137">
        <v>10.9933834951026</v>
      </c>
      <c r="T1230" s="137">
        <v>18.995128221687199</v>
      </c>
      <c r="U1230" s="137">
        <v>8.0798329766810202</v>
      </c>
      <c r="V1230" s="1">
        <v>777216</v>
      </c>
      <c r="W1230" s="1">
        <v>2034404</v>
      </c>
      <c r="X1230" s="1">
        <v>370236</v>
      </c>
      <c r="Y1230" s="1">
        <v>342969</v>
      </c>
      <c r="Z1230" s="1">
        <v>378216</v>
      </c>
      <c r="AA1230" s="1">
        <v>404627</v>
      </c>
      <c r="AB1230" s="1">
        <v>472449</v>
      </c>
      <c r="AC1230" s="1">
        <v>590656</v>
      </c>
      <c r="AD1230" s="1">
        <v>1439500</v>
      </c>
      <c r="AE1230" s="1">
        <v>957877</v>
      </c>
      <c r="AH1230" s="136">
        <f t="shared" si="19"/>
        <v>38307</v>
      </c>
      <c r="AI1230" s="177">
        <f>HLOOKUP(附加题模型!$E$2,历史数据!$B$3:$K$5000,ROW(A1228),)</f>
        <v>7.6237133731586999</v>
      </c>
      <c r="AJ1230" s="177">
        <f>HLOOKUP(附加题模型!$E$2,历史数据!$L$3:$U$5000,ROW(A1228),)</f>
        <v>8.0798329766810202</v>
      </c>
    </row>
    <row r="1231" spans="1:36" x14ac:dyDescent="0.2">
      <c r="A1231" s="148">
        <v>38308</v>
      </c>
      <c r="B1231" s="137">
        <v>9.7338897617562292</v>
      </c>
      <c r="C1231" s="137">
        <v>21.402908298285599</v>
      </c>
      <c r="D1231" s="137">
        <v>9.0557510498422396</v>
      </c>
      <c r="E1231" s="137">
        <v>5.11490788293872</v>
      </c>
      <c r="F1231" s="137">
        <v>7.84359917457778</v>
      </c>
      <c r="G1231" s="137">
        <v>25.0171332256791</v>
      </c>
      <c r="H1231" s="137">
        <v>3.4998922252367701</v>
      </c>
      <c r="I1231" s="137">
        <v>10.973857059054501</v>
      </c>
      <c r="J1231" s="137">
        <v>19.036110159598</v>
      </c>
      <c r="K1231" s="137">
        <v>8.0537689993368904</v>
      </c>
      <c r="L1231" s="137">
        <v>9.5940350237999592</v>
      </c>
      <c r="M1231" s="137">
        <v>21.859909898960701</v>
      </c>
      <c r="N1231" s="137">
        <v>9.2220133090192693</v>
      </c>
      <c r="O1231" s="137">
        <v>5.0839709400983599</v>
      </c>
      <c r="P1231" s="137">
        <v>7.6846072994174204</v>
      </c>
      <c r="Q1231" s="137">
        <v>23.848449629735001</v>
      </c>
      <c r="R1231" s="137">
        <v>3.4288799192174699</v>
      </c>
      <c r="S1231" s="137">
        <v>10.8176455706694</v>
      </c>
      <c r="T1231" s="137">
        <v>18.9336553148209</v>
      </c>
      <c r="U1231" s="137">
        <v>7.9495130899603597</v>
      </c>
      <c r="V1231" s="1">
        <v>293309</v>
      </c>
      <c r="W1231" s="1">
        <v>6142054</v>
      </c>
      <c r="X1231" s="1">
        <v>1620597</v>
      </c>
      <c r="Y1231" s="1">
        <v>264567</v>
      </c>
      <c r="Z1231" s="1">
        <v>383300</v>
      </c>
      <c r="AA1231" s="1">
        <v>726319</v>
      </c>
      <c r="AB1231" s="1">
        <v>545299</v>
      </c>
      <c r="AC1231" s="1">
        <v>465459</v>
      </c>
      <c r="AD1231" s="1">
        <v>1200202</v>
      </c>
      <c r="AE1231" s="1">
        <v>256265</v>
      </c>
      <c r="AH1231" s="136">
        <f t="shared" si="19"/>
        <v>38308</v>
      </c>
      <c r="AI1231" s="177">
        <f>HLOOKUP(附加题模型!$E$2,历史数据!$B$3:$K$5000,ROW(A1229),)</f>
        <v>8.0537689993368904</v>
      </c>
      <c r="AJ1231" s="177">
        <f>HLOOKUP(附加题模型!$E$2,历史数据!$L$3:$U$5000,ROW(A1229),)</f>
        <v>7.9495130899603597</v>
      </c>
    </row>
    <row r="1232" spans="1:36" x14ac:dyDescent="0.2">
      <c r="A1232" s="148">
        <v>38309</v>
      </c>
      <c r="B1232" s="137">
        <v>9.5660640762087095</v>
      </c>
      <c r="C1232" s="137">
        <v>21.859909898960701</v>
      </c>
      <c r="D1232" s="137">
        <v>9.2220133090192693</v>
      </c>
      <c r="E1232" s="137">
        <v>5.1045955686586</v>
      </c>
      <c r="F1232" s="137">
        <v>7.7243552682075096</v>
      </c>
      <c r="G1232" s="137">
        <v>23.5197573683757</v>
      </c>
      <c r="H1232" s="137">
        <v>3.4491691495087</v>
      </c>
      <c r="I1232" s="137">
        <v>10.7590662625249</v>
      </c>
      <c r="J1232" s="137">
        <v>18.9746372527317</v>
      </c>
      <c r="K1232" s="137">
        <v>7.9234491126162201</v>
      </c>
      <c r="L1232" s="137">
        <v>9.6779478665737209</v>
      </c>
      <c r="M1232" s="137">
        <v>21.555242165177301</v>
      </c>
      <c r="N1232" s="137">
        <v>9.2774340620782798</v>
      </c>
      <c r="O1232" s="137">
        <v>5.1664694543393104</v>
      </c>
      <c r="P1232" s="137">
        <v>7.7508539140675703</v>
      </c>
      <c r="Q1232" s="137">
        <v>23.830188948548301</v>
      </c>
      <c r="R1232" s="137">
        <v>3.4593137646543202</v>
      </c>
      <c r="S1232" s="137">
        <v>10.9543306230063</v>
      </c>
      <c r="T1232" s="137">
        <v>19.220528880196898</v>
      </c>
      <c r="U1232" s="137">
        <v>7.9364811012882903</v>
      </c>
      <c r="V1232" s="1">
        <v>406165</v>
      </c>
      <c r="W1232" s="1">
        <v>2895009</v>
      </c>
      <c r="X1232" s="1">
        <v>735747</v>
      </c>
      <c r="Y1232" s="1">
        <v>302550</v>
      </c>
      <c r="Z1232" s="1">
        <v>361859</v>
      </c>
      <c r="AA1232" s="1">
        <v>237520</v>
      </c>
      <c r="AB1232" s="1">
        <v>385242</v>
      </c>
      <c r="AC1232" s="1">
        <v>326894</v>
      </c>
      <c r="AD1232" s="1">
        <v>1486410</v>
      </c>
      <c r="AE1232" s="1">
        <v>138396</v>
      </c>
      <c r="AH1232" s="136">
        <f t="shared" si="19"/>
        <v>38309</v>
      </c>
      <c r="AI1232" s="177">
        <f>HLOOKUP(附加题模型!$E$2,历史数据!$B$3:$K$5000,ROW(A1230),)</f>
        <v>7.9234491126162201</v>
      </c>
      <c r="AJ1232" s="177">
        <f>HLOOKUP(附加题模型!$E$2,历史数据!$L$3:$U$5000,ROW(A1230),)</f>
        <v>7.9364811012882903</v>
      </c>
    </row>
    <row r="1233" spans="1:36" x14ac:dyDescent="0.2">
      <c r="A1233" s="148">
        <v>38310</v>
      </c>
      <c r="B1233" s="137">
        <v>9.6779478665737209</v>
      </c>
      <c r="C1233" s="137">
        <v>21.4790752317314</v>
      </c>
      <c r="D1233" s="137">
        <v>9.2774340620782798</v>
      </c>
      <c r="E1233" s="137">
        <v>5.1664694543393104</v>
      </c>
      <c r="F1233" s="137">
        <v>7.7508539140675703</v>
      </c>
      <c r="G1233" s="137">
        <v>23.702364180242</v>
      </c>
      <c r="H1233" s="137">
        <v>3.4593137646543202</v>
      </c>
      <c r="I1233" s="137">
        <v>10.973857059054501</v>
      </c>
      <c r="J1233" s="137">
        <v>19.282001787063201</v>
      </c>
      <c r="K1233" s="137">
        <v>7.9495130899603597</v>
      </c>
      <c r="L1233" s="137">
        <v>9.9576573424862609</v>
      </c>
      <c r="M1233" s="137">
        <v>22.164577632744098</v>
      </c>
      <c r="N1233" s="137">
        <v>9.4104438694199004</v>
      </c>
      <c r="O1233" s="137">
        <v>5.2489679685802599</v>
      </c>
      <c r="P1233" s="137">
        <v>7.9230951121579603</v>
      </c>
      <c r="Q1233" s="137">
        <v>23.921492354481501</v>
      </c>
      <c r="R1233" s="137">
        <v>3.5303260706736102</v>
      </c>
      <c r="S1233" s="137">
        <v>11.0129099311507</v>
      </c>
      <c r="T1233" s="137">
        <v>19.200037911241498</v>
      </c>
      <c r="U1233" s="137">
        <v>8.06680098800895</v>
      </c>
      <c r="V1233" s="1">
        <v>1393654</v>
      </c>
      <c r="W1233" s="1">
        <v>3531340</v>
      </c>
      <c r="X1233" s="1">
        <v>931339</v>
      </c>
      <c r="Y1233" s="1">
        <v>457445</v>
      </c>
      <c r="Z1233" s="1">
        <v>409458</v>
      </c>
      <c r="AA1233" s="1">
        <v>166195</v>
      </c>
      <c r="AB1233" s="1">
        <v>697297</v>
      </c>
      <c r="AC1233" s="1">
        <v>445083</v>
      </c>
      <c r="AD1233" s="1">
        <v>1514700</v>
      </c>
      <c r="AE1233" s="1">
        <v>332883</v>
      </c>
      <c r="AH1233" s="136">
        <f t="shared" si="19"/>
        <v>38310</v>
      </c>
      <c r="AI1233" s="177">
        <f>HLOOKUP(附加题模型!$E$2,历史数据!$B$3:$K$5000,ROW(A1231),)</f>
        <v>7.9495130899603597</v>
      </c>
      <c r="AJ1233" s="177">
        <f>HLOOKUP(附加题模型!$E$2,历史数据!$L$3:$U$5000,ROW(A1231),)</f>
        <v>8.06680098800895</v>
      </c>
    </row>
    <row r="1234" spans="1:36" x14ac:dyDescent="0.2">
      <c r="A1234" s="148">
        <v>38313</v>
      </c>
      <c r="B1234" s="137">
        <v>9.9576573424862609</v>
      </c>
      <c r="C1234" s="137">
        <v>22.240744566189999</v>
      </c>
      <c r="D1234" s="137">
        <v>9.3993597188080997</v>
      </c>
      <c r="E1234" s="137">
        <v>5.2902172257007303</v>
      </c>
      <c r="F1234" s="137">
        <v>7.9230951121579603</v>
      </c>
      <c r="G1234" s="137">
        <v>24.268445297027402</v>
      </c>
      <c r="H1234" s="137">
        <v>3.5404706858192299</v>
      </c>
      <c r="I1234" s="137">
        <v>10.9543306230063</v>
      </c>
      <c r="J1234" s="137">
        <v>19.261510818107801</v>
      </c>
      <c r="K1234" s="137">
        <v>8.0277050219927499</v>
      </c>
      <c r="L1234" s="137">
        <v>10.013599237668799</v>
      </c>
      <c r="M1234" s="137">
        <v>22.469245366527598</v>
      </c>
      <c r="N1234" s="137">
        <v>9.3550231163608899</v>
      </c>
      <c r="O1234" s="137">
        <v>5.3005295399808503</v>
      </c>
      <c r="P1234" s="137">
        <v>8.0025910497381396</v>
      </c>
      <c r="Q1234" s="137">
        <v>24.195402572280901</v>
      </c>
      <c r="R1234" s="137">
        <v>3.7230737584402802</v>
      </c>
      <c r="S1234" s="137">
        <v>11.2472271637284</v>
      </c>
      <c r="T1234" s="137">
        <v>19.179546942286098</v>
      </c>
      <c r="U1234" s="137">
        <v>8.06680098800895</v>
      </c>
      <c r="V1234" s="1">
        <v>855261</v>
      </c>
      <c r="W1234" s="1">
        <v>3252670</v>
      </c>
      <c r="X1234" s="1">
        <v>838854</v>
      </c>
      <c r="Y1234" s="1">
        <v>617160</v>
      </c>
      <c r="Z1234" s="1">
        <v>658697</v>
      </c>
      <c r="AA1234" s="1">
        <v>109157</v>
      </c>
      <c r="AB1234" s="1">
        <v>2795656</v>
      </c>
      <c r="AC1234" s="1">
        <v>568152</v>
      </c>
      <c r="AD1234" s="1">
        <v>1409770</v>
      </c>
      <c r="AE1234" s="1">
        <v>225654</v>
      </c>
      <c r="AH1234" s="136">
        <f t="shared" si="19"/>
        <v>38313</v>
      </c>
      <c r="AI1234" s="177">
        <f>HLOOKUP(附加题模型!$E$2,历史数据!$B$3:$K$5000,ROW(A1232),)</f>
        <v>8.0277050219927499</v>
      </c>
      <c r="AJ1234" s="177">
        <f>HLOOKUP(附加题模型!$E$2,历史数据!$L$3:$U$5000,ROW(A1232),)</f>
        <v>8.06680098800895</v>
      </c>
    </row>
    <row r="1235" spans="1:36" x14ac:dyDescent="0.2">
      <c r="A1235" s="148">
        <v>38314</v>
      </c>
      <c r="B1235" s="137">
        <v>9.9856282900775106</v>
      </c>
      <c r="C1235" s="137">
        <v>22.469245366527598</v>
      </c>
      <c r="D1235" s="137">
        <v>9.3550231163608899</v>
      </c>
      <c r="E1235" s="137">
        <v>5.3108418542609703</v>
      </c>
      <c r="F1235" s="137">
        <v>7.9760924038780798</v>
      </c>
      <c r="G1235" s="137">
        <v>24.250184615840801</v>
      </c>
      <c r="H1235" s="137">
        <v>3.7332183735858901</v>
      </c>
      <c r="I1235" s="137">
        <v>11.2472271637284</v>
      </c>
      <c r="J1235" s="137">
        <v>19.0156191906426</v>
      </c>
      <c r="K1235" s="137">
        <v>8.14499292004135</v>
      </c>
      <c r="L1235" s="137">
        <v>10.013599237668799</v>
      </c>
      <c r="M1235" s="137">
        <v>22.469245366527598</v>
      </c>
      <c r="N1235" s="137">
        <v>9.1444242547366503</v>
      </c>
      <c r="O1235" s="137">
        <v>5.3933403685019199</v>
      </c>
      <c r="P1235" s="137">
        <v>7.8568484975078103</v>
      </c>
      <c r="Q1235" s="137">
        <v>23.811928267361701</v>
      </c>
      <c r="R1235" s="137">
        <v>3.7737968341683499</v>
      </c>
      <c r="S1235" s="137">
        <v>11.188647855584</v>
      </c>
      <c r="T1235" s="137">
        <v>18.9131643458654</v>
      </c>
      <c r="U1235" s="137">
        <v>7.9886090559765499</v>
      </c>
      <c r="V1235" s="1">
        <v>851246</v>
      </c>
      <c r="W1235" s="1">
        <v>2439577</v>
      </c>
      <c r="X1235" s="1">
        <v>559522</v>
      </c>
      <c r="Y1235" s="1">
        <v>940771</v>
      </c>
      <c r="Z1235" s="1">
        <v>295030</v>
      </c>
      <c r="AA1235" s="1">
        <v>114144</v>
      </c>
      <c r="AB1235" s="1">
        <v>5009435</v>
      </c>
      <c r="AC1235" s="1">
        <v>409586</v>
      </c>
      <c r="AD1235" s="1">
        <v>1353700</v>
      </c>
      <c r="AE1235" s="1">
        <v>145282</v>
      </c>
      <c r="AH1235" s="136">
        <f t="shared" si="19"/>
        <v>38314</v>
      </c>
      <c r="AI1235" s="177">
        <f>HLOOKUP(附加题模型!$E$2,历史数据!$B$3:$K$5000,ROW(A1233),)</f>
        <v>8.14499292004135</v>
      </c>
      <c r="AJ1235" s="177">
        <f>HLOOKUP(附加题模型!$E$2,历史数据!$L$3:$U$5000,ROW(A1233),)</f>
        <v>7.9886090559765499</v>
      </c>
    </row>
    <row r="1236" spans="1:36" x14ac:dyDescent="0.2">
      <c r="A1236" s="148">
        <v>38315</v>
      </c>
      <c r="B1236" s="137">
        <v>10.097512080442501</v>
      </c>
      <c r="C1236" s="137">
        <v>22.469245366527598</v>
      </c>
      <c r="D1236" s="137">
        <v>9.0890035016776398</v>
      </c>
      <c r="E1236" s="137">
        <v>5.4139649970621502</v>
      </c>
      <c r="F1236" s="137">
        <v>7.8568484975078103</v>
      </c>
      <c r="G1236" s="137">
        <v>23.811928267361701</v>
      </c>
      <c r="H1236" s="137">
        <v>3.7737968341683499</v>
      </c>
      <c r="I1236" s="137">
        <v>11.2277007276803</v>
      </c>
      <c r="J1236" s="137">
        <v>18.626290780489299</v>
      </c>
      <c r="K1236" s="137">
        <v>7.9625450786324201</v>
      </c>
      <c r="L1236" s="137">
        <v>9.7338897617562292</v>
      </c>
      <c r="M1236" s="137">
        <v>21.4790752317314</v>
      </c>
      <c r="N1236" s="137">
        <v>9.1000876522894494</v>
      </c>
      <c r="O1236" s="137">
        <v>5.2386556543001399</v>
      </c>
      <c r="P1236" s="137">
        <v>7.6846072994174204</v>
      </c>
      <c r="Q1236" s="137">
        <v>23.5562787307489</v>
      </c>
      <c r="R1236" s="137">
        <v>3.5709045312560699</v>
      </c>
      <c r="S1236" s="137">
        <v>11.2277007276803</v>
      </c>
      <c r="T1236" s="137">
        <v>18.667272718400199</v>
      </c>
      <c r="U1236" s="137">
        <v>7.8191932032396902</v>
      </c>
      <c r="V1236" s="1">
        <v>753860</v>
      </c>
      <c r="W1236" s="1">
        <v>4227483</v>
      </c>
      <c r="X1236" s="1">
        <v>346450</v>
      </c>
      <c r="Y1236" s="1">
        <v>421262</v>
      </c>
      <c r="Z1236" s="1">
        <v>192800</v>
      </c>
      <c r="AA1236" s="1">
        <v>101800</v>
      </c>
      <c r="AB1236" s="1">
        <v>1335900</v>
      </c>
      <c r="AC1236" s="1">
        <v>778352</v>
      </c>
      <c r="AD1236" s="1">
        <v>972078</v>
      </c>
      <c r="AE1236" s="1">
        <v>232250</v>
      </c>
      <c r="AH1236" s="136">
        <f t="shared" si="19"/>
        <v>38315</v>
      </c>
      <c r="AI1236" s="177">
        <f>HLOOKUP(附加题模型!$E$2,历史数据!$B$3:$K$5000,ROW(A1234),)</f>
        <v>7.9625450786324201</v>
      </c>
      <c r="AJ1236" s="177">
        <f>HLOOKUP(附加题模型!$E$2,历史数据!$L$3:$U$5000,ROW(A1234),)</f>
        <v>7.8191932032396902</v>
      </c>
    </row>
    <row r="1237" spans="1:36" x14ac:dyDescent="0.2">
      <c r="A1237" s="148">
        <v>38316</v>
      </c>
      <c r="B1237" s="137">
        <v>9.7338897617562292</v>
      </c>
      <c r="C1237" s="137">
        <v>21.402908298285599</v>
      </c>
      <c r="D1237" s="137">
        <v>9.1000876522894494</v>
      </c>
      <c r="E1237" s="137">
        <v>5.2077187114597798</v>
      </c>
      <c r="F1237" s="137">
        <v>7.7111059452774802</v>
      </c>
      <c r="G1237" s="137">
        <v>23.227586469389699</v>
      </c>
      <c r="H1237" s="137">
        <v>3.5506153009648398</v>
      </c>
      <c r="I1237" s="137">
        <v>11.3448593439691</v>
      </c>
      <c r="J1237" s="137">
        <v>18.667272718400199</v>
      </c>
      <c r="K1237" s="137">
        <v>7.8191932032396902</v>
      </c>
      <c r="L1237" s="137">
        <v>9.5660640762087095</v>
      </c>
      <c r="M1237" s="137">
        <v>21.402908298285599</v>
      </c>
      <c r="N1237" s="137">
        <v>9.0668352004540402</v>
      </c>
      <c r="O1237" s="137">
        <v>5.2283433400200199</v>
      </c>
      <c r="P1237" s="137">
        <v>7.7641032369975997</v>
      </c>
      <c r="Q1237" s="137">
        <v>23.227586469389699</v>
      </c>
      <c r="R1237" s="137">
        <v>3.5100368403823898</v>
      </c>
      <c r="S1237" s="137">
        <v>11.618229448643101</v>
      </c>
      <c r="T1237" s="137">
        <v>18.769727563177401</v>
      </c>
      <c r="U1237" s="137">
        <v>7.8191932032396902</v>
      </c>
      <c r="V1237" s="1">
        <v>683436</v>
      </c>
      <c r="W1237" s="1">
        <v>2138274</v>
      </c>
      <c r="X1237" s="1">
        <v>351400</v>
      </c>
      <c r="Y1237" s="1">
        <v>357634</v>
      </c>
      <c r="Z1237" s="1">
        <v>300353</v>
      </c>
      <c r="AA1237" s="1">
        <v>142110</v>
      </c>
      <c r="AB1237" s="1">
        <v>964521</v>
      </c>
      <c r="AC1237" s="1">
        <v>2621817</v>
      </c>
      <c r="AD1237" s="1">
        <v>1103688</v>
      </c>
      <c r="AE1237" s="1">
        <v>112800</v>
      </c>
      <c r="AH1237" s="136">
        <f t="shared" si="19"/>
        <v>38316</v>
      </c>
      <c r="AI1237" s="177">
        <f>HLOOKUP(附加题模型!$E$2,历史数据!$B$3:$K$5000,ROW(A1235),)</f>
        <v>7.8191932032396902</v>
      </c>
      <c r="AJ1237" s="177">
        <f>HLOOKUP(附加题模型!$E$2,历史数据!$L$3:$U$5000,ROW(A1235),)</f>
        <v>7.8191932032396902</v>
      </c>
    </row>
    <row r="1238" spans="1:36" x14ac:dyDescent="0.2">
      <c r="A1238" s="148">
        <v>38317</v>
      </c>
      <c r="B1238" s="137">
        <v>9.7898316569387394</v>
      </c>
      <c r="C1238" s="137">
        <v>21.402908298285599</v>
      </c>
      <c r="D1238" s="137">
        <v>9.0668352004540402</v>
      </c>
      <c r="E1238" s="137">
        <v>5.2283433400200199</v>
      </c>
      <c r="F1238" s="137">
        <v>7.7773525599276301</v>
      </c>
      <c r="G1238" s="137">
        <v>23.227586469389699</v>
      </c>
      <c r="H1238" s="137">
        <v>3.4998922252367701</v>
      </c>
      <c r="I1238" s="137">
        <v>11.5987030125949</v>
      </c>
      <c r="J1238" s="137">
        <v>18.769727563177401</v>
      </c>
      <c r="K1238" s="137">
        <v>7.7410012712073</v>
      </c>
      <c r="L1238" s="137">
        <v>9.9017154473037508</v>
      </c>
      <c r="M1238" s="137">
        <v>21.7837429655149</v>
      </c>
      <c r="N1238" s="137">
        <v>9.0446668992304406</v>
      </c>
      <c r="O1238" s="137">
        <v>5.2489679685802599</v>
      </c>
      <c r="P1238" s="137">
        <v>7.7641032369975997</v>
      </c>
      <c r="Q1238" s="137">
        <v>23.300629194136199</v>
      </c>
      <c r="R1238" s="137">
        <v>3.5506153009648398</v>
      </c>
      <c r="S1238" s="137">
        <v>11.4815443963061</v>
      </c>
      <c r="T1238" s="137">
        <v>18.810709501088301</v>
      </c>
      <c r="U1238" s="137">
        <v>7.8322251919117596</v>
      </c>
      <c r="V1238" s="1">
        <v>1621731</v>
      </c>
      <c r="W1238" s="1">
        <v>1352457</v>
      </c>
      <c r="X1238" s="1">
        <v>405053</v>
      </c>
      <c r="Y1238" s="1">
        <v>271571</v>
      </c>
      <c r="Z1238" s="1">
        <v>286300</v>
      </c>
      <c r="AA1238" s="1">
        <v>42400</v>
      </c>
      <c r="AB1238" s="1">
        <v>537360</v>
      </c>
      <c r="AC1238" s="1">
        <v>648426</v>
      </c>
      <c r="AD1238" s="1">
        <v>1005600</v>
      </c>
      <c r="AE1238" s="1">
        <v>83380</v>
      </c>
      <c r="AH1238" s="136">
        <f t="shared" si="19"/>
        <v>38317</v>
      </c>
      <c r="AI1238" s="177">
        <f>HLOOKUP(附加题模型!$E$2,历史数据!$B$3:$K$5000,ROW(A1236),)</f>
        <v>7.7410012712073</v>
      </c>
      <c r="AJ1238" s="177">
        <f>HLOOKUP(附加题模型!$E$2,历史数据!$L$3:$U$5000,ROW(A1236),)</f>
        <v>7.8322251919117596</v>
      </c>
    </row>
    <row r="1239" spans="1:36" x14ac:dyDescent="0.2">
      <c r="A1239" s="148">
        <v>38320</v>
      </c>
      <c r="B1239" s="137">
        <v>9.8457735521212495</v>
      </c>
      <c r="C1239" s="137">
        <v>21.7837429655149</v>
      </c>
      <c r="D1239" s="137">
        <v>9.0446668992304406</v>
      </c>
      <c r="E1239" s="137">
        <v>5.2077187114597798</v>
      </c>
      <c r="F1239" s="137">
        <v>7.7111059452774802</v>
      </c>
      <c r="G1239" s="137">
        <v>23.191065107016399</v>
      </c>
      <c r="H1239" s="137">
        <v>3.5709045312560699</v>
      </c>
      <c r="I1239" s="137">
        <v>11.462017960258001</v>
      </c>
      <c r="J1239" s="137">
        <v>18.769727563177401</v>
      </c>
      <c r="K1239" s="137">
        <v>7.7540332598793604</v>
      </c>
      <c r="L1239" s="137">
        <v>9.6220059713912196</v>
      </c>
      <c r="M1239" s="137">
        <v>22.8500800337568</v>
      </c>
      <c r="N1239" s="137">
        <v>9.0446668992304406</v>
      </c>
      <c r="O1239" s="137">
        <v>5.12522019721884</v>
      </c>
      <c r="P1239" s="137">
        <v>7.6183606847672696</v>
      </c>
      <c r="Q1239" s="137">
        <v>23.136283063456499</v>
      </c>
      <c r="R1239" s="137">
        <v>3.4998922252367701</v>
      </c>
      <c r="S1239" s="137">
        <v>11.149594983487701</v>
      </c>
      <c r="T1239" s="137">
        <v>18.790218532132801</v>
      </c>
      <c r="U1239" s="137">
        <v>7.7800972372235</v>
      </c>
      <c r="V1239" s="1">
        <v>666596</v>
      </c>
      <c r="W1239" s="1">
        <v>5502573</v>
      </c>
      <c r="X1239" s="1">
        <v>0</v>
      </c>
      <c r="Y1239" s="1">
        <v>299300</v>
      </c>
      <c r="Z1239" s="1">
        <v>285200</v>
      </c>
      <c r="AA1239" s="1">
        <v>43240</v>
      </c>
      <c r="AB1239" s="1">
        <v>487780</v>
      </c>
      <c r="AC1239" s="1">
        <v>430856</v>
      </c>
      <c r="AD1239" s="1">
        <v>794999</v>
      </c>
      <c r="AE1239" s="1">
        <v>48620</v>
      </c>
      <c r="AH1239" s="136">
        <f t="shared" si="19"/>
        <v>38320</v>
      </c>
      <c r="AI1239" s="177">
        <f>HLOOKUP(附加题模型!$E$2,历史数据!$B$3:$K$5000,ROW(A1237),)</f>
        <v>7.7540332598793604</v>
      </c>
      <c r="AJ1239" s="177">
        <f>HLOOKUP(附加题模型!$E$2,历史数据!$L$3:$U$5000,ROW(A1237),)</f>
        <v>7.7800972372235</v>
      </c>
    </row>
    <row r="1240" spans="1:36" x14ac:dyDescent="0.2">
      <c r="A1240" s="148">
        <v>38321</v>
      </c>
      <c r="B1240" s="137">
        <v>9.5660640762087095</v>
      </c>
      <c r="C1240" s="137">
        <v>23.002413900648602</v>
      </c>
      <c r="D1240" s="137">
        <v>8.7121423808763794</v>
      </c>
      <c r="E1240" s="137">
        <v>5.12522019721884</v>
      </c>
      <c r="F1240" s="137">
        <v>7.5918620389072098</v>
      </c>
      <c r="G1240" s="137">
        <v>23.191065107016399</v>
      </c>
      <c r="H1240" s="137">
        <v>3.4998922252367701</v>
      </c>
      <c r="I1240" s="137">
        <v>11.149594983487701</v>
      </c>
      <c r="J1240" s="137">
        <v>18.810709501088301</v>
      </c>
      <c r="K1240" s="137">
        <v>7.7410012712073</v>
      </c>
      <c r="L1240" s="137">
        <v>9.6499769189824693</v>
      </c>
      <c r="M1240" s="137">
        <v>23.307081634431999</v>
      </c>
      <c r="N1240" s="137">
        <v>9.0446668992304406</v>
      </c>
      <c r="O1240" s="137">
        <v>5.1561571400591903</v>
      </c>
      <c r="P1240" s="137">
        <v>7.8965964662978996</v>
      </c>
      <c r="Q1240" s="137">
        <v>23.4649753248158</v>
      </c>
      <c r="R1240" s="137">
        <v>3.5506153009648398</v>
      </c>
      <c r="S1240" s="137">
        <v>11.051962803246999</v>
      </c>
      <c r="T1240" s="137">
        <v>18.708254656311102</v>
      </c>
      <c r="U1240" s="137">
        <v>7.9364811012882903</v>
      </c>
      <c r="V1240" s="1">
        <v>503931</v>
      </c>
      <c r="W1240" s="1">
        <v>7224825</v>
      </c>
      <c r="X1240" s="1">
        <v>1118160</v>
      </c>
      <c r="Y1240" s="1">
        <v>184139</v>
      </c>
      <c r="Z1240" s="1">
        <v>850396</v>
      </c>
      <c r="AA1240" s="1">
        <v>53652</v>
      </c>
      <c r="AB1240" s="1">
        <v>421058</v>
      </c>
      <c r="AC1240" s="1">
        <v>362999</v>
      </c>
      <c r="AD1240" s="1">
        <v>779300</v>
      </c>
      <c r="AE1240" s="1">
        <v>101570</v>
      </c>
      <c r="AH1240" s="136">
        <f t="shared" si="19"/>
        <v>38321</v>
      </c>
      <c r="AI1240" s="177">
        <f>HLOOKUP(附加题模型!$E$2,历史数据!$B$3:$K$5000,ROW(A1238),)</f>
        <v>7.7410012712073</v>
      </c>
      <c r="AJ1240" s="177">
        <f>HLOOKUP(附加题模型!$E$2,历史数据!$L$3:$U$5000,ROW(A1238),)</f>
        <v>7.9364811012882903</v>
      </c>
    </row>
    <row r="1241" spans="1:36" x14ac:dyDescent="0.2">
      <c r="A1241" s="148">
        <v>38322</v>
      </c>
      <c r="B1241" s="137">
        <v>9.6499769189824693</v>
      </c>
      <c r="C1241" s="137">
        <v>22.926246967202701</v>
      </c>
      <c r="D1241" s="137">
        <v>9.0114144473950297</v>
      </c>
      <c r="E1241" s="137">
        <v>5.1355325114989601</v>
      </c>
      <c r="F1241" s="137">
        <v>7.8965964662978996</v>
      </c>
      <c r="G1241" s="137">
        <v>23.063240338709999</v>
      </c>
      <c r="H1241" s="137">
        <v>3.65206145242098</v>
      </c>
      <c r="I1241" s="137">
        <v>11.032436367198899</v>
      </c>
      <c r="J1241" s="137">
        <v>18.749236594222001</v>
      </c>
      <c r="K1241" s="137">
        <v>7.8582891692558903</v>
      </c>
      <c r="L1241" s="137">
        <v>9.7059188141649795</v>
      </c>
      <c r="M1241" s="137">
        <v>24.068750968890502</v>
      </c>
      <c r="N1241" s="137">
        <v>9.1111718029012501</v>
      </c>
      <c r="O1241" s="137">
        <v>5.1355325114989601</v>
      </c>
      <c r="P1241" s="137">
        <v>7.7906018828576604</v>
      </c>
      <c r="Q1241" s="137">
        <v>23.118022382269899</v>
      </c>
      <c r="R1241" s="137">
        <v>3.5100368403823898</v>
      </c>
      <c r="S1241" s="137">
        <v>11.0714892392952</v>
      </c>
      <c r="T1241" s="137">
        <v>18.605799811533899</v>
      </c>
      <c r="U1241" s="137">
        <v>7.9495130899603597</v>
      </c>
      <c r="V1241" s="1">
        <v>341701</v>
      </c>
      <c r="W1241" s="1">
        <v>3982446</v>
      </c>
      <c r="X1241" s="1">
        <v>311594</v>
      </c>
      <c r="Y1241" s="1">
        <v>143000</v>
      </c>
      <c r="Z1241" s="1">
        <v>274300</v>
      </c>
      <c r="AA1241" s="1">
        <v>65922</v>
      </c>
      <c r="AB1241" s="1">
        <v>198710</v>
      </c>
      <c r="AC1241" s="1">
        <v>189957</v>
      </c>
      <c r="AD1241" s="1">
        <v>570500</v>
      </c>
      <c r="AE1241" s="1">
        <v>56080</v>
      </c>
      <c r="AH1241" s="136">
        <f t="shared" si="19"/>
        <v>38322</v>
      </c>
      <c r="AI1241" s="177">
        <f>HLOOKUP(附加题模型!$E$2,历史数据!$B$3:$K$5000,ROW(A1239),)</f>
        <v>7.8582891692558903</v>
      </c>
      <c r="AJ1241" s="177">
        <f>HLOOKUP(附加题模型!$E$2,历史数据!$L$3:$U$5000,ROW(A1239),)</f>
        <v>7.9495130899603597</v>
      </c>
    </row>
    <row r="1242" spans="1:36" x14ac:dyDescent="0.2">
      <c r="A1242" s="148">
        <v>38323</v>
      </c>
      <c r="B1242" s="137">
        <v>9.7059188141649795</v>
      </c>
      <c r="C1242" s="137">
        <v>23.9925840354447</v>
      </c>
      <c r="D1242" s="137">
        <v>9.0779193510658391</v>
      </c>
      <c r="E1242" s="137">
        <v>5.1045955686586</v>
      </c>
      <c r="F1242" s="137">
        <v>7.8038512057876899</v>
      </c>
      <c r="G1242" s="137">
        <v>23.118022382269899</v>
      </c>
      <c r="H1242" s="137">
        <v>3.5100368403823898</v>
      </c>
      <c r="I1242" s="137">
        <v>11.051962803246999</v>
      </c>
      <c r="J1242" s="137">
        <v>18.646781749444798</v>
      </c>
      <c r="K1242" s="137">
        <v>7.9625450786324201</v>
      </c>
      <c r="L1242" s="137">
        <v>9.9017154473037508</v>
      </c>
      <c r="M1242" s="137">
        <v>23.840250168552998</v>
      </c>
      <c r="N1242" s="137">
        <v>9.0557510498422396</v>
      </c>
      <c r="O1242" s="137">
        <v>5.2799049114206102</v>
      </c>
      <c r="P1242" s="137">
        <v>8.0555883414582592</v>
      </c>
      <c r="Q1242" s="137">
        <v>23.1545437446431</v>
      </c>
      <c r="R1242" s="137">
        <v>3.5810491464016798</v>
      </c>
      <c r="S1242" s="137">
        <v>11.032436367198899</v>
      </c>
      <c r="T1242" s="137">
        <v>18.810709501088301</v>
      </c>
      <c r="U1242" s="137">
        <v>7.9234491126162201</v>
      </c>
      <c r="V1242" s="1">
        <v>1070278</v>
      </c>
      <c r="W1242" s="1">
        <v>4446393</v>
      </c>
      <c r="X1242" s="1">
        <v>392029</v>
      </c>
      <c r="Y1242" s="1">
        <v>314899</v>
      </c>
      <c r="Z1242" s="1">
        <v>790364</v>
      </c>
      <c r="AA1242" s="1">
        <v>36020</v>
      </c>
      <c r="AB1242" s="1">
        <v>513150</v>
      </c>
      <c r="AC1242" s="1">
        <v>388294</v>
      </c>
      <c r="AD1242" s="1">
        <v>597850</v>
      </c>
      <c r="AE1242" s="1">
        <v>161120</v>
      </c>
      <c r="AH1242" s="136">
        <f t="shared" si="19"/>
        <v>38323</v>
      </c>
      <c r="AI1242" s="177">
        <f>HLOOKUP(附加题模型!$E$2,历史数据!$B$3:$K$5000,ROW(A1240),)</f>
        <v>7.9625450786324201</v>
      </c>
      <c r="AJ1242" s="177">
        <f>HLOOKUP(附加题模型!$E$2,历史数据!$L$3:$U$5000,ROW(A1240),)</f>
        <v>7.9234491126162201</v>
      </c>
    </row>
    <row r="1243" spans="1:36" x14ac:dyDescent="0.2">
      <c r="A1243" s="148">
        <v>38324</v>
      </c>
      <c r="B1243" s="137">
        <v>9.8737444997124992</v>
      </c>
      <c r="C1243" s="137">
        <v>23.3832485678778</v>
      </c>
      <c r="D1243" s="137">
        <v>9.0557510498422396</v>
      </c>
      <c r="E1243" s="137">
        <v>5.2799049114206102</v>
      </c>
      <c r="F1243" s="137">
        <v>8.0555883414582592</v>
      </c>
      <c r="G1243" s="137">
        <v>23.209325788203</v>
      </c>
      <c r="H1243" s="137">
        <v>3.5810491464016798</v>
      </c>
      <c r="I1243" s="137">
        <v>11.032436367198899</v>
      </c>
      <c r="J1243" s="137">
        <v>19.056601128553499</v>
      </c>
      <c r="K1243" s="137">
        <v>8.0016410446486201</v>
      </c>
      <c r="L1243" s="137">
        <v>10.1814249232163</v>
      </c>
      <c r="M1243" s="137">
        <v>24.7542533699032</v>
      </c>
      <c r="N1243" s="137">
        <v>8.7453948327117796</v>
      </c>
      <c r="O1243" s="137">
        <v>5.2902172257007303</v>
      </c>
      <c r="P1243" s="137">
        <v>8.1483336019684707</v>
      </c>
      <c r="Q1243" s="137">
        <v>23.3188898753228</v>
      </c>
      <c r="R1243" s="137">
        <v>3.6317722221297499</v>
      </c>
      <c r="S1243" s="137">
        <v>11.1691214195359</v>
      </c>
      <c r="T1243" s="137">
        <v>19.343474693929501</v>
      </c>
      <c r="U1243" s="137">
        <v>7.9755770673044903</v>
      </c>
      <c r="V1243" s="1">
        <v>2280491</v>
      </c>
      <c r="W1243" s="1">
        <v>5317194</v>
      </c>
      <c r="X1243" s="1">
        <v>686600</v>
      </c>
      <c r="Y1243" s="1">
        <v>320600</v>
      </c>
      <c r="Z1243" s="1">
        <v>806197</v>
      </c>
      <c r="AA1243" s="1">
        <v>49120</v>
      </c>
      <c r="AB1243" s="1">
        <v>614349</v>
      </c>
      <c r="AC1243" s="1">
        <v>393570</v>
      </c>
      <c r="AD1243" s="1">
        <v>1935000</v>
      </c>
      <c r="AE1243" s="1">
        <v>123623</v>
      </c>
      <c r="AH1243" s="136">
        <f t="shared" si="19"/>
        <v>38324</v>
      </c>
      <c r="AI1243" s="177">
        <f>HLOOKUP(附加题模型!$E$2,历史数据!$B$3:$K$5000,ROW(A1241),)</f>
        <v>8.0016410446486201</v>
      </c>
      <c r="AJ1243" s="177">
        <f>HLOOKUP(附加题模型!$E$2,历史数据!$L$3:$U$5000,ROW(A1241),)</f>
        <v>7.9755770673044903</v>
      </c>
    </row>
    <row r="1244" spans="1:36" x14ac:dyDescent="0.2">
      <c r="A1244" s="148">
        <v>38327</v>
      </c>
      <c r="B1244" s="137">
        <v>10.153453975625</v>
      </c>
      <c r="C1244" s="137">
        <v>25.0589211036867</v>
      </c>
      <c r="D1244" s="137">
        <v>8.7564789833235803</v>
      </c>
      <c r="E1244" s="137">
        <v>5.2902172257007303</v>
      </c>
      <c r="F1244" s="137">
        <v>8.1615829248985001</v>
      </c>
      <c r="G1244" s="137">
        <v>23.4649753248158</v>
      </c>
      <c r="H1244" s="137">
        <v>3.6013383766929099</v>
      </c>
      <c r="I1244" s="137">
        <v>11.4815443963061</v>
      </c>
      <c r="J1244" s="137">
        <v>19.671330197216498</v>
      </c>
      <c r="K1244" s="137">
        <v>7.9755770673044903</v>
      </c>
      <c r="L1244" s="137">
        <v>10.097512080442501</v>
      </c>
      <c r="M1244" s="137">
        <v>25.972924305036901</v>
      </c>
      <c r="N1244" s="137">
        <v>8.7343106820999807</v>
      </c>
      <c r="O1244" s="137">
        <v>5.25928028286038</v>
      </c>
      <c r="P1244" s="137">
        <v>8.0688376643882904</v>
      </c>
      <c r="Q1244" s="137">
        <v>23.3371505565094</v>
      </c>
      <c r="R1244" s="137">
        <v>3.65206145242098</v>
      </c>
      <c r="S1244" s="137">
        <v>11.383912216065401</v>
      </c>
      <c r="T1244" s="137">
        <v>19.302492756018701</v>
      </c>
      <c r="U1244" s="137">
        <v>7.8973851352720903</v>
      </c>
      <c r="V1244" s="1">
        <v>912926</v>
      </c>
      <c r="W1244" s="1">
        <v>4605224</v>
      </c>
      <c r="X1244" s="1">
        <v>379749</v>
      </c>
      <c r="Y1244" s="1">
        <v>159215</v>
      </c>
      <c r="Z1244" s="1">
        <v>467000</v>
      </c>
      <c r="AA1244" s="1">
        <v>43420</v>
      </c>
      <c r="AB1244" s="1">
        <v>416870</v>
      </c>
      <c r="AC1244" s="1">
        <v>1300234</v>
      </c>
      <c r="AD1244" s="1">
        <v>769200</v>
      </c>
      <c r="AE1244" s="1">
        <v>85480</v>
      </c>
      <c r="AH1244" s="136">
        <f t="shared" si="19"/>
        <v>38327</v>
      </c>
      <c r="AI1244" s="177">
        <f>HLOOKUP(附加题模型!$E$2,历史数据!$B$3:$K$5000,ROW(A1242),)</f>
        <v>7.9755770673044903</v>
      </c>
      <c r="AJ1244" s="177">
        <f>HLOOKUP(附加题模型!$E$2,历史数据!$L$3:$U$5000,ROW(A1242),)</f>
        <v>7.8973851352720903</v>
      </c>
    </row>
    <row r="1245" spans="1:36" x14ac:dyDescent="0.2">
      <c r="A1245" s="148">
        <v>38328</v>
      </c>
      <c r="B1245" s="137">
        <v>10.069541132851301</v>
      </c>
      <c r="C1245" s="137">
        <v>26.277592038820401</v>
      </c>
      <c r="D1245" s="137">
        <v>8.7010582302645698</v>
      </c>
      <c r="E1245" s="137">
        <v>5.2902172257007303</v>
      </c>
      <c r="F1245" s="137">
        <v>8.0820869873183199</v>
      </c>
      <c r="G1245" s="137">
        <v>23.3736719188827</v>
      </c>
      <c r="H1245" s="137">
        <v>3.66220606756659</v>
      </c>
      <c r="I1245" s="137">
        <v>11.305806471872801</v>
      </c>
      <c r="J1245" s="137">
        <v>19.220528880196898</v>
      </c>
      <c r="K1245" s="137">
        <v>7.9364811012882903</v>
      </c>
      <c r="L1245" s="137">
        <v>9.8457735521212495</v>
      </c>
      <c r="M1245" s="137">
        <v>26.9630944398331</v>
      </c>
      <c r="N1245" s="137">
        <v>8.7010582302645698</v>
      </c>
      <c r="O1245" s="137">
        <v>5.2180310257398999</v>
      </c>
      <c r="P1245" s="137">
        <v>7.9760924038780798</v>
      </c>
      <c r="Q1245" s="137">
        <v>23.227586469389699</v>
      </c>
      <c r="R1245" s="137">
        <v>3.5607599161104502</v>
      </c>
      <c r="S1245" s="137">
        <v>11.0910156753433</v>
      </c>
      <c r="T1245" s="137">
        <v>18.9746372527317</v>
      </c>
      <c r="U1245" s="137">
        <v>7.8843531466000201</v>
      </c>
      <c r="V1245" s="1">
        <v>1273442</v>
      </c>
      <c r="W1245" s="1">
        <v>8569167</v>
      </c>
      <c r="X1245" s="1">
        <v>217196</v>
      </c>
      <c r="Y1245" s="1">
        <v>207600</v>
      </c>
      <c r="Z1245" s="1">
        <v>455572</v>
      </c>
      <c r="AA1245" s="1">
        <v>47200</v>
      </c>
      <c r="AB1245" s="1">
        <v>446570</v>
      </c>
      <c r="AC1245" s="1">
        <v>329200</v>
      </c>
      <c r="AD1245" s="1">
        <v>753700</v>
      </c>
      <c r="AE1245" s="1">
        <v>56900</v>
      </c>
      <c r="AH1245" s="136">
        <f t="shared" si="19"/>
        <v>38328</v>
      </c>
      <c r="AI1245" s="177">
        <f>HLOOKUP(附加题模型!$E$2,历史数据!$B$3:$K$5000,ROW(A1243),)</f>
        <v>7.9364811012882903</v>
      </c>
      <c r="AJ1245" s="177">
        <f>HLOOKUP(附加题模型!$E$2,历史数据!$L$3:$U$5000,ROW(A1243),)</f>
        <v>7.8843531466000201</v>
      </c>
    </row>
    <row r="1246" spans="1:36" x14ac:dyDescent="0.2">
      <c r="A1246" s="148">
        <v>38329</v>
      </c>
      <c r="B1246" s="137">
        <v>9.9017154473037508</v>
      </c>
      <c r="C1246" s="137">
        <v>27.2677621736165</v>
      </c>
      <c r="D1246" s="137">
        <v>8.7675631339353792</v>
      </c>
      <c r="E1246" s="137">
        <v>5.2283433400200199</v>
      </c>
      <c r="F1246" s="137">
        <v>7.9893417268081102</v>
      </c>
      <c r="G1246" s="137">
        <v>23.3736719188827</v>
      </c>
      <c r="H1246" s="137">
        <v>3.5607599161104502</v>
      </c>
      <c r="I1246" s="137">
        <v>11.0129099311507</v>
      </c>
      <c r="J1246" s="137">
        <v>19.056601128553499</v>
      </c>
      <c r="K1246" s="137">
        <v>7.8973851352720903</v>
      </c>
      <c r="L1246" s="137">
        <v>10.3212796611726</v>
      </c>
      <c r="M1246" s="137">
        <v>26.506092839157901</v>
      </c>
      <c r="N1246" s="137">
        <v>8.8673204894415996</v>
      </c>
      <c r="O1246" s="137">
        <v>5.4139649970621502</v>
      </c>
      <c r="P1246" s="137">
        <v>7.9628430809480504</v>
      </c>
      <c r="Q1246" s="137">
        <v>23.136283063456499</v>
      </c>
      <c r="R1246" s="137">
        <v>3.5506153009648398</v>
      </c>
      <c r="S1246" s="137">
        <v>11.1105421113914</v>
      </c>
      <c r="T1246" s="137">
        <v>18.769727563177401</v>
      </c>
      <c r="U1246" s="137">
        <v>7.8191932032396902</v>
      </c>
      <c r="V1246" s="1">
        <v>4449459</v>
      </c>
      <c r="W1246" s="1">
        <v>4418208</v>
      </c>
      <c r="X1246" s="1">
        <v>243670</v>
      </c>
      <c r="Y1246" s="1">
        <v>1136624</v>
      </c>
      <c r="Z1246" s="1">
        <v>375677</v>
      </c>
      <c r="AA1246" s="1">
        <v>19620</v>
      </c>
      <c r="AB1246" s="1">
        <v>294600</v>
      </c>
      <c r="AC1246" s="1">
        <v>203868</v>
      </c>
      <c r="AD1246" s="1">
        <v>763600</v>
      </c>
      <c r="AE1246" s="1">
        <v>66204</v>
      </c>
      <c r="AH1246" s="136">
        <f t="shared" si="19"/>
        <v>38329</v>
      </c>
      <c r="AI1246" s="177">
        <f>HLOOKUP(附加题模型!$E$2,历史数据!$B$3:$K$5000,ROW(A1244),)</f>
        <v>7.8973851352720903</v>
      </c>
      <c r="AJ1246" s="177">
        <f>HLOOKUP(附加题模型!$E$2,历史数据!$L$3:$U$5000,ROW(A1244),)</f>
        <v>7.8191932032396902</v>
      </c>
    </row>
    <row r="1247" spans="1:36" x14ac:dyDescent="0.2">
      <c r="A1247" s="148">
        <v>38330</v>
      </c>
      <c r="B1247" s="137">
        <v>10.1814249232163</v>
      </c>
      <c r="C1247" s="137">
        <v>26.506092839157901</v>
      </c>
      <c r="D1247" s="137">
        <v>8.8008155857707902</v>
      </c>
      <c r="E1247" s="137">
        <v>5.4139649970621502</v>
      </c>
      <c r="F1247" s="137">
        <v>7.9230951121579603</v>
      </c>
      <c r="G1247" s="137">
        <v>23.026718976336799</v>
      </c>
      <c r="H1247" s="137">
        <v>3.5506153009648398</v>
      </c>
      <c r="I1247" s="137">
        <v>11.130068547439601</v>
      </c>
      <c r="J1247" s="137">
        <v>18.9746372527317</v>
      </c>
      <c r="K1247" s="137">
        <v>7.8061612145676298</v>
      </c>
      <c r="L1247" s="137">
        <v>10.2933087135813</v>
      </c>
      <c r="M1247" s="137">
        <v>25.211254970578398</v>
      </c>
      <c r="N1247" s="137">
        <v>8.8784046400534091</v>
      </c>
      <c r="O1247" s="137">
        <v>5.5480250827036901</v>
      </c>
      <c r="P1247" s="137">
        <v>7.9230951121579603</v>
      </c>
      <c r="Q1247" s="137">
        <v>23.2823685129495</v>
      </c>
      <c r="R1247" s="137">
        <v>3.5709045312560699</v>
      </c>
      <c r="S1247" s="137">
        <v>11.305806471872801</v>
      </c>
      <c r="T1247" s="137">
        <v>19.159055973330599</v>
      </c>
      <c r="U1247" s="137">
        <v>7.8713211579279596</v>
      </c>
      <c r="V1247" s="1">
        <v>3200740</v>
      </c>
      <c r="W1247" s="1">
        <v>4995743</v>
      </c>
      <c r="X1247" s="1">
        <v>232200</v>
      </c>
      <c r="Y1247" s="1">
        <v>1721867</v>
      </c>
      <c r="Z1247" s="1">
        <v>128800</v>
      </c>
      <c r="AA1247" s="1">
        <v>38015</v>
      </c>
      <c r="AB1247" s="1">
        <v>299550</v>
      </c>
      <c r="AC1247" s="1">
        <v>324891</v>
      </c>
      <c r="AD1247" s="1">
        <v>916700</v>
      </c>
      <c r="AE1247" s="1">
        <v>94290</v>
      </c>
      <c r="AH1247" s="136">
        <f t="shared" si="19"/>
        <v>38330</v>
      </c>
      <c r="AI1247" s="177">
        <f>HLOOKUP(附加题模型!$E$2,历史数据!$B$3:$K$5000,ROW(A1245),)</f>
        <v>7.8061612145676298</v>
      </c>
      <c r="AJ1247" s="177">
        <f>HLOOKUP(附加题模型!$E$2,历史数据!$L$3:$U$5000,ROW(A1245),)</f>
        <v>7.8713211579279596</v>
      </c>
    </row>
    <row r="1248" spans="1:36" x14ac:dyDescent="0.2">
      <c r="A1248" s="148">
        <v>38331</v>
      </c>
      <c r="B1248" s="137">
        <v>10.1814249232163</v>
      </c>
      <c r="C1248" s="137">
        <v>24.601919503011501</v>
      </c>
      <c r="D1248" s="137">
        <v>8.8673204894415996</v>
      </c>
      <c r="E1248" s="137">
        <v>5.5480250827036901</v>
      </c>
      <c r="F1248" s="137">
        <v>7.8171005287177202</v>
      </c>
      <c r="G1248" s="137">
        <v>23.008458295150099</v>
      </c>
      <c r="H1248" s="137">
        <v>3.5709045312560699</v>
      </c>
      <c r="I1248" s="137">
        <v>11.325332907921</v>
      </c>
      <c r="J1248" s="137">
        <v>19.056601128553499</v>
      </c>
      <c r="K1248" s="137">
        <v>7.8061612145676298</v>
      </c>
      <c r="L1248" s="137">
        <v>9.8178026045299909</v>
      </c>
      <c r="M1248" s="137">
        <v>24.7542533699032</v>
      </c>
      <c r="N1248" s="137">
        <v>8.8673204894415996</v>
      </c>
      <c r="O1248" s="137">
        <v>5.4861511970229797</v>
      </c>
      <c r="P1248" s="137">
        <v>7.5123661013270304</v>
      </c>
      <c r="Q1248" s="137">
        <v>21.693689249713</v>
      </c>
      <c r="R1248" s="137">
        <v>3.4998922252367701</v>
      </c>
      <c r="S1248" s="137">
        <v>10.9933834951026</v>
      </c>
      <c r="T1248" s="137">
        <v>18.8721824079546</v>
      </c>
      <c r="U1248" s="137">
        <v>7.7279692825352297</v>
      </c>
      <c r="V1248" s="1">
        <v>1260267</v>
      </c>
      <c r="W1248" s="1">
        <v>4154784</v>
      </c>
      <c r="X1248" s="1">
        <v>300699</v>
      </c>
      <c r="Y1248" s="1">
        <v>3477173</v>
      </c>
      <c r="Z1248" s="1">
        <v>211900</v>
      </c>
      <c r="AA1248" s="1">
        <v>358359</v>
      </c>
      <c r="AB1248" s="1">
        <v>510090</v>
      </c>
      <c r="AC1248" s="1">
        <v>242561</v>
      </c>
      <c r="AD1248" s="1">
        <v>1980800</v>
      </c>
      <c r="AE1248" s="1">
        <v>70500</v>
      </c>
      <c r="AH1248" s="136">
        <f t="shared" si="19"/>
        <v>38331</v>
      </c>
      <c r="AI1248" s="177">
        <f>HLOOKUP(附加题模型!$E$2,历史数据!$B$3:$K$5000,ROW(A1246),)</f>
        <v>7.8061612145676298</v>
      </c>
      <c r="AJ1248" s="177">
        <f>HLOOKUP(附加题模型!$E$2,历史数据!$L$3:$U$5000,ROW(A1246),)</f>
        <v>7.7279692825352297</v>
      </c>
    </row>
    <row r="1249" spans="1:36" x14ac:dyDescent="0.2">
      <c r="A1249" s="148">
        <v>38334</v>
      </c>
      <c r="B1249" s="137">
        <v>9.7338897617562292</v>
      </c>
      <c r="C1249" s="137">
        <v>25.744423504699402</v>
      </c>
      <c r="D1249" s="137">
        <v>8.7564789833235803</v>
      </c>
      <c r="E1249" s="137">
        <v>5.3727157399416798</v>
      </c>
      <c r="F1249" s="137">
        <v>7.3003769344465503</v>
      </c>
      <c r="G1249" s="137">
        <v>21.273693582420599</v>
      </c>
      <c r="H1249" s="137">
        <v>3.47960299494554</v>
      </c>
      <c r="I1249" s="137">
        <v>10.9348041869582</v>
      </c>
      <c r="J1249" s="137">
        <v>18.810709501088301</v>
      </c>
      <c r="K1249" s="137">
        <v>7.6758413278469702</v>
      </c>
      <c r="L1249" s="137">
        <v>9.5940350237999592</v>
      </c>
      <c r="M1249" s="137">
        <v>23.535582434769498</v>
      </c>
      <c r="N1249" s="137">
        <v>8.8008155857707902</v>
      </c>
      <c r="O1249" s="137">
        <v>5.1870940828995504</v>
      </c>
      <c r="P1249" s="137">
        <v>7.0883877675660596</v>
      </c>
      <c r="Q1249" s="137">
        <v>19.520668188504398</v>
      </c>
      <c r="R1249" s="137">
        <v>3.3680122283437899</v>
      </c>
      <c r="S1249" s="137">
        <v>10.7590662625249</v>
      </c>
      <c r="T1249" s="137">
        <v>18.626290780489299</v>
      </c>
      <c r="U1249" s="137">
        <v>7.5976493958145701</v>
      </c>
      <c r="V1249" s="1">
        <v>698259</v>
      </c>
      <c r="W1249" s="1">
        <v>2757002</v>
      </c>
      <c r="X1249" s="1">
        <v>228586</v>
      </c>
      <c r="Y1249" s="1">
        <v>1079215</v>
      </c>
      <c r="Z1249" s="1">
        <v>222499</v>
      </c>
      <c r="AA1249" s="1">
        <v>840200</v>
      </c>
      <c r="AB1249" s="1">
        <v>488891</v>
      </c>
      <c r="AC1249" s="1">
        <v>335485</v>
      </c>
      <c r="AD1249" s="1">
        <v>696700</v>
      </c>
      <c r="AE1249" s="1">
        <v>36820</v>
      </c>
      <c r="AH1249" s="136">
        <f t="shared" si="19"/>
        <v>38334</v>
      </c>
      <c r="AI1249" s="177">
        <f>HLOOKUP(附加题模型!$E$2,历史数据!$B$3:$K$5000,ROW(A1247),)</f>
        <v>7.6758413278469702</v>
      </c>
      <c r="AJ1249" s="177">
        <f>HLOOKUP(附加题模型!$E$2,历史数据!$L$3:$U$5000,ROW(A1247),)</f>
        <v>7.5976493958145701</v>
      </c>
    </row>
    <row r="1250" spans="1:36" x14ac:dyDescent="0.2">
      <c r="A1250" s="148">
        <v>38335</v>
      </c>
      <c r="B1250" s="137">
        <v>9.5940350237999592</v>
      </c>
      <c r="C1250" s="137">
        <v>23.764083235107101</v>
      </c>
      <c r="D1250" s="137">
        <v>8.7675631339353792</v>
      </c>
      <c r="E1250" s="137">
        <v>5.1870940828995504</v>
      </c>
      <c r="F1250" s="137">
        <v>7.1546343822162202</v>
      </c>
      <c r="G1250" s="137">
        <v>19.447625463757799</v>
      </c>
      <c r="H1250" s="137">
        <v>3.3680122283437899</v>
      </c>
      <c r="I1250" s="137">
        <v>10.7785926985731</v>
      </c>
      <c r="J1250" s="137">
        <v>18.605799811533899</v>
      </c>
      <c r="K1250" s="137">
        <v>7.5715854184704403</v>
      </c>
      <c r="L1250" s="137">
        <v>9.4821512334349496</v>
      </c>
      <c r="M1250" s="137">
        <v>24.601919503011501</v>
      </c>
      <c r="N1250" s="137">
        <v>8.845152188218</v>
      </c>
      <c r="O1250" s="137">
        <v>5.11490788293872</v>
      </c>
      <c r="P1250" s="137">
        <v>7.0221411529159097</v>
      </c>
      <c r="Q1250" s="137">
        <v>20.1050099864764</v>
      </c>
      <c r="R1250" s="137">
        <v>3.3680122283437899</v>
      </c>
      <c r="S1250" s="137">
        <v>10.720013390428701</v>
      </c>
      <c r="T1250" s="137">
        <v>18.626290780489299</v>
      </c>
      <c r="U1250" s="137">
        <v>7.5585534297983701</v>
      </c>
      <c r="V1250" s="1">
        <v>656844</v>
      </c>
      <c r="W1250" s="1">
        <v>4060565</v>
      </c>
      <c r="X1250" s="1">
        <v>82200</v>
      </c>
      <c r="Y1250" s="1">
        <v>411147</v>
      </c>
      <c r="Z1250" s="1">
        <v>86000</v>
      </c>
      <c r="AA1250" s="1">
        <v>861146</v>
      </c>
      <c r="AB1250" s="1">
        <v>251994</v>
      </c>
      <c r="AC1250" s="1">
        <v>185237</v>
      </c>
      <c r="AD1250" s="1">
        <v>403400</v>
      </c>
      <c r="AE1250" s="1">
        <v>29600</v>
      </c>
      <c r="AH1250" s="136">
        <f t="shared" si="19"/>
        <v>38335</v>
      </c>
      <c r="AI1250" s="177">
        <f>HLOOKUP(附加题模型!$E$2,历史数据!$B$3:$K$5000,ROW(A1248),)</f>
        <v>7.5715854184704403</v>
      </c>
      <c r="AJ1250" s="177">
        <f>HLOOKUP(附加题模型!$E$2,历史数据!$L$3:$U$5000,ROW(A1248),)</f>
        <v>7.5585534297983701</v>
      </c>
    </row>
    <row r="1251" spans="1:36" x14ac:dyDescent="0.2">
      <c r="A1251" s="148">
        <v>38336</v>
      </c>
      <c r="B1251" s="137">
        <v>9.4821512334349496</v>
      </c>
      <c r="C1251" s="137">
        <v>24.5257525695657</v>
      </c>
      <c r="D1251" s="137">
        <v>8.9116570918888094</v>
      </c>
      <c r="E1251" s="137">
        <v>5.11490788293872</v>
      </c>
      <c r="F1251" s="137">
        <v>7.03539047584594</v>
      </c>
      <c r="G1251" s="137">
        <v>20.0867493052898</v>
      </c>
      <c r="H1251" s="137">
        <v>3.3477229980525598</v>
      </c>
      <c r="I1251" s="137">
        <v>10.720013390428701</v>
      </c>
      <c r="J1251" s="137">
        <v>18.605799811533899</v>
      </c>
      <c r="K1251" s="137">
        <v>7.5715854184704403</v>
      </c>
      <c r="L1251" s="137">
        <v>9.5101221810261993</v>
      </c>
      <c r="M1251" s="137">
        <v>24.373418702674002</v>
      </c>
      <c r="N1251" s="137">
        <v>8.8673204894415996</v>
      </c>
      <c r="O1251" s="137">
        <v>5.0427216829778896</v>
      </c>
      <c r="P1251" s="137">
        <v>7.1811330280762702</v>
      </c>
      <c r="Q1251" s="137">
        <v>19.9041424934235</v>
      </c>
      <c r="R1251" s="137">
        <v>3.3477229980525598</v>
      </c>
      <c r="S1251" s="137">
        <v>10.661434082284201</v>
      </c>
      <c r="T1251" s="137">
        <v>18.626290780489299</v>
      </c>
      <c r="U1251" s="137">
        <v>7.6237133731586999</v>
      </c>
      <c r="V1251" s="1">
        <v>460820</v>
      </c>
      <c r="W1251" s="1">
        <v>1700516</v>
      </c>
      <c r="X1251" s="1">
        <v>240733</v>
      </c>
      <c r="Y1251" s="1">
        <v>532431</v>
      </c>
      <c r="Z1251" s="1">
        <v>103900</v>
      </c>
      <c r="AA1251" s="1">
        <v>412932</v>
      </c>
      <c r="AB1251" s="1">
        <v>305913</v>
      </c>
      <c r="AC1251" s="1">
        <v>282544</v>
      </c>
      <c r="AD1251" s="1">
        <v>372300</v>
      </c>
      <c r="AE1251" s="1">
        <v>59420</v>
      </c>
      <c r="AH1251" s="136">
        <f t="shared" si="19"/>
        <v>38336</v>
      </c>
      <c r="AI1251" s="177">
        <f>HLOOKUP(附加题模型!$E$2,历史数据!$B$3:$K$5000,ROW(A1249),)</f>
        <v>7.5715854184704403</v>
      </c>
      <c r="AJ1251" s="177">
        <f>HLOOKUP(附加题模型!$E$2,历史数据!$L$3:$U$5000,ROW(A1249),)</f>
        <v>7.6237133731586999</v>
      </c>
    </row>
    <row r="1252" spans="1:36" x14ac:dyDescent="0.2">
      <c r="A1252" s="148">
        <v>38337</v>
      </c>
      <c r="B1252" s="137">
        <v>9.5660640762087095</v>
      </c>
      <c r="C1252" s="137">
        <v>24.2210848357823</v>
      </c>
      <c r="D1252" s="137">
        <v>8.6123850253701608</v>
      </c>
      <c r="E1252" s="137">
        <v>5.0324093686977696</v>
      </c>
      <c r="F1252" s="137">
        <v>7.1281357363561604</v>
      </c>
      <c r="G1252" s="137">
        <v>19.703275000370599</v>
      </c>
      <c r="H1252" s="137">
        <v>3.3477229980525598</v>
      </c>
      <c r="I1252" s="137">
        <v>10.8371720067175</v>
      </c>
      <c r="J1252" s="137">
        <v>18.687763687355599</v>
      </c>
      <c r="K1252" s="137">
        <v>7.5585534297983701</v>
      </c>
      <c r="L1252" s="137">
        <v>9.2863546002961694</v>
      </c>
      <c r="M1252" s="137">
        <v>24.068750968890502</v>
      </c>
      <c r="N1252" s="137">
        <v>8.7453948327117796</v>
      </c>
      <c r="O1252" s="137">
        <v>4.9705354830170601</v>
      </c>
      <c r="P1252" s="137">
        <v>7.1413850592861801</v>
      </c>
      <c r="Q1252" s="137">
        <v>19.429364782571199</v>
      </c>
      <c r="R1252" s="137">
        <v>3.2969999223244999</v>
      </c>
      <c r="S1252" s="137">
        <v>10.563801902043499</v>
      </c>
      <c r="T1252" s="137">
        <v>18.5033449667567</v>
      </c>
      <c r="U1252" s="137">
        <v>7.6106813844866403</v>
      </c>
      <c r="V1252" s="1">
        <v>507340</v>
      </c>
      <c r="W1252" s="1">
        <v>2132968</v>
      </c>
      <c r="X1252" s="1">
        <v>138940</v>
      </c>
      <c r="Y1252" s="1">
        <v>267614</v>
      </c>
      <c r="Z1252" s="1">
        <v>76400</v>
      </c>
      <c r="AA1252" s="1">
        <v>110409</v>
      </c>
      <c r="AB1252" s="1">
        <v>185200</v>
      </c>
      <c r="AC1252" s="1">
        <v>180150</v>
      </c>
      <c r="AD1252" s="1">
        <v>404700</v>
      </c>
      <c r="AE1252" s="1">
        <v>21700</v>
      </c>
      <c r="AH1252" s="136">
        <f t="shared" si="19"/>
        <v>38337</v>
      </c>
      <c r="AI1252" s="177">
        <f>HLOOKUP(附加题模型!$E$2,历史数据!$B$3:$K$5000,ROW(A1250),)</f>
        <v>7.5585534297983701</v>
      </c>
      <c r="AJ1252" s="177">
        <f>HLOOKUP(附加题模型!$E$2,历史数据!$L$3:$U$5000,ROW(A1250),)</f>
        <v>7.6106813844866403</v>
      </c>
    </row>
    <row r="1253" spans="1:36" x14ac:dyDescent="0.2">
      <c r="A1253" s="148">
        <v>38338</v>
      </c>
      <c r="B1253" s="137">
        <v>9.3143255478874298</v>
      </c>
      <c r="C1253" s="137">
        <v>23.840250168552998</v>
      </c>
      <c r="D1253" s="137">
        <v>8.6456374772055593</v>
      </c>
      <c r="E1253" s="137">
        <v>4.9705354830170601</v>
      </c>
      <c r="F1253" s="137">
        <v>7.0221411529159097</v>
      </c>
      <c r="G1253" s="137">
        <v>19.447625463757799</v>
      </c>
      <c r="H1253" s="137">
        <v>3.2665660768876501</v>
      </c>
      <c r="I1253" s="137">
        <v>10.485696157851001</v>
      </c>
      <c r="J1253" s="137">
        <v>18.4828539978013</v>
      </c>
      <c r="K1253" s="137">
        <v>7.6497773505028297</v>
      </c>
      <c r="L1253" s="137">
        <v>9.23041270511367</v>
      </c>
      <c r="M1253" s="137">
        <v>23.002413900648602</v>
      </c>
      <c r="N1253" s="137">
        <v>8.6899740796527691</v>
      </c>
      <c r="O1253" s="137">
        <v>5.0014724258574201</v>
      </c>
      <c r="P1253" s="137">
        <v>6.9161465694756696</v>
      </c>
      <c r="Q1253" s="137">
        <v>19.465886144944498</v>
      </c>
      <c r="R1253" s="137">
        <v>3.3071445374701098</v>
      </c>
      <c r="S1253" s="137">
        <v>10.4271168497066</v>
      </c>
      <c r="T1253" s="137">
        <v>18.585308842578499</v>
      </c>
      <c r="U1253" s="137">
        <v>7.5585534297983701</v>
      </c>
      <c r="V1253" s="1">
        <v>283326</v>
      </c>
      <c r="W1253" s="1">
        <v>2047703</v>
      </c>
      <c r="X1253" s="1">
        <v>252200</v>
      </c>
      <c r="Y1253" s="1">
        <v>201020</v>
      </c>
      <c r="Z1253" s="1">
        <v>85230</v>
      </c>
      <c r="AA1253" s="1">
        <v>127845</v>
      </c>
      <c r="AB1253" s="1">
        <v>158300</v>
      </c>
      <c r="AC1253" s="1">
        <v>142150</v>
      </c>
      <c r="AD1253" s="1">
        <v>651000</v>
      </c>
      <c r="AE1253" s="1">
        <v>31614</v>
      </c>
      <c r="AH1253" s="136">
        <f t="shared" si="19"/>
        <v>38338</v>
      </c>
      <c r="AI1253" s="177">
        <f>HLOOKUP(附加题模型!$E$2,历史数据!$B$3:$K$5000,ROW(A1251),)</f>
        <v>7.6497773505028297</v>
      </c>
      <c r="AJ1253" s="177">
        <f>HLOOKUP(附加题模型!$E$2,历史数据!$L$3:$U$5000,ROW(A1251),)</f>
        <v>7.5585534297983701</v>
      </c>
    </row>
    <row r="1254" spans="1:36" x14ac:dyDescent="0.2">
      <c r="A1254" s="148">
        <v>38341</v>
      </c>
      <c r="B1254" s="137">
        <v>9.1744708099311598</v>
      </c>
      <c r="C1254" s="137">
        <v>23.002413900648602</v>
      </c>
      <c r="D1254" s="137">
        <v>8.5347959710875401</v>
      </c>
      <c r="E1254" s="137">
        <v>5.0014724258574201</v>
      </c>
      <c r="F1254" s="137">
        <v>6.8896479236156098</v>
      </c>
      <c r="G1254" s="137">
        <v>19.465886144944498</v>
      </c>
      <c r="H1254" s="137">
        <v>3.2767106920332698</v>
      </c>
      <c r="I1254" s="137">
        <v>10.4466432857547</v>
      </c>
      <c r="J1254" s="137">
        <v>18.585308842578499</v>
      </c>
      <c r="K1254" s="137">
        <v>7.4933934864380403</v>
      </c>
      <c r="L1254" s="137">
        <v>9.1744708099311598</v>
      </c>
      <c r="M1254" s="137">
        <v>22.0122437658524</v>
      </c>
      <c r="N1254" s="137">
        <v>8.7121423808763794</v>
      </c>
      <c r="O1254" s="137">
        <v>5.0324093686977696</v>
      </c>
      <c r="P1254" s="137">
        <v>7.0221411529159097</v>
      </c>
      <c r="Q1254" s="137">
        <v>19.447625463757799</v>
      </c>
      <c r="R1254" s="137">
        <v>3.3375783829069499</v>
      </c>
      <c r="S1254" s="137">
        <v>10.251378925273301</v>
      </c>
      <c r="T1254" s="137">
        <v>18.585308842578499</v>
      </c>
      <c r="U1254" s="137">
        <v>7.4933934864380403</v>
      </c>
      <c r="V1254" s="1">
        <v>180522</v>
      </c>
      <c r="W1254" s="1">
        <v>1936759</v>
      </c>
      <c r="X1254" s="1">
        <v>459450</v>
      </c>
      <c r="Y1254" s="1">
        <v>120607</v>
      </c>
      <c r="Z1254" s="1">
        <v>92849</v>
      </c>
      <c r="AA1254" s="1">
        <v>90150</v>
      </c>
      <c r="AB1254" s="1">
        <v>156950</v>
      </c>
      <c r="AC1254" s="1">
        <v>164800</v>
      </c>
      <c r="AD1254" s="1">
        <v>0</v>
      </c>
      <c r="AE1254" s="1">
        <v>62900</v>
      </c>
      <c r="AH1254" s="136">
        <f t="shared" si="19"/>
        <v>38341</v>
      </c>
      <c r="AI1254" s="177">
        <f>HLOOKUP(附加题模型!$E$2,历史数据!$B$3:$K$5000,ROW(A1252),)</f>
        <v>7.4933934864380403</v>
      </c>
      <c r="AJ1254" s="177">
        <f>HLOOKUP(附加题模型!$E$2,历史数据!$L$3:$U$5000,ROW(A1252),)</f>
        <v>7.4933934864380403</v>
      </c>
    </row>
    <row r="1255" spans="1:36" x14ac:dyDescent="0.2">
      <c r="A1255" s="148">
        <v>38342</v>
      </c>
      <c r="B1255" s="137">
        <v>9.2863546002961694</v>
      </c>
      <c r="C1255" s="137">
        <v>21.936076832406599</v>
      </c>
      <c r="D1255" s="137">
        <v>8.6788899290409702</v>
      </c>
      <c r="E1255" s="137">
        <v>5.0427216829778896</v>
      </c>
      <c r="F1255" s="137">
        <v>7.0221411529159097</v>
      </c>
      <c r="G1255" s="137">
        <v>19.520668188504398</v>
      </c>
      <c r="H1255" s="137">
        <v>3.3375783829069499</v>
      </c>
      <c r="I1255" s="137">
        <v>10.2709053613214</v>
      </c>
      <c r="J1255" s="137">
        <v>18.810709501088301</v>
      </c>
      <c r="K1255" s="137">
        <v>7.5064254751101096</v>
      </c>
      <c r="L1255" s="137">
        <v>9.3143255478874298</v>
      </c>
      <c r="M1255" s="137">
        <v>22.164577632744098</v>
      </c>
      <c r="N1255" s="137">
        <v>8.6234691759819597</v>
      </c>
      <c r="O1255" s="137">
        <v>5.0324093686977696</v>
      </c>
      <c r="P1255" s="137">
        <v>7.0221411529159097</v>
      </c>
      <c r="Q1255" s="137">
        <v>19.502407507317699</v>
      </c>
      <c r="R1255" s="137">
        <v>3.3578676131981799</v>
      </c>
      <c r="S1255" s="137">
        <v>10.349011105514</v>
      </c>
      <c r="T1255" s="137">
        <v>18.4418720598904</v>
      </c>
      <c r="U1255" s="137">
        <v>7.4542975204218402</v>
      </c>
      <c r="V1255" s="1">
        <v>314140</v>
      </c>
      <c r="W1255" s="1">
        <v>622215</v>
      </c>
      <c r="X1255" s="1">
        <v>45300</v>
      </c>
      <c r="Y1255" s="1">
        <v>82878</v>
      </c>
      <c r="Z1255" s="1">
        <v>48400</v>
      </c>
      <c r="AA1255" s="1">
        <v>43150</v>
      </c>
      <c r="AB1255" s="1">
        <v>257600</v>
      </c>
      <c r="AC1255" s="1">
        <v>111400</v>
      </c>
      <c r="AD1255" s="1">
        <v>1297300</v>
      </c>
      <c r="AE1255" s="1">
        <v>18200</v>
      </c>
      <c r="AH1255" s="136">
        <f t="shared" si="19"/>
        <v>38342</v>
      </c>
      <c r="AI1255" s="177">
        <f>HLOOKUP(附加题模型!$E$2,历史数据!$B$3:$K$5000,ROW(A1253),)</f>
        <v>7.5064254751101096</v>
      </c>
      <c r="AJ1255" s="177">
        <f>HLOOKUP(附加题模型!$E$2,历史数据!$L$3:$U$5000,ROW(A1253),)</f>
        <v>7.4542975204218402</v>
      </c>
    </row>
    <row r="1256" spans="1:36" x14ac:dyDescent="0.2">
      <c r="A1256" s="148">
        <v>38343</v>
      </c>
      <c r="B1256" s="137">
        <v>9.3982383906611897</v>
      </c>
      <c r="C1256" s="137">
        <v>22.0122437658524</v>
      </c>
      <c r="D1256" s="137">
        <v>8.5902167241465506</v>
      </c>
      <c r="E1256" s="137">
        <v>5.0220970544176504</v>
      </c>
      <c r="F1256" s="137">
        <v>7.0883877675660596</v>
      </c>
      <c r="G1256" s="137">
        <v>19.538928869690999</v>
      </c>
      <c r="H1256" s="137">
        <v>3.3984460737806299</v>
      </c>
      <c r="I1256" s="137">
        <v>10.349011105514</v>
      </c>
      <c r="J1256" s="137">
        <v>18.236962370336101</v>
      </c>
      <c r="K1256" s="137">
        <v>7.4021695657335798</v>
      </c>
      <c r="L1256" s="137">
        <v>9.5940350237999592</v>
      </c>
      <c r="M1256" s="137">
        <v>22.773913100310999</v>
      </c>
      <c r="N1256" s="137">
        <v>8.7564789833235803</v>
      </c>
      <c r="O1256" s="137">
        <v>5.1767817686194304</v>
      </c>
      <c r="P1256" s="137">
        <v>7.2738782885864897</v>
      </c>
      <c r="Q1256" s="137">
        <v>20.3423988419026</v>
      </c>
      <c r="R1256" s="137">
        <v>3.4593137646543202</v>
      </c>
      <c r="S1256" s="137">
        <v>10.349011105514</v>
      </c>
      <c r="T1256" s="137">
        <v>18.380399153024101</v>
      </c>
      <c r="U1256" s="137">
        <v>7.6106813844866403</v>
      </c>
      <c r="V1256" s="1">
        <v>534566</v>
      </c>
      <c r="W1256" s="1">
        <v>1556864</v>
      </c>
      <c r="X1256" s="1">
        <v>100396</v>
      </c>
      <c r="Y1256" s="1">
        <v>248854</v>
      </c>
      <c r="Z1256" s="1">
        <v>109899</v>
      </c>
      <c r="AA1256" s="1">
        <v>212525</v>
      </c>
      <c r="AB1256" s="1">
        <v>516745</v>
      </c>
      <c r="AC1256" s="1">
        <v>0</v>
      </c>
      <c r="AD1256" s="1">
        <v>2198500</v>
      </c>
      <c r="AE1256" s="1">
        <v>67666</v>
      </c>
      <c r="AH1256" s="136">
        <f t="shared" si="19"/>
        <v>38343</v>
      </c>
      <c r="AI1256" s="177">
        <f>HLOOKUP(附加题模型!$E$2,历史数据!$B$3:$K$5000,ROW(A1254),)</f>
        <v>7.4021695657335798</v>
      </c>
      <c r="AJ1256" s="177">
        <f>HLOOKUP(附加题模型!$E$2,历史数据!$L$3:$U$5000,ROW(A1254),)</f>
        <v>7.6106813844866403</v>
      </c>
    </row>
    <row r="1257" spans="1:36" x14ac:dyDescent="0.2">
      <c r="A1257" s="148">
        <v>38344</v>
      </c>
      <c r="B1257" s="137">
        <v>9.6499769189824693</v>
      </c>
      <c r="C1257" s="137">
        <v>22.8500800337568</v>
      </c>
      <c r="D1257" s="137">
        <v>8.7564789833235803</v>
      </c>
      <c r="E1257" s="137">
        <v>5.1767817686194304</v>
      </c>
      <c r="F1257" s="137">
        <v>7.1546343822162202</v>
      </c>
      <c r="G1257" s="137">
        <v>20.4154415666491</v>
      </c>
      <c r="H1257" s="137">
        <v>3.4491691495087</v>
      </c>
      <c r="I1257" s="137">
        <v>10.8566984427656</v>
      </c>
      <c r="J1257" s="137">
        <v>18.4418720598904</v>
      </c>
      <c r="K1257" s="137">
        <v>7.7800972372235</v>
      </c>
      <c r="L1257" s="137">
        <v>9.37026744306994</v>
      </c>
      <c r="M1257" s="137">
        <v>23.764083235107101</v>
      </c>
      <c r="N1257" s="137">
        <v>8.7232265314881801</v>
      </c>
      <c r="O1257" s="137">
        <v>5.0220970544176504</v>
      </c>
      <c r="P1257" s="137">
        <v>7.1546343822162202</v>
      </c>
      <c r="Q1257" s="137">
        <v>19.721535681557299</v>
      </c>
      <c r="R1257" s="137">
        <v>3.3274337677613399</v>
      </c>
      <c r="S1257" s="137">
        <v>10.485696157851001</v>
      </c>
      <c r="T1257" s="137">
        <v>18.134507525558899</v>
      </c>
      <c r="U1257" s="137">
        <v>7.4933934864380403</v>
      </c>
      <c r="V1257" s="1">
        <v>346350</v>
      </c>
      <c r="W1257" s="1">
        <v>2638522</v>
      </c>
      <c r="X1257" s="1">
        <v>291950</v>
      </c>
      <c r="Y1257" s="1">
        <v>238770</v>
      </c>
      <c r="Z1257" s="1">
        <v>63400</v>
      </c>
      <c r="AA1257" s="1">
        <v>129731</v>
      </c>
      <c r="AB1257" s="1">
        <v>283300</v>
      </c>
      <c r="AC1257" s="1">
        <v>609540</v>
      </c>
      <c r="AD1257" s="1">
        <v>1007400</v>
      </c>
      <c r="AE1257" s="1">
        <v>31200</v>
      </c>
      <c r="AH1257" s="136">
        <f t="shared" si="19"/>
        <v>38344</v>
      </c>
      <c r="AI1257" s="177">
        <f>HLOOKUP(附加题模型!$E$2,历史数据!$B$3:$K$5000,ROW(A1255),)</f>
        <v>7.7800972372235</v>
      </c>
      <c r="AJ1257" s="177">
        <f>HLOOKUP(附加题模型!$E$2,历史数据!$L$3:$U$5000,ROW(A1255),)</f>
        <v>7.4933934864380403</v>
      </c>
    </row>
    <row r="1258" spans="1:36" x14ac:dyDescent="0.2">
      <c r="A1258" s="148">
        <v>38345</v>
      </c>
      <c r="B1258" s="137">
        <v>9.37026744306994</v>
      </c>
      <c r="C1258" s="137">
        <v>23.459415501323701</v>
      </c>
      <c r="D1258" s="137">
        <v>8.5347959710875401</v>
      </c>
      <c r="E1258" s="137">
        <v>5.0324093686977696</v>
      </c>
      <c r="F1258" s="137">
        <v>7.2208809968663701</v>
      </c>
      <c r="G1258" s="137">
        <v>19.575450232064199</v>
      </c>
      <c r="H1258" s="137">
        <v>3.3375783829069499</v>
      </c>
      <c r="I1258" s="137">
        <v>10.407590413658401</v>
      </c>
      <c r="J1258" s="137">
        <v>18.052543649737199</v>
      </c>
      <c r="K1258" s="137">
        <v>7.5976493958145701</v>
      </c>
      <c r="L1258" s="137">
        <v>9.37026744306994</v>
      </c>
      <c r="M1258" s="137">
        <v>23.3832485678778</v>
      </c>
      <c r="N1258" s="137">
        <v>8.7232265314881801</v>
      </c>
      <c r="O1258" s="137">
        <v>5.0530339972580096</v>
      </c>
      <c r="P1258" s="137">
        <v>7.2606289656564602</v>
      </c>
      <c r="Q1258" s="137">
        <v>20.0684886241032</v>
      </c>
      <c r="R1258" s="137">
        <v>3.3578676131981799</v>
      </c>
      <c r="S1258" s="137">
        <v>10.5247490299473</v>
      </c>
      <c r="T1258" s="137">
        <v>17.765670084361101</v>
      </c>
      <c r="U1258" s="137">
        <v>7.5715854184704403</v>
      </c>
      <c r="V1258" s="1">
        <v>151550</v>
      </c>
      <c r="W1258" s="1">
        <v>1252233</v>
      </c>
      <c r="X1258" s="1">
        <v>415750</v>
      </c>
      <c r="Y1258" s="1">
        <v>83102</v>
      </c>
      <c r="Z1258" s="1">
        <v>145298</v>
      </c>
      <c r="AA1258" s="1">
        <v>75580</v>
      </c>
      <c r="AB1258" s="1">
        <v>155048</v>
      </c>
      <c r="AC1258" s="1">
        <v>183479</v>
      </c>
      <c r="AD1258" s="1">
        <v>382400</v>
      </c>
      <c r="AE1258" s="1">
        <v>20100</v>
      </c>
      <c r="AH1258" s="136">
        <f t="shared" si="19"/>
        <v>38345</v>
      </c>
      <c r="AI1258" s="177">
        <f>HLOOKUP(附加题模型!$E$2,历史数据!$B$3:$K$5000,ROW(A1256),)</f>
        <v>7.5976493958145701</v>
      </c>
      <c r="AJ1258" s="177">
        <f>HLOOKUP(附加题模型!$E$2,历史数据!$L$3:$U$5000,ROW(A1256),)</f>
        <v>7.5715854184704403</v>
      </c>
    </row>
    <row r="1259" spans="1:36" x14ac:dyDescent="0.2">
      <c r="A1259" s="148">
        <v>38348</v>
      </c>
      <c r="B1259" s="137">
        <v>9.4262093382524395</v>
      </c>
      <c r="C1259" s="137">
        <v>23.002413900648602</v>
      </c>
      <c r="D1259" s="137">
        <v>8.5680484229229492</v>
      </c>
      <c r="E1259" s="137">
        <v>5.0633463115381296</v>
      </c>
      <c r="F1259" s="137">
        <v>7.31362625737657</v>
      </c>
      <c r="G1259" s="137">
        <v>19.666753637997399</v>
      </c>
      <c r="H1259" s="137">
        <v>3.38830145863502</v>
      </c>
      <c r="I1259" s="137">
        <v>10.5247490299473</v>
      </c>
      <c r="J1259" s="137">
        <v>17.4173236121188</v>
      </c>
      <c r="K1259" s="137">
        <v>7.4933934864380403</v>
      </c>
      <c r="L1259" s="137">
        <v>9.23041270511367</v>
      </c>
      <c r="M1259" s="137">
        <v>23.764083235107101</v>
      </c>
      <c r="N1259" s="137">
        <v>8.4904593686403391</v>
      </c>
      <c r="O1259" s="137">
        <v>5.0014724258574201</v>
      </c>
      <c r="P1259" s="137">
        <v>7.1943823510063103</v>
      </c>
      <c r="Q1259" s="137">
        <v>19.97718521817</v>
      </c>
      <c r="R1259" s="137">
        <v>3.3071445374701098</v>
      </c>
      <c r="S1259" s="137">
        <v>10.5247490299473</v>
      </c>
      <c r="T1259" s="137">
        <v>17.704197177494802</v>
      </c>
      <c r="U1259" s="137">
        <v>7.5585534297983701</v>
      </c>
      <c r="V1259" s="1">
        <v>223322</v>
      </c>
      <c r="W1259" s="1">
        <v>1317499</v>
      </c>
      <c r="X1259" s="1">
        <v>120400</v>
      </c>
      <c r="Y1259" s="1">
        <v>130501</v>
      </c>
      <c r="Z1259" s="1">
        <v>120400</v>
      </c>
      <c r="AA1259" s="1">
        <v>66500</v>
      </c>
      <c r="AB1259" s="1">
        <v>170298</v>
      </c>
      <c r="AC1259" s="1">
        <v>132880</v>
      </c>
      <c r="AD1259" s="1">
        <v>262060</v>
      </c>
      <c r="AE1259" s="1">
        <v>19050</v>
      </c>
      <c r="AH1259" s="136">
        <f t="shared" si="19"/>
        <v>38348</v>
      </c>
      <c r="AI1259" s="177">
        <f>HLOOKUP(附加题模型!$E$2,历史数据!$B$3:$K$5000,ROW(A1257),)</f>
        <v>7.4933934864380403</v>
      </c>
      <c r="AJ1259" s="177">
        <f>HLOOKUP(附加题模型!$E$2,历史数据!$L$3:$U$5000,ROW(A1257),)</f>
        <v>7.5585534297983701</v>
      </c>
    </row>
    <row r="1260" spans="1:36" x14ac:dyDescent="0.2">
      <c r="A1260" s="148">
        <v>38349</v>
      </c>
      <c r="B1260" s="137">
        <v>9.3143255478874298</v>
      </c>
      <c r="C1260" s="137">
        <v>23.459415501323701</v>
      </c>
      <c r="D1260" s="137">
        <v>8.4904593686403391</v>
      </c>
      <c r="E1260" s="137">
        <v>5.0014724258574201</v>
      </c>
      <c r="F1260" s="137">
        <v>7.0088918299858802</v>
      </c>
      <c r="G1260" s="137">
        <v>19.776317725117099</v>
      </c>
      <c r="H1260" s="137">
        <v>3.3071445374701098</v>
      </c>
      <c r="I1260" s="137">
        <v>10.5247490299473</v>
      </c>
      <c r="J1260" s="137">
        <v>17.622233301673099</v>
      </c>
      <c r="K1260" s="137">
        <v>7.4673295090939096</v>
      </c>
      <c r="L1260" s="137">
        <v>9.1464998623399101</v>
      </c>
      <c r="M1260" s="137">
        <v>23.307081634431999</v>
      </c>
      <c r="N1260" s="137">
        <v>8.5347959710875401</v>
      </c>
      <c r="O1260" s="137">
        <v>4.8777246544960002</v>
      </c>
      <c r="P1260" s="137">
        <v>6.9823931841258204</v>
      </c>
      <c r="Q1260" s="137">
        <v>19.922403174610199</v>
      </c>
      <c r="R1260" s="137">
        <v>3.3071445374701098</v>
      </c>
      <c r="S1260" s="137">
        <v>10.3685375415621</v>
      </c>
      <c r="T1260" s="137">
        <v>17.581251363762199</v>
      </c>
      <c r="U1260" s="137">
        <v>7.5455214411263096</v>
      </c>
      <c r="V1260" s="1">
        <v>360660</v>
      </c>
      <c r="W1260" s="1">
        <v>1561700</v>
      </c>
      <c r="X1260" s="1">
        <v>134021</v>
      </c>
      <c r="Y1260" s="1">
        <v>270500</v>
      </c>
      <c r="Z1260" s="1">
        <v>49000</v>
      </c>
      <c r="AA1260" s="1">
        <v>32430</v>
      </c>
      <c r="AB1260" s="1">
        <v>128680</v>
      </c>
      <c r="AC1260" s="1">
        <v>126340</v>
      </c>
      <c r="AD1260" s="1">
        <v>126585</v>
      </c>
      <c r="AE1260" s="1">
        <v>15400</v>
      </c>
      <c r="AH1260" s="136">
        <f t="shared" si="19"/>
        <v>38349</v>
      </c>
      <c r="AI1260" s="177">
        <f>HLOOKUP(附加题模型!$E$2,历史数据!$B$3:$K$5000,ROW(A1258),)</f>
        <v>7.4673295090939096</v>
      </c>
      <c r="AJ1260" s="177">
        <f>HLOOKUP(附加题模型!$E$2,历史数据!$L$3:$U$5000,ROW(A1258),)</f>
        <v>7.5455214411263096</v>
      </c>
    </row>
    <row r="1261" spans="1:36" x14ac:dyDescent="0.2">
      <c r="A1261" s="148">
        <v>38350</v>
      </c>
      <c r="B1261" s="137">
        <v>9.1744708099311598</v>
      </c>
      <c r="C1261" s="137">
        <v>23.230914700986101</v>
      </c>
      <c r="D1261" s="137">
        <v>8.4904593686403391</v>
      </c>
      <c r="E1261" s="137">
        <v>4.8674123402158802</v>
      </c>
      <c r="F1261" s="137">
        <v>7.0221411529159097</v>
      </c>
      <c r="G1261" s="137">
        <v>19.538928869690999</v>
      </c>
      <c r="H1261" s="137">
        <v>3.3274337677613399</v>
      </c>
      <c r="I1261" s="137">
        <v>10.3685375415621</v>
      </c>
      <c r="J1261" s="137">
        <v>17.560760394806799</v>
      </c>
      <c r="K1261" s="137">
        <v>7.4933934864380403</v>
      </c>
      <c r="L1261" s="137">
        <v>9.1464998623399101</v>
      </c>
      <c r="M1261" s="137">
        <v>22.164577632744098</v>
      </c>
      <c r="N1261" s="137">
        <v>8.5347959710875401</v>
      </c>
      <c r="O1261" s="137">
        <v>4.8467877116556402</v>
      </c>
      <c r="P1261" s="137">
        <v>7.1016370904960997</v>
      </c>
      <c r="Q1261" s="137">
        <v>19.593710913250899</v>
      </c>
      <c r="R1261" s="137">
        <v>3.2462768465964298</v>
      </c>
      <c r="S1261" s="137">
        <v>10.3294846694659</v>
      </c>
      <c r="T1261" s="137">
        <v>17.724688146450301</v>
      </c>
      <c r="U1261" s="137">
        <v>7.5194574637821701</v>
      </c>
      <c r="V1261" s="1">
        <v>241020</v>
      </c>
      <c r="W1261" s="1">
        <v>2276700</v>
      </c>
      <c r="X1261" s="1">
        <v>89634</v>
      </c>
      <c r="Y1261" s="1">
        <v>193002</v>
      </c>
      <c r="Z1261" s="1">
        <v>121100</v>
      </c>
      <c r="AA1261" s="1">
        <v>52700</v>
      </c>
      <c r="AB1261" s="1">
        <v>248709</v>
      </c>
      <c r="AC1261" s="1">
        <v>126498</v>
      </c>
      <c r="AD1261" s="1">
        <v>287200</v>
      </c>
      <c r="AE1261" s="1">
        <v>20600</v>
      </c>
      <c r="AH1261" s="136">
        <f t="shared" si="19"/>
        <v>38350</v>
      </c>
      <c r="AI1261" s="177">
        <f>HLOOKUP(附加题模型!$E$2,历史数据!$B$3:$K$5000,ROW(A1259),)</f>
        <v>7.4933934864380403</v>
      </c>
      <c r="AJ1261" s="177">
        <f>HLOOKUP(附加题模型!$E$2,历史数据!$L$3:$U$5000,ROW(A1259),)</f>
        <v>7.5194574637821701</v>
      </c>
    </row>
    <row r="1262" spans="1:36" x14ac:dyDescent="0.2">
      <c r="A1262" s="148">
        <v>38351</v>
      </c>
      <c r="B1262" s="137">
        <v>9.1464998623399101</v>
      </c>
      <c r="C1262" s="137">
        <v>21.326741364839702</v>
      </c>
      <c r="D1262" s="137">
        <v>8.5569642723111503</v>
      </c>
      <c r="E1262" s="137">
        <v>4.8261630830954001</v>
      </c>
      <c r="F1262" s="137">
        <v>6.9691438611957901</v>
      </c>
      <c r="G1262" s="137">
        <v>19.538928869690999</v>
      </c>
      <c r="H1262" s="137">
        <v>3.2462768465964298</v>
      </c>
      <c r="I1262" s="137">
        <v>10.2709053613214</v>
      </c>
      <c r="J1262" s="137">
        <v>17.704197177494802</v>
      </c>
      <c r="K1262" s="137">
        <v>7.4152015544056402</v>
      </c>
      <c r="L1262" s="137">
        <v>9.1185289147486497</v>
      </c>
      <c r="M1262" s="137">
        <v>21.326741364839702</v>
      </c>
      <c r="N1262" s="137">
        <v>8.7897314351589895</v>
      </c>
      <c r="O1262" s="137">
        <v>4.7952261402550498</v>
      </c>
      <c r="P1262" s="137">
        <v>7.5388647471870902</v>
      </c>
      <c r="Q1262" s="137">
        <v>19.465886144944498</v>
      </c>
      <c r="R1262" s="137">
        <v>3.2259876163052001</v>
      </c>
      <c r="S1262" s="137">
        <v>10.251378925273301</v>
      </c>
      <c r="T1262" s="137">
        <v>17.806652022272001</v>
      </c>
      <c r="U1262" s="137">
        <v>7.4542975204218402</v>
      </c>
      <c r="V1262" s="1">
        <v>177881</v>
      </c>
      <c r="W1262" s="1">
        <v>2269424</v>
      </c>
      <c r="X1262" s="1">
        <v>321347</v>
      </c>
      <c r="Y1262" s="1">
        <v>196014</v>
      </c>
      <c r="Z1262" s="1">
        <v>1072539</v>
      </c>
      <c r="AA1262" s="1">
        <v>69410</v>
      </c>
      <c r="AB1262" s="1">
        <v>304539</v>
      </c>
      <c r="AC1262" s="1">
        <v>92340</v>
      </c>
      <c r="AD1262" s="1">
        <v>224200</v>
      </c>
      <c r="AE1262" s="1">
        <v>34649</v>
      </c>
      <c r="AH1262" s="136">
        <f t="shared" si="19"/>
        <v>38351</v>
      </c>
      <c r="AI1262" s="177">
        <f>HLOOKUP(附加题模型!$E$2,历史数据!$B$3:$K$5000,ROW(A1260),)</f>
        <v>7.4152015544056402</v>
      </c>
      <c r="AJ1262" s="177">
        <f>HLOOKUP(附加题模型!$E$2,历史数据!$L$3:$U$5000,ROW(A1260),)</f>
        <v>7.4542975204218402</v>
      </c>
    </row>
    <row r="1263" spans="1:36" x14ac:dyDescent="0.2">
      <c r="A1263" s="148">
        <v>38352</v>
      </c>
      <c r="B1263" s="137">
        <v>9.0905579671573999</v>
      </c>
      <c r="C1263" s="137">
        <v>21.4790752317314</v>
      </c>
      <c r="D1263" s="137">
        <v>8.7453948327117796</v>
      </c>
      <c r="E1263" s="137">
        <v>4.8158507688152898</v>
      </c>
      <c r="F1263" s="137">
        <v>7.28712761151652</v>
      </c>
      <c r="G1263" s="137">
        <v>19.392843420197998</v>
      </c>
      <c r="H1263" s="137">
        <v>3.2259876163052001</v>
      </c>
      <c r="I1263" s="137">
        <v>10.251378925273301</v>
      </c>
      <c r="J1263" s="137">
        <v>17.786161053316601</v>
      </c>
      <c r="K1263" s="137">
        <v>7.4282335430777104</v>
      </c>
      <c r="L1263" s="137">
        <v>8.8108484912448706</v>
      </c>
      <c r="M1263" s="137">
        <v>21.402908298285599</v>
      </c>
      <c r="N1263" s="137">
        <v>8.7564789833235803</v>
      </c>
      <c r="O1263" s="137">
        <v>4.8364753973755201</v>
      </c>
      <c r="P1263" s="137">
        <v>7.2606289656564602</v>
      </c>
      <c r="Q1263" s="137">
        <v>19.447625463757799</v>
      </c>
      <c r="R1263" s="137">
        <v>3.2259876163052001</v>
      </c>
      <c r="S1263" s="137">
        <v>10.2709053613214</v>
      </c>
      <c r="T1263" s="137">
        <v>17.827142991227401</v>
      </c>
      <c r="U1263" s="137">
        <v>7.4412655317497798</v>
      </c>
      <c r="V1263" s="1">
        <v>631720</v>
      </c>
      <c r="W1263" s="1">
        <v>471996</v>
      </c>
      <c r="X1263" s="1">
        <v>516764</v>
      </c>
      <c r="Y1263" s="1">
        <v>157103</v>
      </c>
      <c r="Z1263" s="1">
        <v>695497</v>
      </c>
      <c r="AA1263" s="1">
        <v>40760</v>
      </c>
      <c r="AB1263" s="1">
        <v>0</v>
      </c>
      <c r="AC1263" s="1">
        <v>84090</v>
      </c>
      <c r="AD1263" s="1">
        <v>1375200</v>
      </c>
      <c r="AE1263" s="1">
        <v>22700</v>
      </c>
      <c r="AH1263" s="136">
        <f t="shared" si="19"/>
        <v>38352</v>
      </c>
      <c r="AI1263" s="177">
        <f>HLOOKUP(附加题模型!$E$2,历史数据!$B$3:$K$5000,ROW(A1261),)</f>
        <v>7.4282335430777104</v>
      </c>
      <c r="AJ1263" s="177">
        <f>HLOOKUP(附加题模型!$E$2,历史数据!$L$3:$U$5000,ROW(A1261),)</f>
        <v>7.4412655317497798</v>
      </c>
    </row>
    <row r="1264" spans="1:36" x14ac:dyDescent="0.2">
      <c r="A1264" s="148">
        <v>38356</v>
      </c>
      <c r="B1264" s="137">
        <v>8.7549065960623604</v>
      </c>
      <c r="C1264" s="137">
        <v>21.402908298285599</v>
      </c>
      <c r="D1264" s="137">
        <v>8.6678057784291695</v>
      </c>
      <c r="E1264" s="137">
        <v>4.7539768831345803</v>
      </c>
      <c r="F1264" s="137">
        <v>7.0751384446360301</v>
      </c>
      <c r="G1264" s="137">
        <v>19.319800695451502</v>
      </c>
      <c r="H1264" s="137">
        <v>3.1245414648490599</v>
      </c>
      <c r="I1264" s="137">
        <v>10.1146938729363</v>
      </c>
      <c r="J1264" s="137">
        <v>17.4173236121188</v>
      </c>
      <c r="K1264" s="137">
        <v>7.4933934864380403</v>
      </c>
      <c r="L1264" s="137">
        <v>8.8108484912448706</v>
      </c>
      <c r="M1264" s="137">
        <v>21.859909898960701</v>
      </c>
      <c r="N1264" s="137">
        <v>8.5458801216993407</v>
      </c>
      <c r="O1264" s="137">
        <v>4.8880369687761096</v>
      </c>
      <c r="P1264" s="137">
        <v>6.9691438611957901</v>
      </c>
      <c r="Q1264" s="137">
        <v>19.465886144944498</v>
      </c>
      <c r="R1264" s="137">
        <v>3.1651199254315201</v>
      </c>
      <c r="S1264" s="137">
        <v>9.9780088205993493</v>
      </c>
      <c r="T1264" s="137">
        <v>16.9870132640546</v>
      </c>
      <c r="U1264" s="137">
        <v>7.4412655317497798</v>
      </c>
      <c r="V1264" s="1">
        <v>177239</v>
      </c>
      <c r="W1264" s="1">
        <v>1213814</v>
      </c>
      <c r="X1264" s="1">
        <v>90800</v>
      </c>
      <c r="Y1264" s="1">
        <v>90501</v>
      </c>
      <c r="Z1264" s="1">
        <v>180954</v>
      </c>
      <c r="AA1264" s="1">
        <v>31700</v>
      </c>
      <c r="AB1264" s="1">
        <v>308706</v>
      </c>
      <c r="AC1264" s="1">
        <v>127510</v>
      </c>
      <c r="AD1264" s="1">
        <v>399100</v>
      </c>
      <c r="AE1264" s="1">
        <v>21080</v>
      </c>
      <c r="AH1264" s="136">
        <f t="shared" si="19"/>
        <v>38356</v>
      </c>
      <c r="AI1264" s="177">
        <f>HLOOKUP(附加题模型!$E$2,历史数据!$B$3:$K$5000,ROW(A1262),)</f>
        <v>7.4933934864380403</v>
      </c>
      <c r="AJ1264" s="177">
        <f>HLOOKUP(附加题模型!$E$2,历史数据!$L$3:$U$5000,ROW(A1262),)</f>
        <v>7.4412655317497798</v>
      </c>
    </row>
    <row r="1265" spans="1:36" x14ac:dyDescent="0.2">
      <c r="A1265" s="148">
        <v>38357</v>
      </c>
      <c r="B1265" s="137">
        <v>8.7269356484711107</v>
      </c>
      <c r="C1265" s="137">
        <v>22.926246967202701</v>
      </c>
      <c r="D1265" s="137">
        <v>8.5126276698639405</v>
      </c>
      <c r="E1265" s="137">
        <v>4.8055384545351698</v>
      </c>
      <c r="F1265" s="137">
        <v>7.0088918299858802</v>
      </c>
      <c r="G1265" s="137">
        <v>19.374582739011299</v>
      </c>
      <c r="H1265" s="137">
        <v>3.1346860799946699</v>
      </c>
      <c r="I1265" s="137">
        <v>9.9780088205993493</v>
      </c>
      <c r="J1265" s="137">
        <v>17.212413922564402</v>
      </c>
      <c r="K1265" s="137">
        <v>7.4282335430777104</v>
      </c>
      <c r="L1265" s="137">
        <v>9.0346160719748898</v>
      </c>
      <c r="M1265" s="137">
        <v>22.926246967202701</v>
      </c>
      <c r="N1265" s="137">
        <v>8.5791325735347499</v>
      </c>
      <c r="O1265" s="137">
        <v>4.9189739116164697</v>
      </c>
      <c r="P1265" s="137">
        <v>7.2076316739363397</v>
      </c>
      <c r="Q1265" s="137">
        <v>19.739796362743899</v>
      </c>
      <c r="R1265" s="137">
        <v>3.3172891526157202</v>
      </c>
      <c r="S1265" s="137">
        <v>10.1146938729363</v>
      </c>
      <c r="T1265" s="137">
        <v>17.212413922564402</v>
      </c>
      <c r="U1265" s="137">
        <v>7.3891375770615104</v>
      </c>
      <c r="V1265" s="1">
        <v>480359</v>
      </c>
      <c r="W1265" s="1">
        <v>2460222</v>
      </c>
      <c r="X1265" s="1">
        <v>80162</v>
      </c>
      <c r="Y1265" s="1">
        <v>144302</v>
      </c>
      <c r="Z1265" s="1">
        <v>280328</v>
      </c>
      <c r="AA1265" s="1">
        <v>55750</v>
      </c>
      <c r="AB1265" s="1">
        <v>515040</v>
      </c>
      <c r="AC1265" s="1">
        <v>117900</v>
      </c>
      <c r="AD1265" s="1">
        <v>588970</v>
      </c>
      <c r="AE1265" s="1">
        <v>40200</v>
      </c>
      <c r="AH1265" s="136">
        <f t="shared" si="19"/>
        <v>38357</v>
      </c>
      <c r="AI1265" s="177">
        <f>HLOOKUP(附加题模型!$E$2,历史数据!$B$3:$K$5000,ROW(A1263),)</f>
        <v>7.4282335430777104</v>
      </c>
      <c r="AJ1265" s="177">
        <f>HLOOKUP(附加题模型!$E$2,历史数据!$L$3:$U$5000,ROW(A1263),)</f>
        <v>7.3891375770615104</v>
      </c>
    </row>
    <row r="1266" spans="1:36" x14ac:dyDescent="0.2">
      <c r="A1266" s="148">
        <v>38358</v>
      </c>
      <c r="B1266" s="137">
        <v>9.0905579671573999</v>
      </c>
      <c r="C1266" s="137">
        <v>22.697746166865102</v>
      </c>
      <c r="D1266" s="137">
        <v>8.45720691680493</v>
      </c>
      <c r="E1266" s="137">
        <v>4.9395985401767097</v>
      </c>
      <c r="F1266" s="137">
        <v>7.1016370904960997</v>
      </c>
      <c r="G1266" s="137">
        <v>19.739796362743899</v>
      </c>
      <c r="H1266" s="137">
        <v>3.3274337677613399</v>
      </c>
      <c r="I1266" s="137">
        <v>10.0951674368882</v>
      </c>
      <c r="J1266" s="137">
        <v>17.273886829430701</v>
      </c>
      <c r="K1266" s="137">
        <v>7.3109456450291104</v>
      </c>
      <c r="L1266" s="137">
        <v>8.9786741767923903</v>
      </c>
      <c r="M1266" s="137">
        <v>23.535582434769498</v>
      </c>
      <c r="N1266" s="137">
        <v>8.5347959710875401</v>
      </c>
      <c r="O1266" s="137">
        <v>4.8055384545351698</v>
      </c>
      <c r="P1266" s="137">
        <v>7.0486397987759704</v>
      </c>
      <c r="Q1266" s="137">
        <v>19.484146826131099</v>
      </c>
      <c r="R1266" s="137">
        <v>3.2564214617420402</v>
      </c>
      <c r="S1266" s="137">
        <v>9.99753525664749</v>
      </c>
      <c r="T1266" s="137">
        <v>17.109959077787199</v>
      </c>
      <c r="U1266" s="137">
        <v>7.2718496790129201</v>
      </c>
      <c r="V1266" s="1">
        <v>284300</v>
      </c>
      <c r="W1266" s="1">
        <v>3105240</v>
      </c>
      <c r="X1266" s="1">
        <v>175250</v>
      </c>
      <c r="Y1266" s="1">
        <v>111700</v>
      </c>
      <c r="Z1266" s="1">
        <v>108400</v>
      </c>
      <c r="AA1266" s="1">
        <v>32700</v>
      </c>
      <c r="AB1266" s="1">
        <v>586717</v>
      </c>
      <c r="AC1266" s="1">
        <v>118000</v>
      </c>
      <c r="AD1266" s="1">
        <v>148500</v>
      </c>
      <c r="AE1266" s="1">
        <v>84100</v>
      </c>
      <c r="AH1266" s="136">
        <f t="shared" si="19"/>
        <v>38358</v>
      </c>
      <c r="AI1266" s="177">
        <f>HLOOKUP(附加题模型!$E$2,历史数据!$B$3:$K$5000,ROW(A1264),)</f>
        <v>7.3109456450291104</v>
      </c>
      <c r="AJ1266" s="177">
        <f>HLOOKUP(附加题模型!$E$2,历史数据!$L$3:$U$5000,ROW(A1264),)</f>
        <v>7.2718496790129201</v>
      </c>
    </row>
    <row r="1267" spans="1:36" x14ac:dyDescent="0.2">
      <c r="A1267" s="148">
        <v>38359</v>
      </c>
      <c r="B1267" s="137">
        <v>8.9227322816098802</v>
      </c>
      <c r="C1267" s="137">
        <v>23.307081634431999</v>
      </c>
      <c r="D1267" s="137">
        <v>8.45720691680493</v>
      </c>
      <c r="E1267" s="137">
        <v>4.7849138259749298</v>
      </c>
      <c r="F1267" s="137">
        <v>6.9161465694756696</v>
      </c>
      <c r="G1267" s="137">
        <v>19.082411840025301</v>
      </c>
      <c r="H1267" s="137">
        <v>3.2564214617420402</v>
      </c>
      <c r="I1267" s="137">
        <v>10.153746745032601</v>
      </c>
      <c r="J1267" s="137">
        <v>17.109959077787199</v>
      </c>
      <c r="K1267" s="137">
        <v>7.4282335430777104</v>
      </c>
      <c r="L1267" s="137">
        <v>9.0346160719748898</v>
      </c>
      <c r="M1267" s="137">
        <v>23.307081634431999</v>
      </c>
      <c r="N1267" s="137">
        <v>8.4350386155813304</v>
      </c>
      <c r="O1267" s="137">
        <v>4.7952261402550498</v>
      </c>
      <c r="P1267" s="137">
        <v>7.0618891217060096</v>
      </c>
      <c r="Q1267" s="137">
        <v>19.630232275624099</v>
      </c>
      <c r="R1267" s="137">
        <v>3.2462768465964298</v>
      </c>
      <c r="S1267" s="137">
        <v>9.9584823845512105</v>
      </c>
      <c r="T1267" s="137">
        <v>17.068977139876399</v>
      </c>
      <c r="U1267" s="137">
        <v>7.2066897356525903</v>
      </c>
      <c r="V1267" s="1">
        <v>308028</v>
      </c>
      <c r="W1267" s="1">
        <v>1085798</v>
      </c>
      <c r="X1267" s="1">
        <v>125600</v>
      </c>
      <c r="Y1267" s="1">
        <v>125500</v>
      </c>
      <c r="Z1267" s="1">
        <v>85253</v>
      </c>
      <c r="AA1267" s="1">
        <v>81120</v>
      </c>
      <c r="AB1267" s="1">
        <v>229647</v>
      </c>
      <c r="AC1267" s="1">
        <v>156700</v>
      </c>
      <c r="AD1267" s="1">
        <v>131006</v>
      </c>
      <c r="AE1267" s="1">
        <v>124000</v>
      </c>
      <c r="AH1267" s="136">
        <f t="shared" si="19"/>
        <v>38359</v>
      </c>
      <c r="AI1267" s="177">
        <f>HLOOKUP(附加题模型!$E$2,历史数据!$B$3:$K$5000,ROW(A1265),)</f>
        <v>7.4282335430777104</v>
      </c>
      <c r="AJ1267" s="177">
        <f>HLOOKUP(附加题模型!$E$2,历史数据!$L$3:$U$5000,ROW(A1265),)</f>
        <v>7.2066897356525903</v>
      </c>
    </row>
    <row r="1268" spans="1:36" x14ac:dyDescent="0.2">
      <c r="A1268" s="148">
        <v>38362</v>
      </c>
      <c r="B1268" s="137">
        <v>8.9227322816098802</v>
      </c>
      <c r="C1268" s="137">
        <v>23.459415501323701</v>
      </c>
      <c r="D1268" s="137">
        <v>8.4128703143577201</v>
      </c>
      <c r="E1268" s="137">
        <v>4.7952261402550498</v>
      </c>
      <c r="F1268" s="137">
        <v>7.0751384446360301</v>
      </c>
      <c r="G1268" s="137">
        <v>19.630232275624099</v>
      </c>
      <c r="H1268" s="137">
        <v>3.2462768465964298</v>
      </c>
      <c r="I1268" s="137">
        <v>9.9584823845512105</v>
      </c>
      <c r="J1268" s="137">
        <v>17.3558507052525</v>
      </c>
      <c r="K1268" s="137">
        <v>7.1675937696363903</v>
      </c>
      <c r="L1268" s="137">
        <v>9.2863546002961694</v>
      </c>
      <c r="M1268" s="137">
        <v>23.078580834094399</v>
      </c>
      <c r="N1268" s="137">
        <v>8.4461227661931293</v>
      </c>
      <c r="O1268" s="137">
        <v>4.8364753973755201</v>
      </c>
      <c r="P1268" s="137">
        <v>7.2076316739363397</v>
      </c>
      <c r="Q1268" s="137">
        <v>19.703275000370599</v>
      </c>
      <c r="R1268" s="137">
        <v>3.2767106920332698</v>
      </c>
      <c r="S1268" s="137">
        <v>9.9194295124549292</v>
      </c>
      <c r="T1268" s="137">
        <v>17.007504233010099</v>
      </c>
      <c r="U1268" s="137">
        <v>7.1806257583084498</v>
      </c>
      <c r="V1268" s="1">
        <v>487955</v>
      </c>
      <c r="W1268" s="1">
        <v>912252</v>
      </c>
      <c r="X1268" s="1">
        <v>92300</v>
      </c>
      <c r="Y1268" s="1">
        <v>345803</v>
      </c>
      <c r="Z1268" s="1">
        <v>102200</v>
      </c>
      <c r="AA1268" s="1">
        <v>38100</v>
      </c>
      <c r="AB1268" s="1">
        <v>189209</v>
      </c>
      <c r="AC1268" s="1">
        <v>277874</v>
      </c>
      <c r="AD1268" s="1">
        <v>121900</v>
      </c>
      <c r="AE1268" s="1">
        <v>164300</v>
      </c>
      <c r="AH1268" s="136">
        <f t="shared" si="19"/>
        <v>38362</v>
      </c>
      <c r="AI1268" s="177">
        <f>HLOOKUP(附加题模型!$E$2,历史数据!$B$3:$K$5000,ROW(A1266),)</f>
        <v>7.1675937696363903</v>
      </c>
      <c r="AJ1268" s="177">
        <f>HLOOKUP(附加题模型!$E$2,历史数据!$L$3:$U$5000,ROW(A1266),)</f>
        <v>7.1806257583084498</v>
      </c>
    </row>
    <row r="1269" spans="1:36" x14ac:dyDescent="0.2">
      <c r="A1269" s="148">
        <v>38363</v>
      </c>
      <c r="B1269" s="137">
        <v>9.2024417575224096</v>
      </c>
      <c r="C1269" s="137">
        <v>23.230914700986101</v>
      </c>
      <c r="D1269" s="137">
        <v>8.4239544649695208</v>
      </c>
      <c r="E1269" s="137">
        <v>4.8055384545351698</v>
      </c>
      <c r="F1269" s="137">
        <v>7.1546343822162202</v>
      </c>
      <c r="G1269" s="137">
        <v>19.995445899356699</v>
      </c>
      <c r="H1269" s="137">
        <v>3.2564214617420402</v>
      </c>
      <c r="I1269" s="137">
        <v>9.9194295124549292</v>
      </c>
      <c r="J1269" s="137">
        <v>17.109959077787199</v>
      </c>
      <c r="K1269" s="137">
        <v>7.1675937696363903</v>
      </c>
      <c r="L1269" s="137">
        <v>9.2583836527049197</v>
      </c>
      <c r="M1269" s="137">
        <v>23.535582434769498</v>
      </c>
      <c r="N1269" s="137">
        <v>8.5458801216993407</v>
      </c>
      <c r="O1269" s="137">
        <v>4.8674123402158802</v>
      </c>
      <c r="P1269" s="137">
        <v>7.28712761151652</v>
      </c>
      <c r="Q1269" s="137">
        <v>19.648492956810699</v>
      </c>
      <c r="R1269" s="137">
        <v>3.2564214617420402</v>
      </c>
      <c r="S1269" s="137">
        <v>10.0170616926956</v>
      </c>
      <c r="T1269" s="137">
        <v>16.269829350614501</v>
      </c>
      <c r="U1269" s="137">
        <v>7.2718496790129201</v>
      </c>
      <c r="V1269" s="1">
        <v>482574</v>
      </c>
      <c r="W1269" s="1">
        <v>1012500</v>
      </c>
      <c r="X1269" s="1">
        <v>66942</v>
      </c>
      <c r="Y1269" s="1">
        <v>282200</v>
      </c>
      <c r="Z1269" s="1">
        <v>98000</v>
      </c>
      <c r="AA1269" s="1">
        <v>50320</v>
      </c>
      <c r="AB1269" s="1">
        <v>199055</v>
      </c>
      <c r="AC1269" s="1">
        <v>106800</v>
      </c>
      <c r="AD1269" s="1">
        <v>476400</v>
      </c>
      <c r="AE1269" s="1">
        <v>109567</v>
      </c>
      <c r="AH1269" s="136">
        <f t="shared" si="19"/>
        <v>38363</v>
      </c>
      <c r="AI1269" s="177">
        <f>HLOOKUP(附加题模型!$E$2,历史数据!$B$3:$K$5000,ROW(A1267),)</f>
        <v>7.1675937696363903</v>
      </c>
      <c r="AJ1269" s="177">
        <f>HLOOKUP(附加题模型!$E$2,历史数据!$L$3:$U$5000,ROW(A1267),)</f>
        <v>7.2718496790129201</v>
      </c>
    </row>
    <row r="1270" spans="1:36" x14ac:dyDescent="0.2">
      <c r="A1270" s="148">
        <v>38364</v>
      </c>
      <c r="B1270" s="137">
        <v>9.23041270511367</v>
      </c>
      <c r="C1270" s="137">
        <v>23.611749368215399</v>
      </c>
      <c r="D1270" s="137">
        <v>8.5569642723111503</v>
      </c>
      <c r="E1270" s="137">
        <v>4.8261630830954001</v>
      </c>
      <c r="F1270" s="137">
        <v>7.2606289656564602</v>
      </c>
      <c r="G1270" s="137">
        <v>19.575450232064199</v>
      </c>
      <c r="H1270" s="137">
        <v>3.2259876163052001</v>
      </c>
      <c r="I1270" s="137">
        <v>9.8803766403586497</v>
      </c>
      <c r="J1270" s="137">
        <v>16.187865474792702</v>
      </c>
      <c r="K1270" s="137">
        <v>7.2457857016687797</v>
      </c>
      <c r="L1270" s="137">
        <v>9.2583836527049197</v>
      </c>
      <c r="M1270" s="137">
        <v>23.535582434769498</v>
      </c>
      <c r="N1270" s="137">
        <v>8.5791325735347499</v>
      </c>
      <c r="O1270" s="137">
        <v>4.8055384545351698</v>
      </c>
      <c r="P1270" s="137">
        <v>7.1811330280762702</v>
      </c>
      <c r="Q1270" s="137">
        <v>19.703275000370599</v>
      </c>
      <c r="R1270" s="137">
        <v>3.2665660768876501</v>
      </c>
      <c r="S1270" s="137">
        <v>9.9584823845512105</v>
      </c>
      <c r="T1270" s="137">
        <v>14.6510428031352</v>
      </c>
      <c r="U1270" s="137">
        <v>7.1806257583084498</v>
      </c>
      <c r="V1270" s="1">
        <v>375778</v>
      </c>
      <c r="W1270" s="1">
        <v>1556598</v>
      </c>
      <c r="X1270" s="1">
        <v>71420</v>
      </c>
      <c r="Y1270" s="1">
        <v>108314</v>
      </c>
      <c r="Z1270" s="1">
        <v>45500</v>
      </c>
      <c r="AA1270" s="1">
        <v>33683</v>
      </c>
      <c r="AB1270" s="1">
        <v>200620</v>
      </c>
      <c r="AC1270" s="1">
        <v>162494</v>
      </c>
      <c r="AD1270" s="1">
        <v>1021562</v>
      </c>
      <c r="AE1270" s="1">
        <v>85660</v>
      </c>
      <c r="AH1270" s="136">
        <f t="shared" si="19"/>
        <v>38364</v>
      </c>
      <c r="AI1270" s="177">
        <f>HLOOKUP(附加题模型!$E$2,历史数据!$B$3:$K$5000,ROW(A1268),)</f>
        <v>7.2457857016687797</v>
      </c>
      <c r="AJ1270" s="177">
        <f>HLOOKUP(附加题模型!$E$2,历史数据!$L$3:$U$5000,ROW(A1268),)</f>
        <v>7.1806257583084498</v>
      </c>
    </row>
    <row r="1271" spans="1:36" x14ac:dyDescent="0.2">
      <c r="A1271" s="148">
        <v>38365</v>
      </c>
      <c r="B1271" s="137">
        <v>9.23041270511367</v>
      </c>
      <c r="C1271" s="137">
        <v>23.459415501323701</v>
      </c>
      <c r="D1271" s="137">
        <v>8.6788899290409702</v>
      </c>
      <c r="E1271" s="137">
        <v>4.8055384545351698</v>
      </c>
      <c r="F1271" s="137">
        <v>7.0883877675660596</v>
      </c>
      <c r="G1271" s="137">
        <v>19.630232275624099</v>
      </c>
      <c r="H1271" s="137">
        <v>3.21584300115958</v>
      </c>
      <c r="I1271" s="137">
        <v>10.056114564791899</v>
      </c>
      <c r="J1271" s="137">
        <v>13.4830575726755</v>
      </c>
      <c r="K1271" s="137">
        <v>7.1415297922922498</v>
      </c>
      <c r="L1271" s="137">
        <v>9.23041270511367</v>
      </c>
      <c r="M1271" s="137">
        <v>23.1547477675403</v>
      </c>
      <c r="N1271" s="137">
        <v>8.6788899290409702</v>
      </c>
      <c r="O1271" s="137">
        <v>4.8777246544960002</v>
      </c>
      <c r="P1271" s="137">
        <v>7.0618891217060096</v>
      </c>
      <c r="Q1271" s="137">
        <v>19.9589245369834</v>
      </c>
      <c r="R1271" s="137">
        <v>3.2462768465964298</v>
      </c>
      <c r="S1271" s="137">
        <v>10.212326053177</v>
      </c>
      <c r="T1271" s="137">
        <v>14.6100608652243</v>
      </c>
      <c r="U1271" s="137">
        <v>7.2718496790129201</v>
      </c>
      <c r="V1271" s="1">
        <v>277532</v>
      </c>
      <c r="W1271" s="1">
        <v>739293</v>
      </c>
      <c r="X1271" s="1">
        <v>147450</v>
      </c>
      <c r="Y1271" s="1">
        <v>208763</v>
      </c>
      <c r="Z1271" s="1">
        <v>169303</v>
      </c>
      <c r="AA1271" s="1">
        <v>114902</v>
      </c>
      <c r="AB1271" s="1">
        <v>187020</v>
      </c>
      <c r="AC1271" s="1">
        <v>581898</v>
      </c>
      <c r="AD1271" s="1">
        <v>1394937</v>
      </c>
      <c r="AE1271" s="1">
        <v>84300</v>
      </c>
      <c r="AH1271" s="136">
        <f t="shared" si="19"/>
        <v>38365</v>
      </c>
      <c r="AI1271" s="177">
        <f>HLOOKUP(附加题模型!$E$2,历史数据!$B$3:$K$5000,ROW(A1269),)</f>
        <v>7.1415297922922498</v>
      </c>
      <c r="AJ1271" s="177">
        <f>HLOOKUP(附加题模型!$E$2,历史数据!$L$3:$U$5000,ROW(A1269),)</f>
        <v>7.2718496790129201</v>
      </c>
    </row>
    <row r="1272" spans="1:36" x14ac:dyDescent="0.2">
      <c r="A1272" s="148">
        <v>38366</v>
      </c>
      <c r="B1272" s="137">
        <v>9.1464998623399101</v>
      </c>
      <c r="C1272" s="137">
        <v>23.230914700986101</v>
      </c>
      <c r="D1272" s="137">
        <v>8.7010582302645698</v>
      </c>
      <c r="E1272" s="137">
        <v>4.8674123402158802</v>
      </c>
      <c r="F1272" s="137">
        <v>7.0221411529159097</v>
      </c>
      <c r="G1272" s="137">
        <v>19.995445899356699</v>
      </c>
      <c r="H1272" s="137">
        <v>3.2462768465964298</v>
      </c>
      <c r="I1272" s="137">
        <v>10.2904317973696</v>
      </c>
      <c r="J1272" s="137">
        <v>14.241223424026501</v>
      </c>
      <c r="K1272" s="137">
        <v>7.3109456450291104</v>
      </c>
      <c r="L1272" s="137">
        <v>9.0346160719748898</v>
      </c>
      <c r="M1272" s="137">
        <v>22.164577632744098</v>
      </c>
      <c r="N1272" s="137">
        <v>8.7121423808763794</v>
      </c>
      <c r="O1272" s="137">
        <v>4.8364753973755201</v>
      </c>
      <c r="P1272" s="137">
        <v>6.9823931841258204</v>
      </c>
      <c r="Q1272" s="137">
        <v>19.630232275624099</v>
      </c>
      <c r="R1272" s="137">
        <v>3.1955537708683601</v>
      </c>
      <c r="S1272" s="137">
        <v>10.056114564791899</v>
      </c>
      <c r="T1272" s="137">
        <v>14.179750517160199</v>
      </c>
      <c r="U1272" s="137">
        <v>7.2457857016687797</v>
      </c>
      <c r="V1272" s="1">
        <v>531739</v>
      </c>
      <c r="W1272" s="1">
        <v>1857000</v>
      </c>
      <c r="X1272" s="1">
        <v>891800</v>
      </c>
      <c r="Y1272" s="1">
        <v>146376</v>
      </c>
      <c r="Z1272" s="1">
        <v>74300</v>
      </c>
      <c r="AA1272" s="1">
        <v>59440</v>
      </c>
      <c r="AB1272" s="1">
        <v>192600</v>
      </c>
      <c r="AC1272" s="1">
        <v>154290</v>
      </c>
      <c r="AD1272" s="1">
        <v>551502</v>
      </c>
      <c r="AE1272" s="1">
        <v>52900</v>
      </c>
      <c r="AH1272" s="136">
        <f t="shared" si="19"/>
        <v>38366</v>
      </c>
      <c r="AI1272" s="177">
        <f>HLOOKUP(附加题模型!$E$2,历史数据!$B$3:$K$5000,ROW(A1270),)</f>
        <v>7.3109456450291104</v>
      </c>
      <c r="AJ1272" s="177">
        <f>HLOOKUP(附加题模型!$E$2,历史数据!$L$3:$U$5000,ROW(A1270),)</f>
        <v>7.2457857016687797</v>
      </c>
    </row>
    <row r="1273" spans="1:36" x14ac:dyDescent="0.2">
      <c r="A1273" s="148">
        <v>38369</v>
      </c>
      <c r="B1273" s="137">
        <v>8.8947613340186304</v>
      </c>
      <c r="C1273" s="137">
        <v>22.088410699298301</v>
      </c>
      <c r="D1273" s="137">
        <v>8.6678057784291695</v>
      </c>
      <c r="E1273" s="137">
        <v>4.7436645688544603</v>
      </c>
      <c r="F1273" s="137">
        <v>6.9161465694756696</v>
      </c>
      <c r="G1273" s="137">
        <v>19.630232275624099</v>
      </c>
      <c r="H1273" s="137">
        <v>3.1245414648490599</v>
      </c>
      <c r="I1273" s="137">
        <v>9.9584823845512105</v>
      </c>
      <c r="J1273" s="137">
        <v>14.1387685792493</v>
      </c>
      <c r="K1273" s="137">
        <v>7.1024338262760596</v>
      </c>
      <c r="L1273" s="137">
        <v>8.8108484912448706</v>
      </c>
      <c r="M1273" s="137">
        <v>21.707576032068999</v>
      </c>
      <c r="N1273" s="137">
        <v>8.7232265314881801</v>
      </c>
      <c r="O1273" s="137">
        <v>4.6199167974930404</v>
      </c>
      <c r="P1273" s="137">
        <v>6.9161465694756696</v>
      </c>
      <c r="Q1273" s="137">
        <v>19.137193883585201</v>
      </c>
      <c r="R1273" s="137">
        <v>3.0941076194122199</v>
      </c>
      <c r="S1273" s="137">
        <v>9.5679536635884208</v>
      </c>
      <c r="T1273" s="137">
        <v>13.995331796561301</v>
      </c>
      <c r="U1273" s="137">
        <v>7.1024338262760596</v>
      </c>
      <c r="V1273" s="1">
        <v>325726</v>
      </c>
      <c r="W1273" s="1">
        <v>1492071</v>
      </c>
      <c r="X1273" s="1">
        <v>294269</v>
      </c>
      <c r="Y1273" s="1">
        <v>194165</v>
      </c>
      <c r="Z1273" s="1">
        <v>70423</v>
      </c>
      <c r="AA1273" s="1">
        <v>105848</v>
      </c>
      <c r="AB1273" s="1">
        <v>293403</v>
      </c>
      <c r="AC1273" s="1">
        <v>383390</v>
      </c>
      <c r="AD1273" s="1">
        <v>633000</v>
      </c>
      <c r="AE1273" s="1">
        <v>44000</v>
      </c>
      <c r="AH1273" s="136">
        <f t="shared" si="19"/>
        <v>38369</v>
      </c>
      <c r="AI1273" s="177">
        <f>HLOOKUP(附加题模型!$E$2,历史数据!$B$3:$K$5000,ROW(A1271),)</f>
        <v>7.1024338262760596</v>
      </c>
      <c r="AJ1273" s="177">
        <f>HLOOKUP(附加题模型!$E$2,历史数据!$L$3:$U$5000,ROW(A1271),)</f>
        <v>7.1024338262760596</v>
      </c>
    </row>
    <row r="1274" spans="1:36" x14ac:dyDescent="0.2">
      <c r="A1274" s="148">
        <v>38370</v>
      </c>
      <c r="B1274" s="137">
        <v>8.9507032292011299</v>
      </c>
      <c r="C1274" s="137">
        <v>22.0122437658524</v>
      </c>
      <c r="D1274" s="137">
        <v>8.7010582302645698</v>
      </c>
      <c r="E1274" s="137">
        <v>4.6199167974930404</v>
      </c>
      <c r="F1274" s="137">
        <v>6.9161465694756696</v>
      </c>
      <c r="G1274" s="137">
        <v>19.137193883585201</v>
      </c>
      <c r="H1274" s="137">
        <v>3.0535291588297602</v>
      </c>
      <c r="I1274" s="137">
        <v>9.5679536635884208</v>
      </c>
      <c r="J1274" s="137">
        <v>13.933858889694999</v>
      </c>
      <c r="K1274" s="137">
        <v>7.1024338262760596</v>
      </c>
      <c r="L1274" s="137">
        <v>9.1185289147486497</v>
      </c>
      <c r="M1274" s="137">
        <v>22.469245366527598</v>
      </c>
      <c r="N1274" s="137">
        <v>8.7675631339353792</v>
      </c>
      <c r="O1274" s="137">
        <v>4.7024153117339802</v>
      </c>
      <c r="P1274" s="137">
        <v>6.9161465694756696</v>
      </c>
      <c r="Q1274" s="137">
        <v>19.392843420197998</v>
      </c>
      <c r="R1274" s="137">
        <v>3.1549753102858999</v>
      </c>
      <c r="S1274" s="137">
        <v>9.4117421752032993</v>
      </c>
      <c r="T1274" s="137">
        <v>13.933858889694999</v>
      </c>
      <c r="U1274" s="137">
        <v>7.07636984893192</v>
      </c>
      <c r="V1274" s="1">
        <v>380497</v>
      </c>
      <c r="W1274" s="1">
        <v>865024</v>
      </c>
      <c r="X1274" s="1">
        <v>345126</v>
      </c>
      <c r="Y1274" s="1">
        <v>171088</v>
      </c>
      <c r="Z1274" s="1">
        <v>93963</v>
      </c>
      <c r="AA1274" s="1">
        <v>62000</v>
      </c>
      <c r="AB1274" s="1">
        <v>213067</v>
      </c>
      <c r="AC1274" s="1">
        <v>397120</v>
      </c>
      <c r="AD1274" s="1">
        <v>225150</v>
      </c>
      <c r="AE1274" s="1">
        <v>62200</v>
      </c>
      <c r="AH1274" s="136">
        <f t="shared" si="19"/>
        <v>38370</v>
      </c>
      <c r="AI1274" s="177">
        <f>HLOOKUP(附加题模型!$E$2,历史数据!$B$3:$K$5000,ROW(A1272),)</f>
        <v>7.1024338262760596</v>
      </c>
      <c r="AJ1274" s="177">
        <f>HLOOKUP(附加题模型!$E$2,历史数据!$L$3:$U$5000,ROW(A1272),)</f>
        <v>7.07636984893192</v>
      </c>
    </row>
    <row r="1275" spans="1:36" x14ac:dyDescent="0.2">
      <c r="A1275" s="148">
        <v>38371</v>
      </c>
      <c r="B1275" s="137">
        <v>9.2863546002961694</v>
      </c>
      <c r="C1275" s="137">
        <v>22.6215792334193</v>
      </c>
      <c r="D1275" s="137">
        <v>8.7010582302645698</v>
      </c>
      <c r="E1275" s="137">
        <v>4.7024153117339802</v>
      </c>
      <c r="F1275" s="137">
        <v>6.8366506318954903</v>
      </c>
      <c r="G1275" s="137">
        <v>19.411104101384598</v>
      </c>
      <c r="H1275" s="137">
        <v>3.1549753102858999</v>
      </c>
      <c r="I1275" s="137">
        <v>10.349011105514</v>
      </c>
      <c r="J1275" s="137">
        <v>13.933858889694999</v>
      </c>
      <c r="K1275" s="137">
        <v>7.1284978036201903</v>
      </c>
      <c r="L1275" s="137">
        <v>9.2863546002961694</v>
      </c>
      <c r="M1275" s="137">
        <v>22.088410699298301</v>
      </c>
      <c r="N1275" s="137">
        <v>8.8229838869944004</v>
      </c>
      <c r="O1275" s="137">
        <v>4.6921029974538602</v>
      </c>
      <c r="P1275" s="137">
        <v>7.03539047584594</v>
      </c>
      <c r="Q1275" s="137">
        <v>19.228497289518302</v>
      </c>
      <c r="R1275" s="137">
        <v>3.17526454057713</v>
      </c>
      <c r="S1275" s="137">
        <v>9.9584823845512105</v>
      </c>
      <c r="T1275" s="137">
        <v>13.749440169096101</v>
      </c>
      <c r="U1275" s="137">
        <v>7.11546581494812</v>
      </c>
      <c r="V1275" s="1">
        <v>2080703</v>
      </c>
      <c r="W1275" s="1">
        <v>848311</v>
      </c>
      <c r="X1275" s="1">
        <v>541204</v>
      </c>
      <c r="Y1275" s="1">
        <v>152965</v>
      </c>
      <c r="Z1275" s="1">
        <v>189857</v>
      </c>
      <c r="AA1275" s="1">
        <v>37900</v>
      </c>
      <c r="AB1275" s="1">
        <v>264225</v>
      </c>
      <c r="AC1275" s="1">
        <v>1498391</v>
      </c>
      <c r="AD1275" s="1">
        <v>274402</v>
      </c>
      <c r="AE1275" s="1">
        <v>35800</v>
      </c>
      <c r="AH1275" s="136">
        <f t="shared" si="19"/>
        <v>38371</v>
      </c>
      <c r="AI1275" s="177">
        <f>HLOOKUP(附加题模型!$E$2,历史数据!$B$3:$K$5000,ROW(A1273),)</f>
        <v>7.1284978036201903</v>
      </c>
      <c r="AJ1275" s="177">
        <f>HLOOKUP(附加题模型!$E$2,历史数据!$L$3:$U$5000,ROW(A1273),)</f>
        <v>7.11546581494812</v>
      </c>
    </row>
    <row r="1276" spans="1:36" x14ac:dyDescent="0.2">
      <c r="A1276" s="148">
        <v>38372</v>
      </c>
      <c r="B1276" s="137">
        <v>9.1744708099311598</v>
      </c>
      <c r="C1276" s="137">
        <v>21.936076832406599</v>
      </c>
      <c r="D1276" s="137">
        <v>8.7010582302645698</v>
      </c>
      <c r="E1276" s="137">
        <v>4.6611660546135099</v>
      </c>
      <c r="F1276" s="137">
        <v>7.03539047584594</v>
      </c>
      <c r="G1276" s="137">
        <v>19.173715245958402</v>
      </c>
      <c r="H1276" s="137">
        <v>3.1549753102858999</v>
      </c>
      <c r="I1276" s="137">
        <v>9.7827444601179501</v>
      </c>
      <c r="J1276" s="137">
        <v>13.728949200140701</v>
      </c>
      <c r="K1276" s="137">
        <v>7.0503058715877902</v>
      </c>
      <c r="L1276" s="137">
        <v>9.1744708099311598</v>
      </c>
      <c r="M1276" s="137">
        <v>21.936076832406599</v>
      </c>
      <c r="N1276" s="137">
        <v>8.7786472845471906</v>
      </c>
      <c r="O1276" s="137">
        <v>4.53741828325209</v>
      </c>
      <c r="P1276" s="137">
        <v>6.8234013089654599</v>
      </c>
      <c r="Q1276" s="137">
        <v>18.991108434092201</v>
      </c>
      <c r="R1276" s="137">
        <v>3.0941076194122199</v>
      </c>
      <c r="S1276" s="137">
        <v>9.4703214833477194</v>
      </c>
      <c r="T1276" s="137">
        <v>13.667476293274399</v>
      </c>
      <c r="U1276" s="137">
        <v>7.0633378602598604</v>
      </c>
      <c r="V1276" s="1">
        <v>417208</v>
      </c>
      <c r="W1276" s="1">
        <v>751074</v>
      </c>
      <c r="X1276" s="1">
        <v>418825</v>
      </c>
      <c r="Y1276" s="1">
        <v>299801</v>
      </c>
      <c r="Z1276" s="1">
        <v>97500</v>
      </c>
      <c r="AA1276" s="1">
        <v>63321</v>
      </c>
      <c r="AB1276" s="1">
        <v>230630</v>
      </c>
      <c r="AC1276" s="1">
        <v>830717</v>
      </c>
      <c r="AD1276" s="1">
        <v>413123</v>
      </c>
      <c r="AE1276" s="1">
        <v>47400</v>
      </c>
      <c r="AH1276" s="136">
        <f t="shared" si="19"/>
        <v>38372</v>
      </c>
      <c r="AI1276" s="177">
        <f>HLOOKUP(附加题模型!$E$2,历史数据!$B$3:$K$5000,ROW(A1274),)</f>
        <v>7.0503058715877902</v>
      </c>
      <c r="AJ1276" s="177">
        <f>HLOOKUP(附加题模型!$E$2,历史数据!$L$3:$U$5000,ROW(A1274),)</f>
        <v>7.0633378602598604</v>
      </c>
    </row>
    <row r="1277" spans="1:36" x14ac:dyDescent="0.2">
      <c r="A1277" s="148">
        <v>38373</v>
      </c>
      <c r="B1277" s="137">
        <v>9.0625870195661502</v>
      </c>
      <c r="C1277" s="137">
        <v>21.631409098623099</v>
      </c>
      <c r="D1277" s="137">
        <v>8.6899740796527691</v>
      </c>
      <c r="E1277" s="137">
        <v>4.6096044832129204</v>
      </c>
      <c r="F1277" s="137">
        <v>6.8234013089654599</v>
      </c>
      <c r="G1277" s="137">
        <v>18.991108434092201</v>
      </c>
      <c r="H1277" s="137">
        <v>3.0941076194122199</v>
      </c>
      <c r="I1277" s="137">
        <v>9.3336364310107403</v>
      </c>
      <c r="J1277" s="137">
        <v>13.667476293274399</v>
      </c>
      <c r="K1277" s="137">
        <v>7.1024338262760596</v>
      </c>
      <c r="L1277" s="137">
        <v>9.2863546002961694</v>
      </c>
      <c r="M1277" s="137">
        <v>22.6215792334193</v>
      </c>
      <c r="N1277" s="137">
        <v>8.9449095437242203</v>
      </c>
      <c r="O1277" s="137">
        <v>4.6302291117731604</v>
      </c>
      <c r="P1277" s="137">
        <v>6.8631492777555501</v>
      </c>
      <c r="Q1277" s="137">
        <v>18.790240941039301</v>
      </c>
      <c r="R1277" s="137">
        <v>3.1955537708683601</v>
      </c>
      <c r="S1277" s="137">
        <v>9.5679536635884208</v>
      </c>
      <c r="T1277" s="137">
        <v>14.548587958358</v>
      </c>
      <c r="U1277" s="137">
        <v>7.0633378602598604</v>
      </c>
      <c r="V1277" s="1">
        <v>546771</v>
      </c>
      <c r="W1277" s="1">
        <v>1197300</v>
      </c>
      <c r="X1277" s="1">
        <v>519719</v>
      </c>
      <c r="Y1277" s="1">
        <v>263014</v>
      </c>
      <c r="Z1277" s="1">
        <v>311600</v>
      </c>
      <c r="AA1277" s="1">
        <v>102128</v>
      </c>
      <c r="AB1277" s="1">
        <v>464810</v>
      </c>
      <c r="AC1277" s="1">
        <v>693011</v>
      </c>
      <c r="AD1277" s="1">
        <v>392700</v>
      </c>
      <c r="AE1277" s="1">
        <v>209970</v>
      </c>
      <c r="AH1277" s="136">
        <f t="shared" si="19"/>
        <v>38373</v>
      </c>
      <c r="AI1277" s="177">
        <f>HLOOKUP(附加题模型!$E$2,历史数据!$B$3:$K$5000,ROW(A1275),)</f>
        <v>7.1024338262760596</v>
      </c>
      <c r="AJ1277" s="177">
        <f>HLOOKUP(附加题模型!$E$2,历史数据!$L$3:$U$5000,ROW(A1275),)</f>
        <v>7.0633378602598604</v>
      </c>
    </row>
    <row r="1278" spans="1:36" x14ac:dyDescent="0.2">
      <c r="A1278" s="148">
        <v>38376</v>
      </c>
      <c r="B1278" s="137">
        <v>9.5660640762087095</v>
      </c>
      <c r="C1278" s="137">
        <v>22.8500800337568</v>
      </c>
      <c r="D1278" s="137">
        <v>9.0890035016776398</v>
      </c>
      <c r="E1278" s="137">
        <v>4.7333522545743403</v>
      </c>
      <c r="F1278" s="137">
        <v>7.0751384446360301</v>
      </c>
      <c r="G1278" s="137">
        <v>19.648492956810699</v>
      </c>
      <c r="H1278" s="137">
        <v>3.2462768465964298</v>
      </c>
      <c r="I1278" s="137">
        <v>9.7632180240698094</v>
      </c>
      <c r="J1278" s="137">
        <v>14.6715337720906</v>
      </c>
      <c r="K1278" s="137">
        <v>7.2327537129967201</v>
      </c>
      <c r="L1278" s="137">
        <v>9.3982383906611897</v>
      </c>
      <c r="M1278" s="137">
        <v>23.307081634431999</v>
      </c>
      <c r="N1278" s="137">
        <v>8.8340680376061993</v>
      </c>
      <c r="O1278" s="137">
        <v>4.7436645688544603</v>
      </c>
      <c r="P1278" s="137">
        <v>7.3003769344465503</v>
      </c>
      <c r="Q1278" s="137">
        <v>19.356322057824698</v>
      </c>
      <c r="R1278" s="137">
        <v>3.2665660768876501</v>
      </c>
      <c r="S1278" s="137">
        <v>9.6265329717328303</v>
      </c>
      <c r="T1278" s="137">
        <v>14.9174253995558</v>
      </c>
      <c r="U1278" s="137">
        <v>7.1806257583084498</v>
      </c>
      <c r="V1278" s="1">
        <v>834464</v>
      </c>
      <c r="W1278" s="1">
        <v>1581874</v>
      </c>
      <c r="X1278" s="1">
        <v>1012756</v>
      </c>
      <c r="Y1278" s="1">
        <v>207663</v>
      </c>
      <c r="Z1278" s="1">
        <v>852419</v>
      </c>
      <c r="AA1278" s="1">
        <v>83480</v>
      </c>
      <c r="AB1278" s="1">
        <v>616842</v>
      </c>
      <c r="AC1278" s="1">
        <v>638268</v>
      </c>
      <c r="AD1278" s="1">
        <v>577957</v>
      </c>
      <c r="AE1278" s="1">
        <v>145400</v>
      </c>
      <c r="AH1278" s="136">
        <f t="shared" si="19"/>
        <v>38376</v>
      </c>
      <c r="AI1278" s="177">
        <f>HLOOKUP(附加题模型!$E$2,历史数据!$B$3:$K$5000,ROW(A1276),)</f>
        <v>7.2327537129967201</v>
      </c>
      <c r="AJ1278" s="177">
        <f>HLOOKUP(附加题模型!$E$2,历史数据!$L$3:$U$5000,ROW(A1276),)</f>
        <v>7.1806257583084498</v>
      </c>
    </row>
    <row r="1279" spans="1:36" x14ac:dyDescent="0.2">
      <c r="A1279" s="148">
        <v>38377</v>
      </c>
      <c r="B1279" s="137">
        <v>9.3982383906611897</v>
      </c>
      <c r="C1279" s="137">
        <v>23.1547477675403</v>
      </c>
      <c r="D1279" s="137">
        <v>8.8118997363825908</v>
      </c>
      <c r="E1279" s="137">
        <v>4.7436645688544603</v>
      </c>
      <c r="F1279" s="137">
        <v>7.2606289656564602</v>
      </c>
      <c r="G1279" s="137">
        <v>18.899805028159001</v>
      </c>
      <c r="H1279" s="137">
        <v>3.2665660768876501</v>
      </c>
      <c r="I1279" s="137">
        <v>9.6265329717328303</v>
      </c>
      <c r="J1279" s="137">
        <v>14.6100608652243</v>
      </c>
      <c r="K1279" s="137">
        <v>7.1806257583084498</v>
      </c>
      <c r="L1279" s="137">
        <v>9.3982383906611897</v>
      </c>
      <c r="M1279" s="137">
        <v>23.1547477675403</v>
      </c>
      <c r="N1279" s="137">
        <v>8.8673204894415996</v>
      </c>
      <c r="O1279" s="137">
        <v>4.7127276260141002</v>
      </c>
      <c r="P1279" s="137">
        <v>7.2473796427264201</v>
      </c>
      <c r="Q1279" s="137">
        <v>18.972847752905501</v>
      </c>
      <c r="R1279" s="137">
        <v>3.2361322314508101</v>
      </c>
      <c r="S1279" s="137">
        <v>9.5093743554440007</v>
      </c>
      <c r="T1279" s="137">
        <v>14.6510428031352</v>
      </c>
      <c r="U1279" s="137">
        <v>7.11546581494812</v>
      </c>
      <c r="V1279" s="1">
        <v>0</v>
      </c>
      <c r="W1279" s="1">
        <v>816982</v>
      </c>
      <c r="X1279" s="1">
        <v>594872</v>
      </c>
      <c r="Y1279" s="1">
        <v>104314</v>
      </c>
      <c r="Z1279" s="1">
        <v>707800</v>
      </c>
      <c r="AA1279" s="1">
        <v>39571</v>
      </c>
      <c r="AB1279" s="1">
        <v>256440</v>
      </c>
      <c r="AC1279" s="1">
        <v>292751</v>
      </c>
      <c r="AD1279" s="1">
        <v>285300</v>
      </c>
      <c r="AE1279" s="1">
        <v>100250</v>
      </c>
      <c r="AH1279" s="136">
        <f t="shared" si="19"/>
        <v>38377</v>
      </c>
      <c r="AI1279" s="177">
        <f>HLOOKUP(附加题模型!$E$2,历史数据!$B$3:$K$5000,ROW(A1277),)</f>
        <v>7.1806257583084498</v>
      </c>
      <c r="AJ1279" s="177">
        <f>HLOOKUP(附加题模型!$E$2,历史数据!$L$3:$U$5000,ROW(A1277),)</f>
        <v>7.11546581494812</v>
      </c>
    </row>
    <row r="1280" spans="1:36" x14ac:dyDescent="0.2">
      <c r="A1280" s="148">
        <v>38378</v>
      </c>
      <c r="B1280" s="137">
        <v>9.2583836527049197</v>
      </c>
      <c r="C1280" s="137">
        <v>23.230914700986101</v>
      </c>
      <c r="D1280" s="137">
        <v>8.6567216278173706</v>
      </c>
      <c r="E1280" s="137">
        <v>4.6508537403333898</v>
      </c>
      <c r="F1280" s="137">
        <v>7.2738782885864897</v>
      </c>
      <c r="G1280" s="137">
        <v>18.790240941039301</v>
      </c>
      <c r="H1280" s="137">
        <v>3.2259876163052001</v>
      </c>
      <c r="I1280" s="137">
        <v>9.48984791939586</v>
      </c>
      <c r="J1280" s="137">
        <v>14.548587958358</v>
      </c>
      <c r="K1280" s="137">
        <v>7.0242418942436604</v>
      </c>
      <c r="L1280" s="137">
        <v>9.1185289147486497</v>
      </c>
      <c r="M1280" s="137">
        <v>22.773913100310999</v>
      </c>
      <c r="N1280" s="137">
        <v>8.7897314351589895</v>
      </c>
      <c r="O1280" s="137">
        <v>4.6096044832129204</v>
      </c>
      <c r="P1280" s="137">
        <v>7.1413850592861801</v>
      </c>
      <c r="Q1280" s="137">
        <v>18.808501622225901</v>
      </c>
      <c r="R1280" s="137">
        <v>3.18540915572274</v>
      </c>
      <c r="S1280" s="137">
        <v>9.6460594077809692</v>
      </c>
      <c r="T1280" s="137">
        <v>14.4256421446254</v>
      </c>
      <c r="U1280" s="137">
        <v>7.0112099055715902</v>
      </c>
      <c r="V1280" s="1">
        <v>291150</v>
      </c>
      <c r="W1280" s="1">
        <v>682340</v>
      </c>
      <c r="X1280" s="1">
        <v>106633</v>
      </c>
      <c r="Y1280" s="1">
        <v>138506</v>
      </c>
      <c r="Z1280" s="1">
        <v>203400</v>
      </c>
      <c r="AA1280" s="1">
        <v>37080</v>
      </c>
      <c r="AB1280" s="1">
        <v>196057</v>
      </c>
      <c r="AC1280" s="1">
        <v>685592</v>
      </c>
      <c r="AD1280" s="1">
        <v>177200</v>
      </c>
      <c r="AE1280" s="1">
        <v>55700</v>
      </c>
      <c r="AH1280" s="136">
        <f t="shared" si="19"/>
        <v>38378</v>
      </c>
      <c r="AI1280" s="177">
        <f>HLOOKUP(附加题模型!$E$2,历史数据!$B$3:$K$5000,ROW(A1278),)</f>
        <v>7.0242418942436604</v>
      </c>
      <c r="AJ1280" s="177">
        <f>HLOOKUP(附加题模型!$E$2,历史数据!$L$3:$U$5000,ROW(A1278),)</f>
        <v>7.0112099055715902</v>
      </c>
    </row>
    <row r="1281" spans="1:36" x14ac:dyDescent="0.2">
      <c r="A1281" s="148">
        <v>38379</v>
      </c>
      <c r="B1281" s="137">
        <v>9.0905579671573999</v>
      </c>
      <c r="C1281" s="137">
        <v>22.697746166865102</v>
      </c>
      <c r="D1281" s="137">
        <v>8.6899740796527691</v>
      </c>
      <c r="E1281" s="137">
        <v>4.5992921689328004</v>
      </c>
      <c r="F1281" s="137">
        <v>7.1281357363561604</v>
      </c>
      <c r="G1281" s="137">
        <v>18.3885059549335</v>
      </c>
      <c r="H1281" s="137">
        <v>3.1651199254315201</v>
      </c>
      <c r="I1281" s="137">
        <v>9.6460594077809692</v>
      </c>
      <c r="J1281" s="137">
        <v>14.405151175669999</v>
      </c>
      <c r="K1281" s="137">
        <v>6.9069539961950603</v>
      </c>
      <c r="L1281" s="137">
        <v>8.9786741767923903</v>
      </c>
      <c r="M1281" s="137">
        <v>23.3832485678778</v>
      </c>
      <c r="N1281" s="137">
        <v>8.7010582302645698</v>
      </c>
      <c r="O1281" s="137">
        <v>4.5271059689719699</v>
      </c>
      <c r="P1281" s="137">
        <v>7.1016370904960997</v>
      </c>
      <c r="Q1281" s="137">
        <v>18.260681186627099</v>
      </c>
      <c r="R1281" s="137">
        <v>3.11439684970345</v>
      </c>
      <c r="S1281" s="137">
        <v>9.4703214833477194</v>
      </c>
      <c r="T1281" s="137">
        <v>14.0977866413385</v>
      </c>
      <c r="U1281" s="137">
        <v>6.9330179735391999</v>
      </c>
      <c r="V1281" s="1">
        <v>222825</v>
      </c>
      <c r="W1281" s="1">
        <v>2831805</v>
      </c>
      <c r="X1281" s="1">
        <v>115138</v>
      </c>
      <c r="Y1281" s="1">
        <v>159812</v>
      </c>
      <c r="Z1281" s="1">
        <v>272108</v>
      </c>
      <c r="AA1281" s="1">
        <v>63557</v>
      </c>
      <c r="AB1281" s="1">
        <v>267333</v>
      </c>
      <c r="AC1281" s="1">
        <v>603101</v>
      </c>
      <c r="AD1281" s="1">
        <v>291500</v>
      </c>
      <c r="AE1281" s="1">
        <v>44800</v>
      </c>
      <c r="AH1281" s="136">
        <f t="shared" si="19"/>
        <v>38379</v>
      </c>
      <c r="AI1281" s="177">
        <f>HLOOKUP(附加题模型!$E$2,历史数据!$B$3:$K$5000,ROW(A1279),)</f>
        <v>6.9069539961950603</v>
      </c>
      <c r="AJ1281" s="177">
        <f>HLOOKUP(附加题模型!$E$2,历史数据!$L$3:$U$5000,ROW(A1279),)</f>
        <v>6.9330179735391999</v>
      </c>
    </row>
    <row r="1282" spans="1:36" x14ac:dyDescent="0.2">
      <c r="A1282" s="148">
        <v>38380</v>
      </c>
      <c r="B1282" s="137">
        <v>8.9786741767923903</v>
      </c>
      <c r="C1282" s="137">
        <v>23.307081634431999</v>
      </c>
      <c r="D1282" s="137">
        <v>8.6899740796527691</v>
      </c>
      <c r="E1282" s="137">
        <v>4.5064813404117299</v>
      </c>
      <c r="F1282" s="137">
        <v>7.1148864134261203</v>
      </c>
      <c r="G1282" s="137">
        <v>18.260681186627099</v>
      </c>
      <c r="H1282" s="137">
        <v>3.1042522345578298</v>
      </c>
      <c r="I1282" s="137">
        <v>9.4507950472995805</v>
      </c>
      <c r="J1282" s="137">
        <v>14.0363137344722</v>
      </c>
      <c r="K1282" s="137">
        <v>6.9330179735391999</v>
      </c>
      <c r="L1282" s="137">
        <v>8.8388194388361203</v>
      </c>
      <c r="M1282" s="137">
        <v>22.3169114996359</v>
      </c>
      <c r="N1282" s="137">
        <v>8.7453948327117796</v>
      </c>
      <c r="O1282" s="137">
        <v>4.3724212547701997</v>
      </c>
      <c r="P1282" s="137">
        <v>6.9558945382657598</v>
      </c>
      <c r="Q1282" s="137">
        <v>17.475471895602102</v>
      </c>
      <c r="R1282" s="137">
        <v>3.0636737739753799</v>
      </c>
      <c r="S1282" s="137">
        <v>9.2360042507700406</v>
      </c>
      <c r="T1282" s="137">
        <v>13.749440169096101</v>
      </c>
      <c r="U1282" s="137">
        <v>6.6984421774419998</v>
      </c>
      <c r="V1282" s="1">
        <v>305460</v>
      </c>
      <c r="W1282" s="1">
        <v>1185564</v>
      </c>
      <c r="X1282" s="1">
        <v>208300</v>
      </c>
      <c r="Y1282" s="1">
        <v>214903</v>
      </c>
      <c r="Z1282" s="1">
        <v>179500</v>
      </c>
      <c r="AA1282" s="1">
        <v>106220</v>
      </c>
      <c r="AB1282" s="1">
        <v>280359</v>
      </c>
      <c r="AC1282" s="1">
        <v>248270</v>
      </c>
      <c r="AD1282" s="1">
        <v>79200</v>
      </c>
      <c r="AE1282" s="1">
        <v>105200</v>
      </c>
      <c r="AH1282" s="136">
        <f t="shared" si="19"/>
        <v>38380</v>
      </c>
      <c r="AI1282" s="177">
        <f>HLOOKUP(附加题模型!$E$2,历史数据!$B$3:$K$5000,ROW(A1280),)</f>
        <v>6.9330179735391999</v>
      </c>
      <c r="AJ1282" s="177">
        <f>HLOOKUP(附加题模型!$E$2,历史数据!$L$3:$U$5000,ROW(A1280),)</f>
        <v>6.6984421774419998</v>
      </c>
    </row>
    <row r="1283" spans="1:36" x14ac:dyDescent="0.2">
      <c r="A1283" s="148">
        <v>38383</v>
      </c>
      <c r="B1283" s="137">
        <v>8.8108484912448706</v>
      </c>
      <c r="C1283" s="137">
        <v>22.469245366527598</v>
      </c>
      <c r="D1283" s="137">
        <v>8.5902167241465506</v>
      </c>
      <c r="E1283" s="137">
        <v>4.3311719976497196</v>
      </c>
      <c r="F1283" s="137">
        <v>6.9558945382657598</v>
      </c>
      <c r="G1283" s="137">
        <v>16.8363480540702</v>
      </c>
      <c r="H1283" s="137">
        <v>3.0535291588297602</v>
      </c>
      <c r="I1283" s="137">
        <v>9.1774249426256205</v>
      </c>
      <c r="J1283" s="137">
        <v>13.728949200140701</v>
      </c>
      <c r="K1283" s="137">
        <v>6.6984421774419998</v>
      </c>
      <c r="L1283" s="137">
        <v>8.2514295394197994</v>
      </c>
      <c r="M1283" s="137">
        <v>21.7837429655149</v>
      </c>
      <c r="N1283" s="137">
        <v>8.8229838869944004</v>
      </c>
      <c r="O1283" s="137">
        <v>4.1249257120473501</v>
      </c>
      <c r="P1283" s="137">
        <v>6.47891891278468</v>
      </c>
      <c r="Q1283" s="137">
        <v>16.6172198798306</v>
      </c>
      <c r="R1283" s="137">
        <v>2.9013599316455601</v>
      </c>
      <c r="S1283" s="137">
        <v>8.8650019658553898</v>
      </c>
      <c r="T1283" s="137">
        <v>13.749440169096101</v>
      </c>
      <c r="U1283" s="137">
        <v>6.1771626305593603</v>
      </c>
      <c r="V1283" s="1">
        <v>921260</v>
      </c>
      <c r="W1283" s="1">
        <v>668826</v>
      </c>
      <c r="X1283" s="1">
        <v>525182</v>
      </c>
      <c r="Y1283" s="1">
        <v>356600</v>
      </c>
      <c r="Z1283" s="1">
        <v>307500</v>
      </c>
      <c r="AA1283" s="1">
        <v>80241</v>
      </c>
      <c r="AB1283" s="1">
        <v>475595</v>
      </c>
      <c r="AC1283" s="1">
        <v>241694</v>
      </c>
      <c r="AD1283" s="1">
        <v>587100</v>
      </c>
      <c r="AE1283" s="1">
        <v>126742</v>
      </c>
      <c r="AH1283" s="136">
        <f t="shared" si="19"/>
        <v>38383</v>
      </c>
      <c r="AI1283" s="177">
        <f>HLOOKUP(附加题模型!$E$2,历史数据!$B$3:$K$5000,ROW(A1281),)</f>
        <v>6.6984421774419998</v>
      </c>
      <c r="AJ1283" s="177">
        <f>HLOOKUP(附加题模型!$E$2,历史数据!$L$3:$U$5000,ROW(A1281),)</f>
        <v>6.1771626305593603</v>
      </c>
    </row>
    <row r="1284" spans="1:36" x14ac:dyDescent="0.2">
      <c r="A1284" s="148">
        <v>38384</v>
      </c>
      <c r="B1284" s="137">
        <v>8.1115748014635294</v>
      </c>
      <c r="C1284" s="137">
        <v>21.859909898960701</v>
      </c>
      <c r="D1284" s="137">
        <v>8.7564789833235803</v>
      </c>
      <c r="E1284" s="137">
        <v>4.1146133977672399</v>
      </c>
      <c r="F1284" s="137">
        <v>6.37292432934444</v>
      </c>
      <c r="G1284" s="137">
        <v>16.5806985174574</v>
      </c>
      <c r="H1284" s="137">
        <v>2.88107070135433</v>
      </c>
      <c r="I1284" s="137">
        <v>8.7283169135184107</v>
      </c>
      <c r="J1284" s="137">
        <v>13.790422107007</v>
      </c>
      <c r="K1284" s="137">
        <v>6.1250346758710901</v>
      </c>
      <c r="L1284" s="137">
        <v>8.1675166966460306</v>
      </c>
      <c r="M1284" s="137">
        <v>20.717405897272901</v>
      </c>
      <c r="N1284" s="137">
        <v>8.7121423808763794</v>
      </c>
      <c r="O1284" s="137">
        <v>4.1249257120473501</v>
      </c>
      <c r="P1284" s="137">
        <v>6.3331763605543498</v>
      </c>
      <c r="Q1284" s="137">
        <v>16.6354805610173</v>
      </c>
      <c r="R1284" s="137">
        <v>2.8506368559174899</v>
      </c>
      <c r="S1284" s="137">
        <v>8.8064226577109697</v>
      </c>
      <c r="T1284" s="137">
        <v>13.708458231185199</v>
      </c>
      <c r="U1284" s="137">
        <v>6.3726424606403498</v>
      </c>
      <c r="V1284" s="1">
        <v>300660</v>
      </c>
      <c r="W1284" s="1">
        <v>1363649</v>
      </c>
      <c r="X1284" s="1">
        <v>173100</v>
      </c>
      <c r="Y1284" s="1">
        <v>161855</v>
      </c>
      <c r="Z1284" s="1">
        <v>110597</v>
      </c>
      <c r="AA1284" s="1">
        <v>66898</v>
      </c>
      <c r="AB1284" s="1">
        <v>236493</v>
      </c>
      <c r="AC1284" s="1">
        <v>294780</v>
      </c>
      <c r="AD1284" s="1">
        <v>104326</v>
      </c>
      <c r="AE1284" s="1">
        <v>296492</v>
      </c>
      <c r="AH1284" s="136">
        <f t="shared" si="19"/>
        <v>38384</v>
      </c>
      <c r="AI1284" s="177">
        <f>HLOOKUP(附加题模型!$E$2,历史数据!$B$3:$K$5000,ROW(A1282),)</f>
        <v>6.1250346758710901</v>
      </c>
      <c r="AJ1284" s="177">
        <f>HLOOKUP(附加题模型!$E$2,历史数据!$L$3:$U$5000,ROW(A1282),)</f>
        <v>6.3726424606403498</v>
      </c>
    </row>
    <row r="1285" spans="1:36" x14ac:dyDescent="0.2">
      <c r="A1285" s="148">
        <v>38385</v>
      </c>
      <c r="B1285" s="137">
        <v>8.2234585918285408</v>
      </c>
      <c r="C1285" s="137">
        <v>20.565072030381199</v>
      </c>
      <c r="D1285" s="137">
        <v>8.7564789833235803</v>
      </c>
      <c r="E1285" s="137">
        <v>4.1971119120081797</v>
      </c>
      <c r="F1285" s="137">
        <v>6.3994229752044998</v>
      </c>
      <c r="G1285" s="137">
        <v>16.6354805610173</v>
      </c>
      <c r="H1285" s="137">
        <v>2.8709260862087098</v>
      </c>
      <c r="I1285" s="137">
        <v>8.7868962216628308</v>
      </c>
      <c r="J1285" s="137">
        <v>13.790422107007</v>
      </c>
      <c r="K1285" s="137">
        <v>6.5550903020492797</v>
      </c>
      <c r="L1285" s="137">
        <v>8.6430228056973402</v>
      </c>
      <c r="M1285" s="137">
        <v>21.7837429655149</v>
      </c>
      <c r="N1285" s="137">
        <v>9.0779193510658391</v>
      </c>
      <c r="O1285" s="137">
        <v>4.3724212547701997</v>
      </c>
      <c r="P1285" s="137">
        <v>6.6379107879450396</v>
      </c>
      <c r="Q1285" s="137">
        <v>16.6354805610173</v>
      </c>
      <c r="R1285" s="137">
        <v>3.0028060831016901</v>
      </c>
      <c r="S1285" s="137">
        <v>9.2945835589144608</v>
      </c>
      <c r="T1285" s="137">
        <v>14.466624082536301</v>
      </c>
      <c r="U1285" s="137">
        <v>6.6332822340816699</v>
      </c>
      <c r="V1285" s="1">
        <v>644882</v>
      </c>
      <c r="W1285" s="1">
        <v>1456511</v>
      </c>
      <c r="X1285" s="1">
        <v>1047376</v>
      </c>
      <c r="Y1285" s="1">
        <v>304510</v>
      </c>
      <c r="Z1285" s="1">
        <v>358053</v>
      </c>
      <c r="AA1285" s="1">
        <v>0</v>
      </c>
      <c r="AB1285" s="1">
        <v>436277</v>
      </c>
      <c r="AC1285" s="1">
        <v>387929</v>
      </c>
      <c r="AD1285" s="1">
        <v>343160</v>
      </c>
      <c r="AE1285" s="1">
        <v>425902</v>
      </c>
      <c r="AH1285" s="136">
        <f t="shared" si="19"/>
        <v>38385</v>
      </c>
      <c r="AI1285" s="177">
        <f>HLOOKUP(附加题模型!$E$2,历史数据!$B$3:$K$5000,ROW(A1283),)</f>
        <v>6.5550903020492797</v>
      </c>
      <c r="AJ1285" s="177">
        <f>HLOOKUP(附加题模型!$E$2,历史数据!$L$3:$U$5000,ROW(A1283),)</f>
        <v>6.6332822340816699</v>
      </c>
    </row>
    <row r="1286" spans="1:36" x14ac:dyDescent="0.2">
      <c r="A1286" s="148">
        <v>38386</v>
      </c>
      <c r="B1286" s="137">
        <v>8.6709937532886006</v>
      </c>
      <c r="C1286" s="137">
        <v>22.088410699298301</v>
      </c>
      <c r="D1286" s="137">
        <v>9.0668352004540402</v>
      </c>
      <c r="E1286" s="137">
        <v>4.3517966262099597</v>
      </c>
      <c r="F1286" s="137">
        <v>6.6379107879450396</v>
      </c>
      <c r="G1286" s="137">
        <v>18.2972025490003</v>
      </c>
      <c r="H1286" s="137">
        <v>3.0028060831016901</v>
      </c>
      <c r="I1286" s="137">
        <v>9.3726893031070198</v>
      </c>
      <c r="J1286" s="137">
        <v>14.466624082536301</v>
      </c>
      <c r="K1286" s="137">
        <v>6.5941862680654797</v>
      </c>
      <c r="L1286" s="137">
        <v>8.3633133297848108</v>
      </c>
      <c r="M1286" s="137">
        <v>22.164577632744098</v>
      </c>
      <c r="N1286" s="137">
        <v>8.9781619955596206</v>
      </c>
      <c r="O1286" s="137">
        <v>4.2899227405292502</v>
      </c>
      <c r="P1286" s="137">
        <v>6.4126722981345301</v>
      </c>
      <c r="Q1286" s="137">
        <v>18.2972025490003</v>
      </c>
      <c r="R1286" s="137">
        <v>2.8506368559174899</v>
      </c>
      <c r="S1286" s="137">
        <v>8.9821605821442194</v>
      </c>
      <c r="T1286" s="137">
        <v>14.1387685792493</v>
      </c>
      <c r="U1286" s="137">
        <v>6.38567444931242</v>
      </c>
      <c r="V1286" s="1">
        <v>549730</v>
      </c>
      <c r="W1286" s="1">
        <v>1555533</v>
      </c>
      <c r="X1286" s="1">
        <v>2077194</v>
      </c>
      <c r="Y1286" s="1">
        <v>205979</v>
      </c>
      <c r="Z1286" s="1">
        <v>386246</v>
      </c>
      <c r="AA1286" s="1">
        <v>336390</v>
      </c>
      <c r="AB1286" s="1">
        <v>407699</v>
      </c>
      <c r="AC1286" s="1">
        <v>462720</v>
      </c>
      <c r="AD1286" s="1">
        <v>289200</v>
      </c>
      <c r="AE1286" s="1">
        <v>268000</v>
      </c>
      <c r="AH1286" s="136">
        <f t="shared" ref="AH1286:AH1349" si="20">A1286</f>
        <v>38386</v>
      </c>
      <c r="AI1286" s="177">
        <f>HLOOKUP(附加题模型!$E$2,历史数据!$B$3:$K$5000,ROW(A1284),)</f>
        <v>6.5941862680654797</v>
      </c>
      <c r="AJ1286" s="177">
        <f>HLOOKUP(附加题模型!$E$2,历史数据!$L$3:$U$5000,ROW(A1284),)</f>
        <v>6.38567444931242</v>
      </c>
    </row>
    <row r="1287" spans="1:36" x14ac:dyDescent="0.2">
      <c r="A1287" s="148">
        <v>38387</v>
      </c>
      <c r="B1287" s="137">
        <v>8.3353423821935593</v>
      </c>
      <c r="C1287" s="137">
        <v>22.088410699298301</v>
      </c>
      <c r="D1287" s="137">
        <v>8.9227412425006101</v>
      </c>
      <c r="E1287" s="137">
        <v>4.2589857976888901</v>
      </c>
      <c r="F1287" s="137">
        <v>6.4259216210645604</v>
      </c>
      <c r="G1287" s="137">
        <v>18.698937535106101</v>
      </c>
      <c r="H1287" s="137">
        <v>2.8607814710630999</v>
      </c>
      <c r="I1287" s="137">
        <v>9.0016870181923707</v>
      </c>
      <c r="J1287" s="137">
        <v>14.0363137344722</v>
      </c>
      <c r="K1287" s="137">
        <v>6.3205145059520902</v>
      </c>
      <c r="L1287" s="137">
        <v>8.5311390153323305</v>
      </c>
      <c r="M1287" s="137">
        <v>22.164577632744098</v>
      </c>
      <c r="N1287" s="137">
        <v>9.1222559535130507</v>
      </c>
      <c r="O1287" s="137">
        <v>4.39304588333043</v>
      </c>
      <c r="P1287" s="137">
        <v>6.5319162045047996</v>
      </c>
      <c r="Q1287" s="137">
        <v>18.4067666361201</v>
      </c>
      <c r="R1287" s="137">
        <v>3.1346860799946699</v>
      </c>
      <c r="S1287" s="137">
        <v>9.1383720705293392</v>
      </c>
      <c r="T1287" s="137">
        <v>14.4461331135808</v>
      </c>
      <c r="U1287" s="137">
        <v>6.5290263247051401</v>
      </c>
      <c r="V1287" s="1">
        <v>344194</v>
      </c>
      <c r="W1287" s="1">
        <v>3144123</v>
      </c>
      <c r="X1287" s="1">
        <v>819173</v>
      </c>
      <c r="Y1287" s="1">
        <v>184763</v>
      </c>
      <c r="Z1287" s="1">
        <v>337800</v>
      </c>
      <c r="AA1287" s="1">
        <v>296934</v>
      </c>
      <c r="AB1287" s="1">
        <v>2459428</v>
      </c>
      <c r="AC1287" s="1">
        <v>190202</v>
      </c>
      <c r="AD1287" s="1">
        <v>674940</v>
      </c>
      <c r="AE1287" s="1">
        <v>156530</v>
      </c>
      <c r="AH1287" s="136">
        <f t="shared" si="20"/>
        <v>38387</v>
      </c>
      <c r="AI1287" s="177">
        <f>HLOOKUP(附加题模型!$E$2,历史数据!$B$3:$K$5000,ROW(A1285),)</f>
        <v>6.3205145059520902</v>
      </c>
      <c r="AJ1287" s="177">
        <f>HLOOKUP(附加题模型!$E$2,历史数据!$L$3:$U$5000,ROW(A1285),)</f>
        <v>6.5290263247051401</v>
      </c>
    </row>
    <row r="1288" spans="1:36" x14ac:dyDescent="0.2">
      <c r="A1288" s="148">
        <v>38399</v>
      </c>
      <c r="B1288" s="137">
        <v>8.6709937532886006</v>
      </c>
      <c r="C1288" s="137">
        <v>22.469245366527598</v>
      </c>
      <c r="D1288" s="137">
        <v>9.1998450077956608</v>
      </c>
      <c r="E1288" s="137">
        <v>4.4342951404509003</v>
      </c>
      <c r="F1288" s="137">
        <v>6.5186668815747701</v>
      </c>
      <c r="G1288" s="137">
        <v>18.4798093608666</v>
      </c>
      <c r="H1288" s="137">
        <v>3.2259876163052001</v>
      </c>
      <c r="I1288" s="137">
        <v>9.5484272275402695</v>
      </c>
      <c r="J1288" s="137">
        <v>14.4461331135808</v>
      </c>
      <c r="K1288" s="137">
        <v>6.6202502454096104</v>
      </c>
      <c r="L1288" s="137">
        <v>8.6150518581060904</v>
      </c>
      <c r="M1288" s="137">
        <v>22.469245366527598</v>
      </c>
      <c r="N1288" s="137">
        <v>9.0668352004540402</v>
      </c>
      <c r="O1288" s="137">
        <v>4.40335819761055</v>
      </c>
      <c r="P1288" s="137">
        <v>6.5451655274348299</v>
      </c>
      <c r="Q1288" s="137">
        <v>18.023292331200899</v>
      </c>
      <c r="R1288" s="137">
        <v>3.1245414648490599</v>
      </c>
      <c r="S1288" s="137">
        <v>9.2750571228663201</v>
      </c>
      <c r="T1288" s="137">
        <v>14.466624082536301</v>
      </c>
      <c r="U1288" s="137">
        <v>6.6202502454096104</v>
      </c>
      <c r="V1288" s="1">
        <v>461172</v>
      </c>
      <c r="W1288" s="1">
        <v>887428</v>
      </c>
      <c r="X1288" s="1">
        <v>1010481</v>
      </c>
      <c r="Y1288" s="1">
        <v>136111</v>
      </c>
      <c r="Z1288" s="1">
        <v>256715</v>
      </c>
      <c r="AA1288" s="1">
        <v>127799</v>
      </c>
      <c r="AB1288" s="1">
        <v>1566400</v>
      </c>
      <c r="AC1288" s="1">
        <v>169345</v>
      </c>
      <c r="AD1288" s="1">
        <v>340700</v>
      </c>
      <c r="AE1288" s="1">
        <v>149900</v>
      </c>
      <c r="AH1288" s="136">
        <f t="shared" si="20"/>
        <v>38399</v>
      </c>
      <c r="AI1288" s="177">
        <f>HLOOKUP(附加题模型!$E$2,历史数据!$B$3:$K$5000,ROW(A1286),)</f>
        <v>6.6202502454096104</v>
      </c>
      <c r="AJ1288" s="177">
        <f>HLOOKUP(附加题模型!$E$2,历史数据!$L$3:$U$5000,ROW(A1286),)</f>
        <v>6.6202502454096104</v>
      </c>
    </row>
    <row r="1289" spans="1:36" x14ac:dyDescent="0.2">
      <c r="A1289" s="148">
        <v>38400</v>
      </c>
      <c r="B1289" s="137">
        <v>8.6709937532886006</v>
      </c>
      <c r="C1289" s="137">
        <v>22.6215792334193</v>
      </c>
      <c r="D1289" s="137">
        <v>9.0003302967832308</v>
      </c>
      <c r="E1289" s="137">
        <v>4.3517966262099597</v>
      </c>
      <c r="F1289" s="137">
        <v>6.4921682357147104</v>
      </c>
      <c r="G1289" s="137">
        <v>17.895467562894499</v>
      </c>
      <c r="H1289" s="137">
        <v>3.1042522345578298</v>
      </c>
      <c r="I1289" s="137">
        <v>9.3726893031070198</v>
      </c>
      <c r="J1289" s="137">
        <v>14.4461331135808</v>
      </c>
      <c r="K1289" s="137">
        <v>6.6202502454096104</v>
      </c>
      <c r="L1289" s="137">
        <v>8.6989647008798503</v>
      </c>
      <c r="M1289" s="137">
        <v>23.078580834094399</v>
      </c>
      <c r="N1289" s="137">
        <v>9.0557510498422396</v>
      </c>
      <c r="O1289" s="137">
        <v>4.40335819761055</v>
      </c>
      <c r="P1289" s="137">
        <v>6.6114121420849798</v>
      </c>
      <c r="Q1289" s="137">
        <v>18.078074374760799</v>
      </c>
      <c r="R1289" s="137">
        <v>3.14483069514029</v>
      </c>
      <c r="S1289" s="137">
        <v>9.3141099949625996</v>
      </c>
      <c r="T1289" s="137">
        <v>14.3641692377591</v>
      </c>
      <c r="U1289" s="137">
        <v>6.6463142227537402</v>
      </c>
      <c r="V1289" s="1">
        <v>386274</v>
      </c>
      <c r="W1289" s="1">
        <v>3279035</v>
      </c>
      <c r="X1289" s="1">
        <v>357845</v>
      </c>
      <c r="Y1289" s="1">
        <v>112448</v>
      </c>
      <c r="Z1289" s="1">
        <v>763399</v>
      </c>
      <c r="AA1289" s="1">
        <v>94061</v>
      </c>
      <c r="AB1289" s="1">
        <v>608730</v>
      </c>
      <c r="AC1289" s="1">
        <v>146624</v>
      </c>
      <c r="AD1289" s="1">
        <v>73400</v>
      </c>
      <c r="AE1289" s="1">
        <v>76800</v>
      </c>
      <c r="AH1289" s="136">
        <f t="shared" si="20"/>
        <v>38400</v>
      </c>
      <c r="AI1289" s="177">
        <f>HLOOKUP(附加题模型!$E$2,历史数据!$B$3:$K$5000,ROW(A1287),)</f>
        <v>6.6202502454096104</v>
      </c>
      <c r="AJ1289" s="177">
        <f>HLOOKUP(附加题模型!$E$2,历史数据!$L$3:$U$5000,ROW(A1287),)</f>
        <v>6.6463142227537402</v>
      </c>
    </row>
    <row r="1290" spans="1:36" x14ac:dyDescent="0.2">
      <c r="A1290" s="148">
        <v>38401</v>
      </c>
      <c r="B1290" s="137">
        <v>8.6430228056973402</v>
      </c>
      <c r="C1290" s="137">
        <v>23.078580834094399</v>
      </c>
      <c r="D1290" s="137">
        <v>9.0224985980068304</v>
      </c>
      <c r="E1290" s="137">
        <v>4.38273356905031</v>
      </c>
      <c r="F1290" s="137">
        <v>6.65116011087507</v>
      </c>
      <c r="G1290" s="137">
        <v>18.078074374760799</v>
      </c>
      <c r="H1290" s="137">
        <v>3.0941076194122199</v>
      </c>
      <c r="I1290" s="137">
        <v>9.2750571228663201</v>
      </c>
      <c r="J1290" s="137">
        <v>14.3436782688037</v>
      </c>
      <c r="K1290" s="137">
        <v>6.67237820009787</v>
      </c>
      <c r="L1290" s="137">
        <v>8.6430228056973402</v>
      </c>
      <c r="M1290" s="137">
        <v>24.2210848357823</v>
      </c>
      <c r="N1290" s="137">
        <v>8.6899740796527691</v>
      </c>
      <c r="O1290" s="137">
        <v>4.38273356905031</v>
      </c>
      <c r="P1290" s="137">
        <v>6.75715469431531</v>
      </c>
      <c r="Q1290" s="137">
        <v>17.603296663908498</v>
      </c>
      <c r="R1290" s="137">
        <v>3.0535291588297602</v>
      </c>
      <c r="S1290" s="137">
        <v>9.2164778147219</v>
      </c>
      <c r="T1290" s="137">
        <v>14.200241486115599</v>
      </c>
      <c r="U1290" s="137">
        <v>6.5941862680654797</v>
      </c>
      <c r="V1290" s="1">
        <v>308681</v>
      </c>
      <c r="W1290" s="1">
        <v>6956458</v>
      </c>
      <c r="X1290" s="1">
        <v>979000</v>
      </c>
      <c r="Y1290" s="1">
        <v>126500</v>
      </c>
      <c r="Z1290" s="1">
        <v>970803</v>
      </c>
      <c r="AA1290" s="1">
        <v>78000</v>
      </c>
      <c r="AB1290" s="1">
        <v>369499</v>
      </c>
      <c r="AC1290" s="1">
        <v>138479</v>
      </c>
      <c r="AD1290" s="1">
        <v>83600</v>
      </c>
      <c r="AE1290" s="1">
        <v>26100</v>
      </c>
      <c r="AH1290" s="136">
        <f t="shared" si="20"/>
        <v>38401</v>
      </c>
      <c r="AI1290" s="177">
        <f>HLOOKUP(附加题模型!$E$2,历史数据!$B$3:$K$5000,ROW(A1288),)</f>
        <v>6.67237820009787</v>
      </c>
      <c r="AJ1290" s="177">
        <f>HLOOKUP(附加题模型!$E$2,历史数据!$L$3:$U$5000,ROW(A1288),)</f>
        <v>6.5941862680654797</v>
      </c>
    </row>
    <row r="1291" spans="1:36" x14ac:dyDescent="0.2">
      <c r="A1291" s="148">
        <v>38404</v>
      </c>
      <c r="B1291" s="137">
        <v>8.6150518581060904</v>
      </c>
      <c r="C1291" s="137">
        <v>24.2210848357823</v>
      </c>
      <c r="D1291" s="137">
        <v>8.6788899290409702</v>
      </c>
      <c r="E1291" s="137">
        <v>4.38273356905031</v>
      </c>
      <c r="F1291" s="137">
        <v>6.7306560484552502</v>
      </c>
      <c r="G1291" s="137">
        <v>17.585035982721902</v>
      </c>
      <c r="H1291" s="137">
        <v>3.0433845436841498</v>
      </c>
      <c r="I1291" s="137">
        <v>9.1774249426256205</v>
      </c>
      <c r="J1291" s="137">
        <v>14.200241486115599</v>
      </c>
      <c r="K1291" s="137">
        <v>6.6463142227537402</v>
      </c>
      <c r="L1291" s="137">
        <v>8.8108484912448706</v>
      </c>
      <c r="M1291" s="137">
        <v>24.373418702674002</v>
      </c>
      <c r="N1291" s="137">
        <v>8.3685337119105103</v>
      </c>
      <c r="O1291" s="137">
        <v>4.4549197690111404</v>
      </c>
      <c r="P1291" s="137">
        <v>6.8498999548255197</v>
      </c>
      <c r="Q1291" s="137">
        <v>17.840685519334698</v>
      </c>
      <c r="R1291" s="137">
        <v>3.1245414648490599</v>
      </c>
      <c r="S1291" s="137">
        <v>9.2945835589144608</v>
      </c>
      <c r="T1291" s="137">
        <v>14.220732455071101</v>
      </c>
      <c r="U1291" s="137">
        <v>6.6593462114258104</v>
      </c>
      <c r="V1291" s="1">
        <v>542784</v>
      </c>
      <c r="W1291" s="1">
        <v>3024854</v>
      </c>
      <c r="X1291" s="1">
        <v>1537275</v>
      </c>
      <c r="Y1291" s="1">
        <v>223020</v>
      </c>
      <c r="Z1291" s="1">
        <v>1079105</v>
      </c>
      <c r="AA1291" s="1">
        <v>102076</v>
      </c>
      <c r="AB1291" s="1">
        <v>470147</v>
      </c>
      <c r="AC1291" s="1">
        <v>232198</v>
      </c>
      <c r="AD1291" s="1">
        <v>110300</v>
      </c>
      <c r="AE1291" s="1">
        <v>81700</v>
      </c>
      <c r="AH1291" s="136">
        <f t="shared" si="20"/>
        <v>38404</v>
      </c>
      <c r="AI1291" s="177">
        <f>HLOOKUP(附加题模型!$E$2,历史数据!$B$3:$K$5000,ROW(A1289),)</f>
        <v>6.6463142227537402</v>
      </c>
      <c r="AJ1291" s="177">
        <f>HLOOKUP(附加题模型!$E$2,历史数据!$L$3:$U$5000,ROW(A1289),)</f>
        <v>6.6593462114258104</v>
      </c>
    </row>
    <row r="1292" spans="1:36" x14ac:dyDescent="0.2">
      <c r="A1292" s="148">
        <v>38405</v>
      </c>
      <c r="B1292" s="137">
        <v>8.8108484912448706</v>
      </c>
      <c r="C1292" s="137">
        <v>24.449585636119799</v>
      </c>
      <c r="D1292" s="137">
        <v>8.3685337119105103</v>
      </c>
      <c r="E1292" s="137">
        <v>4.4342951404509003</v>
      </c>
      <c r="F1292" s="137">
        <v>6.8763986006855804</v>
      </c>
      <c r="G1292" s="137">
        <v>17.767642794588198</v>
      </c>
      <c r="H1292" s="137">
        <v>3.1042522345578298</v>
      </c>
      <c r="I1292" s="137">
        <v>9.3336364310107403</v>
      </c>
      <c r="J1292" s="137">
        <v>14.159259548204799</v>
      </c>
      <c r="K1292" s="137">
        <v>6.75057013213027</v>
      </c>
      <c r="L1292" s="137">
        <v>8.9786741767923903</v>
      </c>
      <c r="M1292" s="137">
        <v>24.373418702674002</v>
      </c>
      <c r="N1292" s="137">
        <v>8.6123850253701608</v>
      </c>
      <c r="O1292" s="137">
        <v>4.53741828325209</v>
      </c>
      <c r="P1292" s="137">
        <v>7.0221411529159097</v>
      </c>
      <c r="Q1292" s="137">
        <v>18.5711127667997</v>
      </c>
      <c r="R1292" s="137">
        <v>3.18540915572274</v>
      </c>
      <c r="S1292" s="137">
        <v>9.6655858438291098</v>
      </c>
      <c r="T1292" s="137">
        <v>14.3231872998482</v>
      </c>
      <c r="U1292" s="137">
        <v>7.0242418942436604</v>
      </c>
      <c r="V1292" s="1">
        <v>1105459</v>
      </c>
      <c r="W1292" s="1">
        <v>2672958</v>
      </c>
      <c r="X1292" s="1">
        <v>1190764</v>
      </c>
      <c r="Y1292" s="1">
        <v>470658</v>
      </c>
      <c r="Z1292" s="1">
        <v>1103600</v>
      </c>
      <c r="AA1292" s="1">
        <v>189589</v>
      </c>
      <c r="AB1292" s="1">
        <v>922224</v>
      </c>
      <c r="AC1292" s="1">
        <v>781088</v>
      </c>
      <c r="AD1292" s="1">
        <v>767410</v>
      </c>
      <c r="AE1292" s="1">
        <v>411966</v>
      </c>
      <c r="AH1292" s="136">
        <f t="shared" si="20"/>
        <v>38405</v>
      </c>
      <c r="AI1292" s="177">
        <f>HLOOKUP(附加题模型!$E$2,历史数据!$B$3:$K$5000,ROW(A1290),)</f>
        <v>6.75057013213027</v>
      </c>
      <c r="AJ1292" s="177">
        <f>HLOOKUP(附加题模型!$E$2,历史数据!$L$3:$U$5000,ROW(A1290),)</f>
        <v>7.0242418942436604</v>
      </c>
    </row>
    <row r="1293" spans="1:36" x14ac:dyDescent="0.2">
      <c r="A1293" s="148">
        <v>38406</v>
      </c>
      <c r="B1293" s="137">
        <v>8.9507032292011299</v>
      </c>
      <c r="C1293" s="137">
        <v>24.297251769228101</v>
      </c>
      <c r="D1293" s="137">
        <v>8.6345533265937604</v>
      </c>
      <c r="E1293" s="137">
        <v>4.53741828325209</v>
      </c>
      <c r="F1293" s="137">
        <v>7.0486397987759704</v>
      </c>
      <c r="G1293" s="137">
        <v>18.7171982162928</v>
      </c>
      <c r="H1293" s="137">
        <v>3.1955537708683601</v>
      </c>
      <c r="I1293" s="137">
        <v>9.6460594077809692</v>
      </c>
      <c r="J1293" s="137">
        <v>14.4461331135808</v>
      </c>
      <c r="K1293" s="137">
        <v>7.0503058715877902</v>
      </c>
      <c r="L1293" s="137">
        <v>9.0066451243836401</v>
      </c>
      <c r="M1293" s="137">
        <v>24.297251769228101</v>
      </c>
      <c r="N1293" s="137">
        <v>8.8118997363825908</v>
      </c>
      <c r="O1293" s="137">
        <v>4.6611660546135099</v>
      </c>
      <c r="P1293" s="137">
        <v>7.0088918299858802</v>
      </c>
      <c r="Q1293" s="137">
        <v>19.721535681557299</v>
      </c>
      <c r="R1293" s="137">
        <v>3.2056983860139701</v>
      </c>
      <c r="S1293" s="137">
        <v>9.6460594077809692</v>
      </c>
      <c r="T1293" s="137">
        <v>15.183807995976499</v>
      </c>
      <c r="U1293" s="137">
        <v>7.1024338262760596</v>
      </c>
      <c r="V1293" s="1">
        <v>957202</v>
      </c>
      <c r="W1293" s="1">
        <v>2860173</v>
      </c>
      <c r="X1293" s="1">
        <v>1014905</v>
      </c>
      <c r="Y1293" s="1">
        <v>681814</v>
      </c>
      <c r="Z1293" s="1">
        <v>1117202</v>
      </c>
      <c r="AA1293" s="1">
        <v>488933</v>
      </c>
      <c r="AB1293" s="1">
        <v>1080612</v>
      </c>
      <c r="AC1293" s="1">
        <v>392782</v>
      </c>
      <c r="AD1293" s="1">
        <v>2075371</v>
      </c>
      <c r="AE1293" s="1">
        <v>370874</v>
      </c>
      <c r="AH1293" s="136">
        <f t="shared" si="20"/>
        <v>38406</v>
      </c>
      <c r="AI1293" s="177">
        <f>HLOOKUP(附加题模型!$E$2,历史数据!$B$3:$K$5000,ROW(A1291),)</f>
        <v>7.0503058715877902</v>
      </c>
      <c r="AJ1293" s="177">
        <f>HLOOKUP(附加题模型!$E$2,历史数据!$L$3:$U$5000,ROW(A1291),)</f>
        <v>7.1024338262760596</v>
      </c>
    </row>
    <row r="1294" spans="1:36" x14ac:dyDescent="0.2">
      <c r="A1294" s="148">
        <v>38407</v>
      </c>
      <c r="B1294" s="137">
        <v>8.9507032292011299</v>
      </c>
      <c r="C1294" s="137">
        <v>24.2210848357823</v>
      </c>
      <c r="D1294" s="137">
        <v>8.8118997363825908</v>
      </c>
      <c r="E1294" s="137">
        <v>4.6302291117731604</v>
      </c>
      <c r="F1294" s="137">
        <v>7.0221411529159097</v>
      </c>
      <c r="G1294" s="137">
        <v>19.9041424934235</v>
      </c>
      <c r="H1294" s="137">
        <v>3.18540915572274</v>
      </c>
      <c r="I1294" s="137">
        <v>9.6265329717328303</v>
      </c>
      <c r="J1294" s="137">
        <v>15.1223350891102</v>
      </c>
      <c r="K1294" s="137">
        <v>7.0894018376039902</v>
      </c>
      <c r="L1294" s="137">
        <v>9.1744708099311598</v>
      </c>
      <c r="M1294" s="137">
        <v>24.144917902336399</v>
      </c>
      <c r="N1294" s="137">
        <v>9.1665925559602606</v>
      </c>
      <c r="O1294" s="137">
        <v>4.6508537403333898</v>
      </c>
      <c r="P1294" s="137">
        <v>7.03539047584594</v>
      </c>
      <c r="Q1294" s="137">
        <v>19.831099768676999</v>
      </c>
      <c r="R1294" s="137">
        <v>3.2462768465964298</v>
      </c>
      <c r="S1294" s="137">
        <v>9.7632180240698094</v>
      </c>
      <c r="T1294" s="137">
        <v>14.876443461645</v>
      </c>
      <c r="U1294" s="137">
        <v>7.0112099055715902</v>
      </c>
      <c r="V1294" s="1">
        <v>1468516</v>
      </c>
      <c r="W1294" s="1">
        <v>1909354</v>
      </c>
      <c r="X1294" s="1">
        <v>1236571</v>
      </c>
      <c r="Y1294" s="1">
        <v>380152</v>
      </c>
      <c r="Z1294" s="1">
        <v>1055000</v>
      </c>
      <c r="AA1294" s="1">
        <v>183575</v>
      </c>
      <c r="AB1294" s="1">
        <v>1065262</v>
      </c>
      <c r="AC1294" s="1">
        <v>445511</v>
      </c>
      <c r="AD1294" s="1">
        <v>1591550</v>
      </c>
      <c r="AE1294" s="1">
        <v>153500</v>
      </c>
      <c r="AH1294" s="136">
        <f t="shared" si="20"/>
        <v>38407</v>
      </c>
      <c r="AI1294" s="177">
        <f>HLOOKUP(附加题模型!$E$2,历史数据!$B$3:$K$5000,ROW(A1292),)</f>
        <v>7.0894018376039902</v>
      </c>
      <c r="AJ1294" s="177">
        <f>HLOOKUP(附加题模型!$E$2,历史数据!$L$3:$U$5000,ROW(A1292),)</f>
        <v>7.0112099055715902</v>
      </c>
    </row>
    <row r="1295" spans="1:36" x14ac:dyDescent="0.2">
      <c r="A1295" s="148">
        <v>38408</v>
      </c>
      <c r="B1295" s="137">
        <v>9.1464998623399101</v>
      </c>
      <c r="C1295" s="137">
        <v>24.2210848357823</v>
      </c>
      <c r="D1295" s="137">
        <v>9.0890035016776398</v>
      </c>
      <c r="E1295" s="137">
        <v>4.6508537403333898</v>
      </c>
      <c r="F1295" s="137">
        <v>7.0618891217060096</v>
      </c>
      <c r="G1295" s="137">
        <v>19.721535681557299</v>
      </c>
      <c r="H1295" s="137">
        <v>3.2462768465964298</v>
      </c>
      <c r="I1295" s="137">
        <v>9.7241651519735299</v>
      </c>
      <c r="J1295" s="137">
        <v>14.876443461645</v>
      </c>
      <c r="K1295" s="137">
        <v>7.0112099055715902</v>
      </c>
      <c r="L1295" s="137">
        <v>9.0066451243836401</v>
      </c>
      <c r="M1295" s="137">
        <v>24.906587236795001</v>
      </c>
      <c r="N1295" s="137">
        <v>9.0224985980068304</v>
      </c>
      <c r="O1295" s="137">
        <v>4.6199167974930404</v>
      </c>
      <c r="P1295" s="137">
        <v>6.9823931841258204</v>
      </c>
      <c r="Q1295" s="137">
        <v>19.685014319183999</v>
      </c>
      <c r="R1295" s="137">
        <v>3.1955537708683601</v>
      </c>
      <c r="S1295" s="137">
        <v>9.6851122798772504</v>
      </c>
      <c r="T1295" s="137">
        <v>14.773988616867801</v>
      </c>
      <c r="U1295" s="137">
        <v>7.0242418942436604</v>
      </c>
      <c r="V1295" s="1">
        <v>1080173</v>
      </c>
      <c r="W1295" s="1">
        <v>3206106</v>
      </c>
      <c r="X1295" s="1">
        <v>1100937</v>
      </c>
      <c r="Y1295" s="1">
        <v>426617</v>
      </c>
      <c r="Z1295" s="1">
        <v>897760</v>
      </c>
      <c r="AA1295" s="1">
        <v>207759</v>
      </c>
      <c r="AB1295" s="1">
        <v>734005</v>
      </c>
      <c r="AC1295" s="1">
        <v>538976</v>
      </c>
      <c r="AD1295" s="1">
        <v>1136330</v>
      </c>
      <c r="AE1295" s="1">
        <v>121700</v>
      </c>
      <c r="AH1295" s="136">
        <f t="shared" si="20"/>
        <v>38408</v>
      </c>
      <c r="AI1295" s="177">
        <f>HLOOKUP(附加题模型!$E$2,历史数据!$B$3:$K$5000,ROW(A1293),)</f>
        <v>7.0112099055715902</v>
      </c>
      <c r="AJ1295" s="177">
        <f>HLOOKUP(附加题模型!$E$2,历史数据!$L$3:$U$5000,ROW(A1293),)</f>
        <v>7.0242418942436604</v>
      </c>
    </row>
    <row r="1296" spans="1:36" x14ac:dyDescent="0.2">
      <c r="A1296" s="148">
        <v>38411</v>
      </c>
      <c r="B1296" s="137">
        <v>8.9507032292011299</v>
      </c>
      <c r="C1296" s="137">
        <v>24.830420303349101</v>
      </c>
      <c r="D1296" s="137">
        <v>8.9892461461714195</v>
      </c>
      <c r="E1296" s="137">
        <v>4.6096044832129204</v>
      </c>
      <c r="F1296" s="137">
        <v>6.9956425070558597</v>
      </c>
      <c r="G1296" s="137">
        <v>19.538928869690999</v>
      </c>
      <c r="H1296" s="137">
        <v>3.1955537708683601</v>
      </c>
      <c r="I1296" s="137">
        <v>9.6460594077809692</v>
      </c>
      <c r="J1296" s="137">
        <v>14.773988616867801</v>
      </c>
      <c r="K1296" s="137">
        <v>7.0242418942436604</v>
      </c>
      <c r="L1296" s="137">
        <v>8.8947613340186304</v>
      </c>
      <c r="M1296" s="137">
        <v>24.068750968890502</v>
      </c>
      <c r="N1296" s="137">
        <v>9.0224985980068304</v>
      </c>
      <c r="O1296" s="137">
        <v>4.54773059753221</v>
      </c>
      <c r="P1296" s="137">
        <v>6.9028972465456402</v>
      </c>
      <c r="Q1296" s="137">
        <v>19.611971594437499</v>
      </c>
      <c r="R1296" s="137">
        <v>3.21584300115958</v>
      </c>
      <c r="S1296" s="137">
        <v>9.8803766403586497</v>
      </c>
      <c r="T1296" s="137">
        <v>14.5690789273135</v>
      </c>
      <c r="U1296" s="137">
        <v>6.8678580301788603</v>
      </c>
      <c r="V1296" s="1">
        <v>644450</v>
      </c>
      <c r="W1296" s="1">
        <v>1829652</v>
      </c>
      <c r="X1296" s="1">
        <v>559100</v>
      </c>
      <c r="Y1296" s="1">
        <v>338196</v>
      </c>
      <c r="Z1296" s="1">
        <v>853100</v>
      </c>
      <c r="AA1296" s="1">
        <v>115660</v>
      </c>
      <c r="AB1296" s="1">
        <v>661860</v>
      </c>
      <c r="AC1296" s="1">
        <v>501904</v>
      </c>
      <c r="AD1296" s="1">
        <v>573122</v>
      </c>
      <c r="AE1296" s="1">
        <v>221470</v>
      </c>
      <c r="AH1296" s="136">
        <f t="shared" si="20"/>
        <v>38411</v>
      </c>
      <c r="AI1296" s="177">
        <f>HLOOKUP(附加题模型!$E$2,历史数据!$B$3:$K$5000,ROW(A1294),)</f>
        <v>7.0242418942436604</v>
      </c>
      <c r="AJ1296" s="177">
        <f>HLOOKUP(附加题模型!$E$2,历史数据!$L$3:$U$5000,ROW(A1294),)</f>
        <v>6.8678580301788603</v>
      </c>
    </row>
    <row r="1297" spans="1:36" x14ac:dyDescent="0.2">
      <c r="A1297" s="148">
        <v>38412</v>
      </c>
      <c r="B1297" s="137">
        <v>8.8947613340186304</v>
      </c>
      <c r="C1297" s="137">
        <v>24.068750968890502</v>
      </c>
      <c r="D1297" s="137">
        <v>9.0114144473950297</v>
      </c>
      <c r="E1297" s="137">
        <v>4.5992921689328004</v>
      </c>
      <c r="F1297" s="137">
        <v>6.9558945382657598</v>
      </c>
      <c r="G1297" s="137">
        <v>19.575450232064199</v>
      </c>
      <c r="H1297" s="137">
        <v>3.21584300115958</v>
      </c>
      <c r="I1297" s="137">
        <v>9.9194295124549292</v>
      </c>
      <c r="J1297" s="137">
        <v>14.5895698962689</v>
      </c>
      <c r="K1297" s="137">
        <v>6.8678580301788603</v>
      </c>
      <c r="L1297" s="137">
        <v>8.9786741767923903</v>
      </c>
      <c r="M1297" s="137">
        <v>23.764083235107101</v>
      </c>
      <c r="N1297" s="137">
        <v>9.1665925559602606</v>
      </c>
      <c r="O1297" s="137">
        <v>4.7230399402942203</v>
      </c>
      <c r="P1297" s="137">
        <v>7.1281357363561604</v>
      </c>
      <c r="Q1297" s="137">
        <v>19.210236608331702</v>
      </c>
      <c r="R1297" s="137">
        <v>3.2259876163052001</v>
      </c>
      <c r="S1297" s="137">
        <v>9.8413237682623702</v>
      </c>
      <c r="T1297" s="137">
        <v>14.241223424026501</v>
      </c>
      <c r="U1297" s="137">
        <v>6.8417940528347296</v>
      </c>
      <c r="V1297" s="1">
        <v>422052</v>
      </c>
      <c r="W1297" s="1">
        <v>1767676</v>
      </c>
      <c r="X1297" s="1">
        <v>1104430</v>
      </c>
      <c r="Y1297" s="1">
        <v>909898</v>
      </c>
      <c r="Z1297" s="1">
        <v>1513665</v>
      </c>
      <c r="AA1297" s="1">
        <v>131006</v>
      </c>
      <c r="AB1297" s="1">
        <v>422719</v>
      </c>
      <c r="AC1297" s="1">
        <v>621007</v>
      </c>
      <c r="AD1297" s="1">
        <v>623850</v>
      </c>
      <c r="AE1297" s="1">
        <v>155923</v>
      </c>
      <c r="AH1297" s="136">
        <f t="shared" si="20"/>
        <v>38412</v>
      </c>
      <c r="AI1297" s="177">
        <f>HLOOKUP(附加题模型!$E$2,历史数据!$B$3:$K$5000,ROW(A1295),)</f>
        <v>6.8678580301788603</v>
      </c>
      <c r="AJ1297" s="177">
        <f>HLOOKUP(附加题模型!$E$2,历史数据!$L$3:$U$5000,ROW(A1295),)</f>
        <v>6.8417940528347296</v>
      </c>
    </row>
    <row r="1298" spans="1:36" x14ac:dyDescent="0.2">
      <c r="A1298" s="148">
        <v>38413</v>
      </c>
      <c r="B1298" s="137">
        <v>9.0066451243836401</v>
      </c>
      <c r="C1298" s="137">
        <v>23.764083235107101</v>
      </c>
      <c r="D1298" s="137">
        <v>9.1444242547366503</v>
      </c>
      <c r="E1298" s="137">
        <v>4.8055384545351698</v>
      </c>
      <c r="F1298" s="137">
        <v>7.0883877675660596</v>
      </c>
      <c r="G1298" s="137">
        <v>19.210236608331702</v>
      </c>
      <c r="H1298" s="137">
        <v>3.2361322314508101</v>
      </c>
      <c r="I1298" s="137">
        <v>9.8022708961660907</v>
      </c>
      <c r="J1298" s="137">
        <v>14.159259548204799</v>
      </c>
      <c r="K1298" s="137">
        <v>6.8939220075229999</v>
      </c>
      <c r="L1298" s="137">
        <v>8.9786741767923903</v>
      </c>
      <c r="M1298" s="137">
        <v>23.6879163016613</v>
      </c>
      <c r="N1298" s="137">
        <v>9.1776767065720595</v>
      </c>
      <c r="O1298" s="137">
        <v>4.6302291117731604</v>
      </c>
      <c r="P1298" s="137">
        <v>6.9956425070558597</v>
      </c>
      <c r="Q1298" s="137">
        <v>18.735458897479401</v>
      </c>
      <c r="R1298" s="137">
        <v>3.1651199254315201</v>
      </c>
      <c r="S1298" s="137">
        <v>9.6851122798772504</v>
      </c>
      <c r="T1298" s="137">
        <v>14.159259548204799</v>
      </c>
      <c r="U1298" s="137">
        <v>6.8417940528347296</v>
      </c>
      <c r="V1298" s="1">
        <v>716252</v>
      </c>
      <c r="W1298" s="1">
        <v>894837</v>
      </c>
      <c r="X1298" s="1">
        <v>655656</v>
      </c>
      <c r="Y1298" s="1">
        <v>848615</v>
      </c>
      <c r="Z1298" s="1">
        <v>1533008</v>
      </c>
      <c r="AA1298" s="1">
        <v>105618</v>
      </c>
      <c r="AB1298" s="1">
        <v>489271</v>
      </c>
      <c r="AC1298" s="1">
        <v>354169</v>
      </c>
      <c r="AD1298" s="1">
        <v>398819</v>
      </c>
      <c r="AE1298" s="1">
        <v>140000</v>
      </c>
      <c r="AH1298" s="136">
        <f t="shared" si="20"/>
        <v>38413</v>
      </c>
      <c r="AI1298" s="177">
        <f>HLOOKUP(附加题模型!$E$2,历史数据!$B$3:$K$5000,ROW(A1296),)</f>
        <v>6.8939220075229999</v>
      </c>
      <c r="AJ1298" s="177">
        <f>HLOOKUP(附加题模型!$E$2,历史数据!$L$3:$U$5000,ROW(A1296),)</f>
        <v>6.8417940528347296</v>
      </c>
    </row>
    <row r="1299" spans="1:36" x14ac:dyDescent="0.2">
      <c r="A1299" s="148">
        <v>38414</v>
      </c>
      <c r="B1299" s="137">
        <v>8.9507032292011299</v>
      </c>
      <c r="C1299" s="137">
        <v>23.611749368215399</v>
      </c>
      <c r="D1299" s="137">
        <v>9.1222559535130507</v>
      </c>
      <c r="E1299" s="137">
        <v>4.6405414260532698</v>
      </c>
      <c r="F1299" s="137">
        <v>7.0221411529159097</v>
      </c>
      <c r="G1299" s="137">
        <v>18.735458897479401</v>
      </c>
      <c r="H1299" s="137">
        <v>3.14483069514029</v>
      </c>
      <c r="I1299" s="137">
        <v>9.6655858438291098</v>
      </c>
      <c r="J1299" s="137">
        <v>14.159259548204799</v>
      </c>
      <c r="K1299" s="137">
        <v>6.78966609814647</v>
      </c>
      <c r="L1299" s="137">
        <v>8.9227322816098802</v>
      </c>
      <c r="M1299" s="137">
        <v>23.840250168552998</v>
      </c>
      <c r="N1299" s="137">
        <v>9.0668352004540402</v>
      </c>
      <c r="O1299" s="137">
        <v>4.6817906831737499</v>
      </c>
      <c r="P1299" s="137">
        <v>6.9691438611957901</v>
      </c>
      <c r="Q1299" s="137">
        <v>18.991108434092201</v>
      </c>
      <c r="R1299" s="137">
        <v>3.14483069514029</v>
      </c>
      <c r="S1299" s="137">
        <v>9.5484272275402695</v>
      </c>
      <c r="T1299" s="137">
        <v>14.3641692377591</v>
      </c>
      <c r="U1299" s="137">
        <v>6.8026980868185296</v>
      </c>
      <c r="V1299" s="1">
        <v>317595</v>
      </c>
      <c r="W1299" s="1">
        <v>791695</v>
      </c>
      <c r="X1299" s="1">
        <v>369549</v>
      </c>
      <c r="Y1299" s="1">
        <v>488813</v>
      </c>
      <c r="Z1299" s="1">
        <v>709994</v>
      </c>
      <c r="AA1299" s="1">
        <v>58038</v>
      </c>
      <c r="AB1299" s="1">
        <v>438220</v>
      </c>
      <c r="AC1299" s="1">
        <v>199871</v>
      </c>
      <c r="AD1299" s="1">
        <v>407589</v>
      </c>
      <c r="AE1299" s="1">
        <v>129691</v>
      </c>
      <c r="AH1299" s="136">
        <f t="shared" si="20"/>
        <v>38414</v>
      </c>
      <c r="AI1299" s="177">
        <f>HLOOKUP(附加题模型!$E$2,历史数据!$B$3:$K$5000,ROW(A1297),)</f>
        <v>6.78966609814647</v>
      </c>
      <c r="AJ1299" s="177">
        <f>HLOOKUP(附加题模型!$E$2,历史数据!$L$3:$U$5000,ROW(A1297),)</f>
        <v>6.8026980868185296</v>
      </c>
    </row>
    <row r="1300" spans="1:36" x14ac:dyDescent="0.2">
      <c r="A1300" s="148">
        <v>38415</v>
      </c>
      <c r="B1300" s="137">
        <v>8.8947613340186304</v>
      </c>
      <c r="C1300" s="137">
        <v>23.840250168552998</v>
      </c>
      <c r="D1300" s="137">
        <v>9.0557510498422396</v>
      </c>
      <c r="E1300" s="137">
        <v>4.6817906831737499</v>
      </c>
      <c r="F1300" s="137">
        <v>6.9691438611957901</v>
      </c>
      <c r="G1300" s="137">
        <v>18.808501622225901</v>
      </c>
      <c r="H1300" s="137">
        <v>3.1245414648490599</v>
      </c>
      <c r="I1300" s="137">
        <v>9.6265329717328303</v>
      </c>
      <c r="J1300" s="137">
        <v>14.466624082536301</v>
      </c>
      <c r="K1300" s="137">
        <v>6.7375381434581998</v>
      </c>
      <c r="L1300" s="137">
        <v>8.8388194388361203</v>
      </c>
      <c r="M1300" s="137">
        <v>23.459415501323701</v>
      </c>
      <c r="N1300" s="137">
        <v>8.8784046400534091</v>
      </c>
      <c r="O1300" s="137">
        <v>4.7952261402550498</v>
      </c>
      <c r="P1300" s="137">
        <v>6.8896479236156098</v>
      </c>
      <c r="Q1300" s="137">
        <v>18.899805028159001</v>
      </c>
      <c r="R1300" s="137">
        <v>3.1346860799946699</v>
      </c>
      <c r="S1300" s="137">
        <v>9.5289007914921395</v>
      </c>
      <c r="T1300" s="137">
        <v>14.3026963308928</v>
      </c>
      <c r="U1300" s="137">
        <v>6.7766341094743998</v>
      </c>
      <c r="V1300" s="1">
        <v>305631</v>
      </c>
      <c r="W1300" s="1">
        <v>1140232</v>
      </c>
      <c r="X1300" s="1">
        <v>513300</v>
      </c>
      <c r="Y1300" s="1">
        <v>1576754</v>
      </c>
      <c r="Z1300" s="1">
        <v>272100</v>
      </c>
      <c r="AA1300" s="1">
        <v>54874</v>
      </c>
      <c r="AB1300" s="1">
        <v>291217</v>
      </c>
      <c r="AC1300" s="1">
        <v>155988</v>
      </c>
      <c r="AD1300" s="1">
        <v>324689</v>
      </c>
      <c r="AE1300" s="1">
        <v>62208</v>
      </c>
      <c r="AH1300" s="136">
        <f t="shared" si="20"/>
        <v>38415</v>
      </c>
      <c r="AI1300" s="177">
        <f>HLOOKUP(附加题模型!$E$2,历史数据!$B$3:$K$5000,ROW(A1298),)</f>
        <v>6.7375381434581998</v>
      </c>
      <c r="AJ1300" s="177">
        <f>HLOOKUP(附加题模型!$E$2,历史数据!$L$3:$U$5000,ROW(A1298),)</f>
        <v>6.7766341094743998</v>
      </c>
    </row>
    <row r="1301" spans="1:36" x14ac:dyDescent="0.2">
      <c r="A1301" s="148">
        <v>38418</v>
      </c>
      <c r="B1301" s="137">
        <v>8.8667903864273701</v>
      </c>
      <c r="C1301" s="137">
        <v>23.307081634431999</v>
      </c>
      <c r="D1301" s="137">
        <v>8.8784046400534091</v>
      </c>
      <c r="E1301" s="137">
        <v>4.7436645688544603</v>
      </c>
      <c r="F1301" s="137">
        <v>6.8763986006855804</v>
      </c>
      <c r="G1301" s="137">
        <v>19.009369115278801</v>
      </c>
      <c r="H1301" s="137">
        <v>3.1346860799946699</v>
      </c>
      <c r="I1301" s="137">
        <v>9.4703214833477194</v>
      </c>
      <c r="J1301" s="137">
        <v>14.220732455071101</v>
      </c>
      <c r="K1301" s="137">
        <v>6.75057013213027</v>
      </c>
      <c r="L1301" s="137">
        <v>8.8667903864273701</v>
      </c>
      <c r="M1301" s="137">
        <v>23.611749368215399</v>
      </c>
      <c r="N1301" s="137">
        <v>8.5347959710875401</v>
      </c>
      <c r="O1301" s="137">
        <v>5.0117847401375304</v>
      </c>
      <c r="P1301" s="137">
        <v>6.8896479236156098</v>
      </c>
      <c r="Q1301" s="137">
        <v>18.6441554915463</v>
      </c>
      <c r="R1301" s="137">
        <v>3.1042522345578298</v>
      </c>
      <c r="S1301" s="137">
        <v>9.5093743554440007</v>
      </c>
      <c r="T1301" s="137">
        <v>14.3026963308928</v>
      </c>
      <c r="U1301" s="137">
        <v>6.78966609814647</v>
      </c>
      <c r="V1301" s="1">
        <v>272700</v>
      </c>
      <c r="W1301" s="1">
        <v>679452</v>
      </c>
      <c r="X1301" s="1">
        <v>1798349</v>
      </c>
      <c r="Y1301" s="1">
        <v>1620454</v>
      </c>
      <c r="Z1301" s="1">
        <v>463705</v>
      </c>
      <c r="AA1301" s="1">
        <v>87398</v>
      </c>
      <c r="AB1301" s="1">
        <v>221150</v>
      </c>
      <c r="AC1301" s="1">
        <v>104428</v>
      </c>
      <c r="AD1301" s="1">
        <v>109589</v>
      </c>
      <c r="AE1301" s="1">
        <v>70920</v>
      </c>
      <c r="AH1301" s="136">
        <f t="shared" si="20"/>
        <v>38418</v>
      </c>
      <c r="AI1301" s="177">
        <f>HLOOKUP(附加题模型!$E$2,历史数据!$B$3:$K$5000,ROW(A1299),)</f>
        <v>6.75057013213027</v>
      </c>
      <c r="AJ1301" s="177">
        <f>HLOOKUP(附加题模型!$E$2,历史数据!$L$3:$U$5000,ROW(A1299),)</f>
        <v>6.78966609814647</v>
      </c>
    </row>
    <row r="1302" spans="1:36" x14ac:dyDescent="0.2">
      <c r="A1302" s="148">
        <v>38419</v>
      </c>
      <c r="B1302" s="137">
        <v>8.8667903864273701</v>
      </c>
      <c r="C1302" s="137">
        <v>23.459415501323701</v>
      </c>
      <c r="D1302" s="137">
        <v>8.3131129588514998</v>
      </c>
      <c r="E1302" s="137">
        <v>4.94991085445682</v>
      </c>
      <c r="F1302" s="137">
        <v>6.8896479236156098</v>
      </c>
      <c r="G1302" s="137">
        <v>18.680676853919501</v>
      </c>
      <c r="H1302" s="137">
        <v>3.1346860799946699</v>
      </c>
      <c r="I1302" s="137">
        <v>9.5093743554440007</v>
      </c>
      <c r="J1302" s="137">
        <v>14.405151175669999</v>
      </c>
      <c r="K1302" s="137">
        <v>6.8157300754905998</v>
      </c>
      <c r="L1302" s="137">
        <v>9.0346160719748898</v>
      </c>
      <c r="M1302" s="137">
        <v>23.9925840354447</v>
      </c>
      <c r="N1302" s="137">
        <v>8.5458801216993407</v>
      </c>
      <c r="O1302" s="137">
        <v>5.0736586258182497</v>
      </c>
      <c r="P1302" s="137">
        <v>7.0088918299858802</v>
      </c>
      <c r="Q1302" s="137">
        <v>19.356322057824698</v>
      </c>
      <c r="R1302" s="137">
        <v>3.1651199254315201</v>
      </c>
      <c r="S1302" s="137">
        <v>9.6460594077809692</v>
      </c>
      <c r="T1302" s="137">
        <v>14.261714392981901</v>
      </c>
      <c r="U1302" s="137">
        <v>6.9069539961950603</v>
      </c>
      <c r="V1302" s="1">
        <v>501401</v>
      </c>
      <c r="W1302" s="1">
        <v>1456974</v>
      </c>
      <c r="X1302" s="1">
        <v>1405227</v>
      </c>
      <c r="Y1302" s="1">
        <v>1723546</v>
      </c>
      <c r="Z1302" s="1">
        <v>924500</v>
      </c>
      <c r="AA1302" s="1">
        <v>173283</v>
      </c>
      <c r="AB1302" s="1">
        <v>343408</v>
      </c>
      <c r="AC1302" s="1">
        <v>213635</v>
      </c>
      <c r="AD1302" s="1">
        <v>456600</v>
      </c>
      <c r="AE1302" s="1">
        <v>107950</v>
      </c>
      <c r="AH1302" s="136">
        <f t="shared" si="20"/>
        <v>38419</v>
      </c>
      <c r="AI1302" s="177">
        <f>HLOOKUP(附加题模型!$E$2,历史数据!$B$3:$K$5000,ROW(A1300),)</f>
        <v>6.8157300754905998</v>
      </c>
      <c r="AJ1302" s="177">
        <f>HLOOKUP(附加题模型!$E$2,历史数据!$L$3:$U$5000,ROW(A1300),)</f>
        <v>6.9069539961950603</v>
      </c>
    </row>
    <row r="1303" spans="1:36" x14ac:dyDescent="0.2">
      <c r="A1303" s="148">
        <v>38420</v>
      </c>
      <c r="B1303" s="137">
        <v>9.0346160719748898</v>
      </c>
      <c r="C1303" s="137">
        <v>23.840250168552998</v>
      </c>
      <c r="D1303" s="137">
        <v>8.5458801216993407</v>
      </c>
      <c r="E1303" s="137">
        <v>5.0839709400983599</v>
      </c>
      <c r="F1303" s="137">
        <v>7.0088918299858802</v>
      </c>
      <c r="G1303" s="137">
        <v>19.411104101384598</v>
      </c>
      <c r="H1303" s="137">
        <v>3.1651199254315201</v>
      </c>
      <c r="I1303" s="137">
        <v>9.6460594077809692</v>
      </c>
      <c r="J1303" s="137">
        <v>14.3436782688037</v>
      </c>
      <c r="K1303" s="137">
        <v>6.9069539961950603</v>
      </c>
      <c r="L1303" s="137">
        <v>8.9786741767923903</v>
      </c>
      <c r="M1303" s="137">
        <v>23.535582434769498</v>
      </c>
      <c r="N1303" s="137">
        <v>8.5458801216993407</v>
      </c>
      <c r="O1303" s="137">
        <v>5.2283433400200199</v>
      </c>
      <c r="P1303" s="137">
        <v>7.03539047584594</v>
      </c>
      <c r="Q1303" s="137">
        <v>20.123270667663</v>
      </c>
      <c r="R1303" s="137">
        <v>3.1955537708683601</v>
      </c>
      <c r="S1303" s="137">
        <v>9.7436915880216706</v>
      </c>
      <c r="T1303" s="137">
        <v>14.0977866413385</v>
      </c>
      <c r="U1303" s="137">
        <v>6.9199859848671297</v>
      </c>
      <c r="V1303" s="1">
        <v>511712</v>
      </c>
      <c r="W1303" s="1">
        <v>1728871</v>
      </c>
      <c r="X1303" s="1">
        <v>0</v>
      </c>
      <c r="Y1303" s="1">
        <v>2531941</v>
      </c>
      <c r="Z1303" s="1">
        <v>878261</v>
      </c>
      <c r="AA1303" s="1">
        <v>458417</v>
      </c>
      <c r="AB1303" s="1">
        <v>635509</v>
      </c>
      <c r="AC1303" s="1">
        <v>335180</v>
      </c>
      <c r="AD1303" s="1">
        <v>731980</v>
      </c>
      <c r="AE1303" s="1">
        <v>136027</v>
      </c>
      <c r="AH1303" s="136">
        <f t="shared" si="20"/>
        <v>38420</v>
      </c>
      <c r="AI1303" s="177">
        <f>HLOOKUP(附加题模型!$E$2,历史数据!$B$3:$K$5000,ROW(A1301),)</f>
        <v>6.9069539961950603</v>
      </c>
      <c r="AJ1303" s="177">
        <f>HLOOKUP(附加题模型!$E$2,历史数据!$L$3:$U$5000,ROW(A1301),)</f>
        <v>6.9199859848671297</v>
      </c>
    </row>
    <row r="1304" spans="1:36" x14ac:dyDescent="0.2">
      <c r="A1304" s="148">
        <v>38421</v>
      </c>
      <c r="B1304" s="137">
        <v>8.9227322816098802</v>
      </c>
      <c r="C1304" s="137">
        <v>23.535582434769498</v>
      </c>
      <c r="D1304" s="137">
        <v>8.6234691759819597</v>
      </c>
      <c r="E1304" s="137">
        <v>5.2283433400200199</v>
      </c>
      <c r="F1304" s="137">
        <v>7.0221411529159097</v>
      </c>
      <c r="G1304" s="137">
        <v>20.2876167983427</v>
      </c>
      <c r="H1304" s="137">
        <v>3.1955537708683601</v>
      </c>
      <c r="I1304" s="137">
        <v>9.7436915880216706</v>
      </c>
      <c r="J1304" s="137">
        <v>14.1387685792493</v>
      </c>
      <c r="K1304" s="137">
        <v>7.0112099055715902</v>
      </c>
      <c r="L1304" s="137">
        <v>8.6430228056973402</v>
      </c>
      <c r="M1304" s="137">
        <v>22.393078433081701</v>
      </c>
      <c r="N1304" s="137">
        <v>8.4239544649695208</v>
      </c>
      <c r="O1304" s="137">
        <v>5.1355325114989601</v>
      </c>
      <c r="P1304" s="137">
        <v>7.1148864134261203</v>
      </c>
      <c r="Q1304" s="137">
        <v>19.283279333078202</v>
      </c>
      <c r="R1304" s="137">
        <v>3.0738183891209898</v>
      </c>
      <c r="S1304" s="137">
        <v>9.5484272275402695</v>
      </c>
      <c r="T1304" s="137">
        <v>14.0363137344722</v>
      </c>
      <c r="U1304" s="137">
        <v>6.7375381434581998</v>
      </c>
      <c r="V1304" s="1">
        <v>631000</v>
      </c>
      <c r="W1304" s="1">
        <v>2573200</v>
      </c>
      <c r="X1304" s="1">
        <v>864250</v>
      </c>
      <c r="Y1304" s="1">
        <v>2057468</v>
      </c>
      <c r="Z1304" s="1">
        <v>1326727</v>
      </c>
      <c r="AA1304" s="1">
        <v>237180</v>
      </c>
      <c r="AB1304" s="1">
        <v>630350</v>
      </c>
      <c r="AC1304" s="1">
        <v>389292</v>
      </c>
      <c r="AD1304" s="1">
        <v>369000</v>
      </c>
      <c r="AE1304" s="1">
        <v>212200</v>
      </c>
      <c r="AH1304" s="136">
        <f t="shared" si="20"/>
        <v>38421</v>
      </c>
      <c r="AI1304" s="177">
        <f>HLOOKUP(附加题模型!$E$2,历史数据!$B$3:$K$5000,ROW(A1302),)</f>
        <v>7.0112099055715902</v>
      </c>
      <c r="AJ1304" s="177">
        <f>HLOOKUP(附加题模型!$E$2,历史数据!$L$3:$U$5000,ROW(A1302),)</f>
        <v>6.7375381434581998</v>
      </c>
    </row>
    <row r="1305" spans="1:36" x14ac:dyDescent="0.2">
      <c r="A1305" s="148">
        <v>38422</v>
      </c>
      <c r="B1305" s="137">
        <v>8.6150518581060904</v>
      </c>
      <c r="C1305" s="137">
        <v>22.3169114996359</v>
      </c>
      <c r="D1305" s="137">
        <v>8.4239544649695208</v>
      </c>
      <c r="E1305" s="137">
        <v>5.11490788293872</v>
      </c>
      <c r="F1305" s="137">
        <v>7.1148864134261203</v>
      </c>
      <c r="G1305" s="137">
        <v>19.319800695451502</v>
      </c>
      <c r="H1305" s="137">
        <v>3.0738183891209898</v>
      </c>
      <c r="I1305" s="137">
        <v>9.5484272275402695</v>
      </c>
      <c r="J1305" s="137">
        <v>13.8928769517841</v>
      </c>
      <c r="K1305" s="137">
        <v>6.7636021208023402</v>
      </c>
      <c r="L1305" s="137">
        <v>8.9786741767923903</v>
      </c>
      <c r="M1305" s="137">
        <v>22.6215792334193</v>
      </c>
      <c r="N1305" s="137">
        <v>8.3352812600751101</v>
      </c>
      <c r="O1305" s="137">
        <v>5.2386556543001399</v>
      </c>
      <c r="P1305" s="137">
        <v>7.4063715178867904</v>
      </c>
      <c r="Q1305" s="137">
        <v>19.538928869690999</v>
      </c>
      <c r="R1305" s="137">
        <v>3.0433845436841498</v>
      </c>
      <c r="S1305" s="137">
        <v>9.48984791939586</v>
      </c>
      <c r="T1305" s="137">
        <v>13.974840827605901</v>
      </c>
      <c r="U1305" s="137">
        <v>6.6463142227537402</v>
      </c>
      <c r="V1305" s="1">
        <v>1271791</v>
      </c>
      <c r="W1305" s="1">
        <v>1812939</v>
      </c>
      <c r="X1305" s="1">
        <v>593710</v>
      </c>
      <c r="Y1305" s="1">
        <v>1485927</v>
      </c>
      <c r="Z1305" s="1">
        <v>2042946</v>
      </c>
      <c r="AA1305" s="1">
        <v>153494</v>
      </c>
      <c r="AB1305" s="1">
        <v>723151</v>
      </c>
      <c r="AC1305" s="1">
        <v>320100</v>
      </c>
      <c r="AD1305" s="1">
        <v>254948</v>
      </c>
      <c r="AE1305" s="1">
        <v>375752</v>
      </c>
      <c r="AH1305" s="136">
        <f t="shared" si="20"/>
        <v>38422</v>
      </c>
      <c r="AI1305" s="177">
        <f>HLOOKUP(附加题模型!$E$2,历史数据!$B$3:$K$5000,ROW(A1303),)</f>
        <v>6.7636021208023402</v>
      </c>
      <c r="AJ1305" s="177">
        <f>HLOOKUP(附加题模型!$E$2,历史数据!$L$3:$U$5000,ROW(A1303),)</f>
        <v>6.6463142227537402</v>
      </c>
    </row>
    <row r="1306" spans="1:36" x14ac:dyDescent="0.2">
      <c r="A1306" s="148">
        <v>38425</v>
      </c>
      <c r="B1306" s="137">
        <v>8.8388194388361203</v>
      </c>
      <c r="C1306" s="137">
        <v>22.6215792334193</v>
      </c>
      <c r="D1306" s="137">
        <v>8.2909446576279002</v>
      </c>
      <c r="E1306" s="137">
        <v>5.2283433400200199</v>
      </c>
      <c r="F1306" s="137">
        <v>7.4063715178867904</v>
      </c>
      <c r="G1306" s="137">
        <v>19.721535681557299</v>
      </c>
      <c r="H1306" s="137">
        <v>3.0230953133929201</v>
      </c>
      <c r="I1306" s="137">
        <v>9.5289007914921395</v>
      </c>
      <c r="J1306" s="137">
        <v>13.913367920739599</v>
      </c>
      <c r="K1306" s="137">
        <v>6.6463142227537402</v>
      </c>
      <c r="L1306" s="137">
        <v>8.6709937532886006</v>
      </c>
      <c r="M1306" s="137">
        <v>21.936076832406599</v>
      </c>
      <c r="N1306" s="137">
        <v>8.6788899290409702</v>
      </c>
      <c r="O1306" s="137">
        <v>5.11490788293872</v>
      </c>
      <c r="P1306" s="137">
        <v>7.4726181325369403</v>
      </c>
      <c r="Q1306" s="137">
        <v>19.137193883585201</v>
      </c>
      <c r="R1306" s="137">
        <v>2.9926614679560801</v>
      </c>
      <c r="S1306" s="137">
        <v>9.4117421752032993</v>
      </c>
      <c r="T1306" s="137">
        <v>14.0363137344722</v>
      </c>
      <c r="U1306" s="137">
        <v>6.5811542793934104</v>
      </c>
      <c r="V1306" s="1">
        <v>627860</v>
      </c>
      <c r="W1306" s="1">
        <v>1614192</v>
      </c>
      <c r="X1306" s="1">
        <v>1180825</v>
      </c>
      <c r="Y1306" s="1">
        <v>1222458</v>
      </c>
      <c r="Z1306" s="1">
        <v>2007695</v>
      </c>
      <c r="AA1306" s="1">
        <v>120800</v>
      </c>
      <c r="AB1306" s="1">
        <v>439230</v>
      </c>
      <c r="AC1306" s="1">
        <v>236500</v>
      </c>
      <c r="AD1306" s="1">
        <v>734525</v>
      </c>
      <c r="AE1306" s="1">
        <v>293398</v>
      </c>
      <c r="AH1306" s="136">
        <f t="shared" si="20"/>
        <v>38425</v>
      </c>
      <c r="AI1306" s="177">
        <f>HLOOKUP(附加题模型!$E$2,历史数据!$B$3:$K$5000,ROW(A1304),)</f>
        <v>6.6463142227537402</v>
      </c>
      <c r="AJ1306" s="177">
        <f>HLOOKUP(附加题模型!$E$2,历史数据!$L$3:$U$5000,ROW(A1304),)</f>
        <v>6.5811542793934104</v>
      </c>
    </row>
    <row r="1307" spans="1:36" x14ac:dyDescent="0.2">
      <c r="A1307" s="148">
        <v>38426</v>
      </c>
      <c r="B1307" s="137">
        <v>8.6989647008798503</v>
      </c>
      <c r="C1307" s="137">
        <v>21.936076832406599</v>
      </c>
      <c r="D1307" s="137">
        <v>8.5791325735347499</v>
      </c>
      <c r="E1307" s="137">
        <v>5.11490788293872</v>
      </c>
      <c r="F1307" s="137">
        <v>7.4726181325369403</v>
      </c>
      <c r="G1307" s="137">
        <v>19.137193883585201</v>
      </c>
      <c r="H1307" s="137">
        <v>2.9926614679560801</v>
      </c>
      <c r="I1307" s="137">
        <v>9.4507950472995805</v>
      </c>
      <c r="J1307" s="137">
        <v>13.974840827605901</v>
      </c>
      <c r="K1307" s="137">
        <v>6.5811542793934104</v>
      </c>
      <c r="L1307" s="137">
        <v>8.4751971201498204</v>
      </c>
      <c r="M1307" s="137">
        <v>22.088410699298301</v>
      </c>
      <c r="N1307" s="137">
        <v>8.5347959710875401</v>
      </c>
      <c r="O1307" s="137">
        <v>4.8571000259357602</v>
      </c>
      <c r="P1307" s="137">
        <v>7.1811330280762702</v>
      </c>
      <c r="Q1307" s="137">
        <v>18.826762303412501</v>
      </c>
      <c r="R1307" s="137">
        <v>2.9520830073736199</v>
      </c>
      <c r="S1307" s="137">
        <v>9.1969513786737593</v>
      </c>
      <c r="T1307" s="137">
        <v>13.790422107007</v>
      </c>
      <c r="U1307" s="137">
        <v>6.4117384266565498</v>
      </c>
      <c r="V1307" s="1">
        <v>750989</v>
      </c>
      <c r="W1307" s="1">
        <v>839500</v>
      </c>
      <c r="X1307" s="1">
        <v>435219</v>
      </c>
      <c r="Y1307" s="1">
        <v>1145400</v>
      </c>
      <c r="Z1307" s="1">
        <v>599599</v>
      </c>
      <c r="AA1307" s="1">
        <v>129864</v>
      </c>
      <c r="AB1307" s="1">
        <v>466499</v>
      </c>
      <c r="AC1307" s="1">
        <v>289923</v>
      </c>
      <c r="AD1307" s="1">
        <v>692100</v>
      </c>
      <c r="AE1307" s="1">
        <v>184000</v>
      </c>
      <c r="AH1307" s="136">
        <f t="shared" si="20"/>
        <v>38426</v>
      </c>
      <c r="AI1307" s="177">
        <f>HLOOKUP(附加题模型!$E$2,历史数据!$B$3:$K$5000,ROW(A1305),)</f>
        <v>6.5811542793934104</v>
      </c>
      <c r="AJ1307" s="177">
        <f>HLOOKUP(附加题模型!$E$2,历史数据!$L$3:$U$5000,ROW(A1305),)</f>
        <v>6.4117384266565498</v>
      </c>
    </row>
    <row r="1308" spans="1:36" x14ac:dyDescent="0.2">
      <c r="A1308" s="148">
        <v>38427</v>
      </c>
      <c r="B1308" s="137">
        <v>8.5591099629235803</v>
      </c>
      <c r="C1308" s="137">
        <v>22.0122437658524</v>
      </c>
      <c r="D1308" s="137">
        <v>8.4682910674167307</v>
      </c>
      <c r="E1308" s="137">
        <v>4.8467877116556402</v>
      </c>
      <c r="F1308" s="137">
        <v>7.1943823510063103</v>
      </c>
      <c r="G1308" s="137">
        <v>18.826762303412501</v>
      </c>
      <c r="H1308" s="137">
        <v>2.9520830073736199</v>
      </c>
      <c r="I1308" s="137">
        <v>9.2360042507700406</v>
      </c>
      <c r="J1308" s="137">
        <v>13.6469853243189</v>
      </c>
      <c r="K1308" s="137">
        <v>6.34657848329622</v>
      </c>
      <c r="L1308" s="137">
        <v>8.3912842773760605</v>
      </c>
      <c r="M1308" s="137">
        <v>22.088410699298301</v>
      </c>
      <c r="N1308" s="137">
        <v>8.2022714527334806</v>
      </c>
      <c r="O1308" s="137">
        <v>4.7952261402550498</v>
      </c>
      <c r="P1308" s="137">
        <v>7.6051113618372401</v>
      </c>
      <c r="Q1308" s="137">
        <v>18.790240941039301</v>
      </c>
      <c r="R1308" s="137">
        <v>2.9926614679560801</v>
      </c>
      <c r="S1308" s="137">
        <v>9.2555306868181795</v>
      </c>
      <c r="T1308" s="137">
        <v>13.687967262229799</v>
      </c>
      <c r="U1308" s="137">
        <v>6.4638663813448103</v>
      </c>
      <c r="V1308" s="1">
        <v>518625</v>
      </c>
      <c r="W1308" s="1">
        <v>534471</v>
      </c>
      <c r="X1308" s="1">
        <v>395870</v>
      </c>
      <c r="Y1308" s="1">
        <v>583724</v>
      </c>
      <c r="Z1308" s="1">
        <v>1913746</v>
      </c>
      <c r="AA1308" s="1">
        <v>87946</v>
      </c>
      <c r="AB1308" s="1">
        <v>444870</v>
      </c>
      <c r="AC1308" s="1">
        <v>277245</v>
      </c>
      <c r="AD1308" s="1">
        <v>460200</v>
      </c>
      <c r="AE1308" s="1">
        <v>126865</v>
      </c>
      <c r="AH1308" s="136">
        <f t="shared" si="20"/>
        <v>38427</v>
      </c>
      <c r="AI1308" s="177">
        <f>HLOOKUP(附加题模型!$E$2,历史数据!$B$3:$K$5000,ROW(A1306),)</f>
        <v>6.34657848329622</v>
      </c>
      <c r="AJ1308" s="177">
        <f>HLOOKUP(附加题模型!$E$2,历史数据!$L$3:$U$5000,ROW(A1306),)</f>
        <v>6.4638663813448103</v>
      </c>
    </row>
    <row r="1309" spans="1:36" x14ac:dyDescent="0.2">
      <c r="A1309" s="148">
        <v>38428</v>
      </c>
      <c r="B1309" s="137">
        <v>8.3912842773760605</v>
      </c>
      <c r="C1309" s="137">
        <v>22.088410699298301</v>
      </c>
      <c r="D1309" s="137">
        <v>8.2022714527334806</v>
      </c>
      <c r="E1309" s="137">
        <v>4.7849138259749298</v>
      </c>
      <c r="F1309" s="137">
        <v>7.6183606847672696</v>
      </c>
      <c r="G1309" s="137">
        <v>18.790240941039301</v>
      </c>
      <c r="H1309" s="137">
        <v>2.9926614679560801</v>
      </c>
      <c r="I1309" s="137">
        <v>9.2945835589144608</v>
      </c>
      <c r="J1309" s="137">
        <v>13.6469853243189</v>
      </c>
      <c r="K1309" s="137">
        <v>6.5029623473610103</v>
      </c>
      <c r="L1309" s="137">
        <v>8.6709937532886006</v>
      </c>
      <c r="M1309" s="137">
        <v>21.098240564502198</v>
      </c>
      <c r="N1309" s="137">
        <v>8.0581774947800593</v>
      </c>
      <c r="O1309" s="137">
        <v>4.5683552260924403</v>
      </c>
      <c r="P1309" s="137">
        <v>7.4196208408168101</v>
      </c>
      <c r="Q1309" s="137">
        <v>18.3702452737469</v>
      </c>
      <c r="R1309" s="137">
        <v>2.9013599316455601</v>
      </c>
      <c r="S1309" s="137">
        <v>9.3141099949625996</v>
      </c>
      <c r="T1309" s="137">
        <v>13.6264943553635</v>
      </c>
      <c r="U1309" s="137">
        <v>6.3987064379844796</v>
      </c>
      <c r="V1309" s="1">
        <v>1945936</v>
      </c>
      <c r="W1309" s="1">
        <v>1641496</v>
      </c>
      <c r="X1309" s="1">
        <v>568017</v>
      </c>
      <c r="Y1309" s="1">
        <v>679801</v>
      </c>
      <c r="Z1309" s="1">
        <v>1019452</v>
      </c>
      <c r="AA1309" s="1">
        <v>78550</v>
      </c>
      <c r="AB1309" s="1">
        <v>345849</v>
      </c>
      <c r="AC1309" s="1">
        <v>276518</v>
      </c>
      <c r="AD1309" s="1">
        <v>208900</v>
      </c>
      <c r="AE1309" s="1">
        <v>96698</v>
      </c>
      <c r="AH1309" s="136">
        <f t="shared" si="20"/>
        <v>38428</v>
      </c>
      <c r="AI1309" s="177">
        <f>HLOOKUP(附加题模型!$E$2,历史数据!$B$3:$K$5000,ROW(A1307),)</f>
        <v>6.5029623473610103</v>
      </c>
      <c r="AJ1309" s="177">
        <f>HLOOKUP(附加题模型!$E$2,历史数据!$L$3:$U$5000,ROW(A1307),)</f>
        <v>6.3987064379844796</v>
      </c>
    </row>
    <row r="1310" spans="1:36" x14ac:dyDescent="0.2">
      <c r="A1310" s="148">
        <v>38429</v>
      </c>
      <c r="B1310" s="137">
        <v>8.6150518581060904</v>
      </c>
      <c r="C1310" s="137">
        <v>20.9459066976104</v>
      </c>
      <c r="D1310" s="137">
        <v>8.0027567417210506</v>
      </c>
      <c r="E1310" s="137">
        <v>4.53741828325209</v>
      </c>
      <c r="F1310" s="137">
        <v>7.4196208408168101</v>
      </c>
      <c r="G1310" s="137">
        <v>18.260681186627099</v>
      </c>
      <c r="H1310" s="137">
        <v>2.9013599316455601</v>
      </c>
      <c r="I1310" s="137">
        <v>9.3141099949625996</v>
      </c>
      <c r="J1310" s="137">
        <v>13.6060033864081</v>
      </c>
      <c r="K1310" s="137">
        <v>6.3987064379844796</v>
      </c>
      <c r="L1310" s="137">
        <v>8.4751971201498204</v>
      </c>
      <c r="M1310" s="137">
        <v>21.022073631056301</v>
      </c>
      <c r="N1310" s="137">
        <v>7.8254103319322104</v>
      </c>
      <c r="O1310" s="137">
        <v>4.5992921689328004</v>
      </c>
      <c r="P1310" s="137">
        <v>7.5786127159771803</v>
      </c>
      <c r="Q1310" s="137">
        <v>18.078074374760799</v>
      </c>
      <c r="R1310" s="137">
        <v>2.8506368559174899</v>
      </c>
      <c r="S1310" s="137">
        <v>8.8259490937591103</v>
      </c>
      <c r="T1310" s="137">
        <v>13.4830575726755</v>
      </c>
      <c r="U1310" s="137">
        <v>6.2553545625917604</v>
      </c>
      <c r="V1310" s="1">
        <v>854920</v>
      </c>
      <c r="W1310" s="1">
        <v>604128</v>
      </c>
      <c r="X1310" s="1">
        <v>728119</v>
      </c>
      <c r="Y1310" s="1">
        <v>653387</v>
      </c>
      <c r="Z1310" s="1">
        <v>1508978</v>
      </c>
      <c r="AA1310" s="1">
        <v>87050</v>
      </c>
      <c r="AB1310" s="1">
        <v>475342</v>
      </c>
      <c r="AC1310" s="1">
        <v>321290</v>
      </c>
      <c r="AD1310" s="1">
        <v>206300</v>
      </c>
      <c r="AE1310" s="1">
        <v>73999</v>
      </c>
      <c r="AH1310" s="136">
        <f t="shared" si="20"/>
        <v>38429</v>
      </c>
      <c r="AI1310" s="177">
        <f>HLOOKUP(附加题模型!$E$2,历史数据!$B$3:$K$5000,ROW(A1308),)</f>
        <v>6.3987064379844796</v>
      </c>
      <c r="AJ1310" s="177">
        <f>HLOOKUP(附加题模型!$E$2,历史数据!$L$3:$U$5000,ROW(A1308),)</f>
        <v>6.2553545625917604</v>
      </c>
    </row>
    <row r="1311" spans="1:36" x14ac:dyDescent="0.2">
      <c r="A1311" s="148">
        <v>38432</v>
      </c>
      <c r="B1311" s="137">
        <v>8.8108484912448706</v>
      </c>
      <c r="C1311" s="137">
        <v>20.717405897272901</v>
      </c>
      <c r="D1311" s="137">
        <v>7.8475786331558197</v>
      </c>
      <c r="E1311" s="137">
        <v>4.6611660546135099</v>
      </c>
      <c r="F1311" s="137">
        <v>7.5786127159771803</v>
      </c>
      <c r="G1311" s="137">
        <v>18.078074374760799</v>
      </c>
      <c r="H1311" s="137">
        <v>2.8404922407718698</v>
      </c>
      <c r="I1311" s="137">
        <v>8.8259490937591103</v>
      </c>
      <c r="J1311" s="137">
        <v>13.4830575726755</v>
      </c>
      <c r="K1311" s="137">
        <v>6.1901946192314199</v>
      </c>
      <c r="L1311" s="137">
        <v>8.7269356484711107</v>
      </c>
      <c r="M1311" s="137">
        <v>20.108070429706</v>
      </c>
      <c r="N1311" s="137">
        <v>8.0581774947800593</v>
      </c>
      <c r="O1311" s="137">
        <v>4.7746015116948097</v>
      </c>
      <c r="P1311" s="137">
        <v>7.6581086535573597</v>
      </c>
      <c r="Q1311" s="137">
        <v>17.931988925267799</v>
      </c>
      <c r="R1311" s="137">
        <v>2.88107070135433</v>
      </c>
      <c r="S1311" s="137">
        <v>8.7478433495665495</v>
      </c>
      <c r="T1311" s="137">
        <v>13.5035485416309</v>
      </c>
      <c r="U1311" s="137">
        <v>6.2683865512638199</v>
      </c>
      <c r="V1311" s="1">
        <v>3770452</v>
      </c>
      <c r="W1311" s="1">
        <v>1699271</v>
      </c>
      <c r="X1311" s="1">
        <v>438270</v>
      </c>
      <c r="Y1311" s="1">
        <v>561829</v>
      </c>
      <c r="Z1311" s="1">
        <v>745686</v>
      </c>
      <c r="AA1311" s="1">
        <v>61601</v>
      </c>
      <c r="AB1311" s="1">
        <v>276700</v>
      </c>
      <c r="AC1311" s="1">
        <v>168340</v>
      </c>
      <c r="AD1311" s="1">
        <v>183689</v>
      </c>
      <c r="AE1311" s="1">
        <v>79400</v>
      </c>
      <c r="AH1311" s="136">
        <f t="shared" si="20"/>
        <v>38432</v>
      </c>
      <c r="AI1311" s="177">
        <f>HLOOKUP(附加题模型!$E$2,历史数据!$B$3:$K$5000,ROW(A1309),)</f>
        <v>6.1901946192314199</v>
      </c>
      <c r="AJ1311" s="177">
        <f>HLOOKUP(附加题模型!$E$2,历史数据!$L$3:$U$5000,ROW(A1309),)</f>
        <v>6.2683865512638199</v>
      </c>
    </row>
    <row r="1312" spans="1:36" x14ac:dyDescent="0.2">
      <c r="A1312" s="148">
        <v>38433</v>
      </c>
      <c r="B1312" s="137">
        <v>8.4751971201498204</v>
      </c>
      <c r="C1312" s="137">
        <v>20.031903496260199</v>
      </c>
      <c r="D1312" s="137">
        <v>7.9805884404974403</v>
      </c>
      <c r="E1312" s="137">
        <v>4.7952261402550498</v>
      </c>
      <c r="F1312" s="137">
        <v>7.6581086535573597</v>
      </c>
      <c r="G1312" s="137">
        <v>17.895467562894499</v>
      </c>
      <c r="H1312" s="137">
        <v>2.8912153164999399</v>
      </c>
      <c r="I1312" s="137">
        <v>8.7478433495665495</v>
      </c>
      <c r="J1312" s="137">
        <v>13.4830575726755</v>
      </c>
      <c r="K1312" s="137">
        <v>6.2292905852476199</v>
      </c>
      <c r="L1312" s="137">
        <v>8.3073714346023007</v>
      </c>
      <c r="M1312" s="137">
        <v>19.2702341618016</v>
      </c>
      <c r="N1312" s="137">
        <v>8.0360091935564508</v>
      </c>
      <c r="O1312" s="137">
        <v>4.7024153117339802</v>
      </c>
      <c r="P1312" s="137">
        <v>7.7641032369975997</v>
      </c>
      <c r="Q1312" s="137">
        <v>17.219822358989301</v>
      </c>
      <c r="R1312" s="137">
        <v>2.7593353196069601</v>
      </c>
      <c r="S1312" s="137">
        <v>8.2987353204593397</v>
      </c>
      <c r="T1312" s="137">
        <v>12.929801410878699</v>
      </c>
      <c r="U1312" s="137">
        <v>6.0989706985269603</v>
      </c>
      <c r="V1312" s="1">
        <v>1430753</v>
      </c>
      <c r="W1312" s="1">
        <v>1691939</v>
      </c>
      <c r="X1312" s="1">
        <v>356499</v>
      </c>
      <c r="Y1312" s="1">
        <v>642993</v>
      </c>
      <c r="Z1312" s="1">
        <v>1197711</v>
      </c>
      <c r="AA1312" s="1">
        <v>118009</v>
      </c>
      <c r="AB1312" s="1">
        <v>577971</v>
      </c>
      <c r="AC1312" s="1">
        <v>264500</v>
      </c>
      <c r="AD1312" s="1">
        <v>644100</v>
      </c>
      <c r="AE1312" s="1">
        <v>120790</v>
      </c>
      <c r="AH1312" s="136">
        <f t="shared" si="20"/>
        <v>38433</v>
      </c>
      <c r="AI1312" s="177">
        <f>HLOOKUP(附加题模型!$E$2,历史数据!$B$3:$K$5000,ROW(A1310),)</f>
        <v>6.2292905852476199</v>
      </c>
      <c r="AJ1312" s="177">
        <f>HLOOKUP(附加题模型!$E$2,历史数据!$L$3:$U$5000,ROW(A1310),)</f>
        <v>6.0989706985269603</v>
      </c>
    </row>
    <row r="1313" spans="1:36" x14ac:dyDescent="0.2">
      <c r="A1313" s="148">
        <v>38434</v>
      </c>
      <c r="B1313" s="137">
        <v>8.2514295394197994</v>
      </c>
      <c r="C1313" s="137">
        <v>19.117900294909902</v>
      </c>
      <c r="D1313" s="137">
        <v>8.0249250429446501</v>
      </c>
      <c r="E1313" s="137">
        <v>4.7024153117339802</v>
      </c>
      <c r="F1313" s="137">
        <v>7.7641032369975997</v>
      </c>
      <c r="G1313" s="137">
        <v>17.420689852042202</v>
      </c>
      <c r="H1313" s="137">
        <v>2.7897691650438001</v>
      </c>
      <c r="I1313" s="137">
        <v>8.1620502681223606</v>
      </c>
      <c r="J1313" s="137">
        <v>12.8683285040124</v>
      </c>
      <c r="K1313" s="137">
        <v>6.0077467778224998</v>
      </c>
      <c r="L1313" s="137">
        <v>8.3633133297848108</v>
      </c>
      <c r="M1313" s="137">
        <v>19.8795696293685</v>
      </c>
      <c r="N1313" s="137">
        <v>7.9473359886620401</v>
      </c>
      <c r="O1313" s="137">
        <v>4.4755443975713796</v>
      </c>
      <c r="P1313" s="137">
        <v>7.28712761151652</v>
      </c>
      <c r="Q1313" s="137">
        <v>17.183300996616101</v>
      </c>
      <c r="R1313" s="137">
        <v>2.8506368559174899</v>
      </c>
      <c r="S1313" s="137">
        <v>8.3377881925556192</v>
      </c>
      <c r="T1313" s="137">
        <v>12.7658736592353</v>
      </c>
      <c r="U1313" s="137">
        <v>5.94258683446217</v>
      </c>
      <c r="V1313" s="1">
        <v>793719</v>
      </c>
      <c r="W1313" s="1">
        <v>1730815</v>
      </c>
      <c r="X1313" s="1">
        <v>385118</v>
      </c>
      <c r="Y1313" s="1">
        <v>927827</v>
      </c>
      <c r="Z1313" s="1">
        <v>1139258</v>
      </c>
      <c r="AA1313" s="1">
        <v>99128</v>
      </c>
      <c r="AB1313" s="1">
        <v>2495680</v>
      </c>
      <c r="AC1313" s="1">
        <v>401576</v>
      </c>
      <c r="AD1313" s="1">
        <v>205100</v>
      </c>
      <c r="AE1313" s="1">
        <v>137900</v>
      </c>
      <c r="AH1313" s="136">
        <f t="shared" si="20"/>
        <v>38434</v>
      </c>
      <c r="AI1313" s="177">
        <f>HLOOKUP(附加题模型!$E$2,历史数据!$B$3:$K$5000,ROW(A1311),)</f>
        <v>6.0077467778224998</v>
      </c>
      <c r="AJ1313" s="177">
        <f>HLOOKUP(附加题模型!$E$2,历史数据!$L$3:$U$5000,ROW(A1311),)</f>
        <v>5.94258683446217</v>
      </c>
    </row>
    <row r="1314" spans="1:36" x14ac:dyDescent="0.2">
      <c r="A1314" s="148">
        <v>38435</v>
      </c>
      <c r="B1314" s="137">
        <v>8.2794004870110491</v>
      </c>
      <c r="C1314" s="137">
        <v>19.8034026959226</v>
      </c>
      <c r="D1314" s="137">
        <v>7.9473359886620401</v>
      </c>
      <c r="E1314" s="137">
        <v>4.4755443975713796</v>
      </c>
      <c r="F1314" s="137">
        <v>7.2738782885864897</v>
      </c>
      <c r="G1314" s="137">
        <v>16.8546087352568</v>
      </c>
      <c r="H1314" s="137">
        <v>2.8303476256262599</v>
      </c>
      <c r="I1314" s="137">
        <v>8.4744732448925895</v>
      </c>
      <c r="J1314" s="137">
        <v>12.7658736592353</v>
      </c>
      <c r="K1314" s="137">
        <v>5.9165228571180402</v>
      </c>
      <c r="L1314" s="137">
        <v>8.3912842773760605</v>
      </c>
      <c r="M1314" s="137">
        <v>20.641238963827</v>
      </c>
      <c r="N1314" s="137">
        <v>7.9362518380502296</v>
      </c>
      <c r="O1314" s="137">
        <v>4.53741828325209</v>
      </c>
      <c r="P1314" s="137">
        <v>7.1281357363561604</v>
      </c>
      <c r="Q1314" s="137">
        <v>17.365907808482401</v>
      </c>
      <c r="R1314" s="137">
        <v>2.8709260862087098</v>
      </c>
      <c r="S1314" s="137">
        <v>8.5135261169888796</v>
      </c>
      <c r="T1314" s="137">
        <v>12.683909783413499</v>
      </c>
      <c r="U1314" s="137">
        <v>6.0468427438386998</v>
      </c>
      <c r="V1314" s="1">
        <v>505580</v>
      </c>
      <c r="W1314" s="1">
        <v>1923603</v>
      </c>
      <c r="X1314" s="1">
        <v>295400</v>
      </c>
      <c r="Y1314" s="1">
        <v>291601</v>
      </c>
      <c r="Z1314" s="1">
        <v>625341</v>
      </c>
      <c r="AA1314" s="1">
        <v>66631</v>
      </c>
      <c r="AB1314" s="1">
        <v>645598</v>
      </c>
      <c r="AC1314" s="1">
        <v>1335573</v>
      </c>
      <c r="AD1314" s="1">
        <v>154100</v>
      </c>
      <c r="AE1314" s="1">
        <v>74100</v>
      </c>
      <c r="AH1314" s="136">
        <f t="shared" si="20"/>
        <v>38435</v>
      </c>
      <c r="AI1314" s="177">
        <f>HLOOKUP(附加题模型!$E$2,历史数据!$B$3:$K$5000,ROW(A1312),)</f>
        <v>5.9165228571180402</v>
      </c>
      <c r="AJ1314" s="177">
        <f>HLOOKUP(附加题模型!$E$2,历史数据!$L$3:$U$5000,ROW(A1312),)</f>
        <v>6.0468427438386998</v>
      </c>
    </row>
    <row r="1315" spans="1:36" x14ac:dyDescent="0.2">
      <c r="A1315" s="148">
        <v>38436</v>
      </c>
      <c r="B1315" s="137">
        <v>8.3353423821935593</v>
      </c>
      <c r="C1315" s="137">
        <v>20.412738163489401</v>
      </c>
      <c r="D1315" s="137">
        <v>7.9584201392738398</v>
      </c>
      <c r="E1315" s="137">
        <v>4.5271059689719699</v>
      </c>
      <c r="F1315" s="137">
        <v>7.1148864134261203</v>
      </c>
      <c r="G1315" s="137">
        <v>17.365907808482401</v>
      </c>
      <c r="H1315" s="137">
        <v>2.8709260862087098</v>
      </c>
      <c r="I1315" s="137">
        <v>8.3573146286037598</v>
      </c>
      <c r="J1315" s="137">
        <v>12.704400752369001</v>
      </c>
      <c r="K1315" s="137">
        <v>5.9556188231342304</v>
      </c>
      <c r="L1315" s="137">
        <v>8.3073714346023007</v>
      </c>
      <c r="M1315" s="137">
        <v>20.793572830718698</v>
      </c>
      <c r="N1315" s="137">
        <v>7.8919152356030304</v>
      </c>
      <c r="O1315" s="137">
        <v>4.5889798546526803</v>
      </c>
      <c r="P1315" s="137">
        <v>7.1678837051462496</v>
      </c>
      <c r="Q1315" s="137">
        <v>17.329386446109101</v>
      </c>
      <c r="R1315" s="137">
        <v>2.8912153164999399</v>
      </c>
      <c r="S1315" s="137">
        <v>8.3573146286037598</v>
      </c>
      <c r="T1315" s="137">
        <v>12.7863646281907</v>
      </c>
      <c r="U1315" s="137">
        <v>5.98168280047837</v>
      </c>
      <c r="V1315" s="1">
        <v>439755</v>
      </c>
      <c r="W1315" s="1">
        <v>1367427</v>
      </c>
      <c r="X1315" s="1">
        <v>169100</v>
      </c>
      <c r="Y1315" s="1">
        <v>352503</v>
      </c>
      <c r="Z1315" s="1">
        <v>620690</v>
      </c>
      <c r="AA1315" s="1">
        <v>37800</v>
      </c>
      <c r="AB1315" s="1">
        <v>609801</v>
      </c>
      <c r="AC1315" s="1">
        <v>301848</v>
      </c>
      <c r="AD1315" s="1">
        <v>54599</v>
      </c>
      <c r="AE1315" s="1">
        <v>76700</v>
      </c>
      <c r="AH1315" s="136">
        <f t="shared" si="20"/>
        <v>38436</v>
      </c>
      <c r="AI1315" s="177">
        <f>HLOOKUP(附加题模型!$E$2,历史数据!$B$3:$K$5000,ROW(A1313),)</f>
        <v>5.9556188231342304</v>
      </c>
      <c r="AJ1315" s="177">
        <f>HLOOKUP(附加题模型!$E$2,历史数据!$L$3:$U$5000,ROW(A1313),)</f>
        <v>5.98168280047837</v>
      </c>
    </row>
    <row r="1316" spans="1:36" x14ac:dyDescent="0.2">
      <c r="A1316" s="148">
        <v>38439</v>
      </c>
      <c r="B1316" s="137">
        <v>8.3073714346023007</v>
      </c>
      <c r="C1316" s="137">
        <v>20.717405897272901</v>
      </c>
      <c r="D1316" s="137">
        <v>8.0360091935564508</v>
      </c>
      <c r="E1316" s="137">
        <v>4.53741828325209</v>
      </c>
      <c r="F1316" s="137">
        <v>7.1413850592861801</v>
      </c>
      <c r="G1316" s="137">
        <v>17.329386446109101</v>
      </c>
      <c r="H1316" s="137">
        <v>2.9317937770824001</v>
      </c>
      <c r="I1316" s="137">
        <v>8.3377881925556192</v>
      </c>
      <c r="J1316" s="137">
        <v>12.7863646281907</v>
      </c>
      <c r="K1316" s="137">
        <v>6.1901946192314199</v>
      </c>
      <c r="L1316" s="137">
        <v>8.1954876442372893</v>
      </c>
      <c r="M1316" s="137">
        <v>20.412738163489401</v>
      </c>
      <c r="N1316" s="137">
        <v>7.9473359886620401</v>
      </c>
      <c r="O1316" s="137">
        <v>4.55804291181233</v>
      </c>
      <c r="P1316" s="137">
        <v>6.5054175586447398</v>
      </c>
      <c r="Q1316" s="137">
        <v>17.165040315429501</v>
      </c>
      <c r="R1316" s="137">
        <v>2.8607814710630999</v>
      </c>
      <c r="S1316" s="137">
        <v>8.2011031402186401</v>
      </c>
      <c r="T1316" s="137">
        <v>12.745382690279801</v>
      </c>
      <c r="U1316" s="137">
        <v>6.5811542793934104</v>
      </c>
      <c r="V1316" s="1">
        <v>472400</v>
      </c>
      <c r="W1316" s="1">
        <v>743704</v>
      </c>
      <c r="X1316" s="1">
        <v>224209</v>
      </c>
      <c r="Y1316" s="1">
        <v>202711</v>
      </c>
      <c r="Z1316" s="1">
        <v>986292</v>
      </c>
      <c r="AA1316" s="1">
        <v>56791</v>
      </c>
      <c r="AB1316" s="1">
        <v>347750</v>
      </c>
      <c r="AC1316" s="1">
        <v>184786</v>
      </c>
      <c r="AD1316" s="1">
        <v>201600</v>
      </c>
      <c r="AE1316" s="1">
        <v>1763810</v>
      </c>
      <c r="AH1316" s="136">
        <f t="shared" si="20"/>
        <v>38439</v>
      </c>
      <c r="AI1316" s="177">
        <f>HLOOKUP(附加题模型!$E$2,历史数据!$B$3:$K$5000,ROW(A1314),)</f>
        <v>6.1901946192314199</v>
      </c>
      <c r="AJ1316" s="177">
        <f>HLOOKUP(附加题模型!$E$2,历史数据!$L$3:$U$5000,ROW(A1314),)</f>
        <v>6.5811542793934104</v>
      </c>
    </row>
    <row r="1317" spans="1:36" x14ac:dyDescent="0.2">
      <c r="A1317" s="148">
        <v>38440</v>
      </c>
      <c r="B1317" s="137">
        <v>8.2234585918285408</v>
      </c>
      <c r="C1317" s="137">
        <v>20.565072030381199</v>
      </c>
      <c r="D1317" s="137">
        <v>7.9251676874384298</v>
      </c>
      <c r="E1317" s="137">
        <v>4.5271059689719699</v>
      </c>
      <c r="F1317" s="137">
        <v>6.47891891278468</v>
      </c>
      <c r="G1317" s="137">
        <v>16.7267839669504</v>
      </c>
      <c r="H1317" s="137">
        <v>2.8404922407718698</v>
      </c>
      <c r="I1317" s="137">
        <v>8.2011031402186401</v>
      </c>
      <c r="J1317" s="137">
        <v>12.683909783413499</v>
      </c>
      <c r="K1317" s="137">
        <v>6.5420583133772103</v>
      </c>
      <c r="L1317" s="137">
        <v>8.1954876442372893</v>
      </c>
      <c r="M1317" s="137">
        <v>20.412738163489401</v>
      </c>
      <c r="N1317" s="137">
        <v>7.9473359886620401</v>
      </c>
      <c r="O1317" s="137">
        <v>4.5167936546918499</v>
      </c>
      <c r="P1317" s="137">
        <v>6.1344365166039001</v>
      </c>
      <c r="Q1317" s="137">
        <v>17.183300996616101</v>
      </c>
      <c r="R1317" s="137">
        <v>2.8100583953350302</v>
      </c>
      <c r="S1317" s="137">
        <v>8.1034709599779404</v>
      </c>
      <c r="T1317" s="137">
        <v>11.761816180419</v>
      </c>
      <c r="U1317" s="137">
        <v>6.4899303586889499</v>
      </c>
      <c r="V1317" s="1">
        <v>273060</v>
      </c>
      <c r="W1317" s="1">
        <v>376205</v>
      </c>
      <c r="X1317" s="1">
        <v>130381</v>
      </c>
      <c r="Y1317" s="1">
        <v>270901</v>
      </c>
      <c r="Z1317" s="1">
        <v>685903</v>
      </c>
      <c r="AA1317" s="1">
        <v>47210</v>
      </c>
      <c r="AB1317" s="1">
        <v>393110</v>
      </c>
      <c r="AC1317" s="1">
        <v>200300</v>
      </c>
      <c r="AD1317" s="1">
        <v>545680</v>
      </c>
      <c r="AE1317" s="1">
        <v>895423</v>
      </c>
      <c r="AH1317" s="136">
        <f t="shared" si="20"/>
        <v>38440</v>
      </c>
      <c r="AI1317" s="177">
        <f>HLOOKUP(附加题模型!$E$2,历史数据!$B$3:$K$5000,ROW(A1315),)</f>
        <v>6.5420583133772103</v>
      </c>
      <c r="AJ1317" s="177">
        <f>HLOOKUP(附加题模型!$E$2,历史数据!$L$3:$U$5000,ROW(A1315),)</f>
        <v>6.4899303586889499</v>
      </c>
    </row>
    <row r="1318" spans="1:36" x14ac:dyDescent="0.2">
      <c r="A1318" s="148">
        <v>38441</v>
      </c>
      <c r="B1318" s="137">
        <v>8.1395457490547791</v>
      </c>
      <c r="C1318" s="137">
        <v>20.412738163489401</v>
      </c>
      <c r="D1318" s="137">
        <v>7.9362518380502296</v>
      </c>
      <c r="E1318" s="137">
        <v>4.4549197690111404</v>
      </c>
      <c r="F1318" s="137">
        <v>6.1609351624639599</v>
      </c>
      <c r="G1318" s="137">
        <v>16.9824335035632</v>
      </c>
      <c r="H1318" s="137">
        <v>2.7491907044613502</v>
      </c>
      <c r="I1318" s="137">
        <v>8.0839445239297998</v>
      </c>
      <c r="J1318" s="137">
        <v>11.679852304597301</v>
      </c>
      <c r="K1318" s="137">
        <v>6.4508343926727498</v>
      </c>
      <c r="L1318" s="137">
        <v>7.7199815351859797</v>
      </c>
      <c r="M1318" s="137">
        <v>19.422568028693298</v>
      </c>
      <c r="N1318" s="137">
        <v>7.6037273196961799</v>
      </c>
      <c r="O1318" s="137">
        <v>4.3517966262099597</v>
      </c>
      <c r="P1318" s="137">
        <v>6.1609351624639599</v>
      </c>
      <c r="Q1318" s="137">
        <v>16.8728694164434</v>
      </c>
      <c r="R1318" s="137">
        <v>2.6578891681508199</v>
      </c>
      <c r="S1318" s="137">
        <v>7.9667859076409702</v>
      </c>
      <c r="T1318" s="137">
        <v>11.3519968013103</v>
      </c>
      <c r="U1318" s="137">
        <v>6.2553545625917604</v>
      </c>
      <c r="V1318" s="1">
        <v>891607</v>
      </c>
      <c r="W1318" s="1">
        <v>2126532</v>
      </c>
      <c r="X1318" s="1">
        <v>543249</v>
      </c>
      <c r="Y1318" s="1">
        <v>353400</v>
      </c>
      <c r="Z1318" s="1">
        <v>451951</v>
      </c>
      <c r="AA1318" s="1">
        <v>42210</v>
      </c>
      <c r="AB1318" s="1">
        <v>575387</v>
      </c>
      <c r="AC1318" s="1">
        <v>173415</v>
      </c>
      <c r="AD1318" s="1">
        <v>300914</v>
      </c>
      <c r="AE1318" s="1">
        <v>471133</v>
      </c>
      <c r="AH1318" s="136">
        <f t="shared" si="20"/>
        <v>38441</v>
      </c>
      <c r="AI1318" s="177">
        <f>HLOOKUP(附加题模型!$E$2,历史数据!$B$3:$K$5000,ROW(A1316),)</f>
        <v>6.4508343926727498</v>
      </c>
      <c r="AJ1318" s="177">
        <f>HLOOKUP(附加题模型!$E$2,历史数据!$L$3:$U$5000,ROW(A1316),)</f>
        <v>6.2553545625917604</v>
      </c>
    </row>
    <row r="1319" spans="1:36" x14ac:dyDescent="0.2">
      <c r="A1319" s="148">
        <v>38442</v>
      </c>
      <c r="B1319" s="137">
        <v>7.7199815351859797</v>
      </c>
      <c r="C1319" s="137">
        <v>18.889399494572299</v>
      </c>
      <c r="D1319" s="137">
        <v>7.5150541148017602</v>
      </c>
      <c r="E1319" s="137">
        <v>4.3517966262099597</v>
      </c>
      <c r="F1319" s="137">
        <v>6.1609351624639599</v>
      </c>
      <c r="G1319" s="137">
        <v>16.9824335035632</v>
      </c>
      <c r="H1319" s="137">
        <v>2.6477445530052099</v>
      </c>
      <c r="I1319" s="137">
        <v>7.8105744192558504</v>
      </c>
      <c r="J1319" s="137">
        <v>11.392978739221199</v>
      </c>
      <c r="K1319" s="137">
        <v>6.2162585965755603</v>
      </c>
      <c r="L1319" s="137">
        <v>7.7199815351859797</v>
      </c>
      <c r="M1319" s="137">
        <v>19.117900294909902</v>
      </c>
      <c r="N1319" s="137">
        <v>7.5483065666371596</v>
      </c>
      <c r="O1319" s="137">
        <v>4.3517966262099597</v>
      </c>
      <c r="P1319" s="137">
        <v>6.2669297459041999</v>
      </c>
      <c r="Q1319" s="137">
        <v>17.603296663908498</v>
      </c>
      <c r="R1319" s="137">
        <v>2.6883230135876701</v>
      </c>
      <c r="S1319" s="137">
        <v>7.90820659949655</v>
      </c>
      <c r="T1319" s="137">
        <v>11.454451646087501</v>
      </c>
      <c r="U1319" s="137">
        <v>6.30748251728002</v>
      </c>
      <c r="V1319" s="1">
        <v>509600</v>
      </c>
      <c r="W1319" s="1">
        <v>707523</v>
      </c>
      <c r="X1319" s="1">
        <v>146236</v>
      </c>
      <c r="Y1319" s="1">
        <v>0</v>
      </c>
      <c r="Z1319" s="1">
        <v>701854</v>
      </c>
      <c r="AA1319" s="1">
        <v>112388</v>
      </c>
      <c r="AB1319" s="1">
        <v>422625</v>
      </c>
      <c r="AC1319" s="1">
        <v>203148</v>
      </c>
      <c r="AD1319" s="1">
        <v>188900</v>
      </c>
      <c r="AE1319" s="1">
        <v>519963</v>
      </c>
      <c r="AH1319" s="136">
        <f t="shared" si="20"/>
        <v>38442</v>
      </c>
      <c r="AI1319" s="177">
        <f>HLOOKUP(附加题模型!$E$2,历史数据!$B$3:$K$5000,ROW(A1317),)</f>
        <v>6.2162585965755603</v>
      </c>
      <c r="AJ1319" s="177">
        <f>HLOOKUP(附加题模型!$E$2,历史数据!$L$3:$U$5000,ROW(A1317),)</f>
        <v>6.30748251728002</v>
      </c>
    </row>
    <row r="1320" spans="1:36" x14ac:dyDescent="0.2">
      <c r="A1320" s="148">
        <v>38443</v>
      </c>
      <c r="B1320" s="137">
        <v>7.7199815351859797</v>
      </c>
      <c r="C1320" s="137">
        <v>19.194067228355699</v>
      </c>
      <c r="D1320" s="137">
        <v>7.6369797715315801</v>
      </c>
      <c r="E1320" s="137">
        <v>4.38273356905031</v>
      </c>
      <c r="F1320" s="137">
        <v>6.2669297459041999</v>
      </c>
      <c r="G1320" s="137">
        <v>17.712860751028298</v>
      </c>
      <c r="H1320" s="137">
        <v>2.6375999378596</v>
      </c>
      <c r="I1320" s="137">
        <v>7.90820659949655</v>
      </c>
      <c r="J1320" s="137">
        <v>11.413469708176599</v>
      </c>
      <c r="K1320" s="137">
        <v>6.30748251728002</v>
      </c>
      <c r="L1320" s="137">
        <v>8.0276619586897695</v>
      </c>
      <c r="M1320" s="137">
        <v>19.651068829030901</v>
      </c>
      <c r="N1320" s="137">
        <v>7.8032420307086099</v>
      </c>
      <c r="O1320" s="137">
        <v>4.53741828325209</v>
      </c>
      <c r="P1320" s="137">
        <v>6.3861736522744703</v>
      </c>
      <c r="Q1320" s="137">
        <v>18.023292331200899</v>
      </c>
      <c r="R1320" s="137">
        <v>2.7694799347525798</v>
      </c>
      <c r="S1320" s="137">
        <v>8.2987353204593397</v>
      </c>
      <c r="T1320" s="137">
        <v>11.7413252114636</v>
      </c>
      <c r="U1320" s="137">
        <v>6.3987064379844796</v>
      </c>
      <c r="V1320" s="1">
        <v>580180</v>
      </c>
      <c r="W1320" s="1">
        <v>1124889</v>
      </c>
      <c r="X1320" s="1">
        <v>421909</v>
      </c>
      <c r="Y1320" s="1">
        <v>621011</v>
      </c>
      <c r="Z1320" s="1">
        <v>857835</v>
      </c>
      <c r="AA1320" s="1">
        <v>188154</v>
      </c>
      <c r="AB1320" s="1">
        <v>672912</v>
      </c>
      <c r="AC1320" s="1">
        <v>363292</v>
      </c>
      <c r="AD1320" s="1">
        <v>496300</v>
      </c>
      <c r="AE1320" s="1">
        <v>605806</v>
      </c>
      <c r="AH1320" s="136">
        <f t="shared" si="20"/>
        <v>38443</v>
      </c>
      <c r="AI1320" s="177">
        <f>HLOOKUP(附加题模型!$E$2,历史数据!$B$3:$K$5000,ROW(A1318),)</f>
        <v>6.30748251728002</v>
      </c>
      <c r="AJ1320" s="177">
        <f>HLOOKUP(附加题模型!$E$2,历史数据!$L$3:$U$5000,ROW(A1318),)</f>
        <v>6.3987064379844796</v>
      </c>
    </row>
    <row r="1321" spans="1:36" x14ac:dyDescent="0.2">
      <c r="A1321" s="148">
        <v>38446</v>
      </c>
      <c r="B1321" s="137">
        <v>7.8598362731422498</v>
      </c>
      <c r="C1321" s="137">
        <v>19.651068829030901</v>
      </c>
      <c r="D1321" s="137">
        <v>7.7478212776496003</v>
      </c>
      <c r="E1321" s="137">
        <v>4.4342951404509003</v>
      </c>
      <c r="F1321" s="137">
        <v>6.2934283917642597</v>
      </c>
      <c r="G1321" s="137">
        <v>17.566775301535301</v>
      </c>
      <c r="H1321" s="137">
        <v>2.73904608931573</v>
      </c>
      <c r="I1321" s="137">
        <v>8.2987353204593397</v>
      </c>
      <c r="J1321" s="137">
        <v>11.720834242508101</v>
      </c>
      <c r="K1321" s="137">
        <v>6.3596104719682804</v>
      </c>
      <c r="L1321" s="137">
        <v>7.7759234303684801</v>
      </c>
      <c r="M1321" s="137">
        <v>19.041733361464001</v>
      </c>
      <c r="N1321" s="137">
        <v>7.5926431690843703</v>
      </c>
      <c r="O1321" s="137">
        <v>4.39304588333043</v>
      </c>
      <c r="P1321" s="137">
        <v>6.09468854781381</v>
      </c>
      <c r="Q1321" s="137">
        <v>17.420689852042202</v>
      </c>
      <c r="R1321" s="137">
        <v>2.6883230135876701</v>
      </c>
      <c r="S1321" s="137">
        <v>8.3963675007000393</v>
      </c>
      <c r="T1321" s="137">
        <v>11.5978884287755</v>
      </c>
      <c r="U1321" s="137">
        <v>6.0989706985269603</v>
      </c>
      <c r="V1321" s="1">
        <v>533366</v>
      </c>
      <c r="W1321" s="1">
        <v>666974</v>
      </c>
      <c r="X1321" s="1">
        <v>206808</v>
      </c>
      <c r="Y1321" s="1">
        <v>276190</v>
      </c>
      <c r="Z1321" s="1">
        <v>859052</v>
      </c>
      <c r="AA1321" s="1">
        <v>80100</v>
      </c>
      <c r="AB1321" s="1">
        <v>374615</v>
      </c>
      <c r="AC1321" s="1">
        <v>946190</v>
      </c>
      <c r="AD1321" s="1">
        <v>192000</v>
      </c>
      <c r="AE1321" s="1">
        <v>323331</v>
      </c>
      <c r="AH1321" s="136">
        <f t="shared" si="20"/>
        <v>38446</v>
      </c>
      <c r="AI1321" s="177">
        <f>HLOOKUP(附加题模型!$E$2,历史数据!$B$3:$K$5000,ROW(A1319),)</f>
        <v>6.3596104719682804</v>
      </c>
      <c r="AJ1321" s="177">
        <f>HLOOKUP(附加题模型!$E$2,历史数据!$L$3:$U$5000,ROW(A1319),)</f>
        <v>6.0989706985269603</v>
      </c>
    </row>
    <row r="1322" spans="1:36" x14ac:dyDescent="0.2">
      <c r="A1322" s="148">
        <v>38447</v>
      </c>
      <c r="B1322" s="137">
        <v>7.7759234303684801</v>
      </c>
      <c r="C1322" s="137">
        <v>19.041733361464001</v>
      </c>
      <c r="D1322" s="137">
        <v>7.4818016629663502</v>
      </c>
      <c r="E1322" s="137">
        <v>4.3517966262099597</v>
      </c>
      <c r="F1322" s="137">
        <v>6.1344365166039001</v>
      </c>
      <c r="G1322" s="137">
        <v>17.493732576788702</v>
      </c>
      <c r="H1322" s="137">
        <v>2.66803378329644</v>
      </c>
      <c r="I1322" s="137">
        <v>8.2206295762667807</v>
      </c>
      <c r="J1322" s="137">
        <v>11.5773974598201</v>
      </c>
      <c r="K1322" s="137">
        <v>6.0598747325107603</v>
      </c>
      <c r="L1322" s="137">
        <v>7.7199815351859797</v>
      </c>
      <c r="M1322" s="137">
        <v>18.508564827343001</v>
      </c>
      <c r="N1322" s="137">
        <v>7.3266235544011202</v>
      </c>
      <c r="O1322" s="137">
        <v>4.2899227405292502</v>
      </c>
      <c r="P1322" s="137">
        <v>6.20068313125405</v>
      </c>
      <c r="Q1322" s="137">
        <v>17.146779634242801</v>
      </c>
      <c r="R1322" s="137">
        <v>2.6578891681508199</v>
      </c>
      <c r="S1322" s="137">
        <v>8.1034709599779404</v>
      </c>
      <c r="T1322" s="137">
        <v>11.5364155219092</v>
      </c>
      <c r="U1322" s="137">
        <v>6.1120026871990296</v>
      </c>
      <c r="V1322" s="1">
        <v>251840</v>
      </c>
      <c r="W1322" s="1">
        <v>1696679</v>
      </c>
      <c r="X1322" s="1">
        <v>453358</v>
      </c>
      <c r="Y1322" s="1">
        <v>304100</v>
      </c>
      <c r="Z1322" s="1">
        <v>565591</v>
      </c>
      <c r="AA1322" s="1">
        <v>40947</v>
      </c>
      <c r="AB1322" s="1">
        <v>438917</v>
      </c>
      <c r="AC1322" s="1">
        <v>228600</v>
      </c>
      <c r="AD1322" s="1">
        <v>177900</v>
      </c>
      <c r="AE1322" s="1">
        <v>195800</v>
      </c>
      <c r="AH1322" s="136">
        <f t="shared" si="20"/>
        <v>38447</v>
      </c>
      <c r="AI1322" s="177">
        <f>HLOOKUP(附加题模型!$E$2,历史数据!$B$3:$K$5000,ROW(A1320),)</f>
        <v>6.0598747325107603</v>
      </c>
      <c r="AJ1322" s="177">
        <f>HLOOKUP(附加题模型!$E$2,历史数据!$L$3:$U$5000,ROW(A1320),)</f>
        <v>6.1120026871990296</v>
      </c>
    </row>
    <row r="1323" spans="1:36" x14ac:dyDescent="0.2">
      <c r="A1323" s="148">
        <v>38448</v>
      </c>
      <c r="B1323" s="137">
        <v>7.7199815351859797</v>
      </c>
      <c r="C1323" s="137">
        <v>18.203897093559601</v>
      </c>
      <c r="D1323" s="137">
        <v>7.3266235544011202</v>
      </c>
      <c r="E1323" s="137">
        <v>4.39304588333043</v>
      </c>
      <c r="F1323" s="137">
        <v>6.20068313125405</v>
      </c>
      <c r="G1323" s="137">
        <v>17.073736909496301</v>
      </c>
      <c r="H1323" s="137">
        <v>2.6578891681508199</v>
      </c>
      <c r="I1323" s="137">
        <v>8.1229973960260793</v>
      </c>
      <c r="J1323" s="137">
        <v>11.474942615042901</v>
      </c>
      <c r="K1323" s="137">
        <v>6.0989706985269603</v>
      </c>
      <c r="L1323" s="137">
        <v>7.8598362731422498</v>
      </c>
      <c r="M1323" s="137">
        <v>18.584731760788902</v>
      </c>
      <c r="N1323" s="137">
        <v>7.29337110256572</v>
      </c>
      <c r="O1323" s="137">
        <v>4.4652320832912604</v>
      </c>
      <c r="P1323" s="137">
        <v>6.1609351624639599</v>
      </c>
      <c r="Q1323" s="137">
        <v>17.329386446109101</v>
      </c>
      <c r="R1323" s="137">
        <v>2.7187568590245101</v>
      </c>
      <c r="S1323" s="137">
        <v>8.2987353204593397</v>
      </c>
      <c r="T1323" s="137">
        <v>12.5199820317701</v>
      </c>
      <c r="U1323" s="137">
        <v>6.2032266079034901</v>
      </c>
      <c r="V1323" s="1">
        <v>497412</v>
      </c>
      <c r="W1323" s="1">
        <v>962536</v>
      </c>
      <c r="X1323" s="1">
        <v>888629</v>
      </c>
      <c r="Y1323" s="1">
        <v>292500</v>
      </c>
      <c r="Z1323" s="1">
        <v>665680</v>
      </c>
      <c r="AA1323" s="1">
        <v>69605</v>
      </c>
      <c r="AB1323" s="1">
        <v>393684</v>
      </c>
      <c r="AC1323" s="1">
        <v>235648</v>
      </c>
      <c r="AD1323" s="1">
        <v>1835324</v>
      </c>
      <c r="AE1323" s="1">
        <v>235131</v>
      </c>
      <c r="AH1323" s="136">
        <f t="shared" si="20"/>
        <v>38448</v>
      </c>
      <c r="AI1323" s="177">
        <f>HLOOKUP(附加题模型!$E$2,历史数据!$B$3:$K$5000,ROW(A1321),)</f>
        <v>6.0989706985269603</v>
      </c>
      <c r="AJ1323" s="177">
        <f>HLOOKUP(附加题模型!$E$2,历史数据!$L$3:$U$5000,ROW(A1321),)</f>
        <v>6.2032266079034901</v>
      </c>
    </row>
    <row r="1324" spans="1:36" x14ac:dyDescent="0.2">
      <c r="A1324" s="148">
        <v>38449</v>
      </c>
      <c r="B1324" s="137">
        <v>7.7479524827772304</v>
      </c>
      <c r="C1324" s="137">
        <v>18.508564827343001</v>
      </c>
      <c r="D1324" s="137">
        <v>7.29337110256572</v>
      </c>
      <c r="E1324" s="137">
        <v>4.4652320832912604</v>
      </c>
      <c r="F1324" s="137">
        <v>6.1609351624639599</v>
      </c>
      <c r="G1324" s="137">
        <v>17.749382113401499</v>
      </c>
      <c r="H1324" s="137">
        <v>2.7187568590245101</v>
      </c>
      <c r="I1324" s="137">
        <v>8.2987353204593397</v>
      </c>
      <c r="J1324" s="137">
        <v>12.397036218037501</v>
      </c>
      <c r="K1324" s="137">
        <v>6.1380666645431603</v>
      </c>
      <c r="L1324" s="137">
        <v>7.9157781683247501</v>
      </c>
      <c r="M1324" s="137">
        <v>18.889399494572299</v>
      </c>
      <c r="N1324" s="137">
        <v>7.4485492111309499</v>
      </c>
      <c r="O1324" s="137">
        <v>4.5271059689719699</v>
      </c>
      <c r="P1324" s="137">
        <v>6.3199270376243204</v>
      </c>
      <c r="Q1324" s="137">
        <v>17.639818026281802</v>
      </c>
      <c r="R1324" s="137">
        <v>2.73904608931573</v>
      </c>
      <c r="S1324" s="137">
        <v>8.4549468088444595</v>
      </c>
      <c r="T1324" s="137">
        <v>12.991274317745001</v>
      </c>
      <c r="U1324" s="137">
        <v>6.2944505286079497</v>
      </c>
      <c r="V1324" s="1">
        <v>749378</v>
      </c>
      <c r="W1324" s="1">
        <v>1312470</v>
      </c>
      <c r="X1324" s="1">
        <v>911458</v>
      </c>
      <c r="Y1324" s="1">
        <v>618242</v>
      </c>
      <c r="Z1324" s="1">
        <v>1082235</v>
      </c>
      <c r="AA1324" s="1">
        <v>169759</v>
      </c>
      <c r="AB1324" s="1">
        <v>654917</v>
      </c>
      <c r="AC1324" s="1">
        <v>410872</v>
      </c>
      <c r="AD1324" s="1">
        <v>2381764</v>
      </c>
      <c r="AE1324" s="1">
        <v>482689</v>
      </c>
      <c r="AH1324" s="136">
        <f t="shared" si="20"/>
        <v>38449</v>
      </c>
      <c r="AI1324" s="177">
        <f>HLOOKUP(附加题模型!$E$2,历史数据!$B$3:$K$5000,ROW(A1322),)</f>
        <v>6.1380666645431603</v>
      </c>
      <c r="AJ1324" s="177">
        <f>HLOOKUP(附加题模型!$E$2,历史数据!$L$3:$U$5000,ROW(A1322),)</f>
        <v>6.2944505286079497</v>
      </c>
    </row>
    <row r="1325" spans="1:36" x14ac:dyDescent="0.2">
      <c r="A1325" s="148">
        <v>38450</v>
      </c>
      <c r="B1325" s="137">
        <v>7.8598362731422498</v>
      </c>
      <c r="C1325" s="137">
        <v>19.041733361464001</v>
      </c>
      <c r="D1325" s="137">
        <v>7.4263809099073397</v>
      </c>
      <c r="E1325" s="137">
        <v>4.5167936546918499</v>
      </c>
      <c r="F1325" s="137">
        <v>6.3331763605543498</v>
      </c>
      <c r="G1325" s="137">
        <v>17.658078707468398</v>
      </c>
      <c r="H1325" s="137">
        <v>2.73904608931573</v>
      </c>
      <c r="I1325" s="137">
        <v>8.4939996809407408</v>
      </c>
      <c r="J1325" s="137">
        <v>13.0937291625222</v>
      </c>
      <c r="K1325" s="137">
        <v>6.2944505286079497</v>
      </c>
      <c r="L1325" s="137">
        <v>8.1115748014635294</v>
      </c>
      <c r="M1325" s="137">
        <v>19.8034026959226</v>
      </c>
      <c r="N1325" s="137">
        <v>7.5704748678607698</v>
      </c>
      <c r="O1325" s="137">
        <v>4.6508537403333898</v>
      </c>
      <c r="P1325" s="137">
        <v>6.3994229752044998</v>
      </c>
      <c r="Q1325" s="137">
        <v>18.023292331200899</v>
      </c>
      <c r="R1325" s="137">
        <v>2.8100583953350302</v>
      </c>
      <c r="S1325" s="137">
        <v>8.4744732448925895</v>
      </c>
      <c r="T1325" s="137">
        <v>13.1142201314776</v>
      </c>
      <c r="U1325" s="137">
        <v>6.2944505286079497</v>
      </c>
      <c r="V1325" s="1">
        <v>596475</v>
      </c>
      <c r="W1325" s="1">
        <v>2399097</v>
      </c>
      <c r="X1325" s="1">
        <v>562971</v>
      </c>
      <c r="Y1325" s="1">
        <v>434197</v>
      </c>
      <c r="Z1325" s="1">
        <v>683720</v>
      </c>
      <c r="AA1325" s="1">
        <v>89090</v>
      </c>
      <c r="AB1325" s="1">
        <v>602475</v>
      </c>
      <c r="AC1325" s="1">
        <v>375219</v>
      </c>
      <c r="AD1325" s="1">
        <v>2361200</v>
      </c>
      <c r="AE1325" s="1">
        <v>286691</v>
      </c>
      <c r="AH1325" s="136">
        <f t="shared" si="20"/>
        <v>38450</v>
      </c>
      <c r="AI1325" s="177">
        <f>HLOOKUP(附加题模型!$E$2,历史数据!$B$3:$K$5000,ROW(A1323),)</f>
        <v>6.2944505286079497</v>
      </c>
      <c r="AJ1325" s="177">
        <f>HLOOKUP(附加题模型!$E$2,历史数据!$L$3:$U$5000,ROW(A1323),)</f>
        <v>6.2944505286079497</v>
      </c>
    </row>
    <row r="1326" spans="1:36" x14ac:dyDescent="0.2">
      <c r="A1326" s="148">
        <v>38453</v>
      </c>
      <c r="B1326" s="137">
        <v>8.1115748014635294</v>
      </c>
      <c r="C1326" s="137">
        <v>19.651068829030901</v>
      </c>
      <c r="D1326" s="137">
        <v>7.55939071724897</v>
      </c>
      <c r="E1326" s="137">
        <v>4.7024153117339802</v>
      </c>
      <c r="F1326" s="137">
        <v>6.3994229752044998</v>
      </c>
      <c r="G1326" s="137">
        <v>18.2241598242538</v>
      </c>
      <c r="H1326" s="137">
        <v>2.7593353196069601</v>
      </c>
      <c r="I1326" s="137">
        <v>8.4354203727963206</v>
      </c>
      <c r="J1326" s="137">
        <v>13.1142201314776</v>
      </c>
      <c r="K1326" s="137">
        <v>6.2944505286079497</v>
      </c>
      <c r="L1326" s="137">
        <v>8.1115748014635294</v>
      </c>
      <c r="M1326" s="137">
        <v>19.727235762476699</v>
      </c>
      <c r="N1326" s="137">
        <v>7.7589054282614001</v>
      </c>
      <c r="O1326" s="137">
        <v>4.5992921689328004</v>
      </c>
      <c r="P1326" s="137">
        <v>6.4656695898546497</v>
      </c>
      <c r="Q1326" s="137">
        <v>18.114595737134099</v>
      </c>
      <c r="R1326" s="137">
        <v>2.7897691650438001</v>
      </c>
      <c r="S1326" s="137">
        <v>8.3768410646519005</v>
      </c>
      <c r="T1326" s="137">
        <v>12.724891721324401</v>
      </c>
      <c r="U1326" s="137">
        <v>6.38567444931242</v>
      </c>
      <c r="V1326" s="1">
        <v>643666</v>
      </c>
      <c r="W1326" s="1">
        <v>1665904</v>
      </c>
      <c r="X1326" s="1">
        <v>934986</v>
      </c>
      <c r="Y1326" s="1">
        <v>473093</v>
      </c>
      <c r="Z1326" s="1">
        <v>825530</v>
      </c>
      <c r="AA1326" s="1">
        <v>162791</v>
      </c>
      <c r="AB1326" s="1">
        <v>461650</v>
      </c>
      <c r="AC1326" s="1">
        <v>204650</v>
      </c>
      <c r="AD1326" s="1">
        <v>1179790</v>
      </c>
      <c r="AE1326" s="1">
        <v>354190</v>
      </c>
      <c r="AH1326" s="136">
        <f t="shared" si="20"/>
        <v>38453</v>
      </c>
      <c r="AI1326" s="177">
        <f>HLOOKUP(附加题模型!$E$2,历史数据!$B$3:$K$5000,ROW(A1324),)</f>
        <v>6.2944505286079497</v>
      </c>
      <c r="AJ1326" s="177">
        <f>HLOOKUP(附加题模型!$E$2,历史数据!$L$3:$U$5000,ROW(A1324),)</f>
        <v>6.38567444931242</v>
      </c>
    </row>
    <row r="1327" spans="1:36" x14ac:dyDescent="0.2">
      <c r="A1327" s="148">
        <v>38454</v>
      </c>
      <c r="B1327" s="137">
        <v>8.1115748014635294</v>
      </c>
      <c r="C1327" s="137">
        <v>19.651068829030901</v>
      </c>
      <c r="D1327" s="137">
        <v>7.7699895788731999</v>
      </c>
      <c r="E1327" s="137">
        <v>4.5992921689328004</v>
      </c>
      <c r="F1327" s="137">
        <v>6.4259216210645604</v>
      </c>
      <c r="G1327" s="137">
        <v>18.114595737134099</v>
      </c>
      <c r="H1327" s="137">
        <v>2.7897691650438001</v>
      </c>
      <c r="I1327" s="137">
        <v>8.4744732448925895</v>
      </c>
      <c r="J1327" s="137">
        <v>12.704400752369001</v>
      </c>
      <c r="K1327" s="137">
        <v>6.3726424606403498</v>
      </c>
      <c r="L1327" s="137">
        <v>7.8038943779597396</v>
      </c>
      <c r="M1327" s="137">
        <v>18.889399494572299</v>
      </c>
      <c r="N1327" s="137">
        <v>7.8143261813204097</v>
      </c>
      <c r="O1327" s="137">
        <v>4.5889798546526803</v>
      </c>
      <c r="P1327" s="137">
        <v>6.1741844853939902</v>
      </c>
      <c r="Q1327" s="137">
        <v>18.114595737134099</v>
      </c>
      <c r="R1327" s="137">
        <v>2.6984676287332801</v>
      </c>
      <c r="S1327" s="137">
        <v>8.1229973960260793</v>
      </c>
      <c r="T1327" s="137">
        <v>12.192126528483101</v>
      </c>
      <c r="U1327" s="137">
        <v>6.2162585965755603</v>
      </c>
      <c r="V1327" s="1">
        <v>423860</v>
      </c>
      <c r="W1327" s="1">
        <v>664600</v>
      </c>
      <c r="X1327" s="1">
        <v>552922</v>
      </c>
      <c r="Y1327" s="1">
        <v>317767</v>
      </c>
      <c r="Z1327" s="1">
        <v>522098</v>
      </c>
      <c r="AA1327" s="1">
        <v>0</v>
      </c>
      <c r="AB1327" s="1">
        <v>257600</v>
      </c>
      <c r="AC1327" s="1">
        <v>169500</v>
      </c>
      <c r="AD1327" s="1">
        <v>640800</v>
      </c>
      <c r="AE1327" s="1">
        <v>131680</v>
      </c>
      <c r="AH1327" s="136">
        <f t="shared" si="20"/>
        <v>38454</v>
      </c>
      <c r="AI1327" s="177">
        <f>HLOOKUP(附加题模型!$E$2,历史数据!$B$3:$K$5000,ROW(A1325),)</f>
        <v>6.3726424606403498</v>
      </c>
      <c r="AJ1327" s="177">
        <f>HLOOKUP(附加题模型!$E$2,历史数据!$L$3:$U$5000,ROW(A1325),)</f>
        <v>6.2162585965755603</v>
      </c>
    </row>
    <row r="1328" spans="1:36" x14ac:dyDescent="0.2">
      <c r="A1328" s="148">
        <v>38455</v>
      </c>
      <c r="B1328" s="137">
        <v>7.7759234303684801</v>
      </c>
      <c r="C1328" s="137">
        <v>19.2702341618016</v>
      </c>
      <c r="D1328" s="137">
        <v>7.8143261813204097</v>
      </c>
      <c r="E1328" s="137">
        <v>4.53741828325209</v>
      </c>
      <c r="F1328" s="137">
        <v>6.2139324541840804</v>
      </c>
      <c r="G1328" s="137">
        <v>18.114595737134099</v>
      </c>
      <c r="H1328" s="137">
        <v>2.7289014741701201</v>
      </c>
      <c r="I1328" s="137">
        <v>8.2401560123149196</v>
      </c>
      <c r="J1328" s="137">
        <v>12.233108466394</v>
      </c>
      <c r="K1328" s="137">
        <v>6.2292905852476199</v>
      </c>
      <c r="L1328" s="137">
        <v>7.9717200635072603</v>
      </c>
      <c r="M1328" s="137">
        <v>19.194067228355699</v>
      </c>
      <c r="N1328" s="137">
        <v>7.8475786331558197</v>
      </c>
      <c r="O1328" s="137">
        <v>4.7230399402942203</v>
      </c>
      <c r="P1328" s="137">
        <v>6.3199270376243204</v>
      </c>
      <c r="Q1328" s="137">
        <v>18.5711127667997</v>
      </c>
      <c r="R1328" s="137">
        <v>2.7694799347525798</v>
      </c>
      <c r="S1328" s="137">
        <v>8.4939996809407408</v>
      </c>
      <c r="T1328" s="137">
        <v>12.6019459075918</v>
      </c>
      <c r="U1328" s="137">
        <v>6.3596104719682804</v>
      </c>
      <c r="V1328" s="1">
        <v>454759</v>
      </c>
      <c r="W1328" s="1">
        <v>1043882</v>
      </c>
      <c r="X1328" s="1">
        <v>796376</v>
      </c>
      <c r="Y1328" s="1">
        <v>515510</v>
      </c>
      <c r="Z1328" s="1">
        <v>640858</v>
      </c>
      <c r="AA1328" s="1">
        <v>232083</v>
      </c>
      <c r="AB1328" s="1">
        <v>419664</v>
      </c>
      <c r="AC1328" s="1">
        <v>403042</v>
      </c>
      <c r="AD1328" s="1">
        <v>424182</v>
      </c>
      <c r="AE1328" s="1">
        <v>259940</v>
      </c>
      <c r="AH1328" s="136">
        <f t="shared" si="20"/>
        <v>38455</v>
      </c>
      <c r="AI1328" s="177">
        <f>HLOOKUP(附加题模型!$E$2,历史数据!$B$3:$K$5000,ROW(A1326),)</f>
        <v>6.2292905852476199</v>
      </c>
      <c r="AJ1328" s="177">
        <f>HLOOKUP(附加题模型!$E$2,历史数据!$L$3:$U$5000,ROW(A1326),)</f>
        <v>6.3596104719682804</v>
      </c>
    </row>
    <row r="1329" spans="1:36" x14ac:dyDescent="0.2">
      <c r="A1329" s="148">
        <v>38456</v>
      </c>
      <c r="B1329" s="137">
        <v>7.99969101109851</v>
      </c>
      <c r="C1329" s="137">
        <v>19.2702341618016</v>
      </c>
      <c r="D1329" s="137">
        <v>7.9362518380502296</v>
      </c>
      <c r="E1329" s="137">
        <v>4.7539768831345803</v>
      </c>
      <c r="F1329" s="137">
        <v>6.2669297459041999</v>
      </c>
      <c r="G1329" s="137">
        <v>18.4980700420532</v>
      </c>
      <c r="H1329" s="137">
        <v>2.7796245498981902</v>
      </c>
      <c r="I1329" s="137">
        <v>8.5135261169888796</v>
      </c>
      <c r="J1329" s="137">
        <v>12.6019459075918</v>
      </c>
      <c r="K1329" s="137">
        <v>6.38567444931242</v>
      </c>
      <c r="L1329" s="137">
        <v>7.8038943779597396</v>
      </c>
      <c r="M1329" s="137">
        <v>19.041733361464001</v>
      </c>
      <c r="N1329" s="137">
        <v>7.7478212776496003</v>
      </c>
      <c r="O1329" s="137">
        <v>4.6405414260532698</v>
      </c>
      <c r="P1329" s="137">
        <v>6.3596750064144096</v>
      </c>
      <c r="Q1329" s="137">
        <v>18.260681186627099</v>
      </c>
      <c r="R1329" s="137">
        <v>2.6883230135876701</v>
      </c>
      <c r="S1329" s="137">
        <v>8.2401560123149196</v>
      </c>
      <c r="T1329" s="137">
        <v>13.0527472246113</v>
      </c>
      <c r="U1329" s="137">
        <v>6.2032266079034901</v>
      </c>
      <c r="V1329" s="1">
        <v>437932</v>
      </c>
      <c r="W1329" s="1">
        <v>926029</v>
      </c>
      <c r="X1329" s="1">
        <v>357100</v>
      </c>
      <c r="Y1329" s="1">
        <v>326350</v>
      </c>
      <c r="Z1329" s="1">
        <v>887706</v>
      </c>
      <c r="AA1329" s="1">
        <v>121582</v>
      </c>
      <c r="AB1329" s="1">
        <v>458025</v>
      </c>
      <c r="AC1329" s="1">
        <v>173000</v>
      </c>
      <c r="AD1329" s="1">
        <v>1233871</v>
      </c>
      <c r="AE1329" s="1">
        <v>174100</v>
      </c>
      <c r="AH1329" s="136">
        <f t="shared" si="20"/>
        <v>38456</v>
      </c>
      <c r="AI1329" s="177">
        <f>HLOOKUP(附加题模型!$E$2,历史数据!$B$3:$K$5000,ROW(A1327),)</f>
        <v>6.38567444931242</v>
      </c>
      <c r="AJ1329" s="177">
        <f>HLOOKUP(附加题模型!$E$2,历史数据!$L$3:$U$5000,ROW(A1327),)</f>
        <v>6.2032266079034901</v>
      </c>
    </row>
    <row r="1330" spans="1:36" x14ac:dyDescent="0.2">
      <c r="A1330" s="148">
        <v>38457</v>
      </c>
      <c r="B1330" s="137">
        <v>7.7759234303684801</v>
      </c>
      <c r="C1330" s="137">
        <v>18.889399494572299</v>
      </c>
      <c r="D1330" s="137">
        <v>7.7034846752023904</v>
      </c>
      <c r="E1330" s="137">
        <v>4.6611660546135099</v>
      </c>
      <c r="F1330" s="137">
        <v>6.3331763605543498</v>
      </c>
      <c r="G1330" s="137">
        <v>18.187638461880599</v>
      </c>
      <c r="H1330" s="137">
        <v>2.6883230135876701</v>
      </c>
      <c r="I1330" s="137">
        <v>8.2987353204593397</v>
      </c>
      <c r="J1330" s="137">
        <v>13.0117652867005</v>
      </c>
      <c r="K1330" s="137">
        <v>6.1380666645431603</v>
      </c>
      <c r="L1330" s="137">
        <v>7.4402720592734397</v>
      </c>
      <c r="M1330" s="137">
        <v>18.4323978938972</v>
      </c>
      <c r="N1330" s="137">
        <v>7.5483065666371596</v>
      </c>
      <c r="O1330" s="137">
        <v>4.5271059689719699</v>
      </c>
      <c r="P1330" s="137">
        <v>6.1609351624639599</v>
      </c>
      <c r="Q1330" s="137">
        <v>17.712860751028298</v>
      </c>
      <c r="R1330" s="137">
        <v>2.5462984015490702</v>
      </c>
      <c r="S1330" s="137">
        <v>8.0448916518335203</v>
      </c>
      <c r="T1330" s="137">
        <v>13.5240395105863</v>
      </c>
      <c r="U1330" s="137">
        <v>5.9556188231342304</v>
      </c>
      <c r="V1330" s="1">
        <v>672552</v>
      </c>
      <c r="W1330" s="1">
        <v>658740</v>
      </c>
      <c r="X1330" s="1">
        <v>800093</v>
      </c>
      <c r="Y1330" s="1">
        <v>349060</v>
      </c>
      <c r="Z1330" s="1">
        <v>486790</v>
      </c>
      <c r="AA1330" s="1">
        <v>129445</v>
      </c>
      <c r="AB1330" s="1">
        <v>503673</v>
      </c>
      <c r="AC1330" s="1">
        <v>220190</v>
      </c>
      <c r="AD1330" s="1">
        <v>2443593</v>
      </c>
      <c r="AE1330" s="1">
        <v>176998</v>
      </c>
      <c r="AH1330" s="136">
        <f t="shared" si="20"/>
        <v>38457</v>
      </c>
      <c r="AI1330" s="177">
        <f>HLOOKUP(附加题模型!$E$2,历史数据!$B$3:$K$5000,ROW(A1328),)</f>
        <v>6.1380666645431603</v>
      </c>
      <c r="AJ1330" s="177">
        <f>HLOOKUP(附加题模型!$E$2,历史数据!$L$3:$U$5000,ROW(A1328),)</f>
        <v>5.9556188231342304</v>
      </c>
    </row>
    <row r="1331" spans="1:36" x14ac:dyDescent="0.2">
      <c r="A1331" s="148">
        <v>38460</v>
      </c>
      <c r="B1331" s="137">
        <v>7.41230111168219</v>
      </c>
      <c r="C1331" s="137">
        <v>18.4323978938972</v>
      </c>
      <c r="D1331" s="137">
        <v>7.4818016629663502</v>
      </c>
      <c r="E1331" s="137">
        <v>4.5271059689719699</v>
      </c>
      <c r="F1331" s="137">
        <v>6.1211871936738698</v>
      </c>
      <c r="G1331" s="137">
        <v>17.712860751028298</v>
      </c>
      <c r="H1331" s="137">
        <v>2.5462984015490702</v>
      </c>
      <c r="I1331" s="137">
        <v>8.0448916518335203</v>
      </c>
      <c r="J1331" s="137">
        <v>12.8683285040124</v>
      </c>
      <c r="K1331" s="137">
        <v>6.0989706985269603</v>
      </c>
      <c r="L1331" s="137">
        <v>7.3004173213171697</v>
      </c>
      <c r="M1331" s="137">
        <v>17.594561625992799</v>
      </c>
      <c r="N1331" s="137">
        <v>7.3044552531775198</v>
      </c>
      <c r="O1331" s="137">
        <v>4.5064813404117299</v>
      </c>
      <c r="P1331" s="137">
        <v>5.5514663076825803</v>
      </c>
      <c r="Q1331" s="137">
        <v>17.530253939162002</v>
      </c>
      <c r="R1331" s="137">
        <v>2.5767322469859102</v>
      </c>
      <c r="S1331" s="137">
        <v>7.8496272913521299</v>
      </c>
      <c r="T1331" s="137">
        <v>13.6469853243189</v>
      </c>
      <c r="U1331" s="137">
        <v>5.7601389930532401</v>
      </c>
      <c r="V1331" s="1">
        <v>408890</v>
      </c>
      <c r="W1331" s="1">
        <v>1176500</v>
      </c>
      <c r="X1331" s="1">
        <v>395988</v>
      </c>
      <c r="Y1331" s="1">
        <v>305263</v>
      </c>
      <c r="Z1331" s="1">
        <v>417000</v>
      </c>
      <c r="AA1331" s="1">
        <v>70699</v>
      </c>
      <c r="AB1331" s="1">
        <v>448173</v>
      </c>
      <c r="AC1331" s="1">
        <v>181245</v>
      </c>
      <c r="AD1331" s="1">
        <v>2446151</v>
      </c>
      <c r="AE1331" s="1">
        <v>196938</v>
      </c>
      <c r="AH1331" s="136">
        <f t="shared" si="20"/>
        <v>38460</v>
      </c>
      <c r="AI1331" s="177">
        <f>HLOOKUP(附加题模型!$E$2,历史数据!$B$3:$K$5000,ROW(A1329),)</f>
        <v>6.0989706985269603</v>
      </c>
      <c r="AJ1331" s="177">
        <f>HLOOKUP(附加题模型!$E$2,历史数据!$L$3:$U$5000,ROW(A1329),)</f>
        <v>5.7601389930532401</v>
      </c>
    </row>
    <row r="1332" spans="1:36" x14ac:dyDescent="0.2">
      <c r="A1332" s="148">
        <v>38461</v>
      </c>
      <c r="B1332" s="137">
        <v>7.3004173213171697</v>
      </c>
      <c r="C1332" s="137">
        <v>17.518394692546899</v>
      </c>
      <c r="D1332" s="137">
        <v>7.29337110256572</v>
      </c>
      <c r="E1332" s="137">
        <v>4.5064813404117299</v>
      </c>
      <c r="F1332" s="137">
        <v>5.4587210471723697</v>
      </c>
      <c r="G1332" s="137">
        <v>17.402429170855601</v>
      </c>
      <c r="H1332" s="137">
        <v>2.5970214772771398</v>
      </c>
      <c r="I1332" s="137">
        <v>7.8105744192558504</v>
      </c>
      <c r="J1332" s="137">
        <v>12.909310441923299</v>
      </c>
      <c r="K1332" s="137">
        <v>5.8252989364135699</v>
      </c>
      <c r="L1332" s="137">
        <v>7.41230111168219</v>
      </c>
      <c r="M1332" s="137">
        <v>17.442227759101101</v>
      </c>
      <c r="N1332" s="137">
        <v>7.5150541148017602</v>
      </c>
      <c r="O1332" s="137">
        <v>4.5889798546526803</v>
      </c>
      <c r="P1332" s="137">
        <v>5.4587210471723697</v>
      </c>
      <c r="Q1332" s="137">
        <v>17.621557345095098</v>
      </c>
      <c r="R1332" s="137">
        <v>2.5868768621315299</v>
      </c>
      <c r="S1332" s="137">
        <v>7.9277330355446898</v>
      </c>
      <c r="T1332" s="137">
        <v>13.708458231185199</v>
      </c>
      <c r="U1332" s="137">
        <v>5.6167871176605102</v>
      </c>
      <c r="V1332" s="1">
        <v>320877</v>
      </c>
      <c r="W1332" s="1">
        <v>642524</v>
      </c>
      <c r="X1332" s="1">
        <v>431428</v>
      </c>
      <c r="Y1332" s="1">
        <v>255460</v>
      </c>
      <c r="Z1332" s="1">
        <v>542956</v>
      </c>
      <c r="AA1332" s="1">
        <v>78319</v>
      </c>
      <c r="AB1332" s="1">
        <v>360800</v>
      </c>
      <c r="AC1332" s="1">
        <v>88696</v>
      </c>
      <c r="AD1332" s="1">
        <v>1928185</v>
      </c>
      <c r="AE1332" s="1">
        <v>169915</v>
      </c>
      <c r="AH1332" s="136">
        <f t="shared" si="20"/>
        <v>38461</v>
      </c>
      <c r="AI1332" s="177">
        <f>HLOOKUP(附加题模型!$E$2,历史数据!$B$3:$K$5000,ROW(A1330),)</f>
        <v>5.8252989364135699</v>
      </c>
      <c r="AJ1332" s="177">
        <f>HLOOKUP(附加题模型!$E$2,历史数据!$L$3:$U$5000,ROW(A1330),)</f>
        <v>5.6167871176605102</v>
      </c>
    </row>
    <row r="1333" spans="1:36" x14ac:dyDescent="0.2">
      <c r="A1333" s="148">
        <v>38462</v>
      </c>
      <c r="B1333" s="137">
        <v>7.41230111168219</v>
      </c>
      <c r="C1333" s="137">
        <v>17.518394692546899</v>
      </c>
      <c r="D1333" s="137">
        <v>7.52613826541356</v>
      </c>
      <c r="E1333" s="137">
        <v>4.5167936546918499</v>
      </c>
      <c r="F1333" s="137">
        <v>5.4984690159624598</v>
      </c>
      <c r="G1333" s="137">
        <v>17.621557345095098</v>
      </c>
      <c r="H1333" s="137">
        <v>2.5564430166946899</v>
      </c>
      <c r="I1333" s="137">
        <v>7.9667859076409702</v>
      </c>
      <c r="J1333" s="137">
        <v>13.5240395105863</v>
      </c>
      <c r="K1333" s="137">
        <v>5.6167871176605102</v>
      </c>
      <c r="L1333" s="137">
        <v>7.1325916357696499</v>
      </c>
      <c r="M1333" s="137">
        <v>17.8992293597762</v>
      </c>
      <c r="N1333" s="137">
        <v>7.3820443074601396</v>
      </c>
      <c r="O1333" s="137">
        <v>4.55804291181233</v>
      </c>
      <c r="P1333" s="137">
        <v>5.8694500580033004</v>
      </c>
      <c r="Q1333" s="137">
        <v>16.8911300976301</v>
      </c>
      <c r="R1333" s="137">
        <v>2.4245630198017101</v>
      </c>
      <c r="S1333" s="137">
        <v>7.7519951111114302</v>
      </c>
      <c r="T1333" s="137">
        <v>13.5650214484972</v>
      </c>
      <c r="U1333" s="137">
        <v>5.4734352422677901</v>
      </c>
      <c r="V1333" s="1">
        <v>380645</v>
      </c>
      <c r="W1333" s="1">
        <v>803546</v>
      </c>
      <c r="X1333" s="1">
        <v>267100</v>
      </c>
      <c r="Y1333" s="1">
        <v>265060</v>
      </c>
      <c r="Z1333" s="1">
        <v>1541352</v>
      </c>
      <c r="AA1333" s="1">
        <v>102618</v>
      </c>
      <c r="AB1333" s="1">
        <v>453047</v>
      </c>
      <c r="AC1333" s="1">
        <v>132900</v>
      </c>
      <c r="AD1333" s="1">
        <v>735072</v>
      </c>
      <c r="AE1333" s="1">
        <v>182300</v>
      </c>
      <c r="AH1333" s="136">
        <f t="shared" si="20"/>
        <v>38462</v>
      </c>
      <c r="AI1333" s="177">
        <f>HLOOKUP(附加题模型!$E$2,历史数据!$B$3:$K$5000,ROW(A1331),)</f>
        <v>5.6167871176605102</v>
      </c>
      <c r="AJ1333" s="177">
        <f>HLOOKUP(附加题模型!$E$2,历史数据!$L$3:$U$5000,ROW(A1331),)</f>
        <v>5.4734352422677901</v>
      </c>
    </row>
    <row r="1334" spans="1:36" x14ac:dyDescent="0.2">
      <c r="A1334" s="148">
        <v>38463</v>
      </c>
      <c r="B1334" s="137">
        <v>7.1046206881784002</v>
      </c>
      <c r="C1334" s="137">
        <v>17.823062426330299</v>
      </c>
      <c r="D1334" s="137">
        <v>7.5654491349746698</v>
      </c>
      <c r="E1334" s="137">
        <v>4.4549197690111404</v>
      </c>
      <c r="F1334" s="137">
        <v>5.7634554745630604</v>
      </c>
      <c r="G1334" s="137">
        <v>16.489395111524299</v>
      </c>
      <c r="H1334" s="137">
        <v>2.43470763494732</v>
      </c>
      <c r="I1334" s="137">
        <v>7.7519951111114302</v>
      </c>
      <c r="J1334" s="137">
        <v>13.5240395105863</v>
      </c>
      <c r="K1334" s="137">
        <v>5.4604032535957199</v>
      </c>
      <c r="L1334" s="137">
        <v>6.7969402646746104</v>
      </c>
      <c r="M1334" s="137">
        <v>16.985226158425899</v>
      </c>
      <c r="N1334" s="137">
        <v>7.1871766782259403</v>
      </c>
      <c r="O1334" s="137">
        <v>4.5271059689719699</v>
      </c>
      <c r="P1334" s="137">
        <v>5.7634554745630604</v>
      </c>
      <c r="Q1334" s="137">
        <v>16.6537412422039</v>
      </c>
      <c r="R1334" s="137">
        <v>2.3332614834911798</v>
      </c>
      <c r="S1334" s="137">
        <v>7.4981514424856099</v>
      </c>
      <c r="T1334" s="137">
        <v>14.3231872998482</v>
      </c>
      <c r="U1334" s="137">
        <v>5.23885944617059</v>
      </c>
      <c r="V1334" s="1">
        <v>743691</v>
      </c>
      <c r="W1334" s="1">
        <v>719100</v>
      </c>
      <c r="X1334" s="1">
        <v>409289</v>
      </c>
      <c r="Y1334" s="1">
        <v>411644</v>
      </c>
      <c r="Z1334" s="1">
        <v>641211</v>
      </c>
      <c r="AA1334" s="1">
        <v>62940</v>
      </c>
      <c r="AB1334" s="1">
        <v>657582</v>
      </c>
      <c r="AC1334" s="1">
        <v>191457</v>
      </c>
      <c r="AD1334" s="1">
        <v>4844189</v>
      </c>
      <c r="AE1334" s="1">
        <v>263984</v>
      </c>
      <c r="AH1334" s="136">
        <f t="shared" si="20"/>
        <v>38463</v>
      </c>
      <c r="AI1334" s="177">
        <f>HLOOKUP(附加题模型!$E$2,历史数据!$B$3:$K$5000,ROW(A1332),)</f>
        <v>5.4604032535957199</v>
      </c>
      <c r="AJ1334" s="177">
        <f>HLOOKUP(附加题模型!$E$2,历史数据!$L$3:$U$5000,ROW(A1332),)</f>
        <v>5.23885944617059</v>
      </c>
    </row>
    <row r="1335" spans="1:36" x14ac:dyDescent="0.2">
      <c r="A1335" s="148">
        <v>38464</v>
      </c>
      <c r="B1335" s="137">
        <v>6.8528821598571197</v>
      </c>
      <c r="C1335" s="137">
        <v>16.147389890521499</v>
      </c>
      <c r="D1335" s="137">
        <v>7.1871766782259403</v>
      </c>
      <c r="E1335" s="137">
        <v>4.4652320832912604</v>
      </c>
      <c r="F1335" s="137">
        <v>5.6972088599129096</v>
      </c>
      <c r="G1335" s="137">
        <v>16.5259164738975</v>
      </c>
      <c r="H1335" s="137">
        <v>2.3332614834911798</v>
      </c>
      <c r="I1335" s="137">
        <v>7.4395721343411996</v>
      </c>
      <c r="J1335" s="137">
        <v>14.3231872998482</v>
      </c>
      <c r="K1335" s="137">
        <v>5.23885944617059</v>
      </c>
      <c r="L1335" s="137">
        <v>6.3773760508058102</v>
      </c>
      <c r="M1335" s="137">
        <v>16.299723757413201</v>
      </c>
      <c r="N1335" s="137">
        <v>6.9579206438327699</v>
      </c>
      <c r="O1335" s="137">
        <v>4.24867348340877</v>
      </c>
      <c r="P1335" s="137">
        <v>5.6707102140528498</v>
      </c>
      <c r="Q1335" s="137">
        <v>16.562437836270799</v>
      </c>
      <c r="R1335" s="137">
        <v>2.26224917747188</v>
      </c>
      <c r="S1335" s="137">
        <v>7.4981514424856099</v>
      </c>
      <c r="T1335" s="137">
        <v>14.6715337720906</v>
      </c>
      <c r="U1335" s="137">
        <v>5.2127954688264602</v>
      </c>
      <c r="V1335" s="1">
        <v>1010555</v>
      </c>
      <c r="W1335" s="1">
        <v>1430220</v>
      </c>
      <c r="X1335" s="1">
        <v>1228535</v>
      </c>
      <c r="Y1335" s="1">
        <v>620421</v>
      </c>
      <c r="Z1335" s="1">
        <v>427100</v>
      </c>
      <c r="AA1335" s="1">
        <v>78058</v>
      </c>
      <c r="AB1335" s="1">
        <v>495919</v>
      </c>
      <c r="AC1335" s="1">
        <v>122860</v>
      </c>
      <c r="AD1335" s="1">
        <v>5329983</v>
      </c>
      <c r="AE1335" s="1">
        <v>211440</v>
      </c>
      <c r="AH1335" s="136">
        <f t="shared" si="20"/>
        <v>38464</v>
      </c>
      <c r="AI1335" s="177">
        <f>HLOOKUP(附加题模型!$E$2,历史数据!$B$3:$K$5000,ROW(A1333),)</f>
        <v>5.23885944617059</v>
      </c>
      <c r="AJ1335" s="177">
        <f>HLOOKUP(附加题模型!$E$2,历史数据!$L$3:$U$5000,ROW(A1333),)</f>
        <v>5.2127954688264602</v>
      </c>
    </row>
    <row r="1336" spans="1:36" x14ac:dyDescent="0.2">
      <c r="A1336" s="148">
        <v>38467</v>
      </c>
      <c r="B1336" s="137">
        <v>6.6570855267183404</v>
      </c>
      <c r="C1336" s="137">
        <v>16.452057624304899</v>
      </c>
      <c r="D1336" s="137">
        <v>6.8776810317951602</v>
      </c>
      <c r="E1336" s="137">
        <v>4.2280488548485398</v>
      </c>
      <c r="F1336" s="137">
        <v>5.64421156819279</v>
      </c>
      <c r="G1336" s="137">
        <v>18.2241598242538</v>
      </c>
      <c r="H1336" s="137">
        <v>2.2419599471806602</v>
      </c>
      <c r="I1336" s="137">
        <v>7.4590985703893304</v>
      </c>
      <c r="J1336" s="137">
        <v>14.548587958358</v>
      </c>
      <c r="K1336" s="137">
        <v>5.2127954688264602</v>
      </c>
      <c r="L1336" s="137">
        <v>6.3494051032145498</v>
      </c>
      <c r="M1336" s="137">
        <v>17.137560025317601</v>
      </c>
      <c r="N1336" s="137">
        <v>6.5452597819250604</v>
      </c>
      <c r="O1336" s="137">
        <v>4.2074242262882997</v>
      </c>
      <c r="P1336" s="137">
        <v>5.4057237554522501</v>
      </c>
      <c r="Q1336" s="137">
        <v>18.2241598242538</v>
      </c>
      <c r="R1336" s="137">
        <v>2.3434060986367999</v>
      </c>
      <c r="S1336" s="137">
        <v>7.1076227215228203</v>
      </c>
      <c r="T1336" s="137">
        <v>14.773988616867801</v>
      </c>
      <c r="U1336" s="137">
        <v>5.2518914348426602</v>
      </c>
      <c r="V1336" s="1">
        <v>684360</v>
      </c>
      <c r="W1336" s="1">
        <v>1925746</v>
      </c>
      <c r="X1336" s="1">
        <v>841066</v>
      </c>
      <c r="Y1336" s="1">
        <v>371600</v>
      </c>
      <c r="Z1336" s="1">
        <v>467161</v>
      </c>
      <c r="AA1336" s="1">
        <v>292813</v>
      </c>
      <c r="AB1336" s="1">
        <v>1036257</v>
      </c>
      <c r="AC1336" s="1">
        <v>251402</v>
      </c>
      <c r="AD1336" s="1">
        <v>2385141</v>
      </c>
      <c r="AE1336" s="1">
        <v>191420</v>
      </c>
      <c r="AH1336" s="136">
        <f t="shared" si="20"/>
        <v>38467</v>
      </c>
      <c r="AI1336" s="177">
        <f>HLOOKUP(附加题模型!$E$2,历史数据!$B$3:$K$5000,ROW(A1334),)</f>
        <v>5.2127954688264602</v>
      </c>
      <c r="AJ1336" s="177">
        <f>HLOOKUP(附加题模型!$E$2,历史数据!$L$3:$U$5000,ROW(A1334),)</f>
        <v>5.2518914348426602</v>
      </c>
    </row>
    <row r="1337" spans="1:36" x14ac:dyDescent="0.2">
      <c r="A1337" s="148">
        <v>38468</v>
      </c>
      <c r="B1337" s="137">
        <v>6.2654922604407899</v>
      </c>
      <c r="C1337" s="137">
        <v>17.137560025317601</v>
      </c>
      <c r="D1337" s="137">
        <v>6.4191689630088096</v>
      </c>
      <c r="E1337" s="137">
        <v>4.2074242262882997</v>
      </c>
      <c r="F1337" s="137">
        <v>5.36597578666216</v>
      </c>
      <c r="G1337" s="137">
        <v>19.319800695451502</v>
      </c>
      <c r="H1337" s="137">
        <v>2.1100799502876799</v>
      </c>
      <c r="I1337" s="137">
        <v>7.1076227215228203</v>
      </c>
      <c r="J1337" s="137">
        <v>14.712515710001499</v>
      </c>
      <c r="K1337" s="137">
        <v>5.2518914348426602</v>
      </c>
      <c r="L1337" s="137">
        <v>6.5172307887620704</v>
      </c>
      <c r="M1337" s="137">
        <v>17.670728559438601</v>
      </c>
      <c r="N1337" s="137">
        <v>6.6025737905233504</v>
      </c>
      <c r="O1337" s="137">
        <v>4.2074242262882997</v>
      </c>
      <c r="P1337" s="137">
        <v>5.4322224013123099</v>
      </c>
      <c r="Q1337" s="137">
        <v>20.0502279429165</v>
      </c>
      <c r="R1337" s="137">
        <v>2.5361537864034598</v>
      </c>
      <c r="S1337" s="137">
        <v>7.2247813378116597</v>
      </c>
      <c r="T1337" s="137">
        <v>14.6305518341798</v>
      </c>
      <c r="U1337" s="137">
        <v>5.3300833668750602</v>
      </c>
      <c r="V1337" s="1">
        <v>578542</v>
      </c>
      <c r="W1337" s="1">
        <v>1144498</v>
      </c>
      <c r="X1337" s="1">
        <v>337309</v>
      </c>
      <c r="Y1337" s="1">
        <v>0</v>
      </c>
      <c r="Z1337" s="1">
        <v>543800</v>
      </c>
      <c r="AA1337" s="1">
        <v>1641171</v>
      </c>
      <c r="AB1337" s="1">
        <v>2881023</v>
      </c>
      <c r="AC1337" s="1">
        <v>170404</v>
      </c>
      <c r="AD1337" s="1">
        <v>3748638</v>
      </c>
      <c r="AE1337" s="1">
        <v>112400</v>
      </c>
      <c r="AH1337" s="136">
        <f t="shared" si="20"/>
        <v>38468</v>
      </c>
      <c r="AI1337" s="177">
        <f>HLOOKUP(附加题模型!$E$2,历史数据!$B$3:$K$5000,ROW(A1335),)</f>
        <v>5.2518914348426602</v>
      </c>
      <c r="AJ1337" s="177">
        <f>HLOOKUP(附加题模型!$E$2,历史数据!$L$3:$U$5000,ROW(A1335),)</f>
        <v>5.3300833668750602</v>
      </c>
    </row>
    <row r="1338" spans="1:36" x14ac:dyDescent="0.2">
      <c r="A1338" s="148">
        <v>38469</v>
      </c>
      <c r="B1338" s="137">
        <v>6.5452017363533299</v>
      </c>
      <c r="C1338" s="137">
        <v>17.670728559438601</v>
      </c>
      <c r="D1338" s="137">
        <v>6.74012741115925</v>
      </c>
      <c r="E1338" s="137">
        <v>4.40335819761055</v>
      </c>
      <c r="F1338" s="137">
        <v>5.4984690159624598</v>
      </c>
      <c r="G1338" s="137">
        <v>19.812839087490399</v>
      </c>
      <c r="H1338" s="137">
        <v>2.5260091712578401</v>
      </c>
      <c r="I1338" s="137">
        <v>7.9472594715928304</v>
      </c>
      <c r="J1338" s="137">
        <v>14.8559524926895</v>
      </c>
      <c r="K1338" s="137">
        <v>5.27795541218679</v>
      </c>
      <c r="L1338" s="137">
        <v>6.2934632080320503</v>
      </c>
      <c r="M1338" s="137">
        <v>17.518394692546899</v>
      </c>
      <c r="N1338" s="137">
        <v>6.6254993939626701</v>
      </c>
      <c r="O1338" s="137">
        <v>4.6302291117731604</v>
      </c>
      <c r="P1338" s="137">
        <v>5.4587210471723697</v>
      </c>
      <c r="Q1338" s="137">
        <v>19.228497289518302</v>
      </c>
      <c r="R1338" s="137">
        <v>2.3941291743648598</v>
      </c>
      <c r="S1338" s="137">
        <v>7.9472594715928304</v>
      </c>
      <c r="T1338" s="137">
        <v>15.1428260580656</v>
      </c>
      <c r="U1338" s="137">
        <v>5.1997634801543997</v>
      </c>
      <c r="V1338" s="1">
        <v>444008</v>
      </c>
      <c r="W1338" s="1">
        <v>1100700</v>
      </c>
      <c r="X1338" s="1">
        <v>411200</v>
      </c>
      <c r="Y1338" s="1">
        <v>1523307</v>
      </c>
      <c r="Z1338" s="1">
        <v>549501</v>
      </c>
      <c r="AA1338" s="1">
        <v>752768</v>
      </c>
      <c r="AB1338" s="1">
        <v>1339785</v>
      </c>
      <c r="AC1338" s="1">
        <v>606048</v>
      </c>
      <c r="AD1338" s="1">
        <v>6064369</v>
      </c>
      <c r="AE1338" s="1">
        <v>167290</v>
      </c>
      <c r="AH1338" s="136">
        <f t="shared" si="20"/>
        <v>38469</v>
      </c>
      <c r="AI1338" s="177">
        <f>HLOOKUP(附加题模型!$E$2,历史数据!$B$3:$K$5000,ROW(A1336),)</f>
        <v>5.27795541218679</v>
      </c>
      <c r="AJ1338" s="177">
        <f>HLOOKUP(附加题模型!$E$2,历史数据!$L$3:$U$5000,ROW(A1336),)</f>
        <v>5.1997634801543997</v>
      </c>
    </row>
    <row r="1339" spans="1:36" x14ac:dyDescent="0.2">
      <c r="A1339" s="148">
        <v>38470</v>
      </c>
      <c r="B1339" s="137">
        <v>6.2375213128495401</v>
      </c>
      <c r="C1339" s="137">
        <v>17.3660608256552</v>
      </c>
      <c r="D1339" s="137">
        <v>6.5911109888036901</v>
      </c>
      <c r="E1339" s="137">
        <v>4.5786675403725603</v>
      </c>
      <c r="F1339" s="137">
        <v>5.4189730783822796</v>
      </c>
      <c r="G1339" s="137">
        <v>19.173715245958402</v>
      </c>
      <c r="H1339" s="137">
        <v>2.3941291743648598</v>
      </c>
      <c r="I1339" s="137">
        <v>8.5721054251332909</v>
      </c>
      <c r="J1339" s="137">
        <v>14.978898306422099</v>
      </c>
      <c r="K1339" s="137">
        <v>5.1736995028102601</v>
      </c>
      <c r="L1339" s="137">
        <v>6.4892598411708198</v>
      </c>
      <c r="M1339" s="137">
        <v>17.594561625992799</v>
      </c>
      <c r="N1339" s="137">
        <v>6.7630530145985697</v>
      </c>
      <c r="O1339" s="137">
        <v>4.8158507688152898</v>
      </c>
      <c r="P1339" s="137">
        <v>5.5912142764726704</v>
      </c>
      <c r="Q1339" s="137">
        <v>19.739796362743899</v>
      </c>
      <c r="R1339" s="137">
        <v>2.5057199409666202</v>
      </c>
      <c r="S1339" s="137">
        <v>8.3768410646519005</v>
      </c>
      <c r="T1339" s="137">
        <v>15.040371213288401</v>
      </c>
      <c r="U1339" s="137">
        <v>5.2649234235147304</v>
      </c>
      <c r="V1339" s="1">
        <v>541079</v>
      </c>
      <c r="W1339" s="1">
        <v>840275</v>
      </c>
      <c r="X1339" s="1">
        <v>388927</v>
      </c>
      <c r="Y1339" s="1">
        <v>2575374</v>
      </c>
      <c r="Z1339" s="1">
        <v>791157</v>
      </c>
      <c r="AA1339" s="1">
        <v>874548</v>
      </c>
      <c r="AB1339" s="1">
        <v>1560304</v>
      </c>
      <c r="AC1339" s="1">
        <v>2760327</v>
      </c>
      <c r="AD1339" s="1">
        <v>4673401</v>
      </c>
      <c r="AE1339" s="1">
        <v>324517</v>
      </c>
      <c r="AH1339" s="136">
        <f t="shared" si="20"/>
        <v>38470</v>
      </c>
      <c r="AI1339" s="177">
        <f>HLOOKUP(附加题模型!$E$2,历史数据!$B$3:$K$5000,ROW(A1337),)</f>
        <v>5.1736995028102601</v>
      </c>
      <c r="AJ1339" s="177">
        <f>HLOOKUP(附加题模型!$E$2,历史数据!$L$3:$U$5000,ROW(A1337),)</f>
        <v>5.2649234235147304</v>
      </c>
    </row>
    <row r="1340" spans="1:36" x14ac:dyDescent="0.2">
      <c r="A1340" s="148">
        <v>38471</v>
      </c>
      <c r="B1340" s="137">
        <v>6.4892598411708198</v>
      </c>
      <c r="C1340" s="137">
        <v>17.3660608256552</v>
      </c>
      <c r="D1340" s="137">
        <v>6.7630530145985697</v>
      </c>
      <c r="E1340" s="137">
        <v>4.9086615973363497</v>
      </c>
      <c r="F1340" s="137">
        <v>5.5514663076825803</v>
      </c>
      <c r="G1340" s="137">
        <v>19.557189550877599</v>
      </c>
      <c r="H1340" s="137">
        <v>2.4854307106753901</v>
      </c>
      <c r="I1340" s="137">
        <v>8.1425238320742199</v>
      </c>
      <c r="J1340" s="137">
        <v>15.040371213288401</v>
      </c>
      <c r="K1340" s="137">
        <v>5.2127954688264602</v>
      </c>
      <c r="L1340" s="137">
        <v>6.3773760508058102</v>
      </c>
      <c r="M1340" s="137">
        <v>17.442227759101101</v>
      </c>
      <c r="N1340" s="137">
        <v>6.6713506008412997</v>
      </c>
      <c r="O1340" s="137">
        <v>4.7436645688544603</v>
      </c>
      <c r="P1340" s="137">
        <v>5.4852196930324304</v>
      </c>
      <c r="Q1340" s="137">
        <v>19.155454564771802</v>
      </c>
      <c r="R1340" s="137">
        <v>2.4448522500929299</v>
      </c>
      <c r="S1340" s="137">
        <v>8.2596824483630602</v>
      </c>
      <c r="T1340" s="137">
        <v>15.040371213288401</v>
      </c>
      <c r="U1340" s="137">
        <v>5.1476355254661303</v>
      </c>
      <c r="V1340" s="1">
        <v>424285</v>
      </c>
      <c r="W1340" s="1">
        <v>961601</v>
      </c>
      <c r="X1340" s="1">
        <v>236200</v>
      </c>
      <c r="Y1340" s="1">
        <v>1876113</v>
      </c>
      <c r="Z1340" s="1">
        <v>463601</v>
      </c>
      <c r="AA1340" s="1">
        <v>378853</v>
      </c>
      <c r="AB1340" s="1">
        <v>790800</v>
      </c>
      <c r="AC1340" s="1">
        <v>1163075</v>
      </c>
      <c r="AD1340" s="1">
        <v>0</v>
      </c>
      <c r="AE1340" s="1">
        <v>200100</v>
      </c>
      <c r="AH1340" s="136">
        <f t="shared" si="20"/>
        <v>38471</v>
      </c>
      <c r="AI1340" s="177">
        <f>HLOOKUP(附加题模型!$E$2,历史数据!$B$3:$K$5000,ROW(A1338),)</f>
        <v>5.2127954688264602</v>
      </c>
      <c r="AJ1340" s="177">
        <f>HLOOKUP(附加题模型!$E$2,历史数据!$L$3:$U$5000,ROW(A1338),)</f>
        <v>5.1476355254661303</v>
      </c>
    </row>
    <row r="1341" spans="1:36" x14ac:dyDescent="0.2">
      <c r="A1341" s="148">
        <v>38481</v>
      </c>
      <c r="B1341" s="137">
        <v>6.2654922604407899</v>
      </c>
      <c r="C1341" s="137">
        <v>17.8992293597762</v>
      </c>
      <c r="D1341" s="137">
        <v>6.7515902128789103</v>
      </c>
      <c r="E1341" s="137">
        <v>4.8467877116556402</v>
      </c>
      <c r="F1341" s="137">
        <v>5.4852196930324304</v>
      </c>
      <c r="G1341" s="137">
        <v>18.972847752905501</v>
      </c>
      <c r="H1341" s="137">
        <v>2.43470763494732</v>
      </c>
      <c r="I1341" s="137">
        <v>8.3573146286037598</v>
      </c>
      <c r="J1341" s="137">
        <v>15.1428260580656</v>
      </c>
      <c r="K1341" s="137">
        <v>5.2649234235147304</v>
      </c>
      <c r="L1341" s="137">
        <v>6.0417246797107698</v>
      </c>
      <c r="M1341" s="137">
        <v>16.909059224980101</v>
      </c>
      <c r="N1341" s="137">
        <v>6.24722693721393</v>
      </c>
      <c r="O1341" s="137">
        <v>4.7642891974146897</v>
      </c>
      <c r="P1341" s="137">
        <v>5.1937345885717701</v>
      </c>
      <c r="Q1341" s="137">
        <v>18.899805028159001</v>
      </c>
      <c r="R1341" s="137">
        <v>2.2926830229087298</v>
      </c>
      <c r="S1341" s="137">
        <v>7.77152154715957</v>
      </c>
      <c r="T1341" s="137">
        <v>14.7534976479124</v>
      </c>
      <c r="U1341" s="137">
        <v>4.9782196727292698</v>
      </c>
      <c r="V1341" s="1">
        <v>667400</v>
      </c>
      <c r="W1341" s="1">
        <v>942289</v>
      </c>
      <c r="X1341" s="1">
        <v>312980</v>
      </c>
      <c r="Y1341" s="1">
        <v>870375</v>
      </c>
      <c r="Z1341" s="1">
        <v>183500</v>
      </c>
      <c r="AA1341" s="1">
        <v>235490</v>
      </c>
      <c r="AB1341" s="1">
        <v>440200</v>
      </c>
      <c r="AC1341" s="1">
        <v>526590</v>
      </c>
      <c r="AD1341" s="1">
        <v>4627100</v>
      </c>
      <c r="AE1341" s="1">
        <v>300720</v>
      </c>
      <c r="AH1341" s="136">
        <f t="shared" si="20"/>
        <v>38481</v>
      </c>
      <c r="AI1341" s="177">
        <f>HLOOKUP(附加题模型!$E$2,历史数据!$B$3:$K$5000,ROW(A1339),)</f>
        <v>5.2649234235147304</v>
      </c>
      <c r="AJ1341" s="177">
        <f>HLOOKUP(附加题模型!$E$2,历史数据!$L$3:$U$5000,ROW(A1339),)</f>
        <v>4.9782196727292698</v>
      </c>
    </row>
    <row r="1342" spans="1:36" x14ac:dyDescent="0.2">
      <c r="A1342" s="148">
        <v>38482</v>
      </c>
      <c r="B1342" s="137">
        <v>5.9578118369370001</v>
      </c>
      <c r="C1342" s="137">
        <v>16.680558424642498</v>
      </c>
      <c r="D1342" s="137">
        <v>6.24722693721393</v>
      </c>
      <c r="E1342" s="137">
        <v>4.7436645688544603</v>
      </c>
      <c r="F1342" s="137">
        <v>5.2334825573618602</v>
      </c>
      <c r="G1342" s="137">
        <v>19.283279333078202</v>
      </c>
      <c r="H1342" s="137">
        <v>2.3129722531999501</v>
      </c>
      <c r="I1342" s="137">
        <v>7.8105744192558504</v>
      </c>
      <c r="J1342" s="137">
        <v>14.733006678956899</v>
      </c>
      <c r="K1342" s="137">
        <v>4.9260917180410102</v>
      </c>
      <c r="L1342" s="137">
        <v>5.9298408893457504</v>
      </c>
      <c r="M1342" s="137">
        <v>17.3660608256552</v>
      </c>
      <c r="N1342" s="137">
        <v>5.8918800839045202</v>
      </c>
      <c r="O1342" s="137">
        <v>4.9189739116164697</v>
      </c>
      <c r="P1342" s="137">
        <v>5.3924744325222198</v>
      </c>
      <c r="Q1342" s="137">
        <v>20.780655190381601</v>
      </c>
      <c r="R1342" s="137">
        <v>2.43470763494732</v>
      </c>
      <c r="S1342" s="137">
        <v>8.1815767041704994</v>
      </c>
      <c r="T1342" s="137">
        <v>14.712515710001499</v>
      </c>
      <c r="U1342" s="137">
        <v>4.91305972936894</v>
      </c>
      <c r="V1342" s="1">
        <v>670049</v>
      </c>
      <c r="W1342" s="1">
        <v>834823</v>
      </c>
      <c r="X1342" s="1">
        <v>1176004</v>
      </c>
      <c r="Y1342" s="1">
        <v>1182195</v>
      </c>
      <c r="Z1342" s="1">
        <v>426300</v>
      </c>
      <c r="AA1342" s="1">
        <v>1209594</v>
      </c>
      <c r="AB1342" s="1">
        <v>1144187</v>
      </c>
      <c r="AC1342" s="1">
        <v>604041</v>
      </c>
      <c r="AD1342" s="1">
        <v>3324599</v>
      </c>
      <c r="AE1342" s="1">
        <v>172824</v>
      </c>
      <c r="AH1342" s="136">
        <f t="shared" si="20"/>
        <v>38482</v>
      </c>
      <c r="AI1342" s="177">
        <f>HLOOKUP(附加题模型!$E$2,历史数据!$B$3:$K$5000,ROW(A1340),)</f>
        <v>4.9260917180410102</v>
      </c>
      <c r="AJ1342" s="177">
        <f>HLOOKUP(附加题模型!$E$2,历史数据!$L$3:$U$5000,ROW(A1340),)</f>
        <v>4.91305972936894</v>
      </c>
    </row>
    <row r="1343" spans="1:36" x14ac:dyDescent="0.2">
      <c r="A1343" s="148">
        <v>38483</v>
      </c>
      <c r="B1343" s="137">
        <v>5.8738989941632402</v>
      </c>
      <c r="C1343" s="137">
        <v>16.832892291534201</v>
      </c>
      <c r="D1343" s="137">
        <v>5.8460288770258799</v>
      </c>
      <c r="E1343" s="137">
        <v>4.8983492830562296</v>
      </c>
      <c r="F1343" s="137">
        <v>5.4057237554522501</v>
      </c>
      <c r="G1343" s="137">
        <v>20.3606595230892</v>
      </c>
      <c r="H1343" s="137">
        <v>2.4144184046560899</v>
      </c>
      <c r="I1343" s="137">
        <v>8.1815767041704994</v>
      </c>
      <c r="J1343" s="137">
        <v>14.507606020447099</v>
      </c>
      <c r="K1343" s="137">
        <v>4.8869957520248102</v>
      </c>
      <c r="L1343" s="137">
        <v>5.9018699417544997</v>
      </c>
      <c r="M1343" s="137">
        <v>16.909059224980101</v>
      </c>
      <c r="N1343" s="137">
        <v>5.8689544804651996</v>
      </c>
      <c r="O1343" s="137">
        <v>4.7539768831345803</v>
      </c>
      <c r="P1343" s="137">
        <v>5.4587210471723697</v>
      </c>
      <c r="Q1343" s="137">
        <v>20.488484291395601</v>
      </c>
      <c r="R1343" s="137">
        <v>2.43470763494732</v>
      </c>
      <c r="S1343" s="137">
        <v>8.1815767041704994</v>
      </c>
      <c r="T1343" s="137">
        <v>14.077295672383</v>
      </c>
      <c r="U1343" s="137">
        <v>4.8478997860086102</v>
      </c>
      <c r="V1343" s="1">
        <v>568299</v>
      </c>
      <c r="W1343" s="1">
        <v>608620</v>
      </c>
      <c r="X1343" s="1">
        <v>777931</v>
      </c>
      <c r="Y1343" s="1">
        <v>1290853</v>
      </c>
      <c r="Z1343" s="1">
        <v>557200</v>
      </c>
      <c r="AA1343" s="1">
        <v>911005</v>
      </c>
      <c r="AB1343" s="1">
        <v>1106303</v>
      </c>
      <c r="AC1343" s="1">
        <v>0</v>
      </c>
      <c r="AD1343" s="1">
        <v>2134494</v>
      </c>
      <c r="AE1343" s="1">
        <v>144100</v>
      </c>
      <c r="AH1343" s="136">
        <f t="shared" si="20"/>
        <v>38483</v>
      </c>
      <c r="AI1343" s="177">
        <f>HLOOKUP(附加题模型!$E$2,历史数据!$B$3:$K$5000,ROW(A1341),)</f>
        <v>4.8869957520248102</v>
      </c>
      <c r="AJ1343" s="177">
        <f>HLOOKUP(附加题模型!$E$2,历史数据!$L$3:$U$5000,ROW(A1341),)</f>
        <v>4.8478997860086102</v>
      </c>
    </row>
    <row r="1344" spans="1:36" x14ac:dyDescent="0.2">
      <c r="A1344" s="148">
        <v>38484</v>
      </c>
      <c r="B1344" s="137">
        <v>5.9018699417544997</v>
      </c>
      <c r="C1344" s="137">
        <v>16.756725358088399</v>
      </c>
      <c r="D1344" s="137">
        <v>5.82310327358657</v>
      </c>
      <c r="E1344" s="137">
        <v>4.7436645688544603</v>
      </c>
      <c r="F1344" s="137">
        <v>5.4454717242423403</v>
      </c>
      <c r="G1344" s="137">
        <v>20.488484291395601</v>
      </c>
      <c r="H1344" s="137">
        <v>2.4144184046560899</v>
      </c>
      <c r="I1344" s="137">
        <v>8.1815767041704994</v>
      </c>
      <c r="J1344" s="137">
        <v>13.8314040449178</v>
      </c>
      <c r="K1344" s="137">
        <v>4.8478997860086102</v>
      </c>
      <c r="L1344" s="137">
        <v>6.0137537321195103</v>
      </c>
      <c r="M1344" s="137">
        <v>16.604391491196601</v>
      </c>
      <c r="N1344" s="137">
        <v>5.82310327358657</v>
      </c>
      <c r="O1344" s="137">
        <v>4.7746015116948097</v>
      </c>
      <c r="P1344" s="137">
        <v>5.4454717242423403</v>
      </c>
      <c r="Q1344" s="137">
        <v>20.470223610209</v>
      </c>
      <c r="R1344" s="137">
        <v>2.5462984015490702</v>
      </c>
      <c r="S1344" s="137">
        <v>7.9863123436891001</v>
      </c>
      <c r="T1344" s="137">
        <v>14.466624082536301</v>
      </c>
      <c r="U1344" s="137">
        <v>4.8609317746806804</v>
      </c>
      <c r="V1344" s="1">
        <v>563370</v>
      </c>
      <c r="W1344" s="1">
        <v>458700</v>
      </c>
      <c r="X1344" s="1">
        <v>429800</v>
      </c>
      <c r="Y1344" s="1">
        <v>700660</v>
      </c>
      <c r="Z1344" s="1">
        <v>392700</v>
      </c>
      <c r="AA1344" s="1">
        <v>408881</v>
      </c>
      <c r="AB1344" s="1">
        <v>1548670</v>
      </c>
      <c r="AC1344" s="1">
        <v>359710</v>
      </c>
      <c r="AD1344" s="1">
        <v>5007900</v>
      </c>
      <c r="AE1344" s="1">
        <v>241399</v>
      </c>
      <c r="AH1344" s="136">
        <f t="shared" si="20"/>
        <v>38484</v>
      </c>
      <c r="AI1344" s="177">
        <f>HLOOKUP(附加题模型!$E$2,历史数据!$B$3:$K$5000,ROW(A1342),)</f>
        <v>4.8478997860086102</v>
      </c>
      <c r="AJ1344" s="177">
        <f>HLOOKUP(附加题模型!$E$2,历史数据!$L$3:$U$5000,ROW(A1342),)</f>
        <v>4.8609317746806804</v>
      </c>
    </row>
    <row r="1345" spans="1:36" x14ac:dyDescent="0.2">
      <c r="A1345" s="148">
        <v>38485</v>
      </c>
      <c r="B1345" s="137">
        <v>5.9298408893457504</v>
      </c>
      <c r="C1345" s="137">
        <v>16.452057624304899</v>
      </c>
      <c r="D1345" s="137">
        <v>5.78871486842759</v>
      </c>
      <c r="E1345" s="137">
        <v>4.7746015116948097</v>
      </c>
      <c r="F1345" s="137">
        <v>5.4322224013123099</v>
      </c>
      <c r="G1345" s="137">
        <v>20.470223610209</v>
      </c>
      <c r="H1345" s="137">
        <v>2.5361537864034598</v>
      </c>
      <c r="I1345" s="137">
        <v>7.90820659949655</v>
      </c>
      <c r="J1345" s="137">
        <v>14.8559524926895</v>
      </c>
      <c r="K1345" s="137">
        <v>4.9260917180410102</v>
      </c>
      <c r="L1345" s="137">
        <v>6.18157941766703</v>
      </c>
      <c r="M1345" s="137">
        <v>16.5282245577508</v>
      </c>
      <c r="N1345" s="137">
        <v>5.8804172821848599</v>
      </c>
      <c r="O1345" s="137">
        <v>4.9911601115773001</v>
      </c>
      <c r="P1345" s="137">
        <v>5.4852196930324304</v>
      </c>
      <c r="Q1345" s="137">
        <v>20.689351784448501</v>
      </c>
      <c r="R1345" s="137">
        <v>2.5462984015490702</v>
      </c>
      <c r="S1345" s="137">
        <v>7.9472594715928304</v>
      </c>
      <c r="T1345" s="137">
        <v>14.179750517160199</v>
      </c>
      <c r="U1345" s="137">
        <v>4.9782196727292698</v>
      </c>
      <c r="V1345" s="1">
        <v>643071</v>
      </c>
      <c r="W1345" s="1">
        <v>614789</v>
      </c>
      <c r="X1345" s="1">
        <v>633683</v>
      </c>
      <c r="Y1345" s="1">
        <v>1790362</v>
      </c>
      <c r="Z1345" s="1">
        <v>428600</v>
      </c>
      <c r="AA1345" s="1">
        <v>372292</v>
      </c>
      <c r="AB1345" s="1">
        <v>1051882</v>
      </c>
      <c r="AC1345" s="1">
        <v>485543</v>
      </c>
      <c r="AD1345" s="1">
        <v>2595700</v>
      </c>
      <c r="AE1345" s="1">
        <v>158072</v>
      </c>
      <c r="AH1345" s="136">
        <f t="shared" si="20"/>
        <v>38485</v>
      </c>
      <c r="AI1345" s="177">
        <f>HLOOKUP(附加题模型!$E$2,历史数据!$B$3:$K$5000,ROW(A1343),)</f>
        <v>4.9260917180410102</v>
      </c>
      <c r="AJ1345" s="177">
        <f>HLOOKUP(附加题模型!$E$2,历史数据!$L$3:$U$5000,ROW(A1343),)</f>
        <v>4.9782196727292698</v>
      </c>
    </row>
    <row r="1346" spans="1:36" x14ac:dyDescent="0.2">
      <c r="A1346" s="148">
        <v>38488</v>
      </c>
      <c r="B1346" s="137">
        <v>6.1256375224845296</v>
      </c>
      <c r="C1346" s="137">
        <v>16.452057624304899</v>
      </c>
      <c r="D1346" s="137">
        <v>5.8460288770258799</v>
      </c>
      <c r="E1346" s="137">
        <v>4.9911601115773001</v>
      </c>
      <c r="F1346" s="137">
        <v>5.4719703701024001</v>
      </c>
      <c r="G1346" s="137">
        <v>20.543266334955501</v>
      </c>
      <c r="H1346" s="137">
        <v>2.5260091712578401</v>
      </c>
      <c r="I1346" s="137">
        <v>7.9863123436891001</v>
      </c>
      <c r="J1346" s="137">
        <v>14.2822053619374</v>
      </c>
      <c r="K1346" s="137">
        <v>4.9782196727292698</v>
      </c>
      <c r="L1346" s="137">
        <v>6.3773760508058102</v>
      </c>
      <c r="M1346" s="137">
        <v>16.452057624304899</v>
      </c>
      <c r="N1346" s="137">
        <v>5.69701245467032</v>
      </c>
      <c r="O1346" s="137">
        <v>4.94991085445682</v>
      </c>
      <c r="P1346" s="137">
        <v>5.5912142764726704</v>
      </c>
      <c r="Q1346" s="137">
        <v>19.484146826131099</v>
      </c>
      <c r="R1346" s="137">
        <v>2.5260091712578401</v>
      </c>
      <c r="S1346" s="137">
        <v>8.1229973960260793</v>
      </c>
      <c r="T1346" s="137">
        <v>14.159259548204799</v>
      </c>
      <c r="U1346" s="137">
        <v>4.95215569538514</v>
      </c>
      <c r="V1346" s="1">
        <v>1101119</v>
      </c>
      <c r="W1346" s="1">
        <v>766796</v>
      </c>
      <c r="X1346" s="1">
        <v>761772</v>
      </c>
      <c r="Y1346" s="1">
        <v>2183082</v>
      </c>
      <c r="Z1346" s="1">
        <v>537840</v>
      </c>
      <c r="AA1346" s="1">
        <v>477220</v>
      </c>
      <c r="AB1346" s="1">
        <v>685640</v>
      </c>
      <c r="AC1346" s="1">
        <v>515751</v>
      </c>
      <c r="AD1346" s="1">
        <v>2792953</v>
      </c>
      <c r="AE1346" s="1">
        <v>87450</v>
      </c>
      <c r="AH1346" s="136">
        <f t="shared" si="20"/>
        <v>38488</v>
      </c>
      <c r="AI1346" s="177">
        <f>HLOOKUP(附加题模型!$E$2,历史数据!$B$3:$K$5000,ROW(A1344),)</f>
        <v>4.9782196727292698</v>
      </c>
      <c r="AJ1346" s="177">
        <f>HLOOKUP(附加题模型!$E$2,历史数据!$L$3:$U$5000,ROW(A1344),)</f>
        <v>4.95215569538514</v>
      </c>
    </row>
    <row r="1347" spans="1:36" x14ac:dyDescent="0.2">
      <c r="A1347" s="148">
        <v>38489</v>
      </c>
      <c r="B1347" s="137">
        <v>6.4333179459883096</v>
      </c>
      <c r="C1347" s="137">
        <v>16.375890690859102</v>
      </c>
      <c r="D1347" s="137">
        <v>5.7084752563899803</v>
      </c>
      <c r="E1347" s="137">
        <v>4.8571000259357602</v>
      </c>
      <c r="F1347" s="137">
        <v>5.5647156306126098</v>
      </c>
      <c r="G1347" s="137">
        <v>19.283279333078202</v>
      </c>
      <c r="H1347" s="137">
        <v>2.5158645561122301</v>
      </c>
      <c r="I1347" s="137">
        <v>8.0448916518335203</v>
      </c>
      <c r="J1347" s="137">
        <v>13.933858889694999</v>
      </c>
      <c r="K1347" s="137">
        <v>4.95215569538514</v>
      </c>
      <c r="L1347" s="137">
        <v>6.4892598411708198</v>
      </c>
      <c r="M1347" s="137">
        <v>16.680558424642498</v>
      </c>
      <c r="N1347" s="137">
        <v>5.7772520667079297</v>
      </c>
      <c r="O1347" s="137">
        <v>4.9705354830170601</v>
      </c>
      <c r="P1347" s="137">
        <v>5.64421156819279</v>
      </c>
      <c r="Q1347" s="137">
        <v>19.593710913250899</v>
      </c>
      <c r="R1347" s="137">
        <v>2.5158645561122301</v>
      </c>
      <c r="S1347" s="137">
        <v>8.1815767041704994</v>
      </c>
      <c r="T1347" s="137">
        <v>14.159259548204799</v>
      </c>
      <c r="U1347" s="137">
        <v>4.95215569538514</v>
      </c>
      <c r="V1347" s="1">
        <v>4427289</v>
      </c>
      <c r="W1347" s="1">
        <v>574040</v>
      </c>
      <c r="X1347" s="1">
        <v>655756</v>
      </c>
      <c r="Y1347" s="1">
        <v>1263267</v>
      </c>
      <c r="Z1347" s="1">
        <v>729550</v>
      </c>
      <c r="AA1347" s="1">
        <v>293362</v>
      </c>
      <c r="AB1347" s="1">
        <v>894695</v>
      </c>
      <c r="AC1347" s="1">
        <v>519153</v>
      </c>
      <c r="AD1347" s="1">
        <v>4649351</v>
      </c>
      <c r="AE1347" s="1">
        <v>0</v>
      </c>
      <c r="AH1347" s="136">
        <f t="shared" si="20"/>
        <v>38489</v>
      </c>
      <c r="AI1347" s="177">
        <f>HLOOKUP(附加题模型!$E$2,历史数据!$B$3:$K$5000,ROW(A1345),)</f>
        <v>4.95215569538514</v>
      </c>
      <c r="AJ1347" s="177">
        <f>HLOOKUP(附加题模型!$E$2,历史数据!$L$3:$U$5000,ROW(A1345),)</f>
        <v>4.95215569538514</v>
      </c>
    </row>
    <row r="1348" spans="1:36" x14ac:dyDescent="0.2">
      <c r="A1348" s="148">
        <v>38490</v>
      </c>
      <c r="B1348" s="137">
        <v>6.4333179459883096</v>
      </c>
      <c r="C1348" s="137">
        <v>16.680558424642498</v>
      </c>
      <c r="D1348" s="137">
        <v>5.7657892649882703</v>
      </c>
      <c r="E1348" s="137">
        <v>4.9808477972971801</v>
      </c>
      <c r="F1348" s="137">
        <v>5.6309622452627597</v>
      </c>
      <c r="G1348" s="137">
        <v>19.374582739011299</v>
      </c>
      <c r="H1348" s="137">
        <v>2.4955753258210001</v>
      </c>
      <c r="I1348" s="137">
        <v>8.1620502681223606</v>
      </c>
      <c r="J1348" s="137">
        <v>14.0363137344722</v>
      </c>
      <c r="K1348" s="137">
        <v>5.03034762741754</v>
      </c>
      <c r="L1348" s="137">
        <v>6.46128889357957</v>
      </c>
      <c r="M1348" s="137">
        <v>16.909059224980101</v>
      </c>
      <c r="N1348" s="137">
        <v>5.8918800839045202</v>
      </c>
      <c r="O1348" s="137">
        <v>5.0633463115381296</v>
      </c>
      <c r="P1348" s="137">
        <v>5.6309622452627597</v>
      </c>
      <c r="Q1348" s="137">
        <v>19.812839087490399</v>
      </c>
      <c r="R1348" s="137">
        <v>2.5462984015490702</v>
      </c>
      <c r="S1348" s="137">
        <v>8.2401560123149196</v>
      </c>
      <c r="T1348" s="137">
        <v>14.220732455071101</v>
      </c>
      <c r="U1348" s="137">
        <v>5.1997634801543997</v>
      </c>
      <c r="V1348" s="1">
        <v>1003740</v>
      </c>
      <c r="W1348" s="1">
        <v>707351</v>
      </c>
      <c r="X1348" s="1">
        <v>424199</v>
      </c>
      <c r="Y1348" s="1">
        <v>1259841</v>
      </c>
      <c r="Z1348" s="1">
        <v>385200</v>
      </c>
      <c r="AA1348" s="1">
        <v>226104</v>
      </c>
      <c r="AB1348" s="1">
        <v>684296</v>
      </c>
      <c r="AC1348" s="1">
        <v>456702</v>
      </c>
      <c r="AD1348" s="1">
        <v>2413628</v>
      </c>
      <c r="AE1348" s="1">
        <v>432074</v>
      </c>
      <c r="AH1348" s="136">
        <f t="shared" si="20"/>
        <v>38490</v>
      </c>
      <c r="AI1348" s="177">
        <f>HLOOKUP(附加题模型!$E$2,历史数据!$B$3:$K$5000,ROW(A1346),)</f>
        <v>5.03034762741754</v>
      </c>
      <c r="AJ1348" s="177">
        <f>HLOOKUP(附加题模型!$E$2,历史数据!$L$3:$U$5000,ROW(A1346),)</f>
        <v>5.1997634801543997</v>
      </c>
    </row>
    <row r="1349" spans="1:36" x14ac:dyDescent="0.2">
      <c r="A1349" s="148">
        <v>38491</v>
      </c>
      <c r="B1349" s="137">
        <v>6.46128889357957</v>
      </c>
      <c r="C1349" s="137">
        <v>16.832892291534201</v>
      </c>
      <c r="D1349" s="137">
        <v>5.8804172821848599</v>
      </c>
      <c r="E1349" s="137">
        <v>5.0117847401375304</v>
      </c>
      <c r="F1349" s="137">
        <v>5.8959487038633602</v>
      </c>
      <c r="G1349" s="137">
        <v>20.2693561171561</v>
      </c>
      <c r="H1349" s="137">
        <v>2.5564430166946899</v>
      </c>
      <c r="I1349" s="137">
        <v>8.2596824483630602</v>
      </c>
      <c r="J1349" s="137">
        <v>14.2822053619374</v>
      </c>
      <c r="K1349" s="137">
        <v>5.1085395594499303</v>
      </c>
      <c r="L1349" s="137">
        <v>6.4892598411708198</v>
      </c>
      <c r="M1349" s="137">
        <v>16.909059224980101</v>
      </c>
      <c r="N1349" s="137">
        <v>5.9033428856241796</v>
      </c>
      <c r="O1349" s="137">
        <v>4.96022316873694</v>
      </c>
      <c r="P1349" s="137">
        <v>5.6839595369828801</v>
      </c>
      <c r="Q1349" s="137">
        <v>20.671091103261901</v>
      </c>
      <c r="R1349" s="137">
        <v>2.5158645561122301</v>
      </c>
      <c r="S1349" s="137">
        <v>8.1620502681223606</v>
      </c>
      <c r="T1349" s="137">
        <v>13.974840827605901</v>
      </c>
      <c r="U1349" s="137">
        <v>5.1867314914823304</v>
      </c>
      <c r="V1349" s="1">
        <v>408418</v>
      </c>
      <c r="W1349" s="1">
        <v>541541</v>
      </c>
      <c r="X1349" s="1">
        <v>491469</v>
      </c>
      <c r="Y1349" s="1">
        <v>904391</v>
      </c>
      <c r="Z1349" s="1">
        <v>744900</v>
      </c>
      <c r="AA1349" s="1">
        <v>942072</v>
      </c>
      <c r="AB1349" s="1">
        <v>534652</v>
      </c>
      <c r="AC1349" s="1">
        <v>335700</v>
      </c>
      <c r="AD1349" s="1">
        <v>1880000</v>
      </c>
      <c r="AE1349" s="1">
        <v>159914</v>
      </c>
      <c r="AH1349" s="136">
        <f t="shared" si="20"/>
        <v>38491</v>
      </c>
      <c r="AI1349" s="177">
        <f>HLOOKUP(附加题模型!$E$2,历史数据!$B$3:$K$5000,ROW(A1347),)</f>
        <v>5.1085395594499303</v>
      </c>
      <c r="AJ1349" s="177">
        <f>HLOOKUP(附加题模型!$E$2,历史数据!$L$3:$U$5000,ROW(A1347),)</f>
        <v>5.1867314914823304</v>
      </c>
    </row>
    <row r="1350" spans="1:36" x14ac:dyDescent="0.2">
      <c r="A1350" s="148">
        <v>38492</v>
      </c>
      <c r="B1350" s="137">
        <v>6.3773760508058102</v>
      </c>
      <c r="C1350" s="137">
        <v>17.442227759101101</v>
      </c>
      <c r="D1350" s="137">
        <v>5.8918800839045202</v>
      </c>
      <c r="E1350" s="137">
        <v>4.9705354830170601</v>
      </c>
      <c r="F1350" s="137">
        <v>5.6574608911228204</v>
      </c>
      <c r="G1350" s="137">
        <v>20.488484291395601</v>
      </c>
      <c r="H1350" s="137">
        <v>2.5057199409666202</v>
      </c>
      <c r="I1350" s="137">
        <v>8.2401560123149196</v>
      </c>
      <c r="J1350" s="137">
        <v>13.954349858650399</v>
      </c>
      <c r="K1350" s="137">
        <v>5.1215715481219997</v>
      </c>
      <c r="L1350" s="137">
        <v>6.2934632080320503</v>
      </c>
      <c r="M1350" s="137">
        <v>17.0613930918718</v>
      </c>
      <c r="N1350" s="137">
        <v>6.0752849114190504</v>
      </c>
      <c r="O1350" s="137">
        <v>4.8467877116556402</v>
      </c>
      <c r="P1350" s="137">
        <v>5.6044635994026999</v>
      </c>
      <c r="Q1350" s="137">
        <v>20.378920204275801</v>
      </c>
      <c r="R1350" s="137">
        <v>2.5767322469859102</v>
      </c>
      <c r="S1350" s="137">
        <v>8.2596824483630602</v>
      </c>
      <c r="T1350" s="137">
        <v>14.015822765516701</v>
      </c>
      <c r="U1350" s="137">
        <v>5.1346035367940699</v>
      </c>
      <c r="V1350" s="1">
        <v>428800</v>
      </c>
      <c r="W1350" s="1">
        <v>1008200</v>
      </c>
      <c r="X1350" s="1">
        <v>790976</v>
      </c>
      <c r="Y1350" s="1">
        <v>820290</v>
      </c>
      <c r="Z1350" s="1">
        <v>377700</v>
      </c>
      <c r="AA1350" s="1">
        <v>265251</v>
      </c>
      <c r="AB1350" s="1">
        <v>2088009</v>
      </c>
      <c r="AC1350" s="1">
        <v>627581</v>
      </c>
      <c r="AD1350" s="1">
        <v>1706300</v>
      </c>
      <c r="AE1350" s="1">
        <v>139600</v>
      </c>
      <c r="AH1350" s="136">
        <f t="shared" ref="AH1350:AH1413" si="21">A1350</f>
        <v>38492</v>
      </c>
      <c r="AI1350" s="177">
        <f>HLOOKUP(附加题模型!$E$2,历史数据!$B$3:$K$5000,ROW(A1348),)</f>
        <v>5.1215715481219997</v>
      </c>
      <c r="AJ1350" s="177">
        <f>HLOOKUP(附加题模型!$E$2,历史数据!$L$3:$U$5000,ROW(A1348),)</f>
        <v>5.1346035367940699</v>
      </c>
    </row>
    <row r="1351" spans="1:36" x14ac:dyDescent="0.2">
      <c r="A1351" s="148">
        <v>38495</v>
      </c>
      <c r="B1351" s="137">
        <v>6.2654922604407899</v>
      </c>
      <c r="C1351" s="137">
        <v>17.0613930918718</v>
      </c>
      <c r="D1351" s="137">
        <v>5.9835824976617902</v>
      </c>
      <c r="E1351" s="137">
        <v>4.8158507688152898</v>
      </c>
      <c r="F1351" s="137">
        <v>5.53821698475255</v>
      </c>
      <c r="G1351" s="137">
        <v>20.2328347547828</v>
      </c>
      <c r="H1351" s="137">
        <v>2.5361537864034598</v>
      </c>
      <c r="I1351" s="137">
        <v>8.1815767041704994</v>
      </c>
      <c r="J1351" s="137">
        <v>14.241223424026501</v>
      </c>
      <c r="K1351" s="137">
        <v>5.0433796160895996</v>
      </c>
      <c r="L1351" s="137">
        <v>5.9018699417544997</v>
      </c>
      <c r="M1351" s="137">
        <v>16.2235568239674</v>
      </c>
      <c r="N1351" s="137">
        <v>5.8804172821848599</v>
      </c>
      <c r="O1351" s="137">
        <v>4.9705354830170601</v>
      </c>
      <c r="P1351" s="137">
        <v>5.3924744325222198</v>
      </c>
      <c r="Q1351" s="137">
        <v>20.2693561171561</v>
      </c>
      <c r="R1351" s="137">
        <v>2.3231168683455699</v>
      </c>
      <c r="S1351" s="137">
        <v>7.9667859076409702</v>
      </c>
      <c r="T1351" s="137">
        <v>13.933858889694999</v>
      </c>
      <c r="U1351" s="137">
        <v>4.87396376335274</v>
      </c>
      <c r="V1351" s="1">
        <v>685082</v>
      </c>
      <c r="W1351" s="1">
        <v>961015</v>
      </c>
      <c r="X1351" s="1">
        <v>600599</v>
      </c>
      <c r="Y1351" s="1">
        <v>1154910</v>
      </c>
      <c r="Z1351" s="1">
        <v>277300</v>
      </c>
      <c r="AA1351" s="1">
        <v>236580</v>
      </c>
      <c r="AB1351" s="1">
        <v>2206827</v>
      </c>
      <c r="AC1351" s="1">
        <v>404200</v>
      </c>
      <c r="AD1351" s="1">
        <v>687170</v>
      </c>
      <c r="AE1351" s="1">
        <v>118401</v>
      </c>
      <c r="AH1351" s="136">
        <f t="shared" si="21"/>
        <v>38495</v>
      </c>
      <c r="AI1351" s="177">
        <f>HLOOKUP(附加题模型!$E$2,历史数据!$B$3:$K$5000,ROW(A1349),)</f>
        <v>5.0433796160895996</v>
      </c>
      <c r="AJ1351" s="177">
        <f>HLOOKUP(附加题模型!$E$2,历史数据!$L$3:$U$5000,ROW(A1349),)</f>
        <v>4.87396376335274</v>
      </c>
    </row>
    <row r="1352" spans="1:36" x14ac:dyDescent="0.2">
      <c r="A1352" s="148">
        <v>38496</v>
      </c>
      <c r="B1352" s="137">
        <v>5.9018699417544997</v>
      </c>
      <c r="C1352" s="137">
        <v>15.9950560236298</v>
      </c>
      <c r="D1352" s="137">
        <v>5.8460288770258799</v>
      </c>
      <c r="E1352" s="137">
        <v>4.94991085445682</v>
      </c>
      <c r="F1352" s="137">
        <v>5.3792251095921904</v>
      </c>
      <c r="G1352" s="137">
        <v>20.3058774795293</v>
      </c>
      <c r="H1352" s="137">
        <v>2.2926830229087298</v>
      </c>
      <c r="I1352" s="137">
        <v>7.8691537274002696</v>
      </c>
      <c r="J1352" s="137">
        <v>14.4514613744534</v>
      </c>
      <c r="K1352" s="137">
        <v>4.8088038199924101</v>
      </c>
      <c r="L1352" s="137">
        <v>6.1536084700757803</v>
      </c>
      <c r="M1352" s="137">
        <v>16.2235568239674</v>
      </c>
      <c r="N1352" s="137">
        <v>5.8918800839045202</v>
      </c>
      <c r="O1352" s="137">
        <v>5.0427216829778896</v>
      </c>
      <c r="P1352" s="137">
        <v>5.4984690159624598</v>
      </c>
      <c r="Q1352" s="137">
        <v>20.671091103261901</v>
      </c>
      <c r="R1352" s="137">
        <v>2.37383994407364</v>
      </c>
      <c r="S1352" s="137">
        <v>8.1034709599779404</v>
      </c>
      <c r="T1352" s="137">
        <v>13.851042492133701</v>
      </c>
      <c r="U1352" s="137">
        <v>5.0173156387454698</v>
      </c>
      <c r="V1352" s="1">
        <v>519655</v>
      </c>
      <c r="W1352" s="1">
        <v>979583</v>
      </c>
      <c r="X1352" s="1">
        <v>226815</v>
      </c>
      <c r="Y1352" s="1">
        <v>1127147</v>
      </c>
      <c r="Z1352" s="1">
        <v>499400</v>
      </c>
      <c r="AA1352" s="1">
        <v>247213</v>
      </c>
      <c r="AB1352" s="1">
        <v>1175774</v>
      </c>
      <c r="AC1352" s="1">
        <v>229461</v>
      </c>
      <c r="AD1352" s="1">
        <v>2309520</v>
      </c>
      <c r="AE1352" s="1">
        <v>76952</v>
      </c>
      <c r="AH1352" s="136">
        <f t="shared" si="21"/>
        <v>38496</v>
      </c>
      <c r="AI1352" s="177">
        <f>HLOOKUP(附加题模型!$E$2,历史数据!$B$3:$K$5000,ROW(A1350),)</f>
        <v>4.8088038199924101</v>
      </c>
      <c r="AJ1352" s="177">
        <f>HLOOKUP(附加题模型!$E$2,历史数据!$L$3:$U$5000,ROW(A1350),)</f>
        <v>5.0173156387454698</v>
      </c>
    </row>
    <row r="1353" spans="1:36" x14ac:dyDescent="0.2">
      <c r="A1353" s="148">
        <v>38497</v>
      </c>
      <c r="B1353" s="137">
        <v>6.3214341556233</v>
      </c>
      <c r="C1353" s="137">
        <v>16.2235568239674</v>
      </c>
      <c r="D1353" s="137">
        <v>5.8918800839045202</v>
      </c>
      <c r="E1353" s="137">
        <v>5.0530339972580096</v>
      </c>
      <c r="F1353" s="137">
        <v>5.4984690159624598</v>
      </c>
      <c r="G1353" s="137">
        <v>20.890219277501402</v>
      </c>
      <c r="H1353" s="137">
        <v>2.3434060986367999</v>
      </c>
      <c r="I1353" s="137">
        <v>8.1815767041704994</v>
      </c>
      <c r="J1353" s="137">
        <v>13.788930193962701</v>
      </c>
      <c r="K1353" s="137">
        <v>4.9782196727292698</v>
      </c>
      <c r="L1353" s="137">
        <v>6.2375213128495401</v>
      </c>
      <c r="M1353" s="137">
        <v>16.071222957075602</v>
      </c>
      <c r="N1353" s="137">
        <v>5.9033428856241796</v>
      </c>
      <c r="O1353" s="137">
        <v>4.9911601115773001</v>
      </c>
      <c r="P1353" s="137">
        <v>5.4984690159624598</v>
      </c>
      <c r="Q1353" s="137">
        <v>20.123270667663</v>
      </c>
      <c r="R1353" s="137">
        <v>2.3941291743648598</v>
      </c>
      <c r="S1353" s="137">
        <v>8.0839445239297998</v>
      </c>
      <c r="T1353" s="137">
        <v>13.2713277092043</v>
      </c>
      <c r="U1353" s="137">
        <v>5.0694435934337401</v>
      </c>
      <c r="V1353" s="1">
        <v>532632</v>
      </c>
      <c r="W1353" s="1">
        <v>753989</v>
      </c>
      <c r="X1353" s="1">
        <v>240500</v>
      </c>
      <c r="Y1353" s="1">
        <v>944900</v>
      </c>
      <c r="Z1353" s="1">
        <v>0</v>
      </c>
      <c r="AA1353" s="1">
        <v>237393</v>
      </c>
      <c r="AB1353" s="1">
        <v>871565</v>
      </c>
      <c r="AC1353" s="1">
        <v>225700</v>
      </c>
      <c r="AD1353" s="1">
        <v>3260888</v>
      </c>
      <c r="AE1353" s="1">
        <v>86354</v>
      </c>
      <c r="AH1353" s="136">
        <f t="shared" si="21"/>
        <v>38497</v>
      </c>
      <c r="AI1353" s="177">
        <f>HLOOKUP(附加题模型!$E$2,历史数据!$B$3:$K$5000,ROW(A1351),)</f>
        <v>4.9782196727292698</v>
      </c>
      <c r="AJ1353" s="177">
        <f>HLOOKUP(附加题模型!$E$2,历史数据!$L$3:$U$5000,ROW(A1351),)</f>
        <v>5.0694435934337401</v>
      </c>
    </row>
    <row r="1354" spans="1:36" x14ac:dyDescent="0.2">
      <c r="A1354" s="148">
        <v>38498</v>
      </c>
      <c r="B1354" s="137">
        <v>6.18157941766703</v>
      </c>
      <c r="C1354" s="137">
        <v>15.9950560236298</v>
      </c>
      <c r="D1354" s="137">
        <v>5.9606568942224696</v>
      </c>
      <c r="E1354" s="137">
        <v>4.94991085445682</v>
      </c>
      <c r="F1354" s="137">
        <v>5.4984690159624598</v>
      </c>
      <c r="G1354" s="137">
        <v>20.2328347547828</v>
      </c>
      <c r="H1354" s="137">
        <v>2.40427378951048</v>
      </c>
      <c r="I1354" s="137">
        <v>8.2987353204593397</v>
      </c>
      <c r="J1354" s="137">
        <v>13.0435826159106</v>
      </c>
      <c r="K1354" s="137">
        <v>5.0173156387454698</v>
      </c>
      <c r="L1354" s="137">
        <v>6.1256375224845296</v>
      </c>
      <c r="M1354" s="137">
        <v>15.766555223292199</v>
      </c>
      <c r="N1354" s="137">
        <v>5.8689544804651996</v>
      </c>
      <c r="O1354" s="137">
        <v>4.9189739116164697</v>
      </c>
      <c r="P1354" s="137">
        <v>5.4984690159624598</v>
      </c>
      <c r="Q1354" s="137">
        <v>20.2145740735962</v>
      </c>
      <c r="R1354" s="137">
        <v>2.3636953289280198</v>
      </c>
      <c r="S1354" s="137">
        <v>7.9472594715928304</v>
      </c>
      <c r="T1354" s="137">
        <v>13.022878516520301</v>
      </c>
      <c r="U1354" s="137">
        <v>5.1085395594499303</v>
      </c>
      <c r="V1354" s="1">
        <v>342557</v>
      </c>
      <c r="W1354" s="1">
        <v>523601</v>
      </c>
      <c r="X1354" s="1">
        <v>152800</v>
      </c>
      <c r="Y1354" s="1">
        <v>1016910</v>
      </c>
      <c r="Z1354" s="1">
        <v>337300</v>
      </c>
      <c r="AA1354" s="1">
        <v>256020</v>
      </c>
      <c r="AB1354" s="1">
        <v>477409</v>
      </c>
      <c r="AC1354" s="1">
        <v>229000</v>
      </c>
      <c r="AD1354" s="1">
        <v>1611523</v>
      </c>
      <c r="AE1354" s="1">
        <v>166903</v>
      </c>
      <c r="AH1354" s="136">
        <f t="shared" si="21"/>
        <v>38498</v>
      </c>
      <c r="AI1354" s="177">
        <f>HLOOKUP(附加题模型!$E$2,历史数据!$B$3:$K$5000,ROW(A1352),)</f>
        <v>5.0173156387454698</v>
      </c>
      <c r="AJ1354" s="177">
        <f>HLOOKUP(附加题模型!$E$2,历史数据!$L$3:$U$5000,ROW(A1352),)</f>
        <v>5.1085395594499303</v>
      </c>
    </row>
    <row r="1355" spans="1:36" x14ac:dyDescent="0.2">
      <c r="A1355" s="148">
        <v>38499</v>
      </c>
      <c r="B1355" s="137">
        <v>6.1536084700757803</v>
      </c>
      <c r="C1355" s="137">
        <v>15.614221356400501</v>
      </c>
      <c r="D1355" s="137">
        <v>5.8001776701472503</v>
      </c>
      <c r="E1355" s="137">
        <v>4.8983492830562296</v>
      </c>
      <c r="F1355" s="137">
        <v>5.4454717242423403</v>
      </c>
      <c r="G1355" s="137">
        <v>20.579787697328701</v>
      </c>
      <c r="H1355" s="137">
        <v>2.3636953289280198</v>
      </c>
      <c r="I1355" s="137">
        <v>7.9472594715928304</v>
      </c>
      <c r="J1355" s="137">
        <v>13.1471031128623</v>
      </c>
      <c r="K1355" s="137">
        <v>5.1085395594499303</v>
      </c>
      <c r="L1355" s="137">
        <v>6.2095503652582904</v>
      </c>
      <c r="M1355" s="137">
        <v>15.9188890901839</v>
      </c>
      <c r="N1355" s="137">
        <v>5.7657892649882703</v>
      </c>
      <c r="O1355" s="137">
        <v>4.9189739116164697</v>
      </c>
      <c r="P1355" s="137">
        <v>5.4189730783822796</v>
      </c>
      <c r="Q1355" s="137">
        <v>19.557189550877599</v>
      </c>
      <c r="R1355" s="137">
        <v>2.3636953289280198</v>
      </c>
      <c r="S1355" s="137">
        <v>7.7324686750632896</v>
      </c>
      <c r="T1355" s="137">
        <v>12.877949820787901</v>
      </c>
      <c r="U1355" s="137">
        <v>5.0694435934337401</v>
      </c>
      <c r="V1355" s="1">
        <v>625379</v>
      </c>
      <c r="W1355" s="1">
        <v>1686048</v>
      </c>
      <c r="X1355" s="1">
        <v>326770</v>
      </c>
      <c r="Y1355" s="1">
        <v>570918</v>
      </c>
      <c r="Z1355" s="1">
        <v>336420</v>
      </c>
      <c r="AA1355" s="1">
        <v>338594</v>
      </c>
      <c r="AB1355" s="1">
        <v>0</v>
      </c>
      <c r="AC1355" s="1">
        <v>519729</v>
      </c>
      <c r="AD1355" s="1">
        <v>1436000</v>
      </c>
      <c r="AE1355" s="1">
        <v>263510</v>
      </c>
      <c r="AH1355" s="136">
        <f t="shared" si="21"/>
        <v>38499</v>
      </c>
      <c r="AI1355" s="177">
        <f>HLOOKUP(附加题模型!$E$2,历史数据!$B$3:$K$5000,ROW(A1353),)</f>
        <v>5.1085395594499303</v>
      </c>
      <c r="AJ1355" s="177">
        <f>HLOOKUP(附加题模型!$E$2,历史数据!$L$3:$U$5000,ROW(A1353),)</f>
        <v>5.0694435934337401</v>
      </c>
    </row>
    <row r="1356" spans="1:36" x14ac:dyDescent="0.2">
      <c r="A1356" s="148">
        <v>38502</v>
      </c>
      <c r="B1356" s="137">
        <v>6.1536084700757803</v>
      </c>
      <c r="C1356" s="137">
        <v>15.9950560236298</v>
      </c>
      <c r="D1356" s="137">
        <v>5.7314008598293</v>
      </c>
      <c r="E1356" s="137">
        <v>4.8880369687761096</v>
      </c>
      <c r="F1356" s="137">
        <v>5.36597578666216</v>
      </c>
      <c r="G1356" s="137">
        <v>19.447625463757799</v>
      </c>
      <c r="H1356" s="137">
        <v>2.3434060986367999</v>
      </c>
      <c r="I1356" s="137">
        <v>7.7324686750632896</v>
      </c>
      <c r="J1356" s="137">
        <v>13.0435826159106</v>
      </c>
      <c r="K1356" s="137">
        <v>5.1606675141381997</v>
      </c>
      <c r="L1356" s="137">
        <v>6.4892598411708198</v>
      </c>
      <c r="M1356" s="137">
        <v>16.071222957075602</v>
      </c>
      <c r="N1356" s="137">
        <v>5.82310327358657</v>
      </c>
      <c r="O1356" s="137">
        <v>5.0014724258574201</v>
      </c>
      <c r="P1356" s="137">
        <v>5.4587210471723697</v>
      </c>
      <c r="Q1356" s="137">
        <v>19.739796362743899</v>
      </c>
      <c r="R1356" s="137">
        <v>2.4448522500929299</v>
      </c>
      <c r="S1356" s="137">
        <v>8.2987353204593397</v>
      </c>
      <c r="T1356" s="137">
        <v>12.7123170256653</v>
      </c>
      <c r="U1356" s="137">
        <v>5.27795541218679</v>
      </c>
      <c r="V1356" s="1">
        <v>887373</v>
      </c>
      <c r="W1356" s="1">
        <v>735842</v>
      </c>
      <c r="X1356" s="1">
        <v>161009</v>
      </c>
      <c r="Y1356" s="1">
        <v>839292</v>
      </c>
      <c r="Z1356" s="1">
        <v>307008</v>
      </c>
      <c r="AA1356" s="1">
        <v>213008</v>
      </c>
      <c r="AB1356" s="1">
        <v>1317049</v>
      </c>
      <c r="AC1356" s="1">
        <v>1152570</v>
      </c>
      <c r="AD1356" s="1">
        <v>1743599</v>
      </c>
      <c r="AE1356" s="1">
        <v>364941</v>
      </c>
      <c r="AH1356" s="136">
        <f t="shared" si="21"/>
        <v>38502</v>
      </c>
      <c r="AI1356" s="177">
        <f>HLOOKUP(附加题模型!$E$2,历史数据!$B$3:$K$5000,ROW(A1354),)</f>
        <v>5.1606675141381997</v>
      </c>
      <c r="AJ1356" s="177">
        <f>HLOOKUP(附加题模型!$E$2,历史数据!$L$3:$U$5000,ROW(A1354),)</f>
        <v>5.27795541218679</v>
      </c>
    </row>
    <row r="1357" spans="1:36" x14ac:dyDescent="0.2">
      <c r="A1357" s="148">
        <v>38503</v>
      </c>
      <c r="B1357" s="137">
        <v>6.4333179459883096</v>
      </c>
      <c r="C1357" s="137">
        <v>16.071222957075602</v>
      </c>
      <c r="D1357" s="137">
        <v>5.82310327358657</v>
      </c>
      <c r="E1357" s="137">
        <v>5.0324093686977696</v>
      </c>
      <c r="F1357" s="137">
        <v>5.4719703701024001</v>
      </c>
      <c r="G1357" s="137">
        <v>19.758057043930499</v>
      </c>
      <c r="H1357" s="137">
        <v>2.4955753258210001</v>
      </c>
      <c r="I1357" s="137">
        <v>8.2987353204593397</v>
      </c>
      <c r="J1357" s="137">
        <v>12.6295006281039</v>
      </c>
      <c r="K1357" s="137">
        <v>5.2518914348426602</v>
      </c>
      <c r="L1357" s="137">
        <v>6.3494051032145498</v>
      </c>
      <c r="M1357" s="137">
        <v>15.9950560236298</v>
      </c>
      <c r="N1357" s="137">
        <v>5.82310327358657</v>
      </c>
      <c r="O1357" s="137">
        <v>5.0324093686977696</v>
      </c>
      <c r="P1357" s="137">
        <v>5.4984690159624598</v>
      </c>
      <c r="Q1357" s="137">
        <v>19.228497289518302</v>
      </c>
      <c r="R1357" s="137">
        <v>2.4955753258210001</v>
      </c>
      <c r="S1357" s="137">
        <v>8.2206295762667807</v>
      </c>
      <c r="T1357" s="137">
        <v>12.9193580195686</v>
      </c>
      <c r="U1357" s="137">
        <v>5.2127954688264602</v>
      </c>
      <c r="V1357" s="1">
        <v>607250</v>
      </c>
      <c r="W1357" s="1">
        <v>459587</v>
      </c>
      <c r="X1357" s="1">
        <v>198719</v>
      </c>
      <c r="Y1357" s="1">
        <v>1011113</v>
      </c>
      <c r="Z1357" s="1">
        <v>224300</v>
      </c>
      <c r="AA1357" s="1">
        <v>232920</v>
      </c>
      <c r="AB1357" s="1">
        <v>1816220</v>
      </c>
      <c r="AC1357" s="1">
        <v>619502</v>
      </c>
      <c r="AD1357" s="1">
        <v>1027882</v>
      </c>
      <c r="AE1357" s="1">
        <v>234310</v>
      </c>
      <c r="AH1357" s="136">
        <f t="shared" si="21"/>
        <v>38503</v>
      </c>
      <c r="AI1357" s="177">
        <f>HLOOKUP(附加题模型!$E$2,历史数据!$B$3:$K$5000,ROW(A1355),)</f>
        <v>5.2518914348426602</v>
      </c>
      <c r="AJ1357" s="177">
        <f>HLOOKUP(附加题模型!$E$2,历史数据!$L$3:$U$5000,ROW(A1355),)</f>
        <v>5.2127954688264602</v>
      </c>
    </row>
    <row r="1358" spans="1:36" x14ac:dyDescent="0.2">
      <c r="A1358" s="148">
        <v>38504</v>
      </c>
      <c r="B1358" s="137">
        <v>6.3773760508058102</v>
      </c>
      <c r="C1358" s="137">
        <v>15.9950560236298</v>
      </c>
      <c r="D1358" s="137">
        <v>5.8116404718669097</v>
      </c>
      <c r="E1358" s="137">
        <v>5.0633463115381296</v>
      </c>
      <c r="F1358" s="137">
        <v>5.4454717242423403</v>
      </c>
      <c r="G1358" s="137">
        <v>19.447625463757799</v>
      </c>
      <c r="H1358" s="137">
        <v>2.47528609552977</v>
      </c>
      <c r="I1358" s="137">
        <v>8.2987353204593397</v>
      </c>
      <c r="J1358" s="137">
        <v>12.6502047274943</v>
      </c>
      <c r="K1358" s="137">
        <v>5.1606675141381997</v>
      </c>
      <c r="L1358" s="137">
        <v>6.2375213128495401</v>
      </c>
      <c r="M1358" s="137">
        <v>15.6903882898464</v>
      </c>
      <c r="N1358" s="137">
        <v>5.5021448254361296</v>
      </c>
      <c r="O1358" s="137">
        <v>4.9911601115773001</v>
      </c>
      <c r="P1358" s="137">
        <v>5.64421156819279</v>
      </c>
      <c r="Q1358" s="137">
        <v>18.991108434092201</v>
      </c>
      <c r="R1358" s="137">
        <v>2.43470763494732</v>
      </c>
      <c r="S1358" s="137">
        <v>8.0253652157853903</v>
      </c>
      <c r="T1358" s="137">
        <v>12.256826839077901</v>
      </c>
      <c r="U1358" s="137">
        <v>5.1215715481219997</v>
      </c>
      <c r="V1358" s="1">
        <v>339847</v>
      </c>
      <c r="W1358" s="1">
        <v>543790</v>
      </c>
      <c r="X1358" s="1">
        <v>505319</v>
      </c>
      <c r="Y1358" s="1">
        <v>2309050</v>
      </c>
      <c r="Z1358" s="1">
        <v>692886</v>
      </c>
      <c r="AA1358" s="1">
        <v>220924</v>
      </c>
      <c r="AB1358" s="1">
        <v>713820</v>
      </c>
      <c r="AC1358" s="1">
        <v>316350</v>
      </c>
      <c r="AD1358" s="1">
        <v>2007130</v>
      </c>
      <c r="AE1358" s="1">
        <v>157150</v>
      </c>
      <c r="AH1358" s="136">
        <f t="shared" si="21"/>
        <v>38504</v>
      </c>
      <c r="AI1358" s="177">
        <f>HLOOKUP(附加题模型!$E$2,历史数据!$B$3:$K$5000,ROW(A1356),)</f>
        <v>5.1606675141381997</v>
      </c>
      <c r="AJ1358" s="177">
        <f>HLOOKUP(附加题模型!$E$2,历史数据!$L$3:$U$5000,ROW(A1356),)</f>
        <v>5.1215715481219997</v>
      </c>
    </row>
    <row r="1359" spans="1:36" x14ac:dyDescent="0.2">
      <c r="A1359" s="148">
        <v>38505</v>
      </c>
      <c r="B1359" s="137">
        <v>6.2095503652582904</v>
      </c>
      <c r="C1359" s="137">
        <v>15.614221356400501</v>
      </c>
      <c r="D1359" s="137">
        <v>5.4792192219968099</v>
      </c>
      <c r="E1359" s="137">
        <v>4.9292862258965897</v>
      </c>
      <c r="F1359" s="137">
        <v>5.6309622452627597</v>
      </c>
      <c r="G1359" s="137">
        <v>18.770921669638899</v>
      </c>
      <c r="H1359" s="137">
        <v>2.43470763494732</v>
      </c>
      <c r="I1359" s="137">
        <v>7.8691537274002696</v>
      </c>
      <c r="J1359" s="137">
        <v>12.318939137248901</v>
      </c>
      <c r="K1359" s="137">
        <v>5.1215715481219997</v>
      </c>
      <c r="L1359" s="137">
        <v>6.2934632080320503</v>
      </c>
      <c r="M1359" s="137">
        <v>15.614221356400501</v>
      </c>
      <c r="N1359" s="137">
        <v>5.4219052133985199</v>
      </c>
      <c r="O1359" s="137">
        <v>4.4961690261316196</v>
      </c>
      <c r="P1359" s="137">
        <v>5.7899541204231202</v>
      </c>
      <c r="Q1359" s="137">
        <v>18.422292625921301</v>
      </c>
      <c r="R1359" s="137">
        <v>2.4549968652385501</v>
      </c>
      <c r="S1359" s="137">
        <v>7.8105744192558504</v>
      </c>
      <c r="T1359" s="137">
        <v>11.511479261025899</v>
      </c>
      <c r="U1359" s="137">
        <v>5.0955075707778699</v>
      </c>
      <c r="V1359" s="1">
        <v>387200</v>
      </c>
      <c r="W1359" s="1">
        <v>438827</v>
      </c>
      <c r="X1359" s="1">
        <v>286299</v>
      </c>
      <c r="Y1359" s="1">
        <v>2293371</v>
      </c>
      <c r="Z1359" s="1">
        <v>1684588</v>
      </c>
      <c r="AA1359" s="1">
        <v>195180</v>
      </c>
      <c r="AB1359" s="1">
        <v>757685</v>
      </c>
      <c r="AC1359" s="1">
        <v>394770</v>
      </c>
      <c r="AD1359" s="1">
        <v>1602480</v>
      </c>
      <c r="AE1359" s="1">
        <v>100350</v>
      </c>
      <c r="AH1359" s="136">
        <f t="shared" si="21"/>
        <v>38505</v>
      </c>
      <c r="AI1359" s="177">
        <f>HLOOKUP(附加题模型!$E$2,历史数据!$B$3:$K$5000,ROW(A1357),)</f>
        <v>5.1215715481219997</v>
      </c>
      <c r="AJ1359" s="177">
        <f>HLOOKUP(附加题模型!$E$2,历史数据!$L$3:$U$5000,ROW(A1357),)</f>
        <v>5.0955075707778699</v>
      </c>
    </row>
    <row r="1360" spans="1:36" x14ac:dyDescent="0.2">
      <c r="A1360" s="148">
        <v>38506</v>
      </c>
      <c r="B1360" s="137">
        <v>6.2654922604407899</v>
      </c>
      <c r="C1360" s="137">
        <v>15.5380544229547</v>
      </c>
      <c r="D1360" s="137">
        <v>5.4219052133985199</v>
      </c>
      <c r="E1360" s="137">
        <v>4.3311719976497196</v>
      </c>
      <c r="F1360" s="137">
        <v>5.7634554745630604</v>
      </c>
      <c r="G1360" s="137">
        <v>18.422292625921301</v>
      </c>
      <c r="H1360" s="137">
        <v>2.4448522500929299</v>
      </c>
      <c r="I1360" s="137">
        <v>8.1034709599779404</v>
      </c>
      <c r="J1360" s="137">
        <v>11.511479261025899</v>
      </c>
      <c r="K1360" s="137">
        <v>5.1346035367940699</v>
      </c>
      <c r="L1360" s="137">
        <v>6.3214341556233</v>
      </c>
      <c r="M1360" s="137">
        <v>15.2333866891712</v>
      </c>
      <c r="N1360" s="137">
        <v>5.2843515927626097</v>
      </c>
      <c r="O1360" s="137">
        <v>4.40335819761055</v>
      </c>
      <c r="P1360" s="137">
        <v>5.7369568287029997</v>
      </c>
      <c r="Q1360" s="137">
        <v>18.422292625921301</v>
      </c>
      <c r="R1360" s="137">
        <v>2.4955753258210001</v>
      </c>
      <c r="S1360" s="137">
        <v>7.8691537274002696</v>
      </c>
      <c r="T1360" s="137">
        <v>11.635703857367901</v>
      </c>
      <c r="U1360" s="137">
        <v>5.0173156387454698</v>
      </c>
      <c r="V1360" s="1">
        <v>392140</v>
      </c>
      <c r="W1360" s="1">
        <v>934754</v>
      </c>
      <c r="X1360" s="1">
        <v>418885</v>
      </c>
      <c r="Y1360" s="1">
        <v>1165900</v>
      </c>
      <c r="Z1360" s="1">
        <v>714634</v>
      </c>
      <c r="AA1360" s="1">
        <v>183047</v>
      </c>
      <c r="AB1360" s="1">
        <v>553421</v>
      </c>
      <c r="AC1360" s="1">
        <v>369170</v>
      </c>
      <c r="AD1360" s="1">
        <v>1342450</v>
      </c>
      <c r="AE1360" s="1">
        <v>62900</v>
      </c>
      <c r="AH1360" s="136">
        <f t="shared" si="21"/>
        <v>38506</v>
      </c>
      <c r="AI1360" s="177">
        <f>HLOOKUP(附加题模型!$E$2,历史数据!$B$3:$K$5000,ROW(A1358),)</f>
        <v>5.1346035367940699</v>
      </c>
      <c r="AJ1360" s="177">
        <f>HLOOKUP(附加题模型!$E$2,历史数据!$L$3:$U$5000,ROW(A1358),)</f>
        <v>5.0173156387454698</v>
      </c>
    </row>
    <row r="1361" spans="1:36" x14ac:dyDescent="0.2">
      <c r="A1361" s="148">
        <v>38509</v>
      </c>
      <c r="B1361" s="137">
        <v>6.3214341556233</v>
      </c>
      <c r="C1361" s="137">
        <v>15.2333866891712</v>
      </c>
      <c r="D1361" s="137">
        <v>5.2728887910429503</v>
      </c>
      <c r="E1361" s="137">
        <v>4.3311719976497196</v>
      </c>
      <c r="F1361" s="137">
        <v>5.7369568287029997</v>
      </c>
      <c r="G1361" s="137">
        <v>18.3855948318458</v>
      </c>
      <c r="H1361" s="137">
        <v>2.4854307106753901</v>
      </c>
      <c r="I1361" s="137">
        <v>7.8496272913521299</v>
      </c>
      <c r="J1361" s="137">
        <v>11.635703857367901</v>
      </c>
      <c r="K1361" s="137">
        <v>5.0564116047616698</v>
      </c>
      <c r="L1361" s="137">
        <v>6.2375213128495401</v>
      </c>
      <c r="M1361" s="137">
        <v>15.0048858888337</v>
      </c>
      <c r="N1361" s="137">
        <v>5.3645912048002202</v>
      </c>
      <c r="O1361" s="137">
        <v>4.5271059689719699</v>
      </c>
      <c r="P1361" s="137">
        <v>5.7767047974930898</v>
      </c>
      <c r="Q1361" s="137">
        <v>18.972759537054401</v>
      </c>
      <c r="R1361" s="137">
        <v>2.5767322469859102</v>
      </c>
      <c r="S1361" s="137">
        <v>7.9667859076409702</v>
      </c>
      <c r="T1361" s="137">
        <v>12.1740104415166</v>
      </c>
      <c r="U1361" s="137">
        <v>5.0173156387454698</v>
      </c>
      <c r="V1361" s="1">
        <v>1003400</v>
      </c>
      <c r="W1361" s="1">
        <v>1313878</v>
      </c>
      <c r="X1361" s="1">
        <v>411609</v>
      </c>
      <c r="Y1361" s="1">
        <v>1016409</v>
      </c>
      <c r="Z1361" s="1">
        <v>630200</v>
      </c>
      <c r="AA1361" s="1">
        <v>137002</v>
      </c>
      <c r="AB1361" s="1">
        <v>1314456</v>
      </c>
      <c r="AC1361" s="1">
        <v>278609</v>
      </c>
      <c r="AD1361" s="1">
        <v>4179526</v>
      </c>
      <c r="AE1361" s="1">
        <v>108999</v>
      </c>
      <c r="AH1361" s="136">
        <f t="shared" si="21"/>
        <v>38509</v>
      </c>
      <c r="AI1361" s="177">
        <f>HLOOKUP(附加题模型!$E$2,历史数据!$B$3:$K$5000,ROW(A1359),)</f>
        <v>5.0564116047616698</v>
      </c>
      <c r="AJ1361" s="177">
        <f>HLOOKUP(附加题模型!$E$2,历史数据!$L$3:$U$5000,ROW(A1359),)</f>
        <v>5.0173156387454698</v>
      </c>
    </row>
    <row r="1362" spans="1:36" x14ac:dyDescent="0.2">
      <c r="A1362" s="148">
        <v>38510</v>
      </c>
      <c r="B1362" s="137">
        <v>6.3214341556233</v>
      </c>
      <c r="C1362" s="137">
        <v>15.0048858888337</v>
      </c>
      <c r="D1362" s="137">
        <v>5.4448308168378299</v>
      </c>
      <c r="E1362" s="137">
        <v>4.5167936546918499</v>
      </c>
      <c r="F1362" s="137">
        <v>5.7767047974930898</v>
      </c>
      <c r="G1362" s="137">
        <v>18.881015051865599</v>
      </c>
      <c r="H1362" s="137">
        <v>2.5868768621315299</v>
      </c>
      <c r="I1362" s="137">
        <v>8.0644180878816591</v>
      </c>
      <c r="J1362" s="137">
        <v>11.801336652490599</v>
      </c>
      <c r="K1362" s="137">
        <v>5.03034762741754</v>
      </c>
      <c r="L1362" s="137">
        <v>6.2654922604407899</v>
      </c>
      <c r="M1362" s="137">
        <v>15.766555223292199</v>
      </c>
      <c r="N1362" s="137">
        <v>5.3760540065198796</v>
      </c>
      <c r="O1362" s="137">
        <v>4.4136705118906701</v>
      </c>
      <c r="P1362" s="137">
        <v>5.8694500580033004</v>
      </c>
      <c r="Q1362" s="137">
        <v>18.881015051865599</v>
      </c>
      <c r="R1362" s="137">
        <v>2.5158645561122301</v>
      </c>
      <c r="S1362" s="137">
        <v>8.0448916518335203</v>
      </c>
      <c r="T1362" s="137">
        <v>11.863448950661599</v>
      </c>
      <c r="U1362" s="137">
        <v>5.1736995028102601</v>
      </c>
      <c r="V1362" s="1">
        <v>603278</v>
      </c>
      <c r="W1362" s="1">
        <v>2088689</v>
      </c>
      <c r="X1362" s="1">
        <v>736780</v>
      </c>
      <c r="Y1362" s="1">
        <v>944595</v>
      </c>
      <c r="Z1362" s="1">
        <v>1202059</v>
      </c>
      <c r="AA1362" s="1">
        <v>214178</v>
      </c>
      <c r="AB1362" s="1">
        <v>1219822</v>
      </c>
      <c r="AC1362" s="1">
        <v>508944</v>
      </c>
      <c r="AD1362" s="1">
        <v>5235629</v>
      </c>
      <c r="AE1362" s="1">
        <v>260181</v>
      </c>
      <c r="AH1362" s="136">
        <f t="shared" si="21"/>
        <v>38510</v>
      </c>
      <c r="AI1362" s="177">
        <f>HLOOKUP(附加题模型!$E$2,历史数据!$B$3:$K$5000,ROW(A1360),)</f>
        <v>5.03034762741754</v>
      </c>
      <c r="AJ1362" s="177">
        <f>HLOOKUP(附加题模型!$E$2,历史数据!$L$3:$U$5000,ROW(A1360),)</f>
        <v>5.1736995028102601</v>
      </c>
    </row>
    <row r="1363" spans="1:36" x14ac:dyDescent="0.2">
      <c r="A1363" s="148">
        <v>38511</v>
      </c>
      <c r="B1363" s="137">
        <v>6.2654922604407899</v>
      </c>
      <c r="C1363" s="137">
        <v>15.614221356400501</v>
      </c>
      <c r="D1363" s="137">
        <v>5.3645912048002202</v>
      </c>
      <c r="E1363" s="137">
        <v>4.4549197690111404</v>
      </c>
      <c r="F1363" s="137">
        <v>5.8694500580033004</v>
      </c>
      <c r="G1363" s="137">
        <v>18.881015051865599</v>
      </c>
      <c r="H1363" s="137">
        <v>2.5158645561122301</v>
      </c>
      <c r="I1363" s="137">
        <v>8.0448916518335203</v>
      </c>
      <c r="J1363" s="137">
        <v>11.6564079567582</v>
      </c>
      <c r="K1363" s="137">
        <v>5.6949790496929102</v>
      </c>
      <c r="L1363" s="137">
        <v>6.6850564743095999</v>
      </c>
      <c r="M1363" s="137">
        <v>16.5282245577508</v>
      </c>
      <c r="N1363" s="137">
        <v>5.82310327358657</v>
      </c>
      <c r="O1363" s="137">
        <v>4.7952261402550498</v>
      </c>
      <c r="P1363" s="137">
        <v>6.2404311000441401</v>
      </c>
      <c r="Q1363" s="137">
        <v>20.587462476378199</v>
      </c>
      <c r="R1363" s="137">
        <v>2.67817839844205</v>
      </c>
      <c r="S1363" s="137">
        <v>8.70879047747027</v>
      </c>
      <c r="T1363" s="137">
        <v>12.5880924293233</v>
      </c>
      <c r="U1363" s="137">
        <v>5.6949790496929102</v>
      </c>
      <c r="V1363" s="1">
        <v>2584174</v>
      </c>
      <c r="W1363" s="1">
        <v>3088094</v>
      </c>
      <c r="X1363" s="1">
        <v>1416649</v>
      </c>
      <c r="Y1363" s="1">
        <v>2045052</v>
      </c>
      <c r="Z1363" s="1">
        <v>2108745</v>
      </c>
      <c r="AA1363" s="1">
        <v>501400</v>
      </c>
      <c r="AB1363" s="1">
        <v>2477837</v>
      </c>
      <c r="AC1363" s="1">
        <v>1549851</v>
      </c>
      <c r="AD1363" s="1">
        <v>10456248</v>
      </c>
      <c r="AE1363" s="1">
        <v>461551</v>
      </c>
      <c r="AH1363" s="136">
        <f t="shared" si="21"/>
        <v>38511</v>
      </c>
      <c r="AI1363" s="177">
        <f>HLOOKUP(附加题模型!$E$2,历史数据!$B$3:$K$5000,ROW(A1361),)</f>
        <v>5.6949790496929102</v>
      </c>
      <c r="AJ1363" s="177">
        <f>HLOOKUP(附加题模型!$E$2,历史数据!$L$3:$U$5000,ROW(A1361),)</f>
        <v>5.6949790496929102</v>
      </c>
    </row>
    <row r="1364" spans="1:36" x14ac:dyDescent="0.2">
      <c r="A1364" s="148">
        <v>38512</v>
      </c>
      <c r="B1364" s="137">
        <v>6.6570855267183404</v>
      </c>
      <c r="C1364" s="137">
        <v>16.680558424642498</v>
      </c>
      <c r="D1364" s="137">
        <v>5.82310327358657</v>
      </c>
      <c r="E1364" s="137">
        <v>4.7436645688544603</v>
      </c>
      <c r="F1364" s="137">
        <v>6.2271817771141098</v>
      </c>
      <c r="G1364" s="137">
        <v>20.275531226736099</v>
      </c>
      <c r="H1364" s="137">
        <v>2.6375999378596</v>
      </c>
      <c r="I1364" s="137">
        <v>8.70879047747027</v>
      </c>
      <c r="J1364" s="137">
        <v>12.4224596342006</v>
      </c>
      <c r="K1364" s="137">
        <v>6.2553545625917604</v>
      </c>
      <c r="L1364" s="137">
        <v>6.6570855267183404</v>
      </c>
      <c r="M1364" s="137">
        <v>17.3660608256552</v>
      </c>
      <c r="N1364" s="137">
        <v>5.9950452993814496</v>
      </c>
      <c r="O1364" s="137">
        <v>5.0117847401375304</v>
      </c>
      <c r="P1364" s="137">
        <v>6.1344365166039001</v>
      </c>
      <c r="Q1364" s="137">
        <v>21.009487108246901</v>
      </c>
      <c r="R1364" s="137">
        <v>2.66803378329644</v>
      </c>
      <c r="S1364" s="137">
        <v>8.8650019658553898</v>
      </c>
      <c r="T1364" s="137">
        <v>12.4638678329813</v>
      </c>
      <c r="U1364" s="137">
        <v>6.0729067211828296</v>
      </c>
      <c r="V1364" s="1">
        <v>1847178</v>
      </c>
      <c r="W1364" s="1">
        <v>3161996</v>
      </c>
      <c r="X1364" s="1">
        <v>1665418</v>
      </c>
      <c r="Y1364" s="1">
        <v>2576954</v>
      </c>
      <c r="Z1364" s="1">
        <v>1358855</v>
      </c>
      <c r="AA1364" s="1">
        <v>648099</v>
      </c>
      <c r="AB1364" s="1">
        <v>2116035</v>
      </c>
      <c r="AC1364" s="1">
        <v>1821356</v>
      </c>
      <c r="AD1364" s="1">
        <v>7988203</v>
      </c>
      <c r="AE1364" s="1">
        <v>2823564</v>
      </c>
      <c r="AH1364" s="136">
        <f t="shared" si="21"/>
        <v>38512</v>
      </c>
      <c r="AI1364" s="177">
        <f>HLOOKUP(附加题模型!$E$2,历史数据!$B$3:$K$5000,ROW(A1362),)</f>
        <v>6.2553545625917604</v>
      </c>
      <c r="AJ1364" s="177">
        <f>HLOOKUP(附加题模型!$E$2,历史数据!$L$3:$U$5000,ROW(A1362),)</f>
        <v>6.0729067211828296</v>
      </c>
    </row>
    <row r="1365" spans="1:36" x14ac:dyDescent="0.2">
      <c r="A1365" s="148">
        <v>38513</v>
      </c>
      <c r="B1365" s="137">
        <v>6.6570855267183404</v>
      </c>
      <c r="C1365" s="137">
        <v>17.137560025317601</v>
      </c>
      <c r="D1365" s="137">
        <v>5.9491940925028102</v>
      </c>
      <c r="E1365" s="137">
        <v>5.0427216829778896</v>
      </c>
      <c r="F1365" s="137">
        <v>6.3596750064144096</v>
      </c>
      <c r="G1365" s="137">
        <v>21.009487108246901</v>
      </c>
      <c r="H1365" s="137">
        <v>2.6883230135876701</v>
      </c>
      <c r="I1365" s="137">
        <v>8.7868962216628308</v>
      </c>
      <c r="J1365" s="137">
        <v>12.4638678329813</v>
      </c>
      <c r="K1365" s="137">
        <v>5.9295548457900997</v>
      </c>
      <c r="L1365" s="137">
        <v>6.7969402646746104</v>
      </c>
      <c r="M1365" s="137">
        <v>17.0613930918718</v>
      </c>
      <c r="N1365" s="137">
        <v>5.8804172821848599</v>
      </c>
      <c r="O1365" s="137">
        <v>5.0220970544176504</v>
      </c>
      <c r="P1365" s="137">
        <v>5.92244734972342</v>
      </c>
      <c r="Q1365" s="137">
        <v>20.550764682302599</v>
      </c>
      <c r="R1365" s="137">
        <v>2.6477445530052099</v>
      </c>
      <c r="S1365" s="137">
        <v>8.6697376053739905</v>
      </c>
      <c r="T1365" s="137">
        <v>12.256826839077901</v>
      </c>
      <c r="U1365" s="137">
        <v>5.8122669477415103</v>
      </c>
      <c r="V1365" s="1">
        <v>2879361</v>
      </c>
      <c r="W1365" s="1">
        <v>1142558</v>
      </c>
      <c r="X1365" s="1">
        <v>777481</v>
      </c>
      <c r="Y1365" s="1">
        <v>2192152</v>
      </c>
      <c r="Z1365" s="1">
        <v>653700</v>
      </c>
      <c r="AA1365" s="1">
        <v>327776</v>
      </c>
      <c r="AB1365" s="1">
        <v>1285883</v>
      </c>
      <c r="AC1365" s="1">
        <v>1068000</v>
      </c>
      <c r="AD1365" s="1">
        <v>6628772</v>
      </c>
      <c r="AE1365" s="1">
        <v>878582</v>
      </c>
      <c r="AH1365" s="136">
        <f t="shared" si="21"/>
        <v>38513</v>
      </c>
      <c r="AI1365" s="177">
        <f>HLOOKUP(附加题模型!$E$2,历史数据!$B$3:$K$5000,ROW(A1363),)</f>
        <v>5.9295548457900997</v>
      </c>
      <c r="AJ1365" s="177">
        <f>HLOOKUP(附加题模型!$E$2,历史数据!$L$3:$U$5000,ROW(A1363),)</f>
        <v>5.8122669477415103</v>
      </c>
    </row>
    <row r="1366" spans="1:36" x14ac:dyDescent="0.2">
      <c r="A1366" s="148">
        <v>38516</v>
      </c>
      <c r="B1366" s="137">
        <v>6.7969402646746104</v>
      </c>
      <c r="C1366" s="137">
        <v>17.137560025317601</v>
      </c>
      <c r="D1366" s="137">
        <v>5.82310327358657</v>
      </c>
      <c r="E1366" s="137">
        <v>5.0530339972580096</v>
      </c>
      <c r="F1366" s="137">
        <v>5.9621953185135101</v>
      </c>
      <c r="G1366" s="137">
        <v>20.367275711924901</v>
      </c>
      <c r="H1366" s="137">
        <v>2.7187568590245101</v>
      </c>
      <c r="I1366" s="137">
        <v>8.6697376053739905</v>
      </c>
      <c r="J1366" s="137">
        <v>12.2154186402972</v>
      </c>
      <c r="K1366" s="137">
        <v>5.9295548457900997</v>
      </c>
      <c r="L1366" s="137">
        <v>7.0766497405871496</v>
      </c>
      <c r="M1366" s="137">
        <v>17.213726958763498</v>
      </c>
      <c r="N1366" s="137">
        <v>5.9033428856241796</v>
      </c>
      <c r="O1366" s="137">
        <v>5.1870940828995504</v>
      </c>
      <c r="P1366" s="137">
        <v>6.09468854781381</v>
      </c>
      <c r="Q1366" s="137">
        <v>20.532415785264899</v>
      </c>
      <c r="R1366" s="137">
        <v>2.67817839844205</v>
      </c>
      <c r="S1366" s="137">
        <v>8.7868962216628308</v>
      </c>
      <c r="T1366" s="137">
        <v>11.6771120561486</v>
      </c>
      <c r="U1366" s="137">
        <v>5.6298191063325804</v>
      </c>
      <c r="V1366" s="1">
        <v>4406198</v>
      </c>
      <c r="W1366" s="1">
        <v>593627</v>
      </c>
      <c r="X1366" s="1">
        <v>335340</v>
      </c>
      <c r="Y1366" s="1">
        <v>2540306</v>
      </c>
      <c r="Z1366" s="1">
        <v>713620</v>
      </c>
      <c r="AA1366" s="1">
        <v>255749</v>
      </c>
      <c r="AB1366" s="1">
        <v>2032597</v>
      </c>
      <c r="AC1366" s="1">
        <v>644391</v>
      </c>
      <c r="AD1366" s="1">
        <v>5891598</v>
      </c>
      <c r="AE1366" s="1">
        <v>366360</v>
      </c>
      <c r="AH1366" s="136">
        <f t="shared" si="21"/>
        <v>38516</v>
      </c>
      <c r="AI1366" s="177">
        <f>HLOOKUP(附加题模型!$E$2,历史数据!$B$3:$K$5000,ROW(A1364),)</f>
        <v>5.9295548457900997</v>
      </c>
      <c r="AJ1366" s="177">
        <f>HLOOKUP(附加题模型!$E$2,历史数据!$L$3:$U$5000,ROW(A1364),)</f>
        <v>5.6298191063325804</v>
      </c>
    </row>
    <row r="1367" spans="1:36" x14ac:dyDescent="0.2">
      <c r="A1367" s="148">
        <v>38517</v>
      </c>
      <c r="B1367" s="137">
        <v>7.0207078454046403</v>
      </c>
      <c r="C1367" s="137">
        <v>17.2898938922093</v>
      </c>
      <c r="D1367" s="137">
        <v>5.9033428856241796</v>
      </c>
      <c r="E1367" s="137">
        <v>5.2386556543001399</v>
      </c>
      <c r="F1367" s="137">
        <v>6.1211871936738698</v>
      </c>
      <c r="G1367" s="137">
        <v>20.715904755642601</v>
      </c>
      <c r="H1367" s="137">
        <v>2.6984676287332801</v>
      </c>
      <c r="I1367" s="137">
        <v>8.8259490937591103</v>
      </c>
      <c r="J1367" s="137">
        <v>11.635703857367901</v>
      </c>
      <c r="K1367" s="137">
        <v>5.6428510950046498</v>
      </c>
      <c r="L1367" s="137">
        <v>6.6570855267183404</v>
      </c>
      <c r="M1367" s="137">
        <v>16.680558424642498</v>
      </c>
      <c r="N1367" s="137">
        <v>5.7314008598293</v>
      </c>
      <c r="O1367" s="137">
        <v>5.11490788293872</v>
      </c>
      <c r="P1367" s="137">
        <v>5.8959487038633602</v>
      </c>
      <c r="Q1367" s="137">
        <v>19.871855491905102</v>
      </c>
      <c r="R1367" s="137">
        <v>2.5767322469859102</v>
      </c>
      <c r="S1367" s="137">
        <v>8.5135261169888796</v>
      </c>
      <c r="T1367" s="137">
        <v>11.573591559196901</v>
      </c>
      <c r="U1367" s="137">
        <v>5.4734352422677901</v>
      </c>
      <c r="V1367" s="1">
        <v>2256797</v>
      </c>
      <c r="W1367" s="1">
        <v>636800</v>
      </c>
      <c r="X1367" s="1">
        <v>447129</v>
      </c>
      <c r="Y1367" s="1">
        <v>2094171</v>
      </c>
      <c r="Z1367" s="1">
        <v>481000</v>
      </c>
      <c r="AA1367" s="1">
        <v>233688</v>
      </c>
      <c r="AB1367" s="1">
        <v>1172793</v>
      </c>
      <c r="AC1367" s="1">
        <v>505600</v>
      </c>
      <c r="AD1367" s="1">
        <v>4034480</v>
      </c>
      <c r="AE1367" s="1">
        <v>400604</v>
      </c>
      <c r="AH1367" s="136">
        <f t="shared" si="21"/>
        <v>38517</v>
      </c>
      <c r="AI1367" s="177">
        <f>HLOOKUP(附加题模型!$E$2,历史数据!$B$3:$K$5000,ROW(A1365),)</f>
        <v>5.6428510950046498</v>
      </c>
      <c r="AJ1367" s="177">
        <f>HLOOKUP(附加题模型!$E$2,历史数据!$L$3:$U$5000,ROW(A1365),)</f>
        <v>5.4734352422677901</v>
      </c>
    </row>
    <row r="1368" spans="1:36" x14ac:dyDescent="0.2">
      <c r="A1368" s="148">
        <v>38518</v>
      </c>
      <c r="B1368" s="137">
        <v>6.6570855267183404</v>
      </c>
      <c r="C1368" s="137">
        <v>16.604391491196601</v>
      </c>
      <c r="D1368" s="137">
        <v>5.6511612477916904</v>
      </c>
      <c r="E1368" s="137">
        <v>5.09428325437848</v>
      </c>
      <c r="F1368" s="137">
        <v>5.8959487038633602</v>
      </c>
      <c r="G1368" s="137">
        <v>19.7801110067163</v>
      </c>
      <c r="H1368" s="137">
        <v>2.5767322469859102</v>
      </c>
      <c r="I1368" s="137">
        <v>8.4354203727963206</v>
      </c>
      <c r="J1368" s="137">
        <v>11.573591559196901</v>
      </c>
      <c r="K1368" s="137">
        <v>5.4343392762515901</v>
      </c>
      <c r="L1368" s="137">
        <v>6.6570855267183404</v>
      </c>
      <c r="M1368" s="137">
        <v>15.9950560236298</v>
      </c>
      <c r="N1368" s="137">
        <v>5.5136076271557801</v>
      </c>
      <c r="O1368" s="137">
        <v>4.9705354830170601</v>
      </c>
      <c r="P1368" s="137">
        <v>5.64421156819279</v>
      </c>
      <c r="Q1368" s="137">
        <v>19.321388580771998</v>
      </c>
      <c r="R1368" s="137">
        <v>2.4549968652385501</v>
      </c>
      <c r="S1368" s="137">
        <v>8.2206295762667807</v>
      </c>
      <c r="T1368" s="137">
        <v>10.414161993338199</v>
      </c>
      <c r="U1368" s="137">
        <v>5.2258274574985304</v>
      </c>
      <c r="V1368" s="1">
        <v>0</v>
      </c>
      <c r="W1368" s="1">
        <v>799620</v>
      </c>
      <c r="X1368" s="1">
        <v>432300</v>
      </c>
      <c r="Y1368" s="1">
        <v>1077709</v>
      </c>
      <c r="Z1368" s="1">
        <v>516200</v>
      </c>
      <c r="AA1368" s="1">
        <v>227485</v>
      </c>
      <c r="AB1368" s="1">
        <v>651100</v>
      </c>
      <c r="AC1368" s="1">
        <v>399900</v>
      </c>
      <c r="AD1368" s="1">
        <v>6604167</v>
      </c>
      <c r="AE1368" s="1">
        <v>357969</v>
      </c>
      <c r="AH1368" s="136">
        <f t="shared" si="21"/>
        <v>38518</v>
      </c>
      <c r="AI1368" s="177">
        <f>HLOOKUP(附加题模型!$E$2,历史数据!$B$3:$K$5000,ROW(A1366),)</f>
        <v>5.4343392762515901</v>
      </c>
      <c r="AJ1368" s="177">
        <f>HLOOKUP(附加题模型!$E$2,历史数据!$L$3:$U$5000,ROW(A1366),)</f>
        <v>5.2258274574985304</v>
      </c>
    </row>
    <row r="1369" spans="1:36" x14ac:dyDescent="0.2">
      <c r="A1369" s="148">
        <v>38519</v>
      </c>
      <c r="B1369" s="137">
        <v>6.5172307887620704</v>
      </c>
      <c r="C1369" s="137">
        <v>15.9188890901839</v>
      </c>
      <c r="D1369" s="137">
        <v>5.5021448254361296</v>
      </c>
      <c r="E1369" s="137">
        <v>4.9600046875021997</v>
      </c>
      <c r="F1369" s="137">
        <v>5.64421156819279</v>
      </c>
      <c r="G1369" s="137">
        <v>19.321388580771998</v>
      </c>
      <c r="H1369" s="137">
        <v>2.46514148038416</v>
      </c>
      <c r="I1369" s="137">
        <v>8.2206295762667807</v>
      </c>
      <c r="J1369" s="137">
        <v>10.352049695167199</v>
      </c>
      <c r="K1369" s="137">
        <v>5.23885944617059</v>
      </c>
      <c r="L1369" s="137">
        <v>6.3214341556233</v>
      </c>
      <c r="M1369" s="137">
        <v>15.9950560236298</v>
      </c>
      <c r="N1369" s="137">
        <v>5.5594588340344204</v>
      </c>
      <c r="O1369" s="137">
        <v>5.0653126426508601</v>
      </c>
      <c r="P1369" s="137">
        <v>5.9489459955834798</v>
      </c>
      <c r="Q1369" s="137">
        <v>19.7617621096785</v>
      </c>
      <c r="R1369" s="137">
        <v>2.4549968652385501</v>
      </c>
      <c r="S1369" s="137">
        <v>8.3963675007000393</v>
      </c>
      <c r="T1369" s="137">
        <v>9.6895185146764593</v>
      </c>
      <c r="U1369" s="137">
        <v>5.4343392762515901</v>
      </c>
      <c r="V1369" s="1">
        <v>1486589</v>
      </c>
      <c r="W1369" s="1">
        <v>477397</v>
      </c>
      <c r="X1369" s="1">
        <v>201400</v>
      </c>
      <c r="Y1369" s="1">
        <v>834300</v>
      </c>
      <c r="Z1369" s="1">
        <v>945103</v>
      </c>
      <c r="AA1369" s="1">
        <v>159030</v>
      </c>
      <c r="AB1369" s="1">
        <v>638516</v>
      </c>
      <c r="AC1369" s="1">
        <v>348522</v>
      </c>
      <c r="AD1369" s="1">
        <v>6157987</v>
      </c>
      <c r="AE1369" s="1">
        <v>307609</v>
      </c>
      <c r="AH1369" s="136">
        <f t="shared" si="21"/>
        <v>38519</v>
      </c>
      <c r="AI1369" s="177">
        <f>HLOOKUP(附加题模型!$E$2,历史数据!$B$3:$K$5000,ROW(A1367),)</f>
        <v>5.23885944617059</v>
      </c>
      <c r="AJ1369" s="177">
        <f>HLOOKUP(附加题模型!$E$2,历史数据!$L$3:$U$5000,ROW(A1367),)</f>
        <v>5.4343392762515901</v>
      </c>
    </row>
    <row r="1370" spans="1:36" x14ac:dyDescent="0.2">
      <c r="A1370" s="148">
        <v>38520</v>
      </c>
      <c r="B1370" s="137">
        <v>6.3494051032145498</v>
      </c>
      <c r="C1370" s="137">
        <v>16.071222957075602</v>
      </c>
      <c r="D1370" s="137">
        <v>5.6167728426327104</v>
      </c>
      <c r="E1370" s="137">
        <v>5.0758434381657302</v>
      </c>
      <c r="F1370" s="137">
        <v>5.9356966726534504</v>
      </c>
      <c r="G1370" s="137">
        <v>19.981948874131799</v>
      </c>
      <c r="H1370" s="137">
        <v>2.46514148038416</v>
      </c>
      <c r="I1370" s="137">
        <v>8.3768410646519005</v>
      </c>
      <c r="J1370" s="137">
        <v>9.6688144152861302</v>
      </c>
      <c r="K1370" s="137">
        <v>5.4473712649236496</v>
      </c>
      <c r="L1370" s="137">
        <v>6.2095503652582904</v>
      </c>
      <c r="M1370" s="137">
        <v>15.9188890901839</v>
      </c>
      <c r="N1370" s="137">
        <v>5.5365332305950998</v>
      </c>
      <c r="O1370" s="137">
        <v>5.0863742336806004</v>
      </c>
      <c r="P1370" s="137">
        <v>5.9489459955834798</v>
      </c>
      <c r="Q1370" s="137">
        <v>19.633319830414099</v>
      </c>
      <c r="R1370" s="137">
        <v>2.5260091712578401</v>
      </c>
      <c r="S1370" s="137">
        <v>8.3573146286037598</v>
      </c>
      <c r="T1370" s="137">
        <v>9.5445898189441198</v>
      </c>
      <c r="U1370" s="137">
        <v>5.3040193895309304</v>
      </c>
      <c r="V1370" s="1">
        <v>767338</v>
      </c>
      <c r="W1370" s="1">
        <v>279594</v>
      </c>
      <c r="X1370" s="1">
        <v>153472</v>
      </c>
      <c r="Y1370" s="1">
        <v>967982</v>
      </c>
      <c r="Z1370" s="1">
        <v>843900</v>
      </c>
      <c r="AA1370" s="1">
        <v>166266</v>
      </c>
      <c r="AB1370" s="1">
        <v>836324</v>
      </c>
      <c r="AC1370" s="1">
        <v>301200</v>
      </c>
      <c r="AD1370" s="1">
        <v>5706317</v>
      </c>
      <c r="AE1370" s="1">
        <v>143950</v>
      </c>
      <c r="AH1370" s="136">
        <f t="shared" si="21"/>
        <v>38520</v>
      </c>
      <c r="AI1370" s="177">
        <f>HLOOKUP(附加题模型!$E$2,历史数据!$B$3:$K$5000,ROW(A1368),)</f>
        <v>5.4473712649236496</v>
      </c>
      <c r="AJ1370" s="177">
        <f>HLOOKUP(附加题模型!$E$2,历史数据!$L$3:$U$5000,ROW(A1368),)</f>
        <v>5.3040193895309304</v>
      </c>
    </row>
    <row r="1371" spans="1:36" x14ac:dyDescent="0.2">
      <c r="A1371" s="148">
        <v>38523</v>
      </c>
      <c r="B1371" s="137">
        <v>6.18157941766703</v>
      </c>
      <c r="C1371" s="137">
        <v>15.6903882898464</v>
      </c>
      <c r="D1371" s="137">
        <v>5.5136076271557801</v>
      </c>
      <c r="E1371" s="137">
        <v>5.0547818471359998</v>
      </c>
      <c r="F1371" s="137">
        <v>5.9489459955834798</v>
      </c>
      <c r="G1371" s="137">
        <v>19.633319830414099</v>
      </c>
      <c r="H1371" s="137">
        <v>2.4955753258210001</v>
      </c>
      <c r="I1371" s="137">
        <v>8.3573146286037598</v>
      </c>
      <c r="J1371" s="137">
        <v>9.48247752077312</v>
      </c>
      <c r="K1371" s="137">
        <v>5.31705137820299</v>
      </c>
      <c r="L1371" s="137">
        <v>6.3773760508058102</v>
      </c>
      <c r="M1371" s="137">
        <v>16.147389890521499</v>
      </c>
      <c r="N1371" s="137">
        <v>5.8460288770258799</v>
      </c>
      <c r="O1371" s="137">
        <v>5.2548669619184603</v>
      </c>
      <c r="P1371" s="137">
        <v>6.0681899019537502</v>
      </c>
      <c r="Q1371" s="137">
        <v>19.633319830414099</v>
      </c>
      <c r="R1371" s="137">
        <v>2.5767322469859102</v>
      </c>
      <c r="S1371" s="137">
        <v>8.7673697856146902</v>
      </c>
      <c r="T1371" s="137">
        <v>9.7930390116281405</v>
      </c>
      <c r="U1371" s="137">
        <v>5.4473712649236496</v>
      </c>
      <c r="V1371" s="1">
        <v>955873</v>
      </c>
      <c r="W1371" s="1">
        <v>636591</v>
      </c>
      <c r="X1371" s="1">
        <v>1132500</v>
      </c>
      <c r="Y1371" s="1">
        <v>1576722</v>
      </c>
      <c r="Z1371" s="1">
        <v>808684</v>
      </c>
      <c r="AA1371" s="1">
        <v>0</v>
      </c>
      <c r="AB1371" s="1">
        <v>863564</v>
      </c>
      <c r="AC1371" s="1">
        <v>1149410</v>
      </c>
      <c r="AD1371" s="1">
        <v>13371882</v>
      </c>
      <c r="AE1371" s="1">
        <v>307291</v>
      </c>
      <c r="AH1371" s="136">
        <f t="shared" si="21"/>
        <v>38523</v>
      </c>
      <c r="AI1371" s="177">
        <f>HLOOKUP(附加题模型!$E$2,历史数据!$B$3:$K$5000,ROW(A1369),)</f>
        <v>5.31705137820299</v>
      </c>
      <c r="AJ1371" s="177">
        <f>HLOOKUP(附加题模型!$E$2,历史数据!$L$3:$U$5000,ROW(A1369),)</f>
        <v>5.4473712649236496</v>
      </c>
    </row>
    <row r="1372" spans="1:36" x14ac:dyDescent="0.2">
      <c r="A1372" s="148">
        <v>38524</v>
      </c>
      <c r="B1372" s="137">
        <v>6.4333179459883096</v>
      </c>
      <c r="C1372" s="137">
        <v>16.071222957075602</v>
      </c>
      <c r="D1372" s="137">
        <v>5.8804172821848599</v>
      </c>
      <c r="E1372" s="137">
        <v>5.2653977574333304</v>
      </c>
      <c r="F1372" s="137">
        <v>6.09468854781381</v>
      </c>
      <c r="G1372" s="137">
        <v>19.633319830414099</v>
      </c>
      <c r="H1372" s="137">
        <v>2.5868768621315299</v>
      </c>
      <c r="I1372" s="137">
        <v>8.7478433495665495</v>
      </c>
      <c r="J1372" s="137">
        <v>9.6895185146764593</v>
      </c>
      <c r="K1372" s="137">
        <v>5.3822113215633198</v>
      </c>
      <c r="L1372" s="137">
        <v>6.3494051032145498</v>
      </c>
      <c r="M1372" s="137">
        <v>15.9188890901839</v>
      </c>
      <c r="N1372" s="137">
        <v>5.9262684890634896</v>
      </c>
      <c r="O1372" s="137">
        <v>5.2232745753738596</v>
      </c>
      <c r="P1372" s="137">
        <v>6.0416912560936904</v>
      </c>
      <c r="Q1372" s="137">
        <v>19.633319830414099</v>
      </c>
      <c r="R1372" s="137">
        <v>2.5158645561122301</v>
      </c>
      <c r="S1372" s="137">
        <v>8.6111582972295704</v>
      </c>
      <c r="T1372" s="137">
        <v>9.3375488250407805</v>
      </c>
      <c r="U1372" s="137">
        <v>5.3431153555471198</v>
      </c>
      <c r="V1372" s="1">
        <v>699721</v>
      </c>
      <c r="W1372" s="1">
        <v>350542</v>
      </c>
      <c r="X1372" s="1">
        <v>854163</v>
      </c>
      <c r="Y1372" s="1">
        <v>1157913</v>
      </c>
      <c r="Z1372" s="1">
        <v>998000</v>
      </c>
      <c r="AA1372" s="1">
        <v>0</v>
      </c>
      <c r="AB1372" s="1">
        <v>620190</v>
      </c>
      <c r="AC1372" s="1">
        <v>632864</v>
      </c>
      <c r="AD1372" s="1">
        <v>6086525</v>
      </c>
      <c r="AE1372" s="1">
        <v>158703</v>
      </c>
      <c r="AH1372" s="136">
        <f t="shared" si="21"/>
        <v>38524</v>
      </c>
      <c r="AI1372" s="177">
        <f>HLOOKUP(附加题模型!$E$2,历史数据!$B$3:$K$5000,ROW(A1370),)</f>
        <v>5.3822113215633198</v>
      </c>
      <c r="AJ1372" s="177">
        <f>HLOOKUP(附加题模型!$E$2,历史数据!$L$3:$U$5000,ROW(A1370),)</f>
        <v>5.3431153555471198</v>
      </c>
    </row>
    <row r="1373" spans="1:36" x14ac:dyDescent="0.2">
      <c r="A1373" s="148">
        <v>38525</v>
      </c>
      <c r="B1373" s="137">
        <v>6.3214341556233</v>
      </c>
      <c r="C1373" s="137">
        <v>15.766555223292199</v>
      </c>
      <c r="D1373" s="137">
        <v>5.9033428856241796</v>
      </c>
      <c r="E1373" s="137">
        <v>5.1706205977995303</v>
      </c>
      <c r="F1373" s="137">
        <v>6.0416912560936904</v>
      </c>
      <c r="G1373" s="137">
        <v>19.633319830414099</v>
      </c>
      <c r="H1373" s="137">
        <v>2.5158645561122301</v>
      </c>
      <c r="I1373" s="137">
        <v>8.41589393674818</v>
      </c>
      <c r="J1373" s="137">
        <v>9.23402832808911</v>
      </c>
      <c r="K1373" s="137">
        <v>5.31705137820299</v>
      </c>
      <c r="L1373" s="137">
        <v>6.4053469983970599</v>
      </c>
      <c r="M1373" s="137">
        <v>16.147389890521499</v>
      </c>
      <c r="N1373" s="137">
        <v>5.8918800839045202</v>
      </c>
      <c r="O1373" s="137">
        <v>5.2127437798590002</v>
      </c>
      <c r="P1373" s="137">
        <v>6.0416912560936904</v>
      </c>
      <c r="Q1373" s="137">
        <v>19.633319830414099</v>
      </c>
      <c r="R1373" s="137">
        <v>2.4955753258210001</v>
      </c>
      <c r="S1373" s="137">
        <v>8.6306847332777092</v>
      </c>
      <c r="T1373" s="137">
        <v>9.4617734213827909</v>
      </c>
      <c r="U1373" s="137">
        <v>5.4343392762515901</v>
      </c>
      <c r="V1373" s="1">
        <v>393581</v>
      </c>
      <c r="W1373" s="1">
        <v>517465</v>
      </c>
      <c r="X1373" s="1">
        <v>265463</v>
      </c>
      <c r="Y1373" s="1">
        <v>911115</v>
      </c>
      <c r="Z1373" s="1">
        <v>396100</v>
      </c>
      <c r="AA1373" s="1">
        <v>0</v>
      </c>
      <c r="AB1373" s="1">
        <v>539900</v>
      </c>
      <c r="AC1373" s="1">
        <v>260638</v>
      </c>
      <c r="AD1373" s="1">
        <v>7983975</v>
      </c>
      <c r="AE1373" s="1">
        <v>184150</v>
      </c>
      <c r="AH1373" s="136">
        <f t="shared" si="21"/>
        <v>38525</v>
      </c>
      <c r="AI1373" s="177">
        <f>HLOOKUP(附加题模型!$E$2,历史数据!$B$3:$K$5000,ROW(A1371),)</f>
        <v>5.31705137820299</v>
      </c>
      <c r="AJ1373" s="177">
        <f>HLOOKUP(附加题模型!$E$2,历史数据!$L$3:$U$5000,ROW(A1371),)</f>
        <v>5.4343392762515901</v>
      </c>
    </row>
    <row r="1374" spans="1:36" x14ac:dyDescent="0.2">
      <c r="A1374" s="148">
        <v>38526</v>
      </c>
      <c r="B1374" s="137">
        <v>6.4053469983970599</v>
      </c>
      <c r="C1374" s="137">
        <v>16.147389890521499</v>
      </c>
      <c r="D1374" s="137">
        <v>5.82310327358657</v>
      </c>
      <c r="E1374" s="137">
        <v>5.1706205977995303</v>
      </c>
      <c r="F1374" s="137">
        <v>6.0549405790237198</v>
      </c>
      <c r="G1374" s="137">
        <v>19.633319830414099</v>
      </c>
      <c r="H1374" s="137">
        <v>2.4955753258210001</v>
      </c>
      <c r="I1374" s="137">
        <v>8.6502111693258499</v>
      </c>
      <c r="J1374" s="137">
        <v>9.4617734213827909</v>
      </c>
      <c r="K1374" s="137">
        <v>5.4343392762515901</v>
      </c>
      <c r="L1374" s="137">
        <v>6.2375213128495401</v>
      </c>
      <c r="M1374" s="137">
        <v>15.6903882898464</v>
      </c>
      <c r="N1374" s="137">
        <v>5.8574916787455402</v>
      </c>
      <c r="O1374" s="137">
        <v>5.0653126426508601</v>
      </c>
      <c r="P1374" s="137">
        <v>5.8297020892132103</v>
      </c>
      <c r="Q1374" s="137">
        <v>19.633319830414099</v>
      </c>
      <c r="R1374" s="137">
        <v>2.4549968652385501</v>
      </c>
      <c r="S1374" s="137">
        <v>8.4939996809407408</v>
      </c>
      <c r="T1374" s="137">
        <v>9.1926201293084393</v>
      </c>
      <c r="U1374" s="137">
        <v>5.3691793328912603</v>
      </c>
      <c r="V1374" s="1">
        <v>632547</v>
      </c>
      <c r="W1374" s="1">
        <v>702802</v>
      </c>
      <c r="X1374" s="1">
        <v>217738</v>
      </c>
      <c r="Y1374" s="1">
        <v>646500</v>
      </c>
      <c r="Z1374" s="1">
        <v>652500</v>
      </c>
      <c r="AA1374" s="1">
        <v>0</v>
      </c>
      <c r="AB1374" s="1">
        <v>681700</v>
      </c>
      <c r="AC1374" s="1">
        <v>374509</v>
      </c>
      <c r="AD1374" s="1">
        <v>2929730</v>
      </c>
      <c r="AE1374" s="1">
        <v>240903</v>
      </c>
      <c r="AH1374" s="136">
        <f t="shared" si="21"/>
        <v>38526</v>
      </c>
      <c r="AI1374" s="177">
        <f>HLOOKUP(附加题模型!$E$2,历史数据!$B$3:$K$5000,ROW(A1372),)</f>
        <v>5.4343392762515901</v>
      </c>
      <c r="AJ1374" s="177">
        <f>HLOOKUP(附加题模型!$E$2,历史数据!$L$3:$U$5000,ROW(A1372),)</f>
        <v>5.3691793328912603</v>
      </c>
    </row>
    <row r="1375" spans="1:36" x14ac:dyDescent="0.2">
      <c r="A1375" s="148">
        <v>38527</v>
      </c>
      <c r="B1375" s="137">
        <v>6.2375213128495401</v>
      </c>
      <c r="C1375" s="137">
        <v>15.614221356400501</v>
      </c>
      <c r="D1375" s="137">
        <v>5.82310327358657</v>
      </c>
      <c r="E1375" s="137">
        <v>5.0547818471359998</v>
      </c>
      <c r="F1375" s="137">
        <v>5.8297020892132103</v>
      </c>
      <c r="G1375" s="137">
        <v>19.633319830414099</v>
      </c>
      <c r="H1375" s="137">
        <v>2.47528609552977</v>
      </c>
      <c r="I1375" s="137">
        <v>8.41589393674818</v>
      </c>
      <c r="J1375" s="137">
        <v>9.1926201293084393</v>
      </c>
      <c r="K1375" s="137">
        <v>5.4082752989074603</v>
      </c>
      <c r="L1375" s="137">
        <v>6.2095503652582904</v>
      </c>
      <c r="M1375" s="137">
        <v>15.766555223292199</v>
      </c>
      <c r="N1375" s="137">
        <v>5.8345660753062303</v>
      </c>
      <c r="O1375" s="137">
        <v>5.2443361664035999</v>
      </c>
      <c r="P1375" s="137">
        <v>5.9091980267933897</v>
      </c>
      <c r="Q1375" s="137">
        <v>19.633319830414099</v>
      </c>
      <c r="R1375" s="137">
        <v>2.47528609552977</v>
      </c>
      <c r="S1375" s="137">
        <v>8.6697376053739905</v>
      </c>
      <c r="T1375" s="137">
        <v>8.6750176445500795</v>
      </c>
      <c r="U1375" s="137">
        <v>5.4473712649236496</v>
      </c>
      <c r="V1375" s="1">
        <v>710493</v>
      </c>
      <c r="W1375" s="1">
        <v>292546</v>
      </c>
      <c r="X1375" s="1">
        <v>178224</v>
      </c>
      <c r="Y1375" s="1">
        <v>1090080</v>
      </c>
      <c r="Z1375" s="1">
        <v>747000</v>
      </c>
      <c r="AA1375" s="1">
        <v>0</v>
      </c>
      <c r="AB1375" s="1">
        <v>514000</v>
      </c>
      <c r="AC1375" s="1">
        <v>337894</v>
      </c>
      <c r="AD1375" s="1">
        <v>4768016</v>
      </c>
      <c r="AE1375" s="1">
        <v>98190</v>
      </c>
      <c r="AH1375" s="136">
        <f t="shared" si="21"/>
        <v>38527</v>
      </c>
      <c r="AI1375" s="177">
        <f>HLOOKUP(附加题模型!$E$2,历史数据!$B$3:$K$5000,ROW(A1373),)</f>
        <v>5.4082752989074603</v>
      </c>
      <c r="AJ1375" s="177">
        <f>HLOOKUP(附加题模型!$E$2,历史数据!$L$3:$U$5000,ROW(A1373),)</f>
        <v>5.4473712649236496</v>
      </c>
    </row>
    <row r="1376" spans="1:36" x14ac:dyDescent="0.2">
      <c r="A1376" s="148">
        <v>38530</v>
      </c>
      <c r="B1376" s="137">
        <v>6.2095503652582904</v>
      </c>
      <c r="C1376" s="137">
        <v>15.8427221567381</v>
      </c>
      <c r="D1376" s="137">
        <v>5.8460288770258799</v>
      </c>
      <c r="E1376" s="137">
        <v>5.3496441215522603</v>
      </c>
      <c r="F1376" s="137">
        <v>5.92244734972342</v>
      </c>
      <c r="G1376" s="137">
        <v>19.633319830414099</v>
      </c>
      <c r="H1376" s="137">
        <v>2.5361537864034598</v>
      </c>
      <c r="I1376" s="137">
        <v>8.70879047747027</v>
      </c>
      <c r="J1376" s="137">
        <v>8.6957217439404193</v>
      </c>
      <c r="K1376" s="137">
        <v>5.4864672309398497</v>
      </c>
      <c r="L1376" s="137">
        <v>6.3773760508058102</v>
      </c>
      <c r="M1376" s="137">
        <v>15.9950560236298</v>
      </c>
      <c r="N1376" s="137">
        <v>6.0179709028207604</v>
      </c>
      <c r="O1376" s="137">
        <v>5.3180517350076597</v>
      </c>
      <c r="P1376" s="137">
        <v>6.0019432873036003</v>
      </c>
      <c r="Q1376" s="137">
        <v>19.633319830414099</v>
      </c>
      <c r="R1376" s="137">
        <v>2.5868768621315299</v>
      </c>
      <c r="S1376" s="137">
        <v>8.9626341460960894</v>
      </c>
      <c r="T1376" s="137">
        <v>9.5445898189441198</v>
      </c>
      <c r="U1376" s="137">
        <v>5.5646591629722497</v>
      </c>
      <c r="V1376" s="1">
        <v>928467</v>
      </c>
      <c r="W1376" s="1">
        <v>793849</v>
      </c>
      <c r="X1376" s="1">
        <v>974511</v>
      </c>
      <c r="Y1376" s="1">
        <v>2292926</v>
      </c>
      <c r="Z1376" s="1">
        <v>659499</v>
      </c>
      <c r="AA1376" s="1">
        <v>0</v>
      </c>
      <c r="AB1376" s="1">
        <v>2219989</v>
      </c>
      <c r="AC1376" s="1">
        <v>1459012</v>
      </c>
      <c r="AD1376" s="1">
        <v>8598625</v>
      </c>
      <c r="AE1376" s="1">
        <v>320680</v>
      </c>
      <c r="AH1376" s="136">
        <f t="shared" si="21"/>
        <v>38530</v>
      </c>
      <c r="AI1376" s="177">
        <f>HLOOKUP(附加题模型!$E$2,历史数据!$B$3:$K$5000,ROW(A1374),)</f>
        <v>5.4864672309398497</v>
      </c>
      <c r="AJ1376" s="177">
        <f>HLOOKUP(附加题模型!$E$2,历史数据!$L$3:$U$5000,ROW(A1374),)</f>
        <v>5.5646591629722497</v>
      </c>
    </row>
    <row r="1377" spans="1:36" x14ac:dyDescent="0.2">
      <c r="A1377" s="148">
        <v>38531</v>
      </c>
      <c r="B1377" s="137">
        <v>6.3773760508058102</v>
      </c>
      <c r="C1377" s="137">
        <v>15.9950560236298</v>
      </c>
      <c r="D1377" s="137">
        <v>5.9606568942224696</v>
      </c>
      <c r="E1377" s="137">
        <v>5.2653977574333304</v>
      </c>
      <c r="F1377" s="137">
        <v>6.0151926102336297</v>
      </c>
      <c r="G1377" s="137">
        <v>19.633319830414099</v>
      </c>
      <c r="H1377" s="137">
        <v>2.5158645561122301</v>
      </c>
      <c r="I1377" s="137">
        <v>8.9431077100479506</v>
      </c>
      <c r="J1377" s="137">
        <v>9.5238857195537907</v>
      </c>
      <c r="K1377" s="137">
        <v>5.4994992196119199</v>
      </c>
      <c r="L1377" s="137">
        <v>6.2375213128495401</v>
      </c>
      <c r="M1377" s="137">
        <v>15.9950560236298</v>
      </c>
      <c r="N1377" s="137">
        <v>5.78871486842759</v>
      </c>
      <c r="O1377" s="137">
        <v>5.1600898022846602</v>
      </c>
      <c r="P1377" s="137">
        <v>6.0814392248837796</v>
      </c>
      <c r="Q1377" s="137">
        <v>19.633319830414099</v>
      </c>
      <c r="R1377" s="137">
        <v>2.5462984015490702</v>
      </c>
      <c r="S1377" s="137">
        <v>8.8064226577109697</v>
      </c>
      <c r="T1377" s="137">
        <v>9.7102226140668009</v>
      </c>
      <c r="U1377" s="137">
        <v>5.3300833668750602</v>
      </c>
      <c r="V1377" s="1">
        <v>461982</v>
      </c>
      <c r="W1377" s="1">
        <v>0</v>
      </c>
      <c r="X1377" s="1">
        <v>494984</v>
      </c>
      <c r="Y1377" s="1">
        <v>1008999</v>
      </c>
      <c r="Z1377" s="1">
        <v>848850</v>
      </c>
      <c r="AA1377" s="1">
        <v>0</v>
      </c>
      <c r="AB1377" s="1">
        <v>808407</v>
      </c>
      <c r="AC1377" s="1">
        <v>516891</v>
      </c>
      <c r="AD1377" s="1">
        <v>10366294</v>
      </c>
      <c r="AE1377" s="1">
        <v>202711</v>
      </c>
      <c r="AH1377" s="136">
        <f t="shared" si="21"/>
        <v>38531</v>
      </c>
      <c r="AI1377" s="177">
        <f>HLOOKUP(附加题模型!$E$2,历史数据!$B$3:$K$5000,ROW(A1375),)</f>
        <v>5.4994992196119199</v>
      </c>
      <c r="AJ1377" s="177">
        <f>HLOOKUP(附加题模型!$E$2,历史数据!$L$3:$U$5000,ROW(A1375),)</f>
        <v>5.3300833668750602</v>
      </c>
    </row>
    <row r="1378" spans="1:36" x14ac:dyDescent="0.2">
      <c r="A1378" s="148">
        <v>38532</v>
      </c>
      <c r="B1378" s="137">
        <v>6.2654922604407899</v>
      </c>
      <c r="C1378" s="137">
        <v>15.9950560236298</v>
      </c>
      <c r="D1378" s="137">
        <v>5.78871486842759</v>
      </c>
      <c r="E1378" s="137">
        <v>5.1600898022846602</v>
      </c>
      <c r="F1378" s="137">
        <v>6.1079378707438403</v>
      </c>
      <c r="G1378" s="137">
        <v>19.633319830414099</v>
      </c>
      <c r="H1378" s="137">
        <v>2.5361537864034598</v>
      </c>
      <c r="I1378" s="137">
        <v>8.9062687195897805</v>
      </c>
      <c r="J1378" s="137">
        <v>9.5238857195537907</v>
      </c>
      <c r="K1378" s="137">
        <v>5.3300833668750602</v>
      </c>
      <c r="L1378" s="137">
        <v>6.2654922604407899</v>
      </c>
      <c r="M1378" s="137">
        <v>15.2333866891712</v>
      </c>
      <c r="N1378" s="137">
        <v>5.82310327358657</v>
      </c>
      <c r="O1378" s="137">
        <v>5.10743582471033</v>
      </c>
      <c r="P1378" s="137">
        <v>6.1609351624639599</v>
      </c>
      <c r="Q1378" s="137">
        <v>19.633319830414099</v>
      </c>
      <c r="R1378" s="137">
        <v>2.6071660924227502</v>
      </c>
      <c r="S1378" s="137">
        <v>8.8064226577109697</v>
      </c>
      <c r="T1378" s="137">
        <v>9.5238857195537907</v>
      </c>
      <c r="U1378" s="137">
        <v>5.2649234235147304</v>
      </c>
      <c r="V1378" s="1">
        <v>568574</v>
      </c>
      <c r="W1378" s="1">
        <v>982415</v>
      </c>
      <c r="X1378" s="1">
        <v>215500</v>
      </c>
      <c r="Y1378" s="1">
        <v>817300</v>
      </c>
      <c r="Z1378" s="1">
        <v>966762</v>
      </c>
      <c r="AA1378" s="1">
        <v>0</v>
      </c>
      <c r="AB1378" s="1">
        <v>977495</v>
      </c>
      <c r="AC1378" s="1">
        <v>307733</v>
      </c>
      <c r="AD1378" s="1">
        <v>4993202</v>
      </c>
      <c r="AE1378" s="1">
        <v>169990</v>
      </c>
      <c r="AH1378" s="136">
        <f t="shared" si="21"/>
        <v>38532</v>
      </c>
      <c r="AI1378" s="177">
        <f>HLOOKUP(附加题模型!$E$2,历史数据!$B$3:$K$5000,ROW(A1376),)</f>
        <v>5.3300833668750602</v>
      </c>
      <c r="AJ1378" s="177">
        <f>HLOOKUP(附加题模型!$E$2,历史数据!$L$3:$U$5000,ROW(A1376),)</f>
        <v>5.2649234235147304</v>
      </c>
    </row>
    <row r="1379" spans="1:36" x14ac:dyDescent="0.2">
      <c r="A1379" s="148">
        <v>38533</v>
      </c>
      <c r="B1379" s="137">
        <v>6.2375213128495401</v>
      </c>
      <c r="C1379" s="137">
        <v>14.928718955387801</v>
      </c>
      <c r="D1379" s="137">
        <v>5.9148056873438399</v>
      </c>
      <c r="E1379" s="137">
        <v>5.0653126426508601</v>
      </c>
      <c r="F1379" s="137">
        <v>6.1874338083240197</v>
      </c>
      <c r="G1379" s="137">
        <v>19.633319830414099</v>
      </c>
      <c r="H1379" s="137">
        <v>2.6173107075683699</v>
      </c>
      <c r="I1379" s="137">
        <v>8.7864534453352103</v>
      </c>
      <c r="J1379" s="137">
        <v>9.48247752077312</v>
      </c>
      <c r="K1379" s="137">
        <v>5.2518914348426602</v>
      </c>
      <c r="L1379" s="137">
        <v>6.0696956273020204</v>
      </c>
      <c r="M1379" s="137">
        <v>14.776385088496101</v>
      </c>
      <c r="N1379" s="137">
        <v>5.8460288770258799</v>
      </c>
      <c r="O1379" s="137">
        <v>5.0231894605914</v>
      </c>
      <c r="P1379" s="137">
        <v>5.9886939643735699</v>
      </c>
      <c r="Q1379" s="137">
        <v>19.633319830414099</v>
      </c>
      <c r="R1379" s="137">
        <v>2.4955753258210001</v>
      </c>
      <c r="S1379" s="137">
        <v>8.5667921092018293</v>
      </c>
      <c r="T1379" s="137">
        <v>9.1719160299180995</v>
      </c>
      <c r="U1379" s="137">
        <v>5.0955075707778699</v>
      </c>
      <c r="V1379" s="1">
        <v>723500</v>
      </c>
      <c r="W1379" s="1">
        <v>795002</v>
      </c>
      <c r="X1379" s="1">
        <v>610173</v>
      </c>
      <c r="Y1379" s="1">
        <v>880846</v>
      </c>
      <c r="Z1379" s="1">
        <v>401000</v>
      </c>
      <c r="AA1379" s="1">
        <v>0</v>
      </c>
      <c r="AB1379" s="1">
        <v>885420</v>
      </c>
      <c r="AC1379" s="1">
        <v>379484</v>
      </c>
      <c r="AD1379" s="1">
        <v>3433811</v>
      </c>
      <c r="AE1379" s="1">
        <v>144470</v>
      </c>
      <c r="AH1379" s="136">
        <f t="shared" si="21"/>
        <v>38533</v>
      </c>
      <c r="AI1379" s="177">
        <f>HLOOKUP(附加题模型!$E$2,历史数据!$B$3:$K$5000,ROW(A1377),)</f>
        <v>5.2518914348426602</v>
      </c>
      <c r="AJ1379" s="177">
        <f>HLOOKUP(附加题模型!$E$2,历史数据!$L$3:$U$5000,ROW(A1377),)</f>
        <v>5.0955075707778699</v>
      </c>
    </row>
    <row r="1380" spans="1:36" x14ac:dyDescent="0.2">
      <c r="A1380" s="148">
        <v>38534</v>
      </c>
      <c r="B1380" s="137">
        <v>6.0976665748932701</v>
      </c>
      <c r="C1380" s="137">
        <v>14.776385088496101</v>
      </c>
      <c r="D1380" s="137">
        <v>6.0179709028207604</v>
      </c>
      <c r="E1380" s="137">
        <v>5.0442510516211296</v>
      </c>
      <c r="F1380" s="137">
        <v>6.0019432873036003</v>
      </c>
      <c r="G1380" s="137">
        <v>19.633319830414099</v>
      </c>
      <c r="H1380" s="137">
        <v>2.5158645561122301</v>
      </c>
      <c r="I1380" s="137">
        <v>8.4869152596987796</v>
      </c>
      <c r="J1380" s="137">
        <v>9.1512119305277704</v>
      </c>
      <c r="K1380" s="137">
        <v>5.0955075707778699</v>
      </c>
      <c r="L1380" s="137">
        <v>5.73404425620698</v>
      </c>
      <c r="M1380" s="137">
        <v>14.243216554375101</v>
      </c>
      <c r="N1380" s="137">
        <v>5.5365332305950998</v>
      </c>
      <c r="O1380" s="137">
        <v>4.8441659368386603</v>
      </c>
      <c r="P1380" s="137">
        <v>5.8826993809333299</v>
      </c>
      <c r="Q1380" s="137">
        <v>19.633319830414099</v>
      </c>
      <c r="R1380" s="137">
        <v>2.5158645561122301</v>
      </c>
      <c r="S1380" s="137">
        <v>8.2273154988138799</v>
      </c>
      <c r="T1380" s="137">
        <v>9.02698733418576</v>
      </c>
      <c r="U1380" s="137">
        <v>4.9651876840572102</v>
      </c>
      <c r="V1380" s="1">
        <v>786340</v>
      </c>
      <c r="W1380" s="1">
        <v>651000</v>
      </c>
      <c r="X1380" s="1">
        <v>977166</v>
      </c>
      <c r="Y1380" s="1">
        <v>1091025</v>
      </c>
      <c r="Z1380" s="1">
        <v>480700</v>
      </c>
      <c r="AA1380" s="1">
        <v>0</v>
      </c>
      <c r="AB1380" s="1">
        <v>1657232</v>
      </c>
      <c r="AC1380" s="1">
        <v>553760</v>
      </c>
      <c r="AD1380" s="1">
        <v>4681486</v>
      </c>
      <c r="AE1380" s="1">
        <v>158856</v>
      </c>
      <c r="AH1380" s="136">
        <f t="shared" si="21"/>
        <v>38534</v>
      </c>
      <c r="AI1380" s="177">
        <f>HLOOKUP(附加题模型!$E$2,历史数据!$B$3:$K$5000,ROW(A1378),)</f>
        <v>5.0955075707778699</v>
      </c>
      <c r="AJ1380" s="177">
        <f>HLOOKUP(附加题模型!$E$2,历史数据!$L$3:$U$5000,ROW(A1378),)</f>
        <v>4.9651876840572102</v>
      </c>
    </row>
    <row r="1381" spans="1:36" x14ac:dyDescent="0.2">
      <c r="A1381" s="148">
        <v>38537</v>
      </c>
      <c r="B1381" s="137">
        <v>5.6781023610244699</v>
      </c>
      <c r="C1381" s="137">
        <v>14.243216554375101</v>
      </c>
      <c r="D1381" s="137">
        <v>5.5021448254361296</v>
      </c>
      <c r="E1381" s="137">
        <v>4.8652275278683996</v>
      </c>
      <c r="F1381" s="137">
        <v>5.8826993809333299</v>
      </c>
      <c r="G1381" s="137">
        <v>19.633319830414099</v>
      </c>
      <c r="H1381" s="137">
        <v>2.4854307106753901</v>
      </c>
      <c r="I1381" s="137">
        <v>8.1674078616865895</v>
      </c>
      <c r="J1381" s="137">
        <v>8.9027627378437604</v>
      </c>
      <c r="K1381" s="137">
        <v>4.9000277406968804</v>
      </c>
      <c r="L1381" s="137">
        <v>5.4823057278856897</v>
      </c>
      <c r="M1381" s="137">
        <v>13.6338810868083</v>
      </c>
      <c r="N1381" s="137">
        <v>5.2614259893232997</v>
      </c>
      <c r="O1381" s="137">
        <v>4.9494738919873296</v>
      </c>
      <c r="P1381" s="137">
        <v>5.6309622452627597</v>
      </c>
      <c r="Q1381" s="137">
        <v>19.633319830414099</v>
      </c>
      <c r="R1381" s="137">
        <v>2.3231168683455699</v>
      </c>
      <c r="S1381" s="137">
        <v>7.8678696760501596</v>
      </c>
      <c r="T1381" s="137">
        <v>9.6274062165054595</v>
      </c>
      <c r="U1381" s="137">
        <v>4.7566758653041497</v>
      </c>
      <c r="V1381" s="1">
        <v>1218299</v>
      </c>
      <c r="W1381" s="1">
        <v>725793</v>
      </c>
      <c r="X1381" s="1">
        <v>728500</v>
      </c>
      <c r="Y1381" s="1">
        <v>615641</v>
      </c>
      <c r="Z1381" s="1">
        <v>213300</v>
      </c>
      <c r="AA1381" s="1">
        <v>0</v>
      </c>
      <c r="AB1381" s="1">
        <v>1716393</v>
      </c>
      <c r="AC1381" s="1">
        <v>603602</v>
      </c>
      <c r="AD1381" s="1">
        <v>7158354</v>
      </c>
      <c r="AE1381" s="1">
        <v>193598</v>
      </c>
      <c r="AH1381" s="136">
        <f t="shared" si="21"/>
        <v>38537</v>
      </c>
      <c r="AI1381" s="177">
        <f>HLOOKUP(附加题模型!$E$2,历史数据!$B$3:$K$5000,ROW(A1379),)</f>
        <v>4.9000277406968804</v>
      </c>
      <c r="AJ1381" s="177">
        <f>HLOOKUP(附加题模型!$E$2,历史数据!$L$3:$U$5000,ROW(A1379),)</f>
        <v>4.7566758653041497</v>
      </c>
    </row>
    <row r="1382" spans="1:36" x14ac:dyDescent="0.2">
      <c r="A1382" s="148">
        <v>38538</v>
      </c>
      <c r="B1382" s="137">
        <v>5.45433478029444</v>
      </c>
      <c r="C1382" s="137">
        <v>13.6338810868083</v>
      </c>
      <c r="D1382" s="137">
        <v>5.2499631876036403</v>
      </c>
      <c r="E1382" s="137">
        <v>4.9494738919873296</v>
      </c>
      <c r="F1382" s="137">
        <v>5.64421156819279</v>
      </c>
      <c r="G1382" s="137">
        <v>21.596651813455502</v>
      </c>
      <c r="H1382" s="137">
        <v>2.3434060986367999</v>
      </c>
      <c r="I1382" s="137">
        <v>7.92777731317745</v>
      </c>
      <c r="J1382" s="137">
        <v>9.5238857195537907</v>
      </c>
      <c r="K1382" s="137">
        <v>4.7306118879600101</v>
      </c>
      <c r="L1382" s="137">
        <v>5.6501314134332201</v>
      </c>
      <c r="M1382" s="137">
        <v>13.7862149537</v>
      </c>
      <c r="N1382" s="137">
        <v>5.1582607738463704</v>
      </c>
      <c r="O1382" s="137">
        <v>4.6756732086008004</v>
      </c>
      <c r="P1382" s="137">
        <v>5.4984690159624598</v>
      </c>
      <c r="Q1382" s="137">
        <v>21.5232562253045</v>
      </c>
      <c r="R1382" s="137">
        <v>2.2926830229087298</v>
      </c>
      <c r="S1382" s="137">
        <v>7.8878388884259296</v>
      </c>
      <c r="T1382" s="137">
        <v>9.4617734213827909</v>
      </c>
      <c r="U1382" s="137">
        <v>4.7306118879600101</v>
      </c>
      <c r="V1382" s="1">
        <v>1077560</v>
      </c>
      <c r="W1382" s="1">
        <v>445714</v>
      </c>
      <c r="X1382" s="1">
        <v>593399</v>
      </c>
      <c r="Y1382" s="1">
        <v>1153523</v>
      </c>
      <c r="Z1382" s="1">
        <v>388610</v>
      </c>
      <c r="AA1382" s="1">
        <v>1464666</v>
      </c>
      <c r="AB1382" s="1">
        <v>462801</v>
      </c>
      <c r="AC1382" s="1">
        <v>381202</v>
      </c>
      <c r="AD1382" s="1">
        <v>6266339</v>
      </c>
      <c r="AE1382" s="1">
        <v>96300</v>
      </c>
      <c r="AH1382" s="136">
        <f t="shared" si="21"/>
        <v>38538</v>
      </c>
      <c r="AI1382" s="177">
        <f>HLOOKUP(附加题模型!$E$2,历史数据!$B$3:$K$5000,ROW(A1380),)</f>
        <v>4.7306118879600101</v>
      </c>
      <c r="AJ1382" s="177">
        <f>HLOOKUP(附加题模型!$E$2,历史数据!$L$3:$U$5000,ROW(A1380),)</f>
        <v>4.7306118879600101</v>
      </c>
    </row>
    <row r="1383" spans="1:36" x14ac:dyDescent="0.2">
      <c r="A1383" s="148">
        <v>38539</v>
      </c>
      <c r="B1383" s="137">
        <v>5.7060733086157196</v>
      </c>
      <c r="C1383" s="137">
        <v>13.8623818871458</v>
      </c>
      <c r="D1383" s="137">
        <v>5.1467979721267101</v>
      </c>
      <c r="E1383" s="137">
        <v>4.6756732086008004</v>
      </c>
      <c r="F1383" s="137">
        <v>5.53821698475255</v>
      </c>
      <c r="G1383" s="137">
        <v>21.284720563813401</v>
      </c>
      <c r="H1383" s="137">
        <v>2.3028276380543402</v>
      </c>
      <c r="I1383" s="137">
        <v>7.8878388884259296</v>
      </c>
      <c r="J1383" s="137">
        <v>9.4203652226021095</v>
      </c>
      <c r="K1383" s="137">
        <v>4.7175798992879496</v>
      </c>
      <c r="L1383" s="137">
        <v>5.73404425620698</v>
      </c>
      <c r="M1383" s="137">
        <v>13.405380286470701</v>
      </c>
      <c r="N1383" s="137">
        <v>5.0894839635284201</v>
      </c>
      <c r="O1383" s="137">
        <v>4.6862040041156598</v>
      </c>
      <c r="P1383" s="137">
        <v>5.5647156306126098</v>
      </c>
      <c r="Q1383" s="137">
        <v>20.8993937260203</v>
      </c>
      <c r="R1383" s="137">
        <v>2.3332614834911798</v>
      </c>
      <c r="S1383" s="137">
        <v>7.9677157379289696</v>
      </c>
      <c r="T1383" s="137">
        <v>9.2133242286987702</v>
      </c>
      <c r="U1383" s="137">
        <v>4.7566758653041497</v>
      </c>
      <c r="V1383" s="1">
        <v>888727</v>
      </c>
      <c r="W1383" s="1">
        <v>323300</v>
      </c>
      <c r="X1383" s="1">
        <v>429838</v>
      </c>
      <c r="Y1383" s="1">
        <v>600732</v>
      </c>
      <c r="Z1383" s="1">
        <v>474200</v>
      </c>
      <c r="AA1383" s="1">
        <v>831948</v>
      </c>
      <c r="AB1383" s="1">
        <v>556572</v>
      </c>
      <c r="AC1383" s="1">
        <v>159600</v>
      </c>
      <c r="AD1383" s="1">
        <v>3739719</v>
      </c>
      <c r="AE1383" s="1">
        <v>134801</v>
      </c>
      <c r="AH1383" s="136">
        <f t="shared" si="21"/>
        <v>38539</v>
      </c>
      <c r="AI1383" s="177">
        <f>HLOOKUP(附加题模型!$E$2,历史数据!$B$3:$K$5000,ROW(A1381),)</f>
        <v>4.7175798992879496</v>
      </c>
      <c r="AJ1383" s="177">
        <f>HLOOKUP(附加题模型!$E$2,历史数据!$L$3:$U$5000,ROW(A1381),)</f>
        <v>4.7566758653041497</v>
      </c>
    </row>
    <row r="1384" spans="1:36" x14ac:dyDescent="0.2">
      <c r="A1384" s="148">
        <v>38540</v>
      </c>
      <c r="B1384" s="137">
        <v>5.7620152037982297</v>
      </c>
      <c r="C1384" s="137">
        <v>13.253046419579</v>
      </c>
      <c r="D1384" s="137">
        <v>5.0550955583694401</v>
      </c>
      <c r="E1384" s="137">
        <v>4.7388579816899998</v>
      </c>
      <c r="F1384" s="137">
        <v>5.5647156306126098</v>
      </c>
      <c r="G1384" s="137">
        <v>20.917742623058</v>
      </c>
      <c r="H1384" s="137">
        <v>2.3231168683455699</v>
      </c>
      <c r="I1384" s="137">
        <v>8.02762337505626</v>
      </c>
      <c r="J1384" s="137">
        <v>9.1512119305277704</v>
      </c>
      <c r="K1384" s="137">
        <v>4.8218358086644804</v>
      </c>
      <c r="L1384" s="137">
        <v>5.7899861513894804</v>
      </c>
      <c r="M1384" s="137">
        <v>13.253046419579</v>
      </c>
      <c r="N1384" s="137">
        <v>5.0894839635284201</v>
      </c>
      <c r="O1384" s="137">
        <v>4.7599195727197303</v>
      </c>
      <c r="P1384" s="137">
        <v>5.6044635994026999</v>
      </c>
      <c r="Q1384" s="137">
        <v>20.9360915200958</v>
      </c>
      <c r="R1384" s="137">
        <v>2.3535507137824099</v>
      </c>
      <c r="S1384" s="137">
        <v>8.02762337505626</v>
      </c>
      <c r="T1384" s="137">
        <v>9.1719160299180995</v>
      </c>
      <c r="U1384" s="137">
        <v>4.8218358086644804</v>
      </c>
      <c r="V1384" s="1">
        <v>3000592</v>
      </c>
      <c r="W1384" s="1">
        <v>424397</v>
      </c>
      <c r="X1384" s="1">
        <v>278100</v>
      </c>
      <c r="Y1384" s="1">
        <v>385264</v>
      </c>
      <c r="Z1384" s="1">
        <v>282100</v>
      </c>
      <c r="AA1384" s="1">
        <v>299146</v>
      </c>
      <c r="AB1384" s="1">
        <v>508401</v>
      </c>
      <c r="AC1384" s="1">
        <v>157950</v>
      </c>
      <c r="AD1384" s="1">
        <v>2156536</v>
      </c>
      <c r="AE1384" s="1">
        <v>65300</v>
      </c>
      <c r="AH1384" s="136">
        <f t="shared" si="21"/>
        <v>38540</v>
      </c>
      <c r="AI1384" s="177">
        <f>HLOOKUP(附加题模型!$E$2,历史数据!$B$3:$K$5000,ROW(A1382),)</f>
        <v>4.8218358086644804</v>
      </c>
      <c r="AJ1384" s="177">
        <f>HLOOKUP(附加题模型!$E$2,历史数据!$L$3:$U$5000,ROW(A1382),)</f>
        <v>4.8218358086644804</v>
      </c>
    </row>
    <row r="1385" spans="1:36" x14ac:dyDescent="0.2">
      <c r="A1385" s="148">
        <v>38541</v>
      </c>
      <c r="B1385" s="137">
        <v>5.7620152037982297</v>
      </c>
      <c r="C1385" s="137">
        <v>13.024545619241399</v>
      </c>
      <c r="D1385" s="137">
        <v>5.0550955583694401</v>
      </c>
      <c r="E1385" s="137">
        <v>4.7493887772048602</v>
      </c>
      <c r="F1385" s="137">
        <v>5.6044635994026999</v>
      </c>
      <c r="G1385" s="137">
        <v>20.807649240831399</v>
      </c>
      <c r="H1385" s="137">
        <v>2.3434060986367999</v>
      </c>
      <c r="I1385" s="137">
        <v>8.0475925874320193</v>
      </c>
      <c r="J1385" s="137">
        <v>9.0476914335760998</v>
      </c>
      <c r="K1385" s="137">
        <v>4.8088038199924101</v>
      </c>
      <c r="L1385" s="137">
        <v>5.45433478029444</v>
      </c>
      <c r="M1385" s="137">
        <v>12.5675440185663</v>
      </c>
      <c r="N1385" s="137">
        <v>4.8258395239762697</v>
      </c>
      <c r="O1385" s="137">
        <v>4.5703652534521302</v>
      </c>
      <c r="P1385" s="137">
        <v>5.4984690159624598</v>
      </c>
      <c r="Q1385" s="137">
        <v>20.807649240831399</v>
      </c>
      <c r="R1385" s="137">
        <v>2.1912368714525901</v>
      </c>
      <c r="S1385" s="137">
        <v>7.7680236141713603</v>
      </c>
      <c r="T1385" s="137">
        <v>8.7371299427210793</v>
      </c>
      <c r="U1385" s="137">
        <v>4.6393879672555496</v>
      </c>
      <c r="V1385" s="1">
        <v>566025</v>
      </c>
      <c r="W1385" s="1">
        <v>663392</v>
      </c>
      <c r="X1385" s="1">
        <v>953000</v>
      </c>
      <c r="Y1385" s="1">
        <v>505404</v>
      </c>
      <c r="Z1385" s="1">
        <v>204030</v>
      </c>
      <c r="AA1385" s="1">
        <v>248643</v>
      </c>
      <c r="AB1385" s="1">
        <v>853900</v>
      </c>
      <c r="AC1385" s="1">
        <v>229000</v>
      </c>
      <c r="AD1385" s="1">
        <v>2526780</v>
      </c>
      <c r="AE1385" s="1">
        <v>66900</v>
      </c>
      <c r="AH1385" s="136">
        <f t="shared" si="21"/>
        <v>38541</v>
      </c>
      <c r="AI1385" s="177">
        <f>HLOOKUP(附加题模型!$E$2,历史数据!$B$3:$K$5000,ROW(A1383),)</f>
        <v>4.8088038199924101</v>
      </c>
      <c r="AJ1385" s="177">
        <f>HLOOKUP(附加题模型!$E$2,历史数据!$L$3:$U$5000,ROW(A1383),)</f>
        <v>4.6393879672555496</v>
      </c>
    </row>
    <row r="1386" spans="1:36" x14ac:dyDescent="0.2">
      <c r="A1386" s="148">
        <v>38544</v>
      </c>
      <c r="B1386" s="137">
        <v>5.4823057278856897</v>
      </c>
      <c r="C1386" s="137">
        <v>12.034375484445301</v>
      </c>
      <c r="D1386" s="137">
        <v>4.7799883170976303</v>
      </c>
      <c r="E1386" s="137">
        <v>4.5914268444818598</v>
      </c>
      <c r="F1386" s="137">
        <v>5.53821698475255</v>
      </c>
      <c r="G1386" s="137">
        <v>20.825998137869199</v>
      </c>
      <c r="H1386" s="137">
        <v>2.2723937926175002</v>
      </c>
      <c r="I1386" s="137">
        <v>7.7879928265471197</v>
      </c>
      <c r="J1386" s="137">
        <v>8.6750176445500795</v>
      </c>
      <c r="K1386" s="137">
        <v>4.6393879672555496</v>
      </c>
      <c r="L1386" s="137">
        <v>5.3704219375206801</v>
      </c>
      <c r="M1386" s="137">
        <v>12.1105424178911</v>
      </c>
      <c r="N1386" s="137">
        <v>4.7570627136583203</v>
      </c>
      <c r="O1386" s="137">
        <v>4.69673479963053</v>
      </c>
      <c r="P1386" s="137">
        <v>5.4587210471723697</v>
      </c>
      <c r="Q1386" s="137">
        <v>21.578302916417801</v>
      </c>
      <c r="R1386" s="137">
        <v>2.17094764116136</v>
      </c>
      <c r="S1386" s="137">
        <v>7.8279312512986401</v>
      </c>
      <c r="T1386" s="137">
        <v>7.9089659671077097</v>
      </c>
      <c r="U1386" s="137">
        <v>4.6393879672555496</v>
      </c>
      <c r="V1386" s="1">
        <v>467160</v>
      </c>
      <c r="W1386" s="1">
        <v>1246216</v>
      </c>
      <c r="X1386" s="1">
        <v>531115</v>
      </c>
      <c r="Y1386" s="1">
        <v>926722</v>
      </c>
      <c r="Z1386" s="1">
        <v>237100</v>
      </c>
      <c r="AA1386" s="1">
        <v>1162111</v>
      </c>
      <c r="AB1386" s="1">
        <v>674420</v>
      </c>
      <c r="AC1386" s="1">
        <v>176500</v>
      </c>
      <c r="AD1386" s="1">
        <v>2974923</v>
      </c>
      <c r="AE1386" s="1">
        <v>43620</v>
      </c>
      <c r="AH1386" s="136">
        <f t="shared" si="21"/>
        <v>38544</v>
      </c>
      <c r="AI1386" s="177">
        <f>HLOOKUP(附加题模型!$E$2,历史数据!$B$3:$K$5000,ROW(A1384),)</f>
        <v>4.6393879672555496</v>
      </c>
      <c r="AJ1386" s="177">
        <f>HLOOKUP(附加题模型!$E$2,历史数据!$L$3:$U$5000,ROW(A1384),)</f>
        <v>4.6393879672555496</v>
      </c>
    </row>
    <row r="1387" spans="1:36" x14ac:dyDescent="0.2">
      <c r="A1387" s="148">
        <v>38545</v>
      </c>
      <c r="B1387" s="137">
        <v>5.3704219375206801</v>
      </c>
      <c r="C1387" s="137">
        <v>12.034375484445301</v>
      </c>
      <c r="D1387" s="137">
        <v>4.6653602999010504</v>
      </c>
      <c r="E1387" s="137">
        <v>4.7388579816899998</v>
      </c>
      <c r="F1387" s="137">
        <v>5.4984690159624598</v>
      </c>
      <c r="G1387" s="137">
        <v>21.376465049002299</v>
      </c>
      <c r="H1387" s="137">
        <v>2.17094764116136</v>
      </c>
      <c r="I1387" s="137">
        <v>7.8279312512986401</v>
      </c>
      <c r="J1387" s="137">
        <v>7.7226290725947004</v>
      </c>
      <c r="K1387" s="137">
        <v>4.58726001256729</v>
      </c>
      <c r="L1387" s="137">
        <v>5.7899861513894804</v>
      </c>
      <c r="M1387" s="137">
        <v>12.719877885458001</v>
      </c>
      <c r="N1387" s="137">
        <v>4.9519303428925099</v>
      </c>
      <c r="O1387" s="137">
        <v>4.9810662785319302</v>
      </c>
      <c r="P1387" s="137">
        <v>5.5779649535426401</v>
      </c>
      <c r="Q1387" s="137">
        <v>22.000327548286499</v>
      </c>
      <c r="R1387" s="137">
        <v>2.3028276380543402</v>
      </c>
      <c r="S1387" s="137">
        <v>8.1274694369350708</v>
      </c>
      <c r="T1387" s="137">
        <v>7.4948839793010196</v>
      </c>
      <c r="U1387" s="137">
        <v>4.7827398426482803</v>
      </c>
      <c r="V1387" s="1">
        <v>1189586</v>
      </c>
      <c r="W1387" s="1">
        <v>2123436</v>
      </c>
      <c r="X1387" s="1">
        <v>784349</v>
      </c>
      <c r="Y1387" s="1">
        <v>1174366</v>
      </c>
      <c r="Z1387" s="1">
        <v>494400</v>
      </c>
      <c r="AA1387" s="1">
        <v>657137</v>
      </c>
      <c r="AB1387" s="1">
        <v>829080</v>
      </c>
      <c r="AC1387" s="1">
        <v>430669</v>
      </c>
      <c r="AD1387" s="1">
        <v>8108538</v>
      </c>
      <c r="AE1387" s="1">
        <v>92910</v>
      </c>
      <c r="AH1387" s="136">
        <f t="shared" si="21"/>
        <v>38545</v>
      </c>
      <c r="AI1387" s="177">
        <f>HLOOKUP(附加题模型!$E$2,历史数据!$B$3:$K$5000,ROW(A1385),)</f>
        <v>4.58726001256729</v>
      </c>
      <c r="AJ1387" s="177">
        <f>HLOOKUP(附加题模型!$E$2,历史数据!$L$3:$U$5000,ROW(A1385),)</f>
        <v>4.7827398426482803</v>
      </c>
    </row>
    <row r="1388" spans="1:36" x14ac:dyDescent="0.2">
      <c r="A1388" s="148">
        <v>38546</v>
      </c>
      <c r="B1388" s="137">
        <v>5.7620152037982297</v>
      </c>
      <c r="C1388" s="137">
        <v>12.719877885458001</v>
      </c>
      <c r="D1388" s="137">
        <v>4.9404675411728496</v>
      </c>
      <c r="E1388" s="137">
        <v>4.9389430964724603</v>
      </c>
      <c r="F1388" s="137">
        <v>5.5912142764726704</v>
      </c>
      <c r="G1388" s="137">
        <v>21.926931960135398</v>
      </c>
      <c r="H1388" s="137">
        <v>2.3028276380543402</v>
      </c>
      <c r="I1388" s="137">
        <v>8.1075002245593097</v>
      </c>
      <c r="J1388" s="137">
        <v>7.2878429853976803</v>
      </c>
      <c r="K1388" s="137">
        <v>4.7697078539762101</v>
      </c>
      <c r="L1388" s="137">
        <v>6.0137537321195103</v>
      </c>
      <c r="M1388" s="137">
        <v>12.7960448189038</v>
      </c>
      <c r="N1388" s="137">
        <v>4.9404675411728496</v>
      </c>
      <c r="O1388" s="137">
        <v>4.9284123009576</v>
      </c>
      <c r="P1388" s="137">
        <v>5.2732305261519503</v>
      </c>
      <c r="Q1388" s="137">
        <v>21.5232562253045</v>
      </c>
      <c r="R1388" s="137">
        <v>2.2723937926175002</v>
      </c>
      <c r="S1388" s="137">
        <v>7.9876849503047396</v>
      </c>
      <c r="T1388" s="137">
        <v>7.4948839793010196</v>
      </c>
      <c r="U1388" s="137">
        <v>4.7175798992879496</v>
      </c>
      <c r="V1388" s="1">
        <v>3443306</v>
      </c>
      <c r="W1388" s="1">
        <v>1187882</v>
      </c>
      <c r="X1388" s="1">
        <v>522052</v>
      </c>
      <c r="Y1388" s="1">
        <v>679903</v>
      </c>
      <c r="Z1388" s="1">
        <v>462700</v>
      </c>
      <c r="AA1388" s="1">
        <v>437443</v>
      </c>
      <c r="AB1388" s="1">
        <v>439600</v>
      </c>
      <c r="AC1388" s="1">
        <v>260680</v>
      </c>
      <c r="AD1388" s="1">
        <v>6276202</v>
      </c>
      <c r="AE1388" s="1">
        <v>50400</v>
      </c>
      <c r="AH1388" s="136">
        <f t="shared" si="21"/>
        <v>38546</v>
      </c>
      <c r="AI1388" s="177">
        <f>HLOOKUP(附加题模型!$E$2,历史数据!$B$3:$K$5000,ROW(A1386),)</f>
        <v>4.7697078539762101</v>
      </c>
      <c r="AJ1388" s="177">
        <f>HLOOKUP(附加题模型!$E$2,历史数据!$L$3:$U$5000,ROW(A1386),)</f>
        <v>4.7175798992879496</v>
      </c>
    </row>
    <row r="1389" spans="1:36" x14ac:dyDescent="0.2">
      <c r="A1389" s="148">
        <v>38547</v>
      </c>
      <c r="B1389" s="137">
        <v>5.8738989941632402</v>
      </c>
      <c r="C1389" s="137">
        <v>12.719877885458001</v>
      </c>
      <c r="D1389" s="137">
        <v>4.8946163342942199</v>
      </c>
      <c r="E1389" s="137">
        <v>4.87575832338326</v>
      </c>
      <c r="F1389" s="137">
        <v>5.2732305261519503</v>
      </c>
      <c r="G1389" s="137">
        <v>21.5232562253045</v>
      </c>
      <c r="H1389" s="137">
        <v>2.2825384077631101</v>
      </c>
      <c r="I1389" s="137">
        <v>7.9876849503047396</v>
      </c>
      <c r="J1389" s="137">
        <v>7.3913634823493499</v>
      </c>
      <c r="K1389" s="137">
        <v>4.8348677973365399</v>
      </c>
      <c r="L1389" s="137">
        <v>5.7899861513894804</v>
      </c>
      <c r="M1389" s="137">
        <v>12.7960448189038</v>
      </c>
      <c r="N1389" s="137">
        <v>4.9060791360138802</v>
      </c>
      <c r="O1389" s="137">
        <v>4.8968199144130002</v>
      </c>
      <c r="P1389" s="137">
        <v>5.2069839115018004</v>
      </c>
      <c r="Q1389" s="137">
        <v>21.633349607531098</v>
      </c>
      <c r="R1389" s="137">
        <v>2.3231168683455699</v>
      </c>
      <c r="S1389" s="137">
        <v>7.8279312512986401</v>
      </c>
      <c r="T1389" s="137">
        <v>7.2671388860073503</v>
      </c>
      <c r="U1389" s="137">
        <v>4.7045479106158803</v>
      </c>
      <c r="V1389" s="1">
        <v>1607327</v>
      </c>
      <c r="W1389" s="1">
        <v>429553</v>
      </c>
      <c r="X1389" s="1">
        <v>110503</v>
      </c>
      <c r="Y1389" s="1">
        <v>448352</v>
      </c>
      <c r="Z1389" s="1">
        <v>610939</v>
      </c>
      <c r="AA1389" s="1">
        <v>166458</v>
      </c>
      <c r="AB1389" s="1">
        <v>950877</v>
      </c>
      <c r="AC1389" s="1">
        <v>263680</v>
      </c>
      <c r="AD1389" s="1">
        <v>4623074</v>
      </c>
      <c r="AE1389" s="1">
        <v>36280</v>
      </c>
      <c r="AH1389" s="136">
        <f t="shared" si="21"/>
        <v>38547</v>
      </c>
      <c r="AI1389" s="177">
        <f>HLOOKUP(附加题模型!$E$2,历史数据!$B$3:$K$5000,ROW(A1387),)</f>
        <v>4.8348677973365399</v>
      </c>
      <c r="AJ1389" s="177">
        <f>HLOOKUP(附加题模型!$E$2,历史数据!$L$3:$U$5000,ROW(A1387),)</f>
        <v>4.7045479106158803</v>
      </c>
    </row>
    <row r="1390" spans="1:36" x14ac:dyDescent="0.2">
      <c r="A1390" s="148">
        <v>38548</v>
      </c>
      <c r="B1390" s="137">
        <v>5.7899861513894804</v>
      </c>
      <c r="C1390" s="137">
        <v>12.7960448189038</v>
      </c>
      <c r="D1390" s="137">
        <v>4.9060791360138802</v>
      </c>
      <c r="E1390" s="137">
        <v>4.8652275278683996</v>
      </c>
      <c r="F1390" s="137">
        <v>5.2069839115018004</v>
      </c>
      <c r="G1390" s="137">
        <v>21.706745195682199</v>
      </c>
      <c r="H1390" s="137">
        <v>2.3332614834911798</v>
      </c>
      <c r="I1390" s="137">
        <v>7.8878388884259296</v>
      </c>
      <c r="J1390" s="137">
        <v>7.2050265878363398</v>
      </c>
      <c r="K1390" s="137">
        <v>4.7566758653041497</v>
      </c>
      <c r="L1390" s="137">
        <v>5.5382476230681998</v>
      </c>
      <c r="M1390" s="137">
        <v>12.339043218228699</v>
      </c>
      <c r="N1390" s="137">
        <v>4.8487651274155903</v>
      </c>
      <c r="O1390" s="137">
        <v>4.7177963906602596</v>
      </c>
      <c r="P1390" s="137">
        <v>5.2334825573618602</v>
      </c>
      <c r="Q1390" s="137">
        <v>21.101231593435699</v>
      </c>
      <c r="R1390" s="137">
        <v>2.2115261017438201</v>
      </c>
      <c r="S1390" s="137">
        <v>7.6282391275410202</v>
      </c>
      <c r="T1390" s="137">
        <v>7.0808019914943401</v>
      </c>
      <c r="U1390" s="137">
        <v>4.6133239899114198</v>
      </c>
      <c r="V1390" s="1">
        <v>941000</v>
      </c>
      <c r="W1390" s="1">
        <v>498500</v>
      </c>
      <c r="X1390" s="1">
        <v>404000</v>
      </c>
      <c r="Y1390" s="1">
        <v>642232</v>
      </c>
      <c r="Z1390" s="1">
        <v>517500</v>
      </c>
      <c r="AA1390" s="1">
        <v>379955</v>
      </c>
      <c r="AB1390" s="1">
        <v>578700</v>
      </c>
      <c r="AC1390" s="1">
        <v>307993</v>
      </c>
      <c r="AD1390" s="1">
        <v>4599392</v>
      </c>
      <c r="AE1390" s="1">
        <v>82100</v>
      </c>
      <c r="AH1390" s="136">
        <f t="shared" si="21"/>
        <v>38548</v>
      </c>
      <c r="AI1390" s="177">
        <f>HLOOKUP(附加题模型!$E$2,历史数据!$B$3:$K$5000,ROW(A1388),)</f>
        <v>4.7566758653041497</v>
      </c>
      <c r="AJ1390" s="177">
        <f>HLOOKUP(附加题模型!$E$2,历史数据!$L$3:$U$5000,ROW(A1388),)</f>
        <v>4.6133239899114198</v>
      </c>
    </row>
    <row r="1391" spans="1:36" x14ac:dyDescent="0.2">
      <c r="A1391" s="148">
        <v>38551</v>
      </c>
      <c r="B1391" s="137">
        <v>5.4823057278856897</v>
      </c>
      <c r="C1391" s="137">
        <v>12.7960448189038</v>
      </c>
      <c r="D1391" s="137">
        <v>4.9863187480514899</v>
      </c>
      <c r="E1391" s="137">
        <v>4.7493887772048602</v>
      </c>
      <c r="F1391" s="137">
        <v>5.2334825573618602</v>
      </c>
      <c r="G1391" s="137">
        <v>20.991138211209101</v>
      </c>
      <c r="H1391" s="137">
        <v>2.2115261017438201</v>
      </c>
      <c r="I1391" s="137">
        <v>7.50842385328645</v>
      </c>
      <c r="J1391" s="137">
        <v>7.0808019914943401</v>
      </c>
      <c r="K1391" s="137">
        <v>4.62635597858349</v>
      </c>
      <c r="L1391" s="137">
        <v>5.2305671995644101</v>
      </c>
      <c r="M1391" s="137">
        <v>12.9483786857955</v>
      </c>
      <c r="N1391" s="137">
        <v>4.83730232569593</v>
      </c>
      <c r="O1391" s="137">
        <v>4.6862040041156598</v>
      </c>
      <c r="P1391" s="137">
        <v>5.1274879739216201</v>
      </c>
      <c r="Q1391" s="137">
        <v>21.284720563813401</v>
      </c>
      <c r="R1391" s="137">
        <v>2.17094764116136</v>
      </c>
      <c r="S1391" s="137">
        <v>7.5283930656622102</v>
      </c>
      <c r="T1391" s="137">
        <v>7.2878429853976803</v>
      </c>
      <c r="U1391" s="137">
        <v>4.2484283070935698</v>
      </c>
      <c r="V1391" s="1">
        <v>874550</v>
      </c>
      <c r="W1391" s="1">
        <v>814508</v>
      </c>
      <c r="X1391" s="1">
        <v>392900</v>
      </c>
      <c r="Y1391" s="1">
        <v>359320</v>
      </c>
      <c r="Z1391" s="1">
        <v>333400</v>
      </c>
      <c r="AA1391" s="1">
        <v>236590</v>
      </c>
      <c r="AB1391" s="1">
        <v>998064</v>
      </c>
      <c r="AC1391" s="1">
        <v>227543</v>
      </c>
      <c r="AD1391" s="1">
        <v>6521972</v>
      </c>
      <c r="AE1391" s="1">
        <v>228220</v>
      </c>
      <c r="AH1391" s="136">
        <f t="shared" si="21"/>
        <v>38551</v>
      </c>
      <c r="AI1391" s="177">
        <f>HLOOKUP(附加题模型!$E$2,历史数据!$B$3:$K$5000,ROW(A1389),)</f>
        <v>4.62635597858349</v>
      </c>
      <c r="AJ1391" s="177">
        <f>HLOOKUP(附加题模型!$E$2,历史数据!$L$3:$U$5000,ROW(A1389),)</f>
        <v>4.2484283070935698</v>
      </c>
    </row>
    <row r="1392" spans="1:36" x14ac:dyDescent="0.2">
      <c r="A1392" s="148">
        <v>38552</v>
      </c>
      <c r="B1392" s="137">
        <v>5.2585381471556696</v>
      </c>
      <c r="C1392" s="137">
        <v>13.1768794861331</v>
      </c>
      <c r="D1392" s="137">
        <v>4.7570627136583203</v>
      </c>
      <c r="E1392" s="137">
        <v>4.6862040041156598</v>
      </c>
      <c r="F1392" s="137">
        <v>5.1274879739216201</v>
      </c>
      <c r="G1392" s="137">
        <v>21.248022769737901</v>
      </c>
      <c r="H1392" s="137">
        <v>2.17094764116136</v>
      </c>
      <c r="I1392" s="137">
        <v>7.5283930656622102</v>
      </c>
      <c r="J1392" s="137">
        <v>7.1636183890556797</v>
      </c>
      <c r="K1392" s="137">
        <v>4.2484283070935698</v>
      </c>
      <c r="L1392" s="137">
        <v>5.3704219375206801</v>
      </c>
      <c r="M1392" s="137">
        <v>13.4815472199165</v>
      </c>
      <c r="N1392" s="137">
        <v>4.8487651274155903</v>
      </c>
      <c r="O1392" s="137">
        <v>4.7283271861751297</v>
      </c>
      <c r="P1392" s="137">
        <v>5.1541242750848504</v>
      </c>
      <c r="Q1392" s="137">
        <v>21.119580490473499</v>
      </c>
      <c r="R1392" s="137">
        <v>2.2825384077631101</v>
      </c>
      <c r="S1392" s="137">
        <v>7.6282391275410202</v>
      </c>
      <c r="T1392" s="137">
        <v>6.9565773951523298</v>
      </c>
      <c r="U1392" s="137">
        <v>4.4699721145186899</v>
      </c>
      <c r="V1392" s="1">
        <v>670979</v>
      </c>
      <c r="W1392" s="1">
        <v>1369530</v>
      </c>
      <c r="X1392" s="1">
        <v>169934</v>
      </c>
      <c r="Y1392" s="1">
        <v>467958</v>
      </c>
      <c r="Z1392" s="1">
        <v>322000</v>
      </c>
      <c r="AA1392" s="1">
        <v>150460</v>
      </c>
      <c r="AB1392" s="1">
        <v>2043659</v>
      </c>
      <c r="AC1392" s="1">
        <v>138350</v>
      </c>
      <c r="AD1392" s="1">
        <v>5218730</v>
      </c>
      <c r="AE1392" s="1">
        <v>250578</v>
      </c>
      <c r="AH1392" s="136">
        <f t="shared" si="21"/>
        <v>38552</v>
      </c>
      <c r="AI1392" s="177">
        <f>HLOOKUP(附加题模型!$E$2,历史数据!$B$3:$K$5000,ROW(A1390),)</f>
        <v>4.2484283070935698</v>
      </c>
      <c r="AJ1392" s="177">
        <f>HLOOKUP(附加题模型!$E$2,历史数据!$L$3:$U$5000,ROW(A1390),)</f>
        <v>4.4699721145186899</v>
      </c>
    </row>
    <row r="1393" spans="1:36" x14ac:dyDescent="0.2">
      <c r="A1393" s="148">
        <v>38553</v>
      </c>
      <c r="B1393" s="137">
        <v>5.31448004233817</v>
      </c>
      <c r="C1393" s="137">
        <v>13.1768794861331</v>
      </c>
      <c r="D1393" s="137">
        <v>4.6997487050600197</v>
      </c>
      <c r="E1393" s="137">
        <v>4.7283271861751297</v>
      </c>
      <c r="F1393" s="137">
        <v>5.1674424256664704</v>
      </c>
      <c r="G1393" s="137">
        <v>21.321418357889002</v>
      </c>
      <c r="H1393" s="137">
        <v>2.2825384077631101</v>
      </c>
      <c r="I1393" s="137">
        <v>7.6282391275410202</v>
      </c>
      <c r="J1393" s="137">
        <v>6.8944650969813299</v>
      </c>
      <c r="K1393" s="137">
        <v>4.3787481938142303</v>
      </c>
      <c r="L1393" s="137">
        <v>5.4263638327031902</v>
      </c>
      <c r="M1393" s="137">
        <v>13.7862149537</v>
      </c>
      <c r="N1393" s="137">
        <v>4.8602279291352399</v>
      </c>
      <c r="O1393" s="137">
        <v>4.7493887772048602</v>
      </c>
      <c r="P1393" s="137">
        <v>5.1274879739216201</v>
      </c>
      <c r="Q1393" s="137">
        <v>21.7801407838332</v>
      </c>
      <c r="R1393" s="137">
        <v>2.2521045623262701</v>
      </c>
      <c r="S1393" s="137">
        <v>7.6482083399167804</v>
      </c>
      <c r="T1393" s="137">
        <v>6.9772814945426704</v>
      </c>
      <c r="U1393" s="137">
        <v>4.4048121711583601</v>
      </c>
      <c r="V1393" s="1">
        <v>347430</v>
      </c>
      <c r="W1393" s="1">
        <v>2552502</v>
      </c>
      <c r="X1393" s="1">
        <v>155300</v>
      </c>
      <c r="Y1393" s="1">
        <v>472900</v>
      </c>
      <c r="Z1393" s="1">
        <v>305863</v>
      </c>
      <c r="AA1393" s="1">
        <v>723116</v>
      </c>
      <c r="AB1393" s="1">
        <v>1638469</v>
      </c>
      <c r="AC1393" s="1">
        <v>161203</v>
      </c>
      <c r="AD1393" s="1">
        <v>2807008</v>
      </c>
      <c r="AE1393" s="1">
        <v>136780</v>
      </c>
      <c r="AH1393" s="136">
        <f t="shared" si="21"/>
        <v>38553</v>
      </c>
      <c r="AI1393" s="177">
        <f>HLOOKUP(附加题模型!$E$2,历史数据!$B$3:$K$5000,ROW(A1391),)</f>
        <v>4.3787481938142303</v>
      </c>
      <c r="AJ1393" s="177">
        <f>HLOOKUP(附加题模型!$E$2,历史数据!$L$3:$U$5000,ROW(A1391),)</f>
        <v>4.4048121711583601</v>
      </c>
    </row>
    <row r="1394" spans="1:36" x14ac:dyDescent="0.2">
      <c r="A1394" s="148">
        <v>38554</v>
      </c>
      <c r="B1394" s="137">
        <v>5.3424509899294303</v>
      </c>
      <c r="C1394" s="137">
        <v>13.6338810868083</v>
      </c>
      <c r="D1394" s="137">
        <v>4.8602279291352399</v>
      </c>
      <c r="E1394" s="137">
        <v>4.6862040041156598</v>
      </c>
      <c r="F1394" s="137">
        <v>5.1274879739216201</v>
      </c>
      <c r="G1394" s="137">
        <v>21.981978651248699</v>
      </c>
      <c r="H1394" s="137">
        <v>2.2521045623262701</v>
      </c>
      <c r="I1394" s="137">
        <v>7.5483622780379704</v>
      </c>
      <c r="J1394" s="137">
        <v>6.9979855939329996</v>
      </c>
      <c r="K1394" s="137">
        <v>4.3526842164700996</v>
      </c>
      <c r="L1394" s="137">
        <v>5.3424509899294303</v>
      </c>
      <c r="M1394" s="137">
        <v>13.6338810868083</v>
      </c>
      <c r="N1394" s="137">
        <v>4.9060791360138802</v>
      </c>
      <c r="O1394" s="137">
        <v>4.6019576399967299</v>
      </c>
      <c r="P1394" s="137">
        <v>5.4338054372987603</v>
      </c>
      <c r="Q1394" s="137">
        <v>22.477398871268498</v>
      </c>
      <c r="R1394" s="137">
        <v>2.2115261017438201</v>
      </c>
      <c r="S1394" s="137">
        <v>7.5883007027894998</v>
      </c>
      <c r="T1394" s="137">
        <v>6.9565773951523298</v>
      </c>
      <c r="U1394" s="137">
        <v>4.2875242731097698</v>
      </c>
      <c r="V1394" s="1">
        <v>297630</v>
      </c>
      <c r="W1394" s="1">
        <v>801330</v>
      </c>
      <c r="X1394" s="1">
        <v>432500</v>
      </c>
      <c r="Y1394" s="1">
        <v>590258</v>
      </c>
      <c r="Z1394" s="1">
        <v>1385855</v>
      </c>
      <c r="AA1394" s="1">
        <v>916967</v>
      </c>
      <c r="AB1394" s="1">
        <v>636509</v>
      </c>
      <c r="AC1394" s="1">
        <v>116910</v>
      </c>
      <c r="AD1394" s="1">
        <v>2548938</v>
      </c>
      <c r="AE1394" s="1">
        <v>61761</v>
      </c>
      <c r="AH1394" s="136">
        <f t="shared" si="21"/>
        <v>38554</v>
      </c>
      <c r="AI1394" s="177">
        <f>HLOOKUP(附加题模型!$E$2,历史数据!$B$3:$K$5000,ROW(A1392),)</f>
        <v>4.3526842164700996</v>
      </c>
      <c r="AJ1394" s="177">
        <f>HLOOKUP(附加题模型!$E$2,历史数据!$L$3:$U$5000,ROW(A1392),)</f>
        <v>4.2875242731097698</v>
      </c>
    </row>
    <row r="1395" spans="1:36" x14ac:dyDescent="0.2">
      <c r="A1395" s="148">
        <v>38555</v>
      </c>
      <c r="B1395" s="137">
        <v>5.3704219375206801</v>
      </c>
      <c r="C1395" s="137">
        <v>13.6338810868083</v>
      </c>
      <c r="D1395" s="137">
        <v>4.9060791360138802</v>
      </c>
      <c r="E1395" s="137">
        <v>4.6862040041156598</v>
      </c>
      <c r="F1395" s="137">
        <v>5.4604417384619897</v>
      </c>
      <c r="G1395" s="137">
        <v>22.477398871268498</v>
      </c>
      <c r="H1395" s="137">
        <v>2.1810922563069699</v>
      </c>
      <c r="I1395" s="137">
        <v>7.5883007027894998</v>
      </c>
      <c r="J1395" s="137">
        <v>6.9979855939329996</v>
      </c>
      <c r="K1395" s="137">
        <v>4.4048121711583601</v>
      </c>
      <c r="L1395" s="137">
        <v>5.45433478029444</v>
      </c>
      <c r="M1395" s="137">
        <v>14.0147157540375</v>
      </c>
      <c r="N1395" s="137">
        <v>4.9633931446121702</v>
      </c>
      <c r="O1395" s="137">
        <v>4.9284123009576</v>
      </c>
      <c r="P1395" s="137">
        <v>5.4604417384619897</v>
      </c>
      <c r="Q1395" s="137">
        <v>22.6058411505329</v>
      </c>
      <c r="R1395" s="137">
        <v>2.2216707168894301</v>
      </c>
      <c r="S1395" s="137">
        <v>7.8479004636744003</v>
      </c>
      <c r="T1395" s="137">
        <v>7.3085470847880103</v>
      </c>
      <c r="U1395" s="137">
        <v>4.5221000692069602</v>
      </c>
      <c r="V1395" s="1">
        <v>682300</v>
      </c>
      <c r="W1395" s="1">
        <v>1273661</v>
      </c>
      <c r="X1395" s="1">
        <v>776014</v>
      </c>
      <c r="Y1395" s="1">
        <v>1342039</v>
      </c>
      <c r="Z1395" s="1">
        <v>956179</v>
      </c>
      <c r="AA1395" s="1">
        <v>709492</v>
      </c>
      <c r="AB1395" s="1">
        <v>1475835</v>
      </c>
      <c r="AC1395" s="1">
        <v>329361</v>
      </c>
      <c r="AD1395" s="1">
        <v>8174011</v>
      </c>
      <c r="AE1395" s="1">
        <v>298370</v>
      </c>
      <c r="AH1395" s="136">
        <f t="shared" si="21"/>
        <v>38555</v>
      </c>
      <c r="AI1395" s="177">
        <f>HLOOKUP(附加题模型!$E$2,历史数据!$B$3:$K$5000,ROW(A1393),)</f>
        <v>4.4048121711583601</v>
      </c>
      <c r="AJ1395" s="177">
        <f>HLOOKUP(附加题模型!$E$2,历史数据!$L$3:$U$5000,ROW(A1393),)</f>
        <v>4.5221000692069602</v>
      </c>
    </row>
    <row r="1396" spans="1:36" x14ac:dyDescent="0.2">
      <c r="A1396" s="148">
        <v>38558</v>
      </c>
      <c r="B1396" s="137">
        <v>5.45433478029444</v>
      </c>
      <c r="C1396" s="137">
        <v>14.0147157540375</v>
      </c>
      <c r="D1396" s="137">
        <v>4.9633931446121702</v>
      </c>
      <c r="E1396" s="137">
        <v>4.9284123009576</v>
      </c>
      <c r="F1396" s="137">
        <v>5.4604417384619897</v>
      </c>
      <c r="G1396" s="137">
        <v>22.6241900475707</v>
      </c>
      <c r="H1396" s="137">
        <v>2.2013814865982</v>
      </c>
      <c r="I1396" s="137">
        <v>7.8079620389228799</v>
      </c>
      <c r="J1396" s="137">
        <v>7.2464347866170096</v>
      </c>
      <c r="K1396" s="137">
        <v>4.5221000692069602</v>
      </c>
      <c r="L1396" s="137">
        <v>5.4823057278856897</v>
      </c>
      <c r="M1396" s="137">
        <v>14.319383487821</v>
      </c>
      <c r="N1396" s="137">
        <v>4.9290047394531999</v>
      </c>
      <c r="O1396" s="137">
        <v>4.9178815054427298</v>
      </c>
      <c r="P1396" s="137">
        <v>5.4870780396252199</v>
      </c>
      <c r="Q1396" s="137">
        <v>22.881074606099499</v>
      </c>
      <c r="R1396" s="137">
        <v>2.1506584108701299</v>
      </c>
      <c r="S1396" s="137">
        <v>7.8279312512986401</v>
      </c>
      <c r="T1396" s="137">
        <v>7.2464347866170096</v>
      </c>
      <c r="U1396" s="137">
        <v>4.6133239899114198</v>
      </c>
      <c r="V1396" s="1">
        <v>271238</v>
      </c>
      <c r="W1396" s="1">
        <v>1473376</v>
      </c>
      <c r="X1396" s="1">
        <v>710919</v>
      </c>
      <c r="Y1396" s="1">
        <v>792868</v>
      </c>
      <c r="Z1396" s="1">
        <v>413269</v>
      </c>
      <c r="AA1396" s="1">
        <v>651058</v>
      </c>
      <c r="AB1396" s="1">
        <v>1452590</v>
      </c>
      <c r="AC1396" s="1">
        <v>215541</v>
      </c>
      <c r="AD1396" s="1">
        <v>3016941</v>
      </c>
      <c r="AE1396" s="1">
        <v>299500</v>
      </c>
      <c r="AH1396" s="136">
        <f t="shared" si="21"/>
        <v>38558</v>
      </c>
      <c r="AI1396" s="177">
        <f>HLOOKUP(附加题模型!$E$2,历史数据!$B$3:$K$5000,ROW(A1394),)</f>
        <v>4.5221000692069602</v>
      </c>
      <c r="AJ1396" s="177">
        <f>HLOOKUP(附加题模型!$E$2,历史数据!$L$3:$U$5000,ROW(A1394),)</f>
        <v>4.6133239899114198</v>
      </c>
    </row>
    <row r="1397" spans="1:36" x14ac:dyDescent="0.2">
      <c r="A1397" s="148">
        <v>38559</v>
      </c>
      <c r="B1397" s="137">
        <v>5.4823057278856897</v>
      </c>
      <c r="C1397" s="137">
        <v>14.090882687483401</v>
      </c>
      <c r="D1397" s="137">
        <v>4.9863187480514899</v>
      </c>
      <c r="E1397" s="137">
        <v>4.9073507099278597</v>
      </c>
      <c r="F1397" s="137">
        <v>5.5003961902068301</v>
      </c>
      <c r="G1397" s="137">
        <v>23.394843723156999</v>
      </c>
      <c r="H1397" s="137">
        <v>2.17094764116136</v>
      </c>
      <c r="I1397" s="137">
        <v>7.9078081008016898</v>
      </c>
      <c r="J1397" s="137">
        <v>7.2050265878363398</v>
      </c>
      <c r="K1397" s="137">
        <v>4.6133239899114198</v>
      </c>
      <c r="L1397" s="137">
        <v>5.59418951825071</v>
      </c>
      <c r="M1397" s="137">
        <v>14.319383487821</v>
      </c>
      <c r="N1397" s="137">
        <v>5.23850038588398</v>
      </c>
      <c r="O1397" s="137">
        <v>5.0442510516211296</v>
      </c>
      <c r="P1397" s="137">
        <v>5.5003961902068301</v>
      </c>
      <c r="Q1397" s="137">
        <v>23.871915046139101</v>
      </c>
      <c r="R1397" s="137">
        <v>2.2216707168894301</v>
      </c>
      <c r="S1397" s="137">
        <v>7.9876849503047396</v>
      </c>
      <c r="T1397" s="137">
        <v>7.4327716811300197</v>
      </c>
      <c r="U1397" s="137">
        <v>4.7436438766320803</v>
      </c>
      <c r="V1397" s="1">
        <v>688086</v>
      </c>
      <c r="W1397" s="1">
        <v>1217756</v>
      </c>
      <c r="X1397" s="1">
        <v>1643326</v>
      </c>
      <c r="Y1397" s="1">
        <v>1989450</v>
      </c>
      <c r="Z1397" s="1">
        <v>649390</v>
      </c>
      <c r="AA1397" s="1">
        <v>950983</v>
      </c>
      <c r="AB1397" s="1">
        <v>1824194</v>
      </c>
      <c r="AC1397" s="1">
        <v>497121</v>
      </c>
      <c r="AD1397" s="1">
        <v>5046577</v>
      </c>
      <c r="AE1397" s="1">
        <v>536822</v>
      </c>
      <c r="AH1397" s="136">
        <f t="shared" si="21"/>
        <v>38559</v>
      </c>
      <c r="AI1397" s="177">
        <f>HLOOKUP(附加题模型!$E$2,历史数据!$B$3:$K$5000,ROW(A1395),)</f>
        <v>4.6133239899114198</v>
      </c>
      <c r="AJ1397" s="177">
        <f>HLOOKUP(附加题模型!$E$2,历史数据!$L$3:$U$5000,ROW(A1395),)</f>
        <v>4.7436438766320803</v>
      </c>
    </row>
    <row r="1398" spans="1:36" x14ac:dyDescent="0.2">
      <c r="A1398" s="148">
        <v>38560</v>
      </c>
      <c r="B1398" s="137">
        <v>5.59418951825071</v>
      </c>
      <c r="C1398" s="137">
        <v>14.319383487821</v>
      </c>
      <c r="D1398" s="137">
        <v>5.204111980725</v>
      </c>
      <c r="E1398" s="137">
        <v>5.0337202561062604</v>
      </c>
      <c r="F1398" s="137">
        <v>5.5003961902068301</v>
      </c>
      <c r="G1398" s="137">
        <v>24.220544089856698</v>
      </c>
      <c r="H1398" s="137">
        <v>2.2115261017438201</v>
      </c>
      <c r="I1398" s="137">
        <v>8.02762337505626</v>
      </c>
      <c r="J1398" s="137">
        <v>7.4120675817396897</v>
      </c>
      <c r="K1398" s="137">
        <v>4.7306118879600101</v>
      </c>
      <c r="L1398" s="137">
        <v>5.6221604658419597</v>
      </c>
      <c r="M1398" s="137">
        <v>14.319383487821</v>
      </c>
      <c r="N1398" s="137">
        <v>5.3645912048002202</v>
      </c>
      <c r="O1398" s="137">
        <v>5.0442510516211296</v>
      </c>
      <c r="P1398" s="137">
        <v>5.5669869431148999</v>
      </c>
      <c r="Q1398" s="137">
        <v>23.137959164628199</v>
      </c>
      <c r="R1398" s="137">
        <v>2.2723937926175002</v>
      </c>
      <c r="S1398" s="137">
        <v>8.0475925874320193</v>
      </c>
      <c r="T1398" s="137">
        <v>7.8468536689367099</v>
      </c>
      <c r="U1398" s="137">
        <v>4.7697078539762101</v>
      </c>
      <c r="V1398" s="1">
        <v>965728</v>
      </c>
      <c r="W1398" s="1">
        <v>1250408</v>
      </c>
      <c r="X1398" s="1">
        <v>1276785</v>
      </c>
      <c r="Y1398" s="1">
        <v>1180210</v>
      </c>
      <c r="Z1398" s="1">
        <v>706750</v>
      </c>
      <c r="AA1398" s="1">
        <v>812420</v>
      </c>
      <c r="AB1398" s="1">
        <v>1477020</v>
      </c>
      <c r="AC1398" s="1">
        <v>478905</v>
      </c>
      <c r="AD1398" s="1">
        <v>8539270</v>
      </c>
      <c r="AE1398" s="1">
        <v>213524</v>
      </c>
      <c r="AH1398" s="136">
        <f t="shared" si="21"/>
        <v>38560</v>
      </c>
      <c r="AI1398" s="177">
        <f>HLOOKUP(附加题模型!$E$2,历史数据!$B$3:$K$5000,ROW(A1396),)</f>
        <v>4.7306118879600101</v>
      </c>
      <c r="AJ1398" s="177">
        <f>HLOOKUP(附加题模型!$E$2,历史数据!$L$3:$U$5000,ROW(A1396),)</f>
        <v>4.7697078539762101</v>
      </c>
    </row>
    <row r="1399" spans="1:36" x14ac:dyDescent="0.2">
      <c r="A1399" s="148">
        <v>38561</v>
      </c>
      <c r="B1399" s="137">
        <v>5.59418951825071</v>
      </c>
      <c r="C1399" s="137">
        <v>14.395550421266799</v>
      </c>
      <c r="D1399" s="137">
        <v>5.5938472391933898</v>
      </c>
      <c r="E1399" s="137">
        <v>5.10743582471033</v>
      </c>
      <c r="F1399" s="137">
        <v>5.5669869431148999</v>
      </c>
      <c r="G1399" s="137">
        <v>23.137959164628199</v>
      </c>
      <c r="H1399" s="137">
        <v>2.2723937926175002</v>
      </c>
      <c r="I1399" s="137">
        <v>8.0475925874320193</v>
      </c>
      <c r="J1399" s="137">
        <v>7.7847413707657003</v>
      </c>
      <c r="K1399" s="137">
        <v>4.7957718313203497</v>
      </c>
      <c r="L1399" s="137">
        <v>5.6221604658419597</v>
      </c>
      <c r="M1399" s="137">
        <v>13.8623818871458</v>
      </c>
      <c r="N1399" s="137">
        <v>5.2614259893232997</v>
      </c>
      <c r="O1399" s="137">
        <v>5.0126586650765299</v>
      </c>
      <c r="P1399" s="137">
        <v>5.5137143407884404</v>
      </c>
      <c r="Q1399" s="137">
        <v>23.137959164628199</v>
      </c>
      <c r="R1399" s="137">
        <v>2.2926830229087298</v>
      </c>
      <c r="S1399" s="137">
        <v>7.9677157379289696</v>
      </c>
      <c r="T1399" s="137">
        <v>7.9503741658883804</v>
      </c>
      <c r="U1399" s="137">
        <v>4.7175798992879496</v>
      </c>
      <c r="V1399" s="1">
        <v>1203374</v>
      </c>
      <c r="W1399" s="1">
        <v>1241881</v>
      </c>
      <c r="X1399" s="1">
        <v>1444548</v>
      </c>
      <c r="Y1399" s="1">
        <v>2354000</v>
      </c>
      <c r="Z1399" s="1">
        <v>598650</v>
      </c>
      <c r="AA1399" s="1">
        <v>0</v>
      </c>
      <c r="AB1399" s="1">
        <v>2330828</v>
      </c>
      <c r="AC1399" s="1">
        <v>455264</v>
      </c>
      <c r="AD1399" s="1">
        <v>8096517</v>
      </c>
      <c r="AE1399" s="1">
        <v>257400</v>
      </c>
      <c r="AH1399" s="136">
        <f t="shared" si="21"/>
        <v>38561</v>
      </c>
      <c r="AI1399" s="177">
        <f>HLOOKUP(附加题模型!$E$2,历史数据!$B$3:$K$5000,ROW(A1397),)</f>
        <v>4.7957718313203497</v>
      </c>
      <c r="AJ1399" s="177">
        <f>HLOOKUP(附加题模型!$E$2,历史数据!$L$3:$U$5000,ROW(A1397),)</f>
        <v>4.7175798992879496</v>
      </c>
    </row>
    <row r="1400" spans="1:36" x14ac:dyDescent="0.2">
      <c r="A1400" s="148">
        <v>38562</v>
      </c>
      <c r="B1400" s="137">
        <v>5.6221604658419597</v>
      </c>
      <c r="C1400" s="137">
        <v>13.7862149537</v>
      </c>
      <c r="D1400" s="137">
        <v>5.204111980725</v>
      </c>
      <c r="E1400" s="137">
        <v>4.9389430964724603</v>
      </c>
      <c r="F1400" s="137">
        <v>5.5936232442781302</v>
      </c>
      <c r="G1400" s="137">
        <v>23.137959164628199</v>
      </c>
      <c r="H1400" s="137">
        <v>2.2825384077631101</v>
      </c>
      <c r="I1400" s="137">
        <v>8.0875310121835398</v>
      </c>
      <c r="J1400" s="137">
        <v>7.9296700664980504</v>
      </c>
      <c r="K1400" s="137">
        <v>4.7697078539762101</v>
      </c>
      <c r="L1400" s="137">
        <v>5.5662185706594496</v>
      </c>
      <c r="M1400" s="137">
        <v>13.7862149537</v>
      </c>
      <c r="N1400" s="137">
        <v>5.2614259893232997</v>
      </c>
      <c r="O1400" s="137">
        <v>4.9494738919873296</v>
      </c>
      <c r="P1400" s="137">
        <v>5.4870780396252199</v>
      </c>
      <c r="Q1400" s="137">
        <v>23.137959164628199</v>
      </c>
      <c r="R1400" s="137">
        <v>2.3129722531999501</v>
      </c>
      <c r="S1400" s="137">
        <v>7.9477465255532103</v>
      </c>
      <c r="T1400" s="137">
        <v>7.8261495695463701</v>
      </c>
      <c r="U1400" s="137">
        <v>4.87396376335274</v>
      </c>
      <c r="V1400" s="1">
        <v>911159</v>
      </c>
      <c r="W1400" s="1">
        <v>564044</v>
      </c>
      <c r="X1400" s="1">
        <v>731386</v>
      </c>
      <c r="Y1400" s="1">
        <v>985322</v>
      </c>
      <c r="Z1400" s="1">
        <v>601903</v>
      </c>
      <c r="AA1400" s="1">
        <v>0</v>
      </c>
      <c r="AB1400" s="1">
        <v>1975462</v>
      </c>
      <c r="AC1400" s="1">
        <v>245052</v>
      </c>
      <c r="AD1400" s="1">
        <v>3952233</v>
      </c>
      <c r="AE1400" s="1">
        <v>754998</v>
      </c>
      <c r="AH1400" s="136">
        <f t="shared" si="21"/>
        <v>38562</v>
      </c>
      <c r="AI1400" s="177">
        <f>HLOOKUP(附加题模型!$E$2,历史数据!$B$3:$K$5000,ROW(A1398),)</f>
        <v>4.7697078539762101</v>
      </c>
      <c r="AJ1400" s="177">
        <f>HLOOKUP(附加题模型!$E$2,历史数据!$L$3:$U$5000,ROW(A1398),)</f>
        <v>4.87396376335274</v>
      </c>
    </row>
    <row r="1401" spans="1:36" x14ac:dyDescent="0.2">
      <c r="A1401" s="148">
        <v>38565</v>
      </c>
      <c r="B1401" s="137">
        <v>5.4823057278856897</v>
      </c>
      <c r="C1401" s="137">
        <v>13.557714153362401</v>
      </c>
      <c r="D1401" s="137">
        <v>5.3187399979215897</v>
      </c>
      <c r="E1401" s="137">
        <v>4.9494738919873296</v>
      </c>
      <c r="F1401" s="137">
        <v>5.4870780396252199</v>
      </c>
      <c r="G1401" s="137">
        <v>23.137959164628199</v>
      </c>
      <c r="H1401" s="137">
        <v>2.3028276380543402</v>
      </c>
      <c r="I1401" s="137">
        <v>7.8878388884259296</v>
      </c>
      <c r="J1401" s="137">
        <v>7.9296700664980504</v>
      </c>
      <c r="K1401" s="137">
        <v>4.95215569538514</v>
      </c>
      <c r="L1401" s="137">
        <v>5.8179570989807399</v>
      </c>
      <c r="M1401" s="137">
        <v>13.8623818871458</v>
      </c>
      <c r="N1401" s="137">
        <v>5.2728887910429503</v>
      </c>
      <c r="O1401" s="137">
        <v>4.9810662785319302</v>
      </c>
      <c r="P1401" s="137">
        <v>5.4471235878803697</v>
      </c>
      <c r="Q1401" s="137">
        <v>23.137959164628199</v>
      </c>
      <c r="R1401" s="137">
        <v>2.3129722531999501</v>
      </c>
      <c r="S1401" s="137">
        <v>7.9078081008016898</v>
      </c>
      <c r="T1401" s="137">
        <v>8.03319056344972</v>
      </c>
      <c r="U1401" s="137">
        <v>4.9391237067130698</v>
      </c>
      <c r="V1401" s="1">
        <v>1974023</v>
      </c>
      <c r="W1401" s="1">
        <v>765829</v>
      </c>
      <c r="X1401" s="1">
        <v>728969</v>
      </c>
      <c r="Y1401" s="1">
        <v>523685</v>
      </c>
      <c r="Z1401" s="1">
        <v>421000</v>
      </c>
      <c r="AA1401" s="1">
        <v>0</v>
      </c>
      <c r="AB1401" s="1">
        <v>906286</v>
      </c>
      <c r="AC1401" s="1">
        <v>223400</v>
      </c>
      <c r="AD1401" s="1">
        <v>6534701</v>
      </c>
      <c r="AE1401" s="1">
        <v>858102</v>
      </c>
      <c r="AH1401" s="136">
        <f t="shared" si="21"/>
        <v>38565</v>
      </c>
      <c r="AI1401" s="177">
        <f>HLOOKUP(附加题模型!$E$2,历史数据!$B$3:$K$5000,ROW(A1399),)</f>
        <v>4.95215569538514</v>
      </c>
      <c r="AJ1401" s="177">
        <f>HLOOKUP(附加题模型!$E$2,历史数据!$L$3:$U$5000,ROW(A1399),)</f>
        <v>4.9391237067130698</v>
      </c>
    </row>
    <row r="1402" spans="1:36" x14ac:dyDescent="0.2">
      <c r="A1402" s="148">
        <v>38566</v>
      </c>
      <c r="B1402" s="137">
        <v>5.7899861513894804</v>
      </c>
      <c r="C1402" s="137">
        <v>13.9385488205917</v>
      </c>
      <c r="D1402" s="137">
        <v>5.2614259893232997</v>
      </c>
      <c r="E1402" s="137">
        <v>4.9915970740468003</v>
      </c>
      <c r="F1402" s="137">
        <v>5.4604417384619897</v>
      </c>
      <c r="G1402" s="137">
        <v>23.137959164628199</v>
      </c>
      <c r="H1402" s="137">
        <v>2.2926830229087298</v>
      </c>
      <c r="I1402" s="137">
        <v>7.9078081008016898</v>
      </c>
      <c r="J1402" s="137">
        <v>8.0745987622303907</v>
      </c>
      <c r="K1402" s="137">
        <v>4.9260917180410102</v>
      </c>
      <c r="L1402" s="137">
        <v>6.0976665748932701</v>
      </c>
      <c r="M1402" s="137">
        <v>14.090882687483401</v>
      </c>
      <c r="N1402" s="137">
        <v>5.2728887910429503</v>
      </c>
      <c r="O1402" s="137">
        <v>5.10743582471033</v>
      </c>
      <c r="P1402" s="137">
        <v>5.5137143407884404</v>
      </c>
      <c r="Q1402" s="137">
        <v>23.137959164628199</v>
      </c>
      <c r="R1402" s="137">
        <v>2.3434060986367999</v>
      </c>
      <c r="S1402" s="137">
        <v>8.1474386493108302</v>
      </c>
      <c r="T1402" s="137">
        <v>8.1367110604013906</v>
      </c>
      <c r="U1402" s="137">
        <v>4.95215569538514</v>
      </c>
      <c r="V1402" s="1">
        <v>6817087</v>
      </c>
      <c r="W1402" s="1">
        <v>761339</v>
      </c>
      <c r="X1402" s="1">
        <v>1049800</v>
      </c>
      <c r="Y1402" s="1">
        <v>1031874</v>
      </c>
      <c r="Z1402" s="1">
        <v>538020</v>
      </c>
      <c r="AA1402" s="1">
        <v>0</v>
      </c>
      <c r="AB1402" s="1">
        <v>1113231</v>
      </c>
      <c r="AC1402" s="1">
        <v>727771</v>
      </c>
      <c r="AD1402" s="1">
        <v>4211540</v>
      </c>
      <c r="AE1402" s="1">
        <v>272825</v>
      </c>
      <c r="AH1402" s="136">
        <f t="shared" si="21"/>
        <v>38566</v>
      </c>
      <c r="AI1402" s="177">
        <f>HLOOKUP(附加题模型!$E$2,历史数据!$B$3:$K$5000,ROW(A1400),)</f>
        <v>4.9260917180410102</v>
      </c>
      <c r="AJ1402" s="177">
        <f>HLOOKUP(附加题模型!$E$2,历史数据!$L$3:$U$5000,ROW(A1400),)</f>
        <v>4.95215569538514</v>
      </c>
    </row>
    <row r="1403" spans="1:36" x14ac:dyDescent="0.2">
      <c r="A1403" s="148">
        <v>38567</v>
      </c>
      <c r="B1403" s="137">
        <v>6.0417246797107698</v>
      </c>
      <c r="C1403" s="137">
        <v>14.243216554375101</v>
      </c>
      <c r="D1403" s="137">
        <v>5.2843515927626097</v>
      </c>
      <c r="E1403" s="137">
        <v>5.1811513933143996</v>
      </c>
      <c r="F1403" s="137">
        <v>5.5270324913700604</v>
      </c>
      <c r="G1403" s="137">
        <v>23.137959164628199</v>
      </c>
      <c r="H1403" s="137">
        <v>2.3434060986367999</v>
      </c>
      <c r="I1403" s="137">
        <v>8.1873770740623506</v>
      </c>
      <c r="J1403" s="137">
        <v>8.1367110604013906</v>
      </c>
      <c r="K1403" s="137">
        <v>4.95215569538514</v>
      </c>
      <c r="L1403" s="137">
        <v>6.0417246797107698</v>
      </c>
      <c r="M1403" s="137">
        <v>14.5478842881585</v>
      </c>
      <c r="N1403" s="137">
        <v>5.3072771962019303</v>
      </c>
      <c r="O1403" s="137">
        <v>5.0969050291954598</v>
      </c>
      <c r="P1403" s="137">
        <v>5.6335776960229804</v>
      </c>
      <c r="Q1403" s="137">
        <v>23.137959164628199</v>
      </c>
      <c r="R1403" s="137">
        <v>2.37383994407364</v>
      </c>
      <c r="S1403" s="137">
        <v>8.2672539235654003</v>
      </c>
      <c r="T1403" s="137">
        <v>8.1367110604013906</v>
      </c>
      <c r="U1403" s="137">
        <v>4.9782196727292698</v>
      </c>
      <c r="V1403" s="1">
        <v>3380346</v>
      </c>
      <c r="W1403" s="1">
        <v>1885946</v>
      </c>
      <c r="X1403" s="1">
        <v>3233162</v>
      </c>
      <c r="Y1403" s="1">
        <v>3620845</v>
      </c>
      <c r="Z1403" s="1">
        <v>1219399</v>
      </c>
      <c r="AA1403" s="1">
        <v>0</v>
      </c>
      <c r="AB1403" s="1">
        <v>2717157</v>
      </c>
      <c r="AC1403" s="1">
        <v>1329022</v>
      </c>
      <c r="AD1403" s="1">
        <v>6215959</v>
      </c>
      <c r="AE1403" s="1">
        <v>456902</v>
      </c>
      <c r="AH1403" s="136">
        <f t="shared" si="21"/>
        <v>38567</v>
      </c>
      <c r="AI1403" s="177">
        <f>HLOOKUP(附加题模型!$E$2,历史数据!$B$3:$K$5000,ROW(A1401),)</f>
        <v>4.95215569538514</v>
      </c>
      <c r="AJ1403" s="177">
        <f>HLOOKUP(附加题模型!$E$2,历史数据!$L$3:$U$5000,ROW(A1401),)</f>
        <v>4.9782196727292698</v>
      </c>
    </row>
    <row r="1404" spans="1:36" x14ac:dyDescent="0.2">
      <c r="A1404" s="148">
        <v>38568</v>
      </c>
      <c r="B1404" s="137">
        <v>5.9857827845282596</v>
      </c>
      <c r="C1404" s="137">
        <v>14.5478842881585</v>
      </c>
      <c r="D1404" s="137">
        <v>5.2499631876036403</v>
      </c>
      <c r="E1404" s="137">
        <v>5.0547818471359998</v>
      </c>
      <c r="F1404" s="137">
        <v>5.6335776960229804</v>
      </c>
      <c r="G1404" s="137">
        <v>23.137959164628199</v>
      </c>
      <c r="H1404" s="137">
        <v>2.3636953289280198</v>
      </c>
      <c r="I1404" s="137">
        <v>8.2672539235654003</v>
      </c>
      <c r="J1404" s="137">
        <v>8.0745987622303907</v>
      </c>
      <c r="K1404" s="137">
        <v>4.95215569538514</v>
      </c>
      <c r="L1404" s="137">
        <v>5.9298408893457504</v>
      </c>
      <c r="M1404" s="137">
        <v>15.1572197557254</v>
      </c>
      <c r="N1404" s="137">
        <v>5.2499631876036403</v>
      </c>
      <c r="O1404" s="137">
        <v>5.10743582471033</v>
      </c>
      <c r="P1404" s="137">
        <v>5.5936232442781302</v>
      </c>
      <c r="Q1404" s="137">
        <v>23.137959164628199</v>
      </c>
      <c r="R1404" s="137">
        <v>2.40427378951048</v>
      </c>
      <c r="S1404" s="137">
        <v>8.3471307730684501</v>
      </c>
      <c r="T1404" s="137">
        <v>8.03319056344972</v>
      </c>
      <c r="U1404" s="137">
        <v>4.8348677973365399</v>
      </c>
      <c r="V1404" s="1">
        <v>1634175</v>
      </c>
      <c r="W1404" s="1">
        <v>2005818</v>
      </c>
      <c r="X1404" s="1">
        <v>1886141</v>
      </c>
      <c r="Y1404" s="1">
        <v>1006891</v>
      </c>
      <c r="Z1404" s="1">
        <v>931674</v>
      </c>
      <c r="AA1404" s="1">
        <v>0</v>
      </c>
      <c r="AB1404" s="1">
        <v>2082004</v>
      </c>
      <c r="AC1404" s="1">
        <v>985944</v>
      </c>
      <c r="AD1404" s="1">
        <v>4406220</v>
      </c>
      <c r="AE1404" s="1">
        <v>260210</v>
      </c>
      <c r="AH1404" s="136">
        <f t="shared" si="21"/>
        <v>38568</v>
      </c>
      <c r="AI1404" s="177">
        <f>HLOOKUP(附加题模型!$E$2,历史数据!$B$3:$K$5000,ROW(A1402),)</f>
        <v>4.95215569538514</v>
      </c>
      <c r="AJ1404" s="177">
        <f>HLOOKUP(附加题模型!$E$2,历史数据!$L$3:$U$5000,ROW(A1402),)</f>
        <v>4.8348677973365399</v>
      </c>
    </row>
    <row r="1405" spans="1:36" x14ac:dyDescent="0.2">
      <c r="A1405" s="148">
        <v>38569</v>
      </c>
      <c r="B1405" s="137">
        <v>5.9298408893457504</v>
      </c>
      <c r="C1405" s="137">
        <v>15.1572197557254</v>
      </c>
      <c r="D1405" s="137">
        <v>5.2499631876036403</v>
      </c>
      <c r="E1405" s="137">
        <v>5.0758434381657302</v>
      </c>
      <c r="F1405" s="137">
        <v>5.5936232442781302</v>
      </c>
      <c r="G1405" s="137">
        <v>23.137959164628199</v>
      </c>
      <c r="H1405" s="137">
        <v>2.4144184046560899</v>
      </c>
      <c r="I1405" s="137">
        <v>8.3071923483169208</v>
      </c>
      <c r="J1405" s="137">
        <v>7.9917823646690502</v>
      </c>
      <c r="K1405" s="137">
        <v>4.8348677973365399</v>
      </c>
      <c r="L1405" s="137">
        <v>6.0696956273020204</v>
      </c>
      <c r="M1405" s="137">
        <v>15.081052822279499</v>
      </c>
      <c r="N1405" s="137">
        <v>5.4448308168378299</v>
      </c>
      <c r="O1405" s="137">
        <v>5.2653977574333304</v>
      </c>
      <c r="P1405" s="137">
        <v>5.7268047500942796</v>
      </c>
      <c r="Q1405" s="137">
        <v>23.137959164628199</v>
      </c>
      <c r="R1405" s="137">
        <v>2.46514148038416</v>
      </c>
      <c r="S1405" s="137">
        <v>8.6866073834563995</v>
      </c>
      <c r="T1405" s="137">
        <v>8.3644561536950697</v>
      </c>
      <c r="U1405" s="137">
        <v>5.0042836500733996</v>
      </c>
      <c r="V1405" s="1">
        <v>1648873</v>
      </c>
      <c r="W1405" s="1">
        <v>1879609</v>
      </c>
      <c r="X1405" s="1">
        <v>4460558</v>
      </c>
      <c r="Y1405" s="1">
        <v>2739348</v>
      </c>
      <c r="Z1405" s="1">
        <v>1187710</v>
      </c>
      <c r="AA1405" s="1">
        <v>0</v>
      </c>
      <c r="AB1405" s="1">
        <v>2249928</v>
      </c>
      <c r="AC1405" s="1">
        <v>1634152</v>
      </c>
      <c r="AD1405" s="1">
        <v>4931330</v>
      </c>
      <c r="AE1405" s="1">
        <v>316600</v>
      </c>
      <c r="AH1405" s="136">
        <f t="shared" si="21"/>
        <v>38569</v>
      </c>
      <c r="AI1405" s="177">
        <f>HLOOKUP(附加题模型!$E$2,历史数据!$B$3:$K$5000,ROW(A1403),)</f>
        <v>4.8348677973365399</v>
      </c>
      <c r="AJ1405" s="177">
        <f>HLOOKUP(附加题模型!$E$2,历史数据!$L$3:$U$5000,ROW(A1403),)</f>
        <v>5.0042836500733996</v>
      </c>
    </row>
    <row r="1406" spans="1:36" x14ac:dyDescent="0.2">
      <c r="A1406" s="148">
        <v>38572</v>
      </c>
      <c r="B1406" s="137">
        <v>6.0696956273020204</v>
      </c>
      <c r="C1406" s="137">
        <v>14.8525520219419</v>
      </c>
      <c r="D1406" s="137">
        <v>5.5823844374737401</v>
      </c>
      <c r="E1406" s="137">
        <v>5.2759285529481996</v>
      </c>
      <c r="F1406" s="137">
        <v>5.7268047500942796</v>
      </c>
      <c r="G1406" s="137">
        <v>23.137959164628199</v>
      </c>
      <c r="H1406" s="137">
        <v>2.4448522500929299</v>
      </c>
      <c r="I1406" s="137">
        <v>8.7864534453352103</v>
      </c>
      <c r="J1406" s="137">
        <v>8.4886807500370693</v>
      </c>
      <c r="K1406" s="137">
        <v>5.0042836500733996</v>
      </c>
      <c r="L1406" s="137">
        <v>6.1256375224845296</v>
      </c>
      <c r="M1406" s="137">
        <v>15.081052822279499</v>
      </c>
      <c r="N1406" s="137">
        <v>5.6626240495113498</v>
      </c>
      <c r="O1406" s="137">
        <v>5.3075209394928002</v>
      </c>
      <c r="P1406" s="137">
        <v>5.7933955030023503</v>
      </c>
      <c r="Q1406" s="137">
        <v>23.137959164628199</v>
      </c>
      <c r="R1406" s="137">
        <v>2.47528609552977</v>
      </c>
      <c r="S1406" s="137">
        <v>8.7465150205836792</v>
      </c>
      <c r="T1406" s="137">
        <v>8.6336094457694106</v>
      </c>
      <c r="U1406" s="137">
        <v>5.1085395594499303</v>
      </c>
      <c r="V1406" s="1">
        <v>2049779</v>
      </c>
      <c r="W1406" s="1">
        <v>1034058</v>
      </c>
      <c r="X1406" s="1">
        <v>3419019</v>
      </c>
      <c r="Y1406" s="1">
        <v>2202862</v>
      </c>
      <c r="Z1406" s="1">
        <v>1117956</v>
      </c>
      <c r="AA1406" s="1">
        <v>0</v>
      </c>
      <c r="AB1406" s="1">
        <v>1927032</v>
      </c>
      <c r="AC1406" s="1">
        <v>2058519</v>
      </c>
      <c r="AD1406" s="1">
        <v>9487927</v>
      </c>
      <c r="AE1406" s="1">
        <v>487155</v>
      </c>
      <c r="AH1406" s="136">
        <f t="shared" si="21"/>
        <v>38572</v>
      </c>
      <c r="AI1406" s="177">
        <f>HLOOKUP(附加题模型!$E$2,历史数据!$B$3:$K$5000,ROW(A1404),)</f>
        <v>5.0042836500733996</v>
      </c>
      <c r="AJ1406" s="177">
        <f>HLOOKUP(附加题模型!$E$2,历史数据!$L$3:$U$5000,ROW(A1404),)</f>
        <v>5.1085395594499303</v>
      </c>
    </row>
    <row r="1407" spans="1:36" x14ac:dyDescent="0.2">
      <c r="A1407" s="148">
        <v>38573</v>
      </c>
      <c r="B1407" s="137">
        <v>6.0976665748932701</v>
      </c>
      <c r="C1407" s="137">
        <v>15.081052822279499</v>
      </c>
      <c r="D1407" s="137">
        <v>5.6626240495113498</v>
      </c>
      <c r="E1407" s="137">
        <v>5.2969901439779301</v>
      </c>
      <c r="F1407" s="137">
        <v>5.8067136535839703</v>
      </c>
      <c r="G1407" s="137">
        <v>23.137959164628199</v>
      </c>
      <c r="H1407" s="137">
        <v>2.47528609552977</v>
      </c>
      <c r="I1407" s="137">
        <v>8.7664842329594492</v>
      </c>
      <c r="J1407" s="137">
        <v>8.6336094457694106</v>
      </c>
      <c r="K1407" s="137">
        <v>5.0824755821057996</v>
      </c>
      <c r="L1407" s="137">
        <v>6.2095503652582904</v>
      </c>
      <c r="M1407" s="137">
        <v>15.3857205560629</v>
      </c>
      <c r="N1407" s="137">
        <v>5.7199380581096397</v>
      </c>
      <c r="O1407" s="137">
        <v>5.3391133260374</v>
      </c>
      <c r="P1407" s="137">
        <v>5.7933955030023503</v>
      </c>
      <c r="Q1407" s="137">
        <v>23.137959164628199</v>
      </c>
      <c r="R1407" s="137">
        <v>2.5361537864034598</v>
      </c>
      <c r="S1407" s="137">
        <v>8.8663302948382601</v>
      </c>
      <c r="T1407" s="137">
        <v>8.77853814150175</v>
      </c>
      <c r="U1407" s="137">
        <v>5.23885944617059</v>
      </c>
      <c r="V1407" s="1">
        <v>1756821</v>
      </c>
      <c r="W1407" s="1">
        <v>1203000</v>
      </c>
      <c r="X1407" s="1">
        <v>1958465</v>
      </c>
      <c r="Y1407" s="1">
        <v>1597533</v>
      </c>
      <c r="Z1407" s="1">
        <v>974220</v>
      </c>
      <c r="AA1407" s="1">
        <v>0</v>
      </c>
      <c r="AB1407" s="1">
        <v>2515695</v>
      </c>
      <c r="AC1407" s="1">
        <v>1134122</v>
      </c>
      <c r="AD1407" s="1">
        <v>4083831</v>
      </c>
      <c r="AE1407" s="1">
        <v>359700</v>
      </c>
      <c r="AH1407" s="136">
        <f t="shared" si="21"/>
        <v>38573</v>
      </c>
      <c r="AI1407" s="177">
        <f>HLOOKUP(附加题模型!$E$2,历史数据!$B$3:$K$5000,ROW(A1405),)</f>
        <v>5.0824755821057996</v>
      </c>
      <c r="AJ1407" s="177">
        <f>HLOOKUP(附加题模型!$E$2,历史数据!$L$3:$U$5000,ROW(A1405),)</f>
        <v>5.23885944617059</v>
      </c>
    </row>
    <row r="1408" spans="1:36" x14ac:dyDescent="0.2">
      <c r="A1408" s="148">
        <v>38574</v>
      </c>
      <c r="B1408" s="137">
        <v>6.1536084700757803</v>
      </c>
      <c r="C1408" s="137">
        <v>15.3857205560629</v>
      </c>
      <c r="D1408" s="137">
        <v>5.6855496529506597</v>
      </c>
      <c r="E1408" s="137">
        <v>5.3180517350076597</v>
      </c>
      <c r="F1408" s="137">
        <v>5.8067136535839703</v>
      </c>
      <c r="G1408" s="137">
        <v>23.137959164628199</v>
      </c>
      <c r="H1408" s="137">
        <v>2.5361537864034598</v>
      </c>
      <c r="I1408" s="137">
        <v>8.9462071443412992</v>
      </c>
      <c r="J1408" s="137">
        <v>8.6957217439404193</v>
      </c>
      <c r="K1408" s="137">
        <v>5.23885944617059</v>
      </c>
      <c r="L1408" s="137">
        <v>6.4333179459883096</v>
      </c>
      <c r="M1408" s="137">
        <v>15.5380544229547</v>
      </c>
      <c r="N1408" s="137">
        <v>5.8116404718669097</v>
      </c>
      <c r="O1408" s="137">
        <v>5.3180517350076597</v>
      </c>
      <c r="P1408" s="137">
        <v>5.8999407076552703</v>
      </c>
      <c r="Q1408" s="137">
        <v>23.137959164628199</v>
      </c>
      <c r="R1408" s="137">
        <v>2.5260091712578401</v>
      </c>
      <c r="S1408" s="137">
        <v>8.9661763567170691</v>
      </c>
      <c r="T1408" s="137">
        <v>8.7371299427210793</v>
      </c>
      <c r="U1408" s="137">
        <v>5.2127954688264602</v>
      </c>
      <c r="V1408" s="1">
        <v>3409020</v>
      </c>
      <c r="W1408" s="1">
        <v>1530437</v>
      </c>
      <c r="X1408" s="1">
        <v>2096791</v>
      </c>
      <c r="Y1408" s="1">
        <v>1753618</v>
      </c>
      <c r="Z1408" s="1">
        <v>1211560</v>
      </c>
      <c r="AA1408" s="1">
        <v>0</v>
      </c>
      <c r="AB1408" s="1">
        <v>2141442</v>
      </c>
      <c r="AC1408" s="1">
        <v>1497305</v>
      </c>
      <c r="AD1408" s="1">
        <v>4974082</v>
      </c>
      <c r="AE1408" s="1">
        <v>438483</v>
      </c>
      <c r="AH1408" s="136">
        <f t="shared" si="21"/>
        <v>38574</v>
      </c>
      <c r="AI1408" s="177">
        <f>HLOOKUP(附加题模型!$E$2,历史数据!$B$3:$K$5000,ROW(A1406),)</f>
        <v>5.23885944617059</v>
      </c>
      <c r="AJ1408" s="177">
        <f>HLOOKUP(附加题模型!$E$2,历史数据!$L$3:$U$5000,ROW(A1406),)</f>
        <v>5.2127954688264602</v>
      </c>
    </row>
    <row r="1409" spans="1:36" x14ac:dyDescent="0.2">
      <c r="A1409" s="148">
        <v>38575</v>
      </c>
      <c r="B1409" s="137">
        <v>6.4333179459883096</v>
      </c>
      <c r="C1409" s="137">
        <v>15.5380544229547</v>
      </c>
      <c r="D1409" s="137">
        <v>5.7657892649882703</v>
      </c>
      <c r="E1409" s="137">
        <v>5.28645934846306</v>
      </c>
      <c r="F1409" s="137">
        <v>5.9132588582368797</v>
      </c>
      <c r="G1409" s="137">
        <v>23.137959164628199</v>
      </c>
      <c r="H1409" s="137">
        <v>2.5260091712578401</v>
      </c>
      <c r="I1409" s="137">
        <v>9.0260839938443507</v>
      </c>
      <c r="J1409" s="137">
        <v>8.7371299427210793</v>
      </c>
      <c r="K1409" s="137">
        <v>5.23885944617059</v>
      </c>
      <c r="L1409" s="137">
        <v>6.5452017363533299</v>
      </c>
      <c r="M1409" s="137">
        <v>15.614221356400501</v>
      </c>
      <c r="N1409" s="137">
        <v>5.8460288770258799</v>
      </c>
      <c r="O1409" s="137">
        <v>5.2969901439779301</v>
      </c>
      <c r="P1409" s="137">
        <v>5.9398951594001099</v>
      </c>
      <c r="Q1409" s="137">
        <v>23.137959164628199</v>
      </c>
      <c r="R1409" s="137">
        <v>2.5564430166946899</v>
      </c>
      <c r="S1409" s="137">
        <v>8.9861455690928302</v>
      </c>
      <c r="T1409" s="137">
        <v>8.77853814150175</v>
      </c>
      <c r="U1409" s="137">
        <v>5.2127954688264602</v>
      </c>
      <c r="V1409" s="1">
        <v>4826751</v>
      </c>
      <c r="W1409" s="1">
        <v>1594479</v>
      </c>
      <c r="X1409" s="1">
        <v>2367309</v>
      </c>
      <c r="Y1409" s="1">
        <v>2053828</v>
      </c>
      <c r="Z1409" s="1">
        <v>1221101</v>
      </c>
      <c r="AA1409" s="1">
        <v>0</v>
      </c>
      <c r="AB1409" s="1">
        <v>2333057</v>
      </c>
      <c r="AC1409" s="1">
        <v>1303927</v>
      </c>
      <c r="AD1409" s="1">
        <v>5306270</v>
      </c>
      <c r="AE1409" s="1">
        <v>485625</v>
      </c>
      <c r="AH1409" s="136">
        <f t="shared" si="21"/>
        <v>38575</v>
      </c>
      <c r="AI1409" s="177">
        <f>HLOOKUP(附加题模型!$E$2,历史数据!$B$3:$K$5000,ROW(A1407),)</f>
        <v>5.23885944617059</v>
      </c>
      <c r="AJ1409" s="177">
        <f>HLOOKUP(附加题模型!$E$2,历史数据!$L$3:$U$5000,ROW(A1407),)</f>
        <v>5.2127954688264602</v>
      </c>
    </row>
    <row r="1410" spans="1:36" x14ac:dyDescent="0.2">
      <c r="A1410" s="148">
        <v>38576</v>
      </c>
      <c r="B1410" s="137">
        <v>6.5172307887620704</v>
      </c>
      <c r="C1410" s="137">
        <v>15.766555223292199</v>
      </c>
      <c r="D1410" s="137">
        <v>5.8460288770258799</v>
      </c>
      <c r="E1410" s="137">
        <v>5.3496441215522603</v>
      </c>
      <c r="F1410" s="137">
        <v>5.9532133099817299</v>
      </c>
      <c r="G1410" s="137">
        <v>23.137959164628199</v>
      </c>
      <c r="H1410" s="137">
        <v>2.5462984015490702</v>
      </c>
      <c r="I1410" s="137">
        <v>9.1458992680989208</v>
      </c>
      <c r="J1410" s="137">
        <v>8.77853814150175</v>
      </c>
      <c r="K1410" s="137">
        <v>5.2127954688264602</v>
      </c>
      <c r="L1410" s="137">
        <v>6.5452017363533299</v>
      </c>
      <c r="M1410" s="137">
        <v>15.6903882898464</v>
      </c>
      <c r="N1410" s="137">
        <v>6.3274665492515396</v>
      </c>
      <c r="O1410" s="137">
        <v>5.61291400942393</v>
      </c>
      <c r="P1410" s="137">
        <v>5.7534410512575098</v>
      </c>
      <c r="Q1410" s="137">
        <v>23.137959164628199</v>
      </c>
      <c r="R1410" s="137">
        <v>2.43470763494732</v>
      </c>
      <c r="S1410" s="137">
        <v>9.2257761176019706</v>
      </c>
      <c r="T1410" s="137">
        <v>8.5507930482080692</v>
      </c>
      <c r="U1410" s="137">
        <v>5.7340750157091103</v>
      </c>
      <c r="V1410" s="1">
        <v>5081938</v>
      </c>
      <c r="W1410" s="1">
        <v>3459606</v>
      </c>
      <c r="X1410" s="1">
        <v>5536132</v>
      </c>
      <c r="Y1410" s="1">
        <v>5809741</v>
      </c>
      <c r="Z1410" s="1">
        <v>829473</v>
      </c>
      <c r="AA1410" s="1">
        <v>0</v>
      </c>
      <c r="AB1410" s="1">
        <v>2331807</v>
      </c>
      <c r="AC1410" s="1">
        <v>3144424</v>
      </c>
      <c r="AD1410" s="1">
        <v>5017099</v>
      </c>
      <c r="AE1410" s="1">
        <v>2198723</v>
      </c>
      <c r="AH1410" s="136">
        <f t="shared" si="21"/>
        <v>38576</v>
      </c>
      <c r="AI1410" s="177">
        <f>HLOOKUP(附加题模型!$E$2,历史数据!$B$3:$K$5000,ROW(A1408),)</f>
        <v>5.2127954688264602</v>
      </c>
      <c r="AJ1410" s="177">
        <f>HLOOKUP(附加题模型!$E$2,历史数据!$L$3:$U$5000,ROW(A1408),)</f>
        <v>5.7340750157091103</v>
      </c>
    </row>
    <row r="1411" spans="1:36" x14ac:dyDescent="0.2">
      <c r="A1411" s="148">
        <v>38579</v>
      </c>
      <c r="B1411" s="137">
        <v>6.5452017363533299</v>
      </c>
      <c r="C1411" s="137">
        <v>15.614221356400501</v>
      </c>
      <c r="D1411" s="137">
        <v>6.1555245234566698</v>
      </c>
      <c r="E1411" s="137">
        <v>5.5813216228793303</v>
      </c>
      <c r="F1411" s="137">
        <v>5.7933955030023503</v>
      </c>
      <c r="G1411" s="137">
        <v>23.137959164628199</v>
      </c>
      <c r="H1411" s="137">
        <v>2.4245630198017101</v>
      </c>
      <c r="I1411" s="137">
        <v>9.2257761176019706</v>
      </c>
      <c r="J1411" s="137">
        <v>8.4886807500370693</v>
      </c>
      <c r="K1411" s="137">
        <v>5.6689150723487796</v>
      </c>
      <c r="L1411" s="137">
        <v>6.6570855267183404</v>
      </c>
      <c r="M1411" s="137">
        <v>15.6903882898464</v>
      </c>
      <c r="N1411" s="137">
        <v>6.3274665492515396</v>
      </c>
      <c r="O1411" s="137">
        <v>5.7603451466320603</v>
      </c>
      <c r="P1411" s="137">
        <v>5.8733044064920401</v>
      </c>
      <c r="Q1411" s="137">
        <v>23.137959164628199</v>
      </c>
      <c r="R1411" s="137">
        <v>2.5057199409666202</v>
      </c>
      <c r="S1411" s="137">
        <v>9.2257761176019706</v>
      </c>
      <c r="T1411" s="137">
        <v>8.6543135451597504</v>
      </c>
      <c r="U1411" s="137">
        <v>5.94258683446217</v>
      </c>
      <c r="V1411" s="1">
        <v>7623969</v>
      </c>
      <c r="W1411" s="1">
        <v>1426489</v>
      </c>
      <c r="X1411" s="1">
        <v>1999317</v>
      </c>
      <c r="Y1411" s="1">
        <v>4511625</v>
      </c>
      <c r="Z1411" s="1">
        <v>543000</v>
      </c>
      <c r="AA1411" s="1">
        <v>0</v>
      </c>
      <c r="AB1411" s="1">
        <v>1524265</v>
      </c>
      <c r="AC1411" s="1">
        <v>1174657</v>
      </c>
      <c r="AD1411" s="1">
        <v>3295908</v>
      </c>
      <c r="AE1411" s="1">
        <v>2684879</v>
      </c>
      <c r="AH1411" s="136">
        <f t="shared" si="21"/>
        <v>38579</v>
      </c>
      <c r="AI1411" s="177">
        <f>HLOOKUP(附加题模型!$E$2,历史数据!$B$3:$K$5000,ROW(A1409),)</f>
        <v>5.6689150723487796</v>
      </c>
      <c r="AJ1411" s="177">
        <f>HLOOKUP(附加题模型!$E$2,历史数据!$L$3:$U$5000,ROW(A1409),)</f>
        <v>5.94258683446217</v>
      </c>
    </row>
    <row r="1412" spans="1:36" x14ac:dyDescent="0.2">
      <c r="A1412" s="148">
        <v>38580</v>
      </c>
      <c r="B1412" s="137">
        <v>6.6570855267183404</v>
      </c>
      <c r="C1412" s="137">
        <v>15.614221356400501</v>
      </c>
      <c r="D1412" s="137">
        <v>6.3274665492515396</v>
      </c>
      <c r="E1412" s="137">
        <v>5.4865444632455302</v>
      </c>
      <c r="F1412" s="137">
        <v>5.8733044064920401</v>
      </c>
      <c r="G1412" s="137">
        <v>23.137959164628199</v>
      </c>
      <c r="H1412" s="137">
        <v>2.5057199409666202</v>
      </c>
      <c r="I1412" s="137">
        <v>9.3256221794807796</v>
      </c>
      <c r="J1412" s="137">
        <v>8.6543135451597504</v>
      </c>
      <c r="K1412" s="137">
        <v>5.8643949024297699</v>
      </c>
      <c r="L1412" s="137">
        <v>6.5452017363533299</v>
      </c>
      <c r="M1412" s="137">
        <v>16.452057624304899</v>
      </c>
      <c r="N1412" s="137">
        <v>6.4535573681677896</v>
      </c>
      <c r="O1412" s="137">
        <v>5.5918524183942004</v>
      </c>
      <c r="P1412" s="137">
        <v>5.8866225570736503</v>
      </c>
      <c r="Q1412" s="137">
        <v>23.137959164628199</v>
      </c>
      <c r="R1412" s="137">
        <v>2.5665876318402998</v>
      </c>
      <c r="S1412" s="137">
        <v>8.9661763567170691</v>
      </c>
      <c r="T1412" s="137">
        <v>8.8613545390630897</v>
      </c>
      <c r="U1412" s="137">
        <v>5.7862029703973699</v>
      </c>
      <c r="V1412" s="1">
        <v>3147470</v>
      </c>
      <c r="W1412" s="1">
        <v>3516632</v>
      </c>
      <c r="X1412" s="1">
        <v>2784773</v>
      </c>
      <c r="Y1412" s="1">
        <v>3916785</v>
      </c>
      <c r="Z1412" s="1">
        <v>690690</v>
      </c>
      <c r="AA1412" s="1">
        <v>0</v>
      </c>
      <c r="AB1412" s="1">
        <v>2907622</v>
      </c>
      <c r="AC1412" s="1">
        <v>1060481</v>
      </c>
      <c r="AD1412" s="1">
        <v>5118533</v>
      </c>
      <c r="AE1412" s="1">
        <v>1251053</v>
      </c>
      <c r="AH1412" s="136">
        <f t="shared" si="21"/>
        <v>38580</v>
      </c>
      <c r="AI1412" s="177">
        <f>HLOOKUP(附加题模型!$E$2,历史数据!$B$3:$K$5000,ROW(A1410),)</f>
        <v>5.8643949024297699</v>
      </c>
      <c r="AJ1412" s="177">
        <f>HLOOKUP(附加题模型!$E$2,历史数据!$L$3:$U$5000,ROW(A1410),)</f>
        <v>5.7862029703973699</v>
      </c>
    </row>
    <row r="1413" spans="1:36" x14ac:dyDescent="0.2">
      <c r="A1413" s="148">
        <v>38581</v>
      </c>
      <c r="B1413" s="137">
        <v>6.6011436315358401</v>
      </c>
      <c r="C1413" s="137">
        <v>16.452057624304899</v>
      </c>
      <c r="D1413" s="137">
        <v>6.4191689630088096</v>
      </c>
      <c r="E1413" s="137">
        <v>5.5707908273644602</v>
      </c>
      <c r="F1413" s="137">
        <v>5.8999407076552703</v>
      </c>
      <c r="G1413" s="137">
        <v>17.4314521858817</v>
      </c>
      <c r="H1413" s="137">
        <v>2.5462984015490702</v>
      </c>
      <c r="I1413" s="137">
        <v>8.9661763567170691</v>
      </c>
      <c r="J1413" s="137">
        <v>8.8406504396727499</v>
      </c>
      <c r="K1413" s="137">
        <v>5.7601389930532401</v>
      </c>
      <c r="L1413" s="137">
        <v>6.6011436315358401</v>
      </c>
      <c r="M1413" s="137">
        <v>16.375890690859102</v>
      </c>
      <c r="N1413" s="137">
        <v>6.4420945664481302</v>
      </c>
      <c r="O1413" s="137">
        <v>5.5497292363347297</v>
      </c>
      <c r="P1413" s="137">
        <v>5.9398951594001099</v>
      </c>
      <c r="Q1413" s="137">
        <v>17.064474245126299</v>
      </c>
      <c r="R1413" s="137">
        <v>2.67817839844205</v>
      </c>
      <c r="S1413" s="137">
        <v>9.0859916309716393</v>
      </c>
      <c r="T1413" s="137">
        <v>8.9027627378437604</v>
      </c>
      <c r="U1413" s="137">
        <v>5.8122669477415103</v>
      </c>
      <c r="V1413" s="1">
        <v>2411345</v>
      </c>
      <c r="W1413" s="1">
        <v>1975139</v>
      </c>
      <c r="X1413" s="1">
        <v>1838852</v>
      </c>
      <c r="Y1413" s="1">
        <v>3113757</v>
      </c>
      <c r="Z1413" s="1">
        <v>847331</v>
      </c>
      <c r="AA1413" s="1">
        <v>2806192</v>
      </c>
      <c r="AB1413" s="1">
        <v>4138532</v>
      </c>
      <c r="AC1413" s="1">
        <v>1150185</v>
      </c>
      <c r="AD1413" s="1">
        <v>4628547</v>
      </c>
      <c r="AE1413" s="1">
        <v>774388</v>
      </c>
      <c r="AH1413" s="136">
        <f t="shared" si="21"/>
        <v>38581</v>
      </c>
      <c r="AI1413" s="177">
        <f>HLOOKUP(附加题模型!$E$2,历史数据!$B$3:$K$5000,ROW(A1411),)</f>
        <v>5.7601389930532401</v>
      </c>
      <c r="AJ1413" s="177">
        <f>HLOOKUP(附加题模型!$E$2,历史数据!$L$3:$U$5000,ROW(A1411),)</f>
        <v>5.8122669477415103</v>
      </c>
    </row>
    <row r="1414" spans="1:36" x14ac:dyDescent="0.2">
      <c r="A1414" s="148">
        <v>38582</v>
      </c>
      <c r="B1414" s="137">
        <v>6.6011436315358401</v>
      </c>
      <c r="C1414" s="137">
        <v>16.299723757413201</v>
      </c>
      <c r="D1414" s="137">
        <v>6.4535573681677896</v>
      </c>
      <c r="E1414" s="137">
        <v>5.5286676453050001</v>
      </c>
      <c r="F1414" s="137">
        <v>5.9665314605633402</v>
      </c>
      <c r="G1414" s="137">
        <v>16.9176830688241</v>
      </c>
      <c r="H1414" s="137">
        <v>2.66803378329644</v>
      </c>
      <c r="I1414" s="137">
        <v>9.0859916309716393</v>
      </c>
      <c r="J1414" s="137">
        <v>8.8613545390630897</v>
      </c>
      <c r="K1414" s="137">
        <v>5.7862029703973699</v>
      </c>
      <c r="L1414" s="137">
        <v>6.2934632080320503</v>
      </c>
      <c r="M1414" s="137">
        <v>15.5380544229547</v>
      </c>
      <c r="N1414" s="137">
        <v>6.0638221096993998</v>
      </c>
      <c r="O1414" s="137">
        <v>5.1600898022846602</v>
      </c>
      <c r="P1414" s="137">
        <v>5.7933955030023503</v>
      </c>
      <c r="Q1414" s="137">
        <v>18.770921669638899</v>
      </c>
      <c r="R1414" s="137">
        <v>2.5361537864034598</v>
      </c>
      <c r="S1414" s="137">
        <v>8.6866073834563995</v>
      </c>
      <c r="T1414" s="137">
        <v>8.5093848494274091</v>
      </c>
      <c r="U1414" s="137">
        <v>5.4473712649236496</v>
      </c>
      <c r="V1414" s="1">
        <v>3662362</v>
      </c>
      <c r="W1414" s="1">
        <v>2316342</v>
      </c>
      <c r="X1414" s="1">
        <v>2374355</v>
      </c>
      <c r="Y1414" s="1">
        <v>2901789</v>
      </c>
      <c r="Z1414" s="1">
        <v>1033300</v>
      </c>
      <c r="AA1414" s="1">
        <v>3744984</v>
      </c>
      <c r="AB1414" s="1">
        <v>3439261</v>
      </c>
      <c r="AC1414" s="1">
        <v>1304756</v>
      </c>
      <c r="AD1414" s="1">
        <v>8535455</v>
      </c>
      <c r="AE1414" s="1">
        <v>1011781</v>
      </c>
      <c r="AH1414" s="136">
        <f t="shared" ref="AH1414:AH1477" si="22">A1414</f>
        <v>38582</v>
      </c>
      <c r="AI1414" s="177">
        <f>HLOOKUP(附加题模型!$E$2,历史数据!$B$3:$K$5000,ROW(A1412),)</f>
        <v>5.7862029703973699</v>
      </c>
      <c r="AJ1414" s="177">
        <f>HLOOKUP(附加题模型!$E$2,历史数据!$L$3:$U$5000,ROW(A1412),)</f>
        <v>5.4473712649236496</v>
      </c>
    </row>
    <row r="1415" spans="1:36" x14ac:dyDescent="0.2">
      <c r="A1415" s="148">
        <v>38583</v>
      </c>
      <c r="B1415" s="137">
        <v>6.2654922604407899</v>
      </c>
      <c r="C1415" s="137">
        <v>15.2333866891712</v>
      </c>
      <c r="D1415" s="137">
        <v>6.0179709028207604</v>
      </c>
      <c r="E1415" s="137">
        <v>5.1706205977995303</v>
      </c>
      <c r="F1415" s="137">
        <v>5.6602139971862098</v>
      </c>
      <c r="G1415" s="137">
        <v>18.367245934808</v>
      </c>
      <c r="H1415" s="137">
        <v>2.5260091712578401</v>
      </c>
      <c r="I1415" s="137">
        <v>8.4469768349472591</v>
      </c>
      <c r="J1415" s="137">
        <v>8.4886807500370693</v>
      </c>
      <c r="K1415" s="137">
        <v>5.3431153555471198</v>
      </c>
      <c r="L1415" s="137">
        <v>6.18157941766703</v>
      </c>
      <c r="M1415" s="137">
        <v>15.2333866891712</v>
      </c>
      <c r="N1415" s="137">
        <v>6.0065081011011001</v>
      </c>
      <c r="O1415" s="137">
        <v>5.28645934846306</v>
      </c>
      <c r="P1415" s="137">
        <v>5.6602139971862098</v>
      </c>
      <c r="Q1415" s="137">
        <v>19.009457331129902</v>
      </c>
      <c r="R1415" s="137">
        <v>2.46514148038416</v>
      </c>
      <c r="S1415" s="137">
        <v>8.3071923483169208</v>
      </c>
      <c r="T1415" s="137">
        <v>8.4472725512564004</v>
      </c>
      <c r="U1415" s="137">
        <v>5.3300833668750602</v>
      </c>
      <c r="V1415" s="1">
        <v>2077290</v>
      </c>
      <c r="W1415" s="1">
        <v>2486447</v>
      </c>
      <c r="X1415" s="1">
        <v>1444884</v>
      </c>
      <c r="Y1415" s="1">
        <v>2183079</v>
      </c>
      <c r="Z1415" s="1">
        <v>574200</v>
      </c>
      <c r="AA1415" s="1">
        <v>4218553</v>
      </c>
      <c r="AB1415" s="1">
        <v>2506540</v>
      </c>
      <c r="AC1415" s="1">
        <v>1523195</v>
      </c>
      <c r="AD1415" s="1">
        <v>4258392</v>
      </c>
      <c r="AE1415" s="1">
        <v>768001</v>
      </c>
      <c r="AH1415" s="136">
        <f t="shared" si="22"/>
        <v>38583</v>
      </c>
      <c r="AI1415" s="177">
        <f>HLOOKUP(附加题模型!$E$2,历史数据!$B$3:$K$5000,ROW(A1413),)</f>
        <v>5.3431153555471198</v>
      </c>
      <c r="AJ1415" s="177">
        <f>HLOOKUP(附加题模型!$E$2,历史数据!$L$3:$U$5000,ROW(A1413),)</f>
        <v>5.3300833668750602</v>
      </c>
    </row>
    <row r="1416" spans="1:36" x14ac:dyDescent="0.2">
      <c r="A1416" s="148">
        <v>38586</v>
      </c>
      <c r="B1416" s="137">
        <v>6.2095503652582904</v>
      </c>
      <c r="C1416" s="137">
        <v>15.3095536226171</v>
      </c>
      <c r="D1416" s="137">
        <v>5.9606568942224696</v>
      </c>
      <c r="E1416" s="137">
        <v>5.2548669619184603</v>
      </c>
      <c r="F1416" s="137">
        <v>5.6602139971862098</v>
      </c>
      <c r="G1416" s="137">
        <v>18.770921669638899</v>
      </c>
      <c r="H1416" s="137">
        <v>2.4245630198017101</v>
      </c>
      <c r="I1416" s="137">
        <v>8.3071923483169208</v>
      </c>
      <c r="J1416" s="137">
        <v>8.4472725512564004</v>
      </c>
      <c r="K1416" s="137">
        <v>5.3300833668750602</v>
      </c>
      <c r="L1416" s="137">
        <v>6.2934632080320503</v>
      </c>
      <c r="M1416" s="137">
        <v>15.9950560236298</v>
      </c>
      <c r="N1416" s="137">
        <v>6.1211361182976898</v>
      </c>
      <c r="O1416" s="137">
        <v>5.3285825305225298</v>
      </c>
      <c r="P1416" s="137">
        <v>5.7933955030023503</v>
      </c>
      <c r="Q1416" s="137">
        <v>18.0736635822037</v>
      </c>
      <c r="R1416" s="137">
        <v>2.4955753258210001</v>
      </c>
      <c r="S1416" s="137">
        <v>8.5068844720745407</v>
      </c>
      <c r="T1416" s="137">
        <v>8.7992422408920898</v>
      </c>
      <c r="U1416" s="137">
        <v>5.3822113215633198</v>
      </c>
      <c r="V1416" s="1">
        <v>967942</v>
      </c>
      <c r="W1416" s="1">
        <v>1202953</v>
      </c>
      <c r="X1416" s="1">
        <v>772271</v>
      </c>
      <c r="Y1416" s="1">
        <v>1152162</v>
      </c>
      <c r="Z1416" s="1">
        <v>504644</v>
      </c>
      <c r="AA1416" s="1">
        <v>1687678</v>
      </c>
      <c r="AB1416" s="1">
        <v>1220910</v>
      </c>
      <c r="AC1416" s="1">
        <v>974592</v>
      </c>
      <c r="AD1416" s="1">
        <v>3415454</v>
      </c>
      <c r="AE1416" s="1">
        <v>327180</v>
      </c>
      <c r="AH1416" s="136">
        <f t="shared" si="22"/>
        <v>38586</v>
      </c>
      <c r="AI1416" s="177">
        <f>HLOOKUP(附加题模型!$E$2,历史数据!$B$3:$K$5000,ROW(A1414),)</f>
        <v>5.3300833668750602</v>
      </c>
      <c r="AJ1416" s="177">
        <f>HLOOKUP(附加题模型!$E$2,历史数据!$L$3:$U$5000,ROW(A1414),)</f>
        <v>5.3822113215633198</v>
      </c>
    </row>
    <row r="1417" spans="1:36" x14ac:dyDescent="0.2">
      <c r="A1417" s="148">
        <v>38587</v>
      </c>
      <c r="B1417" s="137">
        <v>6.2934632080320503</v>
      </c>
      <c r="C1417" s="137">
        <v>16.5282245577508</v>
      </c>
      <c r="D1417" s="137">
        <v>6.0752849114190504</v>
      </c>
      <c r="E1417" s="137">
        <v>5.2759285529481996</v>
      </c>
      <c r="F1417" s="137">
        <v>5.7933955030023503</v>
      </c>
      <c r="G1417" s="137">
        <v>17.578243362183901</v>
      </c>
      <c r="H1417" s="137">
        <v>2.4854307106753901</v>
      </c>
      <c r="I1417" s="137">
        <v>8.5867613215775904</v>
      </c>
      <c r="J1417" s="137">
        <v>8.8406504396727499</v>
      </c>
      <c r="K1417" s="137">
        <v>5.3691793328912603</v>
      </c>
      <c r="L1417" s="137">
        <v>6.18157941766703</v>
      </c>
      <c r="M1417" s="137">
        <v>16.832892291534201</v>
      </c>
      <c r="N1417" s="137">
        <v>5.9606568942224696</v>
      </c>
      <c r="O1417" s="137">
        <v>5.1600898022846602</v>
      </c>
      <c r="P1417" s="137">
        <v>5.8067136535839703</v>
      </c>
      <c r="Q1417" s="137">
        <v>17.890174611826001</v>
      </c>
      <c r="R1417" s="137">
        <v>2.47528609552977</v>
      </c>
      <c r="S1417" s="137">
        <v>8.2073462864381206</v>
      </c>
      <c r="T1417" s="137">
        <v>8.6336094457694106</v>
      </c>
      <c r="U1417" s="137">
        <v>5.2909874008588602</v>
      </c>
      <c r="V1417" s="1">
        <v>1136700</v>
      </c>
      <c r="W1417" s="1">
        <v>1234747</v>
      </c>
      <c r="X1417" s="1">
        <v>689236</v>
      </c>
      <c r="Y1417" s="1">
        <v>1071588</v>
      </c>
      <c r="Z1417" s="1">
        <v>616300</v>
      </c>
      <c r="AA1417" s="1">
        <v>803199</v>
      </c>
      <c r="AB1417" s="1">
        <v>937051</v>
      </c>
      <c r="AC1417" s="1">
        <v>803496</v>
      </c>
      <c r="AD1417" s="1">
        <v>5966209</v>
      </c>
      <c r="AE1417" s="1">
        <v>285970</v>
      </c>
      <c r="AH1417" s="136">
        <f t="shared" si="22"/>
        <v>38587</v>
      </c>
      <c r="AI1417" s="177">
        <f>HLOOKUP(附加题模型!$E$2,历史数据!$B$3:$K$5000,ROW(A1415),)</f>
        <v>5.3691793328912603</v>
      </c>
      <c r="AJ1417" s="177">
        <f>HLOOKUP(附加题模型!$E$2,历史数据!$L$3:$U$5000,ROW(A1415),)</f>
        <v>5.2909874008588602</v>
      </c>
    </row>
    <row r="1418" spans="1:36" x14ac:dyDescent="0.2">
      <c r="A1418" s="148">
        <v>38588</v>
      </c>
      <c r="B1418" s="137">
        <v>6.1536084700757803</v>
      </c>
      <c r="C1418" s="137">
        <v>17.670728559438601</v>
      </c>
      <c r="D1418" s="137">
        <v>5.9606568942224696</v>
      </c>
      <c r="E1418" s="137">
        <v>5.1811513933143996</v>
      </c>
      <c r="F1418" s="137">
        <v>5.8333499547471996</v>
      </c>
      <c r="G1418" s="137">
        <v>17.816779023674901</v>
      </c>
      <c r="H1418" s="137">
        <v>2.4955753258210001</v>
      </c>
      <c r="I1418" s="137">
        <v>8.1274694369350708</v>
      </c>
      <c r="J1418" s="137">
        <v>8.6336094457694106</v>
      </c>
      <c r="K1418" s="137">
        <v>5.27795541218679</v>
      </c>
      <c r="L1418" s="137">
        <v>6.2095503652582904</v>
      </c>
      <c r="M1418" s="137">
        <v>17.442227759101101</v>
      </c>
      <c r="N1418" s="137">
        <v>6.0523593079797404</v>
      </c>
      <c r="O1418" s="137">
        <v>5.3707057125819997</v>
      </c>
      <c r="P1418" s="137">
        <v>5.8866225570736503</v>
      </c>
      <c r="Q1418" s="137">
        <v>17.908523508863698</v>
      </c>
      <c r="R1418" s="137">
        <v>2.4955753258210001</v>
      </c>
      <c r="S1418" s="137">
        <v>8.3071923483169208</v>
      </c>
      <c r="T1418" s="137">
        <v>8.6750176445500795</v>
      </c>
      <c r="U1418" s="137">
        <v>5.3952433102353901</v>
      </c>
      <c r="V1418" s="1">
        <v>677863</v>
      </c>
      <c r="W1418" s="1">
        <v>5375097</v>
      </c>
      <c r="X1418" s="1">
        <v>550535</v>
      </c>
      <c r="Y1418" s="1">
        <v>1476087</v>
      </c>
      <c r="Z1418" s="1">
        <v>758000</v>
      </c>
      <c r="AA1418" s="1">
        <v>792932</v>
      </c>
      <c r="AB1418" s="1">
        <v>1012707</v>
      </c>
      <c r="AC1418" s="1">
        <v>635524</v>
      </c>
      <c r="AD1418" s="1">
        <v>2569917</v>
      </c>
      <c r="AE1418" s="1">
        <v>427869</v>
      </c>
      <c r="AH1418" s="136">
        <f t="shared" si="22"/>
        <v>38588</v>
      </c>
      <c r="AI1418" s="177">
        <f>HLOOKUP(附加题模型!$E$2,历史数据!$B$3:$K$5000,ROW(A1416),)</f>
        <v>5.27795541218679</v>
      </c>
      <c r="AJ1418" s="177">
        <f>HLOOKUP(附加题模型!$E$2,历史数据!$L$3:$U$5000,ROW(A1416),)</f>
        <v>5.3952433102353901</v>
      </c>
    </row>
    <row r="1419" spans="1:36" x14ac:dyDescent="0.2">
      <c r="A1419" s="148">
        <v>38589</v>
      </c>
      <c r="B1419" s="137">
        <v>6.3494051032145498</v>
      </c>
      <c r="C1419" s="137">
        <v>17.670728559438601</v>
      </c>
      <c r="D1419" s="137">
        <v>6.0752849114190504</v>
      </c>
      <c r="E1419" s="137">
        <v>5.3917673036117302</v>
      </c>
      <c r="F1419" s="137">
        <v>5.9132588582368797</v>
      </c>
      <c r="G1419" s="137">
        <v>17.945221302939299</v>
      </c>
      <c r="H1419" s="137">
        <v>2.4955753258210001</v>
      </c>
      <c r="I1419" s="137">
        <v>8.2672539235654003</v>
      </c>
      <c r="J1419" s="137">
        <v>8.6750176445500795</v>
      </c>
      <c r="K1419" s="137">
        <v>5.3952433102353901</v>
      </c>
      <c r="L1419" s="137">
        <v>6.2654922604407899</v>
      </c>
      <c r="M1419" s="137">
        <v>18.203897093559601</v>
      </c>
      <c r="N1419" s="137">
        <v>6.1669873251763203</v>
      </c>
      <c r="O1419" s="137">
        <v>5.4549520767009296</v>
      </c>
      <c r="P1419" s="137">
        <v>5.8599862559104201</v>
      </c>
      <c r="Q1419" s="137">
        <v>17.651638950334899</v>
      </c>
      <c r="R1419" s="137">
        <v>2.5462984015490702</v>
      </c>
      <c r="S1419" s="137">
        <v>8.3071923483169208</v>
      </c>
      <c r="T1419" s="137">
        <v>8.77853814150175</v>
      </c>
      <c r="U1419" s="137">
        <v>5.5776911516443199</v>
      </c>
      <c r="V1419" s="1">
        <v>1001249</v>
      </c>
      <c r="W1419" s="1">
        <v>4221972</v>
      </c>
      <c r="X1419" s="1">
        <v>820220</v>
      </c>
      <c r="Y1419" s="1">
        <v>2049461</v>
      </c>
      <c r="Z1419" s="1">
        <v>563100</v>
      </c>
      <c r="AA1419" s="1">
        <v>1373231</v>
      </c>
      <c r="AB1419" s="1">
        <v>1621190</v>
      </c>
      <c r="AC1419" s="1">
        <v>470286</v>
      </c>
      <c r="AD1419" s="1">
        <v>2439416</v>
      </c>
      <c r="AE1419" s="1">
        <v>673632</v>
      </c>
      <c r="AH1419" s="136">
        <f t="shared" si="22"/>
        <v>38589</v>
      </c>
      <c r="AI1419" s="177">
        <f>HLOOKUP(附加题模型!$E$2,历史数据!$B$3:$K$5000,ROW(A1417),)</f>
        <v>5.3952433102353901</v>
      </c>
      <c r="AJ1419" s="177">
        <f>HLOOKUP(附加题模型!$E$2,历史数据!$L$3:$U$5000,ROW(A1417),)</f>
        <v>5.5776911516443199</v>
      </c>
    </row>
    <row r="1420" spans="1:36" x14ac:dyDescent="0.2">
      <c r="A1420" s="148">
        <v>38590</v>
      </c>
      <c r="B1420" s="137">
        <v>6.2654922604407899</v>
      </c>
      <c r="C1420" s="137">
        <v>18.203897093559601</v>
      </c>
      <c r="D1420" s="137">
        <v>6.18991292861564</v>
      </c>
      <c r="E1420" s="137">
        <v>5.4549520767009296</v>
      </c>
      <c r="F1420" s="137">
        <v>5.8866225570736503</v>
      </c>
      <c r="G1420" s="137">
        <v>17.596592259221602</v>
      </c>
      <c r="H1420" s="137">
        <v>2.5462984015490702</v>
      </c>
      <c r="I1420" s="137">
        <v>8.3271615606926908</v>
      </c>
      <c r="J1420" s="137">
        <v>8.77853814150175</v>
      </c>
      <c r="K1420" s="137">
        <v>5.6037551289884497</v>
      </c>
      <c r="L1420" s="137">
        <v>6.4333179459883096</v>
      </c>
      <c r="M1420" s="137">
        <v>17.975396293222001</v>
      </c>
      <c r="N1420" s="137">
        <v>6.1784501268959797</v>
      </c>
      <c r="O1420" s="137">
        <v>5.4022980991266003</v>
      </c>
      <c r="P1420" s="137">
        <v>5.9132588582368797</v>
      </c>
      <c r="Q1420" s="137">
        <v>17.1745676273529</v>
      </c>
      <c r="R1420" s="137">
        <v>2.5970214772771398</v>
      </c>
      <c r="S1420" s="137">
        <v>8.5268536844503</v>
      </c>
      <c r="T1420" s="137">
        <v>9.0683955329664307</v>
      </c>
      <c r="U1420" s="137">
        <v>5.4734352422677901</v>
      </c>
      <c r="V1420" s="1">
        <v>1671423</v>
      </c>
      <c r="W1420" s="1">
        <v>3447275</v>
      </c>
      <c r="X1420" s="1">
        <v>731920</v>
      </c>
      <c r="Y1420" s="1">
        <v>978090</v>
      </c>
      <c r="Z1420" s="1">
        <v>586692</v>
      </c>
      <c r="AA1420" s="1">
        <v>715273</v>
      </c>
      <c r="AB1420" s="1">
        <v>1692302</v>
      </c>
      <c r="AC1420" s="1">
        <v>1067208</v>
      </c>
      <c r="AD1420" s="1">
        <v>6692549</v>
      </c>
      <c r="AE1420" s="1">
        <v>404825</v>
      </c>
      <c r="AH1420" s="136">
        <f t="shared" si="22"/>
        <v>38590</v>
      </c>
      <c r="AI1420" s="177">
        <f>HLOOKUP(附加题模型!$E$2,历史数据!$B$3:$K$5000,ROW(A1418),)</f>
        <v>5.6037551289884497</v>
      </c>
      <c r="AJ1420" s="177">
        <f>HLOOKUP(附加题模型!$E$2,历史数据!$L$3:$U$5000,ROW(A1418),)</f>
        <v>5.4734352422677901</v>
      </c>
    </row>
    <row r="1421" spans="1:36" x14ac:dyDescent="0.2">
      <c r="A1421" s="148">
        <v>38593</v>
      </c>
      <c r="B1421" s="137">
        <v>6.5172307887620704</v>
      </c>
      <c r="C1421" s="137">
        <v>17.8992293597762</v>
      </c>
      <c r="D1421" s="137">
        <v>6.1440617217370104</v>
      </c>
      <c r="E1421" s="137">
        <v>5.3917673036117302</v>
      </c>
      <c r="F1421" s="137">
        <v>5.9132588582368797</v>
      </c>
      <c r="G1421" s="137">
        <v>17.064474245126299</v>
      </c>
      <c r="H1421" s="137">
        <v>2.5970214772771398</v>
      </c>
      <c r="I1421" s="137">
        <v>8.6866073834563995</v>
      </c>
      <c r="J1421" s="137">
        <v>9.0683955329664307</v>
      </c>
      <c r="K1421" s="137">
        <v>5.4734352422677901</v>
      </c>
      <c r="L1421" s="137">
        <v>6.46128889357957</v>
      </c>
      <c r="M1421" s="137">
        <v>17.213726958763498</v>
      </c>
      <c r="N1421" s="137">
        <v>5.9491940925028102</v>
      </c>
      <c r="O1421" s="137">
        <v>5.28645934846306</v>
      </c>
      <c r="P1421" s="137">
        <v>5.8333499547471996</v>
      </c>
      <c r="Q1421" s="137">
        <v>16.8993341717864</v>
      </c>
      <c r="R1421" s="137">
        <v>2.6883230135876701</v>
      </c>
      <c r="S1421" s="137">
        <v>8.8263918700867308</v>
      </c>
      <c r="T1421" s="137">
        <v>8.8406504396727499</v>
      </c>
      <c r="U1421" s="137">
        <v>5.5255631969560497</v>
      </c>
      <c r="V1421" s="1">
        <v>1789400</v>
      </c>
      <c r="W1421" s="1">
        <v>3684153</v>
      </c>
      <c r="X1421" s="1">
        <v>734700</v>
      </c>
      <c r="Y1421" s="1">
        <v>887980</v>
      </c>
      <c r="Z1421" s="1">
        <v>429204</v>
      </c>
      <c r="AA1421" s="1">
        <v>567208</v>
      </c>
      <c r="AB1421" s="1">
        <v>3671866</v>
      </c>
      <c r="AC1421" s="1">
        <v>2795348</v>
      </c>
      <c r="AD1421" s="1">
        <v>3282064</v>
      </c>
      <c r="AE1421" s="1">
        <v>435455</v>
      </c>
      <c r="AH1421" s="136">
        <f t="shared" si="22"/>
        <v>38593</v>
      </c>
      <c r="AI1421" s="177">
        <f>HLOOKUP(附加题模型!$E$2,历史数据!$B$3:$K$5000,ROW(A1419),)</f>
        <v>5.4734352422677901</v>
      </c>
      <c r="AJ1421" s="177">
        <f>HLOOKUP(附加题模型!$E$2,历史数据!$L$3:$U$5000,ROW(A1419),)</f>
        <v>5.5255631969560497</v>
      </c>
    </row>
    <row r="1422" spans="1:36" x14ac:dyDescent="0.2">
      <c r="A1422" s="148">
        <v>38594</v>
      </c>
      <c r="B1422" s="137">
        <v>6.46128889357957</v>
      </c>
      <c r="C1422" s="137">
        <v>16.909059224980101</v>
      </c>
      <c r="D1422" s="137">
        <v>5.9491940925028102</v>
      </c>
      <c r="E1422" s="137">
        <v>5.2969901439779301</v>
      </c>
      <c r="F1422" s="137">
        <v>5.8466681053288099</v>
      </c>
      <c r="G1422" s="137">
        <v>16.825938583635299</v>
      </c>
      <c r="H1422" s="137">
        <v>2.6883230135876701</v>
      </c>
      <c r="I1422" s="137">
        <v>8.8463610824624901</v>
      </c>
      <c r="J1422" s="137">
        <v>8.8199463402824207</v>
      </c>
      <c r="K1422" s="137">
        <v>5.5255631969560497</v>
      </c>
      <c r="L1422" s="137">
        <v>6.3494051032145498</v>
      </c>
      <c r="M1422" s="137">
        <v>16.375890690859102</v>
      </c>
      <c r="N1422" s="137">
        <v>5.9262684890634896</v>
      </c>
      <c r="O1422" s="137">
        <v>5.2127437798590002</v>
      </c>
      <c r="P1422" s="137">
        <v>5.8599862559104201</v>
      </c>
      <c r="Q1422" s="137">
        <v>18.257152552581399</v>
      </c>
      <c r="R1422" s="137">
        <v>2.5767322469859102</v>
      </c>
      <c r="S1422" s="137">
        <v>8.9262379319655398</v>
      </c>
      <c r="T1422" s="137">
        <v>8.5922012469887399</v>
      </c>
      <c r="U1422" s="137">
        <v>5.3952433102353901</v>
      </c>
      <c r="V1422" s="1">
        <v>1088654</v>
      </c>
      <c r="W1422" s="1">
        <v>2294730</v>
      </c>
      <c r="X1422" s="1">
        <v>433212</v>
      </c>
      <c r="Y1422" s="1">
        <v>742635</v>
      </c>
      <c r="Z1422" s="1">
        <v>465604</v>
      </c>
      <c r="AA1422" s="1">
        <v>3179139</v>
      </c>
      <c r="AB1422" s="1">
        <v>1621200</v>
      </c>
      <c r="AC1422" s="1">
        <v>1267455</v>
      </c>
      <c r="AD1422" s="1">
        <v>2285059</v>
      </c>
      <c r="AE1422" s="1">
        <v>235623</v>
      </c>
      <c r="AH1422" s="136">
        <f t="shared" si="22"/>
        <v>38594</v>
      </c>
      <c r="AI1422" s="177">
        <f>HLOOKUP(附加题模型!$E$2,历史数据!$B$3:$K$5000,ROW(A1420),)</f>
        <v>5.5255631969560497</v>
      </c>
      <c r="AJ1422" s="177">
        <f>HLOOKUP(附加题模型!$E$2,历史数据!$L$3:$U$5000,ROW(A1420),)</f>
        <v>5.3952433102353901</v>
      </c>
    </row>
    <row r="1423" spans="1:36" x14ac:dyDescent="0.2">
      <c r="A1423" s="148">
        <v>38595</v>
      </c>
      <c r="B1423" s="137">
        <v>6.2934632080320503</v>
      </c>
      <c r="C1423" s="137">
        <v>15.6903882898464</v>
      </c>
      <c r="D1423" s="137">
        <v>5.9262684890634896</v>
      </c>
      <c r="E1423" s="137">
        <v>5.2127437798590002</v>
      </c>
      <c r="F1423" s="137">
        <v>5.8599862559104201</v>
      </c>
      <c r="G1423" s="137">
        <v>17.981919097014799</v>
      </c>
      <c r="H1423" s="137">
        <v>2.5665876318402998</v>
      </c>
      <c r="I1423" s="137">
        <v>8.8463610824624901</v>
      </c>
      <c r="J1423" s="137">
        <v>8.53008894881774</v>
      </c>
      <c r="K1423" s="137">
        <v>5.3822113215633198</v>
      </c>
      <c r="L1423" s="137">
        <v>6.4053469983970599</v>
      </c>
      <c r="M1423" s="137">
        <v>16.2235568239674</v>
      </c>
      <c r="N1423" s="137">
        <v>6.0179709028207604</v>
      </c>
      <c r="O1423" s="137">
        <v>5.4022980991266003</v>
      </c>
      <c r="P1423" s="137">
        <v>6.0863948157978696</v>
      </c>
      <c r="Q1423" s="137">
        <v>17.963570199976999</v>
      </c>
      <c r="R1423" s="137">
        <v>2.6375999378596</v>
      </c>
      <c r="S1423" s="137">
        <v>9.2457453299777299</v>
      </c>
      <c r="T1423" s="137">
        <v>8.7992422408920898</v>
      </c>
      <c r="U1423" s="137">
        <v>5.5255631969560497</v>
      </c>
      <c r="V1423" s="1">
        <v>1916391</v>
      </c>
      <c r="W1423" s="1">
        <v>1718493</v>
      </c>
      <c r="X1423" s="1">
        <v>582909</v>
      </c>
      <c r="Y1423" s="1">
        <v>928917</v>
      </c>
      <c r="Z1423" s="1">
        <v>1302790</v>
      </c>
      <c r="AA1423" s="1">
        <v>1458197</v>
      </c>
      <c r="AB1423" s="1">
        <v>1493386</v>
      </c>
      <c r="AC1423" s="1">
        <v>2799748</v>
      </c>
      <c r="AD1423" s="1">
        <v>2539147</v>
      </c>
      <c r="AE1423" s="1">
        <v>362197</v>
      </c>
      <c r="AH1423" s="136">
        <f t="shared" si="22"/>
        <v>38595</v>
      </c>
      <c r="AI1423" s="177">
        <f>HLOOKUP(附加题模型!$E$2,历史数据!$B$3:$K$5000,ROW(A1421),)</f>
        <v>5.3822113215633198</v>
      </c>
      <c r="AJ1423" s="177">
        <f>HLOOKUP(附加题模型!$E$2,历史数据!$L$3:$U$5000,ROW(A1421),)</f>
        <v>5.5255631969560497</v>
      </c>
    </row>
    <row r="1424" spans="1:36" x14ac:dyDescent="0.2">
      <c r="A1424" s="148">
        <v>38596</v>
      </c>
      <c r="B1424" s="137">
        <v>6.3773760508058102</v>
      </c>
      <c r="C1424" s="137">
        <v>16.147389890521499</v>
      </c>
      <c r="D1424" s="137">
        <v>6.0752849114190504</v>
      </c>
      <c r="E1424" s="137">
        <v>5.4128288946414598</v>
      </c>
      <c r="F1424" s="137">
        <v>6.0997129663794896</v>
      </c>
      <c r="G1424" s="137">
        <v>17.963570199976999</v>
      </c>
      <c r="H1424" s="137">
        <v>2.5970214772771398</v>
      </c>
      <c r="I1424" s="137">
        <v>9.2856837547292592</v>
      </c>
      <c r="J1424" s="137">
        <v>8.6957217439404193</v>
      </c>
      <c r="K1424" s="137">
        <v>5.5385951856281199</v>
      </c>
      <c r="L1424" s="137">
        <v>6.5452017363533299</v>
      </c>
      <c r="M1424" s="137">
        <v>16.452057624304899</v>
      </c>
      <c r="N1424" s="137">
        <v>6.2013757303353003</v>
      </c>
      <c r="O1424" s="137">
        <v>5.4970752587604004</v>
      </c>
      <c r="P1424" s="137">
        <v>6.2328944721956301</v>
      </c>
      <c r="Q1424" s="137">
        <v>18.238803655543599</v>
      </c>
      <c r="R1424" s="137">
        <v>2.6883230135876701</v>
      </c>
      <c r="S1424" s="137">
        <v>9.2257761176019706</v>
      </c>
      <c r="T1424" s="137">
        <v>9.0890996323567705</v>
      </c>
      <c r="U1424" s="137">
        <v>5.6689150723487796</v>
      </c>
      <c r="V1424" s="1">
        <v>2844127</v>
      </c>
      <c r="W1424" s="1">
        <v>1660624</v>
      </c>
      <c r="X1424" s="1">
        <v>1114937</v>
      </c>
      <c r="Y1424" s="1">
        <v>1767574</v>
      </c>
      <c r="Z1424" s="1">
        <v>1392169</v>
      </c>
      <c r="AA1424" s="1">
        <v>1388770</v>
      </c>
      <c r="AB1424" s="1">
        <v>2295404</v>
      </c>
      <c r="AC1424" s="1">
        <v>2112606</v>
      </c>
      <c r="AD1424" s="1">
        <v>4952743</v>
      </c>
      <c r="AE1424" s="1">
        <v>773063</v>
      </c>
      <c r="AH1424" s="136">
        <f t="shared" si="22"/>
        <v>38596</v>
      </c>
      <c r="AI1424" s="177">
        <f>HLOOKUP(附加题模型!$E$2,历史数据!$B$3:$K$5000,ROW(A1422),)</f>
        <v>5.5385951856281199</v>
      </c>
      <c r="AJ1424" s="177">
        <f>HLOOKUP(附加题模型!$E$2,历史数据!$L$3:$U$5000,ROW(A1422),)</f>
        <v>5.6689150723487796</v>
      </c>
    </row>
    <row r="1425" spans="1:36" x14ac:dyDescent="0.2">
      <c r="A1425" s="148">
        <v>38597</v>
      </c>
      <c r="B1425" s="137">
        <v>6.5452017363533299</v>
      </c>
      <c r="C1425" s="137">
        <v>16.452057624304899</v>
      </c>
      <c r="D1425" s="137">
        <v>6.2586897389335903</v>
      </c>
      <c r="E1425" s="137">
        <v>5.4970752587604004</v>
      </c>
      <c r="F1425" s="137">
        <v>6.2195763216140199</v>
      </c>
      <c r="G1425" s="137">
        <v>18.532386008147899</v>
      </c>
      <c r="H1425" s="137">
        <v>2.66803378329644</v>
      </c>
      <c r="I1425" s="137">
        <v>9.1458992680989208</v>
      </c>
      <c r="J1425" s="137">
        <v>9.0890996323567705</v>
      </c>
      <c r="K1425" s="137">
        <v>5.68194706102084</v>
      </c>
      <c r="L1425" s="137">
        <v>6.7409983694921003</v>
      </c>
      <c r="M1425" s="137">
        <v>16.604391491196601</v>
      </c>
      <c r="N1425" s="137">
        <v>6.1555245234566698</v>
      </c>
      <c r="O1425" s="137">
        <v>5.5286676453050001</v>
      </c>
      <c r="P1425" s="137">
        <v>6.2195763216140199</v>
      </c>
      <c r="Q1425" s="137">
        <v>18.147059170354702</v>
      </c>
      <c r="R1425" s="137">
        <v>2.67817839844205</v>
      </c>
      <c r="S1425" s="137">
        <v>9.1858376928504395</v>
      </c>
      <c r="T1425" s="137">
        <v>9.1305078311374395</v>
      </c>
      <c r="U1425" s="137">
        <v>5.7340750157091103</v>
      </c>
      <c r="V1425" s="1">
        <v>3496142</v>
      </c>
      <c r="W1425" s="1">
        <v>1470020</v>
      </c>
      <c r="X1425" s="1">
        <v>981719</v>
      </c>
      <c r="Y1425" s="1">
        <v>1350851</v>
      </c>
      <c r="Z1425" s="1">
        <v>821325</v>
      </c>
      <c r="AA1425" s="1">
        <v>714551</v>
      </c>
      <c r="AB1425" s="1">
        <v>1778550</v>
      </c>
      <c r="AC1425" s="1">
        <v>1461493</v>
      </c>
      <c r="AD1425" s="1">
        <v>5078555</v>
      </c>
      <c r="AE1425" s="1">
        <v>605171</v>
      </c>
      <c r="AH1425" s="136">
        <f t="shared" si="22"/>
        <v>38597</v>
      </c>
      <c r="AI1425" s="177">
        <f>HLOOKUP(附加题模型!$E$2,历史数据!$B$3:$K$5000,ROW(A1423),)</f>
        <v>5.68194706102084</v>
      </c>
      <c r="AJ1425" s="177">
        <f>HLOOKUP(附加题模型!$E$2,历史数据!$L$3:$U$5000,ROW(A1423),)</f>
        <v>5.7340750157091103</v>
      </c>
    </row>
    <row r="1426" spans="1:36" x14ac:dyDescent="0.2">
      <c r="A1426" s="148">
        <v>38600</v>
      </c>
      <c r="B1426" s="137">
        <v>6.7409983694921003</v>
      </c>
      <c r="C1426" s="137">
        <v>16.604391491196601</v>
      </c>
      <c r="D1426" s="137">
        <v>6.1555245234566698</v>
      </c>
      <c r="E1426" s="137">
        <v>5.5286676453050001</v>
      </c>
      <c r="F1426" s="137">
        <v>6.2195763216140199</v>
      </c>
      <c r="G1426" s="137">
        <v>18.110361376279201</v>
      </c>
      <c r="H1426" s="137">
        <v>2.66803378329644</v>
      </c>
      <c r="I1426" s="137">
        <v>9.1858376928504395</v>
      </c>
      <c r="J1426" s="137">
        <v>9.1719160299180995</v>
      </c>
      <c r="K1426" s="137">
        <v>5.7340750157091103</v>
      </c>
      <c r="L1426" s="137">
        <v>6.7689693170833598</v>
      </c>
      <c r="M1426" s="137">
        <v>17.442227759101101</v>
      </c>
      <c r="N1426" s="137">
        <v>6.1555245234566698</v>
      </c>
      <c r="O1426" s="137">
        <v>5.5813216228793303</v>
      </c>
      <c r="P1426" s="137">
        <v>6.2595307733588603</v>
      </c>
      <c r="Q1426" s="137">
        <v>18.183756964430302</v>
      </c>
      <c r="R1426" s="137">
        <v>2.7187568590245101</v>
      </c>
      <c r="S1426" s="137">
        <v>9.1858376928504395</v>
      </c>
      <c r="T1426" s="137">
        <v>9.4203652226021095</v>
      </c>
      <c r="U1426" s="137">
        <v>5.8122669477415103</v>
      </c>
      <c r="V1426" s="1">
        <v>2060778</v>
      </c>
      <c r="W1426" s="1">
        <v>2786790</v>
      </c>
      <c r="X1426" s="1">
        <v>0</v>
      </c>
      <c r="Y1426" s="1">
        <v>1450031</v>
      </c>
      <c r="Z1426" s="1">
        <v>604100</v>
      </c>
      <c r="AA1426" s="1">
        <v>624262</v>
      </c>
      <c r="AB1426" s="1">
        <v>1696276</v>
      </c>
      <c r="AC1426" s="1">
        <v>1058849</v>
      </c>
      <c r="AD1426" s="1">
        <v>4977848</v>
      </c>
      <c r="AE1426" s="1">
        <v>462216</v>
      </c>
      <c r="AH1426" s="136">
        <f t="shared" si="22"/>
        <v>38600</v>
      </c>
      <c r="AI1426" s="177">
        <f>HLOOKUP(附加题模型!$E$2,历史数据!$B$3:$K$5000,ROW(A1424),)</f>
        <v>5.7340750157091103</v>
      </c>
      <c r="AJ1426" s="177">
        <f>HLOOKUP(附加题模型!$E$2,历史数据!$L$3:$U$5000,ROW(A1424),)</f>
        <v>5.8122669477415103</v>
      </c>
    </row>
    <row r="1427" spans="1:36" x14ac:dyDescent="0.2">
      <c r="A1427" s="148">
        <v>38601</v>
      </c>
      <c r="B1427" s="137">
        <v>6.7969402646746104</v>
      </c>
      <c r="C1427" s="137">
        <v>17.442227759101101</v>
      </c>
      <c r="D1427" s="137">
        <v>6.1555245234566698</v>
      </c>
      <c r="E1427" s="137">
        <v>5.5813216228793303</v>
      </c>
      <c r="F1427" s="137">
        <v>6.2994852251037097</v>
      </c>
      <c r="G1427" s="137">
        <v>18.3121992436947</v>
      </c>
      <c r="H1427" s="137">
        <v>2.7694799347525798</v>
      </c>
      <c r="I1427" s="137">
        <v>9.2058069052262095</v>
      </c>
      <c r="J1427" s="137">
        <v>9.4203652226021095</v>
      </c>
      <c r="K1427" s="137">
        <v>5.8122669477415103</v>
      </c>
      <c r="L1427" s="137">
        <v>6.5731726839445797</v>
      </c>
      <c r="M1427" s="137">
        <v>16.832892291534201</v>
      </c>
      <c r="N1427" s="137">
        <v>6.1555245234566698</v>
      </c>
      <c r="O1427" s="137">
        <v>5.4022980991266003</v>
      </c>
      <c r="P1427" s="137">
        <v>6.0863948157978696</v>
      </c>
      <c r="Q1427" s="137">
        <v>17.486498876995</v>
      </c>
      <c r="R1427" s="137">
        <v>2.6071660924227502</v>
      </c>
      <c r="S1427" s="137">
        <v>8.8263918700867308</v>
      </c>
      <c r="T1427" s="137">
        <v>8.9441709366244293</v>
      </c>
      <c r="U1427" s="137">
        <v>5.6037551289884497</v>
      </c>
      <c r="V1427" s="1">
        <v>3010270</v>
      </c>
      <c r="W1427" s="1">
        <v>3213261</v>
      </c>
      <c r="X1427" s="1">
        <v>0</v>
      </c>
      <c r="Y1427" s="1">
        <v>1376720</v>
      </c>
      <c r="Z1427" s="1">
        <v>1090099</v>
      </c>
      <c r="AA1427" s="1">
        <v>963854</v>
      </c>
      <c r="AB1427" s="1">
        <v>2536088</v>
      </c>
      <c r="AC1427" s="1">
        <v>1066100</v>
      </c>
      <c r="AD1427" s="1">
        <v>5492905</v>
      </c>
      <c r="AE1427" s="1">
        <v>928161</v>
      </c>
      <c r="AH1427" s="136">
        <f t="shared" si="22"/>
        <v>38601</v>
      </c>
      <c r="AI1427" s="177">
        <f>HLOOKUP(附加题模型!$E$2,历史数据!$B$3:$K$5000,ROW(A1425),)</f>
        <v>5.8122669477415103</v>
      </c>
      <c r="AJ1427" s="177">
        <f>HLOOKUP(附加题模型!$E$2,历史数据!$L$3:$U$5000,ROW(A1425),)</f>
        <v>5.6037551289884497</v>
      </c>
    </row>
    <row r="1428" spans="1:36" x14ac:dyDescent="0.2">
      <c r="A1428" s="148">
        <v>38602</v>
      </c>
      <c r="B1428" s="137">
        <v>6.5731726839445797</v>
      </c>
      <c r="C1428" s="137">
        <v>16.756725358088399</v>
      </c>
      <c r="D1428" s="137">
        <v>6.0752849114190504</v>
      </c>
      <c r="E1428" s="137">
        <v>5.4022980991266003</v>
      </c>
      <c r="F1428" s="137">
        <v>6.0730766652162602</v>
      </c>
      <c r="G1428" s="137">
        <v>17.358056597730599</v>
      </c>
      <c r="H1428" s="137">
        <v>2.6071660924227502</v>
      </c>
      <c r="I1428" s="137">
        <v>8.7864534453352103</v>
      </c>
      <c r="J1428" s="137">
        <v>8.9441709366244293</v>
      </c>
      <c r="K1428" s="137">
        <v>5.6037551289884497</v>
      </c>
      <c r="L1428" s="137">
        <v>6.7409983694921003</v>
      </c>
      <c r="M1428" s="137">
        <v>17.670728559438601</v>
      </c>
      <c r="N1428" s="137">
        <v>6.4077061612891502</v>
      </c>
      <c r="O1428" s="137">
        <v>5.5707908273644602</v>
      </c>
      <c r="P1428" s="137">
        <v>6.2861670745220897</v>
      </c>
      <c r="Q1428" s="137">
        <v>17.816779023674901</v>
      </c>
      <c r="R1428" s="137">
        <v>2.70861224387889</v>
      </c>
      <c r="S1428" s="137">
        <v>8.9661763567170691</v>
      </c>
      <c r="T1428" s="137">
        <v>9.7516308128474591</v>
      </c>
      <c r="U1428" s="137">
        <v>5.8383309250856401</v>
      </c>
      <c r="V1428" s="1">
        <v>2053259</v>
      </c>
      <c r="W1428" s="1">
        <v>2047452</v>
      </c>
      <c r="X1428" s="1">
        <v>1535982</v>
      </c>
      <c r="Y1428" s="1">
        <v>1081546</v>
      </c>
      <c r="Z1428" s="1">
        <v>918934</v>
      </c>
      <c r="AA1428" s="1">
        <v>539478</v>
      </c>
      <c r="AB1428" s="1">
        <v>1695626</v>
      </c>
      <c r="AC1428" s="1">
        <v>1220441</v>
      </c>
      <c r="AD1428" s="1">
        <v>9684990</v>
      </c>
      <c r="AE1428" s="1">
        <v>589714</v>
      </c>
      <c r="AH1428" s="136">
        <f t="shared" si="22"/>
        <v>38602</v>
      </c>
      <c r="AI1428" s="177">
        <f>HLOOKUP(附加题模型!$E$2,历史数据!$B$3:$K$5000,ROW(A1426),)</f>
        <v>5.6037551289884497</v>
      </c>
      <c r="AJ1428" s="177">
        <f>HLOOKUP(附加题模型!$E$2,历史数据!$L$3:$U$5000,ROW(A1426),)</f>
        <v>5.8383309250856401</v>
      </c>
    </row>
    <row r="1429" spans="1:36" x14ac:dyDescent="0.2">
      <c r="A1429" s="148">
        <v>38603</v>
      </c>
      <c r="B1429" s="137">
        <v>6.7409983694921003</v>
      </c>
      <c r="C1429" s="137">
        <v>17.746895492884502</v>
      </c>
      <c r="D1429" s="137">
        <v>6.4191689630088096</v>
      </c>
      <c r="E1429" s="137">
        <v>5.5813216228793303</v>
      </c>
      <c r="F1429" s="137">
        <v>6.2861670745220897</v>
      </c>
      <c r="G1429" s="137">
        <v>17.945221302939299</v>
      </c>
      <c r="H1429" s="137">
        <v>2.7187568590245101</v>
      </c>
      <c r="I1429" s="137">
        <v>8.9062687195897805</v>
      </c>
      <c r="J1429" s="137">
        <v>9.73092671345713</v>
      </c>
      <c r="K1429" s="137">
        <v>5.8383309250856401</v>
      </c>
      <c r="L1429" s="137">
        <v>6.7689693170833598</v>
      </c>
      <c r="M1429" s="137">
        <v>17.442227759101101</v>
      </c>
      <c r="N1429" s="137">
        <v>6.5337969802054001</v>
      </c>
      <c r="O1429" s="137">
        <v>5.5497292363347297</v>
      </c>
      <c r="P1429" s="137">
        <v>6.2328944721956301</v>
      </c>
      <c r="Q1429" s="137">
        <v>19.596622036338601</v>
      </c>
      <c r="R1429" s="137">
        <v>2.7187568590245101</v>
      </c>
      <c r="S1429" s="137">
        <v>9.2058069052262095</v>
      </c>
      <c r="T1429" s="137">
        <v>9.9586718067508109</v>
      </c>
      <c r="U1429" s="137">
        <v>5.7862029703973699</v>
      </c>
      <c r="V1429" s="1">
        <v>2204010</v>
      </c>
      <c r="W1429" s="1">
        <v>1710167</v>
      </c>
      <c r="X1429" s="1">
        <v>1968094</v>
      </c>
      <c r="Y1429" s="1">
        <v>1516080</v>
      </c>
      <c r="Z1429" s="1">
        <v>777532</v>
      </c>
      <c r="AA1429" s="1">
        <v>2731432</v>
      </c>
      <c r="AB1429" s="1">
        <v>2037124</v>
      </c>
      <c r="AC1429" s="1">
        <v>1840245</v>
      </c>
      <c r="AD1429" s="1">
        <v>9875668</v>
      </c>
      <c r="AE1429" s="1">
        <v>491751</v>
      </c>
      <c r="AH1429" s="136">
        <f t="shared" si="22"/>
        <v>38603</v>
      </c>
      <c r="AI1429" s="177">
        <f>HLOOKUP(附加题模型!$E$2,历史数据!$B$3:$K$5000,ROW(A1427),)</f>
        <v>5.8383309250856401</v>
      </c>
      <c r="AJ1429" s="177">
        <f>HLOOKUP(附加题模型!$E$2,历史数据!$L$3:$U$5000,ROW(A1427),)</f>
        <v>5.7862029703973699</v>
      </c>
    </row>
    <row r="1430" spans="1:36" x14ac:dyDescent="0.2">
      <c r="A1430" s="148">
        <v>38604</v>
      </c>
      <c r="B1430" s="137">
        <v>6.8249112122658602</v>
      </c>
      <c r="C1430" s="137">
        <v>17.442227759101101</v>
      </c>
      <c r="D1430" s="137">
        <v>6.5337969802054001</v>
      </c>
      <c r="E1430" s="137">
        <v>5.5497292363347297</v>
      </c>
      <c r="F1430" s="137">
        <v>6.2328944721956301</v>
      </c>
      <c r="G1430" s="137">
        <v>19.871855491905102</v>
      </c>
      <c r="H1430" s="137">
        <v>2.7289014741701201</v>
      </c>
      <c r="I1430" s="137">
        <v>9.1858376928504395</v>
      </c>
      <c r="J1430" s="137">
        <v>9.97937590614114</v>
      </c>
      <c r="K1430" s="137">
        <v>5.7862029703973699</v>
      </c>
      <c r="L1430" s="137">
        <v>6.6291145791270898</v>
      </c>
      <c r="M1430" s="137">
        <v>17.3660608256552</v>
      </c>
      <c r="N1430" s="137">
        <v>6.5452597819250604</v>
      </c>
      <c r="O1430" s="137">
        <v>5.4654828722157998</v>
      </c>
      <c r="P1430" s="137">
        <v>6.15298556870595</v>
      </c>
      <c r="Q1430" s="137">
        <v>19.101201816318799</v>
      </c>
      <c r="R1430" s="137">
        <v>2.6578891681508199</v>
      </c>
      <c r="S1430" s="137">
        <v>8.9462071443412992</v>
      </c>
      <c r="T1430" s="137">
        <v>9.5859980177247905</v>
      </c>
      <c r="U1430" s="137">
        <v>5.7080110383649796</v>
      </c>
      <c r="V1430" s="1">
        <v>1426700</v>
      </c>
      <c r="W1430" s="1">
        <v>800000</v>
      </c>
      <c r="X1430" s="1">
        <v>1416069</v>
      </c>
      <c r="Y1430" s="1">
        <v>919908</v>
      </c>
      <c r="Z1430" s="1">
        <v>832370</v>
      </c>
      <c r="AA1430" s="1">
        <v>2749970</v>
      </c>
      <c r="AB1430" s="1">
        <v>1273141</v>
      </c>
      <c r="AC1430" s="1">
        <v>812499</v>
      </c>
      <c r="AD1430" s="1">
        <v>7869527</v>
      </c>
      <c r="AE1430" s="1">
        <v>399977</v>
      </c>
      <c r="AH1430" s="136">
        <f t="shared" si="22"/>
        <v>38604</v>
      </c>
      <c r="AI1430" s="177">
        <f>HLOOKUP(附加题模型!$E$2,历史数据!$B$3:$K$5000,ROW(A1428),)</f>
        <v>5.7862029703973699</v>
      </c>
      <c r="AJ1430" s="177">
        <f>HLOOKUP(附加题模型!$E$2,历史数据!$L$3:$U$5000,ROW(A1428),)</f>
        <v>5.7080110383649796</v>
      </c>
    </row>
    <row r="1431" spans="1:36" x14ac:dyDescent="0.2">
      <c r="A1431" s="148">
        <v>38607</v>
      </c>
      <c r="B1431" s="137">
        <v>6.6570855267183404</v>
      </c>
      <c r="C1431" s="137">
        <v>17.3660608256552</v>
      </c>
      <c r="D1431" s="137">
        <v>6.5452597819250604</v>
      </c>
      <c r="E1431" s="137">
        <v>5.4444212811860604</v>
      </c>
      <c r="F1431" s="137">
        <v>6.15298556870595</v>
      </c>
      <c r="G1431" s="137">
        <v>19.119550713356599</v>
      </c>
      <c r="H1431" s="137">
        <v>2.6477445530052099</v>
      </c>
      <c r="I1431" s="137">
        <v>8.9861455690928302</v>
      </c>
      <c r="J1431" s="137">
        <v>9.5238857195537907</v>
      </c>
      <c r="K1431" s="137">
        <v>5.68194706102084</v>
      </c>
      <c r="L1431" s="137">
        <v>6.6850564743095999</v>
      </c>
      <c r="M1431" s="137">
        <v>17.823062426330299</v>
      </c>
      <c r="N1431" s="137">
        <v>6.5452597819250604</v>
      </c>
      <c r="O1431" s="137">
        <v>5.4970752587604004</v>
      </c>
      <c r="P1431" s="137">
        <v>6.1130311169610998</v>
      </c>
      <c r="Q1431" s="137">
        <v>19.1745974044699</v>
      </c>
      <c r="R1431" s="137">
        <v>2.8100583953350302</v>
      </c>
      <c r="S1431" s="137">
        <v>8.9661763567170691</v>
      </c>
      <c r="T1431" s="137">
        <v>9.5652939183344596</v>
      </c>
      <c r="U1431" s="137">
        <v>5.7601389930532401</v>
      </c>
      <c r="V1431" s="1">
        <v>1028128</v>
      </c>
      <c r="W1431" s="1">
        <v>1803527</v>
      </c>
      <c r="X1431" s="1">
        <v>0</v>
      </c>
      <c r="Y1431" s="1">
        <v>526532</v>
      </c>
      <c r="Z1431" s="1">
        <v>342820</v>
      </c>
      <c r="AA1431" s="1">
        <v>1030084</v>
      </c>
      <c r="AB1431" s="1">
        <v>6206359</v>
      </c>
      <c r="AC1431" s="1">
        <v>425000</v>
      </c>
      <c r="AD1431" s="1">
        <v>2169549</v>
      </c>
      <c r="AE1431" s="1">
        <v>184499</v>
      </c>
      <c r="AH1431" s="136">
        <f t="shared" si="22"/>
        <v>38607</v>
      </c>
      <c r="AI1431" s="177">
        <f>HLOOKUP(附加题模型!$E$2,历史数据!$B$3:$K$5000,ROW(A1429),)</f>
        <v>5.68194706102084</v>
      </c>
      <c r="AJ1431" s="177">
        <f>HLOOKUP(附加题模型!$E$2,历史数据!$L$3:$U$5000,ROW(A1429),)</f>
        <v>5.7601389930532401</v>
      </c>
    </row>
    <row r="1432" spans="1:36" x14ac:dyDescent="0.2">
      <c r="A1432" s="148">
        <v>38608</v>
      </c>
      <c r="B1432" s="137">
        <v>6.7130274219008497</v>
      </c>
      <c r="C1432" s="137">
        <v>17.518394692546899</v>
      </c>
      <c r="D1432" s="137">
        <v>6.5452597819250604</v>
      </c>
      <c r="E1432" s="137">
        <v>5.5076060542752598</v>
      </c>
      <c r="F1432" s="137">
        <v>6.1263492675427198</v>
      </c>
      <c r="G1432" s="137">
        <v>19.2112951985454</v>
      </c>
      <c r="H1432" s="137">
        <v>2.7897691650438001</v>
      </c>
      <c r="I1432" s="137">
        <v>8.9861455690928302</v>
      </c>
      <c r="J1432" s="137">
        <v>9.6274062165054595</v>
      </c>
      <c r="K1432" s="137">
        <v>5.7731709817253103</v>
      </c>
      <c r="L1432" s="137">
        <v>6.8528821598571197</v>
      </c>
      <c r="M1432" s="137">
        <v>17.670728559438601</v>
      </c>
      <c r="N1432" s="137">
        <v>6.5452597819250604</v>
      </c>
      <c r="O1432" s="137">
        <v>5.6655679869982603</v>
      </c>
      <c r="P1432" s="137">
        <v>6.3261215262669399</v>
      </c>
      <c r="Q1432" s="137">
        <v>19.596622036338601</v>
      </c>
      <c r="R1432" s="137">
        <v>2.8404922407718698</v>
      </c>
      <c r="S1432" s="137">
        <v>9.1858376928504395</v>
      </c>
      <c r="T1432" s="137">
        <v>9.7930390116281405</v>
      </c>
      <c r="U1432" s="137">
        <v>5.9165228571180402</v>
      </c>
      <c r="V1432" s="1">
        <v>2745938</v>
      </c>
      <c r="W1432" s="1">
        <v>2217081</v>
      </c>
      <c r="X1432" s="1">
        <v>0</v>
      </c>
      <c r="Y1432" s="1">
        <v>1688854</v>
      </c>
      <c r="Z1432" s="1">
        <v>580952</v>
      </c>
      <c r="AA1432" s="1">
        <v>1467067</v>
      </c>
      <c r="AB1432" s="1">
        <v>4735249</v>
      </c>
      <c r="AC1432" s="1">
        <v>980343</v>
      </c>
      <c r="AD1432" s="1">
        <v>3020812</v>
      </c>
      <c r="AE1432" s="1">
        <v>523941</v>
      </c>
      <c r="AH1432" s="136">
        <f t="shared" si="22"/>
        <v>38608</v>
      </c>
      <c r="AI1432" s="177">
        <f>HLOOKUP(附加题模型!$E$2,历史数据!$B$3:$K$5000,ROW(A1430),)</f>
        <v>5.7731709817253103</v>
      </c>
      <c r="AJ1432" s="177">
        <f>HLOOKUP(附加题模型!$E$2,历史数据!$L$3:$U$5000,ROW(A1430),)</f>
        <v>5.9165228571180402</v>
      </c>
    </row>
    <row r="1433" spans="1:36" x14ac:dyDescent="0.2">
      <c r="A1433" s="148">
        <v>38609</v>
      </c>
      <c r="B1433" s="137">
        <v>6.9088240550396298</v>
      </c>
      <c r="C1433" s="137">
        <v>17.8992293597762</v>
      </c>
      <c r="D1433" s="137">
        <v>6.5452597819250604</v>
      </c>
      <c r="E1433" s="137">
        <v>5.6655679869982603</v>
      </c>
      <c r="F1433" s="137">
        <v>6.3261215262669399</v>
      </c>
      <c r="G1433" s="137">
        <v>19.725064315602999</v>
      </c>
      <c r="H1433" s="137">
        <v>2.8303476256262599</v>
      </c>
      <c r="I1433" s="137">
        <v>9.2058069052262095</v>
      </c>
      <c r="J1433" s="137">
        <v>9.8344472104088005</v>
      </c>
      <c r="K1433" s="137">
        <v>5.9034908684459699</v>
      </c>
      <c r="L1433" s="137">
        <v>7.0766497405871496</v>
      </c>
      <c r="M1433" s="137">
        <v>17.670728559438601</v>
      </c>
      <c r="N1433" s="137">
        <v>6.5452597819250604</v>
      </c>
      <c r="O1433" s="137">
        <v>5.6760987825131304</v>
      </c>
      <c r="P1433" s="137">
        <v>6.4992574838279298</v>
      </c>
      <c r="Q1433" s="137">
        <v>20.0002977711695</v>
      </c>
      <c r="R1433" s="137">
        <v>2.8303476256262599</v>
      </c>
      <c r="S1433" s="137">
        <v>9.3455913918565408</v>
      </c>
      <c r="T1433" s="137">
        <v>9.8965595085798093</v>
      </c>
      <c r="U1433" s="137">
        <v>5.9686508118062997</v>
      </c>
      <c r="V1433" s="1">
        <v>3870157</v>
      </c>
      <c r="W1433" s="1">
        <v>2019348</v>
      </c>
      <c r="X1433" s="1">
        <v>0</v>
      </c>
      <c r="Y1433" s="1">
        <v>1212826</v>
      </c>
      <c r="Z1433" s="1">
        <v>1338709</v>
      </c>
      <c r="AA1433" s="1">
        <v>2172852</v>
      </c>
      <c r="AB1433" s="1">
        <v>3373639</v>
      </c>
      <c r="AC1433" s="1">
        <v>1828118</v>
      </c>
      <c r="AD1433" s="1">
        <v>3753518</v>
      </c>
      <c r="AE1433" s="1">
        <v>638439</v>
      </c>
      <c r="AH1433" s="136">
        <f t="shared" si="22"/>
        <v>38609</v>
      </c>
      <c r="AI1433" s="177">
        <f>HLOOKUP(附加题模型!$E$2,历史数据!$B$3:$K$5000,ROW(A1431),)</f>
        <v>5.9034908684459699</v>
      </c>
      <c r="AJ1433" s="177">
        <f>HLOOKUP(附加题模型!$E$2,历史数据!$L$3:$U$5000,ROW(A1431),)</f>
        <v>5.9686508118062997</v>
      </c>
    </row>
    <row r="1434" spans="1:36" x14ac:dyDescent="0.2">
      <c r="A1434" s="148">
        <v>38610</v>
      </c>
      <c r="B1434" s="137">
        <v>7.0486787929958901</v>
      </c>
      <c r="C1434" s="137">
        <v>17.670728559438601</v>
      </c>
      <c r="D1434" s="137">
        <v>6.5452597819250604</v>
      </c>
      <c r="E1434" s="137">
        <v>5.6760987825131304</v>
      </c>
      <c r="F1434" s="137">
        <v>6.4992574838279298</v>
      </c>
      <c r="G1434" s="137">
        <v>19.651668727451899</v>
      </c>
      <c r="H1434" s="137">
        <v>2.8100583953350302</v>
      </c>
      <c r="I1434" s="137">
        <v>9.3455913918565408</v>
      </c>
      <c r="J1434" s="137">
        <v>9.8965595085798093</v>
      </c>
      <c r="K1434" s="137">
        <v>5.98168280047837</v>
      </c>
      <c r="L1434" s="137">
        <v>7.0486787929958901</v>
      </c>
      <c r="M1434" s="137">
        <v>17.823062426330299</v>
      </c>
      <c r="N1434" s="137">
        <v>6.5452597819250604</v>
      </c>
      <c r="O1434" s="137">
        <v>5.7182219645725896</v>
      </c>
      <c r="P1434" s="137">
        <v>6.4459848815014702</v>
      </c>
      <c r="Q1434" s="137">
        <v>19.853506594867401</v>
      </c>
      <c r="R1434" s="137">
        <v>2.8607814710630999</v>
      </c>
      <c r="S1434" s="137">
        <v>9.3855298166080594</v>
      </c>
      <c r="T1434" s="137">
        <v>10.1657128006542</v>
      </c>
      <c r="U1434" s="137">
        <v>6.0729067211828296</v>
      </c>
      <c r="V1434" s="1">
        <v>1939219</v>
      </c>
      <c r="W1434" s="1">
        <v>1320175</v>
      </c>
      <c r="X1434" s="1">
        <v>0</v>
      </c>
      <c r="Y1434" s="1">
        <v>1774432</v>
      </c>
      <c r="Z1434" s="1">
        <v>702208</v>
      </c>
      <c r="AA1434" s="1">
        <v>1015793</v>
      </c>
      <c r="AB1434" s="1">
        <v>2980822</v>
      </c>
      <c r="AC1434" s="1">
        <v>1610976</v>
      </c>
      <c r="AD1434" s="1">
        <v>5212550</v>
      </c>
      <c r="AE1434" s="1">
        <v>737779</v>
      </c>
      <c r="AH1434" s="136">
        <f t="shared" si="22"/>
        <v>38610</v>
      </c>
      <c r="AI1434" s="177">
        <f>HLOOKUP(附加题模型!$E$2,历史数据!$B$3:$K$5000,ROW(A1432),)</f>
        <v>5.98168280047837</v>
      </c>
      <c r="AJ1434" s="177">
        <f>HLOOKUP(附加题模型!$E$2,历史数据!$L$3:$U$5000,ROW(A1432),)</f>
        <v>6.0729067211828296</v>
      </c>
    </row>
    <row r="1435" spans="1:36" x14ac:dyDescent="0.2">
      <c r="A1435" s="148">
        <v>38611</v>
      </c>
      <c r="B1435" s="137">
        <v>7.0486787929958901</v>
      </c>
      <c r="C1435" s="137">
        <v>17.823062426330299</v>
      </c>
      <c r="D1435" s="137">
        <v>6.5452597819250604</v>
      </c>
      <c r="E1435" s="137">
        <v>5.7182219645725896</v>
      </c>
      <c r="F1435" s="137">
        <v>6.4593030320830804</v>
      </c>
      <c r="G1435" s="137">
        <v>19.7984599037541</v>
      </c>
      <c r="H1435" s="137">
        <v>2.8607814710630999</v>
      </c>
      <c r="I1435" s="137">
        <v>9.4054990289838294</v>
      </c>
      <c r="J1435" s="137">
        <v>10.124304601873501</v>
      </c>
      <c r="K1435" s="137">
        <v>6.0729067211828296</v>
      </c>
      <c r="L1435" s="137">
        <v>6.9647659502221302</v>
      </c>
      <c r="M1435" s="137">
        <v>18.051563226667898</v>
      </c>
      <c r="N1435" s="137">
        <v>6.5452597819250604</v>
      </c>
      <c r="O1435" s="137">
        <v>5.7182219645725896</v>
      </c>
      <c r="P1435" s="137">
        <v>6.4726211826647004</v>
      </c>
      <c r="Q1435" s="137">
        <v>19.523226448187501</v>
      </c>
      <c r="R1435" s="137">
        <v>2.8303476256262599</v>
      </c>
      <c r="S1435" s="137">
        <v>9.3655606042323001</v>
      </c>
      <c r="T1435" s="137">
        <v>10.2071209994348</v>
      </c>
      <c r="U1435" s="137">
        <v>6.0859387098548998</v>
      </c>
      <c r="V1435" s="1">
        <v>1914016</v>
      </c>
      <c r="W1435" s="1">
        <v>3203056</v>
      </c>
      <c r="X1435" s="1">
        <v>0</v>
      </c>
      <c r="Y1435" s="1">
        <v>0</v>
      </c>
      <c r="Z1435" s="1">
        <v>616578</v>
      </c>
      <c r="AA1435" s="1">
        <v>744181</v>
      </c>
      <c r="AB1435" s="1">
        <v>1574000</v>
      </c>
      <c r="AC1435" s="1">
        <v>3170932</v>
      </c>
      <c r="AD1435" s="1">
        <v>3482439</v>
      </c>
      <c r="AE1435" s="1">
        <v>836866</v>
      </c>
      <c r="AH1435" s="136">
        <f t="shared" si="22"/>
        <v>38611</v>
      </c>
      <c r="AI1435" s="177">
        <f>HLOOKUP(附加题模型!$E$2,历史数据!$B$3:$K$5000,ROW(A1433),)</f>
        <v>6.0729067211828296</v>
      </c>
      <c r="AJ1435" s="177">
        <f>HLOOKUP(附加题模型!$E$2,历史数据!$L$3:$U$5000,ROW(A1433),)</f>
        <v>6.0859387098548998</v>
      </c>
    </row>
    <row r="1436" spans="1:36" x14ac:dyDescent="0.2">
      <c r="A1436" s="148">
        <v>38614</v>
      </c>
      <c r="B1436" s="137">
        <v>6.9367950026308796</v>
      </c>
      <c r="C1436" s="137">
        <v>18.051563226667898</v>
      </c>
      <c r="D1436" s="137">
        <v>6.5452597819250604</v>
      </c>
      <c r="E1436" s="137">
        <v>5.7182219645725896</v>
      </c>
      <c r="F1436" s="137">
        <v>6.4726211826647004</v>
      </c>
      <c r="G1436" s="137">
        <v>19.523226448187501</v>
      </c>
      <c r="H1436" s="137">
        <v>2.8404922407718698</v>
      </c>
      <c r="I1436" s="137">
        <v>9.3455913918565408</v>
      </c>
      <c r="J1436" s="137">
        <v>10.2278250988252</v>
      </c>
      <c r="K1436" s="137">
        <v>6.0598747325107603</v>
      </c>
      <c r="L1436" s="137">
        <v>7.2165044785434098</v>
      </c>
      <c r="M1436" s="137">
        <v>18.4323978938972</v>
      </c>
      <c r="N1436" s="137">
        <v>6.5452597819250604</v>
      </c>
      <c r="O1436" s="137">
        <v>5.69716037354286</v>
      </c>
      <c r="P1436" s="137">
        <v>6.5392119355727703</v>
      </c>
      <c r="Q1436" s="137">
        <v>20.110391153396201</v>
      </c>
      <c r="R1436" s="137">
        <v>2.8607814710630999</v>
      </c>
      <c r="S1436" s="137">
        <v>9.3855298166080594</v>
      </c>
      <c r="T1436" s="137">
        <v>10.455570192118801</v>
      </c>
      <c r="U1436" s="137">
        <v>6.1380666645431603</v>
      </c>
      <c r="V1436" s="1">
        <v>2874648</v>
      </c>
      <c r="W1436" s="1">
        <v>1891137</v>
      </c>
      <c r="X1436" s="1">
        <v>0</v>
      </c>
      <c r="Y1436" s="1">
        <v>1200696</v>
      </c>
      <c r="Z1436" s="1">
        <v>758961</v>
      </c>
      <c r="AA1436" s="1">
        <v>1339779</v>
      </c>
      <c r="AB1436" s="1">
        <v>1677389</v>
      </c>
      <c r="AC1436" s="1">
        <v>1656589</v>
      </c>
      <c r="AD1436" s="1">
        <v>5206629</v>
      </c>
      <c r="AE1436" s="1">
        <v>619021</v>
      </c>
      <c r="AH1436" s="136">
        <f t="shared" si="22"/>
        <v>38614</v>
      </c>
      <c r="AI1436" s="177">
        <f>HLOOKUP(附加题模型!$E$2,历史数据!$B$3:$K$5000,ROW(A1434),)</f>
        <v>6.0598747325107603</v>
      </c>
      <c r="AJ1436" s="177">
        <f>HLOOKUP(附加题模型!$E$2,历史数据!$L$3:$U$5000,ROW(A1434),)</f>
        <v>6.1380666645431603</v>
      </c>
    </row>
    <row r="1437" spans="1:36" x14ac:dyDescent="0.2">
      <c r="A1437" s="148">
        <v>38615</v>
      </c>
      <c r="B1437" s="137">
        <v>7.2165044785434098</v>
      </c>
      <c r="C1437" s="137">
        <v>18.584731760788902</v>
      </c>
      <c r="D1437" s="137">
        <v>7.1986394799455997</v>
      </c>
      <c r="E1437" s="137">
        <v>5.69716037354286</v>
      </c>
      <c r="F1437" s="137">
        <v>6.5392119355727703</v>
      </c>
      <c r="G1437" s="137">
        <v>20.3489268148872</v>
      </c>
      <c r="H1437" s="137">
        <v>2.8607814710630999</v>
      </c>
      <c r="I1437" s="137">
        <v>9.4853758784868702</v>
      </c>
      <c r="J1437" s="137">
        <v>10.455570192118801</v>
      </c>
      <c r="K1437" s="137">
        <v>6.1120026871990296</v>
      </c>
      <c r="L1437" s="137">
        <v>7.0766497405871496</v>
      </c>
      <c r="M1437" s="137">
        <v>18.4323978938972</v>
      </c>
      <c r="N1437" s="137">
        <v>7.1986394799455997</v>
      </c>
      <c r="O1437" s="137">
        <v>5.6760987825131304</v>
      </c>
      <c r="P1437" s="137">
        <v>6.5392119355727703</v>
      </c>
      <c r="Q1437" s="137">
        <v>20.569113579340399</v>
      </c>
      <c r="R1437" s="137">
        <v>2.8303476256262599</v>
      </c>
      <c r="S1437" s="137">
        <v>9.2058069052262095</v>
      </c>
      <c r="T1437" s="137">
        <v>10.269233297605799</v>
      </c>
      <c r="U1437" s="137">
        <v>6.0338107551666296</v>
      </c>
      <c r="V1437" s="1">
        <v>2594231</v>
      </c>
      <c r="W1437" s="1">
        <v>3009160</v>
      </c>
      <c r="X1437" s="1">
        <v>423803</v>
      </c>
      <c r="Y1437" s="1">
        <v>1595075</v>
      </c>
      <c r="Z1437" s="1">
        <v>0</v>
      </c>
      <c r="AA1437" s="1">
        <v>2175091</v>
      </c>
      <c r="AB1437" s="1">
        <v>2324724</v>
      </c>
      <c r="AC1437" s="1">
        <v>1190305</v>
      </c>
      <c r="AD1437" s="1">
        <v>7828896</v>
      </c>
      <c r="AE1437" s="1">
        <v>647590</v>
      </c>
      <c r="AH1437" s="136">
        <f t="shared" si="22"/>
        <v>38615</v>
      </c>
      <c r="AI1437" s="177">
        <f>HLOOKUP(附加题模型!$E$2,历史数据!$B$3:$K$5000,ROW(A1435),)</f>
        <v>6.1120026871990296</v>
      </c>
      <c r="AJ1437" s="177">
        <f>HLOOKUP(附加题模型!$E$2,历史数据!$L$3:$U$5000,ROW(A1435),)</f>
        <v>6.0338107551666296</v>
      </c>
    </row>
    <row r="1438" spans="1:36" x14ac:dyDescent="0.2">
      <c r="A1438" s="148">
        <v>38616</v>
      </c>
      <c r="B1438" s="137">
        <v>7.0766497405871496</v>
      </c>
      <c r="C1438" s="137">
        <v>18.4323978938972</v>
      </c>
      <c r="D1438" s="137">
        <v>7.8290935745268202</v>
      </c>
      <c r="E1438" s="137">
        <v>5.6550371914833999</v>
      </c>
      <c r="F1438" s="137">
        <v>6.5658482367359996</v>
      </c>
      <c r="G1438" s="137">
        <v>20.367275711924901</v>
      </c>
      <c r="H1438" s="137">
        <v>2.8202030104806499</v>
      </c>
      <c r="I1438" s="137">
        <v>9.2058069052262095</v>
      </c>
      <c r="J1438" s="137">
        <v>10.2071209994348</v>
      </c>
      <c r="K1438" s="137">
        <v>6.0207787664945602</v>
      </c>
      <c r="L1438" s="137">
        <v>7.1885335309521601</v>
      </c>
      <c r="M1438" s="137">
        <v>19.346401095247501</v>
      </c>
      <c r="N1438" s="137">
        <v>7.2788790919832103</v>
      </c>
      <c r="O1438" s="137">
        <v>5.8235299197212598</v>
      </c>
      <c r="P1438" s="137">
        <v>6.2728489239404803</v>
      </c>
      <c r="Q1438" s="137">
        <v>20.0920422563584</v>
      </c>
      <c r="R1438" s="137">
        <v>2.7694799347525798</v>
      </c>
      <c r="S1438" s="137">
        <v>9.2058069052262095</v>
      </c>
      <c r="T1438" s="137">
        <v>10.3727537945575</v>
      </c>
      <c r="U1438" s="137">
        <v>5.8513629137577103</v>
      </c>
      <c r="V1438" s="1">
        <v>4589229</v>
      </c>
      <c r="W1438" s="1">
        <v>2803703</v>
      </c>
      <c r="X1438" s="1">
        <v>4883393</v>
      </c>
      <c r="Y1438" s="1">
        <v>2701519</v>
      </c>
      <c r="Z1438" s="1">
        <v>625987</v>
      </c>
      <c r="AA1438" s="1">
        <v>1075356</v>
      </c>
      <c r="AB1438" s="1">
        <v>1705338</v>
      </c>
      <c r="AC1438" s="1">
        <v>0</v>
      </c>
      <c r="AD1438" s="1">
        <v>6539051</v>
      </c>
      <c r="AE1438" s="1">
        <v>510699</v>
      </c>
      <c r="AH1438" s="136">
        <f t="shared" si="22"/>
        <v>38616</v>
      </c>
      <c r="AI1438" s="177">
        <f>HLOOKUP(附加题模型!$E$2,历史数据!$B$3:$K$5000,ROW(A1436),)</f>
        <v>6.0207787664945602</v>
      </c>
      <c r="AJ1438" s="177">
        <f>HLOOKUP(附加题模型!$E$2,历史数据!$L$3:$U$5000,ROW(A1436),)</f>
        <v>5.8513629137577103</v>
      </c>
    </row>
    <row r="1439" spans="1:36" x14ac:dyDescent="0.2">
      <c r="A1439" s="148">
        <v>38617</v>
      </c>
      <c r="B1439" s="137">
        <v>7.0486787929958901</v>
      </c>
      <c r="C1439" s="137">
        <v>20.260404296597699</v>
      </c>
      <c r="D1439" s="137">
        <v>7.2788790919832103</v>
      </c>
      <c r="E1439" s="137">
        <v>5.79193753317666</v>
      </c>
      <c r="F1439" s="137">
        <v>6.2328944721956301</v>
      </c>
      <c r="G1439" s="137">
        <v>20.0920422563584</v>
      </c>
      <c r="H1439" s="137">
        <v>2.7694799347525798</v>
      </c>
      <c r="I1439" s="137">
        <v>9.0061147814685896</v>
      </c>
      <c r="J1439" s="137">
        <v>10.331345595776799</v>
      </c>
      <c r="K1439" s="137">
        <v>5.7992349590694401</v>
      </c>
      <c r="L1439" s="137">
        <v>6.6570855267183404</v>
      </c>
      <c r="M1439" s="137">
        <v>19.651068829030901</v>
      </c>
      <c r="N1439" s="137">
        <v>7.4278955143387702</v>
      </c>
      <c r="O1439" s="137">
        <v>5.69716037354286</v>
      </c>
      <c r="P1439" s="137">
        <v>5.9532133099817299</v>
      </c>
      <c r="Q1439" s="137">
        <v>19.247992992621</v>
      </c>
      <c r="R1439" s="137">
        <v>2.6274553227139799</v>
      </c>
      <c r="S1439" s="137">
        <v>8.5867613215775904</v>
      </c>
      <c r="T1439" s="137">
        <v>9.6895185146764593</v>
      </c>
      <c r="U1439" s="137">
        <v>5.4864672309398497</v>
      </c>
      <c r="V1439" s="1">
        <v>3056919</v>
      </c>
      <c r="W1439" s="1">
        <v>10633303</v>
      </c>
      <c r="X1439" s="1">
        <v>2466416</v>
      </c>
      <c r="Y1439" s="1">
        <v>2587135</v>
      </c>
      <c r="Z1439" s="1">
        <v>460299</v>
      </c>
      <c r="AA1439" s="1">
        <v>1065869</v>
      </c>
      <c r="AB1439" s="1">
        <v>1731759</v>
      </c>
      <c r="AC1439" s="1">
        <v>1572366</v>
      </c>
      <c r="AD1439" s="1">
        <v>6030038</v>
      </c>
      <c r="AE1439" s="1">
        <v>578696</v>
      </c>
      <c r="AH1439" s="136">
        <f t="shared" si="22"/>
        <v>38617</v>
      </c>
      <c r="AI1439" s="177">
        <f>HLOOKUP(附加题模型!$E$2,历史数据!$B$3:$K$5000,ROW(A1437),)</f>
        <v>5.7992349590694401</v>
      </c>
      <c r="AJ1439" s="177">
        <f>HLOOKUP(附加题模型!$E$2,历史数据!$L$3:$U$5000,ROW(A1437),)</f>
        <v>5.4864672309398497</v>
      </c>
    </row>
    <row r="1440" spans="1:36" x14ac:dyDescent="0.2">
      <c r="A1440" s="148">
        <v>38618</v>
      </c>
      <c r="B1440" s="137">
        <v>6.6011436315358401</v>
      </c>
      <c r="C1440" s="137">
        <v>19.2702341618016</v>
      </c>
      <c r="D1440" s="137">
        <v>7.34575448969363</v>
      </c>
      <c r="E1440" s="137">
        <v>5.6866295780279996</v>
      </c>
      <c r="F1440" s="137">
        <v>5.9665314605633402</v>
      </c>
      <c r="G1440" s="137">
        <v>19.266341889658701</v>
      </c>
      <c r="H1440" s="137">
        <v>2.6071660924227502</v>
      </c>
      <c r="I1440" s="137">
        <v>8.54682289682607</v>
      </c>
      <c r="J1440" s="137">
        <v>9.6274062165054595</v>
      </c>
      <c r="K1440" s="137">
        <v>5.4864672309398497</v>
      </c>
      <c r="L1440" s="137">
        <v>6.5452017363533299</v>
      </c>
      <c r="M1440" s="137">
        <v>18.660898694234799</v>
      </c>
      <c r="N1440" s="137">
        <v>7.1345347120347098</v>
      </c>
      <c r="O1440" s="137">
        <v>5.3601749170671296</v>
      </c>
      <c r="P1440" s="137">
        <v>5.9532133099817299</v>
      </c>
      <c r="Q1440" s="137">
        <v>19.1929463015076</v>
      </c>
      <c r="R1440" s="137">
        <v>2.6375999378596</v>
      </c>
      <c r="S1440" s="137">
        <v>8.54682289682607</v>
      </c>
      <c r="T1440" s="137">
        <v>9.3168447256504408</v>
      </c>
      <c r="U1440" s="137">
        <v>5.5125312082839804</v>
      </c>
      <c r="V1440" s="1">
        <v>1118080</v>
      </c>
      <c r="W1440" s="1">
        <v>476700</v>
      </c>
      <c r="X1440" s="1">
        <v>1074647</v>
      </c>
      <c r="Y1440" s="1">
        <v>1757521</v>
      </c>
      <c r="Z1440" s="1">
        <v>447400</v>
      </c>
      <c r="AA1440" s="1">
        <v>538407</v>
      </c>
      <c r="AB1440" s="1">
        <v>1137140</v>
      </c>
      <c r="AC1440" s="1">
        <v>604572</v>
      </c>
      <c r="AD1440" s="1">
        <v>3055417</v>
      </c>
      <c r="AE1440" s="1">
        <v>300704</v>
      </c>
      <c r="AH1440" s="136">
        <f t="shared" si="22"/>
        <v>38618</v>
      </c>
      <c r="AI1440" s="177">
        <f>HLOOKUP(附加题模型!$E$2,历史数据!$B$3:$K$5000,ROW(A1438),)</f>
        <v>5.4864672309398497</v>
      </c>
      <c r="AJ1440" s="177">
        <f>HLOOKUP(附加题模型!$E$2,历史数据!$L$3:$U$5000,ROW(A1438),)</f>
        <v>5.5125312082839804</v>
      </c>
    </row>
    <row r="1441" spans="1:36" x14ac:dyDescent="0.2">
      <c r="A1441" s="148">
        <v>38621</v>
      </c>
      <c r="B1441" s="137">
        <v>6.6011436315358401</v>
      </c>
      <c r="C1441" s="137">
        <v>17.746895492884502</v>
      </c>
      <c r="D1441" s="137">
        <v>7.1580035762190404</v>
      </c>
      <c r="E1441" s="137">
        <v>5.4128288946414598</v>
      </c>
      <c r="F1441" s="137">
        <v>5.9532133099817299</v>
      </c>
      <c r="G1441" s="137">
        <v>19.266341889658701</v>
      </c>
      <c r="H1441" s="137">
        <v>2.6274553227139799</v>
      </c>
      <c r="I1441" s="137">
        <v>8.5667921092018293</v>
      </c>
      <c r="J1441" s="137">
        <v>9.2133242286987702</v>
      </c>
      <c r="K1441" s="137">
        <v>5.5125312082839804</v>
      </c>
      <c r="L1441" s="137">
        <v>6.5172307887620704</v>
      </c>
      <c r="M1441" s="137">
        <v>17.746895492884502</v>
      </c>
      <c r="N1441" s="137">
        <v>7.2753478971406604</v>
      </c>
      <c r="O1441" s="137">
        <v>5.4654828722157998</v>
      </c>
      <c r="P1441" s="137">
        <v>6.0064859123081797</v>
      </c>
      <c r="Q1441" s="137">
        <v>19.963599977093999</v>
      </c>
      <c r="R1441" s="137">
        <v>2.6477445530052099</v>
      </c>
      <c r="S1441" s="137">
        <v>8.6466689587048808</v>
      </c>
      <c r="T1441" s="137">
        <v>9.2133242286987702</v>
      </c>
      <c r="U1441" s="137">
        <v>5.5385951856281199</v>
      </c>
      <c r="V1441" s="1">
        <v>840911</v>
      </c>
      <c r="W1441" s="1">
        <v>2010500</v>
      </c>
      <c r="X1441" s="1">
        <v>483689</v>
      </c>
      <c r="Y1441" s="1">
        <v>757808</v>
      </c>
      <c r="Z1441" s="1">
        <v>240153</v>
      </c>
      <c r="AA1441" s="1">
        <v>806496</v>
      </c>
      <c r="AB1441" s="1">
        <v>558751</v>
      </c>
      <c r="AC1441" s="1">
        <v>363426</v>
      </c>
      <c r="AD1441" s="1">
        <v>2320607</v>
      </c>
      <c r="AE1441" s="1">
        <v>257300</v>
      </c>
      <c r="AH1441" s="136">
        <f t="shared" si="22"/>
        <v>38621</v>
      </c>
      <c r="AI1441" s="177">
        <f>HLOOKUP(附加题模型!$E$2,历史数据!$B$3:$K$5000,ROW(A1439),)</f>
        <v>5.5125312082839804</v>
      </c>
      <c r="AJ1441" s="177">
        <f>HLOOKUP(附加题模型!$E$2,历史数据!$L$3:$U$5000,ROW(A1439),)</f>
        <v>5.5385951856281199</v>
      </c>
    </row>
    <row r="1442" spans="1:36" x14ac:dyDescent="0.2">
      <c r="A1442" s="148">
        <v>38622</v>
      </c>
      <c r="B1442" s="137">
        <v>6.5172307887620704</v>
      </c>
      <c r="C1442" s="137">
        <v>16.832892291534201</v>
      </c>
      <c r="D1442" s="137">
        <v>7.2753478971406604</v>
      </c>
      <c r="E1442" s="137">
        <v>5.3917673036117302</v>
      </c>
      <c r="F1442" s="137">
        <v>5.9931677617265704</v>
      </c>
      <c r="G1442" s="137">
        <v>19.963599977093999</v>
      </c>
      <c r="H1442" s="137">
        <v>2.6578891681508199</v>
      </c>
      <c r="I1442" s="137">
        <v>8.6067305339533497</v>
      </c>
      <c r="J1442" s="137">
        <v>9.2961406262601098</v>
      </c>
      <c r="K1442" s="137">
        <v>5.5385951856281199</v>
      </c>
      <c r="L1442" s="137">
        <v>6.2654922604407899</v>
      </c>
      <c r="M1442" s="137">
        <v>16.832892291534201</v>
      </c>
      <c r="N1442" s="137">
        <v>7.4983021068917397</v>
      </c>
      <c r="O1442" s="137">
        <v>5.3180517350076597</v>
      </c>
      <c r="P1442" s="137">
        <v>6.5525300861543796</v>
      </c>
      <c r="Q1442" s="137">
        <v>19.284690786696501</v>
      </c>
      <c r="R1442" s="137">
        <v>2.5564430166946899</v>
      </c>
      <c r="S1442" s="137">
        <v>8.3071923483169208</v>
      </c>
      <c r="T1442" s="137">
        <v>9.1719160299180995</v>
      </c>
      <c r="U1442" s="137">
        <v>5.4082752989074603</v>
      </c>
      <c r="V1442" s="1">
        <v>1266620</v>
      </c>
      <c r="W1442" s="1">
        <v>4161305</v>
      </c>
      <c r="X1442" s="1">
        <v>1476261</v>
      </c>
      <c r="Y1442" s="1">
        <v>910398</v>
      </c>
      <c r="Z1442" s="1">
        <v>1872034</v>
      </c>
      <c r="AA1442" s="1">
        <v>492005</v>
      </c>
      <c r="AB1442" s="1">
        <v>946549</v>
      </c>
      <c r="AC1442" s="1">
        <v>548640</v>
      </c>
      <c r="AD1442" s="1">
        <v>2429988</v>
      </c>
      <c r="AE1442" s="1">
        <v>281137</v>
      </c>
      <c r="AH1442" s="136">
        <f t="shared" si="22"/>
        <v>38622</v>
      </c>
      <c r="AI1442" s="177">
        <f>HLOOKUP(附加题模型!$E$2,历史数据!$B$3:$K$5000,ROW(A1440),)</f>
        <v>5.5385951856281199</v>
      </c>
      <c r="AJ1442" s="177">
        <f>HLOOKUP(附加题模型!$E$2,历史数据!$L$3:$U$5000,ROW(A1440),)</f>
        <v>5.4082752989074603</v>
      </c>
    </row>
    <row r="1443" spans="1:36" x14ac:dyDescent="0.2">
      <c r="A1443" s="148">
        <v>38623</v>
      </c>
      <c r="B1443" s="137">
        <v>6.2375213128495401</v>
      </c>
      <c r="C1443" s="137">
        <v>16.2235568239674</v>
      </c>
      <c r="D1443" s="137">
        <v>7.4396299464309301</v>
      </c>
      <c r="E1443" s="137">
        <v>5.2653977574333304</v>
      </c>
      <c r="F1443" s="137">
        <v>6.6590752908072997</v>
      </c>
      <c r="G1443" s="137">
        <v>19.266341889658701</v>
      </c>
      <c r="H1443" s="137">
        <v>2.5361537864034598</v>
      </c>
      <c r="I1443" s="137">
        <v>7.9677157379289696</v>
      </c>
      <c r="J1443" s="137">
        <v>9.1719160299180995</v>
      </c>
      <c r="K1443" s="137">
        <v>5.4082752989074603</v>
      </c>
      <c r="L1443" s="137">
        <v>6.2934632080320503</v>
      </c>
      <c r="M1443" s="137">
        <v>16.452057624304899</v>
      </c>
      <c r="N1443" s="137">
        <v>7.5335054031682303</v>
      </c>
      <c r="O1443" s="137">
        <v>5.4128288946414598</v>
      </c>
      <c r="P1443" s="137">
        <v>6.9520746036028198</v>
      </c>
      <c r="Q1443" s="137">
        <v>18.9360617429789</v>
      </c>
      <c r="R1443" s="137">
        <v>2.5564430166946899</v>
      </c>
      <c r="S1443" s="137">
        <v>7.6681775522925504</v>
      </c>
      <c r="T1443" s="137">
        <v>8.8820586384534206</v>
      </c>
      <c r="U1443" s="137">
        <v>5.4994992196119199</v>
      </c>
      <c r="V1443" s="1">
        <v>798980</v>
      </c>
      <c r="W1443" s="1">
        <v>2891493</v>
      </c>
      <c r="X1443" s="1">
        <v>841404</v>
      </c>
      <c r="Y1443" s="1">
        <v>609557</v>
      </c>
      <c r="Z1443" s="1">
        <v>5090074</v>
      </c>
      <c r="AA1443" s="1">
        <v>516732</v>
      </c>
      <c r="AB1443" s="1">
        <v>905740</v>
      </c>
      <c r="AC1443" s="1">
        <v>1580581</v>
      </c>
      <c r="AD1443" s="1">
        <v>2411648</v>
      </c>
      <c r="AE1443" s="1">
        <v>330556</v>
      </c>
      <c r="AH1443" s="136">
        <f t="shared" si="22"/>
        <v>38623</v>
      </c>
      <c r="AI1443" s="177">
        <f>HLOOKUP(附加题模型!$E$2,历史数据!$B$3:$K$5000,ROW(A1441),)</f>
        <v>5.4082752989074603</v>
      </c>
      <c r="AJ1443" s="177">
        <f>HLOOKUP(附加题模型!$E$2,历史数据!$L$3:$U$5000,ROW(A1441),)</f>
        <v>5.4994992196119199</v>
      </c>
    </row>
    <row r="1444" spans="1:36" x14ac:dyDescent="0.2">
      <c r="A1444" s="148">
        <v>38624</v>
      </c>
      <c r="B1444" s="137">
        <v>6.3214341556233</v>
      </c>
      <c r="C1444" s="137">
        <v>16.071222957075602</v>
      </c>
      <c r="D1444" s="137">
        <v>7.5687086994447199</v>
      </c>
      <c r="E1444" s="137">
        <v>5.3707057125819997</v>
      </c>
      <c r="F1444" s="137">
        <v>6.9121201518579802</v>
      </c>
      <c r="G1444" s="137">
        <v>19.2296440955832</v>
      </c>
      <c r="H1444" s="137">
        <v>2.5665876318402998</v>
      </c>
      <c r="I1444" s="137">
        <v>7.6482083399167804</v>
      </c>
      <c r="J1444" s="137">
        <v>8.9027627378437604</v>
      </c>
      <c r="K1444" s="137">
        <v>5.5255631969560497</v>
      </c>
      <c r="L1444" s="137">
        <v>6.4333179459883096</v>
      </c>
      <c r="M1444" s="137">
        <v>16.756725358088399</v>
      </c>
      <c r="N1444" s="137">
        <v>7.5335054031682303</v>
      </c>
      <c r="O1444" s="137">
        <v>5.4970752587604004</v>
      </c>
      <c r="P1444" s="137">
        <v>6.7922567966234499</v>
      </c>
      <c r="Q1444" s="137">
        <v>19.596622036338601</v>
      </c>
      <c r="R1444" s="137">
        <v>2.6477445530052099</v>
      </c>
      <c r="S1444" s="137">
        <v>7.7480544017955904</v>
      </c>
      <c r="T1444" s="137">
        <v>9.1926201293084393</v>
      </c>
      <c r="U1444" s="137">
        <v>5.6428510950046498</v>
      </c>
      <c r="V1444" s="1">
        <v>975414</v>
      </c>
      <c r="W1444" s="1">
        <v>1486164</v>
      </c>
      <c r="X1444" s="1">
        <v>1427450</v>
      </c>
      <c r="Y1444" s="1">
        <v>1059716</v>
      </c>
      <c r="Z1444" s="1">
        <v>1771699</v>
      </c>
      <c r="AA1444" s="1">
        <v>668024</v>
      </c>
      <c r="AB1444" s="1">
        <v>1067481</v>
      </c>
      <c r="AC1444" s="1">
        <v>1258047</v>
      </c>
      <c r="AD1444" s="1">
        <v>2460545</v>
      </c>
      <c r="AE1444" s="1">
        <v>311754</v>
      </c>
      <c r="AH1444" s="136">
        <f t="shared" si="22"/>
        <v>38624</v>
      </c>
      <c r="AI1444" s="177">
        <f>HLOOKUP(附加题模型!$E$2,历史数据!$B$3:$K$5000,ROW(A1442),)</f>
        <v>5.5255631969560497</v>
      </c>
      <c r="AJ1444" s="177">
        <f>HLOOKUP(附加题模型!$E$2,历史数据!$L$3:$U$5000,ROW(A1442),)</f>
        <v>5.6428510950046498</v>
      </c>
    </row>
    <row r="1445" spans="1:36" x14ac:dyDescent="0.2">
      <c r="A1445" s="148">
        <v>38625</v>
      </c>
      <c r="B1445" s="137">
        <v>6.4333179459883096</v>
      </c>
      <c r="C1445" s="137">
        <v>16.756725358088399</v>
      </c>
      <c r="D1445" s="137">
        <v>7.5335054031682303</v>
      </c>
      <c r="E1445" s="137">
        <v>5.5076060542752598</v>
      </c>
      <c r="F1445" s="137">
        <v>6.7656204954602197</v>
      </c>
      <c r="G1445" s="137">
        <v>19.596622036338601</v>
      </c>
      <c r="H1445" s="137">
        <v>2.6071660924227502</v>
      </c>
      <c r="I1445" s="137">
        <v>7.7480544017955904</v>
      </c>
      <c r="J1445" s="137">
        <v>9.1719160299180995</v>
      </c>
      <c r="K1445" s="137">
        <v>5.5646591629722497</v>
      </c>
      <c r="L1445" s="137">
        <v>6.3214341556233</v>
      </c>
      <c r="M1445" s="137">
        <v>16.604391491196601</v>
      </c>
      <c r="N1445" s="137">
        <v>7.68605302036634</v>
      </c>
      <c r="O1445" s="137">
        <v>5.5076060542752598</v>
      </c>
      <c r="P1445" s="137">
        <v>6.6191208390624601</v>
      </c>
      <c r="Q1445" s="137">
        <v>19.633319830414099</v>
      </c>
      <c r="R1445" s="137">
        <v>2.6071660924227502</v>
      </c>
      <c r="S1445" s="137">
        <v>7.7081159770440699</v>
      </c>
      <c r="T1445" s="137">
        <v>9.02698733418576</v>
      </c>
      <c r="U1445" s="137">
        <v>5.7080110383649796</v>
      </c>
      <c r="V1445" s="1">
        <v>776400</v>
      </c>
      <c r="W1445" s="1">
        <v>836199</v>
      </c>
      <c r="X1445" s="1">
        <v>2469808</v>
      </c>
      <c r="Y1445" s="1">
        <v>691471</v>
      </c>
      <c r="Z1445" s="1">
        <v>1297693</v>
      </c>
      <c r="AA1445" s="1">
        <v>738521</v>
      </c>
      <c r="AB1445" s="1">
        <v>762763</v>
      </c>
      <c r="AC1445" s="1">
        <v>771703</v>
      </c>
      <c r="AD1445" s="1">
        <v>1740650</v>
      </c>
      <c r="AE1445" s="1">
        <v>400498</v>
      </c>
      <c r="AH1445" s="136">
        <f t="shared" si="22"/>
        <v>38625</v>
      </c>
      <c r="AI1445" s="177">
        <f>HLOOKUP(附加题模型!$E$2,历史数据!$B$3:$K$5000,ROW(A1443),)</f>
        <v>5.5646591629722497</v>
      </c>
      <c r="AJ1445" s="177">
        <f>HLOOKUP(附加题模型!$E$2,历史数据!$L$3:$U$5000,ROW(A1443),)</f>
        <v>5.7080110383649796</v>
      </c>
    </row>
    <row r="1446" spans="1:36" x14ac:dyDescent="0.2">
      <c r="A1446" s="148">
        <v>38635</v>
      </c>
      <c r="B1446" s="137">
        <v>6.3214341556233</v>
      </c>
      <c r="C1446" s="137">
        <v>16.604391491196601</v>
      </c>
      <c r="D1446" s="137">
        <v>7.68605302036634</v>
      </c>
      <c r="E1446" s="137">
        <v>5.79193753317666</v>
      </c>
      <c r="F1446" s="137">
        <v>6.6191208390624601</v>
      </c>
      <c r="G1446" s="137">
        <v>19.541575345225301</v>
      </c>
      <c r="H1446" s="137">
        <v>2.6274553227139799</v>
      </c>
      <c r="I1446" s="137">
        <v>7.7280851894198301</v>
      </c>
      <c r="J1446" s="137">
        <v>9.1098037317470997</v>
      </c>
      <c r="K1446" s="137">
        <v>5.7601389930532401</v>
      </c>
      <c r="L1446" s="137">
        <v>6.1536084700757803</v>
      </c>
      <c r="M1446" s="137">
        <v>15.766555223292199</v>
      </c>
      <c r="N1446" s="137">
        <v>7.68605302036634</v>
      </c>
      <c r="O1446" s="137">
        <v>5.6023832139090599</v>
      </c>
      <c r="P1446" s="137">
        <v>6.51257563440954</v>
      </c>
      <c r="Q1446" s="137">
        <v>19.321388580771998</v>
      </c>
      <c r="R1446" s="137">
        <v>2.5767322469859102</v>
      </c>
      <c r="S1446" s="137">
        <v>7.7680236141713603</v>
      </c>
      <c r="T1446" s="137">
        <v>9.1512119305277704</v>
      </c>
      <c r="U1446" s="137">
        <v>5.6167871176605102</v>
      </c>
      <c r="V1446" s="1">
        <v>572115</v>
      </c>
      <c r="W1446" s="1">
        <v>1130693</v>
      </c>
      <c r="X1446" s="1">
        <v>0</v>
      </c>
      <c r="Y1446" s="1">
        <v>916360</v>
      </c>
      <c r="Z1446" s="1">
        <v>480250</v>
      </c>
      <c r="AA1446" s="1">
        <v>316872</v>
      </c>
      <c r="AB1446" s="1">
        <v>387363</v>
      </c>
      <c r="AC1446" s="1">
        <v>664606</v>
      </c>
      <c r="AD1446" s="1">
        <v>1449283</v>
      </c>
      <c r="AE1446" s="1">
        <v>649736</v>
      </c>
      <c r="AH1446" s="136">
        <f t="shared" si="22"/>
        <v>38635</v>
      </c>
      <c r="AI1446" s="177">
        <f>HLOOKUP(附加题模型!$E$2,历史数据!$B$3:$K$5000,ROW(A1444),)</f>
        <v>5.7601389930532401</v>
      </c>
      <c r="AJ1446" s="177">
        <f>HLOOKUP(附加题模型!$E$2,历史数据!$L$3:$U$5000,ROW(A1444),)</f>
        <v>5.6167871176605102</v>
      </c>
    </row>
    <row r="1447" spans="1:36" x14ac:dyDescent="0.2">
      <c r="A1447" s="148">
        <v>38636</v>
      </c>
      <c r="B1447" s="137">
        <v>6.1536084700757803</v>
      </c>
      <c r="C1447" s="137">
        <v>15.614221356400501</v>
      </c>
      <c r="D1447" s="137">
        <v>7.68605302036634</v>
      </c>
      <c r="E1447" s="137">
        <v>5.6023832139090599</v>
      </c>
      <c r="F1447" s="137">
        <v>6.4726211826647004</v>
      </c>
      <c r="G1447" s="137">
        <v>19.1929463015076</v>
      </c>
      <c r="H1447" s="137">
        <v>2.6071660924227502</v>
      </c>
      <c r="I1447" s="137">
        <v>7.8079620389228799</v>
      </c>
      <c r="J1447" s="137">
        <v>9.1512119305277704</v>
      </c>
      <c r="K1447" s="137">
        <v>5.6167871176605102</v>
      </c>
      <c r="L1447" s="137">
        <v>6.3494051032145498</v>
      </c>
      <c r="M1447" s="137">
        <v>16.2235568239674</v>
      </c>
      <c r="N1447" s="137">
        <v>7.68605302036634</v>
      </c>
      <c r="O1447" s="137">
        <v>5.7708759421469296</v>
      </c>
      <c r="P1447" s="137">
        <v>6.5924845378992298</v>
      </c>
      <c r="Q1447" s="137">
        <v>19.614970933376402</v>
      </c>
      <c r="R1447" s="137">
        <v>2.6883230135876701</v>
      </c>
      <c r="S1447" s="137">
        <v>8.1274694369350708</v>
      </c>
      <c r="T1447" s="137">
        <v>9.3375488250407805</v>
      </c>
      <c r="U1447" s="137">
        <v>5.7340750157091103</v>
      </c>
      <c r="V1447" s="1">
        <v>516802</v>
      </c>
      <c r="W1447" s="1">
        <v>1090659</v>
      </c>
      <c r="X1447" s="1">
        <v>0</v>
      </c>
      <c r="Y1447" s="1">
        <v>1060945</v>
      </c>
      <c r="Z1447" s="1">
        <v>1001636</v>
      </c>
      <c r="AA1447" s="1">
        <v>481433</v>
      </c>
      <c r="AB1447" s="1">
        <v>1198884</v>
      </c>
      <c r="AC1447" s="1">
        <v>1343981</v>
      </c>
      <c r="AD1447" s="1">
        <v>1913650</v>
      </c>
      <c r="AE1447" s="1">
        <v>297736</v>
      </c>
      <c r="AH1447" s="136">
        <f t="shared" si="22"/>
        <v>38636</v>
      </c>
      <c r="AI1447" s="177">
        <f>HLOOKUP(附加题模型!$E$2,历史数据!$B$3:$K$5000,ROW(A1445),)</f>
        <v>5.6167871176605102</v>
      </c>
      <c r="AJ1447" s="177">
        <f>HLOOKUP(附加题模型!$E$2,历史数据!$L$3:$U$5000,ROW(A1445),)</f>
        <v>5.7340750157091103</v>
      </c>
    </row>
    <row r="1448" spans="1:36" x14ac:dyDescent="0.2">
      <c r="A1448" s="148">
        <v>38637</v>
      </c>
      <c r="B1448" s="137">
        <v>6.3494051032145498</v>
      </c>
      <c r="C1448" s="137">
        <v>16.2235568239674</v>
      </c>
      <c r="D1448" s="137">
        <v>7.68605302036634</v>
      </c>
      <c r="E1448" s="137">
        <v>5.7814067376617997</v>
      </c>
      <c r="F1448" s="137">
        <v>6.5924845378992298</v>
      </c>
      <c r="G1448" s="137">
        <v>19.651668727451899</v>
      </c>
      <c r="H1448" s="137">
        <v>2.7187568590245101</v>
      </c>
      <c r="I1448" s="137">
        <v>8.1274694369350708</v>
      </c>
      <c r="J1448" s="137">
        <v>9.3168447256504408</v>
      </c>
      <c r="K1448" s="137">
        <v>5.7080110383649796</v>
      </c>
      <c r="L1448" s="137">
        <v>6.3773760508058102</v>
      </c>
      <c r="M1448" s="137">
        <v>16.452057624304899</v>
      </c>
      <c r="N1448" s="137">
        <v>7.68605302036634</v>
      </c>
      <c r="O1448" s="137">
        <v>5.9393686703847903</v>
      </c>
      <c r="P1448" s="137">
        <v>6.5392119355727703</v>
      </c>
      <c r="Q1448" s="137">
        <v>20.128740050433901</v>
      </c>
      <c r="R1448" s="137">
        <v>2.7593353196069601</v>
      </c>
      <c r="S1448" s="137">
        <v>8.1075002245593097</v>
      </c>
      <c r="T1448" s="137">
        <v>9.4410693219924493</v>
      </c>
      <c r="U1448" s="137">
        <v>5.7471070043811796</v>
      </c>
      <c r="V1448" s="1">
        <v>914073</v>
      </c>
      <c r="W1448" s="1">
        <v>876819</v>
      </c>
      <c r="X1448" s="1">
        <v>0</v>
      </c>
      <c r="Y1448" s="1">
        <v>4336718</v>
      </c>
      <c r="Z1448" s="1">
        <v>649401</v>
      </c>
      <c r="AA1448" s="1">
        <v>1143605</v>
      </c>
      <c r="AB1448" s="1">
        <v>2800972</v>
      </c>
      <c r="AC1448" s="1">
        <v>606486</v>
      </c>
      <c r="AD1448" s="1">
        <v>1857510</v>
      </c>
      <c r="AE1448" s="1">
        <v>177725</v>
      </c>
      <c r="AH1448" s="136">
        <f t="shared" si="22"/>
        <v>38637</v>
      </c>
      <c r="AI1448" s="177">
        <f>HLOOKUP(附加题模型!$E$2,历史数据!$B$3:$K$5000,ROW(A1446),)</f>
        <v>5.7080110383649796</v>
      </c>
      <c r="AJ1448" s="177">
        <f>HLOOKUP(附加题模型!$E$2,历史数据!$L$3:$U$5000,ROW(A1446),)</f>
        <v>5.7471070043811796</v>
      </c>
    </row>
    <row r="1449" spans="1:36" x14ac:dyDescent="0.2">
      <c r="A1449" s="148">
        <v>38638</v>
      </c>
      <c r="B1449" s="137">
        <v>6.3494051032145498</v>
      </c>
      <c r="C1449" s="137">
        <v>16.452057624304899</v>
      </c>
      <c r="D1449" s="137">
        <v>7.68605302036634</v>
      </c>
      <c r="E1449" s="137">
        <v>5.9498994658996596</v>
      </c>
      <c r="F1449" s="137">
        <v>6.6324389896440703</v>
      </c>
      <c r="G1449" s="137">
        <v>20.0186466682073</v>
      </c>
      <c r="H1449" s="137">
        <v>2.73904608931573</v>
      </c>
      <c r="I1449" s="137">
        <v>8.0875310121835398</v>
      </c>
      <c r="J1449" s="137">
        <v>9.3789570238214495</v>
      </c>
      <c r="K1449" s="137">
        <v>5.68194706102084</v>
      </c>
      <c r="L1449" s="137">
        <v>6.4333179459883096</v>
      </c>
      <c r="M1449" s="137">
        <v>16.071222957075602</v>
      </c>
      <c r="N1449" s="137">
        <v>7.68605302036634</v>
      </c>
      <c r="O1449" s="137">
        <v>5.9077762838402004</v>
      </c>
      <c r="P1449" s="137">
        <v>6.8455293989498998</v>
      </c>
      <c r="Q1449" s="137">
        <v>20.0002977711695</v>
      </c>
      <c r="R1449" s="137">
        <v>2.6984676287332801</v>
      </c>
      <c r="S1449" s="137">
        <v>7.9876849503047396</v>
      </c>
      <c r="T1449" s="137">
        <v>9.3168447256504408</v>
      </c>
      <c r="U1449" s="137">
        <v>5.7080110383649796</v>
      </c>
      <c r="V1449" s="1">
        <v>831984</v>
      </c>
      <c r="W1449" s="1">
        <v>747830</v>
      </c>
      <c r="X1449" s="1">
        <v>0</v>
      </c>
      <c r="Y1449" s="1">
        <v>1796073</v>
      </c>
      <c r="Z1449" s="1">
        <v>1240017</v>
      </c>
      <c r="AA1449" s="1">
        <v>681898</v>
      </c>
      <c r="AB1449" s="1">
        <v>1093668</v>
      </c>
      <c r="AC1449" s="1">
        <v>323649</v>
      </c>
      <c r="AD1449" s="1">
        <v>1590010</v>
      </c>
      <c r="AE1449" s="1">
        <v>238162</v>
      </c>
      <c r="AH1449" s="136">
        <f t="shared" si="22"/>
        <v>38638</v>
      </c>
      <c r="AI1449" s="177">
        <f>HLOOKUP(附加题模型!$E$2,历史数据!$B$3:$K$5000,ROW(A1447),)</f>
        <v>5.68194706102084</v>
      </c>
      <c r="AJ1449" s="177">
        <f>HLOOKUP(附加题模型!$E$2,历史数据!$L$3:$U$5000,ROW(A1447),)</f>
        <v>5.7080110383649796</v>
      </c>
    </row>
    <row r="1450" spans="1:36" x14ac:dyDescent="0.2">
      <c r="A1450" s="148">
        <v>38639</v>
      </c>
      <c r="B1450" s="137">
        <v>6.3494051032145498</v>
      </c>
      <c r="C1450" s="137">
        <v>15.8427221567381</v>
      </c>
      <c r="D1450" s="137">
        <v>7.68605302036634</v>
      </c>
      <c r="E1450" s="137">
        <v>5.8972454883253302</v>
      </c>
      <c r="F1450" s="137">
        <v>6.7922567966234499</v>
      </c>
      <c r="G1450" s="137">
        <v>20.0002977711695</v>
      </c>
      <c r="H1450" s="137">
        <v>2.6883230135876701</v>
      </c>
      <c r="I1450" s="137">
        <v>7.9876849503047396</v>
      </c>
      <c r="J1450" s="137">
        <v>9.23402832808911</v>
      </c>
      <c r="K1450" s="137">
        <v>5.6428510950046498</v>
      </c>
      <c r="L1450" s="137">
        <v>6.4333179459883096</v>
      </c>
      <c r="M1450" s="137">
        <v>15.9188890901839</v>
      </c>
      <c r="N1450" s="137">
        <v>7.68605302036634</v>
      </c>
      <c r="O1450" s="137">
        <v>5.9077762838402004</v>
      </c>
      <c r="P1450" s="137">
        <v>6.6191208390624601</v>
      </c>
      <c r="Q1450" s="137">
        <v>20.0186466682073</v>
      </c>
      <c r="R1450" s="137">
        <v>2.6375999378596</v>
      </c>
      <c r="S1450" s="137">
        <v>7.7480544017955904</v>
      </c>
      <c r="T1450" s="137">
        <v>9.0062832347954291</v>
      </c>
      <c r="U1450" s="137">
        <v>5.8252989364135699</v>
      </c>
      <c r="V1450" s="1">
        <v>1448280</v>
      </c>
      <c r="W1450" s="1">
        <v>497180</v>
      </c>
      <c r="X1450" s="1">
        <v>0</v>
      </c>
      <c r="Y1450" s="1">
        <v>1518402</v>
      </c>
      <c r="Z1450" s="1">
        <v>540505</v>
      </c>
      <c r="AA1450" s="1">
        <v>646594</v>
      </c>
      <c r="AB1450" s="1">
        <v>1003037</v>
      </c>
      <c r="AC1450" s="1">
        <v>513100</v>
      </c>
      <c r="AD1450" s="1">
        <v>1802290</v>
      </c>
      <c r="AE1450" s="1">
        <v>868604</v>
      </c>
      <c r="AH1450" s="136">
        <f t="shared" si="22"/>
        <v>38639</v>
      </c>
      <c r="AI1450" s="177">
        <f>HLOOKUP(附加题模型!$E$2,历史数据!$B$3:$K$5000,ROW(A1448),)</f>
        <v>5.6428510950046498</v>
      </c>
      <c r="AJ1450" s="177">
        <f>HLOOKUP(附加题模型!$E$2,历史数据!$L$3:$U$5000,ROW(A1448),)</f>
        <v>5.8252989364135699</v>
      </c>
    </row>
    <row r="1451" spans="1:36" x14ac:dyDescent="0.2">
      <c r="A1451" s="148">
        <v>38642</v>
      </c>
      <c r="B1451" s="137">
        <v>6.4053469983970599</v>
      </c>
      <c r="C1451" s="137">
        <v>15.6903882898464</v>
      </c>
      <c r="D1451" s="137">
        <v>7.68605302036634</v>
      </c>
      <c r="E1451" s="137">
        <v>5.8761838972955998</v>
      </c>
      <c r="F1451" s="137">
        <v>6.5392119355727703</v>
      </c>
      <c r="G1451" s="137">
        <v>20.0186466682073</v>
      </c>
      <c r="H1451" s="137">
        <v>2.6173107075683699</v>
      </c>
      <c r="I1451" s="137">
        <v>7.7480544017955904</v>
      </c>
      <c r="J1451" s="137">
        <v>8.9441709366244293</v>
      </c>
      <c r="K1451" s="137">
        <v>5.7731709817253103</v>
      </c>
      <c r="L1451" s="137">
        <v>6.3494051032145498</v>
      </c>
      <c r="M1451" s="137">
        <v>15.9188890901839</v>
      </c>
      <c r="N1451" s="137">
        <v>7.68605302036634</v>
      </c>
      <c r="O1451" s="137">
        <v>6.10786139862266</v>
      </c>
      <c r="P1451" s="137">
        <v>6.6590752908072997</v>
      </c>
      <c r="Q1451" s="137">
        <v>19.431481962998699</v>
      </c>
      <c r="R1451" s="137">
        <v>2.6274553227139799</v>
      </c>
      <c r="S1451" s="137">
        <v>7.8878388884259296</v>
      </c>
      <c r="T1451" s="137">
        <v>8.77853814150175</v>
      </c>
      <c r="U1451" s="137">
        <v>5.9556188231342304</v>
      </c>
      <c r="V1451" s="1">
        <v>599520</v>
      </c>
      <c r="W1451" s="1">
        <v>343789</v>
      </c>
      <c r="X1451" s="1">
        <v>0</v>
      </c>
      <c r="Y1451" s="1">
        <v>2039521</v>
      </c>
      <c r="Z1451" s="1">
        <v>521800</v>
      </c>
      <c r="AA1451" s="1">
        <v>589962</v>
      </c>
      <c r="AB1451" s="1">
        <v>664897</v>
      </c>
      <c r="AC1451" s="1">
        <v>357853</v>
      </c>
      <c r="AD1451" s="1">
        <v>1794164</v>
      </c>
      <c r="AE1451" s="1">
        <v>731955</v>
      </c>
      <c r="AH1451" s="136">
        <f t="shared" si="22"/>
        <v>38642</v>
      </c>
      <c r="AI1451" s="177">
        <f>HLOOKUP(附加题模型!$E$2,历史数据!$B$3:$K$5000,ROW(A1449),)</f>
        <v>5.7731709817253103</v>
      </c>
      <c r="AJ1451" s="177">
        <f>HLOOKUP(附加题模型!$E$2,历史数据!$L$3:$U$5000,ROW(A1449),)</f>
        <v>5.9556188231342304</v>
      </c>
    </row>
    <row r="1452" spans="1:36" x14ac:dyDescent="0.2">
      <c r="A1452" s="148">
        <v>38643</v>
      </c>
      <c r="B1452" s="137">
        <v>6.3494051032145498</v>
      </c>
      <c r="C1452" s="137">
        <v>16.147389890521499</v>
      </c>
      <c r="D1452" s="137">
        <v>7.68605302036634</v>
      </c>
      <c r="E1452" s="137">
        <v>6.1183921941375301</v>
      </c>
      <c r="F1452" s="137">
        <v>6.6990297425521401</v>
      </c>
      <c r="G1452" s="137">
        <v>19.4498308600364</v>
      </c>
      <c r="H1452" s="137">
        <v>2.6173107075683699</v>
      </c>
      <c r="I1452" s="137">
        <v>7.8079620389228799</v>
      </c>
      <c r="J1452" s="137">
        <v>8.7578340421114191</v>
      </c>
      <c r="K1452" s="137">
        <v>5.8904588797738997</v>
      </c>
      <c r="L1452" s="137">
        <v>6.5172307887620704</v>
      </c>
      <c r="M1452" s="137">
        <v>16.5282245577508</v>
      </c>
      <c r="N1452" s="137">
        <v>7.68605302036634</v>
      </c>
      <c r="O1452" s="137">
        <v>6.10786139862266</v>
      </c>
      <c r="P1452" s="137">
        <v>6.7656204954602197</v>
      </c>
      <c r="Q1452" s="137">
        <v>19.963599977093999</v>
      </c>
      <c r="R1452" s="137">
        <v>2.6883230135876701</v>
      </c>
      <c r="S1452" s="137">
        <v>8.1474386493108302</v>
      </c>
      <c r="T1452" s="137">
        <v>8.8820586384534206</v>
      </c>
      <c r="U1452" s="137">
        <v>6.0598747325107603</v>
      </c>
      <c r="V1452" s="1">
        <v>1185881</v>
      </c>
      <c r="W1452" s="1">
        <v>947450</v>
      </c>
      <c r="X1452" s="1">
        <v>0</v>
      </c>
      <c r="Y1452" s="1">
        <v>1934174</v>
      </c>
      <c r="Z1452" s="1">
        <v>559800</v>
      </c>
      <c r="AA1452" s="1">
        <v>562964</v>
      </c>
      <c r="AB1452" s="1">
        <v>905548</v>
      </c>
      <c r="AC1452" s="1">
        <v>1418555</v>
      </c>
      <c r="AD1452" s="1">
        <v>1655894</v>
      </c>
      <c r="AE1452" s="1">
        <v>782926</v>
      </c>
      <c r="AH1452" s="136">
        <f t="shared" si="22"/>
        <v>38643</v>
      </c>
      <c r="AI1452" s="177">
        <f>HLOOKUP(附加题模型!$E$2,历史数据!$B$3:$K$5000,ROW(A1450),)</f>
        <v>5.8904588797738997</v>
      </c>
      <c r="AJ1452" s="177">
        <f>HLOOKUP(附加题模型!$E$2,历史数据!$L$3:$U$5000,ROW(A1450),)</f>
        <v>6.0598747325107603</v>
      </c>
    </row>
    <row r="1453" spans="1:36" x14ac:dyDescent="0.2">
      <c r="A1453" s="148">
        <v>38644</v>
      </c>
      <c r="B1453" s="137">
        <v>6.5172307887620704</v>
      </c>
      <c r="C1453" s="137">
        <v>16.299723757413201</v>
      </c>
      <c r="D1453" s="137">
        <v>7.68605302036634</v>
      </c>
      <c r="E1453" s="137">
        <v>6.0762690120780602</v>
      </c>
      <c r="F1453" s="137">
        <v>6.7922567966234499</v>
      </c>
      <c r="G1453" s="137">
        <v>19.816808800791801</v>
      </c>
      <c r="H1453" s="137">
        <v>2.66803378329644</v>
      </c>
      <c r="I1453" s="137">
        <v>8.1274694369350708</v>
      </c>
      <c r="J1453" s="137">
        <v>8.8613545390630897</v>
      </c>
      <c r="K1453" s="137">
        <v>6.0468427438386998</v>
      </c>
      <c r="L1453" s="137">
        <v>6.46128889357957</v>
      </c>
      <c r="M1453" s="137">
        <v>16.299723757413201</v>
      </c>
      <c r="N1453" s="137">
        <v>7.68605302036634</v>
      </c>
      <c r="O1453" s="137">
        <v>5.8867146928104601</v>
      </c>
      <c r="P1453" s="137">
        <v>6.5658482367359996</v>
      </c>
      <c r="Q1453" s="137">
        <v>19.926902183018498</v>
      </c>
      <c r="R1453" s="137">
        <v>2.7593353196069601</v>
      </c>
      <c r="S1453" s="137">
        <v>7.9677157379289696</v>
      </c>
      <c r="T1453" s="137">
        <v>8.5922012469887399</v>
      </c>
      <c r="U1453" s="137">
        <v>5.9034908684459699</v>
      </c>
      <c r="V1453" s="1">
        <v>1644950</v>
      </c>
      <c r="W1453" s="1">
        <v>561517</v>
      </c>
      <c r="X1453" s="1">
        <v>0</v>
      </c>
      <c r="Y1453" s="1">
        <v>1919905</v>
      </c>
      <c r="Z1453" s="1">
        <v>601801</v>
      </c>
      <c r="AA1453" s="1">
        <v>967893</v>
      </c>
      <c r="AB1453" s="1">
        <v>2700819</v>
      </c>
      <c r="AC1453" s="1">
        <v>787419</v>
      </c>
      <c r="AD1453" s="1">
        <v>2284260</v>
      </c>
      <c r="AE1453" s="1">
        <v>975963</v>
      </c>
      <c r="AH1453" s="136">
        <f t="shared" si="22"/>
        <v>38644</v>
      </c>
      <c r="AI1453" s="177">
        <f>HLOOKUP(附加题模型!$E$2,历史数据!$B$3:$K$5000,ROW(A1451),)</f>
        <v>6.0468427438386998</v>
      </c>
      <c r="AJ1453" s="177">
        <f>HLOOKUP(附加题模型!$E$2,历史数据!$L$3:$U$5000,ROW(A1451),)</f>
        <v>5.9034908684459699</v>
      </c>
    </row>
    <row r="1454" spans="1:36" x14ac:dyDescent="0.2">
      <c r="A1454" s="148">
        <v>38645</v>
      </c>
      <c r="B1454" s="137">
        <v>6.4333179459883096</v>
      </c>
      <c r="C1454" s="137">
        <v>16.2235568239674</v>
      </c>
      <c r="D1454" s="137">
        <v>7.68605302036634</v>
      </c>
      <c r="E1454" s="137">
        <v>5.8235299197212598</v>
      </c>
      <c r="F1454" s="137">
        <v>6.5258937849911502</v>
      </c>
      <c r="G1454" s="137">
        <v>19.816808800791801</v>
      </c>
      <c r="H1454" s="137">
        <v>2.73904608931573</v>
      </c>
      <c r="I1454" s="137">
        <v>7.8678696760501596</v>
      </c>
      <c r="J1454" s="137">
        <v>8.53008894881774</v>
      </c>
      <c r="K1454" s="137">
        <v>5.9034908684459699</v>
      </c>
      <c r="L1454" s="137">
        <v>6.4053469983970599</v>
      </c>
      <c r="M1454" s="137">
        <v>15.614221356400501</v>
      </c>
      <c r="N1454" s="137">
        <v>7.68605302036634</v>
      </c>
      <c r="O1454" s="137">
        <v>5.9920226479591303</v>
      </c>
      <c r="P1454" s="137">
        <v>6.4326667309198502</v>
      </c>
      <c r="Q1454" s="137">
        <v>19.7434132126408</v>
      </c>
      <c r="R1454" s="137">
        <v>2.7897691650438001</v>
      </c>
      <c r="S1454" s="137">
        <v>7.92777731317745</v>
      </c>
      <c r="T1454" s="137">
        <v>8.3230479549144007</v>
      </c>
      <c r="U1454" s="137">
        <v>5.8383309250856401</v>
      </c>
      <c r="V1454" s="1">
        <v>1016163</v>
      </c>
      <c r="W1454" s="1">
        <v>924311</v>
      </c>
      <c r="X1454" s="1">
        <v>0</v>
      </c>
      <c r="Y1454" s="1">
        <v>1427465</v>
      </c>
      <c r="Z1454" s="1">
        <v>402800</v>
      </c>
      <c r="AA1454" s="1">
        <v>564203</v>
      </c>
      <c r="AB1454" s="1">
        <v>2614882</v>
      </c>
      <c r="AC1454" s="1">
        <v>342852</v>
      </c>
      <c r="AD1454" s="1">
        <v>4305144</v>
      </c>
      <c r="AE1454" s="1">
        <v>494499</v>
      </c>
      <c r="AH1454" s="136">
        <f t="shared" si="22"/>
        <v>38645</v>
      </c>
      <c r="AI1454" s="177">
        <f>HLOOKUP(附加题模型!$E$2,历史数据!$B$3:$K$5000,ROW(A1452),)</f>
        <v>5.9034908684459699</v>
      </c>
      <c r="AJ1454" s="177">
        <f>HLOOKUP(附加题模型!$E$2,历史数据!$L$3:$U$5000,ROW(A1452),)</f>
        <v>5.8383309250856401</v>
      </c>
    </row>
    <row r="1455" spans="1:36" x14ac:dyDescent="0.2">
      <c r="A1455" s="148">
        <v>38646</v>
      </c>
      <c r="B1455" s="137">
        <v>6.4053469983970599</v>
      </c>
      <c r="C1455" s="137">
        <v>15.6903882898464</v>
      </c>
      <c r="D1455" s="137">
        <v>7.68605302036634</v>
      </c>
      <c r="E1455" s="137">
        <v>5.9709610569293901</v>
      </c>
      <c r="F1455" s="137">
        <v>6.4326667309198502</v>
      </c>
      <c r="G1455" s="137">
        <v>19.816808800791801</v>
      </c>
      <c r="H1455" s="137">
        <v>2.7796245498981902</v>
      </c>
      <c r="I1455" s="137">
        <v>7.92777731317745</v>
      </c>
      <c r="J1455" s="137">
        <v>8.2402315573530593</v>
      </c>
      <c r="K1455" s="137">
        <v>5.8122669477415103</v>
      </c>
      <c r="L1455" s="137">
        <v>6.4333179459883096</v>
      </c>
      <c r="M1455" s="137">
        <v>16.147389890521499</v>
      </c>
      <c r="N1455" s="137">
        <v>7.68605302036634</v>
      </c>
      <c r="O1455" s="137">
        <v>5.9814918524442602</v>
      </c>
      <c r="P1455" s="137">
        <v>6.4326667309198502</v>
      </c>
      <c r="Q1455" s="137">
        <v>19.926902183018498</v>
      </c>
      <c r="R1455" s="137">
        <v>2.7593353196069601</v>
      </c>
      <c r="S1455" s="137">
        <v>7.9876849503047396</v>
      </c>
      <c r="T1455" s="137">
        <v>8.28163975613373</v>
      </c>
      <c r="U1455" s="137">
        <v>5.8513629137577103</v>
      </c>
      <c r="V1455" s="1">
        <v>996320</v>
      </c>
      <c r="W1455" s="1">
        <v>1098587</v>
      </c>
      <c r="X1455" s="1">
        <v>0</v>
      </c>
      <c r="Y1455" s="1">
        <v>1657301</v>
      </c>
      <c r="Z1455" s="1">
        <v>0</v>
      </c>
      <c r="AA1455" s="1">
        <v>488361</v>
      </c>
      <c r="AB1455" s="1">
        <v>1482452</v>
      </c>
      <c r="AC1455" s="1">
        <v>378165</v>
      </c>
      <c r="AD1455" s="1">
        <v>2035531</v>
      </c>
      <c r="AE1455" s="1">
        <v>307501</v>
      </c>
      <c r="AH1455" s="136">
        <f t="shared" si="22"/>
        <v>38646</v>
      </c>
      <c r="AI1455" s="177">
        <f>HLOOKUP(附加题模型!$E$2,历史数据!$B$3:$K$5000,ROW(A1453),)</f>
        <v>5.8122669477415103</v>
      </c>
      <c r="AJ1455" s="177">
        <f>HLOOKUP(附加题模型!$E$2,历史数据!$L$3:$U$5000,ROW(A1453),)</f>
        <v>5.8513629137577103</v>
      </c>
    </row>
    <row r="1456" spans="1:36" x14ac:dyDescent="0.2">
      <c r="A1456" s="148">
        <v>38649</v>
      </c>
      <c r="B1456" s="137">
        <v>6.4053469983970599</v>
      </c>
      <c r="C1456" s="137">
        <v>16.5282245577508</v>
      </c>
      <c r="D1456" s="137">
        <v>7.68605302036634</v>
      </c>
      <c r="E1456" s="137">
        <v>6.0446766255334596</v>
      </c>
      <c r="F1456" s="137">
        <v>6.4593030320830804</v>
      </c>
      <c r="G1456" s="137">
        <v>18.881015051865599</v>
      </c>
      <c r="H1456" s="137">
        <v>2.73904608931573</v>
      </c>
      <c r="I1456" s="137">
        <v>7.9876849503047396</v>
      </c>
      <c r="J1456" s="137">
        <v>8.1160069610110508</v>
      </c>
      <c r="K1456" s="137">
        <v>5.7862029703973699</v>
      </c>
      <c r="L1456" s="137">
        <v>6.5452017363533299</v>
      </c>
      <c r="M1456" s="137">
        <v>16.2235568239674</v>
      </c>
      <c r="N1456" s="137">
        <v>7.68605302036634</v>
      </c>
      <c r="O1456" s="137">
        <v>6.0867998075929304</v>
      </c>
      <c r="P1456" s="137">
        <v>6.5392119355727703</v>
      </c>
      <c r="Q1456" s="137">
        <v>18.220454758505799</v>
      </c>
      <c r="R1456" s="137">
        <v>2.8202030104806499</v>
      </c>
      <c r="S1456" s="137">
        <v>7.9677157379289696</v>
      </c>
      <c r="T1456" s="137">
        <v>8.3644561536950697</v>
      </c>
      <c r="U1456" s="137">
        <v>5.8122669477415103</v>
      </c>
      <c r="V1456" s="1">
        <v>929854</v>
      </c>
      <c r="W1456" s="1">
        <v>800475</v>
      </c>
      <c r="X1456" s="1">
        <v>0</v>
      </c>
      <c r="Y1456" s="1">
        <v>1216532</v>
      </c>
      <c r="Z1456" s="1">
        <v>393452</v>
      </c>
      <c r="AA1456" s="1">
        <v>1453062</v>
      </c>
      <c r="AB1456" s="1">
        <v>1245055</v>
      </c>
      <c r="AC1456" s="1">
        <v>414647</v>
      </c>
      <c r="AD1456" s="1">
        <v>1408268</v>
      </c>
      <c r="AE1456" s="1">
        <v>138700</v>
      </c>
      <c r="AH1456" s="136">
        <f t="shared" si="22"/>
        <v>38649</v>
      </c>
      <c r="AI1456" s="177">
        <f>HLOOKUP(附加题模型!$E$2,历史数据!$B$3:$K$5000,ROW(A1454),)</f>
        <v>5.7862029703973699</v>
      </c>
      <c r="AJ1456" s="177">
        <f>HLOOKUP(附加题模型!$E$2,历史数据!$L$3:$U$5000,ROW(A1454),)</f>
        <v>5.8122669477415103</v>
      </c>
    </row>
    <row r="1457" spans="1:36" x14ac:dyDescent="0.2">
      <c r="A1457" s="148">
        <v>38650</v>
      </c>
      <c r="B1457" s="137">
        <v>6.5452017363533299</v>
      </c>
      <c r="C1457" s="137">
        <v>15.9950560236298</v>
      </c>
      <c r="D1457" s="137">
        <v>4.8345860219708898</v>
      </c>
      <c r="E1457" s="137">
        <v>6.0867998075929304</v>
      </c>
      <c r="F1457" s="137">
        <v>6.5392119355727703</v>
      </c>
      <c r="G1457" s="137">
        <v>17.981919097014799</v>
      </c>
      <c r="H1457" s="137">
        <v>2.7593353196069601</v>
      </c>
      <c r="I1457" s="137">
        <v>7.9677157379289696</v>
      </c>
      <c r="J1457" s="137">
        <v>8.3644561536950697</v>
      </c>
      <c r="K1457" s="137">
        <v>5.8252989364135699</v>
      </c>
      <c r="L1457" s="137">
        <v>6.3773760508058102</v>
      </c>
      <c r="M1457" s="137">
        <v>16.299723757413201</v>
      </c>
      <c r="N1457" s="137">
        <v>4.9871336391690004</v>
      </c>
      <c r="O1457" s="137">
        <v>5.8551223062658604</v>
      </c>
      <c r="P1457" s="137">
        <v>6.2062581710323999</v>
      </c>
      <c r="Q1457" s="137">
        <v>17.871825714788201</v>
      </c>
      <c r="R1457" s="137">
        <v>2.6477445530052099</v>
      </c>
      <c r="S1457" s="137">
        <v>7.7879928265471197</v>
      </c>
      <c r="T1457" s="137">
        <v>8.3437520543047299</v>
      </c>
      <c r="U1457" s="137">
        <v>5.6689150723487796</v>
      </c>
      <c r="V1457" s="1">
        <v>1150740</v>
      </c>
      <c r="W1457" s="1">
        <v>748097</v>
      </c>
      <c r="X1457" s="1">
        <v>4623592</v>
      </c>
      <c r="Y1457" s="1">
        <v>1598400</v>
      </c>
      <c r="Z1457" s="1">
        <v>408800</v>
      </c>
      <c r="AA1457" s="1">
        <v>627509</v>
      </c>
      <c r="AB1457" s="1">
        <v>1657418</v>
      </c>
      <c r="AC1457" s="1">
        <v>362700</v>
      </c>
      <c r="AD1457" s="1">
        <v>1770390</v>
      </c>
      <c r="AE1457" s="1">
        <v>338700</v>
      </c>
      <c r="AH1457" s="136">
        <f t="shared" si="22"/>
        <v>38650</v>
      </c>
      <c r="AI1457" s="177">
        <f>HLOOKUP(附加题模型!$E$2,历史数据!$B$3:$K$5000,ROW(A1455),)</f>
        <v>5.8252989364135699</v>
      </c>
      <c r="AJ1457" s="177">
        <f>HLOOKUP(附加题模型!$E$2,历史数据!$L$3:$U$5000,ROW(A1455),)</f>
        <v>5.6689150723487796</v>
      </c>
    </row>
    <row r="1458" spans="1:36" x14ac:dyDescent="0.2">
      <c r="A1458" s="148">
        <v>38651</v>
      </c>
      <c r="B1458" s="137">
        <v>6.5452017363533299</v>
      </c>
      <c r="C1458" s="137">
        <v>16.071222957075602</v>
      </c>
      <c r="D1458" s="137">
        <v>4.92846147870819</v>
      </c>
      <c r="E1458" s="137">
        <v>5.79193753317666</v>
      </c>
      <c r="F1458" s="137">
        <v>6.2328944721956301</v>
      </c>
      <c r="G1458" s="137">
        <v>17.798430126637101</v>
      </c>
      <c r="H1458" s="137">
        <v>2.6375999378596</v>
      </c>
      <c r="I1458" s="137">
        <v>7.7280851894198301</v>
      </c>
      <c r="J1458" s="137">
        <v>8.28163975613373</v>
      </c>
      <c r="K1458" s="137">
        <v>5.5776911516443199</v>
      </c>
      <c r="L1458" s="137">
        <v>6.1256375224845296</v>
      </c>
      <c r="M1458" s="137">
        <v>15.461887489508801</v>
      </c>
      <c r="N1458" s="137">
        <v>4.4942874912981798</v>
      </c>
      <c r="O1458" s="137">
        <v>5.6234448049387904</v>
      </c>
      <c r="P1458" s="137">
        <v>5.8466681053288099</v>
      </c>
      <c r="Q1458" s="137">
        <v>17.816779023674901</v>
      </c>
      <c r="R1458" s="137">
        <v>2.5260091712578401</v>
      </c>
      <c r="S1458" s="137">
        <v>7.3886085790318798</v>
      </c>
      <c r="T1458" s="137">
        <v>7.8054454701560401</v>
      </c>
      <c r="U1458" s="137">
        <v>5.4473712649236496</v>
      </c>
      <c r="V1458" s="1">
        <v>1384900</v>
      </c>
      <c r="W1458" s="1">
        <v>1151824</v>
      </c>
      <c r="X1458" s="1">
        <v>2850996</v>
      </c>
      <c r="Y1458" s="1">
        <v>1492418</v>
      </c>
      <c r="Z1458" s="1">
        <v>546015</v>
      </c>
      <c r="AA1458" s="1">
        <v>345594</v>
      </c>
      <c r="AB1458" s="1">
        <v>1237200</v>
      </c>
      <c r="AC1458" s="1">
        <v>847399</v>
      </c>
      <c r="AD1458" s="1">
        <v>2063440</v>
      </c>
      <c r="AE1458" s="1">
        <v>438610</v>
      </c>
      <c r="AH1458" s="136">
        <f t="shared" si="22"/>
        <v>38651</v>
      </c>
      <c r="AI1458" s="177">
        <f>HLOOKUP(附加题模型!$E$2,历史数据!$B$3:$K$5000,ROW(A1456),)</f>
        <v>5.5776911516443199</v>
      </c>
      <c r="AJ1458" s="177">
        <f>HLOOKUP(附加题模型!$E$2,历史数据!$L$3:$U$5000,ROW(A1456),)</f>
        <v>5.4473712649236496</v>
      </c>
    </row>
    <row r="1459" spans="1:36" x14ac:dyDescent="0.2">
      <c r="A1459" s="148">
        <v>38652</v>
      </c>
      <c r="B1459" s="137">
        <v>6.1536084700757803</v>
      </c>
      <c r="C1459" s="137">
        <v>15.3095536226171</v>
      </c>
      <c r="D1459" s="137">
        <v>4.4590841950216902</v>
      </c>
      <c r="E1459" s="137">
        <v>5.6023832139090599</v>
      </c>
      <c r="F1459" s="137">
        <v>5.8200318041655796</v>
      </c>
      <c r="G1459" s="137">
        <v>17.614941156259398</v>
      </c>
      <c r="H1459" s="137">
        <v>2.5057199409666202</v>
      </c>
      <c r="I1459" s="137">
        <v>7.3686393666561196</v>
      </c>
      <c r="J1459" s="137">
        <v>7.8054454701560401</v>
      </c>
      <c r="K1459" s="137">
        <v>5.4082752989074603</v>
      </c>
      <c r="L1459" s="137">
        <v>5.9298408893457504</v>
      </c>
      <c r="M1459" s="137">
        <v>14.928718955387801</v>
      </c>
      <c r="N1459" s="137">
        <v>4.2830677136392596</v>
      </c>
      <c r="O1459" s="137">
        <v>5.6866295780279996</v>
      </c>
      <c r="P1459" s="137">
        <v>5.8866225570736503</v>
      </c>
      <c r="Q1459" s="137">
        <v>17.303009906617302</v>
      </c>
      <c r="R1459" s="137">
        <v>2.4549968652385501</v>
      </c>
      <c r="S1459" s="137">
        <v>7.3486701542803603</v>
      </c>
      <c r="T1459" s="137">
        <v>7.7433331719850402</v>
      </c>
      <c r="U1459" s="137">
        <v>5.8643949024297699</v>
      </c>
      <c r="V1459" s="1">
        <v>1042196</v>
      </c>
      <c r="W1459" s="1">
        <v>1949300</v>
      </c>
      <c r="X1459" s="1">
        <v>1747199</v>
      </c>
      <c r="Y1459" s="1">
        <v>934792</v>
      </c>
      <c r="Z1459" s="1">
        <v>342000</v>
      </c>
      <c r="AA1459" s="1">
        <v>579183</v>
      </c>
      <c r="AB1459" s="1">
        <v>781300</v>
      </c>
      <c r="AC1459" s="1">
        <v>390971</v>
      </c>
      <c r="AD1459" s="1">
        <v>1451520</v>
      </c>
      <c r="AE1459" s="1">
        <v>953275</v>
      </c>
      <c r="AH1459" s="136">
        <f t="shared" si="22"/>
        <v>38652</v>
      </c>
      <c r="AI1459" s="177">
        <f>HLOOKUP(附加题模型!$E$2,历史数据!$B$3:$K$5000,ROW(A1457),)</f>
        <v>5.4082752989074603</v>
      </c>
      <c r="AJ1459" s="177">
        <f>HLOOKUP(附加题模型!$E$2,历史数据!$L$3:$U$5000,ROW(A1457),)</f>
        <v>5.8643949024297699</v>
      </c>
    </row>
    <row r="1460" spans="1:36" x14ac:dyDescent="0.2">
      <c r="A1460" s="148">
        <v>38653</v>
      </c>
      <c r="B1460" s="137">
        <v>5.8738989941632402</v>
      </c>
      <c r="C1460" s="137">
        <v>14.928718955387801</v>
      </c>
      <c r="D1460" s="137">
        <v>4.2830677136392596</v>
      </c>
      <c r="E1460" s="137">
        <v>5.7076911690577301</v>
      </c>
      <c r="F1460" s="137">
        <v>5.8999407076552703</v>
      </c>
      <c r="G1460" s="137">
        <v>17.339707700692902</v>
      </c>
      <c r="H1460" s="137">
        <v>2.47528609552977</v>
      </c>
      <c r="I1460" s="137">
        <v>7.3486701542803603</v>
      </c>
      <c r="J1460" s="137">
        <v>7.7226290725947004</v>
      </c>
      <c r="K1460" s="137">
        <v>5.7731709817253103</v>
      </c>
      <c r="L1460" s="137">
        <v>5.7899861513894804</v>
      </c>
      <c r="M1460" s="137">
        <v>14.776385088496101</v>
      </c>
      <c r="N1460" s="137">
        <v>4.1422545285333099</v>
      </c>
      <c r="O1460" s="137">
        <v>5.4338904856712</v>
      </c>
      <c r="P1460" s="137">
        <v>6.0198040628897997</v>
      </c>
      <c r="Q1460" s="137">
        <v>16.275471672502199</v>
      </c>
      <c r="R1460" s="137">
        <v>2.3636953289280198</v>
      </c>
      <c r="S1460" s="137">
        <v>7.1290088181469802</v>
      </c>
      <c r="T1460" s="137">
        <v>7.4120675817396897</v>
      </c>
      <c r="U1460" s="137">
        <v>5.5385951856281199</v>
      </c>
      <c r="V1460" s="1">
        <v>1766447</v>
      </c>
      <c r="W1460" s="1">
        <v>1159899</v>
      </c>
      <c r="X1460" s="1">
        <v>1065572</v>
      </c>
      <c r="Y1460" s="1">
        <v>1201400</v>
      </c>
      <c r="Z1460" s="1">
        <v>728728</v>
      </c>
      <c r="AA1460" s="1">
        <v>664075</v>
      </c>
      <c r="AB1460" s="1">
        <v>981506</v>
      </c>
      <c r="AC1460" s="1">
        <v>395169</v>
      </c>
      <c r="AD1460" s="1">
        <v>1582256</v>
      </c>
      <c r="AE1460" s="1">
        <v>1077619</v>
      </c>
      <c r="AH1460" s="136">
        <f t="shared" si="22"/>
        <v>38653</v>
      </c>
      <c r="AI1460" s="177">
        <f>HLOOKUP(附加题模型!$E$2,历史数据!$B$3:$K$5000,ROW(A1458),)</f>
        <v>5.7731709817253103</v>
      </c>
      <c r="AJ1460" s="177">
        <f>HLOOKUP(附加题模型!$E$2,历史数据!$L$3:$U$5000,ROW(A1458),)</f>
        <v>5.5385951856281199</v>
      </c>
    </row>
    <row r="1461" spans="1:36" x14ac:dyDescent="0.2">
      <c r="A1461" s="148">
        <v>38656</v>
      </c>
      <c r="B1461" s="137">
        <v>5.73404425620698</v>
      </c>
      <c r="C1461" s="137">
        <v>14.776385088496101</v>
      </c>
      <c r="D1461" s="137">
        <v>4.0835823680725003</v>
      </c>
      <c r="E1461" s="137">
        <v>5.4022980991266003</v>
      </c>
      <c r="F1461" s="137">
        <v>6.03312221347141</v>
      </c>
      <c r="G1461" s="137">
        <v>16.293820569539999</v>
      </c>
      <c r="H1461" s="137">
        <v>2.3332614834911798</v>
      </c>
      <c r="I1461" s="137">
        <v>7.1090396057712102</v>
      </c>
      <c r="J1461" s="137">
        <v>7.4120675817396897</v>
      </c>
      <c r="K1461" s="137">
        <v>5.4604032535957199</v>
      </c>
      <c r="L1461" s="137">
        <v>5.8179570989807399</v>
      </c>
      <c r="M1461" s="137">
        <v>15.0048858888337</v>
      </c>
      <c r="N1461" s="137">
        <v>4.2009266889941204</v>
      </c>
      <c r="O1461" s="137">
        <v>5.4022980991266003</v>
      </c>
      <c r="P1461" s="137">
        <v>5.9265770088184997</v>
      </c>
      <c r="Q1461" s="137">
        <v>16.367216157691001</v>
      </c>
      <c r="R1461" s="137">
        <v>2.4245630198017101</v>
      </c>
      <c r="S1461" s="137">
        <v>7.1290088181469802</v>
      </c>
      <c r="T1461" s="137">
        <v>7.5155880786913603</v>
      </c>
      <c r="U1461" s="137">
        <v>5.5516271743001804</v>
      </c>
      <c r="V1461" s="1">
        <v>680686</v>
      </c>
      <c r="W1461" s="1">
        <v>839656</v>
      </c>
      <c r="X1461" s="1">
        <v>1539380</v>
      </c>
      <c r="Y1461" s="1">
        <v>740309</v>
      </c>
      <c r="Z1461" s="1">
        <v>452500</v>
      </c>
      <c r="AA1461" s="1">
        <v>396337</v>
      </c>
      <c r="AB1461" s="1">
        <v>845899</v>
      </c>
      <c r="AC1461" s="1">
        <v>329380</v>
      </c>
      <c r="AD1461" s="1">
        <v>1488946</v>
      </c>
      <c r="AE1461" s="1">
        <v>178200</v>
      </c>
      <c r="AH1461" s="136">
        <f t="shared" si="22"/>
        <v>38656</v>
      </c>
      <c r="AI1461" s="177">
        <f>HLOOKUP(附加题模型!$E$2,历史数据!$B$3:$K$5000,ROW(A1459),)</f>
        <v>5.4604032535957199</v>
      </c>
      <c r="AJ1461" s="177">
        <f>HLOOKUP(附加题模型!$E$2,历史数据!$L$3:$U$5000,ROW(A1459),)</f>
        <v>5.5516271743001804</v>
      </c>
    </row>
    <row r="1462" spans="1:36" x14ac:dyDescent="0.2">
      <c r="A1462" s="148">
        <v>38657</v>
      </c>
      <c r="B1462" s="137">
        <v>5.9298408893457504</v>
      </c>
      <c r="C1462" s="137">
        <v>15.0048858888337</v>
      </c>
      <c r="D1462" s="137">
        <v>4.1422545285333099</v>
      </c>
      <c r="E1462" s="137">
        <v>5.4549520767009296</v>
      </c>
      <c r="F1462" s="137">
        <v>5.9265770088184997</v>
      </c>
      <c r="G1462" s="137">
        <v>16.367216157691001</v>
      </c>
      <c r="H1462" s="137">
        <v>2.3839845592192499</v>
      </c>
      <c r="I1462" s="137">
        <v>7.1889164552742599</v>
      </c>
      <c r="J1462" s="137">
        <v>7.4327716811300197</v>
      </c>
      <c r="K1462" s="137">
        <v>5.4604032535957199</v>
      </c>
      <c r="L1462" s="137">
        <v>6.0976665748932701</v>
      </c>
      <c r="M1462" s="137">
        <v>14.776385088496101</v>
      </c>
      <c r="N1462" s="137">
        <v>4.0483790717960098</v>
      </c>
      <c r="O1462" s="137">
        <v>5.4022980991266003</v>
      </c>
      <c r="P1462" s="137">
        <v>5.5669869431148999</v>
      </c>
      <c r="Q1462" s="137">
        <v>15.4864690998781</v>
      </c>
      <c r="R1462" s="137">
        <v>2.3839845592192499</v>
      </c>
      <c r="S1462" s="137">
        <v>6.9492859067651196</v>
      </c>
      <c r="T1462" s="137">
        <v>7.2257306872266804</v>
      </c>
      <c r="U1462" s="137">
        <v>5.2127954688264602</v>
      </c>
      <c r="V1462" s="1">
        <v>2143738</v>
      </c>
      <c r="W1462" s="1">
        <v>549002</v>
      </c>
      <c r="X1462" s="1">
        <v>1652969</v>
      </c>
      <c r="Y1462" s="1">
        <v>690027</v>
      </c>
      <c r="Z1462" s="1">
        <v>570707</v>
      </c>
      <c r="AA1462" s="1">
        <v>604507</v>
      </c>
      <c r="AB1462" s="1">
        <v>602739</v>
      </c>
      <c r="AC1462" s="1">
        <v>313150</v>
      </c>
      <c r="AD1462" s="1">
        <v>1521887</v>
      </c>
      <c r="AE1462" s="1">
        <v>399111</v>
      </c>
      <c r="AH1462" s="136">
        <f t="shared" si="22"/>
        <v>38657</v>
      </c>
      <c r="AI1462" s="177">
        <f>HLOOKUP(附加题模型!$E$2,历史数据!$B$3:$K$5000,ROW(A1460),)</f>
        <v>5.4604032535957199</v>
      </c>
      <c r="AJ1462" s="177">
        <f>HLOOKUP(附加题模型!$E$2,历史数据!$L$3:$U$5000,ROW(A1460),)</f>
        <v>5.2127954688264602</v>
      </c>
    </row>
    <row r="1463" spans="1:36" x14ac:dyDescent="0.2">
      <c r="A1463" s="148">
        <v>38658</v>
      </c>
      <c r="B1463" s="137">
        <v>6.1536084700757803</v>
      </c>
      <c r="C1463" s="137">
        <v>15.1572197557254</v>
      </c>
      <c r="D1463" s="137">
        <v>4.0601135038881804</v>
      </c>
      <c r="E1463" s="137">
        <v>5.4233596901563299</v>
      </c>
      <c r="F1463" s="137">
        <v>5.5936232442781302</v>
      </c>
      <c r="G1463" s="137">
        <v>15.3396779235759</v>
      </c>
      <c r="H1463" s="137">
        <v>2.3941291743648598</v>
      </c>
      <c r="I1463" s="137">
        <v>6.98922433151664</v>
      </c>
      <c r="J1463" s="137">
        <v>7.2878429853976803</v>
      </c>
      <c r="K1463" s="137">
        <v>5.2258274574985304</v>
      </c>
      <c r="L1463" s="137">
        <v>6.2654922604407899</v>
      </c>
      <c r="M1463" s="137">
        <v>15.2333866891712</v>
      </c>
      <c r="N1463" s="137">
        <v>4.11878566434899</v>
      </c>
      <c r="O1463" s="137">
        <v>5.5497292363347297</v>
      </c>
      <c r="P1463" s="137">
        <v>5.7001684489310502</v>
      </c>
      <c r="Q1463" s="137">
        <v>16.0552849080489</v>
      </c>
      <c r="R1463" s="137">
        <v>2.43470763494732</v>
      </c>
      <c r="S1463" s="137">
        <v>7.1689472428984997</v>
      </c>
      <c r="T1463" s="137">
        <v>7.4948839793010196</v>
      </c>
      <c r="U1463" s="137">
        <v>5.35614734421919</v>
      </c>
      <c r="V1463" s="1">
        <v>4197812</v>
      </c>
      <c r="W1463" s="1">
        <v>773386</v>
      </c>
      <c r="X1463" s="1">
        <v>2965765</v>
      </c>
      <c r="Y1463" s="1">
        <v>837366</v>
      </c>
      <c r="Z1463" s="1">
        <v>420005</v>
      </c>
      <c r="AA1463" s="1">
        <v>523621</v>
      </c>
      <c r="AB1463" s="1">
        <v>845499</v>
      </c>
      <c r="AC1463" s="1">
        <v>550792</v>
      </c>
      <c r="AD1463" s="1">
        <v>2057212</v>
      </c>
      <c r="AE1463" s="1">
        <v>336110</v>
      </c>
      <c r="AH1463" s="136">
        <f t="shared" si="22"/>
        <v>38658</v>
      </c>
      <c r="AI1463" s="177">
        <f>HLOOKUP(附加题模型!$E$2,历史数据!$B$3:$K$5000,ROW(A1461),)</f>
        <v>5.2258274574985304</v>
      </c>
      <c r="AJ1463" s="177">
        <f>HLOOKUP(附加题模型!$E$2,历史数据!$L$3:$U$5000,ROW(A1461),)</f>
        <v>5.35614734421919</v>
      </c>
    </row>
    <row r="1464" spans="1:36" x14ac:dyDescent="0.2">
      <c r="A1464" s="148">
        <v>38659</v>
      </c>
      <c r="B1464" s="137">
        <v>6.1536084700757803</v>
      </c>
      <c r="C1464" s="137">
        <v>15.2333866891712</v>
      </c>
      <c r="D1464" s="137">
        <v>4.1070512322568202</v>
      </c>
      <c r="E1464" s="137">
        <v>5.5497292363347297</v>
      </c>
      <c r="F1464" s="137">
        <v>5.7134865995126596</v>
      </c>
      <c r="G1464" s="137">
        <v>16.0369360110112</v>
      </c>
      <c r="H1464" s="137">
        <v>2.43470763494732</v>
      </c>
      <c r="I1464" s="137">
        <v>7.1889164552742599</v>
      </c>
      <c r="J1464" s="137">
        <v>7.5569962774720301</v>
      </c>
      <c r="K1464" s="137">
        <v>5.4213072875795199</v>
      </c>
      <c r="L1464" s="137">
        <v>6.0137537321195103</v>
      </c>
      <c r="M1464" s="137">
        <v>15.1572197557254</v>
      </c>
      <c r="N1464" s="137">
        <v>4.0249102076116898</v>
      </c>
      <c r="O1464" s="137">
        <v>5.4865444632455302</v>
      </c>
      <c r="P1464" s="137">
        <v>5.6202595454413604</v>
      </c>
      <c r="Q1464" s="137">
        <v>16.3121694665777</v>
      </c>
      <c r="R1464" s="137">
        <v>2.4144184046560899</v>
      </c>
      <c r="S1464" s="137">
        <v>7.08907039339545</v>
      </c>
      <c r="T1464" s="137">
        <v>7.3913634823493499</v>
      </c>
      <c r="U1464" s="137">
        <v>5.2909874008588602</v>
      </c>
      <c r="V1464" s="1">
        <v>1208109</v>
      </c>
      <c r="W1464" s="1">
        <v>670835</v>
      </c>
      <c r="X1464" s="1">
        <v>2203669</v>
      </c>
      <c r="Y1464" s="1">
        <v>751712</v>
      </c>
      <c r="Z1464" s="1">
        <v>295382</v>
      </c>
      <c r="AA1464" s="1">
        <v>447372</v>
      </c>
      <c r="AB1464" s="1">
        <v>469800</v>
      </c>
      <c r="AC1464" s="1">
        <v>349872</v>
      </c>
      <c r="AD1464" s="1">
        <v>1575470</v>
      </c>
      <c r="AE1464" s="1">
        <v>221911</v>
      </c>
      <c r="AH1464" s="136">
        <f t="shared" si="22"/>
        <v>38659</v>
      </c>
      <c r="AI1464" s="177">
        <f>HLOOKUP(附加题模型!$E$2,历史数据!$B$3:$K$5000,ROW(A1462),)</f>
        <v>5.4213072875795199</v>
      </c>
      <c r="AJ1464" s="177">
        <f>HLOOKUP(附加题模型!$E$2,历史数据!$L$3:$U$5000,ROW(A1462),)</f>
        <v>5.2909874008588602</v>
      </c>
    </row>
    <row r="1465" spans="1:36" x14ac:dyDescent="0.2">
      <c r="A1465" s="148">
        <v>38660</v>
      </c>
      <c r="B1465" s="137">
        <v>6.0417246797107698</v>
      </c>
      <c r="C1465" s="137">
        <v>15.081052822279499</v>
      </c>
      <c r="D1465" s="137">
        <v>4.0131757755195299</v>
      </c>
      <c r="E1465" s="137">
        <v>5.4865444632455302</v>
      </c>
      <c r="F1465" s="137">
        <v>5.6602139971862098</v>
      </c>
      <c r="G1465" s="137">
        <v>16.293820569539999</v>
      </c>
      <c r="H1465" s="137">
        <v>2.4144184046560899</v>
      </c>
      <c r="I1465" s="137">
        <v>7.0091935438924002</v>
      </c>
      <c r="J1465" s="137">
        <v>7.4327716811300197</v>
      </c>
      <c r="K1465" s="137">
        <v>5.3300833668750602</v>
      </c>
      <c r="L1465" s="137">
        <v>6.0976665748932701</v>
      </c>
      <c r="M1465" s="137">
        <v>15.1572197557254</v>
      </c>
      <c r="N1465" s="137">
        <v>4.0718479359803403</v>
      </c>
      <c r="O1465" s="137">
        <v>5.5391984408198596</v>
      </c>
      <c r="P1465" s="137">
        <v>5.6602139971862098</v>
      </c>
      <c r="Q1465" s="137">
        <v>16.385565054728801</v>
      </c>
      <c r="R1465" s="137">
        <v>2.4448522500929299</v>
      </c>
      <c r="S1465" s="137">
        <v>7.1090396057712102</v>
      </c>
      <c r="T1465" s="137">
        <v>7.4741798799106904</v>
      </c>
      <c r="U1465" s="137">
        <v>5.3822113215633198</v>
      </c>
      <c r="V1465" s="1">
        <v>696340</v>
      </c>
      <c r="W1465" s="1">
        <v>503442</v>
      </c>
      <c r="X1465" s="1">
        <v>2377259</v>
      </c>
      <c r="Y1465" s="1">
        <v>571572</v>
      </c>
      <c r="Z1465" s="1">
        <v>261850</v>
      </c>
      <c r="AA1465" s="1">
        <v>506253</v>
      </c>
      <c r="AB1465" s="1">
        <v>698793</v>
      </c>
      <c r="AC1465" s="1">
        <v>411900</v>
      </c>
      <c r="AD1465" s="1">
        <v>951316</v>
      </c>
      <c r="AE1465" s="1">
        <v>139180</v>
      </c>
      <c r="AH1465" s="136">
        <f t="shared" si="22"/>
        <v>38660</v>
      </c>
      <c r="AI1465" s="177">
        <f>HLOOKUP(附加题模型!$E$2,历史数据!$B$3:$K$5000,ROW(A1463),)</f>
        <v>5.3300833668750602</v>
      </c>
      <c r="AJ1465" s="177">
        <f>HLOOKUP(附加题模型!$E$2,历史数据!$L$3:$U$5000,ROW(A1463),)</f>
        <v>5.3822113215633198</v>
      </c>
    </row>
    <row r="1466" spans="1:36" x14ac:dyDescent="0.2">
      <c r="A1466" s="148">
        <v>38663</v>
      </c>
      <c r="B1466" s="137">
        <v>6.0976665748932701</v>
      </c>
      <c r="C1466" s="137">
        <v>15.1572197557254</v>
      </c>
      <c r="D1466" s="137">
        <v>4.0014413434273601</v>
      </c>
      <c r="E1466" s="137">
        <v>5.6023832139090599</v>
      </c>
      <c r="F1466" s="137">
        <v>5.6602139971862098</v>
      </c>
      <c r="G1466" s="137">
        <v>16.385565054728801</v>
      </c>
      <c r="H1466" s="137">
        <v>2.46514148038416</v>
      </c>
      <c r="I1466" s="137">
        <v>7.0691011810196898</v>
      </c>
      <c r="J1466" s="137">
        <v>7.5155880786913603</v>
      </c>
      <c r="K1466" s="137">
        <v>5.3691793328912603</v>
      </c>
      <c r="L1466" s="137">
        <v>6.0696956273020204</v>
      </c>
      <c r="M1466" s="137">
        <v>15.1572197557254</v>
      </c>
      <c r="N1466" s="137">
        <v>4.0249102076116898</v>
      </c>
      <c r="O1466" s="137">
        <v>5.6445063959685298</v>
      </c>
      <c r="P1466" s="137">
        <v>5.6602139971862098</v>
      </c>
      <c r="Q1466" s="137">
        <v>16.6424496132576</v>
      </c>
      <c r="R1466" s="137">
        <v>2.5057199409666202</v>
      </c>
      <c r="S1466" s="137">
        <v>7.1889164552742599</v>
      </c>
      <c r="T1466" s="137">
        <v>7.8675577683270399</v>
      </c>
      <c r="U1466" s="137">
        <v>5.4082752989074603</v>
      </c>
      <c r="V1466" s="1">
        <v>502941</v>
      </c>
      <c r="W1466" s="1">
        <v>617122</v>
      </c>
      <c r="X1466" s="1">
        <v>2364999</v>
      </c>
      <c r="Y1466" s="1">
        <v>1222951</v>
      </c>
      <c r="Z1466" s="1">
        <v>362537</v>
      </c>
      <c r="AA1466" s="1">
        <v>278399</v>
      </c>
      <c r="AB1466" s="1">
        <v>1137571</v>
      </c>
      <c r="AC1466" s="1">
        <v>367948</v>
      </c>
      <c r="AD1466" s="1">
        <v>2873318</v>
      </c>
      <c r="AE1466" s="1">
        <v>93663</v>
      </c>
      <c r="AH1466" s="136">
        <f t="shared" si="22"/>
        <v>38663</v>
      </c>
      <c r="AI1466" s="177">
        <f>HLOOKUP(附加题模型!$E$2,历史数据!$B$3:$K$5000,ROW(A1464),)</f>
        <v>5.3691793328912603</v>
      </c>
      <c r="AJ1466" s="177">
        <f>HLOOKUP(附加题模型!$E$2,历史数据!$L$3:$U$5000,ROW(A1464),)</f>
        <v>5.4082752989074603</v>
      </c>
    </row>
    <row r="1467" spans="1:36" x14ac:dyDescent="0.2">
      <c r="A1467" s="148">
        <v>38664</v>
      </c>
      <c r="B1467" s="137">
        <v>6.0137537321195103</v>
      </c>
      <c r="C1467" s="137">
        <v>15.1572197557254</v>
      </c>
      <c r="D1467" s="137">
        <v>4.0014413434273601</v>
      </c>
      <c r="E1467" s="137">
        <v>5.6339756004536596</v>
      </c>
      <c r="F1467" s="137">
        <v>5.6602139971862098</v>
      </c>
      <c r="G1467" s="137">
        <v>16.6607985102954</v>
      </c>
      <c r="H1467" s="137">
        <v>2.5260091712578401</v>
      </c>
      <c r="I1467" s="137">
        <v>7.2687933047773097</v>
      </c>
      <c r="J1467" s="137">
        <v>7.8261495695463701</v>
      </c>
      <c r="K1467" s="137">
        <v>5.3952433102353901</v>
      </c>
      <c r="L1467" s="137">
        <v>6.0976665748932701</v>
      </c>
      <c r="M1467" s="137">
        <v>15.6903882898464</v>
      </c>
      <c r="N1467" s="137">
        <v>4.1422545285333099</v>
      </c>
      <c r="O1467" s="137">
        <v>5.7287527600874597</v>
      </c>
      <c r="P1467" s="137">
        <v>5.7534410512575098</v>
      </c>
      <c r="Q1467" s="137">
        <v>16.715845201408701</v>
      </c>
      <c r="R1467" s="137">
        <v>2.5260091712578401</v>
      </c>
      <c r="S1467" s="137">
        <v>7.3486701542803603</v>
      </c>
      <c r="T1467" s="137">
        <v>7.9710782652787104</v>
      </c>
      <c r="U1467" s="137">
        <v>5.4473712649236496</v>
      </c>
      <c r="V1467" s="1">
        <v>642750</v>
      </c>
      <c r="W1467" s="1">
        <v>1155157</v>
      </c>
      <c r="X1467" s="1">
        <v>3187464</v>
      </c>
      <c r="Y1467" s="1">
        <v>847300</v>
      </c>
      <c r="Z1467" s="1">
        <v>500237</v>
      </c>
      <c r="AA1467" s="1">
        <v>353050</v>
      </c>
      <c r="AB1467" s="1">
        <v>2050222</v>
      </c>
      <c r="AC1467" s="1">
        <v>1017074</v>
      </c>
      <c r="AD1467" s="1">
        <v>2847298</v>
      </c>
      <c r="AE1467" s="1">
        <v>195000</v>
      </c>
      <c r="AH1467" s="136">
        <f t="shared" si="22"/>
        <v>38664</v>
      </c>
      <c r="AI1467" s="177">
        <f>HLOOKUP(附加题模型!$E$2,历史数据!$B$3:$K$5000,ROW(A1465),)</f>
        <v>5.3952433102353901</v>
      </c>
      <c r="AJ1467" s="177">
        <f>HLOOKUP(附加题模型!$E$2,历史数据!$L$3:$U$5000,ROW(A1465),)</f>
        <v>5.4473712649236496</v>
      </c>
    </row>
    <row r="1468" spans="1:36" x14ac:dyDescent="0.2">
      <c r="A1468" s="148">
        <v>38665</v>
      </c>
      <c r="B1468" s="137">
        <v>6.1536084700757803</v>
      </c>
      <c r="C1468" s="137">
        <v>15.6903882898464</v>
      </c>
      <c r="D1468" s="137">
        <v>4.1539889606254699</v>
      </c>
      <c r="E1468" s="137">
        <v>5.7287527600874597</v>
      </c>
      <c r="F1468" s="137">
        <v>5.7667592018391201</v>
      </c>
      <c r="G1468" s="137">
        <v>16.715845201408701</v>
      </c>
      <c r="H1468" s="137">
        <v>2.5665876318402998</v>
      </c>
      <c r="I1468" s="137">
        <v>7.3087317295288301</v>
      </c>
      <c r="J1468" s="137">
        <v>7.9710782652787104</v>
      </c>
      <c r="K1468" s="137">
        <v>5.5776911516443199</v>
      </c>
      <c r="L1468" s="137">
        <v>6.0417246797107698</v>
      </c>
      <c r="M1468" s="137">
        <v>15.614221356400501</v>
      </c>
      <c r="N1468" s="137">
        <v>4.2243955531784501</v>
      </c>
      <c r="O1468" s="137">
        <v>5.6445063959685298</v>
      </c>
      <c r="P1468" s="137">
        <v>5.7667592018391201</v>
      </c>
      <c r="Q1468" s="137">
        <v>16.9176830688241</v>
      </c>
      <c r="R1468" s="137">
        <v>2.4955753258210001</v>
      </c>
      <c r="S1468" s="137">
        <v>7.2488240924015503</v>
      </c>
      <c r="T1468" s="137">
        <v>7.7640372713753703</v>
      </c>
      <c r="U1468" s="137">
        <v>5.4864672309398497</v>
      </c>
      <c r="V1468" s="1">
        <v>648268</v>
      </c>
      <c r="W1468" s="1">
        <v>1040696</v>
      </c>
      <c r="X1468" s="1">
        <v>5545848</v>
      </c>
      <c r="Y1468" s="1">
        <v>733936</v>
      </c>
      <c r="Z1468" s="1">
        <v>613920</v>
      </c>
      <c r="AA1468" s="1">
        <v>894724</v>
      </c>
      <c r="AB1468" s="1">
        <v>1599000</v>
      </c>
      <c r="AC1468" s="1">
        <v>487600</v>
      </c>
      <c r="AD1468" s="1">
        <v>1906408</v>
      </c>
      <c r="AE1468" s="1">
        <v>384464</v>
      </c>
      <c r="AH1468" s="136">
        <f t="shared" si="22"/>
        <v>38665</v>
      </c>
      <c r="AI1468" s="177">
        <f>HLOOKUP(附加题模型!$E$2,历史数据!$B$3:$K$5000,ROW(A1466),)</f>
        <v>5.5776911516443199</v>
      </c>
      <c r="AJ1468" s="177">
        <f>HLOOKUP(附加题模型!$E$2,历史数据!$L$3:$U$5000,ROW(A1466),)</f>
        <v>5.4864672309398497</v>
      </c>
    </row>
    <row r="1469" spans="1:36" x14ac:dyDescent="0.2">
      <c r="A1469" s="148">
        <v>38666</v>
      </c>
      <c r="B1469" s="137">
        <v>6.0417246797107698</v>
      </c>
      <c r="C1469" s="137">
        <v>15.3095536226171</v>
      </c>
      <c r="D1469" s="137">
        <v>4.2243955531784501</v>
      </c>
      <c r="E1469" s="137">
        <v>5.61291400942393</v>
      </c>
      <c r="F1469" s="137">
        <v>5.7534410512575098</v>
      </c>
      <c r="G1469" s="137">
        <v>16.715845201408701</v>
      </c>
      <c r="H1469" s="137">
        <v>2.4854307106753901</v>
      </c>
      <c r="I1469" s="137">
        <v>7.2288548800257901</v>
      </c>
      <c r="J1469" s="137">
        <v>7.7019249732043704</v>
      </c>
      <c r="K1469" s="137">
        <v>5.4473712649236496</v>
      </c>
      <c r="L1469" s="137">
        <v>5.7899861513894804</v>
      </c>
      <c r="M1469" s="137">
        <v>14.8525520219419</v>
      </c>
      <c r="N1469" s="137">
        <v>4.0249102076116898</v>
      </c>
      <c r="O1469" s="137">
        <v>5.3285825305225298</v>
      </c>
      <c r="P1469" s="137">
        <v>5.4604417384619897</v>
      </c>
      <c r="Q1469" s="137">
        <v>16.3121694665777</v>
      </c>
      <c r="R1469" s="137">
        <v>2.3434060986367999</v>
      </c>
      <c r="S1469" s="137">
        <v>7.1489780305227404</v>
      </c>
      <c r="T1469" s="137">
        <v>7.3913634823493499</v>
      </c>
      <c r="U1469" s="137">
        <v>5.4082752989074603</v>
      </c>
      <c r="V1469" s="1">
        <v>764900</v>
      </c>
      <c r="W1469" s="1">
        <v>842857</v>
      </c>
      <c r="X1469" s="1">
        <v>2905869</v>
      </c>
      <c r="Y1469" s="1">
        <v>1057500</v>
      </c>
      <c r="Z1469" s="1">
        <v>521500</v>
      </c>
      <c r="AA1469" s="1">
        <v>446198</v>
      </c>
      <c r="AB1469" s="1">
        <v>1308600</v>
      </c>
      <c r="AC1469" s="1">
        <v>668777</v>
      </c>
      <c r="AD1469" s="1">
        <v>1995837</v>
      </c>
      <c r="AE1469" s="1">
        <v>219300</v>
      </c>
      <c r="AH1469" s="136">
        <f t="shared" si="22"/>
        <v>38666</v>
      </c>
      <c r="AI1469" s="177">
        <f>HLOOKUP(附加题模型!$E$2,历史数据!$B$3:$K$5000,ROW(A1467),)</f>
        <v>5.4473712649236496</v>
      </c>
      <c r="AJ1469" s="177">
        <f>HLOOKUP(附加题模型!$E$2,历史数据!$L$3:$U$5000,ROW(A1467),)</f>
        <v>5.4082752989074603</v>
      </c>
    </row>
    <row r="1470" spans="1:36" x14ac:dyDescent="0.2">
      <c r="A1470" s="148">
        <v>38667</v>
      </c>
      <c r="B1470" s="137">
        <v>5.7899861513894804</v>
      </c>
      <c r="C1470" s="137">
        <v>14.4717173547127</v>
      </c>
      <c r="D1470" s="137">
        <v>3.9897069113352002</v>
      </c>
      <c r="E1470" s="137">
        <v>5.2759285529481996</v>
      </c>
      <c r="F1470" s="137">
        <v>5.4604417384619897</v>
      </c>
      <c r="G1470" s="137">
        <v>16.293820569539999</v>
      </c>
      <c r="H1470" s="137">
        <v>2.3129722531999501</v>
      </c>
      <c r="I1470" s="137">
        <v>7.08907039339545</v>
      </c>
      <c r="J1470" s="137">
        <v>7.3706593829590199</v>
      </c>
      <c r="K1470" s="137">
        <v>5.3952433102353901</v>
      </c>
      <c r="L1470" s="137">
        <v>5.9298408893457504</v>
      </c>
      <c r="M1470" s="137">
        <v>15.2333866891712</v>
      </c>
      <c r="N1470" s="137">
        <v>4.0131757755195299</v>
      </c>
      <c r="O1470" s="137">
        <v>5.3285825305225298</v>
      </c>
      <c r="P1470" s="137">
        <v>5.5137143407884404</v>
      </c>
      <c r="Q1470" s="137">
        <v>16.0185871139734</v>
      </c>
      <c r="R1470" s="137">
        <v>2.3636953289280198</v>
      </c>
      <c r="S1470" s="137">
        <v>7.2088856676500201</v>
      </c>
      <c r="T1470" s="137">
        <v>7.4327716811300197</v>
      </c>
      <c r="U1470" s="137">
        <v>5.4734352422677901</v>
      </c>
      <c r="V1470" s="1">
        <v>710539</v>
      </c>
      <c r="W1470" s="1">
        <v>1284758</v>
      </c>
      <c r="X1470" s="1">
        <v>2614563</v>
      </c>
      <c r="Y1470" s="1">
        <v>981700</v>
      </c>
      <c r="Z1470" s="1">
        <v>749973</v>
      </c>
      <c r="AA1470" s="1">
        <v>375155</v>
      </c>
      <c r="AB1470" s="1">
        <v>622931</v>
      </c>
      <c r="AC1470" s="1">
        <v>511355</v>
      </c>
      <c r="AD1470" s="1">
        <v>1143680</v>
      </c>
      <c r="AE1470" s="1">
        <v>251601</v>
      </c>
      <c r="AH1470" s="136">
        <f t="shared" si="22"/>
        <v>38667</v>
      </c>
      <c r="AI1470" s="177">
        <f>HLOOKUP(附加题模型!$E$2,历史数据!$B$3:$K$5000,ROW(A1468),)</f>
        <v>5.3952433102353901</v>
      </c>
      <c r="AJ1470" s="177">
        <f>HLOOKUP(附加题模型!$E$2,历史数据!$L$3:$U$5000,ROW(A1468),)</f>
        <v>5.4734352422677901</v>
      </c>
    </row>
    <row r="1471" spans="1:36" x14ac:dyDescent="0.2">
      <c r="A1471" s="148">
        <v>38670</v>
      </c>
      <c r="B1471" s="137">
        <v>5.9298408893457504</v>
      </c>
      <c r="C1471" s="137">
        <v>15.1572197557254</v>
      </c>
      <c r="D1471" s="137">
        <v>3.9779724792430402</v>
      </c>
      <c r="E1471" s="137">
        <v>5.3285825305225298</v>
      </c>
      <c r="F1471" s="137">
        <v>5.4604417384619897</v>
      </c>
      <c r="G1471" s="137">
        <v>15.981889319897901</v>
      </c>
      <c r="H1471" s="137">
        <v>2.37383994407364</v>
      </c>
      <c r="I1471" s="137">
        <v>7.4285470037834003</v>
      </c>
      <c r="J1471" s="137">
        <v>7.1015060908846701</v>
      </c>
      <c r="K1471" s="137">
        <v>5.5776911516443199</v>
      </c>
      <c r="L1471" s="137">
        <v>5.9578118369370001</v>
      </c>
      <c r="M1471" s="137">
        <v>15.461887489508801</v>
      </c>
      <c r="N1471" s="137">
        <v>3.9310347508743901</v>
      </c>
      <c r="O1471" s="137">
        <v>5.3707057125819997</v>
      </c>
      <c r="P1471" s="137">
        <v>5.5003961902068301</v>
      </c>
      <c r="Q1471" s="137">
        <v>16.183727187313298</v>
      </c>
      <c r="R1471" s="137">
        <v>2.4144184046560899</v>
      </c>
      <c r="S1471" s="137">
        <v>7.1090396057712102</v>
      </c>
      <c r="T1471" s="137">
        <v>7.5362921780816903</v>
      </c>
      <c r="U1471" s="137">
        <v>5.5907231403163804</v>
      </c>
      <c r="V1471" s="1">
        <v>380790</v>
      </c>
      <c r="W1471" s="1">
        <v>1407102</v>
      </c>
      <c r="X1471" s="1">
        <v>1748921</v>
      </c>
      <c r="Y1471" s="1">
        <v>420364</v>
      </c>
      <c r="Z1471" s="1">
        <v>220591</v>
      </c>
      <c r="AA1471" s="1">
        <v>165566</v>
      </c>
      <c r="AB1471" s="1">
        <v>466290</v>
      </c>
      <c r="AC1471" s="1">
        <v>423546</v>
      </c>
      <c r="AD1471" s="1">
        <v>857500</v>
      </c>
      <c r="AE1471" s="1">
        <v>436199</v>
      </c>
      <c r="AH1471" s="136">
        <f t="shared" si="22"/>
        <v>38670</v>
      </c>
      <c r="AI1471" s="177">
        <f>HLOOKUP(附加题模型!$E$2,历史数据!$B$3:$K$5000,ROW(A1469),)</f>
        <v>5.5776911516443199</v>
      </c>
      <c r="AJ1471" s="177">
        <f>HLOOKUP(附加题模型!$E$2,历史数据!$L$3:$U$5000,ROW(A1469),)</f>
        <v>5.5907231403163804</v>
      </c>
    </row>
    <row r="1472" spans="1:36" x14ac:dyDescent="0.2">
      <c r="A1472" s="148">
        <v>38671</v>
      </c>
      <c r="B1472" s="137">
        <v>6.0137537321195103</v>
      </c>
      <c r="C1472" s="137">
        <v>15.461887489508801</v>
      </c>
      <c r="D1472" s="137">
        <v>3.9193003187822302</v>
      </c>
      <c r="E1472" s="137">
        <v>5.3917673036117302</v>
      </c>
      <c r="F1472" s="137">
        <v>5.5137143407884404</v>
      </c>
      <c r="G1472" s="137">
        <v>16.110331599162201</v>
      </c>
      <c r="H1472" s="137">
        <v>2.4144184046560899</v>
      </c>
      <c r="I1472" s="137">
        <v>7.1489780305227404</v>
      </c>
      <c r="J1472" s="137">
        <v>7.5362921780816903</v>
      </c>
      <c r="K1472" s="137">
        <v>5.6167871176605102</v>
      </c>
      <c r="L1472" s="137">
        <v>6.0696956273020204</v>
      </c>
      <c r="M1472" s="137">
        <v>15.081052822279499</v>
      </c>
      <c r="N1472" s="137">
        <v>3.8958314545979</v>
      </c>
      <c r="O1472" s="137">
        <v>5.3075209394928002</v>
      </c>
      <c r="P1472" s="137">
        <v>5.4870780396252199</v>
      </c>
      <c r="Q1472" s="137">
        <v>16.0552849080489</v>
      </c>
      <c r="R1472" s="137">
        <v>2.40427378951048</v>
      </c>
      <c r="S1472" s="137">
        <v>7.0291627562681702</v>
      </c>
      <c r="T1472" s="137">
        <v>7.4120675817396897</v>
      </c>
      <c r="U1472" s="137">
        <v>5.6037551289884497</v>
      </c>
      <c r="V1472" s="1">
        <v>759590</v>
      </c>
      <c r="W1472" s="1">
        <v>685000</v>
      </c>
      <c r="X1472" s="1">
        <v>1262132</v>
      </c>
      <c r="Y1472" s="1">
        <v>440509</v>
      </c>
      <c r="Z1472" s="1">
        <v>293597</v>
      </c>
      <c r="AA1472" s="1">
        <v>129092</v>
      </c>
      <c r="AB1472" s="1">
        <v>416140</v>
      </c>
      <c r="AC1472" s="1">
        <v>338220</v>
      </c>
      <c r="AD1472" s="1">
        <v>1050305</v>
      </c>
      <c r="AE1472" s="1">
        <v>223073</v>
      </c>
      <c r="AH1472" s="136">
        <f t="shared" si="22"/>
        <v>38671</v>
      </c>
      <c r="AI1472" s="177">
        <f>HLOOKUP(附加题模型!$E$2,历史数据!$B$3:$K$5000,ROW(A1470),)</f>
        <v>5.6167871176605102</v>
      </c>
      <c r="AJ1472" s="177">
        <f>HLOOKUP(附加题模型!$E$2,历史数据!$L$3:$U$5000,ROW(A1470),)</f>
        <v>5.6037551289884497</v>
      </c>
    </row>
    <row r="1473" spans="1:36" x14ac:dyDescent="0.2">
      <c r="A1473" s="148">
        <v>38672</v>
      </c>
      <c r="B1473" s="137">
        <v>6.0137537321195103</v>
      </c>
      <c r="C1473" s="137">
        <v>14.928718955387801</v>
      </c>
      <c r="D1473" s="137">
        <v>3.8723625904135801</v>
      </c>
      <c r="E1473" s="137">
        <v>5.2969901439779301</v>
      </c>
      <c r="F1473" s="137">
        <v>5.5270324913700604</v>
      </c>
      <c r="G1473" s="137">
        <v>16.0552849080489</v>
      </c>
      <c r="H1473" s="137">
        <v>2.3941291743648598</v>
      </c>
      <c r="I1473" s="137">
        <v>7.0491319686439304</v>
      </c>
      <c r="J1473" s="137">
        <v>7.3499552835686801</v>
      </c>
      <c r="K1473" s="137">
        <v>5.5776911516443199</v>
      </c>
      <c r="L1473" s="137">
        <v>6.0696956273020204</v>
      </c>
      <c r="M1473" s="137">
        <v>15.2333866891712</v>
      </c>
      <c r="N1473" s="137">
        <v>3.9779724792430402</v>
      </c>
      <c r="O1473" s="137">
        <v>5.3391133260374</v>
      </c>
      <c r="P1473" s="137">
        <v>5.5536687925332897</v>
      </c>
      <c r="Q1473" s="137">
        <v>16.128680496200001</v>
      </c>
      <c r="R1473" s="137">
        <v>2.4245630198017101</v>
      </c>
      <c r="S1473" s="137">
        <v>7.08907039339545</v>
      </c>
      <c r="T1473" s="137">
        <v>7.5569962774720301</v>
      </c>
      <c r="U1473" s="137">
        <v>5.5385951856281199</v>
      </c>
      <c r="V1473" s="1">
        <v>525577</v>
      </c>
      <c r="W1473" s="1">
        <v>801706</v>
      </c>
      <c r="X1473" s="1">
        <v>1144855</v>
      </c>
      <c r="Y1473" s="1">
        <v>656789</v>
      </c>
      <c r="Z1473" s="1">
        <v>803490</v>
      </c>
      <c r="AA1473" s="1">
        <v>261388</v>
      </c>
      <c r="AB1473" s="1">
        <v>346697</v>
      </c>
      <c r="AC1473" s="1">
        <v>312501</v>
      </c>
      <c r="AD1473" s="1">
        <v>1064687</v>
      </c>
      <c r="AE1473" s="1">
        <v>187090</v>
      </c>
      <c r="AH1473" s="136">
        <f t="shared" si="22"/>
        <v>38672</v>
      </c>
      <c r="AI1473" s="177">
        <f>HLOOKUP(附加题模型!$E$2,历史数据!$B$3:$K$5000,ROW(A1471),)</f>
        <v>5.5776911516443199</v>
      </c>
      <c r="AJ1473" s="177">
        <f>HLOOKUP(附加题模型!$E$2,历史数据!$L$3:$U$5000,ROW(A1471),)</f>
        <v>5.5385951856281199</v>
      </c>
    </row>
    <row r="1474" spans="1:36" x14ac:dyDescent="0.2">
      <c r="A1474" s="148">
        <v>38673</v>
      </c>
      <c r="B1474" s="137">
        <v>6.0417246797107698</v>
      </c>
      <c r="C1474" s="137">
        <v>15.2333866891712</v>
      </c>
      <c r="D1474" s="137">
        <v>3.9427691829665501</v>
      </c>
      <c r="E1474" s="137">
        <v>5.3391133260374</v>
      </c>
      <c r="F1474" s="137">
        <v>5.5669869431148999</v>
      </c>
      <c r="G1474" s="137">
        <v>16.110331599162201</v>
      </c>
      <c r="H1474" s="137">
        <v>2.4245630198017101</v>
      </c>
      <c r="I1474" s="137">
        <v>7.08907039339545</v>
      </c>
      <c r="J1474" s="137">
        <v>7.5984044762526999</v>
      </c>
      <c r="K1474" s="137">
        <v>5.4864672309398497</v>
      </c>
      <c r="L1474" s="137">
        <v>6.0417246797107698</v>
      </c>
      <c r="M1474" s="137">
        <v>15.081052822279499</v>
      </c>
      <c r="N1474" s="137">
        <v>3.9545036150587101</v>
      </c>
      <c r="O1474" s="137">
        <v>5.28645934846306</v>
      </c>
      <c r="P1474" s="137">
        <v>5.4604417384619897</v>
      </c>
      <c r="Q1474" s="137">
        <v>16.257122775464399</v>
      </c>
      <c r="R1474" s="137">
        <v>2.4245630198017101</v>
      </c>
      <c r="S1474" s="137">
        <v>7.1090396057712102</v>
      </c>
      <c r="T1474" s="137">
        <v>7.5569962774720301</v>
      </c>
      <c r="U1474" s="137">
        <v>5.4734352422677901</v>
      </c>
      <c r="V1474" s="1">
        <v>500178</v>
      </c>
      <c r="W1474" s="1">
        <v>620140</v>
      </c>
      <c r="X1474" s="1">
        <v>667830</v>
      </c>
      <c r="Y1474" s="1">
        <v>387040</v>
      </c>
      <c r="Z1474" s="1">
        <v>341900</v>
      </c>
      <c r="AA1474" s="1">
        <v>265397</v>
      </c>
      <c r="AB1474" s="1">
        <v>469843</v>
      </c>
      <c r="AC1474" s="1">
        <v>378701</v>
      </c>
      <c r="AD1474" s="1">
        <v>1871150</v>
      </c>
      <c r="AE1474" s="1">
        <v>154500</v>
      </c>
      <c r="AH1474" s="136">
        <f t="shared" si="22"/>
        <v>38673</v>
      </c>
      <c r="AI1474" s="177">
        <f>HLOOKUP(附加题模型!$E$2,历史数据!$B$3:$K$5000,ROW(A1472),)</f>
        <v>5.4864672309398497</v>
      </c>
      <c r="AJ1474" s="177">
        <f>HLOOKUP(附加题模型!$E$2,历史数据!$L$3:$U$5000,ROW(A1472),)</f>
        <v>5.4734352422677901</v>
      </c>
    </row>
    <row r="1475" spans="1:36" x14ac:dyDescent="0.2">
      <c r="A1475" s="148">
        <v>38674</v>
      </c>
      <c r="B1475" s="137">
        <v>6.0417246797107698</v>
      </c>
      <c r="C1475" s="137">
        <v>15.081052822279499</v>
      </c>
      <c r="D1475" s="137">
        <v>3.9662380471508798</v>
      </c>
      <c r="E1475" s="137">
        <v>5.2759285529481996</v>
      </c>
      <c r="F1475" s="137">
        <v>5.4737598890435999</v>
      </c>
      <c r="G1475" s="137">
        <v>16.147029393237801</v>
      </c>
      <c r="H1475" s="137">
        <v>2.4245630198017101</v>
      </c>
      <c r="I1475" s="137">
        <v>7.1090396057712102</v>
      </c>
      <c r="J1475" s="137">
        <v>7.5155880786913603</v>
      </c>
      <c r="K1475" s="137">
        <v>5.4082752989074603</v>
      </c>
      <c r="L1475" s="137">
        <v>6.2095503652582904</v>
      </c>
      <c r="M1475" s="137">
        <v>15.3857205560629</v>
      </c>
      <c r="N1475" s="137">
        <v>4.0835823680725003</v>
      </c>
      <c r="O1475" s="137">
        <v>5.4233596901563299</v>
      </c>
      <c r="P1475" s="137">
        <v>5.5936232442781302</v>
      </c>
      <c r="Q1475" s="137">
        <v>16.734194098446402</v>
      </c>
      <c r="R1475" s="137">
        <v>2.4549968652385501</v>
      </c>
      <c r="S1475" s="137">
        <v>7.3087317295288301</v>
      </c>
      <c r="T1475" s="137">
        <v>7.8261495695463701</v>
      </c>
      <c r="U1475" s="137">
        <v>5.5646591629722497</v>
      </c>
      <c r="V1475" s="1">
        <v>1620751</v>
      </c>
      <c r="W1475" s="1">
        <v>1146317</v>
      </c>
      <c r="X1475" s="1">
        <v>3300310</v>
      </c>
      <c r="Y1475" s="1">
        <v>832507</v>
      </c>
      <c r="Z1475" s="1">
        <v>805123</v>
      </c>
      <c r="AA1475" s="1">
        <v>614517</v>
      </c>
      <c r="AB1475" s="1">
        <v>1168601</v>
      </c>
      <c r="AC1475" s="1">
        <v>1030390</v>
      </c>
      <c r="AD1475" s="1">
        <v>3117744</v>
      </c>
      <c r="AE1475" s="1">
        <v>254198</v>
      </c>
      <c r="AH1475" s="136">
        <f t="shared" si="22"/>
        <v>38674</v>
      </c>
      <c r="AI1475" s="177">
        <f>HLOOKUP(附加题模型!$E$2,历史数据!$B$3:$K$5000,ROW(A1473),)</f>
        <v>5.4082752989074603</v>
      </c>
      <c r="AJ1475" s="177">
        <f>HLOOKUP(附加题模型!$E$2,历史数据!$L$3:$U$5000,ROW(A1473),)</f>
        <v>5.5646591629722497</v>
      </c>
    </row>
    <row r="1476" spans="1:36" x14ac:dyDescent="0.2">
      <c r="A1476" s="148">
        <v>38677</v>
      </c>
      <c r="B1476" s="137">
        <v>6.1256375224845296</v>
      </c>
      <c r="C1476" s="137">
        <v>15.3857205560629</v>
      </c>
      <c r="D1476" s="137">
        <v>4.1422545285333099</v>
      </c>
      <c r="E1476" s="137">
        <v>5.4338904856712</v>
      </c>
      <c r="F1476" s="137">
        <v>5.5936232442781302</v>
      </c>
      <c r="G1476" s="137">
        <v>17.5231966710706</v>
      </c>
      <c r="H1476" s="137">
        <v>2.4549968652385501</v>
      </c>
      <c r="I1476" s="137">
        <v>7.3486701542803603</v>
      </c>
      <c r="J1476" s="137">
        <v>7.8468536689367099</v>
      </c>
      <c r="K1476" s="137">
        <v>5.5646591629722497</v>
      </c>
      <c r="L1476" s="137">
        <v>6.2375213128495401</v>
      </c>
      <c r="M1476" s="137">
        <v>15.5380544229547</v>
      </c>
      <c r="N1476" s="137">
        <v>4.1305200964411499</v>
      </c>
      <c r="O1476" s="137">
        <v>5.4444212811860604</v>
      </c>
      <c r="P1476" s="137">
        <v>5.7134865995126596</v>
      </c>
      <c r="Q1476" s="137">
        <v>16.8626363777108</v>
      </c>
      <c r="R1476" s="137">
        <v>2.5057199409666202</v>
      </c>
      <c r="S1476" s="137">
        <v>7.3486701542803603</v>
      </c>
      <c r="T1476" s="137">
        <v>7.9503741658883804</v>
      </c>
      <c r="U1476" s="137">
        <v>5.6037551289884497</v>
      </c>
      <c r="V1476" s="1">
        <v>920274</v>
      </c>
      <c r="W1476" s="1">
        <v>1293110</v>
      </c>
      <c r="X1476" s="1">
        <v>2038559</v>
      </c>
      <c r="Y1476" s="1">
        <v>563973</v>
      </c>
      <c r="Z1476" s="1">
        <v>816491</v>
      </c>
      <c r="AA1476" s="1">
        <v>423372</v>
      </c>
      <c r="AB1476" s="1">
        <v>1139433</v>
      </c>
      <c r="AC1476" s="1">
        <v>474847</v>
      </c>
      <c r="AD1476" s="1">
        <v>2164850</v>
      </c>
      <c r="AE1476" s="1">
        <v>152400</v>
      </c>
      <c r="AH1476" s="136">
        <f t="shared" si="22"/>
        <v>38677</v>
      </c>
      <c r="AI1476" s="177">
        <f>HLOOKUP(附加题模型!$E$2,历史数据!$B$3:$K$5000,ROW(A1474),)</f>
        <v>5.5646591629722497</v>
      </c>
      <c r="AJ1476" s="177">
        <f>HLOOKUP(附加题模型!$E$2,历史数据!$L$3:$U$5000,ROW(A1474),)</f>
        <v>5.6037551289884497</v>
      </c>
    </row>
    <row r="1477" spans="1:36" x14ac:dyDescent="0.2">
      <c r="A1477" s="148">
        <v>38678</v>
      </c>
      <c r="B1477" s="137">
        <v>6.2375213128495401</v>
      </c>
      <c r="C1477" s="137">
        <v>15.5380544229547</v>
      </c>
      <c r="D1477" s="137">
        <v>4.1305200964411499</v>
      </c>
      <c r="E1477" s="137">
        <v>5.4760136677306601</v>
      </c>
      <c r="F1477" s="137">
        <v>5.7001684489310502</v>
      </c>
      <c r="G1477" s="137">
        <v>16.807589686597499</v>
      </c>
      <c r="H1477" s="137">
        <v>2.4955753258210001</v>
      </c>
      <c r="I1477" s="137">
        <v>7.4085777914076401</v>
      </c>
      <c r="J1477" s="137">
        <v>7.9089659671077097</v>
      </c>
      <c r="K1477" s="137">
        <v>5.6037551289884497</v>
      </c>
      <c r="L1477" s="137">
        <v>5.9857827845282596</v>
      </c>
      <c r="M1477" s="137">
        <v>15.1572197557254</v>
      </c>
      <c r="N1477" s="137">
        <v>3.9779724792430402</v>
      </c>
      <c r="O1477" s="137">
        <v>5.3707057125819997</v>
      </c>
      <c r="P1477" s="137">
        <v>5.5536687925332897</v>
      </c>
      <c r="Q1477" s="137">
        <v>16.293820569539999</v>
      </c>
      <c r="R1477" s="137">
        <v>2.40427378951048</v>
      </c>
      <c r="S1477" s="137">
        <v>7.2088856676500201</v>
      </c>
      <c r="T1477" s="137">
        <v>7.7433331719850402</v>
      </c>
      <c r="U1477" s="137">
        <v>5.5125312082839804</v>
      </c>
      <c r="V1477" s="1">
        <v>714500</v>
      </c>
      <c r="W1477" s="1">
        <v>906140</v>
      </c>
      <c r="X1477" s="1">
        <v>1469087</v>
      </c>
      <c r="Y1477" s="1">
        <v>502049</v>
      </c>
      <c r="Z1477" s="1">
        <v>709594</v>
      </c>
      <c r="AA1477" s="1">
        <v>284016</v>
      </c>
      <c r="AB1477" s="1">
        <v>838589</v>
      </c>
      <c r="AC1477" s="1">
        <v>321900</v>
      </c>
      <c r="AD1477" s="1">
        <v>1902056</v>
      </c>
      <c r="AE1477" s="1">
        <v>358099</v>
      </c>
      <c r="AH1477" s="136">
        <f t="shared" si="22"/>
        <v>38678</v>
      </c>
      <c r="AI1477" s="177">
        <f>HLOOKUP(附加题模型!$E$2,历史数据!$B$3:$K$5000,ROW(A1475),)</f>
        <v>5.6037551289884497</v>
      </c>
      <c r="AJ1477" s="177">
        <f>HLOOKUP(附加题模型!$E$2,历史数据!$L$3:$U$5000,ROW(A1475),)</f>
        <v>5.5125312082839804</v>
      </c>
    </row>
    <row r="1478" spans="1:36" x14ac:dyDescent="0.2">
      <c r="A1478" s="148">
        <v>38679</v>
      </c>
      <c r="B1478" s="137">
        <v>6.0137537321195103</v>
      </c>
      <c r="C1478" s="137">
        <v>15.0048858888337</v>
      </c>
      <c r="D1478" s="137">
        <v>3.9662380471508798</v>
      </c>
      <c r="E1478" s="137">
        <v>5.3496441215522603</v>
      </c>
      <c r="F1478" s="137">
        <v>5.5669869431148999</v>
      </c>
      <c r="G1478" s="137">
        <v>16.147029393237801</v>
      </c>
      <c r="H1478" s="137">
        <v>2.3839845592192499</v>
      </c>
      <c r="I1478" s="137">
        <v>7.2088856676500201</v>
      </c>
      <c r="J1478" s="137">
        <v>7.6605167744236997</v>
      </c>
      <c r="K1478" s="137">
        <v>5.5125312082839804</v>
      </c>
      <c r="L1478" s="137">
        <v>6.0137537321195103</v>
      </c>
      <c r="M1478" s="137">
        <v>15.3857205560629</v>
      </c>
      <c r="N1478" s="137">
        <v>4.0131757755195299</v>
      </c>
      <c r="O1478" s="137">
        <v>5.3917673036117302</v>
      </c>
      <c r="P1478" s="137">
        <v>5.5536687925332897</v>
      </c>
      <c r="Q1478" s="137">
        <v>16.569054025106499</v>
      </c>
      <c r="R1478" s="137">
        <v>2.4245630198017101</v>
      </c>
      <c r="S1478" s="137">
        <v>7.60826991516526</v>
      </c>
      <c r="T1478" s="137">
        <v>7.8261495695463701</v>
      </c>
      <c r="U1478" s="137">
        <v>5.5646591629722497</v>
      </c>
      <c r="V1478" s="1">
        <v>713600</v>
      </c>
      <c r="W1478" s="1">
        <v>709796</v>
      </c>
      <c r="X1478" s="1">
        <v>1196394</v>
      </c>
      <c r="Y1478" s="1">
        <v>339100</v>
      </c>
      <c r="Z1478" s="1">
        <v>637900</v>
      </c>
      <c r="AA1478" s="1">
        <v>202695</v>
      </c>
      <c r="AB1478" s="1">
        <v>436241</v>
      </c>
      <c r="AC1478" s="1">
        <v>1403672</v>
      </c>
      <c r="AD1478" s="1">
        <v>1805019</v>
      </c>
      <c r="AE1478" s="1">
        <v>147300</v>
      </c>
      <c r="AH1478" s="136">
        <f t="shared" ref="AH1478:AH1541" si="23">A1478</f>
        <v>38679</v>
      </c>
      <c r="AI1478" s="177">
        <f>HLOOKUP(附加题模型!$E$2,历史数据!$B$3:$K$5000,ROW(A1476),)</f>
        <v>5.5125312082839804</v>
      </c>
      <c r="AJ1478" s="177">
        <f>HLOOKUP(附加题模型!$E$2,历史数据!$L$3:$U$5000,ROW(A1476),)</f>
        <v>5.5646591629722497</v>
      </c>
    </row>
    <row r="1479" spans="1:36" x14ac:dyDescent="0.2">
      <c r="A1479" s="148">
        <v>38680</v>
      </c>
      <c r="B1479" s="137">
        <v>5.9857827845282596</v>
      </c>
      <c r="C1479" s="137">
        <v>15.2333866891712</v>
      </c>
      <c r="D1479" s="137">
        <v>4.0131757755195299</v>
      </c>
      <c r="E1479" s="137">
        <v>5.3285825305225298</v>
      </c>
      <c r="F1479" s="137">
        <v>5.5669869431148999</v>
      </c>
      <c r="G1479" s="137">
        <v>16.569054025106499</v>
      </c>
      <c r="H1479" s="137">
        <v>2.4144184046560899</v>
      </c>
      <c r="I1479" s="137">
        <v>7.5283930656622102</v>
      </c>
      <c r="J1479" s="137">
        <v>7.8261495695463701</v>
      </c>
      <c r="K1479" s="137">
        <v>5.5646591629722497</v>
      </c>
      <c r="L1479" s="137">
        <v>6.0696956273020204</v>
      </c>
      <c r="M1479" s="137">
        <v>15.3095536226171</v>
      </c>
      <c r="N1479" s="137">
        <v>4.0014413434273601</v>
      </c>
      <c r="O1479" s="137">
        <v>5.4128288946414598</v>
      </c>
      <c r="P1479" s="137">
        <v>5.7001684489310502</v>
      </c>
      <c r="Q1479" s="137">
        <v>16.569054025106499</v>
      </c>
      <c r="R1479" s="137">
        <v>2.4245630198017101</v>
      </c>
      <c r="S1479" s="137">
        <v>7.6681775522925504</v>
      </c>
      <c r="T1479" s="137">
        <v>7.8261495695463701</v>
      </c>
      <c r="U1479" s="137">
        <v>5.5255631969560497</v>
      </c>
      <c r="V1479" s="1">
        <v>501934</v>
      </c>
      <c r="W1479" s="1">
        <v>501380</v>
      </c>
      <c r="X1479" s="1">
        <v>958191</v>
      </c>
      <c r="Y1479" s="1">
        <v>358368</v>
      </c>
      <c r="Z1479" s="1">
        <v>814200</v>
      </c>
      <c r="AA1479" s="1">
        <v>222492</v>
      </c>
      <c r="AB1479" s="1">
        <v>464609</v>
      </c>
      <c r="AC1479" s="1">
        <v>2480838</v>
      </c>
      <c r="AD1479" s="1">
        <v>5724016</v>
      </c>
      <c r="AE1479" s="1">
        <v>214600</v>
      </c>
      <c r="AH1479" s="136">
        <f t="shared" si="23"/>
        <v>38680</v>
      </c>
      <c r="AI1479" s="177">
        <f>HLOOKUP(附加题模型!$E$2,历史数据!$B$3:$K$5000,ROW(A1477),)</f>
        <v>5.5646591629722497</v>
      </c>
      <c r="AJ1479" s="177">
        <f>HLOOKUP(附加题模型!$E$2,历史数据!$L$3:$U$5000,ROW(A1477),)</f>
        <v>5.5255631969560497</v>
      </c>
    </row>
    <row r="1480" spans="1:36" x14ac:dyDescent="0.2">
      <c r="A1480" s="148">
        <v>38681</v>
      </c>
      <c r="B1480" s="137">
        <v>6.0696956273020204</v>
      </c>
      <c r="C1480" s="137">
        <v>15.2333866891712</v>
      </c>
      <c r="D1480" s="137">
        <v>4.0014413434273601</v>
      </c>
      <c r="E1480" s="137">
        <v>5.3917673036117302</v>
      </c>
      <c r="F1480" s="137">
        <v>5.7001684489310502</v>
      </c>
      <c r="G1480" s="137">
        <v>16.514007333993199</v>
      </c>
      <c r="H1480" s="137">
        <v>2.43470763494732</v>
      </c>
      <c r="I1480" s="137">
        <v>7.5883007027894998</v>
      </c>
      <c r="J1480" s="137">
        <v>7.8882618677173797</v>
      </c>
      <c r="K1480" s="137">
        <v>5.5516271743001804</v>
      </c>
      <c r="L1480" s="137">
        <v>6.0696956273020204</v>
      </c>
      <c r="M1480" s="137">
        <v>15.461887489508801</v>
      </c>
      <c r="N1480" s="137">
        <v>4.0601135038881804</v>
      </c>
      <c r="O1480" s="137">
        <v>5.4444212811860604</v>
      </c>
      <c r="P1480" s="137">
        <v>5.6335776960229804</v>
      </c>
      <c r="Q1480" s="137">
        <v>16.532356231030999</v>
      </c>
      <c r="R1480" s="137">
        <v>2.46514148038416</v>
      </c>
      <c r="S1480" s="137">
        <v>7.6681775522925504</v>
      </c>
      <c r="T1480" s="137">
        <v>8.1574151597917197</v>
      </c>
      <c r="U1480" s="137">
        <v>5.6037551289884497</v>
      </c>
      <c r="V1480" s="1">
        <v>392549</v>
      </c>
      <c r="W1480" s="1">
        <v>1170004</v>
      </c>
      <c r="X1480" s="1">
        <v>856346</v>
      </c>
      <c r="Y1480" s="1">
        <v>266790</v>
      </c>
      <c r="Z1480" s="1">
        <v>231680</v>
      </c>
      <c r="AA1480" s="1">
        <v>178890</v>
      </c>
      <c r="AB1480" s="1">
        <v>462000</v>
      </c>
      <c r="AC1480" s="1">
        <v>1048705</v>
      </c>
      <c r="AD1480" s="1">
        <v>11346763</v>
      </c>
      <c r="AE1480" s="1">
        <v>216900</v>
      </c>
      <c r="AH1480" s="136">
        <f t="shared" si="23"/>
        <v>38681</v>
      </c>
      <c r="AI1480" s="177">
        <f>HLOOKUP(附加题模型!$E$2,历史数据!$B$3:$K$5000,ROW(A1478),)</f>
        <v>5.5516271743001804</v>
      </c>
      <c r="AJ1480" s="177">
        <f>HLOOKUP(附加题模型!$E$2,历史数据!$L$3:$U$5000,ROW(A1478),)</f>
        <v>5.6037551289884497</v>
      </c>
    </row>
    <row r="1481" spans="1:36" x14ac:dyDescent="0.2">
      <c r="A1481" s="148">
        <v>38684</v>
      </c>
      <c r="B1481" s="137">
        <v>6.0696956273020204</v>
      </c>
      <c r="C1481" s="137">
        <v>15.461887489508801</v>
      </c>
      <c r="D1481" s="137">
        <v>4.0718479359803403</v>
      </c>
      <c r="E1481" s="137">
        <v>5.4654828722157998</v>
      </c>
      <c r="F1481" s="137">
        <v>5.6335776960229804</v>
      </c>
      <c r="G1481" s="137">
        <v>16.514007333993199</v>
      </c>
      <c r="H1481" s="137">
        <v>2.46514148038416</v>
      </c>
      <c r="I1481" s="137">
        <v>7.5483622780379704</v>
      </c>
      <c r="J1481" s="137">
        <v>8.1367110604013906</v>
      </c>
      <c r="K1481" s="137">
        <v>5.6037551289884497</v>
      </c>
      <c r="L1481" s="137">
        <v>6.2934632080320503</v>
      </c>
      <c r="M1481" s="137">
        <v>15.5380544229547</v>
      </c>
      <c r="N1481" s="137">
        <v>4.0131757755195299</v>
      </c>
      <c r="O1481" s="137">
        <v>5.4022980991266003</v>
      </c>
      <c r="P1481" s="137">
        <v>5.67353214776782</v>
      </c>
      <c r="Q1481" s="137">
        <v>16.403913951766601</v>
      </c>
      <c r="R1481" s="137">
        <v>2.4549968652385501</v>
      </c>
      <c r="S1481" s="137">
        <v>7.6282391275410202</v>
      </c>
      <c r="T1481" s="137">
        <v>8.0538946628400492</v>
      </c>
      <c r="U1481" s="137">
        <v>5.6428510950046498</v>
      </c>
      <c r="V1481" s="1">
        <v>2377984</v>
      </c>
      <c r="W1481" s="1">
        <v>758732</v>
      </c>
      <c r="X1481" s="1">
        <v>532710</v>
      </c>
      <c r="Y1481" s="1">
        <v>229800</v>
      </c>
      <c r="Z1481" s="1">
        <v>236500</v>
      </c>
      <c r="AA1481" s="1">
        <v>135577</v>
      </c>
      <c r="AB1481" s="1">
        <v>377438</v>
      </c>
      <c r="AC1481" s="1">
        <v>527062</v>
      </c>
      <c r="AD1481" s="1">
        <v>2783448</v>
      </c>
      <c r="AE1481" s="1">
        <v>282424</v>
      </c>
      <c r="AH1481" s="136">
        <f t="shared" si="23"/>
        <v>38684</v>
      </c>
      <c r="AI1481" s="177">
        <f>HLOOKUP(附加题模型!$E$2,历史数据!$B$3:$K$5000,ROW(A1479),)</f>
        <v>5.6037551289884497</v>
      </c>
      <c r="AJ1481" s="177">
        <f>HLOOKUP(附加题模型!$E$2,历史数据!$L$3:$U$5000,ROW(A1479),)</f>
        <v>5.6428510950046498</v>
      </c>
    </row>
    <row r="1482" spans="1:36" x14ac:dyDescent="0.2">
      <c r="A1482" s="148">
        <v>38685</v>
      </c>
      <c r="B1482" s="137">
        <v>6.3214341556233</v>
      </c>
      <c r="C1482" s="137">
        <v>15.5380544229547</v>
      </c>
      <c r="D1482" s="137">
        <v>3.9897069113352002</v>
      </c>
      <c r="E1482" s="137">
        <v>5.3917673036117302</v>
      </c>
      <c r="F1482" s="137">
        <v>5.67353214776782</v>
      </c>
      <c r="G1482" s="137">
        <v>16.514007333993199</v>
      </c>
      <c r="H1482" s="137">
        <v>2.4549968652385501</v>
      </c>
      <c r="I1482" s="137">
        <v>7.5883007027894998</v>
      </c>
      <c r="J1482" s="137">
        <v>8.0124864640593803</v>
      </c>
      <c r="K1482" s="137">
        <v>5.5776911516443199</v>
      </c>
      <c r="L1482" s="137">
        <v>6.2375213128495401</v>
      </c>
      <c r="M1482" s="137">
        <v>15.081052822279499</v>
      </c>
      <c r="N1482" s="137">
        <v>3.9662380471508798</v>
      </c>
      <c r="O1482" s="137">
        <v>5.2653977574333304</v>
      </c>
      <c r="P1482" s="137">
        <v>5.5403506419516697</v>
      </c>
      <c r="Q1482" s="137">
        <v>16.0552849080489</v>
      </c>
      <c r="R1482" s="137">
        <v>2.4144184046560899</v>
      </c>
      <c r="S1482" s="137">
        <v>8.02762337505626</v>
      </c>
      <c r="T1482" s="137">
        <v>7.8054454701560401</v>
      </c>
      <c r="U1482" s="137">
        <v>5.5907231403163804</v>
      </c>
      <c r="V1482" s="1">
        <v>1670389</v>
      </c>
      <c r="W1482" s="1">
        <v>735700</v>
      </c>
      <c r="X1482" s="1">
        <v>612859</v>
      </c>
      <c r="Y1482" s="1">
        <v>406000</v>
      </c>
      <c r="Z1482" s="1">
        <v>265900</v>
      </c>
      <c r="AA1482" s="1">
        <v>120756</v>
      </c>
      <c r="AB1482" s="1">
        <v>519057</v>
      </c>
      <c r="AC1482" s="1">
        <v>2298395</v>
      </c>
      <c r="AD1482" s="1">
        <v>1961410</v>
      </c>
      <c r="AE1482" s="1">
        <v>215500</v>
      </c>
      <c r="AH1482" s="136">
        <f t="shared" si="23"/>
        <v>38685</v>
      </c>
      <c r="AI1482" s="177">
        <f>HLOOKUP(附加题模型!$E$2,历史数据!$B$3:$K$5000,ROW(A1480),)</f>
        <v>5.5776911516443199</v>
      </c>
      <c r="AJ1482" s="177">
        <f>HLOOKUP(附加题模型!$E$2,历史数据!$L$3:$U$5000,ROW(A1480),)</f>
        <v>5.5907231403163804</v>
      </c>
    </row>
    <row r="1483" spans="1:36" x14ac:dyDescent="0.2">
      <c r="A1483" s="148">
        <v>38686</v>
      </c>
      <c r="B1483" s="137">
        <v>6.2934632080320503</v>
      </c>
      <c r="C1483" s="137">
        <v>15.0048858888337</v>
      </c>
      <c r="D1483" s="137">
        <v>3.9662380471508798</v>
      </c>
      <c r="E1483" s="137">
        <v>5.2653977574333304</v>
      </c>
      <c r="F1483" s="137">
        <v>5.5936232442781302</v>
      </c>
      <c r="G1483" s="137">
        <v>15.963540422860101</v>
      </c>
      <c r="H1483" s="137">
        <v>2.3839845592192499</v>
      </c>
      <c r="I1483" s="137">
        <v>7.9078081008016898</v>
      </c>
      <c r="J1483" s="137">
        <v>7.7433331719850402</v>
      </c>
      <c r="K1483" s="137">
        <v>5.4473712649236496</v>
      </c>
      <c r="L1483" s="137">
        <v>6.2934632080320503</v>
      </c>
      <c r="M1483" s="137">
        <v>15.0048858888337</v>
      </c>
      <c r="N1483" s="137">
        <v>3.9779724792430402</v>
      </c>
      <c r="O1483" s="137">
        <v>5.3180517350076597</v>
      </c>
      <c r="P1483" s="137">
        <v>5.5403506419516697</v>
      </c>
      <c r="Q1483" s="137">
        <v>16.3121694665777</v>
      </c>
      <c r="R1483" s="137">
        <v>2.3941291743648598</v>
      </c>
      <c r="S1483" s="137">
        <v>7.8479004636744003</v>
      </c>
      <c r="T1483" s="137">
        <v>7.9917823646690502</v>
      </c>
      <c r="U1483" s="137">
        <v>5.7471070043811796</v>
      </c>
      <c r="V1483" s="1">
        <v>3465263</v>
      </c>
      <c r="W1483" s="1">
        <v>750811</v>
      </c>
      <c r="X1483" s="1">
        <v>693872</v>
      </c>
      <c r="Y1483" s="1">
        <v>340106</v>
      </c>
      <c r="Z1483" s="1">
        <v>182500</v>
      </c>
      <c r="AA1483" s="1">
        <v>343545</v>
      </c>
      <c r="AB1483" s="1">
        <v>591024</v>
      </c>
      <c r="AC1483" s="1">
        <v>1241943</v>
      </c>
      <c r="AD1483" s="1">
        <v>1972672</v>
      </c>
      <c r="AE1483" s="1">
        <v>592292</v>
      </c>
      <c r="AH1483" s="136">
        <f t="shared" si="23"/>
        <v>38686</v>
      </c>
      <c r="AI1483" s="177">
        <f>HLOOKUP(附加题模型!$E$2,历史数据!$B$3:$K$5000,ROW(A1481),)</f>
        <v>5.4473712649236496</v>
      </c>
      <c r="AJ1483" s="177">
        <f>HLOOKUP(附加题模型!$E$2,历史数据!$L$3:$U$5000,ROW(A1481),)</f>
        <v>5.7471070043811796</v>
      </c>
    </row>
    <row r="1484" spans="1:36" x14ac:dyDescent="0.2">
      <c r="A1484" s="148">
        <v>38687</v>
      </c>
      <c r="B1484" s="137">
        <v>6.2934632080320503</v>
      </c>
      <c r="C1484" s="137">
        <v>15.0048858888337</v>
      </c>
      <c r="D1484" s="137">
        <v>3.9779724792430402</v>
      </c>
      <c r="E1484" s="137">
        <v>5.2653977574333304</v>
      </c>
      <c r="F1484" s="137">
        <v>5.5536687925332897</v>
      </c>
      <c r="G1484" s="137">
        <v>16.422262848804301</v>
      </c>
      <c r="H1484" s="137">
        <v>2.3839845592192499</v>
      </c>
      <c r="I1484" s="137">
        <v>7.60826991516526</v>
      </c>
      <c r="J1484" s="137">
        <v>7.9710782652787104</v>
      </c>
      <c r="K1484" s="137">
        <v>6.2553545625917604</v>
      </c>
      <c r="L1484" s="137">
        <v>6.0696956273020204</v>
      </c>
      <c r="M1484" s="137">
        <v>15.0048858888337</v>
      </c>
      <c r="N1484" s="137">
        <v>3.9310347508743901</v>
      </c>
      <c r="O1484" s="137">
        <v>5.2548669619184603</v>
      </c>
      <c r="P1484" s="137">
        <v>5.5137143407884404</v>
      </c>
      <c r="Q1484" s="137">
        <v>16.183727187313298</v>
      </c>
      <c r="R1484" s="137">
        <v>2.3839845592192499</v>
      </c>
      <c r="S1484" s="137">
        <v>7.7280851894198301</v>
      </c>
      <c r="T1484" s="137">
        <v>7.8675577683270399</v>
      </c>
      <c r="U1484" s="137">
        <v>5.6428510950046498</v>
      </c>
      <c r="V1484" s="1">
        <v>1951831</v>
      </c>
      <c r="W1484" s="1">
        <v>455332</v>
      </c>
      <c r="X1484" s="1">
        <v>459899</v>
      </c>
      <c r="Y1484" s="1">
        <v>209600</v>
      </c>
      <c r="Z1484" s="1">
        <v>263100</v>
      </c>
      <c r="AA1484" s="1">
        <v>146030</v>
      </c>
      <c r="AB1484" s="1">
        <v>291572</v>
      </c>
      <c r="AC1484" s="1">
        <v>475324</v>
      </c>
      <c r="AD1484" s="1">
        <v>1056600</v>
      </c>
      <c r="AE1484" s="1">
        <v>743500</v>
      </c>
      <c r="AH1484" s="136">
        <f t="shared" si="23"/>
        <v>38687</v>
      </c>
      <c r="AI1484" s="177">
        <f>HLOOKUP(附加题模型!$E$2,历史数据!$B$3:$K$5000,ROW(A1482),)</f>
        <v>6.2553545625917604</v>
      </c>
      <c r="AJ1484" s="177">
        <f>HLOOKUP(附加题模型!$E$2,历史数据!$L$3:$U$5000,ROW(A1482),)</f>
        <v>5.6428510950046498</v>
      </c>
    </row>
    <row r="1485" spans="1:36" x14ac:dyDescent="0.2">
      <c r="A1485" s="148">
        <v>38688</v>
      </c>
      <c r="B1485" s="137">
        <v>6.0976665748932701</v>
      </c>
      <c r="C1485" s="137">
        <v>14.928718955387801</v>
      </c>
      <c r="D1485" s="137">
        <v>3.9310347508743901</v>
      </c>
      <c r="E1485" s="137">
        <v>5.2232745753738596</v>
      </c>
      <c r="F1485" s="137">
        <v>5.5270324913700604</v>
      </c>
      <c r="G1485" s="137">
        <v>16.147029393237801</v>
      </c>
      <c r="H1485" s="137">
        <v>2.3636953289280198</v>
      </c>
      <c r="I1485" s="137">
        <v>7.5283930656622102</v>
      </c>
      <c r="J1485" s="137">
        <v>7.8675577683270399</v>
      </c>
      <c r="K1485" s="137">
        <v>5.5646591629722497</v>
      </c>
      <c r="L1485" s="137">
        <v>5.9578118369370001</v>
      </c>
      <c r="M1485" s="137">
        <v>14.776385088496101</v>
      </c>
      <c r="N1485" s="137">
        <v>3.8723625904135801</v>
      </c>
      <c r="O1485" s="137">
        <v>5.1495590067697998</v>
      </c>
      <c r="P1485" s="137">
        <v>5.7268047500942796</v>
      </c>
      <c r="Q1485" s="137">
        <v>15.706655864331299</v>
      </c>
      <c r="R1485" s="137">
        <v>2.3332614834911798</v>
      </c>
      <c r="S1485" s="137">
        <v>7.3686393666561196</v>
      </c>
      <c r="T1485" s="137">
        <v>7.5777003768623601</v>
      </c>
      <c r="U1485" s="137">
        <v>5.7080110383649796</v>
      </c>
      <c r="V1485" s="1">
        <v>829499</v>
      </c>
      <c r="W1485" s="1">
        <v>789522</v>
      </c>
      <c r="X1485" s="1">
        <v>814330</v>
      </c>
      <c r="Y1485" s="1">
        <v>330000</v>
      </c>
      <c r="Z1485" s="1">
        <v>1471175</v>
      </c>
      <c r="AA1485" s="1">
        <v>262877</v>
      </c>
      <c r="AB1485" s="1">
        <v>468800</v>
      </c>
      <c r="AC1485" s="1">
        <v>772955</v>
      </c>
      <c r="AD1485" s="1">
        <v>1619800</v>
      </c>
      <c r="AE1485" s="1">
        <v>772369</v>
      </c>
      <c r="AH1485" s="136">
        <f t="shared" si="23"/>
        <v>38688</v>
      </c>
      <c r="AI1485" s="177">
        <f>HLOOKUP(附加题模型!$E$2,历史数据!$B$3:$K$5000,ROW(A1483),)</f>
        <v>5.5646591629722497</v>
      </c>
      <c r="AJ1485" s="177">
        <f>HLOOKUP(附加题模型!$E$2,历史数据!$L$3:$U$5000,ROW(A1483),)</f>
        <v>5.7080110383649796</v>
      </c>
    </row>
    <row r="1486" spans="1:36" x14ac:dyDescent="0.2">
      <c r="A1486" s="148">
        <v>38691</v>
      </c>
      <c r="B1486" s="137">
        <v>5.9298408893457504</v>
      </c>
      <c r="C1486" s="137">
        <v>14.5478842881585</v>
      </c>
      <c r="D1486" s="137">
        <v>3.84889372622925</v>
      </c>
      <c r="E1486" s="137">
        <v>5.1179666202252001</v>
      </c>
      <c r="F1486" s="137">
        <v>5.8333499547471996</v>
      </c>
      <c r="G1486" s="137">
        <v>15.5965624821047</v>
      </c>
      <c r="H1486" s="137">
        <v>2.3332614834911798</v>
      </c>
      <c r="I1486" s="137">
        <v>7.2488240924015503</v>
      </c>
      <c r="J1486" s="137">
        <v>7.4534757805203604</v>
      </c>
      <c r="K1486" s="137">
        <v>5.6689150723487796</v>
      </c>
      <c r="L1486" s="137">
        <v>5.7620152037982297</v>
      </c>
      <c r="M1486" s="137">
        <v>14.6240512216044</v>
      </c>
      <c r="N1486" s="137">
        <v>3.7550182694919498</v>
      </c>
      <c r="O1486" s="137">
        <v>5.0442510516211296</v>
      </c>
      <c r="P1486" s="137">
        <v>6.0597585146346402</v>
      </c>
      <c r="Q1486" s="137">
        <v>15.413073511726999</v>
      </c>
      <c r="R1486" s="137">
        <v>2.26224917747188</v>
      </c>
      <c r="S1486" s="137">
        <v>7.08907039339545</v>
      </c>
      <c r="T1486" s="137">
        <v>7.2050265878363398</v>
      </c>
      <c r="U1486" s="137">
        <v>5.6298191063325804</v>
      </c>
      <c r="V1486" s="1">
        <v>690900</v>
      </c>
      <c r="W1486" s="1">
        <v>686410</v>
      </c>
      <c r="X1486" s="1">
        <v>1154420</v>
      </c>
      <c r="Y1486" s="1">
        <v>402054</v>
      </c>
      <c r="Z1486" s="1">
        <v>1864890</v>
      </c>
      <c r="AA1486" s="1">
        <v>276092</v>
      </c>
      <c r="AB1486" s="1">
        <v>537404</v>
      </c>
      <c r="AC1486" s="1">
        <v>463101</v>
      </c>
      <c r="AD1486" s="1">
        <v>1839398</v>
      </c>
      <c r="AE1486" s="1">
        <v>655350</v>
      </c>
      <c r="AH1486" s="136">
        <f t="shared" si="23"/>
        <v>38691</v>
      </c>
      <c r="AI1486" s="177">
        <f>HLOOKUP(附加题模型!$E$2,历史数据!$B$3:$K$5000,ROW(A1484),)</f>
        <v>5.6689150723487796</v>
      </c>
      <c r="AJ1486" s="177">
        <f>HLOOKUP(附加题模型!$E$2,历史数据!$L$3:$U$5000,ROW(A1484),)</f>
        <v>5.6298191063325804</v>
      </c>
    </row>
    <row r="1487" spans="1:36" x14ac:dyDescent="0.2">
      <c r="A1487" s="148">
        <v>38692</v>
      </c>
      <c r="B1487" s="137">
        <v>5.73404425620698</v>
      </c>
      <c r="C1487" s="137">
        <v>14.395550421266799</v>
      </c>
      <c r="D1487" s="137">
        <v>3.7080805411233002</v>
      </c>
      <c r="E1487" s="137">
        <v>5.0337202561062604</v>
      </c>
      <c r="F1487" s="137">
        <v>5.9798496111449602</v>
      </c>
      <c r="G1487" s="137">
        <v>15.3396779235759</v>
      </c>
      <c r="H1487" s="137">
        <v>2.2521045623262701</v>
      </c>
      <c r="I1487" s="137">
        <v>7.08907039339545</v>
      </c>
      <c r="J1487" s="137">
        <v>7.2257306872266804</v>
      </c>
      <c r="K1487" s="137">
        <v>5.5516271743001804</v>
      </c>
      <c r="L1487" s="137">
        <v>5.8459280465719896</v>
      </c>
      <c r="M1487" s="137">
        <v>14.4717173547127</v>
      </c>
      <c r="N1487" s="137">
        <v>3.7315494053076299</v>
      </c>
      <c r="O1487" s="137">
        <v>5.0337202561062604</v>
      </c>
      <c r="P1487" s="137">
        <v>5.7933955030023503</v>
      </c>
      <c r="Q1487" s="137">
        <v>15.5598646880291</v>
      </c>
      <c r="R1487" s="137">
        <v>2.2825384077631101</v>
      </c>
      <c r="S1487" s="137">
        <v>7.2088856676500201</v>
      </c>
      <c r="T1487" s="137">
        <v>7.3292511841783501</v>
      </c>
      <c r="U1487" s="137">
        <v>5.5125312082839804</v>
      </c>
      <c r="V1487" s="1">
        <v>511654</v>
      </c>
      <c r="W1487" s="1">
        <v>229976</v>
      </c>
      <c r="X1487" s="1">
        <v>976822</v>
      </c>
      <c r="Y1487" s="1">
        <v>520704</v>
      </c>
      <c r="Z1487" s="1">
        <v>1068068</v>
      </c>
      <c r="AA1487" s="1">
        <v>146489</v>
      </c>
      <c r="AB1487" s="1">
        <v>382170</v>
      </c>
      <c r="AC1487" s="1">
        <v>315701</v>
      </c>
      <c r="AD1487" s="1">
        <v>1163592</v>
      </c>
      <c r="AE1487" s="1">
        <v>870500</v>
      </c>
      <c r="AH1487" s="136">
        <f t="shared" si="23"/>
        <v>38692</v>
      </c>
      <c r="AI1487" s="177">
        <f>HLOOKUP(附加题模型!$E$2,历史数据!$B$3:$K$5000,ROW(A1485),)</f>
        <v>5.5516271743001804</v>
      </c>
      <c r="AJ1487" s="177">
        <f>HLOOKUP(附加题模型!$E$2,历史数据!$L$3:$U$5000,ROW(A1485),)</f>
        <v>5.5125312082839804</v>
      </c>
    </row>
    <row r="1488" spans="1:36" x14ac:dyDescent="0.2">
      <c r="A1488" s="148">
        <v>38693</v>
      </c>
      <c r="B1488" s="137">
        <v>5.8459280465719896</v>
      </c>
      <c r="C1488" s="137">
        <v>14.5478842881585</v>
      </c>
      <c r="D1488" s="137">
        <v>3.7315494053076299</v>
      </c>
      <c r="E1488" s="137">
        <v>5.0337202561062604</v>
      </c>
      <c r="F1488" s="137">
        <v>5.8067136535839703</v>
      </c>
      <c r="G1488" s="137">
        <v>15.5965624821047</v>
      </c>
      <c r="H1488" s="137">
        <v>2.2825384077631101</v>
      </c>
      <c r="I1488" s="137">
        <v>6.98922433151664</v>
      </c>
      <c r="J1488" s="137">
        <v>7.2878429853976803</v>
      </c>
      <c r="K1488" s="137">
        <v>5.4994992196119199</v>
      </c>
      <c r="L1488" s="137">
        <v>5.8738989941632402</v>
      </c>
      <c r="M1488" s="137">
        <v>14.6240512216044</v>
      </c>
      <c r="N1488" s="137">
        <v>3.77848713367628</v>
      </c>
      <c r="O1488" s="137">
        <v>5.10743582471033</v>
      </c>
      <c r="P1488" s="137">
        <v>5.9398951594001099</v>
      </c>
      <c r="Q1488" s="137">
        <v>15.6332602761802</v>
      </c>
      <c r="R1488" s="137">
        <v>2.2926830229087298</v>
      </c>
      <c r="S1488" s="137">
        <v>7.1290088181469802</v>
      </c>
      <c r="T1488" s="137">
        <v>7.3706593829590199</v>
      </c>
      <c r="U1488" s="137">
        <v>5.5646591629722497</v>
      </c>
      <c r="V1488" s="1">
        <v>385939</v>
      </c>
      <c r="W1488" s="1">
        <v>282400</v>
      </c>
      <c r="X1488" s="1">
        <v>374180</v>
      </c>
      <c r="Y1488" s="1">
        <v>384889</v>
      </c>
      <c r="Z1488" s="1">
        <v>1190655</v>
      </c>
      <c r="AA1488" s="1">
        <v>121750</v>
      </c>
      <c r="AB1488" s="1">
        <v>257202</v>
      </c>
      <c r="AC1488" s="1">
        <v>216248</v>
      </c>
      <c r="AD1488" s="1">
        <v>809640</v>
      </c>
      <c r="AE1488" s="1">
        <v>293925</v>
      </c>
      <c r="AH1488" s="136">
        <f t="shared" si="23"/>
        <v>38693</v>
      </c>
      <c r="AI1488" s="177">
        <f>HLOOKUP(附加题模型!$E$2,历史数据!$B$3:$K$5000,ROW(A1486),)</f>
        <v>5.4994992196119199</v>
      </c>
      <c r="AJ1488" s="177">
        <f>HLOOKUP(附加题模型!$E$2,历史数据!$L$3:$U$5000,ROW(A1486),)</f>
        <v>5.5646591629722497</v>
      </c>
    </row>
    <row r="1489" spans="1:36" x14ac:dyDescent="0.2">
      <c r="A1489" s="148">
        <v>38694</v>
      </c>
      <c r="B1489" s="137">
        <v>5.8459280465719896</v>
      </c>
      <c r="C1489" s="137">
        <v>14.7002181550502</v>
      </c>
      <c r="D1489" s="137">
        <v>3.77848713367628</v>
      </c>
      <c r="E1489" s="137">
        <v>5.10743582471033</v>
      </c>
      <c r="F1489" s="137">
        <v>5.9665314605633402</v>
      </c>
      <c r="G1489" s="137">
        <v>15.523166893953601</v>
      </c>
      <c r="H1489" s="137">
        <v>2.2926830229087298</v>
      </c>
      <c r="I1489" s="137">
        <v>7.1290088181469802</v>
      </c>
      <c r="J1489" s="137">
        <v>7.3913634823493499</v>
      </c>
      <c r="K1489" s="137">
        <v>5.4864672309398497</v>
      </c>
      <c r="L1489" s="137">
        <v>5.8179570989807399</v>
      </c>
      <c r="M1489" s="137">
        <v>14.6240512216044</v>
      </c>
      <c r="N1489" s="137">
        <v>3.7315494053076299</v>
      </c>
      <c r="O1489" s="137">
        <v>5.0337202561062604</v>
      </c>
      <c r="P1489" s="137">
        <v>6.0064859123081797</v>
      </c>
      <c r="Q1489" s="137">
        <v>15.669958070255801</v>
      </c>
      <c r="R1489" s="137">
        <v>2.3028276380543402</v>
      </c>
      <c r="S1489" s="137">
        <v>7.2088856676500201</v>
      </c>
      <c r="T1489" s="137">
        <v>7.2878429853976803</v>
      </c>
      <c r="U1489" s="137">
        <v>5.4343392762515901</v>
      </c>
      <c r="V1489" s="1">
        <v>563968</v>
      </c>
      <c r="W1489" s="1">
        <v>218035</v>
      </c>
      <c r="X1489" s="1">
        <v>445387</v>
      </c>
      <c r="Y1489" s="1">
        <v>407001</v>
      </c>
      <c r="Z1489" s="1">
        <v>873925</v>
      </c>
      <c r="AA1489" s="1">
        <v>129382</v>
      </c>
      <c r="AB1489" s="1">
        <v>256000</v>
      </c>
      <c r="AC1489" s="1">
        <v>212949</v>
      </c>
      <c r="AD1489" s="1">
        <v>912240</v>
      </c>
      <c r="AE1489" s="1">
        <v>190349</v>
      </c>
      <c r="AH1489" s="136">
        <f t="shared" si="23"/>
        <v>38694</v>
      </c>
      <c r="AI1489" s="177">
        <f>HLOOKUP(附加题模型!$E$2,历史数据!$B$3:$K$5000,ROW(A1487),)</f>
        <v>5.4864672309398497</v>
      </c>
      <c r="AJ1489" s="177">
        <f>HLOOKUP(附加题模型!$E$2,历史数据!$L$3:$U$5000,ROW(A1487),)</f>
        <v>5.4343392762515901</v>
      </c>
    </row>
    <row r="1490" spans="1:36" x14ac:dyDescent="0.2">
      <c r="A1490" s="148">
        <v>38695</v>
      </c>
      <c r="B1490" s="137">
        <v>5.7899861513894804</v>
      </c>
      <c r="C1490" s="137">
        <v>14.8525520219419</v>
      </c>
      <c r="D1490" s="137">
        <v>3.7315494053076299</v>
      </c>
      <c r="E1490" s="137">
        <v>5.0337202561062604</v>
      </c>
      <c r="F1490" s="137">
        <v>6.0064859123081797</v>
      </c>
      <c r="G1490" s="137">
        <v>15.5598646880291</v>
      </c>
      <c r="H1490" s="137">
        <v>2.2723937926175002</v>
      </c>
      <c r="I1490" s="137">
        <v>7.2088856676500201</v>
      </c>
      <c r="J1490" s="137">
        <v>7.2257306872266804</v>
      </c>
      <c r="K1490" s="137">
        <v>5.3822113215633198</v>
      </c>
      <c r="L1490" s="137">
        <v>5.9298408893457504</v>
      </c>
      <c r="M1490" s="137">
        <v>14.928718955387801</v>
      </c>
      <c r="N1490" s="137">
        <v>3.8958314545979</v>
      </c>
      <c r="O1490" s="137">
        <v>5.0969050291954598</v>
      </c>
      <c r="P1490" s="137">
        <v>5.9265770088184997</v>
      </c>
      <c r="Q1490" s="137">
        <v>16.147029393237801</v>
      </c>
      <c r="R1490" s="137">
        <v>2.3332614834911798</v>
      </c>
      <c r="S1490" s="137">
        <v>7.2887625171530699</v>
      </c>
      <c r="T1490" s="137">
        <v>7.4534757805203604</v>
      </c>
      <c r="U1490" s="137">
        <v>5.4604032535957199</v>
      </c>
      <c r="V1490" s="1">
        <v>456417</v>
      </c>
      <c r="W1490" s="1">
        <v>417699</v>
      </c>
      <c r="X1490" s="1">
        <v>1362338</v>
      </c>
      <c r="Y1490" s="1">
        <v>365146</v>
      </c>
      <c r="Z1490" s="1">
        <v>749608</v>
      </c>
      <c r="AA1490" s="1">
        <v>242442</v>
      </c>
      <c r="AB1490" s="1">
        <v>346040</v>
      </c>
      <c r="AC1490" s="1">
        <v>302215</v>
      </c>
      <c r="AD1490" s="1">
        <v>1018300</v>
      </c>
      <c r="AE1490" s="1">
        <v>197051</v>
      </c>
      <c r="AH1490" s="136">
        <f t="shared" si="23"/>
        <v>38695</v>
      </c>
      <c r="AI1490" s="177">
        <f>HLOOKUP(附加题模型!$E$2,历史数据!$B$3:$K$5000,ROW(A1488),)</f>
        <v>5.3822113215633198</v>
      </c>
      <c r="AJ1490" s="177">
        <f>HLOOKUP(附加题模型!$E$2,历史数据!$L$3:$U$5000,ROW(A1488),)</f>
        <v>5.4604032535957199</v>
      </c>
    </row>
    <row r="1491" spans="1:36" x14ac:dyDescent="0.2">
      <c r="A1491" s="148">
        <v>38698</v>
      </c>
      <c r="B1491" s="137">
        <v>5.9298408893457504</v>
      </c>
      <c r="C1491" s="137">
        <v>14.928718955387801</v>
      </c>
      <c r="D1491" s="137">
        <v>3.9310347508743901</v>
      </c>
      <c r="E1491" s="137">
        <v>5.0969050291954598</v>
      </c>
      <c r="F1491" s="137">
        <v>5.9665314605633402</v>
      </c>
      <c r="G1491" s="137">
        <v>16.147029393237801</v>
      </c>
      <c r="H1491" s="137">
        <v>2.3535507137824099</v>
      </c>
      <c r="I1491" s="137">
        <v>7.2687933047773097</v>
      </c>
      <c r="J1491" s="137">
        <v>7.4948839793010196</v>
      </c>
      <c r="K1491" s="137">
        <v>5.4604032535957199</v>
      </c>
      <c r="L1491" s="137">
        <v>5.9857827845282596</v>
      </c>
      <c r="M1491" s="137">
        <v>14.928718955387801</v>
      </c>
      <c r="N1491" s="137">
        <v>3.9193003187822302</v>
      </c>
      <c r="O1491" s="137">
        <v>5.1495590067697998</v>
      </c>
      <c r="P1491" s="137">
        <v>5.9132588582368797</v>
      </c>
      <c r="Q1491" s="137">
        <v>16.0552849080489</v>
      </c>
      <c r="R1491" s="137">
        <v>2.3636953289280198</v>
      </c>
      <c r="S1491" s="137">
        <v>7.2887625171530699</v>
      </c>
      <c r="T1491" s="137">
        <v>7.5155880786913603</v>
      </c>
      <c r="U1491" s="137">
        <v>5.4864672309398497</v>
      </c>
      <c r="V1491" s="1">
        <v>486520</v>
      </c>
      <c r="W1491" s="1">
        <v>277507</v>
      </c>
      <c r="X1491" s="1">
        <v>1124127</v>
      </c>
      <c r="Y1491" s="1">
        <v>318380</v>
      </c>
      <c r="Z1491" s="1">
        <v>569273</v>
      </c>
      <c r="AA1491" s="1">
        <v>179450</v>
      </c>
      <c r="AB1491" s="1">
        <v>409601</v>
      </c>
      <c r="AC1491" s="1">
        <v>291930</v>
      </c>
      <c r="AD1491" s="1">
        <v>1023043</v>
      </c>
      <c r="AE1491" s="1">
        <v>205850</v>
      </c>
      <c r="AH1491" s="136">
        <f t="shared" si="23"/>
        <v>38698</v>
      </c>
      <c r="AI1491" s="177">
        <f>HLOOKUP(附加题模型!$E$2,历史数据!$B$3:$K$5000,ROW(A1489),)</f>
        <v>5.4604032535957199</v>
      </c>
      <c r="AJ1491" s="177">
        <f>HLOOKUP(附加题模型!$E$2,历史数据!$L$3:$U$5000,ROW(A1489),)</f>
        <v>5.4864672309398497</v>
      </c>
    </row>
    <row r="1492" spans="1:36" x14ac:dyDescent="0.2">
      <c r="A1492" s="148">
        <v>38699</v>
      </c>
      <c r="B1492" s="137">
        <v>5.9578118369370001</v>
      </c>
      <c r="C1492" s="137">
        <v>14.776385088496101</v>
      </c>
      <c r="D1492" s="137">
        <v>3.8958314545979</v>
      </c>
      <c r="E1492" s="137">
        <v>5.1495590067697998</v>
      </c>
      <c r="F1492" s="137">
        <v>5.9265770088184997</v>
      </c>
      <c r="G1492" s="137">
        <v>15.7433536584068</v>
      </c>
      <c r="H1492" s="137">
        <v>2.3434060986367999</v>
      </c>
      <c r="I1492" s="137">
        <v>7.2887625171530699</v>
      </c>
      <c r="J1492" s="137">
        <v>7.5569962774720301</v>
      </c>
      <c r="K1492" s="137">
        <v>5.4473712649236496</v>
      </c>
      <c r="L1492" s="137">
        <v>5.9018699417544997</v>
      </c>
      <c r="M1492" s="137">
        <v>14.8525520219419</v>
      </c>
      <c r="N1492" s="137">
        <v>3.8840970225057401</v>
      </c>
      <c r="O1492" s="137">
        <v>5.1600898022846602</v>
      </c>
      <c r="P1492" s="137">
        <v>5.8866225570736503</v>
      </c>
      <c r="Q1492" s="137">
        <v>16.532356231030999</v>
      </c>
      <c r="R1492" s="137">
        <v>2.3332614834911798</v>
      </c>
      <c r="S1492" s="137">
        <v>7.2288548800257901</v>
      </c>
      <c r="T1492" s="137">
        <v>7.5155880786913603</v>
      </c>
      <c r="U1492" s="137">
        <v>5.5255631969560497</v>
      </c>
      <c r="V1492" s="1">
        <v>402237</v>
      </c>
      <c r="W1492" s="1">
        <v>421839</v>
      </c>
      <c r="X1492" s="1">
        <v>634716</v>
      </c>
      <c r="Y1492" s="1">
        <v>346076</v>
      </c>
      <c r="Z1492" s="1">
        <v>467998</v>
      </c>
      <c r="AA1492" s="1">
        <v>652853</v>
      </c>
      <c r="AB1492" s="1">
        <v>321040</v>
      </c>
      <c r="AC1492" s="1">
        <v>267431</v>
      </c>
      <c r="AD1492" s="1">
        <v>899955</v>
      </c>
      <c r="AE1492" s="1">
        <v>154500</v>
      </c>
      <c r="AH1492" s="136">
        <f t="shared" si="23"/>
        <v>38699</v>
      </c>
      <c r="AI1492" s="177">
        <f>HLOOKUP(附加题模型!$E$2,历史数据!$B$3:$K$5000,ROW(A1490),)</f>
        <v>5.4473712649236496</v>
      </c>
      <c r="AJ1492" s="177">
        <f>HLOOKUP(附加题模型!$E$2,历史数据!$L$3:$U$5000,ROW(A1490),)</f>
        <v>5.5255631969560497</v>
      </c>
    </row>
    <row r="1493" spans="1:36" x14ac:dyDescent="0.2">
      <c r="A1493" s="148">
        <v>38700</v>
      </c>
      <c r="B1493" s="137">
        <v>5.9298408893457504</v>
      </c>
      <c r="C1493" s="137">
        <v>14.776385088496101</v>
      </c>
      <c r="D1493" s="137">
        <v>3.8840970225057401</v>
      </c>
      <c r="E1493" s="137">
        <v>5.1600898022846602</v>
      </c>
      <c r="F1493" s="137">
        <v>5.8866225570736503</v>
      </c>
      <c r="G1493" s="137">
        <v>16.385565054728801</v>
      </c>
      <c r="H1493" s="137">
        <v>2.3434060986367999</v>
      </c>
      <c r="I1493" s="137">
        <v>7.1689472428984997</v>
      </c>
      <c r="J1493" s="137">
        <v>7.5362921780816903</v>
      </c>
      <c r="K1493" s="137">
        <v>5.5516271743001804</v>
      </c>
      <c r="L1493" s="137">
        <v>6.0137537321195103</v>
      </c>
      <c r="M1493" s="137">
        <v>15.0048858888337</v>
      </c>
      <c r="N1493" s="137">
        <v>3.9310347508743901</v>
      </c>
      <c r="O1493" s="137">
        <v>5.2127437798590002</v>
      </c>
      <c r="P1493" s="137">
        <v>5.8866225570736503</v>
      </c>
      <c r="Q1493" s="137">
        <v>16.6424496132576</v>
      </c>
      <c r="R1493" s="137">
        <v>2.3636953289280198</v>
      </c>
      <c r="S1493" s="137">
        <v>7.3087317295288301</v>
      </c>
      <c r="T1493" s="137">
        <v>7.6191085756430299</v>
      </c>
      <c r="U1493" s="137">
        <v>5.5385951856281199</v>
      </c>
      <c r="V1493" s="1">
        <v>515841</v>
      </c>
      <c r="W1493" s="1">
        <v>463399</v>
      </c>
      <c r="X1493" s="1">
        <v>734105</v>
      </c>
      <c r="Y1493" s="1">
        <v>433957</v>
      </c>
      <c r="Z1493" s="1">
        <v>572371</v>
      </c>
      <c r="AA1493" s="1">
        <v>311276</v>
      </c>
      <c r="AB1493" s="1">
        <v>645240</v>
      </c>
      <c r="AC1493" s="1">
        <v>370801</v>
      </c>
      <c r="AD1493" s="1">
        <v>1105860</v>
      </c>
      <c r="AE1493" s="1">
        <v>118700</v>
      </c>
      <c r="AH1493" s="136">
        <f t="shared" si="23"/>
        <v>38700</v>
      </c>
      <c r="AI1493" s="177">
        <f>HLOOKUP(附加题模型!$E$2,历史数据!$B$3:$K$5000,ROW(A1491),)</f>
        <v>5.5516271743001804</v>
      </c>
      <c r="AJ1493" s="177">
        <f>HLOOKUP(附加题模型!$E$2,历史数据!$L$3:$U$5000,ROW(A1491),)</f>
        <v>5.5385951856281199</v>
      </c>
    </row>
    <row r="1494" spans="1:36" x14ac:dyDescent="0.2">
      <c r="A1494" s="148">
        <v>38701</v>
      </c>
      <c r="B1494" s="137">
        <v>6.0137537321195103</v>
      </c>
      <c r="C1494" s="137">
        <v>14.8525520219419</v>
      </c>
      <c r="D1494" s="137">
        <v>3.9427691829665501</v>
      </c>
      <c r="E1494" s="137">
        <v>5.2127437798590002</v>
      </c>
      <c r="F1494" s="137">
        <v>5.8999407076552703</v>
      </c>
      <c r="G1494" s="137">
        <v>16.532356231030999</v>
      </c>
      <c r="H1494" s="137">
        <v>2.3636953289280198</v>
      </c>
      <c r="I1494" s="137">
        <v>7.3287009419045903</v>
      </c>
      <c r="J1494" s="137">
        <v>7.6605167744236997</v>
      </c>
      <c r="K1494" s="137">
        <v>5.5516271743001804</v>
      </c>
      <c r="L1494" s="137">
        <v>5.9578118369370001</v>
      </c>
      <c r="M1494" s="137">
        <v>15.081052822279499</v>
      </c>
      <c r="N1494" s="137">
        <v>3.8723625904135801</v>
      </c>
      <c r="O1494" s="137">
        <v>5.2127437798590002</v>
      </c>
      <c r="P1494" s="137">
        <v>5.8599862559104201</v>
      </c>
      <c r="Q1494" s="137">
        <v>16.183727187313298</v>
      </c>
      <c r="R1494" s="137">
        <v>2.3332614834911798</v>
      </c>
      <c r="S1494" s="137">
        <v>7.3486701542803603</v>
      </c>
      <c r="T1494" s="137">
        <v>7.4948839793010196</v>
      </c>
      <c r="U1494" s="137">
        <v>5.4213072875795199</v>
      </c>
      <c r="V1494" s="1">
        <v>343700</v>
      </c>
      <c r="W1494" s="1">
        <v>762140</v>
      </c>
      <c r="X1494" s="1">
        <v>1159055</v>
      </c>
      <c r="Y1494" s="1">
        <v>564750</v>
      </c>
      <c r="Z1494" s="1">
        <v>456277</v>
      </c>
      <c r="AA1494" s="1">
        <v>270411</v>
      </c>
      <c r="AB1494" s="1">
        <v>402808</v>
      </c>
      <c r="AC1494" s="1">
        <v>346100</v>
      </c>
      <c r="AD1494" s="1">
        <v>1223049</v>
      </c>
      <c r="AE1494" s="1">
        <v>127000</v>
      </c>
      <c r="AH1494" s="136">
        <f t="shared" si="23"/>
        <v>38701</v>
      </c>
      <c r="AI1494" s="177">
        <f>HLOOKUP(附加题模型!$E$2,历史数据!$B$3:$K$5000,ROW(A1492),)</f>
        <v>5.5516271743001804</v>
      </c>
      <c r="AJ1494" s="177">
        <f>HLOOKUP(附加题模型!$E$2,历史数据!$L$3:$U$5000,ROW(A1492),)</f>
        <v>5.4213072875795199</v>
      </c>
    </row>
    <row r="1495" spans="1:36" x14ac:dyDescent="0.2">
      <c r="A1495" s="148">
        <v>38702</v>
      </c>
      <c r="B1495" s="137">
        <v>5.9578118369370001</v>
      </c>
      <c r="C1495" s="137">
        <v>15.1572197557254</v>
      </c>
      <c r="D1495" s="137">
        <v>3.8606281583214099</v>
      </c>
      <c r="E1495" s="137">
        <v>5.2127437798590002</v>
      </c>
      <c r="F1495" s="137">
        <v>5.8599862559104201</v>
      </c>
      <c r="G1495" s="137">
        <v>15.981889319897901</v>
      </c>
      <c r="H1495" s="137">
        <v>2.3332614834911798</v>
      </c>
      <c r="I1495" s="137">
        <v>7.3087317295288301</v>
      </c>
      <c r="J1495" s="137">
        <v>7.4534757805203604</v>
      </c>
      <c r="K1495" s="137">
        <v>5.3952433102353901</v>
      </c>
      <c r="L1495" s="137">
        <v>5.9857827845282596</v>
      </c>
      <c r="M1495" s="137">
        <v>15.1572197557254</v>
      </c>
      <c r="N1495" s="137">
        <v>3.9310347508743901</v>
      </c>
      <c r="O1495" s="137">
        <v>5.2127437798590002</v>
      </c>
      <c r="P1495" s="137">
        <v>5.8599862559104201</v>
      </c>
      <c r="Q1495" s="137">
        <v>16.403913951766601</v>
      </c>
      <c r="R1495" s="137">
        <v>2.3434060986367999</v>
      </c>
      <c r="S1495" s="137">
        <v>7.3686393666561196</v>
      </c>
      <c r="T1495" s="137">
        <v>7.5984044762526999</v>
      </c>
      <c r="U1495" s="137">
        <v>5.4343392762515901</v>
      </c>
      <c r="V1495" s="1">
        <v>314240</v>
      </c>
      <c r="W1495" s="1">
        <v>360700</v>
      </c>
      <c r="X1495" s="1">
        <v>747813</v>
      </c>
      <c r="Y1495" s="1">
        <v>297828</v>
      </c>
      <c r="Z1495" s="1">
        <v>503780</v>
      </c>
      <c r="AA1495" s="1">
        <v>152150</v>
      </c>
      <c r="AB1495" s="1">
        <v>298818</v>
      </c>
      <c r="AC1495" s="1">
        <v>244610</v>
      </c>
      <c r="AD1495" s="1">
        <v>623410</v>
      </c>
      <c r="AE1495" s="1">
        <v>152851</v>
      </c>
      <c r="AH1495" s="136">
        <f t="shared" si="23"/>
        <v>38702</v>
      </c>
      <c r="AI1495" s="177">
        <f>HLOOKUP(附加题模型!$E$2,历史数据!$B$3:$K$5000,ROW(A1493),)</f>
        <v>5.3952433102353901</v>
      </c>
      <c r="AJ1495" s="177">
        <f>HLOOKUP(附加题模型!$E$2,历史数据!$L$3:$U$5000,ROW(A1493),)</f>
        <v>5.4343392762515901</v>
      </c>
    </row>
    <row r="1496" spans="1:36" x14ac:dyDescent="0.2">
      <c r="A1496" s="148">
        <v>38705</v>
      </c>
      <c r="B1496" s="137">
        <v>6.0137537321195103</v>
      </c>
      <c r="C1496" s="137">
        <v>15.081052822279499</v>
      </c>
      <c r="D1496" s="137">
        <v>3.9310347508743901</v>
      </c>
      <c r="E1496" s="137">
        <v>5.20221298434413</v>
      </c>
      <c r="F1496" s="137">
        <v>5.8599862559104201</v>
      </c>
      <c r="G1496" s="137">
        <v>16.403913951766601</v>
      </c>
      <c r="H1496" s="137">
        <v>2.3941291743648598</v>
      </c>
      <c r="I1496" s="137">
        <v>7.3886085790318798</v>
      </c>
      <c r="J1496" s="137">
        <v>7.6191085756430299</v>
      </c>
      <c r="K1496" s="137">
        <v>5.4343392762515901</v>
      </c>
      <c r="L1496" s="137">
        <v>6.0137537321195103</v>
      </c>
      <c r="M1496" s="137">
        <v>15.1572197557254</v>
      </c>
      <c r="N1496" s="137">
        <v>3.8958314545979</v>
      </c>
      <c r="O1496" s="137">
        <v>5.2127437798590002</v>
      </c>
      <c r="P1496" s="137">
        <v>5.9132588582368797</v>
      </c>
      <c r="Q1496" s="137">
        <v>16.275471672502199</v>
      </c>
      <c r="R1496" s="137">
        <v>2.40427378951048</v>
      </c>
      <c r="S1496" s="137">
        <v>7.3486701542803603</v>
      </c>
      <c r="T1496" s="137">
        <v>7.6398126750333599</v>
      </c>
      <c r="U1496" s="137">
        <v>5.4604032535957199</v>
      </c>
      <c r="V1496" s="1">
        <v>271456</v>
      </c>
      <c r="W1496" s="1">
        <v>500139</v>
      </c>
      <c r="X1496" s="1">
        <v>622062</v>
      </c>
      <c r="Y1496" s="1">
        <v>189061</v>
      </c>
      <c r="Z1496" s="1">
        <v>526888</v>
      </c>
      <c r="AA1496" s="1">
        <v>93661</v>
      </c>
      <c r="AB1496" s="1">
        <v>1382677</v>
      </c>
      <c r="AC1496" s="1">
        <v>239370</v>
      </c>
      <c r="AD1496" s="1">
        <v>977000</v>
      </c>
      <c r="AE1496" s="1">
        <v>140200</v>
      </c>
      <c r="AH1496" s="136">
        <f t="shared" si="23"/>
        <v>38705</v>
      </c>
      <c r="AI1496" s="177">
        <f>HLOOKUP(附加题模型!$E$2,历史数据!$B$3:$K$5000,ROW(A1494),)</f>
        <v>5.4343392762515901</v>
      </c>
      <c r="AJ1496" s="177">
        <f>HLOOKUP(附加题模型!$E$2,历史数据!$L$3:$U$5000,ROW(A1494),)</f>
        <v>5.4604032535957199</v>
      </c>
    </row>
    <row r="1497" spans="1:36" x14ac:dyDescent="0.2">
      <c r="A1497" s="148">
        <v>38706</v>
      </c>
      <c r="B1497" s="137">
        <v>6.0417246797107698</v>
      </c>
      <c r="C1497" s="137">
        <v>15.1572197557254</v>
      </c>
      <c r="D1497" s="137">
        <v>3.9310347508743901</v>
      </c>
      <c r="E1497" s="137">
        <v>5.1706205977995303</v>
      </c>
      <c r="F1497" s="137">
        <v>5.9265770088184997</v>
      </c>
      <c r="G1497" s="137">
        <v>16.238773878426599</v>
      </c>
      <c r="H1497" s="137">
        <v>2.3839845592192499</v>
      </c>
      <c r="I1497" s="137">
        <v>7.3886085790318798</v>
      </c>
      <c r="J1497" s="137">
        <v>7.6812208738140297</v>
      </c>
      <c r="K1497" s="137">
        <v>5.4473712649236496</v>
      </c>
      <c r="L1497" s="137">
        <v>5.9857827845282596</v>
      </c>
      <c r="M1497" s="137">
        <v>15.1572197557254</v>
      </c>
      <c r="N1497" s="137">
        <v>3.9779724792430402</v>
      </c>
      <c r="O1497" s="137">
        <v>5.1916821888292599</v>
      </c>
      <c r="P1497" s="137">
        <v>5.9132588582368797</v>
      </c>
      <c r="Q1497" s="137">
        <v>16.275471672502199</v>
      </c>
      <c r="R1497" s="137">
        <v>2.40427378951048</v>
      </c>
      <c r="S1497" s="137">
        <v>7.3287009419045903</v>
      </c>
      <c r="T1497" s="137">
        <v>7.6398126750333599</v>
      </c>
      <c r="U1497" s="137">
        <v>5.4473712649236496</v>
      </c>
      <c r="V1497" s="1">
        <v>385029</v>
      </c>
      <c r="W1497" s="1">
        <v>368574</v>
      </c>
      <c r="X1497" s="1">
        <v>1325272</v>
      </c>
      <c r="Y1497" s="1">
        <v>304700</v>
      </c>
      <c r="Z1497" s="1">
        <v>317320</v>
      </c>
      <c r="AA1497" s="1">
        <v>161050</v>
      </c>
      <c r="AB1497" s="1">
        <v>559000</v>
      </c>
      <c r="AC1497" s="1">
        <v>235300</v>
      </c>
      <c r="AD1497" s="1">
        <v>936432</v>
      </c>
      <c r="AE1497" s="1">
        <v>97600</v>
      </c>
      <c r="AH1497" s="136">
        <f t="shared" si="23"/>
        <v>38706</v>
      </c>
      <c r="AI1497" s="177">
        <f>HLOOKUP(附加题模型!$E$2,历史数据!$B$3:$K$5000,ROW(A1495),)</f>
        <v>5.4473712649236496</v>
      </c>
      <c r="AJ1497" s="177">
        <f>HLOOKUP(附加题模型!$E$2,历史数据!$L$3:$U$5000,ROW(A1495),)</f>
        <v>5.4473712649236496</v>
      </c>
    </row>
    <row r="1498" spans="1:36" x14ac:dyDescent="0.2">
      <c r="A1498" s="148">
        <v>38707</v>
      </c>
      <c r="B1498" s="137">
        <v>5.9578118369370001</v>
      </c>
      <c r="C1498" s="137">
        <v>15.081052822279499</v>
      </c>
      <c r="D1498" s="137">
        <v>3.9779724792430402</v>
      </c>
      <c r="E1498" s="137">
        <v>5.20221298434413</v>
      </c>
      <c r="F1498" s="137">
        <v>5.8999407076552703</v>
      </c>
      <c r="G1498" s="137">
        <v>16.202076084351098</v>
      </c>
      <c r="H1498" s="137">
        <v>2.40427378951048</v>
      </c>
      <c r="I1498" s="137">
        <v>7.2488240924015503</v>
      </c>
      <c r="J1498" s="137">
        <v>7.6398126750333599</v>
      </c>
      <c r="K1498" s="137">
        <v>5.4604032535957199</v>
      </c>
      <c r="L1498" s="137">
        <v>5.8738989941632402</v>
      </c>
      <c r="M1498" s="137">
        <v>15.0048858888337</v>
      </c>
      <c r="N1498" s="137">
        <v>3.9427691829665501</v>
      </c>
      <c r="O1498" s="137">
        <v>5.2338053708887298</v>
      </c>
      <c r="P1498" s="137">
        <v>5.7667592018391201</v>
      </c>
      <c r="Q1498" s="137">
        <v>15.9084937317468</v>
      </c>
      <c r="R1498" s="137">
        <v>2.3434060986367999</v>
      </c>
      <c r="S1498" s="137">
        <v>7.2088856676500201</v>
      </c>
      <c r="T1498" s="137">
        <v>7.4741798799106904</v>
      </c>
      <c r="U1498" s="137">
        <v>5.4343392762515901</v>
      </c>
      <c r="V1498" s="1">
        <v>584740</v>
      </c>
      <c r="W1498" s="1">
        <v>407080</v>
      </c>
      <c r="X1498" s="1">
        <v>852639</v>
      </c>
      <c r="Y1498" s="1">
        <v>304905</v>
      </c>
      <c r="Z1498" s="1">
        <v>388481</v>
      </c>
      <c r="AA1498" s="1">
        <v>238293</v>
      </c>
      <c r="AB1498" s="1">
        <v>502558</v>
      </c>
      <c r="AC1498" s="1">
        <v>239449</v>
      </c>
      <c r="AD1498" s="1">
        <v>1150299</v>
      </c>
      <c r="AE1498" s="1">
        <v>118400</v>
      </c>
      <c r="AH1498" s="136">
        <f t="shared" si="23"/>
        <v>38707</v>
      </c>
      <c r="AI1498" s="177">
        <f>HLOOKUP(附加题模型!$E$2,历史数据!$B$3:$K$5000,ROW(A1496),)</f>
        <v>5.4604032535957199</v>
      </c>
      <c r="AJ1498" s="177">
        <f>HLOOKUP(附加题模型!$E$2,历史数据!$L$3:$U$5000,ROW(A1496),)</f>
        <v>5.4343392762515901</v>
      </c>
    </row>
    <row r="1499" spans="1:36" x14ac:dyDescent="0.2">
      <c r="A1499" s="148">
        <v>38708</v>
      </c>
      <c r="B1499" s="137">
        <v>5.9018699417544997</v>
      </c>
      <c r="C1499" s="137">
        <v>14.928718955387801</v>
      </c>
      <c r="D1499" s="137">
        <v>3.8958314545979</v>
      </c>
      <c r="E1499" s="137">
        <v>5.2443361664035999</v>
      </c>
      <c r="F1499" s="137">
        <v>5.7667592018391201</v>
      </c>
      <c r="G1499" s="137">
        <v>15.816749246557899</v>
      </c>
      <c r="H1499" s="137">
        <v>2.3434060986367999</v>
      </c>
      <c r="I1499" s="137">
        <v>7.2088856676500201</v>
      </c>
      <c r="J1499" s="137">
        <v>7.4534757805203604</v>
      </c>
      <c r="K1499" s="137">
        <v>5.4213072875795199</v>
      </c>
      <c r="L1499" s="137">
        <v>5.9298408893457504</v>
      </c>
      <c r="M1499" s="137">
        <v>15.3857205560629</v>
      </c>
      <c r="N1499" s="137">
        <v>3.9310347508743901</v>
      </c>
      <c r="O1499" s="137">
        <v>5.20221298434413</v>
      </c>
      <c r="P1499" s="137">
        <v>5.7401229006758898</v>
      </c>
      <c r="Q1499" s="137">
        <v>15.926842628784501</v>
      </c>
      <c r="R1499" s="137">
        <v>2.3636953289280198</v>
      </c>
      <c r="S1499" s="137">
        <v>7.2088856676500201</v>
      </c>
      <c r="T1499" s="137">
        <v>7.4948839793010196</v>
      </c>
      <c r="U1499" s="137">
        <v>5.5776911516443199</v>
      </c>
      <c r="V1499" s="1">
        <v>935719</v>
      </c>
      <c r="W1499" s="1">
        <v>1376677</v>
      </c>
      <c r="X1499" s="1">
        <v>747115</v>
      </c>
      <c r="Y1499" s="1">
        <v>293100</v>
      </c>
      <c r="Z1499" s="1">
        <v>536520</v>
      </c>
      <c r="AA1499" s="1">
        <v>200930</v>
      </c>
      <c r="AB1499" s="1">
        <v>272730</v>
      </c>
      <c r="AC1499" s="1">
        <v>217598</v>
      </c>
      <c r="AD1499" s="1">
        <v>971932</v>
      </c>
      <c r="AE1499" s="1">
        <v>363401</v>
      </c>
      <c r="AH1499" s="136">
        <f t="shared" si="23"/>
        <v>38708</v>
      </c>
      <c r="AI1499" s="177">
        <f>HLOOKUP(附加题模型!$E$2,历史数据!$B$3:$K$5000,ROW(A1497),)</f>
        <v>5.4213072875795199</v>
      </c>
      <c r="AJ1499" s="177">
        <f>HLOOKUP(附加题模型!$E$2,历史数据!$L$3:$U$5000,ROW(A1497),)</f>
        <v>5.5776911516443199</v>
      </c>
    </row>
    <row r="1500" spans="1:36" x14ac:dyDescent="0.2">
      <c r="A1500" s="148">
        <v>38709</v>
      </c>
      <c r="B1500" s="137">
        <v>5.9298408893457504</v>
      </c>
      <c r="C1500" s="137">
        <v>15.2333866891712</v>
      </c>
      <c r="D1500" s="137">
        <v>3.9193003187822302</v>
      </c>
      <c r="E1500" s="137">
        <v>5.2443361664035999</v>
      </c>
      <c r="F1500" s="137">
        <v>5.7933955030023503</v>
      </c>
      <c r="G1500" s="137">
        <v>15.963540422860101</v>
      </c>
      <c r="H1500" s="137">
        <v>2.3535507137824099</v>
      </c>
      <c r="I1500" s="137">
        <v>7.1889164552742599</v>
      </c>
      <c r="J1500" s="137">
        <v>7.5155880786913603</v>
      </c>
      <c r="K1500" s="137">
        <v>5.5646591629722497</v>
      </c>
      <c r="L1500" s="137">
        <v>6.0417246797107698</v>
      </c>
      <c r="M1500" s="137">
        <v>15.614221356400501</v>
      </c>
      <c r="N1500" s="137">
        <v>4.0953168001646603</v>
      </c>
      <c r="O1500" s="137">
        <v>5.2548669619184603</v>
      </c>
      <c r="P1500" s="137">
        <v>5.8067136535839703</v>
      </c>
      <c r="Q1500" s="137">
        <v>16.238773878426599</v>
      </c>
      <c r="R1500" s="137">
        <v>2.40427378951048</v>
      </c>
      <c r="S1500" s="137">
        <v>7.2687933047773097</v>
      </c>
      <c r="T1500" s="137">
        <v>7.5984044762526999</v>
      </c>
      <c r="U1500" s="137">
        <v>5.7340750157091103</v>
      </c>
      <c r="V1500" s="1">
        <v>1003681</v>
      </c>
      <c r="W1500" s="1">
        <v>903941</v>
      </c>
      <c r="X1500" s="1">
        <v>3082209</v>
      </c>
      <c r="Y1500" s="1">
        <v>621101</v>
      </c>
      <c r="Z1500" s="1">
        <v>324200</v>
      </c>
      <c r="AA1500" s="1">
        <v>263667</v>
      </c>
      <c r="AB1500" s="1">
        <v>569738</v>
      </c>
      <c r="AC1500" s="1">
        <v>332266</v>
      </c>
      <c r="AD1500" s="1">
        <v>1004470</v>
      </c>
      <c r="AE1500" s="1">
        <v>1636619</v>
      </c>
      <c r="AH1500" s="136">
        <f t="shared" si="23"/>
        <v>38709</v>
      </c>
      <c r="AI1500" s="177">
        <f>HLOOKUP(附加题模型!$E$2,历史数据!$B$3:$K$5000,ROW(A1498),)</f>
        <v>5.5646591629722497</v>
      </c>
      <c r="AJ1500" s="177">
        <f>HLOOKUP(附加题模型!$E$2,历史数据!$L$3:$U$5000,ROW(A1498),)</f>
        <v>5.7340750157091103</v>
      </c>
    </row>
    <row r="1501" spans="1:36" x14ac:dyDescent="0.2">
      <c r="A1501" s="148">
        <v>38712</v>
      </c>
      <c r="B1501" s="137">
        <v>6.0417246797107698</v>
      </c>
      <c r="C1501" s="137">
        <v>15.5380544229547</v>
      </c>
      <c r="D1501" s="137">
        <v>4.1070512322568202</v>
      </c>
      <c r="E1501" s="137">
        <v>5.2653977574333304</v>
      </c>
      <c r="F1501" s="137">
        <v>5.8067136535839703</v>
      </c>
      <c r="G1501" s="137">
        <v>16.238773878426599</v>
      </c>
      <c r="H1501" s="137">
        <v>2.40427378951048</v>
      </c>
      <c r="I1501" s="137">
        <v>7.2687933047773097</v>
      </c>
      <c r="J1501" s="137">
        <v>7.5984044762526999</v>
      </c>
      <c r="K1501" s="137">
        <v>5.7340750157091103</v>
      </c>
      <c r="L1501" s="137">
        <v>6.2095503652582904</v>
      </c>
      <c r="M1501" s="137">
        <v>15.6903882898464</v>
      </c>
      <c r="N1501" s="137">
        <v>4.1657233927176396</v>
      </c>
      <c r="O1501" s="137">
        <v>5.3391133260374</v>
      </c>
      <c r="P1501" s="137">
        <v>5.8866225570736503</v>
      </c>
      <c r="Q1501" s="137">
        <v>16.605751819182</v>
      </c>
      <c r="R1501" s="137">
        <v>2.4245630198017101</v>
      </c>
      <c r="S1501" s="137">
        <v>7.3087317295288301</v>
      </c>
      <c r="T1501" s="137">
        <v>7.8054454701560401</v>
      </c>
      <c r="U1501" s="137">
        <v>5.6167871176605102</v>
      </c>
      <c r="V1501" s="1">
        <v>2226106</v>
      </c>
      <c r="W1501" s="1">
        <v>626726</v>
      </c>
      <c r="X1501" s="1">
        <v>2999010</v>
      </c>
      <c r="Y1501" s="1">
        <v>960641</v>
      </c>
      <c r="Z1501" s="1">
        <v>409161</v>
      </c>
      <c r="AA1501" s="1">
        <v>662759</v>
      </c>
      <c r="AB1501" s="1">
        <v>920498</v>
      </c>
      <c r="AC1501" s="1">
        <v>412702</v>
      </c>
      <c r="AD1501" s="1">
        <v>2607894</v>
      </c>
      <c r="AE1501" s="1">
        <v>495768</v>
      </c>
      <c r="AH1501" s="136">
        <f t="shared" si="23"/>
        <v>38712</v>
      </c>
      <c r="AI1501" s="177">
        <f>HLOOKUP(附加题模型!$E$2,历史数据!$B$3:$K$5000,ROW(A1499),)</f>
        <v>5.7340750157091103</v>
      </c>
      <c r="AJ1501" s="177">
        <f>HLOOKUP(附加题模型!$E$2,历史数据!$L$3:$U$5000,ROW(A1499),)</f>
        <v>5.6167871176605102</v>
      </c>
    </row>
    <row r="1502" spans="1:36" x14ac:dyDescent="0.2">
      <c r="A1502" s="148">
        <v>38713</v>
      </c>
      <c r="B1502" s="137">
        <v>6.18157941766703</v>
      </c>
      <c r="C1502" s="137">
        <v>15.5380544229547</v>
      </c>
      <c r="D1502" s="137">
        <v>4.1657233927176396</v>
      </c>
      <c r="E1502" s="137">
        <v>5.3707057125819997</v>
      </c>
      <c r="F1502" s="137">
        <v>5.8866225570736503</v>
      </c>
      <c r="G1502" s="137">
        <v>16.734194098446402</v>
      </c>
      <c r="H1502" s="137">
        <v>2.40427378951048</v>
      </c>
      <c r="I1502" s="137">
        <v>7.2887625171530699</v>
      </c>
      <c r="J1502" s="137">
        <v>7.8054454701560401</v>
      </c>
      <c r="K1502" s="137">
        <v>5.6167871176605102</v>
      </c>
      <c r="L1502" s="137">
        <v>6.2934632080320503</v>
      </c>
      <c r="M1502" s="137">
        <v>15.9950560236298</v>
      </c>
      <c r="N1502" s="137">
        <v>4.1422545285333099</v>
      </c>
      <c r="O1502" s="137">
        <v>5.2969901439779301</v>
      </c>
      <c r="P1502" s="137">
        <v>5.8067136535839703</v>
      </c>
      <c r="Q1502" s="137">
        <v>16.422262848804301</v>
      </c>
      <c r="R1502" s="137">
        <v>2.4144184046560899</v>
      </c>
      <c r="S1502" s="137">
        <v>7.2887625171530699</v>
      </c>
      <c r="T1502" s="137">
        <v>7.7019249732043704</v>
      </c>
      <c r="U1502" s="137">
        <v>5.5385951856281199</v>
      </c>
      <c r="V1502" s="1">
        <v>3318628</v>
      </c>
      <c r="W1502" s="1">
        <v>1393521</v>
      </c>
      <c r="X1502" s="1">
        <v>1300652</v>
      </c>
      <c r="Y1502" s="1">
        <v>288971</v>
      </c>
      <c r="Z1502" s="1">
        <v>370300</v>
      </c>
      <c r="AA1502" s="1">
        <v>348603</v>
      </c>
      <c r="AB1502" s="1">
        <v>662900</v>
      </c>
      <c r="AC1502" s="1">
        <v>276530</v>
      </c>
      <c r="AD1502" s="1">
        <v>1138730</v>
      </c>
      <c r="AE1502" s="1">
        <v>453031</v>
      </c>
      <c r="AH1502" s="136">
        <f t="shared" si="23"/>
        <v>38713</v>
      </c>
      <c r="AI1502" s="177">
        <f>HLOOKUP(附加题模型!$E$2,历史数据!$B$3:$K$5000,ROW(A1500),)</f>
        <v>5.6167871176605102</v>
      </c>
      <c r="AJ1502" s="177">
        <f>HLOOKUP(附加题模型!$E$2,历史数据!$L$3:$U$5000,ROW(A1500),)</f>
        <v>5.5385951856281199</v>
      </c>
    </row>
    <row r="1503" spans="1:36" x14ac:dyDescent="0.2">
      <c r="A1503" s="148">
        <v>38714</v>
      </c>
      <c r="B1503" s="137">
        <v>6.2934632080320503</v>
      </c>
      <c r="C1503" s="137">
        <v>15.9950560236298</v>
      </c>
      <c r="D1503" s="137">
        <v>4.1539889606254699</v>
      </c>
      <c r="E1503" s="137">
        <v>5.3391133260374</v>
      </c>
      <c r="F1503" s="137">
        <v>5.8333499547471996</v>
      </c>
      <c r="G1503" s="137">
        <v>17.027776451050801</v>
      </c>
      <c r="H1503" s="137">
        <v>2.3941291743648598</v>
      </c>
      <c r="I1503" s="137">
        <v>7.2887625171530699</v>
      </c>
      <c r="J1503" s="137">
        <v>7.7019249732043704</v>
      </c>
      <c r="K1503" s="137">
        <v>5.5125312082839804</v>
      </c>
      <c r="L1503" s="137">
        <v>6.2654922604407899</v>
      </c>
      <c r="M1503" s="137">
        <v>16.147389890521499</v>
      </c>
      <c r="N1503" s="137">
        <v>4.2009266889941204</v>
      </c>
      <c r="O1503" s="137">
        <v>5.3180517350076597</v>
      </c>
      <c r="P1503" s="137">
        <v>5.9532133099817299</v>
      </c>
      <c r="Q1503" s="137">
        <v>16.6607985102954</v>
      </c>
      <c r="R1503" s="137">
        <v>2.4144184046560899</v>
      </c>
      <c r="S1503" s="137">
        <v>7.2687933047773097</v>
      </c>
      <c r="T1503" s="137">
        <v>7.7019249732043704</v>
      </c>
      <c r="U1503" s="137">
        <v>5.5776911516443199</v>
      </c>
      <c r="V1503" s="1">
        <v>770369</v>
      </c>
      <c r="W1503" s="1">
        <v>1527188</v>
      </c>
      <c r="X1503" s="1">
        <v>1250660</v>
      </c>
      <c r="Y1503" s="1">
        <v>286560</v>
      </c>
      <c r="Z1503" s="1">
        <v>885723</v>
      </c>
      <c r="AA1503" s="1">
        <v>387585</v>
      </c>
      <c r="AB1503" s="1">
        <v>552450</v>
      </c>
      <c r="AC1503" s="1">
        <v>182870</v>
      </c>
      <c r="AD1503" s="1">
        <v>903578</v>
      </c>
      <c r="AE1503" s="1">
        <v>212825</v>
      </c>
      <c r="AH1503" s="136">
        <f t="shared" si="23"/>
        <v>38714</v>
      </c>
      <c r="AI1503" s="177">
        <f>HLOOKUP(附加题模型!$E$2,历史数据!$B$3:$K$5000,ROW(A1501),)</f>
        <v>5.5125312082839804</v>
      </c>
      <c r="AJ1503" s="177">
        <f>HLOOKUP(附加题模型!$E$2,历史数据!$L$3:$U$5000,ROW(A1501),)</f>
        <v>5.5776911516443199</v>
      </c>
    </row>
    <row r="1504" spans="1:36" x14ac:dyDescent="0.2">
      <c r="A1504" s="148">
        <v>38715</v>
      </c>
      <c r="B1504" s="137">
        <v>6.2654922604407899</v>
      </c>
      <c r="C1504" s="137">
        <v>16.299723757413201</v>
      </c>
      <c r="D1504" s="137">
        <v>4.2009266889941204</v>
      </c>
      <c r="E1504" s="137">
        <v>5.28645934846306</v>
      </c>
      <c r="F1504" s="137">
        <v>5.9532133099817299</v>
      </c>
      <c r="G1504" s="137">
        <v>16.697496304370901</v>
      </c>
      <c r="H1504" s="137">
        <v>2.4144184046560899</v>
      </c>
      <c r="I1504" s="137">
        <v>7.2288548800257901</v>
      </c>
      <c r="J1504" s="137">
        <v>7.7640372713753703</v>
      </c>
      <c r="K1504" s="137">
        <v>5.5907231403163804</v>
      </c>
      <c r="L1504" s="137">
        <v>6.3494051032145498</v>
      </c>
      <c r="M1504" s="137">
        <v>16.147389890521499</v>
      </c>
      <c r="N1504" s="137">
        <v>4.2126611210862803</v>
      </c>
      <c r="O1504" s="137">
        <v>5.3285825305225298</v>
      </c>
      <c r="P1504" s="137">
        <v>5.9798496111449602</v>
      </c>
      <c r="Q1504" s="137">
        <v>16.8993341717864</v>
      </c>
      <c r="R1504" s="137">
        <v>2.4245630198017101</v>
      </c>
      <c r="S1504" s="137">
        <v>7.3486701542803603</v>
      </c>
      <c r="T1504" s="137">
        <v>7.8054454701560401</v>
      </c>
      <c r="U1504" s="137">
        <v>5.5907231403163804</v>
      </c>
      <c r="V1504" s="1">
        <v>841394</v>
      </c>
      <c r="W1504" s="1">
        <v>776127</v>
      </c>
      <c r="X1504" s="1">
        <v>2044579</v>
      </c>
      <c r="Y1504" s="1">
        <v>565130</v>
      </c>
      <c r="Z1504" s="1">
        <v>748200</v>
      </c>
      <c r="AA1504" s="1">
        <v>783046</v>
      </c>
      <c r="AB1504" s="1">
        <v>817340</v>
      </c>
      <c r="AC1504" s="1">
        <v>356346</v>
      </c>
      <c r="AD1504" s="1">
        <v>1387705</v>
      </c>
      <c r="AE1504" s="1">
        <v>348599</v>
      </c>
      <c r="AH1504" s="136">
        <f t="shared" si="23"/>
        <v>38715</v>
      </c>
      <c r="AI1504" s="177">
        <f>HLOOKUP(附加题模型!$E$2,历史数据!$B$3:$K$5000,ROW(A1502),)</f>
        <v>5.5907231403163804</v>
      </c>
      <c r="AJ1504" s="177">
        <f>HLOOKUP(附加题模型!$E$2,历史数据!$L$3:$U$5000,ROW(A1502),)</f>
        <v>5.5907231403163804</v>
      </c>
    </row>
    <row r="1505" spans="1:36" x14ac:dyDescent="0.2">
      <c r="A1505" s="148">
        <v>38716</v>
      </c>
      <c r="B1505" s="137">
        <v>6.3494051032145498</v>
      </c>
      <c r="C1505" s="137">
        <v>16.147389890521499</v>
      </c>
      <c r="D1505" s="137">
        <v>4.2243955531784501</v>
      </c>
      <c r="E1505" s="137">
        <v>5.3496441215522603</v>
      </c>
      <c r="F1505" s="137">
        <v>5.9665314605633402</v>
      </c>
      <c r="G1505" s="137">
        <v>16.8993341717864</v>
      </c>
      <c r="H1505" s="137">
        <v>2.4245630198017101</v>
      </c>
      <c r="I1505" s="137">
        <v>7.3686393666561196</v>
      </c>
      <c r="J1505" s="137">
        <v>7.8261495695463701</v>
      </c>
      <c r="K1505" s="137">
        <v>5.5776911516443199</v>
      </c>
      <c r="L1505" s="137">
        <v>6.3773760508058102</v>
      </c>
      <c r="M1505" s="137">
        <v>15.5380544229547</v>
      </c>
      <c r="N1505" s="137">
        <v>4.11878566434899</v>
      </c>
      <c r="O1505" s="137">
        <v>5.2232745753738596</v>
      </c>
      <c r="P1505" s="137">
        <v>5.8599862559104201</v>
      </c>
      <c r="Q1505" s="137">
        <v>16.8626363777108</v>
      </c>
      <c r="R1505" s="137">
        <v>2.4144184046560899</v>
      </c>
      <c r="S1505" s="137">
        <v>7.2687933047773097</v>
      </c>
      <c r="T1505" s="137">
        <v>7.7640372713753703</v>
      </c>
      <c r="U1505" s="137">
        <v>5.4734352422677901</v>
      </c>
      <c r="V1505" s="1">
        <v>1117394</v>
      </c>
      <c r="W1505" s="1">
        <v>1107442</v>
      </c>
      <c r="X1505" s="1">
        <v>2252061</v>
      </c>
      <c r="Y1505" s="1">
        <v>450400</v>
      </c>
      <c r="Z1505" s="1">
        <v>563010</v>
      </c>
      <c r="AA1505" s="1">
        <v>487419</v>
      </c>
      <c r="AB1505" s="1">
        <v>670929</v>
      </c>
      <c r="AC1505" s="1">
        <v>210500</v>
      </c>
      <c r="AD1505" s="1">
        <v>1289914</v>
      </c>
      <c r="AE1505" s="1">
        <v>280100</v>
      </c>
      <c r="AH1505" s="136">
        <f t="shared" si="23"/>
        <v>38716</v>
      </c>
      <c r="AI1505" s="177">
        <f>HLOOKUP(附加题模型!$E$2,历史数据!$B$3:$K$5000,ROW(A1503),)</f>
        <v>5.5776911516443199</v>
      </c>
      <c r="AJ1505" s="177">
        <f>HLOOKUP(附加题模型!$E$2,历史数据!$L$3:$U$5000,ROW(A1503),)</f>
        <v>5.4734352422677901</v>
      </c>
    </row>
    <row r="1506" spans="1:36" x14ac:dyDescent="0.2">
      <c r="A1506" s="148">
        <v>38721</v>
      </c>
      <c r="B1506" s="137">
        <v>6.3773760508058102</v>
      </c>
      <c r="C1506" s="137">
        <v>15.5380544229547</v>
      </c>
      <c r="D1506" s="137">
        <v>4.0953168001646603</v>
      </c>
      <c r="E1506" s="137">
        <v>5.2127437798590002</v>
      </c>
      <c r="F1506" s="137">
        <v>5.8599862559104201</v>
      </c>
      <c r="G1506" s="137">
        <v>16.789240789559699</v>
      </c>
      <c r="H1506" s="137">
        <v>2.4245630198017101</v>
      </c>
      <c r="I1506" s="137">
        <v>7.2687933047773097</v>
      </c>
      <c r="J1506" s="137">
        <v>7.8054454701560401</v>
      </c>
      <c r="K1506" s="137">
        <v>5.4734352422677901</v>
      </c>
      <c r="L1506" s="137">
        <v>6.5172307887620704</v>
      </c>
      <c r="M1506" s="137">
        <v>15.766555223292199</v>
      </c>
      <c r="N1506" s="137">
        <v>4.1422545285333099</v>
      </c>
      <c r="O1506" s="137">
        <v>5.3391133260374</v>
      </c>
      <c r="P1506" s="137">
        <v>5.8466681053288099</v>
      </c>
      <c r="Q1506" s="137">
        <v>16.825938583635299</v>
      </c>
      <c r="R1506" s="137">
        <v>2.46514148038416</v>
      </c>
      <c r="S1506" s="137">
        <v>7.3486701542803603</v>
      </c>
      <c r="T1506" s="137">
        <v>7.9089659671077097</v>
      </c>
      <c r="U1506" s="137">
        <v>5.4734352422677901</v>
      </c>
      <c r="V1506" s="1">
        <v>1404904</v>
      </c>
      <c r="W1506" s="1">
        <v>609200</v>
      </c>
      <c r="X1506" s="1">
        <v>1156676</v>
      </c>
      <c r="Y1506" s="1">
        <v>532212</v>
      </c>
      <c r="Z1506" s="1">
        <v>537800</v>
      </c>
      <c r="AA1506" s="1">
        <v>260159</v>
      </c>
      <c r="AB1506" s="1">
        <v>2350782</v>
      </c>
      <c r="AC1506" s="1">
        <v>207702</v>
      </c>
      <c r="AD1506" s="1">
        <v>1405587</v>
      </c>
      <c r="AE1506" s="1">
        <v>0</v>
      </c>
      <c r="AH1506" s="136">
        <f t="shared" si="23"/>
        <v>38721</v>
      </c>
      <c r="AI1506" s="177">
        <f>HLOOKUP(附加题模型!$E$2,历史数据!$B$3:$K$5000,ROW(A1504),)</f>
        <v>5.4734352422677901</v>
      </c>
      <c r="AJ1506" s="177">
        <f>HLOOKUP(附加题模型!$E$2,历史数据!$L$3:$U$5000,ROW(A1504),)</f>
        <v>5.4734352422677901</v>
      </c>
    </row>
    <row r="1507" spans="1:36" x14ac:dyDescent="0.2">
      <c r="A1507" s="148">
        <v>38722</v>
      </c>
      <c r="B1507" s="137">
        <v>6.5172307887620704</v>
      </c>
      <c r="C1507" s="137">
        <v>15.8427221567381</v>
      </c>
      <c r="D1507" s="137">
        <v>4.1539889606254699</v>
      </c>
      <c r="E1507" s="137">
        <v>5.3391133260374</v>
      </c>
      <c r="F1507" s="137">
        <v>5.8599862559104201</v>
      </c>
      <c r="G1507" s="137">
        <v>16.844287480673099</v>
      </c>
      <c r="H1507" s="137">
        <v>2.46514148038416</v>
      </c>
      <c r="I1507" s="137">
        <v>7.3686393666561196</v>
      </c>
      <c r="J1507" s="137">
        <v>7.9710782652787104</v>
      </c>
      <c r="K1507" s="137">
        <v>5.5385951856281199</v>
      </c>
      <c r="L1507" s="137">
        <v>6.4892598411708198</v>
      </c>
      <c r="M1507" s="137">
        <v>15.9950560236298</v>
      </c>
      <c r="N1507" s="137">
        <v>4.1891922569019604</v>
      </c>
      <c r="O1507" s="137">
        <v>5.3917673036117302</v>
      </c>
      <c r="P1507" s="137">
        <v>5.8599862559104201</v>
      </c>
      <c r="Q1507" s="137">
        <v>17.1929165243907</v>
      </c>
      <c r="R1507" s="137">
        <v>2.47528609552977</v>
      </c>
      <c r="S1507" s="137">
        <v>7.4884546409106898</v>
      </c>
      <c r="T1507" s="137">
        <v>8.03319056344972</v>
      </c>
      <c r="U1507" s="137">
        <v>5.6037551289884497</v>
      </c>
      <c r="V1507" s="1">
        <v>1549033</v>
      </c>
      <c r="W1507" s="1">
        <v>832810</v>
      </c>
      <c r="X1507" s="1">
        <v>1295415</v>
      </c>
      <c r="Y1507" s="1">
        <v>685331</v>
      </c>
      <c r="Z1507" s="1">
        <v>634941</v>
      </c>
      <c r="AA1507" s="1">
        <v>560631</v>
      </c>
      <c r="AB1507" s="1">
        <v>1145109</v>
      </c>
      <c r="AC1507" s="1">
        <v>596248</v>
      </c>
      <c r="AD1507" s="1">
        <v>2535364</v>
      </c>
      <c r="AE1507" s="1">
        <v>451045</v>
      </c>
      <c r="AH1507" s="136">
        <f t="shared" si="23"/>
        <v>38722</v>
      </c>
      <c r="AI1507" s="177">
        <f>HLOOKUP(附加题模型!$E$2,历史数据!$B$3:$K$5000,ROW(A1505),)</f>
        <v>5.5385951856281199</v>
      </c>
      <c r="AJ1507" s="177">
        <f>HLOOKUP(附加题模型!$E$2,历史数据!$L$3:$U$5000,ROW(A1505),)</f>
        <v>5.6037551289884497</v>
      </c>
    </row>
    <row r="1508" spans="1:36" x14ac:dyDescent="0.2">
      <c r="A1508" s="148">
        <v>38723</v>
      </c>
      <c r="B1508" s="137">
        <v>6.4892598411708198</v>
      </c>
      <c r="C1508" s="137">
        <v>15.766555223292199</v>
      </c>
      <c r="D1508" s="137">
        <v>4.1891922569019604</v>
      </c>
      <c r="E1508" s="137">
        <v>5.4128288946414598</v>
      </c>
      <c r="F1508" s="137">
        <v>5.8866225570736503</v>
      </c>
      <c r="G1508" s="137">
        <v>17.137869833277399</v>
      </c>
      <c r="H1508" s="137">
        <v>2.4549968652385501</v>
      </c>
      <c r="I1508" s="137">
        <v>7.4884546409106898</v>
      </c>
      <c r="J1508" s="137">
        <v>8.0745987622303907</v>
      </c>
      <c r="K1508" s="137">
        <v>5.6037551289884497</v>
      </c>
      <c r="L1508" s="137">
        <v>6.46128889357957</v>
      </c>
      <c r="M1508" s="137">
        <v>16.147389890521499</v>
      </c>
      <c r="N1508" s="137">
        <v>4.2595988494549299</v>
      </c>
      <c r="O1508" s="137">
        <v>5.4549520767009296</v>
      </c>
      <c r="P1508" s="137">
        <v>6.0597585146346402</v>
      </c>
      <c r="Q1508" s="137">
        <v>17.5048477740328</v>
      </c>
      <c r="R1508" s="137">
        <v>2.4854307106753901</v>
      </c>
      <c r="S1508" s="137">
        <v>7.4884546409106898</v>
      </c>
      <c r="T1508" s="137">
        <v>8.0953028616207199</v>
      </c>
      <c r="U1508" s="137">
        <v>5.6428510950046498</v>
      </c>
      <c r="V1508" s="1">
        <v>1348479</v>
      </c>
      <c r="W1508" s="1">
        <v>999177</v>
      </c>
      <c r="X1508" s="1">
        <v>2725379</v>
      </c>
      <c r="Y1508" s="1">
        <v>1076588</v>
      </c>
      <c r="Z1508" s="1">
        <v>1204810</v>
      </c>
      <c r="AA1508" s="1">
        <v>880388</v>
      </c>
      <c r="AB1508" s="1">
        <v>1126305</v>
      </c>
      <c r="AC1508" s="1">
        <v>517411</v>
      </c>
      <c r="AD1508" s="1">
        <v>2564889</v>
      </c>
      <c r="AE1508" s="1">
        <v>437301</v>
      </c>
      <c r="AH1508" s="136">
        <f t="shared" si="23"/>
        <v>38723</v>
      </c>
      <c r="AI1508" s="177">
        <f>HLOOKUP(附加题模型!$E$2,历史数据!$B$3:$K$5000,ROW(A1506),)</f>
        <v>5.6037551289884497</v>
      </c>
      <c r="AJ1508" s="177">
        <f>HLOOKUP(附加题模型!$E$2,历史数据!$L$3:$U$5000,ROW(A1506),)</f>
        <v>5.6428510950046498</v>
      </c>
    </row>
    <row r="1509" spans="1:36" x14ac:dyDescent="0.2">
      <c r="A1509" s="148">
        <v>38726</v>
      </c>
      <c r="B1509" s="137">
        <v>6.4333179459883096</v>
      </c>
      <c r="C1509" s="137">
        <v>15.9188890901839</v>
      </c>
      <c r="D1509" s="137">
        <v>4.2713332815470997</v>
      </c>
      <c r="E1509" s="137">
        <v>5.4549520767009296</v>
      </c>
      <c r="F1509" s="137">
        <v>6.1130311169610998</v>
      </c>
      <c r="G1509" s="137">
        <v>17.578243362183901</v>
      </c>
      <c r="H1509" s="137">
        <v>2.47528609552977</v>
      </c>
      <c r="I1509" s="137">
        <v>7.4884546409106898</v>
      </c>
      <c r="J1509" s="137">
        <v>8.1367110604013906</v>
      </c>
      <c r="K1509" s="137">
        <v>5.6298191063325804</v>
      </c>
      <c r="L1509" s="137">
        <v>6.4053469983970599</v>
      </c>
      <c r="M1509" s="137">
        <v>16.452057624304899</v>
      </c>
      <c r="N1509" s="137">
        <v>4.3417398741000701</v>
      </c>
      <c r="O1509" s="137">
        <v>5.4970752587604004</v>
      </c>
      <c r="P1509" s="137">
        <v>6.0597585146346402</v>
      </c>
      <c r="Q1509" s="137">
        <v>17.798430126637101</v>
      </c>
      <c r="R1509" s="137">
        <v>2.4955753258210001</v>
      </c>
      <c r="S1509" s="137">
        <v>7.5283930656622102</v>
      </c>
      <c r="T1509" s="137">
        <v>8.53008894881774</v>
      </c>
      <c r="U1509" s="137">
        <v>5.6689150723487796</v>
      </c>
      <c r="V1509" s="1">
        <v>918654</v>
      </c>
      <c r="W1509" s="1">
        <v>1095586</v>
      </c>
      <c r="X1509" s="1">
        <v>2322477</v>
      </c>
      <c r="Y1509" s="1">
        <v>975014</v>
      </c>
      <c r="Z1509" s="1">
        <v>764722</v>
      </c>
      <c r="AA1509" s="1">
        <v>953252</v>
      </c>
      <c r="AB1509" s="1">
        <v>1047108</v>
      </c>
      <c r="AC1509" s="1">
        <v>720614</v>
      </c>
      <c r="AD1509" s="1">
        <v>5160368</v>
      </c>
      <c r="AE1509" s="1">
        <v>407130</v>
      </c>
      <c r="AH1509" s="136">
        <f t="shared" si="23"/>
        <v>38726</v>
      </c>
      <c r="AI1509" s="177">
        <f>HLOOKUP(附加题模型!$E$2,历史数据!$B$3:$K$5000,ROW(A1507),)</f>
        <v>5.6298191063325804</v>
      </c>
      <c r="AJ1509" s="177">
        <f>HLOOKUP(附加题模型!$E$2,历史数据!$L$3:$U$5000,ROW(A1507),)</f>
        <v>5.6689150723487796</v>
      </c>
    </row>
    <row r="1510" spans="1:36" x14ac:dyDescent="0.2">
      <c r="A1510" s="148">
        <v>38727</v>
      </c>
      <c r="B1510" s="137">
        <v>6.3773760508058102</v>
      </c>
      <c r="C1510" s="137">
        <v>16.452057624304899</v>
      </c>
      <c r="D1510" s="137">
        <v>4.3417398741000701</v>
      </c>
      <c r="E1510" s="137">
        <v>5.4970752587604004</v>
      </c>
      <c r="F1510" s="137">
        <v>6.04644036405303</v>
      </c>
      <c r="G1510" s="137">
        <v>17.853476817750401</v>
      </c>
      <c r="H1510" s="137">
        <v>2.4854307106753901</v>
      </c>
      <c r="I1510" s="137">
        <v>7.5483622780379704</v>
      </c>
      <c r="J1510" s="137">
        <v>8.53008894881774</v>
      </c>
      <c r="K1510" s="137">
        <v>5.6689150723487796</v>
      </c>
      <c r="L1510" s="137">
        <v>6.4333179459883096</v>
      </c>
      <c r="M1510" s="137">
        <v>16.604391491196601</v>
      </c>
      <c r="N1510" s="137">
        <v>4.3652087382843998</v>
      </c>
      <c r="O1510" s="137">
        <v>5.4970752587604004</v>
      </c>
      <c r="P1510" s="137">
        <v>6.13966741812433</v>
      </c>
      <c r="Q1510" s="137">
        <v>17.798430126637101</v>
      </c>
      <c r="R1510" s="137">
        <v>2.5057199409666202</v>
      </c>
      <c r="S1510" s="137">
        <v>7.5483622780379704</v>
      </c>
      <c r="T1510" s="137">
        <v>8.53008894881774</v>
      </c>
      <c r="U1510" s="137">
        <v>5.72104302703704</v>
      </c>
      <c r="V1510" s="1">
        <v>800212</v>
      </c>
      <c r="W1510" s="1">
        <v>1128471</v>
      </c>
      <c r="X1510" s="1">
        <v>1662246</v>
      </c>
      <c r="Y1510" s="1">
        <v>0</v>
      </c>
      <c r="Z1510" s="1">
        <v>1006300</v>
      </c>
      <c r="AA1510" s="1">
        <v>524993</v>
      </c>
      <c r="AB1510" s="1">
        <v>831077</v>
      </c>
      <c r="AC1510" s="1">
        <v>641771</v>
      </c>
      <c r="AD1510" s="1">
        <v>3497714</v>
      </c>
      <c r="AE1510" s="1">
        <v>416993</v>
      </c>
      <c r="AH1510" s="136">
        <f t="shared" si="23"/>
        <v>38727</v>
      </c>
      <c r="AI1510" s="177">
        <f>HLOOKUP(附加题模型!$E$2,历史数据!$B$3:$K$5000,ROW(A1508),)</f>
        <v>5.6689150723487796</v>
      </c>
      <c r="AJ1510" s="177">
        <f>HLOOKUP(附加题模型!$E$2,历史数据!$L$3:$U$5000,ROW(A1508),)</f>
        <v>5.72104302703704</v>
      </c>
    </row>
    <row r="1511" spans="1:36" x14ac:dyDescent="0.2">
      <c r="A1511" s="148">
        <v>38728</v>
      </c>
      <c r="B1511" s="137">
        <v>6.4333179459883096</v>
      </c>
      <c r="C1511" s="137">
        <v>16.604391491196601</v>
      </c>
      <c r="D1511" s="137">
        <v>4.3417398741000701</v>
      </c>
      <c r="E1511" s="137">
        <v>5.4970752587604004</v>
      </c>
      <c r="F1511" s="137">
        <v>6.13966741812433</v>
      </c>
      <c r="G1511" s="137">
        <v>17.669987847372699</v>
      </c>
      <c r="H1511" s="137">
        <v>2.5057199409666202</v>
      </c>
      <c r="I1511" s="137">
        <v>7.5483622780379704</v>
      </c>
      <c r="J1511" s="137">
        <v>8.5093848494274091</v>
      </c>
      <c r="K1511" s="137">
        <v>5.6689150723487796</v>
      </c>
      <c r="L1511" s="137">
        <v>6.2654922604407899</v>
      </c>
      <c r="M1511" s="137">
        <v>16.5282245577508</v>
      </c>
      <c r="N1511" s="137">
        <v>4.3182710099157502</v>
      </c>
      <c r="O1511" s="137">
        <v>5.4549520767009296</v>
      </c>
      <c r="P1511" s="137">
        <v>6.0597585146346402</v>
      </c>
      <c r="Q1511" s="137">
        <v>17.4681499799572</v>
      </c>
      <c r="R1511" s="137">
        <v>2.46514148038416</v>
      </c>
      <c r="S1511" s="137">
        <v>7.4285470037834003</v>
      </c>
      <c r="T1511" s="137">
        <v>8.3437520543047299</v>
      </c>
      <c r="U1511" s="137">
        <v>5.6298191063325804</v>
      </c>
      <c r="V1511" s="1">
        <v>1175701</v>
      </c>
      <c r="W1511" s="1">
        <v>901600</v>
      </c>
      <c r="X1511" s="1">
        <v>1995821</v>
      </c>
      <c r="Y1511" s="1">
        <v>962846</v>
      </c>
      <c r="Z1511" s="1">
        <v>433070</v>
      </c>
      <c r="AA1511" s="1">
        <v>537037</v>
      </c>
      <c r="AB1511" s="1">
        <v>959687</v>
      </c>
      <c r="AC1511" s="1">
        <v>521792</v>
      </c>
      <c r="AD1511" s="1">
        <v>2685512</v>
      </c>
      <c r="AE1511" s="1">
        <v>373600</v>
      </c>
      <c r="AH1511" s="136">
        <f t="shared" si="23"/>
        <v>38728</v>
      </c>
      <c r="AI1511" s="177">
        <f>HLOOKUP(附加题模型!$E$2,历史数据!$B$3:$K$5000,ROW(A1509),)</f>
        <v>5.6689150723487796</v>
      </c>
      <c r="AJ1511" s="177">
        <f>HLOOKUP(附加题模型!$E$2,历史数据!$L$3:$U$5000,ROW(A1509),)</f>
        <v>5.6298191063325804</v>
      </c>
    </row>
    <row r="1512" spans="1:36" x14ac:dyDescent="0.2">
      <c r="A1512" s="148">
        <v>38729</v>
      </c>
      <c r="B1512" s="137">
        <v>6.2095503652582904</v>
      </c>
      <c r="C1512" s="137">
        <v>16.2235568239674</v>
      </c>
      <c r="D1512" s="137">
        <v>4.3300054420079102</v>
      </c>
      <c r="E1512" s="137">
        <v>5.4760136677306601</v>
      </c>
      <c r="F1512" s="137">
        <v>6.04644036405303</v>
      </c>
      <c r="G1512" s="137">
        <v>17.4314521858817</v>
      </c>
      <c r="H1512" s="137">
        <v>2.4549968652385501</v>
      </c>
      <c r="I1512" s="137">
        <v>7.3886085790318798</v>
      </c>
      <c r="J1512" s="137">
        <v>8.3437520543047299</v>
      </c>
      <c r="K1512" s="137">
        <v>5.6037551289884497</v>
      </c>
      <c r="L1512" s="137">
        <v>6.4053469983970599</v>
      </c>
      <c r="M1512" s="137">
        <v>16.680558424642498</v>
      </c>
      <c r="N1512" s="137">
        <v>4.5412252196668303</v>
      </c>
      <c r="O1512" s="137">
        <v>5.5707908273644602</v>
      </c>
      <c r="P1512" s="137">
        <v>6.1929400204507896</v>
      </c>
      <c r="Q1512" s="137">
        <v>17.945221302939299</v>
      </c>
      <c r="R1512" s="137">
        <v>2.5057199409666202</v>
      </c>
      <c r="S1512" s="137">
        <v>7.5483622780379704</v>
      </c>
      <c r="T1512" s="137">
        <v>8.5714971475984107</v>
      </c>
      <c r="U1512" s="137">
        <v>5.7080110383649796</v>
      </c>
      <c r="V1512" s="1">
        <v>946071</v>
      </c>
      <c r="W1512" s="1">
        <v>941122</v>
      </c>
      <c r="X1512" s="1">
        <v>3817838</v>
      </c>
      <c r="Y1512" s="1">
        <v>983634</v>
      </c>
      <c r="Z1512" s="1">
        <v>918713</v>
      </c>
      <c r="AA1512" s="1">
        <v>846331</v>
      </c>
      <c r="AB1512" s="1">
        <v>978771</v>
      </c>
      <c r="AC1512" s="1">
        <v>772542</v>
      </c>
      <c r="AD1512" s="1">
        <v>2635596</v>
      </c>
      <c r="AE1512" s="1">
        <v>335999</v>
      </c>
      <c r="AH1512" s="136">
        <f t="shared" si="23"/>
        <v>38729</v>
      </c>
      <c r="AI1512" s="177">
        <f>HLOOKUP(附加题模型!$E$2,历史数据!$B$3:$K$5000,ROW(A1510),)</f>
        <v>5.6037551289884497</v>
      </c>
      <c r="AJ1512" s="177">
        <f>HLOOKUP(附加题模型!$E$2,历史数据!$L$3:$U$5000,ROW(A1510),)</f>
        <v>5.7080110383649796</v>
      </c>
    </row>
    <row r="1513" spans="1:36" x14ac:dyDescent="0.2">
      <c r="A1513" s="148">
        <v>38730</v>
      </c>
      <c r="B1513" s="137">
        <v>6.4053469983970599</v>
      </c>
      <c r="C1513" s="137">
        <v>16.680558424642498</v>
      </c>
      <c r="D1513" s="137">
        <v>4.5294907875746704</v>
      </c>
      <c r="E1513" s="137">
        <v>5.5918524183942004</v>
      </c>
      <c r="F1513" s="137">
        <v>6.1796218698691696</v>
      </c>
      <c r="G1513" s="137">
        <v>18.000267994052599</v>
      </c>
      <c r="H1513" s="137">
        <v>2.5158645561122301</v>
      </c>
      <c r="I1513" s="137">
        <v>7.5683314904137404</v>
      </c>
      <c r="J1513" s="137">
        <v>8.53008894881774</v>
      </c>
      <c r="K1513" s="137">
        <v>5.6949790496929102</v>
      </c>
      <c r="L1513" s="137">
        <v>6.4053469983970599</v>
      </c>
      <c r="M1513" s="137">
        <v>17.0613930918718</v>
      </c>
      <c r="N1513" s="137">
        <v>4.5412252196668303</v>
      </c>
      <c r="O1513" s="137">
        <v>5.7076911690577301</v>
      </c>
      <c r="P1513" s="137">
        <v>6.2595307733588603</v>
      </c>
      <c r="Q1513" s="137">
        <v>17.926872405901499</v>
      </c>
      <c r="R1513" s="137">
        <v>2.5361537864034598</v>
      </c>
      <c r="S1513" s="137">
        <v>7.6282391275410202</v>
      </c>
      <c r="T1513" s="137">
        <v>8.6129053463790797</v>
      </c>
      <c r="U1513" s="137">
        <v>5.7731709817253103</v>
      </c>
      <c r="V1513" s="1">
        <v>1159173</v>
      </c>
      <c r="W1513" s="1">
        <v>1860874</v>
      </c>
      <c r="X1513" s="1">
        <v>2609311</v>
      </c>
      <c r="Y1513" s="1">
        <v>2311072</v>
      </c>
      <c r="Z1513" s="1">
        <v>729919</v>
      </c>
      <c r="AA1513" s="1">
        <v>691729</v>
      </c>
      <c r="AB1513" s="1">
        <v>1354855</v>
      </c>
      <c r="AC1513" s="1">
        <v>847349</v>
      </c>
      <c r="AD1513" s="1">
        <v>2275173</v>
      </c>
      <c r="AE1513" s="1">
        <v>582045</v>
      </c>
      <c r="AH1513" s="136">
        <f t="shared" si="23"/>
        <v>38730</v>
      </c>
      <c r="AI1513" s="177">
        <f>HLOOKUP(附加题模型!$E$2,历史数据!$B$3:$K$5000,ROW(A1511),)</f>
        <v>5.6949790496929102</v>
      </c>
      <c r="AJ1513" s="177">
        <f>HLOOKUP(附加题模型!$E$2,历史数据!$L$3:$U$5000,ROW(A1511),)</f>
        <v>5.7731709817253103</v>
      </c>
    </row>
    <row r="1514" spans="1:36" x14ac:dyDescent="0.2">
      <c r="A1514" s="148">
        <v>38733</v>
      </c>
      <c r="B1514" s="137">
        <v>6.4053469983970599</v>
      </c>
      <c r="C1514" s="137">
        <v>16.985226158425899</v>
      </c>
      <c r="D1514" s="137">
        <v>4.5529596517589903</v>
      </c>
      <c r="E1514" s="137">
        <v>5.7076911690577301</v>
      </c>
      <c r="F1514" s="137">
        <v>6.2595307733588603</v>
      </c>
      <c r="G1514" s="137">
        <v>17.908523508863698</v>
      </c>
      <c r="H1514" s="137">
        <v>2.5462984015490702</v>
      </c>
      <c r="I1514" s="137">
        <v>7.5883007027894998</v>
      </c>
      <c r="J1514" s="137">
        <v>8.6129053463790797</v>
      </c>
      <c r="K1514" s="137">
        <v>5.7731709817253103</v>
      </c>
      <c r="L1514" s="137">
        <v>6.4892598411708198</v>
      </c>
      <c r="M1514" s="137">
        <v>16.680558424642498</v>
      </c>
      <c r="N1514" s="137">
        <v>4.58816294803548</v>
      </c>
      <c r="O1514" s="137">
        <v>5.5813216228793303</v>
      </c>
      <c r="P1514" s="137">
        <v>6.1796218698691696</v>
      </c>
      <c r="Q1514" s="137">
        <v>17.284661009579501</v>
      </c>
      <c r="R1514" s="137">
        <v>2.4854307106753901</v>
      </c>
      <c r="S1514" s="137">
        <v>7.4485162161591703</v>
      </c>
      <c r="T1514" s="137">
        <v>8.28163975613373</v>
      </c>
      <c r="U1514" s="137">
        <v>5.72104302703704</v>
      </c>
      <c r="V1514" s="1">
        <v>2029041</v>
      </c>
      <c r="W1514" s="1">
        <v>905900</v>
      </c>
      <c r="X1514" s="1">
        <v>3920478</v>
      </c>
      <c r="Y1514" s="1">
        <v>1170266</v>
      </c>
      <c r="Z1514" s="1">
        <v>345800</v>
      </c>
      <c r="AA1514" s="1">
        <v>430670</v>
      </c>
      <c r="AB1514" s="1">
        <v>848500</v>
      </c>
      <c r="AC1514" s="1">
        <v>501328</v>
      </c>
      <c r="AD1514" s="1">
        <v>3329500</v>
      </c>
      <c r="AE1514" s="1">
        <v>614201</v>
      </c>
      <c r="AH1514" s="136">
        <f t="shared" si="23"/>
        <v>38733</v>
      </c>
      <c r="AI1514" s="177">
        <f>HLOOKUP(附加题模型!$E$2,历史数据!$B$3:$K$5000,ROW(A1512),)</f>
        <v>5.7731709817253103</v>
      </c>
      <c r="AJ1514" s="177">
        <f>HLOOKUP(附加题模型!$E$2,历史数据!$L$3:$U$5000,ROW(A1512),)</f>
        <v>5.72104302703704</v>
      </c>
    </row>
    <row r="1515" spans="1:36" x14ac:dyDescent="0.2">
      <c r="A1515" s="148">
        <v>38734</v>
      </c>
      <c r="B1515" s="137">
        <v>6.4333179459883096</v>
      </c>
      <c r="C1515" s="137">
        <v>16.452057624304899</v>
      </c>
      <c r="D1515" s="137">
        <v>4.58816294803548</v>
      </c>
      <c r="E1515" s="137">
        <v>5.5813216228793303</v>
      </c>
      <c r="F1515" s="137">
        <v>6.1796218698691696</v>
      </c>
      <c r="G1515" s="137">
        <v>17.1745676273529</v>
      </c>
      <c r="H1515" s="137">
        <v>2.47528609552977</v>
      </c>
      <c r="I1515" s="137">
        <v>7.4285470037834003</v>
      </c>
      <c r="J1515" s="137">
        <v>8.0953028616207199</v>
      </c>
      <c r="K1515" s="137">
        <v>5.7080110383649796</v>
      </c>
      <c r="L1515" s="137">
        <v>6.46128889357957</v>
      </c>
      <c r="M1515" s="137">
        <v>16.909059224980101</v>
      </c>
      <c r="N1515" s="137">
        <v>4.4590841950216902</v>
      </c>
      <c r="O1515" s="137">
        <v>5.5497292363347297</v>
      </c>
      <c r="P1515" s="137">
        <v>6.1929400204507896</v>
      </c>
      <c r="Q1515" s="137">
        <v>17.119520936239599</v>
      </c>
      <c r="R1515" s="137">
        <v>2.47528609552977</v>
      </c>
      <c r="S1515" s="137">
        <v>7.4085777914076401</v>
      </c>
      <c r="T1515" s="137">
        <v>8.1574151597917197</v>
      </c>
      <c r="U1515" s="137">
        <v>5.7340750157091103</v>
      </c>
      <c r="V1515" s="1">
        <v>645923</v>
      </c>
      <c r="W1515" s="1">
        <v>765044</v>
      </c>
      <c r="X1515" s="1">
        <v>2296341</v>
      </c>
      <c r="Y1515" s="1">
        <v>743276</v>
      </c>
      <c r="Z1515" s="1">
        <v>678085</v>
      </c>
      <c r="AA1515" s="1">
        <v>375319</v>
      </c>
      <c r="AB1515" s="1">
        <v>731213</v>
      </c>
      <c r="AC1515" s="1">
        <v>355524</v>
      </c>
      <c r="AD1515" s="1">
        <v>1734274</v>
      </c>
      <c r="AE1515" s="1">
        <v>263699</v>
      </c>
      <c r="AH1515" s="136">
        <f t="shared" si="23"/>
        <v>38734</v>
      </c>
      <c r="AI1515" s="177">
        <f>HLOOKUP(附加题模型!$E$2,历史数据!$B$3:$K$5000,ROW(A1513),)</f>
        <v>5.7080110383649796</v>
      </c>
      <c r="AJ1515" s="177">
        <f>HLOOKUP(附加题模型!$E$2,历史数据!$L$3:$U$5000,ROW(A1513),)</f>
        <v>5.7340750157091103</v>
      </c>
    </row>
    <row r="1516" spans="1:36" x14ac:dyDescent="0.2">
      <c r="A1516" s="148">
        <v>38735</v>
      </c>
      <c r="B1516" s="137">
        <v>6.46128889357957</v>
      </c>
      <c r="C1516" s="137">
        <v>16.832892291534201</v>
      </c>
      <c r="D1516" s="137">
        <v>4.4825530592060199</v>
      </c>
      <c r="E1516" s="137">
        <v>5.5497292363347297</v>
      </c>
      <c r="F1516" s="137">
        <v>6.15298556870595</v>
      </c>
      <c r="G1516" s="137">
        <v>17.303009906617302</v>
      </c>
      <c r="H1516" s="137">
        <v>2.46514148038416</v>
      </c>
      <c r="I1516" s="137">
        <v>7.3886085790318798</v>
      </c>
      <c r="J1516" s="137">
        <v>8.1160069610110508</v>
      </c>
      <c r="K1516" s="137">
        <v>5.7080110383649796</v>
      </c>
      <c r="L1516" s="137">
        <v>6.6291145791270898</v>
      </c>
      <c r="M1516" s="137">
        <v>17.213726958763498</v>
      </c>
      <c r="N1516" s="137">
        <v>4.57642851594332</v>
      </c>
      <c r="O1516" s="137">
        <v>5.7076911690577301</v>
      </c>
      <c r="P1516" s="137">
        <v>6.2595307733588603</v>
      </c>
      <c r="Q1516" s="137">
        <v>17.5048477740328</v>
      </c>
      <c r="R1516" s="137">
        <v>2.5260091712578401</v>
      </c>
      <c r="S1516" s="137">
        <v>7.50842385328645</v>
      </c>
      <c r="T1516" s="137">
        <v>8.4058643524757297</v>
      </c>
      <c r="U1516" s="137">
        <v>5.8513629137577103</v>
      </c>
      <c r="V1516" s="1">
        <v>1985442</v>
      </c>
      <c r="W1516" s="1">
        <v>876199</v>
      </c>
      <c r="X1516" s="1">
        <v>1633999</v>
      </c>
      <c r="Y1516" s="1">
        <v>1458678</v>
      </c>
      <c r="Z1516" s="1">
        <v>607403</v>
      </c>
      <c r="AA1516" s="1">
        <v>356175</v>
      </c>
      <c r="AB1516" s="1">
        <v>989972</v>
      </c>
      <c r="AC1516" s="1">
        <v>428618</v>
      </c>
      <c r="AD1516" s="1">
        <v>1708360</v>
      </c>
      <c r="AE1516" s="1">
        <v>686501</v>
      </c>
      <c r="AH1516" s="136">
        <f t="shared" si="23"/>
        <v>38735</v>
      </c>
      <c r="AI1516" s="177">
        <f>HLOOKUP(附加题模型!$E$2,历史数据!$B$3:$K$5000,ROW(A1514),)</f>
        <v>5.7080110383649796</v>
      </c>
      <c r="AJ1516" s="177">
        <f>HLOOKUP(附加题模型!$E$2,历史数据!$L$3:$U$5000,ROW(A1514),)</f>
        <v>5.8513629137577103</v>
      </c>
    </row>
    <row r="1517" spans="1:36" x14ac:dyDescent="0.2">
      <c r="A1517" s="148">
        <v>38736</v>
      </c>
      <c r="B1517" s="137">
        <v>6.6011436315358401</v>
      </c>
      <c r="C1517" s="137">
        <v>17.2898938922093</v>
      </c>
      <c r="D1517" s="137">
        <v>4.6116318122198097</v>
      </c>
      <c r="E1517" s="137">
        <v>5.7392835556023298</v>
      </c>
      <c r="F1517" s="137">
        <v>6.2728489239404803</v>
      </c>
      <c r="G1517" s="137">
        <v>17.5048477740328</v>
      </c>
      <c r="H1517" s="137">
        <v>2.5158645561122301</v>
      </c>
      <c r="I1517" s="137">
        <v>7.5483622780379704</v>
      </c>
      <c r="J1517" s="137">
        <v>8.4058643524757297</v>
      </c>
      <c r="K1517" s="137">
        <v>5.8643949024297699</v>
      </c>
      <c r="L1517" s="137">
        <v>6.7689693170833598</v>
      </c>
      <c r="M1517" s="137">
        <v>17.137560025317601</v>
      </c>
      <c r="N1517" s="137">
        <v>4.5529596517589903</v>
      </c>
      <c r="O1517" s="137">
        <v>5.79193753317666</v>
      </c>
      <c r="P1517" s="137">
        <v>6.3793941285933897</v>
      </c>
      <c r="Q1517" s="137">
        <v>17.321358803655102</v>
      </c>
      <c r="R1517" s="137">
        <v>2.5564430166946899</v>
      </c>
      <c r="S1517" s="137">
        <v>7.5683314904137404</v>
      </c>
      <c r="T1517" s="137">
        <v>8.4886807500370693</v>
      </c>
      <c r="U1517" s="137">
        <v>5.8383309250856401</v>
      </c>
      <c r="V1517" s="1">
        <v>2744206</v>
      </c>
      <c r="W1517" s="1">
        <v>1049860</v>
      </c>
      <c r="X1517" s="1">
        <v>1857801</v>
      </c>
      <c r="Y1517" s="1">
        <v>1565664</v>
      </c>
      <c r="Z1517" s="1">
        <v>857049</v>
      </c>
      <c r="AA1517" s="1">
        <v>438234</v>
      </c>
      <c r="AB1517" s="1">
        <v>1173997</v>
      </c>
      <c r="AC1517" s="1">
        <v>574210</v>
      </c>
      <c r="AD1517" s="1">
        <v>1985628</v>
      </c>
      <c r="AE1517" s="1">
        <v>486732</v>
      </c>
      <c r="AH1517" s="136">
        <f t="shared" si="23"/>
        <v>38736</v>
      </c>
      <c r="AI1517" s="177">
        <f>HLOOKUP(附加题模型!$E$2,历史数据!$B$3:$K$5000,ROW(A1515),)</f>
        <v>5.8643949024297699</v>
      </c>
      <c r="AJ1517" s="177">
        <f>HLOOKUP(附加题模型!$E$2,历史数据!$L$3:$U$5000,ROW(A1515),)</f>
        <v>5.8383309250856401</v>
      </c>
    </row>
    <row r="1518" spans="1:36" x14ac:dyDescent="0.2">
      <c r="A1518" s="148">
        <v>38737</v>
      </c>
      <c r="B1518" s="137">
        <v>6.7130274219008497</v>
      </c>
      <c r="C1518" s="137">
        <v>17.137560025317601</v>
      </c>
      <c r="D1518" s="137">
        <v>4.57642851594332</v>
      </c>
      <c r="E1518" s="137">
        <v>5.79193753317666</v>
      </c>
      <c r="F1518" s="137">
        <v>6.4326667309198502</v>
      </c>
      <c r="G1518" s="137">
        <v>17.247963215504001</v>
      </c>
      <c r="H1518" s="137">
        <v>2.5462984015490702</v>
      </c>
      <c r="I1518" s="137">
        <v>7.5483622780379704</v>
      </c>
      <c r="J1518" s="137">
        <v>8.4886807500370693</v>
      </c>
      <c r="K1518" s="137">
        <v>5.8643949024297699</v>
      </c>
      <c r="L1518" s="137">
        <v>6.8249112122658602</v>
      </c>
      <c r="M1518" s="137">
        <v>17.0613930918718</v>
      </c>
      <c r="N1518" s="137">
        <v>4.5529596517589903</v>
      </c>
      <c r="O1518" s="137">
        <v>5.7708759421469296</v>
      </c>
      <c r="P1518" s="137">
        <v>6.6590752908072997</v>
      </c>
      <c r="Q1518" s="137">
        <v>17.486498876995</v>
      </c>
      <c r="R1518" s="137">
        <v>2.5158645561122301</v>
      </c>
      <c r="S1518" s="137">
        <v>7.5883007027894998</v>
      </c>
      <c r="T1518" s="137">
        <v>8.4472725512564004</v>
      </c>
      <c r="U1518" s="137">
        <v>5.8122669477415103</v>
      </c>
      <c r="V1518" s="1">
        <v>1552727</v>
      </c>
      <c r="W1518" s="1">
        <v>823504</v>
      </c>
      <c r="X1518" s="1">
        <v>2043736</v>
      </c>
      <c r="Y1518" s="1">
        <v>994038</v>
      </c>
      <c r="Z1518" s="1">
        <v>1973240</v>
      </c>
      <c r="AA1518" s="1">
        <v>418295</v>
      </c>
      <c r="AB1518" s="1">
        <v>869310</v>
      </c>
      <c r="AC1518" s="1">
        <v>698149</v>
      </c>
      <c r="AD1518" s="1">
        <v>1721479</v>
      </c>
      <c r="AE1518" s="1">
        <v>516361</v>
      </c>
      <c r="AH1518" s="136">
        <f t="shared" si="23"/>
        <v>38737</v>
      </c>
      <c r="AI1518" s="177">
        <f>HLOOKUP(附加题模型!$E$2,历史数据!$B$3:$K$5000,ROW(A1516),)</f>
        <v>5.8643949024297699</v>
      </c>
      <c r="AJ1518" s="177">
        <f>HLOOKUP(附加题模型!$E$2,历史数据!$L$3:$U$5000,ROW(A1516),)</f>
        <v>5.8122669477415103</v>
      </c>
    </row>
    <row r="1519" spans="1:36" x14ac:dyDescent="0.2">
      <c r="A1519" s="148">
        <v>38740</v>
      </c>
      <c r="B1519" s="137">
        <v>6.7409983694921003</v>
      </c>
      <c r="C1519" s="137">
        <v>16.909059224980101</v>
      </c>
      <c r="D1519" s="137">
        <v>4.5294907875746704</v>
      </c>
      <c r="E1519" s="137">
        <v>5.79193753317666</v>
      </c>
      <c r="F1519" s="137">
        <v>6.6590752908072997</v>
      </c>
      <c r="G1519" s="137">
        <v>17.486498876995</v>
      </c>
      <c r="H1519" s="137">
        <v>2.4955753258210001</v>
      </c>
      <c r="I1519" s="137">
        <v>7.5883007027894998</v>
      </c>
      <c r="J1519" s="137">
        <v>8.4472725512564004</v>
      </c>
      <c r="K1519" s="137">
        <v>5.8643949024297699</v>
      </c>
      <c r="L1519" s="137">
        <v>6.9927368978133897</v>
      </c>
      <c r="M1519" s="137">
        <v>16.909059224980101</v>
      </c>
      <c r="N1519" s="137">
        <v>4.5294907875746704</v>
      </c>
      <c r="O1519" s="137">
        <v>6.0025534434740004</v>
      </c>
      <c r="P1519" s="137">
        <v>6.6590752908072997</v>
      </c>
      <c r="Q1519" s="137">
        <v>17.027776451050801</v>
      </c>
      <c r="R1519" s="137">
        <v>2.5158645561122301</v>
      </c>
      <c r="S1519" s="137">
        <v>7.6681775522925504</v>
      </c>
      <c r="T1519" s="137">
        <v>8.4058643524757297</v>
      </c>
      <c r="U1519" s="137">
        <v>5.7862029703973699</v>
      </c>
      <c r="V1519" s="1">
        <v>1540632</v>
      </c>
      <c r="W1519" s="1">
        <v>1139498</v>
      </c>
      <c r="X1519" s="1">
        <v>1856668</v>
      </c>
      <c r="Y1519" s="1">
        <v>2634540</v>
      </c>
      <c r="Z1519" s="1">
        <v>0</v>
      </c>
      <c r="AA1519" s="1">
        <v>423373</v>
      </c>
      <c r="AB1519" s="1">
        <v>1043592</v>
      </c>
      <c r="AC1519" s="1">
        <v>625197</v>
      </c>
      <c r="AD1519" s="1">
        <v>2953046</v>
      </c>
      <c r="AE1519" s="1">
        <v>337560</v>
      </c>
      <c r="AH1519" s="136">
        <f t="shared" si="23"/>
        <v>38740</v>
      </c>
      <c r="AI1519" s="177">
        <f>HLOOKUP(附加题模型!$E$2,历史数据!$B$3:$K$5000,ROW(A1517),)</f>
        <v>5.8643949024297699</v>
      </c>
      <c r="AJ1519" s="177">
        <f>HLOOKUP(附加题模型!$E$2,历史数据!$L$3:$U$5000,ROW(A1517),)</f>
        <v>5.7862029703973699</v>
      </c>
    </row>
    <row r="1520" spans="1:36" x14ac:dyDescent="0.2">
      <c r="A1520" s="148">
        <v>38741</v>
      </c>
      <c r="B1520" s="137">
        <v>6.9647659502221302</v>
      </c>
      <c r="C1520" s="137">
        <v>16.680558424642498</v>
      </c>
      <c r="D1520" s="137">
        <v>4.5060219233903398</v>
      </c>
      <c r="E1520" s="137">
        <v>6.0130842389888599</v>
      </c>
      <c r="F1520" s="137">
        <v>6.6590752908072997</v>
      </c>
      <c r="G1520" s="137">
        <v>16.972729759937501</v>
      </c>
      <c r="H1520" s="137">
        <v>2.5158645561122301</v>
      </c>
      <c r="I1520" s="137">
        <v>7.5883007027894998</v>
      </c>
      <c r="J1520" s="137">
        <v>8.3230479549144007</v>
      </c>
      <c r="K1520" s="137">
        <v>5.7471070043811796</v>
      </c>
      <c r="L1520" s="137">
        <v>7.2165044785434098</v>
      </c>
      <c r="M1520" s="137">
        <v>16.299723757413201</v>
      </c>
      <c r="N1520" s="137">
        <v>4.6116318122198097</v>
      </c>
      <c r="O1520" s="137">
        <v>5.9498994658996596</v>
      </c>
      <c r="P1520" s="137">
        <v>6.6590752908072997</v>
      </c>
      <c r="Q1520" s="137">
        <v>17.559894465146101</v>
      </c>
      <c r="R1520" s="137">
        <v>2.5057199409666202</v>
      </c>
      <c r="S1520" s="137">
        <v>7.6282391275410202</v>
      </c>
      <c r="T1520" s="137">
        <v>8.6543135451597504</v>
      </c>
      <c r="U1520" s="137">
        <v>5.7731709817253103</v>
      </c>
      <c r="V1520" s="1">
        <v>3344313</v>
      </c>
      <c r="W1520" s="1">
        <v>665900</v>
      </c>
      <c r="X1520" s="1">
        <v>2188022</v>
      </c>
      <c r="Y1520" s="1">
        <v>1785076</v>
      </c>
      <c r="Z1520" s="1">
        <v>0</v>
      </c>
      <c r="AA1520" s="1">
        <v>529541</v>
      </c>
      <c r="AB1520" s="1">
        <v>995300</v>
      </c>
      <c r="AC1520" s="1">
        <v>593094</v>
      </c>
      <c r="AD1520" s="1">
        <v>3259326</v>
      </c>
      <c r="AE1520" s="1">
        <v>355040</v>
      </c>
      <c r="AH1520" s="136">
        <f t="shared" si="23"/>
        <v>38741</v>
      </c>
      <c r="AI1520" s="177">
        <f>HLOOKUP(附加题模型!$E$2,历史数据!$B$3:$K$5000,ROW(A1518),)</f>
        <v>5.7471070043811796</v>
      </c>
      <c r="AJ1520" s="177">
        <f>HLOOKUP(附加题模型!$E$2,历史数据!$L$3:$U$5000,ROW(A1518),)</f>
        <v>5.7731709817253103</v>
      </c>
    </row>
    <row r="1521" spans="1:36" x14ac:dyDescent="0.2">
      <c r="A1521" s="148">
        <v>38742</v>
      </c>
      <c r="B1521" s="137">
        <v>7.27244637372592</v>
      </c>
      <c r="C1521" s="137">
        <v>16.299723757413201</v>
      </c>
      <c r="D1521" s="137">
        <v>4.58816294803548</v>
      </c>
      <c r="E1521" s="137">
        <v>5.8972454883253302</v>
      </c>
      <c r="F1521" s="137">
        <v>6.6590752908072997</v>
      </c>
      <c r="G1521" s="137">
        <v>17.4498010829195</v>
      </c>
      <c r="H1521" s="137">
        <v>2.4955753258210001</v>
      </c>
      <c r="I1521" s="137">
        <v>7.5883007027894998</v>
      </c>
      <c r="J1521" s="137">
        <v>8.6543135451597504</v>
      </c>
      <c r="K1521" s="137">
        <v>5.7731709817253103</v>
      </c>
      <c r="L1521" s="137">
        <v>7.4682430068647001</v>
      </c>
      <c r="M1521" s="137">
        <v>16.375890690859102</v>
      </c>
      <c r="N1521" s="137">
        <v>4.56469408385116</v>
      </c>
      <c r="O1521" s="137">
        <v>6.0446766255334596</v>
      </c>
      <c r="P1521" s="137">
        <v>6.6590752908072997</v>
      </c>
      <c r="Q1521" s="137">
        <v>17.156218730315199</v>
      </c>
      <c r="R1521" s="137">
        <v>2.4955753258210001</v>
      </c>
      <c r="S1521" s="137">
        <v>7.3486701542803603</v>
      </c>
      <c r="T1521" s="137">
        <v>8.6336094457694106</v>
      </c>
      <c r="U1521" s="137">
        <v>5.6298191063325804</v>
      </c>
      <c r="V1521" s="1">
        <v>4185722</v>
      </c>
      <c r="W1521" s="1">
        <v>689919</v>
      </c>
      <c r="X1521" s="1">
        <v>1168786</v>
      </c>
      <c r="Y1521" s="1">
        <v>1777481</v>
      </c>
      <c r="Z1521" s="1">
        <v>0</v>
      </c>
      <c r="AA1521" s="1">
        <v>326892</v>
      </c>
      <c r="AB1521" s="1">
        <v>1065061</v>
      </c>
      <c r="AC1521" s="1">
        <v>759700</v>
      </c>
      <c r="AD1521" s="1">
        <v>2293974</v>
      </c>
      <c r="AE1521" s="1">
        <v>382830</v>
      </c>
      <c r="AH1521" s="136">
        <f t="shared" si="23"/>
        <v>38742</v>
      </c>
      <c r="AI1521" s="177">
        <f>HLOOKUP(附加题模型!$E$2,历史数据!$B$3:$K$5000,ROW(A1519),)</f>
        <v>5.7731709817253103</v>
      </c>
      <c r="AJ1521" s="177">
        <f>HLOOKUP(附加题模型!$E$2,历史数据!$L$3:$U$5000,ROW(A1519),)</f>
        <v>5.6298191063325804</v>
      </c>
    </row>
    <row r="1522" spans="1:36" x14ac:dyDescent="0.2">
      <c r="A1522" s="148">
        <v>38754</v>
      </c>
      <c r="B1522" s="137">
        <v>7.7199815351859797</v>
      </c>
      <c r="C1522" s="137">
        <v>16.604391491196601</v>
      </c>
      <c r="D1522" s="137">
        <v>4.56469408385116</v>
      </c>
      <c r="E1522" s="137">
        <v>6.0552074210483298</v>
      </c>
      <c r="F1522" s="137">
        <v>6.6590752908072997</v>
      </c>
      <c r="G1522" s="137">
        <v>17.2112654214285</v>
      </c>
      <c r="H1522" s="137">
        <v>2.47528609552977</v>
      </c>
      <c r="I1522" s="137">
        <v>7.3886085790318798</v>
      </c>
      <c r="J1522" s="137">
        <v>8.6543135451597504</v>
      </c>
      <c r="K1522" s="137">
        <v>5.6689150723487796</v>
      </c>
      <c r="L1522" s="137">
        <v>7.8318653255509902</v>
      </c>
      <c r="M1522" s="137">
        <v>16.832892291534201</v>
      </c>
      <c r="N1522" s="137">
        <v>4.7407105652335897</v>
      </c>
      <c r="O1522" s="137">
        <v>6.28688492237539</v>
      </c>
      <c r="P1522" s="137">
        <v>6.6590752908072997</v>
      </c>
      <c r="Q1522" s="137">
        <v>17.413103288843899</v>
      </c>
      <c r="R1522" s="137">
        <v>2.5361537864034598</v>
      </c>
      <c r="S1522" s="137">
        <v>7.50842385328645</v>
      </c>
      <c r="T1522" s="137">
        <v>8.9855791354050893</v>
      </c>
      <c r="U1522" s="137">
        <v>5.72104302703704</v>
      </c>
      <c r="V1522" s="1">
        <v>3950872</v>
      </c>
      <c r="W1522" s="1">
        <v>597736</v>
      </c>
      <c r="X1522" s="1">
        <v>2430404</v>
      </c>
      <c r="Y1522" s="1">
        <v>2675094</v>
      </c>
      <c r="Z1522" s="1">
        <v>0</v>
      </c>
      <c r="AA1522" s="1">
        <v>294335</v>
      </c>
      <c r="AB1522" s="1">
        <v>1708573</v>
      </c>
      <c r="AC1522" s="1">
        <v>448001</v>
      </c>
      <c r="AD1522" s="1">
        <v>3035447</v>
      </c>
      <c r="AE1522" s="1">
        <v>226715</v>
      </c>
      <c r="AH1522" s="136">
        <f t="shared" si="23"/>
        <v>38754</v>
      </c>
      <c r="AI1522" s="177">
        <f>HLOOKUP(附加题模型!$E$2,历史数据!$B$3:$K$5000,ROW(A1520),)</f>
        <v>5.6689150723487796</v>
      </c>
      <c r="AJ1522" s="177">
        <f>HLOOKUP(附加题模型!$E$2,历史数据!$L$3:$U$5000,ROW(A1520),)</f>
        <v>5.72104302703704</v>
      </c>
    </row>
    <row r="1523" spans="1:36" x14ac:dyDescent="0.2">
      <c r="A1523" s="148">
        <v>38755</v>
      </c>
      <c r="B1523" s="137">
        <v>8.0836038538722708</v>
      </c>
      <c r="C1523" s="137">
        <v>16.832892291534201</v>
      </c>
      <c r="D1523" s="137">
        <v>4.8697893182473804</v>
      </c>
      <c r="E1523" s="137">
        <v>6.2658233313456604</v>
      </c>
      <c r="F1523" s="137">
        <v>6.6590752908072997</v>
      </c>
      <c r="G1523" s="137">
        <v>17.394754391806199</v>
      </c>
      <c r="H1523" s="137">
        <v>2.5361537864034598</v>
      </c>
      <c r="I1523" s="137">
        <v>7.50842385328645</v>
      </c>
      <c r="J1523" s="137">
        <v>8.9441709366244293</v>
      </c>
      <c r="K1523" s="137">
        <v>5.8383309250856401</v>
      </c>
      <c r="L1523" s="137">
        <v>7.6920105875947202</v>
      </c>
      <c r="M1523" s="137">
        <v>17.0613930918718</v>
      </c>
      <c r="N1523" s="137">
        <v>4.9636647749846796</v>
      </c>
      <c r="O1523" s="137">
        <v>6.3816620820091901</v>
      </c>
      <c r="P1523" s="137">
        <v>6.6590752908072997</v>
      </c>
      <c r="Q1523" s="137">
        <v>17.835127920712701</v>
      </c>
      <c r="R1523" s="137">
        <v>2.5665876318402998</v>
      </c>
      <c r="S1523" s="137">
        <v>7.7280851894198301</v>
      </c>
      <c r="T1523" s="137">
        <v>8.8613545390630897</v>
      </c>
      <c r="U1523" s="137">
        <v>5.7601389930532401</v>
      </c>
      <c r="V1523" s="1">
        <v>4073440</v>
      </c>
      <c r="W1523" s="1">
        <v>972306</v>
      </c>
      <c r="X1523" s="1">
        <v>6568641</v>
      </c>
      <c r="Y1523" s="1">
        <v>2815789</v>
      </c>
      <c r="Z1523" s="1">
        <v>0</v>
      </c>
      <c r="AA1523" s="1">
        <v>868496</v>
      </c>
      <c r="AB1523" s="1">
        <v>1823430</v>
      </c>
      <c r="AC1523" s="1">
        <v>1281568</v>
      </c>
      <c r="AD1523" s="1">
        <v>3148544</v>
      </c>
      <c r="AE1523" s="1">
        <v>324361</v>
      </c>
      <c r="AH1523" s="136">
        <f t="shared" si="23"/>
        <v>38755</v>
      </c>
      <c r="AI1523" s="177">
        <f>HLOOKUP(附加题模型!$E$2,历史数据!$B$3:$K$5000,ROW(A1521),)</f>
        <v>5.8383309250856401</v>
      </c>
      <c r="AJ1523" s="177">
        <f>HLOOKUP(附加题模型!$E$2,历史数据!$L$3:$U$5000,ROW(A1521),)</f>
        <v>5.7601389930532401</v>
      </c>
    </row>
    <row r="1524" spans="1:36" x14ac:dyDescent="0.2">
      <c r="A1524" s="148">
        <v>38756</v>
      </c>
      <c r="B1524" s="137">
        <v>7.6080977448209604</v>
      </c>
      <c r="C1524" s="137">
        <v>16.985226158425899</v>
      </c>
      <c r="D1524" s="137">
        <v>4.9636647749846796</v>
      </c>
      <c r="E1524" s="137">
        <v>6.3816620820091901</v>
      </c>
      <c r="F1524" s="137">
        <v>6.6590752908072997</v>
      </c>
      <c r="G1524" s="137">
        <v>17.816779023674901</v>
      </c>
      <c r="H1524" s="137">
        <v>2.5564430166946899</v>
      </c>
      <c r="I1524" s="137">
        <v>7.6881467646683097</v>
      </c>
      <c r="J1524" s="137">
        <v>8.8199463402824207</v>
      </c>
      <c r="K1524" s="137">
        <v>5.7731709817253103</v>
      </c>
      <c r="L1524" s="137">
        <v>7.6640396400034696</v>
      </c>
      <c r="M1524" s="137">
        <v>17.2898938922093</v>
      </c>
      <c r="N1524" s="137">
        <v>4.9871336391690004</v>
      </c>
      <c r="O1524" s="137">
        <v>6.2763541268605296</v>
      </c>
      <c r="P1524" s="137">
        <v>6.6590752908072997</v>
      </c>
      <c r="Q1524" s="137">
        <v>17.706685641448299</v>
      </c>
      <c r="R1524" s="137">
        <v>2.6071660924227502</v>
      </c>
      <c r="S1524" s="137">
        <v>7.8479004636744003</v>
      </c>
      <c r="T1524" s="137">
        <v>9.0890996323567705</v>
      </c>
      <c r="U1524" s="137">
        <v>5.8774268911018401</v>
      </c>
      <c r="V1524" s="1">
        <v>2624617</v>
      </c>
      <c r="W1524" s="1">
        <v>1057451</v>
      </c>
      <c r="X1524" s="1">
        <v>2276814</v>
      </c>
      <c r="Y1524" s="1">
        <v>1727974</v>
      </c>
      <c r="Z1524" s="1">
        <v>0</v>
      </c>
      <c r="AA1524" s="1">
        <v>405950</v>
      </c>
      <c r="AB1524" s="1">
        <v>1194612</v>
      </c>
      <c r="AC1524" s="1">
        <v>1298602</v>
      </c>
      <c r="AD1524" s="1">
        <v>2661495</v>
      </c>
      <c r="AE1524" s="1">
        <v>299479</v>
      </c>
      <c r="AH1524" s="136">
        <f t="shared" si="23"/>
        <v>38756</v>
      </c>
      <c r="AI1524" s="177">
        <f>HLOOKUP(附加题模型!$E$2,历史数据!$B$3:$K$5000,ROW(A1522),)</f>
        <v>5.7731709817253103</v>
      </c>
      <c r="AJ1524" s="177">
        <f>HLOOKUP(附加题模型!$E$2,历史数据!$L$3:$U$5000,ROW(A1522),)</f>
        <v>5.8774268911018401</v>
      </c>
    </row>
    <row r="1525" spans="1:36" x14ac:dyDescent="0.2">
      <c r="A1525" s="148">
        <v>38757</v>
      </c>
      <c r="B1525" s="137">
        <v>7.6640396400034696</v>
      </c>
      <c r="C1525" s="137">
        <v>17.137560025317601</v>
      </c>
      <c r="D1525" s="137">
        <v>4.9753992070768396</v>
      </c>
      <c r="E1525" s="137">
        <v>6.2658233313456604</v>
      </c>
      <c r="F1525" s="137">
        <v>6.6590752908072997</v>
      </c>
      <c r="G1525" s="137">
        <v>17.7617323325616</v>
      </c>
      <c r="H1525" s="137">
        <v>2.6071660924227502</v>
      </c>
      <c r="I1525" s="137">
        <v>7.8479004636744003</v>
      </c>
      <c r="J1525" s="137">
        <v>9.0683955329664307</v>
      </c>
      <c r="K1525" s="137">
        <v>5.8904588797738997</v>
      </c>
      <c r="L1525" s="137">
        <v>7.4402720592734397</v>
      </c>
      <c r="M1525" s="137">
        <v>17.594561625992799</v>
      </c>
      <c r="N1525" s="137">
        <v>4.8580548861552098</v>
      </c>
      <c r="O1525" s="137">
        <v>6.0341458300186002</v>
      </c>
      <c r="P1525" s="137">
        <v>6.6590752908072997</v>
      </c>
      <c r="Q1525" s="137">
        <v>17.926872405901499</v>
      </c>
      <c r="R1525" s="137">
        <v>2.5462984015490702</v>
      </c>
      <c r="S1525" s="137">
        <v>7.6681775522925504</v>
      </c>
      <c r="T1525" s="137">
        <v>8.7371299427210793</v>
      </c>
      <c r="U1525" s="137">
        <v>5.8252989364135699</v>
      </c>
      <c r="V1525" s="1">
        <v>962820</v>
      </c>
      <c r="W1525" s="1">
        <v>2099304</v>
      </c>
      <c r="X1525" s="1">
        <v>1519935</v>
      </c>
      <c r="Y1525" s="1">
        <v>1960035</v>
      </c>
      <c r="Z1525" s="1">
        <v>0</v>
      </c>
      <c r="AA1525" s="1">
        <v>882417</v>
      </c>
      <c r="AB1525" s="1">
        <v>1146689</v>
      </c>
      <c r="AC1525" s="1">
        <v>784156</v>
      </c>
      <c r="AD1525" s="1">
        <v>2336972</v>
      </c>
      <c r="AE1525" s="1">
        <v>567060</v>
      </c>
      <c r="AH1525" s="136">
        <f t="shared" si="23"/>
        <v>38757</v>
      </c>
      <c r="AI1525" s="177">
        <f>HLOOKUP(附加题模型!$E$2,历史数据!$B$3:$K$5000,ROW(A1523),)</f>
        <v>5.8904588797738997</v>
      </c>
      <c r="AJ1525" s="177">
        <f>HLOOKUP(附加题模型!$E$2,历史数据!$L$3:$U$5000,ROW(A1523),)</f>
        <v>5.8252989364135699</v>
      </c>
    </row>
    <row r="1526" spans="1:36" x14ac:dyDescent="0.2">
      <c r="A1526" s="148">
        <v>38758</v>
      </c>
      <c r="B1526" s="137">
        <v>7.3843301640909296</v>
      </c>
      <c r="C1526" s="137">
        <v>17.3660608256552</v>
      </c>
      <c r="D1526" s="137">
        <v>4.8463204540630498</v>
      </c>
      <c r="E1526" s="137">
        <v>6.0025534434740004</v>
      </c>
      <c r="F1526" s="137">
        <v>6.6590752908072997</v>
      </c>
      <c r="G1526" s="137">
        <v>17.835127920712701</v>
      </c>
      <c r="H1526" s="137">
        <v>2.5361537864034598</v>
      </c>
      <c r="I1526" s="137">
        <v>7.6482083399167804</v>
      </c>
      <c r="J1526" s="137">
        <v>8.7371299427210793</v>
      </c>
      <c r="K1526" s="137">
        <v>5.8383309250856401</v>
      </c>
      <c r="L1526" s="137">
        <v>7.55215584963846</v>
      </c>
      <c r="M1526" s="137">
        <v>17.670728559438601</v>
      </c>
      <c r="N1526" s="137">
        <v>4.9049926145238603</v>
      </c>
      <c r="O1526" s="137">
        <v>6.0657382165631901</v>
      </c>
      <c r="P1526" s="137">
        <v>6.6590752908072997</v>
      </c>
      <c r="Q1526" s="137">
        <v>17.798430126637101</v>
      </c>
      <c r="R1526" s="137">
        <v>2.5767322469859102</v>
      </c>
      <c r="S1526" s="137">
        <v>7.8279312512986401</v>
      </c>
      <c r="T1526" s="137">
        <v>8.8613545390630897</v>
      </c>
      <c r="U1526" s="137">
        <v>5.8904588797738997</v>
      </c>
      <c r="V1526" s="1">
        <v>1788286</v>
      </c>
      <c r="W1526" s="1">
        <v>872098</v>
      </c>
      <c r="X1526" s="1">
        <v>1279469</v>
      </c>
      <c r="Y1526" s="1">
        <v>1031609</v>
      </c>
      <c r="Z1526" s="1">
        <v>0</v>
      </c>
      <c r="AA1526" s="1">
        <v>378385</v>
      </c>
      <c r="AB1526" s="1">
        <v>933309</v>
      </c>
      <c r="AC1526" s="1">
        <v>807928</v>
      </c>
      <c r="AD1526" s="1">
        <v>1597321</v>
      </c>
      <c r="AE1526" s="1">
        <v>428683</v>
      </c>
      <c r="AH1526" s="136">
        <f t="shared" si="23"/>
        <v>38758</v>
      </c>
      <c r="AI1526" s="177">
        <f>HLOOKUP(附加题模型!$E$2,历史数据!$B$3:$K$5000,ROW(A1524),)</f>
        <v>5.8383309250856401</v>
      </c>
      <c r="AJ1526" s="177">
        <f>HLOOKUP(附加题模型!$E$2,历史数据!$L$3:$U$5000,ROW(A1524),)</f>
        <v>5.8904588797738997</v>
      </c>
    </row>
    <row r="1527" spans="1:36" x14ac:dyDescent="0.2">
      <c r="A1527" s="148">
        <v>38761</v>
      </c>
      <c r="B1527" s="137">
        <v>7.4962139544559498</v>
      </c>
      <c r="C1527" s="137">
        <v>17.518394692546899</v>
      </c>
      <c r="D1527" s="137">
        <v>4.8463204540630498</v>
      </c>
      <c r="E1527" s="137">
        <v>6.0552074210483298</v>
      </c>
      <c r="F1527" s="137">
        <v>6.7922567966234499</v>
      </c>
      <c r="G1527" s="137">
        <v>17.706685641448299</v>
      </c>
      <c r="H1527" s="137">
        <v>2.5970214772771398</v>
      </c>
      <c r="I1527" s="137">
        <v>7.8279312512986401</v>
      </c>
      <c r="J1527" s="137">
        <v>8.8613545390630897</v>
      </c>
      <c r="K1527" s="137">
        <v>5.8774268911018401</v>
      </c>
      <c r="L1527" s="137">
        <v>7.27244637372592</v>
      </c>
      <c r="M1527" s="137">
        <v>17.518394692546899</v>
      </c>
      <c r="N1527" s="137">
        <v>4.92846147870819</v>
      </c>
      <c r="O1527" s="137">
        <v>6.0341458300186002</v>
      </c>
      <c r="P1527" s="137">
        <v>6.51257563440954</v>
      </c>
      <c r="Q1527" s="137">
        <v>17.559894465146101</v>
      </c>
      <c r="R1527" s="137">
        <v>2.5767322469859102</v>
      </c>
      <c r="S1527" s="137">
        <v>7.8878388884259296</v>
      </c>
      <c r="T1527" s="137">
        <v>8.7371299427210793</v>
      </c>
      <c r="U1527" s="137">
        <v>5.8383309250856401</v>
      </c>
      <c r="V1527" s="1">
        <v>1346361</v>
      </c>
      <c r="W1527" s="1">
        <v>602414</v>
      </c>
      <c r="X1527" s="1">
        <v>1268970</v>
      </c>
      <c r="Y1527" s="1">
        <v>1388379</v>
      </c>
      <c r="Z1527" s="1">
        <v>645200</v>
      </c>
      <c r="AA1527" s="1">
        <v>303463</v>
      </c>
      <c r="AB1527" s="1">
        <v>864351</v>
      </c>
      <c r="AC1527" s="1">
        <v>599281</v>
      </c>
      <c r="AD1527" s="1">
        <v>2135564</v>
      </c>
      <c r="AE1527" s="1">
        <v>279900</v>
      </c>
      <c r="AH1527" s="136">
        <f t="shared" si="23"/>
        <v>38761</v>
      </c>
      <c r="AI1527" s="177">
        <f>HLOOKUP(附加题模型!$E$2,历史数据!$B$3:$K$5000,ROW(A1525),)</f>
        <v>5.8774268911018401</v>
      </c>
      <c r="AJ1527" s="177">
        <f>HLOOKUP(附加题模型!$E$2,历史数据!$L$3:$U$5000,ROW(A1525),)</f>
        <v>5.8383309250856401</v>
      </c>
    </row>
    <row r="1528" spans="1:36" x14ac:dyDescent="0.2">
      <c r="A1528" s="148">
        <v>38762</v>
      </c>
      <c r="B1528" s="137">
        <v>7.27244637372592</v>
      </c>
      <c r="C1528" s="137">
        <v>17.518394692546899</v>
      </c>
      <c r="D1528" s="137">
        <v>4.92846147870819</v>
      </c>
      <c r="E1528" s="137">
        <v>6.0130842389888599</v>
      </c>
      <c r="F1528" s="137">
        <v>6.4593030320830804</v>
      </c>
      <c r="G1528" s="137">
        <v>17.541545568108301</v>
      </c>
      <c r="H1528" s="137">
        <v>2.5767322469859102</v>
      </c>
      <c r="I1528" s="137">
        <v>7.8878388884259296</v>
      </c>
      <c r="J1528" s="137">
        <v>8.7371299427210793</v>
      </c>
      <c r="K1528" s="137">
        <v>5.9165228571180402</v>
      </c>
      <c r="L1528" s="137">
        <v>7.3563592164996798</v>
      </c>
      <c r="M1528" s="137">
        <v>17.2898938922093</v>
      </c>
      <c r="N1528" s="137">
        <v>4.9049926145238603</v>
      </c>
      <c r="O1528" s="137">
        <v>6.02361503450373</v>
      </c>
      <c r="P1528" s="137">
        <v>6.5258937849911502</v>
      </c>
      <c r="Q1528" s="137">
        <v>17.413103288843899</v>
      </c>
      <c r="R1528" s="137">
        <v>2.6274553227139799</v>
      </c>
      <c r="S1528" s="137">
        <v>7.8878388884259296</v>
      </c>
      <c r="T1528" s="137">
        <v>8.7371299427210793</v>
      </c>
      <c r="U1528" s="137">
        <v>5.8904588797738997</v>
      </c>
      <c r="V1528" s="1">
        <v>1393270</v>
      </c>
      <c r="W1528" s="1">
        <v>482134</v>
      </c>
      <c r="X1528" s="1">
        <v>1062334</v>
      </c>
      <c r="Y1528" s="1">
        <v>1081313</v>
      </c>
      <c r="Z1528" s="1">
        <v>448190</v>
      </c>
      <c r="AA1528" s="1">
        <v>444059</v>
      </c>
      <c r="AB1528" s="1">
        <v>1290759</v>
      </c>
      <c r="AC1528" s="1">
        <v>523270</v>
      </c>
      <c r="AD1528" s="1">
        <v>1241979</v>
      </c>
      <c r="AE1528" s="1">
        <v>215884</v>
      </c>
      <c r="AH1528" s="136">
        <f t="shared" si="23"/>
        <v>38762</v>
      </c>
      <c r="AI1528" s="177">
        <f>HLOOKUP(附加题模型!$E$2,历史数据!$B$3:$K$5000,ROW(A1526),)</f>
        <v>5.9165228571180402</v>
      </c>
      <c r="AJ1528" s="177">
        <f>HLOOKUP(附加题模型!$E$2,历史数据!$L$3:$U$5000,ROW(A1526),)</f>
        <v>5.8904588797738997</v>
      </c>
    </row>
    <row r="1529" spans="1:36" x14ac:dyDescent="0.2">
      <c r="A1529" s="148">
        <v>38763</v>
      </c>
      <c r="B1529" s="137">
        <v>7.3004173213171697</v>
      </c>
      <c r="C1529" s="137">
        <v>17.2898938922093</v>
      </c>
      <c r="D1529" s="137">
        <v>4.8815237503395403</v>
      </c>
      <c r="E1529" s="137">
        <v>6.0552074210483298</v>
      </c>
      <c r="F1529" s="137">
        <v>6.5258937849911502</v>
      </c>
      <c r="G1529" s="137">
        <v>17.559894465146101</v>
      </c>
      <c r="H1529" s="137">
        <v>2.6173107075683699</v>
      </c>
      <c r="I1529" s="137">
        <v>7.8678696760501596</v>
      </c>
      <c r="J1529" s="137">
        <v>8.77853814150175</v>
      </c>
      <c r="K1529" s="137">
        <v>5.8643949024297699</v>
      </c>
      <c r="L1529" s="137">
        <v>7.3563592164996798</v>
      </c>
      <c r="M1529" s="137">
        <v>17.3660608256552</v>
      </c>
      <c r="N1529" s="137">
        <v>4.8463204540630498</v>
      </c>
      <c r="O1529" s="137">
        <v>6.10786139862266</v>
      </c>
      <c r="P1529" s="137">
        <v>6.5924845378992298</v>
      </c>
      <c r="Q1529" s="137">
        <v>17.247963215504001</v>
      </c>
      <c r="R1529" s="137">
        <v>2.5970214772771398</v>
      </c>
      <c r="S1529" s="137">
        <v>7.7879928265471197</v>
      </c>
      <c r="T1529" s="137">
        <v>8.9027627378437604</v>
      </c>
      <c r="U1529" s="137">
        <v>5.8383309250856401</v>
      </c>
      <c r="V1529" s="1">
        <v>959190</v>
      </c>
      <c r="W1529" s="1">
        <v>660104</v>
      </c>
      <c r="X1529" s="1">
        <v>1272970</v>
      </c>
      <c r="Y1529" s="1">
        <v>1748809</v>
      </c>
      <c r="Z1529" s="1">
        <v>858700</v>
      </c>
      <c r="AA1529" s="1">
        <v>349220</v>
      </c>
      <c r="AB1529" s="1">
        <v>1180895</v>
      </c>
      <c r="AC1529" s="1">
        <v>811117</v>
      </c>
      <c r="AD1529" s="1">
        <v>3363111</v>
      </c>
      <c r="AE1529" s="1">
        <v>329100</v>
      </c>
      <c r="AH1529" s="136">
        <f t="shared" si="23"/>
        <v>38763</v>
      </c>
      <c r="AI1529" s="177">
        <f>HLOOKUP(附加题模型!$E$2,历史数据!$B$3:$K$5000,ROW(A1527),)</f>
        <v>5.8643949024297699</v>
      </c>
      <c r="AJ1529" s="177">
        <f>HLOOKUP(附加题模型!$E$2,历史数据!$L$3:$U$5000,ROW(A1527),)</f>
        <v>5.8383309250856401</v>
      </c>
    </row>
    <row r="1530" spans="1:36" x14ac:dyDescent="0.2">
      <c r="A1530" s="148">
        <v>38764</v>
      </c>
      <c r="B1530" s="137">
        <v>7.3563592164996798</v>
      </c>
      <c r="C1530" s="137">
        <v>17.442227759101101</v>
      </c>
      <c r="D1530" s="137">
        <v>4.8463204540630498</v>
      </c>
      <c r="E1530" s="137">
        <v>6.1499845806821298</v>
      </c>
      <c r="F1530" s="137">
        <v>6.5924845378992298</v>
      </c>
      <c r="G1530" s="137">
        <v>17.247963215504001</v>
      </c>
      <c r="H1530" s="137">
        <v>2.5970214772771398</v>
      </c>
      <c r="I1530" s="137">
        <v>7.7879928265471197</v>
      </c>
      <c r="J1530" s="137">
        <v>8.8613545390630897</v>
      </c>
      <c r="K1530" s="137">
        <v>5.8383309250856401</v>
      </c>
      <c r="L1530" s="137">
        <v>7.1046206881784002</v>
      </c>
      <c r="M1530" s="137">
        <v>16.756725358088399</v>
      </c>
      <c r="N1530" s="137">
        <v>4.5529596517589903</v>
      </c>
      <c r="O1530" s="137">
        <v>5.8235299197212598</v>
      </c>
      <c r="P1530" s="137">
        <v>6.2328944721956301</v>
      </c>
      <c r="Q1530" s="137">
        <v>16.569054025106499</v>
      </c>
      <c r="R1530" s="137">
        <v>2.4955753258210001</v>
      </c>
      <c r="S1530" s="137">
        <v>7.5883007027894998</v>
      </c>
      <c r="T1530" s="137">
        <v>8.4679766506467402</v>
      </c>
      <c r="U1530" s="137">
        <v>5.6689150723487796</v>
      </c>
      <c r="V1530" s="1">
        <v>1516465</v>
      </c>
      <c r="W1530" s="1">
        <v>1005300</v>
      </c>
      <c r="X1530" s="1">
        <v>2651584</v>
      </c>
      <c r="Y1530" s="1">
        <v>1951600</v>
      </c>
      <c r="Z1530" s="1">
        <v>494500</v>
      </c>
      <c r="AA1530" s="1">
        <v>507980</v>
      </c>
      <c r="AB1530" s="1">
        <v>1310826</v>
      </c>
      <c r="AC1530" s="1">
        <v>699314</v>
      </c>
      <c r="AD1530" s="1">
        <v>2426710</v>
      </c>
      <c r="AE1530" s="1">
        <v>263349</v>
      </c>
      <c r="AH1530" s="136">
        <f t="shared" si="23"/>
        <v>38764</v>
      </c>
      <c r="AI1530" s="177">
        <f>HLOOKUP(附加题模型!$E$2,历史数据!$B$3:$K$5000,ROW(A1528),)</f>
        <v>5.8383309250856401</v>
      </c>
      <c r="AJ1530" s="177">
        <f>HLOOKUP(附加题模型!$E$2,历史数据!$L$3:$U$5000,ROW(A1528),)</f>
        <v>5.6689150723487796</v>
      </c>
    </row>
    <row r="1531" spans="1:36" x14ac:dyDescent="0.2">
      <c r="A1531" s="148">
        <v>38765</v>
      </c>
      <c r="B1531" s="137">
        <v>7.41230111168219</v>
      </c>
      <c r="C1531" s="137">
        <v>16.756725358088399</v>
      </c>
      <c r="D1531" s="137">
        <v>4.5529596517589903</v>
      </c>
      <c r="E1531" s="137">
        <v>5.8024683286915302</v>
      </c>
      <c r="F1531" s="137">
        <v>6.2595307733588603</v>
      </c>
      <c r="G1531" s="137">
        <v>16.569054025106499</v>
      </c>
      <c r="H1531" s="137">
        <v>2.4955753258210001</v>
      </c>
      <c r="I1531" s="137">
        <v>7.5883007027894998</v>
      </c>
      <c r="J1531" s="137">
        <v>8.4472725512564004</v>
      </c>
      <c r="K1531" s="137">
        <v>5.72104302703704</v>
      </c>
      <c r="L1531" s="137">
        <v>7.1325916357696499</v>
      </c>
      <c r="M1531" s="137">
        <v>16.452057624304899</v>
      </c>
      <c r="N1531" s="137">
        <v>4.3534743061922301</v>
      </c>
      <c r="O1531" s="137">
        <v>5.8024683286915302</v>
      </c>
      <c r="P1531" s="137">
        <v>6.2062581710323999</v>
      </c>
      <c r="Q1531" s="137">
        <v>16.3305183636155</v>
      </c>
      <c r="R1531" s="137">
        <v>2.4854307106753901</v>
      </c>
      <c r="S1531" s="137">
        <v>7.5883007027894998</v>
      </c>
      <c r="T1531" s="137">
        <v>8.3230479549144007</v>
      </c>
      <c r="U1531" s="137">
        <v>5.6558830836767102</v>
      </c>
      <c r="V1531" s="1">
        <v>813605</v>
      </c>
      <c r="W1531" s="1">
        <v>819093</v>
      </c>
      <c r="X1531" s="1">
        <v>2187850</v>
      </c>
      <c r="Y1531" s="1">
        <v>1415564</v>
      </c>
      <c r="Z1531" s="1">
        <v>664300</v>
      </c>
      <c r="AA1531" s="1">
        <v>314530</v>
      </c>
      <c r="AB1531" s="1">
        <v>758712</v>
      </c>
      <c r="AC1531" s="1">
        <v>469933</v>
      </c>
      <c r="AD1531" s="1">
        <v>1965500</v>
      </c>
      <c r="AE1531" s="1">
        <v>233275</v>
      </c>
      <c r="AH1531" s="136">
        <f t="shared" si="23"/>
        <v>38765</v>
      </c>
      <c r="AI1531" s="177">
        <f>HLOOKUP(附加题模型!$E$2,历史数据!$B$3:$K$5000,ROW(A1529),)</f>
        <v>5.72104302703704</v>
      </c>
      <c r="AJ1531" s="177">
        <f>HLOOKUP(附加题模型!$E$2,历史数据!$L$3:$U$5000,ROW(A1529),)</f>
        <v>5.6558830836767102</v>
      </c>
    </row>
    <row r="1532" spans="1:36" x14ac:dyDescent="0.2">
      <c r="A1532" s="148">
        <v>38768</v>
      </c>
      <c r="B1532" s="137">
        <v>7.0486787929958901</v>
      </c>
      <c r="C1532" s="137">
        <v>16.147389890521499</v>
      </c>
      <c r="D1532" s="137">
        <v>4.3182710099157502</v>
      </c>
      <c r="E1532" s="137">
        <v>5.79193753317666</v>
      </c>
      <c r="F1532" s="137">
        <v>6.2062581710323999</v>
      </c>
      <c r="G1532" s="137">
        <v>16.3305183636155</v>
      </c>
      <c r="H1532" s="137">
        <v>2.47528609552977</v>
      </c>
      <c r="I1532" s="137">
        <v>7.5883007027894998</v>
      </c>
      <c r="J1532" s="137">
        <v>8.3230479549144007</v>
      </c>
      <c r="K1532" s="137">
        <v>5.6558830836767102</v>
      </c>
      <c r="L1532" s="137">
        <v>7.1046206881784002</v>
      </c>
      <c r="M1532" s="137">
        <v>17.0613930918718</v>
      </c>
      <c r="N1532" s="137">
        <v>4.4004120345608797</v>
      </c>
      <c r="O1532" s="137">
        <v>5.79193753317666</v>
      </c>
      <c r="P1532" s="137">
        <v>6.2062581710323999</v>
      </c>
      <c r="Q1532" s="137">
        <v>16.220424981388899</v>
      </c>
      <c r="R1532" s="137">
        <v>2.4955753258210001</v>
      </c>
      <c r="S1532" s="137">
        <v>7.4485162161591703</v>
      </c>
      <c r="T1532" s="137">
        <v>8.4679766506467402</v>
      </c>
      <c r="U1532" s="137">
        <v>5.7080110383649796</v>
      </c>
      <c r="V1532" s="1">
        <v>543651</v>
      </c>
      <c r="W1532" s="1">
        <v>1321097</v>
      </c>
      <c r="X1532" s="1">
        <v>1389111</v>
      </c>
      <c r="Y1532" s="1">
        <v>732722</v>
      </c>
      <c r="Z1532" s="1">
        <v>0</v>
      </c>
      <c r="AA1532" s="1">
        <v>247198</v>
      </c>
      <c r="AB1532" s="1">
        <v>513490</v>
      </c>
      <c r="AC1532" s="1">
        <v>497630</v>
      </c>
      <c r="AD1532" s="1">
        <v>1770705</v>
      </c>
      <c r="AE1532" s="1">
        <v>361120</v>
      </c>
      <c r="AH1532" s="136">
        <f t="shared" si="23"/>
        <v>38768</v>
      </c>
      <c r="AI1532" s="177">
        <f>HLOOKUP(附加题模型!$E$2,历史数据!$B$3:$K$5000,ROW(A1530),)</f>
        <v>5.6558830836767102</v>
      </c>
      <c r="AJ1532" s="177">
        <f>HLOOKUP(附加题模型!$E$2,历史数据!$L$3:$U$5000,ROW(A1530),)</f>
        <v>5.7080110383649796</v>
      </c>
    </row>
    <row r="1533" spans="1:36" x14ac:dyDescent="0.2">
      <c r="A1533" s="148">
        <v>38769</v>
      </c>
      <c r="B1533" s="137">
        <v>7.2165044785434098</v>
      </c>
      <c r="C1533" s="137">
        <v>17.137560025317601</v>
      </c>
      <c r="D1533" s="137">
        <v>4.3769431703765598</v>
      </c>
      <c r="E1533" s="137">
        <v>5.7708759421469296</v>
      </c>
      <c r="F1533" s="137">
        <v>6.2062581710323999</v>
      </c>
      <c r="G1533" s="137">
        <v>16.202076084351098</v>
      </c>
      <c r="H1533" s="137">
        <v>2.4854307106753901</v>
      </c>
      <c r="I1533" s="137">
        <v>7.4285470037834003</v>
      </c>
      <c r="J1533" s="137">
        <v>8.5507930482080692</v>
      </c>
      <c r="K1533" s="137">
        <v>5.68194706102084</v>
      </c>
      <c r="L1533" s="137">
        <v>7.2444754261346702</v>
      </c>
      <c r="M1533" s="137">
        <v>17.213726958763498</v>
      </c>
      <c r="N1533" s="137">
        <v>4.4590841950216902</v>
      </c>
      <c r="O1533" s="137">
        <v>5.9183070793550598</v>
      </c>
      <c r="P1533" s="137">
        <v>6.2062581710323999</v>
      </c>
      <c r="Q1533" s="137">
        <v>16.495658436955399</v>
      </c>
      <c r="R1533" s="137">
        <v>2.5158645561122301</v>
      </c>
      <c r="S1533" s="137">
        <v>7.60826991516526</v>
      </c>
      <c r="T1533" s="137">
        <v>8.9441709366244293</v>
      </c>
      <c r="U1533" s="137">
        <v>5.6167871176605102</v>
      </c>
      <c r="V1533" s="1">
        <v>847667</v>
      </c>
      <c r="W1533" s="1">
        <v>572883</v>
      </c>
      <c r="X1533" s="1">
        <v>1239537</v>
      </c>
      <c r="Y1533" s="1">
        <v>1142244</v>
      </c>
      <c r="Z1533" s="1">
        <v>0</v>
      </c>
      <c r="AA1533" s="1">
        <v>203022</v>
      </c>
      <c r="AB1533" s="1">
        <v>795545</v>
      </c>
      <c r="AC1533" s="1">
        <v>340412</v>
      </c>
      <c r="AD1533" s="1">
        <v>5586852</v>
      </c>
      <c r="AE1533" s="1">
        <v>342951</v>
      </c>
      <c r="AH1533" s="136">
        <f t="shared" si="23"/>
        <v>38769</v>
      </c>
      <c r="AI1533" s="177">
        <f>HLOOKUP(附加题模型!$E$2,历史数据!$B$3:$K$5000,ROW(A1531),)</f>
        <v>5.68194706102084</v>
      </c>
      <c r="AJ1533" s="177">
        <f>HLOOKUP(附加题模型!$E$2,历史数据!$L$3:$U$5000,ROW(A1531),)</f>
        <v>5.6167871176605102</v>
      </c>
    </row>
    <row r="1534" spans="1:36" x14ac:dyDescent="0.2">
      <c r="A1534" s="148">
        <v>38770</v>
      </c>
      <c r="B1534" s="137">
        <v>7.27244637372592</v>
      </c>
      <c r="C1534" s="137">
        <v>17.137560025317601</v>
      </c>
      <c r="D1534" s="137">
        <v>4.4708186271138599</v>
      </c>
      <c r="E1534" s="137">
        <v>5.9077762838402004</v>
      </c>
      <c r="F1534" s="137">
        <v>6.2062581710323999</v>
      </c>
      <c r="G1534" s="137">
        <v>16.3121694665777</v>
      </c>
      <c r="H1534" s="137">
        <v>2.5158645561122301</v>
      </c>
      <c r="I1534" s="137">
        <v>7.4884546409106898</v>
      </c>
      <c r="J1534" s="137">
        <v>8.9441709366244293</v>
      </c>
      <c r="K1534" s="137">
        <v>5.6037551289884497</v>
      </c>
      <c r="L1534" s="137">
        <v>7.3283882689084301</v>
      </c>
      <c r="M1534" s="137">
        <v>17.213726958763498</v>
      </c>
      <c r="N1534" s="137">
        <v>4.4590841950216902</v>
      </c>
      <c r="O1534" s="137">
        <v>5.6866295780279996</v>
      </c>
      <c r="P1534" s="137">
        <v>6.2062581710323999</v>
      </c>
      <c r="Q1534" s="137">
        <v>16.367216157691001</v>
      </c>
      <c r="R1534" s="137">
        <v>2.5260091712578401</v>
      </c>
      <c r="S1534" s="137">
        <v>7.5483622780379704</v>
      </c>
      <c r="T1534" s="137">
        <v>8.7371299427210793</v>
      </c>
      <c r="U1534" s="137">
        <v>5.6558830836767102</v>
      </c>
      <c r="V1534" s="1">
        <v>845950</v>
      </c>
      <c r="W1534" s="1">
        <v>763974</v>
      </c>
      <c r="X1534" s="1">
        <v>898520</v>
      </c>
      <c r="Y1534" s="1">
        <v>2125188</v>
      </c>
      <c r="Z1534" s="1">
        <v>0</v>
      </c>
      <c r="AA1534" s="1">
        <v>191639</v>
      </c>
      <c r="AB1534" s="1">
        <v>954038</v>
      </c>
      <c r="AC1534" s="1">
        <v>261439</v>
      </c>
      <c r="AD1534" s="1">
        <v>2254332</v>
      </c>
      <c r="AE1534" s="1">
        <v>589280</v>
      </c>
      <c r="AH1534" s="136">
        <f t="shared" si="23"/>
        <v>38770</v>
      </c>
      <c r="AI1534" s="177">
        <f>HLOOKUP(附加题模型!$E$2,历史数据!$B$3:$K$5000,ROW(A1532),)</f>
        <v>5.6037551289884497</v>
      </c>
      <c r="AJ1534" s="177">
        <f>HLOOKUP(附加题模型!$E$2,历史数据!$L$3:$U$5000,ROW(A1532),)</f>
        <v>5.6558830836767102</v>
      </c>
    </row>
    <row r="1535" spans="1:36" x14ac:dyDescent="0.2">
      <c r="A1535" s="148">
        <v>38771</v>
      </c>
      <c r="B1535" s="137">
        <v>7.3283882689084301</v>
      </c>
      <c r="C1535" s="137">
        <v>17.137560025317601</v>
      </c>
      <c r="D1535" s="137">
        <v>4.4590841950216902</v>
      </c>
      <c r="E1535" s="137">
        <v>5.7076911690577301</v>
      </c>
      <c r="F1535" s="137">
        <v>6.2062581710323999</v>
      </c>
      <c r="G1535" s="137">
        <v>16.367216157691001</v>
      </c>
      <c r="H1535" s="137">
        <v>2.5260091712578401</v>
      </c>
      <c r="I1535" s="137">
        <v>7.5483622780379704</v>
      </c>
      <c r="J1535" s="137">
        <v>8.7992422408920898</v>
      </c>
      <c r="K1535" s="137">
        <v>5.6298191063325804</v>
      </c>
      <c r="L1535" s="137">
        <v>7.2444754261346702</v>
      </c>
      <c r="M1535" s="137">
        <v>17.442227759101101</v>
      </c>
      <c r="N1535" s="137">
        <v>4.4473497629295302</v>
      </c>
      <c r="O1535" s="137">
        <v>5.7708759421469296</v>
      </c>
      <c r="P1535" s="137">
        <v>6.2062581710323999</v>
      </c>
      <c r="Q1535" s="137">
        <v>16.220424981388899</v>
      </c>
      <c r="R1535" s="137">
        <v>2.5564430166946899</v>
      </c>
      <c r="S1535" s="137">
        <v>7.5683314904137404</v>
      </c>
      <c r="T1535" s="137">
        <v>9.0890996323567705</v>
      </c>
      <c r="U1535" s="137">
        <v>5.6558830836767102</v>
      </c>
      <c r="V1535" s="1">
        <v>625417</v>
      </c>
      <c r="W1535" s="1">
        <v>1655049</v>
      </c>
      <c r="X1535" s="1">
        <v>1144441</v>
      </c>
      <c r="Y1535" s="1">
        <v>1025789</v>
      </c>
      <c r="Z1535" s="1">
        <v>0</v>
      </c>
      <c r="AA1535" s="1">
        <v>169761</v>
      </c>
      <c r="AB1535" s="1">
        <v>898545</v>
      </c>
      <c r="AC1535" s="1">
        <v>310370</v>
      </c>
      <c r="AD1535" s="1">
        <v>5189250</v>
      </c>
      <c r="AE1535" s="1">
        <v>304100</v>
      </c>
      <c r="AH1535" s="136">
        <f t="shared" si="23"/>
        <v>38771</v>
      </c>
      <c r="AI1535" s="177">
        <f>HLOOKUP(附加题模型!$E$2,历史数据!$B$3:$K$5000,ROW(A1533),)</f>
        <v>5.6298191063325804</v>
      </c>
      <c r="AJ1535" s="177">
        <f>HLOOKUP(附加题模型!$E$2,历史数据!$L$3:$U$5000,ROW(A1533),)</f>
        <v>5.6558830836767102</v>
      </c>
    </row>
    <row r="1536" spans="1:36" x14ac:dyDescent="0.2">
      <c r="A1536" s="148">
        <v>38772</v>
      </c>
      <c r="B1536" s="137">
        <v>7.2444754261346702</v>
      </c>
      <c r="C1536" s="137">
        <v>17.442227759101101</v>
      </c>
      <c r="D1536" s="137">
        <v>4.4473497629295302</v>
      </c>
      <c r="E1536" s="137">
        <v>5.79193753317666</v>
      </c>
      <c r="F1536" s="137">
        <v>6.2062581710323999</v>
      </c>
      <c r="G1536" s="137">
        <v>16.220424981388899</v>
      </c>
      <c r="H1536" s="137">
        <v>2.5665876318402998</v>
      </c>
      <c r="I1536" s="137">
        <v>7.5683314904137404</v>
      </c>
      <c r="J1536" s="137">
        <v>9.1098037317470997</v>
      </c>
      <c r="K1536" s="137">
        <v>5.6558830836767102</v>
      </c>
      <c r="L1536" s="137">
        <v>7.2444754261346702</v>
      </c>
      <c r="M1536" s="137">
        <v>17.442227759101101</v>
      </c>
      <c r="N1536" s="137">
        <v>4.4825530592060199</v>
      </c>
      <c r="O1536" s="137">
        <v>5.8867146928104601</v>
      </c>
      <c r="P1536" s="137">
        <v>6.2062581710323999</v>
      </c>
      <c r="Q1536" s="137">
        <v>16.6241007162198</v>
      </c>
      <c r="R1536" s="137">
        <v>2.5868768621315299</v>
      </c>
      <c r="S1536" s="137">
        <v>7.6482083399167804</v>
      </c>
      <c r="T1536" s="137">
        <v>9.1305078311374395</v>
      </c>
      <c r="U1536" s="137">
        <v>5.8643949024297699</v>
      </c>
      <c r="V1536" s="1">
        <v>642500</v>
      </c>
      <c r="W1536" s="1">
        <v>689662</v>
      </c>
      <c r="X1536" s="1">
        <v>1219543</v>
      </c>
      <c r="Y1536" s="1">
        <v>1415598</v>
      </c>
      <c r="Z1536" s="1">
        <v>0</v>
      </c>
      <c r="AA1536" s="1">
        <v>201538</v>
      </c>
      <c r="AB1536" s="1">
        <v>1058551</v>
      </c>
      <c r="AC1536" s="1">
        <v>466607</v>
      </c>
      <c r="AD1536" s="1">
        <v>7236592</v>
      </c>
      <c r="AE1536" s="1">
        <v>1118383</v>
      </c>
      <c r="AH1536" s="136">
        <f t="shared" si="23"/>
        <v>38772</v>
      </c>
      <c r="AI1536" s="177">
        <f>HLOOKUP(附加题模型!$E$2,历史数据!$B$3:$K$5000,ROW(A1534),)</f>
        <v>5.6558830836767102</v>
      </c>
      <c r="AJ1536" s="177">
        <f>HLOOKUP(附加题模型!$E$2,历史数据!$L$3:$U$5000,ROW(A1534),)</f>
        <v>5.8643949024297699</v>
      </c>
    </row>
    <row r="1537" spans="1:36" x14ac:dyDescent="0.2">
      <c r="A1537" s="148">
        <v>38775</v>
      </c>
      <c r="B1537" s="137">
        <v>7.2444754261346702</v>
      </c>
      <c r="C1537" s="137">
        <v>17.442227759101101</v>
      </c>
      <c r="D1537" s="137">
        <v>4.4825530592060199</v>
      </c>
      <c r="E1537" s="137">
        <v>5.8867146928104601</v>
      </c>
      <c r="F1537" s="137">
        <v>6.2062581710323999</v>
      </c>
      <c r="G1537" s="137">
        <v>16.495658436955399</v>
      </c>
      <c r="H1537" s="137">
        <v>2.5868768621315299</v>
      </c>
      <c r="I1537" s="137">
        <v>7.6282391275410202</v>
      </c>
      <c r="J1537" s="137">
        <v>9.1512119305277704</v>
      </c>
      <c r="K1537" s="137">
        <v>5.8513629137577103</v>
      </c>
      <c r="L1537" s="137">
        <v>7.27244637372592</v>
      </c>
      <c r="M1537" s="137">
        <v>17.2898938922093</v>
      </c>
      <c r="N1537" s="137">
        <v>4.4708186271138599</v>
      </c>
      <c r="O1537" s="137">
        <v>5.8867146928104601</v>
      </c>
      <c r="P1537" s="137">
        <v>6.2062581710323999</v>
      </c>
      <c r="Q1537" s="137">
        <v>16.293820569539999</v>
      </c>
      <c r="R1537" s="137">
        <v>2.5665876318402998</v>
      </c>
      <c r="S1537" s="137">
        <v>7.6282391275410202</v>
      </c>
      <c r="T1537" s="137">
        <v>9.0062832347954291</v>
      </c>
      <c r="U1537" s="137">
        <v>5.8252989364135699</v>
      </c>
      <c r="V1537" s="1">
        <v>741542</v>
      </c>
      <c r="W1537" s="1">
        <v>752662</v>
      </c>
      <c r="X1537" s="1">
        <v>921001</v>
      </c>
      <c r="Y1537" s="1">
        <v>0</v>
      </c>
      <c r="Z1537" s="1">
        <v>0</v>
      </c>
      <c r="AA1537" s="1">
        <v>143190</v>
      </c>
      <c r="AB1537" s="1">
        <v>833766</v>
      </c>
      <c r="AC1537" s="1">
        <v>386879</v>
      </c>
      <c r="AD1537" s="1">
        <v>3735834</v>
      </c>
      <c r="AE1537" s="1">
        <v>337100</v>
      </c>
      <c r="AH1537" s="136">
        <f t="shared" si="23"/>
        <v>38775</v>
      </c>
      <c r="AI1537" s="177">
        <f>HLOOKUP(附加题模型!$E$2,历史数据!$B$3:$K$5000,ROW(A1535),)</f>
        <v>5.8513629137577103</v>
      </c>
      <c r="AJ1537" s="177">
        <f>HLOOKUP(附加题模型!$E$2,历史数据!$L$3:$U$5000,ROW(A1535),)</f>
        <v>5.8252989364135699</v>
      </c>
    </row>
    <row r="1538" spans="1:36" x14ac:dyDescent="0.2">
      <c r="A1538" s="148">
        <v>38776</v>
      </c>
      <c r="B1538" s="137">
        <v>7.27244637372592</v>
      </c>
      <c r="C1538" s="137">
        <v>17.213726958763498</v>
      </c>
      <c r="D1538" s="137">
        <v>4.4356153308373703</v>
      </c>
      <c r="E1538" s="137">
        <v>5.8867146928104601</v>
      </c>
      <c r="F1538" s="137">
        <v>6.2062581710323999</v>
      </c>
      <c r="G1538" s="137">
        <v>16.220424981388899</v>
      </c>
      <c r="H1538" s="137">
        <v>2.5564430166946899</v>
      </c>
      <c r="I1538" s="137">
        <v>7.6282391275410202</v>
      </c>
      <c r="J1538" s="137">
        <v>8.9441709366244293</v>
      </c>
      <c r="K1538" s="137">
        <v>5.7992349590694401</v>
      </c>
      <c r="L1538" s="137">
        <v>7.1605625833609103</v>
      </c>
      <c r="M1538" s="137">
        <v>17.3660608256552</v>
      </c>
      <c r="N1538" s="137">
        <v>4.4238808987452103</v>
      </c>
      <c r="O1538" s="137">
        <v>5.8867146928104601</v>
      </c>
      <c r="P1538" s="137">
        <v>6.2062581710323999</v>
      </c>
      <c r="Q1538" s="137">
        <v>16.532356231030999</v>
      </c>
      <c r="R1538" s="137">
        <v>2.5564430166946899</v>
      </c>
      <c r="S1538" s="137">
        <v>7.5483622780379704</v>
      </c>
      <c r="T1538" s="137">
        <v>8.9855791354050893</v>
      </c>
      <c r="U1538" s="137">
        <v>5.7731709817253103</v>
      </c>
      <c r="V1538" s="1">
        <v>552110</v>
      </c>
      <c r="W1538" s="1">
        <v>579439</v>
      </c>
      <c r="X1538" s="1">
        <v>993516</v>
      </c>
      <c r="Y1538" s="1">
        <v>0</v>
      </c>
      <c r="Z1538" s="1">
        <v>0</v>
      </c>
      <c r="AA1538" s="1">
        <v>171315</v>
      </c>
      <c r="AB1538" s="1">
        <v>638190</v>
      </c>
      <c r="AC1538" s="1">
        <v>242759</v>
      </c>
      <c r="AD1538" s="1">
        <v>2262181</v>
      </c>
      <c r="AE1538" s="1">
        <v>505633</v>
      </c>
      <c r="AH1538" s="136">
        <f t="shared" si="23"/>
        <v>38776</v>
      </c>
      <c r="AI1538" s="177">
        <f>HLOOKUP(附加题模型!$E$2,历史数据!$B$3:$K$5000,ROW(A1536),)</f>
        <v>5.7992349590694401</v>
      </c>
      <c r="AJ1538" s="177">
        <f>HLOOKUP(附加题模型!$E$2,历史数据!$L$3:$U$5000,ROW(A1536),)</f>
        <v>5.7731709817253103</v>
      </c>
    </row>
    <row r="1539" spans="1:36" x14ac:dyDescent="0.2">
      <c r="A1539" s="148">
        <v>38777</v>
      </c>
      <c r="B1539" s="137">
        <v>7.1325916357696499</v>
      </c>
      <c r="C1539" s="137">
        <v>17.3660608256552</v>
      </c>
      <c r="D1539" s="137">
        <v>4.4121464666530503</v>
      </c>
      <c r="E1539" s="137">
        <v>5.8867146928104601</v>
      </c>
      <c r="F1539" s="137">
        <v>6.2062581710323999</v>
      </c>
      <c r="G1539" s="137">
        <v>16.514007333993199</v>
      </c>
      <c r="H1539" s="137">
        <v>2.5564430166946899</v>
      </c>
      <c r="I1539" s="137">
        <v>7.5483622780379704</v>
      </c>
      <c r="J1539" s="137">
        <v>8.9855791354050893</v>
      </c>
      <c r="K1539" s="137">
        <v>5.7340750157091103</v>
      </c>
      <c r="L1539" s="137">
        <v>7.2165044785434098</v>
      </c>
      <c r="M1539" s="137">
        <v>17.3660608256552</v>
      </c>
      <c r="N1539" s="137">
        <v>4.4238808987452103</v>
      </c>
      <c r="O1539" s="137">
        <v>5.8867146928104601</v>
      </c>
      <c r="P1539" s="137">
        <v>6.2062581710323999</v>
      </c>
      <c r="Q1539" s="137">
        <v>16.936031965861901</v>
      </c>
      <c r="R1539" s="137">
        <v>2.5970214772771398</v>
      </c>
      <c r="S1539" s="137">
        <v>7.6482083399167804</v>
      </c>
      <c r="T1539" s="137">
        <v>9.0683955329664307</v>
      </c>
      <c r="U1539" s="137">
        <v>5.7992349590694401</v>
      </c>
      <c r="V1539" s="1">
        <v>705641</v>
      </c>
      <c r="W1539" s="1">
        <v>648991</v>
      </c>
      <c r="X1539" s="1">
        <v>1778501</v>
      </c>
      <c r="Y1539" s="1">
        <v>0</v>
      </c>
      <c r="Z1539" s="1">
        <v>0</v>
      </c>
      <c r="AA1539" s="1">
        <v>439301</v>
      </c>
      <c r="AB1539" s="1">
        <v>1314455</v>
      </c>
      <c r="AC1539" s="1">
        <v>400865</v>
      </c>
      <c r="AD1539" s="1">
        <v>2265993</v>
      </c>
      <c r="AE1539" s="1">
        <v>163252</v>
      </c>
      <c r="AH1539" s="136">
        <f t="shared" si="23"/>
        <v>38777</v>
      </c>
      <c r="AI1539" s="177">
        <f>HLOOKUP(附加题模型!$E$2,历史数据!$B$3:$K$5000,ROW(A1537),)</f>
        <v>5.7340750157091103</v>
      </c>
      <c r="AJ1539" s="177">
        <f>HLOOKUP(附加题模型!$E$2,历史数据!$L$3:$U$5000,ROW(A1537),)</f>
        <v>5.7992349590694401</v>
      </c>
    </row>
    <row r="1540" spans="1:36" x14ac:dyDescent="0.2">
      <c r="A1540" s="148">
        <v>38778</v>
      </c>
      <c r="B1540" s="137">
        <v>7.2165044785434098</v>
      </c>
      <c r="C1540" s="137">
        <v>17.3660608256552</v>
      </c>
      <c r="D1540" s="137">
        <v>4.4238808987452103</v>
      </c>
      <c r="E1540" s="137">
        <v>5.8867146928104601</v>
      </c>
      <c r="F1540" s="137">
        <v>6.2062581710323999</v>
      </c>
      <c r="G1540" s="137">
        <v>16.825938583635299</v>
      </c>
      <c r="H1540" s="137">
        <v>2.6071660924227502</v>
      </c>
      <c r="I1540" s="137">
        <v>7.5883007027894998</v>
      </c>
      <c r="J1540" s="137">
        <v>9.0683955329664307</v>
      </c>
      <c r="K1540" s="137">
        <v>5.7731709817253103</v>
      </c>
      <c r="L1540" s="137">
        <v>7.27244637372592</v>
      </c>
      <c r="M1540" s="137">
        <v>16.832892291534201</v>
      </c>
      <c r="N1540" s="137">
        <v>4.4121464666530503</v>
      </c>
      <c r="O1540" s="137">
        <v>5.8867146928104601</v>
      </c>
      <c r="P1540" s="137">
        <v>6.2062581710323999</v>
      </c>
      <c r="Q1540" s="137">
        <v>16.367216157691001</v>
      </c>
      <c r="R1540" s="137">
        <v>2.5564430166946899</v>
      </c>
      <c r="S1540" s="137">
        <v>7.4884546409106898</v>
      </c>
      <c r="T1540" s="137">
        <v>8.7164258433307502</v>
      </c>
      <c r="U1540" s="137">
        <v>5.7601389930532401</v>
      </c>
      <c r="V1540" s="1">
        <v>1589031</v>
      </c>
      <c r="W1540" s="1">
        <v>827905</v>
      </c>
      <c r="X1540" s="1">
        <v>1876125</v>
      </c>
      <c r="Y1540" s="1">
        <v>0</v>
      </c>
      <c r="Z1540" s="1">
        <v>0</v>
      </c>
      <c r="AA1540" s="1">
        <v>232860</v>
      </c>
      <c r="AB1540" s="1">
        <v>1427155</v>
      </c>
      <c r="AC1540" s="1">
        <v>489700</v>
      </c>
      <c r="AD1540" s="1">
        <v>3214896</v>
      </c>
      <c r="AE1540" s="1">
        <v>773100</v>
      </c>
      <c r="AH1540" s="136">
        <f t="shared" si="23"/>
        <v>38778</v>
      </c>
      <c r="AI1540" s="177">
        <f>HLOOKUP(附加题模型!$E$2,历史数据!$B$3:$K$5000,ROW(A1538),)</f>
        <v>5.7731709817253103</v>
      </c>
      <c r="AJ1540" s="177">
        <f>HLOOKUP(附加题模型!$E$2,历史数据!$L$3:$U$5000,ROW(A1538),)</f>
        <v>5.7601389930532401</v>
      </c>
    </row>
    <row r="1541" spans="1:36" x14ac:dyDescent="0.2">
      <c r="A1541" s="148">
        <v>38779</v>
      </c>
      <c r="B1541" s="137">
        <v>7.27244637372592</v>
      </c>
      <c r="C1541" s="137">
        <v>16.756725358088399</v>
      </c>
      <c r="D1541" s="137">
        <v>4.3769431703765598</v>
      </c>
      <c r="E1541" s="137">
        <v>5.8867146928104601</v>
      </c>
      <c r="F1541" s="137">
        <v>6.2062581710323999</v>
      </c>
      <c r="G1541" s="137">
        <v>16.293820569539999</v>
      </c>
      <c r="H1541" s="137">
        <v>2.5462984015490702</v>
      </c>
      <c r="I1541" s="137">
        <v>7.4884546409106898</v>
      </c>
      <c r="J1541" s="137">
        <v>8.6543135451597504</v>
      </c>
      <c r="K1541" s="137">
        <v>5.7471070043811796</v>
      </c>
      <c r="L1541" s="137">
        <v>7.41230111168219</v>
      </c>
      <c r="M1541" s="137">
        <v>17.0613930918718</v>
      </c>
      <c r="N1541" s="137">
        <v>4.4238808987452103</v>
      </c>
      <c r="O1541" s="137">
        <v>5.8867146928104601</v>
      </c>
      <c r="P1541" s="137">
        <v>6.2062581710323999</v>
      </c>
      <c r="Q1541" s="137">
        <v>16.183727187313298</v>
      </c>
      <c r="R1541" s="137">
        <v>2.5260091712578401</v>
      </c>
      <c r="S1541" s="137">
        <v>7.5483622780379704</v>
      </c>
      <c r="T1541" s="137">
        <v>8.6543135451597504</v>
      </c>
      <c r="U1541" s="137">
        <v>5.9295548457900997</v>
      </c>
      <c r="V1541" s="1">
        <v>1042582</v>
      </c>
      <c r="W1541" s="1">
        <v>621521</v>
      </c>
      <c r="X1541" s="1">
        <v>1029193</v>
      </c>
      <c r="Y1541" s="1">
        <v>0</v>
      </c>
      <c r="Z1541" s="1">
        <v>0</v>
      </c>
      <c r="AA1541" s="1">
        <v>272513</v>
      </c>
      <c r="AB1541" s="1">
        <v>1106779</v>
      </c>
      <c r="AC1541" s="1">
        <v>808710</v>
      </c>
      <c r="AD1541" s="1">
        <v>1925199</v>
      </c>
      <c r="AE1541" s="1">
        <v>1633129</v>
      </c>
      <c r="AH1541" s="136">
        <f t="shared" si="23"/>
        <v>38779</v>
      </c>
      <c r="AI1541" s="177">
        <f>HLOOKUP(附加题模型!$E$2,历史数据!$B$3:$K$5000,ROW(A1539),)</f>
        <v>5.7471070043811796</v>
      </c>
      <c r="AJ1541" s="177">
        <f>HLOOKUP(附加题模型!$E$2,历史数据!$L$3:$U$5000,ROW(A1539),)</f>
        <v>5.9295548457900997</v>
      </c>
    </row>
    <row r="1542" spans="1:36" x14ac:dyDescent="0.2">
      <c r="A1542" s="148">
        <v>38782</v>
      </c>
      <c r="B1542" s="137">
        <v>7.41230111168219</v>
      </c>
      <c r="C1542" s="137">
        <v>16.909059224980101</v>
      </c>
      <c r="D1542" s="137">
        <v>4.4590841950216902</v>
      </c>
      <c r="E1542" s="137">
        <v>5.8867146928104601</v>
      </c>
      <c r="F1542" s="137">
        <v>6.2062581710323999</v>
      </c>
      <c r="G1542" s="137">
        <v>16.147029393237801</v>
      </c>
      <c r="H1542" s="137">
        <v>2.5361537864034598</v>
      </c>
      <c r="I1542" s="137">
        <v>7.50842385328645</v>
      </c>
      <c r="J1542" s="137">
        <v>8.6750176445500795</v>
      </c>
      <c r="K1542" s="137">
        <v>5.8774268911018401</v>
      </c>
      <c r="L1542" s="137">
        <v>7.3563592164996798</v>
      </c>
      <c r="M1542" s="137">
        <v>16.985226158425899</v>
      </c>
      <c r="N1542" s="137">
        <v>4.56469408385116</v>
      </c>
      <c r="O1542" s="137">
        <v>5.8867146928104601</v>
      </c>
      <c r="P1542" s="137">
        <v>6.2062581710323999</v>
      </c>
      <c r="Q1542" s="137">
        <v>16.0002382169356</v>
      </c>
      <c r="R1542" s="137">
        <v>2.5158645561122301</v>
      </c>
      <c r="S1542" s="137">
        <v>7.60826991516526</v>
      </c>
      <c r="T1542" s="137">
        <v>8.6129053463790797</v>
      </c>
      <c r="U1542" s="137">
        <v>5.9556188231342304</v>
      </c>
      <c r="V1542" s="1">
        <v>648495</v>
      </c>
      <c r="W1542" s="1">
        <v>595232</v>
      </c>
      <c r="X1542" s="1">
        <v>5492555</v>
      </c>
      <c r="Y1542" s="1">
        <v>0</v>
      </c>
      <c r="Z1542" s="1">
        <v>0</v>
      </c>
      <c r="AA1542" s="1">
        <v>168186</v>
      </c>
      <c r="AB1542" s="1">
        <v>537894</v>
      </c>
      <c r="AC1542" s="1">
        <v>551989</v>
      </c>
      <c r="AD1542" s="1">
        <v>1045784</v>
      </c>
      <c r="AE1542" s="1">
        <v>617007</v>
      </c>
      <c r="AH1542" s="136">
        <f t="shared" ref="AH1542:AH1605" si="24">A1542</f>
        <v>38782</v>
      </c>
      <c r="AI1542" s="177">
        <f>HLOOKUP(附加题模型!$E$2,历史数据!$B$3:$K$5000,ROW(A1540),)</f>
        <v>5.8774268911018401</v>
      </c>
      <c r="AJ1542" s="177">
        <f>HLOOKUP(附加题模型!$E$2,历史数据!$L$3:$U$5000,ROW(A1540),)</f>
        <v>5.9556188231342304</v>
      </c>
    </row>
    <row r="1543" spans="1:36" x14ac:dyDescent="0.2">
      <c r="A1543" s="148">
        <v>38783</v>
      </c>
      <c r="B1543" s="137">
        <v>7.3563592164996798</v>
      </c>
      <c r="C1543" s="137">
        <v>16.832892291534201</v>
      </c>
      <c r="D1543" s="137">
        <v>4.5529596517589903</v>
      </c>
      <c r="E1543" s="137">
        <v>5.8867146928104601</v>
      </c>
      <c r="F1543" s="137">
        <v>6.2062581710323999</v>
      </c>
      <c r="G1543" s="137">
        <v>16.0002382169356</v>
      </c>
      <c r="H1543" s="137">
        <v>2.5158645561122301</v>
      </c>
      <c r="I1543" s="137">
        <v>7.5683314904137404</v>
      </c>
      <c r="J1543" s="137">
        <v>8.6336094457694106</v>
      </c>
      <c r="K1543" s="137">
        <v>5.9686508118062997</v>
      </c>
      <c r="L1543" s="137">
        <v>6.7969402646746104</v>
      </c>
      <c r="M1543" s="137">
        <v>16.832892291534201</v>
      </c>
      <c r="N1543" s="137">
        <v>4.2830677136392596</v>
      </c>
      <c r="O1543" s="137">
        <v>5.8867146928104601</v>
      </c>
      <c r="P1543" s="137">
        <v>6.2062581710323999</v>
      </c>
      <c r="Q1543" s="137">
        <v>15.5965624821047</v>
      </c>
      <c r="R1543" s="137">
        <v>2.4549968652385501</v>
      </c>
      <c r="S1543" s="137">
        <v>7.3486701542803603</v>
      </c>
      <c r="T1543" s="137">
        <v>8.3023438555240592</v>
      </c>
      <c r="U1543" s="137">
        <v>5.72104302703704</v>
      </c>
      <c r="V1543" s="1">
        <v>1642085</v>
      </c>
      <c r="W1543" s="1">
        <v>712881</v>
      </c>
      <c r="X1543" s="1">
        <v>1955621</v>
      </c>
      <c r="Y1543" s="1">
        <v>0</v>
      </c>
      <c r="Z1543" s="1">
        <v>0</v>
      </c>
      <c r="AA1543" s="1">
        <v>273398</v>
      </c>
      <c r="AB1543" s="1">
        <v>1019000</v>
      </c>
      <c r="AC1543" s="1">
        <v>541990</v>
      </c>
      <c r="AD1543" s="1">
        <v>2101337</v>
      </c>
      <c r="AE1543" s="1">
        <v>501600</v>
      </c>
      <c r="AH1543" s="136">
        <f t="shared" si="24"/>
        <v>38783</v>
      </c>
      <c r="AI1543" s="177">
        <f>HLOOKUP(附加题模型!$E$2,历史数据!$B$3:$K$5000,ROW(A1541),)</f>
        <v>5.9686508118062997</v>
      </c>
      <c r="AJ1543" s="177">
        <f>HLOOKUP(附加题模型!$E$2,历史数据!$L$3:$U$5000,ROW(A1541),)</f>
        <v>5.72104302703704</v>
      </c>
    </row>
    <row r="1544" spans="1:36" x14ac:dyDescent="0.2">
      <c r="A1544" s="148">
        <v>38784</v>
      </c>
      <c r="B1544" s="137">
        <v>6.7130274219008497</v>
      </c>
      <c r="C1544" s="137">
        <v>16.680558424642498</v>
      </c>
      <c r="D1544" s="137">
        <v>4.2830677136392596</v>
      </c>
      <c r="E1544" s="137">
        <v>5.8867146928104601</v>
      </c>
      <c r="F1544" s="137">
        <v>6.2062581710323999</v>
      </c>
      <c r="G1544" s="137">
        <v>15.523166893953601</v>
      </c>
      <c r="H1544" s="137">
        <v>2.43470763494732</v>
      </c>
      <c r="I1544" s="137">
        <v>7.3486701542803603</v>
      </c>
      <c r="J1544" s="137">
        <v>8.28163975613373</v>
      </c>
      <c r="K1544" s="137">
        <v>5.68194706102084</v>
      </c>
      <c r="L1544" s="137">
        <v>6.8249112122658602</v>
      </c>
      <c r="M1544" s="137">
        <v>16.5282245577508</v>
      </c>
      <c r="N1544" s="137">
        <v>4.1539889606254699</v>
      </c>
      <c r="O1544" s="137">
        <v>5.8867146928104601</v>
      </c>
      <c r="P1544" s="137">
        <v>6.2062581710323999</v>
      </c>
      <c r="Q1544" s="137">
        <v>15.6149113791425</v>
      </c>
      <c r="R1544" s="137">
        <v>2.47528609552977</v>
      </c>
      <c r="S1544" s="137">
        <v>7.2088856676500201</v>
      </c>
      <c r="T1544" s="137">
        <v>8.0953028616207199</v>
      </c>
      <c r="U1544" s="137">
        <v>5.9165228571180402</v>
      </c>
      <c r="V1544" s="1">
        <v>583365</v>
      </c>
      <c r="W1544" s="1">
        <v>386383</v>
      </c>
      <c r="X1544" s="1">
        <v>1303127</v>
      </c>
      <c r="Y1544" s="1">
        <v>0</v>
      </c>
      <c r="Z1544" s="1">
        <v>0</v>
      </c>
      <c r="AA1544" s="1">
        <v>146901</v>
      </c>
      <c r="AB1544" s="1">
        <v>596261</v>
      </c>
      <c r="AC1544" s="1">
        <v>410300</v>
      </c>
      <c r="AD1544" s="1">
        <v>2215708</v>
      </c>
      <c r="AE1544" s="1">
        <v>605385</v>
      </c>
      <c r="AH1544" s="136">
        <f t="shared" si="24"/>
        <v>38784</v>
      </c>
      <c r="AI1544" s="177">
        <f>HLOOKUP(附加题模型!$E$2,历史数据!$B$3:$K$5000,ROW(A1542),)</f>
        <v>5.68194706102084</v>
      </c>
      <c r="AJ1544" s="177">
        <f>HLOOKUP(附加题模型!$E$2,历史数据!$L$3:$U$5000,ROW(A1542),)</f>
        <v>5.9165228571180402</v>
      </c>
    </row>
    <row r="1545" spans="1:36" x14ac:dyDescent="0.2">
      <c r="A1545" s="148">
        <v>38785</v>
      </c>
      <c r="B1545" s="137">
        <v>6.7130274219008497</v>
      </c>
      <c r="C1545" s="137">
        <v>16.375890690859102</v>
      </c>
      <c r="D1545" s="137">
        <v>4.1070512322568202</v>
      </c>
      <c r="E1545" s="137">
        <v>5.4549520767009296</v>
      </c>
      <c r="F1545" s="137">
        <v>6.2062581710323999</v>
      </c>
      <c r="G1545" s="137">
        <v>15.6149113791425</v>
      </c>
      <c r="H1545" s="137">
        <v>2.4549968652385501</v>
      </c>
      <c r="I1545" s="137">
        <v>7.2088856676500201</v>
      </c>
      <c r="J1545" s="137">
        <v>8.0953028616207199</v>
      </c>
      <c r="K1545" s="137">
        <v>5.8904588797738997</v>
      </c>
      <c r="L1545" s="137">
        <v>6.7409983694921003</v>
      </c>
      <c r="M1545" s="137">
        <v>16.452057624304899</v>
      </c>
      <c r="N1545" s="137">
        <v>4.11878566434899</v>
      </c>
      <c r="O1545" s="137">
        <v>5.4338904856712</v>
      </c>
      <c r="P1545" s="137">
        <v>6.2062581710323999</v>
      </c>
      <c r="Q1545" s="137">
        <v>15.890144834709</v>
      </c>
      <c r="R1545" s="137">
        <v>2.43470763494732</v>
      </c>
      <c r="S1545" s="137">
        <v>7.1689472428984997</v>
      </c>
      <c r="T1545" s="137">
        <v>8.1160069610110508</v>
      </c>
      <c r="U1545" s="137">
        <v>6.0989706985269603</v>
      </c>
      <c r="V1545" s="1">
        <v>351454</v>
      </c>
      <c r="W1545" s="1">
        <v>376915</v>
      </c>
      <c r="X1545" s="1">
        <v>536660</v>
      </c>
      <c r="Y1545" s="1">
        <v>1226300</v>
      </c>
      <c r="Z1545" s="1">
        <v>0</v>
      </c>
      <c r="AA1545" s="1">
        <v>215941</v>
      </c>
      <c r="AB1545" s="1">
        <v>519000</v>
      </c>
      <c r="AC1545" s="1">
        <v>254846</v>
      </c>
      <c r="AD1545" s="1">
        <v>865296</v>
      </c>
      <c r="AE1545" s="1">
        <v>952051</v>
      </c>
      <c r="AH1545" s="136">
        <f t="shared" si="24"/>
        <v>38785</v>
      </c>
      <c r="AI1545" s="177">
        <f>HLOOKUP(附加题模型!$E$2,历史数据!$B$3:$K$5000,ROW(A1543),)</f>
        <v>5.8904588797738997</v>
      </c>
      <c r="AJ1545" s="177">
        <f>HLOOKUP(附加题模型!$E$2,历史数据!$L$3:$U$5000,ROW(A1543),)</f>
        <v>6.0989706985269603</v>
      </c>
    </row>
    <row r="1546" spans="1:36" x14ac:dyDescent="0.2">
      <c r="A1546" s="148">
        <v>38786</v>
      </c>
      <c r="B1546" s="137">
        <v>6.7130274219008497</v>
      </c>
      <c r="C1546" s="137">
        <v>16.375890690859102</v>
      </c>
      <c r="D1546" s="137">
        <v>4.11878566434899</v>
      </c>
      <c r="E1546" s="137">
        <v>5.4338904856712</v>
      </c>
      <c r="F1546" s="137">
        <v>6.2062581710323999</v>
      </c>
      <c r="G1546" s="137">
        <v>15.7433536584068</v>
      </c>
      <c r="H1546" s="137">
        <v>2.43470763494732</v>
      </c>
      <c r="I1546" s="137">
        <v>7.2288548800257901</v>
      </c>
      <c r="J1546" s="137">
        <v>8.0745987622303907</v>
      </c>
      <c r="K1546" s="137">
        <v>6.0989706985269603</v>
      </c>
      <c r="L1546" s="137">
        <v>6.5172307887620704</v>
      </c>
      <c r="M1546" s="137">
        <v>16.452057624304899</v>
      </c>
      <c r="N1546" s="137">
        <v>4.1422545285333099</v>
      </c>
      <c r="O1546" s="137">
        <v>5.3707057125819997</v>
      </c>
      <c r="P1546" s="137">
        <v>6.2062581710323999</v>
      </c>
      <c r="Q1546" s="137">
        <v>16.0552849080489</v>
      </c>
      <c r="R1546" s="137">
        <v>2.43470763494732</v>
      </c>
      <c r="S1546" s="137">
        <v>7.1689472428984997</v>
      </c>
      <c r="T1546" s="137">
        <v>8.0538946628400492</v>
      </c>
      <c r="U1546" s="137">
        <v>6.1120026871990296</v>
      </c>
      <c r="V1546" s="1">
        <v>554900</v>
      </c>
      <c r="W1546" s="1">
        <v>276064</v>
      </c>
      <c r="X1546" s="1">
        <v>570686</v>
      </c>
      <c r="Y1546" s="1">
        <v>742790</v>
      </c>
      <c r="Z1546" s="1">
        <v>0</v>
      </c>
      <c r="AA1546" s="1">
        <v>250470</v>
      </c>
      <c r="AB1546" s="1">
        <v>0</v>
      </c>
      <c r="AC1546" s="1">
        <v>147373</v>
      </c>
      <c r="AD1546" s="1">
        <v>729550</v>
      </c>
      <c r="AE1546" s="1">
        <v>2187702</v>
      </c>
      <c r="AH1546" s="136">
        <f t="shared" si="24"/>
        <v>38786</v>
      </c>
      <c r="AI1546" s="177">
        <f>HLOOKUP(附加题模型!$E$2,历史数据!$B$3:$K$5000,ROW(A1544),)</f>
        <v>6.0989706985269603</v>
      </c>
      <c r="AJ1546" s="177">
        <f>HLOOKUP(附加题模型!$E$2,历史数据!$L$3:$U$5000,ROW(A1544),)</f>
        <v>6.1120026871990296</v>
      </c>
    </row>
    <row r="1547" spans="1:36" x14ac:dyDescent="0.2">
      <c r="A1547" s="148">
        <v>38789</v>
      </c>
      <c r="B1547" s="137">
        <v>6.5172307887620704</v>
      </c>
      <c r="C1547" s="137">
        <v>16.299723757413201</v>
      </c>
      <c r="D1547" s="137">
        <v>4.1539889606254699</v>
      </c>
      <c r="E1547" s="137">
        <v>5.3707057125819997</v>
      </c>
      <c r="F1547" s="137">
        <v>6.2062581710323999</v>
      </c>
      <c r="G1547" s="137">
        <v>16.0552849080489</v>
      </c>
      <c r="H1547" s="137">
        <v>2.43470763494732</v>
      </c>
      <c r="I1547" s="137">
        <v>7.1889164552742599</v>
      </c>
      <c r="J1547" s="137">
        <v>8.0538946628400492</v>
      </c>
      <c r="K1547" s="137">
        <v>6.1120026871990296</v>
      </c>
      <c r="L1547" s="137">
        <v>6.5172307887620704</v>
      </c>
      <c r="M1547" s="137">
        <v>16.375890690859102</v>
      </c>
      <c r="N1547" s="137">
        <v>4.1305200964411499</v>
      </c>
      <c r="O1547" s="137">
        <v>5.4760136677306601</v>
      </c>
      <c r="P1547" s="137">
        <v>6.2062581710323999</v>
      </c>
      <c r="Q1547" s="137">
        <v>16.0369360110112</v>
      </c>
      <c r="R1547" s="137">
        <v>2.5868768621315299</v>
      </c>
      <c r="S1547" s="137">
        <v>7.1889164552742599</v>
      </c>
      <c r="T1547" s="137">
        <v>8.0538946628400492</v>
      </c>
      <c r="U1547" s="137">
        <v>6.5550903020492797</v>
      </c>
      <c r="V1547" s="1">
        <v>478914</v>
      </c>
      <c r="W1547" s="1">
        <v>547783</v>
      </c>
      <c r="X1547" s="1">
        <v>861840</v>
      </c>
      <c r="Y1547" s="1">
        <v>606728</v>
      </c>
      <c r="Z1547" s="1">
        <v>0</v>
      </c>
      <c r="AA1547" s="1">
        <v>106039</v>
      </c>
      <c r="AB1547" s="1">
        <v>2594273</v>
      </c>
      <c r="AC1547" s="1">
        <v>261300</v>
      </c>
      <c r="AD1547" s="1">
        <v>0</v>
      </c>
      <c r="AE1547" s="1">
        <v>1772323</v>
      </c>
      <c r="AH1547" s="136">
        <f t="shared" si="24"/>
        <v>38789</v>
      </c>
      <c r="AI1547" s="177">
        <f>HLOOKUP(附加题模型!$E$2,历史数据!$B$3:$K$5000,ROW(A1545),)</f>
        <v>6.1120026871990296</v>
      </c>
      <c r="AJ1547" s="177">
        <f>HLOOKUP(附加题模型!$E$2,历史数据!$L$3:$U$5000,ROW(A1545),)</f>
        <v>6.5550903020492797</v>
      </c>
    </row>
    <row r="1548" spans="1:36" x14ac:dyDescent="0.2">
      <c r="A1548" s="148">
        <v>38790</v>
      </c>
      <c r="B1548" s="137">
        <v>6.5452017363533299</v>
      </c>
      <c r="C1548" s="137">
        <v>16.375890690859102</v>
      </c>
      <c r="D1548" s="137">
        <v>4.1774578248098004</v>
      </c>
      <c r="E1548" s="137">
        <v>5.4549520767009296</v>
      </c>
      <c r="F1548" s="137">
        <v>6.2062581710323999</v>
      </c>
      <c r="G1548" s="137">
        <v>15.981889319897901</v>
      </c>
      <c r="H1548" s="137">
        <v>2.5767322469859102</v>
      </c>
      <c r="I1548" s="137">
        <v>7.2088856676500201</v>
      </c>
      <c r="J1548" s="137">
        <v>8.0538946628400492</v>
      </c>
      <c r="K1548" s="137">
        <v>6.5159943360330796</v>
      </c>
      <c r="L1548" s="137">
        <v>6.5731726839445797</v>
      </c>
      <c r="M1548" s="137">
        <v>16.299723757413201</v>
      </c>
      <c r="N1548" s="137">
        <v>4.2009266889941204</v>
      </c>
      <c r="O1548" s="137">
        <v>5.4865444632455302</v>
      </c>
      <c r="P1548" s="137">
        <v>6.2062581710323999</v>
      </c>
      <c r="Q1548" s="137">
        <v>15.835098143595699</v>
      </c>
      <c r="R1548" s="137">
        <v>2.5868768621315299</v>
      </c>
      <c r="S1548" s="137">
        <v>7.2488240924015503</v>
      </c>
      <c r="T1548" s="137">
        <v>8.0538946628400492</v>
      </c>
      <c r="U1548" s="137">
        <v>6.5290263247051401</v>
      </c>
      <c r="V1548" s="1">
        <v>569187</v>
      </c>
      <c r="W1548" s="1">
        <v>229689</v>
      </c>
      <c r="X1548" s="1">
        <v>836925</v>
      </c>
      <c r="Y1548" s="1">
        <v>693900</v>
      </c>
      <c r="Z1548" s="1">
        <v>0</v>
      </c>
      <c r="AA1548" s="1">
        <v>182598</v>
      </c>
      <c r="AB1548" s="1">
        <v>2478875</v>
      </c>
      <c r="AC1548" s="1">
        <v>178113</v>
      </c>
      <c r="AD1548" s="1">
        <v>0</v>
      </c>
      <c r="AE1548" s="1">
        <v>1399497</v>
      </c>
      <c r="AH1548" s="136">
        <f t="shared" si="24"/>
        <v>38790</v>
      </c>
      <c r="AI1548" s="177">
        <f>HLOOKUP(附加题模型!$E$2,历史数据!$B$3:$K$5000,ROW(A1546),)</f>
        <v>6.5159943360330796</v>
      </c>
      <c r="AJ1548" s="177">
        <f>HLOOKUP(附加题模型!$E$2,历史数据!$L$3:$U$5000,ROW(A1546),)</f>
        <v>6.5290263247051401</v>
      </c>
    </row>
    <row r="1549" spans="1:36" x14ac:dyDescent="0.2">
      <c r="A1549" s="148">
        <v>38791</v>
      </c>
      <c r="B1549" s="137">
        <v>6.5172307887620704</v>
      </c>
      <c r="C1549" s="137">
        <v>16.2235568239674</v>
      </c>
      <c r="D1549" s="137">
        <v>4.23612998527061</v>
      </c>
      <c r="E1549" s="137">
        <v>5.4760136677306601</v>
      </c>
      <c r="F1549" s="137">
        <v>6.2062581710323999</v>
      </c>
      <c r="G1549" s="137">
        <v>15.835098143595699</v>
      </c>
      <c r="H1549" s="137">
        <v>2.6274553227139799</v>
      </c>
      <c r="I1549" s="137">
        <v>7.2288548800257901</v>
      </c>
      <c r="J1549" s="137">
        <v>8.0538946628400492</v>
      </c>
      <c r="K1549" s="137">
        <v>6.4638663813448103</v>
      </c>
      <c r="L1549" s="137">
        <v>6.6291145791270898</v>
      </c>
      <c r="M1549" s="137">
        <v>16.375890690859102</v>
      </c>
      <c r="N1549" s="137">
        <v>4.2595988494549299</v>
      </c>
      <c r="O1549" s="137">
        <v>5.5286676453050001</v>
      </c>
      <c r="P1549" s="137">
        <v>6.2062581710323999</v>
      </c>
      <c r="Q1549" s="137">
        <v>16.5874029221443</v>
      </c>
      <c r="R1549" s="137">
        <v>2.5767322469859102</v>
      </c>
      <c r="S1549" s="137">
        <v>7.3087317295288301</v>
      </c>
      <c r="T1549" s="137">
        <v>8.0538946628400492</v>
      </c>
      <c r="U1549" s="137">
        <v>6.4378024040006796</v>
      </c>
      <c r="V1549" s="1">
        <v>542182</v>
      </c>
      <c r="W1549" s="1">
        <v>407863</v>
      </c>
      <c r="X1549" s="1">
        <v>1540242</v>
      </c>
      <c r="Y1549" s="1">
        <v>867711</v>
      </c>
      <c r="Z1549" s="1">
        <v>0</v>
      </c>
      <c r="AA1549" s="1">
        <v>418835</v>
      </c>
      <c r="AB1549" s="1">
        <v>820500</v>
      </c>
      <c r="AC1549" s="1">
        <v>256674</v>
      </c>
      <c r="AD1549" s="1">
        <v>0</v>
      </c>
      <c r="AE1549" s="1">
        <v>797299</v>
      </c>
      <c r="AH1549" s="136">
        <f t="shared" si="24"/>
        <v>38791</v>
      </c>
      <c r="AI1549" s="177">
        <f>HLOOKUP(附加题模型!$E$2,历史数据!$B$3:$K$5000,ROW(A1547),)</f>
        <v>6.4638663813448103</v>
      </c>
      <c r="AJ1549" s="177">
        <f>HLOOKUP(附加题模型!$E$2,历史数据!$L$3:$U$5000,ROW(A1547),)</f>
        <v>6.4378024040006796</v>
      </c>
    </row>
    <row r="1550" spans="1:36" x14ac:dyDescent="0.2">
      <c r="A1550" s="148">
        <v>38792</v>
      </c>
      <c r="B1550" s="137">
        <v>6.6570855267183404</v>
      </c>
      <c r="C1550" s="137">
        <v>16.375890690859102</v>
      </c>
      <c r="D1550" s="137">
        <v>4.2713332815470997</v>
      </c>
      <c r="E1550" s="137">
        <v>5.5286676453050001</v>
      </c>
      <c r="F1550" s="137">
        <v>6.2062581710323999</v>
      </c>
      <c r="G1550" s="137">
        <v>16.5874029221443</v>
      </c>
      <c r="H1550" s="137">
        <v>2.5767322469859102</v>
      </c>
      <c r="I1550" s="137">
        <v>7.3087317295288301</v>
      </c>
      <c r="J1550" s="137">
        <v>8.0538946628400492</v>
      </c>
      <c r="K1550" s="137">
        <v>6.4899303586889499</v>
      </c>
      <c r="L1550" s="137">
        <v>6.6291145791270898</v>
      </c>
      <c r="M1550" s="137">
        <v>16.2235568239674</v>
      </c>
      <c r="N1550" s="137">
        <v>4.24786441736277</v>
      </c>
      <c r="O1550" s="137">
        <v>5.6445063959685298</v>
      </c>
      <c r="P1550" s="137">
        <v>6.2062581710323999</v>
      </c>
      <c r="Q1550" s="137">
        <v>16.734194098446402</v>
      </c>
      <c r="R1550" s="137">
        <v>2.6578891681508199</v>
      </c>
      <c r="S1550" s="137">
        <v>7.2288548800257901</v>
      </c>
      <c r="T1550" s="137">
        <v>8.0538946628400492</v>
      </c>
      <c r="U1550" s="137">
        <v>6.5159943360330796</v>
      </c>
      <c r="V1550" s="1">
        <v>362100</v>
      </c>
      <c r="W1550" s="1">
        <v>908980</v>
      </c>
      <c r="X1550" s="1">
        <v>693843</v>
      </c>
      <c r="Y1550" s="1">
        <v>1137911</v>
      </c>
      <c r="Z1550" s="1">
        <v>0</v>
      </c>
      <c r="AA1550" s="1">
        <v>367145</v>
      </c>
      <c r="AB1550" s="1">
        <v>2955644</v>
      </c>
      <c r="AC1550" s="1">
        <v>261299</v>
      </c>
      <c r="AD1550" s="1">
        <v>0</v>
      </c>
      <c r="AE1550" s="1">
        <v>563325</v>
      </c>
      <c r="AH1550" s="136">
        <f t="shared" si="24"/>
        <v>38792</v>
      </c>
      <c r="AI1550" s="177">
        <f>HLOOKUP(附加题模型!$E$2,历史数据!$B$3:$K$5000,ROW(A1548),)</f>
        <v>6.4899303586889499</v>
      </c>
      <c r="AJ1550" s="177">
        <f>HLOOKUP(附加题模型!$E$2,历史数据!$L$3:$U$5000,ROW(A1548),)</f>
        <v>6.5159943360330796</v>
      </c>
    </row>
    <row r="1551" spans="1:36" x14ac:dyDescent="0.2">
      <c r="A1551" s="148">
        <v>38793</v>
      </c>
      <c r="B1551" s="137">
        <v>6.6011436315358401</v>
      </c>
      <c r="C1551" s="137">
        <v>16.2235568239674</v>
      </c>
      <c r="D1551" s="137">
        <v>4.24786441736277</v>
      </c>
      <c r="E1551" s="137">
        <v>6.0025534434740004</v>
      </c>
      <c r="F1551" s="137">
        <v>4.8478068117077102</v>
      </c>
      <c r="G1551" s="137">
        <v>16.605751819182</v>
      </c>
      <c r="H1551" s="137">
        <v>2.6578891681508199</v>
      </c>
      <c r="I1551" s="137">
        <v>7.1889164552742599</v>
      </c>
      <c r="J1551" s="137">
        <v>8.0538946628400492</v>
      </c>
      <c r="K1551" s="137">
        <v>6.5159943360330796</v>
      </c>
      <c r="L1551" s="137">
        <v>6.5731726839445797</v>
      </c>
      <c r="M1551" s="137">
        <v>15.766555223292199</v>
      </c>
      <c r="N1551" s="137">
        <v>4.2243955531784501</v>
      </c>
      <c r="O1551" s="137">
        <v>5.6234448049387904</v>
      </c>
      <c r="P1551" s="137">
        <v>4.8877612634525596</v>
      </c>
      <c r="Q1551" s="137">
        <v>18.403943728883501</v>
      </c>
      <c r="R1551" s="137">
        <v>2.6578891681508199</v>
      </c>
      <c r="S1551" s="137">
        <v>7.1889164552742599</v>
      </c>
      <c r="T1551" s="137">
        <v>8.0538946628400492</v>
      </c>
      <c r="U1551" s="137">
        <v>6.2944505286079497</v>
      </c>
      <c r="V1551" s="1">
        <v>331500</v>
      </c>
      <c r="W1551" s="1">
        <v>1398003</v>
      </c>
      <c r="X1551" s="1">
        <v>426639</v>
      </c>
      <c r="Y1551" s="1">
        <v>2079375</v>
      </c>
      <c r="Z1551" s="1">
        <v>1709349</v>
      </c>
      <c r="AA1551" s="1">
        <v>4078348</v>
      </c>
      <c r="AB1551" s="1">
        <v>1475793</v>
      </c>
      <c r="AC1551" s="1">
        <v>360841</v>
      </c>
      <c r="AD1551" s="1">
        <v>0</v>
      </c>
      <c r="AE1551" s="1">
        <v>717107</v>
      </c>
      <c r="AH1551" s="136">
        <f t="shared" si="24"/>
        <v>38793</v>
      </c>
      <c r="AI1551" s="177">
        <f>HLOOKUP(附加题模型!$E$2,历史数据!$B$3:$K$5000,ROW(A1549),)</f>
        <v>6.5159943360330796</v>
      </c>
      <c r="AJ1551" s="177">
        <f>HLOOKUP(附加题模型!$E$2,历史数据!$L$3:$U$5000,ROW(A1549),)</f>
        <v>6.2944505286079497</v>
      </c>
    </row>
    <row r="1552" spans="1:36" x14ac:dyDescent="0.2">
      <c r="A1552" s="148">
        <v>38796</v>
      </c>
      <c r="B1552" s="137">
        <v>6.5731726839445797</v>
      </c>
      <c r="C1552" s="137">
        <v>15.766555223292199</v>
      </c>
      <c r="D1552" s="137">
        <v>4.1774578248098004</v>
      </c>
      <c r="E1552" s="137">
        <v>5.6234448049387904</v>
      </c>
      <c r="F1552" s="137">
        <v>4.7945342093812604</v>
      </c>
      <c r="G1552" s="137">
        <v>18.679177184450101</v>
      </c>
      <c r="H1552" s="137">
        <v>2.6578891681508199</v>
      </c>
      <c r="I1552" s="137">
        <v>7.1489780305227404</v>
      </c>
      <c r="J1552" s="137">
        <v>8.0538946628400492</v>
      </c>
      <c r="K1552" s="137">
        <v>6.4247704153286103</v>
      </c>
      <c r="L1552" s="137">
        <v>6.6570855267183404</v>
      </c>
      <c r="M1552" s="137">
        <v>16.299723757413201</v>
      </c>
      <c r="N1552" s="137">
        <v>4.2713332815470997</v>
      </c>
      <c r="O1552" s="137">
        <v>5.6234448049387904</v>
      </c>
      <c r="P1552" s="137">
        <v>4.7412616070547999</v>
      </c>
      <c r="Q1552" s="137">
        <v>18.881015051865599</v>
      </c>
      <c r="R1552" s="137">
        <v>2.6578891681508199</v>
      </c>
      <c r="S1552" s="137">
        <v>7.2288548800257901</v>
      </c>
      <c r="T1552" s="137">
        <v>8.0538946628400492</v>
      </c>
      <c r="U1552" s="137">
        <v>6.4768983700168796</v>
      </c>
      <c r="V1552" s="1">
        <v>1000595</v>
      </c>
      <c r="W1552" s="1">
        <v>1795588</v>
      </c>
      <c r="X1552" s="1">
        <v>909895</v>
      </c>
      <c r="Y1552" s="1">
        <v>0</v>
      </c>
      <c r="Z1552" s="1">
        <v>755574</v>
      </c>
      <c r="AA1552" s="1">
        <v>2765391</v>
      </c>
      <c r="AB1552" s="1">
        <v>1200297</v>
      </c>
      <c r="AC1552" s="1">
        <v>315199</v>
      </c>
      <c r="AD1552" s="1">
        <v>0</v>
      </c>
      <c r="AE1552" s="1">
        <v>591612</v>
      </c>
      <c r="AH1552" s="136">
        <f t="shared" si="24"/>
        <v>38796</v>
      </c>
      <c r="AI1552" s="177">
        <f>HLOOKUP(附加题模型!$E$2,历史数据!$B$3:$K$5000,ROW(A1550),)</f>
        <v>6.4247704153286103</v>
      </c>
      <c r="AJ1552" s="177">
        <f>HLOOKUP(附加题模型!$E$2,历史数据!$L$3:$U$5000,ROW(A1550),)</f>
        <v>6.4768983700168796</v>
      </c>
    </row>
    <row r="1553" spans="1:36" x14ac:dyDescent="0.2">
      <c r="A1553" s="148">
        <v>38797</v>
      </c>
      <c r="B1553" s="137">
        <v>6.6291145791270898</v>
      </c>
      <c r="C1553" s="137">
        <v>16.2235568239674</v>
      </c>
      <c r="D1553" s="137">
        <v>4.2595988494549299</v>
      </c>
      <c r="E1553" s="137">
        <v>5.6234448049387904</v>
      </c>
      <c r="F1553" s="137">
        <v>4.7279434564731799</v>
      </c>
      <c r="G1553" s="137">
        <v>18.770921669638899</v>
      </c>
      <c r="H1553" s="137">
        <v>2.6375999378596</v>
      </c>
      <c r="I1553" s="137">
        <v>7.2488240924015503</v>
      </c>
      <c r="J1553" s="137">
        <v>8.0538946628400492</v>
      </c>
      <c r="K1553" s="137">
        <v>6.4768983700168796</v>
      </c>
      <c r="L1553" s="137">
        <v>6.6570855267183404</v>
      </c>
      <c r="M1553" s="137">
        <v>16.2235568239674</v>
      </c>
      <c r="N1553" s="137">
        <v>4.23612998527061</v>
      </c>
      <c r="O1553" s="137">
        <v>5.6234448049387904</v>
      </c>
      <c r="P1553" s="137">
        <v>4.7545797576364102</v>
      </c>
      <c r="Q1553" s="137">
        <v>18.128710273317001</v>
      </c>
      <c r="R1553" s="137">
        <v>2.6578891681508199</v>
      </c>
      <c r="S1553" s="137">
        <v>7.2488240924015503</v>
      </c>
      <c r="T1553" s="137">
        <v>8.0538946628400492</v>
      </c>
      <c r="U1553" s="137">
        <v>6.3987064379844796</v>
      </c>
      <c r="V1553" s="1">
        <v>828040</v>
      </c>
      <c r="W1553" s="1">
        <v>916699</v>
      </c>
      <c r="X1553" s="1">
        <v>826054</v>
      </c>
      <c r="Y1553" s="1">
        <v>0</v>
      </c>
      <c r="Z1553" s="1">
        <v>571602</v>
      </c>
      <c r="AA1553" s="1">
        <v>1367107</v>
      </c>
      <c r="AB1553" s="1">
        <v>2171146</v>
      </c>
      <c r="AC1553" s="1">
        <v>405156</v>
      </c>
      <c r="AD1553" s="1">
        <v>0</v>
      </c>
      <c r="AE1553" s="1">
        <v>673625</v>
      </c>
      <c r="AH1553" s="136">
        <f t="shared" si="24"/>
        <v>38797</v>
      </c>
      <c r="AI1553" s="177">
        <f>HLOOKUP(附加题模型!$E$2,历史数据!$B$3:$K$5000,ROW(A1551),)</f>
        <v>6.4768983700168796</v>
      </c>
      <c r="AJ1553" s="177">
        <f>HLOOKUP(附加题模型!$E$2,历史数据!$L$3:$U$5000,ROW(A1551),)</f>
        <v>6.3987064379844796</v>
      </c>
    </row>
    <row r="1554" spans="1:36" x14ac:dyDescent="0.2">
      <c r="A1554" s="148">
        <v>38798</v>
      </c>
      <c r="B1554" s="137">
        <v>6.6011436315358401</v>
      </c>
      <c r="C1554" s="137">
        <v>16.147389890521499</v>
      </c>
      <c r="D1554" s="137">
        <v>4.2243955531784501</v>
      </c>
      <c r="E1554" s="137">
        <v>5.6234448049387904</v>
      </c>
      <c r="F1554" s="137">
        <v>4.7545797576364102</v>
      </c>
      <c r="G1554" s="137">
        <v>18.0553146851659</v>
      </c>
      <c r="H1554" s="137">
        <v>2.6578891681508199</v>
      </c>
      <c r="I1554" s="137">
        <v>7.2488240924015503</v>
      </c>
      <c r="J1554" s="137">
        <v>8.0538946628400492</v>
      </c>
      <c r="K1554" s="137">
        <v>6.3335464946241498</v>
      </c>
      <c r="L1554" s="137">
        <v>6.6850564743095999</v>
      </c>
      <c r="M1554" s="137">
        <v>16.375890690859102</v>
      </c>
      <c r="N1554" s="137">
        <v>4.3182710099157502</v>
      </c>
      <c r="O1554" s="137">
        <v>5.6234448049387904</v>
      </c>
      <c r="P1554" s="137">
        <v>4.8877612634525596</v>
      </c>
      <c r="Q1554" s="137">
        <v>18.000267994052599</v>
      </c>
      <c r="R1554" s="137">
        <v>2.6578891681508199</v>
      </c>
      <c r="S1554" s="137">
        <v>7.2887625171530699</v>
      </c>
      <c r="T1554" s="137">
        <v>8.0538946628400492</v>
      </c>
      <c r="U1554" s="137">
        <v>6.3596104719682804</v>
      </c>
      <c r="V1554" s="1">
        <v>809069</v>
      </c>
      <c r="W1554" s="1">
        <v>1168380</v>
      </c>
      <c r="X1554" s="1">
        <v>1000946</v>
      </c>
      <c r="Y1554" s="1">
        <v>0</v>
      </c>
      <c r="Z1554" s="1">
        <v>886681</v>
      </c>
      <c r="AA1554" s="1">
        <v>993874</v>
      </c>
      <c r="AB1554" s="1">
        <v>868333</v>
      </c>
      <c r="AC1554" s="1">
        <v>375050</v>
      </c>
      <c r="AD1554" s="1">
        <v>0</v>
      </c>
      <c r="AE1554" s="1">
        <v>277565</v>
      </c>
      <c r="AH1554" s="136">
        <f t="shared" si="24"/>
        <v>38798</v>
      </c>
      <c r="AI1554" s="177">
        <f>HLOOKUP(附加题模型!$E$2,历史数据!$B$3:$K$5000,ROW(A1552),)</f>
        <v>6.3335464946241498</v>
      </c>
      <c r="AJ1554" s="177">
        <f>HLOOKUP(附加题模型!$E$2,历史数据!$L$3:$U$5000,ROW(A1552),)</f>
        <v>6.3596104719682804</v>
      </c>
    </row>
    <row r="1555" spans="1:36" x14ac:dyDescent="0.2">
      <c r="A1555" s="148">
        <v>38799</v>
      </c>
      <c r="B1555" s="137">
        <v>6.6850564743095999</v>
      </c>
      <c r="C1555" s="137">
        <v>16.375890690859102</v>
      </c>
      <c r="D1555" s="137">
        <v>4.3182710099157502</v>
      </c>
      <c r="E1555" s="137">
        <v>5.6234448049387904</v>
      </c>
      <c r="F1555" s="137">
        <v>4.8877612634525596</v>
      </c>
      <c r="G1555" s="137">
        <v>17.981919097014799</v>
      </c>
      <c r="H1555" s="137">
        <v>2.6477445530052099</v>
      </c>
      <c r="I1555" s="137">
        <v>7.2488240924015503</v>
      </c>
      <c r="J1555" s="137">
        <v>8.2402315573530593</v>
      </c>
      <c r="K1555" s="137">
        <v>6.3335464946241498</v>
      </c>
      <c r="L1555" s="137">
        <v>6.7969402646746104</v>
      </c>
      <c r="M1555" s="137">
        <v>16.375890690859102</v>
      </c>
      <c r="N1555" s="137">
        <v>4.3652087382843998</v>
      </c>
      <c r="O1555" s="137">
        <v>5.6234448049387904</v>
      </c>
      <c r="P1555" s="137">
        <v>5.0475790704319303</v>
      </c>
      <c r="Q1555" s="137">
        <v>18.000267994052599</v>
      </c>
      <c r="R1555" s="137">
        <v>2.70861224387889</v>
      </c>
      <c r="S1555" s="137">
        <v>7.3287009419045903</v>
      </c>
      <c r="T1555" s="137">
        <v>8.4886807500370693</v>
      </c>
      <c r="U1555" s="137">
        <v>6.9981779168995297</v>
      </c>
      <c r="V1555" s="1">
        <v>900232</v>
      </c>
      <c r="W1555" s="1">
        <v>822148</v>
      </c>
      <c r="X1555" s="1">
        <v>1388986</v>
      </c>
      <c r="Y1555" s="1">
        <v>0</v>
      </c>
      <c r="Z1555" s="1">
        <v>1476008</v>
      </c>
      <c r="AA1555" s="1">
        <v>1093727</v>
      </c>
      <c r="AB1555" s="1">
        <v>1602546</v>
      </c>
      <c r="AC1555" s="1">
        <v>432109</v>
      </c>
      <c r="AD1555" s="1">
        <v>5656487</v>
      </c>
      <c r="AE1555" s="1">
        <v>1341856</v>
      </c>
      <c r="AH1555" s="136">
        <f t="shared" si="24"/>
        <v>38799</v>
      </c>
      <c r="AI1555" s="177">
        <f>HLOOKUP(附加题模型!$E$2,历史数据!$B$3:$K$5000,ROW(A1553),)</f>
        <v>6.3335464946241498</v>
      </c>
      <c r="AJ1555" s="177">
        <f>HLOOKUP(附加题模型!$E$2,历史数据!$L$3:$U$5000,ROW(A1553),)</f>
        <v>6.9981779168995297</v>
      </c>
    </row>
    <row r="1556" spans="1:36" x14ac:dyDescent="0.2">
      <c r="A1556" s="148">
        <v>38800</v>
      </c>
      <c r="B1556" s="137">
        <v>6.8249112122658602</v>
      </c>
      <c r="C1556" s="137">
        <v>16.375890690859102</v>
      </c>
      <c r="D1556" s="137">
        <v>4.3417398741000701</v>
      </c>
      <c r="E1556" s="137">
        <v>5.6234448049387904</v>
      </c>
      <c r="F1556" s="137">
        <v>5.0076246186870899</v>
      </c>
      <c r="G1556" s="137">
        <v>17.981919097014799</v>
      </c>
      <c r="H1556" s="137">
        <v>2.6883230135876701</v>
      </c>
      <c r="I1556" s="137">
        <v>7.2887625171530699</v>
      </c>
      <c r="J1556" s="137">
        <v>8.4886807500370693</v>
      </c>
      <c r="K1556" s="137">
        <v>6.9721139395553902</v>
      </c>
      <c r="L1556" s="137">
        <v>6.7409983694921003</v>
      </c>
      <c r="M1556" s="137">
        <v>16.147389890521499</v>
      </c>
      <c r="N1556" s="137">
        <v>4.2830677136392596</v>
      </c>
      <c r="O1556" s="137">
        <v>5.6234448049387904</v>
      </c>
      <c r="P1556" s="137">
        <v>4.9010794140341698</v>
      </c>
      <c r="Q1556" s="137">
        <v>18.440641522959101</v>
      </c>
      <c r="R1556" s="137">
        <v>2.6984676287332801</v>
      </c>
      <c r="S1556" s="137">
        <v>7.3686393666561196</v>
      </c>
      <c r="T1556" s="137">
        <v>8.3644561536950697</v>
      </c>
      <c r="U1556" s="137">
        <v>6.8026980868185296</v>
      </c>
      <c r="V1556" s="1">
        <v>806655</v>
      </c>
      <c r="W1556" s="1">
        <v>750817</v>
      </c>
      <c r="X1556" s="1">
        <v>845592</v>
      </c>
      <c r="Y1556" s="1">
        <v>0</v>
      </c>
      <c r="Z1556" s="1">
        <v>661163</v>
      </c>
      <c r="AA1556" s="1">
        <v>882366</v>
      </c>
      <c r="AB1556" s="1">
        <v>1570666</v>
      </c>
      <c r="AC1556" s="1">
        <v>863838</v>
      </c>
      <c r="AD1556" s="1">
        <v>2865701</v>
      </c>
      <c r="AE1556" s="1">
        <v>1215916</v>
      </c>
      <c r="AH1556" s="136">
        <f t="shared" si="24"/>
        <v>38800</v>
      </c>
      <c r="AI1556" s="177">
        <f>HLOOKUP(附加题模型!$E$2,历史数据!$B$3:$K$5000,ROW(A1554),)</f>
        <v>6.9721139395553902</v>
      </c>
      <c r="AJ1556" s="177">
        <f>HLOOKUP(附加题模型!$E$2,历史数据!$L$3:$U$5000,ROW(A1554),)</f>
        <v>6.8026980868185296</v>
      </c>
    </row>
    <row r="1557" spans="1:36" x14ac:dyDescent="0.2">
      <c r="A1557" s="148">
        <v>38803</v>
      </c>
      <c r="B1557" s="137">
        <v>6.7409983694921003</v>
      </c>
      <c r="C1557" s="137">
        <v>16.147389890521499</v>
      </c>
      <c r="D1557" s="137">
        <v>4.3300054420079102</v>
      </c>
      <c r="E1557" s="137">
        <v>5.6234448049387904</v>
      </c>
      <c r="F1557" s="137">
        <v>4.9143975646157898</v>
      </c>
      <c r="G1557" s="137">
        <v>18.3488970377702</v>
      </c>
      <c r="H1557" s="137">
        <v>2.66803378329644</v>
      </c>
      <c r="I1557" s="137">
        <v>7.4285470037834003</v>
      </c>
      <c r="J1557" s="137">
        <v>8.3230479549144007</v>
      </c>
      <c r="K1557" s="137">
        <v>6.7766341094743998</v>
      </c>
      <c r="L1557" s="137">
        <v>6.7130274219008497</v>
      </c>
      <c r="M1557" s="137">
        <v>16.071222957075602</v>
      </c>
      <c r="N1557" s="137">
        <v>4.3534743061922301</v>
      </c>
      <c r="O1557" s="137">
        <v>5.6234448049387904</v>
      </c>
      <c r="P1557" s="137">
        <v>4.9809883175238596</v>
      </c>
      <c r="Q1557" s="137">
        <v>18.2755014496191</v>
      </c>
      <c r="R1557" s="137">
        <v>2.70861224387889</v>
      </c>
      <c r="S1557" s="137">
        <v>7.3886085790318798</v>
      </c>
      <c r="T1557" s="137">
        <v>8.3437520543047299</v>
      </c>
      <c r="U1557" s="137">
        <v>6.9851459282274604</v>
      </c>
      <c r="V1557" s="1">
        <v>607304</v>
      </c>
      <c r="W1557" s="1">
        <v>906659</v>
      </c>
      <c r="X1557" s="1">
        <v>775586</v>
      </c>
      <c r="Y1557" s="1">
        <v>0</v>
      </c>
      <c r="Z1557" s="1">
        <v>590268</v>
      </c>
      <c r="AA1557" s="1">
        <v>469099</v>
      </c>
      <c r="AB1557" s="1">
        <v>994240</v>
      </c>
      <c r="AC1557" s="1">
        <v>580267</v>
      </c>
      <c r="AD1557" s="1">
        <v>1778545</v>
      </c>
      <c r="AE1557" s="1">
        <v>475257</v>
      </c>
      <c r="AH1557" s="136">
        <f t="shared" si="24"/>
        <v>38803</v>
      </c>
      <c r="AI1557" s="177">
        <f>HLOOKUP(附加题模型!$E$2,历史数据!$B$3:$K$5000,ROW(A1555),)</f>
        <v>6.7766341094743998</v>
      </c>
      <c r="AJ1557" s="177">
        <f>HLOOKUP(附加题模型!$E$2,历史数据!$L$3:$U$5000,ROW(A1555),)</f>
        <v>6.9851459282274604</v>
      </c>
    </row>
    <row r="1558" spans="1:36" x14ac:dyDescent="0.2">
      <c r="A1558" s="148">
        <v>38804</v>
      </c>
      <c r="B1558" s="137">
        <v>6.7130274219008497</v>
      </c>
      <c r="C1558" s="137">
        <v>16.071222957075602</v>
      </c>
      <c r="D1558" s="137">
        <v>4.3534743061922301</v>
      </c>
      <c r="E1558" s="137">
        <v>5.6234448049387904</v>
      </c>
      <c r="F1558" s="137">
        <v>4.94103386577902</v>
      </c>
      <c r="G1558" s="137">
        <v>18.2755014496191</v>
      </c>
      <c r="H1558" s="137">
        <v>2.6984676287332801</v>
      </c>
      <c r="I1558" s="137">
        <v>7.3886085790318798</v>
      </c>
      <c r="J1558" s="137">
        <v>8.4886807500370693</v>
      </c>
      <c r="K1558" s="137">
        <v>6.9460499622112604</v>
      </c>
      <c r="L1558" s="137">
        <v>6.7409983694921003</v>
      </c>
      <c r="M1558" s="137">
        <v>16.299723757413201</v>
      </c>
      <c r="N1558" s="137">
        <v>4.3534743061922301</v>
      </c>
      <c r="O1558" s="137">
        <v>5.6234448049387904</v>
      </c>
      <c r="P1558" s="137">
        <v>4.9676701669422503</v>
      </c>
      <c r="Q1558" s="137">
        <v>18.147059170354702</v>
      </c>
      <c r="R1558" s="137">
        <v>2.67817839844205</v>
      </c>
      <c r="S1558" s="137">
        <v>7.4684854285349296</v>
      </c>
      <c r="T1558" s="137">
        <v>8.5714971475984107</v>
      </c>
      <c r="U1558" s="137">
        <v>6.9851459282274604</v>
      </c>
      <c r="V1558" s="1">
        <v>1551079</v>
      </c>
      <c r="W1558" s="1">
        <v>1384589</v>
      </c>
      <c r="X1558" s="1">
        <v>0</v>
      </c>
      <c r="Y1558" s="1">
        <v>0</v>
      </c>
      <c r="Z1558" s="1">
        <v>537683</v>
      </c>
      <c r="AA1558" s="1">
        <v>441356</v>
      </c>
      <c r="AB1558" s="1">
        <v>906500</v>
      </c>
      <c r="AC1558" s="1">
        <v>597641</v>
      </c>
      <c r="AD1558" s="1">
        <v>2424480</v>
      </c>
      <c r="AE1558" s="1">
        <v>820259</v>
      </c>
      <c r="AH1558" s="136">
        <f t="shared" si="24"/>
        <v>38804</v>
      </c>
      <c r="AI1558" s="177">
        <f>HLOOKUP(附加题模型!$E$2,历史数据!$B$3:$K$5000,ROW(A1556),)</f>
        <v>6.9460499622112604</v>
      </c>
      <c r="AJ1558" s="177">
        <f>HLOOKUP(附加题模型!$E$2,历史数据!$L$3:$U$5000,ROW(A1556),)</f>
        <v>6.9851459282274604</v>
      </c>
    </row>
    <row r="1559" spans="1:36" x14ac:dyDescent="0.2">
      <c r="A1559" s="148">
        <v>38805</v>
      </c>
      <c r="B1559" s="137">
        <v>6.7409983694921003</v>
      </c>
      <c r="C1559" s="137">
        <v>16.452057624304899</v>
      </c>
      <c r="D1559" s="137">
        <v>4.3652087382843998</v>
      </c>
      <c r="E1559" s="137">
        <v>5.6234448049387904</v>
      </c>
      <c r="F1559" s="137">
        <v>4.9676701669422503</v>
      </c>
      <c r="G1559" s="137">
        <v>18.000267994052599</v>
      </c>
      <c r="H1559" s="137">
        <v>2.6578891681508199</v>
      </c>
      <c r="I1559" s="137">
        <v>7.4684854285349296</v>
      </c>
      <c r="J1559" s="137">
        <v>8.7992422408920898</v>
      </c>
      <c r="K1559" s="137">
        <v>6.9590819508833297</v>
      </c>
      <c r="L1559" s="137">
        <v>6.6570855267183404</v>
      </c>
      <c r="M1559" s="137">
        <v>16.604391491196601</v>
      </c>
      <c r="N1559" s="137">
        <v>4.3534743061922301</v>
      </c>
      <c r="O1559" s="137">
        <v>5.6234448049387904</v>
      </c>
      <c r="P1559" s="137">
        <v>4.9809883175238596</v>
      </c>
      <c r="Q1559" s="137">
        <v>18.018616891090399</v>
      </c>
      <c r="R1559" s="137">
        <v>2.6173107075683699</v>
      </c>
      <c r="S1559" s="137">
        <v>7.4485162161591703</v>
      </c>
      <c r="T1559" s="137">
        <v>8.7164258433307502</v>
      </c>
      <c r="U1559" s="137">
        <v>6.9851459282274604</v>
      </c>
      <c r="V1559" s="1">
        <v>2690689</v>
      </c>
      <c r="W1559" s="1">
        <v>1709834</v>
      </c>
      <c r="X1559" s="1">
        <v>1245934</v>
      </c>
      <c r="Y1559" s="1">
        <v>0</v>
      </c>
      <c r="Z1559" s="1">
        <v>683291</v>
      </c>
      <c r="AA1559" s="1">
        <v>658405</v>
      </c>
      <c r="AB1559" s="1">
        <v>1093000</v>
      </c>
      <c r="AC1559" s="1">
        <v>409300</v>
      </c>
      <c r="AD1559" s="1">
        <v>6982222</v>
      </c>
      <c r="AE1559" s="1">
        <v>1215510</v>
      </c>
      <c r="AH1559" s="136">
        <f t="shared" si="24"/>
        <v>38805</v>
      </c>
      <c r="AI1559" s="177">
        <f>HLOOKUP(附加题模型!$E$2,历史数据!$B$3:$K$5000,ROW(A1557),)</f>
        <v>6.9590819508833297</v>
      </c>
      <c r="AJ1559" s="177">
        <f>HLOOKUP(附加题模型!$E$2,历史数据!$L$3:$U$5000,ROW(A1557),)</f>
        <v>6.9851459282274604</v>
      </c>
    </row>
    <row r="1560" spans="1:36" x14ac:dyDescent="0.2">
      <c r="A1560" s="148">
        <v>38806</v>
      </c>
      <c r="B1560" s="137">
        <v>6.6570855267183404</v>
      </c>
      <c r="C1560" s="137">
        <v>16.5282245577508</v>
      </c>
      <c r="D1560" s="137">
        <v>4.3534743061922301</v>
      </c>
      <c r="E1560" s="137">
        <v>5.6234448049387904</v>
      </c>
      <c r="F1560" s="137">
        <v>4.94103386577902</v>
      </c>
      <c r="G1560" s="137">
        <v>17.981919097014799</v>
      </c>
      <c r="H1560" s="137">
        <v>2.6173107075683699</v>
      </c>
      <c r="I1560" s="137">
        <v>7.4285470037834003</v>
      </c>
      <c r="J1560" s="137">
        <v>8.6129053463790797</v>
      </c>
      <c r="K1560" s="137">
        <v>6.9069539961950603</v>
      </c>
      <c r="L1560" s="137">
        <v>6.4892598411708198</v>
      </c>
      <c r="M1560" s="137">
        <v>16.299723757413201</v>
      </c>
      <c r="N1560" s="137">
        <v>4.3886776024687197</v>
      </c>
      <c r="O1560" s="137">
        <v>5.6234448049387904</v>
      </c>
      <c r="P1560" s="137">
        <v>4.8877612634525596</v>
      </c>
      <c r="Q1560" s="137">
        <v>17.5048477740328</v>
      </c>
      <c r="R1560" s="137">
        <v>2.6173107075683699</v>
      </c>
      <c r="S1560" s="137">
        <v>7.4285470037834003</v>
      </c>
      <c r="T1560" s="137">
        <v>8.4058643524757297</v>
      </c>
      <c r="U1560" s="137">
        <v>7.0503058715877902</v>
      </c>
      <c r="V1560" s="1">
        <v>1589650</v>
      </c>
      <c r="W1560" s="1">
        <v>792873</v>
      </c>
      <c r="X1560" s="1">
        <v>1478525</v>
      </c>
      <c r="Y1560" s="1">
        <v>0</v>
      </c>
      <c r="Z1560" s="1">
        <v>555501</v>
      </c>
      <c r="AA1560" s="1">
        <v>483670</v>
      </c>
      <c r="AB1560" s="1">
        <v>609940</v>
      </c>
      <c r="AC1560" s="1">
        <v>443455</v>
      </c>
      <c r="AD1560" s="1">
        <v>2517028</v>
      </c>
      <c r="AE1560" s="1">
        <v>735350</v>
      </c>
      <c r="AH1560" s="136">
        <f t="shared" si="24"/>
        <v>38806</v>
      </c>
      <c r="AI1560" s="177">
        <f>HLOOKUP(附加题模型!$E$2,历史数据!$B$3:$K$5000,ROW(A1558),)</f>
        <v>6.9069539961950603</v>
      </c>
      <c r="AJ1560" s="177">
        <f>HLOOKUP(附加题模型!$E$2,历史数据!$L$3:$U$5000,ROW(A1558),)</f>
        <v>7.0503058715877902</v>
      </c>
    </row>
    <row r="1561" spans="1:36" x14ac:dyDescent="0.2">
      <c r="A1561" s="148">
        <v>38807</v>
      </c>
      <c r="B1561" s="137">
        <v>6.46128889357957</v>
      </c>
      <c r="C1561" s="137">
        <v>16.2235568239674</v>
      </c>
      <c r="D1561" s="137">
        <v>4.4004120345608797</v>
      </c>
      <c r="E1561" s="137">
        <v>5.6234448049387904</v>
      </c>
      <c r="F1561" s="137">
        <v>4.8611249622893302</v>
      </c>
      <c r="G1561" s="137">
        <v>17.394754391806199</v>
      </c>
      <c r="H1561" s="137">
        <v>2.6071660924227502</v>
      </c>
      <c r="I1561" s="137">
        <v>7.4285470037834003</v>
      </c>
      <c r="J1561" s="137">
        <v>8.3644561536950697</v>
      </c>
      <c r="K1561" s="137">
        <v>7.0372738829157298</v>
      </c>
      <c r="L1561" s="137">
        <v>6.4333179459883096</v>
      </c>
      <c r="M1561" s="137">
        <v>16.147389890521499</v>
      </c>
      <c r="N1561" s="137">
        <v>4.4004120345608797</v>
      </c>
      <c r="O1561" s="137">
        <v>5.6234448049387904</v>
      </c>
      <c r="P1561" s="137">
        <v>4.9943064681054796</v>
      </c>
      <c r="Q1561" s="137">
        <v>17.266312112541801</v>
      </c>
      <c r="R1561" s="137">
        <v>2.5970214772771398</v>
      </c>
      <c r="S1561" s="137">
        <v>7.7480544017955904</v>
      </c>
      <c r="T1561" s="137">
        <v>8.4472725512564004</v>
      </c>
      <c r="U1561" s="137">
        <v>7.1415297922922498</v>
      </c>
      <c r="V1561" s="1">
        <v>641392</v>
      </c>
      <c r="W1561" s="1">
        <v>813746</v>
      </c>
      <c r="X1561" s="1">
        <v>1875639</v>
      </c>
      <c r="Y1561" s="1">
        <v>0</v>
      </c>
      <c r="Z1561" s="1">
        <v>966020</v>
      </c>
      <c r="AA1561" s="1">
        <v>632574</v>
      </c>
      <c r="AB1561" s="1">
        <v>699209</v>
      </c>
      <c r="AC1561" s="1">
        <v>1415837</v>
      </c>
      <c r="AD1561" s="1">
        <v>2027037</v>
      </c>
      <c r="AE1561" s="1">
        <v>483805</v>
      </c>
      <c r="AH1561" s="136">
        <f t="shared" si="24"/>
        <v>38807</v>
      </c>
      <c r="AI1561" s="177">
        <f>HLOOKUP(附加题模型!$E$2,历史数据!$B$3:$K$5000,ROW(A1559),)</f>
        <v>7.0372738829157298</v>
      </c>
      <c r="AJ1561" s="177">
        <f>HLOOKUP(附加题模型!$E$2,历史数据!$L$3:$U$5000,ROW(A1559),)</f>
        <v>7.1415297922922498</v>
      </c>
    </row>
    <row r="1562" spans="1:36" x14ac:dyDescent="0.2">
      <c r="A1562" s="148">
        <v>38810</v>
      </c>
      <c r="B1562" s="137">
        <v>6.4333179459883096</v>
      </c>
      <c r="C1562" s="137">
        <v>16.071222957075602</v>
      </c>
      <c r="D1562" s="137">
        <v>4.4121464666530503</v>
      </c>
      <c r="E1562" s="137">
        <v>5.6234448049387904</v>
      </c>
      <c r="F1562" s="137">
        <v>4.9943064681054796</v>
      </c>
      <c r="G1562" s="137">
        <v>17.339707700692902</v>
      </c>
      <c r="H1562" s="137">
        <v>2.6071660924227502</v>
      </c>
      <c r="I1562" s="137">
        <v>7.8279312512986401</v>
      </c>
      <c r="J1562" s="137">
        <v>8.5714971475984107</v>
      </c>
      <c r="K1562" s="137">
        <v>7.1024338262760596</v>
      </c>
      <c r="L1562" s="137">
        <v>6.5172307887620704</v>
      </c>
      <c r="M1562" s="137">
        <v>16.147389890521499</v>
      </c>
      <c r="N1562" s="137">
        <v>4.4356153308373703</v>
      </c>
      <c r="O1562" s="137">
        <v>5.6234448049387904</v>
      </c>
      <c r="P1562" s="137">
        <v>5.1807605762480797</v>
      </c>
      <c r="Q1562" s="137">
        <v>17.706685641448299</v>
      </c>
      <c r="R1562" s="137">
        <v>2.66803378329644</v>
      </c>
      <c r="S1562" s="137">
        <v>7.6681775522925504</v>
      </c>
      <c r="T1562" s="137">
        <v>8.3437520543047299</v>
      </c>
      <c r="U1562" s="137">
        <v>7.2718496790129201</v>
      </c>
      <c r="V1562" s="1">
        <v>1030012</v>
      </c>
      <c r="W1562" s="1">
        <v>1201608</v>
      </c>
      <c r="X1562" s="1">
        <v>2006650</v>
      </c>
      <c r="Y1562" s="1">
        <v>0</v>
      </c>
      <c r="Z1562" s="1">
        <v>2597547</v>
      </c>
      <c r="AA1562" s="1">
        <v>599312</v>
      </c>
      <c r="AB1562" s="1">
        <v>1218591</v>
      </c>
      <c r="AC1562" s="1">
        <v>1803100</v>
      </c>
      <c r="AD1562" s="1">
        <v>4089524</v>
      </c>
      <c r="AE1562" s="1">
        <v>542059</v>
      </c>
      <c r="AH1562" s="136">
        <f t="shared" si="24"/>
        <v>38810</v>
      </c>
      <c r="AI1562" s="177">
        <f>HLOOKUP(附加题模型!$E$2,历史数据!$B$3:$K$5000,ROW(A1560),)</f>
        <v>7.1024338262760596</v>
      </c>
      <c r="AJ1562" s="177">
        <f>HLOOKUP(附加题模型!$E$2,历史数据!$L$3:$U$5000,ROW(A1560),)</f>
        <v>7.2718496790129201</v>
      </c>
    </row>
    <row r="1563" spans="1:36" x14ac:dyDescent="0.2">
      <c r="A1563" s="148">
        <v>38811</v>
      </c>
      <c r="B1563" s="137">
        <v>6.5452017363533299</v>
      </c>
      <c r="C1563" s="137">
        <v>16.147389890521499</v>
      </c>
      <c r="D1563" s="137">
        <v>4.4473497629295302</v>
      </c>
      <c r="E1563" s="137">
        <v>5.6234448049387904</v>
      </c>
      <c r="F1563" s="137">
        <v>5.19407872682969</v>
      </c>
      <c r="G1563" s="137">
        <v>17.725034538486</v>
      </c>
      <c r="H1563" s="137">
        <v>2.66803378329644</v>
      </c>
      <c r="I1563" s="137">
        <v>7.6881467646683097</v>
      </c>
      <c r="J1563" s="137">
        <v>8.3437520543047299</v>
      </c>
      <c r="K1563" s="137">
        <v>7.2979136563570499</v>
      </c>
      <c r="L1563" s="137">
        <v>6.6291145791270898</v>
      </c>
      <c r="M1563" s="137">
        <v>16.071222957075602</v>
      </c>
      <c r="N1563" s="137">
        <v>4.4238808987452103</v>
      </c>
      <c r="O1563" s="137">
        <v>5.6234448049387904</v>
      </c>
      <c r="P1563" s="137">
        <v>5.20739687741131</v>
      </c>
      <c r="Q1563" s="137">
        <v>18.3305481407324</v>
      </c>
      <c r="R1563" s="137">
        <v>2.6578891681508199</v>
      </c>
      <c r="S1563" s="137">
        <v>7.7081159770440699</v>
      </c>
      <c r="T1563" s="137">
        <v>8.3437520543047299</v>
      </c>
      <c r="U1563" s="137">
        <v>7.2457857016687797</v>
      </c>
      <c r="V1563" s="1">
        <v>1169462</v>
      </c>
      <c r="W1563" s="1">
        <v>957762</v>
      </c>
      <c r="X1563" s="1">
        <v>1676804</v>
      </c>
      <c r="Y1563" s="1">
        <v>0</v>
      </c>
      <c r="Z1563" s="1">
        <v>1833275</v>
      </c>
      <c r="AA1563" s="1">
        <v>928586</v>
      </c>
      <c r="AB1563" s="1">
        <v>1179663</v>
      </c>
      <c r="AC1563" s="1">
        <v>1028876</v>
      </c>
      <c r="AD1563" s="1">
        <v>0</v>
      </c>
      <c r="AE1563" s="1">
        <v>799425</v>
      </c>
      <c r="AH1563" s="136">
        <f t="shared" si="24"/>
        <v>38811</v>
      </c>
      <c r="AI1563" s="177">
        <f>HLOOKUP(附加题模型!$E$2,历史数据!$B$3:$K$5000,ROW(A1561),)</f>
        <v>7.2979136563570499</v>
      </c>
      <c r="AJ1563" s="177">
        <f>HLOOKUP(附加题模型!$E$2,历史数据!$L$3:$U$5000,ROW(A1561),)</f>
        <v>7.2457857016687797</v>
      </c>
    </row>
    <row r="1564" spans="1:36" x14ac:dyDescent="0.2">
      <c r="A1564" s="148">
        <v>38812</v>
      </c>
      <c r="B1564" s="137">
        <v>6.6570855267183404</v>
      </c>
      <c r="C1564" s="137">
        <v>15.9950560236298</v>
      </c>
      <c r="D1564" s="137">
        <v>4.4238808987452103</v>
      </c>
      <c r="E1564" s="137">
        <v>5.6234448049387904</v>
      </c>
      <c r="F1564" s="137">
        <v>5.1408061245032401</v>
      </c>
      <c r="G1564" s="137">
        <v>18.165408067392502</v>
      </c>
      <c r="H1564" s="137">
        <v>2.6477445530052099</v>
      </c>
      <c r="I1564" s="137">
        <v>7.7081159770440699</v>
      </c>
      <c r="J1564" s="137">
        <v>8.3437520543047299</v>
      </c>
      <c r="K1564" s="137">
        <v>7.2718496790129201</v>
      </c>
      <c r="L1564" s="137">
        <v>6.6011436315358401</v>
      </c>
      <c r="M1564" s="137">
        <v>16.2235568239674</v>
      </c>
      <c r="N1564" s="137">
        <v>4.4942874912981798</v>
      </c>
      <c r="O1564" s="137">
        <v>5.6234448049387904</v>
      </c>
      <c r="P1564" s="137">
        <v>5.1674424256664704</v>
      </c>
      <c r="Q1564" s="137">
        <v>18.220454758505799</v>
      </c>
      <c r="R1564" s="137">
        <v>2.6477445530052099</v>
      </c>
      <c r="S1564" s="137">
        <v>7.6482083399167804</v>
      </c>
      <c r="T1564" s="137">
        <v>8.3437520543047299</v>
      </c>
      <c r="U1564" s="137">
        <v>7.2066897356525903</v>
      </c>
      <c r="V1564" s="1">
        <v>1238430</v>
      </c>
      <c r="W1564" s="1">
        <v>1176910</v>
      </c>
      <c r="X1564" s="1">
        <v>2270160</v>
      </c>
      <c r="Y1564" s="1">
        <v>0</v>
      </c>
      <c r="Z1564" s="1">
        <v>762330</v>
      </c>
      <c r="AA1564" s="1">
        <v>501477</v>
      </c>
      <c r="AB1564" s="1">
        <v>740782</v>
      </c>
      <c r="AC1564" s="1">
        <v>539934</v>
      </c>
      <c r="AD1564" s="1">
        <v>0</v>
      </c>
      <c r="AE1564" s="1">
        <v>441820</v>
      </c>
      <c r="AH1564" s="136">
        <f t="shared" si="24"/>
        <v>38812</v>
      </c>
      <c r="AI1564" s="177">
        <f>HLOOKUP(附加题模型!$E$2,历史数据!$B$3:$K$5000,ROW(A1562),)</f>
        <v>7.2718496790129201</v>
      </c>
      <c r="AJ1564" s="177">
        <f>HLOOKUP(附加题模型!$E$2,历史数据!$L$3:$U$5000,ROW(A1562),)</f>
        <v>7.2066897356525903</v>
      </c>
    </row>
    <row r="1565" spans="1:36" x14ac:dyDescent="0.2">
      <c r="A1565" s="148">
        <v>38813</v>
      </c>
      <c r="B1565" s="137">
        <v>6.5731726839445797</v>
      </c>
      <c r="C1565" s="137">
        <v>16.2235568239674</v>
      </c>
      <c r="D1565" s="137">
        <v>4.4942874912981798</v>
      </c>
      <c r="E1565" s="137">
        <v>5.6234448049387904</v>
      </c>
      <c r="F1565" s="137">
        <v>5.1674424256664704</v>
      </c>
      <c r="G1565" s="137">
        <v>18.3121992436947</v>
      </c>
      <c r="H1565" s="137">
        <v>2.6477445530052099</v>
      </c>
      <c r="I1565" s="137">
        <v>7.6282391275410202</v>
      </c>
      <c r="J1565" s="137">
        <v>8.3437520543047299</v>
      </c>
      <c r="K1565" s="137">
        <v>7.1936577469805201</v>
      </c>
      <c r="L1565" s="137">
        <v>6.6291145791270898</v>
      </c>
      <c r="M1565" s="137">
        <v>16.680558424642498</v>
      </c>
      <c r="N1565" s="137">
        <v>4.4121464666530503</v>
      </c>
      <c r="O1565" s="137">
        <v>5.6234448049387904</v>
      </c>
      <c r="P1565" s="137">
        <v>4.9676701669422503</v>
      </c>
      <c r="Q1565" s="137">
        <v>18.6241304933368</v>
      </c>
      <c r="R1565" s="137">
        <v>2.66803378329644</v>
      </c>
      <c r="S1565" s="137">
        <v>7.60826991516526</v>
      </c>
      <c r="T1565" s="137">
        <v>8.3437520543047299</v>
      </c>
      <c r="U1565" s="137">
        <v>7.11546581494812</v>
      </c>
      <c r="V1565" s="1">
        <v>1257681</v>
      </c>
      <c r="W1565" s="1">
        <v>2880494</v>
      </c>
      <c r="X1565" s="1">
        <v>1767580</v>
      </c>
      <c r="Y1565" s="1">
        <v>0</v>
      </c>
      <c r="Z1565" s="1">
        <v>1155955</v>
      </c>
      <c r="AA1565" s="1">
        <v>1186106</v>
      </c>
      <c r="AB1565" s="1">
        <v>1576563</v>
      </c>
      <c r="AC1565" s="1">
        <v>941103</v>
      </c>
      <c r="AD1565" s="1">
        <v>0</v>
      </c>
      <c r="AE1565" s="1">
        <v>624400</v>
      </c>
      <c r="AH1565" s="136">
        <f t="shared" si="24"/>
        <v>38813</v>
      </c>
      <c r="AI1565" s="177">
        <f>HLOOKUP(附加题模型!$E$2,历史数据!$B$3:$K$5000,ROW(A1563),)</f>
        <v>7.1936577469805201</v>
      </c>
      <c r="AJ1565" s="177">
        <f>HLOOKUP(附加题模型!$E$2,历史数据!$L$3:$U$5000,ROW(A1563),)</f>
        <v>7.11546581494812</v>
      </c>
    </row>
    <row r="1566" spans="1:36" x14ac:dyDescent="0.2">
      <c r="A1566" s="148">
        <v>38814</v>
      </c>
      <c r="B1566" s="137">
        <v>6.6291145791270898</v>
      </c>
      <c r="C1566" s="137">
        <v>16.604391491196601</v>
      </c>
      <c r="D1566" s="137">
        <v>4.4004120345608797</v>
      </c>
      <c r="E1566" s="137">
        <v>5.6234448049387904</v>
      </c>
      <c r="F1566" s="137">
        <v>5.0342609198503201</v>
      </c>
      <c r="G1566" s="137">
        <v>19.284690786696501</v>
      </c>
      <c r="H1566" s="137">
        <v>2.6578891681508199</v>
      </c>
      <c r="I1566" s="137">
        <v>7.60826991516526</v>
      </c>
      <c r="J1566" s="137">
        <v>8.3437520543047299</v>
      </c>
      <c r="K1566" s="137">
        <v>7.07636984893192</v>
      </c>
      <c r="L1566" s="137">
        <v>6.9088240550396298</v>
      </c>
      <c r="M1566" s="137">
        <v>16.375890690859102</v>
      </c>
      <c r="N1566" s="137">
        <v>4.3886776024687197</v>
      </c>
      <c r="O1566" s="137">
        <v>5.6234448049387904</v>
      </c>
      <c r="P1566" s="137">
        <v>5.0342609198503201</v>
      </c>
      <c r="Q1566" s="137">
        <v>18.954410640016601</v>
      </c>
      <c r="R1566" s="137">
        <v>2.73904608931573</v>
      </c>
      <c r="S1566" s="137">
        <v>7.6881467646683097</v>
      </c>
      <c r="T1566" s="137">
        <v>8.3437520543047299</v>
      </c>
      <c r="U1566" s="137">
        <v>7.0372738829157298</v>
      </c>
      <c r="V1566" s="1">
        <v>3454969</v>
      </c>
      <c r="W1566" s="1">
        <v>1796966</v>
      </c>
      <c r="X1566" s="1">
        <v>2374877</v>
      </c>
      <c r="Y1566" s="1">
        <v>0</v>
      </c>
      <c r="Z1566" s="1">
        <v>641848</v>
      </c>
      <c r="AA1566" s="1">
        <v>1056742</v>
      </c>
      <c r="AB1566" s="1">
        <v>1988092</v>
      </c>
      <c r="AC1566" s="1">
        <v>776109</v>
      </c>
      <c r="AD1566" s="1">
        <v>0</v>
      </c>
      <c r="AE1566" s="1">
        <v>661444</v>
      </c>
      <c r="AH1566" s="136">
        <f t="shared" si="24"/>
        <v>38814</v>
      </c>
      <c r="AI1566" s="177">
        <f>HLOOKUP(附加题模型!$E$2,历史数据!$B$3:$K$5000,ROW(A1564),)</f>
        <v>7.07636984893192</v>
      </c>
      <c r="AJ1566" s="177">
        <f>HLOOKUP(附加题模型!$E$2,历史数据!$L$3:$U$5000,ROW(A1564),)</f>
        <v>7.0372738829157298</v>
      </c>
    </row>
    <row r="1567" spans="1:36" x14ac:dyDescent="0.2">
      <c r="A1567" s="148">
        <v>38817</v>
      </c>
      <c r="B1567" s="137">
        <v>6.8808531074483703</v>
      </c>
      <c r="C1567" s="137">
        <v>16.375890690859102</v>
      </c>
      <c r="D1567" s="137">
        <v>4.3652087382843998</v>
      </c>
      <c r="E1567" s="137">
        <v>5.6234448049387904</v>
      </c>
      <c r="F1567" s="137">
        <v>5.0608972210135503</v>
      </c>
      <c r="G1567" s="137">
        <v>19.009457331129902</v>
      </c>
      <c r="H1567" s="137">
        <v>2.7289014741701201</v>
      </c>
      <c r="I1567" s="137">
        <v>7.6881467646683097</v>
      </c>
      <c r="J1567" s="137">
        <v>8.3437520543047299</v>
      </c>
      <c r="K1567" s="137">
        <v>7.1024338262760596</v>
      </c>
      <c r="L1567" s="137">
        <v>7.2444754261346702</v>
      </c>
      <c r="M1567" s="137">
        <v>17.137560025317601</v>
      </c>
      <c r="N1567" s="137">
        <v>4.6937728368649401</v>
      </c>
      <c r="O1567" s="137">
        <v>5.6234448049387904</v>
      </c>
      <c r="P1567" s="137">
        <v>5.1541242750848504</v>
      </c>
      <c r="Q1567" s="137">
        <v>19.1929463015076</v>
      </c>
      <c r="R1567" s="137">
        <v>3.0129506982473102</v>
      </c>
      <c r="S1567" s="137">
        <v>7.7680236141713603</v>
      </c>
      <c r="T1567" s="137">
        <v>8.3437520543047299</v>
      </c>
      <c r="U1567" s="137">
        <v>7.1806257583084498</v>
      </c>
      <c r="V1567" s="1">
        <v>3908632</v>
      </c>
      <c r="W1567" s="1">
        <v>2721643</v>
      </c>
      <c r="X1567" s="1">
        <v>5121724</v>
      </c>
      <c r="Y1567" s="1">
        <v>0</v>
      </c>
      <c r="Z1567" s="1">
        <v>731578</v>
      </c>
      <c r="AA1567" s="1">
        <v>939968</v>
      </c>
      <c r="AB1567" s="1">
        <v>4732454</v>
      </c>
      <c r="AC1567" s="1">
        <v>886078</v>
      </c>
      <c r="AD1567" s="1">
        <v>0</v>
      </c>
      <c r="AE1567" s="1">
        <v>862108</v>
      </c>
      <c r="AH1567" s="136">
        <f t="shared" si="24"/>
        <v>38817</v>
      </c>
      <c r="AI1567" s="177">
        <f>HLOOKUP(附加题模型!$E$2,历史数据!$B$3:$K$5000,ROW(A1565),)</f>
        <v>7.1024338262760596</v>
      </c>
      <c r="AJ1567" s="177">
        <f>HLOOKUP(附加题模型!$E$2,历史数据!$L$3:$U$5000,ROW(A1565),)</f>
        <v>7.1806257583084498</v>
      </c>
    </row>
    <row r="1568" spans="1:36" x14ac:dyDescent="0.2">
      <c r="A1568" s="148">
        <v>38818</v>
      </c>
      <c r="B1568" s="137">
        <v>7.2444754261346702</v>
      </c>
      <c r="C1568" s="137">
        <v>17.137560025317601</v>
      </c>
      <c r="D1568" s="137">
        <v>4.7641794294179203</v>
      </c>
      <c r="E1568" s="137">
        <v>5.6234448049387904</v>
      </c>
      <c r="F1568" s="137">
        <v>5.1674424256664704</v>
      </c>
      <c r="G1568" s="137">
        <v>19.1929463015076</v>
      </c>
      <c r="H1568" s="137">
        <v>3.1245414648490599</v>
      </c>
      <c r="I1568" s="137">
        <v>7.7480544017955904</v>
      </c>
      <c r="J1568" s="137">
        <v>8.3437520543047299</v>
      </c>
      <c r="K1568" s="137">
        <v>7.1675937696363903</v>
      </c>
      <c r="L1568" s="137">
        <v>7.1885335309521601</v>
      </c>
      <c r="M1568" s="137">
        <v>17.3660608256552</v>
      </c>
      <c r="N1568" s="137">
        <v>4.8345860219708898</v>
      </c>
      <c r="O1568" s="137">
        <v>5.6234448049387904</v>
      </c>
      <c r="P1568" s="137">
        <v>5.19407872682969</v>
      </c>
      <c r="Q1568" s="137">
        <v>18.6241304933368</v>
      </c>
      <c r="R1568" s="137">
        <v>3.0433845436841498</v>
      </c>
      <c r="S1568" s="137">
        <v>7.9078081008016898</v>
      </c>
      <c r="T1568" s="137">
        <v>8.3437520543047299</v>
      </c>
      <c r="U1568" s="137">
        <v>7.07636984893192</v>
      </c>
      <c r="V1568" s="1">
        <v>2924540</v>
      </c>
      <c r="W1568" s="1">
        <v>2053529</v>
      </c>
      <c r="X1568" s="1">
        <v>9907356</v>
      </c>
      <c r="Y1568" s="1">
        <v>0</v>
      </c>
      <c r="Z1568" s="1">
        <v>1242615</v>
      </c>
      <c r="AA1568" s="1">
        <v>957862</v>
      </c>
      <c r="AB1568" s="1">
        <v>6846572</v>
      </c>
      <c r="AC1568" s="1">
        <v>1580763</v>
      </c>
      <c r="AD1568" s="1">
        <v>0</v>
      </c>
      <c r="AE1568" s="1">
        <v>261500</v>
      </c>
      <c r="AH1568" s="136">
        <f t="shared" si="24"/>
        <v>38818</v>
      </c>
      <c r="AI1568" s="177">
        <f>HLOOKUP(附加题模型!$E$2,历史数据!$B$3:$K$5000,ROW(A1566),)</f>
        <v>7.1675937696363903</v>
      </c>
      <c r="AJ1568" s="177">
        <f>HLOOKUP(附加题模型!$E$2,历史数据!$L$3:$U$5000,ROW(A1566),)</f>
        <v>7.07636984893192</v>
      </c>
    </row>
    <row r="1569" spans="1:36" x14ac:dyDescent="0.2">
      <c r="A1569" s="148">
        <v>38819</v>
      </c>
      <c r="B1569" s="137">
        <v>7.1885335309521601</v>
      </c>
      <c r="C1569" s="137">
        <v>17.2898938922093</v>
      </c>
      <c r="D1569" s="137">
        <v>4.8345860219708898</v>
      </c>
      <c r="E1569" s="137">
        <v>5.6234448049387904</v>
      </c>
      <c r="F1569" s="137">
        <v>5.1807605762480797</v>
      </c>
      <c r="G1569" s="137">
        <v>18.770921669638899</v>
      </c>
      <c r="H1569" s="137">
        <v>3.0129506982473102</v>
      </c>
      <c r="I1569" s="137">
        <v>7.9477465255532103</v>
      </c>
      <c r="J1569" s="137">
        <v>8.3437520543047299</v>
      </c>
      <c r="K1569" s="137">
        <v>7.1675937696363903</v>
      </c>
      <c r="L1569" s="137">
        <v>7.27244637372592</v>
      </c>
      <c r="M1569" s="137">
        <v>17.213726958763498</v>
      </c>
      <c r="N1569" s="137">
        <v>5.0810090959062997</v>
      </c>
      <c r="O1569" s="137">
        <v>5.6234448049387904</v>
      </c>
      <c r="P1569" s="137">
        <v>5.4071691361355301</v>
      </c>
      <c r="Q1569" s="137">
        <v>18.734223875563401</v>
      </c>
      <c r="R1569" s="137">
        <v>3.3375783829069499</v>
      </c>
      <c r="S1569" s="137">
        <v>7.8678696760501596</v>
      </c>
      <c r="T1569" s="137">
        <v>8.3437520543047299</v>
      </c>
      <c r="U1569" s="137">
        <v>7.6106813844866403</v>
      </c>
      <c r="V1569" s="1">
        <v>1650143</v>
      </c>
      <c r="W1569" s="1">
        <v>1412369</v>
      </c>
      <c r="X1569" s="1">
        <v>8367974</v>
      </c>
      <c r="Y1569" s="1">
        <v>0</v>
      </c>
      <c r="Z1569" s="1">
        <v>3311513</v>
      </c>
      <c r="AA1569" s="1">
        <v>451836</v>
      </c>
      <c r="AB1569" s="1">
        <v>6235275</v>
      </c>
      <c r="AC1569" s="1">
        <v>671589</v>
      </c>
      <c r="AD1569" s="1">
        <v>0</v>
      </c>
      <c r="AE1569" s="1">
        <v>1166446</v>
      </c>
      <c r="AH1569" s="136">
        <f t="shared" si="24"/>
        <v>38819</v>
      </c>
      <c r="AI1569" s="177">
        <f>HLOOKUP(附加题模型!$E$2,历史数据!$B$3:$K$5000,ROW(A1567),)</f>
        <v>7.1675937696363903</v>
      </c>
      <c r="AJ1569" s="177">
        <f>HLOOKUP(附加题模型!$E$2,历史数据!$L$3:$U$5000,ROW(A1567),)</f>
        <v>7.6106813844866403</v>
      </c>
    </row>
    <row r="1570" spans="1:36" x14ac:dyDescent="0.2">
      <c r="A1570" s="148">
        <v>38820</v>
      </c>
      <c r="B1570" s="137">
        <v>7.2165044785434098</v>
      </c>
      <c r="C1570" s="137">
        <v>16.985226158425899</v>
      </c>
      <c r="D1570" s="137">
        <v>5.1044779600906196</v>
      </c>
      <c r="E1570" s="137">
        <v>5.6234448049387904</v>
      </c>
      <c r="F1570" s="137">
        <v>5.3938509855539101</v>
      </c>
      <c r="G1570" s="137">
        <v>18.734223875563401</v>
      </c>
      <c r="H1570" s="137">
        <v>3.2868553071788802</v>
      </c>
      <c r="I1570" s="137">
        <v>7.8279312512986401</v>
      </c>
      <c r="J1570" s="137">
        <v>8.3437520543047299</v>
      </c>
      <c r="K1570" s="137">
        <v>7.5324894524542403</v>
      </c>
      <c r="L1570" s="137">
        <v>6.9367950026308796</v>
      </c>
      <c r="M1570" s="137">
        <v>16.680558424642498</v>
      </c>
      <c r="N1570" s="137">
        <v>4.7759138615100802</v>
      </c>
      <c r="O1570" s="137">
        <v>5.6234448049387904</v>
      </c>
      <c r="P1570" s="137">
        <v>5.3672146843906798</v>
      </c>
      <c r="Q1570" s="137">
        <v>18.3855948318458</v>
      </c>
      <c r="R1570" s="137">
        <v>3.11439684970345</v>
      </c>
      <c r="S1570" s="137">
        <v>7.6482083399167804</v>
      </c>
      <c r="T1570" s="137">
        <v>8.3437520543047299</v>
      </c>
      <c r="U1570" s="137">
        <v>7.2588176903408499</v>
      </c>
      <c r="V1570" s="1">
        <v>1738058</v>
      </c>
      <c r="W1570" s="1">
        <v>1511907</v>
      </c>
      <c r="X1570" s="1">
        <v>6023026</v>
      </c>
      <c r="Y1570" s="1">
        <v>0</v>
      </c>
      <c r="Z1570" s="1">
        <v>2427887</v>
      </c>
      <c r="AA1570" s="1">
        <v>655403</v>
      </c>
      <c r="AB1570" s="1">
        <v>4229536</v>
      </c>
      <c r="AC1570" s="1">
        <v>1269779</v>
      </c>
      <c r="AD1570" s="1">
        <v>0</v>
      </c>
      <c r="AE1570" s="1">
        <v>506800</v>
      </c>
      <c r="AH1570" s="136">
        <f t="shared" si="24"/>
        <v>38820</v>
      </c>
      <c r="AI1570" s="177">
        <f>HLOOKUP(附加题模型!$E$2,历史数据!$B$3:$K$5000,ROW(A1568),)</f>
        <v>7.5324894524542403</v>
      </c>
      <c r="AJ1570" s="177">
        <f>HLOOKUP(附加题模型!$E$2,历史数据!$L$3:$U$5000,ROW(A1568),)</f>
        <v>7.2588176903408499</v>
      </c>
    </row>
    <row r="1571" spans="1:36" x14ac:dyDescent="0.2">
      <c r="A1571" s="148">
        <v>38821</v>
      </c>
      <c r="B1571" s="137">
        <v>6.9367950026308796</v>
      </c>
      <c r="C1571" s="137">
        <v>16.604391491196601</v>
      </c>
      <c r="D1571" s="137">
        <v>4.7641794294179203</v>
      </c>
      <c r="E1571" s="137">
        <v>5.6234448049387904</v>
      </c>
      <c r="F1571" s="137">
        <v>5.3672146843906798</v>
      </c>
      <c r="G1571" s="137">
        <v>18.165408067392502</v>
      </c>
      <c r="H1571" s="137">
        <v>3.0941076194122199</v>
      </c>
      <c r="I1571" s="137">
        <v>7.60826991516526</v>
      </c>
      <c r="J1571" s="137">
        <v>8.3437520543047299</v>
      </c>
      <c r="K1571" s="137">
        <v>7.1675937696363903</v>
      </c>
      <c r="L1571" s="137">
        <v>7.0486787929958901</v>
      </c>
      <c r="M1571" s="137">
        <v>16.985226158425899</v>
      </c>
      <c r="N1571" s="137">
        <v>4.8697893182473804</v>
      </c>
      <c r="O1571" s="137">
        <v>5.6234448049387904</v>
      </c>
      <c r="P1571" s="137">
        <v>5.4870780396252199</v>
      </c>
      <c r="Q1571" s="137">
        <v>18.642479390374501</v>
      </c>
      <c r="R1571" s="137">
        <v>3.2665660768876501</v>
      </c>
      <c r="S1571" s="137">
        <v>7.8479004636744003</v>
      </c>
      <c r="T1571" s="137">
        <v>8.3437520543047299</v>
      </c>
      <c r="U1571" s="137">
        <v>7.3239776337011797</v>
      </c>
      <c r="V1571" s="1">
        <v>1581353</v>
      </c>
      <c r="W1571" s="1">
        <v>1028913</v>
      </c>
      <c r="X1571" s="1">
        <v>2911544</v>
      </c>
      <c r="Y1571" s="1">
        <v>0</v>
      </c>
      <c r="Z1571" s="1">
        <v>2325340</v>
      </c>
      <c r="AA1571" s="1">
        <v>634122</v>
      </c>
      <c r="AB1571" s="1">
        <v>2272679</v>
      </c>
      <c r="AC1571" s="1">
        <v>763625</v>
      </c>
      <c r="AD1571" s="1">
        <v>0</v>
      </c>
      <c r="AE1571" s="1">
        <v>560229</v>
      </c>
      <c r="AH1571" s="136">
        <f t="shared" si="24"/>
        <v>38821</v>
      </c>
      <c r="AI1571" s="177">
        <f>HLOOKUP(附加题模型!$E$2,历史数据!$B$3:$K$5000,ROW(A1569),)</f>
        <v>7.1675937696363903</v>
      </c>
      <c r="AJ1571" s="177">
        <f>HLOOKUP(附加题模型!$E$2,历史数据!$L$3:$U$5000,ROW(A1569),)</f>
        <v>7.3239776337011797</v>
      </c>
    </row>
    <row r="1572" spans="1:36" x14ac:dyDescent="0.2">
      <c r="A1572" s="148">
        <v>38824</v>
      </c>
      <c r="B1572" s="137">
        <v>6.9647659502221302</v>
      </c>
      <c r="C1572" s="137">
        <v>16.604391491196601</v>
      </c>
      <c r="D1572" s="137">
        <v>4.8580548861552098</v>
      </c>
      <c r="E1572" s="137">
        <v>5.6234448049387904</v>
      </c>
      <c r="F1572" s="137">
        <v>5.4870780396252199</v>
      </c>
      <c r="G1572" s="137">
        <v>18.660828287412301</v>
      </c>
      <c r="H1572" s="137">
        <v>3.2259876163052001</v>
      </c>
      <c r="I1572" s="137">
        <v>7.8479004636744003</v>
      </c>
      <c r="J1572" s="137">
        <v>8.3437520543047299</v>
      </c>
      <c r="K1572" s="137">
        <v>7.3109456450291104</v>
      </c>
      <c r="L1572" s="137">
        <v>7.2444754261346702</v>
      </c>
      <c r="M1572" s="137">
        <v>16.452057624304899</v>
      </c>
      <c r="N1572" s="137">
        <v>4.8228515898787299</v>
      </c>
      <c r="O1572" s="137">
        <v>5.6234448049387904</v>
      </c>
      <c r="P1572" s="137">
        <v>5.5137143407884404</v>
      </c>
      <c r="Q1572" s="137">
        <v>18.881015051865599</v>
      </c>
      <c r="R1572" s="137">
        <v>3.2564214617420402</v>
      </c>
      <c r="S1572" s="137">
        <v>7.8479004636744003</v>
      </c>
      <c r="T1572" s="137">
        <v>8.3437520543047299</v>
      </c>
      <c r="U1572" s="137">
        <v>7.4933934864380403</v>
      </c>
      <c r="V1572" s="1">
        <v>2757742</v>
      </c>
      <c r="W1572" s="1">
        <v>2100299</v>
      </c>
      <c r="X1572" s="1">
        <v>2216005</v>
      </c>
      <c r="Y1572" s="1">
        <v>0</v>
      </c>
      <c r="Z1572" s="1">
        <v>1611642</v>
      </c>
      <c r="AA1572" s="1">
        <v>1382008</v>
      </c>
      <c r="AB1572" s="1">
        <v>1741511</v>
      </c>
      <c r="AC1572" s="1">
        <v>0</v>
      </c>
      <c r="AD1572" s="1">
        <v>0</v>
      </c>
      <c r="AE1572" s="1">
        <v>380858</v>
      </c>
      <c r="AH1572" s="136">
        <f t="shared" si="24"/>
        <v>38824</v>
      </c>
      <c r="AI1572" s="177">
        <f>HLOOKUP(附加题模型!$E$2,历史数据!$B$3:$K$5000,ROW(A1570),)</f>
        <v>7.3109456450291104</v>
      </c>
      <c r="AJ1572" s="177">
        <f>HLOOKUP(附加题模型!$E$2,历史数据!$L$3:$U$5000,ROW(A1570),)</f>
        <v>7.4933934864380403</v>
      </c>
    </row>
    <row r="1573" spans="1:36" x14ac:dyDescent="0.2">
      <c r="A1573" s="148">
        <v>38825</v>
      </c>
      <c r="B1573" s="137">
        <v>7.2165044785434098</v>
      </c>
      <c r="C1573" s="137">
        <v>16.452057624304899</v>
      </c>
      <c r="D1573" s="137">
        <v>4.8345860219708898</v>
      </c>
      <c r="E1573" s="137">
        <v>5.6234448049387904</v>
      </c>
      <c r="F1573" s="137">
        <v>5.5270324913700604</v>
      </c>
      <c r="G1573" s="137">
        <v>18.752572772601201</v>
      </c>
      <c r="H1573" s="137">
        <v>3.2564214617420402</v>
      </c>
      <c r="I1573" s="137">
        <v>8.0875310121835398</v>
      </c>
      <c r="J1573" s="137">
        <v>8.3437520543047299</v>
      </c>
      <c r="K1573" s="137">
        <v>7.1675937696363903</v>
      </c>
      <c r="L1573" s="137">
        <v>7.1046206881784002</v>
      </c>
      <c r="M1573" s="137">
        <v>16.909059224980101</v>
      </c>
      <c r="N1573" s="137">
        <v>4.8580548861552098</v>
      </c>
      <c r="O1573" s="137">
        <v>5.6234448049387904</v>
      </c>
      <c r="P1573" s="137">
        <v>5.3672146843906798</v>
      </c>
      <c r="Q1573" s="137">
        <v>19.101201816318799</v>
      </c>
      <c r="R1573" s="137">
        <v>3.38830145863502</v>
      </c>
      <c r="S1573" s="137">
        <v>8.4869152596987796</v>
      </c>
      <c r="T1573" s="137">
        <v>8.3437520543047299</v>
      </c>
      <c r="U1573" s="137">
        <v>7.2327537129967201</v>
      </c>
      <c r="V1573" s="1">
        <v>1430172</v>
      </c>
      <c r="W1573" s="1">
        <v>2212788</v>
      </c>
      <c r="X1573" s="1">
        <v>2556768</v>
      </c>
      <c r="Y1573" s="1">
        <v>0</v>
      </c>
      <c r="Z1573" s="1">
        <v>945233</v>
      </c>
      <c r="AA1573" s="1">
        <v>957661</v>
      </c>
      <c r="AB1573" s="1">
        <v>2145637</v>
      </c>
      <c r="AC1573" s="1">
        <v>2864862</v>
      </c>
      <c r="AD1573" s="1">
        <v>0</v>
      </c>
      <c r="AE1573" s="1">
        <v>1125319</v>
      </c>
      <c r="AH1573" s="136">
        <f t="shared" si="24"/>
        <v>38825</v>
      </c>
      <c r="AI1573" s="177">
        <f>HLOOKUP(附加题模型!$E$2,历史数据!$B$3:$K$5000,ROW(A1571),)</f>
        <v>7.1675937696363903</v>
      </c>
      <c r="AJ1573" s="177">
        <f>HLOOKUP(附加题模型!$E$2,历史数据!$L$3:$U$5000,ROW(A1571),)</f>
        <v>7.2327537129967201</v>
      </c>
    </row>
    <row r="1574" spans="1:36" x14ac:dyDescent="0.2">
      <c r="A1574" s="148">
        <v>38826</v>
      </c>
      <c r="B1574" s="137">
        <v>7.0766497405871496</v>
      </c>
      <c r="C1574" s="137">
        <v>16.909059224980101</v>
      </c>
      <c r="D1574" s="137">
        <v>4.8111171577865601</v>
      </c>
      <c r="E1574" s="137">
        <v>5.6234448049387904</v>
      </c>
      <c r="F1574" s="137">
        <v>5.3672146843906798</v>
      </c>
      <c r="G1574" s="137">
        <v>19.413133065960899</v>
      </c>
      <c r="H1574" s="137">
        <v>3.3578676131981799</v>
      </c>
      <c r="I1574" s="137">
        <v>8.6266997463291109</v>
      </c>
      <c r="J1574" s="137">
        <v>8.3437520543047299</v>
      </c>
      <c r="K1574" s="137">
        <v>7.1675937696363903</v>
      </c>
      <c r="L1574" s="137">
        <v>6.9927368978133897</v>
      </c>
      <c r="M1574" s="137">
        <v>16.2235568239674</v>
      </c>
      <c r="N1574" s="137">
        <v>4.3769431703765598</v>
      </c>
      <c r="O1574" s="137">
        <v>5.6234448049387904</v>
      </c>
      <c r="P1574" s="137">
        <v>5.2473513291561504</v>
      </c>
      <c r="Q1574" s="137">
        <v>20.587462476378199</v>
      </c>
      <c r="R1574" s="137">
        <v>3.3172891526157202</v>
      </c>
      <c r="S1574" s="137">
        <v>8.2872231359411597</v>
      </c>
      <c r="T1574" s="137">
        <v>8.3437520543047299</v>
      </c>
      <c r="U1574" s="137">
        <v>7.4412655317497798</v>
      </c>
      <c r="V1574" s="1">
        <v>1050502</v>
      </c>
      <c r="W1574" s="1">
        <v>2714168</v>
      </c>
      <c r="X1574" s="1">
        <v>7699520</v>
      </c>
      <c r="Y1574" s="1">
        <v>0</v>
      </c>
      <c r="Z1574" s="1">
        <v>535080</v>
      </c>
      <c r="AA1574" s="1">
        <v>2855826</v>
      </c>
      <c r="AB1574" s="1">
        <v>1519000</v>
      </c>
      <c r="AC1574" s="1">
        <v>3576463</v>
      </c>
      <c r="AD1574" s="1">
        <v>0</v>
      </c>
      <c r="AE1574" s="1">
        <v>535322</v>
      </c>
      <c r="AH1574" s="136">
        <f t="shared" si="24"/>
        <v>38826</v>
      </c>
      <c r="AI1574" s="177">
        <f>HLOOKUP(附加题模型!$E$2,历史数据!$B$3:$K$5000,ROW(A1572),)</f>
        <v>7.1675937696363903</v>
      </c>
      <c r="AJ1574" s="177">
        <f>HLOOKUP(附加题模型!$E$2,历史数据!$L$3:$U$5000,ROW(A1572),)</f>
        <v>7.4412655317497798</v>
      </c>
    </row>
    <row r="1575" spans="1:36" x14ac:dyDescent="0.2">
      <c r="A1575" s="148">
        <v>38827</v>
      </c>
      <c r="B1575" s="137">
        <v>6.9927368978133897</v>
      </c>
      <c r="C1575" s="137">
        <v>16.2235568239674</v>
      </c>
      <c r="D1575" s="137">
        <v>4.2948021457314196</v>
      </c>
      <c r="E1575" s="137">
        <v>5.6234448049387904</v>
      </c>
      <c r="F1575" s="137">
        <v>5.1274879739216201</v>
      </c>
      <c r="G1575" s="137">
        <v>20.550764682302599</v>
      </c>
      <c r="H1575" s="137">
        <v>3.3071445374701098</v>
      </c>
      <c r="I1575" s="137">
        <v>8.2472847111896392</v>
      </c>
      <c r="J1575" s="137">
        <v>8.3437520543047299</v>
      </c>
      <c r="K1575" s="137">
        <v>7.4021695657335798</v>
      </c>
      <c r="L1575" s="137">
        <v>6.7689693170833598</v>
      </c>
      <c r="M1575" s="137">
        <v>15.3857205560629</v>
      </c>
      <c r="N1575" s="137">
        <v>4.1774578248098004</v>
      </c>
      <c r="O1575" s="137">
        <v>5.6234448049387904</v>
      </c>
      <c r="P1575" s="137">
        <v>5.0475790704319303</v>
      </c>
      <c r="Q1575" s="137">
        <v>19.7617621096785</v>
      </c>
      <c r="R1575" s="137">
        <v>3.2564214617420402</v>
      </c>
      <c r="S1575" s="137">
        <v>8.1474386493108302</v>
      </c>
      <c r="T1575" s="137">
        <v>8.3437520543047299</v>
      </c>
      <c r="U1575" s="137">
        <v>7.2979136563570499</v>
      </c>
      <c r="V1575" s="1">
        <v>1648654</v>
      </c>
      <c r="W1575" s="1">
        <v>3158255</v>
      </c>
      <c r="X1575" s="1">
        <v>6148924</v>
      </c>
      <c r="Y1575" s="1">
        <v>0</v>
      </c>
      <c r="Z1575" s="1">
        <v>753757</v>
      </c>
      <c r="AA1575" s="1">
        <v>1272434</v>
      </c>
      <c r="AB1575" s="1">
        <v>1901259</v>
      </c>
      <c r="AC1575" s="1">
        <v>1937510</v>
      </c>
      <c r="AD1575" s="1">
        <v>0</v>
      </c>
      <c r="AE1575" s="1">
        <v>220280</v>
      </c>
      <c r="AH1575" s="136">
        <f t="shared" si="24"/>
        <v>38827</v>
      </c>
      <c r="AI1575" s="177">
        <f>HLOOKUP(附加题模型!$E$2,历史数据!$B$3:$K$5000,ROW(A1573),)</f>
        <v>7.4021695657335798</v>
      </c>
      <c r="AJ1575" s="177">
        <f>HLOOKUP(附加题模型!$E$2,历史数据!$L$3:$U$5000,ROW(A1573),)</f>
        <v>7.2979136563570499</v>
      </c>
    </row>
    <row r="1576" spans="1:36" x14ac:dyDescent="0.2">
      <c r="A1576" s="148">
        <v>38828</v>
      </c>
      <c r="B1576" s="137">
        <v>6.7409983694921003</v>
      </c>
      <c r="C1576" s="137">
        <v>15.2333866891712</v>
      </c>
      <c r="D1576" s="137">
        <v>4.1422545285333099</v>
      </c>
      <c r="E1576" s="137">
        <v>5.6234448049387904</v>
      </c>
      <c r="F1576" s="137">
        <v>5.0342609198503201</v>
      </c>
      <c r="G1576" s="137">
        <v>19.633319830414099</v>
      </c>
      <c r="H1576" s="137">
        <v>3.2361322314508101</v>
      </c>
      <c r="I1576" s="137">
        <v>8.1474386493108302</v>
      </c>
      <c r="J1576" s="137">
        <v>8.3437520543047299</v>
      </c>
      <c r="K1576" s="137">
        <v>7.2848816676849797</v>
      </c>
      <c r="L1576" s="137">
        <v>6.7969402646746104</v>
      </c>
      <c r="M1576" s="137">
        <v>15.081052822279499</v>
      </c>
      <c r="N1576" s="137">
        <v>4.0601135038881804</v>
      </c>
      <c r="O1576" s="137">
        <v>5.6234448049387904</v>
      </c>
      <c r="P1576" s="137">
        <v>5.1008516727583899</v>
      </c>
      <c r="Q1576" s="137">
        <v>20.0736933593206</v>
      </c>
      <c r="R1576" s="137">
        <v>3.2462768465964298</v>
      </c>
      <c r="S1576" s="137">
        <v>8.3071923483169208</v>
      </c>
      <c r="T1576" s="137">
        <v>8.3437520543047299</v>
      </c>
      <c r="U1576" s="137">
        <v>7.4021695657335798</v>
      </c>
      <c r="V1576" s="1">
        <v>1950415</v>
      </c>
      <c r="W1576" s="1">
        <v>2916382</v>
      </c>
      <c r="X1576" s="1">
        <v>4044312</v>
      </c>
      <c r="Y1576" s="1">
        <v>0</v>
      </c>
      <c r="Z1576" s="1">
        <v>963995</v>
      </c>
      <c r="AA1576" s="1">
        <v>1263574</v>
      </c>
      <c r="AB1576" s="1">
        <v>2084320</v>
      </c>
      <c r="AC1576" s="1">
        <v>2245339</v>
      </c>
      <c r="AD1576" s="1">
        <v>0</v>
      </c>
      <c r="AE1576" s="1">
        <v>349226</v>
      </c>
      <c r="AH1576" s="136">
        <f t="shared" si="24"/>
        <v>38828</v>
      </c>
      <c r="AI1576" s="177">
        <f>HLOOKUP(附加题模型!$E$2,历史数据!$B$3:$K$5000,ROW(A1574),)</f>
        <v>7.2848816676849797</v>
      </c>
      <c r="AJ1576" s="177">
        <f>HLOOKUP(附加题模型!$E$2,历史数据!$L$3:$U$5000,ROW(A1574),)</f>
        <v>7.4021695657335798</v>
      </c>
    </row>
    <row r="1577" spans="1:36" x14ac:dyDescent="0.2">
      <c r="A1577" s="148">
        <v>38831</v>
      </c>
      <c r="B1577" s="137">
        <v>6.9367950026308796</v>
      </c>
      <c r="C1577" s="137">
        <v>14.4717173547127</v>
      </c>
      <c r="D1577" s="137">
        <v>4.0601135038881804</v>
      </c>
      <c r="E1577" s="137">
        <v>5.6234448049387904</v>
      </c>
      <c r="F1577" s="137">
        <v>5.0742153715951597</v>
      </c>
      <c r="G1577" s="137">
        <v>20.0736933593206</v>
      </c>
      <c r="H1577" s="137">
        <v>3.2462768465964298</v>
      </c>
      <c r="I1577" s="137">
        <v>8.3870691978199705</v>
      </c>
      <c r="J1577" s="137">
        <v>8.3437520543047299</v>
      </c>
      <c r="K1577" s="137">
        <v>7.2327537129967201</v>
      </c>
      <c r="L1577" s="137">
        <v>7.1325916357696499</v>
      </c>
      <c r="M1577" s="137">
        <v>14.395550421266799</v>
      </c>
      <c r="N1577" s="137">
        <v>4.2243955531784501</v>
      </c>
      <c r="O1577" s="137">
        <v>5.6234448049387904</v>
      </c>
      <c r="P1577" s="137">
        <v>4.8211705105444898</v>
      </c>
      <c r="Q1577" s="137">
        <v>19.431481962998699</v>
      </c>
      <c r="R1577" s="137">
        <v>3.2564214617420402</v>
      </c>
      <c r="S1577" s="137">
        <v>8.5867613215775904</v>
      </c>
      <c r="T1577" s="137">
        <v>8.3437520543047299</v>
      </c>
      <c r="U1577" s="137">
        <v>7.3630735997173797</v>
      </c>
      <c r="V1577" s="1">
        <v>2593741</v>
      </c>
      <c r="W1577" s="1">
        <v>1748100</v>
      </c>
      <c r="X1577" s="1">
        <v>5562633</v>
      </c>
      <c r="Y1577" s="1">
        <v>0</v>
      </c>
      <c r="Z1577" s="1">
        <v>754448</v>
      </c>
      <c r="AA1577" s="1">
        <v>1023452</v>
      </c>
      <c r="AB1577" s="1">
        <v>2166377</v>
      </c>
      <c r="AC1577" s="1">
        <v>3079033</v>
      </c>
      <c r="AD1577" s="1">
        <v>0</v>
      </c>
      <c r="AE1577" s="1">
        <v>313147</v>
      </c>
      <c r="AH1577" s="136">
        <f t="shared" si="24"/>
        <v>38831</v>
      </c>
      <c r="AI1577" s="177">
        <f>HLOOKUP(附加题模型!$E$2,历史数据!$B$3:$K$5000,ROW(A1575),)</f>
        <v>7.2327537129967201</v>
      </c>
      <c r="AJ1577" s="177">
        <f>HLOOKUP(附加题模型!$E$2,历史数据!$L$3:$U$5000,ROW(A1575),)</f>
        <v>7.3630735997173797</v>
      </c>
    </row>
    <row r="1578" spans="1:36" x14ac:dyDescent="0.2">
      <c r="A1578" s="148">
        <v>38832</v>
      </c>
      <c r="B1578" s="137">
        <v>7.1325916357696499</v>
      </c>
      <c r="C1578" s="137">
        <v>14.319383487821</v>
      </c>
      <c r="D1578" s="137">
        <v>4.2830677136392596</v>
      </c>
      <c r="E1578" s="137">
        <v>5.6234448049387904</v>
      </c>
      <c r="F1578" s="137">
        <v>4.8078523599628697</v>
      </c>
      <c r="G1578" s="137">
        <v>19.266341889658701</v>
      </c>
      <c r="H1578" s="137">
        <v>3.2564214617420402</v>
      </c>
      <c r="I1578" s="137">
        <v>8.6266997463291109</v>
      </c>
      <c r="J1578" s="137">
        <v>8.3437520543047299</v>
      </c>
      <c r="K1578" s="137">
        <v>7.1936577469805201</v>
      </c>
      <c r="L1578" s="137">
        <v>7.3563592164996798</v>
      </c>
      <c r="M1578" s="137">
        <v>14.776385088496101</v>
      </c>
      <c r="N1578" s="137">
        <v>4.2595988494549299</v>
      </c>
      <c r="O1578" s="137">
        <v>5.6234448049387904</v>
      </c>
      <c r="P1578" s="137">
        <v>4.6746708541467203</v>
      </c>
      <c r="Q1578" s="137">
        <v>19.670017624489699</v>
      </c>
      <c r="R1578" s="137">
        <v>3.2564214617420402</v>
      </c>
      <c r="S1578" s="137">
        <v>8.54682289682607</v>
      </c>
      <c r="T1578" s="137">
        <v>8.3437520543047299</v>
      </c>
      <c r="U1578" s="137">
        <v>7.4282335430777104</v>
      </c>
      <c r="V1578" s="1">
        <v>3400012</v>
      </c>
      <c r="W1578" s="1">
        <v>1933371</v>
      </c>
      <c r="X1578" s="1">
        <v>5823913</v>
      </c>
      <c r="Y1578" s="1">
        <v>0</v>
      </c>
      <c r="Z1578" s="1">
        <v>1298896</v>
      </c>
      <c r="AA1578" s="1">
        <v>689261</v>
      </c>
      <c r="AB1578" s="1">
        <v>0</v>
      </c>
      <c r="AC1578" s="1">
        <v>1751648</v>
      </c>
      <c r="AD1578" s="1">
        <v>0</v>
      </c>
      <c r="AE1578" s="1">
        <v>421238</v>
      </c>
      <c r="AH1578" s="136">
        <f t="shared" si="24"/>
        <v>38832</v>
      </c>
      <c r="AI1578" s="177">
        <f>HLOOKUP(附加题模型!$E$2,历史数据!$B$3:$K$5000,ROW(A1576),)</f>
        <v>7.1936577469805201</v>
      </c>
      <c r="AJ1578" s="177">
        <f>HLOOKUP(附加题模型!$E$2,历史数据!$L$3:$U$5000,ROW(A1576),)</f>
        <v>7.4282335430777104</v>
      </c>
    </row>
    <row r="1579" spans="1:36" x14ac:dyDescent="0.2">
      <c r="A1579" s="148">
        <v>38833</v>
      </c>
      <c r="B1579" s="137">
        <v>7.4682430068647001</v>
      </c>
      <c r="C1579" s="137">
        <v>14.776385088496101</v>
      </c>
      <c r="D1579" s="137">
        <v>4.2243955531784501</v>
      </c>
      <c r="E1579" s="137">
        <v>4.5282420713926603</v>
      </c>
      <c r="F1579" s="137">
        <v>4.6613527035651101</v>
      </c>
      <c r="G1579" s="137">
        <v>19.633319830414099</v>
      </c>
      <c r="H1579" s="137">
        <v>3.2767106920332698</v>
      </c>
      <c r="I1579" s="137">
        <v>8.5068844720745407</v>
      </c>
      <c r="J1579" s="137">
        <v>7.4534757805203604</v>
      </c>
      <c r="K1579" s="137">
        <v>7.3630735997173797</v>
      </c>
      <c r="L1579" s="137">
        <v>7.27244637372592</v>
      </c>
      <c r="M1579" s="137">
        <v>14.8525520219419</v>
      </c>
      <c r="N1579" s="137">
        <v>4.24786441736277</v>
      </c>
      <c r="O1579" s="137">
        <v>4.3597493431547996</v>
      </c>
      <c r="P1579" s="137">
        <v>4.8744431128709396</v>
      </c>
      <c r="Q1579" s="137">
        <v>20.0920422563584</v>
      </c>
      <c r="R1579" s="137">
        <v>3.1042522345578298</v>
      </c>
      <c r="S1579" s="137">
        <v>8.5667921092018293</v>
      </c>
      <c r="T1579" s="137">
        <v>7.2050265878363398</v>
      </c>
      <c r="U1579" s="137">
        <v>7.3239776337011797</v>
      </c>
      <c r="V1579" s="1">
        <v>4482002</v>
      </c>
      <c r="W1579" s="1">
        <v>1688535</v>
      </c>
      <c r="X1579" s="1">
        <v>3304843</v>
      </c>
      <c r="Y1579" s="1">
        <v>7208732</v>
      </c>
      <c r="Z1579" s="1">
        <v>813339</v>
      </c>
      <c r="AA1579" s="1">
        <v>1013343</v>
      </c>
      <c r="AB1579" s="1">
        <v>2856387</v>
      </c>
      <c r="AC1579" s="1">
        <v>1467971</v>
      </c>
      <c r="AD1579" s="1">
        <v>6426752</v>
      </c>
      <c r="AE1579" s="1">
        <v>347999</v>
      </c>
      <c r="AH1579" s="136">
        <f t="shared" si="24"/>
        <v>38833</v>
      </c>
      <c r="AI1579" s="177">
        <f>HLOOKUP(附加题模型!$E$2,历史数据!$B$3:$K$5000,ROW(A1577),)</f>
        <v>7.3630735997173797</v>
      </c>
      <c r="AJ1579" s="177">
        <f>HLOOKUP(附加题模型!$E$2,历史数据!$L$3:$U$5000,ROW(A1577),)</f>
        <v>7.3239776337011797</v>
      </c>
    </row>
    <row r="1580" spans="1:36" x14ac:dyDescent="0.2">
      <c r="A1580" s="148">
        <v>38834</v>
      </c>
      <c r="B1580" s="137">
        <v>7.27244637372592</v>
      </c>
      <c r="C1580" s="137">
        <v>14.928718955387801</v>
      </c>
      <c r="D1580" s="137">
        <v>4.2948021457314196</v>
      </c>
      <c r="E1580" s="137">
        <v>4.2755029790358599</v>
      </c>
      <c r="F1580" s="137">
        <v>4.8611249622893302</v>
      </c>
      <c r="G1580" s="137">
        <v>20.110391153396201</v>
      </c>
      <c r="H1580" s="137">
        <v>3.1245414648490599</v>
      </c>
      <c r="I1580" s="137">
        <v>8.5667921092018293</v>
      </c>
      <c r="J1580" s="137">
        <v>7.3499552835686801</v>
      </c>
      <c r="K1580" s="137">
        <v>7.4152015544056402</v>
      </c>
      <c r="L1580" s="137">
        <v>7.2165044785434098</v>
      </c>
      <c r="M1580" s="137">
        <v>14.6240512216044</v>
      </c>
      <c r="N1580" s="137">
        <v>4.3769431703765598</v>
      </c>
      <c r="O1580" s="137">
        <v>4.2228490014615296</v>
      </c>
      <c r="P1580" s="137">
        <v>5.3672146843906798</v>
      </c>
      <c r="Q1580" s="137">
        <v>19.578273139300801</v>
      </c>
      <c r="R1580" s="137">
        <v>3.1651199254315201</v>
      </c>
      <c r="S1580" s="137">
        <v>8.8263918700867308</v>
      </c>
      <c r="T1580" s="137">
        <v>7.2671388860073503</v>
      </c>
      <c r="U1580" s="137">
        <v>7.4673295090939096</v>
      </c>
      <c r="V1580" s="1">
        <v>2216268</v>
      </c>
      <c r="W1580" s="1">
        <v>680450</v>
      </c>
      <c r="X1580" s="1">
        <v>5221824</v>
      </c>
      <c r="Y1580" s="1">
        <v>3378376</v>
      </c>
      <c r="Z1580" s="1">
        <v>1090735</v>
      </c>
      <c r="AA1580" s="1">
        <v>962847</v>
      </c>
      <c r="AB1580" s="1">
        <v>8047559</v>
      </c>
      <c r="AC1580" s="1">
        <v>2273254</v>
      </c>
      <c r="AD1580" s="1">
        <v>3958116</v>
      </c>
      <c r="AE1580" s="1">
        <v>401358</v>
      </c>
      <c r="AH1580" s="136">
        <f t="shared" si="24"/>
        <v>38834</v>
      </c>
      <c r="AI1580" s="177">
        <f>HLOOKUP(附加题模型!$E$2,历史数据!$B$3:$K$5000,ROW(A1578),)</f>
        <v>7.4152015544056402</v>
      </c>
      <c r="AJ1580" s="177">
        <f>HLOOKUP(附加题模型!$E$2,历史数据!$L$3:$U$5000,ROW(A1578),)</f>
        <v>7.4673295090939096</v>
      </c>
    </row>
    <row r="1581" spans="1:36" x14ac:dyDescent="0.2">
      <c r="A1581" s="148">
        <v>38835</v>
      </c>
      <c r="B1581" s="137">
        <v>7.0766497405871496</v>
      </c>
      <c r="C1581" s="137">
        <v>14.5478842881585</v>
      </c>
      <c r="D1581" s="137">
        <v>4.3417398741000701</v>
      </c>
      <c r="E1581" s="137">
        <v>4.1807258194020598</v>
      </c>
      <c r="F1581" s="137">
        <v>5.5669869431148999</v>
      </c>
      <c r="G1581" s="137">
        <v>19.431481962998699</v>
      </c>
      <c r="H1581" s="137">
        <v>3.14483069514029</v>
      </c>
      <c r="I1581" s="137">
        <v>8.7465150205836792</v>
      </c>
      <c r="J1581" s="137">
        <v>7.2671388860073503</v>
      </c>
      <c r="K1581" s="137">
        <v>6.78966609814647</v>
      </c>
      <c r="L1581" s="137">
        <v>7.1325916357696499</v>
      </c>
      <c r="M1581" s="137">
        <v>15.081052822279499</v>
      </c>
      <c r="N1581" s="137">
        <v>4.3769431703765598</v>
      </c>
      <c r="O1581" s="137">
        <v>4.1491334328574601</v>
      </c>
      <c r="P1581" s="137">
        <v>5.8999407076552703</v>
      </c>
      <c r="Q1581" s="137">
        <v>20.3122290208116</v>
      </c>
      <c r="R1581" s="137">
        <v>3.1955537708683601</v>
      </c>
      <c r="S1581" s="137">
        <v>8.8663302948382601</v>
      </c>
      <c r="T1581" s="137">
        <v>7.2671388860073503</v>
      </c>
      <c r="U1581" s="137">
        <v>7.4282335430777104</v>
      </c>
      <c r="V1581" s="1">
        <v>2024630</v>
      </c>
      <c r="W1581" s="1">
        <v>1889229</v>
      </c>
      <c r="X1581" s="1">
        <v>7391264</v>
      </c>
      <c r="Y1581" s="1">
        <v>2204632</v>
      </c>
      <c r="Z1581" s="1">
        <v>3719829</v>
      </c>
      <c r="AA1581" s="1">
        <v>1223049</v>
      </c>
      <c r="AB1581" s="1">
        <v>2695483</v>
      </c>
      <c r="AC1581" s="1">
        <v>2116152</v>
      </c>
      <c r="AD1581" s="1">
        <v>0</v>
      </c>
      <c r="AE1581" s="1">
        <v>476470</v>
      </c>
      <c r="AH1581" s="136">
        <f t="shared" si="24"/>
        <v>38835</v>
      </c>
      <c r="AI1581" s="177">
        <f>HLOOKUP(附加题模型!$E$2,历史数据!$B$3:$K$5000,ROW(A1579),)</f>
        <v>6.78966609814647</v>
      </c>
      <c r="AJ1581" s="177">
        <f>HLOOKUP(附加题模型!$E$2,历史数据!$L$3:$U$5000,ROW(A1579),)</f>
        <v>7.4282335430777104</v>
      </c>
    </row>
    <row r="1582" spans="1:36" x14ac:dyDescent="0.2">
      <c r="A1582" s="148">
        <v>38845</v>
      </c>
      <c r="B1582" s="137">
        <v>7.1325916357696499</v>
      </c>
      <c r="C1582" s="137">
        <v>15.1572197557254</v>
      </c>
      <c r="D1582" s="137">
        <v>4.4473497629295302</v>
      </c>
      <c r="E1582" s="137">
        <v>4.1491334328574601</v>
      </c>
      <c r="F1582" s="137">
        <v>6.0597585146346402</v>
      </c>
      <c r="G1582" s="137">
        <v>20.275531226736099</v>
      </c>
      <c r="H1582" s="137">
        <v>3.2056983860139701</v>
      </c>
      <c r="I1582" s="137">
        <v>8.9462071443412992</v>
      </c>
      <c r="J1582" s="137">
        <v>7.2878429853976803</v>
      </c>
      <c r="K1582" s="137">
        <v>7.4282335430777104</v>
      </c>
      <c r="L1582" s="137">
        <v>7.3563592164996798</v>
      </c>
      <c r="M1582" s="137">
        <v>15.614221356400501</v>
      </c>
      <c r="N1582" s="137">
        <v>4.6820384047727801</v>
      </c>
      <c r="O1582" s="137">
        <v>4.28603377455073</v>
      </c>
      <c r="P1582" s="137">
        <v>6.4859393332463098</v>
      </c>
      <c r="Q1582" s="137">
        <v>21.596651813455502</v>
      </c>
      <c r="R1582" s="137">
        <v>3.2969999223244999</v>
      </c>
      <c r="S1582" s="137">
        <v>9.2058069052262095</v>
      </c>
      <c r="T1582" s="137">
        <v>7.6191085756430299</v>
      </c>
      <c r="U1582" s="137">
        <v>7.5194574637821701</v>
      </c>
      <c r="V1582" s="1">
        <v>2734426</v>
      </c>
      <c r="W1582" s="1">
        <v>1653545</v>
      </c>
      <c r="X1582" s="1">
        <v>5785765</v>
      </c>
      <c r="Y1582" s="1">
        <v>3380720</v>
      </c>
      <c r="Z1582" s="1">
        <v>4180166</v>
      </c>
      <c r="AA1582" s="1">
        <v>1979939</v>
      </c>
      <c r="AB1582" s="1">
        <v>1840081</v>
      </c>
      <c r="AC1582" s="1">
        <v>2728215</v>
      </c>
      <c r="AD1582" s="1">
        <v>5310369</v>
      </c>
      <c r="AE1582" s="1">
        <v>521539</v>
      </c>
      <c r="AH1582" s="136">
        <f t="shared" si="24"/>
        <v>38845</v>
      </c>
      <c r="AI1582" s="177">
        <f>HLOOKUP(附加题模型!$E$2,历史数据!$B$3:$K$5000,ROW(A1580),)</f>
        <v>7.4282335430777104</v>
      </c>
      <c r="AJ1582" s="177">
        <f>HLOOKUP(附加题模型!$E$2,历史数据!$L$3:$U$5000,ROW(A1580),)</f>
        <v>7.5194574637821701</v>
      </c>
    </row>
    <row r="1583" spans="1:36" x14ac:dyDescent="0.2">
      <c r="A1583" s="148">
        <v>38846</v>
      </c>
      <c r="B1583" s="137">
        <v>7.3563592164996798</v>
      </c>
      <c r="C1583" s="137">
        <v>15.614221356400501</v>
      </c>
      <c r="D1583" s="137">
        <v>4.7407105652335897</v>
      </c>
      <c r="E1583" s="137">
        <v>4.28603377455073</v>
      </c>
      <c r="F1583" s="137">
        <v>6.9121201518579802</v>
      </c>
      <c r="G1583" s="137">
        <v>21.541605122342201</v>
      </c>
      <c r="H1583" s="137">
        <v>3.2969999223244999</v>
      </c>
      <c r="I1583" s="137">
        <v>9.2457453299777299</v>
      </c>
      <c r="J1583" s="137">
        <v>7.5155880786913603</v>
      </c>
      <c r="K1583" s="137">
        <v>7.5194574637821701</v>
      </c>
      <c r="L1583" s="137">
        <v>8.0836038538722708</v>
      </c>
      <c r="M1583" s="137">
        <v>15.766555223292199</v>
      </c>
      <c r="N1583" s="137">
        <v>4.91672704661603</v>
      </c>
      <c r="O1583" s="137">
        <v>4.3913417296994002</v>
      </c>
      <c r="P1583" s="137">
        <v>7.1385287117454297</v>
      </c>
      <c r="Q1583" s="137">
        <v>21.926931960135398</v>
      </c>
      <c r="R1583" s="137">
        <v>3.41873530407186</v>
      </c>
      <c r="S1583" s="137">
        <v>9.8647909136263507</v>
      </c>
      <c r="T1583" s="137">
        <v>8.0538946628400492</v>
      </c>
      <c r="U1583" s="137">
        <v>7.8452571805838298</v>
      </c>
      <c r="V1583" s="1">
        <v>6667007</v>
      </c>
      <c r="W1583" s="1">
        <v>1652199</v>
      </c>
      <c r="X1583" s="1">
        <v>10873779</v>
      </c>
      <c r="Y1583" s="1">
        <v>4862295</v>
      </c>
      <c r="Z1583" s="1">
        <v>2666244</v>
      </c>
      <c r="AA1583" s="1">
        <v>1743893</v>
      </c>
      <c r="AB1583" s="1">
        <v>3129577</v>
      </c>
      <c r="AC1583" s="1">
        <v>4003743</v>
      </c>
      <c r="AD1583" s="1">
        <v>7494331</v>
      </c>
      <c r="AE1583" s="1">
        <v>830440</v>
      </c>
      <c r="AH1583" s="136">
        <f t="shared" si="24"/>
        <v>38846</v>
      </c>
      <c r="AI1583" s="177">
        <f>HLOOKUP(附加题模型!$E$2,历史数据!$B$3:$K$5000,ROW(A1581),)</f>
        <v>7.5194574637821701</v>
      </c>
      <c r="AJ1583" s="177">
        <f>HLOOKUP(附加题模型!$E$2,历史数据!$L$3:$U$5000,ROW(A1581),)</f>
        <v>7.8452571805838298</v>
      </c>
    </row>
    <row r="1584" spans="1:36" x14ac:dyDescent="0.2">
      <c r="A1584" s="148">
        <v>38847</v>
      </c>
      <c r="B1584" s="137">
        <v>8.0836038538722708</v>
      </c>
      <c r="C1584" s="137">
        <v>15.6903882898464</v>
      </c>
      <c r="D1584" s="137">
        <v>4.92846147870819</v>
      </c>
      <c r="E1584" s="137">
        <v>4.4124033207291298</v>
      </c>
      <c r="F1584" s="137">
        <v>7.2983465187247996</v>
      </c>
      <c r="G1584" s="137">
        <v>22.000327548286499</v>
      </c>
      <c r="H1584" s="137">
        <v>3.4085906889262501</v>
      </c>
      <c r="I1584" s="137">
        <v>9.9047293383778694</v>
      </c>
      <c r="J1584" s="137">
        <v>8.0953028616207199</v>
      </c>
      <c r="K1584" s="137">
        <v>7.8452571805838298</v>
      </c>
      <c r="L1584" s="137">
        <v>8.4751971201498204</v>
      </c>
      <c r="M1584" s="137">
        <v>15.614221356400501</v>
      </c>
      <c r="N1584" s="137">
        <v>4.7759138615100802</v>
      </c>
      <c r="O1584" s="137">
        <v>4.4334649117588603</v>
      </c>
      <c r="P1584" s="137">
        <v>6.88548385069475</v>
      </c>
      <c r="Q1584" s="137">
        <v>21.7434429897577</v>
      </c>
      <c r="R1584" s="137">
        <v>3.5404706858192299</v>
      </c>
      <c r="S1584" s="137">
        <v>9.8048832764990603</v>
      </c>
      <c r="T1584" s="137">
        <v>8.0745987622303907</v>
      </c>
      <c r="U1584" s="137">
        <v>8.0798329766810202</v>
      </c>
      <c r="V1584" s="1">
        <v>9149964</v>
      </c>
      <c r="W1584" s="1">
        <v>2610269</v>
      </c>
      <c r="X1584" s="1">
        <v>4577670</v>
      </c>
      <c r="Y1584" s="1">
        <v>3797529</v>
      </c>
      <c r="Z1584" s="1">
        <v>4807381</v>
      </c>
      <c r="AA1584" s="1">
        <v>1322332</v>
      </c>
      <c r="AB1584" s="1">
        <v>4356608</v>
      </c>
      <c r="AC1584" s="1">
        <v>3151984</v>
      </c>
      <c r="AD1584" s="1">
        <v>8000275</v>
      </c>
      <c r="AE1584" s="1">
        <v>773017</v>
      </c>
      <c r="AH1584" s="136">
        <f t="shared" si="24"/>
        <v>38847</v>
      </c>
      <c r="AI1584" s="177">
        <f>HLOOKUP(附加题模型!$E$2,历史数据!$B$3:$K$5000,ROW(A1582),)</f>
        <v>7.8452571805838298</v>
      </c>
      <c r="AJ1584" s="177">
        <f>HLOOKUP(附加题模型!$E$2,历史数据!$L$3:$U$5000,ROW(A1582),)</f>
        <v>8.0798329766810202</v>
      </c>
    </row>
    <row r="1585" spans="1:36" x14ac:dyDescent="0.2">
      <c r="A1585" s="148">
        <v>38848</v>
      </c>
      <c r="B1585" s="137">
        <v>8.4751971201498204</v>
      </c>
      <c r="C1585" s="137">
        <v>15.5380544229547</v>
      </c>
      <c r="D1585" s="137">
        <v>4.7524449973257497</v>
      </c>
      <c r="E1585" s="137">
        <v>4.4229341162439999</v>
      </c>
      <c r="F1585" s="137">
        <v>6.88548385069475</v>
      </c>
      <c r="G1585" s="137">
        <v>21.633349607531098</v>
      </c>
      <c r="H1585" s="137">
        <v>3.5303260706736102</v>
      </c>
      <c r="I1585" s="137">
        <v>9.8847601260021101</v>
      </c>
      <c r="J1585" s="137">
        <v>8.0538946628400492</v>
      </c>
      <c r="K1585" s="137">
        <v>8.0798329766810202</v>
      </c>
      <c r="L1585" s="137">
        <v>8.1954876442372893</v>
      </c>
      <c r="M1585" s="137">
        <v>15.614221356400501</v>
      </c>
      <c r="N1585" s="137">
        <v>4.7055072689571</v>
      </c>
      <c r="O1585" s="137">
        <v>4.3281569566101998</v>
      </c>
      <c r="P1585" s="137">
        <v>6.4459848815014702</v>
      </c>
      <c r="Q1585" s="137">
        <v>21.431511740115599</v>
      </c>
      <c r="R1585" s="137">
        <v>3.3984460737806299</v>
      </c>
      <c r="S1585" s="137">
        <v>9.9446677631294005</v>
      </c>
      <c r="T1585" s="137">
        <v>7.9503741658883804</v>
      </c>
      <c r="U1585" s="137">
        <v>8.0146730333206904</v>
      </c>
      <c r="V1585" s="1">
        <v>8650281</v>
      </c>
      <c r="W1585" s="1">
        <v>2966452</v>
      </c>
      <c r="X1585" s="1">
        <v>5745147</v>
      </c>
      <c r="Y1585" s="1">
        <v>4741338</v>
      </c>
      <c r="Z1585" s="1">
        <v>4076718</v>
      </c>
      <c r="AA1585" s="1">
        <v>1566503</v>
      </c>
      <c r="AB1585" s="1">
        <v>3139495</v>
      </c>
      <c r="AC1585" s="1">
        <v>3250435</v>
      </c>
      <c r="AD1585" s="1">
        <v>6617748</v>
      </c>
      <c r="AE1585" s="1">
        <v>977847</v>
      </c>
      <c r="AH1585" s="136">
        <f t="shared" si="24"/>
        <v>38848</v>
      </c>
      <c r="AI1585" s="177">
        <f>HLOOKUP(附加题模型!$E$2,历史数据!$B$3:$K$5000,ROW(A1583),)</f>
        <v>8.0798329766810202</v>
      </c>
      <c r="AJ1585" s="177">
        <f>HLOOKUP(附加题模型!$E$2,历史数据!$L$3:$U$5000,ROW(A1583),)</f>
        <v>8.0146730333206904</v>
      </c>
    </row>
    <row r="1586" spans="1:36" x14ac:dyDescent="0.2">
      <c r="A1586" s="148">
        <v>38849</v>
      </c>
      <c r="B1586" s="137">
        <v>8.1954876442372893</v>
      </c>
      <c r="C1586" s="137">
        <v>15.5380544229547</v>
      </c>
      <c r="D1586" s="137">
        <v>4.6585695405884504</v>
      </c>
      <c r="E1586" s="137">
        <v>4.3281569566101998</v>
      </c>
      <c r="F1586" s="137">
        <v>6.40603042975662</v>
      </c>
      <c r="G1586" s="137">
        <v>21.321418357889002</v>
      </c>
      <c r="H1586" s="137">
        <v>3.3477229980525598</v>
      </c>
      <c r="I1586" s="137">
        <v>9.9846061878809191</v>
      </c>
      <c r="J1586" s="137">
        <v>7.9089659671077097</v>
      </c>
      <c r="K1586" s="137">
        <v>7.9495130899603597</v>
      </c>
      <c r="L1586" s="137">
        <v>9.0066451243836401</v>
      </c>
      <c r="M1586" s="137">
        <v>15.614221356400501</v>
      </c>
      <c r="N1586" s="137">
        <v>4.7759138615100802</v>
      </c>
      <c r="O1586" s="137">
        <v>4.3281569566101998</v>
      </c>
      <c r="P1586" s="137">
        <v>6.5525300861543796</v>
      </c>
      <c r="Q1586" s="137">
        <v>23.578332693534701</v>
      </c>
      <c r="R1586" s="137">
        <v>3.4694583797999301</v>
      </c>
      <c r="S1586" s="137">
        <v>10.4638672848992</v>
      </c>
      <c r="T1586" s="137">
        <v>8.1574151597917197</v>
      </c>
      <c r="U1586" s="137">
        <v>8.1971208747296096</v>
      </c>
      <c r="V1586" s="1">
        <v>7424846</v>
      </c>
      <c r="W1586" s="1">
        <v>2325163</v>
      </c>
      <c r="X1586" s="1">
        <v>4517887</v>
      </c>
      <c r="Y1586" s="1">
        <v>0</v>
      </c>
      <c r="Z1586" s="1">
        <v>2861040</v>
      </c>
      <c r="AA1586" s="1">
        <v>2387492</v>
      </c>
      <c r="AB1586" s="1">
        <v>2392024</v>
      </c>
      <c r="AC1586" s="1">
        <v>2946990</v>
      </c>
      <c r="AD1586" s="1">
        <v>4629804</v>
      </c>
      <c r="AE1586" s="1">
        <v>574664</v>
      </c>
      <c r="AH1586" s="136">
        <f t="shared" si="24"/>
        <v>38849</v>
      </c>
      <c r="AI1586" s="177">
        <f>HLOOKUP(附加题模型!$E$2,历史数据!$B$3:$K$5000,ROW(A1584),)</f>
        <v>7.9495130899603597</v>
      </c>
      <c r="AJ1586" s="177">
        <f>HLOOKUP(附加题模型!$E$2,历史数据!$L$3:$U$5000,ROW(A1584),)</f>
        <v>8.1971208747296096</v>
      </c>
    </row>
    <row r="1587" spans="1:36" x14ac:dyDescent="0.2">
      <c r="A1587" s="148">
        <v>38852</v>
      </c>
      <c r="B1587" s="137">
        <v>9.8457735521212495</v>
      </c>
      <c r="C1587" s="137">
        <v>15.6903882898464</v>
      </c>
      <c r="D1587" s="137">
        <v>4.92846147870819</v>
      </c>
      <c r="E1587" s="137">
        <v>4.4229341162439999</v>
      </c>
      <c r="F1587" s="137">
        <v>6.5525300861543796</v>
      </c>
      <c r="G1587" s="137">
        <v>23.596681590572501</v>
      </c>
      <c r="H1587" s="137">
        <v>3.4694583797999301</v>
      </c>
      <c r="I1587" s="137">
        <v>10.4638672848992</v>
      </c>
      <c r="J1587" s="137">
        <v>8.28163975613373</v>
      </c>
      <c r="K1587" s="137">
        <v>8.18408888605755</v>
      </c>
      <c r="L1587" s="137">
        <v>9.4262093382524395</v>
      </c>
      <c r="M1587" s="137">
        <v>16.2235568239674</v>
      </c>
      <c r="N1587" s="137">
        <v>5.1748845526435998</v>
      </c>
      <c r="O1587" s="137">
        <v>4.7599195727197303</v>
      </c>
      <c r="P1587" s="137">
        <v>6.6590752908072997</v>
      </c>
      <c r="Q1587" s="137">
        <v>25.303129015085101</v>
      </c>
      <c r="R1587" s="137">
        <v>3.4694583797999301</v>
      </c>
      <c r="S1587" s="137">
        <v>10.4638672848992</v>
      </c>
      <c r="T1587" s="137">
        <v>8.4886807500370693</v>
      </c>
      <c r="U1587" s="137">
        <v>8.6923364442681308</v>
      </c>
      <c r="V1587" s="1">
        <v>11896503</v>
      </c>
      <c r="W1587" s="1">
        <v>3655577</v>
      </c>
      <c r="X1587" s="1">
        <v>10179197</v>
      </c>
      <c r="Y1587" s="1">
        <v>6084056</v>
      </c>
      <c r="Z1587" s="1">
        <v>3018698</v>
      </c>
      <c r="AA1587" s="1">
        <v>2220995</v>
      </c>
      <c r="AB1587" s="1">
        <v>0</v>
      </c>
      <c r="AC1587" s="1">
        <v>0</v>
      </c>
      <c r="AD1587" s="1">
        <v>8321685</v>
      </c>
      <c r="AE1587" s="1">
        <v>1312567</v>
      </c>
      <c r="AH1587" s="136">
        <f t="shared" si="24"/>
        <v>38852</v>
      </c>
      <c r="AI1587" s="177">
        <f>HLOOKUP(附加题模型!$E$2,历史数据!$B$3:$K$5000,ROW(A1585),)</f>
        <v>8.18408888605755</v>
      </c>
      <c r="AJ1587" s="177">
        <f>HLOOKUP(附加题模型!$E$2,历史数据!$L$3:$U$5000,ROW(A1585),)</f>
        <v>8.6923364442681308</v>
      </c>
    </row>
    <row r="1588" spans="1:36" x14ac:dyDescent="0.2">
      <c r="A1588" s="148">
        <v>38853</v>
      </c>
      <c r="B1588" s="137">
        <v>9.4262093382524395</v>
      </c>
      <c r="C1588" s="137">
        <v>16.2235568239674</v>
      </c>
      <c r="D1588" s="137">
        <v>5.1631501205514398</v>
      </c>
      <c r="E1588" s="137">
        <v>4.7599195727197303</v>
      </c>
      <c r="F1588" s="137">
        <v>6.6457571402256903</v>
      </c>
      <c r="G1588" s="137">
        <v>27.835276806297401</v>
      </c>
      <c r="H1588" s="137">
        <v>3.4694583797999301</v>
      </c>
      <c r="I1588" s="137">
        <v>10.4638672848992</v>
      </c>
      <c r="J1588" s="137">
        <v>8.4679766506467402</v>
      </c>
      <c r="K1588" s="137">
        <v>8.8617522970049905</v>
      </c>
      <c r="L1588" s="137">
        <v>8.5870809105148407</v>
      </c>
      <c r="M1588" s="137">
        <v>16.452057624304899</v>
      </c>
      <c r="N1588" s="137">
        <v>4.7759138615100802</v>
      </c>
      <c r="O1588" s="137">
        <v>4.6230192310264604</v>
      </c>
      <c r="P1588" s="137">
        <v>6.1929400204507896</v>
      </c>
      <c r="Q1588" s="137">
        <v>22.789330120910599</v>
      </c>
      <c r="R1588" s="137">
        <v>3.4694583797999301</v>
      </c>
      <c r="S1588" s="137">
        <v>10.4638672848992</v>
      </c>
      <c r="T1588" s="137">
        <v>8.2609356567433903</v>
      </c>
      <c r="U1588" s="137">
        <v>8.0798329766810202</v>
      </c>
      <c r="V1588" s="1">
        <v>8236790</v>
      </c>
      <c r="W1588" s="1">
        <v>2652154</v>
      </c>
      <c r="X1588" s="1">
        <v>5765296</v>
      </c>
      <c r="Y1588" s="1">
        <v>5344277</v>
      </c>
      <c r="Z1588" s="1">
        <v>2061666</v>
      </c>
      <c r="AA1588" s="1">
        <v>2094876</v>
      </c>
      <c r="AB1588" s="1">
        <v>0</v>
      </c>
      <c r="AC1588" s="1">
        <v>0</v>
      </c>
      <c r="AD1588" s="1">
        <v>7588848</v>
      </c>
      <c r="AE1588" s="1">
        <v>925123</v>
      </c>
      <c r="AH1588" s="136">
        <f t="shared" si="24"/>
        <v>38853</v>
      </c>
      <c r="AI1588" s="177">
        <f>HLOOKUP(附加题模型!$E$2,历史数据!$B$3:$K$5000,ROW(A1586),)</f>
        <v>8.8617522970049905</v>
      </c>
      <c r="AJ1588" s="177">
        <f>HLOOKUP(附加题模型!$E$2,历史数据!$L$3:$U$5000,ROW(A1586),)</f>
        <v>8.0798329766810202</v>
      </c>
    </row>
    <row r="1589" spans="1:36" x14ac:dyDescent="0.2">
      <c r="A1589" s="148">
        <v>38854</v>
      </c>
      <c r="B1589" s="137">
        <v>8.6709937532886006</v>
      </c>
      <c r="C1589" s="137">
        <v>16.2235568239674</v>
      </c>
      <c r="D1589" s="137">
        <v>4.7641794294179203</v>
      </c>
      <c r="E1589" s="137">
        <v>4.6546116175710601</v>
      </c>
      <c r="F1589" s="137">
        <v>6.0597585146346402</v>
      </c>
      <c r="G1589" s="137">
        <v>22.789330120910599</v>
      </c>
      <c r="H1589" s="137">
        <v>3.4694583797999301</v>
      </c>
      <c r="I1589" s="137">
        <v>10.4638672848992</v>
      </c>
      <c r="J1589" s="137">
        <v>8.28163975613373</v>
      </c>
      <c r="K1589" s="137">
        <v>8.0537689993368904</v>
      </c>
      <c r="L1589" s="137">
        <v>8.9227322816098802</v>
      </c>
      <c r="M1589" s="137">
        <v>16.2235568239674</v>
      </c>
      <c r="N1589" s="137">
        <v>4.7759138615100802</v>
      </c>
      <c r="O1589" s="137">
        <v>4.9389430964724603</v>
      </c>
      <c r="P1589" s="137">
        <v>6.1929400204507896</v>
      </c>
      <c r="Q1589" s="137">
        <v>22.881074606099499</v>
      </c>
      <c r="R1589" s="137">
        <v>3.4694583797999301</v>
      </c>
      <c r="S1589" s="137">
        <v>10.4638672848992</v>
      </c>
      <c r="T1589" s="137">
        <v>8.6750176445500795</v>
      </c>
      <c r="U1589" s="137">
        <v>8.0407370106648202</v>
      </c>
      <c r="V1589" s="1">
        <v>4474989</v>
      </c>
      <c r="W1589" s="1">
        <v>1971153</v>
      </c>
      <c r="X1589" s="1">
        <v>3543337</v>
      </c>
      <c r="Y1589" s="1">
        <v>4820053</v>
      </c>
      <c r="Z1589" s="1">
        <v>1439935</v>
      </c>
      <c r="AA1589" s="1">
        <v>1484383</v>
      </c>
      <c r="AB1589" s="1">
        <v>0</v>
      </c>
      <c r="AC1589" s="1">
        <v>0</v>
      </c>
      <c r="AD1589" s="1">
        <v>6032442</v>
      </c>
      <c r="AE1589" s="1">
        <v>865093</v>
      </c>
      <c r="AH1589" s="136">
        <f t="shared" si="24"/>
        <v>38854</v>
      </c>
      <c r="AI1589" s="177">
        <f>HLOOKUP(附加题模型!$E$2,历史数据!$B$3:$K$5000,ROW(A1587),)</f>
        <v>8.0537689993368904</v>
      </c>
      <c r="AJ1589" s="177">
        <f>HLOOKUP(附加题模型!$E$2,历史数据!$L$3:$U$5000,ROW(A1587),)</f>
        <v>8.0407370106648202</v>
      </c>
    </row>
    <row r="1590" spans="1:36" x14ac:dyDescent="0.2">
      <c r="A1590" s="148">
        <v>38855</v>
      </c>
      <c r="B1590" s="137">
        <v>8.9227322816098802</v>
      </c>
      <c r="C1590" s="137">
        <v>16.147389890521499</v>
      </c>
      <c r="D1590" s="137">
        <v>4.7759138615100802</v>
      </c>
      <c r="E1590" s="137">
        <v>4.9389430964724603</v>
      </c>
      <c r="F1590" s="137">
        <v>6.15298556870595</v>
      </c>
      <c r="G1590" s="137">
        <v>22.752632326835101</v>
      </c>
      <c r="H1590" s="137">
        <v>3.4694583797999301</v>
      </c>
      <c r="I1590" s="137">
        <v>10.4638672848992</v>
      </c>
      <c r="J1590" s="137">
        <v>8.5093848494274091</v>
      </c>
      <c r="K1590" s="137">
        <v>8.0407370106648202</v>
      </c>
      <c r="L1590" s="137">
        <v>8.9786741767923903</v>
      </c>
      <c r="M1590" s="137">
        <v>16.2235568239674</v>
      </c>
      <c r="N1590" s="137">
        <v>4.7993827256944002</v>
      </c>
      <c r="O1590" s="137">
        <v>5.0442510516211296</v>
      </c>
      <c r="P1590" s="137">
        <v>6.3793941285933897</v>
      </c>
      <c r="Q1590" s="137">
        <v>22.917772400175</v>
      </c>
      <c r="R1590" s="137">
        <v>3.4694583797999301</v>
      </c>
      <c r="S1590" s="137">
        <v>10.4638672848992</v>
      </c>
      <c r="T1590" s="137">
        <v>9.2754365268697807</v>
      </c>
      <c r="U1590" s="137">
        <v>8.0407370106648202</v>
      </c>
      <c r="V1590" s="1">
        <v>3639507</v>
      </c>
      <c r="W1590" s="1">
        <v>1973486</v>
      </c>
      <c r="X1590" s="1">
        <v>2251085</v>
      </c>
      <c r="Y1590" s="1">
        <v>4137762</v>
      </c>
      <c r="Z1590" s="1">
        <v>1432746</v>
      </c>
      <c r="AA1590" s="1">
        <v>809053</v>
      </c>
      <c r="AB1590" s="1">
        <v>0</v>
      </c>
      <c r="AC1590" s="1">
        <v>0</v>
      </c>
      <c r="AD1590" s="1">
        <v>11623386</v>
      </c>
      <c r="AE1590" s="1">
        <v>0</v>
      </c>
      <c r="AH1590" s="136">
        <f t="shared" si="24"/>
        <v>38855</v>
      </c>
      <c r="AI1590" s="177">
        <f>HLOOKUP(附加题模型!$E$2,历史数据!$B$3:$K$5000,ROW(A1588),)</f>
        <v>8.0407370106648202</v>
      </c>
      <c r="AJ1590" s="177">
        <f>HLOOKUP(附加题模型!$E$2,历史数据!$L$3:$U$5000,ROW(A1588),)</f>
        <v>8.0407370106648202</v>
      </c>
    </row>
    <row r="1591" spans="1:36" x14ac:dyDescent="0.2">
      <c r="A1591" s="148">
        <v>38856</v>
      </c>
      <c r="B1591" s="137">
        <v>8.9786741767923903</v>
      </c>
      <c r="C1591" s="137">
        <v>16.2235568239674</v>
      </c>
      <c r="D1591" s="137">
        <v>4.7993827256944002</v>
      </c>
      <c r="E1591" s="137">
        <v>5.0337202561062604</v>
      </c>
      <c r="F1591" s="137">
        <v>6.40603042975662</v>
      </c>
      <c r="G1591" s="137">
        <v>22.972819091288301</v>
      </c>
      <c r="H1591" s="137">
        <v>3.4694583797999301</v>
      </c>
      <c r="I1591" s="137">
        <v>10.4638672848992</v>
      </c>
      <c r="J1591" s="137">
        <v>9.3168447256504408</v>
      </c>
      <c r="K1591" s="137">
        <v>8.2101528634016798</v>
      </c>
      <c r="L1591" s="137">
        <v>9.0346160719748898</v>
      </c>
      <c r="M1591" s="137">
        <v>16.375890690859102</v>
      </c>
      <c r="N1591" s="137">
        <v>4.8580548861552098</v>
      </c>
      <c r="O1591" s="137">
        <v>4.9600046875021997</v>
      </c>
      <c r="P1591" s="137">
        <v>6.40603042975662</v>
      </c>
      <c r="Q1591" s="137">
        <v>23.376494826119298</v>
      </c>
      <c r="R1591" s="137">
        <v>3.4694583797999301</v>
      </c>
      <c r="S1591" s="137">
        <v>10.4638672848992</v>
      </c>
      <c r="T1591" s="137">
        <v>9.4203652226021095</v>
      </c>
      <c r="U1591" s="137">
        <v>8.1189289426972202</v>
      </c>
      <c r="V1591" s="1">
        <v>3978396</v>
      </c>
      <c r="W1591" s="1">
        <v>2000053</v>
      </c>
      <c r="X1591" s="1">
        <v>3793634</v>
      </c>
      <c r="Y1591" s="1">
        <v>4229266</v>
      </c>
      <c r="Z1591" s="1">
        <v>1881156</v>
      </c>
      <c r="AA1591" s="1">
        <v>1242321</v>
      </c>
      <c r="AB1591" s="1">
        <v>0</v>
      </c>
      <c r="AC1591" s="1">
        <v>0</v>
      </c>
      <c r="AD1591" s="1">
        <v>14508389</v>
      </c>
      <c r="AE1591" s="1">
        <v>574220</v>
      </c>
      <c r="AH1591" s="136">
        <f t="shared" si="24"/>
        <v>38856</v>
      </c>
      <c r="AI1591" s="177">
        <f>HLOOKUP(附加题模型!$E$2,历史数据!$B$3:$K$5000,ROW(A1589),)</f>
        <v>8.2101528634016798</v>
      </c>
      <c r="AJ1591" s="177">
        <f>HLOOKUP(附加题模型!$E$2,历史数据!$L$3:$U$5000,ROW(A1589),)</f>
        <v>8.1189289426972202</v>
      </c>
    </row>
    <row r="1592" spans="1:36" x14ac:dyDescent="0.2">
      <c r="A1592" s="148">
        <v>38859</v>
      </c>
      <c r="B1592" s="137">
        <v>8.9227322816098802</v>
      </c>
      <c r="C1592" s="137">
        <v>16.375890690859102</v>
      </c>
      <c r="D1592" s="137">
        <v>4.8815237503395403</v>
      </c>
      <c r="E1592" s="137">
        <v>4.9600046875021997</v>
      </c>
      <c r="F1592" s="137">
        <v>6.40603042975662</v>
      </c>
      <c r="G1592" s="137">
        <v>23.339797032043698</v>
      </c>
      <c r="H1592" s="137">
        <v>3.4694583797999301</v>
      </c>
      <c r="I1592" s="137">
        <v>10.4638672848992</v>
      </c>
      <c r="J1592" s="137">
        <v>9.4203652226021095</v>
      </c>
      <c r="K1592" s="137">
        <v>8.1189289426972202</v>
      </c>
      <c r="L1592" s="137">
        <v>9.5940350237999592</v>
      </c>
      <c r="M1592" s="137">
        <v>17.137560025317601</v>
      </c>
      <c r="N1592" s="137">
        <v>5.0106025033533204</v>
      </c>
      <c r="O1592" s="137">
        <v>5.0126586650765299</v>
      </c>
      <c r="P1592" s="137">
        <v>6.40603042975662</v>
      </c>
      <c r="Q1592" s="137">
        <v>24.037055119479</v>
      </c>
      <c r="R1592" s="137">
        <v>3.4694583797999301</v>
      </c>
      <c r="S1592" s="137">
        <v>10.4638672848992</v>
      </c>
      <c r="T1592" s="137">
        <v>9.6067021171151303</v>
      </c>
      <c r="U1592" s="137">
        <v>8.4316966708268009</v>
      </c>
      <c r="V1592" s="1">
        <v>5954916</v>
      </c>
      <c r="W1592" s="1">
        <v>4087134</v>
      </c>
      <c r="X1592" s="1">
        <v>3869486</v>
      </c>
      <c r="Y1592" s="1">
        <v>3506240</v>
      </c>
      <c r="Z1592" s="1">
        <v>0</v>
      </c>
      <c r="AA1592" s="1">
        <v>1313163</v>
      </c>
      <c r="AB1592" s="1">
        <v>0</v>
      </c>
      <c r="AC1592" s="1">
        <v>0</v>
      </c>
      <c r="AD1592" s="1">
        <v>7839115</v>
      </c>
      <c r="AE1592" s="1">
        <v>823265</v>
      </c>
      <c r="AH1592" s="136">
        <f t="shared" si="24"/>
        <v>38859</v>
      </c>
      <c r="AI1592" s="177">
        <f>HLOOKUP(附加题模型!$E$2,历史数据!$B$3:$K$5000,ROW(A1590),)</f>
        <v>8.1189289426972202</v>
      </c>
      <c r="AJ1592" s="177">
        <f>HLOOKUP(附加题模型!$E$2,历史数据!$L$3:$U$5000,ROW(A1590),)</f>
        <v>8.4316966708268009</v>
      </c>
    </row>
    <row r="1593" spans="1:36" x14ac:dyDescent="0.2">
      <c r="A1593" s="148">
        <v>38860</v>
      </c>
      <c r="B1593" s="137">
        <v>9.5101221810261993</v>
      </c>
      <c r="C1593" s="137">
        <v>17.2898938922093</v>
      </c>
      <c r="D1593" s="137">
        <v>5.0467366560217402</v>
      </c>
      <c r="E1593" s="137">
        <v>4.9810662785319302</v>
      </c>
      <c r="F1593" s="137">
        <v>6.13966741812433</v>
      </c>
      <c r="G1593" s="137">
        <v>23.871915046139101</v>
      </c>
      <c r="H1593" s="137">
        <v>3.4694583797999301</v>
      </c>
      <c r="I1593" s="137">
        <v>10.4638672848992</v>
      </c>
      <c r="J1593" s="137">
        <v>9.5854483513692994</v>
      </c>
      <c r="K1593" s="137">
        <v>8.14499292004135</v>
      </c>
      <c r="L1593" s="137">
        <v>9.23041270511367</v>
      </c>
      <c r="M1593" s="137">
        <v>16.604391491196601</v>
      </c>
      <c r="N1593" s="137">
        <v>4.7335739995621502</v>
      </c>
      <c r="O1593" s="137">
        <v>4.8020427547792002</v>
      </c>
      <c r="P1593" s="137">
        <v>5.9132588582368797</v>
      </c>
      <c r="Q1593" s="137">
        <v>22.257212106815299</v>
      </c>
      <c r="R1593" s="137">
        <v>3.4694583797999301</v>
      </c>
      <c r="S1593" s="137">
        <v>10.4638672848992</v>
      </c>
      <c r="T1593" s="137">
        <v>8.8415665502652505</v>
      </c>
      <c r="U1593" s="137">
        <v>8.0798329766810202</v>
      </c>
      <c r="V1593" s="1">
        <v>4073989</v>
      </c>
      <c r="W1593" s="1">
        <v>2886039</v>
      </c>
      <c r="X1593" s="1">
        <v>2903671</v>
      </c>
      <c r="Y1593" s="1">
        <v>4428218</v>
      </c>
      <c r="Z1593" s="1">
        <v>1421868</v>
      </c>
      <c r="AA1593" s="1">
        <v>1133558</v>
      </c>
      <c r="AB1593" s="1">
        <v>0</v>
      </c>
      <c r="AC1593" s="1">
        <v>0</v>
      </c>
      <c r="AD1593" s="1">
        <v>5006897</v>
      </c>
      <c r="AE1593" s="1">
        <v>532050</v>
      </c>
      <c r="AH1593" s="136">
        <f t="shared" si="24"/>
        <v>38860</v>
      </c>
      <c r="AI1593" s="177">
        <f>HLOOKUP(附加题模型!$E$2,历史数据!$B$3:$K$5000,ROW(A1591),)</f>
        <v>8.14499292004135</v>
      </c>
      <c r="AJ1593" s="177">
        <f>HLOOKUP(附加题模型!$E$2,历史数据!$L$3:$U$5000,ROW(A1591),)</f>
        <v>8.0798329766810202</v>
      </c>
    </row>
    <row r="1594" spans="1:36" x14ac:dyDescent="0.2">
      <c r="A1594" s="148">
        <v>38861</v>
      </c>
      <c r="B1594" s="137">
        <v>9.3143255478874298</v>
      </c>
      <c r="C1594" s="137">
        <v>16.452057624304899</v>
      </c>
      <c r="D1594" s="137">
        <v>4.7094845644498804</v>
      </c>
      <c r="E1594" s="137">
        <v>4.8546967323535304</v>
      </c>
      <c r="F1594" s="137">
        <v>5.9132588582368797</v>
      </c>
      <c r="G1594" s="137">
        <v>22.3489565920041</v>
      </c>
      <c r="H1594" s="137">
        <v>3.4694583797999301</v>
      </c>
      <c r="I1594" s="137">
        <v>10.4638672848992</v>
      </c>
      <c r="J1594" s="137">
        <v>8.7140439557902702</v>
      </c>
      <c r="K1594" s="137">
        <v>8.0537689993368904</v>
      </c>
      <c r="L1594" s="137">
        <v>8.7828775436536102</v>
      </c>
      <c r="M1594" s="137">
        <v>16.299723757413201</v>
      </c>
      <c r="N1594" s="137">
        <v>4.5288138011078098</v>
      </c>
      <c r="O1594" s="137">
        <v>4.6440808220561998</v>
      </c>
      <c r="P1594" s="137">
        <v>6.4992574838279298</v>
      </c>
      <c r="Q1594" s="137">
        <v>21.101231593435699</v>
      </c>
      <c r="R1594" s="137">
        <v>3.4694583797999301</v>
      </c>
      <c r="S1594" s="137">
        <v>10.4638672848992</v>
      </c>
      <c r="T1594" s="137">
        <v>8.5015062983319698</v>
      </c>
      <c r="U1594" s="137">
        <v>7.7540332598793604</v>
      </c>
      <c r="V1594" s="1">
        <v>4175524</v>
      </c>
      <c r="W1594" s="1">
        <v>2115399</v>
      </c>
      <c r="X1594" s="1">
        <v>2368046</v>
      </c>
      <c r="Y1594" s="1">
        <v>4816612</v>
      </c>
      <c r="Z1594" s="1">
        <v>2136945</v>
      </c>
      <c r="AA1594" s="1">
        <v>946573</v>
      </c>
      <c r="AB1594" s="1">
        <v>0</v>
      </c>
      <c r="AC1594" s="1">
        <v>0</v>
      </c>
      <c r="AD1594" s="1">
        <v>5405683</v>
      </c>
      <c r="AE1594" s="1">
        <v>565621</v>
      </c>
      <c r="AH1594" s="136">
        <f t="shared" si="24"/>
        <v>38861</v>
      </c>
      <c r="AI1594" s="177">
        <f>HLOOKUP(附加题模型!$E$2,历史数据!$B$3:$K$5000,ROW(A1592),)</f>
        <v>8.0537689993368904</v>
      </c>
      <c r="AJ1594" s="177">
        <f>HLOOKUP(附加题模型!$E$2,历史数据!$L$3:$U$5000,ROW(A1592),)</f>
        <v>7.7540332598793604</v>
      </c>
    </row>
    <row r="1595" spans="1:36" x14ac:dyDescent="0.2">
      <c r="A1595" s="148">
        <v>38862</v>
      </c>
      <c r="B1595" s="137">
        <v>8.7828775436536102</v>
      </c>
      <c r="C1595" s="137">
        <v>15.9950560236298</v>
      </c>
      <c r="D1595" s="137">
        <v>4.5288138011078098</v>
      </c>
      <c r="E1595" s="137">
        <v>4.6546116175710601</v>
      </c>
      <c r="F1595" s="137">
        <v>6.4992574838279298</v>
      </c>
      <c r="G1595" s="137">
        <v>21.2113249756624</v>
      </c>
      <c r="H1595" s="137">
        <v>3.4694583797999301</v>
      </c>
      <c r="I1595" s="137">
        <v>11.5022663284388</v>
      </c>
      <c r="J1595" s="137">
        <v>8.5015062983319698</v>
      </c>
      <c r="K1595" s="137">
        <v>7.7540332598793604</v>
      </c>
      <c r="L1595" s="137">
        <v>8.9227322816098802</v>
      </c>
      <c r="M1595" s="137">
        <v>17.137560025317601</v>
      </c>
      <c r="N1595" s="137">
        <v>4.6613056942253301</v>
      </c>
      <c r="O1595" s="137">
        <v>4.8546967323535304</v>
      </c>
      <c r="P1595" s="137">
        <v>6.87216570011313</v>
      </c>
      <c r="Q1595" s="137">
        <v>21.431511740115599</v>
      </c>
      <c r="R1595" s="137">
        <v>3.4694583797999301</v>
      </c>
      <c r="S1595" s="137">
        <v>10.883220744790201</v>
      </c>
      <c r="T1595" s="137">
        <v>8.6715364242986102</v>
      </c>
      <c r="U1595" s="137">
        <v>7.7540332598793604</v>
      </c>
      <c r="V1595" s="1">
        <v>3314943</v>
      </c>
      <c r="W1595" s="1">
        <v>3747477</v>
      </c>
      <c r="X1595" s="1">
        <v>1403206</v>
      </c>
      <c r="Y1595" s="1">
        <v>3726225</v>
      </c>
      <c r="Z1595" s="1">
        <v>4039610</v>
      </c>
      <c r="AA1595" s="1">
        <v>406318</v>
      </c>
      <c r="AB1595" s="1">
        <v>0</v>
      </c>
      <c r="AC1595" s="1">
        <v>5744591</v>
      </c>
      <c r="AD1595" s="1">
        <v>2799554</v>
      </c>
      <c r="AE1595" s="1">
        <v>413569</v>
      </c>
      <c r="AH1595" s="136">
        <f t="shared" si="24"/>
        <v>38862</v>
      </c>
      <c r="AI1595" s="177">
        <f>HLOOKUP(附加题模型!$E$2,历史数据!$B$3:$K$5000,ROW(A1593),)</f>
        <v>7.7540332598793604</v>
      </c>
      <c r="AJ1595" s="177">
        <f>HLOOKUP(附加题模型!$E$2,历史数据!$L$3:$U$5000,ROW(A1593),)</f>
        <v>7.7540332598793604</v>
      </c>
    </row>
    <row r="1596" spans="1:36" x14ac:dyDescent="0.2">
      <c r="A1596" s="148">
        <v>38863</v>
      </c>
      <c r="B1596" s="137">
        <v>8.9786741767923903</v>
      </c>
      <c r="C1596" s="137">
        <v>17.518394692546899</v>
      </c>
      <c r="D1596" s="137">
        <v>4.6613056942253301</v>
      </c>
      <c r="E1596" s="137">
        <v>4.8862891188981301</v>
      </c>
      <c r="F1596" s="137">
        <v>6.9254383024395896</v>
      </c>
      <c r="G1596" s="137">
        <v>21.945280857173199</v>
      </c>
      <c r="H1596" s="137">
        <v>3.4694583797999301</v>
      </c>
      <c r="I1596" s="137">
        <v>10.883220744790201</v>
      </c>
      <c r="J1596" s="137">
        <v>8.6715364242986102</v>
      </c>
      <c r="K1596" s="137">
        <v>7.6888733165190297</v>
      </c>
      <c r="L1596" s="137">
        <v>8.9786741767923903</v>
      </c>
      <c r="M1596" s="137">
        <v>17.975396293222001</v>
      </c>
      <c r="N1596" s="137">
        <v>4.6974398468937402</v>
      </c>
      <c r="O1596" s="137">
        <v>5.0758434381657302</v>
      </c>
      <c r="P1596" s="137">
        <v>6.6590752908072997</v>
      </c>
      <c r="Q1596" s="137">
        <v>21.559954019380001</v>
      </c>
      <c r="R1596" s="137">
        <v>3.4694583797999301</v>
      </c>
      <c r="S1596" s="137">
        <v>11.0429744437963</v>
      </c>
      <c r="T1596" s="137">
        <v>8.7778052530277595</v>
      </c>
      <c r="U1596" s="137">
        <v>7.8191932032396902</v>
      </c>
      <c r="V1596" s="1">
        <v>2397286</v>
      </c>
      <c r="W1596" s="1">
        <v>3001247</v>
      </c>
      <c r="X1596" s="1">
        <v>1560685</v>
      </c>
      <c r="Y1596" s="1">
        <v>6962037</v>
      </c>
      <c r="Z1596" s="1">
        <v>2188984</v>
      </c>
      <c r="AA1596" s="1">
        <v>494922</v>
      </c>
      <c r="AB1596" s="1">
        <v>0</v>
      </c>
      <c r="AC1596" s="1">
        <v>2643836</v>
      </c>
      <c r="AD1596" s="1">
        <v>3325832</v>
      </c>
      <c r="AE1596" s="1">
        <v>408418</v>
      </c>
      <c r="AH1596" s="136">
        <f t="shared" si="24"/>
        <v>38863</v>
      </c>
      <c r="AI1596" s="177">
        <f>HLOOKUP(附加题模型!$E$2,历史数据!$B$3:$K$5000,ROW(A1594),)</f>
        <v>7.6888733165190297</v>
      </c>
      <c r="AJ1596" s="177">
        <f>HLOOKUP(附加题模型!$E$2,历史数据!$L$3:$U$5000,ROW(A1594),)</f>
        <v>7.8191932032396902</v>
      </c>
    </row>
    <row r="1597" spans="1:36" x14ac:dyDescent="0.2">
      <c r="A1597" s="148">
        <v>38866</v>
      </c>
      <c r="B1597" s="137">
        <v>9.0066451243836401</v>
      </c>
      <c r="C1597" s="137">
        <v>18.889399494572299</v>
      </c>
      <c r="D1597" s="137">
        <v>4.6974398468937402</v>
      </c>
      <c r="E1597" s="137">
        <v>5.0758434381657302</v>
      </c>
      <c r="F1597" s="137">
        <v>6.6990297425521401</v>
      </c>
      <c r="G1597" s="137">
        <v>21.651698504568898</v>
      </c>
      <c r="H1597" s="137">
        <v>3.4694583797999301</v>
      </c>
      <c r="I1597" s="137">
        <v>11.162789718050901</v>
      </c>
      <c r="J1597" s="137">
        <v>8.8203127845194196</v>
      </c>
      <c r="K1597" s="137">
        <v>7.8191932032396902</v>
      </c>
      <c r="L1597" s="137">
        <v>9.23041270511367</v>
      </c>
      <c r="M1597" s="137">
        <v>18.813232561126501</v>
      </c>
      <c r="N1597" s="137">
        <v>4.8540211751235303</v>
      </c>
      <c r="O1597" s="137">
        <v>5.0758434381657302</v>
      </c>
      <c r="P1597" s="137">
        <v>6.6590752908072997</v>
      </c>
      <c r="Q1597" s="137">
        <v>22.128769827550901</v>
      </c>
      <c r="R1597" s="137">
        <v>3.4694583797999301</v>
      </c>
      <c r="S1597" s="137">
        <v>12.1412811244632</v>
      </c>
      <c r="T1597" s="137">
        <v>8.9478353789943998</v>
      </c>
      <c r="U1597" s="137">
        <v>8.14499292004135</v>
      </c>
      <c r="V1597" s="1">
        <v>2863677</v>
      </c>
      <c r="W1597" s="1">
        <v>6157979</v>
      </c>
      <c r="X1597" s="1">
        <v>2213687</v>
      </c>
      <c r="Y1597" s="1">
        <v>0</v>
      </c>
      <c r="Z1597" s="1">
        <v>1733747</v>
      </c>
      <c r="AA1597" s="1">
        <v>542003</v>
      </c>
      <c r="AB1597" s="1">
        <v>0</v>
      </c>
      <c r="AC1597" s="1">
        <v>5070618</v>
      </c>
      <c r="AD1597" s="1">
        <v>3645240</v>
      </c>
      <c r="AE1597" s="1">
        <v>551697</v>
      </c>
      <c r="AH1597" s="136">
        <f t="shared" si="24"/>
        <v>38866</v>
      </c>
      <c r="AI1597" s="177">
        <f>HLOOKUP(附加题模型!$E$2,历史数据!$B$3:$K$5000,ROW(A1595),)</f>
        <v>7.8191932032396902</v>
      </c>
      <c r="AJ1597" s="177">
        <f>HLOOKUP(附加题模型!$E$2,历史数据!$L$3:$U$5000,ROW(A1595),)</f>
        <v>8.14499292004135</v>
      </c>
    </row>
    <row r="1598" spans="1:36" x14ac:dyDescent="0.2">
      <c r="A1598" s="148">
        <v>38867</v>
      </c>
      <c r="B1598" s="137">
        <v>9.23041270511367</v>
      </c>
      <c r="C1598" s="137">
        <v>18.4323978938972</v>
      </c>
      <c r="D1598" s="137">
        <v>4.8540211751235303</v>
      </c>
      <c r="E1598" s="137">
        <v>5.1600898022846602</v>
      </c>
      <c r="F1598" s="137">
        <v>6.6590752908072997</v>
      </c>
      <c r="G1598" s="137">
        <v>22.165467621626401</v>
      </c>
      <c r="H1598" s="137">
        <v>3.4694583797999301</v>
      </c>
      <c r="I1598" s="137">
        <v>12.181219549214701</v>
      </c>
      <c r="J1598" s="137">
        <v>8.9690891447402308</v>
      </c>
      <c r="K1598" s="137">
        <v>8.14499292004135</v>
      </c>
      <c r="L1598" s="137">
        <v>9.23041270511367</v>
      </c>
      <c r="M1598" s="137">
        <v>18.508564827343001</v>
      </c>
      <c r="N1598" s="137">
        <v>4.9022000453480796</v>
      </c>
      <c r="O1598" s="137">
        <v>5.1284974157400596</v>
      </c>
      <c r="P1598" s="137">
        <v>6.7656204954602197</v>
      </c>
      <c r="Q1598" s="137">
        <v>23.046214679439402</v>
      </c>
      <c r="R1598" s="137">
        <v>3.4694583797999301</v>
      </c>
      <c r="S1598" s="137">
        <v>13.3594030793847</v>
      </c>
      <c r="T1598" s="137">
        <v>8.9690891447402308</v>
      </c>
      <c r="U1598" s="137">
        <v>8.5489845688753991</v>
      </c>
      <c r="V1598" s="1">
        <v>0</v>
      </c>
      <c r="W1598" s="1">
        <v>2533363</v>
      </c>
      <c r="X1598" s="1">
        <v>2558611</v>
      </c>
      <c r="Y1598" s="1">
        <v>6675841</v>
      </c>
      <c r="Z1598" s="1">
        <v>2024998</v>
      </c>
      <c r="AA1598" s="1">
        <v>780282</v>
      </c>
      <c r="AB1598" s="1">
        <v>0</v>
      </c>
      <c r="AC1598" s="1">
        <v>4688526</v>
      </c>
      <c r="AD1598" s="1">
        <v>3059572</v>
      </c>
      <c r="AE1598" s="1">
        <v>946197</v>
      </c>
      <c r="AH1598" s="136">
        <f t="shared" si="24"/>
        <v>38867</v>
      </c>
      <c r="AI1598" s="177">
        <f>HLOOKUP(附加题模型!$E$2,历史数据!$B$3:$K$5000,ROW(A1596),)</f>
        <v>8.14499292004135</v>
      </c>
      <c r="AJ1598" s="177">
        <f>HLOOKUP(附加题模型!$E$2,历史数据!$L$3:$U$5000,ROW(A1596),)</f>
        <v>8.5489845688753991</v>
      </c>
    </row>
    <row r="1599" spans="1:36" x14ac:dyDescent="0.2">
      <c r="A1599" s="148">
        <v>38868</v>
      </c>
      <c r="B1599" s="137">
        <v>9.4541802858436998</v>
      </c>
      <c r="C1599" s="137">
        <v>18.660898694234799</v>
      </c>
      <c r="D1599" s="137">
        <v>4.9022000453480796</v>
      </c>
      <c r="E1599" s="137">
        <v>5.1179666202252001</v>
      </c>
      <c r="F1599" s="137">
        <v>6.7523023448785997</v>
      </c>
      <c r="G1599" s="137">
        <v>23.046214679439402</v>
      </c>
      <c r="H1599" s="137">
        <v>3.4694583797999301</v>
      </c>
      <c r="I1599" s="137">
        <v>13.678910477396901</v>
      </c>
      <c r="J1599" s="137">
        <v>8.9690891447402308</v>
      </c>
      <c r="K1599" s="137">
        <v>8.3404727501223395</v>
      </c>
      <c r="L1599" s="137">
        <v>9.8457735521212495</v>
      </c>
      <c r="M1599" s="137">
        <v>18.127730160113799</v>
      </c>
      <c r="N1599" s="137">
        <v>4.7215292820060197</v>
      </c>
      <c r="O1599" s="137">
        <v>4.9600046875021997</v>
      </c>
      <c r="P1599" s="137">
        <v>6.40603042975662</v>
      </c>
      <c r="Q1599" s="137">
        <v>23.046214679439402</v>
      </c>
      <c r="R1599" s="137">
        <v>3.4694583797999301</v>
      </c>
      <c r="S1599" s="137">
        <v>14.3578636981728</v>
      </c>
      <c r="T1599" s="137">
        <v>8.6715364242986102</v>
      </c>
      <c r="U1599" s="137">
        <v>8.3926007048106097</v>
      </c>
      <c r="V1599" s="1">
        <v>8290177</v>
      </c>
      <c r="W1599" s="1">
        <v>2120868</v>
      </c>
      <c r="X1599" s="1">
        <v>2521035</v>
      </c>
      <c r="Y1599" s="1">
        <v>2506026</v>
      </c>
      <c r="Z1599" s="1">
        <v>1276180</v>
      </c>
      <c r="AA1599" s="1">
        <v>0</v>
      </c>
      <c r="AB1599" s="1">
        <v>0</v>
      </c>
      <c r="AC1599" s="1">
        <v>7088247</v>
      </c>
      <c r="AD1599" s="1">
        <v>3799238</v>
      </c>
      <c r="AE1599" s="1">
        <v>704510</v>
      </c>
      <c r="AH1599" s="136">
        <f t="shared" si="24"/>
        <v>38868</v>
      </c>
      <c r="AI1599" s="177">
        <f>HLOOKUP(附加题模型!$E$2,历史数据!$B$3:$K$5000,ROW(A1597),)</f>
        <v>8.3404727501223395</v>
      </c>
      <c r="AJ1599" s="177">
        <f>HLOOKUP(附加题模型!$E$2,历史数据!$L$3:$U$5000,ROW(A1597),)</f>
        <v>8.3926007048106097</v>
      </c>
    </row>
    <row r="1600" spans="1:36" x14ac:dyDescent="0.2">
      <c r="A1600" s="148">
        <v>38869</v>
      </c>
      <c r="B1600" s="137">
        <v>9.9296863948950094</v>
      </c>
      <c r="C1600" s="137">
        <v>18.127730160113799</v>
      </c>
      <c r="D1600" s="137">
        <v>4.7215292820060197</v>
      </c>
      <c r="E1600" s="137">
        <v>4.9389430964724603</v>
      </c>
      <c r="F1600" s="137">
        <v>6.40603042975662</v>
      </c>
      <c r="G1600" s="137">
        <v>22.569143356457399</v>
      </c>
      <c r="H1600" s="137">
        <v>3.4694583797999301</v>
      </c>
      <c r="I1600" s="137">
        <v>14.599510773036799</v>
      </c>
      <c r="J1600" s="137">
        <v>8.6290288928069501</v>
      </c>
      <c r="K1600" s="137">
        <v>8.3795687161385395</v>
      </c>
      <c r="L1600" s="137">
        <v>10.824756717815101</v>
      </c>
      <c r="M1600" s="137">
        <v>19.041733361464001</v>
      </c>
      <c r="N1600" s="137">
        <v>5.0346919384655999</v>
      </c>
      <c r="O1600" s="137">
        <v>5.1179666202252001</v>
      </c>
      <c r="P1600" s="137">
        <v>6.51257563440954</v>
      </c>
      <c r="Q1600" s="137">
        <v>23.082912473514899</v>
      </c>
      <c r="R1600" s="137">
        <v>3.4694583797999301</v>
      </c>
      <c r="S1600" s="137">
        <v>14.3578636981728</v>
      </c>
      <c r="T1600" s="137">
        <v>9.1391192707068694</v>
      </c>
      <c r="U1600" s="137">
        <v>8.6402084895798605</v>
      </c>
      <c r="V1600" s="1">
        <v>9195103</v>
      </c>
      <c r="W1600" s="1">
        <v>1020673</v>
      </c>
      <c r="X1600" s="1">
        <v>4519435</v>
      </c>
      <c r="Y1600" s="1">
        <v>3190015</v>
      </c>
      <c r="Z1600" s="1">
        <v>1812011</v>
      </c>
      <c r="AA1600" s="1">
        <v>890805</v>
      </c>
      <c r="AB1600" s="1">
        <v>0</v>
      </c>
      <c r="AC1600" s="1">
        <v>4453870</v>
      </c>
      <c r="AD1600" s="1">
        <v>4939849</v>
      </c>
      <c r="AE1600" s="1">
        <v>750865</v>
      </c>
      <c r="AH1600" s="136">
        <f t="shared" si="24"/>
        <v>38869</v>
      </c>
      <c r="AI1600" s="177">
        <f>HLOOKUP(附加题模型!$E$2,历史数据!$B$3:$K$5000,ROW(A1598),)</f>
        <v>8.3795687161385395</v>
      </c>
      <c r="AJ1600" s="177">
        <f>HLOOKUP(附加题模型!$E$2,历史数据!$L$3:$U$5000,ROW(A1598),)</f>
        <v>8.6402084895798605</v>
      </c>
    </row>
    <row r="1601" spans="1:36" x14ac:dyDescent="0.2">
      <c r="A1601" s="148">
        <v>38870</v>
      </c>
      <c r="B1601" s="137">
        <v>11.7477979883265</v>
      </c>
      <c r="C1601" s="137">
        <v>19.955736562814302</v>
      </c>
      <c r="D1601" s="137">
        <v>5.0828708086901502</v>
      </c>
      <c r="E1601" s="137">
        <v>5.1179666202252001</v>
      </c>
      <c r="F1601" s="137">
        <v>6.51257563440954</v>
      </c>
      <c r="G1601" s="137">
        <v>23.137959164628199</v>
      </c>
      <c r="H1601" s="137">
        <v>3.8143752947507998</v>
      </c>
      <c r="I1601" s="137">
        <v>14.3377264419341</v>
      </c>
      <c r="J1601" s="137">
        <v>9.1816268021985294</v>
      </c>
      <c r="K1601" s="137">
        <v>8.4707926368430009</v>
      </c>
      <c r="L1601" s="137">
        <v>10.6849019798589</v>
      </c>
      <c r="M1601" s="137">
        <v>20.031903496260199</v>
      </c>
      <c r="N1601" s="137">
        <v>5.2274074193638</v>
      </c>
      <c r="O1601" s="137">
        <v>5.3180517350076597</v>
      </c>
      <c r="P1601" s="137">
        <v>6.8455293989498998</v>
      </c>
      <c r="Q1601" s="137">
        <v>22.844376812023899</v>
      </c>
      <c r="R1601" s="137">
        <v>3.8143752947507998</v>
      </c>
      <c r="S1601" s="137">
        <v>13.5523734486259</v>
      </c>
      <c r="T1601" s="137">
        <v>9.2666418651818496</v>
      </c>
      <c r="U1601" s="137">
        <v>8.4577606481709395</v>
      </c>
      <c r="V1601" s="1">
        <v>10327812</v>
      </c>
      <c r="W1601" s="1">
        <v>4270418</v>
      </c>
      <c r="X1601" s="1">
        <v>8323305</v>
      </c>
      <c r="Y1601" s="1">
        <v>5121314</v>
      </c>
      <c r="Z1601" s="1">
        <v>2811585</v>
      </c>
      <c r="AA1601" s="1">
        <v>1121759</v>
      </c>
      <c r="AB1601" s="1">
        <v>84461</v>
      </c>
      <c r="AC1601" s="1">
        <v>5851519</v>
      </c>
      <c r="AD1601" s="1">
        <v>6244720</v>
      </c>
      <c r="AE1601" s="1">
        <v>626060</v>
      </c>
      <c r="AH1601" s="136">
        <f t="shared" si="24"/>
        <v>38870</v>
      </c>
      <c r="AI1601" s="177">
        <f>HLOOKUP(附加题模型!$E$2,历史数据!$B$3:$K$5000,ROW(A1599),)</f>
        <v>8.4707926368430009</v>
      </c>
      <c r="AJ1601" s="177">
        <f>HLOOKUP(附加题模型!$E$2,历史数据!$L$3:$U$5000,ROW(A1599),)</f>
        <v>8.4577606481709395</v>
      </c>
    </row>
    <row r="1602" spans="1:36" x14ac:dyDescent="0.2">
      <c r="A1602" s="148">
        <v>38873</v>
      </c>
      <c r="B1602" s="137">
        <v>10.6849019798589</v>
      </c>
      <c r="C1602" s="137">
        <v>20.9459066976104</v>
      </c>
      <c r="D1602" s="137">
        <v>5.1792285491392498</v>
      </c>
      <c r="E1602" s="137">
        <v>5.3180517350076597</v>
      </c>
      <c r="F1602" s="137">
        <v>6.8455293989498998</v>
      </c>
      <c r="G1602" s="137">
        <v>23.046214679439402</v>
      </c>
      <c r="H1602" s="137">
        <v>4.1998706702841302</v>
      </c>
      <c r="I1602" s="137">
        <v>13.5523734486259</v>
      </c>
      <c r="J1602" s="137">
        <v>9.1391192707068694</v>
      </c>
      <c r="K1602" s="137">
        <v>8.5359525802033307</v>
      </c>
      <c r="L1602" s="137">
        <v>11.0764952461364</v>
      </c>
      <c r="M1602" s="137">
        <v>20.184237363151901</v>
      </c>
      <c r="N1602" s="137">
        <v>5.2996757247006299</v>
      </c>
      <c r="O1602" s="137">
        <v>5.4022980991266003</v>
      </c>
      <c r="P1602" s="137">
        <v>7.1252105611638097</v>
      </c>
      <c r="Q1602" s="137">
        <v>23.706774972799099</v>
      </c>
      <c r="R1602" s="137">
        <v>4.1998706702841302</v>
      </c>
      <c r="S1602" s="137">
        <v>13.5523734486259</v>
      </c>
      <c r="T1602" s="137">
        <v>9.43667199114849</v>
      </c>
      <c r="U1602" s="137">
        <v>8.6532404782519308</v>
      </c>
      <c r="V1602" s="1">
        <v>5481136</v>
      </c>
      <c r="W1602" s="1">
        <v>3482536</v>
      </c>
      <c r="X1602" s="1">
        <v>4529748</v>
      </c>
      <c r="Y1602" s="1">
        <v>3975930</v>
      </c>
      <c r="Z1602" s="1">
        <v>3882122</v>
      </c>
      <c r="AA1602" s="1">
        <v>842556</v>
      </c>
      <c r="AB1602" s="1">
        <v>91799</v>
      </c>
      <c r="AC1602" s="1">
        <v>0</v>
      </c>
      <c r="AD1602" s="1">
        <v>4157357</v>
      </c>
      <c r="AE1602" s="1">
        <v>630215</v>
      </c>
      <c r="AH1602" s="136">
        <f t="shared" si="24"/>
        <v>38873</v>
      </c>
      <c r="AI1602" s="177">
        <f>HLOOKUP(附加题模型!$E$2,历史数据!$B$3:$K$5000,ROW(A1600),)</f>
        <v>8.5359525802033307</v>
      </c>
      <c r="AJ1602" s="177">
        <f>HLOOKUP(附加题模型!$E$2,历史数据!$L$3:$U$5000,ROW(A1600),)</f>
        <v>8.6532404782519308</v>
      </c>
    </row>
    <row r="1603" spans="1:36" x14ac:dyDescent="0.2">
      <c r="A1603" s="148">
        <v>38874</v>
      </c>
      <c r="B1603" s="137">
        <v>11.0485242985451</v>
      </c>
      <c r="C1603" s="137">
        <v>20.184237363151901</v>
      </c>
      <c r="D1603" s="137">
        <v>5.2755862895883601</v>
      </c>
      <c r="E1603" s="137">
        <v>5.3917673036117302</v>
      </c>
      <c r="F1603" s="137">
        <v>7.1918013140718804</v>
      </c>
      <c r="G1603" s="137">
        <v>23.670077178723599</v>
      </c>
      <c r="H1603" s="137">
        <v>4.6157998912542899</v>
      </c>
      <c r="I1603" s="137">
        <v>13.5523734486259</v>
      </c>
      <c r="J1603" s="137">
        <v>9.3729106939110007</v>
      </c>
      <c r="K1603" s="137">
        <v>8.6793044555960606</v>
      </c>
      <c r="L1603" s="137">
        <v>11.1883790365014</v>
      </c>
      <c r="M1603" s="137">
        <v>21.174407497948</v>
      </c>
      <c r="N1603" s="137">
        <v>5.6369278162724896</v>
      </c>
      <c r="O1603" s="137">
        <v>5.28645934846306</v>
      </c>
      <c r="P1603" s="137">
        <v>6.9121201518579802</v>
      </c>
      <c r="Q1603" s="137">
        <v>23.1746569587038</v>
      </c>
      <c r="R1603" s="137">
        <v>4.6157998912542899</v>
      </c>
      <c r="S1603" s="137">
        <v>13.5523734486259</v>
      </c>
      <c r="T1603" s="137">
        <v>9.7129709458442797</v>
      </c>
      <c r="U1603" s="137">
        <v>8.9269122403653203</v>
      </c>
      <c r="V1603" s="1">
        <v>5614723</v>
      </c>
      <c r="W1603" s="1">
        <v>2988950</v>
      </c>
      <c r="X1603" s="1">
        <v>7966785</v>
      </c>
      <c r="Y1603" s="1">
        <v>2118571</v>
      </c>
      <c r="Z1603" s="1">
        <v>2186400</v>
      </c>
      <c r="AA1603" s="1">
        <v>668291</v>
      </c>
      <c r="AB1603" s="1">
        <v>1667159</v>
      </c>
      <c r="AC1603" s="1">
        <v>0</v>
      </c>
      <c r="AD1603" s="1">
        <v>7868278</v>
      </c>
      <c r="AE1603" s="1">
        <v>725196</v>
      </c>
      <c r="AH1603" s="136">
        <f t="shared" si="24"/>
        <v>38874</v>
      </c>
      <c r="AI1603" s="177">
        <f>HLOOKUP(附加题模型!$E$2,历史数据!$B$3:$K$5000,ROW(A1601),)</f>
        <v>8.6793044555960606</v>
      </c>
      <c r="AJ1603" s="177">
        <f>HLOOKUP(附加题模型!$E$2,历史数据!$L$3:$U$5000,ROW(A1601),)</f>
        <v>8.9269122403653203</v>
      </c>
    </row>
    <row r="1604" spans="1:36" x14ac:dyDescent="0.2">
      <c r="A1604" s="148">
        <v>38875</v>
      </c>
      <c r="B1604" s="137">
        <v>11.1883790365014</v>
      </c>
      <c r="C1604" s="137">
        <v>21.326741364839702</v>
      </c>
      <c r="D1604" s="137">
        <v>5.6369278162724896</v>
      </c>
      <c r="E1604" s="137">
        <v>5.28645934846306</v>
      </c>
      <c r="F1604" s="137">
        <v>6.8588475495315198</v>
      </c>
      <c r="G1604" s="137">
        <v>23.156308061666</v>
      </c>
      <c r="H1604" s="137">
        <v>5.08245218795253</v>
      </c>
      <c r="I1604" s="137">
        <v>13.5523734486259</v>
      </c>
      <c r="J1604" s="137">
        <v>9.6704634143526196</v>
      </c>
      <c r="K1604" s="137">
        <v>8.8878162743491202</v>
      </c>
      <c r="L1604" s="137">
        <v>10.069541132851301</v>
      </c>
      <c r="M1604" s="137">
        <v>20.108070429706</v>
      </c>
      <c r="N1604" s="137">
        <v>5.1671838315831202</v>
      </c>
      <c r="O1604" s="137">
        <v>4.7599195727197303</v>
      </c>
      <c r="P1604" s="137">
        <v>6.2861670745220897</v>
      </c>
      <c r="Q1604" s="137">
        <v>20.954440417133601</v>
      </c>
      <c r="R1604" s="137">
        <v>5.08245218795253</v>
      </c>
      <c r="S1604" s="137">
        <v>13.5523734486259</v>
      </c>
      <c r="T1604" s="137">
        <v>8.7352977215360994</v>
      </c>
      <c r="U1604" s="137">
        <v>8.6011125235636605</v>
      </c>
      <c r="V1604" s="1">
        <v>6053700</v>
      </c>
      <c r="W1604" s="1">
        <v>3489613</v>
      </c>
      <c r="X1604" s="1">
        <v>6074230</v>
      </c>
      <c r="Y1604" s="1">
        <v>3076954</v>
      </c>
      <c r="Z1604" s="1">
        <v>2056051</v>
      </c>
      <c r="AA1604" s="1">
        <v>637235</v>
      </c>
      <c r="AB1604" s="1">
        <v>18323637</v>
      </c>
      <c r="AC1604" s="1">
        <v>0</v>
      </c>
      <c r="AD1604" s="1">
        <v>5365329</v>
      </c>
      <c r="AE1604" s="1">
        <v>1172424</v>
      </c>
      <c r="AH1604" s="136">
        <f t="shared" si="24"/>
        <v>38875</v>
      </c>
      <c r="AI1604" s="177">
        <f>HLOOKUP(附加题模型!$E$2,历史数据!$B$3:$K$5000,ROW(A1602),)</f>
        <v>8.8878162743491202</v>
      </c>
      <c r="AJ1604" s="177">
        <f>HLOOKUP(附加题模型!$E$2,历史数据!$L$3:$U$5000,ROW(A1602),)</f>
        <v>8.6011125235636605</v>
      </c>
    </row>
    <row r="1605" spans="1:36" x14ac:dyDescent="0.2">
      <c r="A1605" s="148">
        <v>38876</v>
      </c>
      <c r="B1605" s="137">
        <v>9.7338897617562292</v>
      </c>
      <c r="C1605" s="137">
        <v>19.2702341618016</v>
      </c>
      <c r="D1605" s="137">
        <v>5.0587813735778804</v>
      </c>
      <c r="E1605" s="137">
        <v>4.6862040041156598</v>
      </c>
      <c r="F1605" s="137">
        <v>6.2994852251037097</v>
      </c>
      <c r="G1605" s="137">
        <v>20.6425091674915</v>
      </c>
      <c r="H1605" s="137">
        <v>4.9201383456227097</v>
      </c>
      <c r="I1605" s="137">
        <v>13.5523734486259</v>
      </c>
      <c r="J1605" s="137">
        <v>8.6502826585527792</v>
      </c>
      <c r="K1605" s="137">
        <v>8.6011125235636605</v>
      </c>
      <c r="L1605" s="137">
        <v>9.7338897617562292</v>
      </c>
      <c r="M1605" s="137">
        <v>19.117900294909902</v>
      </c>
      <c r="N1605" s="137">
        <v>5.0828708086901502</v>
      </c>
      <c r="O1605" s="137">
        <v>4.7704503682345996</v>
      </c>
      <c r="P1605" s="137">
        <v>6.2861670745220897</v>
      </c>
      <c r="Q1605" s="137">
        <v>20.550764682302599</v>
      </c>
      <c r="R1605" s="137">
        <v>4.7071014275648198</v>
      </c>
      <c r="S1605" s="137">
        <v>13.5523734486259</v>
      </c>
      <c r="T1605" s="137">
        <v>8.7140439557902702</v>
      </c>
      <c r="U1605" s="137">
        <v>8.5359525802033307</v>
      </c>
      <c r="V1605" s="1">
        <v>5208651</v>
      </c>
      <c r="W1605" s="1">
        <v>1257400</v>
      </c>
      <c r="X1605" s="1">
        <v>3207725</v>
      </c>
      <c r="Y1605" s="1">
        <v>2113447</v>
      </c>
      <c r="Z1605" s="1">
        <v>1273851</v>
      </c>
      <c r="AA1605" s="1">
        <v>671037</v>
      </c>
      <c r="AB1605" s="1">
        <v>10202399</v>
      </c>
      <c r="AC1605" s="1">
        <v>0</v>
      </c>
      <c r="AD1605" s="1">
        <v>4358288</v>
      </c>
      <c r="AE1605" s="1">
        <v>453695</v>
      </c>
      <c r="AH1605" s="136">
        <f t="shared" si="24"/>
        <v>38876</v>
      </c>
      <c r="AI1605" s="177">
        <f>HLOOKUP(附加题模型!$E$2,历史数据!$B$3:$K$5000,ROW(A1603),)</f>
        <v>8.6011125235636605</v>
      </c>
      <c r="AJ1605" s="177">
        <f>HLOOKUP(附加题模型!$E$2,历史数据!$L$3:$U$5000,ROW(A1603),)</f>
        <v>8.5359525802033307</v>
      </c>
    </row>
    <row r="1606" spans="1:36" x14ac:dyDescent="0.2">
      <c r="A1606" s="148">
        <v>38877</v>
      </c>
      <c r="B1606" s="137">
        <v>9.7059188141649795</v>
      </c>
      <c r="C1606" s="137">
        <v>18.127730160113799</v>
      </c>
      <c r="D1606" s="137">
        <v>5.0828708086901502</v>
      </c>
      <c r="E1606" s="137">
        <v>4.7704503682345996</v>
      </c>
      <c r="F1606" s="137">
        <v>6.2328944721956301</v>
      </c>
      <c r="G1606" s="137">
        <v>20.587462476378199</v>
      </c>
      <c r="H1606" s="137">
        <v>4.7071014275648198</v>
      </c>
      <c r="I1606" s="137">
        <v>13.5523734486259</v>
      </c>
      <c r="J1606" s="137">
        <v>8.7140439557902702</v>
      </c>
      <c r="K1606" s="137">
        <v>8.3535047387944097</v>
      </c>
      <c r="L1606" s="137">
        <v>9.23041270511367</v>
      </c>
      <c r="M1606" s="137">
        <v>18.127730160113799</v>
      </c>
      <c r="N1606" s="137">
        <v>4.8299317400112596</v>
      </c>
      <c r="O1606" s="137">
        <v>4.5387728669075296</v>
      </c>
      <c r="P1606" s="137">
        <v>5.8466681053288099</v>
      </c>
      <c r="Q1606" s="137">
        <v>20.697555858604801</v>
      </c>
      <c r="R1606" s="137">
        <v>4.7071014275648198</v>
      </c>
      <c r="S1606" s="137">
        <v>13.5523734486259</v>
      </c>
      <c r="T1606" s="137">
        <v>8.3739837038569895</v>
      </c>
      <c r="U1606" s="137">
        <v>8.5359525802033307</v>
      </c>
      <c r="V1606" s="1">
        <v>2446801</v>
      </c>
      <c r="W1606" s="1">
        <v>3549570</v>
      </c>
      <c r="X1606" s="1">
        <v>1972503</v>
      </c>
      <c r="Y1606" s="1">
        <v>1901138</v>
      </c>
      <c r="Z1606" s="1">
        <v>1152435</v>
      </c>
      <c r="AA1606" s="1">
        <v>628327</v>
      </c>
      <c r="AB1606" s="1">
        <v>0</v>
      </c>
      <c r="AC1606" s="1">
        <v>0</v>
      </c>
      <c r="AD1606" s="1">
        <v>2849970</v>
      </c>
      <c r="AE1606" s="1">
        <v>231800</v>
      </c>
      <c r="AH1606" s="136">
        <f t="shared" ref="AH1606:AH1669" si="25">A1606</f>
        <v>38877</v>
      </c>
      <c r="AI1606" s="177">
        <f>HLOOKUP(附加题模型!$E$2,历史数据!$B$3:$K$5000,ROW(A1604),)</f>
        <v>8.3535047387944097</v>
      </c>
      <c r="AJ1606" s="177">
        <f>HLOOKUP(附加题模型!$E$2,历史数据!$L$3:$U$5000,ROW(A1604),)</f>
        <v>8.5359525802033307</v>
      </c>
    </row>
    <row r="1607" spans="1:36" x14ac:dyDescent="0.2">
      <c r="A1607" s="148">
        <v>38880</v>
      </c>
      <c r="B1607" s="137">
        <v>9.1464998623399101</v>
      </c>
      <c r="C1607" s="137">
        <v>17.213726958763498</v>
      </c>
      <c r="D1607" s="137">
        <v>4.7576634346744298</v>
      </c>
      <c r="E1607" s="137">
        <v>4.5387728669075296</v>
      </c>
      <c r="F1607" s="137">
        <v>5.8200318041655796</v>
      </c>
      <c r="G1607" s="137">
        <v>20.972789314171401</v>
      </c>
      <c r="H1607" s="137">
        <v>4.7071014275648198</v>
      </c>
      <c r="I1607" s="137">
        <v>13.5523734486259</v>
      </c>
      <c r="J1607" s="137">
        <v>8.3739837038569895</v>
      </c>
      <c r="K1607" s="137">
        <v>8.5359525802033307</v>
      </c>
      <c r="L1607" s="137">
        <v>9.4541802858436998</v>
      </c>
      <c r="M1607" s="137">
        <v>18.051563226667898</v>
      </c>
      <c r="N1607" s="137">
        <v>4.8901553277919501</v>
      </c>
      <c r="O1607" s="137">
        <v>4.5598344579372601</v>
      </c>
      <c r="P1607" s="137">
        <v>6.0064859123081797</v>
      </c>
      <c r="Q1607" s="137">
        <v>22.770981223872798</v>
      </c>
      <c r="R1607" s="137">
        <v>4.7071014275648198</v>
      </c>
      <c r="S1607" s="137">
        <v>13.5523734486259</v>
      </c>
      <c r="T1607" s="137">
        <v>8.4589987668403097</v>
      </c>
      <c r="U1607" s="137">
        <v>8.6011125235636605</v>
      </c>
      <c r="V1607" s="1">
        <v>2836386</v>
      </c>
      <c r="W1607" s="1">
        <v>1240209</v>
      </c>
      <c r="X1607" s="1">
        <v>1060118</v>
      </c>
      <c r="Y1607" s="1">
        <v>769182</v>
      </c>
      <c r="Z1607" s="1">
        <v>542302</v>
      </c>
      <c r="AA1607" s="1">
        <v>1516768</v>
      </c>
      <c r="AB1607" s="1">
        <v>0</v>
      </c>
      <c r="AC1607" s="1">
        <v>0</v>
      </c>
      <c r="AD1607" s="1">
        <v>1489561</v>
      </c>
      <c r="AE1607" s="1">
        <v>321800</v>
      </c>
      <c r="AH1607" s="136">
        <f t="shared" si="25"/>
        <v>38880</v>
      </c>
      <c r="AI1607" s="177">
        <f>HLOOKUP(附加题模型!$E$2,历史数据!$B$3:$K$5000,ROW(A1605),)</f>
        <v>8.5359525802033307</v>
      </c>
      <c r="AJ1607" s="177">
        <f>HLOOKUP(附加题模型!$E$2,历史数据!$L$3:$U$5000,ROW(A1605),)</f>
        <v>8.6011125235636605</v>
      </c>
    </row>
    <row r="1608" spans="1:36" x14ac:dyDescent="0.2">
      <c r="A1608" s="148">
        <v>38881</v>
      </c>
      <c r="B1608" s="137">
        <v>9.4541802858436998</v>
      </c>
      <c r="C1608" s="137">
        <v>18.203897093559601</v>
      </c>
      <c r="D1608" s="137">
        <v>4.9262894804603601</v>
      </c>
      <c r="E1608" s="137">
        <v>4.5598344579372601</v>
      </c>
      <c r="F1608" s="137">
        <v>6.0198040628897997</v>
      </c>
      <c r="G1608" s="137">
        <v>23.266401443892601</v>
      </c>
      <c r="H1608" s="137">
        <v>4.7071014275648198</v>
      </c>
      <c r="I1608" s="137">
        <v>13.5523734486259</v>
      </c>
      <c r="J1608" s="137">
        <v>8.4164912353486496</v>
      </c>
      <c r="K1608" s="137">
        <v>8.6662724669239992</v>
      </c>
      <c r="L1608" s="137">
        <v>9.7898316569387394</v>
      </c>
      <c r="M1608" s="137">
        <v>17.975396293222001</v>
      </c>
      <c r="N1608" s="137">
        <v>4.8540211751235303</v>
      </c>
      <c r="O1608" s="137">
        <v>4.6651424130859303</v>
      </c>
      <c r="P1608" s="137">
        <v>6.0997129663794896</v>
      </c>
      <c r="Q1608" s="137">
        <v>23.871915046139101</v>
      </c>
      <c r="R1608" s="137">
        <v>4.7071014275648198</v>
      </c>
      <c r="S1608" s="137">
        <v>13.5523734486259</v>
      </c>
      <c r="T1608" s="137">
        <v>8.5440138298236299</v>
      </c>
      <c r="U1608" s="137">
        <v>8.5750485462195307</v>
      </c>
      <c r="V1608" s="1">
        <v>3622809</v>
      </c>
      <c r="W1608" s="1">
        <v>1329020</v>
      </c>
      <c r="X1608" s="1">
        <v>1083591</v>
      </c>
      <c r="Y1608" s="1">
        <v>818059</v>
      </c>
      <c r="Z1608" s="1">
        <v>704770</v>
      </c>
      <c r="AA1608" s="1">
        <v>2213982</v>
      </c>
      <c r="AB1608" s="1">
        <v>0</v>
      </c>
      <c r="AC1608" s="1">
        <v>0</v>
      </c>
      <c r="AD1608" s="1">
        <v>1357887</v>
      </c>
      <c r="AE1608" s="1">
        <v>415700</v>
      </c>
      <c r="AH1608" s="136">
        <f t="shared" si="25"/>
        <v>38881</v>
      </c>
      <c r="AI1608" s="177">
        <f>HLOOKUP(附加题模型!$E$2,历史数据!$B$3:$K$5000,ROW(A1606),)</f>
        <v>8.6662724669239992</v>
      </c>
      <c r="AJ1608" s="177">
        <f>HLOOKUP(附加题模型!$E$2,历史数据!$L$3:$U$5000,ROW(A1606),)</f>
        <v>8.5750485462195307</v>
      </c>
    </row>
    <row r="1609" spans="1:36" x14ac:dyDescent="0.2">
      <c r="A1609" s="148">
        <v>38882</v>
      </c>
      <c r="B1609" s="137">
        <v>9.7618607093474896</v>
      </c>
      <c r="C1609" s="137">
        <v>17.8992293597762</v>
      </c>
      <c r="D1609" s="137">
        <v>4.9262894804603601</v>
      </c>
      <c r="E1609" s="137">
        <v>4.6651424130859303</v>
      </c>
      <c r="F1609" s="137">
        <v>6.0997129663794896</v>
      </c>
      <c r="G1609" s="137">
        <v>23.816868355025701</v>
      </c>
      <c r="H1609" s="137">
        <v>4.7071014275648198</v>
      </c>
      <c r="I1609" s="137">
        <v>13.5523734486259</v>
      </c>
      <c r="J1609" s="137">
        <v>8.5015062983319698</v>
      </c>
      <c r="K1609" s="137">
        <v>8.5620165575474694</v>
      </c>
      <c r="L1609" s="137">
        <v>9.6220059713912196</v>
      </c>
      <c r="M1609" s="137">
        <v>18.889399494572299</v>
      </c>
      <c r="N1609" s="137">
        <v>4.9624236331287701</v>
      </c>
      <c r="O1609" s="137">
        <v>4.69673479963053</v>
      </c>
      <c r="P1609" s="137">
        <v>6.1130311169610998</v>
      </c>
      <c r="Q1609" s="137">
        <v>25.4682690884251</v>
      </c>
      <c r="R1609" s="137">
        <v>4.7071014275648198</v>
      </c>
      <c r="S1609" s="137">
        <v>13.5523734486259</v>
      </c>
      <c r="T1609" s="137">
        <v>8.3952374696028205</v>
      </c>
      <c r="U1609" s="137">
        <v>8.5620165575474694</v>
      </c>
      <c r="V1609" s="1">
        <v>1269442</v>
      </c>
      <c r="W1609" s="1">
        <v>1657310</v>
      </c>
      <c r="X1609" s="1">
        <v>1318352</v>
      </c>
      <c r="Y1609" s="1">
        <v>751530</v>
      </c>
      <c r="Z1609" s="1">
        <v>538266</v>
      </c>
      <c r="AA1609" s="1">
        <v>2403241</v>
      </c>
      <c r="AB1609" s="1">
        <v>0</v>
      </c>
      <c r="AC1609" s="1">
        <v>0</v>
      </c>
      <c r="AD1609" s="1">
        <v>1039604</v>
      </c>
      <c r="AE1609" s="1">
        <v>277588</v>
      </c>
      <c r="AH1609" s="136">
        <f t="shared" si="25"/>
        <v>38882</v>
      </c>
      <c r="AI1609" s="177">
        <f>HLOOKUP(附加题模型!$E$2,历史数据!$B$3:$K$5000,ROW(A1607),)</f>
        <v>8.5620165575474694</v>
      </c>
      <c r="AJ1609" s="177">
        <f>HLOOKUP(附加题模型!$E$2,历史数据!$L$3:$U$5000,ROW(A1607),)</f>
        <v>8.5620165575474694</v>
      </c>
    </row>
    <row r="1610" spans="1:36" x14ac:dyDescent="0.2">
      <c r="A1610" s="148">
        <v>38883</v>
      </c>
      <c r="B1610" s="137">
        <v>9.7898316569387394</v>
      </c>
      <c r="C1610" s="137">
        <v>18.889399494572299</v>
      </c>
      <c r="D1610" s="137">
        <v>4.9744683506849103</v>
      </c>
      <c r="E1610" s="137">
        <v>4.6546116175710601</v>
      </c>
      <c r="F1610" s="137">
        <v>6.0064859123081797</v>
      </c>
      <c r="G1610" s="137">
        <v>25.284780118047401</v>
      </c>
      <c r="H1610" s="137">
        <v>4.7071014275648198</v>
      </c>
      <c r="I1610" s="137">
        <v>13.5523734486259</v>
      </c>
      <c r="J1610" s="137">
        <v>8.3527299381111604</v>
      </c>
      <c r="K1610" s="137">
        <v>8.4056326934826693</v>
      </c>
      <c r="L1610" s="137">
        <v>10.5730181894938</v>
      </c>
      <c r="M1610" s="137">
        <v>19.2702341618016</v>
      </c>
      <c r="N1610" s="137">
        <v>4.8901553277919501</v>
      </c>
      <c r="O1610" s="137">
        <v>4.6440808220561998</v>
      </c>
      <c r="P1610" s="137">
        <v>6.0863948157978696</v>
      </c>
      <c r="Q1610" s="137">
        <v>24.367335266158801</v>
      </c>
      <c r="R1610" s="137">
        <v>4.7071014275648198</v>
      </c>
      <c r="S1610" s="137">
        <v>13.5523734486259</v>
      </c>
      <c r="T1610" s="137">
        <v>8.4589987668403097</v>
      </c>
      <c r="U1610" s="137">
        <v>8.3535047387944097</v>
      </c>
      <c r="V1610" s="1">
        <v>9962712</v>
      </c>
      <c r="W1610" s="1">
        <v>2587581</v>
      </c>
      <c r="X1610" s="1">
        <v>820134</v>
      </c>
      <c r="Y1610" s="1">
        <v>540004</v>
      </c>
      <c r="Z1610" s="1">
        <v>338700</v>
      </c>
      <c r="AA1610" s="1">
        <v>1606323</v>
      </c>
      <c r="AB1610" s="1">
        <v>0</v>
      </c>
      <c r="AC1610" s="1">
        <v>0</v>
      </c>
      <c r="AD1610" s="1">
        <v>1392116</v>
      </c>
      <c r="AE1610" s="1">
        <v>202052</v>
      </c>
      <c r="AH1610" s="136">
        <f t="shared" si="25"/>
        <v>38883</v>
      </c>
      <c r="AI1610" s="177">
        <f>HLOOKUP(附加题模型!$E$2,历史数据!$B$3:$K$5000,ROW(A1608),)</f>
        <v>8.4056326934826693</v>
      </c>
      <c r="AJ1610" s="177">
        <f>HLOOKUP(附加题模型!$E$2,历史数据!$L$3:$U$5000,ROW(A1608),)</f>
        <v>8.3535047387944097</v>
      </c>
    </row>
    <row r="1611" spans="1:36" x14ac:dyDescent="0.2">
      <c r="A1611" s="148">
        <v>38884</v>
      </c>
      <c r="B1611" s="137">
        <v>10.3492506087638</v>
      </c>
      <c r="C1611" s="137">
        <v>19.346401095247501</v>
      </c>
      <c r="D1611" s="137">
        <v>4.8901553277919501</v>
      </c>
      <c r="E1611" s="137">
        <v>4.6651424130859303</v>
      </c>
      <c r="F1611" s="137">
        <v>6.13966741812433</v>
      </c>
      <c r="G1611" s="137">
        <v>24.367335266158801</v>
      </c>
      <c r="H1611" s="137">
        <v>4.7071014275648198</v>
      </c>
      <c r="I1611" s="137">
        <v>13.5523734486259</v>
      </c>
      <c r="J1611" s="137">
        <v>8.5015062983319698</v>
      </c>
      <c r="K1611" s="137">
        <v>8.4838246255150693</v>
      </c>
      <c r="L1611" s="137">
        <v>10.5170762943113</v>
      </c>
      <c r="M1611" s="137">
        <v>19.8034026959226</v>
      </c>
      <c r="N1611" s="137">
        <v>5.0949155262462904</v>
      </c>
      <c r="O1611" s="137">
        <v>4.7599195727197303</v>
      </c>
      <c r="P1611" s="137">
        <v>6.2595307733588603</v>
      </c>
      <c r="Q1611" s="137">
        <v>25.249518636851501</v>
      </c>
      <c r="R1611" s="137">
        <v>4.7071014275648198</v>
      </c>
      <c r="S1611" s="137">
        <v>13.5523734486259</v>
      </c>
      <c r="T1611" s="137">
        <v>8.6927901900444393</v>
      </c>
      <c r="U1611" s="137">
        <v>8.4707926368430009</v>
      </c>
      <c r="V1611" s="1">
        <v>4934823</v>
      </c>
      <c r="W1611" s="1">
        <v>2711103</v>
      </c>
      <c r="X1611" s="1">
        <v>1751183</v>
      </c>
      <c r="Y1611" s="1">
        <v>999766</v>
      </c>
      <c r="Z1611" s="1">
        <v>596780</v>
      </c>
      <c r="AA1611" s="1">
        <v>1300551</v>
      </c>
      <c r="AB1611" s="1">
        <v>0</v>
      </c>
      <c r="AC1611" s="1">
        <v>0</v>
      </c>
      <c r="AD1611" s="1">
        <v>2063893</v>
      </c>
      <c r="AE1611" s="1">
        <v>204399</v>
      </c>
      <c r="AH1611" s="136">
        <f t="shared" si="25"/>
        <v>38884</v>
      </c>
      <c r="AI1611" s="177">
        <f>HLOOKUP(附加题模型!$E$2,历史数据!$B$3:$K$5000,ROW(A1609),)</f>
        <v>8.4838246255150693</v>
      </c>
      <c r="AJ1611" s="177">
        <f>HLOOKUP(附加题模型!$E$2,历史数据!$L$3:$U$5000,ROW(A1609),)</f>
        <v>8.4707926368430009</v>
      </c>
    </row>
    <row r="1612" spans="1:36" x14ac:dyDescent="0.2">
      <c r="A1612" s="148">
        <v>38887</v>
      </c>
      <c r="B1612" s="137">
        <v>10.5450472419026</v>
      </c>
      <c r="C1612" s="137">
        <v>19.422568028693298</v>
      </c>
      <c r="D1612" s="137">
        <v>4.9744683506849103</v>
      </c>
      <c r="E1612" s="137">
        <v>4.7388579816899998</v>
      </c>
      <c r="F1612" s="137">
        <v>6.2595307733588603</v>
      </c>
      <c r="G1612" s="137">
        <v>24.772662760801399</v>
      </c>
      <c r="H1612" s="137">
        <v>4.7071014275648198</v>
      </c>
      <c r="I1612" s="137">
        <v>13.5523734486259</v>
      </c>
      <c r="J1612" s="137">
        <v>8.5227600640778007</v>
      </c>
      <c r="K1612" s="137">
        <v>8.4707926368430009</v>
      </c>
      <c r="L1612" s="137">
        <v>10.7128729274501</v>
      </c>
      <c r="M1612" s="137">
        <v>19.8034026959226</v>
      </c>
      <c r="N1612" s="137">
        <v>5.2635415720322198</v>
      </c>
      <c r="O1612" s="137">
        <v>4.7809811637494599</v>
      </c>
      <c r="P1612" s="137">
        <v>6.2994852251037097</v>
      </c>
      <c r="Q1612" s="137">
        <v>24.8680339360114</v>
      </c>
      <c r="R1612" s="137">
        <v>4.7071014275648198</v>
      </c>
      <c r="S1612" s="137">
        <v>13.5523734486259</v>
      </c>
      <c r="T1612" s="137">
        <v>8.7352977215360994</v>
      </c>
      <c r="U1612" s="137">
        <v>8.4577606481709395</v>
      </c>
      <c r="V1612" s="1">
        <v>3436766</v>
      </c>
      <c r="W1612" s="1">
        <v>1998115</v>
      </c>
      <c r="X1612" s="1">
        <v>2529285</v>
      </c>
      <c r="Y1612" s="1">
        <v>1122642</v>
      </c>
      <c r="Z1612" s="1">
        <v>498054</v>
      </c>
      <c r="AA1612" s="1">
        <v>1614168</v>
      </c>
      <c r="AB1612" s="1">
        <v>0</v>
      </c>
      <c r="AC1612" s="1">
        <v>0</v>
      </c>
      <c r="AD1612" s="1">
        <v>1755133</v>
      </c>
      <c r="AE1612" s="1">
        <v>296592</v>
      </c>
      <c r="AH1612" s="136">
        <f t="shared" si="25"/>
        <v>38887</v>
      </c>
      <c r="AI1612" s="177">
        <f>HLOOKUP(附加题模型!$E$2,历史数据!$B$3:$K$5000,ROW(A1610),)</f>
        <v>8.4707926368430009</v>
      </c>
      <c r="AJ1612" s="177">
        <f>HLOOKUP(附加题模型!$E$2,历史数据!$L$3:$U$5000,ROW(A1610),)</f>
        <v>8.4577606481709395</v>
      </c>
    </row>
    <row r="1613" spans="1:36" x14ac:dyDescent="0.2">
      <c r="A1613" s="148">
        <v>38888</v>
      </c>
      <c r="B1613" s="137">
        <v>10.6849019798589</v>
      </c>
      <c r="C1613" s="137">
        <v>19.8795696293685</v>
      </c>
      <c r="D1613" s="137">
        <v>5.2274074193638</v>
      </c>
      <c r="E1613" s="137">
        <v>4.7599195727197303</v>
      </c>
      <c r="F1613" s="137">
        <v>6.3128033756853199</v>
      </c>
      <c r="G1613" s="137">
        <v>24.677291585591401</v>
      </c>
      <c r="H1613" s="137">
        <v>4.7071014275648198</v>
      </c>
      <c r="I1613" s="137">
        <v>13.5523734486259</v>
      </c>
      <c r="J1613" s="137">
        <v>8.7140439557902702</v>
      </c>
      <c r="K1613" s="137">
        <v>8.6011125235636605</v>
      </c>
      <c r="L1613" s="137">
        <v>10.740843875041399</v>
      </c>
      <c r="M1613" s="137">
        <v>19.727235762476699</v>
      </c>
      <c r="N1613" s="137">
        <v>5.2033179842515302</v>
      </c>
      <c r="O1613" s="137">
        <v>4.9284123009576</v>
      </c>
      <c r="P1613" s="137">
        <v>6.3660759780117804</v>
      </c>
      <c r="Q1613" s="137">
        <v>25.774060100506599</v>
      </c>
      <c r="R1613" s="137">
        <v>4.7071014275648198</v>
      </c>
      <c r="S1613" s="137">
        <v>13.5523734486259</v>
      </c>
      <c r="T1613" s="137">
        <v>8.6927901900444393</v>
      </c>
      <c r="U1613" s="137">
        <v>8.9920721837256501</v>
      </c>
      <c r="V1613" s="1">
        <v>2317309</v>
      </c>
      <c r="W1613" s="1">
        <v>1175835</v>
      </c>
      <c r="X1613" s="1">
        <v>1696081</v>
      </c>
      <c r="Y1613" s="1">
        <v>1651660</v>
      </c>
      <c r="Z1613" s="1">
        <v>736176</v>
      </c>
      <c r="AA1613" s="1">
        <v>2324631</v>
      </c>
      <c r="AB1613" s="1">
        <v>0</v>
      </c>
      <c r="AC1613" s="1">
        <v>0</v>
      </c>
      <c r="AD1613" s="1">
        <v>1720574</v>
      </c>
      <c r="AE1613" s="1">
        <v>1262385</v>
      </c>
      <c r="AH1613" s="136">
        <f t="shared" si="25"/>
        <v>38888</v>
      </c>
      <c r="AI1613" s="177">
        <f>HLOOKUP(附加题模型!$E$2,历史数据!$B$3:$K$5000,ROW(A1611),)</f>
        <v>8.6011125235636605</v>
      </c>
      <c r="AJ1613" s="177">
        <f>HLOOKUP(附加题模型!$E$2,历史数据!$L$3:$U$5000,ROW(A1611),)</f>
        <v>8.9920721837256501</v>
      </c>
    </row>
    <row r="1614" spans="1:36" x14ac:dyDescent="0.2">
      <c r="A1614" s="148">
        <v>38889</v>
      </c>
      <c r="B1614" s="137">
        <v>10.740843875041399</v>
      </c>
      <c r="C1614" s="137">
        <v>19.498734962139199</v>
      </c>
      <c r="D1614" s="137">
        <v>5.2033179842515302</v>
      </c>
      <c r="E1614" s="137">
        <v>4.9073507099278597</v>
      </c>
      <c r="F1614" s="137">
        <v>6.3660759780117804</v>
      </c>
      <c r="G1614" s="137">
        <v>25.7263745129016</v>
      </c>
      <c r="H1614" s="137">
        <v>4.7071014275648198</v>
      </c>
      <c r="I1614" s="137">
        <v>13.5523734486259</v>
      </c>
      <c r="J1614" s="137">
        <v>8.6927901900444393</v>
      </c>
      <c r="K1614" s="137">
        <v>8.8226563309887904</v>
      </c>
      <c r="L1614" s="137">
        <v>10.768814822632599</v>
      </c>
      <c r="M1614" s="137">
        <v>19.117900294909902</v>
      </c>
      <c r="N1614" s="137">
        <v>5.2996757247006299</v>
      </c>
      <c r="O1614" s="137">
        <v>4.9284123009576</v>
      </c>
      <c r="P1614" s="137">
        <v>6.1929400204507896</v>
      </c>
      <c r="Q1614" s="137">
        <v>25.321047018259002</v>
      </c>
      <c r="R1614" s="137">
        <v>4.7071014275648198</v>
      </c>
      <c r="S1614" s="137">
        <v>13.5523734486259</v>
      </c>
      <c r="T1614" s="137">
        <v>8.6077751270611191</v>
      </c>
      <c r="U1614" s="137">
        <v>8.8096243423167202</v>
      </c>
      <c r="V1614" s="1">
        <v>3846653</v>
      </c>
      <c r="W1614" s="1">
        <v>1913603</v>
      </c>
      <c r="X1614" s="1">
        <v>2668535</v>
      </c>
      <c r="Y1614" s="1">
        <v>1323428</v>
      </c>
      <c r="Z1614" s="1">
        <v>618081</v>
      </c>
      <c r="AA1614" s="1">
        <v>1450006</v>
      </c>
      <c r="AB1614" s="1">
        <v>0</v>
      </c>
      <c r="AC1614" s="1">
        <v>0</v>
      </c>
      <c r="AD1614" s="1">
        <v>2069115</v>
      </c>
      <c r="AE1614" s="1">
        <v>610584</v>
      </c>
      <c r="AH1614" s="136">
        <f t="shared" si="25"/>
        <v>38889</v>
      </c>
      <c r="AI1614" s="177">
        <f>HLOOKUP(附加题模型!$E$2,历史数据!$B$3:$K$5000,ROW(A1612),)</f>
        <v>8.8226563309887904</v>
      </c>
      <c r="AJ1614" s="177">
        <f>HLOOKUP(附加题模型!$E$2,历史数据!$L$3:$U$5000,ROW(A1612),)</f>
        <v>8.8096243423167202</v>
      </c>
    </row>
    <row r="1615" spans="1:36" x14ac:dyDescent="0.2">
      <c r="A1615" s="148">
        <v>38890</v>
      </c>
      <c r="B1615" s="137">
        <v>10.628960084676301</v>
      </c>
      <c r="C1615" s="137">
        <v>18.889399494572299</v>
      </c>
      <c r="D1615" s="137">
        <v>5.2755862895883601</v>
      </c>
      <c r="E1615" s="137">
        <v>4.9068908498617096</v>
      </c>
      <c r="F1615" s="137">
        <v>6.15298556870595</v>
      </c>
      <c r="G1615" s="137">
        <v>25.1541474616415</v>
      </c>
      <c r="H1615" s="137">
        <v>4.7071014275648198</v>
      </c>
      <c r="I1615" s="137">
        <v>10.632471294018501</v>
      </c>
      <c r="J1615" s="137">
        <v>8.5652675955694608</v>
      </c>
      <c r="K1615" s="137">
        <v>8.7444643989563904</v>
      </c>
      <c r="L1615" s="137">
        <v>10.377221556355099</v>
      </c>
      <c r="M1615" s="137">
        <v>18.4323978938972</v>
      </c>
      <c r="N1615" s="137">
        <v>5.1671838315831202</v>
      </c>
      <c r="O1615" s="137">
        <v>4.84232649657406</v>
      </c>
      <c r="P1615" s="137">
        <v>6.1796218698691696</v>
      </c>
      <c r="Q1615" s="137">
        <v>25.678688925296498</v>
      </c>
      <c r="R1615" s="137">
        <v>4.7071014275648198</v>
      </c>
      <c r="S1615" s="137">
        <v>10.0887653755744</v>
      </c>
      <c r="T1615" s="137">
        <v>8.4802525325861406</v>
      </c>
      <c r="U1615" s="137">
        <v>8.8487203083329202</v>
      </c>
      <c r="V1615" s="1">
        <v>3435622</v>
      </c>
      <c r="W1615" s="1">
        <v>3232270</v>
      </c>
      <c r="X1615" s="1">
        <v>1888162</v>
      </c>
      <c r="Y1615" s="1">
        <v>836602</v>
      </c>
      <c r="Z1615" s="1">
        <v>377224</v>
      </c>
      <c r="AA1615" s="1">
        <v>900848</v>
      </c>
      <c r="AB1615" s="1">
        <v>0</v>
      </c>
      <c r="AC1615" s="1">
        <v>6373216</v>
      </c>
      <c r="AD1615" s="1">
        <v>1730097</v>
      </c>
      <c r="AE1615" s="1">
        <v>376427</v>
      </c>
      <c r="AH1615" s="136">
        <f t="shared" si="25"/>
        <v>38890</v>
      </c>
      <c r="AI1615" s="177">
        <f>HLOOKUP(附加题模型!$E$2,历史数据!$B$3:$K$5000,ROW(A1613),)</f>
        <v>8.7444643989563904</v>
      </c>
      <c r="AJ1615" s="177">
        <f>HLOOKUP(附加题模型!$E$2,历史数据!$L$3:$U$5000,ROW(A1613),)</f>
        <v>8.8487203083329202</v>
      </c>
    </row>
    <row r="1616" spans="1:36" x14ac:dyDescent="0.2">
      <c r="A1616" s="148">
        <v>38891</v>
      </c>
      <c r="B1616" s="137">
        <v>10.237366818398799</v>
      </c>
      <c r="C1616" s="137">
        <v>18.127730160113799</v>
      </c>
      <c r="D1616" s="137">
        <v>5.0587813735778804</v>
      </c>
      <c r="E1616" s="137">
        <v>4.84232649657406</v>
      </c>
      <c r="F1616" s="137">
        <v>6.0730766652162602</v>
      </c>
      <c r="G1616" s="137">
        <v>25.774060100506599</v>
      </c>
      <c r="H1616" s="137">
        <v>4.7071014275648198</v>
      </c>
      <c r="I1616" s="137">
        <v>10.068628119335701</v>
      </c>
      <c r="J1616" s="137">
        <v>8.4802525325861406</v>
      </c>
      <c r="K1616" s="137">
        <v>8.7444643989563904</v>
      </c>
      <c r="L1616" s="137">
        <v>10.5170762943113</v>
      </c>
      <c r="M1616" s="137">
        <v>18.356230960451299</v>
      </c>
      <c r="N1616" s="137">
        <v>5.19127326669539</v>
      </c>
      <c r="O1616" s="137">
        <v>4.9929766542452496</v>
      </c>
      <c r="P1616" s="137">
        <v>6.2994852251037097</v>
      </c>
      <c r="Q1616" s="137">
        <v>25.678688925296498</v>
      </c>
      <c r="R1616" s="137">
        <v>4.7071014275648198</v>
      </c>
      <c r="S1616" s="137">
        <v>10.189451656767799</v>
      </c>
      <c r="T1616" s="137">
        <v>8.6502826585527792</v>
      </c>
      <c r="U1616" s="137">
        <v>8.7314324102843308</v>
      </c>
      <c r="V1616" s="1">
        <v>2897797</v>
      </c>
      <c r="W1616" s="1">
        <v>834720</v>
      </c>
      <c r="X1616" s="1">
        <v>1424200</v>
      </c>
      <c r="Y1616" s="1">
        <v>1411980</v>
      </c>
      <c r="Z1616" s="1">
        <v>595054</v>
      </c>
      <c r="AA1616" s="1">
        <v>1156476</v>
      </c>
      <c r="AB1616" s="1">
        <v>0</v>
      </c>
      <c r="AC1616" s="1">
        <v>3342051</v>
      </c>
      <c r="AD1616" s="1">
        <v>1918053</v>
      </c>
      <c r="AE1616" s="1">
        <v>590120</v>
      </c>
      <c r="AH1616" s="136">
        <f t="shared" si="25"/>
        <v>38891</v>
      </c>
      <c r="AI1616" s="177">
        <f>HLOOKUP(附加题模型!$E$2,历史数据!$B$3:$K$5000,ROW(A1614),)</f>
        <v>8.7444643989563904</v>
      </c>
      <c r="AJ1616" s="177">
        <f>HLOOKUP(附加题模型!$E$2,历史数据!$L$3:$U$5000,ROW(A1614),)</f>
        <v>8.7314324102843308</v>
      </c>
    </row>
    <row r="1617" spans="1:36" x14ac:dyDescent="0.2">
      <c r="A1617" s="148">
        <v>38894</v>
      </c>
      <c r="B1617" s="137">
        <v>10.5730181894938</v>
      </c>
      <c r="C1617" s="137">
        <v>18.280064027005501</v>
      </c>
      <c r="D1617" s="137">
        <v>5.2876310071444896</v>
      </c>
      <c r="E1617" s="137">
        <v>5.0790624586287896</v>
      </c>
      <c r="F1617" s="137">
        <v>6.1796218698691696</v>
      </c>
      <c r="G1617" s="137">
        <v>25.750217306704101</v>
      </c>
      <c r="H1617" s="137">
        <v>4.7071014275648198</v>
      </c>
      <c r="I1617" s="137">
        <v>10.1693144005291</v>
      </c>
      <c r="J1617" s="137">
        <v>8.6502826585527792</v>
      </c>
      <c r="K1617" s="137">
        <v>8.7444643989563904</v>
      </c>
      <c r="L1617" s="137">
        <v>10.824756717815101</v>
      </c>
      <c r="M1617" s="137">
        <v>18.584731760788902</v>
      </c>
      <c r="N1617" s="137">
        <v>5.2514968544760796</v>
      </c>
      <c r="O1617" s="137">
        <v>5.1113446352726104</v>
      </c>
      <c r="P1617" s="137">
        <v>6.41934858033824</v>
      </c>
      <c r="Q1617" s="137">
        <v>27.419212872879299</v>
      </c>
      <c r="R1617" s="137">
        <v>4.7071014275648198</v>
      </c>
      <c r="S1617" s="137">
        <v>10.2700006817225</v>
      </c>
      <c r="T1617" s="137">
        <v>8.9265816132485707</v>
      </c>
      <c r="U1617" s="137">
        <v>8.7705283763005202</v>
      </c>
      <c r="V1617" s="1">
        <v>3928972</v>
      </c>
      <c r="W1617" s="1">
        <v>1214552</v>
      </c>
      <c r="X1617" s="1">
        <v>1739073</v>
      </c>
      <c r="Y1617" s="1">
        <v>1013696</v>
      </c>
      <c r="Z1617" s="1">
        <v>728325</v>
      </c>
      <c r="AA1617" s="1">
        <v>2218310</v>
      </c>
      <c r="AB1617" s="1">
        <v>0</v>
      </c>
      <c r="AC1617" s="1">
        <v>3187343</v>
      </c>
      <c r="AD1617" s="1">
        <v>3253119</v>
      </c>
      <c r="AE1617" s="1">
        <v>258274</v>
      </c>
      <c r="AH1617" s="136">
        <f t="shared" si="25"/>
        <v>38894</v>
      </c>
      <c r="AI1617" s="177">
        <f>HLOOKUP(附加题模型!$E$2,历史数据!$B$3:$K$5000,ROW(A1615),)</f>
        <v>8.7444643989563904</v>
      </c>
      <c r="AJ1617" s="177">
        <f>HLOOKUP(附加题模型!$E$2,历史数据!$L$3:$U$5000,ROW(A1615),)</f>
        <v>8.7705283763005202</v>
      </c>
    </row>
    <row r="1618" spans="1:36" x14ac:dyDescent="0.2">
      <c r="A1618" s="148">
        <v>38895</v>
      </c>
      <c r="B1618" s="137">
        <v>10.768814822632599</v>
      </c>
      <c r="C1618" s="137">
        <v>18.508564827343001</v>
      </c>
      <c r="D1618" s="137">
        <v>5.2996757247006299</v>
      </c>
      <c r="E1618" s="137">
        <v>5.1221053608205596</v>
      </c>
      <c r="F1618" s="137">
        <v>6.41934858033824</v>
      </c>
      <c r="G1618" s="137">
        <v>27.299998903866801</v>
      </c>
      <c r="H1618" s="137">
        <v>4.7071014275648198</v>
      </c>
      <c r="I1618" s="137">
        <v>10.2901379379611</v>
      </c>
      <c r="J1618" s="137">
        <v>8.8840740817569106</v>
      </c>
      <c r="K1618" s="137">
        <v>8.7705283763005202</v>
      </c>
      <c r="L1618" s="137">
        <v>11.1883790365014</v>
      </c>
      <c r="M1618" s="137">
        <v>18.584731760788902</v>
      </c>
      <c r="N1618" s="137">
        <v>5.4683017704865602</v>
      </c>
      <c r="O1618" s="137">
        <v>5.0575410075329001</v>
      </c>
      <c r="P1618" s="137">
        <v>6.7123478931337601</v>
      </c>
      <c r="Q1618" s="137">
        <v>27.419212872879299</v>
      </c>
      <c r="R1618" s="137">
        <v>4.7071014275648198</v>
      </c>
      <c r="S1618" s="137">
        <v>10.3102751941998</v>
      </c>
      <c r="T1618" s="137">
        <v>9.0966117392152093</v>
      </c>
      <c r="U1618" s="137">
        <v>8.6662724669239992</v>
      </c>
      <c r="V1618" s="1">
        <v>5181056</v>
      </c>
      <c r="W1618" s="1">
        <v>1156861</v>
      </c>
      <c r="X1618" s="1">
        <v>4366820</v>
      </c>
      <c r="Y1618" s="1">
        <v>1007054</v>
      </c>
      <c r="Z1618" s="1">
        <v>1451261</v>
      </c>
      <c r="AA1618" s="1">
        <v>1110457</v>
      </c>
      <c r="AB1618" s="1">
        <v>0</v>
      </c>
      <c r="AC1618" s="1">
        <v>2759658</v>
      </c>
      <c r="AD1618" s="1">
        <v>3754389</v>
      </c>
      <c r="AE1618" s="1">
        <v>286790</v>
      </c>
      <c r="AH1618" s="136">
        <f t="shared" si="25"/>
        <v>38895</v>
      </c>
      <c r="AI1618" s="177">
        <f>HLOOKUP(附加题模型!$E$2,历史数据!$B$3:$K$5000,ROW(A1616),)</f>
        <v>8.7705283763005202</v>
      </c>
      <c r="AJ1618" s="177">
        <f>HLOOKUP(附加题模型!$E$2,历史数据!$L$3:$U$5000,ROW(A1616),)</f>
        <v>8.6662724669239992</v>
      </c>
    </row>
    <row r="1619" spans="1:36" x14ac:dyDescent="0.2">
      <c r="A1619" s="148">
        <v>38896</v>
      </c>
      <c r="B1619" s="137">
        <v>11.356204722048901</v>
      </c>
      <c r="C1619" s="137">
        <v>18.584731760788902</v>
      </c>
      <c r="D1619" s="137">
        <v>5.4683017704865602</v>
      </c>
      <c r="E1619" s="137">
        <v>5.0575410075329001</v>
      </c>
      <c r="F1619" s="137">
        <v>6.6990297425521401</v>
      </c>
      <c r="G1619" s="137">
        <v>27.299998903866801</v>
      </c>
      <c r="H1619" s="137">
        <v>4.7071014275648198</v>
      </c>
      <c r="I1619" s="137">
        <v>10.390824219154499</v>
      </c>
      <c r="J1619" s="137">
        <v>9.03285044197772</v>
      </c>
      <c r="K1619" s="137">
        <v>8.7705283763005202</v>
      </c>
      <c r="L1619" s="137">
        <v>10.936640508180099</v>
      </c>
      <c r="M1619" s="137">
        <v>18.660898694234799</v>
      </c>
      <c r="N1619" s="137">
        <v>5.3960334651497304</v>
      </c>
      <c r="O1619" s="137">
        <v>5.0898231841767299</v>
      </c>
      <c r="P1619" s="137">
        <v>6.5658482367359996</v>
      </c>
      <c r="Q1619" s="137">
        <v>27.991439924139399</v>
      </c>
      <c r="R1619" s="137">
        <v>4.7071014275648198</v>
      </c>
      <c r="S1619" s="137">
        <v>10.6928830627346</v>
      </c>
      <c r="T1619" s="137">
        <v>9.0541042077235492</v>
      </c>
      <c r="U1619" s="137">
        <v>8.6141445122357307</v>
      </c>
      <c r="V1619" s="1">
        <v>3423529</v>
      </c>
      <c r="W1619" s="1">
        <v>941084</v>
      </c>
      <c r="X1619" s="1">
        <v>1789755</v>
      </c>
      <c r="Y1619" s="1">
        <v>954476</v>
      </c>
      <c r="Z1619" s="1">
        <v>721380</v>
      </c>
      <c r="AA1619" s="1">
        <v>1432092</v>
      </c>
      <c r="AB1619" s="1">
        <v>0</v>
      </c>
      <c r="AC1619" s="1">
        <v>4590982</v>
      </c>
      <c r="AD1619" s="1">
        <v>3957505</v>
      </c>
      <c r="AE1619" s="1">
        <v>250034</v>
      </c>
      <c r="AH1619" s="136">
        <f t="shared" si="25"/>
        <v>38896</v>
      </c>
      <c r="AI1619" s="177">
        <f>HLOOKUP(附加题模型!$E$2,历史数据!$B$3:$K$5000,ROW(A1617),)</f>
        <v>8.7705283763005202</v>
      </c>
      <c r="AJ1619" s="177">
        <f>HLOOKUP(附加题模型!$E$2,历史数据!$L$3:$U$5000,ROW(A1617),)</f>
        <v>8.6141445122357307</v>
      </c>
    </row>
    <row r="1620" spans="1:36" x14ac:dyDescent="0.2">
      <c r="A1620" s="148">
        <v>38897</v>
      </c>
      <c r="B1620" s="137">
        <v>10.964611455771401</v>
      </c>
      <c r="C1620" s="137">
        <v>18.280064027005501</v>
      </c>
      <c r="D1620" s="137">
        <v>5.3839887475935999</v>
      </c>
      <c r="E1620" s="137">
        <v>5.1221053608205596</v>
      </c>
      <c r="F1620" s="137">
        <v>6.5924845378992298</v>
      </c>
      <c r="G1620" s="137">
        <v>27.848383161324399</v>
      </c>
      <c r="H1620" s="137">
        <v>3.7126433794877398</v>
      </c>
      <c r="I1620" s="137">
        <v>10.6727458064959</v>
      </c>
      <c r="J1620" s="137">
        <v>9.0541042077235492</v>
      </c>
      <c r="K1620" s="137">
        <v>8.6532404782519308</v>
      </c>
      <c r="L1620" s="137">
        <v>11.0764952461364</v>
      </c>
      <c r="M1620" s="137">
        <v>18.965566428018199</v>
      </c>
      <c r="N1620" s="137">
        <v>5.4683017704865602</v>
      </c>
      <c r="O1620" s="137">
        <v>5.1651482630123304</v>
      </c>
      <c r="P1620" s="137">
        <v>6.8188930977866802</v>
      </c>
      <c r="Q1620" s="137">
        <v>28.8736232948321</v>
      </c>
      <c r="R1620" s="137">
        <v>4.0308699548724096</v>
      </c>
      <c r="S1620" s="137">
        <v>10.7331575752119</v>
      </c>
      <c r="T1620" s="137">
        <v>9.5216870541318102</v>
      </c>
      <c r="U1620" s="137">
        <v>8.8226563309887904</v>
      </c>
      <c r="V1620" s="1">
        <v>2946647</v>
      </c>
      <c r="W1620" s="1">
        <v>1848419</v>
      </c>
      <c r="X1620" s="1">
        <v>4042905</v>
      </c>
      <c r="Y1620" s="1">
        <v>1562895</v>
      </c>
      <c r="Z1620" s="1">
        <v>1259631</v>
      </c>
      <c r="AA1620" s="1">
        <v>1618686</v>
      </c>
      <c r="AB1620" s="1">
        <v>34413135</v>
      </c>
      <c r="AC1620" s="1">
        <v>3248658</v>
      </c>
      <c r="AD1620" s="1">
        <v>9155340</v>
      </c>
      <c r="AE1620" s="1">
        <v>1055702</v>
      </c>
      <c r="AH1620" s="136">
        <f t="shared" si="25"/>
        <v>38897</v>
      </c>
      <c r="AI1620" s="177">
        <f>HLOOKUP(附加题模型!$E$2,历史数据!$B$3:$K$5000,ROW(A1618),)</f>
        <v>8.6532404782519308</v>
      </c>
      <c r="AJ1620" s="177">
        <f>HLOOKUP(附加题模型!$E$2,历史数据!$L$3:$U$5000,ROW(A1618),)</f>
        <v>8.8226563309887904</v>
      </c>
    </row>
    <row r="1621" spans="1:36" x14ac:dyDescent="0.2">
      <c r="A1621" s="148">
        <v>38898</v>
      </c>
      <c r="B1621" s="137">
        <v>11.1604080889102</v>
      </c>
      <c r="C1621" s="137">
        <v>18.965566428018199</v>
      </c>
      <c r="D1621" s="137">
        <v>5.4683017704865602</v>
      </c>
      <c r="E1621" s="137">
        <v>5.1651482630123304</v>
      </c>
      <c r="F1621" s="137">
        <v>6.87216570011313</v>
      </c>
      <c r="G1621" s="137">
        <v>28.897466088634602</v>
      </c>
      <c r="H1621" s="137">
        <v>4.0043510735903496</v>
      </c>
      <c r="I1621" s="137">
        <v>10.8741183688826</v>
      </c>
      <c r="J1621" s="137">
        <v>9.6067021171151303</v>
      </c>
      <c r="K1621" s="137">
        <v>8.8096243423167202</v>
      </c>
      <c r="L1621" s="137">
        <v>10.628960084676301</v>
      </c>
      <c r="M1621" s="137">
        <v>18.965566428018199</v>
      </c>
      <c r="N1621" s="137">
        <v>5.3358098773690399</v>
      </c>
      <c r="O1621" s="137">
        <v>5.0683017330808502</v>
      </c>
      <c r="P1621" s="137">
        <v>6.5791663873176098</v>
      </c>
      <c r="Q1621" s="137">
        <v>28.635195356806999</v>
      </c>
      <c r="R1621" s="137">
        <v>4.0971671580775402</v>
      </c>
      <c r="S1621" s="137">
        <v>10.8942556251213</v>
      </c>
      <c r="T1621" s="137">
        <v>9.5854483513692994</v>
      </c>
      <c r="U1621" s="137">
        <v>8.6271765009077992</v>
      </c>
      <c r="V1621" s="1">
        <v>4549122</v>
      </c>
      <c r="W1621" s="1">
        <v>0</v>
      </c>
      <c r="X1621" s="1">
        <v>2199784</v>
      </c>
      <c r="Y1621" s="1">
        <v>1480619</v>
      </c>
      <c r="Z1621" s="1">
        <v>1317091</v>
      </c>
      <c r="AA1621" s="1">
        <v>1221099</v>
      </c>
      <c r="AB1621" s="1">
        <v>19972567</v>
      </c>
      <c r="AC1621" s="1">
        <v>4166776</v>
      </c>
      <c r="AD1621" s="1">
        <v>7390241</v>
      </c>
      <c r="AE1621" s="1">
        <v>435174</v>
      </c>
      <c r="AH1621" s="136">
        <f t="shared" si="25"/>
        <v>38898</v>
      </c>
      <c r="AI1621" s="177">
        <f>HLOOKUP(附加题模型!$E$2,历史数据!$B$3:$K$5000,ROW(A1619),)</f>
        <v>8.8096243423167202</v>
      </c>
      <c r="AJ1621" s="177">
        <f>HLOOKUP(附加题模型!$E$2,历史数据!$L$3:$U$5000,ROW(A1619),)</f>
        <v>8.6271765009077992</v>
      </c>
    </row>
    <row r="1622" spans="1:36" x14ac:dyDescent="0.2">
      <c r="A1622" s="148">
        <v>38901</v>
      </c>
      <c r="B1622" s="137">
        <v>10.628960084676301</v>
      </c>
      <c r="C1622" s="137">
        <v>18.965566428018199</v>
      </c>
      <c r="D1622" s="137">
        <v>5.2996757247006299</v>
      </c>
      <c r="E1622" s="137">
        <v>5.0683017330808502</v>
      </c>
      <c r="F1622" s="137">
        <v>6.5791663873176098</v>
      </c>
      <c r="G1622" s="137">
        <v>28.8497805010295</v>
      </c>
      <c r="H1622" s="137">
        <v>4.1104265987185702</v>
      </c>
      <c r="I1622" s="137">
        <v>10.9345301375986</v>
      </c>
      <c r="J1622" s="137">
        <v>9.5854483513692994</v>
      </c>
      <c r="K1622" s="137">
        <v>8.5098886028591991</v>
      </c>
      <c r="L1622" s="137">
        <v>10.628960084676301</v>
      </c>
      <c r="M1622" s="137">
        <v>18.965566428018199</v>
      </c>
      <c r="N1622" s="137">
        <v>5.3839887475935999</v>
      </c>
      <c r="O1622" s="137">
        <v>5.1866697141082101</v>
      </c>
      <c r="P1622" s="137">
        <v>6.6723934413889099</v>
      </c>
      <c r="Q1622" s="137">
        <v>28.7067237382145</v>
      </c>
      <c r="R1622" s="137">
        <v>4.0706482767954899</v>
      </c>
      <c r="S1622" s="137">
        <v>11.015079162553301</v>
      </c>
      <c r="T1622" s="137">
        <v>9.6279558828609595</v>
      </c>
      <c r="U1622" s="137">
        <v>8.3404727501223395</v>
      </c>
      <c r="V1622" s="1">
        <v>0</v>
      </c>
      <c r="W1622" s="1">
        <v>0</v>
      </c>
      <c r="X1622" s="1">
        <v>2084204</v>
      </c>
      <c r="Y1622" s="1">
        <v>1750962</v>
      </c>
      <c r="Z1622" s="1">
        <v>2217854</v>
      </c>
      <c r="AA1622" s="1">
        <v>759799</v>
      </c>
      <c r="AB1622" s="1">
        <v>9836414</v>
      </c>
      <c r="AC1622" s="1">
        <v>3489548</v>
      </c>
      <c r="AD1622" s="1">
        <v>4111706</v>
      </c>
      <c r="AE1622" s="1">
        <v>721120</v>
      </c>
      <c r="AH1622" s="136">
        <f t="shared" si="25"/>
        <v>38901</v>
      </c>
      <c r="AI1622" s="177">
        <f>HLOOKUP(附加题模型!$E$2,历史数据!$B$3:$K$5000,ROW(A1620),)</f>
        <v>8.5098886028591991</v>
      </c>
      <c r="AJ1622" s="177">
        <f>HLOOKUP(附加题模型!$E$2,历史数据!$L$3:$U$5000,ROW(A1620),)</f>
        <v>8.3404727501223395</v>
      </c>
    </row>
    <row r="1623" spans="1:36" x14ac:dyDescent="0.2">
      <c r="A1623" s="148">
        <v>38902</v>
      </c>
      <c r="B1623" s="137">
        <v>10.628960084676301</v>
      </c>
      <c r="C1623" s="137">
        <v>18.965566428018199</v>
      </c>
      <c r="D1623" s="137">
        <v>5.3839887475935999</v>
      </c>
      <c r="E1623" s="137">
        <v>5.1866697141082101</v>
      </c>
      <c r="F1623" s="137">
        <v>6.6590752908072997</v>
      </c>
      <c r="G1623" s="137">
        <v>28.897466088634602</v>
      </c>
      <c r="H1623" s="137">
        <v>4.0441293955134299</v>
      </c>
      <c r="I1623" s="137">
        <v>11.035216418792</v>
      </c>
      <c r="J1623" s="137">
        <v>9.6067021171151303</v>
      </c>
      <c r="K1623" s="137">
        <v>8.3404727501223395</v>
      </c>
      <c r="L1623" s="137">
        <v>10.628960084676301</v>
      </c>
      <c r="M1623" s="137">
        <v>18.508564827343001</v>
      </c>
      <c r="N1623" s="137">
        <v>5.2153627018076696</v>
      </c>
      <c r="O1623" s="137">
        <v>5.1113446352726104</v>
      </c>
      <c r="P1623" s="137">
        <v>6.4326667309198502</v>
      </c>
      <c r="Q1623" s="137">
        <v>27.7291691923119</v>
      </c>
      <c r="R1623" s="137">
        <v>4.0043510735903496</v>
      </c>
      <c r="S1623" s="137">
        <v>10.6928830627346</v>
      </c>
      <c r="T1623" s="137">
        <v>9.2878956309276806</v>
      </c>
      <c r="U1623" s="137">
        <v>8.4316966708268009</v>
      </c>
      <c r="V1623" s="1">
        <v>0</v>
      </c>
      <c r="W1623" s="1">
        <v>1885416</v>
      </c>
      <c r="X1623" s="1">
        <v>2925774</v>
      </c>
      <c r="Y1623" s="1">
        <v>1626484</v>
      </c>
      <c r="Z1623" s="1">
        <v>1317142</v>
      </c>
      <c r="AA1623" s="1">
        <v>1433237</v>
      </c>
      <c r="AB1623" s="1">
        <v>11220517</v>
      </c>
      <c r="AC1623" s="1">
        <v>3843756</v>
      </c>
      <c r="AD1623" s="1">
        <v>4518105</v>
      </c>
      <c r="AE1623" s="1">
        <v>710807</v>
      </c>
      <c r="AH1623" s="136">
        <f t="shared" si="25"/>
        <v>38902</v>
      </c>
      <c r="AI1623" s="177">
        <f>HLOOKUP(附加题模型!$E$2,历史数据!$B$3:$K$5000,ROW(A1621),)</f>
        <v>8.3404727501223395</v>
      </c>
      <c r="AJ1623" s="177">
        <f>HLOOKUP(附加题模型!$E$2,历史数据!$L$3:$U$5000,ROW(A1621),)</f>
        <v>8.4316966708268009</v>
      </c>
    </row>
    <row r="1624" spans="1:36" x14ac:dyDescent="0.2">
      <c r="A1624" s="148">
        <v>38903</v>
      </c>
      <c r="B1624" s="137">
        <v>10.628960084676301</v>
      </c>
      <c r="C1624" s="137">
        <v>18.508564827343001</v>
      </c>
      <c r="D1624" s="137">
        <v>5.2033179842515302</v>
      </c>
      <c r="E1624" s="137">
        <v>5.0898231841767299</v>
      </c>
      <c r="F1624" s="137">
        <v>6.41934858033824</v>
      </c>
      <c r="G1624" s="137">
        <v>27.6576408109044</v>
      </c>
      <c r="H1624" s="137">
        <v>3.9778321923083002</v>
      </c>
      <c r="I1624" s="137">
        <v>10.6928830627346</v>
      </c>
      <c r="J1624" s="137">
        <v>9.2878956309276806</v>
      </c>
      <c r="K1624" s="137">
        <v>8.4316966708268009</v>
      </c>
      <c r="L1624" s="137">
        <v>10.628960084676301</v>
      </c>
      <c r="M1624" s="137">
        <v>17.975396293222001</v>
      </c>
      <c r="N1624" s="137">
        <v>5.15513911402698</v>
      </c>
      <c r="O1624" s="137">
        <v>5.0360195564370196</v>
      </c>
      <c r="P1624" s="137">
        <v>6.2994852251037097</v>
      </c>
      <c r="Q1624" s="137">
        <v>27.061570965841799</v>
      </c>
      <c r="R1624" s="137">
        <v>3.8717566671800698</v>
      </c>
      <c r="S1624" s="137">
        <v>10.4713732441092</v>
      </c>
      <c r="T1624" s="137">
        <v>10.223061323744201</v>
      </c>
      <c r="U1624" s="137">
        <v>8.1580249087134096</v>
      </c>
      <c r="V1624" s="1">
        <v>0</v>
      </c>
      <c r="W1624" s="1">
        <v>1753327</v>
      </c>
      <c r="X1624" s="1">
        <v>1342670</v>
      </c>
      <c r="Y1624" s="1">
        <v>1378444</v>
      </c>
      <c r="Z1624" s="1">
        <v>848730</v>
      </c>
      <c r="AA1624" s="1">
        <v>1283068</v>
      </c>
      <c r="AB1624" s="1">
        <v>8734581</v>
      </c>
      <c r="AC1624" s="1">
        <v>2323216</v>
      </c>
      <c r="AD1624" s="1">
        <v>7011278</v>
      </c>
      <c r="AE1624" s="1">
        <v>478789</v>
      </c>
      <c r="AH1624" s="136">
        <f t="shared" si="25"/>
        <v>38903</v>
      </c>
      <c r="AI1624" s="177">
        <f>HLOOKUP(附加题模型!$E$2,历史数据!$B$3:$K$5000,ROW(A1622),)</f>
        <v>8.4316966708268009</v>
      </c>
      <c r="AJ1624" s="177">
        <f>HLOOKUP(附加题模型!$E$2,历史数据!$L$3:$U$5000,ROW(A1622),)</f>
        <v>8.1580249087134096</v>
      </c>
    </row>
    <row r="1625" spans="1:36" x14ac:dyDescent="0.2">
      <c r="A1625" s="148">
        <v>38904</v>
      </c>
      <c r="B1625" s="137">
        <v>10.628960084676301</v>
      </c>
      <c r="C1625" s="137">
        <v>17.8992293597762</v>
      </c>
      <c r="D1625" s="137">
        <v>5.15513911402698</v>
      </c>
      <c r="E1625" s="137">
        <v>5.0360195564370196</v>
      </c>
      <c r="F1625" s="137">
        <v>6.1929400204507896</v>
      </c>
      <c r="G1625" s="137">
        <v>26.727771852606701</v>
      </c>
      <c r="H1625" s="137">
        <v>3.8717566671800698</v>
      </c>
      <c r="I1625" s="137">
        <v>10.431098731631799</v>
      </c>
      <c r="J1625" s="137">
        <v>10.371837683964999</v>
      </c>
      <c r="K1625" s="137">
        <v>8.0928649653530798</v>
      </c>
      <c r="L1625" s="137">
        <v>10.628960084676301</v>
      </c>
      <c r="M1625" s="137">
        <v>18.584731760788902</v>
      </c>
      <c r="N1625" s="137">
        <v>5.3117204422567701</v>
      </c>
      <c r="O1625" s="137">
        <v>5.1759089885602698</v>
      </c>
      <c r="P1625" s="137">
        <v>6.4593030320830804</v>
      </c>
      <c r="Q1625" s="137">
        <v>28.468295800189502</v>
      </c>
      <c r="R1625" s="137">
        <v>3.9645727516672702</v>
      </c>
      <c r="S1625" s="137">
        <v>10.6928830627346</v>
      </c>
      <c r="T1625" s="137">
        <v>10.4568527469483</v>
      </c>
      <c r="U1625" s="137">
        <v>8.2622808180899394</v>
      </c>
      <c r="V1625" s="1">
        <v>0</v>
      </c>
      <c r="W1625" s="1">
        <v>2716164</v>
      </c>
      <c r="X1625" s="1">
        <v>1522518</v>
      </c>
      <c r="Y1625" s="1">
        <v>1280813</v>
      </c>
      <c r="Z1625" s="1">
        <v>912209</v>
      </c>
      <c r="AA1625" s="1">
        <v>1042228</v>
      </c>
      <c r="AB1625" s="1">
        <v>6944303</v>
      </c>
      <c r="AC1625" s="1">
        <v>1869982</v>
      </c>
      <c r="AD1625" s="1">
        <v>16657992</v>
      </c>
      <c r="AE1625" s="1">
        <v>484395</v>
      </c>
      <c r="AH1625" s="136">
        <f t="shared" si="25"/>
        <v>38904</v>
      </c>
      <c r="AI1625" s="177">
        <f>HLOOKUP(附加题模型!$E$2,历史数据!$B$3:$K$5000,ROW(A1623),)</f>
        <v>8.0928649653530798</v>
      </c>
      <c r="AJ1625" s="177">
        <f>HLOOKUP(附加题模型!$E$2,历史数据!$L$3:$U$5000,ROW(A1623),)</f>
        <v>8.2622808180899394</v>
      </c>
    </row>
    <row r="1626" spans="1:36" x14ac:dyDescent="0.2">
      <c r="A1626" s="148">
        <v>38905</v>
      </c>
      <c r="B1626" s="137">
        <v>10.628960084676301</v>
      </c>
      <c r="C1626" s="137">
        <v>18.508564827343001</v>
      </c>
      <c r="D1626" s="137">
        <v>5.3478545949251801</v>
      </c>
      <c r="E1626" s="137">
        <v>5.1436268119164401</v>
      </c>
      <c r="F1626" s="137">
        <v>6.4593030320830804</v>
      </c>
      <c r="G1626" s="137">
        <v>28.659038150609501</v>
      </c>
      <c r="H1626" s="137">
        <v>4.0176105142313796</v>
      </c>
      <c r="I1626" s="137">
        <v>10.7130203189732</v>
      </c>
      <c r="J1626" s="137">
        <v>10.4781065126942</v>
      </c>
      <c r="K1626" s="137">
        <v>8.2622808180899394</v>
      </c>
      <c r="L1626" s="137">
        <v>10.628960084676301</v>
      </c>
      <c r="M1626" s="137">
        <v>18.051563226667898</v>
      </c>
      <c r="N1626" s="137">
        <v>5.3117204422567701</v>
      </c>
      <c r="O1626" s="137">
        <v>5.1866697141082101</v>
      </c>
      <c r="P1626" s="137">
        <v>6.4992574838279298</v>
      </c>
      <c r="Q1626" s="137">
        <v>28.468295800189502</v>
      </c>
      <c r="R1626" s="137">
        <v>4.0176105142313796</v>
      </c>
      <c r="S1626" s="137">
        <v>10.5116477565865</v>
      </c>
      <c r="T1626" s="137">
        <v>11.009450656339901</v>
      </c>
      <c r="U1626" s="137">
        <v>7.9625450786324201</v>
      </c>
      <c r="V1626" s="1">
        <v>0</v>
      </c>
      <c r="W1626" s="1">
        <v>1339071</v>
      </c>
      <c r="X1626" s="1">
        <v>1956925</v>
      </c>
      <c r="Y1626" s="1">
        <v>1500644</v>
      </c>
      <c r="Z1626" s="1">
        <v>1610994</v>
      </c>
      <c r="AA1626" s="1">
        <v>1221078</v>
      </c>
      <c r="AB1626" s="1">
        <v>7869282</v>
      </c>
      <c r="AC1626" s="1">
        <v>1614294</v>
      </c>
      <c r="AD1626" s="1">
        <v>10822485</v>
      </c>
      <c r="AE1626" s="1">
        <v>1065436</v>
      </c>
      <c r="AH1626" s="136">
        <f t="shared" si="25"/>
        <v>38905</v>
      </c>
      <c r="AI1626" s="177">
        <f>HLOOKUP(附加题模型!$E$2,历史数据!$B$3:$K$5000,ROW(A1624),)</f>
        <v>8.2622808180899394</v>
      </c>
      <c r="AJ1626" s="177">
        <f>HLOOKUP(附加题模型!$E$2,历史数据!$L$3:$U$5000,ROW(A1624),)</f>
        <v>7.9625450786324201</v>
      </c>
    </row>
    <row r="1627" spans="1:36" x14ac:dyDescent="0.2">
      <c r="A1627" s="148">
        <v>38908</v>
      </c>
      <c r="B1627" s="137">
        <v>10.628960084676301</v>
      </c>
      <c r="C1627" s="137">
        <v>17.975396293222001</v>
      </c>
      <c r="D1627" s="137">
        <v>5.2996757247006299</v>
      </c>
      <c r="E1627" s="137">
        <v>5.1866697141082101</v>
      </c>
      <c r="F1627" s="137">
        <v>6.4992574838279298</v>
      </c>
      <c r="G1627" s="137">
        <v>28.253710655967001</v>
      </c>
      <c r="H1627" s="137">
        <v>3.9778321923083002</v>
      </c>
      <c r="I1627" s="137">
        <v>10.431098731631799</v>
      </c>
      <c r="J1627" s="137">
        <v>10.9244355933566</v>
      </c>
      <c r="K1627" s="137">
        <v>7.9625450786324201</v>
      </c>
      <c r="L1627" s="137">
        <v>10.628960084676301</v>
      </c>
      <c r="M1627" s="137">
        <v>18.127730160113799</v>
      </c>
      <c r="N1627" s="137">
        <v>5.3719440300374597</v>
      </c>
      <c r="O1627" s="137">
        <v>5.1866697141082101</v>
      </c>
      <c r="P1627" s="137">
        <v>6.5525300861543796</v>
      </c>
      <c r="Q1627" s="137">
        <v>28.968994470042102</v>
      </c>
      <c r="R1627" s="137">
        <v>4.0176105142313796</v>
      </c>
      <c r="S1627" s="137">
        <v>10.632471294018501</v>
      </c>
      <c r="T1627" s="137">
        <v>11.009450656339901</v>
      </c>
      <c r="U1627" s="137">
        <v>8.5359525802033307</v>
      </c>
      <c r="V1627" s="1">
        <v>0</v>
      </c>
      <c r="W1627" s="1">
        <v>1682569</v>
      </c>
      <c r="X1627" s="1">
        <v>1222784</v>
      </c>
      <c r="Y1627" s="1">
        <v>1235841</v>
      </c>
      <c r="Z1627" s="1">
        <v>1363409</v>
      </c>
      <c r="AA1627" s="1">
        <v>801304</v>
      </c>
      <c r="AB1627" s="1">
        <v>7302832</v>
      </c>
      <c r="AC1627" s="1">
        <v>1606394</v>
      </c>
      <c r="AD1627" s="1">
        <v>7418821</v>
      </c>
      <c r="AE1627" s="1">
        <v>2046346</v>
      </c>
      <c r="AH1627" s="136">
        <f t="shared" si="25"/>
        <v>38908</v>
      </c>
      <c r="AI1627" s="177">
        <f>HLOOKUP(附加题模型!$E$2,历史数据!$B$3:$K$5000,ROW(A1625),)</f>
        <v>7.9625450786324201</v>
      </c>
      <c r="AJ1627" s="177">
        <f>HLOOKUP(附加题模型!$E$2,历史数据!$L$3:$U$5000,ROW(A1625),)</f>
        <v>8.5359525802033307</v>
      </c>
    </row>
    <row r="1628" spans="1:36" x14ac:dyDescent="0.2">
      <c r="A1628" s="148">
        <v>38909</v>
      </c>
      <c r="B1628" s="137">
        <v>10.628960084676301</v>
      </c>
      <c r="C1628" s="137">
        <v>18.508564827343001</v>
      </c>
      <c r="D1628" s="137">
        <v>5.3237651598129103</v>
      </c>
      <c r="E1628" s="137">
        <v>5.1866697141082101</v>
      </c>
      <c r="F1628" s="137">
        <v>6.5392119355727703</v>
      </c>
      <c r="G1628" s="137">
        <v>29.112051232857102</v>
      </c>
      <c r="H1628" s="137">
        <v>4.0176105142313796</v>
      </c>
      <c r="I1628" s="137">
        <v>10.652608550257201</v>
      </c>
      <c r="J1628" s="137">
        <v>10.9669431248482</v>
      </c>
      <c r="K1628" s="137">
        <v>8.5359525802033307</v>
      </c>
      <c r="L1628" s="137">
        <v>10.628960084676301</v>
      </c>
      <c r="M1628" s="137">
        <v>18.280064027005501</v>
      </c>
      <c r="N1628" s="137">
        <v>5.3719440300374597</v>
      </c>
      <c r="O1628" s="137">
        <v>5.35884132287529</v>
      </c>
      <c r="P1628" s="137">
        <v>6.6990297425521401</v>
      </c>
      <c r="Q1628" s="137">
        <v>28.611352563004498</v>
      </c>
      <c r="R1628" s="137">
        <v>4.1502049206416496</v>
      </c>
      <c r="S1628" s="137">
        <v>10.6928830627346</v>
      </c>
      <c r="T1628" s="137">
        <v>11.0944657193232</v>
      </c>
      <c r="U1628" s="137">
        <v>9.3309038891993694</v>
      </c>
      <c r="V1628" s="1">
        <v>0</v>
      </c>
      <c r="W1628" s="1">
        <v>2799653</v>
      </c>
      <c r="X1628" s="1">
        <v>2132099</v>
      </c>
      <c r="Y1628" s="1">
        <v>2336190</v>
      </c>
      <c r="Z1628" s="1">
        <v>3200141</v>
      </c>
      <c r="AA1628" s="1">
        <v>597239</v>
      </c>
      <c r="AB1628" s="1">
        <v>15154525</v>
      </c>
      <c r="AC1628" s="1">
        <v>2240395</v>
      </c>
      <c r="AD1628" s="1">
        <v>4891856</v>
      </c>
      <c r="AE1628" s="1">
        <v>3092913</v>
      </c>
      <c r="AH1628" s="136">
        <f t="shared" si="25"/>
        <v>38909</v>
      </c>
      <c r="AI1628" s="177">
        <f>HLOOKUP(附加题模型!$E$2,历史数据!$B$3:$K$5000,ROW(A1626),)</f>
        <v>8.5359525802033307</v>
      </c>
      <c r="AJ1628" s="177">
        <f>HLOOKUP(附加题模型!$E$2,历史数据!$L$3:$U$5000,ROW(A1626),)</f>
        <v>9.3309038891993694</v>
      </c>
    </row>
    <row r="1629" spans="1:36" x14ac:dyDescent="0.2">
      <c r="A1629" s="148">
        <v>38910</v>
      </c>
      <c r="B1629" s="137">
        <v>10.628960084676301</v>
      </c>
      <c r="C1629" s="137">
        <v>18.280064027005501</v>
      </c>
      <c r="D1629" s="137">
        <v>5.3598993124813203</v>
      </c>
      <c r="E1629" s="137">
        <v>5.3265591462314603</v>
      </c>
      <c r="F1629" s="137">
        <v>6.6457571402256903</v>
      </c>
      <c r="G1629" s="137">
        <v>29.088208439054601</v>
      </c>
      <c r="H1629" s="137">
        <v>4.1502049206416496</v>
      </c>
      <c r="I1629" s="137">
        <v>10.6727458064959</v>
      </c>
      <c r="J1629" s="137">
        <v>11.0944657193232</v>
      </c>
      <c r="K1629" s="137">
        <v>9.2527119571669694</v>
      </c>
      <c r="L1629" s="137">
        <v>10.628960084676301</v>
      </c>
      <c r="M1629" s="137">
        <v>17.8992293597762</v>
      </c>
      <c r="N1629" s="137">
        <v>5.2394521369199403</v>
      </c>
      <c r="O1629" s="137">
        <v>5.2727555184917501</v>
      </c>
      <c r="P1629" s="137">
        <v>6.3394396768485501</v>
      </c>
      <c r="Q1629" s="137">
        <v>27.6576408109044</v>
      </c>
      <c r="R1629" s="137">
        <v>4.2165021238467899</v>
      </c>
      <c r="S1629" s="137">
        <v>10.6727458064959</v>
      </c>
      <c r="T1629" s="137">
        <v>10.9669431248482</v>
      </c>
      <c r="U1629" s="137">
        <v>9.2136159911507693</v>
      </c>
      <c r="V1629" s="1">
        <v>0</v>
      </c>
      <c r="W1629" s="1">
        <v>2252872</v>
      </c>
      <c r="X1629" s="1">
        <v>1820240</v>
      </c>
      <c r="Y1629" s="1">
        <v>2791935</v>
      </c>
      <c r="Z1629" s="1">
        <v>3637364</v>
      </c>
      <c r="AA1629" s="1">
        <v>1088713</v>
      </c>
      <c r="AB1629" s="1">
        <v>17126946</v>
      </c>
      <c r="AC1629" s="1">
        <v>2375231</v>
      </c>
      <c r="AD1629" s="1">
        <v>5739926</v>
      </c>
      <c r="AE1629" s="1">
        <v>1608130</v>
      </c>
      <c r="AH1629" s="136">
        <f t="shared" si="25"/>
        <v>38910</v>
      </c>
      <c r="AI1629" s="177">
        <f>HLOOKUP(附加题模型!$E$2,历史数据!$B$3:$K$5000,ROW(A1627),)</f>
        <v>9.2527119571669694</v>
      </c>
      <c r="AJ1629" s="177">
        <f>HLOOKUP(附加题模型!$E$2,历史数据!$L$3:$U$5000,ROW(A1627),)</f>
        <v>9.2136159911507693</v>
      </c>
    </row>
    <row r="1630" spans="1:36" x14ac:dyDescent="0.2">
      <c r="A1630" s="148">
        <v>38911</v>
      </c>
      <c r="B1630" s="137">
        <v>11.0485242985451</v>
      </c>
      <c r="C1630" s="137">
        <v>17.8992293597762</v>
      </c>
      <c r="D1630" s="137">
        <v>5.2033179842515302</v>
      </c>
      <c r="E1630" s="137">
        <v>5.3803627739711697</v>
      </c>
      <c r="F1630" s="137">
        <v>6.2861670745220897</v>
      </c>
      <c r="G1630" s="137">
        <v>27.681483604706902</v>
      </c>
      <c r="H1630" s="137">
        <v>4.1767238019237096</v>
      </c>
      <c r="I1630" s="137">
        <v>10.652608550257201</v>
      </c>
      <c r="J1630" s="137">
        <v>10.7969129988816</v>
      </c>
      <c r="K1630" s="137">
        <v>9.2136159911507693</v>
      </c>
      <c r="L1630" s="137">
        <v>10.3212796611726</v>
      </c>
      <c r="M1630" s="137">
        <v>16.985226158425899</v>
      </c>
      <c r="N1630" s="137">
        <v>4.80584230489898</v>
      </c>
      <c r="O1630" s="137">
        <v>4.9284123009575902</v>
      </c>
      <c r="P1630" s="137">
        <v>5.7933955030023503</v>
      </c>
      <c r="Q1630" s="137">
        <v>27.943754336534401</v>
      </c>
      <c r="R1630" s="137">
        <v>3.7922000233339102</v>
      </c>
      <c r="S1630" s="137">
        <v>9.6054712258462907</v>
      </c>
      <c r="T1630" s="137">
        <v>9.8617473060650802</v>
      </c>
      <c r="U1630" s="137">
        <v>9.0311681497418501</v>
      </c>
      <c r="V1630" s="1">
        <v>6370600</v>
      </c>
      <c r="W1630" s="1">
        <v>2909099</v>
      </c>
      <c r="X1630" s="1">
        <v>3061452</v>
      </c>
      <c r="Y1630" s="1">
        <v>2994036</v>
      </c>
      <c r="Z1630" s="1">
        <v>2067809</v>
      </c>
      <c r="AA1630" s="1">
        <v>1913236</v>
      </c>
      <c r="AB1630" s="1">
        <v>21483920</v>
      </c>
      <c r="AC1630" s="1">
        <v>3142759</v>
      </c>
      <c r="AD1630" s="1">
        <v>8673065</v>
      </c>
      <c r="AE1630" s="1">
        <v>1474544</v>
      </c>
      <c r="AH1630" s="136">
        <f t="shared" si="25"/>
        <v>38911</v>
      </c>
      <c r="AI1630" s="177">
        <f>HLOOKUP(附加题模型!$E$2,历史数据!$B$3:$K$5000,ROW(A1628),)</f>
        <v>9.2136159911507693</v>
      </c>
      <c r="AJ1630" s="177">
        <f>HLOOKUP(附加题模型!$E$2,历史数据!$L$3:$U$5000,ROW(A1628),)</f>
        <v>9.0311681497418501</v>
      </c>
    </row>
    <row r="1631" spans="1:36" x14ac:dyDescent="0.2">
      <c r="A1631" s="148">
        <v>38912</v>
      </c>
      <c r="B1631" s="137">
        <v>10.265337765989999</v>
      </c>
      <c r="C1631" s="137">
        <v>16.604391491196601</v>
      </c>
      <c r="D1631" s="137">
        <v>4.7937975873428398</v>
      </c>
      <c r="E1631" s="137">
        <v>4.88536939876583</v>
      </c>
      <c r="F1631" s="137">
        <v>5.7401229006758898</v>
      </c>
      <c r="G1631" s="137">
        <v>27.299998903866801</v>
      </c>
      <c r="H1631" s="137">
        <v>3.7524217014108299</v>
      </c>
      <c r="I1631" s="137">
        <v>9.5249222008916092</v>
      </c>
      <c r="J1631" s="137">
        <v>9.6279558828609595</v>
      </c>
      <c r="K1631" s="137">
        <v>8.8617522970049905</v>
      </c>
      <c r="L1631" s="137">
        <v>9.9856282900775106</v>
      </c>
      <c r="M1631" s="137">
        <v>16.452057624304899</v>
      </c>
      <c r="N1631" s="137">
        <v>5.1190049613585602</v>
      </c>
      <c r="O1631" s="137">
        <v>4.9929766542452496</v>
      </c>
      <c r="P1631" s="137">
        <v>5.7401229006758898</v>
      </c>
      <c r="Q1631" s="137">
        <v>27.180784934854302</v>
      </c>
      <c r="R1631" s="137">
        <v>3.81871890461596</v>
      </c>
      <c r="S1631" s="137">
        <v>9.8873928131876898</v>
      </c>
      <c r="T1631" s="137">
        <v>9.9467623690484004</v>
      </c>
      <c r="U1631" s="137">
        <v>9.1875520138066396</v>
      </c>
      <c r="V1631" s="1">
        <v>2676309</v>
      </c>
      <c r="W1631" s="1">
        <v>2364087</v>
      </c>
      <c r="X1631" s="1">
        <v>1737666</v>
      </c>
      <c r="Y1631" s="1">
        <v>1250362</v>
      </c>
      <c r="Z1631" s="1">
        <v>1607619</v>
      </c>
      <c r="AA1631" s="1">
        <v>640495</v>
      </c>
      <c r="AB1631" s="1">
        <v>7073923</v>
      </c>
      <c r="AC1631" s="1">
        <v>2546681</v>
      </c>
      <c r="AD1631" s="1">
        <v>4112632</v>
      </c>
      <c r="AE1631" s="1">
        <v>712554</v>
      </c>
      <c r="AH1631" s="136">
        <f t="shared" si="25"/>
        <v>38912</v>
      </c>
      <c r="AI1631" s="177">
        <f>HLOOKUP(附加题模型!$E$2,历史数据!$B$3:$K$5000,ROW(A1629),)</f>
        <v>8.8617522970049905</v>
      </c>
      <c r="AJ1631" s="177">
        <f>HLOOKUP(附加题模型!$E$2,历史数据!$L$3:$U$5000,ROW(A1629),)</f>
        <v>9.1875520138066396</v>
      </c>
    </row>
    <row r="1632" spans="1:36" x14ac:dyDescent="0.2">
      <c r="A1632" s="148">
        <v>38915</v>
      </c>
      <c r="B1632" s="137">
        <v>10.069541132851301</v>
      </c>
      <c r="C1632" s="137">
        <v>16.375890690859102</v>
      </c>
      <c r="D1632" s="137">
        <v>5.0949155262462904</v>
      </c>
      <c r="E1632" s="137">
        <v>4.9606944776014199</v>
      </c>
      <c r="F1632" s="137">
        <v>5.7667592018391201</v>
      </c>
      <c r="G1632" s="137">
        <v>27.037728172039301</v>
      </c>
      <c r="H1632" s="137">
        <v>3.8054594639749402</v>
      </c>
      <c r="I1632" s="137">
        <v>9.9075300694263593</v>
      </c>
      <c r="J1632" s="137">
        <v>9.9467623690484004</v>
      </c>
      <c r="K1632" s="137">
        <v>9.1745200251345693</v>
      </c>
      <c r="L1632" s="137">
        <v>10.041570185259999</v>
      </c>
      <c r="M1632" s="137">
        <v>16.832892291534201</v>
      </c>
      <c r="N1632" s="137">
        <v>5.0828708086901502</v>
      </c>
      <c r="O1632" s="137">
        <v>5.0252588308890802</v>
      </c>
      <c r="P1632" s="137">
        <v>5.8067136535839703</v>
      </c>
      <c r="Q1632" s="137">
        <v>29.898863428339698</v>
      </c>
      <c r="R1632" s="137">
        <v>3.8717566671800698</v>
      </c>
      <c r="S1632" s="137">
        <v>10.5317850128252</v>
      </c>
      <c r="T1632" s="137">
        <v>10.945689359102399</v>
      </c>
      <c r="U1632" s="137">
        <v>9.1875520138066396</v>
      </c>
      <c r="V1632" s="1">
        <v>2602246</v>
      </c>
      <c r="W1632" s="1">
        <v>2018806</v>
      </c>
      <c r="X1632" s="1">
        <v>852430</v>
      </c>
      <c r="Y1632" s="1">
        <v>777843</v>
      </c>
      <c r="Z1632" s="1">
        <v>1407635</v>
      </c>
      <c r="AA1632" s="1">
        <v>2530581</v>
      </c>
      <c r="AB1632" s="1">
        <v>4758315</v>
      </c>
      <c r="AC1632" s="1">
        <v>4913375</v>
      </c>
      <c r="AD1632" s="1">
        <v>5926190</v>
      </c>
      <c r="AE1632" s="1">
        <v>341948</v>
      </c>
      <c r="AH1632" s="136">
        <f t="shared" si="25"/>
        <v>38915</v>
      </c>
      <c r="AI1632" s="177">
        <f>HLOOKUP(附加题模型!$E$2,历史数据!$B$3:$K$5000,ROW(A1630),)</f>
        <v>9.1745200251345693</v>
      </c>
      <c r="AJ1632" s="177">
        <f>HLOOKUP(附加题模型!$E$2,历史数据!$L$3:$U$5000,ROW(A1630),)</f>
        <v>9.1875520138066396</v>
      </c>
    </row>
    <row r="1633" spans="1:36" x14ac:dyDescent="0.2">
      <c r="A1633" s="148">
        <v>38916</v>
      </c>
      <c r="B1633" s="137">
        <v>9.9296863948950094</v>
      </c>
      <c r="C1633" s="137">
        <v>16.832892291534201</v>
      </c>
      <c r="D1633" s="137">
        <v>5.0708260911340099</v>
      </c>
      <c r="E1633" s="137">
        <v>5.0252588308890802</v>
      </c>
      <c r="F1633" s="137">
        <v>5.8466681053288099</v>
      </c>
      <c r="G1633" s="137">
        <v>30.733361211427301</v>
      </c>
      <c r="H1633" s="137">
        <v>3.83197834525699</v>
      </c>
      <c r="I1633" s="137">
        <v>10.4713732441092</v>
      </c>
      <c r="J1633" s="137">
        <v>11.4345259712565</v>
      </c>
      <c r="K1633" s="137">
        <v>9.1875520138066396</v>
      </c>
      <c r="L1633" s="137">
        <v>10.069541132851301</v>
      </c>
      <c r="M1633" s="137">
        <v>16.680558424642498</v>
      </c>
      <c r="N1633" s="137">
        <v>5.1069602438024297</v>
      </c>
      <c r="O1633" s="137">
        <v>4.9714552031493602</v>
      </c>
      <c r="P1633" s="137">
        <v>5.9532133099817299</v>
      </c>
      <c r="Q1633" s="137">
        <v>30.1611341601673</v>
      </c>
      <c r="R1633" s="137">
        <v>3.8717566671800698</v>
      </c>
      <c r="S1633" s="137">
        <v>10.3505497066771</v>
      </c>
      <c r="T1633" s="137">
        <v>11.6470636287148</v>
      </c>
      <c r="U1633" s="137">
        <v>9.0832961044301097</v>
      </c>
      <c r="V1633" s="1">
        <v>1756276</v>
      </c>
      <c r="W1633" s="1">
        <v>1791934</v>
      </c>
      <c r="X1633" s="1">
        <v>690830</v>
      </c>
      <c r="Y1633" s="1">
        <v>824769</v>
      </c>
      <c r="Z1633" s="1">
        <v>954037</v>
      </c>
      <c r="AA1633" s="1">
        <v>3030119</v>
      </c>
      <c r="AB1633" s="1">
        <v>3095187</v>
      </c>
      <c r="AC1633" s="1">
        <v>1899179</v>
      </c>
      <c r="AD1633" s="1">
        <v>16513227</v>
      </c>
      <c r="AE1633" s="1">
        <v>421880</v>
      </c>
      <c r="AH1633" s="136">
        <f t="shared" si="25"/>
        <v>38916</v>
      </c>
      <c r="AI1633" s="177">
        <f>HLOOKUP(附加题模型!$E$2,历史数据!$B$3:$K$5000,ROW(A1631),)</f>
        <v>9.1875520138066396</v>
      </c>
      <c r="AJ1633" s="177">
        <f>HLOOKUP(附加题模型!$E$2,历史数据!$L$3:$U$5000,ROW(A1631),)</f>
        <v>9.0832961044301097</v>
      </c>
    </row>
    <row r="1634" spans="1:36" x14ac:dyDescent="0.2">
      <c r="A1634" s="148">
        <v>38917</v>
      </c>
      <c r="B1634" s="137">
        <v>10.097512080442501</v>
      </c>
      <c r="C1634" s="137">
        <v>16.604391491196601</v>
      </c>
      <c r="D1634" s="137">
        <v>5.0346919384655999</v>
      </c>
      <c r="E1634" s="137">
        <v>4.9499337520534796</v>
      </c>
      <c r="F1634" s="137">
        <v>5.3538965338090696</v>
      </c>
      <c r="G1634" s="137">
        <v>30.280348129179799</v>
      </c>
      <c r="H1634" s="137">
        <v>3.84523778589802</v>
      </c>
      <c r="I1634" s="137">
        <v>10.390824219154499</v>
      </c>
      <c r="J1634" s="137">
        <v>11.477033502748199</v>
      </c>
      <c r="K1634" s="137">
        <v>9.1484560477904395</v>
      </c>
      <c r="L1634" s="137">
        <v>9.5940350237999592</v>
      </c>
      <c r="M1634" s="137">
        <v>16.452057624304899</v>
      </c>
      <c r="N1634" s="137">
        <v>4.9383341980165003</v>
      </c>
      <c r="O1634" s="137">
        <v>5.0144981053411302</v>
      </c>
      <c r="P1634" s="137">
        <v>5.3538965338090696</v>
      </c>
      <c r="Q1634" s="137">
        <v>30.6379900362173</v>
      </c>
      <c r="R1634" s="137">
        <v>3.69938393884672</v>
      </c>
      <c r="S1634" s="137">
        <v>9.9880790943810496</v>
      </c>
      <c r="T1634" s="137">
        <v>11.392018439764801</v>
      </c>
      <c r="U1634" s="137">
        <v>9.9173433794423502</v>
      </c>
      <c r="V1634" s="1">
        <v>2027969</v>
      </c>
      <c r="W1634" s="1">
        <v>1777144</v>
      </c>
      <c r="X1634" s="1">
        <v>878243</v>
      </c>
      <c r="Y1634" s="1">
        <v>1225213</v>
      </c>
      <c r="Z1634" s="1">
        <v>2169300</v>
      </c>
      <c r="AA1634" s="1">
        <v>1072990</v>
      </c>
      <c r="AB1634" s="1">
        <v>3914388</v>
      </c>
      <c r="AC1634" s="1">
        <v>1293952</v>
      </c>
      <c r="AD1634" s="1">
        <v>6244446</v>
      </c>
      <c r="AE1634" s="1">
        <v>2346380</v>
      </c>
      <c r="AH1634" s="136">
        <f t="shared" si="25"/>
        <v>38917</v>
      </c>
      <c r="AI1634" s="177">
        <f>HLOOKUP(附加题模型!$E$2,历史数据!$B$3:$K$5000,ROW(A1632),)</f>
        <v>9.1484560477904395</v>
      </c>
      <c r="AJ1634" s="177">
        <f>HLOOKUP(附加题模型!$E$2,历史数据!$L$3:$U$5000,ROW(A1632),)</f>
        <v>9.9173433794423502</v>
      </c>
    </row>
    <row r="1635" spans="1:36" x14ac:dyDescent="0.2">
      <c r="A1635" s="148">
        <v>38918</v>
      </c>
      <c r="B1635" s="137">
        <v>9.5940350237999592</v>
      </c>
      <c r="C1635" s="137">
        <v>16.452057624304899</v>
      </c>
      <c r="D1635" s="137">
        <v>4.9142447629042199</v>
      </c>
      <c r="E1635" s="137">
        <v>5.0037373797931899</v>
      </c>
      <c r="F1635" s="137">
        <v>4.9143975646157898</v>
      </c>
      <c r="G1635" s="137">
        <v>30.328033716784802</v>
      </c>
      <c r="H1635" s="137">
        <v>3.69938393884672</v>
      </c>
      <c r="I1635" s="137">
        <v>10.008216350619699</v>
      </c>
      <c r="J1635" s="137">
        <v>11.3070033767815</v>
      </c>
      <c r="K1635" s="137">
        <v>9.7739915040496204</v>
      </c>
      <c r="L1635" s="137">
        <v>9.6499769189824693</v>
      </c>
      <c r="M1635" s="137">
        <v>16.756725358088399</v>
      </c>
      <c r="N1635" s="137">
        <v>4.9383341980165003</v>
      </c>
      <c r="O1635" s="137">
        <v>5.2081911652041004</v>
      </c>
      <c r="P1635" s="137">
        <v>5.31394208206423</v>
      </c>
      <c r="Q1635" s="137">
        <v>30.4949332734023</v>
      </c>
      <c r="R1635" s="137">
        <v>3.7922000233339102</v>
      </c>
      <c r="S1635" s="137">
        <v>10.048490863097101</v>
      </c>
      <c r="T1635" s="137">
        <v>11.625809862969</v>
      </c>
      <c r="U1635" s="137">
        <v>10.034631277490901</v>
      </c>
      <c r="V1635" s="1">
        <v>2292748</v>
      </c>
      <c r="W1635" s="1">
        <v>1802217</v>
      </c>
      <c r="X1635" s="1">
        <v>660915</v>
      </c>
      <c r="Y1635" s="1">
        <v>1643255</v>
      </c>
      <c r="Z1635" s="1">
        <v>7218432</v>
      </c>
      <c r="AA1635" s="1">
        <v>604782</v>
      </c>
      <c r="AB1635" s="1">
        <v>3744653</v>
      </c>
      <c r="AC1635" s="1">
        <v>734669</v>
      </c>
      <c r="AD1635" s="1">
        <v>7787342</v>
      </c>
      <c r="AE1635" s="1">
        <v>974133</v>
      </c>
      <c r="AH1635" s="136">
        <f t="shared" si="25"/>
        <v>38918</v>
      </c>
      <c r="AI1635" s="177">
        <f>HLOOKUP(附加题模型!$E$2,历史数据!$B$3:$K$5000,ROW(A1633),)</f>
        <v>9.7739915040496204</v>
      </c>
      <c r="AJ1635" s="177">
        <f>HLOOKUP(附加题模型!$E$2,历史数据!$L$3:$U$5000,ROW(A1633),)</f>
        <v>10.034631277490901</v>
      </c>
    </row>
    <row r="1636" spans="1:36" x14ac:dyDescent="0.2">
      <c r="A1636" s="148">
        <v>38919</v>
      </c>
      <c r="B1636" s="137">
        <v>9.6779478665737209</v>
      </c>
      <c r="C1636" s="137">
        <v>16.756725358088399</v>
      </c>
      <c r="D1636" s="137">
        <v>4.9142447629042199</v>
      </c>
      <c r="E1636" s="137">
        <v>5.1866697141082101</v>
      </c>
      <c r="F1636" s="137">
        <v>5.1807605762480797</v>
      </c>
      <c r="G1636" s="137">
        <v>30.542618861007298</v>
      </c>
      <c r="H1636" s="137">
        <v>3.83197834525699</v>
      </c>
      <c r="I1636" s="137">
        <v>9.9679418381423801</v>
      </c>
      <c r="J1636" s="137">
        <v>11.5407947999856</v>
      </c>
      <c r="K1636" s="137">
        <v>10.034631277490901</v>
      </c>
      <c r="L1636" s="137">
        <v>9.6779478665737209</v>
      </c>
      <c r="M1636" s="137">
        <v>16.985226158425899</v>
      </c>
      <c r="N1636" s="137">
        <v>4.9624236331287701</v>
      </c>
      <c r="O1636" s="137">
        <v>5.2727555184917501</v>
      </c>
      <c r="P1636" s="137">
        <v>5.2739876303193798</v>
      </c>
      <c r="Q1636" s="137">
        <v>29.5173787274997</v>
      </c>
      <c r="R1636" s="137">
        <v>3.7922000233339102</v>
      </c>
      <c r="S1636" s="137">
        <v>9.9880790943810496</v>
      </c>
      <c r="T1636" s="137">
        <v>11.3070033767815</v>
      </c>
      <c r="U1636" s="137">
        <v>9.90431139077028</v>
      </c>
      <c r="V1636" s="1">
        <v>1501199</v>
      </c>
      <c r="W1636" s="1">
        <v>1928594</v>
      </c>
      <c r="X1636" s="1">
        <v>670679</v>
      </c>
      <c r="Y1636" s="1">
        <v>1477109</v>
      </c>
      <c r="Z1636" s="1">
        <v>2968420</v>
      </c>
      <c r="AA1636" s="1">
        <v>576177</v>
      </c>
      <c r="AB1636" s="1">
        <v>2701931</v>
      </c>
      <c r="AC1636" s="1">
        <v>814758</v>
      </c>
      <c r="AD1636" s="1">
        <v>4080761</v>
      </c>
      <c r="AE1636" s="1">
        <v>411487</v>
      </c>
      <c r="AH1636" s="136">
        <f t="shared" si="25"/>
        <v>38919</v>
      </c>
      <c r="AI1636" s="177">
        <f>HLOOKUP(附加题模型!$E$2,历史数据!$B$3:$K$5000,ROW(A1634),)</f>
        <v>10.034631277490901</v>
      </c>
      <c r="AJ1636" s="177">
        <f>HLOOKUP(附加题模型!$E$2,历史数据!$L$3:$U$5000,ROW(A1634),)</f>
        <v>9.90431139077028</v>
      </c>
    </row>
    <row r="1637" spans="1:36" x14ac:dyDescent="0.2">
      <c r="A1637" s="148">
        <v>38922</v>
      </c>
      <c r="B1637" s="137">
        <v>9.5940350237999592</v>
      </c>
      <c r="C1637" s="137">
        <v>16.832892291534201</v>
      </c>
      <c r="D1637" s="137">
        <v>4.9624236331287701</v>
      </c>
      <c r="E1637" s="137">
        <v>5.2189518907520398</v>
      </c>
      <c r="F1637" s="137">
        <v>5.2739876303193798</v>
      </c>
      <c r="G1637" s="137">
        <v>29.4220075522896</v>
      </c>
      <c r="H1637" s="137">
        <v>3.7259028201287698</v>
      </c>
      <c r="I1637" s="137">
        <v>9.9075300694263593</v>
      </c>
      <c r="J1637" s="137">
        <v>11.009450656339901</v>
      </c>
      <c r="K1637" s="137">
        <v>9.82611945873788</v>
      </c>
      <c r="L1637" s="137">
        <v>9.5940350237999592</v>
      </c>
      <c r="M1637" s="137">
        <v>16.680558424642498</v>
      </c>
      <c r="N1637" s="137">
        <v>4.9262894804603601</v>
      </c>
      <c r="O1637" s="137">
        <v>5.3050376951355798</v>
      </c>
      <c r="P1637" s="137">
        <v>5.8067136535839703</v>
      </c>
      <c r="Q1637" s="137">
        <v>30.518776067204801</v>
      </c>
      <c r="R1637" s="137">
        <v>3.83197834525699</v>
      </c>
      <c r="S1637" s="137">
        <v>9.8269810444716796</v>
      </c>
      <c r="T1637" s="137">
        <v>11.4345259712565</v>
      </c>
      <c r="U1637" s="137">
        <v>9.94340735678648</v>
      </c>
      <c r="V1637" s="1">
        <v>942440</v>
      </c>
      <c r="W1637" s="1">
        <v>1804887</v>
      </c>
      <c r="X1637" s="1">
        <v>641215</v>
      </c>
      <c r="Y1637" s="1">
        <v>1617417</v>
      </c>
      <c r="Z1637" s="1">
        <v>8784803</v>
      </c>
      <c r="AA1637" s="1">
        <v>685236</v>
      </c>
      <c r="AB1637" s="1">
        <v>3643455</v>
      </c>
      <c r="AC1637" s="1">
        <v>850374</v>
      </c>
      <c r="AD1637" s="1">
        <v>3343128</v>
      </c>
      <c r="AE1637" s="1">
        <v>649569</v>
      </c>
      <c r="AH1637" s="136">
        <f t="shared" si="25"/>
        <v>38922</v>
      </c>
      <c r="AI1637" s="177">
        <f>HLOOKUP(附加题模型!$E$2,历史数据!$B$3:$K$5000,ROW(A1635),)</f>
        <v>9.82611945873788</v>
      </c>
      <c r="AJ1637" s="177">
        <f>HLOOKUP(附加题模型!$E$2,历史数据!$L$3:$U$5000,ROW(A1635),)</f>
        <v>9.94340735678648</v>
      </c>
    </row>
    <row r="1638" spans="1:36" x14ac:dyDescent="0.2">
      <c r="A1638" s="148">
        <v>38923</v>
      </c>
      <c r="B1638" s="137">
        <v>9.6220059713912196</v>
      </c>
      <c r="C1638" s="137">
        <v>16.680558424642498</v>
      </c>
      <c r="D1638" s="137">
        <v>4.8540211751235303</v>
      </c>
      <c r="E1638" s="137">
        <v>5.3050376951355798</v>
      </c>
      <c r="F1638" s="137">
        <v>5.8466681053288099</v>
      </c>
      <c r="G1638" s="137">
        <v>30.4949332734023</v>
      </c>
      <c r="H1638" s="137">
        <v>3.83197834525699</v>
      </c>
      <c r="I1638" s="137">
        <v>9.8269810444716796</v>
      </c>
      <c r="J1638" s="137">
        <v>11.3282571425274</v>
      </c>
      <c r="K1638" s="137">
        <v>9.8391514474099502</v>
      </c>
      <c r="L1638" s="137">
        <v>10.013599237668799</v>
      </c>
      <c r="M1638" s="137">
        <v>17.518394692546899</v>
      </c>
      <c r="N1638" s="137">
        <v>5.0106025033533204</v>
      </c>
      <c r="O1638" s="137">
        <v>5.5525343827382496</v>
      </c>
      <c r="P1638" s="137">
        <v>6.3927122791750097</v>
      </c>
      <c r="Q1638" s="137">
        <v>30.733361211427301</v>
      </c>
      <c r="R1638" s="137">
        <v>3.85849722653905</v>
      </c>
      <c r="S1638" s="137">
        <v>9.9276673256650394</v>
      </c>
      <c r="T1638" s="137">
        <v>11.392018439764801</v>
      </c>
      <c r="U1638" s="137">
        <v>10.738358665782499</v>
      </c>
      <c r="V1638" s="1">
        <v>2226798</v>
      </c>
      <c r="W1638" s="1">
        <v>3560566</v>
      </c>
      <c r="X1638" s="1">
        <v>1173562</v>
      </c>
      <c r="Y1638" s="1">
        <v>4066357</v>
      </c>
      <c r="Z1638" s="1">
        <v>11816561</v>
      </c>
      <c r="AA1638" s="1">
        <v>787672</v>
      </c>
      <c r="AB1638" s="1">
        <v>3730029</v>
      </c>
      <c r="AC1638" s="1">
        <v>871358</v>
      </c>
      <c r="AD1638" s="1">
        <v>3732570</v>
      </c>
      <c r="AE1638" s="1">
        <v>879302</v>
      </c>
      <c r="AH1638" s="136">
        <f t="shared" si="25"/>
        <v>38923</v>
      </c>
      <c r="AI1638" s="177">
        <f>HLOOKUP(附加题模型!$E$2,历史数据!$B$3:$K$5000,ROW(A1636),)</f>
        <v>9.8391514474099502</v>
      </c>
      <c r="AJ1638" s="177">
        <f>HLOOKUP(附加题模型!$E$2,历史数据!$L$3:$U$5000,ROW(A1636),)</f>
        <v>10.738358665782499</v>
      </c>
    </row>
    <row r="1639" spans="1:36" x14ac:dyDescent="0.2">
      <c r="A1639" s="148">
        <v>38924</v>
      </c>
      <c r="B1639" s="137">
        <v>9.9856282900775106</v>
      </c>
      <c r="C1639" s="137">
        <v>18.4323978938972</v>
      </c>
      <c r="D1639" s="137">
        <v>4.9985577857971899</v>
      </c>
      <c r="E1639" s="137">
        <v>5.5417736571903102</v>
      </c>
      <c r="F1639" s="137">
        <v>6.5525300861543796</v>
      </c>
      <c r="G1639" s="137">
        <v>30.328033716784802</v>
      </c>
      <c r="H1639" s="137">
        <v>3.84523778589802</v>
      </c>
      <c r="I1639" s="137">
        <v>9.9075300694263593</v>
      </c>
      <c r="J1639" s="137">
        <v>11.392018439764801</v>
      </c>
      <c r="K1639" s="137">
        <v>10.425590937652901</v>
      </c>
      <c r="L1639" s="137">
        <v>9.9856282900775106</v>
      </c>
      <c r="M1639" s="137">
        <v>18.4323978938972</v>
      </c>
      <c r="N1639" s="137">
        <v>5.0106025033533204</v>
      </c>
      <c r="O1639" s="137">
        <v>5.5202522060944199</v>
      </c>
      <c r="P1639" s="137">
        <v>6.2328944721956301</v>
      </c>
      <c r="Q1639" s="137">
        <v>30.1611341601673</v>
      </c>
      <c r="R1639" s="137">
        <v>3.8717566671800698</v>
      </c>
      <c r="S1639" s="137">
        <v>10.028353606858399</v>
      </c>
      <c r="T1639" s="137">
        <v>11.455779737002301</v>
      </c>
      <c r="U1639" s="137">
        <v>10.477718892341199</v>
      </c>
      <c r="V1639" s="1">
        <v>1567639</v>
      </c>
      <c r="W1639" s="1">
        <v>7480890</v>
      </c>
      <c r="X1639" s="1">
        <v>795737</v>
      </c>
      <c r="Y1639" s="1">
        <v>3680046</v>
      </c>
      <c r="Z1639" s="1">
        <v>7739974</v>
      </c>
      <c r="AA1639" s="1">
        <v>523962</v>
      </c>
      <c r="AB1639" s="1">
        <v>3634664</v>
      </c>
      <c r="AC1639" s="1">
        <v>535044</v>
      </c>
      <c r="AD1639" s="1">
        <v>2433803</v>
      </c>
      <c r="AE1639" s="1">
        <v>1086835</v>
      </c>
      <c r="AH1639" s="136">
        <f t="shared" si="25"/>
        <v>38924</v>
      </c>
      <c r="AI1639" s="177">
        <f>HLOOKUP(附加题模型!$E$2,历史数据!$B$3:$K$5000,ROW(A1637),)</f>
        <v>10.425590937652901</v>
      </c>
      <c r="AJ1639" s="177">
        <f>HLOOKUP(附加题模型!$E$2,历史数据!$L$3:$U$5000,ROW(A1637),)</f>
        <v>10.477718892341199</v>
      </c>
    </row>
    <row r="1640" spans="1:36" x14ac:dyDescent="0.2">
      <c r="A1640" s="148">
        <v>38925</v>
      </c>
      <c r="B1640" s="137">
        <v>9.9856282900775106</v>
      </c>
      <c r="C1640" s="137">
        <v>19.194067228355699</v>
      </c>
      <c r="D1640" s="137">
        <v>5.0106025033533204</v>
      </c>
      <c r="E1640" s="137">
        <v>5.5094914805464796</v>
      </c>
      <c r="F1640" s="137">
        <v>6.1663037192875603</v>
      </c>
      <c r="G1640" s="137">
        <v>29.9227062221422</v>
      </c>
      <c r="H1640" s="137">
        <v>3.8850161078210999</v>
      </c>
      <c r="I1640" s="137">
        <v>9.9880790943810496</v>
      </c>
      <c r="J1640" s="137">
        <v>11.370764674019</v>
      </c>
      <c r="K1640" s="137">
        <v>10.464686903669101</v>
      </c>
      <c r="L1640" s="137">
        <v>9.8737444997124992</v>
      </c>
      <c r="M1640" s="137">
        <v>19.346401095247501</v>
      </c>
      <c r="N1640" s="137">
        <v>4.9022000453480796</v>
      </c>
      <c r="O1640" s="137">
        <v>5.5955772849300196</v>
      </c>
      <c r="P1640" s="137">
        <v>6.2195763216140199</v>
      </c>
      <c r="Q1640" s="137">
        <v>29.4220075522896</v>
      </c>
      <c r="R1640" s="137">
        <v>3.8717566671800698</v>
      </c>
      <c r="S1640" s="137">
        <v>9.8471183007103509</v>
      </c>
      <c r="T1640" s="137">
        <v>11.0519581878316</v>
      </c>
      <c r="U1640" s="137">
        <v>10.503782869685301</v>
      </c>
      <c r="V1640" s="1">
        <v>1469750</v>
      </c>
      <c r="W1640" s="1">
        <v>15303726</v>
      </c>
      <c r="X1640" s="1">
        <v>1173836</v>
      </c>
      <c r="Y1640" s="1">
        <v>3886374</v>
      </c>
      <c r="Z1640" s="1">
        <v>5757876</v>
      </c>
      <c r="AA1640" s="1">
        <v>438850</v>
      </c>
      <c r="AB1640" s="1">
        <v>3723199</v>
      </c>
      <c r="AC1640" s="1">
        <v>694490</v>
      </c>
      <c r="AD1640" s="1">
        <v>4673782</v>
      </c>
      <c r="AE1640" s="1">
        <v>545310</v>
      </c>
      <c r="AH1640" s="136">
        <f t="shared" si="25"/>
        <v>38925</v>
      </c>
      <c r="AI1640" s="177">
        <f>HLOOKUP(附加题模型!$E$2,历史数据!$B$3:$K$5000,ROW(A1638),)</f>
        <v>10.464686903669101</v>
      </c>
      <c r="AJ1640" s="177">
        <f>HLOOKUP(附加题模型!$E$2,历史数据!$L$3:$U$5000,ROW(A1638),)</f>
        <v>10.503782869685301</v>
      </c>
    </row>
    <row r="1641" spans="1:36" x14ac:dyDescent="0.2">
      <c r="A1641" s="148">
        <v>38926</v>
      </c>
      <c r="B1641" s="137">
        <v>9.9296863948950094</v>
      </c>
      <c r="C1641" s="137">
        <v>19.194067228355699</v>
      </c>
      <c r="D1641" s="137">
        <v>4.9503789155726396</v>
      </c>
      <c r="E1641" s="137">
        <v>5.5848165593820802</v>
      </c>
      <c r="F1641" s="137">
        <v>6.15298556870595</v>
      </c>
      <c r="G1641" s="137">
        <v>29.4220075522896</v>
      </c>
      <c r="H1641" s="137">
        <v>3.8717566671800698</v>
      </c>
      <c r="I1641" s="137">
        <v>9.8873928131876898</v>
      </c>
      <c r="J1641" s="137">
        <v>10.945689359102399</v>
      </c>
      <c r="K1641" s="137">
        <v>10.4907508810133</v>
      </c>
      <c r="L1641" s="137">
        <v>9.6499769189824693</v>
      </c>
      <c r="M1641" s="137">
        <v>19.194067228355699</v>
      </c>
      <c r="N1641" s="137">
        <v>5.0828708086901502</v>
      </c>
      <c r="O1641" s="137">
        <v>5.4234056761629397</v>
      </c>
      <c r="P1641" s="137">
        <v>5.9532133099817299</v>
      </c>
      <c r="Q1641" s="137">
        <v>28.635195356806999</v>
      </c>
      <c r="R1641" s="137">
        <v>3.84523778589802</v>
      </c>
      <c r="S1641" s="137">
        <v>9.6658829945623097</v>
      </c>
      <c r="T1641" s="137">
        <v>11.7108249259523</v>
      </c>
      <c r="U1641" s="137">
        <v>10.4516549149971</v>
      </c>
      <c r="V1641" s="1">
        <v>1218116</v>
      </c>
      <c r="W1641" s="1">
        <v>6918219</v>
      </c>
      <c r="X1641" s="1">
        <v>3834317</v>
      </c>
      <c r="Y1641" s="1">
        <v>2551523</v>
      </c>
      <c r="Z1641" s="1">
        <v>2764735</v>
      </c>
      <c r="AA1641" s="1">
        <v>524952</v>
      </c>
      <c r="AB1641" s="1">
        <v>3246305</v>
      </c>
      <c r="AC1641" s="1">
        <v>914369</v>
      </c>
      <c r="AD1641" s="1">
        <v>9339603</v>
      </c>
      <c r="AE1641" s="1">
        <v>479555</v>
      </c>
      <c r="AH1641" s="136">
        <f t="shared" si="25"/>
        <v>38926</v>
      </c>
      <c r="AI1641" s="177">
        <f>HLOOKUP(附加题模型!$E$2,历史数据!$B$3:$K$5000,ROW(A1639),)</f>
        <v>10.4907508810133</v>
      </c>
      <c r="AJ1641" s="177">
        <f>HLOOKUP(附加题模型!$E$2,历史数据!$L$3:$U$5000,ROW(A1639),)</f>
        <v>10.4516549149971</v>
      </c>
    </row>
    <row r="1642" spans="1:36" x14ac:dyDescent="0.2">
      <c r="A1642" s="148">
        <v>38929</v>
      </c>
      <c r="B1642" s="137">
        <v>9.6779478665737209</v>
      </c>
      <c r="C1642" s="137">
        <v>19.041733361464001</v>
      </c>
      <c r="D1642" s="137">
        <v>5.0828708086901502</v>
      </c>
      <c r="E1642" s="137">
        <v>5.3911234995191197</v>
      </c>
      <c r="F1642" s="137">
        <v>5.9265770088184997</v>
      </c>
      <c r="G1642" s="137">
        <v>29.255107995672098</v>
      </c>
      <c r="H1642" s="137">
        <v>3.84523778589802</v>
      </c>
      <c r="I1642" s="137">
        <v>9.6658829945623097</v>
      </c>
      <c r="J1642" s="137">
        <v>11.604556097223099</v>
      </c>
      <c r="K1642" s="137">
        <v>10.5559108243736</v>
      </c>
      <c r="L1642" s="137">
        <v>9.3422964954786796</v>
      </c>
      <c r="M1642" s="137">
        <v>18.203897093559601</v>
      </c>
      <c r="N1642" s="137">
        <v>4.8299317400112596</v>
      </c>
      <c r="O1642" s="137">
        <v>5.2189518907520398</v>
      </c>
      <c r="P1642" s="137">
        <v>5.5270324913700604</v>
      </c>
      <c r="Q1642" s="137">
        <v>26.680086265001702</v>
      </c>
      <c r="R1642" s="137">
        <v>3.7391622607697999</v>
      </c>
      <c r="S1642" s="137">
        <v>9.1423143323568503</v>
      </c>
      <c r="T1642" s="137">
        <v>11.200734548052401</v>
      </c>
      <c r="U1642" s="137">
        <v>9.90431139077028</v>
      </c>
      <c r="V1642" s="1">
        <v>1483090</v>
      </c>
      <c r="W1642" s="1">
        <v>3447420</v>
      </c>
      <c r="X1642" s="1">
        <v>1537355</v>
      </c>
      <c r="Y1642" s="1">
        <v>1687328</v>
      </c>
      <c r="Z1642" s="1">
        <v>3475537</v>
      </c>
      <c r="AA1642" s="1">
        <v>730099</v>
      </c>
      <c r="AB1642" s="1">
        <v>2733274</v>
      </c>
      <c r="AC1642" s="1">
        <v>992625</v>
      </c>
      <c r="AD1642" s="1">
        <v>5020848</v>
      </c>
      <c r="AE1642" s="1">
        <v>456272</v>
      </c>
      <c r="AH1642" s="136">
        <f t="shared" si="25"/>
        <v>38929</v>
      </c>
      <c r="AI1642" s="177">
        <f>HLOOKUP(附加题模型!$E$2,历史数据!$B$3:$K$5000,ROW(A1640),)</f>
        <v>10.5559108243736</v>
      </c>
      <c r="AJ1642" s="177">
        <f>HLOOKUP(附加题模型!$E$2,历史数据!$L$3:$U$5000,ROW(A1640),)</f>
        <v>9.90431139077028</v>
      </c>
    </row>
    <row r="1643" spans="1:36" x14ac:dyDescent="0.2">
      <c r="A1643" s="148">
        <v>38930</v>
      </c>
      <c r="B1643" s="137">
        <v>9.3982383906611897</v>
      </c>
      <c r="C1643" s="137">
        <v>17.518394692546899</v>
      </c>
      <c r="D1643" s="137">
        <v>4.80584230489898</v>
      </c>
      <c r="E1643" s="137">
        <v>5.2189518907520398</v>
      </c>
      <c r="F1643" s="137">
        <v>5.5137143407884404</v>
      </c>
      <c r="G1643" s="137">
        <v>26.823143027816698</v>
      </c>
      <c r="H1643" s="137">
        <v>3.7126433794877398</v>
      </c>
      <c r="I1643" s="137">
        <v>9.1423143323568503</v>
      </c>
      <c r="J1643" s="137">
        <v>11.1582270165607</v>
      </c>
      <c r="K1643" s="137">
        <v>9.90431139077028</v>
      </c>
      <c r="L1643" s="137">
        <v>8.9786741767923903</v>
      </c>
      <c r="M1643" s="137">
        <v>17.518394692546899</v>
      </c>
      <c r="N1643" s="137">
        <v>4.8178870224551202</v>
      </c>
      <c r="O1643" s="137">
        <v>5.1974304396561504</v>
      </c>
      <c r="P1643" s="137">
        <v>5.5669869431148999</v>
      </c>
      <c r="Q1643" s="137">
        <v>27.252313316261802</v>
      </c>
      <c r="R1643" s="137">
        <v>3.4739734479492501</v>
      </c>
      <c r="S1643" s="137">
        <v>8.7395692075834202</v>
      </c>
      <c r="T1643" s="137">
        <v>10.669390404406601</v>
      </c>
      <c r="U1643" s="137">
        <v>9.4742557645920993</v>
      </c>
      <c r="V1643" s="1">
        <v>2220982</v>
      </c>
      <c r="W1643" s="1">
        <v>3292208</v>
      </c>
      <c r="X1643" s="1">
        <v>879520</v>
      </c>
      <c r="Y1643" s="1">
        <v>1065088</v>
      </c>
      <c r="Z1643" s="1">
        <v>2030179</v>
      </c>
      <c r="AA1643" s="1">
        <v>426648</v>
      </c>
      <c r="AB1643" s="1">
        <v>5707761</v>
      </c>
      <c r="AC1643" s="1">
        <v>1032617</v>
      </c>
      <c r="AD1643" s="1">
        <v>3429747</v>
      </c>
      <c r="AE1643" s="1">
        <v>506410</v>
      </c>
      <c r="AH1643" s="136">
        <f t="shared" si="25"/>
        <v>38930</v>
      </c>
      <c r="AI1643" s="177">
        <f>HLOOKUP(附加题模型!$E$2,历史数据!$B$3:$K$5000,ROW(A1641),)</f>
        <v>9.90431139077028</v>
      </c>
      <c r="AJ1643" s="177">
        <f>HLOOKUP(附加题模型!$E$2,历史数据!$L$3:$U$5000,ROW(A1641),)</f>
        <v>9.4742557645920993</v>
      </c>
    </row>
    <row r="1644" spans="1:36" x14ac:dyDescent="0.2">
      <c r="A1644" s="148">
        <v>38931</v>
      </c>
      <c r="B1644" s="137">
        <v>8.9786741767923903</v>
      </c>
      <c r="C1644" s="137">
        <v>17.518394692546899</v>
      </c>
      <c r="D1644" s="137">
        <v>4.8178870224551202</v>
      </c>
      <c r="E1644" s="137">
        <v>5.1866697141082101</v>
      </c>
      <c r="F1644" s="137">
        <v>5.4870780396252199</v>
      </c>
      <c r="G1644" s="137">
        <v>27.109256553446802</v>
      </c>
      <c r="H1644" s="137">
        <v>3.4607140073082201</v>
      </c>
      <c r="I1644" s="137">
        <v>8.7194319513447507</v>
      </c>
      <c r="J1644" s="137">
        <v>10.5206140441858</v>
      </c>
      <c r="K1644" s="137">
        <v>9.5003197419362309</v>
      </c>
      <c r="L1644" s="137">
        <v>8.8667903864273701</v>
      </c>
      <c r="M1644" s="137">
        <v>17.670728559438601</v>
      </c>
      <c r="N1644" s="137">
        <v>4.7215292820060197</v>
      </c>
      <c r="O1644" s="137">
        <v>5.40188422506706</v>
      </c>
      <c r="P1644" s="137">
        <v>5.4204872867171403</v>
      </c>
      <c r="Q1644" s="137">
        <v>26.775457440211699</v>
      </c>
      <c r="R1644" s="137">
        <v>3.3678979228210202</v>
      </c>
      <c r="S1644" s="137">
        <v>8.4173731077646803</v>
      </c>
      <c r="T1644" s="137">
        <v>10.3293301524733</v>
      </c>
      <c r="U1644" s="137">
        <v>9.4612237759200308</v>
      </c>
      <c r="V1644" s="1">
        <v>1743428</v>
      </c>
      <c r="W1644" s="1">
        <v>2326047</v>
      </c>
      <c r="X1644" s="1">
        <v>872801</v>
      </c>
      <c r="Y1644" s="1">
        <v>1923624</v>
      </c>
      <c r="Z1644" s="1">
        <v>1771959</v>
      </c>
      <c r="AA1644" s="1">
        <v>314938</v>
      </c>
      <c r="AB1644" s="1">
        <v>3628504</v>
      </c>
      <c r="AC1644" s="1">
        <v>1102009</v>
      </c>
      <c r="AD1644" s="1">
        <v>3372213</v>
      </c>
      <c r="AE1644" s="1">
        <v>393910</v>
      </c>
      <c r="AH1644" s="136">
        <f t="shared" si="25"/>
        <v>38931</v>
      </c>
      <c r="AI1644" s="177">
        <f>HLOOKUP(附加题模型!$E$2,历史数据!$B$3:$K$5000,ROW(A1642),)</f>
        <v>9.5003197419362309</v>
      </c>
      <c r="AJ1644" s="177">
        <f>HLOOKUP(附加题模型!$E$2,历史数据!$L$3:$U$5000,ROW(A1642),)</f>
        <v>9.4612237759200308</v>
      </c>
    </row>
    <row r="1645" spans="1:36" x14ac:dyDescent="0.2">
      <c r="A1645" s="148">
        <v>38932</v>
      </c>
      <c r="B1645" s="137">
        <v>8.9227322816098802</v>
      </c>
      <c r="C1645" s="137">
        <v>17.823062426330299</v>
      </c>
      <c r="D1645" s="137">
        <v>4.7937975873428398</v>
      </c>
      <c r="E1645" s="137">
        <v>5.4234056761629397</v>
      </c>
      <c r="F1645" s="137">
        <v>5.3672146843906798</v>
      </c>
      <c r="G1645" s="137">
        <v>26.846985821619199</v>
      </c>
      <c r="H1645" s="137">
        <v>3.3944168041030802</v>
      </c>
      <c r="I1645" s="137">
        <v>8.5381966451967006</v>
      </c>
      <c r="J1645" s="137">
        <v>10.3293301524733</v>
      </c>
      <c r="K1645" s="137">
        <v>9.3960638325596992</v>
      </c>
      <c r="L1645" s="137">
        <v>8.7828775436536102</v>
      </c>
      <c r="M1645" s="137">
        <v>17.518394692546899</v>
      </c>
      <c r="N1645" s="137">
        <v>4.6853951293375999</v>
      </c>
      <c r="O1645" s="137">
        <v>5.6709023637656202</v>
      </c>
      <c r="P1645" s="137">
        <v>5.5137143407884404</v>
      </c>
      <c r="Q1645" s="137">
        <v>26.227073182754101</v>
      </c>
      <c r="R1645" s="137">
        <v>3.3811573634620502</v>
      </c>
      <c r="S1645" s="137">
        <v>8.6187456701513891</v>
      </c>
      <c r="T1645" s="137">
        <v>10.223061323744201</v>
      </c>
      <c r="U1645" s="137">
        <v>9.4481917872479606</v>
      </c>
      <c r="V1645" s="1">
        <v>1407880</v>
      </c>
      <c r="W1645" s="1">
        <v>1388058</v>
      </c>
      <c r="X1645" s="1">
        <v>437741</v>
      </c>
      <c r="Y1645" s="1">
        <v>5773044</v>
      </c>
      <c r="Z1645" s="1">
        <v>1587430</v>
      </c>
      <c r="AA1645" s="1">
        <v>252330</v>
      </c>
      <c r="AB1645" s="1">
        <v>1834617</v>
      </c>
      <c r="AC1645" s="1">
        <v>689720</v>
      </c>
      <c r="AD1645" s="1">
        <v>1638743</v>
      </c>
      <c r="AE1645" s="1">
        <v>138960</v>
      </c>
      <c r="AH1645" s="136">
        <f t="shared" si="25"/>
        <v>38932</v>
      </c>
      <c r="AI1645" s="177">
        <f>HLOOKUP(附加题模型!$E$2,历史数据!$B$3:$K$5000,ROW(A1643),)</f>
        <v>9.3960638325596992</v>
      </c>
      <c r="AJ1645" s="177">
        <f>HLOOKUP(附加题模型!$E$2,历史数据!$L$3:$U$5000,ROW(A1643),)</f>
        <v>9.4481917872479606</v>
      </c>
    </row>
    <row r="1646" spans="1:36" x14ac:dyDescent="0.2">
      <c r="A1646" s="148">
        <v>38933</v>
      </c>
      <c r="B1646" s="137">
        <v>8.8947613340186304</v>
      </c>
      <c r="C1646" s="137">
        <v>17.442227759101101</v>
      </c>
      <c r="D1646" s="137">
        <v>4.7937975873428398</v>
      </c>
      <c r="E1646" s="137">
        <v>5.6493809126697299</v>
      </c>
      <c r="F1646" s="137">
        <v>5.5137143407884404</v>
      </c>
      <c r="G1646" s="137">
        <v>25.678688925296498</v>
      </c>
      <c r="H1646" s="137">
        <v>3.3944168041030802</v>
      </c>
      <c r="I1646" s="137">
        <v>8.6791574388673993</v>
      </c>
      <c r="J1646" s="137">
        <v>10.2018075579984</v>
      </c>
      <c r="K1646" s="137">
        <v>9.4481917872479606</v>
      </c>
      <c r="L1646" s="137">
        <v>8.8667903864273701</v>
      </c>
      <c r="M1646" s="137">
        <v>16.680558424642498</v>
      </c>
      <c r="N1646" s="137">
        <v>4.5529032362200903</v>
      </c>
      <c r="O1646" s="137">
        <v>5.4234056761629397</v>
      </c>
      <c r="P1646" s="137">
        <v>5.1807605762480797</v>
      </c>
      <c r="Q1646" s="137">
        <v>24.057378946726299</v>
      </c>
      <c r="R1646" s="137">
        <v>3.1159685506415</v>
      </c>
      <c r="S1646" s="137">
        <v>8.0146279829912501</v>
      </c>
      <c r="T1646" s="137">
        <v>10.116792495015</v>
      </c>
      <c r="U1646" s="137">
        <v>9.4481917872479606</v>
      </c>
      <c r="V1646" s="1">
        <v>1399521</v>
      </c>
      <c r="W1646" s="1">
        <v>2921276</v>
      </c>
      <c r="X1646" s="1">
        <v>668345</v>
      </c>
      <c r="Y1646" s="1">
        <v>3094462</v>
      </c>
      <c r="Z1646" s="1">
        <v>1740043</v>
      </c>
      <c r="AA1646" s="1">
        <v>643952</v>
      </c>
      <c r="AB1646" s="1">
        <v>3390008</v>
      </c>
      <c r="AC1646" s="1">
        <v>1015592</v>
      </c>
      <c r="AD1646" s="1">
        <v>2064757</v>
      </c>
      <c r="AE1646" s="1">
        <v>0</v>
      </c>
      <c r="AH1646" s="136">
        <f t="shared" si="25"/>
        <v>38933</v>
      </c>
      <c r="AI1646" s="177">
        <f>HLOOKUP(附加题模型!$E$2,历史数据!$B$3:$K$5000,ROW(A1644),)</f>
        <v>9.4481917872479606</v>
      </c>
      <c r="AJ1646" s="177">
        <f>HLOOKUP(附加题模型!$E$2,历史数据!$L$3:$U$5000,ROW(A1644),)</f>
        <v>9.4481917872479606</v>
      </c>
    </row>
    <row r="1647" spans="1:36" x14ac:dyDescent="0.2">
      <c r="A1647" s="148">
        <v>38936</v>
      </c>
      <c r="B1647" s="137">
        <v>8.8388194388361203</v>
      </c>
      <c r="C1647" s="137">
        <v>16.5282245577508</v>
      </c>
      <c r="D1647" s="137">
        <v>4.5529032362200903</v>
      </c>
      <c r="E1647" s="137">
        <v>5.40188422506706</v>
      </c>
      <c r="F1647" s="137">
        <v>5.0742153715951597</v>
      </c>
      <c r="G1647" s="137">
        <v>24.2958068847513</v>
      </c>
      <c r="H1647" s="137">
        <v>3.0761902287184202</v>
      </c>
      <c r="I1647" s="137">
        <v>7.9944907267525798</v>
      </c>
      <c r="J1647" s="137">
        <v>10.159300026506701</v>
      </c>
      <c r="K1647" s="137">
        <v>9.4481917872479606</v>
      </c>
      <c r="L1647" s="137">
        <v>8.5031680677410808</v>
      </c>
      <c r="M1647" s="137">
        <v>15.8427221567381</v>
      </c>
      <c r="N1647" s="137">
        <v>4.3601877553218804</v>
      </c>
      <c r="O1647" s="137">
        <v>5.7031845404094401</v>
      </c>
      <c r="P1647" s="137">
        <v>5.1274879739216201</v>
      </c>
      <c r="Q1647" s="137">
        <v>24.2242785033438</v>
      </c>
      <c r="R1647" s="137">
        <v>3.0761902287184202</v>
      </c>
      <c r="S1647" s="137">
        <v>7.9139417017978904</v>
      </c>
      <c r="T1647" s="137">
        <v>10.3293301524733</v>
      </c>
      <c r="U1647" s="137">
        <v>9.4481917872479606</v>
      </c>
      <c r="V1647" s="1">
        <v>983650</v>
      </c>
      <c r="W1647" s="1">
        <v>2381428</v>
      </c>
      <c r="X1647" s="1">
        <v>822664</v>
      </c>
      <c r="Y1647" s="1">
        <v>3695621</v>
      </c>
      <c r="Z1647" s="1">
        <v>1600789</v>
      </c>
      <c r="AA1647" s="1">
        <v>870445</v>
      </c>
      <c r="AB1647" s="1">
        <v>2765430</v>
      </c>
      <c r="AC1647" s="1">
        <v>800110</v>
      </c>
      <c r="AD1647" s="1">
        <v>2473881</v>
      </c>
      <c r="AE1647" s="1">
        <v>0</v>
      </c>
      <c r="AH1647" s="136">
        <f t="shared" si="25"/>
        <v>38936</v>
      </c>
      <c r="AI1647" s="177">
        <f>HLOOKUP(附加题模型!$E$2,历史数据!$B$3:$K$5000,ROW(A1645),)</f>
        <v>9.4481917872479606</v>
      </c>
      <c r="AJ1647" s="177">
        <f>HLOOKUP(附加题模型!$E$2,历史数据!$L$3:$U$5000,ROW(A1645),)</f>
        <v>9.4481917872479606</v>
      </c>
    </row>
    <row r="1648" spans="1:36" x14ac:dyDescent="0.2">
      <c r="A1648" s="148">
        <v>38937</v>
      </c>
      <c r="B1648" s="137">
        <v>8.5591099629235803</v>
      </c>
      <c r="C1648" s="137">
        <v>15.6903882898464</v>
      </c>
      <c r="D1648" s="137">
        <v>4.3722324728780197</v>
      </c>
      <c r="E1648" s="137">
        <v>5.7247059915053304</v>
      </c>
      <c r="F1648" s="137">
        <v>5.1674424256664704</v>
      </c>
      <c r="G1648" s="137">
        <v>24.462706441368901</v>
      </c>
      <c r="H1648" s="137">
        <v>3.0761902287184202</v>
      </c>
      <c r="I1648" s="137">
        <v>7.9542162142752302</v>
      </c>
      <c r="J1648" s="137">
        <v>10.371837683964999</v>
      </c>
      <c r="K1648" s="137">
        <v>9.4481917872479606</v>
      </c>
      <c r="L1648" s="137">
        <v>8.8667903864273701</v>
      </c>
      <c r="M1648" s="137">
        <v>16.2235568239674</v>
      </c>
      <c r="N1648" s="137">
        <v>4.5167690835516696</v>
      </c>
      <c r="O1648" s="137">
        <v>5.9399205024641804</v>
      </c>
      <c r="P1648" s="137">
        <v>5.6468958466045898</v>
      </c>
      <c r="Q1648" s="137">
        <v>24.772662760801399</v>
      </c>
      <c r="R1648" s="137">
        <v>3.2220440757697202</v>
      </c>
      <c r="S1648" s="137">
        <v>8.2764123140939798</v>
      </c>
      <c r="T1648" s="137">
        <v>10.8606742961191</v>
      </c>
      <c r="U1648" s="137">
        <v>9.4481917872479606</v>
      </c>
      <c r="V1648" s="1">
        <v>1019998</v>
      </c>
      <c r="W1648" s="1">
        <v>1570269</v>
      </c>
      <c r="X1648" s="1">
        <v>608587</v>
      </c>
      <c r="Y1648" s="1">
        <v>5743403</v>
      </c>
      <c r="Z1648" s="1">
        <v>3991789</v>
      </c>
      <c r="AA1648" s="1">
        <v>390624</v>
      </c>
      <c r="AB1648" s="1">
        <v>3067757</v>
      </c>
      <c r="AC1648" s="1">
        <v>818502</v>
      </c>
      <c r="AD1648" s="1">
        <v>3018949</v>
      </c>
      <c r="AE1648" s="1">
        <v>0</v>
      </c>
      <c r="AH1648" s="136">
        <f t="shared" si="25"/>
        <v>38937</v>
      </c>
      <c r="AI1648" s="177">
        <f>HLOOKUP(附加题模型!$E$2,历史数据!$B$3:$K$5000,ROW(A1646),)</f>
        <v>9.4481917872479606</v>
      </c>
      <c r="AJ1648" s="177">
        <f>HLOOKUP(附加题模型!$E$2,历史数据!$L$3:$U$5000,ROW(A1646),)</f>
        <v>9.4481917872479606</v>
      </c>
    </row>
    <row r="1649" spans="1:36" x14ac:dyDescent="0.2">
      <c r="A1649" s="148">
        <v>38938</v>
      </c>
      <c r="B1649" s="137">
        <v>8.8667903864273701</v>
      </c>
      <c r="C1649" s="137">
        <v>16.299723757413201</v>
      </c>
      <c r="D1649" s="137">
        <v>4.50472436599554</v>
      </c>
      <c r="E1649" s="137">
        <v>5.9506812280121197</v>
      </c>
      <c r="F1649" s="137">
        <v>5.7800773524207401</v>
      </c>
      <c r="G1649" s="137">
        <v>24.748819966998902</v>
      </c>
      <c r="H1649" s="137">
        <v>3.2087846351286902</v>
      </c>
      <c r="I1649" s="137">
        <v>8.33682408280999</v>
      </c>
      <c r="J1649" s="137">
        <v>10.818166764627399</v>
      </c>
      <c r="K1649" s="137">
        <v>9.4481917872479606</v>
      </c>
      <c r="L1649" s="137">
        <v>8.8667903864273701</v>
      </c>
      <c r="M1649" s="137">
        <v>17.0613930918718</v>
      </c>
      <c r="N1649" s="137">
        <v>4.4445007782148496</v>
      </c>
      <c r="O1649" s="137">
        <v>5.87535614917652</v>
      </c>
      <c r="P1649" s="137">
        <v>5.5536687925332897</v>
      </c>
      <c r="Q1649" s="137">
        <v>24.343492472356299</v>
      </c>
      <c r="R1649" s="137">
        <v>3.2485629570517802</v>
      </c>
      <c r="S1649" s="137">
        <v>8.1958632891392895</v>
      </c>
      <c r="T1649" s="137">
        <v>10.605629107169101</v>
      </c>
      <c r="U1649" s="137">
        <v>9.4481917872479606</v>
      </c>
      <c r="V1649" s="1">
        <v>662437</v>
      </c>
      <c r="W1649" s="1">
        <v>2021577</v>
      </c>
      <c r="X1649" s="1">
        <v>544685</v>
      </c>
      <c r="Y1649" s="1">
        <v>2909021</v>
      </c>
      <c r="Z1649" s="1">
        <v>4322259</v>
      </c>
      <c r="AA1649" s="1">
        <v>538497</v>
      </c>
      <c r="AB1649" s="1">
        <v>3571991</v>
      </c>
      <c r="AC1649" s="1">
        <v>511971</v>
      </c>
      <c r="AD1649" s="1">
        <v>1333423</v>
      </c>
      <c r="AE1649" s="1">
        <v>0</v>
      </c>
      <c r="AH1649" s="136">
        <f t="shared" si="25"/>
        <v>38938</v>
      </c>
      <c r="AI1649" s="177">
        <f>HLOOKUP(附加题模型!$E$2,历史数据!$B$3:$K$5000,ROW(A1647),)</f>
        <v>9.4481917872479606</v>
      </c>
      <c r="AJ1649" s="177">
        <f>HLOOKUP(附加题模型!$E$2,历史数据!$L$3:$U$5000,ROW(A1647),)</f>
        <v>9.4481917872479606</v>
      </c>
    </row>
    <row r="1650" spans="1:36" x14ac:dyDescent="0.2">
      <c r="A1650" s="148">
        <v>38939</v>
      </c>
      <c r="B1650" s="137">
        <v>8.8388194388361203</v>
      </c>
      <c r="C1650" s="137">
        <v>17.0613930918718</v>
      </c>
      <c r="D1650" s="137">
        <v>4.4565454957709898</v>
      </c>
      <c r="E1650" s="137">
        <v>5.7354667170532698</v>
      </c>
      <c r="F1650" s="137">
        <v>5.5536687925332897</v>
      </c>
      <c r="G1650" s="137">
        <v>24.343492472356299</v>
      </c>
      <c r="H1650" s="137">
        <v>3.2485629570517802</v>
      </c>
      <c r="I1650" s="137">
        <v>8.3972358515260002</v>
      </c>
      <c r="J1650" s="137">
        <v>10.563121575677499</v>
      </c>
      <c r="K1650" s="137">
        <v>9.4481917872479606</v>
      </c>
      <c r="L1650" s="137">
        <v>8.9227322816098802</v>
      </c>
      <c r="M1650" s="137">
        <v>17.442227759101101</v>
      </c>
      <c r="N1650" s="137">
        <v>4.5408585186639501</v>
      </c>
      <c r="O1650" s="137">
        <v>5.9076383258203498</v>
      </c>
      <c r="P1650" s="137">
        <v>5.6069413948597502</v>
      </c>
      <c r="Q1650" s="137">
        <v>24.605763204183901</v>
      </c>
      <c r="R1650" s="137">
        <v>3.2883412789748601</v>
      </c>
      <c r="S1650" s="137">
        <v>8.4173731077646803</v>
      </c>
      <c r="T1650" s="137">
        <v>10.7756592331358</v>
      </c>
      <c r="U1650" s="137">
        <v>9.4481917872479606</v>
      </c>
      <c r="V1650" s="1">
        <v>1899419</v>
      </c>
      <c r="W1650" s="1">
        <v>2597649</v>
      </c>
      <c r="X1650" s="1">
        <v>751356</v>
      </c>
      <c r="Y1650" s="1">
        <v>3171887</v>
      </c>
      <c r="Z1650" s="1">
        <v>2006534</v>
      </c>
      <c r="AA1650" s="1">
        <v>523072</v>
      </c>
      <c r="AB1650" s="1">
        <v>2261465</v>
      </c>
      <c r="AC1650" s="1">
        <v>662676</v>
      </c>
      <c r="AD1650" s="1">
        <v>1676318</v>
      </c>
      <c r="AE1650" s="1">
        <v>0</v>
      </c>
      <c r="AH1650" s="136">
        <f t="shared" si="25"/>
        <v>38939</v>
      </c>
      <c r="AI1650" s="177">
        <f>HLOOKUP(附加题模型!$E$2,历史数据!$B$3:$K$5000,ROW(A1648),)</f>
        <v>9.4481917872479606</v>
      </c>
      <c r="AJ1650" s="177">
        <f>HLOOKUP(附加题模型!$E$2,历史数据!$L$3:$U$5000,ROW(A1648),)</f>
        <v>9.4481917872479606</v>
      </c>
    </row>
    <row r="1651" spans="1:36" x14ac:dyDescent="0.2">
      <c r="A1651" s="148">
        <v>38940</v>
      </c>
      <c r="B1651" s="137">
        <v>8.9227322816098802</v>
      </c>
      <c r="C1651" s="137">
        <v>17.3660608256552</v>
      </c>
      <c r="D1651" s="137">
        <v>4.5529032362200903</v>
      </c>
      <c r="E1651" s="137">
        <v>5.8645954236285798</v>
      </c>
      <c r="F1651" s="137">
        <v>5.5803050936965199</v>
      </c>
      <c r="G1651" s="137">
        <v>24.558077616578899</v>
      </c>
      <c r="H1651" s="137">
        <v>3.27508183833383</v>
      </c>
      <c r="I1651" s="137">
        <v>8.4375103640033497</v>
      </c>
      <c r="J1651" s="137">
        <v>10.7756592331358</v>
      </c>
      <c r="K1651" s="137">
        <v>9.4481917872479606</v>
      </c>
      <c r="L1651" s="137">
        <v>8.8947613340186304</v>
      </c>
      <c r="M1651" s="137">
        <v>17.0613930918718</v>
      </c>
      <c r="N1651" s="137">
        <v>4.5769926713323601</v>
      </c>
      <c r="O1651" s="137">
        <v>6.1013313856833102</v>
      </c>
      <c r="P1651" s="137">
        <v>5.6602139971862098</v>
      </c>
      <c r="Q1651" s="137">
        <v>24.5819204103814</v>
      </c>
      <c r="R1651" s="137">
        <v>3.27508183833383</v>
      </c>
      <c r="S1651" s="137">
        <v>8.5986084139127197</v>
      </c>
      <c r="T1651" s="137">
        <v>10.3930914497108</v>
      </c>
      <c r="U1651" s="137">
        <v>9.4481917872479606</v>
      </c>
      <c r="V1651" s="1">
        <v>957926</v>
      </c>
      <c r="W1651" s="1">
        <v>1431630</v>
      </c>
      <c r="X1651" s="1">
        <v>425602</v>
      </c>
      <c r="Y1651" s="1">
        <v>2833512</v>
      </c>
      <c r="Z1651" s="1">
        <v>1456982</v>
      </c>
      <c r="AA1651" s="1">
        <v>443099</v>
      </c>
      <c r="AB1651" s="1">
        <v>2075816</v>
      </c>
      <c r="AC1651" s="1">
        <v>734827</v>
      </c>
      <c r="AD1651" s="1">
        <v>2711136</v>
      </c>
      <c r="AE1651" s="1">
        <v>0</v>
      </c>
      <c r="AH1651" s="136">
        <f t="shared" si="25"/>
        <v>38940</v>
      </c>
      <c r="AI1651" s="177">
        <f>HLOOKUP(附加题模型!$E$2,历史数据!$B$3:$K$5000,ROW(A1649),)</f>
        <v>9.4481917872479606</v>
      </c>
      <c r="AJ1651" s="177">
        <f>HLOOKUP(附加题模型!$E$2,历史数据!$L$3:$U$5000,ROW(A1649),)</f>
        <v>9.4481917872479606</v>
      </c>
    </row>
    <row r="1652" spans="1:36" x14ac:dyDescent="0.2">
      <c r="A1652" s="148">
        <v>38943</v>
      </c>
      <c r="B1652" s="137">
        <v>8.9227322816098802</v>
      </c>
      <c r="C1652" s="137">
        <v>16.832892291534201</v>
      </c>
      <c r="D1652" s="137">
        <v>4.5769926713323601</v>
      </c>
      <c r="E1652" s="137">
        <v>6.09057066013537</v>
      </c>
      <c r="F1652" s="137">
        <v>5.67353214776782</v>
      </c>
      <c r="G1652" s="137">
        <v>24.5819204103814</v>
      </c>
      <c r="H1652" s="137">
        <v>3.2485629570517802</v>
      </c>
      <c r="I1652" s="137">
        <v>8.5986084139127197</v>
      </c>
      <c r="J1652" s="137">
        <v>10.4781065126942</v>
      </c>
      <c r="K1652" s="137">
        <v>9.4481917872479606</v>
      </c>
      <c r="L1652" s="137">
        <v>8.7549065960623604</v>
      </c>
      <c r="M1652" s="137">
        <v>16.5282245577508</v>
      </c>
      <c r="N1652" s="137">
        <v>4.42041134310257</v>
      </c>
      <c r="O1652" s="137">
        <v>6.1551350134230196</v>
      </c>
      <c r="P1652" s="137">
        <v>5.4204872867171403</v>
      </c>
      <c r="Q1652" s="137">
        <v>22.769868081391099</v>
      </c>
      <c r="R1652" s="137">
        <v>3.08944966935944</v>
      </c>
      <c r="S1652" s="137">
        <v>8.2160005453779608</v>
      </c>
      <c r="T1652" s="137">
        <v>10.095538729269199</v>
      </c>
      <c r="U1652" s="137">
        <v>9.4481917872479606</v>
      </c>
      <c r="V1652" s="1">
        <v>891200</v>
      </c>
      <c r="W1652" s="1">
        <v>1440493</v>
      </c>
      <c r="X1652" s="1">
        <v>446577</v>
      </c>
      <c r="Y1652" s="1">
        <v>3551410</v>
      </c>
      <c r="Z1652" s="1">
        <v>1468154</v>
      </c>
      <c r="AA1652" s="1">
        <v>727034</v>
      </c>
      <c r="AB1652" s="1">
        <v>2388453</v>
      </c>
      <c r="AC1652" s="1">
        <v>680300</v>
      </c>
      <c r="AD1652" s="1">
        <v>1471378</v>
      </c>
      <c r="AE1652" s="1">
        <v>0</v>
      </c>
      <c r="AH1652" s="136">
        <f t="shared" si="25"/>
        <v>38943</v>
      </c>
      <c r="AI1652" s="177">
        <f>HLOOKUP(附加题模型!$E$2,历史数据!$B$3:$K$5000,ROW(A1650),)</f>
        <v>9.4481917872479606</v>
      </c>
      <c r="AJ1652" s="177">
        <f>HLOOKUP(附加题模型!$E$2,历史数据!$L$3:$U$5000,ROW(A1650),)</f>
        <v>9.4481917872479606</v>
      </c>
    </row>
    <row r="1653" spans="1:36" x14ac:dyDescent="0.2">
      <c r="A1653" s="148">
        <v>38944</v>
      </c>
      <c r="B1653" s="137">
        <v>8.7549065960623604</v>
      </c>
      <c r="C1653" s="137">
        <v>16.452057624304899</v>
      </c>
      <c r="D1653" s="137">
        <v>4.42041134310257</v>
      </c>
      <c r="E1653" s="137">
        <v>6.1443742878750802</v>
      </c>
      <c r="F1653" s="137">
        <v>5.3805328349722998</v>
      </c>
      <c r="G1653" s="137">
        <v>22.6506541123786</v>
      </c>
      <c r="H1653" s="137">
        <v>3.08944966935944</v>
      </c>
      <c r="I1653" s="137">
        <v>8.1354515204232793</v>
      </c>
      <c r="J1653" s="137">
        <v>10.095538729269199</v>
      </c>
      <c r="K1653" s="137">
        <v>8.6141445122357307</v>
      </c>
      <c r="L1653" s="137">
        <v>8.8108484912448706</v>
      </c>
      <c r="M1653" s="137">
        <v>17.3660608256552</v>
      </c>
      <c r="N1653" s="137">
        <v>4.4926796484393998</v>
      </c>
      <c r="O1653" s="137">
        <v>6.0367670323956597</v>
      </c>
      <c r="P1653" s="137">
        <v>5.5270324913700604</v>
      </c>
      <c r="Q1653" s="137">
        <v>22.912924844206099</v>
      </c>
      <c r="R1653" s="137">
        <v>3.1955251944876601</v>
      </c>
      <c r="S1653" s="137">
        <v>8.33682408280999</v>
      </c>
      <c r="T1653" s="137">
        <v>10.3930914497108</v>
      </c>
      <c r="U1653" s="137">
        <v>9.2787759345110992</v>
      </c>
      <c r="V1653" s="1">
        <v>634358</v>
      </c>
      <c r="W1653" s="1">
        <v>3117376</v>
      </c>
      <c r="X1653" s="1">
        <v>458221</v>
      </c>
      <c r="Y1653" s="1">
        <v>4844799</v>
      </c>
      <c r="Z1653" s="1">
        <v>1193552</v>
      </c>
      <c r="AA1653" s="1">
        <v>567175</v>
      </c>
      <c r="AB1653" s="1">
        <v>2136159</v>
      </c>
      <c r="AC1653" s="1">
        <v>608150</v>
      </c>
      <c r="AD1653" s="1">
        <v>1149342</v>
      </c>
      <c r="AE1653" s="1">
        <v>983025</v>
      </c>
      <c r="AH1653" s="136">
        <f t="shared" si="25"/>
        <v>38944</v>
      </c>
      <c r="AI1653" s="177">
        <f>HLOOKUP(附加题模型!$E$2,历史数据!$B$3:$K$5000,ROW(A1651),)</f>
        <v>8.6141445122357307</v>
      </c>
      <c r="AJ1653" s="177">
        <f>HLOOKUP(附加题模型!$E$2,历史数据!$L$3:$U$5000,ROW(A1651),)</f>
        <v>9.2787759345110992</v>
      </c>
    </row>
    <row r="1654" spans="1:36" x14ac:dyDescent="0.2">
      <c r="A1654" s="148">
        <v>38945</v>
      </c>
      <c r="B1654" s="137">
        <v>8.7269356484711107</v>
      </c>
      <c r="C1654" s="137">
        <v>17.670728559438601</v>
      </c>
      <c r="D1654" s="137">
        <v>4.4926796484393998</v>
      </c>
      <c r="E1654" s="137">
        <v>5.91839905136829</v>
      </c>
      <c r="F1654" s="137">
        <v>5.5003961902068301</v>
      </c>
      <c r="G1654" s="137">
        <v>23.127509988428599</v>
      </c>
      <c r="H1654" s="137">
        <v>3.2087846351286902</v>
      </c>
      <c r="I1654" s="137">
        <v>8.33682408280999</v>
      </c>
      <c r="J1654" s="137">
        <v>10.3080763867275</v>
      </c>
      <c r="K1654" s="137">
        <v>9.2657439458390396</v>
      </c>
      <c r="L1654" s="137">
        <v>8.8947613340186304</v>
      </c>
      <c r="M1654" s="137">
        <v>17.442227759101101</v>
      </c>
      <c r="N1654" s="137">
        <v>4.4926796484393998</v>
      </c>
      <c r="O1654" s="137">
        <v>6.3380673477380398</v>
      </c>
      <c r="P1654" s="137">
        <v>5.67353214776782</v>
      </c>
      <c r="Q1654" s="137">
        <v>23.962007771516301</v>
      </c>
      <c r="R1654" s="137">
        <v>3.2353035164107502</v>
      </c>
      <c r="S1654" s="137">
        <v>8.5583339014353808</v>
      </c>
      <c r="T1654" s="137">
        <v>10.4568527469483</v>
      </c>
      <c r="U1654" s="137">
        <v>9.8521834360820204</v>
      </c>
      <c r="V1654" s="1">
        <v>1568562</v>
      </c>
      <c r="W1654" s="1">
        <v>2667710</v>
      </c>
      <c r="X1654" s="1">
        <v>0</v>
      </c>
      <c r="Y1654" s="1">
        <v>5400829</v>
      </c>
      <c r="Z1654" s="1">
        <v>2225127</v>
      </c>
      <c r="AA1654" s="1">
        <v>668964</v>
      </c>
      <c r="AB1654" s="1">
        <v>3342753</v>
      </c>
      <c r="AC1654" s="1">
        <v>791081</v>
      </c>
      <c r="AD1654" s="1">
        <v>1106692</v>
      </c>
      <c r="AE1654" s="1">
        <v>1105100</v>
      </c>
      <c r="AH1654" s="136">
        <f t="shared" si="25"/>
        <v>38945</v>
      </c>
      <c r="AI1654" s="177">
        <f>HLOOKUP(附加题模型!$E$2,历史数据!$B$3:$K$5000,ROW(A1652),)</f>
        <v>9.2657439458390396</v>
      </c>
      <c r="AJ1654" s="177">
        <f>HLOOKUP(附加题模型!$E$2,历史数据!$L$3:$U$5000,ROW(A1652),)</f>
        <v>9.8521834360820204</v>
      </c>
    </row>
    <row r="1655" spans="1:36" x14ac:dyDescent="0.2">
      <c r="A1655" s="148">
        <v>38946</v>
      </c>
      <c r="B1655" s="137">
        <v>8.8947613340186304</v>
      </c>
      <c r="C1655" s="137">
        <v>17.3660608256552</v>
      </c>
      <c r="D1655" s="137">
        <v>4.5649479537762296</v>
      </c>
      <c r="E1655" s="137">
        <v>6.2412208178065596</v>
      </c>
      <c r="F1655" s="137">
        <v>5.6602139971862098</v>
      </c>
      <c r="G1655" s="137">
        <v>21.5777283912659</v>
      </c>
      <c r="H1655" s="137">
        <v>3.2485629570517802</v>
      </c>
      <c r="I1655" s="137">
        <v>8.4375103640033497</v>
      </c>
      <c r="J1655" s="137">
        <v>10.371837683964999</v>
      </c>
      <c r="K1655" s="137">
        <v>10.125855198195399</v>
      </c>
      <c r="L1655" s="137">
        <v>8.8108484912448706</v>
      </c>
      <c r="M1655" s="137">
        <v>17.2898938922093</v>
      </c>
      <c r="N1655" s="137">
        <v>4.6010821064446397</v>
      </c>
      <c r="O1655" s="137">
        <v>6.3165458966421602</v>
      </c>
      <c r="P1655" s="137">
        <v>5.5003961902068301</v>
      </c>
      <c r="Q1655" s="137">
        <v>21.5777283912659</v>
      </c>
      <c r="R1655" s="137">
        <v>3.2485629570517802</v>
      </c>
      <c r="S1655" s="137">
        <v>8.2764123140939798</v>
      </c>
      <c r="T1655" s="137">
        <v>10.2018075579984</v>
      </c>
      <c r="U1655" s="137">
        <v>9.5133517306082904</v>
      </c>
      <c r="V1655" s="1">
        <v>776880</v>
      </c>
      <c r="W1655" s="1">
        <v>1558017</v>
      </c>
      <c r="X1655" s="1">
        <v>1274033</v>
      </c>
      <c r="Y1655" s="1">
        <v>3379295</v>
      </c>
      <c r="Z1655" s="1">
        <v>1318009</v>
      </c>
      <c r="AA1655" s="1">
        <v>3243703</v>
      </c>
      <c r="AB1655" s="1">
        <v>3037031</v>
      </c>
      <c r="AC1655" s="1">
        <v>1207081</v>
      </c>
      <c r="AD1655" s="1">
        <v>985205</v>
      </c>
      <c r="AE1655" s="1">
        <v>1168300</v>
      </c>
      <c r="AH1655" s="136">
        <f t="shared" si="25"/>
        <v>38946</v>
      </c>
      <c r="AI1655" s="177">
        <f>HLOOKUP(附加题模型!$E$2,历史数据!$B$3:$K$5000,ROW(A1653),)</f>
        <v>10.125855198195399</v>
      </c>
      <c r="AJ1655" s="177">
        <f>HLOOKUP(附加题模型!$E$2,历史数据!$L$3:$U$5000,ROW(A1653),)</f>
        <v>9.5133517306082904</v>
      </c>
    </row>
    <row r="1656" spans="1:36" x14ac:dyDescent="0.2">
      <c r="A1656" s="148">
        <v>38947</v>
      </c>
      <c r="B1656" s="137">
        <v>8.7549065960623604</v>
      </c>
      <c r="C1656" s="137">
        <v>17.213726958763498</v>
      </c>
      <c r="D1656" s="137">
        <v>4.5769926713323601</v>
      </c>
      <c r="E1656" s="137">
        <v>6.3165458966421602</v>
      </c>
      <c r="F1656" s="137">
        <v>5.4604417384619897</v>
      </c>
      <c r="G1656" s="137">
        <v>20.5763310515607</v>
      </c>
      <c r="H1656" s="137">
        <v>3.2087846351286902</v>
      </c>
      <c r="I1656" s="137">
        <v>8.2361378016166302</v>
      </c>
      <c r="J1656" s="137">
        <v>10.2018075579984</v>
      </c>
      <c r="K1656" s="137">
        <v>9.5133517306082904</v>
      </c>
      <c r="L1656" s="137">
        <v>8.8108484912448706</v>
      </c>
      <c r="M1656" s="137">
        <v>17.2898938922093</v>
      </c>
      <c r="N1656" s="137">
        <v>4.5288138011078098</v>
      </c>
      <c r="O1656" s="137">
        <v>6.1551350134230196</v>
      </c>
      <c r="P1656" s="137">
        <v>5.3538965338090696</v>
      </c>
      <c r="Q1656" s="137">
        <v>21.0770297214133</v>
      </c>
      <c r="R1656" s="137">
        <v>3.2087846351286902</v>
      </c>
      <c r="S1656" s="137">
        <v>8.4375103640033497</v>
      </c>
      <c r="T1656" s="137">
        <v>10.2018075579984</v>
      </c>
      <c r="U1656" s="137">
        <v>9.5133517306082904</v>
      </c>
      <c r="V1656" s="1">
        <v>904900</v>
      </c>
      <c r="W1656" s="1">
        <v>1513364</v>
      </c>
      <c r="X1656" s="1">
        <v>538500</v>
      </c>
      <c r="Y1656" s="1">
        <v>2104723</v>
      </c>
      <c r="Z1656" s="1">
        <v>1202799</v>
      </c>
      <c r="AA1656" s="1">
        <v>4547276</v>
      </c>
      <c r="AB1656" s="1">
        <v>2815211</v>
      </c>
      <c r="AC1656" s="1">
        <v>1669008</v>
      </c>
      <c r="AD1656" s="1">
        <v>906337</v>
      </c>
      <c r="AE1656" s="1">
        <v>0</v>
      </c>
      <c r="AH1656" s="136">
        <f t="shared" si="25"/>
        <v>38947</v>
      </c>
      <c r="AI1656" s="177">
        <f>HLOOKUP(附加题模型!$E$2,历史数据!$B$3:$K$5000,ROW(A1654),)</f>
        <v>9.5133517306082904</v>
      </c>
      <c r="AJ1656" s="177">
        <f>HLOOKUP(附加题模型!$E$2,历史数据!$L$3:$U$5000,ROW(A1654),)</f>
        <v>9.5133517306082904</v>
      </c>
    </row>
    <row r="1657" spans="1:36" x14ac:dyDescent="0.2">
      <c r="A1657" s="148">
        <v>38950</v>
      </c>
      <c r="B1657" s="137">
        <v>8.5311390153323305</v>
      </c>
      <c r="C1657" s="137">
        <v>16.756725358088399</v>
      </c>
      <c r="D1657" s="137">
        <v>4.4806349308832596</v>
      </c>
      <c r="E1657" s="137">
        <v>5.96144195356006</v>
      </c>
      <c r="F1657" s="137">
        <v>5.2473513291561504</v>
      </c>
      <c r="G1657" s="137">
        <v>20.480959876350699</v>
      </c>
      <c r="H1657" s="137">
        <v>3.0098930255132799</v>
      </c>
      <c r="I1657" s="137">
        <v>8.1555887766619506</v>
      </c>
      <c r="J1657" s="137">
        <v>9.6704634143526196</v>
      </c>
      <c r="K1657" s="137">
        <v>9.5133517306082904</v>
      </c>
      <c r="L1657" s="137">
        <v>8.8667903864273701</v>
      </c>
      <c r="M1657" s="137">
        <v>17.0613930918718</v>
      </c>
      <c r="N1657" s="137">
        <v>4.5167690835516696</v>
      </c>
      <c r="O1657" s="137">
        <v>6.1443742878750802</v>
      </c>
      <c r="P1657" s="137">
        <v>5.5270324913700604</v>
      </c>
      <c r="Q1657" s="137">
        <v>21.7923135354884</v>
      </c>
      <c r="R1657" s="137">
        <v>3.1557468725645799</v>
      </c>
      <c r="S1657" s="137">
        <v>8.4979221327193599</v>
      </c>
      <c r="T1657" s="137">
        <v>10.371837683964999</v>
      </c>
      <c r="U1657" s="137">
        <v>9.5133517306082904</v>
      </c>
      <c r="V1657" s="1">
        <v>1780019</v>
      </c>
      <c r="W1657" s="1">
        <v>1692204</v>
      </c>
      <c r="X1657" s="1">
        <v>729571</v>
      </c>
      <c r="Y1657" s="1">
        <v>1942400</v>
      </c>
      <c r="Z1657" s="1">
        <v>1707134</v>
      </c>
      <c r="AA1657" s="1">
        <v>3101932</v>
      </c>
      <c r="AB1657" s="1">
        <v>2426936</v>
      </c>
      <c r="AC1657" s="1">
        <v>1644301</v>
      </c>
      <c r="AD1657" s="1">
        <v>1598730</v>
      </c>
      <c r="AE1657" s="1">
        <v>0</v>
      </c>
      <c r="AH1657" s="136">
        <f t="shared" si="25"/>
        <v>38950</v>
      </c>
      <c r="AI1657" s="177">
        <f>HLOOKUP(附加题模型!$E$2,历史数据!$B$3:$K$5000,ROW(A1655),)</f>
        <v>9.5133517306082904</v>
      </c>
      <c r="AJ1657" s="177">
        <f>HLOOKUP(附加题模型!$E$2,历史数据!$L$3:$U$5000,ROW(A1655),)</f>
        <v>9.5133517306082904</v>
      </c>
    </row>
    <row r="1658" spans="1:36" x14ac:dyDescent="0.2">
      <c r="A1658" s="148">
        <v>38951</v>
      </c>
      <c r="B1658" s="137">
        <v>8.8947613340186304</v>
      </c>
      <c r="C1658" s="137">
        <v>17.2898938922093</v>
      </c>
      <c r="D1658" s="137">
        <v>4.5167690835516696</v>
      </c>
      <c r="E1658" s="137">
        <v>6.1336135623271399</v>
      </c>
      <c r="F1658" s="137">
        <v>5.5137143407884404</v>
      </c>
      <c r="G1658" s="137">
        <v>21.696942360278399</v>
      </c>
      <c r="H1658" s="137">
        <v>3.12922799128253</v>
      </c>
      <c r="I1658" s="137">
        <v>8.5583339014353808</v>
      </c>
      <c r="J1658" s="137">
        <v>10.371837683964999</v>
      </c>
      <c r="K1658" s="137">
        <v>9.5133517306082904</v>
      </c>
      <c r="L1658" s="137">
        <v>9.0905579671573999</v>
      </c>
      <c r="M1658" s="137">
        <v>17.594561625992799</v>
      </c>
      <c r="N1658" s="137">
        <v>4.6613056942253301</v>
      </c>
      <c r="O1658" s="137">
        <v>6.2519815433544998</v>
      </c>
      <c r="P1658" s="137">
        <v>5.4338054372987603</v>
      </c>
      <c r="Q1658" s="137">
        <v>21.7923135354884</v>
      </c>
      <c r="R1658" s="137">
        <v>3.1690063132056099</v>
      </c>
      <c r="S1658" s="137">
        <v>8.6791574388673993</v>
      </c>
      <c r="T1658" s="137">
        <v>10.371837683964999</v>
      </c>
      <c r="U1658" s="137">
        <v>9.5133517306082904</v>
      </c>
      <c r="V1658" s="1">
        <v>2038970</v>
      </c>
      <c r="W1658" s="1">
        <v>2648027</v>
      </c>
      <c r="X1658" s="1">
        <v>1270700</v>
      </c>
      <c r="Y1658" s="1">
        <v>2745730</v>
      </c>
      <c r="Z1658" s="1">
        <v>1130420</v>
      </c>
      <c r="AA1658" s="1">
        <v>2093119</v>
      </c>
      <c r="AB1658" s="1">
        <v>1946760</v>
      </c>
      <c r="AC1658" s="1">
        <v>2115476</v>
      </c>
      <c r="AD1658" s="1">
        <v>1314921</v>
      </c>
      <c r="AE1658" s="1">
        <v>0</v>
      </c>
      <c r="AH1658" s="136">
        <f t="shared" si="25"/>
        <v>38951</v>
      </c>
      <c r="AI1658" s="177">
        <f>HLOOKUP(附加题模型!$E$2,历史数据!$B$3:$K$5000,ROW(A1656),)</f>
        <v>9.5133517306082904</v>
      </c>
      <c r="AJ1658" s="177">
        <f>HLOOKUP(附加题模型!$E$2,历史数据!$L$3:$U$5000,ROW(A1656),)</f>
        <v>9.5133517306082904</v>
      </c>
    </row>
    <row r="1659" spans="1:36" x14ac:dyDescent="0.2">
      <c r="A1659" s="148">
        <v>38952</v>
      </c>
      <c r="B1659" s="137">
        <v>9.0905579671573999</v>
      </c>
      <c r="C1659" s="137">
        <v>17.670728559438601</v>
      </c>
      <c r="D1659" s="137">
        <v>4.6974398468937402</v>
      </c>
      <c r="E1659" s="137">
        <v>6.2196993667106799</v>
      </c>
      <c r="F1659" s="137">
        <v>5.4338054372987603</v>
      </c>
      <c r="G1659" s="137">
        <v>22.054584267315999</v>
      </c>
      <c r="H1659" s="137">
        <v>3.1690063132056099</v>
      </c>
      <c r="I1659" s="137">
        <v>8.5986084139127197</v>
      </c>
      <c r="J1659" s="137">
        <v>10.371837683964999</v>
      </c>
      <c r="K1659" s="137">
        <v>9.5133517306082904</v>
      </c>
      <c r="L1659" s="137">
        <v>8.9786741767923903</v>
      </c>
      <c r="M1659" s="137">
        <v>17.3660608256552</v>
      </c>
      <c r="N1659" s="137">
        <v>4.6492609766691899</v>
      </c>
      <c r="O1659" s="137">
        <v>6.09057066013537</v>
      </c>
      <c r="P1659" s="137">
        <v>5.3672146843906798</v>
      </c>
      <c r="Q1659" s="137">
        <v>21.3631432470434</v>
      </c>
      <c r="R1659" s="137">
        <v>3.1690063132056099</v>
      </c>
      <c r="S1659" s="137">
        <v>8.5986084139127197</v>
      </c>
      <c r="T1659" s="137">
        <v>10.223061323744201</v>
      </c>
      <c r="U1659" s="137">
        <v>9.5133517306082904</v>
      </c>
      <c r="V1659" s="1">
        <v>822780</v>
      </c>
      <c r="W1659" s="1">
        <v>1737940</v>
      </c>
      <c r="X1659" s="1">
        <v>1896746</v>
      </c>
      <c r="Y1659" s="1">
        <v>1925949</v>
      </c>
      <c r="Z1659" s="1">
        <v>1845250</v>
      </c>
      <c r="AA1659" s="1">
        <v>1181282</v>
      </c>
      <c r="AB1659" s="1">
        <v>0</v>
      </c>
      <c r="AC1659" s="1">
        <v>1028546</v>
      </c>
      <c r="AD1659" s="1">
        <v>935470</v>
      </c>
      <c r="AE1659" s="1">
        <v>0</v>
      </c>
      <c r="AH1659" s="136">
        <f t="shared" si="25"/>
        <v>38952</v>
      </c>
      <c r="AI1659" s="177">
        <f>HLOOKUP(附加题模型!$E$2,历史数据!$B$3:$K$5000,ROW(A1657),)</f>
        <v>9.5133517306082904</v>
      </c>
      <c r="AJ1659" s="177">
        <f>HLOOKUP(附加题模型!$E$2,历史数据!$L$3:$U$5000,ROW(A1657),)</f>
        <v>9.5133517306082904</v>
      </c>
    </row>
    <row r="1660" spans="1:36" x14ac:dyDescent="0.2">
      <c r="A1660" s="148">
        <v>38953</v>
      </c>
      <c r="B1660" s="137">
        <v>8.9786741767923903</v>
      </c>
      <c r="C1660" s="137">
        <v>17.137560025317601</v>
      </c>
      <c r="D1660" s="137">
        <v>4.6492609766691899</v>
      </c>
      <c r="E1660" s="137">
        <v>6.0260063068477097</v>
      </c>
      <c r="F1660" s="137">
        <v>5.3405783832274496</v>
      </c>
      <c r="G1660" s="137">
        <v>21.315457659438401</v>
      </c>
      <c r="H1660" s="137">
        <v>3.1822657538466399</v>
      </c>
      <c r="I1660" s="137">
        <v>8.5583339014353808</v>
      </c>
      <c r="J1660" s="137">
        <v>10.223061323744201</v>
      </c>
      <c r="K1660" s="137">
        <v>9.5133517306082904</v>
      </c>
      <c r="L1660" s="137">
        <v>9.0625870195661502</v>
      </c>
      <c r="M1660" s="137">
        <v>17.518394692546899</v>
      </c>
      <c r="N1660" s="137">
        <v>4.6733504117814704</v>
      </c>
      <c r="O1660" s="137">
        <v>6.1120921112312496</v>
      </c>
      <c r="P1660" s="137">
        <v>5.4204872867171403</v>
      </c>
      <c r="Q1660" s="137">
        <v>21.7207851540809</v>
      </c>
      <c r="R1660" s="137">
        <v>3.1822657538466399</v>
      </c>
      <c r="S1660" s="137">
        <v>8.5583339014353808</v>
      </c>
      <c r="T1660" s="137">
        <v>10.3080763867275</v>
      </c>
      <c r="U1660" s="137">
        <v>9.5133517306082904</v>
      </c>
      <c r="V1660" s="1">
        <v>1068587</v>
      </c>
      <c r="W1660" s="1">
        <v>2162559</v>
      </c>
      <c r="X1660" s="1">
        <v>742172</v>
      </c>
      <c r="Y1660" s="1">
        <v>2282388</v>
      </c>
      <c r="Z1660" s="1">
        <v>1027204</v>
      </c>
      <c r="AA1660" s="1">
        <v>1301926</v>
      </c>
      <c r="AB1660" s="1">
        <v>2038659</v>
      </c>
      <c r="AC1660" s="1">
        <v>575456</v>
      </c>
      <c r="AD1660" s="1">
        <v>612721</v>
      </c>
      <c r="AE1660" s="1">
        <v>0</v>
      </c>
      <c r="AH1660" s="136">
        <f t="shared" si="25"/>
        <v>38953</v>
      </c>
      <c r="AI1660" s="177">
        <f>HLOOKUP(附加题模型!$E$2,历史数据!$B$3:$K$5000,ROW(A1658),)</f>
        <v>9.5133517306082904</v>
      </c>
      <c r="AJ1660" s="177">
        <f>HLOOKUP(附加题模型!$E$2,历史数据!$L$3:$U$5000,ROW(A1658),)</f>
        <v>9.5133517306082904</v>
      </c>
    </row>
    <row r="1661" spans="1:36" x14ac:dyDescent="0.2">
      <c r="A1661" s="148">
        <v>38954</v>
      </c>
      <c r="B1661" s="137">
        <v>9.0346160719748898</v>
      </c>
      <c r="C1661" s="137">
        <v>17.442227759101101</v>
      </c>
      <c r="D1661" s="137">
        <v>4.6733504117814704</v>
      </c>
      <c r="E1661" s="137">
        <v>6.1336135623271399</v>
      </c>
      <c r="F1661" s="137">
        <v>5.3938509855539101</v>
      </c>
      <c r="G1661" s="137">
        <v>21.744627947883401</v>
      </c>
      <c r="H1661" s="137">
        <v>3.2353035164107502</v>
      </c>
      <c r="I1661" s="137">
        <v>8.5784711576740502</v>
      </c>
      <c r="J1661" s="137">
        <v>10.3293301524733</v>
      </c>
      <c r="K1661" s="137">
        <v>9.5133517306082904</v>
      </c>
      <c r="L1661" s="137">
        <v>9.1185289147486497</v>
      </c>
      <c r="M1661" s="137">
        <v>18.051563226667898</v>
      </c>
      <c r="N1661" s="137">
        <v>4.6613056942253301</v>
      </c>
      <c r="O1661" s="137">
        <v>6.0798099345874297</v>
      </c>
      <c r="P1661" s="137">
        <v>5.4338054372987603</v>
      </c>
      <c r="Q1661" s="137">
        <v>21.7207851540809</v>
      </c>
      <c r="R1661" s="137">
        <v>3.1955251944876601</v>
      </c>
      <c r="S1661" s="137">
        <v>8.4173731077646803</v>
      </c>
      <c r="T1661" s="137">
        <v>10.371837683964999</v>
      </c>
      <c r="U1661" s="137">
        <v>9.5133517306082904</v>
      </c>
      <c r="V1661" s="1">
        <v>1207582</v>
      </c>
      <c r="W1661" s="1">
        <v>5378538</v>
      </c>
      <c r="X1661" s="1">
        <v>657767</v>
      </c>
      <c r="Y1661" s="1">
        <v>1273383</v>
      </c>
      <c r="Z1661" s="1">
        <v>1402302</v>
      </c>
      <c r="AA1661" s="1">
        <v>1306602</v>
      </c>
      <c r="AB1661" s="1">
        <v>2668298</v>
      </c>
      <c r="AC1661" s="1">
        <v>731471</v>
      </c>
      <c r="AD1661" s="1">
        <v>1479126</v>
      </c>
      <c r="AE1661" s="1">
        <v>0</v>
      </c>
      <c r="AH1661" s="136">
        <f t="shared" si="25"/>
        <v>38954</v>
      </c>
      <c r="AI1661" s="177">
        <f>HLOOKUP(附加题模型!$E$2,历史数据!$B$3:$K$5000,ROW(A1659),)</f>
        <v>9.5133517306082904</v>
      </c>
      <c r="AJ1661" s="177">
        <f>HLOOKUP(附加题模型!$E$2,历史数据!$L$3:$U$5000,ROW(A1659),)</f>
        <v>9.5133517306082904</v>
      </c>
    </row>
    <row r="1662" spans="1:36" x14ac:dyDescent="0.2">
      <c r="A1662" s="148">
        <v>38957</v>
      </c>
      <c r="B1662" s="137">
        <v>9.1464998623399101</v>
      </c>
      <c r="C1662" s="137">
        <v>18.508564827343001</v>
      </c>
      <c r="D1662" s="137">
        <v>4.7094845644498804</v>
      </c>
      <c r="E1662" s="137">
        <v>6.09057066013537</v>
      </c>
      <c r="F1662" s="137">
        <v>5.4204872867171403</v>
      </c>
      <c r="G1662" s="137">
        <v>21.7207851540809</v>
      </c>
      <c r="H1662" s="137">
        <v>3.1690063132056099</v>
      </c>
      <c r="I1662" s="137">
        <v>8.3972358515260002</v>
      </c>
      <c r="J1662" s="137">
        <v>10.350583918219201</v>
      </c>
      <c r="K1662" s="137">
        <v>9.5133517306082904</v>
      </c>
      <c r="L1662" s="137">
        <v>9.4821512334349496</v>
      </c>
      <c r="M1662" s="137">
        <v>18.4323978938972</v>
      </c>
      <c r="N1662" s="137">
        <v>4.7937975873428398</v>
      </c>
      <c r="O1662" s="137">
        <v>6.4133924265736404</v>
      </c>
      <c r="P1662" s="137">
        <v>5.5936232442781302</v>
      </c>
      <c r="Q1662" s="137">
        <v>22.483754555760999</v>
      </c>
      <c r="R1662" s="137">
        <v>3.27508183833383</v>
      </c>
      <c r="S1662" s="137">
        <v>8.5986084139127197</v>
      </c>
      <c r="T1662" s="137">
        <v>10.690644170152501</v>
      </c>
      <c r="U1662" s="137">
        <v>9.5133517306082904</v>
      </c>
      <c r="V1662" s="1">
        <v>2200101</v>
      </c>
      <c r="W1662" s="1">
        <v>3846535</v>
      </c>
      <c r="X1662" s="1">
        <v>1146517</v>
      </c>
      <c r="Y1662" s="1">
        <v>2993137</v>
      </c>
      <c r="Z1662" s="1">
        <v>3169601</v>
      </c>
      <c r="AA1662" s="1">
        <v>2857841</v>
      </c>
      <c r="AB1662" s="1">
        <v>3153598</v>
      </c>
      <c r="AC1662" s="1">
        <v>985680</v>
      </c>
      <c r="AD1662" s="1">
        <v>2041138</v>
      </c>
      <c r="AE1662" s="1">
        <v>0</v>
      </c>
      <c r="AH1662" s="136">
        <f t="shared" si="25"/>
        <v>38957</v>
      </c>
      <c r="AI1662" s="177">
        <f>HLOOKUP(附加题模型!$E$2,历史数据!$B$3:$K$5000,ROW(A1660),)</f>
        <v>9.5133517306082904</v>
      </c>
      <c r="AJ1662" s="177">
        <f>HLOOKUP(附加题模型!$E$2,历史数据!$L$3:$U$5000,ROW(A1660),)</f>
        <v>9.5133517306082904</v>
      </c>
    </row>
    <row r="1663" spans="1:36" x14ac:dyDescent="0.2">
      <c r="A1663" s="148">
        <v>38958</v>
      </c>
      <c r="B1663" s="137">
        <v>9.4541802858436998</v>
      </c>
      <c r="C1663" s="137">
        <v>18.4323978938972</v>
      </c>
      <c r="D1663" s="137">
        <v>4.7817528697867102</v>
      </c>
      <c r="E1663" s="137">
        <v>6.4133924265736404</v>
      </c>
      <c r="F1663" s="137">
        <v>5.6468958466045898</v>
      </c>
      <c r="G1663" s="137">
        <v>22.531440143366101</v>
      </c>
      <c r="H1663" s="137">
        <v>3.2618223976928</v>
      </c>
      <c r="I1663" s="137">
        <v>8.5986084139127197</v>
      </c>
      <c r="J1663" s="137">
        <v>10.690644170152501</v>
      </c>
      <c r="K1663" s="137">
        <v>9.5133517306082904</v>
      </c>
      <c r="L1663" s="137">
        <v>9.3422964954786796</v>
      </c>
      <c r="M1663" s="137">
        <v>18.813232561126501</v>
      </c>
      <c r="N1663" s="137">
        <v>4.7094845644498804</v>
      </c>
      <c r="O1663" s="137">
        <v>6.3488280732859899</v>
      </c>
      <c r="P1663" s="137">
        <v>5.5536687925332897</v>
      </c>
      <c r="Q1663" s="137">
        <v>22.602968524773601</v>
      </c>
      <c r="R1663" s="137">
        <v>3.3413790415389699</v>
      </c>
      <c r="S1663" s="137">
        <v>8.5583339014353808</v>
      </c>
      <c r="T1663" s="137">
        <v>10.563121575677499</v>
      </c>
      <c r="U1663" s="137">
        <v>9.5133517306082904</v>
      </c>
      <c r="V1663" s="1">
        <v>1473550</v>
      </c>
      <c r="W1663" s="1">
        <v>8728185</v>
      </c>
      <c r="X1663" s="1">
        <v>1359707</v>
      </c>
      <c r="Y1663" s="1">
        <v>3318211</v>
      </c>
      <c r="Z1663" s="1">
        <v>3829698</v>
      </c>
      <c r="AA1663" s="1">
        <v>2763173</v>
      </c>
      <c r="AB1663" s="1">
        <v>7346294</v>
      </c>
      <c r="AC1663" s="1">
        <v>1661426</v>
      </c>
      <c r="AD1663" s="1">
        <v>2211722</v>
      </c>
      <c r="AE1663" s="1">
        <v>0</v>
      </c>
      <c r="AH1663" s="136">
        <f t="shared" si="25"/>
        <v>38958</v>
      </c>
      <c r="AI1663" s="177">
        <f>HLOOKUP(附加题模型!$E$2,历史数据!$B$3:$K$5000,ROW(A1661),)</f>
        <v>9.5133517306082904</v>
      </c>
      <c r="AJ1663" s="177">
        <f>HLOOKUP(附加题模型!$E$2,历史数据!$L$3:$U$5000,ROW(A1661),)</f>
        <v>9.5133517306082904</v>
      </c>
    </row>
    <row r="1664" spans="1:36" x14ac:dyDescent="0.2">
      <c r="A1664" s="148">
        <v>38959</v>
      </c>
      <c r="B1664" s="137">
        <v>9.3422964954786796</v>
      </c>
      <c r="C1664" s="137">
        <v>18.584731760788902</v>
      </c>
      <c r="D1664" s="137">
        <v>4.7094845644498804</v>
      </c>
      <c r="E1664" s="137">
        <v>6.2519815433544998</v>
      </c>
      <c r="F1664" s="137">
        <v>5.5403506419516697</v>
      </c>
      <c r="G1664" s="137">
        <v>22.602968524773601</v>
      </c>
      <c r="H1664" s="137">
        <v>3.3413790415389699</v>
      </c>
      <c r="I1664" s="137">
        <v>8.5583339014353808</v>
      </c>
      <c r="J1664" s="137">
        <v>10.541867809931601</v>
      </c>
      <c r="K1664" s="137">
        <v>9.5133517306082904</v>
      </c>
      <c r="L1664" s="137">
        <v>9.5380931286174597</v>
      </c>
      <c r="M1664" s="137">
        <v>18.584731760788902</v>
      </c>
      <c r="N1664" s="137">
        <v>4.7335739995621502</v>
      </c>
      <c r="O1664" s="137">
        <v>6.3273066221901004</v>
      </c>
      <c r="P1664" s="137">
        <v>5.7401229006758898</v>
      </c>
      <c r="Q1664" s="137">
        <v>22.5791257309711</v>
      </c>
      <c r="R1664" s="137">
        <v>3.3546384821799999</v>
      </c>
      <c r="S1664" s="137">
        <v>8.5180593889580294</v>
      </c>
      <c r="T1664" s="137">
        <v>11.1157194850691</v>
      </c>
      <c r="U1664" s="137">
        <v>9.5133517306082904</v>
      </c>
      <c r="V1664" s="1">
        <v>1454375</v>
      </c>
      <c r="W1664" s="1">
        <v>4509067</v>
      </c>
      <c r="X1664" s="1">
        <v>742209</v>
      </c>
      <c r="Y1664" s="1">
        <v>1526201</v>
      </c>
      <c r="Z1664" s="1">
        <v>2863788</v>
      </c>
      <c r="AA1664" s="1">
        <v>1314019</v>
      </c>
      <c r="AB1664" s="1">
        <v>3027854</v>
      </c>
      <c r="AC1664" s="1">
        <v>810459</v>
      </c>
      <c r="AD1664" s="1">
        <v>3493714</v>
      </c>
      <c r="AE1664" s="1">
        <v>0</v>
      </c>
      <c r="AH1664" s="136">
        <f t="shared" si="25"/>
        <v>38959</v>
      </c>
      <c r="AI1664" s="177">
        <f>HLOOKUP(附加题模型!$E$2,历史数据!$B$3:$K$5000,ROW(A1662),)</f>
        <v>9.5133517306082904</v>
      </c>
      <c r="AJ1664" s="177">
        <f>HLOOKUP(附加题模型!$E$2,历史数据!$L$3:$U$5000,ROW(A1662),)</f>
        <v>9.5133517306082904</v>
      </c>
    </row>
    <row r="1665" spans="1:36" x14ac:dyDescent="0.2">
      <c r="A1665" s="148">
        <v>38960</v>
      </c>
      <c r="B1665" s="137">
        <v>9.5380931286174597</v>
      </c>
      <c r="C1665" s="137">
        <v>18.584731760788902</v>
      </c>
      <c r="D1665" s="137">
        <v>4.76970815223057</v>
      </c>
      <c r="E1665" s="137">
        <v>6.3273066221901004</v>
      </c>
      <c r="F1665" s="137">
        <v>5.8067136535839703</v>
      </c>
      <c r="G1665" s="137">
        <v>22.6506541123786</v>
      </c>
      <c r="H1665" s="137">
        <v>3.3148601602569099</v>
      </c>
      <c r="I1665" s="137">
        <v>8.5381966451967006</v>
      </c>
      <c r="J1665" s="137">
        <v>11.136973250814901</v>
      </c>
      <c r="K1665" s="137">
        <v>9.5133517306082904</v>
      </c>
      <c r="L1665" s="137">
        <v>9.5101221810261993</v>
      </c>
      <c r="M1665" s="137">
        <v>18.813232561126501</v>
      </c>
      <c r="N1665" s="137">
        <v>4.8540211751235303</v>
      </c>
      <c r="O1665" s="137">
        <v>6.5532818586968897</v>
      </c>
      <c r="P1665" s="137">
        <v>5.8067136535839703</v>
      </c>
      <c r="Q1665" s="137">
        <v>22.483754555760999</v>
      </c>
      <c r="R1665" s="137">
        <v>3.4076762447441098</v>
      </c>
      <c r="S1665" s="137">
        <v>8.5583339014353808</v>
      </c>
      <c r="T1665" s="137">
        <v>11.0307044220857</v>
      </c>
      <c r="U1665" s="137">
        <v>9.5133517306082904</v>
      </c>
      <c r="V1665" s="1">
        <v>923330</v>
      </c>
      <c r="W1665" s="1">
        <v>2968675</v>
      </c>
      <c r="X1665" s="1">
        <v>2201975</v>
      </c>
      <c r="Y1665" s="1">
        <v>2323485</v>
      </c>
      <c r="Z1665" s="1">
        <v>3664955</v>
      </c>
      <c r="AA1665" s="1">
        <v>1107301</v>
      </c>
      <c r="AB1665" s="1">
        <v>5022058</v>
      </c>
      <c r="AC1665" s="1">
        <v>930337</v>
      </c>
      <c r="AD1665" s="1">
        <v>2011019</v>
      </c>
      <c r="AE1665" s="1">
        <v>0</v>
      </c>
      <c r="AH1665" s="136">
        <f t="shared" si="25"/>
        <v>38960</v>
      </c>
      <c r="AI1665" s="177">
        <f>HLOOKUP(附加题模型!$E$2,历史数据!$B$3:$K$5000,ROW(A1663),)</f>
        <v>9.5133517306082904</v>
      </c>
      <c r="AJ1665" s="177">
        <f>HLOOKUP(附加题模型!$E$2,历史数据!$L$3:$U$5000,ROW(A1663),)</f>
        <v>9.5133517306082904</v>
      </c>
    </row>
    <row r="1666" spans="1:36" x14ac:dyDescent="0.2">
      <c r="A1666" s="148">
        <v>38961</v>
      </c>
      <c r="B1666" s="137">
        <v>9.4262093382524395</v>
      </c>
      <c r="C1666" s="137">
        <v>18.660898694234799</v>
      </c>
      <c r="D1666" s="137">
        <v>4.8781106102358098</v>
      </c>
      <c r="E1666" s="137">
        <v>6.5532818586968897</v>
      </c>
      <c r="F1666" s="137">
        <v>5.8067136535839703</v>
      </c>
      <c r="G1666" s="137">
        <v>22.555282937168599</v>
      </c>
      <c r="H1666" s="137">
        <v>3.4076762447441098</v>
      </c>
      <c r="I1666" s="137">
        <v>8.6187456701513891</v>
      </c>
      <c r="J1666" s="137">
        <v>11.0307044220857</v>
      </c>
      <c r="K1666" s="137">
        <v>9.5133517306082904</v>
      </c>
      <c r="L1666" s="137">
        <v>9.37026744306994</v>
      </c>
      <c r="M1666" s="137">
        <v>18.051563226667898</v>
      </c>
      <c r="N1666" s="137">
        <v>4.8178870224551202</v>
      </c>
      <c r="O1666" s="137">
        <v>6.5425211331489503</v>
      </c>
      <c r="P1666" s="137">
        <v>5.6069413948597502</v>
      </c>
      <c r="Q1666" s="137">
        <v>21.410828834648399</v>
      </c>
      <c r="R1666" s="137">
        <v>3.27508183833383</v>
      </c>
      <c r="S1666" s="137">
        <v>8.6388829263900604</v>
      </c>
      <c r="T1666" s="137">
        <v>10.541867809931601</v>
      </c>
      <c r="U1666" s="137">
        <v>9.5133517306082904</v>
      </c>
      <c r="V1666" s="1">
        <v>1645592</v>
      </c>
      <c r="W1666" s="1">
        <v>4122550</v>
      </c>
      <c r="X1666" s="1">
        <v>1684378</v>
      </c>
      <c r="Y1666" s="1">
        <v>4804689</v>
      </c>
      <c r="Z1666" s="1">
        <v>2047656</v>
      </c>
      <c r="AA1666" s="1">
        <v>1780359</v>
      </c>
      <c r="AB1666" s="1">
        <v>3573800</v>
      </c>
      <c r="AC1666" s="1">
        <v>2776105</v>
      </c>
      <c r="AD1666" s="1">
        <v>2326465</v>
      </c>
      <c r="AE1666" s="1">
        <v>0</v>
      </c>
      <c r="AH1666" s="136">
        <f t="shared" si="25"/>
        <v>38961</v>
      </c>
      <c r="AI1666" s="177">
        <f>HLOOKUP(附加题模型!$E$2,历史数据!$B$3:$K$5000,ROW(A1664),)</f>
        <v>9.5133517306082904</v>
      </c>
      <c r="AJ1666" s="177">
        <f>HLOOKUP(附加题模型!$E$2,历史数据!$L$3:$U$5000,ROW(A1664),)</f>
        <v>9.5133517306082904</v>
      </c>
    </row>
    <row r="1667" spans="1:36" x14ac:dyDescent="0.2">
      <c r="A1667" s="148">
        <v>38964</v>
      </c>
      <c r="B1667" s="137">
        <v>9.3143255478874298</v>
      </c>
      <c r="C1667" s="137">
        <v>17.8992293597762</v>
      </c>
      <c r="D1667" s="137">
        <v>4.84197645756739</v>
      </c>
      <c r="E1667" s="137">
        <v>6.5317604076010003</v>
      </c>
      <c r="F1667" s="137">
        <v>5.6335776960229804</v>
      </c>
      <c r="G1667" s="137">
        <v>21.2200864842283</v>
      </c>
      <c r="H1667" s="137">
        <v>3.2883412789748601</v>
      </c>
      <c r="I1667" s="137">
        <v>8.5583339014353808</v>
      </c>
      <c r="J1667" s="137">
        <v>10.563121575677499</v>
      </c>
      <c r="K1667" s="137">
        <v>9.5133517306082904</v>
      </c>
      <c r="L1667" s="137">
        <v>9.6499769189824693</v>
      </c>
      <c r="M1667" s="137">
        <v>18.660898694234799</v>
      </c>
      <c r="N1667" s="137">
        <v>4.9262894804603601</v>
      </c>
      <c r="O1667" s="137">
        <v>6.6070854864366</v>
      </c>
      <c r="P1667" s="137">
        <v>5.7134865995126596</v>
      </c>
      <c r="Q1667" s="137">
        <v>21.816156329290902</v>
      </c>
      <c r="R1667" s="137">
        <v>3.42093568538513</v>
      </c>
      <c r="S1667" s="137">
        <v>8.6992946951060794</v>
      </c>
      <c r="T1667" s="137">
        <v>10.7118979358983</v>
      </c>
      <c r="U1667" s="137">
        <v>9.5133517306082904</v>
      </c>
      <c r="V1667" s="1">
        <v>1032745</v>
      </c>
      <c r="W1667" s="1">
        <v>3460552</v>
      </c>
      <c r="X1667" s="1">
        <v>2835221</v>
      </c>
      <c r="Y1667" s="1">
        <v>2726994</v>
      </c>
      <c r="Z1667" s="1">
        <v>1770698</v>
      </c>
      <c r="AA1667" s="1">
        <v>1217822</v>
      </c>
      <c r="AB1667" s="1">
        <v>2766680</v>
      </c>
      <c r="AC1667" s="1">
        <v>978246</v>
      </c>
      <c r="AD1667" s="1">
        <v>1125602</v>
      </c>
      <c r="AE1667" s="1">
        <v>0</v>
      </c>
      <c r="AH1667" s="136">
        <f t="shared" si="25"/>
        <v>38964</v>
      </c>
      <c r="AI1667" s="177">
        <f>HLOOKUP(附加题模型!$E$2,历史数据!$B$3:$K$5000,ROW(A1665),)</f>
        <v>9.5133517306082904</v>
      </c>
      <c r="AJ1667" s="177">
        <f>HLOOKUP(附加题模型!$E$2,历史数据!$L$3:$U$5000,ROW(A1665),)</f>
        <v>9.5133517306082904</v>
      </c>
    </row>
    <row r="1668" spans="1:36" x14ac:dyDescent="0.2">
      <c r="A1668" s="148">
        <v>38965</v>
      </c>
      <c r="B1668" s="137">
        <v>9.5940350237999592</v>
      </c>
      <c r="C1668" s="137">
        <v>18.889399494572299</v>
      </c>
      <c r="D1668" s="137">
        <v>4.8901553277919501</v>
      </c>
      <c r="E1668" s="137">
        <v>6.6178462119845403</v>
      </c>
      <c r="F1668" s="137">
        <v>5.7268047500942796</v>
      </c>
      <c r="G1668" s="137">
        <v>21.696942360278399</v>
      </c>
      <c r="H1668" s="137">
        <v>3.3944168041030802</v>
      </c>
      <c r="I1668" s="137">
        <v>8.6590201826287299</v>
      </c>
      <c r="J1668" s="137">
        <v>10.7118979358983</v>
      </c>
      <c r="K1668" s="137">
        <v>9.5133517306082904</v>
      </c>
      <c r="L1668" s="137">
        <v>9.6220059713912196</v>
      </c>
      <c r="M1668" s="137">
        <v>18.508564827343001</v>
      </c>
      <c r="N1668" s="137">
        <v>4.84197645756739</v>
      </c>
      <c r="O1668" s="137">
        <v>6.6716498397242603</v>
      </c>
      <c r="P1668" s="137">
        <v>5.5669869431148999</v>
      </c>
      <c r="Q1668" s="137">
        <v>21.243929278030901</v>
      </c>
      <c r="R1668" s="137">
        <v>3.4607140073082201</v>
      </c>
      <c r="S1668" s="137">
        <v>8.8603927450154494</v>
      </c>
      <c r="T1668" s="137">
        <v>10.5843753414233</v>
      </c>
      <c r="U1668" s="137">
        <v>9.5133517306082904</v>
      </c>
      <c r="V1668" s="1">
        <v>1077321</v>
      </c>
      <c r="W1668" s="1">
        <v>2414784</v>
      </c>
      <c r="X1668" s="1">
        <v>1052705</v>
      </c>
      <c r="Y1668" s="1">
        <v>3224625</v>
      </c>
      <c r="Z1668" s="1">
        <v>2530400</v>
      </c>
      <c r="AA1668" s="1">
        <v>1531596</v>
      </c>
      <c r="AB1668" s="1">
        <v>3740583</v>
      </c>
      <c r="AC1668" s="1">
        <v>1611393</v>
      </c>
      <c r="AD1668" s="1">
        <v>1641807</v>
      </c>
      <c r="AE1668" s="1">
        <v>0</v>
      </c>
      <c r="AH1668" s="136">
        <f t="shared" si="25"/>
        <v>38965</v>
      </c>
      <c r="AI1668" s="177">
        <f>HLOOKUP(附加题模型!$E$2,历史数据!$B$3:$K$5000,ROW(A1666),)</f>
        <v>9.5133517306082904</v>
      </c>
      <c r="AJ1668" s="177">
        <f>HLOOKUP(附加题模型!$E$2,历史数据!$L$3:$U$5000,ROW(A1666),)</f>
        <v>9.5133517306082904</v>
      </c>
    </row>
    <row r="1669" spans="1:36" x14ac:dyDescent="0.2">
      <c r="A1669" s="148">
        <v>38966</v>
      </c>
      <c r="B1669" s="137">
        <v>9.6779478665737209</v>
      </c>
      <c r="C1669" s="137">
        <v>18.584731760788902</v>
      </c>
      <c r="D1669" s="137">
        <v>4.84197645756739</v>
      </c>
      <c r="E1669" s="137">
        <v>6.6824105652721997</v>
      </c>
      <c r="F1669" s="137">
        <v>5.5536687925332897</v>
      </c>
      <c r="G1669" s="137">
        <v>21.3631432470434</v>
      </c>
      <c r="H1669" s="137">
        <v>3.4607140073082201</v>
      </c>
      <c r="I1669" s="137">
        <v>8.8603927450154494</v>
      </c>
      <c r="J1669" s="137">
        <v>10.626882872915001</v>
      </c>
      <c r="K1669" s="137">
        <v>9.5133517306082904</v>
      </c>
      <c r="L1669" s="137">
        <v>9.7059188141649795</v>
      </c>
      <c r="M1669" s="137">
        <v>18.4323978938972</v>
      </c>
      <c r="N1669" s="137">
        <v>4.80584230489898</v>
      </c>
      <c r="O1669" s="137">
        <v>6.6608891141763102</v>
      </c>
      <c r="P1669" s="137">
        <v>5.6335776960229804</v>
      </c>
      <c r="Q1669" s="137">
        <v>21.6492567726734</v>
      </c>
      <c r="R1669" s="137">
        <v>3.4872328885902699</v>
      </c>
      <c r="S1669" s="137">
        <v>8.8603927450154494</v>
      </c>
      <c r="T1669" s="137">
        <v>10.6481366386608</v>
      </c>
      <c r="U1669" s="137">
        <v>9.5133517306082904</v>
      </c>
      <c r="V1669" s="1">
        <v>1058771</v>
      </c>
      <c r="W1669" s="1">
        <v>2083220</v>
      </c>
      <c r="X1669" s="1">
        <v>970936</v>
      </c>
      <c r="Y1669" s="1">
        <v>1711387</v>
      </c>
      <c r="Z1669" s="1">
        <v>1826847</v>
      </c>
      <c r="AA1669" s="1">
        <v>983105</v>
      </c>
      <c r="AB1669" s="1">
        <v>4236566</v>
      </c>
      <c r="AC1669" s="1">
        <v>0</v>
      </c>
      <c r="AD1669" s="1">
        <v>1176223</v>
      </c>
      <c r="AE1669" s="1">
        <v>0</v>
      </c>
      <c r="AH1669" s="136">
        <f t="shared" si="25"/>
        <v>38966</v>
      </c>
      <c r="AI1669" s="177">
        <f>HLOOKUP(附加题模型!$E$2,历史数据!$B$3:$K$5000,ROW(A1667),)</f>
        <v>9.5133517306082904</v>
      </c>
      <c r="AJ1669" s="177">
        <f>HLOOKUP(附加题模型!$E$2,历史数据!$L$3:$U$5000,ROW(A1667),)</f>
        <v>9.5133517306082904</v>
      </c>
    </row>
    <row r="1670" spans="1:36" x14ac:dyDescent="0.2">
      <c r="A1670" s="148">
        <v>38967</v>
      </c>
      <c r="B1670" s="137">
        <v>9.5940350237999592</v>
      </c>
      <c r="C1670" s="137">
        <v>18.280064027005501</v>
      </c>
      <c r="D1670" s="137">
        <v>4.8178870224551202</v>
      </c>
      <c r="E1670" s="137">
        <v>6.6716498397242603</v>
      </c>
      <c r="F1670" s="137">
        <v>5.6868502983494302</v>
      </c>
      <c r="G1670" s="137">
        <v>21.696942360278399</v>
      </c>
      <c r="H1670" s="137">
        <v>3.5535300917954098</v>
      </c>
      <c r="I1670" s="137">
        <v>8.8805300012541206</v>
      </c>
      <c r="J1670" s="137">
        <v>10.626882872915001</v>
      </c>
      <c r="K1670" s="137">
        <v>9.5133517306082904</v>
      </c>
      <c r="L1670" s="137">
        <v>9.5660640762087095</v>
      </c>
      <c r="M1670" s="137">
        <v>18.127730160113799</v>
      </c>
      <c r="N1670" s="137">
        <v>4.76970815223057</v>
      </c>
      <c r="O1670" s="137">
        <v>6.4564353287654104</v>
      </c>
      <c r="P1670" s="137">
        <v>5.4737598890435999</v>
      </c>
      <c r="Q1670" s="137">
        <v>21.2200864842283</v>
      </c>
      <c r="R1670" s="137">
        <v>3.4341951260261601</v>
      </c>
      <c r="S1670" s="137">
        <v>8.6388829263900604</v>
      </c>
      <c r="T1670" s="137">
        <v>10.350583918219201</v>
      </c>
      <c r="U1670" s="137">
        <v>9.5133517306082904</v>
      </c>
      <c r="V1670" s="1">
        <v>1132167</v>
      </c>
      <c r="W1670" s="1">
        <v>1890830</v>
      </c>
      <c r="X1670" s="1">
        <v>628310</v>
      </c>
      <c r="Y1670" s="1">
        <v>2309663</v>
      </c>
      <c r="Z1670" s="1">
        <v>1789619</v>
      </c>
      <c r="AA1670" s="1">
        <v>1190200</v>
      </c>
      <c r="AB1670" s="1">
        <v>13450981</v>
      </c>
      <c r="AC1670" s="1">
        <v>985453</v>
      </c>
      <c r="AD1670" s="1">
        <v>1185287</v>
      </c>
      <c r="AE1670" s="1">
        <v>0</v>
      </c>
      <c r="AH1670" s="136">
        <f t="shared" ref="AH1670:AH1733" si="26">A1670</f>
        <v>38967</v>
      </c>
      <c r="AI1670" s="177">
        <f>HLOOKUP(附加题模型!$E$2,历史数据!$B$3:$K$5000,ROW(A1668),)</f>
        <v>9.5133517306082904</v>
      </c>
      <c r="AJ1670" s="177">
        <f>HLOOKUP(附加题模型!$E$2,历史数据!$L$3:$U$5000,ROW(A1668),)</f>
        <v>9.5133517306082904</v>
      </c>
    </row>
    <row r="1671" spans="1:36" x14ac:dyDescent="0.2">
      <c r="A1671" s="148">
        <v>38968</v>
      </c>
      <c r="B1671" s="137">
        <v>9.5101221810261993</v>
      </c>
      <c r="C1671" s="137">
        <v>18.127730160113799</v>
      </c>
      <c r="D1671" s="137">
        <v>4.7456187171182904</v>
      </c>
      <c r="E1671" s="137">
        <v>6.4564353287654104</v>
      </c>
      <c r="F1671" s="137">
        <v>5.4737598890435999</v>
      </c>
      <c r="G1671" s="137">
        <v>21.2200864842283</v>
      </c>
      <c r="H1671" s="137">
        <v>3.3944168041030802</v>
      </c>
      <c r="I1671" s="137">
        <v>8.6388829263900604</v>
      </c>
      <c r="J1671" s="137">
        <v>10.2655688552359</v>
      </c>
      <c r="K1671" s="137">
        <v>9.5133517306082904</v>
      </c>
      <c r="L1671" s="137">
        <v>9.8178026045299909</v>
      </c>
      <c r="M1671" s="137">
        <v>18.203897093559601</v>
      </c>
      <c r="N1671" s="137">
        <v>4.7456187171182904</v>
      </c>
      <c r="O1671" s="137">
        <v>6.4564353287654104</v>
      </c>
      <c r="P1671" s="137">
        <v>5.4737598890435999</v>
      </c>
      <c r="Q1671" s="137">
        <v>21.243929278030901</v>
      </c>
      <c r="R1671" s="137">
        <v>3.3678979228210202</v>
      </c>
      <c r="S1671" s="137">
        <v>8.5180593889580294</v>
      </c>
      <c r="T1671" s="137">
        <v>10.3930914497108</v>
      </c>
      <c r="U1671" s="137">
        <v>9.5133517306082904</v>
      </c>
      <c r="V1671" s="1">
        <v>2401275</v>
      </c>
      <c r="W1671" s="1">
        <v>1654481</v>
      </c>
      <c r="X1671" s="1">
        <v>327920</v>
      </c>
      <c r="Y1671" s="1">
        <v>1522698</v>
      </c>
      <c r="Z1671" s="1">
        <v>1180180</v>
      </c>
      <c r="AA1671" s="1">
        <v>674562</v>
      </c>
      <c r="AB1671" s="1">
        <v>3576270</v>
      </c>
      <c r="AC1671" s="1">
        <v>946358</v>
      </c>
      <c r="AD1671" s="1">
        <v>919963</v>
      </c>
      <c r="AE1671" s="1">
        <v>0</v>
      </c>
      <c r="AH1671" s="136">
        <f t="shared" si="26"/>
        <v>38968</v>
      </c>
      <c r="AI1671" s="177">
        <f>HLOOKUP(附加题模型!$E$2,历史数据!$B$3:$K$5000,ROW(A1669),)</f>
        <v>9.5133517306082904</v>
      </c>
      <c r="AJ1671" s="177">
        <f>HLOOKUP(附加题模型!$E$2,历史数据!$L$3:$U$5000,ROW(A1669),)</f>
        <v>9.5133517306082904</v>
      </c>
    </row>
    <row r="1672" spans="1:36" x14ac:dyDescent="0.2">
      <c r="A1672" s="148">
        <v>38971</v>
      </c>
      <c r="B1672" s="137">
        <v>9.8178026045299909</v>
      </c>
      <c r="C1672" s="137">
        <v>18.203897093559601</v>
      </c>
      <c r="D1672" s="137">
        <v>4.7215292820060197</v>
      </c>
      <c r="E1672" s="137">
        <v>6.4564353287654104</v>
      </c>
      <c r="F1672" s="137">
        <v>5.4737598890435999</v>
      </c>
      <c r="G1672" s="137">
        <v>21.2916148656359</v>
      </c>
      <c r="H1672" s="137">
        <v>3.3678979228210202</v>
      </c>
      <c r="I1672" s="137">
        <v>8.5986084139127197</v>
      </c>
      <c r="J1672" s="137">
        <v>10.3080763867275</v>
      </c>
      <c r="K1672" s="137">
        <v>9.5133517306082904</v>
      </c>
      <c r="L1672" s="137">
        <v>9.9017154473037508</v>
      </c>
      <c r="M1672" s="137">
        <v>18.584731760788902</v>
      </c>
      <c r="N1672" s="137">
        <v>4.7335739995621502</v>
      </c>
      <c r="O1672" s="137">
        <v>6.4241531521215798</v>
      </c>
      <c r="P1672" s="137">
        <v>5.4870780396252199</v>
      </c>
      <c r="Q1672" s="137">
        <v>21.172400896623301</v>
      </c>
      <c r="R1672" s="137">
        <v>3.3678979228210202</v>
      </c>
      <c r="S1672" s="137">
        <v>8.3770985952873307</v>
      </c>
      <c r="T1672" s="137">
        <v>10.541867809931601</v>
      </c>
      <c r="U1672" s="137">
        <v>9.5133517306082904</v>
      </c>
      <c r="V1672" s="1">
        <v>1624164</v>
      </c>
      <c r="W1672" s="1">
        <v>2370025</v>
      </c>
      <c r="X1672" s="1">
        <v>520819</v>
      </c>
      <c r="Y1672" s="1">
        <v>1230870</v>
      </c>
      <c r="Z1672" s="1">
        <v>1210539</v>
      </c>
      <c r="AA1672" s="1">
        <v>886862</v>
      </c>
      <c r="AB1672" s="1">
        <v>2125787</v>
      </c>
      <c r="AC1672" s="1">
        <v>742378</v>
      </c>
      <c r="AD1672" s="1">
        <v>886246</v>
      </c>
      <c r="AE1672" s="1">
        <v>0</v>
      </c>
      <c r="AH1672" s="136">
        <f t="shared" si="26"/>
        <v>38971</v>
      </c>
      <c r="AI1672" s="177">
        <f>HLOOKUP(附加题模型!$E$2,历史数据!$B$3:$K$5000,ROW(A1670),)</f>
        <v>9.5133517306082904</v>
      </c>
      <c r="AJ1672" s="177">
        <f>HLOOKUP(附加题模型!$E$2,历史数据!$L$3:$U$5000,ROW(A1670),)</f>
        <v>9.5133517306082904</v>
      </c>
    </row>
    <row r="1673" spans="1:36" x14ac:dyDescent="0.2">
      <c r="A1673" s="148">
        <v>38972</v>
      </c>
      <c r="B1673" s="137">
        <v>9.6779478665737209</v>
      </c>
      <c r="C1673" s="137">
        <v>18.584731760788902</v>
      </c>
      <c r="D1673" s="137">
        <v>4.7817528697867102</v>
      </c>
      <c r="E1673" s="137">
        <v>6.4241531521215798</v>
      </c>
      <c r="F1673" s="137">
        <v>5.4604417384619897</v>
      </c>
      <c r="G1673" s="137">
        <v>21.196243690425799</v>
      </c>
      <c r="H1673" s="137">
        <v>3.3678979228210202</v>
      </c>
      <c r="I1673" s="137">
        <v>8.4173731077646803</v>
      </c>
      <c r="J1673" s="137">
        <v>10.541867809931601</v>
      </c>
      <c r="K1673" s="137">
        <v>9.5133517306082904</v>
      </c>
      <c r="L1673" s="137">
        <v>9.8457735521212495</v>
      </c>
      <c r="M1673" s="137">
        <v>19.498734962139199</v>
      </c>
      <c r="N1673" s="137">
        <v>4.76970815223057</v>
      </c>
      <c r="O1673" s="137">
        <v>6.5532818586968897</v>
      </c>
      <c r="P1673" s="137">
        <v>5.5137143407884404</v>
      </c>
      <c r="Q1673" s="137">
        <v>21.315457659438401</v>
      </c>
      <c r="R1673" s="137">
        <v>3.3811573634620502</v>
      </c>
      <c r="S1673" s="137">
        <v>8.4375103640033497</v>
      </c>
      <c r="T1673" s="137">
        <v>10.4568527469483</v>
      </c>
      <c r="U1673" s="137">
        <v>9.5133517306082904</v>
      </c>
      <c r="V1673" s="1">
        <v>1250000</v>
      </c>
      <c r="W1673" s="1">
        <v>5590923</v>
      </c>
      <c r="X1673" s="1">
        <v>442355</v>
      </c>
      <c r="Y1673" s="1">
        <v>1380040</v>
      </c>
      <c r="Z1673" s="1">
        <v>1368766</v>
      </c>
      <c r="AA1673" s="1">
        <v>920747</v>
      </c>
      <c r="AB1673" s="1">
        <v>1827416</v>
      </c>
      <c r="AC1673" s="1">
        <v>660330</v>
      </c>
      <c r="AD1673" s="1">
        <v>2553062</v>
      </c>
      <c r="AE1673" s="1">
        <v>0</v>
      </c>
      <c r="AH1673" s="136">
        <f t="shared" si="26"/>
        <v>38972</v>
      </c>
      <c r="AI1673" s="177">
        <f>HLOOKUP(附加题模型!$E$2,历史数据!$B$3:$K$5000,ROW(A1671),)</f>
        <v>9.5133517306082904</v>
      </c>
      <c r="AJ1673" s="177">
        <f>HLOOKUP(附加题模型!$E$2,历史数据!$L$3:$U$5000,ROW(A1671),)</f>
        <v>9.5133517306082904</v>
      </c>
    </row>
    <row r="1674" spans="1:36" x14ac:dyDescent="0.2">
      <c r="A1674" s="148">
        <v>38973</v>
      </c>
      <c r="B1674" s="137">
        <v>9.8457735521212495</v>
      </c>
      <c r="C1674" s="137">
        <v>20.108070429706</v>
      </c>
      <c r="D1674" s="137">
        <v>4.76970815223057</v>
      </c>
      <c r="E1674" s="137">
        <v>6.5425211331489503</v>
      </c>
      <c r="F1674" s="137">
        <v>5.5137143407884404</v>
      </c>
      <c r="G1674" s="137">
        <v>21.315457659438401</v>
      </c>
      <c r="H1674" s="137">
        <v>3.3811573634620502</v>
      </c>
      <c r="I1674" s="137">
        <v>8.4375103640033497</v>
      </c>
      <c r="J1674" s="137">
        <v>10.4568527469483</v>
      </c>
      <c r="K1674" s="137">
        <v>9.5133517306082904</v>
      </c>
      <c r="L1674" s="137">
        <v>9.7898316569387394</v>
      </c>
      <c r="M1674" s="137">
        <v>19.346401095247501</v>
      </c>
      <c r="N1674" s="137">
        <v>4.6853951293375999</v>
      </c>
      <c r="O1674" s="137">
        <v>6.2735029944503902</v>
      </c>
      <c r="P1674" s="137">
        <v>5.5270324913700604</v>
      </c>
      <c r="Q1674" s="137">
        <v>20.910130164795799</v>
      </c>
      <c r="R1674" s="137">
        <v>3.3016007196158901</v>
      </c>
      <c r="S1674" s="137">
        <v>8.3166868265713205</v>
      </c>
      <c r="T1674" s="137">
        <v>10.223061323744201</v>
      </c>
      <c r="U1674" s="137">
        <v>9.5133517306082904</v>
      </c>
      <c r="V1674" s="1">
        <v>1560568</v>
      </c>
      <c r="W1674" s="1">
        <v>12145882</v>
      </c>
      <c r="X1674" s="1">
        <v>808972</v>
      </c>
      <c r="Y1674" s="1">
        <v>1165803</v>
      </c>
      <c r="Z1674" s="1">
        <v>3166252</v>
      </c>
      <c r="AA1674" s="1">
        <v>870965</v>
      </c>
      <c r="AB1674" s="1">
        <v>2702234</v>
      </c>
      <c r="AC1674" s="1">
        <v>598404</v>
      </c>
      <c r="AD1674" s="1">
        <v>1521669</v>
      </c>
      <c r="AE1674" s="1">
        <v>0</v>
      </c>
      <c r="AH1674" s="136">
        <f t="shared" si="26"/>
        <v>38973</v>
      </c>
      <c r="AI1674" s="177">
        <f>HLOOKUP(附加题模型!$E$2,历史数据!$B$3:$K$5000,ROW(A1672),)</f>
        <v>9.5133517306082904</v>
      </c>
      <c r="AJ1674" s="177">
        <f>HLOOKUP(附加题模型!$E$2,历史数据!$L$3:$U$5000,ROW(A1672),)</f>
        <v>9.5133517306082904</v>
      </c>
    </row>
    <row r="1675" spans="1:36" x14ac:dyDescent="0.2">
      <c r="A1675" s="148">
        <v>38974</v>
      </c>
      <c r="B1675" s="137">
        <v>9.7059188141649795</v>
      </c>
      <c r="C1675" s="137">
        <v>19.041733361464001</v>
      </c>
      <c r="D1675" s="137">
        <v>4.7094845644498804</v>
      </c>
      <c r="E1675" s="137">
        <v>6.2519815433544998</v>
      </c>
      <c r="F1675" s="137">
        <v>5.5137143407884404</v>
      </c>
      <c r="G1675" s="137">
        <v>20.671702226770801</v>
      </c>
      <c r="H1675" s="137">
        <v>3.3016007196158901</v>
      </c>
      <c r="I1675" s="137">
        <v>8.3166868265713205</v>
      </c>
      <c r="J1675" s="137">
        <v>10.2018075579984</v>
      </c>
      <c r="K1675" s="137">
        <v>9.5133517306082904</v>
      </c>
      <c r="L1675" s="137">
        <v>9.6220059713912196</v>
      </c>
      <c r="M1675" s="137">
        <v>19.498734962139199</v>
      </c>
      <c r="N1675" s="137">
        <v>4.76970815223057</v>
      </c>
      <c r="O1675" s="137">
        <v>6.1658957389709697</v>
      </c>
      <c r="P1675" s="137">
        <v>5.7534410512575098</v>
      </c>
      <c r="Q1675" s="137">
        <v>21.315457659438401</v>
      </c>
      <c r="R1675" s="137">
        <v>3.3281196008979399</v>
      </c>
      <c r="S1675" s="137">
        <v>8.4173731077646803</v>
      </c>
      <c r="T1675" s="137">
        <v>9.9680161347942295</v>
      </c>
      <c r="U1675" s="137">
        <v>9.5133517306082904</v>
      </c>
      <c r="V1675" s="1">
        <v>1386049</v>
      </c>
      <c r="W1675" s="1">
        <v>4634427</v>
      </c>
      <c r="X1675" s="1">
        <v>806833</v>
      </c>
      <c r="Y1675" s="1">
        <v>2702360</v>
      </c>
      <c r="Z1675" s="1">
        <v>6645189</v>
      </c>
      <c r="AA1675" s="1">
        <v>668308</v>
      </c>
      <c r="AB1675" s="1">
        <v>1759664</v>
      </c>
      <c r="AC1675" s="1">
        <v>691885</v>
      </c>
      <c r="AD1675" s="1">
        <v>2645852</v>
      </c>
      <c r="AE1675" s="1">
        <v>0</v>
      </c>
      <c r="AH1675" s="136">
        <f t="shared" si="26"/>
        <v>38974</v>
      </c>
      <c r="AI1675" s="177">
        <f>HLOOKUP(附加题模型!$E$2,历史数据!$B$3:$K$5000,ROW(A1673),)</f>
        <v>9.5133517306082904</v>
      </c>
      <c r="AJ1675" s="177">
        <f>HLOOKUP(附加题模型!$E$2,历史数据!$L$3:$U$5000,ROW(A1673),)</f>
        <v>9.5133517306082904</v>
      </c>
    </row>
    <row r="1676" spans="1:36" x14ac:dyDescent="0.2">
      <c r="A1676" s="148">
        <v>38975</v>
      </c>
      <c r="B1676" s="137">
        <v>9.5940350237999592</v>
      </c>
      <c r="C1676" s="137">
        <v>19.498734962139199</v>
      </c>
      <c r="D1676" s="137">
        <v>4.76970815223057</v>
      </c>
      <c r="E1676" s="137">
        <v>6.1874171900668502</v>
      </c>
      <c r="F1676" s="137">
        <v>5.7534410512575098</v>
      </c>
      <c r="G1676" s="137">
        <v>21.458514422253401</v>
      </c>
      <c r="H1676" s="137">
        <v>3.3281196008979399</v>
      </c>
      <c r="I1676" s="137">
        <v>8.4375103640033497</v>
      </c>
      <c r="J1676" s="137">
        <v>9.88300107181092</v>
      </c>
      <c r="K1676" s="137">
        <v>9.5133517306082904</v>
      </c>
      <c r="L1676" s="137">
        <v>9.7618607093474896</v>
      </c>
      <c r="M1676" s="137">
        <v>19.346401095247501</v>
      </c>
      <c r="N1676" s="137">
        <v>4.7937975873428398</v>
      </c>
      <c r="O1676" s="137">
        <v>6.1658957389709697</v>
      </c>
      <c r="P1676" s="137">
        <v>5.7134865995126596</v>
      </c>
      <c r="Q1676" s="137">
        <v>21.386986040845901</v>
      </c>
      <c r="R1676" s="137">
        <v>3.3546384821799999</v>
      </c>
      <c r="S1676" s="137">
        <v>8.5381966451967006</v>
      </c>
      <c r="T1676" s="137">
        <v>10.286822620981701</v>
      </c>
      <c r="U1676" s="137">
        <v>9.5133517306082904</v>
      </c>
      <c r="V1676" s="1">
        <v>1310811</v>
      </c>
      <c r="W1676" s="1">
        <v>3231677</v>
      </c>
      <c r="X1676" s="1">
        <v>1104863</v>
      </c>
      <c r="Y1676" s="1">
        <v>1415404</v>
      </c>
      <c r="Z1676" s="1">
        <v>3087864</v>
      </c>
      <c r="AA1676" s="1">
        <v>926687</v>
      </c>
      <c r="AB1676" s="1">
        <v>2640487</v>
      </c>
      <c r="AC1676" s="1">
        <v>914639</v>
      </c>
      <c r="AD1676" s="1">
        <v>3120431</v>
      </c>
      <c r="AE1676" s="1">
        <v>0</v>
      </c>
      <c r="AH1676" s="136">
        <f t="shared" si="26"/>
        <v>38975</v>
      </c>
      <c r="AI1676" s="177">
        <f>HLOOKUP(附加题模型!$E$2,历史数据!$B$3:$K$5000,ROW(A1674),)</f>
        <v>9.5133517306082904</v>
      </c>
      <c r="AJ1676" s="177">
        <f>HLOOKUP(附加题模型!$E$2,历史数据!$L$3:$U$5000,ROW(A1674),)</f>
        <v>9.5133517306082904</v>
      </c>
    </row>
    <row r="1677" spans="1:36" x14ac:dyDescent="0.2">
      <c r="A1677" s="148">
        <v>38978</v>
      </c>
      <c r="B1677" s="137">
        <v>9.8457735521212495</v>
      </c>
      <c r="C1677" s="137">
        <v>19.346401095247501</v>
      </c>
      <c r="D1677" s="137">
        <v>4.7937975873428398</v>
      </c>
      <c r="E1677" s="137">
        <v>6.1766564645189099</v>
      </c>
      <c r="F1677" s="137">
        <v>5.7401229006758898</v>
      </c>
      <c r="G1677" s="137">
        <v>21.744627947883401</v>
      </c>
      <c r="H1677" s="137">
        <v>3.3811573634620502</v>
      </c>
      <c r="I1677" s="137">
        <v>8.5583339014353808</v>
      </c>
      <c r="J1677" s="137">
        <v>10.3080763867275</v>
      </c>
      <c r="K1677" s="137">
        <v>9.5133517306082904</v>
      </c>
      <c r="L1677" s="137">
        <v>9.7898316569387394</v>
      </c>
      <c r="M1677" s="137">
        <v>20.031903496260199</v>
      </c>
      <c r="N1677" s="137">
        <v>4.8299317400112596</v>
      </c>
      <c r="O1677" s="137">
        <v>6.1981779156147896</v>
      </c>
      <c r="P1677" s="137">
        <v>5.7534410512575098</v>
      </c>
      <c r="Q1677" s="137">
        <v>23.2228811636387</v>
      </c>
      <c r="R1677" s="137">
        <v>3.4076762447441098</v>
      </c>
      <c r="S1677" s="137">
        <v>8.6187456701513891</v>
      </c>
      <c r="T1677" s="137">
        <v>10.223061323744201</v>
      </c>
      <c r="U1677" s="137">
        <v>9.5133517306082904</v>
      </c>
      <c r="V1677" s="1">
        <v>1512354</v>
      </c>
      <c r="W1677" s="1">
        <v>4978271</v>
      </c>
      <c r="X1677" s="1">
        <v>935114</v>
      </c>
      <c r="Y1677" s="1">
        <v>1481857</v>
      </c>
      <c r="Z1677" s="1">
        <v>4660373</v>
      </c>
      <c r="AA1677" s="1">
        <v>6000416</v>
      </c>
      <c r="AB1677" s="1">
        <v>3020641</v>
      </c>
      <c r="AC1677" s="1">
        <v>877692</v>
      </c>
      <c r="AD1677" s="1">
        <v>2808883</v>
      </c>
      <c r="AE1677" s="1">
        <v>0</v>
      </c>
      <c r="AH1677" s="136">
        <f t="shared" si="26"/>
        <v>38978</v>
      </c>
      <c r="AI1677" s="177">
        <f>HLOOKUP(附加题模型!$E$2,历史数据!$B$3:$K$5000,ROW(A1675),)</f>
        <v>9.5133517306082904</v>
      </c>
      <c r="AJ1677" s="177">
        <f>HLOOKUP(附加题模型!$E$2,历史数据!$L$3:$U$5000,ROW(A1675),)</f>
        <v>9.5133517306082904</v>
      </c>
    </row>
    <row r="1678" spans="1:36" x14ac:dyDescent="0.2">
      <c r="A1678" s="148">
        <v>38979</v>
      </c>
      <c r="B1678" s="137">
        <v>9.7898316569387394</v>
      </c>
      <c r="C1678" s="137">
        <v>19.8034026959226</v>
      </c>
      <c r="D1678" s="137">
        <v>4.8299317400112596</v>
      </c>
      <c r="E1678" s="137">
        <v>6.1981779156147896</v>
      </c>
      <c r="F1678" s="137">
        <v>5.7933955030023503</v>
      </c>
      <c r="G1678" s="137">
        <v>23.3659379264537</v>
      </c>
      <c r="H1678" s="137">
        <v>3.4341951260261601</v>
      </c>
      <c r="I1678" s="137">
        <v>8.5784711576740502</v>
      </c>
      <c r="J1678" s="137">
        <v>10.286822620981701</v>
      </c>
      <c r="K1678" s="137">
        <v>9.5133517306082904</v>
      </c>
      <c r="L1678" s="137">
        <v>10.013599237668799</v>
      </c>
      <c r="M1678" s="137">
        <v>20.641238963827</v>
      </c>
      <c r="N1678" s="137">
        <v>4.8299317400112596</v>
      </c>
      <c r="O1678" s="137">
        <v>6.1551350134230196</v>
      </c>
      <c r="P1678" s="137">
        <v>5.9798496111449602</v>
      </c>
      <c r="Q1678" s="137">
        <v>22.626811318576099</v>
      </c>
      <c r="R1678" s="137">
        <v>3.42093568538513</v>
      </c>
      <c r="S1678" s="137">
        <v>8.5986084139127197</v>
      </c>
      <c r="T1678" s="137">
        <v>10.2655688552359</v>
      </c>
      <c r="U1678" s="137">
        <v>9.5133517306082904</v>
      </c>
      <c r="V1678" s="1">
        <v>2100837</v>
      </c>
      <c r="W1678" s="1">
        <v>6595912</v>
      </c>
      <c r="X1678" s="1">
        <v>1351123</v>
      </c>
      <c r="Y1678" s="1">
        <v>1759800</v>
      </c>
      <c r="Z1678" s="1">
        <v>9097525</v>
      </c>
      <c r="AA1678" s="1">
        <v>3190225</v>
      </c>
      <c r="AB1678" s="1">
        <v>3232413</v>
      </c>
      <c r="AC1678" s="1">
        <v>921775</v>
      </c>
      <c r="AD1678" s="1">
        <v>8307031</v>
      </c>
      <c r="AE1678" s="1">
        <v>0</v>
      </c>
      <c r="AH1678" s="136">
        <f t="shared" si="26"/>
        <v>38979</v>
      </c>
      <c r="AI1678" s="177">
        <f>HLOOKUP(附加题模型!$E$2,历史数据!$B$3:$K$5000,ROW(A1676),)</f>
        <v>9.5133517306082904</v>
      </c>
      <c r="AJ1678" s="177">
        <f>HLOOKUP(附加题模型!$E$2,历史数据!$L$3:$U$5000,ROW(A1676),)</f>
        <v>9.5133517306082904</v>
      </c>
    </row>
    <row r="1679" spans="1:36" x14ac:dyDescent="0.2">
      <c r="A1679" s="148">
        <v>38980</v>
      </c>
      <c r="B1679" s="137">
        <v>10.041570185259999</v>
      </c>
      <c r="C1679" s="137">
        <v>20.412738163489401</v>
      </c>
      <c r="D1679" s="137">
        <v>4.8178870224551202</v>
      </c>
      <c r="E1679" s="137">
        <v>6.1551350134230196</v>
      </c>
      <c r="F1679" s="137">
        <v>5.9532133099817299</v>
      </c>
      <c r="G1679" s="137">
        <v>22.555282937168599</v>
      </c>
      <c r="H1679" s="137">
        <v>3.4076762447441098</v>
      </c>
      <c r="I1679" s="137">
        <v>8.5986084139127197</v>
      </c>
      <c r="J1679" s="137">
        <v>10.223061323744201</v>
      </c>
      <c r="K1679" s="137">
        <v>7.4152015544056402</v>
      </c>
      <c r="L1679" s="137">
        <v>10.2093958708075</v>
      </c>
      <c r="M1679" s="137">
        <v>20.488905096935301</v>
      </c>
      <c r="N1679" s="137">
        <v>4.80584230489898</v>
      </c>
      <c r="O1679" s="137">
        <v>6.3380673477380398</v>
      </c>
      <c r="P1679" s="137">
        <v>5.9132588582368797</v>
      </c>
      <c r="Q1679" s="137">
        <v>22.7937108751936</v>
      </c>
      <c r="R1679" s="137">
        <v>3.3811573634620502</v>
      </c>
      <c r="S1679" s="137">
        <v>8.7597064638220896</v>
      </c>
      <c r="T1679" s="137">
        <v>10.116792495015</v>
      </c>
      <c r="U1679" s="137">
        <v>8.3013767841061394</v>
      </c>
      <c r="V1679" s="1">
        <v>2563907</v>
      </c>
      <c r="W1679" s="1">
        <v>4379547</v>
      </c>
      <c r="X1679" s="1">
        <v>561012</v>
      </c>
      <c r="Y1679" s="1">
        <v>1524154</v>
      </c>
      <c r="Z1679" s="1">
        <v>4523238</v>
      </c>
      <c r="AA1679" s="1">
        <v>2071591</v>
      </c>
      <c r="AB1679" s="1">
        <v>2360864</v>
      </c>
      <c r="AC1679" s="1">
        <v>1678391</v>
      </c>
      <c r="AD1679" s="1">
        <v>4371699</v>
      </c>
      <c r="AE1679" s="1">
        <v>7283367</v>
      </c>
      <c r="AH1679" s="136">
        <f t="shared" si="26"/>
        <v>38980</v>
      </c>
      <c r="AI1679" s="177">
        <f>HLOOKUP(附加题模型!$E$2,历史数据!$B$3:$K$5000,ROW(A1677),)</f>
        <v>7.4152015544056402</v>
      </c>
      <c r="AJ1679" s="177">
        <f>HLOOKUP(附加题模型!$E$2,历史数据!$L$3:$U$5000,ROW(A1677),)</f>
        <v>8.3013767841061394</v>
      </c>
    </row>
    <row r="1680" spans="1:36" x14ac:dyDescent="0.2">
      <c r="A1680" s="148">
        <v>38981</v>
      </c>
      <c r="B1680" s="137">
        <v>10.2093958708075</v>
      </c>
      <c r="C1680" s="137">
        <v>20.565072030381199</v>
      </c>
      <c r="D1680" s="137">
        <v>4.7817528697867102</v>
      </c>
      <c r="E1680" s="137">
        <v>6.3273066221901004</v>
      </c>
      <c r="F1680" s="137">
        <v>5.9265770088184997</v>
      </c>
      <c r="G1680" s="137">
        <v>22.746025287588601</v>
      </c>
      <c r="H1680" s="137">
        <v>3.3944168041030802</v>
      </c>
      <c r="I1680" s="137">
        <v>8.7597064638220896</v>
      </c>
      <c r="J1680" s="137">
        <v>10.0742849635234</v>
      </c>
      <c r="K1680" s="137">
        <v>8.1710568973854798</v>
      </c>
      <c r="L1680" s="137">
        <v>10.2933087135813</v>
      </c>
      <c r="M1680" s="137">
        <v>20.565072030381199</v>
      </c>
      <c r="N1680" s="137">
        <v>4.8178870224551202</v>
      </c>
      <c r="O1680" s="137">
        <v>6.2196993667106799</v>
      </c>
      <c r="P1680" s="137">
        <v>5.8333499547471996</v>
      </c>
      <c r="Q1680" s="137">
        <v>22.483754555760999</v>
      </c>
      <c r="R1680" s="137">
        <v>3.3811573634620502</v>
      </c>
      <c r="S1680" s="137">
        <v>8.6187456701513891</v>
      </c>
      <c r="T1680" s="137">
        <v>10.116792495015</v>
      </c>
      <c r="U1680" s="137">
        <v>8.0016410446486201</v>
      </c>
      <c r="V1680" s="1">
        <v>1499944</v>
      </c>
      <c r="W1680" s="1">
        <v>3126031</v>
      </c>
      <c r="X1680" s="1">
        <v>760591</v>
      </c>
      <c r="Y1680" s="1">
        <v>1454560</v>
      </c>
      <c r="Z1680" s="1">
        <v>3117028</v>
      </c>
      <c r="AA1680" s="1">
        <v>1064533</v>
      </c>
      <c r="AB1680" s="1">
        <v>2659722</v>
      </c>
      <c r="AC1680" s="1">
        <v>915832</v>
      </c>
      <c r="AD1680" s="1">
        <v>2685652</v>
      </c>
      <c r="AE1680" s="1">
        <v>3082153</v>
      </c>
      <c r="AH1680" s="136">
        <f t="shared" si="26"/>
        <v>38981</v>
      </c>
      <c r="AI1680" s="177">
        <f>HLOOKUP(附加题模型!$E$2,历史数据!$B$3:$K$5000,ROW(A1678),)</f>
        <v>8.1710568973854798</v>
      </c>
      <c r="AJ1680" s="177">
        <f>HLOOKUP(附加题模型!$E$2,历史数据!$L$3:$U$5000,ROW(A1678),)</f>
        <v>8.0016410446486201</v>
      </c>
    </row>
    <row r="1681" spans="1:36" x14ac:dyDescent="0.2">
      <c r="A1681" s="148">
        <v>38982</v>
      </c>
      <c r="B1681" s="137">
        <v>10.377221556355099</v>
      </c>
      <c r="C1681" s="137">
        <v>20.717405897272901</v>
      </c>
      <c r="D1681" s="137">
        <v>4.8178870224551202</v>
      </c>
      <c r="E1681" s="137">
        <v>6.2412208178065596</v>
      </c>
      <c r="F1681" s="137">
        <v>5.8599862559104201</v>
      </c>
      <c r="G1681" s="137">
        <v>22.483754555760999</v>
      </c>
      <c r="H1681" s="137">
        <v>3.3811573634620502</v>
      </c>
      <c r="I1681" s="137">
        <v>8.6187456701513891</v>
      </c>
      <c r="J1681" s="137">
        <v>10.116792495015</v>
      </c>
      <c r="K1681" s="137">
        <v>7.9625450786324201</v>
      </c>
      <c r="L1681" s="137">
        <v>10.600989137085101</v>
      </c>
      <c r="M1681" s="137">
        <v>19.574901895585</v>
      </c>
      <c r="N1681" s="137">
        <v>4.9142447629042199</v>
      </c>
      <c r="O1681" s="137">
        <v>6.0260063068477097</v>
      </c>
      <c r="P1681" s="137">
        <v>5.9132588582368797</v>
      </c>
      <c r="Q1681" s="137">
        <v>22.126112648723499</v>
      </c>
      <c r="R1681" s="137">
        <v>3.3016007196158901</v>
      </c>
      <c r="S1681" s="137">
        <v>8.3770985952873307</v>
      </c>
      <c r="T1681" s="137">
        <v>9.9892699005400605</v>
      </c>
      <c r="U1681" s="137">
        <v>7.6106813844866403</v>
      </c>
      <c r="V1681" s="1">
        <v>3697809</v>
      </c>
      <c r="W1681" s="1">
        <v>5133686</v>
      </c>
      <c r="X1681" s="1">
        <v>2347082</v>
      </c>
      <c r="Y1681" s="1">
        <v>2028609</v>
      </c>
      <c r="Z1681" s="1">
        <v>7686472</v>
      </c>
      <c r="AA1681" s="1">
        <v>962100</v>
      </c>
      <c r="AB1681" s="1">
        <v>2342420</v>
      </c>
      <c r="AC1681" s="1">
        <v>1016916</v>
      </c>
      <c r="AD1681" s="1">
        <v>1919059</v>
      </c>
      <c r="AE1681" s="1">
        <v>2186607</v>
      </c>
      <c r="AH1681" s="136">
        <f t="shared" si="26"/>
        <v>38982</v>
      </c>
      <c r="AI1681" s="177">
        <f>HLOOKUP(附加题模型!$E$2,历史数据!$B$3:$K$5000,ROW(A1679),)</f>
        <v>7.9625450786324201</v>
      </c>
      <c r="AJ1681" s="177">
        <f>HLOOKUP(附加题模型!$E$2,历史数据!$L$3:$U$5000,ROW(A1679),)</f>
        <v>7.6106813844866403</v>
      </c>
    </row>
    <row r="1682" spans="1:36" x14ac:dyDescent="0.2">
      <c r="A1682" s="148">
        <v>38985</v>
      </c>
      <c r="B1682" s="137">
        <v>10.7128729274501</v>
      </c>
      <c r="C1682" s="137">
        <v>19.346401095247501</v>
      </c>
      <c r="D1682" s="137">
        <v>4.9383341980165003</v>
      </c>
      <c r="E1682" s="137">
        <v>5.9722026791080003</v>
      </c>
      <c r="F1682" s="137">
        <v>5.9265770088184997</v>
      </c>
      <c r="G1682" s="137">
        <v>22.126112648723499</v>
      </c>
      <c r="H1682" s="137">
        <v>3.2883412789748601</v>
      </c>
      <c r="I1682" s="137">
        <v>8.4375103640033497</v>
      </c>
      <c r="J1682" s="137">
        <v>9.9892699005400605</v>
      </c>
      <c r="K1682" s="137">
        <v>7.5455214411263096</v>
      </c>
      <c r="L1682" s="137">
        <v>10.628960084676301</v>
      </c>
      <c r="M1682" s="137">
        <v>19.651068829030901</v>
      </c>
      <c r="N1682" s="137">
        <v>4.8299317400112596</v>
      </c>
      <c r="O1682" s="137">
        <v>6.0260063068477097</v>
      </c>
      <c r="P1682" s="137">
        <v>6.0730766652162602</v>
      </c>
      <c r="Q1682" s="137">
        <v>22.412226174353499</v>
      </c>
      <c r="R1682" s="137">
        <v>3.3016007196158901</v>
      </c>
      <c r="S1682" s="137">
        <v>8.3569613390486595</v>
      </c>
      <c r="T1682" s="137">
        <v>10.1380462607609</v>
      </c>
      <c r="U1682" s="137">
        <v>7.5846174071424999</v>
      </c>
      <c r="V1682" s="1">
        <v>2285279</v>
      </c>
      <c r="W1682" s="1">
        <v>3424960</v>
      </c>
      <c r="X1682" s="1">
        <v>1971543</v>
      </c>
      <c r="Y1682" s="1">
        <v>1168557</v>
      </c>
      <c r="Z1682" s="1">
        <v>7111415</v>
      </c>
      <c r="AA1682" s="1">
        <v>1578827</v>
      </c>
      <c r="AB1682" s="1">
        <v>1662337</v>
      </c>
      <c r="AC1682" s="1">
        <v>693883</v>
      </c>
      <c r="AD1682" s="1">
        <v>2214474</v>
      </c>
      <c r="AE1682" s="1">
        <v>1050200</v>
      </c>
      <c r="AH1682" s="136">
        <f t="shared" si="26"/>
        <v>38985</v>
      </c>
      <c r="AI1682" s="177">
        <f>HLOOKUP(附加题模型!$E$2,历史数据!$B$3:$K$5000,ROW(A1680),)</f>
        <v>7.5455214411263096</v>
      </c>
      <c r="AJ1682" s="177">
        <f>HLOOKUP(附加题模型!$E$2,历史数据!$L$3:$U$5000,ROW(A1680),)</f>
        <v>7.5846174071424999</v>
      </c>
    </row>
    <row r="1683" spans="1:36" x14ac:dyDescent="0.2">
      <c r="A1683" s="148">
        <v>38986</v>
      </c>
      <c r="B1683" s="137">
        <v>10.628960084676301</v>
      </c>
      <c r="C1683" s="137">
        <v>19.498734962139199</v>
      </c>
      <c r="D1683" s="137">
        <v>4.84197645756739</v>
      </c>
      <c r="E1683" s="137">
        <v>5.9399205024641804</v>
      </c>
      <c r="F1683" s="137">
        <v>6.1263492675427198</v>
      </c>
      <c r="G1683" s="137">
        <v>22.3645405867485</v>
      </c>
      <c r="H1683" s="137">
        <v>3.3148601602569099</v>
      </c>
      <c r="I1683" s="137">
        <v>8.3569613390486595</v>
      </c>
      <c r="J1683" s="137">
        <v>10.2018075579984</v>
      </c>
      <c r="K1683" s="137">
        <v>7.5846174071424999</v>
      </c>
      <c r="L1683" s="137">
        <v>10.5450472419026</v>
      </c>
      <c r="M1683" s="137">
        <v>19.727235762476699</v>
      </c>
      <c r="N1683" s="137">
        <v>4.7817528697867102</v>
      </c>
      <c r="O1683" s="137">
        <v>5.9399205024641804</v>
      </c>
      <c r="P1683" s="137">
        <v>5.9265770088184997</v>
      </c>
      <c r="Q1683" s="137">
        <v>22.9367676380086</v>
      </c>
      <c r="R1683" s="137">
        <v>3.2353035164107502</v>
      </c>
      <c r="S1683" s="137">
        <v>8.2562750578552997</v>
      </c>
      <c r="T1683" s="137">
        <v>10.159300026506701</v>
      </c>
      <c r="U1683" s="137">
        <v>7.6497773505028297</v>
      </c>
      <c r="V1683" s="1">
        <v>1925448</v>
      </c>
      <c r="W1683" s="1">
        <v>2385003</v>
      </c>
      <c r="X1683" s="1">
        <v>890111</v>
      </c>
      <c r="Y1683" s="1">
        <v>1206705</v>
      </c>
      <c r="Z1683" s="1">
        <v>4271299</v>
      </c>
      <c r="AA1683" s="1">
        <v>2943735</v>
      </c>
      <c r="AB1683" s="1">
        <v>2150259</v>
      </c>
      <c r="AC1683" s="1">
        <v>691969</v>
      </c>
      <c r="AD1683" s="1">
        <v>780126</v>
      </c>
      <c r="AE1683" s="1">
        <v>731263</v>
      </c>
      <c r="AH1683" s="136">
        <f t="shared" si="26"/>
        <v>38986</v>
      </c>
      <c r="AI1683" s="177">
        <f>HLOOKUP(附加题模型!$E$2,历史数据!$B$3:$K$5000,ROW(A1681),)</f>
        <v>7.5846174071424999</v>
      </c>
      <c r="AJ1683" s="177">
        <f>HLOOKUP(附加题模型!$E$2,历史数据!$L$3:$U$5000,ROW(A1681),)</f>
        <v>7.6497773505028297</v>
      </c>
    </row>
    <row r="1684" spans="1:36" x14ac:dyDescent="0.2">
      <c r="A1684" s="148">
        <v>38987</v>
      </c>
      <c r="B1684" s="137">
        <v>10.5450472419026</v>
      </c>
      <c r="C1684" s="137">
        <v>19.727235762476699</v>
      </c>
      <c r="D1684" s="137">
        <v>4.7817528697867102</v>
      </c>
      <c r="E1684" s="137">
        <v>5.9399205024641804</v>
      </c>
      <c r="F1684" s="137">
        <v>5.8866225570736503</v>
      </c>
      <c r="G1684" s="137">
        <v>22.889082050403601</v>
      </c>
      <c r="H1684" s="137">
        <v>3.2485629570517802</v>
      </c>
      <c r="I1684" s="137">
        <v>8.2562750578552997</v>
      </c>
      <c r="J1684" s="137">
        <v>10.159300026506701</v>
      </c>
      <c r="K1684" s="137">
        <v>7.6497773505028297</v>
      </c>
      <c r="L1684" s="137">
        <v>10.377221556355099</v>
      </c>
      <c r="M1684" s="137">
        <v>20.031903496260199</v>
      </c>
      <c r="N1684" s="137">
        <v>4.84197645756739</v>
      </c>
      <c r="O1684" s="137">
        <v>6.1766564645189099</v>
      </c>
      <c r="P1684" s="137">
        <v>5.9798496111449602</v>
      </c>
      <c r="Q1684" s="137">
        <v>22.698339699983599</v>
      </c>
      <c r="R1684" s="137">
        <v>3.3148601602569099</v>
      </c>
      <c r="S1684" s="137">
        <v>8.4173731077646803</v>
      </c>
      <c r="T1684" s="137">
        <v>10.1805537922525</v>
      </c>
      <c r="U1684" s="137">
        <v>8.0016410446486201</v>
      </c>
      <c r="V1684" s="1">
        <v>2640100</v>
      </c>
      <c r="W1684" s="1">
        <v>2705970</v>
      </c>
      <c r="X1684" s="1">
        <v>609709</v>
      </c>
      <c r="Y1684" s="1">
        <v>1017103</v>
      </c>
      <c r="Z1684" s="1">
        <v>3345256</v>
      </c>
      <c r="AA1684" s="1">
        <v>814991</v>
      </c>
      <c r="AB1684" s="1">
        <v>1738250</v>
      </c>
      <c r="AC1684" s="1">
        <v>558337</v>
      </c>
      <c r="AD1684" s="1">
        <v>1395813</v>
      </c>
      <c r="AE1684" s="1">
        <v>1851659</v>
      </c>
      <c r="AH1684" s="136">
        <f t="shared" si="26"/>
        <v>38987</v>
      </c>
      <c r="AI1684" s="177">
        <f>HLOOKUP(附加题模型!$E$2,历史数据!$B$3:$K$5000,ROW(A1682),)</f>
        <v>7.6497773505028297</v>
      </c>
      <c r="AJ1684" s="177">
        <f>HLOOKUP(附加题模型!$E$2,历史数据!$L$3:$U$5000,ROW(A1682),)</f>
        <v>8.0016410446486201</v>
      </c>
    </row>
    <row r="1685" spans="1:36" x14ac:dyDescent="0.2">
      <c r="A1685" s="148">
        <v>38988</v>
      </c>
      <c r="B1685" s="137">
        <v>10.377221556355099</v>
      </c>
      <c r="C1685" s="137">
        <v>20.108070429706</v>
      </c>
      <c r="D1685" s="137">
        <v>4.8540211751235303</v>
      </c>
      <c r="E1685" s="137">
        <v>6.1981779156147896</v>
      </c>
      <c r="F1685" s="137">
        <v>5.9132588582368797</v>
      </c>
      <c r="G1685" s="137">
        <v>22.7221824937861</v>
      </c>
      <c r="H1685" s="137">
        <v>3.3016007196158901</v>
      </c>
      <c r="I1685" s="137">
        <v>8.4576476202420192</v>
      </c>
      <c r="J1685" s="137">
        <v>10.159300026506701</v>
      </c>
      <c r="K1685" s="137">
        <v>8.0016410446486201</v>
      </c>
      <c r="L1685" s="137">
        <v>10.265337765989999</v>
      </c>
      <c r="M1685" s="137">
        <v>19.955736562814302</v>
      </c>
      <c r="N1685" s="137">
        <v>4.80584230489898</v>
      </c>
      <c r="O1685" s="137">
        <v>6.0798099345874297</v>
      </c>
      <c r="P1685" s="137">
        <v>5.9132588582368797</v>
      </c>
      <c r="Q1685" s="137">
        <v>22.412226174353499</v>
      </c>
      <c r="R1685" s="137">
        <v>3.3413790415389699</v>
      </c>
      <c r="S1685" s="137">
        <v>8.5583339014353808</v>
      </c>
      <c r="T1685" s="137">
        <v>10.1380462607609</v>
      </c>
      <c r="U1685" s="137">
        <v>7.8191932032396902</v>
      </c>
      <c r="V1685" s="1">
        <v>3937463</v>
      </c>
      <c r="W1685" s="1">
        <v>1894440</v>
      </c>
      <c r="X1685" s="1">
        <v>884963</v>
      </c>
      <c r="Y1685" s="1">
        <v>825989</v>
      </c>
      <c r="Z1685" s="1">
        <v>4338414</v>
      </c>
      <c r="AA1685" s="1">
        <v>1137277</v>
      </c>
      <c r="AB1685" s="1">
        <v>1558919</v>
      </c>
      <c r="AC1685" s="1">
        <v>1224434</v>
      </c>
      <c r="AD1685" s="1">
        <v>2705677</v>
      </c>
      <c r="AE1685" s="1">
        <v>1198190</v>
      </c>
      <c r="AH1685" s="136">
        <f t="shared" si="26"/>
        <v>38988</v>
      </c>
      <c r="AI1685" s="177">
        <f>HLOOKUP(附加题模型!$E$2,历史数据!$B$3:$K$5000,ROW(A1683),)</f>
        <v>8.0016410446486201</v>
      </c>
      <c r="AJ1685" s="177">
        <f>HLOOKUP(附加题模型!$E$2,历史数据!$L$3:$U$5000,ROW(A1683),)</f>
        <v>7.8191932032396902</v>
      </c>
    </row>
    <row r="1686" spans="1:36" x14ac:dyDescent="0.2">
      <c r="A1686" s="148">
        <v>38989</v>
      </c>
      <c r="B1686" s="137">
        <v>10.265337765989999</v>
      </c>
      <c r="C1686" s="137">
        <v>19.955736562814302</v>
      </c>
      <c r="D1686" s="137">
        <v>4.80584230489898</v>
      </c>
      <c r="E1686" s="137">
        <v>6.1336135623271399</v>
      </c>
      <c r="F1686" s="137">
        <v>5.8999407076552703</v>
      </c>
      <c r="G1686" s="137">
        <v>22.412226174353499</v>
      </c>
      <c r="H1686" s="137">
        <v>3.3546384821799999</v>
      </c>
      <c r="I1686" s="137">
        <v>8.5583339014353808</v>
      </c>
      <c r="J1686" s="137">
        <v>10.159300026506701</v>
      </c>
      <c r="K1686" s="137">
        <v>7.8191932032396902</v>
      </c>
      <c r="L1686" s="137">
        <v>10.265337765989999</v>
      </c>
      <c r="M1686" s="137">
        <v>20.260404296597699</v>
      </c>
      <c r="N1686" s="137">
        <v>4.8299317400112596</v>
      </c>
      <c r="O1686" s="137">
        <v>6.1981779156147896</v>
      </c>
      <c r="P1686" s="137">
        <v>6.0730766652162602</v>
      </c>
      <c r="Q1686" s="137">
        <v>22.5075973495635</v>
      </c>
      <c r="R1686" s="137">
        <v>3.3678979228210202</v>
      </c>
      <c r="S1686" s="137">
        <v>8.5986084139127197</v>
      </c>
      <c r="T1686" s="137">
        <v>10.3080763867275</v>
      </c>
      <c r="U1686" s="137">
        <v>7.8973851352720903</v>
      </c>
      <c r="V1686" s="1">
        <v>0</v>
      </c>
      <c r="W1686" s="1">
        <v>2489070</v>
      </c>
      <c r="X1686" s="1">
        <v>1037209</v>
      </c>
      <c r="Y1686" s="1">
        <v>1493281</v>
      </c>
      <c r="Z1686" s="1">
        <v>6834943</v>
      </c>
      <c r="AA1686" s="1">
        <v>1190024</v>
      </c>
      <c r="AB1686" s="1">
        <v>2578282</v>
      </c>
      <c r="AC1686" s="1">
        <v>826959</v>
      </c>
      <c r="AD1686" s="1">
        <v>3418661</v>
      </c>
      <c r="AE1686" s="1">
        <v>940508</v>
      </c>
      <c r="AH1686" s="136">
        <f t="shared" si="26"/>
        <v>38989</v>
      </c>
      <c r="AI1686" s="177">
        <f>HLOOKUP(附加题模型!$E$2,历史数据!$B$3:$K$5000,ROW(A1684),)</f>
        <v>7.8191932032396902</v>
      </c>
      <c r="AJ1686" s="177">
        <f>HLOOKUP(附加题模型!$E$2,历史数据!$L$3:$U$5000,ROW(A1684),)</f>
        <v>7.8973851352720903</v>
      </c>
    </row>
    <row r="1687" spans="1:36" x14ac:dyDescent="0.2">
      <c r="A1687" s="148">
        <v>38999</v>
      </c>
      <c r="B1687" s="137">
        <v>10.265337765989999</v>
      </c>
      <c r="C1687" s="137">
        <v>20.336571230043599</v>
      </c>
      <c r="D1687" s="137">
        <v>4.8299317400112596</v>
      </c>
      <c r="E1687" s="137">
        <v>6.1981779156147896</v>
      </c>
      <c r="F1687" s="137">
        <v>6.1929400204507896</v>
      </c>
      <c r="G1687" s="137">
        <v>22.6506541123786</v>
      </c>
      <c r="H1687" s="137">
        <v>3.3811573634620502</v>
      </c>
      <c r="I1687" s="137">
        <v>8.6590201826287299</v>
      </c>
      <c r="J1687" s="137">
        <v>10.4143452154567</v>
      </c>
      <c r="K1687" s="137">
        <v>7.7931292258955596</v>
      </c>
      <c r="L1687" s="137">
        <v>10.265337765989999</v>
      </c>
      <c r="M1687" s="137">
        <v>20.488905096935301</v>
      </c>
      <c r="N1687" s="137">
        <v>4.9142447629042199</v>
      </c>
      <c r="O1687" s="137">
        <v>6.3811102499298098</v>
      </c>
      <c r="P1687" s="137">
        <v>6.0997129663794896</v>
      </c>
      <c r="Q1687" s="137">
        <v>22.817553668996101</v>
      </c>
      <c r="R1687" s="137">
        <v>3.4341951260261601</v>
      </c>
      <c r="S1687" s="137">
        <v>8.6590201826287299</v>
      </c>
      <c r="T1687" s="137">
        <v>10.435598981202499</v>
      </c>
      <c r="U1687" s="137">
        <v>7.9104171239441596</v>
      </c>
      <c r="V1687" s="1">
        <v>0</v>
      </c>
      <c r="W1687" s="1">
        <v>2639612</v>
      </c>
      <c r="X1687" s="1">
        <v>1284563</v>
      </c>
      <c r="Y1687" s="1">
        <v>1838451</v>
      </c>
      <c r="Z1687" s="1">
        <v>5286960</v>
      </c>
      <c r="AA1687" s="1">
        <v>1635293</v>
      </c>
      <c r="AB1687" s="1">
        <v>3986445</v>
      </c>
      <c r="AC1687" s="1">
        <v>1118396</v>
      </c>
      <c r="AD1687" s="1">
        <v>2451711</v>
      </c>
      <c r="AE1687" s="1">
        <v>1043604</v>
      </c>
      <c r="AH1687" s="136">
        <f t="shared" si="26"/>
        <v>38999</v>
      </c>
      <c r="AI1687" s="177">
        <f>HLOOKUP(附加题模型!$E$2,历史数据!$B$3:$K$5000,ROW(A1685),)</f>
        <v>7.7931292258955596</v>
      </c>
      <c r="AJ1687" s="177">
        <f>HLOOKUP(附加题模型!$E$2,历史数据!$L$3:$U$5000,ROW(A1685),)</f>
        <v>7.9104171239441596</v>
      </c>
    </row>
    <row r="1688" spans="1:36" x14ac:dyDescent="0.2">
      <c r="A1688" s="148">
        <v>39000</v>
      </c>
      <c r="B1688" s="137">
        <v>10.265337765989999</v>
      </c>
      <c r="C1688" s="137">
        <v>20.412738163489401</v>
      </c>
      <c r="D1688" s="137">
        <v>4.9142447629042199</v>
      </c>
      <c r="E1688" s="137">
        <v>6.4026317010257001</v>
      </c>
      <c r="F1688" s="137">
        <v>6.0997129663794896</v>
      </c>
      <c r="G1688" s="137">
        <v>22.817553668996101</v>
      </c>
      <c r="H1688" s="137">
        <v>3.4474545666671901</v>
      </c>
      <c r="I1688" s="137">
        <v>8.5583339014353808</v>
      </c>
      <c r="J1688" s="137">
        <v>10.435598981202499</v>
      </c>
      <c r="K1688" s="137">
        <v>7.9104171239441596</v>
      </c>
      <c r="L1688" s="137">
        <v>10.265337765989999</v>
      </c>
      <c r="M1688" s="137">
        <v>19.8795696293685</v>
      </c>
      <c r="N1688" s="137">
        <v>4.9262894804603601</v>
      </c>
      <c r="O1688" s="137">
        <v>6.4026317010257001</v>
      </c>
      <c r="P1688" s="137">
        <v>6.2861670745220897</v>
      </c>
      <c r="Q1688" s="137">
        <v>23.318252338848701</v>
      </c>
      <c r="R1688" s="137">
        <v>3.4739734479492501</v>
      </c>
      <c r="S1688" s="137">
        <v>8.7798437200607609</v>
      </c>
      <c r="T1688" s="137">
        <v>10.626882872915001</v>
      </c>
      <c r="U1688" s="137">
        <v>8.06680098800895</v>
      </c>
      <c r="V1688" s="1">
        <v>0</v>
      </c>
      <c r="W1688" s="1">
        <v>3357139</v>
      </c>
      <c r="X1688" s="1">
        <v>1328408</v>
      </c>
      <c r="Y1688" s="1">
        <v>1363702</v>
      </c>
      <c r="Z1688" s="1">
        <v>7625559</v>
      </c>
      <c r="AA1688" s="1">
        <v>3105310</v>
      </c>
      <c r="AB1688" s="1">
        <v>4648820</v>
      </c>
      <c r="AC1688" s="1">
        <v>2292565</v>
      </c>
      <c r="AD1688" s="1">
        <v>2953426</v>
      </c>
      <c r="AE1688" s="1">
        <v>1699908</v>
      </c>
      <c r="AH1688" s="136">
        <f t="shared" si="26"/>
        <v>39000</v>
      </c>
      <c r="AI1688" s="177">
        <f>HLOOKUP(附加题模型!$E$2,历史数据!$B$3:$K$5000,ROW(A1686),)</f>
        <v>7.9104171239441596</v>
      </c>
      <c r="AJ1688" s="177">
        <f>HLOOKUP(附加题模型!$E$2,历史数据!$L$3:$U$5000,ROW(A1686),)</f>
        <v>8.06680098800895</v>
      </c>
    </row>
    <row r="1689" spans="1:36" x14ac:dyDescent="0.2">
      <c r="A1689" s="148">
        <v>39001</v>
      </c>
      <c r="B1689" s="137">
        <v>10.265337765989999</v>
      </c>
      <c r="C1689" s="137">
        <v>19.8034026959226</v>
      </c>
      <c r="D1689" s="137">
        <v>4.9262894804603601</v>
      </c>
      <c r="E1689" s="137">
        <v>6.4133924265736404</v>
      </c>
      <c r="F1689" s="137">
        <v>6.2861670745220897</v>
      </c>
      <c r="G1689" s="137">
        <v>23.318252338848701</v>
      </c>
      <c r="H1689" s="137">
        <v>3.4739734479492501</v>
      </c>
      <c r="I1689" s="137">
        <v>8.7999809762994303</v>
      </c>
      <c r="J1689" s="137">
        <v>10.605629107169101</v>
      </c>
      <c r="K1689" s="137">
        <v>8.10589695402515</v>
      </c>
      <c r="L1689" s="137">
        <v>10.265337765989999</v>
      </c>
      <c r="M1689" s="137">
        <v>20.031903496260199</v>
      </c>
      <c r="N1689" s="137">
        <v>4.9142447629042199</v>
      </c>
      <c r="O1689" s="137">
        <v>6.2735029944503902</v>
      </c>
      <c r="P1689" s="137">
        <v>6.2062581710323999</v>
      </c>
      <c r="Q1689" s="137">
        <v>22.912924844206099</v>
      </c>
      <c r="R1689" s="137">
        <v>3.51375176987233</v>
      </c>
      <c r="S1689" s="137">
        <v>8.8805300012541206</v>
      </c>
      <c r="T1689" s="137">
        <v>10.5843753414233</v>
      </c>
      <c r="U1689" s="137">
        <v>8.0798329766810202</v>
      </c>
      <c r="V1689" s="1">
        <v>0</v>
      </c>
      <c r="W1689" s="1">
        <v>2679109</v>
      </c>
      <c r="X1689" s="1">
        <v>1250307</v>
      </c>
      <c r="Y1689" s="1">
        <v>1313557</v>
      </c>
      <c r="Z1689" s="1">
        <v>5610540</v>
      </c>
      <c r="AA1689" s="1">
        <v>1348644</v>
      </c>
      <c r="AB1689" s="1">
        <v>4538060</v>
      </c>
      <c r="AC1689" s="1">
        <v>2322068</v>
      </c>
      <c r="AD1689" s="1">
        <v>2402223</v>
      </c>
      <c r="AE1689" s="1">
        <v>1241710</v>
      </c>
      <c r="AH1689" s="136">
        <f t="shared" si="26"/>
        <v>39001</v>
      </c>
      <c r="AI1689" s="177">
        <f>HLOOKUP(附加题模型!$E$2,历史数据!$B$3:$K$5000,ROW(A1687),)</f>
        <v>8.10589695402515</v>
      </c>
      <c r="AJ1689" s="177">
        <f>HLOOKUP(附加题模型!$E$2,历史数据!$L$3:$U$5000,ROW(A1687),)</f>
        <v>8.0798329766810202</v>
      </c>
    </row>
    <row r="1690" spans="1:36" x14ac:dyDescent="0.2">
      <c r="A1690" s="148">
        <v>39002</v>
      </c>
      <c r="B1690" s="137">
        <v>10.265337765989999</v>
      </c>
      <c r="C1690" s="137">
        <v>19.955736562814302</v>
      </c>
      <c r="D1690" s="137">
        <v>4.9142447629042199</v>
      </c>
      <c r="E1690" s="137">
        <v>6.2735029944503902</v>
      </c>
      <c r="F1690" s="137">
        <v>6.2861670745220897</v>
      </c>
      <c r="G1690" s="137">
        <v>22.7221824937861</v>
      </c>
      <c r="H1690" s="137">
        <v>3.52701121051336</v>
      </c>
      <c r="I1690" s="137">
        <v>8.9006672574927901</v>
      </c>
      <c r="J1690" s="137">
        <v>10.626882872915001</v>
      </c>
      <c r="K1690" s="137">
        <v>8.0928649653530798</v>
      </c>
      <c r="L1690" s="137">
        <v>10.265337765989999</v>
      </c>
      <c r="M1690" s="137">
        <v>19.498734962139199</v>
      </c>
      <c r="N1690" s="137">
        <v>4.9383341980165003</v>
      </c>
      <c r="O1690" s="137">
        <v>6.1336135623271399</v>
      </c>
      <c r="P1690" s="137">
        <v>6.3394396768485501</v>
      </c>
      <c r="Q1690" s="137">
        <v>22.459911761958502</v>
      </c>
      <c r="R1690" s="137">
        <v>3.5667895324364398</v>
      </c>
      <c r="S1690" s="137">
        <v>8.9409417699701308</v>
      </c>
      <c r="T1690" s="137">
        <v>10.3930914497108</v>
      </c>
      <c r="U1690" s="137">
        <v>8.0407370106648202</v>
      </c>
      <c r="V1690" s="1">
        <v>0</v>
      </c>
      <c r="W1690" s="1">
        <v>2240700</v>
      </c>
      <c r="X1690" s="1">
        <v>1565496</v>
      </c>
      <c r="Y1690" s="1">
        <v>1076576</v>
      </c>
      <c r="Z1690" s="1">
        <v>8246852</v>
      </c>
      <c r="AA1690" s="1">
        <v>1163061</v>
      </c>
      <c r="AB1690" s="1">
        <v>12492124</v>
      </c>
      <c r="AC1690" s="1">
        <v>2920754</v>
      </c>
      <c r="AD1690" s="1">
        <v>3264172</v>
      </c>
      <c r="AE1690" s="1">
        <v>819560</v>
      </c>
      <c r="AH1690" s="136">
        <f t="shared" si="26"/>
        <v>39002</v>
      </c>
      <c r="AI1690" s="177">
        <f>HLOOKUP(附加题模型!$E$2,历史数据!$B$3:$K$5000,ROW(A1688),)</f>
        <v>8.0928649653530798</v>
      </c>
      <c r="AJ1690" s="177">
        <f>HLOOKUP(附加题模型!$E$2,历史数据!$L$3:$U$5000,ROW(A1688),)</f>
        <v>8.0407370106648202</v>
      </c>
    </row>
    <row r="1691" spans="1:36" x14ac:dyDescent="0.2">
      <c r="A1691" s="148">
        <v>39003</v>
      </c>
      <c r="B1691" s="137">
        <v>10.265337765989999</v>
      </c>
      <c r="C1691" s="137">
        <v>19.651068829030901</v>
      </c>
      <c r="D1691" s="137">
        <v>4.9503789155726396</v>
      </c>
      <c r="E1691" s="137">
        <v>6.1336135623271399</v>
      </c>
      <c r="F1691" s="137">
        <v>6.3527578274301604</v>
      </c>
      <c r="G1691" s="137">
        <v>22.459911761958502</v>
      </c>
      <c r="H1691" s="137">
        <v>3.52701121051336</v>
      </c>
      <c r="I1691" s="137">
        <v>8.9409417699701308</v>
      </c>
      <c r="J1691" s="137">
        <v>10.3293301524733</v>
      </c>
      <c r="K1691" s="137">
        <v>7.9625450786324201</v>
      </c>
      <c r="L1691" s="137">
        <v>10.265337765989999</v>
      </c>
      <c r="M1691" s="137">
        <v>20.488905096935301</v>
      </c>
      <c r="N1691" s="137">
        <v>4.9744683506849103</v>
      </c>
      <c r="O1691" s="137">
        <v>6.2089386411627299</v>
      </c>
      <c r="P1691" s="137">
        <v>6.3793941285933897</v>
      </c>
      <c r="Q1691" s="137">
        <v>22.555282937168599</v>
      </c>
      <c r="R1691" s="137">
        <v>3.51375176987233</v>
      </c>
      <c r="S1691" s="137">
        <v>8.8402554887767799</v>
      </c>
      <c r="T1691" s="137">
        <v>10.690644170152501</v>
      </c>
      <c r="U1691" s="137">
        <v>8.1189289426972202</v>
      </c>
      <c r="V1691" s="1">
        <v>0</v>
      </c>
      <c r="W1691" s="1">
        <v>6942510</v>
      </c>
      <c r="X1691" s="1">
        <v>1723371</v>
      </c>
      <c r="Y1691" s="1">
        <v>861640</v>
      </c>
      <c r="Z1691" s="1">
        <v>7787780</v>
      </c>
      <c r="AA1691" s="1">
        <v>704538</v>
      </c>
      <c r="AB1691" s="1">
        <v>3498331</v>
      </c>
      <c r="AC1691" s="1">
        <v>1362328</v>
      </c>
      <c r="AD1691" s="1">
        <v>3087354</v>
      </c>
      <c r="AE1691" s="1">
        <v>2574287</v>
      </c>
      <c r="AH1691" s="136">
        <f t="shared" si="26"/>
        <v>39003</v>
      </c>
      <c r="AI1691" s="177">
        <f>HLOOKUP(附加题模型!$E$2,历史数据!$B$3:$K$5000,ROW(A1689),)</f>
        <v>7.9625450786324201</v>
      </c>
      <c r="AJ1691" s="177">
        <f>HLOOKUP(附加题模型!$E$2,历史数据!$L$3:$U$5000,ROW(A1689),)</f>
        <v>8.1189289426972202</v>
      </c>
    </row>
    <row r="1692" spans="1:36" x14ac:dyDescent="0.2">
      <c r="A1692" s="148">
        <v>39006</v>
      </c>
      <c r="B1692" s="137">
        <v>10.265337765989999</v>
      </c>
      <c r="C1692" s="137">
        <v>20.793572830718698</v>
      </c>
      <c r="D1692" s="137">
        <v>4.9985577857971899</v>
      </c>
      <c r="E1692" s="137">
        <v>6.1981779156147896</v>
      </c>
      <c r="F1692" s="137">
        <v>6.4326667309198502</v>
      </c>
      <c r="G1692" s="137">
        <v>22.555282937168599</v>
      </c>
      <c r="H1692" s="137">
        <v>3.52701121051336</v>
      </c>
      <c r="I1692" s="137">
        <v>8.8603927450154494</v>
      </c>
      <c r="J1692" s="137">
        <v>10.7118979358983</v>
      </c>
      <c r="K1692" s="137">
        <v>8.14499292004135</v>
      </c>
      <c r="L1692" s="137">
        <v>10.265337765989999</v>
      </c>
      <c r="M1692" s="137">
        <v>20.717405897272901</v>
      </c>
      <c r="N1692" s="137">
        <v>4.9262894804603601</v>
      </c>
      <c r="O1692" s="137">
        <v>6.3380673477380398</v>
      </c>
      <c r="P1692" s="137">
        <v>6.1929400204507896</v>
      </c>
      <c r="Q1692" s="137">
        <v>21.744627947883401</v>
      </c>
      <c r="R1692" s="137">
        <v>3.5535300917954098</v>
      </c>
      <c r="S1692" s="137">
        <v>8.7798437200607609</v>
      </c>
      <c r="T1692" s="137">
        <v>10.499360278439999</v>
      </c>
      <c r="U1692" s="137">
        <v>8.1189289426972202</v>
      </c>
      <c r="V1692" s="1">
        <v>0</v>
      </c>
      <c r="W1692" s="1">
        <v>5250587</v>
      </c>
      <c r="X1692" s="1">
        <v>899460</v>
      </c>
      <c r="Y1692" s="1">
        <v>2648883</v>
      </c>
      <c r="Z1692" s="1">
        <v>5396973</v>
      </c>
      <c r="AA1692" s="1">
        <v>1650238</v>
      </c>
      <c r="AB1692" s="1">
        <v>3896267</v>
      </c>
      <c r="AC1692" s="1">
        <v>1138262</v>
      </c>
      <c r="AD1692" s="1">
        <v>1614745</v>
      </c>
      <c r="AE1692" s="1">
        <v>2030170</v>
      </c>
      <c r="AH1692" s="136">
        <f t="shared" si="26"/>
        <v>39006</v>
      </c>
      <c r="AI1692" s="177">
        <f>HLOOKUP(附加题模型!$E$2,历史数据!$B$3:$K$5000,ROW(A1690),)</f>
        <v>8.14499292004135</v>
      </c>
      <c r="AJ1692" s="177">
        <f>HLOOKUP(附加题模型!$E$2,历史数据!$L$3:$U$5000,ROW(A1690),)</f>
        <v>8.1189289426972202</v>
      </c>
    </row>
    <row r="1693" spans="1:36" x14ac:dyDescent="0.2">
      <c r="A1693" s="148">
        <v>39007</v>
      </c>
      <c r="B1693" s="137">
        <v>10.265337765989999</v>
      </c>
      <c r="C1693" s="137">
        <v>20.717405897272901</v>
      </c>
      <c r="D1693" s="137">
        <v>4.9262894804603601</v>
      </c>
      <c r="E1693" s="137">
        <v>6.3595887988339301</v>
      </c>
      <c r="F1693" s="137">
        <v>6.1929400204507896</v>
      </c>
      <c r="G1693" s="137">
        <v>21.768470741685899</v>
      </c>
      <c r="H1693" s="137">
        <v>3.5535300917954098</v>
      </c>
      <c r="I1693" s="137">
        <v>8.7194319513447507</v>
      </c>
      <c r="J1693" s="137">
        <v>10.4568527469483</v>
      </c>
      <c r="K1693" s="137">
        <v>8.1189289426972202</v>
      </c>
      <c r="L1693" s="137">
        <v>10.265337765989999</v>
      </c>
      <c r="M1693" s="137">
        <v>20.641238963827</v>
      </c>
      <c r="N1693" s="137">
        <v>4.8901553277919501</v>
      </c>
      <c r="O1693" s="137">
        <v>6.2089386411627299</v>
      </c>
      <c r="P1693" s="137">
        <v>6.0597585146346402</v>
      </c>
      <c r="Q1693" s="137">
        <v>21.7923135354884</v>
      </c>
      <c r="R1693" s="137">
        <v>3.5004923292312999</v>
      </c>
      <c r="S1693" s="137">
        <v>8.7999809762994303</v>
      </c>
      <c r="T1693" s="137">
        <v>10.286822620981701</v>
      </c>
      <c r="U1693" s="137">
        <v>8.1580249087134096</v>
      </c>
      <c r="V1693" s="1">
        <v>0</v>
      </c>
      <c r="W1693" s="1">
        <v>4840027</v>
      </c>
      <c r="X1693" s="1">
        <v>903656</v>
      </c>
      <c r="Y1693" s="1">
        <v>1196579</v>
      </c>
      <c r="Z1693" s="1">
        <v>3430030</v>
      </c>
      <c r="AA1693" s="1">
        <v>762536</v>
      </c>
      <c r="AB1693" s="1">
        <v>2995400</v>
      </c>
      <c r="AC1693" s="1">
        <v>934075</v>
      </c>
      <c r="AD1693" s="1">
        <v>1416055</v>
      </c>
      <c r="AE1693" s="1">
        <v>1737222</v>
      </c>
      <c r="AH1693" s="136">
        <f t="shared" si="26"/>
        <v>39007</v>
      </c>
      <c r="AI1693" s="177">
        <f>HLOOKUP(附加题模型!$E$2,历史数据!$B$3:$K$5000,ROW(A1691),)</f>
        <v>8.1189289426972202</v>
      </c>
      <c r="AJ1693" s="177">
        <f>HLOOKUP(附加题模型!$E$2,历史数据!$L$3:$U$5000,ROW(A1691),)</f>
        <v>8.1580249087134096</v>
      </c>
    </row>
    <row r="1694" spans="1:36" x14ac:dyDescent="0.2">
      <c r="A1694" s="148">
        <v>39008</v>
      </c>
      <c r="B1694" s="137">
        <v>10.265337765989999</v>
      </c>
      <c r="C1694" s="137">
        <v>20.488905096935301</v>
      </c>
      <c r="D1694" s="137">
        <v>4.8660658926796696</v>
      </c>
      <c r="E1694" s="137">
        <v>6.2412208178065596</v>
      </c>
      <c r="F1694" s="137">
        <v>6.0597585146346402</v>
      </c>
      <c r="G1694" s="137">
        <v>21.5777283912659</v>
      </c>
      <c r="H1694" s="137">
        <v>3.5004923292312999</v>
      </c>
      <c r="I1694" s="137">
        <v>8.6791574388673993</v>
      </c>
      <c r="J1694" s="137">
        <v>10.2655688552359</v>
      </c>
      <c r="K1694" s="137">
        <v>8.2492488294178798</v>
      </c>
      <c r="L1694" s="137">
        <v>10.265337765989999</v>
      </c>
      <c r="M1694" s="137">
        <v>20.717405897272901</v>
      </c>
      <c r="N1694" s="137">
        <v>4.9383341980165003</v>
      </c>
      <c r="O1694" s="137">
        <v>6.2735029944503902</v>
      </c>
      <c r="P1694" s="137">
        <v>6.13966741812433</v>
      </c>
      <c r="Q1694" s="137">
        <v>21.816156329290902</v>
      </c>
      <c r="R1694" s="137">
        <v>3.5402706511543802</v>
      </c>
      <c r="S1694" s="137">
        <v>8.6187456701513891</v>
      </c>
      <c r="T1694" s="137">
        <v>10.3293301524733</v>
      </c>
      <c r="U1694" s="137">
        <v>8.0798329766810202</v>
      </c>
      <c r="V1694" s="1">
        <v>0</v>
      </c>
      <c r="W1694" s="1">
        <v>2385020</v>
      </c>
      <c r="X1694" s="1">
        <v>970510</v>
      </c>
      <c r="Y1694" s="1">
        <v>578264</v>
      </c>
      <c r="Z1694" s="1">
        <v>2591676</v>
      </c>
      <c r="AA1694" s="1">
        <v>1504771</v>
      </c>
      <c r="AB1694" s="1">
        <v>2409736</v>
      </c>
      <c r="AC1694" s="1">
        <v>3068774</v>
      </c>
      <c r="AD1694" s="1">
        <v>1392915</v>
      </c>
      <c r="AE1694" s="1">
        <v>3250771</v>
      </c>
      <c r="AH1694" s="136">
        <f t="shared" si="26"/>
        <v>39008</v>
      </c>
      <c r="AI1694" s="177">
        <f>HLOOKUP(附加题模型!$E$2,历史数据!$B$3:$K$5000,ROW(A1692),)</f>
        <v>8.2492488294178798</v>
      </c>
      <c r="AJ1694" s="177">
        <f>HLOOKUP(附加题模型!$E$2,历史数据!$L$3:$U$5000,ROW(A1692),)</f>
        <v>8.0798329766810202</v>
      </c>
    </row>
    <row r="1695" spans="1:36" x14ac:dyDescent="0.2">
      <c r="A1695" s="148">
        <v>39009</v>
      </c>
      <c r="B1695" s="137">
        <v>10.265337765989999</v>
      </c>
      <c r="C1695" s="137">
        <v>20.565072030381199</v>
      </c>
      <c r="D1695" s="137">
        <v>4.9383341980165003</v>
      </c>
      <c r="E1695" s="137">
        <v>6.2842637199983304</v>
      </c>
      <c r="F1695" s="137">
        <v>6.1663037192875603</v>
      </c>
      <c r="G1695" s="137">
        <v>21.8638419168959</v>
      </c>
      <c r="H1695" s="137">
        <v>3.5535300917954098</v>
      </c>
      <c r="I1695" s="137">
        <v>8.5986084139127197</v>
      </c>
      <c r="J1695" s="137">
        <v>10.3293301524733</v>
      </c>
      <c r="K1695" s="137">
        <v>8.1189289426972202</v>
      </c>
      <c r="L1695" s="137">
        <v>10.265337765989999</v>
      </c>
      <c r="M1695" s="137">
        <v>20.641238963827</v>
      </c>
      <c r="N1695" s="137">
        <v>4.9503789155726396</v>
      </c>
      <c r="O1695" s="137">
        <v>6.2089386411627299</v>
      </c>
      <c r="P1695" s="137">
        <v>6.0730766652162602</v>
      </c>
      <c r="Q1695" s="137">
        <v>21.696942360278399</v>
      </c>
      <c r="R1695" s="137">
        <v>3.6330867356415801</v>
      </c>
      <c r="S1695" s="137">
        <v>8.4979221327193599</v>
      </c>
      <c r="T1695" s="137">
        <v>10.3293301524733</v>
      </c>
      <c r="U1695" s="137">
        <v>7.9755770673044903</v>
      </c>
      <c r="V1695" s="1">
        <v>0</v>
      </c>
      <c r="W1695" s="1">
        <v>3050362</v>
      </c>
      <c r="X1695" s="1">
        <v>1330513</v>
      </c>
      <c r="Y1695" s="1">
        <v>596561</v>
      </c>
      <c r="Z1695" s="1">
        <v>2828430</v>
      </c>
      <c r="AA1695" s="1">
        <v>977856</v>
      </c>
      <c r="AB1695" s="1">
        <v>6866669</v>
      </c>
      <c r="AC1695" s="1">
        <v>1726361</v>
      </c>
      <c r="AD1695" s="1">
        <v>2790783</v>
      </c>
      <c r="AE1695" s="1">
        <v>3365386</v>
      </c>
      <c r="AH1695" s="136">
        <f t="shared" si="26"/>
        <v>39009</v>
      </c>
      <c r="AI1695" s="177">
        <f>HLOOKUP(附加题模型!$E$2,历史数据!$B$3:$K$5000,ROW(A1693),)</f>
        <v>8.1189289426972202</v>
      </c>
      <c r="AJ1695" s="177">
        <f>HLOOKUP(附加题模型!$E$2,历史数据!$L$3:$U$5000,ROW(A1693),)</f>
        <v>7.9755770673044903</v>
      </c>
    </row>
    <row r="1696" spans="1:36" x14ac:dyDescent="0.2">
      <c r="A1696" s="148">
        <v>39010</v>
      </c>
      <c r="B1696" s="137">
        <v>10.265337765989999</v>
      </c>
      <c r="C1696" s="137">
        <v>20.565072030381199</v>
      </c>
      <c r="D1696" s="137">
        <v>4.9624236331287701</v>
      </c>
      <c r="E1696" s="137">
        <v>6.1981779156147896</v>
      </c>
      <c r="F1696" s="137">
        <v>6.0730766652162602</v>
      </c>
      <c r="G1696" s="137">
        <v>21.673099566475901</v>
      </c>
      <c r="H1696" s="137">
        <v>3.6330867356415801</v>
      </c>
      <c r="I1696" s="137">
        <v>8.5583339014353808</v>
      </c>
      <c r="J1696" s="137">
        <v>10.3080763867275</v>
      </c>
      <c r="K1696" s="137">
        <v>7.9755770673044903</v>
      </c>
      <c r="L1696" s="137">
        <v>10.265337765989999</v>
      </c>
      <c r="M1696" s="137">
        <v>20.260404296597699</v>
      </c>
      <c r="N1696" s="137">
        <v>4.9142447629042199</v>
      </c>
      <c r="O1696" s="137">
        <v>5.96144195356006</v>
      </c>
      <c r="P1696" s="137">
        <v>6.1130311169610998</v>
      </c>
      <c r="Q1696" s="137">
        <v>21.768470741685899</v>
      </c>
      <c r="R1696" s="137">
        <v>3.5667895324364398</v>
      </c>
      <c r="S1696" s="137">
        <v>8.4375103640033497</v>
      </c>
      <c r="T1696" s="137">
        <v>10.1380462607609</v>
      </c>
      <c r="U1696" s="137">
        <v>7.8843531466000201</v>
      </c>
      <c r="V1696" s="1">
        <v>0</v>
      </c>
      <c r="W1696" s="1">
        <v>2515517</v>
      </c>
      <c r="X1696" s="1">
        <v>3186219</v>
      </c>
      <c r="Y1696" s="1">
        <v>2302258</v>
      </c>
      <c r="Z1696" s="1">
        <v>3545844</v>
      </c>
      <c r="AA1696" s="1">
        <v>866399</v>
      </c>
      <c r="AB1696" s="1">
        <v>3935420</v>
      </c>
      <c r="AC1696" s="1">
        <v>1349535</v>
      </c>
      <c r="AD1696" s="1">
        <v>3221991</v>
      </c>
      <c r="AE1696" s="1">
        <v>1555357</v>
      </c>
      <c r="AH1696" s="136">
        <f t="shared" si="26"/>
        <v>39010</v>
      </c>
      <c r="AI1696" s="177">
        <f>HLOOKUP(附加题模型!$E$2,历史数据!$B$3:$K$5000,ROW(A1694),)</f>
        <v>7.9755770673044903</v>
      </c>
      <c r="AJ1696" s="177">
        <f>HLOOKUP(附加题模型!$E$2,历史数据!$L$3:$U$5000,ROW(A1694),)</f>
        <v>7.8843531466000201</v>
      </c>
    </row>
    <row r="1697" spans="1:36" x14ac:dyDescent="0.2">
      <c r="A1697" s="148">
        <v>39013</v>
      </c>
      <c r="B1697" s="137">
        <v>10.265337765989999</v>
      </c>
      <c r="C1697" s="137">
        <v>20.184237363151901</v>
      </c>
      <c r="D1697" s="137">
        <v>4.9022000453480796</v>
      </c>
      <c r="E1697" s="137">
        <v>5.91839905136829</v>
      </c>
      <c r="F1697" s="137">
        <v>6.1263492675427198</v>
      </c>
      <c r="G1697" s="137">
        <v>21.816156329290902</v>
      </c>
      <c r="H1697" s="137">
        <v>3.5667895324364398</v>
      </c>
      <c r="I1697" s="137">
        <v>9.06176530740216</v>
      </c>
      <c r="J1697" s="137">
        <v>10.1805537922525</v>
      </c>
      <c r="K1697" s="137">
        <v>7.8452571805838298</v>
      </c>
      <c r="L1697" s="137">
        <v>10.265337765989999</v>
      </c>
      <c r="M1697" s="137">
        <v>19.2702341618016</v>
      </c>
      <c r="N1697" s="137">
        <v>4.6974398468937402</v>
      </c>
      <c r="O1697" s="137">
        <v>5.53101293164237</v>
      </c>
      <c r="P1697" s="137">
        <v>5.9265770088184997</v>
      </c>
      <c r="Q1697" s="137">
        <v>21.243929278030901</v>
      </c>
      <c r="R1697" s="137">
        <v>3.3546384821799999</v>
      </c>
      <c r="S1697" s="137">
        <v>9.2832751260275508</v>
      </c>
      <c r="T1697" s="137">
        <v>10.0105236662859</v>
      </c>
      <c r="U1697" s="137">
        <v>7.7410012712073</v>
      </c>
      <c r="V1697" s="1">
        <v>0</v>
      </c>
      <c r="W1697" s="1">
        <v>4150115</v>
      </c>
      <c r="X1697" s="1">
        <v>1909377</v>
      </c>
      <c r="Y1697" s="1">
        <v>2798882</v>
      </c>
      <c r="Z1697" s="1">
        <v>2809490</v>
      </c>
      <c r="AA1697" s="1">
        <v>1428226</v>
      </c>
      <c r="AB1697" s="1">
        <v>4122960</v>
      </c>
      <c r="AC1697" s="1">
        <v>12002309</v>
      </c>
      <c r="AD1697" s="1">
        <v>2338572</v>
      </c>
      <c r="AE1697" s="1">
        <v>787651</v>
      </c>
      <c r="AH1697" s="136">
        <f t="shared" si="26"/>
        <v>39013</v>
      </c>
      <c r="AI1697" s="177">
        <f>HLOOKUP(附加题模型!$E$2,历史数据!$B$3:$K$5000,ROW(A1695),)</f>
        <v>7.8452571805838298</v>
      </c>
      <c r="AJ1697" s="177">
        <f>HLOOKUP(附加题模型!$E$2,历史数据!$L$3:$U$5000,ROW(A1695),)</f>
        <v>7.7410012712073</v>
      </c>
    </row>
    <row r="1698" spans="1:36" x14ac:dyDescent="0.2">
      <c r="A1698" s="148">
        <v>39014</v>
      </c>
      <c r="B1698" s="137">
        <v>10.265337765989999</v>
      </c>
      <c r="C1698" s="137">
        <v>18.889399494572299</v>
      </c>
      <c r="D1698" s="137">
        <v>4.6853951293375999</v>
      </c>
      <c r="E1698" s="137">
        <v>5.53101293164237</v>
      </c>
      <c r="F1698" s="137">
        <v>6.0064859123081797</v>
      </c>
      <c r="G1698" s="137">
        <v>21.243929278030901</v>
      </c>
      <c r="H1698" s="137">
        <v>3.3678979228210202</v>
      </c>
      <c r="I1698" s="137">
        <v>9.3034123822662202</v>
      </c>
      <c r="J1698" s="137">
        <v>10.0742849635234</v>
      </c>
      <c r="K1698" s="137">
        <v>7.7540332598793604</v>
      </c>
      <c r="L1698" s="137">
        <v>10.265337765989999</v>
      </c>
      <c r="M1698" s="137">
        <v>19.651068829030901</v>
      </c>
      <c r="N1698" s="137">
        <v>4.80584230489898</v>
      </c>
      <c r="O1698" s="137">
        <v>5.6709023637656202</v>
      </c>
      <c r="P1698" s="137">
        <v>6.0198040628897997</v>
      </c>
      <c r="Q1698" s="137">
        <v>21.839999123093399</v>
      </c>
      <c r="R1698" s="137">
        <v>3.4607140073082201</v>
      </c>
      <c r="S1698" s="137">
        <v>9.4645104321755902</v>
      </c>
      <c r="T1698" s="137">
        <v>10.5843753414233</v>
      </c>
      <c r="U1698" s="137">
        <v>7.8061612145676298</v>
      </c>
      <c r="V1698" s="1">
        <v>0</v>
      </c>
      <c r="W1698" s="1">
        <v>2289661</v>
      </c>
      <c r="X1698" s="1">
        <v>1131825</v>
      </c>
      <c r="Y1698" s="1">
        <v>1732061</v>
      </c>
      <c r="Z1698" s="1">
        <v>2495906</v>
      </c>
      <c r="AA1698" s="1">
        <v>1583822</v>
      </c>
      <c r="AB1698" s="1">
        <v>3215429</v>
      </c>
      <c r="AC1698" s="1">
        <v>10970560</v>
      </c>
      <c r="AD1698" s="1">
        <v>4980892</v>
      </c>
      <c r="AE1698" s="1">
        <v>500759</v>
      </c>
      <c r="AH1698" s="136">
        <f t="shared" si="26"/>
        <v>39014</v>
      </c>
      <c r="AI1698" s="177">
        <f>HLOOKUP(附加题模型!$E$2,历史数据!$B$3:$K$5000,ROW(A1696),)</f>
        <v>7.7540332598793604</v>
      </c>
      <c r="AJ1698" s="177">
        <f>HLOOKUP(附加题模型!$E$2,历史数据!$L$3:$U$5000,ROW(A1696),)</f>
        <v>7.8061612145676298</v>
      </c>
    </row>
    <row r="1699" spans="1:36" x14ac:dyDescent="0.2">
      <c r="A1699" s="148">
        <v>39015</v>
      </c>
      <c r="B1699" s="137">
        <v>10.265337765989999</v>
      </c>
      <c r="C1699" s="137">
        <v>19.651068829030901</v>
      </c>
      <c r="D1699" s="137">
        <v>4.8178870224551202</v>
      </c>
      <c r="E1699" s="137">
        <v>5.7031845404094401</v>
      </c>
      <c r="F1699" s="137">
        <v>6.0198040628897997</v>
      </c>
      <c r="G1699" s="137">
        <v>21.839999123093399</v>
      </c>
      <c r="H1699" s="137">
        <v>3.4607140073082201</v>
      </c>
      <c r="I1699" s="137">
        <v>9.4645104321755902</v>
      </c>
      <c r="J1699" s="137">
        <v>10.5843753414233</v>
      </c>
      <c r="K1699" s="137">
        <v>7.8061612145676298</v>
      </c>
      <c r="L1699" s="137">
        <v>10.265337765989999</v>
      </c>
      <c r="M1699" s="137">
        <v>19.422568028693298</v>
      </c>
      <c r="N1699" s="137">
        <v>4.7937975873428398</v>
      </c>
      <c r="O1699" s="137">
        <v>5.5740558338341399</v>
      </c>
      <c r="P1699" s="137">
        <v>5.8333499547471996</v>
      </c>
      <c r="Q1699" s="137">
        <v>21.9353702983035</v>
      </c>
      <c r="R1699" s="137">
        <v>3.42093568538513</v>
      </c>
      <c r="S1699" s="137">
        <v>9.3638241509822393</v>
      </c>
      <c r="T1699" s="137">
        <v>10.563121575677499</v>
      </c>
      <c r="U1699" s="137">
        <v>7.7540332598793604</v>
      </c>
      <c r="V1699" s="1">
        <v>0</v>
      </c>
      <c r="W1699" s="1">
        <v>2339463</v>
      </c>
      <c r="X1699" s="1">
        <v>666950</v>
      </c>
      <c r="Y1699" s="1">
        <v>1452630</v>
      </c>
      <c r="Z1699" s="1">
        <v>3557057</v>
      </c>
      <c r="AA1699" s="1">
        <v>853870</v>
      </c>
      <c r="AB1699" s="1">
        <v>2500103</v>
      </c>
      <c r="AC1699" s="1">
        <v>3967937</v>
      </c>
      <c r="AD1699" s="1">
        <v>3358889</v>
      </c>
      <c r="AE1699" s="1">
        <v>693871</v>
      </c>
      <c r="AH1699" s="136">
        <f t="shared" si="26"/>
        <v>39015</v>
      </c>
      <c r="AI1699" s="177">
        <f>HLOOKUP(附加题模型!$E$2,历史数据!$B$3:$K$5000,ROW(A1697),)</f>
        <v>7.8061612145676298</v>
      </c>
      <c r="AJ1699" s="177">
        <f>HLOOKUP(附加题模型!$E$2,历史数据!$L$3:$U$5000,ROW(A1697),)</f>
        <v>7.7540332598793604</v>
      </c>
    </row>
    <row r="1700" spans="1:36" x14ac:dyDescent="0.2">
      <c r="A1700" s="148">
        <v>39016</v>
      </c>
      <c r="B1700" s="137">
        <v>10.265337765989999</v>
      </c>
      <c r="C1700" s="137">
        <v>19.194067228355699</v>
      </c>
      <c r="D1700" s="137">
        <v>4.7817528697867102</v>
      </c>
      <c r="E1700" s="137">
        <v>5.5740558338341399</v>
      </c>
      <c r="F1700" s="137">
        <v>5.7933955030023503</v>
      </c>
      <c r="G1700" s="137">
        <v>21.983055885908499</v>
      </c>
      <c r="H1700" s="137">
        <v>3.4076762447441098</v>
      </c>
      <c r="I1700" s="137">
        <v>9.2832751260275508</v>
      </c>
      <c r="J1700" s="137">
        <v>10.563121575677499</v>
      </c>
      <c r="K1700" s="137">
        <v>7.7540332598793604</v>
      </c>
      <c r="L1700" s="137">
        <v>10.265337765989999</v>
      </c>
      <c r="M1700" s="137">
        <v>19.498734962139199</v>
      </c>
      <c r="N1700" s="137">
        <v>4.7576634346744298</v>
      </c>
      <c r="O1700" s="137">
        <v>5.5740558338341399</v>
      </c>
      <c r="P1700" s="137">
        <v>5.5669869431148999</v>
      </c>
      <c r="Q1700" s="137">
        <v>21.744627947883401</v>
      </c>
      <c r="R1700" s="137">
        <v>3.3811573634620502</v>
      </c>
      <c r="S1700" s="137">
        <v>8.9812162824474804</v>
      </c>
      <c r="T1700" s="137">
        <v>10.563121575677499</v>
      </c>
      <c r="U1700" s="137">
        <v>7.6628093391748999</v>
      </c>
      <c r="V1700" s="1">
        <v>0</v>
      </c>
      <c r="W1700" s="1">
        <v>1925249</v>
      </c>
      <c r="X1700" s="1">
        <v>677120</v>
      </c>
      <c r="Y1700" s="1">
        <v>1050234</v>
      </c>
      <c r="Z1700" s="1">
        <v>3466494</v>
      </c>
      <c r="AA1700" s="1">
        <v>1447240</v>
      </c>
      <c r="AB1700" s="1">
        <v>2192826</v>
      </c>
      <c r="AC1700" s="1">
        <v>2375800</v>
      </c>
      <c r="AD1700" s="1">
        <v>2856580</v>
      </c>
      <c r="AE1700" s="1">
        <v>969877</v>
      </c>
      <c r="AH1700" s="136">
        <f t="shared" si="26"/>
        <v>39016</v>
      </c>
      <c r="AI1700" s="177">
        <f>HLOOKUP(附加题模型!$E$2,历史数据!$B$3:$K$5000,ROW(A1698),)</f>
        <v>7.7540332598793604</v>
      </c>
      <c r="AJ1700" s="177">
        <f>HLOOKUP(附加题模型!$E$2,历史数据!$L$3:$U$5000,ROW(A1698),)</f>
        <v>7.6628093391748999</v>
      </c>
    </row>
    <row r="1701" spans="1:36" x14ac:dyDescent="0.2">
      <c r="A1701" s="148">
        <v>39017</v>
      </c>
      <c r="B1701" s="137">
        <v>10.265337765989999</v>
      </c>
      <c r="C1701" s="137">
        <v>19.346401095247501</v>
      </c>
      <c r="D1701" s="137">
        <v>4.7094845644498804</v>
      </c>
      <c r="E1701" s="137">
        <v>5.5740558338341399</v>
      </c>
      <c r="F1701" s="137">
        <v>5.5270324913700604</v>
      </c>
      <c r="G1701" s="137">
        <v>21.601571185068401</v>
      </c>
      <c r="H1701" s="137">
        <v>3.3546384821799999</v>
      </c>
      <c r="I1701" s="137">
        <v>8.8603927450154494</v>
      </c>
      <c r="J1701" s="137">
        <v>10.563121575677499</v>
      </c>
      <c r="K1701" s="137">
        <v>7.5846174071424999</v>
      </c>
      <c r="L1701" s="137">
        <v>10.265337765989999</v>
      </c>
      <c r="M1701" s="137">
        <v>18.7370656276806</v>
      </c>
      <c r="N1701" s="137">
        <v>4.6974398468937402</v>
      </c>
      <c r="O1701" s="137">
        <v>5.2297126162999801</v>
      </c>
      <c r="P1701" s="137">
        <v>5.5669869431148999</v>
      </c>
      <c r="Q1701" s="137">
        <v>20.480959876350699</v>
      </c>
      <c r="R1701" s="137">
        <v>3.2618223976928</v>
      </c>
      <c r="S1701" s="137">
        <v>8.6388829263900604</v>
      </c>
      <c r="T1701" s="137">
        <v>10.3293301524733</v>
      </c>
      <c r="U1701" s="137">
        <v>7.6628093391748999</v>
      </c>
      <c r="V1701" s="1">
        <v>0</v>
      </c>
      <c r="W1701" s="1">
        <v>2305020</v>
      </c>
      <c r="X1701" s="1">
        <v>791723</v>
      </c>
      <c r="Y1701" s="1">
        <v>2167104</v>
      </c>
      <c r="Z1701" s="1">
        <v>1573174</v>
      </c>
      <c r="AA1701" s="1">
        <v>2221422</v>
      </c>
      <c r="AB1701" s="1">
        <v>2691116</v>
      </c>
      <c r="AC1701" s="1">
        <v>2524825</v>
      </c>
      <c r="AD1701" s="1">
        <v>1815812</v>
      </c>
      <c r="AE1701" s="1">
        <v>762045</v>
      </c>
      <c r="AH1701" s="136">
        <f t="shared" si="26"/>
        <v>39017</v>
      </c>
      <c r="AI1701" s="177">
        <f>HLOOKUP(附加题模型!$E$2,历史数据!$B$3:$K$5000,ROW(A1699),)</f>
        <v>7.5846174071424999</v>
      </c>
      <c r="AJ1701" s="177">
        <f>HLOOKUP(附加题模型!$E$2,历史数据!$L$3:$U$5000,ROW(A1699),)</f>
        <v>7.6628093391748999</v>
      </c>
    </row>
    <row r="1702" spans="1:36" x14ac:dyDescent="0.2">
      <c r="A1702" s="148">
        <v>39020</v>
      </c>
      <c r="B1702" s="137">
        <v>10.265337765989999</v>
      </c>
      <c r="C1702" s="137">
        <v>18.508564827343001</v>
      </c>
      <c r="D1702" s="137">
        <v>4.6974398468937402</v>
      </c>
      <c r="E1702" s="137">
        <v>5.2189518907520398</v>
      </c>
      <c r="F1702" s="137">
        <v>5.5669869431148999</v>
      </c>
      <c r="G1702" s="137">
        <v>20.5048026701532</v>
      </c>
      <c r="H1702" s="137">
        <v>3.2618223976928</v>
      </c>
      <c r="I1702" s="137">
        <v>8.6187456701513891</v>
      </c>
      <c r="J1702" s="137">
        <v>10.3293301524733</v>
      </c>
      <c r="K1702" s="137">
        <v>7.8061612145676298</v>
      </c>
      <c r="L1702" s="137">
        <v>10.265337765989999</v>
      </c>
      <c r="M1702" s="137">
        <v>18.660898694234799</v>
      </c>
      <c r="N1702" s="137">
        <v>4.7576634346744298</v>
      </c>
      <c r="O1702" s="137">
        <v>5.2942769695876404</v>
      </c>
      <c r="P1702" s="137">
        <v>5.6069413948597502</v>
      </c>
      <c r="Q1702" s="137">
        <v>20.266374732128199</v>
      </c>
      <c r="R1702" s="137">
        <v>3.3016007196158901</v>
      </c>
      <c r="S1702" s="137">
        <v>8.5381966451967006</v>
      </c>
      <c r="T1702" s="137">
        <v>10.350583918219201</v>
      </c>
      <c r="U1702" s="137">
        <v>7.7410012712073</v>
      </c>
      <c r="V1702" s="1">
        <v>0</v>
      </c>
      <c r="W1702" s="1">
        <v>1656573</v>
      </c>
      <c r="X1702" s="1">
        <v>472620</v>
      </c>
      <c r="Y1702" s="1">
        <v>877019</v>
      </c>
      <c r="Z1702" s="1">
        <v>1308020</v>
      </c>
      <c r="AA1702" s="1">
        <v>1164880</v>
      </c>
      <c r="AB1702" s="1">
        <v>1424060</v>
      </c>
      <c r="AC1702" s="1">
        <v>1988823</v>
      </c>
      <c r="AD1702" s="1">
        <v>1323179</v>
      </c>
      <c r="AE1702" s="1">
        <v>1034369</v>
      </c>
      <c r="AH1702" s="136">
        <f t="shared" si="26"/>
        <v>39020</v>
      </c>
      <c r="AI1702" s="177">
        <f>HLOOKUP(附加题模型!$E$2,历史数据!$B$3:$K$5000,ROW(A1700),)</f>
        <v>7.8061612145676298</v>
      </c>
      <c r="AJ1702" s="177">
        <f>HLOOKUP(附加题模型!$E$2,历史数据!$L$3:$U$5000,ROW(A1700),)</f>
        <v>7.7410012712073</v>
      </c>
    </row>
    <row r="1703" spans="1:36" x14ac:dyDescent="0.2">
      <c r="A1703" s="148">
        <v>39021</v>
      </c>
      <c r="B1703" s="137">
        <v>10.265337765989999</v>
      </c>
      <c r="C1703" s="137">
        <v>18.7370656276806</v>
      </c>
      <c r="D1703" s="137">
        <v>4.76970815223057</v>
      </c>
      <c r="E1703" s="137">
        <v>5.35884132287529</v>
      </c>
      <c r="F1703" s="137">
        <v>5.6202595454413604</v>
      </c>
      <c r="G1703" s="137">
        <v>20.266374732128199</v>
      </c>
      <c r="H1703" s="137">
        <v>3.3016007196158901</v>
      </c>
      <c r="I1703" s="137">
        <v>8.5381966451967006</v>
      </c>
      <c r="J1703" s="137">
        <v>10.3293301524733</v>
      </c>
      <c r="K1703" s="137">
        <v>7.7540332598793604</v>
      </c>
      <c r="L1703" s="137">
        <v>10.265337765989999</v>
      </c>
      <c r="M1703" s="137">
        <v>19.194067228355699</v>
      </c>
      <c r="N1703" s="137">
        <v>4.7937975873428398</v>
      </c>
      <c r="O1703" s="137">
        <v>5.5094914805464796</v>
      </c>
      <c r="P1703" s="137">
        <v>5.6602139971862098</v>
      </c>
      <c r="Q1703" s="137">
        <v>20.6478594329683</v>
      </c>
      <c r="R1703" s="137">
        <v>3.3944168041030802</v>
      </c>
      <c r="S1703" s="137">
        <v>8.6992946951060794</v>
      </c>
      <c r="T1703" s="137">
        <v>10.563121575677499</v>
      </c>
      <c r="U1703" s="137">
        <v>7.7149372938631604</v>
      </c>
      <c r="V1703" s="1">
        <v>0</v>
      </c>
      <c r="W1703" s="1">
        <v>1311278</v>
      </c>
      <c r="X1703" s="1">
        <v>684077</v>
      </c>
      <c r="Y1703" s="1">
        <v>1069253</v>
      </c>
      <c r="Z1703" s="1">
        <v>1599638</v>
      </c>
      <c r="AA1703" s="1">
        <v>1167063</v>
      </c>
      <c r="AB1703" s="1">
        <v>1608209</v>
      </c>
      <c r="AC1703" s="1">
        <v>1159079</v>
      </c>
      <c r="AD1703" s="1">
        <v>1932385</v>
      </c>
      <c r="AE1703" s="1">
        <v>476418</v>
      </c>
      <c r="AH1703" s="136">
        <f t="shared" si="26"/>
        <v>39021</v>
      </c>
      <c r="AI1703" s="177">
        <f>HLOOKUP(附加题模型!$E$2,历史数据!$B$3:$K$5000,ROW(A1701),)</f>
        <v>7.7540332598793604</v>
      </c>
      <c r="AJ1703" s="177">
        <f>HLOOKUP(附加题模型!$E$2,历史数据!$L$3:$U$5000,ROW(A1701),)</f>
        <v>7.7149372938631604</v>
      </c>
    </row>
    <row r="1704" spans="1:36" x14ac:dyDescent="0.2">
      <c r="A1704" s="148">
        <v>39022</v>
      </c>
      <c r="B1704" s="137">
        <v>10.265337765989999</v>
      </c>
      <c r="C1704" s="137">
        <v>19.2702341618016</v>
      </c>
      <c r="D1704" s="137">
        <v>4.7937975873428398</v>
      </c>
      <c r="E1704" s="137">
        <v>5.4664485783547097</v>
      </c>
      <c r="F1704" s="137">
        <v>5.6602139971862098</v>
      </c>
      <c r="G1704" s="137">
        <v>20.6478594329683</v>
      </c>
      <c r="H1704" s="137">
        <v>3.3944168041030802</v>
      </c>
      <c r="I1704" s="137">
        <v>8.6992946951060794</v>
      </c>
      <c r="J1704" s="137">
        <v>10.5206140441858</v>
      </c>
      <c r="K1704" s="137">
        <v>7.6497773505028297</v>
      </c>
      <c r="L1704" s="137">
        <v>10.265337765989999</v>
      </c>
      <c r="M1704" s="137">
        <v>19.194067228355699</v>
      </c>
      <c r="N1704" s="137">
        <v>4.7937975873428398</v>
      </c>
      <c r="O1704" s="137">
        <v>5.4879700294506</v>
      </c>
      <c r="P1704" s="137">
        <v>5.6202595454413604</v>
      </c>
      <c r="Q1704" s="137">
        <v>20.814758989585801</v>
      </c>
      <c r="R1704" s="137">
        <v>3.3811573634620502</v>
      </c>
      <c r="S1704" s="137">
        <v>8.6187456701513891</v>
      </c>
      <c r="T1704" s="137">
        <v>10.903181827610799</v>
      </c>
      <c r="U1704" s="137">
        <v>7.5324894524542403</v>
      </c>
      <c r="V1704" s="1">
        <v>0</v>
      </c>
      <c r="W1704" s="1">
        <v>955353</v>
      </c>
      <c r="X1704" s="1">
        <v>645927</v>
      </c>
      <c r="Y1704" s="1">
        <v>947118</v>
      </c>
      <c r="Z1704" s="1">
        <v>1666459</v>
      </c>
      <c r="AA1704" s="1">
        <v>966618</v>
      </c>
      <c r="AB1704" s="1">
        <v>1801958</v>
      </c>
      <c r="AC1704" s="1">
        <v>1193747</v>
      </c>
      <c r="AD1704" s="1">
        <v>7477995</v>
      </c>
      <c r="AE1704" s="1">
        <v>808302</v>
      </c>
      <c r="AH1704" s="136">
        <f t="shared" si="26"/>
        <v>39022</v>
      </c>
      <c r="AI1704" s="177">
        <f>HLOOKUP(附加题模型!$E$2,历史数据!$B$3:$K$5000,ROW(A1702),)</f>
        <v>7.6497773505028297</v>
      </c>
      <c r="AJ1704" s="177">
        <f>HLOOKUP(附加题模型!$E$2,历史数据!$L$3:$U$5000,ROW(A1702),)</f>
        <v>7.5324894524542403</v>
      </c>
    </row>
    <row r="1705" spans="1:36" x14ac:dyDescent="0.2">
      <c r="A1705" s="148">
        <v>39023</v>
      </c>
      <c r="B1705" s="137">
        <v>10.265337765989999</v>
      </c>
      <c r="C1705" s="137">
        <v>19.041733361464001</v>
      </c>
      <c r="D1705" s="137">
        <v>4.76970815223057</v>
      </c>
      <c r="E1705" s="137">
        <v>5.4879700294506</v>
      </c>
      <c r="F1705" s="137">
        <v>5.6202595454413604</v>
      </c>
      <c r="G1705" s="137">
        <v>21.029344133808301</v>
      </c>
      <c r="H1705" s="137">
        <v>3.3944168041030802</v>
      </c>
      <c r="I1705" s="137">
        <v>8.6187456701513891</v>
      </c>
      <c r="J1705" s="137">
        <v>10.881928061864899</v>
      </c>
      <c r="K1705" s="137">
        <v>7.6237133731586999</v>
      </c>
      <c r="L1705" s="137">
        <v>10.265337765989999</v>
      </c>
      <c r="M1705" s="137">
        <v>18.889399494572299</v>
      </c>
      <c r="N1705" s="137">
        <v>4.8178870224551202</v>
      </c>
      <c r="O1705" s="137">
        <v>5.3265591462314603</v>
      </c>
      <c r="P1705" s="137">
        <v>5.5536687925332897</v>
      </c>
      <c r="Q1705" s="137">
        <v>20.9339729585983</v>
      </c>
      <c r="R1705" s="137">
        <v>3.3281196008979399</v>
      </c>
      <c r="S1705" s="137">
        <v>8.8201182325381104</v>
      </c>
      <c r="T1705" s="137">
        <v>11.4345259712565</v>
      </c>
      <c r="U1705" s="137">
        <v>7.7931292258955596</v>
      </c>
      <c r="V1705" s="1">
        <v>0</v>
      </c>
      <c r="W1705" s="1">
        <v>1822961</v>
      </c>
      <c r="X1705" s="1">
        <v>1018847</v>
      </c>
      <c r="Y1705" s="1">
        <v>1075822</v>
      </c>
      <c r="Z1705" s="1">
        <v>1831887</v>
      </c>
      <c r="AA1705" s="1">
        <v>911810</v>
      </c>
      <c r="AB1705" s="1">
        <v>1560967</v>
      </c>
      <c r="AC1705" s="1">
        <v>2039316</v>
      </c>
      <c r="AD1705" s="1">
        <v>7851085</v>
      </c>
      <c r="AE1705" s="1">
        <v>2933232</v>
      </c>
      <c r="AH1705" s="136">
        <f t="shared" si="26"/>
        <v>39023</v>
      </c>
      <c r="AI1705" s="177">
        <f>HLOOKUP(附加题模型!$E$2,历史数据!$B$3:$K$5000,ROW(A1703),)</f>
        <v>7.6237133731586999</v>
      </c>
      <c r="AJ1705" s="177">
        <f>HLOOKUP(附加题模型!$E$2,历史数据!$L$3:$U$5000,ROW(A1703),)</f>
        <v>7.7931292258955596</v>
      </c>
    </row>
    <row r="1706" spans="1:36" x14ac:dyDescent="0.2">
      <c r="A1706" s="148">
        <v>39024</v>
      </c>
      <c r="B1706" s="137">
        <v>10.265337765989999</v>
      </c>
      <c r="C1706" s="137">
        <v>18.889399494572299</v>
      </c>
      <c r="D1706" s="137">
        <v>4.80584230489898</v>
      </c>
      <c r="E1706" s="137">
        <v>5.3265591462314603</v>
      </c>
      <c r="F1706" s="137">
        <v>5.5403506419516697</v>
      </c>
      <c r="G1706" s="137">
        <v>20.7909161957833</v>
      </c>
      <c r="H1706" s="137">
        <v>3.3281196008979399</v>
      </c>
      <c r="I1706" s="137">
        <v>8.7597064638220896</v>
      </c>
      <c r="J1706" s="137">
        <v>11.2644958452899</v>
      </c>
      <c r="K1706" s="137">
        <v>7.7931292258955596</v>
      </c>
      <c r="L1706" s="137">
        <v>10.265337765989999</v>
      </c>
      <c r="M1706" s="137">
        <v>18.965566428018199</v>
      </c>
      <c r="N1706" s="137">
        <v>4.9022000453480796</v>
      </c>
      <c r="O1706" s="137">
        <v>5.40188422506706</v>
      </c>
      <c r="P1706" s="137">
        <v>5.5536687925332897</v>
      </c>
      <c r="Q1706" s="137">
        <v>21.172400896623301</v>
      </c>
      <c r="R1706" s="137">
        <v>3.3811573634620502</v>
      </c>
      <c r="S1706" s="137">
        <v>8.8402554887767799</v>
      </c>
      <c r="T1706" s="137">
        <v>11.200734548052401</v>
      </c>
      <c r="U1706" s="137">
        <v>7.5194574637821701</v>
      </c>
      <c r="V1706" s="1">
        <v>0</v>
      </c>
      <c r="W1706" s="1">
        <v>1028960</v>
      </c>
      <c r="X1706" s="1">
        <v>2273116</v>
      </c>
      <c r="Y1706" s="1">
        <v>669314</v>
      </c>
      <c r="Z1706" s="1">
        <v>1449572</v>
      </c>
      <c r="AA1706" s="1">
        <v>1422054</v>
      </c>
      <c r="AB1706" s="1">
        <v>1579884</v>
      </c>
      <c r="AC1706" s="1">
        <v>1303576</v>
      </c>
      <c r="AD1706" s="1">
        <v>3989575</v>
      </c>
      <c r="AE1706" s="1">
        <v>2511356</v>
      </c>
      <c r="AH1706" s="136">
        <f t="shared" si="26"/>
        <v>39024</v>
      </c>
      <c r="AI1706" s="177">
        <f>HLOOKUP(附加题模型!$E$2,历史数据!$B$3:$K$5000,ROW(A1704),)</f>
        <v>7.7931292258955596</v>
      </c>
      <c r="AJ1706" s="177">
        <f>HLOOKUP(附加题模型!$E$2,历史数据!$L$3:$U$5000,ROW(A1704),)</f>
        <v>7.5194574637821701</v>
      </c>
    </row>
    <row r="1707" spans="1:36" x14ac:dyDescent="0.2">
      <c r="A1707" s="148">
        <v>39027</v>
      </c>
      <c r="B1707" s="137">
        <v>10.265337765989999</v>
      </c>
      <c r="C1707" s="137">
        <v>18.7370656276806</v>
      </c>
      <c r="D1707" s="137">
        <v>4.8901553277919501</v>
      </c>
      <c r="E1707" s="137">
        <v>5.3373198717793997</v>
      </c>
      <c r="F1707" s="137">
        <v>5.5270324913700604</v>
      </c>
      <c r="G1707" s="137">
        <v>21.053186927610799</v>
      </c>
      <c r="H1707" s="137">
        <v>3.3546384821799999</v>
      </c>
      <c r="I1707" s="137">
        <v>8.8201182325381104</v>
      </c>
      <c r="J1707" s="137">
        <v>11.073211953577401</v>
      </c>
      <c r="K1707" s="137">
        <v>7.5064254751101096</v>
      </c>
      <c r="L1707" s="137">
        <v>10.265337765989999</v>
      </c>
      <c r="M1707" s="137">
        <v>18.4323978938972</v>
      </c>
      <c r="N1707" s="137">
        <v>4.84197645756739</v>
      </c>
      <c r="O1707" s="137">
        <v>5.3373198717793997</v>
      </c>
      <c r="P1707" s="137">
        <v>5.4471235878803697</v>
      </c>
      <c r="Q1707" s="137">
        <v>20.910130164795799</v>
      </c>
      <c r="R1707" s="137">
        <v>3.3281196008979399</v>
      </c>
      <c r="S1707" s="137">
        <v>8.6590201826287299</v>
      </c>
      <c r="T1707" s="137">
        <v>11.200734548052401</v>
      </c>
      <c r="U1707" s="137">
        <v>6.7636021208023402</v>
      </c>
      <c r="V1707" s="1">
        <v>0</v>
      </c>
      <c r="W1707" s="1">
        <v>1744840</v>
      </c>
      <c r="X1707" s="1">
        <v>1178717</v>
      </c>
      <c r="Y1707" s="1">
        <v>959618</v>
      </c>
      <c r="Z1707" s="1">
        <v>1909800</v>
      </c>
      <c r="AA1707" s="1">
        <v>1036022</v>
      </c>
      <c r="AB1707" s="1">
        <v>1467827</v>
      </c>
      <c r="AC1707" s="1">
        <v>1101448</v>
      </c>
      <c r="AD1707" s="1">
        <v>1980445</v>
      </c>
      <c r="AE1707" s="1">
        <v>3724598</v>
      </c>
      <c r="AH1707" s="136">
        <f t="shared" si="26"/>
        <v>39027</v>
      </c>
      <c r="AI1707" s="177">
        <f>HLOOKUP(附加题模型!$E$2,历史数据!$B$3:$K$5000,ROW(A1705),)</f>
        <v>7.5064254751101096</v>
      </c>
      <c r="AJ1707" s="177">
        <f>HLOOKUP(附加题模型!$E$2,历史数据!$L$3:$U$5000,ROW(A1705),)</f>
        <v>6.7636021208023402</v>
      </c>
    </row>
    <row r="1708" spans="1:36" x14ac:dyDescent="0.2">
      <c r="A1708" s="148">
        <v>39028</v>
      </c>
      <c r="B1708" s="137">
        <v>10.265337765989999</v>
      </c>
      <c r="C1708" s="137">
        <v>18.356230960451299</v>
      </c>
      <c r="D1708" s="137">
        <v>4.84197645756739</v>
      </c>
      <c r="E1708" s="137">
        <v>5.3373198717793997</v>
      </c>
      <c r="F1708" s="137">
        <v>5.4071691361355301</v>
      </c>
      <c r="G1708" s="137">
        <v>20.957815752400801</v>
      </c>
      <c r="H1708" s="137">
        <v>3.3281196008979399</v>
      </c>
      <c r="I1708" s="137">
        <v>8.5986084139127197</v>
      </c>
      <c r="J1708" s="137">
        <v>11.073211953577401</v>
      </c>
      <c r="K1708" s="137">
        <v>6.67237820009787</v>
      </c>
      <c r="L1708" s="137">
        <v>10.265337765989999</v>
      </c>
      <c r="M1708" s="137">
        <v>17.8992293597762</v>
      </c>
      <c r="N1708" s="137">
        <v>4.7817528697867102</v>
      </c>
      <c r="O1708" s="137">
        <v>5.1543875374643804</v>
      </c>
      <c r="P1708" s="137">
        <v>5.3805328349722998</v>
      </c>
      <c r="Q1708" s="137">
        <v>20.266374732128199</v>
      </c>
      <c r="R1708" s="137">
        <v>3.2618223976928</v>
      </c>
      <c r="S1708" s="137">
        <v>8.4777848764806905</v>
      </c>
      <c r="T1708" s="137">
        <v>10.9244355933566</v>
      </c>
      <c r="U1708" s="137">
        <v>6.4247704153286103</v>
      </c>
      <c r="V1708" s="1">
        <v>0</v>
      </c>
      <c r="W1708" s="1">
        <v>1968805</v>
      </c>
      <c r="X1708" s="1">
        <v>865430</v>
      </c>
      <c r="Y1708" s="1">
        <v>1532625</v>
      </c>
      <c r="Z1708" s="1">
        <v>2619926</v>
      </c>
      <c r="AA1708" s="1">
        <v>1482675</v>
      </c>
      <c r="AB1708" s="1">
        <v>1966990</v>
      </c>
      <c r="AC1708" s="1">
        <v>1507150</v>
      </c>
      <c r="AD1708" s="1">
        <v>2578482</v>
      </c>
      <c r="AE1708" s="1">
        <v>3854263</v>
      </c>
      <c r="AH1708" s="136">
        <f t="shared" si="26"/>
        <v>39028</v>
      </c>
      <c r="AI1708" s="177">
        <f>HLOOKUP(附加题模型!$E$2,历史数据!$B$3:$K$5000,ROW(A1706),)</f>
        <v>6.67237820009787</v>
      </c>
      <c r="AJ1708" s="177">
        <f>HLOOKUP(附加题模型!$E$2,历史数据!$L$3:$U$5000,ROW(A1706),)</f>
        <v>6.4247704153286103</v>
      </c>
    </row>
    <row r="1709" spans="1:36" x14ac:dyDescent="0.2">
      <c r="A1709" s="148">
        <v>39029</v>
      </c>
      <c r="B1709" s="137">
        <v>10.265337765989999</v>
      </c>
      <c r="C1709" s="137">
        <v>17.975396293222001</v>
      </c>
      <c r="D1709" s="137">
        <v>4.7817528697867102</v>
      </c>
      <c r="E1709" s="137">
        <v>5.1543875374643804</v>
      </c>
      <c r="F1709" s="137">
        <v>5.3672146843906798</v>
      </c>
      <c r="G1709" s="137">
        <v>20.385588701140701</v>
      </c>
      <c r="H1709" s="137">
        <v>3.2485629570517802</v>
      </c>
      <c r="I1709" s="137">
        <v>8.5180593889580294</v>
      </c>
      <c r="J1709" s="137">
        <v>10.881928061864899</v>
      </c>
      <c r="K1709" s="137">
        <v>6.4117384266565498</v>
      </c>
      <c r="L1709" s="137">
        <v>10.265337765989999</v>
      </c>
      <c r="M1709" s="137">
        <v>18.813232561126501</v>
      </c>
      <c r="N1709" s="137">
        <v>4.7817528697867102</v>
      </c>
      <c r="O1709" s="137">
        <v>5.1866697141082101</v>
      </c>
      <c r="P1709" s="137">
        <v>5.4338054372987603</v>
      </c>
      <c r="Q1709" s="137">
        <v>20.409431494943199</v>
      </c>
      <c r="R1709" s="137">
        <v>3.2618223976928</v>
      </c>
      <c r="S1709" s="137">
        <v>8.4375103640033497</v>
      </c>
      <c r="T1709" s="137">
        <v>11.0519581878316</v>
      </c>
      <c r="U1709" s="137">
        <v>6.30748251728002</v>
      </c>
      <c r="V1709" s="1">
        <v>0</v>
      </c>
      <c r="W1709" s="1">
        <v>2284892</v>
      </c>
      <c r="X1709" s="1">
        <v>0</v>
      </c>
      <c r="Y1709" s="1">
        <v>530266</v>
      </c>
      <c r="Z1709" s="1">
        <v>1826851</v>
      </c>
      <c r="AA1709" s="1">
        <v>793984</v>
      </c>
      <c r="AB1709" s="1">
        <v>1210374</v>
      </c>
      <c r="AC1709" s="1">
        <v>726963</v>
      </c>
      <c r="AD1709" s="1">
        <v>2271984</v>
      </c>
      <c r="AE1709" s="1">
        <v>766733</v>
      </c>
      <c r="AH1709" s="136">
        <f t="shared" si="26"/>
        <v>39029</v>
      </c>
      <c r="AI1709" s="177">
        <f>HLOOKUP(附加题模型!$E$2,历史数据!$B$3:$K$5000,ROW(A1707),)</f>
        <v>6.4117384266565498</v>
      </c>
      <c r="AJ1709" s="177">
        <f>HLOOKUP(附加题模型!$E$2,历史数据!$L$3:$U$5000,ROW(A1707),)</f>
        <v>6.30748251728002</v>
      </c>
    </row>
    <row r="1710" spans="1:36" x14ac:dyDescent="0.2">
      <c r="A1710" s="148">
        <v>39030</v>
      </c>
      <c r="B1710" s="137">
        <v>7.8823129274566499</v>
      </c>
      <c r="C1710" s="137">
        <v>18.127730160113799</v>
      </c>
      <c r="D1710" s="137">
        <v>4.8540211751235303</v>
      </c>
      <c r="E1710" s="137">
        <v>5.2297126162999801</v>
      </c>
      <c r="F1710" s="137">
        <v>5.3672146843906798</v>
      </c>
      <c r="G1710" s="137">
        <v>20.552488257758199</v>
      </c>
      <c r="H1710" s="137">
        <v>3.2618223976928</v>
      </c>
      <c r="I1710" s="137">
        <v>8.4375103640033497</v>
      </c>
      <c r="J1710" s="137">
        <v>11.0519581878316</v>
      </c>
      <c r="K1710" s="137">
        <v>6.3205145059520902</v>
      </c>
      <c r="L1710" s="137">
        <v>7.7906581259745904</v>
      </c>
      <c r="M1710" s="137">
        <v>18.660898694234799</v>
      </c>
      <c r="N1710" s="137">
        <v>4.8901553277919501</v>
      </c>
      <c r="O1710" s="137">
        <v>5.2512340673958704</v>
      </c>
      <c r="P1710" s="137">
        <v>5.4338054372987603</v>
      </c>
      <c r="Q1710" s="137">
        <v>20.457117082548201</v>
      </c>
      <c r="R1710" s="137">
        <v>3.3016007196158901</v>
      </c>
      <c r="S1710" s="137">
        <v>8.4979221327193599</v>
      </c>
      <c r="T1710" s="137">
        <v>11.370764674019</v>
      </c>
      <c r="U1710" s="137">
        <v>6.4378024040006796</v>
      </c>
      <c r="V1710" s="1">
        <v>5700829</v>
      </c>
      <c r="W1710" s="1">
        <v>1122802</v>
      </c>
      <c r="X1710" s="1">
        <v>1257994</v>
      </c>
      <c r="Y1710" s="1">
        <v>730228</v>
      </c>
      <c r="Z1710" s="1">
        <v>1145746</v>
      </c>
      <c r="AA1710" s="1">
        <v>686011</v>
      </c>
      <c r="AB1710" s="1">
        <v>981295</v>
      </c>
      <c r="AC1710" s="1">
        <v>891138</v>
      </c>
      <c r="AD1710" s="1">
        <v>4011912</v>
      </c>
      <c r="AE1710" s="1">
        <v>1591836</v>
      </c>
      <c r="AH1710" s="136">
        <f t="shared" si="26"/>
        <v>39030</v>
      </c>
      <c r="AI1710" s="177">
        <f>HLOOKUP(附加题模型!$E$2,历史数据!$B$3:$K$5000,ROW(A1708),)</f>
        <v>6.3205145059520902</v>
      </c>
      <c r="AJ1710" s="177">
        <f>HLOOKUP(附加题模型!$E$2,历史数据!$L$3:$U$5000,ROW(A1708),)</f>
        <v>6.4378024040006796</v>
      </c>
    </row>
    <row r="1711" spans="1:36" x14ac:dyDescent="0.2">
      <c r="A1711" s="148">
        <v>39031</v>
      </c>
      <c r="B1711" s="137">
        <v>7.7295549249865596</v>
      </c>
      <c r="C1711" s="137">
        <v>18.813232561126501</v>
      </c>
      <c r="D1711" s="137">
        <v>4.9142447629042199</v>
      </c>
      <c r="E1711" s="137">
        <v>5.2835162440396903</v>
      </c>
      <c r="F1711" s="137">
        <v>5.4338054372987603</v>
      </c>
      <c r="G1711" s="137">
        <v>20.457117082548201</v>
      </c>
      <c r="H1711" s="137">
        <v>3.3148601602569099</v>
      </c>
      <c r="I1711" s="137">
        <v>8.4576476202420192</v>
      </c>
      <c r="J1711" s="137">
        <v>11.370764674019</v>
      </c>
      <c r="K1711" s="137">
        <v>6.3726424606403498</v>
      </c>
      <c r="L1711" s="137">
        <v>7.39348731955236</v>
      </c>
      <c r="M1711" s="137">
        <v>18.356230960451299</v>
      </c>
      <c r="N1711" s="137">
        <v>4.7576634346744298</v>
      </c>
      <c r="O1711" s="137">
        <v>5.1436268119164401</v>
      </c>
      <c r="P1711" s="137">
        <v>5.2606694797377704</v>
      </c>
      <c r="Q1711" s="137">
        <v>19.598776505658101</v>
      </c>
      <c r="R1711" s="137">
        <v>3.1822657538466399</v>
      </c>
      <c r="S1711" s="137">
        <v>8.1555887766619506</v>
      </c>
      <c r="T1711" s="137">
        <v>10.8394205303733</v>
      </c>
      <c r="U1711" s="137">
        <v>6.0338107551666296</v>
      </c>
      <c r="V1711" s="1">
        <v>6416590</v>
      </c>
      <c r="W1711" s="1">
        <v>1616918</v>
      </c>
      <c r="X1711" s="1">
        <v>823026</v>
      </c>
      <c r="Y1711" s="1">
        <v>617472</v>
      </c>
      <c r="Z1711" s="1">
        <v>2214855</v>
      </c>
      <c r="AA1711" s="1">
        <v>1252526</v>
      </c>
      <c r="AB1711" s="1">
        <v>1854020</v>
      </c>
      <c r="AC1711" s="1">
        <v>1874633</v>
      </c>
      <c r="AD1711" s="1">
        <v>3120639</v>
      </c>
      <c r="AE1711" s="1">
        <v>1254719</v>
      </c>
      <c r="AH1711" s="136">
        <f t="shared" si="26"/>
        <v>39031</v>
      </c>
      <c r="AI1711" s="177">
        <f>HLOOKUP(附加题模型!$E$2,历史数据!$B$3:$K$5000,ROW(A1709),)</f>
        <v>6.3726424606403498</v>
      </c>
      <c r="AJ1711" s="177">
        <f>HLOOKUP(附加题模型!$E$2,历史数据!$L$3:$U$5000,ROW(A1709),)</f>
        <v>6.0338107551666296</v>
      </c>
    </row>
    <row r="1712" spans="1:36" x14ac:dyDescent="0.2">
      <c r="A1712" s="148">
        <v>39034</v>
      </c>
      <c r="B1712" s="137">
        <v>7.3323841185643204</v>
      </c>
      <c r="C1712" s="137">
        <v>18.203897093559601</v>
      </c>
      <c r="D1712" s="137">
        <v>4.7456187171182904</v>
      </c>
      <c r="E1712" s="137">
        <v>5.1436268119164401</v>
      </c>
      <c r="F1712" s="137">
        <v>5.1807605762480797</v>
      </c>
      <c r="G1712" s="137">
        <v>19.5034053304481</v>
      </c>
      <c r="H1712" s="137">
        <v>3.1690063132056099</v>
      </c>
      <c r="I1712" s="137">
        <v>8.1555887766619506</v>
      </c>
      <c r="J1712" s="137">
        <v>10.754405467389899</v>
      </c>
      <c r="K1712" s="137">
        <v>5.9947147891504304</v>
      </c>
      <c r="L1712" s="137">
        <v>7.0268681136241398</v>
      </c>
      <c r="M1712" s="137">
        <v>17.670728559438601</v>
      </c>
      <c r="N1712" s="137">
        <v>4.6251715415569103</v>
      </c>
      <c r="O1712" s="137">
        <v>4.9391730265055402</v>
      </c>
      <c r="P1712" s="137">
        <v>5.0209427692687001</v>
      </c>
      <c r="Q1712" s="137">
        <v>18.335108434125399</v>
      </c>
      <c r="R1712" s="137">
        <v>3.0364119067953301</v>
      </c>
      <c r="S1712" s="137">
        <v>7.7327063956498501</v>
      </c>
      <c r="T1712" s="137">
        <v>10.24431508949</v>
      </c>
      <c r="U1712" s="137">
        <v>5.9034908684459699</v>
      </c>
      <c r="V1712" s="1">
        <v>2840642</v>
      </c>
      <c r="W1712" s="1">
        <v>1557796</v>
      </c>
      <c r="X1712" s="1">
        <v>941100</v>
      </c>
      <c r="Y1712" s="1">
        <v>701230</v>
      </c>
      <c r="Z1712" s="1">
        <v>1702717</v>
      </c>
      <c r="AA1712" s="1">
        <v>2024167</v>
      </c>
      <c r="AB1712" s="1">
        <v>1683516</v>
      </c>
      <c r="AC1712" s="1">
        <v>1913850</v>
      </c>
      <c r="AD1712" s="1">
        <v>3606278</v>
      </c>
      <c r="AE1712" s="1">
        <v>1050327</v>
      </c>
      <c r="AH1712" s="136">
        <f t="shared" si="26"/>
        <v>39034</v>
      </c>
      <c r="AI1712" s="177">
        <f>HLOOKUP(附加题模型!$E$2,历史数据!$B$3:$K$5000,ROW(A1710),)</f>
        <v>5.9947147891504304</v>
      </c>
      <c r="AJ1712" s="177">
        <f>HLOOKUP(附加题模型!$E$2,历史数据!$L$3:$U$5000,ROW(A1710),)</f>
        <v>5.9034908684459699</v>
      </c>
    </row>
    <row r="1713" spans="1:36" x14ac:dyDescent="0.2">
      <c r="A1713" s="148">
        <v>39035</v>
      </c>
      <c r="B1713" s="137">
        <v>7.0268681136241398</v>
      </c>
      <c r="C1713" s="137">
        <v>17.670728559438601</v>
      </c>
      <c r="D1713" s="137">
        <v>4.6010821064446397</v>
      </c>
      <c r="E1713" s="137">
        <v>4.9176515754096499</v>
      </c>
      <c r="F1713" s="137">
        <v>5.0342609198503201</v>
      </c>
      <c r="G1713" s="137">
        <v>18.382794021730401</v>
      </c>
      <c r="H1713" s="137">
        <v>3.0364119067953301</v>
      </c>
      <c r="I1713" s="137">
        <v>7.6521573706951598</v>
      </c>
      <c r="J1713" s="137">
        <v>10.3080763867275</v>
      </c>
      <c r="K1713" s="137">
        <v>5.9034908684459699</v>
      </c>
      <c r="L1713" s="137">
        <v>7.0574197141181596</v>
      </c>
      <c r="M1713" s="137">
        <v>17.823062426330299</v>
      </c>
      <c r="N1713" s="137">
        <v>4.6613056942253301</v>
      </c>
      <c r="O1713" s="137">
        <v>5.1328660863684998</v>
      </c>
      <c r="P1713" s="137">
        <v>5.1541242750848504</v>
      </c>
      <c r="Q1713" s="137">
        <v>18.525850784545401</v>
      </c>
      <c r="R1713" s="137">
        <v>3.12922799128253</v>
      </c>
      <c r="S1713" s="137">
        <v>7.8132554206045297</v>
      </c>
      <c r="T1713" s="137">
        <v>10.4568527469483</v>
      </c>
      <c r="U1713" s="137">
        <v>6.4899303586889499</v>
      </c>
      <c r="V1713" s="1">
        <v>3590508</v>
      </c>
      <c r="W1713" s="1">
        <v>885620</v>
      </c>
      <c r="X1713" s="1">
        <v>353248</v>
      </c>
      <c r="Y1713" s="1">
        <v>1178944</v>
      </c>
      <c r="Z1713" s="1">
        <v>1303100</v>
      </c>
      <c r="AA1713" s="1">
        <v>1355195</v>
      </c>
      <c r="AB1713" s="1">
        <v>1395475</v>
      </c>
      <c r="AC1713" s="1">
        <v>797353</v>
      </c>
      <c r="AD1713" s="1">
        <v>1568213</v>
      </c>
      <c r="AE1713" s="1">
        <v>2852343</v>
      </c>
      <c r="AH1713" s="136">
        <f t="shared" si="26"/>
        <v>39035</v>
      </c>
      <c r="AI1713" s="177">
        <f>HLOOKUP(附加题模型!$E$2,历史数据!$B$3:$K$5000,ROW(A1711),)</f>
        <v>5.9034908684459699</v>
      </c>
      <c r="AJ1713" s="177">
        <f>HLOOKUP(附加题模型!$E$2,历史数据!$L$3:$U$5000,ROW(A1711),)</f>
        <v>6.4899303586889499</v>
      </c>
    </row>
    <row r="1714" spans="1:36" x14ac:dyDescent="0.2">
      <c r="A1714" s="148">
        <v>39036</v>
      </c>
      <c r="B1714" s="137">
        <v>6.93521331214209</v>
      </c>
      <c r="C1714" s="137">
        <v>17.823062426330299</v>
      </c>
      <c r="D1714" s="137">
        <v>4.6251715415569103</v>
      </c>
      <c r="E1714" s="137">
        <v>5.1328660863684998</v>
      </c>
      <c r="F1714" s="137">
        <v>5.19407872682969</v>
      </c>
      <c r="G1714" s="137">
        <v>18.454322403137901</v>
      </c>
      <c r="H1714" s="137">
        <v>3.10270911000047</v>
      </c>
      <c r="I1714" s="137">
        <v>7.8535299330818704</v>
      </c>
      <c r="J1714" s="137">
        <v>10.4781065126942</v>
      </c>
      <c r="K1714" s="137">
        <v>6.8808900188509297</v>
      </c>
      <c r="L1714" s="137">
        <v>7.1796261160942301</v>
      </c>
      <c r="M1714" s="137">
        <v>18.051563226667898</v>
      </c>
      <c r="N1714" s="137">
        <v>4.6613056942253301</v>
      </c>
      <c r="O1714" s="137">
        <v>5.2512340673958704</v>
      </c>
      <c r="P1714" s="137">
        <v>5.2207150279929202</v>
      </c>
      <c r="Q1714" s="137">
        <v>18.668907547360401</v>
      </c>
      <c r="R1714" s="137">
        <v>3.1557468725645799</v>
      </c>
      <c r="S1714" s="137">
        <v>7.8736671893205497</v>
      </c>
      <c r="T1714" s="137">
        <v>10.5843753414233</v>
      </c>
      <c r="U1714" s="137">
        <v>6.6072182567375402</v>
      </c>
      <c r="V1714" s="1">
        <v>4229561</v>
      </c>
      <c r="W1714" s="1">
        <v>860738</v>
      </c>
      <c r="X1714" s="1">
        <v>450097</v>
      </c>
      <c r="Y1714" s="1">
        <v>860828</v>
      </c>
      <c r="Z1714" s="1">
        <v>1109686</v>
      </c>
      <c r="AA1714" s="1">
        <v>809319</v>
      </c>
      <c r="AB1714" s="1">
        <v>1168733</v>
      </c>
      <c r="AC1714" s="1">
        <v>678017</v>
      </c>
      <c r="AD1714" s="1">
        <v>1261503</v>
      </c>
      <c r="AE1714" s="1">
        <v>3486865</v>
      </c>
      <c r="AH1714" s="136">
        <f t="shared" si="26"/>
        <v>39036</v>
      </c>
      <c r="AI1714" s="177">
        <f>HLOOKUP(附加题模型!$E$2,历史数据!$B$3:$K$5000,ROW(A1712),)</f>
        <v>6.8808900188509297</v>
      </c>
      <c r="AJ1714" s="177">
        <f>HLOOKUP(附加题模型!$E$2,历史数据!$L$3:$U$5000,ROW(A1712),)</f>
        <v>6.6072182567375402</v>
      </c>
    </row>
    <row r="1715" spans="1:36" x14ac:dyDescent="0.2">
      <c r="A1715" s="148">
        <v>39037</v>
      </c>
      <c r="B1715" s="137">
        <v>7.1185229151062002</v>
      </c>
      <c r="C1715" s="137">
        <v>18.051563226667898</v>
      </c>
      <c r="D1715" s="137">
        <v>4.6974398468937402</v>
      </c>
      <c r="E1715" s="137">
        <v>5.2727555184917501</v>
      </c>
      <c r="F1715" s="137">
        <v>5.1674424256664704</v>
      </c>
      <c r="G1715" s="137">
        <v>18.6450647535579</v>
      </c>
      <c r="H1715" s="137">
        <v>3.12922799128253</v>
      </c>
      <c r="I1715" s="137">
        <v>7.89380444555922</v>
      </c>
      <c r="J1715" s="137">
        <v>10.626882872915001</v>
      </c>
      <c r="K1715" s="137">
        <v>6.6202502454096104</v>
      </c>
      <c r="L1715" s="137">
        <v>7.1185229151062002</v>
      </c>
      <c r="M1715" s="137">
        <v>17.746895492884502</v>
      </c>
      <c r="N1715" s="137">
        <v>4.6131268240007799</v>
      </c>
      <c r="O1715" s="137">
        <v>5.1328660863684998</v>
      </c>
      <c r="P1715" s="137">
        <v>5.30062393148261</v>
      </c>
      <c r="Q1715" s="137">
        <v>18.1443660837054</v>
      </c>
      <c r="R1715" s="137">
        <v>3.0496713474363601</v>
      </c>
      <c r="S1715" s="137">
        <v>7.6924318831724996</v>
      </c>
      <c r="T1715" s="137">
        <v>10.4568527469483</v>
      </c>
      <c r="U1715" s="137">
        <v>6.4899303586889499</v>
      </c>
      <c r="V1715" s="1">
        <v>3858964</v>
      </c>
      <c r="W1715" s="1">
        <v>1462440</v>
      </c>
      <c r="X1715" s="1">
        <v>806169</v>
      </c>
      <c r="Y1715" s="1">
        <v>902743</v>
      </c>
      <c r="Z1715" s="1">
        <v>1960024</v>
      </c>
      <c r="AA1715" s="1">
        <v>1024140</v>
      </c>
      <c r="AB1715" s="1">
        <v>1838300</v>
      </c>
      <c r="AC1715" s="1">
        <v>1060866</v>
      </c>
      <c r="AD1715" s="1">
        <v>2528133</v>
      </c>
      <c r="AE1715" s="1">
        <v>2826293</v>
      </c>
      <c r="AH1715" s="136">
        <f t="shared" si="26"/>
        <v>39037</v>
      </c>
      <c r="AI1715" s="177">
        <f>HLOOKUP(附加题模型!$E$2,历史数据!$B$3:$K$5000,ROW(A1713),)</f>
        <v>6.6202502454096104</v>
      </c>
      <c r="AJ1715" s="177">
        <f>HLOOKUP(附加题模型!$E$2,历史数据!$L$3:$U$5000,ROW(A1713),)</f>
        <v>6.4899303586889499</v>
      </c>
    </row>
    <row r="1716" spans="1:36" x14ac:dyDescent="0.2">
      <c r="A1716" s="148">
        <v>39038</v>
      </c>
      <c r="B1716" s="137">
        <v>7.1185229151062002</v>
      </c>
      <c r="C1716" s="137">
        <v>17.746895492884502</v>
      </c>
      <c r="D1716" s="137">
        <v>4.6010821064446397</v>
      </c>
      <c r="E1716" s="137">
        <v>5.1221053608205596</v>
      </c>
      <c r="F1716" s="137">
        <v>5.3538965338090696</v>
      </c>
      <c r="G1716" s="137">
        <v>18.0728377022979</v>
      </c>
      <c r="H1716" s="137">
        <v>3.0496713474363601</v>
      </c>
      <c r="I1716" s="137">
        <v>7.6924318831724996</v>
      </c>
      <c r="J1716" s="137">
        <v>10.435598981202499</v>
      </c>
      <c r="K1716" s="137">
        <v>6.6072182567375402</v>
      </c>
      <c r="L1716" s="137">
        <v>7.2101777165882499</v>
      </c>
      <c r="M1716" s="137">
        <v>18.280064027005501</v>
      </c>
      <c r="N1716" s="137">
        <v>4.6010821064446397</v>
      </c>
      <c r="O1716" s="137">
        <v>5.1543875374643804</v>
      </c>
      <c r="P1716" s="137">
        <v>5.3805328349722998</v>
      </c>
      <c r="Q1716" s="137">
        <v>18.478165196940399</v>
      </c>
      <c r="R1716" s="137">
        <v>3.08944966935944</v>
      </c>
      <c r="S1716" s="137">
        <v>7.8132554206045297</v>
      </c>
      <c r="T1716" s="137">
        <v>10.5206140441858</v>
      </c>
      <c r="U1716" s="137">
        <v>6.2683865512638199</v>
      </c>
      <c r="V1716" s="1">
        <v>3758250</v>
      </c>
      <c r="W1716" s="1">
        <v>1723489</v>
      </c>
      <c r="X1716" s="1">
        <v>676204</v>
      </c>
      <c r="Y1716" s="1">
        <v>603255</v>
      </c>
      <c r="Z1716" s="1">
        <v>3032361</v>
      </c>
      <c r="AA1716" s="1">
        <v>810945</v>
      </c>
      <c r="AB1716" s="1">
        <v>1123706</v>
      </c>
      <c r="AC1716" s="1">
        <v>611662</v>
      </c>
      <c r="AD1716" s="1">
        <v>1000387</v>
      </c>
      <c r="AE1716" s="1">
        <v>693742</v>
      </c>
      <c r="AH1716" s="136">
        <f t="shared" si="26"/>
        <v>39038</v>
      </c>
      <c r="AI1716" s="177">
        <f>HLOOKUP(附加题模型!$E$2,历史数据!$B$3:$K$5000,ROW(A1714),)</f>
        <v>6.6072182567375402</v>
      </c>
      <c r="AJ1716" s="177">
        <f>HLOOKUP(附加题模型!$E$2,历史数据!$L$3:$U$5000,ROW(A1714),)</f>
        <v>6.2683865512638199</v>
      </c>
    </row>
    <row r="1717" spans="1:36" x14ac:dyDescent="0.2">
      <c r="A1717" s="148">
        <v>39041</v>
      </c>
      <c r="B1717" s="137">
        <v>7.3018325180702996</v>
      </c>
      <c r="C1717" s="137">
        <v>18.280064027005501</v>
      </c>
      <c r="D1717" s="137">
        <v>4.5890373888885003</v>
      </c>
      <c r="E1717" s="137">
        <v>5.1543875374643804</v>
      </c>
      <c r="F1717" s="137">
        <v>5.3538965338090696</v>
      </c>
      <c r="G1717" s="137">
        <v>18.525850784545401</v>
      </c>
      <c r="H1717" s="137">
        <v>3.10270911000047</v>
      </c>
      <c r="I1717" s="137">
        <v>7.8333926768432001</v>
      </c>
      <c r="J1717" s="137">
        <v>10.5206140441858</v>
      </c>
      <c r="K1717" s="137">
        <v>6.30748251728002</v>
      </c>
      <c r="L1717" s="137">
        <v>7.3323841185643204</v>
      </c>
      <c r="M1717" s="137">
        <v>18.584731760788902</v>
      </c>
      <c r="N1717" s="137">
        <v>4.6131268240007799</v>
      </c>
      <c r="O1717" s="137">
        <v>4.9929766542452496</v>
      </c>
      <c r="P1717" s="137">
        <v>5.20739687741131</v>
      </c>
      <c r="Q1717" s="137">
        <v>18.239737258915401</v>
      </c>
      <c r="R1717" s="137">
        <v>3.0496713474363601</v>
      </c>
      <c r="S1717" s="137">
        <v>7.8535299330818704</v>
      </c>
      <c r="T1717" s="137">
        <v>10.286822620981701</v>
      </c>
      <c r="U1717" s="137">
        <v>6.0468427438386998</v>
      </c>
      <c r="V1717" s="1">
        <v>8667043</v>
      </c>
      <c r="W1717" s="1">
        <v>1995538</v>
      </c>
      <c r="X1717" s="1">
        <v>740124</v>
      </c>
      <c r="Y1717" s="1">
        <v>1163137</v>
      </c>
      <c r="Z1717" s="1">
        <v>1805036</v>
      </c>
      <c r="AA1717" s="1">
        <v>980927</v>
      </c>
      <c r="AB1717" s="1">
        <v>1659857</v>
      </c>
      <c r="AC1717" s="1">
        <v>591113</v>
      </c>
      <c r="AD1717" s="1">
        <v>1869120</v>
      </c>
      <c r="AE1717" s="1">
        <v>976771</v>
      </c>
      <c r="AH1717" s="136">
        <f t="shared" si="26"/>
        <v>39041</v>
      </c>
      <c r="AI1717" s="177">
        <f>HLOOKUP(附加题模型!$E$2,历史数据!$B$3:$K$5000,ROW(A1715),)</f>
        <v>6.30748251728002</v>
      </c>
      <c r="AJ1717" s="177">
        <f>HLOOKUP(附加题模型!$E$2,历史数据!$L$3:$U$5000,ROW(A1715),)</f>
        <v>6.0468427438386998</v>
      </c>
    </row>
    <row r="1718" spans="1:36" x14ac:dyDescent="0.2">
      <c r="A1718" s="148">
        <v>39042</v>
      </c>
      <c r="B1718" s="137">
        <v>7.2101777165882499</v>
      </c>
      <c r="C1718" s="137">
        <v>18.508564827343001</v>
      </c>
      <c r="D1718" s="137">
        <v>4.6131268240007799</v>
      </c>
      <c r="E1718" s="137">
        <v>4.9929766542452496</v>
      </c>
      <c r="F1718" s="137">
        <v>5.1541242750848504</v>
      </c>
      <c r="G1718" s="137">
        <v>18.239737258915401</v>
      </c>
      <c r="H1718" s="137">
        <v>3.0364119067953301</v>
      </c>
      <c r="I1718" s="137">
        <v>7.8535299330818704</v>
      </c>
      <c r="J1718" s="137">
        <v>10.286822620981701</v>
      </c>
      <c r="K1718" s="137">
        <v>6.0468427438386998</v>
      </c>
      <c r="L1718" s="137">
        <v>7.1490745156002102</v>
      </c>
      <c r="M1718" s="137">
        <v>18.051563226667898</v>
      </c>
      <c r="N1718" s="137">
        <v>4.6251715415569103</v>
      </c>
      <c r="O1718" s="137">
        <v>4.9606944776014199</v>
      </c>
      <c r="P1718" s="137">
        <v>5.1541242750848504</v>
      </c>
      <c r="Q1718" s="137">
        <v>19.670304887065601</v>
      </c>
      <c r="R1718" s="137">
        <v>3.0629307880773902</v>
      </c>
      <c r="S1718" s="137">
        <v>7.9542162142752302</v>
      </c>
      <c r="T1718" s="137">
        <v>10.223061323744201</v>
      </c>
      <c r="U1718" s="137">
        <v>6.2683865512638199</v>
      </c>
      <c r="V1718" s="1">
        <v>3988439</v>
      </c>
      <c r="W1718" s="1">
        <v>1779838</v>
      </c>
      <c r="X1718" s="1">
        <v>461880</v>
      </c>
      <c r="Y1718" s="1">
        <v>1230370</v>
      </c>
      <c r="Z1718" s="1">
        <v>1113974</v>
      </c>
      <c r="AA1718" s="1">
        <v>3077916</v>
      </c>
      <c r="AB1718" s="1">
        <v>1414459</v>
      </c>
      <c r="AC1718" s="1">
        <v>868193</v>
      </c>
      <c r="AD1718" s="1">
        <v>1875843</v>
      </c>
      <c r="AE1718" s="1">
        <v>998523</v>
      </c>
      <c r="AH1718" s="136">
        <f t="shared" si="26"/>
        <v>39042</v>
      </c>
      <c r="AI1718" s="177">
        <f>HLOOKUP(附加题模型!$E$2,历史数据!$B$3:$K$5000,ROW(A1716),)</f>
        <v>6.0468427438386998</v>
      </c>
      <c r="AJ1718" s="177">
        <f>HLOOKUP(附加题模型!$E$2,历史数据!$L$3:$U$5000,ROW(A1716),)</f>
        <v>6.2683865512638199</v>
      </c>
    </row>
    <row r="1719" spans="1:36" x14ac:dyDescent="0.2">
      <c r="A1719" s="148">
        <v>39043</v>
      </c>
      <c r="B1719" s="137">
        <v>7.1796261160942301</v>
      </c>
      <c r="C1719" s="137">
        <v>18.051563226667898</v>
      </c>
      <c r="D1719" s="137">
        <v>4.6131268240007799</v>
      </c>
      <c r="E1719" s="137">
        <v>4.9606944776014199</v>
      </c>
      <c r="F1719" s="137">
        <v>5.19407872682969</v>
      </c>
      <c r="G1719" s="137">
        <v>19.551090918053099</v>
      </c>
      <c r="H1719" s="137">
        <v>3.0496713474363601</v>
      </c>
      <c r="I1719" s="137">
        <v>8.0549024954685908</v>
      </c>
      <c r="J1719" s="137">
        <v>10.223061323744201</v>
      </c>
      <c r="K1719" s="137">
        <v>6.1771626305593603</v>
      </c>
      <c r="L1719" s="137">
        <v>7.2712809175762896</v>
      </c>
      <c r="M1719" s="137">
        <v>17.975396293222001</v>
      </c>
      <c r="N1719" s="137">
        <v>4.6372162591130497</v>
      </c>
      <c r="O1719" s="137">
        <v>5.0467802819849599</v>
      </c>
      <c r="P1719" s="137">
        <v>5.1674424256664704</v>
      </c>
      <c r="Q1719" s="137">
        <v>21.6492567726734</v>
      </c>
      <c r="R1719" s="137">
        <v>3.10270911000047</v>
      </c>
      <c r="S1719" s="137">
        <v>8.0146279829912501</v>
      </c>
      <c r="T1719" s="137">
        <v>11.009450656339901</v>
      </c>
      <c r="U1719" s="137">
        <v>6.2553545625917604</v>
      </c>
      <c r="V1719" s="1">
        <v>3883818</v>
      </c>
      <c r="W1719" s="1">
        <v>1577803</v>
      </c>
      <c r="X1719" s="1">
        <v>1029680</v>
      </c>
      <c r="Y1719" s="1">
        <v>871826</v>
      </c>
      <c r="Z1719" s="1">
        <v>1468212</v>
      </c>
      <c r="AA1719" s="1">
        <v>9000080</v>
      </c>
      <c r="AB1719" s="1">
        <v>1820882</v>
      </c>
      <c r="AC1719" s="1">
        <v>935917</v>
      </c>
      <c r="AD1719" s="1">
        <v>5081948</v>
      </c>
      <c r="AE1719" s="1">
        <v>2794772</v>
      </c>
      <c r="AH1719" s="136">
        <f t="shared" si="26"/>
        <v>39043</v>
      </c>
      <c r="AI1719" s="177">
        <f>HLOOKUP(附加题模型!$E$2,历史数据!$B$3:$K$5000,ROW(A1717),)</f>
        <v>6.1771626305593603</v>
      </c>
      <c r="AJ1719" s="177">
        <f>HLOOKUP(附加题模型!$E$2,历史数据!$L$3:$U$5000,ROW(A1717),)</f>
        <v>6.2553545625917604</v>
      </c>
    </row>
    <row r="1720" spans="1:36" x14ac:dyDescent="0.2">
      <c r="A1720" s="148">
        <v>39044</v>
      </c>
      <c r="B1720" s="137">
        <v>7.2101777165882499</v>
      </c>
      <c r="C1720" s="137">
        <v>17.975396293222001</v>
      </c>
      <c r="D1720" s="137">
        <v>4.6372162591130497</v>
      </c>
      <c r="E1720" s="137">
        <v>5.0467802819849599</v>
      </c>
      <c r="F1720" s="137">
        <v>5.1674424256664704</v>
      </c>
      <c r="G1720" s="137">
        <v>21.5062000098584</v>
      </c>
      <c r="H1720" s="137">
        <v>3.10270911000047</v>
      </c>
      <c r="I1720" s="137">
        <v>8.0146279829912501</v>
      </c>
      <c r="J1720" s="137">
        <v>10.8606742961191</v>
      </c>
      <c r="K1720" s="137">
        <v>6.2423225739196901</v>
      </c>
      <c r="L1720" s="137">
        <v>7.2101777165882499</v>
      </c>
      <c r="M1720" s="137">
        <v>18.356230960451299</v>
      </c>
      <c r="N1720" s="137">
        <v>4.6974398468937402</v>
      </c>
      <c r="O1720" s="137">
        <v>5.0037373797931899</v>
      </c>
      <c r="P1720" s="137">
        <v>5.2207150279929202</v>
      </c>
      <c r="Q1720" s="137">
        <v>21.7207851540809</v>
      </c>
      <c r="R1720" s="137">
        <v>3.1822657538466399</v>
      </c>
      <c r="S1720" s="137">
        <v>8.0146279829912501</v>
      </c>
      <c r="T1720" s="137">
        <v>11.009450656339901</v>
      </c>
      <c r="U1720" s="137">
        <v>6.0729067211828296</v>
      </c>
      <c r="V1720" s="1">
        <v>4082530</v>
      </c>
      <c r="W1720" s="1">
        <v>2166314</v>
      </c>
      <c r="X1720" s="1">
        <v>1166462</v>
      </c>
      <c r="Y1720" s="1">
        <v>1012678</v>
      </c>
      <c r="Z1720" s="1">
        <v>1420583</v>
      </c>
      <c r="AA1720" s="1">
        <v>3942295</v>
      </c>
      <c r="AB1720" s="1">
        <v>2353411</v>
      </c>
      <c r="AC1720" s="1">
        <v>853727</v>
      </c>
      <c r="AD1720" s="1">
        <v>2868936</v>
      </c>
      <c r="AE1720" s="1">
        <v>1643177</v>
      </c>
      <c r="AH1720" s="136">
        <f t="shared" si="26"/>
        <v>39044</v>
      </c>
      <c r="AI1720" s="177">
        <f>HLOOKUP(附加题模型!$E$2,历史数据!$B$3:$K$5000,ROW(A1718),)</f>
        <v>6.2423225739196901</v>
      </c>
      <c r="AJ1720" s="177">
        <f>HLOOKUP(附加题模型!$E$2,历史数据!$L$3:$U$5000,ROW(A1718),)</f>
        <v>6.0729067211828296</v>
      </c>
    </row>
    <row r="1721" spans="1:36" x14ac:dyDescent="0.2">
      <c r="A1721" s="148">
        <v>39045</v>
      </c>
      <c r="B1721" s="137">
        <v>7.1796261160942301</v>
      </c>
      <c r="C1721" s="137">
        <v>18.4323978938972</v>
      </c>
      <c r="D1721" s="137">
        <v>4.6974398468937402</v>
      </c>
      <c r="E1721" s="137">
        <v>5.0037373797931899</v>
      </c>
      <c r="F1721" s="137">
        <v>5.19407872682969</v>
      </c>
      <c r="G1721" s="137">
        <v>21.410828834648399</v>
      </c>
      <c r="H1721" s="137">
        <v>3.1822657538466399</v>
      </c>
      <c r="I1721" s="137">
        <v>7.9743534705138996</v>
      </c>
      <c r="J1721" s="137">
        <v>11.009450656339901</v>
      </c>
      <c r="K1721" s="137">
        <v>6.0598747325107603</v>
      </c>
      <c r="L1721" s="137">
        <v>7.1796261160942301</v>
      </c>
      <c r="M1721" s="137">
        <v>18.813232561126501</v>
      </c>
      <c r="N1721" s="137">
        <v>4.6974398468937402</v>
      </c>
      <c r="O1721" s="137">
        <v>5.1543875374643804</v>
      </c>
      <c r="P1721" s="137">
        <v>5.2873057809009998</v>
      </c>
      <c r="Q1721" s="137">
        <v>21.4346716284509</v>
      </c>
      <c r="R1721" s="137">
        <v>3.1690063132056099</v>
      </c>
      <c r="S1721" s="137">
        <v>7.9743534705138996</v>
      </c>
      <c r="T1721" s="137">
        <v>11.009450656339901</v>
      </c>
      <c r="U1721" s="137">
        <v>5.9947147891504304</v>
      </c>
      <c r="V1721" s="1">
        <v>2467637</v>
      </c>
      <c r="W1721" s="1">
        <v>3893294</v>
      </c>
      <c r="X1721" s="1">
        <v>0</v>
      </c>
      <c r="Y1721" s="1">
        <v>2102364</v>
      </c>
      <c r="Z1721" s="1">
        <v>1910694</v>
      </c>
      <c r="AA1721" s="1">
        <v>1986224</v>
      </c>
      <c r="AB1721" s="1">
        <v>1861738</v>
      </c>
      <c r="AC1721" s="1">
        <v>768172</v>
      </c>
      <c r="AD1721" s="1">
        <v>3263487</v>
      </c>
      <c r="AE1721" s="1">
        <v>1004925</v>
      </c>
      <c r="AH1721" s="136">
        <f t="shared" si="26"/>
        <v>39045</v>
      </c>
      <c r="AI1721" s="177">
        <f>HLOOKUP(附加题模型!$E$2,历史数据!$B$3:$K$5000,ROW(A1719),)</f>
        <v>6.0598747325107603</v>
      </c>
      <c r="AJ1721" s="177">
        <f>HLOOKUP(附加题模型!$E$2,历史数据!$L$3:$U$5000,ROW(A1719),)</f>
        <v>5.9947147891504304</v>
      </c>
    </row>
    <row r="1722" spans="1:36" x14ac:dyDescent="0.2">
      <c r="A1722" s="148">
        <v>39048</v>
      </c>
      <c r="B1722" s="137">
        <v>7.1796261160942301</v>
      </c>
      <c r="C1722" s="137">
        <v>18.7370656276806</v>
      </c>
      <c r="D1722" s="137">
        <v>4.7094845644498804</v>
      </c>
      <c r="E1722" s="137">
        <v>5.1651482630123304</v>
      </c>
      <c r="F1722" s="137">
        <v>5.2873057809009998</v>
      </c>
      <c r="G1722" s="137">
        <v>21.339300453240899</v>
      </c>
      <c r="H1722" s="137">
        <v>3.1690063132056099</v>
      </c>
      <c r="I1722" s="137">
        <v>7.9340789580365598</v>
      </c>
      <c r="J1722" s="137">
        <v>10.9669431248482</v>
      </c>
      <c r="K1722" s="137">
        <v>5.9556188231342304</v>
      </c>
      <c r="L1722" s="137">
        <v>7.3018325180702996</v>
      </c>
      <c r="M1722" s="137">
        <v>18.813232561126501</v>
      </c>
      <c r="N1722" s="137">
        <v>4.7576634346744298</v>
      </c>
      <c r="O1722" s="137">
        <v>5.2189518907520398</v>
      </c>
      <c r="P1722" s="137">
        <v>5.3938509855539101</v>
      </c>
      <c r="Q1722" s="137">
        <v>22.483754555760999</v>
      </c>
      <c r="R1722" s="137">
        <v>3.1955251944876601</v>
      </c>
      <c r="S1722" s="137">
        <v>8.1153142641845992</v>
      </c>
      <c r="T1722" s="137">
        <v>11.221988313798199</v>
      </c>
      <c r="U1722" s="137">
        <v>6.0729067211828296</v>
      </c>
      <c r="V1722" s="1">
        <v>3569011</v>
      </c>
      <c r="W1722" s="1">
        <v>2015833</v>
      </c>
      <c r="X1722" s="1">
        <v>1100847</v>
      </c>
      <c r="Y1722" s="1">
        <v>1373171</v>
      </c>
      <c r="Z1722" s="1">
        <v>2107251</v>
      </c>
      <c r="AA1722" s="1">
        <v>3898612</v>
      </c>
      <c r="AB1722" s="1">
        <v>1822274</v>
      </c>
      <c r="AC1722" s="1">
        <v>1007273</v>
      </c>
      <c r="AD1722" s="1">
        <v>2202831</v>
      </c>
      <c r="AE1722" s="1">
        <v>1040629</v>
      </c>
      <c r="AH1722" s="136">
        <f t="shared" si="26"/>
        <v>39048</v>
      </c>
      <c r="AI1722" s="177">
        <f>HLOOKUP(附加题模型!$E$2,历史数据!$B$3:$K$5000,ROW(A1720),)</f>
        <v>5.9556188231342304</v>
      </c>
      <c r="AJ1722" s="177">
        <f>HLOOKUP(附加题模型!$E$2,历史数据!$L$3:$U$5000,ROW(A1720),)</f>
        <v>6.0729067211828296</v>
      </c>
    </row>
    <row r="1723" spans="1:36" x14ac:dyDescent="0.2">
      <c r="A1723" s="148">
        <v>39049</v>
      </c>
      <c r="B1723" s="137">
        <v>7.3018325180702996</v>
      </c>
      <c r="C1723" s="137">
        <v>18.7370656276806</v>
      </c>
      <c r="D1723" s="137">
        <v>4.76970815223057</v>
      </c>
      <c r="E1723" s="137">
        <v>5.2081911652041004</v>
      </c>
      <c r="F1723" s="137">
        <v>5.3672146843906798</v>
      </c>
      <c r="G1723" s="137">
        <v>22.459911761958502</v>
      </c>
      <c r="H1723" s="137">
        <v>3.1955251944876601</v>
      </c>
      <c r="I1723" s="137">
        <v>8.1757260329006201</v>
      </c>
      <c r="J1723" s="137">
        <v>11.221988313798199</v>
      </c>
      <c r="K1723" s="137">
        <v>6.0989706985269603</v>
      </c>
      <c r="L1723" s="137">
        <v>7.6073485230104803</v>
      </c>
      <c r="M1723" s="137">
        <v>19.346401095247501</v>
      </c>
      <c r="N1723" s="137">
        <v>4.7215292820060197</v>
      </c>
      <c r="O1723" s="137">
        <v>5.2081911652041004</v>
      </c>
      <c r="P1723" s="137">
        <v>5.4604417384619897</v>
      </c>
      <c r="Q1723" s="137">
        <v>22.102269854921001</v>
      </c>
      <c r="R1723" s="137">
        <v>3.1955251944876601</v>
      </c>
      <c r="S1723" s="137">
        <v>8.1555887766619506</v>
      </c>
      <c r="T1723" s="137">
        <v>10.9881968905941</v>
      </c>
      <c r="U1723" s="137">
        <v>6.0989706985269603</v>
      </c>
      <c r="V1723" s="1">
        <v>7679036</v>
      </c>
      <c r="W1723" s="1">
        <v>4874174</v>
      </c>
      <c r="X1723" s="1">
        <v>631672</v>
      </c>
      <c r="Y1723" s="1">
        <v>1165309</v>
      </c>
      <c r="Z1723" s="1">
        <v>2849590</v>
      </c>
      <c r="AA1723" s="1">
        <v>1627414</v>
      </c>
      <c r="AB1723" s="1">
        <v>1699444</v>
      </c>
      <c r="AC1723" s="1">
        <v>1060750</v>
      </c>
      <c r="AD1723" s="1">
        <v>1814775</v>
      </c>
      <c r="AE1723" s="1">
        <v>1871348</v>
      </c>
      <c r="AH1723" s="136">
        <f t="shared" si="26"/>
        <v>39049</v>
      </c>
      <c r="AI1723" s="177">
        <f>HLOOKUP(附加题模型!$E$2,历史数据!$B$3:$K$5000,ROW(A1721),)</f>
        <v>6.0989706985269603</v>
      </c>
      <c r="AJ1723" s="177">
        <f>HLOOKUP(附加题模型!$E$2,历史数据!$L$3:$U$5000,ROW(A1721),)</f>
        <v>6.0989706985269603</v>
      </c>
    </row>
    <row r="1724" spans="1:36" x14ac:dyDescent="0.2">
      <c r="A1724" s="148">
        <v>39050</v>
      </c>
      <c r="B1724" s="137">
        <v>7.4851421210344098</v>
      </c>
      <c r="C1724" s="137">
        <v>18.889399494572299</v>
      </c>
      <c r="D1724" s="137">
        <v>4.6733504117814704</v>
      </c>
      <c r="E1724" s="137">
        <v>5.2081911652041004</v>
      </c>
      <c r="F1724" s="137">
        <v>5.4204872867171403</v>
      </c>
      <c r="G1724" s="137">
        <v>21.5062000098584</v>
      </c>
      <c r="H1724" s="137">
        <v>3.1690063132056099</v>
      </c>
      <c r="I1724" s="137">
        <v>8.1153142641845992</v>
      </c>
      <c r="J1724" s="137">
        <v>10.945689359102399</v>
      </c>
      <c r="K1724" s="137">
        <v>6.0989706985269603</v>
      </c>
      <c r="L1724" s="137">
        <v>7.6379001235045001</v>
      </c>
      <c r="M1724" s="137">
        <v>19.346401095247501</v>
      </c>
      <c r="N1724" s="137">
        <v>4.6733504117814704</v>
      </c>
      <c r="O1724" s="137">
        <v>5.2081911652041004</v>
      </c>
      <c r="P1724" s="137">
        <v>5.4737598890435999</v>
      </c>
      <c r="Q1724" s="137">
        <v>21.7923135354884</v>
      </c>
      <c r="R1724" s="137">
        <v>3.1955251944876601</v>
      </c>
      <c r="S1724" s="137">
        <v>8.0750397517072603</v>
      </c>
      <c r="T1724" s="137">
        <v>11.200734548052401</v>
      </c>
      <c r="U1724" s="137">
        <v>6.1380666645431603</v>
      </c>
      <c r="V1724" s="1">
        <v>6265059</v>
      </c>
      <c r="W1724" s="1">
        <v>2871802</v>
      </c>
      <c r="X1724" s="1">
        <v>628361</v>
      </c>
      <c r="Y1724" s="1">
        <v>0</v>
      </c>
      <c r="Z1724" s="1">
        <v>4292960</v>
      </c>
      <c r="AA1724" s="1">
        <v>1176936</v>
      </c>
      <c r="AB1724" s="1">
        <v>1453230</v>
      </c>
      <c r="AC1724" s="1">
        <v>872409</v>
      </c>
      <c r="AD1724" s="1">
        <v>2410439</v>
      </c>
      <c r="AE1724" s="1">
        <v>1198104</v>
      </c>
      <c r="AH1724" s="136">
        <f t="shared" si="26"/>
        <v>39050</v>
      </c>
      <c r="AI1724" s="177">
        <f>HLOOKUP(附加题模型!$E$2,历史数据!$B$3:$K$5000,ROW(A1722),)</f>
        <v>6.0989706985269603</v>
      </c>
      <c r="AJ1724" s="177">
        <f>HLOOKUP(附加题模型!$E$2,历史数据!$L$3:$U$5000,ROW(A1722),)</f>
        <v>6.1380666645431603</v>
      </c>
    </row>
    <row r="1725" spans="1:36" x14ac:dyDescent="0.2">
      <c r="A1725" s="148">
        <v>39051</v>
      </c>
      <c r="B1725" s="137">
        <v>7.6684517239985199</v>
      </c>
      <c r="C1725" s="137">
        <v>19.117900294909902</v>
      </c>
      <c r="D1725" s="137">
        <v>4.6853951293375999</v>
      </c>
      <c r="E1725" s="137">
        <v>5.1651482630123304</v>
      </c>
      <c r="F1725" s="137">
        <v>5.4870780396252199</v>
      </c>
      <c r="G1725" s="137">
        <v>21.7923135354884</v>
      </c>
      <c r="H1725" s="137">
        <v>3.1955251944876601</v>
      </c>
      <c r="I1725" s="137">
        <v>8.0750397517072603</v>
      </c>
      <c r="J1725" s="137">
        <v>11.243242079544</v>
      </c>
      <c r="K1725" s="137">
        <v>6.1510986532152296</v>
      </c>
      <c r="L1725" s="137">
        <v>8.1878289323968296</v>
      </c>
      <c r="M1725" s="137">
        <v>19.498734962139199</v>
      </c>
      <c r="N1725" s="137">
        <v>4.7335739995621502</v>
      </c>
      <c r="O1725" s="137">
        <v>5.2835162440396903</v>
      </c>
      <c r="P1725" s="137">
        <v>5.4737598890435999</v>
      </c>
      <c r="Q1725" s="137">
        <v>22.149955442526</v>
      </c>
      <c r="R1725" s="137">
        <v>3.2618223976928</v>
      </c>
      <c r="S1725" s="137">
        <v>8.1958632891392895</v>
      </c>
      <c r="T1725" s="137">
        <v>11.9021088176648</v>
      </c>
      <c r="U1725" s="137">
        <v>6.2553545625917604</v>
      </c>
      <c r="V1725" s="1">
        <v>16257746</v>
      </c>
      <c r="W1725" s="1">
        <v>3813194</v>
      </c>
      <c r="X1725" s="1">
        <v>1096487</v>
      </c>
      <c r="Y1725" s="1">
        <v>1698633</v>
      </c>
      <c r="Z1725" s="1">
        <v>2780730</v>
      </c>
      <c r="AA1725" s="1">
        <v>2121472</v>
      </c>
      <c r="AB1725" s="1">
        <v>3603871</v>
      </c>
      <c r="AC1725" s="1">
        <v>1580272</v>
      </c>
      <c r="AD1725" s="1">
        <v>8394682</v>
      </c>
      <c r="AE1725" s="1">
        <v>2077925</v>
      </c>
      <c r="AH1725" s="136">
        <f t="shared" si="26"/>
        <v>39051</v>
      </c>
      <c r="AI1725" s="177">
        <f>HLOOKUP(附加题模型!$E$2,历史数据!$B$3:$K$5000,ROW(A1723),)</f>
        <v>6.1510986532152296</v>
      </c>
      <c r="AJ1725" s="177">
        <f>HLOOKUP(附加题模型!$E$2,历史数据!$L$3:$U$5000,ROW(A1723),)</f>
        <v>6.2553545625917604</v>
      </c>
    </row>
    <row r="1726" spans="1:36" x14ac:dyDescent="0.2">
      <c r="A1726" s="148">
        <v>39052</v>
      </c>
      <c r="B1726" s="137">
        <v>8.2489321333848604</v>
      </c>
      <c r="C1726" s="137">
        <v>19.422568028693298</v>
      </c>
      <c r="D1726" s="137">
        <v>4.7094845644498804</v>
      </c>
      <c r="E1726" s="137">
        <v>5.31579842068352</v>
      </c>
      <c r="F1726" s="137">
        <v>5.4604417384619897</v>
      </c>
      <c r="G1726" s="137">
        <v>22.173798236328501</v>
      </c>
      <c r="H1726" s="137">
        <v>3.2618223976928</v>
      </c>
      <c r="I1726" s="137">
        <v>8.2562750578552997</v>
      </c>
      <c r="J1726" s="137">
        <v>11.859601286173101</v>
      </c>
      <c r="K1726" s="137">
        <v>6.3205145059520902</v>
      </c>
      <c r="L1726" s="137">
        <v>8.1878289323968296</v>
      </c>
      <c r="M1726" s="137">
        <v>19.117900294909902</v>
      </c>
      <c r="N1726" s="137">
        <v>4.7215292820060197</v>
      </c>
      <c r="O1726" s="137">
        <v>5.2189518907520398</v>
      </c>
      <c r="P1726" s="137">
        <v>5.3938509855539101</v>
      </c>
      <c r="Q1726" s="137">
        <v>23.0082960194161</v>
      </c>
      <c r="R1726" s="137">
        <v>3.2220440757697202</v>
      </c>
      <c r="S1726" s="137">
        <v>8.1153142641845992</v>
      </c>
      <c r="T1726" s="137">
        <v>11.987123880648101</v>
      </c>
      <c r="U1726" s="137">
        <v>6.1641306418872901</v>
      </c>
      <c r="V1726" s="1">
        <v>7462088</v>
      </c>
      <c r="W1726" s="1">
        <v>3359664</v>
      </c>
      <c r="X1726" s="1">
        <v>1189026</v>
      </c>
      <c r="Y1726" s="1">
        <v>1530764</v>
      </c>
      <c r="Z1726" s="1">
        <v>2689229</v>
      </c>
      <c r="AA1726" s="1">
        <v>3762087</v>
      </c>
      <c r="AB1726" s="1">
        <v>2685398</v>
      </c>
      <c r="AC1726" s="1">
        <v>1533916</v>
      </c>
      <c r="AD1726" s="1">
        <v>4034846</v>
      </c>
      <c r="AE1726" s="1">
        <v>1687255</v>
      </c>
      <c r="AH1726" s="136">
        <f t="shared" si="26"/>
        <v>39052</v>
      </c>
      <c r="AI1726" s="177">
        <f>HLOOKUP(附加题模型!$E$2,历史数据!$B$3:$K$5000,ROW(A1724),)</f>
        <v>6.3205145059520902</v>
      </c>
      <c r="AJ1726" s="177">
        <f>HLOOKUP(附加题模型!$E$2,历史数据!$L$3:$U$5000,ROW(A1724),)</f>
        <v>6.1641306418872901</v>
      </c>
    </row>
    <row r="1727" spans="1:36" x14ac:dyDescent="0.2">
      <c r="A1727" s="148">
        <v>39055</v>
      </c>
      <c r="B1727" s="137">
        <v>8.12672573140879</v>
      </c>
      <c r="C1727" s="137">
        <v>19.041733361464001</v>
      </c>
      <c r="D1727" s="137">
        <v>4.7215292820060197</v>
      </c>
      <c r="E1727" s="137">
        <v>5.1759089885602698</v>
      </c>
      <c r="F1727" s="137">
        <v>5.4204872867171403</v>
      </c>
      <c r="G1727" s="137">
        <v>22.984453225613599</v>
      </c>
      <c r="H1727" s="137">
        <v>3.2220440757697202</v>
      </c>
      <c r="I1727" s="137">
        <v>8.0750397517072603</v>
      </c>
      <c r="J1727" s="137">
        <v>12.0296314121397</v>
      </c>
      <c r="K1727" s="137">
        <v>6.1771626305593603</v>
      </c>
      <c r="L1727" s="137">
        <v>8.2489321333848604</v>
      </c>
      <c r="M1727" s="137">
        <v>19.117900294909902</v>
      </c>
      <c r="N1727" s="137">
        <v>4.8299317400112596</v>
      </c>
      <c r="O1727" s="137">
        <v>5.1974304396561504</v>
      </c>
      <c r="P1727" s="137">
        <v>5.5403506419516697</v>
      </c>
      <c r="Q1727" s="137">
        <v>22.841396462798599</v>
      </c>
      <c r="R1727" s="137">
        <v>3.3148601602569099</v>
      </c>
      <c r="S1727" s="137">
        <v>8.1555887766619506</v>
      </c>
      <c r="T1727" s="137">
        <v>12.327184132581401</v>
      </c>
      <c r="U1727" s="137">
        <v>6.2162585965755603</v>
      </c>
      <c r="V1727" s="1">
        <v>6522032</v>
      </c>
      <c r="W1727" s="1">
        <v>2944900</v>
      </c>
      <c r="X1727" s="1">
        <v>2341616</v>
      </c>
      <c r="Y1727" s="1">
        <v>2585529</v>
      </c>
      <c r="Z1727" s="1">
        <v>3628989</v>
      </c>
      <c r="AA1727" s="1">
        <v>2437120</v>
      </c>
      <c r="AB1727" s="1">
        <v>4339493</v>
      </c>
      <c r="AC1727" s="1">
        <v>1488350</v>
      </c>
      <c r="AD1727" s="1">
        <v>6564643</v>
      </c>
      <c r="AE1727" s="1">
        <v>1678737</v>
      </c>
      <c r="AH1727" s="136">
        <f t="shared" si="26"/>
        <v>39055</v>
      </c>
      <c r="AI1727" s="177">
        <f>HLOOKUP(附加题模型!$E$2,历史数据!$B$3:$K$5000,ROW(A1725),)</f>
        <v>6.1771626305593603</v>
      </c>
      <c r="AJ1727" s="177">
        <f>HLOOKUP(附加题模型!$E$2,历史数据!$L$3:$U$5000,ROW(A1725),)</f>
        <v>6.2162585965755603</v>
      </c>
    </row>
    <row r="1728" spans="1:36" x14ac:dyDescent="0.2">
      <c r="A1728" s="148">
        <v>39056</v>
      </c>
      <c r="B1728" s="137">
        <v>8.2489321333848604</v>
      </c>
      <c r="C1728" s="137">
        <v>19.2702341618016</v>
      </c>
      <c r="D1728" s="137">
        <v>4.8299317400112596</v>
      </c>
      <c r="E1728" s="137">
        <v>5.1974304396561504</v>
      </c>
      <c r="F1728" s="137">
        <v>5.5270324913700604</v>
      </c>
      <c r="G1728" s="137">
        <v>22.817553668996101</v>
      </c>
      <c r="H1728" s="137">
        <v>3.3148601602569099</v>
      </c>
      <c r="I1728" s="137">
        <v>8.1354515204232793</v>
      </c>
      <c r="J1728" s="137">
        <v>12.4334529613105</v>
      </c>
      <c r="K1728" s="137">
        <v>6.2032266079034901</v>
      </c>
      <c r="L1728" s="137">
        <v>8.1572773319028098</v>
      </c>
      <c r="M1728" s="137">
        <v>19.422568028693298</v>
      </c>
      <c r="N1728" s="137">
        <v>4.80584230489898</v>
      </c>
      <c r="O1728" s="137">
        <v>5.4234056761629397</v>
      </c>
      <c r="P1728" s="137">
        <v>5.5270324913700604</v>
      </c>
      <c r="Q1728" s="137">
        <v>23.7951082148988</v>
      </c>
      <c r="R1728" s="137">
        <v>3.3944168041030802</v>
      </c>
      <c r="S1728" s="137">
        <v>8.1555887766619506</v>
      </c>
      <c r="T1728" s="137">
        <v>12.242169069598001</v>
      </c>
      <c r="U1728" s="137">
        <v>6.34657848329622</v>
      </c>
      <c r="V1728" s="1">
        <v>4857700</v>
      </c>
      <c r="W1728" s="1">
        <v>4672103</v>
      </c>
      <c r="X1728" s="1">
        <v>1663882</v>
      </c>
      <c r="Y1728" s="1">
        <v>3459210</v>
      </c>
      <c r="Z1728" s="1">
        <v>2416408</v>
      </c>
      <c r="AA1728" s="1">
        <v>4315818</v>
      </c>
      <c r="AB1728" s="1">
        <v>6117691</v>
      </c>
      <c r="AC1728" s="1">
        <v>1847785</v>
      </c>
      <c r="AD1728" s="1">
        <v>3906571</v>
      </c>
      <c r="AE1728" s="1">
        <v>2895561</v>
      </c>
      <c r="AH1728" s="136">
        <f t="shared" si="26"/>
        <v>39056</v>
      </c>
      <c r="AI1728" s="177">
        <f>HLOOKUP(附加题模型!$E$2,历史数据!$B$3:$K$5000,ROW(A1726),)</f>
        <v>6.2032266079034901</v>
      </c>
      <c r="AJ1728" s="177">
        <f>HLOOKUP(附加题模型!$E$2,历史数据!$L$3:$U$5000,ROW(A1726),)</f>
        <v>6.34657848329622</v>
      </c>
    </row>
    <row r="1729" spans="1:36" x14ac:dyDescent="0.2">
      <c r="A1729" s="148">
        <v>39057</v>
      </c>
      <c r="B1729" s="137">
        <v>8.1572773319028098</v>
      </c>
      <c r="C1729" s="137">
        <v>19.422568028693298</v>
      </c>
      <c r="D1729" s="137">
        <v>4.80584230489898</v>
      </c>
      <c r="E1729" s="137">
        <v>5.40188422506706</v>
      </c>
      <c r="F1729" s="137">
        <v>5.4870780396252199</v>
      </c>
      <c r="G1729" s="137">
        <v>23.628208658281199</v>
      </c>
      <c r="H1729" s="137">
        <v>3.3811573634620502</v>
      </c>
      <c r="I1729" s="137">
        <v>8.1354515204232793</v>
      </c>
      <c r="J1729" s="137">
        <v>12.369691664073001</v>
      </c>
      <c r="K1729" s="137">
        <v>6.3335464946241498</v>
      </c>
      <c r="L1729" s="137">
        <v>7.7906581259745904</v>
      </c>
      <c r="M1729" s="137">
        <v>19.041733361464001</v>
      </c>
      <c r="N1729" s="137">
        <v>4.7335739995621502</v>
      </c>
      <c r="O1729" s="137">
        <v>5.3265591462314603</v>
      </c>
      <c r="P1729" s="137">
        <v>5.6202595454413604</v>
      </c>
      <c r="Q1729" s="137">
        <v>23.604365864478702</v>
      </c>
      <c r="R1729" s="137">
        <v>3.3148601602569099</v>
      </c>
      <c r="S1729" s="137">
        <v>8.3569613390486595</v>
      </c>
      <c r="T1729" s="137">
        <v>11.6895711602065</v>
      </c>
      <c r="U1729" s="137">
        <v>6.1380666645431603</v>
      </c>
      <c r="V1729" s="1">
        <v>6963274</v>
      </c>
      <c r="W1729" s="1">
        <v>3365084</v>
      </c>
      <c r="X1729" s="1">
        <v>1723147</v>
      </c>
      <c r="Y1729" s="1">
        <v>2141820</v>
      </c>
      <c r="Z1729" s="1">
        <v>5727373</v>
      </c>
      <c r="AA1729" s="1">
        <v>4140354</v>
      </c>
      <c r="AB1729" s="1">
        <v>4143614</v>
      </c>
      <c r="AC1729" s="1">
        <v>2640469</v>
      </c>
      <c r="AD1729" s="1">
        <v>5049471</v>
      </c>
      <c r="AE1729" s="1">
        <v>1764978</v>
      </c>
      <c r="AH1729" s="136">
        <f t="shared" si="26"/>
        <v>39057</v>
      </c>
      <c r="AI1729" s="177">
        <f>HLOOKUP(附加题模型!$E$2,历史数据!$B$3:$K$5000,ROW(A1727),)</f>
        <v>6.3335464946241498</v>
      </c>
      <c r="AJ1729" s="177">
        <f>HLOOKUP(附加题模型!$E$2,历史数据!$L$3:$U$5000,ROW(A1727),)</f>
        <v>6.1380666645431603</v>
      </c>
    </row>
    <row r="1730" spans="1:36" x14ac:dyDescent="0.2">
      <c r="A1730" s="148">
        <v>39058</v>
      </c>
      <c r="B1730" s="137">
        <v>7.7906581259745904</v>
      </c>
      <c r="C1730" s="137">
        <v>18.813232561126501</v>
      </c>
      <c r="D1730" s="137">
        <v>4.7094845644498804</v>
      </c>
      <c r="E1730" s="137">
        <v>5.3265591462314603</v>
      </c>
      <c r="F1730" s="137">
        <v>5.6335776960229804</v>
      </c>
      <c r="G1730" s="137">
        <v>23.5805230706762</v>
      </c>
      <c r="H1730" s="137">
        <v>3.3148601602569099</v>
      </c>
      <c r="I1730" s="137">
        <v>8.3569613390486595</v>
      </c>
      <c r="J1730" s="137">
        <v>11.5833023314773</v>
      </c>
      <c r="K1730" s="137">
        <v>6.1510986532152296</v>
      </c>
      <c r="L1730" s="137">
        <v>7.7295549249865596</v>
      </c>
      <c r="M1730" s="137">
        <v>18.660898694234799</v>
      </c>
      <c r="N1730" s="137">
        <v>4.76970815223057</v>
      </c>
      <c r="O1730" s="137">
        <v>5.2835162440396903</v>
      </c>
      <c r="P1730" s="137">
        <v>5.5137143407884404</v>
      </c>
      <c r="Q1730" s="137">
        <v>22.889082050403601</v>
      </c>
      <c r="R1730" s="137">
        <v>3.3016007196158901</v>
      </c>
      <c r="S1730" s="137">
        <v>8.2160005453779608</v>
      </c>
      <c r="T1730" s="137">
        <v>11.413272205510699</v>
      </c>
      <c r="U1730" s="137">
        <v>6.0207787664945602</v>
      </c>
      <c r="V1730" s="1">
        <v>6873799</v>
      </c>
      <c r="W1730" s="1">
        <v>3075291</v>
      </c>
      <c r="X1730" s="1">
        <v>1958077</v>
      </c>
      <c r="Y1730" s="1">
        <v>2071505</v>
      </c>
      <c r="Z1730" s="1">
        <v>2365142</v>
      </c>
      <c r="AA1730" s="1">
        <v>2230368</v>
      </c>
      <c r="AB1730" s="1">
        <v>3882330</v>
      </c>
      <c r="AC1730" s="1">
        <v>1370824</v>
      </c>
      <c r="AD1730" s="1">
        <v>3305271</v>
      </c>
      <c r="AE1730" s="1">
        <v>1482872</v>
      </c>
      <c r="AH1730" s="136">
        <f t="shared" si="26"/>
        <v>39058</v>
      </c>
      <c r="AI1730" s="177">
        <f>HLOOKUP(附加题模型!$E$2,历史数据!$B$3:$K$5000,ROW(A1728),)</f>
        <v>6.1510986532152296</v>
      </c>
      <c r="AJ1730" s="177">
        <f>HLOOKUP(附加题模型!$E$2,历史数据!$L$3:$U$5000,ROW(A1728),)</f>
        <v>6.0207787664945602</v>
      </c>
    </row>
    <row r="1731" spans="1:36" x14ac:dyDescent="0.2">
      <c r="A1731" s="148">
        <v>39059</v>
      </c>
      <c r="B1731" s="137">
        <v>7.7295549249865596</v>
      </c>
      <c r="C1731" s="137">
        <v>18.660898694234799</v>
      </c>
      <c r="D1731" s="137">
        <v>4.7215292820060197</v>
      </c>
      <c r="E1731" s="137">
        <v>5.2081911652041004</v>
      </c>
      <c r="F1731" s="137">
        <v>5.5403506419516697</v>
      </c>
      <c r="G1731" s="137">
        <v>22.674496906181101</v>
      </c>
      <c r="H1731" s="137">
        <v>3.2618223976928</v>
      </c>
      <c r="I1731" s="137">
        <v>8.2160005453779608</v>
      </c>
      <c r="J1731" s="137">
        <v>11.413272205510699</v>
      </c>
      <c r="K1731" s="137">
        <v>5.9947147891504304</v>
      </c>
      <c r="L1731" s="137">
        <v>7.4240389200463799</v>
      </c>
      <c r="M1731" s="137">
        <v>17.823062426330299</v>
      </c>
      <c r="N1731" s="137">
        <v>4.8540211751235303</v>
      </c>
      <c r="O1731" s="137">
        <v>5.2512340673958704</v>
      </c>
      <c r="P1731" s="137">
        <v>5.3938509855539101</v>
      </c>
      <c r="Q1731" s="137">
        <v>21.0055013400058</v>
      </c>
      <c r="R1731" s="137">
        <v>3.1955251944876601</v>
      </c>
      <c r="S1731" s="137">
        <v>8.0347652392299196</v>
      </c>
      <c r="T1731" s="137">
        <v>11.0519581878316</v>
      </c>
      <c r="U1731" s="137">
        <v>5.6298191063325804</v>
      </c>
      <c r="V1731" s="1">
        <v>4784385</v>
      </c>
      <c r="W1731" s="1">
        <v>3782635</v>
      </c>
      <c r="X1731" s="1">
        <v>3905079</v>
      </c>
      <c r="Y1731" s="1">
        <v>2143764</v>
      </c>
      <c r="Z1731" s="1">
        <v>1600252</v>
      </c>
      <c r="AA1731" s="1">
        <v>2037317</v>
      </c>
      <c r="AB1731" s="1">
        <v>2834350</v>
      </c>
      <c r="AC1731" s="1">
        <v>1210820</v>
      </c>
      <c r="AD1731" s="1">
        <v>2412823</v>
      </c>
      <c r="AE1731" s="1">
        <v>1684061</v>
      </c>
      <c r="AH1731" s="136">
        <f t="shared" si="26"/>
        <v>39059</v>
      </c>
      <c r="AI1731" s="177">
        <f>HLOOKUP(附加题模型!$E$2,历史数据!$B$3:$K$5000,ROW(A1729),)</f>
        <v>5.9947147891504304</v>
      </c>
      <c r="AJ1731" s="177">
        <f>HLOOKUP(附加题模型!$E$2,历史数据!$L$3:$U$5000,ROW(A1729),)</f>
        <v>5.6298191063325804</v>
      </c>
    </row>
    <row r="1732" spans="1:36" x14ac:dyDescent="0.2">
      <c r="A1732" s="148">
        <v>39062</v>
      </c>
      <c r="B1732" s="137">
        <v>7.39348731955236</v>
      </c>
      <c r="C1732" s="137">
        <v>17.670728559438601</v>
      </c>
      <c r="D1732" s="137">
        <v>4.8178870224551202</v>
      </c>
      <c r="E1732" s="137">
        <v>5.2189518907520398</v>
      </c>
      <c r="F1732" s="137">
        <v>5.4338054372987603</v>
      </c>
      <c r="G1732" s="137">
        <v>20.385588701140701</v>
      </c>
      <c r="H1732" s="137">
        <v>3.2087846351286902</v>
      </c>
      <c r="I1732" s="137">
        <v>7.9743534705138996</v>
      </c>
      <c r="J1732" s="137">
        <v>10.945689359102399</v>
      </c>
      <c r="K1732" s="137">
        <v>5.6428510950046498</v>
      </c>
      <c r="L1732" s="137">
        <v>7.7295549249865596</v>
      </c>
      <c r="M1732" s="137">
        <v>18.051563226667898</v>
      </c>
      <c r="N1732" s="137">
        <v>5.0467366560217402</v>
      </c>
      <c r="O1732" s="137">
        <v>5.3265591462314603</v>
      </c>
      <c r="P1732" s="137">
        <v>5.5403506419516697</v>
      </c>
      <c r="Q1732" s="137">
        <v>21.696942360278399</v>
      </c>
      <c r="R1732" s="137">
        <v>3.2883412789748601</v>
      </c>
      <c r="S1732" s="137">
        <v>8.1153142641845992</v>
      </c>
      <c r="T1732" s="137">
        <v>11.6895711602065</v>
      </c>
      <c r="U1732" s="137">
        <v>5.7340750157091103</v>
      </c>
      <c r="V1732" s="1">
        <v>3979170</v>
      </c>
      <c r="W1732" s="1">
        <v>2038268</v>
      </c>
      <c r="X1732" s="1">
        <v>4766019</v>
      </c>
      <c r="Y1732" s="1">
        <v>1816707</v>
      </c>
      <c r="Z1732" s="1">
        <v>2338576</v>
      </c>
      <c r="AA1732" s="1">
        <v>847559</v>
      </c>
      <c r="AB1732" s="1">
        <v>2218962</v>
      </c>
      <c r="AC1732" s="1">
        <v>1087382</v>
      </c>
      <c r="AD1732" s="1">
        <v>3067564</v>
      </c>
      <c r="AE1732" s="1">
        <v>865747</v>
      </c>
      <c r="AH1732" s="136">
        <f t="shared" si="26"/>
        <v>39062</v>
      </c>
      <c r="AI1732" s="177">
        <f>HLOOKUP(附加题模型!$E$2,历史数据!$B$3:$K$5000,ROW(A1730),)</f>
        <v>5.6428510950046498</v>
      </c>
      <c r="AJ1732" s="177">
        <f>HLOOKUP(附加题模型!$E$2,历史数据!$L$3:$U$5000,ROW(A1730),)</f>
        <v>5.7340750157091103</v>
      </c>
    </row>
    <row r="1733" spans="1:36" x14ac:dyDescent="0.2">
      <c r="A1733" s="148">
        <v>39063</v>
      </c>
      <c r="B1733" s="137">
        <v>7.7295549249865596</v>
      </c>
      <c r="C1733" s="137">
        <v>17.975396293222001</v>
      </c>
      <c r="D1733" s="137">
        <v>4.9985577857971899</v>
      </c>
      <c r="E1733" s="137">
        <v>5.3480805973273498</v>
      </c>
      <c r="F1733" s="137">
        <v>5.5669869431148999</v>
      </c>
      <c r="G1733" s="137">
        <v>21.816156329290902</v>
      </c>
      <c r="H1733" s="137">
        <v>3.27508183833383</v>
      </c>
      <c r="I1733" s="137">
        <v>8.1153142641845992</v>
      </c>
      <c r="J1733" s="137">
        <v>11.7108249259523</v>
      </c>
      <c r="K1733" s="137">
        <v>5.7471070043811796</v>
      </c>
      <c r="L1733" s="137">
        <v>7.9434161284446798</v>
      </c>
      <c r="M1733" s="137">
        <v>18.280064027005501</v>
      </c>
      <c r="N1733" s="137">
        <v>4.9624236331287701</v>
      </c>
      <c r="O1733" s="137">
        <v>5.4772093039026499</v>
      </c>
      <c r="P1733" s="137">
        <v>5.4604417384619897</v>
      </c>
      <c r="Q1733" s="137">
        <v>20.743230608178301</v>
      </c>
      <c r="R1733" s="137">
        <v>3.2353035164107502</v>
      </c>
      <c r="S1733" s="137">
        <v>8.0549024954685908</v>
      </c>
      <c r="T1733" s="137">
        <v>11.477033502748199</v>
      </c>
      <c r="U1733" s="137">
        <v>5.6689150723487796</v>
      </c>
      <c r="V1733" s="1">
        <v>6655370</v>
      </c>
      <c r="W1733" s="1">
        <v>2312992</v>
      </c>
      <c r="X1733" s="1">
        <v>2376250</v>
      </c>
      <c r="Y1733" s="1">
        <v>2678720</v>
      </c>
      <c r="Z1733" s="1">
        <v>1189118</v>
      </c>
      <c r="AA1733" s="1">
        <v>2357529</v>
      </c>
      <c r="AB1733" s="1">
        <v>2889997</v>
      </c>
      <c r="AC1733" s="1">
        <v>1166097</v>
      </c>
      <c r="AD1733" s="1">
        <v>1484706</v>
      </c>
      <c r="AE1733" s="1">
        <v>1855378</v>
      </c>
      <c r="AH1733" s="136">
        <f t="shared" si="26"/>
        <v>39063</v>
      </c>
      <c r="AI1733" s="177">
        <f>HLOOKUP(附加题模型!$E$2,历史数据!$B$3:$K$5000,ROW(A1731),)</f>
        <v>5.7471070043811796</v>
      </c>
      <c r="AJ1733" s="177">
        <f>HLOOKUP(附加题模型!$E$2,历史数据!$L$3:$U$5000,ROW(A1731),)</f>
        <v>5.6689150723487796</v>
      </c>
    </row>
    <row r="1734" spans="1:36" x14ac:dyDescent="0.2">
      <c r="A1734" s="148">
        <v>39064</v>
      </c>
      <c r="B1734" s="137">
        <v>7.8823129274566499</v>
      </c>
      <c r="C1734" s="137">
        <v>18.280064027005501</v>
      </c>
      <c r="D1734" s="137">
        <v>4.9865130682410497</v>
      </c>
      <c r="E1734" s="137">
        <v>5.4664485783547097</v>
      </c>
      <c r="F1734" s="137">
        <v>5.4737598890435999</v>
      </c>
      <c r="G1734" s="137">
        <v>20.7909161957833</v>
      </c>
      <c r="H1734" s="137">
        <v>3.2087846351286902</v>
      </c>
      <c r="I1734" s="137">
        <v>8.0549024954685908</v>
      </c>
      <c r="J1734" s="137">
        <v>11.795839988935599</v>
      </c>
      <c r="K1734" s="137">
        <v>5.68194706102084</v>
      </c>
      <c r="L1734" s="137">
        <v>8.0656225304207503</v>
      </c>
      <c r="M1734" s="137">
        <v>18.051563226667898</v>
      </c>
      <c r="N1734" s="137">
        <v>4.9624236331287701</v>
      </c>
      <c r="O1734" s="137">
        <v>5.5417736571903102</v>
      </c>
      <c r="P1734" s="137">
        <v>5.4471235878803697</v>
      </c>
      <c r="Q1734" s="137">
        <v>21.3631432470434</v>
      </c>
      <c r="R1734" s="137">
        <v>3.2353035164107502</v>
      </c>
      <c r="S1734" s="137">
        <v>8.3972358515260002</v>
      </c>
      <c r="T1734" s="137">
        <v>12.518468024293799</v>
      </c>
      <c r="U1734" s="137">
        <v>5.8643949024297699</v>
      </c>
      <c r="V1734" s="1">
        <v>4978204</v>
      </c>
      <c r="W1734" s="1">
        <v>2260734</v>
      </c>
      <c r="X1734" s="1">
        <v>1559801</v>
      </c>
      <c r="Y1734" s="1">
        <v>3497294</v>
      </c>
      <c r="Z1734" s="1">
        <v>1135675</v>
      </c>
      <c r="AA1734" s="1">
        <v>1492332</v>
      </c>
      <c r="AB1734" s="1">
        <v>2064685</v>
      </c>
      <c r="AC1734" s="1">
        <v>2123997</v>
      </c>
      <c r="AD1734" s="1">
        <v>15358358</v>
      </c>
      <c r="AE1734" s="1">
        <v>1942624</v>
      </c>
      <c r="AH1734" s="136">
        <f t="shared" ref="AH1734:AH1797" si="27">A1734</f>
        <v>39064</v>
      </c>
      <c r="AI1734" s="177">
        <f>HLOOKUP(附加题模型!$E$2,历史数据!$B$3:$K$5000,ROW(A1732),)</f>
        <v>5.68194706102084</v>
      </c>
      <c r="AJ1734" s="177">
        <f>HLOOKUP(附加题模型!$E$2,历史数据!$L$3:$U$5000,ROW(A1732),)</f>
        <v>5.8643949024297699</v>
      </c>
    </row>
    <row r="1735" spans="1:36" x14ac:dyDescent="0.2">
      <c r="A1735" s="148">
        <v>39065</v>
      </c>
      <c r="B1735" s="137">
        <v>8.0045193294327195</v>
      </c>
      <c r="C1735" s="137">
        <v>18.051563226667898</v>
      </c>
      <c r="D1735" s="137">
        <v>4.9503789155726396</v>
      </c>
      <c r="E1735" s="137">
        <v>5.5740558338341399</v>
      </c>
      <c r="F1735" s="137">
        <v>5.4471235878803697</v>
      </c>
      <c r="G1735" s="137">
        <v>21.601571185068401</v>
      </c>
      <c r="H1735" s="137">
        <v>3.2353035164107502</v>
      </c>
      <c r="I1735" s="137">
        <v>8.3770985952873307</v>
      </c>
      <c r="J1735" s="137">
        <v>12.518468024293799</v>
      </c>
      <c r="K1735" s="137">
        <v>5.8252989364135699</v>
      </c>
      <c r="L1735" s="137">
        <v>8.12672573140879</v>
      </c>
      <c r="M1735" s="137">
        <v>18.051563226667898</v>
      </c>
      <c r="N1735" s="137">
        <v>4.9383341980165003</v>
      </c>
      <c r="O1735" s="137">
        <v>5.4987307549985402</v>
      </c>
      <c r="P1735" s="137">
        <v>5.4737598890435999</v>
      </c>
      <c r="Q1735" s="137">
        <v>21.7207851540809</v>
      </c>
      <c r="R1735" s="137">
        <v>3.2883412789748601</v>
      </c>
      <c r="S1735" s="137">
        <v>8.4576476202420192</v>
      </c>
      <c r="T1735" s="137">
        <v>13.177334762414599</v>
      </c>
      <c r="U1735" s="137">
        <v>5.7992349590694401</v>
      </c>
      <c r="V1735" s="1">
        <v>4886952</v>
      </c>
      <c r="W1735" s="1">
        <v>2156274</v>
      </c>
      <c r="X1735" s="1">
        <v>1403704</v>
      </c>
      <c r="Y1735" s="1">
        <v>1500535</v>
      </c>
      <c r="Z1735" s="1">
        <v>1757799</v>
      </c>
      <c r="AA1735" s="1">
        <v>1753760</v>
      </c>
      <c r="AB1735" s="1">
        <v>3648006</v>
      </c>
      <c r="AC1735" s="1">
        <v>4500396</v>
      </c>
      <c r="AD1735" s="1">
        <v>12610915</v>
      </c>
      <c r="AE1735" s="1">
        <v>1422025</v>
      </c>
      <c r="AH1735" s="136">
        <f t="shared" si="27"/>
        <v>39065</v>
      </c>
      <c r="AI1735" s="177">
        <f>HLOOKUP(附加题模型!$E$2,历史数据!$B$3:$K$5000,ROW(A1733),)</f>
        <v>5.8252989364135699</v>
      </c>
      <c r="AJ1735" s="177">
        <f>HLOOKUP(附加题模型!$E$2,历史数据!$L$3:$U$5000,ROW(A1733),)</f>
        <v>5.7992349590694401</v>
      </c>
    </row>
    <row r="1736" spans="1:36" x14ac:dyDescent="0.2">
      <c r="A1736" s="148">
        <v>39066</v>
      </c>
      <c r="B1736" s="137">
        <v>8.12672573140879</v>
      </c>
      <c r="C1736" s="137">
        <v>17.975396293222001</v>
      </c>
      <c r="D1736" s="137">
        <v>4.9503789155726396</v>
      </c>
      <c r="E1736" s="137">
        <v>5.4987307549985402</v>
      </c>
      <c r="F1736" s="137">
        <v>5.4737598890435999</v>
      </c>
      <c r="G1736" s="137">
        <v>21.816156329290902</v>
      </c>
      <c r="H1736" s="137">
        <v>3.3281196008979399</v>
      </c>
      <c r="I1736" s="137">
        <v>8.5583339014353808</v>
      </c>
      <c r="J1736" s="137">
        <v>13.177334762414599</v>
      </c>
      <c r="K1736" s="137">
        <v>5.7992349590694401</v>
      </c>
      <c r="L1736" s="137">
        <v>8.2183805328908406</v>
      </c>
      <c r="M1736" s="137">
        <v>18.127730160113799</v>
      </c>
      <c r="N1736" s="137">
        <v>4.9985577857971899</v>
      </c>
      <c r="O1736" s="137">
        <v>5.5094914805464796</v>
      </c>
      <c r="P1736" s="137">
        <v>5.3938509855539101</v>
      </c>
      <c r="Q1736" s="137">
        <v>21.553885597463399</v>
      </c>
      <c r="R1736" s="137">
        <v>3.3546384821799999</v>
      </c>
      <c r="S1736" s="137">
        <v>8.3770985952873307</v>
      </c>
      <c r="T1736" s="137">
        <v>13.3261111226354</v>
      </c>
      <c r="U1736" s="137">
        <v>5.8774268911018401</v>
      </c>
      <c r="V1736" s="1">
        <v>8511167</v>
      </c>
      <c r="W1736" s="1">
        <v>2255700</v>
      </c>
      <c r="X1736" s="1">
        <v>1742502</v>
      </c>
      <c r="Y1736" s="1">
        <v>1653200</v>
      </c>
      <c r="Z1736" s="1">
        <v>2467200</v>
      </c>
      <c r="AA1736" s="1">
        <v>2980161</v>
      </c>
      <c r="AB1736" s="1">
        <v>7101835</v>
      </c>
      <c r="AC1736" s="1">
        <v>2986381</v>
      </c>
      <c r="AD1736" s="1">
        <v>7333116</v>
      </c>
      <c r="AE1736" s="1">
        <v>1292395</v>
      </c>
      <c r="AH1736" s="136">
        <f t="shared" si="27"/>
        <v>39066</v>
      </c>
      <c r="AI1736" s="177">
        <f>HLOOKUP(附加题模型!$E$2,历史数据!$B$3:$K$5000,ROW(A1734),)</f>
        <v>5.7992349590694401</v>
      </c>
      <c r="AJ1736" s="177">
        <f>HLOOKUP(附加题模型!$E$2,历史数据!$L$3:$U$5000,ROW(A1734),)</f>
        <v>5.8774268911018401</v>
      </c>
    </row>
    <row r="1737" spans="1:36" x14ac:dyDescent="0.2">
      <c r="A1737" s="148">
        <v>39069</v>
      </c>
      <c r="B1737" s="137">
        <v>8.2183805328908406</v>
      </c>
      <c r="C1737" s="137">
        <v>18.127730160113799</v>
      </c>
      <c r="D1737" s="137">
        <v>5.0106025033533204</v>
      </c>
      <c r="E1737" s="137">
        <v>5.4879700294506</v>
      </c>
      <c r="F1737" s="137">
        <v>5.4471235878803697</v>
      </c>
      <c r="G1737" s="137">
        <v>21.5777283912659</v>
      </c>
      <c r="H1737" s="137">
        <v>3.3546384821799999</v>
      </c>
      <c r="I1737" s="137">
        <v>8.3770985952873307</v>
      </c>
      <c r="J1737" s="137">
        <v>13.4111261856187</v>
      </c>
      <c r="K1737" s="137">
        <v>5.8122669477415103</v>
      </c>
      <c r="L1737" s="137">
        <v>8.0350709299267393</v>
      </c>
      <c r="M1737" s="137">
        <v>18.051563226667898</v>
      </c>
      <c r="N1737" s="137">
        <v>5.19127326669539</v>
      </c>
      <c r="O1737" s="137">
        <v>5.6063380104779599</v>
      </c>
      <c r="P1737" s="137">
        <v>5.4204872867171403</v>
      </c>
      <c r="Q1737" s="137">
        <v>21.887684710698501</v>
      </c>
      <c r="R1737" s="137">
        <v>3.3546384821799999</v>
      </c>
      <c r="S1737" s="137">
        <v>8.3770985952873307</v>
      </c>
      <c r="T1737" s="137">
        <v>13.963724095010299</v>
      </c>
      <c r="U1737" s="137">
        <v>5.7862029703973699</v>
      </c>
      <c r="V1737" s="1">
        <v>6868595</v>
      </c>
      <c r="W1737" s="1">
        <v>2575687</v>
      </c>
      <c r="X1737" s="1">
        <v>4420809</v>
      </c>
      <c r="Y1737" s="1">
        <v>1763097</v>
      </c>
      <c r="Z1737" s="1">
        <v>2089653</v>
      </c>
      <c r="AA1737" s="1">
        <v>3146037</v>
      </c>
      <c r="AB1737" s="1">
        <v>4317204</v>
      </c>
      <c r="AC1737" s="1">
        <v>1745218</v>
      </c>
      <c r="AD1737" s="1">
        <v>8789968</v>
      </c>
      <c r="AE1737" s="1">
        <v>1349912</v>
      </c>
      <c r="AH1737" s="136">
        <f t="shared" si="27"/>
        <v>39069</v>
      </c>
      <c r="AI1737" s="177">
        <f>HLOOKUP(附加题模型!$E$2,历史数据!$B$3:$K$5000,ROW(A1735),)</f>
        <v>5.8122669477415103</v>
      </c>
      <c r="AJ1737" s="177">
        <f>HLOOKUP(附加题模型!$E$2,历史数据!$L$3:$U$5000,ROW(A1735),)</f>
        <v>5.7862029703973699</v>
      </c>
    </row>
    <row r="1738" spans="1:36" x14ac:dyDescent="0.2">
      <c r="A1738" s="148">
        <v>39070</v>
      </c>
      <c r="B1738" s="137">
        <v>8.0045193294327195</v>
      </c>
      <c r="C1738" s="137">
        <v>18.051563226667898</v>
      </c>
      <c r="D1738" s="137">
        <v>5.19127326669539</v>
      </c>
      <c r="E1738" s="137">
        <v>5.6386201871217896</v>
      </c>
      <c r="F1738" s="137">
        <v>5.4338054372987603</v>
      </c>
      <c r="G1738" s="137">
        <v>21.887684710698501</v>
      </c>
      <c r="H1738" s="137">
        <v>3.3546384821799999</v>
      </c>
      <c r="I1738" s="137">
        <v>8.3770985952873307</v>
      </c>
      <c r="J1738" s="137">
        <v>14.006231626501901</v>
      </c>
      <c r="K1738" s="137">
        <v>5.7992349590694401</v>
      </c>
      <c r="L1738" s="137">
        <v>7.91286452795066</v>
      </c>
      <c r="M1738" s="137">
        <v>18.127730160113799</v>
      </c>
      <c r="N1738" s="137">
        <v>5.1430943964708398</v>
      </c>
      <c r="O1738" s="137">
        <v>5.5202522060944199</v>
      </c>
      <c r="P1738" s="137">
        <v>5.3538965338090696</v>
      </c>
      <c r="Q1738" s="137">
        <v>21.673099566475901</v>
      </c>
      <c r="R1738" s="137">
        <v>3.3016007196158901</v>
      </c>
      <c r="S1738" s="137">
        <v>8.3166868265713205</v>
      </c>
      <c r="T1738" s="137">
        <v>13.6024100773312</v>
      </c>
      <c r="U1738" s="137">
        <v>5.68194706102084</v>
      </c>
      <c r="V1738" s="1">
        <v>4367666</v>
      </c>
      <c r="W1738" s="1">
        <v>3317130</v>
      </c>
      <c r="X1738" s="1">
        <v>2347867</v>
      </c>
      <c r="Y1738" s="1">
        <v>1546084</v>
      </c>
      <c r="Z1738" s="1">
        <v>3152599</v>
      </c>
      <c r="AA1738" s="1">
        <v>3771513</v>
      </c>
      <c r="AB1738" s="1">
        <v>3889322</v>
      </c>
      <c r="AC1738" s="1">
        <v>1911238</v>
      </c>
      <c r="AD1738" s="1">
        <v>7107935</v>
      </c>
      <c r="AE1738" s="1">
        <v>1507305</v>
      </c>
      <c r="AH1738" s="136">
        <f t="shared" si="27"/>
        <v>39070</v>
      </c>
      <c r="AI1738" s="177">
        <f>HLOOKUP(附加题模型!$E$2,历史数据!$B$3:$K$5000,ROW(A1736),)</f>
        <v>5.7992349590694401</v>
      </c>
      <c r="AJ1738" s="177">
        <f>HLOOKUP(附加题模型!$E$2,历史数据!$L$3:$U$5000,ROW(A1736),)</f>
        <v>5.68194706102084</v>
      </c>
    </row>
    <row r="1739" spans="1:36" x14ac:dyDescent="0.2">
      <c r="A1739" s="148">
        <v>39071</v>
      </c>
      <c r="B1739" s="137">
        <v>7.8823129274566499</v>
      </c>
      <c r="C1739" s="137">
        <v>18.127730160113799</v>
      </c>
      <c r="D1739" s="137">
        <v>5.1310496789147004</v>
      </c>
      <c r="E1739" s="137">
        <v>5.5202522060944199</v>
      </c>
      <c r="F1739" s="137">
        <v>5.3272602326458403</v>
      </c>
      <c r="G1739" s="137">
        <v>21.6492567726734</v>
      </c>
      <c r="H1739" s="137">
        <v>3.3016007196158901</v>
      </c>
      <c r="I1739" s="137">
        <v>8.3166868265713205</v>
      </c>
      <c r="J1739" s="137">
        <v>13.5811563115853</v>
      </c>
      <c r="K1739" s="137">
        <v>5.6949790496929102</v>
      </c>
      <c r="L1739" s="137">
        <v>8.3711385353609309</v>
      </c>
      <c r="M1739" s="137">
        <v>18.813232561126501</v>
      </c>
      <c r="N1739" s="137">
        <v>5.0708260911340099</v>
      </c>
      <c r="O1739" s="137">
        <v>5.5632951082861899</v>
      </c>
      <c r="P1739" s="137">
        <v>5.4737598890435999</v>
      </c>
      <c r="Q1739" s="137">
        <v>21.744627947883401</v>
      </c>
      <c r="R1739" s="137">
        <v>3.3678979228210202</v>
      </c>
      <c r="S1739" s="137">
        <v>8.4979221327193599</v>
      </c>
      <c r="T1739" s="137">
        <v>14.0274853922477</v>
      </c>
      <c r="U1739" s="137">
        <v>5.8643949024297699</v>
      </c>
      <c r="V1739" s="1">
        <v>11755007</v>
      </c>
      <c r="W1739" s="1">
        <v>5560876</v>
      </c>
      <c r="X1739" s="1">
        <v>2075792</v>
      </c>
      <c r="Y1739" s="1">
        <v>2479108</v>
      </c>
      <c r="Z1739" s="1">
        <v>2818297</v>
      </c>
      <c r="AA1739" s="1">
        <v>2430431</v>
      </c>
      <c r="AB1739" s="1">
        <v>5597805</v>
      </c>
      <c r="AC1739" s="1">
        <v>2694812</v>
      </c>
      <c r="AD1739" s="1">
        <v>5654075</v>
      </c>
      <c r="AE1739" s="1">
        <v>1881249</v>
      </c>
      <c r="AH1739" s="136">
        <f t="shared" si="27"/>
        <v>39071</v>
      </c>
      <c r="AI1739" s="177">
        <f>HLOOKUP(附加题模型!$E$2,历史数据!$B$3:$K$5000,ROW(A1737),)</f>
        <v>5.6949790496929102</v>
      </c>
      <c r="AJ1739" s="177">
        <f>HLOOKUP(附加题模型!$E$2,历史数据!$L$3:$U$5000,ROW(A1737),)</f>
        <v>5.8643949024297699</v>
      </c>
    </row>
    <row r="1740" spans="1:36" x14ac:dyDescent="0.2">
      <c r="A1740" s="148">
        <v>39072</v>
      </c>
      <c r="B1740" s="137">
        <v>8.2794837338788803</v>
      </c>
      <c r="C1740" s="137">
        <v>18.660898694234799</v>
      </c>
      <c r="D1740" s="137">
        <v>5.0708260911340099</v>
      </c>
      <c r="E1740" s="137">
        <v>5.5094914805464796</v>
      </c>
      <c r="F1740" s="137">
        <v>5.4604417384619897</v>
      </c>
      <c r="G1740" s="137">
        <v>21.816156329290902</v>
      </c>
      <c r="H1740" s="137">
        <v>3.3678979228210202</v>
      </c>
      <c r="I1740" s="137">
        <v>8.4576476202420192</v>
      </c>
      <c r="J1740" s="137">
        <v>14.0274853922477</v>
      </c>
      <c r="K1740" s="137">
        <v>5.8383309250856401</v>
      </c>
      <c r="L1740" s="137">
        <v>8.8905157437592397</v>
      </c>
      <c r="M1740" s="137">
        <v>18.889399494572299</v>
      </c>
      <c r="N1740" s="137">
        <v>5.0708260911340099</v>
      </c>
      <c r="O1740" s="137">
        <v>5.6170987360259002</v>
      </c>
      <c r="P1740" s="137">
        <v>5.4870780396252199</v>
      </c>
      <c r="Q1740" s="137">
        <v>22.340697792945999</v>
      </c>
      <c r="R1740" s="137">
        <v>3.3678979228210202</v>
      </c>
      <c r="S1740" s="137">
        <v>8.3770985952873307</v>
      </c>
      <c r="T1740" s="137">
        <v>13.687425140314501</v>
      </c>
      <c r="U1740" s="137">
        <v>5.8383309250856401</v>
      </c>
      <c r="V1740" s="1">
        <v>31269503</v>
      </c>
      <c r="W1740" s="1">
        <v>4618264</v>
      </c>
      <c r="X1740" s="1">
        <v>2334664</v>
      </c>
      <c r="Y1740" s="1">
        <v>2662660</v>
      </c>
      <c r="Z1740" s="1">
        <v>6930027</v>
      </c>
      <c r="AA1740" s="1">
        <v>4360075</v>
      </c>
      <c r="AB1740" s="1">
        <v>7324823</v>
      </c>
      <c r="AC1740" s="1">
        <v>1802661</v>
      </c>
      <c r="AD1740" s="1">
        <v>6711257</v>
      </c>
      <c r="AE1740" s="1">
        <v>1442017</v>
      </c>
      <c r="AH1740" s="136">
        <f t="shared" si="27"/>
        <v>39072</v>
      </c>
      <c r="AI1740" s="177">
        <f>HLOOKUP(附加题模型!$E$2,历史数据!$B$3:$K$5000,ROW(A1738),)</f>
        <v>5.8383309250856401</v>
      </c>
      <c r="AJ1740" s="177">
        <f>HLOOKUP(附加题模型!$E$2,历史数据!$L$3:$U$5000,ROW(A1738),)</f>
        <v>5.8383309250856401</v>
      </c>
    </row>
    <row r="1741" spans="1:36" x14ac:dyDescent="0.2">
      <c r="A1741" s="148">
        <v>39073</v>
      </c>
      <c r="B1741" s="137">
        <v>8.7683093417831692</v>
      </c>
      <c r="C1741" s="137">
        <v>18.660898694234799</v>
      </c>
      <c r="D1741" s="137">
        <v>5.0587813735778804</v>
      </c>
      <c r="E1741" s="137">
        <v>5.5848165593820802</v>
      </c>
      <c r="F1741" s="137">
        <v>5.4870780396252199</v>
      </c>
      <c r="G1741" s="137">
        <v>22.269169411538499</v>
      </c>
      <c r="H1741" s="137">
        <v>3.3281196008979399</v>
      </c>
      <c r="I1741" s="137">
        <v>8.3166868265713205</v>
      </c>
      <c r="J1741" s="137">
        <v>13.6661713745686</v>
      </c>
      <c r="K1741" s="137">
        <v>5.8252989364135699</v>
      </c>
      <c r="L1741" s="137">
        <v>8.8905157437592397</v>
      </c>
      <c r="M1741" s="137">
        <v>18.508564827343001</v>
      </c>
      <c r="N1741" s="137">
        <v>5.0828708086901502</v>
      </c>
      <c r="O1741" s="137">
        <v>5.6063380104779599</v>
      </c>
      <c r="P1741" s="137">
        <v>5.5669869431148999</v>
      </c>
      <c r="Q1741" s="137">
        <v>22.388383380551002</v>
      </c>
      <c r="R1741" s="137">
        <v>3.4474545666671901</v>
      </c>
      <c r="S1741" s="137">
        <v>8.2764123140939798</v>
      </c>
      <c r="T1741" s="137">
        <v>13.2836035911437</v>
      </c>
      <c r="U1741" s="137">
        <v>6.0338107551666296</v>
      </c>
      <c r="V1741" s="1">
        <v>19679597</v>
      </c>
      <c r="W1741" s="1">
        <v>2987944</v>
      </c>
      <c r="X1741" s="1">
        <v>2175003</v>
      </c>
      <c r="Y1741" s="1">
        <v>1304099</v>
      </c>
      <c r="Z1741" s="1">
        <v>4477768</v>
      </c>
      <c r="AA1741" s="1">
        <v>2018311</v>
      </c>
      <c r="AB1741" s="1">
        <v>10245066</v>
      </c>
      <c r="AC1741" s="1">
        <v>1252869</v>
      </c>
      <c r="AD1741" s="1">
        <v>4473875</v>
      </c>
      <c r="AE1741" s="1">
        <v>2272054</v>
      </c>
      <c r="AH1741" s="136">
        <f t="shared" si="27"/>
        <v>39073</v>
      </c>
      <c r="AI1741" s="177">
        <f>HLOOKUP(附加题模型!$E$2,历史数据!$B$3:$K$5000,ROW(A1739),)</f>
        <v>5.8252989364135699</v>
      </c>
      <c r="AJ1741" s="177">
        <f>HLOOKUP(附加题模型!$E$2,历史数据!$L$3:$U$5000,ROW(A1739),)</f>
        <v>6.0338107551666296</v>
      </c>
    </row>
    <row r="1742" spans="1:36" x14ac:dyDescent="0.2">
      <c r="A1742" s="148">
        <v>39076</v>
      </c>
      <c r="B1742" s="137">
        <v>8.9516189447472794</v>
      </c>
      <c r="C1742" s="137">
        <v>18.584731760788902</v>
      </c>
      <c r="D1742" s="137">
        <v>5.0828708086901502</v>
      </c>
      <c r="E1742" s="137">
        <v>5.6063380104779599</v>
      </c>
      <c r="F1742" s="137">
        <v>5.5803050936965199</v>
      </c>
      <c r="G1742" s="137">
        <v>22.412226174353499</v>
      </c>
      <c r="H1742" s="137">
        <v>3.4474545666671901</v>
      </c>
      <c r="I1742" s="137">
        <v>8.2764123140939798</v>
      </c>
      <c r="J1742" s="137">
        <v>13.3898724198729</v>
      </c>
      <c r="K1742" s="137">
        <v>6.0598747325107603</v>
      </c>
      <c r="L1742" s="137">
        <v>8.9210673442532595</v>
      </c>
      <c r="M1742" s="137">
        <v>18.584731760788902</v>
      </c>
      <c r="N1742" s="137">
        <v>5.0346919384655999</v>
      </c>
      <c r="O1742" s="137">
        <v>5.8323132469847501</v>
      </c>
      <c r="P1742" s="137">
        <v>5.4870780396252199</v>
      </c>
      <c r="Q1742" s="137">
        <v>22.293012205341</v>
      </c>
      <c r="R1742" s="137">
        <v>3.4341951260261601</v>
      </c>
      <c r="S1742" s="137">
        <v>8.3166868265713205</v>
      </c>
      <c r="T1742" s="137">
        <v>13.0073046364479</v>
      </c>
      <c r="U1742" s="137">
        <v>6.4378024040006796</v>
      </c>
      <c r="V1742" s="1">
        <v>8446716</v>
      </c>
      <c r="W1742" s="1">
        <v>3031782</v>
      </c>
      <c r="X1742" s="1">
        <v>1283966</v>
      </c>
      <c r="Y1742" s="1">
        <v>4253772</v>
      </c>
      <c r="Z1742" s="1">
        <v>3543567</v>
      </c>
      <c r="AA1742" s="1">
        <v>2353044</v>
      </c>
      <c r="AB1742" s="1">
        <v>5568936</v>
      </c>
      <c r="AC1742" s="1">
        <v>1114852</v>
      </c>
      <c r="AD1742" s="1">
        <v>4038894</v>
      </c>
      <c r="AE1742" s="1">
        <v>4002546</v>
      </c>
      <c r="AH1742" s="136">
        <f t="shared" si="27"/>
        <v>39076</v>
      </c>
      <c r="AI1742" s="177">
        <f>HLOOKUP(附加题模型!$E$2,历史数据!$B$3:$K$5000,ROW(A1740),)</f>
        <v>6.0598747325107603</v>
      </c>
      <c r="AJ1742" s="177">
        <f>HLOOKUP(附加题模型!$E$2,历史数据!$L$3:$U$5000,ROW(A1740),)</f>
        <v>6.4378024040006796</v>
      </c>
    </row>
    <row r="1743" spans="1:36" x14ac:dyDescent="0.2">
      <c r="A1743" s="148">
        <v>39077</v>
      </c>
      <c r="B1743" s="137">
        <v>9.04327374622933</v>
      </c>
      <c r="C1743" s="137">
        <v>18.660898694234799</v>
      </c>
      <c r="D1743" s="137">
        <v>5.0226472209094597</v>
      </c>
      <c r="E1743" s="137">
        <v>5.8430739725326903</v>
      </c>
      <c r="F1743" s="137">
        <v>5.5137143407884404</v>
      </c>
      <c r="G1743" s="137">
        <v>22.2214838239335</v>
      </c>
      <c r="H1743" s="137">
        <v>3.4474545666671901</v>
      </c>
      <c r="I1743" s="137">
        <v>8.3166868265713205</v>
      </c>
      <c r="J1743" s="137">
        <v>13.156080996668701</v>
      </c>
      <c r="K1743" s="137">
        <v>6.3596104719682804</v>
      </c>
      <c r="L1743" s="137">
        <v>8.6461029398071005</v>
      </c>
      <c r="M1743" s="137">
        <v>18.203897093559601</v>
      </c>
      <c r="N1743" s="137">
        <v>4.9624236331287701</v>
      </c>
      <c r="O1743" s="137">
        <v>5.8323132469847501</v>
      </c>
      <c r="P1743" s="137">
        <v>5.31394208206423</v>
      </c>
      <c r="Q1743" s="137">
        <v>21.339300453240899</v>
      </c>
      <c r="R1743" s="137">
        <v>3.5933084137184901</v>
      </c>
      <c r="S1743" s="137">
        <v>8.2965495703326493</v>
      </c>
      <c r="T1743" s="137">
        <v>14.240023049706</v>
      </c>
      <c r="U1743" s="137">
        <v>6.5290263247051401</v>
      </c>
      <c r="V1743" s="1">
        <v>6717243</v>
      </c>
      <c r="W1743" s="1">
        <v>2657262</v>
      </c>
      <c r="X1743" s="1">
        <v>1183462</v>
      </c>
      <c r="Y1743" s="1">
        <v>3366482</v>
      </c>
      <c r="Z1743" s="1">
        <v>3011936</v>
      </c>
      <c r="AA1743" s="1">
        <v>2248067</v>
      </c>
      <c r="AB1743" s="1">
        <v>13301007</v>
      </c>
      <c r="AC1743" s="1">
        <v>1373341</v>
      </c>
      <c r="AD1743" s="1">
        <v>6470704</v>
      </c>
      <c r="AE1743" s="1">
        <v>3525301</v>
      </c>
      <c r="AH1743" s="136">
        <f t="shared" si="27"/>
        <v>39077</v>
      </c>
      <c r="AI1743" s="177">
        <f>HLOOKUP(附加题模型!$E$2,历史数据!$B$3:$K$5000,ROW(A1741),)</f>
        <v>6.3596104719682804</v>
      </c>
      <c r="AJ1743" s="177">
        <f>HLOOKUP(附加题模型!$E$2,历史数据!$L$3:$U$5000,ROW(A1741),)</f>
        <v>6.5290263247051401</v>
      </c>
    </row>
    <row r="1744" spans="1:36" x14ac:dyDescent="0.2">
      <c r="A1744" s="148">
        <v>39078</v>
      </c>
      <c r="B1744" s="137">
        <v>8.6155513393130807</v>
      </c>
      <c r="C1744" s="137">
        <v>17.975396293222001</v>
      </c>
      <c r="D1744" s="137">
        <v>4.9383341980165003</v>
      </c>
      <c r="E1744" s="137">
        <v>5.8323132469847501</v>
      </c>
      <c r="F1744" s="137">
        <v>5.30062393148261</v>
      </c>
      <c r="G1744" s="137">
        <v>21.3631432470434</v>
      </c>
      <c r="H1744" s="137">
        <v>3.51375176987233</v>
      </c>
      <c r="I1744" s="137">
        <v>8.2361378016166302</v>
      </c>
      <c r="J1744" s="137">
        <v>14.1975155182144</v>
      </c>
      <c r="K1744" s="137">
        <v>6.5159943360330796</v>
      </c>
      <c r="L1744" s="137">
        <v>8.9821705452412903</v>
      </c>
      <c r="M1744" s="137">
        <v>18.203897093559601</v>
      </c>
      <c r="N1744" s="137">
        <v>4.9503789155726396</v>
      </c>
      <c r="O1744" s="137">
        <v>5.9722026791080003</v>
      </c>
      <c r="P1744" s="137">
        <v>5.30062393148261</v>
      </c>
      <c r="Q1744" s="137">
        <v>21.2200864842283</v>
      </c>
      <c r="R1744" s="137">
        <v>3.52701121051336</v>
      </c>
      <c r="S1744" s="137">
        <v>8.2764123140939798</v>
      </c>
      <c r="T1744" s="137">
        <v>14.0487391579936</v>
      </c>
      <c r="U1744" s="137">
        <v>6.4117384266565498</v>
      </c>
      <c r="V1744" s="1">
        <v>7916581</v>
      </c>
      <c r="W1744" s="1">
        <v>3015825</v>
      </c>
      <c r="X1744" s="1">
        <v>1329976</v>
      </c>
      <c r="Y1744" s="1">
        <v>2763003</v>
      </c>
      <c r="Z1744" s="1">
        <v>2508631</v>
      </c>
      <c r="AA1744" s="1">
        <v>2194988</v>
      </c>
      <c r="AB1744" s="1">
        <v>7160565</v>
      </c>
      <c r="AC1744" s="1">
        <v>1008575</v>
      </c>
      <c r="AD1744" s="1">
        <v>3265352</v>
      </c>
      <c r="AE1744" s="1">
        <v>2723108</v>
      </c>
      <c r="AH1744" s="136">
        <f t="shared" si="27"/>
        <v>39078</v>
      </c>
      <c r="AI1744" s="177">
        <f>HLOOKUP(附加题模型!$E$2,历史数据!$B$3:$K$5000,ROW(A1742),)</f>
        <v>6.5159943360330796</v>
      </c>
      <c r="AJ1744" s="177">
        <f>HLOOKUP(附加题模型!$E$2,历史数据!$L$3:$U$5000,ROW(A1742),)</f>
        <v>6.4117384266565498</v>
      </c>
    </row>
    <row r="1745" spans="1:36" x14ac:dyDescent="0.2">
      <c r="A1745" s="148">
        <v>39079</v>
      </c>
      <c r="B1745" s="137">
        <v>9.04327374622933</v>
      </c>
      <c r="C1745" s="137">
        <v>18.127730160113799</v>
      </c>
      <c r="D1745" s="137">
        <v>4.9383341980165003</v>
      </c>
      <c r="E1745" s="137">
        <v>5.9722026791080003</v>
      </c>
      <c r="F1745" s="137">
        <v>5.3272602326458403</v>
      </c>
      <c r="G1745" s="137">
        <v>21.172400896623301</v>
      </c>
      <c r="H1745" s="137">
        <v>3.4872328885902699</v>
      </c>
      <c r="I1745" s="137">
        <v>8.2160005453779608</v>
      </c>
      <c r="J1745" s="137">
        <v>13.8574552662811</v>
      </c>
      <c r="K1745" s="137">
        <v>6.38567444931242</v>
      </c>
      <c r="L1745" s="137">
        <v>9.0738253467233498</v>
      </c>
      <c r="M1745" s="137">
        <v>17.2898938922093</v>
      </c>
      <c r="N1745" s="137">
        <v>4.80584230489898</v>
      </c>
      <c r="O1745" s="137">
        <v>5.5740558338341399</v>
      </c>
      <c r="P1745" s="137">
        <v>5.1008516727583899</v>
      </c>
      <c r="Q1745" s="137">
        <v>19.908732825090599</v>
      </c>
      <c r="R1745" s="137">
        <v>3.3546384821799999</v>
      </c>
      <c r="S1745" s="137">
        <v>8.0549024954685908</v>
      </c>
      <c r="T1745" s="137">
        <v>13.3261111226354</v>
      </c>
      <c r="U1745" s="137">
        <v>6.2162585965755603</v>
      </c>
      <c r="V1745" s="1">
        <v>9174917</v>
      </c>
      <c r="W1745" s="1">
        <v>4856010</v>
      </c>
      <c r="X1745" s="1">
        <v>1745228</v>
      </c>
      <c r="Y1745" s="1">
        <v>2533063</v>
      </c>
      <c r="Z1745" s="1">
        <v>3720859</v>
      </c>
      <c r="AA1745" s="1">
        <v>3077460</v>
      </c>
      <c r="AB1745" s="1">
        <v>6214424</v>
      </c>
      <c r="AC1745" s="1">
        <v>1286460</v>
      </c>
      <c r="AD1745" s="1">
        <v>2912239</v>
      </c>
      <c r="AE1745" s="1">
        <v>1808026</v>
      </c>
      <c r="AH1745" s="136">
        <f t="shared" si="27"/>
        <v>39079</v>
      </c>
      <c r="AI1745" s="177">
        <f>HLOOKUP(附加题模型!$E$2,历史数据!$B$3:$K$5000,ROW(A1743),)</f>
        <v>6.38567444931242</v>
      </c>
      <c r="AJ1745" s="177">
        <f>HLOOKUP(附加题模型!$E$2,历史数据!$L$3:$U$5000,ROW(A1743),)</f>
        <v>6.2162585965755603</v>
      </c>
    </row>
    <row r="1746" spans="1:36" x14ac:dyDescent="0.2">
      <c r="A1746" s="148">
        <v>39080</v>
      </c>
      <c r="B1746" s="137">
        <v>8.9516189447472794</v>
      </c>
      <c r="C1746" s="137">
        <v>17.3660608256552</v>
      </c>
      <c r="D1746" s="137">
        <v>4.80584230489898</v>
      </c>
      <c r="E1746" s="137">
        <v>5.5955772849300196</v>
      </c>
      <c r="F1746" s="137">
        <v>5.1008516727583899</v>
      </c>
      <c r="G1746" s="137">
        <v>19.980261206498199</v>
      </c>
      <c r="H1746" s="137">
        <v>3.3281196008979399</v>
      </c>
      <c r="I1746" s="137">
        <v>8.0549024954685908</v>
      </c>
      <c r="J1746" s="137">
        <v>13.3473648883812</v>
      </c>
      <c r="K1746" s="137">
        <v>6.0338107551666296</v>
      </c>
      <c r="L1746" s="137">
        <v>9.04327374622933</v>
      </c>
      <c r="M1746" s="137">
        <v>17.442227759101101</v>
      </c>
      <c r="N1746" s="137">
        <v>4.8660658926796696</v>
      </c>
      <c r="O1746" s="137">
        <v>5.5632951082861899</v>
      </c>
      <c r="P1746" s="137">
        <v>5.1674424256664704</v>
      </c>
      <c r="Q1746" s="137">
        <v>20.027946794103201</v>
      </c>
      <c r="R1746" s="137">
        <v>3.3546384821799999</v>
      </c>
      <c r="S1746" s="137">
        <v>8.0750397517072603</v>
      </c>
      <c r="T1746" s="137">
        <v>13.496141248601999</v>
      </c>
      <c r="U1746" s="137">
        <v>6.3987064379844796</v>
      </c>
      <c r="V1746" s="1">
        <v>5919010</v>
      </c>
      <c r="W1746" s="1">
        <v>3690726</v>
      </c>
      <c r="X1746" s="1">
        <v>1495791</v>
      </c>
      <c r="Y1746" s="1">
        <v>2292016</v>
      </c>
      <c r="Z1746" s="1">
        <v>2429691</v>
      </c>
      <c r="AA1746" s="1">
        <v>3536066</v>
      </c>
      <c r="AB1746" s="1">
        <v>4696930</v>
      </c>
      <c r="AC1746" s="1">
        <v>1351511</v>
      </c>
      <c r="AD1746" s="1">
        <v>2734457</v>
      </c>
      <c r="AE1746" s="1">
        <v>3672467</v>
      </c>
      <c r="AH1746" s="136">
        <f t="shared" si="27"/>
        <v>39080</v>
      </c>
      <c r="AI1746" s="177">
        <f>HLOOKUP(附加题模型!$E$2,历史数据!$B$3:$K$5000,ROW(A1744),)</f>
        <v>6.0338107551666296</v>
      </c>
      <c r="AJ1746" s="177">
        <f>HLOOKUP(附加题模型!$E$2,历史数据!$L$3:$U$5000,ROW(A1744),)</f>
        <v>6.3987064379844796</v>
      </c>
    </row>
    <row r="1747" spans="1:36" x14ac:dyDescent="0.2">
      <c r="A1747" s="148">
        <v>39086</v>
      </c>
      <c r="B1747" s="137">
        <v>9.1043769472173697</v>
      </c>
      <c r="C1747" s="137">
        <v>17.518394692546899</v>
      </c>
      <c r="D1747" s="137">
        <v>4.8781106102358098</v>
      </c>
      <c r="E1747" s="137">
        <v>5.5740558338341399</v>
      </c>
      <c r="F1747" s="137">
        <v>5.2340331785745402</v>
      </c>
      <c r="G1747" s="137">
        <v>20.2186891445232</v>
      </c>
      <c r="H1747" s="137">
        <v>3.3678979228210202</v>
      </c>
      <c r="I1747" s="137">
        <v>8.0549024954685908</v>
      </c>
      <c r="J1747" s="137">
        <v>13.5386487800937</v>
      </c>
      <c r="K1747" s="137">
        <v>6.3205145059520902</v>
      </c>
      <c r="L1747" s="137">
        <v>9.9292701605558502</v>
      </c>
      <c r="M1747" s="137">
        <v>17.670728559438601</v>
      </c>
      <c r="N1747" s="137">
        <v>4.84197645756739</v>
      </c>
      <c r="O1747" s="137">
        <v>5.5525343827382496</v>
      </c>
      <c r="P1747" s="137">
        <v>5.1408061245032401</v>
      </c>
      <c r="Q1747" s="137">
        <v>19.3603485676331</v>
      </c>
      <c r="R1747" s="137">
        <v>3.3678979228210202</v>
      </c>
      <c r="S1747" s="137">
        <v>7.9944907267525798</v>
      </c>
      <c r="T1747" s="137">
        <v>13.219842293906201</v>
      </c>
      <c r="U1747" s="137">
        <v>6.3987064379844796</v>
      </c>
      <c r="V1747" s="1">
        <v>21076098</v>
      </c>
      <c r="W1747" s="1">
        <v>4906486</v>
      </c>
      <c r="X1747" s="1">
        <v>1934640</v>
      </c>
      <c r="Y1747" s="1">
        <v>2691815</v>
      </c>
      <c r="Z1747" s="1">
        <v>2656122</v>
      </c>
      <c r="AA1747" s="1">
        <v>5725506</v>
      </c>
      <c r="AB1747" s="1">
        <v>4554657</v>
      </c>
      <c r="AC1747" s="1">
        <v>2054367</v>
      </c>
      <c r="AD1747" s="1">
        <v>4128176</v>
      </c>
      <c r="AE1747" s="1">
        <v>2878056</v>
      </c>
      <c r="AH1747" s="136">
        <f t="shared" si="27"/>
        <v>39086</v>
      </c>
      <c r="AI1747" s="177">
        <f>HLOOKUP(附加题模型!$E$2,历史数据!$B$3:$K$5000,ROW(A1745),)</f>
        <v>6.3205145059520902</v>
      </c>
      <c r="AJ1747" s="177">
        <f>HLOOKUP(附加题模型!$E$2,历史数据!$L$3:$U$5000,ROW(A1745),)</f>
        <v>6.3987064379844796</v>
      </c>
    </row>
    <row r="1748" spans="1:36" x14ac:dyDescent="0.2">
      <c r="A1748" s="148">
        <v>39087</v>
      </c>
      <c r="B1748" s="137">
        <v>9.95982176104987</v>
      </c>
      <c r="C1748" s="137">
        <v>17.746895492884502</v>
      </c>
      <c r="D1748" s="137">
        <v>4.8299317400112596</v>
      </c>
      <c r="E1748" s="137">
        <v>5.5094914805464796</v>
      </c>
      <c r="F1748" s="137">
        <v>5.1008516727583899</v>
      </c>
      <c r="G1748" s="137">
        <v>19.312662980028001</v>
      </c>
      <c r="H1748" s="137">
        <v>3.3811573634620502</v>
      </c>
      <c r="I1748" s="137">
        <v>8.0750397517072603</v>
      </c>
      <c r="J1748" s="137">
        <v>13.219842293906201</v>
      </c>
      <c r="K1748" s="137">
        <v>6.5159943360330796</v>
      </c>
      <c r="L1748" s="137">
        <v>10.3569925674721</v>
      </c>
      <c r="M1748" s="137">
        <v>17.8992293597762</v>
      </c>
      <c r="N1748" s="137">
        <v>4.9262894804603601</v>
      </c>
      <c r="O1748" s="137">
        <v>5.53101293164237</v>
      </c>
      <c r="P1748" s="137">
        <v>5.3538965338090696</v>
      </c>
      <c r="Q1748" s="137">
        <v>19.908732825090599</v>
      </c>
      <c r="R1748" s="137">
        <v>3.4341951260261601</v>
      </c>
      <c r="S1748" s="137">
        <v>8.2764123140939798</v>
      </c>
      <c r="T1748" s="137">
        <v>13.7299326718061</v>
      </c>
      <c r="U1748" s="137">
        <v>6.6332822340816699</v>
      </c>
      <c r="V1748" s="1">
        <v>15046043</v>
      </c>
      <c r="W1748" s="1">
        <v>2998263</v>
      </c>
      <c r="X1748" s="1">
        <v>1550311</v>
      </c>
      <c r="Y1748" s="1">
        <v>2542068</v>
      </c>
      <c r="Z1748" s="1">
        <v>3701988</v>
      </c>
      <c r="AA1748" s="1">
        <v>1830800</v>
      </c>
      <c r="AB1748" s="1">
        <v>3736979</v>
      </c>
      <c r="AC1748" s="1">
        <v>2179481</v>
      </c>
      <c r="AD1748" s="1">
        <v>2648688</v>
      </c>
      <c r="AE1748" s="1">
        <v>3361265</v>
      </c>
      <c r="AH1748" s="136">
        <f t="shared" si="27"/>
        <v>39087</v>
      </c>
      <c r="AI1748" s="177">
        <f>HLOOKUP(附加题模型!$E$2,历史数据!$B$3:$K$5000,ROW(A1746),)</f>
        <v>6.5159943360330796</v>
      </c>
      <c r="AJ1748" s="177">
        <f>HLOOKUP(附加题模型!$E$2,历史数据!$L$3:$U$5000,ROW(A1746),)</f>
        <v>6.6332822340816699</v>
      </c>
    </row>
    <row r="1749" spans="1:36" x14ac:dyDescent="0.2">
      <c r="A1749" s="148">
        <v>39090</v>
      </c>
      <c r="B1749" s="137">
        <v>10.4180957684601</v>
      </c>
      <c r="C1749" s="137">
        <v>17.975396293222001</v>
      </c>
      <c r="D1749" s="137">
        <v>4.9262894804603601</v>
      </c>
      <c r="E1749" s="137">
        <v>5.5094914805464796</v>
      </c>
      <c r="F1749" s="137">
        <v>5.3405783832274496</v>
      </c>
      <c r="G1749" s="137">
        <v>19.956418412695601</v>
      </c>
      <c r="H1749" s="137">
        <v>3.4341951260261601</v>
      </c>
      <c r="I1749" s="137">
        <v>8.3166868265713205</v>
      </c>
      <c r="J1749" s="137">
        <v>13.7299326718061</v>
      </c>
      <c r="K1749" s="137">
        <v>6.6332822340816699</v>
      </c>
      <c r="L1749" s="137">
        <v>11.395746984268699</v>
      </c>
      <c r="M1749" s="137">
        <v>18.280064027005501</v>
      </c>
      <c r="N1749" s="137">
        <v>5.1190049613585602</v>
      </c>
      <c r="O1749" s="137">
        <v>5.7462274426012101</v>
      </c>
      <c r="P1749" s="137">
        <v>5.5536687925332897</v>
      </c>
      <c r="Q1749" s="137">
        <v>21.315457659438401</v>
      </c>
      <c r="R1749" s="137">
        <v>3.5535300917954098</v>
      </c>
      <c r="S1749" s="137">
        <v>8.5784711576740502</v>
      </c>
      <c r="T1749" s="137">
        <v>14.537575770147701</v>
      </c>
      <c r="U1749" s="137">
        <v>6.9721139395553902</v>
      </c>
      <c r="V1749" s="1">
        <v>14080384</v>
      </c>
      <c r="W1749" s="1">
        <v>4177280</v>
      </c>
      <c r="X1749" s="1">
        <v>2842696</v>
      </c>
      <c r="Y1749" s="1">
        <v>3413913</v>
      </c>
      <c r="Z1749" s="1">
        <v>9968014</v>
      </c>
      <c r="AA1749" s="1">
        <v>3209430</v>
      </c>
      <c r="AB1749" s="1">
        <v>6276632</v>
      </c>
      <c r="AC1749" s="1">
        <v>3228683</v>
      </c>
      <c r="AD1749" s="1">
        <v>5812079</v>
      </c>
      <c r="AE1749" s="1">
        <v>4494154</v>
      </c>
      <c r="AH1749" s="136">
        <f t="shared" si="27"/>
        <v>39090</v>
      </c>
      <c r="AI1749" s="177">
        <f>HLOOKUP(附加题模型!$E$2,历史数据!$B$3:$K$5000,ROW(A1747),)</f>
        <v>6.6332822340816699</v>
      </c>
      <c r="AJ1749" s="177">
        <f>HLOOKUP(附加题模型!$E$2,历史数据!$L$3:$U$5000,ROW(A1747),)</f>
        <v>6.9721139395553902</v>
      </c>
    </row>
    <row r="1750" spans="1:36" x14ac:dyDescent="0.2">
      <c r="A1750" s="148">
        <v>39091</v>
      </c>
      <c r="B1750" s="137">
        <v>11.365195383774701</v>
      </c>
      <c r="C1750" s="137">
        <v>18.280064027005501</v>
      </c>
      <c r="D1750" s="137">
        <v>5.1310496789147004</v>
      </c>
      <c r="E1750" s="137">
        <v>5.7462274426012101</v>
      </c>
      <c r="F1750" s="137">
        <v>5.5936232442781302</v>
      </c>
      <c r="G1750" s="137">
        <v>21.458514422253401</v>
      </c>
      <c r="H1750" s="137">
        <v>3.5800489730774698</v>
      </c>
      <c r="I1750" s="137">
        <v>8.6187456701513891</v>
      </c>
      <c r="J1750" s="137">
        <v>14.601337067385201</v>
      </c>
      <c r="K1750" s="137">
        <v>7.1415297922922498</v>
      </c>
      <c r="L1750" s="137">
        <v>11.4262985847627</v>
      </c>
      <c r="M1750" s="137">
        <v>19.117900294909902</v>
      </c>
      <c r="N1750" s="137">
        <v>5.1671838315831202</v>
      </c>
      <c r="O1750" s="137">
        <v>5.8107917958888704</v>
      </c>
      <c r="P1750" s="137">
        <v>5.7134865995126596</v>
      </c>
      <c r="Q1750" s="137">
        <v>21.6492567726734</v>
      </c>
      <c r="R1750" s="137">
        <v>3.6065678543595201</v>
      </c>
      <c r="S1750" s="137">
        <v>8.7395692075834202</v>
      </c>
      <c r="T1750" s="137">
        <v>15.196442508268399</v>
      </c>
      <c r="U1750" s="137">
        <v>7.6758413278469702</v>
      </c>
      <c r="V1750" s="1">
        <v>14559333</v>
      </c>
      <c r="W1750" s="1">
        <v>6072396</v>
      </c>
      <c r="X1750" s="1">
        <v>3794983</v>
      </c>
      <c r="Y1750" s="1">
        <v>3535687</v>
      </c>
      <c r="Z1750" s="1">
        <v>14447685</v>
      </c>
      <c r="AA1750" s="1">
        <v>4178152</v>
      </c>
      <c r="AB1750" s="1">
        <v>9413214</v>
      </c>
      <c r="AC1750" s="1">
        <v>3928536</v>
      </c>
      <c r="AD1750" s="1">
        <v>7334883</v>
      </c>
      <c r="AE1750" s="1">
        <v>13406233</v>
      </c>
      <c r="AH1750" s="136">
        <f t="shared" si="27"/>
        <v>39091</v>
      </c>
      <c r="AI1750" s="177">
        <f>HLOOKUP(附加题模型!$E$2,历史数据!$B$3:$K$5000,ROW(A1748),)</f>
        <v>7.1415297922922498</v>
      </c>
      <c r="AJ1750" s="177">
        <f>HLOOKUP(附加题模型!$E$2,历史数据!$L$3:$U$5000,ROW(A1748),)</f>
        <v>7.6758413278469702</v>
      </c>
    </row>
    <row r="1751" spans="1:36" x14ac:dyDescent="0.2">
      <c r="A1751" s="148">
        <v>39092</v>
      </c>
      <c r="B1751" s="137">
        <v>11.456850185256799</v>
      </c>
      <c r="C1751" s="137">
        <v>19.194067228355699</v>
      </c>
      <c r="D1751" s="137">
        <v>5.1671838315831202</v>
      </c>
      <c r="E1751" s="137">
        <v>5.8107917958888704</v>
      </c>
      <c r="F1751" s="137">
        <v>5.6868502983494302</v>
      </c>
      <c r="G1751" s="137">
        <v>21.696942360278399</v>
      </c>
      <c r="H1751" s="137">
        <v>3.65960561692363</v>
      </c>
      <c r="I1751" s="137">
        <v>8.7395692075834202</v>
      </c>
      <c r="J1751" s="137">
        <v>15.196442508268399</v>
      </c>
      <c r="K1751" s="137">
        <v>7.8061612145676298</v>
      </c>
      <c r="L1751" s="137">
        <v>12.128985396125101</v>
      </c>
      <c r="M1751" s="137">
        <v>19.041733361464001</v>
      </c>
      <c r="N1751" s="137">
        <v>5.2876310071444896</v>
      </c>
      <c r="O1751" s="137">
        <v>5.9722026791080003</v>
      </c>
      <c r="P1751" s="137">
        <v>5.7268047500942796</v>
      </c>
      <c r="Q1751" s="137">
        <v>22.316854999143501</v>
      </c>
      <c r="R1751" s="137">
        <v>3.7656811420518501</v>
      </c>
      <c r="S1751" s="137">
        <v>8.8201182325381104</v>
      </c>
      <c r="T1751" s="137">
        <v>15.49399522871</v>
      </c>
      <c r="U1751" s="137">
        <v>7.5846174071424999</v>
      </c>
      <c r="V1751" s="1">
        <v>13114268</v>
      </c>
      <c r="W1751" s="1">
        <v>4174074</v>
      </c>
      <c r="X1751" s="1">
        <v>2824964</v>
      </c>
      <c r="Y1751" s="1">
        <v>4721049</v>
      </c>
      <c r="Z1751" s="1">
        <v>7318480</v>
      </c>
      <c r="AA1751" s="1">
        <v>4369185</v>
      </c>
      <c r="AB1751" s="1">
        <v>13397647</v>
      </c>
      <c r="AC1751" s="1">
        <v>3090369</v>
      </c>
      <c r="AD1751" s="1">
        <v>6402917</v>
      </c>
      <c r="AE1751" s="1">
        <v>5562847</v>
      </c>
      <c r="AH1751" s="136">
        <f t="shared" si="27"/>
        <v>39092</v>
      </c>
      <c r="AI1751" s="177">
        <f>HLOOKUP(附加题模型!$E$2,历史数据!$B$3:$K$5000,ROW(A1749),)</f>
        <v>7.8061612145676298</v>
      </c>
      <c r="AJ1751" s="177">
        <f>HLOOKUP(附加题模型!$E$2,历史数据!$L$3:$U$5000,ROW(A1749),)</f>
        <v>7.5846174071424999</v>
      </c>
    </row>
    <row r="1752" spans="1:36" x14ac:dyDescent="0.2">
      <c r="A1752" s="148">
        <v>39093</v>
      </c>
      <c r="B1752" s="137">
        <v>12.098433795631101</v>
      </c>
      <c r="C1752" s="137">
        <v>19.041733361464001</v>
      </c>
      <c r="D1752" s="137">
        <v>5.3237651598129103</v>
      </c>
      <c r="E1752" s="137">
        <v>5.9722026791080003</v>
      </c>
      <c r="F1752" s="137">
        <v>5.7933955030023503</v>
      </c>
      <c r="G1752" s="137">
        <v>22.340697792945999</v>
      </c>
      <c r="H1752" s="137">
        <v>3.7656811420518501</v>
      </c>
      <c r="I1752" s="137">
        <v>8.8201182325381104</v>
      </c>
      <c r="J1752" s="137">
        <v>15.49399522871</v>
      </c>
      <c r="K1752" s="137">
        <v>7.6758413278469702</v>
      </c>
      <c r="L1752" s="137">
        <v>11.640159788220901</v>
      </c>
      <c r="M1752" s="137">
        <v>19.422568028693298</v>
      </c>
      <c r="N1752" s="137">
        <v>5.3237651598129103</v>
      </c>
      <c r="O1752" s="137">
        <v>6.0582884834915403</v>
      </c>
      <c r="P1752" s="137">
        <v>5.7401229006758898</v>
      </c>
      <c r="Q1752" s="137">
        <v>22.7937108751936</v>
      </c>
      <c r="R1752" s="137">
        <v>3.83197834525699</v>
      </c>
      <c r="S1752" s="137">
        <v>9.0214907949248193</v>
      </c>
      <c r="T1752" s="137">
        <v>15.0901736795392</v>
      </c>
      <c r="U1752" s="137">
        <v>7.4542975204218402</v>
      </c>
      <c r="V1752" s="1">
        <v>13953618</v>
      </c>
      <c r="W1752" s="1">
        <v>7670797</v>
      </c>
      <c r="X1752" s="1">
        <v>3463748</v>
      </c>
      <c r="Y1752" s="1">
        <v>5319626</v>
      </c>
      <c r="Z1752" s="1">
        <v>8284863</v>
      </c>
      <c r="AA1752" s="1">
        <v>5144432</v>
      </c>
      <c r="AB1752" s="1">
        <v>15321441</v>
      </c>
      <c r="AC1752" s="1">
        <v>3875121</v>
      </c>
      <c r="AD1752" s="1">
        <v>3896417</v>
      </c>
      <c r="AE1752" s="1">
        <v>3836843</v>
      </c>
      <c r="AH1752" s="136">
        <f t="shared" si="27"/>
        <v>39093</v>
      </c>
      <c r="AI1752" s="177">
        <f>HLOOKUP(附加题模型!$E$2,历史数据!$B$3:$K$5000,ROW(A1750),)</f>
        <v>7.6758413278469702</v>
      </c>
      <c r="AJ1752" s="177">
        <f>HLOOKUP(附加题模型!$E$2,历史数据!$L$3:$U$5000,ROW(A1750),)</f>
        <v>7.4542975204218402</v>
      </c>
    </row>
    <row r="1753" spans="1:36" x14ac:dyDescent="0.2">
      <c r="A1753" s="148">
        <v>39094</v>
      </c>
      <c r="B1753" s="137">
        <v>11.609608187726799</v>
      </c>
      <c r="C1753" s="137">
        <v>19.2702341618016</v>
      </c>
      <c r="D1753" s="137">
        <v>5.3237651598129103</v>
      </c>
      <c r="E1753" s="137">
        <v>6.0260063068477097</v>
      </c>
      <c r="F1753" s="137">
        <v>5.7268047500942796</v>
      </c>
      <c r="G1753" s="137">
        <v>22.6506541123786</v>
      </c>
      <c r="H1753" s="137">
        <v>3.81871890461596</v>
      </c>
      <c r="I1753" s="137">
        <v>9.0214907949248193</v>
      </c>
      <c r="J1753" s="137">
        <v>15.0476661480476</v>
      </c>
      <c r="K1753" s="137">
        <v>7.3891375770615104</v>
      </c>
      <c r="L1753" s="137">
        <v>11.0291277783405</v>
      </c>
      <c r="M1753" s="137">
        <v>18.813232561126501</v>
      </c>
      <c r="N1753" s="137">
        <v>5.0949155262462904</v>
      </c>
      <c r="O1753" s="137">
        <v>5.7785096192450398</v>
      </c>
      <c r="P1753" s="137">
        <v>5.7401229006758898</v>
      </c>
      <c r="Q1753" s="137">
        <v>21.410828834648399</v>
      </c>
      <c r="R1753" s="137">
        <v>3.5933084137184901</v>
      </c>
      <c r="S1753" s="137">
        <v>8.5180593889580294</v>
      </c>
      <c r="T1753" s="137">
        <v>14.3250381126894</v>
      </c>
      <c r="U1753" s="137">
        <v>7.4542975204218402</v>
      </c>
      <c r="V1753" s="1">
        <v>9480621</v>
      </c>
      <c r="W1753" s="1">
        <v>6070899</v>
      </c>
      <c r="X1753" s="1">
        <v>2879160</v>
      </c>
      <c r="Y1753" s="1">
        <v>3055643</v>
      </c>
      <c r="Z1753" s="1">
        <v>7773491</v>
      </c>
      <c r="AA1753" s="1">
        <v>3441657</v>
      </c>
      <c r="AB1753" s="1">
        <v>10241933</v>
      </c>
      <c r="AC1753" s="1">
        <v>3196950</v>
      </c>
      <c r="AD1753" s="1">
        <v>4135778</v>
      </c>
      <c r="AE1753" s="1">
        <v>4726605</v>
      </c>
      <c r="AH1753" s="136">
        <f t="shared" si="27"/>
        <v>39094</v>
      </c>
      <c r="AI1753" s="177">
        <f>HLOOKUP(附加题模型!$E$2,历史数据!$B$3:$K$5000,ROW(A1751),)</f>
        <v>7.3891375770615104</v>
      </c>
      <c r="AJ1753" s="177">
        <f>HLOOKUP(附加题模型!$E$2,历史数据!$L$3:$U$5000,ROW(A1751),)</f>
        <v>7.4542975204218402</v>
      </c>
    </row>
    <row r="1754" spans="1:36" x14ac:dyDescent="0.2">
      <c r="A1754" s="148">
        <v>39097</v>
      </c>
      <c r="B1754" s="137">
        <v>10.9985761778465</v>
      </c>
      <c r="C1754" s="137">
        <v>18.660898694234799</v>
      </c>
      <c r="D1754" s="137">
        <v>5.0587813735778804</v>
      </c>
      <c r="E1754" s="137">
        <v>5.7785096192450398</v>
      </c>
      <c r="F1754" s="137">
        <v>5.7401229006758898</v>
      </c>
      <c r="G1754" s="137">
        <v>21.339300453240899</v>
      </c>
      <c r="H1754" s="137">
        <v>3.5535300917954098</v>
      </c>
      <c r="I1754" s="137">
        <v>8.5583339014353808</v>
      </c>
      <c r="J1754" s="137">
        <v>14.622590833130999</v>
      </c>
      <c r="K1754" s="137">
        <v>7.4933934864380403</v>
      </c>
      <c r="L1754" s="137">
        <v>11.915124192666999</v>
      </c>
      <c r="M1754" s="137">
        <v>19.346401095247501</v>
      </c>
      <c r="N1754" s="137">
        <v>5.6007936636040796</v>
      </c>
      <c r="O1754" s="137">
        <v>6.2304600922586202</v>
      </c>
      <c r="P1754" s="137">
        <v>6.2462126227772501</v>
      </c>
      <c r="Q1754" s="137">
        <v>22.674496906181101</v>
      </c>
      <c r="R1754" s="137">
        <v>3.8054594639749402</v>
      </c>
      <c r="S1754" s="137">
        <v>9.3638241509822393</v>
      </c>
      <c r="T1754" s="137">
        <v>15.260203805505901</v>
      </c>
      <c r="U1754" s="137">
        <v>7.8061612145676298</v>
      </c>
      <c r="V1754" s="1">
        <v>8700747</v>
      </c>
      <c r="W1754" s="1">
        <v>4131969</v>
      </c>
      <c r="X1754" s="1">
        <v>3887822</v>
      </c>
      <c r="Y1754" s="1">
        <v>6578102</v>
      </c>
      <c r="Z1754" s="1">
        <v>13281767</v>
      </c>
      <c r="AA1754" s="1">
        <v>2792598</v>
      </c>
      <c r="AB1754" s="1">
        <v>7178820</v>
      </c>
      <c r="AC1754" s="1">
        <v>4180860</v>
      </c>
      <c r="AD1754" s="1">
        <v>3624155</v>
      </c>
      <c r="AE1754" s="1">
        <v>5320234</v>
      </c>
      <c r="AH1754" s="136">
        <f t="shared" si="27"/>
        <v>39097</v>
      </c>
      <c r="AI1754" s="177">
        <f>HLOOKUP(附加题模型!$E$2,历史数据!$B$3:$K$5000,ROW(A1752),)</f>
        <v>7.4933934864380403</v>
      </c>
      <c r="AJ1754" s="177">
        <f>HLOOKUP(附加题模型!$E$2,历史数据!$L$3:$U$5000,ROW(A1752),)</f>
        <v>7.8061612145676298</v>
      </c>
    </row>
    <row r="1755" spans="1:36" x14ac:dyDescent="0.2">
      <c r="A1755" s="148">
        <v>39098</v>
      </c>
      <c r="B1755" s="137">
        <v>11.976227393655099</v>
      </c>
      <c r="C1755" s="137">
        <v>19.498734962139199</v>
      </c>
      <c r="D1755" s="137">
        <v>5.6128383811602101</v>
      </c>
      <c r="E1755" s="137">
        <v>6.1874171900668502</v>
      </c>
      <c r="F1755" s="137">
        <v>6.2462126227772501</v>
      </c>
      <c r="G1755" s="137">
        <v>22.889082050403601</v>
      </c>
      <c r="H1755" s="137">
        <v>3.8054594639749402</v>
      </c>
      <c r="I1755" s="137">
        <v>9.7867065319943407</v>
      </c>
      <c r="J1755" s="137">
        <v>15.260203805505901</v>
      </c>
      <c r="K1755" s="137">
        <v>7.8843531466000201</v>
      </c>
      <c r="L1755" s="137">
        <v>12.220640197607199</v>
      </c>
      <c r="M1755" s="137">
        <v>19.2702341618016</v>
      </c>
      <c r="N1755" s="137">
        <v>5.6489725338286298</v>
      </c>
      <c r="O1755" s="137">
        <v>6.1874171900668502</v>
      </c>
      <c r="P1755" s="137">
        <v>6.6324389896440703</v>
      </c>
      <c r="Q1755" s="137">
        <v>22.626811318576099</v>
      </c>
      <c r="R1755" s="137">
        <v>3.85849722653905</v>
      </c>
      <c r="S1755" s="137">
        <v>9.9679418381423801</v>
      </c>
      <c r="T1755" s="137">
        <v>15.5577565259475</v>
      </c>
      <c r="U1755" s="137">
        <v>7.8061612145676298</v>
      </c>
      <c r="V1755" s="1">
        <v>12231769</v>
      </c>
      <c r="W1755" s="1">
        <v>5168212</v>
      </c>
      <c r="X1755" s="1">
        <v>9222622</v>
      </c>
      <c r="Y1755" s="1">
        <v>5966261</v>
      </c>
      <c r="Z1755" s="1">
        <v>14341429</v>
      </c>
      <c r="AA1755" s="1">
        <v>3465562</v>
      </c>
      <c r="AB1755" s="1">
        <v>9104537</v>
      </c>
      <c r="AC1755" s="1">
        <v>19478920</v>
      </c>
      <c r="AD1755" s="1">
        <v>4003426</v>
      </c>
      <c r="AE1755" s="1">
        <v>5327057</v>
      </c>
      <c r="AH1755" s="136">
        <f t="shared" si="27"/>
        <v>39098</v>
      </c>
      <c r="AI1755" s="177">
        <f>HLOOKUP(附加题模型!$E$2,历史数据!$B$3:$K$5000,ROW(A1753),)</f>
        <v>7.8843531466000201</v>
      </c>
      <c r="AJ1755" s="177">
        <f>HLOOKUP(附加题模型!$E$2,历史数据!$L$3:$U$5000,ROW(A1753),)</f>
        <v>7.8061612145676298</v>
      </c>
    </row>
    <row r="1756" spans="1:36" x14ac:dyDescent="0.2">
      <c r="A1756" s="148">
        <v>39099</v>
      </c>
      <c r="B1756" s="137">
        <v>12.220640197607199</v>
      </c>
      <c r="C1756" s="137">
        <v>19.2702341618016</v>
      </c>
      <c r="D1756" s="137">
        <v>5.6610172513847701</v>
      </c>
      <c r="E1756" s="137">
        <v>6.2089386411627299</v>
      </c>
      <c r="F1756" s="137">
        <v>6.6324389896440703</v>
      </c>
      <c r="G1756" s="137">
        <v>22.6506541123786</v>
      </c>
      <c r="H1756" s="137">
        <v>3.85849722653905</v>
      </c>
      <c r="I1756" s="137">
        <v>9.8269810444716796</v>
      </c>
      <c r="J1756" s="137">
        <v>15.579010291693301</v>
      </c>
      <c r="K1756" s="137">
        <v>7.8582891692558903</v>
      </c>
      <c r="L1756" s="137">
        <v>11.4874017857508</v>
      </c>
      <c r="M1756" s="137">
        <v>19.041733361464001</v>
      </c>
      <c r="N1756" s="137">
        <v>5.9862246254004896</v>
      </c>
      <c r="O1756" s="137">
        <v>6.00448485575183</v>
      </c>
      <c r="P1756" s="137">
        <v>6.7523023448785997</v>
      </c>
      <c r="Q1756" s="137">
        <v>23.389780720256201</v>
      </c>
      <c r="R1756" s="137">
        <v>3.8717566671800698</v>
      </c>
      <c r="S1756" s="137">
        <v>10.028353606858399</v>
      </c>
      <c r="T1756" s="137">
        <v>14.920143553572601</v>
      </c>
      <c r="U1756" s="137">
        <v>7.5324894524542403</v>
      </c>
      <c r="V1756" s="1">
        <v>12532224</v>
      </c>
      <c r="W1756" s="1">
        <v>5596157</v>
      </c>
      <c r="X1756" s="1">
        <v>6772480</v>
      </c>
      <c r="Y1756" s="1">
        <v>3421976</v>
      </c>
      <c r="Z1756" s="1">
        <v>12762301</v>
      </c>
      <c r="AA1756" s="1">
        <v>6553540</v>
      </c>
      <c r="AB1756" s="1">
        <v>16872067</v>
      </c>
      <c r="AC1756" s="1">
        <v>6653132</v>
      </c>
      <c r="AD1756" s="1">
        <v>3110958</v>
      </c>
      <c r="AE1756" s="1">
        <v>3073373</v>
      </c>
      <c r="AH1756" s="136">
        <f t="shared" si="27"/>
        <v>39099</v>
      </c>
      <c r="AI1756" s="177">
        <f>HLOOKUP(附加题模型!$E$2,历史数据!$B$3:$K$5000,ROW(A1754),)</f>
        <v>7.8582891692558903</v>
      </c>
      <c r="AJ1756" s="177">
        <f>HLOOKUP(附加题模型!$E$2,历史数据!$L$3:$U$5000,ROW(A1754),)</f>
        <v>7.5324894524542403</v>
      </c>
    </row>
    <row r="1757" spans="1:36" x14ac:dyDescent="0.2">
      <c r="A1757" s="148">
        <v>39100</v>
      </c>
      <c r="B1757" s="137">
        <v>10.9985761778465</v>
      </c>
      <c r="C1757" s="137">
        <v>19.041733361464001</v>
      </c>
      <c r="D1757" s="137">
        <v>6.0223587780688996</v>
      </c>
      <c r="E1757" s="137">
        <v>5.9829634046559397</v>
      </c>
      <c r="F1757" s="137">
        <v>6.6990297425521401</v>
      </c>
      <c r="G1757" s="137">
        <v>23.485151895466199</v>
      </c>
      <c r="H1757" s="137">
        <v>3.8717566671800698</v>
      </c>
      <c r="I1757" s="137">
        <v>10.3102751941998</v>
      </c>
      <c r="J1757" s="137">
        <v>14.920143553572601</v>
      </c>
      <c r="K1757" s="137">
        <v>7.5585534297983701</v>
      </c>
      <c r="L1757" s="137">
        <v>11.5485049867388</v>
      </c>
      <c r="M1757" s="137">
        <v>19.2702341618016</v>
      </c>
      <c r="N1757" s="137">
        <v>5.9862246254004896</v>
      </c>
      <c r="O1757" s="137">
        <v>6.1766564645189099</v>
      </c>
      <c r="P1757" s="137">
        <v>6.8455293989498998</v>
      </c>
      <c r="Q1757" s="137">
        <v>24.319649678553802</v>
      </c>
      <c r="R1757" s="137">
        <v>3.8717566671800698</v>
      </c>
      <c r="S1757" s="137">
        <v>11.035216418792</v>
      </c>
      <c r="T1757" s="137">
        <v>15.8128017148975</v>
      </c>
      <c r="U1757" s="137">
        <v>7.7931292258955596</v>
      </c>
      <c r="V1757" s="1">
        <v>6514375</v>
      </c>
      <c r="W1757" s="1">
        <v>5295711</v>
      </c>
      <c r="X1757" s="1">
        <v>4570456</v>
      </c>
      <c r="Y1757" s="1">
        <v>2691704</v>
      </c>
      <c r="Z1757" s="1">
        <v>12138075</v>
      </c>
      <c r="AA1757" s="1">
        <v>7511546</v>
      </c>
      <c r="AB1757" s="1">
        <v>0</v>
      </c>
      <c r="AC1757" s="1">
        <v>22274546</v>
      </c>
      <c r="AD1757" s="1">
        <v>5254136</v>
      </c>
      <c r="AE1757" s="1">
        <v>3232200</v>
      </c>
      <c r="AH1757" s="136">
        <f t="shared" si="27"/>
        <v>39100</v>
      </c>
      <c r="AI1757" s="177">
        <f>HLOOKUP(附加题模型!$E$2,历史数据!$B$3:$K$5000,ROW(A1755),)</f>
        <v>7.5585534297983701</v>
      </c>
      <c r="AJ1757" s="177">
        <f>HLOOKUP(附加题模型!$E$2,历史数据!$L$3:$U$5000,ROW(A1755),)</f>
        <v>7.7931292258955596</v>
      </c>
    </row>
    <row r="1758" spans="1:36" x14ac:dyDescent="0.2">
      <c r="A1758" s="148">
        <v>39101</v>
      </c>
      <c r="B1758" s="137">
        <v>11.609608187726799</v>
      </c>
      <c r="C1758" s="137">
        <v>19.422568028693298</v>
      </c>
      <c r="D1758" s="137">
        <v>6.1428059536302797</v>
      </c>
      <c r="E1758" s="137">
        <v>6.1120921112312496</v>
      </c>
      <c r="F1758" s="137">
        <v>6.8588475495315198</v>
      </c>
      <c r="G1758" s="137">
        <v>24.343492472356299</v>
      </c>
      <c r="H1758" s="137">
        <v>3.9778321923083002</v>
      </c>
      <c r="I1758" s="137">
        <v>11.276863493656</v>
      </c>
      <c r="J1758" s="137">
        <v>15.8340554806433</v>
      </c>
      <c r="K1758" s="137">
        <v>7.9234491126162201</v>
      </c>
      <c r="L1758" s="137">
        <v>11.4874017857508</v>
      </c>
      <c r="M1758" s="137">
        <v>20.108070429706</v>
      </c>
      <c r="N1758" s="137">
        <v>6.19098482385483</v>
      </c>
      <c r="O1758" s="137">
        <v>6.4133924265736404</v>
      </c>
      <c r="P1758" s="137">
        <v>6.8188930977866802</v>
      </c>
      <c r="Q1758" s="137">
        <v>25.011090698826401</v>
      </c>
      <c r="R1758" s="137">
        <v>4.0706482767954899</v>
      </c>
      <c r="S1758" s="137">
        <v>10.753294831450599</v>
      </c>
      <c r="T1758" s="137">
        <v>16.004085606609902</v>
      </c>
      <c r="U1758" s="137">
        <v>8.2101528634016798</v>
      </c>
      <c r="V1758" s="1">
        <v>7798777</v>
      </c>
      <c r="W1758" s="1">
        <v>11780202</v>
      </c>
      <c r="X1758" s="1">
        <v>6011163</v>
      </c>
      <c r="Y1758" s="1">
        <v>6141236</v>
      </c>
      <c r="Z1758" s="1">
        <v>8312879</v>
      </c>
      <c r="AA1758" s="1">
        <v>7920599</v>
      </c>
      <c r="AB1758" s="1">
        <v>17500802</v>
      </c>
      <c r="AC1758" s="1">
        <v>13354818</v>
      </c>
      <c r="AD1758" s="1">
        <v>4286464</v>
      </c>
      <c r="AE1758" s="1">
        <v>7270585</v>
      </c>
      <c r="AH1758" s="136">
        <f t="shared" si="27"/>
        <v>39101</v>
      </c>
      <c r="AI1758" s="177">
        <f>HLOOKUP(附加题模型!$E$2,历史数据!$B$3:$K$5000,ROW(A1756),)</f>
        <v>7.9234491126162201</v>
      </c>
      <c r="AJ1758" s="177">
        <f>HLOOKUP(附加题模型!$E$2,历史数据!$L$3:$U$5000,ROW(A1756),)</f>
        <v>8.2101528634016798</v>
      </c>
    </row>
    <row r="1759" spans="1:36" x14ac:dyDescent="0.2">
      <c r="A1759" s="148">
        <v>39104</v>
      </c>
      <c r="B1759" s="137">
        <v>11.4874017857508</v>
      </c>
      <c r="C1759" s="137">
        <v>20.184237363151901</v>
      </c>
      <c r="D1759" s="137">
        <v>6.2391636940793802</v>
      </c>
      <c r="E1759" s="137">
        <v>6.4133924265736404</v>
      </c>
      <c r="F1759" s="137">
        <v>6.8188930977866802</v>
      </c>
      <c r="G1759" s="137">
        <v>26.227073182754101</v>
      </c>
      <c r="H1759" s="137">
        <v>4.1104265987185702</v>
      </c>
      <c r="I1759" s="137">
        <v>10.8942556251213</v>
      </c>
      <c r="J1759" s="137">
        <v>15.982831840864099</v>
      </c>
      <c r="K1759" s="137">
        <v>8.2622808180899394</v>
      </c>
      <c r="L1759" s="137">
        <v>12.6483626045235</v>
      </c>
      <c r="M1759" s="137">
        <v>21.098240564502198</v>
      </c>
      <c r="N1759" s="137">
        <v>6.2752978467477902</v>
      </c>
      <c r="O1759" s="137">
        <v>6.5532818586968897</v>
      </c>
      <c r="P1759" s="137">
        <v>7.4981187774490197</v>
      </c>
      <c r="Q1759" s="137">
        <v>27.514584048089301</v>
      </c>
      <c r="R1759" s="137">
        <v>4.2827993270519302</v>
      </c>
      <c r="S1759" s="137">
        <v>11.4983733122814</v>
      </c>
      <c r="T1759" s="137">
        <v>16.535429750255702</v>
      </c>
      <c r="U1759" s="137">
        <v>8.3404727501223395</v>
      </c>
      <c r="V1759" s="1">
        <v>13658944</v>
      </c>
      <c r="W1759" s="1">
        <v>12652104</v>
      </c>
      <c r="X1759" s="1">
        <v>6218536</v>
      </c>
      <c r="Y1759" s="1">
        <v>6455312</v>
      </c>
      <c r="Z1759" s="1">
        <v>12831062</v>
      </c>
      <c r="AA1759" s="1">
        <v>11877617</v>
      </c>
      <c r="AB1759" s="1">
        <v>16011730</v>
      </c>
      <c r="AC1759" s="1">
        <v>9836436</v>
      </c>
      <c r="AD1759" s="1">
        <v>4343716</v>
      </c>
      <c r="AE1759" s="1">
        <v>4272960</v>
      </c>
      <c r="AH1759" s="136">
        <f t="shared" si="27"/>
        <v>39104</v>
      </c>
      <c r="AI1759" s="177">
        <f>HLOOKUP(附加题模型!$E$2,历史数据!$B$3:$K$5000,ROW(A1757),)</f>
        <v>8.2622808180899394</v>
      </c>
      <c r="AJ1759" s="177">
        <f>HLOOKUP(附加题模型!$E$2,历史数据!$L$3:$U$5000,ROW(A1757),)</f>
        <v>8.3404727501223395</v>
      </c>
    </row>
    <row r="1760" spans="1:36" x14ac:dyDescent="0.2">
      <c r="A1760" s="148">
        <v>39105</v>
      </c>
      <c r="B1760" s="137">
        <v>12.7705690064995</v>
      </c>
      <c r="C1760" s="137">
        <v>21.022073631056301</v>
      </c>
      <c r="D1760" s="137">
        <v>6.2993872818600698</v>
      </c>
      <c r="E1760" s="137">
        <v>6.6716498397242603</v>
      </c>
      <c r="F1760" s="137">
        <v>7.5780276809387104</v>
      </c>
      <c r="G1760" s="137">
        <v>28.015282717941901</v>
      </c>
      <c r="H1760" s="137">
        <v>4.3093182083339903</v>
      </c>
      <c r="I1760" s="137">
        <v>11.4983733122814</v>
      </c>
      <c r="J1760" s="137">
        <v>16.684206110476499</v>
      </c>
      <c r="K1760" s="137">
        <v>8.3665367274664693</v>
      </c>
      <c r="L1760" s="137">
        <v>13.7176686218141</v>
      </c>
      <c r="M1760" s="137">
        <v>22.164577632744098</v>
      </c>
      <c r="N1760" s="137">
        <v>6.3355214345284798</v>
      </c>
      <c r="O1760" s="137">
        <v>6.5963247608886597</v>
      </c>
      <c r="P1760" s="137">
        <v>7.5380732291938601</v>
      </c>
      <c r="Q1760" s="137">
        <v>27.848383161324399</v>
      </c>
      <c r="R1760" s="137">
        <v>4.3888748521801499</v>
      </c>
      <c r="S1760" s="137">
        <v>11.196314468701299</v>
      </c>
      <c r="T1760" s="137">
        <v>17.215550254122199</v>
      </c>
      <c r="U1760" s="137">
        <v>8.1710568973854798</v>
      </c>
      <c r="V1760" s="1">
        <v>18181581</v>
      </c>
      <c r="W1760" s="1">
        <v>12096845</v>
      </c>
      <c r="X1760" s="1">
        <v>5204905</v>
      </c>
      <c r="Y1760" s="1">
        <v>5528905</v>
      </c>
      <c r="Z1760" s="1">
        <v>9987585</v>
      </c>
      <c r="AA1760" s="1">
        <v>8384865</v>
      </c>
      <c r="AB1760" s="1">
        <v>17886343</v>
      </c>
      <c r="AC1760" s="1">
        <v>5800913</v>
      </c>
      <c r="AD1760" s="1">
        <v>5072279</v>
      </c>
      <c r="AE1760" s="1">
        <v>3099014</v>
      </c>
      <c r="AH1760" s="136">
        <f t="shared" si="27"/>
        <v>39105</v>
      </c>
      <c r="AI1760" s="177">
        <f>HLOOKUP(附加题模型!$E$2,历史数据!$B$3:$K$5000,ROW(A1758),)</f>
        <v>8.3665367274664693</v>
      </c>
      <c r="AJ1760" s="177">
        <f>HLOOKUP(附加题模型!$E$2,历史数据!$L$3:$U$5000,ROW(A1758),)</f>
        <v>8.1710568973854798</v>
      </c>
    </row>
    <row r="1761" spans="1:36" x14ac:dyDescent="0.2">
      <c r="A1761" s="148">
        <v>39106</v>
      </c>
      <c r="B1761" s="137">
        <v>13.534359018849999</v>
      </c>
      <c r="C1761" s="137">
        <v>22.240744566189999</v>
      </c>
      <c r="D1761" s="137">
        <v>6.3596108696407603</v>
      </c>
      <c r="E1761" s="137">
        <v>6.56404258424483</v>
      </c>
      <c r="F1761" s="137">
        <v>7.4315280245409499</v>
      </c>
      <c r="G1761" s="137">
        <v>27.776854779916899</v>
      </c>
      <c r="H1761" s="137">
        <v>4.3888748521801499</v>
      </c>
      <c r="I1761" s="137">
        <v>11.196314468701299</v>
      </c>
      <c r="J1761" s="137">
        <v>17.215550254122199</v>
      </c>
      <c r="K1761" s="137">
        <v>8.1580249087134096</v>
      </c>
      <c r="L1761" s="137">
        <v>13.626013820332</v>
      </c>
      <c r="M1761" s="137">
        <v>22.240744566189999</v>
      </c>
      <c r="N1761" s="137">
        <v>6.2993872818600698</v>
      </c>
      <c r="O1761" s="137">
        <v>6.6286069375324903</v>
      </c>
      <c r="P1761" s="137">
        <v>7.71120918675485</v>
      </c>
      <c r="Q1761" s="137">
        <v>27.347684491471799</v>
      </c>
      <c r="R1761" s="137">
        <v>4.42865317410324</v>
      </c>
      <c r="S1761" s="137">
        <v>10.954667393837299</v>
      </c>
      <c r="T1761" s="137">
        <v>17.066773893901399</v>
      </c>
      <c r="U1761" s="137">
        <v>8.06680098800895</v>
      </c>
      <c r="V1761" s="1">
        <v>11461378</v>
      </c>
      <c r="W1761" s="1">
        <v>11566106</v>
      </c>
      <c r="X1761" s="1">
        <v>3348527</v>
      </c>
      <c r="Y1761" s="1">
        <v>4366223</v>
      </c>
      <c r="Z1761" s="1">
        <v>6618547</v>
      </c>
      <c r="AA1761" s="1">
        <v>4560201</v>
      </c>
      <c r="AB1761" s="1">
        <v>14326195</v>
      </c>
      <c r="AC1761" s="1">
        <v>4610043</v>
      </c>
      <c r="AD1761" s="1">
        <v>2388770</v>
      </c>
      <c r="AE1761" s="1">
        <v>2413046</v>
      </c>
      <c r="AH1761" s="136">
        <f t="shared" si="27"/>
        <v>39106</v>
      </c>
      <c r="AI1761" s="177">
        <f>HLOOKUP(附加题模型!$E$2,历史数据!$B$3:$K$5000,ROW(A1759),)</f>
        <v>8.1580249087134096</v>
      </c>
      <c r="AJ1761" s="177">
        <f>HLOOKUP(附加题模型!$E$2,历史数据!$L$3:$U$5000,ROW(A1759),)</f>
        <v>8.06680098800895</v>
      </c>
    </row>
    <row r="1762" spans="1:36" x14ac:dyDescent="0.2">
      <c r="A1762" s="148">
        <v>39107</v>
      </c>
      <c r="B1762" s="137">
        <v>13.442704217367901</v>
      </c>
      <c r="C1762" s="137">
        <v>22.164577632744098</v>
      </c>
      <c r="D1762" s="137">
        <v>6.2632531291916598</v>
      </c>
      <c r="E1762" s="137">
        <v>6.6178462119845403</v>
      </c>
      <c r="F1762" s="137">
        <v>7.5913458315203197</v>
      </c>
      <c r="G1762" s="137">
        <v>26.990042584434299</v>
      </c>
      <c r="H1762" s="137">
        <v>4.3756154115391297</v>
      </c>
      <c r="I1762" s="137">
        <v>10.954667393837299</v>
      </c>
      <c r="J1762" s="137">
        <v>16.790474939205598</v>
      </c>
      <c r="K1762" s="137">
        <v>8.0798329766810202</v>
      </c>
      <c r="L1762" s="137">
        <v>12.495604602053399</v>
      </c>
      <c r="M1762" s="137">
        <v>21.174407497948</v>
      </c>
      <c r="N1762" s="137">
        <v>6.0946270834057303</v>
      </c>
      <c r="O1762" s="137">
        <v>6.2519815433544998</v>
      </c>
      <c r="P1762" s="137">
        <v>7.6845728855916198</v>
      </c>
      <c r="Q1762" s="137">
        <v>25.559474956283999</v>
      </c>
      <c r="R1762" s="137">
        <v>4.1236860393596002</v>
      </c>
      <c r="S1762" s="137">
        <v>10.249863425483801</v>
      </c>
      <c r="T1762" s="137">
        <v>17.003012596663901</v>
      </c>
      <c r="U1762" s="137">
        <v>7.4673295090939096</v>
      </c>
      <c r="V1762" s="1">
        <v>10425498</v>
      </c>
      <c r="W1762" s="1">
        <v>9150383</v>
      </c>
      <c r="X1762" s="1">
        <v>3633478</v>
      </c>
      <c r="Y1762" s="1">
        <v>3871658</v>
      </c>
      <c r="Z1762" s="1">
        <v>7724078</v>
      </c>
      <c r="AA1762" s="1">
        <v>5380672</v>
      </c>
      <c r="AB1762" s="1">
        <v>11033636</v>
      </c>
      <c r="AC1762" s="1">
        <v>4788778</v>
      </c>
      <c r="AD1762" s="1">
        <v>5215056</v>
      </c>
      <c r="AE1762" s="1">
        <v>2108965</v>
      </c>
      <c r="AH1762" s="136">
        <f t="shared" si="27"/>
        <v>39107</v>
      </c>
      <c r="AI1762" s="177">
        <f>HLOOKUP(附加题模型!$E$2,历史数据!$B$3:$K$5000,ROW(A1760),)</f>
        <v>8.0798329766810202</v>
      </c>
      <c r="AJ1762" s="177">
        <f>HLOOKUP(附加题模型!$E$2,历史数据!$L$3:$U$5000,ROW(A1760),)</f>
        <v>7.4673295090939096</v>
      </c>
    </row>
    <row r="1763" spans="1:36" x14ac:dyDescent="0.2">
      <c r="A1763" s="148">
        <v>39108</v>
      </c>
      <c r="B1763" s="137">
        <v>12.3733982000773</v>
      </c>
      <c r="C1763" s="137">
        <v>21.022073631056301</v>
      </c>
      <c r="D1763" s="137">
        <v>5.9982693429566201</v>
      </c>
      <c r="E1763" s="137">
        <v>6.1658957389709697</v>
      </c>
      <c r="F1763" s="137">
        <v>7.3915735727960996</v>
      </c>
      <c r="G1763" s="137">
        <v>25.058776286431399</v>
      </c>
      <c r="H1763" s="137">
        <v>4.0573888361544599</v>
      </c>
      <c r="I1763" s="137">
        <v>10.068628119335701</v>
      </c>
      <c r="J1763" s="137">
        <v>16.747967407714</v>
      </c>
      <c r="K1763" s="137">
        <v>7.3630735997173797</v>
      </c>
      <c r="L1763" s="137">
        <v>12.403949800571301</v>
      </c>
      <c r="M1763" s="137">
        <v>21.098240564502198</v>
      </c>
      <c r="N1763" s="137">
        <v>6.0344034956250399</v>
      </c>
      <c r="O1763" s="137">
        <v>6.1013313856833102</v>
      </c>
      <c r="P1763" s="137">
        <v>7.6046639821019397</v>
      </c>
      <c r="Q1763" s="137">
        <v>25.511789368679</v>
      </c>
      <c r="R1763" s="137">
        <v>4.2165021238467899</v>
      </c>
      <c r="S1763" s="137">
        <v>9.9880790943810496</v>
      </c>
      <c r="T1763" s="137">
        <v>17.1092814253931</v>
      </c>
      <c r="U1763" s="137">
        <v>7.1284978036201903</v>
      </c>
      <c r="V1763" s="1">
        <v>11691977</v>
      </c>
      <c r="W1763" s="1">
        <v>6293614</v>
      </c>
      <c r="X1763" s="1">
        <v>3483307</v>
      </c>
      <c r="Y1763" s="1">
        <v>3786194</v>
      </c>
      <c r="Z1763" s="1">
        <v>6346993</v>
      </c>
      <c r="AA1763" s="1">
        <v>4415543</v>
      </c>
      <c r="AB1763" s="1">
        <v>10430056</v>
      </c>
      <c r="AC1763" s="1">
        <v>4233153</v>
      </c>
      <c r="AD1763" s="1">
        <v>3348353</v>
      </c>
      <c r="AE1763" s="1">
        <v>2077521</v>
      </c>
      <c r="AH1763" s="136">
        <f t="shared" si="27"/>
        <v>39108</v>
      </c>
      <c r="AI1763" s="177">
        <f>HLOOKUP(附加题模型!$E$2,历史数据!$B$3:$K$5000,ROW(A1761),)</f>
        <v>7.3630735997173797</v>
      </c>
      <c r="AJ1763" s="177">
        <f>HLOOKUP(附加题模型!$E$2,历史数据!$L$3:$U$5000,ROW(A1761),)</f>
        <v>7.1284978036201903</v>
      </c>
    </row>
    <row r="1764" spans="1:36" x14ac:dyDescent="0.2">
      <c r="A1764" s="148">
        <v>39111</v>
      </c>
      <c r="B1764" s="137">
        <v>12.5261562025474</v>
      </c>
      <c r="C1764" s="137">
        <v>21.174407497948</v>
      </c>
      <c r="D1764" s="137">
        <v>6.0825823658495901</v>
      </c>
      <c r="E1764" s="137">
        <v>6.0798099345874297</v>
      </c>
      <c r="F1764" s="137">
        <v>7.6845728855916198</v>
      </c>
      <c r="G1764" s="137">
        <v>25.559474956283999</v>
      </c>
      <c r="H1764" s="137">
        <v>4.2165021238467899</v>
      </c>
      <c r="I1764" s="137">
        <v>9.9880790943810496</v>
      </c>
      <c r="J1764" s="137">
        <v>17.1305351911389</v>
      </c>
      <c r="K1764" s="137">
        <v>7.11546581494812</v>
      </c>
      <c r="L1764" s="137">
        <v>13.1371882124277</v>
      </c>
      <c r="M1764" s="137">
        <v>21.631409098623099</v>
      </c>
      <c r="N1764" s="137">
        <v>6.2993872818600698</v>
      </c>
      <c r="O1764" s="137">
        <v>6.3057851710942199</v>
      </c>
      <c r="P1764" s="137">
        <v>8.1640263065297507</v>
      </c>
      <c r="Q1764" s="137">
        <v>26.5131867083842</v>
      </c>
      <c r="R1764" s="137">
        <v>4.5082098179493997</v>
      </c>
      <c r="S1764" s="137">
        <v>10.3706869629158</v>
      </c>
      <c r="T1764" s="137">
        <v>18.660806324838699</v>
      </c>
      <c r="U1764" s="137">
        <v>7.4152015544056402</v>
      </c>
      <c r="V1764" s="1">
        <v>9909088</v>
      </c>
      <c r="W1764" s="1">
        <v>7334235</v>
      </c>
      <c r="X1764" s="1">
        <v>3338690</v>
      </c>
      <c r="Y1764" s="1">
        <v>3330542</v>
      </c>
      <c r="Z1764" s="1">
        <v>8552286</v>
      </c>
      <c r="AA1764" s="1">
        <v>4265013</v>
      </c>
      <c r="AB1764" s="1">
        <v>15146990</v>
      </c>
      <c r="AC1764" s="1">
        <v>2883973</v>
      </c>
      <c r="AD1764" s="1">
        <v>6250096</v>
      </c>
      <c r="AE1764" s="1">
        <v>2200679</v>
      </c>
      <c r="AH1764" s="136">
        <f t="shared" si="27"/>
        <v>39111</v>
      </c>
      <c r="AI1764" s="177">
        <f>HLOOKUP(附加题模型!$E$2,历史数据!$B$3:$K$5000,ROW(A1762),)</f>
        <v>7.11546581494812</v>
      </c>
      <c r="AJ1764" s="177">
        <f>HLOOKUP(附加题模型!$E$2,历史数据!$L$3:$U$5000,ROW(A1762),)</f>
        <v>7.4152015544056402</v>
      </c>
    </row>
    <row r="1765" spans="1:36" x14ac:dyDescent="0.2">
      <c r="A1765" s="148">
        <v>39112</v>
      </c>
      <c r="B1765" s="137">
        <v>13.1066366119337</v>
      </c>
      <c r="C1765" s="137">
        <v>21.4790752317314</v>
      </c>
      <c r="D1765" s="137">
        <v>6.31143199941621</v>
      </c>
      <c r="E1765" s="137">
        <v>6.3057851710942199</v>
      </c>
      <c r="F1765" s="137">
        <v>8.1640263065297507</v>
      </c>
      <c r="G1765" s="137">
        <v>26.5847150897917</v>
      </c>
      <c r="H1765" s="137">
        <v>4.5347286992314597</v>
      </c>
      <c r="I1765" s="137">
        <v>10.3706869629158</v>
      </c>
      <c r="J1765" s="137">
        <v>18.724567622076201</v>
      </c>
      <c r="K1765" s="137">
        <v>7.4412655317497798</v>
      </c>
      <c r="L1765" s="137">
        <v>12.5567078030414</v>
      </c>
      <c r="M1765" s="137">
        <v>22.697746166865102</v>
      </c>
      <c r="N1765" s="137">
        <v>6.2150742589670998</v>
      </c>
      <c r="O1765" s="137">
        <v>6.3380673477380398</v>
      </c>
      <c r="P1765" s="137">
        <v>7.9109814454790701</v>
      </c>
      <c r="Q1765" s="137">
        <v>28.492138593991999</v>
      </c>
      <c r="R1765" s="137">
        <v>4.4816909366673503</v>
      </c>
      <c r="S1765" s="137">
        <v>10.2901379379611</v>
      </c>
      <c r="T1765" s="137">
        <v>18.660806324838699</v>
      </c>
      <c r="U1765" s="137">
        <v>7.2327537129967201</v>
      </c>
      <c r="V1765" s="1">
        <v>6834007</v>
      </c>
      <c r="W1765" s="1">
        <v>9224227</v>
      </c>
      <c r="X1765" s="1">
        <v>2740955</v>
      </c>
      <c r="Y1765" s="1">
        <v>3383111</v>
      </c>
      <c r="Z1765" s="1">
        <v>5335744</v>
      </c>
      <c r="AA1765" s="1">
        <v>14225326</v>
      </c>
      <c r="AB1765" s="1">
        <v>14286649</v>
      </c>
      <c r="AC1765" s="1">
        <v>4881837</v>
      </c>
      <c r="AD1765" s="1">
        <v>4646353</v>
      </c>
      <c r="AE1765" s="1">
        <v>1806973</v>
      </c>
      <c r="AH1765" s="136">
        <f t="shared" si="27"/>
        <v>39112</v>
      </c>
      <c r="AI1765" s="177">
        <f>HLOOKUP(附加题模型!$E$2,历史数据!$B$3:$K$5000,ROW(A1763),)</f>
        <v>7.4412655317497798</v>
      </c>
      <c r="AJ1765" s="177">
        <f>HLOOKUP(附加题模型!$E$2,历史数据!$L$3:$U$5000,ROW(A1763),)</f>
        <v>7.2327537129967201</v>
      </c>
    </row>
    <row r="1766" spans="1:36" x14ac:dyDescent="0.2">
      <c r="A1766" s="148">
        <v>39113</v>
      </c>
      <c r="B1766" s="137">
        <v>12.678914205017501</v>
      </c>
      <c r="C1766" s="137">
        <v>23.078580834094399</v>
      </c>
      <c r="D1766" s="137">
        <v>6.19098482385483</v>
      </c>
      <c r="E1766" s="137">
        <v>6.3380673477380398</v>
      </c>
      <c r="F1766" s="137">
        <v>7.9109814454790701</v>
      </c>
      <c r="G1766" s="137">
        <v>28.1344966869544</v>
      </c>
      <c r="H1766" s="137">
        <v>4.41539373346221</v>
      </c>
      <c r="I1766" s="137">
        <v>10.2901379379611</v>
      </c>
      <c r="J1766" s="137">
        <v>18.490776198871998</v>
      </c>
      <c r="K1766" s="137">
        <v>7.2327537129967201</v>
      </c>
      <c r="L1766" s="137">
        <v>11.456850185256799</v>
      </c>
      <c r="M1766" s="137">
        <v>22.469245366527598</v>
      </c>
      <c r="N1766" s="137">
        <v>5.9260010376198</v>
      </c>
      <c r="O1766" s="137">
        <v>5.8861168747244603</v>
      </c>
      <c r="P1766" s="137">
        <v>7.1252105611638097</v>
      </c>
      <c r="Q1766" s="137">
        <v>25.654846131494001</v>
      </c>
      <c r="R1766" s="137">
        <v>4.1236860393596002</v>
      </c>
      <c r="S1766" s="137">
        <v>9.9880790943810496</v>
      </c>
      <c r="T1766" s="137">
        <v>17.194296488376398</v>
      </c>
      <c r="U1766" s="137">
        <v>7.11546581494812</v>
      </c>
      <c r="V1766" s="1">
        <v>9620588</v>
      </c>
      <c r="W1766" s="1">
        <v>16433184</v>
      </c>
      <c r="X1766" s="1">
        <v>2665690</v>
      </c>
      <c r="Y1766" s="1">
        <v>3272068</v>
      </c>
      <c r="Z1766" s="1">
        <v>5847457</v>
      </c>
      <c r="AA1766" s="1">
        <v>6302928</v>
      </c>
      <c r="AB1766" s="1">
        <v>12567202</v>
      </c>
      <c r="AC1766" s="1">
        <v>4722482</v>
      </c>
      <c r="AD1766" s="1">
        <v>3123906</v>
      </c>
      <c r="AE1766" s="1">
        <v>1743096</v>
      </c>
      <c r="AH1766" s="136">
        <f t="shared" si="27"/>
        <v>39113</v>
      </c>
      <c r="AI1766" s="177">
        <f>HLOOKUP(附加题模型!$E$2,历史数据!$B$3:$K$5000,ROW(A1764),)</f>
        <v>7.2327537129967201</v>
      </c>
      <c r="AJ1766" s="177">
        <f>HLOOKUP(附加题模型!$E$2,历史数据!$L$3:$U$5000,ROW(A1764),)</f>
        <v>7.11546581494812</v>
      </c>
    </row>
    <row r="1767" spans="1:36" x14ac:dyDescent="0.2">
      <c r="A1767" s="148">
        <v>39114</v>
      </c>
      <c r="B1767" s="137">
        <v>11.456850185256799</v>
      </c>
      <c r="C1767" s="137">
        <v>21.7837429655149</v>
      </c>
      <c r="D1767" s="137">
        <v>5.84168801472683</v>
      </c>
      <c r="E1767" s="137">
        <v>5.8645954236285798</v>
      </c>
      <c r="F1767" s="137">
        <v>6.9121201518579802</v>
      </c>
      <c r="G1767" s="137">
        <v>25.1541474616415</v>
      </c>
      <c r="H1767" s="137">
        <v>4.1104265987185702</v>
      </c>
      <c r="I1767" s="137">
        <v>9.7867065319943407</v>
      </c>
      <c r="J1767" s="137">
        <v>17.024266362409801</v>
      </c>
      <c r="K1767" s="137">
        <v>7.0372738829157298</v>
      </c>
      <c r="L1767" s="137">
        <v>11.915124192666999</v>
      </c>
      <c r="M1767" s="137">
        <v>21.859909898960701</v>
      </c>
      <c r="N1767" s="137">
        <v>5.9380457551759296</v>
      </c>
      <c r="O1767" s="137">
        <v>5.9722026791080003</v>
      </c>
      <c r="P1767" s="137">
        <v>7.1252105611638097</v>
      </c>
      <c r="Q1767" s="137">
        <v>26.036330832334102</v>
      </c>
      <c r="R1767" s="137">
        <v>4.2165021238467899</v>
      </c>
      <c r="S1767" s="137">
        <v>9.9075300694263593</v>
      </c>
      <c r="T1767" s="137">
        <v>16.790474939205598</v>
      </c>
      <c r="U1767" s="137">
        <v>6.9330179735391999</v>
      </c>
      <c r="V1767" s="1">
        <v>6124554</v>
      </c>
      <c r="W1767" s="1">
        <v>7412625</v>
      </c>
      <c r="X1767" s="1">
        <v>1754810</v>
      </c>
      <c r="Y1767" s="1">
        <v>2364533</v>
      </c>
      <c r="Z1767" s="1">
        <v>3773831</v>
      </c>
      <c r="AA1767" s="1">
        <v>5961258</v>
      </c>
      <c r="AB1767" s="1">
        <v>10123987</v>
      </c>
      <c r="AC1767" s="1">
        <v>2011810</v>
      </c>
      <c r="AD1767" s="1">
        <v>3520995</v>
      </c>
      <c r="AE1767" s="1">
        <v>1565568</v>
      </c>
      <c r="AH1767" s="136">
        <f t="shared" si="27"/>
        <v>39114</v>
      </c>
      <c r="AI1767" s="177">
        <f>HLOOKUP(附加题模型!$E$2,历史数据!$B$3:$K$5000,ROW(A1765),)</f>
        <v>7.0372738829157298</v>
      </c>
      <c r="AJ1767" s="177">
        <f>HLOOKUP(附加题模型!$E$2,历史数据!$L$3:$U$5000,ROW(A1765),)</f>
        <v>6.9330179735391999</v>
      </c>
    </row>
    <row r="1768" spans="1:36" x14ac:dyDescent="0.2">
      <c r="A1768" s="148">
        <v>39115</v>
      </c>
      <c r="B1768" s="137">
        <v>12.7705690064995</v>
      </c>
      <c r="C1768" s="137">
        <v>21.859909898960701</v>
      </c>
      <c r="D1768" s="137">
        <v>5.9982693429566201</v>
      </c>
      <c r="E1768" s="137">
        <v>5.9722026791080003</v>
      </c>
      <c r="F1768" s="137">
        <v>7.1252105611638097</v>
      </c>
      <c r="G1768" s="137">
        <v>25.702531719098999</v>
      </c>
      <c r="H1768" s="137">
        <v>4.3490965302570697</v>
      </c>
      <c r="I1768" s="137">
        <v>9.9679418381423801</v>
      </c>
      <c r="J1768" s="137">
        <v>16.769221173459801</v>
      </c>
      <c r="K1768" s="137">
        <v>6.9460499622112604</v>
      </c>
      <c r="L1768" s="137">
        <v>13.1066366119337</v>
      </c>
      <c r="M1768" s="137">
        <v>20.793572830718698</v>
      </c>
      <c r="N1768" s="137">
        <v>6.0103140605127603</v>
      </c>
      <c r="O1768" s="137">
        <v>5.8645954236285798</v>
      </c>
      <c r="P1768" s="137">
        <v>6.87216570011313</v>
      </c>
      <c r="Q1768" s="137">
        <v>26.131702007544099</v>
      </c>
      <c r="R1768" s="137">
        <v>4.1369454800006302</v>
      </c>
      <c r="S1768" s="137">
        <v>9.5853339696076194</v>
      </c>
      <c r="T1768" s="137">
        <v>15.8340554806433</v>
      </c>
      <c r="U1768" s="137">
        <v>6.7636021208023402</v>
      </c>
      <c r="V1768" s="1">
        <v>6495101</v>
      </c>
      <c r="W1768" s="1">
        <v>6597989</v>
      </c>
      <c r="X1768" s="1">
        <v>2156836</v>
      </c>
      <c r="Y1768" s="1">
        <v>1684342</v>
      </c>
      <c r="Z1768" s="1">
        <v>3223111</v>
      </c>
      <c r="AA1768" s="1">
        <v>4598615</v>
      </c>
      <c r="AB1768" s="1">
        <v>7819656</v>
      </c>
      <c r="AC1768" s="1">
        <v>2354307</v>
      </c>
      <c r="AD1768" s="1">
        <v>3249007</v>
      </c>
      <c r="AE1768" s="1">
        <v>1215568</v>
      </c>
      <c r="AH1768" s="136">
        <f t="shared" si="27"/>
        <v>39115</v>
      </c>
      <c r="AI1768" s="177">
        <f>HLOOKUP(附加题模型!$E$2,历史数据!$B$3:$K$5000,ROW(A1766),)</f>
        <v>6.9460499622112604</v>
      </c>
      <c r="AJ1768" s="177">
        <f>HLOOKUP(附加题模型!$E$2,历史数据!$L$3:$U$5000,ROW(A1766),)</f>
        <v>6.7636021208023402</v>
      </c>
    </row>
    <row r="1769" spans="1:36" x14ac:dyDescent="0.2">
      <c r="A1769" s="148">
        <v>39118</v>
      </c>
      <c r="B1769" s="137">
        <v>14.4203554331765</v>
      </c>
      <c r="C1769" s="137">
        <v>20.793572830718698</v>
      </c>
      <c r="D1769" s="137">
        <v>6.0464482131811703</v>
      </c>
      <c r="E1769" s="137">
        <v>5.8107917958888704</v>
      </c>
      <c r="F1769" s="137">
        <v>6.8322112483682904</v>
      </c>
      <c r="G1769" s="137">
        <v>26.751614646409202</v>
      </c>
      <c r="H1769" s="137">
        <v>4.0971671580775402</v>
      </c>
      <c r="I1769" s="137">
        <v>9.5853339696076194</v>
      </c>
      <c r="J1769" s="137">
        <v>15.74904041766</v>
      </c>
      <c r="K1769" s="137">
        <v>6.6332822340816699</v>
      </c>
      <c r="L1769" s="137">
        <v>14.4203554331765</v>
      </c>
      <c r="M1769" s="137">
        <v>21.098240564502198</v>
      </c>
      <c r="N1769" s="137">
        <v>6.2632531291916598</v>
      </c>
      <c r="O1769" s="137">
        <v>5.9722026791080003</v>
      </c>
      <c r="P1769" s="137">
        <v>6.97871090476605</v>
      </c>
      <c r="Q1769" s="137">
        <v>27.276156110064299</v>
      </c>
      <c r="R1769" s="137">
        <v>4.1502049206416496</v>
      </c>
      <c r="S1769" s="137">
        <v>9.6457457383236296</v>
      </c>
      <c r="T1769" s="137">
        <v>16.280384561305699</v>
      </c>
      <c r="U1769" s="137">
        <v>6.7766341094743998</v>
      </c>
      <c r="V1769" s="1">
        <v>3469613</v>
      </c>
      <c r="W1769" s="1">
        <v>3830904</v>
      </c>
      <c r="X1769" s="1">
        <v>3248292</v>
      </c>
      <c r="Y1769" s="1">
        <v>1719308</v>
      </c>
      <c r="Z1769" s="1">
        <v>2554264</v>
      </c>
      <c r="AA1769" s="1">
        <v>6408291</v>
      </c>
      <c r="AB1769" s="1">
        <v>5208019</v>
      </c>
      <c r="AC1769" s="1">
        <v>2099125</v>
      </c>
      <c r="AD1769" s="1">
        <v>2679514</v>
      </c>
      <c r="AE1769" s="1">
        <v>993596</v>
      </c>
      <c r="AH1769" s="136">
        <f t="shared" si="27"/>
        <v>39118</v>
      </c>
      <c r="AI1769" s="177">
        <f>HLOOKUP(附加题模型!$E$2,历史数据!$B$3:$K$5000,ROW(A1767),)</f>
        <v>6.6332822340816699</v>
      </c>
      <c r="AJ1769" s="177">
        <f>HLOOKUP(附加题模型!$E$2,历史数据!$L$3:$U$5000,ROW(A1767),)</f>
        <v>6.7766341094743998</v>
      </c>
    </row>
    <row r="1770" spans="1:36" x14ac:dyDescent="0.2">
      <c r="A1770" s="148">
        <v>39119</v>
      </c>
      <c r="B1770" s="137">
        <v>15.672971053431199</v>
      </c>
      <c r="C1770" s="137">
        <v>21.174407497948</v>
      </c>
      <c r="D1770" s="137">
        <v>6.2632531291916598</v>
      </c>
      <c r="E1770" s="137">
        <v>5.9506812280121197</v>
      </c>
      <c r="F1770" s="137">
        <v>7.0319835070925096</v>
      </c>
      <c r="G1770" s="137">
        <v>27.6576408109044</v>
      </c>
      <c r="H1770" s="137">
        <v>4.25628044576988</v>
      </c>
      <c r="I1770" s="137">
        <v>9.7665692757556606</v>
      </c>
      <c r="J1770" s="137">
        <v>16.365399624289001</v>
      </c>
      <c r="K1770" s="137">
        <v>6.8157300754905998</v>
      </c>
      <c r="L1770" s="137">
        <v>14.3898038326825</v>
      </c>
      <c r="M1770" s="137">
        <v>22.164577632744098</v>
      </c>
      <c r="N1770" s="137">
        <v>6.3957450223091703</v>
      </c>
      <c r="O1770" s="137">
        <v>6.0798099345874297</v>
      </c>
      <c r="P1770" s="137">
        <v>7.2184376152351097</v>
      </c>
      <c r="Q1770" s="137">
        <v>27.109256553446802</v>
      </c>
      <c r="R1770" s="137">
        <v>4.3093182083339903</v>
      </c>
      <c r="S1770" s="137">
        <v>9.8672555569490203</v>
      </c>
      <c r="T1770" s="137">
        <v>16.492922218764001</v>
      </c>
      <c r="U1770" s="137">
        <v>6.9981779168995297</v>
      </c>
      <c r="V1770" s="1">
        <v>30278666</v>
      </c>
      <c r="W1770" s="1">
        <v>4655426</v>
      </c>
      <c r="X1770" s="1">
        <v>3261125</v>
      </c>
      <c r="Y1770" s="1">
        <v>1717677</v>
      </c>
      <c r="Z1770" s="1">
        <v>3113403</v>
      </c>
      <c r="AA1770" s="1">
        <v>2987854</v>
      </c>
      <c r="AB1770" s="1">
        <v>5605275</v>
      </c>
      <c r="AC1770" s="1">
        <v>1656285</v>
      </c>
      <c r="AD1770" s="1">
        <v>3943687</v>
      </c>
      <c r="AE1770" s="1">
        <v>1103086</v>
      </c>
      <c r="AH1770" s="136">
        <f t="shared" si="27"/>
        <v>39119</v>
      </c>
      <c r="AI1770" s="177">
        <f>HLOOKUP(附加题模型!$E$2,历史数据!$B$3:$K$5000,ROW(A1768),)</f>
        <v>6.8157300754905998</v>
      </c>
      <c r="AJ1770" s="177">
        <f>HLOOKUP(附加题模型!$E$2,历史数据!$L$3:$U$5000,ROW(A1768),)</f>
        <v>6.9981779168995297</v>
      </c>
    </row>
    <row r="1771" spans="1:36" x14ac:dyDescent="0.2">
      <c r="A1771" s="148">
        <v>39120</v>
      </c>
      <c r="B1771" s="137">
        <v>14.053736227248301</v>
      </c>
      <c r="C1771" s="137">
        <v>22.393078433081701</v>
      </c>
      <c r="D1771" s="137">
        <v>6.4198344574214499</v>
      </c>
      <c r="E1771" s="137">
        <v>6.09057066013537</v>
      </c>
      <c r="F1771" s="137">
        <v>7.3249828198880298</v>
      </c>
      <c r="G1771" s="137">
        <v>27.466898460484298</v>
      </c>
      <c r="H1771" s="137">
        <v>4.3358370896160396</v>
      </c>
      <c r="I1771" s="137">
        <v>9.9679418381423801</v>
      </c>
      <c r="J1771" s="137">
        <v>16.556683516001499</v>
      </c>
      <c r="K1771" s="137">
        <v>7.1024338262760596</v>
      </c>
      <c r="L1771" s="137">
        <v>14.817526239598701</v>
      </c>
      <c r="M1771" s="137">
        <v>22.697746166865102</v>
      </c>
      <c r="N1771" s="137">
        <v>6.4680133276460001</v>
      </c>
      <c r="O1771" s="137">
        <v>6.09057066013537</v>
      </c>
      <c r="P1771" s="137">
        <v>7.2317557658167297</v>
      </c>
      <c r="Q1771" s="137">
        <v>28.039125511744398</v>
      </c>
      <c r="R1771" s="137">
        <v>4.3225776489750203</v>
      </c>
      <c r="S1771" s="137">
        <v>9.9679418381423801</v>
      </c>
      <c r="T1771" s="137">
        <v>16.4716684530182</v>
      </c>
      <c r="U1771" s="137">
        <v>6.9330179735391999</v>
      </c>
      <c r="V1771" s="1">
        <v>17257610</v>
      </c>
      <c r="W1771" s="1">
        <v>7372248</v>
      </c>
      <c r="X1771" s="1">
        <v>3146315</v>
      </c>
      <c r="Y1771" s="1">
        <v>2498017</v>
      </c>
      <c r="Z1771" s="1">
        <v>3279993</v>
      </c>
      <c r="AA1771" s="1">
        <v>4013255</v>
      </c>
      <c r="AB1771" s="1">
        <v>7101432</v>
      </c>
      <c r="AC1771" s="1">
        <v>2102864</v>
      </c>
      <c r="AD1771" s="1">
        <v>3477322</v>
      </c>
      <c r="AE1771" s="1">
        <v>1160622</v>
      </c>
      <c r="AH1771" s="136">
        <f t="shared" si="27"/>
        <v>39120</v>
      </c>
      <c r="AI1771" s="177">
        <f>HLOOKUP(附加题模型!$E$2,历史数据!$B$3:$K$5000,ROW(A1769),)</f>
        <v>7.1024338262760596</v>
      </c>
      <c r="AJ1771" s="177">
        <f>HLOOKUP(附加题模型!$E$2,历史数据!$L$3:$U$5000,ROW(A1769),)</f>
        <v>6.9330179735391999</v>
      </c>
    </row>
    <row r="1772" spans="1:36" x14ac:dyDescent="0.2">
      <c r="A1772" s="148">
        <v>39121</v>
      </c>
      <c r="B1772" s="137">
        <v>14.786974639104701</v>
      </c>
      <c r="C1772" s="137">
        <v>22.697746166865102</v>
      </c>
      <c r="D1772" s="137">
        <v>6.4439238925337197</v>
      </c>
      <c r="E1772" s="137">
        <v>6.09057066013537</v>
      </c>
      <c r="F1772" s="137">
        <v>7.2317557658167297</v>
      </c>
      <c r="G1772" s="137">
        <v>28.039125511744398</v>
      </c>
      <c r="H1772" s="137">
        <v>4.3490965302570697</v>
      </c>
      <c r="I1772" s="137">
        <v>10.028353606858399</v>
      </c>
      <c r="J1772" s="137">
        <v>16.301638327051599</v>
      </c>
      <c r="K1772" s="137">
        <v>6.9460499622112604</v>
      </c>
      <c r="L1772" s="137">
        <v>14.573113435646601</v>
      </c>
      <c r="M1772" s="137">
        <v>23.230914700986101</v>
      </c>
      <c r="N1772" s="137">
        <v>6.6005052207635098</v>
      </c>
      <c r="O1772" s="137">
        <v>6.1766564645189099</v>
      </c>
      <c r="P1772" s="137">
        <v>7.2983465187247996</v>
      </c>
      <c r="Q1772" s="137">
        <v>28.039125511744398</v>
      </c>
      <c r="R1772" s="137">
        <v>4.41539373346221</v>
      </c>
      <c r="S1772" s="137">
        <v>10.209588913006399</v>
      </c>
      <c r="T1772" s="137">
        <v>17.1305351911389</v>
      </c>
      <c r="U1772" s="137">
        <v>7.1545617809643201</v>
      </c>
      <c r="V1772" s="1">
        <v>8904145</v>
      </c>
      <c r="W1772" s="1">
        <v>6550230</v>
      </c>
      <c r="X1772" s="1">
        <v>4127346</v>
      </c>
      <c r="Y1772" s="1">
        <v>2360811</v>
      </c>
      <c r="Z1772" s="1">
        <v>3287111</v>
      </c>
      <c r="AA1772" s="1">
        <v>3343076</v>
      </c>
      <c r="AB1772" s="1">
        <v>8107555</v>
      </c>
      <c r="AC1772" s="1">
        <v>2349867</v>
      </c>
      <c r="AD1772" s="1">
        <v>3848312</v>
      </c>
      <c r="AE1772" s="1">
        <v>2007785</v>
      </c>
      <c r="AH1772" s="136">
        <f t="shared" si="27"/>
        <v>39121</v>
      </c>
      <c r="AI1772" s="177">
        <f>HLOOKUP(附加题模型!$E$2,历史数据!$B$3:$K$5000,ROW(A1770),)</f>
        <v>6.9460499622112604</v>
      </c>
      <c r="AJ1772" s="177">
        <f>HLOOKUP(附加题模型!$E$2,历史数据!$L$3:$U$5000,ROW(A1770),)</f>
        <v>7.1545617809643201</v>
      </c>
    </row>
    <row r="1773" spans="1:36" x14ac:dyDescent="0.2">
      <c r="A1773" s="148">
        <v>39122</v>
      </c>
      <c r="B1773" s="137">
        <v>14.573113435646601</v>
      </c>
      <c r="C1773" s="137">
        <v>23.307081634431999</v>
      </c>
      <c r="D1773" s="137">
        <v>6.5884605032073802</v>
      </c>
      <c r="E1773" s="137">
        <v>6.1874171900668502</v>
      </c>
      <c r="F1773" s="137">
        <v>7.2983465187247996</v>
      </c>
      <c r="G1773" s="137">
        <v>28.086811099349401</v>
      </c>
      <c r="H1773" s="137">
        <v>4.40213429282118</v>
      </c>
      <c r="I1773" s="137">
        <v>10.209588913006399</v>
      </c>
      <c r="J1773" s="137">
        <v>17.1305351911389</v>
      </c>
      <c r="K1773" s="137">
        <v>7.1545617809643201</v>
      </c>
      <c r="L1773" s="137">
        <v>14.023184626754301</v>
      </c>
      <c r="M1773" s="137">
        <v>23.611749368215399</v>
      </c>
      <c r="N1773" s="137">
        <v>6.4198344574214499</v>
      </c>
      <c r="O1773" s="137">
        <v>6.3488280732859899</v>
      </c>
      <c r="P1773" s="137">
        <v>7.1784831634902702</v>
      </c>
      <c r="Q1773" s="137">
        <v>28.396767418782002</v>
      </c>
      <c r="R1773" s="137">
        <v>4.4551720553852903</v>
      </c>
      <c r="S1773" s="137">
        <v>10.3304124504385</v>
      </c>
      <c r="T1773" s="137">
        <v>17.3855803800889</v>
      </c>
      <c r="U1773" s="137">
        <v>7.2066897356525903</v>
      </c>
      <c r="V1773" s="1">
        <v>9226886</v>
      </c>
      <c r="W1773" s="1">
        <v>6193605</v>
      </c>
      <c r="X1773" s="1">
        <v>2560950</v>
      </c>
      <c r="Y1773" s="1">
        <v>3813072</v>
      </c>
      <c r="Z1773" s="1">
        <v>3320588</v>
      </c>
      <c r="AA1773" s="1">
        <v>4051903</v>
      </c>
      <c r="AB1773" s="1">
        <v>8586367</v>
      </c>
      <c r="AC1773" s="1">
        <v>2875334</v>
      </c>
      <c r="AD1773" s="1">
        <v>2555366</v>
      </c>
      <c r="AE1773" s="1">
        <v>1751858</v>
      </c>
      <c r="AH1773" s="136">
        <f t="shared" si="27"/>
        <v>39122</v>
      </c>
      <c r="AI1773" s="177">
        <f>HLOOKUP(附加题模型!$E$2,历史数据!$B$3:$K$5000,ROW(A1771),)</f>
        <v>7.1545617809643201</v>
      </c>
      <c r="AJ1773" s="177">
        <f>HLOOKUP(附加题模型!$E$2,历史数据!$L$3:$U$5000,ROW(A1771),)</f>
        <v>7.2066897356525903</v>
      </c>
    </row>
    <row r="1774" spans="1:36" x14ac:dyDescent="0.2">
      <c r="A1774" s="148">
        <v>39125</v>
      </c>
      <c r="B1774" s="137">
        <v>13.8704266242842</v>
      </c>
      <c r="C1774" s="137">
        <v>23.611749368215399</v>
      </c>
      <c r="D1774" s="137">
        <v>6.4198344574214499</v>
      </c>
      <c r="E1774" s="137">
        <v>6.4026317010257001</v>
      </c>
      <c r="F1774" s="137">
        <v>7.1784831634902702</v>
      </c>
      <c r="G1774" s="137">
        <v>28.301396243572</v>
      </c>
      <c r="H1774" s="137">
        <v>4.4684314960263203</v>
      </c>
      <c r="I1774" s="137">
        <v>10.3304124504385</v>
      </c>
      <c r="J1774" s="137">
        <v>17.598118037547199</v>
      </c>
      <c r="K1774" s="137">
        <v>7.2327537129967201</v>
      </c>
      <c r="L1774" s="137">
        <v>14.267597430706401</v>
      </c>
      <c r="M1774" s="137">
        <v>24.830420303349101</v>
      </c>
      <c r="N1774" s="137">
        <v>6.5161921978705504</v>
      </c>
      <c r="O1774" s="137">
        <v>6.4241531521215798</v>
      </c>
      <c r="P1774" s="137">
        <v>7.4182098739593298</v>
      </c>
      <c r="Q1774" s="137">
        <v>28.062968305546899</v>
      </c>
      <c r="R1774" s="137">
        <v>4.4949503773083803</v>
      </c>
      <c r="S1774" s="137">
        <v>10.3706869629158</v>
      </c>
      <c r="T1774" s="137">
        <v>17.5343567403097</v>
      </c>
      <c r="U1774" s="137">
        <v>7.3239776337011797</v>
      </c>
      <c r="V1774" s="1">
        <v>9852426</v>
      </c>
      <c r="W1774" s="1">
        <v>4362780</v>
      </c>
      <c r="X1774" s="1">
        <v>2618304</v>
      </c>
      <c r="Y1774" s="1">
        <v>2968692</v>
      </c>
      <c r="Z1774" s="1">
        <v>3670282</v>
      </c>
      <c r="AA1774" s="1">
        <v>4880142</v>
      </c>
      <c r="AB1774" s="1">
        <v>8017597</v>
      </c>
      <c r="AC1774" s="1">
        <v>2475011</v>
      </c>
      <c r="AD1774" s="1">
        <v>2254194</v>
      </c>
      <c r="AE1774" s="1">
        <v>1517566</v>
      </c>
      <c r="AH1774" s="136">
        <f t="shared" si="27"/>
        <v>39125</v>
      </c>
      <c r="AI1774" s="177">
        <f>HLOOKUP(附加题模型!$E$2,历史数据!$B$3:$K$5000,ROW(A1772),)</f>
        <v>7.2327537129967201</v>
      </c>
      <c r="AJ1774" s="177">
        <f>HLOOKUP(附加题模型!$E$2,历史数据!$L$3:$U$5000,ROW(A1772),)</f>
        <v>7.3239776337011797</v>
      </c>
    </row>
    <row r="1775" spans="1:36" x14ac:dyDescent="0.2">
      <c r="A1775" s="148">
        <v>39126</v>
      </c>
      <c r="B1775" s="137">
        <v>14.328700631694399</v>
      </c>
      <c r="C1775" s="137">
        <v>25.8967573715911</v>
      </c>
      <c r="D1775" s="137">
        <v>6.5161921978705504</v>
      </c>
      <c r="E1775" s="137">
        <v>6.4241531521215798</v>
      </c>
      <c r="F1775" s="137">
        <v>7.4448461751225601</v>
      </c>
      <c r="G1775" s="137">
        <v>27.896068748929402</v>
      </c>
      <c r="H1775" s="137">
        <v>4.5082098179493997</v>
      </c>
      <c r="I1775" s="137">
        <v>10.3706869629158</v>
      </c>
      <c r="J1775" s="137">
        <v>17.555610506055501</v>
      </c>
      <c r="K1775" s="137">
        <v>7.3239776337011797</v>
      </c>
      <c r="L1775" s="137">
        <v>14.2064942297184</v>
      </c>
      <c r="M1775" s="137">
        <v>26.049091238482799</v>
      </c>
      <c r="N1775" s="137">
        <v>6.5161921978705504</v>
      </c>
      <c r="O1775" s="137">
        <v>6.4671960543133498</v>
      </c>
      <c r="P1775" s="137">
        <v>7.6046639821019397</v>
      </c>
      <c r="Q1775" s="137">
        <v>28.325239037374502</v>
      </c>
      <c r="R1775" s="137">
        <v>4.5479881398724897</v>
      </c>
      <c r="S1775" s="137">
        <v>10.8741183688826</v>
      </c>
      <c r="T1775" s="137">
        <v>17.853163226497099</v>
      </c>
      <c r="U1775" s="137">
        <v>7.2718496790129201</v>
      </c>
      <c r="V1775" s="1">
        <v>6353910</v>
      </c>
      <c r="W1775" s="1">
        <v>2273775</v>
      </c>
      <c r="X1775" s="1">
        <v>0</v>
      </c>
      <c r="Y1775" s="1">
        <v>2749752</v>
      </c>
      <c r="Z1775" s="1">
        <v>3198348</v>
      </c>
      <c r="AA1775" s="1">
        <v>3651019</v>
      </c>
      <c r="AB1775" s="1">
        <v>8950276</v>
      </c>
      <c r="AC1775" s="1">
        <v>5690302</v>
      </c>
      <c r="AD1775" s="1">
        <v>2026337</v>
      </c>
      <c r="AE1775" s="1">
        <v>1410808</v>
      </c>
      <c r="AH1775" s="136">
        <f t="shared" si="27"/>
        <v>39126</v>
      </c>
      <c r="AI1775" s="177">
        <f>HLOOKUP(附加题模型!$E$2,历史数据!$B$3:$K$5000,ROW(A1773),)</f>
        <v>7.3239776337011797</v>
      </c>
      <c r="AJ1775" s="177">
        <f>HLOOKUP(附加题模型!$E$2,历史数据!$L$3:$U$5000,ROW(A1773),)</f>
        <v>7.2718496790129201</v>
      </c>
    </row>
    <row r="1776" spans="1:36" x14ac:dyDescent="0.2">
      <c r="A1776" s="148">
        <v>39127</v>
      </c>
      <c r="B1776" s="137">
        <v>14.2370458302124</v>
      </c>
      <c r="C1776" s="137">
        <v>27.343929107062401</v>
      </c>
      <c r="D1776" s="137">
        <v>6.64868409098806</v>
      </c>
      <c r="E1776" s="137">
        <v>6.4564353287654104</v>
      </c>
      <c r="F1776" s="137">
        <v>7.6845728855916198</v>
      </c>
      <c r="G1776" s="137">
        <v>28.325239037374502</v>
      </c>
      <c r="H1776" s="137">
        <v>4.5479881398724897</v>
      </c>
      <c r="I1776" s="137">
        <v>10.8942556251213</v>
      </c>
      <c r="J1776" s="137">
        <v>17.8956707579888</v>
      </c>
      <c r="K1776" s="137">
        <v>7.2718496790129201</v>
      </c>
      <c r="L1776" s="137">
        <v>14.603665036140599</v>
      </c>
      <c r="M1776" s="137">
        <v>27.343929107062401</v>
      </c>
      <c r="N1776" s="137">
        <v>7.1666069459019903</v>
      </c>
      <c r="O1776" s="137">
        <v>6.9083858017789899</v>
      </c>
      <c r="P1776" s="137">
        <v>7.6712547350100104</v>
      </c>
      <c r="Q1776" s="137">
        <v>30.1611341601673</v>
      </c>
      <c r="R1776" s="137">
        <v>4.7601391901289301</v>
      </c>
      <c r="S1776" s="137">
        <v>10.974804650076001</v>
      </c>
      <c r="T1776" s="137">
        <v>17.9169245237346</v>
      </c>
      <c r="U1776" s="137">
        <v>7.6237133731586999</v>
      </c>
      <c r="V1776" s="1">
        <v>9830318</v>
      </c>
      <c r="W1776" s="1">
        <v>1410831</v>
      </c>
      <c r="X1776" s="1">
        <v>2616933</v>
      </c>
      <c r="Y1776" s="1">
        <v>7285805</v>
      </c>
      <c r="Z1776" s="1">
        <v>3906987</v>
      </c>
      <c r="AA1776" s="1">
        <v>6193911</v>
      </c>
      <c r="AB1776" s="1">
        <v>15050531</v>
      </c>
      <c r="AC1776" s="1">
        <v>7035830</v>
      </c>
      <c r="AD1776" s="1">
        <v>2560800</v>
      </c>
      <c r="AE1776" s="1">
        <v>2600651</v>
      </c>
      <c r="AH1776" s="136">
        <f t="shared" si="27"/>
        <v>39127</v>
      </c>
      <c r="AI1776" s="177">
        <f>HLOOKUP(附加题模型!$E$2,历史数据!$B$3:$K$5000,ROW(A1774),)</f>
        <v>7.2718496790129201</v>
      </c>
      <c r="AJ1776" s="177">
        <f>HLOOKUP(附加题模型!$E$2,历史数据!$L$3:$U$5000,ROW(A1774),)</f>
        <v>7.6237133731586999</v>
      </c>
    </row>
    <row r="1777" spans="1:36" x14ac:dyDescent="0.2">
      <c r="A1777" s="148">
        <v>39128</v>
      </c>
      <c r="B1777" s="137">
        <v>14.603665036140599</v>
      </c>
      <c r="C1777" s="137">
        <v>28.714933909087801</v>
      </c>
      <c r="D1777" s="137">
        <v>7.5881720603668104</v>
      </c>
      <c r="E1777" s="137">
        <v>6.9837108806145798</v>
      </c>
      <c r="F1777" s="137">
        <v>7.6712547350100104</v>
      </c>
      <c r="G1777" s="137">
        <v>30.1611341601673</v>
      </c>
      <c r="H1777" s="137">
        <v>4.7733986307699601</v>
      </c>
      <c r="I1777" s="137">
        <v>11.015079162553301</v>
      </c>
      <c r="J1777" s="137">
        <v>17.959432055226301</v>
      </c>
      <c r="K1777" s="137">
        <v>7.7670652485514298</v>
      </c>
      <c r="L1777" s="137">
        <v>16.0701418598535</v>
      </c>
      <c r="M1777" s="137">
        <v>28.714933909087801</v>
      </c>
      <c r="N1777" s="137">
        <v>7.8531558466018403</v>
      </c>
      <c r="O1777" s="137">
        <v>7.4464220791761004</v>
      </c>
      <c r="P1777" s="137">
        <v>7.9376177466423004</v>
      </c>
      <c r="Q1777" s="137">
        <v>30.852575180439899</v>
      </c>
      <c r="R1777" s="137">
        <v>4.9059930371802301</v>
      </c>
      <c r="S1777" s="137">
        <v>11.055353675030601</v>
      </c>
      <c r="T1777" s="137">
        <v>18.2782385414137</v>
      </c>
      <c r="U1777" s="137">
        <v>7.7540332598793604</v>
      </c>
      <c r="V1777" s="1">
        <v>18444595</v>
      </c>
      <c r="W1777" s="1">
        <v>532562</v>
      </c>
      <c r="X1777" s="1">
        <v>10526189</v>
      </c>
      <c r="Y1777" s="1">
        <v>8930960</v>
      </c>
      <c r="Z1777" s="1">
        <v>4543322</v>
      </c>
      <c r="AA1777" s="1">
        <v>4350723</v>
      </c>
      <c r="AB1777" s="1">
        <v>12620632</v>
      </c>
      <c r="AC1777" s="1">
        <v>6365726</v>
      </c>
      <c r="AD1777" s="1">
        <v>2638141</v>
      </c>
      <c r="AE1777" s="1">
        <v>3019299</v>
      </c>
      <c r="AH1777" s="136">
        <f t="shared" si="27"/>
        <v>39128</v>
      </c>
      <c r="AI1777" s="177">
        <f>HLOOKUP(附加题模型!$E$2,历史数据!$B$3:$K$5000,ROW(A1775),)</f>
        <v>7.7670652485514298</v>
      </c>
      <c r="AJ1777" s="177">
        <f>HLOOKUP(附加题模型!$E$2,历史数据!$L$3:$U$5000,ROW(A1775),)</f>
        <v>7.7540332598793604</v>
      </c>
    </row>
    <row r="1778" spans="1:36" x14ac:dyDescent="0.2">
      <c r="A1778" s="148">
        <v>39129</v>
      </c>
      <c r="B1778" s="137">
        <v>16.6506222692398</v>
      </c>
      <c r="C1778" s="137">
        <v>30.162105644558999</v>
      </c>
      <c r="D1778" s="137">
        <v>7.76884282370888</v>
      </c>
      <c r="E1778" s="137">
        <v>7.4894649813678704</v>
      </c>
      <c r="F1778" s="137">
        <v>7.9642540478055297</v>
      </c>
      <c r="G1778" s="137">
        <v>30.828732386637402</v>
      </c>
      <c r="H1778" s="137">
        <v>4.9192524778212601</v>
      </c>
      <c r="I1778" s="137">
        <v>11.0754909312693</v>
      </c>
      <c r="J1778" s="137">
        <v>18.363253604397102</v>
      </c>
      <c r="K1778" s="137">
        <v>7.7540332598793604</v>
      </c>
      <c r="L1778" s="137">
        <v>15.703522653925299</v>
      </c>
      <c r="M1778" s="137">
        <v>30.162105644558999</v>
      </c>
      <c r="N1778" s="137">
        <v>7.5159037550299903</v>
      </c>
      <c r="O1778" s="137">
        <v>7.5432686091075896</v>
      </c>
      <c r="P1778" s="137">
        <v>7.8843451443158399</v>
      </c>
      <c r="Q1778" s="137">
        <v>30.351876510587299</v>
      </c>
      <c r="R1778" s="137">
        <v>5.0518468842315398</v>
      </c>
      <c r="S1778" s="137">
        <v>10.994941906314599</v>
      </c>
      <c r="T1778" s="137">
        <v>18.256984775667899</v>
      </c>
      <c r="U1778" s="137">
        <v>7.8322251919117596</v>
      </c>
      <c r="V1778" s="1">
        <v>18341365</v>
      </c>
      <c r="W1778" s="1">
        <v>603271</v>
      </c>
      <c r="X1778" s="1">
        <v>7281550</v>
      </c>
      <c r="Y1778" s="1">
        <v>5445758</v>
      </c>
      <c r="Z1778" s="1">
        <v>5041853</v>
      </c>
      <c r="AA1778" s="1">
        <v>3242440</v>
      </c>
      <c r="AB1778" s="1">
        <v>15167801</v>
      </c>
      <c r="AC1778" s="1">
        <v>5977108</v>
      </c>
      <c r="AD1778" s="1">
        <v>3117277</v>
      </c>
      <c r="AE1778" s="1">
        <v>3743957</v>
      </c>
      <c r="AH1778" s="136">
        <f t="shared" si="27"/>
        <v>39129</v>
      </c>
      <c r="AI1778" s="177">
        <f>HLOOKUP(附加题模型!$E$2,历史数据!$B$3:$K$5000,ROW(A1776),)</f>
        <v>7.7540332598793604</v>
      </c>
      <c r="AJ1778" s="177">
        <f>HLOOKUP(附加题模型!$E$2,历史数据!$L$3:$U$5000,ROW(A1776),)</f>
        <v>7.8322251919117596</v>
      </c>
    </row>
    <row r="1779" spans="1:36" x14ac:dyDescent="0.2">
      <c r="A1779" s="148">
        <v>39139</v>
      </c>
      <c r="B1779" s="137">
        <v>15.642419452937199</v>
      </c>
      <c r="C1779" s="137">
        <v>31.6854443134762</v>
      </c>
      <c r="D1779" s="137">
        <v>7.4677248848054401</v>
      </c>
      <c r="E1779" s="137">
        <v>7.6401151390390698</v>
      </c>
      <c r="F1779" s="137">
        <v>7.8976632948974599</v>
      </c>
      <c r="G1779" s="137">
        <v>30.256505335377302</v>
      </c>
      <c r="H1779" s="137">
        <v>5.0651063248725601</v>
      </c>
      <c r="I1779" s="137">
        <v>10.994941906314599</v>
      </c>
      <c r="J1779" s="137">
        <v>18.2994923071596</v>
      </c>
      <c r="K1779" s="137">
        <v>8.0277050219927499</v>
      </c>
      <c r="L1779" s="137">
        <v>16.314554663805598</v>
      </c>
      <c r="M1779" s="137">
        <v>31.1522757793552</v>
      </c>
      <c r="N1779" s="137">
        <v>7.9013347168264003</v>
      </c>
      <c r="O1779" s="137">
        <v>7.76924384561437</v>
      </c>
      <c r="P1779" s="137">
        <v>8.2306170594378205</v>
      </c>
      <c r="Q1779" s="137">
        <v>31.830129726342498</v>
      </c>
      <c r="R1779" s="137">
        <v>5.4363706628213402</v>
      </c>
      <c r="S1779" s="137">
        <v>11.558785080997399</v>
      </c>
      <c r="T1779" s="137">
        <v>19.404688125942702</v>
      </c>
      <c r="U1779" s="137">
        <v>8.18408888605755</v>
      </c>
      <c r="V1779" s="1">
        <v>10074620</v>
      </c>
      <c r="W1779" s="1">
        <v>18776025</v>
      </c>
      <c r="X1779" s="1">
        <v>4765422</v>
      </c>
      <c r="Y1779" s="1">
        <v>4508328</v>
      </c>
      <c r="Z1779" s="1">
        <v>6806222</v>
      </c>
      <c r="AA1779" s="1">
        <v>3510143</v>
      </c>
      <c r="AB1779" s="1">
        <v>12274572</v>
      </c>
      <c r="AC1779" s="1">
        <v>5657448</v>
      </c>
      <c r="AD1779" s="1">
        <v>4811379</v>
      </c>
      <c r="AE1779" s="1">
        <v>2728929</v>
      </c>
      <c r="AH1779" s="136">
        <f t="shared" si="27"/>
        <v>39139</v>
      </c>
      <c r="AI1779" s="177">
        <f>HLOOKUP(附加题模型!$E$2,历史数据!$B$3:$K$5000,ROW(A1777),)</f>
        <v>8.0277050219927499</v>
      </c>
      <c r="AJ1779" s="177">
        <f>HLOOKUP(附加题模型!$E$2,历史数据!$L$3:$U$5000,ROW(A1777),)</f>
        <v>8.18408888605755</v>
      </c>
    </row>
    <row r="1780" spans="1:36" x14ac:dyDescent="0.2">
      <c r="A1780" s="148">
        <v>39140</v>
      </c>
      <c r="B1780" s="137">
        <v>16.4978642667697</v>
      </c>
      <c r="C1780" s="137">
        <v>31.1522757793552</v>
      </c>
      <c r="D1780" s="137">
        <v>7.9495135870509497</v>
      </c>
      <c r="E1780" s="137">
        <v>7.7262009434226</v>
      </c>
      <c r="F1780" s="137">
        <v>8.2039807582745894</v>
      </c>
      <c r="G1780" s="137">
        <v>32.0208720767626</v>
      </c>
      <c r="H1780" s="137">
        <v>5.4761489847444196</v>
      </c>
      <c r="I1780" s="137">
        <v>11.619196849713401</v>
      </c>
      <c r="J1780" s="137">
        <v>19.3409268287052</v>
      </c>
      <c r="K1780" s="137">
        <v>8.2622808180899394</v>
      </c>
      <c r="L1780" s="137">
        <v>14.6953198376227</v>
      </c>
      <c r="M1780" s="137">
        <v>29.628937110437999</v>
      </c>
      <c r="N1780" s="137">
        <v>7.1063833581212998</v>
      </c>
      <c r="O1780" s="137">
        <v>6.9944716061625298</v>
      </c>
      <c r="P1780" s="137">
        <v>7.4048917233777196</v>
      </c>
      <c r="Q1780" s="137">
        <v>28.659038150609501</v>
      </c>
      <c r="R1780" s="137">
        <v>4.8927335965392</v>
      </c>
      <c r="S1780" s="137">
        <v>10.410961475393201</v>
      </c>
      <c r="T1780" s="137">
        <v>17.470595443072199</v>
      </c>
      <c r="U1780" s="137">
        <v>7.37610558838945</v>
      </c>
      <c r="V1780" s="1">
        <v>14396745</v>
      </c>
      <c r="W1780" s="1">
        <v>13630306</v>
      </c>
      <c r="X1780" s="1">
        <v>7352827</v>
      </c>
      <c r="Y1780" s="1">
        <v>5856941</v>
      </c>
      <c r="Z1780" s="1">
        <v>7190319</v>
      </c>
      <c r="AA1780" s="1">
        <v>4175421</v>
      </c>
      <c r="AB1780" s="1">
        <v>18168967</v>
      </c>
      <c r="AC1780" s="1">
        <v>7032325</v>
      </c>
      <c r="AD1780" s="1">
        <v>5009047</v>
      </c>
      <c r="AE1780" s="1">
        <v>4414809</v>
      </c>
      <c r="AH1780" s="136">
        <f t="shared" si="27"/>
        <v>39140</v>
      </c>
      <c r="AI1780" s="177">
        <f>HLOOKUP(附加题模型!$E$2,历史数据!$B$3:$K$5000,ROW(A1778),)</f>
        <v>8.2622808180899394</v>
      </c>
      <c r="AJ1780" s="177">
        <f>HLOOKUP(附加题模型!$E$2,历史数据!$L$3:$U$5000,ROW(A1778),)</f>
        <v>7.37610558838945</v>
      </c>
    </row>
    <row r="1781" spans="1:36" x14ac:dyDescent="0.2">
      <c r="A1781" s="148">
        <v>39141</v>
      </c>
      <c r="B1781" s="137">
        <v>14.4509070336705</v>
      </c>
      <c r="C1781" s="137">
        <v>28.943434709425301</v>
      </c>
      <c r="D1781" s="137">
        <v>6.96184674744765</v>
      </c>
      <c r="E1781" s="137">
        <v>6.9406679784228098</v>
      </c>
      <c r="F1781" s="137">
        <v>7.2983465187247996</v>
      </c>
      <c r="G1781" s="137">
        <v>27.896068748929402</v>
      </c>
      <c r="H1781" s="137">
        <v>4.7999175120520103</v>
      </c>
      <c r="I1781" s="137">
        <v>10.2700006817225</v>
      </c>
      <c r="J1781" s="137">
        <v>17.321819082851398</v>
      </c>
      <c r="K1781" s="137">
        <v>7.2979136563570499</v>
      </c>
      <c r="L1781" s="137">
        <v>15.336903447997001</v>
      </c>
      <c r="M1781" s="137">
        <v>31.0761088459093</v>
      </c>
      <c r="N1781" s="137">
        <v>7.6845298008159197</v>
      </c>
      <c r="O1781" s="137">
        <v>7.3495755492446202</v>
      </c>
      <c r="P1781" s="137">
        <v>7.6978910361732398</v>
      </c>
      <c r="Q1781" s="137">
        <v>28.992837263844599</v>
      </c>
      <c r="R1781" s="137">
        <v>5.3302951376931196</v>
      </c>
      <c r="S1781" s="137">
        <v>10.8942556251213</v>
      </c>
      <c r="T1781" s="137">
        <v>17.576864271801298</v>
      </c>
      <c r="U1781" s="137">
        <v>7.9234491126162201</v>
      </c>
      <c r="V1781" s="1">
        <v>12559693</v>
      </c>
      <c r="W1781" s="1">
        <v>8521596</v>
      </c>
      <c r="X1781" s="1">
        <v>5159981</v>
      </c>
      <c r="Y1781" s="1">
        <v>4232053</v>
      </c>
      <c r="Z1781" s="1">
        <v>4295971</v>
      </c>
      <c r="AA1781" s="1">
        <v>5383111</v>
      </c>
      <c r="AB1781" s="1">
        <v>16314722</v>
      </c>
      <c r="AC1781" s="1">
        <v>4537682</v>
      </c>
      <c r="AD1781" s="1">
        <v>3602238</v>
      </c>
      <c r="AE1781" s="1">
        <v>2663397</v>
      </c>
      <c r="AH1781" s="136">
        <f t="shared" si="27"/>
        <v>39141</v>
      </c>
      <c r="AI1781" s="177">
        <f>HLOOKUP(附加题模型!$E$2,历史数据!$B$3:$K$5000,ROW(A1779),)</f>
        <v>7.2979136563570499</v>
      </c>
      <c r="AJ1781" s="177">
        <f>HLOOKUP(附加题模型!$E$2,历史数据!$L$3:$U$5000,ROW(A1779),)</f>
        <v>7.9234491126162201</v>
      </c>
    </row>
    <row r="1782" spans="1:36" x14ac:dyDescent="0.2">
      <c r="A1782" s="148">
        <v>39142</v>
      </c>
      <c r="B1782" s="137">
        <v>15.275800247009</v>
      </c>
      <c r="C1782" s="137">
        <v>31.3807765796927</v>
      </c>
      <c r="D1782" s="137">
        <v>7.6845298008159197</v>
      </c>
      <c r="E1782" s="137">
        <v>7.3388148236966799</v>
      </c>
      <c r="F1782" s="137">
        <v>7.71120918675485</v>
      </c>
      <c r="G1782" s="137">
        <v>29.326636377079598</v>
      </c>
      <c r="H1782" s="137">
        <v>5.3302951376931196</v>
      </c>
      <c r="I1782" s="137">
        <v>10.9143928813599</v>
      </c>
      <c r="J1782" s="137">
        <v>17.789401929259601</v>
      </c>
      <c r="K1782" s="137">
        <v>7.9364811012882903</v>
      </c>
      <c r="L1782" s="137">
        <v>14.4203554331765</v>
      </c>
      <c r="M1782" s="137">
        <v>30.8476080455717</v>
      </c>
      <c r="N1782" s="137">
        <v>7.38341186191247</v>
      </c>
      <c r="O1782" s="137">
        <v>7.0052323317104701</v>
      </c>
      <c r="P1782" s="137">
        <v>8.2039807582745894</v>
      </c>
      <c r="Q1782" s="137">
        <v>27.0854137596443</v>
      </c>
      <c r="R1782" s="137">
        <v>5.3037762564110604</v>
      </c>
      <c r="S1782" s="137">
        <v>10.7734320876892</v>
      </c>
      <c r="T1782" s="137">
        <v>16.365399624289001</v>
      </c>
      <c r="U1782" s="137">
        <v>8.7184004216122606</v>
      </c>
      <c r="V1782" s="1">
        <v>10036547</v>
      </c>
      <c r="W1782" s="1">
        <v>7781612</v>
      </c>
      <c r="X1782" s="1">
        <v>4945334</v>
      </c>
      <c r="Y1782" s="1">
        <v>4048070</v>
      </c>
      <c r="Z1782" s="1">
        <v>8652141</v>
      </c>
      <c r="AA1782" s="1">
        <v>3575609</v>
      </c>
      <c r="AB1782" s="1">
        <v>16846456</v>
      </c>
      <c r="AC1782" s="1">
        <v>4086015</v>
      </c>
      <c r="AD1782" s="1">
        <v>2683040</v>
      </c>
      <c r="AE1782" s="1">
        <v>7053559</v>
      </c>
      <c r="AH1782" s="136">
        <f t="shared" si="27"/>
        <v>39142</v>
      </c>
      <c r="AI1782" s="177">
        <f>HLOOKUP(附加题模型!$E$2,历史数据!$B$3:$K$5000,ROW(A1780),)</f>
        <v>7.9364811012882903</v>
      </c>
      <c r="AJ1782" s="177">
        <f>HLOOKUP(附加题模型!$E$2,历史数据!$L$3:$U$5000,ROW(A1780),)</f>
        <v>8.7184004216122606</v>
      </c>
    </row>
    <row r="1783" spans="1:36" x14ac:dyDescent="0.2">
      <c r="A1783" s="148">
        <v>39143</v>
      </c>
      <c r="B1783" s="137">
        <v>14.359252232188499</v>
      </c>
      <c r="C1783" s="137">
        <v>30.923774979017601</v>
      </c>
      <c r="D1783" s="137">
        <v>7.4075012970247496</v>
      </c>
      <c r="E1783" s="137">
        <v>6.9837108806145798</v>
      </c>
      <c r="F1783" s="137">
        <v>8.17734445711136</v>
      </c>
      <c r="G1783" s="137">
        <v>26.846985821619199</v>
      </c>
      <c r="H1783" s="137">
        <v>5.3037762564110604</v>
      </c>
      <c r="I1783" s="137">
        <v>10.7130203189732</v>
      </c>
      <c r="J1783" s="137">
        <v>16.450414687272399</v>
      </c>
      <c r="K1783" s="137">
        <v>8.7705283763005202</v>
      </c>
      <c r="L1783" s="137">
        <v>14.5425618351526</v>
      </c>
      <c r="M1783" s="137">
        <v>30.999941912463498</v>
      </c>
      <c r="N1783" s="137">
        <v>7.3713671443563298</v>
      </c>
      <c r="O1783" s="137">
        <v>7.1020788616419503</v>
      </c>
      <c r="P1783" s="137">
        <v>8.2439352100194405</v>
      </c>
      <c r="Q1783" s="137">
        <v>27.753011986114402</v>
      </c>
      <c r="R1783" s="137">
        <v>5.4363706628213402</v>
      </c>
      <c r="S1783" s="137">
        <v>11.1157654437467</v>
      </c>
      <c r="T1783" s="137">
        <v>16.5779372817473</v>
      </c>
      <c r="U1783" s="137">
        <v>8.7835603649725904</v>
      </c>
      <c r="V1783" s="1">
        <v>5471808</v>
      </c>
      <c r="W1783" s="1">
        <v>4975815</v>
      </c>
      <c r="X1783" s="1">
        <v>3429087</v>
      </c>
      <c r="Y1783" s="1">
        <v>3274259</v>
      </c>
      <c r="Z1783" s="1">
        <v>6192224</v>
      </c>
      <c r="AA1783" s="1">
        <v>2977563</v>
      </c>
      <c r="AB1783" s="1">
        <v>11861219</v>
      </c>
      <c r="AC1783" s="1">
        <v>4821741</v>
      </c>
      <c r="AD1783" s="1">
        <v>2126900</v>
      </c>
      <c r="AE1783" s="1">
        <v>8049775</v>
      </c>
      <c r="AH1783" s="136">
        <f t="shared" si="27"/>
        <v>39143</v>
      </c>
      <c r="AI1783" s="177">
        <f>HLOOKUP(附加题模型!$E$2,历史数据!$B$3:$K$5000,ROW(A1781),)</f>
        <v>8.7705283763005202</v>
      </c>
      <c r="AJ1783" s="177">
        <f>HLOOKUP(附加题模型!$E$2,历史数据!$L$3:$U$5000,ROW(A1781),)</f>
        <v>8.7835603649725904</v>
      </c>
    </row>
    <row r="1784" spans="1:36" x14ac:dyDescent="0.2">
      <c r="A1784" s="148">
        <v>39146</v>
      </c>
      <c r="B1784" s="137">
        <v>16.0090386588654</v>
      </c>
      <c r="C1784" s="137">
        <v>31.304609646246899</v>
      </c>
      <c r="D1784" s="137">
        <v>7.3713671443563298</v>
      </c>
      <c r="E1784" s="137">
        <v>7.1020788616419503</v>
      </c>
      <c r="F1784" s="137">
        <v>8.3238441135091303</v>
      </c>
      <c r="G1784" s="137">
        <v>27.8006975737194</v>
      </c>
      <c r="H1784" s="137">
        <v>5.4363706628213402</v>
      </c>
      <c r="I1784" s="137">
        <v>11.176177212462701</v>
      </c>
      <c r="J1784" s="137">
        <v>16.5991910474932</v>
      </c>
      <c r="K1784" s="137">
        <v>8.7314324102843308</v>
      </c>
      <c r="L1784" s="137">
        <v>16.0090386588654</v>
      </c>
      <c r="M1784" s="137">
        <v>30.5429403117883</v>
      </c>
      <c r="N1784" s="137">
        <v>7.38341186191247</v>
      </c>
      <c r="O1784" s="137">
        <v>7.5217471580117001</v>
      </c>
      <c r="P1784" s="137">
        <v>8.6567978780494901</v>
      </c>
      <c r="Q1784" s="137">
        <v>28.182182274559398</v>
      </c>
      <c r="R1784" s="137">
        <v>5.4628895441033896</v>
      </c>
      <c r="S1784" s="137">
        <v>11.4580987998041</v>
      </c>
      <c r="T1784" s="137">
        <v>16.5779372817473</v>
      </c>
      <c r="U1784" s="137">
        <v>8.5750485462195307</v>
      </c>
      <c r="V1784" s="1">
        <v>5727704</v>
      </c>
      <c r="W1784" s="1">
        <v>7610164</v>
      </c>
      <c r="X1784" s="1">
        <v>5707315</v>
      </c>
      <c r="Y1784" s="1">
        <v>6064123</v>
      </c>
      <c r="Z1784" s="1">
        <v>8337916</v>
      </c>
      <c r="AA1784" s="1">
        <v>3005672</v>
      </c>
      <c r="AB1784" s="1">
        <v>12252431</v>
      </c>
      <c r="AC1784" s="1">
        <v>6293007</v>
      </c>
      <c r="AD1784" s="1">
        <v>2421742</v>
      </c>
      <c r="AE1784" s="1">
        <v>4016624</v>
      </c>
      <c r="AH1784" s="136">
        <f t="shared" si="27"/>
        <v>39146</v>
      </c>
      <c r="AI1784" s="177">
        <f>HLOOKUP(附加题模型!$E$2,历史数据!$B$3:$K$5000,ROW(A1782),)</f>
        <v>8.7314324102843308</v>
      </c>
      <c r="AJ1784" s="177">
        <f>HLOOKUP(附加题模型!$E$2,历史数据!$L$3:$U$5000,ROW(A1782),)</f>
        <v>8.5750485462195307</v>
      </c>
    </row>
    <row r="1785" spans="1:36" x14ac:dyDescent="0.2">
      <c r="A1785" s="148">
        <v>39147</v>
      </c>
      <c r="B1785" s="137">
        <v>17.597721884554399</v>
      </c>
      <c r="C1785" s="137">
        <v>30.466773378342499</v>
      </c>
      <c r="D1785" s="137">
        <v>7.38341186191247</v>
      </c>
      <c r="E1785" s="137">
        <v>7.4894649813678704</v>
      </c>
      <c r="F1785" s="137">
        <v>8.47034376990689</v>
      </c>
      <c r="G1785" s="137">
        <v>28.253710655967001</v>
      </c>
      <c r="H1785" s="137">
        <v>5.4231112221803102</v>
      </c>
      <c r="I1785" s="137">
        <v>11.4379615435654</v>
      </c>
      <c r="J1785" s="137">
        <v>16.5779372817473</v>
      </c>
      <c r="K1785" s="137">
        <v>8.5359525802033307</v>
      </c>
      <c r="L1785" s="137">
        <v>16.4978642667697</v>
      </c>
      <c r="M1785" s="137">
        <v>29.933604844221499</v>
      </c>
      <c r="N1785" s="137">
        <v>7.4315907321370203</v>
      </c>
      <c r="O1785" s="137">
        <v>7.4464220791761004</v>
      </c>
      <c r="P1785" s="137">
        <v>8.3371622640907397</v>
      </c>
      <c r="Q1785" s="137">
        <v>28.253710655967001</v>
      </c>
      <c r="R1785" s="137">
        <v>5.3568140189751698</v>
      </c>
      <c r="S1785" s="137">
        <v>11.337275262372</v>
      </c>
      <c r="T1785" s="137">
        <v>16.641698578984801</v>
      </c>
      <c r="U1785" s="137">
        <v>8.3665367274664693</v>
      </c>
      <c r="V1785" s="1">
        <v>29877509</v>
      </c>
      <c r="W1785" s="1">
        <v>4116486</v>
      </c>
      <c r="X1785" s="1">
        <v>2932886</v>
      </c>
      <c r="Y1785" s="1">
        <v>4008909</v>
      </c>
      <c r="Z1785" s="1">
        <v>4626038</v>
      </c>
      <c r="AA1785" s="1">
        <v>2223618</v>
      </c>
      <c r="AB1785" s="1">
        <v>6165516</v>
      </c>
      <c r="AC1785" s="1">
        <v>4454009</v>
      </c>
      <c r="AD1785" s="1">
        <v>1545501</v>
      </c>
      <c r="AE1785" s="1">
        <v>1562120</v>
      </c>
      <c r="AH1785" s="136">
        <f t="shared" si="27"/>
        <v>39147</v>
      </c>
      <c r="AI1785" s="177">
        <f>HLOOKUP(附加题模型!$E$2,历史数据!$B$3:$K$5000,ROW(A1783),)</f>
        <v>8.5359525802033307</v>
      </c>
      <c r="AJ1785" s="177">
        <f>HLOOKUP(附加题模型!$E$2,历史数据!$L$3:$U$5000,ROW(A1783),)</f>
        <v>8.3665367274664693</v>
      </c>
    </row>
    <row r="1786" spans="1:36" x14ac:dyDescent="0.2">
      <c r="A1786" s="148">
        <v>39148</v>
      </c>
      <c r="B1786" s="137">
        <v>16.4978642667697</v>
      </c>
      <c r="C1786" s="137">
        <v>29.933604844221499</v>
      </c>
      <c r="D1786" s="137">
        <v>7.41954601458088</v>
      </c>
      <c r="E1786" s="137">
        <v>7.4679435302719899</v>
      </c>
      <c r="F1786" s="137">
        <v>8.2306170594378205</v>
      </c>
      <c r="G1786" s="137">
        <v>28.253710655967001</v>
      </c>
      <c r="H1786" s="137">
        <v>5.3568140189751698</v>
      </c>
      <c r="I1786" s="137">
        <v>11.357412518610699</v>
      </c>
      <c r="J1786" s="137">
        <v>16.684206110476499</v>
      </c>
      <c r="K1786" s="137">
        <v>8.3665367274664693</v>
      </c>
      <c r="L1786" s="137">
        <v>16.5589674677578</v>
      </c>
      <c r="M1786" s="137">
        <v>30.085938711113201</v>
      </c>
      <c r="N1786" s="137">
        <v>7.5038590374738501</v>
      </c>
      <c r="O1786" s="137">
        <v>7.6078329623952401</v>
      </c>
      <c r="P1786" s="137">
        <v>8.4170711675804295</v>
      </c>
      <c r="Q1786" s="137">
        <v>29.207422408067099</v>
      </c>
      <c r="R1786" s="137">
        <v>5.4231112221803102</v>
      </c>
      <c r="S1786" s="137">
        <v>11.4580987998041</v>
      </c>
      <c r="T1786" s="137">
        <v>17.215550254122199</v>
      </c>
      <c r="U1786" s="137">
        <v>8.6141445122357307</v>
      </c>
      <c r="V1786" s="1">
        <v>14158128</v>
      </c>
      <c r="W1786" s="1">
        <v>5773970</v>
      </c>
      <c r="X1786" s="1">
        <v>3319658</v>
      </c>
      <c r="Y1786" s="1">
        <v>4046516</v>
      </c>
      <c r="Z1786" s="1">
        <v>3721540</v>
      </c>
      <c r="AA1786" s="1">
        <v>2819388</v>
      </c>
      <c r="AB1786" s="1">
        <v>6958833</v>
      </c>
      <c r="AC1786" s="1">
        <v>3508497</v>
      </c>
      <c r="AD1786" s="1">
        <v>1835020</v>
      </c>
      <c r="AE1786" s="1">
        <v>2167003</v>
      </c>
      <c r="AH1786" s="136">
        <f t="shared" si="27"/>
        <v>39148</v>
      </c>
      <c r="AI1786" s="177">
        <f>HLOOKUP(附加题模型!$E$2,历史数据!$B$3:$K$5000,ROW(A1784),)</f>
        <v>8.3665367274664693</v>
      </c>
      <c r="AJ1786" s="177">
        <f>HLOOKUP(附加题模型!$E$2,历史数据!$L$3:$U$5000,ROW(A1784),)</f>
        <v>8.6141445122357307</v>
      </c>
    </row>
    <row r="1787" spans="1:36" x14ac:dyDescent="0.2">
      <c r="A1787" s="148">
        <v>39149</v>
      </c>
      <c r="B1787" s="137">
        <v>16.742277070721901</v>
      </c>
      <c r="C1787" s="137">
        <v>30.085938711113201</v>
      </c>
      <c r="D1787" s="137">
        <v>7.5038590374738501</v>
      </c>
      <c r="E1787" s="137">
        <v>7.6401151390390698</v>
      </c>
      <c r="F1787" s="137">
        <v>8.4170711675804295</v>
      </c>
      <c r="G1787" s="137">
        <v>29.255107995672098</v>
      </c>
      <c r="H1787" s="137">
        <v>5.4363706628213402</v>
      </c>
      <c r="I1787" s="137">
        <v>11.4580987998041</v>
      </c>
      <c r="J1787" s="137">
        <v>17.215550254122199</v>
      </c>
      <c r="K1787" s="137">
        <v>8.6011125235636605</v>
      </c>
      <c r="L1787" s="137">
        <v>16.925586673685999</v>
      </c>
      <c r="M1787" s="137">
        <v>31.609277380030299</v>
      </c>
      <c r="N1787" s="137">
        <v>7.6483956481474999</v>
      </c>
      <c r="O1787" s="137">
        <v>7.8015260222581997</v>
      </c>
      <c r="P1787" s="137">
        <v>8.3904348664172002</v>
      </c>
      <c r="Q1787" s="137">
        <v>29.565064315104699</v>
      </c>
      <c r="R1787" s="137">
        <v>5.6750405943598397</v>
      </c>
      <c r="S1787" s="137">
        <v>11.760157643384099</v>
      </c>
      <c r="T1787" s="137">
        <v>17.619371803292999</v>
      </c>
      <c r="U1787" s="137">
        <v>8.6793044555960606</v>
      </c>
      <c r="V1787" s="1">
        <v>12634180</v>
      </c>
      <c r="W1787" s="1">
        <v>4539812</v>
      </c>
      <c r="X1787" s="1">
        <v>3400367</v>
      </c>
      <c r="Y1787" s="1">
        <v>5177714</v>
      </c>
      <c r="Z1787" s="1">
        <v>3578366</v>
      </c>
      <c r="AA1787" s="1">
        <v>3158465</v>
      </c>
      <c r="AB1787" s="1">
        <v>14174070</v>
      </c>
      <c r="AC1787" s="1">
        <v>5161959</v>
      </c>
      <c r="AD1787" s="1">
        <v>2064338</v>
      </c>
      <c r="AE1787" s="1">
        <v>2415963</v>
      </c>
      <c r="AH1787" s="136">
        <f t="shared" si="27"/>
        <v>39149</v>
      </c>
      <c r="AI1787" s="177">
        <f>HLOOKUP(附加题模型!$E$2,历史数据!$B$3:$K$5000,ROW(A1785),)</f>
        <v>8.6011125235636605</v>
      </c>
      <c r="AJ1787" s="177">
        <f>HLOOKUP(附加题模型!$E$2,历史数据!$L$3:$U$5000,ROW(A1785),)</f>
        <v>8.6793044555960606</v>
      </c>
    </row>
    <row r="1788" spans="1:36" x14ac:dyDescent="0.2">
      <c r="A1788" s="148">
        <v>39150</v>
      </c>
      <c r="B1788" s="137">
        <v>16.864483472697898</v>
      </c>
      <c r="C1788" s="137">
        <v>33.132616048947398</v>
      </c>
      <c r="D1788" s="137">
        <v>7.7086192359281904</v>
      </c>
      <c r="E1788" s="137">
        <v>7.8015260222581997</v>
      </c>
      <c r="F1788" s="137">
        <v>8.3904348664172002</v>
      </c>
      <c r="G1788" s="137">
        <v>29.565064315104699</v>
      </c>
      <c r="H1788" s="137">
        <v>5.6617811537188096</v>
      </c>
      <c r="I1788" s="137">
        <v>11.981667462009501</v>
      </c>
      <c r="J1788" s="137">
        <v>17.598118037547199</v>
      </c>
      <c r="K1788" s="137">
        <v>8.6011125235636605</v>
      </c>
      <c r="L1788" s="137">
        <v>16.375657864793698</v>
      </c>
      <c r="M1788" s="137">
        <v>33.208782982393302</v>
      </c>
      <c r="N1788" s="137">
        <v>7.5159037550299903</v>
      </c>
      <c r="O1788" s="137">
        <v>7.6616365901349504</v>
      </c>
      <c r="P1788" s="137">
        <v>8.2439352100194405</v>
      </c>
      <c r="Q1788" s="137">
        <v>30.423404891994799</v>
      </c>
      <c r="R1788" s="137">
        <v>5.5424461879495599</v>
      </c>
      <c r="S1788" s="137">
        <v>11.619196849713401</v>
      </c>
      <c r="T1788" s="137">
        <v>17.6406255690388</v>
      </c>
      <c r="U1788" s="137">
        <v>8.7314324102843308</v>
      </c>
      <c r="V1788" s="1">
        <v>10544501</v>
      </c>
      <c r="W1788" s="1">
        <v>6667216</v>
      </c>
      <c r="X1788" s="1">
        <v>3428508</v>
      </c>
      <c r="Y1788" s="1">
        <v>3862236</v>
      </c>
      <c r="Z1788" s="1">
        <v>5230589</v>
      </c>
      <c r="AA1788" s="1">
        <v>5208023</v>
      </c>
      <c r="AB1788" s="1">
        <v>10407352</v>
      </c>
      <c r="AC1788" s="1">
        <v>4684864</v>
      </c>
      <c r="AD1788" s="1">
        <v>3338370</v>
      </c>
      <c r="AE1788" s="1">
        <v>2708072</v>
      </c>
      <c r="AH1788" s="136">
        <f t="shared" si="27"/>
        <v>39150</v>
      </c>
      <c r="AI1788" s="177">
        <f>HLOOKUP(附加题模型!$E$2,历史数据!$B$3:$K$5000,ROW(A1786),)</f>
        <v>8.6011125235636605</v>
      </c>
      <c r="AJ1788" s="177">
        <f>HLOOKUP(附加题模型!$E$2,历史数据!$L$3:$U$5000,ROW(A1786),)</f>
        <v>8.7314324102843308</v>
      </c>
    </row>
    <row r="1789" spans="1:36" x14ac:dyDescent="0.2">
      <c r="A1789" s="148">
        <v>39153</v>
      </c>
      <c r="B1789" s="137">
        <v>16.192348261829501</v>
      </c>
      <c r="C1789" s="137">
        <v>34.884455518202103</v>
      </c>
      <c r="D1789" s="137">
        <v>7.5520379076984003</v>
      </c>
      <c r="E1789" s="137">
        <v>7.6723973156828897</v>
      </c>
      <c r="F1789" s="137">
        <v>8.1507081559481396</v>
      </c>
      <c r="G1789" s="137">
        <v>31.472487819305002</v>
      </c>
      <c r="H1789" s="137">
        <v>5.5291867473085299</v>
      </c>
      <c r="I1789" s="137">
        <v>11.578922337236101</v>
      </c>
      <c r="J1789" s="137">
        <v>17.683133100530501</v>
      </c>
      <c r="K1789" s="137">
        <v>8.6402084895798605</v>
      </c>
      <c r="L1789" s="137">
        <v>18.025444291470599</v>
      </c>
      <c r="M1789" s="137">
        <v>34.884455518202103</v>
      </c>
      <c r="N1789" s="137">
        <v>7.8892899992702601</v>
      </c>
      <c r="O1789" s="137">
        <v>7.6185936879431804</v>
      </c>
      <c r="P1789" s="137">
        <v>8.4969800710701193</v>
      </c>
      <c r="Q1789" s="137">
        <v>30.685675623822299</v>
      </c>
      <c r="R1789" s="137">
        <v>5.6617811537188096</v>
      </c>
      <c r="S1789" s="137">
        <v>11.981667462009501</v>
      </c>
      <c r="T1789" s="137">
        <v>17.725640632022198</v>
      </c>
      <c r="U1789" s="137">
        <v>9.1745200251345693</v>
      </c>
      <c r="V1789" s="1">
        <v>19561661</v>
      </c>
      <c r="W1789" s="1">
        <v>1764250</v>
      </c>
      <c r="X1789" s="1">
        <v>5109815</v>
      </c>
      <c r="Y1789" s="1">
        <v>3850938</v>
      </c>
      <c r="Z1789" s="1">
        <v>7141619</v>
      </c>
      <c r="AA1789" s="1">
        <v>9592408</v>
      </c>
      <c r="AB1789" s="1">
        <v>11459247</v>
      </c>
      <c r="AC1789" s="1">
        <v>5396544</v>
      </c>
      <c r="AD1789" s="1">
        <v>3057949</v>
      </c>
      <c r="AE1789" s="1">
        <v>3715496</v>
      </c>
      <c r="AH1789" s="136">
        <f t="shared" si="27"/>
        <v>39153</v>
      </c>
      <c r="AI1789" s="177">
        <f>HLOOKUP(附加题模型!$E$2,历史数据!$B$3:$K$5000,ROW(A1787),)</f>
        <v>8.6402084895798605</v>
      </c>
      <c r="AJ1789" s="177">
        <f>HLOOKUP(附加题模型!$E$2,历史数据!$L$3:$U$5000,ROW(A1787),)</f>
        <v>9.1745200251345693</v>
      </c>
    </row>
    <row r="1790" spans="1:36" x14ac:dyDescent="0.2">
      <c r="A1790" s="148">
        <v>39154</v>
      </c>
      <c r="B1790" s="137">
        <v>17.047793075662</v>
      </c>
      <c r="C1790" s="137">
        <v>36.6362949874568</v>
      </c>
      <c r="D1790" s="137">
        <v>7.8531558466018403</v>
      </c>
      <c r="E1790" s="137">
        <v>7.6616365901349504</v>
      </c>
      <c r="F1790" s="137">
        <v>8.47034376990689</v>
      </c>
      <c r="G1790" s="137">
        <v>30.6379900362173</v>
      </c>
      <c r="H1790" s="137">
        <v>5.6750405943598397</v>
      </c>
      <c r="I1790" s="137">
        <v>12.0018047182482</v>
      </c>
      <c r="J1790" s="137">
        <v>17.7681481635138</v>
      </c>
      <c r="K1790" s="137">
        <v>9.1875520138066396</v>
      </c>
      <c r="L1790" s="137">
        <v>17.536618683566299</v>
      </c>
      <c r="M1790" s="137">
        <v>36.6362949874568</v>
      </c>
      <c r="N1790" s="137">
        <v>8.2024526557298394</v>
      </c>
      <c r="O1790" s="137">
        <v>7.9629369054773402</v>
      </c>
      <c r="P1790" s="137">
        <v>8.8166156850288697</v>
      </c>
      <c r="Q1790" s="137">
        <v>30.7095184176248</v>
      </c>
      <c r="R1790" s="137">
        <v>5.90045108525731</v>
      </c>
      <c r="S1790" s="137">
        <v>12.0420792307255</v>
      </c>
      <c r="T1790" s="137">
        <v>17.9169245237346</v>
      </c>
      <c r="U1790" s="137">
        <v>9.1745200251345693</v>
      </c>
      <c r="V1790" s="1">
        <v>28662277</v>
      </c>
      <c r="W1790" s="1">
        <v>379895</v>
      </c>
      <c r="X1790" s="1">
        <v>8301573</v>
      </c>
      <c r="Y1790" s="1">
        <v>4834937</v>
      </c>
      <c r="Z1790" s="1">
        <v>7753154</v>
      </c>
      <c r="AA1790" s="1">
        <v>4140830</v>
      </c>
      <c r="AB1790" s="1">
        <v>15181069</v>
      </c>
      <c r="AC1790" s="1">
        <v>5138611</v>
      </c>
      <c r="AD1790" s="1">
        <v>3167426</v>
      </c>
      <c r="AE1790" s="1">
        <v>2085964</v>
      </c>
      <c r="AH1790" s="136">
        <f t="shared" si="27"/>
        <v>39154</v>
      </c>
      <c r="AI1790" s="177">
        <f>HLOOKUP(附加题模型!$E$2,历史数据!$B$3:$K$5000,ROW(A1788),)</f>
        <v>9.1875520138066396</v>
      </c>
      <c r="AJ1790" s="177">
        <f>HLOOKUP(附加题模型!$E$2,历史数据!$L$3:$U$5000,ROW(A1788),)</f>
        <v>9.1745200251345693</v>
      </c>
    </row>
    <row r="1791" spans="1:36" x14ac:dyDescent="0.2">
      <c r="A1791" s="148">
        <v>39155</v>
      </c>
      <c r="B1791" s="137">
        <v>16.5589674677578</v>
      </c>
      <c r="C1791" s="137">
        <v>38.464301390157402</v>
      </c>
      <c r="D1791" s="137">
        <v>8.1301843503930105</v>
      </c>
      <c r="E1791" s="137">
        <v>7.9629369054773402</v>
      </c>
      <c r="F1791" s="137">
        <v>8.7633430827024092</v>
      </c>
      <c r="G1791" s="137">
        <v>30.399562098192298</v>
      </c>
      <c r="H1791" s="137">
        <v>5.9402294071803903</v>
      </c>
      <c r="I1791" s="137">
        <v>12.0018047182482</v>
      </c>
      <c r="J1791" s="137">
        <v>17.8956707579888</v>
      </c>
      <c r="K1791" s="137">
        <v>9.2005840024787098</v>
      </c>
      <c r="L1791" s="137">
        <v>18.392063497398802</v>
      </c>
      <c r="M1791" s="137">
        <v>38.464301390157402</v>
      </c>
      <c r="N1791" s="137">
        <v>8.0820054801684602</v>
      </c>
      <c r="O1791" s="137">
        <v>7.73696166897055</v>
      </c>
      <c r="P1791" s="137">
        <v>8.5236163722333504</v>
      </c>
      <c r="Q1791" s="137">
        <v>29.779649459327199</v>
      </c>
      <c r="R1791" s="137">
        <v>6.4971259141035498</v>
      </c>
      <c r="S1791" s="137">
        <v>11.719883130906799</v>
      </c>
      <c r="T1791" s="137">
        <v>17.279311551359701</v>
      </c>
      <c r="U1791" s="137">
        <v>8.9399442290373798</v>
      </c>
      <c r="V1791" s="1">
        <v>24890754</v>
      </c>
      <c r="W1791" s="1">
        <v>21848364</v>
      </c>
      <c r="X1791" s="1">
        <v>7381003</v>
      </c>
      <c r="Y1791" s="1">
        <v>3745872</v>
      </c>
      <c r="Z1791" s="1">
        <v>4861546</v>
      </c>
      <c r="AA1791" s="1">
        <v>3394059</v>
      </c>
      <c r="AB1791" s="1">
        <v>26302686</v>
      </c>
      <c r="AC1791" s="1">
        <v>4729984</v>
      </c>
      <c r="AD1791" s="1">
        <v>2498209</v>
      </c>
      <c r="AE1791" s="1">
        <v>2426167</v>
      </c>
      <c r="AH1791" s="136">
        <f t="shared" si="27"/>
        <v>39155</v>
      </c>
      <c r="AI1791" s="177">
        <f>HLOOKUP(附加题模型!$E$2,历史数据!$B$3:$K$5000,ROW(A1789),)</f>
        <v>9.2005840024787098</v>
      </c>
      <c r="AJ1791" s="177">
        <f>HLOOKUP(附加题模型!$E$2,历史数据!$L$3:$U$5000,ROW(A1789),)</f>
        <v>8.9399442290373798</v>
      </c>
    </row>
    <row r="1792" spans="1:36" x14ac:dyDescent="0.2">
      <c r="A1792" s="148">
        <v>39156</v>
      </c>
      <c r="B1792" s="137">
        <v>18.1782022939407</v>
      </c>
      <c r="C1792" s="137">
        <v>38.5404683236032</v>
      </c>
      <c r="D1792" s="137">
        <v>8.0579160450561904</v>
      </c>
      <c r="E1792" s="137">
        <v>7.7154402178746597</v>
      </c>
      <c r="F1792" s="137">
        <v>8.5502526733965691</v>
      </c>
      <c r="G1792" s="137">
        <v>29.4220075522896</v>
      </c>
      <c r="H1792" s="137">
        <v>6.7225364050010201</v>
      </c>
      <c r="I1792" s="137">
        <v>11.719883130906799</v>
      </c>
      <c r="J1792" s="137">
        <v>17.279311551359701</v>
      </c>
      <c r="K1792" s="137">
        <v>8.87478428567705</v>
      </c>
      <c r="L1792" s="137">
        <v>18.544821499868899</v>
      </c>
      <c r="M1792" s="137">
        <v>40.368474726303802</v>
      </c>
      <c r="N1792" s="137">
        <v>8.2024526557298394</v>
      </c>
      <c r="O1792" s="137">
        <v>7.8553296499979099</v>
      </c>
      <c r="P1792" s="137">
        <v>8.6168434263046496</v>
      </c>
      <c r="Q1792" s="137">
        <v>30.685675623822299</v>
      </c>
      <c r="R1792" s="137">
        <v>6.7490552862830802</v>
      </c>
      <c r="S1792" s="137">
        <v>12.183040024396201</v>
      </c>
      <c r="T1792" s="137">
        <v>17.449341677326402</v>
      </c>
      <c r="U1792" s="137">
        <v>9.0832961044301097</v>
      </c>
      <c r="V1792" s="1">
        <v>18343256</v>
      </c>
      <c r="W1792" s="1">
        <v>9041579</v>
      </c>
      <c r="X1792" s="1">
        <v>4213132</v>
      </c>
      <c r="Y1792" s="1">
        <v>3989261</v>
      </c>
      <c r="Z1792" s="1">
        <v>4500515</v>
      </c>
      <c r="AA1792" s="1">
        <v>5173082</v>
      </c>
      <c r="AB1792" s="1">
        <v>46581964</v>
      </c>
      <c r="AC1792" s="1">
        <v>5449409</v>
      </c>
      <c r="AD1792" s="1">
        <v>2517935</v>
      </c>
      <c r="AE1792" s="1">
        <v>2362454</v>
      </c>
      <c r="AH1792" s="136">
        <f t="shared" si="27"/>
        <v>39156</v>
      </c>
      <c r="AI1792" s="177">
        <f>HLOOKUP(附加题模型!$E$2,历史数据!$B$3:$K$5000,ROW(A1790),)</f>
        <v>8.87478428567705</v>
      </c>
      <c r="AJ1792" s="177">
        <f>HLOOKUP(附加题模型!$E$2,历史数据!$L$3:$U$5000,ROW(A1790),)</f>
        <v>9.0832961044301097</v>
      </c>
    </row>
    <row r="1793" spans="1:36" x14ac:dyDescent="0.2">
      <c r="A1793" s="148">
        <v>39157</v>
      </c>
      <c r="B1793" s="137">
        <v>18.544821499868899</v>
      </c>
      <c r="C1793" s="137">
        <v>41.130144060762298</v>
      </c>
      <c r="D1793" s="137">
        <v>8.2265420908421198</v>
      </c>
      <c r="E1793" s="137">
        <v>7.8553296499979099</v>
      </c>
      <c r="F1793" s="137">
        <v>8.6701160286310994</v>
      </c>
      <c r="G1793" s="137">
        <v>30.351876510587299</v>
      </c>
      <c r="H1793" s="137">
        <v>6.7755741675651304</v>
      </c>
      <c r="I1793" s="137">
        <v>12.2635890493509</v>
      </c>
      <c r="J1793" s="137">
        <v>17.555610506055501</v>
      </c>
      <c r="K1793" s="137">
        <v>9.0311681497418501</v>
      </c>
      <c r="L1793" s="137">
        <v>18.544821499868899</v>
      </c>
      <c r="M1793" s="137">
        <v>38.388134456711498</v>
      </c>
      <c r="N1793" s="137">
        <v>7.8772452817141199</v>
      </c>
      <c r="O1793" s="137">
        <v>7.4571828047240496</v>
      </c>
      <c r="P1793" s="137">
        <v>8.2705715111826699</v>
      </c>
      <c r="Q1793" s="137">
        <v>29.088208439054601</v>
      </c>
      <c r="R1793" s="137">
        <v>6.4706070328215004</v>
      </c>
      <c r="S1793" s="137">
        <v>12.444824355499</v>
      </c>
      <c r="T1793" s="137">
        <v>18.9583590452803</v>
      </c>
      <c r="U1793" s="137">
        <v>9.2136159911507693</v>
      </c>
      <c r="V1793" s="1">
        <v>0</v>
      </c>
      <c r="W1793" s="1">
        <v>14854506</v>
      </c>
      <c r="X1793" s="1">
        <v>5258631</v>
      </c>
      <c r="Y1793" s="1">
        <v>5935772</v>
      </c>
      <c r="Z1793" s="1">
        <v>6901486</v>
      </c>
      <c r="AA1793" s="1">
        <v>3899658</v>
      </c>
      <c r="AB1793" s="1">
        <v>20570553</v>
      </c>
      <c r="AC1793" s="1">
        <v>9309560</v>
      </c>
      <c r="AD1793" s="1">
        <v>9815458</v>
      </c>
      <c r="AE1793" s="1">
        <v>3927925</v>
      </c>
      <c r="AH1793" s="136">
        <f t="shared" si="27"/>
        <v>39157</v>
      </c>
      <c r="AI1793" s="177">
        <f>HLOOKUP(附加题模型!$E$2,历史数据!$B$3:$K$5000,ROW(A1791),)</f>
        <v>9.0311681497418501</v>
      </c>
      <c r="AJ1793" s="177">
        <f>HLOOKUP(附加题模型!$E$2,历史数据!$L$3:$U$5000,ROW(A1791),)</f>
        <v>9.2136159911507693</v>
      </c>
    </row>
    <row r="1794" spans="1:36" x14ac:dyDescent="0.2">
      <c r="A1794" s="148">
        <v>39160</v>
      </c>
      <c r="B1794" s="137">
        <v>17.719928286530401</v>
      </c>
      <c r="C1794" s="137">
        <v>36.483961120565098</v>
      </c>
      <c r="D1794" s="137">
        <v>7.5881720603668104</v>
      </c>
      <c r="E1794" s="137">
        <v>7.2204468426693103</v>
      </c>
      <c r="F1794" s="137">
        <v>7.9242995960606901</v>
      </c>
      <c r="G1794" s="137">
        <v>27.896068748929402</v>
      </c>
      <c r="H1794" s="137">
        <v>6.1523804574368297</v>
      </c>
      <c r="I1794" s="137">
        <v>11.9011184370548</v>
      </c>
      <c r="J1794" s="137">
        <v>18.0444471182096</v>
      </c>
      <c r="K1794" s="137">
        <v>9.0702641157580395</v>
      </c>
      <c r="L1794" s="137">
        <v>19.125301909255299</v>
      </c>
      <c r="M1794" s="137">
        <v>38.083466722928101</v>
      </c>
      <c r="N1794" s="137">
        <v>7.8170216939334303</v>
      </c>
      <c r="O1794" s="137">
        <v>7.6616365901349504</v>
      </c>
      <c r="P1794" s="137">
        <v>8.19066260769298</v>
      </c>
      <c r="Q1794" s="137">
        <v>28.754409325819498</v>
      </c>
      <c r="R1794" s="137">
        <v>6.4838664734625198</v>
      </c>
      <c r="S1794" s="137">
        <v>12.142765511918901</v>
      </c>
      <c r="T1794" s="137">
        <v>18.8095826850595</v>
      </c>
      <c r="U1794" s="137">
        <v>9.8130874700658204</v>
      </c>
      <c r="V1794" s="1">
        <v>16675568</v>
      </c>
      <c r="W1794" s="1">
        <v>8237613</v>
      </c>
      <c r="X1794" s="1">
        <v>3516051</v>
      </c>
      <c r="Y1794" s="1">
        <v>3978816</v>
      </c>
      <c r="Z1794" s="1">
        <v>5337351</v>
      </c>
      <c r="AA1794" s="1">
        <v>3522055</v>
      </c>
      <c r="AB1794" s="1">
        <v>11107037</v>
      </c>
      <c r="AC1794" s="1">
        <v>4902221</v>
      </c>
      <c r="AD1794" s="1">
        <v>6108185</v>
      </c>
      <c r="AE1794" s="1">
        <v>5507255</v>
      </c>
      <c r="AH1794" s="136">
        <f t="shared" si="27"/>
        <v>39160</v>
      </c>
      <c r="AI1794" s="177">
        <f>HLOOKUP(附加题模型!$E$2,历史数据!$B$3:$K$5000,ROW(A1792),)</f>
        <v>9.0702641157580395</v>
      </c>
      <c r="AJ1794" s="177">
        <f>HLOOKUP(附加题模型!$E$2,历史数据!$L$3:$U$5000,ROW(A1792),)</f>
        <v>9.8130874700658204</v>
      </c>
    </row>
    <row r="1795" spans="1:36" x14ac:dyDescent="0.2">
      <c r="A1795" s="148">
        <v>39161</v>
      </c>
      <c r="B1795" s="137">
        <v>19.553024316171498</v>
      </c>
      <c r="C1795" s="137">
        <v>38.083466722928101</v>
      </c>
      <c r="D1795" s="137">
        <v>7.8531558466018403</v>
      </c>
      <c r="E1795" s="137">
        <v>7.6508758645870101</v>
      </c>
      <c r="F1795" s="137">
        <v>8.2306170594378205</v>
      </c>
      <c r="G1795" s="137">
        <v>28.730566532017001</v>
      </c>
      <c r="H1795" s="137">
        <v>6.4175692702573803</v>
      </c>
      <c r="I1795" s="137">
        <v>12.122628255680199</v>
      </c>
      <c r="J1795" s="137">
        <v>18.8095826850595</v>
      </c>
      <c r="K1795" s="137">
        <v>9.6827675833451501</v>
      </c>
      <c r="L1795" s="137">
        <v>19.2169567107373</v>
      </c>
      <c r="M1795" s="137">
        <v>39.073636857724203</v>
      </c>
      <c r="N1795" s="137">
        <v>8.0699607626123306</v>
      </c>
      <c r="O1795" s="137">
        <v>7.9844583565732199</v>
      </c>
      <c r="P1795" s="137">
        <v>8.4170711675804295</v>
      </c>
      <c r="Q1795" s="137">
        <v>29.398164758487098</v>
      </c>
      <c r="R1795" s="137">
        <v>6.7225364050010201</v>
      </c>
      <c r="S1795" s="137">
        <v>12.7871577115564</v>
      </c>
      <c r="T1795" s="137">
        <v>18.745821387822001</v>
      </c>
      <c r="U1795" s="137">
        <v>10.008567300146799</v>
      </c>
      <c r="V1795" s="1">
        <v>12744608</v>
      </c>
      <c r="W1795" s="1">
        <v>5820525</v>
      </c>
      <c r="X1795" s="1">
        <v>2675817</v>
      </c>
      <c r="Y1795" s="1">
        <v>5407099</v>
      </c>
      <c r="Z1795" s="1">
        <v>3533007</v>
      </c>
      <c r="AA1795" s="1">
        <v>4053474</v>
      </c>
      <c r="AB1795" s="1">
        <v>10513641</v>
      </c>
      <c r="AC1795" s="1">
        <v>7749439</v>
      </c>
      <c r="AD1795" s="1">
        <v>5375087</v>
      </c>
      <c r="AE1795" s="1">
        <v>4852990</v>
      </c>
      <c r="AH1795" s="136">
        <f t="shared" si="27"/>
        <v>39161</v>
      </c>
      <c r="AI1795" s="177">
        <f>HLOOKUP(附加题模型!$E$2,历史数据!$B$3:$K$5000,ROW(A1793),)</f>
        <v>9.6827675833451501</v>
      </c>
      <c r="AJ1795" s="177">
        <f>HLOOKUP(附加题模型!$E$2,历史数据!$L$3:$U$5000,ROW(A1793),)</f>
        <v>10.008567300146799</v>
      </c>
    </row>
    <row r="1796" spans="1:36" x14ac:dyDescent="0.2">
      <c r="A1796" s="148">
        <v>39162</v>
      </c>
      <c r="B1796" s="137">
        <v>19.094750308761299</v>
      </c>
      <c r="C1796" s="137">
        <v>39.1498037911701</v>
      </c>
      <c r="D1796" s="137">
        <v>8.1060949152807407</v>
      </c>
      <c r="E1796" s="137">
        <v>8.0059798076691102</v>
      </c>
      <c r="F1796" s="137">
        <v>8.4836619204884993</v>
      </c>
      <c r="G1796" s="137">
        <v>29.565064315104699</v>
      </c>
      <c r="H1796" s="137">
        <v>6.7357958456420501</v>
      </c>
      <c r="I1796" s="137">
        <v>12.867706736511099</v>
      </c>
      <c r="J1796" s="137">
        <v>18.767075153567799</v>
      </c>
      <c r="K1796" s="137">
        <v>9.8130874700658204</v>
      </c>
      <c r="L1796" s="137">
        <v>19.094750308761299</v>
      </c>
      <c r="M1796" s="137">
        <v>40.139973925966203</v>
      </c>
      <c r="N1796" s="137">
        <v>8.2988103961789399</v>
      </c>
      <c r="O1796" s="137">
        <v>8.1673906908882401</v>
      </c>
      <c r="P1796" s="137">
        <v>8.6567978780494901</v>
      </c>
      <c r="Q1796" s="137">
        <v>29.827335046932198</v>
      </c>
      <c r="R1796" s="137">
        <v>7.35898955577035</v>
      </c>
      <c r="S1796" s="137">
        <v>14.0759421108314</v>
      </c>
      <c r="T1796" s="137">
        <v>18.703313856330301</v>
      </c>
      <c r="U1796" s="137">
        <v>10.2952710509323</v>
      </c>
      <c r="V1796" s="1">
        <v>8848288</v>
      </c>
      <c r="W1796" s="1">
        <v>6709885</v>
      </c>
      <c r="X1796" s="1">
        <v>4731050</v>
      </c>
      <c r="Y1796" s="1">
        <v>5033332</v>
      </c>
      <c r="Z1796" s="1">
        <v>5398880</v>
      </c>
      <c r="AA1796" s="1">
        <v>3439067</v>
      </c>
      <c r="AB1796" s="1">
        <v>25713256</v>
      </c>
      <c r="AC1796" s="1">
        <v>16276478</v>
      </c>
      <c r="AD1796" s="1">
        <v>4312882</v>
      </c>
      <c r="AE1796" s="1">
        <v>3887662</v>
      </c>
      <c r="AH1796" s="136">
        <f t="shared" si="27"/>
        <v>39162</v>
      </c>
      <c r="AI1796" s="177">
        <f>HLOOKUP(附加题模型!$E$2,历史数据!$B$3:$K$5000,ROW(A1794),)</f>
        <v>9.8130874700658204</v>
      </c>
      <c r="AJ1796" s="177">
        <f>HLOOKUP(附加题模型!$E$2,历史数据!$L$3:$U$5000,ROW(A1794),)</f>
        <v>10.2952710509323</v>
      </c>
    </row>
    <row r="1797" spans="1:36" x14ac:dyDescent="0.2">
      <c r="A1797" s="148">
        <v>39163</v>
      </c>
      <c r="B1797" s="137">
        <v>19.125301909255299</v>
      </c>
      <c r="C1797" s="137">
        <v>40.292307792857898</v>
      </c>
      <c r="D1797" s="137">
        <v>8.4313022892964593</v>
      </c>
      <c r="E1797" s="137">
        <v>8.1781514164361795</v>
      </c>
      <c r="F1797" s="137">
        <v>8.7233886309575599</v>
      </c>
      <c r="G1797" s="137">
        <v>29.970391809747198</v>
      </c>
      <c r="H1797" s="137">
        <v>7.5578811653857603</v>
      </c>
      <c r="I1797" s="137">
        <v>14.9015696166169</v>
      </c>
      <c r="J1797" s="137">
        <v>18.767075153567799</v>
      </c>
      <c r="K1797" s="137">
        <v>10.164951164211599</v>
      </c>
      <c r="L1797" s="137">
        <v>19.2169567107373</v>
      </c>
      <c r="M1797" s="137">
        <v>41.510978727991599</v>
      </c>
      <c r="N1797" s="137">
        <v>8.5156153121894196</v>
      </c>
      <c r="O1797" s="137">
        <v>8.1028263376005896</v>
      </c>
      <c r="P1797" s="137">
        <v>8.7367067815391799</v>
      </c>
      <c r="Q1797" s="137">
        <v>29.708121077919699</v>
      </c>
      <c r="R1797" s="137">
        <v>7.2661734712831496</v>
      </c>
      <c r="S1797" s="137">
        <v>14.418275466888799</v>
      </c>
      <c r="T1797" s="137">
        <v>19.2346579999761</v>
      </c>
      <c r="U1797" s="137">
        <v>10.112823209523301</v>
      </c>
      <c r="V1797" s="1">
        <v>13105420</v>
      </c>
      <c r="W1797" s="1">
        <v>9928060</v>
      </c>
      <c r="X1797" s="1">
        <v>7992453</v>
      </c>
      <c r="Y1797" s="1">
        <v>4987398</v>
      </c>
      <c r="Z1797" s="1">
        <v>8142496</v>
      </c>
      <c r="AA1797" s="1">
        <v>4203727</v>
      </c>
      <c r="AB1797" s="1">
        <v>28566011</v>
      </c>
      <c r="AC1797" s="1">
        <v>17425669</v>
      </c>
      <c r="AD1797" s="1">
        <v>6675337</v>
      </c>
      <c r="AE1797" s="1">
        <v>3010108</v>
      </c>
      <c r="AH1797" s="136">
        <f t="shared" si="27"/>
        <v>39163</v>
      </c>
      <c r="AI1797" s="177">
        <f>HLOOKUP(附加题模型!$E$2,历史数据!$B$3:$K$5000,ROW(A1795),)</f>
        <v>10.164951164211599</v>
      </c>
      <c r="AJ1797" s="177">
        <f>HLOOKUP(附加题模型!$E$2,历史数据!$L$3:$U$5000,ROW(A1795),)</f>
        <v>10.112823209523301</v>
      </c>
    </row>
    <row r="1798" spans="1:36" x14ac:dyDescent="0.2">
      <c r="A1798" s="148">
        <v>39164</v>
      </c>
      <c r="B1798" s="137">
        <v>19.1864051102433</v>
      </c>
      <c r="C1798" s="137">
        <v>41.130144060762298</v>
      </c>
      <c r="D1798" s="137">
        <v>8.5276600297455598</v>
      </c>
      <c r="E1798" s="137">
        <v>8.1028263376005896</v>
      </c>
      <c r="F1798" s="137">
        <v>8.7633430827024092</v>
      </c>
      <c r="G1798" s="137">
        <v>29.565064315104699</v>
      </c>
      <c r="H1798" s="137">
        <v>7.2529140306421302</v>
      </c>
      <c r="I1798" s="137">
        <v>14.458549979366101</v>
      </c>
      <c r="J1798" s="137">
        <v>19.2346579999761</v>
      </c>
      <c r="K1798" s="137">
        <v>10.047663266162999</v>
      </c>
      <c r="L1798" s="137">
        <v>19.155853509749299</v>
      </c>
      <c r="M1798" s="137">
        <v>43.567485931029701</v>
      </c>
      <c r="N1798" s="137">
        <v>8.76855438086832</v>
      </c>
      <c r="O1798" s="137">
        <v>8.42564810403886</v>
      </c>
      <c r="P1798" s="137">
        <v>9.3759780094566807</v>
      </c>
      <c r="Q1798" s="137">
        <v>30.757204005229799</v>
      </c>
      <c r="R1798" s="137">
        <v>7.5711406060267903</v>
      </c>
      <c r="S1798" s="137">
        <v>14.4786872356048</v>
      </c>
      <c r="T1798" s="137">
        <v>19.4684494231802</v>
      </c>
      <c r="U1798" s="137">
        <v>10.125855198195399</v>
      </c>
      <c r="V1798" s="1">
        <v>8827375</v>
      </c>
      <c r="W1798" s="1">
        <v>11415352</v>
      </c>
      <c r="X1798" s="1">
        <v>6296856</v>
      </c>
      <c r="Y1798" s="1">
        <v>4999746</v>
      </c>
      <c r="Z1798" s="1">
        <v>9749913</v>
      </c>
      <c r="AA1798" s="1">
        <v>5722903</v>
      </c>
      <c r="AB1798" s="1">
        <v>15566081</v>
      </c>
      <c r="AC1798" s="1">
        <v>6584869</v>
      </c>
      <c r="AD1798" s="1">
        <v>5294322</v>
      </c>
      <c r="AE1798" s="1">
        <v>2474016</v>
      </c>
      <c r="AH1798" s="136">
        <f t="shared" ref="AH1798:AH1861" si="28">A1798</f>
        <v>39164</v>
      </c>
      <c r="AI1798" s="177">
        <f>HLOOKUP(附加题模型!$E$2,历史数据!$B$3:$K$5000,ROW(A1796),)</f>
        <v>10.047663266162999</v>
      </c>
      <c r="AJ1798" s="177">
        <f>HLOOKUP(附加题模型!$E$2,历史数据!$L$3:$U$5000,ROW(A1796),)</f>
        <v>10.125855198195399</v>
      </c>
    </row>
    <row r="1799" spans="1:36" x14ac:dyDescent="0.2">
      <c r="A1799" s="148">
        <v>39167</v>
      </c>
      <c r="B1799" s="137">
        <v>19.155853509749299</v>
      </c>
      <c r="C1799" s="137">
        <v>43.872153664813098</v>
      </c>
      <c r="D1799" s="137">
        <v>8.7926438159805897</v>
      </c>
      <c r="E1799" s="137">
        <v>8.5547768106141699</v>
      </c>
      <c r="F1799" s="137">
        <v>9.5757502681809008</v>
      </c>
      <c r="G1799" s="137">
        <v>31.186374293674898</v>
      </c>
      <c r="H1799" s="137">
        <v>7.69047557179604</v>
      </c>
      <c r="I1799" s="137">
        <v>14.4988244918435</v>
      </c>
      <c r="J1799" s="137">
        <v>19.574718251909399</v>
      </c>
      <c r="K1799" s="137">
        <v>10.191015141555701</v>
      </c>
      <c r="L1799" s="137">
        <v>19.705782318641599</v>
      </c>
      <c r="M1799" s="137">
        <v>43.491318997583903</v>
      </c>
      <c r="N1799" s="137">
        <v>8.9371804266542494</v>
      </c>
      <c r="O1799" s="137">
        <v>8.7484698704771304</v>
      </c>
      <c r="P1799" s="137">
        <v>9.5091595152728203</v>
      </c>
      <c r="Q1799" s="137">
        <v>31.7824441387375</v>
      </c>
      <c r="R1799" s="137">
        <v>7.8893671814114503</v>
      </c>
      <c r="S1799" s="137">
        <v>14.8814323603782</v>
      </c>
      <c r="T1799" s="137">
        <v>19.851017206605199</v>
      </c>
      <c r="U1799" s="137">
        <v>10.2952710509323</v>
      </c>
      <c r="V1799" s="1">
        <v>14893861</v>
      </c>
      <c r="W1799" s="1">
        <v>13156298</v>
      </c>
      <c r="X1799" s="1">
        <v>5199274</v>
      </c>
      <c r="Y1799" s="1">
        <v>6658991</v>
      </c>
      <c r="Z1799" s="1">
        <v>8834398</v>
      </c>
      <c r="AA1799" s="1">
        <v>6903123</v>
      </c>
      <c r="AB1799" s="1">
        <v>14062777</v>
      </c>
      <c r="AC1799" s="1">
        <v>7590393</v>
      </c>
      <c r="AD1799" s="1">
        <v>5349100</v>
      </c>
      <c r="AE1799" s="1">
        <v>3912303</v>
      </c>
      <c r="AH1799" s="136">
        <f t="shared" si="28"/>
        <v>39167</v>
      </c>
      <c r="AI1799" s="177">
        <f>HLOOKUP(附加题模型!$E$2,历史数据!$B$3:$K$5000,ROW(A1797),)</f>
        <v>10.191015141555701</v>
      </c>
      <c r="AJ1799" s="177">
        <f>HLOOKUP(附加题模型!$E$2,历史数据!$L$3:$U$5000,ROW(A1797),)</f>
        <v>10.2952710509323</v>
      </c>
    </row>
    <row r="1800" spans="1:36" x14ac:dyDescent="0.2">
      <c r="A1800" s="148">
        <v>39168</v>
      </c>
      <c r="B1800" s="137">
        <v>19.400266313701401</v>
      </c>
      <c r="C1800" s="137">
        <v>42.501148862787701</v>
      </c>
      <c r="D1800" s="137">
        <v>8.9130909915419707</v>
      </c>
      <c r="E1800" s="137">
        <v>8.7484698704771304</v>
      </c>
      <c r="F1800" s="137">
        <v>9.5491139670176697</v>
      </c>
      <c r="G1800" s="137">
        <v>31.830129726342498</v>
      </c>
      <c r="H1800" s="137">
        <v>7.8230699782063198</v>
      </c>
      <c r="I1800" s="137">
        <v>14.780746079184899</v>
      </c>
      <c r="J1800" s="137">
        <v>19.914778503842602</v>
      </c>
      <c r="K1800" s="137">
        <v>10.191015141555701</v>
      </c>
      <c r="L1800" s="137">
        <v>19.889091921605701</v>
      </c>
      <c r="M1800" s="137">
        <v>44.329155265488303</v>
      </c>
      <c r="N1800" s="137">
        <v>9.1178511899963102</v>
      </c>
      <c r="O1800" s="137">
        <v>8.7915127726689004</v>
      </c>
      <c r="P1800" s="137">
        <v>9.7089317739970404</v>
      </c>
      <c r="Q1800" s="137">
        <v>31.544016200712498</v>
      </c>
      <c r="R1800" s="137">
        <v>7.9158860626935104</v>
      </c>
      <c r="S1800" s="137">
        <v>14.841157847900901</v>
      </c>
      <c r="T1800" s="137">
        <v>19.574718251909399</v>
      </c>
      <c r="U1800" s="137">
        <v>10.308303039604301</v>
      </c>
      <c r="V1800" s="1">
        <v>14111129</v>
      </c>
      <c r="W1800" s="1">
        <v>11060254</v>
      </c>
      <c r="X1800" s="1">
        <v>4091630</v>
      </c>
      <c r="Y1800" s="1">
        <v>3915360</v>
      </c>
      <c r="Z1800" s="1">
        <v>8635041</v>
      </c>
      <c r="AA1800" s="1">
        <v>5188163</v>
      </c>
      <c r="AB1800" s="1">
        <v>13544864</v>
      </c>
      <c r="AC1800" s="1">
        <v>5735878</v>
      </c>
      <c r="AD1800" s="1">
        <v>5584189</v>
      </c>
      <c r="AE1800" s="1">
        <v>2859020</v>
      </c>
      <c r="AH1800" s="136">
        <f t="shared" si="28"/>
        <v>39168</v>
      </c>
      <c r="AI1800" s="177">
        <f>HLOOKUP(附加题模型!$E$2,历史数据!$B$3:$K$5000,ROW(A1798),)</f>
        <v>10.191015141555701</v>
      </c>
      <c r="AJ1800" s="177">
        <f>HLOOKUP(附加题模型!$E$2,历史数据!$L$3:$U$5000,ROW(A1798),)</f>
        <v>10.308303039604301</v>
      </c>
    </row>
    <row r="1801" spans="1:36" x14ac:dyDescent="0.2">
      <c r="A1801" s="148">
        <v>39169</v>
      </c>
      <c r="B1801" s="137">
        <v>19.7974371201237</v>
      </c>
      <c r="C1801" s="137">
        <v>44.329155265488303</v>
      </c>
      <c r="D1801" s="137">
        <v>9.0576276022156197</v>
      </c>
      <c r="E1801" s="137">
        <v>8.8022734982168398</v>
      </c>
      <c r="F1801" s="137">
        <v>9.6556591716705906</v>
      </c>
      <c r="G1801" s="137">
        <v>31.567858994514999</v>
      </c>
      <c r="H1801" s="137">
        <v>7.8893671814114503</v>
      </c>
      <c r="I1801" s="137">
        <v>14.861295104139501</v>
      </c>
      <c r="J1801" s="137">
        <v>19.680987080638499</v>
      </c>
      <c r="K1801" s="137">
        <v>10.2952710509323</v>
      </c>
      <c r="L1801" s="137">
        <v>18.941992306291201</v>
      </c>
      <c r="M1801" s="137">
        <v>44.329155265488303</v>
      </c>
      <c r="N1801" s="137">
        <v>8.8890015564296991</v>
      </c>
      <c r="O1801" s="137">
        <v>8.6623840660935905</v>
      </c>
      <c r="P1801" s="137">
        <v>9.5357958164360603</v>
      </c>
      <c r="Q1801" s="137">
        <v>30.828732386637402</v>
      </c>
      <c r="R1801" s="137">
        <v>7.6374378092319297</v>
      </c>
      <c r="S1801" s="137">
        <v>14.5189617480821</v>
      </c>
      <c r="T1801" s="137">
        <v>19.107135405501101</v>
      </c>
      <c r="U1801" s="137">
        <v>9.98250332280268</v>
      </c>
      <c r="V1801" s="1">
        <v>17726519</v>
      </c>
      <c r="W1801" s="1">
        <v>0</v>
      </c>
      <c r="X1801" s="1">
        <v>6544226</v>
      </c>
      <c r="Y1801" s="1">
        <v>8131679</v>
      </c>
      <c r="Z1801" s="1">
        <v>7932893</v>
      </c>
      <c r="AA1801" s="1">
        <v>6662523</v>
      </c>
      <c r="AB1801" s="1">
        <v>16504348</v>
      </c>
      <c r="AC1801" s="1">
        <v>6989639</v>
      </c>
      <c r="AD1801" s="1">
        <v>5871770</v>
      </c>
      <c r="AE1801" s="1">
        <v>3088483</v>
      </c>
      <c r="AH1801" s="136">
        <f t="shared" si="28"/>
        <v>39169</v>
      </c>
      <c r="AI1801" s="177">
        <f>HLOOKUP(附加题模型!$E$2,历史数据!$B$3:$K$5000,ROW(A1799),)</f>
        <v>10.2952710509323</v>
      </c>
      <c r="AJ1801" s="177">
        <f>HLOOKUP(附加题模型!$E$2,历史数据!$L$3:$U$5000,ROW(A1799),)</f>
        <v>9.98250332280268</v>
      </c>
    </row>
    <row r="1802" spans="1:36" x14ac:dyDescent="0.2">
      <c r="A1802" s="148">
        <v>39170</v>
      </c>
      <c r="B1802" s="137">
        <v>18.880889105303101</v>
      </c>
      <c r="C1802" s="137">
        <v>44.024487531704899</v>
      </c>
      <c r="D1802" s="137">
        <v>8.8890015564296991</v>
      </c>
      <c r="E1802" s="137">
        <v>8.6301018894497599</v>
      </c>
      <c r="F1802" s="137">
        <v>9.5357958164360603</v>
      </c>
      <c r="G1802" s="137">
        <v>30.6379900362173</v>
      </c>
      <c r="H1802" s="137">
        <v>7.5578811653857603</v>
      </c>
      <c r="I1802" s="137">
        <v>14.458549979366101</v>
      </c>
      <c r="J1802" s="137">
        <v>19.107135405501101</v>
      </c>
      <c r="K1802" s="137">
        <v>9.7870234927216799</v>
      </c>
      <c r="L1802" s="137">
        <v>17.536618683566299</v>
      </c>
      <c r="M1802" s="137">
        <v>42.1203141955585</v>
      </c>
      <c r="N1802" s="137">
        <v>8.4553917244087309</v>
      </c>
      <c r="O1802" s="137">
        <v>8.0490227098608802</v>
      </c>
      <c r="P1802" s="137">
        <v>8.8698882873553195</v>
      </c>
      <c r="Q1802" s="137">
        <v>29.5889071089072</v>
      </c>
      <c r="R1802" s="137">
        <v>7.0275035397446599</v>
      </c>
      <c r="S1802" s="137">
        <v>13.693334242296601</v>
      </c>
      <c r="T1802" s="137">
        <v>18.4482686673804</v>
      </c>
      <c r="U1802" s="137">
        <v>9.6436716173289607</v>
      </c>
      <c r="V1802" s="1">
        <v>14442690</v>
      </c>
      <c r="W1802" s="1">
        <v>5784158</v>
      </c>
      <c r="X1802" s="1">
        <v>4712493</v>
      </c>
      <c r="Y1802" s="1">
        <v>4833567</v>
      </c>
      <c r="Z1802" s="1">
        <v>7333124</v>
      </c>
      <c r="AA1802" s="1">
        <v>4905004</v>
      </c>
      <c r="AB1802" s="1">
        <v>12984067</v>
      </c>
      <c r="AC1802" s="1">
        <v>5875316</v>
      </c>
      <c r="AD1802" s="1">
        <v>3798057</v>
      </c>
      <c r="AE1802" s="1">
        <v>4637104</v>
      </c>
      <c r="AH1802" s="136">
        <f t="shared" si="28"/>
        <v>39170</v>
      </c>
      <c r="AI1802" s="177">
        <f>HLOOKUP(附加题模型!$E$2,历史数据!$B$3:$K$5000,ROW(A1800),)</f>
        <v>9.7870234927216799</v>
      </c>
      <c r="AJ1802" s="177">
        <f>HLOOKUP(附加题模型!$E$2,历史数据!$L$3:$U$5000,ROW(A1800),)</f>
        <v>9.6436716173289607</v>
      </c>
    </row>
    <row r="1803" spans="1:36" x14ac:dyDescent="0.2">
      <c r="A1803" s="148">
        <v>39171</v>
      </c>
      <c r="B1803" s="137">
        <v>17.414412281590302</v>
      </c>
      <c r="C1803" s="137">
        <v>39.987640059074501</v>
      </c>
      <c r="D1803" s="137">
        <v>8.4553917244087309</v>
      </c>
      <c r="E1803" s="137">
        <v>8.0275012587649908</v>
      </c>
      <c r="F1803" s="137">
        <v>8.8565701367737102</v>
      </c>
      <c r="G1803" s="137">
        <v>29.445850346092101</v>
      </c>
      <c r="H1803" s="137">
        <v>6.9612063365395196</v>
      </c>
      <c r="I1803" s="137">
        <v>13.632922473580599</v>
      </c>
      <c r="J1803" s="137">
        <v>18.320746072905401</v>
      </c>
      <c r="K1803" s="137">
        <v>9.5133517306082904</v>
      </c>
      <c r="L1803" s="137">
        <v>17.781031487518501</v>
      </c>
      <c r="M1803" s="137">
        <v>40.063806992520298</v>
      </c>
      <c r="N1803" s="137">
        <v>8.5999283350823905</v>
      </c>
      <c r="O1803" s="137">
        <v>8.3180408485594306</v>
      </c>
      <c r="P1803" s="137">
        <v>9.0430242449163103</v>
      </c>
      <c r="Q1803" s="137">
        <v>30.2326625415748</v>
      </c>
      <c r="R1803" s="137">
        <v>7.1866168274369899</v>
      </c>
      <c r="S1803" s="137">
        <v>13.854432292206001</v>
      </c>
      <c r="T1803" s="137">
        <v>18.5545374961095</v>
      </c>
      <c r="U1803" s="137">
        <v>9.5003197419362309</v>
      </c>
      <c r="V1803" s="1">
        <v>8430175</v>
      </c>
      <c r="W1803" s="1">
        <v>9497577</v>
      </c>
      <c r="X1803" s="1">
        <v>2719106</v>
      </c>
      <c r="Y1803" s="1">
        <v>5026419</v>
      </c>
      <c r="Z1803" s="1">
        <v>4752507</v>
      </c>
      <c r="AA1803" s="1">
        <v>2740043</v>
      </c>
      <c r="AB1803" s="1">
        <v>7618242</v>
      </c>
      <c r="AC1803" s="1">
        <v>2843276</v>
      </c>
      <c r="AD1803" s="1">
        <v>5239220</v>
      </c>
      <c r="AE1803" s="1">
        <v>1626790</v>
      </c>
      <c r="AH1803" s="136">
        <f t="shared" si="28"/>
        <v>39171</v>
      </c>
      <c r="AI1803" s="177">
        <f>HLOOKUP(附加题模型!$E$2,历史数据!$B$3:$K$5000,ROW(A1801),)</f>
        <v>9.5133517306082904</v>
      </c>
      <c r="AJ1803" s="177">
        <f>HLOOKUP(附加题模型!$E$2,历史数据!$L$3:$U$5000,ROW(A1801),)</f>
        <v>9.5003197419362309</v>
      </c>
    </row>
    <row r="1804" spans="1:36" x14ac:dyDescent="0.2">
      <c r="A1804" s="148">
        <v>39174</v>
      </c>
      <c r="B1804" s="137">
        <v>18.025444291470599</v>
      </c>
      <c r="C1804" s="137">
        <v>39.606805391845199</v>
      </c>
      <c r="D1804" s="137">
        <v>8.5999283350823905</v>
      </c>
      <c r="E1804" s="137">
        <v>8.2857586719156107</v>
      </c>
      <c r="F1804" s="137">
        <v>9.0696605460795396</v>
      </c>
      <c r="G1804" s="137">
        <v>30.280348129179799</v>
      </c>
      <c r="H1804" s="137">
        <v>7.2263951493600702</v>
      </c>
      <c r="I1804" s="137">
        <v>13.854432292206001</v>
      </c>
      <c r="J1804" s="137">
        <v>18.5757912618554</v>
      </c>
      <c r="K1804" s="137">
        <v>9.5263837192803607</v>
      </c>
      <c r="L1804" s="137">
        <v>19.3391631127134</v>
      </c>
      <c r="M1804" s="137">
        <v>40.749309393532997</v>
      </c>
      <c r="N1804" s="137">
        <v>8.8769568388735607</v>
      </c>
      <c r="O1804" s="137">
        <v>8.38260520184709</v>
      </c>
      <c r="P1804" s="137">
        <v>9.2561146542221504</v>
      </c>
      <c r="Q1804" s="137">
        <v>32.211614427182603</v>
      </c>
      <c r="R1804" s="137">
        <v>7.3192112338472599</v>
      </c>
      <c r="S1804" s="137">
        <v>14.257177416979401</v>
      </c>
      <c r="T1804" s="137">
        <v>18.915851513788599</v>
      </c>
      <c r="U1804" s="137">
        <v>9.6567036060010203</v>
      </c>
      <c r="V1804" s="1">
        <v>16076665</v>
      </c>
      <c r="W1804" s="1">
        <v>4358947</v>
      </c>
      <c r="X1804" s="1">
        <v>2682041</v>
      </c>
      <c r="Y1804" s="1">
        <v>3698977</v>
      </c>
      <c r="Z1804" s="1">
        <v>3729003</v>
      </c>
      <c r="AA1804" s="1">
        <v>7075225</v>
      </c>
      <c r="AB1804" s="1">
        <v>6752140</v>
      </c>
      <c r="AC1804" s="1">
        <v>2471779</v>
      </c>
      <c r="AD1804" s="1">
        <v>3001438</v>
      </c>
      <c r="AE1804" s="1">
        <v>3503670</v>
      </c>
      <c r="AH1804" s="136">
        <f t="shared" si="28"/>
        <v>39174</v>
      </c>
      <c r="AI1804" s="177">
        <f>HLOOKUP(附加题模型!$E$2,历史数据!$B$3:$K$5000,ROW(A1802),)</f>
        <v>9.5263837192803607</v>
      </c>
      <c r="AJ1804" s="177">
        <f>HLOOKUP(附加题模型!$E$2,历史数据!$L$3:$U$5000,ROW(A1802),)</f>
        <v>9.6567036060010203</v>
      </c>
    </row>
    <row r="1805" spans="1:36" x14ac:dyDescent="0.2">
      <c r="A1805" s="148">
        <v>39175</v>
      </c>
      <c r="B1805" s="137">
        <v>19.400266313701401</v>
      </c>
      <c r="C1805" s="137">
        <v>40.749309393532997</v>
      </c>
      <c r="D1805" s="137">
        <v>8.9974040144349292</v>
      </c>
      <c r="E1805" s="137">
        <v>8.3933659273950294</v>
      </c>
      <c r="F1805" s="137">
        <v>9.2561146542221504</v>
      </c>
      <c r="G1805" s="137">
        <v>32.354671189997603</v>
      </c>
      <c r="H1805" s="137">
        <v>7.35898955577035</v>
      </c>
      <c r="I1805" s="137">
        <v>14.398138210650099</v>
      </c>
      <c r="J1805" s="137">
        <v>18.979612811026101</v>
      </c>
      <c r="K1805" s="137">
        <v>9.6567036060010203</v>
      </c>
      <c r="L1805" s="137">
        <v>19.2169567107373</v>
      </c>
      <c r="M1805" s="137">
        <v>40.673142460087199</v>
      </c>
      <c r="N1805" s="137">
        <v>8.9492251442103807</v>
      </c>
      <c r="O1805" s="137">
        <v>8.7592305960250698</v>
      </c>
      <c r="P1805" s="137">
        <v>9.4958413646912092</v>
      </c>
      <c r="Q1805" s="137">
        <v>32.521570746615097</v>
      </c>
      <c r="R1805" s="137">
        <v>7.5711406060267903</v>
      </c>
      <c r="S1805" s="137">
        <v>14.3175891856954</v>
      </c>
      <c r="T1805" s="137">
        <v>18.937105279534499</v>
      </c>
      <c r="U1805" s="137">
        <v>9.5524476966244904</v>
      </c>
      <c r="V1805" s="1">
        <v>14508270</v>
      </c>
      <c r="W1805" s="1">
        <v>4045111</v>
      </c>
      <c r="X1805" s="1">
        <v>2188606</v>
      </c>
      <c r="Y1805" s="1">
        <v>6919116</v>
      </c>
      <c r="Z1805" s="1">
        <v>5268725</v>
      </c>
      <c r="AA1805" s="1">
        <v>6276944</v>
      </c>
      <c r="AB1805" s="1">
        <v>10135844</v>
      </c>
      <c r="AC1805" s="1">
        <v>3118503</v>
      </c>
      <c r="AD1805" s="1">
        <v>2815383</v>
      </c>
      <c r="AE1805" s="1">
        <v>2246692</v>
      </c>
      <c r="AH1805" s="136">
        <f t="shared" si="28"/>
        <v>39175</v>
      </c>
      <c r="AI1805" s="177">
        <f>HLOOKUP(附加题模型!$E$2,历史数据!$B$3:$K$5000,ROW(A1803),)</f>
        <v>9.6567036060010203</v>
      </c>
      <c r="AJ1805" s="177">
        <f>HLOOKUP(附加题模型!$E$2,历史数据!$L$3:$U$5000,ROW(A1803),)</f>
        <v>9.5524476966244904</v>
      </c>
    </row>
    <row r="1806" spans="1:36" x14ac:dyDescent="0.2">
      <c r="A1806" s="148">
        <v>39176</v>
      </c>
      <c r="B1806" s="137">
        <v>19.553024316171498</v>
      </c>
      <c r="C1806" s="137">
        <v>40.673142460087199</v>
      </c>
      <c r="D1806" s="137">
        <v>9.0094487319910694</v>
      </c>
      <c r="E1806" s="137">
        <v>8.8345556748606704</v>
      </c>
      <c r="F1806" s="137">
        <v>9.5224776658544403</v>
      </c>
      <c r="G1806" s="137">
        <v>32.354671189997603</v>
      </c>
      <c r="H1806" s="137">
        <v>7.6241783685908997</v>
      </c>
      <c r="I1806" s="137">
        <v>14.3377264419341</v>
      </c>
      <c r="J1806" s="137">
        <v>18.915851513788599</v>
      </c>
      <c r="K1806" s="137">
        <v>9.4481917872479606</v>
      </c>
      <c r="L1806" s="137">
        <v>19.064198708267199</v>
      </c>
      <c r="M1806" s="137">
        <v>41.8918133952209</v>
      </c>
      <c r="N1806" s="137">
        <v>9.0817170373279001</v>
      </c>
      <c r="O1806" s="137">
        <v>9.1143345391071708</v>
      </c>
      <c r="P1806" s="137">
        <v>9.6290228705073595</v>
      </c>
      <c r="Q1806" s="137">
        <v>33.4275969111103</v>
      </c>
      <c r="R1806" s="137">
        <v>7.4783245215395997</v>
      </c>
      <c r="S1806" s="137">
        <v>14.297451929456701</v>
      </c>
      <c r="T1806" s="137">
        <v>19.0858816397553</v>
      </c>
      <c r="U1806" s="137">
        <v>10.503782869685301</v>
      </c>
      <c r="V1806" s="1">
        <v>11606615</v>
      </c>
      <c r="W1806" s="1">
        <v>6231867</v>
      </c>
      <c r="X1806" s="1">
        <v>3732790</v>
      </c>
      <c r="Y1806" s="1">
        <v>12074074</v>
      </c>
      <c r="Z1806" s="1">
        <v>10573659</v>
      </c>
      <c r="AA1806" s="1">
        <v>8426775</v>
      </c>
      <c r="AB1806" s="1">
        <v>10018890</v>
      </c>
      <c r="AC1806" s="1">
        <v>2924200</v>
      </c>
      <c r="AD1806" s="1">
        <v>3939267</v>
      </c>
      <c r="AE1806" s="1">
        <v>5339610</v>
      </c>
      <c r="AH1806" s="136">
        <f t="shared" si="28"/>
        <v>39176</v>
      </c>
      <c r="AI1806" s="177">
        <f>HLOOKUP(附加题模型!$E$2,历史数据!$B$3:$K$5000,ROW(A1804),)</f>
        <v>9.4481917872479606</v>
      </c>
      <c r="AJ1806" s="177">
        <f>HLOOKUP(附加题模型!$E$2,历史数据!$L$3:$U$5000,ROW(A1804),)</f>
        <v>10.503782869685301</v>
      </c>
    </row>
    <row r="1807" spans="1:36" x14ac:dyDescent="0.2">
      <c r="A1807" s="148">
        <v>39177</v>
      </c>
      <c r="B1807" s="137">
        <v>19.033647107773199</v>
      </c>
      <c r="C1807" s="137">
        <v>41.8918133952209</v>
      </c>
      <c r="D1807" s="137">
        <v>9.1178511899963102</v>
      </c>
      <c r="E1807" s="137">
        <v>9.0712916369154009</v>
      </c>
      <c r="F1807" s="137">
        <v>9.5624321175992808</v>
      </c>
      <c r="G1807" s="137">
        <v>34.2859374880004</v>
      </c>
      <c r="H1807" s="137">
        <v>7.4120273183344603</v>
      </c>
      <c r="I1807" s="137">
        <v>14.297451929456701</v>
      </c>
      <c r="J1807" s="137">
        <v>19.043374108263599</v>
      </c>
      <c r="K1807" s="137">
        <v>10.464686903669101</v>
      </c>
      <c r="L1807" s="137">
        <v>20.102953125063799</v>
      </c>
      <c r="M1807" s="137">
        <v>42.272648062450202</v>
      </c>
      <c r="N1807" s="137">
        <v>9.4430585640120306</v>
      </c>
      <c r="O1807" s="137">
        <v>8.9959665580798003</v>
      </c>
      <c r="P1807" s="137">
        <v>9.6556591716705906</v>
      </c>
      <c r="Q1807" s="137">
        <v>35.025064095878001</v>
      </c>
      <c r="R1807" s="137">
        <v>8.0087021471806992</v>
      </c>
      <c r="S1807" s="137">
        <v>14.4786872356048</v>
      </c>
      <c r="T1807" s="137">
        <v>19.447195657434399</v>
      </c>
      <c r="U1807" s="137">
        <v>10.7513906544546</v>
      </c>
      <c r="V1807" s="1">
        <v>23926284</v>
      </c>
      <c r="W1807" s="1">
        <v>4581856</v>
      </c>
      <c r="X1807" s="1">
        <v>5073233</v>
      </c>
      <c r="Y1807" s="1">
        <v>5496422</v>
      </c>
      <c r="Z1807" s="1">
        <v>4997371</v>
      </c>
      <c r="AA1807" s="1">
        <v>10532875</v>
      </c>
      <c r="AB1807" s="1">
        <v>21185442</v>
      </c>
      <c r="AC1807" s="1">
        <v>3928857</v>
      </c>
      <c r="AD1807" s="1">
        <v>3542875</v>
      </c>
      <c r="AE1807" s="1">
        <v>6751538</v>
      </c>
      <c r="AH1807" s="136">
        <f t="shared" si="28"/>
        <v>39177</v>
      </c>
      <c r="AI1807" s="177">
        <f>HLOOKUP(附加题模型!$E$2,历史数据!$B$3:$K$5000,ROW(A1805),)</f>
        <v>10.464686903669101</v>
      </c>
      <c r="AJ1807" s="177">
        <f>HLOOKUP(附加题模型!$E$2,历史数据!$L$3:$U$5000,ROW(A1805),)</f>
        <v>10.7513906544546</v>
      </c>
    </row>
    <row r="1808" spans="1:36" x14ac:dyDescent="0.2">
      <c r="A1808" s="148">
        <v>39178</v>
      </c>
      <c r="B1808" s="137">
        <v>20.2557111275339</v>
      </c>
      <c r="C1808" s="137">
        <v>41.815646461775003</v>
      </c>
      <c r="D1808" s="137">
        <v>9.3226113884506603</v>
      </c>
      <c r="E1808" s="137">
        <v>9.1035738135592297</v>
      </c>
      <c r="F1808" s="137">
        <v>9.5890684187625101</v>
      </c>
      <c r="G1808" s="137">
        <v>34.619736601235502</v>
      </c>
      <c r="H1808" s="137">
        <v>7.8893671814114503</v>
      </c>
      <c r="I1808" s="137">
        <v>14.4786872356048</v>
      </c>
      <c r="J1808" s="137">
        <v>19.277165531467698</v>
      </c>
      <c r="K1808" s="137">
        <v>10.6080387790619</v>
      </c>
      <c r="L1808" s="137">
        <v>20.164056326051899</v>
      </c>
      <c r="M1808" s="137">
        <v>41.967980328666698</v>
      </c>
      <c r="N1808" s="137">
        <v>9.8044000906961699</v>
      </c>
      <c r="O1808" s="137">
        <v>8.9744451069839197</v>
      </c>
      <c r="P1808" s="137">
        <v>10.0418855385374</v>
      </c>
      <c r="Q1808" s="137">
        <v>35.168120858693001</v>
      </c>
      <c r="R1808" s="137">
        <v>8.0617399097448104</v>
      </c>
      <c r="S1808" s="137">
        <v>14.7404715667075</v>
      </c>
      <c r="T1808" s="137">
        <v>19.787255909367701</v>
      </c>
      <c r="U1808" s="137">
        <v>10.7513906544546</v>
      </c>
      <c r="V1808" s="1">
        <v>22629823</v>
      </c>
      <c r="W1808" s="1">
        <v>4758752</v>
      </c>
      <c r="X1808" s="1">
        <v>5041975</v>
      </c>
      <c r="Y1808" s="1">
        <v>5549782</v>
      </c>
      <c r="Z1808" s="1">
        <v>12460829</v>
      </c>
      <c r="AA1808" s="1">
        <v>7151137</v>
      </c>
      <c r="AB1808" s="1">
        <v>17963637</v>
      </c>
      <c r="AC1808" s="1">
        <v>5451529</v>
      </c>
      <c r="AD1808" s="1">
        <v>5499901</v>
      </c>
      <c r="AE1808" s="1">
        <v>3105880</v>
      </c>
      <c r="AH1808" s="136">
        <f t="shared" si="28"/>
        <v>39178</v>
      </c>
      <c r="AI1808" s="177">
        <f>HLOOKUP(附加题模型!$E$2,历史数据!$B$3:$K$5000,ROW(A1806),)</f>
        <v>10.6080387790619</v>
      </c>
      <c r="AJ1808" s="177">
        <f>HLOOKUP(附加题模型!$E$2,历史数据!$L$3:$U$5000,ROW(A1806),)</f>
        <v>10.7513906544546</v>
      </c>
    </row>
    <row r="1809" spans="1:36" x14ac:dyDescent="0.2">
      <c r="A1809" s="148">
        <v>39181</v>
      </c>
      <c r="B1809" s="137">
        <v>20.2557111275339</v>
      </c>
      <c r="C1809" s="137">
        <v>41.967980328666698</v>
      </c>
      <c r="D1809" s="137">
        <v>9.8525789609207202</v>
      </c>
      <c r="E1809" s="137">
        <v>8.9206414792442104</v>
      </c>
      <c r="F1809" s="137">
        <v>10.001931086792601</v>
      </c>
      <c r="G1809" s="137">
        <v>35.048906889680502</v>
      </c>
      <c r="H1809" s="137">
        <v>8.0617399097448104</v>
      </c>
      <c r="I1809" s="137">
        <v>14.9015696166169</v>
      </c>
      <c r="J1809" s="137">
        <v>19.893524738096801</v>
      </c>
      <c r="K1809" s="137">
        <v>10.686230711094201</v>
      </c>
      <c r="L1809" s="137">
        <v>20.164056326051899</v>
      </c>
      <c r="M1809" s="137">
        <v>43.262818197246297</v>
      </c>
      <c r="N1809" s="137">
        <v>9.9368919838136804</v>
      </c>
      <c r="O1809" s="137">
        <v>9.0605309113674597</v>
      </c>
      <c r="P1809" s="137">
        <v>10.201703345516799</v>
      </c>
      <c r="Q1809" s="137">
        <v>34.953535714470497</v>
      </c>
      <c r="R1809" s="137">
        <v>8.0749993503858395</v>
      </c>
      <c r="S1809" s="137">
        <v>15.8681579160731</v>
      </c>
      <c r="T1809" s="137">
        <v>19.936032269588502</v>
      </c>
      <c r="U1809" s="137">
        <v>10.855646563831099</v>
      </c>
      <c r="V1809" s="1">
        <v>17487075</v>
      </c>
      <c r="W1809" s="1">
        <v>8019409</v>
      </c>
      <c r="X1809" s="1">
        <v>5665360</v>
      </c>
      <c r="Y1809" s="1">
        <v>6381235</v>
      </c>
      <c r="Z1809" s="1">
        <v>9195171</v>
      </c>
      <c r="AA1809" s="1">
        <v>5174565</v>
      </c>
      <c r="AB1809" s="1">
        <v>11909124</v>
      </c>
      <c r="AC1809" s="1">
        <v>9464744</v>
      </c>
      <c r="AD1809" s="1">
        <v>5812014</v>
      </c>
      <c r="AE1809" s="1">
        <v>3595851</v>
      </c>
      <c r="AH1809" s="136">
        <f t="shared" si="28"/>
        <v>39181</v>
      </c>
      <c r="AI1809" s="177">
        <f>HLOOKUP(附加题模型!$E$2,历史数据!$B$3:$K$5000,ROW(A1807),)</f>
        <v>10.686230711094201</v>
      </c>
      <c r="AJ1809" s="177">
        <f>HLOOKUP(附加题模型!$E$2,历史数据!$L$3:$U$5000,ROW(A1807),)</f>
        <v>10.855646563831099</v>
      </c>
    </row>
    <row r="1810" spans="1:36" x14ac:dyDescent="0.2">
      <c r="A1810" s="148">
        <v>39182</v>
      </c>
      <c r="B1810" s="137">
        <v>20.225159527039899</v>
      </c>
      <c r="C1810" s="137">
        <v>43.338985130692102</v>
      </c>
      <c r="D1810" s="137">
        <v>9.9368919838136804</v>
      </c>
      <c r="E1810" s="137">
        <v>9.0605309113674597</v>
      </c>
      <c r="F1810" s="137">
        <v>10.121794442027101</v>
      </c>
      <c r="G1810" s="137">
        <v>34.953535714470497</v>
      </c>
      <c r="H1810" s="137">
        <v>8.0749993503858395</v>
      </c>
      <c r="I1810" s="137">
        <v>15.807746147357101</v>
      </c>
      <c r="J1810" s="137">
        <v>19.936032269588502</v>
      </c>
      <c r="K1810" s="137">
        <v>10.829582586487</v>
      </c>
      <c r="L1810" s="137">
        <v>20.927846338402301</v>
      </c>
      <c r="M1810" s="137">
        <v>42.729649663125301</v>
      </c>
      <c r="N1810" s="137">
        <v>9.8646236784768604</v>
      </c>
      <c r="O1810" s="137">
        <v>8.8345556748606704</v>
      </c>
      <c r="P1810" s="137">
        <v>9.9220221833028805</v>
      </c>
      <c r="Q1810" s="137">
        <v>34.4289942508154</v>
      </c>
      <c r="R1810" s="137">
        <v>7.8230699782063198</v>
      </c>
      <c r="S1810" s="137">
        <v>15.6667853536864</v>
      </c>
      <c r="T1810" s="137">
        <v>19.638479549146901</v>
      </c>
      <c r="U1810" s="137">
        <v>10.725326677110401</v>
      </c>
      <c r="V1810" s="1">
        <v>23134883</v>
      </c>
      <c r="W1810" s="1">
        <v>6621123</v>
      </c>
      <c r="X1810" s="1">
        <v>4919887</v>
      </c>
      <c r="Y1810" s="1">
        <v>5982717</v>
      </c>
      <c r="Z1810" s="1">
        <v>6766317</v>
      </c>
      <c r="AA1810" s="1">
        <v>5032051</v>
      </c>
      <c r="AB1810" s="1">
        <v>10764936</v>
      </c>
      <c r="AC1810" s="1">
        <v>5539813</v>
      </c>
      <c r="AD1810" s="1">
        <v>4910052</v>
      </c>
      <c r="AE1810" s="1">
        <v>3041858</v>
      </c>
      <c r="AH1810" s="136">
        <f t="shared" si="28"/>
        <v>39182</v>
      </c>
      <c r="AI1810" s="177">
        <f>HLOOKUP(附加题模型!$E$2,历史数据!$B$3:$K$5000,ROW(A1808),)</f>
        <v>10.829582586487</v>
      </c>
      <c r="AJ1810" s="177">
        <f>HLOOKUP(附加题模型!$E$2,历史数据!$L$3:$U$5000,ROW(A1808),)</f>
        <v>10.725326677110401</v>
      </c>
    </row>
    <row r="1811" spans="1:36" x14ac:dyDescent="0.2">
      <c r="A1811" s="148">
        <v>39183</v>
      </c>
      <c r="B1811" s="137">
        <v>20.7750883359322</v>
      </c>
      <c r="C1811" s="137">
        <v>42.272648062450202</v>
      </c>
      <c r="D1811" s="137">
        <v>9.87666839603299</v>
      </c>
      <c r="E1811" s="137">
        <v>8.8345556748606704</v>
      </c>
      <c r="F1811" s="137">
        <v>9.9087040327212605</v>
      </c>
      <c r="G1811" s="137">
        <v>34.357465869407903</v>
      </c>
      <c r="H1811" s="137">
        <v>7.8230699782063198</v>
      </c>
      <c r="I1811" s="137">
        <v>15.7070598661637</v>
      </c>
      <c r="J1811" s="137">
        <v>19.766002143621801</v>
      </c>
      <c r="K1811" s="137">
        <v>10.542878835701501</v>
      </c>
      <c r="L1811" s="137">
        <v>20.408469130004001</v>
      </c>
      <c r="M1811" s="137">
        <v>42.1203141955585</v>
      </c>
      <c r="N1811" s="137">
        <v>10.5632172967328</v>
      </c>
      <c r="O1811" s="137">
        <v>8.8883593026003798</v>
      </c>
      <c r="P1811" s="137">
        <v>9.9886129362109504</v>
      </c>
      <c r="Q1811" s="137">
        <v>34.738950570248001</v>
      </c>
      <c r="R1811" s="137">
        <v>8.0352210284627592</v>
      </c>
      <c r="S1811" s="137">
        <v>15.4855500475384</v>
      </c>
      <c r="T1811" s="137">
        <v>20.6586603049467</v>
      </c>
      <c r="U1811" s="137">
        <v>10.542878835701501</v>
      </c>
      <c r="V1811" s="1">
        <v>14979969</v>
      </c>
      <c r="W1811" s="1">
        <v>5175515</v>
      </c>
      <c r="X1811" s="1">
        <v>11335200</v>
      </c>
      <c r="Y1811" s="1">
        <v>5179745</v>
      </c>
      <c r="Z1811" s="1">
        <v>6816155</v>
      </c>
      <c r="AA1811" s="1">
        <v>4383312</v>
      </c>
      <c r="AB1811" s="1">
        <v>17277135</v>
      </c>
      <c r="AC1811" s="1">
        <v>5509148</v>
      </c>
      <c r="AD1811" s="1">
        <v>10228115</v>
      </c>
      <c r="AE1811" s="1">
        <v>2568027</v>
      </c>
      <c r="AH1811" s="136">
        <f t="shared" si="28"/>
        <v>39183</v>
      </c>
      <c r="AI1811" s="177">
        <f>HLOOKUP(附加题模型!$E$2,历史数据!$B$3:$K$5000,ROW(A1809),)</f>
        <v>10.542878835701501</v>
      </c>
      <c r="AJ1811" s="177">
        <f>HLOOKUP(附加题模型!$E$2,历史数据!$L$3:$U$5000,ROW(A1809),)</f>
        <v>10.542878835701501</v>
      </c>
    </row>
    <row r="1812" spans="1:36" x14ac:dyDescent="0.2">
      <c r="A1812" s="148">
        <v>39184</v>
      </c>
      <c r="B1812" s="137">
        <v>20.408469130004001</v>
      </c>
      <c r="C1812" s="137">
        <v>41.967980328666698</v>
      </c>
      <c r="D1812" s="137">
        <v>10.4789042738399</v>
      </c>
      <c r="E1812" s="137">
        <v>8.8883593026003798</v>
      </c>
      <c r="F1812" s="137">
        <v>10.0418855385374</v>
      </c>
      <c r="G1812" s="137">
        <v>34.572051013630499</v>
      </c>
      <c r="H1812" s="137">
        <v>7.9689238252576198</v>
      </c>
      <c r="I1812" s="137">
        <v>15.4855500475384</v>
      </c>
      <c r="J1812" s="137">
        <v>20.6586603049467</v>
      </c>
      <c r="K1812" s="137">
        <v>10.542878835701501</v>
      </c>
      <c r="L1812" s="137">
        <v>20.927846338402301</v>
      </c>
      <c r="M1812" s="137">
        <v>42.881983530017003</v>
      </c>
      <c r="N1812" s="137">
        <v>11.1293190218713</v>
      </c>
      <c r="O1812" s="137">
        <v>9.2865061478742508</v>
      </c>
      <c r="P1812" s="137">
        <v>10.22833964668</v>
      </c>
      <c r="Q1812" s="137">
        <v>35.358863209113103</v>
      </c>
      <c r="R1812" s="137">
        <v>8.1810748755140601</v>
      </c>
      <c r="S1812" s="137">
        <v>15.9285696847891</v>
      </c>
      <c r="T1812" s="137">
        <v>20.849944196659202</v>
      </c>
      <c r="U1812" s="137">
        <v>10.6731987224222</v>
      </c>
      <c r="V1812" s="1">
        <v>19150067</v>
      </c>
      <c r="W1812" s="1">
        <v>6817815</v>
      </c>
      <c r="X1812" s="1">
        <v>10494948</v>
      </c>
      <c r="Y1812" s="1">
        <v>7452723</v>
      </c>
      <c r="Z1812" s="1">
        <v>6983631</v>
      </c>
      <c r="AA1812" s="1">
        <v>4422502</v>
      </c>
      <c r="AB1812" s="1">
        <v>18590076</v>
      </c>
      <c r="AC1812" s="1">
        <v>6213452</v>
      </c>
      <c r="AD1812" s="1">
        <v>7405294</v>
      </c>
      <c r="AE1812" s="1">
        <v>2595083</v>
      </c>
      <c r="AH1812" s="136">
        <f t="shared" si="28"/>
        <v>39184</v>
      </c>
      <c r="AI1812" s="177">
        <f>HLOOKUP(附加题模型!$E$2,历史数据!$B$3:$K$5000,ROW(A1810),)</f>
        <v>10.542878835701501</v>
      </c>
      <c r="AJ1812" s="177">
        <f>HLOOKUP(附加题模型!$E$2,历史数据!$L$3:$U$5000,ROW(A1810),)</f>
        <v>10.6731987224222</v>
      </c>
    </row>
    <row r="1813" spans="1:36" x14ac:dyDescent="0.2">
      <c r="A1813" s="148">
        <v>39185</v>
      </c>
      <c r="B1813" s="137">
        <v>21.019501139884401</v>
      </c>
      <c r="C1813" s="137">
        <v>43.491318997583903</v>
      </c>
      <c r="D1813" s="137">
        <v>11.0811401516468</v>
      </c>
      <c r="E1813" s="137">
        <v>9.2327025201345307</v>
      </c>
      <c r="F1813" s="137">
        <v>10.22833964668</v>
      </c>
      <c r="G1813" s="137">
        <v>35.2873348277056</v>
      </c>
      <c r="H1813" s="137">
        <v>8.0882587910268704</v>
      </c>
      <c r="I1813" s="137">
        <v>15.8882951723118</v>
      </c>
      <c r="J1813" s="137">
        <v>20.871197962404999</v>
      </c>
      <c r="K1813" s="137">
        <v>10.6731987224222</v>
      </c>
      <c r="L1813" s="137">
        <v>20.2557111275339</v>
      </c>
      <c r="M1813" s="137">
        <v>45.014657666501002</v>
      </c>
      <c r="N1813" s="137">
        <v>11.0329612814222</v>
      </c>
      <c r="O1813" s="137">
        <v>8.8775985770524404</v>
      </c>
      <c r="P1813" s="137">
        <v>10.1617488937719</v>
      </c>
      <c r="Q1813" s="137">
        <v>35.788033497558096</v>
      </c>
      <c r="R1813" s="137">
        <v>7.9821832658986498</v>
      </c>
      <c r="S1813" s="137">
        <v>15.545961816254399</v>
      </c>
      <c r="T1813" s="137">
        <v>20.9349592596425</v>
      </c>
      <c r="U1813" s="137">
        <v>10.725326677110401</v>
      </c>
      <c r="V1813" s="1">
        <v>19510625</v>
      </c>
      <c r="W1813" s="1">
        <v>10492294</v>
      </c>
      <c r="X1813" s="1">
        <v>10614209</v>
      </c>
      <c r="Y1813" s="1">
        <v>6817575</v>
      </c>
      <c r="Z1813" s="1">
        <v>8570303</v>
      </c>
      <c r="AA1813" s="1">
        <v>6164249</v>
      </c>
      <c r="AB1813" s="1">
        <v>20217699</v>
      </c>
      <c r="AC1813" s="1">
        <v>5633374</v>
      </c>
      <c r="AD1813" s="1">
        <v>7878796</v>
      </c>
      <c r="AE1813" s="1">
        <v>5322977</v>
      </c>
      <c r="AH1813" s="136">
        <f t="shared" si="28"/>
        <v>39185</v>
      </c>
      <c r="AI1813" s="177">
        <f>HLOOKUP(附加题模型!$E$2,历史数据!$B$3:$K$5000,ROW(A1811),)</f>
        <v>10.6731987224222</v>
      </c>
      <c r="AJ1813" s="177">
        <f>HLOOKUP(附加题模型!$E$2,历史数据!$L$3:$U$5000,ROW(A1811),)</f>
        <v>10.725326677110401</v>
      </c>
    </row>
    <row r="1814" spans="1:36" x14ac:dyDescent="0.2">
      <c r="A1814" s="148">
        <v>39188</v>
      </c>
      <c r="B1814" s="137">
        <v>20.439020730498001</v>
      </c>
      <c r="C1814" s="137">
        <v>45.014657666501002</v>
      </c>
      <c r="D1814" s="137">
        <v>11.0329612814222</v>
      </c>
      <c r="E1814" s="137">
        <v>8.8668378515044903</v>
      </c>
      <c r="F1814" s="137">
        <v>10.121794442027101</v>
      </c>
      <c r="G1814" s="137">
        <v>35.811876291360598</v>
      </c>
      <c r="H1814" s="137">
        <v>8.0087021471806992</v>
      </c>
      <c r="I1814" s="137">
        <v>15.606373584970401</v>
      </c>
      <c r="J1814" s="137">
        <v>21.083735619863301</v>
      </c>
      <c r="K1814" s="137">
        <v>10.464686903669101</v>
      </c>
      <c r="L1814" s="137">
        <v>20.622330333462202</v>
      </c>
      <c r="M1814" s="137">
        <v>47.299665669876703</v>
      </c>
      <c r="N1814" s="137">
        <v>11.1293190218713</v>
      </c>
      <c r="O1814" s="137">
        <v>9.1466167157509908</v>
      </c>
      <c r="P1814" s="137">
        <v>10.4147937548226</v>
      </c>
      <c r="Q1814" s="137">
        <v>36.050304229385702</v>
      </c>
      <c r="R1814" s="137">
        <v>8.2473720787192004</v>
      </c>
      <c r="S1814" s="137">
        <v>16.0292559659825</v>
      </c>
      <c r="T1814" s="137">
        <v>21.891378718204798</v>
      </c>
      <c r="U1814" s="137">
        <v>10.9859664505518</v>
      </c>
      <c r="V1814" s="1">
        <v>16403066</v>
      </c>
      <c r="W1814" s="1">
        <v>5392828</v>
      </c>
      <c r="X1814" s="1">
        <v>7744195</v>
      </c>
      <c r="Y1814" s="1">
        <v>6607321</v>
      </c>
      <c r="Z1814" s="1">
        <v>7476206</v>
      </c>
      <c r="AA1814" s="1">
        <v>4585983</v>
      </c>
      <c r="AB1814" s="1">
        <v>14796087</v>
      </c>
      <c r="AC1814" s="1">
        <v>4158539</v>
      </c>
      <c r="AD1814" s="1">
        <v>11227291</v>
      </c>
      <c r="AE1814" s="1">
        <v>4027501</v>
      </c>
      <c r="AH1814" s="136">
        <f t="shared" si="28"/>
        <v>39188</v>
      </c>
      <c r="AI1814" s="177">
        <f>HLOOKUP(附加题模型!$E$2,历史数据!$B$3:$K$5000,ROW(A1812),)</f>
        <v>10.464686903669101</v>
      </c>
      <c r="AJ1814" s="177">
        <f>HLOOKUP(附加题模型!$E$2,历史数据!$L$3:$U$5000,ROW(A1812),)</f>
        <v>10.9859664505518</v>
      </c>
    </row>
    <row r="1815" spans="1:36" x14ac:dyDescent="0.2">
      <c r="A1815" s="148">
        <v>39189</v>
      </c>
      <c r="B1815" s="137">
        <v>20.652881933956198</v>
      </c>
      <c r="C1815" s="137">
        <v>49.660840606698201</v>
      </c>
      <c r="D1815" s="137">
        <v>11.1774978920959</v>
      </c>
      <c r="E1815" s="137">
        <v>9.2004203434907108</v>
      </c>
      <c r="F1815" s="137">
        <v>10.428111905404201</v>
      </c>
      <c r="G1815" s="137">
        <v>36.050304229385702</v>
      </c>
      <c r="H1815" s="137">
        <v>8.3004098412833098</v>
      </c>
      <c r="I1815" s="137">
        <v>16.150079503414499</v>
      </c>
      <c r="J1815" s="137">
        <v>21.997647546934001</v>
      </c>
      <c r="K1815" s="137">
        <v>10.920806507191401</v>
      </c>
      <c r="L1815" s="137">
        <v>21.4777751472947</v>
      </c>
      <c r="M1815" s="137">
        <v>49.660840606698201</v>
      </c>
      <c r="N1815" s="137">
        <v>11.237721479876599</v>
      </c>
      <c r="O1815" s="137">
        <v>9.6308493654084</v>
      </c>
      <c r="P1815" s="137">
        <v>10.7211112181998</v>
      </c>
      <c r="Q1815" s="137">
        <v>36.026461435583201</v>
      </c>
      <c r="R1815" s="137">
        <v>9.0429385171808594</v>
      </c>
      <c r="S1815" s="137">
        <v>16.552824628187999</v>
      </c>
      <c r="T1815" s="137">
        <v>21.5513184662715</v>
      </c>
      <c r="U1815" s="137">
        <v>11.507245997434399</v>
      </c>
      <c r="V1815" s="1">
        <v>22787745</v>
      </c>
      <c r="W1815" s="1">
        <v>6473688</v>
      </c>
      <c r="X1815" s="1">
        <v>9723678</v>
      </c>
      <c r="Y1815" s="1">
        <v>10325466</v>
      </c>
      <c r="Z1815" s="1">
        <v>13746532</v>
      </c>
      <c r="AA1815" s="1">
        <v>5647520</v>
      </c>
      <c r="AB1815" s="1">
        <v>29469182</v>
      </c>
      <c r="AC1815" s="1">
        <v>6213522</v>
      </c>
      <c r="AD1815" s="1">
        <v>8315300</v>
      </c>
      <c r="AE1815" s="1">
        <v>6003884</v>
      </c>
      <c r="AH1815" s="136">
        <f t="shared" si="28"/>
        <v>39189</v>
      </c>
      <c r="AI1815" s="177">
        <f>HLOOKUP(附加题模型!$E$2,历史数据!$B$3:$K$5000,ROW(A1813),)</f>
        <v>10.920806507191401</v>
      </c>
      <c r="AJ1815" s="177">
        <f>HLOOKUP(附加题模型!$E$2,历史数据!$L$3:$U$5000,ROW(A1813),)</f>
        <v>11.507245997434399</v>
      </c>
    </row>
    <row r="1816" spans="1:36" x14ac:dyDescent="0.2">
      <c r="A1816" s="148">
        <v>39190</v>
      </c>
      <c r="B1816" s="137">
        <v>21.4777751472947</v>
      </c>
      <c r="C1816" s="137">
        <v>52.174349410411502</v>
      </c>
      <c r="D1816" s="137">
        <v>11.2859003501011</v>
      </c>
      <c r="E1816" s="137">
        <v>9.8998675041069593</v>
      </c>
      <c r="F1816" s="137">
        <v>10.7610656699446</v>
      </c>
      <c r="G1816" s="137">
        <v>36.026461435583201</v>
      </c>
      <c r="H1816" s="137">
        <v>9.2816084487193606</v>
      </c>
      <c r="I1816" s="137">
        <v>16.552824628187999</v>
      </c>
      <c r="J1816" s="137">
        <v>21.508810934779898</v>
      </c>
      <c r="K1816" s="137">
        <v>11.468150031418199</v>
      </c>
      <c r="L1816" s="137">
        <v>22.149910358163101</v>
      </c>
      <c r="M1816" s="137">
        <v>52.174349410411502</v>
      </c>
      <c r="N1816" s="137">
        <v>11.5990630065607</v>
      </c>
      <c r="O1816" s="137">
        <v>10.050517661778199</v>
      </c>
      <c r="P1816" s="137">
        <v>10.934201627505599</v>
      </c>
      <c r="Q1816" s="137">
        <v>37.266286713313399</v>
      </c>
      <c r="R1816" s="137">
        <v>9.6396133460270992</v>
      </c>
      <c r="S1816" s="137">
        <v>16.552824628187999</v>
      </c>
      <c r="T1816" s="137">
        <v>21.785109889475699</v>
      </c>
      <c r="U1816" s="137">
        <v>11.6766618501713</v>
      </c>
      <c r="V1816" s="1">
        <v>18671743</v>
      </c>
      <c r="W1816" s="1">
        <v>1165093</v>
      </c>
      <c r="X1816" s="1">
        <v>12522208</v>
      </c>
      <c r="Y1816" s="1">
        <v>12071234</v>
      </c>
      <c r="Z1816" s="1">
        <v>13020989</v>
      </c>
      <c r="AA1816" s="1">
        <v>6276265</v>
      </c>
      <c r="AB1816" s="1">
        <v>37554021</v>
      </c>
      <c r="AC1816" s="1">
        <v>0</v>
      </c>
      <c r="AD1816" s="1">
        <v>7332592</v>
      </c>
      <c r="AE1816" s="1">
        <v>5072942</v>
      </c>
      <c r="AH1816" s="136">
        <f t="shared" si="28"/>
        <v>39190</v>
      </c>
      <c r="AI1816" s="177">
        <f>HLOOKUP(附加题模型!$E$2,历史数据!$B$3:$K$5000,ROW(A1814),)</f>
        <v>11.468150031418199</v>
      </c>
      <c r="AJ1816" s="177">
        <f>HLOOKUP(附加题模型!$E$2,历史数据!$L$3:$U$5000,ROW(A1814),)</f>
        <v>11.6766618501713</v>
      </c>
    </row>
    <row r="1817" spans="1:36" x14ac:dyDescent="0.2">
      <c r="A1817" s="148">
        <v>39191</v>
      </c>
      <c r="B1817" s="137">
        <v>22.149910358163101</v>
      </c>
      <c r="C1817" s="137">
        <v>54.764025147570599</v>
      </c>
      <c r="D1817" s="137">
        <v>11.5629288538923</v>
      </c>
      <c r="E1817" s="137">
        <v>9.9967140340384404</v>
      </c>
      <c r="F1817" s="137">
        <v>10.920883476924001</v>
      </c>
      <c r="G1817" s="137">
        <v>36.908644806275802</v>
      </c>
      <c r="H1817" s="137">
        <v>9.5467972615399095</v>
      </c>
      <c r="I1817" s="137">
        <v>18.204079639759001</v>
      </c>
      <c r="J1817" s="137">
        <v>21.785109889475699</v>
      </c>
      <c r="K1817" s="137">
        <v>11.650597872827101</v>
      </c>
      <c r="L1817" s="137">
        <v>20.7750883359322</v>
      </c>
      <c r="M1817" s="137">
        <v>51.488847009398697</v>
      </c>
      <c r="N1817" s="137">
        <v>10.539127861620599</v>
      </c>
      <c r="O1817" s="137">
        <v>9.1681381668468802</v>
      </c>
      <c r="P1817" s="137">
        <v>10.7211112181998</v>
      </c>
      <c r="Q1817" s="137">
        <v>33.904452787160302</v>
      </c>
      <c r="R1817" s="137">
        <v>8.9368629920526406</v>
      </c>
      <c r="S1817" s="137">
        <v>18.204079639759001</v>
      </c>
      <c r="T1817" s="137">
        <v>21.785109889475699</v>
      </c>
      <c r="U1817" s="137">
        <v>10.972934461879699</v>
      </c>
      <c r="V1817" s="1">
        <v>20109140</v>
      </c>
      <c r="W1817" s="1">
        <v>19250479</v>
      </c>
      <c r="X1817" s="1">
        <v>9115161</v>
      </c>
      <c r="Y1817" s="1">
        <v>9727625</v>
      </c>
      <c r="Z1817" s="1">
        <v>12825452</v>
      </c>
      <c r="AA1817" s="1">
        <v>5822241</v>
      </c>
      <c r="AB1817" s="1">
        <v>23213285</v>
      </c>
      <c r="AC1817" s="1">
        <v>6369567</v>
      </c>
      <c r="AD1817" s="1">
        <v>0</v>
      </c>
      <c r="AE1817" s="1">
        <v>3757989</v>
      </c>
      <c r="AH1817" s="136">
        <f t="shared" si="28"/>
        <v>39191</v>
      </c>
      <c r="AI1817" s="177">
        <f>HLOOKUP(附加题模型!$E$2,历史数据!$B$3:$K$5000,ROW(A1815),)</f>
        <v>11.650597872827101</v>
      </c>
      <c r="AJ1817" s="177">
        <f>HLOOKUP(附加题模型!$E$2,历史数据!$L$3:$U$5000,ROW(A1815),)</f>
        <v>10.972934461879699</v>
      </c>
    </row>
    <row r="1818" spans="1:36" x14ac:dyDescent="0.2">
      <c r="A1818" s="148">
        <v>39192</v>
      </c>
      <c r="B1818" s="137">
        <v>20.7750883359322</v>
      </c>
      <c r="C1818" s="137">
        <v>52.8598518114242</v>
      </c>
      <c r="D1818" s="137">
        <v>10.515038426508299</v>
      </c>
      <c r="E1818" s="137">
        <v>9.3080275989701295</v>
      </c>
      <c r="F1818" s="137">
        <v>10.6944749170365</v>
      </c>
      <c r="G1818" s="137">
        <v>33.904452787160302</v>
      </c>
      <c r="H1818" s="137">
        <v>8.98990075461675</v>
      </c>
      <c r="I1818" s="137">
        <v>19.935883676284799</v>
      </c>
      <c r="J1818" s="137">
        <v>20.573645241963401</v>
      </c>
      <c r="K1818" s="137">
        <v>10.842614575159001</v>
      </c>
      <c r="L1818" s="137">
        <v>22.852597169525499</v>
      </c>
      <c r="M1818" s="137">
        <v>54.078522746557901</v>
      </c>
      <c r="N1818" s="137">
        <v>11.069095434090601</v>
      </c>
      <c r="O1818" s="137">
        <v>9.6846529931481093</v>
      </c>
      <c r="P1818" s="137">
        <v>11.2804735426276</v>
      </c>
      <c r="Q1818" s="137">
        <v>33.904452787160302</v>
      </c>
      <c r="R1818" s="137">
        <v>9.5467972615399095</v>
      </c>
      <c r="S1818" s="137">
        <v>20.016432701239399</v>
      </c>
      <c r="T1818" s="137">
        <v>22.0826626099173</v>
      </c>
      <c r="U1818" s="137">
        <v>11.468150031418199</v>
      </c>
      <c r="V1818" s="1">
        <v>16632923</v>
      </c>
      <c r="W1818" s="1">
        <v>9731069</v>
      </c>
      <c r="X1818" s="1">
        <v>5265431</v>
      </c>
      <c r="Y1818" s="1">
        <v>5883874</v>
      </c>
      <c r="Z1818" s="1">
        <v>15101435</v>
      </c>
      <c r="AA1818" s="1">
        <v>0</v>
      </c>
      <c r="AB1818" s="1">
        <v>13943497</v>
      </c>
      <c r="AC1818" s="1">
        <v>15175430</v>
      </c>
      <c r="AD1818" s="1">
        <v>11770588</v>
      </c>
      <c r="AE1818" s="1">
        <v>2589596</v>
      </c>
      <c r="AH1818" s="136">
        <f t="shared" si="28"/>
        <v>39192</v>
      </c>
      <c r="AI1818" s="177">
        <f>HLOOKUP(附加题模型!$E$2,历史数据!$B$3:$K$5000,ROW(A1816),)</f>
        <v>10.842614575159001</v>
      </c>
      <c r="AJ1818" s="177">
        <f>HLOOKUP(附加题模型!$E$2,历史数据!$L$3:$U$5000,ROW(A1816),)</f>
        <v>11.468150031418199</v>
      </c>
    </row>
    <row r="1819" spans="1:36" x14ac:dyDescent="0.2">
      <c r="A1819" s="148">
        <v>39195</v>
      </c>
      <c r="B1819" s="137">
        <v>23.5552839808879</v>
      </c>
      <c r="C1819" s="137">
        <v>56.211196883041801</v>
      </c>
      <c r="D1819" s="137">
        <v>11.213632044764299</v>
      </c>
      <c r="E1819" s="137">
        <v>9.7276958953398793</v>
      </c>
      <c r="F1819" s="137">
        <v>11.3870187472805</v>
      </c>
      <c r="G1819" s="137">
        <v>34.342375698755198</v>
      </c>
      <c r="H1819" s="137">
        <v>9.6793916679501901</v>
      </c>
      <c r="I1819" s="137">
        <v>20.016432701239399</v>
      </c>
      <c r="J1819" s="137">
        <v>22.401469096104702</v>
      </c>
      <c r="K1819" s="137">
        <v>11.624533895482999</v>
      </c>
      <c r="L1819" s="137">
        <v>24.991209204106699</v>
      </c>
      <c r="M1819" s="137">
        <v>54.459357413787103</v>
      </c>
      <c r="N1819" s="137">
        <v>11.683376029453701</v>
      </c>
      <c r="O1819" s="137">
        <v>10.082799838422</v>
      </c>
      <c r="P1819" s="137">
        <v>11.733290662402499</v>
      </c>
      <c r="Q1819" s="137">
        <v>35.056881501883701</v>
      </c>
      <c r="R1819" s="137">
        <v>9.8517643962835493</v>
      </c>
      <c r="S1819" s="137">
        <v>20.016432701239399</v>
      </c>
      <c r="T1819" s="137">
        <v>23.166604662954601</v>
      </c>
      <c r="U1819" s="137">
        <v>12.588901057215899</v>
      </c>
      <c r="V1819" s="1">
        <v>35609432</v>
      </c>
      <c r="W1819" s="1">
        <v>10524365</v>
      </c>
      <c r="X1819" s="1">
        <v>9266412</v>
      </c>
      <c r="Y1819" s="1">
        <v>6858314</v>
      </c>
      <c r="Z1819" s="1">
        <v>10528449</v>
      </c>
      <c r="AA1819" s="1">
        <v>5219478</v>
      </c>
      <c r="AB1819" s="1">
        <v>16070807</v>
      </c>
      <c r="AC1819" s="1">
        <v>0</v>
      </c>
      <c r="AD1819" s="1">
        <v>11535755</v>
      </c>
      <c r="AE1819" s="1">
        <v>4998759</v>
      </c>
      <c r="AH1819" s="136">
        <f t="shared" si="28"/>
        <v>39195</v>
      </c>
      <c r="AI1819" s="177">
        <f>HLOOKUP(附加题模型!$E$2,历史数据!$B$3:$K$5000,ROW(A1817),)</f>
        <v>11.624533895482999</v>
      </c>
      <c r="AJ1819" s="177">
        <f>HLOOKUP(附加题模型!$E$2,历史数据!$L$3:$U$5000,ROW(A1817),)</f>
        <v>12.588901057215899</v>
      </c>
    </row>
    <row r="1820" spans="1:36" x14ac:dyDescent="0.2">
      <c r="A1820" s="148">
        <v>39196</v>
      </c>
      <c r="B1820" s="137">
        <v>24.960657603612699</v>
      </c>
      <c r="C1820" s="137">
        <v>54.535524347233</v>
      </c>
      <c r="D1820" s="137">
        <v>11.683376029453701</v>
      </c>
      <c r="E1820" s="137">
        <v>10.082799838422</v>
      </c>
      <c r="F1820" s="137">
        <v>11.7466088129841</v>
      </c>
      <c r="G1820" s="137">
        <v>35.056881501883701</v>
      </c>
      <c r="H1820" s="137">
        <v>10.050656005899</v>
      </c>
      <c r="I1820" s="137">
        <v>22.0100210688679</v>
      </c>
      <c r="J1820" s="137">
        <v>23.2728734916838</v>
      </c>
      <c r="K1820" s="137">
        <v>12.5628370798718</v>
      </c>
      <c r="L1820" s="137">
        <v>24.6856931991666</v>
      </c>
      <c r="M1820" s="137">
        <v>52.631351011086601</v>
      </c>
      <c r="N1820" s="137">
        <v>11.7556443347905</v>
      </c>
      <c r="O1820" s="137">
        <v>10.2764928982849</v>
      </c>
      <c r="P1820" s="137">
        <v>11.8265177164738</v>
      </c>
      <c r="Q1820" s="137">
        <v>35.056881501883701</v>
      </c>
      <c r="R1820" s="137">
        <v>9.7191699898732704</v>
      </c>
      <c r="S1820" s="137">
        <v>22.0100210688679</v>
      </c>
      <c r="T1820" s="137">
        <v>22.784036879529701</v>
      </c>
      <c r="U1820" s="137">
        <v>12.6410290119042</v>
      </c>
      <c r="V1820" s="1">
        <v>20537010</v>
      </c>
      <c r="W1820" s="1">
        <v>9878739</v>
      </c>
      <c r="X1820" s="1">
        <v>11081611</v>
      </c>
      <c r="Y1820" s="1">
        <v>9560890</v>
      </c>
      <c r="Z1820" s="1">
        <v>10349579</v>
      </c>
      <c r="AA1820" s="1">
        <v>0</v>
      </c>
      <c r="AB1820" s="1">
        <v>16435884</v>
      </c>
      <c r="AC1820" s="1">
        <v>1134470</v>
      </c>
      <c r="AD1820" s="1">
        <v>9628648</v>
      </c>
      <c r="AE1820" s="1">
        <v>5627517</v>
      </c>
      <c r="AH1820" s="136">
        <f t="shared" si="28"/>
        <v>39196</v>
      </c>
      <c r="AI1820" s="177">
        <f>HLOOKUP(附加题模型!$E$2,历史数据!$B$3:$K$5000,ROW(A1818),)</f>
        <v>12.5628370798718</v>
      </c>
      <c r="AJ1820" s="177">
        <f>HLOOKUP(附加题模型!$E$2,历史数据!$L$3:$U$5000,ROW(A1818),)</f>
        <v>12.6410290119042</v>
      </c>
    </row>
    <row r="1821" spans="1:36" x14ac:dyDescent="0.2">
      <c r="A1821" s="148">
        <v>39197</v>
      </c>
      <c r="B1821" s="137">
        <v>24.380177194226398</v>
      </c>
      <c r="C1821" s="137">
        <v>52.174349410411502</v>
      </c>
      <c r="D1821" s="137">
        <v>11.683376029453701</v>
      </c>
      <c r="E1821" s="137">
        <v>10.168885642805501</v>
      </c>
      <c r="F1821" s="137">
        <v>11.919744770545099</v>
      </c>
      <c r="G1821" s="137">
        <v>35.056881501883701</v>
      </c>
      <c r="H1821" s="137">
        <v>9.7191699898732704</v>
      </c>
      <c r="I1821" s="137">
        <v>24.204981998883099</v>
      </c>
      <c r="J1821" s="137">
        <v>22.784036879529701</v>
      </c>
      <c r="K1821" s="137">
        <v>12.276133329086299</v>
      </c>
      <c r="L1821" s="137">
        <v>24.166315990768201</v>
      </c>
      <c r="M1821" s="137">
        <v>50.9556784752778</v>
      </c>
      <c r="N1821" s="137">
        <v>12.2856119072606</v>
      </c>
      <c r="O1821" s="137">
        <v>10.405621604860199</v>
      </c>
      <c r="P1821" s="137">
        <v>11.586791006004701</v>
      </c>
      <c r="Q1821" s="137">
        <v>35.056881501883701</v>
      </c>
      <c r="R1821" s="137">
        <v>9.5070189396168292</v>
      </c>
      <c r="S1821" s="137">
        <v>23.661276080438999</v>
      </c>
      <c r="T1821" s="137">
        <v>22.316454033121399</v>
      </c>
      <c r="U1821" s="137">
        <v>12.732252932608599</v>
      </c>
      <c r="V1821" s="1">
        <v>13044895</v>
      </c>
      <c r="W1821" s="1">
        <v>8296326</v>
      </c>
      <c r="X1821" s="1">
        <v>16714875</v>
      </c>
      <c r="Y1821" s="1">
        <v>9886421</v>
      </c>
      <c r="Z1821" s="1">
        <v>8391573</v>
      </c>
      <c r="AA1821" s="1">
        <v>0</v>
      </c>
      <c r="AB1821" s="1">
        <v>12131799</v>
      </c>
      <c r="AC1821" s="1">
        <v>25409641</v>
      </c>
      <c r="AD1821" s="1">
        <v>7464110</v>
      </c>
      <c r="AE1821" s="1">
        <v>3624213</v>
      </c>
      <c r="AH1821" s="136">
        <f t="shared" si="28"/>
        <v>39197</v>
      </c>
      <c r="AI1821" s="177">
        <f>HLOOKUP(附加题模型!$E$2,历史数据!$B$3:$K$5000,ROW(A1819),)</f>
        <v>12.276133329086299</v>
      </c>
      <c r="AJ1821" s="177">
        <f>HLOOKUP(附加题模型!$E$2,历史数据!$L$3:$U$5000,ROW(A1819),)</f>
        <v>12.732252932608599</v>
      </c>
    </row>
    <row r="1822" spans="1:36" x14ac:dyDescent="0.2">
      <c r="A1822" s="148">
        <v>39198</v>
      </c>
      <c r="B1822" s="137">
        <v>24.288522392744301</v>
      </c>
      <c r="C1822" s="137">
        <v>50.9556784752778</v>
      </c>
      <c r="D1822" s="137">
        <v>12.2615224721483</v>
      </c>
      <c r="E1822" s="137">
        <v>10.405621604860199</v>
      </c>
      <c r="F1822" s="137">
        <v>11.4269731990253</v>
      </c>
      <c r="G1822" s="137">
        <v>35.239350631366499</v>
      </c>
      <c r="H1822" s="137">
        <v>9.5202783802578494</v>
      </c>
      <c r="I1822" s="137">
        <v>23.3189427243816</v>
      </c>
      <c r="J1822" s="137">
        <v>22.528991690579701</v>
      </c>
      <c r="K1822" s="137">
        <v>12.7583169099528</v>
      </c>
      <c r="L1822" s="137">
        <v>24.471831995708399</v>
      </c>
      <c r="M1822" s="137">
        <v>53.469187278991001</v>
      </c>
      <c r="N1822" s="137">
        <v>12.1410752965869</v>
      </c>
      <c r="O1822" s="137">
        <v>10.405621604860199</v>
      </c>
      <c r="P1822" s="137">
        <v>11.6134273071679</v>
      </c>
      <c r="Q1822" s="137">
        <v>36.174504919965798</v>
      </c>
      <c r="R1822" s="137">
        <v>9.7722077524373798</v>
      </c>
      <c r="S1822" s="137">
        <v>23.8626486428257</v>
      </c>
      <c r="T1822" s="137">
        <v>23.570426212125401</v>
      </c>
      <c r="U1822" s="137">
        <v>12.9016687853455</v>
      </c>
      <c r="V1822" s="1">
        <v>15441281</v>
      </c>
      <c r="W1822" s="1">
        <v>6750968</v>
      </c>
      <c r="X1822" s="1">
        <v>8309901</v>
      </c>
      <c r="Y1822" s="1">
        <v>0</v>
      </c>
      <c r="Z1822" s="1">
        <v>5056522</v>
      </c>
      <c r="AA1822" s="1">
        <v>5038296</v>
      </c>
      <c r="AB1822" s="1">
        <v>11839345</v>
      </c>
      <c r="AC1822" s="1">
        <v>12030274</v>
      </c>
      <c r="AD1822" s="1">
        <v>9048755</v>
      </c>
      <c r="AE1822" s="1">
        <v>2466825</v>
      </c>
      <c r="AH1822" s="136">
        <f t="shared" si="28"/>
        <v>39198</v>
      </c>
      <c r="AI1822" s="177">
        <f>HLOOKUP(附加题模型!$E$2,历史数据!$B$3:$K$5000,ROW(A1820),)</f>
        <v>12.7583169099528</v>
      </c>
      <c r="AJ1822" s="177">
        <f>HLOOKUP(附加题模型!$E$2,历史数据!$L$3:$U$5000,ROW(A1820),)</f>
        <v>12.9016687853455</v>
      </c>
    </row>
    <row r="1823" spans="1:36" x14ac:dyDescent="0.2">
      <c r="A1823" s="148">
        <v>39199</v>
      </c>
      <c r="B1823" s="137">
        <v>24.5940383976845</v>
      </c>
      <c r="C1823" s="137">
        <v>56.135029949596003</v>
      </c>
      <c r="D1823" s="137">
        <v>11.924270380576401</v>
      </c>
      <c r="E1823" s="137">
        <v>10.3302965260247</v>
      </c>
      <c r="F1823" s="137">
        <v>11.666699909494399</v>
      </c>
      <c r="G1823" s="137">
        <v>36.174504919965798</v>
      </c>
      <c r="H1823" s="137">
        <v>9.7854671930784107</v>
      </c>
      <c r="I1823" s="137">
        <v>23.661276080438999</v>
      </c>
      <c r="J1823" s="137">
        <v>23.761710103837899</v>
      </c>
      <c r="K1823" s="137">
        <v>12.9016687853455</v>
      </c>
      <c r="L1823" s="137">
        <v>24.257970792250301</v>
      </c>
      <c r="M1823" s="137">
        <v>53.850021946220302</v>
      </c>
      <c r="N1823" s="137">
        <v>11.864046792795699</v>
      </c>
      <c r="O1823" s="137">
        <v>10.3302965260247</v>
      </c>
      <c r="P1823" s="137">
        <v>11.973017372871499</v>
      </c>
      <c r="Q1823" s="137">
        <v>36.174504919965798</v>
      </c>
      <c r="R1823" s="137">
        <v>9.5467972615399095</v>
      </c>
      <c r="S1823" s="137">
        <v>23.177981930710899</v>
      </c>
      <c r="T1823" s="137">
        <v>23.506664914887899</v>
      </c>
      <c r="U1823" s="137">
        <v>13.5663002076209</v>
      </c>
      <c r="V1823" s="1">
        <v>11453036</v>
      </c>
      <c r="W1823" s="1">
        <v>9214319</v>
      </c>
      <c r="X1823" s="1">
        <v>8806970</v>
      </c>
      <c r="Y1823" s="1">
        <v>10049151</v>
      </c>
      <c r="Z1823" s="1">
        <v>11080252</v>
      </c>
      <c r="AA1823" s="1">
        <v>0</v>
      </c>
      <c r="AB1823" s="1">
        <v>11402810</v>
      </c>
      <c r="AC1823" s="1">
        <v>6621331</v>
      </c>
      <c r="AD1823" s="1">
        <v>6839767</v>
      </c>
      <c r="AE1823" s="1">
        <v>4037074</v>
      </c>
      <c r="AH1823" s="136">
        <f t="shared" si="28"/>
        <v>39199</v>
      </c>
      <c r="AI1823" s="177">
        <f>HLOOKUP(附加题模型!$E$2,历史数据!$B$3:$K$5000,ROW(A1821),)</f>
        <v>12.9016687853455</v>
      </c>
      <c r="AJ1823" s="177">
        <f>HLOOKUP(附加题模型!$E$2,历史数据!$L$3:$U$5000,ROW(A1821),)</f>
        <v>13.5663002076209</v>
      </c>
    </row>
    <row r="1824" spans="1:36" x14ac:dyDescent="0.2">
      <c r="A1824" s="148">
        <v>39202</v>
      </c>
      <c r="B1824" s="137">
        <v>24.0746611892862</v>
      </c>
      <c r="C1824" s="137">
        <v>53.6976880793286</v>
      </c>
      <c r="D1824" s="137">
        <v>11.815867922571201</v>
      </c>
      <c r="E1824" s="137">
        <v>10.2872536238329</v>
      </c>
      <c r="F1824" s="137">
        <v>11.786563264728899</v>
      </c>
      <c r="G1824" s="137">
        <v>36.1981638505872</v>
      </c>
      <c r="H1824" s="137">
        <v>9.4805000583347692</v>
      </c>
      <c r="I1824" s="137">
        <v>22.936334855846798</v>
      </c>
      <c r="J1824" s="137">
        <v>23.166604662954601</v>
      </c>
      <c r="K1824" s="137">
        <v>13.6705561169974</v>
      </c>
      <c r="L1824" s="137">
        <v>26.6715472312777</v>
      </c>
      <c r="M1824" s="137">
        <v>52.8598518114242</v>
      </c>
      <c r="N1824" s="137">
        <v>11.996538685913199</v>
      </c>
      <c r="O1824" s="137">
        <v>11.040504412188801</v>
      </c>
      <c r="P1824" s="137">
        <v>11.9996536740348</v>
      </c>
      <c r="Q1824" s="137">
        <v>35.677667376918599</v>
      </c>
      <c r="R1824" s="137">
        <v>9.3479056519244992</v>
      </c>
      <c r="S1824" s="137">
        <v>22.976609368324201</v>
      </c>
      <c r="T1824" s="137">
        <v>23.4003960861587</v>
      </c>
      <c r="U1824" s="137">
        <v>14.921627029515699</v>
      </c>
      <c r="V1824" s="1">
        <v>26664301</v>
      </c>
      <c r="W1824" s="1">
        <v>8999117</v>
      </c>
      <c r="X1824" s="1">
        <v>9858058</v>
      </c>
      <c r="Y1824" s="1">
        <v>14072936</v>
      </c>
      <c r="Z1824" s="1">
        <v>9907140</v>
      </c>
      <c r="AA1824" s="1">
        <v>5112890</v>
      </c>
      <c r="AB1824" s="1">
        <v>12287035</v>
      </c>
      <c r="AC1824" s="1">
        <v>7327714</v>
      </c>
      <c r="AD1824" s="1">
        <v>6368252</v>
      </c>
      <c r="AE1824" s="1">
        <v>4616386</v>
      </c>
      <c r="AH1824" s="136">
        <f t="shared" si="28"/>
        <v>39202</v>
      </c>
      <c r="AI1824" s="177">
        <f>HLOOKUP(附加题模型!$E$2,历史数据!$B$3:$K$5000,ROW(A1822),)</f>
        <v>13.6705561169974</v>
      </c>
      <c r="AJ1824" s="177">
        <f>HLOOKUP(附加题模型!$E$2,历史数据!$L$3:$U$5000,ROW(A1822),)</f>
        <v>14.921627029515699</v>
      </c>
    </row>
    <row r="1825" spans="1:36" x14ac:dyDescent="0.2">
      <c r="A1825" s="148">
        <v>39210</v>
      </c>
      <c r="B1825" s="137">
        <v>29.329536474257299</v>
      </c>
      <c r="C1825" s="137">
        <v>53.240686478653402</v>
      </c>
      <c r="D1825" s="137">
        <v>12.2856119072606</v>
      </c>
      <c r="E1825" s="137">
        <v>11.1373509421203</v>
      </c>
      <c r="F1825" s="137">
        <v>12.332607438575099</v>
      </c>
      <c r="G1825" s="137">
        <v>36.434753156800099</v>
      </c>
      <c r="H1825" s="137">
        <v>9.5733161428219695</v>
      </c>
      <c r="I1825" s="137">
        <v>23.278668211904201</v>
      </c>
      <c r="J1825" s="137">
        <v>23.9317402298045</v>
      </c>
      <c r="K1825" s="137">
        <v>16.420305726803399</v>
      </c>
      <c r="L1825" s="137">
        <v>29.329536474257299</v>
      </c>
      <c r="M1825" s="137">
        <v>55.525694482029103</v>
      </c>
      <c r="N1825" s="137">
        <v>12.177209449255299</v>
      </c>
      <c r="O1825" s="137">
        <v>11.2449581975998</v>
      </c>
      <c r="P1825" s="137">
        <v>12.78542455835</v>
      </c>
      <c r="Q1825" s="137">
        <v>37.097203214196497</v>
      </c>
      <c r="R1825" s="137">
        <v>9.9313210401297098</v>
      </c>
      <c r="S1825" s="137">
        <v>23.540452543007</v>
      </c>
      <c r="T1825" s="137">
        <v>23.995501527041998</v>
      </c>
      <c r="U1825" s="137">
        <v>16.420305726803399</v>
      </c>
      <c r="V1825" s="1">
        <v>3799333</v>
      </c>
      <c r="W1825" s="1">
        <v>12512436</v>
      </c>
      <c r="X1825" s="1">
        <v>15779958</v>
      </c>
      <c r="Y1825" s="1">
        <v>11075276</v>
      </c>
      <c r="Z1825" s="1">
        <v>14587908</v>
      </c>
      <c r="AA1825" s="1">
        <v>6373458</v>
      </c>
      <c r="AB1825" s="1">
        <v>18385065</v>
      </c>
      <c r="AC1825" s="1">
        <v>8432906</v>
      </c>
      <c r="AD1825" s="1">
        <v>8235282</v>
      </c>
      <c r="AE1825" s="1">
        <v>3735819</v>
      </c>
      <c r="AH1825" s="136">
        <f t="shared" si="28"/>
        <v>39210</v>
      </c>
      <c r="AI1825" s="177">
        <f>HLOOKUP(附加题模型!$E$2,历史数据!$B$3:$K$5000,ROW(A1823),)</f>
        <v>16.420305726803399</v>
      </c>
      <c r="AJ1825" s="177">
        <f>HLOOKUP(附加题模型!$E$2,历史数据!$L$3:$U$5000,ROW(A1823),)</f>
        <v>16.420305726803399</v>
      </c>
    </row>
    <row r="1826" spans="1:36" x14ac:dyDescent="0.2">
      <c r="A1826" s="148">
        <v>39211</v>
      </c>
      <c r="B1826" s="137">
        <v>32.262490121683001</v>
      </c>
      <c r="C1826" s="137">
        <v>56.668198483716999</v>
      </c>
      <c r="D1826" s="137">
        <v>12.177209449255299</v>
      </c>
      <c r="E1826" s="137">
        <v>11.2126760209559</v>
      </c>
      <c r="F1826" s="137">
        <v>12.838697160676499</v>
      </c>
      <c r="G1826" s="137">
        <v>37.097203214196497</v>
      </c>
      <c r="H1826" s="137">
        <v>9.9578399214117699</v>
      </c>
      <c r="I1826" s="137">
        <v>23.661276080438999</v>
      </c>
      <c r="J1826" s="137">
        <v>23.974247761296201</v>
      </c>
      <c r="K1826" s="137">
        <v>18.0493043108116</v>
      </c>
      <c r="L1826" s="137">
        <v>30.612703695006001</v>
      </c>
      <c r="M1826" s="137">
        <v>58.267704086080002</v>
      </c>
      <c r="N1826" s="137">
        <v>11.8520020752396</v>
      </c>
      <c r="O1826" s="137">
        <v>10.9759400589012</v>
      </c>
      <c r="P1826" s="137">
        <v>13.171650925216801</v>
      </c>
      <c r="Q1826" s="137">
        <v>37.097203214196497</v>
      </c>
      <c r="R1826" s="137">
        <v>10.2893259374375</v>
      </c>
      <c r="S1826" s="137">
        <v>25.896511522931501</v>
      </c>
      <c r="T1826" s="137">
        <v>25.291981237537598</v>
      </c>
      <c r="U1826" s="137">
        <v>16.9676492510301</v>
      </c>
      <c r="V1826" s="1">
        <v>31143551</v>
      </c>
      <c r="W1826" s="1">
        <v>13845807</v>
      </c>
      <c r="X1826" s="1">
        <v>9349286</v>
      </c>
      <c r="Y1826" s="1">
        <v>9469827</v>
      </c>
      <c r="Z1826" s="1">
        <v>14992625</v>
      </c>
      <c r="AA1826" s="1">
        <v>0</v>
      </c>
      <c r="AB1826" s="1">
        <v>23450370</v>
      </c>
      <c r="AC1826" s="1">
        <v>13475448</v>
      </c>
      <c r="AD1826" s="1">
        <v>12189967</v>
      </c>
      <c r="AE1826" s="1">
        <v>8851231</v>
      </c>
      <c r="AH1826" s="136">
        <f t="shared" si="28"/>
        <v>39211</v>
      </c>
      <c r="AI1826" s="177">
        <f>HLOOKUP(附加题模型!$E$2,历史数据!$B$3:$K$5000,ROW(A1824),)</f>
        <v>18.0493043108116</v>
      </c>
      <c r="AJ1826" s="177">
        <f>HLOOKUP(附加题模型!$E$2,历史数据!$L$3:$U$5000,ROW(A1824),)</f>
        <v>16.9676492510301</v>
      </c>
    </row>
    <row r="1827" spans="1:36" x14ac:dyDescent="0.2">
      <c r="A1827" s="148">
        <v>39212</v>
      </c>
      <c r="B1827" s="137">
        <v>30.368290891053899</v>
      </c>
      <c r="C1827" s="137">
        <v>60.933546756684898</v>
      </c>
      <c r="D1827" s="137">
        <v>11.803823205015</v>
      </c>
      <c r="E1827" s="137">
        <v>10.9867007844491</v>
      </c>
      <c r="F1827" s="137">
        <v>13.1583327746352</v>
      </c>
      <c r="G1827" s="137">
        <v>37.146371144235196</v>
      </c>
      <c r="H1827" s="137">
        <v>10.2893259374375</v>
      </c>
      <c r="I1827" s="137">
        <v>26.1985703665116</v>
      </c>
      <c r="J1827" s="137">
        <v>25.419503832012602</v>
      </c>
      <c r="K1827" s="137">
        <v>16.550625613524002</v>
      </c>
      <c r="L1827" s="137">
        <v>32.354144923165101</v>
      </c>
      <c r="M1827" s="137">
        <v>61.162047557022497</v>
      </c>
      <c r="N1827" s="137">
        <v>12.1651647316992</v>
      </c>
      <c r="O1827" s="137">
        <v>11.0297436866409</v>
      </c>
      <c r="P1827" s="137">
        <v>13.118378322890401</v>
      </c>
      <c r="Q1827" s="137">
        <v>37.736386304699501</v>
      </c>
      <c r="R1827" s="137">
        <v>10.435179784488801</v>
      </c>
      <c r="S1827" s="137">
        <v>26.540903722568999</v>
      </c>
      <c r="T1827" s="137">
        <v>25.2282199403001</v>
      </c>
      <c r="U1827" s="137">
        <v>16.3681777721151</v>
      </c>
      <c r="V1827" s="1">
        <v>15922193</v>
      </c>
      <c r="W1827" s="1">
        <v>6985142</v>
      </c>
      <c r="X1827" s="1">
        <v>8746135</v>
      </c>
      <c r="Y1827" s="1">
        <v>8275325</v>
      </c>
      <c r="Z1827" s="1">
        <v>8710245</v>
      </c>
      <c r="AA1827" s="1">
        <v>5153171</v>
      </c>
      <c r="AB1827" s="1">
        <v>18102242</v>
      </c>
      <c r="AC1827" s="1">
        <v>13107207</v>
      </c>
      <c r="AD1827" s="1">
        <v>9478942</v>
      </c>
      <c r="AE1827" s="1">
        <v>4836805</v>
      </c>
      <c r="AH1827" s="136">
        <f t="shared" si="28"/>
        <v>39212</v>
      </c>
      <c r="AI1827" s="177">
        <f>HLOOKUP(附加题模型!$E$2,历史数据!$B$3:$K$5000,ROW(A1825),)</f>
        <v>16.550625613524002</v>
      </c>
      <c r="AJ1827" s="177">
        <f>HLOOKUP(附加题模型!$E$2,历史数据!$L$3:$U$5000,ROW(A1825),)</f>
        <v>16.3681777721151</v>
      </c>
    </row>
    <row r="1828" spans="1:36" x14ac:dyDescent="0.2">
      <c r="A1828" s="148">
        <v>39213</v>
      </c>
      <c r="B1828" s="137">
        <v>31.345942106862498</v>
      </c>
      <c r="C1828" s="137">
        <v>64.208724894856701</v>
      </c>
      <c r="D1828" s="137">
        <v>12.225388319479899</v>
      </c>
      <c r="E1828" s="137">
        <v>10.9974615099971</v>
      </c>
      <c r="F1828" s="137">
        <v>12.9186060641662</v>
      </c>
      <c r="G1828" s="137">
        <v>37.5642985495641</v>
      </c>
      <c r="H1828" s="137">
        <v>10.435179784488801</v>
      </c>
      <c r="I1828" s="137">
        <v>26.540903722568999</v>
      </c>
      <c r="J1828" s="137">
        <v>24.866905922621001</v>
      </c>
      <c r="K1828" s="137">
        <v>16.3030178287548</v>
      </c>
      <c r="L1828" s="137">
        <v>31.0098745014283</v>
      </c>
      <c r="M1828" s="137">
        <v>64.208724894856701</v>
      </c>
      <c r="N1828" s="137">
        <v>12.562640411051699</v>
      </c>
      <c r="O1828" s="137">
        <v>10.8037684501341</v>
      </c>
      <c r="P1828" s="137">
        <v>13.7842858519711</v>
      </c>
      <c r="Q1828" s="137">
        <v>36.777611668944999</v>
      </c>
      <c r="R1828" s="137">
        <v>10.4086609032067</v>
      </c>
      <c r="S1828" s="137">
        <v>25.7958252417382</v>
      </c>
      <c r="T1828" s="137">
        <v>24.760637093891901</v>
      </c>
      <c r="U1828" s="137">
        <v>16.003282089297201</v>
      </c>
      <c r="V1828" s="1">
        <v>16189406</v>
      </c>
      <c r="W1828" s="1">
        <v>7010437</v>
      </c>
      <c r="X1828" s="1">
        <v>14276785</v>
      </c>
      <c r="Y1828" s="1">
        <v>6740431</v>
      </c>
      <c r="Z1828" s="1">
        <v>16486453</v>
      </c>
      <c r="AA1828" s="1">
        <v>4105664</v>
      </c>
      <c r="AB1828" s="1">
        <v>15185120</v>
      </c>
      <c r="AC1828" s="1">
        <v>6921775</v>
      </c>
      <c r="AD1828" s="1">
        <v>5881781</v>
      </c>
      <c r="AE1828" s="1">
        <v>3909311</v>
      </c>
      <c r="AH1828" s="136">
        <f t="shared" si="28"/>
        <v>39213</v>
      </c>
      <c r="AI1828" s="177">
        <f>HLOOKUP(附加题模型!$E$2,历史数据!$B$3:$K$5000,ROW(A1826),)</f>
        <v>16.3030178287548</v>
      </c>
      <c r="AJ1828" s="177">
        <f>HLOOKUP(附加题模型!$E$2,历史数据!$L$3:$U$5000,ROW(A1826),)</f>
        <v>16.003282089297201</v>
      </c>
    </row>
    <row r="1829" spans="1:36" x14ac:dyDescent="0.2">
      <c r="A1829" s="148">
        <v>39216</v>
      </c>
      <c r="B1829" s="137">
        <v>30.551600494018</v>
      </c>
      <c r="C1829" s="137">
        <v>67.407736099582706</v>
      </c>
      <c r="D1829" s="137">
        <v>12.2856119072606</v>
      </c>
      <c r="E1829" s="137">
        <v>10.5562717625314</v>
      </c>
      <c r="F1829" s="137">
        <v>13.4113776356859</v>
      </c>
      <c r="G1829" s="137">
        <v>35.892588928248401</v>
      </c>
      <c r="H1829" s="137">
        <v>10.3291042593605</v>
      </c>
      <c r="I1829" s="137">
        <v>25.171570298339301</v>
      </c>
      <c r="J1829" s="137">
        <v>24.4418306077044</v>
      </c>
      <c r="K1829" s="137">
        <v>15.390778621710099</v>
      </c>
      <c r="L1829" s="137">
        <v>30.49049729303</v>
      </c>
      <c r="M1829" s="137">
        <v>67.407736099582706</v>
      </c>
      <c r="N1829" s="137">
        <v>12.225388319479899</v>
      </c>
      <c r="O1829" s="137">
        <v>10.9544186078053</v>
      </c>
      <c r="P1829" s="137">
        <v>13.984058110695299</v>
      </c>
      <c r="Q1829" s="137">
        <v>36.974283389099803</v>
      </c>
      <c r="R1829" s="137">
        <v>10.6340713941042</v>
      </c>
      <c r="S1829" s="137">
        <v>25.594452679351399</v>
      </c>
      <c r="T1829" s="137">
        <v>25.7595640839459</v>
      </c>
      <c r="U1829" s="137">
        <v>15.7947702705442</v>
      </c>
      <c r="V1829" s="1">
        <v>12322308</v>
      </c>
      <c r="W1829" s="1">
        <v>3053558</v>
      </c>
      <c r="X1829" s="1">
        <v>7251940</v>
      </c>
      <c r="Y1829" s="1">
        <v>11216361</v>
      </c>
      <c r="Z1829" s="1">
        <v>13327610</v>
      </c>
      <c r="AA1829" s="1">
        <v>5059250</v>
      </c>
      <c r="AB1829" s="1">
        <v>17239562</v>
      </c>
      <c r="AC1829" s="1">
        <v>5609702</v>
      </c>
      <c r="AD1829" s="1">
        <v>7646487</v>
      </c>
      <c r="AE1829" s="1">
        <v>2312599</v>
      </c>
      <c r="AH1829" s="136">
        <f t="shared" si="28"/>
        <v>39216</v>
      </c>
      <c r="AI1829" s="177">
        <f>HLOOKUP(附加题模型!$E$2,历史数据!$B$3:$K$5000,ROW(A1827),)</f>
        <v>15.390778621710099</v>
      </c>
      <c r="AJ1829" s="177">
        <f>HLOOKUP(附加题模型!$E$2,历史数据!$L$3:$U$5000,ROW(A1827),)</f>
        <v>15.7947702705442</v>
      </c>
    </row>
    <row r="1830" spans="1:36" x14ac:dyDescent="0.2">
      <c r="A1830" s="148">
        <v>39217</v>
      </c>
      <c r="B1830" s="137">
        <v>30.398842491547899</v>
      </c>
      <c r="C1830" s="137">
        <v>70.759081171200407</v>
      </c>
      <c r="D1830" s="137">
        <v>12.2856119072606</v>
      </c>
      <c r="E1830" s="137">
        <v>10.9974615099971</v>
      </c>
      <c r="F1830" s="137">
        <v>13.984058110695299</v>
      </c>
      <c r="G1830" s="137">
        <v>36.974283389099803</v>
      </c>
      <c r="H1830" s="137">
        <v>10.647330834745199</v>
      </c>
      <c r="I1830" s="137">
        <v>25.594452679351399</v>
      </c>
      <c r="J1830" s="137">
        <v>25.802071615437502</v>
      </c>
      <c r="K1830" s="137">
        <v>15.807802259216199</v>
      </c>
      <c r="L1830" s="137">
        <v>27.8630596505444</v>
      </c>
      <c r="M1830" s="137">
        <v>70.759081171200407</v>
      </c>
      <c r="N1830" s="137">
        <v>11.526794701223899</v>
      </c>
      <c r="O1830" s="137">
        <v>10.4809466836958</v>
      </c>
      <c r="P1830" s="137">
        <v>14.290375574072501</v>
      </c>
      <c r="Q1830" s="137">
        <v>36.998867354119099</v>
      </c>
      <c r="R1830" s="137">
        <v>10.090434327822001</v>
      </c>
      <c r="S1830" s="137">
        <v>25.715276216783501</v>
      </c>
      <c r="T1830" s="137">
        <v>24.3143080132294</v>
      </c>
      <c r="U1830" s="137">
        <v>14.999818961548099</v>
      </c>
      <c r="V1830" s="1">
        <v>13813485</v>
      </c>
      <c r="W1830" s="1">
        <v>2363281</v>
      </c>
      <c r="X1830" s="1">
        <v>7336565</v>
      </c>
      <c r="Y1830" s="1">
        <v>7570913</v>
      </c>
      <c r="Z1830" s="1">
        <v>15512610</v>
      </c>
      <c r="AA1830" s="1">
        <v>6762763</v>
      </c>
      <c r="AB1830" s="1">
        <v>16539692</v>
      </c>
      <c r="AC1830" s="1">
        <v>8211948</v>
      </c>
      <c r="AD1830" s="1">
        <v>6738736</v>
      </c>
      <c r="AE1830" s="1">
        <v>2558506</v>
      </c>
      <c r="AH1830" s="136">
        <f t="shared" si="28"/>
        <v>39217</v>
      </c>
      <c r="AI1830" s="177">
        <f>HLOOKUP(附加题模型!$E$2,历史数据!$B$3:$K$5000,ROW(A1828),)</f>
        <v>15.807802259216199</v>
      </c>
      <c r="AJ1830" s="177">
        <f>HLOOKUP(附加题模型!$E$2,历史数据!$L$3:$U$5000,ROW(A1828),)</f>
        <v>14.999818961548099</v>
      </c>
    </row>
    <row r="1831" spans="1:36" x14ac:dyDescent="0.2">
      <c r="A1831" s="148">
        <v>39218</v>
      </c>
      <c r="B1831" s="137">
        <v>27.496440444616201</v>
      </c>
      <c r="C1831" s="137">
        <v>74.262760109709703</v>
      </c>
      <c r="D1831" s="137">
        <v>11.454526395886999</v>
      </c>
      <c r="E1831" s="137">
        <v>10.3302965260247</v>
      </c>
      <c r="F1831" s="137">
        <v>14.237102971745999</v>
      </c>
      <c r="G1831" s="137">
        <v>37.367626829409303</v>
      </c>
      <c r="H1831" s="137">
        <v>10.090434327822001</v>
      </c>
      <c r="I1831" s="137">
        <v>25.715276216783501</v>
      </c>
      <c r="J1831" s="137">
        <v>24.3143080132294</v>
      </c>
      <c r="K1831" s="137">
        <v>14.9346590181878</v>
      </c>
      <c r="L1831" s="137">
        <v>29.604500878703401</v>
      </c>
      <c r="M1831" s="137">
        <v>70.835248104646197</v>
      </c>
      <c r="N1831" s="137">
        <v>11.7074654645659</v>
      </c>
      <c r="O1831" s="137">
        <v>10.7930077245862</v>
      </c>
      <c r="P1831" s="137">
        <v>15.7154176863052</v>
      </c>
      <c r="Q1831" s="137">
        <v>39.752271436286101</v>
      </c>
      <c r="R1831" s="137">
        <v>10.090434327822001</v>
      </c>
      <c r="S1831" s="137">
        <v>25.715276216783501</v>
      </c>
      <c r="T1831" s="137">
        <v>24.760637093891901</v>
      </c>
      <c r="U1831" s="137">
        <v>16.094506010001702</v>
      </c>
      <c r="V1831" s="1">
        <v>14641242</v>
      </c>
      <c r="W1831" s="1">
        <v>20562895</v>
      </c>
      <c r="X1831" s="1">
        <v>5034092</v>
      </c>
      <c r="Y1831" s="1">
        <v>7174478</v>
      </c>
      <c r="Z1831" s="1">
        <v>18818867</v>
      </c>
      <c r="AA1831" s="1">
        <v>9434707</v>
      </c>
      <c r="AB1831" s="1">
        <v>0</v>
      </c>
      <c r="AC1831" s="1">
        <v>0</v>
      </c>
      <c r="AD1831" s="1">
        <v>4701251</v>
      </c>
      <c r="AE1831" s="1">
        <v>2813025</v>
      </c>
      <c r="AH1831" s="136">
        <f t="shared" si="28"/>
        <v>39218</v>
      </c>
      <c r="AI1831" s="177">
        <f>HLOOKUP(附加题模型!$E$2,历史数据!$B$3:$K$5000,ROW(A1829),)</f>
        <v>14.9346590181878</v>
      </c>
      <c r="AJ1831" s="177">
        <f>HLOOKUP(附加题模型!$E$2,历史数据!$L$3:$U$5000,ROW(A1829),)</f>
        <v>16.094506010001702</v>
      </c>
    </row>
    <row r="1832" spans="1:36" x14ac:dyDescent="0.2">
      <c r="A1832" s="148">
        <v>39219</v>
      </c>
      <c r="B1832" s="137">
        <v>29.635052479197501</v>
      </c>
      <c r="C1832" s="137">
        <v>71.901585172888204</v>
      </c>
      <c r="D1832" s="137">
        <v>11.7435996172344</v>
      </c>
      <c r="E1832" s="137">
        <v>10.846811352325901</v>
      </c>
      <c r="F1832" s="137">
        <v>16.1415985049169</v>
      </c>
      <c r="G1832" s="137">
        <v>39.826023331344103</v>
      </c>
      <c r="H1832" s="137">
        <v>10.527995868975999</v>
      </c>
      <c r="I1832" s="137">
        <v>26.681864516239699</v>
      </c>
      <c r="J1832" s="137">
        <v>24.781890859637699</v>
      </c>
      <c r="K1832" s="137">
        <v>16.159665953362001</v>
      </c>
      <c r="L1832" s="137">
        <v>29.9100168836436</v>
      </c>
      <c r="M1832" s="137">
        <v>73.577257708697005</v>
      </c>
      <c r="N1832" s="137">
        <v>11.9844939683571</v>
      </c>
      <c r="O1832" s="137">
        <v>11.0297436866409</v>
      </c>
      <c r="P1832" s="137">
        <v>15.821962890958099</v>
      </c>
      <c r="Q1832" s="137">
        <v>39.875191261382803</v>
      </c>
      <c r="R1832" s="137">
        <v>10.4616986657708</v>
      </c>
      <c r="S1832" s="137">
        <v>26.440217441375601</v>
      </c>
      <c r="T1832" s="137">
        <v>26.0358630386417</v>
      </c>
      <c r="U1832" s="137">
        <v>16.785201409621202</v>
      </c>
      <c r="V1832" s="1">
        <v>12191724</v>
      </c>
      <c r="W1832" s="1">
        <v>21344569</v>
      </c>
      <c r="X1832" s="1">
        <v>4873790</v>
      </c>
      <c r="Y1832" s="1">
        <v>10453003</v>
      </c>
      <c r="Z1832" s="1">
        <v>32454125</v>
      </c>
      <c r="AA1832" s="1">
        <v>7572551</v>
      </c>
      <c r="AB1832" s="1">
        <v>12844960</v>
      </c>
      <c r="AC1832" s="1">
        <v>7219459</v>
      </c>
      <c r="AD1832" s="1">
        <v>7029011</v>
      </c>
      <c r="AE1832" s="1">
        <v>3001748</v>
      </c>
      <c r="AH1832" s="136">
        <f t="shared" si="28"/>
        <v>39219</v>
      </c>
      <c r="AI1832" s="177">
        <f>HLOOKUP(附加题模型!$E$2,历史数据!$B$3:$K$5000,ROW(A1830),)</f>
        <v>16.159665953362001</v>
      </c>
      <c r="AJ1832" s="177">
        <f>HLOOKUP(附加题模型!$E$2,历史数据!$L$3:$U$5000,ROW(A1830),)</f>
        <v>16.785201409621202</v>
      </c>
    </row>
    <row r="1833" spans="1:36" x14ac:dyDescent="0.2">
      <c r="A1833" s="148">
        <v>39220</v>
      </c>
      <c r="B1833" s="137">
        <v>30.093326486607701</v>
      </c>
      <c r="C1833" s="137">
        <v>74.643594776938997</v>
      </c>
      <c r="D1833" s="137">
        <v>12.0085834034694</v>
      </c>
      <c r="E1833" s="137">
        <v>11.0297436866409</v>
      </c>
      <c r="F1833" s="137">
        <v>15.702099535723599</v>
      </c>
      <c r="G1833" s="137">
        <v>39.850607296363499</v>
      </c>
      <c r="H1833" s="137">
        <v>10.474958106411799</v>
      </c>
      <c r="I1833" s="137">
        <v>26.500629210091699</v>
      </c>
      <c r="J1833" s="137">
        <v>26.401052536708399</v>
      </c>
      <c r="K1833" s="137">
        <v>16.4463697041475</v>
      </c>
      <c r="L1833" s="137">
        <v>30.643255295500101</v>
      </c>
      <c r="M1833" s="137">
        <v>73.653424642142895</v>
      </c>
      <c r="N1833" s="137">
        <v>11.912225663020299</v>
      </c>
      <c r="O1833" s="137">
        <v>11.2772403742436</v>
      </c>
      <c r="P1833" s="137">
        <v>15.7154176863052</v>
      </c>
      <c r="Q1833" s="137">
        <v>38.867248695589602</v>
      </c>
      <c r="R1833" s="137">
        <v>10.4882175470529</v>
      </c>
      <c r="S1833" s="137">
        <v>25.7958252417382</v>
      </c>
      <c r="T1833" s="137">
        <v>26.529942947790801</v>
      </c>
      <c r="U1833" s="137">
        <v>16.798233398293299</v>
      </c>
      <c r="V1833" s="1">
        <v>12314521</v>
      </c>
      <c r="W1833" s="1">
        <v>12333609</v>
      </c>
      <c r="X1833" s="1">
        <v>7633827</v>
      </c>
      <c r="Y1833" s="1">
        <v>10935647</v>
      </c>
      <c r="Z1833" s="1">
        <v>12337789</v>
      </c>
      <c r="AA1833" s="1">
        <v>4913097</v>
      </c>
      <c r="AB1833" s="1">
        <v>13898082</v>
      </c>
      <c r="AC1833" s="1">
        <v>6041998</v>
      </c>
      <c r="AD1833" s="1">
        <v>8257984</v>
      </c>
      <c r="AE1833" s="1">
        <v>2303633</v>
      </c>
      <c r="AH1833" s="136">
        <f t="shared" si="28"/>
        <v>39220</v>
      </c>
      <c r="AI1833" s="177">
        <f>HLOOKUP(附加题模型!$E$2,历史数据!$B$3:$K$5000,ROW(A1831),)</f>
        <v>16.4463697041475</v>
      </c>
      <c r="AJ1833" s="177">
        <f>HLOOKUP(附加题模型!$E$2,历史数据!$L$3:$U$5000,ROW(A1831),)</f>
        <v>16.798233398293299</v>
      </c>
    </row>
    <row r="1834" spans="1:36" x14ac:dyDescent="0.2">
      <c r="A1834" s="148">
        <v>39223</v>
      </c>
      <c r="B1834" s="137">
        <v>29.879465283149599</v>
      </c>
      <c r="C1834" s="137">
        <v>70.073578770187595</v>
      </c>
      <c r="D1834" s="137">
        <v>11.7435996172344</v>
      </c>
      <c r="E1834" s="137">
        <v>10.9974615099971</v>
      </c>
      <c r="F1834" s="137">
        <v>15.7154176863052</v>
      </c>
      <c r="G1834" s="137">
        <v>37.269290969331898</v>
      </c>
      <c r="H1834" s="137">
        <v>10.077174887181</v>
      </c>
      <c r="I1834" s="137">
        <v>24.768825173565901</v>
      </c>
      <c r="J1834" s="137">
        <v>25.305484042508098</v>
      </c>
      <c r="K1834" s="137">
        <v>16.798233398293299</v>
      </c>
      <c r="L1834" s="137">
        <v>33.698415344901903</v>
      </c>
      <c r="M1834" s="137">
        <v>77.309437447543999</v>
      </c>
      <c r="N1834" s="137">
        <v>13.104652701077899</v>
      </c>
      <c r="O1834" s="137">
        <v>11.804515926092799</v>
      </c>
      <c r="P1834" s="137">
        <v>15.7154176863052</v>
      </c>
      <c r="Q1834" s="137">
        <v>39.162256275821697</v>
      </c>
      <c r="R1834" s="137">
        <v>10.7799252411555</v>
      </c>
      <c r="S1834" s="137">
        <v>25.735413473022099</v>
      </c>
      <c r="T1834" s="137">
        <v>26.637351623692801</v>
      </c>
      <c r="U1834" s="137">
        <v>16.798233398293299</v>
      </c>
      <c r="V1834" s="1">
        <v>22770007</v>
      </c>
      <c r="W1834" s="1">
        <v>12936921</v>
      </c>
      <c r="X1834" s="1">
        <v>15867802</v>
      </c>
      <c r="Y1834" s="1">
        <v>12833939</v>
      </c>
      <c r="Z1834" s="1">
        <v>0</v>
      </c>
      <c r="AA1834" s="1">
        <v>4962041</v>
      </c>
      <c r="AB1834" s="1">
        <v>21011366</v>
      </c>
      <c r="AC1834" s="1">
        <v>7132273</v>
      </c>
      <c r="AD1834" s="1">
        <v>7122177</v>
      </c>
      <c r="AE1834" s="1">
        <v>0</v>
      </c>
      <c r="AH1834" s="136">
        <f t="shared" si="28"/>
        <v>39223</v>
      </c>
      <c r="AI1834" s="177">
        <f>HLOOKUP(附加题模型!$E$2,历史数据!$B$3:$K$5000,ROW(A1832),)</f>
        <v>16.798233398293299</v>
      </c>
      <c r="AJ1834" s="177">
        <f>HLOOKUP(附加题模型!$E$2,历史数据!$L$3:$U$5000,ROW(A1832),)</f>
        <v>16.798233398293299</v>
      </c>
    </row>
    <row r="1835" spans="1:36" x14ac:dyDescent="0.2">
      <c r="A1835" s="148">
        <v>39224</v>
      </c>
      <c r="B1835" s="137">
        <v>33.698415344901903</v>
      </c>
      <c r="C1835" s="137">
        <v>80.736949452607504</v>
      </c>
      <c r="D1835" s="137">
        <v>13.4900836628743</v>
      </c>
      <c r="E1835" s="137">
        <v>11.8690802793804</v>
      </c>
      <c r="F1835" s="137">
        <v>16.221507408406602</v>
      </c>
      <c r="G1835" s="137">
        <v>39.285176100918498</v>
      </c>
      <c r="H1835" s="137">
        <v>10.7799252411555</v>
      </c>
      <c r="I1835" s="137">
        <v>25.815962497976798</v>
      </c>
      <c r="J1835" s="137">
        <v>26.6158698885124</v>
      </c>
      <c r="K1835" s="137">
        <v>17.5931847072893</v>
      </c>
      <c r="L1835" s="137">
        <v>33.698415344901903</v>
      </c>
      <c r="M1835" s="137">
        <v>81.193951053282603</v>
      </c>
      <c r="N1835" s="137">
        <v>14.0200512353444</v>
      </c>
      <c r="O1835" s="137">
        <v>11.696908670613301</v>
      </c>
      <c r="P1835" s="137">
        <v>15.7953265897949</v>
      </c>
      <c r="Q1835" s="137">
        <v>40.145614876595701</v>
      </c>
      <c r="R1835" s="137">
        <v>11.270524544873499</v>
      </c>
      <c r="S1835" s="137">
        <v>27.628315559457299</v>
      </c>
      <c r="T1835" s="137">
        <v>27.152913268022299</v>
      </c>
      <c r="U1835" s="137">
        <v>18.479359936989798</v>
      </c>
      <c r="V1835" s="1">
        <v>0</v>
      </c>
      <c r="W1835" s="1">
        <v>3667402</v>
      </c>
      <c r="X1835" s="1">
        <v>29812022</v>
      </c>
      <c r="Y1835" s="1">
        <v>12675186</v>
      </c>
      <c r="Z1835" s="1">
        <v>12694170</v>
      </c>
      <c r="AA1835" s="1">
        <v>6873413</v>
      </c>
      <c r="AB1835" s="1">
        <v>22718077</v>
      </c>
      <c r="AC1835" s="1">
        <v>13607994</v>
      </c>
      <c r="AD1835" s="1">
        <v>7146830</v>
      </c>
      <c r="AE1835" s="1">
        <v>1612834</v>
      </c>
      <c r="AH1835" s="136">
        <f t="shared" si="28"/>
        <v>39224</v>
      </c>
      <c r="AI1835" s="177">
        <f>HLOOKUP(附加题模型!$E$2,历史数据!$B$3:$K$5000,ROW(A1833),)</f>
        <v>17.5931847072893</v>
      </c>
      <c r="AJ1835" s="177">
        <f>HLOOKUP(附加题模型!$E$2,历史数据!$L$3:$U$5000,ROW(A1833),)</f>
        <v>18.479359936989798</v>
      </c>
    </row>
    <row r="1836" spans="1:36" x14ac:dyDescent="0.2">
      <c r="A1836" s="148">
        <v>39225</v>
      </c>
      <c r="B1836" s="137">
        <v>35.103788967626699</v>
      </c>
      <c r="C1836" s="137">
        <v>85.230798525913002</v>
      </c>
      <c r="D1836" s="137">
        <v>14.008006517788299</v>
      </c>
      <c r="E1836" s="137">
        <v>11.7291908472572</v>
      </c>
      <c r="F1836" s="137">
        <v>15.7154176863052</v>
      </c>
      <c r="G1836" s="137">
        <v>40.170198841614997</v>
      </c>
      <c r="H1836" s="137">
        <v>11.3633406293607</v>
      </c>
      <c r="I1836" s="137">
        <v>27.628315559457299</v>
      </c>
      <c r="J1836" s="137">
        <v>27.281803679104701</v>
      </c>
      <c r="K1836" s="137">
        <v>20.173518464358398</v>
      </c>
      <c r="L1836" s="137">
        <v>34.2483441537942</v>
      </c>
      <c r="M1836" s="137">
        <v>85.230798525913002</v>
      </c>
      <c r="N1836" s="137">
        <v>13.8755146246707</v>
      </c>
      <c r="O1836" s="137">
        <v>11.9228839071201</v>
      </c>
      <c r="P1836" s="137">
        <v>15.648826933397199</v>
      </c>
      <c r="Q1836" s="137">
        <v>40.858549862156799</v>
      </c>
      <c r="R1836" s="137">
        <v>11.734604967309499</v>
      </c>
      <c r="S1836" s="137">
        <v>27.668590071934599</v>
      </c>
      <c r="T1836" s="137">
        <v>29.859611900752402</v>
      </c>
      <c r="U1836" s="137">
        <v>18.909415563168</v>
      </c>
      <c r="V1836" s="1">
        <v>18477196</v>
      </c>
      <c r="W1836" s="1">
        <v>15387818</v>
      </c>
      <c r="X1836" s="1">
        <v>12529454</v>
      </c>
      <c r="Y1836" s="1">
        <v>10885248</v>
      </c>
      <c r="Z1836" s="1">
        <v>10309898</v>
      </c>
      <c r="AA1836" s="1">
        <v>6163526</v>
      </c>
      <c r="AB1836" s="1">
        <v>20304223</v>
      </c>
      <c r="AC1836" s="1">
        <v>8098003</v>
      </c>
      <c r="AD1836" s="1">
        <v>12293951</v>
      </c>
      <c r="AE1836" s="1">
        <v>5628881</v>
      </c>
      <c r="AH1836" s="136">
        <f t="shared" si="28"/>
        <v>39225</v>
      </c>
      <c r="AI1836" s="177">
        <f>HLOOKUP(附加题模型!$E$2,历史数据!$B$3:$K$5000,ROW(A1834),)</f>
        <v>20.173518464358398</v>
      </c>
      <c r="AJ1836" s="177">
        <f>HLOOKUP(附加题模型!$E$2,历史数据!$L$3:$U$5000,ROW(A1834),)</f>
        <v>18.909415563168</v>
      </c>
    </row>
    <row r="1837" spans="1:36" x14ac:dyDescent="0.2">
      <c r="A1837" s="148">
        <v>39226</v>
      </c>
      <c r="B1837" s="137">
        <v>34.370550555770301</v>
      </c>
      <c r="C1837" s="137">
        <v>88.886811331314107</v>
      </c>
      <c r="D1837" s="137">
        <v>13.911648777339201</v>
      </c>
      <c r="E1837" s="137">
        <v>11.955166083763901</v>
      </c>
      <c r="F1837" s="137">
        <v>15.7154176863052</v>
      </c>
      <c r="G1837" s="137">
        <v>40.760214002079401</v>
      </c>
      <c r="H1837" s="137">
        <v>11.8274210517967</v>
      </c>
      <c r="I1837" s="137">
        <v>27.5880410469799</v>
      </c>
      <c r="J1837" s="137">
        <v>30.611472632066299</v>
      </c>
      <c r="K1837" s="137">
        <v>19.000639483872501</v>
      </c>
      <c r="L1837" s="137">
        <v>32.934625332551398</v>
      </c>
      <c r="M1837" s="137">
        <v>83.174291322874893</v>
      </c>
      <c r="N1837" s="137">
        <v>13.718933296441</v>
      </c>
      <c r="O1837" s="137">
        <v>11.6323443173257</v>
      </c>
      <c r="P1837" s="137">
        <v>15.5289635781626</v>
      </c>
      <c r="Q1837" s="137">
        <v>39.727687471266798</v>
      </c>
      <c r="R1837" s="137">
        <v>12.026312661412099</v>
      </c>
      <c r="S1837" s="137">
        <v>26.7422762849557</v>
      </c>
      <c r="T1837" s="137">
        <v>28.914415552814901</v>
      </c>
      <c r="U1837" s="137">
        <v>18.870319597151799</v>
      </c>
      <c r="V1837" s="1">
        <v>15144021</v>
      </c>
      <c r="W1837" s="1">
        <v>17798018</v>
      </c>
      <c r="X1837" s="1">
        <v>9622165</v>
      </c>
      <c r="Y1837" s="1">
        <v>11013719</v>
      </c>
      <c r="Z1837" s="1">
        <v>9123802</v>
      </c>
      <c r="AA1837" s="1">
        <v>6972135</v>
      </c>
      <c r="AB1837" s="1">
        <v>25637599</v>
      </c>
      <c r="AC1837" s="1">
        <v>8998367</v>
      </c>
      <c r="AD1837" s="1">
        <v>10433692</v>
      </c>
      <c r="AE1837" s="1">
        <v>3441264</v>
      </c>
      <c r="AH1837" s="136">
        <f t="shared" si="28"/>
        <v>39226</v>
      </c>
      <c r="AI1837" s="177">
        <f>HLOOKUP(附加题模型!$E$2,历史数据!$B$3:$K$5000,ROW(A1835),)</f>
        <v>19.000639483872501</v>
      </c>
      <c r="AJ1837" s="177">
        <f>HLOOKUP(附加题模型!$E$2,历史数据!$L$3:$U$5000,ROW(A1835),)</f>
        <v>18.870319597151799</v>
      </c>
    </row>
    <row r="1838" spans="1:36" x14ac:dyDescent="0.2">
      <c r="A1838" s="148">
        <v>39227</v>
      </c>
      <c r="B1838" s="137">
        <v>32.690212528599297</v>
      </c>
      <c r="C1838" s="137">
        <v>83.021957455983198</v>
      </c>
      <c r="D1838" s="137">
        <v>13.6105308384357</v>
      </c>
      <c r="E1838" s="137">
        <v>11.6000621406818</v>
      </c>
      <c r="F1838" s="137">
        <v>15.34250947002</v>
      </c>
      <c r="G1838" s="137">
        <v>39.334344030957197</v>
      </c>
      <c r="H1838" s="137">
        <v>11.986534339488999</v>
      </c>
      <c r="I1838" s="137">
        <v>26.3395311601823</v>
      </c>
      <c r="J1838" s="137">
        <v>28.914415552814901</v>
      </c>
      <c r="K1838" s="137">
        <v>18.518455903006</v>
      </c>
      <c r="L1838" s="137">
        <v>34.370550555770301</v>
      </c>
      <c r="M1838" s="137">
        <v>84.469129191454499</v>
      </c>
      <c r="N1838" s="137">
        <v>13.682799143772501</v>
      </c>
      <c r="O1838" s="137">
        <v>11.976687534859799</v>
      </c>
      <c r="P1838" s="137">
        <v>16.927369389232201</v>
      </c>
      <c r="Q1838" s="137">
        <v>39.948943156440897</v>
      </c>
      <c r="R1838" s="137">
        <v>11.986534339488999</v>
      </c>
      <c r="S1838" s="137">
        <v>26.762413541194402</v>
      </c>
      <c r="T1838" s="137">
        <v>29.73072148967</v>
      </c>
      <c r="U1838" s="137">
        <v>18.8312236311356</v>
      </c>
      <c r="V1838" s="1">
        <v>13146893</v>
      </c>
      <c r="W1838" s="1">
        <v>15143554</v>
      </c>
      <c r="X1838" s="1">
        <v>8012558</v>
      </c>
      <c r="Y1838" s="1">
        <v>9567585</v>
      </c>
      <c r="Z1838" s="1">
        <v>18424694</v>
      </c>
      <c r="AA1838" s="1">
        <v>5963657</v>
      </c>
      <c r="AB1838" s="1">
        <v>15883438</v>
      </c>
      <c r="AC1838" s="1">
        <v>5986270</v>
      </c>
      <c r="AD1838" s="1">
        <v>7374057</v>
      </c>
      <c r="AE1838" s="1">
        <v>2199458</v>
      </c>
      <c r="AH1838" s="136">
        <f t="shared" si="28"/>
        <v>39227</v>
      </c>
      <c r="AI1838" s="177">
        <f>HLOOKUP(附加题模型!$E$2,历史数据!$B$3:$K$5000,ROW(A1836),)</f>
        <v>18.518455903006</v>
      </c>
      <c r="AJ1838" s="177">
        <f>HLOOKUP(附加题模型!$E$2,历史数据!$L$3:$U$5000,ROW(A1836),)</f>
        <v>18.8312236311356</v>
      </c>
    </row>
    <row r="1839" spans="1:36" x14ac:dyDescent="0.2">
      <c r="A1839" s="148">
        <v>39230</v>
      </c>
      <c r="B1839" s="137">
        <v>34.462205357252301</v>
      </c>
      <c r="C1839" s="137">
        <v>85.306965459358906</v>
      </c>
      <c r="D1839" s="137">
        <v>13.6948438613287</v>
      </c>
      <c r="E1839" s="137">
        <v>12.170380594722801</v>
      </c>
      <c r="F1839" s="137">
        <v>16.714278979926299</v>
      </c>
      <c r="G1839" s="137">
        <v>40.219366771653696</v>
      </c>
      <c r="H1839" s="137">
        <v>12.105869305258199</v>
      </c>
      <c r="I1839" s="137">
        <v>27.084609641013099</v>
      </c>
      <c r="J1839" s="137">
        <v>29.967020576654399</v>
      </c>
      <c r="K1839" s="137">
        <v>19.626174940131602</v>
      </c>
      <c r="L1839" s="137">
        <v>34.462205357252301</v>
      </c>
      <c r="M1839" s="137">
        <v>82.717289722199794</v>
      </c>
      <c r="N1839" s="137">
        <v>13.8152910368901</v>
      </c>
      <c r="O1839" s="137">
        <v>12.245705673558399</v>
      </c>
      <c r="P1839" s="137">
        <v>16.727597130507899</v>
      </c>
      <c r="Q1839" s="137">
        <v>41.718988637834002</v>
      </c>
      <c r="R1839" s="137">
        <v>12.437355321283899</v>
      </c>
      <c r="S1839" s="137">
        <v>27.447080253309199</v>
      </c>
      <c r="T1839" s="137">
        <v>31.3203698930194</v>
      </c>
      <c r="U1839" s="137">
        <v>18.935479540512102</v>
      </c>
      <c r="V1839" s="1">
        <v>12257939</v>
      </c>
      <c r="W1839" s="1">
        <v>13643801</v>
      </c>
      <c r="X1839" s="1">
        <v>10407543</v>
      </c>
      <c r="Y1839" s="1">
        <v>11091010</v>
      </c>
      <c r="Z1839" s="1">
        <v>12410852</v>
      </c>
      <c r="AA1839" s="1">
        <v>8160462</v>
      </c>
      <c r="AB1839" s="1">
        <v>23482076</v>
      </c>
      <c r="AC1839" s="1">
        <v>9489535</v>
      </c>
      <c r="AD1839" s="1">
        <v>9900743</v>
      </c>
      <c r="AE1839" s="1">
        <v>2615871</v>
      </c>
      <c r="AH1839" s="136">
        <f t="shared" si="28"/>
        <v>39230</v>
      </c>
      <c r="AI1839" s="177">
        <f>HLOOKUP(附加题模型!$E$2,历史数据!$B$3:$K$5000,ROW(A1837),)</f>
        <v>19.626174940131602</v>
      </c>
      <c r="AJ1839" s="177">
        <f>HLOOKUP(附加题模型!$E$2,历史数据!$L$3:$U$5000,ROW(A1837),)</f>
        <v>18.935479540512102</v>
      </c>
    </row>
    <row r="1840" spans="1:36" x14ac:dyDescent="0.2">
      <c r="A1840" s="148">
        <v>39231</v>
      </c>
      <c r="B1840" s="137">
        <v>34.462205357252301</v>
      </c>
      <c r="C1840" s="137">
        <v>82.107954254632901</v>
      </c>
      <c r="D1840" s="137">
        <v>13.9718723651198</v>
      </c>
      <c r="E1840" s="137">
        <v>12.245705673558399</v>
      </c>
      <c r="F1840" s="137">
        <v>16.7808697328344</v>
      </c>
      <c r="G1840" s="137">
        <v>41.989412253046801</v>
      </c>
      <c r="H1840" s="137">
        <v>12.4240958806429</v>
      </c>
      <c r="I1840" s="137">
        <v>27.9102371467987</v>
      </c>
      <c r="J1840" s="137">
        <v>31.341851628199802</v>
      </c>
      <c r="K1840" s="137">
        <v>19.235215279969601</v>
      </c>
      <c r="L1840" s="137">
        <v>33.820621746877897</v>
      </c>
      <c r="M1840" s="137">
        <v>80.279947851932405</v>
      </c>
      <c r="N1840" s="137">
        <v>13.827335754446199</v>
      </c>
      <c r="O1840" s="137">
        <v>12.2995093012981</v>
      </c>
      <c r="P1840" s="137">
        <v>16.607733775273399</v>
      </c>
      <c r="Q1840" s="137">
        <v>43.415282224168998</v>
      </c>
      <c r="R1840" s="137">
        <v>12.2384637116685</v>
      </c>
      <c r="S1840" s="137">
        <v>29.6621784395631</v>
      </c>
      <c r="T1840" s="137">
        <v>34.091513731290704</v>
      </c>
      <c r="U1840" s="137">
        <v>18.609679823710501</v>
      </c>
      <c r="V1840" s="1">
        <v>15768659</v>
      </c>
      <c r="W1840" s="1">
        <v>15195125</v>
      </c>
      <c r="X1840" s="1">
        <v>7402674</v>
      </c>
      <c r="Y1840" s="1">
        <v>8627759</v>
      </c>
      <c r="Z1840" s="1">
        <v>9868338</v>
      </c>
      <c r="AA1840" s="1">
        <v>11038413</v>
      </c>
      <c r="AB1840" s="1">
        <v>15251188</v>
      </c>
      <c r="AC1840" s="1">
        <v>15136837</v>
      </c>
      <c r="AD1840" s="1">
        <v>11498792</v>
      </c>
      <c r="AE1840" s="1">
        <v>2857021</v>
      </c>
      <c r="AH1840" s="136">
        <f t="shared" si="28"/>
        <v>39231</v>
      </c>
      <c r="AI1840" s="177">
        <f>HLOOKUP(附加题模型!$E$2,历史数据!$B$3:$K$5000,ROW(A1838),)</f>
        <v>19.235215279969601</v>
      </c>
      <c r="AJ1840" s="177">
        <f>HLOOKUP(附加题模型!$E$2,历史数据!$L$3:$U$5000,ROW(A1838),)</f>
        <v>18.609679823710501</v>
      </c>
    </row>
    <row r="1841" spans="1:36" x14ac:dyDescent="0.2">
      <c r="A1841" s="148">
        <v>39232</v>
      </c>
      <c r="B1841" s="137">
        <v>30.4293940920419</v>
      </c>
      <c r="C1841" s="137">
        <v>76.243100379302007</v>
      </c>
      <c r="D1841" s="137">
        <v>13.008294960628801</v>
      </c>
      <c r="E1841" s="137">
        <v>11.072786588832701</v>
      </c>
      <c r="F1841" s="137">
        <v>14.956283103153201</v>
      </c>
      <c r="G1841" s="137">
        <v>39.752271436286101</v>
      </c>
      <c r="H1841" s="137">
        <v>11.151189579104299</v>
      </c>
      <c r="I1841" s="137">
        <v>27.1852959222065</v>
      </c>
      <c r="J1841" s="137">
        <v>30.6759178376075</v>
      </c>
      <c r="K1841" s="137">
        <v>16.941585273686002</v>
      </c>
      <c r="L1841" s="137">
        <v>30.4293940920419</v>
      </c>
      <c r="M1841" s="137">
        <v>76.243100379302007</v>
      </c>
      <c r="N1841" s="137">
        <v>12.442193235490301</v>
      </c>
      <c r="O1841" s="137">
        <v>11.072786588832701</v>
      </c>
      <c r="P1841" s="137">
        <v>14.9429649525716</v>
      </c>
      <c r="Q1841" s="137">
        <v>39.063920415744398</v>
      </c>
      <c r="R1841" s="137">
        <v>11.018595172694001</v>
      </c>
      <c r="S1841" s="137">
        <v>26.7020017724784</v>
      </c>
      <c r="T1841" s="137">
        <v>30.6759178376075</v>
      </c>
      <c r="U1841" s="137">
        <v>16.746105443605</v>
      </c>
      <c r="V1841" s="1">
        <v>14649202</v>
      </c>
      <c r="W1841" s="1">
        <v>6925764</v>
      </c>
      <c r="X1841" s="1">
        <v>9730089</v>
      </c>
      <c r="Y1841" s="1">
        <v>8807468</v>
      </c>
      <c r="Z1841" s="1">
        <v>7311795</v>
      </c>
      <c r="AA1841" s="1">
        <v>8609160</v>
      </c>
      <c r="AB1841" s="1">
        <v>12497910</v>
      </c>
      <c r="AC1841" s="1">
        <v>13417862</v>
      </c>
      <c r="AD1841" s="1">
        <v>14410440</v>
      </c>
      <c r="AE1841" s="1">
        <v>3620490</v>
      </c>
      <c r="AH1841" s="136">
        <f t="shared" si="28"/>
        <v>39232</v>
      </c>
      <c r="AI1841" s="177">
        <f>HLOOKUP(附加题模型!$E$2,历史数据!$B$3:$K$5000,ROW(A1839),)</f>
        <v>16.941585273686002</v>
      </c>
      <c r="AJ1841" s="177">
        <f>HLOOKUP(附加题模型!$E$2,历史数据!$L$3:$U$5000,ROW(A1839),)</f>
        <v>16.746105443605</v>
      </c>
    </row>
    <row r="1842" spans="1:36" x14ac:dyDescent="0.2">
      <c r="A1842" s="148">
        <v>39233</v>
      </c>
      <c r="B1842" s="137">
        <v>27.679750047580299</v>
      </c>
      <c r="C1842" s="137">
        <v>72.434753707009193</v>
      </c>
      <c r="D1842" s="137">
        <v>12.1049411439185</v>
      </c>
      <c r="E1842" s="137">
        <v>10.7499648223944</v>
      </c>
      <c r="F1842" s="137">
        <v>14.1438759176747</v>
      </c>
      <c r="G1842" s="137">
        <v>38.3509854301833</v>
      </c>
      <c r="H1842" s="137">
        <v>10.1699909716682</v>
      </c>
      <c r="I1842" s="137">
        <v>25.715276216783501</v>
      </c>
      <c r="J1842" s="137">
        <v>30.095910987736801</v>
      </c>
      <c r="K1842" s="137">
        <v>16.159665953362001</v>
      </c>
      <c r="L1842" s="137">
        <v>27.404785643134201</v>
      </c>
      <c r="M1842" s="137">
        <v>72.434753707009193</v>
      </c>
      <c r="N1842" s="137">
        <v>11.394302808106399</v>
      </c>
      <c r="O1842" s="137">
        <v>9.9644318573946098</v>
      </c>
      <c r="P1842" s="137">
        <v>13.4513320874307</v>
      </c>
      <c r="Q1842" s="137">
        <v>36.310516333577297</v>
      </c>
      <c r="R1842" s="137">
        <v>9.9180615994886896</v>
      </c>
      <c r="S1842" s="137">
        <v>24.950060479714001</v>
      </c>
      <c r="T1842" s="137">
        <v>29.3010867860621</v>
      </c>
      <c r="U1842" s="137">
        <v>15.078010893580499</v>
      </c>
      <c r="V1842" s="1">
        <v>14609399</v>
      </c>
      <c r="W1842" s="1">
        <v>1369300</v>
      </c>
      <c r="X1842" s="1">
        <v>8921198</v>
      </c>
      <c r="Y1842" s="1">
        <v>9528881</v>
      </c>
      <c r="Z1842" s="1">
        <v>9766592</v>
      </c>
      <c r="AA1842" s="1">
        <v>6892084</v>
      </c>
      <c r="AB1842" s="1">
        <v>14524462</v>
      </c>
      <c r="AC1842" s="1">
        <v>9898684</v>
      </c>
      <c r="AD1842" s="1">
        <v>10227928</v>
      </c>
      <c r="AE1842" s="1">
        <v>3506256</v>
      </c>
      <c r="AH1842" s="136">
        <f t="shared" si="28"/>
        <v>39233</v>
      </c>
      <c r="AI1842" s="177">
        <f>HLOOKUP(附加题模型!$E$2,历史数据!$B$3:$K$5000,ROW(A1840),)</f>
        <v>16.159665953362001</v>
      </c>
      <c r="AJ1842" s="177">
        <f>HLOOKUP(附加题模型!$E$2,历史数据!$L$3:$U$5000,ROW(A1840),)</f>
        <v>15.078010893580499</v>
      </c>
    </row>
    <row r="1843" spans="1:36" x14ac:dyDescent="0.2">
      <c r="A1843" s="148">
        <v>39234</v>
      </c>
      <c r="B1843" s="137">
        <v>26.610444030289699</v>
      </c>
      <c r="C1843" s="137">
        <v>68.778740901608103</v>
      </c>
      <c r="D1843" s="137">
        <v>11.4424816783309</v>
      </c>
      <c r="E1843" s="137">
        <v>9.9644318573946098</v>
      </c>
      <c r="F1843" s="137">
        <v>13.184969075798501</v>
      </c>
      <c r="G1843" s="137">
        <v>36.310516333577297</v>
      </c>
      <c r="H1843" s="137">
        <v>9.7324294305142995</v>
      </c>
      <c r="I1843" s="137">
        <v>24.970197735952599</v>
      </c>
      <c r="J1843" s="137">
        <v>29.172196374979698</v>
      </c>
      <c r="K1843" s="137">
        <v>14.921627029515699</v>
      </c>
      <c r="L1843" s="137">
        <v>24.6551415986725</v>
      </c>
      <c r="M1843" s="137">
        <v>68.778740901608103</v>
      </c>
      <c r="N1843" s="137">
        <v>10.2500546402733</v>
      </c>
      <c r="O1843" s="137">
        <v>8.9636843814359803</v>
      </c>
      <c r="P1843" s="137">
        <v>12.1061988786877</v>
      </c>
      <c r="Q1843" s="137">
        <v>32.672089510713803</v>
      </c>
      <c r="R1843" s="137">
        <v>8.9236035514116097</v>
      </c>
      <c r="S1843" s="137">
        <v>22.453040706118699</v>
      </c>
      <c r="T1843" s="137">
        <v>26.401052536708399</v>
      </c>
      <c r="U1843" s="137">
        <v>13.5663002076209</v>
      </c>
      <c r="V1843" s="1">
        <v>11710800</v>
      </c>
      <c r="W1843" s="1">
        <v>685200</v>
      </c>
      <c r="X1843" s="1">
        <v>8387780</v>
      </c>
      <c r="Y1843" s="1">
        <v>9626669</v>
      </c>
      <c r="Z1843" s="1">
        <v>9753446</v>
      </c>
      <c r="AA1843" s="1">
        <v>6295692</v>
      </c>
      <c r="AB1843" s="1">
        <v>14393566</v>
      </c>
      <c r="AC1843" s="1">
        <v>9217700</v>
      </c>
      <c r="AD1843" s="1">
        <v>10084856</v>
      </c>
      <c r="AE1843" s="1">
        <v>3016474</v>
      </c>
      <c r="AH1843" s="136">
        <f t="shared" si="28"/>
        <v>39234</v>
      </c>
      <c r="AI1843" s="177">
        <f>HLOOKUP(附加题模型!$E$2,历史数据!$B$3:$K$5000,ROW(A1841),)</f>
        <v>14.921627029515699</v>
      </c>
      <c r="AJ1843" s="177">
        <f>HLOOKUP(附加题模型!$E$2,历史数据!$L$3:$U$5000,ROW(A1841),)</f>
        <v>13.5663002076209</v>
      </c>
    </row>
    <row r="1844" spans="1:36" x14ac:dyDescent="0.2">
      <c r="A1844" s="148">
        <v>39237</v>
      </c>
      <c r="B1844" s="137">
        <v>23.494180779899899</v>
      </c>
      <c r="C1844" s="137">
        <v>65.351228896544598</v>
      </c>
      <c r="D1844" s="137">
        <v>10.2500546402733</v>
      </c>
      <c r="E1844" s="137">
        <v>8.8560771259565492</v>
      </c>
      <c r="F1844" s="137">
        <v>11.8797903188002</v>
      </c>
      <c r="G1844" s="137">
        <v>32.721257440752503</v>
      </c>
      <c r="H1844" s="137">
        <v>8.2208531974371493</v>
      </c>
      <c r="I1844" s="137">
        <v>22.432903449880001</v>
      </c>
      <c r="J1844" s="137">
        <v>27.496621030908699</v>
      </c>
      <c r="K1844" s="137">
        <v>13.2274685021472</v>
      </c>
      <c r="L1844" s="137">
        <v>22.180461958657101</v>
      </c>
      <c r="M1844" s="137">
        <v>65.351228896544598</v>
      </c>
      <c r="N1844" s="137">
        <v>9.7562212204716197</v>
      </c>
      <c r="O1844" s="137">
        <v>8.0705441609567607</v>
      </c>
      <c r="P1844" s="137">
        <v>10.8942471757607</v>
      </c>
      <c r="Q1844" s="137">
        <v>29.4270061281598</v>
      </c>
      <c r="R1844" s="137">
        <v>8.0352210284627592</v>
      </c>
      <c r="S1844" s="137">
        <v>20.2178052636262</v>
      </c>
      <c r="T1844" s="137">
        <v>23.758799109519501</v>
      </c>
      <c r="U1844" s="137">
        <v>12.210973385726</v>
      </c>
      <c r="V1844" s="1">
        <v>2669100</v>
      </c>
      <c r="W1844" s="1">
        <v>277200</v>
      </c>
      <c r="X1844" s="1">
        <v>10464722</v>
      </c>
      <c r="Y1844" s="1">
        <v>8158817</v>
      </c>
      <c r="Z1844" s="1">
        <v>10966817</v>
      </c>
      <c r="AA1844" s="1">
        <v>6865788</v>
      </c>
      <c r="AB1844" s="1">
        <v>4949380</v>
      </c>
      <c r="AC1844" s="1">
        <v>3121853</v>
      </c>
      <c r="AD1844" s="1">
        <v>6632849</v>
      </c>
      <c r="AE1844" s="1">
        <v>969400</v>
      </c>
      <c r="AH1844" s="136">
        <f t="shared" si="28"/>
        <v>39237</v>
      </c>
      <c r="AI1844" s="177">
        <f>HLOOKUP(附加题模型!$E$2,历史数据!$B$3:$K$5000,ROW(A1842),)</f>
        <v>13.2274685021472</v>
      </c>
      <c r="AJ1844" s="177">
        <f>HLOOKUP(附加题模型!$E$2,历史数据!$L$3:$U$5000,ROW(A1842),)</f>
        <v>12.210973385726</v>
      </c>
    </row>
    <row r="1845" spans="1:36" x14ac:dyDescent="0.2">
      <c r="A1845" s="148">
        <v>39238</v>
      </c>
      <c r="B1845" s="137">
        <v>19.950195122593801</v>
      </c>
      <c r="C1845" s="137">
        <v>62.076050758372801</v>
      </c>
      <c r="D1845" s="137">
        <v>9.7562212204716197</v>
      </c>
      <c r="E1845" s="137">
        <v>7.6185936879431804</v>
      </c>
      <c r="F1845" s="137">
        <v>10.7610656699446</v>
      </c>
      <c r="G1845" s="137">
        <v>28.910742862753501</v>
      </c>
      <c r="H1845" s="137">
        <v>7.2263951493600702</v>
      </c>
      <c r="I1845" s="137">
        <v>18.224216895997699</v>
      </c>
      <c r="J1845" s="137">
        <v>22.255077646891699</v>
      </c>
      <c r="K1845" s="137">
        <v>10.9859664505518</v>
      </c>
      <c r="L1845" s="137">
        <v>22.027703956187001</v>
      </c>
      <c r="M1845" s="137">
        <v>62.076050758372801</v>
      </c>
      <c r="N1845" s="137">
        <v>10.659575037182</v>
      </c>
      <c r="O1845" s="137">
        <v>8.2319550441758995</v>
      </c>
      <c r="P1845" s="137">
        <v>10.974156079250401</v>
      </c>
      <c r="Q1845" s="137">
        <v>31.2462195395916</v>
      </c>
      <c r="R1845" s="137">
        <v>7.67721613115501</v>
      </c>
      <c r="S1845" s="137">
        <v>21.4260406379464</v>
      </c>
      <c r="T1845" s="137">
        <v>26.014381303461299</v>
      </c>
      <c r="U1845" s="137">
        <v>11.4029900880579</v>
      </c>
      <c r="V1845" s="1">
        <v>23681092</v>
      </c>
      <c r="W1845" s="1">
        <v>312800</v>
      </c>
      <c r="X1845" s="1">
        <v>9430010</v>
      </c>
      <c r="Y1845" s="1">
        <v>9960349</v>
      </c>
      <c r="Z1845" s="1">
        <v>12865788</v>
      </c>
      <c r="AA1845" s="1">
        <v>6139073</v>
      </c>
      <c r="AB1845" s="1">
        <v>20943718</v>
      </c>
      <c r="AC1845" s="1">
        <v>10930370</v>
      </c>
      <c r="AD1845" s="1">
        <v>9484200</v>
      </c>
      <c r="AE1845" s="1">
        <v>4090653</v>
      </c>
      <c r="AH1845" s="136">
        <f t="shared" si="28"/>
        <v>39238</v>
      </c>
      <c r="AI1845" s="177">
        <f>HLOOKUP(附加题模型!$E$2,历史数据!$B$3:$K$5000,ROW(A1843),)</f>
        <v>10.9859664505518</v>
      </c>
      <c r="AJ1845" s="177">
        <f>HLOOKUP(附加题模型!$E$2,历史数据!$L$3:$U$5000,ROW(A1843),)</f>
        <v>11.4029900880579</v>
      </c>
    </row>
    <row r="1846" spans="1:36" x14ac:dyDescent="0.2">
      <c r="A1846" s="148">
        <v>39239</v>
      </c>
      <c r="B1846" s="137">
        <v>22.058255556681001</v>
      </c>
      <c r="C1846" s="137">
        <v>58.9532064870927</v>
      </c>
      <c r="D1846" s="137">
        <v>10.671619754738099</v>
      </c>
      <c r="E1846" s="137">
        <v>8.2857586719156107</v>
      </c>
      <c r="F1846" s="137">
        <v>11.0274286815769</v>
      </c>
      <c r="G1846" s="137">
        <v>31.147883679514202</v>
      </c>
      <c r="H1846" s="137">
        <v>7.6241783685908997</v>
      </c>
      <c r="I1846" s="137">
        <v>21.707962225287801</v>
      </c>
      <c r="J1846" s="137">
        <v>25.670673540574899</v>
      </c>
      <c r="K1846" s="137">
        <v>11.4029900880579</v>
      </c>
      <c r="L1846" s="137">
        <v>21.325017144824599</v>
      </c>
      <c r="M1846" s="137">
        <v>58.9532064870927</v>
      </c>
      <c r="N1846" s="137">
        <v>10.623440884513499</v>
      </c>
      <c r="O1846" s="137">
        <v>8.1243477886964701</v>
      </c>
      <c r="P1846" s="137">
        <v>11.0141105309953</v>
      </c>
      <c r="Q1846" s="137">
        <v>31.0249638544175</v>
      </c>
      <c r="R1846" s="137">
        <v>7.8230699782063198</v>
      </c>
      <c r="S1846" s="137">
        <v>21.9697465563906</v>
      </c>
      <c r="T1846" s="137">
        <v>26.143271714543602</v>
      </c>
      <c r="U1846" s="137">
        <v>11.611501906810901</v>
      </c>
      <c r="V1846" s="1">
        <v>17586277</v>
      </c>
      <c r="W1846" s="1">
        <v>20426759</v>
      </c>
      <c r="X1846" s="1">
        <v>8067061</v>
      </c>
      <c r="Y1846" s="1">
        <v>8087261</v>
      </c>
      <c r="Z1846" s="1">
        <v>8102954</v>
      </c>
      <c r="AA1846" s="1">
        <v>5481618</v>
      </c>
      <c r="AB1846" s="1">
        <v>15899785</v>
      </c>
      <c r="AC1846" s="1">
        <v>9716410</v>
      </c>
      <c r="AD1846" s="1">
        <v>10620436</v>
      </c>
      <c r="AE1846" s="1">
        <v>3505976</v>
      </c>
      <c r="AH1846" s="136">
        <f t="shared" si="28"/>
        <v>39239</v>
      </c>
      <c r="AI1846" s="177">
        <f>HLOOKUP(附加题模型!$E$2,历史数据!$B$3:$K$5000,ROW(A1844),)</f>
        <v>11.4029900880579</v>
      </c>
      <c r="AJ1846" s="177">
        <f>HLOOKUP(附加题模型!$E$2,历史数据!$L$3:$U$5000,ROW(A1844),)</f>
        <v>11.611501906810901</v>
      </c>
    </row>
    <row r="1847" spans="1:36" x14ac:dyDescent="0.2">
      <c r="A1847" s="148">
        <v>39240</v>
      </c>
      <c r="B1847" s="137">
        <v>21.844394353222899</v>
      </c>
      <c r="C1847" s="137">
        <v>56.058863016150099</v>
      </c>
      <c r="D1847" s="137">
        <v>10.4789042738399</v>
      </c>
      <c r="E1847" s="137">
        <v>8.1781514164361795</v>
      </c>
      <c r="F1847" s="137">
        <v>11.000792380413699</v>
      </c>
      <c r="G1847" s="137">
        <v>30.975795924378801</v>
      </c>
      <c r="H1847" s="137">
        <v>7.7567727750011803</v>
      </c>
      <c r="I1847" s="137">
        <v>21.989883812629198</v>
      </c>
      <c r="J1847" s="137">
        <v>26.229198655265201</v>
      </c>
      <c r="K1847" s="137">
        <v>11.572405940794701</v>
      </c>
      <c r="L1847" s="137">
        <v>23.4636291794058</v>
      </c>
      <c r="M1847" s="137">
        <v>56.744365417162797</v>
      </c>
      <c r="N1847" s="137">
        <v>11.2015873272082</v>
      </c>
      <c r="O1847" s="137">
        <v>8.5978197128059293</v>
      </c>
      <c r="P1847" s="137">
        <v>11.680018060076</v>
      </c>
      <c r="Q1847" s="137">
        <v>32.229578140365497</v>
      </c>
      <c r="R1847" s="137">
        <v>8.2208531974371493</v>
      </c>
      <c r="S1847" s="137">
        <v>23.0974329057562</v>
      </c>
      <c r="T1847" s="137">
        <v>26.938095916218298</v>
      </c>
      <c r="U1847" s="137">
        <v>12.197941397053899</v>
      </c>
      <c r="V1847" s="1">
        <v>15727134</v>
      </c>
      <c r="W1847" s="1">
        <v>20246217</v>
      </c>
      <c r="X1847" s="1">
        <v>6252678</v>
      </c>
      <c r="Y1847" s="1">
        <v>8289873</v>
      </c>
      <c r="Z1847" s="1">
        <v>7532863</v>
      </c>
      <c r="AA1847" s="1">
        <v>4806829</v>
      </c>
      <c r="AB1847" s="1">
        <v>17313515</v>
      </c>
      <c r="AC1847" s="1">
        <v>8461529</v>
      </c>
      <c r="AD1847" s="1">
        <v>5691861</v>
      </c>
      <c r="AE1847" s="1">
        <v>3111397</v>
      </c>
      <c r="AH1847" s="136">
        <f t="shared" si="28"/>
        <v>39240</v>
      </c>
      <c r="AI1847" s="177">
        <f>HLOOKUP(附加题模型!$E$2,历史数据!$B$3:$K$5000,ROW(A1845),)</f>
        <v>11.572405940794701</v>
      </c>
      <c r="AJ1847" s="177">
        <f>HLOOKUP(附加题模型!$E$2,历史数据!$L$3:$U$5000,ROW(A1845),)</f>
        <v>12.197941397053899</v>
      </c>
    </row>
    <row r="1848" spans="1:36" x14ac:dyDescent="0.2">
      <c r="A1848" s="148">
        <v>39241</v>
      </c>
      <c r="B1848" s="137">
        <v>24.135764390274201</v>
      </c>
      <c r="C1848" s="137">
        <v>59.486375021213597</v>
      </c>
      <c r="D1848" s="137">
        <v>11.165453174539699</v>
      </c>
      <c r="E1848" s="137">
        <v>8.5870589872579899</v>
      </c>
      <c r="F1848" s="137">
        <v>11.533518403678199</v>
      </c>
      <c r="G1848" s="137">
        <v>32.0329064202108</v>
      </c>
      <c r="H1848" s="137">
        <v>8.2341126380781695</v>
      </c>
      <c r="I1848" s="137">
        <v>23.520315286768302</v>
      </c>
      <c r="J1848" s="137">
        <v>27.1099497976615</v>
      </c>
      <c r="K1848" s="137">
        <v>12.158845431037699</v>
      </c>
      <c r="L1848" s="137">
        <v>25.021760804600699</v>
      </c>
      <c r="M1848" s="137">
        <v>59.562541954659501</v>
      </c>
      <c r="N1848" s="137">
        <v>10.9968271287538</v>
      </c>
      <c r="O1848" s="137">
        <v>9.1035738135592297</v>
      </c>
      <c r="P1848" s="137">
        <v>11.773245114147301</v>
      </c>
      <c r="Q1848" s="137">
        <v>32.008322455191397</v>
      </c>
      <c r="R1848" s="137">
        <v>8.3534476038474192</v>
      </c>
      <c r="S1848" s="137">
        <v>23.198119186949501</v>
      </c>
      <c r="T1848" s="137">
        <v>26.916614181038</v>
      </c>
      <c r="U1848" s="137">
        <v>12.276133329086299</v>
      </c>
      <c r="V1848" s="1">
        <v>19411560</v>
      </c>
      <c r="W1848" s="1">
        <v>15467683</v>
      </c>
      <c r="X1848" s="1">
        <v>5851184</v>
      </c>
      <c r="Y1848" s="1">
        <v>13345380</v>
      </c>
      <c r="Z1848" s="1">
        <v>7652299</v>
      </c>
      <c r="AA1848" s="1">
        <v>4803495</v>
      </c>
      <c r="AB1848" s="1">
        <v>14711624</v>
      </c>
      <c r="AC1848" s="1">
        <v>6744103</v>
      </c>
      <c r="AD1848" s="1">
        <v>5651600</v>
      </c>
      <c r="AE1848" s="1">
        <v>2577972</v>
      </c>
      <c r="AH1848" s="136">
        <f t="shared" si="28"/>
        <v>39241</v>
      </c>
      <c r="AI1848" s="177">
        <f>HLOOKUP(附加题模型!$E$2,历史数据!$B$3:$K$5000,ROW(A1846),)</f>
        <v>12.158845431037699</v>
      </c>
      <c r="AJ1848" s="177">
        <f>HLOOKUP(附加题模型!$E$2,历史数据!$L$3:$U$5000,ROW(A1846),)</f>
        <v>12.276133329086299</v>
      </c>
    </row>
    <row r="1849" spans="1:36" x14ac:dyDescent="0.2">
      <c r="A1849" s="148">
        <v>39244</v>
      </c>
      <c r="B1849" s="137">
        <v>27.099269638193999</v>
      </c>
      <c r="C1849" s="137">
        <v>61.619049157697603</v>
      </c>
      <c r="D1849" s="137">
        <v>10.960692976085401</v>
      </c>
      <c r="E1849" s="137">
        <v>9.2111810690386502</v>
      </c>
      <c r="F1849" s="137">
        <v>11.853154017636999</v>
      </c>
      <c r="G1849" s="137">
        <v>32.278746070404203</v>
      </c>
      <c r="H1849" s="137">
        <v>8.3667070444884502</v>
      </c>
      <c r="I1849" s="137">
        <v>23.238393699426901</v>
      </c>
      <c r="J1849" s="137">
        <v>26.916614181038</v>
      </c>
      <c r="K1849" s="137">
        <v>12.276133329086299</v>
      </c>
      <c r="L1849" s="137">
        <v>27.526992045110202</v>
      </c>
      <c r="M1849" s="137">
        <v>56.744365417162797</v>
      </c>
      <c r="N1849" s="137">
        <v>11.2618109149888</v>
      </c>
      <c r="O1849" s="137">
        <v>10.0182354851343</v>
      </c>
      <c r="P1849" s="137">
        <v>12.079562577524401</v>
      </c>
      <c r="Q1849" s="137">
        <v>32.377081930481602</v>
      </c>
      <c r="R1849" s="137">
        <v>8.1280371129499507</v>
      </c>
      <c r="S1849" s="137">
        <v>23.3994917493362</v>
      </c>
      <c r="T1849" s="137">
        <v>28.807006876912901</v>
      </c>
      <c r="U1849" s="137">
        <v>12.3021973064305</v>
      </c>
      <c r="V1849" s="1">
        <v>17620437</v>
      </c>
      <c r="W1849" s="1">
        <v>14384136</v>
      </c>
      <c r="X1849" s="1">
        <v>7394712</v>
      </c>
      <c r="Y1849" s="1">
        <v>22436144</v>
      </c>
      <c r="Z1849" s="1">
        <v>7661575</v>
      </c>
      <c r="AA1849" s="1">
        <v>5616752</v>
      </c>
      <c r="AB1849" s="1">
        <v>11387889</v>
      </c>
      <c r="AC1849" s="1">
        <v>7247252</v>
      </c>
      <c r="AD1849" s="1">
        <v>6936553</v>
      </c>
      <c r="AE1849" s="1">
        <v>3402911</v>
      </c>
      <c r="AH1849" s="136">
        <f t="shared" si="28"/>
        <v>39244</v>
      </c>
      <c r="AI1849" s="177">
        <f>HLOOKUP(附加题模型!$E$2,历史数据!$B$3:$K$5000,ROW(A1847),)</f>
        <v>12.276133329086299</v>
      </c>
      <c r="AJ1849" s="177">
        <f>HLOOKUP(附加题模型!$E$2,历史数据!$L$3:$U$5000,ROW(A1847),)</f>
        <v>12.3021973064305</v>
      </c>
    </row>
    <row r="1850" spans="1:36" x14ac:dyDescent="0.2">
      <c r="A1850" s="148">
        <v>39245</v>
      </c>
      <c r="B1850" s="137">
        <v>28.4129884594368</v>
      </c>
      <c r="C1850" s="137">
        <v>55.601861415475</v>
      </c>
      <c r="D1850" s="137">
        <v>11.1052295867591</v>
      </c>
      <c r="E1850" s="137">
        <v>10.0397569362302</v>
      </c>
      <c r="F1850" s="137">
        <v>12.1861077821774</v>
      </c>
      <c r="G1850" s="137">
        <v>32.696673475733199</v>
      </c>
      <c r="H1850" s="137">
        <v>8.1280371129499507</v>
      </c>
      <c r="I1850" s="137">
        <v>23.3994917493362</v>
      </c>
      <c r="J1850" s="137">
        <v>29.0003424935365</v>
      </c>
      <c r="K1850" s="137">
        <v>12.380389238462801</v>
      </c>
      <c r="L1850" s="137">
        <v>30.276636089571799</v>
      </c>
      <c r="M1850" s="137">
        <v>53.9261888796661</v>
      </c>
      <c r="N1850" s="137">
        <v>11.478615830999299</v>
      </c>
      <c r="O1850" s="137">
        <v>9.9967140340384404</v>
      </c>
      <c r="P1850" s="137">
        <v>12.079562577524401</v>
      </c>
      <c r="Q1850" s="137">
        <v>32.401665895500997</v>
      </c>
      <c r="R1850" s="137">
        <v>7.9821832658986498</v>
      </c>
      <c r="S1850" s="137">
        <v>24.547315354940501</v>
      </c>
      <c r="T1850" s="137">
        <v>29.408495461964101</v>
      </c>
      <c r="U1850" s="137">
        <v>12.471613159167299</v>
      </c>
      <c r="V1850" s="1">
        <v>18961139</v>
      </c>
      <c r="W1850" s="1">
        <v>11831125</v>
      </c>
      <c r="X1850" s="1">
        <v>6353387</v>
      </c>
      <c r="Y1850" s="1">
        <v>17252582</v>
      </c>
      <c r="Z1850" s="1">
        <v>9305122</v>
      </c>
      <c r="AA1850" s="1">
        <v>6067841</v>
      </c>
      <c r="AB1850" s="1">
        <v>17109776</v>
      </c>
      <c r="AC1850" s="1">
        <v>9009981</v>
      </c>
      <c r="AD1850" s="1">
        <v>8731189</v>
      </c>
      <c r="AE1850" s="1">
        <v>3803018</v>
      </c>
      <c r="AH1850" s="136">
        <f t="shared" si="28"/>
        <v>39245</v>
      </c>
      <c r="AI1850" s="177">
        <f>HLOOKUP(附加题模型!$E$2,历史数据!$B$3:$K$5000,ROW(A1848),)</f>
        <v>12.380389238462801</v>
      </c>
      <c r="AJ1850" s="177">
        <f>HLOOKUP(附加题模型!$E$2,历史数据!$L$3:$U$5000,ROW(A1848),)</f>
        <v>12.471613159167299</v>
      </c>
    </row>
    <row r="1851" spans="1:36" x14ac:dyDescent="0.2">
      <c r="A1851" s="148">
        <v>39246</v>
      </c>
      <c r="B1851" s="137">
        <v>31.804216114272698</v>
      </c>
      <c r="C1851" s="137">
        <v>52.479017144194898</v>
      </c>
      <c r="D1851" s="137">
        <v>11.526794701223899</v>
      </c>
      <c r="E1851" s="137">
        <v>9.9859533084904992</v>
      </c>
      <c r="F1851" s="137">
        <v>12.1195170292693</v>
      </c>
      <c r="G1851" s="137">
        <v>32.524585720597699</v>
      </c>
      <c r="H1851" s="137">
        <v>8.0484804691037901</v>
      </c>
      <c r="I1851" s="137">
        <v>24.990334992191301</v>
      </c>
      <c r="J1851" s="137">
        <v>29.644794548948401</v>
      </c>
      <c r="K1851" s="137">
        <v>12.4846451478394</v>
      </c>
      <c r="L1851" s="137">
        <v>30.276636089571799</v>
      </c>
      <c r="M1851" s="137">
        <v>56.592031550271102</v>
      </c>
      <c r="N1851" s="137">
        <v>12.1410752965869</v>
      </c>
      <c r="O1851" s="137">
        <v>10.211928544997299</v>
      </c>
      <c r="P1851" s="137">
        <v>12.772106407768399</v>
      </c>
      <c r="Q1851" s="137">
        <v>33.950455691719903</v>
      </c>
      <c r="R1851" s="137">
        <v>8.7777497043603105</v>
      </c>
      <c r="S1851" s="137">
        <v>26.943648847342399</v>
      </c>
      <c r="T1851" s="137">
        <v>29.644794548948401</v>
      </c>
      <c r="U1851" s="137">
        <v>13.7226840716857</v>
      </c>
      <c r="V1851" s="1">
        <v>26529412</v>
      </c>
      <c r="W1851" s="1">
        <v>12412705</v>
      </c>
      <c r="X1851" s="1">
        <v>10936249</v>
      </c>
      <c r="Y1851" s="1">
        <v>12085526</v>
      </c>
      <c r="Z1851" s="1">
        <v>8419685</v>
      </c>
      <c r="AA1851" s="1">
        <v>6772142</v>
      </c>
      <c r="AB1851" s="1">
        <v>20086312</v>
      </c>
      <c r="AC1851" s="1">
        <v>14525147</v>
      </c>
      <c r="AD1851" s="1">
        <v>6994628</v>
      </c>
      <c r="AE1851" s="1">
        <v>4376576</v>
      </c>
      <c r="AH1851" s="136">
        <f t="shared" si="28"/>
        <v>39246</v>
      </c>
      <c r="AI1851" s="177">
        <f>HLOOKUP(附加题模型!$E$2,历史数据!$B$3:$K$5000,ROW(A1849),)</f>
        <v>12.4846451478394</v>
      </c>
      <c r="AJ1851" s="177">
        <f>HLOOKUP(附加题模型!$E$2,历史数据!$L$3:$U$5000,ROW(A1849),)</f>
        <v>13.7226840716857</v>
      </c>
    </row>
    <row r="1852" spans="1:36" x14ac:dyDescent="0.2">
      <c r="A1852" s="148">
        <v>39247</v>
      </c>
      <c r="B1852" s="137">
        <v>29.9100168836436</v>
      </c>
      <c r="C1852" s="137">
        <v>58.1153702191882</v>
      </c>
      <c r="D1852" s="137">
        <v>12.201298884367599</v>
      </c>
      <c r="E1852" s="137">
        <v>10.016172726243299</v>
      </c>
      <c r="F1852" s="137">
        <v>12.692197504278701</v>
      </c>
      <c r="G1852" s="137">
        <v>34.048791551797301</v>
      </c>
      <c r="H1852" s="137">
        <v>9.14901404230908</v>
      </c>
      <c r="I1852" s="137">
        <v>27.146385106539899</v>
      </c>
      <c r="J1852" s="137">
        <v>29.451458932324801</v>
      </c>
      <c r="K1852" s="137">
        <v>13.7226840716857</v>
      </c>
      <c r="L1852" s="137">
        <v>28.3213336579547</v>
      </c>
      <c r="M1852" s="137">
        <v>56.515864616825297</v>
      </c>
      <c r="N1852" s="137">
        <v>11.683376029453701</v>
      </c>
      <c r="O1852" s="137">
        <v>9.6681623817918894</v>
      </c>
      <c r="P1852" s="137">
        <v>12.452470793809701</v>
      </c>
      <c r="Q1852" s="137">
        <v>33.0900169160427</v>
      </c>
      <c r="R1852" s="137">
        <v>9.46724061769374</v>
      </c>
      <c r="S1852" s="137">
        <v>25.605589536639201</v>
      </c>
      <c r="T1852" s="137">
        <v>28.721079936191298</v>
      </c>
      <c r="U1852" s="137">
        <v>13.657524128325299</v>
      </c>
      <c r="V1852" s="1">
        <v>14683546</v>
      </c>
      <c r="W1852" s="1">
        <v>10428107</v>
      </c>
      <c r="X1852" s="1">
        <v>6327510</v>
      </c>
      <c r="Y1852" s="1">
        <v>7706100</v>
      </c>
      <c r="Z1852" s="1">
        <v>7077344</v>
      </c>
      <c r="AA1852" s="1">
        <v>4174235</v>
      </c>
      <c r="AB1852" s="1">
        <v>50266927</v>
      </c>
      <c r="AC1852" s="1">
        <v>7463692</v>
      </c>
      <c r="AD1852" s="1">
        <v>5258932</v>
      </c>
      <c r="AE1852" s="1">
        <v>5685305</v>
      </c>
      <c r="AH1852" s="136">
        <f t="shared" si="28"/>
        <v>39247</v>
      </c>
      <c r="AI1852" s="177">
        <f>HLOOKUP(附加题模型!$E$2,历史数据!$B$3:$K$5000,ROW(A1850),)</f>
        <v>13.7226840716857</v>
      </c>
      <c r="AJ1852" s="177">
        <f>HLOOKUP(附加题模型!$E$2,历史数据!$L$3:$U$5000,ROW(A1850),)</f>
        <v>13.657524128325299</v>
      </c>
    </row>
    <row r="1853" spans="1:36" x14ac:dyDescent="0.2">
      <c r="A1853" s="148">
        <v>39248</v>
      </c>
      <c r="B1853" s="137">
        <v>28.046369253508502</v>
      </c>
      <c r="C1853" s="137">
        <v>54.840192081016397</v>
      </c>
      <c r="D1853" s="137">
        <v>11.803823205015</v>
      </c>
      <c r="E1853" s="137">
        <v>9.5159078560943904</v>
      </c>
      <c r="F1853" s="137">
        <v>12.3059711374119</v>
      </c>
      <c r="G1853" s="137">
        <v>32.450833825539704</v>
      </c>
      <c r="H1853" s="137">
        <v>9.0296790765398303</v>
      </c>
      <c r="I1853" s="137">
        <v>24.977107133127099</v>
      </c>
      <c r="J1853" s="137">
        <v>28.269963497403001</v>
      </c>
      <c r="K1853" s="137">
        <v>13.2926284455075</v>
      </c>
      <c r="L1853" s="137">
        <v>29.4517428762334</v>
      </c>
      <c r="M1853" s="137">
        <v>54.383190480341298</v>
      </c>
      <c r="N1853" s="137">
        <v>12.357880212597401</v>
      </c>
      <c r="O1853" s="137">
        <v>9.3419026838686605</v>
      </c>
      <c r="P1853" s="137">
        <v>12.812060859513201</v>
      </c>
      <c r="Q1853" s="137">
        <v>32.204994175346201</v>
      </c>
      <c r="R1853" s="137">
        <v>9.14901404230908</v>
      </c>
      <c r="S1853" s="137">
        <v>25.098748888645598</v>
      </c>
      <c r="T1853" s="137">
        <v>28.2055182918618</v>
      </c>
      <c r="U1853" s="137">
        <v>13.0580526494103</v>
      </c>
      <c r="V1853" s="1">
        <v>16051981</v>
      </c>
      <c r="W1853" s="1">
        <v>8213467</v>
      </c>
      <c r="X1853" s="1">
        <v>10704784</v>
      </c>
      <c r="Y1853" s="1">
        <v>5738524</v>
      </c>
      <c r="Z1853" s="1">
        <v>11817907</v>
      </c>
      <c r="AA1853" s="1">
        <v>3491075</v>
      </c>
      <c r="AB1853" s="1">
        <v>16633012</v>
      </c>
      <c r="AC1853" s="1">
        <v>5125053</v>
      </c>
      <c r="AD1853" s="1">
        <v>4932481</v>
      </c>
      <c r="AE1853" s="1">
        <v>2682736</v>
      </c>
      <c r="AH1853" s="136">
        <f t="shared" si="28"/>
        <v>39248</v>
      </c>
      <c r="AI1853" s="177">
        <f>HLOOKUP(附加题模型!$E$2,历史数据!$B$3:$K$5000,ROW(A1851),)</f>
        <v>13.2926284455075</v>
      </c>
      <c r="AJ1853" s="177">
        <f>HLOOKUP(附加题模型!$E$2,历史数据!$L$3:$U$5000,ROW(A1851),)</f>
        <v>13.0580526494103</v>
      </c>
    </row>
    <row r="1854" spans="1:36" x14ac:dyDescent="0.2">
      <c r="A1854" s="148">
        <v>39251</v>
      </c>
      <c r="B1854" s="137">
        <v>29.9405684841377</v>
      </c>
      <c r="C1854" s="137">
        <v>55.068692881354004</v>
      </c>
      <c r="D1854" s="137">
        <v>12.646953433944701</v>
      </c>
      <c r="E1854" s="137">
        <v>9.4615312397738407</v>
      </c>
      <c r="F1854" s="137">
        <v>13.0384694194007</v>
      </c>
      <c r="G1854" s="137">
        <v>32.696673475733199</v>
      </c>
      <c r="H1854" s="137">
        <v>9.14901404230908</v>
      </c>
      <c r="I1854" s="137">
        <v>25.950241177274901</v>
      </c>
      <c r="J1854" s="137">
        <v>29.021824228716898</v>
      </c>
      <c r="K1854" s="137">
        <v>12.575869068543801</v>
      </c>
      <c r="L1854" s="137">
        <v>29.665604079691501</v>
      </c>
      <c r="M1854" s="137">
        <v>57.125200084392098</v>
      </c>
      <c r="N1854" s="137">
        <v>13.598486120879601</v>
      </c>
      <c r="O1854" s="137">
        <v>9.6899130283201096</v>
      </c>
      <c r="P1854" s="137">
        <v>12.9052879135845</v>
      </c>
      <c r="Q1854" s="137">
        <v>33.458776391332997</v>
      </c>
      <c r="R1854" s="137">
        <v>9.1622734829501091</v>
      </c>
      <c r="S1854" s="137">
        <v>25.5042214070405</v>
      </c>
      <c r="T1854" s="137">
        <v>30.203319663638801</v>
      </c>
      <c r="U1854" s="137">
        <v>13.045020660738199</v>
      </c>
      <c r="V1854" s="1">
        <v>21854542</v>
      </c>
      <c r="W1854" s="1">
        <v>9318104</v>
      </c>
      <c r="X1854" s="1">
        <v>7052083</v>
      </c>
      <c r="Y1854" s="1">
        <v>5327032</v>
      </c>
      <c r="Z1854" s="1">
        <v>8894331</v>
      </c>
      <c r="AA1854" s="1">
        <v>4777581</v>
      </c>
      <c r="AB1854" s="1">
        <v>13501632</v>
      </c>
      <c r="AC1854" s="1">
        <v>5719719</v>
      </c>
      <c r="AD1854" s="1">
        <v>8752116</v>
      </c>
      <c r="AE1854" s="1">
        <v>3884968</v>
      </c>
      <c r="AH1854" s="136">
        <f t="shared" si="28"/>
        <v>39251</v>
      </c>
      <c r="AI1854" s="177">
        <f>HLOOKUP(附加题模型!$E$2,历史数据!$B$3:$K$5000,ROW(A1852),)</f>
        <v>12.575869068543801</v>
      </c>
      <c r="AJ1854" s="177">
        <f>HLOOKUP(附加题模型!$E$2,历史数据!$L$3:$U$5000,ROW(A1852),)</f>
        <v>13.045020660738199</v>
      </c>
    </row>
    <row r="1855" spans="1:36" x14ac:dyDescent="0.2">
      <c r="A1855" s="148">
        <v>39252</v>
      </c>
      <c r="B1855" s="137">
        <v>29.024020469317101</v>
      </c>
      <c r="C1855" s="137">
        <v>57.734535551958999</v>
      </c>
      <c r="D1855" s="137">
        <v>14.092319540681199</v>
      </c>
      <c r="E1855" s="137">
        <v>9.6137857654713592</v>
      </c>
      <c r="F1855" s="137">
        <v>13.0517875699823</v>
      </c>
      <c r="G1855" s="137">
        <v>33.680032076507104</v>
      </c>
      <c r="H1855" s="137">
        <v>9.4009434144886104</v>
      </c>
      <c r="I1855" s="137">
        <v>25.646136788478699</v>
      </c>
      <c r="J1855" s="137">
        <v>29.967020576654399</v>
      </c>
      <c r="K1855" s="137">
        <v>12.7843808872969</v>
      </c>
      <c r="L1855" s="137">
        <v>28.901814067341</v>
      </c>
      <c r="M1855" s="137">
        <v>60.0195435553346</v>
      </c>
      <c r="N1855" s="137">
        <v>14.3573033269163</v>
      </c>
      <c r="O1855" s="137">
        <v>9.9291701401304806</v>
      </c>
      <c r="P1855" s="137">
        <v>13.5179228403388</v>
      </c>
      <c r="Q1855" s="137">
        <v>34.171711376894102</v>
      </c>
      <c r="R1855" s="137">
        <v>9.1622734829501091</v>
      </c>
      <c r="S1855" s="137">
        <v>25.321758773762799</v>
      </c>
      <c r="T1855" s="137">
        <v>30.0314657821956</v>
      </c>
      <c r="U1855" s="137">
        <v>12.7452849212807</v>
      </c>
      <c r="V1855" s="1">
        <v>10846578</v>
      </c>
      <c r="W1855" s="1">
        <v>13966270</v>
      </c>
      <c r="X1855" s="1">
        <v>21984867</v>
      </c>
      <c r="Y1855" s="1">
        <v>5797434</v>
      </c>
      <c r="Z1855" s="1">
        <v>12688412</v>
      </c>
      <c r="AA1855" s="1">
        <v>4958468</v>
      </c>
      <c r="AB1855" s="1">
        <v>11130294</v>
      </c>
      <c r="AC1855" s="1">
        <v>5010681</v>
      </c>
      <c r="AD1855" s="1">
        <v>5945221</v>
      </c>
      <c r="AE1855" s="1">
        <v>2867353</v>
      </c>
      <c r="AH1855" s="136">
        <f t="shared" si="28"/>
        <v>39252</v>
      </c>
      <c r="AI1855" s="177">
        <f>HLOOKUP(附加题模型!$E$2,历史数据!$B$3:$K$5000,ROW(A1853),)</f>
        <v>12.7843808872969</v>
      </c>
      <c r="AJ1855" s="177">
        <f>HLOOKUP(附加题模型!$E$2,历史数据!$L$3:$U$5000,ROW(A1853),)</f>
        <v>12.7452849212807</v>
      </c>
    </row>
    <row r="1856" spans="1:36" x14ac:dyDescent="0.2">
      <c r="A1856" s="148">
        <v>39253</v>
      </c>
      <c r="B1856" s="137">
        <v>28.901814067341</v>
      </c>
      <c r="C1856" s="137">
        <v>61.542882224251798</v>
      </c>
      <c r="D1856" s="137">
        <v>14.297079739135601</v>
      </c>
      <c r="E1856" s="137">
        <v>9.9509207866587008</v>
      </c>
      <c r="F1856" s="137">
        <v>13.5312409909204</v>
      </c>
      <c r="G1856" s="137">
        <v>34.786310502377802</v>
      </c>
      <c r="H1856" s="137">
        <v>9.0694573984629105</v>
      </c>
      <c r="I1856" s="137">
        <v>25.260937896003501</v>
      </c>
      <c r="J1856" s="137">
        <v>30.074429252556399</v>
      </c>
      <c r="K1856" s="137">
        <v>12.771348898624799</v>
      </c>
      <c r="L1856" s="137">
        <v>26.977063236217901</v>
      </c>
      <c r="M1856" s="137">
        <v>57.0490331509463</v>
      </c>
      <c r="N1856" s="137">
        <v>13.634620273548</v>
      </c>
      <c r="O1856" s="137">
        <v>9.3636533303968701</v>
      </c>
      <c r="P1856" s="137">
        <v>13.184969075798501</v>
      </c>
      <c r="Q1856" s="137">
        <v>32.819593300829901</v>
      </c>
      <c r="R1856" s="137">
        <v>8.7910091450013308</v>
      </c>
      <c r="S1856" s="137">
        <v>25.301485147843</v>
      </c>
      <c r="T1856" s="137">
        <v>28.377372173305002</v>
      </c>
      <c r="U1856" s="137">
        <v>12.6670929892483</v>
      </c>
      <c r="V1856" s="1">
        <v>11038529</v>
      </c>
      <c r="W1856" s="1">
        <v>10675822</v>
      </c>
      <c r="X1856" s="1">
        <v>11589699</v>
      </c>
      <c r="Y1856" s="1">
        <v>6328081</v>
      </c>
      <c r="Z1856" s="1">
        <v>9465056</v>
      </c>
      <c r="AA1856" s="1">
        <v>5111355</v>
      </c>
      <c r="AB1856" s="1">
        <v>11024578</v>
      </c>
      <c r="AC1856" s="1">
        <v>7213233</v>
      </c>
      <c r="AD1856" s="1">
        <v>5437081</v>
      </c>
      <c r="AE1856" s="1">
        <v>2496272</v>
      </c>
      <c r="AH1856" s="136">
        <f t="shared" si="28"/>
        <v>39253</v>
      </c>
      <c r="AI1856" s="177">
        <f>HLOOKUP(附加题模型!$E$2,历史数据!$B$3:$K$5000,ROW(A1854),)</f>
        <v>12.771348898624799</v>
      </c>
      <c r="AJ1856" s="177">
        <f>HLOOKUP(附加题模型!$E$2,历史数据!$L$3:$U$5000,ROW(A1854),)</f>
        <v>12.6670929892483</v>
      </c>
    </row>
    <row r="1857" spans="1:36" x14ac:dyDescent="0.2">
      <c r="A1857" s="148">
        <v>39254</v>
      </c>
      <c r="B1857" s="137">
        <v>26.2743764248555</v>
      </c>
      <c r="C1857" s="137">
        <v>54.307023546895401</v>
      </c>
      <c r="D1857" s="137">
        <v>13.574396685767301</v>
      </c>
      <c r="E1857" s="137">
        <v>9.3745286536609793</v>
      </c>
      <c r="F1857" s="137">
        <v>12.9319242147478</v>
      </c>
      <c r="G1857" s="137">
        <v>32.278746070404203</v>
      </c>
      <c r="H1857" s="137">
        <v>8.7114525011551702</v>
      </c>
      <c r="I1857" s="137">
        <v>25.139296140485001</v>
      </c>
      <c r="J1857" s="137">
        <v>28.3558904381246</v>
      </c>
      <c r="K1857" s="137">
        <v>12.601933045888</v>
      </c>
      <c r="L1857" s="137">
        <v>25.7549992164572</v>
      </c>
      <c r="M1857" s="137">
        <v>55.830362215812499</v>
      </c>
      <c r="N1857" s="137">
        <v>13.5382625330989</v>
      </c>
      <c r="O1857" s="137">
        <v>9.1896481581711509</v>
      </c>
      <c r="P1857" s="137">
        <v>13.131696473471999</v>
      </c>
      <c r="Q1857" s="137">
        <v>32.2541621053849</v>
      </c>
      <c r="R1857" s="137">
        <v>8.4462636883346196</v>
      </c>
      <c r="S1857" s="137">
        <v>25.5042214070405</v>
      </c>
      <c r="T1857" s="137">
        <v>28.055146145599</v>
      </c>
      <c r="U1857" s="137">
        <v>12.627997023232099</v>
      </c>
      <c r="V1857" s="1">
        <v>8194340</v>
      </c>
      <c r="W1857" s="1">
        <v>6209140</v>
      </c>
      <c r="X1857" s="1">
        <v>7695275</v>
      </c>
      <c r="Y1857" s="1">
        <v>6731085</v>
      </c>
      <c r="Z1857" s="1">
        <v>6762158</v>
      </c>
      <c r="AA1857" s="1">
        <v>3964785</v>
      </c>
      <c r="AB1857" s="1">
        <v>9635776</v>
      </c>
      <c r="AC1857" s="1">
        <v>4670229</v>
      </c>
      <c r="AD1857" s="1">
        <v>3866075</v>
      </c>
      <c r="AE1857" s="1">
        <v>2875549</v>
      </c>
      <c r="AH1857" s="136">
        <f t="shared" si="28"/>
        <v>39254</v>
      </c>
      <c r="AI1857" s="177">
        <f>HLOOKUP(附加题模型!$E$2,历史数据!$B$3:$K$5000,ROW(A1855),)</f>
        <v>12.601933045888</v>
      </c>
      <c r="AJ1857" s="177">
        <f>HLOOKUP(附加题模型!$E$2,历史数据!$L$3:$U$5000,ROW(A1855),)</f>
        <v>12.627997023232099</v>
      </c>
    </row>
    <row r="1858" spans="1:36" x14ac:dyDescent="0.2">
      <c r="A1858" s="148">
        <v>39255</v>
      </c>
      <c r="B1858" s="137">
        <v>25.6633444149751</v>
      </c>
      <c r="C1858" s="137">
        <v>55.982696082704301</v>
      </c>
      <c r="D1858" s="137">
        <v>13.465994227762099</v>
      </c>
      <c r="E1858" s="137">
        <v>9.1896481581711509</v>
      </c>
      <c r="F1858" s="137">
        <v>13.1050601723088</v>
      </c>
      <c r="G1858" s="137">
        <v>32.401665895500997</v>
      </c>
      <c r="H1858" s="137">
        <v>8.4197448070525596</v>
      </c>
      <c r="I1858" s="137">
        <v>25.7475049180774</v>
      </c>
      <c r="J1858" s="137">
        <v>28.0981096159598</v>
      </c>
      <c r="K1858" s="137">
        <v>12.614965034560001</v>
      </c>
      <c r="L1858" s="137">
        <v>25.846654017939201</v>
      </c>
      <c r="M1858" s="137">
        <v>58.648538753309197</v>
      </c>
      <c r="N1858" s="137">
        <v>12.9119372201797</v>
      </c>
      <c r="O1858" s="137">
        <v>9.5811597956790298</v>
      </c>
      <c r="P1858" s="137">
        <v>12.4125163420648</v>
      </c>
      <c r="Q1858" s="137">
        <v>29.525341988237201</v>
      </c>
      <c r="R1858" s="137">
        <v>7.7435133343601503</v>
      </c>
      <c r="S1858" s="137">
        <v>24.774370873929598</v>
      </c>
      <c r="T1858" s="137">
        <v>25.5847465998533</v>
      </c>
      <c r="U1858" s="137">
        <v>11.8721416802523</v>
      </c>
      <c r="V1858" s="1">
        <v>9834700</v>
      </c>
      <c r="W1858" s="1">
        <v>12428206</v>
      </c>
      <c r="X1858" s="1">
        <v>6841691</v>
      </c>
      <c r="Y1858" s="1">
        <v>10216640</v>
      </c>
      <c r="Z1858" s="1">
        <v>6594366</v>
      </c>
      <c r="AA1858" s="1">
        <v>4435913</v>
      </c>
      <c r="AB1858" s="1">
        <v>10010483</v>
      </c>
      <c r="AC1858" s="1">
        <v>9373574</v>
      </c>
      <c r="AD1858" s="1">
        <v>4859565</v>
      </c>
      <c r="AE1858" s="1">
        <v>2587787</v>
      </c>
      <c r="AH1858" s="136">
        <f t="shared" si="28"/>
        <v>39255</v>
      </c>
      <c r="AI1858" s="177">
        <f>HLOOKUP(附加题模型!$E$2,历史数据!$B$3:$K$5000,ROW(A1856),)</f>
        <v>12.614965034560001</v>
      </c>
      <c r="AJ1858" s="177">
        <f>HLOOKUP(附加题模型!$E$2,历史数据!$L$3:$U$5000,ROW(A1856),)</f>
        <v>11.8721416802523</v>
      </c>
    </row>
    <row r="1859" spans="1:36" x14ac:dyDescent="0.2">
      <c r="A1859" s="148">
        <v>39258</v>
      </c>
      <c r="B1859" s="137">
        <v>26.457686027819602</v>
      </c>
      <c r="C1859" s="137">
        <v>61.390548357360103</v>
      </c>
      <c r="D1859" s="137">
        <v>12.6589981515008</v>
      </c>
      <c r="E1859" s="137">
        <v>9.6464117352636798</v>
      </c>
      <c r="F1859" s="137">
        <v>12.2393803845038</v>
      </c>
      <c r="G1859" s="137">
        <v>29.4024221631405</v>
      </c>
      <c r="H1859" s="137">
        <v>7.66395669051398</v>
      </c>
      <c r="I1859" s="137">
        <v>25.301485147843</v>
      </c>
      <c r="J1859" s="137">
        <v>25.670673540574899</v>
      </c>
      <c r="K1859" s="137">
        <v>12.0676215103333</v>
      </c>
      <c r="L1859" s="137">
        <v>23.402525978417799</v>
      </c>
      <c r="M1859" s="137">
        <v>58.572371819863399</v>
      </c>
      <c r="N1859" s="137">
        <v>14.2007219986865</v>
      </c>
      <c r="O1859" s="137">
        <v>9.9182948168663696</v>
      </c>
      <c r="P1859" s="137">
        <v>12.772106407768399</v>
      </c>
      <c r="Q1859" s="137">
        <v>27.263617206457202</v>
      </c>
      <c r="R1859" s="137">
        <v>6.9877252178215699</v>
      </c>
      <c r="S1859" s="137">
        <v>22.3009885117206</v>
      </c>
      <c r="T1859" s="137">
        <v>23.522500022535201</v>
      </c>
      <c r="U1859" s="137">
        <v>10.686230711094201</v>
      </c>
      <c r="V1859" s="1">
        <v>10061563</v>
      </c>
      <c r="W1859" s="1">
        <v>13783016</v>
      </c>
      <c r="X1859" s="1">
        <v>18494956</v>
      </c>
      <c r="Y1859" s="1">
        <v>24505745</v>
      </c>
      <c r="Z1859" s="1">
        <v>8529178</v>
      </c>
      <c r="AA1859" s="1">
        <v>3531919</v>
      </c>
      <c r="AB1859" s="1">
        <v>8742610</v>
      </c>
      <c r="AC1859" s="1">
        <v>5244261</v>
      </c>
      <c r="AD1859" s="1">
        <v>3638375</v>
      </c>
      <c r="AE1859" s="1">
        <v>2270151</v>
      </c>
      <c r="AH1859" s="136">
        <f t="shared" si="28"/>
        <v>39258</v>
      </c>
      <c r="AI1859" s="177">
        <f>HLOOKUP(附加题模型!$E$2,历史数据!$B$3:$K$5000,ROW(A1857),)</f>
        <v>12.0676215103333</v>
      </c>
      <c r="AJ1859" s="177">
        <f>HLOOKUP(附加题模型!$E$2,历史数据!$L$3:$U$5000,ROW(A1857),)</f>
        <v>10.686230711094201</v>
      </c>
    </row>
    <row r="1860" spans="1:36" x14ac:dyDescent="0.2">
      <c r="A1860" s="148">
        <v>39259</v>
      </c>
      <c r="B1860" s="137">
        <v>21.844394353222899</v>
      </c>
      <c r="C1860" s="137">
        <v>57.353700884729697</v>
      </c>
      <c r="D1860" s="137">
        <v>14.0441406704567</v>
      </c>
      <c r="E1860" s="137">
        <v>9.4397805932456293</v>
      </c>
      <c r="F1860" s="137">
        <v>12.252698535085401</v>
      </c>
      <c r="G1860" s="137">
        <v>26.993193591244399</v>
      </c>
      <c r="H1860" s="137">
        <v>6.6297203205138304</v>
      </c>
      <c r="I1860" s="137">
        <v>21.246759963893801</v>
      </c>
      <c r="J1860" s="137">
        <v>22.383968057974101</v>
      </c>
      <c r="K1860" s="137">
        <v>10.399526960308799</v>
      </c>
      <c r="L1860" s="137">
        <v>23.677490382864001</v>
      </c>
      <c r="M1860" s="137">
        <v>56.363530749933503</v>
      </c>
      <c r="N1860" s="137">
        <v>13.7430227315532</v>
      </c>
      <c r="O1860" s="137">
        <v>9.2549000977557991</v>
      </c>
      <c r="P1860" s="137">
        <v>12.385880040901601</v>
      </c>
      <c r="Q1860" s="137">
        <v>28.591151317502</v>
      </c>
      <c r="R1860" s="137">
        <v>7.2263951493600702</v>
      </c>
      <c r="S1860" s="137">
        <v>22.159073130282401</v>
      </c>
      <c r="T1860" s="137">
        <v>24.746958927817801</v>
      </c>
      <c r="U1860" s="137">
        <v>10.516814858357399</v>
      </c>
      <c r="V1860" s="1">
        <v>9772100</v>
      </c>
      <c r="W1860" s="1">
        <v>6277587</v>
      </c>
      <c r="X1860" s="1">
        <v>9907920</v>
      </c>
      <c r="Y1860" s="1">
        <v>9663794</v>
      </c>
      <c r="Z1860" s="1">
        <v>5259404</v>
      </c>
      <c r="AA1860" s="1">
        <v>2952499</v>
      </c>
      <c r="AB1860" s="1">
        <v>9019937</v>
      </c>
      <c r="AC1860" s="1">
        <v>5035314</v>
      </c>
      <c r="AD1860" s="1">
        <v>3411833</v>
      </c>
      <c r="AE1860" s="1">
        <v>2625054</v>
      </c>
      <c r="AH1860" s="136">
        <f t="shared" si="28"/>
        <v>39259</v>
      </c>
      <c r="AI1860" s="177">
        <f>HLOOKUP(附加题模型!$E$2,历史数据!$B$3:$K$5000,ROW(A1858),)</f>
        <v>10.399526960308799</v>
      </c>
      <c r="AJ1860" s="177">
        <f>HLOOKUP(附加题模型!$E$2,历史数据!$L$3:$U$5000,ROW(A1858),)</f>
        <v>10.516814858357399</v>
      </c>
    </row>
    <row r="1861" spans="1:36" x14ac:dyDescent="0.2">
      <c r="A1861" s="148">
        <v>39260</v>
      </c>
      <c r="B1861" s="137">
        <v>23.952454787310099</v>
      </c>
      <c r="C1861" s="137">
        <v>56.363530749933503</v>
      </c>
      <c r="D1861" s="137">
        <v>13.730978013997101</v>
      </c>
      <c r="E1861" s="137">
        <v>9.1787728349070399</v>
      </c>
      <c r="F1861" s="137">
        <v>12.37256189032</v>
      </c>
      <c r="G1861" s="137">
        <v>28.517399422444001</v>
      </c>
      <c r="H1861" s="137">
        <v>7.1070601835908196</v>
      </c>
      <c r="I1861" s="137">
        <v>22.341535763560099</v>
      </c>
      <c r="J1861" s="137">
        <v>24.768440662998199</v>
      </c>
      <c r="K1861" s="137">
        <v>10.438622926324999</v>
      </c>
      <c r="L1861" s="137">
        <v>24.1052127897802</v>
      </c>
      <c r="M1861" s="137">
        <v>56.363530749933503</v>
      </c>
      <c r="N1861" s="137">
        <v>14.7547790062688</v>
      </c>
      <c r="O1861" s="137">
        <v>9.0591442790018508</v>
      </c>
      <c r="P1861" s="137">
        <v>12.625606751370601</v>
      </c>
      <c r="Q1861" s="137">
        <v>29.082830617889002</v>
      </c>
      <c r="R1861" s="137">
        <v>7.3457301151293199</v>
      </c>
      <c r="S1861" s="137">
        <v>22.463177519078599</v>
      </c>
      <c r="T1861" s="137">
        <v>25.0906666907042</v>
      </c>
      <c r="U1861" s="137">
        <v>11.0641583825842</v>
      </c>
      <c r="V1861" s="1">
        <v>9368645</v>
      </c>
      <c r="W1861" s="1">
        <v>0</v>
      </c>
      <c r="X1861" s="1">
        <v>16449311</v>
      </c>
      <c r="Y1861" s="1">
        <v>7288289</v>
      </c>
      <c r="Z1861" s="1">
        <v>6877769</v>
      </c>
      <c r="AA1861" s="1">
        <v>2372281</v>
      </c>
      <c r="AB1861" s="1">
        <v>8972779</v>
      </c>
      <c r="AC1861" s="1">
        <v>4333258</v>
      </c>
      <c r="AD1861" s="1">
        <v>3593532</v>
      </c>
      <c r="AE1861" s="1">
        <v>3649341</v>
      </c>
      <c r="AH1861" s="136">
        <f t="shared" si="28"/>
        <v>39260</v>
      </c>
      <c r="AI1861" s="177">
        <f>HLOOKUP(附加题模型!$E$2,历史数据!$B$3:$K$5000,ROW(A1859),)</f>
        <v>10.438622926324999</v>
      </c>
      <c r="AJ1861" s="177">
        <f>HLOOKUP(附加题模型!$E$2,历史数据!$L$3:$U$5000,ROW(A1859),)</f>
        <v>11.0641583825842</v>
      </c>
    </row>
    <row r="1862" spans="1:36" x14ac:dyDescent="0.2">
      <c r="A1862" s="148">
        <v>39261</v>
      </c>
      <c r="B1862" s="137">
        <v>23.9830063878041</v>
      </c>
      <c r="C1862" s="137">
        <v>56.363530749933503</v>
      </c>
      <c r="D1862" s="137">
        <v>14.453661067365401</v>
      </c>
      <c r="E1862" s="137">
        <v>8.9830170161531004</v>
      </c>
      <c r="F1862" s="137">
        <v>12.585652299625799</v>
      </c>
      <c r="G1862" s="137">
        <v>28.9844947578116</v>
      </c>
      <c r="H1862" s="137">
        <v>7.2926923525652096</v>
      </c>
      <c r="I1862" s="137">
        <v>22.483451144998298</v>
      </c>
      <c r="J1862" s="137">
        <v>25.0906666907042</v>
      </c>
      <c r="K1862" s="137">
        <v>11.116286337272401</v>
      </c>
      <c r="L1862" s="137">
        <v>21.752739551740799</v>
      </c>
      <c r="M1862" s="137">
        <v>53.545354212436898</v>
      </c>
      <c r="N1862" s="137">
        <v>13.285323464419999</v>
      </c>
      <c r="O1862" s="137">
        <v>8.1564924480809005</v>
      </c>
      <c r="P1862" s="137">
        <v>13.011833118237501</v>
      </c>
      <c r="Q1862" s="137">
        <v>26.993193591244399</v>
      </c>
      <c r="R1862" s="137">
        <v>6.6164608798728004</v>
      </c>
      <c r="S1862" s="137">
        <v>20.212805041986801</v>
      </c>
      <c r="T1862" s="137">
        <v>22.577303674597701</v>
      </c>
      <c r="U1862" s="137">
        <v>9.98250332280268</v>
      </c>
      <c r="V1862" s="1">
        <v>6822096</v>
      </c>
      <c r="W1862" s="1">
        <v>6966600</v>
      </c>
      <c r="X1862" s="1">
        <v>10508278</v>
      </c>
      <c r="Y1862" s="1">
        <v>6331676</v>
      </c>
      <c r="Z1862" s="1">
        <v>13602392</v>
      </c>
      <c r="AA1862" s="1">
        <v>2388778</v>
      </c>
      <c r="AB1862" s="1">
        <v>8045843</v>
      </c>
      <c r="AC1862" s="1">
        <v>5066367</v>
      </c>
      <c r="AD1862" s="1">
        <v>4530810</v>
      </c>
      <c r="AE1862" s="1">
        <v>1728563</v>
      </c>
      <c r="AH1862" s="136">
        <f t="shared" ref="AH1862:AH1925" si="29">A1862</f>
        <v>39261</v>
      </c>
      <c r="AI1862" s="177">
        <f>HLOOKUP(附加题模型!$E$2,历史数据!$B$3:$K$5000,ROW(A1860),)</f>
        <v>11.116286337272401</v>
      </c>
      <c r="AJ1862" s="177">
        <f>HLOOKUP(附加题模型!$E$2,历史数据!$L$3:$U$5000,ROW(A1860),)</f>
        <v>9.98250332280268</v>
      </c>
    </row>
    <row r="1863" spans="1:36" x14ac:dyDescent="0.2">
      <c r="A1863" s="148">
        <v>39262</v>
      </c>
      <c r="B1863" s="137">
        <v>21.661084750258802</v>
      </c>
      <c r="C1863" s="137">
        <v>50.879511541831903</v>
      </c>
      <c r="D1863" s="137">
        <v>12.586729846163999</v>
      </c>
      <c r="E1863" s="137">
        <v>7.7867314571012303</v>
      </c>
      <c r="F1863" s="137">
        <v>12.4125163420648</v>
      </c>
      <c r="G1863" s="137">
        <v>26.993193591244399</v>
      </c>
      <c r="H1863" s="137">
        <v>6.2982343044881404</v>
      </c>
      <c r="I1863" s="137">
        <v>18.935566609042802</v>
      </c>
      <c r="J1863" s="137">
        <v>21.696552532201402</v>
      </c>
      <c r="K1863" s="137">
        <v>9.4221278099038308</v>
      </c>
      <c r="L1863" s="137">
        <v>22.149910358163101</v>
      </c>
      <c r="M1863" s="137">
        <v>50.879511541831903</v>
      </c>
      <c r="N1863" s="137">
        <v>12.0808517088062</v>
      </c>
      <c r="O1863" s="137">
        <v>7.3408432032728097</v>
      </c>
      <c r="P1863" s="137">
        <v>11.9996536740348</v>
      </c>
      <c r="Q1863" s="137">
        <v>26.993193591244399</v>
      </c>
      <c r="R1863" s="137">
        <v>6.36453150769327</v>
      </c>
      <c r="S1863" s="137">
        <v>19.0166611127217</v>
      </c>
      <c r="T1863" s="137">
        <v>21.331363034134601</v>
      </c>
      <c r="U1863" s="137">
        <v>9.2136159911507693</v>
      </c>
      <c r="V1863" s="1">
        <v>8018426</v>
      </c>
      <c r="W1863" s="1">
        <v>490800</v>
      </c>
      <c r="X1863" s="1">
        <v>7988391</v>
      </c>
      <c r="Y1863" s="1">
        <v>7228863</v>
      </c>
      <c r="Z1863" s="1">
        <v>11190904</v>
      </c>
      <c r="AA1863" s="1">
        <v>0</v>
      </c>
      <c r="AB1863" s="1">
        <v>7390270</v>
      </c>
      <c r="AC1863" s="1">
        <v>4472288</v>
      </c>
      <c r="AD1863" s="1">
        <v>4597542</v>
      </c>
      <c r="AE1863" s="1">
        <v>1367196</v>
      </c>
      <c r="AH1863" s="136">
        <f t="shared" si="29"/>
        <v>39262</v>
      </c>
      <c r="AI1863" s="177">
        <f>HLOOKUP(附加题模型!$E$2,历史数据!$B$3:$K$5000,ROW(A1861),)</f>
        <v>9.4221278099038308</v>
      </c>
      <c r="AJ1863" s="177">
        <f>HLOOKUP(附加题模型!$E$2,历史数据!$L$3:$U$5000,ROW(A1861),)</f>
        <v>9.2136159911507693</v>
      </c>
    </row>
    <row r="1864" spans="1:36" x14ac:dyDescent="0.2">
      <c r="A1864" s="148">
        <v>39265</v>
      </c>
      <c r="B1864" s="137">
        <v>21.997152355693</v>
      </c>
      <c r="C1864" s="137">
        <v>48.366002738118603</v>
      </c>
      <c r="D1864" s="137">
        <v>11.53883941878</v>
      </c>
      <c r="E1864" s="137">
        <v>7.1450873845188703</v>
      </c>
      <c r="F1864" s="137">
        <v>11.919744770545099</v>
      </c>
      <c r="G1864" s="137">
        <v>25.641075515180201</v>
      </c>
      <c r="H1864" s="137">
        <v>6.36453150769327</v>
      </c>
      <c r="I1864" s="137">
        <v>19.0166611127217</v>
      </c>
      <c r="J1864" s="137">
        <v>21.2669178285934</v>
      </c>
      <c r="K1864" s="137">
        <v>9.1223920704463097</v>
      </c>
      <c r="L1864" s="137">
        <v>22.5165295640913</v>
      </c>
      <c r="M1864" s="137">
        <v>48.366002738118603</v>
      </c>
      <c r="N1864" s="137">
        <v>12.1892541668115</v>
      </c>
      <c r="O1864" s="137">
        <v>7.5909756383472899</v>
      </c>
      <c r="P1864" s="137">
        <v>12.039608125779599</v>
      </c>
      <c r="Q1864" s="137">
        <v>27.411120996573299</v>
      </c>
      <c r="R1864" s="137">
        <v>6.7888336082061604</v>
      </c>
      <c r="S1864" s="137">
        <v>20.1317105383078</v>
      </c>
      <c r="T1864" s="137">
        <v>21.7180342673818</v>
      </c>
      <c r="U1864" s="137">
        <v>9.6306396286568905</v>
      </c>
      <c r="V1864" s="1">
        <v>4619068</v>
      </c>
      <c r="W1864" s="1">
        <v>1209800</v>
      </c>
      <c r="X1864" s="1">
        <v>5746159</v>
      </c>
      <c r="Y1864" s="1">
        <v>3329149</v>
      </c>
      <c r="Z1864" s="1">
        <v>6995247</v>
      </c>
      <c r="AA1864" s="1">
        <v>2152494</v>
      </c>
      <c r="AB1864" s="1">
        <v>7419218</v>
      </c>
      <c r="AC1864" s="1">
        <v>4069391</v>
      </c>
      <c r="AD1864" s="1">
        <v>3255412</v>
      </c>
      <c r="AE1864" s="1">
        <v>1586310</v>
      </c>
      <c r="AH1864" s="136">
        <f t="shared" si="29"/>
        <v>39265</v>
      </c>
      <c r="AI1864" s="177">
        <f>HLOOKUP(附加题模型!$E$2,历史数据!$B$3:$K$5000,ROW(A1862),)</f>
        <v>9.1223920704463097</v>
      </c>
      <c r="AJ1864" s="177">
        <f>HLOOKUP(附加题模型!$E$2,历史数据!$L$3:$U$5000,ROW(A1862),)</f>
        <v>9.6306396286568905</v>
      </c>
    </row>
    <row r="1865" spans="1:36" x14ac:dyDescent="0.2">
      <c r="A1865" s="148">
        <v>39266</v>
      </c>
      <c r="B1865" s="137">
        <v>22.608184365573301</v>
      </c>
      <c r="C1865" s="137">
        <v>46.080994734743001</v>
      </c>
      <c r="D1865" s="137">
        <v>12.3458354950412</v>
      </c>
      <c r="E1865" s="137">
        <v>7.7106041942524799</v>
      </c>
      <c r="F1865" s="137">
        <v>12.1727896315957</v>
      </c>
      <c r="G1865" s="137">
        <v>27.681544611786101</v>
      </c>
      <c r="H1865" s="137">
        <v>6.8286119301292398</v>
      </c>
      <c r="I1865" s="137">
        <v>20.293899545665699</v>
      </c>
      <c r="J1865" s="137">
        <v>21.911369884005399</v>
      </c>
      <c r="K1865" s="137">
        <v>9.7088315606892905</v>
      </c>
      <c r="L1865" s="137">
        <v>22.363771561621199</v>
      </c>
      <c r="M1865" s="137">
        <v>49.584673673252297</v>
      </c>
      <c r="N1865" s="137">
        <v>12.502416823271</v>
      </c>
      <c r="O1865" s="137">
        <v>7.6236016081396203</v>
      </c>
      <c r="P1865" s="137">
        <v>12.838697160676499</v>
      </c>
      <c r="Q1865" s="137">
        <v>27.435704961592599</v>
      </c>
      <c r="R1865" s="137">
        <v>6.7490552862830802</v>
      </c>
      <c r="S1865" s="137">
        <v>20.0100687827893</v>
      </c>
      <c r="T1865" s="137">
        <v>21.803961208103399</v>
      </c>
      <c r="U1865" s="137">
        <v>9.4742557645920993</v>
      </c>
      <c r="V1865" s="1">
        <v>3268538</v>
      </c>
      <c r="W1865" s="1">
        <v>9474911</v>
      </c>
      <c r="X1865" s="1">
        <v>3501344</v>
      </c>
      <c r="Y1865" s="1">
        <v>3260691</v>
      </c>
      <c r="Z1865" s="1">
        <v>16222163</v>
      </c>
      <c r="AA1865" s="1">
        <v>1629749</v>
      </c>
      <c r="AB1865" s="1">
        <v>5758287</v>
      </c>
      <c r="AC1865" s="1">
        <v>2667727</v>
      </c>
      <c r="AD1865" s="1">
        <v>2422352</v>
      </c>
      <c r="AE1865" s="1">
        <v>723263</v>
      </c>
      <c r="AH1865" s="136">
        <f t="shared" si="29"/>
        <v>39266</v>
      </c>
      <c r="AI1865" s="177">
        <f>HLOOKUP(附加题模型!$E$2,历史数据!$B$3:$K$5000,ROW(A1863),)</f>
        <v>9.7088315606892905</v>
      </c>
      <c r="AJ1865" s="177">
        <f>HLOOKUP(附加题模型!$E$2,历史数据!$L$3:$U$5000,ROW(A1863),)</f>
        <v>9.4742557645920993</v>
      </c>
    </row>
    <row r="1866" spans="1:36" x14ac:dyDescent="0.2">
      <c r="A1866" s="148">
        <v>39267</v>
      </c>
      <c r="B1866" s="137">
        <v>22.363771561621199</v>
      </c>
      <c r="C1866" s="137">
        <v>48.594503538456202</v>
      </c>
      <c r="D1866" s="137">
        <v>12.634908716388599</v>
      </c>
      <c r="E1866" s="137">
        <v>7.6344769314037197</v>
      </c>
      <c r="F1866" s="137">
        <v>12.519061546717699</v>
      </c>
      <c r="G1866" s="137">
        <v>27.484872891631301</v>
      </c>
      <c r="H1866" s="137">
        <v>6.6960175237189601</v>
      </c>
      <c r="I1866" s="137">
        <v>20.1317105383078</v>
      </c>
      <c r="J1866" s="137">
        <v>21.8254429432838</v>
      </c>
      <c r="K1866" s="137">
        <v>9.4742557645920993</v>
      </c>
      <c r="L1866" s="137">
        <v>21.325017144824599</v>
      </c>
      <c r="M1866" s="137">
        <v>47.071164869539103</v>
      </c>
      <c r="N1866" s="137">
        <v>11.8279126401273</v>
      </c>
      <c r="O1866" s="137">
        <v>7.3408432032728097</v>
      </c>
      <c r="P1866" s="137">
        <v>12.612288600789</v>
      </c>
      <c r="Q1866" s="137">
        <v>27.1652813463798</v>
      </c>
      <c r="R1866" s="137">
        <v>6.4308287108984103</v>
      </c>
      <c r="S1866" s="137">
        <v>19.300491875598201</v>
      </c>
      <c r="T1866" s="137">
        <v>21.2239543582326</v>
      </c>
      <c r="U1866" s="137">
        <v>9.3830318438876308</v>
      </c>
      <c r="V1866" s="1">
        <v>3287510</v>
      </c>
      <c r="W1866" s="1">
        <v>4876766</v>
      </c>
      <c r="X1866" s="1">
        <v>3230117</v>
      </c>
      <c r="Y1866" s="1">
        <v>2239903</v>
      </c>
      <c r="Z1866" s="1">
        <v>15336073</v>
      </c>
      <c r="AA1866" s="1">
        <v>1462792</v>
      </c>
      <c r="AB1866" s="1">
        <v>3773708</v>
      </c>
      <c r="AC1866" s="1">
        <v>1802554</v>
      </c>
      <c r="AD1866" s="1">
        <v>1811143</v>
      </c>
      <c r="AE1866" s="1">
        <v>1210172</v>
      </c>
      <c r="AH1866" s="136">
        <f t="shared" si="29"/>
        <v>39267</v>
      </c>
      <c r="AI1866" s="177">
        <f>HLOOKUP(附加题模型!$E$2,历史数据!$B$3:$K$5000,ROW(A1864),)</f>
        <v>9.4742557645920993</v>
      </c>
      <c r="AJ1866" s="177">
        <f>HLOOKUP(附加题模型!$E$2,历史数据!$L$3:$U$5000,ROW(A1864),)</f>
        <v>9.3830318438876308</v>
      </c>
    </row>
    <row r="1867" spans="1:36" x14ac:dyDescent="0.2">
      <c r="A1867" s="148">
        <v>39268</v>
      </c>
      <c r="B1867" s="137">
        <v>21.3555687453186</v>
      </c>
      <c r="C1867" s="137">
        <v>45.090824599946799</v>
      </c>
      <c r="D1867" s="137">
        <v>11.7315548996782</v>
      </c>
      <c r="E1867" s="137">
        <v>7.24296529389584</v>
      </c>
      <c r="F1867" s="137">
        <v>12.212744083340599</v>
      </c>
      <c r="G1867" s="137">
        <v>26.796521871089599</v>
      </c>
      <c r="H1867" s="137">
        <v>6.3380126264112198</v>
      </c>
      <c r="I1867" s="137">
        <v>18.611188594326801</v>
      </c>
      <c r="J1867" s="137">
        <v>20.815801389805099</v>
      </c>
      <c r="K1867" s="137">
        <v>9.3830318438876308</v>
      </c>
      <c r="L1867" s="137">
        <v>19.1864051102433</v>
      </c>
      <c r="M1867" s="137">
        <v>44.709989932717598</v>
      </c>
      <c r="N1867" s="137">
        <v>10.647530319625799</v>
      </c>
      <c r="O1867" s="137">
        <v>6.6665731608981202</v>
      </c>
      <c r="P1867" s="137">
        <v>11.600109156586299</v>
      </c>
      <c r="Q1867" s="137">
        <v>24.977308459657799</v>
      </c>
      <c r="R1867" s="137">
        <v>5.90045108525731</v>
      </c>
      <c r="S1867" s="137">
        <v>17.374497413222301</v>
      </c>
      <c r="T1867" s="137">
        <v>19.269116456816501</v>
      </c>
      <c r="U1867" s="137">
        <v>9.3048399118552396</v>
      </c>
      <c r="V1867" s="1">
        <v>5516553</v>
      </c>
      <c r="W1867" s="1">
        <v>7248439</v>
      </c>
      <c r="X1867" s="1">
        <v>4409909</v>
      </c>
      <c r="Y1867" s="1">
        <v>3830393</v>
      </c>
      <c r="Z1867" s="1">
        <v>7926558</v>
      </c>
      <c r="AA1867" s="1">
        <v>2218419</v>
      </c>
      <c r="AB1867" s="1">
        <v>4583033</v>
      </c>
      <c r="AC1867" s="1">
        <v>3592242</v>
      </c>
      <c r="AD1867" s="1">
        <v>2125685</v>
      </c>
      <c r="AE1867" s="1">
        <v>1330228</v>
      </c>
      <c r="AH1867" s="136">
        <f t="shared" si="29"/>
        <v>39268</v>
      </c>
      <c r="AI1867" s="177">
        <f>HLOOKUP(附加题模型!$E$2,历史数据!$B$3:$K$5000,ROW(A1865),)</f>
        <v>9.3830318438876308</v>
      </c>
      <c r="AJ1867" s="177">
        <f>HLOOKUP(附加题模型!$E$2,历史数据!$L$3:$U$5000,ROW(A1865),)</f>
        <v>9.3048399118552396</v>
      </c>
    </row>
    <row r="1868" spans="1:36" x14ac:dyDescent="0.2">
      <c r="A1868" s="148">
        <v>39269</v>
      </c>
      <c r="B1868" s="137">
        <v>19.1864051102433</v>
      </c>
      <c r="C1868" s="137">
        <v>43.1866512638004</v>
      </c>
      <c r="D1868" s="137">
        <v>10.623440884513499</v>
      </c>
      <c r="E1868" s="137">
        <v>6.6991991306904497</v>
      </c>
      <c r="F1868" s="137">
        <v>11.4536095001886</v>
      </c>
      <c r="G1868" s="137">
        <v>25.001892424677202</v>
      </c>
      <c r="H1868" s="137">
        <v>5.9534888478214203</v>
      </c>
      <c r="I1868" s="137">
        <v>17.090666650345899</v>
      </c>
      <c r="J1868" s="137">
        <v>19.118744310553701</v>
      </c>
      <c r="K1868" s="137">
        <v>9.5524476966244904</v>
      </c>
      <c r="L1868" s="137">
        <v>20.347365929016</v>
      </c>
      <c r="M1868" s="137">
        <v>44.709989932717598</v>
      </c>
      <c r="N1868" s="137">
        <v>11.069095434090601</v>
      </c>
      <c r="O1868" s="137">
        <v>7.3190925567446001</v>
      </c>
      <c r="P1868" s="137">
        <v>11.9863355234531</v>
      </c>
      <c r="Q1868" s="137">
        <v>26.5260982558767</v>
      </c>
      <c r="R1868" s="137">
        <v>6.4971259141035498</v>
      </c>
      <c r="S1868" s="137">
        <v>18.448999586968899</v>
      </c>
      <c r="T1868" s="137">
        <v>20.794319654624701</v>
      </c>
      <c r="U1868" s="137">
        <v>10.125855198195399</v>
      </c>
      <c r="V1868" s="1">
        <v>5827548</v>
      </c>
      <c r="W1868" s="1">
        <v>6785478</v>
      </c>
      <c r="X1868" s="1">
        <v>4420769</v>
      </c>
      <c r="Y1868" s="1">
        <v>4155582</v>
      </c>
      <c r="Z1868" s="1">
        <v>5102334</v>
      </c>
      <c r="AA1868" s="1">
        <v>2565635</v>
      </c>
      <c r="AB1868" s="1">
        <v>6622887</v>
      </c>
      <c r="AC1868" s="1">
        <v>3668023</v>
      </c>
      <c r="AD1868" s="1">
        <v>3115119</v>
      </c>
      <c r="AE1868" s="1">
        <v>2098035</v>
      </c>
      <c r="AH1868" s="136">
        <f t="shared" si="29"/>
        <v>39269</v>
      </c>
      <c r="AI1868" s="177">
        <f>HLOOKUP(附加题模型!$E$2,历史数据!$B$3:$K$5000,ROW(A1866),)</f>
        <v>9.5524476966244904</v>
      </c>
      <c r="AJ1868" s="177">
        <f>HLOOKUP(附加题模型!$E$2,历史数据!$L$3:$U$5000,ROW(A1866),)</f>
        <v>10.125855198195399</v>
      </c>
    </row>
    <row r="1869" spans="1:36" x14ac:dyDescent="0.2">
      <c r="A1869" s="148">
        <v>39272</v>
      </c>
      <c r="B1869" s="137">
        <v>20.713985134944199</v>
      </c>
      <c r="C1869" s="137">
        <v>45.319325400284399</v>
      </c>
      <c r="D1869" s="137">
        <v>11.2618109149888</v>
      </c>
      <c r="E1869" s="137">
        <v>7.3299678800086996</v>
      </c>
      <c r="F1869" s="137">
        <v>11.959699222289901</v>
      </c>
      <c r="G1869" s="137">
        <v>26.624434115954099</v>
      </c>
      <c r="H1869" s="137">
        <v>6.7092769643599901</v>
      </c>
      <c r="I1869" s="137">
        <v>18.6314622202466</v>
      </c>
      <c r="J1869" s="137">
        <v>20.966173536067899</v>
      </c>
      <c r="K1869" s="137">
        <v>10.230111107571901</v>
      </c>
      <c r="L1869" s="137">
        <v>20.805639936426299</v>
      </c>
      <c r="M1869" s="137">
        <v>46.918831002647401</v>
      </c>
      <c r="N1869" s="137">
        <v>11.346123937881799</v>
      </c>
      <c r="O1869" s="137">
        <v>7.6018509616114001</v>
      </c>
      <c r="P1869" s="137">
        <v>12.0529262763612</v>
      </c>
      <c r="Q1869" s="137">
        <v>27.066945486302401</v>
      </c>
      <c r="R1869" s="137">
        <v>6.8020930488471896</v>
      </c>
      <c r="S1869" s="137">
        <v>18.996387486802</v>
      </c>
      <c r="T1869" s="137">
        <v>21.653589061840599</v>
      </c>
      <c r="U1869" s="137">
        <v>10.164951164211599</v>
      </c>
      <c r="V1869" s="1">
        <v>5006011</v>
      </c>
      <c r="W1869" s="1">
        <v>3804021</v>
      </c>
      <c r="X1869" s="1">
        <v>3104446</v>
      </c>
      <c r="Y1869" s="1">
        <v>4561221</v>
      </c>
      <c r="Z1869" s="1">
        <v>3722928</v>
      </c>
      <c r="AA1869" s="1">
        <v>2371318</v>
      </c>
      <c r="AB1869" s="1">
        <v>9175270</v>
      </c>
      <c r="AC1869" s="1">
        <v>4633733</v>
      </c>
      <c r="AD1869" s="1">
        <v>3144659</v>
      </c>
      <c r="AE1869" s="1">
        <v>2642116</v>
      </c>
      <c r="AH1869" s="136">
        <f t="shared" si="29"/>
        <v>39272</v>
      </c>
      <c r="AI1869" s="177">
        <f>HLOOKUP(附加题模型!$E$2,历史数据!$B$3:$K$5000,ROW(A1867),)</f>
        <v>10.230111107571901</v>
      </c>
      <c r="AJ1869" s="177">
        <f>HLOOKUP(附加题模型!$E$2,历史数据!$L$3:$U$5000,ROW(A1867),)</f>
        <v>10.164951164211599</v>
      </c>
    </row>
    <row r="1870" spans="1:36" x14ac:dyDescent="0.2">
      <c r="A1870" s="148">
        <v>39273</v>
      </c>
      <c r="B1870" s="137">
        <v>20.805639936426299</v>
      </c>
      <c r="C1870" s="137">
        <v>49.2800059394689</v>
      </c>
      <c r="D1870" s="137">
        <v>11.237721479876599</v>
      </c>
      <c r="E1870" s="137">
        <v>7.5148483754985396</v>
      </c>
      <c r="F1870" s="137">
        <v>11.9863355234531</v>
      </c>
      <c r="G1870" s="137">
        <v>26.9440256612057</v>
      </c>
      <c r="H1870" s="137">
        <v>6.7623147269241004</v>
      </c>
      <c r="I1870" s="137">
        <v>18.996387486802</v>
      </c>
      <c r="J1870" s="137">
        <v>21.481735180397401</v>
      </c>
      <c r="K1870" s="137">
        <v>10.164951164211599</v>
      </c>
      <c r="L1870" s="137">
        <v>19.644679117653599</v>
      </c>
      <c r="M1870" s="137">
        <v>49.2800059394689</v>
      </c>
      <c r="N1870" s="137">
        <v>11.1293190218713</v>
      </c>
      <c r="O1870" s="137">
        <v>7.1994640008394102</v>
      </c>
      <c r="P1870" s="137">
        <v>11.706654361239201</v>
      </c>
      <c r="Q1870" s="137">
        <v>25.911499130393</v>
      </c>
      <c r="R1870" s="137">
        <v>6.4308287108984103</v>
      </c>
      <c r="S1870" s="137">
        <v>18.0638006944937</v>
      </c>
      <c r="T1870" s="137">
        <v>21.503216915577799</v>
      </c>
      <c r="U1870" s="137">
        <v>9.4351597985758993</v>
      </c>
      <c r="V1870" s="1">
        <v>3666435</v>
      </c>
      <c r="W1870" s="1">
        <v>3357394</v>
      </c>
      <c r="X1870" s="1">
        <v>3539253</v>
      </c>
      <c r="Y1870" s="1">
        <v>2996087</v>
      </c>
      <c r="Z1870" s="1">
        <v>4218414</v>
      </c>
      <c r="AA1870" s="1">
        <v>1603336</v>
      </c>
      <c r="AB1870" s="1">
        <v>5968524</v>
      </c>
      <c r="AC1870" s="1">
        <v>3295487</v>
      </c>
      <c r="AD1870" s="1">
        <v>3483158</v>
      </c>
      <c r="AE1870" s="1">
        <v>1297988</v>
      </c>
      <c r="AH1870" s="136">
        <f t="shared" si="29"/>
        <v>39273</v>
      </c>
      <c r="AI1870" s="177">
        <f>HLOOKUP(附加题模型!$E$2,历史数据!$B$3:$K$5000,ROW(A1868),)</f>
        <v>10.164951164211599</v>
      </c>
      <c r="AJ1870" s="177">
        <f>HLOOKUP(附加题模型!$E$2,历史数据!$L$3:$U$5000,ROW(A1868),)</f>
        <v>9.4351597985758993</v>
      </c>
    </row>
    <row r="1871" spans="1:36" x14ac:dyDescent="0.2">
      <c r="A1871" s="148">
        <v>39274</v>
      </c>
      <c r="B1871" s="137">
        <v>19.614127517159599</v>
      </c>
      <c r="C1871" s="137">
        <v>51.717347809736303</v>
      </c>
      <c r="D1871" s="137">
        <v>11.1774978920959</v>
      </c>
      <c r="E1871" s="137">
        <v>7.1450873845188703</v>
      </c>
      <c r="F1871" s="137">
        <v>11.520200253096601</v>
      </c>
      <c r="G1871" s="137">
        <v>25.813163270315702</v>
      </c>
      <c r="H1871" s="137">
        <v>6.3910503889753301</v>
      </c>
      <c r="I1871" s="137">
        <v>18.002979816734499</v>
      </c>
      <c r="J1871" s="137">
        <v>21.481735180397401</v>
      </c>
      <c r="K1871" s="137">
        <v>9.1223920704463097</v>
      </c>
      <c r="L1871" s="137">
        <v>19.980746723087801</v>
      </c>
      <c r="M1871" s="137">
        <v>51.717347809736303</v>
      </c>
      <c r="N1871" s="137">
        <v>11.659286594341401</v>
      </c>
      <c r="O1871" s="137">
        <v>7.2973419102163799</v>
      </c>
      <c r="P1871" s="137">
        <v>11.7599269635657</v>
      </c>
      <c r="Q1871" s="137">
        <v>26.501514290857401</v>
      </c>
      <c r="R1871" s="137">
        <v>6.5899419985907404</v>
      </c>
      <c r="S1871" s="137">
        <v>18.2057160759319</v>
      </c>
      <c r="T1871" s="137">
        <v>21.331363034134601</v>
      </c>
      <c r="U1871" s="137">
        <v>9.6306396286568905</v>
      </c>
      <c r="V1871" s="1">
        <v>2163636</v>
      </c>
      <c r="W1871" s="1">
        <v>1001658</v>
      </c>
      <c r="X1871" s="1">
        <v>5383782</v>
      </c>
      <c r="Y1871" s="1">
        <v>1650035</v>
      </c>
      <c r="Z1871" s="1">
        <v>1798548</v>
      </c>
      <c r="AA1871" s="1">
        <v>915027</v>
      </c>
      <c r="AB1871" s="1">
        <v>3542234</v>
      </c>
      <c r="AC1871" s="1">
        <v>1546334</v>
      </c>
      <c r="AD1871" s="1">
        <v>1304898</v>
      </c>
      <c r="AE1871" s="1">
        <v>986901</v>
      </c>
      <c r="AH1871" s="136">
        <f t="shared" si="29"/>
        <v>39274</v>
      </c>
      <c r="AI1871" s="177">
        <f>HLOOKUP(附加题模型!$E$2,历史数据!$B$3:$K$5000,ROW(A1869),)</f>
        <v>9.1223920704463097</v>
      </c>
      <c r="AJ1871" s="177">
        <f>HLOOKUP(附加题模型!$E$2,历史数据!$L$3:$U$5000,ROW(A1869),)</f>
        <v>9.6306396286568905</v>
      </c>
    </row>
    <row r="1872" spans="1:36" x14ac:dyDescent="0.2">
      <c r="A1872" s="148">
        <v>39275</v>
      </c>
      <c r="B1872" s="137">
        <v>19.980746723087801</v>
      </c>
      <c r="C1872" s="137">
        <v>54.307023546895401</v>
      </c>
      <c r="D1872" s="137">
        <v>11.5629288538923</v>
      </c>
      <c r="E1872" s="137">
        <v>7.2973419102163799</v>
      </c>
      <c r="F1872" s="137">
        <v>11.5601547048415</v>
      </c>
      <c r="G1872" s="137">
        <v>26.501514290857401</v>
      </c>
      <c r="H1872" s="137">
        <v>6.6694986424369098</v>
      </c>
      <c r="I1872" s="137">
        <v>18.246263327771398</v>
      </c>
      <c r="J1872" s="137">
        <v>21.481735180397401</v>
      </c>
      <c r="K1872" s="137">
        <v>9.4481917872479606</v>
      </c>
      <c r="L1872" s="137">
        <v>20.347365929016</v>
      </c>
      <c r="M1872" s="137">
        <v>52.707517944532398</v>
      </c>
      <c r="N1872" s="137">
        <v>11.53883941878</v>
      </c>
      <c r="O1872" s="137">
        <v>7.2973419102163799</v>
      </c>
      <c r="P1872" s="137">
        <v>12.026289975198001</v>
      </c>
      <c r="Q1872" s="137">
        <v>26.845689801128302</v>
      </c>
      <c r="R1872" s="137">
        <v>6.6297203205138304</v>
      </c>
      <c r="S1872" s="137">
        <v>18.2057160759319</v>
      </c>
      <c r="T1872" s="137">
        <v>21.760997737742599</v>
      </c>
      <c r="U1872" s="137">
        <v>9.7739915040496204</v>
      </c>
      <c r="V1872" s="1">
        <v>2829810</v>
      </c>
      <c r="W1872" s="1">
        <v>10588444</v>
      </c>
      <c r="X1872" s="1">
        <v>2183326</v>
      </c>
      <c r="Y1872" s="1">
        <v>0</v>
      </c>
      <c r="Z1872" s="1">
        <v>3625269</v>
      </c>
      <c r="AA1872" s="1">
        <v>1332828</v>
      </c>
      <c r="AB1872" s="1">
        <v>3305245</v>
      </c>
      <c r="AC1872" s="1">
        <v>1737519</v>
      </c>
      <c r="AD1872" s="1">
        <v>1757228</v>
      </c>
      <c r="AE1872" s="1">
        <v>1276100</v>
      </c>
      <c r="AH1872" s="136">
        <f t="shared" si="29"/>
        <v>39275</v>
      </c>
      <c r="AI1872" s="177">
        <f>HLOOKUP(附加题模型!$E$2,历史数据!$B$3:$K$5000,ROW(A1870),)</f>
        <v>9.4481917872479606</v>
      </c>
      <c r="AJ1872" s="177">
        <f>HLOOKUP(附加题模型!$E$2,历史数据!$L$3:$U$5000,ROW(A1870),)</f>
        <v>9.7739915040496204</v>
      </c>
    </row>
    <row r="1873" spans="1:36" x14ac:dyDescent="0.2">
      <c r="A1873" s="148">
        <v>39276</v>
      </c>
      <c r="B1873" s="137">
        <v>20.164056326051899</v>
      </c>
      <c r="C1873" s="137">
        <v>53.773855012774398</v>
      </c>
      <c r="D1873" s="137">
        <v>11.4424816783309</v>
      </c>
      <c r="E1873" s="137">
        <v>7.4060951428574597</v>
      </c>
      <c r="F1873" s="137">
        <v>12.1195170292693</v>
      </c>
      <c r="G1873" s="137">
        <v>27.017777556263699</v>
      </c>
      <c r="H1873" s="137">
        <v>6.6297203205138304</v>
      </c>
      <c r="I1873" s="137">
        <v>18.3070842055306</v>
      </c>
      <c r="J1873" s="137">
        <v>21.760997737742599</v>
      </c>
      <c r="K1873" s="137">
        <v>9.7088315606892905</v>
      </c>
      <c r="L1873" s="137">
        <v>19.980746723087801</v>
      </c>
      <c r="M1873" s="137">
        <v>50.041675273927503</v>
      </c>
      <c r="N1873" s="137">
        <v>11.189542609651999</v>
      </c>
      <c r="O1873" s="137">
        <v>7.3843444963292404</v>
      </c>
      <c r="P1873" s="137">
        <v>11.919744770545099</v>
      </c>
      <c r="Q1873" s="137">
        <v>26.7473539410509</v>
      </c>
      <c r="R1873" s="137">
        <v>6.4971259141035498</v>
      </c>
      <c r="S1873" s="137">
        <v>18.002979816734499</v>
      </c>
      <c r="T1873" s="137">
        <v>21.481735180397401</v>
      </c>
      <c r="U1873" s="137">
        <v>9.5133517306082904</v>
      </c>
      <c r="V1873" s="1">
        <v>1242747</v>
      </c>
      <c r="W1873" s="1">
        <v>9501692</v>
      </c>
      <c r="X1873" s="1">
        <v>1819301</v>
      </c>
      <c r="Y1873" s="1">
        <v>2037836</v>
      </c>
      <c r="Z1873" s="1">
        <v>1478967</v>
      </c>
      <c r="AA1873" s="1">
        <v>784379</v>
      </c>
      <c r="AB1873" s="1">
        <v>2974263</v>
      </c>
      <c r="AC1873" s="1">
        <v>1613330</v>
      </c>
      <c r="AD1873" s="1">
        <v>1217239</v>
      </c>
      <c r="AE1873" s="1">
        <v>585088</v>
      </c>
      <c r="AH1873" s="136">
        <f t="shared" si="29"/>
        <v>39276</v>
      </c>
      <c r="AI1873" s="177">
        <f>HLOOKUP(附加题模型!$E$2,历史数据!$B$3:$K$5000,ROW(A1871),)</f>
        <v>9.7088315606892905</v>
      </c>
      <c r="AJ1873" s="177">
        <f>HLOOKUP(附加题模型!$E$2,历史数据!$L$3:$U$5000,ROW(A1871),)</f>
        <v>9.5133517306082904</v>
      </c>
    </row>
    <row r="1874" spans="1:36" x14ac:dyDescent="0.2">
      <c r="A1874" s="148">
        <v>39279</v>
      </c>
      <c r="B1874" s="137">
        <v>19.8279887206177</v>
      </c>
      <c r="C1874" s="137">
        <v>49.356172872914797</v>
      </c>
      <c r="D1874" s="137">
        <v>11.141363739427501</v>
      </c>
      <c r="E1874" s="137">
        <v>7.3625938498010299</v>
      </c>
      <c r="F1874" s="137">
        <v>11.919744770545099</v>
      </c>
      <c r="G1874" s="137">
        <v>26.7473539410509</v>
      </c>
      <c r="H1874" s="137">
        <v>6.5103853547445798</v>
      </c>
      <c r="I1874" s="137">
        <v>18.144895198172701</v>
      </c>
      <c r="J1874" s="137">
        <v>20.8802465953463</v>
      </c>
      <c r="K1874" s="137">
        <v>9.3830318438876308</v>
      </c>
      <c r="L1874" s="137">
        <v>19.491921115183501</v>
      </c>
      <c r="M1874" s="137">
        <v>47.528166470214202</v>
      </c>
      <c r="N1874" s="137">
        <v>10.4789042738399</v>
      </c>
      <c r="O1874" s="137">
        <v>7.2647159404240602</v>
      </c>
      <c r="P1874" s="137">
        <v>11.9996536740348</v>
      </c>
      <c r="Q1874" s="137">
        <v>25.837747235335002</v>
      </c>
      <c r="R1874" s="137">
        <v>6.20541822000094</v>
      </c>
      <c r="S1874" s="137">
        <v>18.611188594326801</v>
      </c>
      <c r="T1874" s="137">
        <v>21.0306187416091</v>
      </c>
      <c r="U1874" s="137">
        <v>9.2005840024787098</v>
      </c>
      <c r="V1874" s="1">
        <v>2179203</v>
      </c>
      <c r="W1874" s="1">
        <v>2141200</v>
      </c>
      <c r="X1874" s="1">
        <v>2203600</v>
      </c>
      <c r="Y1874" s="1">
        <v>2104053</v>
      </c>
      <c r="Z1874" s="1">
        <v>3225008</v>
      </c>
      <c r="AA1874" s="1">
        <v>1061607</v>
      </c>
      <c r="AB1874" s="1">
        <v>2687681</v>
      </c>
      <c r="AC1874" s="1">
        <v>2751588</v>
      </c>
      <c r="AD1874" s="1">
        <v>1376465</v>
      </c>
      <c r="AE1874" s="1">
        <v>526000</v>
      </c>
      <c r="AH1874" s="136">
        <f t="shared" si="29"/>
        <v>39279</v>
      </c>
      <c r="AI1874" s="177">
        <f>HLOOKUP(附加题模型!$E$2,历史数据!$B$3:$K$5000,ROW(A1872),)</f>
        <v>9.3830318438876308</v>
      </c>
      <c r="AJ1874" s="177">
        <f>HLOOKUP(附加题模型!$E$2,历史数据!$L$3:$U$5000,ROW(A1872),)</f>
        <v>9.2005840024787098</v>
      </c>
    </row>
    <row r="1875" spans="1:36" x14ac:dyDescent="0.2">
      <c r="A1875" s="148">
        <v>39280</v>
      </c>
      <c r="B1875" s="137">
        <v>19.430817914195501</v>
      </c>
      <c r="C1875" s="137">
        <v>45.166991533392697</v>
      </c>
      <c r="D1875" s="137">
        <v>10.490948991395999</v>
      </c>
      <c r="E1875" s="137">
        <v>7.17771335431119</v>
      </c>
      <c r="F1875" s="137">
        <v>11.9996536740348</v>
      </c>
      <c r="G1875" s="137">
        <v>25.813163270315702</v>
      </c>
      <c r="H1875" s="137">
        <v>6.20541822000094</v>
      </c>
      <c r="I1875" s="137">
        <v>18.4084523351294</v>
      </c>
      <c r="J1875" s="137">
        <v>21.009137006428698</v>
      </c>
      <c r="K1875" s="137">
        <v>9.2527119571669694</v>
      </c>
      <c r="L1875" s="137">
        <v>19.7974371201237</v>
      </c>
      <c r="M1875" s="137">
        <v>47.451999536768398</v>
      </c>
      <c r="N1875" s="137">
        <v>10.7077539074065</v>
      </c>
      <c r="O1875" s="137">
        <v>7.3952198195933496</v>
      </c>
      <c r="P1875" s="137">
        <v>12.519061546717699</v>
      </c>
      <c r="Q1875" s="137">
        <v>26.452346360818701</v>
      </c>
      <c r="R1875" s="137">
        <v>6.4838664734625198</v>
      </c>
      <c r="S1875" s="137">
        <v>18.712556723925601</v>
      </c>
      <c r="T1875" s="137">
        <v>21.3743265044954</v>
      </c>
      <c r="U1875" s="137">
        <v>9.4742557645920993</v>
      </c>
      <c r="V1875" s="1">
        <v>1994020</v>
      </c>
      <c r="W1875" s="1">
        <v>3526371</v>
      </c>
      <c r="X1875" s="1">
        <v>1228210</v>
      </c>
      <c r="Y1875" s="1">
        <v>1457619</v>
      </c>
      <c r="Z1875" s="1">
        <v>7875555</v>
      </c>
      <c r="AA1875" s="1">
        <v>971228</v>
      </c>
      <c r="AB1875" s="1">
        <v>5671248</v>
      </c>
      <c r="AC1875" s="1">
        <v>3392562</v>
      </c>
      <c r="AD1875" s="1">
        <v>1315194</v>
      </c>
      <c r="AE1875" s="1">
        <v>1056292</v>
      </c>
      <c r="AH1875" s="136">
        <f t="shared" si="29"/>
        <v>39280</v>
      </c>
      <c r="AI1875" s="177">
        <f>HLOOKUP(附加题模型!$E$2,历史数据!$B$3:$K$5000,ROW(A1873),)</f>
        <v>9.2527119571669694</v>
      </c>
      <c r="AJ1875" s="177">
        <f>HLOOKUP(附加题模型!$E$2,历史数据!$L$3:$U$5000,ROW(A1873),)</f>
        <v>9.4742557645920993</v>
      </c>
    </row>
    <row r="1876" spans="1:36" x14ac:dyDescent="0.2">
      <c r="A1876" s="148">
        <v>39281</v>
      </c>
      <c r="B1876" s="137">
        <v>19.522472715677502</v>
      </c>
      <c r="C1876" s="137">
        <v>47.680500337105897</v>
      </c>
      <c r="D1876" s="137">
        <v>10.7077539074065</v>
      </c>
      <c r="E1876" s="137">
        <v>7.2864665869522698</v>
      </c>
      <c r="F1876" s="137">
        <v>12.5323796972993</v>
      </c>
      <c r="G1876" s="137">
        <v>25.886915165373701</v>
      </c>
      <c r="H1876" s="137">
        <v>6.4308287108984103</v>
      </c>
      <c r="I1876" s="137">
        <v>18.6517358461663</v>
      </c>
      <c r="J1876" s="137">
        <v>21.653589061840599</v>
      </c>
      <c r="K1876" s="137">
        <v>9.7088315606892905</v>
      </c>
      <c r="L1876" s="137">
        <v>19.400266313701401</v>
      </c>
      <c r="M1876" s="137">
        <v>47.299665669876703</v>
      </c>
      <c r="N1876" s="137">
        <v>10.7920669302995</v>
      </c>
      <c r="O1876" s="137">
        <v>7.3734691730651303</v>
      </c>
      <c r="P1876" s="137">
        <v>12.638924901952301</v>
      </c>
      <c r="Q1876" s="137">
        <v>26.5506822208961</v>
      </c>
      <c r="R1876" s="137">
        <v>6.3910503889753301</v>
      </c>
      <c r="S1876" s="137">
        <v>18.7531039757651</v>
      </c>
      <c r="T1876" s="137">
        <v>21.546180385938602</v>
      </c>
      <c r="U1876" s="137">
        <v>9.3830318438876308</v>
      </c>
      <c r="V1876" s="1">
        <v>2161148</v>
      </c>
      <c r="W1876" s="1">
        <v>2060061</v>
      </c>
      <c r="X1876" s="1">
        <v>1231379</v>
      </c>
      <c r="Y1876" s="1">
        <v>1605863</v>
      </c>
      <c r="Z1876" s="1">
        <v>8125072</v>
      </c>
      <c r="AA1876" s="1">
        <v>1546053</v>
      </c>
      <c r="AB1876" s="1">
        <v>3708995</v>
      </c>
      <c r="AC1876" s="1">
        <v>2251378</v>
      </c>
      <c r="AD1876" s="1">
        <v>1610130</v>
      </c>
      <c r="AE1876" s="1">
        <v>1002179</v>
      </c>
      <c r="AH1876" s="136">
        <f t="shared" si="29"/>
        <v>39281</v>
      </c>
      <c r="AI1876" s="177">
        <f>HLOOKUP(附加题模型!$E$2,历史数据!$B$3:$K$5000,ROW(A1874),)</f>
        <v>9.7088315606892905</v>
      </c>
      <c r="AJ1876" s="177">
        <f>HLOOKUP(附加题模型!$E$2,历史数据!$L$3:$U$5000,ROW(A1874),)</f>
        <v>9.3830318438876308</v>
      </c>
    </row>
    <row r="1877" spans="1:36" x14ac:dyDescent="0.2">
      <c r="A1877" s="148">
        <v>39282</v>
      </c>
      <c r="B1877" s="137">
        <v>19.614127517159599</v>
      </c>
      <c r="C1877" s="137">
        <v>46.842664069201497</v>
      </c>
      <c r="D1877" s="137">
        <v>10.852290518080199</v>
      </c>
      <c r="E1877" s="137">
        <v>7.2864665869522698</v>
      </c>
      <c r="F1877" s="137">
        <v>12.652243052533899</v>
      </c>
      <c r="G1877" s="137">
        <v>26.599850150934799</v>
      </c>
      <c r="H1877" s="137">
        <v>6.4043098296163601</v>
      </c>
      <c r="I1877" s="137">
        <v>18.5503677165676</v>
      </c>
      <c r="J1877" s="137">
        <v>21.954333354366199</v>
      </c>
      <c r="K1877" s="137">
        <v>9.3830318438876308</v>
      </c>
      <c r="L1877" s="137">
        <v>19.461369514689501</v>
      </c>
      <c r="M1877" s="137">
        <v>48.4421696715645</v>
      </c>
      <c r="N1877" s="137">
        <v>10.9004693883047</v>
      </c>
      <c r="O1877" s="137">
        <v>7.3952198195933496</v>
      </c>
      <c r="P1877" s="137">
        <v>13.904149207205601</v>
      </c>
      <c r="Q1877" s="137">
        <v>28.025720122056999</v>
      </c>
      <c r="R1877" s="137">
        <v>6.4838664734625198</v>
      </c>
      <c r="S1877" s="137">
        <v>18.489546838808401</v>
      </c>
      <c r="T1877" s="137">
        <v>21.589143856299401</v>
      </c>
      <c r="U1877" s="137">
        <v>9.5654796852965607</v>
      </c>
      <c r="V1877" s="1">
        <v>1413047</v>
      </c>
      <c r="W1877" s="1">
        <v>2303385</v>
      </c>
      <c r="X1877" s="1">
        <v>826399</v>
      </c>
      <c r="Y1877" s="1">
        <v>1285485</v>
      </c>
      <c r="Z1877" s="1">
        <v>21971340</v>
      </c>
      <c r="AA1877" s="1">
        <v>3996766</v>
      </c>
      <c r="AB1877" s="1">
        <v>2773634</v>
      </c>
      <c r="AC1877" s="1">
        <v>1559093</v>
      </c>
      <c r="AD1877" s="1">
        <v>1409361</v>
      </c>
      <c r="AE1877" s="1">
        <v>693046</v>
      </c>
      <c r="AH1877" s="136">
        <f t="shared" si="29"/>
        <v>39282</v>
      </c>
      <c r="AI1877" s="177">
        <f>HLOOKUP(附加题模型!$E$2,历史数据!$B$3:$K$5000,ROW(A1875),)</f>
        <v>9.3830318438876308</v>
      </c>
      <c r="AJ1877" s="177">
        <f>HLOOKUP(附加题模型!$E$2,历史数据!$L$3:$U$5000,ROW(A1875),)</f>
        <v>9.5654796852965607</v>
      </c>
    </row>
    <row r="1878" spans="1:36" x14ac:dyDescent="0.2">
      <c r="A1878" s="148">
        <v>39283</v>
      </c>
      <c r="B1878" s="137">
        <v>19.522472715677502</v>
      </c>
      <c r="C1878" s="137">
        <v>49.2800059394689</v>
      </c>
      <c r="D1878" s="137">
        <v>10.9004693883047</v>
      </c>
      <c r="E1878" s="137">
        <v>7.5039730522344303</v>
      </c>
      <c r="F1878" s="137">
        <v>13.9973762612769</v>
      </c>
      <c r="G1878" s="137">
        <v>27.7798804718635</v>
      </c>
      <c r="H1878" s="137">
        <v>6.4838664734625198</v>
      </c>
      <c r="I1878" s="137">
        <v>18.6517358461663</v>
      </c>
      <c r="J1878" s="137">
        <v>21.782479472923001</v>
      </c>
      <c r="K1878" s="137">
        <v>9.6436716173289607</v>
      </c>
      <c r="L1878" s="137">
        <v>20.041849924075802</v>
      </c>
      <c r="M1878" s="137">
        <v>50.879511541831903</v>
      </c>
      <c r="N1878" s="137">
        <v>11.3099897852134</v>
      </c>
      <c r="O1878" s="137">
        <v>7.6018509616114001</v>
      </c>
      <c r="P1878" s="137">
        <v>15.169373512459</v>
      </c>
      <c r="Q1878" s="137">
        <v>28.3698956323279</v>
      </c>
      <c r="R1878" s="137">
        <v>6.7092769643599901</v>
      </c>
      <c r="S1878" s="137">
        <v>19.158576494159998</v>
      </c>
      <c r="T1878" s="137">
        <v>22.255077646891699</v>
      </c>
      <c r="U1878" s="137">
        <v>9.8391514474099502</v>
      </c>
      <c r="V1878" s="1">
        <v>4303359</v>
      </c>
      <c r="W1878" s="1">
        <v>6078627</v>
      </c>
      <c r="X1878" s="1">
        <v>2030792</v>
      </c>
      <c r="Y1878" s="1">
        <v>3012144</v>
      </c>
      <c r="Z1878" s="1">
        <v>29268009</v>
      </c>
      <c r="AA1878" s="1">
        <v>3575497</v>
      </c>
      <c r="AB1878" s="1">
        <v>7752007</v>
      </c>
      <c r="AC1878" s="1">
        <v>3970685</v>
      </c>
      <c r="AD1878" s="1">
        <v>2603898</v>
      </c>
      <c r="AE1878" s="1">
        <v>1703044</v>
      </c>
      <c r="AH1878" s="136">
        <f t="shared" si="29"/>
        <v>39283</v>
      </c>
      <c r="AI1878" s="177">
        <f>HLOOKUP(附加题模型!$E$2,历史数据!$B$3:$K$5000,ROW(A1876),)</f>
        <v>9.6436716173289607</v>
      </c>
      <c r="AJ1878" s="177">
        <f>HLOOKUP(附加题模型!$E$2,历史数据!$L$3:$U$5000,ROW(A1876),)</f>
        <v>9.8391514474099502</v>
      </c>
    </row>
    <row r="1879" spans="1:36" x14ac:dyDescent="0.2">
      <c r="A1879" s="148">
        <v>39286</v>
      </c>
      <c r="B1879" s="137">
        <v>20.072401524569798</v>
      </c>
      <c r="C1879" s="137">
        <v>51.336513142507002</v>
      </c>
      <c r="D1879" s="137">
        <v>11.3822580905502</v>
      </c>
      <c r="E1879" s="137">
        <v>7.6127262848755102</v>
      </c>
      <c r="F1879" s="137">
        <v>15.2492824159487</v>
      </c>
      <c r="G1879" s="137">
        <v>27.681544611786101</v>
      </c>
      <c r="H1879" s="137">
        <v>6.6827580830779398</v>
      </c>
      <c r="I1879" s="137">
        <v>19.158576494159998</v>
      </c>
      <c r="J1879" s="137">
        <v>22.233595911711301</v>
      </c>
      <c r="K1879" s="137">
        <v>9.7609595153775501</v>
      </c>
      <c r="L1879" s="137">
        <v>21.3861203458126</v>
      </c>
      <c r="M1879" s="137">
        <v>52.8598518114242</v>
      </c>
      <c r="N1879" s="137">
        <v>12.2133436019237</v>
      </c>
      <c r="O1879" s="137">
        <v>8.0151132456475001</v>
      </c>
      <c r="P1879" s="137">
        <v>15.861917342703</v>
      </c>
      <c r="Q1879" s="137">
        <v>29.1811664779664</v>
      </c>
      <c r="R1879" s="137">
        <v>7.3855084370524002</v>
      </c>
      <c r="S1879" s="137">
        <v>20.456088553023701</v>
      </c>
      <c r="T1879" s="137">
        <v>23.350646141092</v>
      </c>
      <c r="U1879" s="137">
        <v>10.829582586487</v>
      </c>
      <c r="V1879" s="1">
        <v>5832829</v>
      </c>
      <c r="W1879" s="1">
        <v>6080201</v>
      </c>
      <c r="X1879" s="1">
        <v>4923658</v>
      </c>
      <c r="Y1879" s="1">
        <v>4506940</v>
      </c>
      <c r="Z1879" s="1">
        <v>31821532</v>
      </c>
      <c r="AA1879" s="1">
        <v>5413970</v>
      </c>
      <c r="AB1879" s="1">
        <v>16532161</v>
      </c>
      <c r="AC1879" s="1">
        <v>5621734</v>
      </c>
      <c r="AD1879" s="1">
        <v>3747664</v>
      </c>
      <c r="AE1879" s="1">
        <v>4103886</v>
      </c>
      <c r="AH1879" s="136">
        <f t="shared" si="29"/>
        <v>39286</v>
      </c>
      <c r="AI1879" s="177">
        <f>HLOOKUP(附加题模型!$E$2,历史数据!$B$3:$K$5000,ROW(A1877),)</f>
        <v>9.7609595153775501</v>
      </c>
      <c r="AJ1879" s="177">
        <f>HLOOKUP(附加题模型!$E$2,历史数据!$L$3:$U$5000,ROW(A1877),)</f>
        <v>10.829582586487</v>
      </c>
    </row>
    <row r="1880" spans="1:36" x14ac:dyDescent="0.2">
      <c r="A1880" s="148">
        <v>39287</v>
      </c>
      <c r="B1880" s="137">
        <v>21.538878348282701</v>
      </c>
      <c r="C1880" s="137">
        <v>52.936018744869997</v>
      </c>
      <c r="D1880" s="137">
        <v>12.1410752965869</v>
      </c>
      <c r="E1880" s="137">
        <v>8.0912405084962504</v>
      </c>
      <c r="F1880" s="137">
        <v>15.449054674672899</v>
      </c>
      <c r="G1880" s="137">
        <v>29.328670268082401</v>
      </c>
      <c r="H1880" s="137">
        <v>7.69047557179604</v>
      </c>
      <c r="I1880" s="137">
        <v>20.537183056702698</v>
      </c>
      <c r="J1880" s="137">
        <v>23.672872168797898</v>
      </c>
      <c r="K1880" s="137">
        <v>11.2466062239931</v>
      </c>
      <c r="L1880" s="137">
        <v>21.019501139884401</v>
      </c>
      <c r="M1880" s="137">
        <v>51.031845408723598</v>
      </c>
      <c r="N1880" s="137">
        <v>12.1049411439185</v>
      </c>
      <c r="O1880" s="137">
        <v>7.9389859827987399</v>
      </c>
      <c r="P1880" s="137">
        <v>15.289236867693599</v>
      </c>
      <c r="Q1880" s="137">
        <v>28.5665673524827</v>
      </c>
      <c r="R1880" s="137">
        <v>7.4783245215395997</v>
      </c>
      <c r="S1880" s="137">
        <v>20.456088553023701</v>
      </c>
      <c r="T1880" s="137">
        <v>23.114347054107601</v>
      </c>
      <c r="U1880" s="137">
        <v>11.8330457142361</v>
      </c>
      <c r="V1880" s="1">
        <v>4250432</v>
      </c>
      <c r="W1880" s="1">
        <v>5942726</v>
      </c>
      <c r="X1880" s="1">
        <v>3868782</v>
      </c>
      <c r="Y1880" s="1">
        <v>4492247</v>
      </c>
      <c r="Z1880" s="1">
        <v>22936359</v>
      </c>
      <c r="AA1880" s="1">
        <v>4453579</v>
      </c>
      <c r="AB1880" s="1">
        <v>24300958</v>
      </c>
      <c r="AC1880" s="1">
        <v>5080352</v>
      </c>
      <c r="AD1880" s="1">
        <v>3204199</v>
      </c>
      <c r="AE1880" s="1">
        <v>5683178</v>
      </c>
      <c r="AH1880" s="136">
        <f t="shared" si="29"/>
        <v>39287</v>
      </c>
      <c r="AI1880" s="177">
        <f>HLOOKUP(附加题模型!$E$2,历史数据!$B$3:$K$5000,ROW(A1878),)</f>
        <v>11.2466062239931</v>
      </c>
      <c r="AJ1880" s="177">
        <f>HLOOKUP(附加题模型!$E$2,历史数据!$L$3:$U$5000,ROW(A1878),)</f>
        <v>11.8330457142361</v>
      </c>
    </row>
    <row r="1881" spans="1:36" x14ac:dyDescent="0.2">
      <c r="A1881" s="148">
        <v>39288</v>
      </c>
      <c r="B1881" s="137">
        <v>21.9360491547049</v>
      </c>
      <c r="C1881" s="137">
        <v>50.651010741494296</v>
      </c>
      <c r="D1881" s="137">
        <v>12.020628121025499</v>
      </c>
      <c r="E1881" s="137">
        <v>7.9172353362705303</v>
      </c>
      <c r="F1881" s="137">
        <v>15.289236867693599</v>
      </c>
      <c r="G1881" s="137">
        <v>28.419063562366599</v>
      </c>
      <c r="H1881" s="137">
        <v>7.5578811653857603</v>
      </c>
      <c r="I1881" s="137">
        <v>20.273625919745999</v>
      </c>
      <c r="J1881" s="137">
        <v>23.2002739948292</v>
      </c>
      <c r="K1881" s="137">
        <v>11.4811820200903</v>
      </c>
      <c r="L1881" s="137">
        <v>21.9360491547049</v>
      </c>
      <c r="M1881" s="137">
        <v>52.098182476965597</v>
      </c>
      <c r="N1881" s="137">
        <v>12.502416823271</v>
      </c>
      <c r="O1881" s="137">
        <v>8.1564924480809005</v>
      </c>
      <c r="P1881" s="137">
        <v>15.568918029907501</v>
      </c>
      <c r="Q1881" s="137">
        <v>29.230334408005099</v>
      </c>
      <c r="R1881" s="137">
        <v>7.7435133343601503</v>
      </c>
      <c r="S1881" s="137">
        <v>21.7333269859677</v>
      </c>
      <c r="T1881" s="137">
        <v>23.780280844699899</v>
      </c>
      <c r="U1881" s="137">
        <v>12.119749465021499</v>
      </c>
      <c r="V1881" s="1">
        <v>4507434</v>
      </c>
      <c r="W1881" s="1">
        <v>3988487</v>
      </c>
      <c r="X1881" s="1">
        <v>2706164</v>
      </c>
      <c r="Y1881" s="1">
        <v>4074998</v>
      </c>
      <c r="Z1881" s="1">
        <v>15558812</v>
      </c>
      <c r="AA1881" s="1">
        <v>3077613</v>
      </c>
      <c r="AB1881" s="1">
        <v>9846866</v>
      </c>
      <c r="AC1881" s="1">
        <v>5966893</v>
      </c>
      <c r="AD1881" s="1">
        <v>2600866</v>
      </c>
      <c r="AE1881" s="1">
        <v>3546610</v>
      </c>
      <c r="AH1881" s="136">
        <f t="shared" si="29"/>
        <v>39288</v>
      </c>
      <c r="AI1881" s="177">
        <f>HLOOKUP(附加题模型!$E$2,历史数据!$B$3:$K$5000,ROW(A1879),)</f>
        <v>11.4811820200903</v>
      </c>
      <c r="AJ1881" s="177">
        <f>HLOOKUP(附加题模型!$E$2,历史数据!$L$3:$U$5000,ROW(A1879),)</f>
        <v>12.119749465021499</v>
      </c>
    </row>
    <row r="1882" spans="1:36" x14ac:dyDescent="0.2">
      <c r="A1882" s="148">
        <v>39289</v>
      </c>
      <c r="B1882" s="137">
        <v>21.966643365520401</v>
      </c>
      <c r="C1882" s="137">
        <v>52.250516343857299</v>
      </c>
      <c r="D1882" s="137">
        <v>12.5746851286079</v>
      </c>
      <c r="E1882" s="137">
        <v>8.1782430946091207</v>
      </c>
      <c r="F1882" s="137">
        <v>15.622190632233901</v>
      </c>
      <c r="G1882" s="137">
        <v>29.131998547927701</v>
      </c>
      <c r="H1882" s="137">
        <v>7.7435133343601503</v>
      </c>
      <c r="I1882" s="137">
        <v>21.956336871084901</v>
      </c>
      <c r="J1882" s="137">
        <v>24.274360753849098</v>
      </c>
      <c r="K1882" s="137">
        <v>12.119749465021499</v>
      </c>
      <c r="L1882" s="137">
        <v>22.639716003461199</v>
      </c>
      <c r="M1882" s="137">
        <v>52.8598518114242</v>
      </c>
      <c r="N1882" s="137">
        <v>13.0926079835218</v>
      </c>
      <c r="O1882" s="137">
        <v>8.3087469737784101</v>
      </c>
      <c r="P1882" s="137">
        <v>15.808644740376501</v>
      </c>
      <c r="Q1882" s="137">
        <v>29.525341988237201</v>
      </c>
      <c r="R1882" s="137">
        <v>8.0087021471806992</v>
      </c>
      <c r="S1882" s="137">
        <v>21.672506108208498</v>
      </c>
      <c r="T1882" s="137">
        <v>24.016579931684301</v>
      </c>
      <c r="U1882" s="137">
        <v>12.732252932608599</v>
      </c>
      <c r="V1882" s="1">
        <v>5061624</v>
      </c>
      <c r="W1882" s="1">
        <v>5412366</v>
      </c>
      <c r="X1882" s="1">
        <v>4438779</v>
      </c>
      <c r="Y1882" s="1">
        <v>4649202</v>
      </c>
      <c r="Z1882" s="1">
        <v>12874201</v>
      </c>
      <c r="AA1882" s="1">
        <v>3762361</v>
      </c>
      <c r="AB1882" s="1">
        <v>11436205</v>
      </c>
      <c r="AC1882" s="1">
        <v>4584235</v>
      </c>
      <c r="AD1882" s="1">
        <v>2974414</v>
      </c>
      <c r="AE1882" s="1">
        <v>3328779</v>
      </c>
      <c r="AH1882" s="136">
        <f t="shared" si="29"/>
        <v>39289</v>
      </c>
      <c r="AI1882" s="177">
        <f>HLOOKUP(附加题模型!$E$2,历史数据!$B$3:$K$5000,ROW(A1880),)</f>
        <v>12.119749465021499</v>
      </c>
      <c r="AJ1882" s="177">
        <f>HLOOKUP(附加题模型!$E$2,历史数据!$L$3:$U$5000,ROW(A1880),)</f>
        <v>12.732252932608599</v>
      </c>
    </row>
    <row r="1883" spans="1:36" x14ac:dyDescent="0.2">
      <c r="A1883" s="148">
        <v>39290</v>
      </c>
      <c r="B1883" s="137">
        <v>22.7926870575386</v>
      </c>
      <c r="C1883" s="137">
        <v>53.164519545207597</v>
      </c>
      <c r="D1883" s="137">
        <v>12.8878477850674</v>
      </c>
      <c r="E1883" s="137">
        <v>8.2108690644014395</v>
      </c>
      <c r="F1883" s="137">
        <v>15.5289635781626</v>
      </c>
      <c r="G1883" s="137">
        <v>29.131998547927701</v>
      </c>
      <c r="H1883" s="137">
        <v>7.8761077407704301</v>
      </c>
      <c r="I1883" s="137">
        <v>21.388675345332</v>
      </c>
      <c r="J1883" s="137">
        <v>24.059543402045101</v>
      </c>
      <c r="K1883" s="137">
        <v>12.6410290119042</v>
      </c>
      <c r="L1883" s="137">
        <v>24.903687603807299</v>
      </c>
      <c r="M1883" s="137">
        <v>54.307023546895401</v>
      </c>
      <c r="N1883" s="137">
        <v>13.056473830853401</v>
      </c>
      <c r="O1883" s="137">
        <v>8.77638587413505</v>
      </c>
      <c r="P1883" s="137">
        <v>16.075007752008801</v>
      </c>
      <c r="Q1883" s="137">
        <v>29.943269393566201</v>
      </c>
      <c r="R1883" s="137">
        <v>7.9689238252576198</v>
      </c>
      <c r="S1883" s="137">
        <v>21.8752423674059</v>
      </c>
      <c r="T1883" s="137">
        <v>24.7899223981786</v>
      </c>
      <c r="U1883" s="137">
        <v>12.99289270605</v>
      </c>
      <c r="V1883" s="1">
        <v>12212648</v>
      </c>
      <c r="W1883" s="1">
        <v>5941166</v>
      </c>
      <c r="X1883" s="1">
        <v>3372204</v>
      </c>
      <c r="Y1883" s="1">
        <v>7344201</v>
      </c>
      <c r="Z1883" s="1">
        <v>9820728</v>
      </c>
      <c r="AA1883" s="1">
        <v>3596990</v>
      </c>
      <c r="AB1883" s="1">
        <v>9087196</v>
      </c>
      <c r="AC1883" s="1">
        <v>4178913</v>
      </c>
      <c r="AD1883" s="1">
        <v>3454760</v>
      </c>
      <c r="AE1883" s="1">
        <v>3740950</v>
      </c>
      <c r="AH1883" s="136">
        <f t="shared" si="29"/>
        <v>39290</v>
      </c>
      <c r="AI1883" s="177">
        <f>HLOOKUP(附加题模型!$E$2,历史数据!$B$3:$K$5000,ROW(A1881),)</f>
        <v>12.6410290119042</v>
      </c>
      <c r="AJ1883" s="177">
        <f>HLOOKUP(附加题模型!$E$2,历史数据!$L$3:$U$5000,ROW(A1881),)</f>
        <v>12.99289270605</v>
      </c>
    </row>
    <row r="1884" spans="1:36" x14ac:dyDescent="0.2">
      <c r="A1884" s="148">
        <v>39293</v>
      </c>
      <c r="B1884" s="137">
        <v>25.240223922777599</v>
      </c>
      <c r="C1884" s="137">
        <v>54.535524347233</v>
      </c>
      <c r="D1884" s="137">
        <v>12.9480713728481</v>
      </c>
      <c r="E1884" s="137">
        <v>8.9830170161531004</v>
      </c>
      <c r="F1884" s="137">
        <v>15.648826933397199</v>
      </c>
      <c r="G1884" s="137">
        <v>29.943269393566201</v>
      </c>
      <c r="H1884" s="137">
        <v>7.9689238252576198</v>
      </c>
      <c r="I1884" s="137">
        <v>21.895515993325699</v>
      </c>
      <c r="J1884" s="137">
        <v>24.596586781555001</v>
      </c>
      <c r="K1884" s="137">
        <v>12.9016687853455</v>
      </c>
      <c r="L1884" s="137">
        <v>24.8119049713608</v>
      </c>
      <c r="M1884" s="137">
        <v>57.0490331509463</v>
      </c>
      <c r="N1884" s="137">
        <v>13.4900836628743</v>
      </c>
      <c r="O1884" s="137">
        <v>8.8851391067761298</v>
      </c>
      <c r="P1884" s="137">
        <v>16.820824184579202</v>
      </c>
      <c r="Q1884" s="137">
        <v>30.533284554030502</v>
      </c>
      <c r="R1884" s="137">
        <v>8.0484804691037901</v>
      </c>
      <c r="S1884" s="137">
        <v>22.5442720227576</v>
      </c>
      <c r="T1884" s="137">
        <v>25.219557101786599</v>
      </c>
      <c r="U1884" s="137">
        <v>12.927732762689599</v>
      </c>
      <c r="V1884" s="1">
        <v>11353296</v>
      </c>
      <c r="W1884" s="1">
        <v>2816209</v>
      </c>
      <c r="X1884" s="1">
        <v>5830321</v>
      </c>
      <c r="Y1884" s="1">
        <v>11800534</v>
      </c>
      <c r="Z1884" s="1">
        <v>15409471</v>
      </c>
      <c r="AA1884" s="1">
        <v>3384578</v>
      </c>
      <c r="AB1884" s="1">
        <v>9304323</v>
      </c>
      <c r="AC1884" s="1">
        <v>5947886</v>
      </c>
      <c r="AD1884" s="1">
        <v>3301134</v>
      </c>
      <c r="AE1884" s="1">
        <v>3811735</v>
      </c>
      <c r="AH1884" s="136">
        <f t="shared" si="29"/>
        <v>39293</v>
      </c>
      <c r="AI1884" s="177">
        <f>HLOOKUP(附加题模型!$E$2,历史数据!$B$3:$K$5000,ROW(A1882),)</f>
        <v>12.9016687853455</v>
      </c>
      <c r="AJ1884" s="177">
        <f>HLOOKUP(附加题模型!$E$2,历史数据!$L$3:$U$5000,ROW(A1882),)</f>
        <v>12.927732762689599</v>
      </c>
    </row>
    <row r="1885" spans="1:36" x14ac:dyDescent="0.2">
      <c r="A1885" s="148">
        <v>39294</v>
      </c>
      <c r="B1885" s="137">
        <v>24.750716549729798</v>
      </c>
      <c r="C1885" s="137">
        <v>59.105540353984402</v>
      </c>
      <c r="D1885" s="137">
        <v>13.4298600750936</v>
      </c>
      <c r="E1885" s="137">
        <v>8.8851391067761298</v>
      </c>
      <c r="F1885" s="137">
        <v>16.6476882270183</v>
      </c>
      <c r="G1885" s="137">
        <v>30.2382769737983</v>
      </c>
      <c r="H1885" s="137">
        <v>8.0219615878217301</v>
      </c>
      <c r="I1885" s="137">
        <v>22.523998396837801</v>
      </c>
      <c r="J1885" s="137">
        <v>25.219557101786599</v>
      </c>
      <c r="K1885" s="137">
        <v>12.6410290119042</v>
      </c>
      <c r="L1885" s="137">
        <v>24.750716549729798</v>
      </c>
      <c r="M1885" s="137">
        <v>56.820532350608701</v>
      </c>
      <c r="N1885" s="137">
        <v>14.839092029161799</v>
      </c>
      <c r="O1885" s="137">
        <v>9.0265183092095302</v>
      </c>
      <c r="P1885" s="137">
        <v>16.1415985049169</v>
      </c>
      <c r="Q1885" s="137">
        <v>30.877460064301399</v>
      </c>
      <c r="R1885" s="137">
        <v>7.9689238252576198</v>
      </c>
      <c r="S1885" s="137">
        <v>23.497132440985599</v>
      </c>
      <c r="T1885" s="137">
        <v>25.498819659131701</v>
      </c>
      <c r="U1885" s="137">
        <v>12.549805091199699</v>
      </c>
      <c r="V1885" s="1">
        <v>7082674</v>
      </c>
      <c r="W1885" s="1">
        <v>10807685</v>
      </c>
      <c r="X1885" s="1">
        <v>10415764</v>
      </c>
      <c r="Y1885" s="1">
        <v>6406713</v>
      </c>
      <c r="Z1885" s="1">
        <v>11437829</v>
      </c>
      <c r="AA1885" s="1">
        <v>3316745</v>
      </c>
      <c r="AB1885" s="1">
        <v>8393972</v>
      </c>
      <c r="AC1885" s="1">
        <v>6469912</v>
      </c>
      <c r="AD1885" s="1">
        <v>2902550</v>
      </c>
      <c r="AE1885" s="1">
        <v>2142189</v>
      </c>
      <c r="AH1885" s="136">
        <f t="shared" si="29"/>
        <v>39294</v>
      </c>
      <c r="AI1885" s="177">
        <f>HLOOKUP(附加题模型!$E$2,历史数据!$B$3:$K$5000,ROW(A1883),)</f>
        <v>12.6410290119042</v>
      </c>
      <c r="AJ1885" s="177">
        <f>HLOOKUP(附加题模型!$E$2,历史数据!$L$3:$U$5000,ROW(A1883),)</f>
        <v>12.549805091199699</v>
      </c>
    </row>
    <row r="1886" spans="1:36" x14ac:dyDescent="0.2">
      <c r="A1886" s="148">
        <v>39295</v>
      </c>
      <c r="B1886" s="137">
        <v>24.475368652390401</v>
      </c>
      <c r="C1886" s="137">
        <v>56.4396976833794</v>
      </c>
      <c r="D1886" s="137">
        <v>15.055896945172201</v>
      </c>
      <c r="E1886" s="137">
        <v>9.0808949255300693</v>
      </c>
      <c r="F1886" s="137">
        <v>16.101644053172102</v>
      </c>
      <c r="G1886" s="137">
        <v>30.926627994340102</v>
      </c>
      <c r="H1886" s="137">
        <v>8.0219615878217301</v>
      </c>
      <c r="I1886" s="137">
        <v>23.740415952022602</v>
      </c>
      <c r="J1886" s="137">
        <v>25.520301394312099</v>
      </c>
      <c r="K1886" s="137">
        <v>12.549805091199699</v>
      </c>
      <c r="L1886" s="137">
        <v>22.456150738568201</v>
      </c>
      <c r="M1886" s="137">
        <v>54.992525947908099</v>
      </c>
      <c r="N1886" s="137">
        <v>13.803246319333899</v>
      </c>
      <c r="O1886" s="137">
        <v>8.2108690644014395</v>
      </c>
      <c r="P1886" s="137">
        <v>14.530102284541501</v>
      </c>
      <c r="Q1886" s="137">
        <v>28.836990967695499</v>
      </c>
      <c r="R1886" s="137">
        <v>7.51810284346268</v>
      </c>
      <c r="S1886" s="137">
        <v>21.713053360048001</v>
      </c>
      <c r="T1886" s="137">
        <v>24.360287694570701</v>
      </c>
      <c r="U1886" s="137">
        <v>12.654061000576201</v>
      </c>
      <c r="V1886" s="1">
        <v>6728994</v>
      </c>
      <c r="W1886" s="1">
        <v>8176332</v>
      </c>
      <c r="X1886" s="1">
        <v>8701985</v>
      </c>
      <c r="Y1886" s="1">
        <v>6354342</v>
      </c>
      <c r="Z1886" s="1">
        <v>11671214</v>
      </c>
      <c r="AA1886" s="1">
        <v>5060741</v>
      </c>
      <c r="AB1886" s="1">
        <v>10446274</v>
      </c>
      <c r="AC1886" s="1">
        <v>7655627</v>
      </c>
      <c r="AD1886" s="1">
        <v>4952303</v>
      </c>
      <c r="AE1886" s="1">
        <v>3934500</v>
      </c>
      <c r="AH1886" s="136">
        <f t="shared" si="29"/>
        <v>39295</v>
      </c>
      <c r="AI1886" s="177">
        <f>HLOOKUP(附加题模型!$E$2,历史数据!$B$3:$K$5000,ROW(A1884),)</f>
        <v>12.549805091199699</v>
      </c>
      <c r="AJ1886" s="177">
        <f>HLOOKUP(附加题模型!$E$2,历史数据!$L$3:$U$5000,ROW(A1884),)</f>
        <v>12.654061000576201</v>
      </c>
    </row>
    <row r="1887" spans="1:36" x14ac:dyDescent="0.2">
      <c r="A1887" s="148">
        <v>39296</v>
      </c>
      <c r="B1887" s="137">
        <v>22.272585473675299</v>
      </c>
      <c r="C1887" s="137">
        <v>54.230856613449603</v>
      </c>
      <c r="D1887" s="137">
        <v>13.803246319333899</v>
      </c>
      <c r="E1887" s="137">
        <v>8.3087469737784101</v>
      </c>
      <c r="F1887" s="137">
        <v>14.3170118752357</v>
      </c>
      <c r="G1887" s="137">
        <v>29.254918373024399</v>
      </c>
      <c r="H1887" s="137">
        <v>7.50484340282165</v>
      </c>
      <c r="I1887" s="137">
        <v>21.692779734128202</v>
      </c>
      <c r="J1887" s="137">
        <v>24.2958424890295</v>
      </c>
      <c r="K1887" s="137">
        <v>12.614965034560001</v>
      </c>
      <c r="L1887" s="137">
        <v>23.924672857711698</v>
      </c>
      <c r="M1887" s="137">
        <v>57.734535551958999</v>
      </c>
      <c r="N1887" s="137">
        <v>15.1883888382898</v>
      </c>
      <c r="O1887" s="137">
        <v>8.4936274692682403</v>
      </c>
      <c r="P1887" s="137">
        <v>15.2359642653671</v>
      </c>
      <c r="Q1887" s="137">
        <v>29.672845778353299</v>
      </c>
      <c r="R1887" s="137">
        <v>7.7832916562832297</v>
      </c>
      <c r="S1887" s="137">
        <v>22.483451144998298</v>
      </c>
      <c r="T1887" s="137">
        <v>24.9402945444414</v>
      </c>
      <c r="U1887" s="137">
        <v>13.9181639017667</v>
      </c>
      <c r="V1887" s="1">
        <v>5642545</v>
      </c>
      <c r="W1887" s="1">
        <v>10213764</v>
      </c>
      <c r="X1887" s="1">
        <v>6520525</v>
      </c>
      <c r="Y1887" s="1">
        <v>4418335</v>
      </c>
      <c r="Z1887" s="1">
        <v>10878823</v>
      </c>
      <c r="AA1887" s="1">
        <v>2995428</v>
      </c>
      <c r="AB1887" s="1">
        <v>6535551</v>
      </c>
      <c r="AC1887" s="1">
        <v>3871822</v>
      </c>
      <c r="AD1887" s="1">
        <v>2660636</v>
      </c>
      <c r="AE1887" s="1">
        <v>8521310</v>
      </c>
      <c r="AH1887" s="136">
        <f t="shared" si="29"/>
        <v>39296</v>
      </c>
      <c r="AI1887" s="177">
        <f>HLOOKUP(附加题模型!$E$2,历史数据!$B$3:$K$5000,ROW(A1885),)</f>
        <v>12.614965034560001</v>
      </c>
      <c r="AJ1887" s="177">
        <f>HLOOKUP(附加题模型!$E$2,历史数据!$L$3:$U$5000,ROW(A1885),)</f>
        <v>13.9181639017667</v>
      </c>
    </row>
    <row r="1888" spans="1:36" x14ac:dyDescent="0.2">
      <c r="A1888" s="148">
        <v>39297</v>
      </c>
      <c r="B1888" s="137">
        <v>24.169426544235598</v>
      </c>
      <c r="C1888" s="137">
        <v>59.257874220876097</v>
      </c>
      <c r="D1888" s="137">
        <v>16.706023250363099</v>
      </c>
      <c r="E1888" s="137">
        <v>8.5045027925323495</v>
      </c>
      <c r="F1888" s="137">
        <v>15.289236867693599</v>
      </c>
      <c r="G1888" s="137">
        <v>29.697429743372702</v>
      </c>
      <c r="H1888" s="137">
        <v>7.9026266220524803</v>
      </c>
      <c r="I1888" s="137">
        <v>22.5442720227576</v>
      </c>
      <c r="J1888" s="137">
        <v>25.0906666907042</v>
      </c>
      <c r="K1888" s="137">
        <v>14.3221555506007</v>
      </c>
      <c r="L1888" s="137">
        <v>24.016455490158101</v>
      </c>
      <c r="M1888" s="137">
        <v>58.039203285742403</v>
      </c>
      <c r="N1888" s="137">
        <v>16.706023250363099</v>
      </c>
      <c r="O1888" s="137">
        <v>9.0156429859454192</v>
      </c>
      <c r="P1888" s="137">
        <v>15.0095557054797</v>
      </c>
      <c r="Q1888" s="137">
        <v>29.4024221631405</v>
      </c>
      <c r="R1888" s="137">
        <v>7.7832916562832297</v>
      </c>
      <c r="S1888" s="137">
        <v>22.361809389479799</v>
      </c>
      <c r="T1888" s="137">
        <v>24.6395502519158</v>
      </c>
      <c r="U1888" s="137">
        <v>13.7096520830136</v>
      </c>
      <c r="V1888" s="1">
        <v>5922546</v>
      </c>
      <c r="W1888" s="1">
        <v>8006835</v>
      </c>
      <c r="X1888" s="1">
        <v>4022614</v>
      </c>
      <c r="Y1888" s="1">
        <v>8697816</v>
      </c>
      <c r="Z1888" s="1">
        <v>6748892</v>
      </c>
      <c r="AA1888" s="1">
        <v>2693714</v>
      </c>
      <c r="AB1888" s="1">
        <v>7570056</v>
      </c>
      <c r="AC1888" s="1">
        <v>3995484</v>
      </c>
      <c r="AD1888" s="1">
        <v>2782454</v>
      </c>
      <c r="AE1888" s="1">
        <v>5127775</v>
      </c>
      <c r="AH1888" s="136">
        <f t="shared" si="29"/>
        <v>39297</v>
      </c>
      <c r="AI1888" s="177">
        <f>HLOOKUP(附加题模型!$E$2,历史数据!$B$3:$K$5000,ROW(A1886),)</f>
        <v>14.3221555506007</v>
      </c>
      <c r="AJ1888" s="177">
        <f>HLOOKUP(附加题模型!$E$2,历史数据!$L$3:$U$5000,ROW(A1886),)</f>
        <v>13.7096520830136</v>
      </c>
    </row>
    <row r="1889" spans="1:36" x14ac:dyDescent="0.2">
      <c r="A1889" s="148">
        <v>39300</v>
      </c>
      <c r="B1889" s="137">
        <v>24.169426544235598</v>
      </c>
      <c r="C1889" s="137">
        <v>58.267704086080002</v>
      </c>
      <c r="D1889" s="137">
        <v>17.922539723532999</v>
      </c>
      <c r="E1889" s="137">
        <v>9.1896481581711509</v>
      </c>
      <c r="F1889" s="137">
        <v>15.156055361877399</v>
      </c>
      <c r="G1889" s="137">
        <v>29.451590093179199</v>
      </c>
      <c r="H1889" s="137">
        <v>7.8230699782063198</v>
      </c>
      <c r="I1889" s="137">
        <v>22.0982522525231</v>
      </c>
      <c r="J1889" s="137">
        <v>24.725477192637399</v>
      </c>
      <c r="K1889" s="137">
        <v>13.735716060357699</v>
      </c>
      <c r="L1889" s="137">
        <v>24.169426544235598</v>
      </c>
      <c r="M1889" s="137">
        <v>57.810702485404803</v>
      </c>
      <c r="N1889" s="137">
        <v>16.8987387312613</v>
      </c>
      <c r="O1889" s="137">
        <v>9.6464117352636798</v>
      </c>
      <c r="P1889" s="137">
        <v>14.8763741996635</v>
      </c>
      <c r="Q1889" s="137">
        <v>30.4349486939531</v>
      </c>
      <c r="R1889" s="137">
        <v>8.0087021471806992</v>
      </c>
      <c r="S1889" s="137">
        <v>22.3009885117206</v>
      </c>
      <c r="T1889" s="137">
        <v>24.8328858685394</v>
      </c>
      <c r="U1889" s="137">
        <v>13.7487480490298</v>
      </c>
      <c r="V1889" s="1">
        <v>5892353</v>
      </c>
      <c r="W1889" s="1">
        <v>6196397</v>
      </c>
      <c r="X1889" s="1">
        <v>16049023</v>
      </c>
      <c r="Y1889" s="1">
        <v>17162026</v>
      </c>
      <c r="Z1889" s="1">
        <v>5894403</v>
      </c>
      <c r="AA1889" s="1">
        <v>3646597</v>
      </c>
      <c r="AB1889" s="1">
        <v>9194685</v>
      </c>
      <c r="AC1889" s="1">
        <v>7044100</v>
      </c>
      <c r="AD1889" s="1">
        <v>3597116</v>
      </c>
      <c r="AE1889" s="1">
        <v>3435037</v>
      </c>
      <c r="AH1889" s="136">
        <f t="shared" si="29"/>
        <v>39300</v>
      </c>
      <c r="AI1889" s="177">
        <f>HLOOKUP(附加题模型!$E$2,历史数据!$B$3:$K$5000,ROW(A1887),)</f>
        <v>13.735716060357699</v>
      </c>
      <c r="AJ1889" s="177">
        <f>HLOOKUP(附加题模型!$E$2,历史数据!$L$3:$U$5000,ROW(A1887),)</f>
        <v>13.7487480490298</v>
      </c>
    </row>
    <row r="1890" spans="1:36" x14ac:dyDescent="0.2">
      <c r="A1890" s="148">
        <v>39301</v>
      </c>
      <c r="B1890" s="137">
        <v>24.169426544235598</v>
      </c>
      <c r="C1890" s="137">
        <v>57.582201685067197</v>
      </c>
      <c r="D1890" s="137">
        <v>16.8505598610368</v>
      </c>
      <c r="E1890" s="137">
        <v>9.6246610887354596</v>
      </c>
      <c r="F1890" s="137">
        <v>14.849737898500299</v>
      </c>
      <c r="G1890" s="137">
        <v>30.484116623991799</v>
      </c>
      <c r="H1890" s="137">
        <v>7.9821832658986498</v>
      </c>
      <c r="I1890" s="137">
        <v>22.240167633961399</v>
      </c>
      <c r="J1890" s="137">
        <v>24.746958927817801</v>
      </c>
      <c r="K1890" s="137">
        <v>13.9442278791108</v>
      </c>
      <c r="L1890" s="137">
        <v>23.649324960372301</v>
      </c>
      <c r="M1890" s="137">
        <v>60.705045956347298</v>
      </c>
      <c r="N1890" s="137">
        <v>17.970718593757599</v>
      </c>
      <c r="O1890" s="137">
        <v>9.3310273606045495</v>
      </c>
      <c r="P1890" s="137">
        <v>15.821962890958099</v>
      </c>
      <c r="Q1890" s="137">
        <v>29.648261813333999</v>
      </c>
      <c r="R1890" s="137">
        <v>7.7700322156422104</v>
      </c>
      <c r="S1890" s="137">
        <v>21.469769849011001</v>
      </c>
      <c r="T1890" s="137">
        <v>25.262520572147402</v>
      </c>
      <c r="U1890" s="137">
        <v>13.462044298244299</v>
      </c>
      <c r="V1890" s="1">
        <v>5159798</v>
      </c>
      <c r="W1890" s="1">
        <v>10437391</v>
      </c>
      <c r="X1890" s="1">
        <v>18936791</v>
      </c>
      <c r="Y1890" s="1">
        <v>6789062</v>
      </c>
      <c r="Z1890" s="1">
        <v>12841932</v>
      </c>
      <c r="AA1890" s="1">
        <v>2336674</v>
      </c>
      <c r="AB1890" s="1">
        <v>6857338</v>
      </c>
      <c r="AC1890" s="1">
        <v>5670797</v>
      </c>
      <c r="AD1890" s="1">
        <v>4558136</v>
      </c>
      <c r="AE1890" s="1">
        <v>2131996</v>
      </c>
      <c r="AH1890" s="136">
        <f t="shared" si="29"/>
        <v>39301</v>
      </c>
      <c r="AI1890" s="177">
        <f>HLOOKUP(附加题模型!$E$2,历史数据!$B$3:$K$5000,ROW(A1888),)</f>
        <v>13.9442278791108</v>
      </c>
      <c r="AJ1890" s="177">
        <f>HLOOKUP(附加题模型!$E$2,历史数据!$L$3:$U$5000,ROW(A1888),)</f>
        <v>13.462044298244299</v>
      </c>
    </row>
    <row r="1891" spans="1:36" x14ac:dyDescent="0.2">
      <c r="A1891" s="148">
        <v>39302</v>
      </c>
      <c r="B1891" s="137">
        <v>23.404571273848401</v>
      </c>
      <c r="C1891" s="137">
        <v>60.781212889793203</v>
      </c>
      <c r="D1891" s="137">
        <v>17.970718593757599</v>
      </c>
      <c r="E1891" s="137">
        <v>9.1678975116429307</v>
      </c>
      <c r="F1891" s="137">
        <v>15.888553643866199</v>
      </c>
      <c r="G1891" s="137">
        <v>29.304086303063102</v>
      </c>
      <c r="H1891" s="137">
        <v>7.7832916562832297</v>
      </c>
      <c r="I1891" s="137">
        <v>21.4089489712518</v>
      </c>
      <c r="J1891" s="137">
        <v>24.768440662998199</v>
      </c>
      <c r="K1891" s="137">
        <v>13.0971486154265</v>
      </c>
      <c r="L1891" s="137">
        <v>23.221006008955399</v>
      </c>
      <c r="M1891" s="137">
        <v>61.542882224251798</v>
      </c>
      <c r="N1891" s="137">
        <v>17.970718593757599</v>
      </c>
      <c r="O1891" s="137">
        <v>9.6899130283201096</v>
      </c>
      <c r="P1891" s="137">
        <v>16.008416999100699</v>
      </c>
      <c r="Q1891" s="137">
        <v>28.910742862753501</v>
      </c>
      <c r="R1891" s="137">
        <v>7.6109189279498697</v>
      </c>
      <c r="S1891" s="137">
        <v>21.4900434749308</v>
      </c>
      <c r="T1891" s="137">
        <v>24.596586781555001</v>
      </c>
      <c r="U1891" s="137">
        <v>12.7192209439366</v>
      </c>
      <c r="V1891" s="1">
        <v>4841362</v>
      </c>
      <c r="W1891" s="1">
        <v>11853973</v>
      </c>
      <c r="X1891" s="1">
        <v>0</v>
      </c>
      <c r="Y1891" s="1">
        <v>7508346</v>
      </c>
      <c r="Z1891" s="1">
        <v>13178379</v>
      </c>
      <c r="AA1891" s="1">
        <v>2164415</v>
      </c>
      <c r="AB1891" s="1">
        <v>7075371</v>
      </c>
      <c r="AC1891" s="1">
        <v>4337494</v>
      </c>
      <c r="AD1891" s="1">
        <v>2254609</v>
      </c>
      <c r="AE1891" s="1">
        <v>2007937</v>
      </c>
      <c r="AH1891" s="136">
        <f t="shared" si="29"/>
        <v>39302</v>
      </c>
      <c r="AI1891" s="177">
        <f>HLOOKUP(附加题模型!$E$2,历史数据!$B$3:$K$5000,ROW(A1889),)</f>
        <v>13.0971486154265</v>
      </c>
      <c r="AJ1891" s="177">
        <f>HLOOKUP(附加题模型!$E$2,历史数据!$L$3:$U$5000,ROW(A1889),)</f>
        <v>12.7192209439366</v>
      </c>
    </row>
    <row r="1892" spans="1:36" x14ac:dyDescent="0.2">
      <c r="A1892" s="148">
        <v>39303</v>
      </c>
      <c r="B1892" s="137">
        <v>23.221006008955399</v>
      </c>
      <c r="C1892" s="137">
        <v>61.314381423914199</v>
      </c>
      <c r="D1892" s="137">
        <v>18.187523509768099</v>
      </c>
      <c r="E1892" s="137">
        <v>9.7225389981124302</v>
      </c>
      <c r="F1892" s="137">
        <v>15.9817806979375</v>
      </c>
      <c r="G1892" s="137">
        <v>28.8124070026761</v>
      </c>
      <c r="H1892" s="137">
        <v>7.5844000466678203</v>
      </c>
      <c r="I1892" s="137">
        <v>21.631958856369</v>
      </c>
      <c r="J1892" s="137">
        <v>24.596586781555001</v>
      </c>
      <c r="K1892" s="137">
        <v>12.4455491818232</v>
      </c>
      <c r="L1892" s="137">
        <v>25.5461660309325</v>
      </c>
      <c r="M1892" s="137">
        <v>61.542882224251798</v>
      </c>
      <c r="N1892" s="137">
        <v>17.0312306243788</v>
      </c>
      <c r="O1892" s="137">
        <v>9.5485338258867092</v>
      </c>
      <c r="P1892" s="137">
        <v>15.34250947002</v>
      </c>
      <c r="Q1892" s="137">
        <v>29.131998547927701</v>
      </c>
      <c r="R1892" s="137">
        <v>7.84958885948837</v>
      </c>
      <c r="S1892" s="137">
        <v>21.307580841652999</v>
      </c>
      <c r="T1892" s="137">
        <v>24.9402945444414</v>
      </c>
      <c r="U1892" s="137">
        <v>12.6670929892483</v>
      </c>
      <c r="V1892" s="1">
        <v>13106213</v>
      </c>
      <c r="W1892" s="1">
        <v>5252424</v>
      </c>
      <c r="X1892" s="1">
        <v>16131993</v>
      </c>
      <c r="Y1892" s="1">
        <v>4760182</v>
      </c>
      <c r="Z1892" s="1">
        <v>6465188</v>
      </c>
      <c r="AA1892" s="1">
        <v>1868530</v>
      </c>
      <c r="AB1892" s="1">
        <v>6807911</v>
      </c>
      <c r="AC1892" s="1">
        <v>3198242</v>
      </c>
      <c r="AD1892" s="1">
        <v>2787023</v>
      </c>
      <c r="AE1892" s="1">
        <v>1171371</v>
      </c>
      <c r="AH1892" s="136">
        <f t="shared" si="29"/>
        <v>39303</v>
      </c>
      <c r="AI1892" s="177">
        <f>HLOOKUP(附加题模型!$E$2,历史数据!$B$3:$K$5000,ROW(A1890),)</f>
        <v>12.4455491818232</v>
      </c>
      <c r="AJ1892" s="177">
        <f>HLOOKUP(附加题模型!$E$2,历史数据!$L$3:$U$5000,ROW(A1890),)</f>
        <v>12.6670929892483</v>
      </c>
    </row>
    <row r="1893" spans="1:36" x14ac:dyDescent="0.2">
      <c r="A1893" s="148">
        <v>39304</v>
      </c>
      <c r="B1893" s="137">
        <v>25.5461660309325</v>
      </c>
      <c r="C1893" s="137">
        <v>61.771383024589298</v>
      </c>
      <c r="D1893" s="137">
        <v>17.103498929715698</v>
      </c>
      <c r="E1893" s="137">
        <v>9.4289052699815201</v>
      </c>
      <c r="F1893" s="137">
        <v>15.169373512459</v>
      </c>
      <c r="G1893" s="137">
        <v>29.0090787228309</v>
      </c>
      <c r="H1893" s="137">
        <v>7.7965510969242597</v>
      </c>
      <c r="I1893" s="137">
        <v>21.4900434749308</v>
      </c>
      <c r="J1893" s="137">
        <v>25.133630161065</v>
      </c>
      <c r="K1893" s="137">
        <v>12.7061889552645</v>
      </c>
      <c r="L1893" s="137">
        <v>25.5461660309325</v>
      </c>
      <c r="M1893" s="137">
        <v>58.572371819863399</v>
      </c>
      <c r="N1893" s="137">
        <v>18.729535799794299</v>
      </c>
      <c r="O1893" s="137">
        <v>8.8633884602479096</v>
      </c>
      <c r="P1893" s="137">
        <v>14.5167841339599</v>
      </c>
      <c r="Q1893" s="137">
        <v>28.222391842211799</v>
      </c>
      <c r="R1893" s="137">
        <v>7.53136228410371</v>
      </c>
      <c r="S1893" s="137">
        <v>20.841287445498899</v>
      </c>
      <c r="T1893" s="137">
        <v>24.725477192637399</v>
      </c>
      <c r="U1893" s="137">
        <v>12.732252932608599</v>
      </c>
      <c r="V1893" s="1">
        <v>0</v>
      </c>
      <c r="W1893" s="1">
        <v>6640160</v>
      </c>
      <c r="X1893" s="1">
        <v>15581316</v>
      </c>
      <c r="Y1893" s="1">
        <v>7629661</v>
      </c>
      <c r="Z1893" s="1">
        <v>6894378</v>
      </c>
      <c r="AA1893" s="1">
        <v>2355127</v>
      </c>
      <c r="AB1893" s="1">
        <v>4710701</v>
      </c>
      <c r="AC1893" s="1">
        <v>3538151</v>
      </c>
      <c r="AD1893" s="1">
        <v>3311902</v>
      </c>
      <c r="AE1893" s="1">
        <v>1231260</v>
      </c>
      <c r="AH1893" s="136">
        <f t="shared" si="29"/>
        <v>39304</v>
      </c>
      <c r="AI1893" s="177">
        <f>HLOOKUP(附加题模型!$E$2,历史数据!$B$3:$K$5000,ROW(A1891),)</f>
        <v>12.7061889552645</v>
      </c>
      <c r="AJ1893" s="177">
        <f>HLOOKUP(附加题模型!$E$2,历史数据!$L$3:$U$5000,ROW(A1891),)</f>
        <v>12.732252932608599</v>
      </c>
    </row>
    <row r="1894" spans="1:36" x14ac:dyDescent="0.2">
      <c r="A1894" s="148">
        <v>39307</v>
      </c>
      <c r="B1894" s="137">
        <v>25.852108139087399</v>
      </c>
      <c r="C1894" s="137">
        <v>60.095710488780497</v>
      </c>
      <c r="D1894" s="137">
        <v>18.8379382577995</v>
      </c>
      <c r="E1894" s="137">
        <v>8.7002586112862907</v>
      </c>
      <c r="F1894" s="137">
        <v>14.5434204351231</v>
      </c>
      <c r="G1894" s="137">
        <v>28.271559772250502</v>
      </c>
      <c r="H1894" s="137">
        <v>7.50484340282165</v>
      </c>
      <c r="I1894" s="137">
        <v>20.902108323258101</v>
      </c>
      <c r="J1894" s="137">
        <v>24.489178105653</v>
      </c>
      <c r="K1894" s="137">
        <v>12.8756048080014</v>
      </c>
      <c r="L1894" s="137">
        <v>27.259441836599802</v>
      </c>
      <c r="M1894" s="137">
        <v>61.466715290805901</v>
      </c>
      <c r="N1894" s="137">
        <v>20.331483234760601</v>
      </c>
      <c r="O1894" s="137">
        <v>8.6241313484375404</v>
      </c>
      <c r="P1894" s="137">
        <v>14.490147832796699</v>
      </c>
      <c r="Q1894" s="137">
        <v>28.886158897734202</v>
      </c>
      <c r="R1894" s="137">
        <v>7.6109189279498697</v>
      </c>
      <c r="S1894" s="137">
        <v>21.550864352689999</v>
      </c>
      <c r="T1894" s="137">
        <v>25.7780822164769</v>
      </c>
      <c r="U1894" s="137">
        <v>12.849540830657199</v>
      </c>
      <c r="V1894" s="1">
        <v>17533335</v>
      </c>
      <c r="W1894" s="1">
        <v>9531534</v>
      </c>
      <c r="X1894" s="1">
        <v>15999811</v>
      </c>
      <c r="Y1894" s="1">
        <v>5179895</v>
      </c>
      <c r="Z1894" s="1">
        <v>3551683</v>
      </c>
      <c r="AA1894" s="1">
        <v>2234430</v>
      </c>
      <c r="AB1894" s="1">
        <v>5566983</v>
      </c>
      <c r="AC1894" s="1">
        <v>4802522</v>
      </c>
      <c r="AD1894" s="1">
        <v>6050040</v>
      </c>
      <c r="AE1894" s="1">
        <v>1281370</v>
      </c>
      <c r="AH1894" s="136">
        <f t="shared" si="29"/>
        <v>39307</v>
      </c>
      <c r="AI1894" s="177">
        <f>HLOOKUP(附加题模型!$E$2,历史数据!$B$3:$K$5000,ROW(A1892),)</f>
        <v>12.8756048080014</v>
      </c>
      <c r="AJ1894" s="177">
        <f>HLOOKUP(附加题模型!$E$2,历史数据!$L$3:$U$5000,ROW(A1892),)</f>
        <v>12.849540830657199</v>
      </c>
    </row>
    <row r="1895" spans="1:36" x14ac:dyDescent="0.2">
      <c r="A1895" s="148">
        <v>39308</v>
      </c>
      <c r="B1895" s="137">
        <v>26.922905517629498</v>
      </c>
      <c r="C1895" s="137">
        <v>63.218554760060599</v>
      </c>
      <c r="D1895" s="137">
        <v>19.897873402739599</v>
      </c>
      <c r="E1895" s="137">
        <v>8.6567573182298592</v>
      </c>
      <c r="F1895" s="137">
        <v>14.3969207787254</v>
      </c>
      <c r="G1895" s="137">
        <v>28.935326827772901</v>
      </c>
      <c r="H1895" s="137">
        <v>7.6374378092319297</v>
      </c>
      <c r="I1895" s="137">
        <v>21.915789619245398</v>
      </c>
      <c r="J1895" s="137">
        <v>25.971417833100499</v>
      </c>
      <c r="K1895" s="137">
        <v>13.0189566833941</v>
      </c>
      <c r="L1895" s="137">
        <v>26.892311306814001</v>
      </c>
      <c r="M1895" s="137">
        <v>64.513392628640204</v>
      </c>
      <c r="N1895" s="137">
        <v>20.343527952316698</v>
      </c>
      <c r="O1895" s="137">
        <v>8.8090118439273706</v>
      </c>
      <c r="P1895" s="137">
        <v>14.92964680199</v>
      </c>
      <c r="Q1895" s="137">
        <v>29.771181638430701</v>
      </c>
      <c r="R1895" s="137">
        <v>8.0882587910268704</v>
      </c>
      <c r="S1895" s="137">
        <v>21.449496223091302</v>
      </c>
      <c r="T1895" s="137">
        <v>26.4225342718888</v>
      </c>
      <c r="U1895" s="137">
        <v>13.344756400195701</v>
      </c>
      <c r="V1895" s="1">
        <v>8930813</v>
      </c>
      <c r="W1895" s="1">
        <v>10106572</v>
      </c>
      <c r="X1895" s="1">
        <v>6722567</v>
      </c>
      <c r="Y1895" s="1">
        <v>2617440</v>
      </c>
      <c r="Z1895" s="1">
        <v>3462990</v>
      </c>
      <c r="AA1895" s="1">
        <v>2335118</v>
      </c>
      <c r="AB1895" s="1">
        <v>15963973</v>
      </c>
      <c r="AC1895" s="1">
        <v>2850902</v>
      </c>
      <c r="AD1895" s="1">
        <v>6689492</v>
      </c>
      <c r="AE1895" s="1">
        <v>1864280</v>
      </c>
      <c r="AH1895" s="136">
        <f t="shared" si="29"/>
        <v>39308</v>
      </c>
      <c r="AI1895" s="177">
        <f>HLOOKUP(附加题模型!$E$2,历史数据!$B$3:$K$5000,ROW(A1893),)</f>
        <v>13.0189566833941</v>
      </c>
      <c r="AJ1895" s="177">
        <f>HLOOKUP(附加题模型!$E$2,历史数据!$L$3:$U$5000,ROW(A1893),)</f>
        <v>13.344756400195701</v>
      </c>
    </row>
    <row r="1896" spans="1:36" x14ac:dyDescent="0.2">
      <c r="A1896" s="148">
        <v>39309</v>
      </c>
      <c r="B1896" s="137">
        <v>26.922905517629498</v>
      </c>
      <c r="C1896" s="137">
        <v>67.255402232690997</v>
      </c>
      <c r="D1896" s="137">
        <v>19.753336792066001</v>
      </c>
      <c r="E1896" s="137">
        <v>8.8090118439273706</v>
      </c>
      <c r="F1896" s="137">
        <v>14.889692350245101</v>
      </c>
      <c r="G1896" s="137">
        <v>29.672845778353299</v>
      </c>
      <c r="H1896" s="137">
        <v>8.2871504006422807</v>
      </c>
      <c r="I1896" s="137">
        <v>21.4900434749308</v>
      </c>
      <c r="J1896" s="137">
        <v>26.938095916218298</v>
      </c>
      <c r="K1896" s="137">
        <v>13.279596456835399</v>
      </c>
      <c r="L1896" s="137">
        <v>29.5846018585769</v>
      </c>
      <c r="M1896" s="137">
        <v>64.970394229315303</v>
      </c>
      <c r="N1896" s="137">
        <v>18.307970685329501</v>
      </c>
      <c r="O1896" s="137">
        <v>8.5697547321169996</v>
      </c>
      <c r="P1896" s="137">
        <v>14.4368752304702</v>
      </c>
      <c r="Q1896" s="137">
        <v>29.2057504429857</v>
      </c>
      <c r="R1896" s="137">
        <v>8.0484804691037901</v>
      </c>
      <c r="S1896" s="137">
        <v>20.760192941819898</v>
      </c>
      <c r="T1896" s="137">
        <v>25.992899568280901</v>
      </c>
      <c r="U1896" s="137">
        <v>13.0319886720662</v>
      </c>
      <c r="V1896" s="1">
        <v>17756671</v>
      </c>
      <c r="W1896" s="1">
        <v>11515571</v>
      </c>
      <c r="X1896" s="1">
        <v>9122932</v>
      </c>
      <c r="Y1896" s="1">
        <v>3537420</v>
      </c>
      <c r="Z1896" s="1">
        <v>3394285</v>
      </c>
      <c r="AA1896" s="1">
        <v>1808151</v>
      </c>
      <c r="AB1896" s="1">
        <v>19620142</v>
      </c>
      <c r="AC1896" s="1">
        <v>3538237</v>
      </c>
      <c r="AD1896" s="1">
        <v>4055468</v>
      </c>
      <c r="AE1896" s="1">
        <v>1221847</v>
      </c>
      <c r="AH1896" s="136">
        <f t="shared" si="29"/>
        <v>39309</v>
      </c>
      <c r="AI1896" s="177">
        <f>HLOOKUP(附加题模型!$E$2,历史数据!$B$3:$K$5000,ROW(A1894),)</f>
        <v>13.279596456835399</v>
      </c>
      <c r="AJ1896" s="177">
        <f>HLOOKUP(附加题模型!$E$2,历史数据!$L$3:$U$5000,ROW(A1894),)</f>
        <v>13.0319886720662</v>
      </c>
    </row>
    <row r="1897" spans="1:36" x14ac:dyDescent="0.2">
      <c r="A1897" s="148">
        <v>39310</v>
      </c>
      <c r="B1897" s="137">
        <v>29.5846018585769</v>
      </c>
      <c r="C1897" s="137">
        <v>64.208724894856701</v>
      </c>
      <c r="D1897" s="137">
        <v>16.621710227470199</v>
      </c>
      <c r="E1897" s="137">
        <v>8.5480040855887793</v>
      </c>
      <c r="F1897" s="137">
        <v>14.583374886868</v>
      </c>
      <c r="G1897" s="137">
        <v>29.2057504429857</v>
      </c>
      <c r="H1897" s="137">
        <v>7.9556643846165898</v>
      </c>
      <c r="I1897" s="137">
        <v>20.679098438140901</v>
      </c>
      <c r="J1897" s="137">
        <v>25.971417833100499</v>
      </c>
      <c r="K1897" s="137">
        <v>13.0971486154265</v>
      </c>
      <c r="L1897" s="137">
        <v>29.5846018585769</v>
      </c>
      <c r="M1897" s="137">
        <v>62.990053959722999</v>
      </c>
      <c r="N1897" s="137">
        <v>17.0312306243788</v>
      </c>
      <c r="O1897" s="137">
        <v>8.6350066717016496</v>
      </c>
      <c r="P1897" s="137">
        <v>14.476829682215101</v>
      </c>
      <c r="Q1897" s="137">
        <v>30.066189218662899</v>
      </c>
      <c r="R1897" s="137">
        <v>8.0617399097448104</v>
      </c>
      <c r="S1897" s="137">
        <v>20.760192941819898</v>
      </c>
      <c r="T1897" s="137">
        <v>25.7780822164769</v>
      </c>
      <c r="U1897" s="137">
        <v>13.787844015046</v>
      </c>
      <c r="V1897" s="1">
        <v>0</v>
      </c>
      <c r="W1897" s="1">
        <v>6291423</v>
      </c>
      <c r="X1897" s="1">
        <v>18850483</v>
      </c>
      <c r="Y1897" s="1">
        <v>3320145</v>
      </c>
      <c r="Z1897" s="1">
        <v>2745326</v>
      </c>
      <c r="AA1897" s="1">
        <v>3091867</v>
      </c>
      <c r="AB1897" s="1">
        <v>6690888</v>
      </c>
      <c r="AC1897" s="1">
        <v>2448908</v>
      </c>
      <c r="AD1897" s="1">
        <v>2937756</v>
      </c>
      <c r="AE1897" s="1">
        <v>3138254</v>
      </c>
      <c r="AH1897" s="136">
        <f t="shared" si="29"/>
        <v>39310</v>
      </c>
      <c r="AI1897" s="177">
        <f>HLOOKUP(附加题模型!$E$2,历史数据!$B$3:$K$5000,ROW(A1895),)</f>
        <v>13.0971486154265</v>
      </c>
      <c r="AJ1897" s="177">
        <f>HLOOKUP(附加题模型!$E$2,历史数据!$L$3:$U$5000,ROW(A1895),)</f>
        <v>13.787844015046</v>
      </c>
    </row>
    <row r="1898" spans="1:36" x14ac:dyDescent="0.2">
      <c r="A1898" s="148">
        <v>39311</v>
      </c>
      <c r="B1898" s="137">
        <v>32.552240307679298</v>
      </c>
      <c r="C1898" s="137">
        <v>60.171877422226402</v>
      </c>
      <c r="D1898" s="137">
        <v>16.621710227470199</v>
      </c>
      <c r="E1898" s="137">
        <v>8.5697547321169996</v>
      </c>
      <c r="F1898" s="137">
        <v>14.476829682215101</v>
      </c>
      <c r="G1898" s="137">
        <v>29.9924373236049</v>
      </c>
      <c r="H1898" s="137">
        <v>8.0219615878217301</v>
      </c>
      <c r="I1898" s="137">
        <v>20.679098438140901</v>
      </c>
      <c r="J1898" s="137">
        <v>25.9284543627397</v>
      </c>
      <c r="K1898" s="137">
        <v>13.983323845127</v>
      </c>
      <c r="L1898" s="137">
        <v>28.6361813232968</v>
      </c>
      <c r="M1898" s="137">
        <v>59.867209688442898</v>
      </c>
      <c r="N1898" s="137">
        <v>16.5855760748017</v>
      </c>
      <c r="O1898" s="137">
        <v>8.8525131369838093</v>
      </c>
      <c r="P1898" s="137">
        <v>14.596693037449599</v>
      </c>
      <c r="Q1898" s="137">
        <v>29.746597673411401</v>
      </c>
      <c r="R1898" s="137">
        <v>7.9954427065396798</v>
      </c>
      <c r="S1898" s="137">
        <v>20.435814927104001</v>
      </c>
      <c r="T1898" s="137">
        <v>25.133630161065</v>
      </c>
      <c r="U1898" s="137">
        <v>14.4785394146655</v>
      </c>
      <c r="V1898" s="1">
        <v>15978943</v>
      </c>
      <c r="W1898" s="1">
        <v>11995566</v>
      </c>
      <c r="X1898" s="1">
        <v>9796795</v>
      </c>
      <c r="Y1898" s="1">
        <v>5632640</v>
      </c>
      <c r="Z1898" s="1">
        <v>3694061</v>
      </c>
      <c r="AA1898" s="1">
        <v>2571073</v>
      </c>
      <c r="AB1898" s="1">
        <v>6257703</v>
      </c>
      <c r="AC1898" s="1">
        <v>1927239</v>
      </c>
      <c r="AD1898" s="1">
        <v>2942601</v>
      </c>
      <c r="AE1898" s="1">
        <v>4488542</v>
      </c>
      <c r="AH1898" s="136">
        <f t="shared" si="29"/>
        <v>39311</v>
      </c>
      <c r="AI1898" s="177">
        <f>HLOOKUP(附加题模型!$E$2,历史数据!$B$3:$K$5000,ROW(A1896),)</f>
        <v>13.983323845127</v>
      </c>
      <c r="AJ1898" s="177">
        <f>HLOOKUP(附加题模型!$E$2,历史数据!$L$3:$U$5000,ROW(A1896),)</f>
        <v>14.4785394146655</v>
      </c>
    </row>
    <row r="1899" spans="1:36" x14ac:dyDescent="0.2">
      <c r="A1899" s="148">
        <v>39314</v>
      </c>
      <c r="B1899" s="137">
        <v>28.942123431451702</v>
      </c>
      <c r="C1899" s="137">
        <v>60.552712089455603</v>
      </c>
      <c r="D1899" s="137">
        <v>17.103498929715698</v>
      </c>
      <c r="E1899" s="137">
        <v>9.1243962185865009</v>
      </c>
      <c r="F1899" s="137">
        <v>14.8630560490819</v>
      </c>
      <c r="G1899" s="137">
        <v>30.287444903836999</v>
      </c>
      <c r="H1899" s="137">
        <v>8.1412965535909798</v>
      </c>
      <c r="I1899" s="137">
        <v>20.739919315900199</v>
      </c>
      <c r="J1899" s="137">
        <v>25.563264864672899</v>
      </c>
      <c r="K1899" s="137">
        <v>14.8955630521716</v>
      </c>
      <c r="L1899" s="137">
        <v>28.697369744927801</v>
      </c>
      <c r="M1899" s="137">
        <v>59.257874220876097</v>
      </c>
      <c r="N1899" s="137">
        <v>16.826470425924501</v>
      </c>
      <c r="O1899" s="137">
        <v>9.1896481581711509</v>
      </c>
      <c r="P1899" s="137">
        <v>14.916328651408399</v>
      </c>
      <c r="Q1899" s="137">
        <v>30.6316204141079</v>
      </c>
      <c r="R1899" s="137">
        <v>8.2473720787192004</v>
      </c>
      <c r="S1899" s="137">
        <v>21.1656654602148</v>
      </c>
      <c r="T1899" s="137">
        <v>26.164753449724</v>
      </c>
      <c r="U1899" s="137">
        <v>14.582795324041999</v>
      </c>
      <c r="V1899" s="1">
        <v>8839063</v>
      </c>
      <c r="W1899" s="1">
        <v>9536100</v>
      </c>
      <c r="X1899" s="1">
        <v>11134315</v>
      </c>
      <c r="Y1899" s="1">
        <v>6189985</v>
      </c>
      <c r="Z1899" s="1">
        <v>4162435</v>
      </c>
      <c r="AA1899" s="1">
        <v>3049013</v>
      </c>
      <c r="AB1899" s="1">
        <v>10312299</v>
      </c>
      <c r="AC1899" s="1">
        <v>2955625</v>
      </c>
      <c r="AD1899" s="1">
        <v>3349476</v>
      </c>
      <c r="AE1899" s="1">
        <v>2403406</v>
      </c>
      <c r="AH1899" s="136">
        <f t="shared" si="29"/>
        <v>39314</v>
      </c>
      <c r="AI1899" s="177">
        <f>HLOOKUP(附加题模型!$E$2,历史数据!$B$3:$K$5000,ROW(A1897),)</f>
        <v>14.8955630521716</v>
      </c>
      <c r="AJ1899" s="177">
        <f>HLOOKUP(附加题模型!$E$2,历史数据!$L$3:$U$5000,ROW(A1897),)</f>
        <v>14.582795324041999</v>
      </c>
    </row>
    <row r="1900" spans="1:36" x14ac:dyDescent="0.2">
      <c r="A1900" s="148">
        <v>39315</v>
      </c>
      <c r="B1900" s="137">
        <v>29.064500274713598</v>
      </c>
      <c r="C1900" s="137">
        <v>60.628879022901501</v>
      </c>
      <c r="D1900" s="137">
        <v>16.706023250363099</v>
      </c>
      <c r="E1900" s="137">
        <v>9.2222741279634697</v>
      </c>
      <c r="F1900" s="137">
        <v>15.209327964203901</v>
      </c>
      <c r="G1900" s="137">
        <v>30.6316204141079</v>
      </c>
      <c r="H1900" s="137">
        <v>8.2606315193602295</v>
      </c>
      <c r="I1900" s="137">
        <v>21.449496223091302</v>
      </c>
      <c r="J1900" s="137">
        <v>26.164753449724</v>
      </c>
      <c r="K1900" s="137">
        <v>14.660987256074399</v>
      </c>
      <c r="L1900" s="137">
        <v>28.299645004326401</v>
      </c>
      <c r="M1900" s="137">
        <v>60.400378222563901</v>
      </c>
      <c r="N1900" s="137">
        <v>16.6698890976947</v>
      </c>
      <c r="O1900" s="137">
        <v>9.1461468651147193</v>
      </c>
      <c r="P1900" s="137">
        <v>15.3158731688568</v>
      </c>
      <c r="Q1900" s="137">
        <v>31.295387469630299</v>
      </c>
      <c r="R1900" s="137">
        <v>8.4064853664115304</v>
      </c>
      <c r="S1900" s="137">
        <v>21.571137978609698</v>
      </c>
      <c r="T1900" s="137">
        <v>25.949936097920101</v>
      </c>
      <c r="U1900" s="137">
        <v>14.3351875392728</v>
      </c>
      <c r="V1900" s="1">
        <v>6822777</v>
      </c>
      <c r="W1900" s="1">
        <v>5973419</v>
      </c>
      <c r="X1900" s="1">
        <v>10548835</v>
      </c>
      <c r="Y1900" s="1">
        <v>4050158</v>
      </c>
      <c r="Z1900" s="1">
        <v>6364787</v>
      </c>
      <c r="AA1900" s="1">
        <v>3736986</v>
      </c>
      <c r="AB1900" s="1">
        <v>12506421</v>
      </c>
      <c r="AC1900" s="1">
        <v>4831632</v>
      </c>
      <c r="AD1900" s="1">
        <v>2771246</v>
      </c>
      <c r="AE1900" s="1">
        <v>2101245</v>
      </c>
      <c r="AH1900" s="136">
        <f t="shared" si="29"/>
        <v>39315</v>
      </c>
      <c r="AI1900" s="177">
        <f>HLOOKUP(附加题模型!$E$2,历史数据!$B$3:$K$5000,ROW(A1898),)</f>
        <v>14.660987256074399</v>
      </c>
      <c r="AJ1900" s="177">
        <f>HLOOKUP(附加题模型!$E$2,历史数据!$L$3:$U$5000,ROW(A1898),)</f>
        <v>14.3351875392728</v>
      </c>
    </row>
    <row r="1901" spans="1:36" x14ac:dyDescent="0.2">
      <c r="A1901" s="148">
        <v>39316</v>
      </c>
      <c r="B1901" s="137">
        <v>29.064500274713598</v>
      </c>
      <c r="C1901" s="137">
        <v>60.400378222563901</v>
      </c>
      <c r="D1901" s="137">
        <v>16.501263051908801</v>
      </c>
      <c r="E1901" s="137">
        <v>9.0482689557377505</v>
      </c>
      <c r="F1901" s="137">
        <v>14.956283103153201</v>
      </c>
      <c r="G1901" s="137">
        <v>31.344555399669002</v>
      </c>
      <c r="H1901" s="137">
        <v>8.3136692819243407</v>
      </c>
      <c r="I1901" s="137">
        <v>21.388675345332</v>
      </c>
      <c r="J1901" s="137">
        <v>25.7780822164769</v>
      </c>
      <c r="K1901" s="137">
        <v>14.1397077091918</v>
      </c>
      <c r="L1901" s="137">
        <v>30.594210815488001</v>
      </c>
      <c r="M1901" s="137">
        <v>60.476545156009799</v>
      </c>
      <c r="N1901" s="137">
        <v>16.922828166373598</v>
      </c>
      <c r="O1901" s="137">
        <v>9.2766507442840105</v>
      </c>
      <c r="P1901" s="137">
        <v>15.3691457711832</v>
      </c>
      <c r="Q1901" s="137">
        <v>34.417551027087498</v>
      </c>
      <c r="R1901" s="137">
        <v>8.5921175353859205</v>
      </c>
      <c r="S1901" s="137">
        <v>22.4226302672391</v>
      </c>
      <c r="T1901" s="137">
        <v>26.6158698885124</v>
      </c>
      <c r="U1901" s="137">
        <v>14.465507425993399</v>
      </c>
      <c r="V1901" s="1">
        <v>11917299</v>
      </c>
      <c r="W1901" s="1">
        <v>6711365</v>
      </c>
      <c r="X1901" s="1">
        <v>10939970</v>
      </c>
      <c r="Y1901" s="1">
        <v>4744153</v>
      </c>
      <c r="Z1901" s="1">
        <v>5146838</v>
      </c>
      <c r="AA1901" s="1">
        <v>10083942</v>
      </c>
      <c r="AB1901" s="1">
        <v>15455079</v>
      </c>
      <c r="AC1901" s="1">
        <v>7893487</v>
      </c>
      <c r="AD1901" s="1">
        <v>4583603</v>
      </c>
      <c r="AE1901" s="1">
        <v>3036552</v>
      </c>
      <c r="AH1901" s="136">
        <f t="shared" si="29"/>
        <v>39316</v>
      </c>
      <c r="AI1901" s="177">
        <f>HLOOKUP(附加题模型!$E$2,历史数据!$B$3:$K$5000,ROW(A1899),)</f>
        <v>14.1397077091918</v>
      </c>
      <c r="AJ1901" s="177">
        <f>HLOOKUP(附加题模型!$E$2,历史数据!$L$3:$U$5000,ROW(A1899),)</f>
        <v>14.465507425993399</v>
      </c>
    </row>
    <row r="1902" spans="1:36" x14ac:dyDescent="0.2">
      <c r="A1902" s="148">
        <v>39317</v>
      </c>
      <c r="B1902" s="137">
        <v>31.0531239777204</v>
      </c>
      <c r="C1902" s="137">
        <v>60.705045956347298</v>
      </c>
      <c r="D1902" s="137">
        <v>17.284169693057699</v>
      </c>
      <c r="E1902" s="137">
        <v>9.2766507442840105</v>
      </c>
      <c r="F1902" s="137">
        <v>15.3691457711832</v>
      </c>
      <c r="G1902" s="137">
        <v>34.7125586073197</v>
      </c>
      <c r="H1902" s="137">
        <v>8.6318958573090008</v>
      </c>
      <c r="I1902" s="137">
        <v>22.909197289312999</v>
      </c>
      <c r="J1902" s="137">
        <v>26.787723769955601</v>
      </c>
      <c r="K1902" s="137">
        <v>14.465507425993399</v>
      </c>
      <c r="L1902" s="137">
        <v>31.0531239777204</v>
      </c>
      <c r="M1902" s="137">
        <v>62.7615531593855</v>
      </c>
      <c r="N1902" s="137">
        <v>17.2600802579455</v>
      </c>
      <c r="O1902" s="137">
        <v>9.2549000977557991</v>
      </c>
      <c r="P1902" s="137">
        <v>15.7820084392133</v>
      </c>
      <c r="Q1902" s="137">
        <v>33.655448111487701</v>
      </c>
      <c r="R1902" s="137">
        <v>8.4595231289756398</v>
      </c>
      <c r="S1902" s="137">
        <v>22.341535763560099</v>
      </c>
      <c r="T1902" s="137">
        <v>27.174395003202701</v>
      </c>
      <c r="U1902" s="137">
        <v>14.0615157771594</v>
      </c>
      <c r="V1902" s="1">
        <v>8436508</v>
      </c>
      <c r="W1902" s="1">
        <v>8803889</v>
      </c>
      <c r="X1902" s="1">
        <v>12162241</v>
      </c>
      <c r="Y1902" s="1">
        <v>4002858</v>
      </c>
      <c r="Z1902" s="1">
        <v>7449168</v>
      </c>
      <c r="AA1902" s="1">
        <v>6303854</v>
      </c>
      <c r="AB1902" s="1">
        <v>7017285</v>
      </c>
      <c r="AC1902" s="1">
        <v>10555374</v>
      </c>
      <c r="AD1902" s="1">
        <v>3768170</v>
      </c>
      <c r="AE1902" s="1">
        <v>2122730</v>
      </c>
      <c r="AH1902" s="136">
        <f t="shared" si="29"/>
        <v>39317</v>
      </c>
      <c r="AI1902" s="177">
        <f>HLOOKUP(附加题模型!$E$2,历史数据!$B$3:$K$5000,ROW(A1900),)</f>
        <v>14.465507425993399</v>
      </c>
      <c r="AJ1902" s="177">
        <f>HLOOKUP(附加题模型!$E$2,历史数据!$L$3:$U$5000,ROW(A1900),)</f>
        <v>14.0615157771594</v>
      </c>
    </row>
    <row r="1903" spans="1:36" x14ac:dyDescent="0.2">
      <c r="A1903" s="148">
        <v>39318</v>
      </c>
      <c r="B1903" s="137">
        <v>31.5426313507682</v>
      </c>
      <c r="C1903" s="137">
        <v>63.218554760060599</v>
      </c>
      <c r="D1903" s="137">
        <v>17.284169693057699</v>
      </c>
      <c r="E1903" s="137">
        <v>9.2657754210198995</v>
      </c>
      <c r="F1903" s="137">
        <v>15.7820084392133</v>
      </c>
      <c r="G1903" s="137">
        <v>34.024207586777997</v>
      </c>
      <c r="H1903" s="137">
        <v>8.4595231289756398</v>
      </c>
      <c r="I1903" s="137">
        <v>22.341535763560099</v>
      </c>
      <c r="J1903" s="137">
        <v>27.045504592120299</v>
      </c>
      <c r="K1903" s="137">
        <v>13.853003958406299</v>
      </c>
      <c r="L1903" s="137">
        <v>30.900152923642899</v>
      </c>
      <c r="M1903" s="137">
        <v>61.466715290805901</v>
      </c>
      <c r="N1903" s="137">
        <v>16.754202120587699</v>
      </c>
      <c r="O1903" s="137">
        <v>9.1026455720582806</v>
      </c>
      <c r="P1903" s="137">
        <v>15.5023272769994</v>
      </c>
      <c r="Q1903" s="137">
        <v>33.950455691719903</v>
      </c>
      <c r="R1903" s="137">
        <v>8.3932259257704995</v>
      </c>
      <c r="S1903" s="137">
        <v>22.341535763560099</v>
      </c>
      <c r="T1903" s="137">
        <v>27.238840208743898</v>
      </c>
      <c r="U1903" s="137">
        <v>13.8399719697343</v>
      </c>
      <c r="V1903" s="1">
        <v>7850939</v>
      </c>
      <c r="W1903" s="1">
        <v>7913645</v>
      </c>
      <c r="X1903" s="1">
        <v>9719184</v>
      </c>
      <c r="Y1903" s="1">
        <v>4083147</v>
      </c>
      <c r="Z1903" s="1">
        <v>5474714</v>
      </c>
      <c r="AA1903" s="1">
        <v>4739437</v>
      </c>
      <c r="AB1903" s="1">
        <v>8502070</v>
      </c>
      <c r="AC1903" s="1">
        <v>0</v>
      </c>
      <c r="AD1903" s="1">
        <v>3593100</v>
      </c>
      <c r="AE1903" s="1">
        <v>2153355</v>
      </c>
      <c r="AH1903" s="136">
        <f t="shared" si="29"/>
        <v>39318</v>
      </c>
      <c r="AI1903" s="177">
        <f>HLOOKUP(附加题模型!$E$2,历史数据!$B$3:$K$5000,ROW(A1901),)</f>
        <v>13.853003958406299</v>
      </c>
      <c r="AJ1903" s="177">
        <f>HLOOKUP(附加题模型!$E$2,历史数据!$L$3:$U$5000,ROW(A1901),)</f>
        <v>13.8399719697343</v>
      </c>
    </row>
    <row r="1904" spans="1:36" x14ac:dyDescent="0.2">
      <c r="A1904" s="148">
        <v>39321</v>
      </c>
      <c r="B1904" s="137">
        <v>31.206095031797801</v>
      </c>
      <c r="C1904" s="137">
        <v>61.619049157697603</v>
      </c>
      <c r="D1904" s="137">
        <v>16.790336273256099</v>
      </c>
      <c r="E1904" s="137">
        <v>9.1787728349070399</v>
      </c>
      <c r="F1904" s="137">
        <v>15.5422817287442</v>
      </c>
      <c r="G1904" s="137">
        <v>34.196295341913398</v>
      </c>
      <c r="H1904" s="137">
        <v>8.4595231289756398</v>
      </c>
      <c r="I1904" s="137">
        <v>22.523998396837801</v>
      </c>
      <c r="J1904" s="137">
        <v>27.389212355006698</v>
      </c>
      <c r="K1904" s="137">
        <v>13.8008760037181</v>
      </c>
      <c r="L1904" s="137">
        <v>29.4928192261305</v>
      </c>
      <c r="M1904" s="137">
        <v>58.724705686755101</v>
      </c>
      <c r="N1904" s="137">
        <v>16.3567264412351</v>
      </c>
      <c r="O1904" s="137">
        <v>9.0591442790018508</v>
      </c>
      <c r="P1904" s="137">
        <v>14.7431926938474</v>
      </c>
      <c r="Q1904" s="137">
        <v>34.540470852184299</v>
      </c>
      <c r="R1904" s="137">
        <v>8.4860420102576999</v>
      </c>
      <c r="S1904" s="137">
        <v>21.530590726770299</v>
      </c>
      <c r="T1904" s="137">
        <v>26.272162125626</v>
      </c>
      <c r="U1904" s="137">
        <v>14.2960915732566</v>
      </c>
      <c r="V1904" s="1">
        <v>9662905</v>
      </c>
      <c r="W1904" s="1">
        <v>7699654</v>
      </c>
      <c r="X1904" s="1">
        <v>7554988</v>
      </c>
      <c r="Y1904" s="1">
        <v>3462209</v>
      </c>
      <c r="Z1904" s="1">
        <v>6464936</v>
      </c>
      <c r="AA1904" s="1">
        <v>4721772</v>
      </c>
      <c r="AB1904" s="1">
        <v>10353363</v>
      </c>
      <c r="AC1904" s="1">
        <v>5760181</v>
      </c>
      <c r="AD1904" s="1">
        <v>3135890</v>
      </c>
      <c r="AE1904" s="1">
        <v>2751353</v>
      </c>
      <c r="AH1904" s="136">
        <f t="shared" si="29"/>
        <v>39321</v>
      </c>
      <c r="AI1904" s="177">
        <f>HLOOKUP(附加题模型!$E$2,历史数据!$B$3:$K$5000,ROW(A1902),)</f>
        <v>13.8008760037181</v>
      </c>
      <c r="AJ1904" s="177">
        <f>HLOOKUP(附加题模型!$E$2,历史数据!$L$3:$U$5000,ROW(A1902),)</f>
        <v>14.2960915732566</v>
      </c>
    </row>
    <row r="1905" spans="1:36" x14ac:dyDescent="0.2">
      <c r="A1905" s="148">
        <v>39322</v>
      </c>
      <c r="B1905" s="137">
        <v>29.9823265991783</v>
      </c>
      <c r="C1905" s="137">
        <v>58.648538753309197</v>
      </c>
      <c r="D1905" s="137">
        <v>16.368771158791301</v>
      </c>
      <c r="E1905" s="137">
        <v>9.0808949255300693</v>
      </c>
      <c r="F1905" s="137">
        <v>14.636647489194401</v>
      </c>
      <c r="G1905" s="137">
        <v>34.3192151670101</v>
      </c>
      <c r="H1905" s="137">
        <v>8.4860420102576999</v>
      </c>
      <c r="I1905" s="137">
        <v>21.530590726770299</v>
      </c>
      <c r="J1905" s="137">
        <v>26.358089066347599</v>
      </c>
      <c r="K1905" s="137">
        <v>14.2960915732566</v>
      </c>
      <c r="L1905" s="137">
        <v>32.429863464417302</v>
      </c>
      <c r="M1905" s="137">
        <v>56.515864616825297</v>
      </c>
      <c r="N1905" s="137">
        <v>16.706023250363099</v>
      </c>
      <c r="O1905" s="137">
        <v>8.9177650765684504</v>
      </c>
      <c r="P1905" s="137">
        <v>14.1838303694195</v>
      </c>
      <c r="Q1905" s="137">
        <v>33.212936741139501</v>
      </c>
      <c r="R1905" s="137">
        <v>8.6186364166679805</v>
      </c>
      <c r="S1905" s="137">
        <v>20.962929201017399</v>
      </c>
      <c r="T1905" s="137">
        <v>26.594388153332002</v>
      </c>
      <c r="U1905" s="137">
        <v>13.9181639017667</v>
      </c>
      <c r="V1905" s="1">
        <v>17227888</v>
      </c>
      <c r="W1905" s="1">
        <v>5422566</v>
      </c>
      <c r="X1905" s="1">
        <v>7317559</v>
      </c>
      <c r="Y1905" s="1">
        <v>2949114</v>
      </c>
      <c r="Z1905" s="1">
        <v>5602636</v>
      </c>
      <c r="AA1905" s="1">
        <v>4329846</v>
      </c>
      <c r="AB1905" s="1">
        <v>10649913</v>
      </c>
      <c r="AC1905" s="1">
        <v>3547829</v>
      </c>
      <c r="AD1905" s="1">
        <v>3073152</v>
      </c>
      <c r="AE1905" s="1">
        <v>1572866</v>
      </c>
      <c r="AH1905" s="136">
        <f t="shared" si="29"/>
        <v>39322</v>
      </c>
      <c r="AI1905" s="177">
        <f>HLOOKUP(附加题模型!$E$2,历史数据!$B$3:$K$5000,ROW(A1903),)</f>
        <v>14.2960915732566</v>
      </c>
      <c r="AJ1905" s="177">
        <f>HLOOKUP(附加题模型!$E$2,历史数据!$L$3:$U$5000,ROW(A1903),)</f>
        <v>13.9181639017667</v>
      </c>
    </row>
    <row r="1906" spans="1:36" x14ac:dyDescent="0.2">
      <c r="A1906" s="148">
        <v>39323</v>
      </c>
      <c r="B1906" s="137">
        <v>33.041747680727099</v>
      </c>
      <c r="C1906" s="137">
        <v>55.982696082704301</v>
      </c>
      <c r="D1906" s="137">
        <v>16.441039464128099</v>
      </c>
      <c r="E1906" s="137">
        <v>8.8960144300402408</v>
      </c>
      <c r="F1906" s="137">
        <v>14.117239616511499</v>
      </c>
      <c r="G1906" s="137">
        <v>33.065432951023404</v>
      </c>
      <c r="H1906" s="137">
        <v>8.4860420102576999</v>
      </c>
      <c r="I1906" s="137">
        <v>20.800740193659401</v>
      </c>
      <c r="J1906" s="137">
        <v>26.637351623692801</v>
      </c>
      <c r="K1906" s="137">
        <v>13.787844015046</v>
      </c>
      <c r="L1906" s="137">
        <v>33.3170955780665</v>
      </c>
      <c r="M1906" s="137">
        <v>59.334041154321902</v>
      </c>
      <c r="N1906" s="137">
        <v>15.899027174101899</v>
      </c>
      <c r="O1906" s="137">
        <v>8.9177650765684504</v>
      </c>
      <c r="P1906" s="137">
        <v>14.410238929307001</v>
      </c>
      <c r="Q1906" s="137">
        <v>33.212936741139501</v>
      </c>
      <c r="R1906" s="137">
        <v>8.5523392134628402</v>
      </c>
      <c r="S1906" s="137">
        <v>20.902108323258101</v>
      </c>
      <c r="T1906" s="137">
        <v>26.529942947790801</v>
      </c>
      <c r="U1906" s="137">
        <v>13.1492765701148</v>
      </c>
      <c r="V1906" s="1">
        <v>21230498</v>
      </c>
      <c r="W1906" s="1">
        <v>9269795</v>
      </c>
      <c r="X1906" s="1">
        <v>5313083</v>
      </c>
      <c r="Y1906" s="1">
        <v>3022259</v>
      </c>
      <c r="Z1906" s="1">
        <v>4816240</v>
      </c>
      <c r="AA1906" s="1">
        <v>3066395</v>
      </c>
      <c r="AB1906" s="1">
        <v>12442805</v>
      </c>
      <c r="AC1906" s="1">
        <v>2807000</v>
      </c>
      <c r="AD1906" s="1">
        <v>3595021</v>
      </c>
      <c r="AE1906" s="1">
        <v>2081470</v>
      </c>
      <c r="AH1906" s="136">
        <f t="shared" si="29"/>
        <v>39323</v>
      </c>
      <c r="AI1906" s="177">
        <f>HLOOKUP(附加题模型!$E$2,历史数据!$B$3:$K$5000,ROW(A1904),)</f>
        <v>13.787844015046</v>
      </c>
      <c r="AJ1906" s="177">
        <f>HLOOKUP(附加题模型!$E$2,历史数据!$L$3:$U$5000,ROW(A1904),)</f>
        <v>13.1492765701148</v>
      </c>
    </row>
    <row r="1907" spans="1:36" x14ac:dyDescent="0.2">
      <c r="A1907" s="148">
        <v>39324</v>
      </c>
      <c r="B1907" s="137">
        <v>33.5618492645904</v>
      </c>
      <c r="C1907" s="137">
        <v>60.781212889793203</v>
      </c>
      <c r="D1907" s="137">
        <v>15.874937738989599</v>
      </c>
      <c r="E1907" s="137">
        <v>8.9830170161531004</v>
      </c>
      <c r="F1907" s="137">
        <v>14.410238929307001</v>
      </c>
      <c r="G1907" s="137">
        <v>33.434192426313601</v>
      </c>
      <c r="H1907" s="137">
        <v>8.5390797728218093</v>
      </c>
      <c r="I1907" s="137">
        <v>21.2670335898136</v>
      </c>
      <c r="J1907" s="137">
        <v>26.744760299594802</v>
      </c>
      <c r="K1907" s="137">
        <v>13.0710846380824</v>
      </c>
      <c r="L1907" s="137">
        <v>33.776008740298799</v>
      </c>
      <c r="M1907" s="137">
        <v>61.162047557022497</v>
      </c>
      <c r="N1907" s="137">
        <v>16.236279265673801</v>
      </c>
      <c r="O1907" s="137">
        <v>9.2766507442840105</v>
      </c>
      <c r="P1907" s="137">
        <v>14.889692350245101</v>
      </c>
      <c r="Q1907" s="137">
        <v>35.523829452958203</v>
      </c>
      <c r="R1907" s="137">
        <v>8.7910091450013308</v>
      </c>
      <c r="S1907" s="137">
        <v>21.591411604529501</v>
      </c>
      <c r="T1907" s="137">
        <v>27.883292264155799</v>
      </c>
      <c r="U1907" s="137">
        <v>14.465507425993399</v>
      </c>
      <c r="V1907" s="1">
        <v>11347206</v>
      </c>
      <c r="W1907" s="1">
        <v>9394011</v>
      </c>
      <c r="X1907" s="1">
        <v>3998561</v>
      </c>
      <c r="Y1907" s="1">
        <v>4495759</v>
      </c>
      <c r="Z1907" s="1">
        <v>5440604</v>
      </c>
      <c r="AA1907" s="1">
        <v>7627458</v>
      </c>
      <c r="AB1907" s="1">
        <v>15233554</v>
      </c>
      <c r="AC1907" s="1">
        <v>3467579</v>
      </c>
      <c r="AD1907" s="1">
        <v>4473407</v>
      </c>
      <c r="AE1907" s="1">
        <v>4613813</v>
      </c>
      <c r="AH1907" s="136">
        <f t="shared" si="29"/>
        <v>39324</v>
      </c>
      <c r="AI1907" s="177">
        <f>HLOOKUP(附加题模型!$E$2,历史数据!$B$3:$K$5000,ROW(A1905),)</f>
        <v>13.0710846380824</v>
      </c>
      <c r="AJ1907" s="177">
        <f>HLOOKUP(附加题模型!$E$2,历史数据!$L$3:$U$5000,ROW(A1905),)</f>
        <v>14.465507425993399</v>
      </c>
    </row>
    <row r="1908" spans="1:36" x14ac:dyDescent="0.2">
      <c r="A1908" s="148">
        <v>39325</v>
      </c>
      <c r="B1908" s="137">
        <v>33.3170955780665</v>
      </c>
      <c r="C1908" s="137">
        <v>61.390548357360103</v>
      </c>
      <c r="D1908" s="137">
        <v>16.3567264412351</v>
      </c>
      <c r="E1908" s="137">
        <v>9.2766507442840105</v>
      </c>
      <c r="F1908" s="137">
        <v>15.1826916630406</v>
      </c>
      <c r="G1908" s="137">
        <v>35.548413417977599</v>
      </c>
      <c r="H1908" s="137">
        <v>8.8573063482064693</v>
      </c>
      <c r="I1908" s="137">
        <v>21.713053360048001</v>
      </c>
      <c r="J1908" s="137">
        <v>28.2484817622226</v>
      </c>
      <c r="K1908" s="137">
        <v>14.9867869728761</v>
      </c>
      <c r="L1908" s="137">
        <v>33.990168216007199</v>
      </c>
      <c r="M1908" s="137">
        <v>60.705045956347298</v>
      </c>
      <c r="N1908" s="137">
        <v>16.549441922133301</v>
      </c>
      <c r="O1908" s="137">
        <v>9.2875260675481197</v>
      </c>
      <c r="P1908" s="137">
        <v>14.889692350245101</v>
      </c>
      <c r="Q1908" s="137">
        <v>35.277989802764701</v>
      </c>
      <c r="R1908" s="137">
        <v>8.83078746692442</v>
      </c>
      <c r="S1908" s="137">
        <v>21.8549687414862</v>
      </c>
      <c r="T1908" s="137">
        <v>27.625511441991101</v>
      </c>
      <c r="U1908" s="137">
        <v>14.4915714033376</v>
      </c>
      <c r="V1908" s="1">
        <v>8892009</v>
      </c>
      <c r="W1908" s="1">
        <v>6003337</v>
      </c>
      <c r="X1908" s="1">
        <v>5004476</v>
      </c>
      <c r="Y1908" s="1">
        <v>4522757</v>
      </c>
      <c r="Z1908" s="1">
        <v>3478674</v>
      </c>
      <c r="AA1908" s="1">
        <v>3645304</v>
      </c>
      <c r="AB1908" s="1">
        <v>11203466</v>
      </c>
      <c r="AC1908" s="1">
        <v>4314254</v>
      </c>
      <c r="AD1908" s="1">
        <v>4187985</v>
      </c>
      <c r="AE1908" s="1">
        <v>5179369</v>
      </c>
      <c r="AH1908" s="136">
        <f t="shared" si="29"/>
        <v>39325</v>
      </c>
      <c r="AI1908" s="177">
        <f>HLOOKUP(附加题模型!$E$2,历史数据!$B$3:$K$5000,ROW(A1906),)</f>
        <v>14.9867869728761</v>
      </c>
      <c r="AJ1908" s="177">
        <f>HLOOKUP(附加题模型!$E$2,历史数据!$L$3:$U$5000,ROW(A1906),)</f>
        <v>14.4915714033376</v>
      </c>
    </row>
    <row r="1909" spans="1:36" x14ac:dyDescent="0.2">
      <c r="A1909" s="148">
        <v>39328</v>
      </c>
      <c r="B1909" s="137">
        <v>34.571458221501501</v>
      </c>
      <c r="C1909" s="137">
        <v>61.162047557022497</v>
      </c>
      <c r="D1909" s="137">
        <v>16.706023250363099</v>
      </c>
      <c r="E1909" s="137">
        <v>9.3636533303968701</v>
      </c>
      <c r="F1909" s="137">
        <v>15.1161009101326</v>
      </c>
      <c r="G1909" s="137">
        <v>35.892588928248401</v>
      </c>
      <c r="H1909" s="137">
        <v>8.8705657888475002</v>
      </c>
      <c r="I1909" s="137">
        <v>21.936063245165201</v>
      </c>
      <c r="J1909" s="137">
        <v>27.732920117893102</v>
      </c>
      <c r="K1909" s="137">
        <v>14.5958273127141</v>
      </c>
      <c r="L1909" s="137">
        <v>33.684226107852297</v>
      </c>
      <c r="M1909" s="137">
        <v>61.847549958035202</v>
      </c>
      <c r="N1909" s="137">
        <v>16.730112685475401</v>
      </c>
      <c r="O1909" s="137">
        <v>9.7551649679047596</v>
      </c>
      <c r="P1909" s="137">
        <v>15.222646114785499</v>
      </c>
      <c r="Q1909" s="137">
        <v>35.843420998209702</v>
      </c>
      <c r="R1909" s="137">
        <v>8.98990075461675</v>
      </c>
      <c r="S1909" s="137">
        <v>22.625366526436501</v>
      </c>
      <c r="T1909" s="137">
        <v>28.613671260289301</v>
      </c>
      <c r="U1909" s="137">
        <v>14.5958273127141</v>
      </c>
      <c r="V1909" s="1">
        <v>10292454</v>
      </c>
      <c r="W1909" s="1">
        <v>9780054</v>
      </c>
      <c r="X1909" s="1">
        <v>6601633</v>
      </c>
      <c r="Y1909" s="1">
        <v>8913979</v>
      </c>
      <c r="Z1909" s="1">
        <v>5372594</v>
      </c>
      <c r="AA1909" s="1">
        <v>5311743</v>
      </c>
      <c r="AB1909" s="1">
        <v>11536192</v>
      </c>
      <c r="AC1909" s="1">
        <v>7052100</v>
      </c>
      <c r="AD1909" s="1">
        <v>5361889</v>
      </c>
      <c r="AE1909" s="1">
        <v>3227356</v>
      </c>
      <c r="AH1909" s="136">
        <f t="shared" si="29"/>
        <v>39328</v>
      </c>
      <c r="AI1909" s="177">
        <f>HLOOKUP(附加题模型!$E$2,历史数据!$B$3:$K$5000,ROW(A1907),)</f>
        <v>14.5958273127141</v>
      </c>
      <c r="AJ1909" s="177">
        <f>HLOOKUP(附加题模型!$E$2,历史数据!$L$3:$U$5000,ROW(A1907),)</f>
        <v>14.5958273127141</v>
      </c>
    </row>
    <row r="1910" spans="1:36" x14ac:dyDescent="0.2">
      <c r="A1910" s="148">
        <v>39329</v>
      </c>
      <c r="B1910" s="137">
        <v>33.592443475405901</v>
      </c>
      <c r="C1910" s="137">
        <v>62.380718492156198</v>
      </c>
      <c r="D1910" s="137">
        <v>16.754202120587699</v>
      </c>
      <c r="E1910" s="137">
        <v>9.6790377050560004</v>
      </c>
      <c r="F1910" s="137">
        <v>15.3025550182752</v>
      </c>
      <c r="G1910" s="137">
        <v>35.868004963229097</v>
      </c>
      <c r="H1910" s="137">
        <v>9.0164196358987994</v>
      </c>
      <c r="I1910" s="137">
        <v>22.706461030115499</v>
      </c>
      <c r="J1910" s="137">
        <v>28.6995982010109</v>
      </c>
      <c r="K1910" s="137">
        <v>14.4915714033376</v>
      </c>
      <c r="L1910" s="137">
        <v>33.011153469911598</v>
      </c>
      <c r="M1910" s="137">
        <v>62.913887026277202</v>
      </c>
      <c r="N1910" s="137">
        <v>16.3567264412351</v>
      </c>
      <c r="O1910" s="137">
        <v>9.4615312397738407</v>
      </c>
      <c r="P1910" s="137">
        <v>15.515645427580999</v>
      </c>
      <c r="Q1910" s="137">
        <v>36.163012543461299</v>
      </c>
      <c r="R1910" s="137">
        <v>8.7512308230782505</v>
      </c>
      <c r="S1910" s="137">
        <v>22.057705000683701</v>
      </c>
      <c r="T1910" s="137">
        <v>29.086269434258099</v>
      </c>
      <c r="U1910" s="137">
        <v>14.0875797545035</v>
      </c>
      <c r="V1910" s="1">
        <v>7326921</v>
      </c>
      <c r="W1910" s="1">
        <v>10661587</v>
      </c>
      <c r="X1910" s="1">
        <v>6120290</v>
      </c>
      <c r="Y1910" s="1">
        <v>5090854</v>
      </c>
      <c r="Z1910" s="1">
        <v>8374712</v>
      </c>
      <c r="AA1910" s="1">
        <v>4362037</v>
      </c>
      <c r="AB1910" s="1">
        <v>9811956</v>
      </c>
      <c r="AC1910" s="1">
        <v>4979224</v>
      </c>
      <c r="AD1910" s="1">
        <v>5266235</v>
      </c>
      <c r="AE1910" s="1">
        <v>2007293</v>
      </c>
      <c r="AH1910" s="136">
        <f t="shared" si="29"/>
        <v>39329</v>
      </c>
      <c r="AI1910" s="177">
        <f>HLOOKUP(附加题模型!$E$2,历史数据!$B$3:$K$5000,ROW(A1908),)</f>
        <v>14.4915714033376</v>
      </c>
      <c r="AJ1910" s="177">
        <f>HLOOKUP(附加题模型!$E$2,历史数据!$L$3:$U$5000,ROW(A1908),)</f>
        <v>14.0875797545035</v>
      </c>
    </row>
    <row r="1911" spans="1:36" x14ac:dyDescent="0.2">
      <c r="A1911" s="148">
        <v>39330</v>
      </c>
      <c r="B1911" s="137">
        <v>32.888776626649701</v>
      </c>
      <c r="C1911" s="137">
        <v>62.913887026277202</v>
      </c>
      <c r="D1911" s="137">
        <v>16.320592288566701</v>
      </c>
      <c r="E1911" s="137">
        <v>9.4506559165097404</v>
      </c>
      <c r="F1911" s="137">
        <v>15.582236180489099</v>
      </c>
      <c r="G1911" s="137">
        <v>36.285932368558001</v>
      </c>
      <c r="H1911" s="137">
        <v>8.7379713824372196</v>
      </c>
      <c r="I1911" s="137">
        <v>21.996884122924399</v>
      </c>
      <c r="J1911" s="137">
        <v>29.0003424935365</v>
      </c>
      <c r="K1911" s="137">
        <v>14.0875797545035</v>
      </c>
      <c r="L1911" s="137">
        <v>32.6134287293103</v>
      </c>
      <c r="M1911" s="137">
        <v>62.456885425602003</v>
      </c>
      <c r="N1911" s="137">
        <v>16.1760556778931</v>
      </c>
      <c r="O1911" s="137">
        <v>9.4506559165097404</v>
      </c>
      <c r="P1911" s="137">
        <v>15.3824639217649</v>
      </c>
      <c r="Q1911" s="137">
        <v>36.802195633964303</v>
      </c>
      <c r="R1911" s="137">
        <v>8.8440469075654509</v>
      </c>
      <c r="S1911" s="137">
        <v>22.057705000683701</v>
      </c>
      <c r="T1911" s="137">
        <v>29.107751169438501</v>
      </c>
      <c r="U1911" s="137">
        <v>13.8790679357505</v>
      </c>
      <c r="V1911" s="1">
        <v>6398949</v>
      </c>
      <c r="W1911" s="1">
        <v>6278168</v>
      </c>
      <c r="X1911" s="1">
        <v>5890938</v>
      </c>
      <c r="Y1911" s="1">
        <v>3986604</v>
      </c>
      <c r="Z1911" s="1">
        <v>4057115</v>
      </c>
      <c r="AA1911" s="1">
        <v>3740925</v>
      </c>
      <c r="AB1911" s="1">
        <v>6120019</v>
      </c>
      <c r="AC1911" s="1">
        <v>3216835</v>
      </c>
      <c r="AD1911" s="1">
        <v>4338602</v>
      </c>
      <c r="AE1911" s="1">
        <v>1424698</v>
      </c>
      <c r="AH1911" s="136">
        <f t="shared" si="29"/>
        <v>39330</v>
      </c>
      <c r="AI1911" s="177">
        <f>HLOOKUP(附加题模型!$E$2,历史数据!$B$3:$K$5000,ROW(A1909),)</f>
        <v>14.0875797545035</v>
      </c>
      <c r="AJ1911" s="177">
        <f>HLOOKUP(附加题模型!$E$2,历史数据!$L$3:$U$5000,ROW(A1909),)</f>
        <v>13.8790679357505</v>
      </c>
    </row>
    <row r="1912" spans="1:36" x14ac:dyDescent="0.2">
      <c r="A1912" s="148">
        <v>39331</v>
      </c>
      <c r="B1912" s="137">
        <v>32.429863464417302</v>
      </c>
      <c r="C1912" s="137">
        <v>63.370888626952301</v>
      </c>
      <c r="D1912" s="137">
        <v>16.296502853454399</v>
      </c>
      <c r="E1912" s="137">
        <v>9.5159078560943904</v>
      </c>
      <c r="F1912" s="137">
        <v>15.4756909758362</v>
      </c>
      <c r="G1912" s="137">
        <v>36.630107878828902</v>
      </c>
      <c r="H1912" s="137">
        <v>8.9368629920526406</v>
      </c>
      <c r="I1912" s="137">
        <v>22.1996203821219</v>
      </c>
      <c r="J1912" s="137">
        <v>29.1507146397993</v>
      </c>
      <c r="K1912" s="137">
        <v>14.009387822471099</v>
      </c>
      <c r="L1912" s="137">
        <v>32.185109777893402</v>
      </c>
      <c r="M1912" s="137">
        <v>65.579729696882097</v>
      </c>
      <c r="N1912" s="137">
        <v>16.284458135898301</v>
      </c>
      <c r="O1912" s="137">
        <v>9.5920351189431408</v>
      </c>
      <c r="P1912" s="137">
        <v>15.1161009101326</v>
      </c>
      <c r="Q1912" s="137">
        <v>36.3351002985967</v>
      </c>
      <c r="R1912" s="137">
        <v>9.0296790765398303</v>
      </c>
      <c r="S1912" s="137">
        <v>22.584819274596999</v>
      </c>
      <c r="T1912" s="137">
        <v>28.5062625843874</v>
      </c>
      <c r="U1912" s="137">
        <v>14.543699358025799</v>
      </c>
      <c r="V1912" s="1">
        <v>9406964</v>
      </c>
      <c r="W1912" s="1">
        <v>17655395</v>
      </c>
      <c r="X1912" s="1">
        <v>4958234</v>
      </c>
      <c r="Y1912" s="1">
        <v>4935071</v>
      </c>
      <c r="Z1912" s="1">
        <v>4523215</v>
      </c>
      <c r="AA1912" s="1">
        <v>3397467</v>
      </c>
      <c r="AB1912" s="1">
        <v>11115546</v>
      </c>
      <c r="AC1912" s="1">
        <v>5802399</v>
      </c>
      <c r="AD1912" s="1">
        <v>6408586</v>
      </c>
      <c r="AE1912" s="1">
        <v>2765599</v>
      </c>
      <c r="AH1912" s="136">
        <f t="shared" si="29"/>
        <v>39331</v>
      </c>
      <c r="AI1912" s="177">
        <f>HLOOKUP(附加题模型!$E$2,历史数据!$B$3:$K$5000,ROW(A1910),)</f>
        <v>14.009387822471099</v>
      </c>
      <c r="AJ1912" s="177">
        <f>HLOOKUP(附加题模型!$E$2,历史数据!$L$3:$U$5000,ROW(A1910),)</f>
        <v>14.543699358025799</v>
      </c>
    </row>
    <row r="1913" spans="1:36" x14ac:dyDescent="0.2">
      <c r="A1913" s="148">
        <v>39332</v>
      </c>
      <c r="B1913" s="137">
        <v>32.276892410339897</v>
      </c>
      <c r="C1913" s="137">
        <v>65.655896630328002</v>
      </c>
      <c r="D1913" s="137">
        <v>16.284458135898301</v>
      </c>
      <c r="E1913" s="137">
        <v>9.5594091491508095</v>
      </c>
      <c r="F1913" s="137">
        <v>15.1294190607142</v>
      </c>
      <c r="G1913" s="137">
        <v>36.015508753345202</v>
      </c>
      <c r="H1913" s="137">
        <v>8.9501224326936697</v>
      </c>
      <c r="I1913" s="137">
        <v>22.584819274596999</v>
      </c>
      <c r="J1913" s="137">
        <v>27.926255734516602</v>
      </c>
      <c r="K1913" s="137">
        <v>14.4003474826331</v>
      </c>
      <c r="L1913" s="137">
        <v>30.227080285702201</v>
      </c>
      <c r="M1913" s="137">
        <v>62.304551558710301</v>
      </c>
      <c r="N1913" s="137">
        <v>16.284458135898301</v>
      </c>
      <c r="O1913" s="137">
        <v>9.3310273606045495</v>
      </c>
      <c r="P1913" s="137">
        <v>14.490147832796699</v>
      </c>
      <c r="Q1913" s="137">
        <v>36.9496994240804</v>
      </c>
      <c r="R1913" s="137">
        <v>9.0296790765398303</v>
      </c>
      <c r="S1913" s="137">
        <v>21.550864352689999</v>
      </c>
      <c r="T1913" s="137">
        <v>27.281803679104701</v>
      </c>
      <c r="U1913" s="137">
        <v>13.8269399810622</v>
      </c>
      <c r="V1913" s="1">
        <v>11652301</v>
      </c>
      <c r="W1913" s="1">
        <v>9802857</v>
      </c>
      <c r="X1913" s="1">
        <v>0</v>
      </c>
      <c r="Y1913" s="1">
        <v>5248263</v>
      </c>
      <c r="Z1913" s="1">
        <v>4637028</v>
      </c>
      <c r="AA1913" s="1">
        <v>6916614</v>
      </c>
      <c r="AB1913" s="1">
        <v>23615235</v>
      </c>
      <c r="AC1913" s="1">
        <v>3913276</v>
      </c>
      <c r="AD1913" s="1">
        <v>5300742</v>
      </c>
      <c r="AE1913" s="1">
        <v>1645728</v>
      </c>
      <c r="AH1913" s="136">
        <f t="shared" si="29"/>
        <v>39332</v>
      </c>
      <c r="AI1913" s="177">
        <f>HLOOKUP(附加题模型!$E$2,历史数据!$B$3:$K$5000,ROW(A1911),)</f>
        <v>14.4003474826331</v>
      </c>
      <c r="AJ1913" s="177">
        <f>HLOOKUP(附加题模型!$E$2,历史数据!$L$3:$U$5000,ROW(A1911),)</f>
        <v>13.8269399810622</v>
      </c>
    </row>
    <row r="1914" spans="1:36" x14ac:dyDescent="0.2">
      <c r="A1914" s="148">
        <v>39335</v>
      </c>
      <c r="B1914" s="137">
        <v>29.7375729126544</v>
      </c>
      <c r="C1914" s="137">
        <v>60.933546756684898</v>
      </c>
      <c r="D1914" s="137">
        <v>15.694266975647601</v>
      </c>
      <c r="E1914" s="137">
        <v>9.2440247744916899</v>
      </c>
      <c r="F1914" s="137">
        <v>14.2504211223276</v>
      </c>
      <c r="G1914" s="137">
        <v>36.384268228635399</v>
      </c>
      <c r="H1914" s="137">
        <v>8.9368629920526406</v>
      </c>
      <c r="I1914" s="137">
        <v>20.902108323258101</v>
      </c>
      <c r="J1914" s="137">
        <v>27.3677306198263</v>
      </c>
      <c r="K1914" s="137">
        <v>13.6835881056695</v>
      </c>
      <c r="L1914" s="137">
        <v>31.359066085875199</v>
      </c>
      <c r="M1914" s="137">
        <v>61.009713690130802</v>
      </c>
      <c r="N1914" s="137">
        <v>15.874937738989599</v>
      </c>
      <c r="O1914" s="137">
        <v>9.7334143213765394</v>
      </c>
      <c r="P1914" s="137">
        <v>15.102782759550999</v>
      </c>
      <c r="Q1914" s="137">
        <v>35.966340823306503</v>
      </c>
      <c r="R1914" s="137">
        <v>9.9313210401297098</v>
      </c>
      <c r="S1914" s="137">
        <v>21.7333269859677</v>
      </c>
      <c r="T1914" s="137">
        <v>27.9047739993362</v>
      </c>
      <c r="U1914" s="137">
        <v>14.4003474826331</v>
      </c>
      <c r="V1914" s="1">
        <v>7835430</v>
      </c>
      <c r="W1914" s="1">
        <v>7033333</v>
      </c>
      <c r="X1914" s="1">
        <v>5023874</v>
      </c>
      <c r="Y1914" s="1">
        <v>7037869</v>
      </c>
      <c r="Z1914" s="1">
        <v>3890880</v>
      </c>
      <c r="AA1914" s="1">
        <v>5194928</v>
      </c>
      <c r="AB1914" s="1">
        <v>26018759</v>
      </c>
      <c r="AC1914" s="1">
        <v>2815754</v>
      </c>
      <c r="AD1914" s="1">
        <v>4278619</v>
      </c>
      <c r="AE1914" s="1">
        <v>1594588</v>
      </c>
      <c r="AH1914" s="136">
        <f t="shared" si="29"/>
        <v>39335</v>
      </c>
      <c r="AI1914" s="177">
        <f>HLOOKUP(附加题模型!$E$2,历史数据!$B$3:$K$5000,ROW(A1912),)</f>
        <v>13.6835881056695</v>
      </c>
      <c r="AJ1914" s="177">
        <f>HLOOKUP(附加题模型!$E$2,历史数据!$L$3:$U$5000,ROW(A1912),)</f>
        <v>14.4003474826331</v>
      </c>
    </row>
    <row r="1915" spans="1:36" x14ac:dyDescent="0.2">
      <c r="A1915" s="148">
        <v>39336</v>
      </c>
      <c r="B1915" s="137">
        <v>31.1449066101668</v>
      </c>
      <c r="C1915" s="137">
        <v>61.009713690130802</v>
      </c>
      <c r="D1915" s="137">
        <v>15.6581328229791</v>
      </c>
      <c r="E1915" s="137">
        <v>9.6790377050560004</v>
      </c>
      <c r="F1915" s="137">
        <v>15.1161009101326</v>
      </c>
      <c r="G1915" s="137">
        <v>35.548413417977599</v>
      </c>
      <c r="H1915" s="137">
        <v>9.9313210401297098</v>
      </c>
      <c r="I1915" s="137">
        <v>21.794147863727002</v>
      </c>
      <c r="J1915" s="137">
        <v>28.0981096159598</v>
      </c>
      <c r="K1915" s="137">
        <v>14.0745477658315</v>
      </c>
      <c r="L1915" s="137">
        <v>30.777776080380999</v>
      </c>
      <c r="M1915" s="137">
        <v>57.963036352296498</v>
      </c>
      <c r="N1915" s="137">
        <v>14.923405052054701</v>
      </c>
      <c r="O1915" s="137">
        <v>9.6572870585277908</v>
      </c>
      <c r="P1915" s="137">
        <v>13.637786195573399</v>
      </c>
      <c r="Q1915" s="137">
        <v>32.377081930481602</v>
      </c>
      <c r="R1915" s="137">
        <v>8.9368629920526406</v>
      </c>
      <c r="S1915" s="137">
        <v>20.415541301184199</v>
      </c>
      <c r="T1915" s="137">
        <v>25.906972627559298</v>
      </c>
      <c r="U1915" s="137">
        <v>13.6053961736371</v>
      </c>
      <c r="V1915" s="1">
        <v>15398096</v>
      </c>
      <c r="W1915" s="1">
        <v>7765203</v>
      </c>
      <c r="X1915" s="1">
        <v>4329639</v>
      </c>
      <c r="Y1915" s="1">
        <v>13683654</v>
      </c>
      <c r="Z1915" s="1">
        <v>5070279</v>
      </c>
      <c r="AA1915" s="1">
        <v>5211997</v>
      </c>
      <c r="AB1915" s="1">
        <v>16351901</v>
      </c>
      <c r="AC1915" s="1">
        <v>4003619</v>
      </c>
      <c r="AD1915" s="1">
        <v>4221222</v>
      </c>
      <c r="AE1915" s="1">
        <v>2995717</v>
      </c>
      <c r="AH1915" s="136">
        <f t="shared" si="29"/>
        <v>39336</v>
      </c>
      <c r="AI1915" s="177">
        <f>HLOOKUP(附加题模型!$E$2,历史数据!$B$3:$K$5000,ROW(A1913),)</f>
        <v>14.0745477658315</v>
      </c>
      <c r="AJ1915" s="177">
        <f>HLOOKUP(附加题模型!$E$2,历史数据!$L$3:$U$5000,ROW(A1913),)</f>
        <v>13.6053961736371</v>
      </c>
    </row>
    <row r="1916" spans="1:36" x14ac:dyDescent="0.2">
      <c r="A1916" s="148">
        <v>39337</v>
      </c>
      <c r="B1916" s="137">
        <v>30.594210815488001</v>
      </c>
      <c r="C1916" s="137">
        <v>57.963036352296498</v>
      </c>
      <c r="D1916" s="137">
        <v>14.815002594049499</v>
      </c>
      <c r="E1916" s="137">
        <v>9.6899130283201096</v>
      </c>
      <c r="F1916" s="137">
        <v>13.717695099063</v>
      </c>
      <c r="G1916" s="137">
        <v>32.377081930481602</v>
      </c>
      <c r="H1916" s="137">
        <v>8.8042685856423599</v>
      </c>
      <c r="I1916" s="137">
        <v>20.4966358048632</v>
      </c>
      <c r="J1916" s="137">
        <v>25.5847465998533</v>
      </c>
      <c r="K1916" s="137">
        <v>13.813907992390099</v>
      </c>
      <c r="L1916" s="137">
        <v>31.573225561583701</v>
      </c>
      <c r="M1916" s="137">
        <v>56.211196883041801</v>
      </c>
      <c r="N1916" s="137">
        <v>14.658421265819699</v>
      </c>
      <c r="O1916" s="137">
        <v>10.092299989092099</v>
      </c>
      <c r="P1916" s="137">
        <v>13.8109221531343</v>
      </c>
      <c r="Q1916" s="137">
        <v>31.836234700056</v>
      </c>
      <c r="R1916" s="137">
        <v>9.2683490080783297</v>
      </c>
      <c r="S1916" s="137">
        <v>20.9223819491779</v>
      </c>
      <c r="T1916" s="137">
        <v>27.496621030908699</v>
      </c>
      <c r="U1916" s="137">
        <v>13.8660359470784</v>
      </c>
      <c r="V1916" s="1">
        <v>7705963</v>
      </c>
      <c r="W1916" s="1">
        <v>4728502</v>
      </c>
      <c r="X1916" s="1">
        <v>4068282</v>
      </c>
      <c r="Y1916" s="1">
        <v>12749492</v>
      </c>
      <c r="Z1916" s="1">
        <v>3635743</v>
      </c>
      <c r="AA1916" s="1">
        <v>3642587</v>
      </c>
      <c r="AB1916" s="1">
        <v>10732109</v>
      </c>
      <c r="AC1916" s="1">
        <v>3240964</v>
      </c>
      <c r="AD1916" s="1">
        <v>6708242</v>
      </c>
      <c r="AE1916" s="1">
        <v>1554436</v>
      </c>
      <c r="AH1916" s="136">
        <f t="shared" si="29"/>
        <v>39337</v>
      </c>
      <c r="AI1916" s="177">
        <f>HLOOKUP(附加题模型!$E$2,历史数据!$B$3:$K$5000,ROW(A1914),)</f>
        <v>13.813907992390099</v>
      </c>
      <c r="AJ1916" s="177">
        <f>HLOOKUP(附加题模型!$E$2,历史数据!$L$3:$U$5000,ROW(A1914),)</f>
        <v>13.8660359470784</v>
      </c>
    </row>
    <row r="1917" spans="1:36" x14ac:dyDescent="0.2">
      <c r="A1917" s="148">
        <v>39338</v>
      </c>
      <c r="B1917" s="137">
        <v>31.726196615661099</v>
      </c>
      <c r="C1917" s="137">
        <v>56.363530749933503</v>
      </c>
      <c r="D1917" s="137">
        <v>14.6704659833758</v>
      </c>
      <c r="E1917" s="137">
        <v>10.0596740192998</v>
      </c>
      <c r="F1917" s="137">
        <v>13.8508766048792</v>
      </c>
      <c r="G1917" s="137">
        <v>31.885402630094699</v>
      </c>
      <c r="H1917" s="137">
        <v>9.2418301267962697</v>
      </c>
      <c r="I1917" s="137">
        <v>20.780466567739701</v>
      </c>
      <c r="J1917" s="137">
        <v>27.7114383827127</v>
      </c>
      <c r="K1917" s="137">
        <v>13.9181639017667</v>
      </c>
      <c r="L1917" s="137">
        <v>31.481442929137199</v>
      </c>
      <c r="M1917" s="137">
        <v>57.963036352296498</v>
      </c>
      <c r="N1917" s="137">
        <v>14.8270473116056</v>
      </c>
      <c r="O1917" s="137">
        <v>10.1575519286767</v>
      </c>
      <c r="P1917" s="137">
        <v>13.744331400226301</v>
      </c>
      <c r="Q1917" s="137">
        <v>32.401665895500997</v>
      </c>
      <c r="R1917" s="137">
        <v>9.2418301267962697</v>
      </c>
      <c r="S1917" s="137">
        <v>20.902108323258101</v>
      </c>
      <c r="T1917" s="137">
        <v>27.303285414285099</v>
      </c>
      <c r="U1917" s="137">
        <v>13.8008760037181</v>
      </c>
      <c r="V1917" s="1">
        <v>5261399</v>
      </c>
      <c r="W1917" s="1">
        <v>2908100</v>
      </c>
      <c r="X1917" s="1">
        <v>3209916</v>
      </c>
      <c r="Y1917" s="1">
        <v>9080475</v>
      </c>
      <c r="Z1917" s="1">
        <v>2892386</v>
      </c>
      <c r="AA1917" s="1">
        <v>2672429</v>
      </c>
      <c r="AB1917" s="1">
        <v>6233784</v>
      </c>
      <c r="AC1917" s="1">
        <v>2127874</v>
      </c>
      <c r="AD1917" s="1">
        <v>8312515</v>
      </c>
      <c r="AE1917" s="1">
        <v>1140204</v>
      </c>
      <c r="AH1917" s="136">
        <f t="shared" si="29"/>
        <v>39338</v>
      </c>
      <c r="AI1917" s="177">
        <f>HLOOKUP(附加题模型!$E$2,历史数据!$B$3:$K$5000,ROW(A1915),)</f>
        <v>13.9181639017667</v>
      </c>
      <c r="AJ1917" s="177">
        <f>HLOOKUP(附加题模型!$E$2,历史数据!$L$3:$U$5000,ROW(A1915),)</f>
        <v>13.8008760037181</v>
      </c>
    </row>
    <row r="1918" spans="1:36" x14ac:dyDescent="0.2">
      <c r="A1918" s="148">
        <v>39339</v>
      </c>
      <c r="B1918" s="137">
        <v>31.481442929137199</v>
      </c>
      <c r="C1918" s="137">
        <v>58.648538753309197</v>
      </c>
      <c r="D1918" s="137">
        <v>14.9354497696109</v>
      </c>
      <c r="E1918" s="137">
        <v>10.179302575205</v>
      </c>
      <c r="F1918" s="137">
        <v>13.744331400226301</v>
      </c>
      <c r="G1918" s="137">
        <v>32.524585720597699</v>
      </c>
      <c r="H1918" s="137">
        <v>9.17553292359114</v>
      </c>
      <c r="I1918" s="137">
        <v>20.861561071418599</v>
      </c>
      <c r="J1918" s="137">
        <v>27.281803679104701</v>
      </c>
      <c r="K1918" s="137">
        <v>14.178803675208</v>
      </c>
      <c r="L1918" s="137">
        <v>30.991935556089398</v>
      </c>
      <c r="M1918" s="137">
        <v>58.267704086080002</v>
      </c>
      <c r="N1918" s="137">
        <v>16.3085475710106</v>
      </c>
      <c r="O1918" s="137">
        <v>10.5381882429205</v>
      </c>
      <c r="P1918" s="137">
        <v>13.984058110695299</v>
      </c>
      <c r="Q1918" s="137">
        <v>32.500001755578403</v>
      </c>
      <c r="R1918" s="137">
        <v>9.5733161428219695</v>
      </c>
      <c r="S1918" s="137">
        <v>21.023750078776601</v>
      </c>
      <c r="T1918" s="137">
        <v>26.852168975496799</v>
      </c>
      <c r="U1918" s="137">
        <v>15.1822668029571</v>
      </c>
      <c r="V1918" s="1">
        <v>6041995</v>
      </c>
      <c r="W1918" s="1">
        <v>3201824</v>
      </c>
      <c r="X1918" s="1">
        <v>6451882</v>
      </c>
      <c r="Y1918" s="1">
        <v>11601281</v>
      </c>
      <c r="Z1918" s="1">
        <v>3328082</v>
      </c>
      <c r="AA1918" s="1">
        <v>2826789</v>
      </c>
      <c r="AB1918" s="1">
        <v>11036437</v>
      </c>
      <c r="AC1918" s="1">
        <v>2828551</v>
      </c>
      <c r="AD1918" s="1">
        <v>4714806</v>
      </c>
      <c r="AE1918" s="1">
        <v>7605097</v>
      </c>
      <c r="AH1918" s="136">
        <f t="shared" si="29"/>
        <v>39339</v>
      </c>
      <c r="AI1918" s="177">
        <f>HLOOKUP(附加题模型!$E$2,历史数据!$B$3:$K$5000,ROW(A1916),)</f>
        <v>14.178803675208</v>
      </c>
      <c r="AJ1918" s="177">
        <f>HLOOKUP(附加题模型!$E$2,历史数据!$L$3:$U$5000,ROW(A1916),)</f>
        <v>15.1822668029571</v>
      </c>
    </row>
    <row r="1919" spans="1:36" x14ac:dyDescent="0.2">
      <c r="A1919" s="148">
        <v>39342</v>
      </c>
      <c r="B1919" s="137">
        <v>30.4412397614106</v>
      </c>
      <c r="C1919" s="137">
        <v>58.267704086080002</v>
      </c>
      <c r="D1919" s="137">
        <v>16.392860593903499</v>
      </c>
      <c r="E1919" s="137">
        <v>10.7448193849386</v>
      </c>
      <c r="F1919" s="137">
        <v>14.117239616511499</v>
      </c>
      <c r="G1919" s="137">
        <v>32.401665895500997</v>
      </c>
      <c r="H1919" s="137">
        <v>9.5467972615399095</v>
      </c>
      <c r="I1919" s="137">
        <v>21.023750078776601</v>
      </c>
      <c r="J1919" s="137">
        <v>26.7232785644144</v>
      </c>
      <c r="K1919" s="137">
        <v>15.1822668029571</v>
      </c>
      <c r="L1919" s="137">
        <v>30.991935556089398</v>
      </c>
      <c r="M1919" s="137">
        <v>60.0195435553346</v>
      </c>
      <c r="N1919" s="137">
        <v>16.332637006122901</v>
      </c>
      <c r="O1919" s="137">
        <v>10.516437596392301</v>
      </c>
      <c r="P1919" s="137">
        <v>14.3303300258173</v>
      </c>
      <c r="Q1919" s="137">
        <v>33.065432951023404</v>
      </c>
      <c r="R1919" s="137">
        <v>9.9048021588476605</v>
      </c>
      <c r="S1919" s="137">
        <v>22.240167633961399</v>
      </c>
      <c r="T1919" s="137">
        <v>28.055146145599</v>
      </c>
      <c r="U1919" s="137">
        <v>16.707009477588802</v>
      </c>
      <c r="V1919" s="1">
        <v>5947504</v>
      </c>
      <c r="W1919" s="1">
        <v>4955419</v>
      </c>
      <c r="X1919" s="1">
        <v>7154147</v>
      </c>
      <c r="Y1919" s="1">
        <v>8529325</v>
      </c>
      <c r="Z1919" s="1">
        <v>3535668</v>
      </c>
      <c r="AA1919" s="1">
        <v>2901000</v>
      </c>
      <c r="AB1919" s="1">
        <v>13030746</v>
      </c>
      <c r="AC1919" s="1">
        <v>6462508</v>
      </c>
      <c r="AD1919" s="1">
        <v>4417808</v>
      </c>
      <c r="AE1919" s="1">
        <v>8690916</v>
      </c>
      <c r="AH1919" s="136">
        <f t="shared" si="29"/>
        <v>39342</v>
      </c>
      <c r="AI1919" s="177">
        <f>HLOOKUP(附加题模型!$E$2,历史数据!$B$3:$K$5000,ROW(A1917),)</f>
        <v>15.1822668029571</v>
      </c>
      <c r="AJ1919" s="177">
        <f>HLOOKUP(附加题模型!$E$2,历史数据!$L$3:$U$5000,ROW(A1917),)</f>
        <v>16.707009477588802</v>
      </c>
    </row>
    <row r="1920" spans="1:36" x14ac:dyDescent="0.2">
      <c r="A1920" s="148">
        <v>39343</v>
      </c>
      <c r="B1920" s="137">
        <v>30.961341345273901</v>
      </c>
      <c r="C1920" s="137">
        <v>60.171877422226402</v>
      </c>
      <c r="D1920" s="137">
        <v>16.477173616796499</v>
      </c>
      <c r="E1920" s="137">
        <v>10.5055622731282</v>
      </c>
      <c r="F1920" s="137">
        <v>14.3303300258173</v>
      </c>
      <c r="G1920" s="137">
        <v>33.434192426313601</v>
      </c>
      <c r="H1920" s="137">
        <v>9.9445804807707407</v>
      </c>
      <c r="I1920" s="137">
        <v>22.3009885117206</v>
      </c>
      <c r="J1920" s="137">
        <v>28.0981096159598</v>
      </c>
      <c r="K1920" s="137">
        <v>16.707009477588802</v>
      </c>
      <c r="L1920" s="137">
        <v>31.267283453428799</v>
      </c>
      <c r="M1920" s="137">
        <v>57.886869418850701</v>
      </c>
      <c r="N1920" s="137">
        <v>16.019474349663302</v>
      </c>
      <c r="O1920" s="137">
        <v>10.2445545147896</v>
      </c>
      <c r="P1920" s="137">
        <v>14.3303300258173</v>
      </c>
      <c r="Q1920" s="137">
        <v>33.802951901603798</v>
      </c>
      <c r="R1920" s="137">
        <v>9.8252455150014892</v>
      </c>
      <c r="S1920" s="137">
        <v>22.990291792992</v>
      </c>
      <c r="T1920" s="137">
        <v>28.227000027042202</v>
      </c>
      <c r="U1920" s="137">
        <v>16.342113794770999</v>
      </c>
      <c r="V1920" s="1">
        <v>6751673</v>
      </c>
      <c r="W1920" s="1">
        <v>5856919</v>
      </c>
      <c r="X1920" s="1">
        <v>4017893</v>
      </c>
      <c r="Y1920" s="1">
        <v>6651041</v>
      </c>
      <c r="Z1920" s="1">
        <v>0</v>
      </c>
      <c r="AA1920" s="1">
        <v>2877794</v>
      </c>
      <c r="AB1920" s="1">
        <v>8124976</v>
      </c>
      <c r="AC1920" s="1">
        <v>9957265</v>
      </c>
      <c r="AD1920" s="1">
        <v>5191292</v>
      </c>
      <c r="AE1920" s="1">
        <v>4413499</v>
      </c>
      <c r="AH1920" s="136">
        <f t="shared" si="29"/>
        <v>39343</v>
      </c>
      <c r="AI1920" s="177">
        <f>HLOOKUP(附加题模型!$E$2,历史数据!$B$3:$K$5000,ROW(A1918),)</f>
        <v>16.707009477588802</v>
      </c>
      <c r="AJ1920" s="177">
        <f>HLOOKUP(附加题模型!$E$2,历史数据!$L$3:$U$5000,ROW(A1918),)</f>
        <v>16.342113794770999</v>
      </c>
    </row>
    <row r="1921" spans="1:36" x14ac:dyDescent="0.2">
      <c r="A1921" s="148">
        <v>39344</v>
      </c>
      <c r="B1921" s="137">
        <v>31.236689242613298</v>
      </c>
      <c r="C1921" s="137">
        <v>57.201367017838002</v>
      </c>
      <c r="D1921" s="137">
        <v>16.0917426550001</v>
      </c>
      <c r="E1921" s="137">
        <v>10.2336791915255</v>
      </c>
      <c r="F1921" s="137">
        <v>14.6499656397761</v>
      </c>
      <c r="G1921" s="137">
        <v>33.802951901603798</v>
      </c>
      <c r="H1921" s="137">
        <v>9.9180615994886896</v>
      </c>
      <c r="I1921" s="137">
        <v>23.314669807707901</v>
      </c>
      <c r="J1921" s="137">
        <v>28.312926967763801</v>
      </c>
      <c r="K1921" s="137">
        <v>16.355145783443</v>
      </c>
      <c r="L1921" s="137">
        <v>30.410645550595099</v>
      </c>
      <c r="M1921" s="137">
        <v>57.0490331509463</v>
      </c>
      <c r="N1921" s="137">
        <v>15.621998670310701</v>
      </c>
      <c r="O1921" s="137">
        <v>10.1684272519409</v>
      </c>
      <c r="P1921" s="137">
        <v>13.970739960113701</v>
      </c>
      <c r="Q1921" s="137">
        <v>32.893345195887903</v>
      </c>
      <c r="R1921" s="137">
        <v>9.5202783802578494</v>
      </c>
      <c r="S1921" s="137">
        <v>22.3009885117206</v>
      </c>
      <c r="T1921" s="137">
        <v>27.2173584735635</v>
      </c>
      <c r="U1921" s="137">
        <v>15.5341304971029</v>
      </c>
      <c r="V1921" s="1">
        <v>4306017</v>
      </c>
      <c r="W1921" s="1">
        <v>4764693</v>
      </c>
      <c r="X1921" s="1">
        <v>3175791</v>
      </c>
      <c r="Y1921" s="1">
        <v>4893506</v>
      </c>
      <c r="Z1921" s="1">
        <v>2728420</v>
      </c>
      <c r="AA1921" s="1">
        <v>2281633</v>
      </c>
      <c r="AB1921" s="1">
        <v>6569735</v>
      </c>
      <c r="AC1921" s="1">
        <v>5769490</v>
      </c>
      <c r="AD1921" s="1">
        <v>3497989</v>
      </c>
      <c r="AE1921" s="1">
        <v>3094825</v>
      </c>
      <c r="AH1921" s="136">
        <f t="shared" si="29"/>
        <v>39344</v>
      </c>
      <c r="AI1921" s="177">
        <f>HLOOKUP(附加题模型!$E$2,历史数据!$B$3:$K$5000,ROW(A1919),)</f>
        <v>16.355145783443</v>
      </c>
      <c r="AJ1921" s="177">
        <f>HLOOKUP(附加题模型!$E$2,历史数据!$L$3:$U$5000,ROW(A1919),)</f>
        <v>15.5341304971029</v>
      </c>
    </row>
    <row r="1922" spans="1:36" x14ac:dyDescent="0.2">
      <c r="A1922" s="148">
        <v>39345</v>
      </c>
      <c r="B1922" s="137">
        <v>30.288268707333199</v>
      </c>
      <c r="C1922" s="137">
        <v>57.582201685067197</v>
      </c>
      <c r="D1922" s="137">
        <v>15.5363651615463</v>
      </c>
      <c r="E1922" s="137">
        <v>10.2228038682614</v>
      </c>
      <c r="F1922" s="137">
        <v>14.170512218837899</v>
      </c>
      <c r="G1922" s="137">
        <v>32.942513125926602</v>
      </c>
      <c r="H1922" s="137">
        <v>9.4407217364116907</v>
      </c>
      <c r="I1922" s="137">
        <v>22.605092900516802</v>
      </c>
      <c r="J1922" s="137">
        <v>27.281803679104701</v>
      </c>
      <c r="K1922" s="137">
        <v>15.4429065763984</v>
      </c>
      <c r="L1922" s="137">
        <v>29.554007647761502</v>
      </c>
      <c r="M1922" s="137">
        <v>58.420037952971697</v>
      </c>
      <c r="N1922" s="137">
        <v>15.609765311915799</v>
      </c>
      <c r="O1922" s="137">
        <v>10.211928544997299</v>
      </c>
      <c r="P1922" s="137">
        <v>14.3303300258173</v>
      </c>
      <c r="Q1922" s="137">
        <v>33.237520706158797</v>
      </c>
      <c r="R1922" s="137">
        <v>9.5865755834629898</v>
      </c>
      <c r="S1922" s="137">
        <v>22.260441259881102</v>
      </c>
      <c r="T1922" s="137">
        <v>27.475139295728301</v>
      </c>
      <c r="U1922" s="137">
        <v>16.159665953362001</v>
      </c>
      <c r="V1922" s="1">
        <v>6752995</v>
      </c>
      <c r="W1922" s="1">
        <v>4217461</v>
      </c>
      <c r="X1922" s="1">
        <v>2175600</v>
      </c>
      <c r="Y1922" s="1">
        <v>4719281</v>
      </c>
      <c r="Z1922" s="1">
        <v>3217004</v>
      </c>
      <c r="AA1922" s="1">
        <v>2323561</v>
      </c>
      <c r="AB1922" s="1">
        <v>5894084</v>
      </c>
      <c r="AC1922" s="1">
        <v>3486164</v>
      </c>
      <c r="AD1922" s="1">
        <v>3095823</v>
      </c>
      <c r="AE1922" s="1">
        <v>2600566</v>
      </c>
      <c r="AH1922" s="136">
        <f t="shared" si="29"/>
        <v>39345</v>
      </c>
      <c r="AI1922" s="177">
        <f>HLOOKUP(附加题模型!$E$2,历史数据!$B$3:$K$5000,ROW(A1920),)</f>
        <v>15.4429065763984</v>
      </c>
      <c r="AJ1922" s="177">
        <f>HLOOKUP(附加题模型!$E$2,历史数据!$L$3:$U$5000,ROW(A1920),)</f>
        <v>16.159665953362001</v>
      </c>
    </row>
    <row r="1923" spans="1:36" x14ac:dyDescent="0.2">
      <c r="A1923" s="148">
        <v>39346</v>
      </c>
      <c r="B1923" s="137">
        <v>29.064500274713598</v>
      </c>
      <c r="C1923" s="137">
        <v>58.9532064870927</v>
      </c>
      <c r="D1923" s="137">
        <v>15.5363651615463</v>
      </c>
      <c r="E1923" s="137">
        <v>10.211928544997299</v>
      </c>
      <c r="F1923" s="137">
        <v>14.2504211223276</v>
      </c>
      <c r="G1923" s="137">
        <v>33.237520706158797</v>
      </c>
      <c r="H1923" s="137">
        <v>9.5335378208988804</v>
      </c>
      <c r="I1923" s="137">
        <v>22.503724770918101</v>
      </c>
      <c r="J1923" s="137">
        <v>27.5610662364499</v>
      </c>
      <c r="K1923" s="137">
        <v>16.0554100439855</v>
      </c>
      <c r="L1923" s="137">
        <v>28.207862371880001</v>
      </c>
      <c r="M1923" s="137">
        <v>58.267704086080002</v>
      </c>
      <c r="N1923" s="137">
        <v>15.401798219202201</v>
      </c>
      <c r="O1923" s="137">
        <v>9.83129223075351</v>
      </c>
      <c r="P1923" s="137">
        <v>13.797604002552699</v>
      </c>
      <c r="Q1923" s="137">
        <v>32.008322455191397</v>
      </c>
      <c r="R1923" s="137">
        <v>9.4937594989758001</v>
      </c>
      <c r="S1923" s="137">
        <v>21.773874237807199</v>
      </c>
      <c r="T1923" s="137">
        <v>28.592189525108999</v>
      </c>
      <c r="U1923" s="137">
        <v>15.729610327183901</v>
      </c>
      <c r="V1923" s="1">
        <v>6327958</v>
      </c>
      <c r="W1923" s="1">
        <v>4451839</v>
      </c>
      <c r="X1923" s="1">
        <v>2495059</v>
      </c>
      <c r="Y1923" s="1">
        <v>5154628</v>
      </c>
      <c r="Z1923" s="1">
        <v>2513908</v>
      </c>
      <c r="AA1923" s="1">
        <v>2457729</v>
      </c>
      <c r="AB1923" s="1">
        <v>6726077</v>
      </c>
      <c r="AC1923" s="1">
        <v>2646465</v>
      </c>
      <c r="AD1923" s="1">
        <v>8155711</v>
      </c>
      <c r="AE1923" s="1">
        <v>1917738</v>
      </c>
      <c r="AH1923" s="136">
        <f t="shared" si="29"/>
        <v>39346</v>
      </c>
      <c r="AI1923" s="177">
        <f>HLOOKUP(附加题模型!$E$2,历史数据!$B$3:$K$5000,ROW(A1921),)</f>
        <v>16.0554100439855</v>
      </c>
      <c r="AJ1923" s="177">
        <f>HLOOKUP(附加题模型!$E$2,历史数据!$L$3:$U$5000,ROW(A1921),)</f>
        <v>15.729610327183901</v>
      </c>
    </row>
    <row r="1924" spans="1:36" x14ac:dyDescent="0.2">
      <c r="A1924" s="148">
        <v>39349</v>
      </c>
      <c r="B1924" s="137">
        <v>28.024297106986999</v>
      </c>
      <c r="C1924" s="137">
        <v>58.267704086080002</v>
      </c>
      <c r="D1924" s="137">
        <v>15.670932103890401</v>
      </c>
      <c r="E1924" s="137">
        <v>9.83129223075351</v>
      </c>
      <c r="F1924" s="137">
        <v>13.8775129060424</v>
      </c>
      <c r="G1924" s="137">
        <v>31.959154525152702</v>
      </c>
      <c r="H1924" s="137">
        <v>9.4274622957706598</v>
      </c>
      <c r="I1924" s="137">
        <v>21.996884122924399</v>
      </c>
      <c r="J1924" s="137">
        <v>29.0003424935365</v>
      </c>
      <c r="K1924" s="137">
        <v>15.7165783385118</v>
      </c>
      <c r="L1924" s="137">
        <v>28.666775534112301</v>
      </c>
      <c r="M1924" s="137">
        <v>59.1817072874302</v>
      </c>
      <c r="N1924" s="137">
        <v>16.2336665900566</v>
      </c>
      <c r="O1924" s="137">
        <v>10.081424665827999</v>
      </c>
      <c r="P1924" s="137">
        <v>13.5312409909204</v>
      </c>
      <c r="Q1924" s="137">
        <v>33.040848986004001</v>
      </c>
      <c r="R1924" s="137">
        <v>9.2285706861552494</v>
      </c>
      <c r="S1924" s="137">
        <v>21.956336871084901</v>
      </c>
      <c r="T1924" s="137">
        <v>29.172196374979698</v>
      </c>
      <c r="U1924" s="137">
        <v>15.0519469162364</v>
      </c>
      <c r="V1924" s="1">
        <v>6017318</v>
      </c>
      <c r="W1924" s="1">
        <v>4792651</v>
      </c>
      <c r="X1924" s="1">
        <v>5185475</v>
      </c>
      <c r="Y1924" s="1">
        <v>4285281</v>
      </c>
      <c r="Z1924" s="1">
        <v>2758825</v>
      </c>
      <c r="AA1924" s="1">
        <v>2584326</v>
      </c>
      <c r="AB1924" s="1">
        <v>5399348</v>
      </c>
      <c r="AC1924" s="1">
        <v>2675839</v>
      </c>
      <c r="AD1924" s="1">
        <v>11684478</v>
      </c>
      <c r="AE1924" s="1">
        <v>1951048</v>
      </c>
      <c r="AH1924" s="136">
        <f t="shared" si="29"/>
        <v>39349</v>
      </c>
      <c r="AI1924" s="177">
        <f>HLOOKUP(附加题模型!$E$2,历史数据!$B$3:$K$5000,ROW(A1922),)</f>
        <v>15.7165783385118</v>
      </c>
      <c r="AJ1924" s="177">
        <f>HLOOKUP(附加题模型!$E$2,历史数据!$L$3:$U$5000,ROW(A1922),)</f>
        <v>15.0519469162364</v>
      </c>
    </row>
    <row r="1925" spans="1:36" x14ac:dyDescent="0.2">
      <c r="A1925" s="148">
        <v>39350</v>
      </c>
      <c r="B1925" s="137">
        <v>29.0033118530827</v>
      </c>
      <c r="C1925" s="137">
        <v>59.105540353984402</v>
      </c>
      <c r="D1925" s="137">
        <v>16.319300098821099</v>
      </c>
      <c r="E1925" s="137">
        <v>10.1575519286767</v>
      </c>
      <c r="F1925" s="137">
        <v>13.571195442665299</v>
      </c>
      <c r="G1925" s="137">
        <v>32.917929160907299</v>
      </c>
      <c r="H1925" s="137">
        <v>9.17553292359114</v>
      </c>
      <c r="I1925" s="137">
        <v>22.0982522525231</v>
      </c>
      <c r="J1925" s="137">
        <v>29.0003424935365</v>
      </c>
      <c r="K1925" s="137">
        <v>15.0519469162364</v>
      </c>
      <c r="L1925" s="137">
        <v>29.2480655396066</v>
      </c>
      <c r="M1925" s="137">
        <v>57.506034751621399</v>
      </c>
      <c r="N1925" s="137">
        <v>15.7565656126548</v>
      </c>
      <c r="O1925" s="137">
        <v>10.2228038682614</v>
      </c>
      <c r="P1925" s="137">
        <v>13.637786195573399</v>
      </c>
      <c r="Q1925" s="137">
        <v>32.155826245307502</v>
      </c>
      <c r="R1925" s="137">
        <v>9.1224951610270306</v>
      </c>
      <c r="S1925" s="137">
        <v>22.1996203821219</v>
      </c>
      <c r="T1925" s="137">
        <v>28.055146145599</v>
      </c>
      <c r="U1925" s="137">
        <v>15.1431708369409</v>
      </c>
      <c r="V1925" s="1">
        <v>4824722</v>
      </c>
      <c r="W1925" s="1">
        <v>3442932</v>
      </c>
      <c r="X1925" s="1">
        <v>2330915</v>
      </c>
      <c r="Y1925" s="1">
        <v>5441121</v>
      </c>
      <c r="Z1925" s="1">
        <v>1772973</v>
      </c>
      <c r="AA1925" s="1">
        <v>1271809</v>
      </c>
      <c r="AB1925" s="1">
        <v>4936688</v>
      </c>
      <c r="AC1925" s="1">
        <v>3223326</v>
      </c>
      <c r="AD1925" s="1">
        <v>4014081</v>
      </c>
      <c r="AE1925" s="1">
        <v>1262446</v>
      </c>
      <c r="AH1925" s="136">
        <f t="shared" si="29"/>
        <v>39350</v>
      </c>
      <c r="AI1925" s="177">
        <f>HLOOKUP(附加题模型!$E$2,历史数据!$B$3:$K$5000,ROW(A1923),)</f>
        <v>15.0519469162364</v>
      </c>
      <c r="AJ1925" s="177">
        <f>HLOOKUP(附加题模型!$E$2,历史数据!$L$3:$U$5000,ROW(A1923),)</f>
        <v>15.1431708369409</v>
      </c>
    </row>
    <row r="1926" spans="1:36" x14ac:dyDescent="0.2">
      <c r="A1926" s="148">
        <v>39351</v>
      </c>
      <c r="B1926" s="137">
        <v>29.2480655396066</v>
      </c>
      <c r="C1926" s="137">
        <v>58.1153702191882</v>
      </c>
      <c r="D1926" s="137">
        <v>15.7565656126548</v>
      </c>
      <c r="E1926" s="137">
        <v>10.266305161317799</v>
      </c>
      <c r="F1926" s="137">
        <v>13.651104346155</v>
      </c>
      <c r="G1926" s="137">
        <v>32.008322455191397</v>
      </c>
      <c r="H1926" s="137">
        <v>9.0827168391039397</v>
      </c>
      <c r="I1926" s="137">
        <v>22.017157748844198</v>
      </c>
      <c r="J1926" s="137">
        <v>27.926255734516602</v>
      </c>
      <c r="K1926" s="137">
        <v>15.1431708369409</v>
      </c>
      <c r="L1926" s="137">
        <v>30.9307471344584</v>
      </c>
      <c r="M1926" s="137">
        <v>60.400378222563901</v>
      </c>
      <c r="N1926" s="137">
        <v>15.230531201673299</v>
      </c>
      <c r="O1926" s="137">
        <v>10.4185596870153</v>
      </c>
      <c r="P1926" s="137">
        <v>13.824240303716</v>
      </c>
      <c r="Q1926" s="137">
        <v>32.549169685617102</v>
      </c>
      <c r="R1926" s="137">
        <v>8.7644902637192796</v>
      </c>
      <c r="S1926" s="137">
        <v>21.185939086134599</v>
      </c>
      <c r="T1926" s="137">
        <v>27.088468062481098</v>
      </c>
      <c r="U1926" s="137">
        <v>15.1431708369409</v>
      </c>
      <c r="V1926" s="1">
        <v>8244767</v>
      </c>
      <c r="W1926" s="1">
        <v>8265533</v>
      </c>
      <c r="X1926" s="1">
        <v>2356845</v>
      </c>
      <c r="Y1926" s="1">
        <v>12577911</v>
      </c>
      <c r="Z1926" s="1">
        <v>2125608</v>
      </c>
      <c r="AA1926" s="1">
        <v>1220090</v>
      </c>
      <c r="AB1926" s="1">
        <v>4499840</v>
      </c>
      <c r="AC1926" s="1">
        <v>2118570</v>
      </c>
      <c r="AD1926" s="1">
        <v>2438834</v>
      </c>
      <c r="AE1926" s="1">
        <v>0</v>
      </c>
      <c r="AH1926" s="136">
        <f t="shared" ref="AH1926:AH1989" si="30">A1926</f>
        <v>39351</v>
      </c>
      <c r="AI1926" s="177">
        <f>HLOOKUP(附加题模型!$E$2,历史数据!$B$3:$K$5000,ROW(A1924),)</f>
        <v>15.1431708369409</v>
      </c>
      <c r="AJ1926" s="177">
        <f>HLOOKUP(附加题模型!$E$2,历史数据!$L$3:$U$5000,ROW(A1924),)</f>
        <v>15.1431708369409</v>
      </c>
    </row>
    <row r="1927" spans="1:36" x14ac:dyDescent="0.2">
      <c r="A1927" s="148">
        <v>39352</v>
      </c>
      <c r="B1927" s="137">
        <v>31.420254507506201</v>
      </c>
      <c r="C1927" s="137">
        <v>61.6952160911435</v>
      </c>
      <c r="D1927" s="137">
        <v>15.291697993647899</v>
      </c>
      <c r="E1927" s="137">
        <v>10.4403103335436</v>
      </c>
      <c r="F1927" s="137">
        <v>13.8508766048792</v>
      </c>
      <c r="G1927" s="137">
        <v>32.524585720597699</v>
      </c>
      <c r="H1927" s="137">
        <v>8.7777497043603105</v>
      </c>
      <c r="I1927" s="137">
        <v>21.206212712054299</v>
      </c>
      <c r="J1927" s="137">
        <v>27.131431532841901</v>
      </c>
      <c r="K1927" s="137">
        <v>14.9867869728761</v>
      </c>
      <c r="L1927" s="137">
        <v>29.798761334285398</v>
      </c>
      <c r="M1927" s="137">
        <v>62.5330523590479</v>
      </c>
      <c r="N1927" s="137">
        <v>15.3650981440174</v>
      </c>
      <c r="O1927" s="137">
        <v>10.179302575205</v>
      </c>
      <c r="P1927" s="137">
        <v>13.744331400226301</v>
      </c>
      <c r="Q1927" s="137">
        <v>33.385024496274902</v>
      </c>
      <c r="R1927" s="137">
        <v>8.8838252294885294</v>
      </c>
      <c r="S1927" s="137">
        <v>21.226486337974102</v>
      </c>
      <c r="T1927" s="137">
        <v>27.3677306198263</v>
      </c>
      <c r="U1927" s="137">
        <v>14.6088593013862</v>
      </c>
      <c r="V1927" s="1">
        <v>6670039</v>
      </c>
      <c r="W1927" s="1">
        <v>11775787</v>
      </c>
      <c r="X1927" s="1">
        <v>1835091</v>
      </c>
      <c r="Y1927" s="1">
        <v>4372848</v>
      </c>
      <c r="Z1927" s="1">
        <v>1554162</v>
      </c>
      <c r="AA1927" s="1">
        <v>3358151</v>
      </c>
      <c r="AB1927" s="1">
        <v>2740534</v>
      </c>
      <c r="AC1927" s="1">
        <v>1581370</v>
      </c>
      <c r="AD1927" s="1">
        <v>1732162</v>
      </c>
      <c r="AE1927" s="1">
        <v>1478087</v>
      </c>
      <c r="AH1927" s="136">
        <f t="shared" si="30"/>
        <v>39352</v>
      </c>
      <c r="AI1927" s="177">
        <f>HLOOKUP(附加题模型!$E$2,历史数据!$B$3:$K$5000,ROW(A1925),)</f>
        <v>14.9867869728761</v>
      </c>
      <c r="AJ1927" s="177">
        <f>HLOOKUP(附加题模型!$E$2,历史数据!$L$3:$U$5000,ROW(A1925),)</f>
        <v>14.6088593013862</v>
      </c>
    </row>
    <row r="1928" spans="1:36" x14ac:dyDescent="0.2">
      <c r="A1928" s="148">
        <v>39353</v>
      </c>
      <c r="B1928" s="137">
        <v>29.859949755916301</v>
      </c>
      <c r="C1928" s="137">
        <v>63.294721693506503</v>
      </c>
      <c r="D1928" s="137">
        <v>15.4140315775971</v>
      </c>
      <c r="E1928" s="137">
        <v>10.2445545147896</v>
      </c>
      <c r="F1928" s="137">
        <v>13.8508766048792</v>
      </c>
      <c r="G1928" s="137">
        <v>33.434192426313601</v>
      </c>
      <c r="H1928" s="137">
        <v>8.8970846701295603</v>
      </c>
      <c r="I1928" s="137">
        <v>21.2873072157333</v>
      </c>
      <c r="J1928" s="137">
        <v>27.582547971630301</v>
      </c>
      <c r="K1928" s="137">
        <v>14.621891290058199</v>
      </c>
      <c r="L1928" s="137">
        <v>30.165891864071199</v>
      </c>
      <c r="M1928" s="137">
        <v>63.142387826614701</v>
      </c>
      <c r="N1928" s="137">
        <v>15.5363651615463</v>
      </c>
      <c r="O1928" s="137">
        <v>10.211928544997299</v>
      </c>
      <c r="P1928" s="137">
        <v>13.9574218095321</v>
      </c>
      <c r="Q1928" s="137">
        <v>33.4833603563523</v>
      </c>
      <c r="R1928" s="137">
        <v>9.0827168391039397</v>
      </c>
      <c r="S1928" s="137">
        <v>21.611685230449201</v>
      </c>
      <c r="T1928" s="137">
        <v>27.6684749123519</v>
      </c>
      <c r="U1928" s="137">
        <v>14.778275154123</v>
      </c>
      <c r="V1928" s="1">
        <v>3996512</v>
      </c>
      <c r="W1928" s="1">
        <v>8612583</v>
      </c>
      <c r="X1928" s="1">
        <v>2098170</v>
      </c>
      <c r="Y1928" s="1">
        <v>4902141</v>
      </c>
      <c r="Z1928" s="1">
        <v>2722035</v>
      </c>
      <c r="AA1928" s="1">
        <v>2990827</v>
      </c>
      <c r="AB1928" s="1">
        <v>4409229</v>
      </c>
      <c r="AC1928" s="1">
        <v>2077249</v>
      </c>
      <c r="AD1928" s="1">
        <v>2377443</v>
      </c>
      <c r="AE1928" s="1">
        <v>1517473</v>
      </c>
      <c r="AH1928" s="136">
        <f t="shared" si="30"/>
        <v>39353</v>
      </c>
      <c r="AI1928" s="177">
        <f>HLOOKUP(附加题模型!$E$2,历史数据!$B$3:$K$5000,ROW(A1926),)</f>
        <v>14.621891290058199</v>
      </c>
      <c r="AJ1928" s="177">
        <f>HLOOKUP(附加题模型!$E$2,历史数据!$L$3:$U$5000,ROW(A1926),)</f>
        <v>14.778275154123</v>
      </c>
    </row>
    <row r="1929" spans="1:36" x14ac:dyDescent="0.2">
      <c r="A1929" s="148">
        <v>39363</v>
      </c>
      <c r="B1929" s="137">
        <v>30.533022393857099</v>
      </c>
      <c r="C1929" s="137">
        <v>63.8278902276274</v>
      </c>
      <c r="D1929" s="137">
        <v>15.719865537470101</v>
      </c>
      <c r="E1929" s="137">
        <v>10.288055807846</v>
      </c>
      <c r="F1929" s="137">
        <v>14.050648863603399</v>
      </c>
      <c r="G1929" s="137">
        <v>33.680032076507104</v>
      </c>
      <c r="H1929" s="137">
        <v>9.2020518048731894</v>
      </c>
      <c r="I1929" s="137">
        <v>21.794147863727002</v>
      </c>
      <c r="J1929" s="137">
        <v>28.012182675238201</v>
      </c>
      <c r="K1929" s="137">
        <v>15.117106859596699</v>
      </c>
      <c r="L1929" s="137">
        <v>29.462225015314999</v>
      </c>
      <c r="M1929" s="137">
        <v>66.265232097894796</v>
      </c>
      <c r="N1929" s="137">
        <v>15.340631427227599</v>
      </c>
      <c r="O1929" s="137">
        <v>10.288055807846</v>
      </c>
      <c r="P1929" s="137">
        <v>13.571195442665299</v>
      </c>
      <c r="Q1929" s="137">
        <v>33.901287761681203</v>
      </c>
      <c r="R1929" s="137">
        <v>8.9633818733346899</v>
      </c>
      <c r="S1929" s="137">
        <v>21.9766104970047</v>
      </c>
      <c r="T1929" s="137">
        <v>27.2173584735635</v>
      </c>
      <c r="U1929" s="137">
        <v>14.7522111767789</v>
      </c>
      <c r="V1929" s="1">
        <v>3547355</v>
      </c>
      <c r="W1929" s="1">
        <v>5528246</v>
      </c>
      <c r="X1929" s="1">
        <v>2290722</v>
      </c>
      <c r="Y1929" s="1">
        <v>5474861</v>
      </c>
      <c r="Z1929" s="1">
        <v>2319806</v>
      </c>
      <c r="AA1929" s="1">
        <v>2965657</v>
      </c>
      <c r="AB1929" s="1">
        <v>3535718</v>
      </c>
      <c r="AC1929" s="1">
        <v>3519773</v>
      </c>
      <c r="AD1929" s="1">
        <v>2658870</v>
      </c>
      <c r="AE1929" s="1">
        <v>1136847</v>
      </c>
      <c r="AH1929" s="136">
        <f t="shared" si="30"/>
        <v>39363</v>
      </c>
      <c r="AI1929" s="177">
        <f>HLOOKUP(附加题模型!$E$2,历史数据!$B$3:$K$5000,ROW(A1927),)</f>
        <v>15.117106859596699</v>
      </c>
      <c r="AJ1929" s="177">
        <f>HLOOKUP(附加题模型!$E$2,历史数据!$L$3:$U$5000,ROW(A1927),)</f>
        <v>14.7522111767789</v>
      </c>
    </row>
    <row r="1930" spans="1:36" x14ac:dyDescent="0.2">
      <c r="A1930" s="148">
        <v>39364</v>
      </c>
      <c r="B1930" s="137">
        <v>29.4928192261305</v>
      </c>
      <c r="C1930" s="137">
        <v>68.321739300933004</v>
      </c>
      <c r="D1930" s="137">
        <v>15.5975319535209</v>
      </c>
      <c r="E1930" s="137">
        <v>10.255429838053701</v>
      </c>
      <c r="F1930" s="137">
        <v>13.5845135932469</v>
      </c>
      <c r="G1930" s="137">
        <v>33.901287761681203</v>
      </c>
      <c r="H1930" s="137">
        <v>8.9501224326936697</v>
      </c>
      <c r="I1930" s="137">
        <v>22.240167633961399</v>
      </c>
      <c r="J1930" s="137">
        <v>27.195876738383099</v>
      </c>
      <c r="K1930" s="137">
        <v>14.778275154123</v>
      </c>
      <c r="L1930" s="137">
        <v>29.523413436946001</v>
      </c>
      <c r="M1930" s="137">
        <v>69.616577169512496</v>
      </c>
      <c r="N1930" s="137">
        <v>16.1357997228973</v>
      </c>
      <c r="O1930" s="137">
        <v>10.1140506356203</v>
      </c>
      <c r="P1930" s="137">
        <v>13.611149894410101</v>
      </c>
      <c r="Q1930" s="137">
        <v>34.270047236971401</v>
      </c>
      <c r="R1930" s="137">
        <v>9.0827168391039397</v>
      </c>
      <c r="S1930" s="137">
        <v>22.0779786266034</v>
      </c>
      <c r="T1930" s="137">
        <v>27.346248884645899</v>
      </c>
      <c r="U1930" s="137">
        <v>15.4168425990543</v>
      </c>
      <c r="V1930" s="1">
        <v>2464216</v>
      </c>
      <c r="W1930" s="1">
        <v>5808540</v>
      </c>
      <c r="X1930" s="1">
        <v>5170328</v>
      </c>
      <c r="Y1930" s="1">
        <v>3503459</v>
      </c>
      <c r="Z1930" s="1">
        <v>2213683</v>
      </c>
      <c r="AA1930" s="1">
        <v>2272471</v>
      </c>
      <c r="AB1930" s="1">
        <v>3631753</v>
      </c>
      <c r="AC1930" s="1">
        <v>2606418</v>
      </c>
      <c r="AD1930" s="1">
        <v>2385501</v>
      </c>
      <c r="AE1930" s="1">
        <v>1524272</v>
      </c>
      <c r="AH1930" s="136">
        <f t="shared" si="30"/>
        <v>39364</v>
      </c>
      <c r="AI1930" s="177">
        <f>HLOOKUP(附加题模型!$E$2,历史数据!$B$3:$K$5000,ROW(A1928),)</f>
        <v>14.778275154123</v>
      </c>
      <c r="AJ1930" s="177">
        <f>HLOOKUP(附加题模型!$E$2,历史数据!$L$3:$U$5000,ROW(A1928),)</f>
        <v>15.4168425990543</v>
      </c>
    </row>
    <row r="1931" spans="1:36" x14ac:dyDescent="0.2">
      <c r="A1931" s="148">
        <v>39365</v>
      </c>
      <c r="B1931" s="137">
        <v>29.798761334285398</v>
      </c>
      <c r="C1931" s="137">
        <v>73.120256108021906</v>
      </c>
      <c r="D1931" s="137">
        <v>16.148033081292201</v>
      </c>
      <c r="E1931" s="137">
        <v>10.331557100902501</v>
      </c>
      <c r="F1931" s="137">
        <v>13.611149894410101</v>
      </c>
      <c r="G1931" s="137">
        <v>34.466718957126197</v>
      </c>
      <c r="H1931" s="137">
        <v>9.0959762797449706</v>
      </c>
      <c r="I1931" s="137">
        <v>22.0779786266034</v>
      </c>
      <c r="J1931" s="137">
        <v>27.238840208743898</v>
      </c>
      <c r="K1931" s="137">
        <v>15.5080665197587</v>
      </c>
      <c r="L1931" s="137">
        <v>30.5636166046726</v>
      </c>
      <c r="M1931" s="137">
        <v>73.120256108021906</v>
      </c>
      <c r="N1931" s="137">
        <v>15.891132554998901</v>
      </c>
      <c r="O1931" s="137">
        <v>10.081424665827999</v>
      </c>
      <c r="P1931" s="137">
        <v>13.611149894410101</v>
      </c>
      <c r="Q1931" s="137">
        <v>33.385024496274902</v>
      </c>
      <c r="R1931" s="137">
        <v>9.1357546016680509</v>
      </c>
      <c r="S1931" s="137">
        <v>22.0779786266034</v>
      </c>
      <c r="T1931" s="137">
        <v>26.7232785644144</v>
      </c>
      <c r="U1931" s="137">
        <v>14.973754984204</v>
      </c>
      <c r="V1931" s="1">
        <v>6454076</v>
      </c>
      <c r="W1931" s="1">
        <v>4083590</v>
      </c>
      <c r="X1931" s="1">
        <v>3304064</v>
      </c>
      <c r="Y1931" s="1">
        <v>3553128</v>
      </c>
      <c r="Z1931" s="1">
        <v>0</v>
      </c>
      <c r="AA1931" s="1">
        <v>2566018</v>
      </c>
      <c r="AB1931" s="1">
        <v>3796444</v>
      </c>
      <c r="AC1931" s="1">
        <v>3747359</v>
      </c>
      <c r="AD1931" s="1">
        <v>2860341</v>
      </c>
      <c r="AE1931" s="1">
        <v>1338760</v>
      </c>
      <c r="AH1931" s="136">
        <f t="shared" si="30"/>
        <v>39365</v>
      </c>
      <c r="AI1931" s="177">
        <f>HLOOKUP(附加题模型!$E$2,历史数据!$B$3:$K$5000,ROW(A1929),)</f>
        <v>15.5080665197587</v>
      </c>
      <c r="AJ1931" s="177">
        <f>HLOOKUP(附加题模型!$E$2,历史数据!$L$3:$U$5000,ROW(A1929),)</f>
        <v>14.973754984204</v>
      </c>
    </row>
    <row r="1932" spans="1:36" x14ac:dyDescent="0.2">
      <c r="A1932" s="148">
        <v>39366</v>
      </c>
      <c r="B1932" s="137">
        <v>30.6859934479345</v>
      </c>
      <c r="C1932" s="137">
        <v>75.405264111397599</v>
      </c>
      <c r="D1932" s="137">
        <v>15.7932656878396</v>
      </c>
      <c r="E1932" s="137">
        <v>10.092299989092099</v>
      </c>
      <c r="F1932" s="137">
        <v>13.651104346155</v>
      </c>
      <c r="G1932" s="137">
        <v>33.434192426313601</v>
      </c>
      <c r="H1932" s="137">
        <v>9.1092357203859997</v>
      </c>
      <c r="I1932" s="137">
        <v>22.0982522525231</v>
      </c>
      <c r="J1932" s="137">
        <v>26.852168975496799</v>
      </c>
      <c r="K1932" s="137">
        <v>14.8694990748275</v>
      </c>
      <c r="L1932" s="137">
        <v>30.1964860748867</v>
      </c>
      <c r="M1932" s="137">
        <v>69.464243302620801</v>
      </c>
      <c r="N1932" s="137">
        <v>16.478333757954999</v>
      </c>
      <c r="O1932" s="137">
        <v>9.5376585026226</v>
      </c>
      <c r="P1932" s="137">
        <v>13.118378322890401</v>
      </c>
      <c r="Q1932" s="137">
        <v>32.106658315268803</v>
      </c>
      <c r="R1932" s="137">
        <v>8.5788580947448896</v>
      </c>
      <c r="S1932" s="137">
        <v>22.463177519078599</v>
      </c>
      <c r="T1932" s="137">
        <v>26.121789979363299</v>
      </c>
      <c r="U1932" s="137">
        <v>14.113643731847599</v>
      </c>
      <c r="V1932" s="1">
        <v>4661721</v>
      </c>
      <c r="W1932" s="1">
        <v>13397769</v>
      </c>
      <c r="X1932" s="1">
        <v>7650637</v>
      </c>
      <c r="Y1932" s="1">
        <v>5196679</v>
      </c>
      <c r="Z1932" s="1">
        <v>4023990</v>
      </c>
      <c r="AA1932" s="1">
        <v>2377538</v>
      </c>
      <c r="AB1932" s="1">
        <v>6183918</v>
      </c>
      <c r="AC1932" s="1">
        <v>7744240</v>
      </c>
      <c r="AD1932" s="1">
        <v>2653100</v>
      </c>
      <c r="AE1932" s="1">
        <v>2091945</v>
      </c>
      <c r="AH1932" s="136">
        <f t="shared" si="30"/>
        <v>39366</v>
      </c>
      <c r="AI1932" s="177">
        <f>HLOOKUP(附加题模型!$E$2,历史数据!$B$3:$K$5000,ROW(A1930),)</f>
        <v>14.8694990748275</v>
      </c>
      <c r="AJ1932" s="177">
        <f>HLOOKUP(附加题模型!$E$2,历史数据!$L$3:$U$5000,ROW(A1930),)</f>
        <v>14.113643731847599</v>
      </c>
    </row>
    <row r="1933" spans="1:36" x14ac:dyDescent="0.2">
      <c r="A1933" s="148">
        <v>39367</v>
      </c>
      <c r="B1933" s="137">
        <v>30.227080285702201</v>
      </c>
      <c r="C1933" s="137">
        <v>68.169405434041195</v>
      </c>
      <c r="D1933" s="137">
        <v>16.5150338331398</v>
      </c>
      <c r="E1933" s="137">
        <v>9.4615312397738407</v>
      </c>
      <c r="F1933" s="137">
        <v>13.118378322890401</v>
      </c>
      <c r="G1933" s="137">
        <v>31.516643154804399</v>
      </c>
      <c r="H1933" s="137">
        <v>8.6186364166679805</v>
      </c>
      <c r="I1933" s="137">
        <v>22.402356641319301</v>
      </c>
      <c r="J1933" s="137">
        <v>26.100308244182902</v>
      </c>
      <c r="K1933" s="137">
        <v>14.0745477658315</v>
      </c>
      <c r="L1933" s="137">
        <v>27.871326052909598</v>
      </c>
      <c r="M1933" s="137">
        <v>67.788570766812001</v>
      </c>
      <c r="N1933" s="137">
        <v>15.621998670310701</v>
      </c>
      <c r="O1933" s="137">
        <v>8.8960144300402408</v>
      </c>
      <c r="P1933" s="137">
        <v>12.9851968170742</v>
      </c>
      <c r="Q1933" s="137">
        <v>30.090773183682199</v>
      </c>
      <c r="R1933" s="137">
        <v>8.0749993503858395</v>
      </c>
      <c r="S1933" s="137">
        <v>21.0440237046964</v>
      </c>
      <c r="T1933" s="137">
        <v>24.661031987096202</v>
      </c>
      <c r="U1933" s="137">
        <v>13.188372536131</v>
      </c>
      <c r="V1933" s="1">
        <v>7722681</v>
      </c>
      <c r="W1933" s="1">
        <v>13122579</v>
      </c>
      <c r="X1933" s="1">
        <v>5559812</v>
      </c>
      <c r="Y1933" s="1">
        <v>5726016</v>
      </c>
      <c r="Z1933" s="1">
        <v>4453834</v>
      </c>
      <c r="AA1933" s="1">
        <v>3200444</v>
      </c>
      <c r="AB1933" s="1">
        <v>11621320</v>
      </c>
      <c r="AC1933" s="1">
        <v>6246622</v>
      </c>
      <c r="AD1933" s="1">
        <v>5060150</v>
      </c>
      <c r="AE1933" s="1">
        <v>2410805</v>
      </c>
      <c r="AH1933" s="136">
        <f t="shared" si="30"/>
        <v>39367</v>
      </c>
      <c r="AI1933" s="177">
        <f>HLOOKUP(附加题模型!$E$2,历史数据!$B$3:$K$5000,ROW(A1931),)</f>
        <v>14.0745477658315</v>
      </c>
      <c r="AJ1933" s="177">
        <f>HLOOKUP(附加题模型!$E$2,历史数据!$L$3:$U$5000,ROW(A1931),)</f>
        <v>13.188372536131</v>
      </c>
    </row>
    <row r="1934" spans="1:36" x14ac:dyDescent="0.2">
      <c r="A1934" s="148">
        <v>39370</v>
      </c>
      <c r="B1934" s="137">
        <v>27.901920263725099</v>
      </c>
      <c r="C1934" s="137">
        <v>67.026901432353398</v>
      </c>
      <c r="D1934" s="137">
        <v>15.560831878336099</v>
      </c>
      <c r="E1934" s="137">
        <v>8.9830170161531004</v>
      </c>
      <c r="F1934" s="137">
        <v>12.78542455835</v>
      </c>
      <c r="G1934" s="137">
        <v>30.361196798895101</v>
      </c>
      <c r="H1934" s="137">
        <v>7.9954427065396798</v>
      </c>
      <c r="I1934" s="137">
        <v>21.145391834295101</v>
      </c>
      <c r="J1934" s="137">
        <v>24.6395502519158</v>
      </c>
      <c r="K1934" s="137">
        <v>13.0580526494103</v>
      </c>
      <c r="L1934" s="137">
        <v>26.555774987843598</v>
      </c>
      <c r="M1934" s="137">
        <v>68.093238500595405</v>
      </c>
      <c r="N1934" s="137">
        <v>15.1693644096987</v>
      </c>
      <c r="O1934" s="137">
        <v>8.7546352276068404</v>
      </c>
      <c r="P1934" s="137">
        <v>12.9186060641662</v>
      </c>
      <c r="Q1934" s="137">
        <v>30.189109043759601</v>
      </c>
      <c r="R1934" s="137">
        <v>7.9821832658986498</v>
      </c>
      <c r="S1934" s="137">
        <v>20.293899545665699</v>
      </c>
      <c r="T1934" s="137">
        <v>24.661031987096202</v>
      </c>
      <c r="U1934" s="137">
        <v>12.9016687853455</v>
      </c>
      <c r="V1934" s="1">
        <v>5308565</v>
      </c>
      <c r="W1934" s="1">
        <v>8637126</v>
      </c>
      <c r="X1934" s="1">
        <v>3951118</v>
      </c>
      <c r="Y1934" s="1">
        <v>4013985</v>
      </c>
      <c r="Z1934" s="1">
        <v>2058053</v>
      </c>
      <c r="AA1934" s="1">
        <v>1611909</v>
      </c>
      <c r="AB1934" s="1">
        <v>4779388</v>
      </c>
      <c r="AC1934" s="1">
        <v>3896113</v>
      </c>
      <c r="AD1934" s="1">
        <v>3412492</v>
      </c>
      <c r="AE1934" s="1">
        <v>1369841</v>
      </c>
      <c r="AH1934" s="136">
        <f t="shared" si="30"/>
        <v>39370</v>
      </c>
      <c r="AI1934" s="177">
        <f>HLOOKUP(附加题模型!$E$2,历史数据!$B$3:$K$5000,ROW(A1932),)</f>
        <v>13.0580526494103</v>
      </c>
      <c r="AJ1934" s="177">
        <f>HLOOKUP(附加题模型!$E$2,历史数据!$L$3:$U$5000,ROW(A1932),)</f>
        <v>12.9016687853455</v>
      </c>
    </row>
    <row r="1935" spans="1:36" x14ac:dyDescent="0.2">
      <c r="A1935" s="148">
        <v>39371</v>
      </c>
      <c r="B1935" s="137">
        <v>26.525180777028101</v>
      </c>
      <c r="C1935" s="137">
        <v>67.712403833366096</v>
      </c>
      <c r="D1935" s="137">
        <v>15.1448976929089</v>
      </c>
      <c r="E1935" s="137">
        <v>8.77638587413505</v>
      </c>
      <c r="F1935" s="137">
        <v>13.0251512688191</v>
      </c>
      <c r="G1935" s="137">
        <v>30.164525078740301</v>
      </c>
      <c r="H1935" s="137">
        <v>7.9689238252576198</v>
      </c>
      <c r="I1935" s="137">
        <v>20.516909430782999</v>
      </c>
      <c r="J1935" s="137">
        <v>24.7899223981786</v>
      </c>
      <c r="K1935" s="137">
        <v>13.0189566833941</v>
      </c>
      <c r="L1935" s="137">
        <v>27.4736013123083</v>
      </c>
      <c r="M1935" s="137">
        <v>66.569899831678299</v>
      </c>
      <c r="N1935" s="137">
        <v>15.0959642593292</v>
      </c>
      <c r="O1935" s="137">
        <v>8.9068897533043394</v>
      </c>
      <c r="P1935" s="137">
        <v>12.9319242147478</v>
      </c>
      <c r="Q1935" s="137">
        <v>30.6316204141079</v>
      </c>
      <c r="R1935" s="137">
        <v>8.2208531974371493</v>
      </c>
      <c r="S1935" s="137">
        <v>20.4966358048632</v>
      </c>
      <c r="T1935" s="137">
        <v>25.606228335033698</v>
      </c>
      <c r="U1935" s="137">
        <v>13.422948332228099</v>
      </c>
      <c r="V1935" s="1">
        <v>2854937</v>
      </c>
      <c r="W1935" s="1">
        <v>6006272</v>
      </c>
      <c r="X1935" s="1">
        <v>2915174</v>
      </c>
      <c r="Y1935" s="1">
        <v>2590282</v>
      </c>
      <c r="Z1935" s="1">
        <v>1481851</v>
      </c>
      <c r="AA1935" s="1">
        <v>2786953</v>
      </c>
      <c r="AB1935" s="1">
        <v>4012827</v>
      </c>
      <c r="AC1935" s="1">
        <v>1829224</v>
      </c>
      <c r="AD1935" s="1">
        <v>3084335</v>
      </c>
      <c r="AE1935" s="1">
        <v>985643</v>
      </c>
      <c r="AH1935" s="136">
        <f t="shared" si="30"/>
        <v>39371</v>
      </c>
      <c r="AI1935" s="177">
        <f>HLOOKUP(附加题模型!$E$2,历史数据!$B$3:$K$5000,ROW(A1933),)</f>
        <v>13.0189566833941</v>
      </c>
      <c r="AJ1935" s="177">
        <f>HLOOKUP(附加题模型!$E$2,历史数据!$L$3:$U$5000,ROW(A1933),)</f>
        <v>13.422948332228099</v>
      </c>
    </row>
    <row r="1936" spans="1:36" x14ac:dyDescent="0.2">
      <c r="A1936" s="148">
        <v>39372</v>
      </c>
      <c r="B1936" s="137">
        <v>27.779543420463099</v>
      </c>
      <c r="C1936" s="137">
        <v>66.798400632015799</v>
      </c>
      <c r="D1936" s="137">
        <v>14.826830374641</v>
      </c>
      <c r="E1936" s="137">
        <v>8.8307624904555908</v>
      </c>
      <c r="F1936" s="137">
        <v>12.9985149676559</v>
      </c>
      <c r="G1936" s="137">
        <v>30.557868519049901</v>
      </c>
      <c r="H1936" s="137">
        <v>8.1545559942320107</v>
      </c>
      <c r="I1936" s="137">
        <v>20.638551186301399</v>
      </c>
      <c r="J1936" s="137">
        <v>24.961776279621802</v>
      </c>
      <c r="K1936" s="137">
        <v>13.162308558786799</v>
      </c>
      <c r="L1936" s="137">
        <v>27.504195523123801</v>
      </c>
      <c r="M1936" s="137">
        <v>68.0170715671495</v>
      </c>
      <c r="N1936" s="137">
        <v>15.1693644096987</v>
      </c>
      <c r="O1936" s="137">
        <v>8.7872611973991592</v>
      </c>
      <c r="P1936" s="137">
        <v>14.223784821164401</v>
      </c>
      <c r="Q1936" s="137">
        <v>30.139941113720901</v>
      </c>
      <c r="R1936" s="137">
        <v>7.9556643846165898</v>
      </c>
      <c r="S1936" s="137">
        <v>20.314173171585502</v>
      </c>
      <c r="T1936" s="137">
        <v>24.961776279621802</v>
      </c>
      <c r="U1936" s="137">
        <v>13.201404524802999</v>
      </c>
      <c r="V1936" s="1">
        <v>3131410</v>
      </c>
      <c r="W1936" s="1">
        <v>4803610</v>
      </c>
      <c r="X1936" s="1">
        <v>2038658</v>
      </c>
      <c r="Y1936" s="1">
        <v>2310512</v>
      </c>
      <c r="Z1936" s="1">
        <v>7408716</v>
      </c>
      <c r="AA1936" s="1">
        <v>1534957</v>
      </c>
      <c r="AB1936" s="1">
        <v>4346673</v>
      </c>
      <c r="AC1936" s="1">
        <v>2078995</v>
      </c>
      <c r="AD1936" s="1">
        <v>1850472</v>
      </c>
      <c r="AE1936" s="1">
        <v>801803</v>
      </c>
      <c r="AH1936" s="136">
        <f t="shared" si="30"/>
        <v>39372</v>
      </c>
      <c r="AI1936" s="177">
        <f>HLOOKUP(附加题模型!$E$2,历史数据!$B$3:$K$5000,ROW(A1934),)</f>
        <v>13.162308558786799</v>
      </c>
      <c r="AJ1936" s="177">
        <f>HLOOKUP(附加题模型!$E$2,历史数据!$L$3:$U$5000,ROW(A1934),)</f>
        <v>13.201404524802999</v>
      </c>
    </row>
    <row r="1937" spans="1:36" x14ac:dyDescent="0.2">
      <c r="A1937" s="148">
        <v>39373</v>
      </c>
      <c r="B1937" s="137">
        <v>26.769934463552001</v>
      </c>
      <c r="C1937" s="137">
        <v>68.0170715671495</v>
      </c>
      <c r="D1937" s="137">
        <v>15.1693644096987</v>
      </c>
      <c r="E1937" s="137">
        <v>8.7981365206632596</v>
      </c>
      <c r="F1937" s="137">
        <v>14.6499656397761</v>
      </c>
      <c r="G1937" s="137">
        <v>30.139941113720901</v>
      </c>
      <c r="H1937" s="137">
        <v>8.0219615878217301</v>
      </c>
      <c r="I1937" s="137">
        <v>20.456088553023701</v>
      </c>
      <c r="J1937" s="137">
        <v>24.918812809260999</v>
      </c>
      <c r="K1937" s="137">
        <v>12.9147007740176</v>
      </c>
      <c r="L1937" s="137">
        <v>26.0050791931648</v>
      </c>
      <c r="M1937" s="137">
        <v>68.702573968162199</v>
      </c>
      <c r="N1937" s="137">
        <v>14.8879971666156</v>
      </c>
      <c r="O1937" s="137">
        <v>8.6458819949657606</v>
      </c>
      <c r="P1937" s="137">
        <v>14.530102284541501</v>
      </c>
      <c r="Q1937" s="137">
        <v>30.656204379127299</v>
      </c>
      <c r="R1937" s="137">
        <v>7.9026266220524803</v>
      </c>
      <c r="S1937" s="137">
        <v>19.8073325235918</v>
      </c>
      <c r="T1937" s="137">
        <v>24.166952077947101</v>
      </c>
      <c r="U1937" s="137">
        <v>12.927732762689599</v>
      </c>
      <c r="V1937" s="1">
        <v>6005961</v>
      </c>
      <c r="W1937" s="1">
        <v>7285679</v>
      </c>
      <c r="X1937" s="1">
        <v>1887807</v>
      </c>
      <c r="Y1937" s="1">
        <v>2122357</v>
      </c>
      <c r="Z1937" s="1">
        <v>13424847</v>
      </c>
      <c r="AA1937" s="1">
        <v>1890904</v>
      </c>
      <c r="AB1937" s="1">
        <v>3157280</v>
      </c>
      <c r="AC1937" s="1">
        <v>1816628</v>
      </c>
      <c r="AD1937" s="1">
        <v>1995521</v>
      </c>
      <c r="AE1937" s="1">
        <v>710073</v>
      </c>
      <c r="AH1937" s="136">
        <f t="shared" si="30"/>
        <v>39373</v>
      </c>
      <c r="AI1937" s="177">
        <f>HLOOKUP(附加题模型!$E$2,历史数据!$B$3:$K$5000,ROW(A1935),)</f>
        <v>12.9147007740176</v>
      </c>
      <c r="AJ1937" s="177">
        <f>HLOOKUP(附加题模型!$E$2,历史数据!$L$3:$U$5000,ROW(A1935),)</f>
        <v>12.927732762689599</v>
      </c>
    </row>
    <row r="1938" spans="1:36" x14ac:dyDescent="0.2">
      <c r="A1938" s="148">
        <v>39374</v>
      </c>
      <c r="B1938" s="137">
        <v>27.167659204153399</v>
      </c>
      <c r="C1938" s="137">
        <v>69.311909435729106</v>
      </c>
      <c r="D1938" s="137">
        <v>14.8879971666156</v>
      </c>
      <c r="E1938" s="137">
        <v>8.7002586112862907</v>
      </c>
      <c r="F1938" s="137">
        <v>14.716556392684099</v>
      </c>
      <c r="G1938" s="137">
        <v>30.6316204141079</v>
      </c>
      <c r="H1938" s="137">
        <v>7.9556643846165898</v>
      </c>
      <c r="I1938" s="137">
        <v>19.766785271752401</v>
      </c>
      <c r="J1938" s="137">
        <v>24.166952077947101</v>
      </c>
      <c r="K1938" s="137">
        <v>12.888636796673399</v>
      </c>
      <c r="L1938" s="137">
        <v>26.280427090504201</v>
      </c>
      <c r="M1938" s="137">
        <v>72.130085973225803</v>
      </c>
      <c r="N1938" s="137">
        <v>14.5454631315579</v>
      </c>
      <c r="O1938" s="137">
        <v>8.6567573182298592</v>
      </c>
      <c r="P1938" s="137">
        <v>14.636647489194401</v>
      </c>
      <c r="Q1938" s="137">
        <v>29.967853358585501</v>
      </c>
      <c r="R1938" s="137">
        <v>7.8230699782063198</v>
      </c>
      <c r="S1938" s="137">
        <v>19.645143516233901</v>
      </c>
      <c r="T1938" s="137">
        <v>24.381769429751099</v>
      </c>
      <c r="U1938" s="137">
        <v>13.1753405474589</v>
      </c>
      <c r="V1938" s="1">
        <v>3030073</v>
      </c>
      <c r="W1938" s="1">
        <v>10282510</v>
      </c>
      <c r="X1938" s="1">
        <v>2241393</v>
      </c>
      <c r="Y1938" s="1">
        <v>1433796</v>
      </c>
      <c r="Z1938" s="1">
        <v>6019938</v>
      </c>
      <c r="AA1938" s="1">
        <v>1315144</v>
      </c>
      <c r="AB1938" s="1">
        <v>2750149</v>
      </c>
      <c r="AC1938" s="1">
        <v>1580659</v>
      </c>
      <c r="AD1938" s="1">
        <v>1343126</v>
      </c>
      <c r="AE1938" s="1">
        <v>657200</v>
      </c>
      <c r="AH1938" s="136">
        <f t="shared" si="30"/>
        <v>39374</v>
      </c>
      <c r="AI1938" s="177">
        <f>HLOOKUP(附加题模型!$E$2,历史数据!$B$3:$K$5000,ROW(A1936),)</f>
        <v>12.888636796673399</v>
      </c>
      <c r="AJ1938" s="177">
        <f>HLOOKUP(附加题模型!$E$2,历史数据!$L$3:$U$5000,ROW(A1936),)</f>
        <v>13.1753405474589</v>
      </c>
    </row>
    <row r="1939" spans="1:36" x14ac:dyDescent="0.2">
      <c r="A1939" s="148">
        <v>39377</v>
      </c>
      <c r="B1939" s="137">
        <v>25.699137085010001</v>
      </c>
      <c r="C1939" s="137">
        <v>73.881925442480494</v>
      </c>
      <c r="D1939" s="137">
        <v>14.435362906003601</v>
      </c>
      <c r="E1939" s="137">
        <v>8.6567573182298592</v>
      </c>
      <c r="F1939" s="137">
        <v>14.716556392684099</v>
      </c>
      <c r="G1939" s="137">
        <v>29.525341988237201</v>
      </c>
      <c r="H1939" s="137">
        <v>7.7435133343601503</v>
      </c>
      <c r="I1939" s="137">
        <v>19.462680882956199</v>
      </c>
      <c r="J1939" s="137">
        <v>23.9950981965039</v>
      </c>
      <c r="K1939" s="137">
        <v>13.0319886720662</v>
      </c>
      <c r="L1939" s="137">
        <v>24.138832333420101</v>
      </c>
      <c r="M1939" s="137">
        <v>75.709931845181003</v>
      </c>
      <c r="N1939" s="137">
        <v>13.493394309594899</v>
      </c>
      <c r="O1939" s="137">
        <v>8.2217443876655505</v>
      </c>
      <c r="P1939" s="137">
        <v>14.8630560490819</v>
      </c>
      <c r="Q1939" s="137">
        <v>28.271559772250502</v>
      </c>
      <c r="R1939" s="137">
        <v>7.4252867589754903</v>
      </c>
      <c r="S1939" s="137">
        <v>18.327357831450399</v>
      </c>
      <c r="T1939" s="137">
        <v>23.114347054107601</v>
      </c>
      <c r="U1939" s="137">
        <v>13.305660434179501</v>
      </c>
      <c r="V1939" s="1">
        <v>3236479</v>
      </c>
      <c r="W1939" s="1">
        <v>6914549</v>
      </c>
      <c r="X1939" s="1">
        <v>2473990</v>
      </c>
      <c r="Y1939" s="1">
        <v>2326801</v>
      </c>
      <c r="Z1939" s="1">
        <v>5335894</v>
      </c>
      <c r="AA1939" s="1">
        <v>1520429</v>
      </c>
      <c r="AB1939" s="1">
        <v>3906020</v>
      </c>
      <c r="AC1939" s="1">
        <v>1905776</v>
      </c>
      <c r="AD1939" s="1">
        <v>1586776</v>
      </c>
      <c r="AE1939" s="1">
        <v>1135229</v>
      </c>
      <c r="AH1939" s="136">
        <f t="shared" si="30"/>
        <v>39377</v>
      </c>
      <c r="AI1939" s="177">
        <f>HLOOKUP(附加题模型!$E$2,历史数据!$B$3:$K$5000,ROW(A1937),)</f>
        <v>13.0319886720662</v>
      </c>
      <c r="AJ1939" s="177">
        <f>HLOOKUP(附加题模型!$E$2,历史数据!$L$3:$U$5000,ROW(A1937),)</f>
        <v>13.305660434179501</v>
      </c>
    </row>
    <row r="1940" spans="1:36" x14ac:dyDescent="0.2">
      <c r="A1940" s="148">
        <v>39378</v>
      </c>
      <c r="B1940" s="137">
        <v>24.322397598313</v>
      </c>
      <c r="C1940" s="137">
        <v>79.518278517473803</v>
      </c>
      <c r="D1940" s="137">
        <v>13.542327743174599</v>
      </c>
      <c r="E1940" s="137">
        <v>8.1021158317603597</v>
      </c>
      <c r="F1940" s="137">
        <v>14.8630560490819</v>
      </c>
      <c r="G1940" s="137">
        <v>28.271559772250502</v>
      </c>
      <c r="H1940" s="137">
        <v>7.5578811653857603</v>
      </c>
      <c r="I1940" s="137">
        <v>18.6517358461663</v>
      </c>
      <c r="J1940" s="137">
        <v>22.985456643025199</v>
      </c>
      <c r="K1940" s="137">
        <v>13.5532682189488</v>
      </c>
      <c r="L1940" s="137">
        <v>24.781310760545299</v>
      </c>
      <c r="M1940" s="137">
        <v>71.901585172888204</v>
      </c>
      <c r="N1940" s="137">
        <v>13.4566942344102</v>
      </c>
      <c r="O1940" s="137">
        <v>8.4501261762118105</v>
      </c>
      <c r="P1940" s="137">
        <v>14.3303300258173</v>
      </c>
      <c r="Q1940" s="137">
        <v>28.664903212559999</v>
      </c>
      <c r="R1940" s="137">
        <v>7.5844000466678203</v>
      </c>
      <c r="S1940" s="137">
        <v>18.854472105363801</v>
      </c>
      <c r="T1940" s="137">
        <v>22.8995297023036</v>
      </c>
      <c r="U1940" s="137">
        <v>12.927732762689599</v>
      </c>
      <c r="V1940" s="1">
        <v>2678802</v>
      </c>
      <c r="W1940" s="1">
        <v>16930155</v>
      </c>
      <c r="X1940" s="1">
        <v>2029628</v>
      </c>
      <c r="Y1940" s="1">
        <v>1909589</v>
      </c>
      <c r="Z1940" s="1">
        <v>5081845</v>
      </c>
      <c r="AA1940" s="1">
        <v>1004795</v>
      </c>
      <c r="AB1940" s="1">
        <v>2367223</v>
      </c>
      <c r="AC1940" s="1">
        <v>1296186</v>
      </c>
      <c r="AD1940" s="1">
        <v>2086192</v>
      </c>
      <c r="AE1940" s="1">
        <v>850935</v>
      </c>
      <c r="AH1940" s="136">
        <f t="shared" si="30"/>
        <v>39378</v>
      </c>
      <c r="AI1940" s="177">
        <f>HLOOKUP(附加题模型!$E$2,历史数据!$B$3:$K$5000,ROW(A1938),)</f>
        <v>13.5532682189488</v>
      </c>
      <c r="AJ1940" s="177">
        <f>HLOOKUP(附加题模型!$E$2,历史数据!$L$3:$U$5000,ROW(A1938),)</f>
        <v>12.927732762689599</v>
      </c>
    </row>
    <row r="1941" spans="1:36" x14ac:dyDescent="0.2">
      <c r="A1941" s="148">
        <v>39379</v>
      </c>
      <c r="B1941" s="137">
        <v>24.8119049713608</v>
      </c>
      <c r="C1941" s="137">
        <v>69.388076369174897</v>
      </c>
      <c r="D1941" s="137">
        <v>13.554561101569499</v>
      </c>
      <c r="E1941" s="137">
        <v>8.4501261762118105</v>
      </c>
      <c r="F1941" s="137">
        <v>14.356966326980499</v>
      </c>
      <c r="G1941" s="137">
        <v>28.640319247540699</v>
      </c>
      <c r="H1941" s="137">
        <v>7.6109189279498697</v>
      </c>
      <c r="I1941" s="137">
        <v>18.854472105363801</v>
      </c>
      <c r="J1941" s="137">
        <v>22.878047967123202</v>
      </c>
      <c r="K1941" s="137">
        <v>13.1362445814427</v>
      </c>
      <c r="L1941" s="137">
        <v>23.588136538741299</v>
      </c>
      <c r="M1941" s="137">
        <v>68.474073167824699</v>
      </c>
      <c r="N1941" s="137">
        <v>13.1019268409575</v>
      </c>
      <c r="O1941" s="137">
        <v>8.4392508529476995</v>
      </c>
      <c r="P1941" s="137">
        <v>13.318150581614599</v>
      </c>
      <c r="Q1941" s="137">
        <v>27.116113416341101</v>
      </c>
      <c r="R1941" s="137">
        <v>7.2529140306421302</v>
      </c>
      <c r="S1941" s="137">
        <v>18.266536953691102</v>
      </c>
      <c r="T1941" s="137">
        <v>22.5128584690565</v>
      </c>
      <c r="U1941" s="137">
        <v>11.820013725563999</v>
      </c>
      <c r="V1941" s="1">
        <v>2638291</v>
      </c>
      <c r="W1941" s="1">
        <v>8756521</v>
      </c>
      <c r="X1941" s="1">
        <v>1320811</v>
      </c>
      <c r="Y1941" s="1">
        <v>2037643</v>
      </c>
      <c r="Z1941" s="1">
        <v>3287483</v>
      </c>
      <c r="AA1941" s="1">
        <v>2606045</v>
      </c>
      <c r="AB1941" s="1">
        <v>2681479</v>
      </c>
      <c r="AC1941" s="1">
        <v>1111642</v>
      </c>
      <c r="AD1941" s="1">
        <v>2174825</v>
      </c>
      <c r="AE1941" s="1">
        <v>1162000</v>
      </c>
      <c r="AH1941" s="136">
        <f t="shared" si="30"/>
        <v>39379</v>
      </c>
      <c r="AI1941" s="177">
        <f>HLOOKUP(附加题模型!$E$2,历史数据!$B$3:$K$5000,ROW(A1939),)</f>
        <v>13.1362445814427</v>
      </c>
      <c r="AJ1941" s="177">
        <f>HLOOKUP(附加题模型!$E$2,历史数据!$L$3:$U$5000,ROW(A1939),)</f>
        <v>11.820013725563999</v>
      </c>
    </row>
    <row r="1942" spans="1:36" x14ac:dyDescent="0.2">
      <c r="A1942" s="148">
        <v>39380</v>
      </c>
      <c r="B1942" s="137">
        <v>23.282194430586401</v>
      </c>
      <c r="C1942" s="137">
        <v>67.483903033028497</v>
      </c>
      <c r="D1942" s="137">
        <v>13.1263935577474</v>
      </c>
      <c r="E1942" s="137">
        <v>8.3739989133630601</v>
      </c>
      <c r="F1942" s="137">
        <v>12.8520153112581</v>
      </c>
      <c r="G1942" s="137">
        <v>27.017777556263699</v>
      </c>
      <c r="H1942" s="137">
        <v>7.1600979461549299</v>
      </c>
      <c r="I1942" s="137">
        <v>18.246263327771398</v>
      </c>
      <c r="J1942" s="137">
        <v>22.534340204236901</v>
      </c>
      <c r="K1942" s="137">
        <v>11.820013725563999</v>
      </c>
      <c r="L1942" s="137">
        <v>21.783078100627499</v>
      </c>
      <c r="M1942" s="137">
        <v>65.046561162761094</v>
      </c>
      <c r="N1942" s="137">
        <v>11.866357643070801</v>
      </c>
      <c r="O1942" s="137">
        <v>7.6018509616114001</v>
      </c>
      <c r="P1942" s="137">
        <v>12.7987427089316</v>
      </c>
      <c r="Q1942" s="137">
        <v>24.756052774483699</v>
      </c>
      <c r="R1942" s="137">
        <v>6.5369042360266301</v>
      </c>
      <c r="S1942" s="137">
        <v>16.441910620914001</v>
      </c>
      <c r="T1942" s="137">
        <v>23.479536552174402</v>
      </c>
      <c r="U1942" s="137">
        <v>10.634102756406</v>
      </c>
      <c r="V1942" s="1">
        <v>2855086</v>
      </c>
      <c r="W1942" s="1">
        <v>3982536</v>
      </c>
      <c r="X1942" s="1">
        <v>2702729</v>
      </c>
      <c r="Y1942" s="1">
        <v>3200086</v>
      </c>
      <c r="Z1942" s="1">
        <v>5262917</v>
      </c>
      <c r="AA1942" s="1">
        <v>2379464</v>
      </c>
      <c r="AB1942" s="1">
        <v>4584980</v>
      </c>
      <c r="AC1942" s="1">
        <v>3614235</v>
      </c>
      <c r="AD1942" s="1">
        <v>5629686</v>
      </c>
      <c r="AE1942" s="1">
        <v>1599908</v>
      </c>
      <c r="AH1942" s="136">
        <f t="shared" si="30"/>
        <v>39380</v>
      </c>
      <c r="AI1942" s="177">
        <f>HLOOKUP(附加题模型!$E$2,历史数据!$B$3:$K$5000,ROW(A1940),)</f>
        <v>11.820013725563999</v>
      </c>
      <c r="AJ1942" s="177">
        <f>HLOOKUP(附加题模型!$E$2,历史数据!$L$3:$U$5000,ROW(A1940),)</f>
        <v>10.634102756406</v>
      </c>
    </row>
    <row r="1943" spans="1:36" x14ac:dyDescent="0.2">
      <c r="A1943" s="148">
        <v>39381</v>
      </c>
      <c r="B1943" s="137">
        <v>21.507730203288101</v>
      </c>
      <c r="C1943" s="137">
        <v>61.847549958035202</v>
      </c>
      <c r="D1943" s="137">
        <v>11.866357643070801</v>
      </c>
      <c r="E1943" s="137">
        <v>7.5583496685549703</v>
      </c>
      <c r="F1943" s="137">
        <v>12.78542455835</v>
      </c>
      <c r="G1943" s="137">
        <v>24.608548984367602</v>
      </c>
      <c r="H1943" s="137">
        <v>6.4706070328215004</v>
      </c>
      <c r="I1943" s="137">
        <v>15.9756172247598</v>
      </c>
      <c r="J1943" s="137">
        <v>23.5010182873548</v>
      </c>
      <c r="K1943" s="137">
        <v>10.660166733750099</v>
      </c>
      <c r="L1943" s="137">
        <v>21.079411251871299</v>
      </c>
      <c r="M1943" s="137">
        <v>61.771383024589298</v>
      </c>
      <c r="N1943" s="137">
        <v>11.8908243598606</v>
      </c>
      <c r="O1943" s="137">
        <v>7.4822224057062101</v>
      </c>
      <c r="P1943" s="137">
        <v>12.9319242147478</v>
      </c>
      <c r="Q1943" s="137">
        <v>25.2969000049093</v>
      </c>
      <c r="R1943" s="137">
        <v>6.7357958456420501</v>
      </c>
      <c r="S1943" s="137">
        <v>15.5093238286057</v>
      </c>
      <c r="T1943" s="137">
        <v>23.114347054107601</v>
      </c>
      <c r="U1943" s="137">
        <v>10.347399005620501</v>
      </c>
      <c r="V1943" s="1">
        <v>2693695</v>
      </c>
      <c r="W1943" s="1">
        <v>6921757</v>
      </c>
      <c r="X1943" s="1">
        <v>1762995</v>
      </c>
      <c r="Y1943" s="1">
        <v>1780982</v>
      </c>
      <c r="Z1943" s="1">
        <v>3008338</v>
      </c>
      <c r="AA1943" s="1">
        <v>1655652</v>
      </c>
      <c r="AB1943" s="1">
        <v>4053480</v>
      </c>
      <c r="AC1943" s="1">
        <v>2993731</v>
      </c>
      <c r="AD1943" s="1">
        <v>5675967</v>
      </c>
      <c r="AE1943" s="1">
        <v>740428</v>
      </c>
      <c r="AH1943" s="136">
        <f t="shared" si="30"/>
        <v>39381</v>
      </c>
      <c r="AI1943" s="177">
        <f>HLOOKUP(附加题模型!$E$2,历史数据!$B$3:$K$5000,ROW(A1941),)</f>
        <v>10.660166733750099</v>
      </c>
      <c r="AJ1943" s="177">
        <f>HLOOKUP(附加题模型!$E$2,历史数据!$L$3:$U$5000,ROW(A1941),)</f>
        <v>10.347399005620501</v>
      </c>
    </row>
    <row r="1944" spans="1:36" x14ac:dyDescent="0.2">
      <c r="A1944" s="148">
        <v>39384</v>
      </c>
      <c r="B1944" s="137">
        <v>21.079411251871299</v>
      </c>
      <c r="C1944" s="137">
        <v>60.933546756684898</v>
      </c>
      <c r="D1944" s="137">
        <v>11.98869122702</v>
      </c>
      <c r="E1944" s="137">
        <v>7.6018509616114001</v>
      </c>
      <c r="F1944" s="137">
        <v>12.9319242147478</v>
      </c>
      <c r="G1944" s="137">
        <v>25.3214839699287</v>
      </c>
      <c r="H1944" s="137">
        <v>6.6297203205138304</v>
      </c>
      <c r="I1944" s="137">
        <v>15.5093238286057</v>
      </c>
      <c r="J1944" s="137">
        <v>23.114347054107601</v>
      </c>
      <c r="K1944" s="137">
        <v>10.2952710509323</v>
      </c>
      <c r="L1944" s="137">
        <v>22.333773895306301</v>
      </c>
      <c r="M1944" s="137">
        <v>63.142387826614701</v>
      </c>
      <c r="N1944" s="137">
        <v>12.1232581693641</v>
      </c>
      <c r="O1944" s="137">
        <v>7.4822224057062101</v>
      </c>
      <c r="P1944" s="137">
        <v>12.4258344926464</v>
      </c>
      <c r="Q1944" s="137">
        <v>25.1493962147932</v>
      </c>
      <c r="R1944" s="137">
        <v>6.7888336082061604</v>
      </c>
      <c r="S1944" s="137">
        <v>15.7120600878032</v>
      </c>
      <c r="T1944" s="137">
        <v>21.954333354366199</v>
      </c>
      <c r="U1944" s="137">
        <v>10.4125589489809</v>
      </c>
      <c r="V1944" s="1">
        <v>2604360</v>
      </c>
      <c r="W1944" s="1">
        <v>4827997</v>
      </c>
      <c r="X1944" s="1">
        <v>1692970</v>
      </c>
      <c r="Y1944" s="1">
        <v>1700321</v>
      </c>
      <c r="Z1944" s="1">
        <v>1861919</v>
      </c>
      <c r="AA1944" s="1">
        <v>1160270</v>
      </c>
      <c r="AB1944" s="1">
        <v>4131283</v>
      </c>
      <c r="AC1944" s="1">
        <v>3004674</v>
      </c>
      <c r="AD1944" s="1">
        <v>3262040</v>
      </c>
      <c r="AE1944" s="1">
        <v>634271</v>
      </c>
      <c r="AH1944" s="136">
        <f t="shared" si="30"/>
        <v>39384</v>
      </c>
      <c r="AI1944" s="177">
        <f>HLOOKUP(附加题模型!$E$2,历史数据!$B$3:$K$5000,ROW(A1942),)</f>
        <v>10.2952710509323</v>
      </c>
      <c r="AJ1944" s="177">
        <f>HLOOKUP(附加题模型!$E$2,历史数据!$L$3:$U$5000,ROW(A1942),)</f>
        <v>10.4125589489809</v>
      </c>
    </row>
    <row r="1945" spans="1:36" x14ac:dyDescent="0.2">
      <c r="A1945" s="148">
        <v>39385</v>
      </c>
      <c r="B1945" s="137">
        <v>22.333773895306301</v>
      </c>
      <c r="C1945" s="137">
        <v>62.456885425602003</v>
      </c>
      <c r="D1945" s="137">
        <v>12.355691978867499</v>
      </c>
      <c r="E1945" s="137">
        <v>7.4822224057062101</v>
      </c>
      <c r="F1945" s="137">
        <v>12.385880040901601</v>
      </c>
      <c r="G1945" s="137">
        <v>25.1248122497739</v>
      </c>
      <c r="H1945" s="137">
        <v>6.8153524894882098</v>
      </c>
      <c r="I1945" s="137">
        <v>15.407955699006999</v>
      </c>
      <c r="J1945" s="137">
        <v>21.9758150895466</v>
      </c>
      <c r="K1945" s="137">
        <v>10.464686903669101</v>
      </c>
      <c r="L1945" s="137">
        <v>23.343382852217399</v>
      </c>
      <c r="M1945" s="137">
        <v>62.837720092831297</v>
      </c>
      <c r="N1945" s="137">
        <v>12.9306598234287</v>
      </c>
      <c r="O1945" s="137">
        <v>7.7106041942524799</v>
      </c>
      <c r="P1945" s="137">
        <v>12.878651612421301</v>
      </c>
      <c r="Q1945" s="137">
        <v>25.5181556900835</v>
      </c>
      <c r="R1945" s="137">
        <v>6.9081685739754102</v>
      </c>
      <c r="S1945" s="137">
        <v>15.7323337137229</v>
      </c>
      <c r="T1945" s="137">
        <v>22.147668970989699</v>
      </c>
      <c r="U1945" s="137">
        <v>10.725326677110401</v>
      </c>
      <c r="V1945" s="1">
        <v>5116061</v>
      </c>
      <c r="W1945" s="1">
        <v>2752964</v>
      </c>
      <c r="X1945" s="1">
        <v>2966914</v>
      </c>
      <c r="Y1945" s="1">
        <v>1588761</v>
      </c>
      <c r="Z1945" s="1">
        <v>1278819</v>
      </c>
      <c r="AA1945" s="1">
        <v>1044764</v>
      </c>
      <c r="AB1945" s="1">
        <v>2800771</v>
      </c>
      <c r="AC1945" s="1">
        <v>2167137</v>
      </c>
      <c r="AD1945" s="1">
        <v>2282771</v>
      </c>
      <c r="AE1945" s="1">
        <v>481356</v>
      </c>
      <c r="AH1945" s="136">
        <f t="shared" si="30"/>
        <v>39385</v>
      </c>
      <c r="AI1945" s="177">
        <f>HLOOKUP(附加题模型!$E$2,历史数据!$B$3:$K$5000,ROW(A1943),)</f>
        <v>10.464686903669101</v>
      </c>
      <c r="AJ1945" s="177">
        <f>HLOOKUP(附加题模型!$E$2,历史数据!$L$3:$U$5000,ROW(A1943),)</f>
        <v>10.725326677110401</v>
      </c>
    </row>
    <row r="1946" spans="1:36" x14ac:dyDescent="0.2">
      <c r="A1946" s="148">
        <v>39386</v>
      </c>
      <c r="B1946" s="137">
        <v>22.639716003461199</v>
      </c>
      <c r="C1946" s="137">
        <v>63.523222493844003</v>
      </c>
      <c r="D1946" s="137">
        <v>12.967359898613401</v>
      </c>
      <c r="E1946" s="137">
        <v>7.7323548407806904</v>
      </c>
      <c r="F1946" s="137">
        <v>12.878651612421301</v>
      </c>
      <c r="G1946" s="137">
        <v>25.690243445218901</v>
      </c>
      <c r="H1946" s="137">
        <v>6.9346874552574604</v>
      </c>
      <c r="I1946" s="137">
        <v>15.7728809655624</v>
      </c>
      <c r="J1946" s="137">
        <v>22.190632441350498</v>
      </c>
      <c r="K1946" s="137">
        <v>10.7904866204708</v>
      </c>
      <c r="L1946" s="137">
        <v>23.404571273848401</v>
      </c>
      <c r="M1946" s="137">
        <v>65.960564364111406</v>
      </c>
      <c r="N1946" s="137">
        <v>13.114160199352501</v>
      </c>
      <c r="O1946" s="137">
        <v>7.9607366293269601</v>
      </c>
      <c r="P1946" s="137">
        <v>14.170512218837899</v>
      </c>
      <c r="Q1946" s="137">
        <v>26.3540105007413</v>
      </c>
      <c r="R1946" s="137">
        <v>7.2131357087190402</v>
      </c>
      <c r="S1946" s="137">
        <v>16.7257413837904</v>
      </c>
      <c r="T1946" s="137">
        <v>23.0069383782056</v>
      </c>
      <c r="U1946" s="137">
        <v>11.1814462806328</v>
      </c>
      <c r="V1946" s="1">
        <v>4504937</v>
      </c>
      <c r="W1946" s="1">
        <v>5107419</v>
      </c>
      <c r="X1946" s="1">
        <v>2860933</v>
      </c>
      <c r="Y1946" s="1">
        <v>1976875</v>
      </c>
      <c r="Z1946" s="1">
        <v>7252479</v>
      </c>
      <c r="AA1946" s="1">
        <v>2411961</v>
      </c>
      <c r="AB1946" s="1">
        <v>4192524</v>
      </c>
      <c r="AC1946" s="1">
        <v>3190689</v>
      </c>
      <c r="AD1946" s="1">
        <v>2742154</v>
      </c>
      <c r="AE1946" s="1">
        <v>868317</v>
      </c>
      <c r="AH1946" s="136">
        <f t="shared" si="30"/>
        <v>39386</v>
      </c>
      <c r="AI1946" s="177">
        <f>HLOOKUP(附加题模型!$E$2,历史数据!$B$3:$K$5000,ROW(A1944),)</f>
        <v>10.7904866204708</v>
      </c>
      <c r="AJ1946" s="177">
        <f>HLOOKUP(附加题模型!$E$2,历史数据!$L$3:$U$5000,ROW(A1944),)</f>
        <v>11.1814462806328</v>
      </c>
    </row>
    <row r="1947" spans="1:36" x14ac:dyDescent="0.2">
      <c r="A1947" s="148">
        <v>39387</v>
      </c>
      <c r="B1947" s="137">
        <v>23.3739770630329</v>
      </c>
      <c r="C1947" s="137">
        <v>66.569899831678299</v>
      </c>
      <c r="D1947" s="137">
        <v>13.1508602745372</v>
      </c>
      <c r="E1947" s="137">
        <v>7.94986130606285</v>
      </c>
      <c r="F1947" s="137">
        <v>14.596693037449599</v>
      </c>
      <c r="G1947" s="137">
        <v>26.3540105007413</v>
      </c>
      <c r="H1947" s="137">
        <v>7.1866168274369899</v>
      </c>
      <c r="I1947" s="137">
        <v>16.746015009710199</v>
      </c>
      <c r="J1947" s="137">
        <v>22.706194085680099</v>
      </c>
      <c r="K1947" s="137">
        <v>11.207510257976899</v>
      </c>
      <c r="L1947" s="137">
        <v>21.9360491547049</v>
      </c>
      <c r="M1947" s="137">
        <v>63.294721693506503</v>
      </c>
      <c r="N1947" s="137">
        <v>12.4902589212116</v>
      </c>
      <c r="O1947" s="137">
        <v>7.6127262848755102</v>
      </c>
      <c r="P1947" s="137">
        <v>14.1971485200012</v>
      </c>
      <c r="Q1947" s="137">
        <v>25.247732074870601</v>
      </c>
      <c r="R1947" s="137">
        <v>6.8949091333343802</v>
      </c>
      <c r="S1947" s="137">
        <v>15.813428217401899</v>
      </c>
      <c r="T1947" s="137">
        <v>21.589143856299401</v>
      </c>
      <c r="U1947" s="137">
        <v>10.881710541175201</v>
      </c>
      <c r="V1947" s="1">
        <v>2532723</v>
      </c>
      <c r="W1947" s="1">
        <v>3132344</v>
      </c>
      <c r="X1947" s="1">
        <v>1862069</v>
      </c>
      <c r="Y1947" s="1">
        <v>1669789</v>
      </c>
      <c r="Z1947" s="1">
        <v>4135239</v>
      </c>
      <c r="AA1947" s="1">
        <v>1518046</v>
      </c>
      <c r="AB1947" s="1">
        <v>2997572</v>
      </c>
      <c r="AC1947" s="1">
        <v>2271837</v>
      </c>
      <c r="AD1947" s="1">
        <v>2098049</v>
      </c>
      <c r="AE1947" s="1">
        <v>665150</v>
      </c>
      <c r="AH1947" s="136">
        <f t="shared" si="30"/>
        <v>39387</v>
      </c>
      <c r="AI1947" s="177">
        <f>HLOOKUP(附加题模型!$E$2,历史数据!$B$3:$K$5000,ROW(A1945),)</f>
        <v>11.207510257976899</v>
      </c>
      <c r="AJ1947" s="177">
        <f>HLOOKUP(附加题模型!$E$2,历史数据!$L$3:$U$5000,ROW(A1945),)</f>
        <v>10.881710541175201</v>
      </c>
    </row>
    <row r="1948" spans="1:36" x14ac:dyDescent="0.2">
      <c r="A1948" s="148">
        <v>39388</v>
      </c>
      <c r="B1948" s="137">
        <v>21.415947570841599</v>
      </c>
      <c r="C1948" s="137">
        <v>61.162047557022497</v>
      </c>
      <c r="D1948" s="137">
        <v>12.3434586204726</v>
      </c>
      <c r="E1948" s="137">
        <v>7.5039730522344303</v>
      </c>
      <c r="F1948" s="137">
        <v>14.3303300258173</v>
      </c>
      <c r="G1948" s="137">
        <v>25.223148109851302</v>
      </c>
      <c r="H1948" s="137">
        <v>6.7755741675651304</v>
      </c>
      <c r="I1948" s="137">
        <v>15.2254930657292</v>
      </c>
      <c r="J1948" s="137">
        <v>21.116545682330699</v>
      </c>
      <c r="K1948" s="137">
        <v>10.855646563831099</v>
      </c>
      <c r="L1948" s="137">
        <v>21.415947570841599</v>
      </c>
      <c r="M1948" s="137">
        <v>61.238214490468302</v>
      </c>
      <c r="N1948" s="137">
        <v>12.0009245854149</v>
      </c>
      <c r="O1948" s="137">
        <v>7.4278457893856702</v>
      </c>
      <c r="P1948" s="137">
        <v>14.3303300258173</v>
      </c>
      <c r="Q1948" s="137">
        <v>24.977308459657799</v>
      </c>
      <c r="R1948" s="137">
        <v>6.7225364050010201</v>
      </c>
      <c r="S1948" s="137">
        <v>15.428229324926701</v>
      </c>
      <c r="T1948" s="137">
        <v>20.815801389805099</v>
      </c>
      <c r="U1948" s="137">
        <v>10.4516549149971</v>
      </c>
      <c r="V1948" s="1">
        <v>3394916</v>
      </c>
      <c r="W1948" s="1">
        <v>2914574</v>
      </c>
      <c r="X1948" s="1">
        <v>1697207</v>
      </c>
      <c r="Y1948" s="1">
        <v>1566013</v>
      </c>
      <c r="Z1948" s="1">
        <v>8839113</v>
      </c>
      <c r="AA1948" s="1">
        <v>1371417</v>
      </c>
      <c r="AB1948" s="1">
        <v>2665191</v>
      </c>
      <c r="AC1948" s="1">
        <v>1237350</v>
      </c>
      <c r="AD1948" s="1">
        <v>1934103</v>
      </c>
      <c r="AE1948" s="1">
        <v>598488</v>
      </c>
      <c r="AH1948" s="136">
        <f t="shared" si="30"/>
        <v>39388</v>
      </c>
      <c r="AI1948" s="177">
        <f>HLOOKUP(附加题模型!$E$2,历史数据!$B$3:$K$5000,ROW(A1946),)</f>
        <v>10.855646563831099</v>
      </c>
      <c r="AJ1948" s="177">
        <f>HLOOKUP(附加题模型!$E$2,历史数据!$L$3:$U$5000,ROW(A1946),)</f>
        <v>10.4516549149971</v>
      </c>
    </row>
    <row r="1949" spans="1:36" x14ac:dyDescent="0.2">
      <c r="A1949" s="148">
        <v>39391</v>
      </c>
      <c r="B1949" s="137">
        <v>21.477135992472601</v>
      </c>
      <c r="C1949" s="137">
        <v>61.238214490468302</v>
      </c>
      <c r="D1949" s="137">
        <v>11.6216904751724</v>
      </c>
      <c r="E1949" s="137">
        <v>7.4278457893856702</v>
      </c>
      <c r="F1949" s="137">
        <v>14.117239616511499</v>
      </c>
      <c r="G1949" s="137">
        <v>24.9035565645998</v>
      </c>
      <c r="H1949" s="137">
        <v>6.6562392017958798</v>
      </c>
      <c r="I1949" s="137">
        <v>15.367408447167501</v>
      </c>
      <c r="J1949" s="137">
        <v>20.708392713903098</v>
      </c>
      <c r="K1949" s="137">
        <v>10.4516549149971</v>
      </c>
      <c r="L1949" s="137">
        <v>22.211397052044301</v>
      </c>
      <c r="M1949" s="137">
        <v>60.781212889793203</v>
      </c>
      <c r="N1949" s="137">
        <v>12.2088916781285</v>
      </c>
      <c r="O1949" s="137">
        <v>7.7323548407806904</v>
      </c>
      <c r="P1949" s="137">
        <v>14.903010500826699</v>
      </c>
      <c r="Q1949" s="137">
        <v>25.665659480199601</v>
      </c>
      <c r="R1949" s="137">
        <v>7.0275035397446599</v>
      </c>
      <c r="S1949" s="137">
        <v>15.813428217401899</v>
      </c>
      <c r="T1949" s="137">
        <v>21.0306187416091</v>
      </c>
      <c r="U1949" s="137">
        <v>10.581974801717701</v>
      </c>
      <c r="V1949" s="1">
        <v>2805960</v>
      </c>
      <c r="W1949" s="1">
        <v>2010245</v>
      </c>
      <c r="X1949" s="1">
        <v>1198854</v>
      </c>
      <c r="Y1949" s="1">
        <v>1224914</v>
      </c>
      <c r="Z1949" s="1">
        <v>7318128</v>
      </c>
      <c r="AA1949" s="1">
        <v>2348532</v>
      </c>
      <c r="AB1949" s="1">
        <v>2482271</v>
      </c>
      <c r="AC1949" s="1">
        <v>996272</v>
      </c>
      <c r="AD1949" s="1">
        <v>1277885</v>
      </c>
      <c r="AE1949" s="1">
        <v>388630</v>
      </c>
      <c r="AH1949" s="136">
        <f t="shared" si="30"/>
        <v>39391</v>
      </c>
      <c r="AI1949" s="177">
        <f>HLOOKUP(附加题模型!$E$2,历史数据!$B$3:$K$5000,ROW(A1947),)</f>
        <v>10.4516549149971</v>
      </c>
      <c r="AJ1949" s="177">
        <f>HLOOKUP(附加题模型!$E$2,历史数据!$L$3:$U$5000,ROW(A1947),)</f>
        <v>10.581974801717701</v>
      </c>
    </row>
    <row r="1950" spans="1:36" x14ac:dyDescent="0.2">
      <c r="A1950" s="148">
        <v>39392</v>
      </c>
      <c r="B1950" s="137">
        <v>22.1808028412288</v>
      </c>
      <c r="C1950" s="137">
        <v>61.009713690130802</v>
      </c>
      <c r="D1950" s="137">
        <v>12.2333583949183</v>
      </c>
      <c r="E1950" s="137">
        <v>7.7432301640447996</v>
      </c>
      <c r="F1950" s="137">
        <v>15.0495101572245</v>
      </c>
      <c r="G1950" s="137">
        <v>25.911499130393</v>
      </c>
      <c r="H1950" s="137">
        <v>7.0275035397446599</v>
      </c>
      <c r="I1950" s="137">
        <v>15.813428217401899</v>
      </c>
      <c r="J1950" s="137">
        <v>21.2669178285934</v>
      </c>
      <c r="K1950" s="137">
        <v>10.621070767733899</v>
      </c>
      <c r="L1950" s="137">
        <v>22.609121792645698</v>
      </c>
      <c r="M1950" s="137">
        <v>62.304551558710301</v>
      </c>
      <c r="N1950" s="137">
        <v>12.624825863555699</v>
      </c>
      <c r="O1950" s="137">
        <v>7.7432301640447996</v>
      </c>
      <c r="P1950" s="137">
        <v>15.8485991921214</v>
      </c>
      <c r="Q1950" s="137">
        <v>26.304842570702601</v>
      </c>
      <c r="R1950" s="137">
        <v>7.1070601835908196</v>
      </c>
      <c r="S1950" s="137">
        <v>16.563552376432501</v>
      </c>
      <c r="T1950" s="137">
        <v>21.180990887871801</v>
      </c>
      <c r="U1950" s="137">
        <v>10.894742529847299</v>
      </c>
      <c r="V1950" s="1">
        <v>1647563</v>
      </c>
      <c r="W1950" s="1">
        <v>1940939</v>
      </c>
      <c r="X1950" s="1">
        <v>1332407</v>
      </c>
      <c r="Y1950" s="1">
        <v>1047318</v>
      </c>
      <c r="Z1950" s="1">
        <v>10713023</v>
      </c>
      <c r="AA1950" s="1">
        <v>2047793</v>
      </c>
      <c r="AB1950" s="1">
        <v>2933290</v>
      </c>
      <c r="AC1950" s="1">
        <v>1528831</v>
      </c>
      <c r="AD1950" s="1">
        <v>1541380</v>
      </c>
      <c r="AE1950" s="1">
        <v>843836</v>
      </c>
      <c r="AH1950" s="136">
        <f t="shared" si="30"/>
        <v>39392</v>
      </c>
      <c r="AI1950" s="177">
        <f>HLOOKUP(附加题模型!$E$2,历史数据!$B$3:$K$5000,ROW(A1948),)</f>
        <v>10.621070767733899</v>
      </c>
      <c r="AJ1950" s="177">
        <f>HLOOKUP(附加题模型!$E$2,历史数据!$L$3:$U$5000,ROW(A1948),)</f>
        <v>10.894742529847299</v>
      </c>
    </row>
    <row r="1951" spans="1:36" x14ac:dyDescent="0.2">
      <c r="A1951" s="148">
        <v>39393</v>
      </c>
      <c r="B1951" s="137">
        <v>22.700904425092101</v>
      </c>
      <c r="C1951" s="137">
        <v>62.076050758372801</v>
      </c>
      <c r="D1951" s="137">
        <v>12.624825863555699</v>
      </c>
      <c r="E1951" s="137">
        <v>7.7976067803653404</v>
      </c>
      <c r="F1951" s="137">
        <v>15.835281041539799</v>
      </c>
      <c r="G1951" s="137">
        <v>26.329426535722</v>
      </c>
      <c r="H1951" s="137">
        <v>7.1070601835908196</v>
      </c>
      <c r="I1951" s="137">
        <v>16.563552376432501</v>
      </c>
      <c r="J1951" s="137">
        <v>21.202472623052198</v>
      </c>
      <c r="K1951" s="137">
        <v>11.4029900880579</v>
      </c>
      <c r="L1951" s="137">
        <v>23.710513382003199</v>
      </c>
      <c r="M1951" s="137">
        <v>61.771383024589298</v>
      </c>
      <c r="N1951" s="137">
        <v>12.588125788371</v>
      </c>
      <c r="O1951" s="137">
        <v>7.7867314571012303</v>
      </c>
      <c r="P1951" s="137">
        <v>15.4091002229281</v>
      </c>
      <c r="Q1951" s="137">
        <v>25.763995340276999</v>
      </c>
      <c r="R1951" s="137">
        <v>7.0805413023087702</v>
      </c>
      <c r="S1951" s="137">
        <v>16.4621842468338</v>
      </c>
      <c r="T1951" s="137">
        <v>21.460253445216999</v>
      </c>
      <c r="U1951" s="137">
        <v>11.9894295783009</v>
      </c>
      <c r="V1951" s="1">
        <v>4356420</v>
      </c>
      <c r="W1951" s="1">
        <v>1643449</v>
      </c>
      <c r="X1951" s="1">
        <v>1030982</v>
      </c>
      <c r="Y1951" s="1">
        <v>1094877</v>
      </c>
      <c r="Z1951" s="1">
        <v>5512948</v>
      </c>
      <c r="AA1951" s="1">
        <v>1148472</v>
      </c>
      <c r="AB1951" s="1">
        <v>2069974</v>
      </c>
      <c r="AC1951" s="1">
        <v>1084142</v>
      </c>
      <c r="AD1951" s="1">
        <v>1091558</v>
      </c>
      <c r="AE1951" s="1">
        <v>1022777</v>
      </c>
      <c r="AH1951" s="136">
        <f t="shared" si="30"/>
        <v>39393</v>
      </c>
      <c r="AI1951" s="177">
        <f>HLOOKUP(附加题模型!$E$2,历史数据!$B$3:$K$5000,ROW(A1949),)</f>
        <v>11.4029900880579</v>
      </c>
      <c r="AJ1951" s="177">
        <f>HLOOKUP(附加题模型!$E$2,历史数据!$L$3:$U$5000,ROW(A1949),)</f>
        <v>11.9894295783009</v>
      </c>
    </row>
    <row r="1952" spans="1:36" x14ac:dyDescent="0.2">
      <c r="A1952" s="148">
        <v>39394</v>
      </c>
      <c r="B1952" s="137">
        <v>23.557542327925798</v>
      </c>
      <c r="C1952" s="137">
        <v>62.456885425602003</v>
      </c>
      <c r="D1952" s="137">
        <v>12.6125925051608</v>
      </c>
      <c r="E1952" s="137">
        <v>7.8193574268935597</v>
      </c>
      <c r="F1952" s="137">
        <v>15.3158731688568</v>
      </c>
      <c r="G1952" s="137">
        <v>25.763995340276999</v>
      </c>
      <c r="H1952" s="137">
        <v>7.0805413023087702</v>
      </c>
      <c r="I1952" s="137">
        <v>16.421636994994302</v>
      </c>
      <c r="J1952" s="137">
        <v>21.5246986507582</v>
      </c>
      <c r="K1952" s="137">
        <v>12.1067174763495</v>
      </c>
      <c r="L1952" s="137">
        <v>23.404571273848401</v>
      </c>
      <c r="M1952" s="137">
        <v>59.638708888105398</v>
      </c>
      <c r="N1952" s="137">
        <v>12.086558094179299</v>
      </c>
      <c r="O1952" s="137">
        <v>7.7106041942524799</v>
      </c>
      <c r="P1952" s="137">
        <v>14.836419747918701</v>
      </c>
      <c r="Q1952" s="137">
        <v>24.6823008794256</v>
      </c>
      <c r="R1952" s="137">
        <v>6.9479468958984896</v>
      </c>
      <c r="S1952" s="137">
        <v>15.489050202685901</v>
      </c>
      <c r="T1952" s="137">
        <v>20.558020567640298</v>
      </c>
      <c r="U1952" s="137">
        <v>13.188372536131</v>
      </c>
      <c r="V1952" s="1">
        <v>5499876</v>
      </c>
      <c r="W1952" s="1">
        <v>2279886</v>
      </c>
      <c r="X1952" s="1">
        <v>953969</v>
      </c>
      <c r="Y1952" s="1">
        <v>1952021</v>
      </c>
      <c r="Z1952" s="1">
        <v>5022697</v>
      </c>
      <c r="AA1952" s="1">
        <v>1054149</v>
      </c>
      <c r="AB1952" s="1">
        <v>2153840</v>
      </c>
      <c r="AC1952" s="1">
        <v>783461</v>
      </c>
      <c r="AD1952" s="1">
        <v>974904</v>
      </c>
      <c r="AE1952" s="1">
        <v>4389256</v>
      </c>
      <c r="AH1952" s="136">
        <f t="shared" si="30"/>
        <v>39394</v>
      </c>
      <c r="AI1952" s="177">
        <f>HLOOKUP(附加题模型!$E$2,历史数据!$B$3:$K$5000,ROW(A1950),)</f>
        <v>12.1067174763495</v>
      </c>
      <c r="AJ1952" s="177">
        <f>HLOOKUP(附加题模型!$E$2,历史数据!$L$3:$U$5000,ROW(A1950),)</f>
        <v>13.188372536131</v>
      </c>
    </row>
    <row r="1953" spans="1:36" x14ac:dyDescent="0.2">
      <c r="A1953" s="148">
        <v>39395</v>
      </c>
      <c r="B1953" s="137">
        <v>23.2516002197709</v>
      </c>
      <c r="C1953" s="137">
        <v>59.410208087767799</v>
      </c>
      <c r="D1953" s="137">
        <v>12.0131579438098</v>
      </c>
      <c r="E1953" s="137">
        <v>7.6236016081396203</v>
      </c>
      <c r="F1953" s="137">
        <v>14.756510844429</v>
      </c>
      <c r="G1953" s="137">
        <v>24.608548984367602</v>
      </c>
      <c r="H1953" s="137">
        <v>6.9479468958984896</v>
      </c>
      <c r="I1953" s="137">
        <v>15.489050202685901</v>
      </c>
      <c r="J1953" s="137">
        <v>20.407648421377498</v>
      </c>
      <c r="K1953" s="137">
        <v>12.0285255443171</v>
      </c>
      <c r="L1953" s="137">
        <v>24.047049700973599</v>
      </c>
      <c r="M1953" s="137">
        <v>57.963036352296498</v>
      </c>
      <c r="N1953" s="137">
        <v>11.768490775911401</v>
      </c>
      <c r="O1953" s="137">
        <v>7.7649808105730198</v>
      </c>
      <c r="P1953" s="137">
        <v>14.8763741996635</v>
      </c>
      <c r="Q1953" s="137">
        <v>25.1493962147932</v>
      </c>
      <c r="R1953" s="137">
        <v>6.8949091333343802</v>
      </c>
      <c r="S1953" s="137">
        <v>15.489050202685901</v>
      </c>
      <c r="T1953" s="137">
        <v>19.913568512228402</v>
      </c>
      <c r="U1953" s="137">
        <v>12.432517193151099</v>
      </c>
      <c r="V1953" s="1">
        <v>5354049</v>
      </c>
      <c r="W1953" s="1">
        <v>2632285</v>
      </c>
      <c r="X1953" s="1">
        <v>1142661</v>
      </c>
      <c r="Y1953" s="1">
        <v>1265024</v>
      </c>
      <c r="Z1953" s="1">
        <v>3458621</v>
      </c>
      <c r="AA1953" s="1">
        <v>1181159</v>
      </c>
      <c r="AB1953" s="1">
        <v>1869951</v>
      </c>
      <c r="AC1953" s="1">
        <v>0</v>
      </c>
      <c r="AD1953" s="1">
        <v>1326514</v>
      </c>
      <c r="AE1953" s="1">
        <v>2853669</v>
      </c>
      <c r="AH1953" s="136">
        <f t="shared" si="30"/>
        <v>39395</v>
      </c>
      <c r="AI1953" s="177">
        <f>HLOOKUP(附加题模型!$E$2,历史数据!$B$3:$K$5000,ROW(A1951),)</f>
        <v>12.0285255443171</v>
      </c>
      <c r="AJ1953" s="177">
        <f>HLOOKUP(附加题模型!$E$2,历史数据!$L$3:$U$5000,ROW(A1951),)</f>
        <v>12.432517193151099</v>
      </c>
    </row>
    <row r="1954" spans="1:36" x14ac:dyDescent="0.2">
      <c r="A1954" s="148">
        <v>39398</v>
      </c>
      <c r="B1954" s="137">
        <v>23.8634844360807</v>
      </c>
      <c r="C1954" s="137">
        <v>57.506034751621399</v>
      </c>
      <c r="D1954" s="137">
        <v>11.7440240591216</v>
      </c>
      <c r="E1954" s="137">
        <v>7.7541054873089097</v>
      </c>
      <c r="F1954" s="137">
        <v>14.5167841339599</v>
      </c>
      <c r="G1954" s="137">
        <v>24.977308459657799</v>
      </c>
      <c r="H1954" s="137">
        <v>6.8683902520523201</v>
      </c>
      <c r="I1954" s="137">
        <v>15.407955699006999</v>
      </c>
      <c r="J1954" s="137">
        <v>19.655787690063601</v>
      </c>
      <c r="K1954" s="137">
        <v>12.210973385726</v>
      </c>
      <c r="L1954" s="137">
        <v>24.750716549729798</v>
      </c>
      <c r="M1954" s="137">
        <v>55.068692881354004</v>
      </c>
      <c r="N1954" s="137">
        <v>11.279156440114701</v>
      </c>
      <c r="O1954" s="137">
        <v>7.6997288709883698</v>
      </c>
      <c r="P1954" s="137">
        <v>15.2759187171119</v>
      </c>
      <c r="Q1954" s="137">
        <v>27.1652813463798</v>
      </c>
      <c r="R1954" s="137">
        <v>6.8551308114112999</v>
      </c>
      <c r="S1954" s="137">
        <v>15.5701447063649</v>
      </c>
      <c r="T1954" s="137">
        <v>19.569860749341998</v>
      </c>
      <c r="U1954" s="137">
        <v>11.2857021900093</v>
      </c>
      <c r="V1954" s="1">
        <v>7503780</v>
      </c>
      <c r="W1954" s="1">
        <v>4580814</v>
      </c>
      <c r="X1954" s="1">
        <v>1432564</v>
      </c>
      <c r="Y1954" s="1">
        <v>1171977</v>
      </c>
      <c r="Z1954" s="1">
        <v>4665883</v>
      </c>
      <c r="AA1954" s="1">
        <v>4587863</v>
      </c>
      <c r="AB1954" s="1">
        <v>1883471</v>
      </c>
      <c r="AC1954" s="1">
        <v>860265</v>
      </c>
      <c r="AD1954" s="1">
        <v>1711182</v>
      </c>
      <c r="AE1954" s="1">
        <v>1903291</v>
      </c>
      <c r="AH1954" s="136">
        <f t="shared" si="30"/>
        <v>39398</v>
      </c>
      <c r="AI1954" s="177">
        <f>HLOOKUP(附加题模型!$E$2,历史数据!$B$3:$K$5000,ROW(A1952),)</f>
        <v>12.210973385726</v>
      </c>
      <c r="AJ1954" s="177">
        <f>HLOOKUP(附加题模型!$E$2,历史数据!$L$3:$U$5000,ROW(A1952),)</f>
        <v>11.2857021900093</v>
      </c>
    </row>
    <row r="1955" spans="1:36" x14ac:dyDescent="0.2">
      <c r="A1955" s="148">
        <v>39399</v>
      </c>
      <c r="B1955" s="137">
        <v>25.087252868700201</v>
      </c>
      <c r="C1955" s="137">
        <v>55.221026748245698</v>
      </c>
      <c r="D1955" s="137">
        <v>11.438190099248599</v>
      </c>
      <c r="E1955" s="137">
        <v>7.72147951751659</v>
      </c>
      <c r="F1955" s="137">
        <v>15.3824639217649</v>
      </c>
      <c r="G1955" s="137">
        <v>26.599850150934799</v>
      </c>
      <c r="H1955" s="137">
        <v>6.9346874552574604</v>
      </c>
      <c r="I1955" s="137">
        <v>15.5093238286057</v>
      </c>
      <c r="J1955" s="137">
        <v>19.698751160424401</v>
      </c>
      <c r="K1955" s="137">
        <v>11.3378301446976</v>
      </c>
      <c r="L1955" s="137">
        <v>24.6895281280989</v>
      </c>
      <c r="M1955" s="137">
        <v>56.211196883041801</v>
      </c>
      <c r="N1955" s="137">
        <v>11.3403232320893</v>
      </c>
      <c r="O1955" s="137">
        <v>7.7541054873089097</v>
      </c>
      <c r="P1955" s="137">
        <v>15.0095557054797</v>
      </c>
      <c r="Q1955" s="137">
        <v>26.5260982558767</v>
      </c>
      <c r="R1955" s="137">
        <v>7.0275035397446599</v>
      </c>
      <c r="S1955" s="137">
        <v>15.6917864618834</v>
      </c>
      <c r="T1955" s="137">
        <v>19.5913424845224</v>
      </c>
      <c r="U1955" s="137">
        <v>12.419485204479001</v>
      </c>
      <c r="V1955" s="1">
        <v>6122052</v>
      </c>
      <c r="W1955" s="1">
        <v>3105084</v>
      </c>
      <c r="X1955" s="1">
        <v>1248049</v>
      </c>
      <c r="Y1955" s="1">
        <v>1391943</v>
      </c>
      <c r="Z1955" s="1">
        <v>3393112</v>
      </c>
      <c r="AA1955" s="1">
        <v>2900770</v>
      </c>
      <c r="AB1955" s="1">
        <v>2557399</v>
      </c>
      <c r="AC1955" s="1">
        <v>721387</v>
      </c>
      <c r="AD1955" s="1">
        <v>1539408</v>
      </c>
      <c r="AE1955" s="1">
        <v>2662499</v>
      </c>
      <c r="AH1955" s="136">
        <f t="shared" si="30"/>
        <v>39399</v>
      </c>
      <c r="AI1955" s="177">
        <f>HLOOKUP(附加题模型!$E$2,历史数据!$B$3:$K$5000,ROW(A1953),)</f>
        <v>11.3378301446976</v>
      </c>
      <c r="AJ1955" s="177">
        <f>HLOOKUP(附加题模型!$E$2,历史数据!$L$3:$U$5000,ROW(A1953),)</f>
        <v>12.419485204479001</v>
      </c>
    </row>
    <row r="1956" spans="1:36" x14ac:dyDescent="0.2">
      <c r="A1956" s="148">
        <v>39400</v>
      </c>
      <c r="B1956" s="137">
        <v>24.750716549729798</v>
      </c>
      <c r="C1956" s="137">
        <v>56.896699284054499</v>
      </c>
      <c r="D1956" s="137">
        <v>11.377023307274101</v>
      </c>
      <c r="E1956" s="137">
        <v>7.7867314571012303</v>
      </c>
      <c r="F1956" s="137">
        <v>15.0628283078061</v>
      </c>
      <c r="G1956" s="137">
        <v>27.066945486302401</v>
      </c>
      <c r="H1956" s="137">
        <v>7.0938007429497896</v>
      </c>
      <c r="I1956" s="137">
        <v>15.9147963470006</v>
      </c>
      <c r="J1956" s="137">
        <v>19.677269425243999</v>
      </c>
      <c r="K1956" s="137">
        <v>12.771348898624799</v>
      </c>
      <c r="L1956" s="137">
        <v>24.964876025438201</v>
      </c>
      <c r="M1956" s="137">
        <v>58.191537152634098</v>
      </c>
      <c r="N1956" s="137">
        <v>12.074324735784399</v>
      </c>
      <c r="O1956" s="137">
        <v>7.9824872758551804</v>
      </c>
      <c r="P1956" s="137">
        <v>15.3558276206016</v>
      </c>
      <c r="Q1956" s="137">
        <v>27.214449276418499</v>
      </c>
      <c r="R1956" s="137">
        <v>7.2263951493600702</v>
      </c>
      <c r="S1956" s="137">
        <v>16.198627109877101</v>
      </c>
      <c r="T1956" s="137">
        <v>21.138027417511001</v>
      </c>
      <c r="U1956" s="137">
        <v>13.3577883888678</v>
      </c>
      <c r="V1956" s="1">
        <v>5381362</v>
      </c>
      <c r="W1956" s="1">
        <v>1797121</v>
      </c>
      <c r="X1956" s="1">
        <v>1788223</v>
      </c>
      <c r="Y1956" s="1">
        <v>2102952</v>
      </c>
      <c r="Z1956" s="1">
        <v>5576132</v>
      </c>
      <c r="AA1956" s="1">
        <v>2177819</v>
      </c>
      <c r="AB1956" s="1">
        <v>3677623</v>
      </c>
      <c r="AC1956" s="1">
        <v>935397</v>
      </c>
      <c r="AD1956" s="1">
        <v>3012715</v>
      </c>
      <c r="AE1956" s="1">
        <v>3550834</v>
      </c>
      <c r="AH1956" s="136">
        <f t="shared" si="30"/>
        <v>39400</v>
      </c>
      <c r="AI1956" s="177">
        <f>HLOOKUP(附加题模型!$E$2,历史数据!$B$3:$K$5000,ROW(A1954),)</f>
        <v>12.771348898624799</v>
      </c>
      <c r="AJ1956" s="177">
        <f>HLOOKUP(附加题模型!$E$2,历史数据!$L$3:$U$5000,ROW(A1954),)</f>
        <v>13.3577883888678</v>
      </c>
    </row>
    <row r="1957" spans="1:36" x14ac:dyDescent="0.2">
      <c r="A1957" s="148">
        <v>39401</v>
      </c>
      <c r="B1957" s="137">
        <v>24.6895281280989</v>
      </c>
      <c r="C1957" s="137">
        <v>57.734535551958999</v>
      </c>
      <c r="D1957" s="137">
        <v>11.98869122702</v>
      </c>
      <c r="E1957" s="137">
        <v>7.9933625991192798</v>
      </c>
      <c r="F1957" s="137">
        <v>15.3824639217649</v>
      </c>
      <c r="G1957" s="137">
        <v>27.263617206457202</v>
      </c>
      <c r="H1957" s="137">
        <v>7.2529140306421302</v>
      </c>
      <c r="I1957" s="137">
        <v>16.523005124592999</v>
      </c>
      <c r="J1957" s="137">
        <v>21.395808239675802</v>
      </c>
      <c r="K1957" s="137">
        <v>13.3577883888678</v>
      </c>
      <c r="L1957" s="137">
        <v>24.720122338914301</v>
      </c>
      <c r="M1957" s="137">
        <v>58.420037952971697</v>
      </c>
      <c r="N1957" s="137">
        <v>12.367925337262401</v>
      </c>
      <c r="O1957" s="137">
        <v>7.8737340432140996</v>
      </c>
      <c r="P1957" s="137">
        <v>15.9684625473559</v>
      </c>
      <c r="Q1957" s="137">
        <v>27.263617206457202</v>
      </c>
      <c r="R1957" s="137">
        <v>7.0407629803856802</v>
      </c>
      <c r="S1957" s="137">
        <v>17.820517183456701</v>
      </c>
      <c r="T1957" s="137">
        <v>21.2669178285934</v>
      </c>
      <c r="U1957" s="137">
        <v>13.005924694721999</v>
      </c>
      <c r="V1957" s="1">
        <v>4106734</v>
      </c>
      <c r="W1957" s="1">
        <v>2063824</v>
      </c>
      <c r="X1957" s="1">
        <v>2843526</v>
      </c>
      <c r="Y1957" s="1">
        <v>1319899</v>
      </c>
      <c r="Z1957" s="1">
        <v>10865029</v>
      </c>
      <c r="AA1957" s="1">
        <v>2152583</v>
      </c>
      <c r="AB1957" s="1">
        <v>2202465</v>
      </c>
      <c r="AC1957" s="1">
        <v>4792089</v>
      </c>
      <c r="AD1957" s="1">
        <v>5798551</v>
      </c>
      <c r="AE1957" s="1">
        <v>1703823</v>
      </c>
      <c r="AH1957" s="136">
        <f t="shared" si="30"/>
        <v>39401</v>
      </c>
      <c r="AI1957" s="177">
        <f>HLOOKUP(附加题模型!$E$2,历史数据!$B$3:$K$5000,ROW(A1955),)</f>
        <v>13.3577883888678</v>
      </c>
      <c r="AJ1957" s="177">
        <f>HLOOKUP(附加题模型!$E$2,历史数据!$L$3:$U$5000,ROW(A1955),)</f>
        <v>13.005924694721999</v>
      </c>
    </row>
    <row r="1958" spans="1:36" x14ac:dyDescent="0.2">
      <c r="A1958" s="148">
        <v>39402</v>
      </c>
      <c r="B1958" s="137">
        <v>24.720122338914301</v>
      </c>
      <c r="C1958" s="137">
        <v>57.886869418850701</v>
      </c>
      <c r="D1958" s="137">
        <v>12.429092129237</v>
      </c>
      <c r="E1958" s="137">
        <v>7.7867314571012303</v>
      </c>
      <c r="F1958" s="137">
        <v>15.808644740376501</v>
      </c>
      <c r="G1958" s="137">
        <v>27.312785136495901</v>
      </c>
      <c r="H1958" s="137">
        <v>7.0407629803856802</v>
      </c>
      <c r="I1958" s="137">
        <v>18.124621572252899</v>
      </c>
      <c r="J1958" s="137">
        <v>20.622465773181499</v>
      </c>
      <c r="K1958" s="137">
        <v>12.966828728705799</v>
      </c>
      <c r="L1958" s="137">
        <v>24.720122338914301</v>
      </c>
      <c r="M1958" s="137">
        <v>57.658368618513101</v>
      </c>
      <c r="N1958" s="137">
        <v>12.465792204421801</v>
      </c>
      <c r="O1958" s="137">
        <v>7.8954846897423101</v>
      </c>
      <c r="P1958" s="137">
        <v>15.955144396774299</v>
      </c>
      <c r="Q1958" s="137">
        <v>27.239033241437799</v>
      </c>
      <c r="R1958" s="137">
        <v>7.3059517932062397</v>
      </c>
      <c r="S1958" s="137">
        <v>17.455591916901302</v>
      </c>
      <c r="T1958" s="137">
        <v>20.815801389805099</v>
      </c>
      <c r="U1958" s="137">
        <v>13.983323845127</v>
      </c>
      <c r="V1958" s="1">
        <v>0</v>
      </c>
      <c r="W1958" s="1">
        <v>1160967</v>
      </c>
      <c r="X1958" s="1">
        <v>4116442</v>
      </c>
      <c r="Y1958" s="1">
        <v>947109</v>
      </c>
      <c r="Z1958" s="1">
        <v>8078386</v>
      </c>
      <c r="AA1958" s="1">
        <v>2119314</v>
      </c>
      <c r="AB1958" s="1">
        <v>5147012</v>
      </c>
      <c r="AC1958" s="1">
        <v>7269960</v>
      </c>
      <c r="AD1958" s="1">
        <v>1548791</v>
      </c>
      <c r="AE1958" s="1">
        <v>2598279</v>
      </c>
      <c r="AH1958" s="136">
        <f t="shared" si="30"/>
        <v>39402</v>
      </c>
      <c r="AI1958" s="177">
        <f>HLOOKUP(附加题模型!$E$2,历史数据!$B$3:$K$5000,ROW(A1956),)</f>
        <v>12.966828728705799</v>
      </c>
      <c r="AJ1958" s="177">
        <f>HLOOKUP(附加题模型!$E$2,历史数据!$L$3:$U$5000,ROW(A1956),)</f>
        <v>13.983323845127</v>
      </c>
    </row>
    <row r="1959" spans="1:36" x14ac:dyDescent="0.2">
      <c r="A1959" s="148">
        <v>39405</v>
      </c>
      <c r="B1959" s="137">
        <v>25.087252868700201</v>
      </c>
      <c r="C1959" s="137">
        <v>57.125200084392098</v>
      </c>
      <c r="D1959" s="137">
        <v>12.4902589212116</v>
      </c>
      <c r="E1959" s="137">
        <v>7.8737340432140996</v>
      </c>
      <c r="F1959" s="137">
        <v>16.114962203753699</v>
      </c>
      <c r="G1959" s="137">
        <v>27.091529451321801</v>
      </c>
      <c r="H1959" s="137">
        <v>7.3324706744882899</v>
      </c>
      <c r="I1959" s="137">
        <v>17.5164127946605</v>
      </c>
      <c r="J1959" s="137">
        <v>20.901728330526701</v>
      </c>
      <c r="K1959" s="137">
        <v>14.309123561928599</v>
      </c>
      <c r="L1959" s="137">
        <v>25.3014123444086</v>
      </c>
      <c r="M1959" s="137">
        <v>58.800872620200899</v>
      </c>
      <c r="N1959" s="137">
        <v>13.4199941592254</v>
      </c>
      <c r="O1959" s="137">
        <v>8.0368638921757096</v>
      </c>
      <c r="P1959" s="137">
        <v>15.9018717944478</v>
      </c>
      <c r="Q1959" s="137">
        <v>27.681544611786101</v>
      </c>
      <c r="R1959" s="137">
        <v>7.4915839621806199</v>
      </c>
      <c r="S1959" s="137">
        <v>17.597507298339501</v>
      </c>
      <c r="T1959" s="137">
        <v>21.5246986507582</v>
      </c>
      <c r="U1959" s="137">
        <v>13.9442278791108</v>
      </c>
      <c r="V1959" s="1">
        <v>5490820</v>
      </c>
      <c r="W1959" s="1">
        <v>1616247</v>
      </c>
      <c r="X1959" s="1">
        <v>6134445</v>
      </c>
      <c r="Y1959" s="1">
        <v>1657718</v>
      </c>
      <c r="Z1959" s="1">
        <v>4484809</v>
      </c>
      <c r="AA1959" s="1">
        <v>2123390</v>
      </c>
      <c r="AB1959" s="1">
        <v>4884633</v>
      </c>
      <c r="AC1959" s="1">
        <v>2617798</v>
      </c>
      <c r="AD1959" s="1">
        <v>1296606</v>
      </c>
      <c r="AE1959" s="1">
        <v>1803978</v>
      </c>
      <c r="AH1959" s="136">
        <f t="shared" si="30"/>
        <v>39405</v>
      </c>
      <c r="AI1959" s="177">
        <f>HLOOKUP(附加题模型!$E$2,历史数据!$B$3:$K$5000,ROW(A1957),)</f>
        <v>14.309123561928599</v>
      </c>
      <c r="AJ1959" s="177">
        <f>HLOOKUP(附加题模型!$E$2,历史数据!$L$3:$U$5000,ROW(A1957),)</f>
        <v>13.9442278791108</v>
      </c>
    </row>
    <row r="1960" spans="1:36" x14ac:dyDescent="0.2">
      <c r="A1960" s="148">
        <v>39406</v>
      </c>
      <c r="B1960" s="137">
        <v>25.393194976855099</v>
      </c>
      <c r="C1960" s="137">
        <v>58.648538753309197</v>
      </c>
      <c r="D1960" s="137">
        <v>13.2609605000915</v>
      </c>
      <c r="E1960" s="137">
        <v>8.0042379223833908</v>
      </c>
      <c r="F1960" s="137">
        <v>16.075007752008801</v>
      </c>
      <c r="G1960" s="137">
        <v>27.681544611786101</v>
      </c>
      <c r="H1960" s="137">
        <v>7.4650650808985697</v>
      </c>
      <c r="I1960" s="137">
        <v>17.354223787302601</v>
      </c>
      <c r="J1960" s="137">
        <v>21.546180385938602</v>
      </c>
      <c r="K1960" s="137">
        <v>13.6835881056695</v>
      </c>
      <c r="L1960" s="137">
        <v>25.026064447069199</v>
      </c>
      <c r="M1960" s="137">
        <v>59.486375021213597</v>
      </c>
      <c r="N1960" s="137">
        <v>13.1508602745372</v>
      </c>
      <c r="O1960" s="137">
        <v>8.1021158317603597</v>
      </c>
      <c r="P1960" s="137">
        <v>16.541143022365301</v>
      </c>
      <c r="Q1960" s="137">
        <v>27.534040821670001</v>
      </c>
      <c r="R1960" s="137">
        <v>7.4783245215395997</v>
      </c>
      <c r="S1960" s="137">
        <v>17.638054550179</v>
      </c>
      <c r="T1960" s="137">
        <v>21.5246986507582</v>
      </c>
      <c r="U1960" s="137">
        <v>14.191835663879999</v>
      </c>
      <c r="V1960" s="1">
        <v>1903962</v>
      </c>
      <c r="W1960" s="1">
        <v>1958339</v>
      </c>
      <c r="X1960" s="1">
        <v>2584494</v>
      </c>
      <c r="Y1960" s="1">
        <v>1436891</v>
      </c>
      <c r="Z1960" s="1">
        <v>11395471</v>
      </c>
      <c r="AA1960" s="1">
        <v>1845939</v>
      </c>
      <c r="AB1960" s="1">
        <v>2971897</v>
      </c>
      <c r="AC1960" s="1">
        <v>2196155</v>
      </c>
      <c r="AD1960" s="1">
        <v>1344191</v>
      </c>
      <c r="AE1960" s="1">
        <v>2343577</v>
      </c>
      <c r="AH1960" s="136">
        <f t="shared" si="30"/>
        <v>39406</v>
      </c>
      <c r="AI1960" s="177">
        <f>HLOOKUP(附加题模型!$E$2,历史数据!$B$3:$K$5000,ROW(A1958),)</f>
        <v>13.6835881056695</v>
      </c>
      <c r="AJ1960" s="177">
        <f>HLOOKUP(附加题模型!$E$2,历史数据!$L$3:$U$5000,ROW(A1958),)</f>
        <v>14.191835663879999</v>
      </c>
    </row>
    <row r="1961" spans="1:36" x14ac:dyDescent="0.2">
      <c r="A1961" s="148">
        <v>39407</v>
      </c>
      <c r="B1961" s="137">
        <v>25.332006555224101</v>
      </c>
      <c r="C1961" s="137">
        <v>59.486375021213597</v>
      </c>
      <c r="D1961" s="137">
        <v>13.1019268409575</v>
      </c>
      <c r="E1961" s="137">
        <v>8.1129911550244707</v>
      </c>
      <c r="F1961" s="137">
        <v>16.594415624691798</v>
      </c>
      <c r="G1961" s="137">
        <v>27.312785136495901</v>
      </c>
      <c r="H1961" s="137">
        <v>7.4252867589754903</v>
      </c>
      <c r="I1961" s="137">
        <v>17.3947710391421</v>
      </c>
      <c r="J1961" s="137">
        <v>21.5246986507582</v>
      </c>
      <c r="K1961" s="137">
        <v>14.1266757205197</v>
      </c>
      <c r="L1961" s="137">
        <v>24.781310760545299</v>
      </c>
      <c r="M1961" s="137">
        <v>58.724705686755101</v>
      </c>
      <c r="N1961" s="137">
        <v>12.8572596730592</v>
      </c>
      <c r="O1961" s="137">
        <v>8.2761210039860895</v>
      </c>
      <c r="P1961" s="137">
        <v>15.808644740376501</v>
      </c>
      <c r="Q1961" s="137">
        <v>26.894857731167001</v>
      </c>
      <c r="R1961" s="137">
        <v>7.2661734712831496</v>
      </c>
      <c r="S1961" s="137">
        <v>17.1514875281051</v>
      </c>
      <c r="T1961" s="137">
        <v>20.9876552712483</v>
      </c>
      <c r="U1961" s="137">
        <v>14.178803675208</v>
      </c>
      <c r="V1961" s="1">
        <v>3064916</v>
      </c>
      <c r="W1961" s="1">
        <v>1645355</v>
      </c>
      <c r="X1961" s="1">
        <v>1762216</v>
      </c>
      <c r="Y1961" s="1">
        <v>4270667</v>
      </c>
      <c r="Z1961" s="1">
        <v>6537386</v>
      </c>
      <c r="AA1961" s="1">
        <v>1590687</v>
      </c>
      <c r="AB1961" s="1">
        <v>2460998</v>
      </c>
      <c r="AC1961" s="1">
        <v>1689052</v>
      </c>
      <c r="AD1961" s="1">
        <v>1250089</v>
      </c>
      <c r="AE1961" s="1">
        <v>1338305</v>
      </c>
      <c r="AH1961" s="136">
        <f t="shared" si="30"/>
        <v>39407</v>
      </c>
      <c r="AI1961" s="177">
        <f>HLOOKUP(附加题模型!$E$2,历史数据!$B$3:$K$5000,ROW(A1959),)</f>
        <v>14.1266757205197</v>
      </c>
      <c r="AJ1961" s="177">
        <f>HLOOKUP(附加题模型!$E$2,历史数据!$L$3:$U$5000,ROW(A1959),)</f>
        <v>14.178803675208</v>
      </c>
    </row>
    <row r="1962" spans="1:36" x14ac:dyDescent="0.2">
      <c r="A1962" s="148">
        <v>39408</v>
      </c>
      <c r="B1962" s="137">
        <v>24.9342818146228</v>
      </c>
      <c r="C1962" s="137">
        <v>58.420037952971697</v>
      </c>
      <c r="D1962" s="137">
        <v>12.783859522689699</v>
      </c>
      <c r="E1962" s="137">
        <v>8.1564924480809005</v>
      </c>
      <c r="F1962" s="137">
        <v>15.582236180489099</v>
      </c>
      <c r="G1962" s="137">
        <v>26.7473539410509</v>
      </c>
      <c r="H1962" s="137">
        <v>7.1733573867959599</v>
      </c>
      <c r="I1962" s="137">
        <v>17.029845772586601</v>
      </c>
      <c r="J1962" s="137">
        <v>20.966173536067899</v>
      </c>
      <c r="K1962" s="137">
        <v>13.853003958406299</v>
      </c>
      <c r="L1962" s="137">
        <v>24.322397598313</v>
      </c>
      <c r="M1962" s="137">
        <v>57.0490331509463</v>
      </c>
      <c r="N1962" s="137">
        <v>12.074324735784399</v>
      </c>
      <c r="O1962" s="137">
        <v>7.7323548407806904</v>
      </c>
      <c r="P1962" s="137">
        <v>14.636647489194401</v>
      </c>
      <c r="Q1962" s="137">
        <v>25.1248122497739</v>
      </c>
      <c r="R1962" s="137">
        <v>6.9081685739754102</v>
      </c>
      <c r="S1962" s="137">
        <v>15.7526073396426</v>
      </c>
      <c r="T1962" s="137">
        <v>19.870605041867599</v>
      </c>
      <c r="U1962" s="137">
        <v>12.8756048080014</v>
      </c>
      <c r="V1962" s="1">
        <v>3382500</v>
      </c>
      <c r="W1962" s="1">
        <v>2205540</v>
      </c>
      <c r="X1962" s="1">
        <v>1572586</v>
      </c>
      <c r="Y1962" s="1">
        <v>1818049</v>
      </c>
      <c r="Z1962" s="1">
        <v>5013656</v>
      </c>
      <c r="AA1962" s="1">
        <v>1695672</v>
      </c>
      <c r="AB1962" s="1">
        <v>1905256</v>
      </c>
      <c r="AC1962" s="1">
        <v>1791328</v>
      </c>
      <c r="AD1962" s="1">
        <v>1090800</v>
      </c>
      <c r="AE1962" s="1">
        <v>1255234</v>
      </c>
      <c r="AH1962" s="136">
        <f t="shared" si="30"/>
        <v>39408</v>
      </c>
      <c r="AI1962" s="177">
        <f>HLOOKUP(附加题模型!$E$2,历史数据!$B$3:$K$5000,ROW(A1960),)</f>
        <v>13.853003958406299</v>
      </c>
      <c r="AJ1962" s="177">
        <f>HLOOKUP(附加题模型!$E$2,历史数据!$L$3:$U$5000,ROW(A1960),)</f>
        <v>12.8756048080014</v>
      </c>
    </row>
    <row r="1963" spans="1:36" x14ac:dyDescent="0.2">
      <c r="A1963" s="148">
        <v>39409</v>
      </c>
      <c r="B1963" s="137">
        <v>24.1082381226046</v>
      </c>
      <c r="C1963" s="137">
        <v>57.506034751621399</v>
      </c>
      <c r="D1963" s="137">
        <v>11.878591001465701</v>
      </c>
      <c r="E1963" s="137">
        <v>7.7323548407806904</v>
      </c>
      <c r="F1963" s="137">
        <v>14.2637392729092</v>
      </c>
      <c r="G1963" s="137">
        <v>24.829804669541701</v>
      </c>
      <c r="H1963" s="137">
        <v>6.7888336082061604</v>
      </c>
      <c r="I1963" s="137">
        <v>15.6106919582044</v>
      </c>
      <c r="J1963" s="137">
        <v>19.720232895604799</v>
      </c>
      <c r="K1963" s="137">
        <v>12.7583169099528</v>
      </c>
      <c r="L1963" s="137">
        <v>24.658933917283399</v>
      </c>
      <c r="M1963" s="137">
        <v>58.648538753309197</v>
      </c>
      <c r="N1963" s="137">
        <v>12.355691978867499</v>
      </c>
      <c r="O1963" s="137">
        <v>7.9172353362705303</v>
      </c>
      <c r="P1963" s="137">
        <v>14.916328651408399</v>
      </c>
      <c r="Q1963" s="137">
        <v>25.7148274102383</v>
      </c>
      <c r="R1963" s="137">
        <v>7.0142440991036299</v>
      </c>
      <c r="S1963" s="137">
        <v>16.1175326061981</v>
      </c>
      <c r="T1963" s="137">
        <v>20.343203215836301</v>
      </c>
      <c r="U1963" s="137">
        <v>13.3317244115237</v>
      </c>
      <c r="V1963" s="1">
        <v>2247950</v>
      </c>
      <c r="W1963" s="1">
        <v>1064762</v>
      </c>
      <c r="X1963" s="1">
        <v>1159764</v>
      </c>
      <c r="Y1963" s="1">
        <v>1729965</v>
      </c>
      <c r="Z1963" s="1">
        <v>2315150</v>
      </c>
      <c r="AA1963" s="1">
        <v>1195596</v>
      </c>
      <c r="AB1963" s="1">
        <v>1492815</v>
      </c>
      <c r="AC1963" s="1">
        <v>1026332</v>
      </c>
      <c r="AD1963" s="1">
        <v>717325</v>
      </c>
      <c r="AE1963" s="1">
        <v>923800</v>
      </c>
      <c r="AH1963" s="136">
        <f t="shared" si="30"/>
        <v>39409</v>
      </c>
      <c r="AI1963" s="177">
        <f>HLOOKUP(附加题模型!$E$2,历史数据!$B$3:$K$5000,ROW(A1961),)</f>
        <v>12.7583169099528</v>
      </c>
      <c r="AJ1963" s="177">
        <f>HLOOKUP(附加题模型!$E$2,历史数据!$L$3:$U$5000,ROW(A1961),)</f>
        <v>13.3317244115237</v>
      </c>
    </row>
    <row r="1964" spans="1:36" x14ac:dyDescent="0.2">
      <c r="A1964" s="148">
        <v>39412</v>
      </c>
      <c r="B1964" s="137">
        <v>24.750716549729798</v>
      </c>
      <c r="C1964" s="137">
        <v>58.800872620200899</v>
      </c>
      <c r="D1964" s="137">
        <v>12.465792204421801</v>
      </c>
      <c r="E1964" s="137">
        <v>7.9389859827987399</v>
      </c>
      <c r="F1964" s="137">
        <v>14.9829194043164</v>
      </c>
      <c r="G1964" s="137">
        <v>26.009834990470399</v>
      </c>
      <c r="H1964" s="137">
        <v>7.0540224210267102</v>
      </c>
      <c r="I1964" s="137">
        <v>16.158079858037599</v>
      </c>
      <c r="J1964" s="137">
        <v>20.515057097279499</v>
      </c>
      <c r="K1964" s="137">
        <v>13.422948332228099</v>
      </c>
      <c r="L1964" s="137">
        <v>24.475368652390401</v>
      </c>
      <c r="M1964" s="137">
        <v>57.0490331509463</v>
      </c>
      <c r="N1964" s="137">
        <v>12.098791452574201</v>
      </c>
      <c r="O1964" s="137">
        <v>7.9172353362705303</v>
      </c>
      <c r="P1964" s="137">
        <v>14.3969207787254</v>
      </c>
      <c r="Q1964" s="137">
        <v>25.395235864986699</v>
      </c>
      <c r="R1964" s="137">
        <v>7.0009846584625999</v>
      </c>
      <c r="S1964" s="137">
        <v>15.9553435988401</v>
      </c>
      <c r="T1964" s="137">
        <v>20.020977188130399</v>
      </c>
      <c r="U1964" s="137">
        <v>13.3708203775399</v>
      </c>
      <c r="V1964" s="1">
        <v>2877618</v>
      </c>
      <c r="W1964" s="1">
        <v>1377640</v>
      </c>
      <c r="X1964" s="1">
        <v>1110855</v>
      </c>
      <c r="Y1964" s="1">
        <v>2058333</v>
      </c>
      <c r="Z1964" s="1">
        <v>2999401</v>
      </c>
      <c r="AA1964" s="1">
        <v>1294500</v>
      </c>
      <c r="AB1964" s="1">
        <v>1564422</v>
      </c>
      <c r="AC1964" s="1">
        <v>911505</v>
      </c>
      <c r="AD1964" s="1">
        <v>661316</v>
      </c>
      <c r="AE1964" s="1">
        <v>1264685</v>
      </c>
      <c r="AH1964" s="136">
        <f t="shared" si="30"/>
        <v>39412</v>
      </c>
      <c r="AI1964" s="177">
        <f>HLOOKUP(附加题模型!$E$2,历史数据!$B$3:$K$5000,ROW(A1962),)</f>
        <v>13.422948332228099</v>
      </c>
      <c r="AJ1964" s="177">
        <f>HLOOKUP(附加题模型!$E$2,历史数据!$L$3:$U$5000,ROW(A1962),)</f>
        <v>13.3708203775399</v>
      </c>
    </row>
    <row r="1965" spans="1:36" x14ac:dyDescent="0.2">
      <c r="A1965" s="148">
        <v>39413</v>
      </c>
      <c r="B1965" s="137">
        <v>24.475368652390401</v>
      </c>
      <c r="C1965" s="137">
        <v>56.744365417162797</v>
      </c>
      <c r="D1965" s="137">
        <v>12.196658319733601</v>
      </c>
      <c r="E1965" s="137">
        <v>7.7649808105730198</v>
      </c>
      <c r="F1965" s="137">
        <v>14.3969207787254</v>
      </c>
      <c r="G1965" s="137">
        <v>25.075644319735201</v>
      </c>
      <c r="H1965" s="137">
        <v>6.9612063365395196</v>
      </c>
      <c r="I1965" s="137">
        <v>15.6715128359637</v>
      </c>
      <c r="J1965" s="137">
        <v>19.892086777048</v>
      </c>
      <c r="K1965" s="137">
        <v>12.966828728705799</v>
      </c>
      <c r="L1965" s="137">
        <v>23.9552670685271</v>
      </c>
      <c r="M1965" s="137">
        <v>55.906529149258397</v>
      </c>
      <c r="N1965" s="137">
        <v>12.0009245854149</v>
      </c>
      <c r="O1965" s="137">
        <v>7.94986130606285</v>
      </c>
      <c r="P1965" s="137">
        <v>14.3969207787254</v>
      </c>
      <c r="Q1965" s="137">
        <v>25.346067934948</v>
      </c>
      <c r="R1965" s="137">
        <v>7.0275035397446599</v>
      </c>
      <c r="S1965" s="137">
        <v>15.813428217401899</v>
      </c>
      <c r="T1965" s="137">
        <v>20.106904128852001</v>
      </c>
      <c r="U1965" s="137">
        <v>13.084116626754399</v>
      </c>
      <c r="V1965" s="1">
        <v>1593019</v>
      </c>
      <c r="W1965" s="1">
        <v>1194371</v>
      </c>
      <c r="X1965" s="1">
        <v>816628</v>
      </c>
      <c r="Y1965" s="1">
        <v>1116832</v>
      </c>
      <c r="Z1965" s="1">
        <v>1767701</v>
      </c>
      <c r="AA1965" s="1">
        <v>635790</v>
      </c>
      <c r="AB1965" s="1">
        <v>1508380</v>
      </c>
      <c r="AC1965" s="1">
        <v>659269</v>
      </c>
      <c r="AD1965" s="1">
        <v>670976</v>
      </c>
      <c r="AE1965" s="1">
        <v>765241</v>
      </c>
      <c r="AH1965" s="136">
        <f t="shared" si="30"/>
        <v>39413</v>
      </c>
      <c r="AI1965" s="177">
        <f>HLOOKUP(附加题模型!$E$2,历史数据!$B$3:$K$5000,ROW(A1963),)</f>
        <v>12.966828728705799</v>
      </c>
      <c r="AJ1965" s="177">
        <f>HLOOKUP(附加题模型!$E$2,历史数据!$L$3:$U$5000,ROW(A1963),)</f>
        <v>13.084116626754399</v>
      </c>
    </row>
    <row r="1966" spans="1:36" x14ac:dyDescent="0.2">
      <c r="A1966" s="148">
        <v>39414</v>
      </c>
      <c r="B1966" s="137">
        <v>23.8634844360807</v>
      </c>
      <c r="C1966" s="137">
        <v>56.363530749933503</v>
      </c>
      <c r="D1966" s="137">
        <v>12.0009245854149</v>
      </c>
      <c r="E1966" s="137">
        <v>7.9933625991192798</v>
      </c>
      <c r="F1966" s="137">
        <v>14.636647489194401</v>
      </c>
      <c r="G1966" s="137">
        <v>25.1248122497739</v>
      </c>
      <c r="H1966" s="137">
        <v>7.0938007429497896</v>
      </c>
      <c r="I1966" s="137">
        <v>15.833701843321601</v>
      </c>
      <c r="J1966" s="137">
        <v>20.300239745475501</v>
      </c>
      <c r="K1966" s="137">
        <v>12.797412875969</v>
      </c>
      <c r="L1966" s="137">
        <v>23.710513382003199</v>
      </c>
      <c r="M1966" s="137">
        <v>57.125200084392098</v>
      </c>
      <c r="N1966" s="137">
        <v>12.196658319733601</v>
      </c>
      <c r="O1966" s="137">
        <v>8.0259885689116093</v>
      </c>
      <c r="P1966" s="137">
        <v>14.6233293386128</v>
      </c>
      <c r="Q1966" s="137">
        <v>25.493571725064101</v>
      </c>
      <c r="R1966" s="137">
        <v>7.0938007429497896</v>
      </c>
      <c r="S1966" s="137">
        <v>15.995890850679601</v>
      </c>
      <c r="T1966" s="137">
        <v>20.128385864032399</v>
      </c>
      <c r="U1966" s="137">
        <v>12.6670929892483</v>
      </c>
      <c r="V1966" s="1">
        <v>1688312</v>
      </c>
      <c r="W1966" s="1">
        <v>1768183</v>
      </c>
      <c r="X1966" s="1">
        <v>725929</v>
      </c>
      <c r="Y1966" s="1">
        <v>1654049</v>
      </c>
      <c r="Z1966" s="1">
        <v>1482792</v>
      </c>
      <c r="AA1966" s="1">
        <v>816700</v>
      </c>
      <c r="AB1966" s="1">
        <v>1418950</v>
      </c>
      <c r="AC1966" s="1">
        <v>697174</v>
      </c>
      <c r="AD1966" s="1">
        <v>492862</v>
      </c>
      <c r="AE1966" s="1">
        <v>1002369</v>
      </c>
      <c r="AH1966" s="136">
        <f t="shared" si="30"/>
        <v>39414</v>
      </c>
      <c r="AI1966" s="177">
        <f>HLOOKUP(附加题模型!$E$2,历史数据!$B$3:$K$5000,ROW(A1964),)</f>
        <v>12.797412875969</v>
      </c>
      <c r="AJ1966" s="177">
        <f>HLOOKUP(附加题模型!$E$2,历史数据!$L$3:$U$5000,ROW(A1964),)</f>
        <v>12.6670929892483</v>
      </c>
    </row>
    <row r="1967" spans="1:36" x14ac:dyDescent="0.2">
      <c r="A1967" s="148">
        <v>39415</v>
      </c>
      <c r="B1967" s="137">
        <v>24.016455490158101</v>
      </c>
      <c r="C1967" s="137">
        <v>57.506034751621399</v>
      </c>
      <c r="D1967" s="137">
        <v>12.2700584701031</v>
      </c>
      <c r="E1967" s="137">
        <v>8.0694898619680409</v>
      </c>
      <c r="F1967" s="137">
        <v>14.916328651408399</v>
      </c>
      <c r="G1967" s="137">
        <v>25.763995340276999</v>
      </c>
      <c r="H1967" s="137">
        <v>7.0938007429497896</v>
      </c>
      <c r="I1967" s="137">
        <v>15.995890850679601</v>
      </c>
      <c r="J1967" s="137">
        <v>20.1928310695736</v>
      </c>
      <c r="K1967" s="137">
        <v>12.8365088419852</v>
      </c>
      <c r="L1967" s="137">
        <v>24.597745495652401</v>
      </c>
      <c r="M1967" s="137">
        <v>57.886869418850701</v>
      </c>
      <c r="N1967" s="137">
        <v>12.514725638001501</v>
      </c>
      <c r="O1967" s="137">
        <v>8.2652456807219803</v>
      </c>
      <c r="P1967" s="137">
        <v>14.6899200915209</v>
      </c>
      <c r="Q1967" s="137">
        <v>26.181922745605899</v>
      </c>
      <c r="R1967" s="137">
        <v>7.0938007429497896</v>
      </c>
      <c r="S1967" s="137">
        <v>16.4824578727535</v>
      </c>
      <c r="T1967" s="137">
        <v>20.858764860165898</v>
      </c>
      <c r="U1967" s="137">
        <v>12.888636796673399</v>
      </c>
      <c r="V1967" s="1">
        <v>6463861</v>
      </c>
      <c r="W1967" s="1">
        <v>1157997</v>
      </c>
      <c r="X1967" s="1">
        <v>1587922</v>
      </c>
      <c r="Y1967" s="1">
        <v>2543095</v>
      </c>
      <c r="Z1967" s="1">
        <v>2836120</v>
      </c>
      <c r="AA1967" s="1">
        <v>860068</v>
      </c>
      <c r="AB1967" s="1">
        <v>0</v>
      </c>
      <c r="AC1967" s="1">
        <v>959448</v>
      </c>
      <c r="AD1967" s="1">
        <v>1313268</v>
      </c>
      <c r="AE1967" s="1">
        <v>954053</v>
      </c>
      <c r="AH1967" s="136">
        <f t="shared" si="30"/>
        <v>39415</v>
      </c>
      <c r="AI1967" s="177">
        <f>HLOOKUP(附加题模型!$E$2,历史数据!$B$3:$K$5000,ROW(A1965),)</f>
        <v>12.8365088419852</v>
      </c>
      <c r="AJ1967" s="177">
        <f>HLOOKUP(附加题模型!$E$2,历史数据!$L$3:$U$5000,ROW(A1965),)</f>
        <v>12.888636796673399</v>
      </c>
    </row>
    <row r="1968" spans="1:36" x14ac:dyDescent="0.2">
      <c r="A1968" s="148">
        <v>39416</v>
      </c>
      <c r="B1968" s="137">
        <v>24.322397598313</v>
      </c>
      <c r="C1968" s="137">
        <v>57.886869418850701</v>
      </c>
      <c r="D1968" s="137">
        <v>12.514725638001501</v>
      </c>
      <c r="E1968" s="137">
        <v>8.3413729435707307</v>
      </c>
      <c r="F1968" s="137">
        <v>14.716556392684099</v>
      </c>
      <c r="G1968" s="137">
        <v>26.181922745605899</v>
      </c>
      <c r="H1968" s="137">
        <v>7.2529140306421302</v>
      </c>
      <c r="I1968" s="137">
        <v>16.5838260023522</v>
      </c>
      <c r="J1968" s="137">
        <v>20.8372831249855</v>
      </c>
      <c r="K1968" s="137">
        <v>12.7843808872969</v>
      </c>
      <c r="L1968" s="137">
        <v>24.1082381226046</v>
      </c>
      <c r="M1968" s="137">
        <v>57.125200084392098</v>
      </c>
      <c r="N1968" s="137">
        <v>12.2211250365234</v>
      </c>
      <c r="O1968" s="137">
        <v>8.1673677713450097</v>
      </c>
      <c r="P1968" s="137">
        <v>14.117239616511499</v>
      </c>
      <c r="Q1968" s="137">
        <v>25.5181556900835</v>
      </c>
      <c r="R1968" s="137">
        <v>7.1600979461549299</v>
      </c>
      <c r="S1968" s="137">
        <v>15.9756172247598</v>
      </c>
      <c r="T1968" s="137">
        <v>20.278758010295199</v>
      </c>
      <c r="U1968" s="137">
        <v>12.497677136511401</v>
      </c>
      <c r="V1968" s="1">
        <v>2795874</v>
      </c>
      <c r="W1968" s="1">
        <v>2219065</v>
      </c>
      <c r="X1968" s="1">
        <v>809169</v>
      </c>
      <c r="Y1968" s="1">
        <v>6017864</v>
      </c>
      <c r="Z1968" s="1">
        <v>2253866</v>
      </c>
      <c r="AA1968" s="1">
        <v>677344</v>
      </c>
      <c r="AB1968" s="1">
        <v>4159371</v>
      </c>
      <c r="AC1968" s="1">
        <v>885884</v>
      </c>
      <c r="AD1968" s="1">
        <v>767841</v>
      </c>
      <c r="AE1968" s="1">
        <v>765811</v>
      </c>
      <c r="AH1968" s="136">
        <f t="shared" si="30"/>
        <v>39416</v>
      </c>
      <c r="AI1968" s="177">
        <f>HLOOKUP(附加题模型!$E$2,历史数据!$B$3:$K$5000,ROW(A1966),)</f>
        <v>12.7843808872969</v>
      </c>
      <c r="AJ1968" s="177">
        <f>HLOOKUP(附加题模型!$E$2,历史数据!$L$3:$U$5000,ROW(A1966),)</f>
        <v>12.497677136511401</v>
      </c>
    </row>
    <row r="1969" spans="1:36" x14ac:dyDescent="0.2">
      <c r="A1969" s="148">
        <v>39419</v>
      </c>
      <c r="B1969" s="137">
        <v>23.894078646896201</v>
      </c>
      <c r="C1969" s="137">
        <v>57.125200084392098</v>
      </c>
      <c r="D1969" s="137">
        <v>12.367925337262401</v>
      </c>
      <c r="E1969" s="137">
        <v>8.1129911550244707</v>
      </c>
      <c r="F1969" s="137">
        <v>13.984058110695299</v>
      </c>
      <c r="G1969" s="137">
        <v>25.444403795025401</v>
      </c>
      <c r="H1969" s="137">
        <v>7.0540224210267102</v>
      </c>
      <c r="I1969" s="137">
        <v>15.833701843321601</v>
      </c>
      <c r="J1969" s="137">
        <v>20.1928310695736</v>
      </c>
      <c r="K1969" s="137">
        <v>12.497677136511401</v>
      </c>
      <c r="L1969" s="137">
        <v>23.588136538741299</v>
      </c>
      <c r="M1969" s="137">
        <v>60.0195435553346</v>
      </c>
      <c r="N1969" s="137">
        <v>12.282291828498</v>
      </c>
      <c r="O1969" s="137">
        <v>8.1782430946091207</v>
      </c>
      <c r="P1969" s="137">
        <v>14.103921465929901</v>
      </c>
      <c r="Q1969" s="137">
        <v>26.034418955489802</v>
      </c>
      <c r="R1969" s="137">
        <v>7.1866168274369899</v>
      </c>
      <c r="S1969" s="137">
        <v>15.9756172247598</v>
      </c>
      <c r="T1969" s="137">
        <v>20.472093626918699</v>
      </c>
      <c r="U1969" s="137">
        <v>12.419485204479001</v>
      </c>
      <c r="V1969" s="1">
        <v>2770002</v>
      </c>
      <c r="W1969" s="1">
        <v>4199633</v>
      </c>
      <c r="X1969" s="1">
        <v>766196</v>
      </c>
      <c r="Y1969" s="1">
        <v>1914939</v>
      </c>
      <c r="Z1969" s="1">
        <v>2076890</v>
      </c>
      <c r="AA1969" s="1">
        <v>709681</v>
      </c>
      <c r="AB1969" s="1">
        <v>1736407</v>
      </c>
      <c r="AC1969" s="1">
        <v>746964</v>
      </c>
      <c r="AD1969" s="1">
        <v>437825</v>
      </c>
      <c r="AE1969" s="1">
        <v>587213</v>
      </c>
      <c r="AH1969" s="136">
        <f t="shared" si="30"/>
        <v>39419</v>
      </c>
      <c r="AI1969" s="177">
        <f>HLOOKUP(附加题模型!$E$2,历史数据!$B$3:$K$5000,ROW(A1967),)</f>
        <v>12.497677136511401</v>
      </c>
      <c r="AJ1969" s="177">
        <f>HLOOKUP(附加题模型!$E$2,历史数据!$L$3:$U$5000,ROW(A1967),)</f>
        <v>12.419485204479001</v>
      </c>
    </row>
    <row r="1970" spans="1:36" x14ac:dyDescent="0.2">
      <c r="A1970" s="148">
        <v>39420</v>
      </c>
      <c r="B1970" s="137">
        <v>23.526948117110301</v>
      </c>
      <c r="C1970" s="137">
        <v>60.476545156009799</v>
      </c>
      <c r="D1970" s="137">
        <v>12.245591753313301</v>
      </c>
      <c r="E1970" s="137">
        <v>8.1891184178732193</v>
      </c>
      <c r="F1970" s="137">
        <v>14.1838303694195</v>
      </c>
      <c r="G1970" s="137">
        <v>26.280258605683301</v>
      </c>
      <c r="H1970" s="137">
        <v>7.2396545900011002</v>
      </c>
      <c r="I1970" s="137">
        <v>15.9756172247598</v>
      </c>
      <c r="J1970" s="137">
        <v>20.407648421377498</v>
      </c>
      <c r="K1970" s="137">
        <v>12.693156966592399</v>
      </c>
      <c r="L1970" s="137">
        <v>23.6187307495568</v>
      </c>
      <c r="M1970" s="137">
        <v>59.410208087767799</v>
      </c>
      <c r="N1970" s="137">
        <v>12.3312252620777</v>
      </c>
      <c r="O1970" s="137">
        <v>8.2652456807219803</v>
      </c>
      <c r="P1970" s="137">
        <v>13.6644224967366</v>
      </c>
      <c r="Q1970" s="137">
        <v>25.985251025451099</v>
      </c>
      <c r="R1970" s="137">
        <v>7.2794329119241796</v>
      </c>
      <c r="S1970" s="137">
        <v>16.158079858037599</v>
      </c>
      <c r="T1970" s="137">
        <v>20.493575362099101</v>
      </c>
      <c r="U1970" s="137">
        <v>12.614965034560001</v>
      </c>
      <c r="V1970" s="1">
        <v>2646390</v>
      </c>
      <c r="W1970" s="1">
        <v>1939944</v>
      </c>
      <c r="X1970" s="1">
        <v>692259</v>
      </c>
      <c r="Y1970" s="1">
        <v>1141331</v>
      </c>
      <c r="Z1970" s="1">
        <v>2044894</v>
      </c>
      <c r="AA1970" s="1">
        <v>671387</v>
      </c>
      <c r="AB1970" s="1">
        <v>1773199</v>
      </c>
      <c r="AC1970" s="1">
        <v>588745</v>
      </c>
      <c r="AD1970" s="1">
        <v>633960</v>
      </c>
      <c r="AE1970" s="1">
        <v>590789</v>
      </c>
      <c r="AH1970" s="136">
        <f t="shared" si="30"/>
        <v>39420</v>
      </c>
      <c r="AI1970" s="177">
        <f>HLOOKUP(附加题模型!$E$2,历史数据!$B$3:$K$5000,ROW(A1968),)</f>
        <v>12.693156966592399</v>
      </c>
      <c r="AJ1970" s="177">
        <f>HLOOKUP(附加题模型!$E$2,历史数据!$L$3:$U$5000,ROW(A1968),)</f>
        <v>12.614965034560001</v>
      </c>
    </row>
    <row r="1971" spans="1:36" x14ac:dyDescent="0.2">
      <c r="A1971" s="148">
        <v>39421</v>
      </c>
      <c r="B1971" s="137">
        <v>23.526948117110301</v>
      </c>
      <c r="C1971" s="137">
        <v>59.7910427549971</v>
      </c>
      <c r="D1971" s="137">
        <v>12.2945251868929</v>
      </c>
      <c r="E1971" s="137">
        <v>8.2978716505143009</v>
      </c>
      <c r="F1971" s="137">
        <v>13.5978317438285</v>
      </c>
      <c r="G1971" s="137">
        <v>25.985251025451099</v>
      </c>
      <c r="H1971" s="137">
        <v>7.2661734712831496</v>
      </c>
      <c r="I1971" s="137">
        <v>16.158079858037599</v>
      </c>
      <c r="J1971" s="137">
        <v>20.493575362099101</v>
      </c>
      <c r="K1971" s="137">
        <v>12.6410290119042</v>
      </c>
      <c r="L1971" s="137">
        <v>23.6187307495568</v>
      </c>
      <c r="M1971" s="137">
        <v>59.867209688442898</v>
      </c>
      <c r="N1971" s="137">
        <v>12.796092881084601</v>
      </c>
      <c r="O1971" s="137">
        <v>8.3413729435707307</v>
      </c>
      <c r="P1971" s="137">
        <v>13.9574218095321</v>
      </c>
      <c r="Q1971" s="137">
        <v>26.599850150934799</v>
      </c>
      <c r="R1971" s="137">
        <v>7.35898955577035</v>
      </c>
      <c r="S1971" s="137">
        <v>16.320268865395501</v>
      </c>
      <c r="T1971" s="137">
        <v>20.923210065707099</v>
      </c>
      <c r="U1971" s="137">
        <v>13.162308558786799</v>
      </c>
      <c r="V1971" s="1">
        <v>4066137</v>
      </c>
      <c r="W1971" s="1">
        <v>1756747</v>
      </c>
      <c r="X1971" s="1">
        <v>1744055</v>
      </c>
      <c r="Y1971" s="1">
        <v>1340699</v>
      </c>
      <c r="Z1971" s="1">
        <v>1716860</v>
      </c>
      <c r="AA1971" s="1">
        <v>1175784</v>
      </c>
      <c r="AB1971" s="1">
        <v>2673374</v>
      </c>
      <c r="AC1971" s="1">
        <v>1054026</v>
      </c>
      <c r="AD1971" s="1">
        <v>1071628</v>
      </c>
      <c r="AE1971" s="1">
        <v>1266719</v>
      </c>
      <c r="AH1971" s="136">
        <f t="shared" si="30"/>
        <v>39421</v>
      </c>
      <c r="AI1971" s="177">
        <f>HLOOKUP(附加题模型!$E$2,历史数据!$B$3:$K$5000,ROW(A1969),)</f>
        <v>12.6410290119042</v>
      </c>
      <c r="AJ1971" s="177">
        <f>HLOOKUP(附加题模型!$E$2,历史数据!$L$3:$U$5000,ROW(A1969),)</f>
        <v>13.162308558786799</v>
      </c>
    </row>
    <row r="1972" spans="1:36" x14ac:dyDescent="0.2">
      <c r="A1972" s="148">
        <v>39422</v>
      </c>
      <c r="B1972" s="137">
        <v>23.557542327925798</v>
      </c>
      <c r="C1972" s="137">
        <v>60.171877422226402</v>
      </c>
      <c r="D1972" s="137">
        <v>12.8205595978744</v>
      </c>
      <c r="E1972" s="137">
        <v>8.4610014994759197</v>
      </c>
      <c r="F1972" s="137">
        <v>14.0772851647666</v>
      </c>
      <c r="G1972" s="137">
        <v>26.7473539410509</v>
      </c>
      <c r="H1972" s="137">
        <v>7.3722489964113702</v>
      </c>
      <c r="I1972" s="137">
        <v>16.4621842468338</v>
      </c>
      <c r="J1972" s="137">
        <v>20.858764860165898</v>
      </c>
      <c r="K1972" s="137">
        <v>13.162308558786799</v>
      </c>
      <c r="L1972" s="137">
        <v>23.068034954878001</v>
      </c>
      <c r="M1972" s="137">
        <v>59.486375021213597</v>
      </c>
      <c r="N1972" s="137">
        <v>12.881726389849</v>
      </c>
      <c r="O1972" s="137">
        <v>8.3631235900989491</v>
      </c>
      <c r="P1972" s="137">
        <v>14.223784821164401</v>
      </c>
      <c r="Q1972" s="137">
        <v>26.649018080973502</v>
      </c>
      <c r="R1972" s="137">
        <v>7.3855084370524002</v>
      </c>
      <c r="S1972" s="137">
        <v>16.502731498673199</v>
      </c>
      <c r="T1972" s="137">
        <v>20.751356184263901</v>
      </c>
      <c r="U1972" s="137">
        <v>13.422948332228099</v>
      </c>
      <c r="V1972" s="1">
        <v>3060231</v>
      </c>
      <c r="W1972" s="1">
        <v>1179900</v>
      </c>
      <c r="X1972" s="1">
        <v>2353715</v>
      </c>
      <c r="Y1972" s="1">
        <v>1215920</v>
      </c>
      <c r="Z1972" s="1">
        <v>1761304</v>
      </c>
      <c r="AA1972" s="1">
        <v>904761</v>
      </c>
      <c r="AB1972" s="1">
        <v>2252069</v>
      </c>
      <c r="AC1972" s="1">
        <v>1047324</v>
      </c>
      <c r="AD1972" s="1">
        <v>764359</v>
      </c>
      <c r="AE1972" s="1">
        <v>1231916</v>
      </c>
      <c r="AH1972" s="136">
        <f t="shared" si="30"/>
        <v>39422</v>
      </c>
      <c r="AI1972" s="177">
        <f>HLOOKUP(附加题模型!$E$2,历史数据!$B$3:$K$5000,ROW(A1970),)</f>
        <v>13.162308558786799</v>
      </c>
      <c r="AJ1972" s="177">
        <f>HLOOKUP(附加题模型!$E$2,历史数据!$L$3:$U$5000,ROW(A1970),)</f>
        <v>13.422948332228099</v>
      </c>
    </row>
    <row r="1973" spans="1:36" x14ac:dyDescent="0.2">
      <c r="A1973" s="148">
        <v>39423</v>
      </c>
      <c r="B1973" s="137">
        <v>23.098629165693499</v>
      </c>
      <c r="C1973" s="137">
        <v>59.334041154321902</v>
      </c>
      <c r="D1973" s="137">
        <v>12.9795932570084</v>
      </c>
      <c r="E1973" s="137">
        <v>8.3739989133630601</v>
      </c>
      <c r="F1973" s="137">
        <v>14.237102971745999</v>
      </c>
      <c r="G1973" s="137">
        <v>26.5752661859154</v>
      </c>
      <c r="H1973" s="137">
        <v>7.3987678776934303</v>
      </c>
      <c r="I1973" s="137">
        <v>16.5838260023522</v>
      </c>
      <c r="J1973" s="137">
        <v>20.794319654624701</v>
      </c>
      <c r="K1973" s="137">
        <v>13.618428162309099</v>
      </c>
      <c r="L1973" s="137">
        <v>24.200020755051</v>
      </c>
      <c r="M1973" s="137">
        <v>62.456885425602003</v>
      </c>
      <c r="N1973" s="137">
        <v>13.236493783301601</v>
      </c>
      <c r="O1973" s="137">
        <v>8.3957495598912697</v>
      </c>
      <c r="P1973" s="137">
        <v>14.4501933810518</v>
      </c>
      <c r="Q1973" s="137">
        <v>29.0090787228309</v>
      </c>
      <c r="R1973" s="137">
        <v>7.4385461996165096</v>
      </c>
      <c r="S1973" s="137">
        <v>16.685194131951</v>
      </c>
      <c r="T1973" s="137">
        <v>21.202472623052198</v>
      </c>
      <c r="U1973" s="137">
        <v>13.3577883888678</v>
      </c>
      <c r="V1973" s="1">
        <v>7106896</v>
      </c>
      <c r="W1973" s="1">
        <v>3059135</v>
      </c>
      <c r="X1973" s="1">
        <v>4422195</v>
      </c>
      <c r="Y1973" s="1">
        <v>1794632</v>
      </c>
      <c r="Z1973" s="1">
        <v>1731349</v>
      </c>
      <c r="AA1973" s="1">
        <v>7271105</v>
      </c>
      <c r="AB1973" s="1">
        <v>2508969</v>
      </c>
      <c r="AC1973" s="1">
        <v>1349216</v>
      </c>
      <c r="AD1973" s="1">
        <v>1100154</v>
      </c>
      <c r="AE1973" s="1">
        <v>809408</v>
      </c>
      <c r="AH1973" s="136">
        <f t="shared" si="30"/>
        <v>39423</v>
      </c>
      <c r="AI1973" s="177">
        <f>HLOOKUP(附加题模型!$E$2,历史数据!$B$3:$K$5000,ROW(A1971),)</f>
        <v>13.618428162309099</v>
      </c>
      <c r="AJ1973" s="177">
        <f>HLOOKUP(附加题模型!$E$2,历史数据!$L$3:$U$5000,ROW(A1971),)</f>
        <v>13.3577883888678</v>
      </c>
    </row>
    <row r="1974" spans="1:36" x14ac:dyDescent="0.2">
      <c r="A1974" s="148">
        <v>39426</v>
      </c>
      <c r="B1974" s="137">
        <v>23.649324960372301</v>
      </c>
      <c r="C1974" s="137">
        <v>61.619049157697603</v>
      </c>
      <c r="D1974" s="137">
        <v>12.8694930314541</v>
      </c>
      <c r="E1974" s="137">
        <v>8.2761210039860895</v>
      </c>
      <c r="F1974" s="137">
        <v>14.1305577670931</v>
      </c>
      <c r="G1974" s="137">
        <v>28.419063562366599</v>
      </c>
      <c r="H1974" s="137">
        <v>7.3457301151293199</v>
      </c>
      <c r="I1974" s="137">
        <v>16.4824578727535</v>
      </c>
      <c r="J1974" s="137">
        <v>20.944691800887501</v>
      </c>
      <c r="K1974" s="137">
        <v>13.123212592770599</v>
      </c>
      <c r="L1974" s="137">
        <v>24.781310760545299</v>
      </c>
      <c r="M1974" s="137">
        <v>65.579729696882097</v>
      </c>
      <c r="N1974" s="137">
        <v>13.334360650461001</v>
      </c>
      <c r="O1974" s="137">
        <v>8.5045027925323495</v>
      </c>
      <c r="P1974" s="137">
        <v>14.6499656397761</v>
      </c>
      <c r="Q1974" s="137">
        <v>31.4674752247657</v>
      </c>
      <c r="R1974" s="137">
        <v>7.51810284346268</v>
      </c>
      <c r="S1974" s="137">
        <v>16.969024894827399</v>
      </c>
      <c r="T1974" s="137">
        <v>21.567662121119</v>
      </c>
      <c r="U1974" s="137">
        <v>13.618428162309099</v>
      </c>
      <c r="V1974" s="1">
        <v>10189523</v>
      </c>
      <c r="W1974" s="1">
        <v>5502633</v>
      </c>
      <c r="X1974" s="1">
        <v>2908544</v>
      </c>
      <c r="Y1974" s="1">
        <v>1853941</v>
      </c>
      <c r="Z1974" s="1">
        <v>3103884</v>
      </c>
      <c r="AA1974" s="1">
        <v>11072243</v>
      </c>
      <c r="AB1974" s="1">
        <v>4210914</v>
      </c>
      <c r="AC1974" s="1">
        <v>1691096</v>
      </c>
      <c r="AD1974" s="1">
        <v>1836440</v>
      </c>
      <c r="AE1974" s="1">
        <v>1246542</v>
      </c>
      <c r="AH1974" s="136">
        <f t="shared" si="30"/>
        <v>39426</v>
      </c>
      <c r="AI1974" s="177">
        <f>HLOOKUP(附加题模型!$E$2,历史数据!$B$3:$K$5000,ROW(A1972),)</f>
        <v>13.123212592770599</v>
      </c>
      <c r="AJ1974" s="177">
        <f>HLOOKUP(附加题模型!$E$2,历史数据!$L$3:$U$5000,ROW(A1972),)</f>
        <v>13.618428162309099</v>
      </c>
    </row>
    <row r="1975" spans="1:36" x14ac:dyDescent="0.2">
      <c r="A1975" s="148">
        <v>39427</v>
      </c>
      <c r="B1975" s="137">
        <v>24.9342818146228</v>
      </c>
      <c r="C1975" s="137">
        <v>65.732063563773806</v>
      </c>
      <c r="D1975" s="137">
        <v>13.285427216881301</v>
      </c>
      <c r="E1975" s="137">
        <v>8.4392508529476995</v>
      </c>
      <c r="F1975" s="137">
        <v>14.703238242102501</v>
      </c>
      <c r="G1975" s="137">
        <v>31.172467644533601</v>
      </c>
      <c r="H1975" s="137">
        <v>7.5711406060267903</v>
      </c>
      <c r="I1975" s="137">
        <v>17.232582031784101</v>
      </c>
      <c r="J1975" s="137">
        <v>21.696552532201402</v>
      </c>
      <c r="K1975" s="137">
        <v>13.657524128325299</v>
      </c>
      <c r="L1975" s="137">
        <v>24.597745495652401</v>
      </c>
      <c r="M1975" s="137">
        <v>64.589559562085995</v>
      </c>
      <c r="N1975" s="137">
        <v>13.4322275176203</v>
      </c>
      <c r="O1975" s="137">
        <v>8.5806300553811106</v>
      </c>
      <c r="P1975" s="137">
        <v>15.2492824159487</v>
      </c>
      <c r="Q1975" s="137">
        <v>31.934570560133398</v>
      </c>
      <c r="R1975" s="137">
        <v>7.69047557179604</v>
      </c>
      <c r="S1975" s="137">
        <v>17.1717611540249</v>
      </c>
      <c r="T1975" s="137">
        <v>21.8684064136446</v>
      </c>
      <c r="U1975" s="137">
        <v>13.970291856454899</v>
      </c>
      <c r="V1975" s="1">
        <v>6438029</v>
      </c>
      <c r="W1975" s="1">
        <v>2555794</v>
      </c>
      <c r="X1975" s="1">
        <v>2100976</v>
      </c>
      <c r="Y1975" s="1">
        <v>2469443</v>
      </c>
      <c r="Z1975" s="1">
        <v>4535996</v>
      </c>
      <c r="AA1975" s="1">
        <v>8411783</v>
      </c>
      <c r="AB1975" s="1">
        <v>5857035</v>
      </c>
      <c r="AC1975" s="1">
        <v>1527756</v>
      </c>
      <c r="AD1975" s="1">
        <v>1998689</v>
      </c>
      <c r="AE1975" s="1">
        <v>1825747</v>
      </c>
      <c r="AH1975" s="136">
        <f t="shared" si="30"/>
        <v>39427</v>
      </c>
      <c r="AI1975" s="177">
        <f>HLOOKUP(附加题模型!$E$2,历史数据!$B$3:$K$5000,ROW(A1973),)</f>
        <v>13.657524128325299</v>
      </c>
      <c r="AJ1975" s="177">
        <f>HLOOKUP(附加题模型!$E$2,历史数据!$L$3:$U$5000,ROW(A1973),)</f>
        <v>13.970291856454899</v>
      </c>
    </row>
    <row r="1976" spans="1:36" x14ac:dyDescent="0.2">
      <c r="A1976" s="148">
        <v>39428</v>
      </c>
      <c r="B1976" s="137">
        <v>24.505962863205902</v>
      </c>
      <c r="C1976" s="137">
        <v>64.4372256951943</v>
      </c>
      <c r="D1976" s="137">
        <v>13.444460876015301</v>
      </c>
      <c r="E1976" s="137">
        <v>8.4610014994759197</v>
      </c>
      <c r="F1976" s="137">
        <v>15.2759187171119</v>
      </c>
      <c r="G1976" s="137">
        <v>31.4674752247657</v>
      </c>
      <c r="H1976" s="137">
        <v>7.67721613115501</v>
      </c>
      <c r="I1976" s="137">
        <v>17.029845772586601</v>
      </c>
      <c r="J1976" s="137">
        <v>21.803961208103399</v>
      </c>
      <c r="K1976" s="137">
        <v>13.9181639017667</v>
      </c>
      <c r="L1976" s="137">
        <v>24.536557074021399</v>
      </c>
      <c r="M1976" s="137">
        <v>64.818060362423594</v>
      </c>
      <c r="N1976" s="137">
        <v>13.6891280439136</v>
      </c>
      <c r="O1976" s="137">
        <v>8.6458819949657606</v>
      </c>
      <c r="P1976" s="137">
        <v>15.688781385142001</v>
      </c>
      <c r="Q1976" s="137">
        <v>31.2216355745723</v>
      </c>
      <c r="R1976" s="137">
        <v>7.7169944530780903</v>
      </c>
      <c r="S1976" s="137">
        <v>17.354223787302601</v>
      </c>
      <c r="T1976" s="137">
        <v>21.911369884005399</v>
      </c>
      <c r="U1976" s="137">
        <v>13.657524128325299</v>
      </c>
      <c r="V1976" s="1">
        <v>5657518</v>
      </c>
      <c r="W1976" s="1">
        <v>1883999</v>
      </c>
      <c r="X1976" s="1">
        <v>2650741</v>
      </c>
      <c r="Y1976" s="1">
        <v>2047730</v>
      </c>
      <c r="Z1976" s="1">
        <v>5159749</v>
      </c>
      <c r="AA1976" s="1">
        <v>5086919</v>
      </c>
      <c r="AB1976" s="1">
        <v>3667964</v>
      </c>
      <c r="AC1976" s="1">
        <v>1576716</v>
      </c>
      <c r="AD1976" s="1">
        <v>1641104</v>
      </c>
      <c r="AE1976" s="1">
        <v>987357</v>
      </c>
      <c r="AH1976" s="136">
        <f t="shared" si="30"/>
        <v>39428</v>
      </c>
      <c r="AI1976" s="177">
        <f>HLOOKUP(附加题模型!$E$2,历史数据!$B$3:$K$5000,ROW(A1974),)</f>
        <v>13.9181639017667</v>
      </c>
      <c r="AJ1976" s="177">
        <f>HLOOKUP(附加题模型!$E$2,历史数据!$L$3:$U$5000,ROW(A1974),)</f>
        <v>13.657524128325299</v>
      </c>
    </row>
    <row r="1977" spans="1:36" x14ac:dyDescent="0.2">
      <c r="A1977" s="148">
        <v>39429</v>
      </c>
      <c r="B1977" s="137">
        <v>24.5671512848369</v>
      </c>
      <c r="C1977" s="137">
        <v>65.122728096206998</v>
      </c>
      <c r="D1977" s="137">
        <v>13.566794459964401</v>
      </c>
      <c r="E1977" s="137">
        <v>8.6350066717016496</v>
      </c>
      <c r="F1977" s="137">
        <v>15.688781385142001</v>
      </c>
      <c r="G1977" s="137">
        <v>31.098715749475499</v>
      </c>
      <c r="H1977" s="137">
        <v>7.7435133343601503</v>
      </c>
      <c r="I1977" s="137">
        <v>17.374497413222301</v>
      </c>
      <c r="J1977" s="137">
        <v>21.8254429432838</v>
      </c>
      <c r="K1977" s="137">
        <v>13.657524128325299</v>
      </c>
      <c r="L1977" s="137">
        <v>24.781310760545299</v>
      </c>
      <c r="M1977" s="137">
        <v>62.685386225939602</v>
      </c>
      <c r="N1977" s="137">
        <v>12.9306598234287</v>
      </c>
      <c r="O1977" s="137">
        <v>8.5371287623246808</v>
      </c>
      <c r="P1977" s="137">
        <v>15.995098848519101</v>
      </c>
      <c r="Q1977" s="137">
        <v>29.771181638430701</v>
      </c>
      <c r="R1977" s="137">
        <v>7.5976594873088503</v>
      </c>
      <c r="S1977" s="137">
        <v>16.7054677578707</v>
      </c>
      <c r="T1977" s="137">
        <v>21.052100476789501</v>
      </c>
      <c r="U1977" s="137">
        <v>13.4359803209002</v>
      </c>
      <c r="V1977" s="1">
        <v>8711204</v>
      </c>
      <c r="W1977" s="1">
        <v>3149277</v>
      </c>
      <c r="X1977" s="1">
        <v>2678273</v>
      </c>
      <c r="Y1977" s="1">
        <v>2686824</v>
      </c>
      <c r="Z1977" s="1">
        <v>9469119</v>
      </c>
      <c r="AA1977" s="1">
        <v>3921075</v>
      </c>
      <c r="AB1977" s="1">
        <v>5473709</v>
      </c>
      <c r="AC1977" s="1">
        <v>1550913</v>
      </c>
      <c r="AD1977" s="1">
        <v>1890710</v>
      </c>
      <c r="AE1977" s="1">
        <v>1329077</v>
      </c>
      <c r="AH1977" s="136">
        <f t="shared" si="30"/>
        <v>39429</v>
      </c>
      <c r="AI1977" s="177">
        <f>HLOOKUP(附加题模型!$E$2,历史数据!$B$3:$K$5000,ROW(A1975),)</f>
        <v>13.657524128325299</v>
      </c>
      <c r="AJ1977" s="177">
        <f>HLOOKUP(附加题模型!$E$2,历史数据!$L$3:$U$5000,ROW(A1975),)</f>
        <v>13.4359803209002</v>
      </c>
    </row>
    <row r="1978" spans="1:36" x14ac:dyDescent="0.2">
      <c r="A1978" s="148">
        <v>39430</v>
      </c>
      <c r="B1978" s="137">
        <v>24.5671512848369</v>
      </c>
      <c r="C1978" s="137">
        <v>62.456885425602003</v>
      </c>
      <c r="D1978" s="137">
        <v>12.845026314664301</v>
      </c>
      <c r="E1978" s="137">
        <v>8.4283755296835992</v>
      </c>
      <c r="F1978" s="137">
        <v>15.9817806979375</v>
      </c>
      <c r="G1978" s="137">
        <v>29.5990938832953</v>
      </c>
      <c r="H1978" s="137">
        <v>7.4518056402575397</v>
      </c>
      <c r="I1978" s="137">
        <v>16.421636994994302</v>
      </c>
      <c r="J1978" s="137">
        <v>20.858764860165898</v>
      </c>
      <c r="K1978" s="137">
        <v>13.0319886720662</v>
      </c>
      <c r="L1978" s="137">
        <v>24.781310760545299</v>
      </c>
      <c r="M1978" s="137">
        <v>62.685386225939602</v>
      </c>
      <c r="N1978" s="137">
        <v>13.3588273672508</v>
      </c>
      <c r="O1978" s="137">
        <v>8.6132560251734294</v>
      </c>
      <c r="P1978" s="137">
        <v>16.687642678763101</v>
      </c>
      <c r="Q1978" s="137">
        <v>30.951211959359402</v>
      </c>
      <c r="R1978" s="137">
        <v>7.69047557179604</v>
      </c>
      <c r="S1978" s="137">
        <v>16.806835887469401</v>
      </c>
      <c r="T1978" s="137">
        <v>21.395808239675802</v>
      </c>
      <c r="U1978" s="137">
        <v>13.2144365134751</v>
      </c>
      <c r="V1978" s="1">
        <v>4700735</v>
      </c>
      <c r="W1978" s="1">
        <v>2392246</v>
      </c>
      <c r="X1978" s="1">
        <v>1760296</v>
      </c>
      <c r="Y1978" s="1">
        <v>1560436</v>
      </c>
      <c r="Z1978" s="1">
        <v>12595084</v>
      </c>
      <c r="AA1978" s="1">
        <v>3994329</v>
      </c>
      <c r="AB1978" s="1">
        <v>3062032</v>
      </c>
      <c r="AC1978" s="1">
        <v>1383179</v>
      </c>
      <c r="AD1978" s="1">
        <v>1318429</v>
      </c>
      <c r="AE1978" s="1">
        <v>1298034</v>
      </c>
      <c r="AH1978" s="136">
        <f t="shared" si="30"/>
        <v>39430</v>
      </c>
      <c r="AI1978" s="177">
        <f>HLOOKUP(附加题模型!$E$2,历史数据!$B$3:$K$5000,ROW(A1976),)</f>
        <v>13.0319886720662</v>
      </c>
      <c r="AJ1978" s="177">
        <f>HLOOKUP(附加题模型!$E$2,历史数据!$L$3:$U$5000,ROW(A1976),)</f>
        <v>13.2144365134751</v>
      </c>
    </row>
    <row r="1979" spans="1:36" x14ac:dyDescent="0.2">
      <c r="A1979" s="148">
        <v>39433</v>
      </c>
      <c r="B1979" s="137">
        <v>25.148441290331199</v>
      </c>
      <c r="C1979" s="137">
        <v>63.066220893168897</v>
      </c>
      <c r="D1979" s="137">
        <v>13.383294084040701</v>
      </c>
      <c r="E1979" s="137">
        <v>8.6458819949657606</v>
      </c>
      <c r="F1979" s="137">
        <v>16.8874149374873</v>
      </c>
      <c r="G1979" s="137">
        <v>30.729956274185302</v>
      </c>
      <c r="H1979" s="137">
        <v>7.7567727750011803</v>
      </c>
      <c r="I1979" s="137">
        <v>17.029845772586601</v>
      </c>
      <c r="J1979" s="137">
        <v>21.3743265044954</v>
      </c>
      <c r="K1979" s="137">
        <v>13.188372536131</v>
      </c>
      <c r="L1979" s="137">
        <v>25.148441290331199</v>
      </c>
      <c r="M1979" s="137">
        <v>61.0858806235766</v>
      </c>
      <c r="N1979" s="137">
        <v>13.542327743174599</v>
      </c>
      <c r="O1979" s="137">
        <v>8.7655105508709408</v>
      </c>
      <c r="P1979" s="137">
        <v>16.6476882270183</v>
      </c>
      <c r="Q1979" s="137">
        <v>30.385780763914401</v>
      </c>
      <c r="R1979" s="137">
        <v>7.8098105375652898</v>
      </c>
      <c r="S1979" s="137">
        <v>18.489546838808401</v>
      </c>
      <c r="T1979" s="137">
        <v>21.760997737742599</v>
      </c>
      <c r="U1979" s="137">
        <v>13.045020660738199</v>
      </c>
      <c r="V1979" s="1">
        <v>5740122</v>
      </c>
      <c r="W1979" s="1">
        <v>2683938</v>
      </c>
      <c r="X1979" s="1">
        <v>2079078</v>
      </c>
      <c r="Y1979" s="1">
        <v>2008861</v>
      </c>
      <c r="Z1979" s="1">
        <v>10248812</v>
      </c>
      <c r="AA1979" s="1">
        <v>3406228</v>
      </c>
      <c r="AB1979" s="1">
        <v>3934925</v>
      </c>
      <c r="AC1979" s="1">
        <v>4744162</v>
      </c>
      <c r="AD1979" s="1">
        <v>2206045</v>
      </c>
      <c r="AE1979" s="1">
        <v>1056840</v>
      </c>
      <c r="AH1979" s="136">
        <f t="shared" si="30"/>
        <v>39433</v>
      </c>
      <c r="AI1979" s="177">
        <f>HLOOKUP(附加题模型!$E$2,历史数据!$B$3:$K$5000,ROW(A1977),)</f>
        <v>13.188372536131</v>
      </c>
      <c r="AJ1979" s="177">
        <f>HLOOKUP(附加题模型!$E$2,历史数据!$L$3:$U$5000,ROW(A1977),)</f>
        <v>13.045020660738199</v>
      </c>
    </row>
    <row r="1980" spans="1:36" x14ac:dyDescent="0.2">
      <c r="A1980" s="148">
        <v>39434</v>
      </c>
      <c r="B1980" s="137">
        <v>24.964876025438201</v>
      </c>
      <c r="C1980" s="137">
        <v>60.933546756684898</v>
      </c>
      <c r="D1980" s="137">
        <v>13.5178610263848</v>
      </c>
      <c r="E1980" s="137">
        <v>8.77638587413505</v>
      </c>
      <c r="F1980" s="137">
        <v>16.621051925854999</v>
      </c>
      <c r="G1980" s="137">
        <v>30.2382769737983</v>
      </c>
      <c r="H1980" s="137">
        <v>7.8098105375652898</v>
      </c>
      <c r="I1980" s="137">
        <v>18.854472105363801</v>
      </c>
      <c r="J1980" s="137">
        <v>21.760997737742599</v>
      </c>
      <c r="K1980" s="137">
        <v>12.8756048080014</v>
      </c>
      <c r="L1980" s="137">
        <v>24.658933917283399</v>
      </c>
      <c r="M1980" s="137">
        <v>61.923716891481099</v>
      </c>
      <c r="N1980" s="137">
        <v>13.224260424906699</v>
      </c>
      <c r="O1980" s="137">
        <v>8.5697547321169996</v>
      </c>
      <c r="P1980" s="137">
        <v>15.821962890958099</v>
      </c>
      <c r="Q1980" s="137">
        <v>31.319971434649698</v>
      </c>
      <c r="R1980" s="137">
        <v>7.9026266220524803</v>
      </c>
      <c r="S1980" s="137">
        <v>17.942158938975201</v>
      </c>
      <c r="T1980" s="137">
        <v>22.641748880138898</v>
      </c>
      <c r="U1980" s="137">
        <v>12.9407647513617</v>
      </c>
      <c r="V1980" s="1">
        <v>4011973</v>
      </c>
      <c r="W1980" s="1">
        <v>1387874</v>
      </c>
      <c r="X1980" s="1">
        <v>1059892</v>
      </c>
      <c r="Y1980" s="1">
        <v>1098081</v>
      </c>
      <c r="Z1980" s="1">
        <v>6049462</v>
      </c>
      <c r="AA1980" s="1">
        <v>2859321</v>
      </c>
      <c r="AB1980" s="1">
        <v>7053167</v>
      </c>
      <c r="AC1980" s="1">
        <v>8028569</v>
      </c>
      <c r="AD1980" s="1">
        <v>4780265</v>
      </c>
      <c r="AE1980" s="1">
        <v>590233</v>
      </c>
      <c r="AH1980" s="136">
        <f t="shared" si="30"/>
        <v>39434</v>
      </c>
      <c r="AI1980" s="177">
        <f>HLOOKUP(附加题模型!$E$2,历史数据!$B$3:$K$5000,ROW(A1978),)</f>
        <v>12.8756048080014</v>
      </c>
      <c r="AJ1980" s="177">
        <f>HLOOKUP(附加题模型!$E$2,历史数据!$L$3:$U$5000,ROW(A1978),)</f>
        <v>12.9407647513617</v>
      </c>
    </row>
    <row r="1981" spans="1:36" x14ac:dyDescent="0.2">
      <c r="A1981" s="148">
        <v>39435</v>
      </c>
      <c r="B1981" s="137">
        <v>24.842499182176301</v>
      </c>
      <c r="C1981" s="137">
        <v>62.380718492156198</v>
      </c>
      <c r="D1981" s="137">
        <v>13.346594008855901</v>
      </c>
      <c r="E1981" s="137">
        <v>8.5915053786452198</v>
      </c>
      <c r="F1981" s="137">
        <v>16.0483714508456</v>
      </c>
      <c r="G1981" s="137">
        <v>31.688730909939899</v>
      </c>
      <c r="H1981" s="137">
        <v>7.9556643846165898</v>
      </c>
      <c r="I1981" s="137">
        <v>17.719149053858001</v>
      </c>
      <c r="J1981" s="137">
        <v>22.921011437484001</v>
      </c>
      <c r="K1981" s="137">
        <v>12.9407647513617</v>
      </c>
      <c r="L1981" s="137">
        <v>25.5461660309325</v>
      </c>
      <c r="M1981" s="137">
        <v>62.5330523590479</v>
      </c>
      <c r="N1981" s="137">
        <v>13.5300943847797</v>
      </c>
      <c r="O1981" s="137">
        <v>8.7655105508709408</v>
      </c>
      <c r="P1981" s="137">
        <v>17.140459798538</v>
      </c>
      <c r="Q1981" s="137">
        <v>31.713314874959199</v>
      </c>
      <c r="R1981" s="137">
        <v>8.1678154348730292</v>
      </c>
      <c r="S1981" s="137">
        <v>18.732830349845301</v>
      </c>
      <c r="T1981" s="137">
        <v>22.942493172664399</v>
      </c>
      <c r="U1981" s="137">
        <v>13.4881082755885</v>
      </c>
      <c r="V1981" s="1">
        <v>10034567</v>
      </c>
      <c r="W1981" s="1">
        <v>2186848</v>
      </c>
      <c r="X1981" s="1">
        <v>1789487</v>
      </c>
      <c r="Y1981" s="1">
        <v>1482382</v>
      </c>
      <c r="Z1981" s="1">
        <v>12521622</v>
      </c>
      <c r="AA1981" s="1">
        <v>4133920</v>
      </c>
      <c r="AB1981" s="1">
        <v>7966576</v>
      </c>
      <c r="AC1981" s="1">
        <v>4282221</v>
      </c>
      <c r="AD1981" s="1">
        <v>3492468</v>
      </c>
      <c r="AE1981" s="1">
        <v>1210191</v>
      </c>
      <c r="AH1981" s="136">
        <f t="shared" si="30"/>
        <v>39435</v>
      </c>
      <c r="AI1981" s="177">
        <f>HLOOKUP(附加题模型!$E$2,历史数据!$B$3:$K$5000,ROW(A1979),)</f>
        <v>12.9407647513617</v>
      </c>
      <c r="AJ1981" s="177">
        <f>HLOOKUP(附加题模型!$E$2,历史数据!$L$3:$U$5000,ROW(A1979),)</f>
        <v>13.4881082755885</v>
      </c>
    </row>
    <row r="1982" spans="1:36" x14ac:dyDescent="0.2">
      <c r="A1982" s="148">
        <v>39436</v>
      </c>
      <c r="B1982" s="137">
        <v>25.515571820117</v>
      </c>
      <c r="C1982" s="137">
        <v>62.609219292493798</v>
      </c>
      <c r="D1982" s="137">
        <v>13.7013614023085</v>
      </c>
      <c r="E1982" s="137">
        <v>8.7655105508709408</v>
      </c>
      <c r="F1982" s="137">
        <v>17.313595756099001</v>
      </c>
      <c r="G1982" s="137">
        <v>31.270803504610999</v>
      </c>
      <c r="H1982" s="137">
        <v>8.1678154348730292</v>
      </c>
      <c r="I1982" s="137">
        <v>18.448999586968899</v>
      </c>
      <c r="J1982" s="137">
        <v>22.942493172664399</v>
      </c>
      <c r="K1982" s="137">
        <v>13.4881082755885</v>
      </c>
      <c r="L1982" s="137">
        <v>25.454383398486101</v>
      </c>
      <c r="M1982" s="137">
        <v>62.913887026277202</v>
      </c>
      <c r="N1982" s="137">
        <v>13.823694986257699</v>
      </c>
      <c r="O1982" s="137">
        <v>8.7655105508709408</v>
      </c>
      <c r="P1982" s="137">
        <v>17.326913906680598</v>
      </c>
      <c r="Q1982" s="137">
        <v>31.614979014881801</v>
      </c>
      <c r="R1982" s="137">
        <v>8.1678154348730292</v>
      </c>
      <c r="S1982" s="137">
        <v>18.813924853524298</v>
      </c>
      <c r="T1982" s="137">
        <v>22.8565662319428</v>
      </c>
      <c r="U1982" s="137">
        <v>13.5532682189488</v>
      </c>
      <c r="V1982" s="1">
        <v>6184967</v>
      </c>
      <c r="W1982" s="1">
        <v>3558605</v>
      </c>
      <c r="X1982" s="1">
        <v>2616772</v>
      </c>
      <c r="Y1982" s="1">
        <v>0</v>
      </c>
      <c r="Z1982" s="1">
        <v>11534150</v>
      </c>
      <c r="AA1982" s="1">
        <v>2127728</v>
      </c>
      <c r="AB1982" s="1">
        <v>3666887</v>
      </c>
      <c r="AC1982" s="1">
        <v>5541060</v>
      </c>
      <c r="AD1982" s="1">
        <v>2661433</v>
      </c>
      <c r="AE1982" s="1">
        <v>1241565</v>
      </c>
      <c r="AH1982" s="136">
        <f t="shared" si="30"/>
        <v>39436</v>
      </c>
      <c r="AI1982" s="177">
        <f>HLOOKUP(附加题模型!$E$2,历史数据!$B$3:$K$5000,ROW(A1980),)</f>
        <v>13.4881082755885</v>
      </c>
      <c r="AJ1982" s="177">
        <f>HLOOKUP(附加题模型!$E$2,历史数据!$L$3:$U$5000,ROW(A1980),)</f>
        <v>13.5532682189488</v>
      </c>
    </row>
    <row r="1983" spans="1:36" x14ac:dyDescent="0.2">
      <c r="A1983" s="148">
        <v>39437</v>
      </c>
      <c r="B1983" s="137">
        <v>25.1790355011467</v>
      </c>
      <c r="C1983" s="137">
        <v>62.837720092831297</v>
      </c>
      <c r="D1983" s="137">
        <v>13.7013614023085</v>
      </c>
      <c r="E1983" s="137">
        <v>8.77638587413505</v>
      </c>
      <c r="F1983" s="137">
        <v>17.313595756099001</v>
      </c>
      <c r="G1983" s="137">
        <v>31.074131784456199</v>
      </c>
      <c r="H1983" s="137">
        <v>8.1412965535909798</v>
      </c>
      <c r="I1983" s="137">
        <v>18.834198479444002</v>
      </c>
      <c r="J1983" s="137">
        <v>22.641748880138898</v>
      </c>
      <c r="K1983" s="137">
        <v>13.5663002076209</v>
      </c>
      <c r="L1983" s="137">
        <v>25.362600766039598</v>
      </c>
      <c r="M1983" s="137">
        <v>64.132557961410896</v>
      </c>
      <c r="N1983" s="137">
        <v>14.0071953621815</v>
      </c>
      <c r="O1983" s="137">
        <v>8.8525131369838093</v>
      </c>
      <c r="P1983" s="137">
        <v>17.180414250282801</v>
      </c>
      <c r="Q1983" s="137">
        <v>31.713314874959199</v>
      </c>
      <c r="R1983" s="137">
        <v>8.1678154348730292</v>
      </c>
      <c r="S1983" s="137">
        <v>18.813924853524298</v>
      </c>
      <c r="T1983" s="137">
        <v>23.5010182873548</v>
      </c>
      <c r="U1983" s="137">
        <v>13.9963558337991</v>
      </c>
      <c r="V1983" s="1">
        <v>5516421</v>
      </c>
      <c r="W1983" s="1">
        <v>3493599</v>
      </c>
      <c r="X1983" s="1">
        <v>2011755</v>
      </c>
      <c r="Y1983" s="1">
        <v>1886519</v>
      </c>
      <c r="Z1983" s="1">
        <v>7976659</v>
      </c>
      <c r="AA1983" s="1">
        <v>2277410</v>
      </c>
      <c r="AB1983" s="1">
        <v>4712780</v>
      </c>
      <c r="AC1983" s="1">
        <v>4007877</v>
      </c>
      <c r="AD1983" s="1">
        <v>2042650</v>
      </c>
      <c r="AE1983" s="1">
        <v>2672620</v>
      </c>
      <c r="AH1983" s="136">
        <f t="shared" si="30"/>
        <v>39437</v>
      </c>
      <c r="AI1983" s="177">
        <f>HLOOKUP(附加题模型!$E$2,历史数据!$B$3:$K$5000,ROW(A1981),)</f>
        <v>13.5663002076209</v>
      </c>
      <c r="AJ1983" s="177">
        <f>HLOOKUP(附加题模型!$E$2,历史数据!$L$3:$U$5000,ROW(A1981),)</f>
        <v>13.9963558337991</v>
      </c>
    </row>
    <row r="1984" spans="1:36" x14ac:dyDescent="0.2">
      <c r="A1984" s="148">
        <v>39440</v>
      </c>
      <c r="B1984" s="137">
        <v>25.637948663378999</v>
      </c>
      <c r="C1984" s="137">
        <v>63.904057161073297</v>
      </c>
      <c r="D1984" s="137">
        <v>14.0561287957612</v>
      </c>
      <c r="E1984" s="137">
        <v>8.8960144300402408</v>
      </c>
      <c r="F1984" s="137">
        <v>17.406822810170301</v>
      </c>
      <c r="G1984" s="137">
        <v>32.155826245307502</v>
      </c>
      <c r="H1984" s="137">
        <v>8.2606315193602295</v>
      </c>
      <c r="I1984" s="137">
        <v>18.7733776016848</v>
      </c>
      <c r="J1984" s="137">
        <v>23.629908698437099</v>
      </c>
      <c r="K1984" s="137">
        <v>14.0745477658315</v>
      </c>
      <c r="L1984" s="137">
        <v>26.219238668873299</v>
      </c>
      <c r="M1984" s="137">
        <v>64.589559562085995</v>
      </c>
      <c r="N1984" s="137">
        <v>14.459829622793499</v>
      </c>
      <c r="O1984" s="137">
        <v>8.9612663696248802</v>
      </c>
      <c r="P1984" s="137">
        <v>17.2603231537725</v>
      </c>
      <c r="Q1984" s="137">
        <v>31.836234700056</v>
      </c>
      <c r="R1984" s="137">
        <v>8.1678154348730292</v>
      </c>
      <c r="S1984" s="137">
        <v>18.793651227604499</v>
      </c>
      <c r="T1984" s="137">
        <v>23.737317374339099</v>
      </c>
      <c r="U1984" s="137">
        <v>13.9442278791108</v>
      </c>
      <c r="V1984" s="1">
        <v>16601950</v>
      </c>
      <c r="W1984" s="1">
        <v>3567062</v>
      </c>
      <c r="X1984" s="1">
        <v>3628638</v>
      </c>
      <c r="Y1984" s="1">
        <v>2803131</v>
      </c>
      <c r="Z1984" s="1">
        <v>9265188</v>
      </c>
      <c r="AA1984" s="1">
        <v>3406644</v>
      </c>
      <c r="AB1984" s="1">
        <v>4981667</v>
      </c>
      <c r="AC1984" s="1">
        <v>3862376</v>
      </c>
      <c r="AD1984" s="1">
        <v>2959866</v>
      </c>
      <c r="AE1984" s="1">
        <v>2298012</v>
      </c>
      <c r="AH1984" s="136">
        <f t="shared" si="30"/>
        <v>39440</v>
      </c>
      <c r="AI1984" s="177">
        <f>HLOOKUP(附加题模型!$E$2,历史数据!$B$3:$K$5000,ROW(A1982),)</f>
        <v>14.0745477658315</v>
      </c>
      <c r="AJ1984" s="177">
        <f>HLOOKUP(附加题模型!$E$2,历史数据!$L$3:$U$5000,ROW(A1982),)</f>
        <v>13.9442278791108</v>
      </c>
    </row>
    <row r="1985" spans="1:36" x14ac:dyDescent="0.2">
      <c r="A1985" s="148">
        <v>39441</v>
      </c>
      <c r="B1985" s="137">
        <v>26.402803933766201</v>
      </c>
      <c r="C1985" s="137">
        <v>64.741893428977704</v>
      </c>
      <c r="D1985" s="137">
        <v>14.680030073902</v>
      </c>
      <c r="E1985" s="137">
        <v>8.9612663696248802</v>
      </c>
      <c r="F1985" s="137">
        <v>17.2603231537725</v>
      </c>
      <c r="G1985" s="137">
        <v>31.737898839978602</v>
      </c>
      <c r="H1985" s="137">
        <v>8.1678154348730292</v>
      </c>
      <c r="I1985" s="137">
        <v>18.7531039757651</v>
      </c>
      <c r="J1985" s="137">
        <v>23.629908698437099</v>
      </c>
      <c r="K1985" s="137">
        <v>13.9572598677829</v>
      </c>
      <c r="L1985" s="137">
        <v>25.9132965607184</v>
      </c>
      <c r="M1985" s="137">
        <v>64.284891828302605</v>
      </c>
      <c r="N1985" s="137">
        <v>15.6464653871006</v>
      </c>
      <c r="O1985" s="137">
        <v>9.1135208953223898</v>
      </c>
      <c r="P1985" s="137">
        <v>17.2603231537725</v>
      </c>
      <c r="Q1985" s="137">
        <v>32.377081930481602</v>
      </c>
      <c r="R1985" s="137">
        <v>8.1412965535909798</v>
      </c>
      <c r="S1985" s="137">
        <v>18.9761138608823</v>
      </c>
      <c r="T1985" s="137">
        <v>23.715835639158701</v>
      </c>
      <c r="U1985" s="137">
        <v>14.0875797545035</v>
      </c>
      <c r="V1985" s="1">
        <v>17557972</v>
      </c>
      <c r="W1985" s="1">
        <v>3482488</v>
      </c>
      <c r="X1985" s="1">
        <v>15586006</v>
      </c>
      <c r="Y1985" s="1">
        <v>2098766</v>
      </c>
      <c r="Z1985" s="1">
        <v>0</v>
      </c>
      <c r="AA1985" s="1">
        <v>3061547</v>
      </c>
      <c r="AB1985" s="1">
        <v>4134066</v>
      </c>
      <c r="AC1985" s="1">
        <v>2409670</v>
      </c>
      <c r="AD1985" s="1">
        <v>1970835</v>
      </c>
      <c r="AE1985" s="1">
        <v>2020753</v>
      </c>
      <c r="AH1985" s="136">
        <f t="shared" si="30"/>
        <v>39441</v>
      </c>
      <c r="AI1985" s="177">
        <f>HLOOKUP(附加题模型!$E$2,历史数据!$B$3:$K$5000,ROW(A1983),)</f>
        <v>13.9572598677829</v>
      </c>
      <c r="AJ1985" s="177">
        <f>HLOOKUP(附加题模型!$E$2,历史数据!$L$3:$U$5000,ROW(A1983),)</f>
        <v>14.0875797545035</v>
      </c>
    </row>
    <row r="1986" spans="1:36" x14ac:dyDescent="0.2">
      <c r="A1986" s="148">
        <v>39442</v>
      </c>
      <c r="B1986" s="137">
        <v>25.9132965607184</v>
      </c>
      <c r="C1986" s="137">
        <v>64.4372256951943</v>
      </c>
      <c r="D1986" s="137">
        <v>15.5363651615463</v>
      </c>
      <c r="E1986" s="137">
        <v>9.1461468651147193</v>
      </c>
      <c r="F1986" s="137">
        <v>17.2603231537725</v>
      </c>
      <c r="G1986" s="137">
        <v>32.672089510713803</v>
      </c>
      <c r="H1986" s="137">
        <v>8.1545559942320107</v>
      </c>
      <c r="I1986" s="137">
        <v>19.036934738641499</v>
      </c>
      <c r="J1986" s="137">
        <v>23.823244315060698</v>
      </c>
      <c r="K1986" s="137">
        <v>14.191835663879999</v>
      </c>
      <c r="L1986" s="137">
        <v>26.463992355397199</v>
      </c>
      <c r="M1986" s="137">
        <v>65.427395829990402</v>
      </c>
      <c r="N1986" s="137">
        <v>15.829965763024299</v>
      </c>
      <c r="O1986" s="137">
        <v>9.4071546234533105</v>
      </c>
      <c r="P1986" s="137">
        <v>17.2603231537725</v>
      </c>
      <c r="Q1986" s="137">
        <v>32.917929160907299</v>
      </c>
      <c r="R1986" s="137">
        <v>8.3269287225653699</v>
      </c>
      <c r="S1986" s="137">
        <v>19.259944623758699</v>
      </c>
      <c r="T1986" s="137">
        <v>24.123988607586298</v>
      </c>
      <c r="U1986" s="137">
        <v>14.270027595912399</v>
      </c>
      <c r="V1986" s="1">
        <v>12169967</v>
      </c>
      <c r="W1986" s="1">
        <v>4226589</v>
      </c>
      <c r="X1986" s="1">
        <v>8990456</v>
      </c>
      <c r="Y1986" s="1">
        <v>3362123</v>
      </c>
      <c r="Z1986" s="1">
        <v>0</v>
      </c>
      <c r="AA1986" s="1">
        <v>3102256</v>
      </c>
      <c r="AB1986" s="1">
        <v>6791982</v>
      </c>
      <c r="AC1986" s="1">
        <v>3130373</v>
      </c>
      <c r="AD1986" s="1">
        <v>1901022</v>
      </c>
      <c r="AE1986" s="1">
        <v>1396786</v>
      </c>
      <c r="AH1986" s="136">
        <f t="shared" si="30"/>
        <v>39442</v>
      </c>
      <c r="AI1986" s="177">
        <f>HLOOKUP(附加题模型!$E$2,历史数据!$B$3:$K$5000,ROW(A1984),)</f>
        <v>14.191835663879999</v>
      </c>
      <c r="AJ1986" s="177">
        <f>HLOOKUP(附加题模型!$E$2,历史数据!$L$3:$U$5000,ROW(A1984),)</f>
        <v>14.270027595912399</v>
      </c>
    </row>
    <row r="1987" spans="1:36" x14ac:dyDescent="0.2">
      <c r="A1987" s="148">
        <v>39443</v>
      </c>
      <c r="B1987" s="137">
        <v>26.311021301319698</v>
      </c>
      <c r="C1987" s="137">
        <v>66.112898231003101</v>
      </c>
      <c r="D1987" s="137">
        <v>15.940065988578599</v>
      </c>
      <c r="E1987" s="137">
        <v>9.4397805932456293</v>
      </c>
      <c r="F1987" s="137">
        <v>17.2603231537725</v>
      </c>
      <c r="G1987" s="137">
        <v>33.065432951023404</v>
      </c>
      <c r="H1987" s="137">
        <v>8.3269287225653699</v>
      </c>
      <c r="I1987" s="137">
        <v>19.401860005196902</v>
      </c>
      <c r="J1987" s="137">
        <v>24.274360753849098</v>
      </c>
      <c r="K1987" s="137">
        <v>14.270027595912399</v>
      </c>
      <c r="L1987" s="137">
        <v>26.831122885182999</v>
      </c>
      <c r="M1987" s="137">
        <v>66.265232097894796</v>
      </c>
      <c r="N1987" s="137">
        <v>15.8421991214193</v>
      </c>
      <c r="O1987" s="137">
        <v>9.3854039769250903</v>
      </c>
      <c r="P1987" s="137">
        <v>17.2603231537725</v>
      </c>
      <c r="Q1987" s="137">
        <v>33.606280181449002</v>
      </c>
      <c r="R1987" s="137">
        <v>8.3401881632063901</v>
      </c>
      <c r="S1987" s="137">
        <v>18.996387486802</v>
      </c>
      <c r="T1987" s="137">
        <v>24.166952077947101</v>
      </c>
      <c r="U1987" s="137">
        <v>14.1006117431756</v>
      </c>
      <c r="V1987" s="1">
        <v>13955081</v>
      </c>
      <c r="W1987" s="1">
        <v>5596393</v>
      </c>
      <c r="X1987" s="1">
        <v>5880718</v>
      </c>
      <c r="Y1987" s="1">
        <v>2959203</v>
      </c>
      <c r="Z1987" s="1">
        <v>0</v>
      </c>
      <c r="AA1987" s="1">
        <v>4405724</v>
      </c>
      <c r="AB1987" s="1">
        <v>5325164</v>
      </c>
      <c r="AC1987" s="1">
        <v>3403904</v>
      </c>
      <c r="AD1987" s="1">
        <v>3020123</v>
      </c>
      <c r="AE1987" s="1">
        <v>1766579</v>
      </c>
      <c r="AH1987" s="136">
        <f t="shared" si="30"/>
        <v>39443</v>
      </c>
      <c r="AI1987" s="177">
        <f>HLOOKUP(附加题模型!$E$2,历史数据!$B$3:$K$5000,ROW(A1985),)</f>
        <v>14.270027595912399</v>
      </c>
      <c r="AJ1987" s="177">
        <f>HLOOKUP(附加题模型!$E$2,历史数据!$L$3:$U$5000,ROW(A1985),)</f>
        <v>14.1006117431756</v>
      </c>
    </row>
    <row r="1988" spans="1:36" x14ac:dyDescent="0.2">
      <c r="A1988" s="148">
        <v>39444</v>
      </c>
      <c r="B1988" s="137">
        <v>26.800528674367499</v>
      </c>
      <c r="C1988" s="137">
        <v>66.3413990313407</v>
      </c>
      <c r="D1988" s="137">
        <v>15.891132554998901</v>
      </c>
      <c r="E1988" s="137">
        <v>9.3527780071327697</v>
      </c>
      <c r="F1988" s="137">
        <v>17.2603231537725</v>
      </c>
      <c r="G1988" s="137">
        <v>33.286688636197503</v>
      </c>
      <c r="H1988" s="137">
        <v>8.3401881632063901</v>
      </c>
      <c r="I1988" s="137">
        <v>19.0166611127217</v>
      </c>
      <c r="J1988" s="137">
        <v>24.274360753849098</v>
      </c>
      <c r="K1988" s="137">
        <v>14.0745477658315</v>
      </c>
      <c r="L1988" s="137">
        <v>26.463992355397199</v>
      </c>
      <c r="M1988" s="137">
        <v>65.046561162761094</v>
      </c>
      <c r="N1988" s="137">
        <v>15.7932656878396</v>
      </c>
      <c r="O1988" s="137">
        <v>9.4832818863020591</v>
      </c>
      <c r="P1988" s="137">
        <v>17.553322466568002</v>
      </c>
      <c r="Q1988" s="137">
        <v>34.368383097048799</v>
      </c>
      <c r="R1988" s="137">
        <v>8.1678154348730292</v>
      </c>
      <c r="S1988" s="137">
        <v>18.509820464728101</v>
      </c>
      <c r="T1988" s="137">
        <v>23.6084269632568</v>
      </c>
      <c r="U1988" s="137">
        <v>13.853003958406299</v>
      </c>
      <c r="V1988" s="1">
        <v>8347649</v>
      </c>
      <c r="W1988" s="1">
        <v>5050827</v>
      </c>
      <c r="X1988" s="1">
        <v>4132012</v>
      </c>
      <c r="Y1988" s="1">
        <v>2197642</v>
      </c>
      <c r="Z1988" s="1">
        <v>8867557</v>
      </c>
      <c r="AA1988" s="1">
        <v>3692249</v>
      </c>
      <c r="AB1988" s="1">
        <v>4018685</v>
      </c>
      <c r="AC1988" s="1">
        <v>2810767</v>
      </c>
      <c r="AD1988" s="1">
        <v>2204052</v>
      </c>
      <c r="AE1988" s="1">
        <v>1164262</v>
      </c>
      <c r="AH1988" s="136">
        <f t="shared" si="30"/>
        <v>39444</v>
      </c>
      <c r="AI1988" s="177">
        <f>HLOOKUP(附加题模型!$E$2,历史数据!$B$3:$K$5000,ROW(A1986),)</f>
        <v>14.0745477658315</v>
      </c>
      <c r="AJ1988" s="177">
        <f>HLOOKUP(附加题模型!$E$2,历史数据!$L$3:$U$5000,ROW(A1986),)</f>
        <v>13.853003958406299</v>
      </c>
    </row>
    <row r="1989" spans="1:36" x14ac:dyDescent="0.2">
      <c r="A1989" s="148">
        <v>39449</v>
      </c>
      <c r="B1989" s="137">
        <v>26.800528674367499</v>
      </c>
      <c r="C1989" s="137">
        <v>64.818060362423594</v>
      </c>
      <c r="D1989" s="137">
        <v>15.891132554998901</v>
      </c>
      <c r="E1989" s="137">
        <v>9.5920351189431408</v>
      </c>
      <c r="F1989" s="137">
        <v>17.779731026455501</v>
      </c>
      <c r="G1989" s="137">
        <v>34.860062397435797</v>
      </c>
      <c r="H1989" s="137">
        <v>8.1943343161550892</v>
      </c>
      <c r="I1989" s="137">
        <v>18.590914968407098</v>
      </c>
      <c r="J1989" s="137">
        <v>23.6943539039783</v>
      </c>
      <c r="K1989" s="137">
        <v>13.9442278791108</v>
      </c>
      <c r="L1989" s="137">
        <v>26.708746041921099</v>
      </c>
      <c r="M1989" s="137">
        <v>68.321739300933004</v>
      </c>
      <c r="N1989" s="137">
        <v>16.404933607585502</v>
      </c>
      <c r="O1989" s="137">
        <v>9.8639182005458395</v>
      </c>
      <c r="P1989" s="137">
        <v>18.046094038087801</v>
      </c>
      <c r="Q1989" s="137">
        <v>35.277989802764701</v>
      </c>
      <c r="R1989" s="137">
        <v>8.3932259257704995</v>
      </c>
      <c r="S1989" s="137">
        <v>19.077481990481001</v>
      </c>
      <c r="T1989" s="137">
        <v>24.553623311194201</v>
      </c>
      <c r="U1989" s="137">
        <v>14.3351875392728</v>
      </c>
      <c r="V1989" s="1">
        <v>8837403</v>
      </c>
      <c r="W1989" s="1">
        <v>8076861</v>
      </c>
      <c r="X1989" s="1">
        <v>5207341</v>
      </c>
      <c r="Y1989" s="1">
        <v>4297312</v>
      </c>
      <c r="Z1989" s="1">
        <v>6360702</v>
      </c>
      <c r="AA1989" s="1">
        <v>4291126</v>
      </c>
      <c r="AB1989" s="1">
        <v>4906095</v>
      </c>
      <c r="AC1989" s="1">
        <v>2606260</v>
      </c>
      <c r="AD1989" s="1">
        <v>2223041</v>
      </c>
      <c r="AE1989" s="1">
        <v>1939527</v>
      </c>
      <c r="AH1989" s="136">
        <f t="shared" si="30"/>
        <v>39449</v>
      </c>
      <c r="AI1989" s="177">
        <f>HLOOKUP(附加题模型!$E$2,历史数据!$B$3:$K$5000,ROW(A1987),)</f>
        <v>13.9442278791108</v>
      </c>
      <c r="AJ1989" s="177">
        <f>HLOOKUP(附加题模型!$E$2,历史数据!$L$3:$U$5000,ROW(A1987),)</f>
        <v>14.3351875392728</v>
      </c>
    </row>
    <row r="1990" spans="1:36" x14ac:dyDescent="0.2">
      <c r="A1990" s="148">
        <v>39450</v>
      </c>
      <c r="B1990" s="137">
        <v>26.647557620290101</v>
      </c>
      <c r="C1990" s="137">
        <v>69.235742502283202</v>
      </c>
      <c r="D1990" s="137">
        <v>16.270366665241401</v>
      </c>
      <c r="E1990" s="137">
        <v>9.8747935238099398</v>
      </c>
      <c r="F1990" s="137">
        <v>17.952866984016499</v>
      </c>
      <c r="G1990" s="137">
        <v>35.450077557900201</v>
      </c>
      <c r="H1990" s="137">
        <v>8.4197448070525596</v>
      </c>
      <c r="I1990" s="137">
        <v>19.158576494159998</v>
      </c>
      <c r="J1990" s="137">
        <v>24.618068516735399</v>
      </c>
      <c r="K1990" s="137">
        <v>14.348219527944799</v>
      </c>
      <c r="L1990" s="137">
        <v>27.748949209647702</v>
      </c>
      <c r="M1990" s="137">
        <v>71.749251305996495</v>
      </c>
      <c r="N1990" s="137">
        <v>16.478333757954999</v>
      </c>
      <c r="O1990" s="137">
        <v>10.0379233727716</v>
      </c>
      <c r="P1990" s="137">
        <v>17.926230682853301</v>
      </c>
      <c r="Q1990" s="137">
        <v>35.228821872726002</v>
      </c>
      <c r="R1990" s="137">
        <v>8.6053769760269496</v>
      </c>
      <c r="S1990" s="137">
        <v>19.645143516233901</v>
      </c>
      <c r="T1990" s="137">
        <v>24.9402945444414</v>
      </c>
      <c r="U1990" s="137">
        <v>14.8043391314672</v>
      </c>
      <c r="V1990" s="1">
        <v>13262410</v>
      </c>
      <c r="W1990" s="1">
        <v>7637461</v>
      </c>
      <c r="X1990" s="1">
        <v>5294553</v>
      </c>
      <c r="Y1990" s="1">
        <v>4290528</v>
      </c>
      <c r="Z1990" s="1">
        <v>5739063</v>
      </c>
      <c r="AA1990" s="1">
        <v>3783652</v>
      </c>
      <c r="AB1990" s="1">
        <v>6002265</v>
      </c>
      <c r="AC1990" s="1">
        <v>4564559</v>
      </c>
      <c r="AD1990" s="1">
        <v>3169167</v>
      </c>
      <c r="AE1990" s="1">
        <v>2701442</v>
      </c>
      <c r="AH1990" s="136">
        <f t="shared" ref="AH1990:AH2053" si="31">A1990</f>
        <v>39450</v>
      </c>
      <c r="AI1990" s="177">
        <f>HLOOKUP(附加题模型!$E$2,历史数据!$B$3:$K$5000,ROW(A1988),)</f>
        <v>14.348219527944799</v>
      </c>
      <c r="AJ1990" s="177">
        <f>HLOOKUP(附加题模型!$E$2,历史数据!$L$3:$U$5000,ROW(A1988),)</f>
        <v>14.8043391314672</v>
      </c>
    </row>
    <row r="1991" spans="1:36" x14ac:dyDescent="0.2">
      <c r="A1991" s="148">
        <v>39451</v>
      </c>
      <c r="B1991" s="137">
        <v>27.748949209647702</v>
      </c>
      <c r="C1991" s="137">
        <v>72.815588374238502</v>
      </c>
      <c r="D1991" s="137">
        <v>16.429400324375301</v>
      </c>
      <c r="E1991" s="137">
        <v>10.027048049507499</v>
      </c>
      <c r="F1991" s="137">
        <v>17.912912532271601</v>
      </c>
      <c r="G1991" s="137">
        <v>35.155069977667999</v>
      </c>
      <c r="H1991" s="137">
        <v>8.6451552979500299</v>
      </c>
      <c r="I1991" s="137">
        <v>19.665417142153601</v>
      </c>
      <c r="J1991" s="137">
        <v>24.9402945444414</v>
      </c>
      <c r="K1991" s="137">
        <v>14.7913071427951</v>
      </c>
      <c r="L1991" s="137">
        <v>27.290036047415299</v>
      </c>
      <c r="M1991" s="137">
        <v>70.911415038092102</v>
      </c>
      <c r="N1991" s="137">
        <v>16.258133306846499</v>
      </c>
      <c r="O1991" s="137">
        <v>10.027048049507499</v>
      </c>
      <c r="P1991" s="137">
        <v>17.673185821802601</v>
      </c>
      <c r="Q1991" s="137">
        <v>34.245463271952097</v>
      </c>
      <c r="R1991" s="137">
        <v>8.5523392134628402</v>
      </c>
      <c r="S1991" s="137">
        <v>19.604596264394399</v>
      </c>
      <c r="T1991" s="137">
        <v>25.004739749982601</v>
      </c>
      <c r="U1991" s="137">
        <v>14.5176353806817</v>
      </c>
      <c r="V1991" s="1">
        <v>7061952</v>
      </c>
      <c r="W1991" s="1">
        <v>8746730</v>
      </c>
      <c r="X1991" s="1">
        <v>4772735</v>
      </c>
      <c r="Y1991" s="1">
        <v>2991346</v>
      </c>
      <c r="Z1991" s="1">
        <v>7625784</v>
      </c>
      <c r="AA1991" s="1">
        <v>4339130</v>
      </c>
      <c r="AB1991" s="1">
        <v>4035856</v>
      </c>
      <c r="AC1991" s="1">
        <v>3162790</v>
      </c>
      <c r="AD1991" s="1">
        <v>2560251</v>
      </c>
      <c r="AE1991" s="1">
        <v>1651746</v>
      </c>
      <c r="AH1991" s="136">
        <f t="shared" si="31"/>
        <v>39451</v>
      </c>
      <c r="AI1991" s="177">
        <f>HLOOKUP(附加题模型!$E$2,历史数据!$B$3:$K$5000,ROW(A1989),)</f>
        <v>14.7913071427951</v>
      </c>
      <c r="AJ1991" s="177">
        <f>HLOOKUP(附加题模型!$E$2,历史数据!$L$3:$U$5000,ROW(A1989),)</f>
        <v>14.5176353806817</v>
      </c>
    </row>
    <row r="1992" spans="1:36" x14ac:dyDescent="0.2">
      <c r="A1992" s="148">
        <v>39454</v>
      </c>
      <c r="B1992" s="137">
        <v>27.167659204153399</v>
      </c>
      <c r="C1992" s="137">
        <v>70.987581971537907</v>
      </c>
      <c r="D1992" s="137">
        <v>16.270366665241401</v>
      </c>
      <c r="E1992" s="137">
        <v>10.092299989092099</v>
      </c>
      <c r="F1992" s="137">
        <v>17.579958767731299</v>
      </c>
      <c r="G1992" s="137">
        <v>34.565054817203603</v>
      </c>
      <c r="H1992" s="137">
        <v>8.5523392134628402</v>
      </c>
      <c r="I1992" s="137">
        <v>19.624869890314098</v>
      </c>
      <c r="J1992" s="137">
        <v>25.026221485162999</v>
      </c>
      <c r="K1992" s="137">
        <v>14.374283505289</v>
      </c>
      <c r="L1992" s="137">
        <v>27.4430071014928</v>
      </c>
      <c r="M1992" s="137">
        <v>72.663254507346807</v>
      </c>
      <c r="N1992" s="137">
        <v>17.359135562389099</v>
      </c>
      <c r="O1992" s="137">
        <v>10.4076843637512</v>
      </c>
      <c r="P1992" s="137">
        <v>18.072730339250999</v>
      </c>
      <c r="Q1992" s="137">
        <v>34.442134992106901</v>
      </c>
      <c r="R1992" s="137">
        <v>8.7247119417961994</v>
      </c>
      <c r="S1992" s="137">
        <v>20.273625919745999</v>
      </c>
      <c r="T1992" s="137">
        <v>25.348447512868901</v>
      </c>
      <c r="U1992" s="137">
        <v>15.5080665197587</v>
      </c>
      <c r="V1992" s="1">
        <v>8884749</v>
      </c>
      <c r="W1992" s="1">
        <v>7143784</v>
      </c>
      <c r="X1992" s="1">
        <v>7241102</v>
      </c>
      <c r="Y1992" s="1">
        <v>4596139</v>
      </c>
      <c r="Z1992" s="1">
        <v>7800468</v>
      </c>
      <c r="AA1992" s="1">
        <v>3315640</v>
      </c>
      <c r="AB1992" s="1">
        <v>4910126</v>
      </c>
      <c r="AC1992" s="1">
        <v>4645391</v>
      </c>
      <c r="AD1992" s="1">
        <v>2128561</v>
      </c>
      <c r="AE1992" s="1">
        <v>3181821</v>
      </c>
      <c r="AH1992" s="136">
        <f t="shared" si="31"/>
        <v>39454</v>
      </c>
      <c r="AI1992" s="177">
        <f>HLOOKUP(附加题模型!$E$2,历史数据!$B$3:$K$5000,ROW(A1990),)</f>
        <v>14.374283505289</v>
      </c>
      <c r="AJ1992" s="177">
        <f>HLOOKUP(附加题模型!$E$2,历史数据!$L$3:$U$5000,ROW(A1990),)</f>
        <v>15.5080665197587</v>
      </c>
    </row>
    <row r="1993" spans="1:36" x14ac:dyDescent="0.2">
      <c r="A1993" s="148">
        <v>39455</v>
      </c>
      <c r="B1993" s="137">
        <v>27.4736013123083</v>
      </c>
      <c r="C1993" s="137">
        <v>72.358586773563303</v>
      </c>
      <c r="D1993" s="137">
        <v>17.359135562389099</v>
      </c>
      <c r="E1993" s="137">
        <v>10.385933717223001</v>
      </c>
      <c r="F1993" s="137">
        <v>17.9928214357613</v>
      </c>
      <c r="G1993" s="137">
        <v>34.565054817203603</v>
      </c>
      <c r="H1993" s="137">
        <v>8.7512308230782505</v>
      </c>
      <c r="I1993" s="137">
        <v>20.4763621789435</v>
      </c>
      <c r="J1993" s="137">
        <v>25.369929248049299</v>
      </c>
      <c r="K1993" s="137">
        <v>15.807802259216199</v>
      </c>
      <c r="L1993" s="137">
        <v>27.259441836599802</v>
      </c>
      <c r="M1993" s="137">
        <v>69.464243302620801</v>
      </c>
      <c r="N1993" s="137">
        <v>16.7107675674585</v>
      </c>
      <c r="O1993" s="137">
        <v>9.9074194936022693</v>
      </c>
      <c r="P1993" s="137">
        <v>17.073869045629898</v>
      </c>
      <c r="Q1993" s="137">
        <v>34.663390677281001</v>
      </c>
      <c r="R1993" s="137">
        <v>8.4595231289756398</v>
      </c>
      <c r="S1993" s="137">
        <v>20.1317105383078</v>
      </c>
      <c r="T1993" s="137">
        <v>25.112148425884602</v>
      </c>
      <c r="U1993" s="137">
        <v>15.3777466330381</v>
      </c>
      <c r="V1993" s="1">
        <v>13012893</v>
      </c>
      <c r="W1993" s="1">
        <v>7769588</v>
      </c>
      <c r="X1993" s="1">
        <v>5865451</v>
      </c>
      <c r="Y1993" s="1">
        <v>5111872</v>
      </c>
      <c r="Z1993" s="1">
        <v>6290209</v>
      </c>
      <c r="AA1993" s="1">
        <v>5431214</v>
      </c>
      <c r="AB1993" s="1">
        <v>5056449</v>
      </c>
      <c r="AC1993" s="1">
        <v>8849142</v>
      </c>
      <c r="AD1993" s="1">
        <v>4008186</v>
      </c>
      <c r="AE1993" s="1">
        <v>7698866</v>
      </c>
      <c r="AH1993" s="136">
        <f t="shared" si="31"/>
        <v>39455</v>
      </c>
      <c r="AI1993" s="177">
        <f>HLOOKUP(附加题模型!$E$2,历史数据!$B$3:$K$5000,ROW(A1991),)</f>
        <v>15.807802259216199</v>
      </c>
      <c r="AJ1993" s="177">
        <f>HLOOKUP(附加题模型!$E$2,历史数据!$L$3:$U$5000,ROW(A1991),)</f>
        <v>15.3777466330381</v>
      </c>
    </row>
    <row r="1994" spans="1:36" x14ac:dyDescent="0.2">
      <c r="A1994" s="148">
        <v>39456</v>
      </c>
      <c r="B1994" s="137">
        <v>27.198253414968899</v>
      </c>
      <c r="C1994" s="137">
        <v>68.931074768499798</v>
      </c>
      <c r="D1994" s="137">
        <v>16.820867793012699</v>
      </c>
      <c r="E1994" s="137">
        <v>9.9835467564510196</v>
      </c>
      <c r="F1994" s="137">
        <v>17.113823497374799</v>
      </c>
      <c r="G1994" s="137">
        <v>34.417551027087498</v>
      </c>
      <c r="H1994" s="137">
        <v>8.3667070444884502</v>
      </c>
      <c r="I1994" s="137">
        <v>20.050616034628799</v>
      </c>
      <c r="J1994" s="137">
        <v>24.725477192637399</v>
      </c>
      <c r="K1994" s="137">
        <v>15.1040748709247</v>
      </c>
      <c r="L1994" s="137">
        <v>28.146673950248999</v>
      </c>
      <c r="M1994" s="137">
        <v>72.967922241130196</v>
      </c>
      <c r="N1994" s="137">
        <v>17.983036840530001</v>
      </c>
      <c r="O1994" s="137">
        <v>10.5490635661846</v>
      </c>
      <c r="P1994" s="137">
        <v>17.540004315986401</v>
      </c>
      <c r="Q1994" s="137">
        <v>35.253405837745397</v>
      </c>
      <c r="R1994" s="137">
        <v>8.8705657888475002</v>
      </c>
      <c r="S1994" s="137">
        <v>20.273625919745999</v>
      </c>
      <c r="T1994" s="137">
        <v>25.7780822164769</v>
      </c>
      <c r="U1994" s="137">
        <v>15.7035463498397</v>
      </c>
      <c r="V1994" s="1">
        <v>10605586</v>
      </c>
      <c r="W1994" s="1">
        <v>4676700</v>
      </c>
      <c r="X1994" s="1">
        <v>8825231</v>
      </c>
      <c r="Y1994" s="1">
        <v>6235513</v>
      </c>
      <c r="Z1994" s="1">
        <v>4880897</v>
      </c>
      <c r="AA1994" s="1">
        <v>3097173</v>
      </c>
      <c r="AB1994" s="1">
        <v>6760294</v>
      </c>
      <c r="AC1994" s="1">
        <v>2263577</v>
      </c>
      <c r="AD1994" s="1">
        <v>2342927</v>
      </c>
      <c r="AE1994" s="1">
        <v>2854506</v>
      </c>
      <c r="AH1994" s="136">
        <f t="shared" si="31"/>
        <v>39456</v>
      </c>
      <c r="AI1994" s="177">
        <f>HLOOKUP(附加题模型!$E$2,历史数据!$B$3:$K$5000,ROW(A1992),)</f>
        <v>15.1040748709247</v>
      </c>
      <c r="AJ1994" s="177">
        <f>HLOOKUP(附加题模型!$E$2,历史数据!$L$3:$U$5000,ROW(A1992),)</f>
        <v>15.7035463498397</v>
      </c>
    </row>
    <row r="1995" spans="1:36" x14ac:dyDescent="0.2">
      <c r="A1995" s="148">
        <v>39457</v>
      </c>
      <c r="B1995" s="137">
        <v>28.1772681610645</v>
      </c>
      <c r="C1995" s="137">
        <v>75.252930244505905</v>
      </c>
      <c r="D1995" s="137">
        <v>17.897403331765499</v>
      </c>
      <c r="E1995" s="137">
        <v>10.5490635661846</v>
      </c>
      <c r="F1995" s="137">
        <v>17.5133680148232</v>
      </c>
      <c r="G1995" s="137">
        <v>35.351741697822803</v>
      </c>
      <c r="H1995" s="137">
        <v>8.8175280262833908</v>
      </c>
      <c r="I1995" s="137">
        <v>20.334446797505201</v>
      </c>
      <c r="J1995" s="137">
        <v>25.7780822164769</v>
      </c>
      <c r="K1995" s="137">
        <v>15.6644503838235</v>
      </c>
      <c r="L1995" s="137">
        <v>28.1772681610645</v>
      </c>
      <c r="M1995" s="137">
        <v>76.623935046531301</v>
      </c>
      <c r="N1995" s="137">
        <v>17.787303106211301</v>
      </c>
      <c r="O1995" s="137">
        <v>10.385933717223001</v>
      </c>
      <c r="P1995" s="137">
        <v>19.298000192759599</v>
      </c>
      <c r="Q1995" s="137">
        <v>35.597581348016199</v>
      </c>
      <c r="R1995" s="137">
        <v>8.7644902637192796</v>
      </c>
      <c r="S1995" s="137">
        <v>19.847879775431299</v>
      </c>
      <c r="T1995" s="137">
        <v>25.563264864672899</v>
      </c>
      <c r="U1995" s="137">
        <v>15.4689705537425</v>
      </c>
      <c r="V1995" s="1">
        <v>10142824</v>
      </c>
      <c r="W1995" s="1">
        <v>14316757</v>
      </c>
      <c r="X1995" s="1">
        <v>7188656</v>
      </c>
      <c r="Y1995" s="1">
        <v>7881354</v>
      </c>
      <c r="Z1995" s="1">
        <v>11976519</v>
      </c>
      <c r="AA1995" s="1">
        <v>3496324</v>
      </c>
      <c r="AB1995" s="1">
        <v>4754645</v>
      </c>
      <c r="AC1995" s="1">
        <v>3015807</v>
      </c>
      <c r="AD1995" s="1">
        <v>2516824</v>
      </c>
      <c r="AE1995" s="1">
        <v>2202781</v>
      </c>
      <c r="AH1995" s="136">
        <f t="shared" si="31"/>
        <v>39457</v>
      </c>
      <c r="AI1995" s="177">
        <f>HLOOKUP(附加题模型!$E$2,历史数据!$B$3:$K$5000,ROW(A1993),)</f>
        <v>15.6644503838235</v>
      </c>
      <c r="AJ1995" s="177">
        <f>HLOOKUP(附加题模型!$E$2,历史数据!$L$3:$U$5000,ROW(A1993),)</f>
        <v>15.4689705537425</v>
      </c>
    </row>
    <row r="1996" spans="1:36" x14ac:dyDescent="0.2">
      <c r="A1996" s="148">
        <v>39458</v>
      </c>
      <c r="B1996" s="137">
        <v>28.269050793510999</v>
      </c>
      <c r="C1996" s="137">
        <v>76.623935046531301</v>
      </c>
      <c r="D1996" s="137">
        <v>17.8729366149757</v>
      </c>
      <c r="E1996" s="137">
        <v>10.331557100902501</v>
      </c>
      <c r="F1996" s="137">
        <v>19.4444998491573</v>
      </c>
      <c r="G1996" s="137">
        <v>35.622165313035602</v>
      </c>
      <c r="H1996" s="137">
        <v>8.7512308230782505</v>
      </c>
      <c r="I1996" s="137">
        <v>19.705964393993099</v>
      </c>
      <c r="J1996" s="137">
        <v>25.520301394312099</v>
      </c>
      <c r="K1996" s="137">
        <v>15.2604587349895</v>
      </c>
      <c r="L1996" s="137">
        <v>27.5653839447547</v>
      </c>
      <c r="M1996" s="137">
        <v>80.356114785378196</v>
      </c>
      <c r="N1996" s="137">
        <v>17.322435487204402</v>
      </c>
      <c r="O1996" s="137">
        <v>10.2228038682614</v>
      </c>
      <c r="P1996" s="137">
        <v>19.497772451483801</v>
      </c>
      <c r="Q1996" s="137">
        <v>34.368383097048799</v>
      </c>
      <c r="R1996" s="137">
        <v>8.6451552979500299</v>
      </c>
      <c r="S1996" s="137">
        <v>19.523501760715401</v>
      </c>
      <c r="T1996" s="137">
        <v>25.2840023073277</v>
      </c>
      <c r="U1996" s="137">
        <v>15.0649789049085</v>
      </c>
      <c r="V1996" s="1">
        <v>6711306</v>
      </c>
      <c r="W1996" s="1">
        <v>12849648</v>
      </c>
      <c r="X1996" s="1">
        <v>4707486</v>
      </c>
      <c r="Y1996" s="1">
        <v>3871920</v>
      </c>
      <c r="Z1996" s="1">
        <v>8962586</v>
      </c>
      <c r="AA1996" s="1">
        <v>3327066</v>
      </c>
      <c r="AB1996" s="1">
        <v>4562182</v>
      </c>
      <c r="AC1996" s="1">
        <v>2426918</v>
      </c>
      <c r="AD1996" s="1">
        <v>1815319</v>
      </c>
      <c r="AE1996" s="1">
        <v>1760474</v>
      </c>
      <c r="AH1996" s="136">
        <f t="shared" si="31"/>
        <v>39458</v>
      </c>
      <c r="AI1996" s="177">
        <f>HLOOKUP(附加题模型!$E$2,历史数据!$B$3:$K$5000,ROW(A1994),)</f>
        <v>15.2604587349895</v>
      </c>
      <c r="AJ1996" s="177">
        <f>HLOOKUP(附加题模型!$E$2,历史数据!$L$3:$U$5000,ROW(A1994),)</f>
        <v>15.0649789049085</v>
      </c>
    </row>
    <row r="1997" spans="1:36" x14ac:dyDescent="0.2">
      <c r="A1997" s="148">
        <v>39461</v>
      </c>
      <c r="B1997" s="137">
        <v>27.4736013123083</v>
      </c>
      <c r="C1997" s="137">
        <v>79.975280118148902</v>
      </c>
      <c r="D1997" s="137">
        <v>17.224568620045002</v>
      </c>
      <c r="E1997" s="137">
        <v>10.211928544997299</v>
      </c>
      <c r="F1997" s="137">
        <v>19.524408752646998</v>
      </c>
      <c r="G1997" s="137">
        <v>34.171711376894102</v>
      </c>
      <c r="H1997" s="137">
        <v>8.6318958573090008</v>
      </c>
      <c r="I1997" s="137">
        <v>19.422133631116701</v>
      </c>
      <c r="J1997" s="137">
        <v>25.3269657776885</v>
      </c>
      <c r="K1997" s="137">
        <v>15.0649789049085</v>
      </c>
      <c r="L1997" s="137">
        <v>28.0548913178025</v>
      </c>
      <c r="M1997" s="137">
        <v>84.392962258008595</v>
      </c>
      <c r="N1997" s="137">
        <v>17.1511684696755</v>
      </c>
      <c r="O1997" s="137">
        <v>10.2445545147896</v>
      </c>
      <c r="P1997" s="137">
        <v>19.657590258463099</v>
      </c>
      <c r="Q1997" s="137">
        <v>34.442134992106901</v>
      </c>
      <c r="R1997" s="137">
        <v>8.7777497043603105</v>
      </c>
      <c r="S1997" s="137">
        <v>19.705964393993099</v>
      </c>
      <c r="T1997" s="137">
        <v>25.649191805394501</v>
      </c>
      <c r="U1997" s="137">
        <v>14.921627029515699</v>
      </c>
      <c r="V1997" s="1">
        <v>7837327</v>
      </c>
      <c r="W1997" s="1">
        <v>9981127</v>
      </c>
      <c r="X1997" s="1">
        <v>3364871</v>
      </c>
      <c r="Y1997" s="1">
        <v>2545356</v>
      </c>
      <c r="Z1997" s="1">
        <v>5905256</v>
      </c>
      <c r="AA1997" s="1">
        <v>3114796</v>
      </c>
      <c r="AB1997" s="1">
        <v>5384940</v>
      </c>
      <c r="AC1997" s="1">
        <v>2054845</v>
      </c>
      <c r="AD1997" s="1">
        <v>2106430</v>
      </c>
      <c r="AE1997" s="1">
        <v>2078159</v>
      </c>
      <c r="AH1997" s="136">
        <f t="shared" si="31"/>
        <v>39461</v>
      </c>
      <c r="AI1997" s="177">
        <f>HLOOKUP(附加题模型!$E$2,历史数据!$B$3:$K$5000,ROW(A1995),)</f>
        <v>15.0649789049085</v>
      </c>
      <c r="AJ1997" s="177">
        <f>HLOOKUP(附加题模型!$E$2,历史数据!$L$3:$U$5000,ROW(A1995),)</f>
        <v>14.921627029515699</v>
      </c>
    </row>
    <row r="1998" spans="1:36" x14ac:dyDescent="0.2">
      <c r="A1998" s="148">
        <v>39462</v>
      </c>
      <c r="B1998" s="137">
        <v>28.391427636772899</v>
      </c>
      <c r="C1998" s="137">
        <v>85.306965459358906</v>
      </c>
      <c r="D1998" s="137">
        <v>17.028834885726301</v>
      </c>
      <c r="E1998" s="137">
        <v>10.179302575205</v>
      </c>
      <c r="F1998" s="137">
        <v>19.737499161952801</v>
      </c>
      <c r="G1998" s="137">
        <v>34.442134992106901</v>
      </c>
      <c r="H1998" s="137">
        <v>8.8042685856423599</v>
      </c>
      <c r="I1998" s="137">
        <v>19.7870588976721</v>
      </c>
      <c r="J1998" s="137">
        <v>25.520301394312099</v>
      </c>
      <c r="K1998" s="137">
        <v>14.778275154123</v>
      </c>
      <c r="L1998" s="137">
        <v>27.748949209647702</v>
      </c>
      <c r="M1998" s="137">
        <v>88.582143597530703</v>
      </c>
      <c r="N1998" s="137">
        <v>17.224568620045002</v>
      </c>
      <c r="O1998" s="137">
        <v>10.3206817776384</v>
      </c>
      <c r="P1998" s="137">
        <v>19.977225872421901</v>
      </c>
      <c r="Q1998" s="137">
        <v>34.147127411874699</v>
      </c>
      <c r="R1998" s="137">
        <v>8.9633818733346899</v>
      </c>
      <c r="S1998" s="137">
        <v>19.847879775431299</v>
      </c>
      <c r="T1998" s="137">
        <v>25.7780822164769</v>
      </c>
      <c r="U1998" s="137">
        <v>15.1040748709247</v>
      </c>
      <c r="V1998" s="1">
        <v>6621299</v>
      </c>
      <c r="W1998" s="1">
        <v>13950878</v>
      </c>
      <c r="X1998" s="1">
        <v>3000340</v>
      </c>
      <c r="Y1998" s="1">
        <v>3499394</v>
      </c>
      <c r="Z1998" s="1">
        <v>5672366</v>
      </c>
      <c r="AA1998" s="1">
        <v>2211607</v>
      </c>
      <c r="AB1998" s="1">
        <v>5972308</v>
      </c>
      <c r="AC1998" s="1">
        <v>1819082</v>
      </c>
      <c r="AD1998" s="1">
        <v>2872212</v>
      </c>
      <c r="AE1998" s="1">
        <v>1487273</v>
      </c>
      <c r="AH1998" s="136">
        <f t="shared" si="31"/>
        <v>39462</v>
      </c>
      <c r="AI1998" s="177">
        <f>HLOOKUP(附加题模型!$E$2,历史数据!$B$3:$K$5000,ROW(A1996),)</f>
        <v>14.778275154123</v>
      </c>
      <c r="AJ1998" s="177">
        <f>HLOOKUP(附加题模型!$E$2,历史数据!$L$3:$U$5000,ROW(A1996),)</f>
        <v>15.1040748709247</v>
      </c>
    </row>
    <row r="1999" spans="1:36" x14ac:dyDescent="0.2">
      <c r="A1999" s="148">
        <v>39463</v>
      </c>
      <c r="B1999" s="137">
        <v>27.840731842094101</v>
      </c>
      <c r="C1999" s="137">
        <v>90.638650800568797</v>
      </c>
      <c r="D1999" s="137">
        <v>17.102235036095799</v>
      </c>
      <c r="E1999" s="137">
        <v>10.342432424166599</v>
      </c>
      <c r="F1999" s="137">
        <v>20.0704529264932</v>
      </c>
      <c r="G1999" s="137">
        <v>33.925871726700599</v>
      </c>
      <c r="H1999" s="137">
        <v>8.9501224326936697</v>
      </c>
      <c r="I1999" s="137">
        <v>19.9289742791103</v>
      </c>
      <c r="J1999" s="137">
        <v>25.692155275755301</v>
      </c>
      <c r="K1999" s="137">
        <v>15.117106859596699</v>
      </c>
      <c r="L1999" s="137">
        <v>27.412412890677299</v>
      </c>
      <c r="M1999" s="137">
        <v>84.926130792129598</v>
      </c>
      <c r="N1999" s="137">
        <v>16.796401076222899</v>
      </c>
      <c r="O1999" s="137">
        <v>10.027048049507499</v>
      </c>
      <c r="P1999" s="137">
        <v>20.4300429921968</v>
      </c>
      <c r="Q1999" s="137">
        <v>35.032150152571198</v>
      </c>
      <c r="R1999" s="137">
        <v>8.9236035514116097</v>
      </c>
      <c r="S1999" s="137">
        <v>19.381586379277199</v>
      </c>
      <c r="T1999" s="137">
        <v>25.026221485162999</v>
      </c>
      <c r="U1999" s="137">
        <v>14.660987256074399</v>
      </c>
      <c r="V1999" s="1">
        <v>6993855</v>
      </c>
      <c r="W1999" s="1">
        <v>20285287</v>
      </c>
      <c r="X1999" s="1">
        <v>5277909</v>
      </c>
      <c r="Y1999" s="1">
        <v>3240476</v>
      </c>
      <c r="Z1999" s="1">
        <v>7936086</v>
      </c>
      <c r="AA1999" s="1">
        <v>3211608</v>
      </c>
      <c r="AB1999" s="1">
        <v>6489410</v>
      </c>
      <c r="AC1999" s="1">
        <v>1955084</v>
      </c>
      <c r="AD1999" s="1">
        <v>2430373</v>
      </c>
      <c r="AE1999" s="1">
        <v>1361288</v>
      </c>
      <c r="AH1999" s="136">
        <f t="shared" si="31"/>
        <v>39463</v>
      </c>
      <c r="AI1999" s="177">
        <f>HLOOKUP(附加题模型!$E$2,历史数据!$B$3:$K$5000,ROW(A1997),)</f>
        <v>15.117106859596699</v>
      </c>
      <c r="AJ1999" s="177">
        <f>HLOOKUP(附加题模型!$E$2,历史数据!$L$3:$U$5000,ROW(A1997),)</f>
        <v>14.660987256074399</v>
      </c>
    </row>
    <row r="2000" spans="1:36" x14ac:dyDescent="0.2">
      <c r="A2000" s="148">
        <v>39464</v>
      </c>
      <c r="B2000" s="137">
        <v>27.2288476257844</v>
      </c>
      <c r="C2000" s="137">
        <v>83.783626790441801</v>
      </c>
      <c r="D2000" s="137">
        <v>16.882034584987299</v>
      </c>
      <c r="E2000" s="137">
        <v>10.0596740192998</v>
      </c>
      <c r="F2000" s="137">
        <v>20.216952582891</v>
      </c>
      <c r="G2000" s="137">
        <v>34.786310502377802</v>
      </c>
      <c r="H2000" s="137">
        <v>8.9236035514116097</v>
      </c>
      <c r="I2000" s="137">
        <v>19.3410391274377</v>
      </c>
      <c r="J2000" s="137">
        <v>24.961776279621802</v>
      </c>
      <c r="K2000" s="137">
        <v>14.6349232787303</v>
      </c>
      <c r="L2000" s="137">
        <v>27.595978155570201</v>
      </c>
      <c r="M2000" s="137">
        <v>82.184121188078805</v>
      </c>
      <c r="N2000" s="137">
        <v>16.1969665148719</v>
      </c>
      <c r="O2000" s="137">
        <v>11.027577789805401</v>
      </c>
      <c r="P2000" s="137">
        <v>19.005000879964001</v>
      </c>
      <c r="Q2000" s="137">
        <v>33.630864146468397</v>
      </c>
      <c r="R2000" s="137">
        <v>8.9236035514116097</v>
      </c>
      <c r="S2000" s="137">
        <v>18.469273212888599</v>
      </c>
      <c r="T2000" s="137">
        <v>23.887689520601899</v>
      </c>
      <c r="U2000" s="137">
        <v>13.8790679357505</v>
      </c>
      <c r="V2000" s="1">
        <v>10217321</v>
      </c>
      <c r="W2000" s="1">
        <v>12390878</v>
      </c>
      <c r="X2000" s="1">
        <v>4175279</v>
      </c>
      <c r="Y2000" s="1">
        <v>27149612</v>
      </c>
      <c r="Z2000" s="1">
        <v>7700902</v>
      </c>
      <c r="AA2000" s="1">
        <v>2700195</v>
      </c>
      <c r="AB2000" s="1">
        <v>0</v>
      </c>
      <c r="AC2000" s="1">
        <v>2163302</v>
      </c>
      <c r="AD2000" s="1">
        <v>2902778</v>
      </c>
      <c r="AE2000" s="1">
        <v>1981798</v>
      </c>
      <c r="AH2000" s="136">
        <f t="shared" si="31"/>
        <v>39464</v>
      </c>
      <c r="AI2000" s="177">
        <f>HLOOKUP(附加题模型!$E$2,历史数据!$B$3:$K$5000,ROW(A1998),)</f>
        <v>14.6349232787303</v>
      </c>
      <c r="AJ2000" s="177">
        <f>HLOOKUP(附加题模型!$E$2,历史数据!$L$3:$U$5000,ROW(A1998),)</f>
        <v>13.8790679357505</v>
      </c>
    </row>
    <row r="2001" spans="1:36" x14ac:dyDescent="0.2">
      <c r="A2001" s="148">
        <v>39465</v>
      </c>
      <c r="B2001" s="137">
        <v>28.1772681610645</v>
      </c>
      <c r="C2001" s="137">
        <v>81.117784119836799</v>
      </c>
      <c r="D2001" s="137">
        <v>16.148033081292201</v>
      </c>
      <c r="E2001" s="137">
        <v>11.1363310224465</v>
      </c>
      <c r="F2001" s="137">
        <v>18.898455675311101</v>
      </c>
      <c r="G2001" s="137">
        <v>33.434192426313601</v>
      </c>
      <c r="H2001" s="137">
        <v>8.7644902637192796</v>
      </c>
      <c r="I2001" s="137">
        <v>18.5300940906478</v>
      </c>
      <c r="J2001" s="137">
        <v>24.038061666864699</v>
      </c>
      <c r="K2001" s="137">
        <v>13.8790679357505</v>
      </c>
      <c r="L2001" s="137">
        <v>27.5653839447547</v>
      </c>
      <c r="M2001" s="137">
        <v>80.051447051594806</v>
      </c>
      <c r="N2001" s="137">
        <v>16.0134661389481</v>
      </c>
      <c r="O2001" s="137">
        <v>10.6360661522975</v>
      </c>
      <c r="P2001" s="137">
        <v>19.5643632043918</v>
      </c>
      <c r="Q2001" s="137">
        <v>34.466718957126197</v>
      </c>
      <c r="R2001" s="137">
        <v>9.1622734829501091</v>
      </c>
      <c r="S2001" s="137">
        <v>18.8747457312835</v>
      </c>
      <c r="T2001" s="137">
        <v>24.1025068724059</v>
      </c>
      <c r="U2001" s="137">
        <v>14.2569956072404</v>
      </c>
      <c r="V2001" s="1">
        <v>19069877</v>
      </c>
      <c r="W2001" s="1">
        <v>7604716</v>
      </c>
      <c r="X2001" s="1">
        <v>2922368</v>
      </c>
      <c r="Y2001" s="1">
        <v>15231933</v>
      </c>
      <c r="Z2001" s="1">
        <v>3688773</v>
      </c>
      <c r="AA2001" s="1">
        <v>2043228</v>
      </c>
      <c r="AB2001" s="1">
        <v>10332800</v>
      </c>
      <c r="AC2001" s="1">
        <v>1351977</v>
      </c>
      <c r="AD2001" s="1">
        <v>1797866</v>
      </c>
      <c r="AE2001" s="1">
        <v>1011935</v>
      </c>
      <c r="AH2001" s="136">
        <f t="shared" si="31"/>
        <v>39465</v>
      </c>
      <c r="AI2001" s="177">
        <f>HLOOKUP(附加题模型!$E$2,历史数据!$B$3:$K$5000,ROW(A1999),)</f>
        <v>13.8790679357505</v>
      </c>
      <c r="AJ2001" s="177">
        <f>HLOOKUP(附加题模型!$E$2,历史数据!$L$3:$U$5000,ROW(A1999),)</f>
        <v>14.2569956072404</v>
      </c>
    </row>
    <row r="2002" spans="1:36" x14ac:dyDescent="0.2">
      <c r="A2002" s="148">
        <v>39468</v>
      </c>
      <c r="B2002" s="137">
        <v>27.4736013123083</v>
      </c>
      <c r="C2002" s="137">
        <v>79.975280118148902</v>
      </c>
      <c r="D2002" s="137">
        <v>16.0379328557379</v>
      </c>
      <c r="E2002" s="137">
        <v>10.603440182505199</v>
      </c>
      <c r="F2002" s="137">
        <v>19.657590258463099</v>
      </c>
      <c r="G2002" s="137">
        <v>34.466718957126197</v>
      </c>
      <c r="H2002" s="137">
        <v>9.0561979578218903</v>
      </c>
      <c r="I2002" s="137">
        <v>18.854472105363801</v>
      </c>
      <c r="J2002" s="137">
        <v>24.166952077947101</v>
      </c>
      <c r="K2002" s="137">
        <v>14.3612515166169</v>
      </c>
      <c r="L2002" s="137">
        <v>26.402803933766201</v>
      </c>
      <c r="M2002" s="137">
        <v>80.584615585715795</v>
      </c>
      <c r="N2002" s="137">
        <v>15.426264935992</v>
      </c>
      <c r="O2002" s="137">
        <v>10.603440182505199</v>
      </c>
      <c r="P2002" s="137">
        <v>18.086048489832599</v>
      </c>
      <c r="Q2002" s="137">
        <v>34.245463271952097</v>
      </c>
      <c r="R2002" s="137">
        <v>8.5921175353859205</v>
      </c>
      <c r="S2002" s="137">
        <v>17.820517183456701</v>
      </c>
      <c r="T2002" s="137">
        <v>22.7706392912213</v>
      </c>
      <c r="U2002" s="137">
        <v>13.774812026373899</v>
      </c>
      <c r="V2002" s="1">
        <v>11882516</v>
      </c>
      <c r="W2002" s="1">
        <v>7206482</v>
      </c>
      <c r="X2002" s="1">
        <v>2429764</v>
      </c>
      <c r="Y2002" s="1">
        <v>12681059</v>
      </c>
      <c r="Z2002" s="1">
        <v>5107637</v>
      </c>
      <c r="AA2002" s="1">
        <v>5416409</v>
      </c>
      <c r="AB2002" s="1">
        <v>7068881</v>
      </c>
      <c r="AC2002" s="1">
        <v>1670173</v>
      </c>
      <c r="AD2002" s="1">
        <v>2313616</v>
      </c>
      <c r="AE2002" s="1">
        <v>1003765</v>
      </c>
      <c r="AH2002" s="136">
        <f t="shared" si="31"/>
        <v>39468</v>
      </c>
      <c r="AI2002" s="177">
        <f>HLOOKUP(附加题模型!$E$2,历史数据!$B$3:$K$5000,ROW(A2000),)</f>
        <v>14.3612515166169</v>
      </c>
      <c r="AJ2002" s="177">
        <f>HLOOKUP(附加题模型!$E$2,历史数据!$L$3:$U$5000,ROW(A2000),)</f>
        <v>13.774812026373899</v>
      </c>
    </row>
    <row r="2003" spans="1:36" x14ac:dyDescent="0.2">
      <c r="A2003" s="148">
        <v>39469</v>
      </c>
      <c r="B2003" s="137">
        <v>26.8617170959985</v>
      </c>
      <c r="C2003" s="137">
        <v>78.299607582340101</v>
      </c>
      <c r="D2003" s="137">
        <v>14.961397316985099</v>
      </c>
      <c r="E2003" s="137">
        <v>10.4403103335436</v>
      </c>
      <c r="F2003" s="137">
        <v>17.6332313700577</v>
      </c>
      <c r="G2003" s="137">
        <v>33.434192426313601</v>
      </c>
      <c r="H2003" s="137">
        <v>8.4462636883346196</v>
      </c>
      <c r="I2003" s="137">
        <v>17.7394226797778</v>
      </c>
      <c r="J2003" s="137">
        <v>22.1691507061701</v>
      </c>
      <c r="K2003" s="137">
        <v>13.540236230276699</v>
      </c>
      <c r="L2003" s="137">
        <v>29.033906063898201</v>
      </c>
      <c r="M2003" s="137">
        <v>76.547768113085397</v>
      </c>
      <c r="N2003" s="137">
        <v>13.884861778232301</v>
      </c>
      <c r="O2003" s="137">
        <v>9.5485338258867092</v>
      </c>
      <c r="P2003" s="137">
        <v>16.274780010733</v>
      </c>
      <c r="Q2003" s="137">
        <v>30.8282921342627</v>
      </c>
      <c r="R2003" s="137">
        <v>7.9424049439755597</v>
      </c>
      <c r="S2003" s="137">
        <v>16.036438102519099</v>
      </c>
      <c r="T2003" s="137">
        <v>20.493575362099101</v>
      </c>
      <c r="U2003" s="137">
        <v>12.393421227134899</v>
      </c>
      <c r="V2003" s="1">
        <v>80387471</v>
      </c>
      <c r="W2003" s="1">
        <v>4366786</v>
      </c>
      <c r="X2003" s="1">
        <v>5198418</v>
      </c>
      <c r="Y2003" s="1">
        <v>8638936</v>
      </c>
      <c r="Z2003" s="1">
        <v>4330620</v>
      </c>
      <c r="AA2003" s="1">
        <v>2878374</v>
      </c>
      <c r="AB2003" s="1">
        <v>11722250</v>
      </c>
      <c r="AC2003" s="1">
        <v>2154817</v>
      </c>
      <c r="AD2003" s="1">
        <v>2552614</v>
      </c>
      <c r="AE2003" s="1">
        <v>1771088</v>
      </c>
      <c r="AH2003" s="136">
        <f t="shared" si="31"/>
        <v>39469</v>
      </c>
      <c r="AI2003" s="177">
        <f>HLOOKUP(附加题模型!$E$2,历史数据!$B$3:$K$5000,ROW(A2001),)</f>
        <v>13.540236230276699</v>
      </c>
      <c r="AJ2003" s="177">
        <f>HLOOKUP(附加题模型!$E$2,历史数据!$L$3:$U$5000,ROW(A2001),)</f>
        <v>12.393421227134899</v>
      </c>
    </row>
    <row r="2004" spans="1:36" x14ac:dyDescent="0.2">
      <c r="A2004" s="148">
        <v>39470</v>
      </c>
      <c r="B2004" s="137">
        <v>27.534789733939199</v>
      </c>
      <c r="C2004" s="137">
        <v>72.815588374238502</v>
      </c>
      <c r="D2004" s="137">
        <v>13.9093284950222</v>
      </c>
      <c r="E2004" s="137">
        <v>9.0265183092095302</v>
      </c>
      <c r="F2004" s="137">
        <v>16.061689601427201</v>
      </c>
      <c r="G2004" s="137">
        <v>30.582452484069201</v>
      </c>
      <c r="H2004" s="137">
        <v>8.0882587910268704</v>
      </c>
      <c r="I2004" s="137">
        <v>16.076985354358602</v>
      </c>
      <c r="J2004" s="137">
        <v>20.622465773181499</v>
      </c>
      <c r="K2004" s="137">
        <v>12.9147007740176</v>
      </c>
      <c r="L2004" s="137">
        <v>30.961341345273901</v>
      </c>
      <c r="M2004" s="137">
        <v>75.786098778626894</v>
      </c>
      <c r="N2004" s="137">
        <v>14.5943965651376</v>
      </c>
      <c r="O2004" s="137">
        <v>9.5267831793584907</v>
      </c>
      <c r="P2004" s="137">
        <v>16.794187883416001</v>
      </c>
      <c r="Q2004" s="137">
        <v>31.836234700056</v>
      </c>
      <c r="R2004" s="137">
        <v>8.7379713824372196</v>
      </c>
      <c r="S2004" s="137">
        <v>16.786562261549701</v>
      </c>
      <c r="T2004" s="137">
        <v>21.696552532201402</v>
      </c>
      <c r="U2004" s="137">
        <v>12.966828728705799</v>
      </c>
      <c r="V2004" s="1">
        <v>69536115</v>
      </c>
      <c r="W2004" s="1">
        <v>8686563</v>
      </c>
      <c r="X2004" s="1">
        <v>2983918</v>
      </c>
      <c r="Y2004" s="1">
        <v>10668469</v>
      </c>
      <c r="Z2004" s="1">
        <v>4499564</v>
      </c>
      <c r="AA2004" s="1">
        <v>2573118</v>
      </c>
      <c r="AB2004" s="1">
        <v>14124366</v>
      </c>
      <c r="AC2004" s="1">
        <v>1865252</v>
      </c>
      <c r="AD2004" s="1">
        <v>2032107</v>
      </c>
      <c r="AE2004" s="1">
        <v>1420986</v>
      </c>
      <c r="AH2004" s="136">
        <f t="shared" si="31"/>
        <v>39470</v>
      </c>
      <c r="AI2004" s="177">
        <f>HLOOKUP(附加题模型!$E$2,历史数据!$B$3:$K$5000,ROW(A2002),)</f>
        <v>12.9147007740176</v>
      </c>
      <c r="AJ2004" s="177">
        <f>HLOOKUP(附加题模型!$E$2,历史数据!$L$3:$U$5000,ROW(A2002),)</f>
        <v>12.966828728705799</v>
      </c>
    </row>
    <row r="2005" spans="1:36" x14ac:dyDescent="0.2">
      <c r="A2005" s="148">
        <v>39471</v>
      </c>
      <c r="B2005" s="137">
        <v>30.961341345273901</v>
      </c>
      <c r="C2005" s="137">
        <v>76.319267312747897</v>
      </c>
      <c r="D2005" s="137">
        <v>14.6188632819274</v>
      </c>
      <c r="E2005" s="137">
        <v>9.5702844724149205</v>
      </c>
      <c r="F2005" s="137">
        <v>16.927369389232201</v>
      </c>
      <c r="G2005" s="137">
        <v>31.565811084843101</v>
      </c>
      <c r="H2005" s="137">
        <v>8.98990075461675</v>
      </c>
      <c r="I2005" s="137">
        <v>16.948751268907699</v>
      </c>
      <c r="J2005" s="137">
        <v>21.7180342673818</v>
      </c>
      <c r="K2005" s="137">
        <v>12.002461566972899</v>
      </c>
      <c r="L2005" s="137">
        <v>30.961341345273901</v>
      </c>
      <c r="M2005" s="137">
        <v>77.766439048219098</v>
      </c>
      <c r="N2005" s="137">
        <v>15.340631427227599</v>
      </c>
      <c r="O2005" s="137">
        <v>9.6464117352636798</v>
      </c>
      <c r="P2005" s="137">
        <v>17.806367327618698</v>
      </c>
      <c r="Q2005" s="137">
        <v>32.278746070404203</v>
      </c>
      <c r="R2005" s="137">
        <v>9.2418301267962697</v>
      </c>
      <c r="S2005" s="137">
        <v>17.313676535463099</v>
      </c>
      <c r="T2005" s="137">
        <v>21.997296824726899</v>
      </c>
      <c r="U2005" s="137">
        <v>13.4359803209002</v>
      </c>
      <c r="V2005" s="1">
        <v>0</v>
      </c>
      <c r="W2005" s="1">
        <v>7074781</v>
      </c>
      <c r="X2005" s="1">
        <v>2932412</v>
      </c>
      <c r="Y2005" s="1">
        <v>7098283</v>
      </c>
      <c r="Z2005" s="1">
        <v>5632703</v>
      </c>
      <c r="AA2005" s="1">
        <v>2816169</v>
      </c>
      <c r="AB2005" s="1">
        <v>19056133</v>
      </c>
      <c r="AC2005" s="1">
        <v>1679535</v>
      </c>
      <c r="AD2005" s="1">
        <v>1937582</v>
      </c>
      <c r="AE2005" s="1">
        <v>2359594</v>
      </c>
      <c r="AH2005" s="136">
        <f t="shared" si="31"/>
        <v>39471</v>
      </c>
      <c r="AI2005" s="177">
        <f>HLOOKUP(附加题模型!$E$2,历史数据!$B$3:$K$5000,ROW(A2003),)</f>
        <v>12.002461566972899</v>
      </c>
      <c r="AJ2005" s="177">
        <f>HLOOKUP(附加题模型!$E$2,历史数据!$L$3:$U$5000,ROW(A2003),)</f>
        <v>13.4359803209002</v>
      </c>
    </row>
    <row r="2006" spans="1:36" x14ac:dyDescent="0.2">
      <c r="A2006" s="148">
        <v>39472</v>
      </c>
      <c r="B2006" s="137">
        <v>30.961341345273901</v>
      </c>
      <c r="C2006" s="137">
        <v>77.766439048219098</v>
      </c>
      <c r="D2006" s="137">
        <v>15.108197617724199</v>
      </c>
      <c r="E2006" s="137">
        <v>9.5159078560943904</v>
      </c>
      <c r="F2006" s="137">
        <v>17.806367327618698</v>
      </c>
      <c r="G2006" s="137">
        <v>32.401665895500997</v>
      </c>
      <c r="H2006" s="137">
        <v>9.14901404230908</v>
      </c>
      <c r="I2006" s="137">
        <v>17.2934029095433</v>
      </c>
      <c r="J2006" s="137">
        <v>21.932851619185801</v>
      </c>
      <c r="K2006" s="137">
        <v>13.162308558786799</v>
      </c>
      <c r="L2006" s="137">
        <v>30.624805026303498</v>
      </c>
      <c r="M2006" s="137">
        <v>75.786098778626894</v>
      </c>
      <c r="N2006" s="137">
        <v>15.2672312768581</v>
      </c>
      <c r="O2006" s="137">
        <v>10.6143155057693</v>
      </c>
      <c r="P2006" s="137">
        <v>17.593276918312899</v>
      </c>
      <c r="Q2006" s="137">
        <v>32.278746070404203</v>
      </c>
      <c r="R2006" s="137">
        <v>9.0031601952577809</v>
      </c>
      <c r="S2006" s="137">
        <v>17.1717611540249</v>
      </c>
      <c r="T2006" s="137">
        <v>21.9758150895466</v>
      </c>
      <c r="U2006" s="137">
        <v>13.6705561169974</v>
      </c>
      <c r="V2006" s="1">
        <v>41807332</v>
      </c>
      <c r="W2006" s="1">
        <v>4996903</v>
      </c>
      <c r="X2006" s="1">
        <v>2852105</v>
      </c>
      <c r="Y2006" s="1">
        <v>4972801</v>
      </c>
      <c r="Z2006" s="1">
        <v>3431423</v>
      </c>
      <c r="AA2006" s="1">
        <v>1800736</v>
      </c>
      <c r="AB2006" s="1">
        <v>9508317</v>
      </c>
      <c r="AC2006" s="1">
        <v>1360301</v>
      </c>
      <c r="AD2006" s="1">
        <v>1488598</v>
      </c>
      <c r="AE2006" s="1">
        <v>1654246</v>
      </c>
      <c r="AH2006" s="136">
        <f t="shared" si="31"/>
        <v>39472</v>
      </c>
      <c r="AI2006" s="177">
        <f>HLOOKUP(附加题模型!$E$2,历史数据!$B$3:$K$5000,ROW(A2004),)</f>
        <v>13.162308558786799</v>
      </c>
      <c r="AJ2006" s="177">
        <f>HLOOKUP(附加题模型!$E$2,历史数据!$L$3:$U$5000,ROW(A2004),)</f>
        <v>13.6705561169974</v>
      </c>
    </row>
    <row r="2007" spans="1:36" x14ac:dyDescent="0.2">
      <c r="A2007" s="148">
        <v>39475</v>
      </c>
      <c r="B2007" s="137">
        <v>30.288268707333199</v>
      </c>
      <c r="C2007" s="137">
        <v>75.862265712072698</v>
      </c>
      <c r="D2007" s="137">
        <v>15.1938311264886</v>
      </c>
      <c r="E2007" s="137">
        <v>11.0058271432772</v>
      </c>
      <c r="F2007" s="137">
        <v>17.446777261915098</v>
      </c>
      <c r="G2007" s="137">
        <v>32.0329064202108</v>
      </c>
      <c r="H2007" s="137">
        <v>8.9501224326936697</v>
      </c>
      <c r="I2007" s="137">
        <v>17.192034779944599</v>
      </c>
      <c r="J2007" s="137">
        <v>21.911369884005399</v>
      </c>
      <c r="K2007" s="137">
        <v>13.618428162309099</v>
      </c>
      <c r="L2007" s="137">
        <v>27.5653839447547</v>
      </c>
      <c r="M2007" s="137">
        <v>71.977752106334094</v>
      </c>
      <c r="N2007" s="137">
        <v>14.533229773163001</v>
      </c>
      <c r="O2007" s="137">
        <v>10.842697294315499</v>
      </c>
      <c r="P2007" s="137">
        <v>15.835281041539799</v>
      </c>
      <c r="Q2007" s="137">
        <v>29.058246652869599</v>
      </c>
      <c r="R2007" s="137">
        <v>8.2606315193602295</v>
      </c>
      <c r="S2007" s="137">
        <v>15.7120600878032</v>
      </c>
      <c r="T2007" s="137">
        <v>19.892086777048</v>
      </c>
      <c r="U2007" s="137">
        <v>12.458581170495201</v>
      </c>
      <c r="V2007" s="1">
        <v>25447296</v>
      </c>
      <c r="W2007" s="1">
        <v>2540251</v>
      </c>
      <c r="X2007" s="1">
        <v>3056729</v>
      </c>
      <c r="Y2007" s="1">
        <v>27707198</v>
      </c>
      <c r="Z2007" s="1">
        <v>3245588</v>
      </c>
      <c r="AA2007" s="1">
        <v>2044603</v>
      </c>
      <c r="AB2007" s="1">
        <v>7317703</v>
      </c>
      <c r="AC2007" s="1">
        <v>1443179</v>
      </c>
      <c r="AD2007" s="1">
        <v>1692034</v>
      </c>
      <c r="AE2007" s="1">
        <v>1415800</v>
      </c>
      <c r="AH2007" s="136">
        <f t="shared" si="31"/>
        <v>39475</v>
      </c>
      <c r="AI2007" s="177">
        <f>HLOOKUP(附加题模型!$E$2,历史数据!$B$3:$K$5000,ROW(A2005),)</f>
        <v>13.618428162309099</v>
      </c>
      <c r="AJ2007" s="177">
        <f>HLOOKUP(附加题模型!$E$2,历史数据!$L$3:$U$5000,ROW(A2005),)</f>
        <v>12.458581170495201</v>
      </c>
    </row>
    <row r="2008" spans="1:36" x14ac:dyDescent="0.2">
      <c r="A2008" s="148">
        <v>39476</v>
      </c>
      <c r="B2008" s="137">
        <v>26.922905517629498</v>
      </c>
      <c r="C2008" s="137">
        <v>69.159575568837397</v>
      </c>
      <c r="D2008" s="137">
        <v>14.6433299987173</v>
      </c>
      <c r="E2008" s="137">
        <v>10.5055622731282</v>
      </c>
      <c r="F2008" s="137">
        <v>16.421279667130801</v>
      </c>
      <c r="G2008" s="137">
        <v>29.058246652869599</v>
      </c>
      <c r="H2008" s="137">
        <v>8.3534476038474192</v>
      </c>
      <c r="I2008" s="137">
        <v>15.7728809655624</v>
      </c>
      <c r="J2008" s="137">
        <v>19.892086777048</v>
      </c>
      <c r="K2008" s="137">
        <v>12.380389238462801</v>
      </c>
      <c r="L2008" s="137">
        <v>27.0758765717069</v>
      </c>
      <c r="M2008" s="137">
        <v>71.520750505658896</v>
      </c>
      <c r="N2008" s="137">
        <v>14.9491639585902</v>
      </c>
      <c r="O2008" s="137">
        <v>10.6360661522975</v>
      </c>
      <c r="P2008" s="137">
        <v>16.421279667130801</v>
      </c>
      <c r="Q2008" s="137">
        <v>27.9519682269989</v>
      </c>
      <c r="R2008" s="137">
        <v>8.5523392134628402</v>
      </c>
      <c r="S2008" s="137">
        <v>16.360816117235</v>
      </c>
      <c r="T2008" s="137">
        <v>20.407648421377498</v>
      </c>
      <c r="U2008" s="137">
        <v>13.7096520830136</v>
      </c>
      <c r="V2008" s="1">
        <v>21347468</v>
      </c>
      <c r="W2008" s="1">
        <v>5213645</v>
      </c>
      <c r="X2008" s="1">
        <v>1358020</v>
      </c>
      <c r="Y2008" s="1">
        <v>9299612</v>
      </c>
      <c r="Z2008" s="1">
        <v>2167437</v>
      </c>
      <c r="AA2008" s="1">
        <v>3617682</v>
      </c>
      <c r="AB2008" s="1">
        <v>4176331</v>
      </c>
      <c r="AC2008" s="1">
        <v>827266</v>
      </c>
      <c r="AD2008" s="1">
        <v>938838</v>
      </c>
      <c r="AE2008" s="1">
        <v>548835</v>
      </c>
      <c r="AH2008" s="136">
        <f t="shared" si="31"/>
        <v>39476</v>
      </c>
      <c r="AI2008" s="177">
        <f>HLOOKUP(附加题模型!$E$2,历史数据!$B$3:$K$5000,ROW(A2006),)</f>
        <v>12.380389238462801</v>
      </c>
      <c r="AJ2008" s="177">
        <f>HLOOKUP(附加题模型!$E$2,历史数据!$L$3:$U$5000,ROW(A2006),)</f>
        <v>13.7096520830136</v>
      </c>
    </row>
    <row r="2009" spans="1:36" x14ac:dyDescent="0.2">
      <c r="A2009" s="148">
        <v>39477</v>
      </c>
      <c r="B2009" s="137">
        <v>26.341615512135199</v>
      </c>
      <c r="C2009" s="137">
        <v>71.749251305996495</v>
      </c>
      <c r="D2009" s="137">
        <v>15.230531201673299</v>
      </c>
      <c r="E2009" s="137">
        <v>10.8209466477873</v>
      </c>
      <c r="F2009" s="137">
        <v>16.554461172946901</v>
      </c>
      <c r="G2009" s="137">
        <v>28.517399422444001</v>
      </c>
      <c r="H2009" s="137">
        <v>8.6186364166679805</v>
      </c>
      <c r="I2009" s="137">
        <v>16.421636994994302</v>
      </c>
      <c r="J2009" s="137">
        <v>20.772837919444299</v>
      </c>
      <c r="K2009" s="137">
        <v>14.778275154123</v>
      </c>
      <c r="L2009" s="137">
        <v>25.454383398486101</v>
      </c>
      <c r="M2009" s="137">
        <v>69.464243302620801</v>
      </c>
      <c r="N2009" s="137">
        <v>15.1448976929089</v>
      </c>
      <c r="O2009" s="137">
        <v>11.1798323155029</v>
      </c>
      <c r="P2009" s="137">
        <v>16.567779323528601</v>
      </c>
      <c r="Q2009" s="137">
        <v>28.419063562366599</v>
      </c>
      <c r="R2009" s="137">
        <v>8.5125608915397493</v>
      </c>
      <c r="S2009" s="137">
        <v>16.7054677578707</v>
      </c>
      <c r="T2009" s="137">
        <v>20.558020567640298</v>
      </c>
      <c r="U2009" s="137">
        <v>15.078010893580499</v>
      </c>
      <c r="V2009" s="1">
        <v>14014836</v>
      </c>
      <c r="W2009" s="1">
        <v>3222959</v>
      </c>
      <c r="X2009" s="1">
        <v>1696709</v>
      </c>
      <c r="Y2009" s="1">
        <v>12915404</v>
      </c>
      <c r="Z2009" s="1">
        <v>2152820</v>
      </c>
      <c r="AA2009" s="1">
        <v>1861640</v>
      </c>
      <c r="AB2009" s="1">
        <v>2959384</v>
      </c>
      <c r="AC2009" s="1">
        <v>1037453</v>
      </c>
      <c r="AD2009" s="1">
        <v>1006442</v>
      </c>
      <c r="AE2009" s="1">
        <v>6120309</v>
      </c>
      <c r="AH2009" s="136">
        <f t="shared" si="31"/>
        <v>39477</v>
      </c>
      <c r="AI2009" s="177">
        <f>HLOOKUP(附加题模型!$E$2,历史数据!$B$3:$K$5000,ROW(A2007),)</f>
        <v>14.778275154123</v>
      </c>
      <c r="AJ2009" s="177">
        <f>HLOOKUP(附加题模型!$E$2,历史数据!$L$3:$U$5000,ROW(A2007),)</f>
        <v>15.078010893580499</v>
      </c>
    </row>
    <row r="2010" spans="1:36" x14ac:dyDescent="0.2">
      <c r="A2010" s="148">
        <v>39478</v>
      </c>
      <c r="B2010" s="137">
        <v>25.0566586578847</v>
      </c>
      <c r="C2010" s="137">
        <v>68.702573968162199</v>
      </c>
      <c r="D2010" s="137">
        <v>15.132664334514001</v>
      </c>
      <c r="E2010" s="137">
        <v>10.962325850220701</v>
      </c>
      <c r="F2010" s="137">
        <v>16.447915968294001</v>
      </c>
      <c r="G2010" s="137">
        <v>28.763239072637401</v>
      </c>
      <c r="H2010" s="137">
        <v>8.4595231289756398</v>
      </c>
      <c r="I2010" s="137">
        <v>16.7257413837904</v>
      </c>
      <c r="J2010" s="137">
        <v>20.407648421377498</v>
      </c>
      <c r="K2010" s="137">
        <v>15.078010893580499</v>
      </c>
      <c r="L2010" s="137">
        <v>23.526948117110301</v>
      </c>
      <c r="M2010" s="137">
        <v>69.311909435729106</v>
      </c>
      <c r="N2010" s="137">
        <v>14.582163206742701</v>
      </c>
      <c r="O2010" s="137">
        <v>10.0596740192998</v>
      </c>
      <c r="P2010" s="137">
        <v>15.821962890958099</v>
      </c>
      <c r="Q2010" s="137">
        <v>27.214449276418499</v>
      </c>
      <c r="R2010" s="137">
        <v>8.0352210284627592</v>
      </c>
      <c r="S2010" s="137">
        <v>18.367905083289902</v>
      </c>
      <c r="T2010" s="137">
        <v>20.622465773181499</v>
      </c>
      <c r="U2010" s="137">
        <v>15.078010893580499</v>
      </c>
      <c r="V2010" s="1">
        <v>12976051</v>
      </c>
      <c r="W2010" s="1">
        <v>2480341</v>
      </c>
      <c r="X2010" s="1">
        <v>1141170</v>
      </c>
      <c r="Y2010" s="1">
        <v>8531847</v>
      </c>
      <c r="Z2010" s="1">
        <v>1939007</v>
      </c>
      <c r="AA2010" s="1">
        <v>1164912</v>
      </c>
      <c r="AB2010" s="1">
        <v>3811803</v>
      </c>
      <c r="AC2010" s="1">
        <v>9654404</v>
      </c>
      <c r="AD2010" s="1">
        <v>1336173</v>
      </c>
      <c r="AE2010" s="1">
        <v>0</v>
      </c>
      <c r="AH2010" s="136">
        <f t="shared" si="31"/>
        <v>39478</v>
      </c>
      <c r="AI2010" s="177">
        <f>HLOOKUP(附加题模型!$E$2,历史数据!$B$3:$K$5000,ROW(A2008),)</f>
        <v>15.078010893580499</v>
      </c>
      <c r="AJ2010" s="177">
        <f>HLOOKUP(附加题模型!$E$2,历史数据!$L$3:$U$5000,ROW(A2008),)</f>
        <v>15.078010893580499</v>
      </c>
    </row>
    <row r="2011" spans="1:36" x14ac:dyDescent="0.2">
      <c r="A2011" s="148">
        <v>39479</v>
      </c>
      <c r="B2011" s="137">
        <v>22.884469689985099</v>
      </c>
      <c r="C2011" s="137">
        <v>69.388076369174897</v>
      </c>
      <c r="D2011" s="137">
        <v>14.6555633571122</v>
      </c>
      <c r="E2011" s="137">
        <v>9.89654417033816</v>
      </c>
      <c r="F2011" s="137">
        <v>15.7154176863052</v>
      </c>
      <c r="G2011" s="137">
        <v>27.288201171476501</v>
      </c>
      <c r="H2011" s="137">
        <v>8.0219615878217301</v>
      </c>
      <c r="I2011" s="137">
        <v>18.1854424500122</v>
      </c>
      <c r="J2011" s="137">
        <v>20.966173536067899</v>
      </c>
      <c r="K2011" s="137">
        <v>14.3221555506007</v>
      </c>
      <c r="L2011" s="137">
        <v>21.507730203288101</v>
      </c>
      <c r="M2011" s="137">
        <v>65.884397430665601</v>
      </c>
      <c r="N2011" s="137">
        <v>13.9093284950222</v>
      </c>
      <c r="O2011" s="137">
        <v>9.0591442790018508</v>
      </c>
      <c r="P2011" s="137">
        <v>14.370284477562199</v>
      </c>
      <c r="Q2011" s="137">
        <v>25.886915165373701</v>
      </c>
      <c r="R2011" s="137">
        <v>7.5711406060267903</v>
      </c>
      <c r="S2011" s="137">
        <v>16.644646880111502</v>
      </c>
      <c r="T2011" s="137">
        <v>19.978013717769599</v>
      </c>
      <c r="U2011" s="137">
        <v>14.3221555506007</v>
      </c>
      <c r="V2011" s="1">
        <v>13261107</v>
      </c>
      <c r="W2011" s="1">
        <v>4135296</v>
      </c>
      <c r="X2011" s="1">
        <v>2891844</v>
      </c>
      <c r="Y2011" s="1">
        <v>7474270</v>
      </c>
      <c r="Z2011" s="1">
        <v>3237665</v>
      </c>
      <c r="AA2011" s="1">
        <v>1677229</v>
      </c>
      <c r="AB2011" s="1">
        <v>3943661</v>
      </c>
      <c r="AC2011" s="1">
        <v>6090223</v>
      </c>
      <c r="AD2011" s="1">
        <v>958644</v>
      </c>
      <c r="AE2011" s="1">
        <v>73100</v>
      </c>
      <c r="AH2011" s="136">
        <f t="shared" si="31"/>
        <v>39479</v>
      </c>
      <c r="AI2011" s="177">
        <f>HLOOKUP(附加题模型!$E$2,历史数据!$B$3:$K$5000,ROW(A2009),)</f>
        <v>14.3221555506007</v>
      </c>
      <c r="AJ2011" s="177">
        <f>HLOOKUP(附加题模型!$E$2,历史数据!$L$3:$U$5000,ROW(A2009),)</f>
        <v>14.3221555506007</v>
      </c>
    </row>
    <row r="2012" spans="1:36" x14ac:dyDescent="0.2">
      <c r="A2012" s="148">
        <v>39482</v>
      </c>
      <c r="B2012" s="137">
        <v>21.966643365520401</v>
      </c>
      <c r="C2012" s="137">
        <v>66.265232097894796</v>
      </c>
      <c r="D2012" s="137">
        <v>14.202929096500201</v>
      </c>
      <c r="E2012" s="137">
        <v>9.3419026838686605</v>
      </c>
      <c r="F2012" s="137">
        <v>14.783147145592199</v>
      </c>
      <c r="G2012" s="137">
        <v>26.993193591244399</v>
      </c>
      <c r="H2012" s="137">
        <v>7.66395669051398</v>
      </c>
      <c r="I2012" s="137">
        <v>16.664920506031201</v>
      </c>
      <c r="J2012" s="137">
        <v>20.2357945399344</v>
      </c>
      <c r="K2012" s="137">
        <v>13.6053961736371</v>
      </c>
      <c r="L2012" s="137">
        <v>23.649324960372301</v>
      </c>
      <c r="M2012" s="137">
        <v>69.159575568837397</v>
      </c>
      <c r="N2012" s="137">
        <v>15.083730900934301</v>
      </c>
      <c r="O2012" s="137">
        <v>9.7986662609611894</v>
      </c>
      <c r="P2012" s="137">
        <v>15.808644740376501</v>
      </c>
      <c r="Q2012" s="137">
        <v>28.320727702289201</v>
      </c>
      <c r="R2012" s="137">
        <v>8.3004098412833098</v>
      </c>
      <c r="S2012" s="137">
        <v>17.881338061215999</v>
      </c>
      <c r="T2012" s="137">
        <v>21.546180385938602</v>
      </c>
      <c r="U2012" s="137">
        <v>13.970291856454899</v>
      </c>
      <c r="V2012" s="1">
        <v>9658867</v>
      </c>
      <c r="W2012" s="1">
        <v>3232704</v>
      </c>
      <c r="X2012" s="1">
        <v>1292529</v>
      </c>
      <c r="Y2012" s="1">
        <v>5293772</v>
      </c>
      <c r="Z2012" s="1">
        <v>2270158</v>
      </c>
      <c r="AA2012" s="1">
        <v>1884306</v>
      </c>
      <c r="AB2012" s="1">
        <v>3336252</v>
      </c>
      <c r="AC2012" s="1">
        <v>3734477</v>
      </c>
      <c r="AD2012" s="1">
        <v>1108555</v>
      </c>
      <c r="AE2012" s="1">
        <v>8415887</v>
      </c>
      <c r="AH2012" s="136">
        <f t="shared" si="31"/>
        <v>39482</v>
      </c>
      <c r="AI2012" s="177">
        <f>HLOOKUP(附加题模型!$E$2,历史数据!$B$3:$K$5000,ROW(A2010),)</f>
        <v>13.6053961736371</v>
      </c>
      <c r="AJ2012" s="177">
        <f>HLOOKUP(附加题模型!$E$2,历史数据!$L$3:$U$5000,ROW(A2010),)</f>
        <v>13.970291856454899</v>
      </c>
    </row>
    <row r="2013" spans="1:36" x14ac:dyDescent="0.2">
      <c r="A2013" s="148">
        <v>39483</v>
      </c>
      <c r="B2013" s="137">
        <v>23.557542327925798</v>
      </c>
      <c r="C2013" s="137">
        <v>69.6927441029584</v>
      </c>
      <c r="D2013" s="137">
        <v>15.083730900934301</v>
      </c>
      <c r="E2013" s="137">
        <v>9.6790377050560004</v>
      </c>
      <c r="F2013" s="137">
        <v>15.941826246192701</v>
      </c>
      <c r="G2013" s="137">
        <v>28.148639947153701</v>
      </c>
      <c r="H2013" s="137">
        <v>7.5578811653857603</v>
      </c>
      <c r="I2013" s="137">
        <v>17.638054550179</v>
      </c>
      <c r="J2013" s="137">
        <v>21.438771710036601</v>
      </c>
      <c r="K2013" s="137">
        <v>13.3577883888678</v>
      </c>
      <c r="L2013" s="137">
        <v>23.2516002197709</v>
      </c>
      <c r="M2013" s="137">
        <v>71.063748904983797</v>
      </c>
      <c r="N2013" s="137">
        <v>14.912463883405501</v>
      </c>
      <c r="O2013" s="137">
        <v>9.7986662609611894</v>
      </c>
      <c r="P2013" s="137">
        <v>16.114962203753699</v>
      </c>
      <c r="Q2013" s="137">
        <v>28.099472017115001</v>
      </c>
      <c r="R2013" s="137">
        <v>7.9291455033345404</v>
      </c>
      <c r="S2013" s="137">
        <v>17.475865542821101</v>
      </c>
      <c r="T2013" s="137">
        <v>21.438771710036601</v>
      </c>
      <c r="U2013" s="137">
        <v>13.266564468163301</v>
      </c>
      <c r="V2013" s="1">
        <v>9004572</v>
      </c>
      <c r="W2013" s="1">
        <v>2842105</v>
      </c>
      <c r="X2013" s="1">
        <v>1336472</v>
      </c>
      <c r="Y2013" s="1">
        <v>4400254</v>
      </c>
      <c r="Z2013" s="1">
        <v>2218350</v>
      </c>
      <c r="AA2013" s="1">
        <v>2038108</v>
      </c>
      <c r="AB2013" s="1">
        <v>5810582</v>
      </c>
      <c r="AC2013" s="1">
        <v>2262258</v>
      </c>
      <c r="AD2013" s="1">
        <v>889602</v>
      </c>
      <c r="AE2013" s="1">
        <v>2039700</v>
      </c>
      <c r="AH2013" s="136">
        <f t="shared" si="31"/>
        <v>39483</v>
      </c>
      <c r="AI2013" s="177">
        <f>HLOOKUP(附加题模型!$E$2,历史数据!$B$3:$K$5000,ROW(A2011),)</f>
        <v>13.3577883888678</v>
      </c>
      <c r="AJ2013" s="177">
        <f>HLOOKUP(附加题模型!$E$2,历史数据!$L$3:$U$5000,ROW(A2011),)</f>
        <v>13.266564468163301</v>
      </c>
    </row>
    <row r="2014" spans="1:36" x14ac:dyDescent="0.2">
      <c r="A2014" s="148">
        <v>39491</v>
      </c>
      <c r="B2014" s="137">
        <v>23.282194430586401</v>
      </c>
      <c r="C2014" s="137">
        <v>70.454413437416903</v>
      </c>
      <c r="D2014" s="137">
        <v>14.912463883405501</v>
      </c>
      <c r="E2014" s="137">
        <v>9.8095415842253004</v>
      </c>
      <c r="F2014" s="137">
        <v>15.9817806979375</v>
      </c>
      <c r="G2014" s="137">
        <v>27.902800296960301</v>
      </c>
      <c r="H2014" s="137">
        <v>7.7169944530780903</v>
      </c>
      <c r="I2014" s="137">
        <v>17.374497413222301</v>
      </c>
      <c r="J2014" s="137">
        <v>21.2669178285934</v>
      </c>
      <c r="K2014" s="137">
        <v>12.601933045888</v>
      </c>
      <c r="L2014" s="137">
        <v>23.7411075928187</v>
      </c>
      <c r="M2014" s="137">
        <v>69.616577169512496</v>
      </c>
      <c r="N2014" s="137">
        <v>14.9246972418004</v>
      </c>
      <c r="O2014" s="137">
        <v>10.027048049507499</v>
      </c>
      <c r="P2014" s="137">
        <v>15.9817806979375</v>
      </c>
      <c r="Q2014" s="137">
        <v>29.304086303063102</v>
      </c>
      <c r="R2014" s="137">
        <v>7.9689238252576198</v>
      </c>
      <c r="S2014" s="137">
        <v>18.124621572252899</v>
      </c>
      <c r="T2014" s="137">
        <v>21.159509152691399</v>
      </c>
      <c r="U2014" s="137">
        <v>12.601933045888</v>
      </c>
      <c r="V2014" s="1">
        <v>9748159</v>
      </c>
      <c r="W2014" s="1">
        <v>1547745</v>
      </c>
      <c r="X2014" s="1">
        <v>1025708</v>
      </c>
      <c r="Y2014" s="1">
        <v>3254030</v>
      </c>
      <c r="Z2014" s="1">
        <v>1195645</v>
      </c>
      <c r="AA2014" s="1">
        <v>7769156</v>
      </c>
      <c r="AB2014" s="1">
        <v>2340569</v>
      </c>
      <c r="AC2014" s="1">
        <v>2227535</v>
      </c>
      <c r="AD2014" s="1">
        <v>526484</v>
      </c>
      <c r="AE2014" s="1">
        <v>1092200</v>
      </c>
      <c r="AH2014" s="136">
        <f t="shared" si="31"/>
        <v>39491</v>
      </c>
      <c r="AI2014" s="177">
        <f>HLOOKUP(附加题模型!$E$2,历史数据!$B$3:$K$5000,ROW(A2012),)</f>
        <v>12.601933045888</v>
      </c>
      <c r="AJ2014" s="177">
        <f>HLOOKUP(附加题模型!$E$2,历史数据!$L$3:$U$5000,ROW(A2012),)</f>
        <v>12.601933045888</v>
      </c>
    </row>
    <row r="2015" spans="1:36" x14ac:dyDescent="0.2">
      <c r="A2015" s="148">
        <v>39492</v>
      </c>
      <c r="B2015" s="137">
        <v>23.7411075928187</v>
      </c>
      <c r="C2015" s="137">
        <v>69.9212449032959</v>
      </c>
      <c r="D2015" s="137">
        <v>14.9246972418004</v>
      </c>
      <c r="E2015" s="137">
        <v>9.9617961099228101</v>
      </c>
      <c r="F2015" s="137">
        <v>15.9817806979375</v>
      </c>
      <c r="G2015" s="137">
        <v>29.967853358585501</v>
      </c>
      <c r="H2015" s="137">
        <v>7.9424049439755597</v>
      </c>
      <c r="I2015" s="137">
        <v>17.962432564895</v>
      </c>
      <c r="J2015" s="137">
        <v>21.460253445216999</v>
      </c>
      <c r="K2015" s="137">
        <v>12.119749465021499</v>
      </c>
      <c r="L2015" s="137">
        <v>24.261209176682001</v>
      </c>
      <c r="M2015" s="137">
        <v>73.120256108021906</v>
      </c>
      <c r="N2015" s="137">
        <v>15.303931352042801</v>
      </c>
      <c r="O2015" s="137">
        <v>10.092299989092099</v>
      </c>
      <c r="P2015" s="137">
        <v>16.714278979926299</v>
      </c>
      <c r="Q2015" s="137">
        <v>30.459532658972499</v>
      </c>
      <c r="R2015" s="137">
        <v>8.1147776723089198</v>
      </c>
      <c r="S2015" s="137">
        <v>18.0840743204134</v>
      </c>
      <c r="T2015" s="137">
        <v>21.610625591479799</v>
      </c>
      <c r="U2015" s="137">
        <v>12.3412932724467</v>
      </c>
      <c r="V2015" s="1">
        <v>5763858</v>
      </c>
      <c r="W2015" s="1">
        <v>3596335</v>
      </c>
      <c r="X2015" s="1">
        <v>1015014</v>
      </c>
      <c r="Y2015" s="1">
        <v>2758069</v>
      </c>
      <c r="Z2015" s="1">
        <v>1775890</v>
      </c>
      <c r="AA2015" s="1">
        <v>13282058</v>
      </c>
      <c r="AB2015" s="1">
        <v>2228852</v>
      </c>
      <c r="AC2015" s="1">
        <v>1908878</v>
      </c>
      <c r="AD2015" s="1">
        <v>656335</v>
      </c>
      <c r="AE2015" s="1">
        <v>3528954</v>
      </c>
      <c r="AH2015" s="136">
        <f t="shared" si="31"/>
        <v>39492</v>
      </c>
      <c r="AI2015" s="177">
        <f>HLOOKUP(附加题模型!$E$2,历史数据!$B$3:$K$5000,ROW(A2013),)</f>
        <v>12.119749465021499</v>
      </c>
      <c r="AJ2015" s="177">
        <f>HLOOKUP(附加题模型!$E$2,历史数据!$L$3:$U$5000,ROW(A2013),)</f>
        <v>12.3412932724467</v>
      </c>
    </row>
    <row r="2016" spans="1:36" x14ac:dyDescent="0.2">
      <c r="A2016" s="148">
        <v>39493</v>
      </c>
      <c r="B2016" s="137">
        <v>24.261209176682001</v>
      </c>
      <c r="C2016" s="137">
        <v>73.5010907752512</v>
      </c>
      <c r="D2016" s="137">
        <v>15.2549979184632</v>
      </c>
      <c r="E2016" s="137">
        <v>10.016172726243299</v>
      </c>
      <c r="F2016" s="137">
        <v>16.621051925854999</v>
      </c>
      <c r="G2016" s="137">
        <v>29.500758023217902</v>
      </c>
      <c r="H2016" s="137">
        <v>8.0352210284627592</v>
      </c>
      <c r="I2016" s="137">
        <v>18.043527068573901</v>
      </c>
      <c r="J2016" s="137">
        <v>21.653589061840599</v>
      </c>
      <c r="K2016" s="137">
        <v>12.237037363070099</v>
      </c>
      <c r="L2016" s="137">
        <v>23.894078646896201</v>
      </c>
      <c r="M2016" s="137">
        <v>71.368416638767201</v>
      </c>
      <c r="N2016" s="137">
        <v>15.352864785622501</v>
      </c>
      <c r="O2016" s="137">
        <v>9.8095415842253004</v>
      </c>
      <c r="P2016" s="137">
        <v>16.221507408406602</v>
      </c>
      <c r="Q2016" s="137">
        <v>29.722013708392002</v>
      </c>
      <c r="R2016" s="137">
        <v>8.0087021471806992</v>
      </c>
      <c r="S2016" s="137">
        <v>17.779969931617199</v>
      </c>
      <c r="T2016" s="137">
        <v>21.309881298954199</v>
      </c>
      <c r="U2016" s="137">
        <v>12.197941397053899</v>
      </c>
      <c r="V2016" s="1">
        <v>6779108</v>
      </c>
      <c r="W2016" s="1">
        <v>3516881</v>
      </c>
      <c r="X2016" s="1">
        <v>1765032</v>
      </c>
      <c r="Y2016" s="1">
        <v>3015801</v>
      </c>
      <c r="Z2016" s="1">
        <v>2758193</v>
      </c>
      <c r="AA2016" s="1">
        <v>3741502</v>
      </c>
      <c r="AB2016" s="1">
        <v>2325161</v>
      </c>
      <c r="AC2016" s="1">
        <v>1189205</v>
      </c>
      <c r="AD2016" s="1">
        <v>477193</v>
      </c>
      <c r="AE2016" s="1">
        <v>1868486</v>
      </c>
      <c r="AH2016" s="136">
        <f t="shared" si="31"/>
        <v>39493</v>
      </c>
      <c r="AI2016" s="177">
        <f>HLOOKUP(附加题模型!$E$2,历史数据!$B$3:$K$5000,ROW(A2014),)</f>
        <v>12.237037363070099</v>
      </c>
      <c r="AJ2016" s="177">
        <f>HLOOKUP(附加题模型!$E$2,历史数据!$L$3:$U$5000,ROW(A2014),)</f>
        <v>12.197941397053899</v>
      </c>
    </row>
    <row r="2017" spans="1:36" x14ac:dyDescent="0.2">
      <c r="A2017" s="148">
        <v>39496</v>
      </c>
      <c r="B2017" s="137">
        <v>24.200020755051</v>
      </c>
      <c r="C2017" s="137">
        <v>71.977752106334094</v>
      </c>
      <c r="D2017" s="137">
        <v>15.5118984447565</v>
      </c>
      <c r="E2017" s="137">
        <v>9.9074194936022693</v>
      </c>
      <c r="F2017" s="137">
        <v>16.354688914222699</v>
      </c>
      <c r="G2017" s="137">
        <v>29.722013708392002</v>
      </c>
      <c r="H2017" s="137">
        <v>8.0087021471806992</v>
      </c>
      <c r="I2017" s="137">
        <v>17.881338061215999</v>
      </c>
      <c r="J2017" s="137">
        <v>21.653589061840599</v>
      </c>
      <c r="K2017" s="137">
        <v>12.2500693517422</v>
      </c>
      <c r="L2017" s="137">
        <v>24.6895281280989</v>
      </c>
      <c r="M2017" s="137">
        <v>72.510920640454998</v>
      </c>
      <c r="N2017" s="137">
        <v>15.903365913393801</v>
      </c>
      <c r="O2017" s="137">
        <v>10.4076843637512</v>
      </c>
      <c r="P2017" s="137">
        <v>16.6343700764366</v>
      </c>
      <c r="Q2017" s="137">
        <v>29.722013708392002</v>
      </c>
      <c r="R2017" s="137">
        <v>8.3136692819243407</v>
      </c>
      <c r="S2017" s="137">
        <v>18.0638006944937</v>
      </c>
      <c r="T2017" s="137">
        <v>22.534340204236901</v>
      </c>
      <c r="U2017" s="137">
        <v>12.4455491818232</v>
      </c>
      <c r="V2017" s="1">
        <v>8731623</v>
      </c>
      <c r="W2017" s="1">
        <v>3389391</v>
      </c>
      <c r="X2017" s="1">
        <v>2365822</v>
      </c>
      <c r="Y2017" s="1">
        <v>5359773</v>
      </c>
      <c r="Z2017" s="1">
        <v>2692521</v>
      </c>
      <c r="AA2017" s="1">
        <v>0</v>
      </c>
      <c r="AB2017" s="1">
        <v>3365690</v>
      </c>
      <c r="AC2017" s="1">
        <v>1662345</v>
      </c>
      <c r="AD2017" s="1">
        <v>2465795</v>
      </c>
      <c r="AE2017" s="1">
        <v>1870097</v>
      </c>
      <c r="AH2017" s="136">
        <f t="shared" si="31"/>
        <v>39496</v>
      </c>
      <c r="AI2017" s="177">
        <f>HLOOKUP(附加题模型!$E$2,历史数据!$B$3:$K$5000,ROW(A2015),)</f>
        <v>12.2500693517422</v>
      </c>
      <c r="AJ2017" s="177">
        <f>HLOOKUP(附加题模型!$E$2,历史数据!$L$3:$U$5000,ROW(A2015),)</f>
        <v>12.4455491818232</v>
      </c>
    </row>
    <row r="2018" spans="1:36" x14ac:dyDescent="0.2">
      <c r="A2018" s="148">
        <v>39497</v>
      </c>
      <c r="B2018" s="137">
        <v>24.444774441574999</v>
      </c>
      <c r="C2018" s="137">
        <v>72.358586773563303</v>
      </c>
      <c r="D2018" s="137">
        <v>15.903365913393801</v>
      </c>
      <c r="E2018" s="137">
        <v>10.385933717223001</v>
      </c>
      <c r="F2018" s="137">
        <v>16.6343700764366</v>
      </c>
      <c r="G2018" s="137">
        <v>26.7473539410509</v>
      </c>
      <c r="H2018" s="137">
        <v>8.3269287225653699</v>
      </c>
      <c r="I2018" s="137">
        <v>18.165168824092401</v>
      </c>
      <c r="J2018" s="137">
        <v>23.135828789287999</v>
      </c>
      <c r="K2018" s="137">
        <v>12.4455491818232</v>
      </c>
      <c r="L2018" s="137">
        <v>24.750716549729798</v>
      </c>
      <c r="M2018" s="137">
        <v>72.739421440792597</v>
      </c>
      <c r="N2018" s="137">
        <v>16.2948333820312</v>
      </c>
      <c r="O2018" s="137">
        <v>10.581689535977</v>
      </c>
      <c r="P2018" s="137">
        <v>16.6343700764366</v>
      </c>
      <c r="Q2018" s="137">
        <v>28.714071142598701</v>
      </c>
      <c r="R2018" s="137">
        <v>8.3667070444884502</v>
      </c>
      <c r="S2018" s="137">
        <v>18.327357831450399</v>
      </c>
      <c r="T2018" s="137">
        <v>23.8017625798803</v>
      </c>
      <c r="U2018" s="137">
        <v>12.627997023232099</v>
      </c>
      <c r="V2018" s="1">
        <v>9029626</v>
      </c>
      <c r="W2018" s="1">
        <v>3350751</v>
      </c>
      <c r="X2018" s="1">
        <v>2124751</v>
      </c>
      <c r="Y2018" s="1">
        <v>5004137</v>
      </c>
      <c r="Z2018" s="1">
        <v>0</v>
      </c>
      <c r="AA2018" s="1">
        <v>12699221</v>
      </c>
      <c r="AB2018" s="1">
        <v>3245300</v>
      </c>
      <c r="AC2018" s="1">
        <v>2127632</v>
      </c>
      <c r="AD2018" s="1">
        <v>5874407</v>
      </c>
      <c r="AE2018" s="1">
        <v>1662959</v>
      </c>
      <c r="AH2018" s="136">
        <f t="shared" si="31"/>
        <v>39497</v>
      </c>
      <c r="AI2018" s="177">
        <f>HLOOKUP(附加题模型!$E$2,历史数据!$B$3:$K$5000,ROW(A2016),)</f>
        <v>12.4455491818232</v>
      </c>
      <c r="AJ2018" s="177">
        <f>HLOOKUP(附加题模型!$E$2,历史数据!$L$3:$U$5000,ROW(A2016),)</f>
        <v>12.627997023232099</v>
      </c>
    </row>
    <row r="2019" spans="1:36" x14ac:dyDescent="0.2">
      <c r="A2019" s="148">
        <v>39498</v>
      </c>
      <c r="B2019" s="137">
        <v>24.505962863205902</v>
      </c>
      <c r="C2019" s="137">
        <v>73.120256108021906</v>
      </c>
      <c r="D2019" s="137">
        <v>16.3927002491906</v>
      </c>
      <c r="E2019" s="137">
        <v>10.603440182505199</v>
      </c>
      <c r="F2019" s="137">
        <v>17.0072782927218</v>
      </c>
      <c r="G2019" s="137">
        <v>28.050304087076299</v>
      </c>
      <c r="H2019" s="137">
        <v>8.3667070444884502</v>
      </c>
      <c r="I2019" s="137">
        <v>18.347631457370099</v>
      </c>
      <c r="J2019" s="137">
        <v>23.8447260502411</v>
      </c>
      <c r="K2019" s="137">
        <v>12.614965034560001</v>
      </c>
      <c r="L2019" s="137">
        <v>24.169426544235598</v>
      </c>
      <c r="M2019" s="137">
        <v>71.216082771875506</v>
      </c>
      <c r="N2019" s="137">
        <v>16.1113330061075</v>
      </c>
      <c r="O2019" s="137">
        <v>10.6686921220898</v>
      </c>
      <c r="P2019" s="137">
        <v>17.553322466568002</v>
      </c>
      <c r="Q2019" s="137">
        <v>27.7552965068442</v>
      </c>
      <c r="R2019" s="137">
        <v>8.2208531974371493</v>
      </c>
      <c r="S2019" s="137">
        <v>17.921885313055501</v>
      </c>
      <c r="T2019" s="137">
        <v>23.3076826707312</v>
      </c>
      <c r="U2019" s="137">
        <v>12.7452849212807</v>
      </c>
      <c r="V2019" s="1">
        <v>8088938</v>
      </c>
      <c r="W2019" s="1">
        <v>3090544</v>
      </c>
      <c r="X2019" s="1">
        <v>2600333</v>
      </c>
      <c r="Y2019" s="1">
        <v>5769839</v>
      </c>
      <c r="Z2019" s="1">
        <v>5713092</v>
      </c>
      <c r="AA2019" s="1">
        <v>11082251</v>
      </c>
      <c r="AB2019" s="1">
        <v>3137362</v>
      </c>
      <c r="AC2019" s="1">
        <v>1751958</v>
      </c>
      <c r="AD2019" s="1">
        <v>2094934</v>
      </c>
      <c r="AE2019" s="1">
        <v>2102895</v>
      </c>
      <c r="AH2019" s="136">
        <f t="shared" si="31"/>
        <v>39498</v>
      </c>
      <c r="AI2019" s="177">
        <f>HLOOKUP(附加题模型!$E$2,历史数据!$B$3:$K$5000,ROW(A2017),)</f>
        <v>12.614965034560001</v>
      </c>
      <c r="AJ2019" s="177">
        <f>HLOOKUP(附加题模型!$E$2,历史数据!$L$3:$U$5000,ROW(A2017),)</f>
        <v>12.7452849212807</v>
      </c>
    </row>
    <row r="2020" spans="1:36" x14ac:dyDescent="0.2">
      <c r="A2020" s="148">
        <v>39499</v>
      </c>
      <c r="B2020" s="137">
        <v>24.016455490158101</v>
      </c>
      <c r="C2020" s="137">
        <v>70.530580370862793</v>
      </c>
      <c r="D2020" s="137">
        <v>16.0134661389481</v>
      </c>
      <c r="E2020" s="137">
        <v>10.5381882429205</v>
      </c>
      <c r="F2020" s="137">
        <v>17.593276918312899</v>
      </c>
      <c r="G2020" s="137">
        <v>27.091529451321801</v>
      </c>
      <c r="H2020" s="137">
        <v>8.1545559942320107</v>
      </c>
      <c r="I2020" s="137">
        <v>17.8610644352962</v>
      </c>
      <c r="J2020" s="137">
        <v>22.985456643025199</v>
      </c>
      <c r="K2020" s="137">
        <v>12.6801249779204</v>
      </c>
      <c r="L2020" s="137">
        <v>24.444774441574999</v>
      </c>
      <c r="M2020" s="137">
        <v>70.454413437416903</v>
      </c>
      <c r="N2020" s="137">
        <v>16.918734660172099</v>
      </c>
      <c r="O2020" s="137">
        <v>11.092829729389999</v>
      </c>
      <c r="P2020" s="137">
        <v>19.311318343341199</v>
      </c>
      <c r="Q2020" s="137">
        <v>28.3698956323279</v>
      </c>
      <c r="R2020" s="137">
        <v>8.2871504006422807</v>
      </c>
      <c r="S2020" s="137">
        <v>18.0840743204134</v>
      </c>
      <c r="T2020" s="137">
        <v>23.393609611452799</v>
      </c>
      <c r="U2020" s="137">
        <v>12.7192209439366</v>
      </c>
      <c r="V2020" s="1">
        <v>7995272</v>
      </c>
      <c r="W2020" s="1">
        <v>2870580</v>
      </c>
      <c r="X2020" s="1">
        <v>4382933</v>
      </c>
      <c r="Y2020" s="1">
        <v>9037798</v>
      </c>
      <c r="Z2020" s="1">
        <v>11870895</v>
      </c>
      <c r="AA2020" s="1">
        <v>12352288</v>
      </c>
      <c r="AB2020" s="1">
        <v>3989776</v>
      </c>
      <c r="AC2020" s="1">
        <v>1432270</v>
      </c>
      <c r="AD2020" s="1">
        <v>1408587</v>
      </c>
      <c r="AE2020" s="1">
        <v>1266201</v>
      </c>
      <c r="AH2020" s="136">
        <f t="shared" si="31"/>
        <v>39499</v>
      </c>
      <c r="AI2020" s="177">
        <f>HLOOKUP(附加题模型!$E$2,历史数据!$B$3:$K$5000,ROW(A2018),)</f>
        <v>12.6801249779204</v>
      </c>
      <c r="AJ2020" s="177">
        <f>HLOOKUP(附加题模型!$E$2,历史数据!$L$3:$U$5000,ROW(A2018),)</f>
        <v>12.7192209439366</v>
      </c>
    </row>
    <row r="2021" spans="1:36" x14ac:dyDescent="0.2">
      <c r="A2021" s="148">
        <v>39500</v>
      </c>
      <c r="B2021" s="137">
        <v>24.475368652390401</v>
      </c>
      <c r="C2021" s="137">
        <v>70.530580370862793</v>
      </c>
      <c r="D2021" s="137">
        <v>17.1511684696755</v>
      </c>
      <c r="E2021" s="137">
        <v>11.092829729389999</v>
      </c>
      <c r="F2021" s="137">
        <v>19.178136837524999</v>
      </c>
      <c r="G2021" s="137">
        <v>27.7798804718635</v>
      </c>
      <c r="H2021" s="137">
        <v>8.2208531974371493</v>
      </c>
      <c r="I2021" s="137">
        <v>17.942158938975201</v>
      </c>
      <c r="J2021" s="137">
        <v>23.0069383782056</v>
      </c>
      <c r="K2021" s="137">
        <v>12.6801249779204</v>
      </c>
      <c r="L2021" s="137">
        <v>24.5671512848369</v>
      </c>
      <c r="M2021" s="137">
        <v>68.931074768499798</v>
      </c>
      <c r="N2021" s="137">
        <v>17.077768319305999</v>
      </c>
      <c r="O2021" s="137">
        <v>10.603440182505199</v>
      </c>
      <c r="P2021" s="137">
        <v>20.616497100339402</v>
      </c>
      <c r="Q2021" s="137">
        <v>27.288201171476501</v>
      </c>
      <c r="R2021" s="137">
        <v>8.2473720787192004</v>
      </c>
      <c r="S2021" s="137">
        <v>18.165168824092401</v>
      </c>
      <c r="T2021" s="137">
        <v>22.706194085680099</v>
      </c>
      <c r="U2021" s="137">
        <v>12.549805091199699</v>
      </c>
      <c r="V2021" s="1">
        <v>10330066</v>
      </c>
      <c r="W2021" s="1">
        <v>2646651</v>
      </c>
      <c r="X2021" s="1">
        <v>11266036</v>
      </c>
      <c r="Y2021" s="1">
        <v>6149345</v>
      </c>
      <c r="Z2021" s="1">
        <v>18212993</v>
      </c>
      <c r="AA2021" s="1">
        <v>6111647</v>
      </c>
      <c r="AB2021" s="1">
        <v>2958812</v>
      </c>
      <c r="AC2021" s="1">
        <v>2875052</v>
      </c>
      <c r="AD2021" s="1">
        <v>1429443</v>
      </c>
      <c r="AE2021" s="1">
        <v>1636735</v>
      </c>
      <c r="AH2021" s="136">
        <f t="shared" si="31"/>
        <v>39500</v>
      </c>
      <c r="AI2021" s="177">
        <f>HLOOKUP(附加题模型!$E$2,历史数据!$B$3:$K$5000,ROW(A2019),)</f>
        <v>12.6801249779204</v>
      </c>
      <c r="AJ2021" s="177">
        <f>HLOOKUP(附加题模型!$E$2,历史数据!$L$3:$U$5000,ROW(A2019),)</f>
        <v>12.549805091199699</v>
      </c>
    </row>
    <row r="2022" spans="1:36" x14ac:dyDescent="0.2">
      <c r="A2022" s="148">
        <v>39503</v>
      </c>
      <c r="B2022" s="137">
        <v>24.720122338914301</v>
      </c>
      <c r="C2022" s="137">
        <v>68.931074768499798</v>
      </c>
      <c r="D2022" s="137">
        <v>16.9554347353568</v>
      </c>
      <c r="E2022" s="137">
        <v>10.6143155057693</v>
      </c>
      <c r="F2022" s="137">
        <v>19.977225872421901</v>
      </c>
      <c r="G2022" s="137">
        <v>27.1652813463798</v>
      </c>
      <c r="H2022" s="137">
        <v>8.2871504006422807</v>
      </c>
      <c r="I2022" s="137">
        <v>18.1854424500122</v>
      </c>
      <c r="J2022" s="137">
        <v>22.706194085680099</v>
      </c>
      <c r="K2022" s="137">
        <v>12.510709125183499</v>
      </c>
      <c r="L2022" s="137">
        <v>22.7926870575386</v>
      </c>
      <c r="M2022" s="137">
        <v>66.950734498907494</v>
      </c>
      <c r="N2022" s="137">
        <v>15.891132554998901</v>
      </c>
      <c r="O2022" s="137">
        <v>10.8644479408438</v>
      </c>
      <c r="P2022" s="137">
        <v>19.4844543009022</v>
      </c>
      <c r="Q2022" s="137">
        <v>25.9606670604317</v>
      </c>
      <c r="R2022" s="137">
        <v>8.3401881632063901</v>
      </c>
      <c r="S2022" s="137">
        <v>17.577233672419801</v>
      </c>
      <c r="T2022" s="137">
        <v>22.963974907844801</v>
      </c>
      <c r="U2022" s="137">
        <v>11.924269634940501</v>
      </c>
      <c r="V2022" s="1">
        <v>6855434</v>
      </c>
      <c r="W2022" s="1">
        <v>2609914</v>
      </c>
      <c r="X2022" s="1">
        <v>4658270</v>
      </c>
      <c r="Y2022" s="1">
        <v>12584211</v>
      </c>
      <c r="Z2022" s="1">
        <v>8862474</v>
      </c>
      <c r="AA2022" s="1">
        <v>4218118</v>
      </c>
      <c r="AB2022" s="1">
        <v>6856113</v>
      </c>
      <c r="AC2022" s="1">
        <v>1272127</v>
      </c>
      <c r="AD2022" s="1">
        <v>1474951</v>
      </c>
      <c r="AE2022" s="1">
        <v>1389260</v>
      </c>
      <c r="AH2022" s="136">
        <f t="shared" si="31"/>
        <v>39503</v>
      </c>
      <c r="AI2022" s="177">
        <f>HLOOKUP(附加题模型!$E$2,历史数据!$B$3:$K$5000,ROW(A2020),)</f>
        <v>12.510709125183499</v>
      </c>
      <c r="AJ2022" s="177">
        <f>HLOOKUP(附加题模型!$E$2,历史数据!$L$3:$U$5000,ROW(A2020),)</f>
        <v>11.924269634940501</v>
      </c>
    </row>
    <row r="2023" spans="1:36" x14ac:dyDescent="0.2">
      <c r="A2023" s="148">
        <v>39504</v>
      </c>
      <c r="B2023" s="137">
        <v>23.2516002197709</v>
      </c>
      <c r="C2023" s="137">
        <v>67.179235299245093</v>
      </c>
      <c r="D2023" s="137">
        <v>16.258133306846499</v>
      </c>
      <c r="E2023" s="137">
        <v>11.1798323155029</v>
      </c>
      <c r="F2023" s="137">
        <v>19.923953270095399</v>
      </c>
      <c r="G2023" s="137">
        <v>26.698186011012201</v>
      </c>
      <c r="H2023" s="137">
        <v>8.3932259257704995</v>
      </c>
      <c r="I2023" s="137">
        <v>17.7394226797778</v>
      </c>
      <c r="J2023" s="137">
        <v>23.415091346633201</v>
      </c>
      <c r="K2023" s="137">
        <v>11.8330457142361</v>
      </c>
      <c r="L2023" s="137">
        <v>22.517339160199199</v>
      </c>
      <c r="M2023" s="137">
        <v>68.550240101270504</v>
      </c>
      <c r="N2023" s="137">
        <v>15.426264935992</v>
      </c>
      <c r="O2023" s="137">
        <v>10.918824557164299</v>
      </c>
      <c r="P2023" s="137">
        <v>19.4711361503205</v>
      </c>
      <c r="Q2023" s="137">
        <v>27.829048401902199</v>
      </c>
      <c r="R2023" s="137">
        <v>8.9501224326936697</v>
      </c>
      <c r="S2023" s="137">
        <v>17.374497413222301</v>
      </c>
      <c r="T2023" s="137">
        <v>22.749157556040899</v>
      </c>
      <c r="U2023" s="137">
        <v>11.533309974778501</v>
      </c>
      <c r="V2023" s="1">
        <v>6902325</v>
      </c>
      <c r="W2023" s="1">
        <v>1980185</v>
      </c>
      <c r="X2023" s="1">
        <v>3339337</v>
      </c>
      <c r="Y2023" s="1">
        <v>10747457</v>
      </c>
      <c r="Z2023" s="1">
        <v>8522180</v>
      </c>
      <c r="AA2023" s="1">
        <v>4505116</v>
      </c>
      <c r="AB2023" s="1">
        <v>12431211</v>
      </c>
      <c r="AC2023" s="1">
        <v>1368901</v>
      </c>
      <c r="AD2023" s="1">
        <v>1326278</v>
      </c>
      <c r="AE2023" s="1">
        <v>1497301</v>
      </c>
      <c r="AH2023" s="136">
        <f t="shared" si="31"/>
        <v>39504</v>
      </c>
      <c r="AI2023" s="177">
        <f>HLOOKUP(附加题模型!$E$2,历史数据!$B$3:$K$5000,ROW(A2021),)</f>
        <v>11.8330457142361</v>
      </c>
      <c r="AJ2023" s="177">
        <f>HLOOKUP(附加题模型!$E$2,历史数据!$L$3:$U$5000,ROW(A2021),)</f>
        <v>11.533309974778501</v>
      </c>
    </row>
    <row r="2024" spans="1:36" x14ac:dyDescent="0.2">
      <c r="A2024" s="148">
        <v>39505</v>
      </c>
      <c r="B2024" s="137">
        <v>22.7926870575386</v>
      </c>
      <c r="C2024" s="137">
        <v>68.626407034716394</v>
      </c>
      <c r="D2024" s="137">
        <v>15.4384982943869</v>
      </c>
      <c r="E2024" s="137">
        <v>10.8644479408438</v>
      </c>
      <c r="F2024" s="137">
        <v>19.511090602065401</v>
      </c>
      <c r="G2024" s="137">
        <v>27.7798804718635</v>
      </c>
      <c r="H2024" s="137">
        <v>9.0164196358987994</v>
      </c>
      <c r="I2024" s="137">
        <v>17.374497413222301</v>
      </c>
      <c r="J2024" s="137">
        <v>22.534340204236901</v>
      </c>
      <c r="K2024" s="137">
        <v>11.6375658841551</v>
      </c>
      <c r="L2024" s="137">
        <v>23.190411798139898</v>
      </c>
      <c r="M2024" s="137">
        <v>71.977752106334094</v>
      </c>
      <c r="N2024" s="137">
        <v>15.891132554998901</v>
      </c>
      <c r="O2024" s="137">
        <v>11.0602037595977</v>
      </c>
      <c r="P2024" s="137">
        <v>19.897316968932198</v>
      </c>
      <c r="Q2024" s="137">
        <v>29.5990938832953</v>
      </c>
      <c r="R2024" s="137">
        <v>8.8838252294885294</v>
      </c>
      <c r="S2024" s="137">
        <v>17.921885313055501</v>
      </c>
      <c r="T2024" s="137">
        <v>23.286200935550799</v>
      </c>
      <c r="U2024" s="137">
        <v>11.624533895482999</v>
      </c>
      <c r="V2024" s="1">
        <v>4322718</v>
      </c>
      <c r="W2024" s="1">
        <v>3337040</v>
      </c>
      <c r="X2024" s="1">
        <v>1605843</v>
      </c>
      <c r="Y2024" s="1">
        <v>6085444</v>
      </c>
      <c r="Z2024" s="1">
        <v>5817240</v>
      </c>
      <c r="AA2024" s="1">
        <v>13723736</v>
      </c>
      <c r="AB2024" s="1">
        <v>10266929</v>
      </c>
      <c r="AC2024" s="1">
        <v>1034125</v>
      </c>
      <c r="AD2024" s="1">
        <v>1441278</v>
      </c>
      <c r="AE2024" s="1">
        <v>829399</v>
      </c>
      <c r="AH2024" s="136">
        <f t="shared" si="31"/>
        <v>39505</v>
      </c>
      <c r="AI2024" s="177">
        <f>HLOOKUP(附加题模型!$E$2,历史数据!$B$3:$K$5000,ROW(A2022),)</f>
        <v>11.6375658841551</v>
      </c>
      <c r="AJ2024" s="177">
        <f>HLOOKUP(附加题模型!$E$2,历史数据!$L$3:$U$5000,ROW(A2022),)</f>
        <v>11.624533895482999</v>
      </c>
    </row>
    <row r="2025" spans="1:36" x14ac:dyDescent="0.2">
      <c r="A2025" s="148">
        <v>39506</v>
      </c>
      <c r="B2025" s="137">
        <v>23.190411798139898</v>
      </c>
      <c r="C2025" s="137">
        <v>72.358586773563303</v>
      </c>
      <c r="D2025" s="137">
        <v>15.9155992717888</v>
      </c>
      <c r="E2025" s="137">
        <v>11.092829729389999</v>
      </c>
      <c r="F2025" s="137">
        <v>19.857362517187401</v>
      </c>
      <c r="G2025" s="137">
        <v>29.254918373024399</v>
      </c>
      <c r="H2025" s="137">
        <v>8.8838252294885294</v>
      </c>
      <c r="I2025" s="137">
        <v>18.002979816734499</v>
      </c>
      <c r="J2025" s="137">
        <v>23.286200935550799</v>
      </c>
      <c r="K2025" s="137">
        <v>11.624533895482999</v>
      </c>
      <c r="L2025" s="137">
        <v>23.404571273848401</v>
      </c>
      <c r="M2025" s="137">
        <v>71.368416638767201</v>
      </c>
      <c r="N2025" s="137">
        <v>16.123566364502398</v>
      </c>
      <c r="O2025" s="137">
        <v>11.0167024665413</v>
      </c>
      <c r="P2025" s="137">
        <v>19.777453613697698</v>
      </c>
      <c r="Q2025" s="137">
        <v>29.058246652869599</v>
      </c>
      <c r="R2025" s="137">
        <v>8.7379713824372196</v>
      </c>
      <c r="S2025" s="137">
        <v>18.144895198172701</v>
      </c>
      <c r="T2025" s="137">
        <v>23.221755730009601</v>
      </c>
      <c r="U2025" s="137">
        <v>11.663629861499199</v>
      </c>
      <c r="V2025" s="1">
        <v>4457654</v>
      </c>
      <c r="W2025" s="1">
        <v>2126659</v>
      </c>
      <c r="X2025" s="1">
        <v>2002308</v>
      </c>
      <c r="Y2025" s="1">
        <v>4554310</v>
      </c>
      <c r="Z2025" s="1">
        <v>5131662</v>
      </c>
      <c r="AA2025" s="1">
        <v>7783194</v>
      </c>
      <c r="AB2025" s="1">
        <v>5205202</v>
      </c>
      <c r="AC2025" s="1">
        <v>1382928</v>
      </c>
      <c r="AD2025" s="1">
        <v>1016702</v>
      </c>
      <c r="AE2025" s="1">
        <v>988305</v>
      </c>
      <c r="AH2025" s="136">
        <f t="shared" si="31"/>
        <v>39506</v>
      </c>
      <c r="AI2025" s="177">
        <f>HLOOKUP(附加题模型!$E$2,历史数据!$B$3:$K$5000,ROW(A2023),)</f>
        <v>11.624533895482999</v>
      </c>
      <c r="AJ2025" s="177">
        <f>HLOOKUP(附加题模型!$E$2,历史数据!$L$3:$U$5000,ROW(A2023),)</f>
        <v>11.663629861499199</v>
      </c>
    </row>
    <row r="2026" spans="1:36" x14ac:dyDescent="0.2">
      <c r="A2026" s="148">
        <v>39507</v>
      </c>
      <c r="B2026" s="137">
        <v>23.526948117110301</v>
      </c>
      <c r="C2026" s="137">
        <v>70.835248104646197</v>
      </c>
      <c r="D2026" s="137">
        <v>16.123566364502398</v>
      </c>
      <c r="E2026" s="137">
        <v>11.0058271432772</v>
      </c>
      <c r="F2026" s="137">
        <v>19.5776813549735</v>
      </c>
      <c r="G2026" s="137">
        <v>28.763239072637401</v>
      </c>
      <c r="H2026" s="137">
        <v>8.6584147385910608</v>
      </c>
      <c r="I2026" s="137">
        <v>18.043527068573901</v>
      </c>
      <c r="J2026" s="137">
        <v>23.221755730009601</v>
      </c>
      <c r="K2026" s="137">
        <v>11.663629861499199</v>
      </c>
      <c r="L2026" s="137">
        <v>23.802296014449698</v>
      </c>
      <c r="M2026" s="137">
        <v>72.967922241130196</v>
      </c>
      <c r="N2026" s="137">
        <v>16.1357997228973</v>
      </c>
      <c r="O2026" s="137">
        <v>11.3320868412004</v>
      </c>
      <c r="P2026" s="137">
        <v>21.029359768369499</v>
      </c>
      <c r="Q2026" s="137">
        <v>30.287444903836999</v>
      </c>
      <c r="R2026" s="137">
        <v>8.7247119417961994</v>
      </c>
      <c r="S2026" s="137">
        <v>18.448999586968899</v>
      </c>
      <c r="T2026" s="137">
        <v>23.823244315060698</v>
      </c>
      <c r="U2026" s="137">
        <v>11.9894295783009</v>
      </c>
      <c r="V2026" s="1">
        <v>4020617</v>
      </c>
      <c r="W2026" s="1">
        <v>2874860</v>
      </c>
      <c r="X2026" s="1">
        <v>1654340</v>
      </c>
      <c r="Y2026" s="1">
        <v>8519103</v>
      </c>
      <c r="Z2026" s="1">
        <v>10053912</v>
      </c>
      <c r="AA2026" s="1">
        <v>7408129</v>
      </c>
      <c r="AB2026" s="1">
        <v>4343115</v>
      </c>
      <c r="AC2026" s="1">
        <v>1607394</v>
      </c>
      <c r="AD2026" s="1">
        <v>2346139</v>
      </c>
      <c r="AE2026" s="1">
        <v>655314</v>
      </c>
      <c r="AH2026" s="136">
        <f t="shared" si="31"/>
        <v>39507</v>
      </c>
      <c r="AI2026" s="177">
        <f>HLOOKUP(附加题模型!$E$2,历史数据!$B$3:$K$5000,ROW(A2024),)</f>
        <v>11.663629861499199</v>
      </c>
      <c r="AJ2026" s="177">
        <f>HLOOKUP(附加题模型!$E$2,历史数据!$L$3:$U$5000,ROW(A2024),)</f>
        <v>11.9894295783009</v>
      </c>
    </row>
    <row r="2027" spans="1:36" x14ac:dyDescent="0.2">
      <c r="A2027" s="148">
        <v>39510</v>
      </c>
      <c r="B2027" s="137">
        <v>23.557542327925798</v>
      </c>
      <c r="C2027" s="137">
        <v>72.358586773563303</v>
      </c>
      <c r="D2027" s="137">
        <v>16.025699497342998</v>
      </c>
      <c r="E2027" s="137">
        <v>11.299460871408099</v>
      </c>
      <c r="F2027" s="137">
        <v>20.842905660226901</v>
      </c>
      <c r="G2027" s="137">
        <v>30.385780763914401</v>
      </c>
      <c r="H2027" s="137">
        <v>8.7644902637192796</v>
      </c>
      <c r="I2027" s="137">
        <v>18.286810579610901</v>
      </c>
      <c r="J2027" s="137">
        <v>23.8017625798803</v>
      </c>
      <c r="K2027" s="137">
        <v>11.937301623612599</v>
      </c>
      <c r="L2027" s="137">
        <v>24.444774441574999</v>
      </c>
      <c r="M2027" s="137">
        <v>74.491260910047302</v>
      </c>
      <c r="N2027" s="137">
        <v>16.686300850668601</v>
      </c>
      <c r="O2027" s="137">
        <v>11.864977681141699</v>
      </c>
      <c r="P2027" s="137">
        <v>21.6819491468686</v>
      </c>
      <c r="Q2027" s="137">
        <v>31.565811084843101</v>
      </c>
      <c r="R2027" s="137">
        <v>8.9368629920526406</v>
      </c>
      <c r="S2027" s="137">
        <v>19.1180292423205</v>
      </c>
      <c r="T2027" s="137">
        <v>24.2528790186687</v>
      </c>
      <c r="U2027" s="137">
        <v>12.119749465021499</v>
      </c>
      <c r="V2027" s="1">
        <v>6595443</v>
      </c>
      <c r="W2027" s="1">
        <v>3739361</v>
      </c>
      <c r="X2027" s="1">
        <v>2608681</v>
      </c>
      <c r="Y2027" s="1">
        <v>12386045</v>
      </c>
      <c r="Z2027" s="1">
        <v>8621713</v>
      </c>
      <c r="AA2027" s="1">
        <v>7596969</v>
      </c>
      <c r="AB2027" s="1">
        <v>5764802</v>
      </c>
      <c r="AC2027" s="1">
        <v>3452839</v>
      </c>
      <c r="AD2027" s="1">
        <v>2767114</v>
      </c>
      <c r="AE2027" s="1">
        <v>844248</v>
      </c>
      <c r="AH2027" s="136">
        <f t="shared" si="31"/>
        <v>39510</v>
      </c>
      <c r="AI2027" s="177">
        <f>HLOOKUP(附加题模型!$E$2,历史数据!$B$3:$K$5000,ROW(A2025),)</f>
        <v>11.937301623612599</v>
      </c>
      <c r="AJ2027" s="177">
        <f>HLOOKUP(附加题模型!$E$2,历史数据!$L$3:$U$5000,ROW(A2025),)</f>
        <v>12.119749465021499</v>
      </c>
    </row>
    <row r="2028" spans="1:36" x14ac:dyDescent="0.2">
      <c r="A2028" s="148">
        <v>39511</v>
      </c>
      <c r="B2028" s="137">
        <v>24.536557074021399</v>
      </c>
      <c r="C2028" s="137">
        <v>74.491260910047302</v>
      </c>
      <c r="D2028" s="137">
        <v>16.7352342842483</v>
      </c>
      <c r="E2028" s="137">
        <v>11.680097185651899</v>
      </c>
      <c r="F2028" s="137">
        <v>21.575403942215701</v>
      </c>
      <c r="G2028" s="137">
        <v>31.590395049862501</v>
      </c>
      <c r="H2028" s="137">
        <v>8.9501224326936697</v>
      </c>
      <c r="I2028" s="137">
        <v>19.057208364561198</v>
      </c>
      <c r="J2028" s="137">
        <v>24.2958424890295</v>
      </c>
      <c r="K2028" s="137">
        <v>12.119749465021499</v>
      </c>
      <c r="L2028" s="137">
        <v>24.781310760545299</v>
      </c>
      <c r="M2028" s="137">
        <v>73.120256108021906</v>
      </c>
      <c r="N2028" s="137">
        <v>17.065534960911101</v>
      </c>
      <c r="O2028" s="137">
        <v>11.9411049439904</v>
      </c>
      <c r="P2028" s="137">
        <v>21.215813876512101</v>
      </c>
      <c r="Q2028" s="137">
        <v>30.926627994340102</v>
      </c>
      <c r="R2028" s="137">
        <v>8.8705657888475002</v>
      </c>
      <c r="S2028" s="137">
        <v>19.2193973719192</v>
      </c>
      <c r="T2028" s="137">
        <v>23.866207785421501</v>
      </c>
      <c r="U2028" s="137">
        <v>11.7157578161875</v>
      </c>
      <c r="V2028" s="1">
        <v>11144221</v>
      </c>
      <c r="W2028" s="1">
        <v>3330195</v>
      </c>
      <c r="X2028" s="1">
        <v>5685906</v>
      </c>
      <c r="Y2028" s="1">
        <v>15986050</v>
      </c>
      <c r="Z2028" s="1">
        <v>10413921</v>
      </c>
      <c r="AA2028" s="1">
        <v>6543559</v>
      </c>
      <c r="AB2028" s="1">
        <v>7009577</v>
      </c>
      <c r="AC2028" s="1">
        <v>2814590</v>
      </c>
      <c r="AD2028" s="1">
        <v>2257702</v>
      </c>
      <c r="AE2028" s="1">
        <v>1228402</v>
      </c>
      <c r="AH2028" s="136">
        <f t="shared" si="31"/>
        <v>39511</v>
      </c>
      <c r="AI2028" s="177">
        <f>HLOOKUP(附加题模型!$E$2,历史数据!$B$3:$K$5000,ROW(A2026),)</f>
        <v>12.119749465021499</v>
      </c>
      <c r="AJ2028" s="177">
        <f>HLOOKUP(附加题模型!$E$2,历史数据!$L$3:$U$5000,ROW(A2026),)</f>
        <v>11.7157578161875</v>
      </c>
    </row>
    <row r="2029" spans="1:36" x14ac:dyDescent="0.2">
      <c r="A2029" s="148">
        <v>39512</v>
      </c>
      <c r="B2029" s="137">
        <v>25.026064447069199</v>
      </c>
      <c r="C2029" s="137">
        <v>72.510920640454998</v>
      </c>
      <c r="D2029" s="137">
        <v>17.065534960911101</v>
      </c>
      <c r="E2029" s="137">
        <v>11.8323517113494</v>
      </c>
      <c r="F2029" s="137">
        <v>21.082632370695901</v>
      </c>
      <c r="G2029" s="137">
        <v>30.729956274185302</v>
      </c>
      <c r="H2029" s="137">
        <v>8.8573063482064693</v>
      </c>
      <c r="I2029" s="137">
        <v>19.259944623758699</v>
      </c>
      <c r="J2029" s="137">
        <v>23.8447260502411</v>
      </c>
      <c r="K2029" s="137">
        <v>11.702725827515399</v>
      </c>
      <c r="L2029" s="137">
        <v>25.454383398486101</v>
      </c>
      <c r="M2029" s="137">
        <v>71.901585172888204</v>
      </c>
      <c r="N2029" s="137">
        <v>17.0166015273314</v>
      </c>
      <c r="O2029" s="137">
        <v>12.1912373790649</v>
      </c>
      <c r="P2029" s="137">
        <v>21.375631683491399</v>
      </c>
      <c r="Q2029" s="137">
        <v>30.557868519049901</v>
      </c>
      <c r="R2029" s="137">
        <v>9.0694573984629105</v>
      </c>
      <c r="S2029" s="137">
        <v>19.422133631116701</v>
      </c>
      <c r="T2029" s="137">
        <v>23.973616461323498</v>
      </c>
      <c r="U2029" s="137">
        <v>11.924269634940501</v>
      </c>
      <c r="V2029" s="1">
        <v>11047263</v>
      </c>
      <c r="W2029" s="1">
        <v>2966130</v>
      </c>
      <c r="X2029" s="1">
        <v>4226205</v>
      </c>
      <c r="Y2029" s="1">
        <v>9904948</v>
      </c>
      <c r="Z2029" s="1">
        <v>4228383</v>
      </c>
      <c r="AA2029" s="1">
        <v>6012590</v>
      </c>
      <c r="AB2029" s="1">
        <v>5623314</v>
      </c>
      <c r="AC2029" s="1">
        <v>1804154</v>
      </c>
      <c r="AD2029" s="1">
        <v>2006306</v>
      </c>
      <c r="AE2029" s="1">
        <v>1131549</v>
      </c>
      <c r="AH2029" s="136">
        <f t="shared" si="31"/>
        <v>39512</v>
      </c>
      <c r="AI2029" s="177">
        <f>HLOOKUP(附加题模型!$E$2,历史数据!$B$3:$K$5000,ROW(A2027),)</f>
        <v>11.702725827515399</v>
      </c>
      <c r="AJ2029" s="177">
        <f>HLOOKUP(附加题模型!$E$2,历史数据!$L$3:$U$5000,ROW(A2027),)</f>
        <v>11.924269634940501</v>
      </c>
    </row>
    <row r="2030" spans="1:36" x14ac:dyDescent="0.2">
      <c r="A2030" s="148">
        <v>39513</v>
      </c>
      <c r="B2030" s="137">
        <v>25.699137085010001</v>
      </c>
      <c r="C2030" s="137">
        <v>70.987581971537907</v>
      </c>
      <c r="D2030" s="137">
        <v>17.1144683944908</v>
      </c>
      <c r="E2030" s="137">
        <v>12.397868521083</v>
      </c>
      <c r="F2030" s="137">
        <v>21.322359081165001</v>
      </c>
      <c r="G2030" s="137">
        <v>30.705372309165998</v>
      </c>
      <c r="H2030" s="137">
        <v>9.1224951610270306</v>
      </c>
      <c r="I2030" s="137">
        <v>19.4424072570364</v>
      </c>
      <c r="J2030" s="137">
        <v>24.016579931684301</v>
      </c>
      <c r="K2030" s="137">
        <v>11.885173668924301</v>
      </c>
      <c r="L2030" s="137">
        <v>25.943890771533901</v>
      </c>
      <c r="M2030" s="137">
        <v>73.881925442480494</v>
      </c>
      <c r="N2030" s="137">
        <v>17.457002429548499</v>
      </c>
      <c r="O2030" s="137">
        <v>12.5392477235164</v>
      </c>
      <c r="P2030" s="137">
        <v>21.402267984654699</v>
      </c>
      <c r="Q2030" s="137">
        <v>31.270803504610999</v>
      </c>
      <c r="R2030" s="137">
        <v>9.0031601952577809</v>
      </c>
      <c r="S2030" s="137">
        <v>19.3410391274377</v>
      </c>
      <c r="T2030" s="137">
        <v>24.2958424890295</v>
      </c>
      <c r="U2030" s="137">
        <v>12.5237411138556</v>
      </c>
      <c r="V2030" s="1">
        <v>14724340</v>
      </c>
      <c r="W2030" s="1">
        <v>3155692</v>
      </c>
      <c r="X2030" s="1">
        <v>8610533</v>
      </c>
      <c r="Y2030" s="1">
        <v>12186933</v>
      </c>
      <c r="Z2030" s="1">
        <v>5561140</v>
      </c>
      <c r="AA2030" s="1">
        <v>5719458</v>
      </c>
      <c r="AB2030" s="1">
        <v>9713699</v>
      </c>
      <c r="AC2030" s="1">
        <v>2553509</v>
      </c>
      <c r="AD2030" s="1">
        <v>2548455</v>
      </c>
      <c r="AE2030" s="1">
        <v>912483</v>
      </c>
      <c r="AH2030" s="136">
        <f t="shared" si="31"/>
        <v>39513</v>
      </c>
      <c r="AI2030" s="177">
        <f>HLOOKUP(附加题模型!$E$2,历史数据!$B$3:$K$5000,ROW(A2028),)</f>
        <v>11.885173668924301</v>
      </c>
      <c r="AJ2030" s="177">
        <f>HLOOKUP(附加题模型!$E$2,历史数据!$L$3:$U$5000,ROW(A2028),)</f>
        <v>12.5237411138556</v>
      </c>
    </row>
    <row r="2031" spans="1:36" x14ac:dyDescent="0.2">
      <c r="A2031" s="148">
        <v>39514</v>
      </c>
      <c r="B2031" s="137">
        <v>25.699137085010001</v>
      </c>
      <c r="C2031" s="137">
        <v>73.881925442480494</v>
      </c>
      <c r="D2031" s="137">
        <v>17.469235787943401</v>
      </c>
      <c r="E2031" s="137">
        <v>12.560998370044601</v>
      </c>
      <c r="F2031" s="137">
        <v>21.402267984654699</v>
      </c>
      <c r="G2031" s="137">
        <v>31.0495478194368</v>
      </c>
      <c r="H2031" s="137">
        <v>8.9633818733346899</v>
      </c>
      <c r="I2031" s="137">
        <v>18.834198479444002</v>
      </c>
      <c r="J2031" s="137">
        <v>24.2958424890295</v>
      </c>
      <c r="K2031" s="137">
        <v>12.654061000576201</v>
      </c>
      <c r="L2031" s="137">
        <v>25.026064447069199</v>
      </c>
      <c r="M2031" s="137">
        <v>77.614105181327403</v>
      </c>
      <c r="N2031" s="137">
        <v>16.882034584987299</v>
      </c>
      <c r="O2031" s="137">
        <v>11.560468629746699</v>
      </c>
      <c r="P2031" s="137">
        <v>21.016041617787799</v>
      </c>
      <c r="Q2031" s="137">
        <v>30.459532658972499</v>
      </c>
      <c r="R2031" s="137">
        <v>8.7777497043603105</v>
      </c>
      <c r="S2031" s="137">
        <v>18.732830349845301</v>
      </c>
      <c r="T2031" s="137">
        <v>23.715835639158701</v>
      </c>
      <c r="U2031" s="137">
        <v>12.3412932724467</v>
      </c>
      <c r="V2031" s="1">
        <v>7445022</v>
      </c>
      <c r="W2031" s="1">
        <v>9821141</v>
      </c>
      <c r="X2031" s="1">
        <v>3257713</v>
      </c>
      <c r="Y2031" s="1">
        <v>11420433</v>
      </c>
      <c r="Z2031" s="1">
        <v>3194102</v>
      </c>
      <c r="AA2031" s="1">
        <v>3351598</v>
      </c>
      <c r="AB2031" s="1">
        <v>4135951</v>
      </c>
      <c r="AC2031" s="1">
        <v>1256668</v>
      </c>
      <c r="AD2031" s="1">
        <v>1405500</v>
      </c>
      <c r="AE2031" s="1">
        <v>1823943</v>
      </c>
      <c r="AH2031" s="136">
        <f t="shared" si="31"/>
        <v>39514</v>
      </c>
      <c r="AI2031" s="177">
        <f>HLOOKUP(附加题模型!$E$2,历史数据!$B$3:$K$5000,ROW(A2029),)</f>
        <v>12.654061000576201</v>
      </c>
      <c r="AJ2031" s="177">
        <f>HLOOKUP(附加题模型!$E$2,历史数据!$L$3:$U$5000,ROW(A2029),)</f>
        <v>12.3412932724467</v>
      </c>
    </row>
    <row r="2032" spans="1:36" x14ac:dyDescent="0.2">
      <c r="A2032" s="148">
        <v>39517</v>
      </c>
      <c r="B2032" s="137">
        <v>24.720122338914301</v>
      </c>
      <c r="C2032" s="137">
        <v>77.614105181327403</v>
      </c>
      <c r="D2032" s="137">
        <v>16.8331011514076</v>
      </c>
      <c r="E2032" s="137">
        <v>11.299460871408099</v>
      </c>
      <c r="F2032" s="137">
        <v>20.776314907318799</v>
      </c>
      <c r="G2032" s="137">
        <v>30.2382769737983</v>
      </c>
      <c r="H2032" s="137">
        <v>8.6849336198731102</v>
      </c>
      <c r="I2032" s="137">
        <v>18.6517358461663</v>
      </c>
      <c r="J2032" s="137">
        <v>23.522500022535201</v>
      </c>
      <c r="K2032" s="137">
        <v>12.237037363070099</v>
      </c>
      <c r="L2032" s="137">
        <v>23.894078646896201</v>
      </c>
      <c r="M2032" s="137">
        <v>74.338927043155607</v>
      </c>
      <c r="N2032" s="137">
        <v>15.658698745495499</v>
      </c>
      <c r="O2032" s="137">
        <v>11.092829729389999</v>
      </c>
      <c r="P2032" s="137">
        <v>19.3379546445044</v>
      </c>
      <c r="Q2032" s="137">
        <v>29.894101463527502</v>
      </c>
      <c r="R2032" s="137">
        <v>8.3269287225653699</v>
      </c>
      <c r="S2032" s="137">
        <v>19.827606149511599</v>
      </c>
      <c r="T2032" s="137">
        <v>22.341004587613298</v>
      </c>
      <c r="U2032" s="137">
        <v>12.1327814536936</v>
      </c>
      <c r="V2032" s="1">
        <v>5859923</v>
      </c>
      <c r="W2032" s="1">
        <v>9778184</v>
      </c>
      <c r="X2032" s="1">
        <v>3709946</v>
      </c>
      <c r="Y2032" s="1">
        <v>5336981</v>
      </c>
      <c r="Z2032" s="1">
        <v>8420209</v>
      </c>
      <c r="AA2032" s="1">
        <v>2605571</v>
      </c>
      <c r="AB2032" s="1">
        <v>4046696</v>
      </c>
      <c r="AC2032" s="1">
        <v>7483263</v>
      </c>
      <c r="AD2032" s="1">
        <v>1413264</v>
      </c>
      <c r="AE2032" s="1">
        <v>1052093</v>
      </c>
      <c r="AH2032" s="136">
        <f t="shared" si="31"/>
        <v>39517</v>
      </c>
      <c r="AI2032" s="177">
        <f>HLOOKUP(附加题模型!$E$2,历史数据!$B$3:$K$5000,ROW(A2030),)</f>
        <v>12.237037363070099</v>
      </c>
      <c r="AJ2032" s="177">
        <f>HLOOKUP(附加题模型!$E$2,历史数据!$L$3:$U$5000,ROW(A2030),)</f>
        <v>12.1327814536936</v>
      </c>
    </row>
    <row r="2033" spans="1:36" x14ac:dyDescent="0.2">
      <c r="A2033" s="148">
        <v>39518</v>
      </c>
      <c r="B2033" s="137">
        <v>23.832890225265199</v>
      </c>
      <c r="C2033" s="137">
        <v>72.739421440792597</v>
      </c>
      <c r="D2033" s="137">
        <v>15.5118984447565</v>
      </c>
      <c r="E2033" s="137">
        <v>11.092829729389999</v>
      </c>
      <c r="F2033" s="137">
        <v>18.911773825892698</v>
      </c>
      <c r="G2033" s="137">
        <v>29.697429743372702</v>
      </c>
      <c r="H2033" s="137">
        <v>7.9689238252576198</v>
      </c>
      <c r="I2033" s="137">
        <v>19.766785271752401</v>
      </c>
      <c r="J2033" s="137">
        <v>21.889888148825001</v>
      </c>
      <c r="K2033" s="137">
        <v>12.041557532989099</v>
      </c>
      <c r="L2033" s="137">
        <v>24.903687603807299</v>
      </c>
      <c r="M2033" s="137">
        <v>75.557597978289294</v>
      </c>
      <c r="N2033" s="137">
        <v>16.209199873266801</v>
      </c>
      <c r="O2033" s="137">
        <v>11.3647128109927</v>
      </c>
      <c r="P2033" s="137">
        <v>19.311318343341199</v>
      </c>
      <c r="Q2033" s="137">
        <v>31.393723329707701</v>
      </c>
      <c r="R2033" s="137">
        <v>8.5125608915397493</v>
      </c>
      <c r="S2033" s="137">
        <v>20.841287445498899</v>
      </c>
      <c r="T2033" s="137">
        <v>22.491376733876098</v>
      </c>
      <c r="U2033" s="137">
        <v>11.9894295783009</v>
      </c>
      <c r="V2033" s="1">
        <v>4802897</v>
      </c>
      <c r="W2033" s="1">
        <v>3870813</v>
      </c>
      <c r="X2033" s="1">
        <v>2132258</v>
      </c>
      <c r="Y2033" s="1">
        <v>3565319</v>
      </c>
      <c r="Z2033" s="1">
        <v>4711780</v>
      </c>
      <c r="AA2033" s="1">
        <v>3268683</v>
      </c>
      <c r="AB2033" s="1">
        <v>2864999</v>
      </c>
      <c r="AC2033" s="1">
        <v>10601579</v>
      </c>
      <c r="AD2033" s="1">
        <v>925350</v>
      </c>
      <c r="AE2033" s="1">
        <v>766231</v>
      </c>
      <c r="AH2033" s="136">
        <f t="shared" si="31"/>
        <v>39518</v>
      </c>
      <c r="AI2033" s="177">
        <f>HLOOKUP(附加题模型!$E$2,历史数据!$B$3:$K$5000,ROW(A2031),)</f>
        <v>12.041557532989099</v>
      </c>
      <c r="AJ2033" s="177">
        <f>HLOOKUP(附加题模型!$E$2,历史数据!$L$3:$U$5000,ROW(A2031),)</f>
        <v>11.9894295783009</v>
      </c>
    </row>
    <row r="2034" spans="1:36" x14ac:dyDescent="0.2">
      <c r="A2034" s="148">
        <v>39519</v>
      </c>
      <c r="B2034" s="137">
        <v>24.903687603807299</v>
      </c>
      <c r="C2034" s="137">
        <v>77.309437447543999</v>
      </c>
      <c r="D2034" s="137">
        <v>16.600667341904199</v>
      </c>
      <c r="E2034" s="137">
        <v>11.549593306482601</v>
      </c>
      <c r="F2034" s="137">
        <v>19.724181011371201</v>
      </c>
      <c r="G2034" s="137">
        <v>31.713314874959199</v>
      </c>
      <c r="H2034" s="137">
        <v>8.5523392134628402</v>
      </c>
      <c r="I2034" s="137">
        <v>21.4900434749308</v>
      </c>
      <c r="J2034" s="137">
        <v>22.942493172664399</v>
      </c>
      <c r="K2034" s="137">
        <v>12.119749465021499</v>
      </c>
      <c r="L2034" s="137">
        <v>24.903687603807299</v>
      </c>
      <c r="M2034" s="137">
        <v>79.213610783690399</v>
      </c>
      <c r="N2034" s="137">
        <v>15.878899196603999</v>
      </c>
      <c r="O2034" s="137">
        <v>10.897073910636101</v>
      </c>
      <c r="P2034" s="137">
        <v>18.578820061352399</v>
      </c>
      <c r="Q2034" s="137">
        <v>30.459532658972499</v>
      </c>
      <c r="R2034" s="137">
        <v>8.1678154348730292</v>
      </c>
      <c r="S2034" s="137">
        <v>19.888427027270801</v>
      </c>
      <c r="T2034" s="137">
        <v>21.9758150895466</v>
      </c>
      <c r="U2034" s="137">
        <v>12.119749465021499</v>
      </c>
      <c r="V2034" s="1">
        <v>0</v>
      </c>
      <c r="W2034" s="1">
        <v>10443620</v>
      </c>
      <c r="X2034" s="1">
        <v>2092397</v>
      </c>
      <c r="Y2034" s="1">
        <v>3897057</v>
      </c>
      <c r="Z2034" s="1">
        <v>3435973</v>
      </c>
      <c r="AA2034" s="1">
        <v>3563238</v>
      </c>
      <c r="AB2034" s="1">
        <v>3448381</v>
      </c>
      <c r="AC2034" s="1">
        <v>9164242</v>
      </c>
      <c r="AD2034" s="1">
        <v>722000</v>
      </c>
      <c r="AE2034" s="1">
        <v>1046298</v>
      </c>
      <c r="AH2034" s="136">
        <f t="shared" si="31"/>
        <v>39519</v>
      </c>
      <c r="AI2034" s="177">
        <f>HLOOKUP(附加题模型!$E$2,历史数据!$B$3:$K$5000,ROW(A2032),)</f>
        <v>12.119749465021499</v>
      </c>
      <c r="AJ2034" s="177">
        <f>HLOOKUP(附加题模型!$E$2,历史数据!$L$3:$U$5000,ROW(A2032),)</f>
        <v>12.119749465021499</v>
      </c>
    </row>
    <row r="2035" spans="1:36" x14ac:dyDescent="0.2">
      <c r="A2035" s="148">
        <v>39520</v>
      </c>
      <c r="B2035" s="137">
        <v>23.679919171187699</v>
      </c>
      <c r="C2035" s="137">
        <v>78.071106782002502</v>
      </c>
      <c r="D2035" s="137">
        <v>15.621998670310701</v>
      </c>
      <c r="E2035" s="137">
        <v>10.7448193849386</v>
      </c>
      <c r="F2035" s="137">
        <v>18.3790478026282</v>
      </c>
      <c r="G2035" s="137">
        <v>29.746597673411401</v>
      </c>
      <c r="H2035" s="137">
        <v>8.0882587910268704</v>
      </c>
      <c r="I2035" s="137">
        <v>19.361312753357399</v>
      </c>
      <c r="J2035" s="137">
        <v>21.889888148825001</v>
      </c>
      <c r="K2035" s="137">
        <v>12.1067174763495</v>
      </c>
      <c r="L2035" s="137">
        <v>23.098629165693499</v>
      </c>
      <c r="M2035" s="137">
        <v>76.928602780314705</v>
      </c>
      <c r="N2035" s="137">
        <v>14.985864033775</v>
      </c>
      <c r="O2035" s="137">
        <v>10.277180484581899</v>
      </c>
      <c r="P2035" s="137">
        <v>17.526686165404801</v>
      </c>
      <c r="Q2035" s="137">
        <v>32.377081930481602</v>
      </c>
      <c r="R2035" s="137">
        <v>8.0087021471806992</v>
      </c>
      <c r="S2035" s="137">
        <v>18.8747457312835</v>
      </c>
      <c r="T2035" s="137">
        <v>20.815801389805099</v>
      </c>
      <c r="U2035" s="137">
        <v>11.728789804859501</v>
      </c>
      <c r="V2035" s="1">
        <v>5950624</v>
      </c>
      <c r="W2035" s="1">
        <v>8369380</v>
      </c>
      <c r="X2035" s="1">
        <v>1972058</v>
      </c>
      <c r="Y2035" s="1">
        <v>4813227</v>
      </c>
      <c r="Z2035" s="1">
        <v>4079371</v>
      </c>
      <c r="AA2035" s="1">
        <v>6185954</v>
      </c>
      <c r="AB2035" s="1">
        <v>3741765</v>
      </c>
      <c r="AC2035" s="1">
        <v>4184043</v>
      </c>
      <c r="AD2035" s="1">
        <v>1239552</v>
      </c>
      <c r="AE2035" s="1">
        <v>982687</v>
      </c>
      <c r="AH2035" s="136">
        <f t="shared" si="31"/>
        <v>39520</v>
      </c>
      <c r="AI2035" s="177">
        <f>HLOOKUP(附加题模型!$E$2,历史数据!$B$3:$K$5000,ROW(A2033),)</f>
        <v>12.1067174763495</v>
      </c>
      <c r="AJ2035" s="177">
        <f>HLOOKUP(附加题模型!$E$2,历史数据!$L$3:$U$5000,ROW(A2033),)</f>
        <v>11.728789804859501</v>
      </c>
    </row>
    <row r="2036" spans="1:36" x14ac:dyDescent="0.2">
      <c r="A2036" s="148">
        <v>39521</v>
      </c>
      <c r="B2036" s="137">
        <v>22.7926870575386</v>
      </c>
      <c r="C2036" s="137">
        <v>76.928602780314705</v>
      </c>
      <c r="D2036" s="137">
        <v>14.802363657851201</v>
      </c>
      <c r="E2036" s="137">
        <v>10.385933717223001</v>
      </c>
      <c r="F2036" s="137">
        <v>16.7808697328344</v>
      </c>
      <c r="G2036" s="137">
        <v>31.0495478194368</v>
      </c>
      <c r="H2036" s="137">
        <v>7.9556643846165898</v>
      </c>
      <c r="I2036" s="137">
        <v>18.834198479444002</v>
      </c>
      <c r="J2036" s="137">
        <v>21.116545682330699</v>
      </c>
      <c r="K2036" s="137">
        <v>11.7157578161875</v>
      </c>
      <c r="L2036" s="137">
        <v>22.976252322431499</v>
      </c>
      <c r="M2036" s="137">
        <v>73.348756908359505</v>
      </c>
      <c r="N2036" s="137">
        <v>14.9980973921699</v>
      </c>
      <c r="O2036" s="137">
        <v>10.4076843637512</v>
      </c>
      <c r="P2036" s="137">
        <v>16.9007330880689</v>
      </c>
      <c r="Q2036" s="137">
        <v>29.131998547927701</v>
      </c>
      <c r="R2036" s="137">
        <v>7.9158860626935104</v>
      </c>
      <c r="S2036" s="137">
        <v>19.3410391274377</v>
      </c>
      <c r="T2036" s="137">
        <v>21.138027417511001</v>
      </c>
      <c r="U2036" s="137">
        <v>11.429054065401999</v>
      </c>
      <c r="V2036" s="1">
        <v>2584042</v>
      </c>
      <c r="W2036" s="1">
        <v>3963782</v>
      </c>
      <c r="X2036" s="1">
        <v>1362527</v>
      </c>
      <c r="Y2036" s="1">
        <v>2257026</v>
      </c>
      <c r="Z2036" s="1">
        <v>2750470</v>
      </c>
      <c r="AA2036" s="1">
        <v>8110087</v>
      </c>
      <c r="AB2036" s="1">
        <v>1753150</v>
      </c>
      <c r="AC2036" s="1">
        <v>2758467</v>
      </c>
      <c r="AD2036" s="1">
        <v>505282</v>
      </c>
      <c r="AE2036" s="1">
        <v>605250</v>
      </c>
      <c r="AH2036" s="136">
        <f t="shared" si="31"/>
        <v>39521</v>
      </c>
      <c r="AI2036" s="177">
        <f>HLOOKUP(附加题模型!$E$2,历史数据!$B$3:$K$5000,ROW(A2034),)</f>
        <v>11.7157578161875</v>
      </c>
      <c r="AJ2036" s="177">
        <f>HLOOKUP(附加题模型!$E$2,历史数据!$L$3:$U$5000,ROW(A2034),)</f>
        <v>11.429054065401999</v>
      </c>
    </row>
    <row r="2037" spans="1:36" x14ac:dyDescent="0.2">
      <c r="A2037" s="148">
        <v>39524</v>
      </c>
      <c r="B2037" s="137">
        <v>22.976252322431499</v>
      </c>
      <c r="C2037" s="137">
        <v>73.653424642142895</v>
      </c>
      <c r="D2037" s="137">
        <v>14.985864033775</v>
      </c>
      <c r="E2037" s="137">
        <v>10.3098064543743</v>
      </c>
      <c r="F2037" s="137">
        <v>17.060550895048301</v>
      </c>
      <c r="G2037" s="137">
        <v>29.131998547927701</v>
      </c>
      <c r="H2037" s="137">
        <v>7.9291455033345404</v>
      </c>
      <c r="I2037" s="137">
        <v>18.955840234962501</v>
      </c>
      <c r="J2037" s="137">
        <v>21.180990887871801</v>
      </c>
      <c r="K2037" s="137">
        <v>11.585437929466799</v>
      </c>
      <c r="L2037" s="137">
        <v>20.895845986978301</v>
      </c>
      <c r="M2037" s="137">
        <v>69.6927441029584</v>
      </c>
      <c r="N2037" s="137">
        <v>13.7013614023085</v>
      </c>
      <c r="O2037" s="137">
        <v>9.3962793001891995</v>
      </c>
      <c r="P2037" s="137">
        <v>16.274780010733</v>
      </c>
      <c r="Q2037" s="137">
        <v>29.131998547927701</v>
      </c>
      <c r="R2037" s="137">
        <v>7.3457301151293199</v>
      </c>
      <c r="S2037" s="137">
        <v>17.415044665061799</v>
      </c>
      <c r="T2037" s="137">
        <v>19.526897278981199</v>
      </c>
      <c r="U2037" s="137">
        <v>10.855646563831099</v>
      </c>
      <c r="V2037" s="1">
        <v>4467010</v>
      </c>
      <c r="W2037" s="1">
        <v>4690825</v>
      </c>
      <c r="X2037" s="1">
        <v>1552670</v>
      </c>
      <c r="Y2037" s="1">
        <v>3747083</v>
      </c>
      <c r="Z2037" s="1">
        <v>1802627</v>
      </c>
      <c r="AA2037" s="1">
        <v>0</v>
      </c>
      <c r="AB2037" s="1">
        <v>2559149</v>
      </c>
      <c r="AC2037" s="1">
        <v>2491320</v>
      </c>
      <c r="AD2037" s="1">
        <v>917454</v>
      </c>
      <c r="AE2037" s="1">
        <v>662738</v>
      </c>
      <c r="AH2037" s="136">
        <f t="shared" si="31"/>
        <v>39524</v>
      </c>
      <c r="AI2037" s="177">
        <f>HLOOKUP(附加题模型!$E$2,历史数据!$B$3:$K$5000,ROW(A2035),)</f>
        <v>11.585437929466799</v>
      </c>
      <c r="AJ2037" s="177">
        <f>HLOOKUP(附加题模型!$E$2,历史数据!$L$3:$U$5000,ROW(A2035),)</f>
        <v>10.855646563831099</v>
      </c>
    </row>
    <row r="2038" spans="1:36" x14ac:dyDescent="0.2">
      <c r="A2038" s="148">
        <v>39525</v>
      </c>
      <c r="B2038" s="137">
        <v>20.498121246377</v>
      </c>
      <c r="C2038" s="137">
        <v>66.265232097894796</v>
      </c>
      <c r="D2038" s="137">
        <v>13.7258281190984</v>
      </c>
      <c r="E2038" s="137">
        <v>9.2766507442840105</v>
      </c>
      <c r="F2038" s="137">
        <v>15.995098848519101</v>
      </c>
      <c r="G2038" s="137">
        <v>29.131998547927701</v>
      </c>
      <c r="H2038" s="137">
        <v>7.3192112338472599</v>
      </c>
      <c r="I2038" s="137">
        <v>17.009572146666901</v>
      </c>
      <c r="J2038" s="137">
        <v>19.118744310553701</v>
      </c>
      <c r="K2038" s="137">
        <v>10.855646563831099</v>
      </c>
      <c r="L2038" s="137">
        <v>19.090787548864501</v>
      </c>
      <c r="M2038" s="137">
        <v>66.189065164449005</v>
      </c>
      <c r="N2038" s="137">
        <v>12.465792204421801</v>
      </c>
      <c r="O2038" s="137">
        <v>8.5480040855887793</v>
      </c>
      <c r="P2038" s="137">
        <v>16.248143709569799</v>
      </c>
      <c r="Q2038" s="137">
        <v>29.131998547927701</v>
      </c>
      <c r="R2038" s="137">
        <v>6.7888336082061604</v>
      </c>
      <c r="S2038" s="137">
        <v>15.6715128359637</v>
      </c>
      <c r="T2038" s="137">
        <v>18.023175816353401</v>
      </c>
      <c r="U2038" s="137">
        <v>10.855646563831099</v>
      </c>
      <c r="V2038" s="1">
        <v>5948735</v>
      </c>
      <c r="W2038" s="1">
        <v>4241549</v>
      </c>
      <c r="X2038" s="1">
        <v>2480914</v>
      </c>
      <c r="Y2038" s="1">
        <v>4979405</v>
      </c>
      <c r="Z2038" s="1">
        <v>3702912</v>
      </c>
      <c r="AA2038" s="1">
        <v>0</v>
      </c>
      <c r="AB2038" s="1">
        <v>3124996</v>
      </c>
      <c r="AC2038" s="1">
        <v>2407987</v>
      </c>
      <c r="AD2038" s="1">
        <v>1363497</v>
      </c>
      <c r="AE2038" s="1">
        <v>0</v>
      </c>
      <c r="AH2038" s="136">
        <f t="shared" si="31"/>
        <v>39525</v>
      </c>
      <c r="AI2038" s="177">
        <f>HLOOKUP(附加题模型!$E$2,历史数据!$B$3:$K$5000,ROW(A2036),)</f>
        <v>10.855646563831099</v>
      </c>
      <c r="AJ2038" s="177">
        <f>HLOOKUP(附加题模型!$E$2,历史数据!$L$3:$U$5000,ROW(A2036),)</f>
        <v>10.855646563831099</v>
      </c>
    </row>
    <row r="2039" spans="1:36" x14ac:dyDescent="0.2">
      <c r="A2039" s="148">
        <v>39526</v>
      </c>
      <c r="B2039" s="137">
        <v>19.457918078650401</v>
      </c>
      <c r="C2039" s="137">
        <v>64.056391027965006</v>
      </c>
      <c r="D2039" s="137">
        <v>12.575892429976101</v>
      </c>
      <c r="E2039" s="137">
        <v>8.8960144300402408</v>
      </c>
      <c r="F2039" s="137">
        <v>16.581097474110202</v>
      </c>
      <c r="G2039" s="137">
        <v>29.131998547927701</v>
      </c>
      <c r="H2039" s="137">
        <v>6.8683902520523201</v>
      </c>
      <c r="I2039" s="137">
        <v>15.7323337137229</v>
      </c>
      <c r="J2039" s="137">
        <v>18.474292255141801</v>
      </c>
      <c r="K2039" s="137">
        <v>10.308303039604301</v>
      </c>
      <c r="L2039" s="137">
        <v>19.916831240882701</v>
      </c>
      <c r="M2039" s="137">
        <v>64.589559562085995</v>
      </c>
      <c r="N2039" s="137">
        <v>13.040760048983</v>
      </c>
      <c r="O2039" s="137">
        <v>9.1352715418506101</v>
      </c>
      <c r="P2039" s="137">
        <v>17.5133680148232</v>
      </c>
      <c r="Q2039" s="137">
        <v>29.131998547927701</v>
      </c>
      <c r="R2039" s="137">
        <v>7.0938007429497896</v>
      </c>
      <c r="S2039" s="137">
        <v>16.604099628271999</v>
      </c>
      <c r="T2039" s="137">
        <v>18.710591342126101</v>
      </c>
      <c r="U2039" s="137">
        <v>10.5559108243736</v>
      </c>
      <c r="V2039" s="1">
        <v>4589432</v>
      </c>
      <c r="W2039" s="1">
        <v>3906743</v>
      </c>
      <c r="X2039" s="1">
        <v>1555289</v>
      </c>
      <c r="Y2039" s="1">
        <v>4352176</v>
      </c>
      <c r="Z2039" s="1">
        <v>4161051</v>
      </c>
      <c r="AA2039" s="1">
        <v>0</v>
      </c>
      <c r="AB2039" s="1">
        <v>2622098</v>
      </c>
      <c r="AC2039" s="1">
        <v>2506413</v>
      </c>
      <c r="AD2039" s="1">
        <v>972409</v>
      </c>
      <c r="AE2039" s="1">
        <v>1411252</v>
      </c>
      <c r="AH2039" s="136">
        <f t="shared" si="31"/>
        <v>39526</v>
      </c>
      <c r="AI2039" s="177">
        <f>HLOOKUP(附加题模型!$E$2,历史数据!$B$3:$K$5000,ROW(A2037),)</f>
        <v>10.308303039604301</v>
      </c>
      <c r="AJ2039" s="177">
        <f>HLOOKUP(附加题模型!$E$2,历史数据!$L$3:$U$5000,ROW(A2037),)</f>
        <v>10.5559108243736</v>
      </c>
    </row>
    <row r="2040" spans="1:36" x14ac:dyDescent="0.2">
      <c r="A2040" s="148">
        <v>39527</v>
      </c>
      <c r="B2040" s="137">
        <v>19.6720775543588</v>
      </c>
      <c r="C2040" s="137">
        <v>63.980224094519201</v>
      </c>
      <c r="D2040" s="137">
        <v>12.2333583949183</v>
      </c>
      <c r="E2040" s="137">
        <v>8.9721416928889894</v>
      </c>
      <c r="F2040" s="137">
        <v>17.113823497374799</v>
      </c>
      <c r="G2040" s="137">
        <v>27.681544611786101</v>
      </c>
      <c r="H2040" s="137">
        <v>6.9744657771805496</v>
      </c>
      <c r="I2040" s="137">
        <v>16.502731498673199</v>
      </c>
      <c r="J2040" s="137">
        <v>18.7535548124869</v>
      </c>
      <c r="K2040" s="137">
        <v>10.5559108243736</v>
      </c>
      <c r="L2040" s="137">
        <v>20.222773349037599</v>
      </c>
      <c r="M2040" s="137">
        <v>65.579729696882097</v>
      </c>
      <c r="N2040" s="137">
        <v>13.3588273672508</v>
      </c>
      <c r="O2040" s="137">
        <v>9.5594091491508095</v>
      </c>
      <c r="P2040" s="137">
        <v>18.312457049720098</v>
      </c>
      <c r="Q2040" s="137">
        <v>27.681544611786101</v>
      </c>
      <c r="R2040" s="137">
        <v>7.2661734712831496</v>
      </c>
      <c r="S2040" s="137">
        <v>17.658328176098799</v>
      </c>
      <c r="T2040" s="137">
        <v>19.333561662357699</v>
      </c>
      <c r="U2040" s="137">
        <v>10.5689428130457</v>
      </c>
      <c r="V2040" s="1">
        <v>6212643</v>
      </c>
      <c r="W2040" s="1">
        <v>3873302</v>
      </c>
      <c r="X2040" s="1">
        <v>2411380</v>
      </c>
      <c r="Y2040" s="1">
        <v>5093413</v>
      </c>
      <c r="Z2040" s="1">
        <v>3982898</v>
      </c>
      <c r="AA2040" s="1">
        <v>49000</v>
      </c>
      <c r="AB2040" s="1">
        <v>2655912</v>
      </c>
      <c r="AC2040" s="1">
        <v>3718984</v>
      </c>
      <c r="AD2040" s="1">
        <v>1370953</v>
      </c>
      <c r="AE2040" s="1">
        <v>1118973</v>
      </c>
      <c r="AH2040" s="136">
        <f t="shared" si="31"/>
        <v>39527</v>
      </c>
      <c r="AI2040" s="177">
        <f>HLOOKUP(附加题模型!$E$2,历史数据!$B$3:$K$5000,ROW(A2038),)</f>
        <v>10.5559108243736</v>
      </c>
      <c r="AJ2040" s="177">
        <f>HLOOKUP(附加题模型!$E$2,历史数据!$L$3:$U$5000,ROW(A2038),)</f>
        <v>10.5689428130457</v>
      </c>
    </row>
    <row r="2041" spans="1:36" x14ac:dyDescent="0.2">
      <c r="A2041" s="148">
        <v>39528</v>
      </c>
      <c r="B2041" s="137">
        <v>19.978019662513699</v>
      </c>
      <c r="C2041" s="137">
        <v>67.026901432353398</v>
      </c>
      <c r="D2041" s="137">
        <v>13.334360650461001</v>
      </c>
      <c r="E2041" s="137">
        <v>9.3527780071327697</v>
      </c>
      <c r="F2041" s="137">
        <v>18.525547459025901</v>
      </c>
      <c r="G2041" s="137">
        <v>26.304842570702601</v>
      </c>
      <c r="H2041" s="137">
        <v>7.3324706744882899</v>
      </c>
      <c r="I2041" s="137">
        <v>17.131213902185401</v>
      </c>
      <c r="J2041" s="137">
        <v>19.075780840192898</v>
      </c>
      <c r="K2041" s="137">
        <v>10.542878835701501</v>
      </c>
      <c r="L2041" s="137">
        <v>20.589903878823499</v>
      </c>
      <c r="M2041" s="137">
        <v>66.112898231003101</v>
      </c>
      <c r="N2041" s="137">
        <v>13.3588273672508</v>
      </c>
      <c r="O2041" s="137">
        <v>9.4615312397738407</v>
      </c>
      <c r="P2041" s="137">
        <v>18.632092663678801</v>
      </c>
      <c r="Q2041" s="137">
        <v>26.304842570702601</v>
      </c>
      <c r="R2041" s="137">
        <v>7.3722489964113702</v>
      </c>
      <c r="S2041" s="137">
        <v>17.374497413222301</v>
      </c>
      <c r="T2041" s="137">
        <v>19.483933808620399</v>
      </c>
      <c r="U2041" s="137">
        <v>10.816550597814899</v>
      </c>
      <c r="V2041" s="1">
        <v>4791619</v>
      </c>
      <c r="W2041" s="1">
        <v>1889116</v>
      </c>
      <c r="X2041" s="1">
        <v>1602295</v>
      </c>
      <c r="Y2041" s="1">
        <v>3815929</v>
      </c>
      <c r="Z2041" s="1">
        <v>3505110</v>
      </c>
      <c r="AA2041" s="1">
        <v>71800</v>
      </c>
      <c r="AB2041" s="1">
        <v>2363298</v>
      </c>
      <c r="AC2041" s="1">
        <v>1822119</v>
      </c>
      <c r="AD2041" s="1">
        <v>1290857</v>
      </c>
      <c r="AE2041" s="1">
        <v>1007425</v>
      </c>
      <c r="AH2041" s="136">
        <f t="shared" si="31"/>
        <v>39528</v>
      </c>
      <c r="AI2041" s="177">
        <f>HLOOKUP(附加题模型!$E$2,历史数据!$B$3:$K$5000,ROW(A2039),)</f>
        <v>10.542878835701501</v>
      </c>
      <c r="AJ2041" s="177">
        <f>HLOOKUP(附加题模型!$E$2,历史数据!$L$3:$U$5000,ROW(A2039),)</f>
        <v>10.816550597814899</v>
      </c>
    </row>
    <row r="2042" spans="1:36" x14ac:dyDescent="0.2">
      <c r="A2042" s="148">
        <v>39531</v>
      </c>
      <c r="B2042" s="137">
        <v>20.7428749329009</v>
      </c>
      <c r="C2042" s="137">
        <v>67.636236899920306</v>
      </c>
      <c r="D2042" s="137">
        <v>13.5178610263848</v>
      </c>
      <c r="E2042" s="137">
        <v>9.4506559165097404</v>
      </c>
      <c r="F2042" s="137">
        <v>18.8451830729847</v>
      </c>
      <c r="G2042" s="137">
        <v>25.001892424677202</v>
      </c>
      <c r="H2042" s="137">
        <v>7.3722489964113702</v>
      </c>
      <c r="I2042" s="137">
        <v>18.002979816734499</v>
      </c>
      <c r="J2042" s="137">
        <v>19.548379014161601</v>
      </c>
      <c r="K2042" s="137">
        <v>10.816550597814899</v>
      </c>
      <c r="L2042" s="137">
        <v>19.855642819251699</v>
      </c>
      <c r="M2042" s="137">
        <v>67.255402232690997</v>
      </c>
      <c r="N2042" s="137">
        <v>13.224260424906699</v>
      </c>
      <c r="O2042" s="137">
        <v>9.5376585026226</v>
      </c>
      <c r="P2042" s="137">
        <v>18.885137524729501</v>
      </c>
      <c r="Q2042" s="137">
        <v>25.001892424677202</v>
      </c>
      <c r="R2042" s="137">
        <v>7.2794329119241796</v>
      </c>
      <c r="S2042" s="137">
        <v>16.644646880111502</v>
      </c>
      <c r="T2042" s="137">
        <v>18.968372164290901</v>
      </c>
      <c r="U2042" s="137">
        <v>10.9077745185194</v>
      </c>
      <c r="V2042" s="1">
        <v>4768043</v>
      </c>
      <c r="W2042" s="1">
        <v>2570473</v>
      </c>
      <c r="X2042" s="1">
        <v>1499772</v>
      </c>
      <c r="Y2042" s="1">
        <v>4083338</v>
      </c>
      <c r="Z2042" s="1">
        <v>3913658</v>
      </c>
      <c r="AA2042" s="1">
        <v>111500</v>
      </c>
      <c r="AB2042" s="1">
        <v>1932335</v>
      </c>
      <c r="AC2042" s="1">
        <v>2343217</v>
      </c>
      <c r="AD2042" s="1">
        <v>776557</v>
      </c>
      <c r="AE2042" s="1">
        <v>1213778</v>
      </c>
      <c r="AH2042" s="136">
        <f t="shared" si="31"/>
        <v>39531</v>
      </c>
      <c r="AI2042" s="177">
        <f>HLOOKUP(附加题模型!$E$2,历史数据!$B$3:$K$5000,ROW(A2040),)</f>
        <v>10.816550597814899</v>
      </c>
      <c r="AJ2042" s="177">
        <f>HLOOKUP(附加题模型!$E$2,历史数据!$L$3:$U$5000,ROW(A2040),)</f>
        <v>10.9077745185194</v>
      </c>
    </row>
    <row r="2043" spans="1:36" x14ac:dyDescent="0.2">
      <c r="A2043" s="148">
        <v>39532</v>
      </c>
      <c r="B2043" s="137">
        <v>19.488512289465898</v>
      </c>
      <c r="C2043" s="137">
        <v>67.788570766812001</v>
      </c>
      <c r="D2043" s="137">
        <v>13.114160199352501</v>
      </c>
      <c r="E2043" s="137">
        <v>9.3419026838686605</v>
      </c>
      <c r="F2043" s="137">
        <v>18.685365266005299</v>
      </c>
      <c r="G2043" s="137">
        <v>23.748110208690399</v>
      </c>
      <c r="H2043" s="137">
        <v>7.1203196242318496</v>
      </c>
      <c r="I2043" s="137">
        <v>16.056711728438799</v>
      </c>
      <c r="J2043" s="137">
        <v>18.925408693930098</v>
      </c>
      <c r="K2043" s="137">
        <v>10.9468704845356</v>
      </c>
      <c r="L2043" s="137">
        <v>21.079411251871299</v>
      </c>
      <c r="M2043" s="137">
        <v>70.302079570525194</v>
      </c>
      <c r="N2043" s="137">
        <v>13.2976605752762</v>
      </c>
      <c r="O2043" s="137">
        <v>10.211928544997299</v>
      </c>
      <c r="P2043" s="137">
        <v>18.738637868331701</v>
      </c>
      <c r="Q2043" s="137">
        <v>23.748110208690399</v>
      </c>
      <c r="R2043" s="137">
        <v>7.35898955577035</v>
      </c>
      <c r="S2043" s="137">
        <v>16.847383139308899</v>
      </c>
      <c r="T2043" s="137">
        <v>20.858764860165898</v>
      </c>
      <c r="U2043" s="137">
        <v>10.920806507191401</v>
      </c>
      <c r="V2043" s="1">
        <v>4067588</v>
      </c>
      <c r="W2043" s="1">
        <v>5494676</v>
      </c>
      <c r="X2043" s="1">
        <v>1328815</v>
      </c>
      <c r="Y2043" s="1">
        <v>4747662</v>
      </c>
      <c r="Z2043" s="1">
        <v>2438469</v>
      </c>
      <c r="AA2043" s="1">
        <v>141800</v>
      </c>
      <c r="AB2043" s="1">
        <v>1847978</v>
      </c>
      <c r="AC2043" s="1">
        <v>1233455</v>
      </c>
      <c r="AD2043" s="1">
        <v>5834835</v>
      </c>
      <c r="AE2043" s="1">
        <v>451198</v>
      </c>
      <c r="AH2043" s="136">
        <f t="shared" si="31"/>
        <v>39532</v>
      </c>
      <c r="AI2043" s="177">
        <f>HLOOKUP(附加题模型!$E$2,历史数据!$B$3:$K$5000,ROW(A2041),)</f>
        <v>10.9468704845356</v>
      </c>
      <c r="AJ2043" s="177">
        <f>HLOOKUP(附加题模型!$E$2,历史数据!$L$3:$U$5000,ROW(A2041),)</f>
        <v>10.920806507191401</v>
      </c>
    </row>
    <row r="2044" spans="1:36" x14ac:dyDescent="0.2">
      <c r="A2044" s="148">
        <v>39533</v>
      </c>
      <c r="B2044" s="137">
        <v>20.651092300454401</v>
      </c>
      <c r="C2044" s="137">
        <v>70.759081171200407</v>
      </c>
      <c r="D2044" s="137">
        <v>13.4566942344102</v>
      </c>
      <c r="E2044" s="137">
        <v>10.135801282148501</v>
      </c>
      <c r="F2044" s="137">
        <v>19.044955331708898</v>
      </c>
      <c r="G2044" s="137">
        <v>22.568079887761701</v>
      </c>
      <c r="H2044" s="137">
        <v>7.3987678776934303</v>
      </c>
      <c r="I2044" s="137">
        <v>16.9284776429879</v>
      </c>
      <c r="J2044" s="137">
        <v>20.8372831249855</v>
      </c>
      <c r="K2044" s="137">
        <v>10.855646563831099</v>
      </c>
      <c r="L2044" s="137">
        <v>20.834657565347399</v>
      </c>
      <c r="M2044" s="137">
        <v>69.083408635391507</v>
      </c>
      <c r="N2044" s="137">
        <v>13.4199941592254</v>
      </c>
      <c r="O2044" s="137">
        <v>10.0379233727716</v>
      </c>
      <c r="P2044" s="137">
        <v>19.164818686943399</v>
      </c>
      <c r="Q2044" s="137">
        <v>22.568079887761701</v>
      </c>
      <c r="R2044" s="137">
        <v>7.3722489964113702</v>
      </c>
      <c r="S2044" s="137">
        <v>17.658328176098799</v>
      </c>
      <c r="T2044" s="137">
        <v>20.407648421377498</v>
      </c>
      <c r="U2044" s="137">
        <v>10.829582586487</v>
      </c>
      <c r="V2044" s="1">
        <v>4316639</v>
      </c>
      <c r="W2044" s="1">
        <v>2317371</v>
      </c>
      <c r="X2044" s="1">
        <v>1365128</v>
      </c>
      <c r="Y2044" s="1">
        <v>3705905</v>
      </c>
      <c r="Z2044" s="1">
        <v>4018289</v>
      </c>
      <c r="AA2044" s="1">
        <v>203500</v>
      </c>
      <c r="AB2044" s="1">
        <v>1788080</v>
      </c>
      <c r="AC2044" s="1">
        <v>1754783</v>
      </c>
      <c r="AD2044" s="1">
        <v>3546404</v>
      </c>
      <c r="AE2044" s="1">
        <v>470250</v>
      </c>
      <c r="AH2044" s="136">
        <f t="shared" si="31"/>
        <v>39533</v>
      </c>
      <c r="AI2044" s="177">
        <f>HLOOKUP(附加题模型!$E$2,历史数据!$B$3:$K$5000,ROW(A2042),)</f>
        <v>10.855646563831099</v>
      </c>
      <c r="AJ2044" s="177">
        <f>HLOOKUP(附加题模型!$E$2,历史数据!$L$3:$U$5000,ROW(A2042),)</f>
        <v>10.829582586487</v>
      </c>
    </row>
    <row r="2045" spans="1:36" x14ac:dyDescent="0.2">
      <c r="A2045" s="148">
        <v>39534</v>
      </c>
      <c r="B2045" s="137">
        <v>20.589903878823499</v>
      </c>
      <c r="C2045" s="137">
        <v>69.159575568837397</v>
      </c>
      <c r="D2045" s="137">
        <v>13.334360650461001</v>
      </c>
      <c r="E2045" s="137">
        <v>9.8747935238099398</v>
      </c>
      <c r="F2045" s="137">
        <v>18.8451830729847</v>
      </c>
      <c r="G2045" s="137">
        <v>21.4372174968717</v>
      </c>
      <c r="H2045" s="137">
        <v>7.3192112338472599</v>
      </c>
      <c r="I2045" s="137">
        <v>17.658328176098799</v>
      </c>
      <c r="J2045" s="137">
        <v>19.978013717769599</v>
      </c>
      <c r="K2045" s="137">
        <v>10.7513906544546</v>
      </c>
      <c r="L2045" s="137">
        <v>19.182570181311</v>
      </c>
      <c r="M2045" s="137">
        <v>65.655896630328002</v>
      </c>
      <c r="N2045" s="137">
        <v>12.4902589212116</v>
      </c>
      <c r="O2045" s="137">
        <v>9.5702844724149205</v>
      </c>
      <c r="P2045" s="137">
        <v>18.445638555536199</v>
      </c>
      <c r="Q2045" s="137">
        <v>21.4372174968717</v>
      </c>
      <c r="R2045" s="137">
        <v>6.9346874552574604</v>
      </c>
      <c r="S2045" s="137">
        <v>16.806835887469401</v>
      </c>
      <c r="T2045" s="137">
        <v>18.860963488388901</v>
      </c>
      <c r="U2045" s="137">
        <v>10.503782869685301</v>
      </c>
      <c r="V2045" s="1">
        <v>4188990</v>
      </c>
      <c r="W2045" s="1">
        <v>2378989</v>
      </c>
      <c r="X2045" s="1">
        <v>1377215</v>
      </c>
      <c r="Y2045" s="1">
        <v>3801369</v>
      </c>
      <c r="Z2045" s="1">
        <v>3363367</v>
      </c>
      <c r="AA2045" s="1">
        <v>115700</v>
      </c>
      <c r="AB2045" s="1">
        <v>1922379</v>
      </c>
      <c r="AC2045" s="1">
        <v>1636202</v>
      </c>
      <c r="AD2045" s="1">
        <v>2045193</v>
      </c>
      <c r="AE2045" s="1">
        <v>582348</v>
      </c>
      <c r="AH2045" s="136">
        <f t="shared" si="31"/>
        <v>39534</v>
      </c>
      <c r="AI2045" s="177">
        <f>HLOOKUP(附加题模型!$E$2,历史数据!$B$3:$K$5000,ROW(A2043),)</f>
        <v>10.7513906544546</v>
      </c>
      <c r="AJ2045" s="177">
        <f>HLOOKUP(附加题模型!$E$2,历史数据!$L$3:$U$5000,ROW(A2043),)</f>
        <v>10.503782869685301</v>
      </c>
    </row>
    <row r="2046" spans="1:36" x14ac:dyDescent="0.2">
      <c r="A2046" s="148">
        <v>39535</v>
      </c>
      <c r="B2046" s="137">
        <v>18.9378164947871</v>
      </c>
      <c r="C2046" s="137">
        <v>64.056391027965006</v>
      </c>
      <c r="D2046" s="137">
        <v>12.2333583949183</v>
      </c>
      <c r="E2046" s="137">
        <v>9.4397805932456293</v>
      </c>
      <c r="F2046" s="137">
        <v>18.1126847909959</v>
      </c>
      <c r="G2046" s="137">
        <v>20.355523036020301</v>
      </c>
      <c r="H2046" s="137">
        <v>6.9346874552574604</v>
      </c>
      <c r="I2046" s="137">
        <v>16.948751268907699</v>
      </c>
      <c r="J2046" s="137">
        <v>18.6031826662242</v>
      </c>
      <c r="K2046" s="137">
        <v>10.399526960308799</v>
      </c>
      <c r="L2046" s="137">
        <v>19.580294921912401</v>
      </c>
      <c r="M2046" s="137">
        <v>66.798400632015799</v>
      </c>
      <c r="N2046" s="137">
        <v>12.722692730715099</v>
      </c>
      <c r="O2046" s="137">
        <v>9.7551649679047596</v>
      </c>
      <c r="P2046" s="137">
        <v>19.005000879964001</v>
      </c>
      <c r="Q2046" s="137">
        <v>20.355523036020301</v>
      </c>
      <c r="R2046" s="137">
        <v>7.1600979461549299</v>
      </c>
      <c r="S2046" s="137">
        <v>17.455591916901302</v>
      </c>
      <c r="T2046" s="137">
        <v>19.3550433975381</v>
      </c>
      <c r="U2046" s="137">
        <v>10.6080387790619</v>
      </c>
      <c r="V2046" s="1">
        <v>3619428</v>
      </c>
      <c r="W2046" s="1">
        <v>2174612</v>
      </c>
      <c r="X2046" s="1">
        <v>1568542</v>
      </c>
      <c r="Y2046" s="1">
        <v>3221215</v>
      </c>
      <c r="Z2046" s="1">
        <v>4176354</v>
      </c>
      <c r="AA2046" s="1">
        <v>508000</v>
      </c>
      <c r="AB2046" s="1">
        <v>1784277</v>
      </c>
      <c r="AC2046" s="1">
        <v>1599617</v>
      </c>
      <c r="AD2046" s="1">
        <v>1261277</v>
      </c>
      <c r="AE2046" s="1">
        <v>612900</v>
      </c>
      <c r="AH2046" s="136">
        <f t="shared" si="31"/>
        <v>39535</v>
      </c>
      <c r="AI2046" s="177">
        <f>HLOOKUP(附加题模型!$E$2,历史数据!$B$3:$K$5000,ROW(A2044),)</f>
        <v>10.399526960308799</v>
      </c>
      <c r="AJ2046" s="177">
        <f>HLOOKUP(附加题模型!$E$2,历史数据!$L$3:$U$5000,ROW(A2044),)</f>
        <v>10.6080387790619</v>
      </c>
    </row>
    <row r="2047" spans="1:36" x14ac:dyDescent="0.2">
      <c r="A2047" s="148">
        <v>39538</v>
      </c>
      <c r="B2047" s="137">
        <v>18.968410705602601</v>
      </c>
      <c r="C2047" s="137">
        <v>64.741893428977704</v>
      </c>
      <c r="D2047" s="137">
        <v>12.4780255628167</v>
      </c>
      <c r="E2047" s="137">
        <v>9.5267831793584907</v>
      </c>
      <c r="F2047" s="137">
        <v>17.9795032851797</v>
      </c>
      <c r="G2047" s="137">
        <v>19.347580470227101</v>
      </c>
      <c r="H2047" s="137">
        <v>6.9612063365395196</v>
      </c>
      <c r="I2047" s="137">
        <v>17.354223787302601</v>
      </c>
      <c r="J2047" s="137">
        <v>18.882445223569299</v>
      </c>
      <c r="K2047" s="137">
        <v>10.4907508810133</v>
      </c>
      <c r="L2047" s="137">
        <v>18.387120700108301</v>
      </c>
      <c r="M2047" s="137">
        <v>63.447055560398198</v>
      </c>
      <c r="N2047" s="137">
        <v>11.9519911518352</v>
      </c>
      <c r="O2047" s="137">
        <v>8.8198871671914798</v>
      </c>
      <c r="P2047" s="137">
        <v>18.019457736924601</v>
      </c>
      <c r="Q2047" s="137">
        <v>19.347580470227101</v>
      </c>
      <c r="R2047" s="137">
        <v>6.7623147269241004</v>
      </c>
      <c r="S2047" s="137">
        <v>16.097258980278301</v>
      </c>
      <c r="T2047" s="137">
        <v>18.366883579239801</v>
      </c>
      <c r="U2047" s="137">
        <v>10.3343670169485</v>
      </c>
      <c r="V2047" s="1">
        <v>3926238</v>
      </c>
      <c r="W2047" s="1">
        <v>2263226</v>
      </c>
      <c r="X2047" s="1">
        <v>1228100</v>
      </c>
      <c r="Y2047" s="1">
        <v>2730056</v>
      </c>
      <c r="Z2047" s="1">
        <v>2861087</v>
      </c>
      <c r="AA2047" s="1">
        <v>475200</v>
      </c>
      <c r="AB2047" s="1">
        <v>1061179</v>
      </c>
      <c r="AC2047" s="1">
        <v>1553515</v>
      </c>
      <c r="AD2047" s="1">
        <v>850907</v>
      </c>
      <c r="AE2047" s="1">
        <v>385826</v>
      </c>
      <c r="AH2047" s="136">
        <f t="shared" si="31"/>
        <v>39538</v>
      </c>
      <c r="AI2047" s="177">
        <f>HLOOKUP(附加题模型!$E$2,历史数据!$B$3:$K$5000,ROW(A2045),)</f>
        <v>10.4907508810133</v>
      </c>
      <c r="AJ2047" s="177">
        <f>HLOOKUP(附加题模型!$E$2,历史数据!$L$3:$U$5000,ROW(A2045),)</f>
        <v>10.3343670169485</v>
      </c>
    </row>
    <row r="2048" spans="1:36" x14ac:dyDescent="0.2">
      <c r="A2048" s="148">
        <v>39539</v>
      </c>
      <c r="B2048" s="137">
        <v>18.387120700108301</v>
      </c>
      <c r="C2048" s="137">
        <v>62.456885425602003</v>
      </c>
      <c r="D2048" s="137">
        <v>11.866357643070801</v>
      </c>
      <c r="E2048" s="137">
        <v>8.7872611973991592</v>
      </c>
      <c r="F2048" s="137">
        <v>17.952866984016499</v>
      </c>
      <c r="G2048" s="137">
        <v>18.3888058344725</v>
      </c>
      <c r="H2048" s="137">
        <v>6.7888336082061604</v>
      </c>
      <c r="I2048" s="137">
        <v>16.097258980278301</v>
      </c>
      <c r="J2048" s="137">
        <v>18.173547962616201</v>
      </c>
      <c r="K2048" s="137">
        <v>10.360430994292599</v>
      </c>
      <c r="L2048" s="137">
        <v>16.551468051179</v>
      </c>
      <c r="M2048" s="137">
        <v>60.248044355672199</v>
      </c>
      <c r="N2048" s="137">
        <v>10.7531220291332</v>
      </c>
      <c r="O2048" s="137">
        <v>7.9389859827987399</v>
      </c>
      <c r="P2048" s="137">
        <v>16.221507408406602</v>
      </c>
      <c r="Q2048" s="137">
        <v>18.3888058344725</v>
      </c>
      <c r="R2048" s="137">
        <v>6.1126021355137503</v>
      </c>
      <c r="S2048" s="137">
        <v>14.495642532618399</v>
      </c>
      <c r="T2048" s="137">
        <v>16.712789970349199</v>
      </c>
      <c r="U2048" s="137">
        <v>9.8130874700658204</v>
      </c>
      <c r="V2048" s="1">
        <v>5032449</v>
      </c>
      <c r="W2048" s="1">
        <v>1593250</v>
      </c>
      <c r="X2048" s="1">
        <v>1858867</v>
      </c>
      <c r="Y2048" s="1">
        <v>4825948</v>
      </c>
      <c r="Z2048" s="1">
        <v>4268281</v>
      </c>
      <c r="AA2048" s="1">
        <v>134800</v>
      </c>
      <c r="AB2048" s="1">
        <v>2786733</v>
      </c>
      <c r="AC2048" s="1">
        <v>1461850</v>
      </c>
      <c r="AD2048" s="1">
        <v>1257626</v>
      </c>
      <c r="AE2048" s="1">
        <v>762000</v>
      </c>
      <c r="AH2048" s="136">
        <f t="shared" si="31"/>
        <v>39539</v>
      </c>
      <c r="AI2048" s="177">
        <f>HLOOKUP(附加题模型!$E$2,历史数据!$B$3:$K$5000,ROW(A2046),)</f>
        <v>10.360430994292599</v>
      </c>
      <c r="AJ2048" s="177">
        <f>HLOOKUP(附加题模型!$E$2,历史数据!$L$3:$U$5000,ROW(A2046),)</f>
        <v>9.8130874700658204</v>
      </c>
    </row>
    <row r="2049" spans="1:36" x14ac:dyDescent="0.2">
      <c r="A2049" s="148">
        <v>39540</v>
      </c>
      <c r="B2049" s="137">
        <v>16.704439105256501</v>
      </c>
      <c r="C2049" s="137">
        <v>57.582201685067197</v>
      </c>
      <c r="D2049" s="137">
        <v>11.010022555426501</v>
      </c>
      <c r="E2049" s="137">
        <v>7.9389859827987399</v>
      </c>
      <c r="F2049" s="137">
        <v>16.248143709569799</v>
      </c>
      <c r="G2049" s="137">
        <v>17.479199128756601</v>
      </c>
      <c r="H2049" s="137">
        <v>6.231937101283</v>
      </c>
      <c r="I2049" s="137">
        <v>14.5361897844579</v>
      </c>
      <c r="J2049" s="137">
        <v>16.884643851792401</v>
      </c>
      <c r="K2049" s="137">
        <v>9.8000554813937502</v>
      </c>
      <c r="L2049" s="137">
        <v>15.3276996185595</v>
      </c>
      <c r="M2049" s="137">
        <v>57.201367017838002</v>
      </c>
      <c r="N2049" s="137">
        <v>10.190387542967001</v>
      </c>
      <c r="O2049" s="137">
        <v>7.3299678800086996</v>
      </c>
      <c r="P2049" s="137">
        <v>14.769828995010601</v>
      </c>
      <c r="Q2049" s="137">
        <v>17.479199128756601</v>
      </c>
      <c r="R2049" s="137">
        <v>5.7148189162829199</v>
      </c>
      <c r="S2049" s="137">
        <v>13.5630557403101</v>
      </c>
      <c r="T2049" s="137">
        <v>16.003892709396101</v>
      </c>
      <c r="U2049" s="137">
        <v>9.3178719005272992</v>
      </c>
      <c r="V2049" s="1">
        <v>4617718</v>
      </c>
      <c r="W2049" s="1">
        <v>2755191</v>
      </c>
      <c r="X2049" s="1">
        <v>1765416</v>
      </c>
      <c r="Y2049" s="1">
        <v>3350587</v>
      </c>
      <c r="Z2049" s="1">
        <v>4301649</v>
      </c>
      <c r="AA2049" s="1">
        <v>130600</v>
      </c>
      <c r="AB2049" s="1">
        <v>2719768</v>
      </c>
      <c r="AC2049" s="1">
        <v>1598734</v>
      </c>
      <c r="AD2049" s="1">
        <v>895482</v>
      </c>
      <c r="AE2049" s="1">
        <v>739863</v>
      </c>
      <c r="AH2049" s="136">
        <f t="shared" si="31"/>
        <v>39540</v>
      </c>
      <c r="AI2049" s="177">
        <f>HLOOKUP(附加题模型!$E$2,历史数据!$B$3:$K$5000,ROW(A2047),)</f>
        <v>9.8000554813937502</v>
      </c>
      <c r="AJ2049" s="177">
        <f>HLOOKUP(附加题模型!$E$2,历史数据!$L$3:$U$5000,ROW(A2047),)</f>
        <v>9.3178719005272992</v>
      </c>
    </row>
    <row r="2050" spans="1:36" x14ac:dyDescent="0.2">
      <c r="A2050" s="148">
        <v>39541</v>
      </c>
      <c r="B2050" s="137">
        <v>15.297105407744001</v>
      </c>
      <c r="C2050" s="137">
        <v>54.383190480341298</v>
      </c>
      <c r="D2050" s="137">
        <v>10.190387542967001</v>
      </c>
      <c r="E2050" s="137">
        <v>7.3299678800086996</v>
      </c>
      <c r="F2050" s="137">
        <v>14.3836026281438</v>
      </c>
      <c r="G2050" s="137">
        <v>16.594176388060099</v>
      </c>
      <c r="H2050" s="137">
        <v>5.8076350007701096</v>
      </c>
      <c r="I2050" s="137">
        <v>13.5630557403101</v>
      </c>
      <c r="J2050" s="137">
        <v>16.003892709396101</v>
      </c>
      <c r="K2050" s="137">
        <v>8.8487203083329202</v>
      </c>
      <c r="L2050" s="137">
        <v>15.908989624053801</v>
      </c>
      <c r="M2050" s="137">
        <v>54.459357413787103</v>
      </c>
      <c r="N2050" s="137">
        <v>10.630788445184001</v>
      </c>
      <c r="O2050" s="137">
        <v>7.3299678800086996</v>
      </c>
      <c r="P2050" s="137">
        <v>15.0095557054797</v>
      </c>
      <c r="Q2050" s="137">
        <v>16.594176388060099</v>
      </c>
      <c r="R2050" s="137">
        <v>5.9402294071803903</v>
      </c>
      <c r="S2050" s="137">
        <v>14.2118117697419</v>
      </c>
      <c r="T2050" s="137">
        <v>16.798716911070802</v>
      </c>
      <c r="U2050" s="137">
        <v>9.0702641157580395</v>
      </c>
      <c r="V2050" s="1">
        <v>3902148</v>
      </c>
      <c r="W2050" s="1">
        <v>3276124</v>
      </c>
      <c r="X2050" s="1">
        <v>943268</v>
      </c>
      <c r="Y2050" s="1">
        <v>0</v>
      </c>
      <c r="Z2050" s="1">
        <v>2581590</v>
      </c>
      <c r="AA2050" s="1">
        <v>231900</v>
      </c>
      <c r="AB2050" s="1">
        <v>1756266</v>
      </c>
      <c r="AC2050" s="1">
        <v>1091000</v>
      </c>
      <c r="AD2050" s="1">
        <v>671061</v>
      </c>
      <c r="AE2050" s="1">
        <v>657000</v>
      </c>
      <c r="AH2050" s="136">
        <f t="shared" si="31"/>
        <v>39541</v>
      </c>
      <c r="AI2050" s="177">
        <f>HLOOKUP(附加题模型!$E$2,历史数据!$B$3:$K$5000,ROW(A2048),)</f>
        <v>8.8487203083329202</v>
      </c>
      <c r="AJ2050" s="177">
        <f>HLOOKUP(附加题模型!$E$2,历史数据!$L$3:$U$5000,ROW(A2048),)</f>
        <v>9.0702641157580395</v>
      </c>
    </row>
    <row r="2051" spans="1:36" x14ac:dyDescent="0.2">
      <c r="A2051" s="148">
        <v>39545</v>
      </c>
      <c r="B2051" s="137">
        <v>15.847801202422801</v>
      </c>
      <c r="C2051" s="137">
        <v>53.545354212436898</v>
      </c>
      <c r="D2051" s="137">
        <v>10.398354635680599</v>
      </c>
      <c r="E2051" s="137">
        <v>7.6344769314037197</v>
      </c>
      <c r="F2051" s="137">
        <v>14.783147145592199</v>
      </c>
      <c r="G2051" s="137">
        <v>15.758321577402199</v>
      </c>
      <c r="H2051" s="137">
        <v>5.88719164461628</v>
      </c>
      <c r="I2051" s="137">
        <v>14.2523590215814</v>
      </c>
      <c r="J2051" s="137">
        <v>16.9276073221532</v>
      </c>
      <c r="K2051" s="137">
        <v>9.0181361610697799</v>
      </c>
      <c r="L2051" s="137">
        <v>16.8880043701494</v>
      </c>
      <c r="M2051" s="137">
        <v>57.201367017838002</v>
      </c>
      <c r="N2051" s="137">
        <v>11.2913897985096</v>
      </c>
      <c r="O2051" s="137">
        <v>8.0586145387039299</v>
      </c>
      <c r="P2051" s="137">
        <v>15.9817806979375</v>
      </c>
      <c r="Q2051" s="137">
        <v>17.430031198717899</v>
      </c>
      <c r="R2051" s="137">
        <v>6.21867766064197</v>
      </c>
      <c r="S2051" s="137">
        <v>14.7997469214146</v>
      </c>
      <c r="T2051" s="137">
        <v>17.7224315238279</v>
      </c>
      <c r="U2051" s="137">
        <v>9.5263837192803607</v>
      </c>
      <c r="V2051" s="1">
        <v>3617619</v>
      </c>
      <c r="W2051" s="1">
        <v>2192481</v>
      </c>
      <c r="X2051" s="1">
        <v>1561145</v>
      </c>
      <c r="Y2051" s="1">
        <v>1819517</v>
      </c>
      <c r="Z2051" s="1">
        <v>2415314</v>
      </c>
      <c r="AA2051" s="1">
        <v>18462453</v>
      </c>
      <c r="AB2051" s="1">
        <v>1945268</v>
      </c>
      <c r="AC2051" s="1">
        <v>1335017</v>
      </c>
      <c r="AD2051" s="1">
        <v>1015142</v>
      </c>
      <c r="AE2051" s="1">
        <v>716088</v>
      </c>
      <c r="AH2051" s="136">
        <f t="shared" si="31"/>
        <v>39545</v>
      </c>
      <c r="AI2051" s="177">
        <f>HLOOKUP(附加题模型!$E$2,历史数据!$B$3:$K$5000,ROW(A2049),)</f>
        <v>9.0181361610697799</v>
      </c>
      <c r="AJ2051" s="177">
        <f>HLOOKUP(附加题模型!$E$2,历史数据!$L$3:$U$5000,ROW(A2049),)</f>
        <v>9.5263837192803607</v>
      </c>
    </row>
    <row r="2052" spans="1:36" x14ac:dyDescent="0.2">
      <c r="A2052" s="148">
        <v>39546</v>
      </c>
      <c r="B2052" s="137">
        <v>16.796221737702901</v>
      </c>
      <c r="C2052" s="137">
        <v>57.886869418850701</v>
      </c>
      <c r="D2052" s="137">
        <v>11.315856515299499</v>
      </c>
      <c r="E2052" s="137">
        <v>8.3196222970425193</v>
      </c>
      <c r="F2052" s="137">
        <v>15.9817806979375</v>
      </c>
      <c r="G2052" s="137">
        <v>16.569592423040699</v>
      </c>
      <c r="H2052" s="137">
        <v>6.231937101283</v>
      </c>
      <c r="I2052" s="137">
        <v>14.7997469214146</v>
      </c>
      <c r="J2052" s="137">
        <v>17.829840199729901</v>
      </c>
      <c r="K2052" s="137">
        <v>9.5133517306082904</v>
      </c>
      <c r="L2052" s="137">
        <v>17.102163845857799</v>
      </c>
      <c r="M2052" s="137">
        <v>58.3438710195258</v>
      </c>
      <c r="N2052" s="137">
        <v>11.4259567408537</v>
      </c>
      <c r="O2052" s="137">
        <v>8.3848742366271694</v>
      </c>
      <c r="P2052" s="137">
        <v>15.9817806979375</v>
      </c>
      <c r="Q2052" s="137">
        <v>17.3808632686792</v>
      </c>
      <c r="R2052" s="137">
        <v>6.2451965419240203</v>
      </c>
      <c r="S2052" s="137">
        <v>14.9822095546923</v>
      </c>
      <c r="T2052" s="137">
        <v>17.808358464549499</v>
      </c>
      <c r="U2052" s="137">
        <v>9.3960638325596992</v>
      </c>
      <c r="V2052" s="1">
        <v>4891170</v>
      </c>
      <c r="W2052" s="1">
        <v>1984145</v>
      </c>
      <c r="X2052" s="1">
        <v>1317986</v>
      </c>
      <c r="Y2052" s="1">
        <v>4790686</v>
      </c>
      <c r="Z2052" s="1">
        <v>0</v>
      </c>
      <c r="AA2052" s="1">
        <v>14616128</v>
      </c>
      <c r="AB2052" s="1">
        <v>2332645</v>
      </c>
      <c r="AC2052" s="1">
        <v>2020619</v>
      </c>
      <c r="AD2052" s="1">
        <v>968992</v>
      </c>
      <c r="AE2052" s="1">
        <v>624000</v>
      </c>
      <c r="AH2052" s="136">
        <f t="shared" si="31"/>
        <v>39546</v>
      </c>
      <c r="AI2052" s="177">
        <f>HLOOKUP(附加题模型!$E$2,历史数据!$B$3:$K$5000,ROW(A2050),)</f>
        <v>9.5133517306082904</v>
      </c>
      <c r="AJ2052" s="177">
        <f>HLOOKUP(附加题模型!$E$2,历史数据!$L$3:$U$5000,ROW(A2050),)</f>
        <v>9.3960638325596992</v>
      </c>
    </row>
    <row r="2053" spans="1:36" x14ac:dyDescent="0.2">
      <c r="A2053" s="148">
        <v>39547</v>
      </c>
      <c r="B2053" s="137">
        <v>17.346917532381699</v>
      </c>
      <c r="C2053" s="137">
        <v>58.420037952971697</v>
      </c>
      <c r="D2053" s="137">
        <v>11.3036231569045</v>
      </c>
      <c r="E2053" s="137">
        <v>8.1564924480809005</v>
      </c>
      <c r="F2053" s="137">
        <v>16.181552956661701</v>
      </c>
      <c r="G2053" s="137">
        <v>17.3808632686792</v>
      </c>
      <c r="H2053" s="137">
        <v>6.2451965419240203</v>
      </c>
      <c r="I2053" s="137">
        <v>14.7997469214146</v>
      </c>
      <c r="J2053" s="137">
        <v>17.786876729369101</v>
      </c>
      <c r="K2053" s="137">
        <v>9.5915436626406905</v>
      </c>
      <c r="L2053" s="137">
        <v>16.031366467315699</v>
      </c>
      <c r="M2053" s="137">
        <v>55.449527548583298</v>
      </c>
      <c r="N2053" s="137">
        <v>10.5329215780247</v>
      </c>
      <c r="O2053" s="137">
        <v>8.0586145387039299</v>
      </c>
      <c r="P2053" s="137">
        <v>15.9018717944478</v>
      </c>
      <c r="Q2053" s="137">
        <v>18.241302044356399</v>
      </c>
      <c r="R2053" s="137">
        <v>6.2451965419240203</v>
      </c>
      <c r="S2053" s="137">
        <v>13.948254632785201</v>
      </c>
      <c r="T2053" s="137">
        <v>16.798716911070802</v>
      </c>
      <c r="U2053" s="137">
        <v>9.86521542475408</v>
      </c>
      <c r="V2053" s="1">
        <v>6072015</v>
      </c>
      <c r="W2053" s="1">
        <v>2388812</v>
      </c>
      <c r="X2053" s="1">
        <v>1268404</v>
      </c>
      <c r="Y2053" s="1">
        <v>3615199</v>
      </c>
      <c r="Z2053" s="1">
        <v>4138953</v>
      </c>
      <c r="AA2053" s="1">
        <v>15727287</v>
      </c>
      <c r="AB2053" s="1">
        <v>0</v>
      </c>
      <c r="AC2053" s="1">
        <v>1627413</v>
      </c>
      <c r="AD2053" s="1">
        <v>987997</v>
      </c>
      <c r="AE2053" s="1">
        <v>548624</v>
      </c>
      <c r="AH2053" s="136">
        <f t="shared" si="31"/>
        <v>39547</v>
      </c>
      <c r="AI2053" s="177">
        <f>HLOOKUP(附加题模型!$E$2,历史数据!$B$3:$K$5000,ROW(A2051),)</f>
        <v>9.5915436626406905</v>
      </c>
      <c r="AJ2053" s="177">
        <f>HLOOKUP(附加题模型!$E$2,历史数据!$L$3:$U$5000,ROW(A2051),)</f>
        <v>9.86521542475408</v>
      </c>
    </row>
    <row r="2054" spans="1:36" x14ac:dyDescent="0.2">
      <c r="A2054" s="148">
        <v>39548</v>
      </c>
      <c r="B2054" s="137">
        <v>15.847801202422801</v>
      </c>
      <c r="C2054" s="137">
        <v>53.240686478653402</v>
      </c>
      <c r="D2054" s="137">
        <v>10.398354635680599</v>
      </c>
      <c r="E2054" s="137">
        <v>8.0586145387039299</v>
      </c>
      <c r="F2054" s="137">
        <v>15.449054674672899</v>
      </c>
      <c r="G2054" s="137">
        <v>18.069214289221001</v>
      </c>
      <c r="H2054" s="137">
        <v>5.8076350007701096</v>
      </c>
      <c r="I2054" s="137">
        <v>13.745518373587799</v>
      </c>
      <c r="J2054" s="137">
        <v>16.798716911070802</v>
      </c>
      <c r="K2054" s="137">
        <v>9.90431139077028</v>
      </c>
      <c r="L2054" s="137">
        <v>16.3067143646551</v>
      </c>
      <c r="M2054" s="137">
        <v>55.068692881354004</v>
      </c>
      <c r="N2054" s="137">
        <v>11.0711893474011</v>
      </c>
      <c r="O2054" s="137">
        <v>8.0586145387039299</v>
      </c>
      <c r="P2054" s="137">
        <v>16.434597817712401</v>
      </c>
      <c r="Q2054" s="137">
        <v>17.503783093775901</v>
      </c>
      <c r="R2054" s="137">
        <v>6.05956437294964</v>
      </c>
      <c r="S2054" s="137">
        <v>14.738926043655299</v>
      </c>
      <c r="T2054" s="137">
        <v>16.798716911070802</v>
      </c>
      <c r="U2054" s="137">
        <v>10.0215992888189</v>
      </c>
      <c r="V2054" s="1">
        <v>3024018</v>
      </c>
      <c r="W2054" s="1">
        <v>1669843</v>
      </c>
      <c r="X2054" s="1">
        <v>939892</v>
      </c>
      <c r="Y2054" s="1">
        <v>0</v>
      </c>
      <c r="Z2054" s="1">
        <v>2397460</v>
      </c>
      <c r="AA2054" s="1">
        <v>11736577</v>
      </c>
      <c r="AB2054" s="1">
        <v>2160979</v>
      </c>
      <c r="AC2054" s="1">
        <v>1310086</v>
      </c>
      <c r="AD2054" s="1">
        <v>0</v>
      </c>
      <c r="AE2054" s="1">
        <v>996691</v>
      </c>
      <c r="AH2054" s="136">
        <f t="shared" ref="AH2054:AH2117" si="32">A2054</f>
        <v>39548</v>
      </c>
      <c r="AI2054" s="177">
        <f>HLOOKUP(附加题模型!$E$2,历史数据!$B$3:$K$5000,ROW(A2052),)</f>
        <v>9.90431139077028</v>
      </c>
      <c r="AJ2054" s="177">
        <f>HLOOKUP(附加题模型!$E$2,历史数据!$L$3:$U$5000,ROW(A2052),)</f>
        <v>10.0215992888189</v>
      </c>
    </row>
    <row r="2055" spans="1:36" x14ac:dyDescent="0.2">
      <c r="A2055" s="148">
        <v>39549</v>
      </c>
      <c r="B2055" s="137">
        <v>16.367902786286098</v>
      </c>
      <c r="C2055" s="137">
        <v>55.601861415475</v>
      </c>
      <c r="D2055" s="137">
        <v>11.0711893474011</v>
      </c>
      <c r="E2055" s="137">
        <v>8.3739989133630601</v>
      </c>
      <c r="F2055" s="137">
        <v>16.621051925854999</v>
      </c>
      <c r="G2055" s="137">
        <v>17.602118953853299</v>
      </c>
      <c r="H2055" s="137">
        <v>6.05956437294964</v>
      </c>
      <c r="I2055" s="137">
        <v>14.840294173254099</v>
      </c>
      <c r="J2055" s="137">
        <v>17.529095907204301</v>
      </c>
      <c r="K2055" s="137">
        <v>10.0606952548351</v>
      </c>
      <c r="L2055" s="137">
        <v>16.704439105256501</v>
      </c>
      <c r="M2055" s="137">
        <v>56.515864616825297</v>
      </c>
      <c r="N2055" s="137">
        <v>11.0711893474011</v>
      </c>
      <c r="O2055" s="137">
        <v>8.6132560251734294</v>
      </c>
      <c r="P2055" s="137">
        <v>16.594415624691798</v>
      </c>
      <c r="Q2055" s="137">
        <v>17.651286883891999</v>
      </c>
      <c r="R2055" s="137">
        <v>6.1258615761547803</v>
      </c>
      <c r="S2055" s="137">
        <v>14.7794732954948</v>
      </c>
      <c r="T2055" s="137">
        <v>17.443168966482698</v>
      </c>
      <c r="U2055" s="137">
        <v>9.7609595153775501</v>
      </c>
      <c r="V2055" s="1">
        <v>2787367</v>
      </c>
      <c r="W2055" s="1">
        <v>1643346</v>
      </c>
      <c r="X2055" s="1">
        <v>0</v>
      </c>
      <c r="Y2055" s="1">
        <v>6258209</v>
      </c>
      <c r="Z2055" s="1">
        <v>2241210</v>
      </c>
      <c r="AA2055" s="1">
        <v>7185198</v>
      </c>
      <c r="AB2055" s="1">
        <v>1588920</v>
      </c>
      <c r="AC2055" s="1">
        <v>914340</v>
      </c>
      <c r="AD2055" s="1">
        <v>875768</v>
      </c>
      <c r="AE2055" s="1">
        <v>911375</v>
      </c>
      <c r="AH2055" s="136">
        <f t="shared" si="32"/>
        <v>39549</v>
      </c>
      <c r="AI2055" s="177">
        <f>HLOOKUP(附加题模型!$E$2,历史数据!$B$3:$K$5000,ROW(A2053),)</f>
        <v>10.0606952548351</v>
      </c>
      <c r="AJ2055" s="177">
        <f>HLOOKUP(附加题模型!$E$2,历史数据!$L$3:$U$5000,ROW(A2053),)</f>
        <v>9.7609595153775501</v>
      </c>
    </row>
    <row r="2056" spans="1:36" x14ac:dyDescent="0.2">
      <c r="A2056" s="148">
        <v>39552</v>
      </c>
      <c r="B2056" s="137">
        <v>16.1843375213932</v>
      </c>
      <c r="C2056" s="137">
        <v>55.068692881354004</v>
      </c>
      <c r="D2056" s="137">
        <v>11.0711893474011</v>
      </c>
      <c r="E2056" s="137">
        <v>8.2543703574578693</v>
      </c>
      <c r="F2056" s="137">
        <v>16.0483714508456</v>
      </c>
      <c r="G2056" s="137">
        <v>17.208775513543799</v>
      </c>
      <c r="H2056" s="137">
        <v>6.07282381359067</v>
      </c>
      <c r="I2056" s="137">
        <v>14.1915381438222</v>
      </c>
      <c r="J2056" s="137">
        <v>17.185388144317901</v>
      </c>
      <c r="K2056" s="137">
        <v>9.7609595153775501</v>
      </c>
      <c r="L2056" s="137">
        <v>15.419482251006</v>
      </c>
      <c r="M2056" s="137">
        <v>53.6976880793286</v>
      </c>
      <c r="N2056" s="137">
        <v>10.508454861234901</v>
      </c>
      <c r="O2056" s="137">
        <v>7.8302327501576698</v>
      </c>
      <c r="P2056" s="137">
        <v>15.1161009101326</v>
      </c>
      <c r="Q2056" s="137">
        <v>16.7662641431955</v>
      </c>
      <c r="R2056" s="137">
        <v>5.7678566788470302</v>
      </c>
      <c r="S2056" s="137">
        <v>13.968528258705</v>
      </c>
      <c r="T2056" s="137">
        <v>16.240191796380401</v>
      </c>
      <c r="U2056" s="137">
        <v>9.2787759345110992</v>
      </c>
      <c r="V2056" s="1">
        <v>3404216</v>
      </c>
      <c r="W2056" s="1">
        <v>2260945</v>
      </c>
      <c r="X2056" s="1">
        <v>1042279</v>
      </c>
      <c r="Y2056" s="1">
        <v>4569267</v>
      </c>
      <c r="Z2056" s="1">
        <v>2494529</v>
      </c>
      <c r="AA2056" s="1">
        <v>3519450</v>
      </c>
      <c r="AB2056" s="1">
        <v>1336396</v>
      </c>
      <c r="AC2056" s="1">
        <v>891240</v>
      </c>
      <c r="AD2056" s="1">
        <v>685023</v>
      </c>
      <c r="AE2056" s="1">
        <v>557000</v>
      </c>
      <c r="AH2056" s="136">
        <f t="shared" si="32"/>
        <v>39552</v>
      </c>
      <c r="AI2056" s="177">
        <f>HLOOKUP(附加题模型!$E$2,历史数据!$B$3:$K$5000,ROW(A2054),)</f>
        <v>9.7609595153775501</v>
      </c>
      <c r="AJ2056" s="177">
        <f>HLOOKUP(附加题模型!$E$2,历史数据!$L$3:$U$5000,ROW(A2054),)</f>
        <v>9.2787759345110992</v>
      </c>
    </row>
    <row r="2057" spans="1:36" x14ac:dyDescent="0.2">
      <c r="A2057" s="148">
        <v>39553</v>
      </c>
      <c r="B2057" s="137">
        <v>15.419482251006</v>
      </c>
      <c r="C2057" s="137">
        <v>52.631351011086601</v>
      </c>
      <c r="D2057" s="137">
        <v>10.483988144445</v>
      </c>
      <c r="E2057" s="137">
        <v>7.8846093664782</v>
      </c>
      <c r="F2057" s="137">
        <v>15.3158731688568</v>
      </c>
      <c r="G2057" s="137">
        <v>15.9304093325377</v>
      </c>
      <c r="H2057" s="137">
        <v>5.6352622724367496</v>
      </c>
      <c r="I2057" s="137">
        <v>14.090170014223499</v>
      </c>
      <c r="J2057" s="137">
        <v>16.218710061199999</v>
      </c>
      <c r="K2057" s="137">
        <v>8.9399442290373798</v>
      </c>
      <c r="L2057" s="137">
        <v>16.000772256500198</v>
      </c>
      <c r="M2057" s="137">
        <v>52.936018744869997</v>
      </c>
      <c r="N2057" s="137">
        <v>11.389256665669</v>
      </c>
      <c r="O2057" s="137">
        <v>8.2108690644014395</v>
      </c>
      <c r="P2057" s="137">
        <v>15.7820084392133</v>
      </c>
      <c r="Q2057" s="137">
        <v>16.004161227595699</v>
      </c>
      <c r="R2057" s="137">
        <v>5.88719164461628</v>
      </c>
      <c r="S2057" s="137">
        <v>14.9822095546923</v>
      </c>
      <c r="T2057" s="137">
        <v>16.906125586972799</v>
      </c>
      <c r="U2057" s="137">
        <v>9.0051041723977203</v>
      </c>
      <c r="V2057" s="1">
        <v>2698399</v>
      </c>
      <c r="W2057" s="1">
        <v>1903681</v>
      </c>
      <c r="X2057" s="1">
        <v>1292049</v>
      </c>
      <c r="Y2057" s="1">
        <v>2166320</v>
      </c>
      <c r="Z2057" s="1">
        <v>3221963</v>
      </c>
      <c r="AA2057" s="1">
        <v>6953850</v>
      </c>
      <c r="AB2057" s="1">
        <v>1039792</v>
      </c>
      <c r="AC2057" s="1">
        <v>1391112</v>
      </c>
      <c r="AD2057" s="1">
        <v>702734</v>
      </c>
      <c r="AE2057" s="1">
        <v>1188698</v>
      </c>
      <c r="AH2057" s="136">
        <f t="shared" si="32"/>
        <v>39553</v>
      </c>
      <c r="AI2057" s="177">
        <f>HLOOKUP(附加题模型!$E$2,历史数据!$B$3:$K$5000,ROW(A2055),)</f>
        <v>8.9399442290373798</v>
      </c>
      <c r="AJ2057" s="177">
        <f>HLOOKUP(附加题模型!$E$2,历史数据!$L$3:$U$5000,ROW(A2055),)</f>
        <v>9.0051041723977203</v>
      </c>
    </row>
    <row r="2058" spans="1:36" x14ac:dyDescent="0.2">
      <c r="A2058" s="148">
        <v>39554</v>
      </c>
      <c r="B2058" s="137">
        <v>16.000772256500198</v>
      </c>
      <c r="C2058" s="137">
        <v>53.164519545207597</v>
      </c>
      <c r="D2058" s="137">
        <v>11.315856515299499</v>
      </c>
      <c r="E2058" s="137">
        <v>8.1564924480809005</v>
      </c>
      <c r="F2058" s="137">
        <v>15.582236180489099</v>
      </c>
      <c r="G2058" s="137">
        <v>15.954993297556999</v>
      </c>
      <c r="H2058" s="137">
        <v>5.90045108525731</v>
      </c>
      <c r="I2058" s="137">
        <v>14.738926043655299</v>
      </c>
      <c r="J2058" s="137">
        <v>16.906125586972799</v>
      </c>
      <c r="K2058" s="137">
        <v>9.0051041723977203</v>
      </c>
      <c r="L2058" s="137">
        <v>15.6948301483454</v>
      </c>
      <c r="M2058" s="137">
        <v>50.803344608385999</v>
      </c>
      <c r="N2058" s="137">
        <v>10.936622405056999</v>
      </c>
      <c r="O2058" s="137">
        <v>7.8193574268935597</v>
      </c>
      <c r="P2058" s="137">
        <v>15.262600566530301</v>
      </c>
      <c r="Q2058" s="137">
        <v>15.1928903819572</v>
      </c>
      <c r="R2058" s="137">
        <v>5.7943755601290796</v>
      </c>
      <c r="S2058" s="137">
        <v>15.266040317568701</v>
      </c>
      <c r="T2058" s="137">
        <v>16.497972618545202</v>
      </c>
      <c r="U2058" s="137">
        <v>8.5489845688753991</v>
      </c>
      <c r="V2058" s="1">
        <v>2150725</v>
      </c>
      <c r="W2058" s="1">
        <v>959711</v>
      </c>
      <c r="X2058" s="1">
        <v>1074658</v>
      </c>
      <c r="Y2058" s="1">
        <v>1645639</v>
      </c>
      <c r="Z2058" s="1">
        <v>895506</v>
      </c>
      <c r="AA2058" s="1">
        <v>6656820</v>
      </c>
      <c r="AB2058" s="1">
        <v>871946</v>
      </c>
      <c r="AC2058" s="1">
        <v>2536147</v>
      </c>
      <c r="AD2058" s="1">
        <v>379406</v>
      </c>
      <c r="AE2058" s="1">
        <v>704400</v>
      </c>
      <c r="AH2058" s="136">
        <f t="shared" si="32"/>
        <v>39554</v>
      </c>
      <c r="AI2058" s="177">
        <f>HLOOKUP(附加题模型!$E$2,历史数据!$B$3:$K$5000,ROW(A2056),)</f>
        <v>9.0051041723977203</v>
      </c>
      <c r="AJ2058" s="177">
        <f>HLOOKUP(附加题模型!$E$2,历史数据!$L$3:$U$5000,ROW(A2056),)</f>
        <v>8.5489845688753991</v>
      </c>
    </row>
    <row r="2059" spans="1:36" x14ac:dyDescent="0.2">
      <c r="A2059" s="148">
        <v>39555</v>
      </c>
      <c r="B2059" s="137">
        <v>15.5724533050834</v>
      </c>
      <c r="C2059" s="137">
        <v>50.803344608385999</v>
      </c>
      <c r="D2059" s="137">
        <v>10.7041885955535</v>
      </c>
      <c r="E2059" s="137">
        <v>7.8519833966858803</v>
      </c>
      <c r="F2059" s="137">
        <v>15.4091002229281</v>
      </c>
      <c r="G2059" s="137">
        <v>14.7749629766283</v>
      </c>
      <c r="H2059" s="137">
        <v>5.7943755601290796</v>
      </c>
      <c r="I2059" s="137">
        <v>15.266040317568701</v>
      </c>
      <c r="J2059" s="137">
        <v>16.240191796380401</v>
      </c>
      <c r="K2059" s="137">
        <v>8.5489845688753991</v>
      </c>
      <c r="L2059" s="137">
        <v>14.6240327698033</v>
      </c>
      <c r="M2059" s="137">
        <v>48.289835804672798</v>
      </c>
      <c r="N2059" s="137">
        <v>10.7041885955535</v>
      </c>
      <c r="O2059" s="137">
        <v>7.4930977289703202</v>
      </c>
      <c r="P2059" s="137">
        <v>14.783147145592199</v>
      </c>
      <c r="Q2059" s="137">
        <v>14.430787466357399</v>
      </c>
      <c r="R2059" s="137">
        <v>5.4496301034623702</v>
      </c>
      <c r="S2059" s="137">
        <v>15.266040317568701</v>
      </c>
      <c r="T2059" s="137">
        <v>15.8105570927725</v>
      </c>
      <c r="U2059" s="137">
        <v>8.4838246255150693</v>
      </c>
      <c r="V2059" s="1">
        <v>3212821</v>
      </c>
      <c r="W2059" s="1">
        <v>1810555</v>
      </c>
      <c r="X2059" s="1">
        <v>878311</v>
      </c>
      <c r="Y2059" s="1">
        <v>1798249</v>
      </c>
      <c r="Z2059" s="1">
        <v>1137667</v>
      </c>
      <c r="AA2059" s="1">
        <v>3266858</v>
      </c>
      <c r="AB2059" s="1">
        <v>1363094</v>
      </c>
      <c r="AC2059" s="1">
        <v>0</v>
      </c>
      <c r="AD2059" s="1">
        <v>517317</v>
      </c>
      <c r="AE2059" s="1">
        <v>535499</v>
      </c>
      <c r="AH2059" s="136">
        <f t="shared" si="32"/>
        <v>39555</v>
      </c>
      <c r="AI2059" s="177">
        <f>HLOOKUP(附加题模型!$E$2,历史数据!$B$3:$K$5000,ROW(A2057),)</f>
        <v>8.5489845688753991</v>
      </c>
      <c r="AJ2059" s="177">
        <f>HLOOKUP(附加题模型!$E$2,历史数据!$L$3:$U$5000,ROW(A2057),)</f>
        <v>8.4838246255150693</v>
      </c>
    </row>
    <row r="2060" spans="1:36" x14ac:dyDescent="0.2">
      <c r="A2060" s="148">
        <v>39556</v>
      </c>
      <c r="B2060" s="137">
        <v>14.6240327698033</v>
      </c>
      <c r="C2060" s="137">
        <v>46.766497135755699</v>
      </c>
      <c r="D2060" s="137">
        <v>10.618555086789099</v>
      </c>
      <c r="E2060" s="137">
        <v>7.4169704661215698</v>
      </c>
      <c r="F2060" s="137">
        <v>14.783147145592199</v>
      </c>
      <c r="G2060" s="137">
        <v>13.717852480796299</v>
      </c>
      <c r="H2060" s="137">
        <v>5.3435545783341398</v>
      </c>
      <c r="I2060" s="137">
        <v>14.394274403019701</v>
      </c>
      <c r="J2060" s="137">
        <v>15.445367594705701</v>
      </c>
      <c r="K2060" s="137">
        <v>8.6532404782519308</v>
      </c>
      <c r="L2060" s="137">
        <v>13.6144238128922</v>
      </c>
      <c r="M2060" s="137">
        <v>45.852493934405402</v>
      </c>
      <c r="N2060" s="137">
        <v>10.459521427655201</v>
      </c>
      <c r="O2060" s="137">
        <v>6.9602068890290401</v>
      </c>
      <c r="P2060" s="137">
        <v>14.063967014185</v>
      </c>
      <c r="Q2060" s="137">
        <v>13.717852480796299</v>
      </c>
      <c r="R2060" s="137">
        <v>5.0783657655135901</v>
      </c>
      <c r="S2060" s="137">
        <v>14.0090755105445</v>
      </c>
      <c r="T2060" s="137">
        <v>14.607579922670199</v>
      </c>
      <c r="U2060" s="137">
        <v>8.91388025169325</v>
      </c>
      <c r="V2060" s="1">
        <v>2919057</v>
      </c>
      <c r="W2060" s="1">
        <v>2417710</v>
      </c>
      <c r="X2060" s="1">
        <v>1108329</v>
      </c>
      <c r="Y2060" s="1">
        <v>1739090</v>
      </c>
      <c r="Z2060" s="1">
        <v>1186965</v>
      </c>
      <c r="AA2060" s="1">
        <v>263400</v>
      </c>
      <c r="AB2060" s="1">
        <v>1871714</v>
      </c>
      <c r="AC2060" s="1">
        <v>1444496</v>
      </c>
      <c r="AD2060" s="1">
        <v>744290</v>
      </c>
      <c r="AE2060" s="1">
        <v>1211293</v>
      </c>
      <c r="AH2060" s="136">
        <f t="shared" si="32"/>
        <v>39556</v>
      </c>
      <c r="AI2060" s="177">
        <f>HLOOKUP(附加题模型!$E$2,历史数据!$B$3:$K$5000,ROW(A2058),)</f>
        <v>8.6532404782519308</v>
      </c>
      <c r="AJ2060" s="177">
        <f>HLOOKUP(附加题模型!$E$2,历史数据!$L$3:$U$5000,ROW(A2058),)</f>
        <v>8.91388025169325</v>
      </c>
    </row>
    <row r="2061" spans="1:36" x14ac:dyDescent="0.2">
      <c r="A2061" s="148">
        <v>39559</v>
      </c>
      <c r="B2061" s="137">
        <v>14.6852211914343</v>
      </c>
      <c r="C2061" s="137">
        <v>47.680500337105897</v>
      </c>
      <c r="D2061" s="137">
        <v>11.254689723324899</v>
      </c>
      <c r="E2061" s="137">
        <v>7.6453522546678299</v>
      </c>
      <c r="F2061" s="137">
        <v>15.3158731688568</v>
      </c>
      <c r="G2061" s="137">
        <v>13.717852480796299</v>
      </c>
      <c r="H2061" s="137">
        <v>5.4098517815392801</v>
      </c>
      <c r="I2061" s="137">
        <v>14.9213886769331</v>
      </c>
      <c r="J2061" s="137">
        <v>15.6816666816901</v>
      </c>
      <c r="K2061" s="137">
        <v>8.91388025169325</v>
      </c>
      <c r="L2061" s="137">
        <v>13.645018023707699</v>
      </c>
      <c r="M2061" s="137">
        <v>43.567485931029701</v>
      </c>
      <c r="N2061" s="137">
        <v>10.4350547108653</v>
      </c>
      <c r="O2061" s="137">
        <v>7.1124614147265497</v>
      </c>
      <c r="P2061" s="137">
        <v>13.8775129060424</v>
      </c>
      <c r="Q2061" s="137">
        <v>13.0295014602546</v>
      </c>
      <c r="R2061" s="137">
        <v>5.0518468842315398</v>
      </c>
      <c r="S2061" s="137">
        <v>14.333453525260399</v>
      </c>
      <c r="T2061" s="137">
        <v>14.607579922670199</v>
      </c>
      <c r="U2061" s="137">
        <v>8.91388025169325</v>
      </c>
      <c r="V2061" s="1">
        <v>3437208</v>
      </c>
      <c r="W2061" s="1">
        <v>3546116</v>
      </c>
      <c r="X2061" s="1">
        <v>1200172</v>
      </c>
      <c r="Y2061" s="1">
        <v>2159729</v>
      </c>
      <c r="Z2061" s="1">
        <v>1590707</v>
      </c>
      <c r="AA2061" s="1">
        <v>8276451</v>
      </c>
      <c r="AB2061" s="1">
        <v>1997238</v>
      </c>
      <c r="AC2061" s="1">
        <v>1132668</v>
      </c>
      <c r="AD2061" s="1">
        <v>831908</v>
      </c>
      <c r="AE2061" s="1">
        <v>0</v>
      </c>
      <c r="AH2061" s="136">
        <f t="shared" si="32"/>
        <v>39559</v>
      </c>
      <c r="AI2061" s="177">
        <f>HLOOKUP(附加题模型!$E$2,历史数据!$B$3:$K$5000,ROW(A2059),)</f>
        <v>8.91388025169325</v>
      </c>
      <c r="AJ2061" s="177">
        <f>HLOOKUP(附加题模型!$E$2,历史数据!$L$3:$U$5000,ROW(A2059),)</f>
        <v>8.91388025169325</v>
      </c>
    </row>
    <row r="2062" spans="1:36" x14ac:dyDescent="0.2">
      <c r="A2062" s="148">
        <v>39560</v>
      </c>
      <c r="B2062" s="137">
        <v>13.4308585479993</v>
      </c>
      <c r="C2062" s="137">
        <v>41.358644861099897</v>
      </c>
      <c r="D2062" s="137">
        <v>10.2026209013619</v>
      </c>
      <c r="E2062" s="137">
        <v>7.24296529389584</v>
      </c>
      <c r="F2062" s="137">
        <v>13.717695099063</v>
      </c>
      <c r="G2062" s="137">
        <v>12.390318369751499</v>
      </c>
      <c r="H2062" s="137">
        <v>5.0518468842315398</v>
      </c>
      <c r="I2062" s="137">
        <v>14.333453525260399</v>
      </c>
      <c r="J2062" s="137">
        <v>14.607579922670199</v>
      </c>
      <c r="K2062" s="137">
        <v>8.4838246255150693</v>
      </c>
      <c r="L2062" s="137">
        <v>13.0637280182134</v>
      </c>
      <c r="M2062" s="137">
        <v>41.967980328666698</v>
      </c>
      <c r="N2062" s="137">
        <v>9.8967869414889407</v>
      </c>
      <c r="O2062" s="137">
        <v>7.0689601216701101</v>
      </c>
      <c r="P2062" s="137">
        <v>13.304832431033001</v>
      </c>
      <c r="Q2062" s="137">
        <v>12.390318369751499</v>
      </c>
      <c r="R2062" s="137">
        <v>4.8794741558981798</v>
      </c>
      <c r="S2062" s="137">
        <v>13.988801884624699</v>
      </c>
      <c r="T2062" s="137">
        <v>14.0705365431603</v>
      </c>
      <c r="U2062" s="137">
        <v>9.2396799684948991</v>
      </c>
      <c r="V2062" s="1">
        <v>3486288</v>
      </c>
      <c r="W2062" s="1">
        <v>2964603</v>
      </c>
      <c r="X2062" s="1">
        <v>2056775</v>
      </c>
      <c r="Y2062" s="1">
        <v>1950205</v>
      </c>
      <c r="Z2062" s="1">
        <v>1652601</v>
      </c>
      <c r="AA2062" s="1">
        <v>722900</v>
      </c>
      <c r="AB2062" s="1">
        <v>2786610</v>
      </c>
      <c r="AC2062" s="1">
        <v>954428</v>
      </c>
      <c r="AD2062" s="1">
        <v>796840</v>
      </c>
      <c r="AE2062" s="1">
        <v>861561</v>
      </c>
      <c r="AH2062" s="136">
        <f t="shared" si="32"/>
        <v>39560</v>
      </c>
      <c r="AI2062" s="177">
        <f>HLOOKUP(附加题模型!$E$2,历史数据!$B$3:$K$5000,ROW(A2060),)</f>
        <v>8.4838246255150693</v>
      </c>
      <c r="AJ2062" s="177">
        <f>HLOOKUP(附加题模型!$E$2,历史数据!$L$3:$U$5000,ROW(A2060),)</f>
        <v>9.2396799684948991</v>
      </c>
    </row>
    <row r="2063" spans="1:36" x14ac:dyDescent="0.2">
      <c r="A2063" s="148">
        <v>39561</v>
      </c>
      <c r="B2063" s="137">
        <v>12.6965974884275</v>
      </c>
      <c r="C2063" s="137">
        <v>42.1203141955585</v>
      </c>
      <c r="D2063" s="137">
        <v>9.8845535830940197</v>
      </c>
      <c r="E2063" s="137">
        <v>6.9928328588213597</v>
      </c>
      <c r="F2063" s="137">
        <v>13.384741334522699</v>
      </c>
      <c r="G2063" s="137">
        <v>11.8003032092872</v>
      </c>
      <c r="H2063" s="137">
        <v>4.7733986307699601</v>
      </c>
      <c r="I2063" s="137">
        <v>13.8266128772668</v>
      </c>
      <c r="J2063" s="137">
        <v>14.1779452190623</v>
      </c>
      <c r="K2063" s="137">
        <v>9.13542405911838</v>
      </c>
      <c r="L2063" s="137">
        <v>14.0121485534935</v>
      </c>
      <c r="M2063" s="137">
        <v>44.100654465150697</v>
      </c>
      <c r="N2063" s="137">
        <v>10.4350547108653</v>
      </c>
      <c r="O2063" s="137">
        <v>7.30821723348049</v>
      </c>
      <c r="P2063" s="137">
        <v>13.984058110695299</v>
      </c>
      <c r="Q2063" s="137">
        <v>12.636158019945</v>
      </c>
      <c r="R2063" s="137">
        <v>5.0783657655135901</v>
      </c>
      <c r="S2063" s="137">
        <v>15.367408447167501</v>
      </c>
      <c r="T2063" s="137">
        <v>14.865360744835</v>
      </c>
      <c r="U2063" s="137">
        <v>9.2527119571669694</v>
      </c>
      <c r="V2063" s="1">
        <v>4702281</v>
      </c>
      <c r="W2063" s="1">
        <v>2269764</v>
      </c>
      <c r="X2063" s="1">
        <v>1597491</v>
      </c>
      <c r="Y2063" s="1">
        <v>2004184</v>
      </c>
      <c r="Z2063" s="1">
        <v>2101540</v>
      </c>
      <c r="AA2063" s="1">
        <v>8749273</v>
      </c>
      <c r="AB2063" s="1">
        <v>2233785</v>
      </c>
      <c r="AC2063" s="1">
        <v>2976083</v>
      </c>
      <c r="AD2063" s="1">
        <v>1295028</v>
      </c>
      <c r="AE2063" s="1">
        <v>574881</v>
      </c>
      <c r="AH2063" s="136">
        <f t="shared" si="32"/>
        <v>39561</v>
      </c>
      <c r="AI2063" s="177">
        <f>HLOOKUP(附加题模型!$E$2,历史数据!$B$3:$K$5000,ROW(A2061),)</f>
        <v>9.13542405911838</v>
      </c>
      <c r="AJ2063" s="177">
        <f>HLOOKUP(附加题模型!$E$2,历史数据!$L$3:$U$5000,ROW(A2061),)</f>
        <v>9.2527119571669694</v>
      </c>
    </row>
    <row r="2064" spans="1:36" x14ac:dyDescent="0.2">
      <c r="A2064" s="148">
        <v>39562</v>
      </c>
      <c r="B2064" s="137">
        <v>15.082945932035599</v>
      </c>
      <c r="C2064" s="137">
        <v>46.309495535080501</v>
      </c>
      <c r="D2064" s="137">
        <v>11.4558752804065</v>
      </c>
      <c r="E2064" s="137">
        <v>7.9933625991192798</v>
      </c>
      <c r="F2064" s="137">
        <v>15.289236867693599</v>
      </c>
      <c r="G2064" s="137">
        <v>13.275341110448</v>
      </c>
      <c r="H2064" s="137">
        <v>5.5291867473085299</v>
      </c>
      <c r="I2064" s="137">
        <v>16.786562261549701</v>
      </c>
      <c r="J2064" s="137">
        <v>15.896484033494101</v>
      </c>
      <c r="K2064" s="137">
        <v>9.6567036060010203</v>
      </c>
      <c r="L2064" s="137">
        <v>15.419482251006</v>
      </c>
      <c r="M2064" s="137">
        <v>46.309495535080501</v>
      </c>
      <c r="N2064" s="137">
        <v>11.481080726568001</v>
      </c>
      <c r="O2064" s="137">
        <v>7.9933625991192798</v>
      </c>
      <c r="P2064" s="137">
        <v>15.3824639217649</v>
      </c>
      <c r="Q2064" s="137">
        <v>13.275341110448</v>
      </c>
      <c r="R2064" s="137">
        <v>5.5822245098726402</v>
      </c>
      <c r="S2064" s="137">
        <v>16.685194131951</v>
      </c>
      <c r="T2064" s="137">
        <v>16.347600472282402</v>
      </c>
      <c r="U2064" s="137">
        <v>9.7218635493613501</v>
      </c>
      <c r="V2064" s="1">
        <v>10727187</v>
      </c>
      <c r="W2064" s="1">
        <v>3575106</v>
      </c>
      <c r="X2064" s="1">
        <v>3117669</v>
      </c>
      <c r="Y2064" s="1">
        <v>5323794</v>
      </c>
      <c r="Z2064" s="1">
        <v>5396906</v>
      </c>
      <c r="AA2064" s="1">
        <v>11672774</v>
      </c>
      <c r="AB2064" s="1">
        <v>6255091</v>
      </c>
      <c r="AC2064" s="1">
        <v>5389541</v>
      </c>
      <c r="AD2064" s="1">
        <v>3625935</v>
      </c>
      <c r="AE2064" s="1">
        <v>1486641</v>
      </c>
      <c r="AH2064" s="136">
        <f t="shared" si="32"/>
        <v>39562</v>
      </c>
      <c r="AI2064" s="177">
        <f>HLOOKUP(附加题模型!$E$2,历史数据!$B$3:$K$5000,ROW(A2062),)</f>
        <v>9.6567036060010203</v>
      </c>
      <c r="AJ2064" s="177">
        <f>HLOOKUP(附加题模型!$E$2,历史数据!$L$3:$U$5000,ROW(A2062),)</f>
        <v>9.7218635493613501</v>
      </c>
    </row>
    <row r="2065" spans="1:36" x14ac:dyDescent="0.2">
      <c r="A2065" s="148">
        <v>39563</v>
      </c>
      <c r="B2065" s="137">
        <v>15.419482251006</v>
      </c>
      <c r="C2065" s="137">
        <v>48.366002738118603</v>
      </c>
      <c r="D2065" s="137">
        <v>11.506286172729499</v>
      </c>
      <c r="E2065" s="137">
        <v>7.9389859827987399</v>
      </c>
      <c r="F2065" s="137">
        <v>15.449054674672899</v>
      </c>
      <c r="G2065" s="137">
        <v>13.3490930055061</v>
      </c>
      <c r="H2065" s="137">
        <v>5.5424461879495599</v>
      </c>
      <c r="I2065" s="137">
        <v>16.218900735796801</v>
      </c>
      <c r="J2065" s="137">
        <v>16.218710061199999</v>
      </c>
      <c r="K2065" s="137">
        <v>9.7739915040496204</v>
      </c>
      <c r="L2065" s="137">
        <v>16.4290912079171</v>
      </c>
      <c r="M2065" s="137">
        <v>48.594503538456202</v>
      </c>
      <c r="N2065" s="137">
        <v>11.481080726568001</v>
      </c>
      <c r="O2065" s="137">
        <v>7.94986130606285</v>
      </c>
      <c r="P2065" s="137">
        <v>15.6754632345604</v>
      </c>
      <c r="Q2065" s="137">
        <v>13.324509040486699</v>
      </c>
      <c r="R2065" s="137">
        <v>5.6087433911547002</v>
      </c>
      <c r="S2065" s="137">
        <v>16.360816117235</v>
      </c>
      <c r="T2065" s="137">
        <v>16.068337914937299</v>
      </c>
      <c r="U2065" s="137">
        <v>10.008567300146799</v>
      </c>
      <c r="V2065" s="1">
        <v>11281223</v>
      </c>
      <c r="W2065" s="1">
        <v>4200937</v>
      </c>
      <c r="X2065" s="1">
        <v>2386103</v>
      </c>
      <c r="Y2065" s="1">
        <v>5536358</v>
      </c>
      <c r="Z2065" s="1">
        <v>4027328</v>
      </c>
      <c r="AA2065" s="1">
        <v>9357460</v>
      </c>
      <c r="AB2065" s="1">
        <v>3795029</v>
      </c>
      <c r="AC2065" s="1">
        <v>4080684</v>
      </c>
      <c r="AD2065" s="1">
        <v>2654575</v>
      </c>
      <c r="AE2065" s="1">
        <v>1459781</v>
      </c>
      <c r="AH2065" s="136">
        <f t="shared" si="32"/>
        <v>39563</v>
      </c>
      <c r="AI2065" s="177">
        <f>HLOOKUP(附加题模型!$E$2,历史数据!$B$3:$K$5000,ROW(A2063),)</f>
        <v>9.7739915040496204</v>
      </c>
      <c r="AJ2065" s="177">
        <f>HLOOKUP(附加题模型!$E$2,历史数据!$L$3:$U$5000,ROW(A2063),)</f>
        <v>10.008567300146799</v>
      </c>
    </row>
    <row r="2066" spans="1:36" x14ac:dyDescent="0.2">
      <c r="A2066" s="148">
        <v>39566</v>
      </c>
      <c r="B2066" s="137">
        <v>16.459685418732601</v>
      </c>
      <c r="C2066" s="137">
        <v>48.366002738118603</v>
      </c>
      <c r="D2066" s="137">
        <v>11.342450772679699</v>
      </c>
      <c r="E2066" s="137">
        <v>7.8519833966858803</v>
      </c>
      <c r="F2066" s="137">
        <v>15.5422817287442</v>
      </c>
      <c r="G2066" s="137">
        <v>13.103253355312599</v>
      </c>
      <c r="H2066" s="137">
        <v>5.5424461879495599</v>
      </c>
      <c r="I2066" s="137">
        <v>16.1175326061981</v>
      </c>
      <c r="J2066" s="137">
        <v>16.583899559266801</v>
      </c>
      <c r="K2066" s="137">
        <v>9.9303753681144098</v>
      </c>
      <c r="L2066" s="137">
        <v>16.979787002595899</v>
      </c>
      <c r="M2066" s="137">
        <v>48.670670471902099</v>
      </c>
      <c r="N2066" s="137">
        <v>11.7205324651024</v>
      </c>
      <c r="O2066" s="137">
        <v>8.2434950341937601</v>
      </c>
      <c r="P2066" s="137">
        <v>15.6754632345604</v>
      </c>
      <c r="Q2066" s="137">
        <v>13.9882760960091</v>
      </c>
      <c r="R2066" s="137">
        <v>5.4628895441033896</v>
      </c>
      <c r="S2066" s="137">
        <v>15.874249095161099</v>
      </c>
      <c r="T2066" s="137">
        <v>16.863162116611999</v>
      </c>
      <c r="U2066" s="137">
        <v>10.503782869685301</v>
      </c>
      <c r="V2066" s="1">
        <v>16662186</v>
      </c>
      <c r="W2066" s="1">
        <v>2214049</v>
      </c>
      <c r="X2066" s="1">
        <v>1768557</v>
      </c>
      <c r="Y2066" s="1">
        <v>6536431</v>
      </c>
      <c r="Z2066" s="1">
        <v>1831469</v>
      </c>
      <c r="AA2066" s="1">
        <v>8074554</v>
      </c>
      <c r="AB2066" s="1">
        <v>2912777</v>
      </c>
      <c r="AC2066" s="1">
        <v>1632592</v>
      </c>
      <c r="AD2066" s="1">
        <v>3467522</v>
      </c>
      <c r="AE2066" s="1">
        <v>741889</v>
      </c>
      <c r="AH2066" s="136">
        <f t="shared" si="32"/>
        <v>39566</v>
      </c>
      <c r="AI2066" s="177">
        <f>HLOOKUP(附加题模型!$E$2,历史数据!$B$3:$K$5000,ROW(A2064),)</f>
        <v>9.9303753681144098</v>
      </c>
      <c r="AJ2066" s="177">
        <f>HLOOKUP(附加题模型!$E$2,历史数据!$L$3:$U$5000,ROW(A2064),)</f>
        <v>10.503782869685301</v>
      </c>
    </row>
    <row r="2067" spans="1:36" x14ac:dyDescent="0.2">
      <c r="A2067" s="148">
        <v>39567</v>
      </c>
      <c r="B2067" s="137">
        <v>16.612656472809999</v>
      </c>
      <c r="C2067" s="137">
        <v>48.594503538456202</v>
      </c>
      <c r="D2067" s="137">
        <v>11.2416289880337</v>
      </c>
      <c r="E2067" s="137">
        <v>8.2652456807219803</v>
      </c>
      <c r="F2067" s="137">
        <v>15.7154176863052</v>
      </c>
      <c r="G2067" s="137">
        <v>13.8653562709124</v>
      </c>
      <c r="H2067" s="137">
        <v>5.4098517815392801</v>
      </c>
      <c r="I2067" s="137">
        <v>16.097258980278301</v>
      </c>
      <c r="J2067" s="137">
        <v>16.648344764808002</v>
      </c>
      <c r="K2067" s="137">
        <v>10.269207073588101</v>
      </c>
      <c r="L2067" s="137">
        <v>16.398496997101599</v>
      </c>
      <c r="M2067" s="137">
        <v>49.965508340481598</v>
      </c>
      <c r="N2067" s="137">
        <v>11.2542317111144</v>
      </c>
      <c r="O2067" s="137">
        <v>8.0694898619680409</v>
      </c>
      <c r="P2067" s="137">
        <v>15.648826933397199</v>
      </c>
      <c r="Q2067" s="137">
        <v>13.816188340873699</v>
      </c>
      <c r="R2067" s="137">
        <v>5.5954839505136702</v>
      </c>
      <c r="S2067" s="137">
        <v>16.401363369074499</v>
      </c>
      <c r="T2067" s="137">
        <v>17.249833349859099</v>
      </c>
      <c r="U2067" s="137">
        <v>10.0215992888189</v>
      </c>
      <c r="V2067" s="1">
        <v>6814385</v>
      </c>
      <c r="W2067" s="1">
        <v>3189540</v>
      </c>
      <c r="X2067" s="1">
        <v>3395643</v>
      </c>
      <c r="Y2067" s="1">
        <v>5856807</v>
      </c>
      <c r="Z2067" s="1">
        <v>1825312</v>
      </c>
      <c r="AA2067" s="1">
        <v>6686717</v>
      </c>
      <c r="AB2067" s="1">
        <v>2002952</v>
      </c>
      <c r="AC2067" s="1">
        <v>1939242</v>
      </c>
      <c r="AD2067" s="1">
        <v>2238500</v>
      </c>
      <c r="AE2067" s="1">
        <v>1906451</v>
      </c>
      <c r="AH2067" s="136">
        <f t="shared" si="32"/>
        <v>39567</v>
      </c>
      <c r="AI2067" s="177">
        <f>HLOOKUP(附加题模型!$E$2,历史数据!$B$3:$K$5000,ROW(A2065),)</f>
        <v>10.269207073588101</v>
      </c>
      <c r="AJ2067" s="177">
        <f>HLOOKUP(附加题模型!$E$2,历史数据!$L$3:$U$5000,ROW(A2065),)</f>
        <v>10.0215992888189</v>
      </c>
    </row>
    <row r="2068" spans="1:36" x14ac:dyDescent="0.2">
      <c r="A2068" s="148">
        <v>39568</v>
      </c>
      <c r="B2068" s="137">
        <v>16.673844894441</v>
      </c>
      <c r="C2068" s="137">
        <v>50.3463430077109</v>
      </c>
      <c r="D2068" s="137">
        <v>11.317245326518201</v>
      </c>
      <c r="E2068" s="137">
        <v>8.0042379223833908</v>
      </c>
      <c r="F2068" s="137">
        <v>15.9151899450294</v>
      </c>
      <c r="G2068" s="137">
        <v>13.8899402359318</v>
      </c>
      <c r="H2068" s="137">
        <v>5.6750405943598397</v>
      </c>
      <c r="I2068" s="137">
        <v>16.299995239475798</v>
      </c>
      <c r="J2068" s="137">
        <v>17.249833349859099</v>
      </c>
      <c r="K2068" s="137">
        <v>10.0215992888189</v>
      </c>
      <c r="L2068" s="137">
        <v>16.796221737702901</v>
      </c>
      <c r="M2068" s="137">
        <v>50.879511541831903</v>
      </c>
      <c r="N2068" s="137">
        <v>11.4432725573258</v>
      </c>
      <c r="O2068" s="137">
        <v>8.2434950341937601</v>
      </c>
      <c r="P2068" s="137">
        <v>16.181552956661701</v>
      </c>
      <c r="Q2068" s="137">
        <v>14.258699711222</v>
      </c>
      <c r="R2068" s="137">
        <v>5.7413377975649702</v>
      </c>
      <c r="S2068" s="137">
        <v>16.7257413837904</v>
      </c>
      <c r="T2068" s="137">
        <v>18.3024383736986</v>
      </c>
      <c r="U2068" s="137">
        <v>10.112823209523301</v>
      </c>
      <c r="V2068" s="1">
        <v>7983380</v>
      </c>
      <c r="W2068" s="1">
        <v>3408185</v>
      </c>
      <c r="X2068" s="1">
        <v>4800387</v>
      </c>
      <c r="Y2068" s="1">
        <v>4273198</v>
      </c>
      <c r="Z2068" s="1">
        <v>4105479</v>
      </c>
      <c r="AA2068" s="1">
        <v>8893233</v>
      </c>
      <c r="AB2068" s="1">
        <v>2876202</v>
      </c>
      <c r="AC2068" s="1">
        <v>2651124</v>
      </c>
      <c r="AD2068" s="1">
        <v>2562822</v>
      </c>
      <c r="AE2068" s="1">
        <v>1806622</v>
      </c>
      <c r="AH2068" s="136">
        <f t="shared" si="32"/>
        <v>39568</v>
      </c>
      <c r="AI2068" s="177">
        <f>HLOOKUP(附加题模型!$E$2,历史数据!$B$3:$K$5000,ROW(A2066),)</f>
        <v>10.0215992888189</v>
      </c>
      <c r="AJ2068" s="177">
        <f>HLOOKUP(附加题模型!$E$2,历史数据!$L$3:$U$5000,ROW(A2066),)</f>
        <v>10.112823209523301</v>
      </c>
    </row>
    <row r="2069" spans="1:36" x14ac:dyDescent="0.2">
      <c r="A2069" s="148">
        <v>39573</v>
      </c>
      <c r="B2069" s="137">
        <v>16.826815948518401</v>
      </c>
      <c r="C2069" s="137">
        <v>51.717347809736303</v>
      </c>
      <c r="D2069" s="137">
        <v>11.493683449648801</v>
      </c>
      <c r="E2069" s="137">
        <v>8.2434950341937601</v>
      </c>
      <c r="F2069" s="137">
        <v>16.194871107243401</v>
      </c>
      <c r="G2069" s="137">
        <v>14.012860061028499</v>
      </c>
      <c r="H2069" s="137">
        <v>5.7678566788470302</v>
      </c>
      <c r="I2069" s="137">
        <v>17.009572146666901</v>
      </c>
      <c r="J2069" s="137">
        <v>18.689109606945699</v>
      </c>
      <c r="K2069" s="137">
        <v>10.034631277490901</v>
      </c>
      <c r="L2069" s="137">
        <v>17.071569635042302</v>
      </c>
      <c r="M2069" s="137">
        <v>51.031845408723598</v>
      </c>
      <c r="N2069" s="137">
        <v>11.9221760343945</v>
      </c>
      <c r="O2069" s="137">
        <v>8.3631235900989491</v>
      </c>
      <c r="P2069" s="137">
        <v>16.581097474110202</v>
      </c>
      <c r="Q2069" s="137">
        <v>14.4062035013381</v>
      </c>
      <c r="R2069" s="137">
        <v>5.9932671697444997</v>
      </c>
      <c r="S2069" s="137">
        <v>18.104347946333199</v>
      </c>
      <c r="T2069" s="137">
        <v>18.775036547667298</v>
      </c>
      <c r="U2069" s="137">
        <v>10.164951164211599</v>
      </c>
      <c r="V2069" s="1">
        <v>8142313</v>
      </c>
      <c r="W2069" s="1">
        <v>3798679</v>
      </c>
      <c r="X2069" s="1">
        <v>4302059</v>
      </c>
      <c r="Y2069" s="1">
        <v>4390651</v>
      </c>
      <c r="Z2069" s="1">
        <v>4236286</v>
      </c>
      <c r="AA2069" s="1">
        <v>9124243</v>
      </c>
      <c r="AB2069" s="1">
        <v>5367364</v>
      </c>
      <c r="AC2069" s="1">
        <v>4997522</v>
      </c>
      <c r="AD2069" s="1">
        <v>2411353</v>
      </c>
      <c r="AE2069" s="1">
        <v>1167932</v>
      </c>
      <c r="AH2069" s="136">
        <f t="shared" si="32"/>
        <v>39573</v>
      </c>
      <c r="AI2069" s="177">
        <f>HLOOKUP(附加题模型!$E$2,历史数据!$B$3:$K$5000,ROW(A2067),)</f>
        <v>10.034631277490901</v>
      </c>
      <c r="AJ2069" s="177">
        <f>HLOOKUP(附加题模型!$E$2,历史数据!$L$3:$U$5000,ROW(A2067),)</f>
        <v>10.164951164211599</v>
      </c>
    </row>
    <row r="2070" spans="1:36" x14ac:dyDescent="0.2">
      <c r="A2070" s="148">
        <v>39574</v>
      </c>
      <c r="B2070" s="137">
        <v>16.949192791780401</v>
      </c>
      <c r="C2070" s="137">
        <v>50.270176074265102</v>
      </c>
      <c r="D2070" s="137">
        <v>11.7457379112639</v>
      </c>
      <c r="E2070" s="137">
        <v>8.1891184178732193</v>
      </c>
      <c r="F2070" s="137">
        <v>16.314734462477901</v>
      </c>
      <c r="G2070" s="137">
        <v>14.652043151531601</v>
      </c>
      <c r="H2070" s="137">
        <v>5.9269699665393603</v>
      </c>
      <c r="I2070" s="137">
        <v>18.144895198172701</v>
      </c>
      <c r="J2070" s="137">
        <v>18.474292255141801</v>
      </c>
      <c r="K2070" s="137">
        <v>10.047663266162999</v>
      </c>
      <c r="L2070" s="137">
        <v>16.826815948518401</v>
      </c>
      <c r="M2070" s="137">
        <v>50.041675273927503</v>
      </c>
      <c r="N2070" s="137">
        <v>11.6071079573756</v>
      </c>
      <c r="O2070" s="137">
        <v>8.1021158317603597</v>
      </c>
      <c r="P2070" s="137">
        <v>16.2614618601514</v>
      </c>
      <c r="Q2070" s="137">
        <v>15.1191384868992</v>
      </c>
      <c r="R2070" s="137">
        <v>5.9137105258983302</v>
      </c>
      <c r="S2070" s="137">
        <v>17.658328176098799</v>
      </c>
      <c r="T2070" s="137">
        <v>18.195029697796599</v>
      </c>
      <c r="U2070" s="137">
        <v>10.230111107571901</v>
      </c>
      <c r="V2070" s="1">
        <v>6542608</v>
      </c>
      <c r="W2070" s="1">
        <v>2286551</v>
      </c>
      <c r="X2070" s="1">
        <v>2727960</v>
      </c>
      <c r="Y2070" s="1">
        <v>4165845</v>
      </c>
      <c r="Z2070" s="1">
        <v>2018197</v>
      </c>
      <c r="AA2070" s="1">
        <v>2441573</v>
      </c>
      <c r="AB2070" s="1">
        <v>4472937</v>
      </c>
      <c r="AC2070" s="1">
        <v>2558748</v>
      </c>
      <c r="AD2070" s="1">
        <v>2684381</v>
      </c>
      <c r="AE2070" s="1">
        <v>959518</v>
      </c>
      <c r="AH2070" s="136">
        <f t="shared" si="32"/>
        <v>39574</v>
      </c>
      <c r="AI2070" s="177">
        <f>HLOOKUP(附加题模型!$E$2,历史数据!$B$3:$K$5000,ROW(A2068),)</f>
        <v>10.047663266162999</v>
      </c>
      <c r="AJ2070" s="177">
        <f>HLOOKUP(附加题模型!$E$2,历史数据!$L$3:$U$5000,ROW(A2068),)</f>
        <v>10.230111107571901</v>
      </c>
    </row>
    <row r="2071" spans="1:36" x14ac:dyDescent="0.2">
      <c r="A2071" s="148">
        <v>39575</v>
      </c>
      <c r="B2071" s="137">
        <v>16.8880043701494</v>
      </c>
      <c r="C2071" s="137">
        <v>49.584673673252297</v>
      </c>
      <c r="D2071" s="137">
        <v>11.531491618891099</v>
      </c>
      <c r="E2071" s="137">
        <v>8.0477392154398206</v>
      </c>
      <c r="F2071" s="137">
        <v>16.128280354335299</v>
      </c>
      <c r="G2071" s="137">
        <v>15.881241402499001</v>
      </c>
      <c r="H2071" s="137">
        <v>5.8341538820521697</v>
      </c>
      <c r="I2071" s="137">
        <v>17.475865542821101</v>
      </c>
      <c r="J2071" s="137">
        <v>18.173547962616201</v>
      </c>
      <c r="K2071" s="137">
        <v>10.230111107571901</v>
      </c>
      <c r="L2071" s="137">
        <v>15.1747285644821</v>
      </c>
      <c r="M2071" s="137">
        <v>47.6043334036601</v>
      </c>
      <c r="N2071" s="137">
        <v>11.1029990341454</v>
      </c>
      <c r="O2071" s="137">
        <v>7.65622757793194</v>
      </c>
      <c r="P2071" s="137">
        <v>14.6499656397761</v>
      </c>
      <c r="Q2071" s="137">
        <v>15.4878979621894</v>
      </c>
      <c r="R2071" s="137">
        <v>5.7015594756418899</v>
      </c>
      <c r="S2071" s="137">
        <v>16.5838260023522</v>
      </c>
      <c r="T2071" s="137">
        <v>17.357242025761099</v>
      </c>
      <c r="U2071" s="137">
        <v>10.308303039604301</v>
      </c>
      <c r="V2071" s="1">
        <v>13634176</v>
      </c>
      <c r="W2071" s="1">
        <v>2604086</v>
      </c>
      <c r="X2071" s="1">
        <v>2637421</v>
      </c>
      <c r="Y2071" s="1">
        <v>3550550</v>
      </c>
      <c r="Z2071" s="1">
        <v>5924664</v>
      </c>
      <c r="AA2071" s="1">
        <v>2959736</v>
      </c>
      <c r="AB2071" s="1">
        <v>4028008</v>
      </c>
      <c r="AC2071" s="1">
        <v>1983079</v>
      </c>
      <c r="AD2071" s="1">
        <v>1698975</v>
      </c>
      <c r="AE2071" s="1">
        <v>1129767</v>
      </c>
      <c r="AH2071" s="136">
        <f t="shared" si="32"/>
        <v>39575</v>
      </c>
      <c r="AI2071" s="177">
        <f>HLOOKUP(附加题模型!$E$2,历史数据!$B$3:$K$5000,ROW(A2069),)</f>
        <v>10.230111107571901</v>
      </c>
      <c r="AJ2071" s="177">
        <f>HLOOKUP(附加题模型!$E$2,历史数据!$L$3:$U$5000,ROW(A2069),)</f>
        <v>10.308303039604301</v>
      </c>
    </row>
    <row r="2072" spans="1:36" x14ac:dyDescent="0.2">
      <c r="A2072" s="148">
        <v>39576</v>
      </c>
      <c r="B2072" s="137">
        <v>14.777003823880699</v>
      </c>
      <c r="C2072" s="137">
        <v>46.842664069201497</v>
      </c>
      <c r="D2072" s="137">
        <v>10.913958187934</v>
      </c>
      <c r="E2072" s="137">
        <v>7.6453522546678299</v>
      </c>
      <c r="F2072" s="137">
        <v>14.703238242102501</v>
      </c>
      <c r="G2072" s="137">
        <v>14.750379011608899</v>
      </c>
      <c r="H2072" s="137">
        <v>5.6352622724367496</v>
      </c>
      <c r="I2072" s="137">
        <v>16.218900735796801</v>
      </c>
      <c r="J2072" s="137">
        <v>17.1639064091375</v>
      </c>
      <c r="K2072" s="137">
        <v>10.2561750849161</v>
      </c>
      <c r="L2072" s="137">
        <v>15.6336417267144</v>
      </c>
      <c r="M2072" s="137">
        <v>47.3758326033225</v>
      </c>
      <c r="N2072" s="137">
        <v>11.203820818791399</v>
      </c>
      <c r="O2072" s="137">
        <v>7.8628587199499904</v>
      </c>
      <c r="P2072" s="137">
        <v>14.6899200915209</v>
      </c>
      <c r="Q2072" s="137">
        <v>14.9716346967831</v>
      </c>
      <c r="R2072" s="137">
        <v>5.9269699665393603</v>
      </c>
      <c r="S2072" s="137">
        <v>17.1717611540249</v>
      </c>
      <c r="T2072" s="137">
        <v>17.829840199729901</v>
      </c>
      <c r="U2072" s="137">
        <v>10.269207073588101</v>
      </c>
      <c r="V2072" s="1">
        <v>7550935</v>
      </c>
      <c r="W2072" s="1">
        <v>3473026</v>
      </c>
      <c r="X2072" s="1">
        <v>2877196</v>
      </c>
      <c r="Y2072" s="1">
        <v>3082709</v>
      </c>
      <c r="Z2072" s="1">
        <v>3616317</v>
      </c>
      <c r="AA2072" s="1">
        <v>10094368</v>
      </c>
      <c r="AB2072" s="1">
        <v>3528129</v>
      </c>
      <c r="AC2072" s="1">
        <v>1862795</v>
      </c>
      <c r="AD2072" s="1">
        <v>1254467</v>
      </c>
      <c r="AE2072" s="1">
        <v>647550</v>
      </c>
      <c r="AH2072" s="136">
        <f t="shared" si="32"/>
        <v>39576</v>
      </c>
      <c r="AI2072" s="177">
        <f>HLOOKUP(附加题模型!$E$2,历史数据!$B$3:$K$5000,ROW(A2070),)</f>
        <v>10.2561750849161</v>
      </c>
      <c r="AJ2072" s="177">
        <f>HLOOKUP(附加题模型!$E$2,历史数据!$L$3:$U$5000,ROW(A2070),)</f>
        <v>10.269207073588101</v>
      </c>
    </row>
    <row r="2073" spans="1:36" x14ac:dyDescent="0.2">
      <c r="A2073" s="148">
        <v>39577</v>
      </c>
      <c r="B2073" s="137">
        <v>15.603047515898901</v>
      </c>
      <c r="C2073" s="137">
        <v>47.832834203997699</v>
      </c>
      <c r="D2073" s="137">
        <v>11.203820818791399</v>
      </c>
      <c r="E2073" s="137">
        <v>7.8628587199499904</v>
      </c>
      <c r="F2073" s="137">
        <v>14.903010500826699</v>
      </c>
      <c r="G2073" s="137">
        <v>14.750379011608899</v>
      </c>
      <c r="H2073" s="137">
        <v>5.9667482884624397</v>
      </c>
      <c r="I2073" s="137">
        <v>17.029845772586601</v>
      </c>
      <c r="J2073" s="137">
        <v>17.9587306108122</v>
      </c>
      <c r="K2073" s="137">
        <v>10.164951164211599</v>
      </c>
      <c r="L2073" s="137">
        <v>15.6336417267144</v>
      </c>
      <c r="M2073" s="137">
        <v>48.518336605010397</v>
      </c>
      <c r="N2073" s="137">
        <v>11.342450772679699</v>
      </c>
      <c r="O2073" s="137">
        <v>7.8302327501576698</v>
      </c>
      <c r="P2073" s="137">
        <v>15.3558276206016</v>
      </c>
      <c r="Q2073" s="137">
        <v>14.234115746202599</v>
      </c>
      <c r="R2073" s="137">
        <v>5.90045108525731</v>
      </c>
      <c r="S2073" s="137">
        <v>16.766288635629898</v>
      </c>
      <c r="T2073" s="137">
        <v>17.550577642384699</v>
      </c>
      <c r="U2073" s="137">
        <v>10.5950067903898</v>
      </c>
      <c r="V2073" s="1">
        <v>8294222</v>
      </c>
      <c r="W2073" s="1">
        <v>3642278</v>
      </c>
      <c r="X2073" s="1">
        <v>2569763</v>
      </c>
      <c r="Y2073" s="1">
        <v>3299439</v>
      </c>
      <c r="Z2073" s="1">
        <v>3812405</v>
      </c>
      <c r="AA2073" s="1">
        <v>5797402</v>
      </c>
      <c r="AB2073" s="1">
        <v>3398235</v>
      </c>
      <c r="AC2073" s="1">
        <v>1536821</v>
      </c>
      <c r="AD2073" s="1">
        <v>1643443</v>
      </c>
      <c r="AE2073" s="1">
        <v>1017449</v>
      </c>
      <c r="AH2073" s="136">
        <f t="shared" si="32"/>
        <v>39577</v>
      </c>
      <c r="AI2073" s="177">
        <f>HLOOKUP(附加题模型!$E$2,历史数据!$B$3:$K$5000,ROW(A2071),)</f>
        <v>10.164951164211599</v>
      </c>
      <c r="AJ2073" s="177">
        <f>HLOOKUP(附加题模型!$E$2,历史数据!$L$3:$U$5000,ROW(A2071),)</f>
        <v>10.5950067903898</v>
      </c>
    </row>
    <row r="2074" spans="1:36" x14ac:dyDescent="0.2">
      <c r="A2074" s="148">
        <v>39580</v>
      </c>
      <c r="B2074" s="137">
        <v>15.450076461821499</v>
      </c>
      <c r="C2074" s="137">
        <v>47.223498736430798</v>
      </c>
      <c r="D2074" s="137">
        <v>11.140807203387601</v>
      </c>
      <c r="E2074" s="137">
        <v>7.8302327501576698</v>
      </c>
      <c r="F2074" s="137">
        <v>15.156055361877399</v>
      </c>
      <c r="G2074" s="137">
        <v>13.7916043758544</v>
      </c>
      <c r="H2074" s="137">
        <v>5.7943755601290796</v>
      </c>
      <c r="I2074" s="137">
        <v>16.746015009710199</v>
      </c>
      <c r="J2074" s="137">
        <v>17.357242025761099</v>
      </c>
      <c r="K2074" s="137">
        <v>10.5950067903898</v>
      </c>
      <c r="L2074" s="137">
        <v>16.1843375213932</v>
      </c>
      <c r="M2074" s="137">
        <v>48.213668871226901</v>
      </c>
      <c r="N2074" s="137">
        <v>11.7205324651024</v>
      </c>
      <c r="O2074" s="137">
        <v>8.1129911550244707</v>
      </c>
      <c r="P2074" s="137">
        <v>15.648826933397199</v>
      </c>
      <c r="Q2074" s="137">
        <v>13.8899402359318</v>
      </c>
      <c r="R2074" s="137">
        <v>5.9402294071803903</v>
      </c>
      <c r="S2074" s="137">
        <v>17.0703930244261</v>
      </c>
      <c r="T2074" s="137">
        <v>17.9587306108122</v>
      </c>
      <c r="U2074" s="137">
        <v>10.621070767733899</v>
      </c>
      <c r="V2074" s="1">
        <v>11184181</v>
      </c>
      <c r="W2074" s="1">
        <v>1995331</v>
      </c>
      <c r="X2074" s="1">
        <v>3222040</v>
      </c>
      <c r="Y2074" s="1">
        <v>4685387</v>
      </c>
      <c r="Z2074" s="1">
        <v>3292083</v>
      </c>
      <c r="AA2074" s="1">
        <v>4147224</v>
      </c>
      <c r="AB2074" s="1">
        <v>3397214</v>
      </c>
      <c r="AC2074" s="1">
        <v>1436425</v>
      </c>
      <c r="AD2074" s="1">
        <v>1332099</v>
      </c>
      <c r="AE2074" s="1">
        <v>682725</v>
      </c>
      <c r="AH2074" s="136">
        <f t="shared" si="32"/>
        <v>39580</v>
      </c>
      <c r="AI2074" s="177">
        <f>HLOOKUP(附加题模型!$E$2,历史数据!$B$3:$K$5000,ROW(A2072),)</f>
        <v>10.5950067903898</v>
      </c>
      <c r="AJ2074" s="177">
        <f>HLOOKUP(附加题模型!$E$2,历史数据!$L$3:$U$5000,ROW(A2072),)</f>
        <v>10.621070767733899</v>
      </c>
    </row>
    <row r="2075" spans="1:36" x14ac:dyDescent="0.2">
      <c r="A2075" s="148">
        <v>39581</v>
      </c>
      <c r="B2075" s="137">
        <v>16.1843375213932</v>
      </c>
      <c r="C2075" s="137">
        <v>46.004827801297097</v>
      </c>
      <c r="D2075" s="137">
        <v>11.329848049599001</v>
      </c>
      <c r="E2075" s="137">
        <v>7.8628587199499904</v>
      </c>
      <c r="F2075" s="137">
        <v>15.0495101572245</v>
      </c>
      <c r="G2075" s="137">
        <v>13.8899402359318</v>
      </c>
      <c r="H2075" s="137">
        <v>5.6750405943598397</v>
      </c>
      <c r="I2075" s="137">
        <v>16.218900735796801</v>
      </c>
      <c r="J2075" s="137">
        <v>17.400205496121899</v>
      </c>
      <c r="K2075" s="137">
        <v>10.621070767733899</v>
      </c>
      <c r="L2075" s="137">
        <v>16.1843375213932</v>
      </c>
      <c r="M2075" s="137">
        <v>47.6043334036601</v>
      </c>
      <c r="N2075" s="137">
        <v>12.300257726817099</v>
      </c>
      <c r="O2075" s="137">
        <v>8.5588794088528903</v>
      </c>
      <c r="P2075" s="137">
        <v>15.036192006642899</v>
      </c>
      <c r="Q2075" s="137">
        <v>13.8899402359318</v>
      </c>
      <c r="R2075" s="137">
        <v>6.0860832542316903</v>
      </c>
      <c r="S2075" s="137">
        <v>16.401363369074499</v>
      </c>
      <c r="T2075" s="137">
        <v>17.872803670090601</v>
      </c>
      <c r="U2075" s="137">
        <v>10.621070767733899</v>
      </c>
      <c r="V2075" s="1">
        <v>0</v>
      </c>
      <c r="W2075" s="1">
        <v>2283843</v>
      </c>
      <c r="X2075" s="1">
        <v>6286270</v>
      </c>
      <c r="Y2075" s="1">
        <v>8996072</v>
      </c>
      <c r="Z2075" s="1">
        <v>4254897</v>
      </c>
      <c r="AA2075" s="1">
        <v>0</v>
      </c>
      <c r="AB2075" s="1">
        <v>5396830</v>
      </c>
      <c r="AC2075" s="1">
        <v>1858130</v>
      </c>
      <c r="AD2075" s="1">
        <v>1768647</v>
      </c>
      <c r="AE2075" s="1">
        <v>0</v>
      </c>
      <c r="AH2075" s="136">
        <f t="shared" si="32"/>
        <v>39581</v>
      </c>
      <c r="AI2075" s="177">
        <f>HLOOKUP(附加题模型!$E$2,历史数据!$B$3:$K$5000,ROW(A2073),)</f>
        <v>10.621070767733899</v>
      </c>
      <c r="AJ2075" s="177">
        <f>HLOOKUP(附加题模型!$E$2,历史数据!$L$3:$U$5000,ROW(A2073),)</f>
        <v>10.621070767733899</v>
      </c>
    </row>
    <row r="2076" spans="1:36" x14ac:dyDescent="0.2">
      <c r="A2076" s="148">
        <v>39582</v>
      </c>
      <c r="B2076" s="137">
        <v>17.805830694613999</v>
      </c>
      <c r="C2076" s="137">
        <v>47.6043334036601</v>
      </c>
      <c r="D2076" s="137">
        <v>12.136422326767301</v>
      </c>
      <c r="E2076" s="137">
        <v>8.3739989133630601</v>
      </c>
      <c r="F2076" s="137">
        <v>14.916328651408399</v>
      </c>
      <c r="G2076" s="137">
        <v>13.816188340873699</v>
      </c>
      <c r="H2076" s="137">
        <v>5.4761489847444196</v>
      </c>
      <c r="I2076" s="137">
        <v>16.563552376432501</v>
      </c>
      <c r="J2076" s="137">
        <v>17.872803670090601</v>
      </c>
      <c r="K2076" s="137">
        <v>10.269207073588101</v>
      </c>
      <c r="L2076" s="137">
        <v>17.805830694613999</v>
      </c>
      <c r="M2076" s="137">
        <v>49.0515051391314</v>
      </c>
      <c r="N2076" s="137">
        <v>12.4136822345439</v>
      </c>
      <c r="O2076" s="137">
        <v>8.5480040855887793</v>
      </c>
      <c r="P2076" s="137">
        <v>15.9151899450294</v>
      </c>
      <c r="Q2076" s="137">
        <v>14.4799553963961</v>
      </c>
      <c r="R2076" s="137">
        <v>6.0993426948727203</v>
      </c>
      <c r="S2076" s="137">
        <v>16.887930391148402</v>
      </c>
      <c r="T2076" s="137">
        <v>18.431328784781002</v>
      </c>
      <c r="U2076" s="137">
        <v>10.6080387790619</v>
      </c>
      <c r="V2076" s="1">
        <v>11785893</v>
      </c>
      <c r="W2076" s="1">
        <v>2109270</v>
      </c>
      <c r="X2076" s="1">
        <v>3452846</v>
      </c>
      <c r="Y2076" s="1">
        <v>5434446</v>
      </c>
      <c r="Z2076" s="1">
        <v>4574970</v>
      </c>
      <c r="AA2076" s="1">
        <v>3892763</v>
      </c>
      <c r="AB2076" s="1">
        <v>5117686</v>
      </c>
      <c r="AC2076" s="1">
        <v>1425960</v>
      </c>
      <c r="AD2076" s="1">
        <v>1751661</v>
      </c>
      <c r="AE2076" s="1">
        <v>938813</v>
      </c>
      <c r="AH2076" s="136">
        <f t="shared" si="32"/>
        <v>39582</v>
      </c>
      <c r="AI2076" s="177">
        <f>HLOOKUP(附加题模型!$E$2,历史数据!$B$3:$K$5000,ROW(A2074),)</f>
        <v>10.269207073588101</v>
      </c>
      <c r="AJ2076" s="177">
        <f>HLOOKUP(附加题模型!$E$2,历史数据!$L$3:$U$5000,ROW(A2074),)</f>
        <v>10.6080387790619</v>
      </c>
    </row>
    <row r="2077" spans="1:36" x14ac:dyDescent="0.2">
      <c r="A2077" s="148">
        <v>39583</v>
      </c>
      <c r="B2077" s="137">
        <v>18.3259322784773</v>
      </c>
      <c r="C2077" s="137">
        <v>49.432339806360602</v>
      </c>
      <c r="D2077" s="137">
        <v>12.3506686191401</v>
      </c>
      <c r="E2077" s="137">
        <v>8.5588794088528903</v>
      </c>
      <c r="F2077" s="137">
        <v>16.114962203753699</v>
      </c>
      <c r="G2077" s="137">
        <v>14.3816195363187</v>
      </c>
      <c r="H2077" s="137">
        <v>6.07282381359067</v>
      </c>
      <c r="I2077" s="137">
        <v>17.131213902185401</v>
      </c>
      <c r="J2077" s="137">
        <v>18.667627871765301</v>
      </c>
      <c r="K2077" s="137">
        <v>10.425590937652901</v>
      </c>
      <c r="L2077" s="137">
        <v>17.163352267488801</v>
      </c>
      <c r="M2077" s="137">
        <v>51.488847009398697</v>
      </c>
      <c r="N2077" s="137">
        <v>11.997792372878999</v>
      </c>
      <c r="O2077" s="137">
        <v>8.6132560251734294</v>
      </c>
      <c r="P2077" s="137">
        <v>15.4756909758362</v>
      </c>
      <c r="Q2077" s="137">
        <v>14.3078676412607</v>
      </c>
      <c r="R2077" s="137">
        <v>6.1258615761547803</v>
      </c>
      <c r="S2077" s="137">
        <v>17.759696305697499</v>
      </c>
      <c r="T2077" s="137">
        <v>18.1520662274358</v>
      </c>
      <c r="U2077" s="137">
        <v>10.621070767733899</v>
      </c>
      <c r="V2077" s="1">
        <v>25123240</v>
      </c>
      <c r="W2077" s="1">
        <v>5683937</v>
      </c>
      <c r="X2077" s="1">
        <v>3190840</v>
      </c>
      <c r="Y2077" s="1">
        <v>6130978</v>
      </c>
      <c r="Z2077" s="1">
        <v>3775407</v>
      </c>
      <c r="AA2077" s="1">
        <v>3738878</v>
      </c>
      <c r="AB2077" s="1">
        <v>7341498</v>
      </c>
      <c r="AC2077" s="1">
        <v>6128324</v>
      </c>
      <c r="AD2077" s="1">
        <v>2263282</v>
      </c>
      <c r="AE2077" s="1">
        <v>1069415</v>
      </c>
      <c r="AH2077" s="136">
        <f t="shared" si="32"/>
        <v>39583</v>
      </c>
      <c r="AI2077" s="177">
        <f>HLOOKUP(附加题模型!$E$2,历史数据!$B$3:$K$5000,ROW(A2075),)</f>
        <v>10.425590937652901</v>
      </c>
      <c r="AJ2077" s="177">
        <f>HLOOKUP(附加题模型!$E$2,历史数据!$L$3:$U$5000,ROW(A2075),)</f>
        <v>10.621070767733899</v>
      </c>
    </row>
    <row r="2078" spans="1:36" x14ac:dyDescent="0.2">
      <c r="A2078" s="148">
        <v>39584</v>
      </c>
      <c r="B2078" s="137">
        <v>17.040975424226801</v>
      </c>
      <c r="C2078" s="137">
        <v>51.488847009398697</v>
      </c>
      <c r="D2078" s="137">
        <v>11.9347787574752</v>
      </c>
      <c r="E2078" s="137">
        <v>8.6023807019093201</v>
      </c>
      <c r="F2078" s="137">
        <v>15.3158731688568</v>
      </c>
      <c r="G2078" s="137">
        <v>14.1849478161639</v>
      </c>
      <c r="H2078" s="137">
        <v>6.20541822000094</v>
      </c>
      <c r="I2078" s="137">
        <v>17.475865542821101</v>
      </c>
      <c r="J2078" s="137">
        <v>18.2594749033378</v>
      </c>
      <c r="K2078" s="137">
        <v>10.621070767733899</v>
      </c>
      <c r="L2078" s="137">
        <v>16.490279629548098</v>
      </c>
      <c r="M2078" s="137">
        <v>50.194009140819198</v>
      </c>
      <c r="N2078" s="137">
        <v>11.9221760343945</v>
      </c>
      <c r="O2078" s="137">
        <v>8.3631235900989491</v>
      </c>
      <c r="P2078" s="137">
        <v>17.0205964433035</v>
      </c>
      <c r="Q2078" s="137">
        <v>14.258699711222</v>
      </c>
      <c r="R2078" s="137">
        <v>6.04630493230861</v>
      </c>
      <c r="S2078" s="137">
        <v>17.131213902185401</v>
      </c>
      <c r="T2078" s="137">
        <v>18.195029697796599</v>
      </c>
      <c r="U2078" s="137">
        <v>10.399526960308799</v>
      </c>
      <c r="V2078" s="1">
        <v>9401704</v>
      </c>
      <c r="W2078" s="1">
        <v>3010816</v>
      </c>
      <c r="X2078" s="1">
        <v>1787449</v>
      </c>
      <c r="Y2078" s="1">
        <v>3501759</v>
      </c>
      <c r="Z2078" s="1">
        <v>7287299</v>
      </c>
      <c r="AA2078" s="1">
        <v>3391653</v>
      </c>
      <c r="AB2078" s="1">
        <v>3569046</v>
      </c>
      <c r="AC2078" s="1">
        <v>2550295</v>
      </c>
      <c r="AD2078" s="1">
        <v>1254095</v>
      </c>
      <c r="AE2078" s="1">
        <v>569138</v>
      </c>
      <c r="AH2078" s="136">
        <f t="shared" si="32"/>
        <v>39584</v>
      </c>
      <c r="AI2078" s="177">
        <f>HLOOKUP(附加题模型!$E$2,历史数据!$B$3:$K$5000,ROW(A2076),)</f>
        <v>10.621070767733899</v>
      </c>
      <c r="AJ2078" s="177">
        <f>HLOOKUP(附加题模型!$E$2,历史数据!$L$3:$U$5000,ROW(A2076),)</f>
        <v>10.399526960308799</v>
      </c>
    </row>
    <row r="2079" spans="1:36" x14ac:dyDescent="0.2">
      <c r="A2079" s="148">
        <v>39587</v>
      </c>
      <c r="B2079" s="137">
        <v>16.490279629548098</v>
      </c>
      <c r="C2079" s="137">
        <v>50.194009140819198</v>
      </c>
      <c r="D2079" s="137">
        <v>12.149025049848101</v>
      </c>
      <c r="E2079" s="137">
        <v>8.3848742366271694</v>
      </c>
      <c r="F2079" s="137">
        <v>17.326913906680598</v>
      </c>
      <c r="G2079" s="137">
        <v>14.1849478161639</v>
      </c>
      <c r="H2079" s="137">
        <v>5.9667482884624397</v>
      </c>
      <c r="I2079" s="137">
        <v>17.029845772586601</v>
      </c>
      <c r="J2079" s="137">
        <v>18.195029697796599</v>
      </c>
      <c r="K2079" s="137">
        <v>10.1779831528837</v>
      </c>
      <c r="L2079" s="137">
        <v>18.142367013584401</v>
      </c>
      <c r="M2079" s="137">
        <v>51.641180876290498</v>
      </c>
      <c r="N2079" s="137">
        <v>12.287655003736401</v>
      </c>
      <c r="O2079" s="137">
        <v>8.7981365206632596</v>
      </c>
      <c r="P2079" s="137">
        <v>18.1126847909959</v>
      </c>
      <c r="Q2079" s="137">
        <v>14.4799553963961</v>
      </c>
      <c r="R2079" s="137">
        <v>5.9800077291034697</v>
      </c>
      <c r="S2079" s="137">
        <v>17.232582031784101</v>
      </c>
      <c r="T2079" s="137">
        <v>18.495773990322199</v>
      </c>
      <c r="U2079" s="137">
        <v>10.386494971636701</v>
      </c>
      <c r="V2079" s="1">
        <v>16988603</v>
      </c>
      <c r="W2079" s="1">
        <v>4017250</v>
      </c>
      <c r="X2079" s="1">
        <v>2949955</v>
      </c>
      <c r="Y2079" s="1">
        <v>8405381</v>
      </c>
      <c r="Z2079" s="1">
        <v>10606565</v>
      </c>
      <c r="AA2079" s="1">
        <v>2928720</v>
      </c>
      <c r="AB2079" s="1">
        <v>2031449</v>
      </c>
      <c r="AC2079" s="1">
        <v>1223507</v>
      </c>
      <c r="AD2079" s="1">
        <v>1136721</v>
      </c>
      <c r="AE2079" s="1">
        <v>435395</v>
      </c>
      <c r="AH2079" s="136">
        <f t="shared" si="32"/>
        <v>39587</v>
      </c>
      <c r="AI2079" s="177">
        <f>HLOOKUP(附加题模型!$E$2,历史数据!$B$3:$K$5000,ROW(A2077),)</f>
        <v>10.1779831528837</v>
      </c>
      <c r="AJ2079" s="177">
        <f>HLOOKUP(附加题模型!$E$2,历史数据!$L$3:$U$5000,ROW(A2077),)</f>
        <v>10.386494971636701</v>
      </c>
    </row>
    <row r="2080" spans="1:36" x14ac:dyDescent="0.2">
      <c r="A2080" s="148">
        <v>39588</v>
      </c>
      <c r="B2080" s="137">
        <v>18.662468597447699</v>
      </c>
      <c r="C2080" s="137">
        <v>51.488847009398697</v>
      </c>
      <c r="D2080" s="137">
        <v>12.287655003736401</v>
      </c>
      <c r="E2080" s="137">
        <v>8.6785079647580794</v>
      </c>
      <c r="F2080" s="137">
        <v>17.779731026455501</v>
      </c>
      <c r="G2080" s="137">
        <v>14.5045393614155</v>
      </c>
      <c r="H2080" s="137">
        <v>5.9402294071803903</v>
      </c>
      <c r="I2080" s="137">
        <v>17.232582031784101</v>
      </c>
      <c r="J2080" s="137">
        <v>18.539447600688899</v>
      </c>
      <c r="K2080" s="137">
        <v>10.269207073588101</v>
      </c>
      <c r="L2080" s="137">
        <v>19.121381759679998</v>
      </c>
      <c r="M2080" s="137">
        <v>49.356172872914797</v>
      </c>
      <c r="N2080" s="137">
        <v>12.779161203885799</v>
      </c>
      <c r="O2080" s="137">
        <v>7.9172353362705303</v>
      </c>
      <c r="P2080" s="137">
        <v>17.340232057262199</v>
      </c>
      <c r="Q2080" s="137">
        <v>13.767020410835</v>
      </c>
      <c r="R2080" s="137">
        <v>5.6883000350008599</v>
      </c>
      <c r="S2080" s="137">
        <v>17.759696305697499</v>
      </c>
      <c r="T2080" s="137">
        <v>16.923524017118901</v>
      </c>
      <c r="U2080" s="137">
        <v>9.86521542475408</v>
      </c>
      <c r="V2080" s="1">
        <v>47740611</v>
      </c>
      <c r="W2080" s="1">
        <v>4416997</v>
      </c>
      <c r="X2080" s="1">
        <v>11935383</v>
      </c>
      <c r="Y2080" s="1">
        <v>5480465</v>
      </c>
      <c r="Z2080" s="1">
        <v>6398416</v>
      </c>
      <c r="AA2080" s="1">
        <v>2201216</v>
      </c>
      <c r="AB2080" s="1">
        <v>2669896</v>
      </c>
      <c r="AC2080" s="1">
        <v>5244995</v>
      </c>
      <c r="AD2080" s="1">
        <v>1499718</v>
      </c>
      <c r="AE2080" s="1">
        <v>439000</v>
      </c>
      <c r="AH2080" s="136">
        <f t="shared" si="32"/>
        <v>39588</v>
      </c>
      <c r="AI2080" s="177">
        <f>HLOOKUP(附加题模型!$E$2,历史数据!$B$3:$K$5000,ROW(A2078),)</f>
        <v>10.269207073588101</v>
      </c>
      <c r="AJ2080" s="177">
        <f>HLOOKUP(附加题模型!$E$2,历史数据!$L$3:$U$5000,ROW(A2078),)</f>
        <v>9.86521542475408</v>
      </c>
    </row>
    <row r="2081" spans="1:36" x14ac:dyDescent="0.2">
      <c r="A2081" s="148">
        <v>39589</v>
      </c>
      <c r="B2081" s="137">
        <v>20.9876286194248</v>
      </c>
      <c r="C2081" s="137">
        <v>48.366002738118603</v>
      </c>
      <c r="D2081" s="137">
        <v>12.8799829885319</v>
      </c>
      <c r="E2081" s="137">
        <v>7.8084821036294496</v>
      </c>
      <c r="F2081" s="137">
        <v>17.180414250282801</v>
      </c>
      <c r="G2081" s="137">
        <v>13.2261731804094</v>
      </c>
      <c r="H2081" s="137">
        <v>5.6220028317957196</v>
      </c>
      <c r="I2081" s="137">
        <v>17.5164127946605</v>
      </c>
      <c r="J2081" s="137">
        <v>16.6833191601017</v>
      </c>
      <c r="K2081" s="137">
        <v>9.86521542475408</v>
      </c>
      <c r="L2081" s="137">
        <v>19.488512289465898</v>
      </c>
      <c r="M2081" s="137">
        <v>51.7935147431822</v>
      </c>
      <c r="N2081" s="137">
        <v>13.938611727315299</v>
      </c>
      <c r="O2081" s="137">
        <v>8.1021158317603597</v>
      </c>
      <c r="P2081" s="137">
        <v>18.991682729382401</v>
      </c>
      <c r="Q2081" s="137">
        <v>13.3736769705254</v>
      </c>
      <c r="R2081" s="137">
        <v>5.8076350007701096</v>
      </c>
      <c r="S2081" s="137">
        <v>18.895019357203299</v>
      </c>
      <c r="T2081" s="137">
        <v>17.338423315603102</v>
      </c>
      <c r="U2081" s="137">
        <v>9.7088315606892905</v>
      </c>
      <c r="V2081" s="1">
        <v>35215558</v>
      </c>
      <c r="W2081" s="1">
        <v>4335667</v>
      </c>
      <c r="X2081" s="1">
        <v>13989218</v>
      </c>
      <c r="Y2081" s="1">
        <v>4571655</v>
      </c>
      <c r="Z2081" s="1">
        <v>11184733</v>
      </c>
      <c r="AA2081" s="1">
        <v>3432085</v>
      </c>
      <c r="AB2081" s="1">
        <v>2780161</v>
      </c>
      <c r="AC2081" s="1">
        <v>11785767</v>
      </c>
      <c r="AD2081" s="1">
        <v>1286577</v>
      </c>
      <c r="AE2081" s="1">
        <v>505353</v>
      </c>
      <c r="AH2081" s="136">
        <f t="shared" si="32"/>
        <v>39589</v>
      </c>
      <c r="AI2081" s="177">
        <f>HLOOKUP(附加题模型!$E$2,历史数据!$B$3:$K$5000,ROW(A2079),)</f>
        <v>9.86521542475408</v>
      </c>
      <c r="AJ2081" s="177">
        <f>HLOOKUP(附加题模型!$E$2,历史数据!$L$3:$U$5000,ROW(A2079),)</f>
        <v>9.7088315606892905</v>
      </c>
    </row>
    <row r="2082" spans="1:36" x14ac:dyDescent="0.2">
      <c r="A2082" s="148">
        <v>39590</v>
      </c>
      <c r="B2082" s="137">
        <v>19.580294921912401</v>
      </c>
      <c r="C2082" s="137">
        <v>51.031845408723598</v>
      </c>
      <c r="D2082" s="137">
        <v>13.610940927215699</v>
      </c>
      <c r="E2082" s="137">
        <v>8.0042379223833908</v>
      </c>
      <c r="F2082" s="137">
        <v>18.645410814260401</v>
      </c>
      <c r="G2082" s="137">
        <v>13.275341110448</v>
      </c>
      <c r="H2082" s="137">
        <v>5.7811161194880603</v>
      </c>
      <c r="I2082" s="137">
        <v>18.448999586968899</v>
      </c>
      <c r="J2082" s="137">
        <v>16.923524017118901</v>
      </c>
      <c r="K2082" s="137">
        <v>9.5263837192803607</v>
      </c>
      <c r="L2082" s="137">
        <v>19.335541235388401</v>
      </c>
      <c r="M2082" s="137">
        <v>54.383190480341298</v>
      </c>
      <c r="N2082" s="137">
        <v>13.3840919117621</v>
      </c>
      <c r="O2082" s="137">
        <v>8.1456171248167895</v>
      </c>
      <c r="P2082" s="137">
        <v>18.525547459025901</v>
      </c>
      <c r="Q2082" s="137">
        <v>13.422844900564099</v>
      </c>
      <c r="R2082" s="137">
        <v>6.3910503889753301</v>
      </c>
      <c r="S2082" s="137">
        <v>18.104347946333199</v>
      </c>
      <c r="T2082" s="137">
        <v>16.901687211935499</v>
      </c>
      <c r="U2082" s="137">
        <v>9.7609595153775501</v>
      </c>
      <c r="V2082" s="1">
        <v>22396250</v>
      </c>
      <c r="W2082" s="1">
        <v>6981262</v>
      </c>
      <c r="X2082" s="1">
        <v>8575776</v>
      </c>
      <c r="Y2082" s="1">
        <v>4061763</v>
      </c>
      <c r="Z2082" s="1">
        <v>5604037</v>
      </c>
      <c r="AA2082" s="1">
        <v>2026623</v>
      </c>
      <c r="AB2082" s="1">
        <v>6005386</v>
      </c>
      <c r="AC2082" s="1">
        <v>5423900</v>
      </c>
      <c r="AD2082" s="1">
        <v>796963</v>
      </c>
      <c r="AE2082" s="1">
        <v>471500</v>
      </c>
      <c r="AH2082" s="136">
        <f t="shared" si="32"/>
        <v>39590</v>
      </c>
      <c r="AI2082" s="177">
        <f>HLOOKUP(附加题模型!$E$2,历史数据!$B$3:$K$5000,ROW(A2080),)</f>
        <v>9.5263837192803607</v>
      </c>
      <c r="AJ2082" s="177">
        <f>HLOOKUP(附加题模型!$E$2,历史数据!$L$3:$U$5000,ROW(A2080),)</f>
        <v>9.7609595153775501</v>
      </c>
    </row>
    <row r="2083" spans="1:36" x14ac:dyDescent="0.2">
      <c r="A2083" s="148">
        <v>39591</v>
      </c>
      <c r="B2083" s="137">
        <v>19.335541235388401</v>
      </c>
      <c r="C2083" s="137">
        <v>54.383190480341298</v>
      </c>
      <c r="D2083" s="137">
        <v>13.106832003985501</v>
      </c>
      <c r="E2083" s="137">
        <v>8.1456171248167895</v>
      </c>
      <c r="F2083" s="137">
        <v>18.632092663678801</v>
      </c>
      <c r="G2083" s="137">
        <v>13.299925075467399</v>
      </c>
      <c r="H2083" s="137">
        <v>6.6562392017958798</v>
      </c>
      <c r="I2083" s="137">
        <v>17.8610644352962</v>
      </c>
      <c r="J2083" s="137">
        <v>16.705155965285101</v>
      </c>
      <c r="K2083" s="137">
        <v>9.7609595153775501</v>
      </c>
      <c r="L2083" s="137">
        <v>17.683453851352098</v>
      </c>
      <c r="M2083" s="137">
        <v>54.459357413787103</v>
      </c>
      <c r="N2083" s="137">
        <v>12.968202050097201</v>
      </c>
      <c r="O2083" s="137">
        <v>7.8302327501576698</v>
      </c>
      <c r="P2083" s="137">
        <v>17.7530947252923</v>
      </c>
      <c r="Q2083" s="137">
        <v>13.4474288655835</v>
      </c>
      <c r="R2083" s="137">
        <v>6.2584559825650503</v>
      </c>
      <c r="S2083" s="137">
        <v>17.212308405864398</v>
      </c>
      <c r="T2083" s="137">
        <v>16.836176796385299</v>
      </c>
      <c r="U2083" s="137">
        <v>10.112823209523301</v>
      </c>
      <c r="V2083" s="1">
        <v>15461795</v>
      </c>
      <c r="W2083" s="1">
        <v>4764204</v>
      </c>
      <c r="X2083" s="1">
        <v>4560381</v>
      </c>
      <c r="Y2083" s="1">
        <v>2448990</v>
      </c>
      <c r="Z2083" s="1">
        <v>6090985</v>
      </c>
      <c r="AA2083" s="1">
        <v>2243499</v>
      </c>
      <c r="AB2083" s="1">
        <v>21042085</v>
      </c>
      <c r="AC2083" s="1">
        <v>3266838</v>
      </c>
      <c r="AD2083" s="1">
        <v>983204</v>
      </c>
      <c r="AE2083" s="1">
        <v>541559</v>
      </c>
      <c r="AH2083" s="136">
        <f t="shared" si="32"/>
        <v>39591</v>
      </c>
      <c r="AI2083" s="177">
        <f>HLOOKUP(附加题模型!$E$2,历史数据!$B$3:$K$5000,ROW(A2081),)</f>
        <v>9.7609595153775501</v>
      </c>
      <c r="AJ2083" s="177">
        <f>HLOOKUP(附加题模型!$E$2,历史数据!$L$3:$U$5000,ROW(A2081),)</f>
        <v>10.112823209523301</v>
      </c>
    </row>
    <row r="2084" spans="1:36" x14ac:dyDescent="0.2">
      <c r="A2084" s="148">
        <v>39594</v>
      </c>
      <c r="B2084" s="137">
        <v>17.193946478304301</v>
      </c>
      <c r="C2084" s="137">
        <v>54.687858214124702</v>
      </c>
      <c r="D2084" s="137">
        <v>12.753955757724301</v>
      </c>
      <c r="E2084" s="137">
        <v>7.8193574268935597</v>
      </c>
      <c r="F2084" s="137">
        <v>17.353550207843799</v>
      </c>
      <c r="G2084" s="137">
        <v>13.398260935544799</v>
      </c>
      <c r="H2084" s="137">
        <v>5.9932671697444997</v>
      </c>
      <c r="I2084" s="137">
        <v>16.847383139308899</v>
      </c>
      <c r="J2084" s="137">
        <v>16.770666380835198</v>
      </c>
      <c r="K2084" s="137">
        <v>9.8391514474099502</v>
      </c>
      <c r="L2084" s="137">
        <v>16.4290912079171</v>
      </c>
      <c r="M2084" s="137">
        <v>53.164519545207597</v>
      </c>
      <c r="N2084" s="137">
        <v>12.514504019189999</v>
      </c>
      <c r="O2084" s="137">
        <v>7.5039730522344303</v>
      </c>
      <c r="P2084" s="137">
        <v>17.553322466568002</v>
      </c>
      <c r="Q2084" s="137">
        <v>13.9636921309898</v>
      </c>
      <c r="R2084" s="137">
        <v>5.7678566788470302</v>
      </c>
      <c r="S2084" s="137">
        <v>16.158079858037599</v>
      </c>
      <c r="T2084" s="137">
        <v>16.2902566668009</v>
      </c>
      <c r="U2084" s="137">
        <v>9.8000554813937502</v>
      </c>
      <c r="V2084" s="1">
        <v>9159481</v>
      </c>
      <c r="W2084" s="1">
        <v>3531545</v>
      </c>
      <c r="X2084" s="1">
        <v>3207210</v>
      </c>
      <c r="Y2084" s="1">
        <v>2995537</v>
      </c>
      <c r="Z2084" s="1">
        <v>3282165</v>
      </c>
      <c r="AA2084" s="1">
        <v>4621044</v>
      </c>
      <c r="AB2084" s="1">
        <v>8196075</v>
      </c>
      <c r="AC2084" s="1">
        <v>2870351</v>
      </c>
      <c r="AD2084" s="1">
        <v>606995</v>
      </c>
      <c r="AE2084" s="1">
        <v>259853</v>
      </c>
      <c r="AH2084" s="136">
        <f t="shared" si="32"/>
        <v>39594</v>
      </c>
      <c r="AI2084" s="177">
        <f>HLOOKUP(附加题模型!$E$2,历史数据!$B$3:$K$5000,ROW(A2082),)</f>
        <v>9.8391514474099502</v>
      </c>
      <c r="AJ2084" s="177">
        <f>HLOOKUP(附加题模型!$E$2,历史数据!$L$3:$U$5000,ROW(A2082),)</f>
        <v>9.8000554813937502</v>
      </c>
    </row>
    <row r="2085" spans="1:36" x14ac:dyDescent="0.2">
      <c r="A2085" s="148">
        <v>39595</v>
      </c>
      <c r="B2085" s="137">
        <v>16.3067143646551</v>
      </c>
      <c r="C2085" s="137">
        <v>53.0883526117617</v>
      </c>
      <c r="D2085" s="137">
        <v>12.1994359421711</v>
      </c>
      <c r="E2085" s="137">
        <v>7.5039730522344303</v>
      </c>
      <c r="F2085" s="137">
        <v>17.553322466568002</v>
      </c>
      <c r="G2085" s="137">
        <v>13.7916043758544</v>
      </c>
      <c r="H2085" s="137">
        <v>5.6883000350008599</v>
      </c>
      <c r="I2085" s="137">
        <v>16.0161644765993</v>
      </c>
      <c r="J2085" s="137">
        <v>16.268419861617499</v>
      </c>
      <c r="K2085" s="137">
        <v>9.7348955380334203</v>
      </c>
      <c r="L2085" s="137">
        <v>16.153743310577699</v>
      </c>
      <c r="M2085" s="137">
        <v>52.402850210749001</v>
      </c>
      <c r="N2085" s="137">
        <v>12.451490403786201</v>
      </c>
      <c r="O2085" s="137">
        <v>7.6344769314037197</v>
      </c>
      <c r="P2085" s="137">
        <v>18.738637868331701</v>
      </c>
      <c r="Q2085" s="137">
        <v>14.037444026047799</v>
      </c>
      <c r="R2085" s="137">
        <v>5.7678566788470302</v>
      </c>
      <c r="S2085" s="137">
        <v>16.218900735796801</v>
      </c>
      <c r="T2085" s="137">
        <v>16.377603887534399</v>
      </c>
      <c r="U2085" s="137">
        <v>9.8912794020982098</v>
      </c>
      <c r="V2085" s="1">
        <v>8568660</v>
      </c>
      <c r="W2085" s="1">
        <v>1741479</v>
      </c>
      <c r="X2085" s="1">
        <v>2234768</v>
      </c>
      <c r="Y2085" s="1">
        <v>1401763</v>
      </c>
      <c r="Z2085" s="1">
        <v>3613989</v>
      </c>
      <c r="AA2085" s="1">
        <v>2396519</v>
      </c>
      <c r="AB2085" s="1">
        <v>4340197</v>
      </c>
      <c r="AC2085" s="1">
        <v>2150516</v>
      </c>
      <c r="AD2085" s="1">
        <v>589650</v>
      </c>
      <c r="AE2085" s="1">
        <v>291060</v>
      </c>
      <c r="AH2085" s="136">
        <f t="shared" si="32"/>
        <v>39595</v>
      </c>
      <c r="AI2085" s="177">
        <f>HLOOKUP(附加题模型!$E$2,历史数据!$B$3:$K$5000,ROW(A2083),)</f>
        <v>9.7348955380334203</v>
      </c>
      <c r="AJ2085" s="177">
        <f>HLOOKUP(附加题模型!$E$2,历史数据!$L$3:$U$5000,ROW(A2083),)</f>
        <v>9.8912794020982098</v>
      </c>
    </row>
    <row r="2086" spans="1:36" x14ac:dyDescent="0.2">
      <c r="A2086" s="148">
        <v>39596</v>
      </c>
      <c r="B2086" s="137">
        <v>16.153743310577699</v>
      </c>
      <c r="C2086" s="137">
        <v>52.326683277303196</v>
      </c>
      <c r="D2086" s="137">
        <v>12.451490403786201</v>
      </c>
      <c r="E2086" s="137">
        <v>7.6453522546678299</v>
      </c>
      <c r="F2086" s="137">
        <v>18.645410814260401</v>
      </c>
      <c r="G2086" s="137">
        <v>13.9636921309898</v>
      </c>
      <c r="H2086" s="137">
        <v>5.7413377975649702</v>
      </c>
      <c r="I2086" s="137">
        <v>16.218900735796801</v>
      </c>
      <c r="J2086" s="137">
        <v>16.3994406927178</v>
      </c>
      <c r="K2086" s="137">
        <v>9.6436716173289607</v>
      </c>
      <c r="L2086" s="137">
        <v>16.153743310577699</v>
      </c>
      <c r="M2086" s="137">
        <v>54.916359014462302</v>
      </c>
      <c r="N2086" s="137">
        <v>12.7035448654013</v>
      </c>
      <c r="O2086" s="137">
        <v>7.8084821036294496</v>
      </c>
      <c r="P2086" s="137">
        <v>18.6054563625156</v>
      </c>
      <c r="Q2086" s="137">
        <v>14.012860061028499</v>
      </c>
      <c r="R2086" s="137">
        <v>5.88719164461628</v>
      </c>
      <c r="S2086" s="137">
        <v>16.7054677578707</v>
      </c>
      <c r="T2086" s="137">
        <v>16.7925031860186</v>
      </c>
      <c r="U2086" s="137">
        <v>10.086759232179199</v>
      </c>
      <c r="V2086" s="1">
        <v>0</v>
      </c>
      <c r="W2086" s="1">
        <v>1964444</v>
      </c>
      <c r="X2086" s="1">
        <v>2005308</v>
      </c>
      <c r="Y2086" s="1">
        <v>1671230</v>
      </c>
      <c r="Z2086" s="1">
        <v>4077042</v>
      </c>
      <c r="AA2086" s="1">
        <v>2814027</v>
      </c>
      <c r="AB2086" s="1">
        <v>3507188</v>
      </c>
      <c r="AC2086" s="1">
        <v>1456258</v>
      </c>
      <c r="AD2086" s="1">
        <v>764849</v>
      </c>
      <c r="AE2086" s="1">
        <v>553344</v>
      </c>
      <c r="AH2086" s="136">
        <f t="shared" si="32"/>
        <v>39596</v>
      </c>
      <c r="AI2086" s="177">
        <f>HLOOKUP(附加题模型!$E$2,历史数据!$B$3:$K$5000,ROW(A2084),)</f>
        <v>9.6436716173289607</v>
      </c>
      <c r="AJ2086" s="177">
        <f>HLOOKUP(附加题模型!$E$2,历史数据!$L$3:$U$5000,ROW(A2084),)</f>
        <v>10.086759232179199</v>
      </c>
    </row>
    <row r="2087" spans="1:36" x14ac:dyDescent="0.2">
      <c r="A2087" s="148">
        <v>39597</v>
      </c>
      <c r="B2087" s="137">
        <v>16.551468051179</v>
      </c>
      <c r="C2087" s="137">
        <v>54.307023546895401</v>
      </c>
      <c r="D2087" s="137">
        <v>12.7287503115628</v>
      </c>
      <c r="E2087" s="137">
        <v>7.7867314571012303</v>
      </c>
      <c r="F2087" s="137">
        <v>18.645410814260401</v>
      </c>
      <c r="G2087" s="137">
        <v>13.9636921309898</v>
      </c>
      <c r="H2087" s="137">
        <v>5.90045108525731</v>
      </c>
      <c r="I2087" s="137">
        <v>16.7054677578707</v>
      </c>
      <c r="J2087" s="137">
        <v>16.7925031860186</v>
      </c>
      <c r="K2087" s="137">
        <v>9.7088315606892905</v>
      </c>
      <c r="L2087" s="137">
        <v>17.775236483798601</v>
      </c>
      <c r="M2087" s="137">
        <v>56.972866217500403</v>
      </c>
      <c r="N2087" s="137">
        <v>11.997792372878999</v>
      </c>
      <c r="O2087" s="137">
        <v>7.6127262848755102</v>
      </c>
      <c r="P2087" s="137">
        <v>18.765274169495001</v>
      </c>
      <c r="Q2087" s="137">
        <v>14.430787466357399</v>
      </c>
      <c r="R2087" s="137">
        <v>5.7413377975649702</v>
      </c>
      <c r="S2087" s="137">
        <v>16.320268865395501</v>
      </c>
      <c r="T2087" s="137">
        <v>16.355767082351001</v>
      </c>
      <c r="U2087" s="137">
        <v>9.9564393454585396</v>
      </c>
      <c r="V2087" s="1">
        <v>20710876</v>
      </c>
      <c r="W2087" s="1">
        <v>4729124</v>
      </c>
      <c r="X2087" s="1">
        <v>2533931</v>
      </c>
      <c r="Y2087" s="1">
        <v>2177669</v>
      </c>
      <c r="Z2087" s="1">
        <v>4975488</v>
      </c>
      <c r="AA2087" s="1">
        <v>7957820</v>
      </c>
      <c r="AB2087" s="1">
        <v>3397246</v>
      </c>
      <c r="AC2087" s="1">
        <v>1642938</v>
      </c>
      <c r="AD2087" s="1">
        <v>690108</v>
      </c>
      <c r="AE2087" s="1">
        <v>280950</v>
      </c>
      <c r="AH2087" s="136">
        <f t="shared" si="32"/>
        <v>39597</v>
      </c>
      <c r="AI2087" s="177">
        <f>HLOOKUP(附加题模型!$E$2,历史数据!$B$3:$K$5000,ROW(A2085),)</f>
        <v>9.7088315606892905</v>
      </c>
      <c r="AJ2087" s="177">
        <f>HLOOKUP(附加题模型!$E$2,历史数据!$L$3:$U$5000,ROW(A2085),)</f>
        <v>9.9564393454585396</v>
      </c>
    </row>
    <row r="2088" spans="1:36" x14ac:dyDescent="0.2">
      <c r="A2088" s="148">
        <v>39598</v>
      </c>
      <c r="B2088" s="137">
        <v>17.591671218905599</v>
      </c>
      <c r="C2088" s="137">
        <v>56.363530749933503</v>
      </c>
      <c r="D2088" s="137">
        <v>11.972586926717501</v>
      </c>
      <c r="E2088" s="137">
        <v>7.6894012258742501</v>
      </c>
      <c r="F2088" s="137">
        <v>18.672047115423702</v>
      </c>
      <c r="G2088" s="137">
        <v>14.0620279910672</v>
      </c>
      <c r="H2088" s="137">
        <v>5.7413377975649702</v>
      </c>
      <c r="I2088" s="137">
        <v>16.218900735796801</v>
      </c>
      <c r="J2088" s="137">
        <v>16.3339302771676</v>
      </c>
      <c r="K2088" s="137">
        <v>9.9564393454585396</v>
      </c>
      <c r="L2088" s="137">
        <v>17.285729110750701</v>
      </c>
      <c r="M2088" s="137">
        <v>59.7910427549971</v>
      </c>
      <c r="N2088" s="137">
        <v>11.5440943419718</v>
      </c>
      <c r="O2088" s="137">
        <v>7.7222619148737097</v>
      </c>
      <c r="P2088" s="137">
        <v>19.018319030545602</v>
      </c>
      <c r="Q2088" s="137">
        <v>14.553707291454201</v>
      </c>
      <c r="R2088" s="137">
        <v>5.6617811537188096</v>
      </c>
      <c r="S2088" s="137">
        <v>16.4824578727535</v>
      </c>
      <c r="T2088" s="137">
        <v>16.5741351341848</v>
      </c>
      <c r="U2088" s="137">
        <v>10.0997912208513</v>
      </c>
      <c r="V2088" s="1">
        <v>12091509</v>
      </c>
      <c r="W2088" s="1">
        <v>6252473</v>
      </c>
      <c r="X2088" s="1">
        <v>2232461</v>
      </c>
      <c r="Y2088" s="1">
        <v>1299529</v>
      </c>
      <c r="Z2088" s="1">
        <v>5999997</v>
      </c>
      <c r="AA2088" s="1">
        <v>5679921</v>
      </c>
      <c r="AB2088" s="1">
        <v>3679652</v>
      </c>
      <c r="AC2088" s="1">
        <v>1079782</v>
      </c>
      <c r="AD2088" s="1">
        <v>575282</v>
      </c>
      <c r="AE2088" s="1">
        <v>252800</v>
      </c>
      <c r="AH2088" s="136">
        <f t="shared" si="32"/>
        <v>39598</v>
      </c>
      <c r="AI2088" s="177">
        <f>HLOOKUP(附加题模型!$E$2,历史数据!$B$3:$K$5000,ROW(A2086),)</f>
        <v>9.9564393454585396</v>
      </c>
      <c r="AJ2088" s="177">
        <f>HLOOKUP(附加题模型!$E$2,历史数据!$L$3:$U$5000,ROW(A2086),)</f>
        <v>10.0997912208513</v>
      </c>
    </row>
    <row r="2089" spans="1:36" x14ac:dyDescent="0.2">
      <c r="A2089" s="148">
        <v>39601</v>
      </c>
      <c r="B2089" s="137">
        <v>17.010381213411399</v>
      </c>
      <c r="C2089" s="137">
        <v>61.466715290805901</v>
      </c>
      <c r="D2089" s="137">
        <v>11.5819025112141</v>
      </c>
      <c r="E2089" s="137">
        <v>7.7332154778735296</v>
      </c>
      <c r="F2089" s="137">
        <v>18.7120015671685</v>
      </c>
      <c r="G2089" s="137">
        <v>14.4553714313768</v>
      </c>
      <c r="H2089" s="137">
        <v>5.6485217130777796</v>
      </c>
      <c r="I2089" s="137">
        <v>16.685194131951</v>
      </c>
      <c r="J2089" s="137">
        <v>16.508624718634699</v>
      </c>
      <c r="K2089" s="137">
        <v>9.9303753681144098</v>
      </c>
      <c r="L2089" s="137">
        <v>17.408105954012701</v>
      </c>
      <c r="M2089" s="137">
        <v>62.152217691818599</v>
      </c>
      <c r="N2089" s="137">
        <v>11.7079297420216</v>
      </c>
      <c r="O2089" s="137">
        <v>7.7222619148737097</v>
      </c>
      <c r="P2089" s="137">
        <v>19.5776813549735</v>
      </c>
      <c r="Q2089" s="137">
        <v>13.9636921309898</v>
      </c>
      <c r="R2089" s="137">
        <v>5.8208944414111397</v>
      </c>
      <c r="S2089" s="137">
        <v>17.536686420580299</v>
      </c>
      <c r="T2089" s="137">
        <v>16.705155965285101</v>
      </c>
      <c r="U2089" s="137">
        <v>10.282239062260199</v>
      </c>
      <c r="V2089" s="1">
        <v>10727410</v>
      </c>
      <c r="W2089" s="1">
        <v>6037387</v>
      </c>
      <c r="X2089" s="1">
        <v>1300508</v>
      </c>
      <c r="Y2089" s="1">
        <v>1463299</v>
      </c>
      <c r="Z2089" s="1">
        <v>6424252</v>
      </c>
      <c r="AA2089" s="1">
        <v>6412798</v>
      </c>
      <c r="AB2089" s="1">
        <v>2966010</v>
      </c>
      <c r="AC2089" s="1">
        <v>3565270</v>
      </c>
      <c r="AD2089" s="1">
        <v>672566</v>
      </c>
      <c r="AE2089" s="1">
        <v>412450</v>
      </c>
      <c r="AH2089" s="136">
        <f t="shared" si="32"/>
        <v>39601</v>
      </c>
      <c r="AI2089" s="177">
        <f>HLOOKUP(附加题模型!$E$2,历史数据!$B$3:$K$5000,ROW(A2087),)</f>
        <v>9.9303753681144098</v>
      </c>
      <c r="AJ2089" s="177">
        <f>HLOOKUP(附加题模型!$E$2,历史数据!$L$3:$U$5000,ROW(A2087),)</f>
        <v>10.282239062260199</v>
      </c>
    </row>
    <row r="2090" spans="1:36" x14ac:dyDescent="0.2">
      <c r="A2090" s="148">
        <v>39602</v>
      </c>
      <c r="B2090" s="137">
        <v>16.979787002595899</v>
      </c>
      <c r="C2090" s="137">
        <v>62.152217691818599</v>
      </c>
      <c r="D2090" s="137">
        <v>11.821354249748399</v>
      </c>
      <c r="E2090" s="137">
        <v>7.7660761668729998</v>
      </c>
      <c r="F2090" s="137">
        <v>19.551045053810199</v>
      </c>
      <c r="G2090" s="137">
        <v>13.914524200951099</v>
      </c>
      <c r="H2090" s="137">
        <v>5.7811161194880603</v>
      </c>
      <c r="I2090" s="137">
        <v>17.435318290981598</v>
      </c>
      <c r="J2090" s="137">
        <v>16.705155965285101</v>
      </c>
      <c r="K2090" s="137">
        <v>10.269207073588101</v>
      </c>
      <c r="L2090" s="137">
        <v>16.612656472809999</v>
      </c>
      <c r="M2090" s="137">
        <v>62.152217691818599</v>
      </c>
      <c r="N2090" s="137">
        <v>11.4558752804065</v>
      </c>
      <c r="O2090" s="137">
        <v>7.87561179687121</v>
      </c>
      <c r="P2090" s="137">
        <v>19.617635806718301</v>
      </c>
      <c r="Q2090" s="137">
        <v>13.939108165970501</v>
      </c>
      <c r="R2090" s="137">
        <v>5.7678566788470302</v>
      </c>
      <c r="S2090" s="137">
        <v>17.759696305697499</v>
      </c>
      <c r="T2090" s="137">
        <v>16.901687211935499</v>
      </c>
      <c r="U2090" s="137">
        <v>10.243143096243999</v>
      </c>
      <c r="V2090" s="1">
        <v>6104788</v>
      </c>
      <c r="W2090" s="1">
        <v>0</v>
      </c>
      <c r="X2090" s="1">
        <v>1350301</v>
      </c>
      <c r="Y2090" s="1">
        <v>1760695</v>
      </c>
      <c r="Z2090" s="1">
        <v>4731753</v>
      </c>
      <c r="AA2090" s="1">
        <v>3114339</v>
      </c>
      <c r="AB2090" s="1">
        <v>2191776</v>
      </c>
      <c r="AC2090" s="1">
        <v>2961209</v>
      </c>
      <c r="AD2090" s="1">
        <v>1208200</v>
      </c>
      <c r="AE2090" s="1">
        <v>248245</v>
      </c>
      <c r="AH2090" s="136">
        <f t="shared" si="32"/>
        <v>39602</v>
      </c>
      <c r="AI2090" s="177">
        <f>HLOOKUP(附加题模型!$E$2,历史数据!$B$3:$K$5000,ROW(A2088),)</f>
        <v>10.269207073588101</v>
      </c>
      <c r="AJ2090" s="177">
        <f>HLOOKUP(附加题模型!$E$2,历史数据!$L$3:$U$5000,ROW(A2088),)</f>
        <v>10.243143096243999</v>
      </c>
    </row>
    <row r="2091" spans="1:36" x14ac:dyDescent="0.2">
      <c r="A2091" s="148">
        <v>39603</v>
      </c>
      <c r="B2091" s="137">
        <v>16.5208738403635</v>
      </c>
      <c r="C2091" s="137">
        <v>62.152217691818599</v>
      </c>
      <c r="D2091" s="137">
        <v>11.4432725573258</v>
      </c>
      <c r="E2091" s="137">
        <v>7.7770297298728197</v>
      </c>
      <c r="F2091" s="137">
        <v>19.737499161952801</v>
      </c>
      <c r="G2091" s="137">
        <v>13.7916043758544</v>
      </c>
      <c r="H2091" s="137">
        <v>5.8076350007701096</v>
      </c>
      <c r="I2091" s="137">
        <v>17.820517183456701</v>
      </c>
      <c r="J2091" s="137">
        <v>16.9671976274856</v>
      </c>
      <c r="K2091" s="137">
        <v>10.164951164211599</v>
      </c>
      <c r="L2091" s="137">
        <v>16.459685418732601</v>
      </c>
      <c r="M2091" s="137">
        <v>62.152217691818599</v>
      </c>
      <c r="N2091" s="137">
        <v>11.518888895810299</v>
      </c>
      <c r="O2091" s="137">
        <v>7.6017727218756903</v>
      </c>
      <c r="P2091" s="137">
        <v>18.778592320076601</v>
      </c>
      <c r="Q2091" s="137">
        <v>13.5703486906802</v>
      </c>
      <c r="R2091" s="137">
        <v>5.5954839505136702</v>
      </c>
      <c r="S2091" s="137">
        <v>17.6177809242593</v>
      </c>
      <c r="T2091" s="137">
        <v>16.552298329001399</v>
      </c>
      <c r="U2091" s="137">
        <v>10.125855198195399</v>
      </c>
      <c r="V2091" s="1">
        <v>4879918</v>
      </c>
      <c r="W2091" s="1">
        <v>0</v>
      </c>
      <c r="X2091" s="1">
        <v>1039896</v>
      </c>
      <c r="Y2091" s="1">
        <v>1757049</v>
      </c>
      <c r="Z2091" s="1">
        <v>5511898</v>
      </c>
      <c r="AA2091" s="1">
        <v>1907414</v>
      </c>
      <c r="AB2091" s="1">
        <v>2423432</v>
      </c>
      <c r="AC2091" s="1">
        <v>2117292</v>
      </c>
      <c r="AD2091" s="1">
        <v>607892</v>
      </c>
      <c r="AE2091" s="1">
        <v>200544</v>
      </c>
      <c r="AH2091" s="136">
        <f t="shared" si="32"/>
        <v>39603</v>
      </c>
      <c r="AI2091" s="177">
        <f>HLOOKUP(附加题模型!$E$2,历史数据!$B$3:$K$5000,ROW(A2089),)</f>
        <v>10.164951164211599</v>
      </c>
      <c r="AJ2091" s="177">
        <f>HLOOKUP(附加题模型!$E$2,历史数据!$L$3:$U$5000,ROW(A2089),)</f>
        <v>10.125855198195399</v>
      </c>
    </row>
    <row r="2092" spans="1:36" x14ac:dyDescent="0.2">
      <c r="A2092" s="148">
        <v>39604</v>
      </c>
      <c r="B2092" s="137">
        <v>16.5208738403635</v>
      </c>
      <c r="C2092" s="137">
        <v>62.152217691818599</v>
      </c>
      <c r="D2092" s="137">
        <v>11.1029990341454</v>
      </c>
      <c r="E2092" s="137">
        <v>7.5031906548773</v>
      </c>
      <c r="F2092" s="137">
        <v>18.778592320076601</v>
      </c>
      <c r="G2092" s="137">
        <v>13.6686845507576</v>
      </c>
      <c r="H2092" s="137">
        <v>5.5822245098726402</v>
      </c>
      <c r="I2092" s="137">
        <v>17.597507298339501</v>
      </c>
      <c r="J2092" s="137">
        <v>16.552298329001399</v>
      </c>
      <c r="K2092" s="137">
        <v>9.8912794020982098</v>
      </c>
      <c r="L2092" s="137">
        <v>15.786612780791801</v>
      </c>
      <c r="M2092" s="137">
        <v>62.152217691818599</v>
      </c>
      <c r="N2092" s="137">
        <v>11.493683449648801</v>
      </c>
      <c r="O2092" s="137">
        <v>7.5031906548773</v>
      </c>
      <c r="P2092" s="137">
        <v>18.7120015671685</v>
      </c>
      <c r="Q2092" s="137">
        <v>14.258699711222</v>
      </c>
      <c r="R2092" s="137">
        <v>5.6220028317957196</v>
      </c>
      <c r="S2092" s="137">
        <v>18.225989701851699</v>
      </c>
      <c r="T2092" s="137">
        <v>16.901687211935499</v>
      </c>
      <c r="U2092" s="137">
        <v>10.008567300146799</v>
      </c>
      <c r="V2092" s="1">
        <v>6387444</v>
      </c>
      <c r="W2092" s="1">
        <v>0</v>
      </c>
      <c r="X2092" s="1">
        <v>1314697</v>
      </c>
      <c r="Y2092" s="1">
        <v>1152670</v>
      </c>
      <c r="Z2092" s="1">
        <v>4172807</v>
      </c>
      <c r="AA2092" s="1">
        <v>5567057</v>
      </c>
      <c r="AB2092" s="1">
        <v>1840769</v>
      </c>
      <c r="AC2092" s="1">
        <v>3159101</v>
      </c>
      <c r="AD2092" s="1">
        <v>1312399</v>
      </c>
      <c r="AE2092" s="1">
        <v>121700</v>
      </c>
      <c r="AH2092" s="136">
        <f t="shared" si="32"/>
        <v>39604</v>
      </c>
      <c r="AI2092" s="177">
        <f>HLOOKUP(附加题模型!$E$2,历史数据!$B$3:$K$5000,ROW(A2090),)</f>
        <v>9.8912794020982098</v>
      </c>
      <c r="AJ2092" s="177">
        <f>HLOOKUP(附加题模型!$E$2,历史数据!$L$3:$U$5000,ROW(A2090),)</f>
        <v>10.008567300146799</v>
      </c>
    </row>
    <row r="2093" spans="1:36" x14ac:dyDescent="0.2">
      <c r="A2093" s="148">
        <v>39605</v>
      </c>
      <c r="B2093" s="137">
        <v>15.7560185699763</v>
      </c>
      <c r="C2093" s="137">
        <v>62.152217691818599</v>
      </c>
      <c r="D2093" s="137">
        <v>11.342450772679699</v>
      </c>
      <c r="E2093" s="137">
        <v>7.5689120328762201</v>
      </c>
      <c r="F2093" s="137">
        <v>18.8451830729847</v>
      </c>
      <c r="G2093" s="137">
        <v>14.037444026047799</v>
      </c>
      <c r="H2093" s="137">
        <v>5.6087433911547002</v>
      </c>
      <c r="I2093" s="137">
        <v>18.246263327771398</v>
      </c>
      <c r="J2093" s="137">
        <v>16.814339991202001</v>
      </c>
      <c r="K2093" s="137">
        <v>10.1388871868675</v>
      </c>
      <c r="L2093" s="137">
        <v>15.8172069916073</v>
      </c>
      <c r="M2093" s="137">
        <v>62.152217691818599</v>
      </c>
      <c r="N2093" s="137">
        <v>11.5945052342948</v>
      </c>
      <c r="O2093" s="137">
        <v>7.4703299658778404</v>
      </c>
      <c r="P2093" s="137">
        <v>18.552183760189099</v>
      </c>
      <c r="Q2093" s="137">
        <v>14.2095317811833</v>
      </c>
      <c r="R2093" s="137">
        <v>5.6087433911547002</v>
      </c>
      <c r="S2093" s="137">
        <v>18.023253442654202</v>
      </c>
      <c r="T2093" s="137">
        <v>17.513117757070098</v>
      </c>
      <c r="U2093" s="137">
        <v>9.86521542475408</v>
      </c>
      <c r="V2093" s="1">
        <v>3183491</v>
      </c>
      <c r="W2093" s="1">
        <v>0</v>
      </c>
      <c r="X2093" s="1">
        <v>1431971</v>
      </c>
      <c r="Y2093" s="1">
        <v>1055120</v>
      </c>
      <c r="Z2093" s="1">
        <v>3687725</v>
      </c>
      <c r="AA2093" s="1">
        <v>3045268</v>
      </c>
      <c r="AB2093" s="1">
        <v>1821124</v>
      </c>
      <c r="AC2093" s="1">
        <v>1586570</v>
      </c>
      <c r="AD2093" s="1">
        <v>3998124</v>
      </c>
      <c r="AE2093" s="1">
        <v>163600</v>
      </c>
      <c r="AH2093" s="136">
        <f t="shared" si="32"/>
        <v>39605</v>
      </c>
      <c r="AI2093" s="177">
        <f>HLOOKUP(附加题模型!$E$2,历史数据!$B$3:$K$5000,ROW(A2091),)</f>
        <v>10.1388871868675</v>
      </c>
      <c r="AJ2093" s="177">
        <f>HLOOKUP(附加题模型!$E$2,历史数据!$L$3:$U$5000,ROW(A2091),)</f>
        <v>9.86521542475408</v>
      </c>
    </row>
    <row r="2094" spans="1:36" x14ac:dyDescent="0.2">
      <c r="A2094" s="148">
        <v>39609</v>
      </c>
      <c r="B2094" s="137">
        <v>15.1747285644821</v>
      </c>
      <c r="C2094" s="137">
        <v>62.152217691818599</v>
      </c>
      <c r="D2094" s="137">
        <v>11.342450772679699</v>
      </c>
      <c r="E2094" s="137">
        <v>7.25125870588142</v>
      </c>
      <c r="F2094" s="137">
        <v>17.8596399299452</v>
      </c>
      <c r="G2094" s="137">
        <v>13.5457647256609</v>
      </c>
      <c r="H2094" s="137">
        <v>5.4098517815392801</v>
      </c>
      <c r="I2094" s="137">
        <v>17.455591916901302</v>
      </c>
      <c r="J2094" s="137">
        <v>16.923524017118901</v>
      </c>
      <c r="K2094" s="137">
        <v>9.3960638325596992</v>
      </c>
      <c r="L2094" s="137">
        <v>14.226308029201901</v>
      </c>
      <c r="M2094" s="137">
        <v>62.152217691818599</v>
      </c>
      <c r="N2094" s="137">
        <v>10.4350547108653</v>
      </c>
      <c r="O2094" s="137">
        <v>6.7254876818900096</v>
      </c>
      <c r="P2094" s="137">
        <v>16.700960829344702</v>
      </c>
      <c r="Q2094" s="137">
        <v>13.496596795622199</v>
      </c>
      <c r="R2094" s="137">
        <v>5.0518468842315398</v>
      </c>
      <c r="S2094" s="137">
        <v>16.401363369074499</v>
      </c>
      <c r="T2094" s="137">
        <v>15.766173342399799</v>
      </c>
      <c r="U2094" s="137">
        <v>9.3699998552155694</v>
      </c>
      <c r="V2094" s="1">
        <v>4218828</v>
      </c>
      <c r="W2094" s="1">
        <v>0</v>
      </c>
      <c r="X2094" s="1">
        <v>1360250</v>
      </c>
      <c r="Y2094" s="1">
        <v>2352953</v>
      </c>
      <c r="Z2094" s="1">
        <v>3957602</v>
      </c>
      <c r="AA2094" s="1">
        <v>2790800</v>
      </c>
      <c r="AB2094" s="1">
        <v>2389061</v>
      </c>
      <c r="AC2094" s="1">
        <v>2616719</v>
      </c>
      <c r="AD2094" s="1">
        <v>1558919</v>
      </c>
      <c r="AE2094" s="1">
        <v>193000</v>
      </c>
      <c r="AH2094" s="136">
        <f t="shared" si="32"/>
        <v>39609</v>
      </c>
      <c r="AI2094" s="177">
        <f>HLOOKUP(附加题模型!$E$2,历史数据!$B$3:$K$5000,ROW(A2092),)</f>
        <v>9.3960638325596992</v>
      </c>
      <c r="AJ2094" s="177">
        <f>HLOOKUP(附加题模型!$E$2,历史数据!$L$3:$U$5000,ROW(A2092),)</f>
        <v>9.3699998552155694</v>
      </c>
    </row>
    <row r="2095" spans="1:36" x14ac:dyDescent="0.2">
      <c r="A2095" s="148">
        <v>39610</v>
      </c>
      <c r="B2095" s="137">
        <v>14.0121485534935</v>
      </c>
      <c r="C2095" s="137">
        <v>62.152217691818599</v>
      </c>
      <c r="D2095" s="137">
        <v>9.8931376183928705</v>
      </c>
      <c r="E2095" s="137">
        <v>6.5502306738928802</v>
      </c>
      <c r="F2095" s="137">
        <v>16.700960829344702</v>
      </c>
      <c r="G2095" s="137">
        <v>13.1524212853513</v>
      </c>
      <c r="H2095" s="137">
        <v>5.0120685623084498</v>
      </c>
      <c r="I2095" s="137">
        <v>16.035079819889202</v>
      </c>
      <c r="J2095" s="137">
        <v>15.897194173500001</v>
      </c>
      <c r="K2095" s="137">
        <v>8.9660082063815203</v>
      </c>
      <c r="L2095" s="137">
        <v>13.4308585479993</v>
      </c>
      <c r="M2095" s="137">
        <v>62.152217691818599</v>
      </c>
      <c r="N2095" s="137">
        <v>9.3890286951626596</v>
      </c>
      <c r="O2095" s="137">
        <v>6.3202058508966399</v>
      </c>
      <c r="P2095" s="137">
        <v>17.313595756099001</v>
      </c>
      <c r="Q2095" s="137">
        <v>12.8328297400998</v>
      </c>
      <c r="R2095" s="137">
        <v>4.8794741558981798</v>
      </c>
      <c r="S2095" s="137">
        <v>16.625203315798899</v>
      </c>
      <c r="T2095" s="137">
        <v>15.8535205631333</v>
      </c>
      <c r="U2095" s="137">
        <v>8.9008482630211905</v>
      </c>
      <c r="V2095" s="1">
        <v>5563128</v>
      </c>
      <c r="W2095" s="1">
        <v>0</v>
      </c>
      <c r="X2095" s="1">
        <v>3088575</v>
      </c>
      <c r="Y2095" s="1">
        <v>3317756</v>
      </c>
      <c r="Z2095" s="1">
        <v>4508619</v>
      </c>
      <c r="AA2095" s="1">
        <v>1261000</v>
      </c>
      <c r="AB2095" s="1">
        <v>4421513</v>
      </c>
      <c r="AC2095" s="1">
        <v>1004280</v>
      </c>
      <c r="AD2095" s="1">
        <v>1096308</v>
      </c>
      <c r="AE2095" s="1">
        <v>415732</v>
      </c>
      <c r="AH2095" s="136">
        <f t="shared" si="32"/>
        <v>39610</v>
      </c>
      <c r="AI2095" s="177">
        <f>HLOOKUP(附加题模型!$E$2,历史数据!$B$3:$K$5000,ROW(A2093),)</f>
        <v>8.9660082063815203</v>
      </c>
      <c r="AJ2095" s="177">
        <f>HLOOKUP(附加题模型!$E$2,历史数据!$L$3:$U$5000,ROW(A2093),)</f>
        <v>8.9008482630211905</v>
      </c>
    </row>
    <row r="2096" spans="1:36" x14ac:dyDescent="0.2">
      <c r="A2096" s="148">
        <v>39611</v>
      </c>
      <c r="B2096" s="137">
        <v>13.3084817047373</v>
      </c>
      <c r="C2096" s="137">
        <v>62.152217691818599</v>
      </c>
      <c r="D2096" s="137">
        <v>9.26300146435511</v>
      </c>
      <c r="E2096" s="137">
        <v>6.3421129768962796</v>
      </c>
      <c r="F2096" s="137">
        <v>17.153777949119601</v>
      </c>
      <c r="G2096" s="137">
        <v>12.291982509674099</v>
      </c>
      <c r="H2096" s="137">
        <v>4.9059930371802301</v>
      </c>
      <c r="I2096" s="137">
        <v>16.6862505739964</v>
      </c>
      <c r="J2096" s="137">
        <v>15.722499732033</v>
      </c>
      <c r="K2096" s="137">
        <v>8.9269122403653203</v>
      </c>
      <c r="L2096" s="137">
        <v>13.8591774994161</v>
      </c>
      <c r="M2096" s="137">
        <v>62.152217691818599</v>
      </c>
      <c r="N2096" s="137">
        <v>9.2125905720320898</v>
      </c>
      <c r="O2096" s="137">
        <v>6.1668559688991502</v>
      </c>
      <c r="P2096" s="137">
        <v>17.646549520639301</v>
      </c>
      <c r="Q2096" s="137">
        <v>12.193646649596699</v>
      </c>
      <c r="R2096" s="137">
        <v>4.9722902403853704</v>
      </c>
      <c r="S2096" s="137">
        <v>16.706599660062299</v>
      </c>
      <c r="T2096" s="137">
        <v>15.3731108490989</v>
      </c>
      <c r="U2096" s="137">
        <v>8.91388025169325</v>
      </c>
      <c r="V2096" s="1">
        <v>5346668</v>
      </c>
      <c r="W2096" s="1">
        <v>0</v>
      </c>
      <c r="X2096" s="1">
        <v>1995517</v>
      </c>
      <c r="Y2096" s="1">
        <v>1485772</v>
      </c>
      <c r="Z2096" s="1">
        <v>2619227</v>
      </c>
      <c r="AA2096" s="1">
        <v>1124590</v>
      </c>
      <c r="AB2096" s="1">
        <v>3619181</v>
      </c>
      <c r="AC2096" s="1">
        <v>1218397</v>
      </c>
      <c r="AD2096" s="1">
        <v>986109</v>
      </c>
      <c r="AE2096" s="1">
        <v>207100</v>
      </c>
      <c r="AH2096" s="136">
        <f t="shared" si="32"/>
        <v>39611</v>
      </c>
      <c r="AI2096" s="177">
        <f>HLOOKUP(附加题模型!$E$2,历史数据!$B$3:$K$5000,ROW(A2094),)</f>
        <v>8.9269122403653203</v>
      </c>
      <c r="AJ2096" s="177">
        <f>HLOOKUP(附加题模型!$E$2,历史数据!$L$3:$U$5000,ROW(A2094),)</f>
        <v>8.91388025169325</v>
      </c>
    </row>
    <row r="2097" spans="1:36" x14ac:dyDescent="0.2">
      <c r="A2097" s="148">
        <v>39612</v>
      </c>
      <c r="B2097" s="137">
        <v>13.9203659210471</v>
      </c>
      <c r="C2097" s="137">
        <v>62.152217691818599</v>
      </c>
      <c r="D2097" s="137">
        <v>9.2756041874358601</v>
      </c>
      <c r="E2097" s="137">
        <v>6.1997166578986098</v>
      </c>
      <c r="F2097" s="137">
        <v>17.3935046595887</v>
      </c>
      <c r="G2097" s="137">
        <v>11.8248871743065</v>
      </c>
      <c r="H2097" s="137">
        <v>4.9722902403853704</v>
      </c>
      <c r="I2097" s="137">
        <v>17.276374069906002</v>
      </c>
      <c r="J2097" s="137">
        <v>15.504131680199199</v>
      </c>
      <c r="K2097" s="137">
        <v>8.9660082063815203</v>
      </c>
      <c r="L2097" s="137">
        <v>12.849568542505001</v>
      </c>
      <c r="M2097" s="137">
        <v>62.152217691818599</v>
      </c>
      <c r="N2097" s="137">
        <v>8.8219061565286694</v>
      </c>
      <c r="O2097" s="137">
        <v>5.8163419529048799</v>
      </c>
      <c r="P2097" s="137">
        <v>17.313595756099001</v>
      </c>
      <c r="Q2097" s="137">
        <v>11.579047524112999</v>
      </c>
      <c r="R2097" s="137">
        <v>5.0651063248725601</v>
      </c>
      <c r="S2097" s="137">
        <v>17.357770414169401</v>
      </c>
      <c r="T2097" s="137">
        <v>14.914537940248</v>
      </c>
      <c r="U2097" s="137">
        <v>8.5489845688753991</v>
      </c>
      <c r="V2097" s="1">
        <v>3688377</v>
      </c>
      <c r="W2097" s="1">
        <v>0</v>
      </c>
      <c r="X2097" s="1">
        <v>1672490</v>
      </c>
      <c r="Y2097" s="1">
        <v>1993536</v>
      </c>
      <c r="Z2097" s="1">
        <v>2171323</v>
      </c>
      <c r="AA2097" s="1">
        <v>779700</v>
      </c>
      <c r="AB2097" s="1">
        <v>6106354</v>
      </c>
      <c r="AC2097" s="1">
        <v>4780157</v>
      </c>
      <c r="AD2097" s="1">
        <v>694535</v>
      </c>
      <c r="AE2097" s="1">
        <v>220000</v>
      </c>
      <c r="AH2097" s="136">
        <f t="shared" si="32"/>
        <v>39612</v>
      </c>
      <c r="AI2097" s="177">
        <f>HLOOKUP(附加题模型!$E$2,历史数据!$B$3:$K$5000,ROW(A2095),)</f>
        <v>8.9660082063815203</v>
      </c>
      <c r="AJ2097" s="177">
        <f>HLOOKUP(附加题模型!$E$2,历史数据!$L$3:$U$5000,ROW(A2095),)</f>
        <v>8.5489845688753991</v>
      </c>
    </row>
    <row r="2098" spans="1:36" x14ac:dyDescent="0.2">
      <c r="A2098" s="148">
        <v>39615</v>
      </c>
      <c r="B2098" s="137">
        <v>13.094322229028901</v>
      </c>
      <c r="C2098" s="137">
        <v>62.152217691818599</v>
      </c>
      <c r="D2098" s="137">
        <v>9.01094700274</v>
      </c>
      <c r="E2098" s="137">
        <v>5.9477847089027298</v>
      </c>
      <c r="F2098" s="137">
        <v>18.4855930072811</v>
      </c>
      <c r="G2098" s="137">
        <v>10.9890323636487</v>
      </c>
      <c r="H2098" s="137">
        <v>4.9059930371802301</v>
      </c>
      <c r="I2098" s="137">
        <v>17.357770414169401</v>
      </c>
      <c r="J2098" s="137">
        <v>14.8053539143311</v>
      </c>
      <c r="K2098" s="137">
        <v>8.6662724669239992</v>
      </c>
      <c r="L2098" s="137">
        <v>12.5436264343501</v>
      </c>
      <c r="M2098" s="137">
        <v>62.152217691818599</v>
      </c>
      <c r="N2098" s="137">
        <v>8.6958789257211198</v>
      </c>
      <c r="O2098" s="137">
        <v>5.5425028779093601</v>
      </c>
      <c r="P2098" s="137">
        <v>16.461234118875598</v>
      </c>
      <c r="Q2098" s="137">
        <v>10.9890323636487</v>
      </c>
      <c r="R2098" s="137">
        <v>4.7866580714109803</v>
      </c>
      <c r="S2098" s="137">
        <v>18.5583664920545</v>
      </c>
      <c r="T2098" s="137">
        <v>14.630659472864</v>
      </c>
      <c r="U2098" s="137">
        <v>8.1319609313692798</v>
      </c>
      <c r="V2098" s="1">
        <v>3199592</v>
      </c>
      <c r="W2098" s="1">
        <v>0</v>
      </c>
      <c r="X2098" s="1">
        <v>938455</v>
      </c>
      <c r="Y2098" s="1">
        <v>1789307</v>
      </c>
      <c r="Z2098" s="1">
        <v>3651418</v>
      </c>
      <c r="AA2098" s="1">
        <v>2927389</v>
      </c>
      <c r="AB2098" s="1">
        <v>3768857</v>
      </c>
      <c r="AC2098" s="1">
        <v>7513115</v>
      </c>
      <c r="AD2098" s="1">
        <v>463589</v>
      </c>
      <c r="AE2098" s="1">
        <v>479799</v>
      </c>
      <c r="AH2098" s="136">
        <f t="shared" si="32"/>
        <v>39615</v>
      </c>
      <c r="AI2098" s="177">
        <f>HLOOKUP(附加题模型!$E$2,历史数据!$B$3:$K$5000,ROW(A2096),)</f>
        <v>8.6662724669239992</v>
      </c>
      <c r="AJ2098" s="177">
        <f>HLOOKUP(附加题模型!$E$2,历史数据!$L$3:$U$5000,ROW(A2096),)</f>
        <v>8.1319609313692798</v>
      </c>
    </row>
    <row r="2099" spans="1:36" x14ac:dyDescent="0.2">
      <c r="A2099" s="148">
        <v>39616</v>
      </c>
      <c r="B2099" s="137">
        <v>12.5436264343501</v>
      </c>
      <c r="C2099" s="137">
        <v>62.152217691818599</v>
      </c>
      <c r="D2099" s="137">
        <v>8.6958789257211198</v>
      </c>
      <c r="E2099" s="137">
        <v>5.5644100039089999</v>
      </c>
      <c r="F2099" s="137">
        <v>15.9817806979375</v>
      </c>
      <c r="G2099" s="137">
        <v>10.571104958319699</v>
      </c>
      <c r="H2099" s="137">
        <v>4.7601391901289301</v>
      </c>
      <c r="I2099" s="137">
        <v>18.293828373198501</v>
      </c>
      <c r="J2099" s="137">
        <v>14.8053539143311</v>
      </c>
      <c r="K2099" s="137">
        <v>8.18408888605755</v>
      </c>
      <c r="L2099" s="137">
        <v>11.4422348449925</v>
      </c>
      <c r="M2099" s="137">
        <v>62.152217691818599</v>
      </c>
      <c r="N2099" s="137">
        <v>8.2421808948139308</v>
      </c>
      <c r="O2099" s="137">
        <v>5.1919888619150898</v>
      </c>
      <c r="P2099" s="137">
        <v>14.8097834467554</v>
      </c>
      <c r="Q2099" s="137">
        <v>10.448185133222999</v>
      </c>
      <c r="R2099" s="137">
        <v>4.5082098179493997</v>
      </c>
      <c r="S2099" s="137">
        <v>16.706599660062299</v>
      </c>
      <c r="T2099" s="137">
        <v>13.5606560188785</v>
      </c>
      <c r="U2099" s="137">
        <v>7.7279692825352297</v>
      </c>
      <c r="V2099" s="1">
        <v>4034206</v>
      </c>
      <c r="W2099" s="1">
        <v>0</v>
      </c>
      <c r="X2099" s="1">
        <v>1108019</v>
      </c>
      <c r="Y2099" s="1">
        <v>2067660</v>
      </c>
      <c r="Z2099" s="1">
        <v>3165367</v>
      </c>
      <c r="AA2099" s="1">
        <v>1603127</v>
      </c>
      <c r="AB2099" s="1">
        <v>2714931</v>
      </c>
      <c r="AC2099" s="1">
        <v>6366637</v>
      </c>
      <c r="AD2099" s="1">
        <v>743955</v>
      </c>
      <c r="AE2099" s="1">
        <v>395698</v>
      </c>
      <c r="AH2099" s="136">
        <f t="shared" si="32"/>
        <v>39616</v>
      </c>
      <c r="AI2099" s="177">
        <f>HLOOKUP(附加题模型!$E$2,历史数据!$B$3:$K$5000,ROW(A2097),)</f>
        <v>8.18408888605755</v>
      </c>
      <c r="AJ2099" s="177">
        <f>HLOOKUP(附加题模型!$E$2,历史数据!$L$3:$U$5000,ROW(A2097),)</f>
        <v>7.7279692825352297</v>
      </c>
    </row>
    <row r="2100" spans="1:36" x14ac:dyDescent="0.2">
      <c r="A2100" s="148">
        <v>39617</v>
      </c>
      <c r="B2100" s="137">
        <v>11.1362927368376</v>
      </c>
      <c r="C2100" s="137">
        <v>62.152217691818599</v>
      </c>
      <c r="D2100" s="137">
        <v>8.4564271871867707</v>
      </c>
      <c r="E2100" s="137">
        <v>5.1919888619150898</v>
      </c>
      <c r="F2100" s="137">
        <v>14.6499656397761</v>
      </c>
      <c r="G2100" s="137">
        <v>9.9565058328360401</v>
      </c>
      <c r="H2100" s="137">
        <v>4.4816909366673503</v>
      </c>
      <c r="I2100" s="137">
        <v>15.8315889592307</v>
      </c>
      <c r="J2100" s="137">
        <v>13.626166434428599</v>
      </c>
      <c r="K2100" s="137">
        <v>7.37610558838945</v>
      </c>
      <c r="L2100" s="137">
        <v>12.482438012719101</v>
      </c>
      <c r="M2100" s="137">
        <v>62.152217691818599</v>
      </c>
      <c r="N2100" s="137">
        <v>8.8219061565286694</v>
      </c>
      <c r="O2100" s="137">
        <v>5.5972706929084701</v>
      </c>
      <c r="P2100" s="137">
        <v>15.955144396774299</v>
      </c>
      <c r="Q2100" s="137">
        <v>10.521937028281</v>
      </c>
      <c r="R2100" s="137">
        <v>4.73362030884687</v>
      </c>
      <c r="S2100" s="137">
        <v>17.276374069906002</v>
      </c>
      <c r="T2100" s="137">
        <v>14.4122914210303</v>
      </c>
      <c r="U2100" s="137">
        <v>8.0798329766810202</v>
      </c>
      <c r="V2100" s="1">
        <v>6424785</v>
      </c>
      <c r="W2100" s="1">
        <v>0</v>
      </c>
      <c r="X2100" s="1">
        <v>1692051</v>
      </c>
      <c r="Y2100" s="1">
        <v>2848384</v>
      </c>
      <c r="Z2100" s="1">
        <v>2946937</v>
      </c>
      <c r="AA2100" s="1">
        <v>3227740</v>
      </c>
      <c r="AB2100" s="1">
        <v>4020234</v>
      </c>
      <c r="AC2100" s="1">
        <v>5667063</v>
      </c>
      <c r="AD2100" s="1">
        <v>2124151</v>
      </c>
      <c r="AE2100" s="1">
        <v>608039</v>
      </c>
      <c r="AH2100" s="136">
        <f t="shared" si="32"/>
        <v>39617</v>
      </c>
      <c r="AI2100" s="177">
        <f>HLOOKUP(附加题模型!$E$2,历史数据!$B$3:$K$5000,ROW(A2098),)</f>
        <v>7.37610558838945</v>
      </c>
      <c r="AJ2100" s="177">
        <f>HLOOKUP(附加题模型!$E$2,历史数据!$L$3:$U$5000,ROW(A2098),)</f>
        <v>8.0798329766810202</v>
      </c>
    </row>
    <row r="2101" spans="1:36" x14ac:dyDescent="0.2">
      <c r="A2101" s="148">
        <v>39618</v>
      </c>
      <c r="B2101" s="137">
        <v>12.5130322235346</v>
      </c>
      <c r="C2101" s="137">
        <v>62.152217691818599</v>
      </c>
      <c r="D2101" s="137">
        <v>8.78409798728641</v>
      </c>
      <c r="E2101" s="137">
        <v>5.4986886259100798</v>
      </c>
      <c r="F2101" s="137">
        <v>16.248143709569799</v>
      </c>
      <c r="G2101" s="137">
        <v>10.3252653081263</v>
      </c>
      <c r="H2101" s="137">
        <v>4.6673231056417297</v>
      </c>
      <c r="I2101" s="137">
        <v>16.503108799403801</v>
      </c>
      <c r="J2101" s="137">
        <v>14.193923369196501</v>
      </c>
      <c r="K2101" s="137">
        <v>8.2101528634016798</v>
      </c>
      <c r="L2101" s="137">
        <v>11.228075369284101</v>
      </c>
      <c r="M2101" s="137">
        <v>62.152217691818599</v>
      </c>
      <c r="N2101" s="137">
        <v>7.9397155408758104</v>
      </c>
      <c r="O2101" s="137">
        <v>5.0386389799176001</v>
      </c>
      <c r="P2101" s="137">
        <v>15.648826933397199</v>
      </c>
      <c r="Q2101" s="137">
        <v>10.0056737628747</v>
      </c>
      <c r="R2101" s="137">
        <v>4.25628044576988</v>
      </c>
      <c r="S2101" s="137">
        <v>16.564156057601298</v>
      </c>
      <c r="T2101" s="137">
        <v>12.971062278927199</v>
      </c>
      <c r="U2101" s="137">
        <v>7.6758413278469702</v>
      </c>
      <c r="V2101" s="1">
        <v>5106974</v>
      </c>
      <c r="W2101" s="1">
        <v>0</v>
      </c>
      <c r="X2101" s="1">
        <v>1901433</v>
      </c>
      <c r="Y2101" s="1">
        <v>2298953</v>
      </c>
      <c r="Z2101" s="1">
        <v>4297407</v>
      </c>
      <c r="AA2101" s="1">
        <v>1719783</v>
      </c>
      <c r="AB2101" s="1">
        <v>2698655</v>
      </c>
      <c r="AC2101" s="1">
        <v>4998126</v>
      </c>
      <c r="AD2101" s="1">
        <v>1511063</v>
      </c>
      <c r="AE2101" s="1">
        <v>332200</v>
      </c>
      <c r="AH2101" s="136">
        <f t="shared" si="32"/>
        <v>39618</v>
      </c>
      <c r="AI2101" s="177">
        <f>HLOOKUP(附加题模型!$E$2,历史数据!$B$3:$K$5000,ROW(A2099),)</f>
        <v>8.2101528634016798</v>
      </c>
      <c r="AJ2101" s="177">
        <f>HLOOKUP(附加题模型!$E$2,历史数据!$L$3:$U$5000,ROW(A2099),)</f>
        <v>7.6758413278469702</v>
      </c>
    </row>
    <row r="2102" spans="1:36" x14ac:dyDescent="0.2">
      <c r="A2102" s="148">
        <v>39619</v>
      </c>
      <c r="B2102" s="137">
        <v>11.3198580017306</v>
      </c>
      <c r="C2102" s="137">
        <v>62.152217691818599</v>
      </c>
      <c r="D2102" s="137">
        <v>8.0657427716833592</v>
      </c>
      <c r="E2102" s="137">
        <v>5.0386389799176001</v>
      </c>
      <c r="F2102" s="137">
        <v>16.274780010733</v>
      </c>
      <c r="G2102" s="137">
        <v>9.5139944624877693</v>
      </c>
      <c r="H2102" s="137">
        <v>4.2430210051288499</v>
      </c>
      <c r="I2102" s="137">
        <v>17.825799393684001</v>
      </c>
      <c r="J2102" s="137">
        <v>13.1020831100275</v>
      </c>
      <c r="K2102" s="137">
        <v>7.6888733165190297</v>
      </c>
      <c r="L2102" s="137">
        <v>11.595205899070001</v>
      </c>
      <c r="M2102" s="137">
        <v>62.152217691818599</v>
      </c>
      <c r="N2102" s="137">
        <v>8.1287563870871402</v>
      </c>
      <c r="O2102" s="137">
        <v>5.0386389799176001</v>
      </c>
      <c r="P2102" s="137">
        <v>17.207050551446098</v>
      </c>
      <c r="Q2102" s="137">
        <v>9.5139944624877693</v>
      </c>
      <c r="R2102" s="137">
        <v>4.3225776489750203</v>
      </c>
      <c r="S2102" s="137">
        <v>17.9275448240132</v>
      </c>
      <c r="T2102" s="137">
        <v>12.7308574219101</v>
      </c>
      <c r="U2102" s="137">
        <v>7.4282335430777104</v>
      </c>
      <c r="V2102" s="1">
        <v>5115837</v>
      </c>
      <c r="W2102" s="1">
        <v>0</v>
      </c>
      <c r="X2102" s="1">
        <v>1191800</v>
      </c>
      <c r="Y2102" s="1">
        <v>4393478</v>
      </c>
      <c r="Z2102" s="1">
        <v>4672653</v>
      </c>
      <c r="AA2102" s="1">
        <v>3325313</v>
      </c>
      <c r="AB2102" s="1">
        <v>3456706</v>
      </c>
      <c r="AC2102" s="1">
        <v>8353778</v>
      </c>
      <c r="AD2102" s="1">
        <v>2579477</v>
      </c>
      <c r="AE2102" s="1">
        <v>302847</v>
      </c>
      <c r="AH2102" s="136">
        <f t="shared" si="32"/>
        <v>39619</v>
      </c>
      <c r="AI2102" s="177">
        <f>HLOOKUP(附加题模型!$E$2,历史数据!$B$3:$K$5000,ROW(A2100),)</f>
        <v>7.6888733165190297</v>
      </c>
      <c r="AJ2102" s="177">
        <f>HLOOKUP(附加题模型!$E$2,历史数据!$L$3:$U$5000,ROW(A2100),)</f>
        <v>7.4282335430777104</v>
      </c>
    </row>
    <row r="2103" spans="1:36" x14ac:dyDescent="0.2">
      <c r="A2103" s="148">
        <v>39622</v>
      </c>
      <c r="B2103" s="137">
        <v>11.6258001098855</v>
      </c>
      <c r="C2103" s="137">
        <v>62.152217691818599</v>
      </c>
      <c r="D2103" s="137">
        <v>7.9397155408758104</v>
      </c>
      <c r="E2103" s="137">
        <v>4.9619640389188504</v>
      </c>
      <c r="F2103" s="137">
        <v>17.180414250282801</v>
      </c>
      <c r="G2103" s="137">
        <v>9.0468991271201507</v>
      </c>
      <c r="H2103" s="137">
        <v>4.2430210051288499</v>
      </c>
      <c r="I2103" s="137">
        <v>17.357770414169401</v>
      </c>
      <c r="J2103" s="137">
        <v>12.381468538976</v>
      </c>
      <c r="K2103" s="137">
        <v>7.4412655317497798</v>
      </c>
      <c r="L2103" s="137">
        <v>11.656394320700899</v>
      </c>
      <c r="M2103" s="137">
        <v>62.152217691818599</v>
      </c>
      <c r="N2103" s="137">
        <v>8.1917700024909106</v>
      </c>
      <c r="O2103" s="137">
        <v>4.9181497869195701</v>
      </c>
      <c r="P2103" s="137">
        <v>17.606595068894499</v>
      </c>
      <c r="Q2103" s="137">
        <v>9.0468991271201507</v>
      </c>
      <c r="R2103" s="137">
        <v>4.2960587676929602</v>
      </c>
      <c r="S2103" s="137">
        <v>18.1513847707376</v>
      </c>
      <c r="T2103" s="137">
        <v>12.0757532664087</v>
      </c>
      <c r="U2103" s="137">
        <v>7.0633378602598604</v>
      </c>
      <c r="V2103" s="1">
        <v>2797575</v>
      </c>
      <c r="W2103" s="1">
        <v>0</v>
      </c>
      <c r="X2103" s="1">
        <v>1592610</v>
      </c>
      <c r="Y2103" s="1">
        <v>1353497</v>
      </c>
      <c r="Z2103" s="1">
        <v>3888043</v>
      </c>
      <c r="AA2103" s="1">
        <v>1941488</v>
      </c>
      <c r="AB2103" s="1">
        <v>1345950</v>
      </c>
      <c r="AC2103" s="1">
        <v>9045477</v>
      </c>
      <c r="AD2103" s="1">
        <v>747100</v>
      </c>
      <c r="AE2103" s="1">
        <v>381955</v>
      </c>
      <c r="AH2103" s="136">
        <f t="shared" si="32"/>
        <v>39622</v>
      </c>
      <c r="AI2103" s="177">
        <f>HLOOKUP(附加题模型!$E$2,历史数据!$B$3:$K$5000,ROW(A2101),)</f>
        <v>7.4412655317497798</v>
      </c>
      <c r="AJ2103" s="177">
        <f>HLOOKUP(附加题模型!$E$2,历史数据!$L$3:$U$5000,ROW(A2101),)</f>
        <v>7.0633378602598604</v>
      </c>
    </row>
    <row r="2104" spans="1:36" x14ac:dyDescent="0.2">
      <c r="A2104" s="148">
        <v>39623</v>
      </c>
      <c r="B2104" s="137">
        <v>11.5034232666235</v>
      </c>
      <c r="C2104" s="137">
        <v>62.152217691818599</v>
      </c>
      <c r="D2104" s="137">
        <v>8.1791672794101604</v>
      </c>
      <c r="E2104" s="137">
        <v>4.9291033499193899</v>
      </c>
      <c r="F2104" s="137">
        <v>17.846321779363599</v>
      </c>
      <c r="G2104" s="137">
        <v>8.7518915468879701</v>
      </c>
      <c r="H2104" s="137">
        <v>4.2960587676929602</v>
      </c>
      <c r="I2104" s="137">
        <v>17.907195737947401</v>
      </c>
      <c r="J2104" s="137">
        <v>12.0757532664087</v>
      </c>
      <c r="K2104" s="137">
        <v>7.1675937696363903</v>
      </c>
      <c r="L2104" s="137">
        <v>12.176495904564201</v>
      </c>
      <c r="M2104" s="137">
        <v>62.152217691818599</v>
      </c>
      <c r="N2104" s="137">
        <v>8.3177972332984602</v>
      </c>
      <c r="O2104" s="137">
        <v>5.1262674839161697</v>
      </c>
      <c r="P2104" s="137">
        <v>17.6199132194761</v>
      </c>
      <c r="Q2104" s="137">
        <v>9.0223151621007993</v>
      </c>
      <c r="R2104" s="137">
        <v>4.72036086820584</v>
      </c>
      <c r="S2104" s="137">
        <v>18.273479287132599</v>
      </c>
      <c r="T2104" s="137">
        <v>12.4688157597095</v>
      </c>
      <c r="U2104" s="137">
        <v>6.8157300754905998</v>
      </c>
      <c r="V2104" s="1">
        <v>4258470</v>
      </c>
      <c r="W2104" s="1">
        <v>0</v>
      </c>
      <c r="X2104" s="1">
        <v>1720602</v>
      </c>
      <c r="Y2104" s="1">
        <v>1416573</v>
      </c>
      <c r="Z2104" s="1">
        <v>2952469</v>
      </c>
      <c r="AA2104" s="1">
        <v>3661333</v>
      </c>
      <c r="AB2104" s="1">
        <v>7062840</v>
      </c>
      <c r="AC2104" s="1">
        <v>5642771</v>
      </c>
      <c r="AD2104" s="1">
        <v>465753</v>
      </c>
      <c r="AE2104" s="1">
        <v>417593</v>
      </c>
      <c r="AH2104" s="136">
        <f t="shared" si="32"/>
        <v>39623</v>
      </c>
      <c r="AI2104" s="177">
        <f>HLOOKUP(附加题模型!$E$2,历史数据!$B$3:$K$5000,ROW(A2102),)</f>
        <v>7.1675937696363903</v>
      </c>
      <c r="AJ2104" s="177">
        <f>HLOOKUP(附加题模型!$E$2,历史数据!$L$3:$U$5000,ROW(A2102),)</f>
        <v>6.8157300754905998</v>
      </c>
    </row>
    <row r="2105" spans="1:36" x14ac:dyDescent="0.2">
      <c r="A2105" s="148">
        <v>39624</v>
      </c>
      <c r="B2105" s="137">
        <v>11.9929306396713</v>
      </c>
      <c r="C2105" s="137">
        <v>62.152217691818599</v>
      </c>
      <c r="D2105" s="137">
        <v>8.3430026794599694</v>
      </c>
      <c r="E2105" s="137">
        <v>5.0605461059172399</v>
      </c>
      <c r="F2105" s="137">
        <v>17.3801865090071</v>
      </c>
      <c r="G2105" s="137">
        <v>8.8993953370040604</v>
      </c>
      <c r="H2105" s="137">
        <v>4.6805825462827597</v>
      </c>
      <c r="I2105" s="137">
        <v>18.3141774592643</v>
      </c>
      <c r="J2105" s="137">
        <v>12.315958123425901</v>
      </c>
      <c r="K2105" s="137">
        <v>6.8417940528347296</v>
      </c>
      <c r="L2105" s="137">
        <v>12.849568542505001</v>
      </c>
      <c r="M2105" s="137">
        <v>62.152217691818599</v>
      </c>
      <c r="N2105" s="137">
        <v>8.6328653103173494</v>
      </c>
      <c r="O2105" s="137">
        <v>5.4001065589116903</v>
      </c>
      <c r="P2105" s="137">
        <v>18.139321092159101</v>
      </c>
      <c r="Q2105" s="137">
        <v>9.4648265324490701</v>
      </c>
      <c r="R2105" s="137">
        <v>4.8264363933340704</v>
      </c>
      <c r="S2105" s="137">
        <v>19.677566225676198</v>
      </c>
      <c r="T2105" s="137">
        <v>13.2112671359444</v>
      </c>
      <c r="U2105" s="137">
        <v>7.1415297922922498</v>
      </c>
      <c r="V2105" s="1">
        <v>4699074</v>
      </c>
      <c r="W2105" s="1">
        <v>0</v>
      </c>
      <c r="X2105" s="1">
        <v>1489933</v>
      </c>
      <c r="Y2105" s="1">
        <v>2604096</v>
      </c>
      <c r="Z2105" s="1">
        <v>9595428</v>
      </c>
      <c r="AA2105" s="1">
        <v>3830454</v>
      </c>
      <c r="AB2105" s="1">
        <v>8888437</v>
      </c>
      <c r="AC2105" s="1">
        <v>10083813</v>
      </c>
      <c r="AD2105" s="1">
        <v>958612</v>
      </c>
      <c r="AE2105" s="1">
        <v>374686</v>
      </c>
      <c r="AH2105" s="136">
        <f t="shared" si="32"/>
        <v>39624</v>
      </c>
      <c r="AI2105" s="177">
        <f>HLOOKUP(附加题模型!$E$2,历史数据!$B$3:$K$5000,ROW(A2103),)</f>
        <v>6.8417940528347296</v>
      </c>
      <c r="AJ2105" s="177">
        <f>HLOOKUP(附加题模型!$E$2,历史数据!$L$3:$U$5000,ROW(A2103),)</f>
        <v>7.1415297922922498</v>
      </c>
    </row>
    <row r="2106" spans="1:36" x14ac:dyDescent="0.2">
      <c r="A2106" s="148">
        <v>39625</v>
      </c>
      <c r="B2106" s="137">
        <v>12.8801627533205</v>
      </c>
      <c r="C2106" s="137">
        <v>62.152217691818599</v>
      </c>
      <c r="D2106" s="137">
        <v>8.6328653103173494</v>
      </c>
      <c r="E2106" s="137">
        <v>5.3781994329120497</v>
      </c>
      <c r="F2106" s="137">
        <v>18.565501910770799</v>
      </c>
      <c r="G2106" s="137">
        <v>9.5877463575458108</v>
      </c>
      <c r="H2106" s="137">
        <v>4.7601391901289301</v>
      </c>
      <c r="I2106" s="137">
        <v>19.433377192886098</v>
      </c>
      <c r="J2106" s="137">
        <v>13.2331039411278</v>
      </c>
      <c r="K2106" s="137">
        <v>7.1415297922922498</v>
      </c>
      <c r="L2106" s="137">
        <v>12.635409066796599</v>
      </c>
      <c r="M2106" s="137">
        <v>62.152217691818599</v>
      </c>
      <c r="N2106" s="137">
        <v>8.8219061565286694</v>
      </c>
      <c r="O2106" s="137">
        <v>5.4658279369106104</v>
      </c>
      <c r="P2106" s="137">
        <v>17.326913906680598</v>
      </c>
      <c r="Q2106" s="137">
        <v>9.5139944624877693</v>
      </c>
      <c r="R2106" s="137">
        <v>4.7601391901289301</v>
      </c>
      <c r="S2106" s="137">
        <v>20.430482410112699</v>
      </c>
      <c r="T2106" s="137">
        <v>13.342287967044699</v>
      </c>
      <c r="U2106" s="137">
        <v>7.2327537129967201</v>
      </c>
      <c r="V2106" s="1">
        <v>4819035</v>
      </c>
      <c r="W2106" s="1">
        <v>0</v>
      </c>
      <c r="X2106" s="1">
        <v>1760383</v>
      </c>
      <c r="Y2106" s="1">
        <v>2668952</v>
      </c>
      <c r="Z2106" s="1">
        <v>11045224</v>
      </c>
      <c r="AA2106" s="1">
        <v>3072381</v>
      </c>
      <c r="AB2106" s="1">
        <v>5513440</v>
      </c>
      <c r="AC2106" s="1">
        <v>11480292</v>
      </c>
      <c r="AD2106" s="1">
        <v>1141828</v>
      </c>
      <c r="AE2106" s="1">
        <v>285379</v>
      </c>
      <c r="AH2106" s="136">
        <f t="shared" si="32"/>
        <v>39625</v>
      </c>
      <c r="AI2106" s="177">
        <f>HLOOKUP(附加题模型!$E$2,历史数据!$B$3:$K$5000,ROW(A2104),)</f>
        <v>7.1415297922922498</v>
      </c>
      <c r="AJ2106" s="177">
        <f>HLOOKUP(附加题模型!$E$2,历史数据!$L$3:$U$5000,ROW(A2104),)</f>
        <v>7.2327537129967201</v>
      </c>
    </row>
    <row r="2107" spans="1:36" x14ac:dyDescent="0.2">
      <c r="A2107" s="148">
        <v>39626</v>
      </c>
      <c r="B2107" s="137">
        <v>12.176495904564201</v>
      </c>
      <c r="C2107" s="137">
        <v>59.029373420538498</v>
      </c>
      <c r="D2107" s="137">
        <v>8.5446462487520591</v>
      </c>
      <c r="E2107" s="137">
        <v>5.2577102399140196</v>
      </c>
      <c r="F2107" s="137">
        <v>16.581097474110202</v>
      </c>
      <c r="G2107" s="137">
        <v>9.5139944624877693</v>
      </c>
      <c r="H2107" s="137">
        <v>4.56124758051351</v>
      </c>
      <c r="I2107" s="137">
        <v>19.738613483873799</v>
      </c>
      <c r="J2107" s="137">
        <v>12.9273886685605</v>
      </c>
      <c r="K2107" s="137">
        <v>7.1024338262760596</v>
      </c>
      <c r="L2107" s="137">
        <v>11.5646116882545</v>
      </c>
      <c r="M2107" s="137">
        <v>59.029373420538498</v>
      </c>
      <c r="N2107" s="137">
        <v>8.04053732552185</v>
      </c>
      <c r="O2107" s="137">
        <v>4.9400569129192098</v>
      </c>
      <c r="P2107" s="137">
        <v>16.674324528181501</v>
      </c>
      <c r="Q2107" s="137">
        <v>9.5139944624877693</v>
      </c>
      <c r="R2107" s="137">
        <v>4.56124758051351</v>
      </c>
      <c r="S2107" s="137">
        <v>18.497319233856999</v>
      </c>
      <c r="T2107" s="137">
        <v>12.250447707875701</v>
      </c>
      <c r="U2107" s="137">
        <v>6.8678580301788603</v>
      </c>
      <c r="V2107" s="1">
        <v>4652671</v>
      </c>
      <c r="W2107" s="1">
        <v>31900</v>
      </c>
      <c r="X2107" s="1">
        <v>1647467</v>
      </c>
      <c r="Y2107" s="1">
        <v>2784199</v>
      </c>
      <c r="Z2107" s="1">
        <v>5299468</v>
      </c>
      <c r="AA2107" s="1">
        <v>0</v>
      </c>
      <c r="AB2107" s="1">
        <v>5096495</v>
      </c>
      <c r="AC2107" s="1">
        <v>7894813</v>
      </c>
      <c r="AD2107" s="1">
        <v>923400</v>
      </c>
      <c r="AE2107" s="1">
        <v>330200</v>
      </c>
      <c r="AH2107" s="136">
        <f t="shared" si="32"/>
        <v>39626</v>
      </c>
      <c r="AI2107" s="177">
        <f>HLOOKUP(附加题模型!$E$2,历史数据!$B$3:$K$5000,ROW(A2105),)</f>
        <v>7.1024338262760596</v>
      </c>
      <c r="AJ2107" s="177">
        <f>HLOOKUP(附加题模型!$E$2,历史数据!$L$3:$U$5000,ROW(A2105),)</f>
        <v>6.8678580301788603</v>
      </c>
    </row>
    <row r="2108" spans="1:36" x14ac:dyDescent="0.2">
      <c r="A2108" s="148">
        <v>39629</v>
      </c>
      <c r="B2108" s="137">
        <v>11.6869885315164</v>
      </c>
      <c r="C2108" s="137">
        <v>56.058863016150099</v>
      </c>
      <c r="D2108" s="137">
        <v>8.1917700024909106</v>
      </c>
      <c r="E2108" s="137">
        <v>4.8086141569213599</v>
      </c>
      <c r="F2108" s="137">
        <v>16.248143709569799</v>
      </c>
      <c r="G2108" s="137">
        <v>9.0468991271201507</v>
      </c>
      <c r="H2108" s="137">
        <v>4.42865317410324</v>
      </c>
      <c r="I2108" s="137">
        <v>18.660111922383798</v>
      </c>
      <c r="J2108" s="137">
        <v>12.403305344159399</v>
      </c>
      <c r="K2108" s="137">
        <v>6.75057013213027</v>
      </c>
      <c r="L2108" s="137">
        <v>11.778771163962899</v>
      </c>
      <c r="M2108" s="137">
        <v>56.058863016150099</v>
      </c>
      <c r="N2108" s="137">
        <v>8.1413591101678904</v>
      </c>
      <c r="O2108" s="137">
        <v>4.9948247279183198</v>
      </c>
      <c r="P2108" s="137">
        <v>16.727597130507899</v>
      </c>
      <c r="Q2108" s="137">
        <v>9.0468991271201507</v>
      </c>
      <c r="R2108" s="137">
        <v>4.5214692585904297</v>
      </c>
      <c r="S2108" s="137">
        <v>19.433377192886098</v>
      </c>
      <c r="T2108" s="137">
        <v>12.403305344159399</v>
      </c>
      <c r="U2108" s="137">
        <v>6.7766341094743998</v>
      </c>
      <c r="V2108" s="1">
        <v>2351221</v>
      </c>
      <c r="W2108" s="1">
        <v>5200</v>
      </c>
      <c r="X2108" s="1">
        <v>737547</v>
      </c>
      <c r="Y2108" s="1">
        <v>1010263</v>
      </c>
      <c r="Z2108" s="1">
        <v>2223129</v>
      </c>
      <c r="AA2108" s="1">
        <v>852300</v>
      </c>
      <c r="AB2108" s="1">
        <v>3435305</v>
      </c>
      <c r="AC2108" s="1">
        <v>6899319</v>
      </c>
      <c r="AD2108" s="1">
        <v>523220</v>
      </c>
      <c r="AE2108" s="1">
        <v>198466</v>
      </c>
      <c r="AH2108" s="136">
        <f t="shared" si="32"/>
        <v>39629</v>
      </c>
      <c r="AI2108" s="177">
        <f>HLOOKUP(附加题模型!$E$2,历史数据!$B$3:$K$5000,ROW(A2106),)</f>
        <v>6.75057013213027</v>
      </c>
      <c r="AJ2108" s="177">
        <f>HLOOKUP(附加题模型!$E$2,历史数据!$L$3:$U$5000,ROW(A2106),)</f>
        <v>6.7766341094743998</v>
      </c>
    </row>
    <row r="2109" spans="1:36" x14ac:dyDescent="0.2">
      <c r="A2109" s="148">
        <v>39630</v>
      </c>
      <c r="B2109" s="137">
        <v>11.778771163962899</v>
      </c>
      <c r="C2109" s="137">
        <v>53.240686478653402</v>
      </c>
      <c r="D2109" s="137">
        <v>8.0909482178448702</v>
      </c>
      <c r="E2109" s="137">
        <v>5.0276854169177803</v>
      </c>
      <c r="F2109" s="137">
        <v>16.700960829344702</v>
      </c>
      <c r="G2109" s="137">
        <v>8.7518915468879701</v>
      </c>
      <c r="H2109" s="137">
        <v>4.5347286992314597</v>
      </c>
      <c r="I2109" s="137">
        <v>19.270584504359299</v>
      </c>
      <c r="J2109" s="137">
        <v>12.403305344159399</v>
      </c>
      <c r="K2109" s="137">
        <v>7.0372738829157298</v>
      </c>
      <c r="L2109" s="137">
        <v>11.656394320700899</v>
      </c>
      <c r="M2109" s="137">
        <v>53.240686478653402</v>
      </c>
      <c r="N2109" s="137">
        <v>8.1539618332486494</v>
      </c>
      <c r="O2109" s="137">
        <v>5.0386389799176001</v>
      </c>
      <c r="P2109" s="137">
        <v>16.700960829344702</v>
      </c>
      <c r="Q2109" s="137">
        <v>8.6043877567718798</v>
      </c>
      <c r="R2109" s="137">
        <v>4.3093182083339903</v>
      </c>
      <c r="S2109" s="137">
        <v>18.110686598605898</v>
      </c>
      <c r="T2109" s="137">
        <v>12.6435102011765</v>
      </c>
      <c r="U2109" s="137">
        <v>7.0633378602598604</v>
      </c>
      <c r="V2109" s="1">
        <v>1543858</v>
      </c>
      <c r="W2109" s="1">
        <v>6900</v>
      </c>
      <c r="X2109" s="1">
        <v>486277</v>
      </c>
      <c r="Y2109" s="1">
        <v>1967787</v>
      </c>
      <c r="Z2109" s="1">
        <v>3597592</v>
      </c>
      <c r="AA2109" s="1">
        <v>1116250</v>
      </c>
      <c r="AB2109" s="1">
        <v>2340704</v>
      </c>
      <c r="AC2109" s="1">
        <v>5368898</v>
      </c>
      <c r="AD2109" s="1">
        <v>826630</v>
      </c>
      <c r="AE2109" s="1">
        <v>1429063</v>
      </c>
      <c r="AH2109" s="136">
        <f t="shared" si="32"/>
        <v>39630</v>
      </c>
      <c r="AI2109" s="177">
        <f>HLOOKUP(附加题模型!$E$2,历史数据!$B$3:$K$5000,ROW(A2107),)</f>
        <v>7.0372738829157298</v>
      </c>
      <c r="AJ2109" s="177">
        <f>HLOOKUP(附加题模型!$E$2,历史数据!$L$3:$U$5000,ROW(A2107),)</f>
        <v>7.0633378602598604</v>
      </c>
    </row>
    <row r="2110" spans="1:36" x14ac:dyDescent="0.2">
      <c r="A2110" s="148">
        <v>39631</v>
      </c>
      <c r="B2110" s="137">
        <v>11.656394320700899</v>
      </c>
      <c r="C2110" s="137">
        <v>50.574843808048499</v>
      </c>
      <c r="D2110" s="137">
        <v>8.1917700024909106</v>
      </c>
      <c r="E2110" s="137">
        <v>5.0167318539179604</v>
      </c>
      <c r="F2110" s="137">
        <v>16.860778636324099</v>
      </c>
      <c r="G2110" s="137">
        <v>8.2602122465010108</v>
      </c>
      <c r="H2110" s="137">
        <v>4.3093182083339903</v>
      </c>
      <c r="I2110" s="137">
        <v>18.0699884264742</v>
      </c>
      <c r="J2110" s="137">
        <v>12.599836590809799</v>
      </c>
      <c r="K2110" s="137">
        <v>7.1806257583084498</v>
      </c>
      <c r="L2110" s="137">
        <v>11.656394320700899</v>
      </c>
      <c r="M2110" s="137">
        <v>50.574843808048499</v>
      </c>
      <c r="N2110" s="137">
        <v>8.2043727255716696</v>
      </c>
      <c r="O2110" s="137">
        <v>5.1262674839161697</v>
      </c>
      <c r="P2110" s="137">
        <v>16.461234118875598</v>
      </c>
      <c r="Q2110" s="137">
        <v>8.4077160366170993</v>
      </c>
      <c r="R2110" s="137">
        <v>4.40213429282118</v>
      </c>
      <c r="S2110" s="137">
        <v>18.4769701477911</v>
      </c>
      <c r="T2110" s="137">
        <v>13.4951456033283</v>
      </c>
      <c r="U2110" s="137">
        <v>6.8157300754905998</v>
      </c>
      <c r="V2110" s="1">
        <v>2084346</v>
      </c>
      <c r="W2110" s="1">
        <v>26000</v>
      </c>
      <c r="X2110" s="1">
        <v>528385</v>
      </c>
      <c r="Y2110" s="1">
        <v>1537060</v>
      </c>
      <c r="Z2110" s="1">
        <v>6204999</v>
      </c>
      <c r="AA2110" s="1">
        <v>3550063</v>
      </c>
      <c r="AB2110" s="1">
        <v>1728597</v>
      </c>
      <c r="AC2110" s="1">
        <v>4562431</v>
      </c>
      <c r="AD2110" s="1">
        <v>1373284</v>
      </c>
      <c r="AE2110" s="1">
        <v>1129850</v>
      </c>
      <c r="AH2110" s="136">
        <f t="shared" si="32"/>
        <v>39631</v>
      </c>
      <c r="AI2110" s="177">
        <f>HLOOKUP(附加题模型!$E$2,历史数据!$B$3:$K$5000,ROW(A2108),)</f>
        <v>7.1806257583084498</v>
      </c>
      <c r="AJ2110" s="177">
        <f>HLOOKUP(附加题模型!$E$2,历史数据!$L$3:$U$5000,ROW(A2108),)</f>
        <v>6.8157300754905998</v>
      </c>
    </row>
    <row r="2111" spans="1:36" x14ac:dyDescent="0.2">
      <c r="A2111" s="148">
        <v>39632</v>
      </c>
      <c r="B2111" s="137">
        <v>11.595205899070001</v>
      </c>
      <c r="C2111" s="137">
        <v>48.061335004335199</v>
      </c>
      <c r="D2111" s="137">
        <v>8.0531400486026001</v>
      </c>
      <c r="E2111" s="137">
        <v>5.0934067949167101</v>
      </c>
      <c r="F2111" s="137">
        <v>16.354688914222699</v>
      </c>
      <c r="G2111" s="137">
        <v>8.2356282814816595</v>
      </c>
      <c r="H2111" s="137">
        <v>4.3756154115391297</v>
      </c>
      <c r="I2111" s="137">
        <v>17.8461484797498</v>
      </c>
      <c r="J2111" s="137">
        <v>14.7398434987809</v>
      </c>
      <c r="K2111" s="137">
        <v>6.6202502454096104</v>
      </c>
      <c r="L2111" s="137">
        <v>12.390655380272699</v>
      </c>
      <c r="M2111" s="137">
        <v>48.061335004335199</v>
      </c>
      <c r="N2111" s="137">
        <v>8.4438244641060205</v>
      </c>
      <c r="O2111" s="137">
        <v>5.3015244919133</v>
      </c>
      <c r="P2111" s="137">
        <v>16.674324528181501</v>
      </c>
      <c r="Q2111" s="137">
        <v>8.5798037917525392</v>
      </c>
      <c r="R2111" s="137">
        <v>4.56124758051351</v>
      </c>
      <c r="S2111" s="137">
        <v>19.6368680535446</v>
      </c>
      <c r="T2111" s="137">
        <v>14.849027524697799</v>
      </c>
      <c r="U2111" s="137">
        <v>6.8157300754905998</v>
      </c>
      <c r="V2111" s="1">
        <v>7028721</v>
      </c>
      <c r="W2111" s="1">
        <v>71700</v>
      </c>
      <c r="X2111" s="1">
        <v>1196667</v>
      </c>
      <c r="Y2111" s="1">
        <v>2770080</v>
      </c>
      <c r="Z2111" s="1">
        <v>4210859</v>
      </c>
      <c r="AA2111" s="1">
        <v>3062652</v>
      </c>
      <c r="AB2111" s="1">
        <v>2668028</v>
      </c>
      <c r="AC2111" s="1">
        <v>7464475</v>
      </c>
      <c r="AD2111" s="1">
        <v>18064998</v>
      </c>
      <c r="AE2111" s="1">
        <v>786980</v>
      </c>
      <c r="AH2111" s="136">
        <f t="shared" si="32"/>
        <v>39632</v>
      </c>
      <c r="AI2111" s="177">
        <f>HLOOKUP(附加题模型!$E$2,历史数据!$B$3:$K$5000,ROW(A2109),)</f>
        <v>6.6202502454096104</v>
      </c>
      <c r="AJ2111" s="177">
        <f>HLOOKUP(附加题模型!$E$2,历史数据!$L$3:$U$5000,ROW(A2109),)</f>
        <v>6.8157300754905998</v>
      </c>
    </row>
    <row r="2112" spans="1:36" x14ac:dyDescent="0.2">
      <c r="A2112" s="148">
        <v>39633</v>
      </c>
      <c r="B2112" s="137">
        <v>12.176495904564201</v>
      </c>
      <c r="C2112" s="137">
        <v>45.623993134067803</v>
      </c>
      <c r="D2112" s="137">
        <v>8.26738634097544</v>
      </c>
      <c r="E2112" s="137">
        <v>5.2905709289134801</v>
      </c>
      <c r="F2112" s="137">
        <v>16.700960829344702</v>
      </c>
      <c r="G2112" s="137">
        <v>8.3585481065784002</v>
      </c>
      <c r="H2112" s="137">
        <v>4.5082098179493997</v>
      </c>
      <c r="I2112" s="137">
        <v>19.229886332227601</v>
      </c>
      <c r="J2112" s="137">
        <v>14.630659472864</v>
      </c>
      <c r="K2112" s="137">
        <v>6.7766341094743998</v>
      </c>
      <c r="L2112" s="137">
        <v>12.421249591088101</v>
      </c>
      <c r="M2112" s="137">
        <v>45.623993134067803</v>
      </c>
      <c r="N2112" s="137">
        <v>8.5950571410750793</v>
      </c>
      <c r="O2112" s="137">
        <v>5.2577102399140196</v>
      </c>
      <c r="P2112" s="137">
        <v>17.073869045629898</v>
      </c>
      <c r="Q2112" s="137">
        <v>8.4077160366170993</v>
      </c>
      <c r="R2112" s="137">
        <v>4.5214692585904297</v>
      </c>
      <c r="S2112" s="137">
        <v>19.453726278951901</v>
      </c>
      <c r="T2112" s="137">
        <v>14.5433122521305</v>
      </c>
      <c r="U2112" s="137">
        <v>6.78966609814647</v>
      </c>
      <c r="V2112" s="1">
        <v>5744741</v>
      </c>
      <c r="W2112" s="1">
        <v>166800</v>
      </c>
      <c r="X2112" s="1">
        <v>1056109</v>
      </c>
      <c r="Y2112" s="1">
        <v>1480030</v>
      </c>
      <c r="Z2112" s="1">
        <v>5175568</v>
      </c>
      <c r="AA2112" s="1">
        <v>2472019</v>
      </c>
      <c r="AB2112" s="1">
        <v>2352131</v>
      </c>
      <c r="AC2112" s="1">
        <v>5490560</v>
      </c>
      <c r="AD2112" s="1">
        <v>8117485</v>
      </c>
      <c r="AE2112" s="1">
        <v>327716</v>
      </c>
      <c r="AH2112" s="136">
        <f t="shared" si="32"/>
        <v>39633</v>
      </c>
      <c r="AI2112" s="177">
        <f>HLOOKUP(附加题模型!$E$2,历史数据!$B$3:$K$5000,ROW(A2110),)</f>
        <v>6.7766341094743998</v>
      </c>
      <c r="AJ2112" s="177">
        <f>HLOOKUP(附加题模型!$E$2,历史数据!$L$3:$U$5000,ROW(A2110),)</f>
        <v>6.78966609814647</v>
      </c>
    </row>
    <row r="2113" spans="1:36" x14ac:dyDescent="0.2">
      <c r="A2113" s="148">
        <v>39636</v>
      </c>
      <c r="B2113" s="137">
        <v>12.5130322235346</v>
      </c>
      <c r="C2113" s="137">
        <v>43.338985130692102</v>
      </c>
      <c r="D2113" s="137">
        <v>8.6328653103173494</v>
      </c>
      <c r="E2113" s="137">
        <v>5.2467566769141998</v>
      </c>
      <c r="F2113" s="137">
        <v>17.2470050031909</v>
      </c>
      <c r="G2113" s="137">
        <v>8.4814679316751391</v>
      </c>
      <c r="H2113" s="137">
        <v>4.5214692585904297</v>
      </c>
      <c r="I2113" s="137">
        <v>19.514773537149502</v>
      </c>
      <c r="J2113" s="137">
        <v>14.565149057313899</v>
      </c>
      <c r="K2113" s="137">
        <v>6.8808900188509297</v>
      </c>
      <c r="L2113" s="137">
        <v>13.3084817047373</v>
      </c>
      <c r="M2113" s="137">
        <v>45.928660867851299</v>
      </c>
      <c r="N2113" s="137">
        <v>9.1369742335475603</v>
      </c>
      <c r="O2113" s="137">
        <v>5.5425028779093601</v>
      </c>
      <c r="P2113" s="137">
        <v>18.312457049720098</v>
      </c>
      <c r="Q2113" s="137">
        <v>8.8256434419460206</v>
      </c>
      <c r="R2113" s="137">
        <v>4.7601391901289301</v>
      </c>
      <c r="S2113" s="137">
        <v>20.613624184705301</v>
      </c>
      <c r="T2113" s="137">
        <v>14.958211550614701</v>
      </c>
      <c r="U2113" s="137">
        <v>7.07636984893192</v>
      </c>
      <c r="V2113" s="1">
        <v>11155216</v>
      </c>
      <c r="W2113" s="1">
        <v>15813328</v>
      </c>
      <c r="X2113" s="1">
        <v>2190395</v>
      </c>
      <c r="Y2113" s="1">
        <v>2550602</v>
      </c>
      <c r="Z2113" s="1">
        <v>7313915</v>
      </c>
      <c r="AA2113" s="1">
        <v>3151084</v>
      </c>
      <c r="AB2113" s="1">
        <v>3454439</v>
      </c>
      <c r="AC2113" s="1">
        <v>8429492</v>
      </c>
      <c r="AD2113" s="1">
        <v>7733020</v>
      </c>
      <c r="AE2113" s="1">
        <v>499611</v>
      </c>
      <c r="AH2113" s="136">
        <f t="shared" si="32"/>
        <v>39636</v>
      </c>
      <c r="AI2113" s="177">
        <f>HLOOKUP(附加题模型!$E$2,历史数据!$B$3:$K$5000,ROW(A2111),)</f>
        <v>6.8808900188509297</v>
      </c>
      <c r="AJ2113" s="177">
        <f>HLOOKUP(附加题模型!$E$2,历史数据!$L$3:$U$5000,ROW(A2111),)</f>
        <v>7.07636984893192</v>
      </c>
    </row>
    <row r="2114" spans="1:36" x14ac:dyDescent="0.2">
      <c r="A2114" s="148">
        <v>39637</v>
      </c>
      <c r="B2114" s="137">
        <v>13.0637280182134</v>
      </c>
      <c r="C2114" s="137">
        <v>44.481489132379998</v>
      </c>
      <c r="D2114" s="137">
        <v>9.2377960181936007</v>
      </c>
      <c r="E2114" s="137">
        <v>5.55345644090918</v>
      </c>
      <c r="F2114" s="137">
        <v>18.312457049720098</v>
      </c>
      <c r="G2114" s="137">
        <v>8.9731472320621108</v>
      </c>
      <c r="H2114" s="137">
        <v>4.7733986307699601</v>
      </c>
      <c r="I2114" s="137">
        <v>20.349086065849299</v>
      </c>
      <c r="J2114" s="137">
        <v>14.9800483557981</v>
      </c>
      <c r="K2114" s="137">
        <v>6.9460499622112604</v>
      </c>
      <c r="L2114" s="137">
        <v>13.1861048614753</v>
      </c>
      <c r="M2114" s="137">
        <v>44.786156866163402</v>
      </c>
      <c r="N2114" s="137">
        <v>9.1369742335475603</v>
      </c>
      <c r="O2114" s="137">
        <v>5.6410849449077496</v>
      </c>
      <c r="P2114" s="137">
        <v>18.458956706117799</v>
      </c>
      <c r="Q2114" s="137">
        <v>9.2681548122942896</v>
      </c>
      <c r="R2114" s="137">
        <v>4.7999175120520103</v>
      </c>
      <c r="S2114" s="137">
        <v>20.4101333240468</v>
      </c>
      <c r="T2114" s="137">
        <v>14.827190719514499</v>
      </c>
      <c r="U2114" s="137">
        <v>7.2197217243246499</v>
      </c>
      <c r="V2114" s="1">
        <v>7785180</v>
      </c>
      <c r="W2114" s="1">
        <v>9695354</v>
      </c>
      <c r="X2114" s="1">
        <v>3235045</v>
      </c>
      <c r="Y2114" s="1">
        <v>3070538</v>
      </c>
      <c r="Z2114" s="1">
        <v>6075508</v>
      </c>
      <c r="AA2114" s="1">
        <v>3287359</v>
      </c>
      <c r="AB2114" s="1">
        <v>4062167</v>
      </c>
      <c r="AC2114" s="1">
        <v>5570769</v>
      </c>
      <c r="AD2114" s="1">
        <v>5247738</v>
      </c>
      <c r="AE2114" s="1">
        <v>604709</v>
      </c>
      <c r="AH2114" s="136">
        <f t="shared" si="32"/>
        <v>39637</v>
      </c>
      <c r="AI2114" s="177">
        <f>HLOOKUP(附加题模型!$E$2,历史数据!$B$3:$K$5000,ROW(A2112),)</f>
        <v>6.9460499622112604</v>
      </c>
      <c r="AJ2114" s="177">
        <f>HLOOKUP(附加题模型!$E$2,历史数据!$L$3:$U$5000,ROW(A2112),)</f>
        <v>7.2197217243246499</v>
      </c>
    </row>
    <row r="2115" spans="1:36" x14ac:dyDescent="0.2">
      <c r="A2115" s="148">
        <v>39638</v>
      </c>
      <c r="B2115" s="137">
        <v>13.094322229028901</v>
      </c>
      <c r="C2115" s="137">
        <v>44.6338229992717</v>
      </c>
      <c r="D2115" s="137">
        <v>9.2756041874358601</v>
      </c>
      <c r="E2115" s="137">
        <v>5.6520385079075703</v>
      </c>
      <c r="F2115" s="137">
        <v>18.512229308444301</v>
      </c>
      <c r="G2115" s="137">
        <v>9.2681548122942896</v>
      </c>
      <c r="H2115" s="137">
        <v>4.8396958339750897</v>
      </c>
      <c r="I2115" s="137">
        <v>20.450831496178498</v>
      </c>
      <c r="J2115" s="137">
        <v>14.849027524697799</v>
      </c>
      <c r="K2115" s="137">
        <v>7.2718496790129201</v>
      </c>
      <c r="L2115" s="137">
        <v>13.3084817047373</v>
      </c>
      <c r="M2115" s="137">
        <v>46.004827801297097</v>
      </c>
      <c r="N2115" s="137">
        <v>9.3764259720819094</v>
      </c>
      <c r="O2115" s="137">
        <v>5.80538838990506</v>
      </c>
      <c r="P2115" s="137">
        <v>18.059412188669398</v>
      </c>
      <c r="Q2115" s="137">
        <v>9.7352501476618993</v>
      </c>
      <c r="R2115" s="137">
        <v>4.9325119184622901</v>
      </c>
      <c r="S2115" s="137">
        <v>20.247340635520001</v>
      </c>
      <c r="T2115" s="137">
        <v>15.1547427972652</v>
      </c>
      <c r="U2115" s="137">
        <v>7.4282335430777104</v>
      </c>
      <c r="V2115" s="1">
        <v>7791896</v>
      </c>
      <c r="W2115" s="1">
        <v>8216680</v>
      </c>
      <c r="X2115" s="1">
        <v>3032675</v>
      </c>
      <c r="Y2115" s="1">
        <v>3872560</v>
      </c>
      <c r="Z2115" s="1">
        <v>7872276</v>
      </c>
      <c r="AA2115" s="1">
        <v>4160060</v>
      </c>
      <c r="AB2115" s="1">
        <v>5326704</v>
      </c>
      <c r="AC2115" s="1">
        <v>6522645</v>
      </c>
      <c r="AD2115" s="1">
        <v>6427502</v>
      </c>
      <c r="AE2115" s="1">
        <v>832069</v>
      </c>
      <c r="AH2115" s="136">
        <f t="shared" si="32"/>
        <v>39638</v>
      </c>
      <c r="AI2115" s="177">
        <f>HLOOKUP(附加题模型!$E$2,历史数据!$B$3:$K$5000,ROW(A2113),)</f>
        <v>7.2718496790129201</v>
      </c>
      <c r="AJ2115" s="177">
        <f>HLOOKUP(附加题模型!$E$2,历史数据!$L$3:$U$5000,ROW(A2113),)</f>
        <v>7.4282335430777104</v>
      </c>
    </row>
    <row r="2116" spans="1:36" x14ac:dyDescent="0.2">
      <c r="A2116" s="148">
        <v>39639</v>
      </c>
      <c r="B2116" s="137">
        <v>13.094322229028901</v>
      </c>
      <c r="C2116" s="137">
        <v>45.776327000959498</v>
      </c>
      <c r="D2116" s="137">
        <v>9.3512205259203895</v>
      </c>
      <c r="E2116" s="137">
        <v>5.8492026419043501</v>
      </c>
      <c r="F2116" s="137">
        <v>17.846321779363599</v>
      </c>
      <c r="G2116" s="137">
        <v>9.7352501476618993</v>
      </c>
      <c r="H2116" s="137">
        <v>4.8529552746161198</v>
      </c>
      <c r="I2116" s="137">
        <v>20.389784237981001</v>
      </c>
      <c r="J2116" s="137">
        <v>14.958211550614701</v>
      </c>
      <c r="K2116" s="137">
        <v>7.4152015544056402</v>
      </c>
      <c r="L2116" s="137">
        <v>13.094322229028901</v>
      </c>
      <c r="M2116" s="137">
        <v>45.471659267176101</v>
      </c>
      <c r="N2116" s="137">
        <v>9.2756041874358601</v>
      </c>
      <c r="O2116" s="137">
        <v>6.18876309489879</v>
      </c>
      <c r="P2116" s="137">
        <v>17.659867671221001</v>
      </c>
      <c r="Q2116" s="137">
        <v>9.3910746373910303</v>
      </c>
      <c r="R2116" s="137">
        <v>4.8662147152571498</v>
      </c>
      <c r="S2116" s="137">
        <v>19.0874427297666</v>
      </c>
      <c r="T2116" s="137">
        <v>14.914537940248</v>
      </c>
      <c r="U2116" s="137">
        <v>7.2718496790129201</v>
      </c>
      <c r="V2116" s="1">
        <v>8072060</v>
      </c>
      <c r="W2116" s="1">
        <v>6637318</v>
      </c>
      <c r="X2116" s="1">
        <v>1931046</v>
      </c>
      <c r="Y2116" s="1">
        <v>12800715</v>
      </c>
      <c r="Z2116" s="1">
        <v>7725257</v>
      </c>
      <c r="AA2116" s="1">
        <v>4719048</v>
      </c>
      <c r="AB2116" s="1">
        <v>5653146</v>
      </c>
      <c r="AC2116" s="1">
        <v>6448107</v>
      </c>
      <c r="AD2116" s="1">
        <v>7317186</v>
      </c>
      <c r="AE2116" s="1">
        <v>757253</v>
      </c>
      <c r="AH2116" s="136">
        <f t="shared" si="32"/>
        <v>39639</v>
      </c>
      <c r="AI2116" s="177">
        <f>HLOOKUP(附加题模型!$E$2,历史数据!$B$3:$K$5000,ROW(A2114),)</f>
        <v>7.4152015544056402</v>
      </c>
      <c r="AJ2116" s="177">
        <f>HLOOKUP(附加题模型!$E$2,历史数据!$L$3:$U$5000,ROW(A2114),)</f>
        <v>7.2718496790129201</v>
      </c>
    </row>
    <row r="2117" spans="1:36" x14ac:dyDescent="0.2">
      <c r="A2117" s="148">
        <v>39640</v>
      </c>
      <c r="B2117" s="137">
        <v>13.033133807397901</v>
      </c>
      <c r="C2117" s="137">
        <v>45.014657666501002</v>
      </c>
      <c r="D2117" s="137">
        <v>9.1369742335475603</v>
      </c>
      <c r="E2117" s="137">
        <v>6.0244596499014804</v>
      </c>
      <c r="F2117" s="137">
        <v>17.286959454935801</v>
      </c>
      <c r="G2117" s="137">
        <v>9.3910746373910303</v>
      </c>
      <c r="H2117" s="137">
        <v>4.8529552746161198</v>
      </c>
      <c r="I2117" s="137">
        <v>19.026395471569099</v>
      </c>
      <c r="J2117" s="137">
        <v>14.630659472864</v>
      </c>
      <c r="K2117" s="137">
        <v>7.2718496790129201</v>
      </c>
      <c r="L2117" s="137">
        <v>12.6660032776121</v>
      </c>
      <c r="M2117" s="137">
        <v>44.405322198934101</v>
      </c>
      <c r="N2117" s="137">
        <v>8.9605361104169798</v>
      </c>
      <c r="O2117" s="137">
        <v>5.8272955159046997</v>
      </c>
      <c r="P2117" s="137">
        <v>17.8862762311084</v>
      </c>
      <c r="Q2117" s="137">
        <v>9.2927387773136303</v>
      </c>
      <c r="R2117" s="137">
        <v>4.7468797494879</v>
      </c>
      <c r="S2117" s="137">
        <v>21.000256819956501</v>
      </c>
      <c r="T2117" s="137">
        <v>14.7180066935976</v>
      </c>
      <c r="U2117" s="137">
        <v>7.1024338262760596</v>
      </c>
      <c r="V2117" s="1">
        <v>5455163</v>
      </c>
      <c r="W2117" s="1">
        <v>4320197</v>
      </c>
      <c r="X2117" s="1">
        <v>1193496</v>
      </c>
      <c r="Y2117" s="1">
        <v>5988685</v>
      </c>
      <c r="Z2117" s="1">
        <v>5394628</v>
      </c>
      <c r="AA2117" s="1">
        <v>2620589</v>
      </c>
      <c r="AB2117" s="1">
        <v>3843808</v>
      </c>
      <c r="AC2117" s="1">
        <v>12626371</v>
      </c>
      <c r="AD2117" s="1">
        <v>2550399</v>
      </c>
      <c r="AE2117" s="1">
        <v>363960</v>
      </c>
      <c r="AH2117" s="136">
        <f t="shared" si="32"/>
        <v>39640</v>
      </c>
      <c r="AI2117" s="177">
        <f>HLOOKUP(附加题模型!$E$2,历史数据!$B$3:$K$5000,ROW(A2115),)</f>
        <v>7.2718496790129201</v>
      </c>
      <c r="AJ2117" s="177">
        <f>HLOOKUP(附加题模型!$E$2,历史数据!$L$3:$U$5000,ROW(A2115),)</f>
        <v>7.1024338262760596</v>
      </c>
    </row>
    <row r="2118" spans="1:36" x14ac:dyDescent="0.2">
      <c r="A2118" s="148">
        <v>39643</v>
      </c>
      <c r="B2118" s="137">
        <v>12.4518438019036</v>
      </c>
      <c r="C2118" s="137">
        <v>43.948320598259002</v>
      </c>
      <c r="D2118" s="137">
        <v>8.8345088796094302</v>
      </c>
      <c r="E2118" s="137">
        <v>5.7506205749059598</v>
      </c>
      <c r="F2118" s="137">
        <v>17.726458424129</v>
      </c>
      <c r="G2118" s="137">
        <v>9.24357084727494</v>
      </c>
      <c r="H2118" s="137">
        <v>4.7071014275648198</v>
      </c>
      <c r="I2118" s="137">
        <v>20.979907733890599</v>
      </c>
      <c r="J2118" s="137">
        <v>14.281270589929999</v>
      </c>
      <c r="K2118" s="137">
        <v>7.0633378602598604</v>
      </c>
      <c r="L2118" s="137">
        <v>13.033133807397901</v>
      </c>
      <c r="M2118" s="137">
        <v>43.567485931029701</v>
      </c>
      <c r="N2118" s="137">
        <v>9.01094700274</v>
      </c>
      <c r="O2118" s="137">
        <v>5.9039704569034503</v>
      </c>
      <c r="P2118" s="137">
        <v>17.899594381690001</v>
      </c>
      <c r="Q2118" s="137">
        <v>9.7598341126812507</v>
      </c>
      <c r="R2118" s="137">
        <v>4.8662147152571498</v>
      </c>
      <c r="S2118" s="137">
        <v>20.776416873232101</v>
      </c>
      <c r="T2118" s="137">
        <v>15.023721966164899</v>
      </c>
      <c r="U2118" s="137">
        <v>7.2457857016687797</v>
      </c>
      <c r="V2118" s="1">
        <v>3805210</v>
      </c>
      <c r="W2118" s="1">
        <v>4764121</v>
      </c>
      <c r="X2118" s="1">
        <v>996539</v>
      </c>
      <c r="Y2118" s="1">
        <v>2357065</v>
      </c>
      <c r="Z2118" s="1">
        <v>8065219</v>
      </c>
      <c r="AA2118" s="1">
        <v>2969801</v>
      </c>
      <c r="AB2118" s="1">
        <v>3417327</v>
      </c>
      <c r="AC2118" s="1">
        <v>10254546</v>
      </c>
      <c r="AD2118" s="1">
        <v>3193697</v>
      </c>
      <c r="AE2118" s="1">
        <v>270440</v>
      </c>
      <c r="AH2118" s="136">
        <f t="shared" ref="AH2118:AH2181" si="33">A2118</f>
        <v>39643</v>
      </c>
      <c r="AI2118" s="177">
        <f>HLOOKUP(附加题模型!$E$2,历史数据!$B$3:$K$5000,ROW(A2116),)</f>
        <v>7.0633378602598604</v>
      </c>
      <c r="AJ2118" s="177">
        <f>HLOOKUP(附加题模型!$E$2,历史数据!$L$3:$U$5000,ROW(A2116),)</f>
        <v>7.2457857016687797</v>
      </c>
    </row>
    <row r="2119" spans="1:36" x14ac:dyDescent="0.2">
      <c r="A2119" s="148">
        <v>39644</v>
      </c>
      <c r="B2119" s="137">
        <v>13.0025395965824</v>
      </c>
      <c r="C2119" s="137">
        <v>43.262818197246297</v>
      </c>
      <c r="D2119" s="137">
        <v>9.0613578950630291</v>
      </c>
      <c r="E2119" s="137">
        <v>5.8930168939036296</v>
      </c>
      <c r="F2119" s="137">
        <v>17.8862762311084</v>
      </c>
      <c r="G2119" s="137">
        <v>9.8335860077392994</v>
      </c>
      <c r="H2119" s="137">
        <v>4.8794741558981798</v>
      </c>
      <c r="I2119" s="137">
        <v>20.817115045363799</v>
      </c>
      <c r="J2119" s="137">
        <v>15.067395576531601</v>
      </c>
      <c r="K2119" s="137">
        <v>7.3891375770615104</v>
      </c>
      <c r="L2119" s="137">
        <v>12.6048148559811</v>
      </c>
      <c r="M2119" s="137">
        <v>43.567485931029701</v>
      </c>
      <c r="N2119" s="137">
        <v>8.9731388334977407</v>
      </c>
      <c r="O2119" s="137">
        <v>5.6848991969070299</v>
      </c>
      <c r="P2119" s="137">
        <v>17.300277605517401</v>
      </c>
      <c r="Q2119" s="137">
        <v>9.4156586024103799</v>
      </c>
      <c r="R2119" s="137">
        <v>4.7071014275648198</v>
      </c>
      <c r="S2119" s="137">
        <v>21.000256819956501</v>
      </c>
      <c r="T2119" s="137">
        <v>14.1502497588297</v>
      </c>
      <c r="U2119" s="137">
        <v>7.2979136563570499</v>
      </c>
      <c r="V2119" s="1">
        <v>4572296</v>
      </c>
      <c r="W2119" s="1">
        <v>4445154</v>
      </c>
      <c r="X2119" s="1">
        <v>1288406</v>
      </c>
      <c r="Y2119" s="1">
        <v>3264227</v>
      </c>
      <c r="Z2119" s="1">
        <v>7130233</v>
      </c>
      <c r="AA2119" s="1">
        <v>2757956</v>
      </c>
      <c r="AB2119" s="1">
        <v>2732154</v>
      </c>
      <c r="AC2119" s="1">
        <v>12931853</v>
      </c>
      <c r="AD2119" s="1">
        <v>3368651</v>
      </c>
      <c r="AE2119" s="1">
        <v>563739</v>
      </c>
      <c r="AH2119" s="136">
        <f t="shared" si="33"/>
        <v>39644</v>
      </c>
      <c r="AI2119" s="177">
        <f>HLOOKUP(附加题模型!$E$2,历史数据!$B$3:$K$5000,ROW(A2117),)</f>
        <v>7.3891375770615104</v>
      </c>
      <c r="AJ2119" s="177">
        <f>HLOOKUP(附加题模型!$E$2,历史数据!$L$3:$U$5000,ROW(A2117),)</f>
        <v>7.2979136563570499</v>
      </c>
    </row>
    <row r="2120" spans="1:36" x14ac:dyDescent="0.2">
      <c r="A2120" s="148">
        <v>39645</v>
      </c>
      <c r="B2120" s="137">
        <v>12.5436264343501</v>
      </c>
      <c r="C2120" s="137">
        <v>43.719819797921403</v>
      </c>
      <c r="D2120" s="137">
        <v>8.9479333873362297</v>
      </c>
      <c r="E2120" s="137">
        <v>5.6410849449077496</v>
      </c>
      <c r="F2120" s="137">
        <v>17.047232744466701</v>
      </c>
      <c r="G2120" s="137">
        <v>9.3419067073523294</v>
      </c>
      <c r="H2120" s="137">
        <v>4.6408042243596803</v>
      </c>
      <c r="I2120" s="137">
        <v>20.654322356837</v>
      </c>
      <c r="J2120" s="137">
        <v>14.106576148462899</v>
      </c>
      <c r="K2120" s="137">
        <v>7.2327537129967201</v>
      </c>
      <c r="L2120" s="137">
        <v>11.9929306396713</v>
      </c>
      <c r="M2120" s="137">
        <v>41.358644861099897</v>
      </c>
      <c r="N2120" s="137">
        <v>8.3808108487022395</v>
      </c>
      <c r="O2120" s="137">
        <v>5.3781994329120497</v>
      </c>
      <c r="P2120" s="137">
        <v>16.8874149374873</v>
      </c>
      <c r="Q2120" s="137">
        <v>9.4156586024103799</v>
      </c>
      <c r="R2120" s="137">
        <v>4.5214692585904297</v>
      </c>
      <c r="S2120" s="137">
        <v>20.1048970330591</v>
      </c>
      <c r="T2120" s="137">
        <v>13.3859615774114</v>
      </c>
      <c r="U2120" s="137">
        <v>6.9330179735391999</v>
      </c>
      <c r="V2120" s="1">
        <v>4508770</v>
      </c>
      <c r="W2120" s="1">
        <v>3476703</v>
      </c>
      <c r="X2120" s="1">
        <v>1264345</v>
      </c>
      <c r="Y2120" s="1">
        <v>2286097</v>
      </c>
      <c r="Z2120" s="1">
        <v>7293705</v>
      </c>
      <c r="AA2120" s="1">
        <v>3915894</v>
      </c>
      <c r="AB2120" s="1">
        <v>3170960</v>
      </c>
      <c r="AC2120" s="1">
        <v>8087121</v>
      </c>
      <c r="AD2120" s="1">
        <v>2869971</v>
      </c>
      <c r="AE2120" s="1">
        <v>418410</v>
      </c>
      <c r="AH2120" s="136">
        <f t="shared" si="33"/>
        <v>39645</v>
      </c>
      <c r="AI2120" s="177">
        <f>HLOOKUP(附加题模型!$E$2,历史数据!$B$3:$K$5000,ROW(A2118),)</f>
        <v>7.2327537129967201</v>
      </c>
      <c r="AJ2120" s="177">
        <f>HLOOKUP(附加题模型!$E$2,历史数据!$L$3:$U$5000,ROW(A2118),)</f>
        <v>6.9330179735391999</v>
      </c>
    </row>
    <row r="2121" spans="1:36" x14ac:dyDescent="0.2">
      <c r="A2121" s="148">
        <v>39646</v>
      </c>
      <c r="B2121" s="137">
        <v>12.176495904564201</v>
      </c>
      <c r="C2121" s="137">
        <v>40.749309393532997</v>
      </c>
      <c r="D2121" s="137">
        <v>8.4438244641060205</v>
      </c>
      <c r="E2121" s="137">
        <v>5.4877350629102599</v>
      </c>
      <c r="F2121" s="137">
        <v>16.860778636324099</v>
      </c>
      <c r="G2121" s="137">
        <v>9.4894104974684197</v>
      </c>
      <c r="H2121" s="137">
        <v>4.5479881398724897</v>
      </c>
      <c r="I2121" s="137">
        <v>20.369435151915098</v>
      </c>
      <c r="J2121" s="137">
        <v>13.626166434428599</v>
      </c>
      <c r="K2121" s="137">
        <v>7.0633378602598604</v>
      </c>
      <c r="L2121" s="137">
        <v>11.6869885315164</v>
      </c>
      <c r="M2121" s="137">
        <v>39.302137658061802</v>
      </c>
      <c r="N2121" s="137">
        <v>8.4186190179445095</v>
      </c>
      <c r="O2121" s="137">
        <v>5.3015244919133</v>
      </c>
      <c r="P2121" s="137">
        <v>17.0339145938851</v>
      </c>
      <c r="Q2121" s="137">
        <v>8.9485632670427595</v>
      </c>
      <c r="R2121" s="137">
        <v>4.6938419869237897</v>
      </c>
      <c r="S2121" s="137">
        <v>20.674671442902898</v>
      </c>
      <c r="T2121" s="137">
        <v>13.2986143566779</v>
      </c>
      <c r="U2121" s="137">
        <v>7.2848816676849797</v>
      </c>
      <c r="V2121" s="1">
        <v>2825714</v>
      </c>
      <c r="W2121" s="1">
        <v>4805636</v>
      </c>
      <c r="X2121" s="1">
        <v>899751</v>
      </c>
      <c r="Y2121" s="1">
        <v>2376526</v>
      </c>
      <c r="Z2121" s="1">
        <v>4769795</v>
      </c>
      <c r="AA2121" s="1">
        <v>2685726</v>
      </c>
      <c r="AB2121" s="1">
        <v>9461291</v>
      </c>
      <c r="AC2121" s="1">
        <v>7225177</v>
      </c>
      <c r="AD2121" s="1">
        <v>1886925</v>
      </c>
      <c r="AE2121" s="1">
        <v>886030</v>
      </c>
      <c r="AH2121" s="136">
        <f t="shared" si="33"/>
        <v>39646</v>
      </c>
      <c r="AI2121" s="177">
        <f>HLOOKUP(附加题模型!$E$2,历史数据!$B$3:$K$5000,ROW(A2119),)</f>
        <v>7.0633378602598604</v>
      </c>
      <c r="AJ2121" s="177">
        <f>HLOOKUP(附加题模型!$E$2,历史数据!$L$3:$U$5000,ROW(A2119),)</f>
        <v>7.2848816676849797</v>
      </c>
    </row>
    <row r="2122" spans="1:36" x14ac:dyDescent="0.2">
      <c r="A2122" s="148">
        <v>39647</v>
      </c>
      <c r="B2122" s="137">
        <v>11.717582742331899</v>
      </c>
      <c r="C2122" s="137">
        <v>38.083466722928101</v>
      </c>
      <c r="D2122" s="137">
        <v>8.4564271871867707</v>
      </c>
      <c r="E2122" s="137">
        <v>5.3672458699122298</v>
      </c>
      <c r="F2122" s="137">
        <v>17.0339145938851</v>
      </c>
      <c r="G2122" s="137">
        <v>9.0468991271201507</v>
      </c>
      <c r="H2122" s="137">
        <v>4.6408042243596803</v>
      </c>
      <c r="I2122" s="137">
        <v>20.674671442902898</v>
      </c>
      <c r="J2122" s="137">
        <v>13.538819213695101</v>
      </c>
      <c r="K2122" s="137">
        <v>7.3630735997173797</v>
      </c>
      <c r="L2122" s="137">
        <v>12.1153074829333</v>
      </c>
      <c r="M2122" s="137">
        <v>38.388134456711498</v>
      </c>
      <c r="N2122" s="137">
        <v>8.8597143257709394</v>
      </c>
      <c r="O2122" s="137">
        <v>5.5205957519097204</v>
      </c>
      <c r="P2122" s="137">
        <v>15.7420539874685</v>
      </c>
      <c r="Q2122" s="137">
        <v>9.0714830921395002</v>
      </c>
      <c r="R2122" s="137">
        <v>4.73362030884687</v>
      </c>
      <c r="S2122" s="137">
        <v>20.145595205190801</v>
      </c>
      <c r="T2122" s="137">
        <v>13.8445344862624</v>
      </c>
      <c r="U2122" s="137">
        <v>7.6497773505028297</v>
      </c>
      <c r="V2122" s="1">
        <v>2561907</v>
      </c>
      <c r="W2122" s="1">
        <v>5762275</v>
      </c>
      <c r="X2122" s="1">
        <v>949445</v>
      </c>
      <c r="Y2122" s="1">
        <v>2000594</v>
      </c>
      <c r="Z2122" s="1">
        <v>14423191</v>
      </c>
      <c r="AA2122" s="1">
        <v>2895747</v>
      </c>
      <c r="AB2122" s="1">
        <v>5723147</v>
      </c>
      <c r="AC2122" s="1">
        <v>6888754</v>
      </c>
      <c r="AD2122" s="1">
        <v>1816623</v>
      </c>
      <c r="AE2122" s="1">
        <v>1229067</v>
      </c>
      <c r="AH2122" s="136">
        <f t="shared" si="33"/>
        <v>39647</v>
      </c>
      <c r="AI2122" s="177">
        <f>HLOOKUP(附加题模型!$E$2,历史数据!$B$3:$K$5000,ROW(A2120),)</f>
        <v>7.3630735997173797</v>
      </c>
      <c r="AJ2122" s="177">
        <f>HLOOKUP(附加题模型!$E$2,历史数据!$L$3:$U$5000,ROW(A2120),)</f>
        <v>7.6497773505028297</v>
      </c>
    </row>
    <row r="2123" spans="1:36" x14ac:dyDescent="0.2">
      <c r="A2123" s="148">
        <v>39650</v>
      </c>
      <c r="B2123" s="137">
        <v>12.084713272117799</v>
      </c>
      <c r="C2123" s="137">
        <v>38.388134456711498</v>
      </c>
      <c r="D2123" s="137">
        <v>8.8219061565286694</v>
      </c>
      <c r="E2123" s="137">
        <v>5.4548743739108003</v>
      </c>
      <c r="F2123" s="137">
        <v>15.2492824159487</v>
      </c>
      <c r="G2123" s="137">
        <v>8.8993953370040604</v>
      </c>
      <c r="H2123" s="137">
        <v>4.6408042243596803</v>
      </c>
      <c r="I2123" s="137">
        <v>19.738613483873799</v>
      </c>
      <c r="J2123" s="137">
        <v>13.7571872655289</v>
      </c>
      <c r="K2123" s="137">
        <v>7.6367453618307701</v>
      </c>
      <c r="L2123" s="137">
        <v>12.5742206451656</v>
      </c>
      <c r="M2123" s="137">
        <v>39.606805391845199</v>
      </c>
      <c r="N2123" s="137">
        <v>9.1243715104667995</v>
      </c>
      <c r="O2123" s="137">
        <v>5.7725277009056004</v>
      </c>
      <c r="P2123" s="137">
        <v>15.9684625473559</v>
      </c>
      <c r="Q2123" s="137">
        <v>9.3173227423329799</v>
      </c>
      <c r="R2123" s="137">
        <v>4.8794741558981798</v>
      </c>
      <c r="S2123" s="137">
        <v>20.7153696150346</v>
      </c>
      <c r="T2123" s="137">
        <v>14.477801836580401</v>
      </c>
      <c r="U2123" s="137">
        <v>7.8061612145676298</v>
      </c>
      <c r="V2123" s="1">
        <v>3915476</v>
      </c>
      <c r="W2123" s="1">
        <v>3388842</v>
      </c>
      <c r="X2123" s="1">
        <v>1717260</v>
      </c>
      <c r="Y2123" s="1">
        <v>2262735</v>
      </c>
      <c r="Z2123" s="1">
        <v>11376546</v>
      </c>
      <c r="AA2123" s="1">
        <v>2665296</v>
      </c>
      <c r="AB2123" s="1">
        <v>6027582</v>
      </c>
      <c r="AC2123" s="1">
        <v>7935889</v>
      </c>
      <c r="AD2123" s="1">
        <v>2541916</v>
      </c>
      <c r="AE2123" s="1">
        <v>755911</v>
      </c>
      <c r="AH2123" s="136">
        <f t="shared" si="33"/>
        <v>39650</v>
      </c>
      <c r="AI2123" s="177">
        <f>HLOOKUP(附加题模型!$E$2,历史数据!$B$3:$K$5000,ROW(A2121),)</f>
        <v>7.6367453618307701</v>
      </c>
      <c r="AJ2123" s="177">
        <f>HLOOKUP(附加题模型!$E$2,历史数据!$L$3:$U$5000,ROW(A2121),)</f>
        <v>7.8061612145676298</v>
      </c>
    </row>
    <row r="2124" spans="1:36" x14ac:dyDescent="0.2">
      <c r="A2124" s="148">
        <v>39651</v>
      </c>
      <c r="B2124" s="137">
        <v>12.5436264343501</v>
      </c>
      <c r="C2124" s="137">
        <v>39.606805391845199</v>
      </c>
      <c r="D2124" s="137">
        <v>9.1243715104667995</v>
      </c>
      <c r="E2124" s="137">
        <v>5.7177598859064904</v>
      </c>
      <c r="F2124" s="137">
        <v>15.6754632345604</v>
      </c>
      <c r="G2124" s="137">
        <v>9.4648265324490701</v>
      </c>
      <c r="H2124" s="137">
        <v>4.8396958339750897</v>
      </c>
      <c r="I2124" s="137">
        <v>20.613624184705301</v>
      </c>
      <c r="J2124" s="137">
        <v>14.3031073951134</v>
      </c>
      <c r="K2124" s="137">
        <v>7.8061612145676298</v>
      </c>
      <c r="L2124" s="137">
        <v>12.5742206451656</v>
      </c>
      <c r="M2124" s="137">
        <v>39.606805391845199</v>
      </c>
      <c r="N2124" s="137">
        <v>9.1117687873860493</v>
      </c>
      <c r="O2124" s="137">
        <v>5.9587382719025603</v>
      </c>
      <c r="P2124" s="137">
        <v>15.6088724816523</v>
      </c>
      <c r="Q2124" s="137">
        <v>9.4894104974684197</v>
      </c>
      <c r="R2124" s="137">
        <v>4.9325119184622901</v>
      </c>
      <c r="S2124" s="137">
        <v>20.695020528968701</v>
      </c>
      <c r="T2124" s="137">
        <v>14.3031073951134</v>
      </c>
      <c r="U2124" s="137">
        <v>8.1971208747296096</v>
      </c>
      <c r="V2124" s="1">
        <v>4070708</v>
      </c>
      <c r="W2124" s="1">
        <v>2726773</v>
      </c>
      <c r="X2124" s="1">
        <v>1318378</v>
      </c>
      <c r="Y2124" s="1">
        <v>4435115</v>
      </c>
      <c r="Z2124" s="1">
        <v>7094538</v>
      </c>
      <c r="AA2124" s="1">
        <v>2573746</v>
      </c>
      <c r="AB2124" s="1">
        <v>6613539</v>
      </c>
      <c r="AC2124" s="1">
        <v>7310521</v>
      </c>
      <c r="AD2124" s="1">
        <v>1817045</v>
      </c>
      <c r="AE2124" s="1">
        <v>1166942</v>
      </c>
      <c r="AH2124" s="136">
        <f t="shared" si="33"/>
        <v>39651</v>
      </c>
      <c r="AI2124" s="177">
        <f>HLOOKUP(附加题模型!$E$2,历史数据!$B$3:$K$5000,ROW(A2122),)</f>
        <v>7.8061612145676298</v>
      </c>
      <c r="AJ2124" s="177">
        <f>HLOOKUP(附加题模型!$E$2,历史数据!$L$3:$U$5000,ROW(A2122),)</f>
        <v>8.1971208747296096</v>
      </c>
    </row>
    <row r="2125" spans="1:36" x14ac:dyDescent="0.2">
      <c r="A2125" s="148">
        <v>39652</v>
      </c>
      <c r="B2125" s="137">
        <v>12.6660032776121</v>
      </c>
      <c r="C2125" s="137">
        <v>39.530638458399302</v>
      </c>
      <c r="D2125" s="137">
        <v>9.0991660643052903</v>
      </c>
      <c r="E2125" s="137">
        <v>5.9587382719025603</v>
      </c>
      <c r="F2125" s="137">
        <v>15.7154176863052</v>
      </c>
      <c r="G2125" s="137">
        <v>9.4894104974684197</v>
      </c>
      <c r="H2125" s="137">
        <v>4.9192524778212601</v>
      </c>
      <c r="I2125" s="137">
        <v>20.654322356837</v>
      </c>
      <c r="J2125" s="137">
        <v>14.630659472864</v>
      </c>
      <c r="K2125" s="137">
        <v>8.4577606481709395</v>
      </c>
      <c r="L2125" s="137">
        <v>12.6048148559811</v>
      </c>
      <c r="M2125" s="137">
        <v>38.616635257049097</v>
      </c>
      <c r="N2125" s="137">
        <v>9.0865633412245295</v>
      </c>
      <c r="O2125" s="137">
        <v>5.80538838990506</v>
      </c>
      <c r="P2125" s="137">
        <v>15.0495101572245</v>
      </c>
      <c r="Q2125" s="137">
        <v>9.4156586024103799</v>
      </c>
      <c r="R2125" s="137">
        <v>4.9722902403853704</v>
      </c>
      <c r="S2125" s="137">
        <v>20.226991549454201</v>
      </c>
      <c r="T2125" s="137">
        <v>14.2375969795632</v>
      </c>
      <c r="U2125" s="137">
        <v>8.6011125235636605</v>
      </c>
      <c r="V2125" s="1">
        <v>3869354</v>
      </c>
      <c r="W2125" s="1">
        <v>2887574</v>
      </c>
      <c r="X2125" s="1">
        <v>1477554</v>
      </c>
      <c r="Y2125" s="1">
        <v>2810909</v>
      </c>
      <c r="Z2125" s="1">
        <v>9729543</v>
      </c>
      <c r="AA2125" s="1">
        <v>1851607</v>
      </c>
      <c r="AB2125" s="1">
        <v>6669829</v>
      </c>
      <c r="AC2125" s="1">
        <v>8560321</v>
      </c>
      <c r="AD2125" s="1">
        <v>2023296</v>
      </c>
      <c r="AE2125" s="1">
        <v>1510998</v>
      </c>
      <c r="AH2125" s="136">
        <f t="shared" si="33"/>
        <v>39652</v>
      </c>
      <c r="AI2125" s="177">
        <f>HLOOKUP(附加题模型!$E$2,历史数据!$B$3:$K$5000,ROW(A2123),)</f>
        <v>8.4577606481709395</v>
      </c>
      <c r="AJ2125" s="177">
        <f>HLOOKUP(附加题模型!$E$2,历史数据!$L$3:$U$5000,ROW(A2123),)</f>
        <v>8.6011125235636605</v>
      </c>
    </row>
    <row r="2126" spans="1:36" x14ac:dyDescent="0.2">
      <c r="A2126" s="148">
        <v>39653</v>
      </c>
      <c r="B2126" s="137">
        <v>12.6048148559811</v>
      </c>
      <c r="C2126" s="137">
        <v>38.845136057386597</v>
      </c>
      <c r="D2126" s="137">
        <v>9.1747824027898197</v>
      </c>
      <c r="E2126" s="137">
        <v>5.80538838990506</v>
      </c>
      <c r="F2126" s="137">
        <v>15.0628283078061</v>
      </c>
      <c r="G2126" s="137">
        <v>9.4156586024103799</v>
      </c>
      <c r="H2126" s="137">
        <v>4.9722902403853704</v>
      </c>
      <c r="I2126" s="137">
        <v>20.003151602729801</v>
      </c>
      <c r="J2126" s="137">
        <v>14.3467810054801</v>
      </c>
      <c r="K2126" s="137">
        <v>8.7053684329401904</v>
      </c>
      <c r="L2126" s="137">
        <v>12.8189743316895</v>
      </c>
      <c r="M2126" s="137">
        <v>40.520808593195497</v>
      </c>
      <c r="N2126" s="137">
        <v>9.3638232490011504</v>
      </c>
      <c r="O2126" s="137">
        <v>5.9149240199032702</v>
      </c>
      <c r="P2126" s="137">
        <v>15.1960098136223</v>
      </c>
      <c r="Q2126" s="137">
        <v>9.7106661826425604</v>
      </c>
      <c r="R2126" s="137">
        <v>5.1711818500007798</v>
      </c>
      <c r="S2126" s="137">
        <v>20.430482410112699</v>
      </c>
      <c r="T2126" s="137">
        <v>14.7835171091477</v>
      </c>
      <c r="U2126" s="137">
        <v>8.6793044555960606</v>
      </c>
      <c r="V2126" s="1">
        <v>4545514</v>
      </c>
      <c r="W2126" s="1">
        <v>6195176</v>
      </c>
      <c r="X2126" s="1">
        <v>2644039</v>
      </c>
      <c r="Y2126" s="1">
        <v>2257985</v>
      </c>
      <c r="Z2126" s="1">
        <v>8356998</v>
      </c>
      <c r="AA2126" s="1">
        <v>2987779</v>
      </c>
      <c r="AB2126" s="1">
        <v>12243081</v>
      </c>
      <c r="AC2126" s="1">
        <v>6252678</v>
      </c>
      <c r="AD2126" s="1">
        <v>2881677</v>
      </c>
      <c r="AE2126" s="1">
        <v>938799</v>
      </c>
      <c r="AH2126" s="136">
        <f t="shared" si="33"/>
        <v>39653</v>
      </c>
      <c r="AI2126" s="177">
        <f>HLOOKUP(附加题模型!$E$2,历史数据!$B$3:$K$5000,ROW(A2124),)</f>
        <v>8.7053684329401904</v>
      </c>
      <c r="AJ2126" s="177">
        <f>HLOOKUP(附加题模型!$E$2,历史数据!$L$3:$U$5000,ROW(A2124),)</f>
        <v>8.6793044555960606</v>
      </c>
    </row>
    <row r="2127" spans="1:36" x14ac:dyDescent="0.2">
      <c r="A2127" s="148">
        <v>39654</v>
      </c>
      <c r="B2127" s="137">
        <v>12.6660032776121</v>
      </c>
      <c r="C2127" s="137">
        <v>40.368474726303802</v>
      </c>
      <c r="D2127" s="137">
        <v>9.2251932951128399</v>
      </c>
      <c r="E2127" s="137">
        <v>5.86015620490417</v>
      </c>
      <c r="F2127" s="137">
        <v>15.0495101572245</v>
      </c>
      <c r="G2127" s="137">
        <v>9.63691428758451</v>
      </c>
      <c r="H2127" s="137">
        <v>5.1181440874366704</v>
      </c>
      <c r="I2127" s="137">
        <v>20.450831496178498</v>
      </c>
      <c r="J2127" s="137">
        <v>14.5214754469472</v>
      </c>
      <c r="K2127" s="137">
        <v>8.6011125235636605</v>
      </c>
      <c r="L2127" s="137">
        <v>12.482438012719101</v>
      </c>
      <c r="M2127" s="137">
        <v>39.987640059074501</v>
      </c>
      <c r="N2127" s="137">
        <v>9.1117687873860493</v>
      </c>
      <c r="O2127" s="137">
        <v>5.8492026419043501</v>
      </c>
      <c r="P2127" s="137">
        <v>15.8485991921214</v>
      </c>
      <c r="Q2127" s="137">
        <v>9.5385784275071206</v>
      </c>
      <c r="R2127" s="137">
        <v>5.1314035280777004</v>
      </c>
      <c r="S2127" s="137">
        <v>19.616518967478701</v>
      </c>
      <c r="T2127" s="137">
        <v>14.870864329881201</v>
      </c>
      <c r="U2127" s="137">
        <v>8.6011125235636605</v>
      </c>
      <c r="V2127" s="1">
        <v>3334857</v>
      </c>
      <c r="W2127" s="1">
        <v>3423569</v>
      </c>
      <c r="X2127" s="1">
        <v>1253696</v>
      </c>
      <c r="Y2127" s="1">
        <v>2162066</v>
      </c>
      <c r="Z2127" s="1">
        <v>10291193</v>
      </c>
      <c r="AA2127" s="1">
        <v>2457341</v>
      </c>
      <c r="AB2127" s="1">
        <v>7308592</v>
      </c>
      <c r="AC2127" s="1">
        <v>6282634</v>
      </c>
      <c r="AD2127" s="1">
        <v>2610504</v>
      </c>
      <c r="AE2127" s="1">
        <v>720662</v>
      </c>
      <c r="AH2127" s="136">
        <f t="shared" si="33"/>
        <v>39654</v>
      </c>
      <c r="AI2127" s="177">
        <f>HLOOKUP(附加题模型!$E$2,历史数据!$B$3:$K$5000,ROW(A2125),)</f>
        <v>8.6011125235636605</v>
      </c>
      <c r="AJ2127" s="177">
        <f>HLOOKUP(附加题模型!$E$2,历史数据!$L$3:$U$5000,ROW(A2125),)</f>
        <v>8.6011125235636605</v>
      </c>
    </row>
    <row r="2128" spans="1:36" x14ac:dyDescent="0.2">
      <c r="A2128" s="148">
        <v>39657</v>
      </c>
      <c r="B2128" s="137">
        <v>12.5436264343501</v>
      </c>
      <c r="C2128" s="137">
        <v>40.368474726303802</v>
      </c>
      <c r="D2128" s="137">
        <v>9.0361524489015093</v>
      </c>
      <c r="E2128" s="137">
        <v>5.9039704569034503</v>
      </c>
      <c r="F2128" s="137">
        <v>16.128280354335299</v>
      </c>
      <c r="G2128" s="137">
        <v>9.2189868822555905</v>
      </c>
      <c r="H2128" s="137">
        <v>5.0651063248725601</v>
      </c>
      <c r="I2128" s="137">
        <v>19.697915311742101</v>
      </c>
      <c r="J2128" s="137">
        <v>14.8927011350646</v>
      </c>
      <c r="K2128" s="137">
        <v>8.4707926368430009</v>
      </c>
      <c r="L2128" s="137">
        <v>13.0025395965824</v>
      </c>
      <c r="M2128" s="137">
        <v>40.673142460087199</v>
      </c>
      <c r="N2128" s="137">
        <v>9.2251932951128399</v>
      </c>
      <c r="O2128" s="137">
        <v>5.9477847089027298</v>
      </c>
      <c r="P2128" s="137">
        <v>16.447915968294001</v>
      </c>
      <c r="Q2128" s="137">
        <v>9.7352501476618993</v>
      </c>
      <c r="R2128" s="137">
        <v>5.1977007312828398</v>
      </c>
      <c r="S2128" s="137">
        <v>19.921755258466401</v>
      </c>
      <c r="T2128" s="137">
        <v>14.8927011350646</v>
      </c>
      <c r="U2128" s="137">
        <v>9.0311681497418501</v>
      </c>
      <c r="V2128" s="1">
        <v>4956460</v>
      </c>
      <c r="W2128" s="1">
        <v>2997286</v>
      </c>
      <c r="X2128" s="1">
        <v>1124947</v>
      </c>
      <c r="Y2128" s="1">
        <v>2250313</v>
      </c>
      <c r="Z2128" s="1">
        <v>8720143</v>
      </c>
      <c r="AA2128" s="1">
        <v>3586636</v>
      </c>
      <c r="AB2128" s="1">
        <v>6944833</v>
      </c>
      <c r="AC2128" s="1">
        <v>4332083</v>
      </c>
      <c r="AD2128" s="1">
        <v>2089451</v>
      </c>
      <c r="AE2128" s="1">
        <v>1321445</v>
      </c>
      <c r="AH2128" s="136">
        <f t="shared" si="33"/>
        <v>39657</v>
      </c>
      <c r="AI2128" s="177">
        <f>HLOOKUP(附加题模型!$E$2,历史数据!$B$3:$K$5000,ROW(A2126),)</f>
        <v>8.4707926368430009</v>
      </c>
      <c r="AJ2128" s="177">
        <f>HLOOKUP(附加题模型!$E$2,历史数据!$L$3:$U$5000,ROW(A2126),)</f>
        <v>9.0311681497418501</v>
      </c>
    </row>
    <row r="2129" spans="1:36" x14ac:dyDescent="0.2">
      <c r="A2129" s="148">
        <v>39658</v>
      </c>
      <c r="B2129" s="137">
        <v>12.849568542505001</v>
      </c>
      <c r="C2129" s="137">
        <v>40.368474726303802</v>
      </c>
      <c r="D2129" s="137">
        <v>9.1495769566283105</v>
      </c>
      <c r="E2129" s="137">
        <v>5.8163419529048799</v>
      </c>
      <c r="F2129" s="137">
        <v>16.234825558988199</v>
      </c>
      <c r="G2129" s="137">
        <v>9.5631623925264595</v>
      </c>
      <c r="H2129" s="137">
        <v>5.0916252061546201</v>
      </c>
      <c r="I2129" s="137">
        <v>19.738613483873799</v>
      </c>
      <c r="J2129" s="137">
        <v>14.7180066935976</v>
      </c>
      <c r="K2129" s="137">
        <v>8.9920721837256501</v>
      </c>
      <c r="L2129" s="137">
        <v>13.0637280182134</v>
      </c>
      <c r="M2129" s="137">
        <v>39.302137658061802</v>
      </c>
      <c r="N2129" s="137">
        <v>8.9227279411747205</v>
      </c>
      <c r="O2129" s="137">
        <v>5.7944348269052401</v>
      </c>
      <c r="P2129" s="137">
        <v>16.114962203753699</v>
      </c>
      <c r="Q2129" s="137">
        <v>9.3419067073523294</v>
      </c>
      <c r="R2129" s="137">
        <v>5.0385874435905098</v>
      </c>
      <c r="S2129" s="137">
        <v>19.0060463855032</v>
      </c>
      <c r="T2129" s="137">
        <v>14.368617810663499</v>
      </c>
      <c r="U2129" s="137">
        <v>9.0311681497418501</v>
      </c>
      <c r="V2129" s="1">
        <v>9144207</v>
      </c>
      <c r="W2129" s="1">
        <v>2099271</v>
      </c>
      <c r="X2129" s="1">
        <v>1789524</v>
      </c>
      <c r="Y2129" s="1">
        <v>1639655</v>
      </c>
      <c r="Z2129" s="1">
        <v>5893512</v>
      </c>
      <c r="AA2129" s="1">
        <v>3130896</v>
      </c>
      <c r="AB2129" s="1">
        <v>3943753</v>
      </c>
      <c r="AC2129" s="1">
        <v>4698027</v>
      </c>
      <c r="AD2129" s="1">
        <v>1818750</v>
      </c>
      <c r="AE2129" s="1">
        <v>621869</v>
      </c>
      <c r="AH2129" s="136">
        <f t="shared" si="33"/>
        <v>39658</v>
      </c>
      <c r="AI2129" s="177">
        <f>HLOOKUP(附加题模型!$E$2,历史数据!$B$3:$K$5000,ROW(A2127),)</f>
        <v>8.9920721837256501</v>
      </c>
      <c r="AJ2129" s="177">
        <f>HLOOKUP(附加题模型!$E$2,历史数据!$L$3:$U$5000,ROW(A2127),)</f>
        <v>9.0311681497418501</v>
      </c>
    </row>
    <row r="2130" spans="1:36" x14ac:dyDescent="0.2">
      <c r="A2130" s="148">
        <v>39659</v>
      </c>
      <c r="B2130" s="137">
        <v>12.727191699243001</v>
      </c>
      <c r="C2130" s="137">
        <v>39.606805391845199</v>
      </c>
      <c r="D2130" s="137">
        <v>9.1999878489513307</v>
      </c>
      <c r="E2130" s="137">
        <v>5.86015620490417</v>
      </c>
      <c r="F2130" s="137">
        <v>16.114962203753699</v>
      </c>
      <c r="G2130" s="137">
        <v>9.4402425674297206</v>
      </c>
      <c r="H2130" s="137">
        <v>5.1048846467956501</v>
      </c>
      <c r="I2130" s="137">
        <v>19.128140901898298</v>
      </c>
      <c r="J2130" s="137">
        <v>14.630659472864</v>
      </c>
      <c r="K2130" s="137">
        <v>9.2266479798228396</v>
      </c>
      <c r="L2130" s="137">
        <v>12.8189743316895</v>
      </c>
      <c r="M2130" s="137">
        <v>39.606805391845199</v>
      </c>
      <c r="N2130" s="137">
        <v>8.8093034334479192</v>
      </c>
      <c r="O2130" s="137">
        <v>5.86015620490417</v>
      </c>
      <c r="P2130" s="137">
        <v>15.861917342703</v>
      </c>
      <c r="Q2130" s="137">
        <v>9.5139944624877693</v>
      </c>
      <c r="R2130" s="137">
        <v>5.0253280029494798</v>
      </c>
      <c r="S2130" s="137">
        <v>19.209537246161702</v>
      </c>
      <c r="T2130" s="137">
        <v>14.565149057313899</v>
      </c>
      <c r="U2130" s="137">
        <v>9.3569678665434992</v>
      </c>
      <c r="V2130" s="1">
        <v>13473010</v>
      </c>
      <c r="W2130" s="1">
        <v>1974550</v>
      </c>
      <c r="X2130" s="1">
        <v>865017</v>
      </c>
      <c r="Y2130" s="1">
        <v>1440535</v>
      </c>
      <c r="Z2130" s="1">
        <v>3168924</v>
      </c>
      <c r="AA2130" s="1">
        <v>2430609</v>
      </c>
      <c r="AB2130" s="1">
        <v>4141719</v>
      </c>
      <c r="AC2130" s="1">
        <v>2913668</v>
      </c>
      <c r="AD2130" s="1">
        <v>1474150</v>
      </c>
      <c r="AE2130" s="1">
        <v>736421</v>
      </c>
      <c r="AH2130" s="136">
        <f t="shared" si="33"/>
        <v>39659</v>
      </c>
      <c r="AI2130" s="177">
        <f>HLOOKUP(附加题模型!$E$2,历史数据!$B$3:$K$5000,ROW(A2128),)</f>
        <v>9.2266479798228396</v>
      </c>
      <c r="AJ2130" s="177">
        <f>HLOOKUP(附加题模型!$E$2,历史数据!$L$3:$U$5000,ROW(A2128),)</f>
        <v>9.3569678665434992</v>
      </c>
    </row>
    <row r="2131" spans="1:36" x14ac:dyDescent="0.2">
      <c r="A2131" s="148">
        <v>39660</v>
      </c>
      <c r="B2131" s="137">
        <v>12.5130322235346</v>
      </c>
      <c r="C2131" s="137">
        <v>39.759139258736901</v>
      </c>
      <c r="D2131" s="137">
        <v>8.8219061565286694</v>
      </c>
      <c r="E2131" s="137">
        <v>5.8930168939036296</v>
      </c>
      <c r="F2131" s="137">
        <v>16.075007752008801</v>
      </c>
      <c r="G2131" s="137">
        <v>9.5139944624877693</v>
      </c>
      <c r="H2131" s="137">
        <v>5.0783657655135901</v>
      </c>
      <c r="I2131" s="137">
        <v>19.128140901898298</v>
      </c>
      <c r="J2131" s="137">
        <v>14.586985862497301</v>
      </c>
      <c r="K2131" s="137">
        <v>9.3439358778714308</v>
      </c>
      <c r="L2131" s="137">
        <v>11.6869885315164</v>
      </c>
      <c r="M2131" s="137">
        <v>37.931132856036399</v>
      </c>
      <c r="N2131" s="137">
        <v>8.3430026794599694</v>
      </c>
      <c r="O2131" s="137">
        <v>5.55345644090918</v>
      </c>
      <c r="P2131" s="137">
        <v>15.2359642653671</v>
      </c>
      <c r="Q2131" s="137">
        <v>9.0468991271201507</v>
      </c>
      <c r="R2131" s="137">
        <v>4.7999175120520103</v>
      </c>
      <c r="S2131" s="137">
        <v>19.3316317625568</v>
      </c>
      <c r="T2131" s="137">
        <v>13.7135136551621</v>
      </c>
      <c r="U2131" s="137">
        <v>8.8878162743491202</v>
      </c>
      <c r="V2131" s="1">
        <v>13880182</v>
      </c>
      <c r="W2131" s="1">
        <v>2305329</v>
      </c>
      <c r="X2131" s="1">
        <v>1115104</v>
      </c>
      <c r="Y2131" s="1">
        <v>2097456</v>
      </c>
      <c r="Z2131" s="1">
        <v>3885776</v>
      </c>
      <c r="AA2131" s="1">
        <v>2721361</v>
      </c>
      <c r="AB2131" s="1">
        <v>2809015</v>
      </c>
      <c r="AC2131" s="1">
        <v>3441919</v>
      </c>
      <c r="AD2131" s="1">
        <v>1314638</v>
      </c>
      <c r="AE2131" s="1">
        <v>640217</v>
      </c>
      <c r="AH2131" s="136">
        <f t="shared" si="33"/>
        <v>39660</v>
      </c>
      <c r="AI2131" s="177">
        <f>HLOOKUP(附加题模型!$E$2,历史数据!$B$3:$K$5000,ROW(A2129),)</f>
        <v>9.3439358778714308</v>
      </c>
      <c r="AJ2131" s="177">
        <f>HLOOKUP(附加题模型!$E$2,历史数据!$L$3:$U$5000,ROW(A2129),)</f>
        <v>8.8878162743491202</v>
      </c>
    </row>
    <row r="2132" spans="1:36" x14ac:dyDescent="0.2">
      <c r="A2132" s="148">
        <v>39661</v>
      </c>
      <c r="B2132" s="137">
        <v>11.3504522125461</v>
      </c>
      <c r="C2132" s="137">
        <v>37.321797388469498</v>
      </c>
      <c r="D2132" s="137">
        <v>8.3934135717830003</v>
      </c>
      <c r="E2132" s="137">
        <v>5.55345644090918</v>
      </c>
      <c r="F2132" s="137">
        <v>15.222646114785499</v>
      </c>
      <c r="G2132" s="137">
        <v>8.8256434419460206</v>
      </c>
      <c r="H2132" s="137">
        <v>5.0120685623084498</v>
      </c>
      <c r="I2132" s="137">
        <v>19.433377192886098</v>
      </c>
      <c r="J2132" s="137">
        <v>13.626166434428599</v>
      </c>
      <c r="K2132" s="137">
        <v>8.4968566141871307</v>
      </c>
      <c r="L2132" s="137">
        <v>11.717582742331899</v>
      </c>
      <c r="M2132" s="137">
        <v>37.854965922590502</v>
      </c>
      <c r="N2132" s="137">
        <v>8.4816326333482799</v>
      </c>
      <c r="O2132" s="137">
        <v>5.6410849449077496</v>
      </c>
      <c r="P2132" s="137">
        <v>15.5289635781626</v>
      </c>
      <c r="Q2132" s="137">
        <v>9.2189868822555905</v>
      </c>
      <c r="R2132" s="137">
        <v>4.9855496810264004</v>
      </c>
      <c r="S2132" s="137">
        <v>19.8810570863347</v>
      </c>
      <c r="T2132" s="137">
        <v>14.019228927729401</v>
      </c>
      <c r="U2132" s="137">
        <v>8.5359525802033307</v>
      </c>
      <c r="V2132" s="1">
        <v>6875113</v>
      </c>
      <c r="W2132" s="1">
        <v>3021700</v>
      </c>
      <c r="X2132" s="1">
        <v>874400</v>
      </c>
      <c r="Y2132" s="1">
        <v>1580247</v>
      </c>
      <c r="Z2132" s="1">
        <v>3054323</v>
      </c>
      <c r="AA2132" s="1">
        <v>1839461</v>
      </c>
      <c r="AB2132" s="1">
        <v>9566897</v>
      </c>
      <c r="AC2132" s="1">
        <v>4803762</v>
      </c>
      <c r="AD2132" s="1">
        <v>1155238</v>
      </c>
      <c r="AE2132" s="1">
        <v>675072</v>
      </c>
      <c r="AH2132" s="136">
        <f t="shared" si="33"/>
        <v>39661</v>
      </c>
      <c r="AI2132" s="177">
        <f>HLOOKUP(附加题模型!$E$2,历史数据!$B$3:$K$5000,ROW(A2130),)</f>
        <v>8.4968566141871307</v>
      </c>
      <c r="AJ2132" s="177">
        <f>HLOOKUP(附加题模型!$E$2,历史数据!$L$3:$U$5000,ROW(A2130),)</f>
        <v>8.5359525802033307</v>
      </c>
    </row>
    <row r="2133" spans="1:36" x14ac:dyDescent="0.2">
      <c r="A2133" s="148">
        <v>39664</v>
      </c>
      <c r="B2133" s="137">
        <v>11.656394320700899</v>
      </c>
      <c r="C2133" s="137">
        <v>36.712461920902697</v>
      </c>
      <c r="D2133" s="137">
        <v>8.3556054025407303</v>
      </c>
      <c r="E2133" s="137">
        <v>5.5863171299086396</v>
      </c>
      <c r="F2133" s="137">
        <v>15.4756909758362</v>
      </c>
      <c r="G2133" s="137">
        <v>9.1452349871975507</v>
      </c>
      <c r="H2133" s="137">
        <v>4.9059930371802301</v>
      </c>
      <c r="I2133" s="137">
        <v>19.8810570863347</v>
      </c>
      <c r="J2133" s="137">
        <v>13.8445344862624</v>
      </c>
      <c r="K2133" s="137">
        <v>8.3535047387944097</v>
      </c>
      <c r="L2133" s="137">
        <v>11.3198580017306</v>
      </c>
      <c r="M2133" s="137">
        <v>37.245630455023701</v>
      </c>
      <c r="N2133" s="137">
        <v>8.5194408025905499</v>
      </c>
      <c r="O2133" s="137">
        <v>5.4767814999104401</v>
      </c>
      <c r="P2133" s="137">
        <v>15.142737211295801</v>
      </c>
      <c r="Q2133" s="137">
        <v>8.7764755119073197</v>
      </c>
      <c r="R2133" s="137">
        <v>4.6805825462827597</v>
      </c>
      <c r="S2133" s="137">
        <v>17.886846651881498</v>
      </c>
      <c r="T2133" s="137">
        <v>13.648003239612001</v>
      </c>
      <c r="U2133" s="137">
        <v>8.5489845688753991</v>
      </c>
      <c r="V2133" s="1">
        <v>3809160</v>
      </c>
      <c r="W2133" s="1">
        <v>1070075</v>
      </c>
      <c r="X2133" s="1">
        <v>524904</v>
      </c>
      <c r="Y2133" s="1">
        <v>1014203</v>
      </c>
      <c r="Z2133" s="1">
        <v>2191960</v>
      </c>
      <c r="AA2133" s="1">
        <v>1995800</v>
      </c>
      <c r="AB2133" s="1">
        <v>5013575</v>
      </c>
      <c r="AC2133" s="1">
        <v>6403560</v>
      </c>
      <c r="AD2133" s="1">
        <v>1142067</v>
      </c>
      <c r="AE2133" s="1">
        <v>180961</v>
      </c>
      <c r="AH2133" s="136">
        <f t="shared" si="33"/>
        <v>39664</v>
      </c>
      <c r="AI2133" s="177">
        <f>HLOOKUP(附加题模型!$E$2,历史数据!$B$3:$K$5000,ROW(A2131),)</f>
        <v>8.3535047387944097</v>
      </c>
      <c r="AJ2133" s="177">
        <f>HLOOKUP(附加题模型!$E$2,历史数据!$L$3:$U$5000,ROW(A2131),)</f>
        <v>8.5489845688753991</v>
      </c>
    </row>
    <row r="2134" spans="1:36" x14ac:dyDescent="0.2">
      <c r="A2134" s="148">
        <v>39665</v>
      </c>
      <c r="B2134" s="137">
        <v>11.3504522125461</v>
      </c>
      <c r="C2134" s="137">
        <v>36.940962721240197</v>
      </c>
      <c r="D2134" s="137">
        <v>8.4816326333482799</v>
      </c>
      <c r="E2134" s="137">
        <v>5.4001065589116903</v>
      </c>
      <c r="F2134" s="137">
        <v>15.1826916630406</v>
      </c>
      <c r="G2134" s="137">
        <v>8.7518915468879701</v>
      </c>
      <c r="H2134" s="137">
        <v>4.7071014275648198</v>
      </c>
      <c r="I2134" s="137">
        <v>17.398468586301099</v>
      </c>
      <c r="J2134" s="137">
        <v>13.735350460345501</v>
      </c>
      <c r="K2134" s="137">
        <v>8.6011125235636605</v>
      </c>
      <c r="L2134" s="137">
        <v>11.0139158935757</v>
      </c>
      <c r="M2134" s="137">
        <v>35.417624052323099</v>
      </c>
      <c r="N2134" s="137">
        <v>8.3177972332984602</v>
      </c>
      <c r="O2134" s="137">
        <v>5.3781994329120497</v>
      </c>
      <c r="P2134" s="137">
        <v>14.5167841339599</v>
      </c>
      <c r="Q2134" s="137">
        <v>8.4077160366170993</v>
      </c>
      <c r="R2134" s="137">
        <v>4.5214692585904297</v>
      </c>
      <c r="S2134" s="137">
        <v>16.6862505739964</v>
      </c>
      <c r="T2134" s="137">
        <v>13.7571872655289</v>
      </c>
      <c r="U2134" s="137">
        <v>8.5489845688753991</v>
      </c>
      <c r="V2134" s="1">
        <v>3318348</v>
      </c>
      <c r="W2134" s="1">
        <v>1901145</v>
      </c>
      <c r="X2134" s="1">
        <v>832894</v>
      </c>
      <c r="Y2134" s="1">
        <v>1133670</v>
      </c>
      <c r="Z2134" s="1">
        <v>2374220</v>
      </c>
      <c r="AA2134" s="1">
        <v>2227829</v>
      </c>
      <c r="AB2134" s="1">
        <v>3353520</v>
      </c>
      <c r="AC2134" s="1">
        <v>5886044</v>
      </c>
      <c r="AD2134" s="1">
        <v>1221307</v>
      </c>
      <c r="AE2134" s="1">
        <v>193000</v>
      </c>
      <c r="AH2134" s="136">
        <f t="shared" si="33"/>
        <v>39665</v>
      </c>
      <c r="AI2134" s="177">
        <f>HLOOKUP(附加题模型!$E$2,历史数据!$B$3:$K$5000,ROW(A2132),)</f>
        <v>8.6011125235636605</v>
      </c>
      <c r="AJ2134" s="177">
        <f>HLOOKUP(附加题模型!$E$2,历史数据!$L$3:$U$5000,ROW(A2132),)</f>
        <v>8.5489845688753991</v>
      </c>
    </row>
    <row r="2135" spans="1:36" x14ac:dyDescent="0.2">
      <c r="A2135" s="148">
        <v>39666</v>
      </c>
      <c r="B2135" s="137">
        <v>11.166886947653101</v>
      </c>
      <c r="C2135" s="137">
        <v>35.417624052323099</v>
      </c>
      <c r="D2135" s="137">
        <v>8.2547836178946898</v>
      </c>
      <c r="E2135" s="137">
        <v>5.4439208109109698</v>
      </c>
      <c r="F2135" s="137">
        <v>14.5167841339599</v>
      </c>
      <c r="G2135" s="137">
        <v>8.4568839666557896</v>
      </c>
      <c r="H2135" s="137">
        <v>4.57450702115454</v>
      </c>
      <c r="I2135" s="137">
        <v>16.6862505739964</v>
      </c>
      <c r="J2135" s="137">
        <v>13.931881706995901</v>
      </c>
      <c r="K2135" s="137">
        <v>8.5489845688753991</v>
      </c>
      <c r="L2135" s="137">
        <v>10.8915390503137</v>
      </c>
      <c r="M2135" s="137">
        <v>33.818118449960103</v>
      </c>
      <c r="N2135" s="137">
        <v>8.3934135717830003</v>
      </c>
      <c r="O2135" s="137">
        <v>5.3891529959118696</v>
      </c>
      <c r="P2135" s="137">
        <v>14.4501933810518</v>
      </c>
      <c r="Q2135" s="137">
        <v>8.4323000016364507</v>
      </c>
      <c r="R2135" s="137">
        <v>4.5347286992314597</v>
      </c>
      <c r="S2135" s="137">
        <v>16.116476164152601</v>
      </c>
      <c r="T2135" s="137">
        <v>13.8663712914458</v>
      </c>
      <c r="U2135" s="137">
        <v>8.4707926368430009</v>
      </c>
      <c r="V2135" s="1">
        <v>3336768</v>
      </c>
      <c r="W2135" s="1">
        <v>1805319</v>
      </c>
      <c r="X2135" s="1">
        <v>528655</v>
      </c>
      <c r="Y2135" s="1">
        <v>919553</v>
      </c>
      <c r="Z2135" s="1">
        <v>2118460</v>
      </c>
      <c r="AA2135" s="1">
        <v>1177182</v>
      </c>
      <c r="AB2135" s="1">
        <v>2385153</v>
      </c>
      <c r="AC2135" s="1">
        <v>3898455</v>
      </c>
      <c r="AD2135" s="1">
        <v>997745</v>
      </c>
      <c r="AE2135" s="1">
        <v>151500</v>
      </c>
      <c r="AH2135" s="136">
        <f t="shared" si="33"/>
        <v>39666</v>
      </c>
      <c r="AI2135" s="177">
        <f>HLOOKUP(附加题模型!$E$2,历史数据!$B$3:$K$5000,ROW(A2133),)</f>
        <v>8.5489845688753991</v>
      </c>
      <c r="AJ2135" s="177">
        <f>HLOOKUP(附加题模型!$E$2,历史数据!$L$3:$U$5000,ROW(A2133),)</f>
        <v>8.4707926368430009</v>
      </c>
    </row>
    <row r="2136" spans="1:36" x14ac:dyDescent="0.2">
      <c r="A2136" s="148">
        <v>39667</v>
      </c>
      <c r="B2136" s="137">
        <v>10.9833216827602</v>
      </c>
      <c r="C2136" s="137">
        <v>33.818118449960103</v>
      </c>
      <c r="D2136" s="137">
        <v>8.5320435256713001</v>
      </c>
      <c r="E2136" s="137">
        <v>5.4658279369106104</v>
      </c>
      <c r="F2136" s="137">
        <v>14.4501933810518</v>
      </c>
      <c r="G2136" s="137">
        <v>8.5060518966944905</v>
      </c>
      <c r="H2136" s="137">
        <v>4.5347286992314597</v>
      </c>
      <c r="I2136" s="137">
        <v>16.279268852679401</v>
      </c>
      <c r="J2136" s="137">
        <v>13.8663712914458</v>
      </c>
      <c r="K2136" s="137">
        <v>8.3404727501223395</v>
      </c>
      <c r="L2136" s="137">
        <v>10.7385679962363</v>
      </c>
      <c r="M2136" s="137">
        <v>35.036789385093797</v>
      </c>
      <c r="N2136" s="137">
        <v>8.4690299102675297</v>
      </c>
      <c r="O2136" s="137">
        <v>5.4986886259100798</v>
      </c>
      <c r="P2136" s="137">
        <v>14.636647489194401</v>
      </c>
      <c r="Q2136" s="137">
        <v>8.6289717217912294</v>
      </c>
      <c r="R2136" s="137">
        <v>4.6142853430776203</v>
      </c>
      <c r="S2136" s="137">
        <v>15.7501926149673</v>
      </c>
      <c r="T2136" s="137">
        <v>13.7790240707123</v>
      </c>
      <c r="U2136" s="137">
        <v>8.5359525802033307</v>
      </c>
      <c r="V2136" s="1">
        <v>3740029</v>
      </c>
      <c r="W2136" s="1">
        <v>1877232</v>
      </c>
      <c r="X2136" s="1">
        <v>411899</v>
      </c>
      <c r="Y2136" s="1">
        <v>912310</v>
      </c>
      <c r="Z2136" s="1">
        <v>1747476</v>
      </c>
      <c r="AA2136" s="1">
        <v>1523944</v>
      </c>
      <c r="AB2136" s="1">
        <v>1718419</v>
      </c>
      <c r="AC2136" s="1">
        <v>3596854</v>
      </c>
      <c r="AD2136" s="1">
        <v>853473</v>
      </c>
      <c r="AE2136" s="1">
        <v>202511</v>
      </c>
      <c r="AH2136" s="136">
        <f t="shared" si="33"/>
        <v>39667</v>
      </c>
      <c r="AI2136" s="177">
        <f>HLOOKUP(附加题模型!$E$2,历史数据!$B$3:$K$5000,ROW(A2134),)</f>
        <v>8.3404727501223395</v>
      </c>
      <c r="AJ2136" s="177">
        <f>HLOOKUP(附加题模型!$E$2,历史数据!$L$3:$U$5000,ROW(A2134),)</f>
        <v>8.5359525802033307</v>
      </c>
    </row>
    <row r="2137" spans="1:36" x14ac:dyDescent="0.2">
      <c r="A2137" s="148">
        <v>39668</v>
      </c>
      <c r="B2137" s="137">
        <v>10.707973785420799</v>
      </c>
      <c r="C2137" s="137">
        <v>35.036789385093797</v>
      </c>
      <c r="D2137" s="137">
        <v>8.3303999563792193</v>
      </c>
      <c r="E2137" s="137">
        <v>5.4767814999104401</v>
      </c>
      <c r="F2137" s="137">
        <v>14.6499656397761</v>
      </c>
      <c r="G2137" s="137">
        <v>8.6043877567718798</v>
      </c>
      <c r="H2137" s="137">
        <v>4.6142853430776203</v>
      </c>
      <c r="I2137" s="137">
        <v>15.506003582177099</v>
      </c>
      <c r="J2137" s="137">
        <v>13.7790240707123</v>
      </c>
      <c r="K2137" s="137">
        <v>8.4707926368430009</v>
      </c>
      <c r="L2137" s="137">
        <v>9.6983648285097104</v>
      </c>
      <c r="M2137" s="137">
        <v>33.2849499158391</v>
      </c>
      <c r="N2137" s="137">
        <v>8.1035509409256292</v>
      </c>
      <c r="O2137" s="137">
        <v>4.9510104759190297</v>
      </c>
      <c r="P2137" s="137">
        <v>13.5845135932469</v>
      </c>
      <c r="Q2137" s="137">
        <v>8.1864603514429604</v>
      </c>
      <c r="R2137" s="137">
        <v>4.2165021238467899</v>
      </c>
      <c r="S2137" s="137">
        <v>14.8344837420041</v>
      </c>
      <c r="T2137" s="137">
        <v>12.556162980443</v>
      </c>
      <c r="U2137" s="137">
        <v>8.10589695402515</v>
      </c>
      <c r="V2137" s="1">
        <v>4322585</v>
      </c>
      <c r="W2137" s="1">
        <v>1990377</v>
      </c>
      <c r="X2137" s="1">
        <v>1205962</v>
      </c>
      <c r="Y2137" s="1">
        <v>1524200</v>
      </c>
      <c r="Z2137" s="1">
        <v>4418747</v>
      </c>
      <c r="AA2137" s="1">
        <v>2278788</v>
      </c>
      <c r="AB2137" s="1">
        <v>2068533</v>
      </c>
      <c r="AC2137" s="1">
        <v>3735068</v>
      </c>
      <c r="AD2137" s="1">
        <v>1245600</v>
      </c>
      <c r="AE2137" s="1">
        <v>387600</v>
      </c>
      <c r="AH2137" s="136">
        <f t="shared" si="33"/>
        <v>39668</v>
      </c>
      <c r="AI2137" s="177">
        <f>HLOOKUP(附加题模型!$E$2,历史数据!$B$3:$K$5000,ROW(A2135),)</f>
        <v>8.4707926368430009</v>
      </c>
      <c r="AJ2137" s="177">
        <f>HLOOKUP(附加题模型!$E$2,历史数据!$L$3:$U$5000,ROW(A2135),)</f>
        <v>8.10589695402515</v>
      </c>
    </row>
    <row r="2138" spans="1:36" x14ac:dyDescent="0.2">
      <c r="A2138" s="148">
        <v>39671</v>
      </c>
      <c r="B2138" s="137">
        <v>9.7901474609561792</v>
      </c>
      <c r="C2138" s="137">
        <v>31.761611246922001</v>
      </c>
      <c r="D2138" s="137">
        <v>8.0657427716833592</v>
      </c>
      <c r="E2138" s="137">
        <v>4.9948247279183198</v>
      </c>
      <c r="F2138" s="137">
        <v>13.571195442665299</v>
      </c>
      <c r="G2138" s="137">
        <v>7.76853294611404</v>
      </c>
      <c r="H2138" s="137">
        <v>4.2297615644878199</v>
      </c>
      <c r="I2138" s="137">
        <v>14.386803848555401</v>
      </c>
      <c r="J2138" s="137">
        <v>12.5779997856264</v>
      </c>
      <c r="K2138" s="137">
        <v>7.9364811012882903</v>
      </c>
      <c r="L2138" s="137">
        <v>8.8417269256760491</v>
      </c>
      <c r="M2138" s="137">
        <v>31.6854443134762</v>
      </c>
      <c r="N2138" s="137">
        <v>7.2969766637572899</v>
      </c>
      <c r="O2138" s="137">
        <v>4.5019143929263796</v>
      </c>
      <c r="P2138" s="137">
        <v>12.252698535085401</v>
      </c>
      <c r="Q2138" s="137">
        <v>7.76853294611404</v>
      </c>
      <c r="R2138" s="137">
        <v>3.83197834525699</v>
      </c>
      <c r="S2138" s="137">
        <v>14.488549278884699</v>
      </c>
      <c r="T2138" s="137">
        <v>11.6390171627411</v>
      </c>
      <c r="U2138" s="137">
        <v>7.7019053051910999</v>
      </c>
      <c r="V2138" s="1">
        <v>3359486</v>
      </c>
      <c r="W2138" s="1">
        <v>3146178</v>
      </c>
      <c r="X2138" s="1">
        <v>929702</v>
      </c>
      <c r="Y2138" s="1">
        <v>1842045</v>
      </c>
      <c r="Z2138" s="1">
        <v>3683708</v>
      </c>
      <c r="AA2138" s="1">
        <v>417500</v>
      </c>
      <c r="AB2138" s="1">
        <v>3626173</v>
      </c>
      <c r="AC2138" s="1">
        <v>4666909</v>
      </c>
      <c r="AD2138" s="1">
        <v>1449504</v>
      </c>
      <c r="AE2138" s="1">
        <v>262500</v>
      </c>
      <c r="AH2138" s="136">
        <f t="shared" si="33"/>
        <v>39671</v>
      </c>
      <c r="AI2138" s="177">
        <f>HLOOKUP(附加题模型!$E$2,历史数据!$B$3:$K$5000,ROW(A2136),)</f>
        <v>7.9364811012882903</v>
      </c>
      <c r="AJ2138" s="177">
        <f>HLOOKUP(附加题模型!$E$2,历史数据!$L$3:$U$5000,ROW(A2136),)</f>
        <v>7.7019053051910999</v>
      </c>
    </row>
    <row r="2139" spans="1:36" x14ac:dyDescent="0.2">
      <c r="A2139" s="148">
        <v>39672</v>
      </c>
      <c r="B2139" s="137">
        <v>8.7805385040450705</v>
      </c>
      <c r="C2139" s="137">
        <v>31.228442712801002</v>
      </c>
      <c r="D2139" s="137">
        <v>7.2339630483535098</v>
      </c>
      <c r="E2139" s="137">
        <v>4.3814251999283496</v>
      </c>
      <c r="F2139" s="137">
        <v>12.2926529868303</v>
      </c>
      <c r="G2139" s="137">
        <v>7.3751895058044701</v>
      </c>
      <c r="H2139" s="137">
        <v>3.8054594639749402</v>
      </c>
      <c r="I2139" s="137">
        <v>14.488549278884699</v>
      </c>
      <c r="J2139" s="137">
        <v>11.573506747191001</v>
      </c>
      <c r="K2139" s="137">
        <v>7.3891375770615104</v>
      </c>
      <c r="L2139" s="137">
        <v>8.9641037689379992</v>
      </c>
      <c r="M2139" s="137">
        <v>30.085938711113201</v>
      </c>
      <c r="N2139" s="137">
        <v>7.04492220214218</v>
      </c>
      <c r="O2139" s="137">
        <v>4.5128679559262004</v>
      </c>
      <c r="P2139" s="137">
        <v>11.0274286815769</v>
      </c>
      <c r="Q2139" s="137">
        <v>7.3751895058044701</v>
      </c>
      <c r="R2139" s="137">
        <v>3.9380538703852102</v>
      </c>
      <c r="S2139" s="137">
        <v>14.305407504292001</v>
      </c>
      <c r="T2139" s="137">
        <v>11.3333018901738</v>
      </c>
      <c r="U2139" s="137">
        <v>7.3109456450291104</v>
      </c>
      <c r="V2139" s="1">
        <v>3371094</v>
      </c>
      <c r="W2139" s="1">
        <v>1714527</v>
      </c>
      <c r="X2139" s="1">
        <v>538047</v>
      </c>
      <c r="Y2139" s="1">
        <v>683570</v>
      </c>
      <c r="Z2139" s="1">
        <v>4417151</v>
      </c>
      <c r="AA2139" s="1">
        <v>85700</v>
      </c>
      <c r="AB2139" s="1">
        <v>2473789</v>
      </c>
      <c r="AC2139" s="1">
        <v>4042600</v>
      </c>
      <c r="AD2139" s="1">
        <v>871340</v>
      </c>
      <c r="AE2139" s="1">
        <v>181605</v>
      </c>
      <c r="AH2139" s="136">
        <f t="shared" si="33"/>
        <v>39672</v>
      </c>
      <c r="AI2139" s="177">
        <f>HLOOKUP(附加题模型!$E$2,历史数据!$B$3:$K$5000,ROW(A2137),)</f>
        <v>7.3891375770615104</v>
      </c>
      <c r="AJ2139" s="177">
        <f>HLOOKUP(附加题模型!$E$2,历史数据!$L$3:$U$5000,ROW(A2137),)</f>
        <v>7.3109456450291104</v>
      </c>
    </row>
    <row r="2140" spans="1:36" x14ac:dyDescent="0.2">
      <c r="A2140" s="148">
        <v>39673</v>
      </c>
      <c r="B2140" s="137">
        <v>8.9641037689379992</v>
      </c>
      <c r="C2140" s="137">
        <v>28.943434709425301</v>
      </c>
      <c r="D2140" s="137">
        <v>6.7928677405270799</v>
      </c>
      <c r="E2140" s="137">
        <v>4.5566822079254798</v>
      </c>
      <c r="F2140" s="137">
        <v>10.747747519362999</v>
      </c>
      <c r="G2140" s="137">
        <v>7.0064300305142497</v>
      </c>
      <c r="H2140" s="137">
        <v>3.8850161078210999</v>
      </c>
      <c r="I2140" s="137">
        <v>14.0612184715018</v>
      </c>
      <c r="J2140" s="137">
        <v>11.3333018901738</v>
      </c>
      <c r="K2140" s="137">
        <v>6.9590819508833297</v>
      </c>
      <c r="L2140" s="137">
        <v>8.8111327148605607</v>
      </c>
      <c r="M2140" s="137">
        <v>29.400436310100499</v>
      </c>
      <c r="N2140" s="137">
        <v>7.0197167559806699</v>
      </c>
      <c r="O2140" s="137">
        <v>4.4471465779272696</v>
      </c>
      <c r="P2140" s="137">
        <v>11.227200940301101</v>
      </c>
      <c r="Q2140" s="137">
        <v>7.0064300305142497</v>
      </c>
      <c r="R2140" s="137">
        <v>3.8850161078210999</v>
      </c>
      <c r="S2140" s="137">
        <v>13.898425782975099</v>
      </c>
      <c r="T2140" s="137">
        <v>11.2459546694403</v>
      </c>
      <c r="U2140" s="137">
        <v>6.9460499622112604</v>
      </c>
      <c r="V2140" s="1">
        <v>2371776</v>
      </c>
      <c r="W2140" s="1">
        <v>1446138</v>
      </c>
      <c r="X2140" s="1">
        <v>701070</v>
      </c>
      <c r="Y2140" s="1">
        <v>817726</v>
      </c>
      <c r="Z2140" s="1">
        <v>4170485</v>
      </c>
      <c r="AA2140" s="1">
        <v>2155057</v>
      </c>
      <c r="AB2140" s="1">
        <v>2126282</v>
      </c>
      <c r="AC2140" s="1">
        <v>3358372</v>
      </c>
      <c r="AD2140" s="1">
        <v>998837</v>
      </c>
      <c r="AE2140" s="1">
        <v>393700</v>
      </c>
      <c r="AH2140" s="136">
        <f t="shared" si="33"/>
        <v>39673</v>
      </c>
      <c r="AI2140" s="177">
        <f>HLOOKUP(附加题模型!$E$2,历史数据!$B$3:$K$5000,ROW(A2138),)</f>
        <v>6.9590819508833297</v>
      </c>
      <c r="AJ2140" s="177">
        <f>HLOOKUP(附加题模型!$E$2,历史数据!$L$3:$U$5000,ROW(A2138),)</f>
        <v>6.9460499622112604</v>
      </c>
    </row>
    <row r="2141" spans="1:36" x14ac:dyDescent="0.2">
      <c r="A2141" s="148">
        <v>39674</v>
      </c>
      <c r="B2141" s="137">
        <v>8.8417269256760491</v>
      </c>
      <c r="C2141" s="137">
        <v>29.1719355097629</v>
      </c>
      <c r="D2141" s="137">
        <v>6.8054704636078398</v>
      </c>
      <c r="E2141" s="137">
        <v>4.4252394519276299</v>
      </c>
      <c r="F2141" s="137">
        <v>11.2005646391379</v>
      </c>
      <c r="G2141" s="137">
        <v>6.9080941704368604</v>
      </c>
      <c r="H2141" s="137">
        <v>3.9115349891031599</v>
      </c>
      <c r="I2141" s="137">
        <v>13.837378524777501</v>
      </c>
      <c r="J2141" s="137">
        <v>11.1804442538901</v>
      </c>
      <c r="K2141" s="137">
        <v>6.71147416611407</v>
      </c>
      <c r="L2141" s="137">
        <v>8.8723211364915304</v>
      </c>
      <c r="M2141" s="137">
        <v>30.8476080455717</v>
      </c>
      <c r="N2141" s="137">
        <v>6.85588135593086</v>
      </c>
      <c r="O2141" s="137">
        <v>4.46905370392692</v>
      </c>
      <c r="P2141" s="137">
        <v>11.227200940301101</v>
      </c>
      <c r="Q2141" s="137">
        <v>7.10476589059164</v>
      </c>
      <c r="R2141" s="137">
        <v>3.9247944297441899</v>
      </c>
      <c r="S2141" s="137">
        <v>14.2850584182262</v>
      </c>
      <c r="T2141" s="137">
        <v>11.2459546694403</v>
      </c>
      <c r="U2141" s="137">
        <v>7.0633378602598604</v>
      </c>
      <c r="V2141" s="1">
        <v>2106891</v>
      </c>
      <c r="W2141" s="1">
        <v>1336542</v>
      </c>
      <c r="X2141" s="1">
        <v>354350</v>
      </c>
      <c r="Y2141" s="1">
        <v>476549</v>
      </c>
      <c r="Z2141" s="1">
        <v>2500403</v>
      </c>
      <c r="AA2141" s="1">
        <v>1638126</v>
      </c>
      <c r="AB2141" s="1">
        <v>1596260</v>
      </c>
      <c r="AC2141" s="1">
        <v>2384079</v>
      </c>
      <c r="AD2141" s="1">
        <v>487391</v>
      </c>
      <c r="AE2141" s="1">
        <v>156000</v>
      </c>
      <c r="AH2141" s="136">
        <f t="shared" si="33"/>
        <v>39674</v>
      </c>
      <c r="AI2141" s="177">
        <f>HLOOKUP(附加题模型!$E$2,历史数据!$B$3:$K$5000,ROW(A2139),)</f>
        <v>6.71147416611407</v>
      </c>
      <c r="AJ2141" s="177">
        <f>HLOOKUP(附加题模型!$E$2,历史数据!$L$3:$U$5000,ROW(A2139),)</f>
        <v>7.0633378602598604</v>
      </c>
    </row>
    <row r="2142" spans="1:36" x14ac:dyDescent="0.2">
      <c r="A2142" s="148">
        <v>39675</v>
      </c>
      <c r="B2142" s="137">
        <v>8.8723211364915304</v>
      </c>
      <c r="C2142" s="137">
        <v>31.761611246922001</v>
      </c>
      <c r="D2142" s="137">
        <v>6.8684840790116102</v>
      </c>
      <c r="E2142" s="137">
        <v>4.5019143929263796</v>
      </c>
      <c r="F2142" s="137">
        <v>11.2005646391379</v>
      </c>
      <c r="G2142" s="137">
        <v>7.0801819255722904</v>
      </c>
      <c r="H2142" s="137">
        <v>3.85849722653905</v>
      </c>
      <c r="I2142" s="137">
        <v>14.264709332160299</v>
      </c>
      <c r="J2142" s="137">
        <v>11.2459546694403</v>
      </c>
      <c r="K2142" s="137">
        <v>6.9460499622112604</v>
      </c>
      <c r="L2142" s="137">
        <v>8.9029153473070206</v>
      </c>
      <c r="M2142" s="137">
        <v>30.923774979017601</v>
      </c>
      <c r="N2142" s="137">
        <v>6.7928677405270799</v>
      </c>
      <c r="O2142" s="137">
        <v>4.4581001409270904</v>
      </c>
      <c r="P2142" s="137">
        <v>11.173928337974701</v>
      </c>
      <c r="Q2142" s="137">
        <v>7.1785177856496896</v>
      </c>
      <c r="R2142" s="137">
        <v>3.9115349891031599</v>
      </c>
      <c r="S2142" s="137">
        <v>14.224011160028599</v>
      </c>
      <c r="T2142" s="137">
        <v>11.4424859160907</v>
      </c>
      <c r="U2142" s="137">
        <v>7.0503058715877902</v>
      </c>
      <c r="V2142" s="1">
        <v>3034120</v>
      </c>
      <c r="W2142" s="1">
        <v>1747987</v>
      </c>
      <c r="X2142" s="1">
        <v>294250</v>
      </c>
      <c r="Y2142" s="1">
        <v>745912</v>
      </c>
      <c r="Z2142" s="1">
        <v>2656065</v>
      </c>
      <c r="AA2142" s="1">
        <v>1750059</v>
      </c>
      <c r="AB2142" s="1">
        <v>1349821</v>
      </c>
      <c r="AC2142" s="1">
        <v>2069075</v>
      </c>
      <c r="AD2142" s="1">
        <v>783681</v>
      </c>
      <c r="AE2142" s="1">
        <v>135320</v>
      </c>
      <c r="AH2142" s="136">
        <f t="shared" si="33"/>
        <v>39675</v>
      </c>
      <c r="AI2142" s="177">
        <f>HLOOKUP(附加题模型!$E$2,历史数据!$B$3:$K$5000,ROW(A2140),)</f>
        <v>6.9460499622112604</v>
      </c>
      <c r="AJ2142" s="177">
        <f>HLOOKUP(附加题模型!$E$2,历史数据!$L$3:$U$5000,ROW(A2140),)</f>
        <v>7.0503058715877902</v>
      </c>
    </row>
    <row r="2143" spans="1:36" x14ac:dyDescent="0.2">
      <c r="A2143" s="148">
        <v>39678</v>
      </c>
      <c r="B2143" s="137">
        <v>8.9946979797534894</v>
      </c>
      <c r="C2143" s="137">
        <v>31.0761088459093</v>
      </c>
      <c r="D2143" s="137">
        <v>6.7172514020425496</v>
      </c>
      <c r="E2143" s="137">
        <v>4.4909608299265598</v>
      </c>
      <c r="F2143" s="137">
        <v>11.173928337974701</v>
      </c>
      <c r="G2143" s="137">
        <v>7.2522696807077303</v>
      </c>
      <c r="H2143" s="137">
        <v>3.9115349891031599</v>
      </c>
      <c r="I2143" s="137">
        <v>14.224011160028599</v>
      </c>
      <c r="J2143" s="137">
        <v>11.3551386953572</v>
      </c>
      <c r="K2143" s="137">
        <v>7.1024338262760596</v>
      </c>
      <c r="L2143" s="137">
        <v>8.0768716552888407</v>
      </c>
      <c r="M2143" s="137">
        <v>29.400436310100499</v>
      </c>
      <c r="N2143" s="137">
        <v>6.1753343095700703</v>
      </c>
      <c r="O2143" s="137">
        <v>4.0418647469339</v>
      </c>
      <c r="P2143" s="137">
        <v>10.201703345516799</v>
      </c>
      <c r="Q2143" s="137">
        <v>6.8097583103594603</v>
      </c>
      <c r="R2143" s="137">
        <v>3.5667895324364398</v>
      </c>
      <c r="S2143" s="137">
        <v>13.125160512472799</v>
      </c>
      <c r="T2143" s="137">
        <v>10.328808851738399</v>
      </c>
      <c r="U2143" s="137">
        <v>6.6984421774419998</v>
      </c>
      <c r="V2143" s="1">
        <v>2514841</v>
      </c>
      <c r="W2143" s="1">
        <v>1598653</v>
      </c>
      <c r="X2143" s="1">
        <v>297251</v>
      </c>
      <c r="Y2143" s="1">
        <v>954284</v>
      </c>
      <c r="Z2143" s="1">
        <v>3166430</v>
      </c>
      <c r="AA2143" s="1">
        <v>1296578</v>
      </c>
      <c r="AB2143" s="1">
        <v>2118502</v>
      </c>
      <c r="AC2143" s="1">
        <v>3085527</v>
      </c>
      <c r="AD2143" s="1">
        <v>1070197</v>
      </c>
      <c r="AE2143" s="1">
        <v>497390</v>
      </c>
      <c r="AH2143" s="136">
        <f t="shared" si="33"/>
        <v>39678</v>
      </c>
      <c r="AI2143" s="177">
        <f>HLOOKUP(附加题模型!$E$2,历史数据!$B$3:$K$5000,ROW(A2141),)</f>
        <v>7.1024338262760596</v>
      </c>
      <c r="AJ2143" s="177">
        <f>HLOOKUP(附加题模型!$E$2,历史数据!$L$3:$U$5000,ROW(A2141),)</f>
        <v>6.6984421774419998</v>
      </c>
    </row>
    <row r="2144" spans="1:36" x14ac:dyDescent="0.2">
      <c r="A2144" s="148">
        <v>39679</v>
      </c>
      <c r="B2144" s="137">
        <v>7.9239006012114004</v>
      </c>
      <c r="C2144" s="137">
        <v>28.486433108750202</v>
      </c>
      <c r="D2144" s="137">
        <v>6.1753343095700703</v>
      </c>
      <c r="E2144" s="137">
        <v>4.0418647469339</v>
      </c>
      <c r="F2144" s="137">
        <v>10.188385194935201</v>
      </c>
      <c r="G2144" s="137">
        <v>6.4655828000885904</v>
      </c>
      <c r="H2144" s="137">
        <v>3.4872328885902699</v>
      </c>
      <c r="I2144" s="137">
        <v>12.636782446892401</v>
      </c>
      <c r="J2144" s="137">
        <v>10.350645656921699</v>
      </c>
      <c r="K2144" s="137">
        <v>6.7245061547861402</v>
      </c>
      <c r="L2144" s="137">
        <v>8.0768716552888407</v>
      </c>
      <c r="M2144" s="137">
        <v>29.857437910775602</v>
      </c>
      <c r="N2144" s="137">
        <v>6.2131424788123404</v>
      </c>
      <c r="O2144" s="137">
        <v>4.1514003769321102</v>
      </c>
      <c r="P2144" s="137">
        <v>9.9353403338844899</v>
      </c>
      <c r="Q2144" s="137">
        <v>6.4655828000885904</v>
      </c>
      <c r="R2144" s="137">
        <v>3.68612449820569</v>
      </c>
      <c r="S2144" s="137">
        <v>13.2676041149337</v>
      </c>
      <c r="T2144" s="137">
        <v>10.481666488022</v>
      </c>
      <c r="U2144" s="137">
        <v>6.8287620641626701</v>
      </c>
      <c r="V2144" s="1">
        <v>2033533</v>
      </c>
      <c r="W2144" s="1">
        <v>810574</v>
      </c>
      <c r="X2144" s="1">
        <v>393631</v>
      </c>
      <c r="Y2144" s="1">
        <v>872196</v>
      </c>
      <c r="Z2144" s="1">
        <v>1688764</v>
      </c>
      <c r="AA2144" s="1">
        <v>1761025</v>
      </c>
      <c r="AB2144" s="1">
        <v>1714056</v>
      </c>
      <c r="AC2144" s="1">
        <v>1736065</v>
      </c>
      <c r="AD2144" s="1">
        <v>747876</v>
      </c>
      <c r="AE2144" s="1">
        <v>250577</v>
      </c>
      <c r="AH2144" s="136">
        <f t="shared" si="33"/>
        <v>39679</v>
      </c>
      <c r="AI2144" s="177">
        <f>HLOOKUP(附加题模型!$E$2,历史数据!$B$3:$K$5000,ROW(A2142),)</f>
        <v>6.7245061547861402</v>
      </c>
      <c r="AJ2144" s="177">
        <f>HLOOKUP(附加题模型!$E$2,历史数据!$L$3:$U$5000,ROW(A2142),)</f>
        <v>6.8287620641626701</v>
      </c>
    </row>
    <row r="2145" spans="1:36" x14ac:dyDescent="0.2">
      <c r="A2145" s="148">
        <v>39680</v>
      </c>
      <c r="B2145" s="137">
        <v>7.9850890228423799</v>
      </c>
      <c r="C2145" s="137">
        <v>29.019601642871201</v>
      </c>
      <c r="D2145" s="137">
        <v>6.0493070787625198</v>
      </c>
      <c r="E2145" s="137">
        <v>4.1404468139322903</v>
      </c>
      <c r="F2145" s="137">
        <v>9.8953858821396494</v>
      </c>
      <c r="G2145" s="137">
        <v>6.2197431498951001</v>
      </c>
      <c r="H2145" s="137">
        <v>3.68612449820569</v>
      </c>
      <c r="I2145" s="137">
        <v>13.633887664118999</v>
      </c>
      <c r="J2145" s="137">
        <v>10.350645656921699</v>
      </c>
      <c r="K2145" s="137">
        <v>6.7245061547861402</v>
      </c>
      <c r="L2145" s="137">
        <v>8.8723211364915304</v>
      </c>
      <c r="M2145" s="137">
        <v>31.3807765796927</v>
      </c>
      <c r="N2145" s="137">
        <v>6.7046486789617896</v>
      </c>
      <c r="O2145" s="137">
        <v>4.5128679559262004</v>
      </c>
      <c r="P2145" s="137">
        <v>10.934201627505599</v>
      </c>
      <c r="Q2145" s="137">
        <v>6.7851743453401099</v>
      </c>
      <c r="R2145" s="137">
        <v>4.0043510735903496</v>
      </c>
      <c r="S2145" s="137">
        <v>14.569945623148101</v>
      </c>
      <c r="T2145" s="137">
        <v>11.486159526457399</v>
      </c>
      <c r="U2145" s="137">
        <v>7.1675937696363903</v>
      </c>
      <c r="V2145" s="1">
        <v>5423345</v>
      </c>
      <c r="W2145" s="1">
        <v>1690557</v>
      </c>
      <c r="X2145" s="1">
        <v>537565</v>
      </c>
      <c r="Y2145" s="1">
        <v>1474374</v>
      </c>
      <c r="Z2145" s="1">
        <v>4901850</v>
      </c>
      <c r="AA2145" s="1">
        <v>1869622</v>
      </c>
      <c r="AB2145" s="1">
        <v>3802628</v>
      </c>
      <c r="AC2145" s="1">
        <v>4278705</v>
      </c>
      <c r="AD2145" s="1">
        <v>1544878</v>
      </c>
      <c r="AE2145" s="1">
        <v>406065</v>
      </c>
      <c r="AH2145" s="136">
        <f t="shared" si="33"/>
        <v>39680</v>
      </c>
      <c r="AI2145" s="177">
        <f>HLOOKUP(附加题模型!$E$2,历史数据!$B$3:$K$5000,ROW(A2143),)</f>
        <v>6.7245061547861402</v>
      </c>
      <c r="AJ2145" s="177">
        <f>HLOOKUP(附加题模型!$E$2,历史数据!$L$3:$U$5000,ROW(A2143),)</f>
        <v>7.1675937696363903</v>
      </c>
    </row>
    <row r="2146" spans="1:36" x14ac:dyDescent="0.2">
      <c r="A2146" s="148">
        <v>39681</v>
      </c>
      <c r="B2146" s="137">
        <v>8.7193500824140902</v>
      </c>
      <c r="C2146" s="137">
        <v>31.304609646246899</v>
      </c>
      <c r="D2146" s="137">
        <v>6.5534160019927299</v>
      </c>
      <c r="E2146" s="137">
        <v>4.3923787629281703</v>
      </c>
      <c r="F2146" s="137">
        <v>11.8265177164738</v>
      </c>
      <c r="G2146" s="137">
        <v>6.6622545202433701</v>
      </c>
      <c r="H2146" s="137">
        <v>3.9115349891031599</v>
      </c>
      <c r="I2146" s="137">
        <v>14.2036620739628</v>
      </c>
      <c r="J2146" s="137">
        <v>11.3333018901738</v>
      </c>
      <c r="K2146" s="137">
        <v>7.1024338262760596</v>
      </c>
      <c r="L2146" s="137">
        <v>9.2394516662773896</v>
      </c>
      <c r="M2146" s="137">
        <v>30.771441112125899</v>
      </c>
      <c r="N2146" s="137">
        <v>6.4651969404274396</v>
      </c>
      <c r="O2146" s="137">
        <v>4.3595180739287098</v>
      </c>
      <c r="P2146" s="137">
        <v>10.974156079250401</v>
      </c>
      <c r="Q2146" s="137">
        <v>6.7360064153014196</v>
      </c>
      <c r="R2146" s="137">
        <v>3.8717566671800698</v>
      </c>
      <c r="S2146" s="137">
        <v>13.247255028867899</v>
      </c>
      <c r="T2146" s="137">
        <v>11.0494234227899</v>
      </c>
      <c r="U2146" s="137">
        <v>6.8939220075229999</v>
      </c>
      <c r="V2146" s="1">
        <v>10722657</v>
      </c>
      <c r="W2146" s="1">
        <v>1377232</v>
      </c>
      <c r="X2146" s="1">
        <v>507141</v>
      </c>
      <c r="Y2146" s="1">
        <v>1235702</v>
      </c>
      <c r="Z2146" s="1">
        <v>5810168</v>
      </c>
      <c r="AA2146" s="1">
        <v>1650316</v>
      </c>
      <c r="AB2146" s="1">
        <v>2583878</v>
      </c>
      <c r="AC2146" s="1">
        <v>3642605</v>
      </c>
      <c r="AD2146" s="1">
        <v>1068116</v>
      </c>
      <c r="AE2146" s="1">
        <v>243900</v>
      </c>
      <c r="AH2146" s="136">
        <f t="shared" si="33"/>
        <v>39681</v>
      </c>
      <c r="AI2146" s="177">
        <f>HLOOKUP(附加题模型!$E$2,历史数据!$B$3:$K$5000,ROW(A2144),)</f>
        <v>7.1024338262760596</v>
      </c>
      <c r="AJ2146" s="177">
        <f>HLOOKUP(附加题模型!$E$2,历史数据!$L$3:$U$5000,ROW(A2144),)</f>
        <v>6.8939220075229999</v>
      </c>
    </row>
    <row r="2147" spans="1:36" x14ac:dyDescent="0.2">
      <c r="A2147" s="148">
        <v>39682</v>
      </c>
      <c r="B2147" s="137">
        <v>9.1782632446464092</v>
      </c>
      <c r="C2147" s="137">
        <v>30.466773378342499</v>
      </c>
      <c r="D2147" s="137">
        <v>6.30136154037762</v>
      </c>
      <c r="E2147" s="137">
        <v>4.3704716369285297</v>
      </c>
      <c r="F2147" s="137">
        <v>10.9608379286688</v>
      </c>
      <c r="G2147" s="137">
        <v>6.6622545202433701</v>
      </c>
      <c r="H2147" s="137">
        <v>3.84523778589802</v>
      </c>
      <c r="I2147" s="137">
        <v>13.247255028867899</v>
      </c>
      <c r="J2147" s="137">
        <v>10.9620762020563</v>
      </c>
      <c r="K2147" s="137">
        <v>6.75057013213027</v>
      </c>
      <c r="L2147" s="137">
        <v>9.0252921905689707</v>
      </c>
      <c r="M2147" s="137">
        <v>31.0761088459093</v>
      </c>
      <c r="N2147" s="137">
        <v>6.1501288634085602</v>
      </c>
      <c r="O2147" s="137">
        <v>4.3376109479290603</v>
      </c>
      <c r="P2147" s="137">
        <v>10.2949303995881</v>
      </c>
      <c r="Q2147" s="137">
        <v>7.0801819255722904</v>
      </c>
      <c r="R2147" s="137">
        <v>3.84523778589802</v>
      </c>
      <c r="S2147" s="137">
        <v>12.636782446892401</v>
      </c>
      <c r="T2147" s="137">
        <v>10.9839130072397</v>
      </c>
      <c r="U2147" s="137">
        <v>6.8939220075229999</v>
      </c>
      <c r="V2147" s="1">
        <v>4016818</v>
      </c>
      <c r="W2147" s="1">
        <v>983262</v>
      </c>
      <c r="X2147" s="1">
        <v>633803</v>
      </c>
      <c r="Y2147" s="1">
        <v>1294667</v>
      </c>
      <c r="Z2147" s="1">
        <v>3512714</v>
      </c>
      <c r="AA2147" s="1">
        <v>3686495</v>
      </c>
      <c r="AB2147" s="1">
        <v>1320229</v>
      </c>
      <c r="AC2147" s="1">
        <v>2662699</v>
      </c>
      <c r="AD2147" s="1">
        <v>633216</v>
      </c>
      <c r="AE2147" s="1">
        <v>163290</v>
      </c>
      <c r="AH2147" s="136">
        <f t="shared" si="33"/>
        <v>39682</v>
      </c>
      <c r="AI2147" s="177">
        <f>HLOOKUP(附加题模型!$E$2,历史数据!$B$3:$K$5000,ROW(A2145),)</f>
        <v>6.75057013213027</v>
      </c>
      <c r="AJ2147" s="177">
        <f>HLOOKUP(附加题模型!$E$2,历史数据!$L$3:$U$5000,ROW(A2145),)</f>
        <v>6.8939220075229999</v>
      </c>
    </row>
    <row r="2148" spans="1:36" x14ac:dyDescent="0.2">
      <c r="A2148" s="148">
        <v>39685</v>
      </c>
      <c r="B2148" s="137">
        <v>8.7805385040450705</v>
      </c>
      <c r="C2148" s="137">
        <v>30.999941912463498</v>
      </c>
      <c r="D2148" s="137">
        <v>6.1501288634085602</v>
      </c>
      <c r="E2148" s="137">
        <v>4.3376109479290603</v>
      </c>
      <c r="F2148" s="137">
        <v>10.1617488937719</v>
      </c>
      <c r="G2148" s="137">
        <v>7.10476589059164</v>
      </c>
      <c r="H2148" s="137">
        <v>3.8717566671800698</v>
      </c>
      <c r="I2148" s="137">
        <v>12.636782446892401</v>
      </c>
      <c r="J2148" s="137">
        <v>11.1367706435234</v>
      </c>
      <c r="K2148" s="137">
        <v>6.8939220075229999</v>
      </c>
      <c r="L2148" s="137">
        <v>8.9335095581225108</v>
      </c>
      <c r="M2148" s="137">
        <v>32.599447514826402</v>
      </c>
      <c r="N2148" s="137">
        <v>6.5282105558312198</v>
      </c>
      <c r="O2148" s="137">
        <v>4.3376109479290603</v>
      </c>
      <c r="P2148" s="137">
        <v>10.1484307431903</v>
      </c>
      <c r="Q2148" s="137">
        <v>7.3014376107464303</v>
      </c>
      <c r="R2148" s="137">
        <v>3.9513133110262402</v>
      </c>
      <c r="S2148" s="137">
        <v>12.005960778851099</v>
      </c>
      <c r="T2148" s="137">
        <v>11.1586074487068</v>
      </c>
      <c r="U2148" s="137">
        <v>6.8417940528347296</v>
      </c>
      <c r="V2148" s="1">
        <v>3478683</v>
      </c>
      <c r="W2148" s="1">
        <v>1181126</v>
      </c>
      <c r="X2148" s="1">
        <v>1329061</v>
      </c>
      <c r="Y2148" s="1">
        <v>796249</v>
      </c>
      <c r="Z2148" s="1">
        <v>1861721</v>
      </c>
      <c r="AA2148" s="1">
        <v>4015900</v>
      </c>
      <c r="AB2148" s="1">
        <v>2809776</v>
      </c>
      <c r="AC2148" s="1">
        <v>3528410</v>
      </c>
      <c r="AD2148" s="1">
        <v>655972</v>
      </c>
      <c r="AE2148" s="1">
        <v>233001</v>
      </c>
      <c r="AH2148" s="136">
        <f t="shared" si="33"/>
        <v>39685</v>
      </c>
      <c r="AI2148" s="177">
        <f>HLOOKUP(附加题模型!$E$2,历史数据!$B$3:$K$5000,ROW(A2146),)</f>
        <v>6.8939220075229999</v>
      </c>
      <c r="AJ2148" s="177">
        <f>HLOOKUP(附加题模型!$E$2,历史数据!$L$3:$U$5000,ROW(A2146),)</f>
        <v>6.8417940528347296</v>
      </c>
    </row>
    <row r="2149" spans="1:36" x14ac:dyDescent="0.2">
      <c r="A2149" s="148">
        <v>39686</v>
      </c>
      <c r="B2149" s="137">
        <v>8.9946979797534894</v>
      </c>
      <c r="C2149" s="137">
        <v>32.599447514826402</v>
      </c>
      <c r="D2149" s="137">
        <v>6.3643751557814001</v>
      </c>
      <c r="E2149" s="137">
        <v>4.21712175493104</v>
      </c>
      <c r="F2149" s="137">
        <v>10.121794442027101</v>
      </c>
      <c r="G2149" s="137">
        <v>7.2031017506690302</v>
      </c>
      <c r="H2149" s="137">
        <v>3.8717566671800698</v>
      </c>
      <c r="I2149" s="137">
        <v>11.883866262455999</v>
      </c>
      <c r="J2149" s="137">
        <v>10.9620762020563</v>
      </c>
      <c r="K2149" s="137">
        <v>6.7636021208023402</v>
      </c>
      <c r="L2149" s="137">
        <v>8.3828137634437194</v>
      </c>
      <c r="M2149" s="137">
        <v>30.999941912463498</v>
      </c>
      <c r="N2149" s="137">
        <v>6.1249234172470501</v>
      </c>
      <c r="O2149" s="137">
        <v>4.1185396879326497</v>
      </c>
      <c r="P2149" s="137">
        <v>9.6956136234154293</v>
      </c>
      <c r="Q2149" s="137">
        <v>6.9326781354562002</v>
      </c>
      <c r="R2149" s="137">
        <v>3.81871890461596</v>
      </c>
      <c r="S2149" s="137">
        <v>10.846062873097701</v>
      </c>
      <c r="T2149" s="137">
        <v>10.5908505139389</v>
      </c>
      <c r="U2149" s="137">
        <v>6.6593462114258104</v>
      </c>
      <c r="V2149" s="1">
        <v>3451788</v>
      </c>
      <c r="W2149" s="1">
        <v>2097281</v>
      </c>
      <c r="X2149" s="1">
        <v>879450</v>
      </c>
      <c r="Y2149" s="1">
        <v>996876</v>
      </c>
      <c r="Z2149" s="1">
        <v>2561981</v>
      </c>
      <c r="AA2149" s="1">
        <v>1557237</v>
      </c>
      <c r="AB2149" s="1">
        <v>2000950</v>
      </c>
      <c r="AC2149" s="1">
        <v>3727812</v>
      </c>
      <c r="AD2149" s="1">
        <v>933506</v>
      </c>
      <c r="AE2149" s="1">
        <v>213800</v>
      </c>
      <c r="AH2149" s="136">
        <f t="shared" si="33"/>
        <v>39686</v>
      </c>
      <c r="AI2149" s="177">
        <f>HLOOKUP(附加题模型!$E$2,历史数据!$B$3:$K$5000,ROW(A2147),)</f>
        <v>6.7636021208023402</v>
      </c>
      <c r="AJ2149" s="177">
        <f>HLOOKUP(附加题模型!$E$2,历史数据!$L$3:$U$5000,ROW(A2147),)</f>
        <v>6.6593462114258104</v>
      </c>
    </row>
    <row r="2150" spans="1:36" x14ac:dyDescent="0.2">
      <c r="A2150" s="148">
        <v>39687</v>
      </c>
      <c r="B2150" s="137">
        <v>8.4134079742592096</v>
      </c>
      <c r="C2150" s="137">
        <v>29.552770176992201</v>
      </c>
      <c r="D2150" s="137">
        <v>5.9232798479549702</v>
      </c>
      <c r="E2150" s="137">
        <v>4.1294932509324704</v>
      </c>
      <c r="F2150" s="137">
        <v>9.6956136234154293</v>
      </c>
      <c r="G2150" s="137">
        <v>6.6868384852627196</v>
      </c>
      <c r="H2150" s="137">
        <v>3.7789405826928801</v>
      </c>
      <c r="I2150" s="137">
        <v>10.846062873097701</v>
      </c>
      <c r="J2150" s="137">
        <v>10.7000345398558</v>
      </c>
      <c r="K2150" s="137">
        <v>6.7245061547861402</v>
      </c>
      <c r="L2150" s="137">
        <v>8.47459639589019</v>
      </c>
      <c r="M2150" s="137">
        <v>30.390606444896601</v>
      </c>
      <c r="N2150" s="137">
        <v>6.06190980184327</v>
      </c>
      <c r="O2150" s="137">
        <v>4.2828431329299601</v>
      </c>
      <c r="P2150" s="137">
        <v>9.8154769786499596</v>
      </c>
      <c r="Q2150" s="137">
        <v>6.6868384852627196</v>
      </c>
      <c r="R2150" s="137">
        <v>3.83197834525699</v>
      </c>
      <c r="S2150" s="137">
        <v>11.2937427665463</v>
      </c>
      <c r="T2150" s="137">
        <v>11.464322721274099</v>
      </c>
      <c r="U2150" s="137">
        <v>6.6072182567375402</v>
      </c>
      <c r="V2150" s="1">
        <v>1702390</v>
      </c>
      <c r="W2150" s="1">
        <v>737748</v>
      </c>
      <c r="X2150" s="1">
        <v>609682</v>
      </c>
      <c r="Y2150" s="1">
        <v>1368421</v>
      </c>
      <c r="Z2150" s="1">
        <v>1924046</v>
      </c>
      <c r="AA2150" s="1">
        <v>2466029</v>
      </c>
      <c r="AB2150" s="1">
        <v>1513039</v>
      </c>
      <c r="AC2150" s="1">
        <v>3262345</v>
      </c>
      <c r="AD2150" s="1">
        <v>2126917</v>
      </c>
      <c r="AE2150" s="1">
        <v>229752</v>
      </c>
      <c r="AH2150" s="136">
        <f t="shared" si="33"/>
        <v>39687</v>
      </c>
      <c r="AI2150" s="177">
        <f>HLOOKUP(附加题模型!$E$2,历史数据!$B$3:$K$5000,ROW(A2148),)</f>
        <v>6.7245061547861402</v>
      </c>
      <c r="AJ2150" s="177">
        <f>HLOOKUP(附加题模型!$E$2,历史数据!$L$3:$U$5000,ROW(A2148),)</f>
        <v>6.6072182567375402</v>
      </c>
    </row>
    <row r="2151" spans="1:36" x14ac:dyDescent="0.2">
      <c r="A2151" s="148">
        <v>39688</v>
      </c>
      <c r="B2151" s="137">
        <v>8.2910311309972595</v>
      </c>
      <c r="C2151" s="137">
        <v>30.5429403117883</v>
      </c>
      <c r="D2151" s="137">
        <v>6.0493070787625198</v>
      </c>
      <c r="E2151" s="137">
        <v>4.2609360069303204</v>
      </c>
      <c r="F2151" s="137">
        <v>9.8287951292315707</v>
      </c>
      <c r="G2151" s="137">
        <v>6.6622545202433701</v>
      </c>
      <c r="H2151" s="137">
        <v>3.7656811420518501</v>
      </c>
      <c r="I2151" s="137">
        <v>11.191997336217099</v>
      </c>
      <c r="J2151" s="137">
        <v>11.398812305723901</v>
      </c>
      <c r="K2151" s="137">
        <v>6.4638663813448103</v>
      </c>
      <c r="L2151" s="137">
        <v>8.3522195526282399</v>
      </c>
      <c r="M2151" s="137">
        <v>31.6854443134762</v>
      </c>
      <c r="N2151" s="137">
        <v>6.09971797108554</v>
      </c>
      <c r="O2151" s="137">
        <v>4.46905370392692</v>
      </c>
      <c r="P2151" s="137">
        <v>9.8154769786499596</v>
      </c>
      <c r="Q2151" s="137">
        <v>6.6622545202433701</v>
      </c>
      <c r="R2151" s="137">
        <v>3.84523778589802</v>
      </c>
      <c r="S2151" s="137">
        <v>10.9885064755586</v>
      </c>
      <c r="T2151" s="137">
        <v>11.0494234227899</v>
      </c>
      <c r="U2151" s="137">
        <v>6.5811542793934104</v>
      </c>
      <c r="V2151" s="1">
        <v>1804585</v>
      </c>
      <c r="W2151" s="1">
        <v>1172772</v>
      </c>
      <c r="X2151" s="1">
        <v>372609</v>
      </c>
      <c r="Y2151" s="1">
        <v>4378663</v>
      </c>
      <c r="Z2151" s="1">
        <v>1025651</v>
      </c>
      <c r="AA2151" s="1">
        <v>1248749</v>
      </c>
      <c r="AB2151" s="1">
        <v>1283567</v>
      </c>
      <c r="AC2151" s="1">
        <v>1659716</v>
      </c>
      <c r="AD2151" s="1">
        <v>1281331</v>
      </c>
      <c r="AE2151" s="1">
        <v>114031</v>
      </c>
      <c r="AH2151" s="136">
        <f t="shared" si="33"/>
        <v>39688</v>
      </c>
      <c r="AI2151" s="177">
        <f>HLOOKUP(附加题模型!$E$2,历史数据!$B$3:$K$5000,ROW(A2149),)</f>
        <v>6.4638663813448103</v>
      </c>
      <c r="AJ2151" s="177">
        <f>HLOOKUP(附加题模型!$E$2,历史数据!$L$3:$U$5000,ROW(A2149),)</f>
        <v>6.5811542793934104</v>
      </c>
    </row>
    <row r="2152" spans="1:36" x14ac:dyDescent="0.2">
      <c r="A2152" s="148">
        <v>39689</v>
      </c>
      <c r="B2152" s="137">
        <v>8.3216253418127497</v>
      </c>
      <c r="C2152" s="137">
        <v>31.609277380030299</v>
      </c>
      <c r="D2152" s="137">
        <v>6.1123206941663</v>
      </c>
      <c r="E2152" s="137">
        <v>4.4581001409270904</v>
      </c>
      <c r="F2152" s="137">
        <v>9.9220221833028805</v>
      </c>
      <c r="G2152" s="137">
        <v>6.6868384852627196</v>
      </c>
      <c r="H2152" s="137">
        <v>3.84523778589802</v>
      </c>
      <c r="I2152" s="137">
        <v>10.9885064755586</v>
      </c>
      <c r="J2152" s="137">
        <v>11.0494234227899</v>
      </c>
      <c r="K2152" s="137">
        <v>6.5159943360330796</v>
      </c>
      <c r="L2152" s="137">
        <v>8.5051906067056802</v>
      </c>
      <c r="M2152" s="137">
        <v>32.4471136479347</v>
      </c>
      <c r="N2152" s="137">
        <v>6.3769778788621601</v>
      </c>
      <c r="O2152" s="137">
        <v>4.5347750819258401</v>
      </c>
      <c r="P2152" s="137">
        <v>10.188385194935201</v>
      </c>
      <c r="Q2152" s="137">
        <v>6.8097583103594603</v>
      </c>
      <c r="R2152" s="137">
        <v>3.9513133110262402</v>
      </c>
      <c r="S2152" s="137">
        <v>11.2123464222829</v>
      </c>
      <c r="T2152" s="137">
        <v>11.398812305723901</v>
      </c>
      <c r="U2152" s="137">
        <v>6.6593462114258104</v>
      </c>
      <c r="V2152" s="1">
        <v>3897850</v>
      </c>
      <c r="W2152" s="1">
        <v>2602109</v>
      </c>
      <c r="X2152" s="1">
        <v>1036676</v>
      </c>
      <c r="Y2152" s="1">
        <v>3628987</v>
      </c>
      <c r="Z2152" s="1">
        <v>1520444</v>
      </c>
      <c r="AA2152" s="1">
        <v>1527569</v>
      </c>
      <c r="AB2152" s="1">
        <v>2640526</v>
      </c>
      <c r="AC2152" s="1">
        <v>2781348</v>
      </c>
      <c r="AD2152" s="1">
        <v>1332134</v>
      </c>
      <c r="AE2152" s="1">
        <v>199600</v>
      </c>
      <c r="AH2152" s="136">
        <f t="shared" si="33"/>
        <v>39689</v>
      </c>
      <c r="AI2152" s="177">
        <f>HLOOKUP(附加题模型!$E$2,历史数据!$B$3:$K$5000,ROW(A2150),)</f>
        <v>6.5159943360330796</v>
      </c>
      <c r="AJ2152" s="177">
        <f>HLOOKUP(附加题模型!$E$2,历史数据!$L$3:$U$5000,ROW(A2150),)</f>
        <v>6.6593462114258104</v>
      </c>
    </row>
    <row r="2153" spans="1:36" x14ac:dyDescent="0.2">
      <c r="A2153" s="148">
        <v>39692</v>
      </c>
      <c r="B2153" s="137">
        <v>8.4440021850746998</v>
      </c>
      <c r="C2153" s="137">
        <v>31.990112047259601</v>
      </c>
      <c r="D2153" s="137">
        <v>6.3769778788621601</v>
      </c>
      <c r="E2153" s="137">
        <v>4.4909608299265598</v>
      </c>
      <c r="F2153" s="137">
        <v>10.188385194935201</v>
      </c>
      <c r="G2153" s="137">
        <v>6.8343422753788099</v>
      </c>
      <c r="H2153" s="137">
        <v>3.9513133110262402</v>
      </c>
      <c r="I2153" s="137">
        <v>11.151299164085399</v>
      </c>
      <c r="J2153" s="137">
        <v>11.398812305723901</v>
      </c>
      <c r="K2153" s="137">
        <v>6.5159943360330796</v>
      </c>
      <c r="L2153" s="137">
        <v>8.3216253418127497</v>
      </c>
      <c r="M2153" s="137">
        <v>32.751781381718096</v>
      </c>
      <c r="N2153" s="137">
        <v>6.30136154037762</v>
      </c>
      <c r="O2153" s="137">
        <v>4.2499824439304996</v>
      </c>
      <c r="P2153" s="137">
        <v>9.7888406774867303</v>
      </c>
      <c r="Q2153" s="137">
        <v>6.6130865902046798</v>
      </c>
      <c r="R2153" s="137">
        <v>3.7922000233339102</v>
      </c>
      <c r="S2153" s="137">
        <v>10.2966375493197</v>
      </c>
      <c r="T2153" s="137">
        <v>10.8965657865062</v>
      </c>
      <c r="U2153" s="137">
        <v>6.4117384266565498</v>
      </c>
      <c r="V2153" s="1">
        <v>2111148</v>
      </c>
      <c r="W2153" s="1">
        <v>1711108</v>
      </c>
      <c r="X2153" s="1">
        <v>993398</v>
      </c>
      <c r="Y2153" s="1">
        <v>1597352</v>
      </c>
      <c r="Z2153" s="1">
        <v>1380818</v>
      </c>
      <c r="AA2153" s="1">
        <v>963178</v>
      </c>
      <c r="AB2153" s="1">
        <v>1184716</v>
      </c>
      <c r="AC2153" s="1">
        <v>2871341</v>
      </c>
      <c r="AD2153" s="1">
        <v>1072162</v>
      </c>
      <c r="AE2153" s="1">
        <v>404270</v>
      </c>
      <c r="AH2153" s="136">
        <f t="shared" si="33"/>
        <v>39692</v>
      </c>
      <c r="AI2153" s="177">
        <f>HLOOKUP(附加题模型!$E$2,历史数据!$B$3:$K$5000,ROW(A2151),)</f>
        <v>6.5159943360330796</v>
      </c>
      <c r="AJ2153" s="177">
        <f>HLOOKUP(附加题模型!$E$2,历史数据!$L$3:$U$5000,ROW(A2151),)</f>
        <v>6.4117384266565498</v>
      </c>
    </row>
    <row r="2154" spans="1:36" x14ac:dyDescent="0.2">
      <c r="A2154" s="148">
        <v>39693</v>
      </c>
      <c r="B2154" s="137">
        <v>8.1992484985507996</v>
      </c>
      <c r="C2154" s="137">
        <v>32.751781381718096</v>
      </c>
      <c r="D2154" s="137">
        <v>6.2635533711353597</v>
      </c>
      <c r="E2154" s="137">
        <v>4.2390288809306798</v>
      </c>
      <c r="F2154" s="137">
        <v>9.8554314303948107</v>
      </c>
      <c r="G2154" s="137">
        <v>6.5147507301272798</v>
      </c>
      <c r="H2154" s="137">
        <v>3.7922000233339102</v>
      </c>
      <c r="I2154" s="137">
        <v>10.3169866353856</v>
      </c>
      <c r="J2154" s="137">
        <v>10.8528921761395</v>
      </c>
      <c r="K2154" s="137">
        <v>6.4117384266565498</v>
      </c>
      <c r="L2154" s="137">
        <v>9.1476690338309297</v>
      </c>
      <c r="M2154" s="137">
        <v>32.827948315164001</v>
      </c>
      <c r="N2154" s="137">
        <v>6.3895806019429102</v>
      </c>
      <c r="O2154" s="137">
        <v>4.3814251999283496</v>
      </c>
      <c r="P2154" s="137">
        <v>9.7755225269051191</v>
      </c>
      <c r="Q2154" s="137">
        <v>6.6376705552240196</v>
      </c>
      <c r="R2154" s="137">
        <v>3.9380538703852102</v>
      </c>
      <c r="S2154" s="137">
        <v>10.540826582109901</v>
      </c>
      <c r="T2154" s="137">
        <v>11.4206491109073</v>
      </c>
      <c r="U2154" s="137">
        <v>6.4117384266565498</v>
      </c>
      <c r="V2154" s="1">
        <v>11385885</v>
      </c>
      <c r="W2154" s="1">
        <v>1131059</v>
      </c>
      <c r="X2154" s="1">
        <v>1192999</v>
      </c>
      <c r="Y2154" s="1">
        <v>1352442</v>
      </c>
      <c r="Z2154" s="1">
        <v>888490</v>
      </c>
      <c r="AA2154" s="1">
        <v>816949</v>
      </c>
      <c r="AB2154" s="1">
        <v>2306342</v>
      </c>
      <c r="AC2154" s="1">
        <v>1802327</v>
      </c>
      <c r="AD2154" s="1">
        <v>967562</v>
      </c>
      <c r="AE2154" s="1">
        <v>0</v>
      </c>
      <c r="AH2154" s="136">
        <f t="shared" si="33"/>
        <v>39693</v>
      </c>
      <c r="AI2154" s="177">
        <f>HLOOKUP(附加题模型!$E$2,历史数据!$B$3:$K$5000,ROW(A2152),)</f>
        <v>6.4117384266565498</v>
      </c>
      <c r="AJ2154" s="177">
        <f>HLOOKUP(附加题模型!$E$2,历史数据!$L$3:$U$5000,ROW(A2152),)</f>
        <v>6.4117384266565498</v>
      </c>
    </row>
    <row r="2155" spans="1:36" x14ac:dyDescent="0.2">
      <c r="A2155" s="148">
        <v>39694</v>
      </c>
      <c r="B2155" s="137">
        <v>9.5147995636167799</v>
      </c>
      <c r="C2155" s="137">
        <v>32.675614448272299</v>
      </c>
      <c r="D2155" s="137">
        <v>6.3139642634583799</v>
      </c>
      <c r="E2155" s="137">
        <v>4.3595180739287098</v>
      </c>
      <c r="F2155" s="137">
        <v>9.8154769786499596</v>
      </c>
      <c r="G2155" s="137">
        <v>6.6622545202433701</v>
      </c>
      <c r="H2155" s="137">
        <v>3.85849722653905</v>
      </c>
      <c r="I2155" s="137">
        <v>10.5611756681758</v>
      </c>
      <c r="J2155" s="137">
        <v>11.4206491109073</v>
      </c>
      <c r="K2155" s="137">
        <v>6.5029623473610103</v>
      </c>
      <c r="L2155" s="137">
        <v>10.0654953582956</v>
      </c>
      <c r="M2155" s="137">
        <v>31.761611246922001</v>
      </c>
      <c r="N2155" s="137">
        <v>6.2635533711353597</v>
      </c>
      <c r="O2155" s="137">
        <v>4.5128679559262004</v>
      </c>
      <c r="P2155" s="137">
        <v>9.8953858821396494</v>
      </c>
      <c r="Q2155" s="137">
        <v>6.7114224502820701</v>
      </c>
      <c r="R2155" s="137">
        <v>4.0308699548724096</v>
      </c>
      <c r="S2155" s="137">
        <v>10.723968356702599</v>
      </c>
      <c r="T2155" s="137">
        <v>11.748201188657999</v>
      </c>
      <c r="U2155" s="137">
        <v>6.5159943360330796</v>
      </c>
      <c r="V2155" s="1">
        <v>31551257</v>
      </c>
      <c r="W2155" s="1">
        <v>1007498</v>
      </c>
      <c r="X2155" s="1">
        <v>656620</v>
      </c>
      <c r="Y2155" s="1">
        <v>2082822</v>
      </c>
      <c r="Z2155" s="1">
        <v>1519760</v>
      </c>
      <c r="AA2155" s="1">
        <v>1185765</v>
      </c>
      <c r="AB2155" s="1">
        <v>3698327</v>
      </c>
      <c r="AC2155" s="1">
        <v>2087871</v>
      </c>
      <c r="AD2155" s="1">
        <v>2110670</v>
      </c>
      <c r="AE2155" s="1">
        <v>356700</v>
      </c>
      <c r="AH2155" s="136">
        <f t="shared" si="33"/>
        <v>39694</v>
      </c>
      <c r="AI2155" s="177">
        <f>HLOOKUP(附加题模型!$E$2,历史数据!$B$3:$K$5000,ROW(A2153),)</f>
        <v>6.5029623473610103</v>
      </c>
      <c r="AJ2155" s="177">
        <f>HLOOKUP(附加题模型!$E$2,历史数据!$L$3:$U$5000,ROW(A2153),)</f>
        <v>6.5159943360330796</v>
      </c>
    </row>
    <row r="2156" spans="1:36" x14ac:dyDescent="0.2">
      <c r="A2156" s="148">
        <v>39695</v>
      </c>
      <c r="B2156" s="137">
        <v>9.9431185150336105</v>
      </c>
      <c r="C2156" s="137">
        <v>31.837778180367899</v>
      </c>
      <c r="D2156" s="137">
        <v>6.2635533711353597</v>
      </c>
      <c r="E2156" s="137">
        <v>4.4800072669267399</v>
      </c>
      <c r="F2156" s="137">
        <v>9.9886129362109504</v>
      </c>
      <c r="G2156" s="137">
        <v>6.5885026251853303</v>
      </c>
      <c r="H2156" s="137">
        <v>4.0176105142313796</v>
      </c>
      <c r="I2156" s="137">
        <v>10.723968356702599</v>
      </c>
      <c r="J2156" s="137">
        <v>11.573506747191001</v>
      </c>
      <c r="K2156" s="137">
        <v>6.4508343926727498</v>
      </c>
      <c r="L2156" s="137">
        <v>9.7595532501406907</v>
      </c>
      <c r="M2156" s="137">
        <v>32.599447514826402</v>
      </c>
      <c r="N2156" s="137">
        <v>6.2509506480545998</v>
      </c>
      <c r="O2156" s="137">
        <v>4.46905370392692</v>
      </c>
      <c r="P2156" s="137">
        <v>9.9353403338844899</v>
      </c>
      <c r="Q2156" s="137">
        <v>6.8343422753788099</v>
      </c>
      <c r="R2156" s="137">
        <v>3.99109163294932</v>
      </c>
      <c r="S2156" s="137">
        <v>10.7443174427684</v>
      </c>
      <c r="T2156" s="137">
        <v>11.7045275782912</v>
      </c>
      <c r="U2156" s="137">
        <v>6.4638663813448103</v>
      </c>
      <c r="V2156" s="1">
        <v>15743226</v>
      </c>
      <c r="W2156" s="1">
        <v>731859</v>
      </c>
      <c r="X2156" s="1">
        <v>465596</v>
      </c>
      <c r="Y2156" s="1">
        <v>1322375</v>
      </c>
      <c r="Z2156" s="1">
        <v>1159878</v>
      </c>
      <c r="AA2156" s="1">
        <v>1504142</v>
      </c>
      <c r="AB2156" s="1">
        <v>2190557</v>
      </c>
      <c r="AC2156" s="1">
        <v>1500879</v>
      </c>
      <c r="AD2156" s="1">
        <v>1479445</v>
      </c>
      <c r="AE2156" s="1">
        <v>77608</v>
      </c>
      <c r="AH2156" s="136">
        <f t="shared" si="33"/>
        <v>39695</v>
      </c>
      <c r="AI2156" s="177">
        <f>HLOOKUP(附加题模型!$E$2,历史数据!$B$3:$K$5000,ROW(A2154),)</f>
        <v>6.4508343926727498</v>
      </c>
      <c r="AJ2156" s="177">
        <f>HLOOKUP(附加题模型!$E$2,历史数据!$L$3:$U$5000,ROW(A2154),)</f>
        <v>6.4638663813448103</v>
      </c>
    </row>
    <row r="2157" spans="1:36" x14ac:dyDescent="0.2">
      <c r="A2157" s="148">
        <v>39696</v>
      </c>
      <c r="B2157" s="137">
        <v>9.3312342987238495</v>
      </c>
      <c r="C2157" s="137">
        <v>31.761611246922001</v>
      </c>
      <c r="D2157" s="137">
        <v>6.09971797108554</v>
      </c>
      <c r="E2157" s="137">
        <v>4.34856451092889</v>
      </c>
      <c r="F2157" s="137">
        <v>9.7222499245786604</v>
      </c>
      <c r="G2157" s="137">
        <v>6.5885026251853303</v>
      </c>
      <c r="H2157" s="137">
        <v>3.85849722653905</v>
      </c>
      <c r="I2157" s="137">
        <v>10.4797793239124</v>
      </c>
      <c r="J2157" s="137">
        <v>11.3333018901738</v>
      </c>
      <c r="K2157" s="137">
        <v>6.3987064379844796</v>
      </c>
      <c r="L2157" s="137">
        <v>8.8417269256760491</v>
      </c>
      <c r="M2157" s="137">
        <v>31.837778180367899</v>
      </c>
      <c r="N2157" s="137">
        <v>5.83506078638968</v>
      </c>
      <c r="O2157" s="137">
        <v>4.16235393993193</v>
      </c>
      <c r="P2157" s="137">
        <v>9.5224776658544403</v>
      </c>
      <c r="Q2157" s="137">
        <v>6.49016676510794</v>
      </c>
      <c r="R2157" s="137">
        <v>3.7524217014108299</v>
      </c>
      <c r="S2157" s="137">
        <v>9.7675613116076505</v>
      </c>
      <c r="T2157" s="137">
        <v>11.267791474623699</v>
      </c>
      <c r="U2157" s="137">
        <v>6.1380666645431603</v>
      </c>
      <c r="V2157" s="1">
        <v>11991943</v>
      </c>
      <c r="W2157" s="1">
        <v>630011</v>
      </c>
      <c r="X2157" s="1">
        <v>398500</v>
      </c>
      <c r="Y2157" s="1">
        <v>1629739</v>
      </c>
      <c r="Z2157" s="1">
        <v>1032740</v>
      </c>
      <c r="AA2157" s="1">
        <v>1473008</v>
      </c>
      <c r="AB2157" s="1">
        <v>2255056</v>
      </c>
      <c r="AC2157" s="1">
        <v>2815629</v>
      </c>
      <c r="AD2157" s="1">
        <v>1109369</v>
      </c>
      <c r="AE2157" s="1">
        <v>179500</v>
      </c>
      <c r="AH2157" s="136">
        <f t="shared" si="33"/>
        <v>39696</v>
      </c>
      <c r="AI2157" s="177">
        <f>HLOOKUP(附加题模型!$E$2,历史数据!$B$3:$K$5000,ROW(A2155),)</f>
        <v>6.3987064379844796</v>
      </c>
      <c r="AJ2157" s="177">
        <f>HLOOKUP(附加题模型!$E$2,历史数据!$L$3:$U$5000,ROW(A2155),)</f>
        <v>6.1380666645431603</v>
      </c>
    </row>
    <row r="2158" spans="1:36" x14ac:dyDescent="0.2">
      <c r="A2158" s="148">
        <v>39699</v>
      </c>
      <c r="B2158" s="137">
        <v>8.7193500824140902</v>
      </c>
      <c r="C2158" s="137">
        <v>31.533110446584399</v>
      </c>
      <c r="D2158" s="137">
        <v>5.8980744017934601</v>
      </c>
      <c r="E2158" s="137">
        <v>4.2061681919312104</v>
      </c>
      <c r="F2158" s="137">
        <v>9.5224776658544403</v>
      </c>
      <c r="G2158" s="137">
        <v>6.49016676510794</v>
      </c>
      <c r="H2158" s="137">
        <v>3.7391622607697999</v>
      </c>
      <c r="I2158" s="137">
        <v>9.9303540001344395</v>
      </c>
      <c r="J2158" s="137">
        <v>11.0275866176065</v>
      </c>
      <c r="K2158" s="137">
        <v>6.1380666645431603</v>
      </c>
      <c r="L2158" s="137">
        <v>8.0156832336578692</v>
      </c>
      <c r="M2158" s="137">
        <v>30.238272578004899</v>
      </c>
      <c r="N2158" s="137">
        <v>5.4569790939670204</v>
      </c>
      <c r="O2158" s="137">
        <v>3.9542362429353299</v>
      </c>
      <c r="P2158" s="137">
        <v>8.5768889745598003</v>
      </c>
      <c r="Q2158" s="137">
        <v>6.1705752198564099</v>
      </c>
      <c r="R2158" s="137">
        <v>3.6330867356415801</v>
      </c>
      <c r="S2158" s="137">
        <v>8.9942960411053807</v>
      </c>
      <c r="T2158" s="137">
        <v>10.940239396873</v>
      </c>
      <c r="U2158" s="137">
        <v>5.8252989364135699</v>
      </c>
      <c r="V2158" s="1">
        <v>11406027</v>
      </c>
      <c r="W2158" s="1">
        <v>950400</v>
      </c>
      <c r="X2158" s="1">
        <v>547180</v>
      </c>
      <c r="Y2158" s="1">
        <v>1260576</v>
      </c>
      <c r="Z2158" s="1">
        <v>1882872</v>
      </c>
      <c r="AA2158" s="1">
        <v>812599</v>
      </c>
      <c r="AB2158" s="1">
        <v>1655547</v>
      </c>
      <c r="AC2158" s="1">
        <v>2109961</v>
      </c>
      <c r="AD2158" s="1">
        <v>859809</v>
      </c>
      <c r="AE2158" s="1">
        <v>215090</v>
      </c>
      <c r="AH2158" s="136">
        <f t="shared" si="33"/>
        <v>39699</v>
      </c>
      <c r="AI2158" s="177">
        <f>HLOOKUP(附加题模型!$E$2,历史数据!$B$3:$K$5000,ROW(A2156),)</f>
        <v>6.1380666645431603</v>
      </c>
      <c r="AJ2158" s="177">
        <f>HLOOKUP(附加题模型!$E$2,历史数据!$L$3:$U$5000,ROW(A2156),)</f>
        <v>5.8252989364135699</v>
      </c>
    </row>
    <row r="2159" spans="1:36" x14ac:dyDescent="0.2">
      <c r="A2159" s="148">
        <v>39700</v>
      </c>
      <c r="B2159" s="137">
        <v>7.9544948120268897</v>
      </c>
      <c r="C2159" s="137">
        <v>30.314439511450701</v>
      </c>
      <c r="D2159" s="137">
        <v>5.35615730932098</v>
      </c>
      <c r="E2159" s="137">
        <v>3.9542362429353299</v>
      </c>
      <c r="F2159" s="137">
        <v>8.5902071251414203</v>
      </c>
      <c r="G2159" s="137">
        <v>5.8509836746048798</v>
      </c>
      <c r="H2159" s="137">
        <v>3.6463461762825999</v>
      </c>
      <c r="I2159" s="137">
        <v>9.0553432993029297</v>
      </c>
      <c r="J2159" s="137">
        <v>11.093097033156599</v>
      </c>
      <c r="K2159" s="137">
        <v>5.6037551289884497</v>
      </c>
      <c r="L2159" s="137">
        <v>8.1686542877353094</v>
      </c>
      <c r="M2159" s="137">
        <v>29.324269376654598</v>
      </c>
      <c r="N2159" s="137">
        <v>5.4443763708862702</v>
      </c>
      <c r="O2159" s="137">
        <v>3.9870969319348002</v>
      </c>
      <c r="P2159" s="137">
        <v>7.7511636384997002</v>
      </c>
      <c r="Q2159" s="137">
        <v>5.9247355696629302</v>
      </c>
      <c r="R2159" s="137">
        <v>3.68612449820569</v>
      </c>
      <c r="S2159" s="137">
        <v>9.3605795902906692</v>
      </c>
      <c r="T2159" s="137">
        <v>11.1367706435234</v>
      </c>
      <c r="U2159" s="137">
        <v>5.5516271743001804</v>
      </c>
      <c r="V2159" s="1">
        <v>7703203</v>
      </c>
      <c r="W2159" s="1">
        <v>1484328</v>
      </c>
      <c r="X2159" s="1">
        <v>299000</v>
      </c>
      <c r="Y2159" s="1">
        <v>684717</v>
      </c>
      <c r="Z2159" s="1">
        <v>5947767</v>
      </c>
      <c r="AA2159" s="1">
        <v>1731616</v>
      </c>
      <c r="AB2159" s="1">
        <v>827638</v>
      </c>
      <c r="AC2159" s="1">
        <v>1786563</v>
      </c>
      <c r="AD2159" s="1">
        <v>859025</v>
      </c>
      <c r="AE2159" s="1">
        <v>226665</v>
      </c>
      <c r="AH2159" s="136">
        <f t="shared" si="33"/>
        <v>39700</v>
      </c>
      <c r="AI2159" s="177">
        <f>HLOOKUP(附加题模型!$E$2,历史数据!$B$3:$K$5000,ROW(A2157),)</f>
        <v>5.6037551289884497</v>
      </c>
      <c r="AJ2159" s="177">
        <f>HLOOKUP(附加题模型!$E$2,历史数据!$L$3:$U$5000,ROW(A2157),)</f>
        <v>5.5516271743001804</v>
      </c>
    </row>
    <row r="2160" spans="1:36" x14ac:dyDescent="0.2">
      <c r="A2160" s="148">
        <v>39701</v>
      </c>
      <c r="B2160" s="137">
        <v>8.0768716552888407</v>
      </c>
      <c r="C2160" s="137">
        <v>29.400436310100499</v>
      </c>
      <c r="D2160" s="137">
        <v>5.4443763708862702</v>
      </c>
      <c r="E2160" s="137">
        <v>4.0309111839340801</v>
      </c>
      <c r="F2160" s="137">
        <v>7.7911180902445398</v>
      </c>
      <c r="G2160" s="137">
        <v>5.9001516046435798</v>
      </c>
      <c r="H2160" s="137">
        <v>3.6065678543595201</v>
      </c>
      <c r="I2160" s="137">
        <v>9.3402305042248202</v>
      </c>
      <c r="J2160" s="137">
        <v>10.9620762020563</v>
      </c>
      <c r="K2160" s="137">
        <v>5.3431153555471198</v>
      </c>
      <c r="L2160" s="137">
        <v>8.1686542877353094</v>
      </c>
      <c r="M2160" s="137">
        <v>29.7051040438839</v>
      </c>
      <c r="N2160" s="137">
        <v>5.4695818170477803</v>
      </c>
      <c r="O2160" s="137">
        <v>4.1294932509324704</v>
      </c>
      <c r="P2160" s="137">
        <v>7.6712547350100104</v>
      </c>
      <c r="Q2160" s="137">
        <v>5.94931953468227</v>
      </c>
      <c r="R2160" s="137">
        <v>3.68612449820569</v>
      </c>
      <c r="S2160" s="137">
        <v>9.3198814181589693</v>
      </c>
      <c r="T2160" s="137">
        <v>11.376975500540601</v>
      </c>
      <c r="U2160" s="137">
        <v>5.4604032535957199</v>
      </c>
      <c r="V2160" s="1">
        <v>8063727</v>
      </c>
      <c r="W2160" s="1">
        <v>533374</v>
      </c>
      <c r="X2160" s="1">
        <v>392600</v>
      </c>
      <c r="Y2160" s="1">
        <v>1473096</v>
      </c>
      <c r="Z2160" s="1">
        <v>2950000</v>
      </c>
      <c r="AA2160" s="1">
        <v>1193640</v>
      </c>
      <c r="AB2160" s="1">
        <v>1272325</v>
      </c>
      <c r="AC2160" s="1">
        <v>1750988</v>
      </c>
      <c r="AD2160" s="1">
        <v>1832097</v>
      </c>
      <c r="AE2160" s="1">
        <v>69950</v>
      </c>
      <c r="AH2160" s="136">
        <f t="shared" si="33"/>
        <v>39701</v>
      </c>
      <c r="AI2160" s="177">
        <f>HLOOKUP(附加题模型!$E$2,历史数据!$B$3:$K$5000,ROW(A2158),)</f>
        <v>5.3431153555471198</v>
      </c>
      <c r="AJ2160" s="177">
        <f>HLOOKUP(附加题模型!$E$2,历史数据!$L$3:$U$5000,ROW(A2158),)</f>
        <v>5.4604032535957199</v>
      </c>
    </row>
    <row r="2161" spans="1:36" x14ac:dyDescent="0.2">
      <c r="A2161" s="148">
        <v>39702</v>
      </c>
      <c r="B2161" s="137">
        <v>8.1992484985507996</v>
      </c>
      <c r="C2161" s="137">
        <v>29.7051040438839</v>
      </c>
      <c r="D2161" s="137">
        <v>5.4821845401285296</v>
      </c>
      <c r="E2161" s="137">
        <v>4.1294932509324704</v>
      </c>
      <c r="F2161" s="137">
        <v>7.6712547350100104</v>
      </c>
      <c r="G2161" s="137">
        <v>5.8018157445661798</v>
      </c>
      <c r="H2161" s="137">
        <v>3.5933084137184901</v>
      </c>
      <c r="I2161" s="137">
        <v>9.2791832460272694</v>
      </c>
      <c r="J2161" s="137">
        <v>11.1804442538901</v>
      </c>
      <c r="K2161" s="137">
        <v>5.5125312082839804</v>
      </c>
      <c r="L2161" s="137">
        <v>8.3522195526282399</v>
      </c>
      <c r="M2161" s="137">
        <v>28.3340992418585</v>
      </c>
      <c r="N2161" s="137">
        <v>5.2427328015941796</v>
      </c>
      <c r="O2161" s="137">
        <v>4.0309111839340801</v>
      </c>
      <c r="P2161" s="137">
        <v>7.1651650129086502</v>
      </c>
      <c r="Q2161" s="137">
        <v>5.6543119544500904</v>
      </c>
      <c r="R2161" s="137">
        <v>3.6065678543595201</v>
      </c>
      <c r="S2161" s="137">
        <v>9.1977869017638696</v>
      </c>
      <c r="T2161" s="137">
        <v>11.114933838340001</v>
      </c>
      <c r="U2161" s="137">
        <v>5.1867314914823304</v>
      </c>
      <c r="V2161" s="1">
        <v>7320730</v>
      </c>
      <c r="W2161" s="1">
        <v>2378528</v>
      </c>
      <c r="X2161" s="1">
        <v>337000</v>
      </c>
      <c r="Y2161" s="1">
        <v>472898</v>
      </c>
      <c r="Z2161" s="1">
        <v>5174081</v>
      </c>
      <c r="AA2161" s="1">
        <v>1070900</v>
      </c>
      <c r="AB2161" s="1">
        <v>1245034</v>
      </c>
      <c r="AC2161" s="1">
        <v>1231393</v>
      </c>
      <c r="AD2161" s="1">
        <v>989793</v>
      </c>
      <c r="AE2161" s="1">
        <v>282500</v>
      </c>
      <c r="AH2161" s="136">
        <f t="shared" si="33"/>
        <v>39702</v>
      </c>
      <c r="AI2161" s="177">
        <f>HLOOKUP(附加题模型!$E$2,历史数据!$B$3:$K$5000,ROW(A2159),)</f>
        <v>5.5125312082839804</v>
      </c>
      <c r="AJ2161" s="177">
        <f>HLOOKUP(附加题模型!$E$2,历史数据!$L$3:$U$5000,ROW(A2159),)</f>
        <v>5.1867314914823304</v>
      </c>
    </row>
    <row r="2162" spans="1:36" x14ac:dyDescent="0.2">
      <c r="A2162" s="148">
        <v>39703</v>
      </c>
      <c r="B2162" s="137">
        <v>8.1992484985507996</v>
      </c>
      <c r="C2162" s="137">
        <v>27.420096040508199</v>
      </c>
      <c r="D2162" s="137">
        <v>5.2931436939172096</v>
      </c>
      <c r="E2162" s="137">
        <v>4.09663256193301</v>
      </c>
      <c r="F2162" s="137">
        <v>7.0319835070925096</v>
      </c>
      <c r="G2162" s="137">
        <v>5.4084723042566099</v>
      </c>
      <c r="H2162" s="137">
        <v>3.6198272950005501</v>
      </c>
      <c r="I2162" s="137">
        <v>9.2995323320931202</v>
      </c>
      <c r="J2162" s="137">
        <v>11.2241178642569</v>
      </c>
      <c r="K2162" s="137">
        <v>4.9260917180410102</v>
      </c>
      <c r="L2162" s="137">
        <v>8.1992484985507996</v>
      </c>
      <c r="M2162" s="137">
        <v>27.039261373278901</v>
      </c>
      <c r="N2162" s="137">
        <v>5.7720471709858998</v>
      </c>
      <c r="O2162" s="137">
        <v>4.09663256193301</v>
      </c>
      <c r="P2162" s="137">
        <v>6.97871090476605</v>
      </c>
      <c r="Q2162" s="137">
        <v>5.3838883392372603</v>
      </c>
      <c r="R2162" s="137">
        <v>3.6065678543595201</v>
      </c>
      <c r="S2162" s="137">
        <v>9.4419759345540601</v>
      </c>
      <c r="T2162" s="137">
        <v>11.2459546694403</v>
      </c>
      <c r="U2162" s="137">
        <v>4.9260917180410102</v>
      </c>
      <c r="V2162" s="1">
        <v>4970586</v>
      </c>
      <c r="W2162" s="1">
        <v>2474002</v>
      </c>
      <c r="X2162" s="1">
        <v>3010233</v>
      </c>
      <c r="Y2162" s="1">
        <v>426265</v>
      </c>
      <c r="Z2162" s="1">
        <v>3263036</v>
      </c>
      <c r="AA2162" s="1">
        <v>2255919</v>
      </c>
      <c r="AB2162" s="1">
        <v>674189</v>
      </c>
      <c r="AC2162" s="1">
        <v>2466715</v>
      </c>
      <c r="AD2162" s="1">
        <v>768945</v>
      </c>
      <c r="AE2162" s="1">
        <v>268700</v>
      </c>
      <c r="AH2162" s="136">
        <f t="shared" si="33"/>
        <v>39703</v>
      </c>
      <c r="AI2162" s="177">
        <f>HLOOKUP(附加题模型!$E$2,历史数据!$B$3:$K$5000,ROW(A2160),)</f>
        <v>4.9260917180410102</v>
      </c>
      <c r="AJ2162" s="177">
        <f>HLOOKUP(附加题模型!$E$2,历史数据!$L$3:$U$5000,ROW(A2160),)</f>
        <v>4.9260917180410102</v>
      </c>
    </row>
    <row r="2163" spans="1:36" x14ac:dyDescent="0.2">
      <c r="A2163" s="148">
        <v>39707</v>
      </c>
      <c r="B2163" s="137">
        <v>8.1992484985507996</v>
      </c>
      <c r="C2163" s="137">
        <v>26.582259772603798</v>
      </c>
      <c r="D2163" s="137">
        <v>5.7720471709858998</v>
      </c>
      <c r="E2163" s="137">
        <v>4.0856789989331803</v>
      </c>
      <c r="F2163" s="137">
        <v>6.88548385069475</v>
      </c>
      <c r="G2163" s="137">
        <v>5.2609685141405196</v>
      </c>
      <c r="H2163" s="137">
        <v>3.6330867356415801</v>
      </c>
      <c r="I2163" s="137">
        <v>9.6454667952125597</v>
      </c>
      <c r="J2163" s="137">
        <v>11.2459546694403</v>
      </c>
      <c r="K2163" s="137">
        <v>4.7697078539762101</v>
      </c>
      <c r="L2163" s="137">
        <v>7.8627121795804298</v>
      </c>
      <c r="M2163" s="137">
        <v>25.668256571253501</v>
      </c>
      <c r="N2163" s="137">
        <v>5.8854716787127002</v>
      </c>
      <c r="O2163" s="137">
        <v>4.0199576209342602</v>
      </c>
      <c r="P2163" s="137">
        <v>7.0186653565108896</v>
      </c>
      <c r="Q2163" s="137">
        <v>5.1134647240244302</v>
      </c>
      <c r="R2163" s="137">
        <v>3.5535300917954098</v>
      </c>
      <c r="S2163" s="137">
        <v>9.3198814181589693</v>
      </c>
      <c r="T2163" s="137">
        <v>10.9620762020563</v>
      </c>
      <c r="U2163" s="137">
        <v>4.6784839332717496</v>
      </c>
      <c r="V2163" s="1">
        <v>3927654</v>
      </c>
      <c r="W2163" s="1">
        <v>1710182</v>
      </c>
      <c r="X2163" s="1">
        <v>4279239</v>
      </c>
      <c r="Y2163" s="1">
        <v>573121</v>
      </c>
      <c r="Z2163" s="1">
        <v>2495166</v>
      </c>
      <c r="AA2163" s="1">
        <v>1184800</v>
      </c>
      <c r="AB2163" s="1">
        <v>1478908</v>
      </c>
      <c r="AC2163" s="1">
        <v>2490640</v>
      </c>
      <c r="AD2163" s="1">
        <v>1143636</v>
      </c>
      <c r="AE2163" s="1">
        <v>168700</v>
      </c>
      <c r="AH2163" s="136">
        <f t="shared" si="33"/>
        <v>39707</v>
      </c>
      <c r="AI2163" s="177">
        <f>HLOOKUP(附加题模型!$E$2,历史数据!$B$3:$K$5000,ROW(A2161),)</f>
        <v>4.7697078539762101</v>
      </c>
      <c r="AJ2163" s="177">
        <f>HLOOKUP(附加题模型!$E$2,历史数据!$L$3:$U$5000,ROW(A2161),)</f>
        <v>4.6784839332717496</v>
      </c>
    </row>
    <row r="2164" spans="1:36" x14ac:dyDescent="0.2">
      <c r="A2164" s="148">
        <v>39708</v>
      </c>
      <c r="B2164" s="137">
        <v>7.9239006012114004</v>
      </c>
      <c r="C2164" s="137">
        <v>25.8967573715911</v>
      </c>
      <c r="D2164" s="137">
        <v>5.8980744017934601</v>
      </c>
      <c r="E2164" s="137">
        <v>4.0199576209342602</v>
      </c>
      <c r="F2164" s="137">
        <v>6.9653927541844398</v>
      </c>
      <c r="G2164" s="137">
        <v>5.1626326540631302</v>
      </c>
      <c r="H2164" s="137">
        <v>3.5535300917954098</v>
      </c>
      <c r="I2164" s="137">
        <v>9.5640704509491599</v>
      </c>
      <c r="J2164" s="137">
        <v>11.0712602279732</v>
      </c>
      <c r="K2164" s="137">
        <v>4.4960360918628197</v>
      </c>
      <c r="L2164" s="137">
        <v>7.2508279632706696</v>
      </c>
      <c r="M2164" s="137">
        <v>24.449585636119799</v>
      </c>
      <c r="N2164" s="137">
        <v>5.2931436939172096</v>
      </c>
      <c r="O2164" s="137">
        <v>3.7351649829389202</v>
      </c>
      <c r="P2164" s="137">
        <v>7.4448461751225601</v>
      </c>
      <c r="Q2164" s="137">
        <v>5.1626326540631302</v>
      </c>
      <c r="R2164" s="137">
        <v>3.51375176987233</v>
      </c>
      <c r="S2164" s="137">
        <v>9.6454667952125597</v>
      </c>
      <c r="T2164" s="137">
        <v>10.547176903572099</v>
      </c>
      <c r="U2164" s="137">
        <v>4.4569401258466304</v>
      </c>
      <c r="V2164" s="1">
        <v>6208605</v>
      </c>
      <c r="W2164" s="1">
        <v>912298</v>
      </c>
      <c r="X2164" s="1">
        <v>2360138</v>
      </c>
      <c r="Y2164" s="1">
        <v>2067128</v>
      </c>
      <c r="Z2164" s="1">
        <v>3946529</v>
      </c>
      <c r="AA2164" s="1">
        <v>1864497</v>
      </c>
      <c r="AB2164" s="1">
        <v>1335396</v>
      </c>
      <c r="AC2164" s="1">
        <v>3369431</v>
      </c>
      <c r="AD2164" s="1">
        <v>1174417</v>
      </c>
      <c r="AE2164" s="1">
        <v>402521</v>
      </c>
      <c r="AH2164" s="136">
        <f t="shared" si="33"/>
        <v>39708</v>
      </c>
      <c r="AI2164" s="177">
        <f>HLOOKUP(附加题模型!$E$2,历史数据!$B$3:$K$5000,ROW(A2162),)</f>
        <v>4.4960360918628197</v>
      </c>
      <c r="AJ2164" s="177">
        <f>HLOOKUP(附加题模型!$E$2,历史数据!$L$3:$U$5000,ROW(A2162),)</f>
        <v>4.4569401258466304</v>
      </c>
    </row>
    <row r="2165" spans="1:36" x14ac:dyDescent="0.2">
      <c r="A2165" s="148">
        <v>39709</v>
      </c>
      <c r="B2165" s="137">
        <v>7.0366684875622498</v>
      </c>
      <c r="C2165" s="137">
        <v>23.459415501323701</v>
      </c>
      <c r="D2165" s="137">
        <v>5.0410892323020997</v>
      </c>
      <c r="E2165" s="137">
        <v>3.7461185459387401</v>
      </c>
      <c r="F2165" s="137">
        <v>7.2850283681431902</v>
      </c>
      <c r="G2165" s="137">
        <v>5.1380486890437798</v>
      </c>
      <c r="H2165" s="137">
        <v>3.51375176987233</v>
      </c>
      <c r="I2165" s="137">
        <v>9.1570887296321697</v>
      </c>
      <c r="J2165" s="137">
        <v>10.154114410271299</v>
      </c>
      <c r="K2165" s="137">
        <v>4.4439081371745601</v>
      </c>
      <c r="L2165" s="137">
        <v>6.9448858551157899</v>
      </c>
      <c r="M2165" s="137">
        <v>23.230914700986101</v>
      </c>
      <c r="N2165" s="137">
        <v>5.0410892323020997</v>
      </c>
      <c r="O2165" s="137">
        <v>3.6365829159405298</v>
      </c>
      <c r="P2165" s="137">
        <v>6.6990297425521401</v>
      </c>
      <c r="Q2165" s="137">
        <v>4.9905448989276904</v>
      </c>
      <c r="R2165" s="137">
        <v>3.3413790415389699</v>
      </c>
      <c r="S2165" s="137">
        <v>9.1367396435663206</v>
      </c>
      <c r="T2165" s="137">
        <v>9.9357463584375303</v>
      </c>
      <c r="U2165" s="137">
        <v>4.3396522277980303</v>
      </c>
      <c r="V2165" s="1">
        <v>5824913</v>
      </c>
      <c r="W2165" s="1">
        <v>1899004</v>
      </c>
      <c r="X2165" s="1">
        <v>1642847</v>
      </c>
      <c r="Y2165" s="1">
        <v>1491266</v>
      </c>
      <c r="Z2165" s="1">
        <v>8255194</v>
      </c>
      <c r="AA2165" s="1">
        <v>2292221</v>
      </c>
      <c r="AB2165" s="1">
        <v>2153519</v>
      </c>
      <c r="AC2165" s="1">
        <v>2960181</v>
      </c>
      <c r="AD2165" s="1">
        <v>1193459</v>
      </c>
      <c r="AE2165" s="1">
        <v>831878</v>
      </c>
      <c r="AH2165" s="136">
        <f t="shared" si="33"/>
        <v>39709</v>
      </c>
      <c r="AI2165" s="177">
        <f>HLOOKUP(附加题模型!$E$2,历史数据!$B$3:$K$5000,ROW(A2163),)</f>
        <v>4.4439081371745601</v>
      </c>
      <c r="AJ2165" s="177">
        <f>HLOOKUP(附加题模型!$E$2,历史数据!$L$3:$U$5000,ROW(A2163),)</f>
        <v>4.3396522277980303</v>
      </c>
    </row>
    <row r="2166" spans="1:36" x14ac:dyDescent="0.2">
      <c r="A2166" s="148">
        <v>39710</v>
      </c>
      <c r="B2166" s="137">
        <v>7.64855270387201</v>
      </c>
      <c r="C2166" s="137">
        <v>24.373418702674002</v>
      </c>
      <c r="D2166" s="137">
        <v>5.4695818170477803</v>
      </c>
      <c r="E2166" s="137">
        <v>3.9980504949346201</v>
      </c>
      <c r="F2166" s="137">
        <v>7.1252105611638097</v>
      </c>
      <c r="G2166" s="137">
        <v>5.23638454912117</v>
      </c>
      <c r="H2166" s="137">
        <v>3.6463461762825999</v>
      </c>
      <c r="I2166" s="137">
        <v>9.9710521722661394</v>
      </c>
      <c r="J2166" s="137">
        <v>10.940239396873</v>
      </c>
      <c r="K2166" s="137">
        <v>4.5611960352231504</v>
      </c>
      <c r="L2166" s="137">
        <v>7.64855270387201</v>
      </c>
      <c r="M2166" s="137">
        <v>24.373418702674002</v>
      </c>
      <c r="N2166" s="137">
        <v>5.5451981555323098</v>
      </c>
      <c r="O2166" s="137">
        <v>3.9980504949346201</v>
      </c>
      <c r="P2166" s="137">
        <v>7.3649372716328703</v>
      </c>
      <c r="Q2166" s="137">
        <v>5.23638454912117</v>
      </c>
      <c r="R2166" s="137">
        <v>3.67286505756466</v>
      </c>
      <c r="S2166" s="137">
        <v>10.0524485165295</v>
      </c>
      <c r="T2166" s="137">
        <v>10.940239396873</v>
      </c>
      <c r="U2166" s="137">
        <v>4.5611960352231504</v>
      </c>
      <c r="V2166" s="1">
        <v>5913654</v>
      </c>
      <c r="W2166" s="1">
        <v>465307</v>
      </c>
      <c r="X2166" s="1">
        <v>1468251</v>
      </c>
      <c r="Y2166" s="1">
        <v>1459530</v>
      </c>
      <c r="Z2166" s="1">
        <v>20258476</v>
      </c>
      <c r="AA2166" s="1">
        <v>1334314</v>
      </c>
      <c r="AB2166" s="1">
        <v>3996983</v>
      </c>
      <c r="AC2166" s="1">
        <v>3613090</v>
      </c>
      <c r="AD2166" s="1">
        <v>2409062</v>
      </c>
      <c r="AE2166" s="1">
        <v>264611</v>
      </c>
      <c r="AH2166" s="136">
        <f t="shared" si="33"/>
        <v>39710</v>
      </c>
      <c r="AI2166" s="177">
        <f>HLOOKUP(附加题模型!$E$2,历史数据!$B$3:$K$5000,ROW(A2164),)</f>
        <v>4.5611960352231504</v>
      </c>
      <c r="AJ2166" s="177">
        <f>HLOOKUP(附加题模型!$E$2,历史数据!$L$3:$U$5000,ROW(A2164),)</f>
        <v>4.5611960352231504</v>
      </c>
    </row>
    <row r="2167" spans="1:36" x14ac:dyDescent="0.2">
      <c r="A2167" s="148">
        <v>39713</v>
      </c>
      <c r="B2167" s="137">
        <v>8.0768716552888407</v>
      </c>
      <c r="C2167" s="137">
        <v>25.5920896378077</v>
      </c>
      <c r="D2167" s="137">
        <v>5.8602662325511901</v>
      </c>
      <c r="E2167" s="137">
        <v>4.1842610659315698</v>
      </c>
      <c r="F2167" s="137">
        <v>7.5647095303570904</v>
      </c>
      <c r="G2167" s="137">
        <v>5.5068081643340099</v>
      </c>
      <c r="H2167" s="137">
        <v>3.84523778589802</v>
      </c>
      <c r="I2167" s="137">
        <v>10.540826582109901</v>
      </c>
      <c r="J2167" s="137">
        <v>11.4206491109073</v>
      </c>
      <c r="K2167" s="137">
        <v>4.7957718313203497</v>
      </c>
      <c r="L2167" s="137">
        <v>8.0768716552888407</v>
      </c>
      <c r="M2167" s="137">
        <v>25.5920896378077</v>
      </c>
      <c r="N2167" s="137">
        <v>5.8224580633089298</v>
      </c>
      <c r="O2167" s="137">
        <v>4.1294932509324704</v>
      </c>
      <c r="P2167" s="137">
        <v>8.0974355536216809</v>
      </c>
      <c r="Q2167" s="137">
        <v>5.5068081643340099</v>
      </c>
      <c r="R2167" s="137">
        <v>3.81871890461596</v>
      </c>
      <c r="S2167" s="137">
        <v>10.2152412050563</v>
      </c>
      <c r="T2167" s="137">
        <v>11.464322721274099</v>
      </c>
      <c r="U2167" s="137">
        <v>4.7697078539762101</v>
      </c>
      <c r="V2167" s="1">
        <v>11473722</v>
      </c>
      <c r="W2167" s="1">
        <v>2319961</v>
      </c>
      <c r="X2167" s="1">
        <v>2625197</v>
      </c>
      <c r="Y2167" s="1">
        <v>6134633</v>
      </c>
      <c r="Z2167" s="1">
        <v>23598912</v>
      </c>
      <c r="AA2167" s="1">
        <v>4815223</v>
      </c>
      <c r="AB2167" s="1">
        <v>5307273</v>
      </c>
      <c r="AC2167" s="1">
        <v>5843910</v>
      </c>
      <c r="AD2167" s="1">
        <v>3200491</v>
      </c>
      <c r="AE2167" s="1">
        <v>1239745</v>
      </c>
      <c r="AH2167" s="136">
        <f t="shared" si="33"/>
        <v>39713</v>
      </c>
      <c r="AI2167" s="177">
        <f>HLOOKUP(附加题模型!$E$2,历史数据!$B$3:$K$5000,ROW(A2165),)</f>
        <v>4.7957718313203497</v>
      </c>
      <c r="AJ2167" s="177">
        <f>HLOOKUP(附加题模型!$E$2,历史数据!$L$3:$U$5000,ROW(A2165),)</f>
        <v>4.7697078539762101</v>
      </c>
    </row>
    <row r="2168" spans="1:36" x14ac:dyDescent="0.2">
      <c r="A2168" s="148">
        <v>39714</v>
      </c>
      <c r="B2168" s="137">
        <v>7.64855270387201</v>
      </c>
      <c r="C2168" s="137">
        <v>25.515922704361799</v>
      </c>
      <c r="D2168" s="137">
        <v>5.6082117709360899</v>
      </c>
      <c r="E2168" s="137">
        <v>3.9432826799355101</v>
      </c>
      <c r="F2168" s="137">
        <v>7.72452733733647</v>
      </c>
      <c r="G2168" s="137">
        <v>5.3593043742179196</v>
      </c>
      <c r="H2168" s="137">
        <v>3.67286505756466</v>
      </c>
      <c r="I2168" s="137">
        <v>9.7675613116076505</v>
      </c>
      <c r="J2168" s="137">
        <v>11.093097033156599</v>
      </c>
      <c r="K2168" s="137">
        <v>4.5611960352231504</v>
      </c>
      <c r="L2168" s="137">
        <v>7.3426105957171304</v>
      </c>
      <c r="M2168" s="137">
        <v>24.297251769228101</v>
      </c>
      <c r="N2168" s="137">
        <v>5.3183491400787197</v>
      </c>
      <c r="O2168" s="137">
        <v>3.7789792349382001</v>
      </c>
      <c r="P2168" s="137">
        <v>7.6845728855916198</v>
      </c>
      <c r="Q2168" s="137">
        <v>5.23638454912117</v>
      </c>
      <c r="R2168" s="137">
        <v>3.5004923292312999</v>
      </c>
      <c r="S2168" s="137">
        <v>9.3402305042248202</v>
      </c>
      <c r="T2168" s="137">
        <v>10.721871345039199</v>
      </c>
      <c r="U2168" s="137">
        <v>4.6654519445996803</v>
      </c>
      <c r="V2168" s="1">
        <v>5192970</v>
      </c>
      <c r="W2168" s="1">
        <v>1313477</v>
      </c>
      <c r="X2168" s="1">
        <v>1126798</v>
      </c>
      <c r="Y2168" s="1">
        <v>3039339</v>
      </c>
      <c r="Z2168" s="1">
        <v>8912484</v>
      </c>
      <c r="AA2168" s="1">
        <v>2546417</v>
      </c>
      <c r="AB2168" s="1">
        <v>2340092</v>
      </c>
      <c r="AC2168" s="1">
        <v>2477655</v>
      </c>
      <c r="AD2168" s="1">
        <v>1391422</v>
      </c>
      <c r="AE2168" s="1">
        <v>547952</v>
      </c>
      <c r="AH2168" s="136">
        <f t="shared" si="33"/>
        <v>39714</v>
      </c>
      <c r="AI2168" s="177">
        <f>HLOOKUP(附加题模型!$E$2,历史数据!$B$3:$K$5000,ROW(A2166),)</f>
        <v>4.5611960352231504</v>
      </c>
      <c r="AJ2168" s="177">
        <f>HLOOKUP(附加题模型!$E$2,历史数据!$L$3:$U$5000,ROW(A2166),)</f>
        <v>4.6654519445996803</v>
      </c>
    </row>
    <row r="2169" spans="1:36" x14ac:dyDescent="0.2">
      <c r="A2169" s="148">
        <v>39715</v>
      </c>
      <c r="B2169" s="137">
        <v>7.1590453308241999</v>
      </c>
      <c r="C2169" s="137">
        <v>23.611749368215399</v>
      </c>
      <c r="D2169" s="137">
        <v>5.1923219092711603</v>
      </c>
      <c r="E2169" s="137">
        <v>3.7242114199390999</v>
      </c>
      <c r="F2169" s="137">
        <v>7.4981187774490197</v>
      </c>
      <c r="G2169" s="137">
        <v>5.0397128289663904</v>
      </c>
      <c r="H2169" s="137">
        <v>3.4607140073082201</v>
      </c>
      <c r="I2169" s="137">
        <v>9.1570887296321697</v>
      </c>
      <c r="J2169" s="137">
        <v>10.525340098388799</v>
      </c>
      <c r="K2169" s="137">
        <v>4.5742280238952198</v>
      </c>
      <c r="L2169" s="137">
        <v>7.4649874389790796</v>
      </c>
      <c r="M2169" s="137">
        <v>24.982754170240799</v>
      </c>
      <c r="N2169" s="137">
        <v>5.4569790939670204</v>
      </c>
      <c r="O2169" s="137">
        <v>3.8666077389367701</v>
      </c>
      <c r="P2169" s="137">
        <v>7.6845728855916198</v>
      </c>
      <c r="Q2169" s="137">
        <v>5.5068081643340099</v>
      </c>
      <c r="R2169" s="137">
        <v>3.5535300917954098</v>
      </c>
      <c r="S2169" s="137">
        <v>9.7065140534100998</v>
      </c>
      <c r="T2169" s="137">
        <v>10.9620762020563</v>
      </c>
      <c r="U2169" s="137">
        <v>4.9000277406968804</v>
      </c>
      <c r="V2169" s="1">
        <v>3270922</v>
      </c>
      <c r="W2169" s="1">
        <v>1649682</v>
      </c>
      <c r="X2169" s="1">
        <v>598670</v>
      </c>
      <c r="Y2169" s="1">
        <v>1340039</v>
      </c>
      <c r="Z2169" s="1">
        <v>5330590</v>
      </c>
      <c r="AA2169" s="1">
        <v>4018362</v>
      </c>
      <c r="AB2169" s="1">
        <v>1324460</v>
      </c>
      <c r="AC2169" s="1">
        <v>2048083</v>
      </c>
      <c r="AD2169" s="1">
        <v>821000</v>
      </c>
      <c r="AE2169" s="1">
        <v>757025</v>
      </c>
      <c r="AH2169" s="136">
        <f t="shared" si="33"/>
        <v>39715</v>
      </c>
      <c r="AI2169" s="177">
        <f>HLOOKUP(附加题模型!$E$2,历史数据!$B$3:$K$5000,ROW(A2167),)</f>
        <v>4.5742280238952198</v>
      </c>
      <c r="AJ2169" s="177">
        <f>HLOOKUP(附加题模型!$E$2,历史数据!$L$3:$U$5000,ROW(A2167),)</f>
        <v>4.9000277406968804</v>
      </c>
    </row>
    <row r="2170" spans="1:36" x14ac:dyDescent="0.2">
      <c r="A2170" s="148">
        <v>39716</v>
      </c>
      <c r="B2170" s="137">
        <v>7.4955816497945698</v>
      </c>
      <c r="C2170" s="137">
        <v>25.820590438145199</v>
      </c>
      <c r="D2170" s="137">
        <v>5.4443763708862702</v>
      </c>
      <c r="E2170" s="137">
        <v>3.87756130193659</v>
      </c>
      <c r="F2170" s="137">
        <v>7.6845728855916198</v>
      </c>
      <c r="G2170" s="137">
        <v>5.6788959194694399</v>
      </c>
      <c r="H2170" s="137">
        <v>3.51375176987233</v>
      </c>
      <c r="I2170" s="137">
        <v>9.8489576558710503</v>
      </c>
      <c r="J2170" s="137">
        <v>11.0275866176065</v>
      </c>
      <c r="K2170" s="137">
        <v>4.9000277406968804</v>
      </c>
      <c r="L2170" s="137">
        <v>7.5873642822410403</v>
      </c>
      <c r="M2170" s="137">
        <v>25.8967573715911</v>
      </c>
      <c r="N2170" s="137">
        <v>5.5704036016938199</v>
      </c>
      <c r="O2170" s="137">
        <v>3.9213755539358699</v>
      </c>
      <c r="P2170" s="137">
        <v>7.5780276809387104</v>
      </c>
      <c r="Q2170" s="137">
        <v>5.5068081643340099</v>
      </c>
      <c r="R2170" s="137">
        <v>3.6065678543595201</v>
      </c>
      <c r="S2170" s="137">
        <v>9.9507030862002903</v>
      </c>
      <c r="T2170" s="137">
        <v>11.311465084990401</v>
      </c>
      <c r="U2170" s="137">
        <v>5.0173156387454698</v>
      </c>
      <c r="V2170" s="1">
        <v>4599630</v>
      </c>
      <c r="W2170" s="1">
        <v>1424875</v>
      </c>
      <c r="X2170" s="1">
        <v>1112013</v>
      </c>
      <c r="Y2170" s="1">
        <v>2767543</v>
      </c>
      <c r="Z2170" s="1">
        <v>9988045</v>
      </c>
      <c r="AA2170" s="1">
        <v>3491458</v>
      </c>
      <c r="AB2170" s="1">
        <v>2444872</v>
      </c>
      <c r="AC2170" s="1">
        <v>3293276</v>
      </c>
      <c r="AD2170" s="1">
        <v>1799048</v>
      </c>
      <c r="AE2170" s="1">
        <v>345000</v>
      </c>
      <c r="AH2170" s="136">
        <f t="shared" si="33"/>
        <v>39716</v>
      </c>
      <c r="AI2170" s="177">
        <f>HLOOKUP(附加题模型!$E$2,历史数据!$B$3:$K$5000,ROW(A2168),)</f>
        <v>4.9000277406968804</v>
      </c>
      <c r="AJ2170" s="177">
        <f>HLOOKUP(附加题模型!$E$2,历史数据!$L$3:$U$5000,ROW(A2168),)</f>
        <v>5.0173156387454698</v>
      </c>
    </row>
    <row r="2171" spans="1:36" x14ac:dyDescent="0.2">
      <c r="A2171" s="148">
        <v>39717</v>
      </c>
      <c r="B2171" s="137">
        <v>7.6179584930565198</v>
      </c>
      <c r="C2171" s="137">
        <v>26.049091238482799</v>
      </c>
      <c r="D2171" s="137">
        <v>5.5325954324515498</v>
      </c>
      <c r="E2171" s="137">
        <v>3.91042199093605</v>
      </c>
      <c r="F2171" s="137">
        <v>7.5913458315203197</v>
      </c>
      <c r="G2171" s="137">
        <v>5.5068081643340099</v>
      </c>
      <c r="H2171" s="137">
        <v>3.6065678543595201</v>
      </c>
      <c r="I2171" s="137">
        <v>9.8693067419368994</v>
      </c>
      <c r="J2171" s="137">
        <v>11.289628279806999</v>
      </c>
      <c r="K2171" s="137">
        <v>4.8869957520248102</v>
      </c>
      <c r="L2171" s="137">
        <v>7.4955816497945698</v>
      </c>
      <c r="M2171" s="137">
        <v>26.277592038820401</v>
      </c>
      <c r="N2171" s="137">
        <v>5.5199927093707997</v>
      </c>
      <c r="O2171" s="137">
        <v>3.8556541759369498</v>
      </c>
      <c r="P2171" s="137">
        <v>7.24507391639834</v>
      </c>
      <c r="Q2171" s="137">
        <v>5.5559760943727001</v>
      </c>
      <c r="R2171" s="137">
        <v>3.5535300917954098</v>
      </c>
      <c r="S2171" s="137">
        <v>9.8286085698051995</v>
      </c>
      <c r="T2171" s="137">
        <v>11.2241178642569</v>
      </c>
      <c r="U2171" s="137">
        <v>5.2649234235147304</v>
      </c>
      <c r="V2171" s="1">
        <v>3996166</v>
      </c>
      <c r="W2171" s="1">
        <v>1026532</v>
      </c>
      <c r="X2171" s="1">
        <v>877980</v>
      </c>
      <c r="Y2171" s="1">
        <v>2233938</v>
      </c>
      <c r="Z2171" s="1">
        <v>8619448</v>
      </c>
      <c r="AA2171" s="1">
        <v>2263543</v>
      </c>
      <c r="AB2171" s="1">
        <v>1761522</v>
      </c>
      <c r="AC2171" s="1">
        <v>2153719</v>
      </c>
      <c r="AD2171" s="1">
        <v>1184684</v>
      </c>
      <c r="AE2171" s="1">
        <v>653213</v>
      </c>
      <c r="AH2171" s="136">
        <f t="shared" si="33"/>
        <v>39717</v>
      </c>
      <c r="AI2171" s="177">
        <f>HLOOKUP(附加题模型!$E$2,历史数据!$B$3:$K$5000,ROW(A2169),)</f>
        <v>4.8869957520248102</v>
      </c>
      <c r="AJ2171" s="177">
        <f>HLOOKUP(附加题模型!$E$2,历史数据!$L$3:$U$5000,ROW(A2169),)</f>
        <v>5.2649234235147304</v>
      </c>
    </row>
    <row r="2172" spans="1:36" x14ac:dyDescent="0.2">
      <c r="A2172" s="148">
        <v>39727</v>
      </c>
      <c r="B2172" s="137">
        <v>7.4343932281636</v>
      </c>
      <c r="C2172" s="137">
        <v>25.3635888374701</v>
      </c>
      <c r="D2172" s="137">
        <v>5.3687600324017399</v>
      </c>
      <c r="E2172" s="137">
        <v>3.8118399239376601</v>
      </c>
      <c r="F2172" s="137">
        <v>6.97871090476605</v>
      </c>
      <c r="G2172" s="137">
        <v>5.4822241993146603</v>
      </c>
      <c r="H2172" s="137">
        <v>3.5667895324364398</v>
      </c>
      <c r="I2172" s="137">
        <v>9.4623250206199092</v>
      </c>
      <c r="J2172" s="137">
        <v>10.940239396873</v>
      </c>
      <c r="K2172" s="137">
        <v>5.23885944617059</v>
      </c>
      <c r="L2172" s="137">
        <v>7.1896395416396901</v>
      </c>
      <c r="M2172" s="137">
        <v>25.211254970578398</v>
      </c>
      <c r="N2172" s="137">
        <v>5.2301300785134304</v>
      </c>
      <c r="O2172" s="137">
        <v>3.71325785693928</v>
      </c>
      <c r="P2172" s="137">
        <v>6.88548385069475</v>
      </c>
      <c r="Q2172" s="137">
        <v>5.28555247915987</v>
      </c>
      <c r="R2172" s="137">
        <v>3.5004923292312999</v>
      </c>
      <c r="S2172" s="137">
        <v>9.2384850738955695</v>
      </c>
      <c r="T2172" s="137">
        <v>10.656360929489001</v>
      </c>
      <c r="U2172" s="137">
        <v>5.0173156387454698</v>
      </c>
      <c r="V2172" s="1">
        <v>2633271</v>
      </c>
      <c r="W2172" s="1">
        <v>511398</v>
      </c>
      <c r="X2172" s="1">
        <v>567400</v>
      </c>
      <c r="Y2172" s="1">
        <v>913250</v>
      </c>
      <c r="Z2172" s="1">
        <v>3410235</v>
      </c>
      <c r="AA2172" s="1">
        <v>1580847</v>
      </c>
      <c r="AB2172" s="1">
        <v>2170171</v>
      </c>
      <c r="AC2172" s="1">
        <v>2020203</v>
      </c>
      <c r="AD2172" s="1">
        <v>1163118</v>
      </c>
      <c r="AE2172" s="1">
        <v>326890</v>
      </c>
      <c r="AH2172" s="136">
        <f t="shared" si="33"/>
        <v>39727</v>
      </c>
      <c r="AI2172" s="177">
        <f>HLOOKUP(附加题模型!$E$2,历史数据!$B$3:$K$5000,ROW(A2170),)</f>
        <v>5.23885944617059</v>
      </c>
      <c r="AJ2172" s="177">
        <f>HLOOKUP(附加题模型!$E$2,历史数据!$L$3:$U$5000,ROW(A2170),)</f>
        <v>5.0173156387454698</v>
      </c>
    </row>
    <row r="2173" spans="1:36" x14ac:dyDescent="0.2">
      <c r="A2173" s="148">
        <v>39728</v>
      </c>
      <c r="B2173" s="137">
        <v>7.0366684875622498</v>
      </c>
      <c r="C2173" s="137">
        <v>24.982754170240799</v>
      </c>
      <c r="D2173" s="137">
        <v>5.0536919553828499</v>
      </c>
      <c r="E2173" s="137">
        <v>3.5927686639412499</v>
      </c>
      <c r="F2173" s="137">
        <v>6.6723934413889099</v>
      </c>
      <c r="G2173" s="137">
        <v>5.06429679398574</v>
      </c>
      <c r="H2173" s="137">
        <v>3.4076762447441098</v>
      </c>
      <c r="I2173" s="137">
        <v>9.1163905575004804</v>
      </c>
      <c r="J2173" s="137">
        <v>10.525340098388799</v>
      </c>
      <c r="K2173" s="137">
        <v>4.9782196727292698</v>
      </c>
      <c r="L2173" s="137">
        <v>7.1590453308241999</v>
      </c>
      <c r="M2173" s="137">
        <v>24.449585636119799</v>
      </c>
      <c r="N2173" s="137">
        <v>5.2805409708364497</v>
      </c>
      <c r="O2173" s="137">
        <v>3.8556541759369498</v>
      </c>
      <c r="P2173" s="137">
        <v>6.5525300861543796</v>
      </c>
      <c r="Q2173" s="137">
        <v>5.28555247915987</v>
      </c>
      <c r="R2173" s="137">
        <v>3.6463461762825999</v>
      </c>
      <c r="S2173" s="137">
        <v>9.2791832460272694</v>
      </c>
      <c r="T2173" s="137">
        <v>10.721871345039199</v>
      </c>
      <c r="U2173" s="137">
        <v>5.0173156387454698</v>
      </c>
      <c r="V2173" s="1">
        <v>2316532</v>
      </c>
      <c r="W2173" s="1">
        <v>529268</v>
      </c>
      <c r="X2173" s="1">
        <v>452560</v>
      </c>
      <c r="Y2173" s="1">
        <v>1877447</v>
      </c>
      <c r="Z2173" s="1">
        <v>3926190</v>
      </c>
      <c r="AA2173" s="1">
        <v>1204005</v>
      </c>
      <c r="AB2173" s="1">
        <v>3136911</v>
      </c>
      <c r="AC2173" s="1">
        <v>1438483</v>
      </c>
      <c r="AD2173" s="1">
        <v>498061</v>
      </c>
      <c r="AE2173" s="1">
        <v>210800</v>
      </c>
      <c r="AH2173" s="136">
        <f t="shared" si="33"/>
        <v>39728</v>
      </c>
      <c r="AI2173" s="177">
        <f>HLOOKUP(附加题模型!$E$2,历史数据!$B$3:$K$5000,ROW(A2171),)</f>
        <v>4.9782196727292698</v>
      </c>
      <c r="AJ2173" s="177">
        <f>HLOOKUP(附加题模型!$E$2,历史数据!$L$3:$U$5000,ROW(A2171),)</f>
        <v>5.0173156387454698</v>
      </c>
    </row>
    <row r="2174" spans="1:36" x14ac:dyDescent="0.2">
      <c r="A2174" s="148">
        <v>39729</v>
      </c>
      <c r="B2174" s="137">
        <v>7.0060742767467596</v>
      </c>
      <c r="C2174" s="137">
        <v>24.906587236795001</v>
      </c>
      <c r="D2174" s="137">
        <v>5.2301300785134304</v>
      </c>
      <c r="E2174" s="137">
        <v>3.8008863609378398</v>
      </c>
      <c r="F2174" s="137">
        <v>6.4992574838279298</v>
      </c>
      <c r="G2174" s="137">
        <v>5.1626326540631302</v>
      </c>
      <c r="H2174" s="137">
        <v>3.6463461762825999</v>
      </c>
      <c r="I2174" s="137">
        <v>9.1570887296321697</v>
      </c>
      <c r="J2174" s="137">
        <v>10.7000345398558</v>
      </c>
      <c r="K2174" s="137">
        <v>4.7957718313203497</v>
      </c>
      <c r="L2174" s="137">
        <v>6.9754800659312703</v>
      </c>
      <c r="M2174" s="137">
        <v>23.9925840354447</v>
      </c>
      <c r="N2174" s="137">
        <v>5.0915001246251199</v>
      </c>
      <c r="O2174" s="137">
        <v>4.0199576209342602</v>
      </c>
      <c r="P2174" s="137">
        <v>6.5392119355727703</v>
      </c>
      <c r="Q2174" s="137">
        <v>5.2118005841018302</v>
      </c>
      <c r="R2174" s="137">
        <v>3.6463461762825999</v>
      </c>
      <c r="S2174" s="137">
        <v>9.1367396435663206</v>
      </c>
      <c r="T2174" s="137">
        <v>10.481666488022</v>
      </c>
      <c r="U2174" s="137">
        <v>4.8478997860086102</v>
      </c>
      <c r="V2174" s="1">
        <v>1577196</v>
      </c>
      <c r="W2174" s="1">
        <v>461720</v>
      </c>
      <c r="X2174" s="1">
        <v>529723</v>
      </c>
      <c r="Y2174" s="1">
        <v>6253438</v>
      </c>
      <c r="Z2174" s="1">
        <v>2812961</v>
      </c>
      <c r="AA2174" s="1">
        <v>702077</v>
      </c>
      <c r="AB2174" s="1">
        <v>0</v>
      </c>
      <c r="AC2174" s="1">
        <v>1145467</v>
      </c>
      <c r="AD2174" s="1">
        <v>573487</v>
      </c>
      <c r="AE2174" s="1">
        <v>112710</v>
      </c>
      <c r="AH2174" s="136">
        <f t="shared" si="33"/>
        <v>39729</v>
      </c>
      <c r="AI2174" s="177">
        <f>HLOOKUP(附加题模型!$E$2,历史数据!$B$3:$K$5000,ROW(A2172),)</f>
        <v>4.7957718313203497</v>
      </c>
      <c r="AJ2174" s="177">
        <f>HLOOKUP(附加题模型!$E$2,历史数据!$L$3:$U$5000,ROW(A2172),)</f>
        <v>4.8478997860086102</v>
      </c>
    </row>
    <row r="2175" spans="1:36" x14ac:dyDescent="0.2">
      <c r="A2175" s="148">
        <v>39730</v>
      </c>
      <c r="B2175" s="137">
        <v>7.1896395416396901</v>
      </c>
      <c r="C2175" s="137">
        <v>24.830420303349101</v>
      </c>
      <c r="D2175" s="137">
        <v>5.1419110169481401</v>
      </c>
      <c r="E2175" s="137">
        <v>4.1514003769321102</v>
      </c>
      <c r="F2175" s="137">
        <v>6.7256660437153704</v>
      </c>
      <c r="G2175" s="137">
        <v>5.2609685141405196</v>
      </c>
      <c r="H2175" s="137">
        <v>3.5800489730774698</v>
      </c>
      <c r="I2175" s="137">
        <v>9.3198814181589693</v>
      </c>
      <c r="J2175" s="137">
        <v>10.5908505139389</v>
      </c>
      <c r="K2175" s="137">
        <v>4.8869957520248102</v>
      </c>
      <c r="L2175" s="137">
        <v>6.9754800659312703</v>
      </c>
      <c r="M2175" s="137">
        <v>23.9164171019988</v>
      </c>
      <c r="N2175" s="137">
        <v>5.1041028477058799</v>
      </c>
      <c r="O2175" s="137">
        <v>3.8337470499373101</v>
      </c>
      <c r="P2175" s="137">
        <v>6.40603042975662</v>
      </c>
      <c r="Q2175" s="137">
        <v>5.1380486890437798</v>
      </c>
      <c r="R2175" s="137">
        <v>3.4872328885902699</v>
      </c>
      <c r="S2175" s="137">
        <v>8.9739469550395299</v>
      </c>
      <c r="T2175" s="137">
        <v>10.306972046555</v>
      </c>
      <c r="U2175" s="137">
        <v>4.7566758653041497</v>
      </c>
      <c r="V2175" s="1">
        <v>2130341</v>
      </c>
      <c r="W2175" s="1">
        <v>417020</v>
      </c>
      <c r="X2175" s="1">
        <v>372020</v>
      </c>
      <c r="Y2175" s="1">
        <v>4411332</v>
      </c>
      <c r="Z2175" s="1">
        <v>2861437</v>
      </c>
      <c r="AA2175" s="1">
        <v>836099</v>
      </c>
      <c r="AB2175" s="1">
        <v>4340690</v>
      </c>
      <c r="AC2175" s="1">
        <v>1329049</v>
      </c>
      <c r="AD2175" s="1">
        <v>738898</v>
      </c>
      <c r="AE2175" s="1">
        <v>247900</v>
      </c>
      <c r="AH2175" s="136">
        <f t="shared" si="33"/>
        <v>39730</v>
      </c>
      <c r="AI2175" s="177">
        <f>HLOOKUP(附加题模型!$E$2,历史数据!$B$3:$K$5000,ROW(A2173),)</f>
        <v>4.8869957520248102</v>
      </c>
      <c r="AJ2175" s="177">
        <f>HLOOKUP(附加题模型!$E$2,历史数据!$L$3:$U$5000,ROW(A2173),)</f>
        <v>4.7566758653041497</v>
      </c>
    </row>
    <row r="2176" spans="1:36" x14ac:dyDescent="0.2">
      <c r="A2176" s="148">
        <v>39731</v>
      </c>
      <c r="B2176" s="137">
        <v>6.7307263794073702</v>
      </c>
      <c r="C2176" s="137">
        <v>23.535582434769498</v>
      </c>
      <c r="D2176" s="137">
        <v>4.9150620014945501</v>
      </c>
      <c r="E2176" s="137">
        <v>3.6803971679398102</v>
      </c>
      <c r="F2176" s="137">
        <v>6.1263492675427198</v>
      </c>
      <c r="G2176" s="137">
        <v>4.9167930038696497</v>
      </c>
      <c r="H2176" s="137">
        <v>3.3546384821799999</v>
      </c>
      <c r="I2176" s="137">
        <v>8.7501070083151902</v>
      </c>
      <c r="J2176" s="137">
        <v>10.154114410271299</v>
      </c>
      <c r="K2176" s="137">
        <v>4.5742280238952198</v>
      </c>
      <c r="L2176" s="137">
        <v>6.4247842712524896</v>
      </c>
      <c r="M2176" s="137">
        <v>22.697746166865102</v>
      </c>
      <c r="N2176" s="137">
        <v>4.7890347706869898</v>
      </c>
      <c r="O2176" s="137">
        <v>3.7242114199390999</v>
      </c>
      <c r="P2176" s="137">
        <v>6.0863948157978696</v>
      </c>
      <c r="Q2176" s="137">
        <v>4.8922090388503001</v>
      </c>
      <c r="R2176" s="137">
        <v>3.2353035164107502</v>
      </c>
      <c r="S2176" s="137">
        <v>8.0785871681421604</v>
      </c>
      <c r="T2176" s="137">
        <v>9.5863574755034602</v>
      </c>
      <c r="U2176" s="137">
        <v>4.5221000692069602</v>
      </c>
      <c r="V2176" s="1">
        <v>2570149</v>
      </c>
      <c r="W2176" s="1">
        <v>620100</v>
      </c>
      <c r="X2176" s="1">
        <v>565300</v>
      </c>
      <c r="Y2176" s="1">
        <v>2518949</v>
      </c>
      <c r="Z2176" s="1">
        <v>5044959</v>
      </c>
      <c r="AA2176" s="1">
        <v>1106990</v>
      </c>
      <c r="AB2176" s="1">
        <v>3211599</v>
      </c>
      <c r="AC2176" s="1">
        <v>2359234</v>
      </c>
      <c r="AD2176" s="1">
        <v>949542</v>
      </c>
      <c r="AE2176" s="1">
        <v>134700</v>
      </c>
      <c r="AH2176" s="136">
        <f t="shared" si="33"/>
        <v>39731</v>
      </c>
      <c r="AI2176" s="177">
        <f>HLOOKUP(附加题模型!$E$2,历史数据!$B$3:$K$5000,ROW(A2174),)</f>
        <v>4.5742280238952198</v>
      </c>
      <c r="AJ2176" s="177">
        <f>HLOOKUP(附加题模型!$E$2,历史数据!$L$3:$U$5000,ROW(A2174),)</f>
        <v>4.5221000692069602</v>
      </c>
    </row>
    <row r="2177" spans="1:36" x14ac:dyDescent="0.2">
      <c r="A2177" s="148">
        <v>39734</v>
      </c>
      <c r="B2177" s="137">
        <v>6.2412190063595601</v>
      </c>
      <c r="C2177" s="137">
        <v>21.7837429655149</v>
      </c>
      <c r="D2177" s="137">
        <v>4.6630075398794402</v>
      </c>
      <c r="E2177" s="137">
        <v>3.7570721089385599</v>
      </c>
      <c r="F2177" s="137">
        <v>6.0730766652162602</v>
      </c>
      <c r="G2177" s="137">
        <v>4.67095335367617</v>
      </c>
      <c r="H2177" s="137">
        <v>3.2220440757697202</v>
      </c>
      <c r="I2177" s="137">
        <v>8.1192853402738603</v>
      </c>
      <c r="J2177" s="137">
        <v>9.6081942806868401</v>
      </c>
      <c r="K2177" s="137">
        <v>4.4048121711583601</v>
      </c>
      <c r="L2177" s="137">
        <v>6.5165669036989504</v>
      </c>
      <c r="M2177" s="137">
        <v>22.5454122999734</v>
      </c>
      <c r="N2177" s="137">
        <v>4.9906783399790804</v>
      </c>
      <c r="O2177" s="137">
        <v>3.9432826799355101</v>
      </c>
      <c r="P2177" s="137">
        <v>6.6990297425521401</v>
      </c>
      <c r="Q2177" s="137">
        <v>4.8430411088116001</v>
      </c>
      <c r="R2177" s="137">
        <v>3.3811573634620502</v>
      </c>
      <c r="S2177" s="137">
        <v>8.3838234591298999</v>
      </c>
      <c r="T2177" s="137">
        <v>9.8265623325206306</v>
      </c>
      <c r="U2177" s="137">
        <v>4.5351320578790197</v>
      </c>
      <c r="V2177" s="1">
        <v>2787360</v>
      </c>
      <c r="W2177" s="1">
        <v>957400</v>
      </c>
      <c r="X2177" s="1">
        <v>363661</v>
      </c>
      <c r="Y2177" s="1">
        <v>6310753</v>
      </c>
      <c r="Z2177" s="1">
        <v>7829280</v>
      </c>
      <c r="AA2177" s="1">
        <v>1497501</v>
      </c>
      <c r="AB2177" s="1">
        <v>3900009</v>
      </c>
      <c r="AC2177" s="1">
        <v>1508853</v>
      </c>
      <c r="AD2177" s="1">
        <v>770955</v>
      </c>
      <c r="AE2177" s="1">
        <v>319732</v>
      </c>
      <c r="AH2177" s="136">
        <f t="shared" si="33"/>
        <v>39734</v>
      </c>
      <c r="AI2177" s="177">
        <f>HLOOKUP(附加题模型!$E$2,历史数据!$B$3:$K$5000,ROW(A2175),)</f>
        <v>4.4048121711583601</v>
      </c>
      <c r="AJ2177" s="177">
        <f>HLOOKUP(附加题模型!$E$2,历史数据!$L$3:$U$5000,ROW(A2175),)</f>
        <v>4.5351320578790197</v>
      </c>
    </row>
    <row r="2178" spans="1:36" x14ac:dyDescent="0.2">
      <c r="A2178" s="148">
        <v>39735</v>
      </c>
      <c r="B2178" s="137">
        <v>6.7307263794073702</v>
      </c>
      <c r="C2178" s="137">
        <v>22.8500800337568</v>
      </c>
      <c r="D2178" s="137">
        <v>5.11670557078663</v>
      </c>
      <c r="E2178" s="137">
        <v>3.96518980593516</v>
      </c>
      <c r="F2178" s="137">
        <v>6.8988020012763602</v>
      </c>
      <c r="G2178" s="137">
        <v>4.9167930038696497</v>
      </c>
      <c r="H2178" s="137">
        <v>3.4341951260261601</v>
      </c>
      <c r="I2178" s="137">
        <v>8.6483615779859395</v>
      </c>
      <c r="J2178" s="137">
        <v>10.0449303843544</v>
      </c>
      <c r="K2178" s="137">
        <v>4.5351320578790197</v>
      </c>
      <c r="L2178" s="137">
        <v>6.6083495361454201</v>
      </c>
      <c r="M2178" s="137">
        <v>21.936076832406599</v>
      </c>
      <c r="N2178" s="137">
        <v>4.8016374937677497</v>
      </c>
      <c r="O2178" s="137">
        <v>3.7789792349382001</v>
      </c>
      <c r="P2178" s="137">
        <v>6.8988020012763602</v>
      </c>
      <c r="Q2178" s="137">
        <v>4.7938731787729099</v>
      </c>
      <c r="R2178" s="137">
        <v>3.2485629570517802</v>
      </c>
      <c r="S2178" s="137">
        <v>8.0989362542080094</v>
      </c>
      <c r="T2178" s="137">
        <v>9.6081942806868401</v>
      </c>
      <c r="U2178" s="137">
        <v>4.4439081371745601</v>
      </c>
      <c r="V2178" s="1">
        <v>4110806</v>
      </c>
      <c r="W2178" s="1">
        <v>697742</v>
      </c>
      <c r="X2178" s="1">
        <v>533790</v>
      </c>
      <c r="Y2178" s="1">
        <v>4768561</v>
      </c>
      <c r="Z2178" s="1">
        <v>8014937</v>
      </c>
      <c r="AA2178" s="1">
        <v>1760117</v>
      </c>
      <c r="AB2178" s="1">
        <v>3328896</v>
      </c>
      <c r="AC2178" s="1">
        <v>1808981</v>
      </c>
      <c r="AD2178" s="1">
        <v>748210</v>
      </c>
      <c r="AE2178" s="1">
        <v>217850</v>
      </c>
      <c r="AH2178" s="136">
        <f t="shared" si="33"/>
        <v>39735</v>
      </c>
      <c r="AI2178" s="177">
        <f>HLOOKUP(附加题模型!$E$2,历史数据!$B$3:$K$5000,ROW(A2176),)</f>
        <v>4.5351320578790197</v>
      </c>
      <c r="AJ2178" s="177">
        <f>HLOOKUP(附加题模型!$E$2,历史数据!$L$3:$U$5000,ROW(A2176),)</f>
        <v>4.4439081371745601</v>
      </c>
    </row>
    <row r="2179" spans="1:36" x14ac:dyDescent="0.2">
      <c r="A2179" s="148">
        <v>39736</v>
      </c>
      <c r="B2179" s="137">
        <v>6.5471611145144397</v>
      </c>
      <c r="C2179" s="137">
        <v>21.7837429655149</v>
      </c>
      <c r="D2179" s="137">
        <v>4.8016374937677497</v>
      </c>
      <c r="E2179" s="137">
        <v>3.7242114199390999</v>
      </c>
      <c r="F2179" s="137">
        <v>6.7523023448785997</v>
      </c>
      <c r="G2179" s="137">
        <v>4.8430411088116001</v>
      </c>
      <c r="H2179" s="137">
        <v>3.1955251944876601</v>
      </c>
      <c r="I2179" s="137">
        <v>8.0989362542080094</v>
      </c>
      <c r="J2179" s="137">
        <v>9.4771734495865605</v>
      </c>
      <c r="K2179" s="137">
        <v>4.2614602957656302</v>
      </c>
      <c r="L2179" s="137">
        <v>6.9142916443002997</v>
      </c>
      <c r="M2179" s="137">
        <v>21.2505744313939</v>
      </c>
      <c r="N2179" s="137">
        <v>4.7764320476062396</v>
      </c>
      <c r="O2179" s="137">
        <v>3.7680256719383798</v>
      </c>
      <c r="P2179" s="137">
        <v>7.0053472059292803</v>
      </c>
      <c r="Q2179" s="137">
        <v>4.9413769688890001</v>
      </c>
      <c r="R2179" s="137">
        <v>3.3281196008979399</v>
      </c>
      <c r="S2179" s="137">
        <v>8.1192853402738603</v>
      </c>
      <c r="T2179" s="137">
        <v>9.5426838651367003</v>
      </c>
      <c r="U2179" s="137">
        <v>4.4048121711583601</v>
      </c>
      <c r="V2179" s="1">
        <v>6406606</v>
      </c>
      <c r="W2179" s="1">
        <v>455600</v>
      </c>
      <c r="X2179" s="1">
        <v>245100</v>
      </c>
      <c r="Y2179" s="1">
        <v>2316214</v>
      </c>
      <c r="Z2179" s="1">
        <v>4174854</v>
      </c>
      <c r="AA2179" s="1">
        <v>3602193</v>
      </c>
      <c r="AB2179" s="1">
        <v>3088991</v>
      </c>
      <c r="AC2179" s="1">
        <v>930780</v>
      </c>
      <c r="AD2179" s="1">
        <v>467794</v>
      </c>
      <c r="AE2179" s="1">
        <v>105963</v>
      </c>
      <c r="AH2179" s="136">
        <f t="shared" si="33"/>
        <v>39736</v>
      </c>
      <c r="AI2179" s="177">
        <f>HLOOKUP(附加题模型!$E$2,历史数据!$B$3:$K$5000,ROW(A2177),)</f>
        <v>4.2614602957656302</v>
      </c>
      <c r="AJ2179" s="177">
        <f>HLOOKUP(附加题模型!$E$2,历史数据!$L$3:$U$5000,ROW(A2177),)</f>
        <v>4.4048121711583601</v>
      </c>
    </row>
    <row r="2180" spans="1:36" x14ac:dyDescent="0.2">
      <c r="A2180" s="148">
        <v>39737</v>
      </c>
      <c r="B2180" s="137">
        <v>6.70013216859188</v>
      </c>
      <c r="C2180" s="137">
        <v>20.184237363151901</v>
      </c>
      <c r="D2180" s="137">
        <v>4.5495830321526496</v>
      </c>
      <c r="E2180" s="137">
        <v>3.6146757899408901</v>
      </c>
      <c r="F2180" s="137">
        <v>6.7789386460418299</v>
      </c>
      <c r="G2180" s="137">
        <v>4.6955373186955098</v>
      </c>
      <c r="H2180" s="137">
        <v>3.2485629570517802</v>
      </c>
      <c r="I2180" s="137">
        <v>7.9157944796153696</v>
      </c>
      <c r="J2180" s="137">
        <v>8.8657429044519507</v>
      </c>
      <c r="K2180" s="137">
        <v>4.2353963184215004</v>
      </c>
      <c r="L2180" s="137">
        <v>6.3024074279905404</v>
      </c>
      <c r="M2180" s="137">
        <v>20.184237363151901</v>
      </c>
      <c r="N2180" s="137">
        <v>4.4487612475066003</v>
      </c>
      <c r="O2180" s="137">
        <v>3.3956045299444702</v>
      </c>
      <c r="P2180" s="137">
        <v>7.71120918675485</v>
      </c>
      <c r="Q2180" s="137">
        <v>4.6955373186955098</v>
      </c>
      <c r="R2180" s="137">
        <v>3.65960561692363</v>
      </c>
      <c r="S2180" s="137">
        <v>7.4681145861666796</v>
      </c>
      <c r="T2180" s="137">
        <v>9.1932949822026302</v>
      </c>
      <c r="U2180" s="137">
        <v>4.18326836373324</v>
      </c>
      <c r="V2180" s="1">
        <v>3097672</v>
      </c>
      <c r="W2180" s="1">
        <v>890500</v>
      </c>
      <c r="X2180" s="1">
        <v>323900</v>
      </c>
      <c r="Y2180" s="1">
        <v>3067468</v>
      </c>
      <c r="Z2180" s="1">
        <v>13317628</v>
      </c>
      <c r="AA2180" s="1">
        <v>1194600</v>
      </c>
      <c r="AB2180" s="1">
        <v>19502384</v>
      </c>
      <c r="AC2180" s="1">
        <v>1464933</v>
      </c>
      <c r="AD2180" s="1">
        <v>1022200</v>
      </c>
      <c r="AE2180" s="1">
        <v>149300</v>
      </c>
      <c r="AH2180" s="136">
        <f t="shared" si="33"/>
        <v>39737</v>
      </c>
      <c r="AI2180" s="177">
        <f>HLOOKUP(附加题模型!$E$2,历史数据!$B$3:$K$5000,ROW(A2178),)</f>
        <v>4.2353963184215004</v>
      </c>
      <c r="AJ2180" s="177">
        <f>HLOOKUP(附加题模型!$E$2,历史数据!$L$3:$U$5000,ROW(A2178),)</f>
        <v>4.18326836373324</v>
      </c>
    </row>
    <row r="2181" spans="1:36" x14ac:dyDescent="0.2">
      <c r="A2181" s="148">
        <v>39738</v>
      </c>
      <c r="B2181" s="137">
        <v>6.3635958496215101</v>
      </c>
      <c r="C2181" s="137">
        <v>20.488905096935301</v>
      </c>
      <c r="D2181" s="137">
        <v>4.61259664755642</v>
      </c>
      <c r="E2181" s="137">
        <v>3.4503723449435699</v>
      </c>
      <c r="F2181" s="137">
        <v>7.7378454879180802</v>
      </c>
      <c r="G2181" s="137">
        <v>4.67095335367617</v>
      </c>
      <c r="H2181" s="137">
        <v>3.67286505756466</v>
      </c>
      <c r="I2181" s="137">
        <v>7.5088127582983804</v>
      </c>
      <c r="J2181" s="137">
        <v>9.5645206703200802</v>
      </c>
      <c r="K2181" s="137">
        <v>4.0268844996684399</v>
      </c>
      <c r="L2181" s="137">
        <v>6.4553784820679798</v>
      </c>
      <c r="M2181" s="137">
        <v>19.955736562814302</v>
      </c>
      <c r="N2181" s="137">
        <v>4.5243775859911297</v>
      </c>
      <c r="O2181" s="137">
        <v>3.3846509669446498</v>
      </c>
      <c r="P2181" s="137">
        <v>7.63130028326517</v>
      </c>
      <c r="Q2181" s="137">
        <v>4.6463693886568196</v>
      </c>
      <c r="R2181" s="137">
        <v>3.4474545666671901</v>
      </c>
      <c r="S2181" s="137">
        <v>7.5291618443642303</v>
      </c>
      <c r="T2181" s="137">
        <v>9.2806422029361499</v>
      </c>
      <c r="U2181" s="137">
        <v>4.0790124543567101</v>
      </c>
      <c r="V2181" s="1">
        <v>2727963</v>
      </c>
      <c r="W2181" s="1">
        <v>437359</v>
      </c>
      <c r="X2181" s="1">
        <v>193006</v>
      </c>
      <c r="Y2181" s="1">
        <v>1741528</v>
      </c>
      <c r="Z2181" s="1">
        <v>6238523</v>
      </c>
      <c r="AA2181" s="1">
        <v>1461824</v>
      </c>
      <c r="AB2181" s="1">
        <v>11389665</v>
      </c>
      <c r="AC2181" s="1">
        <v>729730</v>
      </c>
      <c r="AD2181" s="1">
        <v>415130</v>
      </c>
      <c r="AE2181" s="1">
        <v>183230</v>
      </c>
      <c r="AH2181" s="136">
        <f t="shared" si="33"/>
        <v>39738</v>
      </c>
      <c r="AI2181" s="177">
        <f>HLOOKUP(附加题模型!$E$2,历史数据!$B$3:$K$5000,ROW(A2179),)</f>
        <v>4.0268844996684399</v>
      </c>
      <c r="AJ2181" s="177">
        <f>HLOOKUP(附加题模型!$E$2,历史数据!$L$3:$U$5000,ROW(A2179),)</f>
        <v>4.0790124543567101</v>
      </c>
    </row>
    <row r="2182" spans="1:36" x14ac:dyDescent="0.2">
      <c r="A2182" s="148">
        <v>39741</v>
      </c>
      <c r="B2182" s="137">
        <v>6.4553784820679798</v>
      </c>
      <c r="C2182" s="137">
        <v>20.260404296597699</v>
      </c>
      <c r="D2182" s="137">
        <v>4.4487612475066003</v>
      </c>
      <c r="E2182" s="137">
        <v>3.3517902779451898</v>
      </c>
      <c r="F2182" s="137">
        <v>7.6446184338467802</v>
      </c>
      <c r="G2182" s="137">
        <v>4.62178542363747</v>
      </c>
      <c r="H2182" s="137">
        <v>3.3281196008979399</v>
      </c>
      <c r="I2182" s="137">
        <v>7.5291618443642303</v>
      </c>
      <c r="J2182" s="137">
        <v>9.3243158133029098</v>
      </c>
      <c r="K2182" s="137">
        <v>4.0008205223243101</v>
      </c>
      <c r="L2182" s="137">
        <v>6.6083495361454201</v>
      </c>
      <c r="M2182" s="137">
        <v>20.717405897272901</v>
      </c>
      <c r="N2182" s="137">
        <v>4.61259664755642</v>
      </c>
      <c r="O2182" s="137">
        <v>3.4722794709432199</v>
      </c>
      <c r="P2182" s="137">
        <v>7.9242995960606901</v>
      </c>
      <c r="Q2182" s="137">
        <v>4.7201212837148603</v>
      </c>
      <c r="R2182" s="137">
        <v>3.3811573634620502</v>
      </c>
      <c r="S2182" s="137">
        <v>7.7326527050227201</v>
      </c>
      <c r="T2182" s="137">
        <v>9.5426838651367003</v>
      </c>
      <c r="U2182" s="137">
        <v>4.1441723977170399</v>
      </c>
      <c r="V2182" s="1">
        <v>2837147</v>
      </c>
      <c r="W2182" s="1">
        <v>1118551</v>
      </c>
      <c r="X2182" s="1">
        <v>361553</v>
      </c>
      <c r="Y2182" s="1">
        <v>1571218</v>
      </c>
      <c r="Z2182" s="1">
        <v>5040457</v>
      </c>
      <c r="AA2182" s="1">
        <v>1666804</v>
      </c>
      <c r="AB2182" s="1">
        <v>7237734</v>
      </c>
      <c r="AC2182" s="1">
        <v>796864</v>
      </c>
      <c r="AD2182" s="1">
        <v>683013</v>
      </c>
      <c r="AE2182" s="1">
        <v>183557</v>
      </c>
      <c r="AH2182" s="136">
        <f t="shared" ref="AH2182:AH2245" si="34">A2182</f>
        <v>39741</v>
      </c>
      <c r="AI2182" s="177">
        <f>HLOOKUP(附加题模型!$E$2,历史数据!$B$3:$K$5000,ROW(A2180),)</f>
        <v>4.0008205223243101</v>
      </c>
      <c r="AJ2182" s="177">
        <f>HLOOKUP(附加题模型!$E$2,历史数据!$L$3:$U$5000,ROW(A2180),)</f>
        <v>4.1441723977170399</v>
      </c>
    </row>
    <row r="2183" spans="1:36" x14ac:dyDescent="0.2">
      <c r="A2183" s="148">
        <v>39742</v>
      </c>
      <c r="B2183" s="137">
        <v>6.6083495361454201</v>
      </c>
      <c r="C2183" s="137">
        <v>21.098240564502198</v>
      </c>
      <c r="D2183" s="137">
        <v>4.6630075398794402</v>
      </c>
      <c r="E2183" s="137">
        <v>3.4722794709432199</v>
      </c>
      <c r="F2183" s="137">
        <v>7.8577088431526203</v>
      </c>
      <c r="G2183" s="137">
        <v>4.7201212837148603</v>
      </c>
      <c r="H2183" s="137">
        <v>3.3678979228210202</v>
      </c>
      <c r="I2183" s="137">
        <v>7.7326527050227201</v>
      </c>
      <c r="J2183" s="137">
        <v>9.6737046962369693</v>
      </c>
      <c r="K2183" s="137">
        <v>4.2484283070935698</v>
      </c>
      <c r="L2183" s="137">
        <v>6.5471611145144397</v>
      </c>
      <c r="M2183" s="137">
        <v>20.565072030381199</v>
      </c>
      <c r="N2183" s="137">
        <v>4.7134184322024604</v>
      </c>
      <c r="O2183" s="137">
        <v>3.4394187819437501</v>
      </c>
      <c r="P2183" s="137">
        <v>8.2838896617642792</v>
      </c>
      <c r="Q2183" s="137">
        <v>4.7201212837148603</v>
      </c>
      <c r="R2183" s="137">
        <v>3.4076762447441098</v>
      </c>
      <c r="S2183" s="137">
        <v>7.8343981353519698</v>
      </c>
      <c r="T2183" s="137">
        <v>9.5426838651367003</v>
      </c>
      <c r="U2183" s="137">
        <v>4.2353963184215004</v>
      </c>
      <c r="V2183" s="1">
        <v>3477189</v>
      </c>
      <c r="W2183" s="1">
        <v>499901</v>
      </c>
      <c r="X2183" s="1">
        <v>404390</v>
      </c>
      <c r="Y2183" s="1">
        <v>1490598</v>
      </c>
      <c r="Z2183" s="1">
        <v>5125345</v>
      </c>
      <c r="AA2183" s="1">
        <v>1620964</v>
      </c>
      <c r="AB2183" s="1">
        <v>6527949</v>
      </c>
      <c r="AC2183" s="1">
        <v>1324727</v>
      </c>
      <c r="AD2183" s="1">
        <v>764250</v>
      </c>
      <c r="AE2183" s="1">
        <v>197500</v>
      </c>
      <c r="AH2183" s="136">
        <f t="shared" si="34"/>
        <v>39742</v>
      </c>
      <c r="AI2183" s="177">
        <f>HLOOKUP(附加题模型!$E$2,历史数据!$B$3:$K$5000,ROW(A2181),)</f>
        <v>4.2484283070935698</v>
      </c>
      <c r="AJ2183" s="177">
        <f>HLOOKUP(附加题模型!$E$2,历史数据!$L$3:$U$5000,ROW(A2181),)</f>
        <v>4.2353963184215004</v>
      </c>
    </row>
    <row r="2184" spans="1:36" x14ac:dyDescent="0.2">
      <c r="A2184" s="148">
        <v>39743</v>
      </c>
      <c r="B2184" s="137">
        <v>6.4247842712524896</v>
      </c>
      <c r="C2184" s="137">
        <v>20.031903496260199</v>
      </c>
      <c r="D2184" s="137">
        <v>4.7260211552832203</v>
      </c>
      <c r="E2184" s="137">
        <v>3.40655809294429</v>
      </c>
      <c r="F2184" s="137">
        <v>8.1240718547849102</v>
      </c>
      <c r="G2184" s="137">
        <v>4.6463693886568196</v>
      </c>
      <c r="H2184" s="137">
        <v>3.4739734479492501</v>
      </c>
      <c r="I2184" s="137">
        <v>7.8343981353519698</v>
      </c>
      <c r="J2184" s="137">
        <v>9.4334998392198095</v>
      </c>
      <c r="K2184" s="137">
        <v>4.3266202391259601</v>
      </c>
      <c r="L2184" s="137">
        <v>6.8836974334848096</v>
      </c>
      <c r="M2184" s="137">
        <v>20.031903496260199</v>
      </c>
      <c r="N2184" s="137">
        <v>4.7008157091217102</v>
      </c>
      <c r="O2184" s="137">
        <v>3.3846509669446498</v>
      </c>
      <c r="P2184" s="137">
        <v>8.17734445711136</v>
      </c>
      <c r="Q2184" s="137">
        <v>4.62178542363747</v>
      </c>
      <c r="R2184" s="137">
        <v>3.4076762447441098</v>
      </c>
      <c r="S2184" s="137">
        <v>7.6309072746934801</v>
      </c>
      <c r="T2184" s="137">
        <v>9.3461526184862898</v>
      </c>
      <c r="U2184" s="137">
        <v>4.2353963184215004</v>
      </c>
      <c r="V2184" s="1">
        <v>8451996</v>
      </c>
      <c r="W2184" s="1">
        <v>499001</v>
      </c>
      <c r="X2184" s="1">
        <v>679561</v>
      </c>
      <c r="Y2184" s="1">
        <v>1009200</v>
      </c>
      <c r="Z2184" s="1">
        <v>3345102</v>
      </c>
      <c r="AA2184" s="1">
        <v>1074290</v>
      </c>
      <c r="AB2184" s="1">
        <v>9030119</v>
      </c>
      <c r="AC2184" s="1">
        <v>1015200</v>
      </c>
      <c r="AD2184" s="1">
        <v>399262</v>
      </c>
      <c r="AE2184" s="1">
        <v>70700</v>
      </c>
      <c r="AH2184" s="136">
        <f t="shared" si="34"/>
        <v>39743</v>
      </c>
      <c r="AI2184" s="177">
        <f>HLOOKUP(附加题模型!$E$2,历史数据!$B$3:$K$5000,ROW(A2182),)</f>
        <v>4.3266202391259601</v>
      </c>
      <c r="AJ2184" s="177">
        <f>HLOOKUP(附加题模型!$E$2,历史数据!$L$3:$U$5000,ROW(A2182),)</f>
        <v>4.2353963184215004</v>
      </c>
    </row>
    <row r="2185" spans="1:36" x14ac:dyDescent="0.2">
      <c r="A2185" s="148">
        <v>39744</v>
      </c>
      <c r="B2185" s="137">
        <v>6.6389437469609103</v>
      </c>
      <c r="C2185" s="137">
        <v>19.8034026959226</v>
      </c>
      <c r="D2185" s="137">
        <v>4.4487612475066003</v>
      </c>
      <c r="E2185" s="137">
        <v>3.3408367149453699</v>
      </c>
      <c r="F2185" s="137">
        <v>8.2306170594378205</v>
      </c>
      <c r="G2185" s="137">
        <v>4.5234495635600798</v>
      </c>
      <c r="H2185" s="137">
        <v>3.2485629570517802</v>
      </c>
      <c r="I2185" s="137">
        <v>7.5088127582983804</v>
      </c>
      <c r="J2185" s="137">
        <v>9.1714581770192591</v>
      </c>
      <c r="K2185" s="137">
        <v>4.2484283070935698</v>
      </c>
      <c r="L2185" s="137">
        <v>6.6695379577763898</v>
      </c>
      <c r="M2185" s="137">
        <v>20.488905096935301</v>
      </c>
      <c r="N2185" s="137">
        <v>4.6251993706371799</v>
      </c>
      <c r="O2185" s="137">
        <v>3.4722794709432199</v>
      </c>
      <c r="P2185" s="137">
        <v>8.2039807582745894</v>
      </c>
      <c r="Q2185" s="137">
        <v>4.4988655985407302</v>
      </c>
      <c r="R2185" s="137">
        <v>3.2485629570517802</v>
      </c>
      <c r="S2185" s="137">
        <v>7.6309072746934801</v>
      </c>
      <c r="T2185" s="137">
        <v>9.3898262288530496</v>
      </c>
      <c r="U2185" s="137">
        <v>4.2744922844376996</v>
      </c>
      <c r="V2185" s="1">
        <v>4289946</v>
      </c>
      <c r="W2185" s="1">
        <v>467657</v>
      </c>
      <c r="X2185" s="1">
        <v>467349</v>
      </c>
      <c r="Y2185" s="1">
        <v>1534764</v>
      </c>
      <c r="Z2185" s="1">
        <v>3513174</v>
      </c>
      <c r="AA2185" s="1">
        <v>1204570</v>
      </c>
      <c r="AB2185" s="1">
        <v>5689574</v>
      </c>
      <c r="AC2185" s="1">
        <v>711178</v>
      </c>
      <c r="AD2185" s="1">
        <v>464768</v>
      </c>
      <c r="AE2185" s="1">
        <v>92800</v>
      </c>
      <c r="AH2185" s="136">
        <f t="shared" si="34"/>
        <v>39744</v>
      </c>
      <c r="AI2185" s="177">
        <f>HLOOKUP(附加题模型!$E$2,历史数据!$B$3:$K$5000,ROW(A2183),)</f>
        <v>4.2484283070935698</v>
      </c>
      <c r="AJ2185" s="177">
        <f>HLOOKUP(附加题模型!$E$2,历史数据!$L$3:$U$5000,ROW(A2183),)</f>
        <v>4.2744922844376996</v>
      </c>
    </row>
    <row r="2186" spans="1:36" x14ac:dyDescent="0.2">
      <c r="A2186" s="148">
        <v>39745</v>
      </c>
      <c r="B2186" s="137">
        <v>6.6083495361454201</v>
      </c>
      <c r="C2186" s="137">
        <v>20.488905096935301</v>
      </c>
      <c r="D2186" s="137">
        <v>4.41095307826434</v>
      </c>
      <c r="E2186" s="137">
        <v>3.4722794709432199</v>
      </c>
      <c r="F2186" s="137">
        <v>8.1640263065297507</v>
      </c>
      <c r="G2186" s="137">
        <v>4.5234495635600798</v>
      </c>
      <c r="H2186" s="137">
        <v>3.2485629570517802</v>
      </c>
      <c r="I2186" s="137">
        <v>7.5291618443642303</v>
      </c>
      <c r="J2186" s="137">
        <v>9.3898262288530496</v>
      </c>
      <c r="K2186" s="137">
        <v>4.3266202391259601</v>
      </c>
      <c r="L2186" s="137">
        <v>6.7919148010383497</v>
      </c>
      <c r="M2186" s="137">
        <v>20.184237363151901</v>
      </c>
      <c r="N2186" s="137">
        <v>4.3353367397798097</v>
      </c>
      <c r="O2186" s="137">
        <v>3.3517902779451898</v>
      </c>
      <c r="P2186" s="137">
        <v>8.45702561932527</v>
      </c>
      <c r="Q2186" s="137">
        <v>4.4496976685020302</v>
      </c>
      <c r="R2186" s="137">
        <v>3.1424874319235498</v>
      </c>
      <c r="S2186" s="137">
        <v>7.8140490492861199</v>
      </c>
      <c r="T2186" s="137">
        <v>9.25880539775277</v>
      </c>
      <c r="U2186" s="137">
        <v>4.2614602957656302</v>
      </c>
      <c r="V2186" s="1">
        <v>6486907</v>
      </c>
      <c r="W2186" s="1">
        <v>309515</v>
      </c>
      <c r="X2186" s="1">
        <v>938780</v>
      </c>
      <c r="Y2186" s="1">
        <v>1404312</v>
      </c>
      <c r="Z2186" s="1">
        <v>3933537</v>
      </c>
      <c r="AA2186" s="1">
        <v>888900</v>
      </c>
      <c r="AB2186" s="1">
        <v>2988566</v>
      </c>
      <c r="AC2186" s="1">
        <v>1241715</v>
      </c>
      <c r="AD2186" s="1">
        <v>810954</v>
      </c>
      <c r="AE2186" s="1">
        <v>132700</v>
      </c>
      <c r="AH2186" s="136">
        <f t="shared" si="34"/>
        <v>39745</v>
      </c>
      <c r="AI2186" s="177">
        <f>HLOOKUP(附加题模型!$E$2,历史数据!$B$3:$K$5000,ROW(A2184),)</f>
        <v>4.3266202391259601</v>
      </c>
      <c r="AJ2186" s="177">
        <f>HLOOKUP(附加题模型!$E$2,历史数据!$L$3:$U$5000,ROW(A2184),)</f>
        <v>4.2614602957656302</v>
      </c>
    </row>
    <row r="2187" spans="1:36" x14ac:dyDescent="0.2">
      <c r="A2187" s="148">
        <v>39748</v>
      </c>
      <c r="B2187" s="137">
        <v>6.5165669036989504</v>
      </c>
      <c r="C2187" s="137">
        <v>19.651068829030901</v>
      </c>
      <c r="D2187" s="137">
        <v>4.2219122320530102</v>
      </c>
      <c r="E2187" s="137">
        <v>3.31892958894572</v>
      </c>
      <c r="F2187" s="137">
        <v>8.19066260769298</v>
      </c>
      <c r="G2187" s="137">
        <v>4.2530259483472497</v>
      </c>
      <c r="H2187" s="137">
        <v>3.0761902287184202</v>
      </c>
      <c r="I2187" s="137">
        <v>7.6309072746934801</v>
      </c>
      <c r="J2187" s="137">
        <v>9.0841109562857394</v>
      </c>
      <c r="K2187" s="137">
        <v>4.3005562617818303</v>
      </c>
      <c r="L2187" s="137">
        <v>6.11884216309761</v>
      </c>
      <c r="M2187" s="137">
        <v>19.651068829030901</v>
      </c>
      <c r="N2187" s="137">
        <v>3.90684415503413</v>
      </c>
      <c r="O2187" s="137">
        <v>3.0450905139501998</v>
      </c>
      <c r="P2187" s="137">
        <v>7.7378454879180802</v>
      </c>
      <c r="Q2187" s="137">
        <v>4.2284419833279001</v>
      </c>
      <c r="R2187" s="137">
        <v>2.8242608565388898</v>
      </c>
      <c r="S2187" s="137">
        <v>7.08148195091555</v>
      </c>
      <c r="T2187" s="137">
        <v>8.5163540215178806</v>
      </c>
      <c r="U2187" s="137">
        <v>4.0529484770125803</v>
      </c>
      <c r="V2187" s="1">
        <v>4486829</v>
      </c>
      <c r="W2187" s="1">
        <v>1573435</v>
      </c>
      <c r="X2187" s="1">
        <v>984736</v>
      </c>
      <c r="Y2187" s="1">
        <v>1437400</v>
      </c>
      <c r="Z2187" s="1">
        <v>3848921</v>
      </c>
      <c r="AA2187" s="1">
        <v>921000</v>
      </c>
      <c r="AB2187" s="1">
        <v>4317461</v>
      </c>
      <c r="AC2187" s="1">
        <v>1601475</v>
      </c>
      <c r="AD2187" s="1">
        <v>931065</v>
      </c>
      <c r="AE2187" s="1">
        <v>168100</v>
      </c>
      <c r="AH2187" s="136">
        <f t="shared" si="34"/>
        <v>39748</v>
      </c>
      <c r="AI2187" s="177">
        <f>HLOOKUP(附加题模型!$E$2,历史数据!$B$3:$K$5000,ROW(A2185),)</f>
        <v>4.3005562617818303</v>
      </c>
      <c r="AJ2187" s="177">
        <f>HLOOKUP(附加题模型!$E$2,历史数据!$L$3:$U$5000,ROW(A2185),)</f>
        <v>4.0529484770125803</v>
      </c>
    </row>
    <row r="2188" spans="1:36" x14ac:dyDescent="0.2">
      <c r="A2188" s="148">
        <v>39749</v>
      </c>
      <c r="B2188" s="137">
        <v>5.8434942657582196</v>
      </c>
      <c r="C2188" s="137">
        <v>19.651068829030901</v>
      </c>
      <c r="D2188" s="137">
        <v>3.7178033088228002</v>
      </c>
      <c r="E2188" s="137">
        <v>3.0450905139501998</v>
      </c>
      <c r="F2188" s="137">
        <v>7.6046639821019397</v>
      </c>
      <c r="G2188" s="137">
        <v>4.0071862981537603</v>
      </c>
      <c r="H2188" s="137">
        <v>2.7579636533337499</v>
      </c>
      <c r="I2188" s="137">
        <v>6.9390383484546003</v>
      </c>
      <c r="J2188" s="137">
        <v>8.5163540215178806</v>
      </c>
      <c r="K2188" s="137">
        <v>3.9356605789639798</v>
      </c>
      <c r="L2188" s="137">
        <v>6.3024074279905404</v>
      </c>
      <c r="M2188" s="137">
        <v>20.641238963827</v>
      </c>
      <c r="N2188" s="137">
        <v>3.8816387088726199</v>
      </c>
      <c r="O2188" s="137">
        <v>3.1436725809485901</v>
      </c>
      <c r="P2188" s="137">
        <v>8.0441629512952204</v>
      </c>
      <c r="Q2188" s="137">
        <v>4.3021938783859399</v>
      </c>
      <c r="R2188" s="137">
        <v>2.8640391784619701</v>
      </c>
      <c r="S2188" s="137">
        <v>7.0204346927180001</v>
      </c>
      <c r="T2188" s="137">
        <v>9.3679894236696697</v>
      </c>
      <c r="U2188" s="137">
        <v>4.0138525109963803</v>
      </c>
      <c r="V2188" s="1">
        <v>5291061</v>
      </c>
      <c r="W2188" s="1">
        <v>1362754</v>
      </c>
      <c r="X2188" s="1">
        <v>863374</v>
      </c>
      <c r="Y2188" s="1">
        <v>1533291</v>
      </c>
      <c r="Z2188" s="1">
        <v>3257122</v>
      </c>
      <c r="AA2188" s="1">
        <v>2686996</v>
      </c>
      <c r="AB2188" s="1">
        <v>2189645</v>
      </c>
      <c r="AC2188" s="1">
        <v>1517772</v>
      </c>
      <c r="AD2188" s="1">
        <v>3701178</v>
      </c>
      <c r="AE2188" s="1">
        <v>148938</v>
      </c>
      <c r="AH2188" s="136">
        <f t="shared" si="34"/>
        <v>39749</v>
      </c>
      <c r="AI2188" s="177">
        <f>HLOOKUP(附加题模型!$E$2,历史数据!$B$3:$K$5000,ROW(A2186),)</f>
        <v>3.9356605789639798</v>
      </c>
      <c r="AJ2188" s="177">
        <f>HLOOKUP(附加题模型!$E$2,历史数据!$L$3:$U$5000,ROW(A2186),)</f>
        <v>4.0138525109963803</v>
      </c>
    </row>
    <row r="2189" spans="1:36" x14ac:dyDescent="0.2">
      <c r="A2189" s="148">
        <v>39750</v>
      </c>
      <c r="B2189" s="137">
        <v>6.48597269288347</v>
      </c>
      <c r="C2189" s="137">
        <v>20.717405897272901</v>
      </c>
      <c r="D2189" s="137">
        <v>3.90684415503413</v>
      </c>
      <c r="E2189" s="137">
        <v>3.20939395894752</v>
      </c>
      <c r="F2189" s="137">
        <v>8.1240718547849102</v>
      </c>
      <c r="G2189" s="137">
        <v>4.2530259483472497</v>
      </c>
      <c r="H2189" s="137">
        <v>2.8905580597440301</v>
      </c>
      <c r="I2189" s="137">
        <v>7.08148195091555</v>
      </c>
      <c r="J2189" s="137">
        <v>10.0449303843544</v>
      </c>
      <c r="K2189" s="137">
        <v>4.1441723977170399</v>
      </c>
      <c r="L2189" s="137">
        <v>6.0576537414666296</v>
      </c>
      <c r="M2189" s="137">
        <v>19.574901895585</v>
      </c>
      <c r="N2189" s="137">
        <v>3.6421869703382699</v>
      </c>
      <c r="O2189" s="137">
        <v>3.0012762619509199</v>
      </c>
      <c r="P2189" s="137">
        <v>8.3105259629275103</v>
      </c>
      <c r="Q2189" s="137">
        <v>4.0809381932118098</v>
      </c>
      <c r="R2189" s="137">
        <v>2.7447042126927199</v>
      </c>
      <c r="S2189" s="137">
        <v>6.49135845500592</v>
      </c>
      <c r="T2189" s="137">
        <v>9.4553366444031806</v>
      </c>
      <c r="U2189" s="137">
        <v>3.90959660161985</v>
      </c>
      <c r="V2189" s="1">
        <v>3457909</v>
      </c>
      <c r="W2189" s="1">
        <v>2458164</v>
      </c>
      <c r="X2189" s="1">
        <v>623494</v>
      </c>
      <c r="Y2189" s="1">
        <v>1076486</v>
      </c>
      <c r="Z2189" s="1">
        <v>3188064</v>
      </c>
      <c r="AA2189" s="1">
        <v>1542922</v>
      </c>
      <c r="AB2189" s="1">
        <v>1888848</v>
      </c>
      <c r="AC2189" s="1">
        <v>1344647</v>
      </c>
      <c r="AD2189" s="1">
        <v>9022339</v>
      </c>
      <c r="AE2189" s="1">
        <v>255600</v>
      </c>
      <c r="AH2189" s="136">
        <f t="shared" si="34"/>
        <v>39750</v>
      </c>
      <c r="AI2189" s="177">
        <f>HLOOKUP(附加题模型!$E$2,历史数据!$B$3:$K$5000,ROW(A2187),)</f>
        <v>4.1441723977170399</v>
      </c>
      <c r="AJ2189" s="177">
        <f>HLOOKUP(附加题模型!$E$2,历史数据!$L$3:$U$5000,ROW(A2187),)</f>
        <v>3.90959660161985</v>
      </c>
    </row>
    <row r="2190" spans="1:36" x14ac:dyDescent="0.2">
      <c r="A2190" s="148">
        <v>39751</v>
      </c>
      <c r="B2190" s="137">
        <v>6.0882479522821198</v>
      </c>
      <c r="C2190" s="137">
        <v>20.184237363151901</v>
      </c>
      <c r="D2190" s="137">
        <v>3.65478969341902</v>
      </c>
      <c r="E2190" s="137">
        <v>3.0889047659494899</v>
      </c>
      <c r="F2190" s="137">
        <v>8.2306170594378205</v>
      </c>
      <c r="G2190" s="137">
        <v>4.0809381932118098</v>
      </c>
      <c r="H2190" s="137">
        <v>2.7977419752568302</v>
      </c>
      <c r="I2190" s="137">
        <v>6.6338020574668599</v>
      </c>
      <c r="J2190" s="137">
        <v>9.2806422029361499</v>
      </c>
      <c r="K2190" s="137">
        <v>3.8053406922433202</v>
      </c>
      <c r="L2190" s="137">
        <v>6.0882479522821198</v>
      </c>
      <c r="M2190" s="137">
        <v>19.574901895585</v>
      </c>
      <c r="N2190" s="137">
        <v>3.6295842472575099</v>
      </c>
      <c r="O2190" s="137">
        <v>3.0779512029496701</v>
      </c>
      <c r="P2190" s="137">
        <v>8.1507081559481396</v>
      </c>
      <c r="Q2190" s="137">
        <v>3.90885043807637</v>
      </c>
      <c r="R2190" s="137">
        <v>2.7447042126927199</v>
      </c>
      <c r="S2190" s="137">
        <v>6.51170754107177</v>
      </c>
      <c r="T2190" s="137">
        <v>8.9312533200020798</v>
      </c>
      <c r="U2190" s="137">
        <v>3.8965646129477798</v>
      </c>
      <c r="V2190" s="1">
        <v>4856445</v>
      </c>
      <c r="W2190" s="1">
        <v>820900</v>
      </c>
      <c r="X2190" s="1">
        <v>573190</v>
      </c>
      <c r="Y2190" s="1">
        <v>1013613</v>
      </c>
      <c r="Z2190" s="1">
        <v>1715988</v>
      </c>
      <c r="AA2190" s="1">
        <v>925010</v>
      </c>
      <c r="AB2190" s="1">
        <v>1857878</v>
      </c>
      <c r="AC2190" s="1">
        <v>875479</v>
      </c>
      <c r="AD2190" s="1">
        <v>4208854</v>
      </c>
      <c r="AE2190" s="1">
        <v>155400</v>
      </c>
      <c r="AH2190" s="136">
        <f t="shared" si="34"/>
        <v>39751</v>
      </c>
      <c r="AI2190" s="177">
        <f>HLOOKUP(附加题模型!$E$2,历史数据!$B$3:$K$5000,ROW(A2188),)</f>
        <v>3.8053406922433202</v>
      </c>
      <c r="AJ2190" s="177">
        <f>HLOOKUP(附加题模型!$E$2,历史数据!$L$3:$U$5000,ROW(A2188),)</f>
        <v>3.8965646129477798</v>
      </c>
    </row>
    <row r="2191" spans="1:36" x14ac:dyDescent="0.2">
      <c r="A2191" s="148">
        <v>39752</v>
      </c>
      <c r="B2191" s="137">
        <v>5.9964653198356599</v>
      </c>
      <c r="C2191" s="137">
        <v>19.651068829030901</v>
      </c>
      <c r="D2191" s="137">
        <v>3.6421869703382699</v>
      </c>
      <c r="E2191" s="137">
        <v>3.0779512029496701</v>
      </c>
      <c r="F2191" s="137">
        <v>8.2039807582745894</v>
      </c>
      <c r="G2191" s="137">
        <v>3.90885043807637</v>
      </c>
      <c r="H2191" s="137">
        <v>2.7447042126927199</v>
      </c>
      <c r="I2191" s="137">
        <v>6.5524057132034699</v>
      </c>
      <c r="J2191" s="137">
        <v>8.9967637355522196</v>
      </c>
      <c r="K2191" s="137">
        <v>3.9356605789639798</v>
      </c>
      <c r="L2191" s="137">
        <v>5.9046826873891902</v>
      </c>
      <c r="M2191" s="137">
        <v>19.498734962139199</v>
      </c>
      <c r="N2191" s="137">
        <v>3.52876246261147</v>
      </c>
      <c r="O2191" s="137">
        <v>2.9903226989511</v>
      </c>
      <c r="P2191" s="137">
        <v>7.9376177466423004</v>
      </c>
      <c r="Q2191" s="137">
        <v>3.7613466479602802</v>
      </c>
      <c r="R2191" s="137">
        <v>2.7049258907696401</v>
      </c>
      <c r="S2191" s="137">
        <v>6.2268203361498804</v>
      </c>
      <c r="T2191" s="137">
        <v>8.6910484629849094</v>
      </c>
      <c r="U2191" s="137">
        <v>3.8183726809153802</v>
      </c>
      <c r="V2191" s="1">
        <v>2016547</v>
      </c>
      <c r="W2191" s="1">
        <v>434800</v>
      </c>
      <c r="X2191" s="1">
        <v>371109</v>
      </c>
      <c r="Y2191" s="1">
        <v>735904</v>
      </c>
      <c r="Z2191" s="1">
        <v>1245206</v>
      </c>
      <c r="AA2191" s="1">
        <v>1800702</v>
      </c>
      <c r="AB2191" s="1">
        <v>1221699</v>
      </c>
      <c r="AC2191" s="1">
        <v>940400</v>
      </c>
      <c r="AD2191" s="1">
        <v>1997808</v>
      </c>
      <c r="AE2191" s="1">
        <v>120600</v>
      </c>
      <c r="AH2191" s="136">
        <f t="shared" si="34"/>
        <v>39752</v>
      </c>
      <c r="AI2191" s="177">
        <f>HLOOKUP(附加题模型!$E$2,历史数据!$B$3:$K$5000,ROW(A2189),)</f>
        <v>3.9356605789639798</v>
      </c>
      <c r="AJ2191" s="177">
        <f>HLOOKUP(附加题模型!$E$2,历史数据!$L$3:$U$5000,ROW(A2189),)</f>
        <v>3.8183726809153802</v>
      </c>
    </row>
    <row r="2192" spans="1:36" x14ac:dyDescent="0.2">
      <c r="A2192" s="148">
        <v>39755</v>
      </c>
      <c r="B2192" s="137">
        <v>5.9046826873891902</v>
      </c>
      <c r="C2192" s="137">
        <v>19.498734962139199</v>
      </c>
      <c r="D2192" s="137">
        <v>3.51615973953071</v>
      </c>
      <c r="E2192" s="137">
        <v>2.93555488395199</v>
      </c>
      <c r="F2192" s="137">
        <v>7.8577088431526203</v>
      </c>
      <c r="G2192" s="137">
        <v>3.6875947529022399</v>
      </c>
      <c r="H2192" s="137">
        <v>2.7181853314106701</v>
      </c>
      <c r="I2192" s="137">
        <v>6.1047258197547798</v>
      </c>
      <c r="J2192" s="137">
        <v>8.6255380474347696</v>
      </c>
      <c r="K2192" s="137">
        <v>3.7532127375550499</v>
      </c>
      <c r="L2192" s="137">
        <v>5.9658711090201697</v>
      </c>
      <c r="M2192" s="137">
        <v>19.498734962139199</v>
      </c>
      <c r="N2192" s="137">
        <v>3.6295842472575099</v>
      </c>
      <c r="O2192" s="137">
        <v>2.9246013209521702</v>
      </c>
      <c r="P2192" s="137">
        <v>8.6301615768862607</v>
      </c>
      <c r="Q2192" s="137">
        <v>3.5646749278054899</v>
      </c>
      <c r="R2192" s="137">
        <v>2.6518881282055302</v>
      </c>
      <c r="S2192" s="137">
        <v>6.1047258197547798</v>
      </c>
      <c r="T2192" s="137">
        <v>8.7783956837184292</v>
      </c>
      <c r="U2192" s="137">
        <v>3.7010847828667899</v>
      </c>
      <c r="V2192" s="1">
        <v>1512269</v>
      </c>
      <c r="W2192" s="1">
        <v>438686</v>
      </c>
      <c r="X2192" s="1">
        <v>615408</v>
      </c>
      <c r="Y2192" s="1">
        <v>596900</v>
      </c>
      <c r="Z2192" s="1">
        <v>3499541</v>
      </c>
      <c r="AA2192" s="1">
        <v>1353400</v>
      </c>
      <c r="AB2192" s="1">
        <v>1243700</v>
      </c>
      <c r="AC2192" s="1">
        <v>876032</v>
      </c>
      <c r="AD2192" s="1">
        <v>1531343</v>
      </c>
      <c r="AE2192" s="1">
        <v>219488</v>
      </c>
      <c r="AH2192" s="136">
        <f t="shared" si="34"/>
        <v>39755</v>
      </c>
      <c r="AI2192" s="177">
        <f>HLOOKUP(附加题模型!$E$2,历史数据!$B$3:$K$5000,ROW(A2190),)</f>
        <v>3.7532127375550499</v>
      </c>
      <c r="AJ2192" s="177">
        <f>HLOOKUP(附加题模型!$E$2,历史数据!$L$3:$U$5000,ROW(A2190),)</f>
        <v>3.7010847828667899</v>
      </c>
    </row>
    <row r="2193" spans="1:36" x14ac:dyDescent="0.2">
      <c r="A2193" s="148">
        <v>39756</v>
      </c>
      <c r="B2193" s="137">
        <v>5.9658711090201697</v>
      </c>
      <c r="C2193" s="137">
        <v>18.660898694234799</v>
      </c>
      <c r="D2193" s="137">
        <v>3.6295842472575099</v>
      </c>
      <c r="E2193" s="137">
        <v>2.9246013209521702</v>
      </c>
      <c r="F2193" s="137">
        <v>8.3371622640907397</v>
      </c>
      <c r="G2193" s="137">
        <v>3.5155069977668001</v>
      </c>
      <c r="H2193" s="137">
        <v>2.6518881282055302</v>
      </c>
      <c r="I2193" s="137">
        <v>6.0029803894255398</v>
      </c>
      <c r="J2193" s="137">
        <v>8.7347220733516693</v>
      </c>
      <c r="K2193" s="137">
        <v>3.7141167715388499</v>
      </c>
      <c r="L2193" s="137">
        <v>6.3024074279905404</v>
      </c>
      <c r="M2193" s="137">
        <v>19.041733361464001</v>
      </c>
      <c r="N2193" s="137">
        <v>3.66739241649978</v>
      </c>
      <c r="O2193" s="137">
        <v>3.06699763994984</v>
      </c>
      <c r="P2193" s="137">
        <v>8.8299338356104808</v>
      </c>
      <c r="Q2193" s="137">
        <v>3.5646749278054899</v>
      </c>
      <c r="R2193" s="137">
        <v>2.5988503656414199</v>
      </c>
      <c r="S2193" s="137">
        <v>6.2471694222157303</v>
      </c>
      <c r="T2193" s="137">
        <v>8.4726804111511207</v>
      </c>
      <c r="U2193" s="137">
        <v>3.51863694145786</v>
      </c>
      <c r="V2193" s="1">
        <v>6513751</v>
      </c>
      <c r="W2193" s="1">
        <v>758033</v>
      </c>
      <c r="X2193" s="1">
        <v>266683</v>
      </c>
      <c r="Y2193" s="1">
        <v>1771442</v>
      </c>
      <c r="Z2193" s="1">
        <v>4578000</v>
      </c>
      <c r="AA2193" s="1">
        <v>939621</v>
      </c>
      <c r="AB2193" s="1">
        <v>1217588</v>
      </c>
      <c r="AC2193" s="1">
        <v>819616</v>
      </c>
      <c r="AD2193" s="1">
        <v>1661318</v>
      </c>
      <c r="AE2193" s="1">
        <v>201006</v>
      </c>
      <c r="AH2193" s="136">
        <f t="shared" si="34"/>
        <v>39756</v>
      </c>
      <c r="AI2193" s="177">
        <f>HLOOKUP(附加题模型!$E$2,历史数据!$B$3:$K$5000,ROW(A2191),)</f>
        <v>3.7141167715388499</v>
      </c>
      <c r="AJ2193" s="177">
        <f>HLOOKUP(附加题模型!$E$2,历史数据!$L$3:$U$5000,ROW(A2191),)</f>
        <v>3.51863694145786</v>
      </c>
    </row>
    <row r="2194" spans="1:36" x14ac:dyDescent="0.2">
      <c r="A2194" s="148">
        <v>39757</v>
      </c>
      <c r="B2194" s="137">
        <v>6.11884216309761</v>
      </c>
      <c r="C2194" s="137">
        <v>19.117900294909902</v>
      </c>
      <c r="D2194" s="137">
        <v>3.7430087549843098</v>
      </c>
      <c r="E2194" s="137">
        <v>3.06699763994984</v>
      </c>
      <c r="F2194" s="137">
        <v>8.7899793838656404</v>
      </c>
      <c r="G2194" s="137">
        <v>3.6138428578441899</v>
      </c>
      <c r="H2194" s="137">
        <v>2.6121098062824499</v>
      </c>
      <c r="I2194" s="137">
        <v>6.2878675943474196</v>
      </c>
      <c r="J2194" s="137">
        <v>8.5163540215178806</v>
      </c>
      <c r="K2194" s="137">
        <v>3.51863694145786</v>
      </c>
      <c r="L2194" s="137">
        <v>6.3941900604370003</v>
      </c>
      <c r="M2194" s="137">
        <v>19.955736562814302</v>
      </c>
      <c r="N2194" s="137">
        <v>3.8186250934688402</v>
      </c>
      <c r="O2194" s="137">
        <v>3.12176545494895</v>
      </c>
      <c r="P2194" s="137">
        <v>8.92316088968178</v>
      </c>
      <c r="Q2194" s="137">
        <v>3.6630107878828899</v>
      </c>
      <c r="R2194" s="137">
        <v>2.7049258907696401</v>
      </c>
      <c r="S2194" s="137">
        <v>6.8779910902570496</v>
      </c>
      <c r="T2194" s="137">
        <v>8.7565588785350492</v>
      </c>
      <c r="U2194" s="137">
        <v>3.5707648961461298</v>
      </c>
      <c r="V2194" s="1">
        <v>7111220</v>
      </c>
      <c r="W2194" s="1">
        <v>1526308</v>
      </c>
      <c r="X2194" s="1">
        <v>851789</v>
      </c>
      <c r="Y2194" s="1">
        <v>2021399</v>
      </c>
      <c r="Z2194" s="1">
        <v>3278948</v>
      </c>
      <c r="AA2194" s="1">
        <v>933200</v>
      </c>
      <c r="AB2194" s="1">
        <v>1880236</v>
      </c>
      <c r="AC2194" s="1">
        <v>1812919</v>
      </c>
      <c r="AD2194" s="1">
        <v>2110295</v>
      </c>
      <c r="AE2194" s="1">
        <v>302300</v>
      </c>
      <c r="AH2194" s="136">
        <f t="shared" si="34"/>
        <v>39757</v>
      </c>
      <c r="AI2194" s="177">
        <f>HLOOKUP(附加题模型!$E$2,历史数据!$B$3:$K$5000,ROW(A2192),)</f>
        <v>3.51863694145786</v>
      </c>
      <c r="AJ2194" s="177">
        <f>HLOOKUP(附加题模型!$E$2,历史数据!$L$3:$U$5000,ROW(A2192),)</f>
        <v>3.5707648961461298</v>
      </c>
    </row>
    <row r="2195" spans="1:36" x14ac:dyDescent="0.2">
      <c r="A2195" s="148">
        <v>39758</v>
      </c>
      <c r="B2195" s="137">
        <v>6.1800305847285903</v>
      </c>
      <c r="C2195" s="137">
        <v>19.8034026959226</v>
      </c>
      <c r="D2195" s="137">
        <v>3.7178033088228002</v>
      </c>
      <c r="E2195" s="137">
        <v>3.0998583289493098</v>
      </c>
      <c r="F2195" s="137">
        <v>8.7633430827024092</v>
      </c>
      <c r="G2195" s="137">
        <v>3.5892588928248399</v>
      </c>
      <c r="H2195" s="137">
        <v>2.5988503656414199</v>
      </c>
      <c r="I2195" s="137">
        <v>6.6948493156644098</v>
      </c>
      <c r="J2195" s="137">
        <v>8.6473748526181495</v>
      </c>
      <c r="K2195" s="137">
        <v>3.5316689301299302</v>
      </c>
      <c r="L2195" s="137">
        <v>6.3330016388060297</v>
      </c>
      <c r="M2195" s="137">
        <v>19.8034026959226</v>
      </c>
      <c r="N2195" s="137">
        <v>3.66739241649978</v>
      </c>
      <c r="O2195" s="137">
        <v>3.0012762619509199</v>
      </c>
      <c r="P2195" s="137">
        <v>9.4425687623647505</v>
      </c>
      <c r="Q2195" s="137">
        <v>3.4909230327474501</v>
      </c>
      <c r="R2195" s="137">
        <v>2.6518881282055302</v>
      </c>
      <c r="S2195" s="137">
        <v>6.8169438320595104</v>
      </c>
      <c r="T2195" s="137">
        <v>8.5600276318846404</v>
      </c>
      <c r="U2195" s="137">
        <v>3.3883170547371999</v>
      </c>
      <c r="V2195" s="1">
        <v>3834959</v>
      </c>
      <c r="W2195" s="1">
        <v>518628</v>
      </c>
      <c r="X2195" s="1">
        <v>513180</v>
      </c>
      <c r="Y2195" s="1">
        <v>1318906</v>
      </c>
      <c r="Z2195" s="1">
        <v>4063888</v>
      </c>
      <c r="AA2195" s="1">
        <v>1002385</v>
      </c>
      <c r="AB2195" s="1">
        <v>1464578</v>
      </c>
      <c r="AC2195" s="1">
        <v>2755771</v>
      </c>
      <c r="AD2195" s="1">
        <v>964130</v>
      </c>
      <c r="AE2195" s="1">
        <v>200900</v>
      </c>
      <c r="AH2195" s="136">
        <f t="shared" si="34"/>
        <v>39758</v>
      </c>
      <c r="AI2195" s="177">
        <f>HLOOKUP(附加题模型!$E$2,历史数据!$B$3:$K$5000,ROW(A2193),)</f>
        <v>3.5316689301299302</v>
      </c>
      <c r="AJ2195" s="177">
        <f>HLOOKUP(附加题模型!$E$2,历史数据!$L$3:$U$5000,ROW(A2193),)</f>
        <v>3.3883170547371999</v>
      </c>
    </row>
    <row r="2196" spans="1:36" x14ac:dyDescent="0.2">
      <c r="A2196" s="148">
        <v>39759</v>
      </c>
      <c r="B2196" s="137">
        <v>6.2412190063595601</v>
      </c>
      <c r="C2196" s="137">
        <v>19.8034026959226</v>
      </c>
      <c r="D2196" s="137">
        <v>3.6421869703382699</v>
      </c>
      <c r="E2196" s="137">
        <v>2.9465084469518099</v>
      </c>
      <c r="F2196" s="137">
        <v>9.3227054071302202</v>
      </c>
      <c r="G2196" s="137">
        <v>3.4417551027087501</v>
      </c>
      <c r="H2196" s="137">
        <v>2.6253692469234799</v>
      </c>
      <c r="I2196" s="137">
        <v>6.61345297140101</v>
      </c>
      <c r="J2196" s="137">
        <v>8.4508436059677408</v>
      </c>
      <c r="K2196" s="137">
        <v>3.23193319067241</v>
      </c>
      <c r="L2196" s="137">
        <v>6.5471611145144397</v>
      </c>
      <c r="M2196" s="137">
        <v>19.651068829030901</v>
      </c>
      <c r="N2196" s="137">
        <v>3.7052005857420398</v>
      </c>
      <c r="O2196" s="137">
        <v>3.0779512029496701</v>
      </c>
      <c r="P2196" s="137">
        <v>9.3227054071302202</v>
      </c>
      <c r="Q2196" s="137">
        <v>3.6138428578441899</v>
      </c>
      <c r="R2196" s="137">
        <v>2.7314447720517001</v>
      </c>
      <c r="S2196" s="137">
        <v>6.6948493156644098</v>
      </c>
      <c r="T2196" s="137">
        <v>8.7783956837184292</v>
      </c>
      <c r="U2196" s="137">
        <v>3.4925729641137302</v>
      </c>
      <c r="V2196" s="1">
        <v>6701359</v>
      </c>
      <c r="W2196" s="1">
        <v>814600</v>
      </c>
      <c r="X2196" s="1">
        <v>395000</v>
      </c>
      <c r="Y2196" s="1">
        <v>929178</v>
      </c>
      <c r="Z2196" s="1">
        <v>4213359</v>
      </c>
      <c r="AA2196" s="1">
        <v>1408526</v>
      </c>
      <c r="AB2196" s="1">
        <v>1903875</v>
      </c>
      <c r="AC2196" s="1">
        <v>1403593</v>
      </c>
      <c r="AD2196" s="1">
        <v>1508051</v>
      </c>
      <c r="AE2196" s="1">
        <v>508272</v>
      </c>
      <c r="AH2196" s="136">
        <f t="shared" si="34"/>
        <v>39759</v>
      </c>
      <c r="AI2196" s="177">
        <f>HLOOKUP(附加题模型!$E$2,历史数据!$B$3:$K$5000,ROW(A2194),)</f>
        <v>3.23193319067241</v>
      </c>
      <c r="AJ2196" s="177">
        <f>HLOOKUP(附加题模型!$E$2,历史数据!$L$3:$U$5000,ROW(A2194),)</f>
        <v>3.4925729641137302</v>
      </c>
    </row>
    <row r="2197" spans="1:36" x14ac:dyDescent="0.2">
      <c r="A2197" s="148">
        <v>39762</v>
      </c>
      <c r="B2197" s="137">
        <v>6.5777553253299299</v>
      </c>
      <c r="C2197" s="137">
        <v>20.260404296597699</v>
      </c>
      <c r="D2197" s="137">
        <v>3.7808169242265799</v>
      </c>
      <c r="E2197" s="137">
        <v>3.12176545494895</v>
      </c>
      <c r="F2197" s="137">
        <v>9.3227054071302202</v>
      </c>
      <c r="G2197" s="137">
        <v>3.5646749278054899</v>
      </c>
      <c r="H2197" s="137">
        <v>2.7579636533337499</v>
      </c>
      <c r="I2197" s="137">
        <v>6.7762456599278096</v>
      </c>
      <c r="J2197" s="137">
        <v>8.8002324889018109</v>
      </c>
      <c r="K2197" s="137">
        <v>3.5056049527858</v>
      </c>
      <c r="L2197" s="137">
        <v>6.9754800659312703</v>
      </c>
      <c r="M2197" s="137">
        <v>20.641238963827</v>
      </c>
      <c r="N2197" s="137">
        <v>3.9446523242763898</v>
      </c>
      <c r="O2197" s="137">
        <v>3.2860688999462599</v>
      </c>
      <c r="P2197" s="137">
        <v>9.8154769786499596</v>
      </c>
      <c r="Q2197" s="137">
        <v>3.7859306129796302</v>
      </c>
      <c r="R2197" s="137">
        <v>2.9038175003850601</v>
      </c>
      <c r="S2197" s="137">
        <v>7.1425292091130901</v>
      </c>
      <c r="T2197" s="137">
        <v>9.3243158133029098</v>
      </c>
      <c r="U2197" s="137">
        <v>3.6619888168505899</v>
      </c>
      <c r="V2197" s="1">
        <v>9274781</v>
      </c>
      <c r="W2197" s="1">
        <v>1242737</v>
      </c>
      <c r="X2197" s="1">
        <v>1013505</v>
      </c>
      <c r="Y2197" s="1">
        <v>3061809</v>
      </c>
      <c r="Z2197" s="1">
        <v>4382213</v>
      </c>
      <c r="AA2197" s="1">
        <v>2588517</v>
      </c>
      <c r="AB2197" s="1">
        <v>3502969</v>
      </c>
      <c r="AC2197" s="1">
        <v>2948215</v>
      </c>
      <c r="AD2197" s="1">
        <v>3041249</v>
      </c>
      <c r="AE2197" s="1">
        <v>483785</v>
      </c>
      <c r="AH2197" s="136">
        <f t="shared" si="34"/>
        <v>39762</v>
      </c>
      <c r="AI2197" s="177">
        <f>HLOOKUP(附加题模型!$E$2,历史数据!$B$3:$K$5000,ROW(A2195),)</f>
        <v>3.5056049527858</v>
      </c>
      <c r="AJ2197" s="177">
        <f>HLOOKUP(附加题模型!$E$2,历史数据!$L$3:$U$5000,ROW(A2195),)</f>
        <v>3.6619888168505899</v>
      </c>
    </row>
    <row r="2198" spans="1:36" x14ac:dyDescent="0.2">
      <c r="A2198" s="148">
        <v>39763</v>
      </c>
      <c r="B2198" s="137">
        <v>6.9448858551157899</v>
      </c>
      <c r="C2198" s="137">
        <v>20.793572830718698</v>
      </c>
      <c r="D2198" s="137">
        <v>4.0076659396801704</v>
      </c>
      <c r="E2198" s="137">
        <v>3.2970224629460798</v>
      </c>
      <c r="F2198" s="137">
        <v>9.7222499245786604</v>
      </c>
      <c r="G2198" s="137">
        <v>3.7859306129796302</v>
      </c>
      <c r="H2198" s="137">
        <v>2.8640391784619701</v>
      </c>
      <c r="I2198" s="137">
        <v>7.1221801230472499</v>
      </c>
      <c r="J2198" s="137">
        <v>9.3024790081195299</v>
      </c>
      <c r="K2198" s="137">
        <v>3.6619888168505899</v>
      </c>
      <c r="L2198" s="137">
        <v>7.3426105957171304</v>
      </c>
      <c r="M2198" s="137">
        <v>21.022073631056301</v>
      </c>
      <c r="N2198" s="137">
        <v>4.1084877243262099</v>
      </c>
      <c r="O2198" s="137">
        <v>3.20939395894752</v>
      </c>
      <c r="P2198" s="137">
        <v>9.38929616003829</v>
      </c>
      <c r="Q2198" s="137">
        <v>3.8105145779989802</v>
      </c>
      <c r="R2198" s="137">
        <v>2.8375202971799198</v>
      </c>
      <c r="S2198" s="137">
        <v>7.8547472214178198</v>
      </c>
      <c r="T2198" s="137">
        <v>9.1714581770192591</v>
      </c>
      <c r="U2198" s="137">
        <v>3.7401807488829899</v>
      </c>
      <c r="V2198" s="1">
        <v>16139226</v>
      </c>
      <c r="W2198" s="1">
        <v>1457126</v>
      </c>
      <c r="X2198" s="1">
        <v>2286680</v>
      </c>
      <c r="Y2198" s="1">
        <v>2468816</v>
      </c>
      <c r="Z2198" s="1">
        <v>3494909</v>
      </c>
      <c r="AA2198" s="1">
        <v>2051730</v>
      </c>
      <c r="AB2198" s="1">
        <v>2968390</v>
      </c>
      <c r="AC2198" s="1">
        <v>5173578</v>
      </c>
      <c r="AD2198" s="1">
        <v>2625335</v>
      </c>
      <c r="AE2198" s="1">
        <v>349112</v>
      </c>
      <c r="AH2198" s="136">
        <f t="shared" si="34"/>
        <v>39763</v>
      </c>
      <c r="AI2198" s="177">
        <f>HLOOKUP(附加题模型!$E$2,历史数据!$B$3:$K$5000,ROW(A2196),)</f>
        <v>3.6619888168505899</v>
      </c>
      <c r="AJ2198" s="177">
        <f>HLOOKUP(附加题模型!$E$2,历史数据!$L$3:$U$5000,ROW(A2196),)</f>
        <v>3.7401807488829899</v>
      </c>
    </row>
    <row r="2199" spans="1:36" x14ac:dyDescent="0.2">
      <c r="A2199" s="148">
        <v>39764</v>
      </c>
      <c r="B2199" s="137">
        <v>7.1284511200087204</v>
      </c>
      <c r="C2199" s="137">
        <v>20.717405897272901</v>
      </c>
      <c r="D2199" s="137">
        <v>4.1084877243262099</v>
      </c>
      <c r="E2199" s="137">
        <v>3.15462614394841</v>
      </c>
      <c r="F2199" s="137">
        <v>9.2960691059669909</v>
      </c>
      <c r="G2199" s="137">
        <v>3.8105145779989802</v>
      </c>
      <c r="H2199" s="137">
        <v>2.7977419752568302</v>
      </c>
      <c r="I2199" s="137">
        <v>7.5495109304300803</v>
      </c>
      <c r="J2199" s="137">
        <v>9.1714581770192591</v>
      </c>
      <c r="K2199" s="137">
        <v>3.5837968848181898</v>
      </c>
      <c r="L2199" s="137">
        <v>7.6179584930565198</v>
      </c>
      <c r="M2199" s="137">
        <v>21.174407497948</v>
      </c>
      <c r="N2199" s="137">
        <v>4.1084877243262099</v>
      </c>
      <c r="O2199" s="137">
        <v>3.3408367149453699</v>
      </c>
      <c r="P2199" s="137">
        <v>9.2427965036405304</v>
      </c>
      <c r="Q2199" s="137">
        <v>3.88426647305702</v>
      </c>
      <c r="R2199" s="137">
        <v>3.0496713474363601</v>
      </c>
      <c r="S2199" s="137">
        <v>7.77335087715442</v>
      </c>
      <c r="T2199" s="137">
        <v>9.3898262288530496</v>
      </c>
      <c r="U2199" s="137">
        <v>3.87050063560365</v>
      </c>
      <c r="V2199" s="1">
        <v>13087840</v>
      </c>
      <c r="W2199" s="1">
        <v>779655</v>
      </c>
      <c r="X2199" s="1">
        <v>0</v>
      </c>
      <c r="Y2199" s="1">
        <v>2106949</v>
      </c>
      <c r="Z2199" s="1">
        <v>2643082</v>
      </c>
      <c r="AA2199" s="1">
        <v>1398967</v>
      </c>
      <c r="AB2199" s="1">
        <v>4358742</v>
      </c>
      <c r="AC2199" s="1">
        <v>4112642</v>
      </c>
      <c r="AD2199" s="1">
        <v>1779794</v>
      </c>
      <c r="AE2199" s="1">
        <v>165000</v>
      </c>
      <c r="AH2199" s="136">
        <f t="shared" si="34"/>
        <v>39764</v>
      </c>
      <c r="AI2199" s="177">
        <f>HLOOKUP(附加题模型!$E$2,历史数据!$B$3:$K$5000,ROW(A2197),)</f>
        <v>3.5837968848181898</v>
      </c>
      <c r="AJ2199" s="177">
        <f>HLOOKUP(附加题模型!$E$2,历史数据!$L$3:$U$5000,ROW(A2197),)</f>
        <v>3.87050063560365</v>
      </c>
    </row>
    <row r="2200" spans="1:36" x14ac:dyDescent="0.2">
      <c r="A2200" s="148">
        <v>39765</v>
      </c>
      <c r="B2200" s="137">
        <v>7.4343932281636</v>
      </c>
      <c r="C2200" s="137">
        <v>21.022073631056301</v>
      </c>
      <c r="D2200" s="137">
        <v>4.1588986166492301</v>
      </c>
      <c r="E2200" s="137">
        <v>3.2970224629460798</v>
      </c>
      <c r="F2200" s="137">
        <v>9.1895239013140806</v>
      </c>
      <c r="G2200" s="137">
        <v>3.88426647305702</v>
      </c>
      <c r="H2200" s="137">
        <v>2.9701147035901898</v>
      </c>
      <c r="I2200" s="137">
        <v>7.67160544682518</v>
      </c>
      <c r="J2200" s="137">
        <v>9.3024790081195299</v>
      </c>
      <c r="K2200" s="137">
        <v>3.94869256763605</v>
      </c>
      <c r="L2200" s="137">
        <v>8.3522195526282399</v>
      </c>
      <c r="M2200" s="137">
        <v>21.936076832406599</v>
      </c>
      <c r="N2200" s="137">
        <v>4.2093095089722503</v>
      </c>
      <c r="O2200" s="137">
        <v>3.4722794709432199</v>
      </c>
      <c r="P2200" s="137">
        <v>9.7622043763234991</v>
      </c>
      <c r="Q2200" s="137">
        <v>4.0563542281924603</v>
      </c>
      <c r="R2200" s="137">
        <v>3.12922799128253</v>
      </c>
      <c r="S2200" s="137">
        <v>7.9971908238787703</v>
      </c>
      <c r="T2200" s="137">
        <v>9.7173783066037291</v>
      </c>
      <c r="U2200" s="137">
        <v>4.0399164883405101</v>
      </c>
      <c r="V2200" s="1">
        <v>17719197</v>
      </c>
      <c r="W2200" s="1">
        <v>1603720</v>
      </c>
      <c r="X2200" s="1">
        <v>2039869</v>
      </c>
      <c r="Y2200" s="1">
        <v>3893271</v>
      </c>
      <c r="Z2200" s="1">
        <v>4173308</v>
      </c>
      <c r="AA2200" s="1">
        <v>2643905</v>
      </c>
      <c r="AB2200" s="1">
        <v>5729448</v>
      </c>
      <c r="AC2200" s="1">
        <v>4487633</v>
      </c>
      <c r="AD2200" s="1">
        <v>3879006</v>
      </c>
      <c r="AE2200" s="1">
        <v>441910</v>
      </c>
      <c r="AH2200" s="136">
        <f t="shared" si="34"/>
        <v>39765</v>
      </c>
      <c r="AI2200" s="177">
        <f>HLOOKUP(附加题模型!$E$2,历史数据!$B$3:$K$5000,ROW(A2198),)</f>
        <v>3.94869256763605</v>
      </c>
      <c r="AJ2200" s="177">
        <f>HLOOKUP(附加题模型!$E$2,历史数据!$L$3:$U$5000,ROW(A2198),)</f>
        <v>4.0399164883405101</v>
      </c>
    </row>
    <row r="2201" spans="1:36" x14ac:dyDescent="0.2">
      <c r="A2201" s="148">
        <v>39766</v>
      </c>
      <c r="B2201" s="137">
        <v>8.1380600769198193</v>
      </c>
      <c r="C2201" s="137">
        <v>21.7837429655149</v>
      </c>
      <c r="D2201" s="137">
        <v>4.2597204012952696</v>
      </c>
      <c r="E2201" s="137">
        <v>3.4832330339430402</v>
      </c>
      <c r="F2201" s="137">
        <v>9.9886129362109504</v>
      </c>
      <c r="G2201" s="137">
        <v>4.0563542281924603</v>
      </c>
      <c r="H2201" s="137">
        <v>3.10270911000047</v>
      </c>
      <c r="I2201" s="137">
        <v>7.9361435656812196</v>
      </c>
      <c r="J2201" s="137">
        <v>9.7610519169704908</v>
      </c>
      <c r="K2201" s="137">
        <v>4.1702363750611697</v>
      </c>
      <c r="L2201" s="137">
        <v>8.2910311309972595</v>
      </c>
      <c r="M2201" s="137">
        <v>22.5454122999734</v>
      </c>
      <c r="N2201" s="137">
        <v>4.3479394628605599</v>
      </c>
      <c r="O2201" s="137">
        <v>3.6037222269410698</v>
      </c>
      <c r="P2201" s="137">
        <v>10.3615211524962</v>
      </c>
      <c r="Q2201" s="137">
        <v>4.2038580183085497</v>
      </c>
      <c r="R2201" s="137">
        <v>3.2618223976928</v>
      </c>
      <c r="S2201" s="137">
        <v>8.1803325984714093</v>
      </c>
      <c r="T2201" s="137">
        <v>10.023093579171</v>
      </c>
      <c r="U2201" s="137">
        <v>4.18326836373324</v>
      </c>
      <c r="V2201" s="1">
        <v>18798191</v>
      </c>
      <c r="W2201" s="1">
        <v>1629374</v>
      </c>
      <c r="X2201" s="1">
        <v>2509200</v>
      </c>
      <c r="Y2201" s="1">
        <v>4153090</v>
      </c>
      <c r="Z2201" s="1">
        <v>6327898</v>
      </c>
      <c r="AA2201" s="1">
        <v>2418122</v>
      </c>
      <c r="AB2201" s="1">
        <v>8214310</v>
      </c>
      <c r="AC2201" s="1">
        <v>4851164</v>
      </c>
      <c r="AD2201" s="1">
        <v>4534281</v>
      </c>
      <c r="AE2201" s="1">
        <v>477666</v>
      </c>
      <c r="AH2201" s="136">
        <f t="shared" si="34"/>
        <v>39766</v>
      </c>
      <c r="AI2201" s="177">
        <f>HLOOKUP(附加题模型!$E$2,历史数据!$B$3:$K$5000,ROW(A2199),)</f>
        <v>4.1702363750611697</v>
      </c>
      <c r="AJ2201" s="177">
        <f>HLOOKUP(附加题模型!$E$2,历史数据!$L$3:$U$5000,ROW(A2199),)</f>
        <v>4.18326836373324</v>
      </c>
    </row>
    <row r="2202" spans="1:36" x14ac:dyDescent="0.2">
      <c r="A2202" s="148">
        <v>39769</v>
      </c>
      <c r="B2202" s="137">
        <v>8.1380600769198193</v>
      </c>
      <c r="C2202" s="137">
        <v>23.230914700986101</v>
      </c>
      <c r="D2202" s="137">
        <v>4.3353367397798097</v>
      </c>
      <c r="E2202" s="137">
        <v>3.5599079749417801</v>
      </c>
      <c r="F2202" s="137">
        <v>10.22833964668</v>
      </c>
      <c r="G2202" s="137">
        <v>4.2284419833279001</v>
      </c>
      <c r="H2202" s="137">
        <v>3.1955251944876601</v>
      </c>
      <c r="I2202" s="137">
        <v>8.1803325984714093</v>
      </c>
      <c r="J2202" s="137">
        <v>10.0449303843544</v>
      </c>
      <c r="K2202" s="137">
        <v>4.1702363750611697</v>
      </c>
      <c r="L2202" s="137">
        <v>8.5357848175211704</v>
      </c>
      <c r="M2202" s="137">
        <v>23.6879163016613</v>
      </c>
      <c r="N2202" s="137">
        <v>4.6251993706371799</v>
      </c>
      <c r="O2202" s="137">
        <v>3.78993279793802</v>
      </c>
      <c r="P2202" s="137">
        <v>10.22833964668</v>
      </c>
      <c r="Q2202" s="137">
        <v>4.4251137034826797</v>
      </c>
      <c r="R2202" s="137">
        <v>3.3546384821799999</v>
      </c>
      <c r="S2202" s="137">
        <v>8.5466161476566995</v>
      </c>
      <c r="T2202" s="137">
        <v>10.5908505139389</v>
      </c>
      <c r="U2202" s="137">
        <v>4.3917801824862996</v>
      </c>
      <c r="V2202" s="1">
        <v>14065248</v>
      </c>
      <c r="W2202" s="1">
        <v>2999565</v>
      </c>
      <c r="X2202" s="1">
        <v>2494863</v>
      </c>
      <c r="Y2202" s="1">
        <v>4744873</v>
      </c>
      <c r="Z2202" s="1">
        <v>5471192</v>
      </c>
      <c r="AA2202" s="1">
        <v>2661445</v>
      </c>
      <c r="AB2202" s="1">
        <v>8277827</v>
      </c>
      <c r="AC2202" s="1">
        <v>5302525</v>
      </c>
      <c r="AD2202" s="1">
        <v>4966672</v>
      </c>
      <c r="AE2202" s="1">
        <v>1227647</v>
      </c>
      <c r="AH2202" s="136">
        <f t="shared" si="34"/>
        <v>39769</v>
      </c>
      <c r="AI2202" s="177">
        <f>HLOOKUP(附加题模型!$E$2,历史数据!$B$3:$K$5000,ROW(A2200),)</f>
        <v>4.1702363750611697</v>
      </c>
      <c r="AJ2202" s="177">
        <f>HLOOKUP(附加题模型!$E$2,历史数据!$L$3:$U$5000,ROW(A2200),)</f>
        <v>4.3917801824862996</v>
      </c>
    </row>
    <row r="2203" spans="1:36" x14ac:dyDescent="0.2">
      <c r="A2203" s="148">
        <v>39770</v>
      </c>
      <c r="B2203" s="137">
        <v>8.5663790283366499</v>
      </c>
      <c r="C2203" s="137">
        <v>23.9925840354447</v>
      </c>
      <c r="D2203" s="137">
        <v>4.6251993706371799</v>
      </c>
      <c r="E2203" s="137">
        <v>3.7570721089385599</v>
      </c>
      <c r="F2203" s="137">
        <v>10.001931086792601</v>
      </c>
      <c r="G2203" s="137">
        <v>4.4251137034826797</v>
      </c>
      <c r="H2203" s="137">
        <v>3.27508183833383</v>
      </c>
      <c r="I2203" s="137">
        <v>8.5466161476566995</v>
      </c>
      <c r="J2203" s="137">
        <v>10.5035032932054</v>
      </c>
      <c r="K2203" s="137">
        <v>4.2353963184215004</v>
      </c>
      <c r="L2203" s="137">
        <v>7.6791469146875002</v>
      </c>
      <c r="M2203" s="137">
        <v>22.469245366527598</v>
      </c>
      <c r="N2203" s="137">
        <v>5.0284865092213504</v>
      </c>
      <c r="O2203" s="137">
        <v>3.40655809294429</v>
      </c>
      <c r="P2203" s="137">
        <v>9.2028420518956899</v>
      </c>
      <c r="Q2203" s="137">
        <v>4.2038580183085497</v>
      </c>
      <c r="R2203" s="137">
        <v>3.0231524661543001</v>
      </c>
      <c r="S2203" s="137">
        <v>7.6919545328910202</v>
      </c>
      <c r="T2203" s="137">
        <v>9.5426838651367003</v>
      </c>
      <c r="U2203" s="137">
        <v>4.1702363750611697</v>
      </c>
      <c r="V2203" s="1">
        <v>11267498</v>
      </c>
      <c r="W2203" s="1">
        <v>3685001</v>
      </c>
      <c r="X2203" s="1">
        <v>3828401</v>
      </c>
      <c r="Y2203" s="1">
        <v>5110701</v>
      </c>
      <c r="Z2203" s="1">
        <v>5509149</v>
      </c>
      <c r="AA2203" s="1">
        <v>2561939</v>
      </c>
      <c r="AB2203" s="1">
        <v>6538497</v>
      </c>
      <c r="AC2203" s="1">
        <v>5117638</v>
      </c>
      <c r="AD2203" s="1">
        <v>4027651</v>
      </c>
      <c r="AE2203" s="1">
        <v>551911</v>
      </c>
      <c r="AH2203" s="136">
        <f t="shared" si="34"/>
        <v>39770</v>
      </c>
      <c r="AI2203" s="177">
        <f>HLOOKUP(附加题模型!$E$2,历史数据!$B$3:$K$5000,ROW(A2201),)</f>
        <v>4.2353963184215004</v>
      </c>
      <c r="AJ2203" s="177">
        <f>HLOOKUP(附加题模型!$E$2,历史数据!$L$3:$U$5000,ROW(A2201),)</f>
        <v>4.1702363750611697</v>
      </c>
    </row>
    <row r="2204" spans="1:36" x14ac:dyDescent="0.2">
      <c r="A2204" s="148">
        <v>39771</v>
      </c>
      <c r="B2204" s="137">
        <v>7.4343932281636</v>
      </c>
      <c r="C2204" s="137">
        <v>22.0122437658524</v>
      </c>
      <c r="D2204" s="137">
        <v>4.7008157091217102</v>
      </c>
      <c r="E2204" s="137">
        <v>3.4175116559441099</v>
      </c>
      <c r="F2204" s="137">
        <v>8.6567978780494901</v>
      </c>
      <c r="G2204" s="137">
        <v>3.98260233313442</v>
      </c>
      <c r="H2204" s="137">
        <v>2.9966335848722498</v>
      </c>
      <c r="I2204" s="137">
        <v>7.5495109304300803</v>
      </c>
      <c r="J2204" s="137">
        <v>9.5426838651367003</v>
      </c>
      <c r="K2204" s="137">
        <v>3.9877885336522398</v>
      </c>
      <c r="L2204" s="137">
        <v>8.0462774444733594</v>
      </c>
      <c r="M2204" s="137">
        <v>23.611749368215399</v>
      </c>
      <c r="N2204" s="137">
        <v>5.35615730932098</v>
      </c>
      <c r="O2204" s="137">
        <v>3.6475364789403502</v>
      </c>
      <c r="P2204" s="137">
        <v>9.5890684187625101</v>
      </c>
      <c r="Q2204" s="137">
        <v>4.4251137034826797</v>
      </c>
      <c r="R2204" s="137">
        <v>3.2220440757697202</v>
      </c>
      <c r="S2204" s="137">
        <v>8.1599835124055602</v>
      </c>
      <c r="T2204" s="137">
        <v>10.0449303843544</v>
      </c>
      <c r="U2204" s="137">
        <v>4.2744922844376996</v>
      </c>
      <c r="V2204" s="1">
        <v>12921354</v>
      </c>
      <c r="W2204" s="1">
        <v>1290427</v>
      </c>
      <c r="X2204" s="1">
        <v>7897263</v>
      </c>
      <c r="Y2204" s="1">
        <v>3989487</v>
      </c>
      <c r="Z2204" s="1">
        <v>6346880</v>
      </c>
      <c r="AA2204" s="1">
        <v>3285793</v>
      </c>
      <c r="AB2204" s="1">
        <v>4314939</v>
      </c>
      <c r="AC2204" s="1">
        <v>3659942</v>
      </c>
      <c r="AD2204" s="1">
        <v>3444501</v>
      </c>
      <c r="AE2204" s="1">
        <v>742202</v>
      </c>
      <c r="AH2204" s="136">
        <f t="shared" si="34"/>
        <v>39771</v>
      </c>
      <c r="AI2204" s="177">
        <f>HLOOKUP(附加题模型!$E$2,历史数据!$B$3:$K$5000,ROW(A2202),)</f>
        <v>3.9877885336522398</v>
      </c>
      <c r="AJ2204" s="177">
        <f>HLOOKUP(附加题模型!$E$2,历史数据!$L$3:$U$5000,ROW(A2202),)</f>
        <v>4.2744922844376996</v>
      </c>
    </row>
    <row r="2205" spans="1:36" x14ac:dyDescent="0.2">
      <c r="A2205" s="148">
        <v>39772</v>
      </c>
      <c r="B2205" s="137">
        <v>7.7403353363184797</v>
      </c>
      <c r="C2205" s="137">
        <v>23.611749368215399</v>
      </c>
      <c r="D2205" s="137">
        <v>5.2175273554326704</v>
      </c>
      <c r="E2205" s="137">
        <v>3.5708615379416</v>
      </c>
      <c r="F2205" s="137">
        <v>9.2561146542221504</v>
      </c>
      <c r="G2205" s="137">
        <v>4.3513618084246399</v>
      </c>
      <c r="H2205" s="137">
        <v>3.5402706511543802</v>
      </c>
      <c r="I2205" s="137">
        <v>7.9971908238787703</v>
      </c>
      <c r="J2205" s="137">
        <v>9.8265623325206306</v>
      </c>
      <c r="K2205" s="137">
        <v>4.2614602957656302</v>
      </c>
      <c r="L2205" s="137">
        <v>7.9544948120268897</v>
      </c>
      <c r="M2205" s="137">
        <v>23.3832485678778</v>
      </c>
      <c r="N2205" s="137">
        <v>5.2679382477556898</v>
      </c>
      <c r="O2205" s="137">
        <v>3.7789792349382001</v>
      </c>
      <c r="P2205" s="137">
        <v>8.8832064379369395</v>
      </c>
      <c r="Q2205" s="137">
        <v>4.4251137034826797</v>
      </c>
      <c r="R2205" s="137">
        <v>3.5402706511543802</v>
      </c>
      <c r="S2205" s="137">
        <v>8.3024271148665001</v>
      </c>
      <c r="T2205" s="137">
        <v>10.2414616310048</v>
      </c>
      <c r="U2205" s="137">
        <v>4.2875242731097698</v>
      </c>
      <c r="V2205" s="1">
        <v>9776332</v>
      </c>
      <c r="W2205" s="1">
        <v>1746260</v>
      </c>
      <c r="X2205" s="1">
        <v>4230037</v>
      </c>
      <c r="Y2205" s="1">
        <v>5564177</v>
      </c>
      <c r="Z2205" s="1">
        <v>3848800</v>
      </c>
      <c r="AA2205" s="1">
        <v>2865864</v>
      </c>
      <c r="AB2205" s="1">
        <v>15894991</v>
      </c>
      <c r="AC2205" s="1">
        <v>4531975</v>
      </c>
      <c r="AD2205" s="1">
        <v>3828565</v>
      </c>
      <c r="AE2205" s="1">
        <v>336179</v>
      </c>
      <c r="AH2205" s="136">
        <f t="shared" si="34"/>
        <v>39772</v>
      </c>
      <c r="AI2205" s="177">
        <f>HLOOKUP(附加题模型!$E$2,历史数据!$B$3:$K$5000,ROW(A2203),)</f>
        <v>4.2614602957656302</v>
      </c>
      <c r="AJ2205" s="177">
        <f>HLOOKUP(附加题模型!$E$2,历史数据!$L$3:$U$5000,ROW(A2203),)</f>
        <v>4.2875242731097698</v>
      </c>
    </row>
    <row r="2206" spans="1:36" x14ac:dyDescent="0.2">
      <c r="A2206" s="148">
        <v>39773</v>
      </c>
      <c r="B2206" s="137">
        <v>7.6791469146875002</v>
      </c>
      <c r="C2206" s="137">
        <v>23.002413900648602</v>
      </c>
      <c r="D2206" s="137">
        <v>5.1671164631096502</v>
      </c>
      <c r="E2206" s="137">
        <v>3.6913507309396301</v>
      </c>
      <c r="F2206" s="137">
        <v>8.7100704803759506</v>
      </c>
      <c r="G2206" s="137">
        <v>4.3021938783859399</v>
      </c>
      <c r="H2206" s="137">
        <v>3.52701121051336</v>
      </c>
      <c r="I2206" s="137">
        <v>7.9361435656812196</v>
      </c>
      <c r="J2206" s="137">
        <v>10.0012567739877</v>
      </c>
      <c r="K2206" s="137">
        <v>4.1181084203729101</v>
      </c>
      <c r="L2206" s="137">
        <v>8.4134079742592096</v>
      </c>
      <c r="M2206" s="137">
        <v>23.6879163016613</v>
      </c>
      <c r="N2206" s="137">
        <v>4.88985655533304</v>
      </c>
      <c r="O2206" s="137">
        <v>3.78993279793802</v>
      </c>
      <c r="P2206" s="137">
        <v>8.8032975344472497</v>
      </c>
      <c r="Q2206" s="137">
        <v>4.3759457734439904</v>
      </c>
      <c r="R2206" s="137">
        <v>3.3811573634620502</v>
      </c>
      <c r="S2206" s="137">
        <v>8.5262670615908505</v>
      </c>
      <c r="T2206" s="137">
        <v>10.3943192672885</v>
      </c>
      <c r="U2206" s="137">
        <v>4.1181084203729101</v>
      </c>
      <c r="V2206" s="1">
        <v>18236803</v>
      </c>
      <c r="W2206" s="1">
        <v>1723148</v>
      </c>
      <c r="X2206" s="1">
        <v>3493305</v>
      </c>
      <c r="Y2206" s="1">
        <v>6141955</v>
      </c>
      <c r="Z2206" s="1">
        <v>2970362</v>
      </c>
      <c r="AA2206" s="1">
        <v>3070938</v>
      </c>
      <c r="AB2206" s="1">
        <v>12522178</v>
      </c>
      <c r="AC2206" s="1">
        <v>6206078</v>
      </c>
      <c r="AD2206" s="1">
        <v>4555849</v>
      </c>
      <c r="AE2206" s="1">
        <v>561844</v>
      </c>
      <c r="AH2206" s="136">
        <f t="shared" si="34"/>
        <v>39773</v>
      </c>
      <c r="AI2206" s="177">
        <f>HLOOKUP(附加题模型!$E$2,历史数据!$B$3:$K$5000,ROW(A2204),)</f>
        <v>4.1181084203729101</v>
      </c>
      <c r="AJ2206" s="177">
        <f>HLOOKUP(附加题模型!$E$2,历史数据!$L$3:$U$5000,ROW(A2204),)</f>
        <v>4.1181084203729101</v>
      </c>
    </row>
    <row r="2207" spans="1:36" x14ac:dyDescent="0.2">
      <c r="A2207" s="148">
        <v>39776</v>
      </c>
      <c r="B2207" s="137">
        <v>8.3216253418127497</v>
      </c>
      <c r="C2207" s="137">
        <v>23.6879163016613</v>
      </c>
      <c r="D2207" s="137">
        <v>4.8520483860907699</v>
      </c>
      <c r="E2207" s="137">
        <v>3.71325785693928</v>
      </c>
      <c r="F2207" s="137">
        <v>8.92316088968178</v>
      </c>
      <c r="G2207" s="137">
        <v>4.3513618084246399</v>
      </c>
      <c r="H2207" s="137">
        <v>3.3148601602569099</v>
      </c>
      <c r="I2207" s="137">
        <v>8.6280124919200905</v>
      </c>
      <c r="J2207" s="137">
        <v>10.4379928776552</v>
      </c>
      <c r="K2207" s="137">
        <v>4.0399164883405101</v>
      </c>
      <c r="L2207" s="137">
        <v>8.0768716552888407</v>
      </c>
      <c r="M2207" s="137">
        <v>23.3832485678778</v>
      </c>
      <c r="N2207" s="137">
        <v>4.5117748629103804</v>
      </c>
      <c r="O2207" s="137">
        <v>3.6475364789403502</v>
      </c>
      <c r="P2207" s="137">
        <v>9.0163879437530792</v>
      </c>
      <c r="Q2207" s="137">
        <v>4.2776099133665904</v>
      </c>
      <c r="R2207" s="137">
        <v>3.5667895324364398</v>
      </c>
      <c r="S2207" s="137">
        <v>8.5466161476566995</v>
      </c>
      <c r="T2207" s="137">
        <v>10.306972046555</v>
      </c>
      <c r="U2207" s="137">
        <v>4.1441723977170399</v>
      </c>
      <c r="V2207" s="1">
        <v>13366047</v>
      </c>
      <c r="W2207" s="1">
        <v>1014625</v>
      </c>
      <c r="X2207" s="1">
        <v>1527299</v>
      </c>
      <c r="Y2207" s="1">
        <v>2429962</v>
      </c>
      <c r="Z2207" s="1">
        <v>3991917</v>
      </c>
      <c r="AA2207" s="1">
        <v>2757427</v>
      </c>
      <c r="AB2207" s="1">
        <v>16985383</v>
      </c>
      <c r="AC2207" s="1">
        <v>8383425</v>
      </c>
      <c r="AD2207" s="1">
        <v>5522999</v>
      </c>
      <c r="AE2207" s="1">
        <v>256639</v>
      </c>
      <c r="AH2207" s="136">
        <f t="shared" si="34"/>
        <v>39776</v>
      </c>
      <c r="AI2207" s="177">
        <f>HLOOKUP(附加题模型!$E$2,历史数据!$B$3:$K$5000,ROW(A2205),)</f>
        <v>4.0399164883405101</v>
      </c>
      <c r="AJ2207" s="177">
        <f>HLOOKUP(附加题模型!$E$2,历史数据!$L$3:$U$5000,ROW(A2205),)</f>
        <v>4.1441723977170399</v>
      </c>
    </row>
    <row r="2208" spans="1:36" x14ac:dyDescent="0.2">
      <c r="A2208" s="148">
        <v>39777</v>
      </c>
      <c r="B2208" s="137">
        <v>8.1992484985507996</v>
      </c>
      <c r="C2208" s="137">
        <v>23.535582434769498</v>
      </c>
      <c r="D2208" s="137">
        <v>4.5495830321526496</v>
      </c>
      <c r="E2208" s="137">
        <v>3.6913507309396301</v>
      </c>
      <c r="F2208" s="137">
        <v>8.8698882873553195</v>
      </c>
      <c r="G2208" s="137">
        <v>4.2776099133665904</v>
      </c>
      <c r="H2208" s="137">
        <v>3.51375176987233</v>
      </c>
      <c r="I2208" s="137">
        <v>8.6076634058542396</v>
      </c>
      <c r="J2208" s="137">
        <v>10.3943192672885</v>
      </c>
      <c r="K2208" s="137">
        <v>4.1702363750611697</v>
      </c>
      <c r="L2208" s="137">
        <v>8.5969732391521401</v>
      </c>
      <c r="M2208" s="137">
        <v>22.926246967202701</v>
      </c>
      <c r="N2208" s="137">
        <v>4.5873912013949099</v>
      </c>
      <c r="O2208" s="137">
        <v>3.5927686639412499</v>
      </c>
      <c r="P2208" s="137">
        <v>8.6567978780494901</v>
      </c>
      <c r="Q2208" s="137">
        <v>4.1546900882698496</v>
      </c>
      <c r="R2208" s="137">
        <v>3.5800489730774698</v>
      </c>
      <c r="S2208" s="137">
        <v>8.2820780288006492</v>
      </c>
      <c r="T2208" s="137">
        <v>10.023093579171</v>
      </c>
      <c r="U2208" s="137">
        <v>4.1441723977170399</v>
      </c>
      <c r="V2208" s="1">
        <v>18366383</v>
      </c>
      <c r="W2208" s="1">
        <v>1403583</v>
      </c>
      <c r="X2208" s="1">
        <v>1687364</v>
      </c>
      <c r="Y2208" s="1">
        <v>2224120</v>
      </c>
      <c r="Z2208" s="1">
        <v>2517946</v>
      </c>
      <c r="AA2208" s="1">
        <v>1826041</v>
      </c>
      <c r="AB2208" s="1">
        <v>21352671</v>
      </c>
      <c r="AC2208" s="1">
        <v>8451243</v>
      </c>
      <c r="AD2208" s="1">
        <v>2619177</v>
      </c>
      <c r="AE2208" s="1">
        <v>208500</v>
      </c>
      <c r="AH2208" s="136">
        <f t="shared" si="34"/>
        <v>39777</v>
      </c>
      <c r="AI2208" s="177">
        <f>HLOOKUP(附加题模型!$E$2,历史数据!$B$3:$K$5000,ROW(A2206),)</f>
        <v>4.1702363750611697</v>
      </c>
      <c r="AJ2208" s="177">
        <f>HLOOKUP(附加题模型!$E$2,历史数据!$L$3:$U$5000,ROW(A2206),)</f>
        <v>4.1441723977170399</v>
      </c>
    </row>
    <row r="2209" spans="1:36" x14ac:dyDescent="0.2">
      <c r="A2209" s="148">
        <v>39778</v>
      </c>
      <c r="B2209" s="137">
        <v>8.5663790283366499</v>
      </c>
      <c r="C2209" s="137">
        <v>22.8500800337568</v>
      </c>
      <c r="D2209" s="137">
        <v>4.4865694167488703</v>
      </c>
      <c r="E2209" s="137">
        <v>3.5708615379416</v>
      </c>
      <c r="F2209" s="137">
        <v>8.5635708239781891</v>
      </c>
      <c r="G2209" s="137">
        <v>4.1546900882698496</v>
      </c>
      <c r="H2209" s="137">
        <v>3.5402706511543802</v>
      </c>
      <c r="I2209" s="137">
        <v>8.3227762009323492</v>
      </c>
      <c r="J2209" s="137">
        <v>10.0449303843544</v>
      </c>
      <c r="K2209" s="137">
        <v>4.22236432974944</v>
      </c>
      <c r="L2209" s="137">
        <v>8.3828137634437194</v>
      </c>
      <c r="M2209" s="137">
        <v>23.611749368215399</v>
      </c>
      <c r="N2209" s="137">
        <v>4.6882129860409503</v>
      </c>
      <c r="O2209" s="137">
        <v>3.5708615379416</v>
      </c>
      <c r="P2209" s="137">
        <v>8.6434797274678807</v>
      </c>
      <c r="Q2209" s="137">
        <v>4.2284419833279001</v>
      </c>
      <c r="R2209" s="137">
        <v>3.3811573634620502</v>
      </c>
      <c r="S2209" s="137">
        <v>7.9564926517470704</v>
      </c>
      <c r="T2209" s="137">
        <v>10.372482462105101</v>
      </c>
      <c r="U2209" s="137">
        <v>4.2484283070935698</v>
      </c>
      <c r="V2209" s="1">
        <v>17813924</v>
      </c>
      <c r="W2209" s="1">
        <v>1228038</v>
      </c>
      <c r="X2209" s="1">
        <v>947968</v>
      </c>
      <c r="Y2209" s="1">
        <v>1431901</v>
      </c>
      <c r="Z2209" s="1">
        <v>1810216</v>
      </c>
      <c r="AA2209" s="1">
        <v>1002380</v>
      </c>
      <c r="AB2209" s="1">
        <v>9041837</v>
      </c>
      <c r="AC2209" s="1">
        <v>5243982</v>
      </c>
      <c r="AD2209" s="1">
        <v>2328823</v>
      </c>
      <c r="AE2209" s="1">
        <v>336300</v>
      </c>
      <c r="AH2209" s="136">
        <f t="shared" si="34"/>
        <v>39778</v>
      </c>
      <c r="AI2209" s="177">
        <f>HLOOKUP(附加题模型!$E$2,历史数据!$B$3:$K$5000,ROW(A2207),)</f>
        <v>4.22236432974944</v>
      </c>
      <c r="AJ2209" s="177">
        <f>HLOOKUP(附加题模型!$E$2,历史数据!$L$3:$U$5000,ROW(A2207),)</f>
        <v>4.2484283070935698</v>
      </c>
    </row>
    <row r="2210" spans="1:36" x14ac:dyDescent="0.2">
      <c r="A2210" s="148">
        <v>39779</v>
      </c>
      <c r="B2210" s="137">
        <v>8.8417269256760491</v>
      </c>
      <c r="C2210" s="137">
        <v>24.830420303349101</v>
      </c>
      <c r="D2210" s="137">
        <v>4.9780756168983196</v>
      </c>
      <c r="E2210" s="137">
        <v>3.7789792349382001</v>
      </c>
      <c r="F2210" s="137">
        <v>9.1895239013140806</v>
      </c>
      <c r="G2210" s="137">
        <v>4.4496976685020302</v>
      </c>
      <c r="H2210" s="137">
        <v>3.5800489730774698</v>
      </c>
      <c r="I2210" s="137">
        <v>8.3838234591298999</v>
      </c>
      <c r="J2210" s="137">
        <v>10.918402591689601</v>
      </c>
      <c r="K2210" s="137">
        <v>4.3526842164700996</v>
      </c>
      <c r="L2210" s="137">
        <v>8.8417269256760491</v>
      </c>
      <c r="M2210" s="137">
        <v>24.7542533699032</v>
      </c>
      <c r="N2210" s="137">
        <v>4.7512266014447304</v>
      </c>
      <c r="O2210" s="137">
        <v>3.62562935294071</v>
      </c>
      <c r="P2210" s="137">
        <v>8.6967523297943305</v>
      </c>
      <c r="Q2210" s="137">
        <v>4.2530259483472497</v>
      </c>
      <c r="R2210" s="137">
        <v>3.2883412789748601</v>
      </c>
      <c r="S2210" s="137">
        <v>7.9361435656812196</v>
      </c>
      <c r="T2210" s="137">
        <v>10.263298436188199</v>
      </c>
      <c r="U2210" s="137">
        <v>4.3526842164700996</v>
      </c>
      <c r="V2210" s="1">
        <v>25040181</v>
      </c>
      <c r="W2210" s="1">
        <v>3451575</v>
      </c>
      <c r="X2210" s="1">
        <v>1769168</v>
      </c>
      <c r="Y2210" s="1">
        <v>3331848</v>
      </c>
      <c r="Z2210" s="1">
        <v>2929549</v>
      </c>
      <c r="AA2210" s="1">
        <v>1510300</v>
      </c>
      <c r="AB2210" s="1">
        <v>10227807</v>
      </c>
      <c r="AC2210" s="1">
        <v>5032401</v>
      </c>
      <c r="AD2210" s="1">
        <v>3647817</v>
      </c>
      <c r="AE2210" s="1">
        <v>806288</v>
      </c>
      <c r="AH2210" s="136">
        <f t="shared" si="34"/>
        <v>39779</v>
      </c>
      <c r="AI2210" s="177">
        <f>HLOOKUP(附加题模型!$E$2,历史数据!$B$3:$K$5000,ROW(A2208),)</f>
        <v>4.3526842164700996</v>
      </c>
      <c r="AJ2210" s="177">
        <f>HLOOKUP(附加题模型!$E$2,历史数据!$L$3:$U$5000,ROW(A2208),)</f>
        <v>4.3526842164700996</v>
      </c>
    </row>
    <row r="2211" spans="1:36" x14ac:dyDescent="0.2">
      <c r="A2211" s="148">
        <v>39780</v>
      </c>
      <c r="B2211" s="137">
        <v>8.6887558715986106</v>
      </c>
      <c r="C2211" s="137">
        <v>24.5257525695657</v>
      </c>
      <c r="D2211" s="137">
        <v>4.7512266014447304</v>
      </c>
      <c r="E2211" s="137">
        <v>3.6146757899408901</v>
      </c>
      <c r="F2211" s="137">
        <v>8.6701160286310994</v>
      </c>
      <c r="G2211" s="137">
        <v>4.2776099133665904</v>
      </c>
      <c r="H2211" s="137">
        <v>3.2618223976928</v>
      </c>
      <c r="I2211" s="137">
        <v>7.9157944796153696</v>
      </c>
      <c r="J2211" s="137">
        <v>10.2196248258215</v>
      </c>
      <c r="K2211" s="137">
        <v>4.2744922844376996</v>
      </c>
      <c r="L2211" s="137">
        <v>9.2088574554618994</v>
      </c>
      <c r="M2211" s="137">
        <v>24.449585636119799</v>
      </c>
      <c r="N2211" s="137">
        <v>4.6378020937179301</v>
      </c>
      <c r="O2211" s="137">
        <v>3.5599079749417801</v>
      </c>
      <c r="P2211" s="137">
        <v>8.2572533606010499</v>
      </c>
      <c r="Q2211" s="137">
        <v>4.1792740532892001</v>
      </c>
      <c r="R2211" s="137">
        <v>3.2618223976928</v>
      </c>
      <c r="S2211" s="137">
        <v>7.7123036189568701</v>
      </c>
      <c r="T2211" s="137">
        <v>10.2414616310048</v>
      </c>
      <c r="U2211" s="137">
        <v>4.1311404090449697</v>
      </c>
      <c r="V2211" s="1">
        <v>20753524</v>
      </c>
      <c r="W2211" s="1">
        <v>1883786</v>
      </c>
      <c r="X2211" s="1">
        <v>673750</v>
      </c>
      <c r="Y2211" s="1">
        <v>1563218</v>
      </c>
      <c r="Z2211" s="1">
        <v>2219990</v>
      </c>
      <c r="AA2211" s="1">
        <v>1059831</v>
      </c>
      <c r="AB2211" s="1">
        <v>6297807</v>
      </c>
      <c r="AC2211" s="1">
        <v>2489066</v>
      </c>
      <c r="AD2211" s="1">
        <v>1782623</v>
      </c>
      <c r="AE2211" s="1">
        <v>368086</v>
      </c>
      <c r="AH2211" s="136">
        <f t="shared" si="34"/>
        <v>39780</v>
      </c>
      <c r="AI2211" s="177">
        <f>HLOOKUP(附加题模型!$E$2,历史数据!$B$3:$K$5000,ROW(A2209),)</f>
        <v>4.2744922844376996</v>
      </c>
      <c r="AJ2211" s="177">
        <f>HLOOKUP(附加题模型!$E$2,历史数据!$L$3:$U$5000,ROW(A2209),)</f>
        <v>4.1311404090449697</v>
      </c>
    </row>
    <row r="2212" spans="1:36" x14ac:dyDescent="0.2">
      <c r="A2212" s="148">
        <v>39783</v>
      </c>
      <c r="B2212" s="137">
        <v>8.9335095581225108</v>
      </c>
      <c r="C2212" s="137">
        <v>24.373418702674002</v>
      </c>
      <c r="D2212" s="137">
        <v>4.37314490902207</v>
      </c>
      <c r="E2212" s="137">
        <v>3.53800084894214</v>
      </c>
      <c r="F2212" s="137">
        <v>8.3105259629275103</v>
      </c>
      <c r="G2212" s="137">
        <v>4.2038580183085497</v>
      </c>
      <c r="H2212" s="137">
        <v>3.2353035164107502</v>
      </c>
      <c r="I2212" s="137">
        <v>7.7326527050227201</v>
      </c>
      <c r="J2212" s="137">
        <v>10.2196248258215</v>
      </c>
      <c r="K2212" s="137">
        <v>4.0138525109963803</v>
      </c>
      <c r="L2212" s="137">
        <v>9.1476690338309297</v>
      </c>
      <c r="M2212" s="137">
        <v>25.668256571253501</v>
      </c>
      <c r="N2212" s="137">
        <v>4.5621857552333998</v>
      </c>
      <c r="O2212" s="137">
        <v>3.7023042939394499</v>
      </c>
      <c r="P2212" s="137">
        <v>8.5502526733965691</v>
      </c>
      <c r="Q2212" s="137">
        <v>4.3021938783859399</v>
      </c>
      <c r="R2212" s="137">
        <v>3.5933084137184901</v>
      </c>
      <c r="S2212" s="137">
        <v>7.9768417378129204</v>
      </c>
      <c r="T2212" s="137">
        <v>10.656360929489001</v>
      </c>
      <c r="U2212" s="137">
        <v>4.1702363750611697</v>
      </c>
      <c r="V2212" s="1">
        <v>14818862</v>
      </c>
      <c r="W2212" s="1">
        <v>1915657</v>
      </c>
      <c r="X2212" s="1">
        <v>5397972</v>
      </c>
      <c r="Y2212" s="1">
        <v>3353833</v>
      </c>
      <c r="Z2212" s="1">
        <v>1646015</v>
      </c>
      <c r="AA2212" s="1">
        <v>2675981</v>
      </c>
      <c r="AB2212" s="1">
        <v>17536812</v>
      </c>
      <c r="AC2212" s="1">
        <v>2303093</v>
      </c>
      <c r="AD2212" s="1">
        <v>2883385</v>
      </c>
      <c r="AE2212" s="1">
        <v>357299</v>
      </c>
      <c r="AH2212" s="136">
        <f t="shared" si="34"/>
        <v>39783</v>
      </c>
      <c r="AI2212" s="177">
        <f>HLOOKUP(附加题模型!$E$2,历史数据!$B$3:$K$5000,ROW(A2210),)</f>
        <v>4.0138525109963803</v>
      </c>
      <c r="AJ2212" s="177">
        <f>HLOOKUP(附加题模型!$E$2,历史数据!$L$3:$U$5000,ROW(A2210),)</f>
        <v>4.1702363750611697</v>
      </c>
    </row>
    <row r="2213" spans="1:36" x14ac:dyDescent="0.2">
      <c r="A2213" s="148">
        <v>39784</v>
      </c>
      <c r="B2213" s="137">
        <v>8.9641037689379992</v>
      </c>
      <c r="C2213" s="137">
        <v>25.820590438145199</v>
      </c>
      <c r="D2213" s="137">
        <v>4.37314490902207</v>
      </c>
      <c r="E2213" s="137">
        <v>3.6475364789403502</v>
      </c>
      <c r="F2213" s="137">
        <v>8.3238441135091303</v>
      </c>
      <c r="G2213" s="137">
        <v>4.2038580183085497</v>
      </c>
      <c r="H2213" s="137">
        <v>3.5800489730774698</v>
      </c>
      <c r="I2213" s="137">
        <v>7.77335087715442</v>
      </c>
      <c r="J2213" s="137">
        <v>10.459829682838601</v>
      </c>
      <c r="K2213" s="137">
        <v>4.0920444430287697</v>
      </c>
      <c r="L2213" s="137">
        <v>8.9029153473070206</v>
      </c>
      <c r="M2213" s="137">
        <v>25.744423504699402</v>
      </c>
      <c r="N2213" s="137">
        <v>4.87725383225228</v>
      </c>
      <c r="O2213" s="137">
        <v>3.7461185459387401</v>
      </c>
      <c r="P2213" s="137">
        <v>8.7100704803759506</v>
      </c>
      <c r="Q2213" s="137">
        <v>4.3021938783859399</v>
      </c>
      <c r="R2213" s="137">
        <v>3.67286505756466</v>
      </c>
      <c r="S2213" s="137">
        <v>8.0378889960104605</v>
      </c>
      <c r="T2213" s="137">
        <v>10.612687319122299</v>
      </c>
      <c r="U2213" s="137">
        <v>4.2484283070935698</v>
      </c>
      <c r="V2213" s="1">
        <v>14352568</v>
      </c>
      <c r="W2213" s="1">
        <v>1508743</v>
      </c>
      <c r="X2213" s="1">
        <v>5007937</v>
      </c>
      <c r="Y2213" s="1">
        <v>4097590</v>
      </c>
      <c r="Z2213" s="1">
        <v>1694137</v>
      </c>
      <c r="AA2213" s="1">
        <v>1668149</v>
      </c>
      <c r="AB2213" s="1">
        <v>22736210</v>
      </c>
      <c r="AC2213" s="1">
        <v>2957109</v>
      </c>
      <c r="AD2213" s="1">
        <v>2269738</v>
      </c>
      <c r="AE2213" s="1">
        <v>431295</v>
      </c>
      <c r="AH2213" s="136">
        <f t="shared" si="34"/>
        <v>39784</v>
      </c>
      <c r="AI2213" s="177">
        <f>HLOOKUP(附加题模型!$E$2,历史数据!$B$3:$K$5000,ROW(A2211),)</f>
        <v>4.0920444430287697</v>
      </c>
      <c r="AJ2213" s="177">
        <f>HLOOKUP(附加题模型!$E$2,历史数据!$L$3:$U$5000,ROW(A2211),)</f>
        <v>4.2484283070935698</v>
      </c>
    </row>
    <row r="2214" spans="1:36" x14ac:dyDescent="0.2">
      <c r="A2214" s="148">
        <v>39785</v>
      </c>
      <c r="B2214" s="137">
        <v>8.9335095581225108</v>
      </c>
      <c r="C2214" s="137">
        <v>25.8967573715911</v>
      </c>
      <c r="D2214" s="137">
        <v>4.7260211552832203</v>
      </c>
      <c r="E2214" s="137">
        <v>3.7680256719383798</v>
      </c>
      <c r="F2214" s="137">
        <v>8.7100704803759506</v>
      </c>
      <c r="G2214" s="137">
        <v>4.3021938783859399</v>
      </c>
      <c r="H2214" s="137">
        <v>3.65960561692363</v>
      </c>
      <c r="I2214" s="137">
        <v>8.1396344263397093</v>
      </c>
      <c r="J2214" s="137">
        <v>10.7000345398558</v>
      </c>
      <c r="K2214" s="137">
        <v>4.2484283070935698</v>
      </c>
      <c r="L2214" s="137">
        <v>9.0864806121999493</v>
      </c>
      <c r="M2214" s="137">
        <v>26.277592038820401</v>
      </c>
      <c r="N2214" s="137">
        <v>4.9906783399790804</v>
      </c>
      <c r="O2214" s="137">
        <v>3.8994684279362302</v>
      </c>
      <c r="P2214" s="137">
        <v>9.5757502681809008</v>
      </c>
      <c r="Q2214" s="137">
        <v>4.5234495635600798</v>
      </c>
      <c r="R2214" s="137">
        <v>3.8982755484621299</v>
      </c>
      <c r="S2214" s="137">
        <v>8.3838234591298999</v>
      </c>
      <c r="T2214" s="137">
        <v>11.0494234227899</v>
      </c>
      <c r="U2214" s="137">
        <v>4.4178441598304303</v>
      </c>
      <c r="V2214" s="1">
        <v>14004408</v>
      </c>
      <c r="W2214" s="1">
        <v>1440649</v>
      </c>
      <c r="X2214" s="1">
        <v>4787350</v>
      </c>
      <c r="Y2214" s="1">
        <v>4747332</v>
      </c>
      <c r="Z2214" s="1">
        <v>5211098</v>
      </c>
      <c r="AA2214" s="1">
        <v>3316095</v>
      </c>
      <c r="AB2214" s="1">
        <v>19095338</v>
      </c>
      <c r="AC2214" s="1">
        <v>4811058</v>
      </c>
      <c r="AD2214" s="1">
        <v>3385468</v>
      </c>
      <c r="AE2214" s="1">
        <v>501903</v>
      </c>
      <c r="AH2214" s="136">
        <f t="shared" si="34"/>
        <v>39785</v>
      </c>
      <c r="AI2214" s="177">
        <f>HLOOKUP(附加题模型!$E$2,历史数据!$B$3:$K$5000,ROW(A2212),)</f>
        <v>4.2484283070935698</v>
      </c>
      <c r="AJ2214" s="177">
        <f>HLOOKUP(附加题模型!$E$2,历史数据!$L$3:$U$5000,ROW(A2212),)</f>
        <v>4.4178441598304303</v>
      </c>
    </row>
    <row r="2215" spans="1:36" x14ac:dyDescent="0.2">
      <c r="A2215" s="148">
        <v>39786</v>
      </c>
      <c r="B2215" s="137">
        <v>9.1782632446464092</v>
      </c>
      <c r="C2215" s="137">
        <v>26.6584267060496</v>
      </c>
      <c r="D2215" s="137">
        <v>4.9906783399790804</v>
      </c>
      <c r="E2215" s="137">
        <v>3.9323291169356902</v>
      </c>
      <c r="F2215" s="137">
        <v>9.8554314303948107</v>
      </c>
      <c r="G2215" s="137">
        <v>4.57261749359877</v>
      </c>
      <c r="H2215" s="137">
        <v>3.9513133110262402</v>
      </c>
      <c r="I2215" s="137">
        <v>8.5059179755249996</v>
      </c>
      <c r="J2215" s="137">
        <v>11.1586074487068</v>
      </c>
      <c r="K2215" s="137">
        <v>4.4048121711583601</v>
      </c>
      <c r="L2215" s="137">
        <v>9.0864806121999493</v>
      </c>
      <c r="M2215" s="137">
        <v>25.820590438145199</v>
      </c>
      <c r="N2215" s="137">
        <v>4.87725383225228</v>
      </c>
      <c r="O2215" s="137">
        <v>3.8337470499373101</v>
      </c>
      <c r="P2215" s="137">
        <v>9.2960691059669909</v>
      </c>
      <c r="Q2215" s="137">
        <v>4.7201212837148603</v>
      </c>
      <c r="R2215" s="137">
        <v>3.8054594639749402</v>
      </c>
      <c r="S2215" s="137">
        <v>8.7908051804468901</v>
      </c>
      <c r="T2215" s="137">
        <v>11.0494234227899</v>
      </c>
      <c r="U2215" s="137">
        <v>4.4439081371745601</v>
      </c>
      <c r="V2215" s="1">
        <v>17494198</v>
      </c>
      <c r="W2215" s="1">
        <v>1542325</v>
      </c>
      <c r="X2215" s="1">
        <v>4717624</v>
      </c>
      <c r="Y2215" s="1">
        <v>5889887</v>
      </c>
      <c r="Z2215" s="1">
        <v>6617387</v>
      </c>
      <c r="AA2215" s="1">
        <v>4043226</v>
      </c>
      <c r="AB2215" s="1">
        <v>24808936</v>
      </c>
      <c r="AC2215" s="1">
        <v>8229171</v>
      </c>
      <c r="AD2215" s="1">
        <v>4268510</v>
      </c>
      <c r="AE2215" s="1">
        <v>608832</v>
      </c>
      <c r="AH2215" s="136">
        <f t="shared" si="34"/>
        <v>39786</v>
      </c>
      <c r="AI2215" s="177">
        <f>HLOOKUP(附加题模型!$E$2,历史数据!$B$3:$K$5000,ROW(A2213),)</f>
        <v>4.4048121711583601</v>
      </c>
      <c r="AJ2215" s="177">
        <f>HLOOKUP(附加题模型!$E$2,历史数据!$L$3:$U$5000,ROW(A2213),)</f>
        <v>4.4439081371745601</v>
      </c>
    </row>
    <row r="2216" spans="1:36" x14ac:dyDescent="0.2">
      <c r="A2216" s="148">
        <v>39787</v>
      </c>
      <c r="B2216" s="137">
        <v>9.0252921905689707</v>
      </c>
      <c r="C2216" s="137">
        <v>25.515922704361799</v>
      </c>
      <c r="D2216" s="137">
        <v>4.88985655533304</v>
      </c>
      <c r="E2216" s="137">
        <v>3.8118399239376601</v>
      </c>
      <c r="F2216" s="137">
        <v>9.2827509553853798</v>
      </c>
      <c r="G2216" s="137">
        <v>4.67095335367617</v>
      </c>
      <c r="H2216" s="137">
        <v>3.7656811420518501</v>
      </c>
      <c r="I2216" s="137">
        <v>8.7501070083151902</v>
      </c>
      <c r="J2216" s="137">
        <v>10.918402591689601</v>
      </c>
      <c r="K2216" s="137">
        <v>4.3657162051421601</v>
      </c>
      <c r="L2216" s="137">
        <v>8.8417269256760491</v>
      </c>
      <c r="M2216" s="137">
        <v>26.6584267060496</v>
      </c>
      <c r="N2216" s="137">
        <v>5.1797191861904102</v>
      </c>
      <c r="O2216" s="137">
        <v>3.8994684279362302</v>
      </c>
      <c r="P2216" s="137">
        <v>9.4425687623647505</v>
      </c>
      <c r="Q2216" s="137">
        <v>4.7692892137535603</v>
      </c>
      <c r="R2216" s="137">
        <v>3.8850161078210999</v>
      </c>
      <c r="S2216" s="137">
        <v>9.6658158812784105</v>
      </c>
      <c r="T2216" s="137">
        <v>11.1586074487068</v>
      </c>
      <c r="U2216" s="137">
        <v>4.62635597858349</v>
      </c>
      <c r="V2216" s="1">
        <v>14649496</v>
      </c>
      <c r="W2216" s="1">
        <v>1001956</v>
      </c>
      <c r="X2216" s="1">
        <v>3616090</v>
      </c>
      <c r="Y2216" s="1">
        <v>3789233</v>
      </c>
      <c r="Z2216" s="1">
        <v>2933977</v>
      </c>
      <c r="AA2216" s="1">
        <v>4005186</v>
      </c>
      <c r="AB2216" s="1">
        <v>9929002</v>
      </c>
      <c r="AC2216" s="1">
        <v>14486093</v>
      </c>
      <c r="AD2216" s="1">
        <v>3510034</v>
      </c>
      <c r="AE2216" s="1">
        <v>573310</v>
      </c>
      <c r="AH2216" s="136">
        <f t="shared" si="34"/>
        <v>39787</v>
      </c>
      <c r="AI2216" s="177">
        <f>HLOOKUP(附加题模型!$E$2,历史数据!$B$3:$K$5000,ROW(A2214),)</f>
        <v>4.3657162051421601</v>
      </c>
      <c r="AJ2216" s="177">
        <f>HLOOKUP(附加题模型!$E$2,历史数据!$L$3:$U$5000,ROW(A2214),)</f>
        <v>4.62635597858349</v>
      </c>
    </row>
    <row r="2217" spans="1:36" x14ac:dyDescent="0.2">
      <c r="A2217" s="148">
        <v>39790</v>
      </c>
      <c r="B2217" s="137">
        <v>8.9641037689379992</v>
      </c>
      <c r="C2217" s="137">
        <v>27.191595240170599</v>
      </c>
      <c r="D2217" s="137">
        <v>5.1545137400289001</v>
      </c>
      <c r="E2217" s="137">
        <v>3.9432826799355101</v>
      </c>
      <c r="F2217" s="137">
        <v>9.4425687623647505</v>
      </c>
      <c r="G2217" s="137">
        <v>4.7447052487342098</v>
      </c>
      <c r="H2217" s="137">
        <v>3.9115349891031599</v>
      </c>
      <c r="I2217" s="137">
        <v>9.6658158812784105</v>
      </c>
      <c r="J2217" s="137">
        <v>11.3551386953572</v>
      </c>
      <c r="K2217" s="137">
        <v>4.58726001256729</v>
      </c>
      <c r="L2217" s="137">
        <v>9.5147995636167799</v>
      </c>
      <c r="M2217" s="137">
        <v>27.420096040508199</v>
      </c>
      <c r="N2217" s="137">
        <v>5.3183491400787197</v>
      </c>
      <c r="O2217" s="137">
        <v>4.0528183099337198</v>
      </c>
      <c r="P2217" s="137">
        <v>9.7488862257418898</v>
      </c>
      <c r="Q2217" s="137">
        <v>5.0151288639470399</v>
      </c>
      <c r="R2217" s="137">
        <v>3.9645727516672702</v>
      </c>
      <c r="S2217" s="137">
        <v>9.6658158812784105</v>
      </c>
      <c r="T2217" s="137">
        <v>12.2722845130591</v>
      </c>
      <c r="U2217" s="137">
        <v>4.8609317746806804</v>
      </c>
      <c r="V2217" s="1">
        <v>24563357</v>
      </c>
      <c r="W2217" s="1">
        <v>1427022</v>
      </c>
      <c r="X2217" s="1">
        <v>3911285</v>
      </c>
      <c r="Y2217" s="1">
        <v>5171945</v>
      </c>
      <c r="Z2217" s="1">
        <v>6029665</v>
      </c>
      <c r="AA2217" s="1">
        <v>4488623</v>
      </c>
      <c r="AB2217" s="1">
        <v>13896505</v>
      </c>
      <c r="AC2217" s="1">
        <v>0</v>
      </c>
      <c r="AD2217" s="1">
        <v>11350515</v>
      </c>
      <c r="AE2217" s="1">
        <v>998375</v>
      </c>
      <c r="AH2217" s="136">
        <f t="shared" si="34"/>
        <v>39790</v>
      </c>
      <c r="AI2217" s="177">
        <f>HLOOKUP(附加题模型!$E$2,历史数据!$B$3:$K$5000,ROW(A2215),)</f>
        <v>4.58726001256729</v>
      </c>
      <c r="AJ2217" s="177">
        <f>HLOOKUP(附加题模型!$E$2,历史数据!$L$3:$U$5000,ROW(A2215),)</f>
        <v>4.8609317746806804</v>
      </c>
    </row>
    <row r="2218" spans="1:36" x14ac:dyDescent="0.2">
      <c r="A2218" s="148">
        <v>39791</v>
      </c>
      <c r="B2218" s="137">
        <v>9.3924227203548298</v>
      </c>
      <c r="C2218" s="137">
        <v>27.343929107062401</v>
      </c>
      <c r="D2218" s="137">
        <v>5.2931436939172096</v>
      </c>
      <c r="E2218" s="137">
        <v>4.0747254359333596</v>
      </c>
      <c r="F2218" s="137">
        <v>9.7488862257418898</v>
      </c>
      <c r="G2218" s="137">
        <v>5.0888807590050904</v>
      </c>
      <c r="H2218" s="137">
        <v>3.9513133110262402</v>
      </c>
      <c r="I2218" s="137">
        <v>10.154193946858801</v>
      </c>
      <c r="J2218" s="137">
        <v>12.4688157597095</v>
      </c>
      <c r="K2218" s="137">
        <v>4.8609317746806804</v>
      </c>
      <c r="L2218" s="137">
        <v>8.9946979797534894</v>
      </c>
      <c r="M2218" s="137">
        <v>26.277592038820401</v>
      </c>
      <c r="N2218" s="137">
        <v>5.4065682016440002</v>
      </c>
      <c r="O2218" s="137">
        <v>3.91042199093605</v>
      </c>
      <c r="P2218" s="137">
        <v>9.2960691059669909</v>
      </c>
      <c r="Q2218" s="137">
        <v>5.0397128289663904</v>
      </c>
      <c r="R2218" s="137">
        <v>3.9380538703852102</v>
      </c>
      <c r="S2218" s="137">
        <v>9.5437213648833108</v>
      </c>
      <c r="T2218" s="137">
        <v>13.1239199152109</v>
      </c>
      <c r="U2218" s="137">
        <v>4.7827398426482803</v>
      </c>
      <c r="V2218" s="1">
        <v>13139973</v>
      </c>
      <c r="W2218" s="1">
        <v>1575594</v>
      </c>
      <c r="X2218" s="1">
        <v>4256858</v>
      </c>
      <c r="Y2218" s="1">
        <v>3705551</v>
      </c>
      <c r="Z2218" s="1">
        <v>4086335</v>
      </c>
      <c r="AA2218" s="1">
        <v>4067307</v>
      </c>
      <c r="AB2218" s="1">
        <v>13466386</v>
      </c>
      <c r="AC2218" s="1">
        <v>12047461</v>
      </c>
      <c r="AD2218" s="1">
        <v>19422191</v>
      </c>
      <c r="AE2218" s="1">
        <v>833871</v>
      </c>
      <c r="AH2218" s="136">
        <f t="shared" si="34"/>
        <v>39791</v>
      </c>
      <c r="AI2218" s="177">
        <f>HLOOKUP(附加题模型!$E$2,历史数据!$B$3:$K$5000,ROW(A2216),)</f>
        <v>4.8609317746806804</v>
      </c>
      <c r="AJ2218" s="177">
        <f>HLOOKUP(附加题模型!$E$2,历史数据!$L$3:$U$5000,ROW(A2216),)</f>
        <v>4.7827398426482803</v>
      </c>
    </row>
    <row r="2219" spans="1:36" x14ac:dyDescent="0.2">
      <c r="A2219" s="148">
        <v>39792</v>
      </c>
      <c r="B2219" s="137">
        <v>8.9029153473070206</v>
      </c>
      <c r="C2219" s="137">
        <v>26.201425105374501</v>
      </c>
      <c r="D2219" s="137">
        <v>5.3183491400787197</v>
      </c>
      <c r="E2219" s="137">
        <v>3.9980504949346201</v>
      </c>
      <c r="F2219" s="137">
        <v>9.2161602024772993</v>
      </c>
      <c r="G2219" s="137">
        <v>5.0397128289663904</v>
      </c>
      <c r="H2219" s="137">
        <v>3.9380538703852102</v>
      </c>
      <c r="I2219" s="137">
        <v>9.4623250206199092</v>
      </c>
      <c r="J2219" s="137">
        <v>12.992899084110601</v>
      </c>
      <c r="K2219" s="137">
        <v>4.7306118879600101</v>
      </c>
      <c r="L2219" s="137">
        <v>9.0864806121999493</v>
      </c>
      <c r="M2219" s="137">
        <v>26.7345936394955</v>
      </c>
      <c r="N2219" s="137">
        <v>5.6838281094206202</v>
      </c>
      <c r="O2219" s="137">
        <v>4.21712175493104</v>
      </c>
      <c r="P2219" s="137">
        <v>10.0418855385374</v>
      </c>
      <c r="Q2219" s="137">
        <v>5.28555247915987</v>
      </c>
      <c r="R2219" s="137">
        <v>4.0308699548724096</v>
      </c>
      <c r="S2219" s="137">
        <v>9.6861649673442507</v>
      </c>
      <c r="T2219" s="137">
        <v>13.2986143566779</v>
      </c>
      <c r="U2219" s="137">
        <v>5.0173156387454698</v>
      </c>
      <c r="V2219" s="1">
        <v>8863875</v>
      </c>
      <c r="W2219" s="1">
        <v>1605699</v>
      </c>
      <c r="X2219" s="1">
        <v>5917479</v>
      </c>
      <c r="Y2219" s="1">
        <v>15375040</v>
      </c>
      <c r="Z2219" s="1">
        <v>6587159</v>
      </c>
      <c r="AA2219" s="1">
        <v>4062399</v>
      </c>
      <c r="AB2219" s="1">
        <v>11961547</v>
      </c>
      <c r="AC2219" s="1">
        <v>4973642</v>
      </c>
      <c r="AD2219" s="1">
        <v>16533413</v>
      </c>
      <c r="AE2219" s="1">
        <v>884589</v>
      </c>
      <c r="AH2219" s="136">
        <f t="shared" si="34"/>
        <v>39792</v>
      </c>
      <c r="AI2219" s="177">
        <f>HLOOKUP(附加题模型!$E$2,历史数据!$B$3:$K$5000,ROW(A2217),)</f>
        <v>4.7306118879600101</v>
      </c>
      <c r="AJ2219" s="177">
        <f>HLOOKUP(附加题模型!$E$2,历史数据!$L$3:$U$5000,ROW(A2217),)</f>
        <v>5.0173156387454698</v>
      </c>
    </row>
    <row r="2220" spans="1:36" x14ac:dyDescent="0.2">
      <c r="A2220" s="148">
        <v>39793</v>
      </c>
      <c r="B2220" s="137">
        <v>9.0864806121999493</v>
      </c>
      <c r="C2220" s="137">
        <v>26.7345936394955</v>
      </c>
      <c r="D2220" s="137">
        <v>5.6712253863398603</v>
      </c>
      <c r="E2220" s="137">
        <v>4.0856789989331803</v>
      </c>
      <c r="F2220" s="137">
        <v>9.8554314303948107</v>
      </c>
      <c r="G2220" s="137">
        <v>5.5313921293533497</v>
      </c>
      <c r="H2220" s="137">
        <v>4.0176105142313796</v>
      </c>
      <c r="I2220" s="137">
        <v>9.7065140534100998</v>
      </c>
      <c r="J2220" s="137">
        <v>13.4077983825948</v>
      </c>
      <c r="K2220" s="137">
        <v>5.0824755821057996</v>
      </c>
      <c r="L2220" s="137">
        <v>8.6581616607831204</v>
      </c>
      <c r="M2220" s="137">
        <v>27.039261373278901</v>
      </c>
      <c r="N2220" s="137">
        <v>5.5325954324515498</v>
      </c>
      <c r="O2220" s="137">
        <v>3.9761433689349799</v>
      </c>
      <c r="P2220" s="137">
        <v>9.4958413646912092</v>
      </c>
      <c r="Q2220" s="137">
        <v>5.5559760943727001</v>
      </c>
      <c r="R2220" s="137">
        <v>3.81871890461596</v>
      </c>
      <c r="S2220" s="137">
        <v>9.3809286763565201</v>
      </c>
      <c r="T2220" s="137">
        <v>12.7308574219101</v>
      </c>
      <c r="U2220" s="137">
        <v>5.2649234235147304</v>
      </c>
      <c r="V2220" s="1">
        <v>9525328</v>
      </c>
      <c r="W2220" s="1">
        <v>2175940</v>
      </c>
      <c r="X2220" s="1">
        <v>3368418</v>
      </c>
      <c r="Y2220" s="1">
        <v>8480790</v>
      </c>
      <c r="Z2220" s="1">
        <v>4252524</v>
      </c>
      <c r="AA2220" s="1">
        <v>1569156</v>
      </c>
      <c r="AB2220" s="1">
        <v>8220715</v>
      </c>
      <c r="AC2220" s="1">
        <v>4338566</v>
      </c>
      <c r="AD2220" s="1">
        <v>8742789</v>
      </c>
      <c r="AE2220" s="1">
        <v>1184511</v>
      </c>
      <c r="AH2220" s="136">
        <f t="shared" si="34"/>
        <v>39793</v>
      </c>
      <c r="AI2220" s="177">
        <f>HLOOKUP(附加题模型!$E$2,历史数据!$B$3:$K$5000,ROW(A2218),)</f>
        <v>5.0824755821057996</v>
      </c>
      <c r="AJ2220" s="177">
        <f>HLOOKUP(附加题模型!$E$2,历史数据!$L$3:$U$5000,ROW(A2218),)</f>
        <v>5.2649234235147304</v>
      </c>
    </row>
    <row r="2221" spans="1:36" x14ac:dyDescent="0.2">
      <c r="A2221" s="148">
        <v>39794</v>
      </c>
      <c r="B2221" s="137">
        <v>8.5663790283366499</v>
      </c>
      <c r="C2221" s="137">
        <v>27.115428306724802</v>
      </c>
      <c r="D2221" s="137">
        <v>5.5199927093707997</v>
      </c>
      <c r="E2221" s="137">
        <v>3.9542362429353299</v>
      </c>
      <c r="F2221" s="137">
        <v>9.3493417082934496</v>
      </c>
      <c r="G2221" s="137">
        <v>5.8263997095855302</v>
      </c>
      <c r="H2221" s="137">
        <v>3.7789405826928801</v>
      </c>
      <c r="I2221" s="137">
        <v>9.3402305042248202</v>
      </c>
      <c r="J2221" s="137">
        <v>12.7308574219101</v>
      </c>
      <c r="K2221" s="137">
        <v>5.2127954688264602</v>
      </c>
      <c r="L2221" s="137">
        <v>8.1380600769198193</v>
      </c>
      <c r="M2221" s="137">
        <v>25.744423504699402</v>
      </c>
      <c r="N2221" s="137">
        <v>5.3435545862402298</v>
      </c>
      <c r="O2221" s="137">
        <v>3.7570721089385599</v>
      </c>
      <c r="P2221" s="137">
        <v>9.0297060943346992</v>
      </c>
      <c r="Q2221" s="137">
        <v>5.28555247915987</v>
      </c>
      <c r="R2221" s="137">
        <v>3.5800489730774698</v>
      </c>
      <c r="S2221" s="137">
        <v>8.7704560943810392</v>
      </c>
      <c r="T2221" s="137">
        <v>12.949225473743899</v>
      </c>
      <c r="U2221" s="137">
        <v>5.0042836500733996</v>
      </c>
      <c r="V2221" s="1">
        <v>8234329</v>
      </c>
      <c r="W2221" s="1">
        <v>2134048</v>
      </c>
      <c r="X2221" s="1">
        <v>3373354</v>
      </c>
      <c r="Y2221" s="1">
        <v>4744967</v>
      </c>
      <c r="Z2221" s="1">
        <v>3373270</v>
      </c>
      <c r="AA2221" s="1">
        <v>7048491</v>
      </c>
      <c r="AB2221" s="1">
        <v>5825006</v>
      </c>
      <c r="AC2221" s="1">
        <v>3966150</v>
      </c>
      <c r="AD2221" s="1">
        <v>6005318</v>
      </c>
      <c r="AE2221" s="1">
        <v>839300</v>
      </c>
      <c r="AH2221" s="136">
        <f t="shared" si="34"/>
        <v>39794</v>
      </c>
      <c r="AI2221" s="177">
        <f>HLOOKUP(附加题模型!$E$2,历史数据!$B$3:$K$5000,ROW(A2219),)</f>
        <v>5.2127954688264602</v>
      </c>
      <c r="AJ2221" s="177">
        <f>HLOOKUP(附加题模型!$E$2,历史数据!$L$3:$U$5000,ROW(A2219),)</f>
        <v>5.0042836500733996</v>
      </c>
    </row>
    <row r="2222" spans="1:36" x14ac:dyDescent="0.2">
      <c r="A2222" s="148">
        <v>39797</v>
      </c>
      <c r="B2222" s="137">
        <v>8.2604369201817693</v>
      </c>
      <c r="C2222" s="137">
        <v>25.820590438145199</v>
      </c>
      <c r="D2222" s="137">
        <v>5.39396547856325</v>
      </c>
      <c r="E2222" s="137">
        <v>3.7789792349382001</v>
      </c>
      <c r="F2222" s="137">
        <v>9.3227054071302202</v>
      </c>
      <c r="G2222" s="137">
        <v>5.2118005841018302</v>
      </c>
      <c r="H2222" s="137">
        <v>3.6330867356415801</v>
      </c>
      <c r="I2222" s="137">
        <v>8.9128996968419791</v>
      </c>
      <c r="J2222" s="137">
        <v>13.1020831100275</v>
      </c>
      <c r="K2222" s="137">
        <v>4.95215569538514</v>
      </c>
      <c r="L2222" s="137">
        <v>8.3828137634437194</v>
      </c>
      <c r="M2222" s="137">
        <v>25.5920896378077</v>
      </c>
      <c r="N2222" s="137">
        <v>5.6208144940168401</v>
      </c>
      <c r="O2222" s="137">
        <v>3.78993279793802</v>
      </c>
      <c r="P2222" s="137">
        <v>9.8154769786499596</v>
      </c>
      <c r="Q2222" s="137">
        <v>5.0151288639470399</v>
      </c>
      <c r="R2222" s="137">
        <v>3.6198272950005501</v>
      </c>
      <c r="S2222" s="137">
        <v>8.7094088361834903</v>
      </c>
      <c r="T2222" s="137">
        <v>13.1239199152109</v>
      </c>
      <c r="U2222" s="137">
        <v>4.7827398426482803</v>
      </c>
      <c r="V2222" s="1">
        <v>6591766</v>
      </c>
      <c r="W2222" s="1">
        <v>943698</v>
      </c>
      <c r="X2222" s="1">
        <v>3921882</v>
      </c>
      <c r="Y2222" s="1">
        <v>3273725</v>
      </c>
      <c r="Z2222" s="1">
        <v>4149098</v>
      </c>
      <c r="AA2222" s="1">
        <v>2473700</v>
      </c>
      <c r="AB2222" s="1">
        <v>2920078</v>
      </c>
      <c r="AC2222" s="1">
        <v>2578847</v>
      </c>
      <c r="AD2222" s="1">
        <v>5068963</v>
      </c>
      <c r="AE2222" s="1">
        <v>657839</v>
      </c>
      <c r="AH2222" s="136">
        <f t="shared" si="34"/>
        <v>39797</v>
      </c>
      <c r="AI2222" s="177">
        <f>HLOOKUP(附加题模型!$E$2,历史数据!$B$3:$K$5000,ROW(A2220),)</f>
        <v>4.95215569538514</v>
      </c>
      <c r="AJ2222" s="177">
        <f>HLOOKUP(附加题模型!$E$2,历史数据!$L$3:$U$5000,ROW(A2220),)</f>
        <v>4.7827398426482803</v>
      </c>
    </row>
    <row r="2223" spans="1:36" x14ac:dyDescent="0.2">
      <c r="A2223" s="148">
        <v>39798</v>
      </c>
      <c r="B2223" s="137">
        <v>8.3828137634437194</v>
      </c>
      <c r="C2223" s="137">
        <v>25.668256571253501</v>
      </c>
      <c r="D2223" s="137">
        <v>5.5199927093707997</v>
      </c>
      <c r="E2223" s="137">
        <v>3.78993279793802</v>
      </c>
      <c r="F2223" s="137">
        <v>9.5890684187625101</v>
      </c>
      <c r="G2223" s="137">
        <v>4.8676250738309497</v>
      </c>
      <c r="H2223" s="137">
        <v>3.5535300917954098</v>
      </c>
      <c r="I2223" s="137">
        <v>8.6687106640517904</v>
      </c>
      <c r="J2223" s="137">
        <v>12.992899084110601</v>
      </c>
      <c r="K2223" s="137">
        <v>4.8478997860086102</v>
      </c>
      <c r="L2223" s="137">
        <v>8.3828137634437194</v>
      </c>
      <c r="M2223" s="137">
        <v>25.0589211036867</v>
      </c>
      <c r="N2223" s="137">
        <v>5.7594444479051496</v>
      </c>
      <c r="O2223" s="137">
        <v>3.78993279793802</v>
      </c>
      <c r="P2223" s="137">
        <v>9.7755225269051191</v>
      </c>
      <c r="Q2223" s="137">
        <v>5.1134647240244302</v>
      </c>
      <c r="R2223" s="137">
        <v>3.6463461762825999</v>
      </c>
      <c r="S2223" s="137">
        <v>8.8925506107761301</v>
      </c>
      <c r="T2223" s="137">
        <v>13.167593525577599</v>
      </c>
      <c r="U2223" s="137">
        <v>4.7045479106158803</v>
      </c>
      <c r="V2223" s="1">
        <v>0</v>
      </c>
      <c r="W2223" s="1">
        <v>2654900</v>
      </c>
      <c r="X2223" s="1">
        <v>2530830</v>
      </c>
      <c r="Y2223" s="1">
        <v>0</v>
      </c>
      <c r="Z2223" s="1">
        <v>3527413</v>
      </c>
      <c r="AA2223" s="1">
        <v>5758399</v>
      </c>
      <c r="AB2223" s="1">
        <v>3041328</v>
      </c>
      <c r="AC2223" s="1">
        <v>2748224</v>
      </c>
      <c r="AD2223" s="1">
        <v>3227891</v>
      </c>
      <c r="AE2223" s="1">
        <v>580605</v>
      </c>
      <c r="AH2223" s="136">
        <f t="shared" si="34"/>
        <v>39798</v>
      </c>
      <c r="AI2223" s="177">
        <f>HLOOKUP(附加题模型!$E$2,历史数据!$B$3:$K$5000,ROW(A2221),)</f>
        <v>4.8478997860086102</v>
      </c>
      <c r="AJ2223" s="177">
        <f>HLOOKUP(附加题模型!$E$2,历史数据!$L$3:$U$5000,ROW(A2221),)</f>
        <v>4.7045479106158803</v>
      </c>
    </row>
    <row r="2224" spans="1:36" x14ac:dyDescent="0.2">
      <c r="A2224" s="148">
        <v>39799</v>
      </c>
      <c r="B2224" s="137">
        <v>8.5051906067056802</v>
      </c>
      <c r="C2224" s="137">
        <v>25.135088037132501</v>
      </c>
      <c r="D2224" s="137">
        <v>5.7342390017436404</v>
      </c>
      <c r="E2224" s="137">
        <v>3.8337470499373101</v>
      </c>
      <c r="F2224" s="137">
        <v>9.8953858821396494</v>
      </c>
      <c r="G2224" s="137">
        <v>5.0397128289663904</v>
      </c>
      <c r="H2224" s="137">
        <v>3.6463461762825999</v>
      </c>
      <c r="I2224" s="137">
        <v>8.9535978689736808</v>
      </c>
      <c r="J2224" s="137">
        <v>13.189430330761001</v>
      </c>
      <c r="K2224" s="137">
        <v>4.7697078539762101</v>
      </c>
      <c r="L2224" s="137">
        <v>8.6581616607831204</v>
      </c>
      <c r="M2224" s="137">
        <v>26.277592038820401</v>
      </c>
      <c r="N2224" s="137">
        <v>5.6208144940168401</v>
      </c>
      <c r="O2224" s="137">
        <v>3.8885148649364099</v>
      </c>
      <c r="P2224" s="137">
        <v>10.0418855385374</v>
      </c>
      <c r="Q2224" s="137">
        <v>5.0888807590050904</v>
      </c>
      <c r="R2224" s="137">
        <v>3.7391622607697999</v>
      </c>
      <c r="S2224" s="137">
        <v>9.1163905575004804</v>
      </c>
      <c r="T2224" s="137">
        <v>13.451471992961601</v>
      </c>
      <c r="U2224" s="137">
        <v>4.7566758653041497</v>
      </c>
      <c r="V2224" s="1">
        <v>7649703</v>
      </c>
      <c r="W2224" s="1">
        <v>3181958</v>
      </c>
      <c r="X2224" s="1">
        <v>3332795</v>
      </c>
      <c r="Y2224" s="1">
        <v>5125115</v>
      </c>
      <c r="Z2224" s="1">
        <v>7964749</v>
      </c>
      <c r="AA2224" s="1">
        <v>3220000</v>
      </c>
      <c r="AB2224" s="1">
        <v>5680134</v>
      </c>
      <c r="AC2224" s="1">
        <v>4152404</v>
      </c>
      <c r="AD2224" s="1">
        <v>5950556</v>
      </c>
      <c r="AE2224" s="1">
        <v>429849</v>
      </c>
      <c r="AH2224" s="136">
        <f t="shared" si="34"/>
        <v>39799</v>
      </c>
      <c r="AI2224" s="177">
        <f>HLOOKUP(附加题模型!$E$2,历史数据!$B$3:$K$5000,ROW(A2222),)</f>
        <v>4.7697078539762101</v>
      </c>
      <c r="AJ2224" s="177">
        <f>HLOOKUP(附加题模型!$E$2,历史数据!$L$3:$U$5000,ROW(A2222),)</f>
        <v>4.7566758653041497</v>
      </c>
    </row>
    <row r="2225" spans="1:36" x14ac:dyDescent="0.2">
      <c r="A2225" s="148">
        <v>39800</v>
      </c>
      <c r="B2225" s="137">
        <v>8.6275674499676303</v>
      </c>
      <c r="C2225" s="137">
        <v>26.582259772603798</v>
      </c>
      <c r="D2225" s="137">
        <v>5.59560904785533</v>
      </c>
      <c r="E2225" s="137">
        <v>3.8885148649364099</v>
      </c>
      <c r="F2225" s="137">
        <v>9.9886129362109504</v>
      </c>
      <c r="G2225" s="137">
        <v>5.1380486890437798</v>
      </c>
      <c r="H2225" s="137">
        <v>3.69938393884672</v>
      </c>
      <c r="I2225" s="137">
        <v>9.0553432993029297</v>
      </c>
      <c r="J2225" s="137">
        <v>13.3204511618613</v>
      </c>
      <c r="K2225" s="137">
        <v>4.8348677973365399</v>
      </c>
      <c r="L2225" s="137">
        <v>8.6275674499676303</v>
      </c>
      <c r="M2225" s="137">
        <v>27.572429907399901</v>
      </c>
      <c r="N2225" s="137">
        <v>5.5451981555323098</v>
      </c>
      <c r="O2225" s="137">
        <v>3.9213755539358699</v>
      </c>
      <c r="P2225" s="137">
        <v>10.0285673879558</v>
      </c>
      <c r="Q2225" s="137">
        <v>5.1872166190824798</v>
      </c>
      <c r="R2225" s="137">
        <v>3.81871890461596</v>
      </c>
      <c r="S2225" s="137">
        <v>9.1774378156980205</v>
      </c>
      <c r="T2225" s="137">
        <v>13.8008608758956</v>
      </c>
      <c r="U2225" s="137">
        <v>4.8609317746806804</v>
      </c>
      <c r="V2225" s="1">
        <v>5243780</v>
      </c>
      <c r="W2225" s="1">
        <v>3359104</v>
      </c>
      <c r="X2225" s="1">
        <v>2016545</v>
      </c>
      <c r="Y2225" s="1">
        <v>3561396</v>
      </c>
      <c r="Z2225" s="1">
        <v>6463822</v>
      </c>
      <c r="AA2225" s="1">
        <v>2526431</v>
      </c>
      <c r="AB2225" s="1">
        <v>5493412</v>
      </c>
      <c r="AC2225" s="1">
        <v>2468638</v>
      </c>
      <c r="AD2225" s="1">
        <v>3905143</v>
      </c>
      <c r="AE2225" s="1">
        <v>408956</v>
      </c>
      <c r="AH2225" s="136">
        <f t="shared" si="34"/>
        <v>39800</v>
      </c>
      <c r="AI2225" s="177">
        <f>HLOOKUP(附加题模型!$E$2,历史数据!$B$3:$K$5000,ROW(A2223),)</f>
        <v>4.8348677973365399</v>
      </c>
      <c r="AJ2225" s="177">
        <f>HLOOKUP(附加题模型!$E$2,历史数据!$L$3:$U$5000,ROW(A2223),)</f>
        <v>4.8609317746806804</v>
      </c>
    </row>
    <row r="2226" spans="1:36" x14ac:dyDescent="0.2">
      <c r="A2226" s="148">
        <v>39801</v>
      </c>
      <c r="B2226" s="137">
        <v>8.7499442932295803</v>
      </c>
      <c r="C2226" s="137">
        <v>28.3340992418585</v>
      </c>
      <c r="D2226" s="137">
        <v>5.5199927093707997</v>
      </c>
      <c r="E2226" s="137">
        <v>4.21712175493104</v>
      </c>
      <c r="F2226" s="137">
        <v>9.7888406774867303</v>
      </c>
      <c r="G2226" s="137">
        <v>5.1872166190824798</v>
      </c>
      <c r="H2226" s="137">
        <v>3.81871890461596</v>
      </c>
      <c r="I2226" s="137">
        <v>9.1774378156980205</v>
      </c>
      <c r="J2226" s="137">
        <v>14.368617810663499</v>
      </c>
      <c r="K2226" s="137">
        <v>4.8869957520248102</v>
      </c>
      <c r="L2226" s="137">
        <v>8.7193500824140902</v>
      </c>
      <c r="M2226" s="137">
        <v>28.3340992418585</v>
      </c>
      <c r="N2226" s="137">
        <v>5.7216362786628796</v>
      </c>
      <c r="O2226" s="137">
        <v>4.3157038219294197</v>
      </c>
      <c r="P2226" s="137">
        <v>9.9220221833028805</v>
      </c>
      <c r="Q2226" s="137">
        <v>5.23638454912117</v>
      </c>
      <c r="R2226" s="137">
        <v>3.84523778589802</v>
      </c>
      <c r="S2226" s="137">
        <v>9.1163905575004804</v>
      </c>
      <c r="T2226" s="137">
        <v>13.8663712914458</v>
      </c>
      <c r="U2226" s="137">
        <v>5.0955075707778699</v>
      </c>
      <c r="V2226" s="1">
        <v>5551308</v>
      </c>
      <c r="W2226" s="1">
        <v>5473372</v>
      </c>
      <c r="X2226" s="1">
        <v>3940520</v>
      </c>
      <c r="Y2226" s="1">
        <v>7297167</v>
      </c>
      <c r="Z2226" s="1">
        <v>3553990</v>
      </c>
      <c r="AA2226" s="1">
        <v>2527310</v>
      </c>
      <c r="AB2226" s="1">
        <v>5396599</v>
      </c>
      <c r="AC2226" s="1">
        <v>2971659</v>
      </c>
      <c r="AD2226" s="1">
        <v>6898828</v>
      </c>
      <c r="AE2226" s="1">
        <v>729250</v>
      </c>
      <c r="AH2226" s="136">
        <f t="shared" si="34"/>
        <v>39801</v>
      </c>
      <c r="AI2226" s="177">
        <f>HLOOKUP(附加题模型!$E$2,历史数据!$B$3:$K$5000,ROW(A2224),)</f>
        <v>4.8869957520248102</v>
      </c>
      <c r="AJ2226" s="177">
        <f>HLOOKUP(附加题模型!$E$2,历史数据!$L$3:$U$5000,ROW(A2224),)</f>
        <v>5.0955075707778699</v>
      </c>
    </row>
    <row r="2227" spans="1:36" x14ac:dyDescent="0.2">
      <c r="A2227" s="148">
        <v>39804</v>
      </c>
      <c r="B2227" s="137">
        <v>8.7193500824140902</v>
      </c>
      <c r="C2227" s="137">
        <v>28.3340992418585</v>
      </c>
      <c r="D2227" s="137">
        <v>5.6712253863398603</v>
      </c>
      <c r="E2227" s="137">
        <v>4.5347750819258401</v>
      </c>
      <c r="F2227" s="137">
        <v>9.8554314303948107</v>
      </c>
      <c r="G2227" s="137">
        <v>5.1626326540631302</v>
      </c>
      <c r="H2227" s="137">
        <v>3.8717566671800698</v>
      </c>
      <c r="I2227" s="137">
        <v>9.1977869017638696</v>
      </c>
      <c r="J2227" s="137">
        <v>13.9755553173627</v>
      </c>
      <c r="K2227" s="137">
        <v>5.1085395594499303</v>
      </c>
      <c r="L2227" s="137">
        <v>8.7193500824140902</v>
      </c>
      <c r="M2227" s="137">
        <v>29.7812709773298</v>
      </c>
      <c r="N2227" s="137">
        <v>5.59560904785533</v>
      </c>
      <c r="O2227" s="137">
        <v>4.3814251999283496</v>
      </c>
      <c r="P2227" s="137">
        <v>10.015249237374199</v>
      </c>
      <c r="Q2227" s="137">
        <v>5.5068081643340099</v>
      </c>
      <c r="R2227" s="137">
        <v>4.2297615644878199</v>
      </c>
      <c r="S2227" s="137">
        <v>8.8925506107761301</v>
      </c>
      <c r="T2227" s="137">
        <v>13.5824928240618</v>
      </c>
      <c r="U2227" s="137">
        <v>5.1085395594499303</v>
      </c>
      <c r="V2227" s="1">
        <v>4638247</v>
      </c>
      <c r="W2227" s="1">
        <v>4358599</v>
      </c>
      <c r="X2227" s="1">
        <v>1720014</v>
      </c>
      <c r="Y2227" s="1">
        <v>21379731</v>
      </c>
      <c r="Z2227" s="1">
        <v>3475644</v>
      </c>
      <c r="AA2227" s="1">
        <v>4041518</v>
      </c>
      <c r="AB2227" s="1">
        <v>27400854</v>
      </c>
      <c r="AC2227" s="1">
        <v>2166247</v>
      </c>
      <c r="AD2227" s="1">
        <v>3602886</v>
      </c>
      <c r="AE2227" s="1">
        <v>479890</v>
      </c>
      <c r="AH2227" s="136">
        <f t="shared" si="34"/>
        <v>39804</v>
      </c>
      <c r="AI2227" s="177">
        <f>HLOOKUP(附加题模型!$E$2,历史数据!$B$3:$K$5000,ROW(A2225),)</f>
        <v>5.1085395594499303</v>
      </c>
      <c r="AJ2227" s="177">
        <f>HLOOKUP(附加题模型!$E$2,历史数据!$L$3:$U$5000,ROW(A2225),)</f>
        <v>5.1085395594499303</v>
      </c>
    </row>
    <row r="2228" spans="1:36" x14ac:dyDescent="0.2">
      <c r="A2228" s="148">
        <v>39805</v>
      </c>
      <c r="B2228" s="137">
        <v>8.7193500824140902</v>
      </c>
      <c r="C2228" s="137">
        <v>30.5429403117883</v>
      </c>
      <c r="D2228" s="137">
        <v>5.6712253863398603</v>
      </c>
      <c r="E2228" s="137">
        <v>4.3595180739287098</v>
      </c>
      <c r="F2228" s="137">
        <v>9.9886129362109504</v>
      </c>
      <c r="G2228" s="137">
        <v>5.5068081643340099</v>
      </c>
      <c r="H2228" s="137">
        <v>4.1634643612826796</v>
      </c>
      <c r="I2228" s="137">
        <v>8.9128996968419791</v>
      </c>
      <c r="J2228" s="137">
        <v>13.6698400447954</v>
      </c>
      <c r="K2228" s="137">
        <v>5.1997634801543997</v>
      </c>
      <c r="L2228" s="137">
        <v>7.9850890228423799</v>
      </c>
      <c r="M2228" s="137">
        <v>28.943434709425301</v>
      </c>
      <c r="N2228" s="137">
        <v>5.4569790939670204</v>
      </c>
      <c r="O2228" s="137">
        <v>4.0637718729335397</v>
      </c>
      <c r="P2228" s="137">
        <v>9.4558869129463705</v>
      </c>
      <c r="Q2228" s="137">
        <v>5.23638454912117</v>
      </c>
      <c r="R2228" s="137">
        <v>4.0043510735903496</v>
      </c>
      <c r="S2228" s="137">
        <v>8.2617289427348002</v>
      </c>
      <c r="T2228" s="137">
        <v>12.971062278927199</v>
      </c>
      <c r="U2228" s="137">
        <v>4.8478997860086102</v>
      </c>
      <c r="V2228" s="1">
        <v>5572530</v>
      </c>
      <c r="W2228" s="1">
        <v>4321961</v>
      </c>
      <c r="X2228" s="1">
        <v>2825081</v>
      </c>
      <c r="Y2228" s="1">
        <v>9061039</v>
      </c>
      <c r="Z2228" s="1">
        <v>4248100</v>
      </c>
      <c r="AA2228" s="1">
        <v>4570853</v>
      </c>
      <c r="AB2228" s="1">
        <v>21867911</v>
      </c>
      <c r="AC2228" s="1">
        <v>3119816</v>
      </c>
      <c r="AD2228" s="1">
        <v>2698165</v>
      </c>
      <c r="AE2228" s="1">
        <v>750800</v>
      </c>
      <c r="AH2228" s="136">
        <f t="shared" si="34"/>
        <v>39805</v>
      </c>
      <c r="AI2228" s="177">
        <f>HLOOKUP(附加题模型!$E$2,历史数据!$B$3:$K$5000,ROW(A2226),)</f>
        <v>5.1997634801543997</v>
      </c>
      <c r="AJ2228" s="177">
        <f>HLOOKUP(附加题模型!$E$2,历史数据!$L$3:$U$5000,ROW(A2226),)</f>
        <v>4.8478997860086102</v>
      </c>
    </row>
    <row r="2229" spans="1:36" x14ac:dyDescent="0.2">
      <c r="A2229" s="148">
        <v>39806</v>
      </c>
      <c r="B2229" s="137">
        <v>7.8015237579494503</v>
      </c>
      <c r="C2229" s="137">
        <v>28.257932308412599</v>
      </c>
      <c r="D2229" s="137">
        <v>5.39396547856325</v>
      </c>
      <c r="E2229" s="137">
        <v>3.96518980593516</v>
      </c>
      <c r="F2229" s="137">
        <v>9.4558869129463705</v>
      </c>
      <c r="G2229" s="137">
        <v>5.0888807590050904</v>
      </c>
      <c r="H2229" s="137">
        <v>3.99109163294932</v>
      </c>
      <c r="I2229" s="137">
        <v>8.1396344263397093</v>
      </c>
      <c r="J2229" s="137">
        <v>12.8618782530103</v>
      </c>
      <c r="K2229" s="137">
        <v>4.8478997860086102</v>
      </c>
      <c r="L2229" s="137">
        <v>7.89330639039592</v>
      </c>
      <c r="M2229" s="137">
        <v>27.496262973954099</v>
      </c>
      <c r="N2229" s="137">
        <v>5.1923219092711603</v>
      </c>
      <c r="O2229" s="137">
        <v>3.8885148649364099</v>
      </c>
      <c r="P2229" s="137">
        <v>9.4558869129463705</v>
      </c>
      <c r="Q2229" s="137">
        <v>4.9659609339083399</v>
      </c>
      <c r="R2229" s="137">
        <v>4.0839077174365199</v>
      </c>
      <c r="S2229" s="137">
        <v>7.9564926517470704</v>
      </c>
      <c r="T2229" s="137">
        <v>12.883715058193699</v>
      </c>
      <c r="U2229" s="137">
        <v>4.91305972936894</v>
      </c>
      <c r="V2229" s="1">
        <v>3859072</v>
      </c>
      <c r="W2229" s="1">
        <v>3570599</v>
      </c>
      <c r="X2229" s="1">
        <v>1846766</v>
      </c>
      <c r="Y2229" s="1">
        <v>6148790</v>
      </c>
      <c r="Z2229" s="1">
        <v>0</v>
      </c>
      <c r="AA2229" s="1">
        <v>3488470</v>
      </c>
      <c r="AB2229" s="1">
        <v>17094827</v>
      </c>
      <c r="AC2229" s="1">
        <v>2314469</v>
      </c>
      <c r="AD2229" s="1">
        <v>2515340</v>
      </c>
      <c r="AE2229" s="1">
        <v>745300</v>
      </c>
      <c r="AH2229" s="136">
        <f t="shared" si="34"/>
        <v>39806</v>
      </c>
      <c r="AI2229" s="177">
        <f>HLOOKUP(附加题模型!$E$2,历史数据!$B$3:$K$5000,ROW(A2227),)</f>
        <v>4.8478997860086102</v>
      </c>
      <c r="AJ2229" s="177">
        <f>HLOOKUP(附加题模型!$E$2,历史数据!$L$3:$U$5000,ROW(A2227),)</f>
        <v>4.91305972936894</v>
      </c>
    </row>
    <row r="2230" spans="1:36" x14ac:dyDescent="0.2">
      <c r="A2230" s="148">
        <v>39807</v>
      </c>
      <c r="B2230" s="137">
        <v>7.9239006012114004</v>
      </c>
      <c r="C2230" s="137">
        <v>28.867267775979499</v>
      </c>
      <c r="D2230" s="137">
        <v>5.2301300785134304</v>
      </c>
      <c r="E2230" s="137">
        <v>3.9980504949346201</v>
      </c>
      <c r="F2230" s="137">
        <v>9.2561146542221504</v>
      </c>
      <c r="G2230" s="137">
        <v>4.9167930038696497</v>
      </c>
      <c r="H2230" s="137">
        <v>4.0573888361544599</v>
      </c>
      <c r="I2230" s="137">
        <v>7.9564926517470704</v>
      </c>
      <c r="J2230" s="137">
        <v>12.9055518633771</v>
      </c>
      <c r="K2230" s="137">
        <v>4.8869957520248102</v>
      </c>
      <c r="L2230" s="137">
        <v>7.8321179687649396</v>
      </c>
      <c r="M2230" s="137">
        <v>28.867267775979499</v>
      </c>
      <c r="N2230" s="137">
        <v>5.4821845401285296</v>
      </c>
      <c r="O2230" s="137">
        <v>3.8118399239376601</v>
      </c>
      <c r="P2230" s="137">
        <v>9.3360235577118296</v>
      </c>
      <c r="Q2230" s="137">
        <v>5.06429679398574</v>
      </c>
      <c r="R2230" s="137">
        <v>3.8850161078210999</v>
      </c>
      <c r="S2230" s="137">
        <v>7.8343981353519698</v>
      </c>
      <c r="T2230" s="137">
        <v>12.9273886685605</v>
      </c>
      <c r="U2230" s="137">
        <v>5.1606675141381997</v>
      </c>
      <c r="V2230" s="1">
        <v>2796583</v>
      </c>
      <c r="W2230" s="1">
        <v>2177188</v>
      </c>
      <c r="X2230" s="1">
        <v>3151505</v>
      </c>
      <c r="Y2230" s="1">
        <v>3928203</v>
      </c>
      <c r="Z2230" s="1">
        <v>2634155</v>
      </c>
      <c r="AA2230" s="1">
        <v>2274101</v>
      </c>
      <c r="AB2230" s="1">
        <v>9817553</v>
      </c>
      <c r="AC2230" s="1">
        <v>1765967</v>
      </c>
      <c r="AD2230" s="1">
        <v>1778633</v>
      </c>
      <c r="AE2230" s="1">
        <v>2361528</v>
      </c>
      <c r="AH2230" s="136">
        <f t="shared" si="34"/>
        <v>39807</v>
      </c>
      <c r="AI2230" s="177">
        <f>HLOOKUP(附加题模型!$E$2,历史数据!$B$3:$K$5000,ROW(A2228),)</f>
        <v>4.8869957520248102</v>
      </c>
      <c r="AJ2230" s="177">
        <f>HLOOKUP(附加题模型!$E$2,历史数据!$L$3:$U$5000,ROW(A2228),)</f>
        <v>5.1606675141381997</v>
      </c>
    </row>
    <row r="2231" spans="1:36" x14ac:dyDescent="0.2">
      <c r="A2231" s="148">
        <v>39808</v>
      </c>
      <c r="B2231" s="137">
        <v>7.8321179687649396</v>
      </c>
      <c r="C2231" s="137">
        <v>30.314439511450701</v>
      </c>
      <c r="D2231" s="137">
        <v>5.5073899862900397</v>
      </c>
      <c r="E2231" s="137">
        <v>3.82279348693748</v>
      </c>
      <c r="F2231" s="137">
        <v>9.4558869129463705</v>
      </c>
      <c r="G2231" s="137">
        <v>5.06429679398574</v>
      </c>
      <c r="H2231" s="137">
        <v>3.9513133110262402</v>
      </c>
      <c r="I2231" s="137">
        <v>7.8547472214178198</v>
      </c>
      <c r="J2231" s="137">
        <v>12.9273886685605</v>
      </c>
      <c r="K2231" s="137">
        <v>5.2127954688264602</v>
      </c>
      <c r="L2231" s="137">
        <v>7.7097411255029904</v>
      </c>
      <c r="M2231" s="137">
        <v>30.314439511450701</v>
      </c>
      <c r="N2231" s="137">
        <v>5.4821845401285296</v>
      </c>
      <c r="O2231" s="137">
        <v>3.7570721089385599</v>
      </c>
      <c r="P2231" s="137">
        <v>9.3093872565486109</v>
      </c>
      <c r="Q2231" s="137">
        <v>5.2118005841018302</v>
      </c>
      <c r="R2231" s="137">
        <v>3.69938393884672</v>
      </c>
      <c r="S2231" s="137">
        <v>7.8140490492861199</v>
      </c>
      <c r="T2231" s="137">
        <v>13.0365726944774</v>
      </c>
      <c r="U2231" s="137">
        <v>5.2518914348426602</v>
      </c>
      <c r="V2231" s="1">
        <v>3165843</v>
      </c>
      <c r="W2231" s="1">
        <v>1025214</v>
      </c>
      <c r="X2231" s="1">
        <v>1840844</v>
      </c>
      <c r="Y2231" s="1">
        <v>3535224</v>
      </c>
      <c r="Z2231" s="1">
        <v>1701651</v>
      </c>
      <c r="AA2231" s="1">
        <v>3526699</v>
      </c>
      <c r="AB2231" s="1">
        <v>9355804</v>
      </c>
      <c r="AC2231" s="1">
        <v>1196246</v>
      </c>
      <c r="AD2231" s="1">
        <v>1307270</v>
      </c>
      <c r="AE2231" s="1">
        <v>1559150</v>
      </c>
      <c r="AH2231" s="136">
        <f t="shared" si="34"/>
        <v>39808</v>
      </c>
      <c r="AI2231" s="177">
        <f>HLOOKUP(附加题模型!$E$2,历史数据!$B$3:$K$5000,ROW(A2229),)</f>
        <v>5.2127954688264602</v>
      </c>
      <c r="AJ2231" s="177">
        <f>HLOOKUP(附加题模型!$E$2,历史数据!$L$3:$U$5000,ROW(A2229),)</f>
        <v>5.2518914348426602</v>
      </c>
    </row>
    <row r="2232" spans="1:36" x14ac:dyDescent="0.2">
      <c r="A2232" s="148">
        <v>39811</v>
      </c>
      <c r="B2232" s="137">
        <v>7.64855270387201</v>
      </c>
      <c r="C2232" s="137">
        <v>31.837778180367899</v>
      </c>
      <c r="D2232" s="137">
        <v>5.4191709247247601</v>
      </c>
      <c r="E2232" s="137">
        <v>3.6913507309396301</v>
      </c>
      <c r="F2232" s="137">
        <v>8.9497971908450094</v>
      </c>
      <c r="G2232" s="137">
        <v>5.1626326540631302</v>
      </c>
      <c r="H2232" s="137">
        <v>3.6198272950005501</v>
      </c>
      <c r="I2232" s="137">
        <v>7.7326527050227201</v>
      </c>
      <c r="J2232" s="137">
        <v>12.949225473743899</v>
      </c>
      <c r="K2232" s="137">
        <v>5.1215715481219997</v>
      </c>
      <c r="L2232" s="137">
        <v>8.1686542877353094</v>
      </c>
      <c r="M2232" s="137">
        <v>30.5429403117883</v>
      </c>
      <c r="N2232" s="137">
        <v>5.4443763708862702</v>
      </c>
      <c r="O2232" s="137">
        <v>3.71325785693928</v>
      </c>
      <c r="P2232" s="137">
        <v>9.4558869129463705</v>
      </c>
      <c r="Q2232" s="137">
        <v>5.23638454912117</v>
      </c>
      <c r="R2232" s="137">
        <v>3.65960561692363</v>
      </c>
      <c r="S2232" s="137">
        <v>7.7123036189568701</v>
      </c>
      <c r="T2232" s="137">
        <v>12.8618782530103</v>
      </c>
      <c r="U2232" s="137">
        <v>4.99125166140134</v>
      </c>
      <c r="V2232" s="1">
        <v>5451169</v>
      </c>
      <c r="W2232" s="1">
        <v>6608555</v>
      </c>
      <c r="X2232" s="1">
        <v>686440</v>
      </c>
      <c r="Y2232" s="1">
        <v>3674108</v>
      </c>
      <c r="Z2232" s="1">
        <v>1293970</v>
      </c>
      <c r="AA2232" s="1">
        <v>3186958</v>
      </c>
      <c r="AB2232" s="1">
        <v>8086014</v>
      </c>
      <c r="AC2232" s="1">
        <v>1229749</v>
      </c>
      <c r="AD2232" s="1">
        <v>1163740</v>
      </c>
      <c r="AE2232" s="1">
        <v>624900</v>
      </c>
      <c r="AH2232" s="136">
        <f t="shared" si="34"/>
        <v>39811</v>
      </c>
      <c r="AI2232" s="177">
        <f>HLOOKUP(附加题模型!$E$2,历史数据!$B$3:$K$5000,ROW(A2230),)</f>
        <v>5.1215715481219997</v>
      </c>
      <c r="AJ2232" s="177">
        <f>HLOOKUP(附加题模型!$E$2,历史数据!$L$3:$U$5000,ROW(A2230),)</f>
        <v>4.99125166140134</v>
      </c>
    </row>
    <row r="2233" spans="1:36" x14ac:dyDescent="0.2">
      <c r="A2233" s="148">
        <v>39812</v>
      </c>
      <c r="B2233" s="137">
        <v>8.0462774444733594</v>
      </c>
      <c r="C2233" s="137">
        <v>30.5429403117883</v>
      </c>
      <c r="D2233" s="137">
        <v>5.5073899862900397</v>
      </c>
      <c r="E2233" s="137">
        <v>3.6803971679398102</v>
      </c>
      <c r="F2233" s="137">
        <v>9.6556591716705906</v>
      </c>
      <c r="G2233" s="137">
        <v>5.06429679398574</v>
      </c>
      <c r="H2233" s="137">
        <v>3.6198272950005501</v>
      </c>
      <c r="I2233" s="137">
        <v>7.77335087715442</v>
      </c>
      <c r="J2233" s="137">
        <v>12.7745310322768</v>
      </c>
      <c r="K2233" s="137">
        <v>4.9782196727292698</v>
      </c>
      <c r="L2233" s="137">
        <v>8.1380600769198193</v>
      </c>
      <c r="M2233" s="137">
        <v>31.304609646246899</v>
      </c>
      <c r="N2233" s="137">
        <v>5.5199927093707997</v>
      </c>
      <c r="O2233" s="137">
        <v>3.5927686639412499</v>
      </c>
      <c r="P2233" s="137">
        <v>9.40261431061991</v>
      </c>
      <c r="Q2233" s="137">
        <v>5.0151288639470399</v>
      </c>
      <c r="R2233" s="137">
        <v>3.6198272950005501</v>
      </c>
      <c r="S2233" s="137">
        <v>7.75300179108857</v>
      </c>
      <c r="T2233" s="137">
        <v>12.949225473743899</v>
      </c>
      <c r="U2233" s="137">
        <v>4.7957718313203497</v>
      </c>
      <c r="V2233" s="1">
        <v>6990910</v>
      </c>
      <c r="W2233" s="1">
        <v>2465768</v>
      </c>
      <c r="X2233" s="1">
        <v>1248018</v>
      </c>
      <c r="Y2233" s="1">
        <v>2430359</v>
      </c>
      <c r="Z2233" s="1">
        <v>1223330</v>
      </c>
      <c r="AA2233" s="1">
        <v>2240430</v>
      </c>
      <c r="AB2233" s="1">
        <v>7345494</v>
      </c>
      <c r="AC2233" s="1">
        <v>1972784</v>
      </c>
      <c r="AD2233" s="1">
        <v>1422183</v>
      </c>
      <c r="AE2233" s="1">
        <v>1009938</v>
      </c>
      <c r="AH2233" s="136">
        <f t="shared" si="34"/>
        <v>39812</v>
      </c>
      <c r="AI2233" s="177">
        <f>HLOOKUP(附加题模型!$E$2,历史数据!$B$3:$K$5000,ROW(A2231),)</f>
        <v>4.9782196727292698</v>
      </c>
      <c r="AJ2233" s="177">
        <f>HLOOKUP(附加题模型!$E$2,历史数据!$L$3:$U$5000,ROW(A2231),)</f>
        <v>4.7957718313203497</v>
      </c>
    </row>
    <row r="2234" spans="1:36" x14ac:dyDescent="0.2">
      <c r="A2234" s="148">
        <v>39813</v>
      </c>
      <c r="B2234" s="137">
        <v>7.9544948120268897</v>
      </c>
      <c r="C2234" s="137">
        <v>31.0761088459093</v>
      </c>
      <c r="D2234" s="137">
        <v>5.4317736478055103</v>
      </c>
      <c r="E2234" s="137">
        <v>3.5708615379416</v>
      </c>
      <c r="F2234" s="137">
        <v>9.3626598588750607</v>
      </c>
      <c r="G2234" s="137">
        <v>5.0151288639470399</v>
      </c>
      <c r="H2234" s="137">
        <v>3.5933084137184901</v>
      </c>
      <c r="I2234" s="137">
        <v>7.7326527050227201</v>
      </c>
      <c r="J2234" s="137">
        <v>12.687183811543299</v>
      </c>
      <c r="K2234" s="137">
        <v>4.7436438766320803</v>
      </c>
      <c r="L2234" s="137">
        <v>7.7097411255029904</v>
      </c>
      <c r="M2234" s="137">
        <v>32.523280581380597</v>
      </c>
      <c r="N2234" s="137">
        <v>5.4947872632092896</v>
      </c>
      <c r="O2234" s="137">
        <v>3.53800084894214</v>
      </c>
      <c r="P2234" s="137">
        <v>9.4558869129463705</v>
      </c>
      <c r="Q2234" s="137">
        <v>5.2609685141405196</v>
      </c>
      <c r="R2234" s="137">
        <v>3.4341951260261601</v>
      </c>
      <c r="S2234" s="137">
        <v>7.3867182419032904</v>
      </c>
      <c r="T2234" s="137">
        <v>13.3641247722281</v>
      </c>
      <c r="U2234" s="137">
        <v>4.6784839332717496</v>
      </c>
      <c r="V2234" s="1">
        <v>3204256</v>
      </c>
      <c r="W2234" s="1">
        <v>4529066</v>
      </c>
      <c r="X2234" s="1">
        <v>862454</v>
      </c>
      <c r="Y2234" s="1">
        <v>1902603</v>
      </c>
      <c r="Z2234" s="1">
        <v>2095472</v>
      </c>
      <c r="AA2234" s="1">
        <v>7221729</v>
      </c>
      <c r="AB2234" s="1">
        <v>3837207</v>
      </c>
      <c r="AC2234" s="1">
        <v>1052400</v>
      </c>
      <c r="AD2234" s="1">
        <v>3558140</v>
      </c>
      <c r="AE2234" s="1">
        <v>399600</v>
      </c>
      <c r="AH2234" s="136">
        <f t="shared" si="34"/>
        <v>39813</v>
      </c>
      <c r="AI2234" s="177">
        <f>HLOOKUP(附加题模型!$E$2,历史数据!$B$3:$K$5000,ROW(A2232),)</f>
        <v>4.7436438766320803</v>
      </c>
      <c r="AJ2234" s="177">
        <f>HLOOKUP(附加题模型!$E$2,历史数据!$L$3:$U$5000,ROW(A2232),)</f>
        <v>4.6784839332717496</v>
      </c>
    </row>
    <row r="2235" spans="1:36" x14ac:dyDescent="0.2">
      <c r="A2235" s="148">
        <v>39818</v>
      </c>
      <c r="B2235" s="137">
        <v>7.8321179687649396</v>
      </c>
      <c r="C2235" s="137">
        <v>32.523280581380597</v>
      </c>
      <c r="D2235" s="137">
        <v>5.6082117709360899</v>
      </c>
      <c r="E2235" s="137">
        <v>3.6146757899408901</v>
      </c>
      <c r="F2235" s="137">
        <v>9.4292506117831394</v>
      </c>
      <c r="G2235" s="137">
        <v>5.2609685141405196</v>
      </c>
      <c r="H2235" s="137">
        <v>3.5004923292312999</v>
      </c>
      <c r="I2235" s="137">
        <v>7.5291618443642303</v>
      </c>
      <c r="J2235" s="137">
        <v>13.5824928240618</v>
      </c>
      <c r="K2235" s="137">
        <v>4.6784839332717496</v>
      </c>
      <c r="L2235" s="137">
        <v>7.9850890228423799</v>
      </c>
      <c r="M2235" s="137">
        <v>34.1227861837436</v>
      </c>
      <c r="N2235" s="137">
        <v>5.7090335555821303</v>
      </c>
      <c r="O2235" s="137">
        <v>3.6803971679398102</v>
      </c>
      <c r="P2235" s="137">
        <v>9.6689773222522</v>
      </c>
      <c r="Q2235" s="137">
        <v>5.33472040919857</v>
      </c>
      <c r="R2235" s="137">
        <v>3.5667895324364398</v>
      </c>
      <c r="S2235" s="137">
        <v>7.67160544682518</v>
      </c>
      <c r="T2235" s="137">
        <v>13.9755553173627</v>
      </c>
      <c r="U2235" s="137">
        <v>4.7957718313203497</v>
      </c>
      <c r="V2235" s="1">
        <v>2910244</v>
      </c>
      <c r="W2235" s="1">
        <v>7848980</v>
      </c>
      <c r="X2235" s="1">
        <v>1780745</v>
      </c>
      <c r="Y2235" s="1">
        <v>2517241</v>
      </c>
      <c r="Z2235" s="1">
        <v>1904533</v>
      </c>
      <c r="AA2235" s="1">
        <v>4168746</v>
      </c>
      <c r="AB2235" s="1">
        <v>4336056</v>
      </c>
      <c r="AC2235" s="1">
        <v>1137722</v>
      </c>
      <c r="AD2235" s="1">
        <v>3543697</v>
      </c>
      <c r="AE2235" s="1">
        <v>389691</v>
      </c>
      <c r="AH2235" s="136">
        <f t="shared" si="34"/>
        <v>39818</v>
      </c>
      <c r="AI2235" s="177">
        <f>HLOOKUP(附加题模型!$E$2,历史数据!$B$3:$K$5000,ROW(A2233),)</f>
        <v>4.6784839332717496</v>
      </c>
      <c r="AJ2235" s="177">
        <f>HLOOKUP(附加题模型!$E$2,历史数据!$L$3:$U$5000,ROW(A2233),)</f>
        <v>4.7957718313203497</v>
      </c>
    </row>
    <row r="2236" spans="1:36" x14ac:dyDescent="0.2">
      <c r="A2236" s="148">
        <v>39819</v>
      </c>
      <c r="B2236" s="137">
        <v>7.9850890228423799</v>
      </c>
      <c r="C2236" s="137">
        <v>33.894285383406</v>
      </c>
      <c r="D2236" s="137">
        <v>5.6838281094206202</v>
      </c>
      <c r="E2236" s="137">
        <v>3.6694436049399899</v>
      </c>
      <c r="F2236" s="137">
        <v>9.6689773222522</v>
      </c>
      <c r="G2236" s="137">
        <v>5.3101364441792196</v>
      </c>
      <c r="H2236" s="137">
        <v>3.5933084137184901</v>
      </c>
      <c r="I2236" s="137">
        <v>7.67160544682518</v>
      </c>
      <c r="J2236" s="137">
        <v>13.931881706995901</v>
      </c>
      <c r="K2236" s="137">
        <v>4.8478997860086102</v>
      </c>
      <c r="L2236" s="137">
        <v>8.2604369201817693</v>
      </c>
      <c r="M2236" s="137">
        <v>34.198953117189397</v>
      </c>
      <c r="N2236" s="137">
        <v>6.0241016326010097</v>
      </c>
      <c r="O2236" s="137">
        <v>3.78993279793802</v>
      </c>
      <c r="P2236" s="137">
        <v>9.8554314303948107</v>
      </c>
      <c r="Q2236" s="137">
        <v>5.6051440244114001</v>
      </c>
      <c r="R2236" s="137">
        <v>3.65960561692363</v>
      </c>
      <c r="S2236" s="137">
        <v>7.9971908238787703</v>
      </c>
      <c r="T2236" s="137">
        <v>13.9755553173627</v>
      </c>
      <c r="U2236" s="137">
        <v>4.9000277406968804</v>
      </c>
      <c r="V2236" s="1">
        <v>6219251</v>
      </c>
      <c r="W2236" s="1">
        <v>6733600</v>
      </c>
      <c r="X2236" s="1">
        <v>3191572</v>
      </c>
      <c r="Y2236" s="1">
        <v>3763806</v>
      </c>
      <c r="Z2236" s="1">
        <v>3026288</v>
      </c>
      <c r="AA2236" s="1">
        <v>4854232</v>
      </c>
      <c r="AB2236" s="1">
        <v>5055310</v>
      </c>
      <c r="AC2236" s="1">
        <v>1881453</v>
      </c>
      <c r="AD2236" s="1">
        <v>2458244</v>
      </c>
      <c r="AE2236" s="1">
        <v>557689</v>
      </c>
      <c r="AH2236" s="136">
        <f t="shared" si="34"/>
        <v>39819</v>
      </c>
      <c r="AI2236" s="177">
        <f>HLOOKUP(附加题模型!$E$2,历史数据!$B$3:$K$5000,ROW(A2234),)</f>
        <v>4.8478997860086102</v>
      </c>
      <c r="AJ2236" s="177">
        <f>HLOOKUP(附加题模型!$E$2,历史数据!$L$3:$U$5000,ROW(A2234),)</f>
        <v>4.9000277406968804</v>
      </c>
    </row>
    <row r="2237" spans="1:36" x14ac:dyDescent="0.2">
      <c r="A2237" s="148">
        <v>39820</v>
      </c>
      <c r="B2237" s="137">
        <v>8.1380600769198193</v>
      </c>
      <c r="C2237" s="137">
        <v>33.208782982393302</v>
      </c>
      <c r="D2237" s="137">
        <v>5.9232798479549702</v>
      </c>
      <c r="E2237" s="137">
        <v>3.78993279793802</v>
      </c>
      <c r="F2237" s="137">
        <v>9.8287951292315707</v>
      </c>
      <c r="G2237" s="137">
        <v>5.6051440244114001</v>
      </c>
      <c r="H2237" s="137">
        <v>3.65960561692363</v>
      </c>
      <c r="I2237" s="137">
        <v>7.9971908238787703</v>
      </c>
      <c r="J2237" s="137">
        <v>13.997392122546101</v>
      </c>
      <c r="K2237" s="137">
        <v>4.9000277406968804</v>
      </c>
      <c r="L2237" s="137">
        <v>8.5663790283366499</v>
      </c>
      <c r="M2237" s="137">
        <v>34.275120050635302</v>
      </c>
      <c r="N2237" s="137">
        <v>6.0114989095202498</v>
      </c>
      <c r="O2237" s="137">
        <v>3.78993279793802</v>
      </c>
      <c r="P2237" s="137">
        <v>9.6157047199257395</v>
      </c>
      <c r="Q2237" s="137">
        <v>5.8755676396242302</v>
      </c>
      <c r="R2237" s="137">
        <v>3.68612449820569</v>
      </c>
      <c r="S2237" s="137">
        <v>7.9768417378129204</v>
      </c>
      <c r="T2237" s="137">
        <v>13.931881706995901</v>
      </c>
      <c r="U2237" s="137">
        <v>5.1476355254661303</v>
      </c>
      <c r="V2237" s="1">
        <v>8554884</v>
      </c>
      <c r="W2237" s="1">
        <v>3539497</v>
      </c>
      <c r="X2237" s="1">
        <v>2016723</v>
      </c>
      <c r="Y2237" s="1">
        <v>0</v>
      </c>
      <c r="Z2237" s="1">
        <v>2788637</v>
      </c>
      <c r="AA2237" s="1">
        <v>3726442</v>
      </c>
      <c r="AB2237" s="1">
        <v>5135703</v>
      </c>
      <c r="AC2237" s="1">
        <v>2051236</v>
      </c>
      <c r="AD2237" s="1">
        <v>1859334</v>
      </c>
      <c r="AE2237" s="1">
        <v>978519</v>
      </c>
      <c r="AH2237" s="136">
        <f t="shared" si="34"/>
        <v>39820</v>
      </c>
      <c r="AI2237" s="177">
        <f>HLOOKUP(附加题模型!$E$2,历史数据!$B$3:$K$5000,ROW(A2235),)</f>
        <v>4.9000277406968804</v>
      </c>
      <c r="AJ2237" s="177">
        <f>HLOOKUP(附加题模型!$E$2,历史数据!$L$3:$U$5000,ROW(A2235),)</f>
        <v>5.1476355254661303</v>
      </c>
    </row>
    <row r="2238" spans="1:36" x14ac:dyDescent="0.2">
      <c r="A2238" s="148">
        <v>39821</v>
      </c>
      <c r="B2238" s="137">
        <v>8.47459639589019</v>
      </c>
      <c r="C2238" s="137">
        <v>33.665784583068401</v>
      </c>
      <c r="D2238" s="137">
        <v>5.9106771248742103</v>
      </c>
      <c r="E2238" s="137">
        <v>3.71325785693928</v>
      </c>
      <c r="F2238" s="137">
        <v>9.6157047199257395</v>
      </c>
      <c r="G2238" s="137">
        <v>5.9001516046435798</v>
      </c>
      <c r="H2238" s="137">
        <v>3.6198272950005501</v>
      </c>
      <c r="I2238" s="137">
        <v>7.8547472214178198</v>
      </c>
      <c r="J2238" s="137">
        <v>13.648003239612001</v>
      </c>
      <c r="K2238" s="137">
        <v>5.27795541218679</v>
      </c>
      <c r="L2238" s="137">
        <v>8.5663790283366499</v>
      </c>
      <c r="M2238" s="137">
        <v>34.655954717864503</v>
      </c>
      <c r="N2238" s="137">
        <v>5.83506078638968</v>
      </c>
      <c r="O2238" s="137">
        <v>3.7023042939394499</v>
      </c>
      <c r="P2238" s="137">
        <v>9.3227054071302202</v>
      </c>
      <c r="Q2238" s="137">
        <v>5.5805600593920497</v>
      </c>
      <c r="R2238" s="137">
        <v>3.5402706511543802</v>
      </c>
      <c r="S2238" s="137">
        <v>7.7123036189568701</v>
      </c>
      <c r="T2238" s="137">
        <v>12.949225473743899</v>
      </c>
      <c r="U2238" s="137">
        <v>5.0564116047616698</v>
      </c>
      <c r="V2238" s="1">
        <v>14290383</v>
      </c>
      <c r="W2238" s="1">
        <v>3718840</v>
      </c>
      <c r="X2238" s="1">
        <v>1528962</v>
      </c>
      <c r="Y2238" s="1">
        <v>2787848</v>
      </c>
      <c r="Z2238" s="1">
        <v>1925579</v>
      </c>
      <c r="AA2238" s="1">
        <v>8520918</v>
      </c>
      <c r="AB2238" s="1">
        <v>3455899</v>
      </c>
      <c r="AC2238" s="1">
        <v>1508534</v>
      </c>
      <c r="AD2238" s="1">
        <v>2535386</v>
      </c>
      <c r="AE2238" s="1">
        <v>1044721</v>
      </c>
      <c r="AH2238" s="136">
        <f t="shared" si="34"/>
        <v>39821</v>
      </c>
      <c r="AI2238" s="177">
        <f>HLOOKUP(附加题模型!$E$2,历史数据!$B$3:$K$5000,ROW(A2236),)</f>
        <v>5.27795541218679</v>
      </c>
      <c r="AJ2238" s="177">
        <f>HLOOKUP(附加题模型!$E$2,历史数据!$L$3:$U$5000,ROW(A2236),)</f>
        <v>5.0564116047616698</v>
      </c>
    </row>
    <row r="2239" spans="1:36" x14ac:dyDescent="0.2">
      <c r="A2239" s="148">
        <v>39822</v>
      </c>
      <c r="B2239" s="137">
        <v>8.5969732391521401</v>
      </c>
      <c r="C2239" s="137">
        <v>34.427453917526996</v>
      </c>
      <c r="D2239" s="137">
        <v>5.8224580633089298</v>
      </c>
      <c r="E2239" s="137">
        <v>3.7023042939394499</v>
      </c>
      <c r="F2239" s="137">
        <v>9.2561146542221504</v>
      </c>
      <c r="G2239" s="137">
        <v>5.5805600593920497</v>
      </c>
      <c r="H2239" s="137">
        <v>3.5004923292312999</v>
      </c>
      <c r="I2239" s="137">
        <v>7.8140490492861199</v>
      </c>
      <c r="J2239" s="137">
        <v>12.796367837460201</v>
      </c>
      <c r="K2239" s="137">
        <v>5.0564116047616698</v>
      </c>
      <c r="L2239" s="137">
        <v>8.5663790283366499</v>
      </c>
      <c r="M2239" s="137">
        <v>34.198953117189397</v>
      </c>
      <c r="N2239" s="137">
        <v>5.9232798479549702</v>
      </c>
      <c r="O2239" s="137">
        <v>3.8118399239376601</v>
      </c>
      <c r="P2239" s="137">
        <v>9.40261431061991</v>
      </c>
      <c r="Q2239" s="137">
        <v>5.6788959194694399</v>
      </c>
      <c r="R2239" s="137">
        <v>3.6463461762825999</v>
      </c>
      <c r="S2239" s="137">
        <v>8.0582380820763095</v>
      </c>
      <c r="T2239" s="137">
        <v>13.167593525577599</v>
      </c>
      <c r="U2239" s="137">
        <v>5.1997634801543997</v>
      </c>
      <c r="V2239" s="1">
        <v>6622572</v>
      </c>
      <c r="W2239" s="1">
        <v>2259537</v>
      </c>
      <c r="X2239" s="1">
        <v>1134280</v>
      </c>
      <c r="Y2239" s="1">
        <v>2422622</v>
      </c>
      <c r="Z2239" s="1">
        <v>1525328</v>
      </c>
      <c r="AA2239" s="1">
        <v>3392408</v>
      </c>
      <c r="AB2239" s="1">
        <v>2841331</v>
      </c>
      <c r="AC2239" s="1">
        <v>2470704</v>
      </c>
      <c r="AD2239" s="1">
        <v>1293906</v>
      </c>
      <c r="AE2239" s="1">
        <v>787039</v>
      </c>
      <c r="AH2239" s="136">
        <f t="shared" si="34"/>
        <v>39822</v>
      </c>
      <c r="AI2239" s="177">
        <f>HLOOKUP(附加题模型!$E$2,历史数据!$B$3:$K$5000,ROW(A2237),)</f>
        <v>5.0564116047616698</v>
      </c>
      <c r="AJ2239" s="177">
        <f>HLOOKUP(附加题模型!$E$2,历史数据!$L$3:$U$5000,ROW(A2237),)</f>
        <v>5.1997634801543997</v>
      </c>
    </row>
    <row r="2240" spans="1:36" x14ac:dyDescent="0.2">
      <c r="A2240" s="148">
        <v>39825</v>
      </c>
      <c r="B2240" s="137">
        <v>8.6275674499676303</v>
      </c>
      <c r="C2240" s="137">
        <v>34.1227861837436</v>
      </c>
      <c r="D2240" s="137">
        <v>5.8098553402281699</v>
      </c>
      <c r="E2240" s="137">
        <v>3.78993279793802</v>
      </c>
      <c r="F2240" s="137">
        <v>9.2960691059669909</v>
      </c>
      <c r="G2240" s="137">
        <v>5.6543119544500904</v>
      </c>
      <c r="H2240" s="137">
        <v>3.6463461762825999</v>
      </c>
      <c r="I2240" s="137">
        <v>8.0582380820763095</v>
      </c>
      <c r="J2240" s="137">
        <v>13.167593525577599</v>
      </c>
      <c r="K2240" s="137">
        <v>5.1997634801543997</v>
      </c>
      <c r="L2240" s="137">
        <v>8.5663790283366499</v>
      </c>
      <c r="M2240" s="137">
        <v>33.741951516514298</v>
      </c>
      <c r="N2240" s="137">
        <v>5.9862934633587397</v>
      </c>
      <c r="O2240" s="137">
        <v>3.8447006129371299</v>
      </c>
      <c r="P2240" s="137">
        <v>9.5224776658544403</v>
      </c>
      <c r="Q2240" s="137">
        <v>5.6788959194694399</v>
      </c>
      <c r="R2240" s="137">
        <v>3.69938393884672</v>
      </c>
      <c r="S2240" s="137">
        <v>8.0785871681421604</v>
      </c>
      <c r="T2240" s="137">
        <v>13.4951456033283</v>
      </c>
      <c r="U2240" s="137">
        <v>5.2518914348426602</v>
      </c>
      <c r="V2240" s="1">
        <v>4732883</v>
      </c>
      <c r="W2240" s="1">
        <v>2918003</v>
      </c>
      <c r="X2240" s="1">
        <v>1514734</v>
      </c>
      <c r="Y2240" s="1">
        <v>2774354</v>
      </c>
      <c r="Z2240" s="1">
        <v>1583040</v>
      </c>
      <c r="AA2240" s="1">
        <v>2810185</v>
      </c>
      <c r="AB2240" s="1">
        <v>3979216</v>
      </c>
      <c r="AC2240" s="1">
        <v>2121033</v>
      </c>
      <c r="AD2240" s="1">
        <v>2030486</v>
      </c>
      <c r="AE2240" s="1">
        <v>762108</v>
      </c>
      <c r="AH2240" s="136">
        <f t="shared" si="34"/>
        <v>39825</v>
      </c>
      <c r="AI2240" s="177">
        <f>HLOOKUP(附加题模型!$E$2,历史数据!$B$3:$K$5000,ROW(A2238),)</f>
        <v>5.1997634801543997</v>
      </c>
      <c r="AJ2240" s="177">
        <f>HLOOKUP(附加题模型!$E$2,历史数据!$L$3:$U$5000,ROW(A2238),)</f>
        <v>5.2518914348426602</v>
      </c>
    </row>
    <row r="2241" spans="1:36" x14ac:dyDescent="0.2">
      <c r="A2241" s="148">
        <v>39826</v>
      </c>
      <c r="B2241" s="137">
        <v>8.5357848175211704</v>
      </c>
      <c r="C2241" s="137">
        <v>33.513450716176699</v>
      </c>
      <c r="D2241" s="137">
        <v>5.9484852941164803</v>
      </c>
      <c r="E2241" s="137">
        <v>3.8118399239376601</v>
      </c>
      <c r="F2241" s="137">
        <v>9.4958413646912092</v>
      </c>
      <c r="G2241" s="137">
        <v>5.6051440244114001</v>
      </c>
      <c r="H2241" s="137">
        <v>3.7126433794877398</v>
      </c>
      <c r="I2241" s="137">
        <v>7.9768417378129204</v>
      </c>
      <c r="J2241" s="137">
        <v>13.3641247722281</v>
      </c>
      <c r="K2241" s="137">
        <v>5.2518914348426602</v>
      </c>
      <c r="L2241" s="137">
        <v>8.2910311309972595</v>
      </c>
      <c r="M2241" s="137">
        <v>34.960622451648</v>
      </c>
      <c r="N2241" s="137">
        <v>5.9232798479549702</v>
      </c>
      <c r="O2241" s="137">
        <v>3.6913507309396301</v>
      </c>
      <c r="P2241" s="137">
        <v>9.3093872565486109</v>
      </c>
      <c r="Q2241" s="137">
        <v>5.3838883392372603</v>
      </c>
      <c r="R2241" s="137">
        <v>3.5800489730774698</v>
      </c>
      <c r="S2241" s="137">
        <v>7.8750963074836697</v>
      </c>
      <c r="T2241" s="137">
        <v>13.1239199152109</v>
      </c>
      <c r="U2241" s="137">
        <v>5.0694435934337401</v>
      </c>
      <c r="V2241" s="1">
        <v>4214838</v>
      </c>
      <c r="W2241" s="1">
        <v>3153805</v>
      </c>
      <c r="X2241" s="1">
        <v>875188</v>
      </c>
      <c r="Y2241" s="1">
        <v>2355790</v>
      </c>
      <c r="Z2241" s="1">
        <v>2454479</v>
      </c>
      <c r="AA2241" s="1">
        <v>2494741</v>
      </c>
      <c r="AB2241" s="1">
        <v>3243674</v>
      </c>
      <c r="AC2241" s="1">
        <v>1184049</v>
      </c>
      <c r="AD2241" s="1">
        <v>1405978</v>
      </c>
      <c r="AE2241" s="1">
        <v>453249</v>
      </c>
      <c r="AH2241" s="136">
        <f t="shared" si="34"/>
        <v>39826</v>
      </c>
      <c r="AI2241" s="177">
        <f>HLOOKUP(附加题模型!$E$2,历史数据!$B$3:$K$5000,ROW(A2239),)</f>
        <v>5.2518914348426602</v>
      </c>
      <c r="AJ2241" s="177">
        <f>HLOOKUP(附加题模型!$E$2,历史数据!$L$3:$U$5000,ROW(A2239),)</f>
        <v>5.0694435934337401</v>
      </c>
    </row>
    <row r="2242" spans="1:36" x14ac:dyDescent="0.2">
      <c r="A2242" s="148">
        <v>39827</v>
      </c>
      <c r="B2242" s="137">
        <v>8.3216253418127497</v>
      </c>
      <c r="C2242" s="137">
        <v>34.503620850972801</v>
      </c>
      <c r="D2242" s="137">
        <v>5.9232798479549702</v>
      </c>
      <c r="E2242" s="137">
        <v>3.6913507309396301</v>
      </c>
      <c r="F2242" s="137">
        <v>9.2827509553853798</v>
      </c>
      <c r="G2242" s="137">
        <v>5.3593043742179196</v>
      </c>
      <c r="H2242" s="137">
        <v>3.5535300917954098</v>
      </c>
      <c r="I2242" s="137">
        <v>7.8547472214178198</v>
      </c>
      <c r="J2242" s="137">
        <v>13.2112671359444</v>
      </c>
      <c r="K2242" s="137">
        <v>5.0824755821057996</v>
      </c>
      <c r="L2242" s="137">
        <v>8.6275674499676303</v>
      </c>
      <c r="M2242" s="137">
        <v>35.112956318539702</v>
      </c>
      <c r="N2242" s="137">
        <v>6.0367043556817599</v>
      </c>
      <c r="O2242" s="137">
        <v>3.8447006129371299</v>
      </c>
      <c r="P2242" s="137">
        <v>9.4958413646912092</v>
      </c>
      <c r="Q2242" s="137">
        <v>5.4822241993146603</v>
      </c>
      <c r="R2242" s="137">
        <v>3.67286505756466</v>
      </c>
      <c r="S2242" s="137">
        <v>8.1396344263397093</v>
      </c>
      <c r="T2242" s="137">
        <v>14.4341282262136</v>
      </c>
      <c r="U2242" s="137">
        <v>5.2258274574985304</v>
      </c>
      <c r="V2242" s="1">
        <v>5553754</v>
      </c>
      <c r="W2242" s="1">
        <v>1129380</v>
      </c>
      <c r="X2242" s="1">
        <v>2154095</v>
      </c>
      <c r="Y2242" s="1">
        <v>3315911</v>
      </c>
      <c r="Z2242" s="1">
        <v>2392002</v>
      </c>
      <c r="AA2242" s="1">
        <v>2017954</v>
      </c>
      <c r="AB2242" s="1">
        <v>3428515</v>
      </c>
      <c r="AC2242" s="1">
        <v>1838798</v>
      </c>
      <c r="AD2242" s="1">
        <v>6935340</v>
      </c>
      <c r="AE2242" s="1">
        <v>361400</v>
      </c>
      <c r="AH2242" s="136">
        <f t="shared" si="34"/>
        <v>39827</v>
      </c>
      <c r="AI2242" s="177">
        <f>HLOOKUP(附加题模型!$E$2,历史数据!$B$3:$K$5000,ROW(A2240),)</f>
        <v>5.0824755821057996</v>
      </c>
      <c r="AJ2242" s="177">
        <f>HLOOKUP(附加题模型!$E$2,历史数据!$L$3:$U$5000,ROW(A2240),)</f>
        <v>5.2258274574985304</v>
      </c>
    </row>
    <row r="2243" spans="1:36" x14ac:dyDescent="0.2">
      <c r="A2243" s="148">
        <v>39828</v>
      </c>
      <c r="B2243" s="137">
        <v>8.47459639589019</v>
      </c>
      <c r="C2243" s="137">
        <v>35.265290185431397</v>
      </c>
      <c r="D2243" s="137">
        <v>5.9736907402779904</v>
      </c>
      <c r="E2243" s="137">
        <v>3.8118399239376601</v>
      </c>
      <c r="F2243" s="137">
        <v>9.4692050635279799</v>
      </c>
      <c r="G2243" s="137">
        <v>5.4576402342953099</v>
      </c>
      <c r="H2243" s="137">
        <v>3.68612449820569</v>
      </c>
      <c r="I2243" s="137">
        <v>8.0378889960104605</v>
      </c>
      <c r="J2243" s="137">
        <v>14.4122914210303</v>
      </c>
      <c r="K2243" s="137">
        <v>5.1736995028102601</v>
      </c>
      <c r="L2243" s="137">
        <v>8.6581616607831204</v>
      </c>
      <c r="M2243" s="137">
        <v>36.864795787794399</v>
      </c>
      <c r="N2243" s="137">
        <v>6.1249234172470501</v>
      </c>
      <c r="O2243" s="137">
        <v>3.8885148649364099</v>
      </c>
      <c r="P2243" s="137">
        <v>9.3227054071302202</v>
      </c>
      <c r="Q2243" s="137">
        <v>5.5313921293533497</v>
      </c>
      <c r="R2243" s="137">
        <v>3.7391622607697999</v>
      </c>
      <c r="S2243" s="137">
        <v>8.2820780288006492</v>
      </c>
      <c r="T2243" s="137">
        <v>14.477801836580401</v>
      </c>
      <c r="U2243" s="137">
        <v>5.2518914348426602</v>
      </c>
      <c r="V2243" s="1">
        <v>6427577</v>
      </c>
      <c r="W2243" s="1">
        <v>3173893</v>
      </c>
      <c r="X2243" s="1">
        <v>1991256</v>
      </c>
      <c r="Y2243" s="1">
        <v>5364346</v>
      </c>
      <c r="Z2243" s="1">
        <v>2883559</v>
      </c>
      <c r="AA2243" s="1">
        <v>2061622</v>
      </c>
      <c r="AB2243" s="1">
        <v>5258249</v>
      </c>
      <c r="AC2243" s="1">
        <v>2815713</v>
      </c>
      <c r="AD2243" s="1">
        <v>4447905</v>
      </c>
      <c r="AE2243" s="1">
        <v>527850</v>
      </c>
      <c r="AH2243" s="136">
        <f t="shared" si="34"/>
        <v>39828</v>
      </c>
      <c r="AI2243" s="177">
        <f>HLOOKUP(附加题模型!$E$2,历史数据!$B$3:$K$5000,ROW(A2241),)</f>
        <v>5.1736995028102601</v>
      </c>
      <c r="AJ2243" s="177">
        <f>HLOOKUP(附加题模型!$E$2,历史数据!$L$3:$U$5000,ROW(A2241),)</f>
        <v>5.2518914348426602</v>
      </c>
    </row>
    <row r="2244" spans="1:36" x14ac:dyDescent="0.2">
      <c r="A2244" s="148">
        <v>39829</v>
      </c>
      <c r="B2244" s="137">
        <v>8.7193500824140902</v>
      </c>
      <c r="C2244" s="137">
        <v>36.560128054010903</v>
      </c>
      <c r="D2244" s="137">
        <v>6.1123206941663</v>
      </c>
      <c r="E2244" s="137">
        <v>3.8994684279362302</v>
      </c>
      <c r="F2244" s="137">
        <v>9.3626598588750607</v>
      </c>
      <c r="G2244" s="137">
        <v>5.5559760943727001</v>
      </c>
      <c r="H2244" s="137">
        <v>3.7259028201287698</v>
      </c>
      <c r="I2244" s="137">
        <v>8.2820780288006492</v>
      </c>
      <c r="J2244" s="137">
        <v>14.4122914210303</v>
      </c>
      <c r="K2244" s="137">
        <v>5.2127954688264602</v>
      </c>
      <c r="L2244" s="137">
        <v>8.7193500824140902</v>
      </c>
      <c r="M2244" s="137">
        <v>38.692802190494902</v>
      </c>
      <c r="N2244" s="137">
        <v>6.1375261403278101</v>
      </c>
      <c r="O2244" s="137">
        <v>3.91042199093605</v>
      </c>
      <c r="P2244" s="137">
        <v>9.5357958164360603</v>
      </c>
      <c r="Q2244" s="137">
        <v>5.6051440244114001</v>
      </c>
      <c r="R2244" s="137">
        <v>3.7391622607697999</v>
      </c>
      <c r="S2244" s="137">
        <v>8.7297579222493393</v>
      </c>
      <c r="T2244" s="137">
        <v>14.4996386417638</v>
      </c>
      <c r="U2244" s="137">
        <v>5.1997634801543997</v>
      </c>
      <c r="V2244" s="1">
        <v>10373267</v>
      </c>
      <c r="W2244" s="1">
        <v>2248715</v>
      </c>
      <c r="X2244" s="1">
        <v>2977888</v>
      </c>
      <c r="Y2244" s="1">
        <v>4920999</v>
      </c>
      <c r="Z2244" s="1">
        <v>3753449</v>
      </c>
      <c r="AA2244" s="1">
        <v>2431627</v>
      </c>
      <c r="AB2244" s="1">
        <v>5473407</v>
      </c>
      <c r="AC2244" s="1">
        <v>4962190</v>
      </c>
      <c r="AD2244" s="1">
        <v>3709919</v>
      </c>
      <c r="AE2244" s="1">
        <v>1068200</v>
      </c>
      <c r="AH2244" s="136">
        <f t="shared" si="34"/>
        <v>39829</v>
      </c>
      <c r="AI2244" s="177">
        <f>HLOOKUP(附加题模型!$E$2,历史数据!$B$3:$K$5000,ROW(A2242),)</f>
        <v>5.2127954688264602</v>
      </c>
      <c r="AJ2244" s="177">
        <f>HLOOKUP(附加题模型!$E$2,历史数据!$L$3:$U$5000,ROW(A2242),)</f>
        <v>5.1997634801543997</v>
      </c>
    </row>
    <row r="2245" spans="1:36" x14ac:dyDescent="0.2">
      <c r="A2245" s="148">
        <v>39832</v>
      </c>
      <c r="B2245" s="137">
        <v>8.7499442932295803</v>
      </c>
      <c r="C2245" s="137">
        <v>39.225970724615898</v>
      </c>
      <c r="D2245" s="137">
        <v>6.1627315864893202</v>
      </c>
      <c r="E2245" s="137">
        <v>3.96518980593516</v>
      </c>
      <c r="F2245" s="137">
        <v>9.6556591716705906</v>
      </c>
      <c r="G2245" s="137">
        <v>5.6297279894307497</v>
      </c>
      <c r="H2245" s="137">
        <v>3.7391622607697999</v>
      </c>
      <c r="I2245" s="137">
        <v>8.9535978689736808</v>
      </c>
      <c r="J2245" s="137">
        <v>14.5433122521305</v>
      </c>
      <c r="K2245" s="137">
        <v>5.1867314914823304</v>
      </c>
      <c r="L2245" s="137">
        <v>8.8417269256760491</v>
      </c>
      <c r="M2245" s="137">
        <v>40.596975526641302</v>
      </c>
      <c r="N2245" s="137">
        <v>5.9484852941164803</v>
      </c>
      <c r="O2245" s="137">
        <v>3.9432826799355101</v>
      </c>
      <c r="P2245" s="137">
        <v>10.494702658312301</v>
      </c>
      <c r="Q2245" s="137">
        <v>5.5559760943727001</v>
      </c>
      <c r="R2245" s="137">
        <v>3.69938393884672</v>
      </c>
      <c r="S2245" s="137">
        <v>8.6483615779859395</v>
      </c>
      <c r="T2245" s="137">
        <v>14.2375969795632</v>
      </c>
      <c r="U2245" s="137">
        <v>5.0433796160895996</v>
      </c>
      <c r="V2245" s="1">
        <v>7740572</v>
      </c>
      <c r="W2245" s="1">
        <v>3535237</v>
      </c>
      <c r="X2245" s="1">
        <v>1957690</v>
      </c>
      <c r="Y2245" s="1">
        <v>3734164</v>
      </c>
      <c r="Z2245" s="1">
        <v>9866192</v>
      </c>
      <c r="AA2245" s="1">
        <v>1735370</v>
      </c>
      <c r="AB2245" s="1">
        <v>2887848</v>
      </c>
      <c r="AC2245" s="1">
        <v>5307343</v>
      </c>
      <c r="AD2245" s="1">
        <v>1816280</v>
      </c>
      <c r="AE2245" s="1">
        <v>1371883</v>
      </c>
      <c r="AH2245" s="136">
        <f t="shared" si="34"/>
        <v>39832</v>
      </c>
      <c r="AI2245" s="177">
        <f>HLOOKUP(附加题模型!$E$2,历史数据!$B$3:$K$5000,ROW(A2243),)</f>
        <v>5.1867314914823304</v>
      </c>
      <c r="AJ2245" s="177">
        <f>HLOOKUP(附加题模型!$E$2,历史数据!$L$3:$U$5000,ROW(A2243),)</f>
        <v>5.0433796160895996</v>
      </c>
    </row>
    <row r="2246" spans="1:36" x14ac:dyDescent="0.2">
      <c r="A2246" s="148">
        <v>39833</v>
      </c>
      <c r="B2246" s="137">
        <v>8.8111327148605607</v>
      </c>
      <c r="C2246" s="137">
        <v>40.596975526641302</v>
      </c>
      <c r="D2246" s="137">
        <v>5.9484852941164803</v>
      </c>
      <c r="E2246" s="137">
        <v>3.91042199093605</v>
      </c>
      <c r="F2246" s="137">
        <v>10.667838615873301</v>
      </c>
      <c r="G2246" s="137">
        <v>5.5559760943727001</v>
      </c>
      <c r="H2246" s="137">
        <v>3.69938393884672</v>
      </c>
      <c r="I2246" s="137">
        <v>8.6687106640517904</v>
      </c>
      <c r="J2246" s="137">
        <v>14.2594337847466</v>
      </c>
      <c r="K2246" s="137">
        <v>5.0042836500733996</v>
      </c>
      <c r="L2246" s="137">
        <v>8.7193500824140902</v>
      </c>
      <c r="M2246" s="137">
        <v>41.434811794545702</v>
      </c>
      <c r="N2246" s="137">
        <v>5.9484852941164803</v>
      </c>
      <c r="O2246" s="137">
        <v>3.9870969319348002</v>
      </c>
      <c r="P2246" s="137">
        <v>10.8276564228527</v>
      </c>
      <c r="Q2246" s="137">
        <v>5.77723177954684</v>
      </c>
      <c r="R2246" s="137">
        <v>3.7789405826928801</v>
      </c>
      <c r="S2246" s="137">
        <v>8.5466161476566995</v>
      </c>
      <c r="T2246" s="137">
        <v>14.215760174379801</v>
      </c>
      <c r="U2246" s="137">
        <v>5.1346035367940699</v>
      </c>
      <c r="V2246" s="1">
        <v>4342734</v>
      </c>
      <c r="W2246" s="1">
        <v>2573157</v>
      </c>
      <c r="X2246" s="1">
        <v>0</v>
      </c>
      <c r="Y2246" s="1">
        <v>2526074</v>
      </c>
      <c r="Z2246" s="1">
        <v>15597754</v>
      </c>
      <c r="AA2246" s="1">
        <v>2326880</v>
      </c>
      <c r="AB2246" s="1">
        <v>3010793</v>
      </c>
      <c r="AC2246" s="1">
        <v>2035487</v>
      </c>
      <c r="AD2246" s="1">
        <v>1507799</v>
      </c>
      <c r="AE2246" s="1">
        <v>433209</v>
      </c>
      <c r="AH2246" s="136">
        <f t="shared" ref="AH2246:AH2309" si="35">A2246</f>
        <v>39833</v>
      </c>
      <c r="AI2246" s="177">
        <f>HLOOKUP(附加题模型!$E$2,历史数据!$B$3:$K$5000,ROW(A2244),)</f>
        <v>5.0042836500733996</v>
      </c>
      <c r="AJ2246" s="177">
        <f>HLOOKUP(附加题模型!$E$2,历史数据!$L$3:$U$5000,ROW(A2244),)</f>
        <v>5.1346035367940699</v>
      </c>
    </row>
    <row r="2247" spans="1:36" x14ac:dyDescent="0.2">
      <c r="A2247" s="148">
        <v>39834</v>
      </c>
      <c r="B2247" s="137">
        <v>8.5663790283366499</v>
      </c>
      <c r="C2247" s="137">
        <v>40.825476326978901</v>
      </c>
      <c r="D2247" s="137">
        <v>5.8098553402281699</v>
      </c>
      <c r="E2247" s="137">
        <v>3.9432826799355101</v>
      </c>
      <c r="F2247" s="137">
        <v>10.5479752606388</v>
      </c>
      <c r="G2247" s="137">
        <v>5.6788959194694399</v>
      </c>
      <c r="H2247" s="137">
        <v>3.7524217014108299</v>
      </c>
      <c r="I2247" s="137">
        <v>8.4652198033932997</v>
      </c>
      <c r="J2247" s="137">
        <v>14.084739343279599</v>
      </c>
      <c r="K2247" s="137">
        <v>5.0824755821057996</v>
      </c>
      <c r="L2247" s="137">
        <v>8.5357848175211704</v>
      </c>
      <c r="M2247" s="137">
        <v>41.663312594883301</v>
      </c>
      <c r="N2247" s="137">
        <v>5.7972526171474099</v>
      </c>
      <c r="O2247" s="137">
        <v>4.0747254359333596</v>
      </c>
      <c r="P2247" s="137">
        <v>10.7077930676181</v>
      </c>
      <c r="Q2247" s="137">
        <v>5.7034798844887904</v>
      </c>
      <c r="R2247" s="137">
        <v>3.81871890461596</v>
      </c>
      <c r="S2247" s="137">
        <v>8.4448707173274506</v>
      </c>
      <c r="T2247" s="137">
        <v>13.931881706995901</v>
      </c>
      <c r="U2247" s="137">
        <v>5.1346035367940699</v>
      </c>
      <c r="V2247" s="1">
        <v>3098399</v>
      </c>
      <c r="W2247" s="1">
        <v>3383597</v>
      </c>
      <c r="X2247" s="1">
        <v>1838965</v>
      </c>
      <c r="Y2247" s="1">
        <v>5129172</v>
      </c>
      <c r="Z2247" s="1">
        <v>7515262</v>
      </c>
      <c r="AA2247" s="1">
        <v>1931206</v>
      </c>
      <c r="AB2247" s="1">
        <v>8713379</v>
      </c>
      <c r="AC2247" s="1">
        <v>1656868</v>
      </c>
      <c r="AD2247" s="1">
        <v>1515775</v>
      </c>
      <c r="AE2247" s="1">
        <v>507869</v>
      </c>
      <c r="AH2247" s="136">
        <f t="shared" si="35"/>
        <v>39834</v>
      </c>
      <c r="AI2247" s="177">
        <f>HLOOKUP(附加题模型!$E$2,历史数据!$B$3:$K$5000,ROW(A2245),)</f>
        <v>5.0824755821057996</v>
      </c>
      <c r="AJ2247" s="177">
        <f>HLOOKUP(附加题模型!$E$2,历史数据!$L$3:$U$5000,ROW(A2245),)</f>
        <v>5.1346035367940699</v>
      </c>
    </row>
    <row r="2248" spans="1:36" x14ac:dyDescent="0.2">
      <c r="A2248" s="148">
        <v>39835</v>
      </c>
      <c r="B2248" s="137">
        <v>8.5663790283366499</v>
      </c>
      <c r="C2248" s="137">
        <v>41.663312594883301</v>
      </c>
      <c r="D2248" s="137">
        <v>5.7972526171474099</v>
      </c>
      <c r="E2248" s="137">
        <v>4.0856789989331803</v>
      </c>
      <c r="F2248" s="137">
        <v>10.920883476924001</v>
      </c>
      <c r="G2248" s="137">
        <v>5.6051440244114001</v>
      </c>
      <c r="H2248" s="137">
        <v>3.84523778589802</v>
      </c>
      <c r="I2248" s="137">
        <v>8.4448707173274506</v>
      </c>
      <c r="J2248" s="137">
        <v>13.8008608758956</v>
      </c>
      <c r="K2248" s="137">
        <v>5.0955075707778699</v>
      </c>
      <c r="L2248" s="137">
        <v>8.6275674499676303</v>
      </c>
      <c r="M2248" s="137">
        <v>40.977810193870603</v>
      </c>
      <c r="N2248" s="137">
        <v>5.8854716787127002</v>
      </c>
      <c r="O2248" s="137">
        <v>4.0856789989331803</v>
      </c>
      <c r="P2248" s="137">
        <v>10.574611561802</v>
      </c>
      <c r="Q2248" s="137">
        <v>5.6788959194694399</v>
      </c>
      <c r="R2248" s="137">
        <v>3.8717566671800698</v>
      </c>
      <c r="S2248" s="137">
        <v>8.4448707173274506</v>
      </c>
      <c r="T2248" s="137">
        <v>14.3031073951134</v>
      </c>
      <c r="U2248" s="137">
        <v>5.2518914348426602</v>
      </c>
      <c r="V2248" s="1">
        <v>3019853</v>
      </c>
      <c r="W2248" s="1">
        <v>1783384</v>
      </c>
      <c r="X2248" s="1">
        <v>1358500</v>
      </c>
      <c r="Y2248" s="1">
        <v>5820448</v>
      </c>
      <c r="Z2248" s="1">
        <v>4160255</v>
      </c>
      <c r="AA2248" s="1">
        <v>1426201</v>
      </c>
      <c r="AB2248" s="1">
        <v>4535837</v>
      </c>
      <c r="AC2248" s="1">
        <v>0</v>
      </c>
      <c r="AD2248" s="1">
        <v>1256693</v>
      </c>
      <c r="AE2248" s="1">
        <v>613296</v>
      </c>
      <c r="AH2248" s="136">
        <f t="shared" si="35"/>
        <v>39835</v>
      </c>
      <c r="AI2248" s="177">
        <f>HLOOKUP(附加题模型!$E$2,历史数据!$B$3:$K$5000,ROW(A2246),)</f>
        <v>5.0955075707778699</v>
      </c>
      <c r="AJ2248" s="177">
        <f>HLOOKUP(附加题模型!$E$2,历史数据!$L$3:$U$5000,ROW(A2246),)</f>
        <v>5.2518914348426602</v>
      </c>
    </row>
    <row r="2249" spans="1:36" x14ac:dyDescent="0.2">
      <c r="A2249" s="148">
        <v>39836</v>
      </c>
      <c r="B2249" s="137">
        <v>8.6275674499676303</v>
      </c>
      <c r="C2249" s="137">
        <v>41.282477927654</v>
      </c>
      <c r="D2249" s="137">
        <v>5.8854716787127002</v>
      </c>
      <c r="E2249" s="137">
        <v>4.09663256193301</v>
      </c>
      <c r="F2249" s="137">
        <v>10.454748206567499</v>
      </c>
      <c r="G2249" s="137">
        <v>5.7034798844887904</v>
      </c>
      <c r="H2249" s="137">
        <v>3.8717566671800698</v>
      </c>
      <c r="I2249" s="137">
        <v>8.5466161476566995</v>
      </c>
      <c r="J2249" s="137">
        <v>14.3031073951134</v>
      </c>
      <c r="K2249" s="137">
        <v>5.2518914348426602</v>
      </c>
      <c r="L2249" s="137">
        <v>8.9029153473070206</v>
      </c>
      <c r="M2249" s="137">
        <v>42.348814995895999</v>
      </c>
      <c r="N2249" s="137">
        <v>6.0367043556817599</v>
      </c>
      <c r="O2249" s="137">
        <v>4.0528183099337198</v>
      </c>
      <c r="P2249" s="137">
        <v>10.321566700751299</v>
      </c>
      <c r="Q2249" s="137">
        <v>5.7526478145274904</v>
      </c>
      <c r="R2249" s="137">
        <v>3.7922000233339102</v>
      </c>
      <c r="S2249" s="137">
        <v>8.4855688894591506</v>
      </c>
      <c r="T2249" s="137">
        <v>14.2375969795632</v>
      </c>
      <c r="U2249" s="137">
        <v>5.5125312082839804</v>
      </c>
      <c r="V2249" s="1">
        <v>13423226</v>
      </c>
      <c r="W2249" s="1">
        <v>1421620</v>
      </c>
      <c r="X2249" s="1">
        <v>2117630</v>
      </c>
      <c r="Y2249" s="1">
        <v>3662961</v>
      </c>
      <c r="Z2249" s="1">
        <v>3483301</v>
      </c>
      <c r="AA2249" s="1">
        <v>1909273</v>
      </c>
      <c r="AB2249" s="1">
        <v>3388959</v>
      </c>
      <c r="AC2249" s="1">
        <v>1739936</v>
      </c>
      <c r="AD2249" s="1">
        <v>1204659</v>
      </c>
      <c r="AE2249" s="1">
        <v>1561980</v>
      </c>
      <c r="AH2249" s="136">
        <f t="shared" si="35"/>
        <v>39836</v>
      </c>
      <c r="AI2249" s="177">
        <f>HLOOKUP(附加题模型!$E$2,历史数据!$B$3:$K$5000,ROW(A2247),)</f>
        <v>5.2518914348426602</v>
      </c>
      <c r="AJ2249" s="177">
        <f>HLOOKUP(附加题模型!$E$2,历史数据!$L$3:$U$5000,ROW(A2247),)</f>
        <v>5.5125312082839804</v>
      </c>
    </row>
    <row r="2250" spans="1:36" x14ac:dyDescent="0.2">
      <c r="A2250" s="148">
        <v>39846</v>
      </c>
      <c r="B2250" s="137">
        <v>8.9335095581225108</v>
      </c>
      <c r="C2250" s="137">
        <v>41.8918133952209</v>
      </c>
      <c r="D2250" s="137">
        <v>6.0241016326010097</v>
      </c>
      <c r="E2250" s="137">
        <v>3.9980504949346201</v>
      </c>
      <c r="F2250" s="137">
        <v>10.401475604241</v>
      </c>
      <c r="G2250" s="137">
        <v>5.8018157445661798</v>
      </c>
      <c r="H2250" s="137">
        <v>3.81871890461596</v>
      </c>
      <c r="I2250" s="137">
        <v>8.6483615779859395</v>
      </c>
      <c r="J2250" s="137">
        <v>14.1720865640131</v>
      </c>
      <c r="K2250" s="137">
        <v>5.4864672309398497</v>
      </c>
      <c r="L2250" s="137">
        <v>9.2088574554618994</v>
      </c>
      <c r="M2250" s="137">
        <v>42.272648062450202</v>
      </c>
      <c r="N2250" s="137">
        <v>6.0493070787625198</v>
      </c>
      <c r="O2250" s="137">
        <v>4.16235393993193</v>
      </c>
      <c r="P2250" s="137">
        <v>11.160610187393001</v>
      </c>
      <c r="Q2250" s="137">
        <v>6.0476553947596701</v>
      </c>
      <c r="R2250" s="137">
        <v>3.9115349891031599</v>
      </c>
      <c r="S2250" s="137">
        <v>8.6890597501176394</v>
      </c>
      <c r="T2250" s="137">
        <v>14.7398434987809</v>
      </c>
      <c r="U2250" s="137">
        <v>5.6428510950046498</v>
      </c>
      <c r="V2250" s="1">
        <v>8396573</v>
      </c>
      <c r="W2250" s="1">
        <v>1555037</v>
      </c>
      <c r="X2250" s="1">
        <v>1406641</v>
      </c>
      <c r="Y2250" s="1">
        <v>4221881</v>
      </c>
      <c r="Z2250" s="1">
        <v>6839621</v>
      </c>
      <c r="AA2250" s="1">
        <v>1899829</v>
      </c>
      <c r="AB2250" s="1">
        <v>5115691</v>
      </c>
      <c r="AC2250" s="1">
        <v>1915454</v>
      </c>
      <c r="AD2250" s="1">
        <v>2656185</v>
      </c>
      <c r="AE2250" s="1">
        <v>884654</v>
      </c>
      <c r="AH2250" s="136">
        <f t="shared" si="35"/>
        <v>39846</v>
      </c>
      <c r="AI2250" s="177">
        <f>HLOOKUP(附加题模型!$E$2,历史数据!$B$3:$K$5000,ROW(A2248),)</f>
        <v>5.4864672309398497</v>
      </c>
      <c r="AJ2250" s="177">
        <f>HLOOKUP(附加题模型!$E$2,历史数据!$L$3:$U$5000,ROW(A2248),)</f>
        <v>5.6428510950046498</v>
      </c>
    </row>
    <row r="2251" spans="1:36" x14ac:dyDescent="0.2">
      <c r="A2251" s="148">
        <v>39847</v>
      </c>
      <c r="B2251" s="137">
        <v>9.2394516662773896</v>
      </c>
      <c r="C2251" s="137">
        <v>42.044147262112602</v>
      </c>
      <c r="D2251" s="137">
        <v>6.0367043556817599</v>
      </c>
      <c r="E2251" s="137">
        <v>4.16235393993193</v>
      </c>
      <c r="F2251" s="137">
        <v>11.160610187393001</v>
      </c>
      <c r="G2251" s="137">
        <v>6.1705752198564099</v>
      </c>
      <c r="H2251" s="137">
        <v>3.99109163294932</v>
      </c>
      <c r="I2251" s="137">
        <v>8.6890597501176394</v>
      </c>
      <c r="J2251" s="137">
        <v>14.630659472864</v>
      </c>
      <c r="K2251" s="137">
        <v>5.6428510950046498</v>
      </c>
      <c r="L2251" s="137">
        <v>9.3006400879083699</v>
      </c>
      <c r="M2251" s="137">
        <v>41.8918133952209</v>
      </c>
      <c r="N2251" s="137">
        <v>6.1627315864893202</v>
      </c>
      <c r="O2251" s="137">
        <v>4.2609360069303204</v>
      </c>
      <c r="P2251" s="137">
        <v>11.2804735426276</v>
      </c>
      <c r="Q2251" s="137">
        <v>6.3426629749918497</v>
      </c>
      <c r="R2251" s="137">
        <v>4.3093182083339903</v>
      </c>
      <c r="S2251" s="137">
        <v>9.0146451271712298</v>
      </c>
      <c r="T2251" s="137">
        <v>14.7835171091477</v>
      </c>
      <c r="U2251" s="137">
        <v>5.7340750157091103</v>
      </c>
      <c r="V2251" s="1">
        <v>8830370</v>
      </c>
      <c r="W2251" s="1">
        <v>2025202</v>
      </c>
      <c r="X2251" s="1">
        <v>1968729</v>
      </c>
      <c r="Y2251" s="1">
        <v>6950629</v>
      </c>
      <c r="Z2251" s="1">
        <v>6439570</v>
      </c>
      <c r="AA2251" s="1">
        <v>1961778</v>
      </c>
      <c r="AB2251" s="1">
        <v>29863836</v>
      </c>
      <c r="AC2251" s="1">
        <v>4644675</v>
      </c>
      <c r="AD2251" s="1">
        <v>2320749</v>
      </c>
      <c r="AE2251" s="1">
        <v>1154350</v>
      </c>
      <c r="AH2251" s="136">
        <f t="shared" si="35"/>
        <v>39847</v>
      </c>
      <c r="AI2251" s="177">
        <f>HLOOKUP(附加题模型!$E$2,历史数据!$B$3:$K$5000,ROW(A2249),)</f>
        <v>5.6428510950046498</v>
      </c>
      <c r="AJ2251" s="177">
        <f>HLOOKUP(附加题模型!$E$2,历史数据!$L$3:$U$5000,ROW(A2249),)</f>
        <v>5.7340750157091103</v>
      </c>
    </row>
    <row r="2252" spans="1:36" x14ac:dyDescent="0.2">
      <c r="A2252" s="148">
        <v>39848</v>
      </c>
      <c r="B2252" s="137">
        <v>9.3312342987238495</v>
      </c>
      <c r="C2252" s="137">
        <v>42.044147262112602</v>
      </c>
      <c r="D2252" s="137">
        <v>6.2635533711353597</v>
      </c>
      <c r="E2252" s="137">
        <v>4.2828431329299601</v>
      </c>
      <c r="F2252" s="137">
        <v>11.333746144954</v>
      </c>
      <c r="G2252" s="137">
        <v>6.6130865902046798</v>
      </c>
      <c r="H2252" s="137">
        <v>4.4684314960263203</v>
      </c>
      <c r="I2252" s="137">
        <v>9.0146451271712298</v>
      </c>
      <c r="J2252" s="137">
        <v>14.849027524697799</v>
      </c>
      <c r="K2252" s="137">
        <v>5.7862029703973699</v>
      </c>
      <c r="L2252" s="137">
        <v>9.5453937744322701</v>
      </c>
      <c r="M2252" s="137">
        <v>44.024487531704899</v>
      </c>
      <c r="N2252" s="137">
        <v>6.2635533711353597</v>
      </c>
      <c r="O2252" s="137">
        <v>4.3595180739287098</v>
      </c>
      <c r="P2252" s="137">
        <v>11.2138827897195</v>
      </c>
      <c r="Q2252" s="137">
        <v>6.5639186601659798</v>
      </c>
      <c r="R2252" s="137">
        <v>4.6540636650007103</v>
      </c>
      <c r="S2252" s="137">
        <v>9.3809286763565201</v>
      </c>
      <c r="T2252" s="137">
        <v>14.958211550614701</v>
      </c>
      <c r="U2252" s="137">
        <v>5.7992349590694401</v>
      </c>
      <c r="V2252" s="1">
        <v>12431710</v>
      </c>
      <c r="W2252" s="1">
        <v>2956015</v>
      </c>
      <c r="X2252" s="1">
        <v>2390886</v>
      </c>
      <c r="Y2252" s="1">
        <v>7530257</v>
      </c>
      <c r="Z2252" s="1">
        <v>4077564</v>
      </c>
      <c r="AA2252" s="1">
        <v>8299462</v>
      </c>
      <c r="AB2252" s="1">
        <v>39683394</v>
      </c>
      <c r="AC2252" s="1">
        <v>5641956</v>
      </c>
      <c r="AD2252" s="1">
        <v>2893516</v>
      </c>
      <c r="AE2252" s="1">
        <v>760549</v>
      </c>
      <c r="AH2252" s="136">
        <f t="shared" si="35"/>
        <v>39848</v>
      </c>
      <c r="AI2252" s="177">
        <f>HLOOKUP(附加题模型!$E$2,历史数据!$B$3:$K$5000,ROW(A2250),)</f>
        <v>5.7862029703973699</v>
      </c>
      <c r="AJ2252" s="177">
        <f>HLOOKUP(附加题模型!$E$2,历史数据!$L$3:$U$5000,ROW(A2250),)</f>
        <v>5.7992349590694401</v>
      </c>
    </row>
    <row r="2253" spans="1:36" x14ac:dyDescent="0.2">
      <c r="A2253" s="148">
        <v>39849</v>
      </c>
      <c r="B2253" s="137">
        <v>9.5147995636167799</v>
      </c>
      <c r="C2253" s="137">
        <v>44.024487531704899</v>
      </c>
      <c r="D2253" s="137">
        <v>6.2635533711353597</v>
      </c>
      <c r="E2253" s="137">
        <v>4.3376109479290603</v>
      </c>
      <c r="F2253" s="137">
        <v>11.187246488556299</v>
      </c>
      <c r="G2253" s="137">
        <v>6.5639186601659798</v>
      </c>
      <c r="H2253" s="137">
        <v>4.58776646179557</v>
      </c>
      <c r="I2253" s="137">
        <v>9.2588341599614203</v>
      </c>
      <c r="J2253" s="137">
        <v>14.849027524697799</v>
      </c>
      <c r="K2253" s="137">
        <v>5.7731709817253103</v>
      </c>
      <c r="L2253" s="137">
        <v>9.1476690338309297</v>
      </c>
      <c r="M2253" s="137">
        <v>44.329155265488303</v>
      </c>
      <c r="N2253" s="137">
        <v>6.2761560942161099</v>
      </c>
      <c r="O2253" s="137">
        <v>4.2280753179308599</v>
      </c>
      <c r="P2253" s="137">
        <v>11.9863355234531</v>
      </c>
      <c r="Q2253" s="137">
        <v>6.6376705552240196</v>
      </c>
      <c r="R2253" s="137">
        <v>4.41539373346221</v>
      </c>
      <c r="S2253" s="137">
        <v>9.3402305042248202</v>
      </c>
      <c r="T2253" s="137">
        <v>14.6524962780474</v>
      </c>
      <c r="U2253" s="137">
        <v>5.7471070043811796</v>
      </c>
      <c r="V2253" s="1">
        <v>12281521</v>
      </c>
      <c r="W2253" s="1">
        <v>2627061</v>
      </c>
      <c r="X2253" s="1">
        <v>2437485</v>
      </c>
      <c r="Y2253" s="1">
        <v>5667407</v>
      </c>
      <c r="Z2253" s="1">
        <v>9902013</v>
      </c>
      <c r="AA2253" s="1">
        <v>5648088</v>
      </c>
      <c r="AB2253" s="1">
        <v>20056935</v>
      </c>
      <c r="AC2253" s="1">
        <v>5332258</v>
      </c>
      <c r="AD2253" s="1">
        <v>3831332</v>
      </c>
      <c r="AE2253" s="1">
        <v>1156185</v>
      </c>
      <c r="AH2253" s="136">
        <f t="shared" si="35"/>
        <v>39849</v>
      </c>
      <c r="AI2253" s="177">
        <f>HLOOKUP(附加题模型!$E$2,历史数据!$B$3:$K$5000,ROW(A2251),)</f>
        <v>5.7731709817253103</v>
      </c>
      <c r="AJ2253" s="177">
        <f>HLOOKUP(附加题模型!$E$2,历史数据!$L$3:$U$5000,ROW(A2251),)</f>
        <v>5.7471070043811796</v>
      </c>
    </row>
    <row r="2254" spans="1:36" x14ac:dyDescent="0.2">
      <c r="A2254" s="148">
        <v>39850</v>
      </c>
      <c r="B2254" s="137">
        <v>9.1476690338309297</v>
      </c>
      <c r="C2254" s="137">
        <v>44.329155265488303</v>
      </c>
      <c r="D2254" s="137">
        <v>6.2761560942161099</v>
      </c>
      <c r="E2254" s="137">
        <v>4.2280753179308599</v>
      </c>
      <c r="F2254" s="137">
        <v>11.8131995658922</v>
      </c>
      <c r="G2254" s="137">
        <v>6.6376705552240196</v>
      </c>
      <c r="H2254" s="137">
        <v>4.3756154115391297</v>
      </c>
      <c r="I2254" s="137">
        <v>9.4623250206199092</v>
      </c>
      <c r="J2254" s="137">
        <v>14.565149057313899</v>
      </c>
      <c r="K2254" s="137">
        <v>5.7731709817253103</v>
      </c>
      <c r="L2254" s="137">
        <v>9.6065821960632505</v>
      </c>
      <c r="M2254" s="137">
        <v>45.014657666501002</v>
      </c>
      <c r="N2254" s="137">
        <v>6.5282105558312198</v>
      </c>
      <c r="O2254" s="137">
        <v>4.4471465779272696</v>
      </c>
      <c r="P2254" s="137">
        <v>12.3592437397383</v>
      </c>
      <c r="Q2254" s="137">
        <v>6.9572621004755497</v>
      </c>
      <c r="R2254" s="137">
        <v>4.4949503773083803</v>
      </c>
      <c r="S2254" s="137">
        <v>9.6658158812784105</v>
      </c>
      <c r="T2254" s="137">
        <v>15.045558771348301</v>
      </c>
      <c r="U2254" s="137">
        <v>6.0338107551666296</v>
      </c>
      <c r="V2254" s="1">
        <v>13104819</v>
      </c>
      <c r="W2254" s="1">
        <v>2660103</v>
      </c>
      <c r="X2254" s="1">
        <v>3757253</v>
      </c>
      <c r="Y2254" s="1">
        <v>7544816</v>
      </c>
      <c r="Z2254" s="1">
        <v>7149284</v>
      </c>
      <c r="AA2254" s="1">
        <v>4156120</v>
      </c>
      <c r="AB2254" s="1">
        <v>16713874</v>
      </c>
      <c r="AC2254" s="1">
        <v>8757664</v>
      </c>
      <c r="AD2254" s="1">
        <v>4757959</v>
      </c>
      <c r="AE2254" s="1">
        <v>1687418</v>
      </c>
      <c r="AH2254" s="136">
        <f t="shared" si="35"/>
        <v>39850</v>
      </c>
      <c r="AI2254" s="177">
        <f>HLOOKUP(附加题模型!$E$2,历史数据!$B$3:$K$5000,ROW(A2252),)</f>
        <v>5.7731709817253103</v>
      </c>
      <c r="AJ2254" s="177">
        <f>HLOOKUP(附加题模型!$E$2,历史数据!$L$3:$U$5000,ROW(A2252),)</f>
        <v>6.0338107551666296</v>
      </c>
    </row>
    <row r="2255" spans="1:36" x14ac:dyDescent="0.2">
      <c r="A2255" s="148">
        <v>39853</v>
      </c>
      <c r="B2255" s="137">
        <v>9.7595532501406907</v>
      </c>
      <c r="C2255" s="137">
        <v>45.319325400284399</v>
      </c>
      <c r="D2255" s="137">
        <v>6.61642961739651</v>
      </c>
      <c r="E2255" s="137">
        <v>4.5019143929263796</v>
      </c>
      <c r="F2255" s="137">
        <v>12.37256189032</v>
      </c>
      <c r="G2255" s="137">
        <v>6.9818460654949002</v>
      </c>
      <c r="H2255" s="137">
        <v>4.5082098179493997</v>
      </c>
      <c r="I2255" s="137">
        <v>9.6251177091467106</v>
      </c>
      <c r="J2255" s="137">
        <v>15.1110691868984</v>
      </c>
      <c r="K2255" s="137">
        <v>6.2032266079034901</v>
      </c>
      <c r="L2255" s="137">
        <v>9.7595532501406907</v>
      </c>
      <c r="M2255" s="137">
        <v>45.014657666501002</v>
      </c>
      <c r="N2255" s="137">
        <v>6.6668405097195302</v>
      </c>
      <c r="O2255" s="137">
        <v>4.8962426609199303</v>
      </c>
      <c r="P2255" s="137">
        <v>12.1861077821774</v>
      </c>
      <c r="Q2255" s="137">
        <v>7.1293498556109904</v>
      </c>
      <c r="R2255" s="137">
        <v>4.5082098179493997</v>
      </c>
      <c r="S2255" s="137">
        <v>9.8693067419368994</v>
      </c>
      <c r="T2255" s="137">
        <v>15.1110691868984</v>
      </c>
      <c r="U2255" s="137">
        <v>6.3335464946241498</v>
      </c>
      <c r="V2255" s="1">
        <v>14010169</v>
      </c>
      <c r="W2255" s="1">
        <v>2735401</v>
      </c>
      <c r="X2255" s="1">
        <v>3498663</v>
      </c>
      <c r="Y2255" s="1">
        <v>18286860</v>
      </c>
      <c r="Z2255" s="1">
        <v>9963223</v>
      </c>
      <c r="AA2255" s="1">
        <v>5224776</v>
      </c>
      <c r="AB2255" s="1">
        <v>18649270</v>
      </c>
      <c r="AC2255" s="1">
        <v>6469190</v>
      </c>
      <c r="AD2255" s="1">
        <v>4277934</v>
      </c>
      <c r="AE2255" s="1">
        <v>2608657</v>
      </c>
      <c r="AH2255" s="136">
        <f t="shared" si="35"/>
        <v>39853</v>
      </c>
      <c r="AI2255" s="177">
        <f>HLOOKUP(附加题模型!$E$2,历史数据!$B$3:$K$5000,ROW(A2253),)</f>
        <v>6.2032266079034901</v>
      </c>
      <c r="AJ2255" s="177">
        <f>HLOOKUP(附加题模型!$E$2,历史数据!$L$3:$U$5000,ROW(A2253),)</f>
        <v>6.3335464946241498</v>
      </c>
    </row>
    <row r="2256" spans="1:36" x14ac:dyDescent="0.2">
      <c r="A2256" s="148">
        <v>39854</v>
      </c>
      <c r="B2256" s="137">
        <v>9.7289590393252006</v>
      </c>
      <c r="C2256" s="137">
        <v>44.786156866163402</v>
      </c>
      <c r="D2256" s="137">
        <v>6.61642961739651</v>
      </c>
      <c r="E2256" s="137">
        <v>5.0386389799176001</v>
      </c>
      <c r="F2256" s="137">
        <v>12.079562577524401</v>
      </c>
      <c r="G2256" s="137">
        <v>7.15393382063034</v>
      </c>
      <c r="H2256" s="137">
        <v>4.4419126147442602</v>
      </c>
      <c r="I2256" s="137">
        <v>9.7675613116076505</v>
      </c>
      <c r="J2256" s="137">
        <v>15.1110691868984</v>
      </c>
      <c r="K2256" s="137">
        <v>6.4508343926727498</v>
      </c>
      <c r="L2256" s="137">
        <v>10.1266837799265</v>
      </c>
      <c r="M2256" s="137">
        <v>44.709989932717598</v>
      </c>
      <c r="N2256" s="137">
        <v>6.7928677405270799</v>
      </c>
      <c r="O2256" s="137">
        <v>5.2686638029138404</v>
      </c>
      <c r="P2256" s="137">
        <v>12.0529262763612</v>
      </c>
      <c r="Q2256" s="137">
        <v>7.10476589059164</v>
      </c>
      <c r="R2256" s="137">
        <v>4.6010259024366</v>
      </c>
      <c r="S2256" s="137">
        <v>10.032099430463701</v>
      </c>
      <c r="T2256" s="137">
        <v>15.3731108490989</v>
      </c>
      <c r="U2256" s="137">
        <v>6.5420583133772103</v>
      </c>
      <c r="V2256" s="1">
        <v>15536423</v>
      </c>
      <c r="W2256" s="1">
        <v>2503361</v>
      </c>
      <c r="X2256" s="1">
        <v>2799714</v>
      </c>
      <c r="Y2256" s="1">
        <v>23219675</v>
      </c>
      <c r="Z2256" s="1">
        <v>7100508</v>
      </c>
      <c r="AA2256" s="1">
        <v>6165913</v>
      </c>
      <c r="AB2256" s="1">
        <v>16341580</v>
      </c>
      <c r="AC2256" s="1">
        <v>5650200</v>
      </c>
      <c r="AD2256" s="1">
        <v>3947438</v>
      </c>
      <c r="AE2256" s="1">
        <v>1486872</v>
      </c>
      <c r="AH2256" s="136">
        <f t="shared" si="35"/>
        <v>39854</v>
      </c>
      <c r="AI2256" s="177">
        <f>HLOOKUP(附加题模型!$E$2,历史数据!$B$3:$K$5000,ROW(A2254),)</f>
        <v>6.4508343926727498</v>
      </c>
      <c r="AJ2256" s="177">
        <f>HLOOKUP(附加题模型!$E$2,历史数据!$L$3:$U$5000,ROW(A2254),)</f>
        <v>6.5420583133772103</v>
      </c>
    </row>
    <row r="2257" spans="1:36" x14ac:dyDescent="0.2">
      <c r="A2257" s="148">
        <v>39855</v>
      </c>
      <c r="B2257" s="137">
        <v>9.9125243042181292</v>
      </c>
      <c r="C2257" s="137">
        <v>44.6338229992717</v>
      </c>
      <c r="D2257" s="137">
        <v>6.6794432328002804</v>
      </c>
      <c r="E2257" s="137">
        <v>5.1153139209163498</v>
      </c>
      <c r="F2257" s="137">
        <v>11.906426619963501</v>
      </c>
      <c r="G2257" s="137">
        <v>7.0310139955336002</v>
      </c>
      <c r="H2257" s="137">
        <v>4.5214692585904297</v>
      </c>
      <c r="I2257" s="137">
        <v>9.7675613116076505</v>
      </c>
      <c r="J2257" s="137">
        <v>15.1110691868984</v>
      </c>
      <c r="K2257" s="137">
        <v>6.4378024040006796</v>
      </c>
      <c r="L2257" s="137">
        <v>9.9431185150336105</v>
      </c>
      <c r="M2257" s="137">
        <v>43.719819797921403</v>
      </c>
      <c r="N2257" s="137">
        <v>6.8306759097693401</v>
      </c>
      <c r="O2257" s="137">
        <v>5.1481746099158103</v>
      </c>
      <c r="P2257" s="137">
        <v>12.652243052533899</v>
      </c>
      <c r="Q2257" s="137">
        <v>7.2276857156883798</v>
      </c>
      <c r="R2257" s="137">
        <v>4.5347286992314597</v>
      </c>
      <c r="S2257" s="137">
        <v>10.032099430463701</v>
      </c>
      <c r="T2257" s="137">
        <v>14.958211550614701</v>
      </c>
      <c r="U2257" s="137">
        <v>6.8678580301788603</v>
      </c>
      <c r="V2257" s="1">
        <v>22880740</v>
      </c>
      <c r="W2257" s="1">
        <v>3381716</v>
      </c>
      <c r="X2257" s="1">
        <v>4277201</v>
      </c>
      <c r="Y2257" s="1">
        <v>14789300</v>
      </c>
      <c r="Z2257" s="1">
        <v>12062301</v>
      </c>
      <c r="AA2257" s="1">
        <v>5372201</v>
      </c>
      <c r="AB2257" s="1">
        <v>15181384</v>
      </c>
      <c r="AC2257" s="1">
        <v>7180207</v>
      </c>
      <c r="AD2257" s="1">
        <v>4249114</v>
      </c>
      <c r="AE2257" s="1">
        <v>812473</v>
      </c>
      <c r="AH2257" s="136">
        <f t="shared" si="35"/>
        <v>39855</v>
      </c>
      <c r="AI2257" s="177">
        <f>HLOOKUP(附加题模型!$E$2,历史数据!$B$3:$K$5000,ROW(A2255),)</f>
        <v>6.4378024040006796</v>
      </c>
      <c r="AJ2257" s="177">
        <f>HLOOKUP(附加题模型!$E$2,历史数据!$L$3:$U$5000,ROW(A2255),)</f>
        <v>6.8678580301788603</v>
      </c>
    </row>
    <row r="2258" spans="1:36" x14ac:dyDescent="0.2">
      <c r="A2258" s="148">
        <v>39856</v>
      </c>
      <c r="B2258" s="137">
        <v>10.0043069366646</v>
      </c>
      <c r="C2258" s="137">
        <v>43.643652864475598</v>
      </c>
      <c r="D2258" s="137">
        <v>6.8054704636078398</v>
      </c>
      <c r="E2258" s="137">
        <v>5.1481746099158103</v>
      </c>
      <c r="F2258" s="137">
        <v>12.652243052533899</v>
      </c>
      <c r="G2258" s="137">
        <v>7.1785177856496896</v>
      </c>
      <c r="H2258" s="137">
        <v>4.5214692585904297</v>
      </c>
      <c r="I2258" s="137">
        <v>10.0931466886612</v>
      </c>
      <c r="J2258" s="137">
        <v>15.045558771348301</v>
      </c>
      <c r="K2258" s="137">
        <v>7.2066897356525903</v>
      </c>
      <c r="L2258" s="137">
        <v>10.1878722015575</v>
      </c>
      <c r="M2258" s="137">
        <v>42.196481129004297</v>
      </c>
      <c r="N2258" s="137">
        <v>7.28437394067653</v>
      </c>
      <c r="O2258" s="137">
        <v>5.1810352989152699</v>
      </c>
      <c r="P2258" s="137">
        <v>12.1061988786877</v>
      </c>
      <c r="Q2258" s="137">
        <v>7.5226932959205604</v>
      </c>
      <c r="R2258" s="137">
        <v>4.5347286992314597</v>
      </c>
      <c r="S2258" s="137">
        <v>10.5204774960441</v>
      </c>
      <c r="T2258" s="137">
        <v>15.5696420957494</v>
      </c>
      <c r="U2258" s="137">
        <v>7.2066897356525903</v>
      </c>
      <c r="V2258" s="1">
        <v>14898754</v>
      </c>
      <c r="W2258" s="1">
        <v>5683202</v>
      </c>
      <c r="X2258" s="1">
        <v>4195021</v>
      </c>
      <c r="Y2258" s="1">
        <v>9472913</v>
      </c>
      <c r="Z2258" s="1">
        <v>7819772</v>
      </c>
      <c r="AA2258" s="1">
        <v>4629327</v>
      </c>
      <c r="AB2258" s="1">
        <v>11382546</v>
      </c>
      <c r="AC2258" s="1">
        <v>7496044</v>
      </c>
      <c r="AD2258" s="1">
        <v>5078691</v>
      </c>
      <c r="AE2258" s="1">
        <v>2646439</v>
      </c>
      <c r="AH2258" s="136">
        <f t="shared" si="35"/>
        <v>39856</v>
      </c>
      <c r="AI2258" s="177">
        <f>HLOOKUP(附加题模型!$E$2,历史数据!$B$3:$K$5000,ROW(A2256),)</f>
        <v>7.2066897356525903</v>
      </c>
      <c r="AJ2258" s="177">
        <f>HLOOKUP(附加题模型!$E$2,历史数据!$L$3:$U$5000,ROW(A2256),)</f>
        <v>7.2066897356525903</v>
      </c>
    </row>
    <row r="2259" spans="1:36" x14ac:dyDescent="0.2">
      <c r="A2259" s="148">
        <v>39857</v>
      </c>
      <c r="B2259" s="137">
        <v>10.096089569111101</v>
      </c>
      <c r="C2259" s="137">
        <v>41.8918133952209</v>
      </c>
      <c r="D2259" s="137">
        <v>7.3095793868380401</v>
      </c>
      <c r="E2259" s="137">
        <v>5.10436035791653</v>
      </c>
      <c r="F2259" s="137">
        <v>12.0129718246164</v>
      </c>
      <c r="G2259" s="137">
        <v>7.5226932959205604</v>
      </c>
      <c r="H2259" s="137">
        <v>4.5082098179493997</v>
      </c>
      <c r="I2259" s="137">
        <v>10.540826582109901</v>
      </c>
      <c r="J2259" s="137">
        <v>15.547805290566</v>
      </c>
      <c r="K2259" s="137">
        <v>7.3370096223732499</v>
      </c>
      <c r="L2259" s="137">
        <v>10.8609448394983</v>
      </c>
      <c r="M2259" s="137">
        <v>43.643652864475598</v>
      </c>
      <c r="N2259" s="137">
        <v>7.4104011714840903</v>
      </c>
      <c r="O2259" s="137">
        <v>5.5753635669088197</v>
      </c>
      <c r="P2259" s="137">
        <v>12.1195170292693</v>
      </c>
      <c r="Q2259" s="137">
        <v>7.5226932959205604</v>
      </c>
      <c r="R2259" s="137">
        <v>4.7999175120520103</v>
      </c>
      <c r="S2259" s="137">
        <v>10.683270184570899</v>
      </c>
      <c r="T2259" s="137">
        <v>15.9190309786834</v>
      </c>
      <c r="U2259" s="137">
        <v>7.1806257583084498</v>
      </c>
      <c r="V2259" s="1">
        <v>24882550</v>
      </c>
      <c r="W2259" s="1">
        <v>3898924</v>
      </c>
      <c r="X2259" s="1">
        <v>3691311</v>
      </c>
      <c r="Y2259" s="1">
        <v>16402619</v>
      </c>
      <c r="Z2259" s="1">
        <v>10555617</v>
      </c>
      <c r="AA2259" s="1">
        <v>0</v>
      </c>
      <c r="AB2259" s="1">
        <v>20558516</v>
      </c>
      <c r="AC2259" s="1">
        <v>7123991</v>
      </c>
      <c r="AD2259" s="1">
        <v>5046806</v>
      </c>
      <c r="AE2259" s="1">
        <v>2973933</v>
      </c>
      <c r="AH2259" s="136">
        <f t="shared" si="35"/>
        <v>39857</v>
      </c>
      <c r="AI2259" s="177">
        <f>HLOOKUP(附加题模型!$E$2,历史数据!$B$3:$K$5000,ROW(A2257),)</f>
        <v>7.3370096223732499</v>
      </c>
      <c r="AJ2259" s="177">
        <f>HLOOKUP(附加题模型!$E$2,历史数据!$L$3:$U$5000,ROW(A2257),)</f>
        <v>7.1806257583084498</v>
      </c>
    </row>
    <row r="2260" spans="1:36" x14ac:dyDescent="0.2">
      <c r="A2260" s="148">
        <v>39860</v>
      </c>
      <c r="B2260" s="137">
        <v>10.8915390503137</v>
      </c>
      <c r="C2260" s="137">
        <v>44.100654465150697</v>
      </c>
      <c r="D2260" s="137">
        <v>7.3473875560803101</v>
      </c>
      <c r="E2260" s="137">
        <v>5.4986886259100798</v>
      </c>
      <c r="F2260" s="137">
        <v>12.146153330432499</v>
      </c>
      <c r="G2260" s="137">
        <v>7.8914527712107896</v>
      </c>
      <c r="H2260" s="137">
        <v>4.8131769526930404</v>
      </c>
      <c r="I2260" s="137">
        <v>10.764666528834301</v>
      </c>
      <c r="J2260" s="137">
        <v>15.8316837579499</v>
      </c>
      <c r="K2260" s="137">
        <v>7.5455214411263096</v>
      </c>
      <c r="L2260" s="137">
        <v>11.962336428855799</v>
      </c>
      <c r="M2260" s="137">
        <v>43.643652864475598</v>
      </c>
      <c r="N2260" s="137">
        <v>7.9397155408758104</v>
      </c>
      <c r="O2260" s="137">
        <v>5.4767814999104401</v>
      </c>
      <c r="P2260" s="137">
        <v>12.212744083340599</v>
      </c>
      <c r="Q2260" s="137">
        <v>7.8914527712107896</v>
      </c>
      <c r="R2260" s="137">
        <v>4.8529552746161198</v>
      </c>
      <c r="S2260" s="137">
        <v>11.4361863690073</v>
      </c>
      <c r="T2260" s="137">
        <v>15.722499732033</v>
      </c>
      <c r="U2260" s="137">
        <v>7.5455214411263096</v>
      </c>
      <c r="V2260" s="1">
        <v>32681253</v>
      </c>
      <c r="W2260" s="1">
        <v>4281044</v>
      </c>
      <c r="X2260" s="1">
        <v>6044950</v>
      </c>
      <c r="Y2260" s="1">
        <v>12474236</v>
      </c>
      <c r="Z2260" s="1">
        <v>12914663</v>
      </c>
      <c r="AA2260" s="1">
        <v>5586834</v>
      </c>
      <c r="AB2260" s="1">
        <v>17229495</v>
      </c>
      <c r="AC2260" s="1">
        <v>9896410</v>
      </c>
      <c r="AD2260" s="1">
        <v>4239879</v>
      </c>
      <c r="AE2260" s="1">
        <v>714899</v>
      </c>
      <c r="AH2260" s="136">
        <f t="shared" si="35"/>
        <v>39860</v>
      </c>
      <c r="AI2260" s="177">
        <f>HLOOKUP(附加题模型!$E$2,历史数据!$B$3:$K$5000,ROW(A2258),)</f>
        <v>7.5455214411263096</v>
      </c>
      <c r="AJ2260" s="177">
        <f>HLOOKUP(附加题模型!$E$2,历史数据!$L$3:$U$5000,ROW(A2258),)</f>
        <v>7.5455214411263096</v>
      </c>
    </row>
    <row r="2261" spans="1:36" x14ac:dyDescent="0.2">
      <c r="A2261" s="148">
        <v>39861</v>
      </c>
      <c r="B2261" s="137">
        <v>11.9317422180403</v>
      </c>
      <c r="C2261" s="137">
        <v>43.567485931029701</v>
      </c>
      <c r="D2261" s="137">
        <v>7.9523182639565597</v>
      </c>
      <c r="E2261" s="137">
        <v>5.3891529959118696</v>
      </c>
      <c r="F2261" s="137">
        <v>12.199425932759</v>
      </c>
      <c r="G2261" s="137">
        <v>7.8914527712107896</v>
      </c>
      <c r="H2261" s="137">
        <v>4.8662147152571498</v>
      </c>
      <c r="I2261" s="137">
        <v>11.395488196875601</v>
      </c>
      <c r="J2261" s="137">
        <v>15.6788261216662</v>
      </c>
      <c r="K2261" s="137">
        <v>7.9234491126162201</v>
      </c>
      <c r="L2261" s="137">
        <v>11.228075369284101</v>
      </c>
      <c r="M2261" s="137">
        <v>43.567485931029701</v>
      </c>
      <c r="N2261" s="137">
        <v>7.5868392946146601</v>
      </c>
      <c r="O2261" s="137">
        <v>5.1591281729156302</v>
      </c>
      <c r="P2261" s="137">
        <v>12.452470793809701</v>
      </c>
      <c r="Q2261" s="137">
        <v>7.7439489810946904</v>
      </c>
      <c r="R2261" s="137">
        <v>4.4949503773083803</v>
      </c>
      <c r="S2261" s="137">
        <v>11.4361863690073</v>
      </c>
      <c r="T2261" s="137">
        <v>14.936374745431401</v>
      </c>
      <c r="U2261" s="137">
        <v>7.9234491126162201</v>
      </c>
      <c r="V2261" s="1">
        <v>21435686</v>
      </c>
      <c r="W2261" s="1">
        <v>3352634</v>
      </c>
      <c r="X2261" s="1">
        <v>10345932</v>
      </c>
      <c r="Y2261" s="1">
        <v>9986060</v>
      </c>
      <c r="Z2261" s="1">
        <v>14861142</v>
      </c>
      <c r="AA2261" s="1">
        <v>5676378</v>
      </c>
      <c r="AB2261" s="1">
        <v>12737324</v>
      </c>
      <c r="AC2261" s="1">
        <v>9988466</v>
      </c>
      <c r="AD2261" s="1">
        <v>4173239</v>
      </c>
      <c r="AE2261" s="1">
        <v>4153619</v>
      </c>
      <c r="AH2261" s="136">
        <f t="shared" si="35"/>
        <v>39861</v>
      </c>
      <c r="AI2261" s="177">
        <f>HLOOKUP(附加题模型!$E$2,历史数据!$B$3:$K$5000,ROW(A2259),)</f>
        <v>7.9234491126162201</v>
      </c>
      <c r="AJ2261" s="177">
        <f>HLOOKUP(附加题模型!$E$2,历史数据!$L$3:$U$5000,ROW(A2259),)</f>
        <v>7.9234491126162201</v>
      </c>
    </row>
    <row r="2262" spans="1:36" x14ac:dyDescent="0.2">
      <c r="A2262" s="148">
        <v>39862</v>
      </c>
      <c r="B2262" s="137">
        <v>10.830350628682799</v>
      </c>
      <c r="C2262" s="137">
        <v>42.653482729679403</v>
      </c>
      <c r="D2262" s="137">
        <v>7.2465657714342697</v>
      </c>
      <c r="E2262" s="137">
        <v>5.04959254291742</v>
      </c>
      <c r="F2262" s="137">
        <v>12.1594714810141</v>
      </c>
      <c r="G2262" s="137">
        <v>7.5472772609399099</v>
      </c>
      <c r="H2262" s="137">
        <v>4.3756154115391297</v>
      </c>
      <c r="I2262" s="137">
        <v>11.2530445944146</v>
      </c>
      <c r="J2262" s="137">
        <v>14.7398434987809</v>
      </c>
      <c r="K2262" s="137">
        <v>7.6888733165190297</v>
      </c>
      <c r="L2262" s="137">
        <v>10.340843255635001</v>
      </c>
      <c r="M2262" s="137">
        <v>41.358644861099897</v>
      </c>
      <c r="N2262" s="137">
        <v>7.28437394067653</v>
      </c>
      <c r="O2262" s="137">
        <v>4.8743355349202897</v>
      </c>
      <c r="P2262" s="137">
        <v>11.5734728554231</v>
      </c>
      <c r="Q2262" s="137">
        <v>7.3506055407851196</v>
      </c>
      <c r="R2262" s="137">
        <v>4.2960587676929602</v>
      </c>
      <c r="S2262" s="137">
        <v>11.110600991953699</v>
      </c>
      <c r="T2262" s="137">
        <v>14.6961698884142</v>
      </c>
      <c r="U2262" s="137">
        <v>7.9364811012882903</v>
      </c>
      <c r="V2262" s="1">
        <v>16465061</v>
      </c>
      <c r="W2262" s="1">
        <v>3102649</v>
      </c>
      <c r="X2262" s="1">
        <v>4304413</v>
      </c>
      <c r="Y2262" s="1">
        <v>6404178</v>
      </c>
      <c r="Z2262" s="1">
        <v>7926265</v>
      </c>
      <c r="AA2262" s="1">
        <v>4632057</v>
      </c>
      <c r="AB2262" s="1">
        <v>7921452</v>
      </c>
      <c r="AC2262" s="1">
        <v>8260985</v>
      </c>
      <c r="AD2262" s="1">
        <v>3227655</v>
      </c>
      <c r="AE2262" s="1">
        <v>3215283</v>
      </c>
      <c r="AH2262" s="136">
        <f t="shared" si="35"/>
        <v>39862</v>
      </c>
      <c r="AI2262" s="177">
        <f>HLOOKUP(附加题模型!$E$2,历史数据!$B$3:$K$5000,ROW(A2260),)</f>
        <v>7.6888733165190297</v>
      </c>
      <c r="AJ2262" s="177">
        <f>HLOOKUP(附加题模型!$E$2,历史数据!$L$3:$U$5000,ROW(A2260),)</f>
        <v>7.9364811012882903</v>
      </c>
    </row>
    <row r="2263" spans="1:36" x14ac:dyDescent="0.2">
      <c r="A2263" s="148">
        <v>39863</v>
      </c>
      <c r="B2263" s="137">
        <v>10.463220098896899</v>
      </c>
      <c r="C2263" s="137">
        <v>41.282477927654</v>
      </c>
      <c r="D2263" s="137">
        <v>7.2717712175957798</v>
      </c>
      <c r="E2263" s="137">
        <v>4.9400569129192098</v>
      </c>
      <c r="F2263" s="137">
        <v>11.600109156586299</v>
      </c>
      <c r="G2263" s="137">
        <v>7.1293498556109904</v>
      </c>
      <c r="H2263" s="137">
        <v>4.2960587676929602</v>
      </c>
      <c r="I2263" s="137">
        <v>11.232695508348799</v>
      </c>
      <c r="J2263" s="137">
        <v>14.761680303964299</v>
      </c>
      <c r="K2263" s="137">
        <v>7.8191932032396902</v>
      </c>
      <c r="L2263" s="137">
        <v>10.6467853637898</v>
      </c>
      <c r="M2263" s="137">
        <v>39.3783045915076</v>
      </c>
      <c r="N2263" s="137">
        <v>7.2969766637572899</v>
      </c>
      <c r="O2263" s="137">
        <v>4.97291760191868</v>
      </c>
      <c r="P2263" s="137">
        <v>11.6933362106576</v>
      </c>
      <c r="Q2263" s="137">
        <v>7.0555979605529497</v>
      </c>
      <c r="R2263" s="137">
        <v>4.4419126147442602</v>
      </c>
      <c r="S2263" s="137">
        <v>10.7850156149001</v>
      </c>
      <c r="T2263" s="137">
        <v>15.5696420957494</v>
      </c>
      <c r="U2263" s="137">
        <v>7.5455214411263096</v>
      </c>
      <c r="V2263" s="1">
        <v>9688625</v>
      </c>
      <c r="W2263" s="1">
        <v>5267539</v>
      </c>
      <c r="X2263" s="1">
        <v>2428180</v>
      </c>
      <c r="Y2263" s="1">
        <v>8209657</v>
      </c>
      <c r="Z2263" s="1">
        <v>3530163</v>
      </c>
      <c r="AA2263" s="1">
        <v>5921398</v>
      </c>
      <c r="AB2263" s="1">
        <v>6751457</v>
      </c>
      <c r="AC2263" s="1">
        <v>5882423</v>
      </c>
      <c r="AD2263" s="1">
        <v>4774838</v>
      </c>
      <c r="AE2263" s="1">
        <v>1858200</v>
      </c>
      <c r="AH2263" s="136">
        <f t="shared" si="35"/>
        <v>39863</v>
      </c>
      <c r="AI2263" s="177">
        <f>HLOOKUP(附加题模型!$E$2,历史数据!$B$3:$K$5000,ROW(A2261),)</f>
        <v>7.8191932032396902</v>
      </c>
      <c r="AJ2263" s="177">
        <f>HLOOKUP(附加题模型!$E$2,历史数据!$L$3:$U$5000,ROW(A2261),)</f>
        <v>7.5455214411263096</v>
      </c>
    </row>
    <row r="2264" spans="1:36" x14ac:dyDescent="0.2">
      <c r="A2264" s="148">
        <v>39864</v>
      </c>
      <c r="B2264" s="137">
        <v>10.7385679962363</v>
      </c>
      <c r="C2264" s="137">
        <v>39.606805391845199</v>
      </c>
      <c r="D2264" s="137">
        <v>7.33478483299956</v>
      </c>
      <c r="E2264" s="137">
        <v>4.9948247279183198</v>
      </c>
      <c r="F2264" s="137">
        <v>11.6933362106576</v>
      </c>
      <c r="G2264" s="137">
        <v>7.1293498556109904</v>
      </c>
      <c r="H2264" s="137">
        <v>4.5082098179493997</v>
      </c>
      <c r="I2264" s="137">
        <v>10.8257137870318</v>
      </c>
      <c r="J2264" s="137">
        <v>15.6351525112995</v>
      </c>
      <c r="K2264" s="137">
        <v>7.37610558838945</v>
      </c>
      <c r="L2264" s="137">
        <v>10.7997564178673</v>
      </c>
      <c r="M2264" s="137">
        <v>39.987640059074501</v>
      </c>
      <c r="N2264" s="137">
        <v>7.4860175099686197</v>
      </c>
      <c r="O2264" s="137">
        <v>5.1262674839161697</v>
      </c>
      <c r="P2264" s="137">
        <v>11.919744770545099</v>
      </c>
      <c r="Q2264" s="137">
        <v>7.3260215757657798</v>
      </c>
      <c r="R2264" s="137">
        <v>4.57450702115454</v>
      </c>
      <c r="S2264" s="137">
        <v>11.0902519058879</v>
      </c>
      <c r="T2264" s="137">
        <v>15.962704589050199</v>
      </c>
      <c r="U2264" s="137">
        <v>7.37610558838945</v>
      </c>
      <c r="V2264" s="1">
        <v>9546701</v>
      </c>
      <c r="W2264" s="1">
        <v>3552346</v>
      </c>
      <c r="X2264" s="1">
        <v>2666308</v>
      </c>
      <c r="Y2264" s="1">
        <v>5780625</v>
      </c>
      <c r="Z2264" s="1">
        <v>3587557</v>
      </c>
      <c r="AA2264" s="1">
        <v>3749060</v>
      </c>
      <c r="AB2264" s="1">
        <v>7073073</v>
      </c>
      <c r="AC2264" s="1">
        <v>4430979</v>
      </c>
      <c r="AD2264" s="1">
        <v>8039163</v>
      </c>
      <c r="AE2264" s="1">
        <v>2578141</v>
      </c>
      <c r="AH2264" s="136">
        <f t="shared" si="35"/>
        <v>39864</v>
      </c>
      <c r="AI2264" s="177">
        <f>HLOOKUP(附加题模型!$E$2,历史数据!$B$3:$K$5000,ROW(A2262),)</f>
        <v>7.37610558838945</v>
      </c>
      <c r="AJ2264" s="177">
        <f>HLOOKUP(附加题模型!$E$2,历史数据!$L$3:$U$5000,ROW(A2262),)</f>
        <v>7.37610558838945</v>
      </c>
    </row>
    <row r="2265" spans="1:36" x14ac:dyDescent="0.2">
      <c r="A2265" s="148">
        <v>39867</v>
      </c>
      <c r="B2265" s="137">
        <v>10.7997564178673</v>
      </c>
      <c r="C2265" s="137">
        <v>40.063806992520298</v>
      </c>
      <c r="D2265" s="137">
        <v>7.5364284022916399</v>
      </c>
      <c r="E2265" s="137">
        <v>5.0934067949167101</v>
      </c>
      <c r="F2265" s="137">
        <v>11.9330629211267</v>
      </c>
      <c r="G2265" s="137">
        <v>7.3997734708238196</v>
      </c>
      <c r="H2265" s="137">
        <v>4.5479881398724897</v>
      </c>
      <c r="I2265" s="137">
        <v>11.0292046476903</v>
      </c>
      <c r="J2265" s="137">
        <v>15.9190309786834</v>
      </c>
      <c r="K2265" s="137">
        <v>7.2457857016687797</v>
      </c>
      <c r="L2265" s="137">
        <v>11.3810464233616</v>
      </c>
      <c r="M2265" s="137">
        <v>40.596975526641302</v>
      </c>
      <c r="N2265" s="137">
        <v>7.59944201769542</v>
      </c>
      <c r="O2265" s="137">
        <v>5.22484955091456</v>
      </c>
      <c r="P2265" s="137">
        <v>12.252698535085401</v>
      </c>
      <c r="Q2265" s="137">
        <v>7.4981093309012099</v>
      </c>
      <c r="R2265" s="137">
        <v>4.7071014275648198</v>
      </c>
      <c r="S2265" s="137">
        <v>11.5379317993365</v>
      </c>
      <c r="T2265" s="137">
        <v>16.617808744551599</v>
      </c>
      <c r="U2265" s="137">
        <v>7.4933934864380403</v>
      </c>
      <c r="V2265" s="1">
        <v>14510352</v>
      </c>
      <c r="W2265" s="1">
        <v>4989769</v>
      </c>
      <c r="X2265" s="1">
        <v>2920220</v>
      </c>
      <c r="Y2265" s="1">
        <v>7346563</v>
      </c>
      <c r="Z2265" s="1">
        <v>7199361</v>
      </c>
      <c r="AA2265" s="1">
        <v>3442206</v>
      </c>
      <c r="AB2265" s="1">
        <v>10294888</v>
      </c>
      <c r="AC2265" s="1">
        <v>4848767</v>
      </c>
      <c r="AD2265" s="1">
        <v>7153620</v>
      </c>
      <c r="AE2265" s="1">
        <v>2619256</v>
      </c>
      <c r="AH2265" s="136">
        <f t="shared" si="35"/>
        <v>39867</v>
      </c>
      <c r="AI2265" s="177">
        <f>HLOOKUP(附加题模型!$E$2,历史数据!$B$3:$K$5000,ROW(A2263),)</f>
        <v>7.2457857016687797</v>
      </c>
      <c r="AJ2265" s="177">
        <f>HLOOKUP(附加题模型!$E$2,历史数据!$L$3:$U$5000,ROW(A2263),)</f>
        <v>7.4933934864380403</v>
      </c>
    </row>
    <row r="2266" spans="1:36" x14ac:dyDescent="0.2">
      <c r="A2266" s="148">
        <v>39868</v>
      </c>
      <c r="B2266" s="137">
        <v>11.289263790915101</v>
      </c>
      <c r="C2266" s="137">
        <v>40.520808593195497</v>
      </c>
      <c r="D2266" s="137">
        <v>7.5490311253723901</v>
      </c>
      <c r="E2266" s="137">
        <v>5.1372210469159896</v>
      </c>
      <c r="F2266" s="137">
        <v>12.1195170292693</v>
      </c>
      <c r="G2266" s="137">
        <v>7.4243574358431701</v>
      </c>
      <c r="H2266" s="137">
        <v>4.6275447837186503</v>
      </c>
      <c r="I2266" s="137">
        <v>11.476884541139</v>
      </c>
      <c r="J2266" s="137">
        <v>16.312093471984198</v>
      </c>
      <c r="K2266" s="137">
        <v>7.4282335430777104</v>
      </c>
      <c r="L2266" s="137">
        <v>10.769162207051799</v>
      </c>
      <c r="M2266" s="137">
        <v>38.5404683236032</v>
      </c>
      <c r="N2266" s="137">
        <v>7.0575249252229399</v>
      </c>
      <c r="O2266" s="137">
        <v>4.8633819719204698</v>
      </c>
      <c r="P2266" s="137">
        <v>11.4402913496069</v>
      </c>
      <c r="Q2266" s="137">
        <v>7.1293498556109904</v>
      </c>
      <c r="R2266" s="137">
        <v>4.4551720553852903</v>
      </c>
      <c r="S2266" s="137">
        <v>10.581524754241601</v>
      </c>
      <c r="T2266" s="137">
        <v>15.700662926849599</v>
      </c>
      <c r="U2266" s="137">
        <v>7.11546581494812</v>
      </c>
      <c r="V2266" s="1">
        <v>17137617</v>
      </c>
      <c r="W2266" s="1">
        <v>3984100</v>
      </c>
      <c r="X2266" s="1">
        <v>3141862</v>
      </c>
      <c r="Y2266" s="1">
        <v>7627384</v>
      </c>
      <c r="Z2266" s="1">
        <v>6715675</v>
      </c>
      <c r="AA2266" s="1">
        <v>4346583</v>
      </c>
      <c r="AB2266" s="1">
        <v>9718410</v>
      </c>
      <c r="AC2266" s="1">
        <v>5753493</v>
      </c>
      <c r="AD2266" s="1">
        <v>3713866</v>
      </c>
      <c r="AE2266" s="1">
        <v>2608099</v>
      </c>
      <c r="AH2266" s="136">
        <f t="shared" si="35"/>
        <v>39868</v>
      </c>
      <c r="AI2266" s="177">
        <f>HLOOKUP(附加题模型!$E$2,历史数据!$B$3:$K$5000,ROW(A2264),)</f>
        <v>7.4282335430777104</v>
      </c>
      <c r="AJ2266" s="177">
        <f>HLOOKUP(附加题模型!$E$2,历史数据!$L$3:$U$5000,ROW(A2264),)</f>
        <v>7.11546581494812</v>
      </c>
    </row>
    <row r="2267" spans="1:36" x14ac:dyDescent="0.2">
      <c r="A2267" s="148">
        <v>39869</v>
      </c>
      <c r="B2267" s="137">
        <v>10.769162207051799</v>
      </c>
      <c r="C2267" s="137">
        <v>37.854965922590502</v>
      </c>
      <c r="D2267" s="137">
        <v>7.0575249252229399</v>
      </c>
      <c r="E2267" s="137">
        <v>4.9400569129192098</v>
      </c>
      <c r="F2267" s="137">
        <v>11.5601547048415</v>
      </c>
      <c r="G2267" s="137">
        <v>7.0801819255722904</v>
      </c>
      <c r="H2267" s="137">
        <v>4.4684314960263203</v>
      </c>
      <c r="I2267" s="137">
        <v>10.7036192706367</v>
      </c>
      <c r="J2267" s="137">
        <v>15.875357368316701</v>
      </c>
      <c r="K2267" s="137">
        <v>7.1024338262760596</v>
      </c>
      <c r="L2267" s="137">
        <v>10.585596942158899</v>
      </c>
      <c r="M2267" s="137">
        <v>36.6362949874568</v>
      </c>
      <c r="N2267" s="137">
        <v>7.1835521560304896</v>
      </c>
      <c r="O2267" s="137">
        <v>5.0714996689170597</v>
      </c>
      <c r="P2267" s="137">
        <v>11.3071098437908</v>
      </c>
      <c r="Q2267" s="137">
        <v>7.0310139955336002</v>
      </c>
      <c r="R2267" s="137">
        <v>4.6275447837186503</v>
      </c>
      <c r="S2267" s="137">
        <v>10.5204774960441</v>
      </c>
      <c r="T2267" s="137">
        <v>16.639645549734901</v>
      </c>
      <c r="U2267" s="137">
        <v>6.8026980868185296</v>
      </c>
      <c r="V2267" s="1">
        <v>10819110</v>
      </c>
      <c r="W2267" s="1">
        <v>5150837</v>
      </c>
      <c r="X2267" s="1">
        <v>2338360</v>
      </c>
      <c r="Y2267" s="1">
        <v>6976666</v>
      </c>
      <c r="Z2267" s="1">
        <v>4098733</v>
      </c>
      <c r="AA2267" s="1">
        <v>4005475</v>
      </c>
      <c r="AB2267" s="1">
        <v>8172203</v>
      </c>
      <c r="AC2267" s="1">
        <v>3875052</v>
      </c>
      <c r="AD2267" s="1">
        <v>5501189</v>
      </c>
      <c r="AE2267" s="1">
        <v>2209031</v>
      </c>
      <c r="AH2267" s="136">
        <f t="shared" si="35"/>
        <v>39869</v>
      </c>
      <c r="AI2267" s="177">
        <f>HLOOKUP(附加题模型!$E$2,历史数据!$B$3:$K$5000,ROW(A2265),)</f>
        <v>7.1024338262760596</v>
      </c>
      <c r="AJ2267" s="177">
        <f>HLOOKUP(附加题模型!$E$2,历史数据!$L$3:$U$5000,ROW(A2265),)</f>
        <v>6.8026980868185296</v>
      </c>
    </row>
    <row r="2268" spans="1:36" x14ac:dyDescent="0.2">
      <c r="A2268" s="148">
        <v>39870</v>
      </c>
      <c r="B2268" s="137">
        <v>10.585596942158899</v>
      </c>
      <c r="C2268" s="137">
        <v>36.712461920902697</v>
      </c>
      <c r="D2268" s="137">
        <v>7.09533309446521</v>
      </c>
      <c r="E2268" s="137">
        <v>5.04959254291742</v>
      </c>
      <c r="F2268" s="137">
        <v>11.3071098437908</v>
      </c>
      <c r="G2268" s="137">
        <v>7.0310139955336002</v>
      </c>
      <c r="H2268" s="137">
        <v>4.6010259024366</v>
      </c>
      <c r="I2268" s="137">
        <v>10.7850156149001</v>
      </c>
      <c r="J2268" s="137">
        <v>16.945360822302199</v>
      </c>
      <c r="K2268" s="137">
        <v>6.8417940528347296</v>
      </c>
      <c r="L2268" s="137">
        <v>9.6983648285097104</v>
      </c>
      <c r="M2268" s="137">
        <v>34.808288584756298</v>
      </c>
      <c r="N2268" s="137">
        <v>6.5030051096697097</v>
      </c>
      <c r="O2268" s="137">
        <v>4.8414748459208203</v>
      </c>
      <c r="P2268" s="137">
        <v>11.3071098437908</v>
      </c>
      <c r="Q2268" s="137">
        <v>6.6868384852627196</v>
      </c>
      <c r="R2268" s="137">
        <v>4.25628044576988</v>
      </c>
      <c r="S2268" s="137">
        <v>11.578629971468199</v>
      </c>
      <c r="T2268" s="137">
        <v>15.416784459465701</v>
      </c>
      <c r="U2268" s="137">
        <v>6.4768983700168796</v>
      </c>
      <c r="V2268" s="1">
        <v>8439883</v>
      </c>
      <c r="W2268" s="1">
        <v>3975663</v>
      </c>
      <c r="X2268" s="1">
        <v>2221739</v>
      </c>
      <c r="Y2268" s="1">
        <v>7210974</v>
      </c>
      <c r="Z2268" s="1">
        <v>0</v>
      </c>
      <c r="AA2268" s="1">
        <v>3388221</v>
      </c>
      <c r="AB2268" s="1">
        <v>9782531</v>
      </c>
      <c r="AC2268" s="1">
        <v>15517952</v>
      </c>
      <c r="AD2268" s="1">
        <v>7359409</v>
      </c>
      <c r="AE2268" s="1">
        <v>1575653</v>
      </c>
      <c r="AH2268" s="136">
        <f t="shared" si="35"/>
        <v>39870</v>
      </c>
      <c r="AI2268" s="177">
        <f>HLOOKUP(附加题模型!$E$2,历史数据!$B$3:$K$5000,ROW(A2266),)</f>
        <v>6.8417940528347296</v>
      </c>
      <c r="AJ2268" s="177">
        <f>HLOOKUP(附加题模型!$E$2,历史数据!$L$3:$U$5000,ROW(A2266),)</f>
        <v>6.4768983700168796</v>
      </c>
    </row>
    <row r="2269" spans="1:36" x14ac:dyDescent="0.2">
      <c r="A2269" s="148">
        <v>39871</v>
      </c>
      <c r="B2269" s="137">
        <v>9.5759879852477603</v>
      </c>
      <c r="C2269" s="137">
        <v>33.0564491155016</v>
      </c>
      <c r="D2269" s="137">
        <v>6.4021833250236702</v>
      </c>
      <c r="E2269" s="137">
        <v>4.7100320899229704</v>
      </c>
      <c r="F2269" s="137">
        <v>10.388157453659399</v>
      </c>
      <c r="G2269" s="137">
        <v>6.3672469400111904</v>
      </c>
      <c r="H2269" s="137">
        <v>4.1899832425647396</v>
      </c>
      <c r="I2269" s="137">
        <v>10.9681573894928</v>
      </c>
      <c r="J2269" s="137">
        <v>15.089232381715</v>
      </c>
      <c r="K2269" s="137">
        <v>6.2032266079034901</v>
      </c>
      <c r="L2269" s="137">
        <v>9.1170748230154395</v>
      </c>
      <c r="M2269" s="137">
        <v>33.0564491155016</v>
      </c>
      <c r="N2269" s="137">
        <v>6.2887588172968698</v>
      </c>
      <c r="O2269" s="137">
        <v>4.4252394519276299</v>
      </c>
      <c r="P2269" s="137">
        <v>10.1750670443536</v>
      </c>
      <c r="Q2269" s="137">
        <v>6.3426629749918497</v>
      </c>
      <c r="R2269" s="137">
        <v>3.9778321923083002</v>
      </c>
      <c r="S2269" s="137">
        <v>10.418732065714799</v>
      </c>
      <c r="T2269" s="137">
        <v>14.936374745431401</v>
      </c>
      <c r="U2269" s="137">
        <v>6.1510986532152296</v>
      </c>
      <c r="V2269" s="1">
        <v>7917698</v>
      </c>
      <c r="W2269" s="1">
        <v>2007999</v>
      </c>
      <c r="X2269" s="1">
        <v>2654094</v>
      </c>
      <c r="Y2269" s="1">
        <v>5944860</v>
      </c>
      <c r="Z2269" s="1">
        <v>3603097</v>
      </c>
      <c r="AA2269" s="1">
        <v>2355313</v>
      </c>
      <c r="AB2269" s="1">
        <v>6602602</v>
      </c>
      <c r="AC2269" s="1">
        <v>10888793</v>
      </c>
      <c r="AD2269" s="1">
        <v>4625373</v>
      </c>
      <c r="AE2269" s="1">
        <v>618000</v>
      </c>
      <c r="AH2269" s="136">
        <f t="shared" si="35"/>
        <v>39871</v>
      </c>
      <c r="AI2269" s="177">
        <f>HLOOKUP(附加题模型!$E$2,历史数据!$B$3:$K$5000,ROW(A2267),)</f>
        <v>6.2032266079034901</v>
      </c>
      <c r="AJ2269" s="177">
        <f>HLOOKUP(附加题模型!$E$2,历史数据!$L$3:$U$5000,ROW(A2267),)</f>
        <v>6.1510986532152296</v>
      </c>
    </row>
    <row r="2270" spans="1:36" x14ac:dyDescent="0.2">
      <c r="A2270" s="148">
        <v>39874</v>
      </c>
      <c r="B2270" s="137">
        <v>9.1170748230154395</v>
      </c>
      <c r="C2270" s="137">
        <v>32.294779781042998</v>
      </c>
      <c r="D2270" s="137">
        <v>6.0745125249240299</v>
      </c>
      <c r="E2270" s="137">
        <v>4.4252394519276299</v>
      </c>
      <c r="F2270" s="137">
        <v>9.9886129362109504</v>
      </c>
      <c r="G2270" s="137">
        <v>6.0230714297403196</v>
      </c>
      <c r="H2270" s="137">
        <v>3.9645727516672702</v>
      </c>
      <c r="I2270" s="137">
        <v>9.4623250206199092</v>
      </c>
      <c r="J2270" s="137">
        <v>14.7398434987809</v>
      </c>
      <c r="K2270" s="137">
        <v>5.9165228571180402</v>
      </c>
      <c r="L2270" s="137">
        <v>9.42301693117032</v>
      </c>
      <c r="M2270" s="137">
        <v>34.198953117189397</v>
      </c>
      <c r="N2270" s="137">
        <v>6.4147860481044203</v>
      </c>
      <c r="O2270" s="137">
        <v>4.60049645992477</v>
      </c>
      <c r="P2270" s="137">
        <v>10.1484307431903</v>
      </c>
      <c r="Q2270" s="137">
        <v>6.4164148700498904</v>
      </c>
      <c r="R2270" s="137">
        <v>4.0839077174365199</v>
      </c>
      <c r="S2270" s="137">
        <v>9.8693067419368994</v>
      </c>
      <c r="T2270" s="137">
        <v>15.4386212646491</v>
      </c>
      <c r="U2270" s="137">
        <v>6.0859387098548998</v>
      </c>
      <c r="V2270" s="1">
        <v>4685743</v>
      </c>
      <c r="W2270" s="1">
        <v>2174442</v>
      </c>
      <c r="X2270" s="1">
        <v>1026640</v>
      </c>
      <c r="Y2270" s="1">
        <v>4380259</v>
      </c>
      <c r="Z2270" s="1">
        <v>2606615</v>
      </c>
      <c r="AA2270" s="1">
        <v>2002658</v>
      </c>
      <c r="AB2270" s="1">
        <v>3778638</v>
      </c>
      <c r="AC2270" s="1">
        <v>6798658</v>
      </c>
      <c r="AD2270" s="1">
        <v>2236973</v>
      </c>
      <c r="AE2270" s="1">
        <v>853400</v>
      </c>
      <c r="AH2270" s="136">
        <f t="shared" si="35"/>
        <v>39874</v>
      </c>
      <c r="AI2270" s="177">
        <f>HLOOKUP(附加题模型!$E$2,历史数据!$B$3:$K$5000,ROW(A2268),)</f>
        <v>5.9165228571180402</v>
      </c>
      <c r="AJ2270" s="177">
        <f>HLOOKUP(附加题模型!$E$2,历史数据!$L$3:$U$5000,ROW(A2268),)</f>
        <v>6.0859387098548998</v>
      </c>
    </row>
    <row r="2271" spans="1:36" x14ac:dyDescent="0.2">
      <c r="A2271" s="148">
        <v>39875</v>
      </c>
      <c r="B2271" s="137">
        <v>9.2394516662773896</v>
      </c>
      <c r="C2271" s="137">
        <v>33.818118449960103</v>
      </c>
      <c r="D2271" s="137">
        <v>6.35177243270065</v>
      </c>
      <c r="E2271" s="137">
        <v>4.46905370392692</v>
      </c>
      <c r="F2271" s="137">
        <v>9.8554314303948107</v>
      </c>
      <c r="G2271" s="137">
        <v>6.3180790099725002</v>
      </c>
      <c r="H2271" s="137">
        <v>3.99109163294932</v>
      </c>
      <c r="I2271" s="137">
        <v>9.5640704509491599</v>
      </c>
      <c r="J2271" s="137">
        <v>15.1110691868984</v>
      </c>
      <c r="K2271" s="137">
        <v>5.8513629137577103</v>
      </c>
      <c r="L2271" s="137">
        <v>9.4842053528013004</v>
      </c>
      <c r="M2271" s="137">
        <v>33.741951516514298</v>
      </c>
      <c r="N2271" s="137">
        <v>6.4525942173466904</v>
      </c>
      <c r="O2271" s="137">
        <v>4.54572864492566</v>
      </c>
      <c r="P2271" s="137">
        <v>9.9752947856293392</v>
      </c>
      <c r="Q2271" s="137">
        <v>6.2689110799338001</v>
      </c>
      <c r="R2271" s="137">
        <v>4.1236860393596002</v>
      </c>
      <c r="S2271" s="137">
        <v>10.072797602595401</v>
      </c>
      <c r="T2271" s="137">
        <v>15.329437238732201</v>
      </c>
      <c r="U2271" s="137">
        <v>6.1641306418872901</v>
      </c>
      <c r="V2271" s="1">
        <v>4890021</v>
      </c>
      <c r="W2271" s="1">
        <v>1915690</v>
      </c>
      <c r="X2271" s="1">
        <v>887699</v>
      </c>
      <c r="Y2271" s="1">
        <v>4197408</v>
      </c>
      <c r="Z2271" s="1">
        <v>2420936</v>
      </c>
      <c r="AA2271" s="1">
        <v>1915722</v>
      </c>
      <c r="AB2271" s="1">
        <v>4187844</v>
      </c>
      <c r="AC2271" s="1">
        <v>5904888</v>
      </c>
      <c r="AD2271" s="1">
        <v>1757821</v>
      </c>
      <c r="AE2271" s="1">
        <v>550792</v>
      </c>
      <c r="AH2271" s="136">
        <f t="shared" si="35"/>
        <v>39875</v>
      </c>
      <c r="AI2271" s="177">
        <f>HLOOKUP(附加题模型!$E$2,历史数据!$B$3:$K$5000,ROW(A2269),)</f>
        <v>5.8513629137577103</v>
      </c>
      <c r="AJ2271" s="177">
        <f>HLOOKUP(附加题模型!$E$2,历史数据!$L$3:$U$5000,ROW(A2269),)</f>
        <v>6.1641306418872901</v>
      </c>
    </row>
    <row r="2272" spans="1:36" x14ac:dyDescent="0.2">
      <c r="A2272" s="148">
        <v>39876</v>
      </c>
      <c r="B2272" s="137">
        <v>9.4842053528013004</v>
      </c>
      <c r="C2272" s="137">
        <v>33.970452316851798</v>
      </c>
      <c r="D2272" s="137">
        <v>6.4147860481044203</v>
      </c>
      <c r="E2272" s="137">
        <v>4.5566822079254798</v>
      </c>
      <c r="F2272" s="137">
        <v>10.0951581408639</v>
      </c>
      <c r="G2272" s="137">
        <v>6.2197431498951001</v>
      </c>
      <c r="H2272" s="137">
        <v>4.1634643612826796</v>
      </c>
      <c r="I2272" s="137">
        <v>9.9507030862002903</v>
      </c>
      <c r="J2272" s="137">
        <v>15.329437238732201</v>
      </c>
      <c r="K2272" s="137">
        <v>6.1641306418872901</v>
      </c>
      <c r="L2272" s="137">
        <v>10.0043069366646</v>
      </c>
      <c r="M2272" s="137">
        <v>35.417624052323099</v>
      </c>
      <c r="N2272" s="137">
        <v>6.7802650174463199</v>
      </c>
      <c r="O2272" s="137">
        <v>4.8195677199211797</v>
      </c>
      <c r="P2272" s="137">
        <v>10.5479752606388</v>
      </c>
      <c r="Q2272" s="137">
        <v>6.5885026251853303</v>
      </c>
      <c r="R2272" s="137">
        <v>4.3225776489750203</v>
      </c>
      <c r="S2272" s="137">
        <v>10.805364700966001</v>
      </c>
      <c r="T2272" s="137">
        <v>16.443114303084499</v>
      </c>
      <c r="U2272" s="137">
        <v>6.4768983700168796</v>
      </c>
      <c r="V2272" s="1">
        <v>6894397</v>
      </c>
      <c r="W2272" s="1">
        <v>2262581</v>
      </c>
      <c r="X2272" s="1">
        <v>1402089</v>
      </c>
      <c r="Y2272" s="1">
        <v>7991162</v>
      </c>
      <c r="Z2272" s="1">
        <v>2994942</v>
      </c>
      <c r="AA2272" s="1">
        <v>2206980</v>
      </c>
      <c r="AB2272" s="1">
        <v>6894006</v>
      </c>
      <c r="AC2272" s="1">
        <v>8696905</v>
      </c>
      <c r="AD2272" s="1">
        <v>3283071</v>
      </c>
      <c r="AE2272" s="1">
        <v>1058673</v>
      </c>
      <c r="AH2272" s="136">
        <f t="shared" si="35"/>
        <v>39876</v>
      </c>
      <c r="AI2272" s="177">
        <f>HLOOKUP(附加题模型!$E$2,历史数据!$B$3:$K$5000,ROW(A2270),)</f>
        <v>6.1641306418872901</v>
      </c>
      <c r="AJ2272" s="177">
        <f>HLOOKUP(附加题模型!$E$2,历史数据!$L$3:$U$5000,ROW(A2270),)</f>
        <v>6.4768983700168796</v>
      </c>
    </row>
    <row r="2273" spans="1:36" x14ac:dyDescent="0.2">
      <c r="A2273" s="148">
        <v>39877</v>
      </c>
      <c r="B2273" s="137">
        <v>10.096089569111101</v>
      </c>
      <c r="C2273" s="137">
        <v>36.712461920902697</v>
      </c>
      <c r="D2273" s="137">
        <v>6.7802650174463199</v>
      </c>
      <c r="E2273" s="137">
        <v>4.8305212829209996</v>
      </c>
      <c r="F2273" s="137">
        <v>10.627884164128499</v>
      </c>
      <c r="G2273" s="137">
        <v>6.6376705552240196</v>
      </c>
      <c r="H2273" s="137">
        <v>4.3490965302570697</v>
      </c>
      <c r="I2273" s="137">
        <v>10.8664119591635</v>
      </c>
      <c r="J2273" s="137">
        <v>16.595971939368201</v>
      </c>
      <c r="K2273" s="137">
        <v>6.4899303586889499</v>
      </c>
      <c r="L2273" s="137">
        <v>10.218466412372999</v>
      </c>
      <c r="M2273" s="137">
        <v>37.169463521577804</v>
      </c>
      <c r="N2273" s="137">
        <v>7.1331412637074703</v>
      </c>
      <c r="O2273" s="137">
        <v>4.9400569129192098</v>
      </c>
      <c r="P2273" s="137">
        <v>10.5080208088939</v>
      </c>
      <c r="Q2273" s="137">
        <v>6.8835102054175099</v>
      </c>
      <c r="R2273" s="137">
        <v>4.3490965302570697</v>
      </c>
      <c r="S2273" s="137">
        <v>11.883866262455999</v>
      </c>
      <c r="T2273" s="137">
        <v>16.814339991202001</v>
      </c>
      <c r="U2273" s="137">
        <v>6.5290263247051401</v>
      </c>
      <c r="V2273" s="1">
        <v>10080340</v>
      </c>
      <c r="W2273" s="1">
        <v>5349864</v>
      </c>
      <c r="X2273" s="1">
        <v>3168079</v>
      </c>
      <c r="Y2273" s="1">
        <v>10506645</v>
      </c>
      <c r="Z2273" s="1">
        <v>3541973</v>
      </c>
      <c r="AA2273" s="1">
        <v>3368588</v>
      </c>
      <c r="AB2273" s="1">
        <v>7038468</v>
      </c>
      <c r="AC2273" s="1">
        <v>11796798</v>
      </c>
      <c r="AD2273" s="1">
        <v>4920198</v>
      </c>
      <c r="AE2273" s="1">
        <v>1024112</v>
      </c>
      <c r="AH2273" s="136">
        <f t="shared" si="35"/>
        <v>39877</v>
      </c>
      <c r="AI2273" s="177">
        <f>HLOOKUP(附加题模型!$E$2,历史数据!$B$3:$K$5000,ROW(A2271),)</f>
        <v>6.4899303586889499</v>
      </c>
      <c r="AJ2273" s="177">
        <f>HLOOKUP(附加题模型!$E$2,历史数据!$L$3:$U$5000,ROW(A2271),)</f>
        <v>6.5290263247051401</v>
      </c>
    </row>
    <row r="2274" spans="1:36" x14ac:dyDescent="0.2">
      <c r="A2274" s="148">
        <v>39878</v>
      </c>
      <c r="B2274" s="137">
        <v>9.9125243042181292</v>
      </c>
      <c r="C2274" s="137">
        <v>36.483961120565098</v>
      </c>
      <c r="D2274" s="137">
        <v>6.9945113098191598</v>
      </c>
      <c r="E2274" s="137">
        <v>4.8743355349202897</v>
      </c>
      <c r="F2274" s="137">
        <v>10.268294098424899</v>
      </c>
      <c r="G2274" s="137">
        <v>6.7605903803207701</v>
      </c>
      <c r="H2274" s="137">
        <v>4.25628044576988</v>
      </c>
      <c r="I2274" s="137">
        <v>11.741422659994999</v>
      </c>
      <c r="J2274" s="137">
        <v>16.377603887534399</v>
      </c>
      <c r="K2274" s="137">
        <v>6.2944505286079497</v>
      </c>
      <c r="L2274" s="137">
        <v>10.0654953582956</v>
      </c>
      <c r="M2274" s="137">
        <v>38.235800589819803</v>
      </c>
      <c r="N2274" s="137">
        <v>7.2465657714342697</v>
      </c>
      <c r="O2274" s="137">
        <v>4.8414748459208203</v>
      </c>
      <c r="P2274" s="137">
        <v>10.6012478629652</v>
      </c>
      <c r="Q2274" s="137">
        <v>6.8097583103594603</v>
      </c>
      <c r="R2274" s="137">
        <v>4.2695398864109002</v>
      </c>
      <c r="S2274" s="137">
        <v>11.4972336272048</v>
      </c>
      <c r="T2274" s="137">
        <v>17.6004649778036</v>
      </c>
      <c r="U2274" s="137">
        <v>6.5159943360330796</v>
      </c>
      <c r="V2274" s="1">
        <v>5994213</v>
      </c>
      <c r="W2274" s="1">
        <v>4242640</v>
      </c>
      <c r="X2274" s="1">
        <v>2802493</v>
      </c>
      <c r="Y2274" s="1">
        <v>4195374</v>
      </c>
      <c r="Z2274" s="1">
        <v>2342185</v>
      </c>
      <c r="AA2274" s="1">
        <v>1542320</v>
      </c>
      <c r="AB2274" s="1">
        <v>4521790</v>
      </c>
      <c r="AC2274" s="1">
        <v>8527953</v>
      </c>
      <c r="AD2274" s="1">
        <v>8851970</v>
      </c>
      <c r="AE2274" s="1">
        <v>580746</v>
      </c>
      <c r="AH2274" s="136">
        <f t="shared" si="35"/>
        <v>39878</v>
      </c>
      <c r="AI2274" s="177">
        <f>HLOOKUP(附加题模型!$E$2,历史数据!$B$3:$K$5000,ROW(A2272),)</f>
        <v>6.2944505286079497</v>
      </c>
      <c r="AJ2274" s="177">
        <f>HLOOKUP(附加题模型!$E$2,历史数据!$L$3:$U$5000,ROW(A2272),)</f>
        <v>6.5159943360330796</v>
      </c>
    </row>
    <row r="2275" spans="1:36" x14ac:dyDescent="0.2">
      <c r="A2275" s="148">
        <v>39881</v>
      </c>
      <c r="B2275" s="137">
        <v>10.1266837799265</v>
      </c>
      <c r="C2275" s="137">
        <v>39.073636857724203</v>
      </c>
      <c r="D2275" s="137">
        <v>7.2465657714342697</v>
      </c>
      <c r="E2275" s="137">
        <v>4.85242840892065</v>
      </c>
      <c r="F2275" s="137">
        <v>10.7077930676181</v>
      </c>
      <c r="G2275" s="137">
        <v>6.7605903803207701</v>
      </c>
      <c r="H2275" s="137">
        <v>4.3093182083339903</v>
      </c>
      <c r="I2275" s="137">
        <v>11.4972336272048</v>
      </c>
      <c r="J2275" s="137">
        <v>17.469444146703299</v>
      </c>
      <c r="K2275" s="137">
        <v>6.5420583133772103</v>
      </c>
      <c r="L2275" s="137">
        <v>9.5453937744322701</v>
      </c>
      <c r="M2275" s="137">
        <v>37.626465122252903</v>
      </c>
      <c r="N2275" s="137">
        <v>7.0323194790614298</v>
      </c>
      <c r="O2275" s="137">
        <v>4.60049645992477</v>
      </c>
      <c r="P2275" s="137">
        <v>9.9619766350477192</v>
      </c>
      <c r="Q2275" s="137">
        <v>6.5147507301272798</v>
      </c>
      <c r="R2275" s="137">
        <v>4.0971671580775402</v>
      </c>
      <c r="S2275" s="137">
        <v>10.398382979649</v>
      </c>
      <c r="T2275" s="137">
        <v>17.382096925969801</v>
      </c>
      <c r="U2275" s="137">
        <v>6.3335464946241498</v>
      </c>
      <c r="V2275" s="1">
        <v>5679634</v>
      </c>
      <c r="W2275" s="1">
        <v>2916647</v>
      </c>
      <c r="X2275" s="1">
        <v>2527731</v>
      </c>
      <c r="Y2275" s="1">
        <v>5006957</v>
      </c>
      <c r="Z2275" s="1">
        <v>2200275</v>
      </c>
      <c r="AA2275" s="1">
        <v>2112024</v>
      </c>
      <c r="AB2275" s="1">
        <v>5663384</v>
      </c>
      <c r="AC2275" s="1">
        <v>7913666</v>
      </c>
      <c r="AD2275" s="1">
        <v>4921463</v>
      </c>
      <c r="AE2275" s="1">
        <v>821495</v>
      </c>
      <c r="AH2275" s="136">
        <f t="shared" si="35"/>
        <v>39881</v>
      </c>
      <c r="AI2275" s="177">
        <f>HLOOKUP(附加题模型!$E$2,历史数据!$B$3:$K$5000,ROW(A2273),)</f>
        <v>6.5420583133772103</v>
      </c>
      <c r="AJ2275" s="177">
        <f>HLOOKUP(附加题模型!$E$2,历史数据!$L$3:$U$5000,ROW(A2273),)</f>
        <v>6.3335464946241498</v>
      </c>
    </row>
    <row r="2276" spans="1:36" x14ac:dyDescent="0.2">
      <c r="A2276" s="148">
        <v>39882</v>
      </c>
      <c r="B2276" s="137">
        <v>9.5453937744322701</v>
      </c>
      <c r="C2276" s="137">
        <v>37.626465122252903</v>
      </c>
      <c r="D2276" s="137">
        <v>6.8684840790116102</v>
      </c>
      <c r="E2276" s="137">
        <v>4.60049645992477</v>
      </c>
      <c r="F2276" s="137">
        <v>10.0951581408639</v>
      </c>
      <c r="G2276" s="137">
        <v>6.39183090503054</v>
      </c>
      <c r="H2276" s="137">
        <v>4.1104265987185702</v>
      </c>
      <c r="I2276" s="137">
        <v>10.378033893583099</v>
      </c>
      <c r="J2276" s="137">
        <v>16.8580136015687</v>
      </c>
      <c r="K2276" s="137">
        <v>6.34657848329622</v>
      </c>
      <c r="L2276" s="137">
        <v>9.9125243042181292</v>
      </c>
      <c r="M2276" s="137">
        <v>38.388134456711498</v>
      </c>
      <c r="N2276" s="137">
        <v>7.04492220214218</v>
      </c>
      <c r="O2276" s="137">
        <v>4.6990785269231496</v>
      </c>
      <c r="P2276" s="137">
        <v>10.1750670443536</v>
      </c>
      <c r="Q2276" s="137">
        <v>6.8097583103594603</v>
      </c>
      <c r="R2276" s="137">
        <v>4.2297615644878199</v>
      </c>
      <c r="S2276" s="137">
        <v>10.642572012439199</v>
      </c>
      <c r="T2276" s="137">
        <v>18.080874691838002</v>
      </c>
      <c r="U2276" s="137">
        <v>6.5420583133772103</v>
      </c>
      <c r="V2276" s="1">
        <v>4107432</v>
      </c>
      <c r="W2276" s="1">
        <v>1853408</v>
      </c>
      <c r="X2276" s="1">
        <v>1380025</v>
      </c>
      <c r="Y2276" s="1">
        <v>2351763</v>
      </c>
      <c r="Z2276" s="1">
        <v>1485931</v>
      </c>
      <c r="AA2276" s="1">
        <v>1596382</v>
      </c>
      <c r="AB2276" s="1">
        <v>3770188</v>
      </c>
      <c r="AC2276" s="1">
        <v>4532906</v>
      </c>
      <c r="AD2276" s="1">
        <v>4270969</v>
      </c>
      <c r="AE2276" s="1">
        <v>311597</v>
      </c>
      <c r="AH2276" s="136">
        <f t="shared" si="35"/>
        <v>39882</v>
      </c>
      <c r="AI2276" s="177">
        <f>HLOOKUP(附加题模型!$E$2,历史数据!$B$3:$K$5000,ROW(A2274),)</f>
        <v>6.34657848329622</v>
      </c>
      <c r="AJ2276" s="177">
        <f>HLOOKUP(附加题模型!$E$2,历史数据!$L$3:$U$5000,ROW(A2274),)</f>
        <v>6.5420583133772103</v>
      </c>
    </row>
    <row r="2277" spans="1:36" x14ac:dyDescent="0.2">
      <c r="A2277" s="148">
        <v>39883</v>
      </c>
      <c r="B2277" s="137">
        <v>10.0043069366646</v>
      </c>
      <c r="C2277" s="137">
        <v>39.3783045915076</v>
      </c>
      <c r="D2277" s="137">
        <v>7.0575249252229399</v>
      </c>
      <c r="E2277" s="137">
        <v>4.7757534679219003</v>
      </c>
      <c r="F2277" s="137">
        <v>10.268294098424899</v>
      </c>
      <c r="G2277" s="137">
        <v>6.8835102054175099</v>
      </c>
      <c r="H2277" s="137">
        <v>4.3093182083339903</v>
      </c>
      <c r="I2277" s="137">
        <v>10.7850156149001</v>
      </c>
      <c r="J2277" s="137">
        <v>18.299242743671801</v>
      </c>
      <c r="K2277" s="137">
        <v>6.5811542793934104</v>
      </c>
      <c r="L2277" s="137">
        <v>9.8513358825871506</v>
      </c>
      <c r="M2277" s="137">
        <v>38.5404683236032</v>
      </c>
      <c r="N2277" s="137">
        <v>7.4482093407263497</v>
      </c>
      <c r="O2277" s="137">
        <v>4.6990785269231496</v>
      </c>
      <c r="P2277" s="137">
        <v>10.4414300559858</v>
      </c>
      <c r="Q2277" s="137">
        <v>6.8835102054175099</v>
      </c>
      <c r="R2277" s="137">
        <v>4.2695398864109002</v>
      </c>
      <c r="S2277" s="137">
        <v>10.886761045229401</v>
      </c>
      <c r="T2277" s="137">
        <v>17.906180250370902</v>
      </c>
      <c r="U2277" s="137">
        <v>6.6984421774419998</v>
      </c>
      <c r="V2277" s="1">
        <v>5094890</v>
      </c>
      <c r="W2277" s="1">
        <v>2432139</v>
      </c>
      <c r="X2277" s="1">
        <v>2679777</v>
      </c>
      <c r="Y2277" s="1">
        <v>3663419</v>
      </c>
      <c r="Z2277" s="1">
        <v>3013176</v>
      </c>
      <c r="AA2277" s="1">
        <v>2048020</v>
      </c>
      <c r="AB2277" s="1">
        <v>5253018</v>
      </c>
      <c r="AC2277" s="1">
        <v>6258191</v>
      </c>
      <c r="AD2277" s="1">
        <v>7077681</v>
      </c>
      <c r="AE2277" s="1">
        <v>1206293</v>
      </c>
      <c r="AH2277" s="136">
        <f t="shared" si="35"/>
        <v>39883</v>
      </c>
      <c r="AI2277" s="177">
        <f>HLOOKUP(附加题模型!$E$2,历史数据!$B$3:$K$5000,ROW(A2275),)</f>
        <v>6.5811542793934104</v>
      </c>
      <c r="AJ2277" s="177">
        <f>HLOOKUP(附加题模型!$E$2,历史数据!$L$3:$U$5000,ROW(A2275),)</f>
        <v>6.6984421774419998</v>
      </c>
    </row>
    <row r="2278" spans="1:36" x14ac:dyDescent="0.2">
      <c r="A2278" s="148">
        <v>39884</v>
      </c>
      <c r="B2278" s="137">
        <v>9.7901474609561792</v>
      </c>
      <c r="C2278" s="137">
        <v>39.1498037911701</v>
      </c>
      <c r="D2278" s="137">
        <v>7.3599902791610701</v>
      </c>
      <c r="E2278" s="137">
        <v>4.7100320899229704</v>
      </c>
      <c r="F2278" s="137">
        <v>10.2816122490065</v>
      </c>
      <c r="G2278" s="137">
        <v>6.8589262403981603</v>
      </c>
      <c r="H2278" s="137">
        <v>4.2695398864109002</v>
      </c>
      <c r="I2278" s="137">
        <v>10.642572012439199</v>
      </c>
      <c r="J2278" s="137">
        <v>17.796996224453999</v>
      </c>
      <c r="K2278" s="137">
        <v>6.6332822340816699</v>
      </c>
      <c r="L2278" s="137">
        <v>9.8207416717716605</v>
      </c>
      <c r="M2278" s="137">
        <v>38.311967523265601</v>
      </c>
      <c r="N2278" s="137">
        <v>7.3851957253225802</v>
      </c>
      <c r="O2278" s="137">
        <v>4.8852890979201096</v>
      </c>
      <c r="P2278" s="137">
        <v>10.574611561802</v>
      </c>
      <c r="Q2278" s="137">
        <v>6.8835102054175099</v>
      </c>
      <c r="R2278" s="137">
        <v>4.3225776489750203</v>
      </c>
      <c r="S2278" s="137">
        <v>10.7850156149001</v>
      </c>
      <c r="T2278" s="137">
        <v>17.2510760948696</v>
      </c>
      <c r="U2278" s="137">
        <v>6.5811542793934104</v>
      </c>
      <c r="V2278" s="1">
        <v>4402232</v>
      </c>
      <c r="W2278" s="1">
        <v>1582752</v>
      </c>
      <c r="X2278" s="1">
        <v>2748747</v>
      </c>
      <c r="Y2278" s="1">
        <v>7285650</v>
      </c>
      <c r="Z2278" s="1">
        <v>3410954</v>
      </c>
      <c r="AA2278" s="1">
        <v>1754309</v>
      </c>
      <c r="AB2278" s="1">
        <v>4642462</v>
      </c>
      <c r="AC2278" s="1">
        <v>3466415</v>
      </c>
      <c r="AD2278" s="1">
        <v>4319285</v>
      </c>
      <c r="AE2278" s="1">
        <v>1076003</v>
      </c>
      <c r="AH2278" s="136">
        <f t="shared" si="35"/>
        <v>39884</v>
      </c>
      <c r="AI2278" s="177">
        <f>HLOOKUP(附加题模型!$E$2,历史数据!$B$3:$K$5000,ROW(A2276),)</f>
        <v>6.6332822340816699</v>
      </c>
      <c r="AJ2278" s="177">
        <f>HLOOKUP(附加题模型!$E$2,历史数据!$L$3:$U$5000,ROW(A2276),)</f>
        <v>6.5811542793934104</v>
      </c>
    </row>
    <row r="2279" spans="1:36" x14ac:dyDescent="0.2">
      <c r="A2279" s="148">
        <v>39885</v>
      </c>
      <c r="B2279" s="137">
        <v>9.8207416717716605</v>
      </c>
      <c r="C2279" s="137">
        <v>39.073636857724203</v>
      </c>
      <c r="D2279" s="137">
        <v>7.2591684945150199</v>
      </c>
      <c r="E2279" s="137">
        <v>4.9291033499193899</v>
      </c>
      <c r="F2279" s="137">
        <v>10.7077930676181</v>
      </c>
      <c r="G2279" s="137">
        <v>6.8835102054175099</v>
      </c>
      <c r="H2279" s="137">
        <v>4.3490965302570697</v>
      </c>
      <c r="I2279" s="137">
        <v>10.805364700966001</v>
      </c>
      <c r="J2279" s="137">
        <v>16.9671976274856</v>
      </c>
      <c r="K2279" s="137">
        <v>6.67237820009787</v>
      </c>
      <c r="L2279" s="137">
        <v>9.63717640687873</v>
      </c>
      <c r="M2279" s="137">
        <v>40.216140859412</v>
      </c>
      <c r="N2279" s="137">
        <v>7.1205385406267201</v>
      </c>
      <c r="O2279" s="137">
        <v>4.8633819719204698</v>
      </c>
      <c r="P2279" s="137">
        <v>10.4147937548226</v>
      </c>
      <c r="Q2279" s="137">
        <v>6.8835102054175099</v>
      </c>
      <c r="R2279" s="137">
        <v>4.3225776489750203</v>
      </c>
      <c r="S2279" s="137">
        <v>10.540826582109901</v>
      </c>
      <c r="T2279" s="137">
        <v>17.0763816534025</v>
      </c>
      <c r="U2279" s="137">
        <v>6.3596104719682804</v>
      </c>
      <c r="V2279" s="1">
        <v>3820437</v>
      </c>
      <c r="W2279" s="1">
        <v>6373451</v>
      </c>
      <c r="X2279" s="1">
        <v>1415300</v>
      </c>
      <c r="Y2279" s="1">
        <v>7988680</v>
      </c>
      <c r="Z2279" s="1">
        <v>1644256</v>
      </c>
      <c r="AA2279" s="1">
        <v>2128695</v>
      </c>
      <c r="AB2279" s="1">
        <v>3957250</v>
      </c>
      <c r="AC2279" s="1">
        <v>2522054</v>
      </c>
      <c r="AD2279" s="1">
        <v>4520563</v>
      </c>
      <c r="AE2279" s="1">
        <v>1111211</v>
      </c>
      <c r="AH2279" s="136">
        <f t="shared" si="35"/>
        <v>39885</v>
      </c>
      <c r="AI2279" s="177">
        <f>HLOOKUP(附加题模型!$E$2,历史数据!$B$3:$K$5000,ROW(A2277),)</f>
        <v>6.67237820009787</v>
      </c>
      <c r="AJ2279" s="177">
        <f>HLOOKUP(附加题模型!$E$2,历史数据!$L$3:$U$5000,ROW(A2277),)</f>
        <v>6.3596104719682804</v>
      </c>
    </row>
    <row r="2280" spans="1:36" x14ac:dyDescent="0.2">
      <c r="A2280" s="148">
        <v>39888</v>
      </c>
      <c r="B2280" s="137">
        <v>9.3924227203548298</v>
      </c>
      <c r="C2280" s="137">
        <v>40.596975526641302</v>
      </c>
      <c r="D2280" s="137">
        <v>7.1709494329497403</v>
      </c>
      <c r="E2280" s="137">
        <v>4.8743355349202897</v>
      </c>
      <c r="F2280" s="137">
        <v>10.268294098424899</v>
      </c>
      <c r="G2280" s="137">
        <v>6.8835102054175099</v>
      </c>
      <c r="H2280" s="137">
        <v>4.3623559708980997</v>
      </c>
      <c r="I2280" s="137">
        <v>10.540826582109901</v>
      </c>
      <c r="J2280" s="137">
        <v>16.8580136015687</v>
      </c>
      <c r="K2280" s="137">
        <v>6.2553545625917604</v>
      </c>
      <c r="L2280" s="137">
        <v>9.7289590393252006</v>
      </c>
      <c r="M2280" s="137">
        <v>40.216140859412</v>
      </c>
      <c r="N2280" s="137">
        <v>7.3851957253225802</v>
      </c>
      <c r="O2280" s="137">
        <v>4.8633819719204698</v>
      </c>
      <c r="P2280" s="137">
        <v>10.428111905404201</v>
      </c>
      <c r="Q2280" s="137">
        <v>7.2276857156883798</v>
      </c>
      <c r="R2280" s="137">
        <v>4.3358370896160396</v>
      </c>
      <c r="S2280" s="137">
        <v>10.622222926373301</v>
      </c>
      <c r="T2280" s="137">
        <v>17.928017055554299</v>
      </c>
      <c r="U2280" s="137">
        <v>6.4768983700168796</v>
      </c>
      <c r="V2280" s="1">
        <v>2131643</v>
      </c>
      <c r="W2280" s="1">
        <v>2344139</v>
      </c>
      <c r="X2280" s="1">
        <v>1952775</v>
      </c>
      <c r="Y2280" s="1">
        <v>4293281</v>
      </c>
      <c r="Z2280" s="1">
        <v>1312455</v>
      </c>
      <c r="AA2280" s="1">
        <v>2333603</v>
      </c>
      <c r="AB2280" s="1">
        <v>5261065</v>
      </c>
      <c r="AC2280" s="1">
        <v>1941706</v>
      </c>
      <c r="AD2280" s="1">
        <v>3895364</v>
      </c>
      <c r="AE2280" s="1">
        <v>672140</v>
      </c>
      <c r="AH2280" s="136">
        <f t="shared" si="35"/>
        <v>39888</v>
      </c>
      <c r="AI2280" s="177">
        <f>HLOOKUP(附加题模型!$E$2,历史数据!$B$3:$K$5000,ROW(A2278),)</f>
        <v>6.2553545625917604</v>
      </c>
      <c r="AJ2280" s="177">
        <f>HLOOKUP(附加题模型!$E$2,历史数据!$L$3:$U$5000,ROW(A2278),)</f>
        <v>6.4768983700168796</v>
      </c>
    </row>
    <row r="2281" spans="1:36" x14ac:dyDescent="0.2">
      <c r="A2281" s="148">
        <v>39889</v>
      </c>
      <c r="B2281" s="137">
        <v>9.7289590393252006</v>
      </c>
      <c r="C2281" s="137">
        <v>39.987640059074501</v>
      </c>
      <c r="D2281" s="137">
        <v>7.4356066176456004</v>
      </c>
      <c r="E2281" s="137">
        <v>4.8743355349202897</v>
      </c>
      <c r="F2281" s="137">
        <v>10.388157453659399</v>
      </c>
      <c r="G2281" s="137">
        <v>7.4489414008625197</v>
      </c>
      <c r="H2281" s="137">
        <v>4.3358370896160396</v>
      </c>
      <c r="I2281" s="137">
        <v>10.9478083034269</v>
      </c>
      <c r="J2281" s="137">
        <v>17.928017055554299</v>
      </c>
      <c r="K2281" s="137">
        <v>6.5420583133772103</v>
      </c>
      <c r="L2281" s="137">
        <v>10.034901147480101</v>
      </c>
      <c r="M2281" s="137">
        <v>40.749309393532997</v>
      </c>
      <c r="N2281" s="137">
        <v>7.7128665254222097</v>
      </c>
      <c r="O2281" s="137">
        <v>5.04959254291742</v>
      </c>
      <c r="P2281" s="137">
        <v>10.7211112181998</v>
      </c>
      <c r="Q2281" s="137">
        <v>7.3751895058044701</v>
      </c>
      <c r="R2281" s="137">
        <v>4.4684314960263203</v>
      </c>
      <c r="S2281" s="137">
        <v>11.0088555616245</v>
      </c>
      <c r="T2281" s="137">
        <v>17.949853860737701</v>
      </c>
      <c r="U2281" s="137">
        <v>6.6463142227537402</v>
      </c>
      <c r="V2281" s="1">
        <v>5527845</v>
      </c>
      <c r="W2281" s="1">
        <v>2672526</v>
      </c>
      <c r="X2281" s="1">
        <v>3967044</v>
      </c>
      <c r="Y2281" s="1">
        <v>6681381</v>
      </c>
      <c r="Z2281" s="1">
        <v>3241740</v>
      </c>
      <c r="AA2281" s="1">
        <v>6819418</v>
      </c>
      <c r="AB2281" s="1">
        <v>6569368</v>
      </c>
      <c r="AC2281" s="1">
        <v>4057490</v>
      </c>
      <c r="AD2281" s="1">
        <v>3610941</v>
      </c>
      <c r="AE2281" s="1">
        <v>1011126</v>
      </c>
      <c r="AH2281" s="136">
        <f t="shared" si="35"/>
        <v>39889</v>
      </c>
      <c r="AI2281" s="177">
        <f>HLOOKUP(附加题模型!$E$2,历史数据!$B$3:$K$5000,ROW(A2279),)</f>
        <v>6.5420583133772103</v>
      </c>
      <c r="AJ2281" s="177">
        <f>HLOOKUP(附加题模型!$E$2,历史数据!$L$3:$U$5000,ROW(A2279),)</f>
        <v>6.6463142227537402</v>
      </c>
    </row>
    <row r="2282" spans="1:36" x14ac:dyDescent="0.2">
      <c r="A2282" s="148">
        <v>39890</v>
      </c>
      <c r="B2282" s="137">
        <v>10.0654953582956</v>
      </c>
      <c r="C2282" s="137">
        <v>40.749309393532997</v>
      </c>
      <c r="D2282" s="137">
        <v>7.7380719715837198</v>
      </c>
      <c r="E2282" s="137">
        <v>5.04959254291742</v>
      </c>
      <c r="F2282" s="137">
        <v>10.7610656699446</v>
      </c>
      <c r="G2282" s="137">
        <v>7.3751895058044701</v>
      </c>
      <c r="H2282" s="137">
        <v>4.5082098179493997</v>
      </c>
      <c r="I2282" s="137">
        <v>10.9885064755586</v>
      </c>
      <c r="J2282" s="137">
        <v>18.080874691838002</v>
      </c>
      <c r="K2282" s="137">
        <v>6.6854101887699402</v>
      </c>
      <c r="L2282" s="137">
        <v>10.034901147480101</v>
      </c>
      <c r="M2282" s="137">
        <v>40.216140859412</v>
      </c>
      <c r="N2282" s="137">
        <v>7.6876610792606996</v>
      </c>
      <c r="O2282" s="137">
        <v>5.0167318539179604</v>
      </c>
      <c r="P2282" s="137">
        <v>10.814338272271099</v>
      </c>
      <c r="Q2282" s="137">
        <v>7.4489414008625197</v>
      </c>
      <c r="R2282" s="137">
        <v>4.5082098179493997</v>
      </c>
      <c r="S2282" s="137">
        <v>11.1716482501513</v>
      </c>
      <c r="T2282" s="137">
        <v>17.928017055554299</v>
      </c>
      <c r="U2282" s="137">
        <v>6.67237820009787</v>
      </c>
      <c r="V2282" s="1">
        <v>8816449</v>
      </c>
      <c r="W2282" s="1">
        <v>2970014</v>
      </c>
      <c r="X2282" s="1">
        <v>3356356</v>
      </c>
      <c r="Y2282" s="1">
        <v>6401005</v>
      </c>
      <c r="Z2282" s="1">
        <v>3050639</v>
      </c>
      <c r="AA2282" s="1">
        <v>3783916</v>
      </c>
      <c r="AB2282" s="1">
        <v>7908240</v>
      </c>
      <c r="AC2282" s="1">
        <v>4858417</v>
      </c>
      <c r="AD2282" s="1">
        <v>2602826</v>
      </c>
      <c r="AE2282" s="1">
        <v>1444025</v>
      </c>
      <c r="AH2282" s="136">
        <f t="shared" si="35"/>
        <v>39890</v>
      </c>
      <c r="AI2282" s="177">
        <f>HLOOKUP(附加题模型!$E$2,历史数据!$B$3:$K$5000,ROW(A2280),)</f>
        <v>6.6854101887699402</v>
      </c>
      <c r="AJ2282" s="177">
        <f>HLOOKUP(附加题模型!$E$2,历史数据!$L$3:$U$5000,ROW(A2280),)</f>
        <v>6.67237820009787</v>
      </c>
    </row>
    <row r="2283" spans="1:36" x14ac:dyDescent="0.2">
      <c r="A2283" s="148">
        <v>39891</v>
      </c>
      <c r="B2283" s="137">
        <v>10.3714374664504</v>
      </c>
      <c r="C2283" s="137">
        <v>39.987640059074501</v>
      </c>
      <c r="D2283" s="137">
        <v>7.6876610792606996</v>
      </c>
      <c r="E2283" s="137">
        <v>5.0057782909181396</v>
      </c>
      <c r="F2283" s="137">
        <v>10.787701971107801</v>
      </c>
      <c r="G2283" s="137">
        <v>7.4735253658818603</v>
      </c>
      <c r="H2283" s="137">
        <v>4.5082098179493997</v>
      </c>
      <c r="I2283" s="137">
        <v>11.191997336217099</v>
      </c>
      <c r="J2283" s="137">
        <v>17.906180250370902</v>
      </c>
      <c r="K2283" s="137">
        <v>6.67237820009787</v>
      </c>
      <c r="L2283" s="137">
        <v>10.2490606231885</v>
      </c>
      <c r="M2283" s="137">
        <v>40.673142460087199</v>
      </c>
      <c r="N2283" s="137">
        <v>7.7632774177452299</v>
      </c>
      <c r="O2283" s="137">
        <v>5.1153139209163498</v>
      </c>
      <c r="P2283" s="137">
        <v>11.1339738862298</v>
      </c>
      <c r="Q2283" s="137">
        <v>7.81770087615274</v>
      </c>
      <c r="R2283" s="137">
        <v>4.57450702115454</v>
      </c>
      <c r="S2283" s="137">
        <v>11.8024699181926</v>
      </c>
      <c r="T2283" s="137">
        <v>17.840669834820801</v>
      </c>
      <c r="U2283" s="137">
        <v>6.8808900188509297</v>
      </c>
      <c r="V2283" s="1">
        <v>7996212</v>
      </c>
      <c r="W2283" s="1">
        <v>3989264</v>
      </c>
      <c r="X2283" s="1">
        <v>2767017</v>
      </c>
      <c r="Y2283" s="1">
        <v>6035566</v>
      </c>
      <c r="Z2283" s="1">
        <v>4799712</v>
      </c>
      <c r="AA2283" s="1">
        <v>5463049</v>
      </c>
      <c r="AB2283" s="1">
        <v>6428234</v>
      </c>
      <c r="AC2283" s="1">
        <v>6772722</v>
      </c>
      <c r="AD2283" s="1">
        <v>4313930</v>
      </c>
      <c r="AE2283" s="1">
        <v>1356529</v>
      </c>
      <c r="AH2283" s="136">
        <f t="shared" si="35"/>
        <v>39891</v>
      </c>
      <c r="AI2283" s="177">
        <f>HLOOKUP(附加题模型!$E$2,历史数据!$B$3:$K$5000,ROW(A2281),)</f>
        <v>6.67237820009787</v>
      </c>
      <c r="AJ2283" s="177">
        <f>HLOOKUP(附加题模型!$E$2,历史数据!$L$3:$U$5000,ROW(A2281),)</f>
        <v>6.8808900188509297</v>
      </c>
    </row>
    <row r="2284" spans="1:36" x14ac:dyDescent="0.2">
      <c r="A2284" s="148">
        <v>39892</v>
      </c>
      <c r="B2284" s="137">
        <v>10.2490606231885</v>
      </c>
      <c r="C2284" s="137">
        <v>40.749309393532997</v>
      </c>
      <c r="D2284" s="137">
        <v>7.7128665254222097</v>
      </c>
      <c r="E2284" s="137">
        <v>5.1262674839161697</v>
      </c>
      <c r="F2284" s="137">
        <v>11.0673831333217</v>
      </c>
      <c r="G2284" s="137">
        <v>7.8422848411720896</v>
      </c>
      <c r="H2284" s="137">
        <v>4.57450702115454</v>
      </c>
      <c r="I2284" s="137">
        <v>11.8024699181926</v>
      </c>
      <c r="J2284" s="137">
        <v>17.7096490037205</v>
      </c>
      <c r="K2284" s="137">
        <v>6.8808900188509297</v>
      </c>
      <c r="L2284" s="137">
        <v>10.524408520527899</v>
      </c>
      <c r="M2284" s="137">
        <v>42.272648062450202</v>
      </c>
      <c r="N2284" s="137">
        <v>8.0027291562795799</v>
      </c>
      <c r="O2284" s="137">
        <v>5.1262674839161697</v>
      </c>
      <c r="P2284" s="137">
        <v>10.8809290251791</v>
      </c>
      <c r="Q2284" s="137">
        <v>7.76853294611404</v>
      </c>
      <c r="R2284" s="137">
        <v>4.57450702115454</v>
      </c>
      <c r="S2284" s="137">
        <v>11.578629971468199</v>
      </c>
      <c r="T2284" s="137">
        <v>17.294749705236299</v>
      </c>
      <c r="U2284" s="137">
        <v>6.9460499622112604</v>
      </c>
      <c r="V2284" s="1">
        <v>15790635</v>
      </c>
      <c r="W2284" s="1">
        <v>4217919</v>
      </c>
      <c r="X2284" s="1">
        <v>6328473</v>
      </c>
      <c r="Y2284" s="1">
        <v>6572058</v>
      </c>
      <c r="Z2284" s="1">
        <v>4070442</v>
      </c>
      <c r="AA2284" s="1">
        <v>5416277</v>
      </c>
      <c r="AB2284" s="1">
        <v>9941136</v>
      </c>
      <c r="AC2284" s="1">
        <v>5980576</v>
      </c>
      <c r="AD2284" s="1">
        <v>3722529</v>
      </c>
      <c r="AE2284" s="1">
        <v>1367496</v>
      </c>
      <c r="AH2284" s="136">
        <f t="shared" si="35"/>
        <v>39892</v>
      </c>
      <c r="AI2284" s="177">
        <f>HLOOKUP(附加题模型!$E$2,历史数据!$B$3:$K$5000,ROW(A2282),)</f>
        <v>6.8808900188509297</v>
      </c>
      <c r="AJ2284" s="177">
        <f>HLOOKUP(附加题模型!$E$2,历史数据!$L$3:$U$5000,ROW(A2282),)</f>
        <v>6.9460499622112604</v>
      </c>
    </row>
    <row r="2285" spans="1:36" x14ac:dyDescent="0.2">
      <c r="A2285" s="148">
        <v>39895</v>
      </c>
      <c r="B2285" s="137">
        <v>10.340843255635001</v>
      </c>
      <c r="C2285" s="137">
        <v>41.739479528329198</v>
      </c>
      <c r="D2285" s="137">
        <v>7.9649209870373197</v>
      </c>
      <c r="E2285" s="137">
        <v>5.1481746099158103</v>
      </c>
      <c r="F2285" s="137">
        <v>10.814338272271099</v>
      </c>
      <c r="G2285" s="137">
        <v>7.7439489810946904</v>
      </c>
      <c r="H2285" s="137">
        <v>4.58776646179557</v>
      </c>
      <c r="I2285" s="137">
        <v>11.6396772296658</v>
      </c>
      <c r="J2285" s="137">
        <v>17.207402484502801</v>
      </c>
      <c r="K2285" s="137">
        <v>6.8417940528347296</v>
      </c>
      <c r="L2285" s="137">
        <v>10.5550027313434</v>
      </c>
      <c r="M2285" s="137">
        <v>42.348814995895999</v>
      </c>
      <c r="N2285" s="137">
        <v>8.1665645563293996</v>
      </c>
      <c r="O2285" s="137">
        <v>5.1591281729156302</v>
      </c>
      <c r="P2285" s="137">
        <v>11.107337585066601</v>
      </c>
      <c r="Q2285" s="137">
        <v>8.1618763864236108</v>
      </c>
      <c r="R2285" s="137">
        <v>4.6408042243596803</v>
      </c>
      <c r="S2285" s="137">
        <v>11.9449135206535</v>
      </c>
      <c r="T2285" s="137">
        <v>17.578628172620199</v>
      </c>
      <c r="U2285" s="137">
        <v>7.0503058715877902</v>
      </c>
      <c r="V2285" s="1">
        <v>9050083</v>
      </c>
      <c r="W2285" s="1">
        <v>2757214</v>
      </c>
      <c r="X2285" s="1">
        <v>3701259</v>
      </c>
      <c r="Y2285" s="1">
        <v>5807229</v>
      </c>
      <c r="Z2285" s="1">
        <v>3578311</v>
      </c>
      <c r="AA2285" s="1">
        <v>8842052</v>
      </c>
      <c r="AB2285" s="1">
        <v>10638867</v>
      </c>
      <c r="AC2285" s="1">
        <v>6477431</v>
      </c>
      <c r="AD2285" s="1">
        <v>4982755</v>
      </c>
      <c r="AE2285" s="1">
        <v>1626242</v>
      </c>
      <c r="AH2285" s="136">
        <f t="shared" si="35"/>
        <v>39895</v>
      </c>
      <c r="AI2285" s="177">
        <f>HLOOKUP(附加题模型!$E$2,历史数据!$B$3:$K$5000,ROW(A2283),)</f>
        <v>6.8417940528347296</v>
      </c>
      <c r="AJ2285" s="177">
        <f>HLOOKUP(附加题模型!$E$2,历史数据!$L$3:$U$5000,ROW(A2283),)</f>
        <v>7.0503058715877902</v>
      </c>
    </row>
    <row r="2286" spans="1:36" x14ac:dyDescent="0.2">
      <c r="A2286" s="148">
        <v>39896</v>
      </c>
      <c r="B2286" s="137">
        <v>10.6467853637898</v>
      </c>
      <c r="C2286" s="137">
        <v>42.501148862787701</v>
      </c>
      <c r="D2286" s="137">
        <v>7.6876610792606996</v>
      </c>
      <c r="E2286" s="137">
        <v>5.2358031139143799</v>
      </c>
      <c r="F2286" s="137">
        <v>11.160610187393001</v>
      </c>
      <c r="G2286" s="137">
        <v>8.1127084563849206</v>
      </c>
      <c r="H2286" s="137">
        <v>4.6673231056417297</v>
      </c>
      <c r="I2286" s="137">
        <v>11.9856116927852</v>
      </c>
      <c r="J2286" s="137">
        <v>17.687812198537099</v>
      </c>
      <c r="K2286" s="137">
        <v>7.0503058715877902</v>
      </c>
      <c r="L2286" s="137">
        <v>10.4938143097124</v>
      </c>
      <c r="M2286" s="137">
        <v>41.815646461775003</v>
      </c>
      <c r="N2286" s="137">
        <v>8.1413591101678904</v>
      </c>
      <c r="O2286" s="137">
        <v>5.1481746099158103</v>
      </c>
      <c r="P2286" s="137">
        <v>11.173928337974701</v>
      </c>
      <c r="Q2286" s="137">
        <v>8.5552198267331896</v>
      </c>
      <c r="R2286" s="137">
        <v>4.6142853430776203</v>
      </c>
      <c r="S2286" s="137">
        <v>11.7210735739292</v>
      </c>
      <c r="T2286" s="137">
        <v>17.862506640004199</v>
      </c>
      <c r="U2286" s="137">
        <v>7.0372738829157298</v>
      </c>
      <c r="V2286" s="1">
        <v>6889010</v>
      </c>
      <c r="W2286" s="1">
        <v>2826974</v>
      </c>
      <c r="X2286" s="1">
        <v>27336058</v>
      </c>
      <c r="Y2286" s="1">
        <v>4863324</v>
      </c>
      <c r="Z2286" s="1">
        <v>5727321</v>
      </c>
      <c r="AA2286" s="1">
        <v>6677401</v>
      </c>
      <c r="AB2286" s="1">
        <v>10969968</v>
      </c>
      <c r="AC2286" s="1">
        <v>5391403</v>
      </c>
      <c r="AD2286" s="1">
        <v>4565052</v>
      </c>
      <c r="AE2286" s="1">
        <v>1210513</v>
      </c>
      <c r="AH2286" s="136">
        <f t="shared" si="35"/>
        <v>39896</v>
      </c>
      <c r="AI2286" s="177">
        <f>HLOOKUP(附加题模型!$E$2,历史数据!$B$3:$K$5000,ROW(A2284),)</f>
        <v>7.0503058715877902</v>
      </c>
      <c r="AJ2286" s="177">
        <f>HLOOKUP(附加题模型!$E$2,历史数据!$L$3:$U$5000,ROW(A2284),)</f>
        <v>7.0372738829157298</v>
      </c>
    </row>
    <row r="2287" spans="1:36" x14ac:dyDescent="0.2">
      <c r="A2287" s="148">
        <v>39897</v>
      </c>
      <c r="B2287" s="137">
        <v>10.4326258880814</v>
      </c>
      <c r="C2287" s="137">
        <v>41.8918133952209</v>
      </c>
      <c r="D2287" s="137">
        <v>7.8262910331490101</v>
      </c>
      <c r="E2287" s="137">
        <v>5.1372210469159896</v>
      </c>
      <c r="F2287" s="137">
        <v>11.173928337974701</v>
      </c>
      <c r="G2287" s="137">
        <v>8.53063586171384</v>
      </c>
      <c r="H2287" s="137">
        <v>4.6010259024366</v>
      </c>
      <c r="I2287" s="137">
        <v>11.5989790575341</v>
      </c>
      <c r="J2287" s="137">
        <v>17.578628172620199</v>
      </c>
      <c r="K2287" s="137">
        <v>7.0242418942436604</v>
      </c>
      <c r="L2287" s="137">
        <v>10.1266837799265</v>
      </c>
      <c r="M2287" s="137">
        <v>41.434811794545702</v>
      </c>
      <c r="N2287" s="137">
        <v>7.6372501869376803</v>
      </c>
      <c r="O2287" s="137">
        <v>5.0276854169177803</v>
      </c>
      <c r="P2287" s="137">
        <v>10.8809290251791</v>
      </c>
      <c r="Q2287" s="137">
        <v>8.6535556868105807</v>
      </c>
      <c r="R2287" s="137">
        <v>4.42865317410324</v>
      </c>
      <c r="S2287" s="137">
        <v>11.151299164085399</v>
      </c>
      <c r="T2287" s="137">
        <v>17.207402484502801</v>
      </c>
      <c r="U2287" s="137">
        <v>7.2848816676849797</v>
      </c>
      <c r="V2287" s="1">
        <v>7699420</v>
      </c>
      <c r="W2287" s="1">
        <v>2322179</v>
      </c>
      <c r="X2287" s="1">
        <v>12837511</v>
      </c>
      <c r="Y2287" s="1">
        <v>5420519</v>
      </c>
      <c r="Z2287" s="1">
        <v>4347206</v>
      </c>
      <c r="AA2287" s="1">
        <v>6186914</v>
      </c>
      <c r="AB2287" s="1">
        <v>6596899</v>
      </c>
      <c r="AC2287" s="1">
        <v>3884045</v>
      </c>
      <c r="AD2287" s="1">
        <v>1907505</v>
      </c>
      <c r="AE2287" s="1">
        <v>2621715</v>
      </c>
      <c r="AH2287" s="136">
        <f t="shared" si="35"/>
        <v>39897</v>
      </c>
      <c r="AI2287" s="177">
        <f>HLOOKUP(附加题模型!$E$2,历史数据!$B$3:$K$5000,ROW(A2285),)</f>
        <v>7.0242418942436604</v>
      </c>
      <c r="AJ2287" s="177">
        <f>HLOOKUP(附加题模型!$E$2,历史数据!$L$3:$U$5000,ROW(A2285),)</f>
        <v>7.2848816676849797</v>
      </c>
    </row>
    <row r="2288" spans="1:36" x14ac:dyDescent="0.2">
      <c r="A2288" s="148">
        <v>39898</v>
      </c>
      <c r="B2288" s="137">
        <v>10.0654953582956</v>
      </c>
      <c r="C2288" s="137">
        <v>41.739479528329198</v>
      </c>
      <c r="D2288" s="137">
        <v>7.56163384845315</v>
      </c>
      <c r="E2288" s="137">
        <v>5.0167318539179604</v>
      </c>
      <c r="F2288" s="137">
        <v>10.934201627505599</v>
      </c>
      <c r="G2288" s="137">
        <v>8.6289717217912294</v>
      </c>
      <c r="H2288" s="137">
        <v>4.5082098179493997</v>
      </c>
      <c r="I2288" s="137">
        <v>11.0292046476903</v>
      </c>
      <c r="J2288" s="137">
        <v>17.010871237852399</v>
      </c>
      <c r="K2288" s="137">
        <v>7.3109456450291104</v>
      </c>
      <c r="L2288" s="137">
        <v>10.340843255635001</v>
      </c>
      <c r="M2288" s="137">
        <v>42.9581504634629</v>
      </c>
      <c r="N2288" s="137">
        <v>7.5364284022916399</v>
      </c>
      <c r="O2288" s="137">
        <v>5.0934067949167101</v>
      </c>
      <c r="P2288" s="137">
        <v>10.9075653263424</v>
      </c>
      <c r="Q2288" s="137">
        <v>9.0960670571588498</v>
      </c>
      <c r="R2288" s="137">
        <v>4.5479881398724897</v>
      </c>
      <c r="S2288" s="137">
        <v>11.4972336272048</v>
      </c>
      <c r="T2288" s="137">
        <v>17.403933731153199</v>
      </c>
      <c r="U2288" s="137">
        <v>7.6106813844866403</v>
      </c>
      <c r="V2288" s="1">
        <v>5956585</v>
      </c>
      <c r="W2288" s="1">
        <v>3411470</v>
      </c>
      <c r="X2288" s="1">
        <v>7723016</v>
      </c>
      <c r="Y2288" s="1">
        <v>5559642</v>
      </c>
      <c r="Z2288" s="1">
        <v>4084616</v>
      </c>
      <c r="AA2288" s="1">
        <v>7098464</v>
      </c>
      <c r="AB2288" s="1">
        <v>5119097</v>
      </c>
      <c r="AC2288" s="1">
        <v>2880756</v>
      </c>
      <c r="AD2288" s="1">
        <v>1848023</v>
      </c>
      <c r="AE2288" s="1">
        <v>2418097</v>
      </c>
      <c r="AH2288" s="136">
        <f t="shared" si="35"/>
        <v>39898</v>
      </c>
      <c r="AI2288" s="177">
        <f>HLOOKUP(附加题模型!$E$2,历史数据!$B$3:$K$5000,ROW(A2286),)</f>
        <v>7.3109456450291104</v>
      </c>
      <c r="AJ2288" s="177">
        <f>HLOOKUP(附加题模型!$E$2,历史数据!$L$3:$U$5000,ROW(A2286),)</f>
        <v>7.6106813844866403</v>
      </c>
    </row>
    <row r="2289" spans="1:36" x14ac:dyDescent="0.2">
      <c r="A2289" s="148">
        <v>39899</v>
      </c>
      <c r="B2289" s="137">
        <v>10.402031677265899</v>
      </c>
      <c r="C2289" s="137">
        <v>42.9581504634629</v>
      </c>
      <c r="D2289" s="137">
        <v>7.4482093407263497</v>
      </c>
      <c r="E2289" s="137">
        <v>5.10436035791653</v>
      </c>
      <c r="F2289" s="137">
        <v>10.920883476924001</v>
      </c>
      <c r="G2289" s="137">
        <v>9.2927387773136303</v>
      </c>
      <c r="H2289" s="137">
        <v>4.5347286992314597</v>
      </c>
      <c r="I2289" s="137">
        <v>11.4158372829414</v>
      </c>
      <c r="J2289" s="137">
        <v>17.447607341520001</v>
      </c>
      <c r="K2289" s="137">
        <v>7.6237133731586999</v>
      </c>
      <c r="L2289" s="137">
        <v>10.402031677265899</v>
      </c>
      <c r="M2289" s="137">
        <v>42.424981929341897</v>
      </c>
      <c r="N2289" s="137">
        <v>7.4986202330493699</v>
      </c>
      <c r="O2289" s="137">
        <v>5.0934067949167101</v>
      </c>
      <c r="P2289" s="137">
        <v>10.854292724015901</v>
      </c>
      <c r="Q2289" s="137">
        <v>8.9485632670427595</v>
      </c>
      <c r="R2289" s="137">
        <v>4.6010259024366</v>
      </c>
      <c r="S2289" s="137">
        <v>11.660026315731599</v>
      </c>
      <c r="T2289" s="137">
        <v>17.5349545622535</v>
      </c>
      <c r="U2289" s="137">
        <v>7.5064254751101096</v>
      </c>
      <c r="V2289" s="1">
        <v>7542112</v>
      </c>
      <c r="W2289" s="1">
        <v>1863298</v>
      </c>
      <c r="X2289" s="1">
        <v>7570092</v>
      </c>
      <c r="Y2289" s="1">
        <v>5041009</v>
      </c>
      <c r="Z2289" s="1">
        <v>3575716</v>
      </c>
      <c r="AA2289" s="1">
        <v>14982232</v>
      </c>
      <c r="AB2289" s="1">
        <v>8206449</v>
      </c>
      <c r="AC2289" s="1">
        <v>4973749</v>
      </c>
      <c r="AD2289" s="1">
        <v>1896461</v>
      </c>
      <c r="AE2289" s="1">
        <v>2233250</v>
      </c>
      <c r="AH2289" s="136">
        <f t="shared" si="35"/>
        <v>39899</v>
      </c>
      <c r="AI2289" s="177">
        <f>HLOOKUP(附加题模型!$E$2,历史数据!$B$3:$K$5000,ROW(A2287),)</f>
        <v>7.6237133731586999</v>
      </c>
      <c r="AJ2289" s="177">
        <f>HLOOKUP(附加题模型!$E$2,历史数据!$L$3:$U$5000,ROW(A2287),)</f>
        <v>7.5064254751101096</v>
      </c>
    </row>
    <row r="2290" spans="1:36" x14ac:dyDescent="0.2">
      <c r="A2290" s="148">
        <v>39902</v>
      </c>
      <c r="B2290" s="137">
        <v>10.4326258880814</v>
      </c>
      <c r="C2290" s="137">
        <v>42.272648062450202</v>
      </c>
      <c r="D2290" s="137">
        <v>7.4356066176456004</v>
      </c>
      <c r="E2290" s="137">
        <v>5.0934067949167101</v>
      </c>
      <c r="F2290" s="137">
        <v>10.8942471757607</v>
      </c>
      <c r="G2290" s="137">
        <v>8.7273075818686205</v>
      </c>
      <c r="H2290" s="137">
        <v>4.6010259024366</v>
      </c>
      <c r="I2290" s="137">
        <v>11.700724487863299</v>
      </c>
      <c r="J2290" s="137">
        <v>17.644138588170399</v>
      </c>
      <c r="K2290" s="137">
        <v>7.5585534297983701</v>
      </c>
      <c r="L2290" s="137">
        <v>10.7385679962363</v>
      </c>
      <c r="M2290" s="137">
        <v>44.557656065825803</v>
      </c>
      <c r="N2290" s="137">
        <v>7.5868392946146601</v>
      </c>
      <c r="O2290" s="137">
        <v>5.1919888619150898</v>
      </c>
      <c r="P2290" s="137">
        <v>11.160610187393001</v>
      </c>
      <c r="Q2290" s="137">
        <v>8.6043877567718798</v>
      </c>
      <c r="R2290" s="137">
        <v>4.6673231056417297</v>
      </c>
      <c r="S2290" s="137">
        <v>12.2094516395096</v>
      </c>
      <c r="T2290" s="137">
        <v>18.080874691838002</v>
      </c>
      <c r="U2290" s="137">
        <v>7.4933934864380403</v>
      </c>
      <c r="V2290" s="1">
        <v>12330351</v>
      </c>
      <c r="W2290" s="1">
        <v>5247276</v>
      </c>
      <c r="X2290" s="1">
        <v>6223809</v>
      </c>
      <c r="Y2290" s="1">
        <v>5810900</v>
      </c>
      <c r="Z2290" s="1">
        <v>4096195</v>
      </c>
      <c r="AA2290" s="1">
        <v>7838147</v>
      </c>
      <c r="AB2290" s="1">
        <v>8151858</v>
      </c>
      <c r="AC2290" s="1">
        <v>8166841</v>
      </c>
      <c r="AD2290" s="1">
        <v>3283029</v>
      </c>
      <c r="AE2290" s="1">
        <v>1003775</v>
      </c>
      <c r="AH2290" s="136">
        <f t="shared" si="35"/>
        <v>39902</v>
      </c>
      <c r="AI2290" s="177">
        <f>HLOOKUP(附加题模型!$E$2,历史数据!$B$3:$K$5000,ROW(A2288),)</f>
        <v>7.5585534297983701</v>
      </c>
      <c r="AJ2290" s="177">
        <f>HLOOKUP(附加题模型!$E$2,历史数据!$L$3:$U$5000,ROW(A2288),)</f>
        <v>7.4933934864380403</v>
      </c>
    </row>
    <row r="2291" spans="1:36" x14ac:dyDescent="0.2">
      <c r="A2291" s="148">
        <v>39903</v>
      </c>
      <c r="B2291" s="137">
        <v>10.5550027313434</v>
      </c>
      <c r="C2291" s="137">
        <v>44.557656065825803</v>
      </c>
      <c r="D2291" s="137">
        <v>7.4356066176456004</v>
      </c>
      <c r="E2291" s="137">
        <v>5.10436035791653</v>
      </c>
      <c r="F2291" s="137">
        <v>10.9075653263424</v>
      </c>
      <c r="G2291" s="137">
        <v>8.3093801765396993</v>
      </c>
      <c r="H2291" s="137">
        <v>4.6010259024366</v>
      </c>
      <c r="I2291" s="137">
        <v>11.883866262455999</v>
      </c>
      <c r="J2291" s="137">
        <v>17.513117757070098</v>
      </c>
      <c r="K2291" s="137">
        <v>7.3891375770615104</v>
      </c>
      <c r="L2291" s="137">
        <v>10.6467853637898</v>
      </c>
      <c r="M2291" s="137">
        <v>44.938490733055097</v>
      </c>
      <c r="N2291" s="137">
        <v>7.6624556330991904</v>
      </c>
      <c r="O2291" s="137">
        <v>5.2358031139143799</v>
      </c>
      <c r="P2291" s="137">
        <v>10.987474229831999</v>
      </c>
      <c r="Q2291" s="137">
        <v>8.6781396518299303</v>
      </c>
      <c r="R2291" s="137">
        <v>4.7071014275648198</v>
      </c>
      <c r="S2291" s="137">
        <v>12.0263098649169</v>
      </c>
      <c r="T2291" s="137">
        <v>18.583121211055701</v>
      </c>
      <c r="U2291" s="137">
        <v>7.7279692825352297</v>
      </c>
      <c r="V2291" s="1">
        <v>8298445</v>
      </c>
      <c r="W2291" s="1">
        <v>3379009</v>
      </c>
      <c r="X2291" s="1">
        <v>6350785</v>
      </c>
      <c r="Y2291" s="1">
        <v>6206938</v>
      </c>
      <c r="Z2291" s="1">
        <v>2645701</v>
      </c>
      <c r="AA2291" s="1">
        <v>5120460</v>
      </c>
      <c r="AB2291" s="1">
        <v>7903523</v>
      </c>
      <c r="AC2291" s="1">
        <v>4539052</v>
      </c>
      <c r="AD2291" s="1">
        <v>4589627</v>
      </c>
      <c r="AE2291" s="1">
        <v>1573802</v>
      </c>
      <c r="AH2291" s="136">
        <f t="shared" si="35"/>
        <v>39903</v>
      </c>
      <c r="AI2291" s="177">
        <f>HLOOKUP(附加题模型!$E$2,历史数据!$B$3:$K$5000,ROW(A2289),)</f>
        <v>7.3891375770615104</v>
      </c>
      <c r="AJ2291" s="177">
        <f>HLOOKUP(附加题模型!$E$2,历史数据!$L$3:$U$5000,ROW(A2289),)</f>
        <v>7.7279692825352297</v>
      </c>
    </row>
    <row r="2292" spans="1:36" x14ac:dyDescent="0.2">
      <c r="A2292" s="148">
        <v>39904</v>
      </c>
      <c r="B2292" s="137">
        <v>10.830350628682799</v>
      </c>
      <c r="C2292" s="137">
        <v>44.8623237996093</v>
      </c>
      <c r="D2292" s="137">
        <v>7.6624556330991904</v>
      </c>
      <c r="E2292" s="137">
        <v>5.22484955091456</v>
      </c>
      <c r="F2292" s="137">
        <v>11.000792380413699</v>
      </c>
      <c r="G2292" s="137">
        <v>8.6781396518299303</v>
      </c>
      <c r="H2292" s="137">
        <v>4.6938419869237897</v>
      </c>
      <c r="I2292" s="137">
        <v>12.2094516395096</v>
      </c>
      <c r="J2292" s="137">
        <v>18.583121211055701</v>
      </c>
      <c r="K2292" s="137">
        <v>7.7279692825352297</v>
      </c>
      <c r="L2292" s="137">
        <v>10.8609448394983</v>
      </c>
      <c r="M2292" s="137">
        <v>44.405322198934101</v>
      </c>
      <c r="N2292" s="137">
        <v>7.6372501869376803</v>
      </c>
      <c r="O2292" s="137">
        <v>5.3343851809127596</v>
      </c>
      <c r="P2292" s="137">
        <v>11.347064295535599</v>
      </c>
      <c r="Q2292" s="137">
        <v>8.8502274069653701</v>
      </c>
      <c r="R2292" s="137">
        <v>4.73362030884687</v>
      </c>
      <c r="S2292" s="137">
        <v>12.3315461559047</v>
      </c>
      <c r="T2292" s="137">
        <v>18.408426769588601</v>
      </c>
      <c r="U2292" s="137">
        <v>7.7670652485514298</v>
      </c>
      <c r="V2292" s="1">
        <v>10546200</v>
      </c>
      <c r="W2292" s="1">
        <v>2732615</v>
      </c>
      <c r="X2292" s="1">
        <v>7373793</v>
      </c>
      <c r="Y2292" s="1">
        <v>10244748</v>
      </c>
      <c r="Z2292" s="1">
        <v>5239868</v>
      </c>
      <c r="AA2292" s="1">
        <v>4274534</v>
      </c>
      <c r="AB2292" s="1">
        <v>11003812</v>
      </c>
      <c r="AC2292" s="1">
        <v>6409143</v>
      </c>
      <c r="AD2292" s="1">
        <v>3466403</v>
      </c>
      <c r="AE2292" s="1">
        <v>1447642</v>
      </c>
      <c r="AH2292" s="136">
        <f t="shared" si="35"/>
        <v>39904</v>
      </c>
      <c r="AI2292" s="177">
        <f>HLOOKUP(附加题模型!$E$2,历史数据!$B$3:$K$5000,ROW(A2290),)</f>
        <v>7.7279692825352297</v>
      </c>
      <c r="AJ2292" s="177">
        <f>HLOOKUP(附加题模型!$E$2,历史数据!$L$3:$U$5000,ROW(A2290),)</f>
        <v>7.7670652485514298</v>
      </c>
    </row>
    <row r="2293" spans="1:36" x14ac:dyDescent="0.2">
      <c r="A2293" s="148">
        <v>39905</v>
      </c>
      <c r="B2293" s="137">
        <v>10.922133261129201</v>
      </c>
      <c r="C2293" s="137">
        <v>44.405322198934101</v>
      </c>
      <c r="D2293" s="137">
        <v>7.6624556330991904</v>
      </c>
      <c r="E2293" s="137">
        <v>5.3672458699122298</v>
      </c>
      <c r="F2293" s="137">
        <v>11.187246488556299</v>
      </c>
      <c r="G2293" s="137">
        <v>8.8256434419460206</v>
      </c>
      <c r="H2293" s="137">
        <v>4.7468797494879</v>
      </c>
      <c r="I2293" s="137">
        <v>12.4129425001681</v>
      </c>
      <c r="J2293" s="137">
        <v>18.408426769588601</v>
      </c>
      <c r="K2293" s="137">
        <v>7.7540332598793604</v>
      </c>
      <c r="L2293" s="137">
        <v>11.534017477439001</v>
      </c>
      <c r="M2293" s="137">
        <v>43.567485931029701</v>
      </c>
      <c r="N2293" s="137">
        <v>7.52382567921088</v>
      </c>
      <c r="O2293" s="137">
        <v>5.3234316179129397</v>
      </c>
      <c r="P2293" s="137">
        <v>11.506882102515</v>
      </c>
      <c r="Q2293" s="137">
        <v>8.7518915468879701</v>
      </c>
      <c r="R2293" s="137">
        <v>4.7999175120520103</v>
      </c>
      <c r="S2293" s="137">
        <v>11.9856116927852</v>
      </c>
      <c r="T2293" s="137">
        <v>18.080874691838002</v>
      </c>
      <c r="U2293" s="137">
        <v>7.8322251919117596</v>
      </c>
      <c r="V2293" s="1">
        <v>30083418</v>
      </c>
      <c r="W2293" s="1">
        <v>2543638</v>
      </c>
      <c r="X2293" s="1">
        <v>6528144</v>
      </c>
      <c r="Y2293" s="1">
        <v>9562832</v>
      </c>
      <c r="Z2293" s="1">
        <v>6869389</v>
      </c>
      <c r="AA2293" s="1">
        <v>4501616</v>
      </c>
      <c r="AB2293" s="1">
        <v>18977644</v>
      </c>
      <c r="AC2293" s="1">
        <v>5632919</v>
      </c>
      <c r="AD2293" s="1">
        <v>2656277</v>
      </c>
      <c r="AE2293" s="1">
        <v>1784731</v>
      </c>
      <c r="AH2293" s="136">
        <f t="shared" si="35"/>
        <v>39905</v>
      </c>
      <c r="AI2293" s="177">
        <f>HLOOKUP(附加题模型!$E$2,历史数据!$B$3:$K$5000,ROW(A2291),)</f>
        <v>7.7540332598793604</v>
      </c>
      <c r="AJ2293" s="177">
        <f>HLOOKUP(附加题模型!$E$2,历史数据!$L$3:$U$5000,ROW(A2291),)</f>
        <v>7.8322251919117596</v>
      </c>
    </row>
    <row r="2294" spans="1:36" x14ac:dyDescent="0.2">
      <c r="A2294" s="148">
        <v>39906</v>
      </c>
      <c r="B2294" s="137">
        <v>11.5034232666235</v>
      </c>
      <c r="C2294" s="137">
        <v>44.329155265488303</v>
      </c>
      <c r="D2294" s="137">
        <v>7.56163384845315</v>
      </c>
      <c r="E2294" s="137">
        <v>5.3124780549131199</v>
      </c>
      <c r="F2294" s="137">
        <v>11.506882102515</v>
      </c>
      <c r="G2294" s="137">
        <v>8.7518915468879701</v>
      </c>
      <c r="H2294" s="137">
        <v>4.8131769526930404</v>
      </c>
      <c r="I2294" s="137">
        <v>11.9856116927852</v>
      </c>
      <c r="J2294" s="137">
        <v>18.1027114970213</v>
      </c>
      <c r="K2294" s="137">
        <v>7.8452571805838298</v>
      </c>
      <c r="L2294" s="137">
        <v>11.0139158935757</v>
      </c>
      <c r="M2294" s="137">
        <v>44.252988332042399</v>
      </c>
      <c r="N2294" s="137">
        <v>7.4860175099686197</v>
      </c>
      <c r="O2294" s="137">
        <v>5.2905709289134801</v>
      </c>
      <c r="P2294" s="137">
        <v>11.2138827897195</v>
      </c>
      <c r="Q2294" s="137">
        <v>8.5552198267331896</v>
      </c>
      <c r="R2294" s="137">
        <v>4.6938419869237897</v>
      </c>
      <c r="S2294" s="137">
        <v>11.9856116927852</v>
      </c>
      <c r="T2294" s="137">
        <v>18.080874691838002</v>
      </c>
      <c r="U2294" s="137">
        <v>7.5194574637821701</v>
      </c>
      <c r="V2294" s="1">
        <v>17495518</v>
      </c>
      <c r="W2294" s="1">
        <v>2936082</v>
      </c>
      <c r="X2294" s="1">
        <v>6298497</v>
      </c>
      <c r="Y2294" s="1">
        <v>7983369</v>
      </c>
      <c r="Z2294" s="1">
        <v>4186163</v>
      </c>
      <c r="AA2294" s="1">
        <v>3859920</v>
      </c>
      <c r="AB2294" s="1">
        <v>9197945</v>
      </c>
      <c r="AC2294" s="1">
        <v>0</v>
      </c>
      <c r="AD2294" s="1">
        <v>2653514</v>
      </c>
      <c r="AE2294" s="1">
        <v>1231720</v>
      </c>
      <c r="AH2294" s="136">
        <f t="shared" si="35"/>
        <v>39906</v>
      </c>
      <c r="AI2294" s="177">
        <f>HLOOKUP(附加题模型!$E$2,历史数据!$B$3:$K$5000,ROW(A2292),)</f>
        <v>7.8452571805838298</v>
      </c>
      <c r="AJ2294" s="177">
        <f>HLOOKUP(附加题模型!$E$2,历史数据!$L$3:$U$5000,ROW(A2292),)</f>
        <v>7.5194574637821701</v>
      </c>
    </row>
    <row r="2295" spans="1:36" x14ac:dyDescent="0.2">
      <c r="A2295" s="148">
        <v>39910</v>
      </c>
      <c r="B2295" s="137">
        <v>11.0139158935757</v>
      </c>
      <c r="C2295" s="137">
        <v>44.100654465150697</v>
      </c>
      <c r="D2295" s="137">
        <v>7.4104011714840903</v>
      </c>
      <c r="E2295" s="137">
        <v>5.3234316179129397</v>
      </c>
      <c r="F2295" s="137">
        <v>11.2138827897195</v>
      </c>
      <c r="G2295" s="137">
        <v>8.5552198267331896</v>
      </c>
      <c r="H2295" s="137">
        <v>4.6938419869237897</v>
      </c>
      <c r="I2295" s="137">
        <v>11.924564434587699</v>
      </c>
      <c r="J2295" s="137">
        <v>18.1027114970213</v>
      </c>
      <c r="K2295" s="137">
        <v>7.5585534297983701</v>
      </c>
      <c r="L2295" s="137">
        <v>10.9527274719447</v>
      </c>
      <c r="M2295" s="137">
        <v>44.405322198934101</v>
      </c>
      <c r="N2295" s="137">
        <v>7.59944201769542</v>
      </c>
      <c r="O2295" s="137">
        <v>5.3891529959118696</v>
      </c>
      <c r="P2295" s="137">
        <v>11.054064982740099</v>
      </c>
      <c r="Q2295" s="137">
        <v>8.7764755119073197</v>
      </c>
      <c r="R2295" s="137">
        <v>4.7601391901289301</v>
      </c>
      <c r="S2295" s="137">
        <v>11.822819004258401</v>
      </c>
      <c r="T2295" s="137">
        <v>18.146385107388099</v>
      </c>
      <c r="U2295" s="137">
        <v>7.3370096223732499</v>
      </c>
      <c r="V2295" s="1">
        <v>10903198</v>
      </c>
      <c r="W2295" s="1">
        <v>2062804</v>
      </c>
      <c r="X2295" s="1">
        <v>4609762</v>
      </c>
      <c r="Y2295" s="1">
        <v>4498388</v>
      </c>
      <c r="Z2295" s="1">
        <v>2945621</v>
      </c>
      <c r="AA2295" s="1">
        <v>2842310</v>
      </c>
      <c r="AB2295" s="1">
        <v>6101777</v>
      </c>
      <c r="AC2295" s="1">
        <v>3626524</v>
      </c>
      <c r="AD2295" s="1">
        <v>2398208</v>
      </c>
      <c r="AE2295" s="1">
        <v>1496209</v>
      </c>
      <c r="AH2295" s="136">
        <f t="shared" si="35"/>
        <v>39910</v>
      </c>
      <c r="AI2295" s="177">
        <f>HLOOKUP(附加题模型!$E$2,历史数据!$B$3:$K$5000,ROW(A2293),)</f>
        <v>7.5585534297983701</v>
      </c>
      <c r="AJ2295" s="177">
        <f>HLOOKUP(附加题模型!$E$2,历史数据!$L$3:$U$5000,ROW(A2293),)</f>
        <v>7.3370096223732499</v>
      </c>
    </row>
    <row r="2296" spans="1:36" x14ac:dyDescent="0.2">
      <c r="A2296" s="148">
        <v>39911</v>
      </c>
      <c r="B2296" s="137">
        <v>10.9527274719447</v>
      </c>
      <c r="C2296" s="137">
        <v>44.176821398596601</v>
      </c>
      <c r="D2296" s="137">
        <v>7.5868392946146601</v>
      </c>
      <c r="E2296" s="137">
        <v>5.4220136849113301</v>
      </c>
      <c r="F2296" s="137">
        <v>11.054064982740099</v>
      </c>
      <c r="G2296" s="137">
        <v>8.7764755119073197</v>
      </c>
      <c r="H2296" s="137">
        <v>4.7601391901289301</v>
      </c>
      <c r="I2296" s="137">
        <v>11.741422659994999</v>
      </c>
      <c r="J2296" s="137">
        <v>18.1027114970213</v>
      </c>
      <c r="K2296" s="137">
        <v>7.3630735997173797</v>
      </c>
      <c r="L2296" s="137">
        <v>10.524408520527899</v>
      </c>
      <c r="M2296" s="137">
        <v>45.776327000959498</v>
      </c>
      <c r="N2296" s="137">
        <v>7.4608120638071096</v>
      </c>
      <c r="O2296" s="137">
        <v>5.0714996689170597</v>
      </c>
      <c r="P2296" s="137">
        <v>10.428111905404201</v>
      </c>
      <c r="Q2296" s="137">
        <v>8.53063586171384</v>
      </c>
      <c r="R2296" s="137">
        <v>4.5214692585904297</v>
      </c>
      <c r="S2296" s="137">
        <v>11.2937427665463</v>
      </c>
      <c r="T2296" s="137">
        <v>16.9671976274856</v>
      </c>
      <c r="U2296" s="137">
        <v>7.2457857016687797</v>
      </c>
      <c r="V2296" s="1">
        <v>8983385</v>
      </c>
      <c r="W2296" s="1">
        <v>9033980</v>
      </c>
      <c r="X2296" s="1">
        <v>3520468</v>
      </c>
      <c r="Y2296" s="1">
        <v>5608628</v>
      </c>
      <c r="Z2296" s="1">
        <v>4212401</v>
      </c>
      <c r="AA2296" s="1">
        <v>3252567</v>
      </c>
      <c r="AB2296" s="1">
        <v>7502340</v>
      </c>
      <c r="AC2296" s="1">
        <v>3748021</v>
      </c>
      <c r="AD2296" s="1">
        <v>2725401</v>
      </c>
      <c r="AE2296" s="1">
        <v>901571</v>
      </c>
      <c r="AH2296" s="136">
        <f t="shared" si="35"/>
        <v>39911</v>
      </c>
      <c r="AI2296" s="177">
        <f>HLOOKUP(附加题模型!$E$2,历史数据!$B$3:$K$5000,ROW(A2294),)</f>
        <v>7.3630735997173797</v>
      </c>
      <c r="AJ2296" s="177">
        <f>HLOOKUP(附加题模型!$E$2,历史数据!$L$3:$U$5000,ROW(A2294),)</f>
        <v>7.2457857016687797</v>
      </c>
    </row>
    <row r="2297" spans="1:36" x14ac:dyDescent="0.2">
      <c r="A2297" s="148">
        <v>39912</v>
      </c>
      <c r="B2297" s="137">
        <v>10.524408520527899</v>
      </c>
      <c r="C2297" s="137">
        <v>46.080994734743001</v>
      </c>
      <c r="D2297" s="137">
        <v>7.4104011714840903</v>
      </c>
      <c r="E2297" s="137">
        <v>5.1153139209163498</v>
      </c>
      <c r="F2297" s="137">
        <v>10.4147937548226</v>
      </c>
      <c r="G2297" s="137">
        <v>8.3585481065784002</v>
      </c>
      <c r="H2297" s="137">
        <v>4.5347286992314597</v>
      </c>
      <c r="I2297" s="137">
        <v>11.273393680480501</v>
      </c>
      <c r="J2297" s="137">
        <v>16.879850406752102</v>
      </c>
      <c r="K2297" s="137">
        <v>7.2327537129967201</v>
      </c>
      <c r="L2297" s="137">
        <v>10.7385679962363</v>
      </c>
      <c r="M2297" s="137">
        <v>48.061335004335199</v>
      </c>
      <c r="N2297" s="137">
        <v>7.4230038945648404</v>
      </c>
      <c r="O2297" s="137">
        <v>5.1810352989152699</v>
      </c>
      <c r="P2297" s="137">
        <v>10.7211112181998</v>
      </c>
      <c r="Q2297" s="137">
        <v>8.8010594769266692</v>
      </c>
      <c r="R2297" s="137">
        <v>4.6540636650007103</v>
      </c>
      <c r="S2297" s="137">
        <v>11.4565354550731</v>
      </c>
      <c r="T2297" s="137">
        <v>17.207402484502801</v>
      </c>
      <c r="U2297" s="137">
        <v>7.3370096223732499</v>
      </c>
      <c r="V2297" s="1">
        <v>5734402</v>
      </c>
      <c r="W2297" s="1">
        <v>4323735</v>
      </c>
      <c r="X2297" s="1">
        <v>2683494</v>
      </c>
      <c r="Y2297" s="1">
        <v>3382717</v>
      </c>
      <c r="Z2297" s="1">
        <v>2890643</v>
      </c>
      <c r="AA2297" s="1">
        <v>2623692</v>
      </c>
      <c r="AB2297" s="1">
        <v>6219209</v>
      </c>
      <c r="AC2297" s="1">
        <v>2460492</v>
      </c>
      <c r="AD2297" s="1">
        <v>1171161</v>
      </c>
      <c r="AE2297" s="1">
        <v>1370920</v>
      </c>
      <c r="AH2297" s="136">
        <f t="shared" si="35"/>
        <v>39912</v>
      </c>
      <c r="AI2297" s="177">
        <f>HLOOKUP(附加题模型!$E$2,历史数据!$B$3:$K$5000,ROW(A2295),)</f>
        <v>7.2327537129967201</v>
      </c>
      <c r="AJ2297" s="177">
        <f>HLOOKUP(附加题模型!$E$2,历史数据!$L$3:$U$5000,ROW(A2295),)</f>
        <v>7.3370096223732499</v>
      </c>
    </row>
    <row r="2298" spans="1:36" x14ac:dyDescent="0.2">
      <c r="A2298" s="148">
        <v>39913</v>
      </c>
      <c r="B2298" s="137">
        <v>10.7997564178673</v>
      </c>
      <c r="C2298" s="137">
        <v>50.422509941156797</v>
      </c>
      <c r="D2298" s="137">
        <v>7.4356066176456004</v>
      </c>
      <c r="E2298" s="137">
        <v>5.2358031139143799</v>
      </c>
      <c r="F2298" s="137">
        <v>10.667838615873301</v>
      </c>
      <c r="G2298" s="137">
        <v>8.8502274069653701</v>
      </c>
      <c r="H2298" s="137">
        <v>4.6673231056417297</v>
      </c>
      <c r="I2298" s="137">
        <v>11.476884541139</v>
      </c>
      <c r="J2298" s="137">
        <v>17.338423315603102</v>
      </c>
      <c r="K2298" s="137">
        <v>7.3630735997173797</v>
      </c>
      <c r="L2298" s="137">
        <v>11.075104315206699</v>
      </c>
      <c r="M2298" s="137">
        <v>50.498676874602602</v>
      </c>
      <c r="N2298" s="137">
        <v>7.56163384845315</v>
      </c>
      <c r="O2298" s="137">
        <v>5.3453387439125901</v>
      </c>
      <c r="P2298" s="137">
        <v>10.7610656699446</v>
      </c>
      <c r="Q2298" s="137">
        <v>8.9239793020234099</v>
      </c>
      <c r="R2298" s="137">
        <v>4.7601391901289301</v>
      </c>
      <c r="S2298" s="137">
        <v>11.782120832126701</v>
      </c>
      <c r="T2298" s="137">
        <v>17.556791367436901</v>
      </c>
      <c r="U2298" s="137">
        <v>7.5585534297983701</v>
      </c>
      <c r="V2298" s="1">
        <v>10766502</v>
      </c>
      <c r="W2298" s="1">
        <v>1646068</v>
      </c>
      <c r="X2298" s="1">
        <v>7188018</v>
      </c>
      <c r="Y2298" s="1">
        <v>6242801</v>
      </c>
      <c r="Z2298" s="1">
        <v>2832135</v>
      </c>
      <c r="AA2298" s="1">
        <v>5614395</v>
      </c>
      <c r="AB2298" s="1">
        <v>8324919</v>
      </c>
      <c r="AC2298" s="1">
        <v>4009582</v>
      </c>
      <c r="AD2298" s="1">
        <v>1485314</v>
      </c>
      <c r="AE2298" s="1">
        <v>1775504</v>
      </c>
      <c r="AH2298" s="136">
        <f t="shared" si="35"/>
        <v>39913</v>
      </c>
      <c r="AI2298" s="177">
        <f>HLOOKUP(附加题模型!$E$2,历史数据!$B$3:$K$5000,ROW(A2296),)</f>
        <v>7.3630735997173797</v>
      </c>
      <c r="AJ2298" s="177">
        <f>HLOOKUP(附加题模型!$E$2,历史数据!$L$3:$U$5000,ROW(A2296),)</f>
        <v>7.5585534297983701</v>
      </c>
    </row>
    <row r="2299" spans="1:36" x14ac:dyDescent="0.2">
      <c r="A2299" s="148">
        <v>39916</v>
      </c>
      <c r="B2299" s="137">
        <v>11.075104315206699</v>
      </c>
      <c r="C2299" s="137">
        <v>53.012185678315902</v>
      </c>
      <c r="D2299" s="137">
        <v>7.56163384845315</v>
      </c>
      <c r="E2299" s="137">
        <v>5.3891529959118696</v>
      </c>
      <c r="F2299" s="137">
        <v>10.9075653263424</v>
      </c>
      <c r="G2299" s="137">
        <v>8.9239793020234099</v>
      </c>
      <c r="H2299" s="137">
        <v>4.7733986307699601</v>
      </c>
      <c r="I2299" s="137">
        <v>11.924564434587699</v>
      </c>
      <c r="J2299" s="137">
        <v>17.556791367436901</v>
      </c>
      <c r="K2299" s="137">
        <v>7.6758413278469702</v>
      </c>
      <c r="L2299" s="137">
        <v>11.166886947653101</v>
      </c>
      <c r="M2299" s="137">
        <v>53.012185678315902</v>
      </c>
      <c r="N2299" s="137">
        <v>7.59944201769542</v>
      </c>
      <c r="O2299" s="137">
        <v>5.4658279369106104</v>
      </c>
      <c r="P2299" s="137">
        <v>10.920883476924001</v>
      </c>
      <c r="Q2299" s="137">
        <v>9.3664906723716808</v>
      </c>
      <c r="R2299" s="137">
        <v>4.7999175120520103</v>
      </c>
      <c r="S2299" s="137">
        <v>11.9449135206535</v>
      </c>
      <c r="T2299" s="137">
        <v>19.1945517561903</v>
      </c>
      <c r="U2299" s="137">
        <v>7.8713211579279596</v>
      </c>
      <c r="V2299" s="1">
        <v>14721768</v>
      </c>
      <c r="W2299" s="1">
        <v>756300</v>
      </c>
      <c r="X2299" s="1">
        <v>5339584</v>
      </c>
      <c r="Y2299" s="1">
        <v>8792308</v>
      </c>
      <c r="Z2299" s="1">
        <v>3743621</v>
      </c>
      <c r="AA2299" s="1">
        <v>6160425</v>
      </c>
      <c r="AB2299" s="1">
        <v>9315493</v>
      </c>
      <c r="AC2299" s="1">
        <v>4546522</v>
      </c>
      <c r="AD2299" s="1">
        <v>9367291</v>
      </c>
      <c r="AE2299" s="1">
        <v>2750027</v>
      </c>
      <c r="AH2299" s="136">
        <f t="shared" si="35"/>
        <v>39916</v>
      </c>
      <c r="AI2299" s="177">
        <f>HLOOKUP(附加题模型!$E$2,历史数据!$B$3:$K$5000,ROW(A2297),)</f>
        <v>7.6758413278469702</v>
      </c>
      <c r="AJ2299" s="177">
        <f>HLOOKUP(附加题模型!$E$2,历史数据!$L$3:$U$5000,ROW(A2297),)</f>
        <v>7.8713211579279596</v>
      </c>
    </row>
    <row r="2300" spans="1:36" x14ac:dyDescent="0.2">
      <c r="A2300" s="148">
        <v>39917</v>
      </c>
      <c r="B2300" s="137">
        <v>11.166886947653101</v>
      </c>
      <c r="C2300" s="137">
        <v>55.678028348920797</v>
      </c>
      <c r="D2300" s="137">
        <v>7.6246474638569302</v>
      </c>
      <c r="E2300" s="137">
        <v>5.4767814999104401</v>
      </c>
      <c r="F2300" s="137">
        <v>10.8409745734343</v>
      </c>
      <c r="G2300" s="137">
        <v>9.5631623925264595</v>
      </c>
      <c r="H2300" s="137">
        <v>4.7468797494879</v>
      </c>
      <c r="I2300" s="137">
        <v>11.9449135206535</v>
      </c>
      <c r="J2300" s="137">
        <v>18.998020509539899</v>
      </c>
      <c r="K2300" s="137">
        <v>7.7931292258955596</v>
      </c>
      <c r="L2300" s="137">
        <v>11.2586695800996</v>
      </c>
      <c r="M2300" s="137">
        <v>55.678028348920797</v>
      </c>
      <c r="N2300" s="137">
        <v>7.5112229561301298</v>
      </c>
      <c r="O2300" s="137">
        <v>5.7177598859064904</v>
      </c>
      <c r="P2300" s="137">
        <v>11.0807012839033</v>
      </c>
      <c r="Q2300" s="137">
        <v>9.6614982526038595</v>
      </c>
      <c r="R2300" s="137">
        <v>4.7733986307699601</v>
      </c>
      <c r="S2300" s="137">
        <v>12.8809714796826</v>
      </c>
      <c r="T2300" s="137">
        <v>19.522103833940999</v>
      </c>
      <c r="U2300" s="137">
        <v>7.9234491126162201</v>
      </c>
      <c r="V2300" s="1">
        <v>11347868</v>
      </c>
      <c r="W2300" s="1">
        <v>454224</v>
      </c>
      <c r="X2300" s="1">
        <v>6219998</v>
      </c>
      <c r="Y2300" s="1">
        <v>14264373</v>
      </c>
      <c r="Z2300" s="1">
        <v>3303148</v>
      </c>
      <c r="AA2300" s="1">
        <v>8626882</v>
      </c>
      <c r="AB2300" s="1">
        <v>9296904</v>
      </c>
      <c r="AC2300" s="1">
        <v>11311536</v>
      </c>
      <c r="AD2300" s="1">
        <v>15786996</v>
      </c>
      <c r="AE2300" s="1">
        <v>2823197</v>
      </c>
      <c r="AH2300" s="136">
        <f t="shared" si="35"/>
        <v>39917</v>
      </c>
      <c r="AI2300" s="177">
        <f>HLOOKUP(附加题模型!$E$2,历史数据!$B$3:$K$5000,ROW(A2298),)</f>
        <v>7.7931292258955596</v>
      </c>
      <c r="AJ2300" s="177">
        <f>HLOOKUP(附加题模型!$E$2,历史数据!$L$3:$U$5000,ROW(A2298),)</f>
        <v>7.9234491126162201</v>
      </c>
    </row>
    <row r="2301" spans="1:36" x14ac:dyDescent="0.2">
      <c r="A2301" s="148">
        <v>39918</v>
      </c>
      <c r="B2301" s="137">
        <v>11.228075369284101</v>
      </c>
      <c r="C2301" s="137">
        <v>58.496204886417502</v>
      </c>
      <c r="D2301" s="137">
        <v>7.4734147868878598</v>
      </c>
      <c r="E2301" s="137">
        <v>5.5972706929084701</v>
      </c>
      <c r="F2301" s="137">
        <v>11.160610187393001</v>
      </c>
      <c r="G2301" s="137">
        <v>9.63691428758451</v>
      </c>
      <c r="H2301" s="137">
        <v>4.7468797494879</v>
      </c>
      <c r="I2301" s="137">
        <v>12.6571315329582</v>
      </c>
      <c r="J2301" s="137">
        <v>19.565777444307699</v>
      </c>
      <c r="K2301" s="137">
        <v>7.8843531466000201</v>
      </c>
      <c r="L2301" s="137">
        <v>11.717582742331899</v>
      </c>
      <c r="M2301" s="137">
        <v>58.496204886417502</v>
      </c>
      <c r="N2301" s="137">
        <v>7.6372501869376803</v>
      </c>
      <c r="O2301" s="137">
        <v>5.6301313819079297</v>
      </c>
      <c r="P2301" s="137">
        <v>11.3071098437908</v>
      </c>
      <c r="Q2301" s="137">
        <v>9.7844180777006002</v>
      </c>
      <c r="R2301" s="137">
        <v>4.8794741558981798</v>
      </c>
      <c r="S2301" s="137">
        <v>12.7181787911558</v>
      </c>
      <c r="T2301" s="137">
        <v>21.4655794952617</v>
      </c>
      <c r="U2301" s="137">
        <v>7.5455214411263096</v>
      </c>
      <c r="V2301" s="1">
        <v>16646822</v>
      </c>
      <c r="W2301" s="1">
        <v>274130</v>
      </c>
      <c r="X2301" s="1">
        <v>7676996</v>
      </c>
      <c r="Y2301" s="1">
        <v>10891956</v>
      </c>
      <c r="Z2301" s="1">
        <v>5204481</v>
      </c>
      <c r="AA2301" s="1">
        <v>5339360</v>
      </c>
      <c r="AB2301" s="1">
        <v>11992937</v>
      </c>
      <c r="AC2301" s="1">
        <v>7173576</v>
      </c>
      <c r="AD2301" s="1">
        <v>17706570</v>
      </c>
      <c r="AE2301" s="1">
        <v>3541378</v>
      </c>
      <c r="AH2301" s="136">
        <f t="shared" si="35"/>
        <v>39918</v>
      </c>
      <c r="AI2301" s="177">
        <f>HLOOKUP(附加题模型!$E$2,历史数据!$B$3:$K$5000,ROW(A2299),)</f>
        <v>7.8843531466000201</v>
      </c>
      <c r="AJ2301" s="177">
        <f>HLOOKUP(附加题模型!$E$2,历史数据!$L$3:$U$5000,ROW(A2299),)</f>
        <v>7.5455214411263096</v>
      </c>
    </row>
    <row r="2302" spans="1:36" x14ac:dyDescent="0.2">
      <c r="A2302" s="148">
        <v>39919</v>
      </c>
      <c r="B2302" s="137">
        <v>11.595205899070001</v>
      </c>
      <c r="C2302" s="137">
        <v>61.390548357360103</v>
      </c>
      <c r="D2302" s="137">
        <v>7.6750583561799504</v>
      </c>
      <c r="E2302" s="137">
        <v>5.6301313819079297</v>
      </c>
      <c r="F2302" s="137">
        <v>11.3204279943724</v>
      </c>
      <c r="G2302" s="137">
        <v>9.9073379027973392</v>
      </c>
      <c r="H2302" s="137">
        <v>4.9325119184622901</v>
      </c>
      <c r="I2302" s="137">
        <v>12.677480619024101</v>
      </c>
      <c r="J2302" s="137">
        <v>21.421905884895001</v>
      </c>
      <c r="K2302" s="137">
        <v>7.6237133731586999</v>
      </c>
      <c r="L2302" s="137">
        <v>11.5646116882545</v>
      </c>
      <c r="M2302" s="137">
        <v>61.390548357360103</v>
      </c>
      <c r="N2302" s="137">
        <v>8.0531400486026001</v>
      </c>
      <c r="O2302" s="137">
        <v>5.7287134489063201</v>
      </c>
      <c r="P2302" s="137">
        <v>11.2538372414643</v>
      </c>
      <c r="Q2302" s="137">
        <v>9.5139944624877693</v>
      </c>
      <c r="R2302" s="137">
        <v>4.9988091216674304</v>
      </c>
      <c r="S2302" s="137">
        <v>12.6571315329582</v>
      </c>
      <c r="T2302" s="137">
        <v>20.8978225604939</v>
      </c>
      <c r="U2302" s="137">
        <v>7.6888733165190297</v>
      </c>
      <c r="V2302" s="1">
        <v>13561077</v>
      </c>
      <c r="W2302" s="1">
        <v>820896</v>
      </c>
      <c r="X2302" s="1">
        <v>12002425</v>
      </c>
      <c r="Y2302" s="1">
        <v>12566342</v>
      </c>
      <c r="Z2302" s="1">
        <v>3783769</v>
      </c>
      <c r="AA2302" s="1">
        <v>4462413</v>
      </c>
      <c r="AB2302" s="1">
        <v>18522644</v>
      </c>
      <c r="AC2302" s="1">
        <v>5035259</v>
      </c>
      <c r="AD2302" s="1">
        <v>12727581</v>
      </c>
      <c r="AE2302" s="1">
        <v>2188622</v>
      </c>
      <c r="AH2302" s="136">
        <f t="shared" si="35"/>
        <v>39919</v>
      </c>
      <c r="AI2302" s="177">
        <f>HLOOKUP(附加题模型!$E$2,历史数据!$B$3:$K$5000,ROW(A2300),)</f>
        <v>7.6237133731586999</v>
      </c>
      <c r="AJ2302" s="177">
        <f>HLOOKUP(附加题模型!$E$2,历史数据!$L$3:$U$5000,ROW(A2300),)</f>
        <v>7.6888733165190297</v>
      </c>
    </row>
    <row r="2303" spans="1:36" x14ac:dyDescent="0.2">
      <c r="A2303" s="148">
        <v>39920</v>
      </c>
      <c r="B2303" s="137">
        <v>11.5646116882545</v>
      </c>
      <c r="C2303" s="137">
        <v>64.4372256951943</v>
      </c>
      <c r="D2303" s="137">
        <v>7.9775237101180698</v>
      </c>
      <c r="E2303" s="137">
        <v>5.7944348269052401</v>
      </c>
      <c r="F2303" s="137">
        <v>11.2405190908827</v>
      </c>
      <c r="G2303" s="137">
        <v>9.4648265324490701</v>
      </c>
      <c r="H2303" s="137">
        <v>4.9988091216674304</v>
      </c>
      <c r="I2303" s="137">
        <v>12.6164333608265</v>
      </c>
      <c r="J2303" s="137">
        <v>21.6402739367288</v>
      </c>
      <c r="K2303" s="137">
        <v>7.6758413278469702</v>
      </c>
      <c r="L2303" s="137">
        <v>12.727191699243001</v>
      </c>
      <c r="M2303" s="137">
        <v>61.847549958035202</v>
      </c>
      <c r="N2303" s="137">
        <v>7.7884828639067401</v>
      </c>
      <c r="O2303" s="137">
        <v>5.6629920709073902</v>
      </c>
      <c r="P2303" s="137">
        <v>11.586791006004701</v>
      </c>
      <c r="Q2303" s="137">
        <v>9.4156586024103799</v>
      </c>
      <c r="R2303" s="137">
        <v>4.8264363933340704</v>
      </c>
      <c r="S2303" s="137">
        <v>12.7588769632875</v>
      </c>
      <c r="T2303" s="137">
        <v>22.972319052914902</v>
      </c>
      <c r="U2303" s="137">
        <v>7.6106813844866403</v>
      </c>
      <c r="V2303" s="1">
        <v>37511037</v>
      </c>
      <c r="W2303" s="1">
        <v>23315307</v>
      </c>
      <c r="X2303" s="1">
        <v>7517025</v>
      </c>
      <c r="Y2303" s="1">
        <v>8395118</v>
      </c>
      <c r="Z2303" s="1">
        <v>9154742</v>
      </c>
      <c r="AA2303" s="1">
        <v>3551323</v>
      </c>
      <c r="AB2303" s="1">
        <v>12520962</v>
      </c>
      <c r="AC2303" s="1">
        <v>6262464</v>
      </c>
      <c r="AD2303" s="1">
        <v>26112154</v>
      </c>
      <c r="AE2303" s="1">
        <v>1229905</v>
      </c>
      <c r="AH2303" s="136">
        <f t="shared" si="35"/>
        <v>39920</v>
      </c>
      <c r="AI2303" s="177">
        <f>HLOOKUP(附加题模型!$E$2,历史数据!$B$3:$K$5000,ROW(A2301),)</f>
        <v>7.6758413278469702</v>
      </c>
      <c r="AJ2303" s="177">
        <f>HLOOKUP(附加题模型!$E$2,历史数据!$L$3:$U$5000,ROW(A2301),)</f>
        <v>7.6106813844866403</v>
      </c>
    </row>
    <row r="2304" spans="1:36" x14ac:dyDescent="0.2">
      <c r="A2304" s="148">
        <v>39923</v>
      </c>
      <c r="B2304" s="137">
        <v>12.971945385766899</v>
      </c>
      <c r="C2304" s="137">
        <v>58.724705686755101</v>
      </c>
      <c r="D2304" s="137">
        <v>7.7884828639067401</v>
      </c>
      <c r="E2304" s="137">
        <v>5.6739456339072101</v>
      </c>
      <c r="F2304" s="137">
        <v>11.4269731990253</v>
      </c>
      <c r="G2304" s="137">
        <v>9.3910746373910303</v>
      </c>
      <c r="H2304" s="137">
        <v>4.8131769526930404</v>
      </c>
      <c r="I2304" s="137">
        <v>13.77633126658</v>
      </c>
      <c r="J2304" s="137">
        <v>23.8021176498833</v>
      </c>
      <c r="K2304" s="137">
        <v>7.6497773505028297</v>
      </c>
      <c r="L2304" s="137">
        <v>13.4920469696302</v>
      </c>
      <c r="M2304" s="137">
        <v>58.724705686755101</v>
      </c>
      <c r="N2304" s="137">
        <v>7.8640992023912801</v>
      </c>
      <c r="O2304" s="137">
        <v>6.05732033890094</v>
      </c>
      <c r="P2304" s="137">
        <v>11.9863355234531</v>
      </c>
      <c r="Q2304" s="137">
        <v>9.6614982526038595</v>
      </c>
      <c r="R2304" s="137">
        <v>5.2374790532059201</v>
      </c>
      <c r="S2304" s="137">
        <v>13.3083022870654</v>
      </c>
      <c r="T2304" s="137">
        <v>25.265183597169699</v>
      </c>
      <c r="U2304" s="137">
        <v>7.8713211579279596</v>
      </c>
      <c r="V2304" s="1">
        <v>53291845</v>
      </c>
      <c r="W2304" s="1">
        <v>2092700</v>
      </c>
      <c r="X2304" s="1">
        <v>4311887</v>
      </c>
      <c r="Y2304" s="1">
        <v>13655359</v>
      </c>
      <c r="Z2304" s="1">
        <v>7826930</v>
      </c>
      <c r="AA2304" s="1">
        <v>3339071</v>
      </c>
      <c r="AB2304" s="1">
        <v>17463549</v>
      </c>
      <c r="AC2304" s="1">
        <v>12872565</v>
      </c>
      <c r="AD2304" s="1">
        <v>34728086</v>
      </c>
      <c r="AE2304" s="1">
        <v>1910298</v>
      </c>
      <c r="AH2304" s="136">
        <f t="shared" si="35"/>
        <v>39923</v>
      </c>
      <c r="AI2304" s="177">
        <f>HLOOKUP(附加题模型!$E$2,历史数据!$B$3:$K$5000,ROW(A2302),)</f>
        <v>7.6497773505028297</v>
      </c>
      <c r="AJ2304" s="177">
        <f>HLOOKUP(附加题模型!$E$2,历史数据!$L$3:$U$5000,ROW(A2302),)</f>
        <v>7.8713211579279596</v>
      </c>
    </row>
    <row r="2305" spans="1:36" x14ac:dyDescent="0.2">
      <c r="A2305" s="148">
        <v>39924</v>
      </c>
      <c r="B2305" s="137">
        <v>13.0025395965824</v>
      </c>
      <c r="C2305" s="137">
        <v>55.754195282366702</v>
      </c>
      <c r="D2305" s="137">
        <v>7.8010855869875</v>
      </c>
      <c r="E2305" s="137">
        <v>5.9477847089027298</v>
      </c>
      <c r="F2305" s="137">
        <v>11.773245114147301</v>
      </c>
      <c r="G2305" s="137">
        <v>9.5139944624877693</v>
      </c>
      <c r="H2305" s="137">
        <v>5.1711818500007798</v>
      </c>
      <c r="I2305" s="137">
        <v>13.287953200999601</v>
      </c>
      <c r="J2305" s="137">
        <v>25.0031419349692</v>
      </c>
      <c r="K2305" s="137">
        <v>7.8191932032396902</v>
      </c>
      <c r="L2305" s="137">
        <v>13.645018023707699</v>
      </c>
      <c r="M2305" s="137">
        <v>59.7910427549971</v>
      </c>
      <c r="N2305" s="137">
        <v>7.9019073716335404</v>
      </c>
      <c r="O2305" s="137">
        <v>6.0135060869016597</v>
      </c>
      <c r="P2305" s="137">
        <v>11.8797903188002</v>
      </c>
      <c r="Q2305" s="137">
        <v>9.85816997275864</v>
      </c>
      <c r="R2305" s="137">
        <v>5.1314035280777004</v>
      </c>
      <c r="S2305" s="137">
        <v>14.6309928813456</v>
      </c>
      <c r="T2305" s="137">
        <v>26.1386558045049</v>
      </c>
      <c r="U2305" s="137">
        <v>7.9625450786324201</v>
      </c>
      <c r="V2305" s="1">
        <v>21378663</v>
      </c>
      <c r="W2305" s="1">
        <v>21255543</v>
      </c>
      <c r="X2305" s="1">
        <v>4403257</v>
      </c>
      <c r="Y2305" s="1">
        <v>8646260</v>
      </c>
      <c r="Z2305" s="1">
        <v>6200036</v>
      </c>
      <c r="AA2305" s="1">
        <v>4778952</v>
      </c>
      <c r="AB2305" s="1">
        <v>14863549</v>
      </c>
      <c r="AC2305" s="1">
        <v>9062295</v>
      </c>
      <c r="AD2305" s="1">
        <v>25112753</v>
      </c>
      <c r="AE2305" s="1">
        <v>1782112</v>
      </c>
      <c r="AH2305" s="136">
        <f t="shared" si="35"/>
        <v>39924</v>
      </c>
      <c r="AI2305" s="177">
        <f>HLOOKUP(附加题模型!$E$2,历史数据!$B$3:$K$5000,ROW(A2303),)</f>
        <v>7.8191932032396902</v>
      </c>
      <c r="AJ2305" s="177">
        <f>HLOOKUP(附加题模型!$E$2,历史数据!$L$3:$U$5000,ROW(A2303),)</f>
        <v>7.9625450786324201</v>
      </c>
    </row>
    <row r="2306" spans="1:36" x14ac:dyDescent="0.2">
      <c r="A2306" s="148">
        <v>39925</v>
      </c>
      <c r="B2306" s="137">
        <v>13.645018023707699</v>
      </c>
      <c r="C2306" s="137">
        <v>59.7910427549971</v>
      </c>
      <c r="D2306" s="137">
        <v>7.9397155408758104</v>
      </c>
      <c r="E2306" s="137">
        <v>6.0682739019007599</v>
      </c>
      <c r="F2306" s="137">
        <v>11.839835867055401</v>
      </c>
      <c r="G2306" s="137">
        <v>9.7598341126812507</v>
      </c>
      <c r="H2306" s="137">
        <v>5.1446629687187304</v>
      </c>
      <c r="I2306" s="137">
        <v>15.160069119057701</v>
      </c>
      <c r="J2306" s="137">
        <v>25.942124557854498</v>
      </c>
      <c r="K2306" s="137">
        <v>7.9755770673044903</v>
      </c>
      <c r="L2306" s="137">
        <v>12.268278537010699</v>
      </c>
      <c r="M2306" s="137">
        <v>56.820532350608701</v>
      </c>
      <c r="N2306" s="137">
        <v>7.4608120638071096</v>
      </c>
      <c r="O2306" s="137">
        <v>5.6520385079075703</v>
      </c>
      <c r="P2306" s="137">
        <v>11.187246488556299</v>
      </c>
      <c r="Q2306" s="137">
        <v>9.6614982526038595</v>
      </c>
      <c r="R2306" s="137">
        <v>4.7866580714109803</v>
      </c>
      <c r="S2306" s="137">
        <v>14.4682001928188</v>
      </c>
      <c r="T2306" s="137">
        <v>24.500895415751401</v>
      </c>
      <c r="U2306" s="137">
        <v>7.9364811012882903</v>
      </c>
      <c r="V2306" s="1">
        <v>20128648</v>
      </c>
      <c r="W2306" s="1">
        <v>10412530</v>
      </c>
      <c r="X2306" s="1">
        <v>5394194</v>
      </c>
      <c r="Y2306" s="1">
        <v>12918424</v>
      </c>
      <c r="Z2306" s="1">
        <v>4972963</v>
      </c>
      <c r="AA2306" s="1">
        <v>8563451</v>
      </c>
      <c r="AB2306" s="1">
        <v>16145483</v>
      </c>
      <c r="AC2306" s="1">
        <v>21028855</v>
      </c>
      <c r="AD2306" s="1">
        <v>17088991</v>
      </c>
      <c r="AE2306" s="1">
        <v>3409194</v>
      </c>
      <c r="AH2306" s="136">
        <f t="shared" si="35"/>
        <v>39925</v>
      </c>
      <c r="AI2306" s="177">
        <f>HLOOKUP(附加题模型!$E$2,历史数据!$B$3:$K$5000,ROW(A2304),)</f>
        <v>7.9755770673044903</v>
      </c>
      <c r="AJ2306" s="177">
        <f>HLOOKUP(附加题模型!$E$2,历史数据!$L$3:$U$5000,ROW(A2304),)</f>
        <v>7.9364811012882903</v>
      </c>
    </row>
    <row r="2307" spans="1:36" x14ac:dyDescent="0.2">
      <c r="A2307" s="148">
        <v>39926</v>
      </c>
      <c r="B2307" s="137">
        <v>12.176495904564201</v>
      </c>
      <c r="C2307" s="137">
        <v>54.078522746557901</v>
      </c>
      <c r="D2307" s="137">
        <v>7.1961548791112504</v>
      </c>
      <c r="E2307" s="137">
        <v>5.60822425590829</v>
      </c>
      <c r="F2307" s="137">
        <v>11.1472920368114</v>
      </c>
      <c r="G2307" s="137">
        <v>9.3910746373910303</v>
      </c>
      <c r="H2307" s="137">
        <v>4.7733986307699601</v>
      </c>
      <c r="I2307" s="137">
        <v>14.2036620739628</v>
      </c>
      <c r="J2307" s="137">
        <v>24.413548195017899</v>
      </c>
      <c r="K2307" s="137">
        <v>7.6237133731586999</v>
      </c>
      <c r="L2307" s="137">
        <v>12.5130322235346</v>
      </c>
      <c r="M2307" s="137">
        <v>54.002355813111997</v>
      </c>
      <c r="N2307" s="137">
        <v>7.0197167559806699</v>
      </c>
      <c r="O2307" s="137">
        <v>5.6958527599068498</v>
      </c>
      <c r="P2307" s="137">
        <v>11.054064982740099</v>
      </c>
      <c r="Q2307" s="137">
        <v>9.24357084727494</v>
      </c>
      <c r="R2307" s="137">
        <v>4.8529552746161198</v>
      </c>
      <c r="S2307" s="137">
        <v>15.9129853034941</v>
      </c>
      <c r="T2307" s="137">
        <v>24.326200974284401</v>
      </c>
      <c r="U2307" s="137">
        <v>7.6237133731586999</v>
      </c>
      <c r="V2307" s="1">
        <v>13947281</v>
      </c>
      <c r="W2307" s="1">
        <v>7805826</v>
      </c>
      <c r="X2307" s="1">
        <v>7810670</v>
      </c>
      <c r="Y2307" s="1">
        <v>6206596</v>
      </c>
      <c r="Z2307" s="1">
        <v>2472433</v>
      </c>
      <c r="AA2307" s="1">
        <v>5100448</v>
      </c>
      <c r="AB2307" s="1">
        <v>8596661</v>
      </c>
      <c r="AC2307" s="1">
        <v>14713958</v>
      </c>
      <c r="AD2307" s="1">
        <v>12270907</v>
      </c>
      <c r="AE2307" s="1">
        <v>2292656</v>
      </c>
      <c r="AH2307" s="136">
        <f t="shared" si="35"/>
        <v>39926</v>
      </c>
      <c r="AI2307" s="177">
        <f>HLOOKUP(附加题模型!$E$2,历史数据!$B$3:$K$5000,ROW(A2305),)</f>
        <v>7.6237133731586999</v>
      </c>
      <c r="AJ2307" s="177">
        <f>HLOOKUP(附加题模型!$E$2,历史数据!$L$3:$U$5000,ROW(A2305),)</f>
        <v>7.6237133731586999</v>
      </c>
    </row>
    <row r="2308" spans="1:36" x14ac:dyDescent="0.2">
      <c r="A2308" s="148">
        <v>39927</v>
      </c>
      <c r="B2308" s="137">
        <v>12.5130322235346</v>
      </c>
      <c r="C2308" s="137">
        <v>53.773855012774398</v>
      </c>
      <c r="D2308" s="137">
        <v>6.9819085867384096</v>
      </c>
      <c r="E2308" s="137">
        <v>5.6958527599068498</v>
      </c>
      <c r="F2308" s="137">
        <v>11.000792380413699</v>
      </c>
      <c r="G2308" s="137">
        <v>9.2927387773136303</v>
      </c>
      <c r="H2308" s="137">
        <v>4.8794741558981798</v>
      </c>
      <c r="I2308" s="137">
        <v>16.665901487930601</v>
      </c>
      <c r="J2308" s="137">
        <v>24.326200974284401</v>
      </c>
      <c r="K2308" s="137">
        <v>7.6367453618307701</v>
      </c>
      <c r="L2308" s="137">
        <v>12.5130322235346</v>
      </c>
      <c r="M2308" s="137">
        <v>53.9261888796661</v>
      </c>
      <c r="N2308" s="137">
        <v>6.81807318668859</v>
      </c>
      <c r="O2308" s="137">
        <v>5.6739456339072101</v>
      </c>
      <c r="P2308" s="137">
        <v>11.054064982740099</v>
      </c>
      <c r="Q2308" s="137">
        <v>9.1698189522168896</v>
      </c>
      <c r="R2308" s="137">
        <v>4.7601391901289301</v>
      </c>
      <c r="S2308" s="137">
        <v>15.302512721518699</v>
      </c>
      <c r="T2308" s="137">
        <v>23.3435447410323</v>
      </c>
      <c r="U2308" s="137">
        <v>7.4542975204218402</v>
      </c>
      <c r="V2308" s="1">
        <v>0</v>
      </c>
      <c r="W2308" s="1">
        <v>5793588</v>
      </c>
      <c r="X2308" s="1">
        <v>4469997</v>
      </c>
      <c r="Y2308" s="1">
        <v>4038346</v>
      </c>
      <c r="Z2308" s="1">
        <v>2398236</v>
      </c>
      <c r="AA2308" s="1">
        <v>2734250</v>
      </c>
      <c r="AB2308" s="1">
        <v>5959850</v>
      </c>
      <c r="AC2308" s="1">
        <v>13999555</v>
      </c>
      <c r="AD2308" s="1">
        <v>9764675</v>
      </c>
      <c r="AE2308" s="1">
        <v>1098736</v>
      </c>
      <c r="AH2308" s="136">
        <f t="shared" si="35"/>
        <v>39927</v>
      </c>
      <c r="AI2308" s="177">
        <f>HLOOKUP(附加题模型!$E$2,历史数据!$B$3:$K$5000,ROW(A2306),)</f>
        <v>7.6367453618307701</v>
      </c>
      <c r="AJ2308" s="177">
        <f>HLOOKUP(附加题模型!$E$2,历史数据!$L$3:$U$5000,ROW(A2306),)</f>
        <v>7.4542975204218402</v>
      </c>
    </row>
    <row r="2309" spans="1:36" x14ac:dyDescent="0.2">
      <c r="A2309" s="148">
        <v>39930</v>
      </c>
      <c r="B2309" s="137">
        <v>12.5130322235346</v>
      </c>
      <c r="C2309" s="137">
        <v>53.9261888796661</v>
      </c>
      <c r="D2309" s="137">
        <v>6.8306759097693401</v>
      </c>
      <c r="E2309" s="137">
        <v>5.6301313819079297</v>
      </c>
      <c r="F2309" s="137">
        <v>11.173928337974701</v>
      </c>
      <c r="G2309" s="137">
        <v>9.1206510221781993</v>
      </c>
      <c r="H2309" s="137">
        <v>4.7468797494879</v>
      </c>
      <c r="I2309" s="137">
        <v>15.078672774794301</v>
      </c>
      <c r="J2309" s="137">
        <v>23.6929336239664</v>
      </c>
      <c r="K2309" s="137">
        <v>7.4542975204218402</v>
      </c>
      <c r="L2309" s="137">
        <v>12.5130322235346</v>
      </c>
      <c r="M2309" s="137">
        <v>53.9261888796661</v>
      </c>
      <c r="N2309" s="137">
        <v>6.5912241712349999</v>
      </c>
      <c r="O2309" s="137">
        <v>5.5205957519097204</v>
      </c>
      <c r="P2309" s="137">
        <v>10.6412023147101</v>
      </c>
      <c r="Q2309" s="137">
        <v>8.7027236168492799</v>
      </c>
      <c r="R2309" s="137">
        <v>4.4816909366673503</v>
      </c>
      <c r="S2309" s="137">
        <v>15.0990218608602</v>
      </c>
      <c r="T2309" s="137">
        <v>23.780280844699899</v>
      </c>
      <c r="U2309" s="137">
        <v>7.1415297922922498</v>
      </c>
      <c r="V2309" s="1">
        <v>0</v>
      </c>
      <c r="W2309" s="1">
        <v>0</v>
      </c>
      <c r="X2309" s="1">
        <v>3597759</v>
      </c>
      <c r="Y2309" s="1">
        <v>6988015</v>
      </c>
      <c r="Z2309" s="1">
        <v>2501272</v>
      </c>
      <c r="AA2309" s="1">
        <v>3595441</v>
      </c>
      <c r="AB2309" s="1">
        <v>7285526</v>
      </c>
      <c r="AC2309" s="1">
        <v>8870128</v>
      </c>
      <c r="AD2309" s="1">
        <v>16064698</v>
      </c>
      <c r="AE2309" s="1">
        <v>1330854</v>
      </c>
      <c r="AH2309" s="136">
        <f t="shared" si="35"/>
        <v>39930</v>
      </c>
      <c r="AI2309" s="177">
        <f>HLOOKUP(附加题模型!$E$2,历史数据!$B$3:$K$5000,ROW(A2307),)</f>
        <v>7.4542975204218402</v>
      </c>
      <c r="AJ2309" s="177">
        <f>HLOOKUP(附加题模型!$E$2,历史数据!$L$3:$U$5000,ROW(A2307),)</f>
        <v>7.1415297922922498</v>
      </c>
    </row>
    <row r="2310" spans="1:36" x14ac:dyDescent="0.2">
      <c r="A2310" s="148">
        <v>39931</v>
      </c>
      <c r="B2310" s="137">
        <v>11.3198580017306</v>
      </c>
      <c r="C2310" s="137">
        <v>51.260346209061197</v>
      </c>
      <c r="D2310" s="137">
        <v>6.6038268943157501</v>
      </c>
      <c r="E2310" s="137">
        <v>5.5205957519097204</v>
      </c>
      <c r="F2310" s="137">
        <v>10.667838615873301</v>
      </c>
      <c r="G2310" s="137">
        <v>8.6043877567718798</v>
      </c>
      <c r="H2310" s="137">
        <v>4.4816909366673503</v>
      </c>
      <c r="I2310" s="137">
        <v>15.037974602662601</v>
      </c>
      <c r="J2310" s="137">
        <v>23.147013494381898</v>
      </c>
      <c r="K2310" s="137">
        <v>7.1415297922922498</v>
      </c>
      <c r="L2310" s="137">
        <v>11.839959585593901</v>
      </c>
      <c r="M2310" s="137">
        <v>51.260346209061197</v>
      </c>
      <c r="N2310" s="137">
        <v>7.04492220214218</v>
      </c>
      <c r="O2310" s="137">
        <v>5.5205957519097204</v>
      </c>
      <c r="P2310" s="137">
        <v>10.7077930676181</v>
      </c>
      <c r="Q2310" s="137">
        <v>8.5060518966944905</v>
      </c>
      <c r="R2310" s="137">
        <v>4.57450702115454</v>
      </c>
      <c r="S2310" s="137">
        <v>14.8344837420041</v>
      </c>
      <c r="T2310" s="137">
        <v>24.326200974284401</v>
      </c>
      <c r="U2310" s="137">
        <v>7.1415297922922498</v>
      </c>
      <c r="V2310" s="1">
        <v>10106746</v>
      </c>
      <c r="W2310" s="1">
        <v>5783291</v>
      </c>
      <c r="X2310" s="1">
        <v>5227838</v>
      </c>
      <c r="Y2310" s="1">
        <v>0</v>
      </c>
      <c r="Z2310" s="1">
        <v>1798371</v>
      </c>
      <c r="AA2310" s="1">
        <v>2857477</v>
      </c>
      <c r="AB2310" s="1">
        <v>3966619</v>
      </c>
      <c r="AC2310" s="1">
        <v>5999254</v>
      </c>
      <c r="AD2310" s="1">
        <v>7642876</v>
      </c>
      <c r="AE2310" s="1">
        <v>0</v>
      </c>
      <c r="AH2310" s="136">
        <f t="shared" ref="AH2310:AH2373" si="36">A2310</f>
        <v>39931</v>
      </c>
      <c r="AI2310" s="177">
        <f>HLOOKUP(附加题模型!$E$2,历史数据!$B$3:$K$5000,ROW(A2308),)</f>
        <v>7.1415297922922498</v>
      </c>
      <c r="AJ2310" s="177">
        <f>HLOOKUP(附加题模型!$E$2,历史数据!$L$3:$U$5000,ROW(A2308),)</f>
        <v>7.1415297922922498</v>
      </c>
    </row>
    <row r="2311" spans="1:36" x14ac:dyDescent="0.2">
      <c r="A2311" s="148">
        <v>39932</v>
      </c>
      <c r="B2311" s="137">
        <v>11.6869885315164</v>
      </c>
      <c r="C2311" s="137">
        <v>48.670670471902099</v>
      </c>
      <c r="D2311" s="137">
        <v>7.1205385406267201</v>
      </c>
      <c r="E2311" s="137">
        <v>5.6191778189081099</v>
      </c>
      <c r="F2311" s="137">
        <v>10.734429368781401</v>
      </c>
      <c r="G2311" s="137">
        <v>8.4814679316751391</v>
      </c>
      <c r="H2311" s="137">
        <v>4.56124758051351</v>
      </c>
      <c r="I2311" s="137">
        <v>14.9769273444651</v>
      </c>
      <c r="J2311" s="137">
        <v>24.107832922450601</v>
      </c>
      <c r="K2311" s="137">
        <v>7.0242418942436604</v>
      </c>
      <c r="L2311" s="137">
        <v>12.023524850486799</v>
      </c>
      <c r="M2311" s="137">
        <v>49.508506739806499</v>
      </c>
      <c r="N2311" s="137">
        <v>7.0323194790614298</v>
      </c>
      <c r="O2311" s="137">
        <v>5.7506205749059598</v>
      </c>
      <c r="P2311" s="137">
        <v>10.974156079250401</v>
      </c>
      <c r="Q2311" s="137">
        <v>8.9239793020234099</v>
      </c>
      <c r="R2311" s="137">
        <v>4.72036086820584</v>
      </c>
      <c r="S2311" s="137">
        <v>15.3635599797162</v>
      </c>
      <c r="T2311" s="137">
        <v>25.155999571252799</v>
      </c>
      <c r="U2311" s="137">
        <v>7.4933934864380403</v>
      </c>
      <c r="V2311" s="1">
        <v>8996906</v>
      </c>
      <c r="W2311" s="1">
        <v>12407404</v>
      </c>
      <c r="X2311" s="1">
        <v>4660093</v>
      </c>
      <c r="Y2311" s="1">
        <v>7217387</v>
      </c>
      <c r="Z2311" s="1">
        <v>2534493</v>
      </c>
      <c r="AA2311" s="1">
        <v>3072267</v>
      </c>
      <c r="AB2311" s="1">
        <v>4822731</v>
      </c>
      <c r="AC2311" s="1">
        <v>7201186</v>
      </c>
      <c r="AD2311" s="1">
        <v>10584396</v>
      </c>
      <c r="AE2311" s="1">
        <v>1322190</v>
      </c>
      <c r="AH2311" s="136">
        <f t="shared" si="36"/>
        <v>39932</v>
      </c>
      <c r="AI2311" s="177">
        <f>HLOOKUP(附加题模型!$E$2,历史数据!$B$3:$K$5000,ROW(A2309),)</f>
        <v>7.0242418942436604</v>
      </c>
      <c r="AJ2311" s="177">
        <f>HLOOKUP(附加题模型!$E$2,历史数据!$L$3:$U$5000,ROW(A2309),)</f>
        <v>7.4933934864380403</v>
      </c>
    </row>
    <row r="2312" spans="1:36" x14ac:dyDescent="0.2">
      <c r="A2312" s="148">
        <v>39933</v>
      </c>
      <c r="B2312" s="137">
        <v>11.9317422180403</v>
      </c>
      <c r="C2312" s="137">
        <v>49.660840606698201</v>
      </c>
      <c r="D2312" s="137">
        <v>7.04492220214218</v>
      </c>
      <c r="E2312" s="137">
        <v>5.7615741379057797</v>
      </c>
      <c r="F2312" s="137">
        <v>11.000792380413699</v>
      </c>
      <c r="G2312" s="137">
        <v>8.9239793020234099</v>
      </c>
      <c r="H2312" s="137">
        <v>4.6805825462827597</v>
      </c>
      <c r="I2312" s="137">
        <v>15.383909065781999</v>
      </c>
      <c r="J2312" s="137">
        <v>25.199673181619598</v>
      </c>
      <c r="K2312" s="137">
        <v>7.5976493958145701</v>
      </c>
      <c r="L2312" s="137">
        <v>12.4518438019036</v>
      </c>
      <c r="M2312" s="137">
        <v>52.0220155435197</v>
      </c>
      <c r="N2312" s="137">
        <v>7.3725930022418202</v>
      </c>
      <c r="O2312" s="137">
        <v>5.8711097679039899</v>
      </c>
      <c r="P2312" s="137">
        <v>11.2005646391379</v>
      </c>
      <c r="Q2312" s="137">
        <v>8.9239793020234099</v>
      </c>
      <c r="R2312" s="137">
        <v>4.72036086820584</v>
      </c>
      <c r="S2312" s="137">
        <v>15.261814549386999</v>
      </c>
      <c r="T2312" s="137">
        <v>24.937631519419</v>
      </c>
      <c r="U2312" s="137">
        <v>7.7931292258955596</v>
      </c>
      <c r="V2312" s="1">
        <v>9309671</v>
      </c>
      <c r="W2312" s="1">
        <v>8294200</v>
      </c>
      <c r="X2312" s="1">
        <v>6094208</v>
      </c>
      <c r="Y2312" s="1">
        <v>6354471</v>
      </c>
      <c r="Z2312" s="1">
        <v>2968652</v>
      </c>
      <c r="AA2312" s="1">
        <v>0</v>
      </c>
      <c r="AB2312" s="1">
        <v>5480019</v>
      </c>
      <c r="AC2312" s="1">
        <v>5904124</v>
      </c>
      <c r="AD2312" s="1">
        <v>9661979</v>
      </c>
      <c r="AE2312" s="1">
        <v>1324654</v>
      </c>
      <c r="AH2312" s="136">
        <f t="shared" si="36"/>
        <v>39933</v>
      </c>
      <c r="AI2312" s="177">
        <f>HLOOKUP(附加题模型!$E$2,历史数据!$B$3:$K$5000,ROW(A2310),)</f>
        <v>7.5976493958145701</v>
      </c>
      <c r="AJ2312" s="177">
        <f>HLOOKUP(附加题模型!$E$2,历史数据!$L$3:$U$5000,ROW(A2310),)</f>
        <v>7.7931292258955596</v>
      </c>
    </row>
    <row r="2313" spans="1:36" x14ac:dyDescent="0.2">
      <c r="A2313" s="148">
        <v>39937</v>
      </c>
      <c r="B2313" s="137">
        <v>12.635409066796599</v>
      </c>
      <c r="C2313" s="137">
        <v>53.316853412099299</v>
      </c>
      <c r="D2313" s="137">
        <v>7.3095793868380401</v>
      </c>
      <c r="E2313" s="137">
        <v>5.9587382719025603</v>
      </c>
      <c r="F2313" s="137">
        <v>11.293791693209201</v>
      </c>
      <c r="G2313" s="137">
        <v>8.5060518966944905</v>
      </c>
      <c r="H2313" s="137">
        <v>4.73362030884687</v>
      </c>
      <c r="I2313" s="137">
        <v>15.261814549386999</v>
      </c>
      <c r="J2313" s="137">
        <v>25.1123259608861</v>
      </c>
      <c r="K2313" s="137">
        <v>7.6367453618307701</v>
      </c>
      <c r="L2313" s="137">
        <v>12.7577859100585</v>
      </c>
      <c r="M2313" s="137">
        <v>53.0883526117617</v>
      </c>
      <c r="N2313" s="137">
        <v>7.4986202330493699</v>
      </c>
      <c r="O2313" s="137">
        <v>6.0244596499014804</v>
      </c>
      <c r="P2313" s="137">
        <v>11.480245801351799</v>
      </c>
      <c r="Q2313" s="137">
        <v>9.1944029172362391</v>
      </c>
      <c r="R2313" s="137">
        <v>4.9059930371802301</v>
      </c>
      <c r="S2313" s="137">
        <v>15.933334389560001</v>
      </c>
      <c r="T2313" s="137">
        <v>27.055801622206801</v>
      </c>
      <c r="U2313" s="137">
        <v>7.8452571805838298</v>
      </c>
      <c r="V2313" s="1">
        <v>9745416</v>
      </c>
      <c r="W2313" s="1">
        <v>9158638</v>
      </c>
      <c r="X2313" s="1">
        <v>4726037</v>
      </c>
      <c r="Y2313" s="1">
        <v>8033217</v>
      </c>
      <c r="Z2313" s="1">
        <v>3536696</v>
      </c>
      <c r="AA2313" s="1">
        <v>5568736</v>
      </c>
      <c r="AB2313" s="1">
        <v>8076561</v>
      </c>
      <c r="AC2313" s="1">
        <v>8870066</v>
      </c>
      <c r="AD2313" s="1">
        <v>13106508</v>
      </c>
      <c r="AE2313" s="1">
        <v>1388240</v>
      </c>
      <c r="AH2313" s="136">
        <f t="shared" si="36"/>
        <v>39937</v>
      </c>
      <c r="AI2313" s="177">
        <f>HLOOKUP(附加题模型!$E$2,历史数据!$B$3:$K$5000,ROW(A2311),)</f>
        <v>7.6367453618307701</v>
      </c>
      <c r="AJ2313" s="177">
        <f>HLOOKUP(附加题模型!$E$2,历史数据!$L$3:$U$5000,ROW(A2311),)</f>
        <v>7.8452571805838298</v>
      </c>
    </row>
    <row r="2314" spans="1:36" x14ac:dyDescent="0.2">
      <c r="A2314" s="148">
        <v>39938</v>
      </c>
      <c r="B2314" s="137">
        <v>13.0025395965824</v>
      </c>
      <c r="C2314" s="137">
        <v>55.221026748245698</v>
      </c>
      <c r="D2314" s="137">
        <v>7.4356066176456004</v>
      </c>
      <c r="E2314" s="137">
        <v>6.1559024058993304</v>
      </c>
      <c r="F2314" s="137">
        <v>11.480245801351799</v>
      </c>
      <c r="G2314" s="137">
        <v>9.24357084727494</v>
      </c>
      <c r="H2314" s="137">
        <v>4.9059930371802301</v>
      </c>
      <c r="I2314" s="137">
        <v>16.035079819889202</v>
      </c>
      <c r="J2314" s="137">
        <v>27.121312037756901</v>
      </c>
      <c r="K2314" s="137">
        <v>7.8713211579279596</v>
      </c>
      <c r="L2314" s="137">
        <v>14.042742764309001</v>
      </c>
      <c r="M2314" s="137">
        <v>52.555184077640703</v>
      </c>
      <c r="N2314" s="137">
        <v>7.3851957253225802</v>
      </c>
      <c r="O2314" s="137">
        <v>6.0354132129013003</v>
      </c>
      <c r="P2314" s="137">
        <v>11.733290662402499</v>
      </c>
      <c r="Q2314" s="137">
        <v>9.5877463575458108</v>
      </c>
      <c r="R2314" s="137">
        <v>4.9457713591033103</v>
      </c>
      <c r="S2314" s="137">
        <v>16.177523422350198</v>
      </c>
      <c r="T2314" s="137">
        <v>27.9074370243586</v>
      </c>
      <c r="U2314" s="137">
        <v>7.9755770673044903</v>
      </c>
      <c r="V2314" s="1">
        <v>24903303</v>
      </c>
      <c r="W2314" s="1">
        <v>9022136</v>
      </c>
      <c r="X2314" s="1">
        <v>3286338</v>
      </c>
      <c r="Y2314" s="1">
        <v>7020236</v>
      </c>
      <c r="Z2314" s="1">
        <v>4101380</v>
      </c>
      <c r="AA2314" s="1">
        <v>5811390</v>
      </c>
      <c r="AB2314" s="1">
        <v>8915650</v>
      </c>
      <c r="AC2314" s="1">
        <v>10212536</v>
      </c>
      <c r="AD2314" s="1">
        <v>14693983</v>
      </c>
      <c r="AE2314" s="1">
        <v>2404451</v>
      </c>
      <c r="AH2314" s="136">
        <f t="shared" si="36"/>
        <v>39938</v>
      </c>
      <c r="AI2314" s="177">
        <f>HLOOKUP(附加题模型!$E$2,历史数据!$B$3:$K$5000,ROW(A2312),)</f>
        <v>7.8713211579279596</v>
      </c>
      <c r="AJ2314" s="177">
        <f>HLOOKUP(附加题模型!$E$2,历史数据!$L$3:$U$5000,ROW(A2312),)</f>
        <v>7.9755770673044903</v>
      </c>
    </row>
    <row r="2315" spans="1:36" x14ac:dyDescent="0.2">
      <c r="A2315" s="148">
        <v>39939</v>
      </c>
      <c r="B2315" s="137">
        <v>14.0733369751245</v>
      </c>
      <c r="C2315" s="137">
        <v>51.945848610073902</v>
      </c>
      <c r="D2315" s="137">
        <v>7.4230038945648404</v>
      </c>
      <c r="E2315" s="137">
        <v>6.0244596499014804</v>
      </c>
      <c r="F2315" s="137">
        <v>11.733290662402499</v>
      </c>
      <c r="G2315" s="137">
        <v>9.5139944624877693</v>
      </c>
      <c r="H2315" s="137">
        <v>4.9457713591033103</v>
      </c>
      <c r="I2315" s="137">
        <v>16.096127078086798</v>
      </c>
      <c r="J2315" s="137">
        <v>27.951110634725399</v>
      </c>
      <c r="K2315" s="137">
        <v>7.8582891692558903</v>
      </c>
      <c r="L2315" s="137">
        <v>14.8687864563272</v>
      </c>
      <c r="M2315" s="137">
        <v>55.221026748245698</v>
      </c>
      <c r="N2315" s="137">
        <v>7.3977984484033303</v>
      </c>
      <c r="O2315" s="137">
        <v>6.0354132129013003</v>
      </c>
      <c r="P2315" s="137">
        <v>11.719972511820799</v>
      </c>
      <c r="Q2315" s="137">
        <v>9.4402425674297206</v>
      </c>
      <c r="R2315" s="137">
        <v>4.9457713591033103</v>
      </c>
      <c r="S2315" s="137">
        <v>16.340316110877001</v>
      </c>
      <c r="T2315" s="137">
        <v>27.972947439908701</v>
      </c>
      <c r="U2315" s="137">
        <v>7.9364811012882903</v>
      </c>
      <c r="V2315" s="1">
        <v>39049445</v>
      </c>
      <c r="W2315" s="1">
        <v>11866705</v>
      </c>
      <c r="X2315" s="1">
        <v>2457639</v>
      </c>
      <c r="Y2315" s="1">
        <v>7534407</v>
      </c>
      <c r="Z2315" s="1">
        <v>4463330</v>
      </c>
      <c r="AA2315" s="1">
        <v>4955169</v>
      </c>
      <c r="AB2315" s="1">
        <v>0</v>
      </c>
      <c r="AC2315" s="1">
        <v>12417087</v>
      </c>
      <c r="AD2315" s="1">
        <v>10372632</v>
      </c>
      <c r="AE2315" s="1">
        <v>1718819</v>
      </c>
      <c r="AH2315" s="136">
        <f t="shared" si="36"/>
        <v>39939</v>
      </c>
      <c r="AI2315" s="177">
        <f>HLOOKUP(附加题模型!$E$2,历史数据!$B$3:$K$5000,ROW(A2313),)</f>
        <v>7.8582891692558903</v>
      </c>
      <c r="AJ2315" s="177">
        <f>HLOOKUP(附加题模型!$E$2,历史数据!$L$3:$U$5000,ROW(A2313),)</f>
        <v>7.9364811012882903</v>
      </c>
    </row>
    <row r="2316" spans="1:36" x14ac:dyDescent="0.2">
      <c r="A2316" s="148">
        <v>39940</v>
      </c>
      <c r="B2316" s="137">
        <v>14.532250137356799</v>
      </c>
      <c r="C2316" s="137">
        <v>54.840192081016397</v>
      </c>
      <c r="D2316" s="137">
        <v>7.3977984484033303</v>
      </c>
      <c r="E2316" s="137">
        <v>6.0682739019007599</v>
      </c>
      <c r="F2316" s="137">
        <v>11.8265177164738</v>
      </c>
      <c r="G2316" s="137">
        <v>9.3910746373910303</v>
      </c>
      <c r="H2316" s="137">
        <v>5.0385874435905098</v>
      </c>
      <c r="I2316" s="137">
        <v>16.421712455140401</v>
      </c>
      <c r="J2316" s="137">
        <v>27.994784245092099</v>
      </c>
      <c r="K2316" s="137">
        <v>8.0016410446486201</v>
      </c>
      <c r="L2316" s="137">
        <v>14.348684872463901</v>
      </c>
      <c r="M2316" s="137">
        <v>56.058863016150099</v>
      </c>
      <c r="N2316" s="137">
        <v>7.28437394067653</v>
      </c>
      <c r="O2316" s="137">
        <v>5.9696918349023704</v>
      </c>
      <c r="P2316" s="137">
        <v>12.212744083340599</v>
      </c>
      <c r="Q2316" s="137">
        <v>9.0468991271201507</v>
      </c>
      <c r="R2316" s="137">
        <v>4.9988091216674304</v>
      </c>
      <c r="S2316" s="137">
        <v>15.892636217428301</v>
      </c>
      <c r="T2316" s="137">
        <v>29.217645335361301</v>
      </c>
      <c r="U2316" s="137">
        <v>7.7149372938631604</v>
      </c>
      <c r="V2316" s="1">
        <v>28130821</v>
      </c>
      <c r="W2316" s="1">
        <v>12933657</v>
      </c>
      <c r="X2316" s="1">
        <v>3211730</v>
      </c>
      <c r="Y2316" s="1">
        <v>8452546</v>
      </c>
      <c r="Z2316" s="1">
        <v>8887490</v>
      </c>
      <c r="AA2316" s="1">
        <v>5627555</v>
      </c>
      <c r="AB2316" s="1">
        <v>11663618</v>
      </c>
      <c r="AC2316" s="1">
        <v>9263081</v>
      </c>
      <c r="AD2316" s="1">
        <v>13573614</v>
      </c>
      <c r="AE2316" s="1">
        <v>1702531</v>
      </c>
      <c r="AH2316" s="136">
        <f t="shared" si="36"/>
        <v>39940</v>
      </c>
      <c r="AI2316" s="177">
        <f>HLOOKUP(附加题模型!$E$2,历史数据!$B$3:$K$5000,ROW(A2314),)</f>
        <v>8.0016410446486201</v>
      </c>
      <c r="AJ2316" s="177">
        <f>HLOOKUP(附加题模型!$E$2,历史数据!$L$3:$U$5000,ROW(A2314),)</f>
        <v>7.7149372938631604</v>
      </c>
    </row>
    <row r="2317" spans="1:36" x14ac:dyDescent="0.2">
      <c r="A2317" s="148">
        <v>39941</v>
      </c>
      <c r="B2317" s="137">
        <v>13.981554342678001</v>
      </c>
      <c r="C2317" s="137">
        <v>56.058863016150099</v>
      </c>
      <c r="D2317" s="137">
        <v>7.1835521560304896</v>
      </c>
      <c r="E2317" s="137">
        <v>5.9149240199032702</v>
      </c>
      <c r="F2317" s="137">
        <v>12.0529262763612</v>
      </c>
      <c r="G2317" s="137">
        <v>8.9731472320621108</v>
      </c>
      <c r="H2317" s="137">
        <v>4.9457713591033103</v>
      </c>
      <c r="I2317" s="137">
        <v>15.7501926149673</v>
      </c>
      <c r="J2317" s="137">
        <v>28.824582842060501</v>
      </c>
      <c r="K2317" s="137">
        <v>7.6628093391748999</v>
      </c>
      <c r="L2317" s="137">
        <v>14.042742764309001</v>
      </c>
      <c r="M2317" s="137">
        <v>56.058863016150099</v>
      </c>
      <c r="N2317" s="137">
        <v>7.3221821099188</v>
      </c>
      <c r="O2317" s="137">
        <v>6.11208815390005</v>
      </c>
      <c r="P2317" s="137">
        <v>11.8265177164738</v>
      </c>
      <c r="Q2317" s="137">
        <v>9.2189868822555905</v>
      </c>
      <c r="R2317" s="137">
        <v>5.0518468842315398</v>
      </c>
      <c r="S2317" s="137">
        <v>15.8315889592307</v>
      </c>
      <c r="T2317" s="137">
        <v>27.994784245092099</v>
      </c>
      <c r="U2317" s="137">
        <v>7.8191932032396902</v>
      </c>
      <c r="V2317" s="1">
        <v>14938766</v>
      </c>
      <c r="W2317" s="1">
        <v>0</v>
      </c>
      <c r="X2317" s="1">
        <v>2889514</v>
      </c>
      <c r="Y2317" s="1">
        <v>10965493</v>
      </c>
      <c r="Z2317" s="1">
        <v>5445522</v>
      </c>
      <c r="AA2317" s="1">
        <v>4118430</v>
      </c>
      <c r="AB2317" s="1">
        <v>11891186</v>
      </c>
      <c r="AC2317" s="1">
        <v>5554046</v>
      </c>
      <c r="AD2317" s="1">
        <v>9458939</v>
      </c>
      <c r="AE2317" s="1">
        <v>1349138</v>
      </c>
      <c r="AH2317" s="136">
        <f t="shared" si="36"/>
        <v>39941</v>
      </c>
      <c r="AI2317" s="177">
        <f>HLOOKUP(附加题模型!$E$2,历史数据!$B$3:$K$5000,ROW(A2315),)</f>
        <v>7.6628093391748999</v>
      </c>
      <c r="AJ2317" s="177">
        <f>HLOOKUP(附加题模型!$E$2,历史数据!$L$3:$U$5000,ROW(A2315),)</f>
        <v>7.8191932032396902</v>
      </c>
    </row>
    <row r="2318" spans="1:36" x14ac:dyDescent="0.2">
      <c r="A2318" s="148">
        <v>39944</v>
      </c>
      <c r="B2318" s="137">
        <v>14.042742764309001</v>
      </c>
      <c r="C2318" s="137">
        <v>56.820532350608701</v>
      </c>
      <c r="D2318" s="137">
        <v>7.3725930022418202</v>
      </c>
      <c r="E2318" s="137">
        <v>6.0792274649005797</v>
      </c>
      <c r="F2318" s="137">
        <v>11.7599269635657</v>
      </c>
      <c r="G2318" s="137">
        <v>9.0960670571588498</v>
      </c>
      <c r="H2318" s="137">
        <v>5.0385874435905098</v>
      </c>
      <c r="I2318" s="137">
        <v>15.9536834756258</v>
      </c>
      <c r="J2318" s="137">
        <v>27.863763413991801</v>
      </c>
      <c r="K2318" s="137">
        <v>7.8191932032396902</v>
      </c>
      <c r="L2318" s="137">
        <v>13.3084817047373</v>
      </c>
      <c r="M2318" s="137">
        <v>53.9261888796661</v>
      </c>
      <c r="N2318" s="137">
        <v>7.3977984484033303</v>
      </c>
      <c r="O2318" s="137">
        <v>6.05732033890094</v>
      </c>
      <c r="P2318" s="137">
        <v>11.2005646391379</v>
      </c>
      <c r="Q2318" s="137">
        <v>8.7518915468879701</v>
      </c>
      <c r="R2318" s="137">
        <v>4.8794741558981798</v>
      </c>
      <c r="S2318" s="137">
        <v>14.875181914135799</v>
      </c>
      <c r="T2318" s="137">
        <v>26.3133502459719</v>
      </c>
      <c r="U2318" s="137">
        <v>7.8061612145676298</v>
      </c>
      <c r="V2318" s="1">
        <v>12856452</v>
      </c>
      <c r="W2318" s="1">
        <v>7981212</v>
      </c>
      <c r="X2318" s="1">
        <v>4820597</v>
      </c>
      <c r="Y2318" s="1">
        <v>14049053</v>
      </c>
      <c r="Z2318" s="1">
        <v>4441729</v>
      </c>
      <c r="AA2318" s="1">
        <v>3708477</v>
      </c>
      <c r="AB2318" s="1">
        <v>9109552</v>
      </c>
      <c r="AC2318" s="1">
        <v>7714385</v>
      </c>
      <c r="AD2318" s="1">
        <v>9810896</v>
      </c>
      <c r="AE2318" s="1">
        <v>1357261</v>
      </c>
      <c r="AH2318" s="136">
        <f t="shared" si="36"/>
        <v>39944</v>
      </c>
      <c r="AI2318" s="177">
        <f>HLOOKUP(附加题模型!$E$2,历史数据!$B$3:$K$5000,ROW(A2316),)</f>
        <v>7.8191932032396902</v>
      </c>
      <c r="AJ2318" s="177">
        <f>HLOOKUP(附加题模型!$E$2,历史数据!$L$3:$U$5000,ROW(A2316),)</f>
        <v>7.8061612145676298</v>
      </c>
    </row>
    <row r="2319" spans="1:36" x14ac:dyDescent="0.2">
      <c r="A2319" s="148">
        <v>39945</v>
      </c>
      <c r="B2319" s="137">
        <v>13.155510650659901</v>
      </c>
      <c r="C2319" s="137">
        <v>53.393020345545203</v>
      </c>
      <c r="D2319" s="137">
        <v>7.3725930022418202</v>
      </c>
      <c r="E2319" s="137">
        <v>6.4516486068944898</v>
      </c>
      <c r="F2319" s="137">
        <v>11.1339738862298</v>
      </c>
      <c r="G2319" s="137">
        <v>8.7027236168492799</v>
      </c>
      <c r="H2319" s="137">
        <v>4.8264363933340704</v>
      </c>
      <c r="I2319" s="137">
        <v>14.692040139543201</v>
      </c>
      <c r="J2319" s="137">
        <v>26.094982194138101</v>
      </c>
      <c r="K2319" s="137">
        <v>7.7410012712073</v>
      </c>
      <c r="L2319" s="137">
        <v>13.889771710231599</v>
      </c>
      <c r="M2319" s="137">
        <v>54.230856613449603</v>
      </c>
      <c r="N2319" s="137">
        <v>8.0027291562795799</v>
      </c>
      <c r="O2319" s="137">
        <v>6.5721377998925199</v>
      </c>
      <c r="P2319" s="137">
        <v>11.506882102515</v>
      </c>
      <c r="Q2319" s="137">
        <v>8.9731472320621108</v>
      </c>
      <c r="R2319" s="137">
        <v>5.0385874435905098</v>
      </c>
      <c r="S2319" s="137">
        <v>15.261814549386999</v>
      </c>
      <c r="T2319" s="137">
        <v>27.4488641155076</v>
      </c>
      <c r="U2319" s="137">
        <v>8.1971208747296096</v>
      </c>
      <c r="V2319" s="1">
        <v>9572445</v>
      </c>
      <c r="W2319" s="1">
        <v>5086675</v>
      </c>
      <c r="X2319" s="1">
        <v>11908233</v>
      </c>
      <c r="Y2319" s="1">
        <v>34827841</v>
      </c>
      <c r="Z2319" s="1">
        <v>2107695</v>
      </c>
      <c r="AA2319" s="1">
        <v>3451299</v>
      </c>
      <c r="AB2319" s="1">
        <v>8513473</v>
      </c>
      <c r="AC2319" s="1">
        <v>3212581</v>
      </c>
      <c r="AD2319" s="1">
        <v>6045241</v>
      </c>
      <c r="AE2319" s="1">
        <v>4320451</v>
      </c>
      <c r="AH2319" s="136">
        <f t="shared" si="36"/>
        <v>39945</v>
      </c>
      <c r="AI2319" s="177">
        <f>HLOOKUP(附加题模型!$E$2,历史数据!$B$3:$K$5000,ROW(A2317),)</f>
        <v>7.7410012712073</v>
      </c>
      <c r="AJ2319" s="177">
        <f>HLOOKUP(附加题模型!$E$2,历史数据!$L$3:$U$5000,ROW(A2317),)</f>
        <v>8.1971208747296096</v>
      </c>
    </row>
    <row r="2320" spans="1:36" x14ac:dyDescent="0.2">
      <c r="A2320" s="148">
        <v>39946</v>
      </c>
      <c r="B2320" s="137">
        <v>13.736800656154101</v>
      </c>
      <c r="C2320" s="137">
        <v>54.459357413787103</v>
      </c>
      <c r="D2320" s="137">
        <v>7.8136883100682502</v>
      </c>
      <c r="E2320" s="137">
        <v>6.2544844728977198</v>
      </c>
      <c r="F2320" s="137">
        <v>11.506882102515</v>
      </c>
      <c r="G2320" s="137">
        <v>8.8993953370040604</v>
      </c>
      <c r="H2320" s="137">
        <v>5.0385874435905098</v>
      </c>
      <c r="I2320" s="137">
        <v>15.261814549386999</v>
      </c>
      <c r="J2320" s="137">
        <v>27.470700920691002</v>
      </c>
      <c r="K2320" s="137">
        <v>8.2362168407458096</v>
      </c>
      <c r="L2320" s="137">
        <v>14.777003823880699</v>
      </c>
      <c r="M2320" s="137">
        <v>53.393020345545203</v>
      </c>
      <c r="N2320" s="137">
        <v>7.8262910331490101</v>
      </c>
      <c r="O2320" s="137">
        <v>6.3530665398961101</v>
      </c>
      <c r="P2320" s="137">
        <v>11.6400636083312</v>
      </c>
      <c r="Q2320" s="137">
        <v>9.1206510221781993</v>
      </c>
      <c r="R2320" s="137">
        <v>5.1446629687187304</v>
      </c>
      <c r="S2320" s="137">
        <v>15.668796270703901</v>
      </c>
      <c r="T2320" s="137">
        <v>27.3833536999575</v>
      </c>
      <c r="U2320" s="137">
        <v>8.6011125235636605</v>
      </c>
      <c r="V2320" s="1">
        <v>24427413</v>
      </c>
      <c r="W2320" s="1">
        <v>4824070</v>
      </c>
      <c r="X2320" s="1">
        <v>9481183</v>
      </c>
      <c r="Y2320" s="1">
        <v>17506988</v>
      </c>
      <c r="Z2320" s="1">
        <v>2761872</v>
      </c>
      <c r="AA2320" s="1">
        <v>3152533</v>
      </c>
      <c r="AB2320" s="1">
        <v>13471452</v>
      </c>
      <c r="AC2320" s="1">
        <v>5418613</v>
      </c>
      <c r="AD2320" s="1">
        <v>5143255</v>
      </c>
      <c r="AE2320" s="1">
        <v>3993008</v>
      </c>
      <c r="AH2320" s="136">
        <f t="shared" si="36"/>
        <v>39946</v>
      </c>
      <c r="AI2320" s="177">
        <f>HLOOKUP(附加题模型!$E$2,历史数据!$B$3:$K$5000,ROW(A2318),)</f>
        <v>8.2362168407458096</v>
      </c>
      <c r="AJ2320" s="177">
        <f>HLOOKUP(附加题模型!$E$2,历史数据!$L$3:$U$5000,ROW(A2318),)</f>
        <v>8.6011125235636605</v>
      </c>
    </row>
    <row r="2321" spans="1:36" x14ac:dyDescent="0.2">
      <c r="A2321" s="148">
        <v>39947</v>
      </c>
      <c r="B2321" s="137">
        <v>15.1135401428511</v>
      </c>
      <c r="C2321" s="137">
        <v>52.936018744869997</v>
      </c>
      <c r="D2321" s="137">
        <v>7.7506746946644798</v>
      </c>
      <c r="E2321" s="137">
        <v>6.2544844728977198</v>
      </c>
      <c r="F2321" s="137">
        <v>11.5601547048415</v>
      </c>
      <c r="G2321" s="137">
        <v>8.9977311970814604</v>
      </c>
      <c r="H2321" s="137">
        <v>5.1181440874366704</v>
      </c>
      <c r="I2321" s="137">
        <v>15.628098098572201</v>
      </c>
      <c r="J2321" s="137">
        <v>27.099475232573599</v>
      </c>
      <c r="K2321" s="137">
        <v>8.5359525802033307</v>
      </c>
      <c r="L2321" s="137">
        <v>16.245525943024202</v>
      </c>
      <c r="M2321" s="137">
        <v>51.869681676627998</v>
      </c>
      <c r="N2321" s="137">
        <v>7.6750583561799504</v>
      </c>
      <c r="O2321" s="137">
        <v>6.2544844728977198</v>
      </c>
      <c r="P2321" s="137">
        <v>12.1195170292693</v>
      </c>
      <c r="Q2321" s="137">
        <v>9.24357084727494</v>
      </c>
      <c r="R2321" s="137">
        <v>5.1314035280777004</v>
      </c>
      <c r="S2321" s="137">
        <v>15.8315889592307</v>
      </c>
      <c r="T2321" s="137">
        <v>27.405190505140901</v>
      </c>
      <c r="U2321" s="137">
        <v>8.5750485462195307</v>
      </c>
      <c r="V2321" s="1">
        <v>60204250</v>
      </c>
      <c r="W2321" s="1">
        <v>3934530</v>
      </c>
      <c r="X2321" s="1">
        <v>3883947</v>
      </c>
      <c r="Y2321" s="1">
        <v>8934933</v>
      </c>
      <c r="Z2321" s="1">
        <v>6189223</v>
      </c>
      <c r="AA2321" s="1">
        <v>4563927</v>
      </c>
      <c r="AB2321" s="1">
        <v>10462797</v>
      </c>
      <c r="AC2321" s="1">
        <v>4725549</v>
      </c>
      <c r="AD2321" s="1">
        <v>3974490</v>
      </c>
      <c r="AE2321" s="1">
        <v>2154238</v>
      </c>
      <c r="AH2321" s="136">
        <f t="shared" si="36"/>
        <v>39947</v>
      </c>
      <c r="AI2321" s="177">
        <f>HLOOKUP(附加题模型!$E$2,历史数据!$B$3:$K$5000,ROW(A2319),)</f>
        <v>8.5359525802033307</v>
      </c>
      <c r="AJ2321" s="177">
        <f>HLOOKUP(附加题模型!$E$2,历史数据!$L$3:$U$5000,ROW(A2319),)</f>
        <v>8.5750485462195307</v>
      </c>
    </row>
    <row r="2322" spans="1:36" x14ac:dyDescent="0.2">
      <c r="A2322" s="148">
        <v>39948</v>
      </c>
      <c r="B2322" s="137">
        <v>16.245525943024202</v>
      </c>
      <c r="C2322" s="137">
        <v>52.402850210749001</v>
      </c>
      <c r="D2322" s="137">
        <v>7.6750583561799504</v>
      </c>
      <c r="E2322" s="137">
        <v>6.2544844728977198</v>
      </c>
      <c r="F2322" s="137">
        <v>12.1861077821774</v>
      </c>
      <c r="G2322" s="137">
        <v>9.3173227423329799</v>
      </c>
      <c r="H2322" s="137">
        <v>5.1181440874366704</v>
      </c>
      <c r="I2322" s="137">
        <v>15.811239873164901</v>
      </c>
      <c r="J2322" s="137">
        <v>27.514374531057801</v>
      </c>
      <c r="K2322" s="137">
        <v>8.5750485462195307</v>
      </c>
      <c r="L2322" s="137">
        <v>16.245525943024202</v>
      </c>
      <c r="M2322" s="137">
        <v>52.174349410411502</v>
      </c>
      <c r="N2322" s="137">
        <v>7.6750583561799504</v>
      </c>
      <c r="O2322" s="137">
        <v>6.2982987248970002</v>
      </c>
      <c r="P2322" s="137">
        <v>12.279334836248699</v>
      </c>
      <c r="Q2322" s="137">
        <v>9.2927387773136303</v>
      </c>
      <c r="R2322" s="137">
        <v>5.1314035280777004</v>
      </c>
      <c r="S2322" s="137">
        <v>15.729843528901499</v>
      </c>
      <c r="T2322" s="137">
        <v>27.863763413991801</v>
      </c>
      <c r="U2322" s="137">
        <v>8.5880805348915992</v>
      </c>
      <c r="V2322" s="1">
        <v>0</v>
      </c>
      <c r="W2322" s="1">
        <v>3446618</v>
      </c>
      <c r="X2322" s="1">
        <v>0</v>
      </c>
      <c r="Y2322" s="1">
        <v>6704997</v>
      </c>
      <c r="Z2322" s="1">
        <v>12829962</v>
      </c>
      <c r="AA2322" s="1">
        <v>3465693</v>
      </c>
      <c r="AB2322" s="1">
        <v>9044530</v>
      </c>
      <c r="AC2322" s="1">
        <v>3899670</v>
      </c>
      <c r="AD2322" s="1">
        <v>5595934</v>
      </c>
      <c r="AE2322" s="1">
        <v>2148077</v>
      </c>
      <c r="AH2322" s="136">
        <f t="shared" si="36"/>
        <v>39948</v>
      </c>
      <c r="AI2322" s="177">
        <f>HLOOKUP(附加题模型!$E$2,历史数据!$B$3:$K$5000,ROW(A2320),)</f>
        <v>8.5750485462195307</v>
      </c>
      <c r="AJ2322" s="177">
        <f>HLOOKUP(附加题模型!$E$2,历史数据!$L$3:$U$5000,ROW(A2320),)</f>
        <v>8.5880805348915992</v>
      </c>
    </row>
    <row r="2323" spans="1:36" x14ac:dyDescent="0.2">
      <c r="A2323" s="148">
        <v>39951</v>
      </c>
      <c r="B2323" s="137">
        <v>16.245525943024202</v>
      </c>
      <c r="C2323" s="137">
        <v>51.7935147431822</v>
      </c>
      <c r="D2323" s="137">
        <v>7.5490311253723901</v>
      </c>
      <c r="E2323" s="137">
        <v>6.2982987248970002</v>
      </c>
      <c r="F2323" s="137">
        <v>12.1861077821774</v>
      </c>
      <c r="G2323" s="137">
        <v>9.2927387773136303</v>
      </c>
      <c r="H2323" s="137">
        <v>5.1314035280777004</v>
      </c>
      <c r="I2323" s="137">
        <v>15.668796270703901</v>
      </c>
      <c r="J2323" s="137">
        <v>27.776416193258299</v>
      </c>
      <c r="K2323" s="137">
        <v>8.4838246255150693</v>
      </c>
      <c r="L2323" s="137">
        <v>16.245525943024202</v>
      </c>
      <c r="M2323" s="137">
        <v>52.479017144194898</v>
      </c>
      <c r="N2323" s="137">
        <v>7.7506746946644798</v>
      </c>
      <c r="O2323" s="137">
        <v>6.4735557328941304</v>
      </c>
      <c r="P2323" s="137">
        <v>12.2260622339222</v>
      </c>
      <c r="Q2323" s="137">
        <v>9.7598341126812507</v>
      </c>
      <c r="R2323" s="137">
        <v>5.2639979344879801</v>
      </c>
      <c r="S2323" s="137">
        <v>16.157174336284299</v>
      </c>
      <c r="T2323" s="137">
        <v>28.038457855458901</v>
      </c>
      <c r="U2323" s="137">
        <v>8.4316966708268009</v>
      </c>
      <c r="V2323" s="1">
        <v>0</v>
      </c>
      <c r="W2323" s="1">
        <v>3751491</v>
      </c>
      <c r="X2323" s="1">
        <v>3725200</v>
      </c>
      <c r="Y2323" s="1">
        <v>8664094</v>
      </c>
      <c r="Z2323" s="1">
        <v>5776241</v>
      </c>
      <c r="AA2323" s="1">
        <v>8146582</v>
      </c>
      <c r="AB2323" s="1">
        <v>11762967</v>
      </c>
      <c r="AC2323" s="1">
        <v>5718379</v>
      </c>
      <c r="AD2323" s="1">
        <v>6627489</v>
      </c>
      <c r="AE2323" s="1">
        <v>2232067</v>
      </c>
      <c r="AH2323" s="136">
        <f t="shared" si="36"/>
        <v>39951</v>
      </c>
      <c r="AI2323" s="177">
        <f>HLOOKUP(附加题模型!$E$2,历史数据!$B$3:$K$5000,ROW(A2321),)</f>
        <v>8.4838246255150693</v>
      </c>
      <c r="AJ2323" s="177">
        <f>HLOOKUP(附加题模型!$E$2,历史数据!$L$3:$U$5000,ROW(A2321),)</f>
        <v>8.4316966708268009</v>
      </c>
    </row>
    <row r="2324" spans="1:36" x14ac:dyDescent="0.2">
      <c r="A2324" s="148">
        <v>39952</v>
      </c>
      <c r="B2324" s="137">
        <v>16.245525943024202</v>
      </c>
      <c r="C2324" s="137">
        <v>51.945848610073902</v>
      </c>
      <c r="D2324" s="137">
        <v>7.7632774177452299</v>
      </c>
      <c r="E2324" s="137">
        <v>6.5173699848934197</v>
      </c>
      <c r="F2324" s="137">
        <v>12.2393803845038</v>
      </c>
      <c r="G2324" s="137">
        <v>9.9565058328360401</v>
      </c>
      <c r="H2324" s="137">
        <v>5.3037762564110604</v>
      </c>
      <c r="I2324" s="137">
        <v>16.177523422350198</v>
      </c>
      <c r="J2324" s="137">
        <v>28.038457855458901</v>
      </c>
      <c r="K2324" s="137">
        <v>8.3795687161385395</v>
      </c>
      <c r="L2324" s="137">
        <v>16.245525943024202</v>
      </c>
      <c r="M2324" s="137">
        <v>52.8598518114242</v>
      </c>
      <c r="N2324" s="137">
        <v>7.9271128177950496</v>
      </c>
      <c r="O2324" s="137">
        <v>6.4187879178950302</v>
      </c>
      <c r="P2324" s="137">
        <v>12.4258344926464</v>
      </c>
      <c r="Q2324" s="137">
        <v>9.7106661826425604</v>
      </c>
      <c r="R2324" s="137">
        <v>5.1844412906418098</v>
      </c>
      <c r="S2324" s="137">
        <v>16.584505143667201</v>
      </c>
      <c r="T2324" s="137">
        <v>28.038457855458901</v>
      </c>
      <c r="U2324" s="137">
        <v>8.3926007048106097</v>
      </c>
      <c r="V2324" s="1">
        <v>0</v>
      </c>
      <c r="W2324" s="1">
        <v>3813532</v>
      </c>
      <c r="X2324" s="1">
        <v>7208263</v>
      </c>
      <c r="Y2324" s="1">
        <v>7463609</v>
      </c>
      <c r="Z2324" s="1">
        <v>5812517</v>
      </c>
      <c r="AA2324" s="1">
        <v>6118787</v>
      </c>
      <c r="AB2324" s="1">
        <v>8967457</v>
      </c>
      <c r="AC2324" s="1">
        <v>8747771</v>
      </c>
      <c r="AD2324" s="1">
        <v>0</v>
      </c>
      <c r="AE2324" s="1">
        <v>1408306</v>
      </c>
      <c r="AH2324" s="136">
        <f t="shared" si="36"/>
        <v>39952</v>
      </c>
      <c r="AI2324" s="177">
        <f>HLOOKUP(附加题模型!$E$2,历史数据!$B$3:$K$5000,ROW(A2322),)</f>
        <v>8.3795687161385395</v>
      </c>
      <c r="AJ2324" s="177">
        <f>HLOOKUP(附加题模型!$E$2,历史数据!$L$3:$U$5000,ROW(A2322),)</f>
        <v>8.3926007048106097</v>
      </c>
    </row>
    <row r="2325" spans="1:36" x14ac:dyDescent="0.2">
      <c r="A2325" s="148">
        <v>39953</v>
      </c>
      <c r="B2325" s="137">
        <v>16.245525943024202</v>
      </c>
      <c r="C2325" s="137">
        <v>52.936018744869997</v>
      </c>
      <c r="D2325" s="137">
        <v>7.8640992023912801</v>
      </c>
      <c r="E2325" s="137">
        <v>6.4187879178950302</v>
      </c>
      <c r="F2325" s="137">
        <v>12.37256189032</v>
      </c>
      <c r="G2325" s="137">
        <v>9.5877463575458108</v>
      </c>
      <c r="H2325" s="137">
        <v>5.2242196125648999</v>
      </c>
      <c r="I2325" s="137">
        <v>16.645552401864698</v>
      </c>
      <c r="J2325" s="137">
        <v>28.038457855458901</v>
      </c>
      <c r="K2325" s="137">
        <v>8.4577606481709395</v>
      </c>
      <c r="L2325" s="137">
        <v>16.245525943024202</v>
      </c>
      <c r="M2325" s="137">
        <v>51.412680075952899</v>
      </c>
      <c r="N2325" s="137">
        <v>8.0153318793603407</v>
      </c>
      <c r="O2325" s="137">
        <v>6.3311594138964598</v>
      </c>
      <c r="P2325" s="137">
        <v>12.1061988786877</v>
      </c>
      <c r="Q2325" s="137">
        <v>9.6123303225651604</v>
      </c>
      <c r="R2325" s="137">
        <v>5.1446629687187304</v>
      </c>
      <c r="S2325" s="137">
        <v>17.500214016630402</v>
      </c>
      <c r="T2325" s="137">
        <v>28.038457855458901</v>
      </c>
      <c r="U2325" s="137">
        <v>8.0928649653530798</v>
      </c>
      <c r="V2325" s="1">
        <v>0</v>
      </c>
      <c r="W2325" s="1">
        <v>3641587</v>
      </c>
      <c r="X2325" s="1">
        <v>6393771</v>
      </c>
      <c r="Y2325" s="1">
        <v>5420262</v>
      </c>
      <c r="Z2325" s="1">
        <v>3853948</v>
      </c>
      <c r="AA2325" s="1">
        <v>3802763</v>
      </c>
      <c r="AB2325" s="1">
        <v>7731066</v>
      </c>
      <c r="AC2325" s="1">
        <v>17946639</v>
      </c>
      <c r="AD2325" s="1">
        <v>0</v>
      </c>
      <c r="AE2325" s="1">
        <v>1338900</v>
      </c>
      <c r="AH2325" s="136">
        <f t="shared" si="36"/>
        <v>39953</v>
      </c>
      <c r="AI2325" s="177">
        <f>HLOOKUP(附加题模型!$E$2,历史数据!$B$3:$K$5000,ROW(A2323),)</f>
        <v>8.4577606481709395</v>
      </c>
      <c r="AJ2325" s="177">
        <f>HLOOKUP(附加题模型!$E$2,历史数据!$L$3:$U$5000,ROW(A2323),)</f>
        <v>8.0928649653530798</v>
      </c>
    </row>
    <row r="2326" spans="1:36" x14ac:dyDescent="0.2">
      <c r="A2326" s="148">
        <v>39954</v>
      </c>
      <c r="B2326" s="137">
        <v>16.245525943024202</v>
      </c>
      <c r="C2326" s="137">
        <v>51.031845408723598</v>
      </c>
      <c r="D2326" s="137">
        <v>8.0153318793603407</v>
      </c>
      <c r="E2326" s="137">
        <v>6.2873451618971803</v>
      </c>
      <c r="F2326" s="137">
        <v>12.079562577524401</v>
      </c>
      <c r="G2326" s="137">
        <v>9.6123303225651604</v>
      </c>
      <c r="H2326" s="137">
        <v>5.1314035280777004</v>
      </c>
      <c r="I2326" s="137">
        <v>17.276374069906002</v>
      </c>
      <c r="J2326" s="137">
        <v>25.243346791986301</v>
      </c>
      <c r="K2326" s="137">
        <v>8.10589695402515</v>
      </c>
      <c r="L2326" s="137">
        <v>16.245525943024202</v>
      </c>
      <c r="M2326" s="137">
        <v>53.164519545207597</v>
      </c>
      <c r="N2326" s="137">
        <v>8.0531400486026001</v>
      </c>
      <c r="O2326" s="137">
        <v>6.1997166578986098</v>
      </c>
      <c r="P2326" s="137">
        <v>11.853154017636999</v>
      </c>
      <c r="Q2326" s="137">
        <v>9.1206510221781993</v>
      </c>
      <c r="R2326" s="137">
        <v>5.0385874435905098</v>
      </c>
      <c r="S2326" s="137">
        <v>17.724053963354699</v>
      </c>
      <c r="T2326" s="137">
        <v>25.243346791986301</v>
      </c>
      <c r="U2326" s="137">
        <v>8.4968566141871307</v>
      </c>
      <c r="V2326" s="1">
        <v>0</v>
      </c>
      <c r="W2326" s="1">
        <v>6246096</v>
      </c>
      <c r="X2326" s="1">
        <v>6387615</v>
      </c>
      <c r="Y2326" s="1">
        <v>5476478</v>
      </c>
      <c r="Z2326" s="1">
        <v>3034946</v>
      </c>
      <c r="AA2326" s="1">
        <v>4873173</v>
      </c>
      <c r="AB2326" s="1">
        <v>8076631</v>
      </c>
      <c r="AC2326" s="1">
        <v>14736904</v>
      </c>
      <c r="AD2326" s="1">
        <v>24887450</v>
      </c>
      <c r="AE2326" s="1">
        <v>2539777</v>
      </c>
      <c r="AH2326" s="136">
        <f t="shared" si="36"/>
        <v>39954</v>
      </c>
      <c r="AI2326" s="177">
        <f>HLOOKUP(附加题模型!$E$2,历史数据!$B$3:$K$5000,ROW(A2324),)</f>
        <v>8.10589695402515</v>
      </c>
      <c r="AJ2326" s="177">
        <f>HLOOKUP(附加题模型!$E$2,历史数据!$L$3:$U$5000,ROW(A2324),)</f>
        <v>8.4968566141871307</v>
      </c>
    </row>
    <row r="2327" spans="1:36" x14ac:dyDescent="0.2">
      <c r="A2327" s="148">
        <v>39955</v>
      </c>
      <c r="B2327" s="137">
        <v>16.3067143646551</v>
      </c>
      <c r="C2327" s="137">
        <v>53.164519545207597</v>
      </c>
      <c r="D2327" s="137">
        <v>7.8893046485527902</v>
      </c>
      <c r="E2327" s="137">
        <v>6.2216237838982504</v>
      </c>
      <c r="F2327" s="137">
        <v>11.8664721682186</v>
      </c>
      <c r="G2327" s="137">
        <v>9.1206510221781993</v>
      </c>
      <c r="H2327" s="137">
        <v>5.0385874435905098</v>
      </c>
      <c r="I2327" s="137">
        <v>17.703704877288899</v>
      </c>
      <c r="J2327" s="137">
        <v>23.9768120913503</v>
      </c>
      <c r="K2327" s="137">
        <v>8.6402084895798605</v>
      </c>
      <c r="L2327" s="137">
        <v>16.1843375213932</v>
      </c>
      <c r="M2327" s="137">
        <v>53.240686478653402</v>
      </c>
      <c r="N2327" s="137">
        <v>7.8767019254720303</v>
      </c>
      <c r="O2327" s="137">
        <v>6.3421129768962796</v>
      </c>
      <c r="P2327" s="137">
        <v>12.439152643228001</v>
      </c>
      <c r="Q2327" s="137">
        <v>9.1206510221781993</v>
      </c>
      <c r="R2327" s="137">
        <v>5.0518468842315398</v>
      </c>
      <c r="S2327" s="137">
        <v>17.2356758977743</v>
      </c>
      <c r="T2327" s="137">
        <v>24.631916246851699</v>
      </c>
      <c r="U2327" s="137">
        <v>8.5620165575474694</v>
      </c>
      <c r="V2327" s="1">
        <v>36871697</v>
      </c>
      <c r="W2327" s="1">
        <v>3004364</v>
      </c>
      <c r="X2327" s="1">
        <v>3066027</v>
      </c>
      <c r="Y2327" s="1">
        <v>4619558</v>
      </c>
      <c r="Z2327" s="1">
        <v>4671721</v>
      </c>
      <c r="AA2327" s="1">
        <v>0</v>
      </c>
      <c r="AB2327" s="1">
        <v>4652568</v>
      </c>
      <c r="AC2327" s="1">
        <v>7383181</v>
      </c>
      <c r="AD2327" s="1">
        <v>11173367</v>
      </c>
      <c r="AE2327" s="1">
        <v>1530717</v>
      </c>
      <c r="AH2327" s="136">
        <f t="shared" si="36"/>
        <v>39955</v>
      </c>
      <c r="AI2327" s="177">
        <f>HLOOKUP(附加题模型!$E$2,历史数据!$B$3:$K$5000,ROW(A2325),)</f>
        <v>8.6402084895798605</v>
      </c>
      <c r="AJ2327" s="177">
        <f>HLOOKUP(附加题模型!$E$2,历史数据!$L$3:$U$5000,ROW(A2325),)</f>
        <v>8.5620165575474694</v>
      </c>
    </row>
    <row r="2328" spans="1:36" x14ac:dyDescent="0.2">
      <c r="A2328" s="148">
        <v>39958</v>
      </c>
      <c r="B2328" s="137">
        <v>15.388888040190499</v>
      </c>
      <c r="C2328" s="137">
        <v>51.7935147431822</v>
      </c>
      <c r="D2328" s="137">
        <v>7.56163384845315</v>
      </c>
      <c r="E2328" s="137">
        <v>6.1339952798996897</v>
      </c>
      <c r="F2328" s="137">
        <v>12.212744083340599</v>
      </c>
      <c r="G2328" s="137">
        <v>8.7518915468879701</v>
      </c>
      <c r="H2328" s="137">
        <v>4.9590307997443404</v>
      </c>
      <c r="I2328" s="137">
        <v>17.2356758977743</v>
      </c>
      <c r="J2328" s="137">
        <v>23.758444039516501</v>
      </c>
      <c r="K2328" s="137">
        <v>8.2753128067620096</v>
      </c>
      <c r="L2328" s="137">
        <v>16.031366467315699</v>
      </c>
      <c r="M2328" s="137">
        <v>55.678028348920797</v>
      </c>
      <c r="N2328" s="137">
        <v>7.7002638023414596</v>
      </c>
      <c r="O2328" s="137">
        <v>6.2435309098978999</v>
      </c>
      <c r="P2328" s="137">
        <v>12.8653334618397</v>
      </c>
      <c r="Q2328" s="137">
        <v>8.9485632670427595</v>
      </c>
      <c r="R2328" s="137">
        <v>5.0253280029494798</v>
      </c>
      <c r="S2328" s="137">
        <v>17.2356758977743</v>
      </c>
      <c r="T2328" s="137">
        <v>23.714770429149802</v>
      </c>
      <c r="U2328" s="137">
        <v>8.2883447954340799</v>
      </c>
      <c r="V2328" s="1">
        <v>16309074</v>
      </c>
      <c r="W2328" s="1">
        <v>8607187</v>
      </c>
      <c r="X2328" s="1">
        <v>3086446</v>
      </c>
      <c r="Y2328" s="1">
        <v>4599817</v>
      </c>
      <c r="Z2328" s="1">
        <v>8045310</v>
      </c>
      <c r="AA2328" s="1">
        <v>3518461</v>
      </c>
      <c r="AB2328" s="1">
        <v>4827202</v>
      </c>
      <c r="AC2328" s="1">
        <v>0</v>
      </c>
      <c r="AD2328" s="1">
        <v>8446399</v>
      </c>
      <c r="AE2328" s="1">
        <v>1670200</v>
      </c>
      <c r="AH2328" s="136">
        <f t="shared" si="36"/>
        <v>39958</v>
      </c>
      <c r="AI2328" s="177">
        <f>HLOOKUP(附加题模型!$E$2,历史数据!$B$3:$K$5000,ROW(A2326),)</f>
        <v>8.2753128067620096</v>
      </c>
      <c r="AJ2328" s="177">
        <f>HLOOKUP(附加题模型!$E$2,历史数据!$L$3:$U$5000,ROW(A2326),)</f>
        <v>8.2883447954340799</v>
      </c>
    </row>
    <row r="2329" spans="1:36" x14ac:dyDescent="0.2">
      <c r="A2329" s="148">
        <v>39959</v>
      </c>
      <c r="B2329" s="137">
        <v>15.7560185699763</v>
      </c>
      <c r="C2329" s="137">
        <v>56.820532350608701</v>
      </c>
      <c r="D2329" s="137">
        <v>7.7002638023414596</v>
      </c>
      <c r="E2329" s="137">
        <v>6.2544844728977198</v>
      </c>
      <c r="F2329" s="137">
        <v>12.758788257186801</v>
      </c>
      <c r="G2329" s="137">
        <v>8.9731472320621108</v>
      </c>
      <c r="H2329" s="137">
        <v>4.9855496810264004</v>
      </c>
      <c r="I2329" s="137">
        <v>17.601959446959601</v>
      </c>
      <c r="J2329" s="137">
        <v>23.889464870616798</v>
      </c>
      <c r="K2329" s="137">
        <v>8.2883447954340799</v>
      </c>
      <c r="L2329" s="137">
        <v>15.664235937529901</v>
      </c>
      <c r="M2329" s="137">
        <v>58.496204886417502</v>
      </c>
      <c r="N2329" s="137">
        <v>7.7506746946644798</v>
      </c>
      <c r="O2329" s="137">
        <v>6.2654380358975397</v>
      </c>
      <c r="P2329" s="137">
        <v>12.5323796972993</v>
      </c>
      <c r="Q2329" s="137">
        <v>9.1452349871975507</v>
      </c>
      <c r="R2329" s="137">
        <v>5.0651063248725601</v>
      </c>
      <c r="S2329" s="137">
        <v>17.093232295313399</v>
      </c>
      <c r="T2329" s="137">
        <v>23.845791260250099</v>
      </c>
      <c r="U2329" s="137">
        <v>8.3665367274664693</v>
      </c>
      <c r="V2329" s="1">
        <v>13351304</v>
      </c>
      <c r="W2329" s="1">
        <v>7491408</v>
      </c>
      <c r="X2329" s="1">
        <v>3118874</v>
      </c>
      <c r="Y2329" s="1">
        <v>5258071</v>
      </c>
      <c r="Z2329" s="1">
        <v>5161064</v>
      </c>
      <c r="AA2329" s="1">
        <v>3166113</v>
      </c>
      <c r="AB2329" s="1">
        <v>5982183</v>
      </c>
      <c r="AC2329" s="1">
        <v>5877916</v>
      </c>
      <c r="AD2329" s="1">
        <v>6019931</v>
      </c>
      <c r="AE2329" s="1">
        <v>1395360</v>
      </c>
      <c r="AH2329" s="136">
        <f t="shared" si="36"/>
        <v>39959</v>
      </c>
      <c r="AI2329" s="177">
        <f>HLOOKUP(附加题模型!$E$2,历史数据!$B$3:$K$5000,ROW(A2327),)</f>
        <v>8.2883447954340799</v>
      </c>
      <c r="AJ2329" s="177">
        <f>HLOOKUP(附加题模型!$E$2,历史数据!$L$3:$U$5000,ROW(A2327),)</f>
        <v>8.3665367274664693</v>
      </c>
    </row>
    <row r="2330" spans="1:36" x14ac:dyDescent="0.2">
      <c r="A2330" s="148">
        <v>39960</v>
      </c>
      <c r="B2330" s="137">
        <v>15.664235937529901</v>
      </c>
      <c r="C2330" s="137">
        <v>58.496204886417502</v>
      </c>
      <c r="D2330" s="137">
        <v>7.6372501869376803</v>
      </c>
      <c r="E2330" s="137">
        <v>6.30925228789682</v>
      </c>
      <c r="F2330" s="137">
        <v>12.7454701066052</v>
      </c>
      <c r="G2330" s="137">
        <v>9.1452349871975507</v>
      </c>
      <c r="H2330" s="137">
        <v>5.0783657655135901</v>
      </c>
      <c r="I2330" s="137">
        <v>17.093232295313399</v>
      </c>
      <c r="J2330" s="137">
        <v>23.889464870616798</v>
      </c>
      <c r="K2330" s="137">
        <v>8.3404727501223395</v>
      </c>
      <c r="L2330" s="137">
        <v>15.5724533050834</v>
      </c>
      <c r="M2330" s="137">
        <v>58.496204886417502</v>
      </c>
      <c r="N2330" s="137">
        <v>7.7254692485029697</v>
      </c>
      <c r="O2330" s="137">
        <v>6.2216237838982504</v>
      </c>
      <c r="P2330" s="137">
        <v>13.0251512688191</v>
      </c>
      <c r="Q2330" s="137">
        <v>9.24357084727494</v>
      </c>
      <c r="R2330" s="137">
        <v>5.1181440874366704</v>
      </c>
      <c r="S2330" s="137">
        <v>16.726948746128102</v>
      </c>
      <c r="T2330" s="137">
        <v>23.5182391824994</v>
      </c>
      <c r="U2330" s="137">
        <v>8.6402084895798605</v>
      </c>
      <c r="V2330" s="1">
        <v>8287888</v>
      </c>
      <c r="W2330" s="1">
        <v>0</v>
      </c>
      <c r="X2330" s="1">
        <v>2970172</v>
      </c>
      <c r="Y2330" s="1">
        <v>3668058</v>
      </c>
      <c r="Z2330" s="1">
        <v>7180138</v>
      </c>
      <c r="AA2330" s="1">
        <v>2285547</v>
      </c>
      <c r="AB2330" s="1">
        <v>6337266</v>
      </c>
      <c r="AC2330" s="1">
        <v>5092077</v>
      </c>
      <c r="AD2330" s="1">
        <v>5092992</v>
      </c>
      <c r="AE2330" s="1">
        <v>2076616</v>
      </c>
      <c r="AH2330" s="136">
        <f t="shared" si="36"/>
        <v>39960</v>
      </c>
      <c r="AI2330" s="177">
        <f>HLOOKUP(附加题模型!$E$2,历史数据!$B$3:$K$5000,ROW(A2328),)</f>
        <v>8.3404727501223395</v>
      </c>
      <c r="AJ2330" s="177">
        <f>HLOOKUP(附加题模型!$E$2,历史数据!$L$3:$U$5000,ROW(A2328),)</f>
        <v>8.6402084895798605</v>
      </c>
    </row>
    <row r="2331" spans="1:36" x14ac:dyDescent="0.2">
      <c r="A2331" s="148">
        <v>39965</v>
      </c>
      <c r="B2331" s="137">
        <v>15.5724533050834</v>
      </c>
      <c r="C2331" s="137">
        <v>58.496204886417502</v>
      </c>
      <c r="D2331" s="137">
        <v>7.8010855869875</v>
      </c>
      <c r="E2331" s="137">
        <v>6.2435309098978999</v>
      </c>
      <c r="F2331" s="137">
        <v>13.065105720563899</v>
      </c>
      <c r="G2331" s="137">
        <v>9.24357084727494</v>
      </c>
      <c r="H2331" s="137">
        <v>5.1711818500007798</v>
      </c>
      <c r="I2331" s="137">
        <v>16.889741434654901</v>
      </c>
      <c r="J2331" s="137">
        <v>23.6929336239664</v>
      </c>
      <c r="K2331" s="137">
        <v>8.6141445122357307</v>
      </c>
      <c r="L2331" s="137">
        <v>15.6336417267144</v>
      </c>
      <c r="M2331" s="137">
        <v>58.496204886417502</v>
      </c>
      <c r="N2331" s="137">
        <v>7.7254692485029697</v>
      </c>
      <c r="O2331" s="137">
        <v>6.2763915988973604</v>
      </c>
      <c r="P2331" s="137">
        <v>13.5978317438285</v>
      </c>
      <c r="Q2331" s="137">
        <v>9.2681548122942896</v>
      </c>
      <c r="R2331" s="137">
        <v>5.2639979344879801</v>
      </c>
      <c r="S2331" s="137">
        <v>17.3781195002353</v>
      </c>
      <c r="T2331" s="137">
        <v>24.129669727633999</v>
      </c>
      <c r="U2331" s="137">
        <v>8.87478428567705</v>
      </c>
      <c r="V2331" s="1">
        <v>8675023</v>
      </c>
      <c r="W2331" s="1">
        <v>0</v>
      </c>
      <c r="X2331" s="1">
        <v>8082010</v>
      </c>
      <c r="Y2331" s="1">
        <v>5377090</v>
      </c>
      <c r="Z2331" s="1">
        <v>10591995</v>
      </c>
      <c r="AA2331" s="1">
        <v>2752245</v>
      </c>
      <c r="AB2331" s="1">
        <v>24495300</v>
      </c>
      <c r="AC2331" s="1">
        <v>5485368</v>
      </c>
      <c r="AD2331" s="1">
        <v>7007867</v>
      </c>
      <c r="AE2331" s="1">
        <v>1714215</v>
      </c>
      <c r="AH2331" s="136">
        <f t="shared" si="36"/>
        <v>39965</v>
      </c>
      <c r="AI2331" s="177">
        <f>HLOOKUP(附加题模型!$E$2,历史数据!$B$3:$K$5000,ROW(A2329),)</f>
        <v>8.6141445122357307</v>
      </c>
      <c r="AJ2331" s="177">
        <f>HLOOKUP(附加题模型!$E$2,历史数据!$L$3:$U$5000,ROW(A2329),)</f>
        <v>8.87478428567705</v>
      </c>
    </row>
    <row r="2332" spans="1:36" x14ac:dyDescent="0.2">
      <c r="A2332" s="148">
        <v>39966</v>
      </c>
      <c r="B2332" s="137">
        <v>15.603047515898901</v>
      </c>
      <c r="C2332" s="137">
        <v>58.496204886417502</v>
      </c>
      <c r="D2332" s="137">
        <v>7.7506746946644798</v>
      </c>
      <c r="E2332" s="137">
        <v>6.2873451618971803</v>
      </c>
      <c r="F2332" s="137">
        <v>13.544559141502001</v>
      </c>
      <c r="G2332" s="137">
        <v>9.2681548122942896</v>
      </c>
      <c r="H2332" s="137">
        <v>5.2507384938469501</v>
      </c>
      <c r="I2332" s="137">
        <v>17.3781195002353</v>
      </c>
      <c r="J2332" s="137">
        <v>24.129669727633999</v>
      </c>
      <c r="K2332" s="137">
        <v>8.8487203083329202</v>
      </c>
      <c r="L2332" s="137">
        <v>16.1843375213932</v>
      </c>
      <c r="M2332" s="137">
        <v>58.496204886417502</v>
      </c>
      <c r="N2332" s="137">
        <v>7.59944201769542</v>
      </c>
      <c r="O2332" s="137">
        <v>6.44069504389467</v>
      </c>
      <c r="P2332" s="137">
        <v>13.2915142804514</v>
      </c>
      <c r="Q2332" s="137">
        <v>9.4156586024103799</v>
      </c>
      <c r="R2332" s="137">
        <v>5.3170356970520896</v>
      </c>
      <c r="S2332" s="137">
        <v>17.093232295313399</v>
      </c>
      <c r="T2332" s="137">
        <v>24.522732220934799</v>
      </c>
      <c r="U2332" s="137">
        <v>9.0702641157580395</v>
      </c>
      <c r="V2332" s="1">
        <v>14005186</v>
      </c>
      <c r="W2332" s="1">
        <v>0</v>
      </c>
      <c r="X2332" s="1">
        <v>4476498</v>
      </c>
      <c r="Y2332" s="1">
        <v>6954148</v>
      </c>
      <c r="Z2332" s="1">
        <v>6892031</v>
      </c>
      <c r="AA2332" s="1">
        <v>3266765</v>
      </c>
      <c r="AB2332" s="1">
        <v>12721710</v>
      </c>
      <c r="AC2332" s="1">
        <v>4390703</v>
      </c>
      <c r="AD2332" s="1">
        <v>10158805</v>
      </c>
      <c r="AE2332" s="1">
        <v>2302083</v>
      </c>
      <c r="AH2332" s="136">
        <f t="shared" si="36"/>
        <v>39966</v>
      </c>
      <c r="AI2332" s="177">
        <f>HLOOKUP(附加题模型!$E$2,历史数据!$B$3:$K$5000,ROW(A2330),)</f>
        <v>8.8487203083329202</v>
      </c>
      <c r="AJ2332" s="177">
        <f>HLOOKUP(附加题模型!$E$2,历史数据!$L$3:$U$5000,ROW(A2330),)</f>
        <v>9.0702641157580395</v>
      </c>
    </row>
    <row r="2333" spans="1:36" x14ac:dyDescent="0.2">
      <c r="A2333" s="148">
        <v>39967</v>
      </c>
      <c r="B2333" s="137">
        <v>16.0619606781312</v>
      </c>
      <c r="C2333" s="137">
        <v>58.496204886417502</v>
      </c>
      <c r="D2333" s="137">
        <v>7.6372501869376803</v>
      </c>
      <c r="E2333" s="137">
        <v>6.44069504389467</v>
      </c>
      <c r="F2333" s="137">
        <v>13.318150581614599</v>
      </c>
      <c r="G2333" s="137">
        <v>9.4402425674297206</v>
      </c>
      <c r="H2333" s="137">
        <v>5.3170356970520896</v>
      </c>
      <c r="I2333" s="137">
        <v>17.011835951049999</v>
      </c>
      <c r="J2333" s="137">
        <v>24.348037779467798</v>
      </c>
      <c r="K2333" s="137">
        <v>8.9920721837256501</v>
      </c>
      <c r="L2333" s="137">
        <v>17.805830694613999</v>
      </c>
      <c r="M2333" s="137">
        <v>58.496204886417502</v>
      </c>
      <c r="N2333" s="137">
        <v>8.04053732552185</v>
      </c>
      <c r="O2333" s="137">
        <v>6.3749736658957499</v>
      </c>
      <c r="P2333" s="137">
        <v>13.384741334522699</v>
      </c>
      <c r="Q2333" s="137">
        <v>9.8827539377779896</v>
      </c>
      <c r="R2333" s="137">
        <v>5.4628895441033896</v>
      </c>
      <c r="S2333" s="137">
        <v>17.194977725642602</v>
      </c>
      <c r="T2333" s="137">
        <v>23.998648896533702</v>
      </c>
      <c r="U2333" s="137">
        <v>9.3439358778714308</v>
      </c>
      <c r="V2333" s="1">
        <v>23603880</v>
      </c>
      <c r="W2333" s="1">
        <v>0</v>
      </c>
      <c r="X2333" s="1">
        <v>9573518</v>
      </c>
      <c r="Y2333" s="1">
        <v>5347100</v>
      </c>
      <c r="Z2333" s="1">
        <v>4740000</v>
      </c>
      <c r="AA2333" s="1">
        <v>3522295</v>
      </c>
      <c r="AB2333" s="1">
        <v>12981644</v>
      </c>
      <c r="AC2333" s="1">
        <v>4608941</v>
      </c>
      <c r="AD2333" s="1">
        <v>7995362</v>
      </c>
      <c r="AE2333" s="1">
        <v>2137096</v>
      </c>
      <c r="AH2333" s="136">
        <f t="shared" si="36"/>
        <v>39967</v>
      </c>
      <c r="AI2333" s="177">
        <f>HLOOKUP(附加题模型!$E$2,历史数据!$B$3:$K$5000,ROW(A2331),)</f>
        <v>8.9920721837256501</v>
      </c>
      <c r="AJ2333" s="177">
        <f>HLOOKUP(附加题模型!$E$2,历史数据!$L$3:$U$5000,ROW(A2331),)</f>
        <v>9.3439358778714308</v>
      </c>
    </row>
    <row r="2334" spans="1:36" x14ac:dyDescent="0.2">
      <c r="A2334" s="148">
        <v>39968</v>
      </c>
      <c r="B2334" s="137">
        <v>18.3259322784773</v>
      </c>
      <c r="C2334" s="137">
        <v>58.496204886417502</v>
      </c>
      <c r="D2334" s="137">
        <v>8.04053732552185</v>
      </c>
      <c r="E2334" s="137">
        <v>6.3749736658957499</v>
      </c>
      <c r="F2334" s="137">
        <v>13.318150581614599</v>
      </c>
      <c r="G2334" s="137">
        <v>10.128593587971499</v>
      </c>
      <c r="H2334" s="137">
        <v>5.4363706628213402</v>
      </c>
      <c r="I2334" s="137">
        <v>17.052534123181701</v>
      </c>
      <c r="J2334" s="137">
        <v>23.998648896533702</v>
      </c>
      <c r="K2334" s="137">
        <v>9.2918079231831694</v>
      </c>
      <c r="L2334" s="137">
        <v>18.5706859650012</v>
      </c>
      <c r="M2334" s="137">
        <v>58.496204886417502</v>
      </c>
      <c r="N2334" s="137">
        <v>7.9145100947143003</v>
      </c>
      <c r="O2334" s="137">
        <v>6.2325773468980801</v>
      </c>
      <c r="P2334" s="137">
        <v>13.0917420217272</v>
      </c>
      <c r="Q2334" s="137">
        <v>10.374433238165</v>
      </c>
      <c r="R2334" s="137">
        <v>5.7015594756418899</v>
      </c>
      <c r="S2334" s="137">
        <v>16.9914868649841</v>
      </c>
      <c r="T2334" s="137">
        <v>23.5182391824994</v>
      </c>
      <c r="U2334" s="137">
        <v>9.1745200251345693</v>
      </c>
      <c r="V2334" s="1">
        <v>35331556</v>
      </c>
      <c r="W2334" s="1">
        <v>0</v>
      </c>
      <c r="X2334" s="1">
        <v>3810586</v>
      </c>
      <c r="Y2334" s="1">
        <v>6622160</v>
      </c>
      <c r="Z2334" s="1">
        <v>4844017</v>
      </c>
      <c r="AA2334" s="1">
        <v>5113135</v>
      </c>
      <c r="AB2334" s="1">
        <v>21478288</v>
      </c>
      <c r="AC2334" s="1">
        <v>4662260</v>
      </c>
      <c r="AD2334" s="1">
        <v>7375146</v>
      </c>
      <c r="AE2334" s="1">
        <v>2174564</v>
      </c>
      <c r="AH2334" s="136">
        <f t="shared" si="36"/>
        <v>39968</v>
      </c>
      <c r="AI2334" s="177">
        <f>HLOOKUP(附加题模型!$E$2,历史数据!$B$3:$K$5000,ROW(A2332),)</f>
        <v>9.2918079231831694</v>
      </c>
      <c r="AJ2334" s="177">
        <f>HLOOKUP(附加题模型!$E$2,历史数据!$L$3:$U$5000,ROW(A2332),)</f>
        <v>9.1745200251345693</v>
      </c>
    </row>
    <row r="2335" spans="1:36" x14ac:dyDescent="0.2">
      <c r="A2335" s="148">
        <v>39969</v>
      </c>
      <c r="B2335" s="137">
        <v>18.356526489292801</v>
      </c>
      <c r="C2335" s="137">
        <v>58.496204886417502</v>
      </c>
      <c r="D2335" s="137">
        <v>7.9397155408758104</v>
      </c>
      <c r="E2335" s="137">
        <v>6.2325773468980801</v>
      </c>
      <c r="F2335" s="137">
        <v>13.0917420217272</v>
      </c>
      <c r="G2335" s="137">
        <v>10.571104958319699</v>
      </c>
      <c r="H2335" s="137">
        <v>5.7015594756418899</v>
      </c>
      <c r="I2335" s="137">
        <v>17.032185037115799</v>
      </c>
      <c r="J2335" s="137">
        <v>23.649260013599701</v>
      </c>
      <c r="K2335" s="137">
        <v>9.0181361610697799</v>
      </c>
      <c r="L2335" s="137">
        <v>18.0811785919534</v>
      </c>
      <c r="M2335" s="137">
        <v>58.496204886417502</v>
      </c>
      <c r="N2335" s="137">
        <v>7.8767019254720303</v>
      </c>
      <c r="O2335" s="137">
        <v>6.2216237838982504</v>
      </c>
      <c r="P2335" s="137">
        <v>13.1450146240536</v>
      </c>
      <c r="Q2335" s="137">
        <v>10.2023454830295</v>
      </c>
      <c r="R2335" s="137">
        <v>6.1523804574368297</v>
      </c>
      <c r="S2335" s="137">
        <v>16.828694176457301</v>
      </c>
      <c r="T2335" s="137">
        <v>23.561912792866099</v>
      </c>
      <c r="U2335" s="137">
        <v>8.9399442290373798</v>
      </c>
      <c r="V2335" s="1">
        <v>20176611</v>
      </c>
      <c r="W2335" s="1">
        <v>0</v>
      </c>
      <c r="X2335" s="1">
        <v>2899119</v>
      </c>
      <c r="Y2335" s="1">
        <v>3656013</v>
      </c>
      <c r="Z2335" s="1">
        <v>4207961</v>
      </c>
      <c r="AA2335" s="1">
        <v>11472504</v>
      </c>
      <c r="AB2335" s="1">
        <v>24305825</v>
      </c>
      <c r="AC2335" s="1">
        <v>3068913</v>
      </c>
      <c r="AD2335" s="1">
        <v>4851802</v>
      </c>
      <c r="AE2335" s="1">
        <v>1388550</v>
      </c>
      <c r="AH2335" s="136">
        <f t="shared" si="36"/>
        <v>39969</v>
      </c>
      <c r="AI2335" s="177">
        <f>HLOOKUP(附加题模型!$E$2,历史数据!$B$3:$K$5000,ROW(A2333),)</f>
        <v>9.0181361610697799</v>
      </c>
      <c r="AJ2335" s="177">
        <f>HLOOKUP(附加题模型!$E$2,历史数据!$L$3:$U$5000,ROW(A2333),)</f>
        <v>8.9399442290373798</v>
      </c>
    </row>
    <row r="2336" spans="1:36" x14ac:dyDescent="0.2">
      <c r="A2336" s="148">
        <v>39972</v>
      </c>
      <c r="B2336" s="137">
        <v>18.0811785919534</v>
      </c>
      <c r="C2336" s="137">
        <v>58.496204886417502</v>
      </c>
      <c r="D2336" s="137">
        <v>7.8893046485527902</v>
      </c>
      <c r="E2336" s="137">
        <v>6.2325773468980801</v>
      </c>
      <c r="F2336" s="137">
        <v>13.1583327746352</v>
      </c>
      <c r="G2336" s="137">
        <v>10.1040096229521</v>
      </c>
      <c r="H2336" s="137">
        <v>6.0860832542316903</v>
      </c>
      <c r="I2336" s="137">
        <v>16.6862505739964</v>
      </c>
      <c r="J2336" s="137">
        <v>23.583749598049501</v>
      </c>
      <c r="K2336" s="137">
        <v>9.0181361610697799</v>
      </c>
      <c r="L2336" s="137">
        <v>18.0811785919534</v>
      </c>
      <c r="M2336" s="137">
        <v>58.496204886417502</v>
      </c>
      <c r="N2336" s="137">
        <v>8.1413591101678904</v>
      </c>
      <c r="O2336" s="137">
        <v>6.2435309098978999</v>
      </c>
      <c r="P2336" s="137">
        <v>12.825379010094901</v>
      </c>
      <c r="Q2336" s="137">
        <v>10.669440818397099</v>
      </c>
      <c r="R2336" s="137">
        <v>6.1126021355137503</v>
      </c>
      <c r="S2336" s="137">
        <v>16.828694176457301</v>
      </c>
      <c r="T2336" s="137">
        <v>22.972319052914902</v>
      </c>
      <c r="U2336" s="137">
        <v>9.0311681497418501</v>
      </c>
      <c r="V2336" s="1">
        <v>0</v>
      </c>
      <c r="W2336" s="1">
        <v>0</v>
      </c>
      <c r="X2336" s="1">
        <v>6339163</v>
      </c>
      <c r="Y2336" s="1">
        <v>3221702</v>
      </c>
      <c r="Z2336" s="1">
        <v>3595151</v>
      </c>
      <c r="AA2336" s="1">
        <v>7635839</v>
      </c>
      <c r="AB2336" s="1">
        <v>21216539</v>
      </c>
      <c r="AC2336" s="1">
        <v>2487260</v>
      </c>
      <c r="AD2336" s="1">
        <v>6721273</v>
      </c>
      <c r="AE2336" s="1">
        <v>1158434</v>
      </c>
      <c r="AH2336" s="136">
        <f t="shared" si="36"/>
        <v>39972</v>
      </c>
      <c r="AI2336" s="177">
        <f>HLOOKUP(附加题模型!$E$2,历史数据!$B$3:$K$5000,ROW(A2334),)</f>
        <v>9.0181361610697799</v>
      </c>
      <c r="AJ2336" s="177">
        <f>HLOOKUP(附加题模型!$E$2,历史数据!$L$3:$U$5000,ROW(A2334),)</f>
        <v>9.0311681497418501</v>
      </c>
    </row>
    <row r="2337" spans="1:36" x14ac:dyDescent="0.2">
      <c r="A2337" s="148">
        <v>39973</v>
      </c>
      <c r="B2337" s="137">
        <v>18.356526489292801</v>
      </c>
      <c r="C2337" s="137">
        <v>58.496204886417502</v>
      </c>
      <c r="D2337" s="137">
        <v>8.1917700024909106</v>
      </c>
      <c r="E2337" s="137">
        <v>6.2654380358975397</v>
      </c>
      <c r="F2337" s="137">
        <v>12.812060859513201</v>
      </c>
      <c r="G2337" s="137">
        <v>10.521937028281</v>
      </c>
      <c r="H2337" s="137">
        <v>6.03304549166758</v>
      </c>
      <c r="I2337" s="137">
        <v>16.787897342090201</v>
      </c>
      <c r="J2337" s="137">
        <v>22.928645442548099</v>
      </c>
      <c r="K2337" s="137">
        <v>9.0963280931021799</v>
      </c>
      <c r="L2337" s="137">
        <v>18.6930628082632</v>
      </c>
      <c r="M2337" s="137">
        <v>58.496204886417502</v>
      </c>
      <c r="N2337" s="137">
        <v>8.6958789257211198</v>
      </c>
      <c r="O2337" s="137">
        <v>6.2216237838982504</v>
      </c>
      <c r="P2337" s="137">
        <v>13.011833118237501</v>
      </c>
      <c r="Q2337" s="137">
        <v>11.1365361537648</v>
      </c>
      <c r="R2337" s="137">
        <v>6.21867766064197</v>
      </c>
      <c r="S2337" s="137">
        <v>16.706303673355801</v>
      </c>
      <c r="T2337" s="137">
        <v>23.147013494381898</v>
      </c>
      <c r="U2337" s="137">
        <v>9.4872877532641606</v>
      </c>
      <c r="V2337" s="1">
        <v>18621524</v>
      </c>
      <c r="W2337" s="1">
        <v>0</v>
      </c>
      <c r="X2337" s="1">
        <v>8204715</v>
      </c>
      <c r="Y2337" s="1">
        <v>5114355</v>
      </c>
      <c r="Z2337" s="1">
        <v>2804910</v>
      </c>
      <c r="AA2337" s="1">
        <v>7364448</v>
      </c>
      <c r="AB2337" s="1">
        <v>12330958</v>
      </c>
      <c r="AC2337" s="1">
        <v>2722926</v>
      </c>
      <c r="AD2337" s="1">
        <v>5096961</v>
      </c>
      <c r="AE2337" s="1">
        <v>1785972</v>
      </c>
      <c r="AH2337" s="136">
        <f t="shared" si="36"/>
        <v>39973</v>
      </c>
      <c r="AI2337" s="177">
        <f>HLOOKUP(附加题模型!$E$2,历史数据!$B$3:$K$5000,ROW(A2335),)</f>
        <v>9.0963280931021799</v>
      </c>
      <c r="AJ2337" s="177">
        <f>HLOOKUP(附加题模型!$E$2,历史数据!$L$3:$U$5000,ROW(A2335),)</f>
        <v>9.4872877532641606</v>
      </c>
    </row>
    <row r="2338" spans="1:36" x14ac:dyDescent="0.2">
      <c r="A2338" s="148">
        <v>39974</v>
      </c>
      <c r="B2338" s="137">
        <v>18.723657019078701</v>
      </c>
      <c r="C2338" s="137">
        <v>58.496204886417502</v>
      </c>
      <c r="D2338" s="137">
        <v>8.5824544179943203</v>
      </c>
      <c r="E2338" s="137">
        <v>6.2544844728977198</v>
      </c>
      <c r="F2338" s="137">
        <v>12.9052879135845</v>
      </c>
      <c r="G2338" s="137">
        <v>11.1365361537648</v>
      </c>
      <c r="H2338" s="137">
        <v>6.231937101283</v>
      </c>
      <c r="I2338" s="137">
        <v>16.706303673355801</v>
      </c>
      <c r="J2338" s="137">
        <v>23.1688502995653</v>
      </c>
      <c r="K2338" s="137">
        <v>9.86521542475408</v>
      </c>
      <c r="L2338" s="137">
        <v>18.264743856846401</v>
      </c>
      <c r="M2338" s="137">
        <v>58.496204886417502</v>
      </c>
      <c r="N2338" s="137">
        <v>8.6202625872365903</v>
      </c>
      <c r="O2338" s="137">
        <v>6.3749736658957499</v>
      </c>
      <c r="P2338" s="137">
        <v>13.011833118237501</v>
      </c>
      <c r="Q2338" s="137">
        <v>11.2348720138421</v>
      </c>
      <c r="R2338" s="137">
        <v>6.2982343044881404</v>
      </c>
      <c r="S2338" s="137">
        <v>17.338654606047001</v>
      </c>
      <c r="T2338" s="137">
        <v>23.6929336239664</v>
      </c>
      <c r="U2338" s="137">
        <v>9.6045756513127607</v>
      </c>
      <c r="V2338" s="1">
        <v>14917937</v>
      </c>
      <c r="W2338" s="1">
        <v>0</v>
      </c>
      <c r="X2338" s="1">
        <v>5357680</v>
      </c>
      <c r="Y2338" s="1">
        <v>6103791</v>
      </c>
      <c r="Z2338" s="1">
        <v>2427334</v>
      </c>
      <c r="AA2338" s="1">
        <v>5294652</v>
      </c>
      <c r="AB2338" s="1">
        <v>16743213</v>
      </c>
      <c r="AC2338" s="1">
        <v>5395948</v>
      </c>
      <c r="AD2338" s="1">
        <v>6602254</v>
      </c>
      <c r="AE2338" s="1">
        <v>2481447</v>
      </c>
      <c r="AH2338" s="136">
        <f t="shared" si="36"/>
        <v>39974</v>
      </c>
      <c r="AI2338" s="177">
        <f>HLOOKUP(附加题模型!$E$2,历史数据!$B$3:$K$5000,ROW(A2336),)</f>
        <v>9.86521542475408</v>
      </c>
      <c r="AJ2338" s="177">
        <f>HLOOKUP(附加题模型!$E$2,历史数据!$L$3:$U$5000,ROW(A2336),)</f>
        <v>9.6045756513127607</v>
      </c>
    </row>
    <row r="2339" spans="1:36" x14ac:dyDescent="0.2">
      <c r="A2339" s="148">
        <v>39975</v>
      </c>
      <c r="B2339" s="137">
        <v>18.356526489292801</v>
      </c>
      <c r="C2339" s="137">
        <v>58.496204886417502</v>
      </c>
      <c r="D2339" s="137">
        <v>8.5950571410750793</v>
      </c>
      <c r="E2339" s="137">
        <v>6.3421129768962796</v>
      </c>
      <c r="F2339" s="137">
        <v>13.0384694194007</v>
      </c>
      <c r="G2339" s="137">
        <v>11.1365361537648</v>
      </c>
      <c r="H2339" s="137">
        <v>6.1788993387188897</v>
      </c>
      <c r="I2339" s="137">
        <v>17.297857771679801</v>
      </c>
      <c r="J2339" s="137">
        <v>23.561912792866099</v>
      </c>
      <c r="K2339" s="137">
        <v>9.5003197419362309</v>
      </c>
      <c r="L2339" s="137">
        <v>18.784845440709699</v>
      </c>
      <c r="M2339" s="137">
        <v>58.496204886417502</v>
      </c>
      <c r="N2339" s="137">
        <v>8.9605361104169798</v>
      </c>
      <c r="O2339" s="137">
        <v>6.2982987248970002</v>
      </c>
      <c r="P2339" s="137">
        <v>12.958560515911</v>
      </c>
      <c r="Q2339" s="137">
        <v>10.669440818397099</v>
      </c>
      <c r="R2339" s="137">
        <v>6.19215877935991</v>
      </c>
      <c r="S2339" s="137">
        <v>16.849092593640901</v>
      </c>
      <c r="T2339" s="137">
        <v>23.081503078831801</v>
      </c>
      <c r="U2339" s="137">
        <v>10.086759232179199</v>
      </c>
      <c r="V2339" s="1">
        <v>13753425</v>
      </c>
      <c r="W2339" s="1">
        <v>0</v>
      </c>
      <c r="X2339" s="1">
        <v>9012748</v>
      </c>
      <c r="Y2339" s="1">
        <v>5726453</v>
      </c>
      <c r="Z2339" s="1">
        <v>2739989</v>
      </c>
      <c r="AA2339" s="1">
        <v>7651587</v>
      </c>
      <c r="AB2339" s="1">
        <v>9729442</v>
      </c>
      <c r="AC2339" s="1">
        <v>3562789</v>
      </c>
      <c r="AD2339" s="1">
        <v>4146108</v>
      </c>
      <c r="AE2339" s="1">
        <v>1674137</v>
      </c>
      <c r="AH2339" s="136">
        <f t="shared" si="36"/>
        <v>39975</v>
      </c>
      <c r="AI2339" s="177">
        <f>HLOOKUP(附加题模型!$E$2,历史数据!$B$3:$K$5000,ROW(A2337),)</f>
        <v>9.5003197419362309</v>
      </c>
      <c r="AJ2339" s="177">
        <f>HLOOKUP(附加题模型!$E$2,历史数据!$L$3:$U$5000,ROW(A2337),)</f>
        <v>10.086759232179199</v>
      </c>
    </row>
    <row r="2340" spans="1:36" x14ac:dyDescent="0.2">
      <c r="A2340" s="148">
        <v>39976</v>
      </c>
      <c r="B2340" s="137">
        <v>18.6930628082632</v>
      </c>
      <c r="C2340" s="137">
        <v>58.496204886417502</v>
      </c>
      <c r="D2340" s="137">
        <v>8.8597143257709394</v>
      </c>
      <c r="E2340" s="137">
        <v>6.2982987248970002</v>
      </c>
      <c r="F2340" s="137">
        <v>13.0517875699823</v>
      </c>
      <c r="G2340" s="137">
        <v>10.546520993300399</v>
      </c>
      <c r="H2340" s="137">
        <v>6.2451965419240203</v>
      </c>
      <c r="I2340" s="137">
        <v>16.747100507723001</v>
      </c>
      <c r="J2340" s="137">
        <v>23.081503078831801</v>
      </c>
      <c r="K2340" s="137">
        <v>10.151919175539501</v>
      </c>
      <c r="L2340" s="137">
        <v>18.356526489292801</v>
      </c>
      <c r="M2340" s="137">
        <v>58.496204886417502</v>
      </c>
      <c r="N2340" s="137">
        <v>8.8849197719324504</v>
      </c>
      <c r="O2340" s="137">
        <v>6.1230417168998699</v>
      </c>
      <c r="P2340" s="137">
        <v>13.2116053769617</v>
      </c>
      <c r="Q2340" s="137">
        <v>10.4236011682037</v>
      </c>
      <c r="R2340" s="137">
        <v>6.5103853547445798</v>
      </c>
      <c r="S2340" s="137">
        <v>16.155546409399101</v>
      </c>
      <c r="T2340" s="137">
        <v>22.470072533697198</v>
      </c>
      <c r="U2340" s="137">
        <v>9.6567036060010203</v>
      </c>
      <c r="V2340" s="1">
        <v>9119534</v>
      </c>
      <c r="W2340" s="1">
        <v>0</v>
      </c>
      <c r="X2340" s="1">
        <v>8178576</v>
      </c>
      <c r="Y2340" s="1">
        <v>3942681</v>
      </c>
      <c r="Z2340" s="1">
        <v>5626428</v>
      </c>
      <c r="AA2340" s="1">
        <v>5854481</v>
      </c>
      <c r="AB2340" s="1">
        <v>23423766</v>
      </c>
      <c r="AC2340" s="1">
        <v>4039275</v>
      </c>
      <c r="AD2340" s="1">
        <v>4628739</v>
      </c>
      <c r="AE2340" s="1">
        <v>2060264</v>
      </c>
      <c r="AH2340" s="136">
        <f t="shared" si="36"/>
        <v>39976</v>
      </c>
      <c r="AI2340" s="177">
        <f>HLOOKUP(附加题模型!$E$2,历史数据!$B$3:$K$5000,ROW(A2338),)</f>
        <v>10.151919175539501</v>
      </c>
      <c r="AJ2340" s="177">
        <f>HLOOKUP(附加题模型!$E$2,历史数据!$L$3:$U$5000,ROW(A2338),)</f>
        <v>9.6567036060010203</v>
      </c>
    </row>
    <row r="2341" spans="1:36" x14ac:dyDescent="0.2">
      <c r="A2341" s="148">
        <v>39979</v>
      </c>
      <c r="B2341" s="137">
        <v>18.540091754185799</v>
      </c>
      <c r="C2341" s="137">
        <v>58.496204886417502</v>
      </c>
      <c r="D2341" s="137">
        <v>8.8849197719324504</v>
      </c>
      <c r="E2341" s="137">
        <v>6.1010559297655798</v>
      </c>
      <c r="F2341" s="137">
        <v>13.318150581614599</v>
      </c>
      <c r="G2341" s="137">
        <v>10.521937028281</v>
      </c>
      <c r="H2341" s="137">
        <v>6.5766825579497201</v>
      </c>
      <c r="I2341" s="137">
        <v>16.073952740664701</v>
      </c>
      <c r="J2341" s="137">
        <v>22.448235728513801</v>
      </c>
      <c r="K2341" s="137">
        <v>9.6436716173289607</v>
      </c>
      <c r="L2341" s="137">
        <v>20.192179138222102</v>
      </c>
      <c r="M2341" s="137">
        <v>58.496204886417502</v>
      </c>
      <c r="N2341" s="137">
        <v>9.1369742335475603</v>
      </c>
      <c r="O2341" s="137">
        <v>6.2109848654370303</v>
      </c>
      <c r="P2341" s="137">
        <v>13.2116053769617</v>
      </c>
      <c r="Q2341" s="137">
        <v>10.521937028281</v>
      </c>
      <c r="R2341" s="137">
        <v>6.9346874552574604</v>
      </c>
      <c r="S2341" s="137">
        <v>16.3391321640513</v>
      </c>
      <c r="T2341" s="137">
        <v>22.8849718321814</v>
      </c>
      <c r="U2341" s="137">
        <v>9.7348955380334203</v>
      </c>
      <c r="V2341" s="1">
        <v>18660691</v>
      </c>
      <c r="W2341" s="1">
        <v>0</v>
      </c>
      <c r="X2341" s="1">
        <v>4733325</v>
      </c>
      <c r="Y2341" s="1">
        <v>2186327</v>
      </c>
      <c r="Z2341" s="1">
        <v>3129622</v>
      </c>
      <c r="AA2341" s="1">
        <v>4796273</v>
      </c>
      <c r="AB2341" s="1">
        <v>27360262</v>
      </c>
      <c r="AC2341" s="1">
        <v>2073429</v>
      </c>
      <c r="AD2341" s="1">
        <v>2361811</v>
      </c>
      <c r="AE2341" s="1">
        <v>1018589</v>
      </c>
      <c r="AH2341" s="136">
        <f t="shared" si="36"/>
        <v>39979</v>
      </c>
      <c r="AI2341" s="177">
        <f>HLOOKUP(附加题模型!$E$2,历史数据!$B$3:$K$5000,ROW(A2339),)</f>
        <v>9.6436716173289607</v>
      </c>
      <c r="AJ2341" s="177">
        <f>HLOOKUP(附加题模型!$E$2,历史数据!$L$3:$U$5000,ROW(A2339),)</f>
        <v>9.7348955380334203</v>
      </c>
    </row>
    <row r="2342" spans="1:36" x14ac:dyDescent="0.2">
      <c r="A2342" s="148">
        <v>39980</v>
      </c>
      <c r="B2342" s="137">
        <v>21.262976516764201</v>
      </c>
      <c r="C2342" s="137">
        <v>58.496204886417502</v>
      </c>
      <c r="D2342" s="137">
        <v>9.1117687873860493</v>
      </c>
      <c r="E2342" s="137">
        <v>6.1889990783027402</v>
      </c>
      <c r="F2342" s="137">
        <v>13.118378322890401</v>
      </c>
      <c r="G2342" s="137">
        <v>10.4973530632617</v>
      </c>
      <c r="H2342" s="137">
        <v>6.8286119301292398</v>
      </c>
      <c r="I2342" s="137">
        <v>16.400327415602099</v>
      </c>
      <c r="J2342" s="137">
        <v>22.7102773907143</v>
      </c>
      <c r="K2342" s="137">
        <v>9.7348955380334203</v>
      </c>
      <c r="L2342" s="137">
        <v>20.6204980896389</v>
      </c>
      <c r="M2342" s="137">
        <v>58.496204886417502</v>
      </c>
      <c r="N2342" s="137">
        <v>9.3260150797588892</v>
      </c>
      <c r="O2342" s="137">
        <v>6.2439635461384597</v>
      </c>
      <c r="P2342" s="137">
        <v>12.7321519560236</v>
      </c>
      <c r="Q2342" s="137">
        <v>10.571104958319699</v>
      </c>
      <c r="R2342" s="137">
        <v>6.7888336082061604</v>
      </c>
      <c r="S2342" s="137">
        <v>16.257538495317</v>
      </c>
      <c r="T2342" s="137">
        <v>22.7757878062645</v>
      </c>
      <c r="U2342" s="137">
        <v>9.9303753681144098</v>
      </c>
      <c r="V2342" s="1">
        <v>33530346</v>
      </c>
      <c r="W2342" s="1">
        <v>0</v>
      </c>
      <c r="X2342" s="1">
        <v>6657502</v>
      </c>
      <c r="Y2342" s="1">
        <v>2736286</v>
      </c>
      <c r="Z2342" s="1">
        <v>3800229</v>
      </c>
      <c r="AA2342" s="1">
        <v>3579225</v>
      </c>
      <c r="AB2342" s="1">
        <v>17030276</v>
      </c>
      <c r="AC2342" s="1">
        <v>1896567</v>
      </c>
      <c r="AD2342" s="1">
        <v>2021671</v>
      </c>
      <c r="AE2342" s="1">
        <v>831517</v>
      </c>
      <c r="AH2342" s="136">
        <f t="shared" si="36"/>
        <v>39980</v>
      </c>
      <c r="AI2342" s="177">
        <f>HLOOKUP(附加题模型!$E$2,历史数据!$B$3:$K$5000,ROW(A2340),)</f>
        <v>9.7348955380334203</v>
      </c>
      <c r="AJ2342" s="177">
        <f>HLOOKUP(附加题模型!$E$2,历史数据!$L$3:$U$5000,ROW(A2340),)</f>
        <v>9.9303753681144098</v>
      </c>
    </row>
    <row r="2343" spans="1:36" x14ac:dyDescent="0.2">
      <c r="A2343" s="148">
        <v>39981</v>
      </c>
      <c r="B2343" s="137">
        <v>20.192179138222102</v>
      </c>
      <c r="C2343" s="137">
        <v>58.496204886417502</v>
      </c>
      <c r="D2343" s="137">
        <v>9.3386178028396394</v>
      </c>
      <c r="E2343" s="137">
        <v>6.2329706525713204</v>
      </c>
      <c r="F2343" s="137">
        <v>12.7321519560236</v>
      </c>
      <c r="G2343" s="137">
        <v>10.571104958319699</v>
      </c>
      <c r="H2343" s="137">
        <v>6.7623147269241004</v>
      </c>
      <c r="I2343" s="137">
        <v>16.2779369125006</v>
      </c>
      <c r="J2343" s="137">
        <v>22.819461416631199</v>
      </c>
      <c r="K2343" s="137">
        <v>9.9564393454585396</v>
      </c>
      <c r="L2343" s="137">
        <v>21.538324414103599</v>
      </c>
      <c r="M2343" s="137">
        <v>58.496204886417502</v>
      </c>
      <c r="N2343" s="137">
        <v>10.220808418492499</v>
      </c>
      <c r="O2343" s="137">
        <v>6.2549564397056097</v>
      </c>
      <c r="P2343" s="137">
        <v>12.9985149676559</v>
      </c>
      <c r="Q2343" s="137">
        <v>10.6940247834165</v>
      </c>
      <c r="R2343" s="137">
        <v>6.9214280146164304</v>
      </c>
      <c r="S2343" s="137">
        <v>16.400327415602099</v>
      </c>
      <c r="T2343" s="137">
        <v>24.348037779467798</v>
      </c>
      <c r="U2343" s="137">
        <v>10.0997912208513</v>
      </c>
      <c r="V2343" s="1">
        <v>29758626</v>
      </c>
      <c r="W2343" s="1">
        <v>0</v>
      </c>
      <c r="X2343" s="1">
        <v>10466474</v>
      </c>
      <c r="Y2343" s="1">
        <v>2678056</v>
      </c>
      <c r="Z2343" s="1">
        <v>2719920</v>
      </c>
      <c r="AA2343" s="1">
        <v>3579613</v>
      </c>
      <c r="AB2343" s="1">
        <v>14658236</v>
      </c>
      <c r="AC2343" s="1">
        <v>2242269</v>
      </c>
      <c r="AD2343" s="1">
        <v>14158062</v>
      </c>
      <c r="AE2343" s="1">
        <v>771817</v>
      </c>
      <c r="AH2343" s="136">
        <f t="shared" si="36"/>
        <v>39981</v>
      </c>
      <c r="AI2343" s="177">
        <f>HLOOKUP(附加题模型!$E$2,历史数据!$B$3:$K$5000,ROW(A2341),)</f>
        <v>9.9564393454585396</v>
      </c>
      <c r="AJ2343" s="177">
        <f>HLOOKUP(附加题模型!$E$2,历史数据!$L$3:$U$5000,ROW(A2341),)</f>
        <v>10.0997912208513</v>
      </c>
    </row>
    <row r="2344" spans="1:36" x14ac:dyDescent="0.2">
      <c r="A2344" s="148">
        <v>39982</v>
      </c>
      <c r="B2344" s="137">
        <v>21.415947570841599</v>
      </c>
      <c r="C2344" s="137">
        <v>58.496204886417502</v>
      </c>
      <c r="D2344" s="137">
        <v>10.4098492647038</v>
      </c>
      <c r="E2344" s="137">
        <v>6.2549564397056097</v>
      </c>
      <c r="F2344" s="137">
        <v>12.9186060641662</v>
      </c>
      <c r="G2344" s="137">
        <v>10.6940247834165</v>
      </c>
      <c r="H2344" s="137">
        <v>6.8949091333343802</v>
      </c>
      <c r="I2344" s="137">
        <v>16.583913170254299</v>
      </c>
      <c r="J2344" s="137">
        <v>24.020485701717099</v>
      </c>
      <c r="K2344" s="137">
        <v>10.0997912208513</v>
      </c>
      <c r="L2344" s="137">
        <v>21.1100054626868</v>
      </c>
      <c r="M2344" s="137">
        <v>58.496204886417502</v>
      </c>
      <c r="N2344" s="137">
        <v>10.359438372380801</v>
      </c>
      <c r="O2344" s="137">
        <v>6.4198498432127904</v>
      </c>
      <c r="P2344" s="137">
        <v>12.9319242147478</v>
      </c>
      <c r="Q2344" s="137">
        <v>10.521937028281</v>
      </c>
      <c r="R2344" s="137">
        <v>6.7092769643599901</v>
      </c>
      <c r="S2344" s="137">
        <v>17.073475182660399</v>
      </c>
      <c r="T2344" s="137">
        <v>24.2606905587343</v>
      </c>
      <c r="U2344" s="137">
        <v>9.8130874700658204</v>
      </c>
      <c r="V2344" s="1">
        <v>19367003</v>
      </c>
      <c r="W2344" s="1">
        <v>0</v>
      </c>
      <c r="X2344" s="1">
        <v>12339325</v>
      </c>
      <c r="Y2344" s="1">
        <v>5213994</v>
      </c>
      <c r="Z2344" s="1">
        <v>2240326</v>
      </c>
      <c r="AA2344" s="1">
        <v>3681490</v>
      </c>
      <c r="AB2344" s="1">
        <v>17030509</v>
      </c>
      <c r="AC2344" s="1">
        <v>7262549</v>
      </c>
      <c r="AD2344" s="1">
        <v>8544612</v>
      </c>
      <c r="AE2344" s="1">
        <v>1353159</v>
      </c>
      <c r="AH2344" s="136">
        <f t="shared" si="36"/>
        <v>39982</v>
      </c>
      <c r="AI2344" s="177">
        <f>HLOOKUP(附加题模型!$E$2,历史数据!$B$3:$K$5000,ROW(A2342),)</f>
        <v>10.0997912208513</v>
      </c>
      <c r="AJ2344" s="177">
        <f>HLOOKUP(附加题模型!$E$2,历史数据!$L$3:$U$5000,ROW(A2342),)</f>
        <v>9.8130874700658204</v>
      </c>
    </row>
    <row r="2345" spans="1:36" x14ac:dyDescent="0.2">
      <c r="A2345" s="148">
        <v>39983</v>
      </c>
      <c r="B2345" s="137">
        <v>21.1100054626868</v>
      </c>
      <c r="C2345" s="137">
        <v>58.496204886417502</v>
      </c>
      <c r="D2345" s="137">
        <v>10.183000249250201</v>
      </c>
      <c r="E2345" s="137">
        <v>6.4088569496456396</v>
      </c>
      <c r="F2345" s="137">
        <v>13.0384694194007</v>
      </c>
      <c r="G2345" s="137">
        <v>10.4973530632617</v>
      </c>
      <c r="H2345" s="137">
        <v>6.6960175237189601</v>
      </c>
      <c r="I2345" s="137">
        <v>17.114272017027499</v>
      </c>
      <c r="J2345" s="137">
        <v>24.0859961172672</v>
      </c>
      <c r="K2345" s="137">
        <v>9.7348955380334203</v>
      </c>
      <c r="L2345" s="137">
        <v>21.1100054626868</v>
      </c>
      <c r="M2345" s="137">
        <v>58.496204886417502</v>
      </c>
      <c r="N2345" s="137">
        <v>10.044370295361899</v>
      </c>
      <c r="O2345" s="137">
        <v>6.3758782689442102</v>
      </c>
      <c r="P2345" s="137">
        <v>12.8919697630029</v>
      </c>
      <c r="Q2345" s="137">
        <v>10.374433238165</v>
      </c>
      <c r="R2345" s="137">
        <v>6.5103853547445798</v>
      </c>
      <c r="S2345" s="137">
        <v>17.053076765476799</v>
      </c>
      <c r="T2345" s="137">
        <v>24.042322506900501</v>
      </c>
      <c r="U2345" s="137">
        <v>9.6045756513127607</v>
      </c>
      <c r="V2345" s="1">
        <v>0</v>
      </c>
      <c r="W2345" s="1">
        <v>0</v>
      </c>
      <c r="X2345" s="1">
        <v>6493897</v>
      </c>
      <c r="Y2345" s="1">
        <v>7137386</v>
      </c>
      <c r="Z2345" s="1">
        <v>2564118</v>
      </c>
      <c r="AA2345" s="1">
        <v>3683388</v>
      </c>
      <c r="AB2345" s="1">
        <v>13563862</v>
      </c>
      <c r="AC2345" s="1">
        <v>4550813</v>
      </c>
      <c r="AD2345" s="1">
        <v>6775400</v>
      </c>
      <c r="AE2345" s="1">
        <v>1145372</v>
      </c>
      <c r="AH2345" s="136">
        <f t="shared" si="36"/>
        <v>39983</v>
      </c>
      <c r="AI2345" s="177">
        <f>HLOOKUP(附加题模型!$E$2,历史数据!$B$3:$K$5000,ROW(A2343),)</f>
        <v>9.7348955380334203</v>
      </c>
      <c r="AJ2345" s="177">
        <f>HLOOKUP(附加题模型!$E$2,历史数据!$L$3:$U$5000,ROW(A2343),)</f>
        <v>9.6045756513127607</v>
      </c>
    </row>
    <row r="2346" spans="1:36" x14ac:dyDescent="0.2">
      <c r="A2346" s="148">
        <v>39986</v>
      </c>
      <c r="B2346" s="137">
        <v>21.385353360026102</v>
      </c>
      <c r="C2346" s="137">
        <v>58.496204886417502</v>
      </c>
      <c r="D2346" s="137">
        <v>10.0065621261197</v>
      </c>
      <c r="E2346" s="137">
        <v>6.4088569496456396</v>
      </c>
      <c r="F2346" s="137">
        <v>12.9319242147478</v>
      </c>
      <c r="G2346" s="137">
        <v>10.472769098242299</v>
      </c>
      <c r="H2346" s="137">
        <v>6.5369042360266301</v>
      </c>
      <c r="I2346" s="137">
        <v>17.053076765476799</v>
      </c>
      <c r="J2346" s="137">
        <v>24.348037779467798</v>
      </c>
      <c r="K2346" s="137">
        <v>9.7479275267054906</v>
      </c>
      <c r="L2346" s="137">
        <v>21.293570727579699</v>
      </c>
      <c r="M2346" s="137">
        <v>58.496204886417502</v>
      </c>
      <c r="N2346" s="137">
        <v>10.082178464604199</v>
      </c>
      <c r="O2346" s="137">
        <v>6.32091380110848</v>
      </c>
      <c r="P2346" s="137">
        <v>12.8919697630029</v>
      </c>
      <c r="Q2346" s="137">
        <v>10.546520993300399</v>
      </c>
      <c r="R2346" s="137">
        <v>6.4838664734625198</v>
      </c>
      <c r="S2346" s="137">
        <v>16.991881513926</v>
      </c>
      <c r="T2346" s="137">
        <v>23.561912792866099</v>
      </c>
      <c r="U2346" s="137">
        <v>9.6306396286568905</v>
      </c>
      <c r="V2346" s="1">
        <v>16746310</v>
      </c>
      <c r="W2346" s="1">
        <v>0</v>
      </c>
      <c r="X2346" s="1">
        <v>5509904</v>
      </c>
      <c r="Y2346" s="1">
        <v>4395099</v>
      </c>
      <c r="Z2346" s="1">
        <v>2112054</v>
      </c>
      <c r="AA2346" s="1">
        <v>3724823</v>
      </c>
      <c r="AB2346" s="1">
        <v>7924909</v>
      </c>
      <c r="AC2346" s="1">
        <v>4430796</v>
      </c>
      <c r="AD2346" s="1">
        <v>5037937</v>
      </c>
      <c r="AE2346" s="1">
        <v>944292</v>
      </c>
      <c r="AH2346" s="136">
        <f t="shared" si="36"/>
        <v>39986</v>
      </c>
      <c r="AI2346" s="177">
        <f>HLOOKUP(附加题模型!$E$2,历史数据!$B$3:$K$5000,ROW(A2344),)</f>
        <v>9.7479275267054906</v>
      </c>
      <c r="AJ2346" s="177">
        <f>HLOOKUP(附加题模型!$E$2,历史数据!$L$3:$U$5000,ROW(A2344),)</f>
        <v>9.6306396286568905</v>
      </c>
    </row>
    <row r="2347" spans="1:36" x14ac:dyDescent="0.2">
      <c r="A2347" s="148">
        <v>39987</v>
      </c>
      <c r="B2347" s="137">
        <v>21.1100054626868</v>
      </c>
      <c r="C2347" s="137">
        <v>58.496204886417502</v>
      </c>
      <c r="D2347" s="137">
        <v>10.094781187684999</v>
      </c>
      <c r="E2347" s="137">
        <v>6.2439635461384597</v>
      </c>
      <c r="F2347" s="137">
        <v>12.758788257186801</v>
      </c>
      <c r="G2347" s="137">
        <v>10.448185133222999</v>
      </c>
      <c r="H2347" s="137">
        <v>6.4175692702573803</v>
      </c>
      <c r="I2347" s="137">
        <v>16.726702090539401</v>
      </c>
      <c r="J2347" s="137">
        <v>23.365381546215701</v>
      </c>
      <c r="K2347" s="137">
        <v>9.5133517306082904</v>
      </c>
      <c r="L2347" s="137">
        <v>22.578527581830201</v>
      </c>
      <c r="M2347" s="137">
        <v>58.496204886417502</v>
      </c>
      <c r="N2347" s="137">
        <v>10.737520064803499</v>
      </c>
      <c r="O2347" s="137">
        <v>6.2219777590041696</v>
      </c>
      <c r="P2347" s="137">
        <v>13.118378322890401</v>
      </c>
      <c r="Q2347" s="137">
        <v>10.7186087484358</v>
      </c>
      <c r="R2347" s="137">
        <v>6.5766825579497201</v>
      </c>
      <c r="S2347" s="137">
        <v>16.645108421805102</v>
      </c>
      <c r="T2347" s="137">
        <v>23.3435447410323</v>
      </c>
      <c r="U2347" s="137">
        <v>9.8130874700658204</v>
      </c>
      <c r="V2347" s="1">
        <v>23632484</v>
      </c>
      <c r="W2347" s="1">
        <v>0</v>
      </c>
      <c r="X2347" s="1">
        <v>15267225</v>
      </c>
      <c r="Y2347" s="1">
        <v>3568158</v>
      </c>
      <c r="Z2347" s="1">
        <v>3611033</v>
      </c>
      <c r="AA2347" s="1">
        <v>4013758</v>
      </c>
      <c r="AB2347" s="1">
        <v>8622653</v>
      </c>
      <c r="AC2347" s="1">
        <v>2941323</v>
      </c>
      <c r="AD2347" s="1">
        <v>3672435</v>
      </c>
      <c r="AE2347" s="1">
        <v>1197135</v>
      </c>
      <c r="AH2347" s="136">
        <f t="shared" si="36"/>
        <v>39987</v>
      </c>
      <c r="AI2347" s="177">
        <f>HLOOKUP(附加题模型!$E$2,历史数据!$B$3:$K$5000,ROW(A2345),)</f>
        <v>9.5133517306082904</v>
      </c>
      <c r="AJ2347" s="177">
        <f>HLOOKUP(附加题模型!$E$2,历史数据!$L$3:$U$5000,ROW(A2345),)</f>
        <v>9.8130874700658204</v>
      </c>
    </row>
    <row r="2348" spans="1:36" x14ac:dyDescent="0.2">
      <c r="A2348" s="148">
        <v>39988</v>
      </c>
      <c r="B2348" s="137">
        <v>22.670310214276601</v>
      </c>
      <c r="C2348" s="137">
        <v>58.496204886417502</v>
      </c>
      <c r="D2348" s="137">
        <v>10.2712193108155</v>
      </c>
      <c r="E2348" s="137">
        <v>6.2109848654370303</v>
      </c>
      <c r="F2348" s="137">
        <v>13.0517875699823</v>
      </c>
      <c r="G2348" s="137">
        <v>10.866112538551899</v>
      </c>
      <c r="H2348" s="137">
        <v>6.4971259141035498</v>
      </c>
      <c r="I2348" s="137">
        <v>16.604311587437898</v>
      </c>
      <c r="J2348" s="137">
        <v>23.256197520298802</v>
      </c>
      <c r="K2348" s="137">
        <v>9.8130874700658204</v>
      </c>
      <c r="L2348" s="137">
        <v>22.915063900800501</v>
      </c>
      <c r="M2348" s="137">
        <v>58.496204886417502</v>
      </c>
      <c r="N2348" s="137">
        <v>10.321630203138501</v>
      </c>
      <c r="O2348" s="137">
        <v>6.3538924818099201</v>
      </c>
      <c r="P2348" s="137">
        <v>13.1583327746352</v>
      </c>
      <c r="Q2348" s="137">
        <v>10.571104958319699</v>
      </c>
      <c r="R2348" s="137">
        <v>6.4043098296163601</v>
      </c>
      <c r="S2348" s="137">
        <v>16.726702090539401</v>
      </c>
      <c r="T2348" s="137">
        <v>23.649260013599701</v>
      </c>
      <c r="U2348" s="137">
        <v>10.151919175539501</v>
      </c>
      <c r="V2348" s="1">
        <v>18871895</v>
      </c>
      <c r="W2348" s="1">
        <v>0</v>
      </c>
      <c r="X2348" s="1">
        <v>13447754</v>
      </c>
      <c r="Y2348" s="1">
        <v>2824140</v>
      </c>
      <c r="Z2348" s="1">
        <v>3089898</v>
      </c>
      <c r="AA2348" s="1">
        <v>3184495</v>
      </c>
      <c r="AB2348" s="1">
        <v>10907355</v>
      </c>
      <c r="AC2348" s="1">
        <v>2649951</v>
      </c>
      <c r="AD2348" s="1">
        <v>3142041</v>
      </c>
      <c r="AE2348" s="1">
        <v>1270895</v>
      </c>
      <c r="AH2348" s="136">
        <f t="shared" si="36"/>
        <v>39988</v>
      </c>
      <c r="AI2348" s="177">
        <f>HLOOKUP(附加题模型!$E$2,历史数据!$B$3:$K$5000,ROW(A2346),)</f>
        <v>9.8130874700658204</v>
      </c>
      <c r="AJ2348" s="177">
        <f>HLOOKUP(附加题模型!$E$2,历史数据!$L$3:$U$5000,ROW(A2346),)</f>
        <v>10.151919175539501</v>
      </c>
    </row>
    <row r="2349" spans="1:36" x14ac:dyDescent="0.2">
      <c r="A2349" s="148">
        <v>39989</v>
      </c>
      <c r="B2349" s="137">
        <v>22.945658111616002</v>
      </c>
      <c r="C2349" s="137">
        <v>58.496204886417502</v>
      </c>
      <c r="D2349" s="137">
        <v>10.1703975261695</v>
      </c>
      <c r="E2349" s="137">
        <v>6.3648853753770602</v>
      </c>
      <c r="F2349" s="137">
        <v>13.238241678124901</v>
      </c>
      <c r="G2349" s="137">
        <v>10.6940247834165</v>
      </c>
      <c r="H2349" s="137">
        <v>6.4043098296163601</v>
      </c>
      <c r="I2349" s="137">
        <v>16.8082957592738</v>
      </c>
      <c r="J2349" s="137">
        <v>23.6929336239664</v>
      </c>
      <c r="K2349" s="137">
        <v>10.164951164211599</v>
      </c>
      <c r="L2349" s="137">
        <v>24.383586019944001</v>
      </c>
      <c r="M2349" s="137">
        <v>58.496204886417502</v>
      </c>
      <c r="N2349" s="137">
        <v>9.8301240029890895</v>
      </c>
      <c r="O2349" s="137">
        <v>6.4198498432127904</v>
      </c>
      <c r="P2349" s="137">
        <v>13.0517875699823</v>
      </c>
      <c r="Q2349" s="137">
        <v>10.7186087484358</v>
      </c>
      <c r="R2349" s="137">
        <v>6.4308287108984103</v>
      </c>
      <c r="S2349" s="137">
        <v>16.8898894280081</v>
      </c>
      <c r="T2349" s="137">
        <v>23.780280844699899</v>
      </c>
      <c r="U2349" s="137">
        <v>9.9955353114747396</v>
      </c>
      <c r="V2349" s="1">
        <v>29284617</v>
      </c>
      <c r="W2349" s="1">
        <v>0</v>
      </c>
      <c r="X2349" s="1">
        <v>6540293</v>
      </c>
      <c r="Y2349" s="1">
        <v>8335056</v>
      </c>
      <c r="Z2349" s="1">
        <v>2241034</v>
      </c>
      <c r="AA2349" s="1">
        <v>2648761</v>
      </c>
      <c r="AB2349" s="1">
        <v>7892351</v>
      </c>
      <c r="AC2349" s="1">
        <v>3540609</v>
      </c>
      <c r="AD2349" s="1">
        <v>4862637</v>
      </c>
      <c r="AE2349" s="1">
        <v>923000</v>
      </c>
      <c r="AH2349" s="136">
        <f t="shared" si="36"/>
        <v>39989</v>
      </c>
      <c r="AI2349" s="177">
        <f>HLOOKUP(附加题模型!$E$2,历史数据!$B$3:$K$5000,ROW(A2347),)</f>
        <v>10.164951164211599</v>
      </c>
      <c r="AJ2349" s="177">
        <f>HLOOKUP(附加题模型!$E$2,历史数据!$L$3:$U$5000,ROW(A2347),)</f>
        <v>9.9955353114747396</v>
      </c>
    </row>
    <row r="2350" spans="1:36" x14ac:dyDescent="0.2">
      <c r="A2350" s="148">
        <v>39990</v>
      </c>
      <c r="B2350" s="137">
        <v>24.1082381226046</v>
      </c>
      <c r="C2350" s="137">
        <v>61.390548357360103</v>
      </c>
      <c r="D2350" s="137">
        <v>9.6536858798585197</v>
      </c>
      <c r="E2350" s="137">
        <v>6.4088569496456396</v>
      </c>
      <c r="F2350" s="137">
        <v>13.0917420217272</v>
      </c>
      <c r="G2350" s="137">
        <v>10.6940247834165</v>
      </c>
      <c r="H2350" s="137">
        <v>6.4573475921804704</v>
      </c>
      <c r="I2350" s="137">
        <v>16.9510846795589</v>
      </c>
      <c r="J2350" s="137">
        <v>23.8021176498833</v>
      </c>
      <c r="K2350" s="137">
        <v>9.9955353114747396</v>
      </c>
      <c r="L2350" s="137">
        <v>26.0050791931648</v>
      </c>
      <c r="M2350" s="137">
        <v>61.390548357360103</v>
      </c>
      <c r="N2350" s="137">
        <v>9.7545076645045601</v>
      </c>
      <c r="O2350" s="137">
        <v>6.4088569496456396</v>
      </c>
      <c r="P2350" s="137">
        <v>13.011833118237501</v>
      </c>
      <c r="Q2350" s="137">
        <v>10.7923606434939</v>
      </c>
      <c r="R2350" s="137">
        <v>6.4971259141035498</v>
      </c>
      <c r="S2350" s="137">
        <v>16.747100507723001</v>
      </c>
      <c r="T2350" s="137">
        <v>23.714770429149802</v>
      </c>
      <c r="U2350" s="137">
        <v>10.0997912208513</v>
      </c>
      <c r="V2350" s="1">
        <v>34331501</v>
      </c>
      <c r="W2350" s="1">
        <v>174538</v>
      </c>
      <c r="X2350" s="1">
        <v>5916064</v>
      </c>
      <c r="Y2350" s="1">
        <v>3307780</v>
      </c>
      <c r="Z2350" s="1">
        <v>1958381</v>
      </c>
      <c r="AA2350" s="1">
        <v>3950553</v>
      </c>
      <c r="AB2350" s="1">
        <v>8796569</v>
      </c>
      <c r="AC2350" s="1">
        <v>2150591</v>
      </c>
      <c r="AD2350" s="1">
        <v>3655089</v>
      </c>
      <c r="AE2350" s="1">
        <v>632029</v>
      </c>
      <c r="AH2350" s="136">
        <f t="shared" si="36"/>
        <v>39990</v>
      </c>
      <c r="AI2350" s="177">
        <f>HLOOKUP(附加题模型!$E$2,历史数据!$B$3:$K$5000,ROW(A2348),)</f>
        <v>9.9955353114747396</v>
      </c>
      <c r="AJ2350" s="177">
        <f>HLOOKUP(附加题模型!$E$2,历史数据!$L$3:$U$5000,ROW(A2348),)</f>
        <v>10.0997912208513</v>
      </c>
    </row>
    <row r="2351" spans="1:36" x14ac:dyDescent="0.2">
      <c r="A2351" s="148">
        <v>39993</v>
      </c>
      <c r="B2351" s="137">
        <v>25.729731295825399</v>
      </c>
      <c r="C2351" s="137">
        <v>64.4372256951943</v>
      </c>
      <c r="D2351" s="137">
        <v>9.6788913260200307</v>
      </c>
      <c r="E2351" s="137">
        <v>6.4088569496456396</v>
      </c>
      <c r="F2351" s="137">
        <v>13.171650925216801</v>
      </c>
      <c r="G2351" s="137">
        <v>10.866112538551899</v>
      </c>
      <c r="H2351" s="137">
        <v>6.4573475921804704</v>
      </c>
      <c r="I2351" s="137">
        <v>16.685905256172301</v>
      </c>
      <c r="J2351" s="137">
        <v>23.6929336239664</v>
      </c>
      <c r="K2351" s="137">
        <v>9.7739915040496204</v>
      </c>
      <c r="L2351" s="137">
        <v>25.790919717456401</v>
      </c>
      <c r="M2351" s="137">
        <v>64.4372256951943</v>
      </c>
      <c r="N2351" s="137">
        <v>9.8301240029890895</v>
      </c>
      <c r="O2351" s="137">
        <v>6.4638214174813697</v>
      </c>
      <c r="P2351" s="137">
        <v>13.4646502380124</v>
      </c>
      <c r="Q2351" s="137">
        <v>10.7186087484358</v>
      </c>
      <c r="R2351" s="137">
        <v>6.5236447953856098</v>
      </c>
      <c r="S2351" s="137">
        <v>17.114272017027499</v>
      </c>
      <c r="T2351" s="137">
        <v>23.6274232084163</v>
      </c>
      <c r="U2351" s="137">
        <v>9.9694713341306098</v>
      </c>
      <c r="V2351" s="1">
        <v>28573111</v>
      </c>
      <c r="W2351" s="1">
        <v>208384</v>
      </c>
      <c r="X2351" s="1">
        <v>4093380</v>
      </c>
      <c r="Y2351" s="1">
        <v>7165559</v>
      </c>
      <c r="Z2351" s="1">
        <v>4420667</v>
      </c>
      <c r="AA2351" s="1">
        <v>2842858</v>
      </c>
      <c r="AB2351" s="1">
        <v>8421063</v>
      </c>
      <c r="AC2351" s="1">
        <v>5370773</v>
      </c>
      <c r="AD2351" s="1">
        <v>3903312</v>
      </c>
      <c r="AE2351" s="1">
        <v>863910</v>
      </c>
      <c r="AH2351" s="136">
        <f t="shared" si="36"/>
        <v>39993</v>
      </c>
      <c r="AI2351" s="177">
        <f>HLOOKUP(附加题模型!$E$2,历史数据!$B$3:$K$5000,ROW(A2349),)</f>
        <v>9.7739915040496204</v>
      </c>
      <c r="AJ2351" s="177">
        <f>HLOOKUP(附加题模型!$E$2,历史数据!$L$3:$U$5000,ROW(A2349),)</f>
        <v>9.9694713341306098</v>
      </c>
    </row>
    <row r="2352" spans="1:36" x14ac:dyDescent="0.2">
      <c r="A2352" s="148">
        <v>39994</v>
      </c>
      <c r="B2352" s="137">
        <v>25.637948663378999</v>
      </c>
      <c r="C2352" s="137">
        <v>66.874567565461703</v>
      </c>
      <c r="D2352" s="137">
        <v>9.8301240029890895</v>
      </c>
      <c r="E2352" s="137">
        <v>6.4638214174813697</v>
      </c>
      <c r="F2352" s="137">
        <v>13.4646502380124</v>
      </c>
      <c r="G2352" s="137">
        <v>10.644856853377799</v>
      </c>
      <c r="H2352" s="137">
        <v>6.5103853547445798</v>
      </c>
      <c r="I2352" s="137">
        <v>17.134670434211099</v>
      </c>
      <c r="J2352" s="137">
        <v>23.561912792866099</v>
      </c>
      <c r="K2352" s="137">
        <v>9.94340735678648</v>
      </c>
      <c r="L2352" s="137">
        <v>23.557542327925798</v>
      </c>
      <c r="M2352" s="137">
        <v>61.238214490468302</v>
      </c>
      <c r="N2352" s="137">
        <v>9.5780695413739902</v>
      </c>
      <c r="O2352" s="137">
        <v>6.3428995882427701</v>
      </c>
      <c r="P2352" s="137">
        <v>13.4646502380124</v>
      </c>
      <c r="Q2352" s="137">
        <v>10.4236011682037</v>
      </c>
      <c r="R2352" s="137">
        <v>6.6164608798728004</v>
      </c>
      <c r="S2352" s="137">
        <v>17.746622949718699</v>
      </c>
      <c r="T2352" s="137">
        <v>22.972319052914902</v>
      </c>
      <c r="U2352" s="137">
        <v>9.8782474134261502</v>
      </c>
      <c r="V2352" s="1">
        <v>39562622</v>
      </c>
      <c r="W2352" s="1">
        <v>18196905</v>
      </c>
      <c r="X2352" s="1">
        <v>3108574</v>
      </c>
      <c r="Y2352" s="1">
        <v>4125563</v>
      </c>
      <c r="Z2352" s="1">
        <v>0</v>
      </c>
      <c r="AA2352" s="1">
        <v>3037820</v>
      </c>
      <c r="AB2352" s="1">
        <v>6652157</v>
      </c>
      <c r="AC2352" s="1">
        <v>11217820</v>
      </c>
      <c r="AD2352" s="1">
        <v>5186290</v>
      </c>
      <c r="AE2352" s="1">
        <v>678500</v>
      </c>
      <c r="AH2352" s="136">
        <f t="shared" si="36"/>
        <v>39994</v>
      </c>
      <c r="AI2352" s="177">
        <f>HLOOKUP(附加题模型!$E$2,历史数据!$B$3:$K$5000,ROW(A2350),)</f>
        <v>9.94340735678648</v>
      </c>
      <c r="AJ2352" s="177">
        <f>HLOOKUP(附加题模型!$E$2,历史数据!$L$3:$U$5000,ROW(A2350),)</f>
        <v>9.8782474134261502</v>
      </c>
    </row>
    <row r="2353" spans="1:36" x14ac:dyDescent="0.2">
      <c r="A2353" s="148">
        <v>39995</v>
      </c>
      <c r="B2353" s="137">
        <v>23.098629165693499</v>
      </c>
      <c r="C2353" s="137">
        <v>59.562541954659501</v>
      </c>
      <c r="D2353" s="137">
        <v>9.5780695413739902</v>
      </c>
      <c r="E2353" s="137">
        <v>6.3319066946756299</v>
      </c>
      <c r="F2353" s="137">
        <v>13.5845135932469</v>
      </c>
      <c r="G2353" s="137">
        <v>10.448185133222999</v>
      </c>
      <c r="H2353" s="137">
        <v>6.6694986424369098</v>
      </c>
      <c r="I2353" s="137">
        <v>17.6446308638007</v>
      </c>
      <c r="J2353" s="137">
        <v>22.8849718321814</v>
      </c>
      <c r="K2353" s="137">
        <v>9.9694713341306098</v>
      </c>
      <c r="L2353" s="137">
        <v>23.7411075928187</v>
      </c>
      <c r="M2353" s="137">
        <v>59.410208087767799</v>
      </c>
      <c r="N2353" s="137">
        <v>9.7671103875853191</v>
      </c>
      <c r="O2353" s="137">
        <v>6.3538924818099201</v>
      </c>
      <c r="P2353" s="137">
        <v>13.2648779792881</v>
      </c>
      <c r="Q2353" s="137">
        <v>10.374433238165</v>
      </c>
      <c r="R2353" s="137">
        <v>6.9081685739754102</v>
      </c>
      <c r="S2353" s="137">
        <v>17.848615035636598</v>
      </c>
      <c r="T2353" s="137">
        <v>23.212523909932099</v>
      </c>
      <c r="U2353" s="137">
        <v>9.9694713341306098</v>
      </c>
      <c r="V2353" s="1">
        <v>23226910</v>
      </c>
      <c r="W2353" s="1">
        <v>10394477</v>
      </c>
      <c r="X2353" s="1">
        <v>3263603</v>
      </c>
      <c r="Y2353" s="1">
        <v>2801840</v>
      </c>
      <c r="Z2353" s="1">
        <v>3028416</v>
      </c>
      <c r="AA2353" s="1">
        <v>1818774</v>
      </c>
      <c r="AB2353" s="1">
        <v>15099789</v>
      </c>
      <c r="AC2353" s="1">
        <v>6584974</v>
      </c>
      <c r="AD2353" s="1">
        <v>4254590</v>
      </c>
      <c r="AE2353" s="1">
        <v>768200</v>
      </c>
      <c r="AH2353" s="136">
        <f t="shared" si="36"/>
        <v>39995</v>
      </c>
      <c r="AI2353" s="177">
        <f>HLOOKUP(附加题模型!$E$2,历史数据!$B$3:$K$5000,ROW(A2351),)</f>
        <v>9.9694713341306098</v>
      </c>
      <c r="AJ2353" s="177">
        <f>HLOOKUP(附加题模型!$E$2,历史数据!$L$3:$U$5000,ROW(A2351),)</f>
        <v>9.9694713341306098</v>
      </c>
    </row>
    <row r="2354" spans="1:36" x14ac:dyDescent="0.2">
      <c r="A2354" s="148">
        <v>39996</v>
      </c>
      <c r="B2354" s="137">
        <v>23.526948117110301</v>
      </c>
      <c r="C2354" s="137">
        <v>59.943376621888802</v>
      </c>
      <c r="D2354" s="137">
        <v>9.7671103875853191</v>
      </c>
      <c r="E2354" s="137">
        <v>6.3538924818099201</v>
      </c>
      <c r="F2354" s="137">
        <v>13.3980594851043</v>
      </c>
      <c r="G2354" s="137">
        <v>10.3990172031843</v>
      </c>
      <c r="H2354" s="137">
        <v>6.8949091333343802</v>
      </c>
      <c r="I2354" s="137">
        <v>18.256583379308299</v>
      </c>
      <c r="J2354" s="137">
        <v>23.2343607151154</v>
      </c>
      <c r="K2354" s="137">
        <v>9.9173433794423502</v>
      </c>
      <c r="L2354" s="137">
        <v>23.3739770630329</v>
      </c>
      <c r="M2354" s="137">
        <v>59.105540353984402</v>
      </c>
      <c r="N2354" s="137">
        <v>10.1325893569272</v>
      </c>
      <c r="O2354" s="137">
        <v>6.3648853753770602</v>
      </c>
      <c r="P2354" s="137">
        <v>13.3314687321962</v>
      </c>
      <c r="Q2354" s="137">
        <v>10.472769098242299</v>
      </c>
      <c r="R2354" s="137">
        <v>6.7490552862830802</v>
      </c>
      <c r="S2354" s="137">
        <v>17.909810287187302</v>
      </c>
      <c r="T2354" s="137">
        <v>23.0596662736484</v>
      </c>
      <c r="U2354" s="137">
        <v>10.230111107571901</v>
      </c>
      <c r="V2354" s="1">
        <v>20179010</v>
      </c>
      <c r="W2354" s="1">
        <v>6383583</v>
      </c>
      <c r="X2354" s="1">
        <v>5092442</v>
      </c>
      <c r="Y2354" s="1">
        <v>3586635</v>
      </c>
      <c r="Z2354" s="1">
        <v>5084827</v>
      </c>
      <c r="AA2354" s="1">
        <v>2262723</v>
      </c>
      <c r="AB2354" s="1">
        <v>11278449</v>
      </c>
      <c r="AC2354" s="1">
        <v>8486878</v>
      </c>
      <c r="AD2354" s="1">
        <v>3205228</v>
      </c>
      <c r="AE2354" s="1">
        <v>1668920</v>
      </c>
      <c r="AH2354" s="136">
        <f t="shared" si="36"/>
        <v>39996</v>
      </c>
      <c r="AI2354" s="177">
        <f>HLOOKUP(附加题模型!$E$2,历史数据!$B$3:$K$5000,ROW(A2352),)</f>
        <v>9.9173433794423502</v>
      </c>
      <c r="AJ2354" s="177">
        <f>HLOOKUP(附加题模型!$E$2,历史数据!$L$3:$U$5000,ROW(A2352),)</f>
        <v>10.230111107571901</v>
      </c>
    </row>
    <row r="2355" spans="1:36" x14ac:dyDescent="0.2">
      <c r="A2355" s="148">
        <v>39997</v>
      </c>
      <c r="B2355" s="137">
        <v>23.526948117110301</v>
      </c>
      <c r="C2355" s="137">
        <v>58.800872620200899</v>
      </c>
      <c r="D2355" s="137">
        <v>10.082178464604199</v>
      </c>
      <c r="E2355" s="137">
        <v>6.3648853753770602</v>
      </c>
      <c r="F2355" s="137">
        <v>13.3447868827778</v>
      </c>
      <c r="G2355" s="137">
        <v>10.472769098242299</v>
      </c>
      <c r="H2355" s="137">
        <v>6.6297203205138304</v>
      </c>
      <c r="I2355" s="137">
        <v>17.685427698167899</v>
      </c>
      <c r="J2355" s="137">
        <v>22.928645442548099</v>
      </c>
      <c r="K2355" s="137">
        <v>10.1779831528837</v>
      </c>
      <c r="L2355" s="137">
        <v>24.658933917283399</v>
      </c>
      <c r="M2355" s="137">
        <v>60.171877422226402</v>
      </c>
      <c r="N2355" s="137">
        <v>10.031767572281201</v>
      </c>
      <c r="O2355" s="137">
        <v>6.6177219274213996</v>
      </c>
      <c r="P2355" s="137">
        <v>14.1971485200012</v>
      </c>
      <c r="Q2355" s="137">
        <v>10.7186087484358</v>
      </c>
      <c r="R2355" s="137">
        <v>6.5369042360266301</v>
      </c>
      <c r="S2355" s="137">
        <v>17.746622949718699</v>
      </c>
      <c r="T2355" s="137">
        <v>23.1251766891986</v>
      </c>
      <c r="U2355" s="137">
        <v>10.243143096243999</v>
      </c>
      <c r="V2355" s="1">
        <v>26270534</v>
      </c>
      <c r="W2355" s="1">
        <v>5823091</v>
      </c>
      <c r="X2355" s="1">
        <v>3988878</v>
      </c>
      <c r="Y2355" s="1">
        <v>10753258</v>
      </c>
      <c r="Z2355" s="1">
        <v>7725772</v>
      </c>
      <c r="AA2355" s="1">
        <v>4083742</v>
      </c>
      <c r="AB2355" s="1">
        <v>12704287</v>
      </c>
      <c r="AC2355" s="1">
        <v>5906751</v>
      </c>
      <c r="AD2355" s="1">
        <v>3311134</v>
      </c>
      <c r="AE2355" s="1">
        <v>1167421</v>
      </c>
      <c r="AH2355" s="136">
        <f t="shared" si="36"/>
        <v>39997</v>
      </c>
      <c r="AI2355" s="177">
        <f>HLOOKUP(附加题模型!$E$2,历史数据!$B$3:$K$5000,ROW(A2353),)</f>
        <v>10.1779831528837</v>
      </c>
      <c r="AJ2355" s="177">
        <f>HLOOKUP(附加题模型!$E$2,历史数据!$L$3:$U$5000,ROW(A2353),)</f>
        <v>10.243143096243999</v>
      </c>
    </row>
    <row r="2356" spans="1:36" x14ac:dyDescent="0.2">
      <c r="A2356" s="148">
        <v>40000</v>
      </c>
      <c r="B2356" s="137">
        <v>24.1082381226046</v>
      </c>
      <c r="C2356" s="137">
        <v>60.171877422226402</v>
      </c>
      <c r="D2356" s="137">
        <v>10.019164849200401</v>
      </c>
      <c r="E2356" s="137">
        <v>6.6177219274213996</v>
      </c>
      <c r="F2356" s="137">
        <v>14.117239616511499</v>
      </c>
      <c r="G2356" s="137">
        <v>10.6202728883584</v>
      </c>
      <c r="H2356" s="137">
        <v>6.5103853547445798</v>
      </c>
      <c r="I2356" s="137">
        <v>17.705826115351499</v>
      </c>
      <c r="J2356" s="137">
        <v>23.147013494381898</v>
      </c>
      <c r="K2356" s="137">
        <v>10.164951164211599</v>
      </c>
      <c r="L2356" s="137">
        <v>23.710513382003199</v>
      </c>
      <c r="M2356" s="137">
        <v>59.105540353984402</v>
      </c>
      <c r="N2356" s="137">
        <v>9.7293022183430509</v>
      </c>
      <c r="O2356" s="137">
        <v>6.6177219274213996</v>
      </c>
      <c r="P2356" s="137">
        <v>14.5034659833783</v>
      </c>
      <c r="Q2356" s="137">
        <v>10.767776678474499</v>
      </c>
      <c r="R2356" s="137">
        <v>6.4706070328215004</v>
      </c>
      <c r="S2356" s="137">
        <v>18.338177048042599</v>
      </c>
      <c r="T2356" s="137">
        <v>22.994155858098299</v>
      </c>
      <c r="U2356" s="137">
        <v>10.7513906544546</v>
      </c>
      <c r="V2356" s="1">
        <v>22185580</v>
      </c>
      <c r="W2356" s="1">
        <v>5157366</v>
      </c>
      <c r="X2356" s="1">
        <v>4425844</v>
      </c>
      <c r="Y2356" s="1">
        <v>7218744</v>
      </c>
      <c r="Z2356" s="1">
        <v>6980333</v>
      </c>
      <c r="AA2356" s="1">
        <v>3716870</v>
      </c>
      <c r="AB2356" s="1">
        <v>7774884</v>
      </c>
      <c r="AC2356" s="1">
        <v>9983827</v>
      </c>
      <c r="AD2356" s="1">
        <v>3478322</v>
      </c>
      <c r="AE2356" s="1">
        <v>2600137</v>
      </c>
      <c r="AH2356" s="136">
        <f t="shared" si="36"/>
        <v>40000</v>
      </c>
      <c r="AI2356" s="177">
        <f>HLOOKUP(附加题模型!$E$2,历史数据!$B$3:$K$5000,ROW(A2354),)</f>
        <v>10.164951164211599</v>
      </c>
      <c r="AJ2356" s="177">
        <f>HLOOKUP(附加题模型!$E$2,历史数据!$L$3:$U$5000,ROW(A2354),)</f>
        <v>10.7513906544546</v>
      </c>
    </row>
    <row r="2357" spans="1:36" x14ac:dyDescent="0.2">
      <c r="A2357" s="148">
        <v>40001</v>
      </c>
      <c r="B2357" s="137">
        <v>23.2516002197709</v>
      </c>
      <c r="C2357" s="137">
        <v>58.648538753309197</v>
      </c>
      <c r="D2357" s="137">
        <v>9.7671103875853191</v>
      </c>
      <c r="E2357" s="137">
        <v>6.5737503531528203</v>
      </c>
      <c r="F2357" s="137">
        <v>14.3836026281438</v>
      </c>
      <c r="G2357" s="137">
        <v>10.743192713455199</v>
      </c>
      <c r="H2357" s="137">
        <v>6.4706070328215004</v>
      </c>
      <c r="I2357" s="137">
        <v>18.317778630858999</v>
      </c>
      <c r="J2357" s="137">
        <v>22.994155858098299</v>
      </c>
      <c r="K2357" s="137">
        <v>10.5950067903898</v>
      </c>
      <c r="L2357" s="137">
        <v>23.343382852217399</v>
      </c>
      <c r="M2357" s="137">
        <v>58.648538753309197</v>
      </c>
      <c r="N2357" s="137">
        <v>9.8175212799083393</v>
      </c>
      <c r="O2357" s="137">
        <v>6.6287148209885496</v>
      </c>
      <c r="P2357" s="137">
        <v>14.170512218837899</v>
      </c>
      <c r="Q2357" s="137">
        <v>11.3086239089002</v>
      </c>
      <c r="R2357" s="137">
        <v>6.5103853547445798</v>
      </c>
      <c r="S2357" s="137">
        <v>19.3784963244054</v>
      </c>
      <c r="T2357" s="137">
        <v>23.6274232084163</v>
      </c>
      <c r="U2357" s="137">
        <v>10.7122946884384</v>
      </c>
      <c r="V2357" s="1">
        <v>15148187</v>
      </c>
      <c r="W2357" s="1">
        <v>4617490</v>
      </c>
      <c r="X2357" s="1">
        <v>2322152</v>
      </c>
      <c r="Y2357" s="1">
        <v>8392990</v>
      </c>
      <c r="Z2357" s="1">
        <v>7145809</v>
      </c>
      <c r="AA2357" s="1">
        <v>5511401</v>
      </c>
      <c r="AB2357" s="1">
        <v>7073491</v>
      </c>
      <c r="AC2357" s="1">
        <v>16539874</v>
      </c>
      <c r="AD2357" s="1">
        <v>7417926</v>
      </c>
      <c r="AE2357" s="1">
        <v>1612352</v>
      </c>
      <c r="AH2357" s="136">
        <f t="shared" si="36"/>
        <v>40001</v>
      </c>
      <c r="AI2357" s="177">
        <f>HLOOKUP(附加题模型!$E$2,历史数据!$B$3:$K$5000,ROW(A2355),)</f>
        <v>10.5950067903898</v>
      </c>
      <c r="AJ2357" s="177">
        <f>HLOOKUP(附加题模型!$E$2,历史数据!$L$3:$U$5000,ROW(A2355),)</f>
        <v>10.7122946884384</v>
      </c>
    </row>
    <row r="2358" spans="1:36" x14ac:dyDescent="0.2">
      <c r="A2358" s="148">
        <v>40002</v>
      </c>
      <c r="B2358" s="137">
        <v>23.2516002197709</v>
      </c>
      <c r="C2358" s="137">
        <v>58.648538753309197</v>
      </c>
      <c r="D2358" s="137">
        <v>9.8049185568275803</v>
      </c>
      <c r="E2358" s="137">
        <v>6.5737503531528203</v>
      </c>
      <c r="F2358" s="137">
        <v>13.9574218095321</v>
      </c>
      <c r="G2358" s="137">
        <v>11.4315437339969</v>
      </c>
      <c r="H2358" s="137">
        <v>6.4971259141035498</v>
      </c>
      <c r="I2358" s="137">
        <v>19.072520066651698</v>
      </c>
      <c r="J2358" s="137">
        <v>23.671096818782999</v>
      </c>
      <c r="K2358" s="137">
        <v>10.8686785525032</v>
      </c>
      <c r="L2358" s="137">
        <v>23.649324960372301</v>
      </c>
      <c r="M2358" s="137">
        <v>59.1817072874302</v>
      </c>
      <c r="N2358" s="137">
        <v>9.8049185568275803</v>
      </c>
      <c r="O2358" s="137">
        <v>6.71665796952571</v>
      </c>
      <c r="P2358" s="137">
        <v>14.530102284541501</v>
      </c>
      <c r="Q2358" s="137">
        <v>11.5298795940743</v>
      </c>
      <c r="R2358" s="137">
        <v>6.4971259141035498</v>
      </c>
      <c r="S2358" s="137">
        <v>19.154113735386002</v>
      </c>
      <c r="T2358" s="137">
        <v>23.780280844699899</v>
      </c>
      <c r="U2358" s="137">
        <v>11.051126393912099</v>
      </c>
      <c r="V2358" s="1">
        <v>17741906</v>
      </c>
      <c r="W2358" s="1">
        <v>3818699</v>
      </c>
      <c r="X2358" s="1">
        <v>1655448</v>
      </c>
      <c r="Y2358" s="1">
        <v>6220336</v>
      </c>
      <c r="Z2358" s="1">
        <v>4142252</v>
      </c>
      <c r="AA2358" s="1">
        <v>9065991</v>
      </c>
      <c r="AB2358" s="1">
        <v>5537832</v>
      </c>
      <c r="AC2358" s="1">
        <v>9235110</v>
      </c>
      <c r="AD2358" s="1">
        <v>6150040</v>
      </c>
      <c r="AE2358" s="1">
        <v>1806096</v>
      </c>
      <c r="AH2358" s="136">
        <f t="shared" si="36"/>
        <v>40002</v>
      </c>
      <c r="AI2358" s="177">
        <f>HLOOKUP(附加题模型!$E$2,历史数据!$B$3:$K$5000,ROW(A2356),)</f>
        <v>10.8686785525032</v>
      </c>
      <c r="AJ2358" s="177">
        <f>HLOOKUP(附加题模型!$E$2,历史数据!$L$3:$U$5000,ROW(A2356),)</f>
        <v>11.051126393912099</v>
      </c>
    </row>
    <row r="2359" spans="1:36" x14ac:dyDescent="0.2">
      <c r="A2359" s="148">
        <v>40003</v>
      </c>
      <c r="B2359" s="137">
        <v>23.404571273848401</v>
      </c>
      <c r="C2359" s="137">
        <v>59.410208087767799</v>
      </c>
      <c r="D2359" s="137">
        <v>9.8049185568275803</v>
      </c>
      <c r="E2359" s="137">
        <v>6.71665796952571</v>
      </c>
      <c r="F2359" s="137">
        <v>14.6233293386128</v>
      </c>
      <c r="G2359" s="137">
        <v>11.456127699016299</v>
      </c>
      <c r="H2359" s="137">
        <v>6.4971259141035498</v>
      </c>
      <c r="I2359" s="137">
        <v>19.276504238487501</v>
      </c>
      <c r="J2359" s="137">
        <v>23.8021176498833</v>
      </c>
      <c r="K2359" s="137">
        <v>11.116286337272401</v>
      </c>
      <c r="L2359" s="137">
        <v>23.802296014449698</v>
      </c>
      <c r="M2359" s="137">
        <v>59.562541954659501</v>
      </c>
      <c r="N2359" s="137">
        <v>10.0695757415234</v>
      </c>
      <c r="O2359" s="137">
        <v>6.8815513730328801</v>
      </c>
      <c r="P2359" s="137">
        <v>15.076146458387701</v>
      </c>
      <c r="Q2359" s="137">
        <v>11.554463559093699</v>
      </c>
      <c r="R2359" s="137">
        <v>6.6694986424369098</v>
      </c>
      <c r="S2359" s="137">
        <v>19.133715318202398</v>
      </c>
      <c r="T2359" s="137">
        <v>24.391711389834501</v>
      </c>
      <c r="U2359" s="137">
        <v>11.012030427895899</v>
      </c>
      <c r="V2359" s="1">
        <v>14220233</v>
      </c>
      <c r="W2359" s="1">
        <v>4919731</v>
      </c>
      <c r="X2359" s="1">
        <v>3023330</v>
      </c>
      <c r="Y2359" s="1">
        <v>8687306</v>
      </c>
      <c r="Z2359" s="1">
        <v>4022500</v>
      </c>
      <c r="AA2359" s="1">
        <v>4686994</v>
      </c>
      <c r="AB2359" s="1">
        <v>8465235</v>
      </c>
      <c r="AC2359" s="1">
        <v>7138836</v>
      </c>
      <c r="AD2359" s="1">
        <v>10214964</v>
      </c>
      <c r="AE2359" s="1">
        <v>1357916</v>
      </c>
      <c r="AH2359" s="136">
        <f t="shared" si="36"/>
        <v>40003</v>
      </c>
      <c r="AI2359" s="177">
        <f>HLOOKUP(附加题模型!$E$2,历史数据!$B$3:$K$5000,ROW(A2357),)</f>
        <v>11.116286337272401</v>
      </c>
      <c r="AJ2359" s="177">
        <f>HLOOKUP(附加题模型!$E$2,历史数据!$L$3:$U$5000,ROW(A2357),)</f>
        <v>11.012030427895899</v>
      </c>
    </row>
    <row r="2360" spans="1:36" x14ac:dyDescent="0.2">
      <c r="A2360" s="148">
        <v>40004</v>
      </c>
      <c r="B2360" s="137">
        <v>23.9552670685271</v>
      </c>
      <c r="C2360" s="137">
        <v>59.486375021213597</v>
      </c>
      <c r="D2360" s="137">
        <v>10.145192080008</v>
      </c>
      <c r="E2360" s="137">
        <v>6.8705584794657399</v>
      </c>
      <c r="F2360" s="137">
        <v>15.3158731688568</v>
      </c>
      <c r="G2360" s="137">
        <v>11.480711664035599</v>
      </c>
      <c r="H2360" s="137">
        <v>6.6827580830779398</v>
      </c>
      <c r="I2360" s="137">
        <v>19.092918483835199</v>
      </c>
      <c r="J2360" s="137">
        <v>24.500895415751401</v>
      </c>
      <c r="K2360" s="137">
        <v>10.9468704845356</v>
      </c>
      <c r="L2360" s="137">
        <v>24.781310760545299</v>
      </c>
      <c r="M2360" s="137">
        <v>60.705045956347298</v>
      </c>
      <c r="N2360" s="137">
        <v>10.1073839107657</v>
      </c>
      <c r="O2360" s="137">
        <v>6.7936082244957197</v>
      </c>
      <c r="P2360" s="137">
        <v>16.581097474110202</v>
      </c>
      <c r="Q2360" s="137">
        <v>11.5298795940743</v>
      </c>
      <c r="R2360" s="137">
        <v>6.7092769643599901</v>
      </c>
      <c r="S2360" s="137">
        <v>18.6849501401636</v>
      </c>
      <c r="T2360" s="137">
        <v>24.217016948367501</v>
      </c>
      <c r="U2360" s="137">
        <v>11.5593739521227</v>
      </c>
      <c r="V2360" s="1">
        <v>25314165</v>
      </c>
      <c r="W2360" s="1">
        <v>7909961</v>
      </c>
      <c r="X2360" s="1">
        <v>3239168</v>
      </c>
      <c r="Y2360" s="1">
        <v>9559653</v>
      </c>
      <c r="Z2360" s="1">
        <v>8693959</v>
      </c>
      <c r="AA2360" s="1">
        <v>3617936</v>
      </c>
      <c r="AB2360" s="1">
        <v>10202907</v>
      </c>
      <c r="AC2360" s="1">
        <v>8352095</v>
      </c>
      <c r="AD2360" s="1">
        <v>7137625</v>
      </c>
      <c r="AE2360" s="1">
        <v>1599947</v>
      </c>
      <c r="AH2360" s="136">
        <f t="shared" si="36"/>
        <v>40004</v>
      </c>
      <c r="AI2360" s="177">
        <f>HLOOKUP(附加题模型!$E$2,历史数据!$B$3:$K$5000,ROW(A2358),)</f>
        <v>10.9468704845356</v>
      </c>
      <c r="AJ2360" s="177">
        <f>HLOOKUP(附加题模型!$E$2,历史数据!$L$3:$U$5000,ROW(A2358),)</f>
        <v>11.5593739521227</v>
      </c>
    </row>
    <row r="2361" spans="1:36" x14ac:dyDescent="0.2">
      <c r="A2361" s="148">
        <v>40007</v>
      </c>
      <c r="B2361" s="137">
        <v>24.475368652390401</v>
      </c>
      <c r="C2361" s="137">
        <v>60.628879022901501</v>
      </c>
      <c r="D2361" s="137">
        <v>10.183000249250201</v>
      </c>
      <c r="E2361" s="137">
        <v>6.8155940116300098</v>
      </c>
      <c r="F2361" s="137">
        <v>16.700960829344702</v>
      </c>
      <c r="G2361" s="137">
        <v>11.579047524112999</v>
      </c>
      <c r="H2361" s="137">
        <v>6.6694986424369098</v>
      </c>
      <c r="I2361" s="137">
        <v>18.480965968327698</v>
      </c>
      <c r="J2361" s="137">
        <v>24.042322506900501</v>
      </c>
      <c r="K2361" s="137">
        <v>12.1327814536936</v>
      </c>
      <c r="L2361" s="137">
        <v>25.332006555224101</v>
      </c>
      <c r="M2361" s="137">
        <v>62.304551558710301</v>
      </c>
      <c r="N2361" s="137">
        <v>10.321630203138501</v>
      </c>
      <c r="O2361" s="137">
        <v>6.9255229473014701</v>
      </c>
      <c r="P2361" s="137">
        <v>16.687642678763101</v>
      </c>
      <c r="Q2361" s="137">
        <v>12.095310789519299</v>
      </c>
      <c r="R2361" s="137">
        <v>6.7623147269241004</v>
      </c>
      <c r="S2361" s="137">
        <v>18.603356471429201</v>
      </c>
      <c r="T2361" s="137">
        <v>24.850284298685501</v>
      </c>
      <c r="U2361" s="137">
        <v>12.1327814536936</v>
      </c>
      <c r="V2361" s="1">
        <v>28420515</v>
      </c>
      <c r="W2361" s="1">
        <v>9981662</v>
      </c>
      <c r="X2361" s="1">
        <v>4388441</v>
      </c>
      <c r="Y2361" s="1">
        <v>6273922</v>
      </c>
      <c r="Z2361" s="1">
        <v>9312355</v>
      </c>
      <c r="AA2361" s="1">
        <v>3565437</v>
      </c>
      <c r="AB2361" s="1">
        <v>6994186</v>
      </c>
      <c r="AC2361" s="1">
        <v>5833866</v>
      </c>
      <c r="AD2361" s="1">
        <v>10493161</v>
      </c>
      <c r="AE2361" s="1">
        <v>862542</v>
      </c>
      <c r="AH2361" s="136">
        <f t="shared" si="36"/>
        <v>40007</v>
      </c>
      <c r="AI2361" s="177">
        <f>HLOOKUP(附加题模型!$E$2,历史数据!$B$3:$K$5000,ROW(A2359),)</f>
        <v>12.1327814536936</v>
      </c>
      <c r="AJ2361" s="177">
        <f>HLOOKUP(附加题模型!$E$2,历史数据!$L$3:$U$5000,ROW(A2359),)</f>
        <v>12.1327814536936</v>
      </c>
    </row>
    <row r="2362" spans="1:36" x14ac:dyDescent="0.2">
      <c r="A2362" s="148">
        <v>40008</v>
      </c>
      <c r="B2362" s="137">
        <v>25.240223922777599</v>
      </c>
      <c r="C2362" s="137">
        <v>62.304551558710301</v>
      </c>
      <c r="D2362" s="137">
        <v>10.3468356493001</v>
      </c>
      <c r="E2362" s="137">
        <v>6.9694945215700503</v>
      </c>
      <c r="F2362" s="137">
        <v>16.581097474110202</v>
      </c>
      <c r="G2362" s="137">
        <v>12.685325949983699</v>
      </c>
      <c r="H2362" s="137">
        <v>6.7888336082061604</v>
      </c>
      <c r="I2362" s="137">
        <v>18.644153305796401</v>
      </c>
      <c r="J2362" s="137">
        <v>24.915794714235599</v>
      </c>
      <c r="K2362" s="137">
        <v>12.7452849212807</v>
      </c>
      <c r="L2362" s="137">
        <v>25.240223922777599</v>
      </c>
      <c r="M2362" s="137">
        <v>62.456885425602003</v>
      </c>
      <c r="N2362" s="137">
        <v>10.384643818542299</v>
      </c>
      <c r="O2362" s="137">
        <v>7.2223310736143898</v>
      </c>
      <c r="P2362" s="137">
        <v>16.727597130507899</v>
      </c>
      <c r="Q2362" s="137">
        <v>12.709909915002999</v>
      </c>
      <c r="R2362" s="137">
        <v>6.8683902520523201</v>
      </c>
      <c r="S2362" s="137">
        <v>18.8073406432651</v>
      </c>
      <c r="T2362" s="137">
        <v>25.2870204023531</v>
      </c>
      <c r="U2362" s="137">
        <v>11.806981736891901</v>
      </c>
      <c r="V2362" s="1">
        <v>22444698</v>
      </c>
      <c r="W2362" s="1">
        <v>5387781</v>
      </c>
      <c r="X2362" s="1">
        <v>5983361</v>
      </c>
      <c r="Y2362" s="1">
        <v>15103134</v>
      </c>
      <c r="Z2362" s="1">
        <v>5657900</v>
      </c>
      <c r="AA2362" s="1">
        <v>1641277</v>
      </c>
      <c r="AB2362" s="1">
        <v>10156036</v>
      </c>
      <c r="AC2362" s="1">
        <v>6561162</v>
      </c>
      <c r="AD2362" s="1">
        <v>8537171</v>
      </c>
      <c r="AE2362" s="1">
        <v>5157434</v>
      </c>
      <c r="AH2362" s="136">
        <f t="shared" si="36"/>
        <v>40008</v>
      </c>
      <c r="AI2362" s="177">
        <f>HLOOKUP(附加题模型!$E$2,历史数据!$B$3:$K$5000,ROW(A2360),)</f>
        <v>12.7452849212807</v>
      </c>
      <c r="AJ2362" s="177">
        <f>HLOOKUP(附加题模型!$E$2,历史数据!$L$3:$U$5000,ROW(A2360),)</f>
        <v>11.806981736891901</v>
      </c>
    </row>
    <row r="2363" spans="1:36" x14ac:dyDescent="0.2">
      <c r="A2363" s="148">
        <v>40009</v>
      </c>
      <c r="B2363" s="137">
        <v>25.240223922777599</v>
      </c>
      <c r="C2363" s="137">
        <v>62.456885425602003</v>
      </c>
      <c r="D2363" s="137">
        <v>10.3342329262193</v>
      </c>
      <c r="E2363" s="137">
        <v>7.2113381800472398</v>
      </c>
      <c r="F2363" s="137">
        <v>16.714278979926299</v>
      </c>
      <c r="G2363" s="137">
        <v>13.3490930055061</v>
      </c>
      <c r="H2363" s="137">
        <v>6.9479468958984896</v>
      </c>
      <c r="I2363" s="137">
        <v>18.8889343119994</v>
      </c>
      <c r="J2363" s="137">
        <v>25.3306940127198</v>
      </c>
      <c r="K2363" s="137">
        <v>11.806981736891901</v>
      </c>
      <c r="L2363" s="137">
        <v>24.781310760545299</v>
      </c>
      <c r="M2363" s="137">
        <v>61.619049157697603</v>
      </c>
      <c r="N2363" s="137">
        <v>10.296424756977</v>
      </c>
      <c r="O2363" s="137">
        <v>7.2113381800472398</v>
      </c>
      <c r="P2363" s="137">
        <v>16.1549166554985</v>
      </c>
      <c r="Q2363" s="137">
        <v>12.611574054925599</v>
      </c>
      <c r="R2363" s="137">
        <v>6.7755741675651304</v>
      </c>
      <c r="S2363" s="137">
        <v>19.602878913424899</v>
      </c>
      <c r="T2363" s="137">
        <v>25.614572480103799</v>
      </c>
      <c r="U2363" s="137">
        <v>12.119749465021499</v>
      </c>
      <c r="V2363" s="1">
        <v>19378671</v>
      </c>
      <c r="W2363" s="1">
        <v>6780340</v>
      </c>
      <c r="X2363" s="1">
        <v>3171566</v>
      </c>
      <c r="Y2363" s="1">
        <v>7486184</v>
      </c>
      <c r="Z2363" s="1">
        <v>6747663</v>
      </c>
      <c r="AA2363" s="1">
        <v>11773541</v>
      </c>
      <c r="AB2363" s="1">
        <v>10558867</v>
      </c>
      <c r="AC2363" s="1">
        <v>11334431</v>
      </c>
      <c r="AD2363" s="1">
        <v>9857349</v>
      </c>
      <c r="AE2363" s="1">
        <v>3264868</v>
      </c>
      <c r="AH2363" s="136">
        <f t="shared" si="36"/>
        <v>40009</v>
      </c>
      <c r="AI2363" s="177">
        <f>HLOOKUP(附加题模型!$E$2,历史数据!$B$3:$K$5000,ROW(A2361),)</f>
        <v>11.806981736891901</v>
      </c>
      <c r="AJ2363" s="177">
        <f>HLOOKUP(附加题模型!$E$2,历史数据!$L$3:$U$5000,ROW(A2361),)</f>
        <v>12.119749465021499</v>
      </c>
    </row>
    <row r="2364" spans="1:36" x14ac:dyDescent="0.2">
      <c r="A2364" s="148">
        <v>40010</v>
      </c>
      <c r="B2364" s="137">
        <v>24.781310760545299</v>
      </c>
      <c r="C2364" s="137">
        <v>61.771383024589298</v>
      </c>
      <c r="D2364" s="137">
        <v>10.3342329262193</v>
      </c>
      <c r="E2364" s="137">
        <v>7.2113381800472398</v>
      </c>
      <c r="F2364" s="137">
        <v>16.1682348060801</v>
      </c>
      <c r="G2364" s="137">
        <v>12.611574054925599</v>
      </c>
      <c r="H2364" s="137">
        <v>6.8020930488471896</v>
      </c>
      <c r="I2364" s="137">
        <v>19.602878913424899</v>
      </c>
      <c r="J2364" s="137">
        <v>25.7892669215708</v>
      </c>
      <c r="K2364" s="137">
        <v>11.9894295783009</v>
      </c>
      <c r="L2364" s="137">
        <v>24.291803387497499</v>
      </c>
      <c r="M2364" s="137">
        <v>60.171877422226402</v>
      </c>
      <c r="N2364" s="137">
        <v>10.1577948030887</v>
      </c>
      <c r="O2364" s="137">
        <v>6.9585016280029004</v>
      </c>
      <c r="P2364" s="137">
        <v>15.755372138050101</v>
      </c>
      <c r="Q2364" s="137">
        <v>12.611574054925599</v>
      </c>
      <c r="R2364" s="137">
        <v>6.7490552862830802</v>
      </c>
      <c r="S2364" s="137">
        <v>18.909332729182999</v>
      </c>
      <c r="T2364" s="137">
        <v>24.741100272768598</v>
      </c>
      <c r="U2364" s="137">
        <v>12.0936854876774</v>
      </c>
      <c r="V2364" s="1">
        <v>17950685</v>
      </c>
      <c r="W2364" s="1">
        <v>5814249</v>
      </c>
      <c r="X2364" s="1">
        <v>2450422</v>
      </c>
      <c r="Y2364" s="1">
        <v>7388146</v>
      </c>
      <c r="Z2364" s="1">
        <v>3995608</v>
      </c>
      <c r="AA2364" s="1">
        <v>0</v>
      </c>
      <c r="AB2364" s="1">
        <v>7060647</v>
      </c>
      <c r="AC2364" s="1">
        <v>7492386</v>
      </c>
      <c r="AD2364" s="1">
        <v>7934073</v>
      </c>
      <c r="AE2364" s="1">
        <v>1869899</v>
      </c>
      <c r="AH2364" s="136">
        <f t="shared" si="36"/>
        <v>40010</v>
      </c>
      <c r="AI2364" s="177">
        <f>HLOOKUP(附加题模型!$E$2,历史数据!$B$3:$K$5000,ROW(A2362),)</f>
        <v>11.9894295783009</v>
      </c>
      <c r="AJ2364" s="177">
        <f>HLOOKUP(附加题模型!$E$2,历史数据!$L$3:$U$5000,ROW(A2362),)</f>
        <v>12.0936854876774</v>
      </c>
    </row>
    <row r="2365" spans="1:36" x14ac:dyDescent="0.2">
      <c r="A2365" s="148">
        <v>40011</v>
      </c>
      <c r="B2365" s="137">
        <v>24.230614965866501</v>
      </c>
      <c r="C2365" s="137">
        <v>60.171877422226402</v>
      </c>
      <c r="D2365" s="137">
        <v>10.0695757415234</v>
      </c>
      <c r="E2365" s="137">
        <v>6.9475087344357602</v>
      </c>
      <c r="F2365" s="137">
        <v>15.7287358368868</v>
      </c>
      <c r="G2365" s="137">
        <v>12.291982509674099</v>
      </c>
      <c r="H2365" s="137">
        <v>6.8020930488471896</v>
      </c>
      <c r="I2365" s="137">
        <v>18.8685358948158</v>
      </c>
      <c r="J2365" s="137">
        <v>24.741100272768598</v>
      </c>
      <c r="K2365" s="137">
        <v>12.1067174763495</v>
      </c>
      <c r="L2365" s="137">
        <v>24.322397598313</v>
      </c>
      <c r="M2365" s="137">
        <v>60.400378222563901</v>
      </c>
      <c r="N2365" s="137">
        <v>10.4728628801076</v>
      </c>
      <c r="O2365" s="137">
        <v>6.9694945215700503</v>
      </c>
      <c r="P2365" s="137">
        <v>15.808644740376501</v>
      </c>
      <c r="Q2365" s="137">
        <v>12.488654229828899</v>
      </c>
      <c r="R2365" s="137">
        <v>6.9214280146164304</v>
      </c>
      <c r="S2365" s="137">
        <v>18.950129563550199</v>
      </c>
      <c r="T2365" s="137">
        <v>24.806610688318699</v>
      </c>
      <c r="U2365" s="137">
        <v>12.0936854876774</v>
      </c>
      <c r="V2365" s="1">
        <v>10317399</v>
      </c>
      <c r="W2365" s="1">
        <v>3676138</v>
      </c>
      <c r="X2365" s="1">
        <v>5669224</v>
      </c>
      <c r="Y2365" s="1">
        <v>5071317</v>
      </c>
      <c r="Z2365" s="1">
        <v>2418664</v>
      </c>
      <c r="AA2365" s="1">
        <v>5297188</v>
      </c>
      <c r="AB2365" s="1">
        <v>11056106</v>
      </c>
      <c r="AC2365" s="1">
        <v>5415408</v>
      </c>
      <c r="AD2365" s="1">
        <v>5221439</v>
      </c>
      <c r="AE2365" s="1">
        <v>882971</v>
      </c>
      <c r="AH2365" s="136">
        <f t="shared" si="36"/>
        <v>40011</v>
      </c>
      <c r="AI2365" s="177">
        <f>HLOOKUP(附加题模型!$E$2,历史数据!$B$3:$K$5000,ROW(A2363),)</f>
        <v>12.1067174763495</v>
      </c>
      <c r="AJ2365" s="177">
        <f>HLOOKUP(附加题模型!$E$2,历史数据!$L$3:$U$5000,ROW(A2363),)</f>
        <v>12.0936854876774</v>
      </c>
    </row>
    <row r="2366" spans="1:36" x14ac:dyDescent="0.2">
      <c r="A2366" s="148">
        <v>40014</v>
      </c>
      <c r="B2366" s="137">
        <v>24.322397598313</v>
      </c>
      <c r="C2366" s="137">
        <v>60.400378222563901</v>
      </c>
      <c r="D2366" s="137">
        <v>10.5862873878344</v>
      </c>
      <c r="E2366" s="137">
        <v>6.9914803087043396</v>
      </c>
      <c r="F2366" s="137">
        <v>15.955144396774299</v>
      </c>
      <c r="G2366" s="137">
        <v>12.488654229828899</v>
      </c>
      <c r="H2366" s="137">
        <v>6.9214280146164304</v>
      </c>
      <c r="I2366" s="137">
        <v>18.950129563550199</v>
      </c>
      <c r="J2366" s="137">
        <v>24.872121103868899</v>
      </c>
      <c r="K2366" s="137">
        <v>12.0676215103333</v>
      </c>
      <c r="L2366" s="137">
        <v>24.322397598313</v>
      </c>
      <c r="M2366" s="137">
        <v>60.476545156009799</v>
      </c>
      <c r="N2366" s="137">
        <v>10.498068326269101</v>
      </c>
      <c r="O2366" s="137">
        <v>7.0904163508086402</v>
      </c>
      <c r="P2366" s="137">
        <v>16.274780010733</v>
      </c>
      <c r="Q2366" s="137">
        <v>12.6607419849643</v>
      </c>
      <c r="R2366" s="137">
        <v>6.9479468958984896</v>
      </c>
      <c r="S2366" s="137">
        <v>19.011324815100899</v>
      </c>
      <c r="T2366" s="137">
        <v>25.527225259370301</v>
      </c>
      <c r="U2366" s="137">
        <v>12.1458134423657</v>
      </c>
      <c r="V2366" s="1">
        <v>16350591</v>
      </c>
      <c r="W2366" s="1">
        <v>4408531</v>
      </c>
      <c r="X2366" s="1">
        <v>11371278</v>
      </c>
      <c r="Y2366" s="1">
        <v>5404395</v>
      </c>
      <c r="Z2366" s="1">
        <v>6188525</v>
      </c>
      <c r="AA2366" s="1">
        <v>3508360</v>
      </c>
      <c r="AB2366" s="1">
        <v>9618427</v>
      </c>
      <c r="AC2366" s="1">
        <v>6830642</v>
      </c>
      <c r="AD2366" s="1">
        <v>8405441</v>
      </c>
      <c r="AE2366" s="1">
        <v>1614922</v>
      </c>
      <c r="AH2366" s="136">
        <f t="shared" si="36"/>
        <v>40014</v>
      </c>
      <c r="AI2366" s="177">
        <f>HLOOKUP(附加题模型!$E$2,历史数据!$B$3:$K$5000,ROW(A2364),)</f>
        <v>12.0676215103333</v>
      </c>
      <c r="AJ2366" s="177">
        <f>HLOOKUP(附加题模型!$E$2,历史数据!$L$3:$U$5000,ROW(A2364),)</f>
        <v>12.1458134423657</v>
      </c>
    </row>
    <row r="2367" spans="1:36" x14ac:dyDescent="0.2">
      <c r="A2367" s="148">
        <v>40015</v>
      </c>
      <c r="B2367" s="137">
        <v>24.322397598313</v>
      </c>
      <c r="C2367" s="137">
        <v>60.248044355672199</v>
      </c>
      <c r="D2367" s="137">
        <v>10.6493010032382</v>
      </c>
      <c r="E2367" s="137">
        <v>7.0574376701072099</v>
      </c>
      <c r="F2367" s="137">
        <v>16.181552956661701</v>
      </c>
      <c r="G2367" s="137">
        <v>12.636158019945</v>
      </c>
      <c r="H2367" s="137">
        <v>6.9744657771805496</v>
      </c>
      <c r="I2367" s="137">
        <v>19.072520066651698</v>
      </c>
      <c r="J2367" s="137">
        <v>25.767430116387398</v>
      </c>
      <c r="K2367" s="137">
        <v>12.119749465021499</v>
      </c>
      <c r="L2367" s="137">
        <v>23.282194430586401</v>
      </c>
      <c r="M2367" s="137">
        <v>61.0858806235766</v>
      </c>
      <c r="N2367" s="137">
        <v>10.0065621261197</v>
      </c>
      <c r="O2367" s="137">
        <v>6.8155940116300098</v>
      </c>
      <c r="P2367" s="137">
        <v>15.3025550182752</v>
      </c>
      <c r="Q2367" s="137">
        <v>12.070726824499999</v>
      </c>
      <c r="R2367" s="137">
        <v>6.7092769643599901</v>
      </c>
      <c r="S2367" s="137">
        <v>18.460567551144099</v>
      </c>
      <c r="T2367" s="137">
        <v>24.4353850002013</v>
      </c>
      <c r="U2367" s="137">
        <v>12.0545895216612</v>
      </c>
      <c r="V2367" s="1">
        <v>17223168</v>
      </c>
      <c r="W2367" s="1">
        <v>8645677</v>
      </c>
      <c r="X2367" s="1">
        <v>5453218</v>
      </c>
      <c r="Y2367" s="1">
        <v>7342078</v>
      </c>
      <c r="Z2367" s="1">
        <v>4886487</v>
      </c>
      <c r="AA2367" s="1">
        <v>5131427</v>
      </c>
      <c r="AB2367" s="1">
        <v>8918548</v>
      </c>
      <c r="AC2367" s="1">
        <v>6597791</v>
      </c>
      <c r="AD2367" s="1">
        <v>7750826</v>
      </c>
      <c r="AE2367" s="1">
        <v>1373164</v>
      </c>
      <c r="AH2367" s="136">
        <f t="shared" si="36"/>
        <v>40015</v>
      </c>
      <c r="AI2367" s="177">
        <f>HLOOKUP(附加题模型!$E$2,历史数据!$B$3:$K$5000,ROW(A2365),)</f>
        <v>12.119749465021499</v>
      </c>
      <c r="AJ2367" s="177">
        <f>HLOOKUP(附加题模型!$E$2,历史数据!$L$3:$U$5000,ROW(A2365),)</f>
        <v>12.0545895216612</v>
      </c>
    </row>
    <row r="2368" spans="1:36" x14ac:dyDescent="0.2">
      <c r="A2368" s="148">
        <v>40016</v>
      </c>
      <c r="B2368" s="137">
        <v>23.2516002197709</v>
      </c>
      <c r="C2368" s="137">
        <v>61.009713690130802</v>
      </c>
      <c r="D2368" s="137">
        <v>10.082178464604199</v>
      </c>
      <c r="E2368" s="137">
        <v>6.7936082244957197</v>
      </c>
      <c r="F2368" s="137">
        <v>15.289236867693599</v>
      </c>
      <c r="G2368" s="137">
        <v>11.8003032092872</v>
      </c>
      <c r="H2368" s="137">
        <v>6.6429797611548498</v>
      </c>
      <c r="I2368" s="137">
        <v>18.460567551144099</v>
      </c>
      <c r="J2368" s="137">
        <v>24.391711389834501</v>
      </c>
      <c r="K2368" s="137">
        <v>11.9894295783009</v>
      </c>
      <c r="L2368" s="137">
        <v>23.404571273848401</v>
      </c>
      <c r="M2368" s="137">
        <v>61.542882224251798</v>
      </c>
      <c r="N2368" s="137">
        <v>10.208205695411801</v>
      </c>
      <c r="O2368" s="137">
        <v>7.2113381800472398</v>
      </c>
      <c r="P2368" s="137">
        <v>15.4091002229281</v>
      </c>
      <c r="Q2368" s="137">
        <v>12.193646649596699</v>
      </c>
      <c r="R2368" s="137">
        <v>6.7888336082061604</v>
      </c>
      <c r="S2368" s="137">
        <v>18.6849501401636</v>
      </c>
      <c r="T2368" s="137">
        <v>24.566405831301601</v>
      </c>
      <c r="U2368" s="137">
        <v>12.1067174763495</v>
      </c>
      <c r="V2368" s="1">
        <v>12694622</v>
      </c>
      <c r="W2368" s="1">
        <v>5255880</v>
      </c>
      <c r="X2368" s="1">
        <v>3695152</v>
      </c>
      <c r="Y2368" s="1">
        <v>10688113</v>
      </c>
      <c r="Z2368" s="1">
        <v>2947333</v>
      </c>
      <c r="AA2368" s="1">
        <v>3154176</v>
      </c>
      <c r="AB2368" s="1">
        <v>5334895</v>
      </c>
      <c r="AC2368" s="1">
        <v>4723401</v>
      </c>
      <c r="AD2368" s="1">
        <v>4461391</v>
      </c>
      <c r="AE2368" s="1">
        <v>878392</v>
      </c>
      <c r="AH2368" s="136">
        <f t="shared" si="36"/>
        <v>40016</v>
      </c>
      <c r="AI2368" s="177">
        <f>HLOOKUP(附加题模型!$E$2,历史数据!$B$3:$K$5000,ROW(A2366),)</f>
        <v>11.9894295783009</v>
      </c>
      <c r="AJ2368" s="177">
        <f>HLOOKUP(附加题模型!$E$2,历史数据!$L$3:$U$5000,ROW(A2366),)</f>
        <v>12.1067174763495</v>
      </c>
    </row>
    <row r="2369" spans="1:36" x14ac:dyDescent="0.2">
      <c r="A2369" s="148">
        <v>40017</v>
      </c>
      <c r="B2369" s="137">
        <v>23.435165484663798</v>
      </c>
      <c r="C2369" s="137">
        <v>61.6952160911435</v>
      </c>
      <c r="D2369" s="137">
        <v>10.208205695411801</v>
      </c>
      <c r="E2369" s="137">
        <v>7.25530975431582</v>
      </c>
      <c r="F2369" s="137">
        <v>15.449054674672899</v>
      </c>
      <c r="G2369" s="137">
        <v>12.193646649596699</v>
      </c>
      <c r="H2369" s="137">
        <v>6.7888336082061604</v>
      </c>
      <c r="I2369" s="137">
        <v>18.8073406432651</v>
      </c>
      <c r="J2369" s="137">
        <v>24.566405831301601</v>
      </c>
      <c r="K2369" s="137">
        <v>12.2500693517422</v>
      </c>
      <c r="L2369" s="137">
        <v>23.649324960372301</v>
      </c>
      <c r="M2369" s="137">
        <v>63.066220893168897</v>
      </c>
      <c r="N2369" s="137">
        <v>10.145192080008</v>
      </c>
      <c r="O2369" s="137">
        <v>7.26630264788297</v>
      </c>
      <c r="P2369" s="137">
        <v>15.4756909758362</v>
      </c>
      <c r="Q2369" s="137">
        <v>12.808245775080399</v>
      </c>
      <c r="R2369" s="137">
        <v>6.9877252178215699</v>
      </c>
      <c r="S2369" s="137">
        <v>19.072520066651698</v>
      </c>
      <c r="T2369" s="137">
        <v>24.784773883135401</v>
      </c>
      <c r="U2369" s="137">
        <v>12.1849094083819</v>
      </c>
      <c r="V2369" s="1">
        <v>16008324</v>
      </c>
      <c r="W2369" s="1">
        <v>9161339</v>
      </c>
      <c r="X2369" s="1">
        <v>4216796</v>
      </c>
      <c r="Y2369" s="1">
        <v>8918662</v>
      </c>
      <c r="Z2369" s="1">
        <v>2128158</v>
      </c>
      <c r="AA2369" s="1">
        <v>5587072</v>
      </c>
      <c r="AB2369" s="1">
        <v>9653249</v>
      </c>
      <c r="AC2369" s="1">
        <v>6771761</v>
      </c>
      <c r="AD2369" s="1">
        <v>4199389</v>
      </c>
      <c r="AE2369" s="1">
        <v>904201</v>
      </c>
      <c r="AH2369" s="136">
        <f t="shared" si="36"/>
        <v>40017</v>
      </c>
      <c r="AI2369" s="177">
        <f>HLOOKUP(附加题模型!$E$2,历史数据!$B$3:$K$5000,ROW(A2367),)</f>
        <v>12.2500693517422</v>
      </c>
      <c r="AJ2369" s="177">
        <f>HLOOKUP(附加题模型!$E$2,历史数据!$L$3:$U$5000,ROW(A2367),)</f>
        <v>12.1849094083819</v>
      </c>
    </row>
    <row r="2370" spans="1:36" x14ac:dyDescent="0.2">
      <c r="A2370" s="148">
        <v>40018</v>
      </c>
      <c r="B2370" s="137">
        <v>23.7411075928187</v>
      </c>
      <c r="C2370" s="137">
        <v>62.685386225939602</v>
      </c>
      <c r="D2370" s="137">
        <v>10.145192080008</v>
      </c>
      <c r="E2370" s="137">
        <v>7.2443168607486799</v>
      </c>
      <c r="F2370" s="137">
        <v>15.6088724816523</v>
      </c>
      <c r="G2370" s="137">
        <v>13.103253355312599</v>
      </c>
      <c r="H2370" s="137">
        <v>6.9877252178215699</v>
      </c>
      <c r="I2370" s="137">
        <v>19.154113735386002</v>
      </c>
      <c r="J2370" s="137">
        <v>24.8284474935021</v>
      </c>
      <c r="K2370" s="137">
        <v>12.3021973064305</v>
      </c>
      <c r="L2370" s="137">
        <v>24.1082381226046</v>
      </c>
      <c r="M2370" s="137">
        <v>60.476545156009799</v>
      </c>
      <c r="N2370" s="137">
        <v>10.082178464604199</v>
      </c>
      <c r="O2370" s="137">
        <v>7.0904163508086402</v>
      </c>
      <c r="P2370" s="137">
        <v>15.3158731688568</v>
      </c>
      <c r="Q2370" s="137">
        <v>12.685325949983699</v>
      </c>
      <c r="R2370" s="137">
        <v>6.8551308114112999</v>
      </c>
      <c r="S2370" s="137">
        <v>18.6849501401636</v>
      </c>
      <c r="T2370" s="137">
        <v>24.566405831301601</v>
      </c>
      <c r="U2370" s="137">
        <v>12.797412875969</v>
      </c>
      <c r="V2370" s="1">
        <v>22137270</v>
      </c>
      <c r="W2370" s="1">
        <v>8721195</v>
      </c>
      <c r="X2370" s="1">
        <v>4070343</v>
      </c>
      <c r="Y2370" s="1">
        <v>5761577</v>
      </c>
      <c r="Z2370" s="1">
        <v>3019959</v>
      </c>
      <c r="AA2370" s="1">
        <v>4502804</v>
      </c>
      <c r="AB2370" s="1">
        <v>13031461</v>
      </c>
      <c r="AC2370" s="1">
        <v>6733787</v>
      </c>
      <c r="AD2370" s="1">
        <v>5959518</v>
      </c>
      <c r="AE2370" s="1">
        <v>2545388</v>
      </c>
      <c r="AH2370" s="136">
        <f t="shared" si="36"/>
        <v>40018</v>
      </c>
      <c r="AI2370" s="177">
        <f>HLOOKUP(附加题模型!$E$2,历史数据!$B$3:$K$5000,ROW(A2368),)</f>
        <v>12.3021973064305</v>
      </c>
      <c r="AJ2370" s="177">
        <f>HLOOKUP(附加题模型!$E$2,历史数据!$L$3:$U$5000,ROW(A2368),)</f>
        <v>12.797412875969</v>
      </c>
    </row>
    <row r="2371" spans="1:36" x14ac:dyDescent="0.2">
      <c r="A2371" s="148">
        <v>40021</v>
      </c>
      <c r="B2371" s="137">
        <v>24.016455490158101</v>
      </c>
      <c r="C2371" s="137">
        <v>61.542882224251798</v>
      </c>
      <c r="D2371" s="137">
        <v>10.094781187684999</v>
      </c>
      <c r="E2371" s="137">
        <v>7.0904163508086402</v>
      </c>
      <c r="F2371" s="137">
        <v>15.3158731688568</v>
      </c>
      <c r="G2371" s="137">
        <v>12.709909915002999</v>
      </c>
      <c r="H2371" s="137">
        <v>6.7755741675651304</v>
      </c>
      <c r="I2371" s="137">
        <v>18.7869422260815</v>
      </c>
      <c r="J2371" s="137">
        <v>24.631916246851699</v>
      </c>
      <c r="K2371" s="137">
        <v>13.305660434179501</v>
      </c>
      <c r="L2371" s="137">
        <v>23.771701803634201</v>
      </c>
      <c r="M2371" s="137">
        <v>61.466715290805901</v>
      </c>
      <c r="N2371" s="137">
        <v>10.031767572281201</v>
      </c>
      <c r="O2371" s="137">
        <v>7.1014092443757901</v>
      </c>
      <c r="P2371" s="137">
        <v>15.3691457711832</v>
      </c>
      <c r="Q2371" s="137">
        <v>12.8574137051191</v>
      </c>
      <c r="R2371" s="137">
        <v>6.8418713707702699</v>
      </c>
      <c r="S2371" s="137">
        <v>18.8481374776322</v>
      </c>
      <c r="T2371" s="137">
        <v>25.6800828956539</v>
      </c>
      <c r="U2371" s="137">
        <v>13.4359803209002</v>
      </c>
      <c r="V2371" s="1">
        <v>14765100</v>
      </c>
      <c r="W2371" s="1">
        <v>5513661</v>
      </c>
      <c r="X2371" s="1">
        <v>4898209</v>
      </c>
      <c r="Y2371" s="1">
        <v>4618299</v>
      </c>
      <c r="Z2371" s="1">
        <v>3086905</v>
      </c>
      <c r="AA2371" s="1">
        <v>3083810</v>
      </c>
      <c r="AB2371" s="1">
        <v>7076782</v>
      </c>
      <c r="AC2371" s="1">
        <v>5165623</v>
      </c>
      <c r="AD2371" s="1">
        <v>11422135</v>
      </c>
      <c r="AE2371" s="1">
        <v>661788</v>
      </c>
      <c r="AH2371" s="136">
        <f t="shared" si="36"/>
        <v>40021</v>
      </c>
      <c r="AI2371" s="177">
        <f>HLOOKUP(附加题模型!$E$2,历史数据!$B$3:$K$5000,ROW(A2369),)</f>
        <v>13.305660434179501</v>
      </c>
      <c r="AJ2371" s="177">
        <f>HLOOKUP(附加题模型!$E$2,历史数据!$L$3:$U$5000,ROW(A2369),)</f>
        <v>13.4359803209002</v>
      </c>
    </row>
    <row r="2372" spans="1:36" x14ac:dyDescent="0.2">
      <c r="A2372" s="148">
        <v>40022</v>
      </c>
      <c r="B2372" s="137">
        <v>23.679919171187699</v>
      </c>
      <c r="C2372" s="137">
        <v>61.619049157697603</v>
      </c>
      <c r="D2372" s="137">
        <v>10.0065621261197</v>
      </c>
      <c r="E2372" s="137">
        <v>7.1014092443757901</v>
      </c>
      <c r="F2372" s="137">
        <v>15.449054674672899</v>
      </c>
      <c r="G2372" s="137">
        <v>12.906581635157799</v>
      </c>
      <c r="H2372" s="137">
        <v>6.8418713707702699</v>
      </c>
      <c r="I2372" s="137">
        <v>18.8481374776322</v>
      </c>
      <c r="J2372" s="137">
        <v>25.811103726754201</v>
      </c>
      <c r="K2372" s="137">
        <v>13.9963558337991</v>
      </c>
      <c r="L2372" s="137">
        <v>23.4963539062948</v>
      </c>
      <c r="M2372" s="137">
        <v>61.619049157697603</v>
      </c>
      <c r="N2372" s="137">
        <v>10.1577948030887</v>
      </c>
      <c r="O2372" s="137">
        <v>7.1893523929129497</v>
      </c>
      <c r="P2372" s="137">
        <v>15.7820084392133</v>
      </c>
      <c r="Q2372" s="137">
        <v>13.0786693902933</v>
      </c>
      <c r="R2372" s="137">
        <v>7.0407629803856802</v>
      </c>
      <c r="S2372" s="137">
        <v>18.929731146366599</v>
      </c>
      <c r="T2372" s="137">
        <v>26.597228713355801</v>
      </c>
      <c r="U2372" s="137">
        <v>13.7096520830136</v>
      </c>
      <c r="V2372" s="1">
        <v>13182189</v>
      </c>
      <c r="W2372" s="1">
        <v>5696690</v>
      </c>
      <c r="X2372" s="1">
        <v>5065442</v>
      </c>
      <c r="Y2372" s="1">
        <v>5745145</v>
      </c>
      <c r="Z2372" s="1">
        <v>4325886</v>
      </c>
      <c r="AA2372" s="1">
        <v>3677262</v>
      </c>
      <c r="AB2372" s="1">
        <v>13892831</v>
      </c>
      <c r="AC2372" s="1">
        <v>5176132</v>
      </c>
      <c r="AD2372" s="1">
        <v>18615184</v>
      </c>
      <c r="AE2372" s="1">
        <v>2618367</v>
      </c>
      <c r="AH2372" s="136">
        <f t="shared" si="36"/>
        <v>40022</v>
      </c>
      <c r="AI2372" s="177">
        <f>HLOOKUP(附加题模型!$E$2,历史数据!$B$3:$K$5000,ROW(A2370),)</f>
        <v>13.9963558337991</v>
      </c>
      <c r="AJ2372" s="177">
        <f>HLOOKUP(附加题模型!$E$2,历史数据!$L$3:$U$5000,ROW(A2370),)</f>
        <v>13.7096520830136</v>
      </c>
    </row>
    <row r="2373" spans="1:36" x14ac:dyDescent="0.2">
      <c r="A2373" s="148">
        <v>40023</v>
      </c>
      <c r="B2373" s="137">
        <v>23.2516002197709</v>
      </c>
      <c r="C2373" s="137">
        <v>61.619049157697603</v>
      </c>
      <c r="D2373" s="137">
        <v>10.1325893569272</v>
      </c>
      <c r="E2373" s="137">
        <v>7.1453808186443704</v>
      </c>
      <c r="F2373" s="137">
        <v>15.635508782815499</v>
      </c>
      <c r="G2373" s="137">
        <v>13.0540854252739</v>
      </c>
      <c r="H2373" s="137">
        <v>7.0009846584625999</v>
      </c>
      <c r="I2373" s="137">
        <v>19.011324815100899</v>
      </c>
      <c r="J2373" s="137">
        <v>26.444371077072201</v>
      </c>
      <c r="K2373" s="137">
        <v>13.7226840716857</v>
      </c>
      <c r="L2373" s="137">
        <v>21.3547591492107</v>
      </c>
      <c r="M2373" s="137">
        <v>58.572371819863399</v>
      </c>
      <c r="N2373" s="137">
        <v>9.4142341413241706</v>
      </c>
      <c r="O2373" s="137">
        <v>6.5847432467199596</v>
      </c>
      <c r="P2373" s="137">
        <v>15.395782072346501</v>
      </c>
      <c r="Q2373" s="137">
        <v>12.4149023347709</v>
      </c>
      <c r="R2373" s="137">
        <v>6.5899419985907404</v>
      </c>
      <c r="S2373" s="137">
        <v>18.7869422260815</v>
      </c>
      <c r="T2373" s="137">
        <v>24.675589857218501</v>
      </c>
      <c r="U2373" s="137">
        <v>13.0189566833941</v>
      </c>
      <c r="V2373" s="1">
        <v>20383253</v>
      </c>
      <c r="W2373" s="1">
        <v>5919814</v>
      </c>
      <c r="X2373" s="1">
        <v>4564084</v>
      </c>
      <c r="Y2373" s="1">
        <v>8096808</v>
      </c>
      <c r="Z2373" s="1">
        <v>4344917</v>
      </c>
      <c r="AA2373" s="1">
        <v>3712930</v>
      </c>
      <c r="AB2373" s="1">
        <v>11947469</v>
      </c>
      <c r="AC2373" s="1">
        <v>14392514</v>
      </c>
      <c r="AD2373" s="1">
        <v>12782793</v>
      </c>
      <c r="AE2373" s="1">
        <v>1922301</v>
      </c>
      <c r="AH2373" s="136">
        <f t="shared" si="36"/>
        <v>40023</v>
      </c>
      <c r="AI2373" s="177">
        <f>HLOOKUP(附加题模型!$E$2,历史数据!$B$3:$K$5000,ROW(A2371),)</f>
        <v>13.7226840716857</v>
      </c>
      <c r="AJ2373" s="177">
        <f>HLOOKUP(附加题模型!$E$2,历史数据!$L$3:$U$5000,ROW(A2371),)</f>
        <v>13.0189566833941</v>
      </c>
    </row>
    <row r="2374" spans="1:36" x14ac:dyDescent="0.2">
      <c r="A2374" s="148">
        <v>40024</v>
      </c>
      <c r="B2374" s="137">
        <v>21.079411251871299</v>
      </c>
      <c r="C2374" s="137">
        <v>57.810702485404803</v>
      </c>
      <c r="D2374" s="137">
        <v>9.3638232490011504</v>
      </c>
      <c r="E2374" s="137">
        <v>6.5957361402871104</v>
      </c>
      <c r="F2374" s="137">
        <v>15.169373512459</v>
      </c>
      <c r="G2374" s="137">
        <v>12.070726824499999</v>
      </c>
      <c r="H2374" s="137">
        <v>6.6164608798728004</v>
      </c>
      <c r="I2374" s="137">
        <v>18.664551722980001</v>
      </c>
      <c r="J2374" s="137">
        <v>24.675589857218501</v>
      </c>
      <c r="K2374" s="137">
        <v>12.6410290119042</v>
      </c>
      <c r="L2374" s="137">
        <v>20.9876286194248</v>
      </c>
      <c r="M2374" s="137">
        <v>56.515864616825297</v>
      </c>
      <c r="N2374" s="137">
        <v>9.2251932951128399</v>
      </c>
      <c r="O2374" s="137">
        <v>6.6177219274213996</v>
      </c>
      <c r="P2374" s="137">
        <v>15.4224183735097</v>
      </c>
      <c r="Q2374" s="137">
        <v>12.0215588944613</v>
      </c>
      <c r="R2374" s="137">
        <v>6.4706070328215004</v>
      </c>
      <c r="S2374" s="137">
        <v>18.582958054245601</v>
      </c>
      <c r="T2374" s="137">
        <v>26.051308583771402</v>
      </c>
      <c r="U2374" s="137">
        <v>12.3673572497908</v>
      </c>
      <c r="V2374" s="1">
        <v>15559200</v>
      </c>
      <c r="W2374" s="1">
        <v>6088708</v>
      </c>
      <c r="X2374" s="1">
        <v>3770844</v>
      </c>
      <c r="Y2374" s="1">
        <v>4842352</v>
      </c>
      <c r="Z2374" s="1">
        <v>2918333</v>
      </c>
      <c r="AA2374" s="1">
        <v>4447235</v>
      </c>
      <c r="AB2374" s="1">
        <v>8976007</v>
      </c>
      <c r="AC2374" s="1">
        <v>6680674</v>
      </c>
      <c r="AD2374" s="1">
        <v>11648955</v>
      </c>
      <c r="AE2374" s="1">
        <v>2534400</v>
      </c>
      <c r="AH2374" s="136">
        <f t="shared" ref="AH2374:AH2437" si="37">A2374</f>
        <v>40024</v>
      </c>
      <c r="AI2374" s="177">
        <f>HLOOKUP(附加题模型!$E$2,历史数据!$B$3:$K$5000,ROW(A2372),)</f>
        <v>12.6410290119042</v>
      </c>
      <c r="AJ2374" s="177">
        <f>HLOOKUP(附加题模型!$E$2,历史数据!$L$3:$U$5000,ROW(A2372),)</f>
        <v>12.3673572497908</v>
      </c>
    </row>
    <row r="2375" spans="1:36" x14ac:dyDescent="0.2">
      <c r="A2375" s="148">
        <v>40025</v>
      </c>
      <c r="B2375" s="137">
        <v>20.9876286194248</v>
      </c>
      <c r="C2375" s="137">
        <v>56.744365417162797</v>
      </c>
      <c r="D2375" s="137">
        <v>9.3260150797588892</v>
      </c>
      <c r="E2375" s="137">
        <v>6.7606295437942903</v>
      </c>
      <c r="F2375" s="137">
        <v>15.4357365240913</v>
      </c>
      <c r="G2375" s="137">
        <v>12.070726824499999</v>
      </c>
      <c r="H2375" s="137">
        <v>6.4838664734625198</v>
      </c>
      <c r="I2375" s="137">
        <v>18.664551722980001</v>
      </c>
      <c r="J2375" s="137">
        <v>26.291513440788499</v>
      </c>
      <c r="K2375" s="137">
        <v>12.380389238462801</v>
      </c>
      <c r="L2375" s="137">
        <v>21.905454943889399</v>
      </c>
      <c r="M2375" s="137">
        <v>57.963036352296498</v>
      </c>
      <c r="N2375" s="137">
        <v>9.7419049414238099</v>
      </c>
      <c r="O2375" s="137">
        <v>6.8265869051971597</v>
      </c>
      <c r="P2375" s="137">
        <v>15.6088724816523</v>
      </c>
      <c r="Q2375" s="137">
        <v>12.390318369751499</v>
      </c>
      <c r="R2375" s="137">
        <v>6.7357958456420501</v>
      </c>
      <c r="S2375" s="137">
        <v>20.439214017951802</v>
      </c>
      <c r="T2375" s="137">
        <v>26.509881492622299</v>
      </c>
      <c r="U2375" s="137">
        <v>12.588901057215899</v>
      </c>
      <c r="V2375" s="1">
        <v>13531791</v>
      </c>
      <c r="W2375" s="1">
        <v>3403491</v>
      </c>
      <c r="X2375" s="1">
        <v>3760265</v>
      </c>
      <c r="Y2375" s="1">
        <v>5373235</v>
      </c>
      <c r="Z2375" s="1">
        <v>3235624</v>
      </c>
      <c r="AA2375" s="1">
        <v>2894239</v>
      </c>
      <c r="AB2375" s="1">
        <v>8546852</v>
      </c>
      <c r="AC2375" s="1">
        <v>25953467</v>
      </c>
      <c r="AD2375" s="1">
        <v>13386526</v>
      </c>
      <c r="AE2375" s="1">
        <v>1639433</v>
      </c>
      <c r="AH2375" s="136">
        <f t="shared" si="37"/>
        <v>40025</v>
      </c>
      <c r="AI2375" s="177">
        <f>HLOOKUP(附加题模型!$E$2,历史数据!$B$3:$K$5000,ROW(A2373),)</f>
        <v>12.380389238462801</v>
      </c>
      <c r="AJ2375" s="177">
        <f>HLOOKUP(附加题模型!$E$2,历史数据!$L$3:$U$5000,ROW(A2373),)</f>
        <v>12.588901057215899</v>
      </c>
    </row>
    <row r="2376" spans="1:36" x14ac:dyDescent="0.2">
      <c r="A2376" s="148">
        <v>40028</v>
      </c>
      <c r="B2376" s="137">
        <v>21.905454943889399</v>
      </c>
      <c r="C2376" s="137">
        <v>58.267704086080002</v>
      </c>
      <c r="D2376" s="137">
        <v>9.6788913260200307</v>
      </c>
      <c r="E2376" s="137">
        <v>6.85956558589859</v>
      </c>
      <c r="F2376" s="137">
        <v>15.688781385142001</v>
      </c>
      <c r="G2376" s="137">
        <v>12.2428145796354</v>
      </c>
      <c r="H2376" s="137">
        <v>6.6694986424369098</v>
      </c>
      <c r="I2376" s="137">
        <v>20.6635966069713</v>
      </c>
      <c r="J2376" s="137">
        <v>26.5317182978057</v>
      </c>
      <c r="K2376" s="137">
        <v>12.471613159167299</v>
      </c>
      <c r="L2376" s="137">
        <v>21.966643365520401</v>
      </c>
      <c r="M2376" s="137">
        <v>58.267704086080002</v>
      </c>
      <c r="N2376" s="137">
        <v>10.031767572281201</v>
      </c>
      <c r="O2376" s="137">
        <v>7.1453808186443704</v>
      </c>
      <c r="P2376" s="137">
        <v>16.128280354335299</v>
      </c>
      <c r="Q2376" s="137">
        <v>12.636158019945</v>
      </c>
      <c r="R2376" s="137">
        <v>6.8286119301292398</v>
      </c>
      <c r="S2376" s="137">
        <v>21.9690953067207</v>
      </c>
      <c r="T2376" s="137">
        <v>26.662739128906001</v>
      </c>
      <c r="U2376" s="137">
        <v>12.406453215807</v>
      </c>
      <c r="V2376" s="1">
        <v>9165567</v>
      </c>
      <c r="W2376" s="1">
        <v>3696190</v>
      </c>
      <c r="X2376" s="1">
        <v>4201203</v>
      </c>
      <c r="Y2376" s="1">
        <v>7838231</v>
      </c>
      <c r="Z2376" s="1">
        <v>5580418</v>
      </c>
      <c r="AA2376" s="1">
        <v>3236536</v>
      </c>
      <c r="AB2376" s="1">
        <v>7383078</v>
      </c>
      <c r="AC2376" s="1">
        <v>28843251</v>
      </c>
      <c r="AD2376" s="1">
        <v>9855779</v>
      </c>
      <c r="AE2376" s="1">
        <v>1194511</v>
      </c>
      <c r="AH2376" s="136">
        <f t="shared" si="37"/>
        <v>40028</v>
      </c>
      <c r="AI2376" s="177">
        <f>HLOOKUP(附加题模型!$E$2,历史数据!$B$3:$K$5000,ROW(A2374),)</f>
        <v>12.471613159167299</v>
      </c>
      <c r="AJ2376" s="177">
        <f>HLOOKUP(附加题模型!$E$2,历史数据!$L$3:$U$5000,ROW(A2374),)</f>
        <v>12.406453215807</v>
      </c>
    </row>
    <row r="2377" spans="1:36" x14ac:dyDescent="0.2">
      <c r="A2377" s="148">
        <v>40029</v>
      </c>
      <c r="B2377" s="137">
        <v>22.027831787151399</v>
      </c>
      <c r="C2377" s="137">
        <v>58.267704086080002</v>
      </c>
      <c r="D2377" s="137">
        <v>10.094781187684999</v>
      </c>
      <c r="E2377" s="137">
        <v>7.1453808186443704</v>
      </c>
      <c r="F2377" s="137">
        <v>15.9684625473559</v>
      </c>
      <c r="G2377" s="137">
        <v>12.586990089906299</v>
      </c>
      <c r="H2377" s="137">
        <v>6.8153524894882098</v>
      </c>
      <c r="I2377" s="137">
        <v>21.805907969252001</v>
      </c>
      <c r="J2377" s="137">
        <v>26.597228713355801</v>
      </c>
      <c r="K2377" s="137">
        <v>12.2500693517422</v>
      </c>
      <c r="L2377" s="137">
        <v>21.538324414103599</v>
      </c>
      <c r="M2377" s="137">
        <v>57.506034751621399</v>
      </c>
      <c r="N2377" s="137">
        <v>10.1325893569272</v>
      </c>
      <c r="O2377" s="137">
        <v>7.5521178806287397</v>
      </c>
      <c r="P2377" s="137">
        <v>15.9018717944478</v>
      </c>
      <c r="Q2377" s="137">
        <v>12.6607419849643</v>
      </c>
      <c r="R2377" s="137">
        <v>6.7755741675651304</v>
      </c>
      <c r="S2377" s="137">
        <v>21.499931711498199</v>
      </c>
      <c r="T2377" s="137">
        <v>26.0731453889547</v>
      </c>
      <c r="U2377" s="137">
        <v>12.2240053743981</v>
      </c>
      <c r="V2377" s="1">
        <v>10539871</v>
      </c>
      <c r="W2377" s="1">
        <v>3776171</v>
      </c>
      <c r="X2377" s="1">
        <v>6248146</v>
      </c>
      <c r="Y2377" s="1">
        <v>23161154</v>
      </c>
      <c r="Z2377" s="1">
        <v>3660492</v>
      </c>
      <c r="AA2377" s="1">
        <v>3214320</v>
      </c>
      <c r="AB2377" s="1">
        <v>6616826</v>
      </c>
      <c r="AC2377" s="1">
        <v>14265049</v>
      </c>
      <c r="AD2377" s="1">
        <v>7712900</v>
      </c>
      <c r="AE2377" s="1">
        <v>1000787</v>
      </c>
      <c r="AH2377" s="136">
        <f t="shared" si="37"/>
        <v>40029</v>
      </c>
      <c r="AI2377" s="177">
        <f>HLOOKUP(附加题模型!$E$2,历史数据!$B$3:$K$5000,ROW(A2375),)</f>
        <v>12.2500693517422</v>
      </c>
      <c r="AJ2377" s="177">
        <f>HLOOKUP(附加题模型!$E$2,历史数据!$L$3:$U$5000,ROW(A2375),)</f>
        <v>12.2240053743981</v>
      </c>
    </row>
    <row r="2378" spans="1:36" x14ac:dyDescent="0.2">
      <c r="A2378" s="148">
        <v>40030</v>
      </c>
      <c r="B2378" s="137">
        <v>21.415947570841599</v>
      </c>
      <c r="C2378" s="137">
        <v>57.506034751621399</v>
      </c>
      <c r="D2378" s="137">
        <v>10.145192080008</v>
      </c>
      <c r="E2378" s="137">
        <v>7.5081463063601603</v>
      </c>
      <c r="F2378" s="137">
        <v>15.8485991921214</v>
      </c>
      <c r="G2378" s="137">
        <v>12.6607419849643</v>
      </c>
      <c r="H2378" s="137">
        <v>6.7888336082061604</v>
      </c>
      <c r="I2378" s="137">
        <v>21.3979396255803</v>
      </c>
      <c r="J2378" s="137">
        <v>25.876614142304302</v>
      </c>
      <c r="K2378" s="137">
        <v>12.1327814536936</v>
      </c>
      <c r="L2378" s="137">
        <v>21.966643365520401</v>
      </c>
      <c r="M2378" s="137">
        <v>57.810702485404803</v>
      </c>
      <c r="N2378" s="137">
        <v>9.8427267260698503</v>
      </c>
      <c r="O2378" s="137">
        <v>7.3212671157186904</v>
      </c>
      <c r="P2378" s="137">
        <v>15.7420539874685</v>
      </c>
      <c r="Q2378" s="137">
        <v>12.5378221598676</v>
      </c>
      <c r="R2378" s="137">
        <v>6.8949091333343802</v>
      </c>
      <c r="S2378" s="137">
        <v>21.112361785010101</v>
      </c>
      <c r="T2378" s="137">
        <v>25.811103726754201</v>
      </c>
      <c r="U2378" s="137">
        <v>12.3021973064305</v>
      </c>
      <c r="V2378" s="1">
        <v>12213343</v>
      </c>
      <c r="W2378" s="1">
        <v>3215506</v>
      </c>
      <c r="X2378" s="1">
        <v>3887588</v>
      </c>
      <c r="Y2378" s="1">
        <v>9747235</v>
      </c>
      <c r="Z2378" s="1">
        <v>4021748</v>
      </c>
      <c r="AA2378" s="1">
        <v>3173290</v>
      </c>
      <c r="AB2378" s="1">
        <v>9437573</v>
      </c>
      <c r="AC2378" s="1">
        <v>9846125</v>
      </c>
      <c r="AD2378" s="1">
        <v>7012575</v>
      </c>
      <c r="AE2378" s="1">
        <v>844189</v>
      </c>
      <c r="AH2378" s="136">
        <f t="shared" si="37"/>
        <v>40030</v>
      </c>
      <c r="AI2378" s="177">
        <f>HLOOKUP(附加题模型!$E$2,历史数据!$B$3:$K$5000,ROW(A2376),)</f>
        <v>12.1327814536936</v>
      </c>
      <c r="AJ2378" s="177">
        <f>HLOOKUP(附加题模型!$E$2,历史数据!$L$3:$U$5000,ROW(A2376),)</f>
        <v>12.3021973064305</v>
      </c>
    </row>
    <row r="2379" spans="1:36" x14ac:dyDescent="0.2">
      <c r="A2379" s="148">
        <v>40031</v>
      </c>
      <c r="B2379" s="137">
        <v>22.089020208782401</v>
      </c>
      <c r="C2379" s="137">
        <v>57.886869418850701</v>
      </c>
      <c r="D2379" s="137">
        <v>9.8301240029890895</v>
      </c>
      <c r="E2379" s="137">
        <v>7.3212671157186904</v>
      </c>
      <c r="F2379" s="137">
        <v>15.622190632233901</v>
      </c>
      <c r="G2379" s="137">
        <v>12.4394862997902</v>
      </c>
      <c r="H2379" s="137">
        <v>6.8551308114112999</v>
      </c>
      <c r="I2379" s="137">
        <v>20.826783944439899</v>
      </c>
      <c r="J2379" s="137">
        <v>25.832940531937599</v>
      </c>
      <c r="K2379" s="137">
        <v>12.2631013404143</v>
      </c>
      <c r="L2379" s="137">
        <v>21.630107046549998</v>
      </c>
      <c r="M2379" s="137">
        <v>57.506034751621399</v>
      </c>
      <c r="N2379" s="137">
        <v>9.5402613721317202</v>
      </c>
      <c r="O2379" s="137">
        <v>7.1343879250772204</v>
      </c>
      <c r="P2379" s="137">
        <v>15.7287358368868</v>
      </c>
      <c r="Q2379" s="137">
        <v>12.2428145796354</v>
      </c>
      <c r="R2379" s="137">
        <v>6.7357958456420501</v>
      </c>
      <c r="S2379" s="137">
        <v>20.582002938236901</v>
      </c>
      <c r="T2379" s="137">
        <v>25.134162766069402</v>
      </c>
      <c r="U2379" s="137">
        <v>11.728789804859501</v>
      </c>
      <c r="V2379" s="1">
        <v>7857446</v>
      </c>
      <c r="W2379" s="1">
        <v>5173796</v>
      </c>
      <c r="X2379" s="1">
        <v>2946355</v>
      </c>
      <c r="Y2379" s="1">
        <v>6746586</v>
      </c>
      <c r="Z2379" s="1">
        <v>3135402</v>
      </c>
      <c r="AA2379" s="1">
        <v>2718944</v>
      </c>
      <c r="AB2379" s="1">
        <v>5751349</v>
      </c>
      <c r="AC2379" s="1">
        <v>7500400</v>
      </c>
      <c r="AD2379" s="1">
        <v>5516367</v>
      </c>
      <c r="AE2379" s="1">
        <v>1264315</v>
      </c>
      <c r="AH2379" s="136">
        <f t="shared" si="37"/>
        <v>40031</v>
      </c>
      <c r="AI2379" s="177">
        <f>HLOOKUP(附加题模型!$E$2,历史数据!$B$3:$K$5000,ROW(A2377),)</f>
        <v>12.2631013404143</v>
      </c>
      <c r="AJ2379" s="177">
        <f>HLOOKUP(附加题模型!$E$2,历史数据!$L$3:$U$5000,ROW(A2377),)</f>
        <v>11.728789804859501</v>
      </c>
    </row>
    <row r="2380" spans="1:36" x14ac:dyDescent="0.2">
      <c r="A2380" s="148">
        <v>40032</v>
      </c>
      <c r="B2380" s="137">
        <v>21.630107046549998</v>
      </c>
      <c r="C2380" s="137">
        <v>57.506034751621399</v>
      </c>
      <c r="D2380" s="137">
        <v>9.5024532028894608</v>
      </c>
      <c r="E2380" s="137">
        <v>7.2003452864800996</v>
      </c>
      <c r="F2380" s="137">
        <v>15.7420539874685</v>
      </c>
      <c r="G2380" s="137">
        <v>12.4394862997902</v>
      </c>
      <c r="H2380" s="137">
        <v>6.7357958456420501</v>
      </c>
      <c r="I2380" s="137">
        <v>20.582002938236901</v>
      </c>
      <c r="J2380" s="137">
        <v>25.134162766069402</v>
      </c>
      <c r="K2380" s="137">
        <v>11.728789804859501</v>
      </c>
      <c r="L2380" s="137">
        <v>20.773469143716401</v>
      </c>
      <c r="M2380" s="137">
        <v>55.221026748245698</v>
      </c>
      <c r="N2380" s="137">
        <v>9.3638232490011504</v>
      </c>
      <c r="O2380" s="137">
        <v>6.9914803087043396</v>
      </c>
      <c r="P2380" s="137">
        <v>15.5023272769994</v>
      </c>
      <c r="Q2380" s="137">
        <v>12.2428145796354</v>
      </c>
      <c r="R2380" s="137">
        <v>6.8551308114112999</v>
      </c>
      <c r="S2380" s="137">
        <v>20.378018766401102</v>
      </c>
      <c r="T2380" s="137">
        <v>24.959468324602401</v>
      </c>
      <c r="U2380" s="137">
        <v>11.1423503146166</v>
      </c>
      <c r="V2380" s="1">
        <v>7612106</v>
      </c>
      <c r="W2380" s="1">
        <v>4596302</v>
      </c>
      <c r="X2380" s="1">
        <v>2306805</v>
      </c>
      <c r="Y2380" s="1">
        <v>7509805</v>
      </c>
      <c r="Z2380" s="1">
        <v>2856641</v>
      </c>
      <c r="AA2380" s="1">
        <v>2792359</v>
      </c>
      <c r="AB2380" s="1">
        <v>12107439</v>
      </c>
      <c r="AC2380" s="1">
        <v>6485427</v>
      </c>
      <c r="AD2380" s="1">
        <v>4907860</v>
      </c>
      <c r="AE2380" s="1">
        <v>2476800</v>
      </c>
      <c r="AH2380" s="136">
        <f t="shared" si="37"/>
        <v>40032</v>
      </c>
      <c r="AI2380" s="177">
        <f>HLOOKUP(附加题模型!$E$2,历史数据!$B$3:$K$5000,ROW(A2378),)</f>
        <v>11.728789804859501</v>
      </c>
      <c r="AJ2380" s="177">
        <f>HLOOKUP(附加题模型!$E$2,历史数据!$L$3:$U$5000,ROW(A2378),)</f>
        <v>11.1423503146166</v>
      </c>
    </row>
    <row r="2381" spans="1:36" x14ac:dyDescent="0.2">
      <c r="A2381" s="148">
        <v>40035</v>
      </c>
      <c r="B2381" s="137">
        <v>20.804063354531898</v>
      </c>
      <c r="C2381" s="137">
        <v>54.840192081016397</v>
      </c>
      <c r="D2381" s="137">
        <v>9.4016314182434204</v>
      </c>
      <c r="E2381" s="137">
        <v>7.0574376701072099</v>
      </c>
      <c r="F2381" s="137">
        <v>15.582236180489099</v>
      </c>
      <c r="G2381" s="137">
        <v>12.2428145796354</v>
      </c>
      <c r="H2381" s="137">
        <v>6.8949091333343802</v>
      </c>
      <c r="I2381" s="137">
        <v>20.133237760198099</v>
      </c>
      <c r="J2381" s="137">
        <v>25.134162766069402</v>
      </c>
      <c r="K2381" s="137">
        <v>11.1423503146166</v>
      </c>
      <c r="L2381" s="137">
        <v>21.324164938395199</v>
      </c>
      <c r="M2381" s="137">
        <v>54.002355813111997</v>
      </c>
      <c r="N2381" s="137">
        <v>9.3008096335973693</v>
      </c>
      <c r="O2381" s="137">
        <v>7.0794234572415</v>
      </c>
      <c r="P2381" s="137">
        <v>15.861917342703</v>
      </c>
      <c r="Q2381" s="137">
        <v>12.3657344047322</v>
      </c>
      <c r="R2381" s="137">
        <v>7.4518056402575397</v>
      </c>
      <c r="S2381" s="137">
        <v>19.602878913424899</v>
      </c>
      <c r="T2381" s="137">
        <v>24.959468324602401</v>
      </c>
      <c r="U2381" s="137">
        <v>11.533309974778501</v>
      </c>
      <c r="V2381" s="1">
        <v>10186441</v>
      </c>
      <c r="W2381" s="1">
        <v>3921505</v>
      </c>
      <c r="X2381" s="1">
        <v>2199542</v>
      </c>
      <c r="Y2381" s="1">
        <v>5074621</v>
      </c>
      <c r="Z2381" s="1">
        <v>2405223</v>
      </c>
      <c r="AA2381" s="1">
        <v>2288679</v>
      </c>
      <c r="AB2381" s="1">
        <v>32867837</v>
      </c>
      <c r="AC2381" s="1">
        <v>11107318</v>
      </c>
      <c r="AD2381" s="1">
        <v>3329261</v>
      </c>
      <c r="AE2381" s="1">
        <v>2109436</v>
      </c>
      <c r="AH2381" s="136">
        <f t="shared" si="37"/>
        <v>40035</v>
      </c>
      <c r="AI2381" s="177">
        <f>HLOOKUP(附加题模型!$E$2,历史数据!$B$3:$K$5000,ROW(A2379),)</f>
        <v>11.1423503146166</v>
      </c>
      <c r="AJ2381" s="177">
        <f>HLOOKUP(附加题模型!$E$2,历史数据!$L$3:$U$5000,ROW(A2379),)</f>
        <v>11.533309974778501</v>
      </c>
    </row>
    <row r="2382" spans="1:36" x14ac:dyDescent="0.2">
      <c r="A2382" s="148">
        <v>40036</v>
      </c>
      <c r="B2382" s="137">
        <v>21.721889678996501</v>
      </c>
      <c r="C2382" s="137">
        <v>54.154689680003699</v>
      </c>
      <c r="D2382" s="137">
        <v>9.3008096335973693</v>
      </c>
      <c r="E2382" s="137">
        <v>7.1124021379429303</v>
      </c>
      <c r="F2382" s="137">
        <v>15.955144396774299</v>
      </c>
      <c r="G2382" s="137">
        <v>12.3657344047322</v>
      </c>
      <c r="H2382" s="137">
        <v>7.4385461996165096</v>
      </c>
      <c r="I2382" s="137">
        <v>19.582480496241299</v>
      </c>
      <c r="J2382" s="137">
        <v>25.0031419349692</v>
      </c>
      <c r="K2382" s="137">
        <v>11.4551180427462</v>
      </c>
      <c r="L2382" s="137">
        <v>21.5995128357346</v>
      </c>
      <c r="M2382" s="137">
        <v>54.992525947908099</v>
      </c>
      <c r="N2382" s="137">
        <v>9.3008096335973693</v>
      </c>
      <c r="O2382" s="137">
        <v>7.1783594993458104</v>
      </c>
      <c r="P2382" s="137">
        <v>16.421279667130801</v>
      </c>
      <c r="Q2382" s="137">
        <v>12.390318369751499</v>
      </c>
      <c r="R2382" s="137">
        <v>7.2396545900011002</v>
      </c>
      <c r="S2382" s="137">
        <v>19.3580979072219</v>
      </c>
      <c r="T2382" s="137">
        <v>25.199673181619598</v>
      </c>
      <c r="U2382" s="137">
        <v>11.4811820200903</v>
      </c>
      <c r="V2382" s="1">
        <v>9582308</v>
      </c>
      <c r="W2382" s="1">
        <v>2373957</v>
      </c>
      <c r="X2382" s="1">
        <v>0</v>
      </c>
      <c r="Y2382" s="1">
        <v>4499296</v>
      </c>
      <c r="Z2382" s="1">
        <v>7533151</v>
      </c>
      <c r="AA2382" s="1">
        <v>1851349</v>
      </c>
      <c r="AB2382" s="1">
        <v>14546880</v>
      </c>
      <c r="AC2382" s="1">
        <v>5567995</v>
      </c>
      <c r="AD2382" s="1">
        <v>2797523</v>
      </c>
      <c r="AE2382" s="1">
        <v>1644232</v>
      </c>
      <c r="AH2382" s="136">
        <f t="shared" si="37"/>
        <v>40036</v>
      </c>
      <c r="AI2382" s="177">
        <f>HLOOKUP(附加题模型!$E$2,历史数据!$B$3:$K$5000,ROW(A2380),)</f>
        <v>11.4551180427462</v>
      </c>
      <c r="AJ2382" s="177">
        <f>HLOOKUP(附加题模型!$E$2,历史数据!$L$3:$U$5000,ROW(A2380),)</f>
        <v>11.4811820200903</v>
      </c>
    </row>
    <row r="2383" spans="1:36" x14ac:dyDescent="0.2">
      <c r="A2383" s="148">
        <v>40037</v>
      </c>
      <c r="B2383" s="137">
        <v>21.5689186249191</v>
      </c>
      <c r="C2383" s="137">
        <v>54.840192081016397</v>
      </c>
      <c r="D2383" s="137">
        <v>9.3134123566781302</v>
      </c>
      <c r="E2383" s="137">
        <v>7.1783594993458104</v>
      </c>
      <c r="F2383" s="137">
        <v>16.354688914222699</v>
      </c>
      <c r="G2383" s="137">
        <v>12.2428145796354</v>
      </c>
      <c r="H2383" s="137">
        <v>7.1998762680780199</v>
      </c>
      <c r="I2383" s="137">
        <v>19.276504238487501</v>
      </c>
      <c r="J2383" s="137">
        <v>25.243346791986301</v>
      </c>
      <c r="K2383" s="137">
        <v>11.546341963450599</v>
      </c>
      <c r="L2383" s="137">
        <v>20.681686511269898</v>
      </c>
      <c r="M2383" s="137">
        <v>52.250516343857299</v>
      </c>
      <c r="N2383" s="137">
        <v>9.1621796797090695</v>
      </c>
      <c r="O2383" s="137">
        <v>6.7276508630928502</v>
      </c>
      <c r="P2383" s="137">
        <v>15.941826246192701</v>
      </c>
      <c r="Q2383" s="137">
        <v>11.775719244267799</v>
      </c>
      <c r="R2383" s="137">
        <v>6.6429797611548498</v>
      </c>
      <c r="S2383" s="137">
        <v>18.0933960418396</v>
      </c>
      <c r="T2383" s="137">
        <v>23.954975286166999</v>
      </c>
      <c r="U2383" s="137">
        <v>10.9077745185194</v>
      </c>
      <c r="V2383" s="1">
        <v>6628268</v>
      </c>
      <c r="W2383" s="1">
        <v>3087227</v>
      </c>
      <c r="X2383" s="1">
        <v>3310461</v>
      </c>
      <c r="Y2383" s="1">
        <v>5207873</v>
      </c>
      <c r="Z2383" s="1">
        <v>4014210</v>
      </c>
      <c r="AA2383" s="1">
        <v>2310434</v>
      </c>
      <c r="AB2383" s="1">
        <v>12454024</v>
      </c>
      <c r="AC2383" s="1">
        <v>5622536</v>
      </c>
      <c r="AD2383" s="1">
        <v>3579781</v>
      </c>
      <c r="AE2383" s="1">
        <v>1417930</v>
      </c>
      <c r="AH2383" s="136">
        <f t="shared" si="37"/>
        <v>40037</v>
      </c>
      <c r="AI2383" s="177">
        <f>HLOOKUP(附加题模型!$E$2,历史数据!$B$3:$K$5000,ROW(A2381),)</f>
        <v>11.546341963450599</v>
      </c>
      <c r="AJ2383" s="177">
        <f>HLOOKUP(附加题模型!$E$2,历史数据!$L$3:$U$5000,ROW(A2381),)</f>
        <v>10.9077745185194</v>
      </c>
    </row>
    <row r="2384" spans="1:36" x14ac:dyDescent="0.2">
      <c r="A2384" s="148">
        <v>40038</v>
      </c>
      <c r="B2384" s="137">
        <v>20.712280722085399</v>
      </c>
      <c r="C2384" s="137">
        <v>52.250516343857299</v>
      </c>
      <c r="D2384" s="137">
        <v>8.9605361104169798</v>
      </c>
      <c r="E2384" s="137">
        <v>6.6726863952571298</v>
      </c>
      <c r="F2384" s="137">
        <v>15.941826246192701</v>
      </c>
      <c r="G2384" s="137">
        <v>11.554463559093699</v>
      </c>
      <c r="H2384" s="137">
        <v>6.6694986424369098</v>
      </c>
      <c r="I2384" s="137">
        <v>17.971005538738101</v>
      </c>
      <c r="J2384" s="137">
        <v>23.954975286166999</v>
      </c>
      <c r="K2384" s="137">
        <v>10.4907508810133</v>
      </c>
      <c r="L2384" s="137">
        <v>20.314555981484101</v>
      </c>
      <c r="M2384" s="137">
        <v>52.326683277303196</v>
      </c>
      <c r="N2384" s="137">
        <v>9.4016314182434204</v>
      </c>
      <c r="O2384" s="137">
        <v>6.6726863952571298</v>
      </c>
      <c r="P2384" s="137">
        <v>15.755372138050101</v>
      </c>
      <c r="Q2384" s="137">
        <v>11.185704083803399</v>
      </c>
      <c r="R2384" s="137">
        <v>6.6694986424369098</v>
      </c>
      <c r="S2384" s="137">
        <v>17.950607121554501</v>
      </c>
      <c r="T2384" s="137">
        <v>23.714770429149802</v>
      </c>
      <c r="U2384" s="137">
        <v>10.842614575159001</v>
      </c>
      <c r="V2384" s="1">
        <v>5008473</v>
      </c>
      <c r="W2384" s="1">
        <v>2273202</v>
      </c>
      <c r="X2384" s="1">
        <v>3117447</v>
      </c>
      <c r="Y2384" s="1">
        <v>4054755</v>
      </c>
      <c r="Z2384" s="1">
        <v>3041989</v>
      </c>
      <c r="AA2384" s="1">
        <v>3604228</v>
      </c>
      <c r="AB2384" s="1">
        <v>7158584</v>
      </c>
      <c r="AC2384" s="1">
        <v>6213544</v>
      </c>
      <c r="AD2384" s="1">
        <v>2955253</v>
      </c>
      <c r="AE2384" s="1">
        <v>1250090</v>
      </c>
      <c r="AH2384" s="136">
        <f t="shared" si="37"/>
        <v>40038</v>
      </c>
      <c r="AI2384" s="177">
        <f>HLOOKUP(附加题模型!$E$2,历史数据!$B$3:$K$5000,ROW(A2382),)</f>
        <v>10.4907508810133</v>
      </c>
      <c r="AJ2384" s="177">
        <f>HLOOKUP(附加题模型!$E$2,历史数据!$L$3:$U$5000,ROW(A2382),)</f>
        <v>10.842614575159001</v>
      </c>
    </row>
    <row r="2385" spans="1:36" x14ac:dyDescent="0.2">
      <c r="A2385" s="148">
        <v>40039</v>
      </c>
      <c r="B2385" s="137">
        <v>20.222773349037599</v>
      </c>
      <c r="C2385" s="137">
        <v>52.555184077640703</v>
      </c>
      <c r="D2385" s="137">
        <v>9.4016314182434204</v>
      </c>
      <c r="E2385" s="137">
        <v>6.6946721823914199</v>
      </c>
      <c r="F2385" s="137">
        <v>15.7820084392133</v>
      </c>
      <c r="G2385" s="137">
        <v>10.964448398629299</v>
      </c>
      <c r="H2385" s="137">
        <v>6.6297203205138304</v>
      </c>
      <c r="I2385" s="137">
        <v>17.787419784085799</v>
      </c>
      <c r="J2385" s="137">
        <v>23.889464870616798</v>
      </c>
      <c r="K2385" s="137">
        <v>10.998998439223801</v>
      </c>
      <c r="L2385" s="137">
        <v>18.723657019078701</v>
      </c>
      <c r="M2385" s="137">
        <v>49.737007540144099</v>
      </c>
      <c r="N2385" s="137">
        <v>9.9687539568774</v>
      </c>
      <c r="O2385" s="137">
        <v>6.2329706525713204</v>
      </c>
      <c r="P2385" s="137">
        <v>14.783147145592199</v>
      </c>
      <c r="Q2385" s="137">
        <v>11.7511352792485</v>
      </c>
      <c r="R2385" s="137">
        <v>6.5501636766676601</v>
      </c>
      <c r="S2385" s="137">
        <v>17.257060937312598</v>
      </c>
      <c r="T2385" s="137">
        <v>22.535582949247299</v>
      </c>
      <c r="U2385" s="137">
        <v>10.2952710509323</v>
      </c>
      <c r="V2385" s="1">
        <v>9613689</v>
      </c>
      <c r="W2385" s="1">
        <v>3461750</v>
      </c>
      <c r="X2385" s="1">
        <v>9135816</v>
      </c>
      <c r="Y2385" s="1">
        <v>6203726</v>
      </c>
      <c r="Z2385" s="1">
        <v>2549671</v>
      </c>
      <c r="AA2385" s="1">
        <v>8455916</v>
      </c>
      <c r="AB2385" s="1">
        <v>8034711</v>
      </c>
      <c r="AC2385" s="1">
        <v>4521590</v>
      </c>
      <c r="AD2385" s="1">
        <v>3611253</v>
      </c>
      <c r="AE2385" s="1">
        <v>1072600</v>
      </c>
      <c r="AH2385" s="136">
        <f t="shared" si="37"/>
        <v>40039</v>
      </c>
      <c r="AI2385" s="177">
        <f>HLOOKUP(附加题模型!$E$2,历史数据!$B$3:$K$5000,ROW(A2383),)</f>
        <v>10.998998439223801</v>
      </c>
      <c r="AJ2385" s="177">
        <f>HLOOKUP(附加题模型!$E$2,历史数据!$L$3:$U$5000,ROW(A2383),)</f>
        <v>10.2952710509323</v>
      </c>
    </row>
    <row r="2386" spans="1:36" x14ac:dyDescent="0.2">
      <c r="A2386" s="148">
        <v>40042</v>
      </c>
      <c r="B2386" s="137">
        <v>18.4483091217393</v>
      </c>
      <c r="C2386" s="137">
        <v>48.366002738118603</v>
      </c>
      <c r="D2386" s="137">
        <v>9.8049185568275803</v>
      </c>
      <c r="E2386" s="137">
        <v>6.14502750403416</v>
      </c>
      <c r="F2386" s="137">
        <v>14.423557079888599</v>
      </c>
      <c r="G2386" s="137">
        <v>11.775719244267799</v>
      </c>
      <c r="H2386" s="137">
        <v>6.36453150769327</v>
      </c>
      <c r="I2386" s="137">
        <v>17.114272017027499</v>
      </c>
      <c r="J2386" s="137">
        <v>22.120683650763102</v>
      </c>
      <c r="K2386" s="137">
        <v>10.282239062260199</v>
      </c>
      <c r="L2386" s="137">
        <v>17.040975424226801</v>
      </c>
      <c r="M2386" s="137">
        <v>47.223498736430798</v>
      </c>
      <c r="N2386" s="137">
        <v>8.9731388334977407</v>
      </c>
      <c r="O2386" s="137">
        <v>5.9471554198255401</v>
      </c>
      <c r="P2386" s="137">
        <v>13.304832431033001</v>
      </c>
      <c r="Q2386" s="137">
        <v>11.161120118784099</v>
      </c>
      <c r="R2386" s="137">
        <v>5.90045108525731</v>
      </c>
      <c r="S2386" s="137">
        <v>15.829171734461699</v>
      </c>
      <c r="T2386" s="137">
        <v>21.771294767829001</v>
      </c>
      <c r="U2386" s="137">
        <v>10.0215992888189</v>
      </c>
      <c r="V2386" s="1">
        <v>9513249</v>
      </c>
      <c r="W2386" s="1">
        <v>2277284</v>
      </c>
      <c r="X2386" s="1">
        <v>6203719</v>
      </c>
      <c r="Y2386" s="1">
        <v>5953660</v>
      </c>
      <c r="Z2386" s="1">
        <v>3908264</v>
      </c>
      <c r="AA2386" s="1">
        <v>4033491</v>
      </c>
      <c r="AB2386" s="1">
        <v>8361220</v>
      </c>
      <c r="AC2386" s="1">
        <v>5651922</v>
      </c>
      <c r="AD2386" s="1">
        <v>3940511</v>
      </c>
      <c r="AE2386" s="1">
        <v>1274980</v>
      </c>
      <c r="AH2386" s="136">
        <f t="shared" si="37"/>
        <v>40042</v>
      </c>
      <c r="AI2386" s="177">
        <f>HLOOKUP(附加题模型!$E$2,历史数据!$B$3:$K$5000,ROW(A2384),)</f>
        <v>10.282239062260199</v>
      </c>
      <c r="AJ2386" s="177">
        <f>HLOOKUP(附加题模型!$E$2,历史数据!$L$3:$U$5000,ROW(A2384),)</f>
        <v>10.0215992888189</v>
      </c>
    </row>
    <row r="2387" spans="1:36" x14ac:dyDescent="0.2">
      <c r="A2387" s="148">
        <v>40043</v>
      </c>
      <c r="B2387" s="137">
        <v>16.826815948518401</v>
      </c>
      <c r="C2387" s="137">
        <v>45.014657666501002</v>
      </c>
      <c r="D2387" s="137">
        <v>8.4186190179445095</v>
      </c>
      <c r="E2387" s="137">
        <v>5.92516963269125</v>
      </c>
      <c r="F2387" s="137">
        <v>13.1583327746352</v>
      </c>
      <c r="G2387" s="137">
        <v>10.743192713455199</v>
      </c>
      <c r="H2387" s="137">
        <v>5.8474133226931997</v>
      </c>
      <c r="I2387" s="137">
        <v>15.7067812313602</v>
      </c>
      <c r="J2387" s="137">
        <v>21.727621157462298</v>
      </c>
      <c r="K2387" s="137">
        <v>10.0215992888189</v>
      </c>
      <c r="L2387" s="137">
        <v>17.6222654297211</v>
      </c>
      <c r="M2387" s="137">
        <v>45.852493934405402</v>
      </c>
      <c r="N2387" s="137">
        <v>8.6076598641558295</v>
      </c>
      <c r="O2387" s="137">
        <v>6.0021198876612702</v>
      </c>
      <c r="P2387" s="137">
        <v>13.7043769484814</v>
      </c>
      <c r="Q2387" s="137">
        <v>10.6940247834165</v>
      </c>
      <c r="R2387" s="137">
        <v>5.90045108525731</v>
      </c>
      <c r="S2387" s="137">
        <v>16.3187337468677</v>
      </c>
      <c r="T2387" s="137">
        <v>22.077010040396299</v>
      </c>
      <c r="U2387" s="137">
        <v>10.0215992888189</v>
      </c>
      <c r="V2387" s="1">
        <v>8437394</v>
      </c>
      <c r="W2387" s="1">
        <v>3796673</v>
      </c>
      <c r="X2387" s="1">
        <v>4962320</v>
      </c>
      <c r="Y2387" s="1">
        <v>4908364</v>
      </c>
      <c r="Z2387" s="1">
        <v>2552420</v>
      </c>
      <c r="AA2387" s="1">
        <v>4191732</v>
      </c>
      <c r="AB2387" s="1">
        <v>5288033</v>
      </c>
      <c r="AC2387" s="1">
        <v>4596359</v>
      </c>
      <c r="AD2387" s="1">
        <v>2246375</v>
      </c>
      <c r="AE2387" s="1">
        <v>0</v>
      </c>
      <c r="AH2387" s="136">
        <f t="shared" si="37"/>
        <v>40043</v>
      </c>
      <c r="AI2387" s="177">
        <f>HLOOKUP(附加题模型!$E$2,历史数据!$B$3:$K$5000,ROW(A2385),)</f>
        <v>10.0215992888189</v>
      </c>
      <c r="AJ2387" s="177">
        <f>HLOOKUP(附加题模型!$E$2,历史数据!$L$3:$U$5000,ROW(A2385),)</f>
        <v>10.0215992888189</v>
      </c>
    </row>
    <row r="2388" spans="1:36" x14ac:dyDescent="0.2">
      <c r="A2388" s="148">
        <v>40044</v>
      </c>
      <c r="B2388" s="137">
        <v>17.6222654297211</v>
      </c>
      <c r="C2388" s="137">
        <v>46.080994734743001</v>
      </c>
      <c r="D2388" s="137">
        <v>8.5320435256713001</v>
      </c>
      <c r="E2388" s="137">
        <v>6.0131127812284104</v>
      </c>
      <c r="F2388" s="137">
        <v>13.717695099063</v>
      </c>
      <c r="G2388" s="137">
        <v>10.669440818397099</v>
      </c>
      <c r="H2388" s="137">
        <v>5.90045108525731</v>
      </c>
      <c r="I2388" s="137">
        <v>16.2779369125006</v>
      </c>
      <c r="J2388" s="137">
        <v>22.055173235213001</v>
      </c>
      <c r="K2388" s="137">
        <v>10.282239062260199</v>
      </c>
      <c r="L2388" s="137">
        <v>16.3067143646551</v>
      </c>
      <c r="M2388" s="137">
        <v>47.223498736430798</v>
      </c>
      <c r="N2388" s="137">
        <v>8.1161536640063794</v>
      </c>
      <c r="O2388" s="137">
        <v>5.5184325707068798</v>
      </c>
      <c r="P2388" s="137">
        <v>12.8520153112581</v>
      </c>
      <c r="Q2388" s="137">
        <v>10.153177552990799</v>
      </c>
      <c r="R2388" s="137">
        <v>5.3568140189751698</v>
      </c>
      <c r="S2388" s="137">
        <v>14.809250875282499</v>
      </c>
      <c r="T2388" s="137">
        <v>20.133534379075599</v>
      </c>
      <c r="U2388" s="137">
        <v>9.94340735678648</v>
      </c>
      <c r="V2388" s="1">
        <v>7508235</v>
      </c>
      <c r="W2388" s="1">
        <v>7588203</v>
      </c>
      <c r="X2388" s="1">
        <v>2483524</v>
      </c>
      <c r="Y2388" s="1">
        <v>3763314</v>
      </c>
      <c r="Z2388" s="1">
        <v>3453009</v>
      </c>
      <c r="AA2388" s="1">
        <v>5327194</v>
      </c>
      <c r="AB2388" s="1">
        <v>5520004</v>
      </c>
      <c r="AC2388" s="1">
        <v>4162576</v>
      </c>
      <c r="AD2388" s="1">
        <v>3096619</v>
      </c>
      <c r="AE2388" s="1">
        <v>3939820</v>
      </c>
      <c r="AH2388" s="136">
        <f t="shared" si="37"/>
        <v>40044</v>
      </c>
      <c r="AI2388" s="177">
        <f>HLOOKUP(附加题模型!$E$2,历史数据!$B$3:$K$5000,ROW(A2386),)</f>
        <v>10.282239062260199</v>
      </c>
      <c r="AJ2388" s="177">
        <f>HLOOKUP(附加题模型!$E$2,历史数据!$L$3:$U$5000,ROW(A2386),)</f>
        <v>9.94340735678648</v>
      </c>
    </row>
    <row r="2389" spans="1:36" x14ac:dyDescent="0.2">
      <c r="A2389" s="148">
        <v>40045</v>
      </c>
      <c r="B2389" s="137">
        <v>16.123149099762198</v>
      </c>
      <c r="C2389" s="137">
        <v>46.766497135755699</v>
      </c>
      <c r="D2389" s="137">
        <v>8.0783454947641093</v>
      </c>
      <c r="E2389" s="137">
        <v>5.5514112514083198</v>
      </c>
      <c r="F2389" s="137">
        <v>13.0517875699823</v>
      </c>
      <c r="G2389" s="137">
        <v>10.2023454830295</v>
      </c>
      <c r="H2389" s="137">
        <v>5.3700734596161999</v>
      </c>
      <c r="I2389" s="137">
        <v>14.809250875282499</v>
      </c>
      <c r="J2389" s="137">
        <v>20.199044794625699</v>
      </c>
      <c r="K2389" s="137">
        <v>9.98250332280268</v>
      </c>
      <c r="L2389" s="137">
        <v>16.979787002595899</v>
      </c>
      <c r="M2389" s="137">
        <v>47.832834203997699</v>
      </c>
      <c r="N2389" s="137">
        <v>8.3430026794599694</v>
      </c>
      <c r="O2389" s="137">
        <v>5.7163046549154997</v>
      </c>
      <c r="P2389" s="137">
        <v>13.424695786267501</v>
      </c>
      <c r="Q2389" s="137">
        <v>10.3006813431069</v>
      </c>
      <c r="R2389" s="137">
        <v>5.5424461879495599</v>
      </c>
      <c r="S2389" s="137">
        <v>15.3600081392393</v>
      </c>
      <c r="T2389" s="137">
        <v>20.701291313843502</v>
      </c>
      <c r="U2389" s="137">
        <v>10.112823209523301</v>
      </c>
      <c r="V2389" s="1">
        <v>8681591</v>
      </c>
      <c r="W2389" s="1">
        <v>4659964</v>
      </c>
      <c r="X2389" s="1">
        <v>1843269</v>
      </c>
      <c r="Y2389" s="1">
        <v>3537718</v>
      </c>
      <c r="Z2389" s="1">
        <v>3098853</v>
      </c>
      <c r="AA2389" s="1">
        <v>2676077</v>
      </c>
      <c r="AB2389" s="1">
        <v>4962100</v>
      </c>
      <c r="AC2389" s="1">
        <v>5155603</v>
      </c>
      <c r="AD2389" s="1">
        <v>3598863</v>
      </c>
      <c r="AE2389" s="1">
        <v>1061071</v>
      </c>
      <c r="AH2389" s="136">
        <f t="shared" si="37"/>
        <v>40045</v>
      </c>
      <c r="AI2389" s="177">
        <f>HLOOKUP(附加题模型!$E$2,历史数据!$B$3:$K$5000,ROW(A2387),)</f>
        <v>9.98250332280268</v>
      </c>
      <c r="AJ2389" s="177">
        <f>HLOOKUP(附加题模型!$E$2,历史数据!$L$3:$U$5000,ROW(A2387),)</f>
        <v>10.112823209523301</v>
      </c>
    </row>
    <row r="2390" spans="1:36" x14ac:dyDescent="0.2">
      <c r="A2390" s="148">
        <v>40046</v>
      </c>
      <c r="B2390" s="137">
        <v>16.826815948518401</v>
      </c>
      <c r="C2390" s="137">
        <v>47.299665669876703</v>
      </c>
      <c r="D2390" s="137">
        <v>7.9397155408758104</v>
      </c>
      <c r="E2390" s="137">
        <v>5.7163046549154997</v>
      </c>
      <c r="F2390" s="137">
        <v>13.5179228403388</v>
      </c>
      <c r="G2390" s="137">
        <v>10.3006813431069</v>
      </c>
      <c r="H2390" s="137">
        <v>5.5424461879495599</v>
      </c>
      <c r="I2390" s="137">
        <v>15.2988128876885</v>
      </c>
      <c r="J2390" s="137">
        <v>20.7231281190268</v>
      </c>
      <c r="K2390" s="137">
        <v>10.112823209523301</v>
      </c>
      <c r="L2390" s="137">
        <v>17.438700164828202</v>
      </c>
      <c r="M2390" s="137">
        <v>47.985168070889401</v>
      </c>
      <c r="N2390" s="137">
        <v>9.1747824027898197</v>
      </c>
      <c r="O2390" s="137">
        <v>5.9801341005269801</v>
      </c>
      <c r="P2390" s="137">
        <v>13.424695786267501</v>
      </c>
      <c r="Q2390" s="137">
        <v>10.3990172031843</v>
      </c>
      <c r="R2390" s="137">
        <v>5.6617811537188096</v>
      </c>
      <c r="S2390" s="137">
        <v>15.9923590719304</v>
      </c>
      <c r="T2390" s="137">
        <v>21.0725170019609</v>
      </c>
      <c r="U2390" s="137">
        <v>10.438622926324999</v>
      </c>
      <c r="V2390" s="1">
        <v>10700749</v>
      </c>
      <c r="W2390" s="1">
        <v>2810388</v>
      </c>
      <c r="X2390" s="1">
        <v>6959395</v>
      </c>
      <c r="Y2390" s="1">
        <v>5589597</v>
      </c>
      <c r="Z2390" s="1">
        <v>3010669</v>
      </c>
      <c r="AA2390" s="1">
        <v>2812207</v>
      </c>
      <c r="AB2390" s="1">
        <v>6073040</v>
      </c>
      <c r="AC2390" s="1">
        <v>6160703</v>
      </c>
      <c r="AD2390" s="1">
        <v>3347243</v>
      </c>
      <c r="AE2390" s="1">
        <v>878245</v>
      </c>
      <c r="AH2390" s="136">
        <f t="shared" si="37"/>
        <v>40046</v>
      </c>
      <c r="AI2390" s="177">
        <f>HLOOKUP(附加题模型!$E$2,历史数据!$B$3:$K$5000,ROW(A2388),)</f>
        <v>10.112823209523301</v>
      </c>
      <c r="AJ2390" s="177">
        <f>HLOOKUP(附加题模型!$E$2,历史数据!$L$3:$U$5000,ROW(A2388),)</f>
        <v>10.438622926324999</v>
      </c>
    </row>
    <row r="2391" spans="1:36" x14ac:dyDescent="0.2">
      <c r="A2391" s="148">
        <v>40049</v>
      </c>
      <c r="B2391" s="137">
        <v>17.346917532381699</v>
      </c>
      <c r="C2391" s="137">
        <v>48.061335004335199</v>
      </c>
      <c r="D2391" s="137">
        <v>9.1747824027898197</v>
      </c>
      <c r="E2391" s="137">
        <v>5.95814831339269</v>
      </c>
      <c r="F2391" s="137">
        <v>13.3314687321962</v>
      </c>
      <c r="G2391" s="137">
        <v>10.3990172031843</v>
      </c>
      <c r="H2391" s="137">
        <v>5.6883000350008599</v>
      </c>
      <c r="I2391" s="137">
        <v>16.012757489114001</v>
      </c>
      <c r="J2391" s="137">
        <v>21.247211443427901</v>
      </c>
      <c r="K2391" s="137">
        <v>10.4907508810133</v>
      </c>
      <c r="L2391" s="137">
        <v>18.172961224399899</v>
      </c>
      <c r="M2391" s="137">
        <v>48.366002738118603</v>
      </c>
      <c r="N2391" s="137">
        <v>9.7419049414238099</v>
      </c>
      <c r="O2391" s="137">
        <v>5.9911269940941203</v>
      </c>
      <c r="P2391" s="137">
        <v>14.703238242102501</v>
      </c>
      <c r="Q2391" s="137">
        <v>10.6202728883584</v>
      </c>
      <c r="R2391" s="137">
        <v>5.8208944414111397</v>
      </c>
      <c r="S2391" s="137">
        <v>15.910765403196001</v>
      </c>
      <c r="T2391" s="137">
        <v>23.190687104748701</v>
      </c>
      <c r="U2391" s="137">
        <v>10.6731987224222</v>
      </c>
      <c r="V2391" s="1">
        <v>13049424</v>
      </c>
      <c r="W2391" s="1">
        <v>3764304</v>
      </c>
      <c r="X2391" s="1">
        <v>6177191</v>
      </c>
      <c r="Y2391" s="1">
        <v>5085256</v>
      </c>
      <c r="Z2391" s="1">
        <v>7087295</v>
      </c>
      <c r="AA2391" s="1">
        <v>2914289</v>
      </c>
      <c r="AB2391" s="1">
        <v>6781118</v>
      </c>
      <c r="AC2391" s="1">
        <v>5477332</v>
      </c>
      <c r="AD2391" s="1">
        <v>7411748</v>
      </c>
      <c r="AE2391" s="1">
        <v>817614</v>
      </c>
      <c r="AH2391" s="136">
        <f t="shared" si="37"/>
        <v>40049</v>
      </c>
      <c r="AI2391" s="177">
        <f>HLOOKUP(附加题模型!$E$2,历史数据!$B$3:$K$5000,ROW(A2389),)</f>
        <v>10.4907508810133</v>
      </c>
      <c r="AJ2391" s="177">
        <f>HLOOKUP(附加题模型!$E$2,历史数据!$L$3:$U$5000,ROW(A2389),)</f>
        <v>10.6731987224222</v>
      </c>
    </row>
    <row r="2392" spans="1:36" x14ac:dyDescent="0.2">
      <c r="A2392" s="148">
        <v>40050</v>
      </c>
      <c r="B2392" s="137">
        <v>18.050584381137899</v>
      </c>
      <c r="C2392" s="137">
        <v>48.137501937781103</v>
      </c>
      <c r="D2392" s="137">
        <v>9.5024532028894608</v>
      </c>
      <c r="E2392" s="137">
        <v>5.9691412069598302</v>
      </c>
      <c r="F2392" s="137">
        <v>14.849737898500299</v>
      </c>
      <c r="G2392" s="137">
        <v>10.644856853377799</v>
      </c>
      <c r="H2392" s="137">
        <v>5.7678566788470302</v>
      </c>
      <c r="I2392" s="137">
        <v>15.7271796485438</v>
      </c>
      <c r="J2392" s="137">
        <v>23.0596662736484</v>
      </c>
      <c r="K2392" s="137">
        <v>10.7513906544546</v>
      </c>
      <c r="L2392" s="137">
        <v>17.7446422729831</v>
      </c>
      <c r="M2392" s="137">
        <v>46.918831002647401</v>
      </c>
      <c r="N2392" s="137">
        <v>9.7040967721815399</v>
      </c>
      <c r="O2392" s="137">
        <v>5.8042478034526601</v>
      </c>
      <c r="P2392" s="137">
        <v>14.1838303694195</v>
      </c>
      <c r="Q2392" s="137">
        <v>10.767776678474499</v>
      </c>
      <c r="R2392" s="137">
        <v>5.6220028317957196</v>
      </c>
      <c r="S2392" s="137">
        <v>15.0744302986691</v>
      </c>
      <c r="T2392" s="137">
        <v>22.579256559614102</v>
      </c>
      <c r="U2392" s="137">
        <v>10.1388871868675</v>
      </c>
      <c r="V2392" s="1">
        <v>8380016</v>
      </c>
      <c r="W2392" s="1">
        <v>2997308</v>
      </c>
      <c r="X2392" s="1">
        <v>4182602</v>
      </c>
      <c r="Y2392" s="1">
        <v>4017183</v>
      </c>
      <c r="Z2392" s="1">
        <v>6390247</v>
      </c>
      <c r="AA2392" s="1">
        <v>4234099</v>
      </c>
      <c r="AB2392" s="1">
        <v>6379211</v>
      </c>
      <c r="AC2392" s="1">
        <v>5013998</v>
      </c>
      <c r="AD2392" s="1">
        <v>5957437</v>
      </c>
      <c r="AE2392" s="1">
        <v>1931850</v>
      </c>
      <c r="AH2392" s="136">
        <f t="shared" si="37"/>
        <v>40050</v>
      </c>
      <c r="AI2392" s="177">
        <f>HLOOKUP(附加题模型!$E$2,历史数据!$B$3:$K$5000,ROW(A2390),)</f>
        <v>10.7513906544546</v>
      </c>
      <c r="AJ2392" s="177">
        <f>HLOOKUP(附加题模型!$E$2,历史数据!$L$3:$U$5000,ROW(A2390),)</f>
        <v>10.1388871868675</v>
      </c>
    </row>
    <row r="2393" spans="1:36" x14ac:dyDescent="0.2">
      <c r="A2393" s="148">
        <v>40051</v>
      </c>
      <c r="B2393" s="137">
        <v>17.897613327060501</v>
      </c>
      <c r="C2393" s="137">
        <v>48.366002738118603</v>
      </c>
      <c r="D2393" s="137">
        <v>9.4520423105664406</v>
      </c>
      <c r="E2393" s="137">
        <v>5.7712691227512201</v>
      </c>
      <c r="F2393" s="137">
        <v>14.1305577670931</v>
      </c>
      <c r="G2393" s="137">
        <v>10.7923606434939</v>
      </c>
      <c r="H2393" s="137">
        <v>5.5954839505136702</v>
      </c>
      <c r="I2393" s="137">
        <v>15.0336334643019</v>
      </c>
      <c r="J2393" s="137">
        <v>22.2735412870468</v>
      </c>
      <c r="K2393" s="137">
        <v>10.034631277490901</v>
      </c>
      <c r="L2393" s="137">
        <v>18.4789033325548</v>
      </c>
      <c r="M2393" s="137">
        <v>49.2800059394689</v>
      </c>
      <c r="N2393" s="137">
        <v>9.8679321722313595</v>
      </c>
      <c r="O2393" s="137">
        <v>6.0021198876612702</v>
      </c>
      <c r="P2393" s="137">
        <v>14.583374886868</v>
      </c>
      <c r="Q2393" s="137">
        <v>11.0873682237261</v>
      </c>
      <c r="R2393" s="137">
        <v>5.8208944414111397</v>
      </c>
      <c r="S2393" s="137">
        <v>15.869968568828901</v>
      </c>
      <c r="T2393" s="137">
        <v>23.321707935848998</v>
      </c>
      <c r="U2393" s="137">
        <v>10.308303039604301</v>
      </c>
      <c r="V2393" s="1">
        <v>9805665</v>
      </c>
      <c r="W2393" s="1">
        <v>1606524</v>
      </c>
      <c r="X2393" s="1">
        <v>5869505</v>
      </c>
      <c r="Y2393" s="1">
        <v>3996922</v>
      </c>
      <c r="Z2393" s="1">
        <v>6121365</v>
      </c>
      <c r="AA2393" s="1">
        <v>6275591</v>
      </c>
      <c r="AB2393" s="1">
        <v>6287747</v>
      </c>
      <c r="AC2393" s="1">
        <v>5950626</v>
      </c>
      <c r="AD2393" s="1">
        <v>5172028</v>
      </c>
      <c r="AE2393" s="1">
        <v>1792280</v>
      </c>
      <c r="AH2393" s="136">
        <f t="shared" si="37"/>
        <v>40051</v>
      </c>
      <c r="AI2393" s="177">
        <f>HLOOKUP(附加题模型!$E$2,历史数据!$B$3:$K$5000,ROW(A2391),)</f>
        <v>10.034631277490901</v>
      </c>
      <c r="AJ2393" s="177">
        <f>HLOOKUP(附加题模型!$E$2,历史数据!$L$3:$U$5000,ROW(A2391),)</f>
        <v>10.308303039604301</v>
      </c>
    </row>
    <row r="2394" spans="1:36" x14ac:dyDescent="0.2">
      <c r="A2394" s="148">
        <v>40052</v>
      </c>
      <c r="B2394" s="137">
        <v>18.509497543370301</v>
      </c>
      <c r="C2394" s="137">
        <v>50.879511541831903</v>
      </c>
      <c r="D2394" s="137">
        <v>9.7797131106660693</v>
      </c>
      <c r="E2394" s="137">
        <v>5.9691412069598302</v>
      </c>
      <c r="F2394" s="137">
        <v>14.3836026281438</v>
      </c>
      <c r="G2394" s="137">
        <v>10.841528573532599</v>
      </c>
      <c r="H2394" s="137">
        <v>5.8076350007701096</v>
      </c>
      <c r="I2394" s="137">
        <v>15.869968568828901</v>
      </c>
      <c r="J2394" s="137">
        <v>23.299871130665601</v>
      </c>
      <c r="K2394" s="137">
        <v>10.347399005620501</v>
      </c>
      <c r="L2394" s="137">
        <v>18.662468597447699</v>
      </c>
      <c r="M2394" s="137">
        <v>51.717347809736303</v>
      </c>
      <c r="N2394" s="137">
        <v>10.082178464604199</v>
      </c>
      <c r="O2394" s="137">
        <v>6.1999919718698804</v>
      </c>
      <c r="P2394" s="137">
        <v>14.2104666705828</v>
      </c>
      <c r="Q2394" s="137">
        <v>10.964448398629299</v>
      </c>
      <c r="R2394" s="137">
        <v>6.05956437294964</v>
      </c>
      <c r="S2394" s="137">
        <v>16.379928998418499</v>
      </c>
      <c r="T2394" s="137">
        <v>23.605586403232898</v>
      </c>
      <c r="U2394" s="137">
        <v>10.386494971636701</v>
      </c>
      <c r="V2394" s="1">
        <v>9123278</v>
      </c>
      <c r="W2394" s="1">
        <v>7265012</v>
      </c>
      <c r="X2394" s="1">
        <v>5545126</v>
      </c>
      <c r="Y2394" s="1">
        <v>6859415</v>
      </c>
      <c r="Z2394" s="1">
        <v>4280480</v>
      </c>
      <c r="AA2394" s="1">
        <v>2677493</v>
      </c>
      <c r="AB2394" s="1">
        <v>9210244</v>
      </c>
      <c r="AC2394" s="1">
        <v>6540904</v>
      </c>
      <c r="AD2394" s="1">
        <v>4724724</v>
      </c>
      <c r="AE2394" s="1">
        <v>1048050</v>
      </c>
      <c r="AH2394" s="136">
        <f t="shared" si="37"/>
        <v>40052</v>
      </c>
      <c r="AI2394" s="177">
        <f>HLOOKUP(附加题模型!$E$2,历史数据!$B$3:$K$5000,ROW(A2392),)</f>
        <v>10.347399005620501</v>
      </c>
      <c r="AJ2394" s="177">
        <f>HLOOKUP(附加题模型!$E$2,历史数据!$L$3:$U$5000,ROW(A2392),)</f>
        <v>10.386494971636701</v>
      </c>
    </row>
    <row r="2395" spans="1:36" x14ac:dyDescent="0.2">
      <c r="A2395" s="148">
        <v>40053</v>
      </c>
      <c r="B2395" s="137">
        <v>18.509497543370301</v>
      </c>
      <c r="C2395" s="137">
        <v>52.8598518114242</v>
      </c>
      <c r="D2395" s="137">
        <v>9.8427267260698503</v>
      </c>
      <c r="E2395" s="137">
        <v>6.13403461046701</v>
      </c>
      <c r="F2395" s="137">
        <v>14.2504211223276</v>
      </c>
      <c r="G2395" s="137">
        <v>11.0382002936874</v>
      </c>
      <c r="H2395" s="137">
        <v>6.04630493230861</v>
      </c>
      <c r="I2395" s="137">
        <v>16.3187337468677</v>
      </c>
      <c r="J2395" s="137">
        <v>23.321707935848998</v>
      </c>
      <c r="K2395" s="137">
        <v>10.360430994292599</v>
      </c>
      <c r="L2395" s="137">
        <v>18.0811785919534</v>
      </c>
      <c r="M2395" s="137">
        <v>53.469187278991001</v>
      </c>
      <c r="N2395" s="137">
        <v>9.9939594030389092</v>
      </c>
      <c r="O2395" s="137">
        <v>6.3538924818099201</v>
      </c>
      <c r="P2395" s="137">
        <v>14.0240125624402</v>
      </c>
      <c r="Q2395" s="137">
        <v>10.8906965035713</v>
      </c>
      <c r="R2395" s="137">
        <v>5.9402294071803903</v>
      </c>
      <c r="S2395" s="137">
        <v>16.706303673355801</v>
      </c>
      <c r="T2395" s="137">
        <v>23.4527287669492</v>
      </c>
      <c r="U2395" s="137">
        <v>10.5950067903898</v>
      </c>
      <c r="V2395" s="1">
        <v>5439536</v>
      </c>
      <c r="W2395" s="1">
        <v>7924733</v>
      </c>
      <c r="X2395" s="1">
        <v>2630256</v>
      </c>
      <c r="Y2395" s="1">
        <v>10132153</v>
      </c>
      <c r="Z2395" s="1">
        <v>2307829</v>
      </c>
      <c r="AA2395" s="1">
        <v>1926019</v>
      </c>
      <c r="AB2395" s="1">
        <v>5048020</v>
      </c>
      <c r="AC2395" s="1">
        <v>7761725</v>
      </c>
      <c r="AD2395" s="1">
        <v>3960050</v>
      </c>
      <c r="AE2395" s="1">
        <v>1183522</v>
      </c>
      <c r="AH2395" s="136">
        <f t="shared" si="37"/>
        <v>40053</v>
      </c>
      <c r="AI2395" s="177">
        <f>HLOOKUP(附加题模型!$E$2,历史数据!$B$3:$K$5000,ROW(A2393),)</f>
        <v>10.360430994292599</v>
      </c>
      <c r="AJ2395" s="177">
        <f>HLOOKUP(附加题模型!$E$2,历史数据!$L$3:$U$5000,ROW(A2393),)</f>
        <v>10.5950067903898</v>
      </c>
    </row>
    <row r="2396" spans="1:36" x14ac:dyDescent="0.2">
      <c r="A2396" s="148">
        <v>40056</v>
      </c>
      <c r="B2396" s="137">
        <v>17.867019116245</v>
      </c>
      <c r="C2396" s="137">
        <v>51.7935147431822</v>
      </c>
      <c r="D2396" s="137">
        <v>10.082178464604199</v>
      </c>
      <c r="E2396" s="137">
        <v>6.2989280139741899</v>
      </c>
      <c r="F2396" s="137">
        <v>13.7043769484814</v>
      </c>
      <c r="G2396" s="137">
        <v>10.841528573532599</v>
      </c>
      <c r="H2396" s="137">
        <v>5.8606727633342199</v>
      </c>
      <c r="I2396" s="137">
        <v>16.767498924906601</v>
      </c>
      <c r="J2396" s="137">
        <v>22.011499624846198</v>
      </c>
      <c r="K2396" s="137">
        <v>10.621070767733899</v>
      </c>
      <c r="L2396" s="137">
        <v>16.765627526887499</v>
      </c>
      <c r="M2396" s="137">
        <v>50.803344608385999</v>
      </c>
      <c r="N2396" s="137">
        <v>9.4772477567279498</v>
      </c>
      <c r="O2396" s="137">
        <v>5.7712691227512201</v>
      </c>
      <c r="P2396" s="137">
        <v>13.9174673577873</v>
      </c>
      <c r="Q2396" s="137">
        <v>10.349849273145599</v>
      </c>
      <c r="R2396" s="137">
        <v>5.3833329002572299</v>
      </c>
      <c r="S2396" s="137">
        <v>16.3391321640513</v>
      </c>
      <c r="T2396" s="137">
        <v>21.116190612327699</v>
      </c>
      <c r="U2396" s="137">
        <v>10.5298468470295</v>
      </c>
      <c r="V2396" s="1">
        <v>4867694</v>
      </c>
      <c r="W2396" s="1">
        <v>3568447</v>
      </c>
      <c r="X2396" s="1">
        <v>3159510</v>
      </c>
      <c r="Y2396" s="1">
        <v>9528208</v>
      </c>
      <c r="Z2396" s="1">
        <v>3301901</v>
      </c>
      <c r="AA2396" s="1">
        <v>1188300</v>
      </c>
      <c r="AB2396" s="1">
        <v>5163696</v>
      </c>
      <c r="AC2396" s="1">
        <v>9818832</v>
      </c>
      <c r="AD2396" s="1">
        <v>5613995</v>
      </c>
      <c r="AE2396" s="1">
        <v>1490617</v>
      </c>
      <c r="AH2396" s="136">
        <f t="shared" si="37"/>
        <v>40056</v>
      </c>
      <c r="AI2396" s="177">
        <f>HLOOKUP(附加题模型!$E$2,历史数据!$B$3:$K$5000,ROW(A2394),)</f>
        <v>10.621070767733899</v>
      </c>
      <c r="AJ2396" s="177">
        <f>HLOOKUP(附加题模型!$E$2,历史数据!$L$3:$U$5000,ROW(A2394),)</f>
        <v>10.5298468470295</v>
      </c>
    </row>
    <row r="2397" spans="1:36" x14ac:dyDescent="0.2">
      <c r="A2397" s="148">
        <v>40057</v>
      </c>
      <c r="B2397" s="137">
        <v>16.826815948518401</v>
      </c>
      <c r="C2397" s="137">
        <v>49.432339806360602</v>
      </c>
      <c r="D2397" s="137">
        <v>9.6284804336970105</v>
      </c>
      <c r="E2397" s="137">
        <v>5.7163046549154997</v>
      </c>
      <c r="F2397" s="137">
        <v>13.7842858519711</v>
      </c>
      <c r="G2397" s="137">
        <v>9.8335860077392994</v>
      </c>
      <c r="H2397" s="137">
        <v>5.3037762564110604</v>
      </c>
      <c r="I2397" s="137">
        <v>16.461522667152799</v>
      </c>
      <c r="J2397" s="137">
        <v>20.308228820542599</v>
      </c>
      <c r="K2397" s="137">
        <v>10.542878835701501</v>
      </c>
      <c r="L2397" s="137">
        <v>17.010381213411399</v>
      </c>
      <c r="M2397" s="137">
        <v>48.289835804672798</v>
      </c>
      <c r="N2397" s="137">
        <v>10.4098492647038</v>
      </c>
      <c r="O2397" s="137">
        <v>5.6393543999454803</v>
      </c>
      <c r="P2397" s="137">
        <v>13.9174673577873</v>
      </c>
      <c r="Q2397" s="137">
        <v>9.8335860077392994</v>
      </c>
      <c r="R2397" s="137">
        <v>5.4098517815392801</v>
      </c>
      <c r="S2397" s="137">
        <v>17.0122799311096</v>
      </c>
      <c r="T2397" s="137">
        <v>20.2208815998091</v>
      </c>
      <c r="U2397" s="137">
        <v>10.477718892341199</v>
      </c>
      <c r="V2397" s="1">
        <v>4724872</v>
      </c>
      <c r="W2397" s="1">
        <v>3512915</v>
      </c>
      <c r="X2397" s="1">
        <v>5873664</v>
      </c>
      <c r="Y2397" s="1">
        <v>4548819</v>
      </c>
      <c r="Z2397" s="1">
        <v>1701515</v>
      </c>
      <c r="AA2397" s="1">
        <v>3133357</v>
      </c>
      <c r="AB2397" s="1">
        <v>3660749</v>
      </c>
      <c r="AC2397" s="1">
        <v>14438352</v>
      </c>
      <c r="AD2397" s="1">
        <v>3487832</v>
      </c>
      <c r="AE2397" s="1">
        <v>1699686</v>
      </c>
      <c r="AH2397" s="136">
        <f t="shared" si="37"/>
        <v>40057</v>
      </c>
      <c r="AI2397" s="177">
        <f>HLOOKUP(附加题模型!$E$2,历史数据!$B$3:$K$5000,ROW(A2395),)</f>
        <v>10.542878835701501</v>
      </c>
      <c r="AJ2397" s="177">
        <f>HLOOKUP(附加题模型!$E$2,历史数据!$L$3:$U$5000,ROW(A2395),)</f>
        <v>10.477718892341199</v>
      </c>
    </row>
    <row r="2398" spans="1:36" x14ac:dyDescent="0.2">
      <c r="A2398" s="148">
        <v>40058</v>
      </c>
      <c r="B2398" s="137">
        <v>16.979787002595899</v>
      </c>
      <c r="C2398" s="137">
        <v>47.832834203997699</v>
      </c>
      <c r="D2398" s="137">
        <v>10.082178464604199</v>
      </c>
      <c r="E2398" s="137">
        <v>5.6503472935126204</v>
      </c>
      <c r="F2398" s="137">
        <v>13.904149207205601</v>
      </c>
      <c r="G2398" s="137">
        <v>9.5139944624877693</v>
      </c>
      <c r="H2398" s="137">
        <v>5.4231112221803102</v>
      </c>
      <c r="I2398" s="137">
        <v>16.8286941764574</v>
      </c>
      <c r="J2398" s="137">
        <v>20.242718404992502</v>
      </c>
      <c r="K2398" s="137">
        <v>10.477718892341199</v>
      </c>
      <c r="L2398" s="137">
        <v>16.8880043701494</v>
      </c>
      <c r="M2398" s="137">
        <v>48.137501937781103</v>
      </c>
      <c r="N2398" s="137">
        <v>10.2838220338963</v>
      </c>
      <c r="O2398" s="137">
        <v>5.7272975484826398</v>
      </c>
      <c r="P2398" s="137">
        <v>13.890831056624</v>
      </c>
      <c r="Q2398" s="137">
        <v>9.8090020427199498</v>
      </c>
      <c r="R2398" s="137">
        <v>5.4894084253854496</v>
      </c>
      <c r="S2398" s="137">
        <v>16.502319501519999</v>
      </c>
      <c r="T2398" s="137">
        <v>20.242718404992502</v>
      </c>
      <c r="U2398" s="137">
        <v>10.425590937652901</v>
      </c>
      <c r="V2398" s="1">
        <v>3378458</v>
      </c>
      <c r="W2398" s="1">
        <v>1912300</v>
      </c>
      <c r="X2398" s="1">
        <v>8588262</v>
      </c>
      <c r="Y2398" s="1">
        <v>2759070</v>
      </c>
      <c r="Z2398" s="1">
        <v>1565459</v>
      </c>
      <c r="AA2398" s="1">
        <v>2433319</v>
      </c>
      <c r="AB2398" s="1">
        <v>2427756</v>
      </c>
      <c r="AC2398" s="1">
        <v>6632552</v>
      </c>
      <c r="AD2398" s="1">
        <v>2024938</v>
      </c>
      <c r="AE2398" s="1">
        <v>1184377</v>
      </c>
      <c r="AH2398" s="136">
        <f t="shared" si="37"/>
        <v>40058</v>
      </c>
      <c r="AI2398" s="177">
        <f>HLOOKUP(附加题模型!$E$2,历史数据!$B$3:$K$5000,ROW(A2396),)</f>
        <v>10.477718892341199</v>
      </c>
      <c r="AJ2398" s="177">
        <f>HLOOKUP(附加题模型!$E$2,历史数据!$L$3:$U$5000,ROW(A2396),)</f>
        <v>10.425590937652901</v>
      </c>
    </row>
    <row r="2399" spans="1:36" x14ac:dyDescent="0.2">
      <c r="A2399" s="148">
        <v>40059</v>
      </c>
      <c r="B2399" s="137">
        <v>16.765627526887499</v>
      </c>
      <c r="C2399" s="137">
        <v>47.6043334036601</v>
      </c>
      <c r="D2399" s="137">
        <v>10.3090274800578</v>
      </c>
      <c r="E2399" s="137">
        <v>5.7272975484826398</v>
      </c>
      <c r="F2399" s="137">
        <v>13.890831056624</v>
      </c>
      <c r="G2399" s="137">
        <v>9.7106661826425604</v>
      </c>
      <c r="H2399" s="137">
        <v>5.4894084253854496</v>
      </c>
      <c r="I2399" s="137">
        <v>16.502319501519999</v>
      </c>
      <c r="J2399" s="137">
        <v>20.286392015359301</v>
      </c>
      <c r="K2399" s="137">
        <v>10.4125589489809</v>
      </c>
      <c r="L2399" s="137">
        <v>17.714048062167599</v>
      </c>
      <c r="M2399" s="137">
        <v>49.889341407035801</v>
      </c>
      <c r="N2399" s="137">
        <v>10.535876495511401</v>
      </c>
      <c r="O2399" s="137">
        <v>5.7272975484826398</v>
      </c>
      <c r="P2399" s="137">
        <v>14.2504211223276</v>
      </c>
      <c r="Q2399" s="137">
        <v>10.1040096229521</v>
      </c>
      <c r="R2399" s="137">
        <v>5.7148189162829199</v>
      </c>
      <c r="S2399" s="137">
        <v>16.8694910108245</v>
      </c>
      <c r="T2399" s="137">
        <v>21.159864222694399</v>
      </c>
      <c r="U2399" s="137">
        <v>10.764422643126601</v>
      </c>
      <c r="V2399" s="1">
        <v>6176124</v>
      </c>
      <c r="W2399" s="1">
        <v>2660194</v>
      </c>
      <c r="X2399" s="1">
        <v>8374957</v>
      </c>
      <c r="Y2399" s="1">
        <v>0</v>
      </c>
      <c r="Z2399" s="1">
        <v>4890891</v>
      </c>
      <c r="AA2399" s="1">
        <v>2310071</v>
      </c>
      <c r="AB2399" s="1">
        <v>4212084</v>
      </c>
      <c r="AC2399" s="1">
        <v>8473093</v>
      </c>
      <c r="AD2399" s="1">
        <v>2735042</v>
      </c>
      <c r="AE2399" s="1">
        <v>899944</v>
      </c>
      <c r="AH2399" s="136">
        <f t="shared" si="37"/>
        <v>40059</v>
      </c>
      <c r="AI2399" s="177">
        <f>HLOOKUP(附加题模型!$E$2,历史数据!$B$3:$K$5000,ROW(A2397),)</f>
        <v>10.4125589489809</v>
      </c>
      <c r="AJ2399" s="177">
        <f>HLOOKUP(附加题模型!$E$2,历史数据!$L$3:$U$5000,ROW(A2397),)</f>
        <v>10.764422643126601</v>
      </c>
    </row>
    <row r="2400" spans="1:36" x14ac:dyDescent="0.2">
      <c r="A2400" s="148">
        <v>40060</v>
      </c>
      <c r="B2400" s="137">
        <v>17.591671218905599</v>
      </c>
      <c r="C2400" s="137">
        <v>49.508506739806499</v>
      </c>
      <c r="D2400" s="137">
        <v>10.397246541623099</v>
      </c>
      <c r="E2400" s="137">
        <v>5.9911269940941203</v>
      </c>
      <c r="F2400" s="137">
        <v>14.103921465929901</v>
      </c>
      <c r="G2400" s="137">
        <v>10.0794256579328</v>
      </c>
      <c r="H2400" s="137">
        <v>5.7545972382060002</v>
      </c>
      <c r="I2400" s="137">
        <v>16.726702090539401</v>
      </c>
      <c r="J2400" s="137">
        <v>21.094353807144302</v>
      </c>
      <c r="K2400" s="137">
        <v>10.764422643126601</v>
      </c>
      <c r="L2400" s="137">
        <v>19.488512289465898</v>
      </c>
      <c r="M2400" s="137">
        <v>50.422509941156797</v>
      </c>
      <c r="N2400" s="137">
        <v>10.6114928339959</v>
      </c>
      <c r="O2400" s="137">
        <v>6.2989280139741899</v>
      </c>
      <c r="P2400" s="137">
        <v>14.356966326980499</v>
      </c>
      <c r="Q2400" s="137">
        <v>10.226929448048899</v>
      </c>
      <c r="R2400" s="137">
        <v>5.8208944414111397</v>
      </c>
      <c r="S2400" s="137">
        <v>16.665506838988701</v>
      </c>
      <c r="T2400" s="137">
        <v>21.2908850537947</v>
      </c>
      <c r="U2400" s="137">
        <v>11.2987341786814</v>
      </c>
      <c r="V2400" s="1">
        <v>17967746</v>
      </c>
      <c r="W2400" s="1">
        <v>2540559</v>
      </c>
      <c r="X2400" s="1">
        <v>8693664</v>
      </c>
      <c r="Y2400" s="1">
        <v>6507774</v>
      </c>
      <c r="Z2400" s="1">
        <v>4451517</v>
      </c>
      <c r="AA2400" s="1">
        <v>1880216</v>
      </c>
      <c r="AB2400" s="1">
        <v>5621067</v>
      </c>
      <c r="AC2400" s="1">
        <v>6748441</v>
      </c>
      <c r="AD2400" s="1">
        <v>2802434</v>
      </c>
      <c r="AE2400" s="1">
        <v>1095069</v>
      </c>
      <c r="AH2400" s="136">
        <f t="shared" si="37"/>
        <v>40060</v>
      </c>
      <c r="AI2400" s="177">
        <f>HLOOKUP(附加题模型!$E$2,历史数据!$B$3:$K$5000,ROW(A2398),)</f>
        <v>10.764422643126601</v>
      </c>
      <c r="AJ2400" s="177">
        <f>HLOOKUP(附加题模型!$E$2,历史数据!$L$3:$U$5000,ROW(A2398),)</f>
        <v>11.2987341786814</v>
      </c>
    </row>
    <row r="2401" spans="1:36" x14ac:dyDescent="0.2">
      <c r="A2401" s="148">
        <v>40063</v>
      </c>
      <c r="B2401" s="137">
        <v>19.855642819251699</v>
      </c>
      <c r="C2401" s="137">
        <v>50.422509941156797</v>
      </c>
      <c r="D2401" s="137">
        <v>10.6493010032382</v>
      </c>
      <c r="E2401" s="137">
        <v>6.4858072046156598</v>
      </c>
      <c r="F2401" s="137">
        <v>14.3836026281438</v>
      </c>
      <c r="G2401" s="137">
        <v>10.0794256579328</v>
      </c>
      <c r="H2401" s="137">
        <v>5.8208944414111397</v>
      </c>
      <c r="I2401" s="137">
        <v>16.665506838988701</v>
      </c>
      <c r="J2401" s="137">
        <v>21.400069079711599</v>
      </c>
      <c r="K2401" s="137">
        <v>11.859109691580199</v>
      </c>
      <c r="L2401" s="137">
        <v>19.488512289465898</v>
      </c>
      <c r="M2401" s="137">
        <v>50.727177674940201</v>
      </c>
      <c r="N2401" s="137">
        <v>10.712314618642001</v>
      </c>
      <c r="O2401" s="137">
        <v>6.2329706525713204</v>
      </c>
      <c r="P2401" s="137">
        <v>14.6233293386128</v>
      </c>
      <c r="Q2401" s="137">
        <v>10.226929448048899</v>
      </c>
      <c r="R2401" s="137">
        <v>5.7811161194880603</v>
      </c>
      <c r="S2401" s="137">
        <v>16.767498924906601</v>
      </c>
      <c r="T2401" s="137">
        <v>21.509253105628499</v>
      </c>
      <c r="U2401" s="137">
        <v>11.859109691580199</v>
      </c>
      <c r="V2401" s="1">
        <v>21045683</v>
      </c>
      <c r="W2401" s="1">
        <v>2996946</v>
      </c>
      <c r="X2401" s="1">
        <v>8853271</v>
      </c>
      <c r="Y2401" s="1">
        <v>11373463</v>
      </c>
      <c r="Z2401" s="1">
        <v>6769198</v>
      </c>
      <c r="AA2401" s="1">
        <v>1709929</v>
      </c>
      <c r="AB2401" s="1">
        <v>4539485</v>
      </c>
      <c r="AC2401" s="1">
        <v>6885272</v>
      </c>
      <c r="AD2401" s="1">
        <v>3778895</v>
      </c>
      <c r="AE2401" s="1">
        <v>2163597</v>
      </c>
      <c r="AH2401" s="136">
        <f t="shared" si="37"/>
        <v>40063</v>
      </c>
      <c r="AI2401" s="177">
        <f>HLOOKUP(附加题模型!$E$2,历史数据!$B$3:$K$5000,ROW(A2399),)</f>
        <v>11.859109691580199</v>
      </c>
      <c r="AJ2401" s="177">
        <f>HLOOKUP(附加题模型!$E$2,历史数据!$L$3:$U$5000,ROW(A2399),)</f>
        <v>11.859109691580199</v>
      </c>
    </row>
    <row r="2402" spans="1:36" x14ac:dyDescent="0.2">
      <c r="A2402" s="148">
        <v>40064</v>
      </c>
      <c r="B2402" s="137">
        <v>19.274352813757499</v>
      </c>
      <c r="C2402" s="137">
        <v>50.270176074265102</v>
      </c>
      <c r="D2402" s="137">
        <v>10.6114928339959</v>
      </c>
      <c r="E2402" s="137">
        <v>6.13403461046701</v>
      </c>
      <c r="F2402" s="137">
        <v>14.596693037449599</v>
      </c>
      <c r="G2402" s="137">
        <v>10.153177552990799</v>
      </c>
      <c r="H2402" s="137">
        <v>5.7811161194880603</v>
      </c>
      <c r="I2402" s="137">
        <v>16.726702090539401</v>
      </c>
      <c r="J2402" s="137">
        <v>21.400069079711599</v>
      </c>
      <c r="K2402" s="137">
        <v>11.885173668924301</v>
      </c>
      <c r="L2402" s="137">
        <v>19.6720775543588</v>
      </c>
      <c r="M2402" s="137">
        <v>51.1841792756153</v>
      </c>
      <c r="N2402" s="137">
        <v>11.0903963110646</v>
      </c>
      <c r="O2402" s="137">
        <v>6.2659493332727498</v>
      </c>
      <c r="P2402" s="137">
        <v>14.5034659833783</v>
      </c>
      <c r="Q2402" s="137">
        <v>10.546520993300399</v>
      </c>
      <c r="R2402" s="137">
        <v>6.0065266103855297</v>
      </c>
      <c r="S2402" s="137">
        <v>17.359053023230601</v>
      </c>
      <c r="T2402" s="137">
        <v>21.683947547095499</v>
      </c>
      <c r="U2402" s="137">
        <v>11.5984699181389</v>
      </c>
      <c r="V2402" s="1">
        <v>10207803</v>
      </c>
      <c r="W2402" s="1">
        <v>2740397</v>
      </c>
      <c r="X2402" s="1">
        <v>8512964</v>
      </c>
      <c r="Y2402" s="1">
        <v>4769265</v>
      </c>
      <c r="Z2402" s="1">
        <v>6610528</v>
      </c>
      <c r="AA2402" s="1">
        <v>1901925</v>
      </c>
      <c r="AB2402" s="1">
        <v>5293215</v>
      </c>
      <c r="AC2402" s="1">
        <v>9737950</v>
      </c>
      <c r="AD2402" s="1">
        <v>2703277</v>
      </c>
      <c r="AE2402" s="1">
        <v>6665275</v>
      </c>
      <c r="AH2402" s="136">
        <f t="shared" si="37"/>
        <v>40064</v>
      </c>
      <c r="AI2402" s="177">
        <f>HLOOKUP(附加题模型!$E$2,历史数据!$B$3:$K$5000,ROW(A2400),)</f>
        <v>11.885173668924301</v>
      </c>
      <c r="AJ2402" s="177">
        <f>HLOOKUP(附加题模型!$E$2,历史数据!$L$3:$U$5000,ROW(A2400),)</f>
        <v>11.5984699181389</v>
      </c>
    </row>
    <row r="2403" spans="1:36" x14ac:dyDescent="0.2">
      <c r="A2403" s="148">
        <v>40065</v>
      </c>
      <c r="B2403" s="137">
        <v>19.855642819251699</v>
      </c>
      <c r="C2403" s="137">
        <v>51.1841792756153</v>
      </c>
      <c r="D2403" s="137">
        <v>11.027382695660799</v>
      </c>
      <c r="E2403" s="137">
        <v>6.2439635461384597</v>
      </c>
      <c r="F2403" s="137">
        <v>14.490147832796699</v>
      </c>
      <c r="G2403" s="137">
        <v>10.521937028281</v>
      </c>
      <c r="H2403" s="137">
        <v>5.9534888478214203</v>
      </c>
      <c r="I2403" s="137">
        <v>17.114272017027499</v>
      </c>
      <c r="J2403" s="137">
        <v>21.705784352278901</v>
      </c>
      <c r="K2403" s="137">
        <v>11.311766167353399</v>
      </c>
      <c r="L2403" s="137">
        <v>19.6720775543588</v>
      </c>
      <c r="M2403" s="137">
        <v>50.498676874602602</v>
      </c>
      <c r="N2403" s="137">
        <v>10.876150018691799</v>
      </c>
      <c r="O2403" s="137">
        <v>6.3099209075413398</v>
      </c>
      <c r="P2403" s="137">
        <v>14.3836026281438</v>
      </c>
      <c r="Q2403" s="137">
        <v>10.6202728883584</v>
      </c>
      <c r="R2403" s="137">
        <v>5.9269699665393603</v>
      </c>
      <c r="S2403" s="137">
        <v>17.073475182660399</v>
      </c>
      <c r="T2403" s="137">
        <v>21.6402739367288</v>
      </c>
      <c r="U2403" s="137">
        <v>11.051126393912099</v>
      </c>
      <c r="V2403" s="1">
        <v>8275894</v>
      </c>
      <c r="W2403" s="1">
        <v>2783670</v>
      </c>
      <c r="X2403" s="1">
        <v>6720521</v>
      </c>
      <c r="Y2403" s="1">
        <v>6202663</v>
      </c>
      <c r="Z2403" s="1">
        <v>3650892</v>
      </c>
      <c r="AA2403" s="1">
        <v>1714746</v>
      </c>
      <c r="AB2403" s="1">
        <v>4851337</v>
      </c>
      <c r="AC2403" s="1">
        <v>6497320</v>
      </c>
      <c r="AD2403" s="1">
        <v>3109355</v>
      </c>
      <c r="AE2403" s="1">
        <v>3534406</v>
      </c>
      <c r="AH2403" s="136">
        <f t="shared" si="37"/>
        <v>40065</v>
      </c>
      <c r="AI2403" s="177">
        <f>HLOOKUP(附加题模型!$E$2,历史数据!$B$3:$K$5000,ROW(A2401),)</f>
        <v>11.311766167353399</v>
      </c>
      <c r="AJ2403" s="177">
        <f>HLOOKUP(附加题模型!$E$2,历史数据!$L$3:$U$5000,ROW(A2401),)</f>
        <v>11.051126393912099</v>
      </c>
    </row>
    <row r="2404" spans="1:36" x14ac:dyDescent="0.2">
      <c r="A2404" s="148">
        <v>40066</v>
      </c>
      <c r="B2404" s="137">
        <v>19.6414833435433</v>
      </c>
      <c r="C2404" s="137">
        <v>50.727177674940201</v>
      </c>
      <c r="D2404" s="137">
        <v>10.838341849449501</v>
      </c>
      <c r="E2404" s="137">
        <v>6.2989280139741899</v>
      </c>
      <c r="F2404" s="137">
        <v>14.1838303694195</v>
      </c>
      <c r="G2404" s="137">
        <v>10.6202728883584</v>
      </c>
      <c r="H2404" s="137">
        <v>5.90045108525731</v>
      </c>
      <c r="I2404" s="137">
        <v>16.9510846795589</v>
      </c>
      <c r="J2404" s="137">
        <v>21.6402739367288</v>
      </c>
      <c r="K2404" s="137">
        <v>10.933838495863499</v>
      </c>
      <c r="L2404" s="137">
        <v>19.978019662513699</v>
      </c>
      <c r="M2404" s="137">
        <v>50.498676874602602</v>
      </c>
      <c r="N2404" s="137">
        <v>10.8887527417725</v>
      </c>
      <c r="O2404" s="137">
        <v>6.3099209075413398</v>
      </c>
      <c r="P2404" s="137">
        <v>13.7310132496447</v>
      </c>
      <c r="Q2404" s="137">
        <v>10.743192713455199</v>
      </c>
      <c r="R2404" s="137">
        <v>5.8208944414111397</v>
      </c>
      <c r="S2404" s="137">
        <v>16.543116335887198</v>
      </c>
      <c r="T2404" s="137">
        <v>21.269048248611298</v>
      </c>
      <c r="U2404" s="137">
        <v>10.7904866204708</v>
      </c>
      <c r="V2404" s="1">
        <v>11341892</v>
      </c>
      <c r="W2404" s="1">
        <v>2116399</v>
      </c>
      <c r="X2404" s="1">
        <v>5352302</v>
      </c>
      <c r="Y2404" s="1">
        <v>4572267</v>
      </c>
      <c r="Z2404" s="1">
        <v>4403164</v>
      </c>
      <c r="AA2404" s="1">
        <v>1523267</v>
      </c>
      <c r="AB2404" s="1">
        <v>3374774</v>
      </c>
      <c r="AC2404" s="1">
        <v>4857271</v>
      </c>
      <c r="AD2404" s="1">
        <v>3006912</v>
      </c>
      <c r="AE2404" s="1">
        <v>1861640</v>
      </c>
      <c r="AH2404" s="136">
        <f t="shared" si="37"/>
        <v>40066</v>
      </c>
      <c r="AI2404" s="177">
        <f>HLOOKUP(附加题模型!$E$2,历史数据!$B$3:$K$5000,ROW(A2402),)</f>
        <v>10.933838495863499</v>
      </c>
      <c r="AJ2404" s="177">
        <f>HLOOKUP(附加题模型!$E$2,历史数据!$L$3:$U$5000,ROW(A2402),)</f>
        <v>10.7904866204708</v>
      </c>
    </row>
    <row r="2405" spans="1:36" x14ac:dyDescent="0.2">
      <c r="A2405" s="148">
        <v>40067</v>
      </c>
      <c r="B2405" s="137">
        <v>19.825048608436301</v>
      </c>
      <c r="C2405" s="137">
        <v>50.1178422073733</v>
      </c>
      <c r="D2405" s="137">
        <v>10.6493010032382</v>
      </c>
      <c r="E2405" s="137">
        <v>6.3099209075413398</v>
      </c>
      <c r="F2405" s="137">
        <v>13.717695099063</v>
      </c>
      <c r="G2405" s="137">
        <v>10.743192713455199</v>
      </c>
      <c r="H2405" s="137">
        <v>5.7545972382060002</v>
      </c>
      <c r="I2405" s="137">
        <v>16.420725832785699</v>
      </c>
      <c r="J2405" s="137">
        <v>21.225374638244599</v>
      </c>
      <c r="K2405" s="137">
        <v>10.842614575159001</v>
      </c>
      <c r="L2405" s="137">
        <v>20.283961770668601</v>
      </c>
      <c r="M2405" s="137">
        <v>51.108012342169502</v>
      </c>
      <c r="N2405" s="137">
        <v>10.687109172480501</v>
      </c>
      <c r="O2405" s="137">
        <v>6.4528285239142198</v>
      </c>
      <c r="P2405" s="137">
        <v>13.8775129060424</v>
      </c>
      <c r="Q2405" s="137">
        <v>10.743192713455199</v>
      </c>
      <c r="R2405" s="137">
        <v>5.9137105258983302</v>
      </c>
      <c r="S2405" s="137">
        <v>16.706303673355801</v>
      </c>
      <c r="T2405" s="137">
        <v>21.596600326362001</v>
      </c>
      <c r="U2405" s="137">
        <v>10.8686785525032</v>
      </c>
      <c r="V2405" s="1">
        <v>15505839</v>
      </c>
      <c r="W2405" s="1">
        <v>2823657</v>
      </c>
      <c r="X2405" s="1">
        <v>4006225</v>
      </c>
      <c r="Y2405" s="1">
        <v>7694155</v>
      </c>
      <c r="Z2405" s="1">
        <v>4315278</v>
      </c>
      <c r="AA2405" s="1">
        <v>0</v>
      </c>
      <c r="AB2405" s="1">
        <v>5315903</v>
      </c>
      <c r="AC2405" s="1">
        <v>5254135</v>
      </c>
      <c r="AD2405" s="1">
        <v>2882217</v>
      </c>
      <c r="AE2405" s="1">
        <v>1423621</v>
      </c>
      <c r="AH2405" s="136">
        <f t="shared" si="37"/>
        <v>40067</v>
      </c>
      <c r="AI2405" s="177">
        <f>HLOOKUP(附加题模型!$E$2,历史数据!$B$3:$K$5000,ROW(A2403),)</f>
        <v>10.842614575159001</v>
      </c>
      <c r="AJ2405" s="177">
        <f>HLOOKUP(附加题模型!$E$2,历史数据!$L$3:$U$5000,ROW(A2403),)</f>
        <v>10.8686785525032</v>
      </c>
    </row>
    <row r="2406" spans="1:36" x14ac:dyDescent="0.2">
      <c r="A2406" s="148">
        <v>40070</v>
      </c>
      <c r="B2406" s="137">
        <v>20.0392080841447</v>
      </c>
      <c r="C2406" s="137">
        <v>51.488847009398697</v>
      </c>
      <c r="D2406" s="137">
        <v>10.687109172480501</v>
      </c>
      <c r="E2406" s="137">
        <v>6.4858072046156598</v>
      </c>
      <c r="F2406" s="137">
        <v>13.8109221531343</v>
      </c>
      <c r="G2406" s="137">
        <v>10.866112538551899</v>
      </c>
      <c r="H2406" s="137">
        <v>5.9534888478214203</v>
      </c>
      <c r="I2406" s="137">
        <v>16.8082957592738</v>
      </c>
      <c r="J2406" s="137">
        <v>21.618437131545399</v>
      </c>
      <c r="K2406" s="137">
        <v>10.881710541175201</v>
      </c>
      <c r="L2406" s="137">
        <v>20.467527035561499</v>
      </c>
      <c r="M2406" s="137">
        <v>52.098182476965597</v>
      </c>
      <c r="N2406" s="137">
        <v>10.8887527417725</v>
      </c>
      <c r="O2406" s="137">
        <v>6.6287148209885496</v>
      </c>
      <c r="P2406" s="137">
        <v>14.037330713021801</v>
      </c>
      <c r="Q2406" s="137">
        <v>11.284039943880799</v>
      </c>
      <c r="R2406" s="137">
        <v>6.03304549166758</v>
      </c>
      <c r="S2406" s="137">
        <v>17.58343561225</v>
      </c>
      <c r="T2406" s="137">
        <v>22.229867676680001</v>
      </c>
      <c r="U2406" s="137">
        <v>10.9859664505518</v>
      </c>
      <c r="V2406" s="1">
        <v>10317162</v>
      </c>
      <c r="W2406" s="1">
        <v>2431973</v>
      </c>
      <c r="X2406" s="1">
        <v>5280058</v>
      </c>
      <c r="Y2406" s="1">
        <v>10101463</v>
      </c>
      <c r="Z2406" s="1">
        <v>3653888</v>
      </c>
      <c r="AA2406" s="1">
        <v>4323237</v>
      </c>
      <c r="AB2406" s="1">
        <v>4624287</v>
      </c>
      <c r="AC2406" s="1">
        <v>9247654</v>
      </c>
      <c r="AD2406" s="1">
        <v>5170377</v>
      </c>
      <c r="AE2406" s="1">
        <v>2003975</v>
      </c>
      <c r="AH2406" s="136">
        <f t="shared" si="37"/>
        <v>40070</v>
      </c>
      <c r="AI2406" s="177">
        <f>HLOOKUP(附加题模型!$E$2,历史数据!$B$3:$K$5000,ROW(A2404),)</f>
        <v>10.881710541175201</v>
      </c>
      <c r="AJ2406" s="177">
        <f>HLOOKUP(附加题模型!$E$2,历史数据!$L$3:$U$5000,ROW(A2404),)</f>
        <v>10.9859664505518</v>
      </c>
    </row>
    <row r="2407" spans="1:36" x14ac:dyDescent="0.2">
      <c r="A2407" s="148">
        <v>40071</v>
      </c>
      <c r="B2407" s="137">
        <v>20.467527035561499</v>
      </c>
      <c r="C2407" s="137">
        <v>52.326683277303196</v>
      </c>
      <c r="D2407" s="137">
        <v>10.8887527417725</v>
      </c>
      <c r="E2407" s="137">
        <v>6.6177219274213996</v>
      </c>
      <c r="F2407" s="137">
        <v>14.103921465929901</v>
      </c>
      <c r="G2407" s="137">
        <v>11.3086239089002</v>
      </c>
      <c r="H2407" s="137">
        <v>6.03304549166758</v>
      </c>
      <c r="I2407" s="137">
        <v>17.4610451091485</v>
      </c>
      <c r="J2407" s="137">
        <v>22.339051702596901</v>
      </c>
      <c r="K2407" s="137">
        <v>10.972934461879699</v>
      </c>
      <c r="L2407" s="137">
        <v>20.8652517761628</v>
      </c>
      <c r="M2407" s="137">
        <v>52.783684877978303</v>
      </c>
      <c r="N2407" s="137">
        <v>11.0777935879839</v>
      </c>
      <c r="O2407" s="137">
        <v>6.5627574595856704</v>
      </c>
      <c r="P2407" s="137">
        <v>14.476829682215101</v>
      </c>
      <c r="Q2407" s="137">
        <v>11.6527994191711</v>
      </c>
      <c r="R2407" s="137">
        <v>6.05956437294964</v>
      </c>
      <c r="S2407" s="137">
        <v>18.501364385511302</v>
      </c>
      <c r="T2407" s="137">
        <v>22.142520455946499</v>
      </c>
      <c r="U2407" s="137">
        <v>10.998998439223801</v>
      </c>
      <c r="V2407" s="1">
        <v>14373348</v>
      </c>
      <c r="W2407" s="1">
        <v>3570845</v>
      </c>
      <c r="X2407" s="1">
        <v>13623799</v>
      </c>
      <c r="Y2407" s="1">
        <v>5361821</v>
      </c>
      <c r="Z2407" s="1">
        <v>5343605</v>
      </c>
      <c r="AA2407" s="1">
        <v>4872734</v>
      </c>
      <c r="AB2407" s="1">
        <v>4740949</v>
      </c>
      <c r="AC2407" s="1">
        <v>15174151</v>
      </c>
      <c r="AD2407" s="1">
        <v>3798140</v>
      </c>
      <c r="AE2407" s="1">
        <v>1696097</v>
      </c>
      <c r="AH2407" s="136">
        <f t="shared" si="37"/>
        <v>40071</v>
      </c>
      <c r="AI2407" s="177">
        <f>HLOOKUP(附加题模型!$E$2,历史数据!$B$3:$K$5000,ROW(A2405),)</f>
        <v>10.972934461879699</v>
      </c>
      <c r="AJ2407" s="177">
        <f>HLOOKUP(附加题模型!$E$2,历史数据!$L$3:$U$5000,ROW(A2405),)</f>
        <v>10.998998439223801</v>
      </c>
    </row>
    <row r="2408" spans="1:36" x14ac:dyDescent="0.2">
      <c r="A2408" s="148">
        <v>40072</v>
      </c>
      <c r="B2408" s="137">
        <v>20.651092300454401</v>
      </c>
      <c r="C2408" s="137">
        <v>52.555184077640703</v>
      </c>
      <c r="D2408" s="137">
        <v>11.052588141822399</v>
      </c>
      <c r="E2408" s="137">
        <v>6.4858072046156598</v>
      </c>
      <c r="F2408" s="137">
        <v>14.490147832796699</v>
      </c>
      <c r="G2408" s="137">
        <v>11.6282154541517</v>
      </c>
      <c r="H2408" s="137">
        <v>6.03304549166758</v>
      </c>
      <c r="I2408" s="137">
        <v>18.358575465226199</v>
      </c>
      <c r="J2408" s="137">
        <v>22.404562118146998</v>
      </c>
      <c r="K2408" s="137">
        <v>10.998998439223801</v>
      </c>
      <c r="L2408" s="137">
        <v>20.651092300454401</v>
      </c>
      <c r="M2408" s="137">
        <v>52.707517944532398</v>
      </c>
      <c r="N2408" s="137">
        <v>11.2542317111144</v>
      </c>
      <c r="O2408" s="137">
        <v>6.6287148209885496</v>
      </c>
      <c r="P2408" s="137">
        <v>14.3969207787254</v>
      </c>
      <c r="Q2408" s="137">
        <v>11.8003032092872</v>
      </c>
      <c r="R2408" s="137">
        <v>6.1788993387188897</v>
      </c>
      <c r="S2408" s="137">
        <v>18.338177048042599</v>
      </c>
      <c r="T2408" s="137">
        <v>22.3827253129637</v>
      </c>
      <c r="U2408" s="137">
        <v>11.090222359928299</v>
      </c>
      <c r="V2408" s="1">
        <v>9261567</v>
      </c>
      <c r="W2408" s="1">
        <v>2664811</v>
      </c>
      <c r="X2408" s="1">
        <v>8512222</v>
      </c>
      <c r="Y2408" s="1">
        <v>6410379</v>
      </c>
      <c r="Z2408" s="1">
        <v>4080779</v>
      </c>
      <c r="AA2408" s="1">
        <v>2892538</v>
      </c>
      <c r="AB2408" s="1">
        <v>6467412</v>
      </c>
      <c r="AC2408" s="1">
        <v>7327614</v>
      </c>
      <c r="AD2408" s="1">
        <v>4297154</v>
      </c>
      <c r="AE2408" s="1">
        <v>3367861</v>
      </c>
      <c r="AH2408" s="136">
        <f t="shared" si="37"/>
        <v>40072</v>
      </c>
      <c r="AI2408" s="177">
        <f>HLOOKUP(附加题模型!$E$2,历史数据!$B$3:$K$5000,ROW(A2406),)</f>
        <v>10.998998439223801</v>
      </c>
      <c r="AJ2408" s="177">
        <f>HLOOKUP(附加题模型!$E$2,历史数据!$L$3:$U$5000,ROW(A2406),)</f>
        <v>11.090222359928299</v>
      </c>
    </row>
    <row r="2409" spans="1:36" x14ac:dyDescent="0.2">
      <c r="A2409" s="148">
        <v>40073</v>
      </c>
      <c r="B2409" s="137">
        <v>20.498121246377</v>
      </c>
      <c r="C2409" s="137">
        <v>52.707517944532398</v>
      </c>
      <c r="D2409" s="137">
        <v>11.216423541872199</v>
      </c>
      <c r="E2409" s="137">
        <v>6.6177219274213996</v>
      </c>
      <c r="F2409" s="137">
        <v>14.423557079888599</v>
      </c>
      <c r="G2409" s="137">
        <v>11.7265513142291</v>
      </c>
      <c r="H2409" s="137">
        <v>6.20541822000094</v>
      </c>
      <c r="I2409" s="137">
        <v>18.256583379308299</v>
      </c>
      <c r="J2409" s="137">
        <v>22.4919093388806</v>
      </c>
      <c r="K2409" s="137">
        <v>11.090222359928299</v>
      </c>
      <c r="L2409" s="137">
        <v>21.140599673502201</v>
      </c>
      <c r="M2409" s="137">
        <v>53.316853412099299</v>
      </c>
      <c r="N2409" s="137">
        <v>11.1282044803069</v>
      </c>
      <c r="O2409" s="137">
        <v>6.7826153309285804</v>
      </c>
      <c r="P2409" s="137">
        <v>14.583374886868</v>
      </c>
      <c r="Q2409" s="137">
        <v>11.775719244267799</v>
      </c>
      <c r="R2409" s="137">
        <v>6.2982343044881404</v>
      </c>
      <c r="S2409" s="137">
        <v>18.460567551144099</v>
      </c>
      <c r="T2409" s="137">
        <v>22.688440585531001</v>
      </c>
      <c r="U2409" s="137">
        <v>11.051126393912099</v>
      </c>
      <c r="V2409" s="1">
        <v>10659486</v>
      </c>
      <c r="W2409" s="1">
        <v>3881518</v>
      </c>
      <c r="X2409" s="1">
        <v>8087198</v>
      </c>
      <c r="Y2409" s="1">
        <v>7290884</v>
      </c>
      <c r="Z2409" s="1">
        <v>4911157</v>
      </c>
      <c r="AA2409" s="1">
        <v>3084126</v>
      </c>
      <c r="AB2409" s="1">
        <v>7788521</v>
      </c>
      <c r="AC2409" s="1">
        <v>7433725</v>
      </c>
      <c r="AD2409" s="1">
        <v>4677026</v>
      </c>
      <c r="AE2409" s="1">
        <v>2847574</v>
      </c>
      <c r="AH2409" s="136">
        <f t="shared" si="37"/>
        <v>40073</v>
      </c>
      <c r="AI2409" s="177">
        <f>HLOOKUP(附加题模型!$E$2,历史数据!$B$3:$K$5000,ROW(A2407),)</f>
        <v>11.090222359928299</v>
      </c>
      <c r="AJ2409" s="177">
        <f>HLOOKUP(附加题模型!$E$2,历史数据!$L$3:$U$5000,ROW(A2407),)</f>
        <v>11.051126393912099</v>
      </c>
    </row>
    <row r="2410" spans="1:36" x14ac:dyDescent="0.2">
      <c r="A2410" s="148">
        <v>40074</v>
      </c>
      <c r="B2410" s="137">
        <v>21.874860733074001</v>
      </c>
      <c r="C2410" s="137">
        <v>53.850021946220302</v>
      </c>
      <c r="D2410" s="137">
        <v>11.1282044803069</v>
      </c>
      <c r="E2410" s="137">
        <v>6.7606295437942903</v>
      </c>
      <c r="F2410" s="137">
        <v>14.410238929307001</v>
      </c>
      <c r="G2410" s="137">
        <v>11.775719244267799</v>
      </c>
      <c r="H2410" s="137">
        <v>6.2982343044881404</v>
      </c>
      <c r="I2410" s="137">
        <v>18.562559637062002</v>
      </c>
      <c r="J2410" s="137">
        <v>22.863135026997998</v>
      </c>
      <c r="K2410" s="137">
        <v>11.025062416568</v>
      </c>
      <c r="L2410" s="137">
        <v>21.171193884317699</v>
      </c>
      <c r="M2410" s="137">
        <v>50.9556784752778</v>
      </c>
      <c r="N2410" s="137">
        <v>11.2794371572759</v>
      </c>
      <c r="O2410" s="137">
        <v>6.4418356303470796</v>
      </c>
      <c r="P2410" s="137">
        <v>14.703238242102501</v>
      </c>
      <c r="Q2410" s="137">
        <v>11.382375803958199</v>
      </c>
      <c r="R2410" s="137">
        <v>6.1656398980778597</v>
      </c>
      <c r="S2410" s="137">
        <v>17.909810287187302</v>
      </c>
      <c r="T2410" s="137">
        <v>21.858641988562599</v>
      </c>
      <c r="U2410" s="137">
        <v>10.503782869685301</v>
      </c>
      <c r="V2410" s="1">
        <v>18904705</v>
      </c>
      <c r="W2410" s="1">
        <v>3593805</v>
      </c>
      <c r="X2410" s="1">
        <v>8015954</v>
      </c>
      <c r="Y2410" s="1">
        <v>5570060</v>
      </c>
      <c r="Z2410" s="1">
        <v>8719544</v>
      </c>
      <c r="AA2410" s="1">
        <v>2665402</v>
      </c>
      <c r="AB2410" s="1">
        <v>10238955</v>
      </c>
      <c r="AC2410" s="1">
        <v>8331114</v>
      </c>
      <c r="AD2410" s="1">
        <v>5034169</v>
      </c>
      <c r="AE2410" s="1">
        <v>1945700</v>
      </c>
      <c r="AH2410" s="136">
        <f t="shared" si="37"/>
        <v>40074</v>
      </c>
      <c r="AI2410" s="177">
        <f>HLOOKUP(附加题模型!$E$2,历史数据!$B$3:$K$5000,ROW(A2408),)</f>
        <v>11.025062416568</v>
      </c>
      <c r="AJ2410" s="177">
        <f>HLOOKUP(附加题模型!$E$2,历史数据!$L$3:$U$5000,ROW(A2408),)</f>
        <v>10.503782869685301</v>
      </c>
    </row>
    <row r="2411" spans="1:36" x14ac:dyDescent="0.2">
      <c r="A2411" s="148">
        <v>40077</v>
      </c>
      <c r="B2411" s="137">
        <v>20.681686511269898</v>
      </c>
      <c r="C2411" s="137">
        <v>50.9556784752778</v>
      </c>
      <c r="D2411" s="137">
        <v>11.2794371572759</v>
      </c>
      <c r="E2411" s="137">
        <v>6.3978640560785003</v>
      </c>
      <c r="F2411" s="137">
        <v>14.6899200915209</v>
      </c>
      <c r="G2411" s="137">
        <v>11.3086239089002</v>
      </c>
      <c r="H2411" s="137">
        <v>6.1656398980778597</v>
      </c>
      <c r="I2411" s="137">
        <v>17.5630371950664</v>
      </c>
      <c r="J2411" s="137">
        <v>21.5747635211786</v>
      </c>
      <c r="K2411" s="137">
        <v>10.308303039604301</v>
      </c>
      <c r="L2411" s="137">
        <v>22.150208630413299</v>
      </c>
      <c r="M2411" s="137">
        <v>52.174349410411502</v>
      </c>
      <c r="N2411" s="137">
        <v>11.2416289880337</v>
      </c>
      <c r="O2411" s="137">
        <v>6.4968000981828</v>
      </c>
      <c r="P2411" s="137">
        <v>15.2759187171119</v>
      </c>
      <c r="Q2411" s="137">
        <v>11.6282154541517</v>
      </c>
      <c r="R2411" s="137">
        <v>6.21867766064197</v>
      </c>
      <c r="S2411" s="137">
        <v>18.072997624656001</v>
      </c>
      <c r="T2411" s="137">
        <v>21.8149683781958</v>
      </c>
      <c r="U2411" s="137">
        <v>10.086759232179199</v>
      </c>
      <c r="V2411" s="1">
        <v>15764273</v>
      </c>
      <c r="W2411" s="1">
        <v>2963108</v>
      </c>
      <c r="X2411" s="1">
        <v>6109776</v>
      </c>
      <c r="Y2411" s="1">
        <v>3476268</v>
      </c>
      <c r="Z2411" s="1">
        <v>7429793</v>
      </c>
      <c r="AA2411" s="1">
        <v>1790009</v>
      </c>
      <c r="AB2411" s="1">
        <v>5417116</v>
      </c>
      <c r="AC2411" s="1">
        <v>4373928</v>
      </c>
      <c r="AD2411" s="1">
        <v>2673345</v>
      </c>
      <c r="AE2411" s="1">
        <v>4233453</v>
      </c>
      <c r="AH2411" s="136">
        <f t="shared" si="37"/>
        <v>40077</v>
      </c>
      <c r="AI2411" s="177">
        <f>HLOOKUP(附加题模型!$E$2,历史数据!$B$3:$K$5000,ROW(A2409),)</f>
        <v>10.308303039604301</v>
      </c>
      <c r="AJ2411" s="177">
        <f>HLOOKUP(附加题模型!$E$2,历史数据!$L$3:$U$5000,ROW(A2409),)</f>
        <v>10.086759232179199</v>
      </c>
    </row>
    <row r="2412" spans="1:36" x14ac:dyDescent="0.2">
      <c r="A2412" s="148">
        <v>40078</v>
      </c>
      <c r="B2412" s="137">
        <v>22.027831787151399</v>
      </c>
      <c r="C2412" s="137">
        <v>52.174349410411502</v>
      </c>
      <c r="D2412" s="137">
        <v>11.052588141822399</v>
      </c>
      <c r="E2412" s="137">
        <v>6.50779299174995</v>
      </c>
      <c r="F2412" s="137">
        <v>15.2359642653671</v>
      </c>
      <c r="G2412" s="137">
        <v>11.6527994191711</v>
      </c>
      <c r="H2412" s="137">
        <v>6.231937101283</v>
      </c>
      <c r="I2412" s="137">
        <v>18.0933960418396</v>
      </c>
      <c r="J2412" s="137">
        <v>21.727621157462298</v>
      </c>
      <c r="K2412" s="137">
        <v>10.034631277490901</v>
      </c>
      <c r="L2412" s="137">
        <v>21.691295468181</v>
      </c>
      <c r="M2412" s="137">
        <v>50.727177674940201</v>
      </c>
      <c r="N2412" s="137">
        <v>11.531491618891099</v>
      </c>
      <c r="O2412" s="137">
        <v>6.32091380110848</v>
      </c>
      <c r="P2412" s="137">
        <v>14.583374886868</v>
      </c>
      <c r="Q2412" s="137">
        <v>11.357791838938899</v>
      </c>
      <c r="R2412" s="137">
        <v>6.20541822000094</v>
      </c>
      <c r="S2412" s="137">
        <v>17.216264102945502</v>
      </c>
      <c r="T2412" s="137">
        <v>21.1817010278778</v>
      </c>
      <c r="U2412" s="137">
        <v>10.151919175539501</v>
      </c>
      <c r="V2412" s="1">
        <v>14330823</v>
      </c>
      <c r="W2412" s="1">
        <v>2168851</v>
      </c>
      <c r="X2412" s="1">
        <v>8512988</v>
      </c>
      <c r="Y2412" s="1">
        <v>3695272</v>
      </c>
      <c r="Z2412" s="1">
        <v>4979696</v>
      </c>
      <c r="AA2412" s="1">
        <v>1131291</v>
      </c>
      <c r="AB2412" s="1">
        <v>5838566</v>
      </c>
      <c r="AC2412" s="1">
        <v>4046015</v>
      </c>
      <c r="AD2412" s="1">
        <v>2687351</v>
      </c>
      <c r="AE2412" s="1">
        <v>1894217</v>
      </c>
      <c r="AH2412" s="136">
        <f t="shared" si="37"/>
        <v>40078</v>
      </c>
      <c r="AI2412" s="177">
        <f>HLOOKUP(附加题模型!$E$2,历史数据!$B$3:$K$5000,ROW(A2410),)</f>
        <v>10.034631277490901</v>
      </c>
      <c r="AJ2412" s="177">
        <f>HLOOKUP(附加题模型!$E$2,历史数据!$L$3:$U$5000,ROW(A2410),)</f>
        <v>10.151919175539501</v>
      </c>
    </row>
    <row r="2413" spans="1:36" x14ac:dyDescent="0.2">
      <c r="A2413" s="148">
        <v>40079</v>
      </c>
      <c r="B2413" s="137">
        <v>21.507730203288101</v>
      </c>
      <c r="C2413" s="137">
        <v>50.574843808048499</v>
      </c>
      <c r="D2413" s="137">
        <v>11.4684780034873</v>
      </c>
      <c r="E2413" s="137">
        <v>6.2659493332727498</v>
      </c>
      <c r="F2413" s="137">
        <v>14.530102284541501</v>
      </c>
      <c r="G2413" s="137">
        <v>11.284039943880799</v>
      </c>
      <c r="H2413" s="137">
        <v>6.20541822000094</v>
      </c>
      <c r="I2413" s="137">
        <v>17.134670434211099</v>
      </c>
      <c r="J2413" s="137">
        <v>21.138027417511001</v>
      </c>
      <c r="K2413" s="137">
        <v>10.164951164211599</v>
      </c>
      <c r="L2413" s="137">
        <v>20.1309907165911</v>
      </c>
      <c r="M2413" s="137">
        <v>49.203839006023102</v>
      </c>
      <c r="N2413" s="137">
        <v>10.7753282340457</v>
      </c>
      <c r="O2413" s="137">
        <v>6.1780061847355903</v>
      </c>
      <c r="P2413" s="137">
        <v>13.797604002552699</v>
      </c>
      <c r="Q2413" s="137">
        <v>10.7923606434939</v>
      </c>
      <c r="R2413" s="137">
        <v>6.20541822000094</v>
      </c>
      <c r="S2413" s="137">
        <v>16.522717918703599</v>
      </c>
      <c r="T2413" s="137">
        <v>20.570270482743201</v>
      </c>
      <c r="U2413" s="137">
        <v>9.6436716173289607</v>
      </c>
      <c r="V2413" s="1">
        <v>12175798</v>
      </c>
      <c r="W2413" s="1">
        <v>1599709</v>
      </c>
      <c r="X2413" s="1">
        <v>7890403</v>
      </c>
      <c r="Y2413" s="1">
        <v>2589429</v>
      </c>
      <c r="Z2413" s="1">
        <v>3673769</v>
      </c>
      <c r="AA2413" s="1">
        <v>2677666</v>
      </c>
      <c r="AB2413" s="1">
        <v>0</v>
      </c>
      <c r="AC2413" s="1">
        <v>3338786</v>
      </c>
      <c r="AD2413" s="1">
        <v>2475819</v>
      </c>
      <c r="AE2413" s="1">
        <v>1811002</v>
      </c>
      <c r="AH2413" s="136">
        <f t="shared" si="37"/>
        <v>40079</v>
      </c>
      <c r="AI2413" s="177">
        <f>HLOOKUP(附加题模型!$E$2,历史数据!$B$3:$K$5000,ROW(A2411),)</f>
        <v>10.164951164211599</v>
      </c>
      <c r="AJ2413" s="177">
        <f>HLOOKUP(附加题模型!$E$2,历史数据!$L$3:$U$5000,ROW(A2411),)</f>
        <v>9.6436716173289607</v>
      </c>
    </row>
    <row r="2414" spans="1:36" x14ac:dyDescent="0.2">
      <c r="A2414" s="148">
        <v>40080</v>
      </c>
      <c r="B2414" s="137">
        <v>19.978019662513699</v>
      </c>
      <c r="C2414" s="137">
        <v>49.127672072577198</v>
      </c>
      <c r="D2414" s="137">
        <v>10.7753282340457</v>
      </c>
      <c r="E2414" s="137">
        <v>6.1889990783027402</v>
      </c>
      <c r="F2414" s="137">
        <v>13.7842858519711</v>
      </c>
      <c r="G2414" s="137">
        <v>10.448185133222999</v>
      </c>
      <c r="H2414" s="137">
        <v>5.9667482884624397</v>
      </c>
      <c r="I2414" s="137">
        <v>16.3391321640513</v>
      </c>
      <c r="J2414" s="137">
        <v>20.482923262009699</v>
      </c>
      <c r="K2414" s="137">
        <v>9.5133517306082904</v>
      </c>
      <c r="L2414" s="137">
        <v>19.335541235388401</v>
      </c>
      <c r="M2414" s="137">
        <v>49.584673673252297</v>
      </c>
      <c r="N2414" s="137">
        <v>10.561081941672899</v>
      </c>
      <c r="O2414" s="137">
        <v>6.1230417168998699</v>
      </c>
      <c r="P2414" s="137">
        <v>13.358105033359401</v>
      </c>
      <c r="Q2414" s="137">
        <v>10.7186087484358</v>
      </c>
      <c r="R2414" s="137">
        <v>5.9137105258983302</v>
      </c>
      <c r="S2414" s="137">
        <v>16.053554323481102</v>
      </c>
      <c r="T2414" s="137">
        <v>20.6794545086601</v>
      </c>
      <c r="U2414" s="137">
        <v>9.4742557645920993</v>
      </c>
      <c r="V2414" s="1">
        <v>8098024</v>
      </c>
      <c r="W2414" s="1">
        <v>2369659</v>
      </c>
      <c r="X2414" s="1">
        <v>5113404</v>
      </c>
      <c r="Y2414" s="1">
        <v>2631409</v>
      </c>
      <c r="Z2414" s="1">
        <v>2314638</v>
      </c>
      <c r="AA2414" s="1">
        <v>1692550</v>
      </c>
      <c r="AB2414" s="1">
        <v>5999951</v>
      </c>
      <c r="AC2414" s="1">
        <v>3300133</v>
      </c>
      <c r="AD2414" s="1">
        <v>1805035</v>
      </c>
      <c r="AE2414" s="1">
        <v>896906</v>
      </c>
      <c r="AH2414" s="136">
        <f t="shared" si="37"/>
        <v>40080</v>
      </c>
      <c r="AI2414" s="177">
        <f>HLOOKUP(附加题模型!$E$2,历史数据!$B$3:$K$5000,ROW(A2412),)</f>
        <v>9.5133517306082904</v>
      </c>
      <c r="AJ2414" s="177">
        <f>HLOOKUP(附加题模型!$E$2,历史数据!$L$3:$U$5000,ROW(A2412),)</f>
        <v>9.4742557645920993</v>
      </c>
    </row>
    <row r="2415" spans="1:36" x14ac:dyDescent="0.2">
      <c r="A2415" s="148">
        <v>40081</v>
      </c>
      <c r="B2415" s="137">
        <v>19.121381759679998</v>
      </c>
      <c r="C2415" s="137">
        <v>49.584673673252297</v>
      </c>
      <c r="D2415" s="137">
        <v>10.561081941672899</v>
      </c>
      <c r="E2415" s="137">
        <v>6.1120488233327199</v>
      </c>
      <c r="F2415" s="137">
        <v>13.4646502380124</v>
      </c>
      <c r="G2415" s="137">
        <v>10.644856853377799</v>
      </c>
      <c r="H2415" s="137">
        <v>5.88719164461628</v>
      </c>
      <c r="I2415" s="137">
        <v>16.053554323481102</v>
      </c>
      <c r="J2415" s="137">
        <v>20.6794545086601</v>
      </c>
      <c r="K2415" s="137">
        <v>9.4872877532641606</v>
      </c>
      <c r="L2415" s="137">
        <v>19.580294921912401</v>
      </c>
      <c r="M2415" s="137">
        <v>52.098182476965597</v>
      </c>
      <c r="N2415" s="137">
        <v>10.535876495511401</v>
      </c>
      <c r="O2415" s="137">
        <v>6.1010559297655798</v>
      </c>
      <c r="P2415" s="137">
        <v>13.1450146240536</v>
      </c>
      <c r="Q2415" s="137">
        <v>10.7923606434939</v>
      </c>
      <c r="R2415" s="137">
        <v>5.7943755601290796</v>
      </c>
      <c r="S2415" s="137">
        <v>15.7067812313602</v>
      </c>
      <c r="T2415" s="137">
        <v>21.159864222694399</v>
      </c>
      <c r="U2415" s="137">
        <v>9.4742557645920993</v>
      </c>
      <c r="V2415" s="1">
        <v>3447828</v>
      </c>
      <c r="W2415" s="1">
        <v>4797065</v>
      </c>
      <c r="X2415" s="1">
        <v>2614709</v>
      </c>
      <c r="Y2415" s="1">
        <v>1781266</v>
      </c>
      <c r="Z2415" s="1">
        <v>2145792</v>
      </c>
      <c r="AA2415" s="1">
        <v>1319900</v>
      </c>
      <c r="AB2415" s="1">
        <v>2558946</v>
      </c>
      <c r="AC2415" s="1">
        <v>1504130</v>
      </c>
      <c r="AD2415" s="1">
        <v>2389418</v>
      </c>
      <c r="AE2415" s="1">
        <v>822279</v>
      </c>
      <c r="AH2415" s="136">
        <f t="shared" si="37"/>
        <v>40081</v>
      </c>
      <c r="AI2415" s="177">
        <f>HLOOKUP(附加题模型!$E$2,历史数据!$B$3:$K$5000,ROW(A2413),)</f>
        <v>9.4872877532641606</v>
      </c>
      <c r="AJ2415" s="177">
        <f>HLOOKUP(附加题模型!$E$2,历史数据!$L$3:$U$5000,ROW(A2413),)</f>
        <v>9.4742557645920993</v>
      </c>
    </row>
    <row r="2416" spans="1:36" x14ac:dyDescent="0.2">
      <c r="A2416" s="148">
        <v>40084</v>
      </c>
      <c r="B2416" s="137">
        <v>19.733265975989799</v>
      </c>
      <c r="C2416" s="137">
        <v>53.316853412099299</v>
      </c>
      <c r="D2416" s="137">
        <v>10.4602601570269</v>
      </c>
      <c r="E2416" s="137">
        <v>6.1780061847355903</v>
      </c>
      <c r="F2416" s="137">
        <v>13.3447868827778</v>
      </c>
      <c r="G2416" s="137">
        <v>10.767776678474499</v>
      </c>
      <c r="H2416" s="137">
        <v>5.7545972382060002</v>
      </c>
      <c r="I2416" s="137">
        <v>16.094351157848301</v>
      </c>
      <c r="J2416" s="137">
        <v>21.400069079711599</v>
      </c>
      <c r="K2416" s="137">
        <v>9.5394157079524309</v>
      </c>
      <c r="L2416" s="137">
        <v>18.999004916418102</v>
      </c>
      <c r="M2416" s="137">
        <v>49.584673673252297</v>
      </c>
      <c r="N2416" s="137">
        <v>10.031767572281201</v>
      </c>
      <c r="O2416" s="137">
        <v>5.9801341005269801</v>
      </c>
      <c r="P2416" s="137">
        <v>12.652243052533899</v>
      </c>
      <c r="Q2416" s="137">
        <v>10.3252653081263</v>
      </c>
      <c r="R2416" s="137">
        <v>5.5159273066674999</v>
      </c>
      <c r="S2416" s="137">
        <v>15.563992311075101</v>
      </c>
      <c r="T2416" s="137">
        <v>21.028843391594201</v>
      </c>
      <c r="U2416" s="137">
        <v>9.0051041723977203</v>
      </c>
      <c r="V2416" s="1">
        <v>3593390</v>
      </c>
      <c r="W2416" s="1">
        <v>4187829</v>
      </c>
      <c r="X2416" s="1">
        <v>2183705</v>
      </c>
      <c r="Y2416" s="1">
        <v>2285089</v>
      </c>
      <c r="Z2416" s="1">
        <v>1275029</v>
      </c>
      <c r="AA2416" s="1">
        <v>1136810</v>
      </c>
      <c r="AB2416" s="1">
        <v>2760229</v>
      </c>
      <c r="AC2416" s="1">
        <v>1805000</v>
      </c>
      <c r="AD2416" s="1">
        <v>4830378</v>
      </c>
      <c r="AE2416" s="1">
        <v>789751</v>
      </c>
      <c r="AH2416" s="136">
        <f t="shared" si="37"/>
        <v>40084</v>
      </c>
      <c r="AI2416" s="177">
        <f>HLOOKUP(附加题模型!$E$2,历史数据!$B$3:$K$5000,ROW(A2414),)</f>
        <v>9.5394157079524309</v>
      </c>
      <c r="AJ2416" s="177">
        <f>HLOOKUP(附加题模型!$E$2,历史数据!$L$3:$U$5000,ROW(A2414),)</f>
        <v>9.0051041723977203</v>
      </c>
    </row>
    <row r="2417" spans="1:36" x14ac:dyDescent="0.2">
      <c r="A2417" s="148">
        <v>40085</v>
      </c>
      <c r="B2417" s="137">
        <v>18.968410705602601</v>
      </c>
      <c r="C2417" s="137">
        <v>48.746837405347897</v>
      </c>
      <c r="D2417" s="137">
        <v>10.082178464604199</v>
      </c>
      <c r="E2417" s="137">
        <v>5.9361625262583999</v>
      </c>
      <c r="F2417" s="137">
        <v>12.638924901952301</v>
      </c>
      <c r="G2417" s="137">
        <v>10.3990172031843</v>
      </c>
      <c r="H2417" s="137">
        <v>5.4761489847444196</v>
      </c>
      <c r="I2417" s="137">
        <v>15.563992311075101</v>
      </c>
      <c r="J2417" s="137">
        <v>20.810475339760401</v>
      </c>
      <c r="K2417" s="137">
        <v>9.0832961044301097</v>
      </c>
      <c r="L2417" s="137">
        <v>18.356526489292801</v>
      </c>
      <c r="M2417" s="137">
        <v>47.832834203997699</v>
      </c>
      <c r="N2417" s="137">
        <v>10.145192080008</v>
      </c>
      <c r="O2417" s="137">
        <v>5.8592122712883796</v>
      </c>
      <c r="P2417" s="137">
        <v>12.026289975198001</v>
      </c>
      <c r="Q2417" s="137">
        <v>10.128593587971499</v>
      </c>
      <c r="R2417" s="137">
        <v>5.3302951376931196</v>
      </c>
      <c r="S2417" s="137">
        <v>15.0744302986691</v>
      </c>
      <c r="T2417" s="137">
        <v>19.9370031324252</v>
      </c>
      <c r="U2417" s="137">
        <v>8.5620165575474694</v>
      </c>
      <c r="V2417" s="1">
        <v>3969799</v>
      </c>
      <c r="W2417" s="1">
        <v>1832431</v>
      </c>
      <c r="X2417" s="1">
        <v>2622226</v>
      </c>
      <c r="Y2417" s="1">
        <v>1727205</v>
      </c>
      <c r="Z2417" s="1">
        <v>2556286</v>
      </c>
      <c r="AA2417" s="1">
        <v>1226969</v>
      </c>
      <c r="AB2417" s="1">
        <v>4880794</v>
      </c>
      <c r="AC2417" s="1">
        <v>1584644</v>
      </c>
      <c r="AD2417" s="1">
        <v>2742873</v>
      </c>
      <c r="AE2417" s="1">
        <v>1283299</v>
      </c>
      <c r="AH2417" s="136">
        <f t="shared" si="37"/>
        <v>40085</v>
      </c>
      <c r="AI2417" s="177">
        <f>HLOOKUP(附加题模型!$E$2,历史数据!$B$3:$K$5000,ROW(A2415),)</f>
        <v>9.0832961044301097</v>
      </c>
      <c r="AJ2417" s="177">
        <f>HLOOKUP(附加题模型!$E$2,历史数据!$L$3:$U$5000,ROW(A2415),)</f>
        <v>8.5620165575474694</v>
      </c>
    </row>
    <row r="2418" spans="1:36" x14ac:dyDescent="0.2">
      <c r="A2418" s="148">
        <v>40086</v>
      </c>
      <c r="B2418" s="137">
        <v>18.3259322784773</v>
      </c>
      <c r="C2418" s="137">
        <v>48.518336605010397</v>
      </c>
      <c r="D2418" s="137">
        <v>10.4602601570269</v>
      </c>
      <c r="E2418" s="137">
        <v>5.9141767391241098</v>
      </c>
      <c r="F2418" s="137">
        <v>12.026289975198001</v>
      </c>
      <c r="G2418" s="137">
        <v>10.226929448048899</v>
      </c>
      <c r="H2418" s="137">
        <v>5.3700734596161999</v>
      </c>
      <c r="I2418" s="137">
        <v>15.2988128876885</v>
      </c>
      <c r="J2418" s="137">
        <v>20.2208815998091</v>
      </c>
      <c r="K2418" s="137">
        <v>8.5750485462195307</v>
      </c>
      <c r="L2418" s="137">
        <v>17.958801748691499</v>
      </c>
      <c r="M2418" s="137">
        <v>48.670670471902099</v>
      </c>
      <c r="N2418" s="137">
        <v>9.8931376183928705</v>
      </c>
      <c r="O2418" s="137">
        <v>5.8482193777212403</v>
      </c>
      <c r="P2418" s="137">
        <v>12.1195170292693</v>
      </c>
      <c r="Q2418" s="137">
        <v>10.349849273145599</v>
      </c>
      <c r="R2418" s="137">
        <v>5.3833329002572299</v>
      </c>
      <c r="S2418" s="137">
        <v>15.176422384586999</v>
      </c>
      <c r="T2418" s="137">
        <v>20.068023963525501</v>
      </c>
      <c r="U2418" s="137">
        <v>8.8356883196608607</v>
      </c>
      <c r="V2418" s="1">
        <v>4077472</v>
      </c>
      <c r="W2418" s="1">
        <v>1190893</v>
      </c>
      <c r="X2418" s="1">
        <v>1928677</v>
      </c>
      <c r="Y2418" s="1">
        <v>1561229</v>
      </c>
      <c r="Z2418" s="1">
        <v>2066403</v>
      </c>
      <c r="AA2418" s="1">
        <v>1020946</v>
      </c>
      <c r="AB2418" s="1">
        <v>2215221</v>
      </c>
      <c r="AC2418" s="1">
        <v>1149835</v>
      </c>
      <c r="AD2418" s="1">
        <v>1492011</v>
      </c>
      <c r="AE2418" s="1">
        <v>851450</v>
      </c>
      <c r="AH2418" s="136">
        <f t="shared" si="37"/>
        <v>40086</v>
      </c>
      <c r="AI2418" s="177">
        <f>HLOOKUP(附加题模型!$E$2,历史数据!$B$3:$K$5000,ROW(A2416),)</f>
        <v>8.5750485462195307</v>
      </c>
      <c r="AJ2418" s="177">
        <f>HLOOKUP(附加题模型!$E$2,历史数据!$L$3:$U$5000,ROW(A2416),)</f>
        <v>8.8356883196608607</v>
      </c>
    </row>
    <row r="2419" spans="1:36" x14ac:dyDescent="0.2">
      <c r="A2419" s="148">
        <v>40095</v>
      </c>
      <c r="B2419" s="137">
        <v>18.3259322784773</v>
      </c>
      <c r="C2419" s="137">
        <v>49.127672072577198</v>
      </c>
      <c r="D2419" s="137">
        <v>9.9309457876351406</v>
      </c>
      <c r="E2419" s="137">
        <v>5.9471554198255401</v>
      </c>
      <c r="F2419" s="137">
        <v>12.252698535085401</v>
      </c>
      <c r="G2419" s="137">
        <v>10.349849273145599</v>
      </c>
      <c r="H2419" s="137">
        <v>5.4098517815392801</v>
      </c>
      <c r="I2419" s="137">
        <v>15.502797059524299</v>
      </c>
      <c r="J2419" s="137">
        <v>20.2208815998091</v>
      </c>
      <c r="K2419" s="137">
        <v>9.0832961044301097</v>
      </c>
      <c r="L2419" s="137">
        <v>18.723657019078701</v>
      </c>
      <c r="M2419" s="137">
        <v>50.574843808048499</v>
      </c>
      <c r="N2419" s="137">
        <v>10.7753282340457</v>
      </c>
      <c r="O2419" s="137">
        <v>6.1010559297655798</v>
      </c>
      <c r="P2419" s="137">
        <v>12.812060859513201</v>
      </c>
      <c r="Q2419" s="137">
        <v>10.866112538551899</v>
      </c>
      <c r="R2419" s="137">
        <v>5.6087433911547002</v>
      </c>
      <c r="S2419" s="137">
        <v>16.033155906297601</v>
      </c>
      <c r="T2419" s="137">
        <v>20.875985755310499</v>
      </c>
      <c r="U2419" s="137">
        <v>9.2005840024787098</v>
      </c>
      <c r="V2419" s="1">
        <v>6010397</v>
      </c>
      <c r="W2419" s="1">
        <v>1508638</v>
      </c>
      <c r="X2419" s="1">
        <v>2999944</v>
      </c>
      <c r="Y2419" s="1">
        <v>2965135</v>
      </c>
      <c r="Z2419" s="1">
        <v>3145927</v>
      </c>
      <c r="AA2419" s="1">
        <v>3027727</v>
      </c>
      <c r="AB2419" s="1">
        <v>2658293</v>
      </c>
      <c r="AC2419" s="1">
        <v>1486103</v>
      </c>
      <c r="AD2419" s="1">
        <v>2012332</v>
      </c>
      <c r="AE2419" s="1">
        <v>843965</v>
      </c>
      <c r="AH2419" s="136">
        <f t="shared" si="37"/>
        <v>40095</v>
      </c>
      <c r="AI2419" s="177">
        <f>HLOOKUP(附加题模型!$E$2,历史数据!$B$3:$K$5000,ROW(A2417),)</f>
        <v>9.0832961044301097</v>
      </c>
      <c r="AJ2419" s="177">
        <f>HLOOKUP(附加题模型!$E$2,历史数据!$L$3:$U$5000,ROW(A2417),)</f>
        <v>9.2005840024787098</v>
      </c>
    </row>
    <row r="2420" spans="1:36" x14ac:dyDescent="0.2">
      <c r="A2420" s="148">
        <v>40098</v>
      </c>
      <c r="B2420" s="137">
        <v>18.6930628082632</v>
      </c>
      <c r="C2420" s="137">
        <v>50.651010741494296</v>
      </c>
      <c r="D2420" s="137">
        <v>10.838341849449501</v>
      </c>
      <c r="E2420" s="137">
        <v>6.1010559297655798</v>
      </c>
      <c r="F2420" s="137">
        <v>12.5989704502074</v>
      </c>
      <c r="G2420" s="137">
        <v>10.964448398629299</v>
      </c>
      <c r="H2420" s="137">
        <v>5.5954839505136702</v>
      </c>
      <c r="I2420" s="137">
        <v>16.053554323481102</v>
      </c>
      <c r="J2420" s="137">
        <v>20.875985755310499</v>
      </c>
      <c r="K2420" s="137">
        <v>9.2787759345110992</v>
      </c>
      <c r="L2420" s="137">
        <v>18.9378164947871</v>
      </c>
      <c r="M2420" s="137">
        <v>51.717347809736303</v>
      </c>
      <c r="N2420" s="137">
        <v>11.1282044803069</v>
      </c>
      <c r="O2420" s="137">
        <v>6.13403461046701</v>
      </c>
      <c r="P2420" s="137">
        <v>13.118378322890401</v>
      </c>
      <c r="Q2420" s="137">
        <v>11.062784258706699</v>
      </c>
      <c r="R2420" s="137">
        <v>5.6220028317957196</v>
      </c>
      <c r="S2420" s="137">
        <v>16.073952740664701</v>
      </c>
      <c r="T2420" s="137">
        <v>20.6794545086601</v>
      </c>
      <c r="U2420" s="137">
        <v>9.3309038891993694</v>
      </c>
      <c r="V2420" s="1">
        <v>4015566</v>
      </c>
      <c r="W2420" s="1">
        <v>2704559</v>
      </c>
      <c r="X2420" s="1">
        <v>4297163</v>
      </c>
      <c r="Y2420" s="1">
        <v>2198512</v>
      </c>
      <c r="Z2420" s="1">
        <v>2752079</v>
      </c>
      <c r="AA2420" s="1">
        <v>1934209</v>
      </c>
      <c r="AB2420" s="1">
        <v>2010221</v>
      </c>
      <c r="AC2420" s="1">
        <v>1537575</v>
      </c>
      <c r="AD2420" s="1">
        <v>1783914</v>
      </c>
      <c r="AE2420" s="1">
        <v>1077100</v>
      </c>
      <c r="AH2420" s="136">
        <f t="shared" si="37"/>
        <v>40098</v>
      </c>
      <c r="AI2420" s="177">
        <f>HLOOKUP(附加题模型!$E$2,历史数据!$B$3:$K$5000,ROW(A2418),)</f>
        <v>9.2787759345110992</v>
      </c>
      <c r="AJ2420" s="177">
        <f>HLOOKUP(附加题模型!$E$2,历史数据!$L$3:$U$5000,ROW(A2418),)</f>
        <v>9.3309038891993694</v>
      </c>
    </row>
    <row r="2421" spans="1:36" x14ac:dyDescent="0.2">
      <c r="A2421" s="148">
        <v>40099</v>
      </c>
      <c r="B2421" s="137">
        <v>18.8154396515252</v>
      </c>
      <c r="C2421" s="137">
        <v>51.869681676627998</v>
      </c>
      <c r="D2421" s="137">
        <v>10.9391636340956</v>
      </c>
      <c r="E2421" s="137">
        <v>6.0790701426312896</v>
      </c>
      <c r="F2421" s="137">
        <v>13.0384694194007</v>
      </c>
      <c r="G2421" s="137">
        <v>11.1119521887454</v>
      </c>
      <c r="H2421" s="137">
        <v>5.5822245098726402</v>
      </c>
      <c r="I2421" s="137">
        <v>16.073952740664701</v>
      </c>
      <c r="J2421" s="137">
        <v>20.635780898293302</v>
      </c>
      <c r="K2421" s="137">
        <v>9.3569678665434992</v>
      </c>
      <c r="L2421" s="137">
        <v>19.121381759679998</v>
      </c>
      <c r="M2421" s="137">
        <v>53.6976880793286</v>
      </c>
      <c r="N2421" s="137">
        <v>11.1156017572261</v>
      </c>
      <c r="O2421" s="137">
        <v>6.2549564397056097</v>
      </c>
      <c r="P2421" s="137">
        <v>13.0784238711455</v>
      </c>
      <c r="Q2421" s="137">
        <v>11.2102880488228</v>
      </c>
      <c r="R2421" s="137">
        <v>5.8341538820521697</v>
      </c>
      <c r="S2421" s="137">
        <v>17.6038340294336</v>
      </c>
      <c r="T2421" s="137">
        <v>21.0725170019609</v>
      </c>
      <c r="U2421" s="137">
        <v>9.3309038891993694</v>
      </c>
      <c r="V2421" s="1">
        <v>3032847</v>
      </c>
      <c r="W2421" s="1">
        <v>5574066</v>
      </c>
      <c r="X2421" s="1">
        <v>1796948</v>
      </c>
      <c r="Y2421" s="1">
        <v>1654579</v>
      </c>
      <c r="Z2421" s="1">
        <v>1651541</v>
      </c>
      <c r="AA2421" s="1">
        <v>878139</v>
      </c>
      <c r="AB2421" s="1">
        <v>4290144</v>
      </c>
      <c r="AC2421" s="1">
        <v>4132866</v>
      </c>
      <c r="AD2421" s="1">
        <v>2178404</v>
      </c>
      <c r="AE2421" s="1">
        <v>587285</v>
      </c>
      <c r="AH2421" s="136">
        <f t="shared" si="37"/>
        <v>40099</v>
      </c>
      <c r="AI2421" s="177">
        <f>HLOOKUP(附加题模型!$E$2,历史数据!$B$3:$K$5000,ROW(A2419),)</f>
        <v>9.3569678665434992</v>
      </c>
      <c r="AJ2421" s="177">
        <f>HLOOKUP(附加题模型!$E$2,历史数据!$L$3:$U$5000,ROW(A2419),)</f>
        <v>9.3309038891993694</v>
      </c>
    </row>
    <row r="2422" spans="1:36" x14ac:dyDescent="0.2">
      <c r="A2422" s="148">
        <v>40100</v>
      </c>
      <c r="B2422" s="137">
        <v>19.243758602941998</v>
      </c>
      <c r="C2422" s="137">
        <v>53.393020345545203</v>
      </c>
      <c r="D2422" s="137">
        <v>11.191218095710701</v>
      </c>
      <c r="E2422" s="137">
        <v>6.2219777590041696</v>
      </c>
      <c r="F2422" s="137">
        <v>13.0784238711455</v>
      </c>
      <c r="G2422" s="137">
        <v>11.2102880488228</v>
      </c>
      <c r="H2422" s="137">
        <v>5.8341538820521697</v>
      </c>
      <c r="I2422" s="137">
        <v>17.5222403606992</v>
      </c>
      <c r="J2422" s="137">
        <v>21.138027417511001</v>
      </c>
      <c r="K2422" s="137">
        <v>9.3830318438876308</v>
      </c>
      <c r="L2422" s="137">
        <v>20.0392080841447</v>
      </c>
      <c r="M2422" s="137">
        <v>52.936018744869997</v>
      </c>
      <c r="N2422" s="137">
        <v>11.355053495760499</v>
      </c>
      <c r="O2422" s="137">
        <v>6.2659493332727498</v>
      </c>
      <c r="P2422" s="137">
        <v>13.011833118237501</v>
      </c>
      <c r="Q2422" s="137">
        <v>11.2102880488228</v>
      </c>
      <c r="R2422" s="137">
        <v>6.05956437294964</v>
      </c>
      <c r="S2422" s="137">
        <v>17.440646691964901</v>
      </c>
      <c r="T2422" s="137">
        <v>21.793131573012399</v>
      </c>
      <c r="U2422" s="137">
        <v>9.4351597985758993</v>
      </c>
      <c r="V2422" s="1">
        <v>8512763</v>
      </c>
      <c r="W2422" s="1">
        <v>4653042</v>
      </c>
      <c r="X2422" s="1">
        <v>4768681</v>
      </c>
      <c r="Y2422" s="1">
        <v>3281719</v>
      </c>
      <c r="Z2422" s="1">
        <v>3001253</v>
      </c>
      <c r="AA2422" s="1">
        <v>1479844</v>
      </c>
      <c r="AB2422" s="1">
        <v>7878129</v>
      </c>
      <c r="AC2422" s="1">
        <v>6801997</v>
      </c>
      <c r="AD2422" s="1">
        <v>5496161</v>
      </c>
      <c r="AE2422" s="1">
        <v>678821</v>
      </c>
      <c r="AH2422" s="136">
        <f t="shared" si="37"/>
        <v>40100</v>
      </c>
      <c r="AI2422" s="177">
        <f>HLOOKUP(附加题模型!$E$2,历史数据!$B$3:$K$5000,ROW(A2420),)</f>
        <v>9.3830318438876308</v>
      </c>
      <c r="AJ2422" s="177">
        <f>HLOOKUP(附加题模型!$E$2,历史数据!$L$3:$U$5000,ROW(A2420),)</f>
        <v>9.4351597985758993</v>
      </c>
    </row>
    <row r="2423" spans="1:36" x14ac:dyDescent="0.2">
      <c r="A2423" s="148">
        <v>40101</v>
      </c>
      <c r="B2423" s="137">
        <v>20.0392080841447</v>
      </c>
      <c r="C2423" s="137">
        <v>53.316853412099299</v>
      </c>
      <c r="D2423" s="137">
        <v>11.329848049599001</v>
      </c>
      <c r="E2423" s="137">
        <v>6.2989280139741899</v>
      </c>
      <c r="F2423" s="137">
        <v>13.011833118237501</v>
      </c>
      <c r="G2423" s="137">
        <v>11.2102880488228</v>
      </c>
      <c r="H2423" s="137">
        <v>6.05956437294964</v>
      </c>
      <c r="I2423" s="137">
        <v>17.399849857597701</v>
      </c>
      <c r="J2423" s="137">
        <v>21.618437131545399</v>
      </c>
      <c r="K2423" s="137">
        <v>9.4481917872479606</v>
      </c>
      <c r="L2423" s="137">
        <v>20.0392080841447</v>
      </c>
      <c r="M2423" s="137">
        <v>52.783684877978303</v>
      </c>
      <c r="N2423" s="137">
        <v>11.2542317111144</v>
      </c>
      <c r="O2423" s="137">
        <v>6.3319066946756299</v>
      </c>
      <c r="P2423" s="137">
        <v>13.011833118237501</v>
      </c>
      <c r="Q2423" s="137">
        <v>11.1365361537648</v>
      </c>
      <c r="R2423" s="137">
        <v>5.9534888478214203</v>
      </c>
      <c r="S2423" s="137">
        <v>17.093873599843999</v>
      </c>
      <c r="T2423" s="137">
        <v>21.509253105628499</v>
      </c>
      <c r="U2423" s="137">
        <v>9.5785116739686291</v>
      </c>
      <c r="V2423" s="1">
        <v>0</v>
      </c>
      <c r="W2423" s="1">
        <v>2159694</v>
      </c>
      <c r="X2423" s="1">
        <v>3084195</v>
      </c>
      <c r="Y2423" s="1">
        <v>2432203</v>
      </c>
      <c r="Z2423" s="1">
        <v>0</v>
      </c>
      <c r="AA2423" s="1">
        <v>1463597</v>
      </c>
      <c r="AB2423" s="1">
        <v>3147158</v>
      </c>
      <c r="AC2423" s="1">
        <v>4099195</v>
      </c>
      <c r="AD2423" s="1">
        <v>3346221</v>
      </c>
      <c r="AE2423" s="1">
        <v>726527</v>
      </c>
      <c r="AH2423" s="136">
        <f t="shared" si="37"/>
        <v>40101</v>
      </c>
      <c r="AI2423" s="177">
        <f>HLOOKUP(附加题模型!$E$2,历史数据!$B$3:$K$5000,ROW(A2421),)</f>
        <v>9.4481917872479606</v>
      </c>
      <c r="AJ2423" s="177">
        <f>HLOOKUP(附加题模型!$E$2,历史数据!$L$3:$U$5000,ROW(A2421),)</f>
        <v>9.5785116739686291</v>
      </c>
    </row>
    <row r="2424" spans="1:36" x14ac:dyDescent="0.2">
      <c r="A2424" s="148">
        <v>40102</v>
      </c>
      <c r="B2424" s="137">
        <v>20.283961770668601</v>
      </c>
      <c r="C2424" s="137">
        <v>53.164519545207597</v>
      </c>
      <c r="D2424" s="137">
        <v>11.216423541872199</v>
      </c>
      <c r="E2424" s="137">
        <v>6.3319066946756299</v>
      </c>
      <c r="F2424" s="137">
        <v>13.184969075798501</v>
      </c>
      <c r="G2424" s="137">
        <v>11.2348720138421</v>
      </c>
      <c r="H2424" s="137">
        <v>5.9932671697444997</v>
      </c>
      <c r="I2424" s="137">
        <v>17.134670434211099</v>
      </c>
      <c r="J2424" s="137">
        <v>21.509253105628499</v>
      </c>
      <c r="K2424" s="137">
        <v>9.5785116739686291</v>
      </c>
      <c r="L2424" s="137">
        <v>20.069802294960201</v>
      </c>
      <c r="M2424" s="137">
        <v>55.068692881354004</v>
      </c>
      <c r="N2424" s="137">
        <v>11.329848049599001</v>
      </c>
      <c r="O2424" s="137">
        <v>6.3538924818099201</v>
      </c>
      <c r="P2424" s="137">
        <v>13.3447868827778</v>
      </c>
      <c r="Q2424" s="137">
        <v>11.456127699016299</v>
      </c>
      <c r="R2424" s="137">
        <v>5.90045108525731</v>
      </c>
      <c r="S2424" s="137">
        <v>16.991881513926</v>
      </c>
      <c r="T2424" s="137">
        <v>21.269048248611298</v>
      </c>
      <c r="U2424" s="137">
        <v>9.4872877532641606</v>
      </c>
      <c r="V2424" s="1">
        <v>6523375</v>
      </c>
      <c r="W2424" s="1">
        <v>5336615</v>
      </c>
      <c r="X2424" s="1">
        <v>3020796</v>
      </c>
      <c r="Y2424" s="1">
        <v>2897124</v>
      </c>
      <c r="Z2424" s="1">
        <v>3179187</v>
      </c>
      <c r="AA2424" s="1">
        <v>2814936</v>
      </c>
      <c r="AB2424" s="1">
        <v>2969680</v>
      </c>
      <c r="AC2424" s="1">
        <v>3058492</v>
      </c>
      <c r="AD2424" s="1">
        <v>2223914</v>
      </c>
      <c r="AE2424" s="1">
        <v>750697</v>
      </c>
      <c r="AH2424" s="136">
        <f t="shared" si="37"/>
        <v>40102</v>
      </c>
      <c r="AI2424" s="177">
        <f>HLOOKUP(附加题模型!$E$2,历史数据!$B$3:$K$5000,ROW(A2422),)</f>
        <v>9.5785116739686291</v>
      </c>
      <c r="AJ2424" s="177">
        <f>HLOOKUP(附加题模型!$E$2,历史数据!$L$3:$U$5000,ROW(A2422),)</f>
        <v>9.4872877532641606</v>
      </c>
    </row>
    <row r="2425" spans="1:36" x14ac:dyDescent="0.2">
      <c r="A2425" s="148">
        <v>40105</v>
      </c>
      <c r="B2425" s="137">
        <v>19.916831240882701</v>
      </c>
      <c r="C2425" s="137">
        <v>54.078522746557901</v>
      </c>
      <c r="D2425" s="137">
        <v>11.355053495760499</v>
      </c>
      <c r="E2425" s="137">
        <v>6.3319066946756299</v>
      </c>
      <c r="F2425" s="137">
        <v>13.358105033359401</v>
      </c>
      <c r="G2425" s="137">
        <v>11.456127699016299</v>
      </c>
      <c r="H2425" s="137">
        <v>5.90045108525731</v>
      </c>
      <c r="I2425" s="137">
        <v>16.991881513926</v>
      </c>
      <c r="J2425" s="137">
        <v>21.2908850537947</v>
      </c>
      <c r="K2425" s="137">
        <v>9.4481917872479606</v>
      </c>
      <c r="L2425" s="137">
        <v>20.345150192299599</v>
      </c>
      <c r="M2425" s="137">
        <v>55.754195282366702</v>
      </c>
      <c r="N2425" s="137">
        <v>11.0903963110646</v>
      </c>
      <c r="O2425" s="137">
        <v>6.4418356303470796</v>
      </c>
      <c r="P2425" s="137">
        <v>13.384741334522699</v>
      </c>
      <c r="Q2425" s="137">
        <v>11.6527994191711</v>
      </c>
      <c r="R2425" s="137">
        <v>6.3380126264112198</v>
      </c>
      <c r="S2425" s="137">
        <v>17.399849857597701</v>
      </c>
      <c r="T2425" s="137">
        <v>21.6402739367288</v>
      </c>
      <c r="U2425" s="137">
        <v>9.7870234927216799</v>
      </c>
      <c r="V2425" s="1">
        <v>6317314</v>
      </c>
      <c r="W2425" s="1">
        <v>4512457</v>
      </c>
      <c r="X2425" s="1">
        <v>8325303</v>
      </c>
      <c r="Y2425" s="1">
        <v>3826064</v>
      </c>
      <c r="Z2425" s="1">
        <v>2655305</v>
      </c>
      <c r="AA2425" s="1">
        <v>2200266</v>
      </c>
      <c r="AB2425" s="1">
        <v>10735361</v>
      </c>
      <c r="AC2425" s="1">
        <v>5320911</v>
      </c>
      <c r="AD2425" s="1">
        <v>2706685</v>
      </c>
      <c r="AE2425" s="1">
        <v>920579</v>
      </c>
      <c r="AH2425" s="136">
        <f t="shared" si="37"/>
        <v>40105</v>
      </c>
      <c r="AI2425" s="177">
        <f>HLOOKUP(附加题模型!$E$2,历史数据!$B$3:$K$5000,ROW(A2423),)</f>
        <v>9.4481917872479606</v>
      </c>
      <c r="AJ2425" s="177">
        <f>HLOOKUP(附加题模型!$E$2,历史数据!$L$3:$U$5000,ROW(A2423),)</f>
        <v>9.7870234927216799</v>
      </c>
    </row>
    <row r="2426" spans="1:36" x14ac:dyDescent="0.2">
      <c r="A2426" s="148">
        <v>40106</v>
      </c>
      <c r="B2426" s="137">
        <v>20.2533675598531</v>
      </c>
      <c r="C2426" s="137">
        <v>55.906529149258397</v>
      </c>
      <c r="D2426" s="137">
        <v>11.0651908649031</v>
      </c>
      <c r="E2426" s="137">
        <v>6.4528285239142198</v>
      </c>
      <c r="F2426" s="137">
        <v>13.371423183941101</v>
      </c>
      <c r="G2426" s="137">
        <v>11.8003032092872</v>
      </c>
      <c r="H2426" s="137">
        <v>6.2584559825650503</v>
      </c>
      <c r="I2426" s="137">
        <v>17.420248274781301</v>
      </c>
      <c r="J2426" s="137">
        <v>21.6402739367288</v>
      </c>
      <c r="K2426" s="137">
        <v>9.7479275267054906</v>
      </c>
      <c r="L2426" s="137">
        <v>20.406338613930501</v>
      </c>
      <c r="M2426" s="137">
        <v>55.449527548583298</v>
      </c>
      <c r="N2426" s="137">
        <v>10.699711895561199</v>
      </c>
      <c r="O2426" s="137">
        <v>6.5627574595856704</v>
      </c>
      <c r="P2426" s="137">
        <v>13.4513320874307</v>
      </c>
      <c r="Q2426" s="137">
        <v>11.775719244267799</v>
      </c>
      <c r="R2426" s="137">
        <v>6.6827580830779398</v>
      </c>
      <c r="S2426" s="137">
        <v>17.440646691964901</v>
      </c>
      <c r="T2426" s="137">
        <v>22.0333364300296</v>
      </c>
      <c r="U2426" s="137">
        <v>9.9694713341306098</v>
      </c>
      <c r="V2426" s="1">
        <v>6232361</v>
      </c>
      <c r="W2426" s="1">
        <v>3240183</v>
      </c>
      <c r="X2426" s="1">
        <v>13906902</v>
      </c>
      <c r="Y2426" s="1">
        <v>4222287</v>
      </c>
      <c r="Z2426" s="1">
        <v>2834045</v>
      </c>
      <c r="AA2426" s="1">
        <v>2210517</v>
      </c>
      <c r="AB2426" s="1">
        <v>14172315</v>
      </c>
      <c r="AC2426" s="1">
        <v>6118280</v>
      </c>
      <c r="AD2426" s="1">
        <v>4099354</v>
      </c>
      <c r="AE2426" s="1">
        <v>1107355</v>
      </c>
      <c r="AH2426" s="136">
        <f t="shared" si="37"/>
        <v>40106</v>
      </c>
      <c r="AI2426" s="177">
        <f>HLOOKUP(附加题模型!$E$2,历史数据!$B$3:$K$5000,ROW(A2424),)</f>
        <v>9.7479275267054906</v>
      </c>
      <c r="AJ2426" s="177">
        <f>HLOOKUP(附加题模型!$E$2,历史数据!$L$3:$U$5000,ROW(A2424),)</f>
        <v>9.9694713341306098</v>
      </c>
    </row>
    <row r="2427" spans="1:36" x14ac:dyDescent="0.2">
      <c r="A2427" s="148">
        <v>40107</v>
      </c>
      <c r="B2427" s="137">
        <v>20.345150192299599</v>
      </c>
      <c r="C2427" s="137">
        <v>55.3733606151374</v>
      </c>
      <c r="D2427" s="137">
        <v>10.661903726318901</v>
      </c>
      <c r="E2427" s="137">
        <v>6.5957361402871104</v>
      </c>
      <c r="F2427" s="137">
        <v>13.4646502380124</v>
      </c>
      <c r="G2427" s="137">
        <v>11.7511352792485</v>
      </c>
      <c r="H2427" s="137">
        <v>6.5899419985907404</v>
      </c>
      <c r="I2427" s="137">
        <v>17.5630371950664</v>
      </c>
      <c r="J2427" s="137">
        <v>22.055173235213001</v>
      </c>
      <c r="K2427" s="137">
        <v>9.9694713341306098</v>
      </c>
      <c r="L2427" s="137">
        <v>20.895845986978301</v>
      </c>
      <c r="M2427" s="137">
        <v>55.221026748245698</v>
      </c>
      <c r="N2427" s="137">
        <v>10.6366982801574</v>
      </c>
      <c r="O2427" s="137">
        <v>6.6067290338542604</v>
      </c>
      <c r="P2427" s="137">
        <v>13.6910587978998</v>
      </c>
      <c r="Q2427" s="137">
        <v>11.5298795940743</v>
      </c>
      <c r="R2427" s="137">
        <v>6.4440881515394404</v>
      </c>
      <c r="S2427" s="137">
        <v>17.277459354496202</v>
      </c>
      <c r="T2427" s="137">
        <v>21.596600326362001</v>
      </c>
      <c r="U2427" s="137">
        <v>9.8521834360820204</v>
      </c>
      <c r="V2427" s="1">
        <v>8032945</v>
      </c>
      <c r="W2427" s="1">
        <v>3027214</v>
      </c>
      <c r="X2427" s="1">
        <v>7182845</v>
      </c>
      <c r="Y2427" s="1">
        <v>5478197</v>
      </c>
      <c r="Z2427" s="1">
        <v>3388153</v>
      </c>
      <c r="AA2427" s="1">
        <v>2166427</v>
      </c>
      <c r="AB2427" s="1">
        <v>19807915</v>
      </c>
      <c r="AC2427" s="1">
        <v>5537722</v>
      </c>
      <c r="AD2427" s="1">
        <v>3174943</v>
      </c>
      <c r="AE2427" s="1">
        <v>1721134</v>
      </c>
      <c r="AH2427" s="136">
        <f t="shared" si="37"/>
        <v>40107</v>
      </c>
      <c r="AI2427" s="177">
        <f>HLOOKUP(附加题模型!$E$2,历史数据!$B$3:$K$5000,ROW(A2425),)</f>
        <v>9.9694713341306098</v>
      </c>
      <c r="AJ2427" s="177">
        <f>HLOOKUP(附加题模型!$E$2,历史数据!$L$3:$U$5000,ROW(A2425),)</f>
        <v>9.8521834360820204</v>
      </c>
    </row>
    <row r="2428" spans="1:36" x14ac:dyDescent="0.2">
      <c r="A2428" s="148">
        <v>40108</v>
      </c>
      <c r="B2428" s="137">
        <v>20.651092300454401</v>
      </c>
      <c r="C2428" s="137">
        <v>55.221026748245698</v>
      </c>
      <c r="D2428" s="137">
        <v>10.6240955570767</v>
      </c>
      <c r="E2428" s="137">
        <v>6.5847432467199596</v>
      </c>
      <c r="F2428" s="137">
        <v>13.557877292083701</v>
      </c>
      <c r="G2428" s="137">
        <v>11.5298795940743</v>
      </c>
      <c r="H2428" s="137">
        <v>6.3114937451291597</v>
      </c>
      <c r="I2428" s="137">
        <v>16.9714830967424</v>
      </c>
      <c r="J2428" s="137">
        <v>21.552926715995198</v>
      </c>
      <c r="K2428" s="137">
        <v>9.8000554813937502</v>
      </c>
      <c r="L2428" s="137">
        <v>20.406338613930501</v>
      </c>
      <c r="M2428" s="137">
        <v>57.0490331509463</v>
      </c>
      <c r="N2428" s="137">
        <v>10.6493010032382</v>
      </c>
      <c r="O2428" s="137">
        <v>6.8815513730328801</v>
      </c>
      <c r="P2428" s="137">
        <v>13.438013936849099</v>
      </c>
      <c r="Q2428" s="137">
        <v>11.505295629055</v>
      </c>
      <c r="R2428" s="137">
        <v>6.3512720670522498</v>
      </c>
      <c r="S2428" s="137">
        <v>16.991881513926</v>
      </c>
      <c r="T2428" s="137">
        <v>21.618437131545399</v>
      </c>
      <c r="U2428" s="137">
        <v>9.9173433794423502</v>
      </c>
      <c r="V2428" s="1">
        <v>5636026</v>
      </c>
      <c r="W2428" s="1">
        <v>4633925</v>
      </c>
      <c r="X2428" s="1">
        <v>5752608</v>
      </c>
      <c r="Y2428" s="1">
        <v>17051488</v>
      </c>
      <c r="Z2428" s="1">
        <v>1715831</v>
      </c>
      <c r="AA2428" s="1">
        <v>1415261</v>
      </c>
      <c r="AB2428" s="1">
        <v>6329013</v>
      </c>
      <c r="AC2428" s="1">
        <v>3324722</v>
      </c>
      <c r="AD2428" s="1">
        <v>1983335</v>
      </c>
      <c r="AE2428" s="1">
        <v>1335997</v>
      </c>
      <c r="AH2428" s="136">
        <f t="shared" si="37"/>
        <v>40108</v>
      </c>
      <c r="AI2428" s="177">
        <f>HLOOKUP(附加题模型!$E$2,历史数据!$B$3:$K$5000,ROW(A2426),)</f>
        <v>9.8000554813937502</v>
      </c>
      <c r="AJ2428" s="177">
        <f>HLOOKUP(附加题模型!$E$2,历史数据!$L$3:$U$5000,ROW(A2426),)</f>
        <v>9.9173433794423502</v>
      </c>
    </row>
    <row r="2429" spans="1:36" x14ac:dyDescent="0.2">
      <c r="A2429" s="148">
        <v>40109</v>
      </c>
      <c r="B2429" s="137">
        <v>20.375744403115</v>
      </c>
      <c r="C2429" s="137">
        <v>56.972866217500403</v>
      </c>
      <c r="D2429" s="137">
        <v>10.5862873878344</v>
      </c>
      <c r="E2429" s="137">
        <v>6.8046011180628696</v>
      </c>
      <c r="F2429" s="137">
        <v>13.557877292083701</v>
      </c>
      <c r="G2429" s="137">
        <v>11.505295629055</v>
      </c>
      <c r="H2429" s="137">
        <v>6.3380126264112198</v>
      </c>
      <c r="I2429" s="137">
        <v>17.032678348293199</v>
      </c>
      <c r="J2429" s="137">
        <v>21.5310899108119</v>
      </c>
      <c r="K2429" s="137">
        <v>9.9173433794423502</v>
      </c>
      <c r="L2429" s="137">
        <v>20.375744403115</v>
      </c>
      <c r="M2429" s="137">
        <v>56.668198483716999</v>
      </c>
      <c r="N2429" s="137">
        <v>10.5988901109152</v>
      </c>
      <c r="O2429" s="137">
        <v>6.8046011180628696</v>
      </c>
      <c r="P2429" s="137">
        <v>13.5312409909204</v>
      </c>
      <c r="Q2429" s="137">
        <v>11.579047524112999</v>
      </c>
      <c r="R2429" s="137">
        <v>6.3380126264112198</v>
      </c>
      <c r="S2429" s="137">
        <v>17.195865685761898</v>
      </c>
      <c r="T2429" s="137">
        <v>21.9241524041127</v>
      </c>
      <c r="U2429" s="137">
        <v>10.0215992888189</v>
      </c>
      <c r="V2429" s="1">
        <v>7462717</v>
      </c>
      <c r="W2429" s="1">
        <v>4677313</v>
      </c>
      <c r="X2429" s="1">
        <v>4863398</v>
      </c>
      <c r="Y2429" s="1">
        <v>12331170</v>
      </c>
      <c r="Z2429" s="1">
        <v>2635974</v>
      </c>
      <c r="AA2429" s="1">
        <v>2181006</v>
      </c>
      <c r="AB2429" s="1">
        <v>5643422</v>
      </c>
      <c r="AC2429" s="1">
        <v>3112858</v>
      </c>
      <c r="AD2429" s="1">
        <v>4194273</v>
      </c>
      <c r="AE2429" s="1">
        <v>1399604</v>
      </c>
      <c r="AH2429" s="136">
        <f t="shared" si="37"/>
        <v>40109</v>
      </c>
      <c r="AI2429" s="177">
        <f>HLOOKUP(附加题模型!$E$2,历史数据!$B$3:$K$5000,ROW(A2427),)</f>
        <v>9.9173433794423502</v>
      </c>
      <c r="AJ2429" s="177">
        <f>HLOOKUP(附加题模型!$E$2,历史数据!$L$3:$U$5000,ROW(A2427),)</f>
        <v>10.0215992888189</v>
      </c>
    </row>
    <row r="2430" spans="1:36" x14ac:dyDescent="0.2">
      <c r="A2430" s="148">
        <v>40112</v>
      </c>
      <c r="B2430" s="137">
        <v>20.498121246377</v>
      </c>
      <c r="C2430" s="137">
        <v>56.211196883041801</v>
      </c>
      <c r="D2430" s="137">
        <v>10.498068326269101</v>
      </c>
      <c r="E2430" s="137">
        <v>6.7606295437942903</v>
      </c>
      <c r="F2430" s="137">
        <v>13.4646502380124</v>
      </c>
      <c r="G2430" s="137">
        <v>11.554463559093699</v>
      </c>
      <c r="H2430" s="137">
        <v>6.3512720670522498</v>
      </c>
      <c r="I2430" s="137">
        <v>17.338654606047001</v>
      </c>
      <c r="J2430" s="137">
        <v>21.945989209296101</v>
      </c>
      <c r="K2430" s="137">
        <v>9.98250332280268</v>
      </c>
      <c r="L2430" s="137">
        <v>20.0392080841447</v>
      </c>
      <c r="M2430" s="137">
        <v>55.144859814799801</v>
      </c>
      <c r="N2430" s="137">
        <v>10.535876495511401</v>
      </c>
      <c r="O2430" s="137">
        <v>6.6177219274213996</v>
      </c>
      <c r="P2430" s="137">
        <v>13.2648779792881</v>
      </c>
      <c r="Q2430" s="137">
        <v>11.8248871743065</v>
      </c>
      <c r="R2430" s="137">
        <v>6.4440881515394404</v>
      </c>
      <c r="S2430" s="137">
        <v>17.379451440414101</v>
      </c>
      <c r="T2430" s="137">
        <v>22.186194066313199</v>
      </c>
      <c r="U2430" s="137">
        <v>10.073727243507101</v>
      </c>
      <c r="V2430" s="1">
        <v>4866242</v>
      </c>
      <c r="W2430" s="1">
        <v>4260840</v>
      </c>
      <c r="X2430" s="1">
        <v>4868756</v>
      </c>
      <c r="Y2430" s="1">
        <v>8305816</v>
      </c>
      <c r="Z2430" s="1">
        <v>2179644</v>
      </c>
      <c r="AA2430" s="1">
        <v>3014638</v>
      </c>
      <c r="AB2430" s="1">
        <v>5253845</v>
      </c>
      <c r="AC2430" s="1">
        <v>2567669</v>
      </c>
      <c r="AD2430" s="1">
        <v>3016753</v>
      </c>
      <c r="AE2430" s="1">
        <v>1307177</v>
      </c>
      <c r="AH2430" s="136">
        <f t="shared" si="37"/>
        <v>40112</v>
      </c>
      <c r="AI2430" s="177">
        <f>HLOOKUP(附加题模型!$E$2,历史数据!$B$3:$K$5000,ROW(A2428),)</f>
        <v>9.98250332280268</v>
      </c>
      <c r="AJ2430" s="177">
        <f>HLOOKUP(附加题模型!$E$2,历史数据!$L$3:$U$5000,ROW(A2428),)</f>
        <v>10.073727243507101</v>
      </c>
    </row>
    <row r="2431" spans="1:36" x14ac:dyDescent="0.2">
      <c r="A2431" s="148">
        <v>40113</v>
      </c>
      <c r="B2431" s="137">
        <v>20.0086138733292</v>
      </c>
      <c r="C2431" s="137">
        <v>54.840192081016397</v>
      </c>
      <c r="D2431" s="137">
        <v>10.561081941672899</v>
      </c>
      <c r="E2431" s="137">
        <v>6.5737503531528203</v>
      </c>
      <c r="F2431" s="137">
        <v>13.1450146240536</v>
      </c>
      <c r="G2431" s="137">
        <v>11.8003032092872</v>
      </c>
      <c r="H2431" s="137">
        <v>6.3777909483343</v>
      </c>
      <c r="I2431" s="137">
        <v>16.9306862623753</v>
      </c>
      <c r="J2431" s="137">
        <v>22.2080308714966</v>
      </c>
      <c r="K2431" s="137">
        <v>10.034631277490901</v>
      </c>
      <c r="L2431" s="137">
        <v>19.304947024573</v>
      </c>
      <c r="M2431" s="137">
        <v>54.307023546895401</v>
      </c>
      <c r="N2431" s="137">
        <v>10.4350547108653</v>
      </c>
      <c r="O2431" s="137">
        <v>6.4418356303470796</v>
      </c>
      <c r="P2431" s="137">
        <v>12.7188338054419</v>
      </c>
      <c r="Q2431" s="137">
        <v>11.480711664035599</v>
      </c>
      <c r="R2431" s="137">
        <v>6.19215877935991</v>
      </c>
      <c r="S2431" s="137">
        <v>16.3187337468677</v>
      </c>
      <c r="T2431" s="137">
        <v>22.753951001081099</v>
      </c>
      <c r="U2431" s="137">
        <v>10.0215992888189</v>
      </c>
      <c r="V2431" s="1">
        <v>5081686</v>
      </c>
      <c r="W2431" s="1">
        <v>2655859</v>
      </c>
      <c r="X2431" s="1">
        <v>5809970</v>
      </c>
      <c r="Y2431" s="1">
        <v>4044767</v>
      </c>
      <c r="Z2431" s="1">
        <v>2011823</v>
      </c>
      <c r="AA2431" s="1">
        <v>2048389</v>
      </c>
      <c r="AB2431" s="1">
        <v>4075521</v>
      </c>
      <c r="AC2431" s="1">
        <v>6327565</v>
      </c>
      <c r="AD2431" s="1">
        <v>10047854</v>
      </c>
      <c r="AE2431" s="1">
        <v>1868968</v>
      </c>
      <c r="AH2431" s="136">
        <f t="shared" si="37"/>
        <v>40113</v>
      </c>
      <c r="AI2431" s="177">
        <f>HLOOKUP(附加题模型!$E$2,历史数据!$B$3:$K$5000,ROW(A2429),)</f>
        <v>10.034631277490901</v>
      </c>
      <c r="AJ2431" s="177">
        <f>HLOOKUP(附加题模型!$E$2,历史数据!$L$3:$U$5000,ROW(A2429),)</f>
        <v>10.0215992888189</v>
      </c>
    </row>
    <row r="2432" spans="1:36" x14ac:dyDescent="0.2">
      <c r="A2432" s="148">
        <v>40114</v>
      </c>
      <c r="B2432" s="137">
        <v>19.335541235388401</v>
      </c>
      <c r="C2432" s="137">
        <v>54.154689680003699</v>
      </c>
      <c r="D2432" s="137">
        <v>10.397246541623099</v>
      </c>
      <c r="E2432" s="137">
        <v>6.4308427367799297</v>
      </c>
      <c r="F2432" s="137">
        <v>12.7188338054419</v>
      </c>
      <c r="G2432" s="137">
        <v>11.456127699016299</v>
      </c>
      <c r="H2432" s="137">
        <v>6.1788993387188897</v>
      </c>
      <c r="I2432" s="137">
        <v>16.175944826582601</v>
      </c>
      <c r="J2432" s="137">
        <v>22.601093364797499</v>
      </c>
      <c r="K2432" s="137">
        <v>9.9694713341306098</v>
      </c>
      <c r="L2432" s="137">
        <v>19.519106500281399</v>
      </c>
      <c r="M2432" s="137">
        <v>54.916359014462302</v>
      </c>
      <c r="N2432" s="137">
        <v>10.5106710493499</v>
      </c>
      <c r="O2432" s="137">
        <v>6.5297787788842401</v>
      </c>
      <c r="P2432" s="137">
        <v>12.8520153112581</v>
      </c>
      <c r="Q2432" s="137">
        <v>11.7019673492098</v>
      </c>
      <c r="R2432" s="137">
        <v>6.4308287108984103</v>
      </c>
      <c r="S2432" s="137">
        <v>16.2371400781334</v>
      </c>
      <c r="T2432" s="137">
        <v>23.4090551565825</v>
      </c>
      <c r="U2432" s="137">
        <v>10.034631277490901</v>
      </c>
      <c r="V2432" s="1">
        <v>3225750</v>
      </c>
      <c r="W2432" s="1">
        <v>1593802</v>
      </c>
      <c r="X2432" s="1">
        <v>4612416</v>
      </c>
      <c r="Y2432" s="1">
        <v>3679931</v>
      </c>
      <c r="Z2432" s="1">
        <v>1719211</v>
      </c>
      <c r="AA2432" s="1">
        <v>1837658</v>
      </c>
      <c r="AB2432" s="1">
        <v>6914645</v>
      </c>
      <c r="AC2432" s="1">
        <v>3889304</v>
      </c>
      <c r="AD2432" s="1">
        <v>9321943</v>
      </c>
      <c r="AE2432" s="1">
        <v>1272112</v>
      </c>
      <c r="AH2432" s="136">
        <f t="shared" si="37"/>
        <v>40114</v>
      </c>
      <c r="AI2432" s="177">
        <f>HLOOKUP(附加题模型!$E$2,历史数据!$B$3:$K$5000,ROW(A2430),)</f>
        <v>9.9694713341306098</v>
      </c>
      <c r="AJ2432" s="177">
        <f>HLOOKUP(附加题模型!$E$2,历史数据!$L$3:$U$5000,ROW(A2430),)</f>
        <v>10.034631277490901</v>
      </c>
    </row>
    <row r="2433" spans="1:36" x14ac:dyDescent="0.2">
      <c r="A2433" s="148">
        <v>40115</v>
      </c>
      <c r="B2433" s="137">
        <v>19.274352813757499</v>
      </c>
      <c r="C2433" s="137">
        <v>54.535524347233</v>
      </c>
      <c r="D2433" s="137">
        <v>10.523273772430599</v>
      </c>
      <c r="E2433" s="137">
        <v>6.4638214174813697</v>
      </c>
      <c r="F2433" s="137">
        <v>12.705515654860299</v>
      </c>
      <c r="G2433" s="137">
        <v>11.7019673492098</v>
      </c>
      <c r="H2433" s="137">
        <v>6.4043098296163601</v>
      </c>
      <c r="I2433" s="137">
        <v>15.869968568828901</v>
      </c>
      <c r="J2433" s="137">
        <v>23.1251766891986</v>
      </c>
      <c r="K2433" s="137">
        <v>10.008567300146799</v>
      </c>
      <c r="L2433" s="137">
        <v>19.029599127233599</v>
      </c>
      <c r="M2433" s="137">
        <v>52.936018744869997</v>
      </c>
      <c r="N2433" s="137">
        <v>10.359438372380801</v>
      </c>
      <c r="O2433" s="137">
        <v>6.3758782689442102</v>
      </c>
      <c r="P2433" s="137">
        <v>12.758788257186801</v>
      </c>
      <c r="Q2433" s="137">
        <v>11.579047524112999</v>
      </c>
      <c r="R2433" s="137">
        <v>6.3114937451291597</v>
      </c>
      <c r="S2433" s="137">
        <v>15.665984396993</v>
      </c>
      <c r="T2433" s="137">
        <v>22.644766975164199</v>
      </c>
      <c r="U2433" s="137">
        <v>9.6567036060010203</v>
      </c>
      <c r="V2433" s="1">
        <v>4088804</v>
      </c>
      <c r="W2433" s="1">
        <v>2910702</v>
      </c>
      <c r="X2433" s="1">
        <v>3302132</v>
      </c>
      <c r="Y2433" s="1">
        <v>2384795</v>
      </c>
      <c r="Z2433" s="1">
        <v>1245197</v>
      </c>
      <c r="AA2433" s="1">
        <v>1354690</v>
      </c>
      <c r="AB2433" s="1">
        <v>3743607</v>
      </c>
      <c r="AC2433" s="1">
        <v>2318815</v>
      </c>
      <c r="AD2433" s="1">
        <v>5065057</v>
      </c>
      <c r="AE2433" s="1">
        <v>1213950</v>
      </c>
      <c r="AH2433" s="136">
        <f t="shared" si="37"/>
        <v>40115</v>
      </c>
      <c r="AI2433" s="177">
        <f>HLOOKUP(附加题模型!$E$2,历史数据!$B$3:$K$5000,ROW(A2431),)</f>
        <v>10.008567300146799</v>
      </c>
      <c r="AJ2433" s="177">
        <f>HLOOKUP(附加题模型!$E$2,历史数据!$L$3:$U$5000,ROW(A2431),)</f>
        <v>9.6567036060010203</v>
      </c>
    </row>
    <row r="2434" spans="1:36" x14ac:dyDescent="0.2">
      <c r="A2434" s="148">
        <v>40116</v>
      </c>
      <c r="B2434" s="137">
        <v>19.182570181311</v>
      </c>
      <c r="C2434" s="137">
        <v>53.164519545207597</v>
      </c>
      <c r="D2434" s="137">
        <v>10.4476574339461</v>
      </c>
      <c r="E2434" s="137">
        <v>6.4198498432127904</v>
      </c>
      <c r="F2434" s="137">
        <v>12.8653334618397</v>
      </c>
      <c r="G2434" s="137">
        <v>11.6282154541517</v>
      </c>
      <c r="H2434" s="137">
        <v>6.3247531857701897</v>
      </c>
      <c r="I2434" s="137">
        <v>15.9515622375632</v>
      </c>
      <c r="J2434" s="137">
        <v>22.8849718321814</v>
      </c>
      <c r="K2434" s="137">
        <v>9.6176076399848203</v>
      </c>
      <c r="L2434" s="137">
        <v>19.213164392126501</v>
      </c>
      <c r="M2434" s="137">
        <v>53.164519545207597</v>
      </c>
      <c r="N2434" s="137">
        <v>10.4098492647038</v>
      </c>
      <c r="O2434" s="137">
        <v>6.4308427367799297</v>
      </c>
      <c r="P2434" s="137">
        <v>12.8653334618397</v>
      </c>
      <c r="Q2434" s="137">
        <v>11.898639069364499</v>
      </c>
      <c r="R2434" s="137">
        <v>6.2584559825650503</v>
      </c>
      <c r="S2434" s="137">
        <v>15.767976482910999</v>
      </c>
      <c r="T2434" s="137">
        <v>22.448235728513801</v>
      </c>
      <c r="U2434" s="137">
        <v>9.7739915040496204</v>
      </c>
      <c r="V2434" s="1">
        <v>3697913</v>
      </c>
      <c r="W2434" s="1">
        <v>2291502</v>
      </c>
      <c r="X2434" s="1">
        <v>3047724</v>
      </c>
      <c r="Y2434" s="1">
        <v>3048456</v>
      </c>
      <c r="Z2434" s="1">
        <v>1485838</v>
      </c>
      <c r="AA2434" s="1">
        <v>2758949</v>
      </c>
      <c r="AB2434" s="1">
        <v>3132634</v>
      </c>
      <c r="AC2434" s="1">
        <v>2310599</v>
      </c>
      <c r="AD2434" s="1">
        <v>4912725</v>
      </c>
      <c r="AE2434" s="1">
        <v>805152</v>
      </c>
      <c r="AH2434" s="136">
        <f t="shared" si="37"/>
        <v>40116</v>
      </c>
      <c r="AI2434" s="177">
        <f>HLOOKUP(附加题模型!$E$2,历史数据!$B$3:$K$5000,ROW(A2432),)</f>
        <v>9.6176076399848203</v>
      </c>
      <c r="AJ2434" s="177">
        <f>HLOOKUP(附加题模型!$E$2,历史数据!$L$3:$U$5000,ROW(A2432),)</f>
        <v>9.7739915040496204</v>
      </c>
    </row>
    <row r="2435" spans="1:36" x14ac:dyDescent="0.2">
      <c r="A2435" s="148">
        <v>40119</v>
      </c>
      <c r="B2435" s="137">
        <v>18.907222283971599</v>
      </c>
      <c r="C2435" s="137">
        <v>52.8598518114242</v>
      </c>
      <c r="D2435" s="137">
        <v>10.296424756977</v>
      </c>
      <c r="E2435" s="137">
        <v>6.2659493332727498</v>
      </c>
      <c r="F2435" s="137">
        <v>12.652243052533899</v>
      </c>
      <c r="G2435" s="137">
        <v>11.7265513142291</v>
      </c>
      <c r="H2435" s="137">
        <v>6.20541822000094</v>
      </c>
      <c r="I2435" s="137">
        <v>15.523195476707899</v>
      </c>
      <c r="J2435" s="137">
        <v>21.945989209296101</v>
      </c>
      <c r="K2435" s="137">
        <v>9.5263837192803607</v>
      </c>
      <c r="L2435" s="137">
        <v>19.580294921912401</v>
      </c>
      <c r="M2435" s="137">
        <v>55.830362215812499</v>
      </c>
      <c r="N2435" s="137">
        <v>10.4476574339461</v>
      </c>
      <c r="O2435" s="137">
        <v>6.5957361402871104</v>
      </c>
      <c r="P2435" s="137">
        <v>13.251559828706499</v>
      </c>
      <c r="Q2435" s="137">
        <v>12.1198947545387</v>
      </c>
      <c r="R2435" s="137">
        <v>6.5766825579497201</v>
      </c>
      <c r="S2435" s="137">
        <v>16.135147992215501</v>
      </c>
      <c r="T2435" s="137">
        <v>22.7102773907143</v>
      </c>
      <c r="U2435" s="137">
        <v>9.8391514474099502</v>
      </c>
      <c r="V2435" s="1">
        <v>4169245</v>
      </c>
      <c r="W2435" s="1">
        <v>3919269</v>
      </c>
      <c r="X2435" s="1">
        <v>4561971</v>
      </c>
      <c r="Y2435" s="1">
        <v>5262403</v>
      </c>
      <c r="Z2435" s="1">
        <v>2202848</v>
      </c>
      <c r="AA2435" s="1">
        <v>3740857</v>
      </c>
      <c r="AB2435" s="1">
        <v>6681568</v>
      </c>
      <c r="AC2435" s="1">
        <v>2528117</v>
      </c>
      <c r="AD2435" s="1">
        <v>4997591</v>
      </c>
      <c r="AE2435" s="1">
        <v>974508</v>
      </c>
      <c r="AH2435" s="136">
        <f t="shared" si="37"/>
        <v>40119</v>
      </c>
      <c r="AI2435" s="177">
        <f>HLOOKUP(附加题模型!$E$2,历史数据!$B$3:$K$5000,ROW(A2433),)</f>
        <v>9.5263837192803607</v>
      </c>
      <c r="AJ2435" s="177">
        <f>HLOOKUP(附加题模型!$E$2,历史数据!$L$3:$U$5000,ROW(A2433),)</f>
        <v>9.8391514474099502</v>
      </c>
    </row>
    <row r="2436" spans="1:36" x14ac:dyDescent="0.2">
      <c r="A2436" s="148">
        <v>40120</v>
      </c>
      <c r="B2436" s="137">
        <v>19.825048608436301</v>
      </c>
      <c r="C2436" s="137">
        <v>55.754195282366702</v>
      </c>
      <c r="D2436" s="137">
        <v>10.523273772430599</v>
      </c>
      <c r="E2436" s="137">
        <v>6.5407716724513802</v>
      </c>
      <c r="F2436" s="137">
        <v>13.2249235275433</v>
      </c>
      <c r="G2436" s="137">
        <v>11.972390964422599</v>
      </c>
      <c r="H2436" s="137">
        <v>6.5236447953856098</v>
      </c>
      <c r="I2436" s="137">
        <v>16.175944826582601</v>
      </c>
      <c r="J2436" s="137">
        <v>22.732114195897701</v>
      </c>
      <c r="K2436" s="137">
        <v>9.7609595153775501</v>
      </c>
      <c r="L2436" s="137">
        <v>20.6204980896389</v>
      </c>
      <c r="M2436" s="137">
        <v>56.515864616825297</v>
      </c>
      <c r="N2436" s="137">
        <v>10.7753282340457</v>
      </c>
      <c r="O2436" s="137">
        <v>6.8155940116300098</v>
      </c>
      <c r="P2436" s="137">
        <v>13.4646502380124</v>
      </c>
      <c r="Q2436" s="137">
        <v>12.193646649596699</v>
      </c>
      <c r="R2436" s="137">
        <v>6.6032014392317704</v>
      </c>
      <c r="S2436" s="137">
        <v>16.9510846795589</v>
      </c>
      <c r="T2436" s="137">
        <v>22.994155858098299</v>
      </c>
      <c r="U2436" s="137">
        <v>10.112823209523301</v>
      </c>
      <c r="V2436" s="1">
        <v>10475479</v>
      </c>
      <c r="W2436" s="1">
        <v>3250240</v>
      </c>
      <c r="X2436" s="1">
        <v>8267117</v>
      </c>
      <c r="Y2436" s="1">
        <v>7649364</v>
      </c>
      <c r="Z2436" s="1">
        <v>3607258</v>
      </c>
      <c r="AA2436" s="1">
        <v>2767740</v>
      </c>
      <c r="AB2436" s="1">
        <v>7279014</v>
      </c>
      <c r="AC2436" s="1">
        <v>5596436</v>
      </c>
      <c r="AD2436" s="1">
        <v>5196230</v>
      </c>
      <c r="AE2436" s="1">
        <v>1546309</v>
      </c>
      <c r="AH2436" s="136">
        <f t="shared" si="37"/>
        <v>40120</v>
      </c>
      <c r="AI2436" s="177">
        <f>HLOOKUP(附加题模型!$E$2,历史数据!$B$3:$K$5000,ROW(A2434),)</f>
        <v>9.7609595153775501</v>
      </c>
      <c r="AJ2436" s="177">
        <f>HLOOKUP(附加题模型!$E$2,历史数据!$L$3:$U$5000,ROW(A2434),)</f>
        <v>10.112823209523301</v>
      </c>
    </row>
    <row r="2437" spans="1:36" x14ac:dyDescent="0.2">
      <c r="A2437" s="148">
        <v>40121</v>
      </c>
      <c r="B2437" s="137">
        <v>20.681686511269898</v>
      </c>
      <c r="C2437" s="137">
        <v>56.363530749933503</v>
      </c>
      <c r="D2437" s="137">
        <v>10.687109172480501</v>
      </c>
      <c r="E2437" s="137">
        <v>6.7606295437942903</v>
      </c>
      <c r="F2437" s="137">
        <v>13.477968388594</v>
      </c>
      <c r="G2437" s="137">
        <v>12.193646649596699</v>
      </c>
      <c r="H2437" s="137">
        <v>6.5899419985907404</v>
      </c>
      <c r="I2437" s="137">
        <v>16.991881513926</v>
      </c>
      <c r="J2437" s="137">
        <v>23.081503078831801</v>
      </c>
      <c r="K2437" s="137">
        <v>10.0997912208513</v>
      </c>
      <c r="L2437" s="137">
        <v>20.436932824745998</v>
      </c>
      <c r="M2437" s="137">
        <v>56.972866217500403</v>
      </c>
      <c r="N2437" s="137">
        <v>10.6366982801574</v>
      </c>
      <c r="O2437" s="137">
        <v>7.4971534127930202</v>
      </c>
      <c r="P2437" s="137">
        <v>13.8109221531343</v>
      </c>
      <c r="Q2437" s="137">
        <v>12.7590778450417</v>
      </c>
      <c r="R2437" s="137">
        <v>6.6164608798728004</v>
      </c>
      <c r="S2437" s="137">
        <v>17.4814435263321</v>
      </c>
      <c r="T2437" s="137">
        <v>23.1688502995653</v>
      </c>
      <c r="U2437" s="137">
        <v>10.0606952548351</v>
      </c>
      <c r="V2437" s="1">
        <v>6352332</v>
      </c>
      <c r="W2437" s="1">
        <v>3969930</v>
      </c>
      <c r="X2437" s="1">
        <v>4543213</v>
      </c>
      <c r="Y2437" s="1">
        <v>32847673</v>
      </c>
      <c r="Z2437" s="1">
        <v>4397654</v>
      </c>
      <c r="AA2437" s="1">
        <v>5750589</v>
      </c>
      <c r="AB2437" s="1">
        <v>5051286</v>
      </c>
      <c r="AC2437" s="1">
        <v>13445796</v>
      </c>
      <c r="AD2437" s="1">
        <v>5307165</v>
      </c>
      <c r="AE2437" s="1">
        <v>1438031</v>
      </c>
      <c r="AH2437" s="136">
        <f t="shared" si="37"/>
        <v>40121</v>
      </c>
      <c r="AI2437" s="177">
        <f>HLOOKUP(附加题模型!$E$2,历史数据!$B$3:$K$5000,ROW(A2435),)</f>
        <v>10.0997912208513</v>
      </c>
      <c r="AJ2437" s="177">
        <f>HLOOKUP(附加题模型!$E$2,历史数据!$L$3:$U$5000,ROW(A2435),)</f>
        <v>10.0606952548351</v>
      </c>
    </row>
    <row r="2438" spans="1:36" x14ac:dyDescent="0.2">
      <c r="A2438" s="148">
        <v>40122</v>
      </c>
      <c r="B2438" s="137">
        <v>20.375744403115</v>
      </c>
      <c r="C2438" s="137">
        <v>57.125200084392098</v>
      </c>
      <c r="D2438" s="137">
        <v>10.5862873878344</v>
      </c>
      <c r="E2438" s="137">
        <v>7.6070823484644698</v>
      </c>
      <c r="F2438" s="137">
        <v>13.717695099063</v>
      </c>
      <c r="G2438" s="137">
        <v>12.7344938800224</v>
      </c>
      <c r="H2438" s="137">
        <v>6.5766825579497201</v>
      </c>
      <c r="I2438" s="137">
        <v>17.359053023230601</v>
      </c>
      <c r="J2438" s="137">
        <v>23.1688502995653</v>
      </c>
      <c r="K2438" s="137">
        <v>10.008567300146799</v>
      </c>
      <c r="L2438" s="137">
        <v>20.528715457192501</v>
      </c>
      <c r="M2438" s="137">
        <v>57.125200084392098</v>
      </c>
      <c r="N2438" s="137">
        <v>10.687109172480501</v>
      </c>
      <c r="O2438" s="137">
        <v>7.6400610291659001</v>
      </c>
      <c r="P2438" s="137">
        <v>13.7709677013895</v>
      </c>
      <c r="Q2438" s="137">
        <v>12.709909915002999</v>
      </c>
      <c r="R2438" s="137">
        <v>6.6694986424369098</v>
      </c>
      <c r="S2438" s="137">
        <v>17.501841943515601</v>
      </c>
      <c r="T2438" s="137">
        <v>23.321707935848998</v>
      </c>
      <c r="U2438" s="137">
        <v>10.191015141555701</v>
      </c>
      <c r="V2438" s="1">
        <v>7259022</v>
      </c>
      <c r="W2438" s="1">
        <v>2866979</v>
      </c>
      <c r="X2438" s="1">
        <v>4024111</v>
      </c>
      <c r="Y2438" s="1">
        <v>35451301</v>
      </c>
      <c r="Z2438" s="1">
        <v>2653806</v>
      </c>
      <c r="AA2438" s="1">
        <v>2933992</v>
      </c>
      <c r="AB2438" s="1">
        <v>6655359</v>
      </c>
      <c r="AC2438" s="1">
        <v>6639532</v>
      </c>
      <c r="AD2438" s="1">
        <v>5029870</v>
      </c>
      <c r="AE2438" s="1">
        <v>1205745</v>
      </c>
      <c r="AH2438" s="136">
        <f t="shared" ref="AH2438:AH2501" si="38">A2438</f>
        <v>40122</v>
      </c>
      <c r="AI2438" s="177">
        <f>HLOOKUP(附加题模型!$E$2,历史数据!$B$3:$K$5000,ROW(A2436),)</f>
        <v>10.008567300146799</v>
      </c>
      <c r="AJ2438" s="177">
        <f>HLOOKUP(附加题模型!$E$2,历史数据!$L$3:$U$5000,ROW(A2436),)</f>
        <v>10.191015141555701</v>
      </c>
    </row>
    <row r="2439" spans="1:36" x14ac:dyDescent="0.2">
      <c r="A2439" s="148">
        <v>40123</v>
      </c>
      <c r="B2439" s="137">
        <v>20.6204980896389</v>
      </c>
      <c r="C2439" s="137">
        <v>57.201367017838002</v>
      </c>
      <c r="D2439" s="137">
        <v>10.687109172480501</v>
      </c>
      <c r="E2439" s="137">
        <v>7.5521178806287397</v>
      </c>
      <c r="F2439" s="137">
        <v>13.864194755460799</v>
      </c>
      <c r="G2439" s="137">
        <v>12.685325949983699</v>
      </c>
      <c r="H2439" s="137">
        <v>6.6694986424369098</v>
      </c>
      <c r="I2439" s="137">
        <v>17.6446308638007</v>
      </c>
      <c r="J2439" s="137">
        <v>23.4527287669492</v>
      </c>
      <c r="K2439" s="137">
        <v>10.164951164211599</v>
      </c>
      <c r="L2439" s="137">
        <v>21.079411251871299</v>
      </c>
      <c r="M2439" s="137">
        <v>57.886869418850701</v>
      </c>
      <c r="N2439" s="137">
        <v>10.712314618642001</v>
      </c>
      <c r="O2439" s="137">
        <v>7.62906813559876</v>
      </c>
      <c r="P2439" s="137">
        <v>13.904149207205601</v>
      </c>
      <c r="Q2439" s="137">
        <v>12.8328297400998</v>
      </c>
      <c r="R2439" s="137">
        <v>6.8551308114112999</v>
      </c>
      <c r="S2439" s="137">
        <v>17.848615035636598</v>
      </c>
      <c r="T2439" s="137">
        <v>23.365381546215701</v>
      </c>
      <c r="U2439" s="137">
        <v>10.699262699766299</v>
      </c>
      <c r="V2439" s="1">
        <v>17039214</v>
      </c>
      <c r="W2439" s="1">
        <v>4893279</v>
      </c>
      <c r="X2439" s="1">
        <v>5577332</v>
      </c>
      <c r="Y2439" s="1">
        <v>27516806</v>
      </c>
      <c r="Z2439" s="1">
        <v>3894328</v>
      </c>
      <c r="AA2439" s="1">
        <v>2916482</v>
      </c>
      <c r="AB2439" s="1">
        <v>12044650</v>
      </c>
      <c r="AC2439" s="1">
        <v>9250452</v>
      </c>
      <c r="AD2439" s="1">
        <v>5110840</v>
      </c>
      <c r="AE2439" s="1">
        <v>3227784</v>
      </c>
      <c r="AH2439" s="136">
        <f t="shared" si="38"/>
        <v>40123</v>
      </c>
      <c r="AI2439" s="177">
        <f>HLOOKUP(附加题模型!$E$2,历史数据!$B$3:$K$5000,ROW(A2437),)</f>
        <v>10.164951164211599</v>
      </c>
      <c r="AJ2439" s="177">
        <f>HLOOKUP(附加题模型!$E$2,历史数据!$L$3:$U$5000,ROW(A2437),)</f>
        <v>10.699262699766299</v>
      </c>
    </row>
    <row r="2440" spans="1:36" x14ac:dyDescent="0.2">
      <c r="A2440" s="148">
        <v>40126</v>
      </c>
      <c r="B2440" s="137">
        <v>21.1100054626868</v>
      </c>
      <c r="C2440" s="137">
        <v>57.810702485404803</v>
      </c>
      <c r="D2440" s="137">
        <v>10.712314618642001</v>
      </c>
      <c r="E2440" s="137">
        <v>7.4971534127930202</v>
      </c>
      <c r="F2440" s="137">
        <v>14.037330713021801</v>
      </c>
      <c r="G2440" s="137">
        <v>13.4720128306028</v>
      </c>
      <c r="H2440" s="137">
        <v>6.8153524894882098</v>
      </c>
      <c r="I2440" s="137">
        <v>17.869013452820202</v>
      </c>
      <c r="J2440" s="137">
        <v>23.387218351399099</v>
      </c>
      <c r="K2440" s="137">
        <v>10.660166733750099</v>
      </c>
      <c r="L2440" s="137">
        <v>21.9360491547049</v>
      </c>
      <c r="M2440" s="137">
        <v>59.638708888105398</v>
      </c>
      <c r="N2440" s="137">
        <v>10.7753282340457</v>
      </c>
      <c r="O2440" s="137">
        <v>7.7170112841359204</v>
      </c>
      <c r="P2440" s="137">
        <v>14.1305577670931</v>
      </c>
      <c r="Q2440" s="137">
        <v>13.4720128306028</v>
      </c>
      <c r="R2440" s="137">
        <v>6.8020930488471896</v>
      </c>
      <c r="S2440" s="137">
        <v>17.950607121554501</v>
      </c>
      <c r="T2440" s="137">
        <v>23.6929336239664</v>
      </c>
      <c r="U2440" s="137">
        <v>10.725326677110401</v>
      </c>
      <c r="V2440" s="1">
        <v>13043390</v>
      </c>
      <c r="W2440" s="1">
        <v>4150124</v>
      </c>
      <c r="X2440" s="1">
        <v>4963152</v>
      </c>
      <c r="Y2440" s="1">
        <v>20277855</v>
      </c>
      <c r="Z2440" s="1">
        <v>3578295</v>
      </c>
      <c r="AA2440" s="1">
        <v>4932511</v>
      </c>
      <c r="AB2440" s="1">
        <v>6712341</v>
      </c>
      <c r="AC2440" s="1">
        <v>7844183</v>
      </c>
      <c r="AD2440" s="1">
        <v>4237583</v>
      </c>
      <c r="AE2440" s="1">
        <v>2683841</v>
      </c>
      <c r="AH2440" s="136">
        <f t="shared" si="38"/>
        <v>40126</v>
      </c>
      <c r="AI2440" s="177">
        <f>HLOOKUP(附加题模型!$E$2,历史数据!$B$3:$K$5000,ROW(A2438),)</f>
        <v>10.660166733750099</v>
      </c>
      <c r="AJ2440" s="177">
        <f>HLOOKUP(附加题模型!$E$2,历史数据!$L$3:$U$5000,ROW(A2438),)</f>
        <v>10.725326677110401</v>
      </c>
    </row>
    <row r="2441" spans="1:36" x14ac:dyDescent="0.2">
      <c r="A2441" s="148">
        <v>40127</v>
      </c>
      <c r="B2441" s="137">
        <v>21.721889678996501</v>
      </c>
      <c r="C2441" s="137">
        <v>59.7910427549971</v>
      </c>
      <c r="D2441" s="137">
        <v>10.7753282340457</v>
      </c>
      <c r="E2441" s="137">
        <v>7.6730397098673402</v>
      </c>
      <c r="F2441" s="137">
        <v>14.090603315348201</v>
      </c>
      <c r="G2441" s="137">
        <v>13.717852480796299</v>
      </c>
      <c r="H2441" s="137">
        <v>6.8949091333343802</v>
      </c>
      <c r="I2441" s="137">
        <v>17.950607121554501</v>
      </c>
      <c r="J2441" s="137">
        <v>23.6929336239664</v>
      </c>
      <c r="K2441" s="137">
        <v>10.7122946884384</v>
      </c>
      <c r="L2441" s="137">
        <v>21.691295468181</v>
      </c>
      <c r="M2441" s="137">
        <v>59.029373420538498</v>
      </c>
      <c r="N2441" s="137">
        <v>10.561081941672899</v>
      </c>
      <c r="O2441" s="137">
        <v>7.5411249870616004</v>
      </c>
      <c r="P2441" s="137">
        <v>14.170512218837899</v>
      </c>
      <c r="Q2441" s="137">
        <v>14.135779886125199</v>
      </c>
      <c r="R2441" s="137">
        <v>6.9081685739754102</v>
      </c>
      <c r="S2441" s="137">
        <v>17.4814435263321</v>
      </c>
      <c r="T2441" s="137">
        <v>23.6274232084163</v>
      </c>
      <c r="U2441" s="137">
        <v>10.686230711094201</v>
      </c>
      <c r="V2441" s="1">
        <v>12230601</v>
      </c>
      <c r="W2441" s="1">
        <v>3323273</v>
      </c>
      <c r="X2441" s="1">
        <v>6327625</v>
      </c>
      <c r="Y2441" s="1">
        <v>10175776</v>
      </c>
      <c r="Z2441" s="1">
        <v>3725549</v>
      </c>
      <c r="AA2441" s="1">
        <v>11163883</v>
      </c>
      <c r="AB2441" s="1">
        <v>6576159</v>
      </c>
      <c r="AC2441" s="1">
        <v>6911070</v>
      </c>
      <c r="AD2441" s="1">
        <v>5863202</v>
      </c>
      <c r="AE2441" s="1">
        <v>1462538</v>
      </c>
      <c r="AH2441" s="136">
        <f t="shared" si="38"/>
        <v>40127</v>
      </c>
      <c r="AI2441" s="177">
        <f>HLOOKUP(附加题模型!$E$2,历史数据!$B$3:$K$5000,ROW(A2439),)</f>
        <v>10.7122946884384</v>
      </c>
      <c r="AJ2441" s="177">
        <f>HLOOKUP(附加题模型!$E$2,历史数据!$L$3:$U$5000,ROW(A2439),)</f>
        <v>10.686230711094201</v>
      </c>
    </row>
    <row r="2442" spans="1:36" x14ac:dyDescent="0.2">
      <c r="A2442" s="148">
        <v>40128</v>
      </c>
      <c r="B2442" s="137">
        <v>21.691295468181</v>
      </c>
      <c r="C2442" s="137">
        <v>58.800872620200899</v>
      </c>
      <c r="D2442" s="137">
        <v>10.4728628801076</v>
      </c>
      <c r="E2442" s="137">
        <v>7.5631107741958896</v>
      </c>
      <c r="F2442" s="137">
        <v>14.037330713021801</v>
      </c>
      <c r="G2442" s="137">
        <v>14.012860061028499</v>
      </c>
      <c r="H2442" s="137">
        <v>6.8816496926933501</v>
      </c>
      <c r="I2442" s="137">
        <v>17.501841943515601</v>
      </c>
      <c r="J2442" s="137">
        <v>23.540075987682801</v>
      </c>
      <c r="K2442" s="137">
        <v>10.7513906544546</v>
      </c>
      <c r="L2442" s="137">
        <v>22.027831787151399</v>
      </c>
      <c r="M2442" s="137">
        <v>59.562541954659501</v>
      </c>
      <c r="N2442" s="137">
        <v>10.384643818542299</v>
      </c>
      <c r="O2442" s="137">
        <v>7.5411249870616004</v>
      </c>
      <c r="P2442" s="137">
        <v>14.303693724654099</v>
      </c>
      <c r="Q2442" s="137">
        <v>14.332451606279999</v>
      </c>
      <c r="R2442" s="137">
        <v>6.9346874552574604</v>
      </c>
      <c r="S2442" s="137">
        <v>17.5426387778828</v>
      </c>
      <c r="T2442" s="137">
        <v>23.321707935848998</v>
      </c>
      <c r="U2442" s="137">
        <v>10.9859664505518</v>
      </c>
      <c r="V2442" s="1">
        <v>14647610</v>
      </c>
      <c r="W2442" s="1">
        <v>3654365</v>
      </c>
      <c r="X2442" s="1">
        <v>5387563</v>
      </c>
      <c r="Y2442" s="1">
        <v>10508191</v>
      </c>
      <c r="Z2442" s="1">
        <v>3509404</v>
      </c>
      <c r="AA2442" s="1">
        <v>8441092</v>
      </c>
      <c r="AB2442" s="1">
        <v>5765494</v>
      </c>
      <c r="AC2442" s="1">
        <v>3181521</v>
      </c>
      <c r="AD2442" s="1">
        <v>4150348</v>
      </c>
      <c r="AE2442" s="1">
        <v>1984751</v>
      </c>
      <c r="AH2442" s="136">
        <f t="shared" si="38"/>
        <v>40128</v>
      </c>
      <c r="AI2442" s="177">
        <f>HLOOKUP(附加题模型!$E$2,历史数据!$B$3:$K$5000,ROW(A2440),)</f>
        <v>10.7513906544546</v>
      </c>
      <c r="AJ2442" s="177">
        <f>HLOOKUP(附加题模型!$E$2,历史数据!$L$3:$U$5000,ROW(A2440),)</f>
        <v>10.9859664505518</v>
      </c>
    </row>
    <row r="2443" spans="1:36" x14ac:dyDescent="0.2">
      <c r="A2443" s="148">
        <v>40129</v>
      </c>
      <c r="B2443" s="137">
        <v>21.966643365520401</v>
      </c>
      <c r="C2443" s="137">
        <v>60.171877422226402</v>
      </c>
      <c r="D2443" s="137">
        <v>10.384643818542299</v>
      </c>
      <c r="E2443" s="137">
        <v>7.5301320934944496</v>
      </c>
      <c r="F2443" s="137">
        <v>14.3836026281438</v>
      </c>
      <c r="G2443" s="137">
        <v>14.234115746202599</v>
      </c>
      <c r="H2443" s="137">
        <v>6.9479468958984896</v>
      </c>
      <c r="I2443" s="137">
        <v>17.5426387778828</v>
      </c>
      <c r="J2443" s="137">
        <v>23.321707935848998</v>
      </c>
      <c r="K2443" s="137">
        <v>11.0641583825842</v>
      </c>
      <c r="L2443" s="137">
        <v>21.874860733074001</v>
      </c>
      <c r="M2443" s="137">
        <v>61.314381423914199</v>
      </c>
      <c r="N2443" s="137">
        <v>10.384643818542299</v>
      </c>
      <c r="O2443" s="137">
        <v>7.5960894548973199</v>
      </c>
      <c r="P2443" s="137">
        <v>14.6766019409393</v>
      </c>
      <c r="Q2443" s="137">
        <v>15.045386591841099</v>
      </c>
      <c r="R2443" s="137">
        <v>6.8153524894882098</v>
      </c>
      <c r="S2443" s="137">
        <v>17.5426387778828</v>
      </c>
      <c r="T2443" s="137">
        <v>23.474565572132601</v>
      </c>
      <c r="U2443" s="137">
        <v>11.1032543486004</v>
      </c>
      <c r="V2443" s="1">
        <v>9409537</v>
      </c>
      <c r="W2443" s="1">
        <v>4176827</v>
      </c>
      <c r="X2443" s="1">
        <v>0</v>
      </c>
      <c r="Y2443" s="1">
        <v>11587621</v>
      </c>
      <c r="Z2443" s="1">
        <v>4878847</v>
      </c>
      <c r="AA2443" s="1">
        <v>4465836</v>
      </c>
      <c r="AB2443" s="1">
        <v>8037430</v>
      </c>
      <c r="AC2443" s="1">
        <v>0</v>
      </c>
      <c r="AD2443" s="1">
        <v>3836271</v>
      </c>
      <c r="AE2443" s="1">
        <v>2059145</v>
      </c>
      <c r="AH2443" s="136">
        <f t="shared" si="38"/>
        <v>40129</v>
      </c>
      <c r="AI2443" s="177">
        <f>HLOOKUP(附加题模型!$E$2,历史数据!$B$3:$K$5000,ROW(A2441),)</f>
        <v>11.0641583825842</v>
      </c>
      <c r="AJ2443" s="177">
        <f>HLOOKUP(附加题模型!$E$2,历史数据!$L$3:$U$5000,ROW(A2441),)</f>
        <v>11.1032543486004</v>
      </c>
    </row>
    <row r="2444" spans="1:36" x14ac:dyDescent="0.2">
      <c r="A2444" s="148">
        <v>40130</v>
      </c>
      <c r="B2444" s="137">
        <v>21.905454943889399</v>
      </c>
      <c r="C2444" s="137">
        <v>60.171877422226402</v>
      </c>
      <c r="D2444" s="137">
        <v>10.4224519877846</v>
      </c>
      <c r="E2444" s="137">
        <v>7.6620468163001902</v>
      </c>
      <c r="F2444" s="137">
        <v>14.6233293386128</v>
      </c>
      <c r="G2444" s="137">
        <v>15.7829055424216</v>
      </c>
      <c r="H2444" s="137">
        <v>6.8153524894882098</v>
      </c>
      <c r="I2444" s="137">
        <v>17.5426387778828</v>
      </c>
      <c r="J2444" s="137">
        <v>23.3435447410323</v>
      </c>
      <c r="K2444" s="137">
        <v>11.2857021900093</v>
      </c>
      <c r="L2444" s="137">
        <v>21.721889678996501</v>
      </c>
      <c r="M2444" s="137">
        <v>61.923716891481099</v>
      </c>
      <c r="N2444" s="137">
        <v>10.6114928339959</v>
      </c>
      <c r="O2444" s="137">
        <v>7.6620468163001902</v>
      </c>
      <c r="P2444" s="137">
        <v>14.8630560490819</v>
      </c>
      <c r="Q2444" s="137">
        <v>15.8074895074409</v>
      </c>
      <c r="R2444" s="137">
        <v>6.9214280146164304</v>
      </c>
      <c r="S2444" s="137">
        <v>17.399849857597701</v>
      </c>
      <c r="T2444" s="137">
        <v>23.823954455066701</v>
      </c>
      <c r="U2444" s="137">
        <v>11.0641583825842</v>
      </c>
      <c r="V2444" s="1">
        <v>9098610</v>
      </c>
      <c r="W2444" s="1">
        <v>4095957</v>
      </c>
      <c r="X2444" s="1">
        <v>5790198</v>
      </c>
      <c r="Y2444" s="1">
        <v>7897425</v>
      </c>
      <c r="Z2444" s="1">
        <v>4521692</v>
      </c>
      <c r="AA2444" s="1">
        <v>1718878</v>
      </c>
      <c r="AB2444" s="1">
        <v>5537071</v>
      </c>
      <c r="AC2444" s="1">
        <v>5004485</v>
      </c>
      <c r="AD2444" s="1">
        <v>4200150</v>
      </c>
      <c r="AE2444" s="1">
        <v>1419989</v>
      </c>
      <c r="AH2444" s="136">
        <f t="shared" si="38"/>
        <v>40130</v>
      </c>
      <c r="AI2444" s="177">
        <f>HLOOKUP(附加题模型!$E$2,历史数据!$B$3:$K$5000,ROW(A2442),)</f>
        <v>11.2857021900093</v>
      </c>
      <c r="AJ2444" s="177">
        <f>HLOOKUP(附加题模型!$E$2,历史数据!$L$3:$U$5000,ROW(A2442),)</f>
        <v>11.0641583825842</v>
      </c>
    </row>
    <row r="2445" spans="1:36" x14ac:dyDescent="0.2">
      <c r="A2445" s="148">
        <v>40133</v>
      </c>
      <c r="B2445" s="137">
        <v>21.905454943889399</v>
      </c>
      <c r="C2445" s="137">
        <v>62.076050758372801</v>
      </c>
      <c r="D2445" s="137">
        <v>10.687109172480501</v>
      </c>
      <c r="E2445" s="137">
        <v>7.6840326034344804</v>
      </c>
      <c r="F2445" s="137">
        <v>15.0628283078061</v>
      </c>
      <c r="G2445" s="137">
        <v>16.594176388060099</v>
      </c>
      <c r="H2445" s="137">
        <v>6.9612063365395196</v>
      </c>
      <c r="I2445" s="137">
        <v>17.4610451091485</v>
      </c>
      <c r="J2445" s="137">
        <v>24.0859961172672</v>
      </c>
      <c r="K2445" s="137">
        <v>11.038094405240001</v>
      </c>
      <c r="L2445" s="137">
        <v>21.997237576335898</v>
      </c>
      <c r="M2445" s="137">
        <v>62.380718492156198</v>
      </c>
      <c r="N2445" s="137">
        <v>10.813136403288</v>
      </c>
      <c r="O2445" s="137">
        <v>7.7829686455387899</v>
      </c>
      <c r="P2445" s="137">
        <v>14.769828995010601</v>
      </c>
      <c r="Q2445" s="137">
        <v>16.594176388060099</v>
      </c>
      <c r="R2445" s="137">
        <v>6.9612063365395196</v>
      </c>
      <c r="S2445" s="137">
        <v>18.032200790288801</v>
      </c>
      <c r="T2445" s="137">
        <v>24.326200974284401</v>
      </c>
      <c r="U2445" s="137">
        <v>11.389958099385799</v>
      </c>
      <c r="V2445" s="1">
        <v>10687879</v>
      </c>
      <c r="W2445" s="1">
        <v>4846408</v>
      </c>
      <c r="X2445" s="1">
        <v>8108871</v>
      </c>
      <c r="Y2445" s="1">
        <v>11832954</v>
      </c>
      <c r="Z2445" s="1">
        <v>5874240</v>
      </c>
      <c r="AA2445" s="1">
        <v>5207768</v>
      </c>
      <c r="AB2445" s="1">
        <v>9412345</v>
      </c>
      <c r="AC2445" s="1">
        <v>8722569</v>
      </c>
      <c r="AD2445" s="1">
        <v>6518386</v>
      </c>
      <c r="AE2445" s="1">
        <v>1440138</v>
      </c>
      <c r="AH2445" s="136">
        <f t="shared" si="38"/>
        <v>40133</v>
      </c>
      <c r="AI2445" s="177">
        <f>HLOOKUP(附加题模型!$E$2,历史数据!$B$3:$K$5000,ROW(A2443),)</f>
        <v>11.038094405240001</v>
      </c>
      <c r="AJ2445" s="177">
        <f>HLOOKUP(附加题模型!$E$2,历史数据!$L$3:$U$5000,ROW(A2443),)</f>
        <v>11.389958099385799</v>
      </c>
    </row>
    <row r="2446" spans="1:36" x14ac:dyDescent="0.2">
      <c r="A2446" s="148">
        <v>40134</v>
      </c>
      <c r="B2446" s="137">
        <v>22.027831787151399</v>
      </c>
      <c r="C2446" s="137">
        <v>62.380718492156198</v>
      </c>
      <c r="D2446" s="137">
        <v>10.850944572530301</v>
      </c>
      <c r="E2446" s="137">
        <v>7.80495443267308</v>
      </c>
      <c r="F2446" s="137">
        <v>14.903010500826699</v>
      </c>
      <c r="G2446" s="137">
        <v>17.430031198717899</v>
      </c>
      <c r="H2446" s="137">
        <v>6.9877252178215699</v>
      </c>
      <c r="I2446" s="137">
        <v>18.0933960418396</v>
      </c>
      <c r="J2446" s="137">
        <v>24.457221805384702</v>
      </c>
      <c r="K2446" s="137">
        <v>11.4420860540741</v>
      </c>
      <c r="L2446" s="137">
        <v>24.016455490158101</v>
      </c>
      <c r="M2446" s="137">
        <v>61.542882224251798</v>
      </c>
      <c r="N2446" s="137">
        <v>11.002177249499301</v>
      </c>
      <c r="O2446" s="137">
        <v>7.6950254970016303</v>
      </c>
      <c r="P2446" s="137">
        <v>15.3824639217649</v>
      </c>
      <c r="Q2446" s="137">
        <v>16.7170962131568</v>
      </c>
      <c r="R2446" s="137">
        <v>7.1203196242318496</v>
      </c>
      <c r="S2446" s="137">
        <v>17.950607121554501</v>
      </c>
      <c r="T2446" s="137">
        <v>25.155999571252799</v>
      </c>
      <c r="U2446" s="137">
        <v>11.963365600956701</v>
      </c>
      <c r="V2446" s="1">
        <v>45421716</v>
      </c>
      <c r="W2446" s="1">
        <v>2778915</v>
      </c>
      <c r="X2446" s="1">
        <v>8041575</v>
      </c>
      <c r="Y2446" s="1">
        <v>8382914</v>
      </c>
      <c r="Z2446" s="1">
        <v>5048130</v>
      </c>
      <c r="AA2446" s="1">
        <v>10872229</v>
      </c>
      <c r="AB2446" s="1">
        <v>9674922</v>
      </c>
      <c r="AC2446" s="1">
        <v>8373398</v>
      </c>
      <c r="AD2446" s="1">
        <v>10522112</v>
      </c>
      <c r="AE2446" s="1">
        <v>2140985</v>
      </c>
      <c r="AH2446" s="136">
        <f t="shared" si="38"/>
        <v>40134</v>
      </c>
      <c r="AI2446" s="177">
        <f>HLOOKUP(附加题模型!$E$2,历史数据!$B$3:$K$5000,ROW(A2444),)</f>
        <v>11.4420860540741</v>
      </c>
      <c r="AJ2446" s="177">
        <f>HLOOKUP(附加题模型!$E$2,历史数据!$L$3:$U$5000,ROW(A2444),)</f>
        <v>11.963365600956701</v>
      </c>
    </row>
    <row r="2447" spans="1:36" x14ac:dyDescent="0.2">
      <c r="A2447" s="148">
        <v>40135</v>
      </c>
      <c r="B2447" s="137">
        <v>23.557542327925798</v>
      </c>
      <c r="C2447" s="137">
        <v>61.542882224251798</v>
      </c>
      <c r="D2447" s="137">
        <v>11.027382695660799</v>
      </c>
      <c r="E2447" s="137">
        <v>7.80495443267308</v>
      </c>
      <c r="F2447" s="137">
        <v>15.3824639217649</v>
      </c>
      <c r="G2447" s="137">
        <v>16.692512248137501</v>
      </c>
      <c r="H2447" s="137">
        <v>7.0938007429497896</v>
      </c>
      <c r="I2447" s="137">
        <v>17.991403955921701</v>
      </c>
      <c r="J2447" s="137">
        <v>24.8939579090523</v>
      </c>
      <c r="K2447" s="137">
        <v>12.0545895216612</v>
      </c>
      <c r="L2447" s="137">
        <v>23.710513382003199</v>
      </c>
      <c r="M2447" s="137">
        <v>60.781212889793203</v>
      </c>
      <c r="N2447" s="137">
        <v>10.9391636340956</v>
      </c>
      <c r="O2447" s="137">
        <v>7.8599189005088101</v>
      </c>
      <c r="P2447" s="137">
        <v>15.2359642653671</v>
      </c>
      <c r="Q2447" s="137">
        <v>17.5529510238146</v>
      </c>
      <c r="R2447" s="137">
        <v>7.0407629803856802</v>
      </c>
      <c r="S2447" s="137">
        <v>18.501364385511302</v>
      </c>
      <c r="T2447" s="137">
        <v>25.177836376436201</v>
      </c>
      <c r="U2447" s="137">
        <v>12.2631013404143</v>
      </c>
      <c r="V2447" s="1">
        <v>24560255</v>
      </c>
      <c r="W2447" s="1">
        <v>3625927</v>
      </c>
      <c r="X2447" s="1">
        <v>5942579</v>
      </c>
      <c r="Y2447" s="1">
        <v>16235178</v>
      </c>
      <c r="Z2447" s="1">
        <v>3636340</v>
      </c>
      <c r="AA2447" s="1">
        <v>10036251</v>
      </c>
      <c r="AB2447" s="1">
        <v>6424061</v>
      </c>
      <c r="AC2447" s="1">
        <v>12853284</v>
      </c>
      <c r="AD2447" s="1">
        <v>5452099</v>
      </c>
      <c r="AE2447" s="1">
        <v>2861975</v>
      </c>
      <c r="AH2447" s="136">
        <f t="shared" si="38"/>
        <v>40135</v>
      </c>
      <c r="AI2447" s="177">
        <f>HLOOKUP(附加题模型!$E$2,历史数据!$B$3:$K$5000,ROW(A2445),)</f>
        <v>12.0545895216612</v>
      </c>
      <c r="AJ2447" s="177">
        <f>HLOOKUP(附加题模型!$E$2,历史数据!$L$3:$U$5000,ROW(A2445),)</f>
        <v>12.2631013404143</v>
      </c>
    </row>
    <row r="2448" spans="1:36" x14ac:dyDescent="0.2">
      <c r="A2448" s="148">
        <v>40136</v>
      </c>
      <c r="B2448" s="137">
        <v>23.526948117110301</v>
      </c>
      <c r="C2448" s="137">
        <v>60.324211289118097</v>
      </c>
      <c r="D2448" s="137">
        <v>10.976971803337801</v>
      </c>
      <c r="E2448" s="137">
        <v>7.7829686455387899</v>
      </c>
      <c r="F2448" s="137">
        <v>15.102782759550999</v>
      </c>
      <c r="G2448" s="137">
        <v>17.823374639027499</v>
      </c>
      <c r="H2448" s="137">
        <v>7.0540224210267102</v>
      </c>
      <c r="I2448" s="137">
        <v>18.562559637062002</v>
      </c>
      <c r="J2448" s="137">
        <v>25.177836376436201</v>
      </c>
      <c r="K2448" s="137">
        <v>12.197941397053899</v>
      </c>
      <c r="L2448" s="137">
        <v>23.710513382003199</v>
      </c>
      <c r="M2448" s="137">
        <v>63.8278902276274</v>
      </c>
      <c r="N2448" s="137">
        <v>11.1029990341454</v>
      </c>
      <c r="O2448" s="137">
        <v>7.9148833683445297</v>
      </c>
      <c r="P2448" s="137">
        <v>15.1826916630406</v>
      </c>
      <c r="Q2448" s="137">
        <v>17.085855688447001</v>
      </c>
      <c r="R2448" s="137">
        <v>7.2263951493600702</v>
      </c>
      <c r="S2448" s="137">
        <v>18.950129563550199</v>
      </c>
      <c r="T2448" s="137">
        <v>25.549062064553599</v>
      </c>
      <c r="U2448" s="137">
        <v>12.8756048080014</v>
      </c>
      <c r="V2448" s="1">
        <v>14196067</v>
      </c>
      <c r="W2448" s="1">
        <v>7748931</v>
      </c>
      <c r="X2448" s="1">
        <v>6682476</v>
      </c>
      <c r="Y2448" s="1">
        <v>9535928</v>
      </c>
      <c r="Z2448" s="1">
        <v>2986003</v>
      </c>
      <c r="AA2448" s="1">
        <v>8766013</v>
      </c>
      <c r="AB2448" s="1">
        <v>9363293</v>
      </c>
      <c r="AC2448" s="1">
        <v>11328332</v>
      </c>
      <c r="AD2448" s="1">
        <v>5755759</v>
      </c>
      <c r="AE2448" s="1">
        <v>3209091</v>
      </c>
      <c r="AH2448" s="136">
        <f t="shared" si="38"/>
        <v>40136</v>
      </c>
      <c r="AI2448" s="177">
        <f>HLOOKUP(附加题模型!$E$2,历史数据!$B$3:$K$5000,ROW(A2446),)</f>
        <v>12.197941397053899</v>
      </c>
      <c r="AJ2448" s="177">
        <f>HLOOKUP(附加题模型!$E$2,历史数据!$L$3:$U$5000,ROW(A2446),)</f>
        <v>12.8756048080014</v>
      </c>
    </row>
    <row r="2449" spans="1:36" x14ac:dyDescent="0.2">
      <c r="A2449" s="148">
        <v>40137</v>
      </c>
      <c r="B2449" s="137">
        <v>23.710513382003199</v>
      </c>
      <c r="C2449" s="137">
        <v>64.818060362423594</v>
      </c>
      <c r="D2449" s="137">
        <v>11.0903963110646</v>
      </c>
      <c r="E2449" s="137">
        <v>7.8709117940759503</v>
      </c>
      <c r="F2449" s="137">
        <v>15.102782759550999</v>
      </c>
      <c r="G2449" s="137">
        <v>17.012103793388999</v>
      </c>
      <c r="H2449" s="137">
        <v>7.1600979461549299</v>
      </c>
      <c r="I2449" s="137">
        <v>19.072520066651698</v>
      </c>
      <c r="J2449" s="137">
        <v>25.527225259370301</v>
      </c>
      <c r="K2449" s="137">
        <v>12.8234768533131</v>
      </c>
      <c r="L2449" s="137">
        <v>24.1082381226046</v>
      </c>
      <c r="M2449" s="137">
        <v>65.122728096206998</v>
      </c>
      <c r="N2449" s="137">
        <v>11.3928616650027</v>
      </c>
      <c r="O2449" s="137">
        <v>7.9148833683445297</v>
      </c>
      <c r="P2449" s="137">
        <v>15.1826916630406</v>
      </c>
      <c r="Q2449" s="137">
        <v>17.233359478563099</v>
      </c>
      <c r="R2449" s="137">
        <v>7.2263951493600702</v>
      </c>
      <c r="S2449" s="137">
        <v>18.664551722980001</v>
      </c>
      <c r="T2449" s="137">
        <v>25.811103726754201</v>
      </c>
      <c r="U2449" s="137">
        <v>13.2926284455075</v>
      </c>
      <c r="V2449" s="1">
        <v>21317828</v>
      </c>
      <c r="W2449" s="1">
        <v>6431278</v>
      </c>
      <c r="X2449" s="1">
        <v>10208959</v>
      </c>
      <c r="Y2449" s="1">
        <v>11348493</v>
      </c>
      <c r="Z2449" s="1">
        <v>3578239</v>
      </c>
      <c r="AA2449" s="1">
        <v>4796720</v>
      </c>
      <c r="AB2449" s="1">
        <v>9482778</v>
      </c>
      <c r="AC2449" s="1">
        <v>14516064</v>
      </c>
      <c r="AD2449" s="1">
        <v>6657329</v>
      </c>
      <c r="AE2449" s="1">
        <v>2672990</v>
      </c>
      <c r="AH2449" s="136">
        <f t="shared" si="38"/>
        <v>40137</v>
      </c>
      <c r="AI2449" s="177">
        <f>HLOOKUP(附加题模型!$E$2,历史数据!$B$3:$K$5000,ROW(A2447),)</f>
        <v>12.8234768533131</v>
      </c>
      <c r="AJ2449" s="177">
        <f>HLOOKUP(附加题模型!$E$2,历史数据!$L$3:$U$5000,ROW(A2447),)</f>
        <v>13.2926284455075</v>
      </c>
    </row>
    <row r="2450" spans="1:36" x14ac:dyDescent="0.2">
      <c r="A2450" s="148">
        <v>40140</v>
      </c>
      <c r="B2450" s="137">
        <v>23.924672857711698</v>
      </c>
      <c r="C2450" s="137">
        <v>65.122728096206998</v>
      </c>
      <c r="D2450" s="137">
        <v>11.531491618891099</v>
      </c>
      <c r="E2450" s="137">
        <v>7.9478620490459697</v>
      </c>
      <c r="F2450" s="137">
        <v>15.3158731688568</v>
      </c>
      <c r="G2450" s="137">
        <v>17.085855688447001</v>
      </c>
      <c r="H2450" s="137">
        <v>7.2263951493600702</v>
      </c>
      <c r="I2450" s="137">
        <v>18.480965968327698</v>
      </c>
      <c r="J2450" s="137">
        <v>26.029471778588</v>
      </c>
      <c r="K2450" s="137">
        <v>13.2926284455075</v>
      </c>
      <c r="L2450" s="137">
        <v>24.8119049713608</v>
      </c>
      <c r="M2450" s="137">
        <v>68.397906234378794</v>
      </c>
      <c r="N2450" s="137">
        <v>12.5271067422707</v>
      </c>
      <c r="O2450" s="137">
        <v>8.1677199203888708</v>
      </c>
      <c r="P2450" s="137">
        <v>15.289236867693599</v>
      </c>
      <c r="Q2450" s="137">
        <v>17.5283670587953</v>
      </c>
      <c r="R2450" s="137">
        <v>7.4650650808985697</v>
      </c>
      <c r="S2450" s="137">
        <v>18.664551722980001</v>
      </c>
      <c r="T2450" s="137">
        <v>25.942124557854498</v>
      </c>
      <c r="U2450" s="137">
        <v>13.2535324794913</v>
      </c>
      <c r="V2450" s="1">
        <v>18590493</v>
      </c>
      <c r="W2450" s="1">
        <v>7599086</v>
      </c>
      <c r="X2450" s="1">
        <v>29141735</v>
      </c>
      <c r="Y2450" s="1">
        <v>11185641</v>
      </c>
      <c r="Z2450" s="1">
        <v>3415337</v>
      </c>
      <c r="AA2450" s="1">
        <v>4570509</v>
      </c>
      <c r="AB2450" s="1">
        <v>9162698</v>
      </c>
      <c r="AC2450" s="1">
        <v>7062749</v>
      </c>
      <c r="AD2450" s="1">
        <v>5810644</v>
      </c>
      <c r="AE2450" s="1">
        <v>2513528</v>
      </c>
      <c r="AH2450" s="136">
        <f t="shared" si="38"/>
        <v>40140</v>
      </c>
      <c r="AI2450" s="177">
        <f>HLOOKUP(附加题模型!$E$2,历史数据!$B$3:$K$5000,ROW(A2448),)</f>
        <v>13.2926284455075</v>
      </c>
      <c r="AJ2450" s="177">
        <f>HLOOKUP(附加题模型!$E$2,历史数据!$L$3:$U$5000,ROW(A2448),)</f>
        <v>13.2535324794913</v>
      </c>
    </row>
    <row r="2451" spans="1:36" x14ac:dyDescent="0.2">
      <c r="A2451" s="148">
        <v>40141</v>
      </c>
      <c r="B2451" s="137">
        <v>24.8119049713608</v>
      </c>
      <c r="C2451" s="137">
        <v>71.8254182394423</v>
      </c>
      <c r="D2451" s="137">
        <v>12.5271067422707</v>
      </c>
      <c r="E2451" s="137">
        <v>8.1787128139560199</v>
      </c>
      <c r="F2451" s="137">
        <v>15.289236867693599</v>
      </c>
      <c r="G2451" s="137">
        <v>17.454615163737198</v>
      </c>
      <c r="H2451" s="137">
        <v>7.4650650808985697</v>
      </c>
      <c r="I2451" s="137">
        <v>18.705348557347101</v>
      </c>
      <c r="J2451" s="137">
        <v>26.116818999321499</v>
      </c>
      <c r="K2451" s="137">
        <v>13.2274685021472</v>
      </c>
      <c r="L2451" s="137">
        <v>23.1598175873245</v>
      </c>
      <c r="M2451" s="137">
        <v>66.189065164449005</v>
      </c>
      <c r="N2451" s="137">
        <v>12.098614157525001</v>
      </c>
      <c r="O2451" s="137">
        <v>7.4861605192258702</v>
      </c>
      <c r="P2451" s="137">
        <v>14.530102284541501</v>
      </c>
      <c r="Q2451" s="137">
        <v>16.643344318098801</v>
      </c>
      <c r="R2451" s="137">
        <v>6.9081685739754102</v>
      </c>
      <c r="S2451" s="137">
        <v>17.58343561225</v>
      </c>
      <c r="T2451" s="137">
        <v>24.2606905587343</v>
      </c>
      <c r="U2451" s="137">
        <v>12.8365088419852</v>
      </c>
      <c r="V2451" s="1">
        <v>25495139</v>
      </c>
      <c r="W2451" s="1">
        <v>10229830</v>
      </c>
      <c r="X2451" s="1">
        <v>20129840</v>
      </c>
      <c r="Y2451" s="1">
        <v>14154694</v>
      </c>
      <c r="Z2451" s="1">
        <v>5614900</v>
      </c>
      <c r="AA2451" s="1">
        <v>4692431</v>
      </c>
      <c r="AB2451" s="1">
        <v>13381310</v>
      </c>
      <c r="AC2451" s="1">
        <v>7953020</v>
      </c>
      <c r="AD2451" s="1">
        <v>8917801</v>
      </c>
      <c r="AE2451" s="1">
        <v>3773371</v>
      </c>
      <c r="AH2451" s="136">
        <f t="shared" si="38"/>
        <v>40141</v>
      </c>
      <c r="AI2451" s="177">
        <f>HLOOKUP(附加题模型!$E$2,历史数据!$B$3:$K$5000,ROW(A2449),)</f>
        <v>13.2274685021472</v>
      </c>
      <c r="AJ2451" s="177">
        <f>HLOOKUP(附加题模型!$E$2,历史数据!$L$3:$U$5000,ROW(A2449),)</f>
        <v>12.8365088419852</v>
      </c>
    </row>
    <row r="2452" spans="1:36" x14ac:dyDescent="0.2">
      <c r="A2452" s="148">
        <v>40142</v>
      </c>
      <c r="B2452" s="137">
        <v>23.2516002197709</v>
      </c>
      <c r="C2452" s="137">
        <v>66.417565964786604</v>
      </c>
      <c r="D2452" s="137">
        <v>12.098614157525001</v>
      </c>
      <c r="E2452" s="137">
        <v>7.4531818385244302</v>
      </c>
      <c r="F2452" s="137">
        <v>14.3836026281438</v>
      </c>
      <c r="G2452" s="137">
        <v>16.176248982731099</v>
      </c>
      <c r="H2452" s="137">
        <v>6.8683902520523201</v>
      </c>
      <c r="I2452" s="137">
        <v>17.359053023230601</v>
      </c>
      <c r="J2452" s="137">
        <v>24.238853753550899</v>
      </c>
      <c r="K2452" s="137">
        <v>12.8625728193293</v>
      </c>
      <c r="L2452" s="137">
        <v>24.505962863205902</v>
      </c>
      <c r="M2452" s="137">
        <v>69.464243302620801</v>
      </c>
      <c r="N2452" s="137">
        <v>12.993407496258699</v>
      </c>
      <c r="O2452" s="137">
        <v>7.7280041777030597</v>
      </c>
      <c r="P2452" s="137">
        <v>14.7431926938474</v>
      </c>
      <c r="Q2452" s="137">
        <v>16.9137679333116</v>
      </c>
      <c r="R2452" s="137">
        <v>7.2794329119241796</v>
      </c>
      <c r="S2452" s="137">
        <v>17.909810287187302</v>
      </c>
      <c r="T2452" s="137">
        <v>25.1123259608861</v>
      </c>
      <c r="U2452" s="137">
        <v>13.4750762869164</v>
      </c>
      <c r="V2452" s="1">
        <v>17421210</v>
      </c>
      <c r="W2452" s="1">
        <v>6774234</v>
      </c>
      <c r="X2452" s="1">
        <v>17060057</v>
      </c>
      <c r="Y2452" s="1">
        <v>8183406</v>
      </c>
      <c r="Z2452" s="1">
        <v>2870937</v>
      </c>
      <c r="AA2452" s="1">
        <v>4121049</v>
      </c>
      <c r="AB2452" s="1">
        <v>11833670</v>
      </c>
      <c r="AC2452" s="1">
        <v>5381612</v>
      </c>
      <c r="AD2452" s="1">
        <v>5460463</v>
      </c>
      <c r="AE2452" s="1">
        <v>2954498</v>
      </c>
      <c r="AH2452" s="136">
        <f t="shared" si="38"/>
        <v>40142</v>
      </c>
      <c r="AI2452" s="177">
        <f>HLOOKUP(附加题模型!$E$2,历史数据!$B$3:$K$5000,ROW(A2450),)</f>
        <v>12.8625728193293</v>
      </c>
      <c r="AJ2452" s="177">
        <f>HLOOKUP(附加题模型!$E$2,历史数据!$L$3:$U$5000,ROW(A2450),)</f>
        <v>13.4750762869164</v>
      </c>
    </row>
    <row r="2453" spans="1:36" x14ac:dyDescent="0.2">
      <c r="A2453" s="148">
        <v>40143</v>
      </c>
      <c r="B2453" s="137">
        <v>24.628339706467901</v>
      </c>
      <c r="C2453" s="137">
        <v>71.5969174391048</v>
      </c>
      <c r="D2453" s="137">
        <v>12.8547775423704</v>
      </c>
      <c r="E2453" s="137">
        <v>7.7170112841359204</v>
      </c>
      <c r="F2453" s="137">
        <v>14.783147145592199</v>
      </c>
      <c r="G2453" s="137">
        <v>16.9137679333116</v>
      </c>
      <c r="H2453" s="137">
        <v>7.2529140306421302</v>
      </c>
      <c r="I2453" s="137">
        <v>17.950607121554501</v>
      </c>
      <c r="J2453" s="137">
        <v>25.1123259608861</v>
      </c>
      <c r="K2453" s="137">
        <v>14.1266757205197</v>
      </c>
      <c r="L2453" s="137">
        <v>25.087252868700201</v>
      </c>
      <c r="M2453" s="137">
        <v>69.616577169512496</v>
      </c>
      <c r="N2453" s="137">
        <v>12.3758740653017</v>
      </c>
      <c r="O2453" s="137">
        <v>7.2772955414501102</v>
      </c>
      <c r="P2453" s="137">
        <v>14.037330713021801</v>
      </c>
      <c r="Q2453" s="137">
        <v>16.077913122653701</v>
      </c>
      <c r="R2453" s="137">
        <v>7.0009846584625999</v>
      </c>
      <c r="S2453" s="137">
        <v>17.114272017027499</v>
      </c>
      <c r="T2453" s="137">
        <v>24.282527363917598</v>
      </c>
      <c r="U2453" s="137">
        <v>14.113643731847599</v>
      </c>
      <c r="V2453" s="1">
        <v>21958099</v>
      </c>
      <c r="W2453" s="1">
        <v>9115041</v>
      </c>
      <c r="X2453" s="1">
        <v>10344568</v>
      </c>
      <c r="Y2453" s="1">
        <v>8993608</v>
      </c>
      <c r="Z2453" s="1">
        <v>3425722</v>
      </c>
      <c r="AA2453" s="1">
        <v>3304056</v>
      </c>
      <c r="AB2453" s="1">
        <v>12078485</v>
      </c>
      <c r="AC2453" s="1">
        <v>4944775</v>
      </c>
      <c r="AD2453" s="1">
        <v>7716176</v>
      </c>
      <c r="AE2453" s="1">
        <v>4614918</v>
      </c>
      <c r="AH2453" s="136">
        <f t="shared" si="38"/>
        <v>40143</v>
      </c>
      <c r="AI2453" s="177">
        <f>HLOOKUP(附加题模型!$E$2,历史数据!$B$3:$K$5000,ROW(A2451),)</f>
        <v>14.1266757205197</v>
      </c>
      <c r="AJ2453" s="177">
        <f>HLOOKUP(附加题模型!$E$2,历史数据!$L$3:$U$5000,ROW(A2451),)</f>
        <v>14.113643731847599</v>
      </c>
    </row>
    <row r="2454" spans="1:36" x14ac:dyDescent="0.2">
      <c r="A2454" s="148">
        <v>40144</v>
      </c>
      <c r="B2454" s="137">
        <v>24.475368652390401</v>
      </c>
      <c r="C2454" s="137">
        <v>69.616577169512496</v>
      </c>
      <c r="D2454" s="137">
        <v>12.7413530346436</v>
      </c>
      <c r="E2454" s="137">
        <v>7.1783594993458104</v>
      </c>
      <c r="F2454" s="137">
        <v>13.9441036589505</v>
      </c>
      <c r="G2454" s="137">
        <v>15.856657437479599</v>
      </c>
      <c r="H2454" s="137">
        <v>7.0540224210267102</v>
      </c>
      <c r="I2454" s="137">
        <v>17.032678348293199</v>
      </c>
      <c r="J2454" s="137">
        <v>24.1951801431841</v>
      </c>
      <c r="K2454" s="137">
        <v>14.152739697863799</v>
      </c>
      <c r="L2454" s="137">
        <v>23.8634844360807</v>
      </c>
      <c r="M2454" s="137">
        <v>66.112898231003101</v>
      </c>
      <c r="N2454" s="137">
        <v>12.816969373128099</v>
      </c>
      <c r="O2454" s="137">
        <v>7.0354518829729198</v>
      </c>
      <c r="P2454" s="137">
        <v>13.797604002552699</v>
      </c>
      <c r="Q2454" s="137">
        <v>15.266642277015301</v>
      </c>
      <c r="R2454" s="137">
        <v>7.1866168274369899</v>
      </c>
      <c r="S2454" s="137">
        <v>16.645108421805102</v>
      </c>
      <c r="T2454" s="137">
        <v>24.391711389834501</v>
      </c>
      <c r="U2454" s="137">
        <v>13.983323845127</v>
      </c>
      <c r="V2454" s="1">
        <v>14759250</v>
      </c>
      <c r="W2454" s="1">
        <v>6425811</v>
      </c>
      <c r="X2454" s="1">
        <v>10923986</v>
      </c>
      <c r="Y2454" s="1">
        <v>6283434</v>
      </c>
      <c r="Z2454" s="1">
        <v>2925246</v>
      </c>
      <c r="AA2454" s="1">
        <v>3580221</v>
      </c>
      <c r="AB2454" s="1">
        <v>26406863</v>
      </c>
      <c r="AC2454" s="1">
        <v>3021559</v>
      </c>
      <c r="AD2454" s="1">
        <v>4758613</v>
      </c>
      <c r="AE2454" s="1">
        <v>3082073</v>
      </c>
      <c r="AH2454" s="136">
        <f t="shared" si="38"/>
        <v>40144</v>
      </c>
      <c r="AI2454" s="177">
        <f>HLOOKUP(附加题模型!$E$2,历史数据!$B$3:$K$5000,ROW(A2452),)</f>
        <v>14.152739697863799</v>
      </c>
      <c r="AJ2454" s="177">
        <f>HLOOKUP(附加题模型!$E$2,历史数据!$L$3:$U$5000,ROW(A2452),)</f>
        <v>13.983323845127</v>
      </c>
    </row>
    <row r="2455" spans="1:36" x14ac:dyDescent="0.2">
      <c r="A2455" s="148">
        <v>40147</v>
      </c>
      <c r="B2455" s="137">
        <v>23.679919171187699</v>
      </c>
      <c r="C2455" s="137">
        <v>65.503562763436307</v>
      </c>
      <c r="D2455" s="137">
        <v>12.665736696159</v>
      </c>
      <c r="E2455" s="137">
        <v>7.1124021379429303</v>
      </c>
      <c r="F2455" s="137">
        <v>13.717695099063</v>
      </c>
      <c r="G2455" s="137">
        <v>14.897882801725</v>
      </c>
      <c r="H2455" s="137">
        <v>7.1203196242318496</v>
      </c>
      <c r="I2455" s="137">
        <v>16.685905256172301</v>
      </c>
      <c r="J2455" s="137">
        <v>24.566405831301601</v>
      </c>
      <c r="K2455" s="137">
        <v>14.4785394146655</v>
      </c>
      <c r="L2455" s="137">
        <v>25.790919717456401</v>
      </c>
      <c r="M2455" s="137">
        <v>66.874567565461703</v>
      </c>
      <c r="N2455" s="137">
        <v>13.106832003985501</v>
      </c>
      <c r="O2455" s="137">
        <v>7.3872244771215598</v>
      </c>
      <c r="P2455" s="137">
        <v>14.117239616511499</v>
      </c>
      <c r="Q2455" s="137">
        <v>15.7829055424216</v>
      </c>
      <c r="R2455" s="137">
        <v>7.50484340282165</v>
      </c>
      <c r="S2455" s="137">
        <v>18.2973802136754</v>
      </c>
      <c r="T2455" s="137">
        <v>25.3306940127198</v>
      </c>
      <c r="U2455" s="137">
        <v>14.465507425993399</v>
      </c>
      <c r="V2455" s="1">
        <v>24239730</v>
      </c>
      <c r="W2455" s="1">
        <v>4464807</v>
      </c>
      <c r="X2455" s="1">
        <v>14976247</v>
      </c>
      <c r="Y2455" s="1">
        <v>6526682</v>
      </c>
      <c r="Z2455" s="1">
        <v>3383118</v>
      </c>
      <c r="AA2455" s="1">
        <v>2713977</v>
      </c>
      <c r="AB2455" s="1">
        <v>15611855</v>
      </c>
      <c r="AC2455" s="1">
        <v>6707381</v>
      </c>
      <c r="AD2455" s="1">
        <v>5893045</v>
      </c>
      <c r="AE2455" s="1">
        <v>6353273</v>
      </c>
      <c r="AH2455" s="136">
        <f t="shared" si="38"/>
        <v>40147</v>
      </c>
      <c r="AI2455" s="177">
        <f>HLOOKUP(附加题模型!$E$2,历史数据!$B$3:$K$5000,ROW(A2453),)</f>
        <v>14.4785394146655</v>
      </c>
      <c r="AJ2455" s="177">
        <f>HLOOKUP(附加题模型!$E$2,历史数据!$L$3:$U$5000,ROW(A2453),)</f>
        <v>14.465507425993399</v>
      </c>
    </row>
    <row r="2456" spans="1:36" x14ac:dyDescent="0.2">
      <c r="A2456" s="148">
        <v>40148</v>
      </c>
      <c r="B2456" s="137">
        <v>25.974484982349399</v>
      </c>
      <c r="C2456" s="137">
        <v>67.255402232690997</v>
      </c>
      <c r="D2456" s="137">
        <v>12.942996603935599</v>
      </c>
      <c r="E2456" s="137">
        <v>7.4751676256587203</v>
      </c>
      <c r="F2456" s="137">
        <v>14.090603315348201</v>
      </c>
      <c r="G2456" s="137">
        <v>15.7829055424216</v>
      </c>
      <c r="H2456" s="137">
        <v>7.51810284346268</v>
      </c>
      <c r="I2456" s="137">
        <v>17.909810287187302</v>
      </c>
      <c r="J2456" s="137">
        <v>25.439878038636699</v>
      </c>
      <c r="K2456" s="137">
        <v>14.309123561928599</v>
      </c>
      <c r="L2456" s="137">
        <v>26.158050247242301</v>
      </c>
      <c r="M2456" s="137">
        <v>70.225912637079404</v>
      </c>
      <c r="N2456" s="137">
        <v>13.094229280904701</v>
      </c>
      <c r="O2456" s="137">
        <v>7.7280041777030597</v>
      </c>
      <c r="P2456" s="137">
        <v>14.6766019409393</v>
      </c>
      <c r="Q2456" s="137">
        <v>16.225416912769798</v>
      </c>
      <c r="R2456" s="137">
        <v>7.9026266220524803</v>
      </c>
      <c r="S2456" s="137">
        <v>18.378973882409799</v>
      </c>
      <c r="T2456" s="137">
        <v>26.8155967651896</v>
      </c>
      <c r="U2456" s="137">
        <v>14.0875797545035</v>
      </c>
      <c r="V2456" s="1">
        <v>26680327</v>
      </c>
      <c r="W2456" s="1">
        <v>5676382</v>
      </c>
      <c r="X2456" s="1">
        <v>10694461</v>
      </c>
      <c r="Y2456" s="1">
        <v>7344986</v>
      </c>
      <c r="Z2456" s="1">
        <v>4157774</v>
      </c>
      <c r="AA2456" s="1">
        <v>2404513</v>
      </c>
      <c r="AB2456" s="1">
        <v>20308741</v>
      </c>
      <c r="AC2456" s="1">
        <v>8639668</v>
      </c>
      <c r="AD2456" s="1">
        <v>14383884</v>
      </c>
      <c r="AE2456" s="1">
        <v>8122735</v>
      </c>
      <c r="AH2456" s="136">
        <f t="shared" si="38"/>
        <v>40148</v>
      </c>
      <c r="AI2456" s="177">
        <f>HLOOKUP(附加题模型!$E$2,历史数据!$B$3:$K$5000,ROW(A2454),)</f>
        <v>14.309123561928599</v>
      </c>
      <c r="AJ2456" s="177">
        <f>HLOOKUP(附加题模型!$E$2,历史数据!$L$3:$U$5000,ROW(A2454),)</f>
        <v>14.0875797545035</v>
      </c>
    </row>
    <row r="2457" spans="1:36" x14ac:dyDescent="0.2">
      <c r="A2457" s="148">
        <v>40149</v>
      </c>
      <c r="B2457" s="137">
        <v>26.035673403980301</v>
      </c>
      <c r="C2457" s="137">
        <v>71.5969174391048</v>
      </c>
      <c r="D2457" s="137">
        <v>13.7117627118617</v>
      </c>
      <c r="E2457" s="137">
        <v>7.7829686455387899</v>
      </c>
      <c r="F2457" s="137">
        <v>14.783147145592199</v>
      </c>
      <c r="G2457" s="137">
        <v>16.250000877789201</v>
      </c>
      <c r="H2457" s="137">
        <v>8.0352210284627592</v>
      </c>
      <c r="I2457" s="137">
        <v>18.419770716776998</v>
      </c>
      <c r="J2457" s="137">
        <v>26.619065518539202</v>
      </c>
      <c r="K2457" s="137">
        <v>13.813907992390099</v>
      </c>
      <c r="L2457" s="137">
        <v>26.922905517629498</v>
      </c>
      <c r="M2457" s="137">
        <v>70.911415038092102</v>
      </c>
      <c r="N2457" s="137">
        <v>12.779161203885799</v>
      </c>
      <c r="O2457" s="137">
        <v>7.8159473262402299</v>
      </c>
      <c r="P2457" s="137">
        <v>14.903010500826699</v>
      </c>
      <c r="Q2457" s="137">
        <v>17.036687758408299</v>
      </c>
      <c r="R2457" s="137">
        <v>8.6981930605141393</v>
      </c>
      <c r="S2457" s="137">
        <v>18.460567551144099</v>
      </c>
      <c r="T2457" s="137">
        <v>26.902943985923098</v>
      </c>
      <c r="U2457" s="137">
        <v>14.6740192447465</v>
      </c>
      <c r="V2457" s="1">
        <v>23372164</v>
      </c>
      <c r="W2457" s="1">
        <v>7638663</v>
      </c>
      <c r="X2457" s="1">
        <v>14464565</v>
      </c>
      <c r="Y2457" s="1">
        <v>9213443</v>
      </c>
      <c r="Z2457" s="1">
        <v>4114188</v>
      </c>
      <c r="AA2457" s="1">
        <v>2381333</v>
      </c>
      <c r="AB2457" s="1">
        <v>45463747</v>
      </c>
      <c r="AC2457" s="1">
        <v>6001267</v>
      </c>
      <c r="AD2457" s="1">
        <v>10407625</v>
      </c>
      <c r="AE2457" s="1">
        <v>5450996</v>
      </c>
      <c r="AH2457" s="136">
        <f t="shared" si="38"/>
        <v>40149</v>
      </c>
      <c r="AI2457" s="177">
        <f>HLOOKUP(附加题模型!$E$2,历史数据!$B$3:$K$5000,ROW(A2455),)</f>
        <v>13.813907992390099</v>
      </c>
      <c r="AJ2457" s="177">
        <f>HLOOKUP(附加题模型!$E$2,历史数据!$L$3:$U$5000,ROW(A2455),)</f>
        <v>14.6740192447465</v>
      </c>
    </row>
    <row r="2458" spans="1:36" x14ac:dyDescent="0.2">
      <c r="A2458" s="148">
        <v>40150</v>
      </c>
      <c r="B2458" s="137">
        <v>26.9840939392605</v>
      </c>
      <c r="C2458" s="137">
        <v>71.139915838429602</v>
      </c>
      <c r="D2458" s="137">
        <v>12.6783394192398</v>
      </c>
      <c r="E2458" s="137">
        <v>7.8159473262402299</v>
      </c>
      <c r="F2458" s="137">
        <v>14.916328651408399</v>
      </c>
      <c r="G2458" s="137">
        <v>17.430031198717899</v>
      </c>
      <c r="H2458" s="137">
        <v>8.8573063482064693</v>
      </c>
      <c r="I2458" s="137">
        <v>18.501364385511302</v>
      </c>
      <c r="J2458" s="137">
        <v>26.640902323722599</v>
      </c>
      <c r="K2458" s="137">
        <v>14.8564670861554</v>
      </c>
      <c r="L2458" s="137">
        <v>27.290036047415299</v>
      </c>
      <c r="M2458" s="137">
        <v>69.388076369174897</v>
      </c>
      <c r="N2458" s="137">
        <v>12.338065896059399</v>
      </c>
      <c r="O2458" s="137">
        <v>7.8159473262402299</v>
      </c>
      <c r="P2458" s="137">
        <v>14.9429649525716</v>
      </c>
      <c r="Q2458" s="137">
        <v>17.897126534085501</v>
      </c>
      <c r="R2458" s="137">
        <v>9.4937594989758001</v>
      </c>
      <c r="S2458" s="137">
        <v>18.8481374776322</v>
      </c>
      <c r="T2458" s="137">
        <v>27.579884946607901</v>
      </c>
      <c r="U2458" s="137">
        <v>15.3777466330381</v>
      </c>
      <c r="V2458" s="1">
        <v>19962268</v>
      </c>
      <c r="W2458" s="1">
        <v>4903469</v>
      </c>
      <c r="X2458" s="1">
        <v>15473092</v>
      </c>
      <c r="Y2458" s="1">
        <v>0</v>
      </c>
      <c r="Z2458" s="1">
        <v>2510023</v>
      </c>
      <c r="AA2458" s="1">
        <v>2031919</v>
      </c>
      <c r="AB2458" s="1">
        <v>42314391</v>
      </c>
      <c r="AC2458" s="1">
        <v>8182886</v>
      </c>
      <c r="AD2458" s="1">
        <v>11394353</v>
      </c>
      <c r="AE2458" s="1">
        <v>5775759</v>
      </c>
      <c r="AH2458" s="136">
        <f t="shared" si="38"/>
        <v>40150</v>
      </c>
      <c r="AI2458" s="177">
        <f>HLOOKUP(附加题模型!$E$2,历史数据!$B$3:$K$5000,ROW(A2456),)</f>
        <v>14.8564670861554</v>
      </c>
      <c r="AJ2458" s="177">
        <f>HLOOKUP(附加题模型!$E$2,历史数据!$L$3:$U$5000,ROW(A2456),)</f>
        <v>15.3777466330381</v>
      </c>
    </row>
    <row r="2459" spans="1:36" x14ac:dyDescent="0.2">
      <c r="A2459" s="148">
        <v>40151</v>
      </c>
      <c r="B2459" s="137">
        <v>27.045282360891399</v>
      </c>
      <c r="C2459" s="137">
        <v>69.464243302620801</v>
      </c>
      <c r="D2459" s="137">
        <v>12.4010795114632</v>
      </c>
      <c r="E2459" s="137">
        <v>7.9148833683445297</v>
      </c>
      <c r="F2459" s="137">
        <v>14.7964652961738</v>
      </c>
      <c r="G2459" s="137">
        <v>18.7821492747821</v>
      </c>
      <c r="H2459" s="137">
        <v>9.4937594989758001</v>
      </c>
      <c r="I2459" s="137">
        <v>18.8685358948158</v>
      </c>
      <c r="J2459" s="137">
        <v>27.5580481414245</v>
      </c>
      <c r="K2459" s="137">
        <v>15.3777466330381</v>
      </c>
      <c r="L2459" s="137">
        <v>26.188644458057802</v>
      </c>
      <c r="M2459" s="137">
        <v>70.835248104646197</v>
      </c>
      <c r="N2459" s="137">
        <v>11.972586926717501</v>
      </c>
      <c r="O2459" s="137">
        <v>7.83793311337452</v>
      </c>
      <c r="P2459" s="137">
        <v>14.6100111880312</v>
      </c>
      <c r="Q2459" s="137">
        <v>18.044630324201599</v>
      </c>
      <c r="R2459" s="137">
        <v>9.4937594989758001</v>
      </c>
      <c r="S2459" s="137">
        <v>19.4600899931398</v>
      </c>
      <c r="T2459" s="137">
        <v>26.291513440788499</v>
      </c>
      <c r="U2459" s="137">
        <v>16.14663396469</v>
      </c>
      <c r="V2459" s="1">
        <v>23429529</v>
      </c>
      <c r="W2459" s="1">
        <v>7750611</v>
      </c>
      <c r="X2459" s="1">
        <v>13359661</v>
      </c>
      <c r="Y2459" s="1">
        <v>13149937</v>
      </c>
      <c r="Z2459" s="1">
        <v>4108666</v>
      </c>
      <c r="AA2459" s="1">
        <v>6383759</v>
      </c>
      <c r="AB2459" s="1">
        <v>0</v>
      </c>
      <c r="AC2459" s="1">
        <v>22599202</v>
      </c>
      <c r="AD2459" s="1">
        <v>10419407</v>
      </c>
      <c r="AE2459" s="1">
        <v>5351796</v>
      </c>
      <c r="AH2459" s="136">
        <f t="shared" si="38"/>
        <v>40151</v>
      </c>
      <c r="AI2459" s="177">
        <f>HLOOKUP(附加题模型!$E$2,历史数据!$B$3:$K$5000,ROW(A2457),)</f>
        <v>15.3777466330381</v>
      </c>
      <c r="AJ2459" s="177">
        <f>HLOOKUP(附加题模型!$E$2,历史数据!$L$3:$U$5000,ROW(A2457),)</f>
        <v>16.14663396469</v>
      </c>
    </row>
    <row r="2460" spans="1:36" x14ac:dyDescent="0.2">
      <c r="A2460" s="148">
        <v>40154</v>
      </c>
      <c r="B2460" s="137">
        <v>26.066267614795802</v>
      </c>
      <c r="C2460" s="137">
        <v>70.378246503971098</v>
      </c>
      <c r="D2460" s="137">
        <v>11.972586926717501</v>
      </c>
      <c r="E2460" s="137">
        <v>7.8489260069416602</v>
      </c>
      <c r="F2460" s="137">
        <v>14.6100111880312</v>
      </c>
      <c r="G2460" s="137">
        <v>17.577534988834</v>
      </c>
      <c r="H2460" s="137">
        <v>9.4937594989758001</v>
      </c>
      <c r="I2460" s="137">
        <v>19.052121649468098</v>
      </c>
      <c r="J2460" s="137">
        <v>26.3133502459719</v>
      </c>
      <c r="K2460" s="137">
        <v>16.420305726803399</v>
      </c>
      <c r="L2460" s="137">
        <v>26.4945865662126</v>
      </c>
      <c r="M2460" s="137">
        <v>71.063748904983797</v>
      </c>
      <c r="N2460" s="137">
        <v>12.5271067422707</v>
      </c>
      <c r="O2460" s="137">
        <v>8.1017625589859996</v>
      </c>
      <c r="P2460" s="137">
        <v>14.7964652961738</v>
      </c>
      <c r="Q2460" s="137">
        <v>17.651286883891999</v>
      </c>
      <c r="R2460" s="137">
        <v>9.4937594989758001</v>
      </c>
      <c r="S2460" s="137">
        <v>19.011324815100899</v>
      </c>
      <c r="T2460" s="137">
        <v>26.662739128906001</v>
      </c>
      <c r="U2460" s="137">
        <v>16.2899858400827</v>
      </c>
      <c r="V2460" s="1">
        <v>9388177</v>
      </c>
      <c r="W2460" s="1">
        <v>4847619</v>
      </c>
      <c r="X2460" s="1">
        <v>9197217</v>
      </c>
      <c r="Y2460" s="1">
        <v>15595283</v>
      </c>
      <c r="Z2460" s="1">
        <v>1685856</v>
      </c>
      <c r="AA2460" s="1">
        <v>2887851</v>
      </c>
      <c r="AB2460" s="1">
        <v>0</v>
      </c>
      <c r="AC2460" s="1">
        <v>12172381</v>
      </c>
      <c r="AD2460" s="1">
        <v>4363139</v>
      </c>
      <c r="AE2460" s="1">
        <v>2184056</v>
      </c>
      <c r="AH2460" s="136">
        <f t="shared" si="38"/>
        <v>40154</v>
      </c>
      <c r="AI2460" s="177">
        <f>HLOOKUP(附加题模型!$E$2,历史数据!$B$3:$K$5000,ROW(A2458),)</f>
        <v>16.420305726803399</v>
      </c>
      <c r="AJ2460" s="177">
        <f>HLOOKUP(附加题模型!$E$2,历史数据!$L$3:$U$5000,ROW(A2458),)</f>
        <v>16.2899858400827</v>
      </c>
    </row>
    <row r="2461" spans="1:36" x14ac:dyDescent="0.2">
      <c r="A2461" s="148">
        <v>40155</v>
      </c>
      <c r="B2461" s="137">
        <v>26.311021301319698</v>
      </c>
      <c r="C2461" s="137">
        <v>71.139915838429602</v>
      </c>
      <c r="D2461" s="137">
        <v>12.5271067422707</v>
      </c>
      <c r="E2461" s="137">
        <v>8.0248123040159793</v>
      </c>
      <c r="F2461" s="137">
        <v>14.92964680199</v>
      </c>
      <c r="G2461" s="137">
        <v>17.3562793036599</v>
      </c>
      <c r="H2461" s="137">
        <v>9.4937594989758001</v>
      </c>
      <c r="I2461" s="137">
        <v>18.7665438088979</v>
      </c>
      <c r="J2461" s="137">
        <v>26.488044687438901</v>
      </c>
      <c r="K2461" s="137">
        <v>16.394241749459201</v>
      </c>
      <c r="L2461" s="137">
        <v>25.9132965607184</v>
      </c>
      <c r="M2461" s="137">
        <v>74.643594776938997</v>
      </c>
      <c r="N2461" s="137">
        <v>12.3632713422209</v>
      </c>
      <c r="O2461" s="137">
        <v>7.9148833683445297</v>
      </c>
      <c r="P2461" s="137">
        <v>14.916328651408399</v>
      </c>
      <c r="Q2461" s="137">
        <v>18.118382219259701</v>
      </c>
      <c r="R2461" s="137">
        <v>9.4937594989758001</v>
      </c>
      <c r="S2461" s="137">
        <v>18.664551722980001</v>
      </c>
      <c r="T2461" s="137">
        <v>26.204166220055001</v>
      </c>
      <c r="U2461" s="137">
        <v>15.4950345310867</v>
      </c>
      <c r="V2461" s="1">
        <v>11161125</v>
      </c>
      <c r="W2461" s="1">
        <v>10507563</v>
      </c>
      <c r="X2461" s="1">
        <v>5253929</v>
      </c>
      <c r="Y2461" s="1">
        <v>7064113</v>
      </c>
      <c r="Z2461" s="1">
        <v>3483832</v>
      </c>
      <c r="AA2461" s="1">
        <v>3226763</v>
      </c>
      <c r="AB2461" s="1">
        <v>0</v>
      </c>
      <c r="AC2461" s="1">
        <v>5768304</v>
      </c>
      <c r="AD2461" s="1">
        <v>4776246</v>
      </c>
      <c r="AE2461" s="1">
        <v>2208135</v>
      </c>
      <c r="AH2461" s="136">
        <f t="shared" si="38"/>
        <v>40155</v>
      </c>
      <c r="AI2461" s="177">
        <f>HLOOKUP(附加题模型!$E$2,历史数据!$B$3:$K$5000,ROW(A2459),)</f>
        <v>16.394241749459201</v>
      </c>
      <c r="AJ2461" s="177">
        <f>HLOOKUP(附加题模型!$E$2,历史数据!$L$3:$U$5000,ROW(A2459),)</f>
        <v>15.4950345310867</v>
      </c>
    </row>
    <row r="2462" spans="1:36" x14ac:dyDescent="0.2">
      <c r="A2462" s="148">
        <v>40156</v>
      </c>
      <c r="B2462" s="137">
        <v>25.6685428741945</v>
      </c>
      <c r="C2462" s="137">
        <v>73.881925442480494</v>
      </c>
      <c r="D2462" s="137">
        <v>12.149025049848101</v>
      </c>
      <c r="E2462" s="137">
        <v>7.8928975812102404</v>
      </c>
      <c r="F2462" s="137">
        <v>14.8763741996635</v>
      </c>
      <c r="G2462" s="137">
        <v>18.1921341143177</v>
      </c>
      <c r="H2462" s="137">
        <v>9.4937594989758001</v>
      </c>
      <c r="I2462" s="137">
        <v>18.542161219878501</v>
      </c>
      <c r="J2462" s="137">
        <v>26.051308583771402</v>
      </c>
      <c r="K2462" s="137">
        <v>15.273490723661499</v>
      </c>
      <c r="L2462" s="137">
        <v>24.5671512848369</v>
      </c>
      <c r="M2462" s="137">
        <v>73.653424642142895</v>
      </c>
      <c r="N2462" s="137">
        <v>12.312860449897901</v>
      </c>
      <c r="O2462" s="137">
        <v>7.8489260069416602</v>
      </c>
      <c r="P2462" s="137">
        <v>14.9829194043164</v>
      </c>
      <c r="Q2462" s="137">
        <v>18.880485134859398</v>
      </c>
      <c r="R2462" s="137">
        <v>9.4937594989758001</v>
      </c>
      <c r="S2462" s="137">
        <v>18.011802373105301</v>
      </c>
      <c r="T2462" s="137">
        <v>25.5053884541869</v>
      </c>
      <c r="U2462" s="137">
        <v>15.2474267463174</v>
      </c>
      <c r="V2462" s="1">
        <v>12811741</v>
      </c>
      <c r="W2462" s="1">
        <v>8244986</v>
      </c>
      <c r="X2462" s="1">
        <v>3703941</v>
      </c>
      <c r="Y2462" s="1">
        <v>6122131</v>
      </c>
      <c r="Z2462" s="1">
        <v>3092643</v>
      </c>
      <c r="AA2462" s="1">
        <v>3886930</v>
      </c>
      <c r="AB2462" s="1">
        <v>0</v>
      </c>
      <c r="AC2462" s="1">
        <v>4958516</v>
      </c>
      <c r="AD2462" s="1">
        <v>3945520</v>
      </c>
      <c r="AE2462" s="1">
        <v>2879983</v>
      </c>
      <c r="AH2462" s="136">
        <f t="shared" si="38"/>
        <v>40156</v>
      </c>
      <c r="AI2462" s="177">
        <f>HLOOKUP(附加题模型!$E$2,历史数据!$B$3:$K$5000,ROW(A2460),)</f>
        <v>15.273490723661499</v>
      </c>
      <c r="AJ2462" s="177">
        <f>HLOOKUP(附加题模型!$E$2,历史数据!$L$3:$U$5000,ROW(A2460),)</f>
        <v>15.2474267463174</v>
      </c>
    </row>
    <row r="2463" spans="1:36" x14ac:dyDescent="0.2">
      <c r="A2463" s="148">
        <v>40157</v>
      </c>
      <c r="B2463" s="137">
        <v>24.5671512848369</v>
      </c>
      <c r="C2463" s="137">
        <v>73.577257708697005</v>
      </c>
      <c r="D2463" s="137">
        <v>12.3632713422209</v>
      </c>
      <c r="E2463" s="137">
        <v>7.8709117940759503</v>
      </c>
      <c r="F2463" s="137">
        <v>15.6088724816523</v>
      </c>
      <c r="G2463" s="137">
        <v>18.9788209949368</v>
      </c>
      <c r="H2463" s="137">
        <v>9.4937594989758001</v>
      </c>
      <c r="I2463" s="137">
        <v>18.032200790288801</v>
      </c>
      <c r="J2463" s="137">
        <v>25.658246090470499</v>
      </c>
      <c r="K2463" s="137">
        <v>15.1822668029571</v>
      </c>
      <c r="L2463" s="137">
        <v>25.240223922777599</v>
      </c>
      <c r="M2463" s="137">
        <v>75.557597978289294</v>
      </c>
      <c r="N2463" s="137">
        <v>12.2120386652518</v>
      </c>
      <c r="O2463" s="137">
        <v>7.9918336233145499</v>
      </c>
      <c r="P2463" s="137">
        <v>15.3158731688568</v>
      </c>
      <c r="Q2463" s="137">
        <v>19.6180040854399</v>
      </c>
      <c r="R2463" s="137">
        <v>9.4937594989758001</v>
      </c>
      <c r="S2463" s="137">
        <v>18.1953881277575</v>
      </c>
      <c r="T2463" s="137">
        <v>25.942124557854498</v>
      </c>
      <c r="U2463" s="137">
        <v>15.364714644366</v>
      </c>
      <c r="V2463" s="1">
        <v>7695037</v>
      </c>
      <c r="W2463" s="1">
        <v>5511784</v>
      </c>
      <c r="X2463" s="1">
        <v>2799613</v>
      </c>
      <c r="Y2463" s="1">
        <v>12680036</v>
      </c>
      <c r="Z2463" s="1">
        <v>15881616</v>
      </c>
      <c r="AA2463" s="1">
        <v>3512249</v>
      </c>
      <c r="AB2463" s="1">
        <v>0</v>
      </c>
      <c r="AC2463" s="1">
        <v>3437985</v>
      </c>
      <c r="AD2463" s="1">
        <v>2776153</v>
      </c>
      <c r="AE2463" s="1">
        <v>1042940</v>
      </c>
      <c r="AH2463" s="136">
        <f t="shared" si="38"/>
        <v>40157</v>
      </c>
      <c r="AI2463" s="177">
        <f>HLOOKUP(附加题模型!$E$2,历史数据!$B$3:$K$5000,ROW(A2461),)</f>
        <v>15.1822668029571</v>
      </c>
      <c r="AJ2463" s="177">
        <f>HLOOKUP(附加题模型!$E$2,历史数据!$L$3:$U$5000,ROW(A2461),)</f>
        <v>15.364714644366</v>
      </c>
    </row>
    <row r="2464" spans="1:36" x14ac:dyDescent="0.2">
      <c r="A2464" s="148">
        <v>40158</v>
      </c>
      <c r="B2464" s="137">
        <v>25.240223922777599</v>
      </c>
      <c r="C2464" s="137">
        <v>75.405264111397599</v>
      </c>
      <c r="D2464" s="137">
        <v>12.275052280655601</v>
      </c>
      <c r="E2464" s="137">
        <v>7.9698478361802598</v>
      </c>
      <c r="F2464" s="137">
        <v>15.036192006642899</v>
      </c>
      <c r="G2464" s="137">
        <v>19.913011665672101</v>
      </c>
      <c r="H2464" s="137">
        <v>9.2816084487193606</v>
      </c>
      <c r="I2464" s="137">
        <v>18.2157865449411</v>
      </c>
      <c r="J2464" s="137">
        <v>25.876614142304302</v>
      </c>
      <c r="K2464" s="137">
        <v>15.4429065763984</v>
      </c>
      <c r="L2464" s="137">
        <v>25.8827023499029</v>
      </c>
      <c r="M2464" s="137">
        <v>77.918772915110793</v>
      </c>
      <c r="N2464" s="137">
        <v>12.123819603686499</v>
      </c>
      <c r="O2464" s="137">
        <v>7.8599189005088101</v>
      </c>
      <c r="P2464" s="137">
        <v>15.4224183735097</v>
      </c>
      <c r="Q2464" s="137">
        <v>19.101740820033601</v>
      </c>
      <c r="R2464" s="137">
        <v>9.2550895674373006</v>
      </c>
      <c r="S2464" s="137">
        <v>18.072997624656001</v>
      </c>
      <c r="T2464" s="137">
        <v>26.007634973404599</v>
      </c>
      <c r="U2464" s="137">
        <v>15.755674304528</v>
      </c>
      <c r="V2464" s="1">
        <v>9818878</v>
      </c>
      <c r="W2464" s="1">
        <v>7860552</v>
      </c>
      <c r="X2464" s="1">
        <v>3054900</v>
      </c>
      <c r="Y2464" s="1">
        <v>10771016</v>
      </c>
      <c r="Z2464" s="1">
        <v>10543596</v>
      </c>
      <c r="AA2464" s="1">
        <v>3257183</v>
      </c>
      <c r="AB2464" s="1">
        <v>33960956</v>
      </c>
      <c r="AC2464" s="1">
        <v>3292458</v>
      </c>
      <c r="AD2464" s="1">
        <v>2618720</v>
      </c>
      <c r="AE2464" s="1">
        <v>1581039</v>
      </c>
      <c r="AH2464" s="136">
        <f t="shared" si="38"/>
        <v>40158</v>
      </c>
      <c r="AI2464" s="177">
        <f>HLOOKUP(附加题模型!$E$2,历史数据!$B$3:$K$5000,ROW(A2462),)</f>
        <v>15.4429065763984</v>
      </c>
      <c r="AJ2464" s="177">
        <f>HLOOKUP(附加题模型!$E$2,历史数据!$L$3:$U$5000,ROW(A2462),)</f>
        <v>15.755674304528</v>
      </c>
    </row>
    <row r="2465" spans="1:36" x14ac:dyDescent="0.2">
      <c r="A2465" s="148">
        <v>40161</v>
      </c>
      <c r="B2465" s="137">
        <v>25.8827023499029</v>
      </c>
      <c r="C2465" s="137">
        <v>78.832776116461105</v>
      </c>
      <c r="D2465" s="137">
        <v>12.312860449897901</v>
      </c>
      <c r="E2465" s="137">
        <v>7.80495443267308</v>
      </c>
      <c r="F2465" s="137">
        <v>15.2492824159487</v>
      </c>
      <c r="G2465" s="137">
        <v>19.027988924975499</v>
      </c>
      <c r="H2465" s="137">
        <v>8.8838252294885294</v>
      </c>
      <c r="I2465" s="137">
        <v>18.0933960418396</v>
      </c>
      <c r="J2465" s="137">
        <v>26.094982194138101</v>
      </c>
      <c r="K2465" s="137">
        <v>15.755674304528</v>
      </c>
      <c r="L2465" s="137">
        <v>25.9132965607184</v>
      </c>
      <c r="M2465" s="137">
        <v>74.034259309372203</v>
      </c>
      <c r="N2465" s="137">
        <v>12.2498468344941</v>
      </c>
      <c r="O2465" s="137">
        <v>7.7060183905687696</v>
      </c>
      <c r="P2465" s="137">
        <v>14.956283103153201</v>
      </c>
      <c r="Q2465" s="137">
        <v>18.3642218694531</v>
      </c>
      <c r="R2465" s="137">
        <v>8.8042685856423599</v>
      </c>
      <c r="S2465" s="137">
        <v>17.991403955921701</v>
      </c>
      <c r="T2465" s="137">
        <v>26.444371077072201</v>
      </c>
      <c r="U2465" s="137">
        <v>15.4559385650705</v>
      </c>
      <c r="V2465" s="1">
        <v>8167346</v>
      </c>
      <c r="W2465" s="1">
        <v>11955733</v>
      </c>
      <c r="X2465" s="1">
        <v>3051768</v>
      </c>
      <c r="Y2465" s="1">
        <v>5303439</v>
      </c>
      <c r="Z2465" s="1">
        <v>3306101</v>
      </c>
      <c r="AA2465" s="1">
        <v>3024609</v>
      </c>
      <c r="AB2465" s="1">
        <v>16968374</v>
      </c>
      <c r="AC2465" s="1">
        <v>3117858</v>
      </c>
      <c r="AD2465" s="1">
        <v>4719385</v>
      </c>
      <c r="AE2465" s="1">
        <v>814783</v>
      </c>
      <c r="AH2465" s="136">
        <f t="shared" si="38"/>
        <v>40161</v>
      </c>
      <c r="AI2465" s="177">
        <f>HLOOKUP(附加题模型!$E$2,历史数据!$B$3:$K$5000,ROW(A2463),)</f>
        <v>15.755674304528</v>
      </c>
      <c r="AJ2465" s="177">
        <f>HLOOKUP(附加题模型!$E$2,历史数据!$L$3:$U$5000,ROW(A2463),)</f>
        <v>15.4559385650705</v>
      </c>
    </row>
    <row r="2466" spans="1:36" x14ac:dyDescent="0.2">
      <c r="A2466" s="148">
        <v>40162</v>
      </c>
      <c r="B2466" s="137">
        <v>26.035673403980301</v>
      </c>
      <c r="C2466" s="137">
        <v>73.5010907752512</v>
      </c>
      <c r="D2466" s="137">
        <v>12.275052280655601</v>
      </c>
      <c r="E2466" s="137">
        <v>7.7060183905687696</v>
      </c>
      <c r="F2466" s="137">
        <v>14.8097834467554</v>
      </c>
      <c r="G2466" s="137">
        <v>18.3642218694531</v>
      </c>
      <c r="H2466" s="137">
        <v>8.7644902637192796</v>
      </c>
      <c r="I2466" s="137">
        <v>18.072997624656001</v>
      </c>
      <c r="J2466" s="137">
        <v>26.597228713355801</v>
      </c>
      <c r="K2466" s="137">
        <v>15.1301388482688</v>
      </c>
      <c r="L2466" s="137">
        <v>25.5461660309325</v>
      </c>
      <c r="M2466" s="137">
        <v>70.302079570525194</v>
      </c>
      <c r="N2466" s="137">
        <v>12.3254631729786</v>
      </c>
      <c r="O2466" s="137">
        <v>7.7389970712702096</v>
      </c>
      <c r="P2466" s="137">
        <v>14.756510844429</v>
      </c>
      <c r="Q2466" s="137">
        <v>18.536309624588601</v>
      </c>
      <c r="R2466" s="137">
        <v>8.8175280262833908</v>
      </c>
      <c r="S2466" s="137">
        <v>18.378973882409799</v>
      </c>
      <c r="T2466" s="137">
        <v>26.8811071807398</v>
      </c>
      <c r="U2466" s="137">
        <v>15.4950345310867</v>
      </c>
      <c r="V2466" s="1">
        <v>6141079</v>
      </c>
      <c r="W2466" s="1">
        <v>9673825</v>
      </c>
      <c r="X2466" s="1">
        <v>2899078</v>
      </c>
      <c r="Y2466" s="1">
        <v>3596356</v>
      </c>
      <c r="Z2466" s="1">
        <v>3075219</v>
      </c>
      <c r="AA2466" s="1">
        <v>1672439</v>
      </c>
      <c r="AB2466" s="1">
        <v>13653882</v>
      </c>
      <c r="AC2466" s="1">
        <v>4819442</v>
      </c>
      <c r="AD2466" s="1">
        <v>6923924</v>
      </c>
      <c r="AE2466" s="1">
        <v>886358</v>
      </c>
      <c r="AH2466" s="136">
        <f t="shared" si="38"/>
        <v>40162</v>
      </c>
      <c r="AI2466" s="177">
        <f>HLOOKUP(附加题模型!$E$2,历史数据!$B$3:$K$5000,ROW(A2464),)</f>
        <v>15.1301388482688</v>
      </c>
      <c r="AJ2466" s="177">
        <f>HLOOKUP(附加题模型!$E$2,历史数据!$L$3:$U$5000,ROW(A2464),)</f>
        <v>15.4950345310867</v>
      </c>
    </row>
    <row r="2467" spans="1:36" x14ac:dyDescent="0.2">
      <c r="A2467" s="148">
        <v>40163</v>
      </c>
      <c r="B2467" s="137">
        <v>25.515571820117</v>
      </c>
      <c r="C2467" s="137">
        <v>69.540410236066705</v>
      </c>
      <c r="D2467" s="137">
        <v>12.3632713422209</v>
      </c>
      <c r="E2467" s="137">
        <v>7.6950254970016303</v>
      </c>
      <c r="F2467" s="137">
        <v>14.6233293386128</v>
      </c>
      <c r="G2467" s="137">
        <v>18.462557729530499</v>
      </c>
      <c r="H2467" s="137">
        <v>8.6186364166679805</v>
      </c>
      <c r="I2467" s="137">
        <v>18.338177048042599</v>
      </c>
      <c r="J2467" s="137">
        <v>26.837433570373001</v>
      </c>
      <c r="K2467" s="137">
        <v>15.169234814285</v>
      </c>
      <c r="L2467" s="137">
        <v>25.515571820117</v>
      </c>
      <c r="M2467" s="137">
        <v>68.854907835053993</v>
      </c>
      <c r="N2467" s="137">
        <v>12.1112168806058</v>
      </c>
      <c r="O2467" s="137">
        <v>7.7170112841359204</v>
      </c>
      <c r="P2467" s="137">
        <v>14.5700567362864</v>
      </c>
      <c r="Q2467" s="137">
        <v>18.216718079336999</v>
      </c>
      <c r="R2467" s="137">
        <v>8.6584147385910608</v>
      </c>
      <c r="S2467" s="137">
        <v>18.460567551144099</v>
      </c>
      <c r="T2467" s="137">
        <v>26.640902323722599</v>
      </c>
      <c r="U2467" s="137">
        <v>15.2474267463174</v>
      </c>
      <c r="V2467" s="1">
        <v>5508688</v>
      </c>
      <c r="W2467" s="1">
        <v>5651147</v>
      </c>
      <c r="X2467" s="1">
        <v>2540870</v>
      </c>
      <c r="Y2467" s="1">
        <v>3028354</v>
      </c>
      <c r="Z2467" s="1">
        <v>3979331</v>
      </c>
      <c r="AA2467" s="1">
        <v>1892967</v>
      </c>
      <c r="AB2467" s="1">
        <v>12155753</v>
      </c>
      <c r="AC2467" s="1">
        <v>3735277</v>
      </c>
      <c r="AD2467" s="1">
        <v>5475651</v>
      </c>
      <c r="AE2467" s="1">
        <v>326786</v>
      </c>
      <c r="AH2467" s="136">
        <f t="shared" si="38"/>
        <v>40163</v>
      </c>
      <c r="AI2467" s="177">
        <f>HLOOKUP(附加题模型!$E$2,历史数据!$B$3:$K$5000,ROW(A2465),)</f>
        <v>15.169234814285</v>
      </c>
      <c r="AJ2467" s="177">
        <f>HLOOKUP(附加题模型!$E$2,历史数据!$L$3:$U$5000,ROW(A2465),)</f>
        <v>15.2474267463174</v>
      </c>
    </row>
    <row r="2468" spans="1:36" x14ac:dyDescent="0.2">
      <c r="A2468" s="148">
        <v>40164</v>
      </c>
      <c r="B2468" s="137">
        <v>25.393194976855099</v>
      </c>
      <c r="C2468" s="137">
        <v>70.073578770187595</v>
      </c>
      <c r="D2468" s="137">
        <v>12.123819603686499</v>
      </c>
      <c r="E2468" s="137">
        <v>7.6950254970016303</v>
      </c>
      <c r="F2468" s="137">
        <v>14.410238929307001</v>
      </c>
      <c r="G2468" s="137">
        <v>18.511725659569201</v>
      </c>
      <c r="H2468" s="137">
        <v>8.6186364166679805</v>
      </c>
      <c r="I2468" s="137">
        <v>18.644153305796401</v>
      </c>
      <c r="J2468" s="137">
        <v>26.640902323722599</v>
      </c>
      <c r="K2468" s="137">
        <v>15.234394757645299</v>
      </c>
      <c r="L2468" s="137">
        <v>24.475368652390401</v>
      </c>
      <c r="M2468" s="137">
        <v>71.901585172888204</v>
      </c>
      <c r="N2468" s="137">
        <v>11.833956972829199</v>
      </c>
      <c r="O2468" s="137">
        <v>7.4202031578229999</v>
      </c>
      <c r="P2468" s="137">
        <v>13.970739960113701</v>
      </c>
      <c r="Q2468" s="137">
        <v>17.307111373621201</v>
      </c>
      <c r="R2468" s="137">
        <v>8.6584147385910608</v>
      </c>
      <c r="S2468" s="137">
        <v>17.624232446617199</v>
      </c>
      <c r="T2468" s="137">
        <v>25.636409285287201</v>
      </c>
      <c r="U2468" s="137">
        <v>14.5958273127141</v>
      </c>
      <c r="V2468" s="1">
        <v>10119442</v>
      </c>
      <c r="W2468" s="1">
        <v>6032624</v>
      </c>
      <c r="X2468" s="1">
        <v>3112930</v>
      </c>
      <c r="Y2468" s="1">
        <v>3951901</v>
      </c>
      <c r="Z2468" s="1">
        <v>3689209</v>
      </c>
      <c r="AA2468" s="1">
        <v>2466359</v>
      </c>
      <c r="AB2468" s="1">
        <v>18705691</v>
      </c>
      <c r="AC2468" s="1">
        <v>3292351</v>
      </c>
      <c r="AD2468" s="1">
        <v>4403783</v>
      </c>
      <c r="AE2468" s="1">
        <v>771144</v>
      </c>
      <c r="AH2468" s="136">
        <f t="shared" si="38"/>
        <v>40164</v>
      </c>
      <c r="AI2468" s="177">
        <f>HLOOKUP(附加题模型!$E$2,历史数据!$B$3:$K$5000,ROW(A2466),)</f>
        <v>15.234394757645299</v>
      </c>
      <c r="AJ2468" s="177">
        <f>HLOOKUP(附加题模型!$E$2,历史数据!$L$3:$U$5000,ROW(A2466),)</f>
        <v>14.5958273127141</v>
      </c>
    </row>
    <row r="2469" spans="1:36" x14ac:dyDescent="0.2">
      <c r="A2469" s="148">
        <v>40165</v>
      </c>
      <c r="B2469" s="137">
        <v>24.475368652390401</v>
      </c>
      <c r="C2469" s="137">
        <v>71.292249705321296</v>
      </c>
      <c r="D2469" s="137">
        <v>11.6071079573756</v>
      </c>
      <c r="E2469" s="137">
        <v>7.3542457964201304</v>
      </c>
      <c r="F2469" s="137">
        <v>13.8508766048792</v>
      </c>
      <c r="G2469" s="137">
        <v>17.012103793388999</v>
      </c>
      <c r="H2469" s="137">
        <v>8.3401881632063901</v>
      </c>
      <c r="I2469" s="137">
        <v>17.4610451091485</v>
      </c>
      <c r="J2469" s="137">
        <v>25.549062064553599</v>
      </c>
      <c r="K2469" s="137">
        <v>14.6479552674024</v>
      </c>
      <c r="L2469" s="137">
        <v>23.8634844360807</v>
      </c>
      <c r="M2469" s="137">
        <v>69.540410236066705</v>
      </c>
      <c r="N2469" s="137">
        <v>11.531491618891099</v>
      </c>
      <c r="O2469" s="137">
        <v>7.2223310736143898</v>
      </c>
      <c r="P2469" s="137">
        <v>13.3980594851043</v>
      </c>
      <c r="Q2469" s="137">
        <v>16.446672597944001</v>
      </c>
      <c r="R2469" s="137">
        <v>8.4993014508987308</v>
      </c>
      <c r="S2469" s="137">
        <v>16.8898894280081</v>
      </c>
      <c r="T2469" s="137">
        <v>24.500895415751401</v>
      </c>
      <c r="U2469" s="137">
        <v>14.9476910068599</v>
      </c>
      <c r="V2469" s="1">
        <v>7237275</v>
      </c>
      <c r="W2469" s="1">
        <v>3422153</v>
      </c>
      <c r="X2469" s="1">
        <v>2041526</v>
      </c>
      <c r="Y2469" s="1">
        <v>3405325</v>
      </c>
      <c r="Z2469" s="1">
        <v>2824266</v>
      </c>
      <c r="AA2469" s="1">
        <v>1960600</v>
      </c>
      <c r="AB2469" s="1">
        <v>14997610</v>
      </c>
      <c r="AC2469" s="1">
        <v>2908111</v>
      </c>
      <c r="AD2469" s="1">
        <v>3611108</v>
      </c>
      <c r="AE2469" s="1">
        <v>1302580</v>
      </c>
      <c r="AH2469" s="136">
        <f t="shared" si="38"/>
        <v>40165</v>
      </c>
      <c r="AI2469" s="177">
        <f>HLOOKUP(附加题模型!$E$2,历史数据!$B$3:$K$5000,ROW(A2467),)</f>
        <v>14.6479552674024</v>
      </c>
      <c r="AJ2469" s="177">
        <f>HLOOKUP(附加题模型!$E$2,历史数据!$L$3:$U$5000,ROW(A2467),)</f>
        <v>14.9476910068599</v>
      </c>
    </row>
    <row r="2470" spans="1:36" x14ac:dyDescent="0.2">
      <c r="A2470" s="148">
        <v>40168</v>
      </c>
      <c r="B2470" s="137">
        <v>23.771701803634201</v>
      </c>
      <c r="C2470" s="137">
        <v>71.673084372550605</v>
      </c>
      <c r="D2470" s="137">
        <v>11.531491618891099</v>
      </c>
      <c r="E2470" s="137">
        <v>7.2223310736143898</v>
      </c>
      <c r="F2470" s="137">
        <v>13.3980594851043</v>
      </c>
      <c r="G2470" s="137">
        <v>16.667928283118101</v>
      </c>
      <c r="H2470" s="137">
        <v>8.5788580947448896</v>
      </c>
      <c r="I2470" s="137">
        <v>17.093873599843999</v>
      </c>
      <c r="J2470" s="137">
        <v>24.631916246851699</v>
      </c>
      <c r="K2470" s="137">
        <v>14.4915714033376</v>
      </c>
      <c r="L2470" s="137">
        <v>23.802296014449698</v>
      </c>
      <c r="M2470" s="137">
        <v>70.302079570525194</v>
      </c>
      <c r="N2470" s="137">
        <v>11.531491618891099</v>
      </c>
      <c r="O2470" s="137">
        <v>7.3982173706887098</v>
      </c>
      <c r="P2470" s="137">
        <v>13.571195442665299</v>
      </c>
      <c r="Q2470" s="137">
        <v>17.257943443582501</v>
      </c>
      <c r="R2470" s="137">
        <v>9.2550895674373006</v>
      </c>
      <c r="S2470" s="137">
        <v>17.155068851394699</v>
      </c>
      <c r="T2470" s="137">
        <v>24.937631519419</v>
      </c>
      <c r="U2470" s="137">
        <v>15.5080665197587</v>
      </c>
      <c r="V2470" s="1">
        <v>4557154</v>
      </c>
      <c r="W2470" s="1">
        <v>2470336</v>
      </c>
      <c r="X2470" s="1">
        <v>2615912</v>
      </c>
      <c r="Y2470" s="1">
        <v>2513818</v>
      </c>
      <c r="Z2470" s="1">
        <v>2038494</v>
      </c>
      <c r="AA2470" s="1">
        <v>1186778</v>
      </c>
      <c r="AB2470" s="1">
        <v>26260601</v>
      </c>
      <c r="AC2470" s="1">
        <v>1655300</v>
      </c>
      <c r="AD2470" s="1">
        <v>2538773</v>
      </c>
      <c r="AE2470" s="1">
        <v>866801</v>
      </c>
      <c r="AH2470" s="136">
        <f t="shared" si="38"/>
        <v>40168</v>
      </c>
      <c r="AI2470" s="177">
        <f>HLOOKUP(附加题模型!$E$2,历史数据!$B$3:$K$5000,ROW(A2468),)</f>
        <v>14.4915714033376</v>
      </c>
      <c r="AJ2470" s="177">
        <f>HLOOKUP(附加题模型!$E$2,历史数据!$L$3:$U$5000,ROW(A2468),)</f>
        <v>15.5080665197587</v>
      </c>
    </row>
    <row r="2471" spans="1:36" x14ac:dyDescent="0.2">
      <c r="A2471" s="148">
        <v>40169</v>
      </c>
      <c r="B2471" s="137">
        <v>23.802296014449698</v>
      </c>
      <c r="C2471" s="137">
        <v>70.835248104646197</v>
      </c>
      <c r="D2471" s="137">
        <v>11.481080726568001</v>
      </c>
      <c r="E2471" s="137">
        <v>7.4202031578229999</v>
      </c>
      <c r="F2471" s="137">
        <v>13.651104346155</v>
      </c>
      <c r="G2471" s="137">
        <v>17.257943443582501</v>
      </c>
      <c r="H2471" s="137">
        <v>9.2153112455142203</v>
      </c>
      <c r="I2471" s="137">
        <v>17.155068851394699</v>
      </c>
      <c r="J2471" s="137">
        <v>25.0468155453359</v>
      </c>
      <c r="K2471" s="137">
        <v>15.5210985084308</v>
      </c>
      <c r="L2471" s="137">
        <v>23.190411798139898</v>
      </c>
      <c r="M2471" s="137">
        <v>69.007241701945702</v>
      </c>
      <c r="N2471" s="137">
        <v>10.8257391263688</v>
      </c>
      <c r="O2471" s="137">
        <v>7.1783594993458104</v>
      </c>
      <c r="P2471" s="137">
        <v>13.0251512688191</v>
      </c>
      <c r="Q2471" s="137">
        <v>17.257943443582501</v>
      </c>
      <c r="R2471" s="137">
        <v>8.9766413139757208</v>
      </c>
      <c r="S2471" s="137">
        <v>16.522717918703599</v>
      </c>
      <c r="T2471" s="137">
        <v>23.933138480983601</v>
      </c>
      <c r="U2471" s="137">
        <v>15.4559385650705</v>
      </c>
      <c r="V2471" s="1">
        <v>5006943</v>
      </c>
      <c r="W2471" s="1">
        <v>3152024</v>
      </c>
      <c r="X2471" s="1">
        <v>1777351</v>
      </c>
      <c r="Y2471" s="1">
        <v>2639338</v>
      </c>
      <c r="Z2471" s="1">
        <v>1734823</v>
      </c>
      <c r="AA2471" s="1">
        <v>0</v>
      </c>
      <c r="AB2471" s="1">
        <v>16985529</v>
      </c>
      <c r="AC2471" s="1">
        <v>2321789</v>
      </c>
      <c r="AD2471" s="1">
        <v>2979450</v>
      </c>
      <c r="AE2471" s="1">
        <v>803963</v>
      </c>
      <c r="AH2471" s="136">
        <f t="shared" si="38"/>
        <v>40169</v>
      </c>
      <c r="AI2471" s="177">
        <f>HLOOKUP(附加题模型!$E$2,历史数据!$B$3:$K$5000,ROW(A2469),)</f>
        <v>15.5210985084308</v>
      </c>
      <c r="AJ2471" s="177">
        <f>HLOOKUP(附加题模型!$E$2,历史数据!$L$3:$U$5000,ROW(A2469),)</f>
        <v>15.4559385650705</v>
      </c>
    </row>
    <row r="2472" spans="1:36" x14ac:dyDescent="0.2">
      <c r="A2472" s="148">
        <v>40170</v>
      </c>
      <c r="B2472" s="137">
        <v>23.068034954878001</v>
      </c>
      <c r="C2472" s="137">
        <v>68.550240101270504</v>
      </c>
      <c r="D2472" s="137">
        <v>10.876150018691799</v>
      </c>
      <c r="E2472" s="137">
        <v>7.1563737122115096</v>
      </c>
      <c r="F2472" s="137">
        <v>13.0517875699823</v>
      </c>
      <c r="G2472" s="137">
        <v>17.9462944641242</v>
      </c>
      <c r="H2472" s="137">
        <v>8.8440469075654509</v>
      </c>
      <c r="I2472" s="137">
        <v>16.481921084336399</v>
      </c>
      <c r="J2472" s="137">
        <v>23.933138480983601</v>
      </c>
      <c r="K2472" s="137">
        <v>15.4559385650705</v>
      </c>
      <c r="L2472" s="137">
        <v>24.047049700973599</v>
      </c>
      <c r="M2472" s="137">
        <v>68.0170715671495</v>
      </c>
      <c r="N2472" s="137">
        <v>11.355053495760499</v>
      </c>
      <c r="O2472" s="137">
        <v>7.4311960513901401</v>
      </c>
      <c r="P2472" s="137">
        <v>13.384741334522699</v>
      </c>
      <c r="Q2472" s="137">
        <v>17.872542569066201</v>
      </c>
      <c r="R2472" s="137">
        <v>8.8175280262833908</v>
      </c>
      <c r="S2472" s="137">
        <v>16.665506838988701</v>
      </c>
      <c r="T2472" s="137">
        <v>24.1951801431841</v>
      </c>
      <c r="U2472" s="137">
        <v>15.4168425990543</v>
      </c>
      <c r="V2472" s="1">
        <v>5820626</v>
      </c>
      <c r="W2472" s="1">
        <v>3228248</v>
      </c>
      <c r="X2472" s="1">
        <v>2231560</v>
      </c>
      <c r="Y2472" s="1">
        <v>2718465</v>
      </c>
      <c r="Z2472" s="1">
        <v>1822033</v>
      </c>
      <c r="AA2472" s="1">
        <v>4098330</v>
      </c>
      <c r="AB2472" s="1">
        <v>12697526</v>
      </c>
      <c r="AC2472" s="1">
        <v>1258133</v>
      </c>
      <c r="AD2472" s="1">
        <v>2242564</v>
      </c>
      <c r="AE2472" s="1">
        <v>705100</v>
      </c>
      <c r="AH2472" s="136">
        <f t="shared" si="38"/>
        <v>40170</v>
      </c>
      <c r="AI2472" s="177">
        <f>HLOOKUP(附加题模型!$E$2,历史数据!$B$3:$K$5000,ROW(A2470),)</f>
        <v>15.4559385650705</v>
      </c>
      <c r="AJ2472" s="177">
        <f>HLOOKUP(附加题模型!$E$2,历史数据!$L$3:$U$5000,ROW(A2470),)</f>
        <v>15.4168425990543</v>
      </c>
    </row>
    <row r="2473" spans="1:36" x14ac:dyDescent="0.2">
      <c r="A2473" s="148">
        <v>40171</v>
      </c>
      <c r="B2473" s="137">
        <v>24.077643911789099</v>
      </c>
      <c r="C2473" s="137">
        <v>68.474073167824699</v>
      </c>
      <c r="D2473" s="137">
        <v>11.342450772679699</v>
      </c>
      <c r="E2473" s="137">
        <v>7.44218894495729</v>
      </c>
      <c r="F2473" s="137">
        <v>13.251559828706499</v>
      </c>
      <c r="G2473" s="137">
        <v>17.9462944641242</v>
      </c>
      <c r="H2473" s="137">
        <v>8.6318958573090008</v>
      </c>
      <c r="I2473" s="137">
        <v>16.685905256172301</v>
      </c>
      <c r="J2473" s="137">
        <v>24.129669727633999</v>
      </c>
      <c r="K2473" s="137">
        <v>15.4950345310867</v>
      </c>
      <c r="L2473" s="137">
        <v>24.5671512848369</v>
      </c>
      <c r="M2473" s="137">
        <v>67.940904633703695</v>
      </c>
      <c r="N2473" s="137">
        <v>11.695327018940899</v>
      </c>
      <c r="O2473" s="137">
        <v>7.80495443267308</v>
      </c>
      <c r="P2473" s="137">
        <v>13.8109221531343</v>
      </c>
      <c r="Q2473" s="137">
        <v>17.7250387789501</v>
      </c>
      <c r="R2473" s="137">
        <v>8.8175280262833908</v>
      </c>
      <c r="S2473" s="137">
        <v>17.093873599843999</v>
      </c>
      <c r="T2473" s="137">
        <v>24.784773883135401</v>
      </c>
      <c r="U2473" s="137">
        <v>15.6644503838235</v>
      </c>
      <c r="V2473" s="1">
        <v>6529587</v>
      </c>
      <c r="W2473" s="1">
        <v>9779168</v>
      </c>
      <c r="X2473" s="1">
        <v>2539598</v>
      </c>
      <c r="Y2473" s="1">
        <v>14043135</v>
      </c>
      <c r="Z2473" s="1">
        <v>2427931</v>
      </c>
      <c r="AA2473" s="1">
        <v>2900958</v>
      </c>
      <c r="AB2473" s="1">
        <v>15112575</v>
      </c>
      <c r="AC2473" s="1">
        <v>2179651</v>
      </c>
      <c r="AD2473" s="1">
        <v>3600368</v>
      </c>
      <c r="AE2473" s="1">
        <v>2155100</v>
      </c>
      <c r="AH2473" s="136">
        <f t="shared" si="38"/>
        <v>40171</v>
      </c>
      <c r="AI2473" s="177">
        <f>HLOOKUP(附加题模型!$E$2,历史数据!$B$3:$K$5000,ROW(A2471),)</f>
        <v>15.4950345310867</v>
      </c>
      <c r="AJ2473" s="177">
        <f>HLOOKUP(附加题模型!$E$2,历史数据!$L$3:$U$5000,ROW(A2471),)</f>
        <v>15.6644503838235</v>
      </c>
    </row>
    <row r="2474" spans="1:36" x14ac:dyDescent="0.2">
      <c r="A2474" s="148">
        <v>40172</v>
      </c>
      <c r="B2474" s="137">
        <v>24.5671512848369</v>
      </c>
      <c r="C2474" s="137">
        <v>67.788570766812001</v>
      </c>
      <c r="D2474" s="137">
        <v>11.670121572779401</v>
      </c>
      <c r="E2474" s="137">
        <v>7.7719757519716497</v>
      </c>
      <c r="F2474" s="137">
        <v>13.8109221531343</v>
      </c>
      <c r="G2474" s="137">
        <v>17.577534988834</v>
      </c>
      <c r="H2474" s="137">
        <v>8.6981930605141393</v>
      </c>
      <c r="I2474" s="137">
        <v>17.032678348293199</v>
      </c>
      <c r="J2474" s="137">
        <v>24.719263467585201</v>
      </c>
      <c r="K2474" s="137">
        <v>15.8338662365604</v>
      </c>
      <c r="L2474" s="137">
        <v>24.597745495652401</v>
      </c>
      <c r="M2474" s="137">
        <v>69.768911036404205</v>
      </c>
      <c r="N2474" s="137">
        <v>11.670121572779401</v>
      </c>
      <c r="O2474" s="137">
        <v>7.7829686455387899</v>
      </c>
      <c r="P2474" s="137">
        <v>13.930785508368899</v>
      </c>
      <c r="Q2474" s="137">
        <v>17.897126534085501</v>
      </c>
      <c r="R2474" s="137">
        <v>8.6849336198731102</v>
      </c>
      <c r="S2474" s="137">
        <v>17.134670434211099</v>
      </c>
      <c r="T2474" s="137">
        <v>24.5445690261182</v>
      </c>
      <c r="U2474" s="137">
        <v>15.5210985084308</v>
      </c>
      <c r="V2474" s="1">
        <v>3770841</v>
      </c>
      <c r="W2474" s="1">
        <v>7652533</v>
      </c>
      <c r="X2474" s="1">
        <v>1956931</v>
      </c>
      <c r="Y2474" s="1">
        <v>9525174</v>
      </c>
      <c r="Z2474" s="1">
        <v>1908370</v>
      </c>
      <c r="AA2474" s="1">
        <v>2135475</v>
      </c>
      <c r="AB2474" s="1">
        <v>10343576</v>
      </c>
      <c r="AC2474" s="1">
        <v>1542914</v>
      </c>
      <c r="AD2474" s="1">
        <v>3610292</v>
      </c>
      <c r="AE2474" s="1">
        <v>1828491</v>
      </c>
      <c r="AH2474" s="136">
        <f t="shared" si="38"/>
        <v>40172</v>
      </c>
      <c r="AI2474" s="177">
        <f>HLOOKUP(附加题模型!$E$2,历史数据!$B$3:$K$5000,ROW(A2472),)</f>
        <v>15.8338662365604</v>
      </c>
      <c r="AJ2474" s="177">
        <f>HLOOKUP(附加题模型!$E$2,历史数据!$L$3:$U$5000,ROW(A2472),)</f>
        <v>15.5210985084308</v>
      </c>
    </row>
    <row r="2475" spans="1:36" x14ac:dyDescent="0.2">
      <c r="A2475" s="148">
        <v>40175</v>
      </c>
      <c r="B2475" s="137">
        <v>24.536557074021399</v>
      </c>
      <c r="C2475" s="137">
        <v>69.768911036404205</v>
      </c>
      <c r="D2475" s="137">
        <v>11.682724295860099</v>
      </c>
      <c r="E2475" s="137">
        <v>7.79396153910593</v>
      </c>
      <c r="F2475" s="137">
        <v>14.050648863603399</v>
      </c>
      <c r="G2475" s="137">
        <v>18.069214289221001</v>
      </c>
      <c r="H2475" s="137">
        <v>8.7247119417961994</v>
      </c>
      <c r="I2475" s="137">
        <v>17.134670434211099</v>
      </c>
      <c r="J2475" s="137">
        <v>24.588242636484999</v>
      </c>
      <c r="K2475" s="137">
        <v>15.4950345310867</v>
      </c>
      <c r="L2475" s="137">
        <v>24.720122338914301</v>
      </c>
      <c r="M2475" s="137">
        <v>69.768911036404205</v>
      </c>
      <c r="N2475" s="137">
        <v>11.4684780034873</v>
      </c>
      <c r="O2475" s="137">
        <v>7.8489260069416602</v>
      </c>
      <c r="P2475" s="137">
        <v>14.170512218837899</v>
      </c>
      <c r="Q2475" s="137">
        <v>18.1921341143177</v>
      </c>
      <c r="R2475" s="137">
        <v>9.0959762797449706</v>
      </c>
      <c r="S2475" s="137">
        <v>17.4814435263321</v>
      </c>
      <c r="T2475" s="137">
        <v>25.090489155702699</v>
      </c>
      <c r="U2475" s="137">
        <v>15.3777466330381</v>
      </c>
      <c r="V2475" s="1">
        <v>4223611</v>
      </c>
      <c r="W2475" s="1">
        <v>0</v>
      </c>
      <c r="X2475" s="1">
        <v>5299132</v>
      </c>
      <c r="Y2475" s="1">
        <v>7313418</v>
      </c>
      <c r="Z2475" s="1">
        <v>2656138</v>
      </c>
      <c r="AA2475" s="1">
        <v>1771915</v>
      </c>
      <c r="AB2475" s="1">
        <v>21024638</v>
      </c>
      <c r="AC2475" s="1">
        <v>2393925</v>
      </c>
      <c r="AD2475" s="1">
        <v>3733345</v>
      </c>
      <c r="AE2475" s="1">
        <v>850996</v>
      </c>
      <c r="AH2475" s="136">
        <f t="shared" si="38"/>
        <v>40175</v>
      </c>
      <c r="AI2475" s="177">
        <f>HLOOKUP(附加题模型!$E$2,历史数据!$B$3:$K$5000,ROW(A2473),)</f>
        <v>15.4950345310867</v>
      </c>
      <c r="AJ2475" s="177">
        <f>HLOOKUP(附加题模型!$E$2,历史数据!$L$3:$U$5000,ROW(A2473),)</f>
        <v>15.3777466330381</v>
      </c>
    </row>
    <row r="2476" spans="1:36" x14ac:dyDescent="0.2">
      <c r="A2476" s="148">
        <v>40176</v>
      </c>
      <c r="B2476" s="137">
        <v>24.720122338914301</v>
      </c>
      <c r="C2476" s="137">
        <v>71.368416638767201</v>
      </c>
      <c r="D2476" s="137">
        <v>11.4684780034873</v>
      </c>
      <c r="E2476" s="137">
        <v>7.8159473262402299</v>
      </c>
      <c r="F2476" s="137">
        <v>14.1438759176747</v>
      </c>
      <c r="G2476" s="137">
        <v>18.1921341143177</v>
      </c>
      <c r="H2476" s="137">
        <v>9.0296790765398303</v>
      </c>
      <c r="I2476" s="137">
        <v>17.501841943515601</v>
      </c>
      <c r="J2476" s="137">
        <v>25.090489155702699</v>
      </c>
      <c r="K2476" s="137">
        <v>15.312586689677699</v>
      </c>
      <c r="L2476" s="137">
        <v>24.628339706467901</v>
      </c>
      <c r="M2476" s="137">
        <v>68.2455723674871</v>
      </c>
      <c r="N2476" s="137">
        <v>11.4684780034873</v>
      </c>
      <c r="O2476" s="137">
        <v>7.7829686455387899</v>
      </c>
      <c r="P2476" s="137">
        <v>14.290375574072501</v>
      </c>
      <c r="Q2476" s="137">
        <v>18.3642218694531</v>
      </c>
      <c r="R2476" s="137">
        <v>9.1622734829501091</v>
      </c>
      <c r="S2476" s="137">
        <v>17.5222403606992</v>
      </c>
      <c r="T2476" s="137">
        <v>25.461714843820101</v>
      </c>
      <c r="U2476" s="137">
        <v>15.3256186783498</v>
      </c>
      <c r="V2476" s="1">
        <v>5266870</v>
      </c>
      <c r="W2476" s="1">
        <v>6827892</v>
      </c>
      <c r="X2476" s="1">
        <v>0</v>
      </c>
      <c r="Y2476" s="1">
        <v>5989853</v>
      </c>
      <c r="Z2476" s="1">
        <v>2327510</v>
      </c>
      <c r="AA2476" s="1">
        <v>1373595</v>
      </c>
      <c r="AB2476" s="1">
        <v>16106462</v>
      </c>
      <c r="AC2476" s="1">
        <v>2051852</v>
      </c>
      <c r="AD2476" s="1">
        <v>3379521</v>
      </c>
      <c r="AE2476" s="1">
        <v>1339777</v>
      </c>
      <c r="AH2476" s="136">
        <f t="shared" si="38"/>
        <v>40176</v>
      </c>
      <c r="AI2476" s="177">
        <f>HLOOKUP(附加题模型!$E$2,历史数据!$B$3:$K$5000,ROW(A2474),)</f>
        <v>15.312586689677699</v>
      </c>
      <c r="AJ2476" s="177">
        <f>HLOOKUP(附加题模型!$E$2,历史数据!$L$3:$U$5000,ROW(A2474),)</f>
        <v>15.3256186783498</v>
      </c>
    </row>
    <row r="2477" spans="1:36" x14ac:dyDescent="0.2">
      <c r="A2477" s="148">
        <v>40177</v>
      </c>
      <c r="B2477" s="137">
        <v>24.750716549729798</v>
      </c>
      <c r="C2477" s="137">
        <v>68.474073167824699</v>
      </c>
      <c r="D2477" s="137">
        <v>11.493683449648801</v>
      </c>
      <c r="E2477" s="137">
        <v>7.7829686455387899</v>
      </c>
      <c r="F2477" s="137">
        <v>14.303693724654099</v>
      </c>
      <c r="G2477" s="137">
        <v>18.511725659569201</v>
      </c>
      <c r="H2477" s="137">
        <v>9.2020518048731894</v>
      </c>
      <c r="I2477" s="137">
        <v>17.440646691964901</v>
      </c>
      <c r="J2477" s="137">
        <v>25.461714843820101</v>
      </c>
      <c r="K2477" s="137">
        <v>14.56976333537</v>
      </c>
      <c r="L2477" s="137">
        <v>24.200020755051</v>
      </c>
      <c r="M2477" s="137">
        <v>66.569899831678299</v>
      </c>
      <c r="N2477" s="137">
        <v>11.1282044803069</v>
      </c>
      <c r="O2477" s="137">
        <v>7.6840326034344804</v>
      </c>
      <c r="P2477" s="137">
        <v>14.237102971745999</v>
      </c>
      <c r="Q2477" s="137">
        <v>17.872542569066201</v>
      </c>
      <c r="R2477" s="137">
        <v>9.0429385171808594</v>
      </c>
      <c r="S2477" s="137">
        <v>17.399849857597701</v>
      </c>
      <c r="T2477" s="137">
        <v>25.439878038636699</v>
      </c>
      <c r="U2477" s="137">
        <v>14.778275154123</v>
      </c>
      <c r="V2477" s="1">
        <v>5986468</v>
      </c>
      <c r="W2477" s="1">
        <v>4806169</v>
      </c>
      <c r="X2477" s="1">
        <v>2897621</v>
      </c>
      <c r="Y2477" s="1">
        <v>4098821</v>
      </c>
      <c r="Z2477" s="1">
        <v>2302095</v>
      </c>
      <c r="AA2477" s="1">
        <v>2486934</v>
      </c>
      <c r="AB2477" s="1">
        <v>12077655</v>
      </c>
      <c r="AC2477" s="1">
        <v>2497105</v>
      </c>
      <c r="AD2477" s="1">
        <v>3035352</v>
      </c>
      <c r="AE2477" s="1">
        <v>1169870</v>
      </c>
      <c r="AH2477" s="136">
        <f t="shared" si="38"/>
        <v>40177</v>
      </c>
      <c r="AI2477" s="177">
        <f>HLOOKUP(附加题模型!$E$2,历史数据!$B$3:$K$5000,ROW(A2475),)</f>
        <v>14.56976333537</v>
      </c>
      <c r="AJ2477" s="177">
        <f>HLOOKUP(附加题模型!$E$2,历史数据!$L$3:$U$5000,ROW(A2475),)</f>
        <v>14.778275154123</v>
      </c>
    </row>
    <row r="2478" spans="1:36" x14ac:dyDescent="0.2">
      <c r="A2478" s="148">
        <v>40178</v>
      </c>
      <c r="B2478" s="137">
        <v>24.200020755051</v>
      </c>
      <c r="C2478" s="137">
        <v>66.3413990313407</v>
      </c>
      <c r="D2478" s="137">
        <v>11.2542317111144</v>
      </c>
      <c r="E2478" s="137">
        <v>7.5521178806287397</v>
      </c>
      <c r="F2478" s="137">
        <v>14.237102971745999</v>
      </c>
      <c r="G2478" s="137">
        <v>17.872542569066201</v>
      </c>
      <c r="H2478" s="137">
        <v>8.8970846701295603</v>
      </c>
      <c r="I2478" s="137">
        <v>17.5222403606992</v>
      </c>
      <c r="J2478" s="137">
        <v>25.461714843820101</v>
      </c>
      <c r="K2478" s="137">
        <v>14.778275154123</v>
      </c>
      <c r="L2478" s="137">
        <v>24.200020755051</v>
      </c>
      <c r="M2478" s="137">
        <v>65.579729696882097</v>
      </c>
      <c r="N2478" s="137">
        <v>11.5945052342948</v>
      </c>
      <c r="O2478" s="137">
        <v>7.6950254970016303</v>
      </c>
      <c r="P2478" s="137">
        <v>14.237102971745999</v>
      </c>
      <c r="Q2478" s="137">
        <v>17.872542569066201</v>
      </c>
      <c r="R2478" s="137">
        <v>8.9501224326936697</v>
      </c>
      <c r="S2478" s="137">
        <v>17.501841943515601</v>
      </c>
      <c r="T2478" s="137">
        <v>26.029471778588</v>
      </c>
      <c r="U2478" s="137">
        <v>14.9346590181878</v>
      </c>
      <c r="V2478" s="1">
        <v>0</v>
      </c>
      <c r="W2478" s="1">
        <v>5421737</v>
      </c>
      <c r="X2478" s="1">
        <v>3479795</v>
      </c>
      <c r="Y2478" s="1">
        <v>3451018</v>
      </c>
      <c r="Z2478" s="1">
        <v>0</v>
      </c>
      <c r="AA2478" s="1">
        <v>0</v>
      </c>
      <c r="AB2478" s="1">
        <v>8308875</v>
      </c>
      <c r="AC2478" s="1">
        <v>2044482</v>
      </c>
      <c r="AD2478" s="1">
        <v>3951578</v>
      </c>
      <c r="AE2478" s="1">
        <v>607042</v>
      </c>
      <c r="AH2478" s="136">
        <f t="shared" si="38"/>
        <v>40178</v>
      </c>
      <c r="AI2478" s="177">
        <f>HLOOKUP(附加题模型!$E$2,历史数据!$B$3:$K$5000,ROW(A2476),)</f>
        <v>14.778275154123</v>
      </c>
      <c r="AJ2478" s="177">
        <f>HLOOKUP(附加题模型!$E$2,历史数据!$L$3:$U$5000,ROW(A2476),)</f>
        <v>14.9346590181878</v>
      </c>
    </row>
    <row r="2479" spans="1:36" x14ac:dyDescent="0.2">
      <c r="A2479" s="148">
        <v>40182</v>
      </c>
      <c r="B2479" s="137">
        <v>24.536557074021399</v>
      </c>
      <c r="C2479" s="137">
        <v>66.265232097894796</v>
      </c>
      <c r="D2479" s="137">
        <v>11.657518849698601</v>
      </c>
      <c r="E2479" s="137">
        <v>7.79396153910593</v>
      </c>
      <c r="F2479" s="137">
        <v>14.3969207787254</v>
      </c>
      <c r="G2479" s="137">
        <v>17.1596075835051</v>
      </c>
      <c r="H2479" s="137">
        <v>9.0164196358987994</v>
      </c>
      <c r="I2479" s="137">
        <v>17.705826115351499</v>
      </c>
      <c r="J2479" s="137">
        <v>26.182329414871599</v>
      </c>
      <c r="K2479" s="137">
        <v>14.778275154123</v>
      </c>
      <c r="L2479" s="137">
        <v>24.781310760545299</v>
      </c>
      <c r="M2479" s="137">
        <v>65.655896630328002</v>
      </c>
      <c r="N2479" s="137">
        <v>11.518888895810299</v>
      </c>
      <c r="O2479" s="137">
        <v>7.8269402198073701</v>
      </c>
      <c r="P2479" s="137">
        <v>14.2637392729092</v>
      </c>
      <c r="Q2479" s="137">
        <v>17.675870848911401</v>
      </c>
      <c r="R2479" s="137">
        <v>8.8838252294885294</v>
      </c>
      <c r="S2479" s="137">
        <v>17.685427698167899</v>
      </c>
      <c r="T2479" s="137">
        <v>25.8547773371209</v>
      </c>
      <c r="U2479" s="137">
        <v>14.9346590181878</v>
      </c>
      <c r="V2479" s="1">
        <v>7006156</v>
      </c>
      <c r="W2479" s="1">
        <v>5506727</v>
      </c>
      <c r="X2479" s="1">
        <v>1719822</v>
      </c>
      <c r="Y2479" s="1">
        <v>4865172</v>
      </c>
      <c r="Z2479" s="1">
        <v>2340838</v>
      </c>
      <c r="AA2479" s="1">
        <v>1989995</v>
      </c>
      <c r="AB2479" s="1">
        <v>11045000</v>
      </c>
      <c r="AC2479" s="1">
        <v>2413018</v>
      </c>
      <c r="AD2479" s="1">
        <v>3837140</v>
      </c>
      <c r="AE2479" s="1">
        <v>586932</v>
      </c>
      <c r="AH2479" s="136">
        <f t="shared" si="38"/>
        <v>40182</v>
      </c>
      <c r="AI2479" s="177">
        <f>HLOOKUP(附加题模型!$E$2,历史数据!$B$3:$K$5000,ROW(A2477),)</f>
        <v>14.778275154123</v>
      </c>
      <c r="AJ2479" s="177">
        <f>HLOOKUP(附加题模型!$E$2,历史数据!$L$3:$U$5000,ROW(A2477),)</f>
        <v>14.9346590181878</v>
      </c>
    </row>
    <row r="2480" spans="1:36" x14ac:dyDescent="0.2">
      <c r="A2480" s="148">
        <v>40183</v>
      </c>
      <c r="B2480" s="137">
        <v>24.781310760545299</v>
      </c>
      <c r="C2480" s="137">
        <v>65.351228896544598</v>
      </c>
      <c r="D2480" s="137">
        <v>11.518888895810299</v>
      </c>
      <c r="E2480" s="137">
        <v>7.8269402198073701</v>
      </c>
      <c r="F2480" s="137">
        <v>14.2504211223276</v>
      </c>
      <c r="G2480" s="137">
        <v>17.651286883891999</v>
      </c>
      <c r="H2480" s="137">
        <v>8.8970846701295603</v>
      </c>
      <c r="I2480" s="137">
        <v>17.6446308638007</v>
      </c>
      <c r="J2480" s="137">
        <v>25.898450947487699</v>
      </c>
      <c r="K2480" s="137">
        <v>14.921627029515699</v>
      </c>
      <c r="L2480" s="137">
        <v>25.332006555224101</v>
      </c>
      <c r="M2480" s="137">
        <v>65.351228896544598</v>
      </c>
      <c r="N2480" s="137">
        <v>11.632313403537101</v>
      </c>
      <c r="O2480" s="137">
        <v>7.9588549426131099</v>
      </c>
      <c r="P2480" s="137">
        <v>14.3836026281438</v>
      </c>
      <c r="Q2480" s="137">
        <v>16.840016038253498</v>
      </c>
      <c r="R2480" s="137">
        <v>8.9633818733346899</v>
      </c>
      <c r="S2480" s="137">
        <v>18.0933960418396</v>
      </c>
      <c r="T2480" s="137">
        <v>26.204166220055001</v>
      </c>
      <c r="U2480" s="137">
        <v>14.999818961548099</v>
      </c>
      <c r="V2480" s="1">
        <v>7023043</v>
      </c>
      <c r="W2480" s="1">
        <v>3645850</v>
      </c>
      <c r="X2480" s="1">
        <v>3140081</v>
      </c>
      <c r="Y2480" s="1">
        <v>7482915</v>
      </c>
      <c r="Z2480" s="1">
        <v>4165097</v>
      </c>
      <c r="AA2480" s="1">
        <v>4723258</v>
      </c>
      <c r="AB2480" s="1">
        <v>10782140</v>
      </c>
      <c r="AC2480" s="1">
        <v>3620210</v>
      </c>
      <c r="AD2480" s="1">
        <v>4121381</v>
      </c>
      <c r="AE2480" s="1">
        <v>509231</v>
      </c>
      <c r="AH2480" s="136">
        <f t="shared" si="38"/>
        <v>40183</v>
      </c>
      <c r="AI2480" s="177">
        <f>HLOOKUP(附加题模型!$E$2,历史数据!$B$3:$K$5000,ROW(A2478),)</f>
        <v>14.921627029515699</v>
      </c>
      <c r="AJ2480" s="177">
        <f>HLOOKUP(附加题模型!$E$2,历史数据!$L$3:$U$5000,ROW(A2478),)</f>
        <v>14.999818961548099</v>
      </c>
    </row>
    <row r="2481" spans="1:36" x14ac:dyDescent="0.2">
      <c r="A2481" s="148">
        <v>40184</v>
      </c>
      <c r="B2481" s="137">
        <v>25.484977609301499</v>
      </c>
      <c r="C2481" s="137">
        <v>65.275061963098693</v>
      </c>
      <c r="D2481" s="137">
        <v>11.670121572779401</v>
      </c>
      <c r="E2481" s="137">
        <v>7.9588549426131099</v>
      </c>
      <c r="F2481" s="137">
        <v>14.290375574072501</v>
      </c>
      <c r="G2481" s="137">
        <v>16.7416801781762</v>
      </c>
      <c r="H2481" s="137">
        <v>8.8970846701295603</v>
      </c>
      <c r="I2481" s="137">
        <v>18.338177048042599</v>
      </c>
      <c r="J2481" s="137">
        <v>26.204166220055001</v>
      </c>
      <c r="K2481" s="137">
        <v>14.6740192447465</v>
      </c>
      <c r="L2481" s="137">
        <v>25.515571820117</v>
      </c>
      <c r="M2481" s="137">
        <v>66.3413990313407</v>
      </c>
      <c r="N2481" s="137">
        <v>11.695327018940899</v>
      </c>
      <c r="O2481" s="137">
        <v>7.8709117940759503</v>
      </c>
      <c r="P2481" s="137">
        <v>14.3969207787254</v>
      </c>
      <c r="Q2481" s="137">
        <v>17.036687758408299</v>
      </c>
      <c r="R2481" s="137">
        <v>8.8705657888475002</v>
      </c>
      <c r="S2481" s="137">
        <v>17.889411870003801</v>
      </c>
      <c r="T2481" s="137">
        <v>26.553555102989101</v>
      </c>
      <c r="U2481" s="137">
        <v>14.999818961548099</v>
      </c>
      <c r="V2481" s="1">
        <v>10404381</v>
      </c>
      <c r="W2481" s="1">
        <v>5481770</v>
      </c>
      <c r="X2481" s="1">
        <v>3215402</v>
      </c>
      <c r="Y2481" s="1">
        <v>5443451</v>
      </c>
      <c r="Z2481" s="1">
        <v>2831320</v>
      </c>
      <c r="AA2481" s="1">
        <v>4456139</v>
      </c>
      <c r="AB2481" s="1">
        <v>11818110</v>
      </c>
      <c r="AC2481" s="1">
        <v>3727792</v>
      </c>
      <c r="AD2481" s="1">
        <v>7494735</v>
      </c>
      <c r="AE2481" s="1">
        <v>544498</v>
      </c>
      <c r="AH2481" s="136">
        <f t="shared" si="38"/>
        <v>40184</v>
      </c>
      <c r="AI2481" s="177">
        <f>HLOOKUP(附加题模型!$E$2,历史数据!$B$3:$K$5000,ROW(A2479),)</f>
        <v>14.6740192447465</v>
      </c>
      <c r="AJ2481" s="177">
        <f>HLOOKUP(附加题模型!$E$2,历史数据!$L$3:$U$5000,ROW(A2479),)</f>
        <v>14.999818961548099</v>
      </c>
    </row>
    <row r="2482" spans="1:36" x14ac:dyDescent="0.2">
      <c r="A2482" s="148">
        <v>40185</v>
      </c>
      <c r="B2482" s="137">
        <v>25.576760241748001</v>
      </c>
      <c r="C2482" s="137">
        <v>66.265232097894796</v>
      </c>
      <c r="D2482" s="137">
        <v>11.7079297420216</v>
      </c>
      <c r="E2482" s="137">
        <v>7.8928975812102404</v>
      </c>
      <c r="F2482" s="137">
        <v>14.490147832796699</v>
      </c>
      <c r="G2482" s="137">
        <v>16.7416801781762</v>
      </c>
      <c r="H2482" s="137">
        <v>8.8838252294885294</v>
      </c>
      <c r="I2482" s="137">
        <v>17.889411870003801</v>
      </c>
      <c r="J2482" s="137">
        <v>26.575391908172499</v>
      </c>
      <c r="K2482" s="137">
        <v>15.117106859596699</v>
      </c>
      <c r="L2482" s="137">
        <v>24.8119049713608</v>
      </c>
      <c r="M2482" s="137">
        <v>64.665726495531899</v>
      </c>
      <c r="N2482" s="137">
        <v>11.796148803586901</v>
      </c>
      <c r="O2482" s="137">
        <v>7.5631107741958896</v>
      </c>
      <c r="P2482" s="137">
        <v>13.930785508368899</v>
      </c>
      <c r="Q2482" s="137">
        <v>16.7416801781762</v>
      </c>
      <c r="R2482" s="137">
        <v>8.8573063482064693</v>
      </c>
      <c r="S2482" s="137">
        <v>17.889411870003801</v>
      </c>
      <c r="T2482" s="137">
        <v>26.750086349639499</v>
      </c>
      <c r="U2482" s="137">
        <v>14.960722995531899</v>
      </c>
      <c r="V2482" s="1">
        <v>7067523</v>
      </c>
      <c r="W2482" s="1">
        <v>3345101</v>
      </c>
      <c r="X2482" s="1">
        <v>5016552</v>
      </c>
      <c r="Y2482" s="1">
        <v>5875064</v>
      </c>
      <c r="Z2482" s="1">
        <v>2269000</v>
      </c>
      <c r="AA2482" s="1">
        <v>1293855</v>
      </c>
      <c r="AB2482" s="1">
        <v>11996705</v>
      </c>
      <c r="AC2482" s="1">
        <v>4333634</v>
      </c>
      <c r="AD2482" s="1">
        <v>8884205</v>
      </c>
      <c r="AE2482" s="1">
        <v>712080</v>
      </c>
      <c r="AH2482" s="136">
        <f t="shared" si="38"/>
        <v>40185</v>
      </c>
      <c r="AI2482" s="177">
        <f>HLOOKUP(附加题模型!$E$2,历史数据!$B$3:$K$5000,ROW(A2480),)</f>
        <v>15.117106859596699</v>
      </c>
      <c r="AJ2482" s="177">
        <f>HLOOKUP(附加题模型!$E$2,历史数据!$L$3:$U$5000,ROW(A2480),)</f>
        <v>14.960722995531899</v>
      </c>
    </row>
    <row r="2483" spans="1:36" x14ac:dyDescent="0.2">
      <c r="A2483" s="148">
        <v>40186</v>
      </c>
      <c r="B2483" s="137">
        <v>24.628339706467901</v>
      </c>
      <c r="C2483" s="137">
        <v>64.665726495531899</v>
      </c>
      <c r="D2483" s="137">
        <v>11.796148803586901</v>
      </c>
      <c r="E2483" s="137">
        <v>7.5631107741958896</v>
      </c>
      <c r="F2483" s="137">
        <v>13.930785508368899</v>
      </c>
      <c r="G2483" s="137">
        <v>16.692512248137501</v>
      </c>
      <c r="H2483" s="137">
        <v>8.7512308230782505</v>
      </c>
      <c r="I2483" s="137">
        <v>18.1137944590232</v>
      </c>
      <c r="J2483" s="137">
        <v>26.466207882255599</v>
      </c>
      <c r="K2483" s="137">
        <v>14.8564670861554</v>
      </c>
      <c r="L2483" s="137">
        <v>25.026064447069199</v>
      </c>
      <c r="M2483" s="137">
        <v>66.036731297557296</v>
      </c>
      <c r="N2483" s="137">
        <v>11.670121572779401</v>
      </c>
      <c r="O2483" s="137">
        <v>7.6400610291659001</v>
      </c>
      <c r="P2483" s="137">
        <v>14.0240125624402</v>
      </c>
      <c r="Q2483" s="137">
        <v>16.422088632924599</v>
      </c>
      <c r="R2483" s="137">
        <v>8.6584147385910608</v>
      </c>
      <c r="S2483" s="137">
        <v>18.256583379308299</v>
      </c>
      <c r="T2483" s="137">
        <v>26.684575934089398</v>
      </c>
      <c r="U2483" s="137">
        <v>14.8043391314672</v>
      </c>
      <c r="V2483" s="1">
        <v>3947919</v>
      </c>
      <c r="W2483" s="1">
        <v>2025818</v>
      </c>
      <c r="X2483" s="1">
        <v>2025866</v>
      </c>
      <c r="Y2483" s="1">
        <v>3345068</v>
      </c>
      <c r="Z2483" s="1">
        <v>2629547</v>
      </c>
      <c r="AA2483" s="1">
        <v>1687541</v>
      </c>
      <c r="AB2483" s="1">
        <v>7726878</v>
      </c>
      <c r="AC2483" s="1">
        <v>9361410</v>
      </c>
      <c r="AD2483" s="1">
        <v>6230691</v>
      </c>
      <c r="AE2483" s="1">
        <v>337599</v>
      </c>
      <c r="AH2483" s="136">
        <f t="shared" si="38"/>
        <v>40186</v>
      </c>
      <c r="AI2483" s="177">
        <f>HLOOKUP(附加题模型!$E$2,历史数据!$B$3:$K$5000,ROW(A2481),)</f>
        <v>14.8564670861554</v>
      </c>
      <c r="AJ2483" s="177">
        <f>HLOOKUP(附加题模型!$E$2,历史数据!$L$3:$U$5000,ROW(A2481),)</f>
        <v>14.8043391314672</v>
      </c>
    </row>
    <row r="2484" spans="1:36" x14ac:dyDescent="0.2">
      <c r="A2484" s="148">
        <v>40189</v>
      </c>
      <c r="B2484" s="137">
        <v>25.087252868700201</v>
      </c>
      <c r="C2484" s="137">
        <v>65.732063563773806</v>
      </c>
      <c r="D2484" s="137">
        <v>11.695327018940899</v>
      </c>
      <c r="E2484" s="137">
        <v>7.6950254970016303</v>
      </c>
      <c r="F2484" s="137">
        <v>13.970739960113701</v>
      </c>
      <c r="G2484" s="137">
        <v>15.6108177872861</v>
      </c>
      <c r="H2484" s="137">
        <v>8.6186364166679805</v>
      </c>
      <c r="I2484" s="137">
        <v>18.011802373105301</v>
      </c>
      <c r="J2484" s="137">
        <v>26.8155967651896</v>
      </c>
      <c r="K2484" s="137">
        <v>14.8564670861554</v>
      </c>
      <c r="L2484" s="137">
        <v>25.852108139087399</v>
      </c>
      <c r="M2484" s="137">
        <v>65.198895029652903</v>
      </c>
      <c r="N2484" s="137">
        <v>11.4684780034873</v>
      </c>
      <c r="O2484" s="137">
        <v>7.5850965613301797</v>
      </c>
      <c r="P2484" s="137">
        <v>14.037330713021801</v>
      </c>
      <c r="Q2484" s="137">
        <v>15.7829055424216</v>
      </c>
      <c r="R2484" s="137">
        <v>8.5921175353859205</v>
      </c>
      <c r="S2484" s="137">
        <v>18.1341928762068</v>
      </c>
      <c r="T2484" s="137">
        <v>26.8155967651896</v>
      </c>
      <c r="U2484" s="137">
        <v>14.0875797545035</v>
      </c>
      <c r="V2484" s="1">
        <v>13188806</v>
      </c>
      <c r="W2484" s="1">
        <v>2702094</v>
      </c>
      <c r="X2484" s="1">
        <v>2608982</v>
      </c>
      <c r="Y2484" s="1">
        <v>4084545</v>
      </c>
      <c r="Z2484" s="1">
        <v>2218724</v>
      </c>
      <c r="AA2484" s="1">
        <v>5797676</v>
      </c>
      <c r="AB2484" s="1">
        <v>8119938</v>
      </c>
      <c r="AC2484" s="1">
        <v>5359048</v>
      </c>
      <c r="AD2484" s="1">
        <v>4771069</v>
      </c>
      <c r="AE2484" s="1">
        <v>2458220</v>
      </c>
      <c r="AH2484" s="136">
        <f t="shared" si="38"/>
        <v>40189</v>
      </c>
      <c r="AI2484" s="177">
        <f>HLOOKUP(附加题模型!$E$2,历史数据!$B$3:$K$5000,ROW(A2482),)</f>
        <v>14.8564670861554</v>
      </c>
      <c r="AJ2484" s="177">
        <f>HLOOKUP(附加题模型!$E$2,历史数据!$L$3:$U$5000,ROW(A2482),)</f>
        <v>14.0875797545035</v>
      </c>
    </row>
    <row r="2485" spans="1:36" x14ac:dyDescent="0.2">
      <c r="A2485" s="148">
        <v>40190</v>
      </c>
      <c r="B2485" s="137">
        <v>25.5461660309325</v>
      </c>
      <c r="C2485" s="137">
        <v>65.046561162761094</v>
      </c>
      <c r="D2485" s="137">
        <v>11.518888895810299</v>
      </c>
      <c r="E2485" s="137">
        <v>7.5850965613301797</v>
      </c>
      <c r="F2485" s="137">
        <v>14.090603315348201</v>
      </c>
      <c r="G2485" s="137">
        <v>15.6108177872861</v>
      </c>
      <c r="H2485" s="137">
        <v>8.5523392134628402</v>
      </c>
      <c r="I2485" s="137">
        <v>17.971005538738101</v>
      </c>
      <c r="J2485" s="137">
        <v>27.033964817023399</v>
      </c>
      <c r="K2485" s="137">
        <v>14.0875797545035</v>
      </c>
      <c r="L2485" s="137">
        <v>26.1274560364268</v>
      </c>
      <c r="M2485" s="137">
        <v>65.655896630328002</v>
      </c>
      <c r="N2485" s="137">
        <v>11.5566970650526</v>
      </c>
      <c r="O2485" s="137">
        <v>7.8489260069416602</v>
      </c>
      <c r="P2485" s="137">
        <v>14.370284477562199</v>
      </c>
      <c r="Q2485" s="137">
        <v>15.7829055424216</v>
      </c>
      <c r="R2485" s="137">
        <v>8.4860420102576999</v>
      </c>
      <c r="S2485" s="137">
        <v>18.2361849621247</v>
      </c>
      <c r="T2485" s="137">
        <v>27.8419266088085</v>
      </c>
      <c r="U2485" s="137">
        <v>13.9442278791108</v>
      </c>
      <c r="V2485" s="1">
        <v>7640617</v>
      </c>
      <c r="W2485" s="1">
        <v>3889771</v>
      </c>
      <c r="X2485" s="1">
        <v>3597593</v>
      </c>
      <c r="Y2485" s="1">
        <v>7036820</v>
      </c>
      <c r="Z2485" s="1">
        <v>2620422</v>
      </c>
      <c r="AA2485" s="1">
        <v>4999212</v>
      </c>
      <c r="AB2485" s="1">
        <v>12198328</v>
      </c>
      <c r="AC2485" s="1">
        <v>4482536</v>
      </c>
      <c r="AD2485" s="1">
        <v>11416345</v>
      </c>
      <c r="AE2485" s="1">
        <v>863843</v>
      </c>
      <c r="AH2485" s="136">
        <f t="shared" si="38"/>
        <v>40190</v>
      </c>
      <c r="AI2485" s="177">
        <f>HLOOKUP(附加题模型!$E$2,历史数据!$B$3:$K$5000,ROW(A2483),)</f>
        <v>14.0875797545035</v>
      </c>
      <c r="AJ2485" s="177">
        <f>HLOOKUP(附加题模型!$E$2,历史数据!$L$3:$U$5000,ROW(A2483),)</f>
        <v>13.9442278791108</v>
      </c>
    </row>
    <row r="2486" spans="1:36" x14ac:dyDescent="0.2">
      <c r="A2486" s="148">
        <v>40191</v>
      </c>
      <c r="B2486" s="137">
        <v>25.362600766039598</v>
      </c>
      <c r="C2486" s="137">
        <v>64.361058761748396</v>
      </c>
      <c r="D2486" s="137">
        <v>11.329848049599001</v>
      </c>
      <c r="E2486" s="137">
        <v>7.6950254970016303</v>
      </c>
      <c r="F2486" s="137">
        <v>14.1838303694195</v>
      </c>
      <c r="G2486" s="137">
        <v>15.758321577402199</v>
      </c>
      <c r="H2486" s="137">
        <v>8.3799664851294793</v>
      </c>
      <c r="I2486" s="137">
        <v>17.746622949718699</v>
      </c>
      <c r="J2486" s="137">
        <v>27.361516894774098</v>
      </c>
      <c r="K2486" s="137">
        <v>13.9572598677829</v>
      </c>
      <c r="L2486" s="137">
        <v>25.332006555224101</v>
      </c>
      <c r="M2486" s="137">
        <v>62.380718492156198</v>
      </c>
      <c r="N2486" s="137">
        <v>11.329848049599001</v>
      </c>
      <c r="O2486" s="137">
        <v>7.7829686455387899</v>
      </c>
      <c r="P2486" s="137">
        <v>14.343648176398901</v>
      </c>
      <c r="Q2486" s="137">
        <v>15.561649857247399</v>
      </c>
      <c r="R2486" s="137">
        <v>8.4993014508987308</v>
      </c>
      <c r="S2486" s="137">
        <v>17.5630371950664</v>
      </c>
      <c r="T2486" s="137">
        <v>27.514374531057801</v>
      </c>
      <c r="U2486" s="137">
        <v>14.1657716865359</v>
      </c>
      <c r="V2486" s="1">
        <v>6977983</v>
      </c>
      <c r="W2486" s="1">
        <v>6048268</v>
      </c>
      <c r="X2486" s="1">
        <v>2892506</v>
      </c>
      <c r="Y2486" s="1">
        <v>5609028</v>
      </c>
      <c r="Z2486" s="1">
        <v>4161295</v>
      </c>
      <c r="AA2486" s="1">
        <v>2945704</v>
      </c>
      <c r="AB2486" s="1">
        <v>12466074</v>
      </c>
      <c r="AC2486" s="1">
        <v>3377850</v>
      </c>
      <c r="AD2486" s="1">
        <v>7554331</v>
      </c>
      <c r="AE2486" s="1">
        <v>845064</v>
      </c>
      <c r="AH2486" s="136">
        <f t="shared" si="38"/>
        <v>40191</v>
      </c>
      <c r="AI2486" s="177">
        <f>HLOOKUP(附加题模型!$E$2,历史数据!$B$3:$K$5000,ROW(A2484),)</f>
        <v>13.9572598677829</v>
      </c>
      <c r="AJ2486" s="177">
        <f>HLOOKUP(附加题模型!$E$2,历史数据!$L$3:$U$5000,ROW(A2484),)</f>
        <v>14.1657716865359</v>
      </c>
    </row>
    <row r="2487" spans="1:36" x14ac:dyDescent="0.2">
      <c r="A2487" s="148">
        <v>40192</v>
      </c>
      <c r="B2487" s="137">
        <v>25.332006555224101</v>
      </c>
      <c r="C2487" s="137">
        <v>61.619049157697603</v>
      </c>
      <c r="D2487" s="137">
        <v>11.4558752804065</v>
      </c>
      <c r="E2487" s="137">
        <v>7.7829686455387899</v>
      </c>
      <c r="F2487" s="137">
        <v>14.410238929307001</v>
      </c>
      <c r="G2487" s="137">
        <v>15.561649857247399</v>
      </c>
      <c r="H2487" s="137">
        <v>8.4993014508987308</v>
      </c>
      <c r="I2487" s="137">
        <v>17.624232446617199</v>
      </c>
      <c r="J2487" s="137">
        <v>27.689068972524801</v>
      </c>
      <c r="K2487" s="137">
        <v>14.1006117431756</v>
      </c>
      <c r="L2487" s="137">
        <v>25.5461660309325</v>
      </c>
      <c r="M2487" s="137">
        <v>62.304551558710301</v>
      </c>
      <c r="N2487" s="137">
        <v>11.531491618891099</v>
      </c>
      <c r="O2487" s="137">
        <v>8.1237483461202906</v>
      </c>
      <c r="P2487" s="137">
        <v>14.6233293386128</v>
      </c>
      <c r="Q2487" s="137">
        <v>16.053329157634401</v>
      </c>
      <c r="R2487" s="137">
        <v>8.5523392134628402</v>
      </c>
      <c r="S2487" s="137">
        <v>17.930208704370902</v>
      </c>
      <c r="T2487" s="137">
        <v>28.1258050761924</v>
      </c>
      <c r="U2487" s="137">
        <v>14.0224198111432</v>
      </c>
      <c r="V2487" s="1">
        <v>7198615</v>
      </c>
      <c r="W2487" s="1">
        <v>3587281</v>
      </c>
      <c r="X2487" s="1">
        <v>1872875</v>
      </c>
      <c r="Y2487" s="1">
        <v>11946092</v>
      </c>
      <c r="Z2487" s="1">
        <v>6000256</v>
      </c>
      <c r="AA2487" s="1">
        <v>3105932</v>
      </c>
      <c r="AB2487" s="1">
        <v>8498494</v>
      </c>
      <c r="AC2487" s="1">
        <v>3016602</v>
      </c>
      <c r="AD2487" s="1">
        <v>6205400</v>
      </c>
      <c r="AE2487" s="1">
        <v>839309</v>
      </c>
      <c r="AH2487" s="136">
        <f t="shared" si="38"/>
        <v>40192</v>
      </c>
      <c r="AI2487" s="177">
        <f>HLOOKUP(附加题模型!$E$2,历史数据!$B$3:$K$5000,ROW(A2485),)</f>
        <v>14.1006117431756</v>
      </c>
      <c r="AJ2487" s="177">
        <f>HLOOKUP(附加题模型!$E$2,历史数据!$L$3:$U$5000,ROW(A2485),)</f>
        <v>14.0224198111432</v>
      </c>
    </row>
    <row r="2488" spans="1:36" x14ac:dyDescent="0.2">
      <c r="A2488" s="148">
        <v>40193</v>
      </c>
      <c r="B2488" s="137">
        <v>25.5461660309325</v>
      </c>
      <c r="C2488" s="137">
        <v>62.228384625264503</v>
      </c>
      <c r="D2488" s="137">
        <v>11.5566970650526</v>
      </c>
      <c r="E2488" s="137">
        <v>8.1347412396874397</v>
      </c>
      <c r="F2488" s="137">
        <v>14.6499656397761</v>
      </c>
      <c r="G2488" s="137">
        <v>15.954993297556999</v>
      </c>
      <c r="H2488" s="137">
        <v>8.5125608915397493</v>
      </c>
      <c r="I2488" s="137">
        <v>18.1545912933904</v>
      </c>
      <c r="J2488" s="137">
        <v>28.169478686559099</v>
      </c>
      <c r="K2488" s="137">
        <v>14.0224198111432</v>
      </c>
      <c r="L2488" s="137">
        <v>25.8827023499029</v>
      </c>
      <c r="M2488" s="137">
        <v>63.142387826614701</v>
      </c>
      <c r="N2488" s="137">
        <v>11.9347787574752</v>
      </c>
      <c r="O2488" s="137">
        <v>8.0577909847174194</v>
      </c>
      <c r="P2488" s="137">
        <v>14.5700567362864</v>
      </c>
      <c r="Q2488" s="137">
        <v>16.495840527982701</v>
      </c>
      <c r="R2488" s="137">
        <v>8.6053769760269496</v>
      </c>
      <c r="S2488" s="137">
        <v>18.011802373105301</v>
      </c>
      <c r="T2488" s="137">
        <v>27.994784245092099</v>
      </c>
      <c r="U2488" s="137">
        <v>13.774812026373899</v>
      </c>
      <c r="V2488" s="1">
        <v>11398506</v>
      </c>
      <c r="W2488" s="1">
        <v>3509545</v>
      </c>
      <c r="X2488" s="1">
        <v>8143723</v>
      </c>
      <c r="Y2488" s="1">
        <v>7267658</v>
      </c>
      <c r="Z2488" s="1">
        <v>4600959</v>
      </c>
      <c r="AA2488" s="1">
        <v>2970609</v>
      </c>
      <c r="AB2488" s="1">
        <v>7548966</v>
      </c>
      <c r="AC2488" s="1">
        <v>3540241</v>
      </c>
      <c r="AD2488" s="1">
        <v>8919287</v>
      </c>
      <c r="AE2488" s="1">
        <v>885072</v>
      </c>
      <c r="AH2488" s="136">
        <f t="shared" si="38"/>
        <v>40193</v>
      </c>
      <c r="AI2488" s="177">
        <f>HLOOKUP(附加题模型!$E$2,历史数据!$B$3:$K$5000,ROW(A2486),)</f>
        <v>14.0224198111432</v>
      </c>
      <c r="AJ2488" s="177">
        <f>HLOOKUP(附加题模型!$E$2,历史数据!$L$3:$U$5000,ROW(A2486),)</f>
        <v>13.774812026373899</v>
      </c>
    </row>
    <row r="2489" spans="1:36" x14ac:dyDescent="0.2">
      <c r="A2489" s="148">
        <v>40196</v>
      </c>
      <c r="B2489" s="137">
        <v>25.9132965607184</v>
      </c>
      <c r="C2489" s="137">
        <v>63.218554760060599</v>
      </c>
      <c r="D2489" s="137">
        <v>11.8843678651522</v>
      </c>
      <c r="E2489" s="137">
        <v>8.0797767718517104</v>
      </c>
      <c r="F2489" s="137">
        <v>14.5167841339599</v>
      </c>
      <c r="G2489" s="137">
        <v>16.495840527982701</v>
      </c>
      <c r="H2489" s="137">
        <v>8.5921175353859205</v>
      </c>
      <c r="I2489" s="137">
        <v>18.011802373105301</v>
      </c>
      <c r="J2489" s="137">
        <v>27.863763413991801</v>
      </c>
      <c r="K2489" s="137">
        <v>13.8790679357505</v>
      </c>
      <c r="L2489" s="137">
        <v>26.8617170959985</v>
      </c>
      <c r="M2489" s="137">
        <v>63.751723294181602</v>
      </c>
      <c r="N2489" s="137">
        <v>12.136422326767301</v>
      </c>
      <c r="O2489" s="137">
        <v>8.3106275367617606</v>
      </c>
      <c r="P2489" s="137">
        <v>14.6499656397761</v>
      </c>
      <c r="Q2489" s="137">
        <v>16.3483367378666</v>
      </c>
      <c r="R2489" s="137">
        <v>8.5655986541038605</v>
      </c>
      <c r="S2489" s="137">
        <v>18.256583379308299</v>
      </c>
      <c r="T2489" s="137">
        <v>28.8027460368771</v>
      </c>
      <c r="U2489" s="137">
        <v>14.4133794713052</v>
      </c>
      <c r="V2489" s="1">
        <v>17368224</v>
      </c>
      <c r="W2489" s="1">
        <v>2399135</v>
      </c>
      <c r="X2489" s="1">
        <v>5603447</v>
      </c>
      <c r="Y2489" s="1">
        <v>9665385</v>
      </c>
      <c r="Z2489" s="1">
        <v>4199244</v>
      </c>
      <c r="AA2489" s="1">
        <v>2673516</v>
      </c>
      <c r="AB2489" s="1">
        <v>7223194</v>
      </c>
      <c r="AC2489" s="1">
        <v>4161787</v>
      </c>
      <c r="AD2489" s="1">
        <v>7154630</v>
      </c>
      <c r="AE2489" s="1">
        <v>1117104</v>
      </c>
      <c r="AH2489" s="136">
        <f t="shared" si="38"/>
        <v>40196</v>
      </c>
      <c r="AI2489" s="177">
        <f>HLOOKUP(附加题模型!$E$2,历史数据!$B$3:$K$5000,ROW(A2487),)</f>
        <v>13.8790679357505</v>
      </c>
      <c r="AJ2489" s="177">
        <f>HLOOKUP(附加题模型!$E$2,历史数据!$L$3:$U$5000,ROW(A2487),)</f>
        <v>14.4133794713052</v>
      </c>
    </row>
    <row r="2490" spans="1:36" x14ac:dyDescent="0.2">
      <c r="A2490" s="148">
        <v>40197</v>
      </c>
      <c r="B2490" s="137">
        <v>26.8617170959985</v>
      </c>
      <c r="C2490" s="137">
        <v>63.8278902276274</v>
      </c>
      <c r="D2490" s="137">
        <v>12.136422326767301</v>
      </c>
      <c r="E2490" s="137">
        <v>8.2996346431946098</v>
      </c>
      <c r="F2490" s="137">
        <v>14.6499656397761</v>
      </c>
      <c r="G2490" s="137">
        <v>16.3483367378666</v>
      </c>
      <c r="H2490" s="137">
        <v>8.5921175353859205</v>
      </c>
      <c r="I2490" s="137">
        <v>18.338177048042599</v>
      </c>
      <c r="J2490" s="137">
        <v>28.890093257610701</v>
      </c>
      <c r="K2490" s="137">
        <v>14.3351875392728</v>
      </c>
      <c r="L2490" s="137">
        <v>26.555774987843598</v>
      </c>
      <c r="M2490" s="137">
        <v>63.142387826614701</v>
      </c>
      <c r="N2490" s="137">
        <v>12.338065896059399</v>
      </c>
      <c r="O2490" s="137">
        <v>8.2336772817917403</v>
      </c>
      <c r="P2490" s="137">
        <v>14.903010500826699</v>
      </c>
      <c r="Q2490" s="137">
        <v>16.471256562963301</v>
      </c>
      <c r="R2490" s="137">
        <v>8.98990075461675</v>
      </c>
      <c r="S2490" s="137">
        <v>18.358575465226199</v>
      </c>
      <c r="T2490" s="137">
        <v>28.453357153943099</v>
      </c>
      <c r="U2490" s="137">
        <v>14.4785394146655</v>
      </c>
      <c r="V2490" s="1">
        <v>9765432</v>
      </c>
      <c r="W2490" s="1">
        <v>2324030</v>
      </c>
      <c r="X2490" s="1">
        <v>6749311</v>
      </c>
      <c r="Y2490" s="1">
        <v>6081086</v>
      </c>
      <c r="Z2490" s="1">
        <v>5960145</v>
      </c>
      <c r="AA2490" s="1">
        <v>3189388</v>
      </c>
      <c r="AB2490" s="1">
        <v>19205228</v>
      </c>
      <c r="AC2490" s="1">
        <v>3819908</v>
      </c>
      <c r="AD2490" s="1">
        <v>5311534</v>
      </c>
      <c r="AE2490" s="1">
        <v>779399</v>
      </c>
      <c r="AH2490" s="136">
        <f t="shared" si="38"/>
        <v>40197</v>
      </c>
      <c r="AI2490" s="177">
        <f>HLOOKUP(附加题模型!$E$2,历史数据!$B$3:$K$5000,ROW(A2488),)</f>
        <v>14.3351875392728</v>
      </c>
      <c r="AJ2490" s="177">
        <f>HLOOKUP(附加题模型!$E$2,历史数据!$L$3:$U$5000,ROW(A2488),)</f>
        <v>14.4785394146655</v>
      </c>
    </row>
    <row r="2491" spans="1:36" x14ac:dyDescent="0.2">
      <c r="A2491" s="148">
        <v>40198</v>
      </c>
      <c r="B2491" s="137">
        <v>26.586369198659099</v>
      </c>
      <c r="C2491" s="137">
        <v>62.837720092831297</v>
      </c>
      <c r="D2491" s="137">
        <v>12.3254631729786</v>
      </c>
      <c r="E2491" s="137">
        <v>8.1897057075231601</v>
      </c>
      <c r="F2491" s="137">
        <v>14.916328651408399</v>
      </c>
      <c r="G2491" s="137">
        <v>16.5450084580214</v>
      </c>
      <c r="H2491" s="137">
        <v>8.9368629920526406</v>
      </c>
      <c r="I2491" s="137">
        <v>18.358575465226199</v>
      </c>
      <c r="J2491" s="137">
        <v>28.431520348759701</v>
      </c>
      <c r="K2491" s="137">
        <v>14.4394434486493</v>
      </c>
      <c r="L2491" s="137">
        <v>26.953499728444999</v>
      </c>
      <c r="M2491" s="137">
        <v>60.248044355672199</v>
      </c>
      <c r="N2491" s="137">
        <v>11.7205324651024</v>
      </c>
      <c r="O2491" s="137">
        <v>7.79396153910593</v>
      </c>
      <c r="P2491" s="137">
        <v>15.1826916630406</v>
      </c>
      <c r="Q2491" s="137">
        <v>16.077913122653701</v>
      </c>
      <c r="R2491" s="137">
        <v>8.5390797728218093</v>
      </c>
      <c r="S2491" s="137">
        <v>17.909810287187302</v>
      </c>
      <c r="T2491" s="137">
        <v>27.230496063673801</v>
      </c>
      <c r="U2491" s="137">
        <v>13.9442278791108</v>
      </c>
      <c r="V2491" s="1">
        <v>23200494</v>
      </c>
      <c r="W2491" s="1">
        <v>4040821</v>
      </c>
      <c r="X2491" s="1">
        <v>4546393</v>
      </c>
      <c r="Y2491" s="1">
        <v>7973168</v>
      </c>
      <c r="Z2491" s="1">
        <v>12085836</v>
      </c>
      <c r="AA2491" s="1">
        <v>3077169</v>
      </c>
      <c r="AB2491" s="1">
        <v>11261049</v>
      </c>
      <c r="AC2491" s="1">
        <v>8662478</v>
      </c>
      <c r="AD2491" s="1">
        <v>7753117</v>
      </c>
      <c r="AE2491" s="1">
        <v>570971</v>
      </c>
      <c r="AH2491" s="136">
        <f t="shared" si="38"/>
        <v>40198</v>
      </c>
      <c r="AI2491" s="177">
        <f>HLOOKUP(附加题模型!$E$2,历史数据!$B$3:$K$5000,ROW(A2489),)</f>
        <v>14.4394434486493</v>
      </c>
      <c r="AJ2491" s="177">
        <f>HLOOKUP(附加题模型!$E$2,历史数据!$L$3:$U$5000,ROW(A2489),)</f>
        <v>13.9442278791108</v>
      </c>
    </row>
    <row r="2492" spans="1:36" x14ac:dyDescent="0.2">
      <c r="A2492" s="148">
        <v>40199</v>
      </c>
      <c r="B2492" s="137">
        <v>26.9840939392605</v>
      </c>
      <c r="C2492" s="137">
        <v>60.324211289118097</v>
      </c>
      <c r="D2492" s="137">
        <v>11.695327018940899</v>
      </c>
      <c r="E2492" s="137">
        <v>7.7829686455387899</v>
      </c>
      <c r="F2492" s="137">
        <v>15.1294190607142</v>
      </c>
      <c r="G2492" s="137">
        <v>16.1024970876731</v>
      </c>
      <c r="H2492" s="137">
        <v>8.4993014508987308</v>
      </c>
      <c r="I2492" s="137">
        <v>17.746622949718699</v>
      </c>
      <c r="J2492" s="137">
        <v>27.208659258490499</v>
      </c>
      <c r="K2492" s="137">
        <v>13.853003958406299</v>
      </c>
      <c r="L2492" s="137">
        <v>27.045282360891399</v>
      </c>
      <c r="M2492" s="137">
        <v>60.781212889793203</v>
      </c>
      <c r="N2492" s="137">
        <v>11.7079297420216</v>
      </c>
      <c r="O2492" s="137">
        <v>7.8269402198073701</v>
      </c>
      <c r="P2492" s="137">
        <v>15.1826916630406</v>
      </c>
      <c r="Q2492" s="137">
        <v>16.1516650177118</v>
      </c>
      <c r="R2492" s="137">
        <v>8.3534476038474192</v>
      </c>
      <c r="S2492" s="137">
        <v>18.378973882409799</v>
      </c>
      <c r="T2492" s="137">
        <v>27.427027310324199</v>
      </c>
      <c r="U2492" s="137">
        <v>14.009387822471099</v>
      </c>
      <c r="V2492" s="1">
        <v>14170361</v>
      </c>
      <c r="W2492" s="1">
        <v>2687718</v>
      </c>
      <c r="X2492" s="1">
        <v>1998384</v>
      </c>
      <c r="Y2492" s="1">
        <v>4151199</v>
      </c>
      <c r="Z2492" s="1">
        <v>4354403</v>
      </c>
      <c r="AA2492" s="1">
        <v>2117108</v>
      </c>
      <c r="AB2492" s="1">
        <v>7481263</v>
      </c>
      <c r="AC2492" s="1">
        <v>2731440</v>
      </c>
      <c r="AD2492" s="1">
        <v>3680278</v>
      </c>
      <c r="AE2492" s="1">
        <v>452176</v>
      </c>
      <c r="AH2492" s="136">
        <f t="shared" si="38"/>
        <v>40199</v>
      </c>
      <c r="AI2492" s="177">
        <f>HLOOKUP(附加题模型!$E$2,历史数据!$B$3:$K$5000,ROW(A2490),)</f>
        <v>13.853003958406299</v>
      </c>
      <c r="AJ2492" s="177">
        <f>HLOOKUP(附加题模型!$E$2,历史数据!$L$3:$U$5000,ROW(A2490),)</f>
        <v>14.009387822471099</v>
      </c>
    </row>
    <row r="2493" spans="1:36" x14ac:dyDescent="0.2">
      <c r="A2493" s="148">
        <v>40200</v>
      </c>
      <c r="B2493" s="137">
        <v>26.678151831105598</v>
      </c>
      <c r="C2493" s="137">
        <v>60.0195435553346</v>
      </c>
      <c r="D2493" s="137">
        <v>11.670121572779401</v>
      </c>
      <c r="E2493" s="137">
        <v>7.79396153910593</v>
      </c>
      <c r="F2493" s="137">
        <v>15.022873856061301</v>
      </c>
      <c r="G2493" s="137">
        <v>16.225416912769798</v>
      </c>
      <c r="H2493" s="137">
        <v>8.2075937567961201</v>
      </c>
      <c r="I2493" s="137">
        <v>18.052599207472401</v>
      </c>
      <c r="J2493" s="137">
        <v>27.033964817023399</v>
      </c>
      <c r="K2493" s="137">
        <v>13.8790679357505</v>
      </c>
      <c r="L2493" s="137">
        <v>25.5461660309325</v>
      </c>
      <c r="M2493" s="137">
        <v>59.562541954659501</v>
      </c>
      <c r="N2493" s="137">
        <v>11.5566970650526</v>
      </c>
      <c r="O2493" s="137">
        <v>7.7609828584044998</v>
      </c>
      <c r="P2493" s="137">
        <v>14.836419747918701</v>
      </c>
      <c r="Q2493" s="137">
        <v>15.9058253675183</v>
      </c>
      <c r="R2493" s="137">
        <v>7.9689238252576198</v>
      </c>
      <c r="S2493" s="137">
        <v>17.930208704370902</v>
      </c>
      <c r="T2493" s="137">
        <v>26.684575934089398</v>
      </c>
      <c r="U2493" s="137">
        <v>13.696620094341499</v>
      </c>
      <c r="V2493" s="1">
        <v>14444780</v>
      </c>
      <c r="W2493" s="1">
        <v>2588520</v>
      </c>
      <c r="X2493" s="1">
        <v>2889520</v>
      </c>
      <c r="Y2493" s="1">
        <v>6496828</v>
      </c>
      <c r="Z2493" s="1">
        <v>3343637</v>
      </c>
      <c r="AA2493" s="1">
        <v>2197087</v>
      </c>
      <c r="AB2493" s="1">
        <v>8434244</v>
      </c>
      <c r="AC2493" s="1">
        <v>3354581</v>
      </c>
      <c r="AD2493" s="1">
        <v>4006540</v>
      </c>
      <c r="AE2493" s="1">
        <v>310168</v>
      </c>
      <c r="AH2493" s="136">
        <f t="shared" si="38"/>
        <v>40200</v>
      </c>
      <c r="AI2493" s="177">
        <f>HLOOKUP(附加题模型!$E$2,历史数据!$B$3:$K$5000,ROW(A2491),)</f>
        <v>13.8790679357505</v>
      </c>
      <c r="AJ2493" s="177">
        <f>HLOOKUP(附加题模型!$E$2,历史数据!$L$3:$U$5000,ROW(A2491),)</f>
        <v>13.696620094341499</v>
      </c>
    </row>
    <row r="2494" spans="1:36" x14ac:dyDescent="0.2">
      <c r="A2494" s="148">
        <v>40203</v>
      </c>
      <c r="B2494" s="137">
        <v>25.6685428741945</v>
      </c>
      <c r="C2494" s="137">
        <v>59.334041154321902</v>
      </c>
      <c r="D2494" s="137">
        <v>11.342450772679699</v>
      </c>
      <c r="E2494" s="137">
        <v>7.7060183905687696</v>
      </c>
      <c r="F2494" s="137">
        <v>14.636647489194401</v>
      </c>
      <c r="G2494" s="137">
        <v>16.643344318098801</v>
      </c>
      <c r="H2494" s="137">
        <v>7.9689238252576198</v>
      </c>
      <c r="I2494" s="137">
        <v>17.5426387778828</v>
      </c>
      <c r="J2494" s="137">
        <v>26.444371077072201</v>
      </c>
      <c r="K2494" s="137">
        <v>13.7487480490298</v>
      </c>
      <c r="L2494" s="137">
        <v>24.720122338914301</v>
      </c>
      <c r="M2494" s="137">
        <v>57.810702485404803</v>
      </c>
      <c r="N2494" s="137">
        <v>11.342450772679699</v>
      </c>
      <c r="O2494" s="137">
        <v>7.6070823484644698</v>
      </c>
      <c r="P2494" s="137">
        <v>14.849737898500299</v>
      </c>
      <c r="Q2494" s="137">
        <v>16.028745192615101</v>
      </c>
      <c r="R2494" s="137">
        <v>7.8893671814114503</v>
      </c>
      <c r="S2494" s="137">
        <v>17.828216618452998</v>
      </c>
      <c r="T2494" s="137">
        <v>26.728249544456101</v>
      </c>
      <c r="U2494" s="137">
        <v>13.7096520830136</v>
      </c>
      <c r="V2494" s="1">
        <v>5476342</v>
      </c>
      <c r="W2494" s="1">
        <v>1740579</v>
      </c>
      <c r="X2494" s="1">
        <v>1622020</v>
      </c>
      <c r="Y2494" s="1">
        <v>2092317</v>
      </c>
      <c r="Z2494" s="1">
        <v>3045655</v>
      </c>
      <c r="AA2494" s="1">
        <v>2636685</v>
      </c>
      <c r="AB2494" s="1">
        <v>3410551</v>
      </c>
      <c r="AC2494" s="1">
        <v>1992817</v>
      </c>
      <c r="AD2494" s="1">
        <v>3006991</v>
      </c>
      <c r="AE2494" s="1">
        <v>267800</v>
      </c>
      <c r="AH2494" s="136">
        <f t="shared" si="38"/>
        <v>40203</v>
      </c>
      <c r="AI2494" s="177">
        <f>HLOOKUP(附加题模型!$E$2,历史数据!$B$3:$K$5000,ROW(A2492),)</f>
        <v>13.7487480490298</v>
      </c>
      <c r="AJ2494" s="177">
        <f>HLOOKUP(附加题模型!$E$2,历史数据!$L$3:$U$5000,ROW(A2492),)</f>
        <v>13.7096520830136</v>
      </c>
    </row>
    <row r="2495" spans="1:36" x14ac:dyDescent="0.2">
      <c r="A2495" s="148">
        <v>40204</v>
      </c>
      <c r="B2495" s="137">
        <v>24.781310760545299</v>
      </c>
      <c r="C2495" s="137">
        <v>57.734535551958999</v>
      </c>
      <c r="D2495" s="137">
        <v>11.342450772679699</v>
      </c>
      <c r="E2495" s="137">
        <v>7.6070823484644698</v>
      </c>
      <c r="F2495" s="137">
        <v>14.6499656397761</v>
      </c>
      <c r="G2495" s="137">
        <v>16.2991688078279</v>
      </c>
      <c r="H2495" s="137">
        <v>7.8893671814114503</v>
      </c>
      <c r="I2495" s="137">
        <v>17.909810287187302</v>
      </c>
      <c r="J2495" s="137">
        <v>26.728249544456101</v>
      </c>
      <c r="K2495" s="137">
        <v>13.3577883888678</v>
      </c>
      <c r="L2495" s="137">
        <v>23.802296014449698</v>
      </c>
      <c r="M2495" s="137">
        <v>55.449527548583298</v>
      </c>
      <c r="N2495" s="137">
        <v>11.0903963110646</v>
      </c>
      <c r="O2495" s="137">
        <v>7.6070823484644698</v>
      </c>
      <c r="P2495" s="137">
        <v>15.036192006642899</v>
      </c>
      <c r="Q2495" s="137">
        <v>15.2174743469766</v>
      </c>
      <c r="R2495" s="137">
        <v>7.4252867589754903</v>
      </c>
      <c r="S2495" s="137">
        <v>16.583913170254299</v>
      </c>
      <c r="T2495" s="137">
        <v>25.723756506020699</v>
      </c>
      <c r="U2495" s="137">
        <v>13.3577883888678</v>
      </c>
      <c r="V2495" s="1">
        <v>9566269</v>
      </c>
      <c r="W2495" s="1">
        <v>2583261</v>
      </c>
      <c r="X2495" s="1">
        <v>2127065</v>
      </c>
      <c r="Y2495" s="1">
        <v>0</v>
      </c>
      <c r="Z2495" s="1">
        <v>4198033</v>
      </c>
      <c r="AA2495" s="1">
        <v>2838389</v>
      </c>
      <c r="AB2495" s="1">
        <v>5072841</v>
      </c>
      <c r="AC2495" s="1">
        <v>3574778</v>
      </c>
      <c r="AD2495" s="1">
        <v>2550174</v>
      </c>
      <c r="AE2495" s="1">
        <v>431474</v>
      </c>
      <c r="AH2495" s="136">
        <f t="shared" si="38"/>
        <v>40204</v>
      </c>
      <c r="AI2495" s="177">
        <f>HLOOKUP(附加题模型!$E$2,历史数据!$B$3:$K$5000,ROW(A2493),)</f>
        <v>13.3577883888678</v>
      </c>
      <c r="AJ2495" s="177">
        <f>HLOOKUP(附加题模型!$E$2,历史数据!$L$3:$U$5000,ROW(A2493),)</f>
        <v>13.3577883888678</v>
      </c>
    </row>
    <row r="2496" spans="1:36" x14ac:dyDescent="0.2">
      <c r="A2496" s="148">
        <v>40205</v>
      </c>
      <c r="B2496" s="137">
        <v>23.710513382003199</v>
      </c>
      <c r="C2496" s="137">
        <v>55.525694482029103</v>
      </c>
      <c r="D2496" s="137">
        <v>11.0903963110646</v>
      </c>
      <c r="E2496" s="137">
        <v>7.3432529028529796</v>
      </c>
      <c r="F2496" s="137">
        <v>14.9829194043164</v>
      </c>
      <c r="G2496" s="137">
        <v>14.750379011608899</v>
      </c>
      <c r="H2496" s="137">
        <v>7.3722489964113702</v>
      </c>
      <c r="I2496" s="137">
        <v>16.583913170254299</v>
      </c>
      <c r="J2496" s="137">
        <v>25.6800828956539</v>
      </c>
      <c r="K2496" s="137">
        <v>13.540236230276699</v>
      </c>
      <c r="L2496" s="137">
        <v>23.894078646896201</v>
      </c>
      <c r="M2496" s="137">
        <v>55.3733606151374</v>
      </c>
      <c r="N2496" s="137">
        <v>10.523273772430599</v>
      </c>
      <c r="O2496" s="137">
        <v>7.25530975431582</v>
      </c>
      <c r="P2496" s="137">
        <v>15.1960098136223</v>
      </c>
      <c r="Q2496" s="137">
        <v>14.947050731763699</v>
      </c>
      <c r="R2496" s="137">
        <v>7.3324706744882899</v>
      </c>
      <c r="S2496" s="137">
        <v>15.910765403196001</v>
      </c>
      <c r="T2496" s="137">
        <v>25.592735674920402</v>
      </c>
      <c r="U2496" s="137">
        <v>13.8008760037181</v>
      </c>
      <c r="V2496" s="1">
        <v>3492488</v>
      </c>
      <c r="W2496" s="1">
        <v>1825863</v>
      </c>
      <c r="X2496" s="1">
        <v>3072387</v>
      </c>
      <c r="Y2496" s="1">
        <v>3620883</v>
      </c>
      <c r="Z2496" s="1">
        <v>5431410</v>
      </c>
      <c r="AA2496" s="1">
        <v>1935629</v>
      </c>
      <c r="AB2496" s="1">
        <v>3522219</v>
      </c>
      <c r="AC2496" s="1">
        <v>2806309</v>
      </c>
      <c r="AD2496" s="1">
        <v>2053513</v>
      </c>
      <c r="AE2496" s="1">
        <v>936165</v>
      </c>
      <c r="AH2496" s="136">
        <f t="shared" si="38"/>
        <v>40205</v>
      </c>
      <c r="AI2496" s="177">
        <f>HLOOKUP(附加题模型!$E$2,历史数据!$B$3:$K$5000,ROW(A2494),)</f>
        <v>13.540236230276699</v>
      </c>
      <c r="AJ2496" s="177">
        <f>HLOOKUP(附加题模型!$E$2,历史数据!$L$3:$U$5000,ROW(A2494),)</f>
        <v>13.8008760037181</v>
      </c>
    </row>
    <row r="2497" spans="1:36" x14ac:dyDescent="0.2">
      <c r="A2497" s="148">
        <v>40206</v>
      </c>
      <c r="B2497" s="137">
        <v>23.894078646896201</v>
      </c>
      <c r="C2497" s="137">
        <v>55.3733606151374</v>
      </c>
      <c r="D2497" s="137">
        <v>10.4476574339461</v>
      </c>
      <c r="E2497" s="137">
        <v>7.25530975431582</v>
      </c>
      <c r="F2497" s="137">
        <v>15.142737211295801</v>
      </c>
      <c r="G2497" s="137">
        <v>14.750379011608899</v>
      </c>
      <c r="H2497" s="137">
        <v>7.3457301151293199</v>
      </c>
      <c r="I2497" s="137">
        <v>15.9719606547468</v>
      </c>
      <c r="J2497" s="137">
        <v>25.767430116387398</v>
      </c>
      <c r="K2497" s="137">
        <v>13.8399719697343</v>
      </c>
      <c r="L2497" s="137">
        <v>24.536557074021399</v>
      </c>
      <c r="M2497" s="137">
        <v>55.678028348920797</v>
      </c>
      <c r="N2497" s="137">
        <v>10.372041095461601</v>
      </c>
      <c r="O2497" s="137">
        <v>7.3322600092858403</v>
      </c>
      <c r="P2497" s="137">
        <v>15.568918029907501</v>
      </c>
      <c r="Q2497" s="137">
        <v>14.750379011608899</v>
      </c>
      <c r="R2497" s="137">
        <v>7.35898955577035</v>
      </c>
      <c r="S2497" s="137">
        <v>15.849570151645301</v>
      </c>
      <c r="T2497" s="137">
        <v>26.116818999321499</v>
      </c>
      <c r="U2497" s="137">
        <v>13.6835881056695</v>
      </c>
      <c r="V2497" s="1">
        <v>6207880</v>
      </c>
      <c r="W2497" s="1">
        <v>1152594</v>
      </c>
      <c r="X2497" s="1">
        <v>3072009</v>
      </c>
      <c r="Y2497" s="1">
        <v>1732592</v>
      </c>
      <c r="Z2497" s="1">
        <v>8634679</v>
      </c>
      <c r="AA2497" s="1">
        <v>997970</v>
      </c>
      <c r="AB2497" s="1">
        <v>4285796</v>
      </c>
      <c r="AC2497" s="1">
        <v>1706323</v>
      </c>
      <c r="AD2497" s="1">
        <v>1971822</v>
      </c>
      <c r="AE2497" s="1">
        <v>302662</v>
      </c>
      <c r="AH2497" s="136">
        <f t="shared" si="38"/>
        <v>40206</v>
      </c>
      <c r="AI2497" s="177">
        <f>HLOOKUP(附加题模型!$E$2,历史数据!$B$3:$K$5000,ROW(A2495),)</f>
        <v>13.8399719697343</v>
      </c>
      <c r="AJ2497" s="177">
        <f>HLOOKUP(附加题模型!$E$2,历史数据!$L$3:$U$5000,ROW(A2495),)</f>
        <v>13.6835881056695</v>
      </c>
    </row>
    <row r="2498" spans="1:36" x14ac:dyDescent="0.2">
      <c r="A2498" s="148">
        <v>40207</v>
      </c>
      <c r="B2498" s="137">
        <v>24.322397598313</v>
      </c>
      <c r="C2498" s="137">
        <v>55.525694482029103</v>
      </c>
      <c r="D2498" s="137">
        <v>10.246013864654</v>
      </c>
      <c r="E2498" s="137">
        <v>7.3652386899872697</v>
      </c>
      <c r="F2498" s="137">
        <v>15.5023272769994</v>
      </c>
      <c r="G2498" s="137">
        <v>14.725795046589599</v>
      </c>
      <c r="H2498" s="137">
        <v>7.3324706744882899</v>
      </c>
      <c r="I2498" s="137">
        <v>15.849570151645301</v>
      </c>
      <c r="J2498" s="137">
        <v>25.9639613630378</v>
      </c>
      <c r="K2498" s="137">
        <v>13.579332196292899</v>
      </c>
      <c r="L2498" s="137">
        <v>24.5671512848369</v>
      </c>
      <c r="M2498" s="137">
        <v>55.525694482029103</v>
      </c>
      <c r="N2498" s="137">
        <v>10.3090274800578</v>
      </c>
      <c r="O2498" s="137">
        <v>7.3542457964201304</v>
      </c>
      <c r="P2498" s="137">
        <v>17.1271416479564</v>
      </c>
      <c r="Q2498" s="137">
        <v>14.9224667667444</v>
      </c>
      <c r="R2498" s="137">
        <v>7.3457301151293199</v>
      </c>
      <c r="S2498" s="137">
        <v>15.869968568828901</v>
      </c>
      <c r="T2498" s="137">
        <v>26.466207882255599</v>
      </c>
      <c r="U2498" s="137">
        <v>13.657524128325299</v>
      </c>
      <c r="V2498" s="1">
        <v>6375972</v>
      </c>
      <c r="W2498" s="1">
        <v>1710473</v>
      </c>
      <c r="X2498" s="1">
        <v>2430262</v>
      </c>
      <c r="Y2498" s="1">
        <v>2070665</v>
      </c>
      <c r="Z2498" s="1">
        <v>20079582</v>
      </c>
      <c r="AA2498" s="1">
        <v>1061453</v>
      </c>
      <c r="AB2498" s="1">
        <v>4416599</v>
      </c>
      <c r="AC2498" s="1">
        <v>1458032</v>
      </c>
      <c r="AD2498" s="1">
        <v>2808763</v>
      </c>
      <c r="AE2498" s="1">
        <v>199931</v>
      </c>
      <c r="AH2498" s="136">
        <f t="shared" si="38"/>
        <v>40207</v>
      </c>
      <c r="AI2498" s="177">
        <f>HLOOKUP(附加题模型!$E$2,历史数据!$B$3:$K$5000,ROW(A2496),)</f>
        <v>13.579332196292899</v>
      </c>
      <c r="AJ2498" s="177">
        <f>HLOOKUP(附加题模型!$E$2,历史数据!$L$3:$U$5000,ROW(A2496),)</f>
        <v>13.657524128325299</v>
      </c>
    </row>
    <row r="2499" spans="1:36" x14ac:dyDescent="0.2">
      <c r="A2499" s="148">
        <v>40210</v>
      </c>
      <c r="B2499" s="137">
        <v>24.658933917283399</v>
      </c>
      <c r="C2499" s="137">
        <v>55.601861415475</v>
      </c>
      <c r="D2499" s="137">
        <v>10.2712193108155</v>
      </c>
      <c r="E2499" s="137">
        <v>7.3102742221515502</v>
      </c>
      <c r="F2499" s="137">
        <v>17.313595756099001</v>
      </c>
      <c r="G2499" s="137">
        <v>14.7995469416476</v>
      </c>
      <c r="H2499" s="137">
        <v>7.3457301151293199</v>
      </c>
      <c r="I2499" s="137">
        <v>15.9923590719304</v>
      </c>
      <c r="J2499" s="137">
        <v>26.378860661522001</v>
      </c>
      <c r="K2499" s="137">
        <v>13.5532682189488</v>
      </c>
      <c r="L2499" s="137">
        <v>24.597745495652401</v>
      </c>
      <c r="M2499" s="137">
        <v>55.3733606151374</v>
      </c>
      <c r="N2499" s="137">
        <v>9.9057403414736296</v>
      </c>
      <c r="O2499" s="137">
        <v>7.2223310736143898</v>
      </c>
      <c r="P2499" s="137">
        <v>17.713140273547399</v>
      </c>
      <c r="Q2499" s="137">
        <v>14.430787466357399</v>
      </c>
      <c r="R2499" s="137">
        <v>7.0938007429497896</v>
      </c>
      <c r="S2499" s="137">
        <v>15.482398642340801</v>
      </c>
      <c r="T2499" s="137">
        <v>26.575391908172499</v>
      </c>
      <c r="U2499" s="137">
        <v>13.5141722529326</v>
      </c>
      <c r="V2499" s="1">
        <v>5041795</v>
      </c>
      <c r="W2499" s="1">
        <v>2024843</v>
      </c>
      <c r="X2499" s="1">
        <v>1884325</v>
      </c>
      <c r="Y2499" s="1">
        <v>1972457</v>
      </c>
      <c r="Z2499" s="1">
        <v>21043651</v>
      </c>
      <c r="AA2499" s="1">
        <v>1834350</v>
      </c>
      <c r="AB2499" s="1">
        <v>4169815</v>
      </c>
      <c r="AC2499" s="1">
        <v>1581261</v>
      </c>
      <c r="AD2499" s="1">
        <v>2020578</v>
      </c>
      <c r="AE2499" s="1">
        <v>294221</v>
      </c>
      <c r="AH2499" s="136">
        <f t="shared" si="38"/>
        <v>40210</v>
      </c>
      <c r="AI2499" s="177">
        <f>HLOOKUP(附加题模型!$E$2,历史数据!$B$3:$K$5000,ROW(A2497),)</f>
        <v>13.5532682189488</v>
      </c>
      <c r="AJ2499" s="177">
        <f>HLOOKUP(附加题模型!$E$2,历史数据!$L$3:$U$5000,ROW(A2497),)</f>
        <v>13.5141722529326</v>
      </c>
    </row>
    <row r="2500" spans="1:36" x14ac:dyDescent="0.2">
      <c r="A2500" s="148">
        <v>40211</v>
      </c>
      <c r="B2500" s="137">
        <v>24.903687603807299</v>
      </c>
      <c r="C2500" s="137">
        <v>55.449527548583298</v>
      </c>
      <c r="D2500" s="137">
        <v>9.8301240029890895</v>
      </c>
      <c r="E2500" s="137">
        <v>7.25530975431582</v>
      </c>
      <c r="F2500" s="137">
        <v>17.579958767731299</v>
      </c>
      <c r="G2500" s="137">
        <v>14.5045393614155</v>
      </c>
      <c r="H2500" s="137">
        <v>7.1203196242318496</v>
      </c>
      <c r="I2500" s="137">
        <v>15.543593893891501</v>
      </c>
      <c r="J2500" s="137">
        <v>26.619065518539202</v>
      </c>
      <c r="K2500" s="137">
        <v>13.305660434179501</v>
      </c>
      <c r="L2500" s="137">
        <v>24.781310760545299</v>
      </c>
      <c r="M2500" s="137">
        <v>58.039203285742403</v>
      </c>
      <c r="N2500" s="137">
        <v>10.4350547108653</v>
      </c>
      <c r="O2500" s="137">
        <v>7.2772955414501102</v>
      </c>
      <c r="P2500" s="137">
        <v>17.460095412496699</v>
      </c>
      <c r="Q2500" s="137">
        <v>14.4799553963961</v>
      </c>
      <c r="R2500" s="137">
        <v>7.1600979461549299</v>
      </c>
      <c r="S2500" s="137">
        <v>15.462000225157199</v>
      </c>
      <c r="T2500" s="137">
        <v>26.029471778588</v>
      </c>
      <c r="U2500" s="137">
        <v>13.5532682189488</v>
      </c>
      <c r="V2500" s="1">
        <v>5735282</v>
      </c>
      <c r="W2500" s="1">
        <v>5753253</v>
      </c>
      <c r="X2500" s="1">
        <v>5516241</v>
      </c>
      <c r="Y2500" s="1">
        <v>1988728</v>
      </c>
      <c r="Z2500" s="1">
        <v>10926090</v>
      </c>
      <c r="AA2500" s="1">
        <v>1793542</v>
      </c>
      <c r="AB2500" s="1">
        <v>3467288</v>
      </c>
      <c r="AC2500" s="1">
        <v>1469752</v>
      </c>
      <c r="AD2500" s="1">
        <v>2421210</v>
      </c>
      <c r="AE2500" s="1">
        <v>483622</v>
      </c>
      <c r="AH2500" s="136">
        <f t="shared" si="38"/>
        <v>40211</v>
      </c>
      <c r="AI2500" s="177">
        <f>HLOOKUP(附加题模型!$E$2,历史数据!$B$3:$K$5000,ROW(A2498),)</f>
        <v>13.305660434179501</v>
      </c>
      <c r="AJ2500" s="177">
        <f>HLOOKUP(附加题模型!$E$2,历史数据!$L$3:$U$5000,ROW(A2498),)</f>
        <v>13.5532682189488</v>
      </c>
    </row>
    <row r="2501" spans="1:36" x14ac:dyDescent="0.2">
      <c r="A2501" s="148">
        <v>40212</v>
      </c>
      <c r="B2501" s="137">
        <v>24.628339706467901</v>
      </c>
      <c r="C2501" s="137">
        <v>59.257874220876097</v>
      </c>
      <c r="D2501" s="137">
        <v>10.4350547108653</v>
      </c>
      <c r="E2501" s="137">
        <v>7.2772955414501102</v>
      </c>
      <c r="F2501" s="137">
        <v>17.326913906680598</v>
      </c>
      <c r="G2501" s="137">
        <v>14.529123326434799</v>
      </c>
      <c r="H2501" s="137">
        <v>7.1600979461549299</v>
      </c>
      <c r="I2501" s="137">
        <v>15.502797059524299</v>
      </c>
      <c r="J2501" s="137">
        <v>26.335187051155302</v>
      </c>
      <c r="K2501" s="137">
        <v>13.5532682189488</v>
      </c>
      <c r="L2501" s="137">
        <v>25.0566586578847</v>
      </c>
      <c r="M2501" s="137">
        <v>59.410208087767799</v>
      </c>
      <c r="N2501" s="137">
        <v>10.6493010032382</v>
      </c>
      <c r="O2501" s="137">
        <v>7.4861605192258702</v>
      </c>
      <c r="P2501" s="137">
        <v>17.806367327618698</v>
      </c>
      <c r="Q2501" s="137">
        <v>15.1928903819572</v>
      </c>
      <c r="R2501" s="137">
        <v>7.4385461996165096</v>
      </c>
      <c r="S2501" s="137">
        <v>15.7271796485438</v>
      </c>
      <c r="T2501" s="137">
        <v>26.007634973404599</v>
      </c>
      <c r="U2501" s="137">
        <v>14.0354517998153</v>
      </c>
      <c r="V2501" s="1">
        <v>5857611</v>
      </c>
      <c r="W2501" s="1">
        <v>4047092</v>
      </c>
      <c r="X2501" s="1">
        <v>3032560</v>
      </c>
      <c r="Y2501" s="1">
        <v>3592129</v>
      </c>
      <c r="Z2501" s="1">
        <v>10229040</v>
      </c>
      <c r="AA2501" s="1">
        <v>2254207</v>
      </c>
      <c r="AB2501" s="1">
        <v>6393981</v>
      </c>
      <c r="AC2501" s="1">
        <v>2282532</v>
      </c>
      <c r="AD2501" s="1">
        <v>3505612</v>
      </c>
      <c r="AE2501" s="1">
        <v>716335</v>
      </c>
      <c r="AH2501" s="136">
        <f t="shared" si="38"/>
        <v>40212</v>
      </c>
      <c r="AI2501" s="177">
        <f>HLOOKUP(附加题模型!$E$2,历史数据!$B$3:$K$5000,ROW(A2499),)</f>
        <v>13.5532682189488</v>
      </c>
      <c r="AJ2501" s="177">
        <f>HLOOKUP(附加题模型!$E$2,历史数据!$L$3:$U$5000,ROW(A2499),)</f>
        <v>14.0354517998153</v>
      </c>
    </row>
    <row r="2502" spans="1:36" x14ac:dyDescent="0.2">
      <c r="A2502" s="148">
        <v>40213</v>
      </c>
      <c r="B2502" s="137">
        <v>24.6895281280989</v>
      </c>
      <c r="C2502" s="137">
        <v>59.410208087767799</v>
      </c>
      <c r="D2502" s="137">
        <v>10.5862873878344</v>
      </c>
      <c r="E2502" s="137">
        <v>7.4861605192258702</v>
      </c>
      <c r="F2502" s="137">
        <v>17.646549520639301</v>
      </c>
      <c r="G2502" s="137">
        <v>15.4878979621894</v>
      </c>
      <c r="H2502" s="137">
        <v>7.2926923525652096</v>
      </c>
      <c r="I2502" s="137">
        <v>15.7271796485438</v>
      </c>
      <c r="J2502" s="137">
        <v>25.8547773371209</v>
      </c>
      <c r="K2502" s="137">
        <v>14.178803675208</v>
      </c>
      <c r="L2502" s="137">
        <v>24.903687603807299</v>
      </c>
      <c r="M2502" s="137">
        <v>59.257874220876097</v>
      </c>
      <c r="N2502" s="137">
        <v>10.523273772430599</v>
      </c>
      <c r="O2502" s="137">
        <v>7.4751676256587203</v>
      </c>
      <c r="P2502" s="137">
        <v>17.9795032851797</v>
      </c>
      <c r="Q2502" s="137">
        <v>15.954993297556999</v>
      </c>
      <c r="R2502" s="137">
        <v>7.6109189279498697</v>
      </c>
      <c r="S2502" s="137">
        <v>15.7271796485438</v>
      </c>
      <c r="T2502" s="137">
        <v>26.029471778588</v>
      </c>
      <c r="U2502" s="137">
        <v>14.0354517998153</v>
      </c>
      <c r="V2502" s="1">
        <v>5279333</v>
      </c>
      <c r="W2502" s="1">
        <v>2987888</v>
      </c>
      <c r="X2502" s="1">
        <v>2414022</v>
      </c>
      <c r="Y2502" s="1">
        <v>2832628</v>
      </c>
      <c r="Z2502" s="1">
        <v>10365606</v>
      </c>
      <c r="AA2502" s="1">
        <v>2104087</v>
      </c>
      <c r="AB2502" s="1">
        <v>6062153</v>
      </c>
      <c r="AC2502" s="1">
        <v>1771946</v>
      </c>
      <c r="AD2502" s="1">
        <v>2307892</v>
      </c>
      <c r="AE2502" s="1">
        <v>765297</v>
      </c>
      <c r="AH2502" s="136">
        <f t="shared" ref="AH2502:AH2565" si="39">A2502</f>
        <v>40213</v>
      </c>
      <c r="AI2502" s="177">
        <f>HLOOKUP(附加题模型!$E$2,历史数据!$B$3:$K$5000,ROW(A2500),)</f>
        <v>14.178803675208</v>
      </c>
      <c r="AJ2502" s="177">
        <f>HLOOKUP(附加题模型!$E$2,历史数据!$L$3:$U$5000,ROW(A2500),)</f>
        <v>14.0354517998153</v>
      </c>
    </row>
    <row r="2503" spans="1:36" x14ac:dyDescent="0.2">
      <c r="A2503" s="148">
        <v>40214</v>
      </c>
      <c r="B2503" s="137">
        <v>24.444774441574999</v>
      </c>
      <c r="C2503" s="137">
        <v>57.886869418850701</v>
      </c>
      <c r="D2503" s="137">
        <v>10.3342329262193</v>
      </c>
      <c r="E2503" s="137">
        <v>7.3212671157186904</v>
      </c>
      <c r="F2503" s="137">
        <v>17.313595756099001</v>
      </c>
      <c r="G2503" s="137">
        <v>15.954993297556999</v>
      </c>
      <c r="H2503" s="137">
        <v>7.4518056402575397</v>
      </c>
      <c r="I2503" s="137">
        <v>15.563992311075101</v>
      </c>
      <c r="J2503" s="137">
        <v>25.5053884541869</v>
      </c>
      <c r="K2503" s="137">
        <v>13.9963558337991</v>
      </c>
      <c r="L2503" s="137">
        <v>24.5671512848369</v>
      </c>
      <c r="M2503" s="137">
        <v>58.724705686755101</v>
      </c>
      <c r="N2503" s="137">
        <v>10.8887527417725</v>
      </c>
      <c r="O2503" s="137">
        <v>7.3872244771215598</v>
      </c>
      <c r="P2503" s="137">
        <v>17.7664128758739</v>
      </c>
      <c r="Q2503" s="137">
        <v>15.954993297556999</v>
      </c>
      <c r="R2503" s="137">
        <v>7.3457301151293199</v>
      </c>
      <c r="S2503" s="137">
        <v>15.523195476707899</v>
      </c>
      <c r="T2503" s="137">
        <v>25.483551649003498</v>
      </c>
      <c r="U2503" s="137">
        <v>13.9181639017667</v>
      </c>
      <c r="V2503" s="1">
        <v>5029141</v>
      </c>
      <c r="W2503" s="1">
        <v>2519151</v>
      </c>
      <c r="X2503" s="1">
        <v>3727093</v>
      </c>
      <c r="Y2503" s="1">
        <v>2645461</v>
      </c>
      <c r="Z2503" s="1">
        <v>6246654</v>
      </c>
      <c r="AA2503" s="1">
        <v>0</v>
      </c>
      <c r="AB2503" s="1">
        <v>4588859</v>
      </c>
      <c r="AC2503" s="1">
        <v>1322958</v>
      </c>
      <c r="AD2503" s="1">
        <v>2210404</v>
      </c>
      <c r="AE2503" s="1">
        <v>802600</v>
      </c>
      <c r="AH2503" s="136">
        <f t="shared" si="39"/>
        <v>40214</v>
      </c>
      <c r="AI2503" s="177">
        <f>HLOOKUP(附加题模型!$E$2,历史数据!$B$3:$K$5000,ROW(A2501),)</f>
        <v>13.9963558337991</v>
      </c>
      <c r="AJ2503" s="177">
        <f>HLOOKUP(附加题模型!$E$2,历史数据!$L$3:$U$5000,ROW(A2501),)</f>
        <v>13.9181639017667</v>
      </c>
    </row>
    <row r="2504" spans="1:36" x14ac:dyDescent="0.2">
      <c r="A2504" s="148">
        <v>40217</v>
      </c>
      <c r="B2504" s="137">
        <v>24.169426544235598</v>
      </c>
      <c r="C2504" s="137">
        <v>59.1817072874302</v>
      </c>
      <c r="D2504" s="137">
        <v>10.876150018691799</v>
      </c>
      <c r="E2504" s="137">
        <v>7.3982173706887098</v>
      </c>
      <c r="F2504" s="137">
        <v>17.846321779363599</v>
      </c>
      <c r="G2504" s="137">
        <v>16.053329157634401</v>
      </c>
      <c r="H2504" s="137">
        <v>7.3192112338472599</v>
      </c>
      <c r="I2504" s="137">
        <v>15.502797059524299</v>
      </c>
      <c r="J2504" s="137">
        <v>25.3306940127198</v>
      </c>
      <c r="K2504" s="137">
        <v>13.6053961736371</v>
      </c>
      <c r="L2504" s="137">
        <v>24.169426544235598</v>
      </c>
      <c r="M2504" s="137">
        <v>58.496204886417502</v>
      </c>
      <c r="N2504" s="137">
        <v>10.9391636340956</v>
      </c>
      <c r="O2504" s="137">
        <v>7.3872244771215598</v>
      </c>
      <c r="P2504" s="137">
        <v>18.179275543903898</v>
      </c>
      <c r="Q2504" s="137">
        <v>16.422088632924599</v>
      </c>
      <c r="R2504" s="137">
        <v>7.3457301151293199</v>
      </c>
      <c r="S2504" s="137">
        <v>15.7271796485438</v>
      </c>
      <c r="T2504" s="137">
        <v>25.39620442827</v>
      </c>
      <c r="U2504" s="137">
        <v>13.8269399810622</v>
      </c>
      <c r="V2504" s="1">
        <v>4641399</v>
      </c>
      <c r="W2504" s="1">
        <v>1292668</v>
      </c>
      <c r="X2504" s="1">
        <v>1642389</v>
      </c>
      <c r="Y2504" s="1">
        <v>1893980</v>
      </c>
      <c r="Z2504" s="1">
        <v>6863907</v>
      </c>
      <c r="AA2504" s="1">
        <v>3389521</v>
      </c>
      <c r="AB2504" s="1">
        <v>2336669</v>
      </c>
      <c r="AC2504" s="1">
        <v>1100583</v>
      </c>
      <c r="AD2504" s="1">
        <v>1011991</v>
      </c>
      <c r="AE2504" s="1">
        <v>172000</v>
      </c>
      <c r="AH2504" s="136">
        <f t="shared" si="39"/>
        <v>40217</v>
      </c>
      <c r="AI2504" s="177">
        <f>HLOOKUP(附加题模型!$E$2,历史数据!$B$3:$K$5000,ROW(A2502),)</f>
        <v>13.6053961736371</v>
      </c>
      <c r="AJ2504" s="177">
        <f>HLOOKUP(附加题模型!$E$2,历史数据!$L$3:$U$5000,ROW(A2502),)</f>
        <v>13.8269399810622</v>
      </c>
    </row>
    <row r="2505" spans="1:36" x14ac:dyDescent="0.2">
      <c r="A2505" s="148">
        <v>40218</v>
      </c>
      <c r="B2505" s="137">
        <v>23.894078646896201</v>
      </c>
      <c r="C2505" s="137">
        <v>58.039203285742403</v>
      </c>
      <c r="D2505" s="137">
        <v>10.762725510965</v>
      </c>
      <c r="E2505" s="137">
        <v>7.3432529028529796</v>
      </c>
      <c r="F2505" s="137">
        <v>18.006139586342901</v>
      </c>
      <c r="G2505" s="137">
        <v>16.422088632924599</v>
      </c>
      <c r="H2505" s="137">
        <v>7.2794329119241796</v>
      </c>
      <c r="I2505" s="137">
        <v>15.747578065727399</v>
      </c>
      <c r="J2505" s="137">
        <v>25.3306940127198</v>
      </c>
      <c r="K2505" s="137">
        <v>13.787844015046</v>
      </c>
      <c r="L2505" s="137">
        <v>24.414180230759499</v>
      </c>
      <c r="M2505" s="137">
        <v>57.429867818175502</v>
      </c>
      <c r="N2505" s="137">
        <v>10.712314618642001</v>
      </c>
      <c r="O2505" s="137">
        <v>7.4531818385244302</v>
      </c>
      <c r="P2505" s="137">
        <v>17.6332313700577</v>
      </c>
      <c r="Q2505" s="137">
        <v>16.422088632924599</v>
      </c>
      <c r="R2505" s="137">
        <v>7.3059517932062397</v>
      </c>
      <c r="S2505" s="137">
        <v>15.9719606547468</v>
      </c>
      <c r="T2505" s="137">
        <v>25.701919700837301</v>
      </c>
      <c r="U2505" s="137">
        <v>13.6705561169974</v>
      </c>
      <c r="V2505" s="1">
        <v>3960212</v>
      </c>
      <c r="W2505" s="1">
        <v>796340</v>
      </c>
      <c r="X2505" s="1">
        <v>1000301</v>
      </c>
      <c r="Y2505" s="1">
        <v>1197450</v>
      </c>
      <c r="Z2505" s="1">
        <v>5037738</v>
      </c>
      <c r="AA2505" s="1">
        <v>0</v>
      </c>
      <c r="AB2505" s="1">
        <v>2322685</v>
      </c>
      <c r="AC2505" s="1">
        <v>1474419</v>
      </c>
      <c r="AD2505" s="1">
        <v>1498009</v>
      </c>
      <c r="AE2505" s="1">
        <v>94400</v>
      </c>
      <c r="AH2505" s="136">
        <f t="shared" si="39"/>
        <v>40218</v>
      </c>
      <c r="AI2505" s="177">
        <f>HLOOKUP(附加题模型!$E$2,历史数据!$B$3:$K$5000,ROW(A2503),)</f>
        <v>13.787844015046</v>
      </c>
      <c r="AJ2505" s="177">
        <f>HLOOKUP(附加题模型!$E$2,历史数据!$L$3:$U$5000,ROW(A2503),)</f>
        <v>13.6705561169974</v>
      </c>
    </row>
    <row r="2506" spans="1:36" x14ac:dyDescent="0.2">
      <c r="A2506" s="148">
        <v>40219</v>
      </c>
      <c r="B2506" s="137">
        <v>24.505962863205902</v>
      </c>
      <c r="C2506" s="137">
        <v>57.582201685067197</v>
      </c>
      <c r="D2506" s="137">
        <v>10.6493010032382</v>
      </c>
      <c r="E2506" s="137">
        <v>7.4641747320915801</v>
      </c>
      <c r="F2506" s="137">
        <v>17.579958767731299</v>
      </c>
      <c r="G2506" s="137">
        <v>16.422088632924599</v>
      </c>
      <c r="H2506" s="137">
        <v>7.3722489964113702</v>
      </c>
      <c r="I2506" s="137">
        <v>15.9719606547468</v>
      </c>
      <c r="J2506" s="137">
        <v>25.701919700837301</v>
      </c>
      <c r="K2506" s="137">
        <v>13.8269399810622</v>
      </c>
      <c r="L2506" s="137">
        <v>24.291803387497499</v>
      </c>
      <c r="M2506" s="137">
        <v>58.267704086080002</v>
      </c>
      <c r="N2506" s="137">
        <v>10.699711895561199</v>
      </c>
      <c r="O2506" s="137">
        <v>7.4861605192258702</v>
      </c>
      <c r="P2506" s="137">
        <v>17.8862762311084</v>
      </c>
      <c r="Q2506" s="137">
        <v>16.422088632924599</v>
      </c>
      <c r="R2506" s="137">
        <v>7.3722489964113702</v>
      </c>
      <c r="S2506" s="137">
        <v>15.9311638203796</v>
      </c>
      <c r="T2506" s="137">
        <v>25.985798168221201</v>
      </c>
      <c r="U2506" s="137">
        <v>13.6835881056695</v>
      </c>
      <c r="V2506" s="1">
        <v>2587125</v>
      </c>
      <c r="W2506" s="1">
        <v>1089571</v>
      </c>
      <c r="X2506" s="1">
        <v>714699</v>
      </c>
      <c r="Y2506" s="1">
        <v>1899288</v>
      </c>
      <c r="Z2506" s="1">
        <v>4580865</v>
      </c>
      <c r="AA2506" s="1">
        <v>0</v>
      </c>
      <c r="AB2506" s="1">
        <v>2282476</v>
      </c>
      <c r="AC2506" s="1">
        <v>1157737</v>
      </c>
      <c r="AD2506" s="1">
        <v>1558770</v>
      </c>
      <c r="AE2506" s="1">
        <v>183770</v>
      </c>
      <c r="AH2506" s="136">
        <f t="shared" si="39"/>
        <v>40219</v>
      </c>
      <c r="AI2506" s="177">
        <f>HLOOKUP(附加题模型!$E$2,历史数据!$B$3:$K$5000,ROW(A2504),)</f>
        <v>13.8269399810622</v>
      </c>
      <c r="AJ2506" s="177">
        <f>HLOOKUP(附加题模型!$E$2,历史数据!$L$3:$U$5000,ROW(A2504),)</f>
        <v>13.6835881056695</v>
      </c>
    </row>
    <row r="2507" spans="1:36" x14ac:dyDescent="0.2">
      <c r="A2507" s="148">
        <v>40220</v>
      </c>
      <c r="B2507" s="137">
        <v>24.322397598313</v>
      </c>
      <c r="C2507" s="137">
        <v>58.267704086080002</v>
      </c>
      <c r="D2507" s="137">
        <v>10.6240955570767</v>
      </c>
      <c r="E2507" s="137">
        <v>7.44218894495729</v>
      </c>
      <c r="F2507" s="137">
        <v>18.032775887506201</v>
      </c>
      <c r="G2507" s="137">
        <v>16.422088632924599</v>
      </c>
      <c r="H2507" s="137">
        <v>7.4252867589754903</v>
      </c>
      <c r="I2507" s="137">
        <v>15.869968568828901</v>
      </c>
      <c r="J2507" s="137">
        <v>25.942124557854498</v>
      </c>
      <c r="K2507" s="137">
        <v>13.6053961736371</v>
      </c>
      <c r="L2507" s="137">
        <v>24.475368652390401</v>
      </c>
      <c r="M2507" s="137">
        <v>58.572371819863399</v>
      </c>
      <c r="N2507" s="137">
        <v>10.737520064803499</v>
      </c>
      <c r="O2507" s="137">
        <v>7.3982173706887098</v>
      </c>
      <c r="P2507" s="137">
        <v>17.5133680148232</v>
      </c>
      <c r="Q2507" s="137">
        <v>16.422088632924599</v>
      </c>
      <c r="R2507" s="137">
        <v>7.3722489964113702</v>
      </c>
      <c r="S2507" s="137">
        <v>15.829171734461699</v>
      </c>
      <c r="T2507" s="137">
        <v>25.592735674920402</v>
      </c>
      <c r="U2507" s="137">
        <v>13.657524128325299</v>
      </c>
      <c r="V2507" s="1">
        <v>3333745</v>
      </c>
      <c r="W2507" s="1">
        <v>955618</v>
      </c>
      <c r="X2507" s="1">
        <v>1252152</v>
      </c>
      <c r="Y2507" s="1">
        <v>1888447</v>
      </c>
      <c r="Z2507" s="1">
        <v>3861694</v>
      </c>
      <c r="AA2507" s="1">
        <v>0</v>
      </c>
      <c r="AB2507" s="1">
        <v>3071339</v>
      </c>
      <c r="AC2507" s="1">
        <v>915503</v>
      </c>
      <c r="AD2507" s="1">
        <v>1641871</v>
      </c>
      <c r="AE2507" s="1">
        <v>449800</v>
      </c>
      <c r="AH2507" s="136">
        <f t="shared" si="39"/>
        <v>40220</v>
      </c>
      <c r="AI2507" s="177">
        <f>HLOOKUP(附加题模型!$E$2,历史数据!$B$3:$K$5000,ROW(A2505),)</f>
        <v>13.6053961736371</v>
      </c>
      <c r="AJ2507" s="177">
        <f>HLOOKUP(附加题模型!$E$2,历史数据!$L$3:$U$5000,ROW(A2505),)</f>
        <v>13.657524128325299</v>
      </c>
    </row>
    <row r="2508" spans="1:36" x14ac:dyDescent="0.2">
      <c r="A2508" s="148">
        <v>40221</v>
      </c>
      <c r="B2508" s="137">
        <v>24.475368652390401</v>
      </c>
      <c r="C2508" s="137">
        <v>58.496204886417502</v>
      </c>
      <c r="D2508" s="137">
        <v>10.863547295610999</v>
      </c>
      <c r="E2508" s="137">
        <v>7.4641747320915801</v>
      </c>
      <c r="F2508" s="137">
        <v>17.553322466568002</v>
      </c>
      <c r="G2508" s="137">
        <v>16.422088632924599</v>
      </c>
      <c r="H2508" s="137">
        <v>7.50484340282165</v>
      </c>
      <c r="I2508" s="137">
        <v>15.829171734461699</v>
      </c>
      <c r="J2508" s="137">
        <v>25.658246090470499</v>
      </c>
      <c r="K2508" s="137">
        <v>13.735716060357699</v>
      </c>
      <c r="L2508" s="137">
        <v>24.628339706467901</v>
      </c>
      <c r="M2508" s="137">
        <v>58.3438710195258</v>
      </c>
      <c r="N2508" s="137">
        <v>10.813136403288</v>
      </c>
      <c r="O2508" s="137">
        <v>7.4861605192258702</v>
      </c>
      <c r="P2508" s="137">
        <v>17.2603231537725</v>
      </c>
      <c r="Q2508" s="137">
        <v>16.422088632924599</v>
      </c>
      <c r="R2508" s="137">
        <v>7.4252867589754903</v>
      </c>
      <c r="S2508" s="137">
        <v>15.9923590719304</v>
      </c>
      <c r="T2508" s="137">
        <v>25.942124557854498</v>
      </c>
      <c r="U2508" s="137">
        <v>13.8269399810622</v>
      </c>
      <c r="V2508" s="1">
        <v>2538152</v>
      </c>
      <c r="W2508" s="1">
        <v>930100</v>
      </c>
      <c r="X2508" s="1">
        <v>574151</v>
      </c>
      <c r="Y2508" s="1">
        <v>1360417</v>
      </c>
      <c r="Z2508" s="1">
        <v>3328683</v>
      </c>
      <c r="AA2508" s="1">
        <v>0</v>
      </c>
      <c r="AB2508" s="1">
        <v>1903190</v>
      </c>
      <c r="AC2508" s="1">
        <v>771139</v>
      </c>
      <c r="AD2508" s="1">
        <v>1255431</v>
      </c>
      <c r="AE2508" s="1">
        <v>204068</v>
      </c>
      <c r="AH2508" s="136">
        <f t="shared" si="39"/>
        <v>40221</v>
      </c>
      <c r="AI2508" s="177">
        <f>HLOOKUP(附加题模型!$E$2,历史数据!$B$3:$K$5000,ROW(A2506),)</f>
        <v>13.735716060357699</v>
      </c>
      <c r="AJ2508" s="177">
        <f>HLOOKUP(附加题模型!$E$2,历史数据!$L$3:$U$5000,ROW(A2506),)</f>
        <v>13.8269399810622</v>
      </c>
    </row>
    <row r="2509" spans="1:36" x14ac:dyDescent="0.2">
      <c r="A2509" s="148">
        <v>40231</v>
      </c>
      <c r="B2509" s="137">
        <v>25.026064447069199</v>
      </c>
      <c r="C2509" s="137">
        <v>58.420037952971697</v>
      </c>
      <c r="D2509" s="137">
        <v>10.838341849449501</v>
      </c>
      <c r="E2509" s="137">
        <v>7.4751676256587203</v>
      </c>
      <c r="F2509" s="137">
        <v>17.087187196211499</v>
      </c>
      <c r="G2509" s="137">
        <v>16.422088632924599</v>
      </c>
      <c r="H2509" s="137">
        <v>7.3855084370524002</v>
      </c>
      <c r="I2509" s="137">
        <v>15.869968568828901</v>
      </c>
      <c r="J2509" s="137">
        <v>25.876614142304302</v>
      </c>
      <c r="K2509" s="137">
        <v>13.696620094341499</v>
      </c>
      <c r="L2509" s="137">
        <v>25.515571820117</v>
      </c>
      <c r="M2509" s="137">
        <v>58.267704086080002</v>
      </c>
      <c r="N2509" s="137">
        <v>10.9391636340956</v>
      </c>
      <c r="O2509" s="137">
        <v>7.5521178806287397</v>
      </c>
      <c r="P2509" s="137">
        <v>17.6332313700577</v>
      </c>
      <c r="Q2509" s="137">
        <v>16.422088632924599</v>
      </c>
      <c r="R2509" s="137">
        <v>7.4650650808985697</v>
      </c>
      <c r="S2509" s="137">
        <v>16.012757489114001</v>
      </c>
      <c r="T2509" s="137">
        <v>25.920287752671101</v>
      </c>
      <c r="U2509" s="137">
        <v>13.983323845127</v>
      </c>
      <c r="V2509" s="1">
        <v>8319805</v>
      </c>
      <c r="W2509" s="1">
        <v>1120145</v>
      </c>
      <c r="X2509" s="1">
        <v>1869951</v>
      </c>
      <c r="Y2509" s="1">
        <v>2661552</v>
      </c>
      <c r="Z2509" s="1">
        <v>3906525</v>
      </c>
      <c r="AA2509" s="1">
        <v>0</v>
      </c>
      <c r="AB2509" s="1">
        <v>3144161</v>
      </c>
      <c r="AC2509" s="1">
        <v>867719</v>
      </c>
      <c r="AD2509" s="1">
        <v>1394031</v>
      </c>
      <c r="AE2509" s="1">
        <v>252229</v>
      </c>
      <c r="AH2509" s="136">
        <f t="shared" si="39"/>
        <v>40231</v>
      </c>
      <c r="AI2509" s="177">
        <f>HLOOKUP(附加题模型!$E$2,历史数据!$B$3:$K$5000,ROW(A2507),)</f>
        <v>13.696620094341499</v>
      </c>
      <c r="AJ2509" s="177">
        <f>HLOOKUP(附加题模型!$E$2,历史数据!$L$3:$U$5000,ROW(A2507),)</f>
        <v>13.983323845127</v>
      </c>
    </row>
    <row r="2510" spans="1:36" x14ac:dyDescent="0.2">
      <c r="A2510" s="148">
        <v>40232</v>
      </c>
      <c r="B2510" s="137">
        <v>25.393194976855099</v>
      </c>
      <c r="C2510" s="137">
        <v>58.267704086080002</v>
      </c>
      <c r="D2510" s="137">
        <v>10.9391636340956</v>
      </c>
      <c r="E2510" s="137">
        <v>7.5521178806287397</v>
      </c>
      <c r="F2510" s="137">
        <v>17.446777261915098</v>
      </c>
      <c r="G2510" s="137">
        <v>16.422088632924599</v>
      </c>
      <c r="H2510" s="137">
        <v>7.4385461996165096</v>
      </c>
      <c r="I2510" s="137">
        <v>15.910765403196001</v>
      </c>
      <c r="J2510" s="137">
        <v>25.9639613630378</v>
      </c>
      <c r="K2510" s="137">
        <v>13.9572598677829</v>
      </c>
      <c r="L2510" s="137">
        <v>26.0050791931648</v>
      </c>
      <c r="M2510" s="137">
        <v>57.201367017838002</v>
      </c>
      <c r="N2510" s="137">
        <v>10.876150018691799</v>
      </c>
      <c r="O2510" s="137">
        <v>7.6950254970016303</v>
      </c>
      <c r="P2510" s="137">
        <v>18.285820748556802</v>
      </c>
      <c r="Q2510" s="137">
        <v>16.422088632924599</v>
      </c>
      <c r="R2510" s="137">
        <v>7.8893671814114503</v>
      </c>
      <c r="S2510" s="137">
        <v>16.094351157848301</v>
      </c>
      <c r="T2510" s="137">
        <v>26.466207882255599</v>
      </c>
      <c r="U2510" s="137">
        <v>13.9051319130946</v>
      </c>
      <c r="V2510" s="1">
        <v>8549551</v>
      </c>
      <c r="W2510" s="1">
        <v>1062230</v>
      </c>
      <c r="X2510" s="1">
        <v>1141942</v>
      </c>
      <c r="Y2510" s="1">
        <v>3263081</v>
      </c>
      <c r="Z2510" s="1">
        <v>5288586</v>
      </c>
      <c r="AA2510" s="1">
        <v>0</v>
      </c>
      <c r="AB2510" s="1">
        <v>6999160</v>
      </c>
      <c r="AC2510" s="1">
        <v>1215167</v>
      </c>
      <c r="AD2510" s="1">
        <v>2479554</v>
      </c>
      <c r="AE2510" s="1">
        <v>471149</v>
      </c>
      <c r="AH2510" s="136">
        <f t="shared" si="39"/>
        <v>40232</v>
      </c>
      <c r="AI2510" s="177">
        <f>HLOOKUP(附加题模型!$E$2,历史数据!$B$3:$K$5000,ROW(A2508),)</f>
        <v>13.9572598677829</v>
      </c>
      <c r="AJ2510" s="177">
        <f>HLOOKUP(附加题模型!$E$2,历史数据!$L$3:$U$5000,ROW(A2508),)</f>
        <v>13.9051319130946</v>
      </c>
    </row>
    <row r="2511" spans="1:36" x14ac:dyDescent="0.2">
      <c r="A2511" s="148">
        <v>40233</v>
      </c>
      <c r="B2511" s="137">
        <v>25.699137085010001</v>
      </c>
      <c r="C2511" s="137">
        <v>57.201367017838002</v>
      </c>
      <c r="D2511" s="137">
        <v>10.876150018691799</v>
      </c>
      <c r="E2511" s="137">
        <v>7.6510539227330501</v>
      </c>
      <c r="F2511" s="137">
        <v>18.272502597975201</v>
      </c>
      <c r="G2511" s="137">
        <v>16.422088632924599</v>
      </c>
      <c r="H2511" s="137">
        <v>7.7965510969242597</v>
      </c>
      <c r="I2511" s="137">
        <v>16.216741660949801</v>
      </c>
      <c r="J2511" s="137">
        <v>26.3133502459719</v>
      </c>
      <c r="K2511" s="137">
        <v>13.892099924422499</v>
      </c>
      <c r="L2511" s="137">
        <v>26.158050247242301</v>
      </c>
      <c r="M2511" s="137">
        <v>58.9532064870927</v>
      </c>
      <c r="N2511" s="137">
        <v>10.9895745264186</v>
      </c>
      <c r="O2511" s="137">
        <v>7.7719757519716497</v>
      </c>
      <c r="P2511" s="137">
        <v>18.871819374147901</v>
      </c>
      <c r="Q2511" s="137">
        <v>16.422088632924599</v>
      </c>
      <c r="R2511" s="137">
        <v>7.8893671814114503</v>
      </c>
      <c r="S2511" s="137">
        <v>16.481921084336399</v>
      </c>
      <c r="T2511" s="137">
        <v>27.252332868857199</v>
      </c>
      <c r="U2511" s="137">
        <v>14.5306673693538</v>
      </c>
      <c r="V2511" s="1">
        <v>7151943</v>
      </c>
      <c r="W2511" s="1">
        <v>2336386</v>
      </c>
      <c r="X2511" s="1">
        <v>1361220</v>
      </c>
      <c r="Y2511" s="1">
        <v>4009169</v>
      </c>
      <c r="Z2511" s="1">
        <v>6255395</v>
      </c>
      <c r="AA2511" s="1">
        <v>0</v>
      </c>
      <c r="AB2511" s="1">
        <v>5114992</v>
      </c>
      <c r="AC2511" s="1">
        <v>1823580</v>
      </c>
      <c r="AD2511" s="1">
        <v>5004324</v>
      </c>
      <c r="AE2511" s="1">
        <v>703758</v>
      </c>
      <c r="AH2511" s="136">
        <f t="shared" si="39"/>
        <v>40233</v>
      </c>
      <c r="AI2511" s="177">
        <f>HLOOKUP(附加题模型!$E$2,历史数据!$B$3:$K$5000,ROW(A2509),)</f>
        <v>13.892099924422499</v>
      </c>
      <c r="AJ2511" s="177">
        <f>HLOOKUP(附加题模型!$E$2,历史数据!$L$3:$U$5000,ROW(A2509),)</f>
        <v>14.5306673693538</v>
      </c>
    </row>
    <row r="2512" spans="1:36" x14ac:dyDescent="0.2">
      <c r="A2512" s="148">
        <v>40234</v>
      </c>
      <c r="B2512" s="137">
        <v>26.280427090504201</v>
      </c>
      <c r="C2512" s="137">
        <v>58.724705686755101</v>
      </c>
      <c r="D2512" s="137">
        <v>10.863547295610999</v>
      </c>
      <c r="E2512" s="137">
        <v>7.79396153910593</v>
      </c>
      <c r="F2512" s="137">
        <v>18.778592320076601</v>
      </c>
      <c r="G2512" s="137">
        <v>16.422088632924599</v>
      </c>
      <c r="H2512" s="137">
        <v>7.8761077407704301</v>
      </c>
      <c r="I2512" s="137">
        <v>16.481921084336399</v>
      </c>
      <c r="J2512" s="137">
        <v>27.186822453307101</v>
      </c>
      <c r="K2512" s="137">
        <v>14.465507425993399</v>
      </c>
      <c r="L2512" s="137">
        <v>26.341615512135199</v>
      </c>
      <c r="M2512" s="137">
        <v>59.638708888105398</v>
      </c>
      <c r="N2512" s="137">
        <v>11.216423541872199</v>
      </c>
      <c r="O2512" s="137">
        <v>7.83793311337452</v>
      </c>
      <c r="P2512" s="137">
        <v>18.925091976474299</v>
      </c>
      <c r="Q2512" s="137">
        <v>16.422088632924599</v>
      </c>
      <c r="R2512" s="137">
        <v>7.9821832658986498</v>
      </c>
      <c r="S2512" s="137">
        <v>16.8694910108245</v>
      </c>
      <c r="T2512" s="137">
        <v>27.296006479224001</v>
      </c>
      <c r="U2512" s="137">
        <v>14.9085950408437</v>
      </c>
      <c r="V2512" s="1">
        <v>8074131</v>
      </c>
      <c r="W2512" s="1">
        <v>2971803</v>
      </c>
      <c r="X2512" s="1">
        <v>4305172</v>
      </c>
      <c r="Y2512" s="1">
        <v>3470529</v>
      </c>
      <c r="Z2512" s="1">
        <v>3984495</v>
      </c>
      <c r="AA2512" s="1">
        <v>0</v>
      </c>
      <c r="AB2512" s="1">
        <v>5896418</v>
      </c>
      <c r="AC2512" s="1">
        <v>3695605</v>
      </c>
      <c r="AD2512" s="1">
        <v>3782026</v>
      </c>
      <c r="AE2512" s="1">
        <v>645762</v>
      </c>
      <c r="AH2512" s="136">
        <f t="shared" si="39"/>
        <v>40234</v>
      </c>
      <c r="AI2512" s="177">
        <f>HLOOKUP(附加题模型!$E$2,历史数据!$B$3:$K$5000,ROW(A2510),)</f>
        <v>14.465507425993399</v>
      </c>
      <c r="AJ2512" s="177">
        <f>HLOOKUP(附加题模型!$E$2,历史数据!$L$3:$U$5000,ROW(A2510),)</f>
        <v>14.9085950408437</v>
      </c>
    </row>
    <row r="2513" spans="1:36" x14ac:dyDescent="0.2">
      <c r="A2513" s="148">
        <v>40235</v>
      </c>
      <c r="B2513" s="137">
        <v>26.341615512135199</v>
      </c>
      <c r="C2513" s="137">
        <v>59.410208087767799</v>
      </c>
      <c r="D2513" s="137">
        <v>11.140807203387601</v>
      </c>
      <c r="E2513" s="137">
        <v>7.80495443267308</v>
      </c>
      <c r="F2513" s="137">
        <v>18.911773825892698</v>
      </c>
      <c r="G2513" s="137">
        <v>16.422088632924599</v>
      </c>
      <c r="H2513" s="137">
        <v>8.0484804691037901</v>
      </c>
      <c r="I2513" s="137">
        <v>16.8082957592738</v>
      </c>
      <c r="J2513" s="137">
        <v>27.121312037756901</v>
      </c>
      <c r="K2513" s="137">
        <v>15.0519469162364</v>
      </c>
      <c r="L2513" s="137">
        <v>26.586369198659099</v>
      </c>
      <c r="M2513" s="137">
        <v>59.867209688442898</v>
      </c>
      <c r="N2513" s="137">
        <v>11.014779972580101</v>
      </c>
      <c r="O2513" s="137">
        <v>7.9148833683445297</v>
      </c>
      <c r="P2513" s="137">
        <v>19.071591632872099</v>
      </c>
      <c r="Q2513" s="137">
        <v>16.422088632924599</v>
      </c>
      <c r="R2513" s="137">
        <v>8.0219615878217301</v>
      </c>
      <c r="S2513" s="137">
        <v>17.236662520128998</v>
      </c>
      <c r="T2513" s="137">
        <v>27.099475232573599</v>
      </c>
      <c r="U2513" s="137">
        <v>15.0649789049085</v>
      </c>
      <c r="V2513" s="1">
        <v>8884446</v>
      </c>
      <c r="W2513" s="1">
        <v>2042764</v>
      </c>
      <c r="X2513" s="1">
        <v>3740864</v>
      </c>
      <c r="Y2513" s="1">
        <v>4088177</v>
      </c>
      <c r="Z2513" s="1">
        <v>4695884</v>
      </c>
      <c r="AA2513" s="1">
        <v>0</v>
      </c>
      <c r="AB2513" s="1">
        <v>4908638</v>
      </c>
      <c r="AC2513" s="1">
        <v>8879470</v>
      </c>
      <c r="AD2513" s="1">
        <v>2890488</v>
      </c>
      <c r="AE2513" s="1">
        <v>570728</v>
      </c>
      <c r="AH2513" s="136">
        <f t="shared" si="39"/>
        <v>40235</v>
      </c>
      <c r="AI2513" s="177">
        <f>HLOOKUP(附加题模型!$E$2,历史数据!$B$3:$K$5000,ROW(A2511),)</f>
        <v>15.0519469162364</v>
      </c>
      <c r="AJ2513" s="177">
        <f>HLOOKUP(附加题模型!$E$2,历史数据!$L$3:$U$5000,ROW(A2511),)</f>
        <v>15.0649789049085</v>
      </c>
    </row>
    <row r="2514" spans="1:36" x14ac:dyDescent="0.2">
      <c r="A2514" s="148">
        <v>40238</v>
      </c>
      <c r="B2514" s="137">
        <v>26.769934463552001</v>
      </c>
      <c r="C2514" s="137">
        <v>59.486375021213597</v>
      </c>
      <c r="D2514" s="137">
        <v>11.002177249499301</v>
      </c>
      <c r="E2514" s="137">
        <v>7.9148833683445297</v>
      </c>
      <c r="F2514" s="137">
        <v>19.044955331708898</v>
      </c>
      <c r="G2514" s="137">
        <v>16.422088632924599</v>
      </c>
      <c r="H2514" s="137">
        <v>8.1545559942320107</v>
      </c>
      <c r="I2514" s="137">
        <v>17.093873599843999</v>
      </c>
      <c r="J2514" s="137">
        <v>27.033964817023399</v>
      </c>
      <c r="K2514" s="137">
        <v>15.0649789049085</v>
      </c>
      <c r="L2514" s="137">
        <v>27.4430071014928</v>
      </c>
      <c r="M2514" s="137">
        <v>61.009713690130802</v>
      </c>
      <c r="N2514" s="137">
        <v>11.191218095710701</v>
      </c>
      <c r="O2514" s="137">
        <v>7.9808407297474</v>
      </c>
      <c r="P2514" s="137">
        <v>19.324636493922799</v>
      </c>
      <c r="Q2514" s="137">
        <v>16.422088632924599</v>
      </c>
      <c r="R2514" s="137">
        <v>8.0882587910268704</v>
      </c>
      <c r="S2514" s="137">
        <v>17.277459354496202</v>
      </c>
      <c r="T2514" s="137">
        <v>27.2741696740406</v>
      </c>
      <c r="U2514" s="137">
        <v>15.7426423158559</v>
      </c>
      <c r="V2514" s="1">
        <v>13701335</v>
      </c>
      <c r="W2514" s="1">
        <v>3331753</v>
      </c>
      <c r="X2514" s="1">
        <v>3090865</v>
      </c>
      <c r="Y2514" s="1">
        <v>5523680</v>
      </c>
      <c r="Z2514" s="1">
        <v>3845326</v>
      </c>
      <c r="AA2514" s="1">
        <v>0</v>
      </c>
      <c r="AB2514" s="1">
        <v>4790779</v>
      </c>
      <c r="AC2514" s="1">
        <v>3041398</v>
      </c>
      <c r="AD2514" s="1">
        <v>3077387</v>
      </c>
      <c r="AE2514" s="1">
        <v>807993</v>
      </c>
      <c r="AH2514" s="136">
        <f t="shared" si="39"/>
        <v>40238</v>
      </c>
      <c r="AI2514" s="177">
        <f>HLOOKUP(附加题模型!$E$2,历史数据!$B$3:$K$5000,ROW(A2512),)</f>
        <v>15.0649789049085</v>
      </c>
      <c r="AJ2514" s="177">
        <f>HLOOKUP(附加题模型!$E$2,历史数据!$L$3:$U$5000,ROW(A2512),)</f>
        <v>15.7426423158559</v>
      </c>
    </row>
    <row r="2515" spans="1:36" x14ac:dyDescent="0.2">
      <c r="A2515" s="148">
        <v>40239</v>
      </c>
      <c r="B2515" s="137">
        <v>27.504195523123801</v>
      </c>
      <c r="C2515" s="137">
        <v>61.009713690130802</v>
      </c>
      <c r="D2515" s="137">
        <v>11.191218095710701</v>
      </c>
      <c r="E2515" s="137">
        <v>7.9698478361802598</v>
      </c>
      <c r="F2515" s="137">
        <v>19.191454988106599</v>
      </c>
      <c r="G2515" s="137">
        <v>16.422088632924599</v>
      </c>
      <c r="H2515" s="137">
        <v>8.0882587910268704</v>
      </c>
      <c r="I2515" s="137">
        <v>17.114272017027499</v>
      </c>
      <c r="J2515" s="137">
        <v>27.645395362157998</v>
      </c>
      <c r="K2515" s="137">
        <v>15.768706293199999</v>
      </c>
      <c r="L2515" s="137">
        <v>27.4736013123083</v>
      </c>
      <c r="M2515" s="137">
        <v>61.238214490468302</v>
      </c>
      <c r="N2515" s="137">
        <v>11.191218095710701</v>
      </c>
      <c r="O2515" s="137">
        <v>7.9368691554788198</v>
      </c>
      <c r="P2515" s="137">
        <v>19.5776813549735</v>
      </c>
      <c r="Q2515" s="137">
        <v>16.422088632924599</v>
      </c>
      <c r="R2515" s="137">
        <v>8.1015182316678995</v>
      </c>
      <c r="S2515" s="137">
        <v>17.216264102945502</v>
      </c>
      <c r="T2515" s="137">
        <v>27.405190505140901</v>
      </c>
      <c r="U2515" s="137">
        <v>15.5080665197587</v>
      </c>
      <c r="V2515" s="1">
        <v>14870471</v>
      </c>
      <c r="W2515" s="1">
        <v>2090820</v>
      </c>
      <c r="X2515" s="1">
        <v>0</v>
      </c>
      <c r="Y2515" s="1">
        <v>3869189</v>
      </c>
      <c r="Z2515" s="1">
        <v>4155828</v>
      </c>
      <c r="AA2515" s="1">
        <v>0</v>
      </c>
      <c r="AB2515" s="1">
        <v>6655052</v>
      </c>
      <c r="AC2515" s="1">
        <v>2340495</v>
      </c>
      <c r="AD2515" s="1">
        <v>5012431</v>
      </c>
      <c r="AE2515" s="1">
        <v>557411</v>
      </c>
      <c r="AH2515" s="136">
        <f t="shared" si="39"/>
        <v>40239</v>
      </c>
      <c r="AI2515" s="177">
        <f>HLOOKUP(附加题模型!$E$2,历史数据!$B$3:$K$5000,ROW(A2513),)</f>
        <v>15.768706293199999</v>
      </c>
      <c r="AJ2515" s="177">
        <f>HLOOKUP(附加题模型!$E$2,历史数据!$L$3:$U$5000,ROW(A2513),)</f>
        <v>15.5080665197587</v>
      </c>
    </row>
    <row r="2516" spans="1:36" x14ac:dyDescent="0.2">
      <c r="A2516" s="148">
        <v>40240</v>
      </c>
      <c r="B2516" s="137">
        <v>27.2288476257844</v>
      </c>
      <c r="C2516" s="137">
        <v>61.162047557022497</v>
      </c>
      <c r="D2516" s="137">
        <v>11.0903963110646</v>
      </c>
      <c r="E2516" s="137">
        <v>7.9368691554788198</v>
      </c>
      <c r="F2516" s="137">
        <v>19.5909995055551</v>
      </c>
      <c r="G2516" s="137">
        <v>16.422088632924599</v>
      </c>
      <c r="H2516" s="137">
        <v>8.0882587910268704</v>
      </c>
      <c r="I2516" s="137">
        <v>17.216264102945502</v>
      </c>
      <c r="J2516" s="137">
        <v>27.296006479224001</v>
      </c>
      <c r="K2516" s="137">
        <v>15.3256186783498</v>
      </c>
      <c r="L2516" s="137">
        <v>27.0758765717069</v>
      </c>
      <c r="M2516" s="137">
        <v>61.619049157697603</v>
      </c>
      <c r="N2516" s="137">
        <v>11.1156017572261</v>
      </c>
      <c r="O2516" s="137">
        <v>8.0687838782845596</v>
      </c>
      <c r="P2516" s="137">
        <v>19.5776813549735</v>
      </c>
      <c r="Q2516" s="137">
        <v>16.422088632924599</v>
      </c>
      <c r="R2516" s="137">
        <v>8.2871504006422807</v>
      </c>
      <c r="S2516" s="137">
        <v>17.5426387778828</v>
      </c>
      <c r="T2516" s="137">
        <v>27.427027310324199</v>
      </c>
      <c r="U2516" s="137">
        <v>15.3256186783498</v>
      </c>
      <c r="V2516" s="1">
        <v>8390905</v>
      </c>
      <c r="W2516" s="1">
        <v>3037229</v>
      </c>
      <c r="X2516" s="1">
        <v>5369382</v>
      </c>
      <c r="Y2516" s="1">
        <v>4730624</v>
      </c>
      <c r="Z2516" s="1">
        <v>1956104</v>
      </c>
      <c r="AA2516" s="1">
        <v>0</v>
      </c>
      <c r="AB2516" s="1">
        <v>7556819</v>
      </c>
      <c r="AC2516" s="1">
        <v>4560714</v>
      </c>
      <c r="AD2516" s="1">
        <v>3394710</v>
      </c>
      <c r="AE2516" s="1">
        <v>511288</v>
      </c>
      <c r="AH2516" s="136">
        <f t="shared" si="39"/>
        <v>40240</v>
      </c>
      <c r="AI2516" s="177">
        <f>HLOOKUP(附加题模型!$E$2,历史数据!$B$3:$K$5000,ROW(A2514),)</f>
        <v>15.3256186783498</v>
      </c>
      <c r="AJ2516" s="177">
        <f>HLOOKUP(附加题模型!$E$2,历史数据!$L$3:$U$5000,ROW(A2514),)</f>
        <v>15.3256186783498</v>
      </c>
    </row>
    <row r="2517" spans="1:36" x14ac:dyDescent="0.2">
      <c r="A2517" s="148">
        <v>40241</v>
      </c>
      <c r="B2517" s="137">
        <v>27.0758765717069</v>
      </c>
      <c r="C2517" s="137">
        <v>62.228384625264503</v>
      </c>
      <c r="D2517" s="137">
        <v>11.1156017572261</v>
      </c>
      <c r="E2517" s="137">
        <v>8.1017625589859996</v>
      </c>
      <c r="F2517" s="137">
        <v>19.5776813549735</v>
      </c>
      <c r="G2517" s="137">
        <v>17.233359478563099</v>
      </c>
      <c r="H2517" s="137">
        <v>8.3401881632063901</v>
      </c>
      <c r="I2517" s="137">
        <v>17.5630371950664</v>
      </c>
      <c r="J2517" s="137">
        <v>27.317843284407299</v>
      </c>
      <c r="K2517" s="137">
        <v>15.156202825612899</v>
      </c>
      <c r="L2517" s="137">
        <v>25.729731295825399</v>
      </c>
      <c r="M2517" s="137">
        <v>59.7910427549971</v>
      </c>
      <c r="N2517" s="137">
        <v>10.573684664753699</v>
      </c>
      <c r="O2517" s="137">
        <v>7.83793311337452</v>
      </c>
      <c r="P2517" s="137">
        <v>18.938410127055999</v>
      </c>
      <c r="Q2517" s="137">
        <v>17.233359478563099</v>
      </c>
      <c r="R2517" s="137">
        <v>8.1280371129499507</v>
      </c>
      <c r="S2517" s="137">
        <v>16.9102878451917</v>
      </c>
      <c r="T2517" s="137">
        <v>26.335187051155302</v>
      </c>
      <c r="U2517" s="137">
        <v>14.5567313466979</v>
      </c>
      <c r="V2517" s="1">
        <v>10014591</v>
      </c>
      <c r="W2517" s="1">
        <v>2959334</v>
      </c>
      <c r="X2517" s="1">
        <v>5498609</v>
      </c>
      <c r="Y2517" s="1">
        <v>5656060</v>
      </c>
      <c r="Z2517" s="1">
        <v>3874004</v>
      </c>
      <c r="AA2517" s="1">
        <v>5629260</v>
      </c>
      <c r="AB2517" s="1">
        <v>11534318</v>
      </c>
      <c r="AC2517" s="1">
        <v>4416263</v>
      </c>
      <c r="AD2517" s="1">
        <v>4255020</v>
      </c>
      <c r="AE2517" s="1">
        <v>421300</v>
      </c>
      <c r="AH2517" s="136">
        <f t="shared" si="39"/>
        <v>40241</v>
      </c>
      <c r="AI2517" s="177">
        <f>HLOOKUP(附加题模型!$E$2,历史数据!$B$3:$K$5000,ROW(A2515),)</f>
        <v>15.156202825612899</v>
      </c>
      <c r="AJ2517" s="177">
        <f>HLOOKUP(附加题模型!$E$2,历史数据!$L$3:$U$5000,ROW(A2515),)</f>
        <v>14.5567313466979</v>
      </c>
    </row>
    <row r="2518" spans="1:36" x14ac:dyDescent="0.2">
      <c r="A2518" s="148">
        <v>40242</v>
      </c>
      <c r="B2518" s="137">
        <v>25.484977609301499</v>
      </c>
      <c r="C2518" s="137">
        <v>59.867209688442898</v>
      </c>
      <c r="D2518" s="137">
        <v>10.6114928339959</v>
      </c>
      <c r="E2518" s="137">
        <v>7.8819046876431003</v>
      </c>
      <c r="F2518" s="137">
        <v>18.938410127055999</v>
      </c>
      <c r="G2518" s="137">
        <v>18.093798254240301</v>
      </c>
      <c r="H2518" s="137">
        <v>8.0882587910268704</v>
      </c>
      <c r="I2518" s="137">
        <v>16.9102878451917</v>
      </c>
      <c r="J2518" s="137">
        <v>26.4225342718888</v>
      </c>
      <c r="K2518" s="137">
        <v>14.5567313466979</v>
      </c>
      <c r="L2518" s="137">
        <v>25.9132965607184</v>
      </c>
      <c r="M2518" s="137">
        <v>60.0195435553346</v>
      </c>
      <c r="N2518" s="137">
        <v>10.7879309571265</v>
      </c>
      <c r="O2518" s="137">
        <v>7.9368691554788198</v>
      </c>
      <c r="P2518" s="137">
        <v>19.151500536361802</v>
      </c>
      <c r="Q2518" s="137">
        <v>17.257943443582501</v>
      </c>
      <c r="R2518" s="137">
        <v>8.1147776723089198</v>
      </c>
      <c r="S2518" s="137">
        <v>16.849092593640901</v>
      </c>
      <c r="T2518" s="137">
        <v>26.269676635605101</v>
      </c>
      <c r="U2518" s="137">
        <v>14.8304031088113</v>
      </c>
      <c r="V2518" s="1">
        <v>5006659</v>
      </c>
      <c r="W2518" s="1">
        <v>1582514</v>
      </c>
      <c r="X2518" s="1">
        <v>3906538</v>
      </c>
      <c r="Y2518" s="1">
        <v>3220995</v>
      </c>
      <c r="Z2518" s="1">
        <v>2059923</v>
      </c>
      <c r="AA2518" s="1">
        <v>13105290</v>
      </c>
      <c r="AB2518" s="1">
        <v>5478280</v>
      </c>
      <c r="AC2518" s="1">
        <v>2227366</v>
      </c>
      <c r="AD2518" s="1">
        <v>2643001</v>
      </c>
      <c r="AE2518" s="1">
        <v>363466</v>
      </c>
      <c r="AH2518" s="136">
        <f t="shared" si="39"/>
        <v>40242</v>
      </c>
      <c r="AI2518" s="177">
        <f>HLOOKUP(附加题模型!$E$2,历史数据!$B$3:$K$5000,ROW(A2516),)</f>
        <v>14.5567313466979</v>
      </c>
      <c r="AJ2518" s="177">
        <f>HLOOKUP(附加题模型!$E$2,历史数据!$L$3:$U$5000,ROW(A2516),)</f>
        <v>14.8304031088113</v>
      </c>
    </row>
    <row r="2519" spans="1:36" x14ac:dyDescent="0.2">
      <c r="A2519" s="148">
        <v>40245</v>
      </c>
      <c r="B2519" s="137">
        <v>26.219238668873299</v>
      </c>
      <c r="C2519" s="137">
        <v>60.095710488780497</v>
      </c>
      <c r="D2519" s="137">
        <v>10.913958187934</v>
      </c>
      <c r="E2519" s="137">
        <v>7.9808407297474</v>
      </c>
      <c r="F2519" s="137">
        <v>19.178136837524999</v>
      </c>
      <c r="G2519" s="137">
        <v>16.987519828369599</v>
      </c>
      <c r="H2519" s="137">
        <v>8.0882587910268704</v>
      </c>
      <c r="I2519" s="137">
        <v>16.9306862623753</v>
      </c>
      <c r="J2519" s="137">
        <v>26.335187051155302</v>
      </c>
      <c r="K2519" s="137">
        <v>14.8304031088113</v>
      </c>
      <c r="L2519" s="137">
        <v>26.280427090504201</v>
      </c>
      <c r="M2519" s="137">
        <v>60.781212889793203</v>
      </c>
      <c r="N2519" s="137">
        <v>11.380258941921999</v>
      </c>
      <c r="O2519" s="137">
        <v>8.1237483461202906</v>
      </c>
      <c r="P2519" s="137">
        <v>18.7253197177501</v>
      </c>
      <c r="Q2519" s="137">
        <v>16.815432073234199</v>
      </c>
      <c r="R2519" s="137">
        <v>8.1280371129499507</v>
      </c>
      <c r="S2519" s="137">
        <v>17.053076765476799</v>
      </c>
      <c r="T2519" s="137">
        <v>26.553555102989101</v>
      </c>
      <c r="U2519" s="137">
        <v>14.660987256074399</v>
      </c>
      <c r="V2519" s="1">
        <v>5859463</v>
      </c>
      <c r="W2519" s="1">
        <v>1946428</v>
      </c>
      <c r="X2519" s="1">
        <v>14761657</v>
      </c>
      <c r="Y2519" s="1">
        <v>5017004</v>
      </c>
      <c r="Z2519" s="1">
        <v>2285966</v>
      </c>
      <c r="AA2519" s="1">
        <v>5493673</v>
      </c>
      <c r="AB2519" s="1">
        <v>3591033</v>
      </c>
      <c r="AC2519" s="1">
        <v>1403830</v>
      </c>
      <c r="AD2519" s="1">
        <v>1723427</v>
      </c>
      <c r="AE2519" s="1">
        <v>178336</v>
      </c>
      <c r="AH2519" s="136">
        <f t="shared" si="39"/>
        <v>40245</v>
      </c>
      <c r="AI2519" s="177">
        <f>HLOOKUP(附加题模型!$E$2,历史数据!$B$3:$K$5000,ROW(A2517),)</f>
        <v>14.8304031088113</v>
      </c>
      <c r="AJ2519" s="177">
        <f>HLOOKUP(附加题模型!$E$2,历史数据!$L$3:$U$5000,ROW(A2517),)</f>
        <v>14.660987256074399</v>
      </c>
    </row>
    <row r="2520" spans="1:36" x14ac:dyDescent="0.2">
      <c r="A2520" s="148">
        <v>40246</v>
      </c>
      <c r="B2520" s="137">
        <v>26.280427090504201</v>
      </c>
      <c r="C2520" s="137">
        <v>60.705045956347298</v>
      </c>
      <c r="D2520" s="137">
        <v>11.216423541872199</v>
      </c>
      <c r="E2520" s="137">
        <v>8.1347412396874397</v>
      </c>
      <c r="F2520" s="137">
        <v>18.6187745130972</v>
      </c>
      <c r="G2520" s="137">
        <v>16.815432073234199</v>
      </c>
      <c r="H2520" s="137">
        <v>8.1280371129499507</v>
      </c>
      <c r="I2520" s="137">
        <v>17.053076765476799</v>
      </c>
      <c r="J2520" s="137">
        <v>26.553555102989101</v>
      </c>
      <c r="K2520" s="137">
        <v>14.4785394146655</v>
      </c>
      <c r="L2520" s="137">
        <v>26.586369198659099</v>
      </c>
      <c r="M2520" s="137">
        <v>61.009713690130802</v>
      </c>
      <c r="N2520" s="137">
        <v>11.2416289880337</v>
      </c>
      <c r="O2520" s="137">
        <v>8.0907696654188594</v>
      </c>
      <c r="P2520" s="137">
        <v>18.7253197177501</v>
      </c>
      <c r="Q2520" s="137">
        <v>16.200832947750499</v>
      </c>
      <c r="R2520" s="137">
        <v>8.0219615878217301</v>
      </c>
      <c r="S2520" s="137">
        <v>17.093873599843999</v>
      </c>
      <c r="T2520" s="137">
        <v>26.859270375556399</v>
      </c>
      <c r="U2520" s="137">
        <v>14.7261471994348</v>
      </c>
      <c r="V2520" s="1">
        <v>5927158</v>
      </c>
      <c r="W2520" s="1">
        <v>2705525</v>
      </c>
      <c r="X2520" s="1">
        <v>5711125</v>
      </c>
      <c r="Y2520" s="1">
        <v>4280364</v>
      </c>
      <c r="Z2520" s="1">
        <v>1596056</v>
      </c>
      <c r="AA2520" s="1">
        <v>8050087</v>
      </c>
      <c r="AB2520" s="1">
        <v>3533873</v>
      </c>
      <c r="AC2520" s="1">
        <v>1489782</v>
      </c>
      <c r="AD2520" s="1">
        <v>2481258</v>
      </c>
      <c r="AE2520" s="1">
        <v>380688</v>
      </c>
      <c r="AH2520" s="136">
        <f t="shared" si="39"/>
        <v>40246</v>
      </c>
      <c r="AI2520" s="177">
        <f>HLOOKUP(附加题模型!$E$2,历史数据!$B$3:$K$5000,ROW(A2518),)</f>
        <v>14.4785394146655</v>
      </c>
      <c r="AJ2520" s="177">
        <f>HLOOKUP(附加题模型!$E$2,历史数据!$L$3:$U$5000,ROW(A2518),)</f>
        <v>14.7261471994348</v>
      </c>
    </row>
    <row r="2521" spans="1:36" x14ac:dyDescent="0.2">
      <c r="A2521" s="148">
        <v>40247</v>
      </c>
      <c r="B2521" s="137">
        <v>26.463992355397199</v>
      </c>
      <c r="C2521" s="137">
        <v>60.933546756684898</v>
      </c>
      <c r="D2521" s="137">
        <v>11.2416289880337</v>
      </c>
      <c r="E2521" s="137">
        <v>8.1017625589859996</v>
      </c>
      <c r="F2521" s="137">
        <v>18.698683416586899</v>
      </c>
      <c r="G2521" s="137">
        <v>15.954993297556999</v>
      </c>
      <c r="H2521" s="137">
        <v>8.0219615878217301</v>
      </c>
      <c r="I2521" s="137">
        <v>17.053076765476799</v>
      </c>
      <c r="J2521" s="137">
        <v>26.728249544456101</v>
      </c>
      <c r="K2521" s="137">
        <v>14.8304031088113</v>
      </c>
      <c r="L2521" s="137">
        <v>25.943890771533901</v>
      </c>
      <c r="M2521" s="137">
        <v>59.7910427549971</v>
      </c>
      <c r="N2521" s="137">
        <v>11.0651908649031</v>
      </c>
      <c r="O2521" s="137">
        <v>7.9258762619116796</v>
      </c>
      <c r="P2521" s="137">
        <v>18.2325481462304</v>
      </c>
      <c r="Q2521" s="137">
        <v>16.618760353079399</v>
      </c>
      <c r="R2521" s="137">
        <v>7.84958885948837</v>
      </c>
      <c r="S2521" s="137">
        <v>17.420248274781301</v>
      </c>
      <c r="T2521" s="137">
        <v>26.291513440788499</v>
      </c>
      <c r="U2521" s="137">
        <v>14.6870512334186</v>
      </c>
      <c r="V2521" s="1">
        <v>4280527</v>
      </c>
      <c r="W2521" s="1">
        <v>1665853</v>
      </c>
      <c r="X2521" s="1">
        <v>2758506</v>
      </c>
      <c r="Y2521" s="1">
        <v>3435100</v>
      </c>
      <c r="Z2521" s="1">
        <v>1802286</v>
      </c>
      <c r="AA2521" s="1">
        <v>5166615</v>
      </c>
      <c r="AB2521" s="1">
        <v>3439451</v>
      </c>
      <c r="AC2521" s="1">
        <v>3303169</v>
      </c>
      <c r="AD2521" s="1">
        <v>2255439</v>
      </c>
      <c r="AE2521" s="1">
        <v>245119</v>
      </c>
      <c r="AH2521" s="136">
        <f t="shared" si="39"/>
        <v>40247</v>
      </c>
      <c r="AI2521" s="177">
        <f>HLOOKUP(附加题模型!$E$2,历史数据!$B$3:$K$5000,ROW(A2519),)</f>
        <v>14.8304031088113</v>
      </c>
      <c r="AJ2521" s="177">
        <f>HLOOKUP(附加题模型!$E$2,历史数据!$L$3:$U$5000,ROW(A2519),)</f>
        <v>14.6870512334186</v>
      </c>
    </row>
    <row r="2522" spans="1:36" x14ac:dyDescent="0.2">
      <c r="A2522" s="148">
        <v>40248</v>
      </c>
      <c r="B2522" s="137">
        <v>25.852108139087399</v>
      </c>
      <c r="C2522" s="137">
        <v>59.714875821551203</v>
      </c>
      <c r="D2522" s="137">
        <v>11.0651908649031</v>
      </c>
      <c r="E2522" s="137">
        <v>7.9258762619116796</v>
      </c>
      <c r="F2522" s="137">
        <v>18.3657296520465</v>
      </c>
      <c r="G2522" s="137">
        <v>16.471256562963301</v>
      </c>
      <c r="H2522" s="137">
        <v>7.7700322156422104</v>
      </c>
      <c r="I2522" s="137">
        <v>17.6446308638007</v>
      </c>
      <c r="J2522" s="137">
        <v>26.335187051155302</v>
      </c>
      <c r="K2522" s="137">
        <v>14.700083222090599</v>
      </c>
      <c r="L2522" s="137">
        <v>25.699137085010001</v>
      </c>
      <c r="M2522" s="137">
        <v>60.933546756684898</v>
      </c>
      <c r="N2522" s="137">
        <v>10.8257391263688</v>
      </c>
      <c r="O2522" s="137">
        <v>7.9698478361802598</v>
      </c>
      <c r="P2522" s="137">
        <v>18.565501910770799</v>
      </c>
      <c r="Q2522" s="137">
        <v>16.569592423040699</v>
      </c>
      <c r="R2522" s="137">
        <v>7.8098105375652898</v>
      </c>
      <c r="S2522" s="137">
        <v>17.501841943515601</v>
      </c>
      <c r="T2522" s="137">
        <v>25.920287752671101</v>
      </c>
      <c r="U2522" s="137">
        <v>15.2865227123336</v>
      </c>
      <c r="V2522" s="1">
        <v>3290818</v>
      </c>
      <c r="W2522" s="1">
        <v>1887562</v>
      </c>
      <c r="X2522" s="1">
        <v>2175200</v>
      </c>
      <c r="Y2522" s="1">
        <v>3294737</v>
      </c>
      <c r="Z2522" s="1">
        <v>1782318</v>
      </c>
      <c r="AA2522" s="1">
        <v>3221287</v>
      </c>
      <c r="AB2522" s="1">
        <v>2605988</v>
      </c>
      <c r="AC2522" s="1">
        <v>5656752</v>
      </c>
      <c r="AD2522" s="1">
        <v>2639786</v>
      </c>
      <c r="AE2522" s="1">
        <v>534129</v>
      </c>
      <c r="AH2522" s="136">
        <f t="shared" si="39"/>
        <v>40248</v>
      </c>
      <c r="AI2522" s="177">
        <f>HLOOKUP(附加题模型!$E$2,历史数据!$B$3:$K$5000,ROW(A2520),)</f>
        <v>14.700083222090599</v>
      </c>
      <c r="AJ2522" s="177">
        <f>HLOOKUP(附加题模型!$E$2,历史数据!$L$3:$U$5000,ROW(A2520),)</f>
        <v>15.2865227123336</v>
      </c>
    </row>
    <row r="2523" spans="1:36" x14ac:dyDescent="0.2">
      <c r="A2523" s="148">
        <v>40249</v>
      </c>
      <c r="B2523" s="137">
        <v>25.974484982349399</v>
      </c>
      <c r="C2523" s="137">
        <v>60.933546756684898</v>
      </c>
      <c r="D2523" s="137">
        <v>10.838341849449501</v>
      </c>
      <c r="E2523" s="137">
        <v>7.9808407297474</v>
      </c>
      <c r="F2523" s="137">
        <v>18.512229308444301</v>
      </c>
      <c r="G2523" s="137">
        <v>16.471256562963301</v>
      </c>
      <c r="H2523" s="137">
        <v>7.8761077407704301</v>
      </c>
      <c r="I2523" s="137">
        <v>17.155068851394699</v>
      </c>
      <c r="J2523" s="137">
        <v>25.9639613630378</v>
      </c>
      <c r="K2523" s="137">
        <v>15.2865227123336</v>
      </c>
      <c r="L2523" s="137">
        <v>25.3014123444086</v>
      </c>
      <c r="M2523" s="137">
        <v>61.238214490468302</v>
      </c>
      <c r="N2523" s="137">
        <v>10.699711895561199</v>
      </c>
      <c r="O2523" s="137">
        <v>7.7499899648373498</v>
      </c>
      <c r="P2523" s="137">
        <v>17.952866984016499</v>
      </c>
      <c r="Q2523" s="137">
        <v>16.372920702885899</v>
      </c>
      <c r="R2523" s="137">
        <v>7.7700322156422104</v>
      </c>
      <c r="S2523" s="137">
        <v>16.8694910108245</v>
      </c>
      <c r="T2523" s="137">
        <v>25.39620442827</v>
      </c>
      <c r="U2523" s="137">
        <v>15.2865227123336</v>
      </c>
      <c r="V2523" s="1">
        <v>3930924</v>
      </c>
      <c r="W2523" s="1">
        <v>2743817</v>
      </c>
      <c r="X2523" s="1">
        <v>1888759</v>
      </c>
      <c r="Y2523" s="1">
        <v>4006646</v>
      </c>
      <c r="Z2523" s="1">
        <v>3048299</v>
      </c>
      <c r="AA2523" s="1">
        <v>2373313</v>
      </c>
      <c r="AB2523" s="1">
        <v>2617154</v>
      </c>
      <c r="AC2523" s="1">
        <v>2545545</v>
      </c>
      <c r="AD2523" s="1">
        <v>2622509</v>
      </c>
      <c r="AE2523" s="1">
        <v>0</v>
      </c>
      <c r="AH2523" s="136">
        <f t="shared" si="39"/>
        <v>40249</v>
      </c>
      <c r="AI2523" s="177">
        <f>HLOOKUP(附加题模型!$E$2,历史数据!$B$3:$K$5000,ROW(A2521),)</f>
        <v>15.2865227123336</v>
      </c>
      <c r="AJ2523" s="177">
        <f>HLOOKUP(附加题模型!$E$2,历史数据!$L$3:$U$5000,ROW(A2521),)</f>
        <v>15.2865227123336</v>
      </c>
    </row>
    <row r="2524" spans="1:36" x14ac:dyDescent="0.2">
      <c r="A2524" s="148">
        <v>40252</v>
      </c>
      <c r="B2524" s="137">
        <v>25.637948663378999</v>
      </c>
      <c r="C2524" s="137">
        <v>60.400378222563901</v>
      </c>
      <c r="D2524" s="137">
        <v>10.800533680207201</v>
      </c>
      <c r="E2524" s="137">
        <v>7.7499899648373498</v>
      </c>
      <c r="F2524" s="137">
        <v>17.806367327618698</v>
      </c>
      <c r="G2524" s="137">
        <v>16.495840527982701</v>
      </c>
      <c r="H2524" s="137">
        <v>7.7700322156422104</v>
      </c>
      <c r="I2524" s="137">
        <v>16.8694910108245</v>
      </c>
      <c r="J2524" s="137">
        <v>25.2870204023531</v>
      </c>
      <c r="K2524" s="137">
        <v>15.0910428822526</v>
      </c>
      <c r="L2524" s="137">
        <v>25.209629711962201</v>
      </c>
      <c r="M2524" s="137">
        <v>60.0195435553346</v>
      </c>
      <c r="N2524" s="137">
        <v>11.7709433574254</v>
      </c>
      <c r="O2524" s="137">
        <v>7.5960894548973199</v>
      </c>
      <c r="P2524" s="137">
        <v>17.5000498642416</v>
      </c>
      <c r="Q2524" s="137">
        <v>16.7662641431955</v>
      </c>
      <c r="R2524" s="137">
        <v>7.5711406060267903</v>
      </c>
      <c r="S2524" s="137">
        <v>16.624710004621502</v>
      </c>
      <c r="T2524" s="137">
        <v>25.068652350519301</v>
      </c>
      <c r="U2524" s="137">
        <v>14.8173711201392</v>
      </c>
      <c r="V2524" s="1">
        <v>2451061</v>
      </c>
      <c r="W2524" s="1">
        <v>1264327</v>
      </c>
      <c r="X2524" s="1">
        <v>18666986</v>
      </c>
      <c r="Y2524" s="1">
        <v>2761858</v>
      </c>
      <c r="Z2524" s="1">
        <v>3012440</v>
      </c>
      <c r="AA2524" s="1">
        <v>4136288</v>
      </c>
      <c r="AB2524" s="1">
        <v>2381458</v>
      </c>
      <c r="AC2524" s="1">
        <v>1330739</v>
      </c>
      <c r="AD2524" s="1">
        <v>2111706</v>
      </c>
      <c r="AE2524" s="1">
        <v>620056</v>
      </c>
      <c r="AH2524" s="136">
        <f t="shared" si="39"/>
        <v>40252</v>
      </c>
      <c r="AI2524" s="177">
        <f>HLOOKUP(附加题模型!$E$2,历史数据!$B$3:$K$5000,ROW(A2522),)</f>
        <v>15.0910428822526</v>
      </c>
      <c r="AJ2524" s="177">
        <f>HLOOKUP(附加题模型!$E$2,历史数据!$L$3:$U$5000,ROW(A2522),)</f>
        <v>14.8173711201392</v>
      </c>
    </row>
    <row r="2525" spans="1:36" x14ac:dyDescent="0.2">
      <c r="A2525" s="148">
        <v>40253</v>
      </c>
      <c r="B2525" s="137">
        <v>25.209629711962201</v>
      </c>
      <c r="C2525" s="137">
        <v>60.171877422226402</v>
      </c>
      <c r="D2525" s="137">
        <v>11.821354249748399</v>
      </c>
      <c r="E2525" s="137">
        <v>7.5741036677630298</v>
      </c>
      <c r="F2525" s="137">
        <v>17.5000498642416</v>
      </c>
      <c r="G2525" s="137">
        <v>16.7662641431955</v>
      </c>
      <c r="H2525" s="137">
        <v>7.5711406060267903</v>
      </c>
      <c r="I2525" s="137">
        <v>16.624710004621502</v>
      </c>
      <c r="J2525" s="137">
        <v>25.1123259608861</v>
      </c>
      <c r="K2525" s="137">
        <v>14.8304031088113</v>
      </c>
      <c r="L2525" s="137">
        <v>25.5461660309325</v>
      </c>
      <c r="M2525" s="137">
        <v>59.7910427549971</v>
      </c>
      <c r="N2525" s="137">
        <v>11.7835460805062</v>
      </c>
      <c r="O2525" s="137">
        <v>7.6730397098673402</v>
      </c>
      <c r="P2525" s="137">
        <v>17.566640617149702</v>
      </c>
      <c r="Q2525" s="137">
        <v>17.602118953853299</v>
      </c>
      <c r="R2525" s="137">
        <v>7.7435133343601503</v>
      </c>
      <c r="S2525" s="137">
        <v>16.8286941764574</v>
      </c>
      <c r="T2525" s="137">
        <v>25.2870204023531</v>
      </c>
      <c r="U2525" s="137">
        <v>14.7131152107627</v>
      </c>
      <c r="V2525" s="1">
        <v>2477040</v>
      </c>
      <c r="W2525" s="1">
        <v>1749568</v>
      </c>
      <c r="X2525" s="1">
        <v>12665339</v>
      </c>
      <c r="Y2525" s="1">
        <v>1687924</v>
      </c>
      <c r="Z2525" s="1">
        <v>1876939</v>
      </c>
      <c r="AA2525" s="1">
        <v>7684439</v>
      </c>
      <c r="AB2525" s="1">
        <v>2156600</v>
      </c>
      <c r="AC2525" s="1">
        <v>1262928</v>
      </c>
      <c r="AD2525" s="1">
        <v>1654847</v>
      </c>
      <c r="AE2525" s="1">
        <v>440648</v>
      </c>
      <c r="AH2525" s="136">
        <f t="shared" si="39"/>
        <v>40253</v>
      </c>
      <c r="AI2525" s="177">
        <f>HLOOKUP(附加题模型!$E$2,历史数据!$B$3:$K$5000,ROW(A2523),)</f>
        <v>14.8304031088113</v>
      </c>
      <c r="AJ2525" s="177">
        <f>HLOOKUP(附加题模型!$E$2,历史数据!$L$3:$U$5000,ROW(A2523),)</f>
        <v>14.7131152107627</v>
      </c>
    </row>
    <row r="2526" spans="1:36" x14ac:dyDescent="0.2">
      <c r="A2526" s="148">
        <v>40254</v>
      </c>
      <c r="B2526" s="137">
        <v>25.5461660309325</v>
      </c>
      <c r="C2526" s="137">
        <v>59.7910427549971</v>
      </c>
      <c r="D2526" s="137">
        <v>11.619710680456301</v>
      </c>
      <c r="E2526" s="137">
        <v>7.6730397098673402</v>
      </c>
      <c r="F2526" s="137">
        <v>17.659867671221001</v>
      </c>
      <c r="G2526" s="137">
        <v>17.651286883891999</v>
      </c>
      <c r="H2526" s="137">
        <v>7.7567727750011803</v>
      </c>
      <c r="I2526" s="137">
        <v>16.8286941764574</v>
      </c>
      <c r="J2526" s="137">
        <v>25.3306940127198</v>
      </c>
      <c r="K2526" s="137">
        <v>14.6088593013862</v>
      </c>
      <c r="L2526" s="137">
        <v>25.943890771533901</v>
      </c>
      <c r="M2526" s="137">
        <v>61.314381423914199</v>
      </c>
      <c r="N2526" s="137">
        <v>11.972586926717501</v>
      </c>
      <c r="O2526" s="137">
        <v>7.8489260069416602</v>
      </c>
      <c r="P2526" s="137">
        <v>17.8729580805268</v>
      </c>
      <c r="Q2526" s="137">
        <v>17.872542569066201</v>
      </c>
      <c r="R2526" s="137">
        <v>7.8893671814114503</v>
      </c>
      <c r="S2526" s="137">
        <v>17.134670434211099</v>
      </c>
      <c r="T2526" s="137">
        <v>25.876614142304302</v>
      </c>
      <c r="U2526" s="137">
        <v>15.234394757645299</v>
      </c>
      <c r="V2526" s="1">
        <v>3555676</v>
      </c>
      <c r="W2526" s="1">
        <v>2835734</v>
      </c>
      <c r="X2526" s="1">
        <v>11426591</v>
      </c>
      <c r="Y2526" s="1">
        <v>2847786</v>
      </c>
      <c r="Z2526" s="1">
        <v>2146830</v>
      </c>
      <c r="AA2526" s="1">
        <v>6686818</v>
      </c>
      <c r="AB2526" s="1">
        <v>2797969</v>
      </c>
      <c r="AC2526" s="1">
        <v>1765587</v>
      </c>
      <c r="AD2526" s="1">
        <v>2408033</v>
      </c>
      <c r="AE2526" s="1">
        <v>752718</v>
      </c>
      <c r="AH2526" s="136">
        <f t="shared" si="39"/>
        <v>40254</v>
      </c>
      <c r="AI2526" s="177">
        <f>HLOOKUP(附加题模型!$E$2,历史数据!$B$3:$K$5000,ROW(A2524),)</f>
        <v>14.6088593013862</v>
      </c>
      <c r="AJ2526" s="177">
        <f>HLOOKUP(附加题模型!$E$2,历史数据!$L$3:$U$5000,ROW(A2524),)</f>
        <v>15.234394757645299</v>
      </c>
    </row>
    <row r="2527" spans="1:36" x14ac:dyDescent="0.2">
      <c r="A2527" s="148">
        <v>40255</v>
      </c>
      <c r="B2527" s="137">
        <v>25.943890771533901</v>
      </c>
      <c r="C2527" s="137">
        <v>60.933546756684898</v>
      </c>
      <c r="D2527" s="137">
        <v>11.985189649798199</v>
      </c>
      <c r="E2527" s="137">
        <v>7.8489260069416602</v>
      </c>
      <c r="F2527" s="137">
        <v>17.9795032851797</v>
      </c>
      <c r="G2527" s="137">
        <v>17.7250387789501</v>
      </c>
      <c r="H2527" s="137">
        <v>7.8628483001294001</v>
      </c>
      <c r="I2527" s="137">
        <v>17.216264102945502</v>
      </c>
      <c r="J2527" s="137">
        <v>25.876614142304302</v>
      </c>
      <c r="K2527" s="137">
        <v>14.9867869728761</v>
      </c>
      <c r="L2527" s="137">
        <v>25.9132965607184</v>
      </c>
      <c r="M2527" s="137">
        <v>62.076050758372801</v>
      </c>
      <c r="N2527" s="137">
        <v>11.808751526667701</v>
      </c>
      <c r="O2527" s="137">
        <v>7.9368691554788198</v>
      </c>
      <c r="P2527" s="137">
        <v>17.659867671221001</v>
      </c>
      <c r="Q2527" s="137">
        <v>17.430031198717899</v>
      </c>
      <c r="R2527" s="137">
        <v>8.4197448070525596</v>
      </c>
      <c r="S2527" s="137">
        <v>17.5222403606992</v>
      </c>
      <c r="T2527" s="137">
        <v>25.876614142304302</v>
      </c>
      <c r="U2527" s="137">
        <v>15.1301388482688</v>
      </c>
      <c r="V2527" s="1">
        <v>4310931</v>
      </c>
      <c r="W2527" s="1">
        <v>3817044</v>
      </c>
      <c r="X2527" s="1">
        <v>6122869</v>
      </c>
      <c r="Y2527" s="1">
        <v>2884119</v>
      </c>
      <c r="Z2527" s="1">
        <v>1514544</v>
      </c>
      <c r="AA2527" s="1">
        <v>5634313</v>
      </c>
      <c r="AB2527" s="1">
        <v>13267195</v>
      </c>
      <c r="AC2527" s="1">
        <v>3126516</v>
      </c>
      <c r="AD2527" s="1">
        <v>1844428</v>
      </c>
      <c r="AE2527" s="1">
        <v>370900</v>
      </c>
      <c r="AH2527" s="136">
        <f t="shared" si="39"/>
        <v>40255</v>
      </c>
      <c r="AI2527" s="177">
        <f>HLOOKUP(附加题模型!$E$2,历史数据!$B$3:$K$5000,ROW(A2525),)</f>
        <v>14.9867869728761</v>
      </c>
      <c r="AJ2527" s="177">
        <f>HLOOKUP(附加题模型!$E$2,历史数据!$L$3:$U$5000,ROW(A2525),)</f>
        <v>15.1301388482688</v>
      </c>
    </row>
    <row r="2528" spans="1:36" x14ac:dyDescent="0.2">
      <c r="A2528" s="148">
        <v>40256</v>
      </c>
      <c r="B2528" s="137">
        <v>26.096861825611299</v>
      </c>
      <c r="C2528" s="137">
        <v>61.999883824926897</v>
      </c>
      <c r="D2528" s="137">
        <v>11.7835460805062</v>
      </c>
      <c r="E2528" s="137">
        <v>7.9588549426131099</v>
      </c>
      <c r="F2528" s="137">
        <v>17.659867671221001</v>
      </c>
      <c r="G2528" s="137">
        <v>17.3562793036599</v>
      </c>
      <c r="H2528" s="137">
        <v>8.3534476038474192</v>
      </c>
      <c r="I2528" s="137">
        <v>17.5426387778828</v>
      </c>
      <c r="J2528" s="137">
        <v>25.8547773371209</v>
      </c>
      <c r="K2528" s="137">
        <v>15.0519469162364</v>
      </c>
      <c r="L2528" s="137">
        <v>25.974484982349399</v>
      </c>
      <c r="M2528" s="137">
        <v>62.228384625264503</v>
      </c>
      <c r="N2528" s="137">
        <v>11.9347787574752</v>
      </c>
      <c r="O2528" s="137">
        <v>8.0138194104488392</v>
      </c>
      <c r="P2528" s="137">
        <v>18.086048489832599</v>
      </c>
      <c r="Q2528" s="137">
        <v>17.3562793036599</v>
      </c>
      <c r="R2528" s="137">
        <v>8.3136692819243407</v>
      </c>
      <c r="S2528" s="137">
        <v>17.501841943515601</v>
      </c>
      <c r="T2528" s="137">
        <v>26.116818999321499</v>
      </c>
      <c r="U2528" s="137">
        <v>15.4038106103822</v>
      </c>
      <c r="V2528" s="1">
        <v>4199769</v>
      </c>
      <c r="W2528" s="1">
        <v>2876530</v>
      </c>
      <c r="X2528" s="1">
        <v>6826247</v>
      </c>
      <c r="Y2528" s="1">
        <v>3467969</v>
      </c>
      <c r="Z2528" s="1">
        <v>1792201</v>
      </c>
      <c r="AA2528" s="1">
        <v>11133894</v>
      </c>
      <c r="AB2528" s="1">
        <v>6958844</v>
      </c>
      <c r="AC2528" s="1">
        <v>4916421</v>
      </c>
      <c r="AD2528" s="1">
        <v>2004017</v>
      </c>
      <c r="AE2528" s="1">
        <v>509636</v>
      </c>
      <c r="AH2528" s="136">
        <f t="shared" si="39"/>
        <v>40256</v>
      </c>
      <c r="AI2528" s="177">
        <f>HLOOKUP(附加题模型!$E$2,历史数据!$B$3:$K$5000,ROW(A2526),)</f>
        <v>15.0519469162364</v>
      </c>
      <c r="AJ2528" s="177">
        <f>HLOOKUP(附加题模型!$E$2,历史数据!$L$3:$U$5000,ROW(A2526),)</f>
        <v>15.4038106103822</v>
      </c>
    </row>
    <row r="2529" spans="1:36" x14ac:dyDescent="0.2">
      <c r="A2529" s="148">
        <v>40259</v>
      </c>
      <c r="B2529" s="137">
        <v>25.974484982349399</v>
      </c>
      <c r="C2529" s="137">
        <v>61.771383024589298</v>
      </c>
      <c r="D2529" s="137">
        <v>11.821354249748399</v>
      </c>
      <c r="E2529" s="137">
        <v>8.0358051975831302</v>
      </c>
      <c r="F2529" s="137">
        <v>18.086048489832599</v>
      </c>
      <c r="G2529" s="137">
        <v>17.3562793036599</v>
      </c>
      <c r="H2529" s="137">
        <v>8.2871504006422807</v>
      </c>
      <c r="I2529" s="137">
        <v>17.359053023230601</v>
      </c>
      <c r="J2529" s="137">
        <v>26.1386558045049</v>
      </c>
      <c r="K2529" s="137">
        <v>15.5471624857749</v>
      </c>
      <c r="L2529" s="137">
        <v>25.699137085010001</v>
      </c>
      <c r="M2529" s="137">
        <v>62.7615531593855</v>
      </c>
      <c r="N2529" s="137">
        <v>11.682724295860099</v>
      </c>
      <c r="O2529" s="137">
        <v>8.0577909847174194</v>
      </c>
      <c r="P2529" s="137">
        <v>18.445638555536199</v>
      </c>
      <c r="Q2529" s="137">
        <v>17.3562793036599</v>
      </c>
      <c r="R2529" s="137">
        <v>8.4064853664115304</v>
      </c>
      <c r="S2529" s="137">
        <v>17.624232446617199</v>
      </c>
      <c r="T2529" s="137">
        <v>26.182329414871599</v>
      </c>
      <c r="U2529" s="137">
        <v>15.3777466330381</v>
      </c>
      <c r="V2529" s="1">
        <v>3298538</v>
      </c>
      <c r="W2529" s="1">
        <v>2623684</v>
      </c>
      <c r="X2529" s="1">
        <v>5609713</v>
      </c>
      <c r="Y2529" s="1">
        <v>3911337</v>
      </c>
      <c r="Z2529" s="1">
        <v>1932583</v>
      </c>
      <c r="AA2529" s="1">
        <v>0</v>
      </c>
      <c r="AB2529" s="1">
        <v>5861528</v>
      </c>
      <c r="AC2529" s="1">
        <v>3313499</v>
      </c>
      <c r="AD2529" s="1">
        <v>1877489</v>
      </c>
      <c r="AE2529" s="1">
        <v>464500</v>
      </c>
      <c r="AH2529" s="136">
        <f t="shared" si="39"/>
        <v>40259</v>
      </c>
      <c r="AI2529" s="177">
        <f>HLOOKUP(附加题模型!$E$2,历史数据!$B$3:$K$5000,ROW(A2527),)</f>
        <v>15.5471624857749</v>
      </c>
      <c r="AJ2529" s="177">
        <f>HLOOKUP(附加题模型!$E$2,历史数据!$L$3:$U$5000,ROW(A2527),)</f>
        <v>15.3777466330381</v>
      </c>
    </row>
    <row r="2530" spans="1:36" x14ac:dyDescent="0.2">
      <c r="A2530" s="148">
        <v>40260</v>
      </c>
      <c r="B2530" s="137">
        <v>25.576760241748001</v>
      </c>
      <c r="C2530" s="137">
        <v>62.913887026277202</v>
      </c>
      <c r="D2530" s="137">
        <v>11.7331351881831</v>
      </c>
      <c r="E2530" s="137">
        <v>8.0797767718517104</v>
      </c>
      <c r="F2530" s="137">
        <v>18.432320404954599</v>
      </c>
      <c r="G2530" s="137">
        <v>17.3562793036599</v>
      </c>
      <c r="H2530" s="137">
        <v>8.3799664851294793</v>
      </c>
      <c r="I2530" s="137">
        <v>17.665029280984299</v>
      </c>
      <c r="J2530" s="137">
        <v>26.1386558045049</v>
      </c>
      <c r="K2530" s="137">
        <v>15.3256186783498</v>
      </c>
      <c r="L2530" s="137">
        <v>25.699137085010001</v>
      </c>
      <c r="M2530" s="137">
        <v>61.6952160911435</v>
      </c>
      <c r="N2530" s="137">
        <v>11.6071079573756</v>
      </c>
      <c r="O2530" s="137">
        <v>8.0797767718517104</v>
      </c>
      <c r="P2530" s="137">
        <v>18.072730339250999</v>
      </c>
      <c r="Q2530" s="137">
        <v>17.3562793036599</v>
      </c>
      <c r="R2530" s="137">
        <v>8.2473720787192004</v>
      </c>
      <c r="S2530" s="137">
        <v>17.257060937312598</v>
      </c>
      <c r="T2530" s="137">
        <v>26.029471778588</v>
      </c>
      <c r="U2530" s="137">
        <v>15.273490723661499</v>
      </c>
      <c r="V2530" s="1">
        <v>3556268</v>
      </c>
      <c r="W2530" s="1">
        <v>2156700</v>
      </c>
      <c r="X2530" s="1">
        <v>4451421</v>
      </c>
      <c r="Y2530" s="1">
        <v>4719126</v>
      </c>
      <c r="Z2530" s="1">
        <v>1426254</v>
      </c>
      <c r="AA2530" s="1">
        <v>0</v>
      </c>
      <c r="AB2530" s="1">
        <v>3398108</v>
      </c>
      <c r="AC2530" s="1">
        <v>2053193</v>
      </c>
      <c r="AD2530" s="1">
        <v>1771125</v>
      </c>
      <c r="AE2530" s="1">
        <v>206680</v>
      </c>
      <c r="AH2530" s="136">
        <f t="shared" si="39"/>
        <v>40260</v>
      </c>
      <c r="AI2530" s="177">
        <f>HLOOKUP(附加题模型!$E$2,历史数据!$B$3:$K$5000,ROW(A2528),)</f>
        <v>15.3256186783498</v>
      </c>
      <c r="AJ2530" s="177">
        <f>HLOOKUP(附加题模型!$E$2,历史数据!$L$3:$U$5000,ROW(A2528),)</f>
        <v>15.273490723661499</v>
      </c>
    </row>
    <row r="2531" spans="1:36" x14ac:dyDescent="0.2">
      <c r="A2531" s="148">
        <v>40261</v>
      </c>
      <c r="B2531" s="137">
        <v>25.790919717456401</v>
      </c>
      <c r="C2531" s="137">
        <v>61.923716891481099</v>
      </c>
      <c r="D2531" s="137">
        <v>11.5945052342948</v>
      </c>
      <c r="E2531" s="137">
        <v>8.1127554525531504</v>
      </c>
      <c r="F2531" s="137">
        <v>18.086048489832599</v>
      </c>
      <c r="G2531" s="137">
        <v>17.3562793036599</v>
      </c>
      <c r="H2531" s="137">
        <v>8.2473720787192004</v>
      </c>
      <c r="I2531" s="137">
        <v>17.318256188863401</v>
      </c>
      <c r="J2531" s="137">
        <v>26.007634973404599</v>
      </c>
      <c r="K2531" s="137">
        <v>15.429874587726299</v>
      </c>
      <c r="L2531" s="137">
        <v>25.270818133593099</v>
      </c>
      <c r="M2531" s="137">
        <v>61.771383024589298</v>
      </c>
      <c r="N2531" s="137">
        <v>11.657518849698601</v>
      </c>
      <c r="O2531" s="137">
        <v>8.1567270268217307</v>
      </c>
      <c r="P2531" s="137">
        <v>18.072730339250999</v>
      </c>
      <c r="Q2531" s="137">
        <v>17.3562793036599</v>
      </c>
      <c r="R2531" s="137">
        <v>8.4727825696166708</v>
      </c>
      <c r="S2531" s="137">
        <v>17.5630371950664</v>
      </c>
      <c r="T2531" s="137">
        <v>26.619065518539202</v>
      </c>
      <c r="U2531" s="137">
        <v>15.4950345310867</v>
      </c>
      <c r="V2531" s="1">
        <v>5207259</v>
      </c>
      <c r="W2531" s="1">
        <v>2197404</v>
      </c>
      <c r="X2531" s="1">
        <v>3326110</v>
      </c>
      <c r="Y2531" s="1">
        <v>8834919</v>
      </c>
      <c r="Z2531" s="1">
        <v>1266265</v>
      </c>
      <c r="AA2531" s="1">
        <v>0</v>
      </c>
      <c r="AB2531" s="1">
        <v>6798675</v>
      </c>
      <c r="AC2531" s="1">
        <v>2247996</v>
      </c>
      <c r="AD2531" s="1">
        <v>3451249</v>
      </c>
      <c r="AE2531" s="1">
        <v>370202</v>
      </c>
      <c r="AH2531" s="136">
        <f t="shared" si="39"/>
        <v>40261</v>
      </c>
      <c r="AI2531" s="177">
        <f>HLOOKUP(附加题模型!$E$2,历史数据!$B$3:$K$5000,ROW(A2529),)</f>
        <v>15.429874587726299</v>
      </c>
      <c r="AJ2531" s="177">
        <f>HLOOKUP(附加题模型!$E$2,历史数据!$L$3:$U$5000,ROW(A2529),)</f>
        <v>15.4950345310867</v>
      </c>
    </row>
    <row r="2532" spans="1:36" x14ac:dyDescent="0.2">
      <c r="A2532" s="148">
        <v>40262</v>
      </c>
      <c r="B2532" s="137">
        <v>25.270818133593099</v>
      </c>
      <c r="C2532" s="137">
        <v>61.6952160911435</v>
      </c>
      <c r="D2532" s="137">
        <v>11.6071079573756</v>
      </c>
      <c r="E2532" s="137">
        <v>8.1347412396874397</v>
      </c>
      <c r="F2532" s="137">
        <v>18.272502597975201</v>
      </c>
      <c r="G2532" s="137">
        <v>17.3562793036599</v>
      </c>
      <c r="H2532" s="137">
        <v>8.4330042476935905</v>
      </c>
      <c r="I2532" s="137">
        <v>17.501841943515601</v>
      </c>
      <c r="J2532" s="137">
        <v>26.619065518539202</v>
      </c>
      <c r="K2532" s="137">
        <v>15.4038106103822</v>
      </c>
      <c r="L2532" s="137">
        <v>24.597745495652401</v>
      </c>
      <c r="M2532" s="137">
        <v>61.314381423914199</v>
      </c>
      <c r="N2532" s="137">
        <v>11.430669834245</v>
      </c>
      <c r="O2532" s="137">
        <v>8.0358051975831302</v>
      </c>
      <c r="P2532" s="137">
        <v>17.686503972384202</v>
      </c>
      <c r="Q2532" s="137">
        <v>17.3562793036599</v>
      </c>
      <c r="R2532" s="137">
        <v>8.1943343161550892</v>
      </c>
      <c r="S2532" s="137">
        <v>16.9714830967424</v>
      </c>
      <c r="T2532" s="137">
        <v>25.8547773371209</v>
      </c>
      <c r="U2532" s="137">
        <v>15.4689705537425</v>
      </c>
      <c r="V2532" s="1">
        <v>5845972</v>
      </c>
      <c r="W2532" s="1">
        <v>2096146</v>
      </c>
      <c r="X2532" s="1">
        <v>3063717</v>
      </c>
      <c r="Y2532" s="1">
        <v>5310351</v>
      </c>
      <c r="Z2532" s="1">
        <v>1677551</v>
      </c>
      <c r="AA2532" s="1">
        <v>0</v>
      </c>
      <c r="AB2532" s="1">
        <v>4368394</v>
      </c>
      <c r="AC2532" s="1">
        <v>1888547</v>
      </c>
      <c r="AD2532" s="1">
        <v>2876634</v>
      </c>
      <c r="AE2532" s="1">
        <v>286794</v>
      </c>
      <c r="AH2532" s="136">
        <f t="shared" si="39"/>
        <v>40262</v>
      </c>
      <c r="AI2532" s="177">
        <f>HLOOKUP(附加题模型!$E$2,历史数据!$B$3:$K$5000,ROW(A2530),)</f>
        <v>15.4038106103822</v>
      </c>
      <c r="AJ2532" s="177">
        <f>HLOOKUP(附加题模型!$E$2,历史数据!$L$3:$U$5000,ROW(A2530),)</f>
        <v>15.4689705537425</v>
      </c>
    </row>
    <row r="2533" spans="1:36" x14ac:dyDescent="0.2">
      <c r="A2533" s="148">
        <v>40263</v>
      </c>
      <c r="B2533" s="137">
        <v>24.475368652390401</v>
      </c>
      <c r="C2533" s="137">
        <v>61.314381423914199</v>
      </c>
      <c r="D2533" s="137">
        <v>11.4684780034873</v>
      </c>
      <c r="E2533" s="137">
        <v>8.0028265168816901</v>
      </c>
      <c r="F2533" s="137">
        <v>17.579958767731299</v>
      </c>
      <c r="G2533" s="137">
        <v>17.3562793036599</v>
      </c>
      <c r="H2533" s="137">
        <v>8.1943343161550892</v>
      </c>
      <c r="I2533" s="137">
        <v>16.9714830967424</v>
      </c>
      <c r="J2533" s="137">
        <v>25.920287752671101</v>
      </c>
      <c r="K2533" s="137">
        <v>15.4559385650705</v>
      </c>
      <c r="L2533" s="137">
        <v>24.720122338914301</v>
      </c>
      <c r="M2533" s="137">
        <v>61.314381423914199</v>
      </c>
      <c r="N2533" s="137">
        <v>11.5945052342948</v>
      </c>
      <c r="O2533" s="137">
        <v>8.2446701753588894</v>
      </c>
      <c r="P2533" s="137">
        <v>17.9795032851797</v>
      </c>
      <c r="Q2533" s="137">
        <v>17.3562793036599</v>
      </c>
      <c r="R2533" s="137">
        <v>8.3004098412833098</v>
      </c>
      <c r="S2533" s="137">
        <v>17.277459354496202</v>
      </c>
      <c r="T2533" s="137">
        <v>26.946617596289901</v>
      </c>
      <c r="U2533" s="137">
        <v>15.4820025424146</v>
      </c>
      <c r="V2533" s="1">
        <v>3371724</v>
      </c>
      <c r="W2533" s="1">
        <v>0</v>
      </c>
      <c r="X2533" s="1">
        <v>2212190</v>
      </c>
      <c r="Y2533" s="1">
        <v>5546572</v>
      </c>
      <c r="Z2533" s="1">
        <v>1369221</v>
      </c>
      <c r="AA2533" s="1">
        <v>0</v>
      </c>
      <c r="AB2533" s="1">
        <v>3230140</v>
      </c>
      <c r="AC2533" s="1">
        <v>1768056</v>
      </c>
      <c r="AD2533" s="1">
        <v>5296152</v>
      </c>
      <c r="AE2533" s="1">
        <v>403368</v>
      </c>
      <c r="AH2533" s="136">
        <f t="shared" si="39"/>
        <v>40263</v>
      </c>
      <c r="AI2533" s="177">
        <f>HLOOKUP(附加题模型!$E$2,历史数据!$B$3:$K$5000,ROW(A2531),)</f>
        <v>15.4559385650705</v>
      </c>
      <c r="AJ2533" s="177">
        <f>HLOOKUP(附加题模型!$E$2,历史数据!$L$3:$U$5000,ROW(A2531),)</f>
        <v>15.4820025424146</v>
      </c>
    </row>
    <row r="2534" spans="1:36" x14ac:dyDescent="0.2">
      <c r="A2534" s="148">
        <v>40266</v>
      </c>
      <c r="B2534" s="137">
        <v>24.750716549729798</v>
      </c>
      <c r="C2534" s="137">
        <v>61.923716891481099</v>
      </c>
      <c r="D2534" s="137">
        <v>11.5945052342948</v>
      </c>
      <c r="E2534" s="137">
        <v>8.3106275367617606</v>
      </c>
      <c r="F2534" s="137">
        <v>17.9928214357613</v>
      </c>
      <c r="G2534" s="137">
        <v>17.3562793036599</v>
      </c>
      <c r="H2534" s="137">
        <v>8.3004098412833098</v>
      </c>
      <c r="I2534" s="137">
        <v>17.338654606047001</v>
      </c>
      <c r="J2534" s="137">
        <v>26.7719231548229</v>
      </c>
      <c r="K2534" s="137">
        <v>15.2865227123336</v>
      </c>
      <c r="L2534" s="137">
        <v>24.995470236253698</v>
      </c>
      <c r="M2534" s="137">
        <v>62.685386225939602</v>
      </c>
      <c r="N2534" s="137">
        <v>11.619710680456301</v>
      </c>
      <c r="O2534" s="137">
        <v>8.2446701753588894</v>
      </c>
      <c r="P2534" s="137">
        <v>18.179275543903898</v>
      </c>
      <c r="Q2534" s="137">
        <v>17.3562793036599</v>
      </c>
      <c r="R2534" s="137">
        <v>8.3136692819243407</v>
      </c>
      <c r="S2534" s="137">
        <v>17.4610451091485</v>
      </c>
      <c r="T2534" s="137">
        <v>27.143148842940299</v>
      </c>
      <c r="U2534" s="137">
        <v>15.3386506670219</v>
      </c>
      <c r="V2534" s="1">
        <v>3779018</v>
      </c>
      <c r="W2534" s="1">
        <v>2841383</v>
      </c>
      <c r="X2534" s="1">
        <v>3095570</v>
      </c>
      <c r="Y2534" s="1">
        <v>4616007</v>
      </c>
      <c r="Z2534" s="1">
        <v>1290747</v>
      </c>
      <c r="AA2534" s="1">
        <v>0</v>
      </c>
      <c r="AB2534" s="1">
        <v>3382921</v>
      </c>
      <c r="AC2534" s="1">
        <v>2001148</v>
      </c>
      <c r="AD2534" s="1">
        <v>4403777</v>
      </c>
      <c r="AE2534" s="1">
        <v>471472</v>
      </c>
      <c r="AH2534" s="136">
        <f t="shared" si="39"/>
        <v>40266</v>
      </c>
      <c r="AI2534" s="177">
        <f>HLOOKUP(附加题模型!$E$2,历史数据!$B$3:$K$5000,ROW(A2532),)</f>
        <v>15.2865227123336</v>
      </c>
      <c r="AJ2534" s="177">
        <f>HLOOKUP(附加题模型!$E$2,历史数据!$L$3:$U$5000,ROW(A2532),)</f>
        <v>15.3386506670219</v>
      </c>
    </row>
    <row r="2535" spans="1:36" x14ac:dyDescent="0.2">
      <c r="A2535" s="148">
        <v>40267</v>
      </c>
      <c r="B2535" s="137">
        <v>25.087252868700201</v>
      </c>
      <c r="C2535" s="137">
        <v>62.380718492156198</v>
      </c>
      <c r="D2535" s="137">
        <v>11.657518849698601</v>
      </c>
      <c r="E2535" s="137">
        <v>8.1897057075231601</v>
      </c>
      <c r="F2535" s="137">
        <v>18.2325481462304</v>
      </c>
      <c r="G2535" s="137">
        <v>17.3562793036599</v>
      </c>
      <c r="H2535" s="137">
        <v>8.3401881632063901</v>
      </c>
      <c r="I2535" s="137">
        <v>17.5630371950664</v>
      </c>
      <c r="J2535" s="137">
        <v>27.099475232573599</v>
      </c>
      <c r="K2535" s="137">
        <v>15.2995547010057</v>
      </c>
      <c r="L2535" s="137">
        <v>24.842499182176301</v>
      </c>
      <c r="M2535" s="137">
        <v>62.380718492156198</v>
      </c>
      <c r="N2535" s="137">
        <v>11.531491618891099</v>
      </c>
      <c r="O2535" s="137">
        <v>8.3655920045974792</v>
      </c>
      <c r="P2535" s="137">
        <v>18.205911845067199</v>
      </c>
      <c r="Q2535" s="137">
        <v>17.3562793036599</v>
      </c>
      <c r="R2535" s="137">
        <v>8.5655986541038605</v>
      </c>
      <c r="S2535" s="137">
        <v>17.5426387778828</v>
      </c>
      <c r="T2535" s="137">
        <v>27.470700920691002</v>
      </c>
      <c r="U2535" s="137">
        <v>15.2604587349895</v>
      </c>
      <c r="V2535" s="1">
        <v>3437358</v>
      </c>
      <c r="W2535" s="1">
        <v>2161343</v>
      </c>
      <c r="X2535" s="1">
        <v>3381967</v>
      </c>
      <c r="Y2535" s="1">
        <v>4622315</v>
      </c>
      <c r="Z2535" s="1">
        <v>751616</v>
      </c>
      <c r="AA2535" s="1">
        <v>0</v>
      </c>
      <c r="AB2535" s="1">
        <v>8174682</v>
      </c>
      <c r="AC2535" s="1">
        <v>2200419</v>
      </c>
      <c r="AD2535" s="1">
        <v>4302263</v>
      </c>
      <c r="AE2535" s="1">
        <v>479759</v>
      </c>
      <c r="AH2535" s="136">
        <f t="shared" si="39"/>
        <v>40267</v>
      </c>
      <c r="AI2535" s="177">
        <f>HLOOKUP(附加题模型!$E$2,历史数据!$B$3:$K$5000,ROW(A2533),)</f>
        <v>15.2995547010057</v>
      </c>
      <c r="AJ2535" s="177">
        <f>HLOOKUP(附加题模型!$E$2,历史数据!$L$3:$U$5000,ROW(A2533),)</f>
        <v>15.2604587349895</v>
      </c>
    </row>
    <row r="2536" spans="1:36" x14ac:dyDescent="0.2">
      <c r="A2536" s="148">
        <v>40268</v>
      </c>
      <c r="B2536" s="137">
        <v>24.842499182176301</v>
      </c>
      <c r="C2536" s="137">
        <v>62.304551558710301</v>
      </c>
      <c r="D2536" s="137">
        <v>11.5566970650526</v>
      </c>
      <c r="E2536" s="137">
        <v>8.37658489816463</v>
      </c>
      <c r="F2536" s="137">
        <v>18.1260029415775</v>
      </c>
      <c r="G2536" s="137">
        <v>17.3562793036599</v>
      </c>
      <c r="H2536" s="137">
        <v>8.4860420102576999</v>
      </c>
      <c r="I2536" s="137">
        <v>17.501841943515601</v>
      </c>
      <c r="J2536" s="137">
        <v>27.339680089590701</v>
      </c>
      <c r="K2536" s="137">
        <v>15.2604587349895</v>
      </c>
      <c r="L2536" s="137">
        <v>25.0566586578847</v>
      </c>
      <c r="M2536" s="137">
        <v>62.076050758372801</v>
      </c>
      <c r="N2536" s="137">
        <v>11.619710680456301</v>
      </c>
      <c r="O2536" s="137">
        <v>8.3326133238960498</v>
      </c>
      <c r="P2536" s="137">
        <v>18.778592320076601</v>
      </c>
      <c r="Q2536" s="137">
        <v>17.3562793036599</v>
      </c>
      <c r="R2536" s="137">
        <v>8.5921175353859205</v>
      </c>
      <c r="S2536" s="137">
        <v>17.685427698167899</v>
      </c>
      <c r="T2536" s="137">
        <v>26.9902912066567</v>
      </c>
      <c r="U2536" s="137">
        <v>15.3256186783498</v>
      </c>
      <c r="V2536" s="1">
        <v>3324418</v>
      </c>
      <c r="W2536" s="1">
        <v>2124577</v>
      </c>
      <c r="X2536" s="1">
        <v>3399964</v>
      </c>
      <c r="Y2536" s="1">
        <v>4827159</v>
      </c>
      <c r="Z2536" s="1">
        <v>1926222</v>
      </c>
      <c r="AA2536" s="1">
        <v>0</v>
      </c>
      <c r="AB2536" s="1">
        <v>4946684</v>
      </c>
      <c r="AC2536" s="1">
        <v>3055109</v>
      </c>
      <c r="AD2536" s="1">
        <v>3618262</v>
      </c>
      <c r="AE2536" s="1">
        <v>546824</v>
      </c>
      <c r="AH2536" s="136">
        <f t="shared" si="39"/>
        <v>40268</v>
      </c>
      <c r="AI2536" s="177">
        <f>HLOOKUP(附加题模型!$E$2,历史数据!$B$3:$K$5000,ROW(A2534),)</f>
        <v>15.2604587349895</v>
      </c>
      <c r="AJ2536" s="177">
        <f>HLOOKUP(附加题模型!$E$2,历史数据!$L$3:$U$5000,ROW(A2534),)</f>
        <v>15.3256186783498</v>
      </c>
    </row>
    <row r="2537" spans="1:36" x14ac:dyDescent="0.2">
      <c r="A2537" s="148">
        <v>40269</v>
      </c>
      <c r="B2537" s="137">
        <v>25.209629711962201</v>
      </c>
      <c r="C2537" s="137">
        <v>61.619049157697603</v>
      </c>
      <c r="D2537" s="137">
        <v>11.6449161266179</v>
      </c>
      <c r="E2537" s="137">
        <v>8.3326133238960498</v>
      </c>
      <c r="F2537" s="137">
        <v>18.8585012235663</v>
      </c>
      <c r="G2537" s="137">
        <v>17.3562793036599</v>
      </c>
      <c r="H2537" s="137">
        <v>8.6053769760269496</v>
      </c>
      <c r="I2537" s="137">
        <v>17.767021366902199</v>
      </c>
      <c r="J2537" s="137">
        <v>26.9902912066567</v>
      </c>
      <c r="K2537" s="137">
        <v>15.3256186783498</v>
      </c>
      <c r="L2537" s="137">
        <v>26.769934463552001</v>
      </c>
      <c r="M2537" s="137">
        <v>61.999883824926897</v>
      </c>
      <c r="N2537" s="137">
        <v>12.2120386652518</v>
      </c>
      <c r="O2537" s="137">
        <v>8.6184285566418204</v>
      </c>
      <c r="P2537" s="137">
        <v>18.898455675311101</v>
      </c>
      <c r="Q2537" s="137">
        <v>17.3562793036599</v>
      </c>
      <c r="R2537" s="137">
        <v>8.6053769760269496</v>
      </c>
      <c r="S2537" s="137">
        <v>18.011802373105301</v>
      </c>
      <c r="T2537" s="137">
        <v>27.5580481414245</v>
      </c>
      <c r="U2537" s="137">
        <v>15.5341304971029</v>
      </c>
      <c r="V2537" s="1">
        <v>17418405</v>
      </c>
      <c r="W2537" s="1">
        <v>4458212</v>
      </c>
      <c r="X2537" s="1">
        <v>11035440</v>
      </c>
      <c r="Y2537" s="1">
        <v>8127664</v>
      </c>
      <c r="Z2537" s="1">
        <v>1694315</v>
      </c>
      <c r="AA2537" s="1">
        <v>0</v>
      </c>
      <c r="AB2537" s="1">
        <v>5491567</v>
      </c>
      <c r="AC2537" s="1">
        <v>4306869</v>
      </c>
      <c r="AD2537" s="1">
        <v>5356571</v>
      </c>
      <c r="AE2537" s="1">
        <v>808755</v>
      </c>
      <c r="AH2537" s="136">
        <f t="shared" si="39"/>
        <v>40269</v>
      </c>
      <c r="AI2537" s="177">
        <f>HLOOKUP(附加题模型!$E$2,历史数据!$B$3:$K$5000,ROW(A2535),)</f>
        <v>15.3256186783498</v>
      </c>
      <c r="AJ2537" s="177">
        <f>HLOOKUP(附加题模型!$E$2,历史数据!$L$3:$U$5000,ROW(A2535),)</f>
        <v>15.5341304971029</v>
      </c>
    </row>
    <row r="2538" spans="1:36" x14ac:dyDescent="0.2">
      <c r="A2538" s="148">
        <v>40270</v>
      </c>
      <c r="B2538" s="137">
        <v>26.678151831105598</v>
      </c>
      <c r="C2538" s="137">
        <v>61.6952160911435</v>
      </c>
      <c r="D2538" s="137">
        <v>12.136422326767301</v>
      </c>
      <c r="E2538" s="137">
        <v>8.6074356630746802</v>
      </c>
      <c r="F2538" s="137">
        <v>18.778592320076601</v>
      </c>
      <c r="G2538" s="137">
        <v>17.3562793036599</v>
      </c>
      <c r="H2538" s="137">
        <v>8.6318958573090008</v>
      </c>
      <c r="I2538" s="137">
        <v>18.011802373105301</v>
      </c>
      <c r="J2538" s="137">
        <v>27.5580481414245</v>
      </c>
      <c r="K2538" s="137">
        <v>15.5080665197587</v>
      </c>
      <c r="L2538" s="137">
        <v>26.555774987843598</v>
      </c>
      <c r="M2538" s="137">
        <v>62.990053959722999</v>
      </c>
      <c r="N2538" s="137">
        <v>12.035600542121299</v>
      </c>
      <c r="O2538" s="137">
        <v>8.5744569823732402</v>
      </c>
      <c r="P2538" s="137">
        <v>18.885137524729501</v>
      </c>
      <c r="Q2538" s="137">
        <v>17.3562793036599</v>
      </c>
      <c r="R2538" s="137">
        <v>8.5523392134628402</v>
      </c>
      <c r="S2538" s="137">
        <v>17.848615035636598</v>
      </c>
      <c r="T2538" s="137">
        <v>27.339680089590701</v>
      </c>
      <c r="U2538" s="137">
        <v>16.316049817426801</v>
      </c>
      <c r="V2538" s="1">
        <v>9922529</v>
      </c>
      <c r="W2538" s="1">
        <v>5198397</v>
      </c>
      <c r="X2538" s="1">
        <v>5445878</v>
      </c>
      <c r="Y2538" s="1">
        <v>6439003</v>
      </c>
      <c r="Z2538" s="1">
        <v>1426623</v>
      </c>
      <c r="AA2538" s="1">
        <v>0</v>
      </c>
      <c r="AB2538" s="1">
        <v>4385991</v>
      </c>
      <c r="AC2538" s="1">
        <v>3740384</v>
      </c>
      <c r="AD2538" s="1">
        <v>3223683</v>
      </c>
      <c r="AE2538" s="1">
        <v>2549784</v>
      </c>
      <c r="AH2538" s="136">
        <f t="shared" si="39"/>
        <v>40270</v>
      </c>
      <c r="AI2538" s="177">
        <f>HLOOKUP(附加题模型!$E$2,历史数据!$B$3:$K$5000,ROW(A2536),)</f>
        <v>15.5080665197587</v>
      </c>
      <c r="AJ2538" s="177">
        <f>HLOOKUP(附加题模型!$E$2,历史数据!$L$3:$U$5000,ROW(A2536),)</f>
        <v>16.316049817426801</v>
      </c>
    </row>
    <row r="2539" spans="1:36" x14ac:dyDescent="0.2">
      <c r="A2539" s="148">
        <v>40274</v>
      </c>
      <c r="B2539" s="137">
        <v>26.525180777028101</v>
      </c>
      <c r="C2539" s="137">
        <v>62.685386225939602</v>
      </c>
      <c r="D2539" s="137">
        <v>12.035600542121299</v>
      </c>
      <c r="E2539" s="137">
        <v>8.6294214502089694</v>
      </c>
      <c r="F2539" s="137">
        <v>19.244727590433101</v>
      </c>
      <c r="G2539" s="137">
        <v>17.3562793036599</v>
      </c>
      <c r="H2539" s="137">
        <v>8.5523392134628402</v>
      </c>
      <c r="I2539" s="137">
        <v>17.950607121554501</v>
      </c>
      <c r="J2539" s="137">
        <v>27.339680089590701</v>
      </c>
      <c r="K2539" s="137">
        <v>16.342113794770999</v>
      </c>
      <c r="L2539" s="137">
        <v>26.831122885182999</v>
      </c>
      <c r="M2539" s="137">
        <v>63.904057161073297</v>
      </c>
      <c r="N2539" s="137">
        <v>12.2624495575749</v>
      </c>
      <c r="O2539" s="137">
        <v>8.6184285566418204</v>
      </c>
      <c r="P2539" s="137">
        <v>18.885137524729501</v>
      </c>
      <c r="Q2539" s="137">
        <v>17.3562793036599</v>
      </c>
      <c r="R2539" s="137">
        <v>8.5523392134628402</v>
      </c>
      <c r="S2539" s="137">
        <v>17.787419784085799</v>
      </c>
      <c r="T2539" s="137">
        <v>27.994784245092099</v>
      </c>
      <c r="U2539" s="137">
        <v>17.137065103767</v>
      </c>
      <c r="V2539" s="1">
        <v>12383674</v>
      </c>
      <c r="W2539" s="1">
        <v>5474586</v>
      </c>
      <c r="X2539" s="1">
        <v>6967564</v>
      </c>
      <c r="Y2539" s="1">
        <v>5174724</v>
      </c>
      <c r="Z2539" s="1">
        <v>1278839</v>
      </c>
      <c r="AA2539" s="1">
        <v>0</v>
      </c>
      <c r="AB2539" s="1">
        <v>0</v>
      </c>
      <c r="AC2539" s="1">
        <v>2609605</v>
      </c>
      <c r="AD2539" s="1">
        <v>7282422</v>
      </c>
      <c r="AE2539" s="1">
        <v>2732435</v>
      </c>
      <c r="AH2539" s="136">
        <f t="shared" si="39"/>
        <v>40274</v>
      </c>
      <c r="AI2539" s="177">
        <f>HLOOKUP(附加题模型!$E$2,历史数据!$B$3:$K$5000,ROW(A2537),)</f>
        <v>16.342113794770999</v>
      </c>
      <c r="AJ2539" s="177">
        <f>HLOOKUP(附加题模型!$E$2,历史数据!$L$3:$U$5000,ROW(A2537),)</f>
        <v>17.137065103767</v>
      </c>
    </row>
    <row r="2540" spans="1:36" x14ac:dyDescent="0.2">
      <c r="A2540" s="148">
        <v>40275</v>
      </c>
      <c r="B2540" s="137">
        <v>26.708746041921099</v>
      </c>
      <c r="C2540" s="137">
        <v>63.8278902276274</v>
      </c>
      <c r="D2540" s="137">
        <v>12.2246413883326</v>
      </c>
      <c r="E2540" s="137">
        <v>8.5964427695075294</v>
      </c>
      <c r="F2540" s="137">
        <v>19.044955331708898</v>
      </c>
      <c r="G2540" s="137">
        <v>17.3562793036599</v>
      </c>
      <c r="H2540" s="137">
        <v>8.4993014508987308</v>
      </c>
      <c r="I2540" s="137">
        <v>17.787419784085799</v>
      </c>
      <c r="J2540" s="137">
        <v>27.929273829542002</v>
      </c>
      <c r="K2540" s="137">
        <v>17.462864820568701</v>
      </c>
      <c r="L2540" s="137">
        <v>26.463992355397199</v>
      </c>
      <c r="M2540" s="137">
        <v>63.5993894272899</v>
      </c>
      <c r="N2540" s="137">
        <v>12.3254631729786</v>
      </c>
      <c r="O2540" s="137">
        <v>8.4975067274032305</v>
      </c>
      <c r="P2540" s="137">
        <v>18.925091976474299</v>
      </c>
      <c r="Q2540" s="137">
        <v>17.3562793036599</v>
      </c>
      <c r="R2540" s="137">
        <v>8.3799664851294793</v>
      </c>
      <c r="S2540" s="137">
        <v>18.032200790288801</v>
      </c>
      <c r="T2540" s="137">
        <v>27.885600219175199</v>
      </c>
      <c r="U2540" s="137">
        <v>17.189193058455299</v>
      </c>
      <c r="V2540" s="1">
        <v>5676602</v>
      </c>
      <c r="W2540" s="1">
        <v>3753077</v>
      </c>
      <c r="X2540" s="1">
        <v>6386104</v>
      </c>
      <c r="Y2540" s="1">
        <v>5290808</v>
      </c>
      <c r="Z2540" s="1">
        <v>1547490</v>
      </c>
      <c r="AA2540" s="1">
        <v>0</v>
      </c>
      <c r="AB2540" s="1">
        <v>5551500</v>
      </c>
      <c r="AC2540" s="1">
        <v>3756245</v>
      </c>
      <c r="AD2540" s="1">
        <v>4113989</v>
      </c>
      <c r="AE2540" s="1">
        <v>1921199</v>
      </c>
      <c r="AH2540" s="136">
        <f t="shared" si="39"/>
        <v>40275</v>
      </c>
      <c r="AI2540" s="177">
        <f>HLOOKUP(附加题模型!$E$2,历史数据!$B$3:$K$5000,ROW(A2538),)</f>
        <v>17.462864820568701</v>
      </c>
      <c r="AJ2540" s="177">
        <f>HLOOKUP(附加题模型!$E$2,历史数据!$L$3:$U$5000,ROW(A2538),)</f>
        <v>17.189193058455299</v>
      </c>
    </row>
    <row r="2541" spans="1:36" x14ac:dyDescent="0.2">
      <c r="A2541" s="148">
        <v>40276</v>
      </c>
      <c r="B2541" s="137">
        <v>26.463992355397199</v>
      </c>
      <c r="C2541" s="137">
        <v>63.8278902276274</v>
      </c>
      <c r="D2541" s="137">
        <v>12.098614157525001</v>
      </c>
      <c r="E2541" s="137">
        <v>8.4645280467017905</v>
      </c>
      <c r="F2541" s="137">
        <v>18.925091976474299</v>
      </c>
      <c r="G2541" s="137">
        <v>17.3562793036599</v>
      </c>
      <c r="H2541" s="137">
        <v>8.3667070444884502</v>
      </c>
      <c r="I2541" s="137">
        <v>17.950607121554501</v>
      </c>
      <c r="J2541" s="137">
        <v>27.754579388074902</v>
      </c>
      <c r="K2541" s="137">
        <v>17.0719051604067</v>
      </c>
      <c r="L2541" s="137">
        <v>26.463992355397199</v>
      </c>
      <c r="M2541" s="137">
        <v>63.447055560398198</v>
      </c>
      <c r="N2541" s="137">
        <v>11.985189649798199</v>
      </c>
      <c r="O2541" s="137">
        <v>8.3985706852989193</v>
      </c>
      <c r="P2541" s="137">
        <v>18.645410814260401</v>
      </c>
      <c r="Q2541" s="137">
        <v>17.3562793036599</v>
      </c>
      <c r="R2541" s="137">
        <v>8.4064853664115304</v>
      </c>
      <c r="S2541" s="137">
        <v>17.807818201269399</v>
      </c>
      <c r="T2541" s="137">
        <v>27.470700920691002</v>
      </c>
      <c r="U2541" s="137">
        <v>17.2022250471273</v>
      </c>
      <c r="V2541" s="1">
        <v>9732931</v>
      </c>
      <c r="W2541" s="1">
        <v>2351397</v>
      </c>
      <c r="X2541" s="1">
        <v>5259364</v>
      </c>
      <c r="Y2541" s="1">
        <v>5180349</v>
      </c>
      <c r="Z2541" s="1">
        <v>1474783</v>
      </c>
      <c r="AA2541" s="1">
        <v>0</v>
      </c>
      <c r="AB2541" s="1">
        <v>4784572</v>
      </c>
      <c r="AC2541" s="1">
        <v>2781280</v>
      </c>
      <c r="AD2541" s="1">
        <v>3299224</v>
      </c>
      <c r="AE2541" s="1">
        <v>1884755</v>
      </c>
      <c r="AH2541" s="136">
        <f t="shared" si="39"/>
        <v>40276</v>
      </c>
      <c r="AI2541" s="177">
        <f>HLOOKUP(附加题模型!$E$2,历史数据!$B$3:$K$5000,ROW(A2539),)</f>
        <v>17.0719051604067</v>
      </c>
      <c r="AJ2541" s="177">
        <f>HLOOKUP(附加题模型!$E$2,历史数据!$L$3:$U$5000,ROW(A2539),)</f>
        <v>17.2022250471273</v>
      </c>
    </row>
    <row r="2542" spans="1:36" x14ac:dyDescent="0.2">
      <c r="A2542" s="148">
        <v>40277</v>
      </c>
      <c r="B2542" s="137">
        <v>26.311021301319698</v>
      </c>
      <c r="C2542" s="137">
        <v>63.751723294181602</v>
      </c>
      <c r="D2542" s="137">
        <v>11.947381480556</v>
      </c>
      <c r="E2542" s="137">
        <v>8.4095635788660594</v>
      </c>
      <c r="F2542" s="137">
        <v>19.124864235198601</v>
      </c>
      <c r="G2542" s="137">
        <v>17.3562793036599</v>
      </c>
      <c r="H2542" s="137">
        <v>8.4330042476935905</v>
      </c>
      <c r="I2542" s="137">
        <v>17.807818201269399</v>
      </c>
      <c r="J2542" s="137">
        <v>27.208659258490499</v>
      </c>
      <c r="K2542" s="137">
        <v>17.176161069783198</v>
      </c>
      <c r="L2542" s="137">
        <v>26.6169634094746</v>
      </c>
      <c r="M2542" s="137">
        <v>63.980224094519201</v>
      </c>
      <c r="N2542" s="137">
        <v>12.0608059882828</v>
      </c>
      <c r="O2542" s="137">
        <v>8.5084996209703707</v>
      </c>
      <c r="P2542" s="137">
        <v>19.044955331708898</v>
      </c>
      <c r="Q2542" s="137">
        <v>17.3562793036599</v>
      </c>
      <c r="R2542" s="137">
        <v>8.5523392134628402</v>
      </c>
      <c r="S2542" s="137">
        <v>18.1953881277575</v>
      </c>
      <c r="T2542" s="137">
        <v>28.475193959126401</v>
      </c>
      <c r="U2542" s="137">
        <v>17.267384990487699</v>
      </c>
      <c r="V2542" s="1">
        <v>6776003</v>
      </c>
      <c r="W2542" s="1">
        <v>3942061</v>
      </c>
      <c r="X2542" s="1">
        <v>3857036</v>
      </c>
      <c r="Y2542" s="1">
        <v>4533461</v>
      </c>
      <c r="Z2542" s="1">
        <v>7556123</v>
      </c>
      <c r="AA2542" s="1">
        <v>0</v>
      </c>
      <c r="AB2542" s="1">
        <v>5057194</v>
      </c>
      <c r="AC2542" s="1">
        <v>4039636</v>
      </c>
      <c r="AD2542" s="1">
        <v>8001337</v>
      </c>
      <c r="AE2542" s="1">
        <v>1921832</v>
      </c>
      <c r="AH2542" s="136">
        <f t="shared" si="39"/>
        <v>40277</v>
      </c>
      <c r="AI2542" s="177">
        <f>HLOOKUP(附加题模型!$E$2,历史数据!$B$3:$K$5000,ROW(A2540),)</f>
        <v>17.176161069783198</v>
      </c>
      <c r="AJ2542" s="177">
        <f>HLOOKUP(附加题模型!$E$2,历史数据!$L$3:$U$5000,ROW(A2540),)</f>
        <v>17.267384990487699</v>
      </c>
    </row>
    <row r="2543" spans="1:36" x14ac:dyDescent="0.2">
      <c r="A2543" s="148">
        <v>40280</v>
      </c>
      <c r="B2543" s="137">
        <v>26.7393402527366</v>
      </c>
      <c r="C2543" s="137">
        <v>63.8278902276274</v>
      </c>
      <c r="D2543" s="137">
        <v>12.0608059882828</v>
      </c>
      <c r="E2543" s="137">
        <v>8.5194925145375198</v>
      </c>
      <c r="F2543" s="137">
        <v>18.658728964842101</v>
      </c>
      <c r="G2543" s="137">
        <v>17.3562793036599</v>
      </c>
      <c r="H2543" s="137">
        <v>8.5921175353859205</v>
      </c>
      <c r="I2543" s="137">
        <v>18.1953881277575</v>
      </c>
      <c r="J2543" s="137">
        <v>28.3004995176594</v>
      </c>
      <c r="K2543" s="137">
        <v>17.853824480730601</v>
      </c>
      <c r="L2543" s="137">
        <v>26.953499728444999</v>
      </c>
      <c r="M2543" s="137">
        <v>61.923716891481099</v>
      </c>
      <c r="N2543" s="137">
        <v>12.0229978190405</v>
      </c>
      <c r="O2543" s="137">
        <v>8.6843859180447005</v>
      </c>
      <c r="P2543" s="137">
        <v>18.632092663678801</v>
      </c>
      <c r="Q2543" s="137">
        <v>17.3562793036599</v>
      </c>
      <c r="R2543" s="137">
        <v>8.7512308230782505</v>
      </c>
      <c r="S2543" s="137">
        <v>18.2973802136754</v>
      </c>
      <c r="T2543" s="137">
        <v>29.348666166461602</v>
      </c>
      <c r="U2543" s="137">
        <v>17.3586089111921</v>
      </c>
      <c r="V2543" s="1">
        <v>7596024</v>
      </c>
      <c r="W2543" s="1">
        <v>5417688</v>
      </c>
      <c r="X2543" s="1">
        <v>5109686</v>
      </c>
      <c r="Y2543" s="1">
        <v>7182436</v>
      </c>
      <c r="Z2543" s="1">
        <v>3911794</v>
      </c>
      <c r="AA2543" s="1">
        <v>0</v>
      </c>
      <c r="AB2543" s="1">
        <v>8155234</v>
      </c>
      <c r="AC2543" s="1">
        <v>4990201</v>
      </c>
      <c r="AD2543" s="1">
        <v>13277342</v>
      </c>
      <c r="AE2543" s="1">
        <v>3986706</v>
      </c>
      <c r="AH2543" s="136">
        <f t="shared" si="39"/>
        <v>40280</v>
      </c>
      <c r="AI2543" s="177">
        <f>HLOOKUP(附加题模型!$E$2,历史数据!$B$3:$K$5000,ROW(A2541),)</f>
        <v>17.853824480730601</v>
      </c>
      <c r="AJ2543" s="177">
        <f>HLOOKUP(附加题模型!$E$2,历史数据!$L$3:$U$5000,ROW(A2541),)</f>
        <v>17.3586089111921</v>
      </c>
    </row>
    <row r="2544" spans="1:36" x14ac:dyDescent="0.2">
      <c r="A2544" s="148">
        <v>40281</v>
      </c>
      <c r="B2544" s="137">
        <v>26.953499728444999</v>
      </c>
      <c r="C2544" s="137">
        <v>61.771383024589298</v>
      </c>
      <c r="D2544" s="137">
        <v>11.9221760343945</v>
      </c>
      <c r="E2544" s="137">
        <v>8.6404143437761096</v>
      </c>
      <c r="F2544" s="137">
        <v>18.658728964842101</v>
      </c>
      <c r="G2544" s="137">
        <v>17.3562793036599</v>
      </c>
      <c r="H2544" s="137">
        <v>8.6186364166679805</v>
      </c>
      <c r="I2544" s="137">
        <v>18.256583379308299</v>
      </c>
      <c r="J2544" s="137">
        <v>29.348666166461602</v>
      </c>
      <c r="K2544" s="137">
        <v>17.267384990487699</v>
      </c>
      <c r="L2544" s="137">
        <v>27.259441836599802</v>
      </c>
      <c r="M2544" s="137">
        <v>60.476545156009799</v>
      </c>
      <c r="N2544" s="137">
        <v>11.5566970650526</v>
      </c>
      <c r="O2544" s="137">
        <v>8.3655920045974792</v>
      </c>
      <c r="P2544" s="137">
        <v>18.818546771821399</v>
      </c>
      <c r="Q2544" s="137">
        <v>17.3562793036599</v>
      </c>
      <c r="R2544" s="137">
        <v>8.4595231289756398</v>
      </c>
      <c r="S2544" s="137">
        <v>17.869013452820202</v>
      </c>
      <c r="T2544" s="137">
        <v>28.8682564524273</v>
      </c>
      <c r="U2544" s="137">
        <v>17.006745217046301</v>
      </c>
      <c r="V2544" s="1">
        <v>11884027</v>
      </c>
      <c r="W2544" s="1">
        <v>3788006</v>
      </c>
      <c r="X2544" s="1">
        <v>5601470</v>
      </c>
      <c r="Y2544" s="1">
        <v>6446346</v>
      </c>
      <c r="Z2544" s="1">
        <v>4769886</v>
      </c>
      <c r="AA2544" s="1">
        <v>0</v>
      </c>
      <c r="AB2544" s="1">
        <v>8016868</v>
      </c>
      <c r="AC2544" s="1">
        <v>4330458</v>
      </c>
      <c r="AD2544" s="1">
        <v>8213996</v>
      </c>
      <c r="AE2544" s="1">
        <v>2603181</v>
      </c>
      <c r="AH2544" s="136">
        <f t="shared" si="39"/>
        <v>40281</v>
      </c>
      <c r="AI2544" s="177">
        <f>HLOOKUP(附加题模型!$E$2,历史数据!$B$3:$K$5000,ROW(A2542),)</f>
        <v>17.267384990487699</v>
      </c>
      <c r="AJ2544" s="177">
        <f>HLOOKUP(附加题模型!$E$2,历史数据!$L$3:$U$5000,ROW(A2542),)</f>
        <v>17.006745217046301</v>
      </c>
    </row>
    <row r="2545" spans="1:36" x14ac:dyDescent="0.2">
      <c r="A2545" s="148">
        <v>40282</v>
      </c>
      <c r="B2545" s="137">
        <v>27.2288476257844</v>
      </c>
      <c r="C2545" s="137">
        <v>60.248044355672199</v>
      </c>
      <c r="D2545" s="137">
        <v>11.632313403537101</v>
      </c>
      <c r="E2545" s="137">
        <v>8.3216204303289008</v>
      </c>
      <c r="F2545" s="137">
        <v>19.044955331708898</v>
      </c>
      <c r="G2545" s="137">
        <v>17.3562793036599</v>
      </c>
      <c r="H2545" s="137">
        <v>8.4064853664115304</v>
      </c>
      <c r="I2545" s="137">
        <v>17.807818201269399</v>
      </c>
      <c r="J2545" s="137">
        <v>28.8682564524273</v>
      </c>
      <c r="K2545" s="137">
        <v>16.798233398293299</v>
      </c>
      <c r="L2545" s="137">
        <v>29.064500274713598</v>
      </c>
      <c r="M2545" s="137">
        <v>60.552712089455603</v>
      </c>
      <c r="N2545" s="137">
        <v>11.657518849698601</v>
      </c>
      <c r="O2545" s="137">
        <v>8.4645280467017905</v>
      </c>
      <c r="P2545" s="137">
        <v>19.910635119513799</v>
      </c>
      <c r="Q2545" s="137">
        <v>17.3562793036599</v>
      </c>
      <c r="R2545" s="137">
        <v>8.5390797728218093</v>
      </c>
      <c r="S2545" s="137">
        <v>18.358575465226199</v>
      </c>
      <c r="T2545" s="137">
        <v>29.348666166461602</v>
      </c>
      <c r="U2545" s="137">
        <v>17.0588731717346</v>
      </c>
      <c r="V2545" s="1">
        <v>31540536</v>
      </c>
      <c r="W2545" s="1">
        <v>2263685</v>
      </c>
      <c r="X2545" s="1">
        <v>2504374</v>
      </c>
      <c r="Y2545" s="1">
        <v>3896043</v>
      </c>
      <c r="Z2545" s="1">
        <v>5877896</v>
      </c>
      <c r="AA2545" s="1">
        <v>0</v>
      </c>
      <c r="AB2545" s="1">
        <v>3867542</v>
      </c>
      <c r="AC2545" s="1">
        <v>4227964</v>
      </c>
      <c r="AD2545" s="1">
        <v>6137254</v>
      </c>
      <c r="AE2545" s="1">
        <v>1550723</v>
      </c>
      <c r="AH2545" s="136">
        <f t="shared" si="39"/>
        <v>40282</v>
      </c>
      <c r="AI2545" s="177">
        <f>HLOOKUP(附加题模型!$E$2,历史数据!$B$3:$K$5000,ROW(A2543),)</f>
        <v>16.798233398293299</v>
      </c>
      <c r="AJ2545" s="177">
        <f>HLOOKUP(附加题模型!$E$2,历史数据!$L$3:$U$5000,ROW(A2543),)</f>
        <v>17.0588731717346</v>
      </c>
    </row>
    <row r="2546" spans="1:36" x14ac:dyDescent="0.2">
      <c r="A2546" s="148">
        <v>40283</v>
      </c>
      <c r="B2546" s="137">
        <v>28.727963955743299</v>
      </c>
      <c r="C2546" s="137">
        <v>60.552712089455603</v>
      </c>
      <c r="D2546" s="137">
        <v>11.619710680456301</v>
      </c>
      <c r="E2546" s="137">
        <v>8.2996346431946098</v>
      </c>
      <c r="F2546" s="137">
        <v>19.7108628607896</v>
      </c>
      <c r="G2546" s="137">
        <v>17.3562793036599</v>
      </c>
      <c r="H2546" s="137">
        <v>8.5523392134628402</v>
      </c>
      <c r="I2546" s="137">
        <v>18.419770716776998</v>
      </c>
      <c r="J2546" s="137">
        <v>29.479686997561899</v>
      </c>
      <c r="K2546" s="137">
        <v>17.2804169791597</v>
      </c>
      <c r="L2546" s="137">
        <v>29.339848172052999</v>
      </c>
      <c r="M2546" s="137">
        <v>59.029373420538498</v>
      </c>
      <c r="N2546" s="137">
        <v>11.531491618891099</v>
      </c>
      <c r="O2546" s="137">
        <v>8.1017625589859996</v>
      </c>
      <c r="P2546" s="137">
        <v>19.764135463116101</v>
      </c>
      <c r="Q2546" s="137">
        <v>17.3562793036599</v>
      </c>
      <c r="R2546" s="137">
        <v>8.4197448070525596</v>
      </c>
      <c r="S2546" s="137">
        <v>18.460567551144099</v>
      </c>
      <c r="T2546" s="137">
        <v>29.7854022701292</v>
      </c>
      <c r="U2546" s="137">
        <v>16.8242973756374</v>
      </c>
      <c r="V2546" s="1">
        <v>17386704</v>
      </c>
      <c r="W2546" s="1">
        <v>3507299</v>
      </c>
      <c r="X2546" s="1">
        <v>2081905</v>
      </c>
      <c r="Y2546" s="1">
        <v>14136087</v>
      </c>
      <c r="Z2546" s="1">
        <v>3169516</v>
      </c>
      <c r="AA2546" s="1">
        <v>0</v>
      </c>
      <c r="AB2546" s="1">
        <v>4189140</v>
      </c>
      <c r="AC2546" s="1">
        <v>4907872</v>
      </c>
      <c r="AD2546" s="1">
        <v>6676876</v>
      </c>
      <c r="AE2546" s="1">
        <v>958339</v>
      </c>
      <c r="AH2546" s="136">
        <f t="shared" si="39"/>
        <v>40283</v>
      </c>
      <c r="AI2546" s="177">
        <f>HLOOKUP(附加题模型!$E$2,历史数据!$B$3:$K$5000,ROW(A2544),)</f>
        <v>17.2804169791597</v>
      </c>
      <c r="AJ2546" s="177">
        <f>HLOOKUP(附加题模型!$E$2,历史数据!$L$3:$U$5000,ROW(A2544),)</f>
        <v>16.8242973756374</v>
      </c>
    </row>
    <row r="2547" spans="1:36" x14ac:dyDescent="0.2">
      <c r="A2547" s="148">
        <v>40284</v>
      </c>
      <c r="B2547" s="137">
        <v>29.095094485529099</v>
      </c>
      <c r="C2547" s="137">
        <v>58.648538753309197</v>
      </c>
      <c r="D2547" s="137">
        <v>11.5440943419718</v>
      </c>
      <c r="E2547" s="137">
        <v>8.1017625589859996</v>
      </c>
      <c r="F2547" s="137">
        <v>19.8440443666058</v>
      </c>
      <c r="G2547" s="137">
        <v>17.3562793036599</v>
      </c>
      <c r="H2547" s="137">
        <v>8.3534476038474192</v>
      </c>
      <c r="I2547" s="137">
        <v>18.399372299593399</v>
      </c>
      <c r="J2547" s="137">
        <v>29.654381439028899</v>
      </c>
      <c r="K2547" s="137">
        <v>17.2152570357994</v>
      </c>
      <c r="L2547" s="137">
        <v>29.921138177547299</v>
      </c>
      <c r="M2547" s="137">
        <v>59.1817072874302</v>
      </c>
      <c r="N2547" s="137">
        <v>11.4180671111643</v>
      </c>
      <c r="O2547" s="137">
        <v>8.1017625589859996</v>
      </c>
      <c r="P2547" s="137">
        <v>19.8440443666058</v>
      </c>
      <c r="Q2547" s="137">
        <v>17.3562793036599</v>
      </c>
      <c r="R2547" s="137">
        <v>8.3667070444884502</v>
      </c>
      <c r="S2547" s="137">
        <v>18.725746974530701</v>
      </c>
      <c r="T2547" s="137">
        <v>29.086624504261099</v>
      </c>
      <c r="U2547" s="137">
        <v>17.006745217046301</v>
      </c>
      <c r="V2547" s="1">
        <v>21912318</v>
      </c>
      <c r="W2547" s="1">
        <v>2450329</v>
      </c>
      <c r="X2547" s="1">
        <v>2546136</v>
      </c>
      <c r="Y2547" s="1">
        <v>0</v>
      </c>
      <c r="Z2547" s="1">
        <v>2653226</v>
      </c>
      <c r="AA2547" s="1">
        <v>0</v>
      </c>
      <c r="AB2547" s="1">
        <v>3457010</v>
      </c>
      <c r="AC2547" s="1">
        <v>5956006</v>
      </c>
      <c r="AD2547" s="1">
        <v>5581400</v>
      </c>
      <c r="AE2547" s="1">
        <v>2473711</v>
      </c>
      <c r="AH2547" s="136">
        <f t="shared" si="39"/>
        <v>40284</v>
      </c>
      <c r="AI2547" s="177">
        <f>HLOOKUP(附加题模型!$E$2,历史数据!$B$3:$K$5000,ROW(A2545),)</f>
        <v>17.2152570357994</v>
      </c>
      <c r="AJ2547" s="177">
        <f>HLOOKUP(附加题模型!$E$2,历史数据!$L$3:$U$5000,ROW(A2545),)</f>
        <v>17.006745217046301</v>
      </c>
    </row>
    <row r="2548" spans="1:36" x14ac:dyDescent="0.2">
      <c r="A2548" s="148">
        <v>40287</v>
      </c>
      <c r="B2548" s="137">
        <v>29.890543966731801</v>
      </c>
      <c r="C2548" s="137">
        <v>58.572371819863399</v>
      </c>
      <c r="D2548" s="137">
        <v>11.531491618891099</v>
      </c>
      <c r="E2548" s="137">
        <v>8.1017625589859996</v>
      </c>
      <c r="F2548" s="137">
        <v>19.883998818350602</v>
      </c>
      <c r="G2548" s="137">
        <v>17.3562793036599</v>
      </c>
      <c r="H2548" s="137">
        <v>8.2738909600012605</v>
      </c>
      <c r="I2548" s="137">
        <v>18.705348557347101</v>
      </c>
      <c r="J2548" s="137">
        <v>28.606214790226701</v>
      </c>
      <c r="K2548" s="137">
        <v>17.006745217046301</v>
      </c>
      <c r="L2548" s="137">
        <v>27.748949209647702</v>
      </c>
      <c r="M2548" s="137">
        <v>56.211196883041801</v>
      </c>
      <c r="N2548" s="137">
        <v>10.9013554648533</v>
      </c>
      <c r="O2548" s="137">
        <v>8.1017625589859996</v>
      </c>
      <c r="P2548" s="137">
        <v>18.951728277637599</v>
      </c>
      <c r="Q2548" s="137">
        <v>17.3562793036599</v>
      </c>
      <c r="R2548" s="137">
        <v>8.4595231289756398</v>
      </c>
      <c r="S2548" s="137">
        <v>17.665029280984299</v>
      </c>
      <c r="T2548" s="137">
        <v>27.5580481414245</v>
      </c>
      <c r="U2548" s="137">
        <v>16.811265386965299</v>
      </c>
      <c r="V2548" s="1">
        <v>16059871</v>
      </c>
      <c r="W2548" s="1">
        <v>3350800</v>
      </c>
      <c r="X2548" s="1">
        <v>4494347</v>
      </c>
      <c r="Y2548" s="1">
        <v>0</v>
      </c>
      <c r="Z2548" s="1">
        <v>2630700</v>
      </c>
      <c r="AA2548" s="1">
        <v>0</v>
      </c>
      <c r="AB2548" s="1">
        <v>8534409</v>
      </c>
      <c r="AC2548" s="1">
        <v>7691692</v>
      </c>
      <c r="AD2548" s="1">
        <v>5257158</v>
      </c>
      <c r="AE2548" s="1">
        <v>1937043</v>
      </c>
      <c r="AH2548" s="136">
        <f t="shared" si="39"/>
        <v>40287</v>
      </c>
      <c r="AI2548" s="177">
        <f>HLOOKUP(附加题模型!$E$2,历史数据!$B$3:$K$5000,ROW(A2546),)</f>
        <v>17.006745217046301</v>
      </c>
      <c r="AJ2548" s="177">
        <f>HLOOKUP(附加题模型!$E$2,历史数据!$L$3:$U$5000,ROW(A2546),)</f>
        <v>16.811265386965299</v>
      </c>
    </row>
    <row r="2549" spans="1:36" x14ac:dyDescent="0.2">
      <c r="A2549" s="148">
        <v>40288</v>
      </c>
      <c r="B2549" s="137">
        <v>27.534789733939199</v>
      </c>
      <c r="C2549" s="137">
        <v>55.525694482029103</v>
      </c>
      <c r="D2549" s="137">
        <v>10.9643690802571</v>
      </c>
      <c r="E2549" s="137">
        <v>8.1017625589859996</v>
      </c>
      <c r="F2549" s="137">
        <v>18.911773825892698</v>
      </c>
      <c r="G2549" s="137">
        <v>17.3562793036599</v>
      </c>
      <c r="H2549" s="137">
        <v>8.4595231289756398</v>
      </c>
      <c r="I2549" s="137">
        <v>17.58343561225</v>
      </c>
      <c r="J2549" s="137">
        <v>27.427027310324199</v>
      </c>
      <c r="K2549" s="137">
        <v>16.2899858400827</v>
      </c>
      <c r="L2549" s="137">
        <v>30.533022393857099</v>
      </c>
      <c r="M2549" s="137">
        <v>54.230856613449603</v>
      </c>
      <c r="N2549" s="137">
        <v>10.8887527417725</v>
      </c>
      <c r="O2549" s="137">
        <v>8.1017625589859996</v>
      </c>
      <c r="P2549" s="137">
        <v>19.4711361503205</v>
      </c>
      <c r="Q2549" s="137">
        <v>17.3562793036599</v>
      </c>
      <c r="R2549" s="137">
        <v>9.30812733000141</v>
      </c>
      <c r="S2549" s="137">
        <v>17.420248274781301</v>
      </c>
      <c r="T2549" s="137">
        <v>26.8155967651896</v>
      </c>
      <c r="U2549" s="137">
        <v>16.8373293643095</v>
      </c>
      <c r="V2549" s="1">
        <v>23540700</v>
      </c>
      <c r="W2549" s="1">
        <v>2661009</v>
      </c>
      <c r="X2549" s="1">
        <v>3039678</v>
      </c>
      <c r="Y2549" s="1">
        <v>0</v>
      </c>
      <c r="Z2549" s="1">
        <v>2909372</v>
      </c>
      <c r="AA2549" s="1">
        <v>0</v>
      </c>
      <c r="AB2549" s="1">
        <v>49530121</v>
      </c>
      <c r="AC2549" s="1">
        <v>4477179</v>
      </c>
      <c r="AD2549" s="1">
        <v>8281736</v>
      </c>
      <c r="AE2549" s="1">
        <v>1280037</v>
      </c>
      <c r="AH2549" s="136">
        <f t="shared" si="39"/>
        <v>40288</v>
      </c>
      <c r="AI2549" s="177">
        <f>HLOOKUP(附加题模型!$E$2,历史数据!$B$3:$K$5000,ROW(A2547),)</f>
        <v>16.2899858400827</v>
      </c>
      <c r="AJ2549" s="177">
        <f>HLOOKUP(附加题模型!$E$2,历史数据!$L$3:$U$5000,ROW(A2547),)</f>
        <v>16.8373293643095</v>
      </c>
    </row>
    <row r="2550" spans="1:36" x14ac:dyDescent="0.2">
      <c r="A2550" s="148">
        <v>40289</v>
      </c>
      <c r="B2550" s="137">
        <v>30.502428183041602</v>
      </c>
      <c r="C2550" s="137">
        <v>53.9261888796661</v>
      </c>
      <c r="D2550" s="137">
        <v>10.8887527417725</v>
      </c>
      <c r="E2550" s="137">
        <v>8.1017625589859996</v>
      </c>
      <c r="F2550" s="137">
        <v>19.4711361503205</v>
      </c>
      <c r="G2550" s="137">
        <v>17.3562793036599</v>
      </c>
      <c r="H2550" s="137">
        <v>9.0164196358987994</v>
      </c>
      <c r="I2550" s="137">
        <v>17.4814435263321</v>
      </c>
      <c r="J2550" s="137">
        <v>27.033964817023399</v>
      </c>
      <c r="K2550" s="137">
        <v>16.707009477588802</v>
      </c>
      <c r="L2550" s="137">
        <v>30.777776080380999</v>
      </c>
      <c r="M2550" s="137">
        <v>54.840192081016397</v>
      </c>
      <c r="N2550" s="137">
        <v>11.039985418741599</v>
      </c>
      <c r="O2550" s="137">
        <v>8.1017625589859996</v>
      </c>
      <c r="P2550" s="137">
        <v>20.483315594523301</v>
      </c>
      <c r="Q2550" s="137">
        <v>17.3562793036599</v>
      </c>
      <c r="R2550" s="137">
        <v>9.2816084487193606</v>
      </c>
      <c r="S2550" s="137">
        <v>17.930208704370902</v>
      </c>
      <c r="T2550" s="137">
        <v>27.427027310324199</v>
      </c>
      <c r="U2550" s="137">
        <v>17.006745217046301</v>
      </c>
      <c r="V2550" s="1">
        <v>27311830</v>
      </c>
      <c r="W2550" s="1">
        <v>1925589</v>
      </c>
      <c r="X2550" s="1">
        <v>3841287</v>
      </c>
      <c r="Y2550" s="1">
        <v>0</v>
      </c>
      <c r="Z2550" s="1">
        <v>4126696</v>
      </c>
      <c r="AA2550" s="1">
        <v>0</v>
      </c>
      <c r="AB2550" s="1">
        <v>35357567</v>
      </c>
      <c r="AC2550" s="1">
        <v>4143296</v>
      </c>
      <c r="AD2550" s="1">
        <v>6594695</v>
      </c>
      <c r="AE2550" s="1">
        <v>1414013</v>
      </c>
      <c r="AH2550" s="136">
        <f t="shared" si="39"/>
        <v>40289</v>
      </c>
      <c r="AI2550" s="177">
        <f>HLOOKUP(附加题模型!$E$2,历史数据!$B$3:$K$5000,ROW(A2548),)</f>
        <v>16.707009477588802</v>
      </c>
      <c r="AJ2550" s="177">
        <f>HLOOKUP(附加题模型!$E$2,历史数据!$L$3:$U$5000,ROW(A2548),)</f>
        <v>17.006745217046301</v>
      </c>
    </row>
    <row r="2551" spans="1:36" x14ac:dyDescent="0.2">
      <c r="A2551" s="148">
        <v>40290</v>
      </c>
      <c r="B2551" s="137">
        <v>30.594210815488001</v>
      </c>
      <c r="C2551" s="137">
        <v>54.840192081016397</v>
      </c>
      <c r="D2551" s="137">
        <v>10.9517663571763</v>
      </c>
      <c r="E2551" s="137">
        <v>8.1017625589859996</v>
      </c>
      <c r="F2551" s="137">
        <v>20.536588196849699</v>
      </c>
      <c r="G2551" s="137">
        <v>17.3562793036599</v>
      </c>
      <c r="H2551" s="137">
        <v>9.14901404230908</v>
      </c>
      <c r="I2551" s="137">
        <v>17.746622949718699</v>
      </c>
      <c r="J2551" s="137">
        <v>27.252332868857199</v>
      </c>
      <c r="K2551" s="137">
        <v>17.2022250471273</v>
      </c>
      <c r="L2551" s="137">
        <v>30.257674496517701</v>
      </c>
      <c r="M2551" s="137">
        <v>54.154689680003699</v>
      </c>
      <c r="N2551" s="137">
        <v>10.6114928339959</v>
      </c>
      <c r="O2551" s="137">
        <v>8.1017625589859996</v>
      </c>
      <c r="P2551" s="137">
        <v>20.896178262553299</v>
      </c>
      <c r="Q2551" s="137">
        <v>17.3562793036599</v>
      </c>
      <c r="R2551" s="137">
        <v>9.0031601952577809</v>
      </c>
      <c r="S2551" s="137">
        <v>18.644153305796401</v>
      </c>
      <c r="T2551" s="137">
        <v>26.9247807911065</v>
      </c>
      <c r="U2551" s="137">
        <v>16.850361352981501</v>
      </c>
      <c r="V2551" s="1">
        <v>22118566</v>
      </c>
      <c r="W2551" s="1">
        <v>1424935</v>
      </c>
      <c r="X2551" s="1">
        <v>4432396</v>
      </c>
      <c r="Y2551" s="1">
        <v>0</v>
      </c>
      <c r="Z2551" s="1">
        <v>3775000</v>
      </c>
      <c r="AA2551" s="1">
        <v>0</v>
      </c>
      <c r="AB2551" s="1">
        <v>17448205</v>
      </c>
      <c r="AC2551" s="1">
        <v>7944969</v>
      </c>
      <c r="AD2551" s="1">
        <v>5425727</v>
      </c>
      <c r="AE2551" s="1">
        <v>900318</v>
      </c>
      <c r="AH2551" s="136">
        <f t="shared" si="39"/>
        <v>40290</v>
      </c>
      <c r="AI2551" s="177">
        <f>HLOOKUP(附加题模型!$E$2,历史数据!$B$3:$K$5000,ROW(A2549),)</f>
        <v>17.2022250471273</v>
      </c>
      <c r="AJ2551" s="177">
        <f>HLOOKUP(附加题模型!$E$2,历史数据!$L$3:$U$5000,ROW(A2549),)</f>
        <v>16.850361352981501</v>
      </c>
    </row>
    <row r="2552" spans="1:36" x14ac:dyDescent="0.2">
      <c r="A2552" s="148">
        <v>40291</v>
      </c>
      <c r="B2552" s="137">
        <v>30.288268707333199</v>
      </c>
      <c r="C2552" s="137">
        <v>54.002355813111997</v>
      </c>
      <c r="D2552" s="137">
        <v>10.6114928339959</v>
      </c>
      <c r="E2552" s="137">
        <v>8.4095635788660594</v>
      </c>
      <c r="F2552" s="137">
        <v>20.896178262553299</v>
      </c>
      <c r="G2552" s="137">
        <v>17.3562793036599</v>
      </c>
      <c r="H2552" s="137">
        <v>9.0031601952577809</v>
      </c>
      <c r="I2552" s="137">
        <v>18.644153305796401</v>
      </c>
      <c r="J2552" s="137">
        <v>26.859270375556399</v>
      </c>
      <c r="K2552" s="137">
        <v>16.6809455002447</v>
      </c>
      <c r="L2552" s="137">
        <v>31.206095031797801</v>
      </c>
      <c r="M2552" s="137">
        <v>55.449527548583298</v>
      </c>
      <c r="N2552" s="137">
        <v>10.6114928339959</v>
      </c>
      <c r="O2552" s="137">
        <v>8.91523668295474</v>
      </c>
      <c r="P2552" s="137">
        <v>20.8162693590636</v>
      </c>
      <c r="Q2552" s="137">
        <v>17.3562793036599</v>
      </c>
      <c r="R2552" s="137">
        <v>9.4142028551296306</v>
      </c>
      <c r="S2552" s="137">
        <v>18.8889343119994</v>
      </c>
      <c r="T2552" s="137">
        <v>27.951110634725399</v>
      </c>
      <c r="U2552" s="137">
        <v>16.6809455002447</v>
      </c>
      <c r="V2552" s="1">
        <v>22587573</v>
      </c>
      <c r="W2552" s="1">
        <v>2098662</v>
      </c>
      <c r="X2552" s="1">
        <v>0</v>
      </c>
      <c r="Y2552" s="1">
        <v>8608093</v>
      </c>
      <c r="Z2552" s="1">
        <v>2940110</v>
      </c>
      <c r="AA2552" s="1">
        <v>0</v>
      </c>
      <c r="AB2552" s="1">
        <v>20889865</v>
      </c>
      <c r="AC2552" s="1">
        <v>10854814</v>
      </c>
      <c r="AD2552" s="1">
        <v>6419359</v>
      </c>
      <c r="AE2552" s="1">
        <v>1078496</v>
      </c>
      <c r="AH2552" s="136">
        <f t="shared" si="39"/>
        <v>40291</v>
      </c>
      <c r="AI2552" s="177">
        <f>HLOOKUP(附加题模型!$E$2,历史数据!$B$3:$K$5000,ROW(A2550),)</f>
        <v>16.6809455002447</v>
      </c>
      <c r="AJ2552" s="177">
        <f>HLOOKUP(附加题模型!$E$2,历史数据!$L$3:$U$5000,ROW(A2550),)</f>
        <v>16.6809455002447</v>
      </c>
    </row>
    <row r="2553" spans="1:36" x14ac:dyDescent="0.2">
      <c r="A2553" s="148">
        <v>40294</v>
      </c>
      <c r="B2553" s="137">
        <v>31.206095031797801</v>
      </c>
      <c r="C2553" s="137">
        <v>55.221026748245698</v>
      </c>
      <c r="D2553" s="137">
        <v>10.082178464604199</v>
      </c>
      <c r="E2553" s="137">
        <v>8.9372224700890293</v>
      </c>
      <c r="F2553" s="137">
        <v>20.762996756737198</v>
      </c>
      <c r="G2553" s="137">
        <v>17.3562793036599</v>
      </c>
      <c r="H2553" s="137">
        <v>9.2418301267962697</v>
      </c>
      <c r="I2553" s="137">
        <v>18.8277390604487</v>
      </c>
      <c r="J2553" s="137">
        <v>27.8419266088085</v>
      </c>
      <c r="K2553" s="137">
        <v>16.6809455002447</v>
      </c>
      <c r="L2553" s="137">
        <v>31.206095031797801</v>
      </c>
      <c r="M2553" s="137">
        <v>54.307023546895401</v>
      </c>
      <c r="N2553" s="137">
        <v>10.082178464604199</v>
      </c>
      <c r="O2553" s="137">
        <v>9.0471514057604896</v>
      </c>
      <c r="P2553" s="137">
        <v>20.6964060038291</v>
      </c>
      <c r="Q2553" s="137">
        <v>17.3562793036599</v>
      </c>
      <c r="R2553" s="137">
        <v>9.1622734829501091</v>
      </c>
      <c r="S2553" s="137">
        <v>18.950129563550199</v>
      </c>
      <c r="T2553" s="137">
        <v>28.606214790226701</v>
      </c>
      <c r="U2553" s="137">
        <v>16.5245616361799</v>
      </c>
      <c r="V2553" s="1">
        <v>0</v>
      </c>
      <c r="W2553" s="1">
        <v>1478101</v>
      </c>
      <c r="X2553" s="1">
        <v>1934700</v>
      </c>
      <c r="Y2553" s="1">
        <v>26482149</v>
      </c>
      <c r="Z2553" s="1">
        <v>2589447</v>
      </c>
      <c r="AA2553" s="1">
        <v>0</v>
      </c>
      <c r="AB2553" s="1">
        <v>22208492</v>
      </c>
      <c r="AC2553" s="1">
        <v>5850014</v>
      </c>
      <c r="AD2553" s="1">
        <v>8313506</v>
      </c>
      <c r="AE2553" s="1">
        <v>928713</v>
      </c>
      <c r="AH2553" s="136">
        <f t="shared" si="39"/>
        <v>40294</v>
      </c>
      <c r="AI2553" s="177">
        <f>HLOOKUP(附加题模型!$E$2,历史数据!$B$3:$K$5000,ROW(A2551),)</f>
        <v>16.6809455002447</v>
      </c>
      <c r="AJ2553" s="177">
        <f>HLOOKUP(附加题模型!$E$2,历史数据!$L$3:$U$5000,ROW(A2551),)</f>
        <v>16.5245616361799</v>
      </c>
    </row>
    <row r="2554" spans="1:36" x14ac:dyDescent="0.2">
      <c r="A2554" s="148">
        <v>40295</v>
      </c>
      <c r="B2554" s="137">
        <v>31.206095031797801</v>
      </c>
      <c r="C2554" s="137">
        <v>54.459357413787103</v>
      </c>
      <c r="D2554" s="137">
        <v>9.5780695413739902</v>
      </c>
      <c r="E2554" s="137">
        <v>9.0141727250590495</v>
      </c>
      <c r="F2554" s="137">
        <v>20.5765426485946</v>
      </c>
      <c r="G2554" s="137">
        <v>17.3562793036599</v>
      </c>
      <c r="H2554" s="137">
        <v>9.0827168391039397</v>
      </c>
      <c r="I2554" s="137">
        <v>18.8277390604487</v>
      </c>
      <c r="J2554" s="137">
        <v>28.562541179859998</v>
      </c>
      <c r="K2554" s="137">
        <v>16.2899858400827</v>
      </c>
      <c r="L2554" s="137">
        <v>28.972717642267199</v>
      </c>
      <c r="M2554" s="137">
        <v>51.945848610073902</v>
      </c>
      <c r="N2554" s="137">
        <v>9.5780695413739902</v>
      </c>
      <c r="O2554" s="137">
        <v>8.8272935344175796</v>
      </c>
      <c r="P2554" s="137">
        <v>20.097089227656401</v>
      </c>
      <c r="Q2554" s="137">
        <v>17.3562793036599</v>
      </c>
      <c r="R2554" s="137">
        <v>8.6716741792320793</v>
      </c>
      <c r="S2554" s="137">
        <v>18.7461453917143</v>
      </c>
      <c r="T2554" s="137">
        <v>29.2613189457281</v>
      </c>
      <c r="U2554" s="137">
        <v>15.8990261799207</v>
      </c>
      <c r="V2554" s="1">
        <v>15326487</v>
      </c>
      <c r="W2554" s="1">
        <v>2911705</v>
      </c>
      <c r="X2554" s="1">
        <v>948400</v>
      </c>
      <c r="Y2554" s="1">
        <v>12663698</v>
      </c>
      <c r="Z2554" s="1">
        <v>2504934</v>
      </c>
      <c r="AA2554" s="1">
        <v>0</v>
      </c>
      <c r="AB2554" s="1">
        <v>11842199</v>
      </c>
      <c r="AC2554" s="1">
        <v>4987600</v>
      </c>
      <c r="AD2554" s="1">
        <v>10413053</v>
      </c>
      <c r="AE2554" s="1">
        <v>2431350</v>
      </c>
      <c r="AH2554" s="136">
        <f t="shared" si="39"/>
        <v>40295</v>
      </c>
      <c r="AI2554" s="177">
        <f>HLOOKUP(附加题模型!$E$2,历史数据!$B$3:$K$5000,ROW(A2552),)</f>
        <v>16.2899858400827</v>
      </c>
      <c r="AJ2554" s="177">
        <f>HLOOKUP(附加题模型!$E$2,历史数据!$L$3:$U$5000,ROW(A2552),)</f>
        <v>15.8990261799207</v>
      </c>
    </row>
    <row r="2555" spans="1:36" x14ac:dyDescent="0.2">
      <c r="A2555" s="148">
        <v>40296</v>
      </c>
      <c r="B2555" s="137">
        <v>28.452616058403901</v>
      </c>
      <c r="C2555" s="137">
        <v>51.565013942844601</v>
      </c>
      <c r="D2555" s="137">
        <v>9.0991660643052903</v>
      </c>
      <c r="E2555" s="137">
        <v>8.7063717051789808</v>
      </c>
      <c r="F2555" s="137">
        <v>19.7108628607896</v>
      </c>
      <c r="G2555" s="137">
        <v>17.3562793036599</v>
      </c>
      <c r="H2555" s="137">
        <v>8.6186364166679805</v>
      </c>
      <c r="I2555" s="137">
        <v>18.542161219878501</v>
      </c>
      <c r="J2555" s="137">
        <v>28.977440478344199</v>
      </c>
      <c r="K2555" s="137">
        <v>15.768706293199999</v>
      </c>
      <c r="L2555" s="137">
        <v>27.351224469046301</v>
      </c>
      <c r="M2555" s="137">
        <v>50.9556784752778</v>
      </c>
      <c r="N2555" s="137">
        <v>9.1999878489513307</v>
      </c>
      <c r="O2555" s="137">
        <v>8.4975067274032305</v>
      </c>
      <c r="P2555" s="137">
        <v>20.230270733472601</v>
      </c>
      <c r="Q2555" s="137">
        <v>17.3562793036599</v>
      </c>
      <c r="R2555" s="137">
        <v>8.7910091450013308</v>
      </c>
      <c r="S2555" s="137">
        <v>19.154113735386002</v>
      </c>
      <c r="T2555" s="137">
        <v>27.099475232573599</v>
      </c>
      <c r="U2555" s="137">
        <v>15.7165783385118</v>
      </c>
      <c r="V2555" s="1">
        <v>12544772</v>
      </c>
      <c r="W2555" s="1">
        <v>1362848</v>
      </c>
      <c r="X2555" s="1">
        <v>9754348</v>
      </c>
      <c r="Y2555" s="1">
        <v>7620080</v>
      </c>
      <c r="Z2555" s="1">
        <v>1585082</v>
      </c>
      <c r="AA2555" s="1">
        <v>0</v>
      </c>
      <c r="AB2555" s="1">
        <v>7345731</v>
      </c>
      <c r="AC2555" s="1">
        <v>8041615</v>
      </c>
      <c r="AD2555" s="1">
        <v>10200149</v>
      </c>
      <c r="AE2555" s="1">
        <v>517343</v>
      </c>
      <c r="AH2555" s="136">
        <f t="shared" si="39"/>
        <v>40296</v>
      </c>
      <c r="AI2555" s="177">
        <f>HLOOKUP(附加题模型!$E$2,历史数据!$B$3:$K$5000,ROW(A2553),)</f>
        <v>15.768706293199999</v>
      </c>
      <c r="AJ2555" s="177">
        <f>HLOOKUP(附加题模型!$E$2,历史数据!$L$3:$U$5000,ROW(A2553),)</f>
        <v>15.7165783385118</v>
      </c>
    </row>
    <row r="2556" spans="1:36" x14ac:dyDescent="0.2">
      <c r="A2556" s="148">
        <v>40297</v>
      </c>
      <c r="B2556" s="137">
        <v>26.922905517629498</v>
      </c>
      <c r="C2556" s="137">
        <v>51.260346209061197</v>
      </c>
      <c r="D2556" s="137">
        <v>9.1999878489513307</v>
      </c>
      <c r="E2556" s="137">
        <v>8.5304854081046599</v>
      </c>
      <c r="F2556" s="137">
        <v>19.9639077218403</v>
      </c>
      <c r="G2556" s="137">
        <v>17.3562793036599</v>
      </c>
      <c r="H2556" s="137">
        <v>8.8573063482064693</v>
      </c>
      <c r="I2556" s="137">
        <v>19.235707404120301</v>
      </c>
      <c r="J2556" s="137">
        <v>26.968454401473299</v>
      </c>
      <c r="K2556" s="137">
        <v>15.755674304528</v>
      </c>
      <c r="L2556" s="137">
        <v>27.871326052909598</v>
      </c>
      <c r="M2556" s="137">
        <v>50.422509941156797</v>
      </c>
      <c r="N2556" s="137">
        <v>9.1999878489513307</v>
      </c>
      <c r="O2556" s="137">
        <v>8.1347412396874397</v>
      </c>
      <c r="P2556" s="137">
        <v>19.3379546445044</v>
      </c>
      <c r="Q2556" s="137">
        <v>17.3562793036599</v>
      </c>
      <c r="R2556" s="137">
        <v>8.1280371129499507</v>
      </c>
      <c r="S2556" s="137">
        <v>18.6849501401636</v>
      </c>
      <c r="T2556" s="137">
        <v>25.199673181619598</v>
      </c>
      <c r="U2556" s="137">
        <v>15.6253544178073</v>
      </c>
      <c r="V2556" s="1">
        <v>19109628</v>
      </c>
      <c r="W2556" s="1">
        <v>1274747</v>
      </c>
      <c r="X2556" s="1">
        <v>0</v>
      </c>
      <c r="Y2556" s="1">
        <v>7183925</v>
      </c>
      <c r="Z2556" s="1">
        <v>1694430</v>
      </c>
      <c r="AA2556" s="1">
        <v>0</v>
      </c>
      <c r="AB2556" s="1">
        <v>9296755</v>
      </c>
      <c r="AC2556" s="1">
        <v>7316542</v>
      </c>
      <c r="AD2556" s="1">
        <v>12449385</v>
      </c>
      <c r="AE2556" s="1">
        <v>1008248</v>
      </c>
      <c r="AH2556" s="136">
        <f t="shared" si="39"/>
        <v>40297</v>
      </c>
      <c r="AI2556" s="177">
        <f>HLOOKUP(附加题模型!$E$2,历史数据!$B$3:$K$5000,ROW(A2554),)</f>
        <v>15.755674304528</v>
      </c>
      <c r="AJ2556" s="177">
        <f>HLOOKUP(附加题模型!$E$2,历史数据!$L$3:$U$5000,ROW(A2554),)</f>
        <v>15.6253544178073</v>
      </c>
    </row>
    <row r="2557" spans="1:36" x14ac:dyDescent="0.2">
      <c r="A2557" s="148">
        <v>40298</v>
      </c>
      <c r="B2557" s="137">
        <v>27.871326052909598</v>
      </c>
      <c r="C2557" s="137">
        <v>50.574843808048499</v>
      </c>
      <c r="D2557" s="137">
        <v>8.74628981804414</v>
      </c>
      <c r="E2557" s="137">
        <v>8.0687838782845596</v>
      </c>
      <c r="F2557" s="137">
        <v>19.3379546445044</v>
      </c>
      <c r="G2557" s="137">
        <v>17.3562793036599</v>
      </c>
      <c r="H2557" s="137">
        <v>7.9689238252576198</v>
      </c>
      <c r="I2557" s="137">
        <v>18.501364385511302</v>
      </c>
      <c r="J2557" s="137">
        <v>25.090489155702699</v>
      </c>
      <c r="K2557" s="137">
        <v>15.6905143611677</v>
      </c>
      <c r="L2557" s="137">
        <v>27.871326052909598</v>
      </c>
      <c r="M2557" s="137">
        <v>49.127672072577198</v>
      </c>
      <c r="N2557" s="137">
        <v>8.74628981804414</v>
      </c>
      <c r="O2557" s="137">
        <v>7.6510539227330501</v>
      </c>
      <c r="P2557" s="137">
        <v>18.7120015671685</v>
      </c>
      <c r="Q2557" s="137">
        <v>17.3562793036599</v>
      </c>
      <c r="R2557" s="137">
        <v>7.5976594873088503</v>
      </c>
      <c r="S2557" s="137">
        <v>18.0933960418396</v>
      </c>
      <c r="T2557" s="137">
        <v>24.173343338000802</v>
      </c>
      <c r="U2557" s="137">
        <v>15.2865227123336</v>
      </c>
      <c r="V2557" s="1">
        <v>0</v>
      </c>
      <c r="W2557" s="1">
        <v>1842408</v>
      </c>
      <c r="X2557" s="1">
        <v>2512283</v>
      </c>
      <c r="Y2557" s="1">
        <v>6853503</v>
      </c>
      <c r="Z2557" s="1">
        <v>2168180</v>
      </c>
      <c r="AA2557" s="1">
        <v>0</v>
      </c>
      <c r="AB2557" s="1">
        <v>8428843</v>
      </c>
      <c r="AC2557" s="1">
        <v>4669444</v>
      </c>
      <c r="AD2557" s="1">
        <v>5184902</v>
      </c>
      <c r="AE2557" s="1">
        <v>2214630</v>
      </c>
      <c r="AH2557" s="136">
        <f t="shared" si="39"/>
        <v>40298</v>
      </c>
      <c r="AI2557" s="177">
        <f>HLOOKUP(附加题模型!$E$2,历史数据!$B$3:$K$5000,ROW(A2555),)</f>
        <v>15.6905143611677</v>
      </c>
      <c r="AJ2557" s="177">
        <f>HLOOKUP(附加题模型!$E$2,历史数据!$L$3:$U$5000,ROW(A2555),)</f>
        <v>15.2865227123336</v>
      </c>
    </row>
    <row r="2558" spans="1:36" x14ac:dyDescent="0.2">
      <c r="A2558" s="148">
        <v>40302</v>
      </c>
      <c r="B2558" s="137">
        <v>26.463992355397199</v>
      </c>
      <c r="C2558" s="137">
        <v>48.823004338793801</v>
      </c>
      <c r="D2558" s="137">
        <v>8.3177972332984602</v>
      </c>
      <c r="E2558" s="137">
        <v>7.5631107741958896</v>
      </c>
      <c r="F2558" s="137">
        <v>18.3790478026282</v>
      </c>
      <c r="G2558" s="137">
        <v>17.3562793036599</v>
      </c>
      <c r="H2558" s="137">
        <v>7.50484340282165</v>
      </c>
      <c r="I2558" s="137">
        <v>17.746622949718699</v>
      </c>
      <c r="J2558" s="137">
        <v>23.714770429149802</v>
      </c>
      <c r="K2558" s="137">
        <v>14.8825310634996</v>
      </c>
      <c r="L2558" s="137">
        <v>26.463992355397199</v>
      </c>
      <c r="M2558" s="137">
        <v>46.766497135755699</v>
      </c>
      <c r="N2558" s="137">
        <v>8.5320435256713001</v>
      </c>
      <c r="O2558" s="137">
        <v>7.5081463063601603</v>
      </c>
      <c r="P2558" s="137">
        <v>18.831864922403</v>
      </c>
      <c r="Q2558" s="137">
        <v>17.3562793036599</v>
      </c>
      <c r="R2558" s="137">
        <v>7.6109189279498697</v>
      </c>
      <c r="S2558" s="137">
        <v>18.970527980733699</v>
      </c>
      <c r="T2558" s="137">
        <v>23.823954455066701</v>
      </c>
      <c r="U2558" s="137">
        <v>14.8043391314672</v>
      </c>
      <c r="V2558" s="1">
        <v>2652500</v>
      </c>
      <c r="W2558" s="1">
        <v>2009009</v>
      </c>
      <c r="X2558" s="1">
        <v>3561238</v>
      </c>
      <c r="Y2558" s="1">
        <v>3323054</v>
      </c>
      <c r="Z2558" s="1">
        <v>1414412</v>
      </c>
      <c r="AA2558" s="1">
        <v>0</v>
      </c>
      <c r="AB2558" s="1">
        <v>4103596</v>
      </c>
      <c r="AC2558" s="1">
        <v>8313595</v>
      </c>
      <c r="AD2558" s="1">
        <v>3116837</v>
      </c>
      <c r="AE2558" s="1">
        <v>1061193</v>
      </c>
      <c r="AH2558" s="136">
        <f t="shared" si="39"/>
        <v>40302</v>
      </c>
      <c r="AI2558" s="177">
        <f>HLOOKUP(附加题模型!$E$2,历史数据!$B$3:$K$5000,ROW(A2556),)</f>
        <v>14.8825310634996</v>
      </c>
      <c r="AJ2558" s="177">
        <f>HLOOKUP(附加题模型!$E$2,历史数据!$L$3:$U$5000,ROW(A2556),)</f>
        <v>14.8043391314672</v>
      </c>
    </row>
    <row r="2559" spans="1:36" x14ac:dyDescent="0.2">
      <c r="A2559" s="148">
        <v>40303</v>
      </c>
      <c r="B2559" s="137">
        <v>25.148441290331199</v>
      </c>
      <c r="C2559" s="137">
        <v>47.147331802985001</v>
      </c>
      <c r="D2559" s="137">
        <v>8.4312217410252597</v>
      </c>
      <c r="E2559" s="137">
        <v>7.4311960513901401</v>
      </c>
      <c r="F2559" s="137">
        <v>18.645410814260401</v>
      </c>
      <c r="G2559" s="137">
        <v>17.3562793036599</v>
      </c>
      <c r="H2559" s="137">
        <v>7.50484340282165</v>
      </c>
      <c r="I2559" s="137">
        <v>18.7869422260815</v>
      </c>
      <c r="J2559" s="137">
        <v>23.736607234333199</v>
      </c>
      <c r="K2559" s="137">
        <v>14.3221555506007</v>
      </c>
      <c r="L2559" s="137">
        <v>25.148441290331199</v>
      </c>
      <c r="M2559" s="137">
        <v>47.680500337105897</v>
      </c>
      <c r="N2559" s="137">
        <v>8.6958789257211198</v>
      </c>
      <c r="O2559" s="137">
        <v>7.7719757519716497</v>
      </c>
      <c r="P2559" s="137">
        <v>19.204773138688299</v>
      </c>
      <c r="Q2559" s="137">
        <v>17.3562793036599</v>
      </c>
      <c r="R2559" s="137">
        <v>7.8628483001294001</v>
      </c>
      <c r="S2559" s="137">
        <v>19.317301072854701</v>
      </c>
      <c r="T2559" s="137">
        <v>24.915794714235599</v>
      </c>
      <c r="U2559" s="137">
        <v>15.195298791629099</v>
      </c>
      <c r="V2559" s="1">
        <v>1325900</v>
      </c>
      <c r="W2559" s="1">
        <v>2007311</v>
      </c>
      <c r="X2559" s="1">
        <v>1830003</v>
      </c>
      <c r="Y2559" s="1">
        <v>3860616</v>
      </c>
      <c r="Z2559" s="1">
        <v>1801011</v>
      </c>
      <c r="AA2559" s="1">
        <v>0</v>
      </c>
      <c r="AB2559" s="1">
        <v>4114077</v>
      </c>
      <c r="AC2559" s="1">
        <v>14096650</v>
      </c>
      <c r="AD2559" s="1">
        <v>4360808</v>
      </c>
      <c r="AE2559" s="1">
        <v>1493883</v>
      </c>
      <c r="AH2559" s="136">
        <f t="shared" si="39"/>
        <v>40303</v>
      </c>
      <c r="AI2559" s="177">
        <f>HLOOKUP(附加题模型!$E$2,历史数据!$B$3:$K$5000,ROW(A2557),)</f>
        <v>14.3221555506007</v>
      </c>
      <c r="AJ2559" s="177">
        <f>HLOOKUP(附加题模型!$E$2,历史数据!$L$3:$U$5000,ROW(A2557),)</f>
        <v>15.195298791629099</v>
      </c>
    </row>
    <row r="2560" spans="1:36" x14ac:dyDescent="0.2">
      <c r="A2560" s="148">
        <v>40304</v>
      </c>
      <c r="B2560" s="137">
        <v>23.894078646896201</v>
      </c>
      <c r="C2560" s="137">
        <v>48.366002738118603</v>
      </c>
      <c r="D2560" s="137">
        <v>8.6706734795596105</v>
      </c>
      <c r="E2560" s="137">
        <v>7.7499899648373498</v>
      </c>
      <c r="F2560" s="137">
        <v>19.2180912892699</v>
      </c>
      <c r="G2560" s="137">
        <v>17.3562793036599</v>
      </c>
      <c r="H2560" s="137">
        <v>7.84958885948837</v>
      </c>
      <c r="I2560" s="137">
        <v>19.133715318202398</v>
      </c>
      <c r="J2560" s="137">
        <v>24.850284298685501</v>
      </c>
      <c r="K2560" s="137">
        <v>14.9476910068599</v>
      </c>
      <c r="L2560" s="137">
        <v>23.9552670685271</v>
      </c>
      <c r="M2560" s="137">
        <v>46.461829401972203</v>
      </c>
      <c r="N2560" s="137">
        <v>8.5950571410750793</v>
      </c>
      <c r="O2560" s="137">
        <v>7.4202031578229999</v>
      </c>
      <c r="P2560" s="137">
        <v>19.044955331708898</v>
      </c>
      <c r="Q2560" s="137">
        <v>17.3562793036599</v>
      </c>
      <c r="R2560" s="137">
        <v>7.66395669051398</v>
      </c>
      <c r="S2560" s="137">
        <v>18.338177048042599</v>
      </c>
      <c r="T2560" s="137">
        <v>23.867628065433401</v>
      </c>
      <c r="U2560" s="137">
        <v>14.6349232787303</v>
      </c>
      <c r="V2560" s="1">
        <v>17007885</v>
      </c>
      <c r="W2560" s="1">
        <v>1560779</v>
      </c>
      <c r="X2560" s="1">
        <v>2210261</v>
      </c>
      <c r="Y2560" s="1">
        <v>3633630</v>
      </c>
      <c r="Z2560" s="1">
        <v>1720532</v>
      </c>
      <c r="AA2560" s="1">
        <v>0</v>
      </c>
      <c r="AB2560" s="1">
        <v>5364544</v>
      </c>
      <c r="AC2560" s="1">
        <v>7768047</v>
      </c>
      <c r="AD2560" s="1">
        <v>3585171</v>
      </c>
      <c r="AE2560" s="1">
        <v>1283130</v>
      </c>
      <c r="AH2560" s="136">
        <f t="shared" si="39"/>
        <v>40304</v>
      </c>
      <c r="AI2560" s="177">
        <f>HLOOKUP(附加题模型!$E$2,历史数据!$B$3:$K$5000,ROW(A2558),)</f>
        <v>14.9476910068599</v>
      </c>
      <c r="AJ2560" s="177">
        <f>HLOOKUP(附加题模型!$E$2,历史数据!$L$3:$U$5000,ROW(A2558),)</f>
        <v>14.6349232787303</v>
      </c>
    </row>
    <row r="2561" spans="1:36" x14ac:dyDescent="0.2">
      <c r="A2561" s="148">
        <v>40305</v>
      </c>
      <c r="B2561" s="137">
        <v>23.9552670685271</v>
      </c>
      <c r="C2561" s="137">
        <v>45.852493934405402</v>
      </c>
      <c r="D2561" s="137">
        <v>8.4438244641060205</v>
      </c>
      <c r="E2561" s="137">
        <v>7.2113381800472398</v>
      </c>
      <c r="F2561" s="137">
        <v>18.672047115423702</v>
      </c>
      <c r="G2561" s="137">
        <v>17.3562793036599</v>
      </c>
      <c r="H2561" s="137">
        <v>7.4915839621806199</v>
      </c>
      <c r="I2561" s="137">
        <v>17.5630371950664</v>
      </c>
      <c r="J2561" s="137">
        <v>23.3435447410323</v>
      </c>
      <c r="K2561" s="137">
        <v>14.3351875392728</v>
      </c>
      <c r="L2561" s="137">
        <v>23.9552670685271</v>
      </c>
      <c r="M2561" s="137">
        <v>45.928660867851299</v>
      </c>
      <c r="N2561" s="137">
        <v>8.6832762026403696</v>
      </c>
      <c r="O2561" s="137">
        <v>7.2882884350172601</v>
      </c>
      <c r="P2561" s="137">
        <v>17.806367327618698</v>
      </c>
      <c r="Q2561" s="137">
        <v>17.3562793036599</v>
      </c>
      <c r="R2561" s="137">
        <v>7.53136228410371</v>
      </c>
      <c r="S2561" s="137">
        <v>17.971005538738101</v>
      </c>
      <c r="T2561" s="137">
        <v>23.4527287669492</v>
      </c>
      <c r="U2561" s="137">
        <v>14.5306673693538</v>
      </c>
      <c r="V2561" s="1">
        <v>0</v>
      </c>
      <c r="W2561" s="1">
        <v>1511517</v>
      </c>
      <c r="X2561" s="1">
        <v>1391118</v>
      </c>
      <c r="Y2561" s="1">
        <v>3154478</v>
      </c>
      <c r="Z2561" s="1">
        <v>2976578</v>
      </c>
      <c r="AA2561" s="1">
        <v>0</v>
      </c>
      <c r="AB2561" s="1">
        <v>4729089</v>
      </c>
      <c r="AC2561" s="1">
        <v>5154701</v>
      </c>
      <c r="AD2561" s="1">
        <v>2869828</v>
      </c>
      <c r="AE2561" s="1">
        <v>604252</v>
      </c>
      <c r="AH2561" s="136">
        <f t="shared" si="39"/>
        <v>40305</v>
      </c>
      <c r="AI2561" s="177">
        <f>HLOOKUP(附加题模型!$E$2,历史数据!$B$3:$K$5000,ROW(A2559),)</f>
        <v>14.3351875392728</v>
      </c>
      <c r="AJ2561" s="177">
        <f>HLOOKUP(附加题模型!$E$2,历史数据!$L$3:$U$5000,ROW(A2559),)</f>
        <v>14.5306673693538</v>
      </c>
    </row>
    <row r="2562" spans="1:36" x14ac:dyDescent="0.2">
      <c r="A2562" s="148">
        <v>40308</v>
      </c>
      <c r="B2562" s="137">
        <v>25.148441290331199</v>
      </c>
      <c r="C2562" s="137">
        <v>46.080994734743001</v>
      </c>
      <c r="D2562" s="137">
        <v>8.6328653103173494</v>
      </c>
      <c r="E2562" s="137">
        <v>7.3652386899872697</v>
      </c>
      <c r="F2562" s="137">
        <v>17.193732400864398</v>
      </c>
      <c r="G2562" s="137">
        <v>17.3562793036599</v>
      </c>
      <c r="H2562" s="137">
        <v>7.54462172474474</v>
      </c>
      <c r="I2562" s="137">
        <v>17.971005538738101</v>
      </c>
      <c r="J2562" s="137">
        <v>23.583749598049501</v>
      </c>
      <c r="K2562" s="137">
        <v>14.6870512334186</v>
      </c>
      <c r="L2562" s="137">
        <v>25.148441290331199</v>
      </c>
      <c r="M2562" s="137">
        <v>46.385662468526398</v>
      </c>
      <c r="N2562" s="137">
        <v>8.5068380795097909</v>
      </c>
      <c r="O2562" s="137">
        <v>7.2223310736143898</v>
      </c>
      <c r="P2562" s="137">
        <v>17.446777261915098</v>
      </c>
      <c r="Q2562" s="137">
        <v>17.3562793036599</v>
      </c>
      <c r="R2562" s="137">
        <v>7.67721613115501</v>
      </c>
      <c r="S2562" s="137">
        <v>17.971005538738101</v>
      </c>
      <c r="T2562" s="137">
        <v>22.8849718321814</v>
      </c>
      <c r="U2562" s="137">
        <v>14.309123561928599</v>
      </c>
      <c r="V2562" s="1">
        <v>13302104</v>
      </c>
      <c r="W2562" s="1">
        <v>1155009</v>
      </c>
      <c r="X2562" s="1">
        <v>1452562</v>
      </c>
      <c r="Y2562" s="1">
        <v>2818290</v>
      </c>
      <c r="Z2562" s="1">
        <v>2049059</v>
      </c>
      <c r="AA2562" s="1">
        <v>0</v>
      </c>
      <c r="AB2562" s="1">
        <v>4197685</v>
      </c>
      <c r="AC2562" s="1">
        <v>0</v>
      </c>
      <c r="AD2562" s="1">
        <v>2816600</v>
      </c>
      <c r="AE2562" s="1">
        <v>367220</v>
      </c>
      <c r="AH2562" s="136">
        <f t="shared" si="39"/>
        <v>40308</v>
      </c>
      <c r="AI2562" s="177">
        <f>HLOOKUP(附加题模型!$E$2,历史数据!$B$3:$K$5000,ROW(A2560),)</f>
        <v>14.6870512334186</v>
      </c>
      <c r="AJ2562" s="177">
        <f>HLOOKUP(附加题模型!$E$2,历史数据!$L$3:$U$5000,ROW(A2560),)</f>
        <v>14.309123561928599</v>
      </c>
    </row>
    <row r="2563" spans="1:36" x14ac:dyDescent="0.2">
      <c r="A2563" s="148">
        <v>40309</v>
      </c>
      <c r="B2563" s="137">
        <v>26.035673403980301</v>
      </c>
      <c r="C2563" s="137">
        <v>46.994997936093199</v>
      </c>
      <c r="D2563" s="137">
        <v>8.5698516949135701</v>
      </c>
      <c r="E2563" s="137">
        <v>7.3872244771215598</v>
      </c>
      <c r="F2563" s="137">
        <v>17.446777261915098</v>
      </c>
      <c r="G2563" s="137">
        <v>17.3562793036599</v>
      </c>
      <c r="H2563" s="137">
        <v>7.8230699782063198</v>
      </c>
      <c r="I2563" s="137">
        <v>17.950607121554501</v>
      </c>
      <c r="J2563" s="137">
        <v>23.540075987682801</v>
      </c>
      <c r="K2563" s="137">
        <v>13.8790679357505</v>
      </c>
      <c r="L2563" s="137">
        <v>25.1790355011467</v>
      </c>
      <c r="M2563" s="137">
        <v>45.395492333730303</v>
      </c>
      <c r="N2563" s="137">
        <v>8.2421808948139308</v>
      </c>
      <c r="O2563" s="137">
        <v>7.2113381800472398</v>
      </c>
      <c r="P2563" s="137">
        <v>17.446777261915098</v>
      </c>
      <c r="Q2563" s="137">
        <v>17.3562793036599</v>
      </c>
      <c r="R2563" s="137">
        <v>7.4518056402575397</v>
      </c>
      <c r="S2563" s="137">
        <v>16.175944826582601</v>
      </c>
      <c r="T2563" s="137">
        <v>22.077010040396299</v>
      </c>
      <c r="U2563" s="137">
        <v>14.1397077091918</v>
      </c>
      <c r="V2563" s="1">
        <v>13493257</v>
      </c>
      <c r="W2563" s="1">
        <v>1263074</v>
      </c>
      <c r="X2563" s="1">
        <v>1763601</v>
      </c>
      <c r="Y2563" s="1">
        <v>3823946</v>
      </c>
      <c r="Z2563" s="1">
        <v>0</v>
      </c>
      <c r="AA2563" s="1">
        <v>0</v>
      </c>
      <c r="AB2563" s="1">
        <v>4128653</v>
      </c>
      <c r="AC2563" s="1">
        <v>11212497</v>
      </c>
      <c r="AD2563" s="1">
        <v>2938201</v>
      </c>
      <c r="AE2563" s="1">
        <v>633059</v>
      </c>
      <c r="AH2563" s="136">
        <f t="shared" si="39"/>
        <v>40309</v>
      </c>
      <c r="AI2563" s="177">
        <f>HLOOKUP(附加题模型!$E$2,历史数据!$B$3:$K$5000,ROW(A2561),)</f>
        <v>13.8790679357505</v>
      </c>
      <c r="AJ2563" s="177">
        <f>HLOOKUP(附加题模型!$E$2,历史数据!$L$3:$U$5000,ROW(A2561),)</f>
        <v>14.1397077091918</v>
      </c>
    </row>
    <row r="2564" spans="1:36" x14ac:dyDescent="0.2">
      <c r="A2564" s="148">
        <v>40310</v>
      </c>
      <c r="B2564" s="137">
        <v>24.750716549729798</v>
      </c>
      <c r="C2564" s="137">
        <v>45.395492333730303</v>
      </c>
      <c r="D2564" s="137">
        <v>8.1917700024909106</v>
      </c>
      <c r="E2564" s="137">
        <v>7.1563737122115096</v>
      </c>
      <c r="F2564" s="137">
        <v>17.047232744466701</v>
      </c>
      <c r="G2564" s="137">
        <v>17.3562793036599</v>
      </c>
      <c r="H2564" s="137">
        <v>7.3987678776934303</v>
      </c>
      <c r="I2564" s="137">
        <v>15.7271796485438</v>
      </c>
      <c r="J2564" s="137">
        <v>21.836805183379202</v>
      </c>
      <c r="K2564" s="137">
        <v>13.787844015046</v>
      </c>
      <c r="L2564" s="137">
        <v>25.209629711962201</v>
      </c>
      <c r="M2564" s="137">
        <v>45.547826200621998</v>
      </c>
      <c r="N2564" s="137">
        <v>7.8262910331490101</v>
      </c>
      <c r="O2564" s="137">
        <v>7.2223310736143898</v>
      </c>
      <c r="P2564" s="137">
        <v>15.7154176863052</v>
      </c>
      <c r="Q2564" s="137">
        <v>17.3562793036599</v>
      </c>
      <c r="R2564" s="137">
        <v>7.1070601835908196</v>
      </c>
      <c r="S2564" s="137">
        <v>15.217219218954201</v>
      </c>
      <c r="T2564" s="137">
        <v>22.0988468455797</v>
      </c>
      <c r="U2564" s="137">
        <v>13.6705561169974</v>
      </c>
      <c r="V2564" s="1">
        <v>5939509</v>
      </c>
      <c r="W2564" s="1">
        <v>1194727</v>
      </c>
      <c r="X2564" s="1">
        <v>2748193</v>
      </c>
      <c r="Y2564" s="1">
        <v>2810276</v>
      </c>
      <c r="Z2564" s="1">
        <v>2105681</v>
      </c>
      <c r="AA2564" s="1">
        <v>0</v>
      </c>
      <c r="AB2564" s="1">
        <v>4451744</v>
      </c>
      <c r="AC2564" s="1">
        <v>4261376</v>
      </c>
      <c r="AD2564" s="1">
        <v>3229990</v>
      </c>
      <c r="AE2564" s="1">
        <v>783385</v>
      </c>
      <c r="AH2564" s="136">
        <f t="shared" si="39"/>
        <v>40310</v>
      </c>
      <c r="AI2564" s="177">
        <f>HLOOKUP(附加题模型!$E$2,历史数据!$B$3:$K$5000,ROW(A2562),)</f>
        <v>13.787844015046</v>
      </c>
      <c r="AJ2564" s="177">
        <f>HLOOKUP(附加题模型!$E$2,历史数据!$L$3:$U$5000,ROW(A2562),)</f>
        <v>13.6705561169974</v>
      </c>
    </row>
    <row r="2565" spans="1:36" x14ac:dyDescent="0.2">
      <c r="A2565" s="148">
        <v>40311</v>
      </c>
      <c r="B2565" s="137">
        <v>24.781310760545299</v>
      </c>
      <c r="C2565" s="137">
        <v>45.7001600675137</v>
      </c>
      <c r="D2565" s="137">
        <v>7.6246474638569302</v>
      </c>
      <c r="E2565" s="137">
        <v>7.2443168607486799</v>
      </c>
      <c r="F2565" s="137">
        <v>15.821962890958099</v>
      </c>
      <c r="G2565" s="137">
        <v>17.3562793036599</v>
      </c>
      <c r="H2565" s="137">
        <v>7.1468385055138999</v>
      </c>
      <c r="I2565" s="137">
        <v>15.2988128876885</v>
      </c>
      <c r="J2565" s="137">
        <v>22.120683650763102</v>
      </c>
      <c r="K2565" s="137">
        <v>13.6705561169974</v>
      </c>
      <c r="L2565" s="137">
        <v>25.362600766039598</v>
      </c>
      <c r="M2565" s="137">
        <v>46.461829401972203</v>
      </c>
      <c r="N2565" s="137">
        <v>7.6498529100184403</v>
      </c>
      <c r="O2565" s="137">
        <v>7.3652386899872697</v>
      </c>
      <c r="P2565" s="137">
        <v>16.221507408406602</v>
      </c>
      <c r="Q2565" s="137">
        <v>17.3562793036599</v>
      </c>
      <c r="R2565" s="137">
        <v>7.2131357087190402</v>
      </c>
      <c r="S2565" s="137">
        <v>15.6047891454423</v>
      </c>
      <c r="T2565" s="137">
        <v>22.601093364797499</v>
      </c>
      <c r="U2565" s="137">
        <v>13.774812026373899</v>
      </c>
      <c r="V2565" s="1">
        <v>5693951</v>
      </c>
      <c r="W2565" s="1">
        <v>1848936</v>
      </c>
      <c r="X2565" s="1">
        <v>4843914</v>
      </c>
      <c r="Y2565" s="1">
        <v>2997550</v>
      </c>
      <c r="Z2565" s="1">
        <v>1599600</v>
      </c>
      <c r="AA2565" s="1">
        <v>0</v>
      </c>
      <c r="AB2565" s="1">
        <v>5254242</v>
      </c>
      <c r="AC2565" s="1">
        <v>3117811</v>
      </c>
      <c r="AD2565" s="1">
        <v>2920695</v>
      </c>
      <c r="AE2565" s="1">
        <v>875845</v>
      </c>
      <c r="AH2565" s="136">
        <f t="shared" si="39"/>
        <v>40311</v>
      </c>
      <c r="AI2565" s="177">
        <f>HLOOKUP(附加题模型!$E$2,历史数据!$B$3:$K$5000,ROW(A2563),)</f>
        <v>13.6705561169974</v>
      </c>
      <c r="AJ2565" s="177">
        <f>HLOOKUP(附加题模型!$E$2,历史数据!$L$3:$U$5000,ROW(A2563),)</f>
        <v>13.774812026373899</v>
      </c>
    </row>
    <row r="2566" spans="1:36" x14ac:dyDescent="0.2">
      <c r="A2566" s="148">
        <v>40312</v>
      </c>
      <c r="B2566" s="137">
        <v>25.332006555224101</v>
      </c>
      <c r="C2566" s="137">
        <v>44.8623237996093</v>
      </c>
      <c r="D2566" s="137">
        <v>7.6498529100184403</v>
      </c>
      <c r="E2566" s="137">
        <v>7.2882884350172601</v>
      </c>
      <c r="F2566" s="137">
        <v>16.075007752008801</v>
      </c>
      <c r="G2566" s="137">
        <v>17.3562793036599</v>
      </c>
      <c r="H2566" s="137">
        <v>7.1600979461549299</v>
      </c>
      <c r="I2566" s="137">
        <v>15.502797059524299</v>
      </c>
      <c r="J2566" s="137">
        <v>22.5574197544307</v>
      </c>
      <c r="K2566" s="137">
        <v>13.7487480490298</v>
      </c>
      <c r="L2566" s="137">
        <v>25.240223922777599</v>
      </c>
      <c r="M2566" s="137">
        <v>46.842664069201497</v>
      </c>
      <c r="N2566" s="137">
        <v>7.6498529100184403</v>
      </c>
      <c r="O2566" s="137">
        <v>7.3542457964201304</v>
      </c>
      <c r="P2566" s="137">
        <v>16.0483714508456</v>
      </c>
      <c r="Q2566" s="137">
        <v>17.3562793036599</v>
      </c>
      <c r="R2566" s="137">
        <v>7.1468385055138999</v>
      </c>
      <c r="S2566" s="137">
        <v>15.3600081392393</v>
      </c>
      <c r="T2566" s="137">
        <v>22.3827253129637</v>
      </c>
      <c r="U2566" s="137">
        <v>13.4359803209002</v>
      </c>
      <c r="V2566" s="1">
        <v>3471408</v>
      </c>
      <c r="W2566" s="1">
        <v>1858668</v>
      </c>
      <c r="X2566" s="1">
        <v>0</v>
      </c>
      <c r="Y2566" s="1">
        <v>2743992</v>
      </c>
      <c r="Z2566" s="1">
        <v>1250400</v>
      </c>
      <c r="AA2566" s="1">
        <v>0</v>
      </c>
      <c r="AB2566" s="1">
        <v>3673927</v>
      </c>
      <c r="AC2566" s="1">
        <v>3243605</v>
      </c>
      <c r="AD2566" s="1">
        <v>2761988</v>
      </c>
      <c r="AE2566" s="1">
        <v>779700</v>
      </c>
      <c r="AH2566" s="136">
        <f t="shared" ref="AH2566:AH2629" si="40">A2566</f>
        <v>40312</v>
      </c>
      <c r="AI2566" s="177">
        <f>HLOOKUP(附加题模型!$E$2,历史数据!$B$3:$K$5000,ROW(A2564),)</f>
        <v>13.7487480490298</v>
      </c>
      <c r="AJ2566" s="177">
        <f>HLOOKUP(附加题模型!$E$2,历史数据!$L$3:$U$5000,ROW(A2564),)</f>
        <v>13.4359803209002</v>
      </c>
    </row>
    <row r="2567" spans="1:36" x14ac:dyDescent="0.2">
      <c r="A2567" s="148">
        <v>40315</v>
      </c>
      <c r="B2567" s="137">
        <v>25.117847079515698</v>
      </c>
      <c r="C2567" s="137">
        <v>46.309495535080501</v>
      </c>
      <c r="D2567" s="137">
        <v>7.4986202330493699</v>
      </c>
      <c r="E2567" s="137">
        <v>7.2992813285844003</v>
      </c>
      <c r="F2567" s="137">
        <v>16.0483714508456</v>
      </c>
      <c r="G2567" s="137">
        <v>17.3562793036599</v>
      </c>
      <c r="H2567" s="137">
        <v>7.0275035397446599</v>
      </c>
      <c r="I2567" s="137">
        <v>15.3396097220557</v>
      </c>
      <c r="J2567" s="137">
        <v>22.0333364300296</v>
      </c>
      <c r="K2567" s="137">
        <v>13.1362445814427</v>
      </c>
      <c r="L2567" s="137">
        <v>24.077643911789099</v>
      </c>
      <c r="M2567" s="137">
        <v>44.709989932717598</v>
      </c>
      <c r="N2567" s="137">
        <v>7.2717712175957798</v>
      </c>
      <c r="O2567" s="137">
        <v>6.6177219274213996</v>
      </c>
      <c r="P2567" s="137">
        <v>15.076146458387701</v>
      </c>
      <c r="Q2567" s="137">
        <v>17.3562793036599</v>
      </c>
      <c r="R2567" s="137">
        <v>6.5369042360266301</v>
      </c>
      <c r="S2567" s="137">
        <v>13.891322102021199</v>
      </c>
      <c r="T2567" s="137">
        <v>20.308228820542599</v>
      </c>
      <c r="U2567" s="137">
        <v>12.7583169099528</v>
      </c>
      <c r="V2567" s="1">
        <v>6440209</v>
      </c>
      <c r="W2567" s="1">
        <v>1648110</v>
      </c>
      <c r="X2567" s="1">
        <v>3079860</v>
      </c>
      <c r="Y2567" s="1">
        <v>3665800</v>
      </c>
      <c r="Z2567" s="1">
        <v>1662339</v>
      </c>
      <c r="AA2567" s="1">
        <v>0</v>
      </c>
      <c r="AB2567" s="1">
        <v>6022027</v>
      </c>
      <c r="AC2567" s="1">
        <v>4675882</v>
      </c>
      <c r="AD2567" s="1">
        <v>4519086</v>
      </c>
      <c r="AE2567" s="1">
        <v>1372800</v>
      </c>
      <c r="AH2567" s="136">
        <f t="shared" si="40"/>
        <v>40315</v>
      </c>
      <c r="AI2567" s="177">
        <f>HLOOKUP(附加题模型!$E$2,历史数据!$B$3:$K$5000,ROW(A2565),)</f>
        <v>13.1362445814427</v>
      </c>
      <c r="AJ2567" s="177">
        <f>HLOOKUP(附加题模型!$E$2,历史数据!$L$3:$U$5000,ROW(A2565),)</f>
        <v>12.7583169099528</v>
      </c>
    </row>
    <row r="2568" spans="1:36" x14ac:dyDescent="0.2">
      <c r="A2568" s="148">
        <v>40316</v>
      </c>
      <c r="B2568" s="137">
        <v>23.8634844360807</v>
      </c>
      <c r="C2568" s="137">
        <v>44.6338229992717</v>
      </c>
      <c r="D2568" s="137">
        <v>6.9441004174961396</v>
      </c>
      <c r="E2568" s="137">
        <v>6.4308427367799297</v>
      </c>
      <c r="F2568" s="137">
        <v>14.7964652961738</v>
      </c>
      <c r="G2568" s="137">
        <v>17.3562793036599</v>
      </c>
      <c r="H2568" s="137">
        <v>6.5369042360266301</v>
      </c>
      <c r="I2568" s="137">
        <v>13.932118936388299</v>
      </c>
      <c r="J2568" s="137">
        <v>20.461086456826301</v>
      </c>
      <c r="K2568" s="137">
        <v>12.510709125183499</v>
      </c>
      <c r="L2568" s="137">
        <v>22.884469689985099</v>
      </c>
      <c r="M2568" s="137">
        <v>44.786156866163402</v>
      </c>
      <c r="N2568" s="137">
        <v>6.9062922482538802</v>
      </c>
      <c r="O2568" s="137">
        <v>6.5957361402871104</v>
      </c>
      <c r="P2568" s="137">
        <v>15.4357365240913</v>
      </c>
      <c r="Q2568" s="137">
        <v>17.3562793036599</v>
      </c>
      <c r="R2568" s="137">
        <v>6.4706070328215004</v>
      </c>
      <c r="S2568" s="137">
        <v>14.4216809487944</v>
      </c>
      <c r="T2568" s="137">
        <v>20.657617703476699</v>
      </c>
      <c r="U2568" s="137">
        <v>12.119749465021499</v>
      </c>
      <c r="V2568" s="1">
        <v>6733653</v>
      </c>
      <c r="W2568" s="1">
        <v>1686494</v>
      </c>
      <c r="X2568" s="1">
        <v>5092016</v>
      </c>
      <c r="Y2568" s="1">
        <v>3090329</v>
      </c>
      <c r="Z2568" s="1">
        <v>1877864</v>
      </c>
      <c r="AA2568" s="1">
        <v>0</v>
      </c>
      <c r="AB2568" s="1">
        <v>4881578</v>
      </c>
      <c r="AC2568" s="1">
        <v>3609697</v>
      </c>
      <c r="AD2568" s="1">
        <v>2903858</v>
      </c>
      <c r="AE2568" s="1">
        <v>1571664</v>
      </c>
      <c r="AH2568" s="136">
        <f t="shared" si="40"/>
        <v>40316</v>
      </c>
      <c r="AI2568" s="177">
        <f>HLOOKUP(附加题模型!$E$2,历史数据!$B$3:$K$5000,ROW(A2566),)</f>
        <v>12.510709125183499</v>
      </c>
      <c r="AJ2568" s="177">
        <f>HLOOKUP(附加题模型!$E$2,历史数据!$L$3:$U$5000,ROW(A2566),)</f>
        <v>12.119749465021499</v>
      </c>
    </row>
    <row r="2569" spans="1:36" x14ac:dyDescent="0.2">
      <c r="A2569" s="148">
        <v>40317</v>
      </c>
      <c r="B2569" s="137">
        <v>22.976252322431499</v>
      </c>
      <c r="C2569" s="137">
        <v>44.786156866163402</v>
      </c>
      <c r="D2569" s="137">
        <v>6.7550595712848098</v>
      </c>
      <c r="E2569" s="137">
        <v>6.5957361402871104</v>
      </c>
      <c r="F2569" s="137">
        <v>15.5422817287442</v>
      </c>
      <c r="G2569" s="137">
        <v>17.3562793036599</v>
      </c>
      <c r="H2569" s="137">
        <v>6.4440881515394404</v>
      </c>
      <c r="I2569" s="137">
        <v>14.258493611325701</v>
      </c>
      <c r="J2569" s="137">
        <v>20.635780898293302</v>
      </c>
      <c r="K2569" s="137">
        <v>11.9894295783009</v>
      </c>
      <c r="L2569" s="137">
        <v>21.752483889812002</v>
      </c>
      <c r="M2569" s="137">
        <v>45.090824599946799</v>
      </c>
      <c r="N2569" s="137">
        <v>6.8684840790116102</v>
      </c>
      <c r="O2569" s="137">
        <v>6.5957361402871104</v>
      </c>
      <c r="P2569" s="137">
        <v>15.4890091264178</v>
      </c>
      <c r="Q2569" s="137">
        <v>17.3562793036599</v>
      </c>
      <c r="R2569" s="137">
        <v>6.4573475921804704</v>
      </c>
      <c r="S2569" s="137">
        <v>14.278892028509301</v>
      </c>
      <c r="T2569" s="137">
        <v>20.373739236092799</v>
      </c>
      <c r="U2569" s="137">
        <v>11.9112376462685</v>
      </c>
      <c r="V2569" s="1">
        <v>8076849</v>
      </c>
      <c r="W2569" s="1">
        <v>1037007</v>
      </c>
      <c r="X2569" s="1">
        <v>2270269</v>
      </c>
      <c r="Y2569" s="1">
        <v>0</v>
      </c>
      <c r="Z2569" s="1">
        <v>1099119</v>
      </c>
      <c r="AA2569" s="1">
        <v>0</v>
      </c>
      <c r="AB2569" s="1">
        <v>3734948</v>
      </c>
      <c r="AC2569" s="1">
        <v>2879114</v>
      </c>
      <c r="AD2569" s="1">
        <v>2365032</v>
      </c>
      <c r="AE2569" s="1">
        <v>875030</v>
      </c>
      <c r="AH2569" s="136">
        <f t="shared" si="40"/>
        <v>40317</v>
      </c>
      <c r="AI2569" s="177">
        <f>HLOOKUP(附加题模型!$E$2,历史数据!$B$3:$K$5000,ROW(A2567),)</f>
        <v>11.9894295783009</v>
      </c>
      <c r="AJ2569" s="177">
        <f>HLOOKUP(附加题模型!$E$2,历史数据!$L$3:$U$5000,ROW(A2567),)</f>
        <v>11.9112376462685</v>
      </c>
    </row>
    <row r="2570" spans="1:36" x14ac:dyDescent="0.2">
      <c r="A2570" s="148">
        <v>40318</v>
      </c>
      <c r="B2570" s="137">
        <v>22.241991262859798</v>
      </c>
      <c r="C2570" s="137">
        <v>44.938490733055097</v>
      </c>
      <c r="D2570" s="137">
        <v>6.9819085867384096</v>
      </c>
      <c r="E2570" s="137">
        <v>6.50779299174995</v>
      </c>
      <c r="F2570" s="137">
        <v>15.3158731688568</v>
      </c>
      <c r="G2570" s="137">
        <v>17.3562793036599</v>
      </c>
      <c r="H2570" s="137">
        <v>6.4573475921804704</v>
      </c>
      <c r="I2570" s="137">
        <v>14.1768999425913</v>
      </c>
      <c r="J2570" s="137">
        <v>20.373739236092799</v>
      </c>
      <c r="K2570" s="137">
        <v>11.5984699181389</v>
      </c>
      <c r="L2570" s="137">
        <v>21.079411251871299</v>
      </c>
      <c r="M2570" s="137">
        <v>43.7959867313673</v>
      </c>
      <c r="N2570" s="137">
        <v>6.7802650174463199</v>
      </c>
      <c r="O2570" s="137">
        <v>6.3758782689442102</v>
      </c>
      <c r="P2570" s="137">
        <v>15.102782759550999</v>
      </c>
      <c r="Q2570" s="137">
        <v>17.3562793036599</v>
      </c>
      <c r="R2570" s="137">
        <v>6.3910503889753301</v>
      </c>
      <c r="S2570" s="137">
        <v>14.0545094394898</v>
      </c>
      <c r="T2570" s="137">
        <v>20.373739236092799</v>
      </c>
      <c r="U2570" s="137">
        <v>11.780917759547799</v>
      </c>
      <c r="V2570" s="1">
        <v>4308390</v>
      </c>
      <c r="W2570" s="1">
        <v>801611</v>
      </c>
      <c r="X2570" s="1">
        <v>2245019</v>
      </c>
      <c r="Y2570" s="1">
        <v>2127197</v>
      </c>
      <c r="Z2570" s="1">
        <v>1699375</v>
      </c>
      <c r="AA2570" s="1">
        <v>0</v>
      </c>
      <c r="AB2570" s="1">
        <v>3370646</v>
      </c>
      <c r="AC2570" s="1">
        <v>2542304</v>
      </c>
      <c r="AD2570" s="1">
        <v>0</v>
      </c>
      <c r="AE2570" s="1">
        <v>864940</v>
      </c>
      <c r="AH2570" s="136">
        <f t="shared" si="40"/>
        <v>40318</v>
      </c>
      <c r="AI2570" s="177">
        <f>HLOOKUP(附加题模型!$E$2,历史数据!$B$3:$K$5000,ROW(A2568),)</f>
        <v>11.5984699181389</v>
      </c>
      <c r="AJ2570" s="177">
        <f>HLOOKUP(附加题模型!$E$2,历史数据!$L$3:$U$5000,ROW(A2568),)</f>
        <v>11.780917759547799</v>
      </c>
    </row>
    <row r="2571" spans="1:36" x14ac:dyDescent="0.2">
      <c r="A2571" s="148">
        <v>40319</v>
      </c>
      <c r="B2571" s="137">
        <v>20.406338613930501</v>
      </c>
      <c r="C2571" s="137">
        <v>43.034317396908698</v>
      </c>
      <c r="D2571" s="137">
        <v>6.6038268943157501</v>
      </c>
      <c r="E2571" s="137">
        <v>6.1560203976013002</v>
      </c>
      <c r="F2571" s="137">
        <v>14.849737898500299</v>
      </c>
      <c r="G2571" s="137">
        <v>17.3562793036599</v>
      </c>
      <c r="H2571" s="137">
        <v>6.1656398980778597</v>
      </c>
      <c r="I2571" s="137">
        <v>13.666939513001701</v>
      </c>
      <c r="J2571" s="137">
        <v>19.391083002840698</v>
      </c>
      <c r="K2571" s="137">
        <v>11.4029900880579</v>
      </c>
      <c r="L2571" s="137">
        <v>20.9876286194248</v>
      </c>
      <c r="M2571" s="137">
        <v>44.6338229992717</v>
      </c>
      <c r="N2571" s="137">
        <v>6.9441004174961396</v>
      </c>
      <c r="O2571" s="137">
        <v>6.4968000981828</v>
      </c>
      <c r="P2571" s="137">
        <v>15.449054674672899</v>
      </c>
      <c r="Q2571" s="137">
        <v>17.3562793036599</v>
      </c>
      <c r="R2571" s="137">
        <v>6.4308287108984103</v>
      </c>
      <c r="S2571" s="137">
        <v>14.3604856972436</v>
      </c>
      <c r="T2571" s="137">
        <v>20.5047600671931</v>
      </c>
      <c r="U2571" s="137">
        <v>11.546341963450599</v>
      </c>
      <c r="V2571" s="1">
        <v>7433897</v>
      </c>
      <c r="W2571" s="1">
        <v>1198425</v>
      </c>
      <c r="X2571" s="1">
        <v>2431844</v>
      </c>
      <c r="Y2571" s="1">
        <v>3510702</v>
      </c>
      <c r="Z2571" s="1">
        <v>1153901</v>
      </c>
      <c r="AA2571" s="1">
        <v>0</v>
      </c>
      <c r="AB2571" s="1">
        <v>4284362</v>
      </c>
      <c r="AC2571" s="1">
        <v>3047565</v>
      </c>
      <c r="AD2571" s="1">
        <v>3487152</v>
      </c>
      <c r="AE2571" s="1">
        <v>1501547</v>
      </c>
      <c r="AH2571" s="136">
        <f t="shared" si="40"/>
        <v>40319</v>
      </c>
      <c r="AI2571" s="177">
        <f>HLOOKUP(附加题模型!$E$2,历史数据!$B$3:$K$5000,ROW(A2569),)</f>
        <v>11.4029900880579</v>
      </c>
      <c r="AJ2571" s="177">
        <f>HLOOKUP(附加题模型!$E$2,历史数据!$L$3:$U$5000,ROW(A2569),)</f>
        <v>11.546341963450599</v>
      </c>
    </row>
    <row r="2572" spans="1:36" x14ac:dyDescent="0.2">
      <c r="A2572" s="148">
        <v>40322</v>
      </c>
      <c r="B2572" s="137">
        <v>21.1100054626868</v>
      </c>
      <c r="C2572" s="137">
        <v>44.938490733055097</v>
      </c>
      <c r="D2572" s="137">
        <v>7.0575249252229399</v>
      </c>
      <c r="E2572" s="137">
        <v>6.4968000981828</v>
      </c>
      <c r="F2572" s="137">
        <v>15.449054674672899</v>
      </c>
      <c r="G2572" s="137">
        <v>17.3562793036599</v>
      </c>
      <c r="H2572" s="137">
        <v>6.4706070328215004</v>
      </c>
      <c r="I2572" s="137">
        <v>14.4420793659779</v>
      </c>
      <c r="J2572" s="137">
        <v>20.657617703476699</v>
      </c>
      <c r="K2572" s="137">
        <v>11.2857021900093</v>
      </c>
      <c r="L2572" s="137">
        <v>21.752483889812002</v>
      </c>
      <c r="M2572" s="137">
        <v>46.461829401972203</v>
      </c>
      <c r="N2572" s="137">
        <v>7.2591684945150199</v>
      </c>
      <c r="O2572" s="137">
        <v>6.7936082244957197</v>
      </c>
      <c r="P2572" s="137">
        <v>16.061689601427201</v>
      </c>
      <c r="Q2572" s="137">
        <v>17.3562793036599</v>
      </c>
      <c r="R2572" s="137">
        <v>6.7357958456420501</v>
      </c>
      <c r="S2572" s="137">
        <v>15.0744302986691</v>
      </c>
      <c r="T2572" s="137">
        <v>21.618437131545399</v>
      </c>
      <c r="U2572" s="137">
        <v>12.0676215103333</v>
      </c>
      <c r="V2572" s="1">
        <v>4952530</v>
      </c>
      <c r="W2572" s="1">
        <v>2060925</v>
      </c>
      <c r="X2572" s="1">
        <v>3580803</v>
      </c>
      <c r="Y2572" s="1">
        <v>4066487</v>
      </c>
      <c r="Z2572" s="1">
        <v>1973559</v>
      </c>
      <c r="AA2572" s="1">
        <v>0</v>
      </c>
      <c r="AB2572" s="1">
        <v>5653450</v>
      </c>
      <c r="AC2572" s="1">
        <v>4300549</v>
      </c>
      <c r="AD2572" s="1">
        <v>4777419</v>
      </c>
      <c r="AE2572" s="1">
        <v>1175380</v>
      </c>
      <c r="AH2572" s="136">
        <f t="shared" si="40"/>
        <v>40322</v>
      </c>
      <c r="AI2572" s="177">
        <f>HLOOKUP(附加题模型!$E$2,历史数据!$B$3:$K$5000,ROW(A2570),)</f>
        <v>11.2857021900093</v>
      </c>
      <c r="AJ2572" s="177">
        <f>HLOOKUP(附加题模型!$E$2,历史数据!$L$3:$U$5000,ROW(A2570),)</f>
        <v>12.0676215103333</v>
      </c>
    </row>
    <row r="2573" spans="1:36" x14ac:dyDescent="0.2">
      <c r="A2573" s="148">
        <v>40323</v>
      </c>
      <c r="B2573" s="137">
        <v>21.630107046549998</v>
      </c>
      <c r="C2573" s="137">
        <v>45.928660867851299</v>
      </c>
      <c r="D2573" s="137">
        <v>7.0575249252229399</v>
      </c>
      <c r="E2573" s="137">
        <v>6.7496366502271403</v>
      </c>
      <c r="F2573" s="137">
        <v>16.061689601427201</v>
      </c>
      <c r="G2573" s="137">
        <v>17.3562793036599</v>
      </c>
      <c r="H2573" s="137">
        <v>6.6429797611548498</v>
      </c>
      <c r="I2573" s="137">
        <v>14.972438212751101</v>
      </c>
      <c r="J2573" s="137">
        <v>21.421905884895001</v>
      </c>
      <c r="K2573" s="137">
        <v>11.9503336122847</v>
      </c>
      <c r="L2573" s="137">
        <v>21.966643365520401</v>
      </c>
      <c r="M2573" s="137">
        <v>45.547826200621998</v>
      </c>
      <c r="N2573" s="137">
        <v>7.1331412637074703</v>
      </c>
      <c r="O2573" s="137">
        <v>6.6287148209885496</v>
      </c>
      <c r="P2573" s="137">
        <v>16.075007752008801</v>
      </c>
      <c r="Q2573" s="137">
        <v>17.3562793036599</v>
      </c>
      <c r="R2573" s="137">
        <v>6.6297203205138304</v>
      </c>
      <c r="S2573" s="137">
        <v>14.7684540409153</v>
      </c>
      <c r="T2573" s="137">
        <v>20.985169781227398</v>
      </c>
      <c r="U2573" s="137">
        <v>11.7939497482199</v>
      </c>
      <c r="V2573" s="1">
        <v>5030003</v>
      </c>
      <c r="W2573" s="1">
        <v>1326058</v>
      </c>
      <c r="X2573" s="1">
        <v>2755243</v>
      </c>
      <c r="Y2573" s="1">
        <v>2977784</v>
      </c>
      <c r="Z2573" s="1">
        <v>1097840</v>
      </c>
      <c r="AA2573" s="1">
        <v>0</v>
      </c>
      <c r="AB2573" s="1">
        <v>3959341</v>
      </c>
      <c r="AC2573" s="1">
        <v>3334053</v>
      </c>
      <c r="AD2573" s="1">
        <v>3266962</v>
      </c>
      <c r="AE2573" s="1">
        <v>766656</v>
      </c>
      <c r="AH2573" s="136">
        <f t="shared" si="40"/>
        <v>40323</v>
      </c>
      <c r="AI2573" s="177">
        <f>HLOOKUP(附加题模型!$E$2,历史数据!$B$3:$K$5000,ROW(A2571),)</f>
        <v>11.9503336122847</v>
      </c>
      <c r="AJ2573" s="177">
        <f>HLOOKUP(附加题模型!$E$2,历史数据!$L$3:$U$5000,ROW(A2571),)</f>
        <v>11.7939497482199</v>
      </c>
    </row>
    <row r="2574" spans="1:36" x14ac:dyDescent="0.2">
      <c r="A2574" s="148">
        <v>40324</v>
      </c>
      <c r="B2574" s="137">
        <v>22.1808028412288</v>
      </c>
      <c r="C2574" s="137">
        <v>45.166991533392697</v>
      </c>
      <c r="D2574" s="137">
        <v>7.2465657714342697</v>
      </c>
      <c r="E2574" s="137">
        <v>6.5957361402871104</v>
      </c>
      <c r="F2574" s="137">
        <v>16.008416999100699</v>
      </c>
      <c r="G2574" s="137">
        <v>17.3562793036599</v>
      </c>
      <c r="H2574" s="137">
        <v>6.6164608798728004</v>
      </c>
      <c r="I2574" s="137">
        <v>14.7072587893645</v>
      </c>
      <c r="J2574" s="137">
        <v>21.0070065864108</v>
      </c>
      <c r="K2574" s="137">
        <v>11.7939497482199</v>
      </c>
      <c r="L2574" s="137">
        <v>22.333773895306301</v>
      </c>
      <c r="M2574" s="137">
        <v>45.852493934405402</v>
      </c>
      <c r="N2574" s="137">
        <v>7.2213603252727596</v>
      </c>
      <c r="O2574" s="137">
        <v>6.7386437566600002</v>
      </c>
      <c r="P2574" s="137">
        <v>16.1415985049169</v>
      </c>
      <c r="Q2574" s="137">
        <v>17.3562793036599</v>
      </c>
      <c r="R2574" s="137">
        <v>6.7490552862830802</v>
      </c>
      <c r="S2574" s="137">
        <v>14.809250875282499</v>
      </c>
      <c r="T2574" s="137">
        <v>21.334558664161499</v>
      </c>
      <c r="U2574" s="137">
        <v>11.7939497482199</v>
      </c>
      <c r="V2574" s="1">
        <v>4698733</v>
      </c>
      <c r="W2574" s="1">
        <v>925052</v>
      </c>
      <c r="X2574" s="1">
        <v>1855528</v>
      </c>
      <c r="Y2574" s="1">
        <v>2750225</v>
      </c>
      <c r="Z2574" s="1">
        <v>933645</v>
      </c>
      <c r="AA2574" s="1">
        <v>0</v>
      </c>
      <c r="AB2574" s="1">
        <v>4046925</v>
      </c>
      <c r="AC2574" s="1">
        <v>2076944</v>
      </c>
      <c r="AD2574" s="1">
        <v>2056689</v>
      </c>
      <c r="AE2574" s="1">
        <v>0</v>
      </c>
      <c r="AH2574" s="136">
        <f t="shared" si="40"/>
        <v>40324</v>
      </c>
      <c r="AI2574" s="177">
        <f>HLOOKUP(附加题模型!$E$2,历史数据!$B$3:$K$5000,ROW(A2572),)</f>
        <v>11.7939497482199</v>
      </c>
      <c r="AJ2574" s="177">
        <f>HLOOKUP(附加题模型!$E$2,历史数据!$L$3:$U$5000,ROW(A2572),)</f>
        <v>11.7939497482199</v>
      </c>
    </row>
    <row r="2575" spans="1:36" x14ac:dyDescent="0.2">
      <c r="A2575" s="148">
        <v>40325</v>
      </c>
      <c r="B2575" s="137">
        <v>22.333773895306301</v>
      </c>
      <c r="C2575" s="137">
        <v>45.852493934405402</v>
      </c>
      <c r="D2575" s="137">
        <v>7.2465657714342697</v>
      </c>
      <c r="E2575" s="137">
        <v>6.7276508630928502</v>
      </c>
      <c r="F2575" s="137">
        <v>16.101644053172102</v>
      </c>
      <c r="G2575" s="137">
        <v>17.3562793036599</v>
      </c>
      <c r="H2575" s="137">
        <v>6.7092769643599901</v>
      </c>
      <c r="I2575" s="137">
        <v>14.7888524580989</v>
      </c>
      <c r="J2575" s="137">
        <v>21.225374638244599</v>
      </c>
      <c r="K2575" s="137">
        <v>12.380389238462801</v>
      </c>
      <c r="L2575" s="137">
        <v>22.639716003461199</v>
      </c>
      <c r="M2575" s="137">
        <v>46.080994734743001</v>
      </c>
      <c r="N2575" s="137">
        <v>7.4356066176456004</v>
      </c>
      <c r="O2575" s="137">
        <v>6.8046011180628696</v>
      </c>
      <c r="P2575" s="137">
        <v>16.4079615165492</v>
      </c>
      <c r="Q2575" s="137">
        <v>17.3562793036599</v>
      </c>
      <c r="R2575" s="137">
        <v>6.8286119301292398</v>
      </c>
      <c r="S2575" s="137">
        <v>15.0540318814855</v>
      </c>
      <c r="T2575" s="137">
        <v>21.6402739367288</v>
      </c>
      <c r="U2575" s="137">
        <v>12.380389238462801</v>
      </c>
      <c r="V2575" s="1">
        <v>5429272</v>
      </c>
      <c r="W2575" s="1">
        <v>1820319</v>
      </c>
      <c r="X2575" s="1">
        <v>2075980</v>
      </c>
      <c r="Y2575" s="1">
        <v>3267092</v>
      </c>
      <c r="Z2575" s="1">
        <v>1323720</v>
      </c>
      <c r="AA2575" s="1">
        <v>0</v>
      </c>
      <c r="AB2575" s="1">
        <v>4631563</v>
      </c>
      <c r="AC2575" s="1">
        <v>2653679</v>
      </c>
      <c r="AD2575" s="1">
        <v>2526149</v>
      </c>
      <c r="AE2575" s="1">
        <v>2933096</v>
      </c>
      <c r="AH2575" s="136">
        <f t="shared" si="40"/>
        <v>40325</v>
      </c>
      <c r="AI2575" s="177">
        <f>HLOOKUP(附加题模型!$E$2,历史数据!$B$3:$K$5000,ROW(A2573),)</f>
        <v>12.380389238462801</v>
      </c>
      <c r="AJ2575" s="177">
        <f>HLOOKUP(附加题模型!$E$2,历史数据!$L$3:$U$5000,ROW(A2573),)</f>
        <v>12.380389238462801</v>
      </c>
    </row>
    <row r="2576" spans="1:36" x14ac:dyDescent="0.2">
      <c r="A2576" s="148">
        <v>40326</v>
      </c>
      <c r="B2576" s="137">
        <v>23.435165484663798</v>
      </c>
      <c r="C2576" s="137">
        <v>46.004827801297097</v>
      </c>
      <c r="D2576" s="137">
        <v>7.4608120638071096</v>
      </c>
      <c r="E2576" s="137">
        <v>6.8485726923314498</v>
      </c>
      <c r="F2576" s="137">
        <v>16.5145067212021</v>
      </c>
      <c r="G2576" s="137">
        <v>17.3562793036599</v>
      </c>
      <c r="H2576" s="137">
        <v>6.8683902520523201</v>
      </c>
      <c r="I2576" s="137">
        <v>15.196820801770601</v>
      </c>
      <c r="J2576" s="137">
        <v>21.902315598929299</v>
      </c>
      <c r="K2576" s="137">
        <v>12.2500693517422</v>
      </c>
      <c r="L2576" s="137">
        <v>23.771701803634201</v>
      </c>
      <c r="M2576" s="137">
        <v>45.7001600675137</v>
      </c>
      <c r="N2576" s="137">
        <v>7.4734147868878598</v>
      </c>
      <c r="O2576" s="137">
        <v>6.9914803087043396</v>
      </c>
      <c r="P2576" s="137">
        <v>16.328052613059501</v>
      </c>
      <c r="Q2576" s="137">
        <v>17.3562793036599</v>
      </c>
      <c r="R2576" s="137">
        <v>6.9479468958984896</v>
      </c>
      <c r="S2576" s="137">
        <v>15.094828715852699</v>
      </c>
      <c r="T2576" s="137">
        <v>21.836805183379202</v>
      </c>
      <c r="U2576" s="137">
        <v>12.041557532989099</v>
      </c>
      <c r="V2576" s="1">
        <v>6971226</v>
      </c>
      <c r="W2576" s="1">
        <v>1326403</v>
      </c>
      <c r="X2576" s="1">
        <v>2380897</v>
      </c>
      <c r="Y2576" s="1">
        <v>5961606</v>
      </c>
      <c r="Z2576" s="1">
        <v>1803552</v>
      </c>
      <c r="AA2576" s="1">
        <v>0</v>
      </c>
      <c r="AB2576" s="1">
        <v>6290135</v>
      </c>
      <c r="AC2576" s="1">
        <v>3362315</v>
      </c>
      <c r="AD2576" s="1">
        <v>4201974</v>
      </c>
      <c r="AE2576" s="1">
        <v>2015005</v>
      </c>
      <c r="AH2576" s="136">
        <f t="shared" si="40"/>
        <v>40326</v>
      </c>
      <c r="AI2576" s="177">
        <f>HLOOKUP(附加题模型!$E$2,历史数据!$B$3:$K$5000,ROW(A2574),)</f>
        <v>12.2500693517422</v>
      </c>
      <c r="AJ2576" s="177">
        <f>HLOOKUP(附加题模型!$E$2,历史数据!$L$3:$U$5000,ROW(A2574),)</f>
        <v>12.041557532989099</v>
      </c>
    </row>
    <row r="2577" spans="1:36" x14ac:dyDescent="0.2">
      <c r="A2577" s="148">
        <v>40329</v>
      </c>
      <c r="B2577" s="137">
        <v>24.169426544235598</v>
      </c>
      <c r="C2577" s="137">
        <v>45.7001600675137</v>
      </c>
      <c r="D2577" s="137">
        <v>7.5112229561301298</v>
      </c>
      <c r="E2577" s="137">
        <v>6.9475087344357602</v>
      </c>
      <c r="F2577" s="137">
        <v>16.114962203753699</v>
      </c>
      <c r="G2577" s="137">
        <v>17.3562793036599</v>
      </c>
      <c r="H2577" s="137">
        <v>6.8683902520523201</v>
      </c>
      <c r="I2577" s="137">
        <v>15.1152271330362</v>
      </c>
      <c r="J2577" s="137">
        <v>21.5747635211786</v>
      </c>
      <c r="K2577" s="137">
        <v>12.0545895216612</v>
      </c>
      <c r="L2577" s="137">
        <v>24.138832333420101</v>
      </c>
      <c r="M2577" s="137">
        <v>44.786156866163402</v>
      </c>
      <c r="N2577" s="137">
        <v>7.1961548791112504</v>
      </c>
      <c r="O2577" s="137">
        <v>6.6397077145556898</v>
      </c>
      <c r="P2577" s="137">
        <v>16.008416999100699</v>
      </c>
      <c r="Q2577" s="137">
        <v>17.3562793036599</v>
      </c>
      <c r="R2577" s="137">
        <v>6.6297203205138304</v>
      </c>
      <c r="S2577" s="137">
        <v>14.523673034712299</v>
      </c>
      <c r="T2577" s="137">
        <v>21.247211443427901</v>
      </c>
      <c r="U2577" s="137">
        <v>11.663629861499199</v>
      </c>
      <c r="V2577" s="1">
        <v>12738903</v>
      </c>
      <c r="W2577" s="1">
        <v>958274</v>
      </c>
      <c r="X2577" s="1">
        <v>2323771</v>
      </c>
      <c r="Y2577" s="1">
        <v>3217900</v>
      </c>
      <c r="Z2577" s="1">
        <v>790455</v>
      </c>
      <c r="AA2577" s="1">
        <v>0</v>
      </c>
      <c r="AB2577" s="1">
        <v>4079525</v>
      </c>
      <c r="AC2577" s="1">
        <v>2364312</v>
      </c>
      <c r="AD2577" s="1">
        <v>2630799</v>
      </c>
      <c r="AE2577" s="1">
        <v>628098</v>
      </c>
      <c r="AH2577" s="136">
        <f t="shared" si="40"/>
        <v>40329</v>
      </c>
      <c r="AI2577" s="177">
        <f>HLOOKUP(附加题模型!$E$2,历史数据!$B$3:$K$5000,ROW(A2575),)</f>
        <v>12.0545895216612</v>
      </c>
      <c r="AJ2577" s="177">
        <f>HLOOKUP(附加题模型!$E$2,历史数据!$L$3:$U$5000,ROW(A2575),)</f>
        <v>11.663629861499199</v>
      </c>
    </row>
    <row r="2578" spans="1:36" x14ac:dyDescent="0.2">
      <c r="A2578" s="148">
        <v>40330</v>
      </c>
      <c r="B2578" s="137">
        <v>24.475368652390401</v>
      </c>
      <c r="C2578" s="137">
        <v>44.6338229992717</v>
      </c>
      <c r="D2578" s="137">
        <v>7.0575249252229399</v>
      </c>
      <c r="E2578" s="137">
        <v>6.5957361402871104</v>
      </c>
      <c r="F2578" s="137">
        <v>15.7420539874685</v>
      </c>
      <c r="G2578" s="137">
        <v>17.3562793036599</v>
      </c>
      <c r="H2578" s="137">
        <v>6.5634231173086901</v>
      </c>
      <c r="I2578" s="137">
        <v>14.3808841144272</v>
      </c>
      <c r="J2578" s="137">
        <v>21.247211443427901</v>
      </c>
      <c r="K2578" s="137">
        <v>11.572405940794701</v>
      </c>
      <c r="L2578" s="137">
        <v>24.475368652390401</v>
      </c>
      <c r="M2578" s="137">
        <v>43.338985130692102</v>
      </c>
      <c r="N2578" s="137">
        <v>7.0575249252229399</v>
      </c>
      <c r="O2578" s="137">
        <v>6.50779299174995</v>
      </c>
      <c r="P2578" s="137">
        <v>16.341370763641098</v>
      </c>
      <c r="Q2578" s="137">
        <v>17.3562793036599</v>
      </c>
      <c r="R2578" s="137">
        <v>6.4043098296163601</v>
      </c>
      <c r="S2578" s="137">
        <v>14.258493611325701</v>
      </c>
      <c r="T2578" s="137">
        <v>20.744964924210201</v>
      </c>
      <c r="U2578" s="137">
        <v>11.090222359928299</v>
      </c>
      <c r="V2578" s="1">
        <v>7754310</v>
      </c>
      <c r="W2578" s="1">
        <v>1381357</v>
      </c>
      <c r="X2578" s="1">
        <v>2064715</v>
      </c>
      <c r="Y2578" s="1">
        <v>4046102</v>
      </c>
      <c r="Z2578" s="1">
        <v>1346701</v>
      </c>
      <c r="AA2578" s="1">
        <v>0</v>
      </c>
      <c r="AB2578" s="1">
        <v>3149322</v>
      </c>
      <c r="AC2578" s="1">
        <v>2062412</v>
      </c>
      <c r="AD2578" s="1">
        <v>2181116</v>
      </c>
      <c r="AE2578" s="1">
        <v>1362178</v>
      </c>
      <c r="AH2578" s="136">
        <f t="shared" si="40"/>
        <v>40330</v>
      </c>
      <c r="AI2578" s="177">
        <f>HLOOKUP(附加题模型!$E$2,历史数据!$B$3:$K$5000,ROW(A2576),)</f>
        <v>11.572405940794701</v>
      </c>
      <c r="AJ2578" s="177">
        <f>HLOOKUP(附加题模型!$E$2,历史数据!$L$3:$U$5000,ROW(A2576),)</f>
        <v>11.090222359928299</v>
      </c>
    </row>
    <row r="2579" spans="1:36" x14ac:dyDescent="0.2">
      <c r="A2579" s="148">
        <v>40331</v>
      </c>
      <c r="B2579" s="137">
        <v>24.1082381226046</v>
      </c>
      <c r="C2579" s="137">
        <v>43.491318997583903</v>
      </c>
      <c r="D2579" s="137">
        <v>7.0575249252229399</v>
      </c>
      <c r="E2579" s="137">
        <v>6.4968000981828</v>
      </c>
      <c r="F2579" s="137">
        <v>16.248143709569799</v>
      </c>
      <c r="G2579" s="137">
        <v>17.3562793036599</v>
      </c>
      <c r="H2579" s="137">
        <v>6.3512720670522498</v>
      </c>
      <c r="I2579" s="137">
        <v>14.156501525407799</v>
      </c>
      <c r="J2579" s="137">
        <v>20.526596872376398</v>
      </c>
      <c r="K2579" s="137">
        <v>11.077190371256201</v>
      </c>
      <c r="L2579" s="137">
        <v>24.414180230759499</v>
      </c>
      <c r="M2579" s="137">
        <v>44.024487531704899</v>
      </c>
      <c r="N2579" s="137">
        <v>7.1583467098689804</v>
      </c>
      <c r="O2579" s="137">
        <v>6.5517645660185302</v>
      </c>
      <c r="P2579" s="137">
        <v>16.368007064804299</v>
      </c>
      <c r="Q2579" s="137">
        <v>17.3562793036599</v>
      </c>
      <c r="R2579" s="137">
        <v>6.5766825579497201</v>
      </c>
      <c r="S2579" s="137">
        <v>14.584868286262999</v>
      </c>
      <c r="T2579" s="137">
        <v>21.334558664161499</v>
      </c>
      <c r="U2579" s="137">
        <v>11.389958099385799</v>
      </c>
      <c r="V2579" s="1">
        <v>4696232</v>
      </c>
      <c r="W2579" s="1">
        <v>768635</v>
      </c>
      <c r="X2579" s="1">
        <v>1303181</v>
      </c>
      <c r="Y2579" s="1">
        <v>2278108</v>
      </c>
      <c r="Z2579" s="1">
        <v>775660</v>
      </c>
      <c r="AA2579" s="1">
        <v>0</v>
      </c>
      <c r="AB2579" s="1">
        <v>3071681</v>
      </c>
      <c r="AC2579" s="1">
        <v>1808110</v>
      </c>
      <c r="AD2579" s="1">
        <v>2014822</v>
      </c>
      <c r="AE2579" s="1">
        <v>1245443</v>
      </c>
      <c r="AH2579" s="136">
        <f t="shared" si="40"/>
        <v>40331</v>
      </c>
      <c r="AI2579" s="177">
        <f>HLOOKUP(附加题模型!$E$2,历史数据!$B$3:$K$5000,ROW(A2577),)</f>
        <v>11.077190371256201</v>
      </c>
      <c r="AJ2579" s="177">
        <f>HLOOKUP(附加题模型!$E$2,历史数据!$L$3:$U$5000,ROW(A2577),)</f>
        <v>11.389958099385799</v>
      </c>
    </row>
    <row r="2580" spans="1:36" x14ac:dyDescent="0.2">
      <c r="A2580" s="148">
        <v>40332</v>
      </c>
      <c r="B2580" s="137">
        <v>24.414180230759499</v>
      </c>
      <c r="C2580" s="137">
        <v>44.329155265488303</v>
      </c>
      <c r="D2580" s="137">
        <v>7.1961548791112504</v>
      </c>
      <c r="E2580" s="137">
        <v>6.5627574595856704</v>
      </c>
      <c r="F2580" s="137">
        <v>16.541143022365301</v>
      </c>
      <c r="G2580" s="137">
        <v>17.3562793036599</v>
      </c>
      <c r="H2580" s="137">
        <v>6.5501636766676601</v>
      </c>
      <c r="I2580" s="137">
        <v>14.584868286262999</v>
      </c>
      <c r="J2580" s="137">
        <v>21.2908850537947</v>
      </c>
      <c r="K2580" s="137">
        <v>11.5984699181389</v>
      </c>
      <c r="L2580" s="137">
        <v>24.261209176682001</v>
      </c>
      <c r="M2580" s="137">
        <v>42.881983530017003</v>
      </c>
      <c r="N2580" s="137">
        <v>7.0701276483036999</v>
      </c>
      <c r="O2580" s="137">
        <v>6.4308427367799297</v>
      </c>
      <c r="P2580" s="137">
        <v>16.461234118875598</v>
      </c>
      <c r="Q2580" s="137">
        <v>17.3562793036599</v>
      </c>
      <c r="R2580" s="137">
        <v>6.4706070328215004</v>
      </c>
      <c r="S2580" s="137">
        <v>14.5032746175287</v>
      </c>
      <c r="T2580" s="137">
        <v>21.094353807144302</v>
      </c>
      <c r="U2580" s="137">
        <v>11.5202779861065</v>
      </c>
      <c r="V2580" s="1">
        <v>5524121</v>
      </c>
      <c r="W2580" s="1">
        <v>1125648</v>
      </c>
      <c r="X2580" s="1">
        <v>1886728</v>
      </c>
      <c r="Y2580" s="1">
        <v>2582030</v>
      </c>
      <c r="Z2580" s="1">
        <v>2008250</v>
      </c>
      <c r="AA2580" s="1">
        <v>0</v>
      </c>
      <c r="AB2580" s="1">
        <v>2738245</v>
      </c>
      <c r="AC2580" s="1">
        <v>1972343</v>
      </c>
      <c r="AD2580" s="1">
        <v>2205962</v>
      </c>
      <c r="AE2580" s="1">
        <v>554775</v>
      </c>
      <c r="AH2580" s="136">
        <f t="shared" si="40"/>
        <v>40332</v>
      </c>
      <c r="AI2580" s="177">
        <f>HLOOKUP(附加题模型!$E$2,历史数据!$B$3:$K$5000,ROW(A2578),)</f>
        <v>11.5984699181389</v>
      </c>
      <c r="AJ2580" s="177">
        <f>HLOOKUP(附加题模型!$E$2,历史数据!$L$3:$U$5000,ROW(A2578),)</f>
        <v>11.5202779861065</v>
      </c>
    </row>
    <row r="2581" spans="1:36" x14ac:dyDescent="0.2">
      <c r="A2581" s="148">
        <v>40333</v>
      </c>
      <c r="B2581" s="137">
        <v>23.832890225265199</v>
      </c>
      <c r="C2581" s="137">
        <v>42.577315796233599</v>
      </c>
      <c r="D2581" s="137">
        <v>7.0701276483036999</v>
      </c>
      <c r="E2581" s="137">
        <v>6.3758782689442102</v>
      </c>
      <c r="F2581" s="137">
        <v>16.181552956661701</v>
      </c>
      <c r="G2581" s="137">
        <v>17.3562793036599</v>
      </c>
      <c r="H2581" s="137">
        <v>6.4971259141035498</v>
      </c>
      <c r="I2581" s="137">
        <v>14.4420793659779</v>
      </c>
      <c r="J2581" s="137">
        <v>21.0070065864108</v>
      </c>
      <c r="K2581" s="137">
        <v>11.6375658841551</v>
      </c>
      <c r="L2581" s="137">
        <v>24.230614965866501</v>
      </c>
      <c r="M2581" s="137">
        <v>43.415152064137999</v>
      </c>
      <c r="N2581" s="137">
        <v>7.1205385406267201</v>
      </c>
      <c r="O2581" s="137">
        <v>6.4968000981828</v>
      </c>
      <c r="P2581" s="137">
        <v>16.341370763641098</v>
      </c>
      <c r="Q2581" s="137">
        <v>17.3562793036599</v>
      </c>
      <c r="R2581" s="137">
        <v>6.4706070328215004</v>
      </c>
      <c r="S2581" s="137">
        <v>14.686860372181</v>
      </c>
      <c r="T2581" s="137">
        <v>21.269048248611298</v>
      </c>
      <c r="U2581" s="137">
        <v>11.546341963450599</v>
      </c>
      <c r="V2581" s="1">
        <v>2057691</v>
      </c>
      <c r="W2581" s="1">
        <v>679272</v>
      </c>
      <c r="X2581" s="1">
        <v>1407552</v>
      </c>
      <c r="Y2581" s="1">
        <v>1605252</v>
      </c>
      <c r="Z2581" s="1">
        <v>500732</v>
      </c>
      <c r="AA2581" s="1">
        <v>0</v>
      </c>
      <c r="AB2581" s="1">
        <v>2067297</v>
      </c>
      <c r="AC2581" s="1">
        <v>2647227</v>
      </c>
      <c r="AD2581" s="1">
        <v>1755854</v>
      </c>
      <c r="AE2581" s="1">
        <v>313707</v>
      </c>
      <c r="AH2581" s="136">
        <f t="shared" si="40"/>
        <v>40333</v>
      </c>
      <c r="AI2581" s="177">
        <f>HLOOKUP(附加题模型!$E$2,历史数据!$B$3:$K$5000,ROW(A2579),)</f>
        <v>11.6375658841551</v>
      </c>
      <c r="AJ2581" s="177">
        <f>HLOOKUP(附加题模型!$E$2,历史数据!$L$3:$U$5000,ROW(A2579),)</f>
        <v>11.546341963450599</v>
      </c>
    </row>
    <row r="2582" spans="1:36" x14ac:dyDescent="0.2">
      <c r="A2582" s="148">
        <v>40336</v>
      </c>
      <c r="B2582" s="137">
        <v>23.8634844360807</v>
      </c>
      <c r="C2582" s="137">
        <v>42.9581504634629</v>
      </c>
      <c r="D2582" s="137">
        <v>7.0071140328999197</v>
      </c>
      <c r="E2582" s="137">
        <v>6.3538924818099201</v>
      </c>
      <c r="F2582" s="137">
        <v>16.101644053172102</v>
      </c>
      <c r="G2582" s="137">
        <v>17.3562793036599</v>
      </c>
      <c r="H2582" s="137">
        <v>6.231937101283</v>
      </c>
      <c r="I2582" s="137">
        <v>14.3808841144272</v>
      </c>
      <c r="J2582" s="137">
        <v>20.963332976044001</v>
      </c>
      <c r="K2582" s="137">
        <v>11.220542246649</v>
      </c>
      <c r="L2582" s="137">
        <v>25.270818133593099</v>
      </c>
      <c r="M2582" s="137">
        <v>41.282477927654</v>
      </c>
      <c r="N2582" s="137">
        <v>7.4734147868878598</v>
      </c>
      <c r="O2582" s="137">
        <v>6.3648853753770602</v>
      </c>
      <c r="P2582" s="137">
        <v>16.114962203753699</v>
      </c>
      <c r="Q2582" s="137">
        <v>17.3562793036599</v>
      </c>
      <c r="R2582" s="137">
        <v>6.2982343044881404</v>
      </c>
      <c r="S2582" s="137">
        <v>14.4420793659779</v>
      </c>
      <c r="T2582" s="137">
        <v>20.788638534577</v>
      </c>
      <c r="U2582" s="137">
        <v>11.41602207673</v>
      </c>
      <c r="V2582" s="1">
        <v>5811312</v>
      </c>
      <c r="W2582" s="1">
        <v>2646768</v>
      </c>
      <c r="X2582" s="1">
        <v>5087694</v>
      </c>
      <c r="Y2582" s="1">
        <v>1925554</v>
      </c>
      <c r="Z2582" s="1">
        <v>907155</v>
      </c>
      <c r="AA2582" s="1">
        <v>0</v>
      </c>
      <c r="AB2582" s="1">
        <v>2799214</v>
      </c>
      <c r="AC2582" s="1">
        <v>2377953</v>
      </c>
      <c r="AD2582" s="1">
        <v>2145312</v>
      </c>
      <c r="AE2582" s="1">
        <v>613249</v>
      </c>
      <c r="AH2582" s="136">
        <f t="shared" si="40"/>
        <v>40336</v>
      </c>
      <c r="AI2582" s="177">
        <f>HLOOKUP(附加题模型!$E$2,历史数据!$B$3:$K$5000,ROW(A2580),)</f>
        <v>11.220542246649</v>
      </c>
      <c r="AJ2582" s="177">
        <f>HLOOKUP(附加题模型!$E$2,历史数据!$L$3:$U$5000,ROW(A2580),)</f>
        <v>11.41602207673</v>
      </c>
    </row>
    <row r="2583" spans="1:36" x14ac:dyDescent="0.2">
      <c r="A2583" s="148">
        <v>40337</v>
      </c>
      <c r="B2583" s="137">
        <v>25.270818133593099</v>
      </c>
      <c r="C2583" s="137">
        <v>41.130144060762298</v>
      </c>
      <c r="D2583" s="137">
        <v>7.4104011714840903</v>
      </c>
      <c r="E2583" s="137">
        <v>6.3648853753770602</v>
      </c>
      <c r="F2583" s="137">
        <v>16.114962203753699</v>
      </c>
      <c r="G2583" s="137">
        <v>17.3562793036599</v>
      </c>
      <c r="H2583" s="137">
        <v>6.2982343044881404</v>
      </c>
      <c r="I2583" s="137">
        <v>14.319688862876401</v>
      </c>
      <c r="J2583" s="137">
        <v>20.788638534577</v>
      </c>
      <c r="K2583" s="137">
        <v>11.4942140087624</v>
      </c>
      <c r="L2583" s="137">
        <v>25.270818133593099</v>
      </c>
      <c r="M2583" s="137">
        <v>40.977810193870603</v>
      </c>
      <c r="N2583" s="137">
        <v>7.4230038945648404</v>
      </c>
      <c r="O2583" s="137">
        <v>6.4418356303470796</v>
      </c>
      <c r="P2583" s="137">
        <v>16.314734462477901</v>
      </c>
      <c r="Q2583" s="137">
        <v>17.3562793036599</v>
      </c>
      <c r="R2583" s="137">
        <v>6.3777909483343</v>
      </c>
      <c r="S2583" s="137">
        <v>14.584868286262999</v>
      </c>
      <c r="T2583" s="137">
        <v>21.159864222694399</v>
      </c>
      <c r="U2583" s="137">
        <v>11.9763975896288</v>
      </c>
      <c r="V2583" s="1">
        <v>0</v>
      </c>
      <c r="W2583" s="1">
        <v>1347515</v>
      </c>
      <c r="X2583" s="1">
        <v>2143144</v>
      </c>
      <c r="Y2583" s="1">
        <v>2078966</v>
      </c>
      <c r="Z2583" s="1">
        <v>809715</v>
      </c>
      <c r="AA2583" s="1">
        <v>0</v>
      </c>
      <c r="AB2583" s="1">
        <v>2256062</v>
      </c>
      <c r="AC2583" s="1">
        <v>1722300</v>
      </c>
      <c r="AD2583" s="1">
        <v>1931415</v>
      </c>
      <c r="AE2583" s="1">
        <v>1116512</v>
      </c>
      <c r="AH2583" s="136">
        <f t="shared" si="40"/>
        <v>40337</v>
      </c>
      <c r="AI2583" s="177">
        <f>HLOOKUP(附加题模型!$E$2,历史数据!$B$3:$K$5000,ROW(A2581),)</f>
        <v>11.4942140087624</v>
      </c>
      <c r="AJ2583" s="177">
        <f>HLOOKUP(附加题模型!$E$2,历史数据!$L$3:$U$5000,ROW(A2581),)</f>
        <v>11.9763975896288</v>
      </c>
    </row>
    <row r="2584" spans="1:36" x14ac:dyDescent="0.2">
      <c r="A2584" s="148">
        <v>40338</v>
      </c>
      <c r="B2584" s="137">
        <v>25.270818133593099</v>
      </c>
      <c r="C2584" s="137">
        <v>41.0539771273165</v>
      </c>
      <c r="D2584" s="137">
        <v>7.4734147868878598</v>
      </c>
      <c r="E2584" s="137">
        <v>6.5187858853170901</v>
      </c>
      <c r="F2584" s="137">
        <v>16.447915968294001</v>
      </c>
      <c r="G2584" s="137">
        <v>17.3562793036599</v>
      </c>
      <c r="H2584" s="137">
        <v>6.4043098296163601</v>
      </c>
      <c r="I2584" s="137">
        <v>14.605266703446601</v>
      </c>
      <c r="J2584" s="137">
        <v>21.2908850537947</v>
      </c>
      <c r="K2584" s="137">
        <v>11.9763975896288</v>
      </c>
      <c r="L2584" s="137">
        <v>25.270818133593099</v>
      </c>
      <c r="M2584" s="137">
        <v>42.424981929341897</v>
      </c>
      <c r="N2584" s="137">
        <v>7.5868392946146601</v>
      </c>
      <c r="O2584" s="137">
        <v>6.7386437566600002</v>
      </c>
      <c r="P2584" s="137">
        <v>16.700960829344702</v>
      </c>
      <c r="Q2584" s="137">
        <v>17.3562793036599</v>
      </c>
      <c r="R2584" s="137">
        <v>6.5899419985907404</v>
      </c>
      <c r="S2584" s="137">
        <v>14.911242961200401</v>
      </c>
      <c r="T2584" s="137">
        <v>21.771294767829001</v>
      </c>
      <c r="U2584" s="137">
        <v>12.0545895216612</v>
      </c>
      <c r="V2584" s="1">
        <v>0</v>
      </c>
      <c r="W2584" s="1">
        <v>1750390</v>
      </c>
      <c r="X2584" s="1">
        <v>3277162</v>
      </c>
      <c r="Y2584" s="1">
        <v>3489637</v>
      </c>
      <c r="Z2584" s="1">
        <v>1111194</v>
      </c>
      <c r="AA2584" s="1">
        <v>0</v>
      </c>
      <c r="AB2584" s="1">
        <v>3250973</v>
      </c>
      <c r="AC2584" s="1">
        <v>2861012</v>
      </c>
      <c r="AD2584" s="1">
        <v>2367631</v>
      </c>
      <c r="AE2584" s="1">
        <v>1011353</v>
      </c>
      <c r="AH2584" s="136">
        <f t="shared" si="40"/>
        <v>40338</v>
      </c>
      <c r="AI2584" s="177">
        <f>HLOOKUP(附加题模型!$E$2,历史数据!$B$3:$K$5000,ROW(A2582),)</f>
        <v>11.9763975896288</v>
      </c>
      <c r="AJ2584" s="177">
        <f>HLOOKUP(附加题模型!$E$2,历史数据!$L$3:$U$5000,ROW(A2582),)</f>
        <v>12.0545895216612</v>
      </c>
    </row>
    <row r="2585" spans="1:36" x14ac:dyDescent="0.2">
      <c r="A2585" s="148">
        <v>40339</v>
      </c>
      <c r="B2585" s="137">
        <v>25.240223922777599</v>
      </c>
      <c r="C2585" s="137">
        <v>41.663312594883301</v>
      </c>
      <c r="D2585" s="137">
        <v>7.56163384845315</v>
      </c>
      <c r="E2585" s="137">
        <v>6.6946721823914199</v>
      </c>
      <c r="F2585" s="137">
        <v>16.674324528181501</v>
      </c>
      <c r="G2585" s="137">
        <v>17.3562793036599</v>
      </c>
      <c r="H2585" s="137">
        <v>6.5634231173086901</v>
      </c>
      <c r="I2585" s="137">
        <v>14.890844544016799</v>
      </c>
      <c r="J2585" s="137">
        <v>21.683947547095499</v>
      </c>
      <c r="K2585" s="137">
        <v>12.015493555645</v>
      </c>
      <c r="L2585" s="137">
        <v>24.230614965866501</v>
      </c>
      <c r="M2585" s="137">
        <v>41.815646461775003</v>
      </c>
      <c r="N2585" s="137">
        <v>7.4860175099686197</v>
      </c>
      <c r="O2585" s="137">
        <v>6.7276508630928502</v>
      </c>
      <c r="P2585" s="137">
        <v>16.8874149374873</v>
      </c>
      <c r="Q2585" s="137">
        <v>17.3562793036599</v>
      </c>
      <c r="R2585" s="137">
        <v>6.6032014392317704</v>
      </c>
      <c r="S2585" s="137">
        <v>14.870446126833199</v>
      </c>
      <c r="T2585" s="137">
        <v>21.662110741912102</v>
      </c>
      <c r="U2585" s="137">
        <v>12.210973385726</v>
      </c>
      <c r="V2585" s="1">
        <v>8608331</v>
      </c>
      <c r="W2585" s="1">
        <v>1344144</v>
      </c>
      <c r="X2585" s="1">
        <v>1675448</v>
      </c>
      <c r="Y2585" s="1">
        <v>2607727</v>
      </c>
      <c r="Z2585" s="1">
        <v>2276290</v>
      </c>
      <c r="AA2585" s="1">
        <v>0</v>
      </c>
      <c r="AB2585" s="1">
        <v>3523484</v>
      </c>
      <c r="AC2585" s="1">
        <v>2338081</v>
      </c>
      <c r="AD2585" s="1">
        <v>2049529</v>
      </c>
      <c r="AE2585" s="1">
        <v>575313</v>
      </c>
      <c r="AH2585" s="136">
        <f t="shared" si="40"/>
        <v>40339</v>
      </c>
      <c r="AI2585" s="177">
        <f>HLOOKUP(附加题模型!$E$2,历史数据!$B$3:$K$5000,ROW(A2583),)</f>
        <v>12.015493555645</v>
      </c>
      <c r="AJ2585" s="177">
        <f>HLOOKUP(附加题模型!$E$2,历史数据!$L$3:$U$5000,ROW(A2583),)</f>
        <v>12.210973385726</v>
      </c>
    </row>
    <row r="2586" spans="1:36" x14ac:dyDescent="0.2">
      <c r="A2586" s="148">
        <v>40340</v>
      </c>
      <c r="B2586" s="137">
        <v>24.169426544235598</v>
      </c>
      <c r="C2586" s="137">
        <v>42.1203141955585</v>
      </c>
      <c r="D2586" s="137">
        <v>7.5112229561301298</v>
      </c>
      <c r="E2586" s="137">
        <v>6.7386437566600002</v>
      </c>
      <c r="F2586" s="137">
        <v>16.980641991558599</v>
      </c>
      <c r="G2586" s="137">
        <v>17.3562793036599</v>
      </c>
      <c r="H2586" s="137">
        <v>6.6429797611548498</v>
      </c>
      <c r="I2586" s="137">
        <v>14.9928366299347</v>
      </c>
      <c r="J2586" s="137">
        <v>21.8149683781958</v>
      </c>
      <c r="K2586" s="137">
        <v>12.210973385726</v>
      </c>
      <c r="L2586" s="137">
        <v>24.628339706467901</v>
      </c>
      <c r="M2586" s="137">
        <v>41.967980328666698</v>
      </c>
      <c r="N2586" s="137">
        <v>7.5112229561301298</v>
      </c>
      <c r="O2586" s="137">
        <v>6.85956558589859</v>
      </c>
      <c r="P2586" s="137">
        <v>16.834142335160902</v>
      </c>
      <c r="Q2586" s="137">
        <v>17.3562793036599</v>
      </c>
      <c r="R2586" s="137">
        <v>6.6032014392317704</v>
      </c>
      <c r="S2586" s="137">
        <v>14.7480556237317</v>
      </c>
      <c r="T2586" s="137">
        <v>21.705784352278901</v>
      </c>
      <c r="U2586" s="137">
        <v>12.2631013404143</v>
      </c>
      <c r="V2586" s="1">
        <v>3433393</v>
      </c>
      <c r="W2586" s="1">
        <v>890183</v>
      </c>
      <c r="X2586" s="1">
        <v>1157298</v>
      </c>
      <c r="Y2586" s="1">
        <v>5140294</v>
      </c>
      <c r="Z2586" s="1">
        <v>1003601</v>
      </c>
      <c r="AA2586" s="1">
        <v>0</v>
      </c>
      <c r="AB2586" s="1">
        <v>2903707</v>
      </c>
      <c r="AC2586" s="1">
        <v>1873702</v>
      </c>
      <c r="AD2586" s="1">
        <v>1608618</v>
      </c>
      <c r="AE2586" s="1">
        <v>499064</v>
      </c>
      <c r="AH2586" s="136">
        <f t="shared" si="40"/>
        <v>40340</v>
      </c>
      <c r="AI2586" s="177">
        <f>HLOOKUP(附加题模型!$E$2,历史数据!$B$3:$K$5000,ROW(A2584),)</f>
        <v>12.210973385726</v>
      </c>
      <c r="AJ2586" s="177">
        <f>HLOOKUP(附加题模型!$E$2,历史数据!$L$3:$U$5000,ROW(A2584),)</f>
        <v>12.2631013404143</v>
      </c>
    </row>
    <row r="2587" spans="1:36" x14ac:dyDescent="0.2">
      <c r="A2587" s="148">
        <v>40346</v>
      </c>
      <c r="B2587" s="137">
        <v>24.5671512848369</v>
      </c>
      <c r="C2587" s="137">
        <v>42.044147262112602</v>
      </c>
      <c r="D2587" s="137">
        <v>7.59944201769542</v>
      </c>
      <c r="E2587" s="137">
        <v>6.85956558589859</v>
      </c>
      <c r="F2587" s="137">
        <v>16.914051238650501</v>
      </c>
      <c r="G2587" s="137">
        <v>17.3562793036599</v>
      </c>
      <c r="H2587" s="137">
        <v>6.5899419985907404</v>
      </c>
      <c r="I2587" s="137">
        <v>14.8500477096496</v>
      </c>
      <c r="J2587" s="137">
        <v>21.836805183379202</v>
      </c>
      <c r="K2587" s="137">
        <v>12.3282612837746</v>
      </c>
      <c r="L2587" s="137">
        <v>24.077643911789099</v>
      </c>
      <c r="M2587" s="137">
        <v>42.729649663125301</v>
      </c>
      <c r="N2587" s="137">
        <v>7.4986202330493699</v>
      </c>
      <c r="O2587" s="137">
        <v>6.8265869051971597</v>
      </c>
      <c r="P2587" s="137">
        <v>16.567779323528601</v>
      </c>
      <c r="Q2587" s="137">
        <v>17.3562793036599</v>
      </c>
      <c r="R2587" s="137">
        <v>6.6164608798728004</v>
      </c>
      <c r="S2587" s="137">
        <v>15.1356255502198</v>
      </c>
      <c r="T2587" s="137">
        <v>21.858641988562599</v>
      </c>
      <c r="U2587" s="137">
        <v>12.119749465021499</v>
      </c>
      <c r="V2587" s="1">
        <v>2538102</v>
      </c>
      <c r="W2587" s="1">
        <v>2182616</v>
      </c>
      <c r="X2587" s="1">
        <v>1129540</v>
      </c>
      <c r="Y2587" s="1">
        <v>3692472</v>
      </c>
      <c r="Z2587" s="1">
        <v>694025</v>
      </c>
      <c r="AA2587" s="1">
        <v>0</v>
      </c>
      <c r="AB2587" s="1">
        <v>1828738</v>
      </c>
      <c r="AC2587" s="1">
        <v>4902284</v>
      </c>
      <c r="AD2587" s="1">
        <v>1919409</v>
      </c>
      <c r="AE2587" s="1">
        <v>399501</v>
      </c>
      <c r="AH2587" s="136">
        <f t="shared" si="40"/>
        <v>40346</v>
      </c>
      <c r="AI2587" s="177">
        <f>HLOOKUP(附加题模型!$E$2,历史数据!$B$3:$K$5000,ROW(A2585),)</f>
        <v>12.3282612837746</v>
      </c>
      <c r="AJ2587" s="177">
        <f>HLOOKUP(附加题模型!$E$2,历史数据!$L$3:$U$5000,ROW(A2585),)</f>
        <v>12.119749465021499</v>
      </c>
    </row>
    <row r="2588" spans="1:36" x14ac:dyDescent="0.2">
      <c r="A2588" s="148">
        <v>40347</v>
      </c>
      <c r="B2588" s="137">
        <v>24.169426544235598</v>
      </c>
      <c r="C2588" s="137">
        <v>42.501148862787701</v>
      </c>
      <c r="D2588" s="137">
        <v>7.4986202330493699</v>
      </c>
      <c r="E2588" s="137">
        <v>6.8485726923314498</v>
      </c>
      <c r="F2588" s="137">
        <v>16.3946433659676</v>
      </c>
      <c r="G2588" s="137">
        <v>17.3562793036599</v>
      </c>
      <c r="H2588" s="137">
        <v>6.6164608798728004</v>
      </c>
      <c r="I2588" s="137">
        <v>15.196820801770601</v>
      </c>
      <c r="J2588" s="137">
        <v>21.903115319159799</v>
      </c>
      <c r="K2588" s="137">
        <v>12.0545895216612</v>
      </c>
      <c r="L2588" s="137">
        <v>22.884469689985099</v>
      </c>
      <c r="M2588" s="137">
        <v>40.749309393532997</v>
      </c>
      <c r="N2588" s="137">
        <v>7.1205385406267201</v>
      </c>
      <c r="O2588" s="137">
        <v>6.50779299174995</v>
      </c>
      <c r="P2588" s="137">
        <v>15.9018717944478</v>
      </c>
      <c r="Q2588" s="137">
        <v>17.3562793036599</v>
      </c>
      <c r="R2588" s="137">
        <v>6.3777909483343</v>
      </c>
      <c r="S2588" s="137">
        <v>14.3808841144272</v>
      </c>
      <c r="T2588" s="137">
        <v>20.724572058332001</v>
      </c>
      <c r="U2588" s="137">
        <v>11.5984699181389</v>
      </c>
      <c r="V2588" s="1">
        <v>3594402</v>
      </c>
      <c r="W2588" s="1">
        <v>1130829</v>
      </c>
      <c r="X2588" s="1">
        <v>1547290</v>
      </c>
      <c r="Y2588" s="1">
        <v>3333862</v>
      </c>
      <c r="Z2588" s="1">
        <v>710800</v>
      </c>
      <c r="AA2588" s="1">
        <v>0</v>
      </c>
      <c r="AB2588" s="1">
        <v>2812399</v>
      </c>
      <c r="AC2588" s="1">
        <v>2676979</v>
      </c>
      <c r="AD2588" s="1">
        <v>1523201</v>
      </c>
      <c r="AE2588" s="1">
        <v>601763</v>
      </c>
      <c r="AH2588" s="136">
        <f t="shared" si="40"/>
        <v>40347</v>
      </c>
      <c r="AI2588" s="177">
        <f>HLOOKUP(附加题模型!$E$2,历史数据!$B$3:$K$5000,ROW(A2586),)</f>
        <v>12.0545895216612</v>
      </c>
      <c r="AJ2588" s="177">
        <f>HLOOKUP(附加题模型!$E$2,历史数据!$L$3:$U$5000,ROW(A2586),)</f>
        <v>11.5984699181389</v>
      </c>
    </row>
    <row r="2589" spans="1:36" x14ac:dyDescent="0.2">
      <c r="A2589" s="148">
        <v>40350</v>
      </c>
      <c r="B2589" s="137">
        <v>22.089020208782401</v>
      </c>
      <c r="C2589" s="137">
        <v>41.0539771273165</v>
      </c>
      <c r="D2589" s="137">
        <v>7.0701276483036999</v>
      </c>
      <c r="E2589" s="137">
        <v>6.50779299174995</v>
      </c>
      <c r="F2589" s="137">
        <v>15.7154176863052</v>
      </c>
      <c r="G2589" s="137">
        <v>17.3562793036599</v>
      </c>
      <c r="H2589" s="137">
        <v>6.4308287108984103</v>
      </c>
      <c r="I2589" s="137">
        <v>14.3808841144272</v>
      </c>
      <c r="J2589" s="137">
        <v>20.6133887318388</v>
      </c>
      <c r="K2589" s="137">
        <v>11.898205657596399</v>
      </c>
      <c r="L2589" s="137">
        <v>23.312788641401902</v>
      </c>
      <c r="M2589" s="137">
        <v>41.967980328666698</v>
      </c>
      <c r="N2589" s="137">
        <v>7.4608120638071096</v>
      </c>
      <c r="O2589" s="137">
        <v>6.6507006081228397</v>
      </c>
      <c r="P2589" s="137">
        <v>16.221507408406602</v>
      </c>
      <c r="Q2589" s="137">
        <v>17.3562793036599</v>
      </c>
      <c r="R2589" s="137">
        <v>6.4838664734625198</v>
      </c>
      <c r="S2589" s="137">
        <v>14.7072587893645</v>
      </c>
      <c r="T2589" s="137">
        <v>21.3916720172911</v>
      </c>
      <c r="U2589" s="137">
        <v>11.859109691580199</v>
      </c>
      <c r="V2589" s="1">
        <v>2171664</v>
      </c>
      <c r="W2589" s="1">
        <v>1030901</v>
      </c>
      <c r="X2589" s="1">
        <v>2232726</v>
      </c>
      <c r="Y2589" s="1">
        <v>1862202</v>
      </c>
      <c r="Z2589" s="1">
        <v>930767</v>
      </c>
      <c r="AA2589" s="1">
        <v>0</v>
      </c>
      <c r="AB2589" s="1">
        <v>2739190</v>
      </c>
      <c r="AC2589" s="1">
        <v>1897127</v>
      </c>
      <c r="AD2589" s="1">
        <v>1113279</v>
      </c>
      <c r="AE2589" s="1">
        <v>584943</v>
      </c>
      <c r="AH2589" s="136">
        <f t="shared" si="40"/>
        <v>40350</v>
      </c>
      <c r="AI2589" s="177">
        <f>HLOOKUP(附加题模型!$E$2,历史数据!$B$3:$K$5000,ROW(A2587),)</f>
        <v>11.898205657596399</v>
      </c>
      <c r="AJ2589" s="177">
        <f>HLOOKUP(附加题模型!$E$2,历史数据!$L$3:$U$5000,ROW(A2587),)</f>
        <v>11.859109691580199</v>
      </c>
    </row>
    <row r="2590" spans="1:36" x14ac:dyDescent="0.2">
      <c r="A2590" s="148">
        <v>40351</v>
      </c>
      <c r="B2590" s="137">
        <v>23.190411798139898</v>
      </c>
      <c r="C2590" s="137">
        <v>41.967980328666698</v>
      </c>
      <c r="D2590" s="137">
        <v>7.4734147868878598</v>
      </c>
      <c r="E2590" s="137">
        <v>6.6507006081228397</v>
      </c>
      <c r="F2590" s="137">
        <v>16.248143709569799</v>
      </c>
      <c r="G2590" s="137">
        <v>17.3562793036599</v>
      </c>
      <c r="H2590" s="137">
        <v>6.4838664734625198</v>
      </c>
      <c r="I2590" s="137">
        <v>14.7480556237317</v>
      </c>
      <c r="J2590" s="137">
        <v>21.436145347888399</v>
      </c>
      <c r="K2590" s="137">
        <v>11.885173668924301</v>
      </c>
      <c r="L2590" s="137">
        <v>23.098629165693499</v>
      </c>
      <c r="M2590" s="137">
        <v>42.501148862787701</v>
      </c>
      <c r="N2590" s="137">
        <v>7.52382567921088</v>
      </c>
      <c r="O2590" s="137">
        <v>6.6946721823914199</v>
      </c>
      <c r="P2590" s="137">
        <v>16.221507408406602</v>
      </c>
      <c r="Q2590" s="137">
        <v>17.3562793036599</v>
      </c>
      <c r="R2590" s="137">
        <v>6.4838664734625198</v>
      </c>
      <c r="S2590" s="137">
        <v>14.829649292466099</v>
      </c>
      <c r="T2590" s="137">
        <v>21.458382013187101</v>
      </c>
      <c r="U2590" s="137">
        <v>11.9763975896288</v>
      </c>
      <c r="V2590" s="1">
        <v>1447921</v>
      </c>
      <c r="W2590" s="1">
        <v>1345624</v>
      </c>
      <c r="X2590" s="1">
        <v>1077097</v>
      </c>
      <c r="Y2590" s="1">
        <v>2416153</v>
      </c>
      <c r="Z2590" s="1">
        <v>608201</v>
      </c>
      <c r="AA2590" s="1">
        <v>0</v>
      </c>
      <c r="AB2590" s="1">
        <v>0</v>
      </c>
      <c r="AC2590" s="1">
        <v>2350181</v>
      </c>
      <c r="AD2590" s="1">
        <v>1661611</v>
      </c>
      <c r="AE2590" s="1">
        <v>346401</v>
      </c>
      <c r="AH2590" s="136">
        <f t="shared" si="40"/>
        <v>40351</v>
      </c>
      <c r="AI2590" s="177">
        <f>HLOOKUP(附加题模型!$E$2,历史数据!$B$3:$K$5000,ROW(A2588),)</f>
        <v>11.885173668924301</v>
      </c>
      <c r="AJ2590" s="177">
        <f>HLOOKUP(附加题模型!$E$2,历史数据!$L$3:$U$5000,ROW(A2588),)</f>
        <v>11.9763975896288</v>
      </c>
    </row>
    <row r="2591" spans="1:36" x14ac:dyDescent="0.2">
      <c r="A2591" s="148">
        <v>40352</v>
      </c>
      <c r="B2591" s="137">
        <v>22.976252322431499</v>
      </c>
      <c r="C2591" s="137">
        <v>42.501148862787701</v>
      </c>
      <c r="D2591" s="137">
        <v>7.56163384845315</v>
      </c>
      <c r="E2591" s="137">
        <v>6.6726863952571298</v>
      </c>
      <c r="F2591" s="137">
        <v>16.234825558988199</v>
      </c>
      <c r="G2591" s="137">
        <v>17.3562793036599</v>
      </c>
      <c r="H2591" s="137">
        <v>6.4971259141035498</v>
      </c>
      <c r="I2591" s="137">
        <v>14.829649292466099</v>
      </c>
      <c r="J2591" s="137">
        <v>21.3916720172911</v>
      </c>
      <c r="K2591" s="137">
        <v>11.820013725563999</v>
      </c>
      <c r="L2591" s="137">
        <v>23.4963539062948</v>
      </c>
      <c r="M2591" s="137">
        <v>42.044147262112602</v>
      </c>
      <c r="N2591" s="137">
        <v>7.4734147868878598</v>
      </c>
      <c r="O2591" s="137">
        <v>6.6287148209885496</v>
      </c>
      <c r="P2591" s="137">
        <v>16.234825558988199</v>
      </c>
      <c r="Q2591" s="137">
        <v>17.3562793036599</v>
      </c>
      <c r="R2591" s="137">
        <v>6.7490552862830802</v>
      </c>
      <c r="S2591" s="137">
        <v>14.7480556237317</v>
      </c>
      <c r="T2591" s="137">
        <v>21.124832033707499</v>
      </c>
      <c r="U2591" s="137">
        <v>11.937301623612599</v>
      </c>
      <c r="V2591" s="1">
        <v>2388685</v>
      </c>
      <c r="W2591" s="1">
        <v>768917</v>
      </c>
      <c r="X2591" s="1">
        <v>1079760</v>
      </c>
      <c r="Y2591" s="1">
        <v>1792736</v>
      </c>
      <c r="Z2591" s="1">
        <v>396020</v>
      </c>
      <c r="AA2591" s="1">
        <v>0</v>
      </c>
      <c r="AB2591" s="1">
        <v>5087168</v>
      </c>
      <c r="AC2591" s="1">
        <v>1863510</v>
      </c>
      <c r="AD2591" s="1">
        <v>1367188</v>
      </c>
      <c r="AE2591" s="1">
        <v>272838</v>
      </c>
      <c r="AH2591" s="136">
        <f t="shared" si="40"/>
        <v>40352</v>
      </c>
      <c r="AI2591" s="177">
        <f>HLOOKUP(附加题模型!$E$2,历史数据!$B$3:$K$5000,ROW(A2589),)</f>
        <v>11.820013725563999</v>
      </c>
      <c r="AJ2591" s="177">
        <f>HLOOKUP(附加题模型!$E$2,历史数据!$L$3:$U$5000,ROW(A2589),)</f>
        <v>11.937301623612599</v>
      </c>
    </row>
    <row r="2592" spans="1:36" x14ac:dyDescent="0.2">
      <c r="A2592" s="148">
        <v>40353</v>
      </c>
      <c r="B2592" s="137">
        <v>23.2516002197709</v>
      </c>
      <c r="C2592" s="137">
        <v>42.501148862787701</v>
      </c>
      <c r="D2592" s="137">
        <v>7.5364284022916399</v>
      </c>
      <c r="E2592" s="137">
        <v>6.6397077145556898</v>
      </c>
      <c r="F2592" s="137">
        <v>16.221507408406602</v>
      </c>
      <c r="G2592" s="137">
        <v>17.3562793036599</v>
      </c>
      <c r="H2592" s="137">
        <v>6.7092769643599901</v>
      </c>
      <c r="I2592" s="137">
        <v>14.7276572065481</v>
      </c>
      <c r="J2592" s="137">
        <v>21.124832033707499</v>
      </c>
      <c r="K2592" s="137">
        <v>11.9894295783009</v>
      </c>
      <c r="L2592" s="137">
        <v>23.2516002197709</v>
      </c>
      <c r="M2592" s="137">
        <v>42.881983530017003</v>
      </c>
      <c r="N2592" s="137">
        <v>7.5112229561301298</v>
      </c>
      <c r="O2592" s="137">
        <v>6.6067290338542604</v>
      </c>
      <c r="P2592" s="137">
        <v>16.021735149682399</v>
      </c>
      <c r="Q2592" s="137">
        <v>17.3562793036599</v>
      </c>
      <c r="R2592" s="137">
        <v>6.6297203205138304</v>
      </c>
      <c r="S2592" s="137">
        <v>14.870446126833199</v>
      </c>
      <c r="T2592" s="137">
        <v>21.169305364304702</v>
      </c>
      <c r="U2592" s="137">
        <v>12.1458134423657</v>
      </c>
      <c r="V2592" s="1">
        <v>1960151</v>
      </c>
      <c r="W2592" s="1">
        <v>1327410</v>
      </c>
      <c r="X2592" s="1">
        <v>1539546</v>
      </c>
      <c r="Y2592" s="1">
        <v>2461049</v>
      </c>
      <c r="Z2592" s="1">
        <v>472200</v>
      </c>
      <c r="AA2592" s="1">
        <v>0</v>
      </c>
      <c r="AB2592" s="1">
        <v>3431473</v>
      </c>
      <c r="AC2592" s="1">
        <v>1620083</v>
      </c>
      <c r="AD2592" s="1">
        <v>1166077</v>
      </c>
      <c r="AE2592" s="1">
        <v>684438</v>
      </c>
      <c r="AH2592" s="136">
        <f t="shared" si="40"/>
        <v>40353</v>
      </c>
      <c r="AI2592" s="177">
        <f>HLOOKUP(附加题模型!$E$2,历史数据!$B$3:$K$5000,ROW(A2590),)</f>
        <v>11.9894295783009</v>
      </c>
      <c r="AJ2592" s="177">
        <f>HLOOKUP(附加题模型!$E$2,历史数据!$L$3:$U$5000,ROW(A2590),)</f>
        <v>12.1458134423657</v>
      </c>
    </row>
    <row r="2593" spans="1:36" x14ac:dyDescent="0.2">
      <c r="A2593" s="148">
        <v>40354</v>
      </c>
      <c r="B2593" s="137">
        <v>22.945658111616002</v>
      </c>
      <c r="C2593" s="137">
        <v>42.9581504634629</v>
      </c>
      <c r="D2593" s="137">
        <v>7.4482093407263497</v>
      </c>
      <c r="E2593" s="137">
        <v>6.5407716724513802</v>
      </c>
      <c r="F2593" s="137">
        <v>15.861917342703</v>
      </c>
      <c r="G2593" s="137">
        <v>17.3562793036599</v>
      </c>
      <c r="H2593" s="137">
        <v>6.6164608798728004</v>
      </c>
      <c r="I2593" s="137">
        <v>14.8500477096496</v>
      </c>
      <c r="J2593" s="137">
        <v>21.124832033707499</v>
      </c>
      <c r="K2593" s="137">
        <v>12.1067174763495</v>
      </c>
      <c r="L2593" s="137">
        <v>22.7926870575386</v>
      </c>
      <c r="M2593" s="137">
        <v>41.510978727991599</v>
      </c>
      <c r="N2593" s="137">
        <v>7.5112229561301298</v>
      </c>
      <c r="O2593" s="137">
        <v>6.4968000981828</v>
      </c>
      <c r="P2593" s="137">
        <v>15.515645427580999</v>
      </c>
      <c r="Q2593" s="137">
        <v>17.3562793036599</v>
      </c>
      <c r="R2593" s="137">
        <v>6.5369042360266301</v>
      </c>
      <c r="S2593" s="137">
        <v>14.7072587893645</v>
      </c>
      <c r="T2593" s="137">
        <v>20.724572058332001</v>
      </c>
      <c r="U2593" s="137">
        <v>11.937301623612599</v>
      </c>
      <c r="V2593" s="1">
        <v>1571111</v>
      </c>
      <c r="W2593" s="1">
        <v>1113410</v>
      </c>
      <c r="X2593" s="1">
        <v>1658305</v>
      </c>
      <c r="Y2593" s="1">
        <v>1588265</v>
      </c>
      <c r="Z2593" s="1">
        <v>610135</v>
      </c>
      <c r="AA2593" s="1">
        <v>0</v>
      </c>
      <c r="AB2593" s="1">
        <v>2283671</v>
      </c>
      <c r="AC2593" s="1">
        <v>1699705</v>
      </c>
      <c r="AD2593" s="1">
        <v>1558075</v>
      </c>
      <c r="AE2593" s="1">
        <v>580143</v>
      </c>
      <c r="AH2593" s="136">
        <f t="shared" si="40"/>
        <v>40354</v>
      </c>
      <c r="AI2593" s="177">
        <f>HLOOKUP(附加题模型!$E$2,历史数据!$B$3:$K$5000,ROW(A2591),)</f>
        <v>12.1067174763495</v>
      </c>
      <c r="AJ2593" s="177">
        <f>HLOOKUP(附加题模型!$E$2,历史数据!$L$3:$U$5000,ROW(A2591),)</f>
        <v>11.937301623612599</v>
      </c>
    </row>
    <row r="2594" spans="1:36" x14ac:dyDescent="0.2">
      <c r="A2594" s="148">
        <v>40357</v>
      </c>
      <c r="B2594" s="137">
        <v>22.486744949383699</v>
      </c>
      <c r="C2594" s="137">
        <v>43.567485931029701</v>
      </c>
      <c r="D2594" s="137">
        <v>7.56163384845315</v>
      </c>
      <c r="E2594" s="137">
        <v>6.4858072046156598</v>
      </c>
      <c r="F2594" s="137">
        <v>15.582236180489099</v>
      </c>
      <c r="G2594" s="137">
        <v>17.3562793036599</v>
      </c>
      <c r="H2594" s="137">
        <v>6.5369042360266301</v>
      </c>
      <c r="I2594" s="137">
        <v>14.584868286262999</v>
      </c>
      <c r="J2594" s="137">
        <v>20.680098727734698</v>
      </c>
      <c r="K2594" s="137">
        <v>11.859109691580199</v>
      </c>
      <c r="L2594" s="137">
        <v>22.609121792645698</v>
      </c>
      <c r="M2594" s="137">
        <v>43.567485931029701</v>
      </c>
      <c r="N2594" s="137">
        <v>7.4230038945648404</v>
      </c>
      <c r="O2594" s="137">
        <v>6.3648853753770602</v>
      </c>
      <c r="P2594" s="137">
        <v>15.0495101572245</v>
      </c>
      <c r="Q2594" s="137">
        <v>17.3562793036599</v>
      </c>
      <c r="R2594" s="137">
        <v>6.36453150769327</v>
      </c>
      <c r="S2594" s="137">
        <v>14.605266703446601</v>
      </c>
      <c r="T2594" s="137">
        <v>20.413258744151001</v>
      </c>
      <c r="U2594" s="137">
        <v>11.924269634940501</v>
      </c>
      <c r="V2594" s="1">
        <v>976593</v>
      </c>
      <c r="W2594" s="1">
        <v>1040780</v>
      </c>
      <c r="X2594" s="1">
        <v>2135176</v>
      </c>
      <c r="Y2594" s="1">
        <v>1467338</v>
      </c>
      <c r="Z2594" s="1">
        <v>505199</v>
      </c>
      <c r="AA2594" s="1">
        <v>0</v>
      </c>
      <c r="AB2594" s="1">
        <v>2660509</v>
      </c>
      <c r="AC2594" s="1">
        <v>1940512</v>
      </c>
      <c r="AD2594" s="1">
        <v>716679</v>
      </c>
      <c r="AE2594" s="1">
        <v>436000</v>
      </c>
      <c r="AH2594" s="136">
        <f t="shared" si="40"/>
        <v>40357</v>
      </c>
      <c r="AI2594" s="177">
        <f>HLOOKUP(附加题模型!$E$2,历史数据!$B$3:$K$5000,ROW(A2592),)</f>
        <v>11.859109691580199</v>
      </c>
      <c r="AJ2594" s="177">
        <f>HLOOKUP(附加题模型!$E$2,历史数据!$L$3:$U$5000,ROW(A2592),)</f>
        <v>11.924269634940501</v>
      </c>
    </row>
    <row r="2595" spans="1:36" x14ac:dyDescent="0.2">
      <c r="A2595" s="148">
        <v>40358</v>
      </c>
      <c r="B2595" s="137">
        <v>22.915063900800501</v>
      </c>
      <c r="C2595" s="137">
        <v>45.776327000959498</v>
      </c>
      <c r="D2595" s="137">
        <v>7.4356066176456004</v>
      </c>
      <c r="E2595" s="137">
        <v>6.3648853753770602</v>
      </c>
      <c r="F2595" s="137">
        <v>15.0495101572245</v>
      </c>
      <c r="G2595" s="137">
        <v>17.3562793036599</v>
      </c>
      <c r="H2595" s="137">
        <v>6.3512720670522498</v>
      </c>
      <c r="I2595" s="137">
        <v>14.6460635378138</v>
      </c>
      <c r="J2595" s="137">
        <v>20.413258744151001</v>
      </c>
      <c r="K2595" s="137">
        <v>11.963365600956701</v>
      </c>
      <c r="L2595" s="137">
        <v>21.477135992472601</v>
      </c>
      <c r="M2595" s="137">
        <v>45.776327000959498</v>
      </c>
      <c r="N2595" s="137">
        <v>7.0575249252229399</v>
      </c>
      <c r="O2595" s="137">
        <v>6.0680772490641397</v>
      </c>
      <c r="P2595" s="137">
        <v>13.797604002552699</v>
      </c>
      <c r="Q2595" s="137">
        <v>17.3562793036599</v>
      </c>
      <c r="R2595" s="137">
        <v>5.9269699665393603</v>
      </c>
      <c r="S2595" s="137">
        <v>13.5037521755331</v>
      </c>
      <c r="T2595" s="137">
        <v>19.145768822128499</v>
      </c>
      <c r="U2595" s="137">
        <v>11.3247981560255</v>
      </c>
      <c r="V2595" s="1">
        <v>2213359</v>
      </c>
      <c r="W2595" s="1">
        <v>11924536</v>
      </c>
      <c r="X2595" s="1">
        <v>1101550</v>
      </c>
      <c r="Y2595" s="1">
        <v>3264154</v>
      </c>
      <c r="Z2595" s="1">
        <v>1244900</v>
      </c>
      <c r="AA2595" s="1">
        <v>0</v>
      </c>
      <c r="AB2595" s="1">
        <v>3802515</v>
      </c>
      <c r="AC2595" s="1">
        <v>2583629</v>
      </c>
      <c r="AD2595" s="1">
        <v>2277843</v>
      </c>
      <c r="AE2595" s="1">
        <v>840950</v>
      </c>
      <c r="AH2595" s="136">
        <f t="shared" si="40"/>
        <v>40358</v>
      </c>
      <c r="AI2595" s="177">
        <f>HLOOKUP(附加题模型!$E$2,历史数据!$B$3:$K$5000,ROW(A2593),)</f>
        <v>11.963365600956701</v>
      </c>
      <c r="AJ2595" s="177">
        <f>HLOOKUP(附加题模型!$E$2,历史数据!$L$3:$U$5000,ROW(A2593),)</f>
        <v>11.3247981560255</v>
      </c>
    </row>
    <row r="2596" spans="1:36" x14ac:dyDescent="0.2">
      <c r="A2596" s="148">
        <v>40359</v>
      </c>
      <c r="B2596" s="137">
        <v>21.477135992472601</v>
      </c>
      <c r="C2596" s="137">
        <v>43.7959867313673</v>
      </c>
      <c r="D2596" s="137">
        <v>6.8054704636078398</v>
      </c>
      <c r="E2596" s="137">
        <v>6.0350985683627103</v>
      </c>
      <c r="F2596" s="137">
        <v>13.571195442665299</v>
      </c>
      <c r="G2596" s="137">
        <v>17.3562793036599</v>
      </c>
      <c r="H2596" s="137">
        <v>5.9137105258983302</v>
      </c>
      <c r="I2596" s="137">
        <v>13.5241505927166</v>
      </c>
      <c r="J2596" s="137">
        <v>19.2347154833231</v>
      </c>
      <c r="K2596" s="137">
        <v>10.8686785525032</v>
      </c>
      <c r="L2596" s="137">
        <v>20.498121246377</v>
      </c>
      <c r="M2596" s="137">
        <v>46.080994734743001</v>
      </c>
      <c r="N2596" s="137">
        <v>6.7046486789617896</v>
      </c>
      <c r="O2596" s="137">
        <v>5.8042478034526601</v>
      </c>
      <c r="P2596" s="137">
        <v>13.5179228403388</v>
      </c>
      <c r="Q2596" s="137">
        <v>17.3562793036599</v>
      </c>
      <c r="R2596" s="137">
        <v>5.7943755601290796</v>
      </c>
      <c r="S2596" s="137">
        <v>13.8301268504704</v>
      </c>
      <c r="T2596" s="137">
        <v>18.723272181454401</v>
      </c>
      <c r="U2596" s="137">
        <v>10.764422643126601</v>
      </c>
      <c r="V2596" s="1">
        <v>3409312</v>
      </c>
      <c r="W2596" s="1">
        <v>10960838</v>
      </c>
      <c r="X2596" s="1">
        <v>1062200</v>
      </c>
      <c r="Y2596" s="1">
        <v>1695692</v>
      </c>
      <c r="Z2596" s="1">
        <v>899812</v>
      </c>
      <c r="AA2596" s="1">
        <v>0</v>
      </c>
      <c r="AB2596" s="1">
        <v>2056184</v>
      </c>
      <c r="AC2596" s="1">
        <v>3695906</v>
      </c>
      <c r="AD2596" s="1">
        <v>1139192</v>
      </c>
      <c r="AE2596" s="1">
        <v>312600</v>
      </c>
      <c r="AH2596" s="136">
        <f t="shared" si="40"/>
        <v>40359</v>
      </c>
      <c r="AI2596" s="177">
        <f>HLOOKUP(附加题模型!$E$2,历史数据!$B$3:$K$5000,ROW(A2594),)</f>
        <v>10.8686785525032</v>
      </c>
      <c r="AJ2596" s="177">
        <f>HLOOKUP(附加题模型!$E$2,历史数据!$L$3:$U$5000,ROW(A2594),)</f>
        <v>10.764422643126601</v>
      </c>
    </row>
    <row r="2597" spans="1:36" x14ac:dyDescent="0.2">
      <c r="A2597" s="148">
        <v>40360</v>
      </c>
      <c r="B2597" s="137">
        <v>20.528715457192501</v>
      </c>
      <c r="C2597" s="137">
        <v>45.471659267176101</v>
      </c>
      <c r="D2597" s="137">
        <v>6.85588135593086</v>
      </c>
      <c r="E2597" s="137">
        <v>5.8042478034526601</v>
      </c>
      <c r="F2597" s="137">
        <v>13.651104346155</v>
      </c>
      <c r="G2597" s="137">
        <v>17.3562793036599</v>
      </c>
      <c r="H2597" s="137">
        <v>5.7811161194880603</v>
      </c>
      <c r="I2597" s="137">
        <v>13.4629553411659</v>
      </c>
      <c r="J2597" s="137">
        <v>18.745508846753001</v>
      </c>
      <c r="K2597" s="137">
        <v>10.7122946884384</v>
      </c>
      <c r="L2597" s="137">
        <v>20.528715457192501</v>
      </c>
      <c r="M2597" s="137">
        <v>45.014657666501002</v>
      </c>
      <c r="N2597" s="137">
        <v>6.9819085867384096</v>
      </c>
      <c r="O2597" s="137">
        <v>5.7163046549154997</v>
      </c>
      <c r="P2597" s="137">
        <v>13.4646502380124</v>
      </c>
      <c r="Q2597" s="137">
        <v>17.3562793036599</v>
      </c>
      <c r="R2597" s="137">
        <v>5.8606727633342199</v>
      </c>
      <c r="S2597" s="137">
        <v>13.0957838318614</v>
      </c>
      <c r="T2597" s="137">
        <v>18.122882218391101</v>
      </c>
      <c r="U2597" s="137">
        <v>10.230111107571901</v>
      </c>
      <c r="V2597" s="1">
        <v>2404431</v>
      </c>
      <c r="W2597" s="1">
        <v>3728922</v>
      </c>
      <c r="X2597" s="1">
        <v>1969849</v>
      </c>
      <c r="Y2597" s="1">
        <v>1375405</v>
      </c>
      <c r="Z2597" s="1">
        <v>737308</v>
      </c>
      <c r="AA2597" s="1">
        <v>0</v>
      </c>
      <c r="AB2597" s="1">
        <v>2811923</v>
      </c>
      <c r="AC2597" s="1">
        <v>1839820</v>
      </c>
      <c r="AD2597" s="1">
        <v>2905852</v>
      </c>
      <c r="AE2597" s="1">
        <v>626799</v>
      </c>
      <c r="AH2597" s="136">
        <f t="shared" si="40"/>
        <v>40360</v>
      </c>
      <c r="AI2597" s="177">
        <f>HLOOKUP(附加题模型!$E$2,历史数据!$B$3:$K$5000,ROW(A2595),)</f>
        <v>10.7122946884384</v>
      </c>
      <c r="AJ2597" s="177">
        <f>HLOOKUP(附加题模型!$E$2,历史数据!$L$3:$U$5000,ROW(A2595),)</f>
        <v>10.230111107571901</v>
      </c>
    </row>
    <row r="2598" spans="1:36" x14ac:dyDescent="0.2">
      <c r="A2598" s="148">
        <v>40361</v>
      </c>
      <c r="B2598" s="137">
        <v>20.1309907165911</v>
      </c>
      <c r="C2598" s="137">
        <v>44.252988332042399</v>
      </c>
      <c r="D2598" s="137">
        <v>6.9945113098191598</v>
      </c>
      <c r="E2598" s="137">
        <v>5.7163046549154997</v>
      </c>
      <c r="F2598" s="137">
        <v>13.544559141502001</v>
      </c>
      <c r="G2598" s="137">
        <v>17.3562793036599</v>
      </c>
      <c r="H2598" s="137">
        <v>5.7811161194880603</v>
      </c>
      <c r="I2598" s="137">
        <v>13.0957838318614</v>
      </c>
      <c r="J2598" s="137">
        <v>18.1673555489884</v>
      </c>
      <c r="K2598" s="137">
        <v>10.112823209523301</v>
      </c>
      <c r="L2598" s="137">
        <v>20.406338613930501</v>
      </c>
      <c r="M2598" s="137">
        <v>47.223498736430798</v>
      </c>
      <c r="N2598" s="137">
        <v>7.0323194790614298</v>
      </c>
      <c r="O2598" s="137">
        <v>5.7492833356169299</v>
      </c>
      <c r="P2598" s="137">
        <v>13.9174673577873</v>
      </c>
      <c r="Q2598" s="137">
        <v>17.3562793036599</v>
      </c>
      <c r="R2598" s="137">
        <v>5.7678566788470302</v>
      </c>
      <c r="S2598" s="137">
        <v>13.320166420880801</v>
      </c>
      <c r="T2598" s="137">
        <v>18.523142193766599</v>
      </c>
      <c r="U2598" s="137">
        <v>10.034631277490901</v>
      </c>
      <c r="V2598" s="1">
        <v>1222863</v>
      </c>
      <c r="W2598" s="1">
        <v>5297931</v>
      </c>
      <c r="X2598" s="1">
        <v>1462218</v>
      </c>
      <c r="Y2598" s="1">
        <v>1467956</v>
      </c>
      <c r="Z2598" s="1">
        <v>1206773</v>
      </c>
      <c r="AA2598" s="1">
        <v>0</v>
      </c>
      <c r="AB2598" s="1">
        <v>2642997</v>
      </c>
      <c r="AC2598" s="1">
        <v>1518495</v>
      </c>
      <c r="AD2598" s="1">
        <v>2621050</v>
      </c>
      <c r="AE2598" s="1">
        <v>638443</v>
      </c>
      <c r="AH2598" s="136">
        <f t="shared" si="40"/>
        <v>40361</v>
      </c>
      <c r="AI2598" s="177">
        <f>HLOOKUP(附加题模型!$E$2,历史数据!$B$3:$K$5000,ROW(A2596),)</f>
        <v>10.112823209523301</v>
      </c>
      <c r="AJ2598" s="177">
        <f>HLOOKUP(附加题模型!$E$2,历史数据!$L$3:$U$5000,ROW(A2596),)</f>
        <v>10.034631277490901</v>
      </c>
    </row>
    <row r="2599" spans="1:36" x14ac:dyDescent="0.2">
      <c r="A2599" s="148">
        <v>40364</v>
      </c>
      <c r="B2599" s="137">
        <v>19.978019662513699</v>
      </c>
      <c r="C2599" s="137">
        <v>46.690330202309802</v>
      </c>
      <c r="D2599" s="137">
        <v>7.0575249252229399</v>
      </c>
      <c r="E2599" s="137">
        <v>5.7272975484826398</v>
      </c>
      <c r="F2599" s="137">
        <v>13.797604002552699</v>
      </c>
      <c r="G2599" s="137">
        <v>17.3562793036599</v>
      </c>
      <c r="H2599" s="137">
        <v>5.7678566788470302</v>
      </c>
      <c r="I2599" s="137">
        <v>13.197399910089301</v>
      </c>
      <c r="J2599" s="137">
        <v>18.145118883689801</v>
      </c>
      <c r="K2599" s="137">
        <v>9.82611945873788</v>
      </c>
      <c r="L2599" s="137">
        <v>20.559309668008002</v>
      </c>
      <c r="M2599" s="137">
        <v>46.385662468526398</v>
      </c>
      <c r="N2599" s="137">
        <v>6.9693058636576497</v>
      </c>
      <c r="O2599" s="137">
        <v>5.7492833356169299</v>
      </c>
      <c r="P2599" s="137">
        <v>13.7310132496447</v>
      </c>
      <c r="Q2599" s="137">
        <v>17.3562793036599</v>
      </c>
      <c r="R2599" s="137">
        <v>5.7811161194880603</v>
      </c>
      <c r="S2599" s="137">
        <v>13.095094484429699</v>
      </c>
      <c r="T2599" s="137">
        <v>18.367485536676199</v>
      </c>
      <c r="U2599" s="137">
        <v>9.5524476966244904</v>
      </c>
      <c r="V2599" s="1">
        <v>1135586</v>
      </c>
      <c r="W2599" s="1">
        <v>3540113</v>
      </c>
      <c r="X2599" s="1">
        <v>1072598</v>
      </c>
      <c r="Y2599" s="1">
        <v>808249</v>
      </c>
      <c r="Z2599" s="1">
        <v>401384</v>
      </c>
      <c r="AA2599" s="1">
        <v>0</v>
      </c>
      <c r="AB2599" s="1">
        <v>1839022</v>
      </c>
      <c r="AC2599" s="1">
        <v>869393</v>
      </c>
      <c r="AD2599" s="1">
        <v>1198755</v>
      </c>
      <c r="AE2599" s="1">
        <v>548600</v>
      </c>
      <c r="AH2599" s="136">
        <f t="shared" si="40"/>
        <v>40364</v>
      </c>
      <c r="AI2599" s="177">
        <f>HLOOKUP(附加题模型!$E$2,历史数据!$B$3:$K$5000,ROW(A2597),)</f>
        <v>9.82611945873788</v>
      </c>
      <c r="AJ2599" s="177">
        <f>HLOOKUP(附加题模型!$E$2,历史数据!$L$3:$U$5000,ROW(A2597),)</f>
        <v>9.5524476966244904</v>
      </c>
    </row>
    <row r="2600" spans="1:36" x14ac:dyDescent="0.2">
      <c r="A2600" s="148">
        <v>40365</v>
      </c>
      <c r="B2600" s="137">
        <v>20.681686511269898</v>
      </c>
      <c r="C2600" s="137">
        <v>46.385662468526398</v>
      </c>
      <c r="D2600" s="137">
        <v>7.0575249252229399</v>
      </c>
      <c r="E2600" s="137">
        <v>5.9361625262583999</v>
      </c>
      <c r="F2600" s="137">
        <v>13.7842858519711</v>
      </c>
      <c r="G2600" s="137">
        <v>17.3562793036599</v>
      </c>
      <c r="H2600" s="137">
        <v>5.7811161194880603</v>
      </c>
      <c r="I2600" s="137">
        <v>12.992789058770001</v>
      </c>
      <c r="J2600" s="137">
        <v>18.367485536676199</v>
      </c>
      <c r="K2600" s="137">
        <v>9.6436716173289607</v>
      </c>
      <c r="L2600" s="137">
        <v>20.804063354531898</v>
      </c>
      <c r="M2600" s="137">
        <v>46.461829401972203</v>
      </c>
      <c r="N2600" s="137">
        <v>7.0071140328999197</v>
      </c>
      <c r="O2600" s="137">
        <v>6.32091380110848</v>
      </c>
      <c r="P2600" s="137">
        <v>13.970739960113701</v>
      </c>
      <c r="Q2600" s="137">
        <v>17.3562793036599</v>
      </c>
      <c r="R2600" s="137">
        <v>5.9667482884624397</v>
      </c>
      <c r="S2600" s="137">
        <v>13.4020107614085</v>
      </c>
      <c r="T2600" s="137">
        <v>18.834455507947599</v>
      </c>
      <c r="U2600" s="137">
        <v>9.7870234927216799</v>
      </c>
      <c r="V2600" s="1">
        <v>1470173</v>
      </c>
      <c r="W2600" s="1">
        <v>4132306</v>
      </c>
      <c r="X2600" s="1">
        <v>1069970</v>
      </c>
      <c r="Y2600" s="1">
        <v>8843751</v>
      </c>
      <c r="Z2600" s="1">
        <v>570609</v>
      </c>
      <c r="AA2600" s="1">
        <v>0</v>
      </c>
      <c r="AB2600" s="1">
        <v>3252998</v>
      </c>
      <c r="AC2600" s="1">
        <v>1816396</v>
      </c>
      <c r="AD2600" s="1">
        <v>1697074</v>
      </c>
      <c r="AE2600" s="1">
        <v>460455</v>
      </c>
      <c r="AH2600" s="136">
        <f t="shared" si="40"/>
        <v>40365</v>
      </c>
      <c r="AI2600" s="177">
        <f>HLOOKUP(附加题模型!$E$2,历史数据!$B$3:$K$5000,ROW(A2598),)</f>
        <v>9.6436716173289607</v>
      </c>
      <c r="AJ2600" s="177">
        <f>HLOOKUP(附加题模型!$E$2,历史数据!$L$3:$U$5000,ROW(A2598),)</f>
        <v>9.7870234927216799</v>
      </c>
    </row>
    <row r="2601" spans="1:36" x14ac:dyDescent="0.2">
      <c r="A2601" s="148">
        <v>40366</v>
      </c>
      <c r="B2601" s="137">
        <v>21.018222830240301</v>
      </c>
      <c r="C2601" s="137">
        <v>46.385662468526398</v>
      </c>
      <c r="D2601" s="137">
        <v>7.0071140328999197</v>
      </c>
      <c r="E2601" s="137">
        <v>6.2879351204070399</v>
      </c>
      <c r="F2601" s="137">
        <v>13.9973762612769</v>
      </c>
      <c r="G2601" s="137">
        <v>17.3562793036599</v>
      </c>
      <c r="H2601" s="137">
        <v>5.9667482884624397</v>
      </c>
      <c r="I2601" s="137">
        <v>13.381549676276601</v>
      </c>
      <c r="J2601" s="137">
        <v>18.856692173246199</v>
      </c>
      <c r="K2601" s="137">
        <v>9.7870234927216799</v>
      </c>
      <c r="L2601" s="137">
        <v>20.895845986978301</v>
      </c>
      <c r="M2601" s="137">
        <v>45.547826200621998</v>
      </c>
      <c r="N2601" s="137">
        <v>7.0701276483036999</v>
      </c>
      <c r="O2601" s="137">
        <v>6.2219777590041696</v>
      </c>
      <c r="P2601" s="137">
        <v>13.9973762612769</v>
      </c>
      <c r="Q2601" s="137">
        <v>17.3562793036599</v>
      </c>
      <c r="R2601" s="137">
        <v>6.03304549166758</v>
      </c>
      <c r="S2601" s="137">
        <v>13.627082697859599</v>
      </c>
      <c r="T2601" s="137">
        <v>19.123532156829899</v>
      </c>
      <c r="U2601" s="137">
        <v>9.7609595153775501</v>
      </c>
      <c r="V2601" s="1">
        <v>2019444</v>
      </c>
      <c r="W2601" s="1">
        <v>3125406</v>
      </c>
      <c r="X2601" s="1">
        <v>1307320</v>
      </c>
      <c r="Y2601" s="1">
        <v>8492993</v>
      </c>
      <c r="Z2601" s="1">
        <v>612582</v>
      </c>
      <c r="AA2601" s="1">
        <v>0</v>
      </c>
      <c r="AB2601" s="1">
        <v>1949403</v>
      </c>
      <c r="AC2601" s="1">
        <v>2241057</v>
      </c>
      <c r="AD2601" s="1">
        <v>1633656</v>
      </c>
      <c r="AE2601" s="1">
        <v>943501</v>
      </c>
      <c r="AH2601" s="136">
        <f t="shared" si="40"/>
        <v>40366</v>
      </c>
      <c r="AI2601" s="177">
        <f>HLOOKUP(附加题模型!$E$2,历史数据!$B$3:$K$5000,ROW(A2599),)</f>
        <v>9.7870234927216799</v>
      </c>
      <c r="AJ2601" s="177">
        <f>HLOOKUP(附加题模型!$E$2,历史数据!$L$3:$U$5000,ROW(A2599),)</f>
        <v>9.7609595153775501</v>
      </c>
    </row>
    <row r="2602" spans="1:36" x14ac:dyDescent="0.2">
      <c r="A2602" s="148">
        <v>40367</v>
      </c>
      <c r="B2602" s="137">
        <v>20.895845986978301</v>
      </c>
      <c r="C2602" s="137">
        <v>45.166991533392697</v>
      </c>
      <c r="D2602" s="137">
        <v>7.0701276483036999</v>
      </c>
      <c r="E2602" s="137">
        <v>6.1670132911684501</v>
      </c>
      <c r="F2602" s="137">
        <v>14.090603315348201</v>
      </c>
      <c r="G2602" s="137">
        <v>17.3562793036599</v>
      </c>
      <c r="H2602" s="137">
        <v>6.05956437294964</v>
      </c>
      <c r="I2602" s="137">
        <v>13.627082697859599</v>
      </c>
      <c r="J2602" s="137">
        <v>19.0790588262326</v>
      </c>
      <c r="K2602" s="137">
        <v>9.8391514474099502</v>
      </c>
      <c r="L2602" s="137">
        <v>20.2533675598531</v>
      </c>
      <c r="M2602" s="137">
        <v>44.329155265488303</v>
      </c>
      <c r="N2602" s="137">
        <v>7.2213603252727596</v>
      </c>
      <c r="O2602" s="137">
        <v>6.1560203976013002</v>
      </c>
      <c r="P2602" s="137">
        <v>14.0106944118586</v>
      </c>
      <c r="Q2602" s="137">
        <v>17.3562793036599</v>
      </c>
      <c r="R2602" s="137">
        <v>6.07282381359067</v>
      </c>
      <c r="S2602" s="137">
        <v>13.4224718465404</v>
      </c>
      <c r="T2602" s="137">
        <v>18.967875499739399</v>
      </c>
      <c r="U2602" s="137">
        <v>9.7609595153775501</v>
      </c>
      <c r="V2602" s="1">
        <v>1799591</v>
      </c>
      <c r="W2602" s="1">
        <v>3385030</v>
      </c>
      <c r="X2602" s="1">
        <v>2688615</v>
      </c>
      <c r="Y2602" s="1">
        <v>3531057</v>
      </c>
      <c r="Z2602" s="1">
        <v>507815</v>
      </c>
      <c r="AA2602" s="1">
        <v>0</v>
      </c>
      <c r="AB2602" s="1">
        <v>3021455</v>
      </c>
      <c r="AC2602" s="1">
        <v>1242358</v>
      </c>
      <c r="AD2602" s="1">
        <v>1257117</v>
      </c>
      <c r="AE2602" s="1">
        <v>496200</v>
      </c>
      <c r="AH2602" s="136">
        <f t="shared" si="40"/>
        <v>40367</v>
      </c>
      <c r="AI2602" s="177">
        <f>HLOOKUP(附加题模型!$E$2,历史数据!$B$3:$K$5000,ROW(A2600),)</f>
        <v>9.8391514474099502</v>
      </c>
      <c r="AJ2602" s="177">
        <f>HLOOKUP(附加题模型!$E$2,历史数据!$L$3:$U$5000,ROW(A2600),)</f>
        <v>9.7609595153775501</v>
      </c>
    </row>
    <row r="2603" spans="1:36" x14ac:dyDescent="0.2">
      <c r="A2603" s="148">
        <v>40368</v>
      </c>
      <c r="B2603" s="137">
        <v>20.283961770668601</v>
      </c>
      <c r="C2603" s="137">
        <v>46.233328601634703</v>
      </c>
      <c r="D2603" s="137">
        <v>7.2339630483535098</v>
      </c>
      <c r="E2603" s="137">
        <v>6.1780061847355903</v>
      </c>
      <c r="F2603" s="137">
        <v>14.0106944118586</v>
      </c>
      <c r="G2603" s="137">
        <v>17.3562793036599</v>
      </c>
      <c r="H2603" s="137">
        <v>5.9667482884624397</v>
      </c>
      <c r="I2603" s="137">
        <v>13.504316187068101</v>
      </c>
      <c r="J2603" s="137">
        <v>19.034585495635401</v>
      </c>
      <c r="K2603" s="137">
        <v>9.8521834360820204</v>
      </c>
      <c r="L2603" s="137">
        <v>21.262976516764201</v>
      </c>
      <c r="M2603" s="137">
        <v>46.5379963354181</v>
      </c>
      <c r="N2603" s="137">
        <v>7.4356066176456004</v>
      </c>
      <c r="O2603" s="137">
        <v>6.2659493332727498</v>
      </c>
      <c r="P2603" s="137">
        <v>14.6899200915209</v>
      </c>
      <c r="Q2603" s="137">
        <v>17.3562793036599</v>
      </c>
      <c r="R2603" s="137">
        <v>6.1656398980778597</v>
      </c>
      <c r="S2603" s="137">
        <v>13.8316935491788</v>
      </c>
      <c r="T2603" s="137">
        <v>19.5682654628027</v>
      </c>
      <c r="U2603" s="137">
        <v>10.0215992888189</v>
      </c>
      <c r="V2603" s="1">
        <v>3214007</v>
      </c>
      <c r="W2603" s="1">
        <v>3197967</v>
      </c>
      <c r="X2603" s="1">
        <v>2005020</v>
      </c>
      <c r="Y2603" s="1">
        <v>5511193</v>
      </c>
      <c r="Z2603" s="1">
        <v>1221030</v>
      </c>
      <c r="AA2603" s="1">
        <v>0</v>
      </c>
      <c r="AB2603" s="1">
        <v>3620308</v>
      </c>
      <c r="AC2603" s="1">
        <v>2317226</v>
      </c>
      <c r="AD2603" s="1">
        <v>1838306</v>
      </c>
      <c r="AE2603" s="1">
        <v>763611</v>
      </c>
      <c r="AH2603" s="136">
        <f t="shared" si="40"/>
        <v>40368</v>
      </c>
      <c r="AI2603" s="177">
        <f>HLOOKUP(附加题模型!$E$2,历史数据!$B$3:$K$5000,ROW(A2601),)</f>
        <v>9.8521834360820204</v>
      </c>
      <c r="AJ2603" s="177">
        <f>HLOOKUP(附加题模型!$E$2,历史数据!$L$3:$U$5000,ROW(A2601),)</f>
        <v>10.0215992888189</v>
      </c>
    </row>
    <row r="2604" spans="1:36" x14ac:dyDescent="0.2">
      <c r="A2604" s="148">
        <v>40371</v>
      </c>
      <c r="B2604" s="137">
        <v>21.538324414103599</v>
      </c>
      <c r="C2604" s="137">
        <v>46.5379963354181</v>
      </c>
      <c r="D2604" s="137">
        <v>7.4608120638071096</v>
      </c>
      <c r="E2604" s="137">
        <v>6.2329706525713204</v>
      </c>
      <c r="F2604" s="137">
        <v>14.716556392684099</v>
      </c>
      <c r="G2604" s="137">
        <v>17.3562793036599</v>
      </c>
      <c r="H2604" s="137">
        <v>6.1391210167957997</v>
      </c>
      <c r="I2604" s="137">
        <v>13.7089270383873</v>
      </c>
      <c r="J2604" s="137">
        <v>19.5682654628027</v>
      </c>
      <c r="K2604" s="137">
        <v>10.008567300146799</v>
      </c>
      <c r="L2604" s="137">
        <v>22.333773895306301</v>
      </c>
      <c r="M2604" s="137">
        <v>46.5379963354181</v>
      </c>
      <c r="N2604" s="137">
        <v>7.4230038945648404</v>
      </c>
      <c r="O2604" s="137">
        <v>6.32091380110848</v>
      </c>
      <c r="P2604" s="137">
        <v>14.756510844429</v>
      </c>
      <c r="Q2604" s="137">
        <v>17.3562793036599</v>
      </c>
      <c r="R2604" s="137">
        <v>6.4440881515394404</v>
      </c>
      <c r="S2604" s="137">
        <v>13.9749211451023</v>
      </c>
      <c r="T2604" s="137">
        <v>19.6794487892959</v>
      </c>
      <c r="U2604" s="137">
        <v>10.3734629829647</v>
      </c>
      <c r="V2604" s="1">
        <v>5889908</v>
      </c>
      <c r="W2604" s="1">
        <v>0</v>
      </c>
      <c r="X2604" s="1">
        <v>3024388</v>
      </c>
      <c r="Y2604" s="1">
        <v>4118567</v>
      </c>
      <c r="Z2604" s="1">
        <v>832915</v>
      </c>
      <c r="AA2604" s="1">
        <v>0</v>
      </c>
      <c r="AB2604" s="1">
        <v>4893929</v>
      </c>
      <c r="AC2604" s="1">
        <v>2049409</v>
      </c>
      <c r="AD2604" s="1">
        <v>1736737</v>
      </c>
      <c r="AE2604" s="1">
        <v>1371129</v>
      </c>
      <c r="AH2604" s="136">
        <f t="shared" si="40"/>
        <v>40371</v>
      </c>
      <c r="AI2604" s="177">
        <f>HLOOKUP(附加题模型!$E$2,历史数据!$B$3:$K$5000,ROW(A2602),)</f>
        <v>10.008567300146799</v>
      </c>
      <c r="AJ2604" s="177">
        <f>HLOOKUP(附加题模型!$E$2,历史数据!$L$3:$U$5000,ROW(A2602),)</f>
        <v>10.3734629829647</v>
      </c>
    </row>
    <row r="2605" spans="1:36" x14ac:dyDescent="0.2">
      <c r="A2605" s="148">
        <v>40372</v>
      </c>
      <c r="B2605" s="137">
        <v>22.333773895306301</v>
      </c>
      <c r="C2605" s="137">
        <v>46.842664069201497</v>
      </c>
      <c r="D2605" s="137">
        <v>7.4482093407263497</v>
      </c>
      <c r="E2605" s="137">
        <v>6.2769422268398998</v>
      </c>
      <c r="F2605" s="137">
        <v>14.716556392684099</v>
      </c>
      <c r="G2605" s="137">
        <v>17.3562793036599</v>
      </c>
      <c r="H2605" s="137">
        <v>6.2982343044881404</v>
      </c>
      <c r="I2605" s="137">
        <v>13.8316935491788</v>
      </c>
      <c r="J2605" s="137">
        <v>19.5682654628027</v>
      </c>
      <c r="K2605" s="137">
        <v>10.2952710509323</v>
      </c>
      <c r="L2605" s="137">
        <v>21.844266522258501</v>
      </c>
      <c r="M2605" s="137">
        <v>48.899171272239599</v>
      </c>
      <c r="N2605" s="137">
        <v>7.33478483299956</v>
      </c>
      <c r="O2605" s="137">
        <v>6.3758782689442102</v>
      </c>
      <c r="P2605" s="137">
        <v>14.596693037449599</v>
      </c>
      <c r="Q2605" s="137">
        <v>17.3562793036599</v>
      </c>
      <c r="R2605" s="137">
        <v>6.20541822000094</v>
      </c>
      <c r="S2605" s="137">
        <v>13.688465953255401</v>
      </c>
      <c r="T2605" s="137">
        <v>19.212478818024501</v>
      </c>
      <c r="U2605" s="137">
        <v>10.230111107571901</v>
      </c>
      <c r="V2605" s="1">
        <v>2962912</v>
      </c>
      <c r="W2605" s="1">
        <v>10662765</v>
      </c>
      <c r="X2605" s="1">
        <v>1100289</v>
      </c>
      <c r="Y2605" s="1">
        <v>5126750</v>
      </c>
      <c r="Z2605" s="1">
        <v>461564</v>
      </c>
      <c r="AA2605" s="1">
        <v>0</v>
      </c>
      <c r="AB2605" s="1">
        <v>4269574</v>
      </c>
      <c r="AC2605" s="1">
        <v>1644252</v>
      </c>
      <c r="AD2605" s="1">
        <v>1281336</v>
      </c>
      <c r="AE2605" s="1">
        <v>875561</v>
      </c>
      <c r="AH2605" s="136">
        <f t="shared" si="40"/>
        <v>40372</v>
      </c>
      <c r="AI2605" s="177">
        <f>HLOOKUP(附加题模型!$E$2,历史数据!$B$3:$K$5000,ROW(A2603),)</f>
        <v>10.2952710509323</v>
      </c>
      <c r="AJ2605" s="177">
        <f>HLOOKUP(附加题模型!$E$2,历史数据!$L$3:$U$5000,ROW(A2603),)</f>
        <v>10.230111107571901</v>
      </c>
    </row>
    <row r="2606" spans="1:36" x14ac:dyDescent="0.2">
      <c r="A2606" s="148">
        <v>40373</v>
      </c>
      <c r="B2606" s="137">
        <v>22.1808028412288</v>
      </c>
      <c r="C2606" s="137">
        <v>49.508506739806499</v>
      </c>
      <c r="D2606" s="137">
        <v>7.3599902791610701</v>
      </c>
      <c r="E2606" s="137">
        <v>6.3319066946756299</v>
      </c>
      <c r="F2606" s="137">
        <v>14.583374886868</v>
      </c>
      <c r="G2606" s="137">
        <v>17.3562793036599</v>
      </c>
      <c r="H2606" s="137">
        <v>6.20541822000094</v>
      </c>
      <c r="I2606" s="137">
        <v>13.7089270383873</v>
      </c>
      <c r="J2606" s="137">
        <v>19.345898809816301</v>
      </c>
      <c r="K2606" s="137">
        <v>10.230111107571901</v>
      </c>
      <c r="L2606" s="137">
        <v>22.578527581830201</v>
      </c>
      <c r="M2606" s="137">
        <v>48.4421696715645</v>
      </c>
      <c r="N2606" s="137">
        <v>7.3473875560803101</v>
      </c>
      <c r="O2606" s="137">
        <v>6.3099209075413398</v>
      </c>
      <c r="P2606" s="137">
        <v>14.583374886868</v>
      </c>
      <c r="Q2606" s="137">
        <v>17.3562793036599</v>
      </c>
      <c r="R2606" s="137">
        <v>6.2717154232060803</v>
      </c>
      <c r="S2606" s="137">
        <v>13.770310293783099</v>
      </c>
      <c r="T2606" s="137">
        <v>19.457082136309499</v>
      </c>
      <c r="U2606" s="137">
        <v>10.360430994292599</v>
      </c>
      <c r="V2606" s="1">
        <v>2759116</v>
      </c>
      <c r="W2606" s="1">
        <v>8359825</v>
      </c>
      <c r="X2606" s="1">
        <v>1147338</v>
      </c>
      <c r="Y2606" s="1">
        <v>3460876</v>
      </c>
      <c r="Z2606" s="1">
        <v>862369</v>
      </c>
      <c r="AA2606" s="1">
        <v>0</v>
      </c>
      <c r="AB2606" s="1">
        <v>3258007</v>
      </c>
      <c r="AC2606" s="1">
        <v>1470892</v>
      </c>
      <c r="AD2606" s="1">
        <v>1374099</v>
      </c>
      <c r="AE2606" s="1">
        <v>759242</v>
      </c>
      <c r="AH2606" s="136">
        <f t="shared" si="40"/>
        <v>40373</v>
      </c>
      <c r="AI2606" s="177">
        <f>HLOOKUP(附加题模型!$E$2,历史数据!$B$3:$K$5000,ROW(A2604),)</f>
        <v>10.230111107571901</v>
      </c>
      <c r="AJ2606" s="177">
        <f>HLOOKUP(附加题模型!$E$2,历史数据!$L$3:$U$5000,ROW(A2604),)</f>
        <v>10.360430994292599</v>
      </c>
    </row>
    <row r="2607" spans="1:36" x14ac:dyDescent="0.2">
      <c r="A2607" s="148">
        <v>40374</v>
      </c>
      <c r="B2607" s="137">
        <v>22.517339160199199</v>
      </c>
      <c r="C2607" s="137">
        <v>48.518336605010397</v>
      </c>
      <c r="D2607" s="137">
        <v>7.3725930022418202</v>
      </c>
      <c r="E2607" s="137">
        <v>6.2769422268398998</v>
      </c>
      <c r="F2607" s="137">
        <v>14.6499656397761</v>
      </c>
      <c r="G2607" s="137">
        <v>17.3562793036599</v>
      </c>
      <c r="H2607" s="137">
        <v>6.21867766064197</v>
      </c>
      <c r="I2607" s="137">
        <v>13.7089270383873</v>
      </c>
      <c r="J2607" s="137">
        <v>19.434845471010899</v>
      </c>
      <c r="K2607" s="137">
        <v>10.3343670169485</v>
      </c>
      <c r="L2607" s="137">
        <v>21.997237576335898</v>
      </c>
      <c r="M2607" s="137">
        <v>48.061335004335199</v>
      </c>
      <c r="N2607" s="137">
        <v>7.1079358175459602</v>
      </c>
      <c r="O2607" s="137">
        <v>6.0570843554970004</v>
      </c>
      <c r="P2607" s="137">
        <v>14.2504211223276</v>
      </c>
      <c r="Q2607" s="137">
        <v>17.3562793036599</v>
      </c>
      <c r="R2607" s="137">
        <v>6.0065266103855297</v>
      </c>
      <c r="S2607" s="137">
        <v>13.442932931672299</v>
      </c>
      <c r="T2607" s="137">
        <v>19.768395450490502</v>
      </c>
      <c r="U2607" s="137">
        <v>10.2561750849161</v>
      </c>
      <c r="V2607" s="1">
        <v>1809075</v>
      </c>
      <c r="W2607" s="1">
        <v>4934867</v>
      </c>
      <c r="X2607" s="1">
        <v>1707100</v>
      </c>
      <c r="Y2607" s="1">
        <v>3020529</v>
      </c>
      <c r="Z2607" s="1">
        <v>936400</v>
      </c>
      <c r="AA2607" s="1">
        <v>0</v>
      </c>
      <c r="AB2607" s="1">
        <v>2773398</v>
      </c>
      <c r="AC2607" s="1">
        <v>1250715</v>
      </c>
      <c r="AD2607" s="1">
        <v>3126741</v>
      </c>
      <c r="AE2607" s="1">
        <v>587113</v>
      </c>
      <c r="AH2607" s="136">
        <f t="shared" si="40"/>
        <v>40374</v>
      </c>
      <c r="AI2607" s="177">
        <f>HLOOKUP(附加题模型!$E$2,历史数据!$B$3:$K$5000,ROW(A2605),)</f>
        <v>10.3343670169485</v>
      </c>
      <c r="AJ2607" s="177">
        <f>HLOOKUP(附加题模型!$E$2,历史数据!$L$3:$U$5000,ROW(A2605),)</f>
        <v>10.2561750849161</v>
      </c>
    </row>
    <row r="2608" spans="1:36" x14ac:dyDescent="0.2">
      <c r="A2608" s="148">
        <v>40375</v>
      </c>
      <c r="B2608" s="137">
        <v>21.997237576335898</v>
      </c>
      <c r="C2608" s="137">
        <v>47.451999536768398</v>
      </c>
      <c r="D2608" s="137">
        <v>7.04492220214218</v>
      </c>
      <c r="E2608" s="137">
        <v>5.9911269940941203</v>
      </c>
      <c r="F2608" s="137">
        <v>14.2504211223276</v>
      </c>
      <c r="G2608" s="137">
        <v>17.3562793036599</v>
      </c>
      <c r="H2608" s="137">
        <v>5.9932671697444997</v>
      </c>
      <c r="I2608" s="137">
        <v>13.4020107614085</v>
      </c>
      <c r="J2608" s="137">
        <v>19.768395450490502</v>
      </c>
      <c r="K2608" s="137">
        <v>9.8782474134261502</v>
      </c>
      <c r="L2608" s="137">
        <v>22.517339160199199</v>
      </c>
      <c r="M2608" s="137">
        <v>46.690330202309802</v>
      </c>
      <c r="N2608" s="137">
        <v>7.04492220214218</v>
      </c>
      <c r="O2608" s="137">
        <v>6.0350985683627103</v>
      </c>
      <c r="P2608" s="137">
        <v>14.170512218837899</v>
      </c>
      <c r="Q2608" s="137">
        <v>17.3562793036599</v>
      </c>
      <c r="R2608" s="137">
        <v>6.0860832542316903</v>
      </c>
      <c r="S2608" s="137">
        <v>13.749849208651099</v>
      </c>
      <c r="T2608" s="137">
        <v>20.413258744151001</v>
      </c>
      <c r="U2608" s="137">
        <v>10.725326677110401</v>
      </c>
      <c r="V2608" s="1">
        <v>1769027</v>
      </c>
      <c r="W2608" s="1">
        <v>4520239</v>
      </c>
      <c r="X2608" s="1">
        <v>1748100</v>
      </c>
      <c r="Y2608" s="1">
        <v>2316666</v>
      </c>
      <c r="Z2608" s="1">
        <v>622405</v>
      </c>
      <c r="AA2608" s="1">
        <v>0</v>
      </c>
      <c r="AB2608" s="1">
        <v>2840759</v>
      </c>
      <c r="AC2608" s="1">
        <v>1573970</v>
      </c>
      <c r="AD2608" s="1">
        <v>5345159</v>
      </c>
      <c r="AE2608" s="1">
        <v>1318496</v>
      </c>
      <c r="AH2608" s="136">
        <f t="shared" si="40"/>
        <v>40375</v>
      </c>
      <c r="AI2608" s="177">
        <f>HLOOKUP(附加题模型!$E$2,历史数据!$B$3:$K$5000,ROW(A2606),)</f>
        <v>9.8782474134261502</v>
      </c>
      <c r="AJ2608" s="177">
        <f>HLOOKUP(附加题模型!$E$2,历史数据!$L$3:$U$5000,ROW(A2606),)</f>
        <v>10.725326677110401</v>
      </c>
    </row>
    <row r="2609" spans="1:36" x14ac:dyDescent="0.2">
      <c r="A2609" s="148">
        <v>40378</v>
      </c>
      <c r="B2609" s="137">
        <v>22.119614419597902</v>
      </c>
      <c r="C2609" s="137">
        <v>47.299665669876703</v>
      </c>
      <c r="D2609" s="137">
        <v>6.9567031405769004</v>
      </c>
      <c r="E2609" s="137">
        <v>5.95814831339269</v>
      </c>
      <c r="F2609" s="137">
        <v>14.050648863603399</v>
      </c>
      <c r="G2609" s="137">
        <v>17.3562793036599</v>
      </c>
      <c r="H2609" s="137">
        <v>5.9932671697444997</v>
      </c>
      <c r="I2609" s="137">
        <v>13.749849208651099</v>
      </c>
      <c r="J2609" s="137">
        <v>20.101945429970002</v>
      </c>
      <c r="K2609" s="137">
        <v>10.4907508810133</v>
      </c>
      <c r="L2609" s="137">
        <v>22.7926870575386</v>
      </c>
      <c r="M2609" s="137">
        <v>49.0515051391314</v>
      </c>
      <c r="N2609" s="137">
        <v>7.1079358175459602</v>
      </c>
      <c r="O2609" s="137">
        <v>6.1560203976013002</v>
      </c>
      <c r="P2609" s="137">
        <v>14.4635115316335</v>
      </c>
      <c r="Q2609" s="137">
        <v>17.3562793036599</v>
      </c>
      <c r="R2609" s="137">
        <v>6.231937101283</v>
      </c>
      <c r="S2609" s="137">
        <v>14.0158433153661</v>
      </c>
      <c r="T2609" s="137">
        <v>20.724572058332001</v>
      </c>
      <c r="U2609" s="137">
        <v>10.738358665782499</v>
      </c>
      <c r="V2609" s="1">
        <v>3239837</v>
      </c>
      <c r="W2609" s="1">
        <v>5498270</v>
      </c>
      <c r="X2609" s="1">
        <v>1316901</v>
      </c>
      <c r="Y2609" s="1">
        <v>1858335</v>
      </c>
      <c r="Z2609" s="1">
        <v>839978</v>
      </c>
      <c r="AA2609" s="1">
        <v>0</v>
      </c>
      <c r="AB2609" s="1">
        <v>2739502</v>
      </c>
      <c r="AC2609" s="1">
        <v>2529887</v>
      </c>
      <c r="AD2609" s="1">
        <v>4432858</v>
      </c>
      <c r="AE2609" s="1">
        <v>732850</v>
      </c>
      <c r="AH2609" s="136">
        <f t="shared" si="40"/>
        <v>40378</v>
      </c>
      <c r="AI2609" s="177">
        <f>HLOOKUP(附加题模型!$E$2,历史数据!$B$3:$K$5000,ROW(A2607),)</f>
        <v>10.4907508810133</v>
      </c>
      <c r="AJ2609" s="177">
        <f>HLOOKUP(附加题模型!$E$2,历史数据!$L$3:$U$5000,ROW(A2607),)</f>
        <v>10.738358665782499</v>
      </c>
    </row>
    <row r="2610" spans="1:36" x14ac:dyDescent="0.2">
      <c r="A2610" s="148">
        <v>40379</v>
      </c>
      <c r="B2610" s="137">
        <v>22.7926870575386</v>
      </c>
      <c r="C2610" s="137">
        <v>49.0515051391314</v>
      </c>
      <c r="D2610" s="137">
        <v>7.1709494329497403</v>
      </c>
      <c r="E2610" s="137">
        <v>6.1560203976013002</v>
      </c>
      <c r="F2610" s="137">
        <v>14.4635115316335</v>
      </c>
      <c r="G2610" s="137">
        <v>17.3562793036599</v>
      </c>
      <c r="H2610" s="137">
        <v>6.3247531857701897</v>
      </c>
      <c r="I2610" s="137">
        <v>14.056765485630001</v>
      </c>
      <c r="J2610" s="137">
        <v>20.591152066540101</v>
      </c>
      <c r="K2610" s="137">
        <v>10.7122946884384</v>
      </c>
      <c r="L2610" s="137">
        <v>23.2516002197709</v>
      </c>
      <c r="M2610" s="137">
        <v>49.889341407035801</v>
      </c>
      <c r="N2610" s="137">
        <v>7.3095793868380401</v>
      </c>
      <c r="O2610" s="137">
        <v>6.3758782689442102</v>
      </c>
      <c r="P2610" s="137">
        <v>14.8097834467554</v>
      </c>
      <c r="Q2610" s="137">
        <v>17.3562793036599</v>
      </c>
      <c r="R2610" s="137">
        <v>6.4043098296163601</v>
      </c>
      <c r="S2610" s="137">
        <v>14.486448273400301</v>
      </c>
      <c r="T2610" s="137">
        <v>20.9469387113183</v>
      </c>
      <c r="U2610" s="137">
        <v>10.816550597814899</v>
      </c>
      <c r="V2610" s="1">
        <v>3300663</v>
      </c>
      <c r="W2610" s="1">
        <v>6072609</v>
      </c>
      <c r="X2610" s="1">
        <v>2898157</v>
      </c>
      <c r="Y2610" s="1">
        <v>4316045</v>
      </c>
      <c r="Z2610" s="1">
        <v>1376569</v>
      </c>
      <c r="AA2610" s="1">
        <v>0</v>
      </c>
      <c r="AB2610" s="1">
        <v>8236816</v>
      </c>
      <c r="AC2610" s="1">
        <v>3893328</v>
      </c>
      <c r="AD2610" s="1">
        <v>6090269</v>
      </c>
      <c r="AE2610" s="1">
        <v>493401</v>
      </c>
      <c r="AH2610" s="136">
        <f t="shared" si="40"/>
        <v>40379</v>
      </c>
      <c r="AI2610" s="177">
        <f>HLOOKUP(附加题模型!$E$2,历史数据!$B$3:$K$5000,ROW(A2608),)</f>
        <v>10.7122946884384</v>
      </c>
      <c r="AJ2610" s="177">
        <f>HLOOKUP(附加题模型!$E$2,历史数据!$L$3:$U$5000,ROW(A2608),)</f>
        <v>10.816550597814899</v>
      </c>
    </row>
    <row r="2611" spans="1:36" x14ac:dyDescent="0.2">
      <c r="A2611" s="148">
        <v>40380</v>
      </c>
      <c r="B2611" s="137">
        <v>23.2516002197709</v>
      </c>
      <c r="C2611" s="137">
        <v>49.203839006023102</v>
      </c>
      <c r="D2611" s="137">
        <v>7.2465657714342697</v>
      </c>
      <c r="E2611" s="137">
        <v>6.3758782689442102</v>
      </c>
      <c r="F2611" s="137">
        <v>14.8097834467554</v>
      </c>
      <c r="G2611" s="137">
        <v>17.3562793036599</v>
      </c>
      <c r="H2611" s="137">
        <v>6.3777909483343</v>
      </c>
      <c r="I2611" s="137">
        <v>14.445526103136499</v>
      </c>
      <c r="J2611" s="137">
        <v>20.9247020460197</v>
      </c>
      <c r="K2611" s="137">
        <v>11.077190371256201</v>
      </c>
      <c r="L2611" s="137">
        <v>23.2516002197709</v>
      </c>
      <c r="M2611" s="137">
        <v>48.823004338793801</v>
      </c>
      <c r="N2611" s="137">
        <v>7.3599902791610701</v>
      </c>
      <c r="O2611" s="137">
        <v>6.4088569496456396</v>
      </c>
      <c r="P2611" s="137">
        <v>14.8630560490819</v>
      </c>
      <c r="Q2611" s="137">
        <v>17.3562793036599</v>
      </c>
      <c r="R2611" s="137">
        <v>6.5766825579497201</v>
      </c>
      <c r="S2611" s="137">
        <v>14.5273704436641</v>
      </c>
      <c r="T2611" s="137">
        <v>20.680098727734698</v>
      </c>
      <c r="U2611" s="137">
        <v>10.933838495863499</v>
      </c>
      <c r="V2611" s="1">
        <v>2554554</v>
      </c>
      <c r="W2611" s="1">
        <v>3799988</v>
      </c>
      <c r="X2611" s="1">
        <v>3307927</v>
      </c>
      <c r="Y2611" s="1">
        <v>4448661</v>
      </c>
      <c r="Z2611" s="1">
        <v>1087970</v>
      </c>
      <c r="AA2611" s="1">
        <v>0</v>
      </c>
      <c r="AB2611" s="1">
        <v>8809447</v>
      </c>
      <c r="AC2611" s="1">
        <v>3505383</v>
      </c>
      <c r="AD2611" s="1">
        <v>3315715</v>
      </c>
      <c r="AE2611" s="1">
        <v>570399</v>
      </c>
      <c r="AH2611" s="136">
        <f t="shared" si="40"/>
        <v>40380</v>
      </c>
      <c r="AI2611" s="177">
        <f>HLOOKUP(附加题模型!$E$2,历史数据!$B$3:$K$5000,ROW(A2609),)</f>
        <v>11.077190371256201</v>
      </c>
      <c r="AJ2611" s="177">
        <f>HLOOKUP(附加题模型!$E$2,历史数据!$L$3:$U$5000,ROW(A2609),)</f>
        <v>10.933838495863499</v>
      </c>
    </row>
    <row r="2612" spans="1:36" x14ac:dyDescent="0.2">
      <c r="A2612" s="148">
        <v>40381</v>
      </c>
      <c r="B2612" s="137">
        <v>23.129223376509</v>
      </c>
      <c r="C2612" s="137">
        <v>48.746837405347897</v>
      </c>
      <c r="D2612" s="137">
        <v>7.2717712175957798</v>
      </c>
      <c r="E2612" s="137">
        <v>6.3648853753770602</v>
      </c>
      <c r="F2612" s="137">
        <v>14.836419747918701</v>
      </c>
      <c r="G2612" s="137">
        <v>17.3562793036599</v>
      </c>
      <c r="H2612" s="137">
        <v>6.4971259141035498</v>
      </c>
      <c r="I2612" s="137">
        <v>14.425065018004499</v>
      </c>
      <c r="J2612" s="137">
        <v>20.702335393033302</v>
      </c>
      <c r="K2612" s="137">
        <v>10.920806507191401</v>
      </c>
      <c r="L2612" s="137">
        <v>23.312788641401902</v>
      </c>
      <c r="M2612" s="137">
        <v>49.965508340481598</v>
      </c>
      <c r="N2612" s="137">
        <v>7.3851957253225802</v>
      </c>
      <c r="O2612" s="137">
        <v>6.5187858853170901</v>
      </c>
      <c r="P2612" s="137">
        <v>15.0095557054797</v>
      </c>
      <c r="Q2612" s="137">
        <v>17.3562793036599</v>
      </c>
      <c r="R2612" s="137">
        <v>6.5899419985907404</v>
      </c>
      <c r="S2612" s="137">
        <v>14.629675869323799</v>
      </c>
      <c r="T2612" s="137">
        <v>20.9469387113183</v>
      </c>
      <c r="U2612" s="137">
        <v>10.933838495863499</v>
      </c>
      <c r="V2612" s="1">
        <v>1688845</v>
      </c>
      <c r="W2612" s="1">
        <v>4619527</v>
      </c>
      <c r="X2612" s="1">
        <v>2228268</v>
      </c>
      <c r="Y2612" s="1">
        <v>5751130</v>
      </c>
      <c r="Z2612" s="1">
        <v>915263</v>
      </c>
      <c r="AA2612" s="1">
        <v>0</v>
      </c>
      <c r="AB2612" s="1">
        <v>5361557</v>
      </c>
      <c r="AC2612" s="1">
        <v>2301316</v>
      </c>
      <c r="AD2612" s="1">
        <v>3187993</v>
      </c>
      <c r="AE2612" s="1">
        <v>435196</v>
      </c>
      <c r="AH2612" s="136">
        <f t="shared" si="40"/>
        <v>40381</v>
      </c>
      <c r="AI2612" s="177">
        <f>HLOOKUP(附加题模型!$E$2,历史数据!$B$3:$K$5000,ROW(A2610),)</f>
        <v>10.920806507191401</v>
      </c>
      <c r="AJ2612" s="177">
        <f>HLOOKUP(附加题模型!$E$2,历史数据!$L$3:$U$5000,ROW(A2610),)</f>
        <v>10.933838495863499</v>
      </c>
    </row>
    <row r="2613" spans="1:36" x14ac:dyDescent="0.2">
      <c r="A2613" s="148">
        <v>40382</v>
      </c>
      <c r="B2613" s="137">
        <v>23.312788641401902</v>
      </c>
      <c r="C2613" s="137">
        <v>49.737007540144099</v>
      </c>
      <c r="D2613" s="137">
        <v>7.3851957253225802</v>
      </c>
      <c r="E2613" s="137">
        <v>6.5187858853170901</v>
      </c>
      <c r="F2613" s="137">
        <v>14.996237554898</v>
      </c>
      <c r="G2613" s="137">
        <v>17.3562793036599</v>
      </c>
      <c r="H2613" s="137">
        <v>6.5634231173086901</v>
      </c>
      <c r="I2613" s="137">
        <v>14.568292613928</v>
      </c>
      <c r="J2613" s="137">
        <v>20.857992050123801</v>
      </c>
      <c r="K2613" s="137">
        <v>10.998998439223801</v>
      </c>
      <c r="L2613" s="137">
        <v>22.823281268354101</v>
      </c>
      <c r="M2613" s="137">
        <v>49.889341407035801</v>
      </c>
      <c r="N2613" s="137">
        <v>7.5742365715339002</v>
      </c>
      <c r="O2613" s="137">
        <v>6.5407716724513802</v>
      </c>
      <c r="P2613" s="137">
        <v>14.8763741996635</v>
      </c>
      <c r="Q2613" s="137">
        <v>17.3562793036599</v>
      </c>
      <c r="R2613" s="137">
        <v>6.5369042360266301</v>
      </c>
      <c r="S2613" s="137">
        <v>14.486448273400301</v>
      </c>
      <c r="T2613" s="137">
        <v>20.6133887318388</v>
      </c>
      <c r="U2613" s="137">
        <v>11.233574235321001</v>
      </c>
      <c r="V2613" s="1">
        <v>2647893</v>
      </c>
      <c r="W2613" s="1">
        <v>3464116</v>
      </c>
      <c r="X2613" s="1">
        <v>4610860</v>
      </c>
      <c r="Y2613" s="1">
        <v>3367413</v>
      </c>
      <c r="Z2613" s="1">
        <v>971057</v>
      </c>
      <c r="AA2613" s="1">
        <v>0</v>
      </c>
      <c r="AB2613" s="1">
        <v>3951335</v>
      </c>
      <c r="AC2613" s="1">
        <v>2573822</v>
      </c>
      <c r="AD2613" s="1">
        <v>3153696</v>
      </c>
      <c r="AE2613" s="1">
        <v>820629</v>
      </c>
      <c r="AH2613" s="136">
        <f t="shared" si="40"/>
        <v>40382</v>
      </c>
      <c r="AI2613" s="177">
        <f>HLOOKUP(附加题模型!$E$2,历史数据!$B$3:$K$5000,ROW(A2611),)</f>
        <v>10.998998439223801</v>
      </c>
      <c r="AJ2613" s="177">
        <f>HLOOKUP(附加题模型!$E$2,历史数据!$L$3:$U$5000,ROW(A2611),)</f>
        <v>11.233574235321001</v>
      </c>
    </row>
    <row r="2614" spans="1:36" x14ac:dyDescent="0.2">
      <c r="A2614" s="148">
        <v>40385</v>
      </c>
      <c r="B2614" s="137">
        <v>23.129223376509</v>
      </c>
      <c r="C2614" s="137">
        <v>49.508506739806499</v>
      </c>
      <c r="D2614" s="137">
        <v>7.56163384845315</v>
      </c>
      <c r="E2614" s="137">
        <v>6.5297787788842401</v>
      </c>
      <c r="F2614" s="137">
        <v>14.7298745432657</v>
      </c>
      <c r="G2614" s="137">
        <v>17.3562793036599</v>
      </c>
      <c r="H2614" s="137">
        <v>6.6827580830779398</v>
      </c>
      <c r="I2614" s="137">
        <v>14.609214784191799</v>
      </c>
      <c r="J2614" s="137">
        <v>20.6133887318388</v>
      </c>
      <c r="K2614" s="137">
        <v>11.077190371256201</v>
      </c>
      <c r="L2614" s="137">
        <v>23.098629165693499</v>
      </c>
      <c r="M2614" s="137">
        <v>50.041675273927503</v>
      </c>
      <c r="N2614" s="137">
        <v>7.5742365715339002</v>
      </c>
      <c r="O2614" s="137">
        <v>6.6287148209885496</v>
      </c>
      <c r="P2614" s="137">
        <v>15.329191319438401</v>
      </c>
      <c r="Q2614" s="137">
        <v>17.3562793036599</v>
      </c>
      <c r="R2614" s="137">
        <v>6.5899419985907404</v>
      </c>
      <c r="S2614" s="137">
        <v>15.2435084232814</v>
      </c>
      <c r="T2614" s="137">
        <v>20.880228715422401</v>
      </c>
      <c r="U2614" s="137">
        <v>11.116286337272401</v>
      </c>
      <c r="V2614" s="1">
        <v>1396515</v>
      </c>
      <c r="W2614" s="1">
        <v>2620338</v>
      </c>
      <c r="X2614" s="1">
        <v>2479859</v>
      </c>
      <c r="Y2614" s="1">
        <v>2960492</v>
      </c>
      <c r="Z2614" s="1">
        <v>1083109</v>
      </c>
      <c r="AA2614" s="1">
        <v>0</v>
      </c>
      <c r="AB2614" s="1">
        <v>4013095</v>
      </c>
      <c r="AC2614" s="1">
        <v>7075729</v>
      </c>
      <c r="AD2614" s="1">
        <v>1914292</v>
      </c>
      <c r="AE2614" s="1">
        <v>1167600</v>
      </c>
      <c r="AH2614" s="136">
        <f t="shared" si="40"/>
        <v>40385</v>
      </c>
      <c r="AI2614" s="177">
        <f>HLOOKUP(附加题模型!$E$2,历史数据!$B$3:$K$5000,ROW(A2612),)</f>
        <v>11.077190371256201</v>
      </c>
      <c r="AJ2614" s="177">
        <f>HLOOKUP(附加题模型!$E$2,历史数据!$L$3:$U$5000,ROW(A2612),)</f>
        <v>11.116286337272401</v>
      </c>
    </row>
    <row r="2615" spans="1:36" x14ac:dyDescent="0.2">
      <c r="A2615" s="148">
        <v>40386</v>
      </c>
      <c r="B2615" s="137">
        <v>23.098629165693499</v>
      </c>
      <c r="C2615" s="137">
        <v>49.660840606698201</v>
      </c>
      <c r="D2615" s="137">
        <v>7.5742365715339002</v>
      </c>
      <c r="E2615" s="137">
        <v>6.6397077145556898</v>
      </c>
      <c r="F2615" s="137">
        <v>15.2492824159487</v>
      </c>
      <c r="G2615" s="137">
        <v>17.3562793036599</v>
      </c>
      <c r="H2615" s="137">
        <v>6.5899419985907404</v>
      </c>
      <c r="I2615" s="137">
        <v>15.2435084232814</v>
      </c>
      <c r="J2615" s="137">
        <v>20.791282054227899</v>
      </c>
      <c r="K2615" s="137">
        <v>11.051126393912099</v>
      </c>
      <c r="L2615" s="137">
        <v>23.2516002197709</v>
      </c>
      <c r="M2615" s="137">
        <v>49.356172872914797</v>
      </c>
      <c r="N2615" s="137">
        <v>7.7002638023414596</v>
      </c>
      <c r="O2615" s="137">
        <v>6.6177219274213996</v>
      </c>
      <c r="P2615" s="137">
        <v>15.4890091264178</v>
      </c>
      <c r="Q2615" s="137">
        <v>17.3562793036599</v>
      </c>
      <c r="R2615" s="137">
        <v>6.7092769643599901</v>
      </c>
      <c r="S2615" s="137">
        <v>14.977514316566401</v>
      </c>
      <c r="T2615" s="137">
        <v>21.169305364304702</v>
      </c>
      <c r="U2615" s="137">
        <v>10.9468704845356</v>
      </c>
      <c r="V2615" s="1">
        <v>2986308</v>
      </c>
      <c r="W2615" s="1">
        <v>2743906</v>
      </c>
      <c r="X2615" s="1">
        <v>4685994</v>
      </c>
      <c r="Y2615" s="1">
        <v>4895062</v>
      </c>
      <c r="Z2615" s="1">
        <v>1612743</v>
      </c>
      <c r="AA2615" s="1">
        <v>0</v>
      </c>
      <c r="AB2615" s="1">
        <v>6989269</v>
      </c>
      <c r="AC2615" s="1">
        <v>3847440</v>
      </c>
      <c r="AD2615" s="1">
        <v>4140634</v>
      </c>
      <c r="AE2615" s="1">
        <v>829200</v>
      </c>
      <c r="AH2615" s="136">
        <f t="shared" si="40"/>
        <v>40386</v>
      </c>
      <c r="AI2615" s="177">
        <f>HLOOKUP(附加题模型!$E$2,历史数据!$B$3:$K$5000,ROW(A2613),)</f>
        <v>11.051126393912099</v>
      </c>
      <c r="AJ2615" s="177">
        <f>HLOOKUP(附加题模型!$E$2,历史数据!$L$3:$U$5000,ROW(A2613),)</f>
        <v>10.9468704845356</v>
      </c>
    </row>
    <row r="2616" spans="1:36" x14ac:dyDescent="0.2">
      <c r="A2616" s="148">
        <v>40387</v>
      </c>
      <c r="B2616" s="137">
        <v>23.343382852217399</v>
      </c>
      <c r="C2616" s="137">
        <v>49.203839006023102</v>
      </c>
      <c r="D2616" s="137">
        <v>7.7506746946644798</v>
      </c>
      <c r="E2616" s="137">
        <v>6.5737503531528203</v>
      </c>
      <c r="F2616" s="137">
        <v>15.3558276206016</v>
      </c>
      <c r="G2616" s="137">
        <v>17.3562793036599</v>
      </c>
      <c r="H2616" s="137">
        <v>6.7490552862830802</v>
      </c>
      <c r="I2616" s="137">
        <v>14.854747805774901</v>
      </c>
      <c r="J2616" s="137">
        <v>21.169305364304702</v>
      </c>
      <c r="K2616" s="137">
        <v>10.686230711094201</v>
      </c>
      <c r="L2616" s="137">
        <v>23.557542327925798</v>
      </c>
      <c r="M2616" s="137">
        <v>49.508506739806499</v>
      </c>
      <c r="N2616" s="137">
        <v>7.7884828639067401</v>
      </c>
      <c r="O2616" s="137">
        <v>6.7056650759585601</v>
      </c>
      <c r="P2616" s="137">
        <v>15.7287358368868</v>
      </c>
      <c r="Q2616" s="137">
        <v>17.3562793036599</v>
      </c>
      <c r="R2616" s="137">
        <v>6.8949091333343802</v>
      </c>
      <c r="S2616" s="137">
        <v>15.120741912489899</v>
      </c>
      <c r="T2616" s="137">
        <v>21.3694353519925</v>
      </c>
      <c r="U2616" s="137">
        <v>11.038094405240001</v>
      </c>
      <c r="V2616" s="1">
        <v>2597101</v>
      </c>
      <c r="W2616" s="1">
        <v>5164123</v>
      </c>
      <c r="X2616" s="1">
        <v>4403065</v>
      </c>
      <c r="Y2616" s="1">
        <v>3429906</v>
      </c>
      <c r="Z2616" s="1">
        <v>733023</v>
      </c>
      <c r="AA2616" s="1">
        <v>0</v>
      </c>
      <c r="AB2616" s="1">
        <v>10611323</v>
      </c>
      <c r="AC2616" s="1">
        <v>4353026</v>
      </c>
      <c r="AD2616" s="1">
        <v>4621216</v>
      </c>
      <c r="AE2616" s="1">
        <v>1116609</v>
      </c>
      <c r="AH2616" s="136">
        <f t="shared" si="40"/>
        <v>40387</v>
      </c>
      <c r="AI2616" s="177">
        <f>HLOOKUP(附加题模型!$E$2,历史数据!$B$3:$K$5000,ROW(A2614),)</f>
        <v>10.686230711094201</v>
      </c>
      <c r="AJ2616" s="177">
        <f>HLOOKUP(附加题模型!$E$2,历史数据!$L$3:$U$5000,ROW(A2614),)</f>
        <v>11.038094405240001</v>
      </c>
    </row>
    <row r="2617" spans="1:36" x14ac:dyDescent="0.2">
      <c r="A2617" s="148">
        <v>40388</v>
      </c>
      <c r="B2617" s="137">
        <v>23.4963539062948</v>
      </c>
      <c r="C2617" s="137">
        <v>49.737007540144099</v>
      </c>
      <c r="D2617" s="137">
        <v>7.8262910331490101</v>
      </c>
      <c r="E2617" s="137">
        <v>6.71665796952571</v>
      </c>
      <c r="F2617" s="137">
        <v>15.7287358368868</v>
      </c>
      <c r="G2617" s="137">
        <v>17.3562793036599</v>
      </c>
      <c r="H2617" s="137">
        <v>6.8683902520523201</v>
      </c>
      <c r="I2617" s="137">
        <v>15.1412029976218</v>
      </c>
      <c r="J2617" s="137">
        <v>21.3694353519925</v>
      </c>
      <c r="K2617" s="137">
        <v>11.051126393912099</v>
      </c>
      <c r="L2617" s="137">
        <v>23.221006008955399</v>
      </c>
      <c r="M2617" s="137">
        <v>50.041675273927503</v>
      </c>
      <c r="N2617" s="137">
        <v>8.0783454947641093</v>
      </c>
      <c r="O2617" s="137">
        <v>6.7936082244957197</v>
      </c>
      <c r="P2617" s="137">
        <v>15.7953265897949</v>
      </c>
      <c r="Q2617" s="137">
        <v>17.3562793036599</v>
      </c>
      <c r="R2617" s="137">
        <v>6.8816496926933501</v>
      </c>
      <c r="S2617" s="137">
        <v>15.1821251678856</v>
      </c>
      <c r="T2617" s="137">
        <v>21.5473286743816</v>
      </c>
      <c r="U2617" s="137">
        <v>11.168414291960699</v>
      </c>
      <c r="V2617" s="1">
        <v>3789448</v>
      </c>
      <c r="W2617" s="1">
        <v>6406447</v>
      </c>
      <c r="X2617" s="1">
        <v>6162521</v>
      </c>
      <c r="Y2617" s="1">
        <v>4223139</v>
      </c>
      <c r="Z2617" s="1">
        <v>936181</v>
      </c>
      <c r="AA2617" s="1">
        <v>0</v>
      </c>
      <c r="AB2617" s="1">
        <v>6478607</v>
      </c>
      <c r="AC2617" s="1">
        <v>4296102</v>
      </c>
      <c r="AD2617" s="1">
        <v>4481385</v>
      </c>
      <c r="AE2617" s="1">
        <v>1277420</v>
      </c>
      <c r="AH2617" s="136">
        <f t="shared" si="40"/>
        <v>40388</v>
      </c>
      <c r="AI2617" s="177">
        <f>HLOOKUP(附加题模型!$E$2,历史数据!$B$3:$K$5000,ROW(A2615),)</f>
        <v>11.051126393912099</v>
      </c>
      <c r="AJ2617" s="177">
        <f>HLOOKUP(附加题模型!$E$2,历史数据!$L$3:$U$5000,ROW(A2615),)</f>
        <v>11.168414291960699</v>
      </c>
    </row>
    <row r="2618" spans="1:36" x14ac:dyDescent="0.2">
      <c r="A2618" s="148">
        <v>40389</v>
      </c>
      <c r="B2618" s="137">
        <v>23.221006008955399</v>
      </c>
      <c r="C2618" s="137">
        <v>49.737007540144099</v>
      </c>
      <c r="D2618" s="137">
        <v>8.0657427716833592</v>
      </c>
      <c r="E2618" s="137">
        <v>6.7826153309285804</v>
      </c>
      <c r="F2618" s="137">
        <v>15.648826933397199</v>
      </c>
      <c r="G2618" s="137">
        <v>17.3562793036599</v>
      </c>
      <c r="H2618" s="137">
        <v>6.8683902520523201</v>
      </c>
      <c r="I2618" s="137">
        <v>15.1412029976218</v>
      </c>
      <c r="J2618" s="137">
        <v>21.502855343784301</v>
      </c>
      <c r="K2618" s="137">
        <v>11.077190371256201</v>
      </c>
      <c r="L2618" s="137">
        <v>23.190411798139898</v>
      </c>
      <c r="M2618" s="137">
        <v>50.803344608385999</v>
      </c>
      <c r="N2618" s="137">
        <v>8.0531400486026001</v>
      </c>
      <c r="O2618" s="137">
        <v>6.7496366502271403</v>
      </c>
      <c r="P2618" s="137">
        <v>16.035053300264</v>
      </c>
      <c r="Q2618" s="137">
        <v>17.3562793036599</v>
      </c>
      <c r="R2618" s="137">
        <v>6.8153524894882098</v>
      </c>
      <c r="S2618" s="137">
        <v>15.161664082753701</v>
      </c>
      <c r="T2618" s="137">
        <v>21.3694353519925</v>
      </c>
      <c r="U2618" s="137">
        <v>11.194478269304801</v>
      </c>
      <c r="V2618" s="1">
        <v>3536846</v>
      </c>
      <c r="W2618" s="1">
        <v>8553173</v>
      </c>
      <c r="X2618" s="1">
        <v>2663451</v>
      </c>
      <c r="Y2618" s="1">
        <v>3175427</v>
      </c>
      <c r="Z2618" s="1">
        <v>1221567</v>
      </c>
      <c r="AA2618" s="1">
        <v>0</v>
      </c>
      <c r="AB2618" s="1">
        <v>4098567</v>
      </c>
      <c r="AC2618" s="1">
        <v>2645651</v>
      </c>
      <c r="AD2618" s="1">
        <v>2940884</v>
      </c>
      <c r="AE2618" s="1">
        <v>1056125</v>
      </c>
      <c r="AH2618" s="136">
        <f t="shared" si="40"/>
        <v>40389</v>
      </c>
      <c r="AI2618" s="177">
        <f>HLOOKUP(附加题模型!$E$2,历史数据!$B$3:$K$5000,ROW(A2616),)</f>
        <v>11.077190371256201</v>
      </c>
      <c r="AJ2618" s="177">
        <f>HLOOKUP(附加题模型!$E$2,历史数据!$L$3:$U$5000,ROW(A2616),)</f>
        <v>11.194478269304801</v>
      </c>
    </row>
    <row r="2619" spans="1:36" x14ac:dyDescent="0.2">
      <c r="A2619" s="148">
        <v>40392</v>
      </c>
      <c r="B2619" s="137">
        <v>22.945658111616002</v>
      </c>
      <c r="C2619" s="137">
        <v>51.031845408723598</v>
      </c>
      <c r="D2619" s="137">
        <v>8.0531400486026001</v>
      </c>
      <c r="E2619" s="137">
        <v>6.7056650759585601</v>
      </c>
      <c r="F2619" s="137">
        <v>16.114962203753699</v>
      </c>
      <c r="G2619" s="137">
        <v>17.3562793036599</v>
      </c>
      <c r="H2619" s="137">
        <v>6.8286119301292398</v>
      </c>
      <c r="I2619" s="137">
        <v>15.2025862530175</v>
      </c>
      <c r="J2619" s="137">
        <v>21.480618678485701</v>
      </c>
      <c r="K2619" s="137">
        <v>11.194478269304801</v>
      </c>
      <c r="L2619" s="137">
        <v>23.6187307495568</v>
      </c>
      <c r="M2619" s="137">
        <v>51.412680075952899</v>
      </c>
      <c r="N2619" s="137">
        <v>8.0909482178448702</v>
      </c>
      <c r="O2619" s="137">
        <v>6.9694945215700503</v>
      </c>
      <c r="P2619" s="137">
        <v>16.1682348060801</v>
      </c>
      <c r="Q2619" s="137">
        <v>17.3562793036599</v>
      </c>
      <c r="R2619" s="137">
        <v>7.1600979461549299</v>
      </c>
      <c r="S2619" s="137">
        <v>15.4481192746006</v>
      </c>
      <c r="T2619" s="137">
        <v>21.8141686579653</v>
      </c>
      <c r="U2619" s="137">
        <v>11.3769261107138</v>
      </c>
      <c r="V2619" s="1">
        <v>4343379</v>
      </c>
      <c r="W2619" s="1">
        <v>5407195</v>
      </c>
      <c r="X2619" s="1">
        <v>3707092</v>
      </c>
      <c r="Y2619" s="1">
        <v>6934999</v>
      </c>
      <c r="Z2619" s="1">
        <v>1458290</v>
      </c>
      <c r="AA2619" s="1">
        <v>0</v>
      </c>
      <c r="AB2619" s="1">
        <v>11704128</v>
      </c>
      <c r="AC2619" s="1">
        <v>4783424</v>
      </c>
      <c r="AD2619" s="1">
        <v>5123152</v>
      </c>
      <c r="AE2619" s="1">
        <v>692844</v>
      </c>
      <c r="AH2619" s="136">
        <f t="shared" si="40"/>
        <v>40392</v>
      </c>
      <c r="AI2619" s="177">
        <f>HLOOKUP(附加题模型!$E$2,历史数据!$B$3:$K$5000,ROW(A2617),)</f>
        <v>11.194478269304801</v>
      </c>
      <c r="AJ2619" s="177">
        <f>HLOOKUP(附加题模型!$E$2,历史数据!$L$3:$U$5000,ROW(A2617),)</f>
        <v>11.3769261107138</v>
      </c>
    </row>
    <row r="2620" spans="1:36" x14ac:dyDescent="0.2">
      <c r="A2620" s="148">
        <v>40393</v>
      </c>
      <c r="B2620" s="137">
        <v>23.6187307495568</v>
      </c>
      <c r="C2620" s="137">
        <v>51.260346209061197</v>
      </c>
      <c r="D2620" s="137">
        <v>8.0657427716833592</v>
      </c>
      <c r="E2620" s="137">
        <v>6.9585016280029004</v>
      </c>
      <c r="F2620" s="137">
        <v>16.114962203753699</v>
      </c>
      <c r="G2620" s="137">
        <v>17.3562793036599</v>
      </c>
      <c r="H2620" s="137">
        <v>7.0938007429497896</v>
      </c>
      <c r="I2620" s="137">
        <v>15.427658189468699</v>
      </c>
      <c r="J2620" s="137">
        <v>21.8141686579653</v>
      </c>
      <c r="K2620" s="137">
        <v>11.4029900880579</v>
      </c>
      <c r="L2620" s="137">
        <v>22.945658111616002</v>
      </c>
      <c r="M2620" s="137">
        <v>50.270176074265102</v>
      </c>
      <c r="N2620" s="137">
        <v>7.9271128177950496</v>
      </c>
      <c r="O2620" s="137">
        <v>6.85956558589859</v>
      </c>
      <c r="P2620" s="137">
        <v>15.9817806979375</v>
      </c>
      <c r="Q2620" s="137">
        <v>17.3562793036599</v>
      </c>
      <c r="R2620" s="137">
        <v>6.9346874552574604</v>
      </c>
      <c r="S2620" s="137">
        <v>15.0593586570941</v>
      </c>
      <c r="T2620" s="137">
        <v>21.258252025499299</v>
      </c>
      <c r="U2620" s="137">
        <v>11.507245997434399</v>
      </c>
      <c r="V2620" s="1">
        <v>3060588</v>
      </c>
      <c r="W2620" s="1">
        <v>3476833</v>
      </c>
      <c r="X2620" s="1">
        <v>3097194</v>
      </c>
      <c r="Y2620" s="1">
        <v>4957115</v>
      </c>
      <c r="Z2620" s="1">
        <v>1000543</v>
      </c>
      <c r="AA2620" s="1">
        <v>0</v>
      </c>
      <c r="AB2620" s="1">
        <v>6667302</v>
      </c>
      <c r="AC2620" s="1">
        <v>3550980</v>
      </c>
      <c r="AD2620" s="1">
        <v>3822033</v>
      </c>
      <c r="AE2620" s="1">
        <v>1093748</v>
      </c>
      <c r="AH2620" s="136">
        <f t="shared" si="40"/>
        <v>40393</v>
      </c>
      <c r="AI2620" s="177">
        <f>HLOOKUP(附加题模型!$E$2,历史数据!$B$3:$K$5000,ROW(A2618),)</f>
        <v>11.4029900880579</v>
      </c>
      <c r="AJ2620" s="177">
        <f>HLOOKUP(附加题模型!$E$2,历史数据!$L$3:$U$5000,ROW(A2618),)</f>
        <v>11.507245997434399</v>
      </c>
    </row>
    <row r="2621" spans="1:36" x14ac:dyDescent="0.2">
      <c r="A2621" s="148">
        <v>40394</v>
      </c>
      <c r="B2621" s="137">
        <v>22.945658111616002</v>
      </c>
      <c r="C2621" s="137">
        <v>51.945848610073902</v>
      </c>
      <c r="D2621" s="137">
        <v>7.8767019254720303</v>
      </c>
      <c r="E2621" s="137">
        <v>6.8375797987642999</v>
      </c>
      <c r="F2621" s="137">
        <v>15.8485991921214</v>
      </c>
      <c r="G2621" s="137">
        <v>17.3562793036599</v>
      </c>
      <c r="H2621" s="137">
        <v>6.9346874552574604</v>
      </c>
      <c r="I2621" s="137">
        <v>15.0184364868303</v>
      </c>
      <c r="J2621" s="137">
        <v>21.147068699006098</v>
      </c>
      <c r="K2621" s="137">
        <v>11.4420860540741</v>
      </c>
      <c r="L2621" s="137">
        <v>22.7926870575386</v>
      </c>
      <c r="M2621" s="137">
        <v>52.783684877978303</v>
      </c>
      <c r="N2621" s="137">
        <v>7.8893046485527902</v>
      </c>
      <c r="O2621" s="137">
        <v>6.8705584794657399</v>
      </c>
      <c r="P2621" s="137">
        <v>16.0483714508456</v>
      </c>
      <c r="Q2621" s="137">
        <v>17.3562793036599</v>
      </c>
      <c r="R2621" s="137">
        <v>7.1600979461549299</v>
      </c>
      <c r="S2621" s="137">
        <v>15.223047338149501</v>
      </c>
      <c r="T2621" s="137">
        <v>21.347198686693901</v>
      </c>
      <c r="U2621" s="137">
        <v>11.507245997434399</v>
      </c>
      <c r="V2621" s="1">
        <v>3169690</v>
      </c>
      <c r="W2621" s="1">
        <v>9833923</v>
      </c>
      <c r="X2621" s="1">
        <v>2259043</v>
      </c>
      <c r="Y2621" s="1">
        <v>3120655</v>
      </c>
      <c r="Z2621" s="1">
        <v>947779</v>
      </c>
      <c r="AA2621" s="1">
        <v>0</v>
      </c>
      <c r="AB2621" s="1">
        <v>5674533</v>
      </c>
      <c r="AC2621" s="1">
        <v>3581900</v>
      </c>
      <c r="AD2621" s="1">
        <v>2651260</v>
      </c>
      <c r="AE2621" s="1">
        <v>988510</v>
      </c>
      <c r="AH2621" s="136">
        <f t="shared" si="40"/>
        <v>40394</v>
      </c>
      <c r="AI2621" s="177">
        <f>HLOOKUP(附加题模型!$E$2,历史数据!$B$3:$K$5000,ROW(A2619),)</f>
        <v>11.4420860540741</v>
      </c>
      <c r="AJ2621" s="177">
        <f>HLOOKUP(附加题模型!$E$2,历史数据!$L$3:$U$5000,ROW(A2619),)</f>
        <v>11.507245997434399</v>
      </c>
    </row>
    <row r="2622" spans="1:36" x14ac:dyDescent="0.2">
      <c r="A2622" s="148">
        <v>40395</v>
      </c>
      <c r="B2622" s="137">
        <v>22.7620928467231</v>
      </c>
      <c r="C2622" s="137">
        <v>53.164519545207597</v>
      </c>
      <c r="D2622" s="137">
        <v>7.9397155408758104</v>
      </c>
      <c r="E2622" s="137">
        <v>6.8705584794657399</v>
      </c>
      <c r="F2622" s="137">
        <v>15.9151899450294</v>
      </c>
      <c r="G2622" s="137">
        <v>17.3562793036599</v>
      </c>
      <c r="H2622" s="137">
        <v>7.1070601835908196</v>
      </c>
      <c r="I2622" s="137">
        <v>15.100280827357899</v>
      </c>
      <c r="J2622" s="137">
        <v>21.347198686693901</v>
      </c>
      <c r="K2622" s="137">
        <v>11.4811820200903</v>
      </c>
      <c r="L2622" s="137">
        <v>22.7926870575386</v>
      </c>
      <c r="M2622" s="137">
        <v>52.250516343857299</v>
      </c>
      <c r="N2622" s="137">
        <v>7.9145100947143003</v>
      </c>
      <c r="O2622" s="137">
        <v>6.90353716016718</v>
      </c>
      <c r="P2622" s="137">
        <v>16.794187883416001</v>
      </c>
      <c r="Q2622" s="137">
        <v>17.3562793036599</v>
      </c>
      <c r="R2622" s="137">
        <v>7.1600979461549299</v>
      </c>
      <c r="S2622" s="137">
        <v>15.1412029976218</v>
      </c>
      <c r="T2622" s="137">
        <v>21.436145347888399</v>
      </c>
      <c r="U2622" s="137">
        <v>11.533309974778501</v>
      </c>
      <c r="V2622" s="1">
        <v>3014593</v>
      </c>
      <c r="W2622" s="1">
        <v>7775490</v>
      </c>
      <c r="X2622" s="1">
        <v>1534194</v>
      </c>
      <c r="Y2622" s="1">
        <v>2979150</v>
      </c>
      <c r="Z2622" s="1">
        <v>3042872</v>
      </c>
      <c r="AA2622" s="1">
        <v>0</v>
      </c>
      <c r="AB2622" s="1">
        <v>8596950</v>
      </c>
      <c r="AC2622" s="1">
        <v>2859358</v>
      </c>
      <c r="AD2622" s="1">
        <v>3275589</v>
      </c>
      <c r="AE2622" s="1">
        <v>679090</v>
      </c>
      <c r="AH2622" s="136">
        <f t="shared" si="40"/>
        <v>40395</v>
      </c>
      <c r="AI2622" s="177">
        <f>HLOOKUP(附加题模型!$E$2,历史数据!$B$3:$K$5000,ROW(A2620),)</f>
        <v>11.4811820200903</v>
      </c>
      <c r="AJ2622" s="177">
        <f>HLOOKUP(附加题模型!$E$2,历史数据!$L$3:$U$5000,ROW(A2620),)</f>
        <v>11.533309974778501</v>
      </c>
    </row>
    <row r="2623" spans="1:36" x14ac:dyDescent="0.2">
      <c r="A2623" s="148">
        <v>40396</v>
      </c>
      <c r="B2623" s="137">
        <v>22.7926870575386</v>
      </c>
      <c r="C2623" s="137">
        <v>52.0220155435197</v>
      </c>
      <c r="D2623" s="137">
        <v>7.9271128177950496</v>
      </c>
      <c r="E2623" s="137">
        <v>6.8705584794657399</v>
      </c>
      <c r="F2623" s="137">
        <v>16.7808697328344</v>
      </c>
      <c r="G2623" s="137">
        <v>17.3562793036599</v>
      </c>
      <c r="H2623" s="137">
        <v>7.1468385055138999</v>
      </c>
      <c r="I2623" s="137">
        <v>15.161664082753701</v>
      </c>
      <c r="J2623" s="137">
        <v>21.436145347888399</v>
      </c>
      <c r="K2623" s="137">
        <v>11.533309974778501</v>
      </c>
      <c r="L2623" s="137">
        <v>23.924672857711698</v>
      </c>
      <c r="M2623" s="137">
        <v>52.479017144194898</v>
      </c>
      <c r="N2623" s="137">
        <v>8.0657427716833592</v>
      </c>
      <c r="O2623" s="137">
        <v>7.04644477654006</v>
      </c>
      <c r="P2623" s="137">
        <v>16.940687539813801</v>
      </c>
      <c r="Q2623" s="137">
        <v>17.3562793036599</v>
      </c>
      <c r="R2623" s="137">
        <v>7.3987678776934303</v>
      </c>
      <c r="S2623" s="137">
        <v>15.5095025299964</v>
      </c>
      <c r="T2623" s="137">
        <v>21.925351984458501</v>
      </c>
      <c r="U2623" s="137">
        <v>11.7157578161875</v>
      </c>
      <c r="V2623" s="1">
        <v>11222977</v>
      </c>
      <c r="W2623" s="1">
        <v>5837479</v>
      </c>
      <c r="X2623" s="1">
        <v>3002752</v>
      </c>
      <c r="Y2623" s="1">
        <v>4371770</v>
      </c>
      <c r="Z2623" s="1">
        <v>1405998</v>
      </c>
      <c r="AA2623" s="1">
        <v>0</v>
      </c>
      <c r="AB2623" s="1">
        <v>7001083</v>
      </c>
      <c r="AC2623" s="1">
        <v>4077049</v>
      </c>
      <c r="AD2623" s="1">
        <v>4032595</v>
      </c>
      <c r="AE2623" s="1">
        <v>818183</v>
      </c>
      <c r="AH2623" s="136">
        <f t="shared" si="40"/>
        <v>40396</v>
      </c>
      <c r="AI2623" s="177">
        <f>HLOOKUP(附加题模型!$E$2,历史数据!$B$3:$K$5000,ROW(A2621),)</f>
        <v>11.533309974778501</v>
      </c>
      <c r="AJ2623" s="177">
        <f>HLOOKUP(附加题模型!$E$2,历史数据!$L$3:$U$5000,ROW(A2621),)</f>
        <v>11.7157578161875</v>
      </c>
    </row>
    <row r="2624" spans="1:36" x14ac:dyDescent="0.2">
      <c r="A2624" s="148">
        <v>40399</v>
      </c>
      <c r="B2624" s="137">
        <v>24.016455490158101</v>
      </c>
      <c r="C2624" s="137">
        <v>52.555184077640703</v>
      </c>
      <c r="D2624" s="137">
        <v>8.04053732552185</v>
      </c>
      <c r="E2624" s="137">
        <v>7.1014092443757901</v>
      </c>
      <c r="F2624" s="137">
        <v>16.834142335160902</v>
      </c>
      <c r="G2624" s="137">
        <v>17.3562793036599</v>
      </c>
      <c r="H2624" s="137">
        <v>7.3457301151293199</v>
      </c>
      <c r="I2624" s="137">
        <v>15.4481192746006</v>
      </c>
      <c r="J2624" s="137">
        <v>22.1477186374449</v>
      </c>
      <c r="K2624" s="137">
        <v>11.8330457142361</v>
      </c>
      <c r="L2624" s="137">
        <v>24.016455490158101</v>
      </c>
      <c r="M2624" s="137">
        <v>52.402850210749001</v>
      </c>
      <c r="N2624" s="137">
        <v>8.4438244641060205</v>
      </c>
      <c r="O2624" s="137">
        <v>7.0794234572415</v>
      </c>
      <c r="P2624" s="137">
        <v>17.912912532271601</v>
      </c>
      <c r="Q2624" s="137">
        <v>17.3562793036599</v>
      </c>
      <c r="R2624" s="137">
        <v>7.3855084370524002</v>
      </c>
      <c r="S2624" s="137">
        <v>15.714113381315601</v>
      </c>
      <c r="T2624" s="137">
        <v>22.370085290431302</v>
      </c>
      <c r="U2624" s="137">
        <v>12.1849094083819</v>
      </c>
      <c r="V2624" s="1">
        <v>4497876</v>
      </c>
      <c r="W2624" s="1">
        <v>3941998</v>
      </c>
      <c r="X2624" s="1">
        <v>6482485</v>
      </c>
      <c r="Y2624" s="1">
        <v>3510139</v>
      </c>
      <c r="Z2624" s="1">
        <v>2505182</v>
      </c>
      <c r="AA2624" s="1">
        <v>0</v>
      </c>
      <c r="AB2624" s="1">
        <v>7070589</v>
      </c>
      <c r="AC2624" s="1">
        <v>4653377</v>
      </c>
      <c r="AD2624" s="1">
        <v>5752950</v>
      </c>
      <c r="AE2624" s="1">
        <v>1511946</v>
      </c>
      <c r="AH2624" s="136">
        <f t="shared" si="40"/>
        <v>40399</v>
      </c>
      <c r="AI2624" s="177">
        <f>HLOOKUP(附加题模型!$E$2,历史数据!$B$3:$K$5000,ROW(A2622),)</f>
        <v>11.8330457142361</v>
      </c>
      <c r="AJ2624" s="177">
        <f>HLOOKUP(附加题模型!$E$2,历史数据!$L$3:$U$5000,ROW(A2622),)</f>
        <v>12.1849094083819</v>
      </c>
    </row>
    <row r="2625" spans="1:36" x14ac:dyDescent="0.2">
      <c r="A2625" s="148">
        <v>40400</v>
      </c>
      <c r="B2625" s="137">
        <v>24.016455490158101</v>
      </c>
      <c r="C2625" s="137">
        <v>52.326683277303196</v>
      </c>
      <c r="D2625" s="137">
        <v>8.4312217410252597</v>
      </c>
      <c r="E2625" s="137">
        <v>7.0904163508086402</v>
      </c>
      <c r="F2625" s="137">
        <v>17.726458424129</v>
      </c>
      <c r="G2625" s="137">
        <v>17.3562793036599</v>
      </c>
      <c r="H2625" s="137">
        <v>7.3192112338472599</v>
      </c>
      <c r="I2625" s="137">
        <v>15.714113381315601</v>
      </c>
      <c r="J2625" s="137">
        <v>22.4590319516258</v>
      </c>
      <c r="K2625" s="137">
        <v>12.315229295102499</v>
      </c>
      <c r="L2625" s="137">
        <v>23.068034954878001</v>
      </c>
      <c r="M2625" s="137">
        <v>49.813174473589903</v>
      </c>
      <c r="N2625" s="137">
        <v>8.0909482178448702</v>
      </c>
      <c r="O2625" s="137">
        <v>7.0354518829729198</v>
      </c>
      <c r="P2625" s="137">
        <v>17.3668683584254</v>
      </c>
      <c r="Q2625" s="137">
        <v>17.3562793036599</v>
      </c>
      <c r="R2625" s="137">
        <v>6.9744657771805496</v>
      </c>
      <c r="S2625" s="137">
        <v>15.1821251678856</v>
      </c>
      <c r="T2625" s="137">
        <v>21.302725356096602</v>
      </c>
      <c r="U2625" s="137">
        <v>11.8330457142361</v>
      </c>
      <c r="V2625" s="1">
        <v>4125269</v>
      </c>
      <c r="W2625" s="1">
        <v>5748008</v>
      </c>
      <c r="X2625" s="1">
        <v>3485062</v>
      </c>
      <c r="Y2625" s="1">
        <v>6868768</v>
      </c>
      <c r="Z2625" s="1">
        <v>1520393</v>
      </c>
      <c r="AA2625" s="1">
        <v>0</v>
      </c>
      <c r="AB2625" s="1">
        <v>5675740</v>
      </c>
      <c r="AC2625" s="1">
        <v>4351739</v>
      </c>
      <c r="AD2625" s="1">
        <v>3611739</v>
      </c>
      <c r="AE2625" s="1">
        <v>967274</v>
      </c>
      <c r="AH2625" s="136">
        <f t="shared" si="40"/>
        <v>40400</v>
      </c>
      <c r="AI2625" s="177">
        <f>HLOOKUP(附加题模型!$E$2,历史数据!$B$3:$K$5000,ROW(A2623),)</f>
        <v>12.315229295102499</v>
      </c>
      <c r="AJ2625" s="177">
        <f>HLOOKUP(附加题模型!$E$2,历史数据!$L$3:$U$5000,ROW(A2623),)</f>
        <v>11.8330457142361</v>
      </c>
    </row>
    <row r="2626" spans="1:36" x14ac:dyDescent="0.2">
      <c r="A2626" s="148">
        <v>40401</v>
      </c>
      <c r="B2626" s="137">
        <v>22.945658111616002</v>
      </c>
      <c r="C2626" s="137">
        <v>49.0515051391314</v>
      </c>
      <c r="D2626" s="137">
        <v>8.1539618332486494</v>
      </c>
      <c r="E2626" s="137">
        <v>7.0134660958386297</v>
      </c>
      <c r="F2626" s="137">
        <v>17.3668683584254</v>
      </c>
      <c r="G2626" s="137">
        <v>17.3562793036599</v>
      </c>
      <c r="H2626" s="137">
        <v>6.8949091333343802</v>
      </c>
      <c r="I2626" s="137">
        <v>15.079819742226</v>
      </c>
      <c r="J2626" s="137">
        <v>21.324962021395201</v>
      </c>
      <c r="K2626" s="137">
        <v>11.924269634940501</v>
      </c>
      <c r="L2626" s="137">
        <v>22.853875479169599</v>
      </c>
      <c r="M2626" s="137">
        <v>49.2800059394689</v>
      </c>
      <c r="N2626" s="137">
        <v>8.1161536640063794</v>
      </c>
      <c r="O2626" s="137">
        <v>7.1893523929129497</v>
      </c>
      <c r="P2626" s="137">
        <v>17.5000498642416</v>
      </c>
      <c r="Q2626" s="137">
        <v>17.3562793036599</v>
      </c>
      <c r="R2626" s="137">
        <v>7.67721613115501</v>
      </c>
      <c r="S2626" s="137">
        <v>15.1821251678856</v>
      </c>
      <c r="T2626" s="137">
        <v>21.791931992666601</v>
      </c>
      <c r="U2626" s="137">
        <v>11.859109691580199</v>
      </c>
      <c r="V2626" s="1">
        <v>3033133</v>
      </c>
      <c r="W2626" s="1">
        <v>3396663</v>
      </c>
      <c r="X2626" s="1">
        <v>1444597</v>
      </c>
      <c r="Y2626" s="1">
        <v>3771033</v>
      </c>
      <c r="Z2626" s="1">
        <v>1302882</v>
      </c>
      <c r="AA2626" s="1">
        <v>0</v>
      </c>
      <c r="AB2626" s="1">
        <v>14015685</v>
      </c>
      <c r="AC2626" s="1">
        <v>3496322</v>
      </c>
      <c r="AD2626" s="1">
        <v>3063038</v>
      </c>
      <c r="AE2626" s="1">
        <v>639467</v>
      </c>
      <c r="AH2626" s="136">
        <f t="shared" si="40"/>
        <v>40401</v>
      </c>
      <c r="AI2626" s="177">
        <f>HLOOKUP(附加题模型!$E$2,历史数据!$B$3:$K$5000,ROW(A2624),)</f>
        <v>11.924269634940501</v>
      </c>
      <c r="AJ2626" s="177">
        <f>HLOOKUP(附加题模型!$E$2,历史数据!$L$3:$U$5000,ROW(A2624),)</f>
        <v>11.859109691580199</v>
      </c>
    </row>
    <row r="2627" spans="1:36" x14ac:dyDescent="0.2">
      <c r="A2627" s="148">
        <v>40402</v>
      </c>
      <c r="B2627" s="137">
        <v>22.639716003461199</v>
      </c>
      <c r="C2627" s="137">
        <v>49.2800059394689</v>
      </c>
      <c r="D2627" s="137">
        <v>8.0531400486026001</v>
      </c>
      <c r="E2627" s="137">
        <v>7.0904163508086402</v>
      </c>
      <c r="F2627" s="137">
        <v>17.446777261915098</v>
      </c>
      <c r="G2627" s="137">
        <v>17.3562793036599</v>
      </c>
      <c r="H2627" s="137">
        <v>7.67721613115501</v>
      </c>
      <c r="I2627" s="137">
        <v>15.038897571962201</v>
      </c>
      <c r="J2627" s="137">
        <v>21.725221996770699</v>
      </c>
      <c r="K2627" s="137">
        <v>11.806981736891901</v>
      </c>
      <c r="L2627" s="137">
        <v>22.945658111616002</v>
      </c>
      <c r="M2627" s="137">
        <v>49.508506739806499</v>
      </c>
      <c r="N2627" s="137">
        <v>7.7506746946644798</v>
      </c>
      <c r="O2627" s="137">
        <v>7.0244589894057698</v>
      </c>
      <c r="P2627" s="137">
        <v>17.193732400864398</v>
      </c>
      <c r="Q2627" s="137">
        <v>17.3562793036599</v>
      </c>
      <c r="R2627" s="137">
        <v>7.51810284346268</v>
      </c>
      <c r="S2627" s="137">
        <v>14.9570532314345</v>
      </c>
      <c r="T2627" s="137">
        <v>22.325611959833999</v>
      </c>
      <c r="U2627" s="137">
        <v>11.4551180427462</v>
      </c>
      <c r="V2627" s="1">
        <v>4488614</v>
      </c>
      <c r="W2627" s="1">
        <v>3684067</v>
      </c>
      <c r="X2627" s="1">
        <v>2509495</v>
      </c>
      <c r="Y2627" s="1">
        <v>3908928</v>
      </c>
      <c r="Z2627" s="1">
        <v>1431042</v>
      </c>
      <c r="AA2627" s="1">
        <v>0</v>
      </c>
      <c r="AB2627" s="1">
        <v>16415390</v>
      </c>
      <c r="AC2627" s="1">
        <v>2538162</v>
      </c>
      <c r="AD2627" s="1">
        <v>6650802</v>
      </c>
      <c r="AE2627" s="1">
        <v>1248101</v>
      </c>
      <c r="AH2627" s="136">
        <f t="shared" si="40"/>
        <v>40402</v>
      </c>
      <c r="AI2627" s="177">
        <f>HLOOKUP(附加题模型!$E$2,历史数据!$B$3:$K$5000,ROW(A2625),)</f>
        <v>11.806981736891901</v>
      </c>
      <c r="AJ2627" s="177">
        <f>HLOOKUP(附加题模型!$E$2,历史数据!$L$3:$U$5000,ROW(A2625),)</f>
        <v>11.4551180427462</v>
      </c>
    </row>
    <row r="2628" spans="1:36" x14ac:dyDescent="0.2">
      <c r="A2628" s="148">
        <v>40403</v>
      </c>
      <c r="B2628" s="137">
        <v>22.945658111616002</v>
      </c>
      <c r="C2628" s="137">
        <v>49.508506739806499</v>
      </c>
      <c r="D2628" s="137">
        <v>7.7632774177452299</v>
      </c>
      <c r="E2628" s="137">
        <v>7.0244589894057698</v>
      </c>
      <c r="F2628" s="137">
        <v>17.300277605517401</v>
      </c>
      <c r="G2628" s="137">
        <v>17.3562793036599</v>
      </c>
      <c r="H2628" s="137">
        <v>7.4252867589754903</v>
      </c>
      <c r="I2628" s="137">
        <v>15.0184364868303</v>
      </c>
      <c r="J2628" s="137">
        <v>22.192191968042199</v>
      </c>
      <c r="K2628" s="137">
        <v>11.3769261107138</v>
      </c>
      <c r="L2628" s="137">
        <v>22.976252322431499</v>
      </c>
      <c r="M2628" s="137">
        <v>50.041675273927503</v>
      </c>
      <c r="N2628" s="137">
        <v>8.0279346024410891</v>
      </c>
      <c r="O2628" s="137">
        <v>7.0904163508086402</v>
      </c>
      <c r="P2628" s="137">
        <v>17.579958767731299</v>
      </c>
      <c r="Q2628" s="137">
        <v>17.3562793036599</v>
      </c>
      <c r="R2628" s="137">
        <v>7.54462172474474</v>
      </c>
      <c r="S2628" s="137">
        <v>15.284430593545199</v>
      </c>
      <c r="T2628" s="137">
        <v>22.6146886087163</v>
      </c>
      <c r="U2628" s="137">
        <v>11.6766618501713</v>
      </c>
      <c r="V2628" s="1">
        <v>2384622</v>
      </c>
      <c r="W2628" s="1">
        <v>3652045</v>
      </c>
      <c r="X2628" s="1">
        <v>2735150</v>
      </c>
      <c r="Y2628" s="1">
        <v>2432978</v>
      </c>
      <c r="Z2628" s="1">
        <v>1489895</v>
      </c>
      <c r="AA2628" s="1">
        <v>0</v>
      </c>
      <c r="AB2628" s="1">
        <v>7878725</v>
      </c>
      <c r="AC2628" s="1">
        <v>3317685</v>
      </c>
      <c r="AD2628" s="1">
        <v>8151399</v>
      </c>
      <c r="AE2628" s="1">
        <v>792301</v>
      </c>
      <c r="AH2628" s="136">
        <f t="shared" si="40"/>
        <v>40403</v>
      </c>
      <c r="AI2628" s="177">
        <f>HLOOKUP(附加题模型!$E$2,历史数据!$B$3:$K$5000,ROW(A2626),)</f>
        <v>11.3769261107138</v>
      </c>
      <c r="AJ2628" s="177">
        <f>HLOOKUP(附加题模型!$E$2,历史数据!$L$3:$U$5000,ROW(A2626),)</f>
        <v>11.6766618501713</v>
      </c>
    </row>
    <row r="2629" spans="1:36" x14ac:dyDescent="0.2">
      <c r="A2629" s="148">
        <v>40406</v>
      </c>
      <c r="B2629" s="137">
        <v>22.976252322431499</v>
      </c>
      <c r="C2629" s="137">
        <v>49.965508340481598</v>
      </c>
      <c r="D2629" s="137">
        <v>8.0909482178448702</v>
      </c>
      <c r="E2629" s="137">
        <v>7.04644477654006</v>
      </c>
      <c r="F2629" s="137">
        <v>17.353550207843799</v>
      </c>
      <c r="G2629" s="137">
        <v>17.3562793036599</v>
      </c>
      <c r="H2629" s="137">
        <v>7.4518056402575397</v>
      </c>
      <c r="I2629" s="137">
        <v>15.120741912489899</v>
      </c>
      <c r="J2629" s="137">
        <v>22.6146886087163</v>
      </c>
      <c r="K2629" s="137">
        <v>11.6766618501713</v>
      </c>
      <c r="L2629" s="137">
        <v>23.282194430586401</v>
      </c>
      <c r="M2629" s="137">
        <v>50.651010741494296</v>
      </c>
      <c r="N2629" s="137">
        <v>8.1539618332486494</v>
      </c>
      <c r="O2629" s="137">
        <v>7.1783594993458104</v>
      </c>
      <c r="P2629" s="137">
        <v>17.899594381690001</v>
      </c>
      <c r="Q2629" s="137">
        <v>17.3562793036599</v>
      </c>
      <c r="R2629" s="137">
        <v>7.6109189279498697</v>
      </c>
      <c r="S2629" s="137">
        <v>15.468580359732499</v>
      </c>
      <c r="T2629" s="137">
        <v>22.9037652575986</v>
      </c>
      <c r="U2629" s="137">
        <v>12.080653499005299</v>
      </c>
      <c r="V2629" s="1">
        <v>3613324</v>
      </c>
      <c r="W2629" s="1">
        <v>3742779</v>
      </c>
      <c r="X2629" s="1">
        <v>3578349</v>
      </c>
      <c r="Y2629" s="1">
        <v>4235952</v>
      </c>
      <c r="Z2629" s="1">
        <v>1118601</v>
      </c>
      <c r="AA2629" s="1">
        <v>0</v>
      </c>
      <c r="AB2629" s="1">
        <v>7367351</v>
      </c>
      <c r="AC2629" s="1">
        <v>3461999</v>
      </c>
      <c r="AD2629" s="1">
        <v>6312361</v>
      </c>
      <c r="AE2629" s="1">
        <v>1007608</v>
      </c>
      <c r="AH2629" s="136">
        <f t="shared" si="40"/>
        <v>40406</v>
      </c>
      <c r="AI2629" s="177">
        <f>HLOOKUP(附加题模型!$E$2,历史数据!$B$3:$K$5000,ROW(A2627),)</f>
        <v>11.6766618501713</v>
      </c>
      <c r="AJ2629" s="177">
        <f>HLOOKUP(附加题模型!$E$2,历史数据!$L$3:$U$5000,ROW(A2627),)</f>
        <v>12.080653499005299</v>
      </c>
    </row>
    <row r="2630" spans="1:36" x14ac:dyDescent="0.2">
      <c r="A2630" s="148">
        <v>40407</v>
      </c>
      <c r="B2630" s="137">
        <v>23.2516002197709</v>
      </c>
      <c r="C2630" s="137">
        <v>50.498676874602602</v>
      </c>
      <c r="D2630" s="137">
        <v>8.1791672794101604</v>
      </c>
      <c r="E2630" s="137">
        <v>7.1563737122115096</v>
      </c>
      <c r="F2630" s="137">
        <v>17.899594381690001</v>
      </c>
      <c r="G2630" s="137">
        <v>17.3562793036599</v>
      </c>
      <c r="H2630" s="137">
        <v>7.6241783685908997</v>
      </c>
      <c r="I2630" s="137">
        <v>15.4481192746006</v>
      </c>
      <c r="J2630" s="137">
        <v>22.792581931105399</v>
      </c>
      <c r="K2630" s="137">
        <v>12.1718774197098</v>
      </c>
      <c r="L2630" s="137">
        <v>23.435165484663798</v>
      </c>
      <c r="M2630" s="137">
        <v>51.108012342169502</v>
      </c>
      <c r="N2630" s="137">
        <v>8.2295781717331806</v>
      </c>
      <c r="O2630" s="137">
        <v>7.2113381800472398</v>
      </c>
      <c r="P2630" s="137">
        <v>18.219229995648799</v>
      </c>
      <c r="Q2630" s="137">
        <v>17.3562793036599</v>
      </c>
      <c r="R2630" s="137">
        <v>7.6241783685908997</v>
      </c>
      <c r="S2630" s="137">
        <v>16.123335083954</v>
      </c>
      <c r="T2630" s="137">
        <v>22.9037652575986</v>
      </c>
      <c r="U2630" s="137">
        <v>12.0936854876774</v>
      </c>
      <c r="V2630" s="1">
        <v>3920237</v>
      </c>
      <c r="W2630" s="1">
        <v>3566768</v>
      </c>
      <c r="X2630" s="1">
        <v>3513534</v>
      </c>
      <c r="Y2630" s="1">
        <v>4008390</v>
      </c>
      <c r="Z2630" s="1">
        <v>2106808</v>
      </c>
      <c r="AA2630" s="1">
        <v>0</v>
      </c>
      <c r="AB2630" s="1">
        <v>8132348</v>
      </c>
      <c r="AC2630" s="1">
        <v>6997498</v>
      </c>
      <c r="AD2630" s="1">
        <v>4224424</v>
      </c>
      <c r="AE2630" s="1">
        <v>698873</v>
      </c>
      <c r="AH2630" s="136">
        <f t="shared" ref="AH2630:AH2693" si="41">A2630</f>
        <v>40407</v>
      </c>
      <c r="AI2630" s="177">
        <f>HLOOKUP(附加题模型!$E$2,历史数据!$B$3:$K$5000,ROW(A2628),)</f>
        <v>12.1718774197098</v>
      </c>
      <c r="AJ2630" s="177">
        <f>HLOOKUP(附加题模型!$E$2,历史数据!$L$3:$U$5000,ROW(A2628),)</f>
        <v>12.0936854876774</v>
      </c>
    </row>
    <row r="2631" spans="1:36" x14ac:dyDescent="0.2">
      <c r="A2631" s="148">
        <v>40408</v>
      </c>
      <c r="B2631" s="137">
        <v>23.404571273848401</v>
      </c>
      <c r="C2631" s="137">
        <v>51.1841792756153</v>
      </c>
      <c r="D2631" s="137">
        <v>8.1917700024909106</v>
      </c>
      <c r="E2631" s="137">
        <v>7.2333239671815299</v>
      </c>
      <c r="F2631" s="137">
        <v>18.139321092159101</v>
      </c>
      <c r="G2631" s="137">
        <v>17.3562793036599</v>
      </c>
      <c r="H2631" s="137">
        <v>7.67721613115501</v>
      </c>
      <c r="I2631" s="137">
        <v>16.225640509613601</v>
      </c>
      <c r="J2631" s="137">
        <v>22.9037652575986</v>
      </c>
      <c r="K2631" s="137">
        <v>11.9894295783009</v>
      </c>
      <c r="L2631" s="137">
        <v>23.1598175873245</v>
      </c>
      <c r="M2631" s="137">
        <v>50.879511541831903</v>
      </c>
      <c r="N2631" s="137">
        <v>8.1665645563293996</v>
      </c>
      <c r="O2631" s="137">
        <v>7.3322600092858403</v>
      </c>
      <c r="P2631" s="137">
        <v>17.9795032851797</v>
      </c>
      <c r="Q2631" s="137">
        <v>17.3562793036599</v>
      </c>
      <c r="R2631" s="137">
        <v>7.5578811653857603</v>
      </c>
      <c r="S2631" s="137">
        <v>16.5530178717244</v>
      </c>
      <c r="T2631" s="137">
        <v>22.926001922897299</v>
      </c>
      <c r="U2631" s="137">
        <v>12.080653499005299</v>
      </c>
      <c r="V2631" s="1">
        <v>3958953</v>
      </c>
      <c r="W2631" s="1">
        <v>3483003</v>
      </c>
      <c r="X2631" s="1">
        <v>1834203</v>
      </c>
      <c r="Y2631" s="1">
        <v>15125573</v>
      </c>
      <c r="Z2631" s="1">
        <v>1808797</v>
      </c>
      <c r="AA2631" s="1">
        <v>0</v>
      </c>
      <c r="AB2631" s="1">
        <v>4502893</v>
      </c>
      <c r="AC2631" s="1">
        <v>11332499</v>
      </c>
      <c r="AD2631" s="1">
        <v>3629991</v>
      </c>
      <c r="AE2631" s="1">
        <v>471200</v>
      </c>
      <c r="AH2631" s="136">
        <f t="shared" si="41"/>
        <v>40408</v>
      </c>
      <c r="AI2631" s="177">
        <f>HLOOKUP(附加题模型!$E$2,历史数据!$B$3:$K$5000,ROW(A2629),)</f>
        <v>11.9894295783009</v>
      </c>
      <c r="AJ2631" s="177">
        <f>HLOOKUP(附加题模型!$E$2,历史数据!$L$3:$U$5000,ROW(A2629),)</f>
        <v>12.080653499005299</v>
      </c>
    </row>
    <row r="2632" spans="1:36" x14ac:dyDescent="0.2">
      <c r="A2632" s="148">
        <v>40409</v>
      </c>
      <c r="B2632" s="137">
        <v>23.404571273848401</v>
      </c>
      <c r="C2632" s="137">
        <v>51.031845408723598</v>
      </c>
      <c r="D2632" s="137">
        <v>8.1917700024909106</v>
      </c>
      <c r="E2632" s="137">
        <v>7.3432529028529796</v>
      </c>
      <c r="F2632" s="137">
        <v>17.7530947252923</v>
      </c>
      <c r="G2632" s="137">
        <v>17.3562793036599</v>
      </c>
      <c r="H2632" s="137">
        <v>7.5711406060267903</v>
      </c>
      <c r="I2632" s="137">
        <v>16.512095701460499</v>
      </c>
      <c r="J2632" s="137">
        <v>22.9037652575986</v>
      </c>
      <c r="K2632" s="137">
        <v>11.963365600956701</v>
      </c>
      <c r="L2632" s="137">
        <v>23.771701803634201</v>
      </c>
      <c r="M2632" s="137">
        <v>50.9556784752778</v>
      </c>
      <c r="N2632" s="137">
        <v>8.1539618332486494</v>
      </c>
      <c r="O2632" s="137">
        <v>7.26630264788297</v>
      </c>
      <c r="P2632" s="137">
        <v>17.793049177037101</v>
      </c>
      <c r="Q2632" s="137">
        <v>17.3562793036599</v>
      </c>
      <c r="R2632" s="137">
        <v>7.67721613115501</v>
      </c>
      <c r="S2632" s="137">
        <v>16.655323297384001</v>
      </c>
      <c r="T2632" s="137">
        <v>22.703635269910901</v>
      </c>
      <c r="U2632" s="137">
        <v>12.6801249779204</v>
      </c>
      <c r="V2632" s="1">
        <v>8405495</v>
      </c>
      <c r="W2632" s="1">
        <v>3014105</v>
      </c>
      <c r="X2632" s="1">
        <v>2758168</v>
      </c>
      <c r="Y2632" s="1">
        <v>5042266</v>
      </c>
      <c r="Z2632" s="1">
        <v>958638</v>
      </c>
      <c r="AA2632" s="1">
        <v>0</v>
      </c>
      <c r="AB2632" s="1">
        <v>6111723</v>
      </c>
      <c r="AC2632" s="1">
        <v>8433967</v>
      </c>
      <c r="AD2632" s="1">
        <v>3613891</v>
      </c>
      <c r="AE2632" s="1">
        <v>1673845</v>
      </c>
      <c r="AH2632" s="136">
        <f t="shared" si="41"/>
        <v>40409</v>
      </c>
      <c r="AI2632" s="177">
        <f>HLOOKUP(附加题模型!$E$2,历史数据!$B$3:$K$5000,ROW(A2630),)</f>
        <v>11.963365600956701</v>
      </c>
      <c r="AJ2632" s="177">
        <f>HLOOKUP(附加题模型!$E$2,历史数据!$L$3:$U$5000,ROW(A2630),)</f>
        <v>12.6801249779204</v>
      </c>
    </row>
    <row r="2633" spans="1:36" x14ac:dyDescent="0.2">
      <c r="A2633" s="148">
        <v>40410</v>
      </c>
      <c r="B2633" s="137">
        <v>23.710513382003199</v>
      </c>
      <c r="C2633" s="137">
        <v>50.651010741494296</v>
      </c>
      <c r="D2633" s="137">
        <v>8.0657427716833592</v>
      </c>
      <c r="E2633" s="137">
        <v>7.2003452864800996</v>
      </c>
      <c r="F2633" s="137">
        <v>17.806367327618698</v>
      </c>
      <c r="G2633" s="137">
        <v>17.3562793036599</v>
      </c>
      <c r="H2633" s="137">
        <v>7.53136228410371</v>
      </c>
      <c r="I2633" s="137">
        <v>16.532556786592401</v>
      </c>
      <c r="J2633" s="137">
        <v>22.6146886087163</v>
      </c>
      <c r="K2633" s="137">
        <v>12.693156966592399</v>
      </c>
      <c r="L2633" s="137">
        <v>23.3739770630329</v>
      </c>
      <c r="M2633" s="137">
        <v>49.203839006023102</v>
      </c>
      <c r="N2633" s="137">
        <v>8.1413591101678904</v>
      </c>
      <c r="O2633" s="137">
        <v>7.0684305636743501</v>
      </c>
      <c r="P2633" s="137">
        <v>17.2470050031909</v>
      </c>
      <c r="Q2633" s="137">
        <v>17.3562793036599</v>
      </c>
      <c r="R2633" s="137">
        <v>7.4650650808985697</v>
      </c>
      <c r="S2633" s="137">
        <v>16.450712446064699</v>
      </c>
      <c r="T2633" s="137">
        <v>22.414558621028501</v>
      </c>
      <c r="U2633" s="137">
        <v>12.732252932608599</v>
      </c>
      <c r="V2633" s="1">
        <v>3668316</v>
      </c>
      <c r="W2633" s="1">
        <v>3435935</v>
      </c>
      <c r="X2633" s="1">
        <v>2120400</v>
      </c>
      <c r="Y2633" s="1">
        <v>5102302</v>
      </c>
      <c r="Z2633" s="1">
        <v>813000</v>
      </c>
      <c r="AA2633" s="1">
        <v>0</v>
      </c>
      <c r="AB2633" s="1">
        <v>4070752</v>
      </c>
      <c r="AC2633" s="1">
        <v>8298507</v>
      </c>
      <c r="AD2633" s="1">
        <v>3453945</v>
      </c>
      <c r="AE2633" s="1">
        <v>1769753</v>
      </c>
      <c r="AH2633" s="136">
        <f t="shared" si="41"/>
        <v>40410</v>
      </c>
      <c r="AI2633" s="177">
        <f>HLOOKUP(附加题模型!$E$2,历史数据!$B$3:$K$5000,ROW(A2631),)</f>
        <v>12.693156966592399</v>
      </c>
      <c r="AJ2633" s="177">
        <f>HLOOKUP(附加题模型!$E$2,历史数据!$L$3:$U$5000,ROW(A2631),)</f>
        <v>12.732252932608599</v>
      </c>
    </row>
    <row r="2634" spans="1:36" x14ac:dyDescent="0.2">
      <c r="A2634" s="148">
        <v>40413</v>
      </c>
      <c r="B2634" s="137">
        <v>23.588136538741299</v>
      </c>
      <c r="C2634" s="137">
        <v>49.508506739806499</v>
      </c>
      <c r="D2634" s="137">
        <v>8.1161536640063794</v>
      </c>
      <c r="E2634" s="137">
        <v>7.04644477654006</v>
      </c>
      <c r="F2634" s="137">
        <v>17.193732400864398</v>
      </c>
      <c r="G2634" s="137">
        <v>17.3562793036599</v>
      </c>
      <c r="H2634" s="137">
        <v>7.4252867589754903</v>
      </c>
      <c r="I2634" s="137">
        <v>16.450712446064699</v>
      </c>
      <c r="J2634" s="137">
        <v>22.547978612820401</v>
      </c>
      <c r="K2634" s="137">
        <v>12.810444864640999</v>
      </c>
      <c r="L2634" s="137">
        <v>23.894078646896201</v>
      </c>
      <c r="M2634" s="137">
        <v>51.565013942844601</v>
      </c>
      <c r="N2634" s="137">
        <v>8.5446462487520591</v>
      </c>
      <c r="O2634" s="137">
        <v>7.1014092443757901</v>
      </c>
      <c r="P2634" s="137">
        <v>17.5133680148232</v>
      </c>
      <c r="Q2634" s="137">
        <v>17.3562793036599</v>
      </c>
      <c r="R2634" s="137">
        <v>7.4120273183344603</v>
      </c>
      <c r="S2634" s="137">
        <v>16.1847183393498</v>
      </c>
      <c r="T2634" s="137">
        <v>23.014948584091801</v>
      </c>
      <c r="U2634" s="137">
        <v>13.318692422851599</v>
      </c>
      <c r="V2634" s="1">
        <v>6703966</v>
      </c>
      <c r="W2634" s="1">
        <v>5482332</v>
      </c>
      <c r="X2634" s="1">
        <v>6420208</v>
      </c>
      <c r="Y2634" s="1">
        <v>3996673</v>
      </c>
      <c r="Z2634" s="1">
        <v>1005330</v>
      </c>
      <c r="AA2634" s="1">
        <v>0</v>
      </c>
      <c r="AB2634" s="1">
        <v>3915469</v>
      </c>
      <c r="AC2634" s="1">
        <v>6727650</v>
      </c>
      <c r="AD2634" s="1">
        <v>4535578</v>
      </c>
      <c r="AE2634" s="1">
        <v>1854071</v>
      </c>
      <c r="AH2634" s="136">
        <f t="shared" si="41"/>
        <v>40413</v>
      </c>
      <c r="AI2634" s="177">
        <f>HLOOKUP(附加题模型!$E$2,历史数据!$B$3:$K$5000,ROW(A2632),)</f>
        <v>12.810444864640999</v>
      </c>
      <c r="AJ2634" s="177">
        <f>HLOOKUP(附加题模型!$E$2,历史数据!$L$3:$U$5000,ROW(A2632),)</f>
        <v>13.318692422851599</v>
      </c>
    </row>
    <row r="2635" spans="1:36" x14ac:dyDescent="0.2">
      <c r="A2635" s="148">
        <v>40414</v>
      </c>
      <c r="B2635" s="137">
        <v>23.894078646896201</v>
      </c>
      <c r="C2635" s="137">
        <v>51.031845408723598</v>
      </c>
      <c r="D2635" s="137">
        <v>8.6076598641558295</v>
      </c>
      <c r="E2635" s="137">
        <v>7.0574376701072099</v>
      </c>
      <c r="F2635" s="137">
        <v>17.340232057262199</v>
      </c>
      <c r="G2635" s="137">
        <v>17.3562793036599</v>
      </c>
      <c r="H2635" s="137">
        <v>7.4120273183344603</v>
      </c>
      <c r="I2635" s="137">
        <v>16.287023765009401</v>
      </c>
      <c r="J2635" s="137">
        <v>22.837055261702702</v>
      </c>
      <c r="K2635" s="137">
        <v>13.3708203775399</v>
      </c>
      <c r="L2635" s="137">
        <v>23.9858612793426</v>
      </c>
      <c r="M2635" s="137">
        <v>51.412680075952899</v>
      </c>
      <c r="N2635" s="137">
        <v>8.4564271871867707</v>
      </c>
      <c r="O2635" s="137">
        <v>7.3652386899872697</v>
      </c>
      <c r="P2635" s="137">
        <v>17.486731713659999</v>
      </c>
      <c r="Q2635" s="137">
        <v>17.3562793036599</v>
      </c>
      <c r="R2635" s="137">
        <v>7.7567727750011803</v>
      </c>
      <c r="S2635" s="137">
        <v>16.3074848501413</v>
      </c>
      <c r="T2635" s="137">
        <v>23.170605241182301</v>
      </c>
      <c r="U2635" s="137">
        <v>13.2535324794913</v>
      </c>
      <c r="V2635" s="1">
        <v>5020157</v>
      </c>
      <c r="W2635" s="1">
        <v>3611005</v>
      </c>
      <c r="X2635" s="1">
        <v>5334760</v>
      </c>
      <c r="Y2635" s="1">
        <v>9663283</v>
      </c>
      <c r="Z2635" s="1">
        <v>1293311</v>
      </c>
      <c r="AA2635" s="1">
        <v>0</v>
      </c>
      <c r="AB2635" s="1">
        <v>7728552</v>
      </c>
      <c r="AC2635" s="1">
        <v>5929326</v>
      </c>
      <c r="AD2635" s="1">
        <v>7184652</v>
      </c>
      <c r="AE2635" s="1">
        <v>853002</v>
      </c>
      <c r="AH2635" s="136">
        <f t="shared" si="41"/>
        <v>40414</v>
      </c>
      <c r="AI2635" s="177">
        <f>HLOOKUP(附加题模型!$E$2,历史数据!$B$3:$K$5000,ROW(A2633),)</f>
        <v>13.3708203775399</v>
      </c>
      <c r="AJ2635" s="177">
        <f>HLOOKUP(附加题模型!$E$2,历史数据!$L$3:$U$5000,ROW(A2633),)</f>
        <v>13.2535324794913</v>
      </c>
    </row>
    <row r="2636" spans="1:36" x14ac:dyDescent="0.2">
      <c r="A2636" s="148">
        <v>40415</v>
      </c>
      <c r="B2636" s="137">
        <v>23.9858612793426</v>
      </c>
      <c r="C2636" s="137">
        <v>51.412680075952899</v>
      </c>
      <c r="D2636" s="137">
        <v>8.5320435256713001</v>
      </c>
      <c r="E2636" s="137">
        <v>7.6070823484644698</v>
      </c>
      <c r="F2636" s="137">
        <v>17.5133680148232</v>
      </c>
      <c r="G2636" s="137">
        <v>17.3562793036599</v>
      </c>
      <c r="H2636" s="137">
        <v>7.69047557179604</v>
      </c>
      <c r="I2636" s="137">
        <v>16.164257254217901</v>
      </c>
      <c r="J2636" s="137">
        <v>22.992711918793201</v>
      </c>
      <c r="K2636" s="137">
        <v>13.162308558786799</v>
      </c>
      <c r="L2636" s="137">
        <v>24.383586019944001</v>
      </c>
      <c r="M2636" s="137">
        <v>51.031845408723598</v>
      </c>
      <c r="N2636" s="137">
        <v>8.4816326333482799</v>
      </c>
      <c r="O2636" s="137">
        <v>7.5741036677630298</v>
      </c>
      <c r="P2636" s="137">
        <v>17.7664128758739</v>
      </c>
      <c r="Q2636" s="137">
        <v>17.3562793036599</v>
      </c>
      <c r="R2636" s="137">
        <v>7.69047557179604</v>
      </c>
      <c r="S2636" s="137">
        <v>15.611807955655999</v>
      </c>
      <c r="T2636" s="137">
        <v>22.992711918793201</v>
      </c>
      <c r="U2636" s="137">
        <v>13.592364184965</v>
      </c>
      <c r="V2636" s="1">
        <v>7349699</v>
      </c>
      <c r="W2636" s="1">
        <v>5141810</v>
      </c>
      <c r="X2636" s="1">
        <v>3224941</v>
      </c>
      <c r="Y2636" s="1">
        <v>25248706</v>
      </c>
      <c r="Z2636" s="1">
        <v>2166283</v>
      </c>
      <c r="AA2636" s="1">
        <v>0</v>
      </c>
      <c r="AB2636" s="1">
        <v>8696276</v>
      </c>
      <c r="AC2636" s="1">
        <v>4087709</v>
      </c>
      <c r="AD2636" s="1">
        <v>6687219</v>
      </c>
      <c r="AE2636" s="1">
        <v>1422029</v>
      </c>
      <c r="AH2636" s="136">
        <f t="shared" si="41"/>
        <v>40415</v>
      </c>
      <c r="AI2636" s="177">
        <f>HLOOKUP(附加题模型!$E$2,历史数据!$B$3:$K$5000,ROW(A2634),)</f>
        <v>13.162308558786799</v>
      </c>
      <c r="AJ2636" s="177">
        <f>HLOOKUP(附加题模型!$E$2,历史数据!$L$3:$U$5000,ROW(A2634),)</f>
        <v>13.592364184965</v>
      </c>
    </row>
    <row r="2637" spans="1:36" x14ac:dyDescent="0.2">
      <c r="A2637" s="148">
        <v>40416</v>
      </c>
      <c r="B2637" s="137">
        <v>24.383586019944001</v>
      </c>
      <c r="C2637" s="137">
        <v>51.1841792756153</v>
      </c>
      <c r="D2637" s="137">
        <v>8.4312217410252597</v>
      </c>
      <c r="E2637" s="137">
        <v>7.2223310736143898</v>
      </c>
      <c r="F2637" s="137">
        <v>17.779731026455501</v>
      </c>
      <c r="G2637" s="137">
        <v>17.3562793036599</v>
      </c>
      <c r="H2637" s="137">
        <v>7.7567727750011803</v>
      </c>
      <c r="I2637" s="137">
        <v>15.652730125919801</v>
      </c>
      <c r="J2637" s="137">
        <v>23.0371852493905</v>
      </c>
      <c r="K2637" s="137">
        <v>13.579332196292899</v>
      </c>
      <c r="L2637" s="137">
        <v>24.383586019944001</v>
      </c>
      <c r="M2637" s="137">
        <v>52.402850210749001</v>
      </c>
      <c r="N2637" s="137">
        <v>8.6328653103173494</v>
      </c>
      <c r="O2637" s="137">
        <v>7.2992813285844003</v>
      </c>
      <c r="P2637" s="137">
        <v>17.526686165404801</v>
      </c>
      <c r="Q2637" s="137">
        <v>17.3562793036599</v>
      </c>
      <c r="R2637" s="137">
        <v>7.66395669051398</v>
      </c>
      <c r="S2637" s="137">
        <v>15.611807955655999</v>
      </c>
      <c r="T2637" s="137">
        <v>23.882178530738699</v>
      </c>
      <c r="U2637" s="137">
        <v>13.8790679357505</v>
      </c>
      <c r="V2637" s="1">
        <v>4647655</v>
      </c>
      <c r="W2637" s="1">
        <v>4319859</v>
      </c>
      <c r="X2637" s="1">
        <v>3097450</v>
      </c>
      <c r="Y2637" s="1">
        <v>8244067</v>
      </c>
      <c r="Z2637" s="1">
        <v>645713</v>
      </c>
      <c r="AA2637" s="1">
        <v>0</v>
      </c>
      <c r="AB2637" s="1">
        <v>3606734</v>
      </c>
      <c r="AC2637" s="1">
        <v>2116105</v>
      </c>
      <c r="AD2637" s="1">
        <v>8082668</v>
      </c>
      <c r="AE2637" s="1">
        <v>1125103</v>
      </c>
      <c r="AH2637" s="136">
        <f t="shared" si="41"/>
        <v>40416</v>
      </c>
      <c r="AI2637" s="177">
        <f>HLOOKUP(附加题模型!$E$2,历史数据!$B$3:$K$5000,ROW(A2635),)</f>
        <v>13.579332196292899</v>
      </c>
      <c r="AJ2637" s="177">
        <f>HLOOKUP(附加题模型!$E$2,历史数据!$L$3:$U$5000,ROW(A2635),)</f>
        <v>13.8790679357505</v>
      </c>
    </row>
    <row r="2638" spans="1:36" x14ac:dyDescent="0.2">
      <c r="A2638" s="148">
        <v>40417</v>
      </c>
      <c r="B2638" s="137">
        <v>24.383586019944001</v>
      </c>
      <c r="C2638" s="137">
        <v>52.479017144194898</v>
      </c>
      <c r="D2638" s="137">
        <v>8.6580707564788604</v>
      </c>
      <c r="E2638" s="137">
        <v>7.25530975431582</v>
      </c>
      <c r="F2638" s="137">
        <v>17.899594381690001</v>
      </c>
      <c r="G2638" s="137">
        <v>17.3562793036599</v>
      </c>
      <c r="H2638" s="137">
        <v>7.66395669051398</v>
      </c>
      <c r="I2638" s="137">
        <v>15.5504247002602</v>
      </c>
      <c r="J2638" s="137">
        <v>23.793231869544201</v>
      </c>
      <c r="K2638" s="137">
        <v>13.8790679357505</v>
      </c>
      <c r="L2638" s="137">
        <v>24.5671512848369</v>
      </c>
      <c r="M2638" s="137">
        <v>52.402850210749001</v>
      </c>
      <c r="N2638" s="137">
        <v>8.5950571410750793</v>
      </c>
      <c r="O2638" s="137">
        <v>7.1453808186443704</v>
      </c>
      <c r="P2638" s="137">
        <v>17.5133680148232</v>
      </c>
      <c r="Q2638" s="137">
        <v>17.3562793036599</v>
      </c>
      <c r="R2638" s="137">
        <v>7.6374378092319297</v>
      </c>
      <c r="S2638" s="137">
        <v>15.6731912110517</v>
      </c>
      <c r="T2638" s="137">
        <v>23.459681890064601</v>
      </c>
      <c r="U2638" s="137">
        <v>13.8008760037181</v>
      </c>
      <c r="V2638" s="1">
        <v>4540769</v>
      </c>
      <c r="W2638" s="1">
        <v>2596454</v>
      </c>
      <c r="X2638" s="1">
        <v>2185561</v>
      </c>
      <c r="Y2638" s="1">
        <v>4892893</v>
      </c>
      <c r="Z2638" s="1">
        <v>805198</v>
      </c>
      <c r="AA2638" s="1">
        <v>0</v>
      </c>
      <c r="AB2638" s="1">
        <v>3235158</v>
      </c>
      <c r="AC2638" s="1">
        <v>1594648</v>
      </c>
      <c r="AD2638" s="1">
        <v>4630963</v>
      </c>
      <c r="AE2638" s="1">
        <v>585800</v>
      </c>
      <c r="AH2638" s="136">
        <f t="shared" si="41"/>
        <v>40417</v>
      </c>
      <c r="AI2638" s="177">
        <f>HLOOKUP(附加题模型!$E$2,历史数据!$B$3:$K$5000,ROW(A2636),)</f>
        <v>13.8790679357505</v>
      </c>
      <c r="AJ2638" s="177">
        <f>HLOOKUP(附加题模型!$E$2,历史数据!$L$3:$U$5000,ROW(A2636),)</f>
        <v>13.8008760037181</v>
      </c>
    </row>
    <row r="2639" spans="1:36" x14ac:dyDescent="0.2">
      <c r="A2639" s="148">
        <v>40420</v>
      </c>
      <c r="B2639" s="137">
        <v>24.597745495652401</v>
      </c>
      <c r="C2639" s="137">
        <v>52.250516343857299</v>
      </c>
      <c r="D2639" s="137">
        <v>8.6076598641558295</v>
      </c>
      <c r="E2639" s="137">
        <v>7.1783594993458104</v>
      </c>
      <c r="F2639" s="137">
        <v>17.553322466568002</v>
      </c>
      <c r="G2639" s="137">
        <v>17.3562793036599</v>
      </c>
      <c r="H2639" s="137">
        <v>7.66395669051398</v>
      </c>
      <c r="I2639" s="137">
        <v>15.795957721843299</v>
      </c>
      <c r="J2639" s="137">
        <v>23.770995204245601</v>
      </c>
      <c r="K2639" s="137">
        <v>13.5272042416047</v>
      </c>
      <c r="L2639" s="137">
        <v>24.536557074021399</v>
      </c>
      <c r="M2639" s="137">
        <v>52.631351011086601</v>
      </c>
      <c r="N2639" s="137">
        <v>8.78409798728641</v>
      </c>
      <c r="O2639" s="137">
        <v>7.3432529028529796</v>
      </c>
      <c r="P2639" s="137">
        <v>17.793049177037101</v>
      </c>
      <c r="Q2639" s="137">
        <v>17.3562793036599</v>
      </c>
      <c r="R2639" s="137">
        <v>7.7567727750011803</v>
      </c>
      <c r="S2639" s="137">
        <v>16.021029658294399</v>
      </c>
      <c r="T2639" s="137">
        <v>23.882178530738699</v>
      </c>
      <c r="U2639" s="137">
        <v>13.983323845127</v>
      </c>
      <c r="V2639" s="1">
        <v>4794005</v>
      </c>
      <c r="W2639" s="1">
        <v>3665505</v>
      </c>
      <c r="X2639" s="1">
        <v>3424481</v>
      </c>
      <c r="Y2639" s="1">
        <v>4804082</v>
      </c>
      <c r="Z2639" s="1">
        <v>1205715</v>
      </c>
      <c r="AA2639" s="1">
        <v>0</v>
      </c>
      <c r="AB2639" s="1">
        <v>3977946</v>
      </c>
      <c r="AC2639" s="1">
        <v>3050290</v>
      </c>
      <c r="AD2639" s="1">
        <v>4421427</v>
      </c>
      <c r="AE2639" s="1">
        <v>1080895</v>
      </c>
      <c r="AH2639" s="136">
        <f t="shared" si="41"/>
        <v>40420</v>
      </c>
      <c r="AI2639" s="177">
        <f>HLOOKUP(附加题模型!$E$2,历史数据!$B$3:$K$5000,ROW(A2637),)</f>
        <v>13.5272042416047</v>
      </c>
      <c r="AJ2639" s="177">
        <f>HLOOKUP(附加题模型!$E$2,历史数据!$L$3:$U$5000,ROW(A2637),)</f>
        <v>13.983323845127</v>
      </c>
    </row>
    <row r="2640" spans="1:36" x14ac:dyDescent="0.2">
      <c r="A2640" s="148">
        <v>40421</v>
      </c>
      <c r="B2640" s="137">
        <v>24.536557074021399</v>
      </c>
      <c r="C2640" s="137">
        <v>52.402850210749001</v>
      </c>
      <c r="D2640" s="137">
        <v>8.78409798728641</v>
      </c>
      <c r="E2640" s="137">
        <v>7.3322600092858403</v>
      </c>
      <c r="F2640" s="137">
        <v>17.793049177037101</v>
      </c>
      <c r="G2640" s="137">
        <v>17.3562793036599</v>
      </c>
      <c r="H2640" s="137">
        <v>7.70373501243707</v>
      </c>
      <c r="I2640" s="137">
        <v>15.959646402898599</v>
      </c>
      <c r="J2640" s="137">
        <v>23.793231869544201</v>
      </c>
      <c r="K2640" s="137">
        <v>13.7617800377019</v>
      </c>
      <c r="L2640" s="137">
        <v>24.016455490158101</v>
      </c>
      <c r="M2640" s="137">
        <v>51.869681676627998</v>
      </c>
      <c r="N2640" s="137">
        <v>9.1117687873860493</v>
      </c>
      <c r="O2640" s="137">
        <v>7.26630264788297</v>
      </c>
      <c r="P2640" s="137">
        <v>18.738637868331701</v>
      </c>
      <c r="Q2640" s="137">
        <v>17.3562793036599</v>
      </c>
      <c r="R2640" s="137">
        <v>7.7169944530780903</v>
      </c>
      <c r="S2640" s="137">
        <v>15.9187242326348</v>
      </c>
      <c r="T2640" s="137">
        <v>23.9711251919333</v>
      </c>
      <c r="U2640" s="137">
        <v>13.579332196292899</v>
      </c>
      <c r="V2640" s="1">
        <v>4417121</v>
      </c>
      <c r="W2640" s="1">
        <v>3275508</v>
      </c>
      <c r="X2640" s="1">
        <v>4406548</v>
      </c>
      <c r="Y2640" s="1">
        <v>4210675</v>
      </c>
      <c r="Z2640" s="1">
        <v>4747510</v>
      </c>
      <c r="AA2640" s="1">
        <v>0</v>
      </c>
      <c r="AB2640" s="1">
        <v>3954770</v>
      </c>
      <c r="AC2640" s="1">
        <v>2160113</v>
      </c>
      <c r="AD2640" s="1">
        <v>3504523</v>
      </c>
      <c r="AE2640" s="1">
        <v>757241</v>
      </c>
      <c r="AH2640" s="136">
        <f t="shared" si="41"/>
        <v>40421</v>
      </c>
      <c r="AI2640" s="177">
        <f>HLOOKUP(附加题模型!$E$2,历史数据!$B$3:$K$5000,ROW(A2638),)</f>
        <v>13.7617800377019</v>
      </c>
      <c r="AJ2640" s="177">
        <f>HLOOKUP(附加题模型!$E$2,历史数据!$L$3:$U$5000,ROW(A2638),)</f>
        <v>13.579332196292899</v>
      </c>
    </row>
    <row r="2641" spans="1:36" x14ac:dyDescent="0.2">
      <c r="A2641" s="148">
        <v>40422</v>
      </c>
      <c r="B2641" s="137">
        <v>24.016455490158101</v>
      </c>
      <c r="C2641" s="137">
        <v>51.945848610073902</v>
      </c>
      <c r="D2641" s="137">
        <v>9.0613578950630291</v>
      </c>
      <c r="E2641" s="137">
        <v>7.26630264788297</v>
      </c>
      <c r="F2641" s="137">
        <v>18.512229308444301</v>
      </c>
      <c r="G2641" s="137">
        <v>17.3562793036599</v>
      </c>
      <c r="H2641" s="137">
        <v>7.7435133343601503</v>
      </c>
      <c r="I2641" s="137">
        <v>16.839473063571301</v>
      </c>
      <c r="J2641" s="137">
        <v>23.882178530738699</v>
      </c>
      <c r="K2641" s="137">
        <v>13.6835881056695</v>
      </c>
      <c r="L2641" s="137">
        <v>23.221006008955399</v>
      </c>
      <c r="M2641" s="137">
        <v>50.422509941156797</v>
      </c>
      <c r="N2641" s="137">
        <v>8.7588925411249008</v>
      </c>
      <c r="O2641" s="137">
        <v>7.0684305636743501</v>
      </c>
      <c r="P2641" s="137">
        <v>19.0849097834537</v>
      </c>
      <c r="Q2641" s="137">
        <v>17.3562793036599</v>
      </c>
      <c r="R2641" s="137">
        <v>7.83632941884734</v>
      </c>
      <c r="S2641" s="137">
        <v>16.5530178717244</v>
      </c>
      <c r="T2641" s="137">
        <v>23.259551902376799</v>
      </c>
      <c r="U2641" s="137">
        <v>13.1492765701148</v>
      </c>
      <c r="V2641" s="1">
        <v>7324186</v>
      </c>
      <c r="W2641" s="1">
        <v>3358648</v>
      </c>
      <c r="X2641" s="1">
        <v>3252763</v>
      </c>
      <c r="Y2641" s="1">
        <v>4639530</v>
      </c>
      <c r="Z2641" s="1">
        <v>5603954</v>
      </c>
      <c r="AA2641" s="1">
        <v>0</v>
      </c>
      <c r="AB2641" s="1">
        <v>6827275</v>
      </c>
      <c r="AC2641" s="1">
        <v>13122423</v>
      </c>
      <c r="AD2641" s="1">
        <v>4753970</v>
      </c>
      <c r="AE2641" s="1">
        <v>1161171</v>
      </c>
      <c r="AH2641" s="136">
        <f t="shared" si="41"/>
        <v>40422</v>
      </c>
      <c r="AI2641" s="177">
        <f>HLOOKUP(附加题模型!$E$2,历史数据!$B$3:$K$5000,ROW(A2639),)</f>
        <v>13.6835881056695</v>
      </c>
      <c r="AJ2641" s="177">
        <f>HLOOKUP(附加题模型!$E$2,历史数据!$L$3:$U$5000,ROW(A2639),)</f>
        <v>13.1492765701148</v>
      </c>
    </row>
    <row r="2642" spans="1:36" x14ac:dyDescent="0.2">
      <c r="A2642" s="148">
        <v>40423</v>
      </c>
      <c r="B2642" s="137">
        <v>23.404571273848401</v>
      </c>
      <c r="C2642" s="137">
        <v>50.803344608385999</v>
      </c>
      <c r="D2642" s="137">
        <v>8.8093034334479192</v>
      </c>
      <c r="E2642" s="137">
        <v>7.1014092443757901</v>
      </c>
      <c r="F2642" s="137">
        <v>19.0849097834537</v>
      </c>
      <c r="G2642" s="137">
        <v>17.3562793036599</v>
      </c>
      <c r="H2642" s="137">
        <v>7.9291455033345404</v>
      </c>
      <c r="I2642" s="137">
        <v>16.225640509613601</v>
      </c>
      <c r="J2642" s="137">
        <v>23.392971894168699</v>
      </c>
      <c r="K2642" s="137">
        <v>13.1492765701148</v>
      </c>
      <c r="L2642" s="137">
        <v>23.435165484663798</v>
      </c>
      <c r="M2642" s="137">
        <v>51.031845408723598</v>
      </c>
      <c r="N2642" s="137">
        <v>8.8723170488516896</v>
      </c>
      <c r="O2642" s="137">
        <v>7.2003452864800996</v>
      </c>
      <c r="P2642" s="137">
        <v>18.831864922403</v>
      </c>
      <c r="Q2642" s="137">
        <v>17.3562793036599</v>
      </c>
      <c r="R2642" s="137">
        <v>7.9026266220524803</v>
      </c>
      <c r="S2642" s="137">
        <v>16.6757843825159</v>
      </c>
      <c r="T2642" s="137">
        <v>23.481918555363201</v>
      </c>
      <c r="U2642" s="137">
        <v>13.2926284455075</v>
      </c>
      <c r="V2642" s="1">
        <v>4163043</v>
      </c>
      <c r="W2642" s="1">
        <v>2330417</v>
      </c>
      <c r="X2642" s="1">
        <v>2091375</v>
      </c>
      <c r="Y2642" s="1">
        <v>3727821</v>
      </c>
      <c r="Z2642" s="1">
        <v>3705621</v>
      </c>
      <c r="AA2642" s="1">
        <v>0</v>
      </c>
      <c r="AB2642" s="1">
        <v>5774237</v>
      </c>
      <c r="AC2642" s="1">
        <v>7739027</v>
      </c>
      <c r="AD2642" s="1">
        <v>4892628</v>
      </c>
      <c r="AE2642" s="1">
        <v>521322</v>
      </c>
      <c r="AH2642" s="136">
        <f t="shared" si="41"/>
        <v>40423</v>
      </c>
      <c r="AI2642" s="177">
        <f>HLOOKUP(附加题模型!$E$2,历史数据!$B$3:$K$5000,ROW(A2640),)</f>
        <v>13.1492765701148</v>
      </c>
      <c r="AJ2642" s="177">
        <f>HLOOKUP(附加题模型!$E$2,历史数据!$L$3:$U$5000,ROW(A2640),)</f>
        <v>13.2926284455075</v>
      </c>
    </row>
    <row r="2643" spans="1:36" x14ac:dyDescent="0.2">
      <c r="A2643" s="148">
        <v>40424</v>
      </c>
      <c r="B2643" s="137">
        <v>23.435165484663798</v>
      </c>
      <c r="C2643" s="137">
        <v>51.488847009398697</v>
      </c>
      <c r="D2643" s="137">
        <v>8.8219061565286694</v>
      </c>
      <c r="E2643" s="137">
        <v>7.1673666057786596</v>
      </c>
      <c r="F2643" s="137">
        <v>18.805228621239799</v>
      </c>
      <c r="G2643" s="137">
        <v>17.3562793036599</v>
      </c>
      <c r="H2643" s="137">
        <v>7.9026266220524803</v>
      </c>
      <c r="I2643" s="137">
        <v>16.7371676379116</v>
      </c>
      <c r="J2643" s="137">
        <v>23.437445224766002</v>
      </c>
      <c r="K2643" s="137">
        <v>13.0319886720662</v>
      </c>
      <c r="L2643" s="137">
        <v>23.6187307495568</v>
      </c>
      <c r="M2643" s="137">
        <v>50.9556784752778</v>
      </c>
      <c r="N2643" s="137">
        <v>8.8219061565286694</v>
      </c>
      <c r="O2643" s="137">
        <v>7.3432529028529796</v>
      </c>
      <c r="P2643" s="137">
        <v>18.898455675311101</v>
      </c>
      <c r="Q2643" s="137">
        <v>17.3562793036599</v>
      </c>
      <c r="R2643" s="137">
        <v>8.1545559942320107</v>
      </c>
      <c r="S2643" s="137">
        <v>17.003161744626599</v>
      </c>
      <c r="T2643" s="137">
        <v>24.215728510218302</v>
      </c>
      <c r="U2643" s="137">
        <v>13.3577883888678</v>
      </c>
      <c r="V2643" s="1">
        <v>4021951</v>
      </c>
      <c r="W2643" s="1">
        <v>2790179</v>
      </c>
      <c r="X2643" s="1">
        <v>2497759</v>
      </c>
      <c r="Y2643" s="1">
        <v>4847085</v>
      </c>
      <c r="Z2643" s="1">
        <v>1415314</v>
      </c>
      <c r="AA2643" s="1">
        <v>0</v>
      </c>
      <c r="AB2643" s="1">
        <v>7105863</v>
      </c>
      <c r="AC2643" s="1">
        <v>7128433</v>
      </c>
      <c r="AD2643" s="1">
        <v>7505899</v>
      </c>
      <c r="AE2643" s="1">
        <v>448077</v>
      </c>
      <c r="AH2643" s="136">
        <f t="shared" si="41"/>
        <v>40424</v>
      </c>
      <c r="AI2643" s="177">
        <f>HLOOKUP(附加题模型!$E$2,历史数据!$B$3:$K$5000,ROW(A2641),)</f>
        <v>13.0319886720662</v>
      </c>
      <c r="AJ2643" s="177">
        <f>HLOOKUP(附加题模型!$E$2,历史数据!$L$3:$U$5000,ROW(A2641),)</f>
        <v>13.3577883888678</v>
      </c>
    </row>
    <row r="2644" spans="1:36" x14ac:dyDescent="0.2">
      <c r="A2644" s="148">
        <v>40427</v>
      </c>
      <c r="B2644" s="137">
        <v>23.6187307495568</v>
      </c>
      <c r="C2644" s="137">
        <v>50.9556784752778</v>
      </c>
      <c r="D2644" s="137">
        <v>8.7588925411249008</v>
      </c>
      <c r="E2644" s="137">
        <v>7.3652386899872697</v>
      </c>
      <c r="F2644" s="137">
        <v>18.911773825892698</v>
      </c>
      <c r="G2644" s="137">
        <v>17.3562793036599</v>
      </c>
      <c r="H2644" s="137">
        <v>8.2208531974371493</v>
      </c>
      <c r="I2644" s="137">
        <v>16.962239574362801</v>
      </c>
      <c r="J2644" s="137">
        <v>25.0162484609694</v>
      </c>
      <c r="K2644" s="137">
        <v>13.396884354884</v>
      </c>
      <c r="L2644" s="137">
        <v>23.649324960372301</v>
      </c>
      <c r="M2644" s="137">
        <v>51.869681676627998</v>
      </c>
      <c r="N2644" s="137">
        <v>8.8723170488516896</v>
      </c>
      <c r="O2644" s="137">
        <v>7.4531818385244302</v>
      </c>
      <c r="P2644" s="137">
        <v>18.458956706117799</v>
      </c>
      <c r="Q2644" s="137">
        <v>17.3562793036599</v>
      </c>
      <c r="R2644" s="137">
        <v>8.1147776723089198</v>
      </c>
      <c r="S2644" s="137">
        <v>17.023622829758501</v>
      </c>
      <c r="T2644" s="137">
        <v>25.594401758734001</v>
      </c>
      <c r="U2644" s="137">
        <v>13.5532682189488</v>
      </c>
      <c r="V2644" s="1">
        <v>3899255</v>
      </c>
      <c r="W2644" s="1">
        <v>3906299</v>
      </c>
      <c r="X2644" s="1">
        <v>2306772</v>
      </c>
      <c r="Y2644" s="1">
        <v>5172690</v>
      </c>
      <c r="Z2644" s="1">
        <v>1270730</v>
      </c>
      <c r="AA2644" s="1">
        <v>0</v>
      </c>
      <c r="AB2644" s="1">
        <v>6712917</v>
      </c>
      <c r="AC2644" s="1">
        <v>5488217</v>
      </c>
      <c r="AD2644" s="1">
        <v>10916719</v>
      </c>
      <c r="AE2644" s="1">
        <v>596790</v>
      </c>
      <c r="AH2644" s="136">
        <f t="shared" si="41"/>
        <v>40427</v>
      </c>
      <c r="AI2644" s="177">
        <f>HLOOKUP(附加题模型!$E$2,历史数据!$B$3:$K$5000,ROW(A2642),)</f>
        <v>13.396884354884</v>
      </c>
      <c r="AJ2644" s="177">
        <f>HLOOKUP(附加题模型!$E$2,历史数据!$L$3:$U$5000,ROW(A2642),)</f>
        <v>13.5532682189488</v>
      </c>
    </row>
    <row r="2645" spans="1:36" x14ac:dyDescent="0.2">
      <c r="A2645" s="148">
        <v>40428</v>
      </c>
      <c r="B2645" s="137">
        <v>23.679919171187699</v>
      </c>
      <c r="C2645" s="137">
        <v>51.717347809736303</v>
      </c>
      <c r="D2645" s="137">
        <v>8.7967007103671602</v>
      </c>
      <c r="E2645" s="137">
        <v>7.44218894495729</v>
      </c>
      <c r="F2645" s="137">
        <v>18.3790478026282</v>
      </c>
      <c r="G2645" s="137">
        <v>17.3562793036599</v>
      </c>
      <c r="H2645" s="137">
        <v>8.1943343161550892</v>
      </c>
      <c r="I2645" s="137">
        <v>17.064545000022399</v>
      </c>
      <c r="J2645" s="137">
        <v>25.4832184322408</v>
      </c>
      <c r="K2645" s="137">
        <v>13.7487480490298</v>
      </c>
      <c r="L2645" s="137">
        <v>23.832890225265199</v>
      </c>
      <c r="M2645" s="137">
        <v>51.945848610073902</v>
      </c>
      <c r="N2645" s="137">
        <v>8.8849197719324504</v>
      </c>
      <c r="O2645" s="137">
        <v>7.4531818385244302</v>
      </c>
      <c r="P2645" s="137">
        <v>18.512229308444301</v>
      </c>
      <c r="Q2645" s="137">
        <v>17.3562793036599</v>
      </c>
      <c r="R2645" s="137">
        <v>8.0882587910268704</v>
      </c>
      <c r="S2645" s="137">
        <v>16.9213174040989</v>
      </c>
      <c r="T2645" s="137">
        <v>25.905715072914901</v>
      </c>
      <c r="U2645" s="137">
        <v>13.853003958406299</v>
      </c>
      <c r="V2645" s="1">
        <v>3455810</v>
      </c>
      <c r="W2645" s="1">
        <v>3306127</v>
      </c>
      <c r="X2645" s="1">
        <v>1572738</v>
      </c>
      <c r="Y2645" s="1">
        <v>3235593</v>
      </c>
      <c r="Z2645" s="1">
        <v>1068583</v>
      </c>
      <c r="AA2645" s="1">
        <v>0</v>
      </c>
      <c r="AB2645" s="1">
        <v>7161988</v>
      </c>
      <c r="AC2645" s="1">
        <v>2780295</v>
      </c>
      <c r="AD2645" s="1">
        <v>6826262</v>
      </c>
      <c r="AE2645" s="1">
        <v>542305</v>
      </c>
      <c r="AH2645" s="136">
        <f t="shared" si="41"/>
        <v>40428</v>
      </c>
      <c r="AI2645" s="177">
        <f>HLOOKUP(附加题模型!$E$2,历史数据!$B$3:$K$5000,ROW(A2643),)</f>
        <v>13.7487480490298</v>
      </c>
      <c r="AJ2645" s="177">
        <f>HLOOKUP(附加题模型!$E$2,历史数据!$L$3:$U$5000,ROW(A2643),)</f>
        <v>13.853003958406299</v>
      </c>
    </row>
    <row r="2646" spans="1:36" x14ac:dyDescent="0.2">
      <c r="A2646" s="148">
        <v>40429</v>
      </c>
      <c r="B2646" s="137">
        <v>23.802296014449698</v>
      </c>
      <c r="C2646" s="137">
        <v>51.641180876290498</v>
      </c>
      <c r="D2646" s="137">
        <v>8.8723170488516896</v>
      </c>
      <c r="E2646" s="137">
        <v>7.44218894495729</v>
      </c>
      <c r="F2646" s="137">
        <v>18.512229308444301</v>
      </c>
      <c r="G2646" s="137">
        <v>17.3562793036599</v>
      </c>
      <c r="H2646" s="137">
        <v>7.9689238252576198</v>
      </c>
      <c r="I2646" s="137">
        <v>16.900856318967001</v>
      </c>
      <c r="J2646" s="137">
        <v>25.839005077018999</v>
      </c>
      <c r="K2646" s="137">
        <v>13.6835881056695</v>
      </c>
      <c r="L2646" s="137">
        <v>23.9858612793426</v>
      </c>
      <c r="M2646" s="137">
        <v>52.174349410411502</v>
      </c>
      <c r="N2646" s="137">
        <v>8.7967007103671602</v>
      </c>
      <c r="O2646" s="137">
        <v>7.3212671157186904</v>
      </c>
      <c r="P2646" s="137">
        <v>18.698683416586899</v>
      </c>
      <c r="Q2646" s="137">
        <v>17.3562793036599</v>
      </c>
      <c r="R2646" s="137">
        <v>8.0617399097448104</v>
      </c>
      <c r="S2646" s="137">
        <v>16.7985508933074</v>
      </c>
      <c r="T2646" s="137">
        <v>25.549928428136699</v>
      </c>
      <c r="U2646" s="137">
        <v>14.009387822471099</v>
      </c>
      <c r="V2646" s="1">
        <v>3510626</v>
      </c>
      <c r="W2646" s="1">
        <v>2326119</v>
      </c>
      <c r="X2646" s="1">
        <v>2045584</v>
      </c>
      <c r="Y2646" s="1">
        <v>5425017</v>
      </c>
      <c r="Z2646" s="1">
        <v>1215908</v>
      </c>
      <c r="AA2646" s="1">
        <v>0</v>
      </c>
      <c r="AB2646" s="1">
        <v>5185774</v>
      </c>
      <c r="AC2646" s="1">
        <v>2652226</v>
      </c>
      <c r="AD2646" s="1">
        <v>12488229</v>
      </c>
      <c r="AE2646" s="1">
        <v>585831</v>
      </c>
      <c r="AH2646" s="136">
        <f t="shared" si="41"/>
        <v>40429</v>
      </c>
      <c r="AI2646" s="177">
        <f>HLOOKUP(附加题模型!$E$2,历史数据!$B$3:$K$5000,ROW(A2644),)</f>
        <v>13.6835881056695</v>
      </c>
      <c r="AJ2646" s="177">
        <f>HLOOKUP(附加题模型!$E$2,历史数据!$L$3:$U$5000,ROW(A2644),)</f>
        <v>14.009387822471099</v>
      </c>
    </row>
    <row r="2647" spans="1:36" x14ac:dyDescent="0.2">
      <c r="A2647" s="148">
        <v>40430</v>
      </c>
      <c r="B2647" s="137">
        <v>24.016455490158101</v>
      </c>
      <c r="C2647" s="137">
        <v>52.402850210749001</v>
      </c>
      <c r="D2647" s="137">
        <v>8.8219061565286694</v>
      </c>
      <c r="E2647" s="137">
        <v>7.3212671157186904</v>
      </c>
      <c r="F2647" s="137">
        <v>18.698683416586899</v>
      </c>
      <c r="G2647" s="137">
        <v>17.3562793036599</v>
      </c>
      <c r="H2647" s="137">
        <v>8.0219615878217301</v>
      </c>
      <c r="I2647" s="137">
        <v>16.819011978439299</v>
      </c>
      <c r="J2647" s="137">
        <v>25.305325109851701</v>
      </c>
      <c r="K2647" s="137">
        <v>14.009387822471099</v>
      </c>
      <c r="L2647" s="137">
        <v>23.588136538741299</v>
      </c>
      <c r="M2647" s="137">
        <v>52.8598518114242</v>
      </c>
      <c r="N2647" s="137">
        <v>8.9227279411747205</v>
      </c>
      <c r="O2647" s="137">
        <v>7.0904163508086402</v>
      </c>
      <c r="P2647" s="137">
        <v>17.7530947252923</v>
      </c>
      <c r="Q2647" s="137">
        <v>17.3562793036599</v>
      </c>
      <c r="R2647" s="137">
        <v>7.8230699782063198</v>
      </c>
      <c r="S2647" s="137">
        <v>16.757628723043599</v>
      </c>
      <c r="T2647" s="137">
        <v>24.215728510218302</v>
      </c>
      <c r="U2647" s="137">
        <v>13.6053961736371</v>
      </c>
      <c r="V2647" s="1">
        <v>4938951</v>
      </c>
      <c r="W2647" s="1">
        <v>5966380</v>
      </c>
      <c r="X2647" s="1">
        <v>3295001</v>
      </c>
      <c r="Y2647" s="1">
        <v>9640216</v>
      </c>
      <c r="Z2647" s="1">
        <v>1824631</v>
      </c>
      <c r="AA2647" s="1">
        <v>0</v>
      </c>
      <c r="AB2647" s="1">
        <v>6478980</v>
      </c>
      <c r="AC2647" s="1">
        <v>3848430</v>
      </c>
      <c r="AD2647" s="1">
        <v>9108251</v>
      </c>
      <c r="AE2647" s="1">
        <v>680889</v>
      </c>
      <c r="AH2647" s="136">
        <f t="shared" si="41"/>
        <v>40430</v>
      </c>
      <c r="AI2647" s="177">
        <f>HLOOKUP(附加题模型!$E$2,历史数据!$B$3:$K$5000,ROW(A2645),)</f>
        <v>14.009387822471099</v>
      </c>
      <c r="AJ2647" s="177">
        <f>HLOOKUP(附加题模型!$E$2,历史数据!$L$3:$U$5000,ROW(A2645),)</f>
        <v>13.6053961736371</v>
      </c>
    </row>
    <row r="2648" spans="1:36" x14ac:dyDescent="0.2">
      <c r="A2648" s="148">
        <v>40431</v>
      </c>
      <c r="B2648" s="137">
        <v>23.6187307495568</v>
      </c>
      <c r="C2648" s="137">
        <v>53.240686478653402</v>
      </c>
      <c r="D2648" s="137">
        <v>8.8471116026901804</v>
      </c>
      <c r="E2648" s="137">
        <v>7.0904163508086402</v>
      </c>
      <c r="F2648" s="137">
        <v>17.686503972384202</v>
      </c>
      <c r="G2648" s="137">
        <v>17.3562793036599</v>
      </c>
      <c r="H2648" s="137">
        <v>7.8230699782063198</v>
      </c>
      <c r="I2648" s="137">
        <v>16.757628723043599</v>
      </c>
      <c r="J2648" s="137">
        <v>24.2824385061143</v>
      </c>
      <c r="K2648" s="137">
        <v>13.6053961736371</v>
      </c>
      <c r="L2648" s="137">
        <v>23.404571273848401</v>
      </c>
      <c r="M2648" s="137">
        <v>52.250516343857299</v>
      </c>
      <c r="N2648" s="137">
        <v>9.2756041874358601</v>
      </c>
      <c r="O2648" s="137">
        <v>7.1453808186443704</v>
      </c>
      <c r="P2648" s="137">
        <v>17.779731026455501</v>
      </c>
      <c r="Q2648" s="137">
        <v>17.3562793036599</v>
      </c>
      <c r="R2648" s="137">
        <v>8.0882587910268704</v>
      </c>
      <c r="S2648" s="137">
        <v>16.778089808175501</v>
      </c>
      <c r="T2648" s="137">
        <v>24.549278489697901</v>
      </c>
      <c r="U2648" s="137">
        <v>13.5272042416047</v>
      </c>
      <c r="V2648" s="1">
        <v>3391891</v>
      </c>
      <c r="W2648" s="1">
        <v>4010855</v>
      </c>
      <c r="X2648" s="1">
        <v>4310164</v>
      </c>
      <c r="Y2648" s="1">
        <v>5428770</v>
      </c>
      <c r="Z2648" s="1">
        <v>1383511</v>
      </c>
      <c r="AA2648" s="1">
        <v>0</v>
      </c>
      <c r="AB2648" s="1">
        <v>5731485</v>
      </c>
      <c r="AC2648" s="1">
        <v>2967833</v>
      </c>
      <c r="AD2648" s="1">
        <v>3705983</v>
      </c>
      <c r="AE2648" s="1">
        <v>1016885</v>
      </c>
      <c r="AH2648" s="136">
        <f t="shared" si="41"/>
        <v>40431</v>
      </c>
      <c r="AI2648" s="177">
        <f>HLOOKUP(附加题模型!$E$2,历史数据!$B$3:$K$5000,ROW(A2646),)</f>
        <v>13.6053961736371</v>
      </c>
      <c r="AJ2648" s="177">
        <f>HLOOKUP(附加题模型!$E$2,历史数据!$L$3:$U$5000,ROW(A2646),)</f>
        <v>13.5272042416047</v>
      </c>
    </row>
    <row r="2649" spans="1:36" x14ac:dyDescent="0.2">
      <c r="A2649" s="148">
        <v>40434</v>
      </c>
      <c r="B2649" s="137">
        <v>23.3739770630329</v>
      </c>
      <c r="C2649" s="137">
        <v>52.250516343857299</v>
      </c>
      <c r="D2649" s="137">
        <v>9.1999878489513307</v>
      </c>
      <c r="E2649" s="137">
        <v>7.1453808186443704</v>
      </c>
      <c r="F2649" s="137">
        <v>17.8862762311084</v>
      </c>
      <c r="G2649" s="137">
        <v>17.3562793036599</v>
      </c>
      <c r="H2649" s="137">
        <v>8.0882587910268704</v>
      </c>
      <c r="I2649" s="137">
        <v>16.696245467647799</v>
      </c>
      <c r="J2649" s="137">
        <v>24.5715151549966</v>
      </c>
      <c r="K2649" s="137">
        <v>13.3317244115237</v>
      </c>
      <c r="L2649" s="137">
        <v>23.679919171187699</v>
      </c>
      <c r="M2649" s="137">
        <v>52.479017144194898</v>
      </c>
      <c r="N2649" s="137">
        <v>9.3260150797588892</v>
      </c>
      <c r="O2649" s="137">
        <v>7.2772955414501102</v>
      </c>
      <c r="P2649" s="137">
        <v>18.152639242740701</v>
      </c>
      <c r="Q2649" s="137">
        <v>17.3562793036599</v>
      </c>
      <c r="R2649" s="137">
        <v>8.1015182316678995</v>
      </c>
      <c r="S2649" s="137">
        <v>17.085006085154301</v>
      </c>
      <c r="T2649" s="137">
        <v>24.838355138580201</v>
      </c>
      <c r="U2649" s="137">
        <v>13.618428162309099</v>
      </c>
      <c r="V2649" s="1">
        <v>3968675</v>
      </c>
      <c r="W2649" s="1">
        <v>3394997</v>
      </c>
      <c r="X2649" s="1">
        <v>2449813</v>
      </c>
      <c r="Y2649" s="1">
        <v>5005796</v>
      </c>
      <c r="Z2649" s="1">
        <v>1347328</v>
      </c>
      <c r="AA2649" s="1">
        <v>0</v>
      </c>
      <c r="AB2649" s="1">
        <v>4287123</v>
      </c>
      <c r="AC2649" s="1">
        <v>4630385</v>
      </c>
      <c r="AD2649" s="1">
        <v>3854447</v>
      </c>
      <c r="AE2649" s="1">
        <v>583610</v>
      </c>
      <c r="AH2649" s="136">
        <f t="shared" si="41"/>
        <v>40434</v>
      </c>
      <c r="AI2649" s="177">
        <f>HLOOKUP(附加题模型!$E$2,历史数据!$B$3:$K$5000,ROW(A2647),)</f>
        <v>13.3317244115237</v>
      </c>
      <c r="AJ2649" s="177">
        <f>HLOOKUP(附加题模型!$E$2,历史数据!$L$3:$U$5000,ROW(A2647),)</f>
        <v>13.618428162309099</v>
      </c>
    </row>
    <row r="2650" spans="1:36" x14ac:dyDescent="0.2">
      <c r="A2650" s="148">
        <v>40435</v>
      </c>
      <c r="B2650" s="137">
        <v>23.6187307495568</v>
      </c>
      <c r="C2650" s="137">
        <v>52.707517944532398</v>
      </c>
      <c r="D2650" s="137">
        <v>9.3386178028396394</v>
      </c>
      <c r="E2650" s="137">
        <v>7.25530975431582</v>
      </c>
      <c r="F2650" s="137">
        <v>18.1126847909959</v>
      </c>
      <c r="G2650" s="137">
        <v>17.3562793036599</v>
      </c>
      <c r="H2650" s="137">
        <v>8.0882587910268704</v>
      </c>
      <c r="I2650" s="137">
        <v>17.085006085154301</v>
      </c>
      <c r="J2650" s="137">
        <v>24.771645142684299</v>
      </c>
      <c r="K2650" s="137">
        <v>13.618428162309099</v>
      </c>
      <c r="L2650" s="137">
        <v>24.444774441574999</v>
      </c>
      <c r="M2650" s="137">
        <v>52.707517944532398</v>
      </c>
      <c r="N2650" s="137">
        <v>9.4016314182434204</v>
      </c>
      <c r="O2650" s="137">
        <v>7.3212671157186904</v>
      </c>
      <c r="P2650" s="137">
        <v>18.046094038087801</v>
      </c>
      <c r="Q2650" s="137">
        <v>17.3562793036599</v>
      </c>
      <c r="R2650" s="137">
        <v>7.9821832658986498</v>
      </c>
      <c r="S2650" s="137">
        <v>17.187311510813899</v>
      </c>
      <c r="T2650" s="137">
        <v>24.4158584979061</v>
      </c>
      <c r="U2650" s="137">
        <v>13.5272042416047</v>
      </c>
      <c r="V2650" s="1">
        <v>9030698</v>
      </c>
      <c r="W2650" s="1">
        <v>3180095</v>
      </c>
      <c r="X2650" s="1">
        <v>2391395</v>
      </c>
      <c r="Y2650" s="1">
        <v>5406942</v>
      </c>
      <c r="Z2650" s="1">
        <v>1034788</v>
      </c>
      <c r="AA2650" s="1">
        <v>0</v>
      </c>
      <c r="AB2650" s="1">
        <v>4752860</v>
      </c>
      <c r="AC2650" s="1">
        <v>3840043</v>
      </c>
      <c r="AD2650" s="1">
        <v>4065735</v>
      </c>
      <c r="AE2650" s="1">
        <v>401903</v>
      </c>
      <c r="AH2650" s="136">
        <f t="shared" si="41"/>
        <v>40435</v>
      </c>
      <c r="AI2650" s="177">
        <f>HLOOKUP(附加题模型!$E$2,历史数据!$B$3:$K$5000,ROW(A2648),)</f>
        <v>13.618428162309099</v>
      </c>
      <c r="AJ2650" s="177">
        <f>HLOOKUP(附加题模型!$E$2,历史数据!$L$3:$U$5000,ROW(A2648),)</f>
        <v>13.5272042416047</v>
      </c>
    </row>
    <row r="2651" spans="1:36" x14ac:dyDescent="0.2">
      <c r="A2651" s="148">
        <v>40436</v>
      </c>
      <c r="B2651" s="137">
        <v>24.230614965866501</v>
      </c>
      <c r="C2651" s="137">
        <v>52.631351011086601</v>
      </c>
      <c r="D2651" s="137">
        <v>9.4016314182434204</v>
      </c>
      <c r="E2651" s="137">
        <v>7.3652386899872697</v>
      </c>
      <c r="F2651" s="137">
        <v>18.046094038087801</v>
      </c>
      <c r="G2651" s="137">
        <v>17.3562793036599</v>
      </c>
      <c r="H2651" s="137">
        <v>7.9821832658986498</v>
      </c>
      <c r="I2651" s="137">
        <v>17.2282336810778</v>
      </c>
      <c r="J2651" s="137">
        <v>24.4158584979061</v>
      </c>
      <c r="K2651" s="137">
        <v>13.462044298244299</v>
      </c>
      <c r="L2651" s="137">
        <v>24.628339706467901</v>
      </c>
      <c r="M2651" s="137">
        <v>54.459357413787103</v>
      </c>
      <c r="N2651" s="137">
        <v>9.3386178028396394</v>
      </c>
      <c r="O2651" s="137">
        <v>7.3652386899872697</v>
      </c>
      <c r="P2651" s="137">
        <v>17.593276918312899</v>
      </c>
      <c r="Q2651" s="137">
        <v>17.3562793036599</v>
      </c>
      <c r="R2651" s="137">
        <v>7.7435133343601503</v>
      </c>
      <c r="S2651" s="137">
        <v>16.8599341487032</v>
      </c>
      <c r="T2651" s="137">
        <v>24.193491844919699</v>
      </c>
      <c r="U2651" s="137">
        <v>13.7617800377019</v>
      </c>
      <c r="V2651" s="1">
        <v>9353698</v>
      </c>
      <c r="W2651" s="1">
        <v>9228436</v>
      </c>
      <c r="X2651" s="1">
        <v>1864840</v>
      </c>
      <c r="Y2651" s="1">
        <v>9183007</v>
      </c>
      <c r="Z2651" s="1">
        <v>880104</v>
      </c>
      <c r="AA2651" s="1">
        <v>0</v>
      </c>
      <c r="AB2651" s="1">
        <v>5476127</v>
      </c>
      <c r="AC2651" s="1">
        <v>3423398</v>
      </c>
      <c r="AD2651" s="1">
        <v>3780573</v>
      </c>
      <c r="AE2651" s="1">
        <v>1307188</v>
      </c>
      <c r="AH2651" s="136">
        <f t="shared" si="41"/>
        <v>40436</v>
      </c>
      <c r="AI2651" s="177">
        <f>HLOOKUP(附加题模型!$E$2,历史数据!$B$3:$K$5000,ROW(A2649),)</f>
        <v>13.462044298244299</v>
      </c>
      <c r="AJ2651" s="177">
        <f>HLOOKUP(附加题模型!$E$2,历史数据!$L$3:$U$5000,ROW(A2649),)</f>
        <v>13.7617800377019</v>
      </c>
    </row>
    <row r="2652" spans="1:36" x14ac:dyDescent="0.2">
      <c r="A2652" s="148">
        <v>40437</v>
      </c>
      <c r="B2652" s="137">
        <v>24.5671512848369</v>
      </c>
      <c r="C2652" s="137">
        <v>53.9261888796661</v>
      </c>
      <c r="D2652" s="137">
        <v>9.3386178028396394</v>
      </c>
      <c r="E2652" s="137">
        <v>7.44218894495729</v>
      </c>
      <c r="F2652" s="137">
        <v>17.486731713659999</v>
      </c>
      <c r="G2652" s="137">
        <v>17.3562793036599</v>
      </c>
      <c r="H2652" s="137">
        <v>7.7435133343601503</v>
      </c>
      <c r="I2652" s="137">
        <v>16.880395233835099</v>
      </c>
      <c r="J2652" s="137">
        <v>24.193491844919699</v>
      </c>
      <c r="K2652" s="137">
        <v>13.7487480490298</v>
      </c>
      <c r="L2652" s="137">
        <v>24.200020755051</v>
      </c>
      <c r="M2652" s="137">
        <v>51.945848610073902</v>
      </c>
      <c r="N2652" s="137">
        <v>9.0487551719822701</v>
      </c>
      <c r="O2652" s="137">
        <v>7.1893523929129497</v>
      </c>
      <c r="P2652" s="137">
        <v>17.140459798538</v>
      </c>
      <c r="Q2652" s="137">
        <v>17.3562793036599</v>
      </c>
      <c r="R2652" s="137">
        <v>7.84958885948837</v>
      </c>
      <c r="S2652" s="137">
        <v>16.3688681055371</v>
      </c>
      <c r="T2652" s="137">
        <v>23.192841906480901</v>
      </c>
      <c r="U2652" s="137">
        <v>13.0710846380824</v>
      </c>
      <c r="V2652" s="1">
        <v>6562572</v>
      </c>
      <c r="W2652" s="1">
        <v>5588006</v>
      </c>
      <c r="X2652" s="1">
        <v>3949973</v>
      </c>
      <c r="Y2652" s="1">
        <v>5381842</v>
      </c>
      <c r="Z2652" s="1">
        <v>1034550</v>
      </c>
      <c r="AA2652" s="1">
        <v>0</v>
      </c>
      <c r="AB2652" s="1">
        <v>6226392</v>
      </c>
      <c r="AC2652" s="1">
        <v>3284121</v>
      </c>
      <c r="AD2652" s="1">
        <v>5268890</v>
      </c>
      <c r="AE2652" s="1">
        <v>1984100</v>
      </c>
      <c r="AH2652" s="136">
        <f t="shared" si="41"/>
        <v>40437</v>
      </c>
      <c r="AI2652" s="177">
        <f>HLOOKUP(附加题模型!$E$2,历史数据!$B$3:$K$5000,ROW(A2650),)</f>
        <v>13.7487480490298</v>
      </c>
      <c r="AJ2652" s="177">
        <f>HLOOKUP(附加题模型!$E$2,历史数据!$L$3:$U$5000,ROW(A2650),)</f>
        <v>13.0710846380824</v>
      </c>
    </row>
    <row r="2653" spans="1:36" x14ac:dyDescent="0.2">
      <c r="A2653" s="148">
        <v>40438</v>
      </c>
      <c r="B2653" s="137">
        <v>24.628339706467901</v>
      </c>
      <c r="C2653" s="137">
        <v>51.945848610073902</v>
      </c>
      <c r="D2653" s="137">
        <v>9.0487551719822701</v>
      </c>
      <c r="E2653" s="137">
        <v>7.2113381800472398</v>
      </c>
      <c r="F2653" s="137">
        <v>17.140459798538</v>
      </c>
      <c r="G2653" s="137">
        <v>17.3562793036599</v>
      </c>
      <c r="H2653" s="137">
        <v>7.8098105375652898</v>
      </c>
      <c r="I2653" s="137">
        <v>16.3688681055371</v>
      </c>
      <c r="J2653" s="137">
        <v>23.259551902376799</v>
      </c>
      <c r="K2653" s="137">
        <v>12.771348898624799</v>
      </c>
      <c r="L2653" s="137">
        <v>25.4237891876706</v>
      </c>
      <c r="M2653" s="137">
        <v>51.488847009398697</v>
      </c>
      <c r="N2653" s="137">
        <v>9.0739606181437793</v>
      </c>
      <c r="O2653" s="137">
        <v>7.2443168607486799</v>
      </c>
      <c r="P2653" s="137">
        <v>16.9007330880689</v>
      </c>
      <c r="Q2653" s="137">
        <v>17.3562793036599</v>
      </c>
      <c r="R2653" s="137">
        <v>8.1412965535909798</v>
      </c>
      <c r="S2653" s="137">
        <v>16.3074848501413</v>
      </c>
      <c r="T2653" s="137">
        <v>23.259551902376799</v>
      </c>
      <c r="U2653" s="137">
        <v>13.6835881056695</v>
      </c>
      <c r="V2653" s="1">
        <v>8144933</v>
      </c>
      <c r="W2653" s="1">
        <v>2381485</v>
      </c>
      <c r="X2653" s="1">
        <v>1452334</v>
      </c>
      <c r="Y2653" s="1">
        <v>3283603</v>
      </c>
      <c r="Z2653" s="1">
        <v>1108986</v>
      </c>
      <c r="AA2653" s="1">
        <v>0</v>
      </c>
      <c r="AB2653" s="1">
        <v>9751464</v>
      </c>
      <c r="AC2653" s="1">
        <v>1752733</v>
      </c>
      <c r="AD2653" s="1">
        <v>2546782</v>
      </c>
      <c r="AE2653" s="1">
        <v>1320742</v>
      </c>
      <c r="AH2653" s="136">
        <f t="shared" si="41"/>
        <v>40438</v>
      </c>
      <c r="AI2653" s="177">
        <f>HLOOKUP(附加题模型!$E$2,历史数据!$B$3:$K$5000,ROW(A2651),)</f>
        <v>12.771348898624799</v>
      </c>
      <c r="AJ2653" s="177">
        <f>HLOOKUP(附加题模型!$E$2,历史数据!$L$3:$U$5000,ROW(A2651),)</f>
        <v>13.6835881056695</v>
      </c>
    </row>
    <row r="2654" spans="1:36" x14ac:dyDescent="0.2">
      <c r="A2654" s="148">
        <v>40441</v>
      </c>
      <c r="B2654" s="137">
        <v>25.6685428741945</v>
      </c>
      <c r="C2654" s="137">
        <v>51.031845408723598</v>
      </c>
      <c r="D2654" s="137">
        <v>9.0487551719822701</v>
      </c>
      <c r="E2654" s="137">
        <v>7.3542457964201304</v>
      </c>
      <c r="F2654" s="137">
        <v>16.940687539813801</v>
      </c>
      <c r="G2654" s="137">
        <v>17.3562793036599</v>
      </c>
      <c r="H2654" s="137">
        <v>8.1412965535909798</v>
      </c>
      <c r="I2654" s="137">
        <v>16.348407020405102</v>
      </c>
      <c r="J2654" s="137">
        <v>23.326261898272801</v>
      </c>
      <c r="K2654" s="137">
        <v>13.7226840716857</v>
      </c>
      <c r="L2654" s="137">
        <v>25.240223922777599</v>
      </c>
      <c r="M2654" s="137">
        <v>51.488847009398697</v>
      </c>
      <c r="N2654" s="137">
        <v>9.1873851258705805</v>
      </c>
      <c r="O2654" s="137">
        <v>7.4092102642558499</v>
      </c>
      <c r="P2654" s="137">
        <v>16.5278248717837</v>
      </c>
      <c r="Q2654" s="137">
        <v>17.3562793036599</v>
      </c>
      <c r="R2654" s="137">
        <v>8.4462636883346196</v>
      </c>
      <c r="S2654" s="137">
        <v>16.634862212251999</v>
      </c>
      <c r="T2654" s="137">
        <v>22.814818596404098</v>
      </c>
      <c r="U2654" s="137">
        <v>14.230931629896199</v>
      </c>
      <c r="V2654" s="1">
        <v>9979247</v>
      </c>
      <c r="W2654" s="1">
        <v>1768599</v>
      </c>
      <c r="X2654" s="1">
        <v>1626432</v>
      </c>
      <c r="Y2654" s="1">
        <v>7161765</v>
      </c>
      <c r="Z2654" s="1">
        <v>768779</v>
      </c>
      <c r="AA2654" s="1">
        <v>0</v>
      </c>
      <c r="AB2654" s="1">
        <v>8639124</v>
      </c>
      <c r="AC2654" s="1">
        <v>3252027</v>
      </c>
      <c r="AD2654" s="1">
        <v>1454361</v>
      </c>
      <c r="AE2654" s="1">
        <v>3009746</v>
      </c>
      <c r="AH2654" s="136">
        <f t="shared" si="41"/>
        <v>40441</v>
      </c>
      <c r="AI2654" s="177">
        <f>HLOOKUP(附加题模型!$E$2,历史数据!$B$3:$K$5000,ROW(A2652),)</f>
        <v>13.7226840716857</v>
      </c>
      <c r="AJ2654" s="177">
        <f>HLOOKUP(附加题模型!$E$2,历史数据!$L$3:$U$5000,ROW(A2652),)</f>
        <v>14.230931629896199</v>
      </c>
    </row>
    <row r="2655" spans="1:36" x14ac:dyDescent="0.2">
      <c r="A2655" s="148">
        <v>40442</v>
      </c>
      <c r="B2655" s="137">
        <v>25.5461660309325</v>
      </c>
      <c r="C2655" s="137">
        <v>51.641180876290498</v>
      </c>
      <c r="D2655" s="137">
        <v>9.1873851258705805</v>
      </c>
      <c r="E2655" s="137">
        <v>7.3542457964201304</v>
      </c>
      <c r="F2655" s="137">
        <v>16.541143022365301</v>
      </c>
      <c r="G2655" s="137">
        <v>17.3562793036599</v>
      </c>
      <c r="H2655" s="137">
        <v>8.3932259257704995</v>
      </c>
      <c r="I2655" s="137">
        <v>16.6757843825159</v>
      </c>
      <c r="J2655" s="137">
        <v>22.948238588195899</v>
      </c>
      <c r="K2655" s="137">
        <v>14.0484837884873</v>
      </c>
      <c r="L2655" s="137">
        <v>25.974484982349399</v>
      </c>
      <c r="M2655" s="137">
        <v>53.240686478653402</v>
      </c>
      <c r="N2655" s="137">
        <v>9.3260150797588892</v>
      </c>
      <c r="O2655" s="137">
        <v>7.3762315835544197</v>
      </c>
      <c r="P2655" s="137">
        <v>16.6343700764366</v>
      </c>
      <c r="Q2655" s="137">
        <v>17.3562793036599</v>
      </c>
      <c r="R2655" s="137">
        <v>8.1545559942320107</v>
      </c>
      <c r="S2655" s="137">
        <v>16.4916346163286</v>
      </c>
      <c r="T2655" s="137">
        <v>22.970475253494499</v>
      </c>
      <c r="U2655" s="137">
        <v>14.309123561928599</v>
      </c>
      <c r="V2655" s="1">
        <v>7560492</v>
      </c>
      <c r="W2655" s="1">
        <v>3568649</v>
      </c>
      <c r="X2655" s="1">
        <v>1503074</v>
      </c>
      <c r="Y2655" s="1">
        <v>3816478</v>
      </c>
      <c r="Z2655" s="1">
        <v>650557</v>
      </c>
      <c r="AA2655" s="1">
        <v>0</v>
      </c>
      <c r="AB2655" s="1">
        <v>15411284</v>
      </c>
      <c r="AC2655" s="1">
        <v>1381398</v>
      </c>
      <c r="AD2655" s="1">
        <v>1244533</v>
      </c>
      <c r="AE2655" s="1">
        <v>1316485</v>
      </c>
      <c r="AH2655" s="136">
        <f t="shared" si="41"/>
        <v>40442</v>
      </c>
      <c r="AI2655" s="177">
        <f>HLOOKUP(附加题模型!$E$2,历史数据!$B$3:$K$5000,ROW(A2653),)</f>
        <v>14.0484837884873</v>
      </c>
      <c r="AJ2655" s="177">
        <f>HLOOKUP(附加题模型!$E$2,历史数据!$L$3:$U$5000,ROW(A2653),)</f>
        <v>14.309123561928599</v>
      </c>
    </row>
    <row r="2656" spans="1:36" x14ac:dyDescent="0.2">
      <c r="A2656" s="148">
        <v>40448</v>
      </c>
      <c r="B2656" s="137">
        <v>26.096861825611299</v>
      </c>
      <c r="C2656" s="137">
        <v>53.6976880793286</v>
      </c>
      <c r="D2656" s="137">
        <v>9.3260150797588892</v>
      </c>
      <c r="E2656" s="137">
        <v>7.4971534127930202</v>
      </c>
      <c r="F2656" s="137">
        <v>16.820824184579202</v>
      </c>
      <c r="G2656" s="137">
        <v>17.3562793036599</v>
      </c>
      <c r="H2656" s="137">
        <v>8.0882587910268704</v>
      </c>
      <c r="I2656" s="137">
        <v>16.450712446064699</v>
      </c>
      <c r="J2656" s="137">
        <v>22.992711918793201</v>
      </c>
      <c r="K2656" s="137">
        <v>14.309123561928599</v>
      </c>
      <c r="L2656" s="137">
        <v>25.9132965607184</v>
      </c>
      <c r="M2656" s="137">
        <v>54.002355813111997</v>
      </c>
      <c r="N2656" s="137">
        <v>9.4772477567279498</v>
      </c>
      <c r="O2656" s="137">
        <v>7.5960894548973199</v>
      </c>
      <c r="P2656" s="137">
        <v>17.193732400864398</v>
      </c>
      <c r="Q2656" s="137">
        <v>17.3562793036599</v>
      </c>
      <c r="R2656" s="137">
        <v>8.0882587910268704</v>
      </c>
      <c r="S2656" s="137">
        <v>17.494227787792699</v>
      </c>
      <c r="T2656" s="137">
        <v>23.437445224766002</v>
      </c>
      <c r="U2656" s="137">
        <v>14.9085950408437</v>
      </c>
      <c r="V2656" s="1">
        <v>6398388</v>
      </c>
      <c r="W2656" s="1">
        <v>3094737</v>
      </c>
      <c r="X2656" s="1">
        <v>2049461</v>
      </c>
      <c r="Y2656" s="1">
        <v>8490611</v>
      </c>
      <c r="Z2656" s="1">
        <v>925175</v>
      </c>
      <c r="AA2656" s="1">
        <v>0</v>
      </c>
      <c r="AB2656" s="1">
        <v>6423626</v>
      </c>
      <c r="AC2656" s="1">
        <v>6339580</v>
      </c>
      <c r="AD2656" s="1">
        <v>1877518</v>
      </c>
      <c r="AE2656" s="1">
        <v>1214831</v>
      </c>
      <c r="AH2656" s="136">
        <f t="shared" si="41"/>
        <v>40448</v>
      </c>
      <c r="AI2656" s="177">
        <f>HLOOKUP(附加题模型!$E$2,历史数据!$B$3:$K$5000,ROW(A2654),)</f>
        <v>14.309123561928599</v>
      </c>
      <c r="AJ2656" s="177">
        <f>HLOOKUP(附加题模型!$E$2,历史数据!$L$3:$U$5000,ROW(A2654),)</f>
        <v>14.9085950408437</v>
      </c>
    </row>
    <row r="2657" spans="1:36" x14ac:dyDescent="0.2">
      <c r="A2657" s="148">
        <v>40449</v>
      </c>
      <c r="B2657" s="137">
        <v>25.852108139087399</v>
      </c>
      <c r="C2657" s="137">
        <v>54.078522746557901</v>
      </c>
      <c r="D2657" s="137">
        <v>9.4772477567279498</v>
      </c>
      <c r="E2657" s="137">
        <v>7.5741036677630298</v>
      </c>
      <c r="F2657" s="137">
        <v>17.193732400864398</v>
      </c>
      <c r="G2657" s="137">
        <v>17.3562793036599</v>
      </c>
      <c r="H2657" s="137">
        <v>8.0882587910268704</v>
      </c>
      <c r="I2657" s="137">
        <v>17.9648327458269</v>
      </c>
      <c r="J2657" s="137">
        <v>23.37073522887</v>
      </c>
      <c r="K2657" s="137">
        <v>15.0519469162364</v>
      </c>
      <c r="L2657" s="137">
        <v>26.096861825611299</v>
      </c>
      <c r="M2657" s="137">
        <v>54.916359014462302</v>
      </c>
      <c r="N2657" s="137">
        <v>9.4898504798087</v>
      </c>
      <c r="O2657" s="137">
        <v>7.6950254970016303</v>
      </c>
      <c r="P2657" s="137">
        <v>17.566640617149702</v>
      </c>
      <c r="Q2657" s="137">
        <v>17.3562793036599</v>
      </c>
      <c r="R2657" s="137">
        <v>8.0352210284627592</v>
      </c>
      <c r="S2657" s="137">
        <v>17.637455383716201</v>
      </c>
      <c r="T2657" s="137">
        <v>23.126131910584999</v>
      </c>
      <c r="U2657" s="137">
        <v>14.778275154123</v>
      </c>
      <c r="V2657" s="1">
        <v>5220108</v>
      </c>
      <c r="W2657" s="1">
        <v>4644814</v>
      </c>
      <c r="X2657" s="1">
        <v>1844600</v>
      </c>
      <c r="Y2657" s="1">
        <v>8701141</v>
      </c>
      <c r="Z2657" s="1">
        <v>1470974</v>
      </c>
      <c r="AA2657" s="1">
        <v>0</v>
      </c>
      <c r="AB2657" s="1">
        <v>3559085</v>
      </c>
      <c r="AC2657" s="1">
        <v>5218877</v>
      </c>
      <c r="AD2657" s="1">
        <v>1534595</v>
      </c>
      <c r="AE2657" s="1">
        <v>1184624</v>
      </c>
      <c r="AH2657" s="136">
        <f t="shared" si="41"/>
        <v>40449</v>
      </c>
      <c r="AI2657" s="177">
        <f>HLOOKUP(附加题模型!$E$2,历史数据!$B$3:$K$5000,ROW(A2655),)</f>
        <v>15.0519469162364</v>
      </c>
      <c r="AJ2657" s="177">
        <f>HLOOKUP(附加题模型!$E$2,历史数据!$L$3:$U$5000,ROW(A2655),)</f>
        <v>14.778275154123</v>
      </c>
    </row>
    <row r="2658" spans="1:36" x14ac:dyDescent="0.2">
      <c r="A2658" s="148">
        <v>40450</v>
      </c>
      <c r="B2658" s="137">
        <v>25.8827023499029</v>
      </c>
      <c r="C2658" s="137">
        <v>54.916359014462302</v>
      </c>
      <c r="D2658" s="137">
        <v>9.4898504798087</v>
      </c>
      <c r="E2658" s="137">
        <v>7.6400610291659001</v>
      </c>
      <c r="F2658" s="137">
        <v>17.593276918312899</v>
      </c>
      <c r="G2658" s="137">
        <v>17.3562793036599</v>
      </c>
      <c r="H2658" s="137">
        <v>8.0484804691037901</v>
      </c>
      <c r="I2658" s="137">
        <v>17.760221894507701</v>
      </c>
      <c r="J2658" s="137">
        <v>23.103895245286399</v>
      </c>
      <c r="K2658" s="137">
        <v>14.778275154123</v>
      </c>
      <c r="L2658" s="137">
        <v>24.903687603807299</v>
      </c>
      <c r="M2658" s="137">
        <v>56.4396976833794</v>
      </c>
      <c r="N2658" s="137">
        <v>9.4898504798087</v>
      </c>
      <c r="O2658" s="137">
        <v>7.4202031578229999</v>
      </c>
      <c r="P2658" s="137">
        <v>17.1271416479564</v>
      </c>
      <c r="Q2658" s="137">
        <v>17.3562793036599</v>
      </c>
      <c r="R2658" s="137">
        <v>7.7435133343601503</v>
      </c>
      <c r="S2658" s="137">
        <v>17.6579164688481</v>
      </c>
      <c r="T2658" s="137">
        <v>22.681398604612198</v>
      </c>
      <c r="U2658" s="137">
        <v>14.621891290058199</v>
      </c>
      <c r="V2658" s="1">
        <v>6244660</v>
      </c>
      <c r="W2658" s="1">
        <v>6247397</v>
      </c>
      <c r="X2658" s="1">
        <v>0</v>
      </c>
      <c r="Y2658" s="1">
        <v>5393984</v>
      </c>
      <c r="Z2658" s="1">
        <v>747681</v>
      </c>
      <c r="AA2658" s="1">
        <v>0</v>
      </c>
      <c r="AB2658" s="1">
        <v>4275335</v>
      </c>
      <c r="AC2658" s="1">
        <v>7415578</v>
      </c>
      <c r="AD2658" s="1">
        <v>1705535</v>
      </c>
      <c r="AE2658" s="1">
        <v>553848</v>
      </c>
      <c r="AH2658" s="136">
        <f t="shared" si="41"/>
        <v>40450</v>
      </c>
      <c r="AI2658" s="177">
        <f>HLOOKUP(附加题模型!$E$2,历史数据!$B$3:$K$5000,ROW(A2656),)</f>
        <v>14.778275154123</v>
      </c>
      <c r="AJ2658" s="177">
        <f>HLOOKUP(附加题模型!$E$2,历史数据!$L$3:$U$5000,ROW(A2656),)</f>
        <v>14.621891290058199</v>
      </c>
    </row>
    <row r="2659" spans="1:36" x14ac:dyDescent="0.2">
      <c r="A2659" s="148">
        <v>40451</v>
      </c>
      <c r="B2659" s="137">
        <v>24.750716549729798</v>
      </c>
      <c r="C2659" s="137">
        <v>56.211196883041801</v>
      </c>
      <c r="D2659" s="137">
        <v>9.4520423105664406</v>
      </c>
      <c r="E2659" s="137">
        <v>7.3762315835544197</v>
      </c>
      <c r="F2659" s="137">
        <v>17.446777261915098</v>
      </c>
      <c r="G2659" s="137">
        <v>17.3562793036599</v>
      </c>
      <c r="H2659" s="137">
        <v>7.7169944530780903</v>
      </c>
      <c r="I2659" s="137">
        <v>17.698838639112001</v>
      </c>
      <c r="J2659" s="137">
        <v>22.681398604612198</v>
      </c>
      <c r="K2659" s="137">
        <v>14.5958273127141</v>
      </c>
      <c r="L2659" s="137">
        <v>25.270818133593099</v>
      </c>
      <c r="M2659" s="137">
        <v>56.4396976833794</v>
      </c>
      <c r="N2659" s="137">
        <v>9.3764259720819094</v>
      </c>
      <c r="O2659" s="137">
        <v>7.5191391999273103</v>
      </c>
      <c r="P2659" s="137">
        <v>17.273641304354101</v>
      </c>
      <c r="Q2659" s="137">
        <v>17.3562793036599</v>
      </c>
      <c r="R2659" s="137">
        <v>7.8098105375652898</v>
      </c>
      <c r="S2659" s="137">
        <v>17.616994298584299</v>
      </c>
      <c r="T2659" s="137">
        <v>23.148368575883602</v>
      </c>
      <c r="U2659" s="137">
        <v>14.7522111767789</v>
      </c>
      <c r="V2659" s="1">
        <v>2818348</v>
      </c>
      <c r="W2659" s="1">
        <v>4043078</v>
      </c>
      <c r="X2659" s="1">
        <v>1846791</v>
      </c>
      <c r="Y2659" s="1">
        <v>3424849</v>
      </c>
      <c r="Z2659" s="1">
        <v>581529</v>
      </c>
      <c r="AA2659" s="1">
        <v>0</v>
      </c>
      <c r="AB2659" s="1">
        <v>2853400</v>
      </c>
      <c r="AC2659" s="1">
        <v>7127909</v>
      </c>
      <c r="AD2659" s="1">
        <v>1484460</v>
      </c>
      <c r="AE2659" s="1">
        <v>536512</v>
      </c>
      <c r="AH2659" s="136">
        <f t="shared" si="41"/>
        <v>40451</v>
      </c>
      <c r="AI2659" s="177">
        <f>HLOOKUP(附加题模型!$E$2,历史数据!$B$3:$K$5000,ROW(A2657),)</f>
        <v>14.5958273127141</v>
      </c>
      <c r="AJ2659" s="177">
        <f>HLOOKUP(附加题模型!$E$2,历史数据!$L$3:$U$5000,ROW(A2657),)</f>
        <v>14.7522111767789</v>
      </c>
    </row>
    <row r="2660" spans="1:36" x14ac:dyDescent="0.2">
      <c r="A2660" s="148">
        <v>40459</v>
      </c>
      <c r="B2660" s="137">
        <v>25.454383398486101</v>
      </c>
      <c r="C2660" s="137">
        <v>57.125200084392098</v>
      </c>
      <c r="D2660" s="137">
        <v>9.4520423105664406</v>
      </c>
      <c r="E2660" s="137">
        <v>7.6730397098673402</v>
      </c>
      <c r="F2660" s="137">
        <v>17.553322466568002</v>
      </c>
      <c r="G2660" s="137">
        <v>17.3562793036599</v>
      </c>
      <c r="H2660" s="137">
        <v>7.83632941884734</v>
      </c>
      <c r="I2660" s="137">
        <v>17.576072128320401</v>
      </c>
      <c r="J2660" s="137">
        <v>24.460331828503399</v>
      </c>
      <c r="K2660" s="137">
        <v>14.9346590181878</v>
      </c>
      <c r="L2660" s="137">
        <v>25.8827023499029</v>
      </c>
      <c r="M2660" s="137">
        <v>56.592031550271102</v>
      </c>
      <c r="N2660" s="137">
        <v>9.5528640952124793</v>
      </c>
      <c r="O2660" s="137">
        <v>7.79396153910593</v>
      </c>
      <c r="P2660" s="137">
        <v>17.952866984016499</v>
      </c>
      <c r="Q2660" s="137">
        <v>17.3562793036599</v>
      </c>
      <c r="R2660" s="137">
        <v>7.9291455033345404</v>
      </c>
      <c r="S2660" s="137">
        <v>17.637455383716201</v>
      </c>
      <c r="T2660" s="137">
        <v>23.770995204245601</v>
      </c>
      <c r="U2660" s="137">
        <v>14.921627029515699</v>
      </c>
      <c r="V2660" s="1">
        <v>5122338</v>
      </c>
      <c r="W2660" s="1">
        <v>4352840</v>
      </c>
      <c r="X2660" s="1">
        <v>2839206</v>
      </c>
      <c r="Y2660" s="1">
        <v>7375178</v>
      </c>
      <c r="Z2660" s="1">
        <v>1464535</v>
      </c>
      <c r="AA2660" s="1">
        <v>0</v>
      </c>
      <c r="AB2660" s="1">
        <v>2885226</v>
      </c>
      <c r="AC2660" s="1">
        <v>5793076</v>
      </c>
      <c r="AD2660" s="1">
        <v>3922112</v>
      </c>
      <c r="AE2660" s="1">
        <v>985663</v>
      </c>
      <c r="AH2660" s="136">
        <f t="shared" si="41"/>
        <v>40459</v>
      </c>
      <c r="AI2660" s="177">
        <f>HLOOKUP(附加题模型!$E$2,历史数据!$B$3:$K$5000,ROW(A2658),)</f>
        <v>14.9346590181878</v>
      </c>
      <c r="AJ2660" s="177">
        <f>HLOOKUP(附加题模型!$E$2,历史数据!$L$3:$U$5000,ROW(A2658),)</f>
        <v>14.921627029515699</v>
      </c>
    </row>
    <row r="2661" spans="1:36" x14ac:dyDescent="0.2">
      <c r="A2661" s="148">
        <v>40462</v>
      </c>
      <c r="B2661" s="137">
        <v>25.790919717456401</v>
      </c>
      <c r="C2661" s="137">
        <v>56.668198483716999</v>
      </c>
      <c r="D2661" s="137">
        <v>9.5780695413739902</v>
      </c>
      <c r="E2661" s="137">
        <v>7.8599189005088101</v>
      </c>
      <c r="F2661" s="137">
        <v>17.926230682853301</v>
      </c>
      <c r="G2661" s="137">
        <v>17.3562793036599</v>
      </c>
      <c r="H2661" s="137">
        <v>7.9424049439755597</v>
      </c>
      <c r="I2661" s="137">
        <v>17.637455383716201</v>
      </c>
      <c r="J2661" s="137">
        <v>23.770995204245601</v>
      </c>
      <c r="K2661" s="137">
        <v>14.9085950408437</v>
      </c>
      <c r="L2661" s="137">
        <v>26.4945865662126</v>
      </c>
      <c r="M2661" s="137">
        <v>56.058863016150099</v>
      </c>
      <c r="N2661" s="137">
        <v>9.5654668182932294</v>
      </c>
      <c r="O2661" s="137">
        <v>7.6840326034344804</v>
      </c>
      <c r="P2661" s="137">
        <v>17.2603231537725</v>
      </c>
      <c r="Q2661" s="137">
        <v>17.3562793036599</v>
      </c>
      <c r="R2661" s="137">
        <v>7.9291455033345404</v>
      </c>
      <c r="S2661" s="137">
        <v>17.7192997242439</v>
      </c>
      <c r="T2661" s="137">
        <v>24.215728510218302</v>
      </c>
      <c r="U2661" s="137">
        <v>14.8564670861554</v>
      </c>
      <c r="V2661" s="1">
        <v>8556475</v>
      </c>
      <c r="W2661" s="1">
        <v>5088333</v>
      </c>
      <c r="X2661" s="1">
        <v>2713783</v>
      </c>
      <c r="Y2661" s="1">
        <v>9025162</v>
      </c>
      <c r="Z2661" s="1">
        <v>2227880</v>
      </c>
      <c r="AA2661" s="1">
        <v>0</v>
      </c>
      <c r="AB2661" s="1">
        <v>5037811</v>
      </c>
      <c r="AC2661" s="1">
        <v>6546611</v>
      </c>
      <c r="AD2661" s="1">
        <v>3936626</v>
      </c>
      <c r="AE2661" s="1">
        <v>911597</v>
      </c>
      <c r="AH2661" s="136">
        <f t="shared" si="41"/>
        <v>40462</v>
      </c>
      <c r="AI2661" s="177">
        <f>HLOOKUP(附加题模型!$E$2,历史数据!$B$3:$K$5000,ROW(A2659),)</f>
        <v>14.9085950408437</v>
      </c>
      <c r="AJ2661" s="177">
        <f>HLOOKUP(附加题模型!$E$2,历史数据!$L$3:$U$5000,ROW(A2659),)</f>
        <v>14.8564670861554</v>
      </c>
    </row>
    <row r="2662" spans="1:36" x14ac:dyDescent="0.2">
      <c r="A2662" s="148">
        <v>40463</v>
      </c>
      <c r="B2662" s="137">
        <v>26.4945865662126</v>
      </c>
      <c r="C2662" s="137">
        <v>55.449527548583298</v>
      </c>
      <c r="D2662" s="137">
        <v>9.5654668182932294</v>
      </c>
      <c r="E2662" s="137">
        <v>7.7829686455387899</v>
      </c>
      <c r="F2662" s="137">
        <v>17.313595756099001</v>
      </c>
      <c r="G2662" s="137">
        <v>17.3562793036599</v>
      </c>
      <c r="H2662" s="137">
        <v>7.9026266220524803</v>
      </c>
      <c r="I2662" s="137">
        <v>17.801144064771599</v>
      </c>
      <c r="J2662" s="137">
        <v>24.215728510218302</v>
      </c>
      <c r="K2662" s="137">
        <v>14.9085950408437</v>
      </c>
      <c r="L2662" s="137">
        <v>26.4945865662126</v>
      </c>
      <c r="M2662" s="137">
        <v>57.2775339512838</v>
      </c>
      <c r="N2662" s="137">
        <v>9.9057403414736296</v>
      </c>
      <c r="O2662" s="137">
        <v>7.7060183905687696</v>
      </c>
      <c r="P2662" s="137">
        <v>16.914051238650501</v>
      </c>
      <c r="Q2662" s="137">
        <v>17.3562793036599</v>
      </c>
      <c r="R2662" s="137">
        <v>7.9821832658986498</v>
      </c>
      <c r="S2662" s="137">
        <v>18.292210107937699</v>
      </c>
      <c r="T2662" s="137">
        <v>24.393621832607501</v>
      </c>
      <c r="U2662" s="137">
        <v>14.9476910068599</v>
      </c>
      <c r="V2662" s="1">
        <v>0</v>
      </c>
      <c r="W2662" s="1">
        <v>4655852</v>
      </c>
      <c r="X2662" s="1">
        <v>3488129</v>
      </c>
      <c r="Y2662" s="1">
        <v>6377342</v>
      </c>
      <c r="Z2662" s="1">
        <v>4819928</v>
      </c>
      <c r="AA2662" s="1">
        <v>0</v>
      </c>
      <c r="AB2662" s="1">
        <v>4278361</v>
      </c>
      <c r="AC2662" s="1">
        <v>7618672</v>
      </c>
      <c r="AD2662" s="1">
        <v>3493244</v>
      </c>
      <c r="AE2662" s="1">
        <v>667692</v>
      </c>
      <c r="AH2662" s="136">
        <f t="shared" si="41"/>
        <v>40463</v>
      </c>
      <c r="AI2662" s="177">
        <f>HLOOKUP(附加题模型!$E$2,历史数据!$B$3:$K$5000,ROW(A2660),)</f>
        <v>14.9085950408437</v>
      </c>
      <c r="AJ2662" s="177">
        <f>HLOOKUP(附加题模型!$E$2,历史数据!$L$3:$U$5000,ROW(A2660),)</f>
        <v>14.9476910068599</v>
      </c>
    </row>
    <row r="2663" spans="1:36" x14ac:dyDescent="0.2">
      <c r="A2663" s="148">
        <v>40464</v>
      </c>
      <c r="B2663" s="137">
        <v>26.4945865662126</v>
      </c>
      <c r="C2663" s="137">
        <v>57.0490331509463</v>
      </c>
      <c r="D2663" s="137">
        <v>9.8679321722313595</v>
      </c>
      <c r="E2663" s="137">
        <v>7.7060183905687696</v>
      </c>
      <c r="F2663" s="137">
        <v>16.7808697328344</v>
      </c>
      <c r="G2663" s="137">
        <v>17.3562793036599</v>
      </c>
      <c r="H2663" s="137">
        <v>7.9821832658986498</v>
      </c>
      <c r="I2663" s="137">
        <v>18.108060341750399</v>
      </c>
      <c r="J2663" s="137">
        <v>24.460331828503399</v>
      </c>
      <c r="K2663" s="137">
        <v>14.8043391314672</v>
      </c>
      <c r="L2663" s="137">
        <v>26.4945865662126</v>
      </c>
      <c r="M2663" s="137">
        <v>57.0490331509463</v>
      </c>
      <c r="N2663" s="137">
        <v>10.208205695411801</v>
      </c>
      <c r="O2663" s="137">
        <v>7.8928975812102404</v>
      </c>
      <c r="P2663" s="137">
        <v>17.926230682853301</v>
      </c>
      <c r="Q2663" s="137">
        <v>17.3562793036599</v>
      </c>
      <c r="R2663" s="137">
        <v>8.0219615878217301</v>
      </c>
      <c r="S2663" s="137">
        <v>18.128521426882301</v>
      </c>
      <c r="T2663" s="137">
        <v>24.5715151549966</v>
      </c>
      <c r="U2663" s="137">
        <v>14.8564670861554</v>
      </c>
      <c r="V2663" s="1">
        <v>0</v>
      </c>
      <c r="W2663" s="1">
        <v>3669609</v>
      </c>
      <c r="X2663" s="1">
        <v>2942868</v>
      </c>
      <c r="Y2663" s="1">
        <v>8413048</v>
      </c>
      <c r="Z2663" s="1">
        <v>4511970</v>
      </c>
      <c r="AA2663" s="1">
        <v>0</v>
      </c>
      <c r="AB2663" s="1">
        <v>4090650</v>
      </c>
      <c r="AC2663" s="1">
        <v>4853573</v>
      </c>
      <c r="AD2663" s="1">
        <v>3526271</v>
      </c>
      <c r="AE2663" s="1">
        <v>604260</v>
      </c>
      <c r="AH2663" s="136">
        <f t="shared" si="41"/>
        <v>40464</v>
      </c>
      <c r="AI2663" s="177">
        <f>HLOOKUP(附加题模型!$E$2,历史数据!$B$3:$K$5000,ROW(A2661),)</f>
        <v>14.8043391314672</v>
      </c>
      <c r="AJ2663" s="177">
        <f>HLOOKUP(附加题模型!$E$2,历史数据!$L$3:$U$5000,ROW(A2661),)</f>
        <v>14.8564670861554</v>
      </c>
    </row>
    <row r="2664" spans="1:36" x14ac:dyDescent="0.2">
      <c r="A2664" s="148">
        <v>40465</v>
      </c>
      <c r="B2664" s="137">
        <v>27.0758765717069</v>
      </c>
      <c r="C2664" s="137">
        <v>57.125200084392098</v>
      </c>
      <c r="D2664" s="137">
        <v>10.233411141573299</v>
      </c>
      <c r="E2664" s="137">
        <v>7.8709117940759503</v>
      </c>
      <c r="F2664" s="137">
        <v>17.926230682853301</v>
      </c>
      <c r="G2664" s="137">
        <v>17.3562793036599</v>
      </c>
      <c r="H2664" s="137">
        <v>8.0882587910268704</v>
      </c>
      <c r="I2664" s="137">
        <v>18.0262160012227</v>
      </c>
      <c r="J2664" s="137">
        <v>24.5715151549966</v>
      </c>
      <c r="K2664" s="137">
        <v>14.8564670861554</v>
      </c>
      <c r="L2664" s="137">
        <v>25.1790355011467</v>
      </c>
      <c r="M2664" s="137">
        <v>54.687858214124702</v>
      </c>
      <c r="N2664" s="137">
        <v>9.8931376183928705</v>
      </c>
      <c r="O2664" s="137">
        <v>7.5411249870616004</v>
      </c>
      <c r="P2664" s="137">
        <v>18.2325481462304</v>
      </c>
      <c r="Q2664" s="137">
        <v>17.3562793036599</v>
      </c>
      <c r="R2664" s="137">
        <v>8.0219615878217301</v>
      </c>
      <c r="S2664" s="137">
        <v>17.023622829758501</v>
      </c>
      <c r="T2664" s="137">
        <v>23.615338547155101</v>
      </c>
      <c r="U2664" s="137">
        <v>14.191835663879999</v>
      </c>
      <c r="V2664" s="1">
        <v>8956645</v>
      </c>
      <c r="W2664" s="1">
        <v>4715867</v>
      </c>
      <c r="X2664" s="1">
        <v>1587900</v>
      </c>
      <c r="Y2664" s="1">
        <v>5963156</v>
      </c>
      <c r="Z2664" s="1">
        <v>7750717</v>
      </c>
      <c r="AA2664" s="1">
        <v>0</v>
      </c>
      <c r="AB2664" s="1">
        <v>10982240</v>
      </c>
      <c r="AC2664" s="1">
        <v>5557611</v>
      </c>
      <c r="AD2664" s="1">
        <v>3797397</v>
      </c>
      <c r="AE2664" s="1">
        <v>1379704</v>
      </c>
      <c r="AH2664" s="136">
        <f t="shared" si="41"/>
        <v>40465</v>
      </c>
      <c r="AI2664" s="177">
        <f>HLOOKUP(附加题模型!$E$2,历史数据!$B$3:$K$5000,ROW(A2662),)</f>
        <v>14.8564670861554</v>
      </c>
      <c r="AJ2664" s="177">
        <f>HLOOKUP(附加题模型!$E$2,历史数据!$L$3:$U$5000,ROW(A2662),)</f>
        <v>14.191835663879999</v>
      </c>
    </row>
    <row r="2665" spans="1:36" x14ac:dyDescent="0.2">
      <c r="A2665" s="148">
        <v>40466</v>
      </c>
      <c r="B2665" s="137">
        <v>24.261209176682001</v>
      </c>
      <c r="C2665" s="137">
        <v>54.459357413787103</v>
      </c>
      <c r="D2665" s="137">
        <v>9.8427267260698503</v>
      </c>
      <c r="E2665" s="137">
        <v>7.5301320934944496</v>
      </c>
      <c r="F2665" s="137">
        <v>17.726458424129</v>
      </c>
      <c r="G2665" s="137">
        <v>17.3562793036599</v>
      </c>
      <c r="H2665" s="137">
        <v>7.9556643846165898</v>
      </c>
      <c r="I2665" s="137">
        <v>16.9827006594947</v>
      </c>
      <c r="J2665" s="137">
        <v>23.570865216557799</v>
      </c>
      <c r="K2665" s="137">
        <v>14.0875797545035</v>
      </c>
      <c r="L2665" s="137">
        <v>24.658933917283399</v>
      </c>
      <c r="M2665" s="137">
        <v>54.535524347233</v>
      </c>
      <c r="N2665" s="137">
        <v>9.8553294491506094</v>
      </c>
      <c r="O2665" s="137">
        <v>7.3322600092858403</v>
      </c>
      <c r="P2665" s="137">
        <v>18.472274856699499</v>
      </c>
      <c r="Q2665" s="137">
        <v>17.3562793036599</v>
      </c>
      <c r="R2665" s="137">
        <v>7.7567727750011803</v>
      </c>
      <c r="S2665" s="137">
        <v>17.146389340550101</v>
      </c>
      <c r="T2665" s="137">
        <v>23.5041552206619</v>
      </c>
      <c r="U2665" s="137">
        <v>13.8269399810622</v>
      </c>
      <c r="V2665" s="1">
        <v>8802577</v>
      </c>
      <c r="W2665" s="1">
        <v>3539796</v>
      </c>
      <c r="X2665" s="1">
        <v>2050617</v>
      </c>
      <c r="Y2665" s="1">
        <v>4732964</v>
      </c>
      <c r="Z2665" s="1">
        <v>6352111</v>
      </c>
      <c r="AA2665" s="1">
        <v>0</v>
      </c>
      <c r="AB2665" s="1">
        <v>5855362</v>
      </c>
      <c r="AC2665" s="1">
        <v>3686881</v>
      </c>
      <c r="AD2665" s="1">
        <v>2719756</v>
      </c>
      <c r="AE2665" s="1">
        <v>797984</v>
      </c>
      <c r="AH2665" s="136">
        <f t="shared" si="41"/>
        <v>40466</v>
      </c>
      <c r="AI2665" s="177">
        <f>HLOOKUP(附加题模型!$E$2,历史数据!$B$3:$K$5000,ROW(A2663),)</f>
        <v>14.0875797545035</v>
      </c>
      <c r="AJ2665" s="177">
        <f>HLOOKUP(附加题模型!$E$2,历史数据!$L$3:$U$5000,ROW(A2663),)</f>
        <v>13.8269399810622</v>
      </c>
    </row>
    <row r="2666" spans="1:36" x14ac:dyDescent="0.2">
      <c r="A2666" s="148">
        <v>40469</v>
      </c>
      <c r="B2666" s="137">
        <v>24.414180230759499</v>
      </c>
      <c r="C2666" s="137">
        <v>54.307023546895401</v>
      </c>
      <c r="D2666" s="137">
        <v>9.8553294491506094</v>
      </c>
      <c r="E2666" s="137">
        <v>7.2772955414501102</v>
      </c>
      <c r="F2666" s="137">
        <v>18.3790478026282</v>
      </c>
      <c r="G2666" s="137">
        <v>17.3562793036599</v>
      </c>
      <c r="H2666" s="137">
        <v>7.7832916562832297</v>
      </c>
      <c r="I2666" s="137">
        <v>17.166850425682</v>
      </c>
      <c r="J2666" s="137">
        <v>23.5041552206619</v>
      </c>
      <c r="K2666" s="137">
        <v>13.8790679357505</v>
      </c>
      <c r="L2666" s="137">
        <v>23.465759695479299</v>
      </c>
      <c r="M2666" s="137">
        <v>52.555184077640703</v>
      </c>
      <c r="N2666" s="137">
        <v>9.8553294491506094</v>
      </c>
      <c r="O2666" s="137">
        <v>7.3872244771215598</v>
      </c>
      <c r="P2666" s="137">
        <v>18.472274856699499</v>
      </c>
      <c r="Q2666" s="137">
        <v>17.3562793036599</v>
      </c>
      <c r="R2666" s="137">
        <v>7.54462172474474</v>
      </c>
      <c r="S2666" s="137">
        <v>17.0440839148905</v>
      </c>
      <c r="T2666" s="137">
        <v>23.5041552206619</v>
      </c>
      <c r="U2666" s="137">
        <v>13.579332196292899</v>
      </c>
      <c r="V2666" s="1">
        <v>8056933</v>
      </c>
      <c r="W2666" s="1">
        <v>5129013</v>
      </c>
      <c r="X2666" s="1">
        <v>0</v>
      </c>
      <c r="Y2666" s="1">
        <v>5094465</v>
      </c>
      <c r="Z2666" s="1">
        <v>7349663</v>
      </c>
      <c r="AA2666" s="1">
        <v>0</v>
      </c>
      <c r="AB2666" s="1">
        <v>4534451</v>
      </c>
      <c r="AC2666" s="1">
        <v>3525836</v>
      </c>
      <c r="AD2666" s="1">
        <v>0</v>
      </c>
      <c r="AE2666" s="1">
        <v>865769</v>
      </c>
      <c r="AH2666" s="136">
        <f t="shared" si="41"/>
        <v>40469</v>
      </c>
      <c r="AI2666" s="177">
        <f>HLOOKUP(附加题模型!$E$2,历史数据!$B$3:$K$5000,ROW(A2664),)</f>
        <v>13.8790679357505</v>
      </c>
      <c r="AJ2666" s="177">
        <f>HLOOKUP(附加题模型!$E$2,历史数据!$L$3:$U$5000,ROW(A2664),)</f>
        <v>13.579332196292899</v>
      </c>
    </row>
    <row r="2667" spans="1:36" x14ac:dyDescent="0.2">
      <c r="A2667" s="148">
        <v>40470</v>
      </c>
      <c r="B2667" s="137">
        <v>23.4963539062948</v>
      </c>
      <c r="C2667" s="137">
        <v>52.479017144194898</v>
      </c>
      <c r="D2667" s="137">
        <v>10.3468356493001</v>
      </c>
      <c r="E2667" s="137">
        <v>7.3872244771215598</v>
      </c>
      <c r="F2667" s="137">
        <v>18.219229995648799</v>
      </c>
      <c r="G2667" s="137">
        <v>17.3562793036599</v>
      </c>
      <c r="H2667" s="137">
        <v>7.53136228410371</v>
      </c>
      <c r="I2667" s="137">
        <v>17.003161744626599</v>
      </c>
      <c r="J2667" s="137">
        <v>23.459681890064601</v>
      </c>
      <c r="K2667" s="137">
        <v>13.618428162309099</v>
      </c>
      <c r="L2667" s="137">
        <v>23.802296014449698</v>
      </c>
      <c r="M2667" s="137">
        <v>53.316853412099299</v>
      </c>
      <c r="N2667" s="137">
        <v>10.1199866338465</v>
      </c>
      <c r="O2667" s="137">
        <v>7.4861605192258702</v>
      </c>
      <c r="P2667" s="137">
        <v>18.192593694485499</v>
      </c>
      <c r="Q2667" s="137">
        <v>17.3562793036599</v>
      </c>
      <c r="R2667" s="137">
        <v>7.7302538937191203</v>
      </c>
      <c r="S2667" s="137">
        <v>17.3510001918693</v>
      </c>
      <c r="T2667" s="137">
        <v>24.1267818490238</v>
      </c>
      <c r="U2667" s="137">
        <v>13.970291856454899</v>
      </c>
      <c r="V2667" s="1">
        <v>3542681</v>
      </c>
      <c r="W2667" s="1">
        <v>1897929</v>
      </c>
      <c r="X2667" s="1">
        <v>5114376</v>
      </c>
      <c r="Y2667" s="1">
        <v>3489761</v>
      </c>
      <c r="Z2667" s="1">
        <v>7553754</v>
      </c>
      <c r="AA2667" s="1">
        <v>0</v>
      </c>
      <c r="AB2667" s="1">
        <v>2567933</v>
      </c>
      <c r="AC2667" s="1">
        <v>2823499</v>
      </c>
      <c r="AD2667" s="1">
        <v>2535472</v>
      </c>
      <c r="AE2667" s="1">
        <v>669402</v>
      </c>
      <c r="AH2667" s="136">
        <f t="shared" si="41"/>
        <v>40470</v>
      </c>
      <c r="AI2667" s="177">
        <f>HLOOKUP(附加题模型!$E$2,历史数据!$B$3:$K$5000,ROW(A2665),)</f>
        <v>13.618428162309099</v>
      </c>
      <c r="AJ2667" s="177">
        <f>HLOOKUP(附加题模型!$E$2,历史数据!$L$3:$U$5000,ROW(A2665),)</f>
        <v>13.970291856454899</v>
      </c>
    </row>
    <row r="2668" spans="1:36" x14ac:dyDescent="0.2">
      <c r="A2668" s="148">
        <v>40471</v>
      </c>
      <c r="B2668" s="137">
        <v>23.282194430586401</v>
      </c>
      <c r="C2668" s="137">
        <v>52.402850210749001</v>
      </c>
      <c r="D2668" s="137">
        <v>9.8679321722313595</v>
      </c>
      <c r="E2668" s="137">
        <v>7.3982173706887098</v>
      </c>
      <c r="F2668" s="137">
        <v>17.726458424129</v>
      </c>
      <c r="G2668" s="137">
        <v>17.3562793036599</v>
      </c>
      <c r="H2668" s="137">
        <v>7.5711406060267903</v>
      </c>
      <c r="I2668" s="137">
        <v>17.166850425682</v>
      </c>
      <c r="J2668" s="137">
        <v>23.882178530738699</v>
      </c>
      <c r="K2668" s="137">
        <v>13.735716060357699</v>
      </c>
      <c r="L2668" s="137">
        <v>23.3739770630329</v>
      </c>
      <c r="M2668" s="137">
        <v>53.316853412099299</v>
      </c>
      <c r="N2668" s="137">
        <v>9.7419049414238099</v>
      </c>
      <c r="O2668" s="137">
        <v>7.3762315835544197</v>
      </c>
      <c r="P2668" s="137">
        <v>17.659867671221001</v>
      </c>
      <c r="Q2668" s="137">
        <v>17.3562793036599</v>
      </c>
      <c r="R2668" s="137">
        <v>7.7302538937191203</v>
      </c>
      <c r="S2668" s="137">
        <v>17.391922362133101</v>
      </c>
      <c r="T2668" s="137">
        <v>24.215728510218302</v>
      </c>
      <c r="U2668" s="137">
        <v>14.1397077091918</v>
      </c>
      <c r="V2668" s="1">
        <v>4996894</v>
      </c>
      <c r="W2668" s="1">
        <v>2414300</v>
      </c>
      <c r="X2668" s="1">
        <v>4388135</v>
      </c>
      <c r="Y2668" s="1">
        <v>3879522</v>
      </c>
      <c r="Z2668" s="1">
        <v>4150873</v>
      </c>
      <c r="AA2668" s="1">
        <v>0</v>
      </c>
      <c r="AB2668" s="1">
        <v>2871792</v>
      </c>
      <c r="AC2668" s="1">
        <v>3697977</v>
      </c>
      <c r="AD2668" s="1">
        <v>3421171</v>
      </c>
      <c r="AE2668" s="1">
        <v>937779</v>
      </c>
      <c r="AH2668" s="136">
        <f t="shared" si="41"/>
        <v>40471</v>
      </c>
      <c r="AI2668" s="177">
        <f>HLOOKUP(附加题模型!$E$2,历史数据!$B$3:$K$5000,ROW(A2666),)</f>
        <v>13.735716060357699</v>
      </c>
      <c r="AJ2668" s="177">
        <f>HLOOKUP(附加题模型!$E$2,历史数据!$L$3:$U$5000,ROW(A2666),)</f>
        <v>14.1397077091918</v>
      </c>
    </row>
    <row r="2669" spans="1:36" x14ac:dyDescent="0.2">
      <c r="A2669" s="148">
        <v>40472</v>
      </c>
      <c r="B2669" s="137">
        <v>23.465759695479299</v>
      </c>
      <c r="C2669" s="137">
        <v>53.316853412099299</v>
      </c>
      <c r="D2669" s="137">
        <v>9.6410831567777695</v>
      </c>
      <c r="E2669" s="137">
        <v>7.3652386899872697</v>
      </c>
      <c r="F2669" s="137">
        <v>17.699822122965799</v>
      </c>
      <c r="G2669" s="137">
        <v>17.3562793036599</v>
      </c>
      <c r="H2669" s="137">
        <v>7.7302538937191203</v>
      </c>
      <c r="I2669" s="137">
        <v>17.391922362133101</v>
      </c>
      <c r="J2669" s="137">
        <v>24.215728510218302</v>
      </c>
      <c r="K2669" s="137">
        <v>14.152739697863799</v>
      </c>
      <c r="L2669" s="137">
        <v>23.8634844360807</v>
      </c>
      <c r="M2669" s="137">
        <v>53.316853412099299</v>
      </c>
      <c r="N2669" s="137">
        <v>9.6158777106162603</v>
      </c>
      <c r="O2669" s="137">
        <v>7.5411249870616004</v>
      </c>
      <c r="P2669" s="137">
        <v>17.286959454935801</v>
      </c>
      <c r="Q2669" s="137">
        <v>17.3562793036599</v>
      </c>
      <c r="R2669" s="137">
        <v>7.7302538937191203</v>
      </c>
      <c r="S2669" s="137">
        <v>17.6579164688481</v>
      </c>
      <c r="T2669" s="137">
        <v>24.4158584979061</v>
      </c>
      <c r="U2669" s="137">
        <v>14.374283505289</v>
      </c>
      <c r="V2669" s="1">
        <v>3608191</v>
      </c>
      <c r="W2669" s="1">
        <v>1883856</v>
      </c>
      <c r="X2669" s="1">
        <v>1680633</v>
      </c>
      <c r="Y2669" s="1">
        <v>5215654</v>
      </c>
      <c r="Z2669" s="1">
        <v>2546795</v>
      </c>
      <c r="AA2669" s="1">
        <v>0</v>
      </c>
      <c r="AB2669" s="1">
        <v>2883910</v>
      </c>
      <c r="AC2669" s="1">
        <v>4457396</v>
      </c>
      <c r="AD2669" s="1">
        <v>3586093</v>
      </c>
      <c r="AE2669" s="1">
        <v>933389</v>
      </c>
      <c r="AH2669" s="136">
        <f t="shared" si="41"/>
        <v>40472</v>
      </c>
      <c r="AI2669" s="177">
        <f>HLOOKUP(附加题模型!$E$2,历史数据!$B$3:$K$5000,ROW(A2667),)</f>
        <v>14.152739697863799</v>
      </c>
      <c r="AJ2669" s="177">
        <f>HLOOKUP(附加题模型!$E$2,历史数据!$L$3:$U$5000,ROW(A2667),)</f>
        <v>14.374283505289</v>
      </c>
    </row>
    <row r="2670" spans="1:36" x14ac:dyDescent="0.2">
      <c r="A2670" s="148">
        <v>40473</v>
      </c>
      <c r="B2670" s="137">
        <v>23.802296014449698</v>
      </c>
      <c r="C2670" s="137">
        <v>53.621521145882703</v>
      </c>
      <c r="D2670" s="137">
        <v>9.6158777106162603</v>
      </c>
      <c r="E2670" s="137">
        <v>7.80495443267308</v>
      </c>
      <c r="F2670" s="137">
        <v>17.113823497374799</v>
      </c>
      <c r="G2670" s="137">
        <v>17.3562793036599</v>
      </c>
      <c r="H2670" s="137">
        <v>7.7302538937191203</v>
      </c>
      <c r="I2670" s="137">
        <v>17.7192997242439</v>
      </c>
      <c r="J2670" s="137">
        <v>24.460331828503399</v>
      </c>
      <c r="K2670" s="137">
        <v>14.3221555506007</v>
      </c>
      <c r="L2670" s="137">
        <v>23.710513382003199</v>
      </c>
      <c r="M2670" s="137">
        <v>53.0883526117617</v>
      </c>
      <c r="N2670" s="137">
        <v>9.6788913260200307</v>
      </c>
      <c r="O2670" s="137">
        <v>8.2996346431946098</v>
      </c>
      <c r="P2670" s="137">
        <v>17.233686852609299</v>
      </c>
      <c r="Q2670" s="137">
        <v>17.3562793036599</v>
      </c>
      <c r="R2670" s="137">
        <v>7.8098105375652898</v>
      </c>
      <c r="S2670" s="137">
        <v>17.862527320167299</v>
      </c>
      <c r="T2670" s="137">
        <v>24.193491844919699</v>
      </c>
      <c r="U2670" s="137">
        <v>14.1397077091918</v>
      </c>
      <c r="V2670" s="1">
        <v>3675366</v>
      </c>
      <c r="W2670" s="1">
        <v>2152195</v>
      </c>
      <c r="X2670" s="1">
        <v>2223620</v>
      </c>
      <c r="Y2670" s="1">
        <v>20985173</v>
      </c>
      <c r="Z2670" s="1">
        <v>2568125</v>
      </c>
      <c r="AA2670" s="1">
        <v>0</v>
      </c>
      <c r="AB2670" s="1">
        <v>3435526</v>
      </c>
      <c r="AC2670" s="1">
        <v>5099767</v>
      </c>
      <c r="AD2670" s="1">
        <v>4105831</v>
      </c>
      <c r="AE2670" s="1">
        <v>688826</v>
      </c>
      <c r="AH2670" s="136">
        <f t="shared" si="41"/>
        <v>40473</v>
      </c>
      <c r="AI2670" s="177">
        <f>HLOOKUP(附加题模型!$E$2,历史数据!$B$3:$K$5000,ROW(A2668),)</f>
        <v>14.3221555506007</v>
      </c>
      <c r="AJ2670" s="177">
        <f>HLOOKUP(附加题模型!$E$2,历史数据!$L$3:$U$5000,ROW(A2668),)</f>
        <v>14.1397077091918</v>
      </c>
    </row>
    <row r="2671" spans="1:36" x14ac:dyDescent="0.2">
      <c r="A2671" s="148">
        <v>40476</v>
      </c>
      <c r="B2671" s="137">
        <v>24.016455490158101</v>
      </c>
      <c r="C2671" s="137">
        <v>52.631351011086601</v>
      </c>
      <c r="D2671" s="137">
        <v>9.7040967721815399</v>
      </c>
      <c r="E2671" s="137">
        <v>8.4425422595674995</v>
      </c>
      <c r="F2671" s="137">
        <v>17.2470050031909</v>
      </c>
      <c r="G2671" s="137">
        <v>17.3562793036599</v>
      </c>
      <c r="H2671" s="137">
        <v>7.8230699782063198</v>
      </c>
      <c r="I2671" s="137">
        <v>18.005754916090801</v>
      </c>
      <c r="J2671" s="137">
        <v>24.193491844919699</v>
      </c>
      <c r="K2671" s="137">
        <v>14.1397077091918</v>
      </c>
      <c r="L2671" s="137">
        <v>24.903687603807299</v>
      </c>
      <c r="M2671" s="137">
        <v>54.154689680003699</v>
      </c>
      <c r="N2671" s="137">
        <v>9.8805348953121204</v>
      </c>
      <c r="O2671" s="137">
        <v>8.7723290665818592</v>
      </c>
      <c r="P2671" s="137">
        <v>17.3668683584254</v>
      </c>
      <c r="Q2671" s="137">
        <v>17.3562793036599</v>
      </c>
      <c r="R2671" s="137">
        <v>7.9026266220524803</v>
      </c>
      <c r="S2671" s="137">
        <v>18.005754916090801</v>
      </c>
      <c r="T2671" s="137">
        <v>24.638225150892499</v>
      </c>
      <c r="U2671" s="137">
        <v>14.504603392009599</v>
      </c>
      <c r="V2671" s="1">
        <v>6579701</v>
      </c>
      <c r="W2671" s="1">
        <v>3071573</v>
      </c>
      <c r="X2671" s="1">
        <v>1988299</v>
      </c>
      <c r="Y2671" s="1">
        <v>44935508</v>
      </c>
      <c r="Z2671" s="1">
        <v>2423386</v>
      </c>
      <c r="AA2671" s="1">
        <v>0</v>
      </c>
      <c r="AB2671" s="1">
        <v>4294652</v>
      </c>
      <c r="AC2671" s="1">
        <v>5054967</v>
      </c>
      <c r="AD2671" s="1">
        <v>5662656</v>
      </c>
      <c r="AE2671" s="1">
        <v>750369</v>
      </c>
      <c r="AH2671" s="136">
        <f t="shared" si="41"/>
        <v>40476</v>
      </c>
      <c r="AI2671" s="177">
        <f>HLOOKUP(附加题模型!$E$2,历史数据!$B$3:$K$5000,ROW(A2669),)</f>
        <v>14.1397077091918</v>
      </c>
      <c r="AJ2671" s="177">
        <f>HLOOKUP(附加题模型!$E$2,历史数据!$L$3:$U$5000,ROW(A2669),)</f>
        <v>14.504603392009599</v>
      </c>
    </row>
    <row r="2672" spans="1:36" x14ac:dyDescent="0.2">
      <c r="A2672" s="148">
        <v>40477</v>
      </c>
      <c r="B2672" s="137">
        <v>25.4237891876706</v>
      </c>
      <c r="C2672" s="137">
        <v>53.850021946220302</v>
      </c>
      <c r="D2672" s="137">
        <v>9.8301240029890895</v>
      </c>
      <c r="E2672" s="137">
        <v>8.7723290665818592</v>
      </c>
      <c r="F2672" s="137">
        <v>17.3935046595887</v>
      </c>
      <c r="G2672" s="137">
        <v>17.3562793036599</v>
      </c>
      <c r="H2672" s="137">
        <v>7.8761077407704301</v>
      </c>
      <c r="I2672" s="137">
        <v>17.9034494904312</v>
      </c>
      <c r="J2672" s="137">
        <v>24.682698481489801</v>
      </c>
      <c r="K2672" s="137">
        <v>14.543699358025799</v>
      </c>
      <c r="L2672" s="137">
        <v>25.332006555224101</v>
      </c>
      <c r="M2672" s="137">
        <v>54.611691280678897</v>
      </c>
      <c r="N2672" s="137">
        <v>9.8049185568275803</v>
      </c>
      <c r="O2672" s="137">
        <v>8.7723290665818592</v>
      </c>
      <c r="P2672" s="137">
        <v>17.579958767731299</v>
      </c>
      <c r="Q2672" s="137">
        <v>17.3562793036599</v>
      </c>
      <c r="R2672" s="137">
        <v>8.0087021471806992</v>
      </c>
      <c r="S2672" s="137">
        <v>17.7806829796396</v>
      </c>
      <c r="T2672" s="137">
        <v>24.4380951632047</v>
      </c>
      <c r="U2672" s="137">
        <v>14.009387822471099</v>
      </c>
      <c r="V2672" s="1">
        <v>5933455</v>
      </c>
      <c r="W2672" s="1">
        <v>2372711</v>
      </c>
      <c r="X2672" s="1">
        <v>2629351</v>
      </c>
      <c r="Y2672" s="1">
        <v>0</v>
      </c>
      <c r="Z2672" s="1">
        <v>2148672</v>
      </c>
      <c r="AA2672" s="1">
        <v>0</v>
      </c>
      <c r="AB2672" s="1">
        <v>4637615</v>
      </c>
      <c r="AC2672" s="1">
        <v>5466331</v>
      </c>
      <c r="AD2672" s="1">
        <v>4237491</v>
      </c>
      <c r="AE2672" s="1">
        <v>1552947</v>
      </c>
      <c r="AH2672" s="136">
        <f t="shared" si="41"/>
        <v>40477</v>
      </c>
      <c r="AI2672" s="177">
        <f>HLOOKUP(附加题模型!$E$2,历史数据!$B$3:$K$5000,ROW(A2670),)</f>
        <v>14.543699358025799</v>
      </c>
      <c r="AJ2672" s="177">
        <f>HLOOKUP(附加题模型!$E$2,历史数据!$L$3:$U$5000,ROW(A2670),)</f>
        <v>14.009387822471099</v>
      </c>
    </row>
    <row r="2673" spans="1:36" x14ac:dyDescent="0.2">
      <c r="A2673" s="148">
        <v>40478</v>
      </c>
      <c r="B2673" s="137">
        <v>25.362600766039598</v>
      </c>
      <c r="C2673" s="137">
        <v>54.307023546895401</v>
      </c>
      <c r="D2673" s="137">
        <v>9.7923158337468301</v>
      </c>
      <c r="E2673" s="137">
        <v>8.7393503858804191</v>
      </c>
      <c r="F2673" s="137">
        <v>17.579958767731299</v>
      </c>
      <c r="G2673" s="137">
        <v>17.3562793036599</v>
      </c>
      <c r="H2673" s="137">
        <v>8.0352210284627592</v>
      </c>
      <c r="I2673" s="137">
        <v>17.7192997242439</v>
      </c>
      <c r="J2673" s="137">
        <v>24.5937518202952</v>
      </c>
      <c r="K2673" s="137">
        <v>13.813907992390099</v>
      </c>
      <c r="L2673" s="137">
        <v>24.842499182176301</v>
      </c>
      <c r="M2673" s="137">
        <v>54.916359014462302</v>
      </c>
      <c r="N2673" s="137">
        <v>9.4520423105664406</v>
      </c>
      <c r="O2673" s="137">
        <v>8.4095635788660594</v>
      </c>
      <c r="P2673" s="137">
        <v>17.9795032851797</v>
      </c>
      <c r="Q2673" s="137">
        <v>17.3562793036599</v>
      </c>
      <c r="R2673" s="137">
        <v>8.0219615878217301</v>
      </c>
      <c r="S2673" s="137">
        <v>18.046677086354599</v>
      </c>
      <c r="T2673" s="137">
        <v>24.838355138580201</v>
      </c>
      <c r="U2673" s="137">
        <v>14.1397077091918</v>
      </c>
      <c r="V2673" s="1">
        <v>4148934</v>
      </c>
      <c r="W2673" s="1">
        <v>2963546</v>
      </c>
      <c r="X2673" s="1">
        <v>3091869</v>
      </c>
      <c r="Y2673" s="1">
        <v>16555689</v>
      </c>
      <c r="Z2673" s="1">
        <v>4745800</v>
      </c>
      <c r="AA2673" s="1">
        <v>0</v>
      </c>
      <c r="AB2673" s="1">
        <v>5800615</v>
      </c>
      <c r="AC2673" s="1">
        <v>7880006</v>
      </c>
      <c r="AD2673" s="1">
        <v>6626059</v>
      </c>
      <c r="AE2673" s="1">
        <v>962545</v>
      </c>
      <c r="AH2673" s="136">
        <f t="shared" si="41"/>
        <v>40478</v>
      </c>
      <c r="AI2673" s="177">
        <f>HLOOKUP(附加题模型!$E$2,历史数据!$B$3:$K$5000,ROW(A2671),)</f>
        <v>13.813907992390099</v>
      </c>
      <c r="AJ2673" s="177">
        <f>HLOOKUP(附加题模型!$E$2,历史数据!$L$3:$U$5000,ROW(A2671),)</f>
        <v>14.1397077091918</v>
      </c>
    </row>
    <row r="2674" spans="1:36" x14ac:dyDescent="0.2">
      <c r="A2674" s="148">
        <v>40479</v>
      </c>
      <c r="B2674" s="137">
        <v>24.842499182176301</v>
      </c>
      <c r="C2674" s="137">
        <v>54.687858214124702</v>
      </c>
      <c r="D2674" s="137">
        <v>9.4016314182434204</v>
      </c>
      <c r="E2674" s="137">
        <v>8.2996346431946098</v>
      </c>
      <c r="F2674" s="137">
        <v>17.9795032851797</v>
      </c>
      <c r="G2674" s="137">
        <v>17.3562793036599</v>
      </c>
      <c r="H2674" s="137">
        <v>8.0087021471806992</v>
      </c>
      <c r="I2674" s="137">
        <v>18.189904682278101</v>
      </c>
      <c r="J2674" s="137">
        <v>24.838355138580201</v>
      </c>
      <c r="K2674" s="137">
        <v>14.1397077091918</v>
      </c>
      <c r="L2674" s="137">
        <v>25.484977609301499</v>
      </c>
      <c r="M2674" s="137">
        <v>53.850021946220302</v>
      </c>
      <c r="N2674" s="137">
        <v>9.4520423105664406</v>
      </c>
      <c r="O2674" s="137">
        <v>8.3985706852989193</v>
      </c>
      <c r="P2674" s="137">
        <v>17.7530947252923</v>
      </c>
      <c r="Q2674" s="137">
        <v>17.3562793036599</v>
      </c>
      <c r="R2674" s="137">
        <v>7.8893671814114503</v>
      </c>
      <c r="S2674" s="137">
        <v>18.742353980839901</v>
      </c>
      <c r="T2674" s="137">
        <v>24.771645142684299</v>
      </c>
      <c r="U2674" s="137">
        <v>13.970291856454899</v>
      </c>
      <c r="V2674" s="1">
        <v>4862186</v>
      </c>
      <c r="W2674" s="1">
        <v>2590781</v>
      </c>
      <c r="X2674" s="1">
        <v>1935033</v>
      </c>
      <c r="Y2674" s="1">
        <v>8830954</v>
      </c>
      <c r="Z2674" s="1">
        <v>2434144</v>
      </c>
      <c r="AA2674" s="1">
        <v>0</v>
      </c>
      <c r="AB2674" s="1">
        <v>4221535</v>
      </c>
      <c r="AC2674" s="1">
        <v>11409181</v>
      </c>
      <c r="AD2674" s="1">
        <v>4284850</v>
      </c>
      <c r="AE2674" s="1">
        <v>862155</v>
      </c>
      <c r="AH2674" s="136">
        <f t="shared" si="41"/>
        <v>40479</v>
      </c>
      <c r="AI2674" s="177">
        <f>HLOOKUP(附加题模型!$E$2,历史数据!$B$3:$K$5000,ROW(A2672),)</f>
        <v>14.1397077091918</v>
      </c>
      <c r="AJ2674" s="177">
        <f>HLOOKUP(附加题模型!$E$2,历史数据!$L$3:$U$5000,ROW(A2672),)</f>
        <v>13.970291856454899</v>
      </c>
    </row>
    <row r="2675" spans="1:36" x14ac:dyDescent="0.2">
      <c r="A2675" s="148">
        <v>40480</v>
      </c>
      <c r="B2675" s="137">
        <v>25.607354452563499</v>
      </c>
      <c r="C2675" s="137">
        <v>53.6976880793286</v>
      </c>
      <c r="D2675" s="137">
        <v>9.4394395874856798</v>
      </c>
      <c r="E2675" s="137">
        <v>8.4425422595674995</v>
      </c>
      <c r="F2675" s="137">
        <v>17.739776574710699</v>
      </c>
      <c r="G2675" s="137">
        <v>17.3562793036599</v>
      </c>
      <c r="H2675" s="137">
        <v>7.8893671814114503</v>
      </c>
      <c r="I2675" s="137">
        <v>18.844659406499499</v>
      </c>
      <c r="J2675" s="137">
        <v>24.771645142684299</v>
      </c>
      <c r="K2675" s="137">
        <v>13.970291856454899</v>
      </c>
      <c r="L2675" s="137">
        <v>26.769934463552001</v>
      </c>
      <c r="M2675" s="137">
        <v>56.058863016150099</v>
      </c>
      <c r="N2675" s="137">
        <v>9.4394395874856798</v>
      </c>
      <c r="O2675" s="137">
        <v>8.3985706852989193</v>
      </c>
      <c r="P2675" s="137">
        <v>18.259184447393601</v>
      </c>
      <c r="Q2675" s="137">
        <v>17.3562793036599</v>
      </c>
      <c r="R2675" s="137">
        <v>7.9158860626935104</v>
      </c>
      <c r="S2675" s="137">
        <v>18.476359874124999</v>
      </c>
      <c r="T2675" s="137">
        <v>24.838355138580201</v>
      </c>
      <c r="U2675" s="137">
        <v>13.970291856454899</v>
      </c>
      <c r="V2675" s="1">
        <v>12571879</v>
      </c>
      <c r="W2675" s="1">
        <v>4773991</v>
      </c>
      <c r="X2675" s="1">
        <v>1297511</v>
      </c>
      <c r="Y2675" s="1">
        <v>9270579</v>
      </c>
      <c r="Z2675" s="1">
        <v>4511633</v>
      </c>
      <c r="AA2675" s="1">
        <v>0</v>
      </c>
      <c r="AB2675" s="1">
        <v>3257528</v>
      </c>
      <c r="AC2675" s="1">
        <v>5265514</v>
      </c>
      <c r="AD2675" s="1">
        <v>3859229</v>
      </c>
      <c r="AE2675" s="1">
        <v>788942</v>
      </c>
      <c r="AH2675" s="136">
        <f t="shared" si="41"/>
        <v>40480</v>
      </c>
      <c r="AI2675" s="177">
        <f>HLOOKUP(附加题模型!$E$2,历史数据!$B$3:$K$5000,ROW(A2673),)</f>
        <v>13.970291856454899</v>
      </c>
      <c r="AJ2675" s="177">
        <f>HLOOKUP(附加题模型!$E$2,历史数据!$L$3:$U$5000,ROW(A2673),)</f>
        <v>13.970291856454899</v>
      </c>
    </row>
    <row r="2676" spans="1:36" x14ac:dyDescent="0.2">
      <c r="A2676" s="148">
        <v>40483</v>
      </c>
      <c r="B2676" s="137">
        <v>27.351224469046301</v>
      </c>
      <c r="C2676" s="137">
        <v>55.601861415475</v>
      </c>
      <c r="D2676" s="137">
        <v>9.4520423105664406</v>
      </c>
      <c r="E2676" s="137">
        <v>8.34360621746319</v>
      </c>
      <c r="F2676" s="137">
        <v>18.3790478026282</v>
      </c>
      <c r="G2676" s="137">
        <v>17.3562793036599</v>
      </c>
      <c r="H2676" s="137">
        <v>7.84958885948837</v>
      </c>
      <c r="I2676" s="137">
        <v>18.783276151103799</v>
      </c>
      <c r="J2676" s="137">
        <v>25.0162484609694</v>
      </c>
      <c r="K2676" s="137">
        <v>13.9442278791108</v>
      </c>
      <c r="L2676" s="137">
        <v>28.024297106986999</v>
      </c>
      <c r="M2676" s="137">
        <v>58.648538753309197</v>
      </c>
      <c r="N2676" s="137">
        <v>9.2251932951128399</v>
      </c>
      <c r="O2676" s="137">
        <v>8.4755209402689395</v>
      </c>
      <c r="P2676" s="137">
        <v>18.472274856699499</v>
      </c>
      <c r="Q2676" s="137">
        <v>17.3562793036599</v>
      </c>
      <c r="R2676" s="137">
        <v>7.9821832658986498</v>
      </c>
      <c r="S2676" s="137">
        <v>19.4380308753253</v>
      </c>
      <c r="T2676" s="137">
        <v>25.438745101643502</v>
      </c>
      <c r="U2676" s="137">
        <v>13.9963558337991</v>
      </c>
      <c r="V2676" s="1">
        <v>12073971</v>
      </c>
      <c r="W2676" s="1">
        <v>8643587</v>
      </c>
      <c r="X2676" s="1">
        <v>7408664</v>
      </c>
      <c r="Y2676" s="1">
        <v>10134206</v>
      </c>
      <c r="Z2676" s="1">
        <v>5332356</v>
      </c>
      <c r="AA2676" s="1">
        <v>0</v>
      </c>
      <c r="AB2676" s="1">
        <v>4788939</v>
      </c>
      <c r="AC2676" s="1">
        <v>10872174</v>
      </c>
      <c r="AD2676" s="1">
        <v>6115339</v>
      </c>
      <c r="AE2676" s="1">
        <v>764855</v>
      </c>
      <c r="AH2676" s="136">
        <f t="shared" si="41"/>
        <v>40483</v>
      </c>
      <c r="AI2676" s="177">
        <f>HLOOKUP(附加题模型!$E$2,历史数据!$B$3:$K$5000,ROW(A2674),)</f>
        <v>13.9442278791108</v>
      </c>
      <c r="AJ2676" s="177">
        <f>HLOOKUP(附加题模型!$E$2,历史数据!$L$3:$U$5000,ROW(A2674),)</f>
        <v>13.9963558337991</v>
      </c>
    </row>
    <row r="2677" spans="1:36" x14ac:dyDescent="0.2">
      <c r="A2677" s="148">
        <v>40484</v>
      </c>
      <c r="B2677" s="137">
        <v>27.993702896171602</v>
      </c>
      <c r="C2677" s="137">
        <v>58.1153702191882</v>
      </c>
      <c r="D2677" s="137">
        <v>9.1999878489513307</v>
      </c>
      <c r="E2677" s="137">
        <v>8.4645280467017905</v>
      </c>
      <c r="F2677" s="137">
        <v>18.512229308444301</v>
      </c>
      <c r="G2677" s="137">
        <v>17.3562793036599</v>
      </c>
      <c r="H2677" s="137">
        <v>7.9821832658986498</v>
      </c>
      <c r="I2677" s="137">
        <v>19.478953045589101</v>
      </c>
      <c r="J2677" s="137">
        <v>25.460981766942101</v>
      </c>
      <c r="K2677" s="137">
        <v>14.0745477658315</v>
      </c>
      <c r="L2677" s="137">
        <v>27.871326052909598</v>
      </c>
      <c r="M2677" s="137">
        <v>57.963036352296498</v>
      </c>
      <c r="N2677" s="137">
        <v>9.3134123566781302</v>
      </c>
      <c r="O2677" s="137">
        <v>8.3326133238960498</v>
      </c>
      <c r="P2677" s="137">
        <v>18.1260029415775</v>
      </c>
      <c r="Q2677" s="137">
        <v>17.3562793036599</v>
      </c>
      <c r="R2677" s="137">
        <v>8.1943343161550892</v>
      </c>
      <c r="S2677" s="137">
        <v>19.356186534797601</v>
      </c>
      <c r="T2677" s="137">
        <v>25.6833484199285</v>
      </c>
      <c r="U2677" s="137">
        <v>13.774812026373899</v>
      </c>
      <c r="V2677" s="1">
        <v>15743806</v>
      </c>
      <c r="W2677" s="1">
        <v>5824140</v>
      </c>
      <c r="X2677" s="1">
        <v>6446036</v>
      </c>
      <c r="Y2677" s="1">
        <v>8981780</v>
      </c>
      <c r="Z2677" s="1">
        <v>3679566</v>
      </c>
      <c r="AA2677" s="1">
        <v>0</v>
      </c>
      <c r="AB2677" s="1">
        <v>9303687</v>
      </c>
      <c r="AC2677" s="1">
        <v>7941056</v>
      </c>
      <c r="AD2677" s="1">
        <v>6687883</v>
      </c>
      <c r="AE2677" s="1">
        <v>1189248</v>
      </c>
      <c r="AH2677" s="136">
        <f t="shared" si="41"/>
        <v>40484</v>
      </c>
      <c r="AI2677" s="177">
        <f>HLOOKUP(附加题模型!$E$2,历史数据!$B$3:$K$5000,ROW(A2675),)</f>
        <v>14.0745477658315</v>
      </c>
      <c r="AJ2677" s="177">
        <f>HLOOKUP(附加题模型!$E$2,历史数据!$L$3:$U$5000,ROW(A2675),)</f>
        <v>13.774812026373899</v>
      </c>
    </row>
    <row r="2678" spans="1:36" x14ac:dyDescent="0.2">
      <c r="A2678" s="148">
        <v>40485</v>
      </c>
      <c r="B2678" s="137">
        <v>27.840731842094101</v>
      </c>
      <c r="C2678" s="137">
        <v>58.572371819863399</v>
      </c>
      <c r="D2678" s="137">
        <v>9.1873851258705805</v>
      </c>
      <c r="E2678" s="137">
        <v>8.3106275367617606</v>
      </c>
      <c r="F2678" s="137">
        <v>18.1126847909959</v>
      </c>
      <c r="G2678" s="137">
        <v>17.3562793036599</v>
      </c>
      <c r="H2678" s="137">
        <v>8.1015182316678995</v>
      </c>
      <c r="I2678" s="137">
        <v>19.356186534797601</v>
      </c>
      <c r="J2678" s="137">
        <v>25.572165093435299</v>
      </c>
      <c r="K2678" s="137">
        <v>13.8269399810622</v>
      </c>
      <c r="L2678" s="137">
        <v>28.0548913178025</v>
      </c>
      <c r="M2678" s="137">
        <v>58.877039553646803</v>
      </c>
      <c r="N2678" s="137">
        <v>9.2756041874358601</v>
      </c>
      <c r="O2678" s="137">
        <v>8.2666559624931804</v>
      </c>
      <c r="P2678" s="137">
        <v>17.8729580805268</v>
      </c>
      <c r="Q2678" s="137">
        <v>17.3562793036599</v>
      </c>
      <c r="R2678" s="137">
        <v>8.3932259257704995</v>
      </c>
      <c r="S2678" s="137">
        <v>18.987887002423001</v>
      </c>
      <c r="T2678" s="137">
        <v>25.4832184322408</v>
      </c>
      <c r="U2678" s="137">
        <v>13.7096520830136</v>
      </c>
      <c r="V2678" s="1">
        <v>12785461</v>
      </c>
      <c r="W2678" s="1">
        <v>6705325</v>
      </c>
      <c r="X2678" s="1">
        <v>4142782</v>
      </c>
      <c r="Y2678" s="1">
        <v>5590278</v>
      </c>
      <c r="Z2678" s="1">
        <v>2628570</v>
      </c>
      <c r="AA2678" s="1">
        <v>0</v>
      </c>
      <c r="AB2678" s="1">
        <v>14089220</v>
      </c>
      <c r="AC2678" s="1">
        <v>6829295</v>
      </c>
      <c r="AD2678" s="1">
        <v>4590094</v>
      </c>
      <c r="AE2678" s="1">
        <v>590179</v>
      </c>
      <c r="AH2678" s="136">
        <f t="shared" si="41"/>
        <v>40485</v>
      </c>
      <c r="AI2678" s="177">
        <f>HLOOKUP(附加题模型!$E$2,历史数据!$B$3:$K$5000,ROW(A2676),)</f>
        <v>13.8269399810622</v>
      </c>
      <c r="AJ2678" s="177">
        <f>HLOOKUP(附加题模型!$E$2,历史数据!$L$3:$U$5000,ROW(A2676),)</f>
        <v>13.7096520830136</v>
      </c>
    </row>
    <row r="2679" spans="1:36" x14ac:dyDescent="0.2">
      <c r="A2679" s="148">
        <v>40486</v>
      </c>
      <c r="B2679" s="137">
        <v>28.0548913178025</v>
      </c>
      <c r="C2679" s="137">
        <v>59.029373420538498</v>
      </c>
      <c r="D2679" s="137">
        <v>9.3008096335973693</v>
      </c>
      <c r="E2679" s="137">
        <v>8.3106275367617606</v>
      </c>
      <c r="F2679" s="137">
        <v>18.019457736924601</v>
      </c>
      <c r="G2679" s="137">
        <v>17.3562793036599</v>
      </c>
      <c r="H2679" s="137">
        <v>8.3799664851294793</v>
      </c>
      <c r="I2679" s="137">
        <v>18.926503747027201</v>
      </c>
      <c r="J2679" s="137">
        <v>25.349798440449</v>
      </c>
      <c r="K2679" s="137">
        <v>13.7096520830136</v>
      </c>
      <c r="L2679" s="137">
        <v>28.146673950248999</v>
      </c>
      <c r="M2679" s="137">
        <v>61.847549958035202</v>
      </c>
      <c r="N2679" s="137">
        <v>9.4268368644049296</v>
      </c>
      <c r="O2679" s="137">
        <v>8.3216204303289008</v>
      </c>
      <c r="P2679" s="137">
        <v>18.245866296812</v>
      </c>
      <c r="Q2679" s="137">
        <v>17.3562793036599</v>
      </c>
      <c r="R2679" s="137">
        <v>8.3932259257704995</v>
      </c>
      <c r="S2679" s="137">
        <v>19.151575683478399</v>
      </c>
      <c r="T2679" s="137">
        <v>25.705585085227199</v>
      </c>
      <c r="U2679" s="137">
        <v>13.892099924422499</v>
      </c>
      <c r="V2679" s="1">
        <v>7173530</v>
      </c>
      <c r="W2679" s="1">
        <v>9936182</v>
      </c>
      <c r="X2679" s="1">
        <v>3636859</v>
      </c>
      <c r="Y2679" s="1">
        <v>5514128</v>
      </c>
      <c r="Z2679" s="1">
        <v>3090243</v>
      </c>
      <c r="AA2679" s="1">
        <v>0</v>
      </c>
      <c r="AB2679" s="1">
        <v>5751940</v>
      </c>
      <c r="AC2679" s="1">
        <v>5052819</v>
      </c>
      <c r="AD2679" s="1">
        <v>3875660</v>
      </c>
      <c r="AE2679" s="1">
        <v>725041</v>
      </c>
      <c r="AH2679" s="136">
        <f t="shared" si="41"/>
        <v>40486</v>
      </c>
      <c r="AI2679" s="177">
        <f>HLOOKUP(附加题模型!$E$2,历史数据!$B$3:$K$5000,ROW(A2677),)</f>
        <v>13.7096520830136</v>
      </c>
      <c r="AJ2679" s="177">
        <f>HLOOKUP(附加题模型!$E$2,历史数据!$L$3:$U$5000,ROW(A2677),)</f>
        <v>13.892099924422499</v>
      </c>
    </row>
    <row r="2680" spans="1:36" x14ac:dyDescent="0.2">
      <c r="A2680" s="148">
        <v>40487</v>
      </c>
      <c r="B2680" s="137">
        <v>28.299645004326401</v>
      </c>
      <c r="C2680" s="137">
        <v>64.132557961410896</v>
      </c>
      <c r="D2680" s="137">
        <v>9.4898504798087</v>
      </c>
      <c r="E2680" s="137">
        <v>8.3655920045974792</v>
      </c>
      <c r="F2680" s="137">
        <v>18.3790478026282</v>
      </c>
      <c r="G2680" s="137">
        <v>17.3562793036599</v>
      </c>
      <c r="H2680" s="137">
        <v>8.4462636883346196</v>
      </c>
      <c r="I2680" s="137">
        <v>19.110653513214501</v>
      </c>
      <c r="J2680" s="137">
        <v>25.750058415824501</v>
      </c>
      <c r="K2680" s="137">
        <v>13.9442278791108</v>
      </c>
      <c r="L2680" s="137">
        <v>28.207862371880001</v>
      </c>
      <c r="M2680" s="137">
        <v>64.970394229315303</v>
      </c>
      <c r="N2680" s="137">
        <v>9.4520423105664406</v>
      </c>
      <c r="O2680" s="137">
        <v>8.4095635788660594</v>
      </c>
      <c r="P2680" s="137">
        <v>18.272502597975201</v>
      </c>
      <c r="Q2680" s="137">
        <v>17.3562793036599</v>
      </c>
      <c r="R2680" s="137">
        <v>8.3667070444884502</v>
      </c>
      <c r="S2680" s="137">
        <v>19.212958938874099</v>
      </c>
      <c r="T2680" s="137">
        <v>26.1280817259013</v>
      </c>
      <c r="U2680" s="137">
        <v>13.970291856454899</v>
      </c>
      <c r="V2680" s="1">
        <v>6208763</v>
      </c>
      <c r="W2680" s="1">
        <v>6872873</v>
      </c>
      <c r="X2680" s="1">
        <v>5158086</v>
      </c>
      <c r="Y2680" s="1">
        <v>6946094</v>
      </c>
      <c r="Z2680" s="1">
        <v>3489852</v>
      </c>
      <c r="AA2680" s="1">
        <v>0</v>
      </c>
      <c r="AB2680" s="1">
        <v>5096910</v>
      </c>
      <c r="AC2680" s="1">
        <v>5844829</v>
      </c>
      <c r="AD2680" s="1">
        <v>5651448</v>
      </c>
      <c r="AE2680" s="1">
        <v>1084597</v>
      </c>
      <c r="AH2680" s="136">
        <f t="shared" si="41"/>
        <v>40487</v>
      </c>
      <c r="AI2680" s="177">
        <f>HLOOKUP(附加题模型!$E$2,历史数据!$B$3:$K$5000,ROW(A2678),)</f>
        <v>13.9442278791108</v>
      </c>
      <c r="AJ2680" s="177">
        <f>HLOOKUP(附加题模型!$E$2,历史数据!$L$3:$U$5000,ROW(A2678),)</f>
        <v>13.970291856454899</v>
      </c>
    </row>
    <row r="2681" spans="1:36" x14ac:dyDescent="0.2">
      <c r="A2681" s="148">
        <v>40490</v>
      </c>
      <c r="B2681" s="137">
        <v>28.483210269219398</v>
      </c>
      <c r="C2681" s="137">
        <v>68.2455723674871</v>
      </c>
      <c r="D2681" s="137">
        <v>9.5654668182932294</v>
      </c>
      <c r="E2681" s="137">
        <v>8.4645280467017905</v>
      </c>
      <c r="F2681" s="137">
        <v>18.245866296812</v>
      </c>
      <c r="G2681" s="137">
        <v>17.3562793036599</v>
      </c>
      <c r="H2681" s="137">
        <v>8.3401881632063901</v>
      </c>
      <c r="I2681" s="137">
        <v>19.233420024006101</v>
      </c>
      <c r="J2681" s="137">
        <v>26.194791721797198</v>
      </c>
      <c r="K2681" s="137">
        <v>13.931195890438699</v>
      </c>
      <c r="L2681" s="137">
        <v>29.6151960693924</v>
      </c>
      <c r="M2681" s="137">
        <v>63.980224094519201</v>
      </c>
      <c r="N2681" s="137">
        <v>9.7166994952623007</v>
      </c>
      <c r="O2681" s="137">
        <v>8.6074356630746802</v>
      </c>
      <c r="P2681" s="137">
        <v>18.791910470658198</v>
      </c>
      <c r="Q2681" s="137">
        <v>17.3562793036599</v>
      </c>
      <c r="R2681" s="137">
        <v>8.6849336198731102</v>
      </c>
      <c r="S2681" s="137">
        <v>19.888174748227499</v>
      </c>
      <c r="T2681" s="137">
        <v>26.305975048290399</v>
      </c>
      <c r="U2681" s="137">
        <v>14.6740192447465</v>
      </c>
      <c r="V2681" s="1">
        <v>9932259</v>
      </c>
      <c r="W2681" s="1">
        <v>21663794</v>
      </c>
      <c r="X2681" s="1">
        <v>4583343</v>
      </c>
      <c r="Y2681" s="1">
        <v>9961665</v>
      </c>
      <c r="Z2681" s="1">
        <v>4657469</v>
      </c>
      <c r="AA2681" s="1">
        <v>0</v>
      </c>
      <c r="AB2681" s="1">
        <v>7582335</v>
      </c>
      <c r="AC2681" s="1">
        <v>9005109</v>
      </c>
      <c r="AD2681" s="1">
        <v>6403794</v>
      </c>
      <c r="AE2681" s="1">
        <v>2249405</v>
      </c>
      <c r="AH2681" s="136">
        <f t="shared" si="41"/>
        <v>40490</v>
      </c>
      <c r="AI2681" s="177">
        <f>HLOOKUP(附加题模型!$E$2,历史数据!$B$3:$K$5000,ROW(A2679),)</f>
        <v>13.931195890438699</v>
      </c>
      <c r="AJ2681" s="177">
        <f>HLOOKUP(附加题模型!$E$2,历史数据!$L$3:$U$5000,ROW(A2679),)</f>
        <v>14.6740192447465</v>
      </c>
    </row>
    <row r="2682" spans="1:36" x14ac:dyDescent="0.2">
      <c r="A2682" s="148">
        <v>40491</v>
      </c>
      <c r="B2682" s="137">
        <v>29.6151960693924</v>
      </c>
      <c r="C2682" s="137">
        <v>63.5993894272899</v>
      </c>
      <c r="D2682" s="137">
        <v>9.7040967721815399</v>
      </c>
      <c r="E2682" s="137">
        <v>8.6074356630746802</v>
      </c>
      <c r="F2682" s="137">
        <v>18.831864922403</v>
      </c>
      <c r="G2682" s="137">
        <v>17.3562793036599</v>
      </c>
      <c r="H2682" s="137">
        <v>8.6451552979500299</v>
      </c>
      <c r="I2682" s="137">
        <v>19.826791492831799</v>
      </c>
      <c r="J2682" s="137">
        <v>26.394921709485001</v>
      </c>
      <c r="K2682" s="137">
        <v>14.8564670861554</v>
      </c>
      <c r="L2682" s="137">
        <v>29.6151960693924</v>
      </c>
      <c r="M2682" s="137">
        <v>67.026901432353398</v>
      </c>
      <c r="N2682" s="137">
        <v>9.8175212799083393</v>
      </c>
      <c r="O2682" s="137">
        <v>8.6074356630746802</v>
      </c>
      <c r="P2682" s="137">
        <v>18.778592320076601</v>
      </c>
      <c r="Q2682" s="137">
        <v>17.3562793036599</v>
      </c>
      <c r="R2682" s="137">
        <v>8.6716741792320793</v>
      </c>
      <c r="S2682" s="137">
        <v>20.317857535997899</v>
      </c>
      <c r="T2682" s="137">
        <v>26.194791721797198</v>
      </c>
      <c r="U2682" s="137">
        <v>15.078010893580499</v>
      </c>
      <c r="V2682" s="1">
        <v>0</v>
      </c>
      <c r="W2682" s="1">
        <v>11182293</v>
      </c>
      <c r="X2682" s="1">
        <v>5345520</v>
      </c>
      <c r="Y2682" s="1">
        <v>0</v>
      </c>
      <c r="Z2682" s="1">
        <v>3692846</v>
      </c>
      <c r="AA2682" s="1">
        <v>0</v>
      </c>
      <c r="AB2682" s="1">
        <v>6693670</v>
      </c>
      <c r="AC2682" s="1">
        <v>10074361</v>
      </c>
      <c r="AD2682" s="1">
        <v>7086037</v>
      </c>
      <c r="AE2682" s="1">
        <v>2046109</v>
      </c>
      <c r="AH2682" s="136">
        <f t="shared" si="41"/>
        <v>40491</v>
      </c>
      <c r="AI2682" s="177">
        <f>HLOOKUP(附加题模型!$E$2,历史数据!$B$3:$K$5000,ROW(A2680),)</f>
        <v>14.8564670861554</v>
      </c>
      <c r="AJ2682" s="177">
        <f>HLOOKUP(附加题模型!$E$2,历史数据!$L$3:$U$5000,ROW(A2680),)</f>
        <v>15.078010893580499</v>
      </c>
    </row>
    <row r="2683" spans="1:36" x14ac:dyDescent="0.2">
      <c r="A2683" s="148">
        <v>40492</v>
      </c>
      <c r="B2683" s="137">
        <v>30.227080285702201</v>
      </c>
      <c r="C2683" s="137">
        <v>66.036731297557296</v>
      </c>
      <c r="D2683" s="137">
        <v>9.8931376183928705</v>
      </c>
      <c r="E2683" s="137">
        <v>8.6074356630746802</v>
      </c>
      <c r="F2683" s="137">
        <v>18.645410814260401</v>
      </c>
      <c r="G2683" s="137">
        <v>17.3562793036599</v>
      </c>
      <c r="H2683" s="137">
        <v>8.5788580947448896</v>
      </c>
      <c r="I2683" s="137">
        <v>20.624773812976699</v>
      </c>
      <c r="J2683" s="137">
        <v>26.1280817259013</v>
      </c>
      <c r="K2683" s="137">
        <v>15.078010893580499</v>
      </c>
      <c r="L2683" s="137">
        <v>30.471833972226101</v>
      </c>
      <c r="M2683" s="137">
        <v>68.321739300933004</v>
      </c>
      <c r="N2683" s="137">
        <v>9.7671103875853191</v>
      </c>
      <c r="O2683" s="137">
        <v>8.6074356630746802</v>
      </c>
      <c r="P2683" s="137">
        <v>18.9650464282192</v>
      </c>
      <c r="Q2683" s="137">
        <v>17.3562793036599</v>
      </c>
      <c r="R2683" s="137">
        <v>8.5390797728218093</v>
      </c>
      <c r="S2683" s="137">
        <v>20.542929472449</v>
      </c>
      <c r="T2683" s="137">
        <v>26.194791721797198</v>
      </c>
      <c r="U2683" s="137">
        <v>14.9085950408437</v>
      </c>
      <c r="V2683" s="1">
        <v>13854088</v>
      </c>
      <c r="W2683" s="1">
        <v>10316225</v>
      </c>
      <c r="X2683" s="1">
        <v>3178390</v>
      </c>
      <c r="Y2683" s="1">
        <v>0</v>
      </c>
      <c r="Z2683" s="1">
        <v>4274959</v>
      </c>
      <c r="AA2683" s="1">
        <v>0</v>
      </c>
      <c r="AB2683" s="1">
        <v>4008494</v>
      </c>
      <c r="AC2683" s="1">
        <v>7348442</v>
      </c>
      <c r="AD2683" s="1">
        <v>5528110</v>
      </c>
      <c r="AE2683" s="1">
        <v>1233346</v>
      </c>
      <c r="AH2683" s="136">
        <f t="shared" si="41"/>
        <v>40492</v>
      </c>
      <c r="AI2683" s="177">
        <f>HLOOKUP(附加题模型!$E$2,历史数据!$B$3:$K$5000,ROW(A2681),)</f>
        <v>15.078010893580499</v>
      </c>
      <c r="AJ2683" s="177">
        <f>HLOOKUP(附加题模型!$E$2,历史数据!$L$3:$U$5000,ROW(A2681),)</f>
        <v>14.9085950408437</v>
      </c>
    </row>
    <row r="2684" spans="1:36" x14ac:dyDescent="0.2">
      <c r="A2684" s="148">
        <v>40493</v>
      </c>
      <c r="B2684" s="137">
        <v>30.349457128964101</v>
      </c>
      <c r="C2684" s="137">
        <v>67.560069966474401</v>
      </c>
      <c r="D2684" s="137">
        <v>9.7419049414238099</v>
      </c>
      <c r="E2684" s="137">
        <v>8.6074356630746802</v>
      </c>
      <c r="F2684" s="137">
        <v>18.8451830729847</v>
      </c>
      <c r="G2684" s="137">
        <v>17.3562793036599</v>
      </c>
      <c r="H2684" s="137">
        <v>8.4993014508987308</v>
      </c>
      <c r="I2684" s="137">
        <v>20.502007302185199</v>
      </c>
      <c r="J2684" s="137">
        <v>26.0836083953041</v>
      </c>
      <c r="K2684" s="137">
        <v>14.7391791881068</v>
      </c>
      <c r="L2684" s="137">
        <v>30.288268707333199</v>
      </c>
      <c r="M2684" s="137">
        <v>65.275061963098693</v>
      </c>
      <c r="N2684" s="137">
        <v>9.7293022183430509</v>
      </c>
      <c r="O2684" s="137">
        <v>8.6074356630746802</v>
      </c>
      <c r="P2684" s="137">
        <v>19.124864235198601</v>
      </c>
      <c r="Q2684" s="137">
        <v>17.3562793036599</v>
      </c>
      <c r="R2684" s="137">
        <v>8.2738909600012605</v>
      </c>
      <c r="S2684" s="137">
        <v>21.5250615587812</v>
      </c>
      <c r="T2684" s="137">
        <v>25.750058415824501</v>
      </c>
      <c r="U2684" s="137">
        <v>14.4133794713052</v>
      </c>
      <c r="V2684" s="1">
        <v>7480679</v>
      </c>
      <c r="W2684" s="1">
        <v>9442123</v>
      </c>
      <c r="X2684" s="1">
        <v>4735815</v>
      </c>
      <c r="Y2684" s="1">
        <v>0</v>
      </c>
      <c r="Z2684" s="1">
        <v>6636584</v>
      </c>
      <c r="AA2684" s="1">
        <v>0</v>
      </c>
      <c r="AB2684" s="1">
        <v>6291292</v>
      </c>
      <c r="AC2684" s="1">
        <v>15832398</v>
      </c>
      <c r="AD2684" s="1">
        <v>5930094</v>
      </c>
      <c r="AE2684" s="1">
        <v>1066860</v>
      </c>
      <c r="AH2684" s="136">
        <f t="shared" si="41"/>
        <v>40493</v>
      </c>
      <c r="AI2684" s="177">
        <f>HLOOKUP(附加题模型!$E$2,历史数据!$B$3:$K$5000,ROW(A2682),)</f>
        <v>14.7391791881068</v>
      </c>
      <c r="AJ2684" s="177">
        <f>HLOOKUP(附加题模型!$E$2,历史数据!$L$3:$U$5000,ROW(A2682),)</f>
        <v>14.4133794713052</v>
      </c>
    </row>
    <row r="2685" spans="1:36" x14ac:dyDescent="0.2">
      <c r="A2685" s="148">
        <v>40494</v>
      </c>
      <c r="B2685" s="137">
        <v>30.747181869565502</v>
      </c>
      <c r="C2685" s="137">
        <v>64.361058761748396</v>
      </c>
      <c r="D2685" s="137">
        <v>9.6914940491007897</v>
      </c>
      <c r="E2685" s="137">
        <v>8.6074356630746802</v>
      </c>
      <c r="F2685" s="137">
        <v>19.0849097834537</v>
      </c>
      <c r="G2685" s="137">
        <v>17.3562793036599</v>
      </c>
      <c r="H2685" s="137">
        <v>8.2208531974371493</v>
      </c>
      <c r="I2685" s="137">
        <v>21.3409117925939</v>
      </c>
      <c r="J2685" s="137">
        <v>25.549928428136699</v>
      </c>
      <c r="K2685" s="137">
        <v>14.426411459977199</v>
      </c>
      <c r="L2685" s="137">
        <v>28.7891523773743</v>
      </c>
      <c r="M2685" s="137">
        <v>61.999883824926897</v>
      </c>
      <c r="N2685" s="137">
        <v>9.2377960181936007</v>
      </c>
      <c r="O2685" s="137">
        <v>8.6074356630746802</v>
      </c>
      <c r="P2685" s="137">
        <v>18.1260029415775</v>
      </c>
      <c r="Q2685" s="137">
        <v>17.3562793036599</v>
      </c>
      <c r="R2685" s="137">
        <v>7.70373501243707</v>
      </c>
      <c r="S2685" s="137">
        <v>20.276935365734001</v>
      </c>
      <c r="T2685" s="137">
        <v>24.6159884855938</v>
      </c>
      <c r="U2685" s="137">
        <v>13.696620094341499</v>
      </c>
      <c r="V2685" s="1">
        <v>8932995</v>
      </c>
      <c r="W2685" s="1">
        <v>6231783</v>
      </c>
      <c r="X2685" s="1">
        <v>5554328</v>
      </c>
      <c r="Y2685" s="1">
        <v>0</v>
      </c>
      <c r="Z2685" s="1">
        <v>4479619</v>
      </c>
      <c r="AA2685" s="1">
        <v>0</v>
      </c>
      <c r="AB2685" s="1">
        <v>6604619</v>
      </c>
      <c r="AC2685" s="1">
        <v>13215646</v>
      </c>
      <c r="AD2685" s="1">
        <v>8095323</v>
      </c>
      <c r="AE2685" s="1">
        <v>1308502</v>
      </c>
      <c r="AH2685" s="136">
        <f t="shared" si="41"/>
        <v>40494</v>
      </c>
      <c r="AI2685" s="177">
        <f>HLOOKUP(附加题模型!$E$2,历史数据!$B$3:$K$5000,ROW(A2683),)</f>
        <v>14.426411459977199</v>
      </c>
      <c r="AJ2685" s="177">
        <f>HLOOKUP(附加题模型!$E$2,历史数据!$L$3:$U$5000,ROW(A2683),)</f>
        <v>13.696620094341499</v>
      </c>
    </row>
    <row r="2686" spans="1:36" x14ac:dyDescent="0.2">
      <c r="A2686" s="148">
        <v>40497</v>
      </c>
      <c r="B2686" s="137">
        <v>28.513804480034899</v>
      </c>
      <c r="C2686" s="137">
        <v>61.542882224251798</v>
      </c>
      <c r="D2686" s="137">
        <v>9.1117687873860493</v>
      </c>
      <c r="E2686" s="137">
        <v>8.6074356630746802</v>
      </c>
      <c r="F2686" s="137">
        <v>18.059412188669398</v>
      </c>
      <c r="G2686" s="137">
        <v>17.3562793036599</v>
      </c>
      <c r="H2686" s="137">
        <v>7.66395669051398</v>
      </c>
      <c r="I2686" s="137">
        <v>20.379240791393599</v>
      </c>
      <c r="J2686" s="137">
        <v>24.704935146788401</v>
      </c>
      <c r="K2686" s="137">
        <v>13.618428162309099</v>
      </c>
      <c r="L2686" s="137">
        <v>28.758558166558799</v>
      </c>
      <c r="M2686" s="137">
        <v>60.552712089455603</v>
      </c>
      <c r="N2686" s="137">
        <v>9.4520423105664406</v>
      </c>
      <c r="O2686" s="137">
        <v>8.6074356630746802</v>
      </c>
      <c r="P2686" s="137">
        <v>18.512229308444301</v>
      </c>
      <c r="Q2686" s="137">
        <v>17.3562793036599</v>
      </c>
      <c r="R2686" s="137">
        <v>7.84958885948837</v>
      </c>
      <c r="S2686" s="137">
        <v>21.975205431683499</v>
      </c>
      <c r="T2686" s="137">
        <v>25.238615113955799</v>
      </c>
      <c r="U2686" s="137">
        <v>13.618428162309099</v>
      </c>
      <c r="V2686" s="1">
        <v>8601862</v>
      </c>
      <c r="W2686" s="1">
        <v>5993459</v>
      </c>
      <c r="X2686" s="1">
        <v>3261319</v>
      </c>
      <c r="Y2686" s="1">
        <v>0</v>
      </c>
      <c r="Z2686" s="1">
        <v>2691233</v>
      </c>
      <c r="AA2686" s="1">
        <v>0</v>
      </c>
      <c r="AB2686" s="1">
        <v>3310791</v>
      </c>
      <c r="AC2686" s="1">
        <v>12241366</v>
      </c>
      <c r="AD2686" s="1">
        <v>3723009</v>
      </c>
      <c r="AE2686" s="1">
        <v>1039358</v>
      </c>
      <c r="AH2686" s="136">
        <f t="shared" si="41"/>
        <v>40497</v>
      </c>
      <c r="AI2686" s="177">
        <f>HLOOKUP(附加题模型!$E$2,历史数据!$B$3:$K$5000,ROW(A2684),)</f>
        <v>13.618428162309099</v>
      </c>
      <c r="AJ2686" s="177">
        <f>HLOOKUP(附加题模型!$E$2,历史数据!$L$3:$U$5000,ROW(A2684),)</f>
        <v>13.618428162309099</v>
      </c>
    </row>
    <row r="2687" spans="1:36" x14ac:dyDescent="0.2">
      <c r="A2687" s="148">
        <v>40498</v>
      </c>
      <c r="B2687" s="137">
        <v>28.7891523773743</v>
      </c>
      <c r="C2687" s="137">
        <v>60.552712089455603</v>
      </c>
      <c r="D2687" s="137">
        <v>9.5654668182932294</v>
      </c>
      <c r="E2687" s="137">
        <v>8.1457341332545798</v>
      </c>
      <c r="F2687" s="137">
        <v>18.552183760189099</v>
      </c>
      <c r="G2687" s="137">
        <v>17.3562793036599</v>
      </c>
      <c r="H2687" s="137">
        <v>7.7965510969242597</v>
      </c>
      <c r="I2687" s="137">
        <v>21.6478280695728</v>
      </c>
      <c r="J2687" s="137">
        <v>25.149668452761201</v>
      </c>
      <c r="K2687" s="137">
        <v>13.657524128325299</v>
      </c>
      <c r="L2687" s="137">
        <v>28.0548913178025</v>
      </c>
      <c r="M2687" s="137">
        <v>57.506034751621399</v>
      </c>
      <c r="N2687" s="137">
        <v>9.1243715104667995</v>
      </c>
      <c r="O2687" s="137">
        <v>7.7829686455387899</v>
      </c>
      <c r="P2687" s="137">
        <v>18.152639242740701</v>
      </c>
      <c r="Q2687" s="137">
        <v>17.3562793036599</v>
      </c>
      <c r="R2687" s="137">
        <v>7.66395669051398</v>
      </c>
      <c r="S2687" s="137">
        <v>22.8141099220923</v>
      </c>
      <c r="T2687" s="137">
        <v>24.704935146788401</v>
      </c>
      <c r="U2687" s="137">
        <v>13.5663002076209</v>
      </c>
      <c r="V2687" s="1">
        <v>10697950</v>
      </c>
      <c r="W2687" s="1">
        <v>5982875</v>
      </c>
      <c r="X2687" s="1">
        <v>2986721</v>
      </c>
      <c r="Y2687" s="1">
        <v>12140447</v>
      </c>
      <c r="Z2687" s="1">
        <v>3692864</v>
      </c>
      <c r="AA2687" s="1">
        <v>0</v>
      </c>
      <c r="AB2687" s="1">
        <v>3423047</v>
      </c>
      <c r="AC2687" s="1">
        <v>21950175</v>
      </c>
      <c r="AD2687" s="1">
        <v>4616960</v>
      </c>
      <c r="AE2687" s="1">
        <v>565780</v>
      </c>
      <c r="AH2687" s="136">
        <f t="shared" si="41"/>
        <v>40498</v>
      </c>
      <c r="AI2687" s="177">
        <f>HLOOKUP(附加题模型!$E$2,历史数据!$B$3:$K$5000,ROW(A2685),)</f>
        <v>13.657524128325299</v>
      </c>
      <c r="AJ2687" s="177">
        <f>HLOOKUP(附加题模型!$E$2,历史数据!$L$3:$U$5000,ROW(A2685),)</f>
        <v>13.5663002076209</v>
      </c>
    </row>
    <row r="2688" spans="1:36" x14ac:dyDescent="0.2">
      <c r="A2688" s="148">
        <v>40499</v>
      </c>
      <c r="B2688" s="137">
        <v>27.259441836599802</v>
      </c>
      <c r="C2688" s="137">
        <v>56.972866217500403</v>
      </c>
      <c r="D2688" s="137">
        <v>9.1873851258705805</v>
      </c>
      <c r="E2688" s="137">
        <v>7.5850965613301797</v>
      </c>
      <c r="F2688" s="137">
        <v>17.8862762311084</v>
      </c>
      <c r="G2688" s="137">
        <v>17.3562793036599</v>
      </c>
      <c r="H2688" s="137">
        <v>7.69047557179604</v>
      </c>
      <c r="I2688" s="137">
        <v>22.302582793794301</v>
      </c>
      <c r="J2688" s="137">
        <v>24.549278489697901</v>
      </c>
      <c r="K2688" s="137">
        <v>13.4881082755885</v>
      </c>
      <c r="L2688" s="137">
        <v>27.840731842094101</v>
      </c>
      <c r="M2688" s="137">
        <v>55.830362215812499</v>
      </c>
      <c r="N2688" s="137">
        <v>9.0487551719822701</v>
      </c>
      <c r="O2688" s="137">
        <v>7.4092102642558499</v>
      </c>
      <c r="P2688" s="137">
        <v>16.8874149374873</v>
      </c>
      <c r="Q2688" s="137">
        <v>17.3562793036599</v>
      </c>
      <c r="R2688" s="137">
        <v>7.51810284346268</v>
      </c>
      <c r="S2688" s="137">
        <v>20.542929472449</v>
      </c>
      <c r="T2688" s="137">
        <v>24.816118473281598</v>
      </c>
      <c r="U2688" s="137">
        <v>12.9798607173779</v>
      </c>
      <c r="V2688" s="1">
        <v>5522048</v>
      </c>
      <c r="W2688" s="1">
        <v>2926312</v>
      </c>
      <c r="X2688" s="1">
        <v>1707018</v>
      </c>
      <c r="Y2688" s="1">
        <v>4478105</v>
      </c>
      <c r="Z2688" s="1">
        <v>2718175</v>
      </c>
      <c r="AA2688" s="1">
        <v>0</v>
      </c>
      <c r="AB2688" s="1">
        <v>2583005</v>
      </c>
      <c r="AC2688" s="1">
        <v>10045259</v>
      </c>
      <c r="AD2688" s="1">
        <v>3863763</v>
      </c>
      <c r="AE2688" s="1">
        <v>536200</v>
      </c>
      <c r="AH2688" s="136">
        <f t="shared" si="41"/>
        <v>40499</v>
      </c>
      <c r="AI2688" s="177">
        <f>HLOOKUP(附加题模型!$E$2,历史数据!$B$3:$K$5000,ROW(A2686),)</f>
        <v>13.4881082755885</v>
      </c>
      <c r="AJ2688" s="177">
        <f>HLOOKUP(附加题模型!$E$2,历史数据!$L$3:$U$5000,ROW(A2686),)</f>
        <v>12.9798607173779</v>
      </c>
    </row>
    <row r="2689" spans="1:36" x14ac:dyDescent="0.2">
      <c r="A2689" s="148">
        <v>40500</v>
      </c>
      <c r="B2689" s="137">
        <v>28.0548913178025</v>
      </c>
      <c r="C2689" s="137">
        <v>56.4396976833794</v>
      </c>
      <c r="D2689" s="137">
        <v>9.1495769566283105</v>
      </c>
      <c r="E2689" s="137">
        <v>7.4861605192258702</v>
      </c>
      <c r="F2689" s="137">
        <v>16.914051238650501</v>
      </c>
      <c r="G2689" s="137">
        <v>17.3562793036599</v>
      </c>
      <c r="H2689" s="137">
        <v>7.5844000466678203</v>
      </c>
      <c r="I2689" s="137">
        <v>20.542929472449</v>
      </c>
      <c r="J2689" s="137">
        <v>25.127431787462601</v>
      </c>
      <c r="K2689" s="137">
        <v>13.0319886720662</v>
      </c>
      <c r="L2689" s="137">
        <v>28.238456582695498</v>
      </c>
      <c r="M2689" s="137">
        <v>56.896699284054499</v>
      </c>
      <c r="N2689" s="137">
        <v>9.1243715104667995</v>
      </c>
      <c r="O2689" s="137">
        <v>7.4971534127930202</v>
      </c>
      <c r="P2689" s="137">
        <v>17.073869045629898</v>
      </c>
      <c r="Q2689" s="137">
        <v>17.3562793036599</v>
      </c>
      <c r="R2689" s="137">
        <v>7.6374378092319297</v>
      </c>
      <c r="S2689" s="137">
        <v>21.136300941274701</v>
      </c>
      <c r="T2689" s="137">
        <v>25.0607217915666</v>
      </c>
      <c r="U2689" s="137">
        <v>13.2274685021472</v>
      </c>
      <c r="V2689" s="1">
        <v>3398388</v>
      </c>
      <c r="W2689" s="1">
        <v>4024264</v>
      </c>
      <c r="X2689" s="1">
        <v>1881746</v>
      </c>
      <c r="Y2689" s="1">
        <v>3854803</v>
      </c>
      <c r="Z2689" s="1">
        <v>793370</v>
      </c>
      <c r="AA2689" s="1">
        <v>0</v>
      </c>
      <c r="AB2689" s="1">
        <v>1995576</v>
      </c>
      <c r="AC2689" s="1">
        <v>12913204</v>
      </c>
      <c r="AD2689" s="1">
        <v>2260649</v>
      </c>
      <c r="AE2689" s="1">
        <v>534331</v>
      </c>
      <c r="AH2689" s="136">
        <f t="shared" si="41"/>
        <v>40500</v>
      </c>
      <c r="AI2689" s="177">
        <f>HLOOKUP(附加题模型!$E$2,历史数据!$B$3:$K$5000,ROW(A2687),)</f>
        <v>13.0319886720662</v>
      </c>
      <c r="AJ2689" s="177">
        <f>HLOOKUP(附加题模型!$E$2,历史数据!$L$3:$U$5000,ROW(A2687),)</f>
        <v>13.2274685021472</v>
      </c>
    </row>
    <row r="2690" spans="1:36" x14ac:dyDescent="0.2">
      <c r="A2690" s="148">
        <v>40501</v>
      </c>
      <c r="B2690" s="137">
        <v>28.299645004326401</v>
      </c>
      <c r="C2690" s="137">
        <v>57.125200084392098</v>
      </c>
      <c r="D2690" s="137">
        <v>9.5780695413739902</v>
      </c>
      <c r="E2690" s="137">
        <v>7.5741036677630298</v>
      </c>
      <c r="F2690" s="137">
        <v>16.967323840976999</v>
      </c>
      <c r="G2690" s="137">
        <v>17.3562793036599</v>
      </c>
      <c r="H2690" s="137">
        <v>7.6374378092319297</v>
      </c>
      <c r="I2690" s="137">
        <v>21.484139388517399</v>
      </c>
      <c r="J2690" s="137">
        <v>25.2163784486571</v>
      </c>
      <c r="K2690" s="137">
        <v>13.2144365134751</v>
      </c>
      <c r="L2690" s="137">
        <v>28.452616058403901</v>
      </c>
      <c r="M2690" s="137">
        <v>57.0490331509463</v>
      </c>
      <c r="N2690" s="137">
        <v>9.5780695413739902</v>
      </c>
      <c r="O2690" s="137">
        <v>7.5631107741958896</v>
      </c>
      <c r="P2690" s="137">
        <v>17.153777949119601</v>
      </c>
      <c r="Q2690" s="137">
        <v>17.3562793036599</v>
      </c>
      <c r="R2690" s="137">
        <v>7.8230699782063198</v>
      </c>
      <c r="S2690" s="137">
        <v>22.0775108573431</v>
      </c>
      <c r="T2690" s="137">
        <v>25.171905118059801</v>
      </c>
      <c r="U2690" s="137">
        <v>13.4750762869164</v>
      </c>
      <c r="V2690" s="1">
        <v>3815662</v>
      </c>
      <c r="W2690" s="1">
        <v>3206548</v>
      </c>
      <c r="X2690" s="1">
        <v>1562420</v>
      </c>
      <c r="Y2690" s="1">
        <v>2927989</v>
      </c>
      <c r="Z2690" s="1">
        <v>2074077</v>
      </c>
      <c r="AA2690" s="1">
        <v>0</v>
      </c>
      <c r="AB2690" s="1">
        <v>2828746</v>
      </c>
      <c r="AC2690" s="1">
        <v>15686820</v>
      </c>
      <c r="AD2690" s="1">
        <v>2977004</v>
      </c>
      <c r="AE2690" s="1">
        <v>352197</v>
      </c>
      <c r="AH2690" s="136">
        <f t="shared" si="41"/>
        <v>40501</v>
      </c>
      <c r="AI2690" s="177">
        <f>HLOOKUP(附加题模型!$E$2,历史数据!$B$3:$K$5000,ROW(A2688),)</f>
        <v>13.2144365134751</v>
      </c>
      <c r="AJ2690" s="177">
        <f>HLOOKUP(附加题模型!$E$2,历史数据!$L$3:$U$5000,ROW(A2688),)</f>
        <v>13.4750762869164</v>
      </c>
    </row>
    <row r="2691" spans="1:36" x14ac:dyDescent="0.2">
      <c r="A2691" s="148">
        <v>40504</v>
      </c>
      <c r="B2691" s="137">
        <v>28.452616058403901</v>
      </c>
      <c r="C2691" s="137">
        <v>56.058863016150099</v>
      </c>
      <c r="D2691" s="137">
        <v>10.056973018442701</v>
      </c>
      <c r="E2691" s="137">
        <v>7.6070823484644698</v>
      </c>
      <c r="F2691" s="137">
        <v>17.1271416479564</v>
      </c>
      <c r="G2691" s="137">
        <v>17.3562793036599</v>
      </c>
      <c r="H2691" s="137">
        <v>7.7965510969242597</v>
      </c>
      <c r="I2691" s="137">
        <v>22.179816283002701</v>
      </c>
      <c r="J2691" s="137">
        <v>24.949538465073399</v>
      </c>
      <c r="K2691" s="137">
        <v>13.4750762869164</v>
      </c>
      <c r="L2691" s="137">
        <v>28.238456582695498</v>
      </c>
      <c r="M2691" s="137">
        <v>57.734535551958999</v>
      </c>
      <c r="N2691" s="137">
        <v>10.056973018442701</v>
      </c>
      <c r="O2691" s="137">
        <v>7.8928975812102404</v>
      </c>
      <c r="P2691" s="137">
        <v>16.954005690395402</v>
      </c>
      <c r="Q2691" s="137">
        <v>17.3562793036599</v>
      </c>
      <c r="R2691" s="137">
        <v>7.8230699782063198</v>
      </c>
      <c r="S2691" s="137">
        <v>22.302582793794301</v>
      </c>
      <c r="T2691" s="137">
        <v>25.305325109851701</v>
      </c>
      <c r="U2691" s="137">
        <v>13.970291856454899</v>
      </c>
      <c r="V2691" s="1">
        <v>4423036</v>
      </c>
      <c r="W2691" s="1">
        <v>3912512</v>
      </c>
      <c r="X2691" s="1">
        <v>20074217</v>
      </c>
      <c r="Y2691" s="1">
        <v>5563600</v>
      </c>
      <c r="Z2691" s="1">
        <v>2813162</v>
      </c>
      <c r="AA2691" s="1">
        <v>0</v>
      </c>
      <c r="AB2691" s="1">
        <v>2629068</v>
      </c>
      <c r="AC2691" s="1">
        <v>13703497</v>
      </c>
      <c r="AD2691" s="1">
        <v>4098373</v>
      </c>
      <c r="AE2691" s="1">
        <v>1085904</v>
      </c>
      <c r="AH2691" s="136">
        <f t="shared" si="41"/>
        <v>40504</v>
      </c>
      <c r="AI2691" s="177">
        <f>HLOOKUP(附加题模型!$E$2,历史数据!$B$3:$K$5000,ROW(A2689),)</f>
        <v>13.4750762869164</v>
      </c>
      <c r="AJ2691" s="177">
        <f>HLOOKUP(附加题模型!$E$2,历史数据!$L$3:$U$5000,ROW(A2689),)</f>
        <v>13.970291856454899</v>
      </c>
    </row>
    <row r="2692" spans="1:36" x14ac:dyDescent="0.2">
      <c r="A2692" s="148">
        <v>40505</v>
      </c>
      <c r="B2692" s="137">
        <v>28.085485528618001</v>
      </c>
      <c r="C2692" s="137">
        <v>57.201367017838002</v>
      </c>
      <c r="D2692" s="137">
        <v>9.9561512337966498</v>
      </c>
      <c r="E2692" s="137">
        <v>7.9038904747773904</v>
      </c>
      <c r="F2692" s="137">
        <v>16.954005690395402</v>
      </c>
      <c r="G2692" s="137">
        <v>17.3562793036599</v>
      </c>
      <c r="H2692" s="137">
        <v>7.7832916562832297</v>
      </c>
      <c r="I2692" s="137">
        <v>22.3230438789262</v>
      </c>
      <c r="J2692" s="137">
        <v>25.283088444553002</v>
      </c>
      <c r="K2692" s="137">
        <v>14.0745477658315</v>
      </c>
      <c r="L2692" s="137">
        <v>27.290036047415299</v>
      </c>
      <c r="M2692" s="137">
        <v>55.754195282366702</v>
      </c>
      <c r="N2692" s="137">
        <v>9.5528640952124793</v>
      </c>
      <c r="O2692" s="137">
        <v>7.7499899648373498</v>
      </c>
      <c r="P2692" s="137">
        <v>16.434597817712401</v>
      </c>
      <c r="Q2692" s="137">
        <v>17.3562793036599</v>
      </c>
      <c r="R2692" s="137">
        <v>7.6506972498729597</v>
      </c>
      <c r="S2692" s="137">
        <v>22.404888219453898</v>
      </c>
      <c r="T2692" s="137">
        <v>25.349798440449</v>
      </c>
      <c r="U2692" s="137">
        <v>13.6835881056695</v>
      </c>
      <c r="V2692" s="1">
        <v>6375499</v>
      </c>
      <c r="W2692" s="1">
        <v>3216805</v>
      </c>
      <c r="X2692" s="1">
        <v>6687100</v>
      </c>
      <c r="Y2692" s="1">
        <v>3015591</v>
      </c>
      <c r="Z2692" s="1">
        <v>2439229</v>
      </c>
      <c r="AA2692" s="1">
        <v>0</v>
      </c>
      <c r="AB2692" s="1">
        <v>2504801</v>
      </c>
      <c r="AC2692" s="1">
        <v>11345408</v>
      </c>
      <c r="AD2692" s="1">
        <v>4385332</v>
      </c>
      <c r="AE2692" s="1">
        <v>443221</v>
      </c>
      <c r="AH2692" s="136">
        <f t="shared" si="41"/>
        <v>40505</v>
      </c>
      <c r="AI2692" s="177">
        <f>HLOOKUP(附加题模型!$E$2,历史数据!$B$3:$K$5000,ROW(A2690),)</f>
        <v>14.0745477658315</v>
      </c>
      <c r="AJ2692" s="177">
        <f>HLOOKUP(附加题模型!$E$2,历史数据!$L$3:$U$5000,ROW(A2690),)</f>
        <v>13.6835881056695</v>
      </c>
    </row>
    <row r="2693" spans="1:36" x14ac:dyDescent="0.2">
      <c r="A2693" s="148">
        <v>40506</v>
      </c>
      <c r="B2693" s="137">
        <v>26.922905517629498</v>
      </c>
      <c r="C2693" s="137">
        <v>55.754195282366702</v>
      </c>
      <c r="D2693" s="137">
        <v>9.4016314182434204</v>
      </c>
      <c r="E2693" s="137">
        <v>7.6730397098673402</v>
      </c>
      <c r="F2693" s="137">
        <v>16.3014163118963</v>
      </c>
      <c r="G2693" s="137">
        <v>17.3562793036599</v>
      </c>
      <c r="H2693" s="137">
        <v>7.6241783685908997</v>
      </c>
      <c r="I2693" s="137">
        <v>22.159355197870799</v>
      </c>
      <c r="J2693" s="137">
        <v>24.727171812087001</v>
      </c>
      <c r="K2693" s="137">
        <v>13.6835881056695</v>
      </c>
      <c r="L2693" s="137">
        <v>27.963108685356101</v>
      </c>
      <c r="M2693" s="137">
        <v>56.896699284054499</v>
      </c>
      <c r="N2693" s="137">
        <v>9.6536858798585197</v>
      </c>
      <c r="O2693" s="137">
        <v>7.9038904747773904</v>
      </c>
      <c r="P2693" s="137">
        <v>16.687642678763101</v>
      </c>
      <c r="Q2693" s="137">
        <v>17.3562793036599</v>
      </c>
      <c r="R2693" s="137">
        <v>7.84958885948837</v>
      </c>
      <c r="S2693" s="137">
        <v>23.182409454466899</v>
      </c>
      <c r="T2693" s="137">
        <v>25.727821750525798</v>
      </c>
      <c r="U2693" s="137">
        <v>13.9572598677829</v>
      </c>
      <c r="V2693" s="1">
        <v>4365365</v>
      </c>
      <c r="W2693" s="1">
        <v>2555108</v>
      </c>
      <c r="X2693" s="1">
        <v>2685865</v>
      </c>
      <c r="Y2693" s="1">
        <v>2828868</v>
      </c>
      <c r="Z2693" s="1">
        <v>959845</v>
      </c>
      <c r="AA2693" s="1">
        <v>0</v>
      </c>
      <c r="AB2693" s="1">
        <v>2666271</v>
      </c>
      <c r="AC2693" s="1">
        <v>12189728</v>
      </c>
      <c r="AD2693" s="1">
        <v>4180105</v>
      </c>
      <c r="AE2693" s="1">
        <v>613911</v>
      </c>
      <c r="AH2693" s="136">
        <f t="shared" si="41"/>
        <v>40506</v>
      </c>
      <c r="AI2693" s="177">
        <f>HLOOKUP(附加题模型!$E$2,历史数据!$B$3:$K$5000,ROW(A2691),)</f>
        <v>13.6835881056695</v>
      </c>
      <c r="AJ2693" s="177">
        <f>HLOOKUP(附加题模型!$E$2,历史数据!$L$3:$U$5000,ROW(A2691),)</f>
        <v>13.9572598677829</v>
      </c>
    </row>
    <row r="2694" spans="1:36" x14ac:dyDescent="0.2">
      <c r="A2694" s="148">
        <v>40507</v>
      </c>
      <c r="B2694" s="137">
        <v>27.840731842094101</v>
      </c>
      <c r="C2694" s="137">
        <v>56.896699284054499</v>
      </c>
      <c r="D2694" s="137">
        <v>9.6284804336970105</v>
      </c>
      <c r="E2694" s="137">
        <v>8.0797767718517104</v>
      </c>
      <c r="F2694" s="137">
        <v>16.687642678763101</v>
      </c>
      <c r="G2694" s="137">
        <v>17.3562793036599</v>
      </c>
      <c r="H2694" s="137">
        <v>7.8628483001294001</v>
      </c>
      <c r="I2694" s="137">
        <v>23.284714880126501</v>
      </c>
      <c r="J2694" s="137">
        <v>25.727821750525798</v>
      </c>
      <c r="K2694" s="137">
        <v>13.970291856454899</v>
      </c>
      <c r="L2694" s="137">
        <v>27.963108685356101</v>
      </c>
      <c r="M2694" s="137">
        <v>57.658368618513101</v>
      </c>
      <c r="N2694" s="137">
        <v>10.1325893569272</v>
      </c>
      <c r="O2694" s="137">
        <v>8.1567270268217307</v>
      </c>
      <c r="P2694" s="137">
        <v>17.100505346793099</v>
      </c>
      <c r="Q2694" s="137">
        <v>17.3562793036599</v>
      </c>
      <c r="R2694" s="137">
        <v>7.9689238252576198</v>
      </c>
      <c r="S2694" s="137">
        <v>23.161948369334901</v>
      </c>
      <c r="T2694" s="137">
        <v>25.839005077018999</v>
      </c>
      <c r="U2694" s="137">
        <v>14.0354517998153</v>
      </c>
      <c r="V2694" s="1">
        <v>3410298</v>
      </c>
      <c r="W2694" s="1">
        <v>3521246</v>
      </c>
      <c r="X2694" s="1">
        <v>6972988</v>
      </c>
      <c r="Y2694" s="1">
        <v>6037395</v>
      </c>
      <c r="Z2694" s="1">
        <v>1777665</v>
      </c>
      <c r="AA2694" s="1">
        <v>0</v>
      </c>
      <c r="AB2694" s="1">
        <v>3563645</v>
      </c>
      <c r="AC2694" s="1">
        <v>12661134</v>
      </c>
      <c r="AD2694" s="1">
        <v>4077728</v>
      </c>
      <c r="AE2694" s="1">
        <v>658456</v>
      </c>
      <c r="AH2694" s="136">
        <f t="shared" ref="AH2694:AH2757" si="42">A2694</f>
        <v>40507</v>
      </c>
      <c r="AI2694" s="177">
        <f>HLOOKUP(附加题模型!$E$2,历史数据!$B$3:$K$5000,ROW(A2692),)</f>
        <v>13.970291856454899</v>
      </c>
      <c r="AJ2694" s="177">
        <f>HLOOKUP(附加题模型!$E$2,历史数据!$L$3:$U$5000,ROW(A2692),)</f>
        <v>14.0354517998153</v>
      </c>
    </row>
    <row r="2695" spans="1:36" x14ac:dyDescent="0.2">
      <c r="A2695" s="148">
        <v>40508</v>
      </c>
      <c r="B2695" s="137">
        <v>27.963108685356101</v>
      </c>
      <c r="C2695" s="137">
        <v>57.506034751621399</v>
      </c>
      <c r="D2695" s="137">
        <v>10.2712193108155</v>
      </c>
      <c r="E2695" s="137">
        <v>8.0248123040159793</v>
      </c>
      <c r="F2695" s="137">
        <v>17.100505346793099</v>
      </c>
      <c r="G2695" s="137">
        <v>17.3562793036599</v>
      </c>
      <c r="H2695" s="137">
        <v>7.9556643846165898</v>
      </c>
      <c r="I2695" s="137">
        <v>23.182409454466899</v>
      </c>
      <c r="J2695" s="137">
        <v>25.8167684117204</v>
      </c>
      <c r="K2695" s="137">
        <v>14.0745477658315</v>
      </c>
      <c r="L2695" s="137">
        <v>27.9325144745406</v>
      </c>
      <c r="M2695" s="137">
        <v>58.3438710195258</v>
      </c>
      <c r="N2695" s="137">
        <v>10.6240955570767</v>
      </c>
      <c r="O2695" s="137">
        <v>8.2226843882246001</v>
      </c>
      <c r="P2695" s="137">
        <v>17.087187196211499</v>
      </c>
      <c r="Q2695" s="137">
        <v>17.3562793036599</v>
      </c>
      <c r="R2695" s="137">
        <v>8.0219615878217301</v>
      </c>
      <c r="S2695" s="137">
        <v>23.898547434084101</v>
      </c>
      <c r="T2695" s="137">
        <v>25.283088444553002</v>
      </c>
      <c r="U2695" s="137">
        <v>14.0224198111432</v>
      </c>
      <c r="V2695" s="1">
        <v>3621238</v>
      </c>
      <c r="W2695" s="1">
        <v>4199726</v>
      </c>
      <c r="X2695" s="1">
        <v>8185537</v>
      </c>
      <c r="Y2695" s="1">
        <v>3835917</v>
      </c>
      <c r="Z2695" s="1">
        <v>1161554</v>
      </c>
      <c r="AA2695" s="1">
        <v>0</v>
      </c>
      <c r="AB2695" s="1">
        <v>3394509</v>
      </c>
      <c r="AC2695" s="1">
        <v>11812187</v>
      </c>
      <c r="AD2695" s="1">
        <v>3469422</v>
      </c>
      <c r="AE2695" s="1">
        <v>451221</v>
      </c>
      <c r="AH2695" s="136">
        <f t="shared" si="42"/>
        <v>40508</v>
      </c>
      <c r="AI2695" s="177">
        <f>HLOOKUP(附加题模型!$E$2,历史数据!$B$3:$K$5000,ROW(A2693),)</f>
        <v>14.0745477658315</v>
      </c>
      <c r="AJ2695" s="177">
        <f>HLOOKUP(附加题模型!$E$2,历史数据!$L$3:$U$5000,ROW(A2693),)</f>
        <v>14.0224198111432</v>
      </c>
    </row>
    <row r="2696" spans="1:36" x14ac:dyDescent="0.2">
      <c r="A2696" s="148">
        <v>40511</v>
      </c>
      <c r="B2696" s="137">
        <v>28.574992901665802</v>
      </c>
      <c r="C2696" s="137">
        <v>57.810702485404803</v>
      </c>
      <c r="D2696" s="137">
        <v>10.5862873878344</v>
      </c>
      <c r="E2696" s="137">
        <v>8.2776488560603205</v>
      </c>
      <c r="F2696" s="137">
        <v>17.0205964433035</v>
      </c>
      <c r="G2696" s="137">
        <v>17.3562793036599</v>
      </c>
      <c r="H2696" s="137">
        <v>8.0219615878217301</v>
      </c>
      <c r="I2696" s="137">
        <v>23.939469604348002</v>
      </c>
      <c r="J2696" s="137">
        <v>25.283088444553002</v>
      </c>
      <c r="K2696" s="137">
        <v>14.0224198111432</v>
      </c>
      <c r="L2696" s="137">
        <v>29.339848172052999</v>
      </c>
      <c r="M2696" s="137">
        <v>58.724705686755101</v>
      </c>
      <c r="N2696" s="137">
        <v>10.4224519877846</v>
      </c>
      <c r="O2696" s="137">
        <v>8.1677199203888708</v>
      </c>
      <c r="P2696" s="137">
        <v>17.167096099701201</v>
      </c>
      <c r="Q2696" s="137">
        <v>17.3562793036599</v>
      </c>
      <c r="R2696" s="137">
        <v>8.1810748755140601</v>
      </c>
      <c r="S2696" s="137">
        <v>24.6556075839652</v>
      </c>
      <c r="T2696" s="137">
        <v>25.349798440449</v>
      </c>
      <c r="U2696" s="137">
        <v>14.1266757205197</v>
      </c>
      <c r="V2696" s="1">
        <v>9886553</v>
      </c>
      <c r="W2696" s="1">
        <v>3362284</v>
      </c>
      <c r="X2696" s="1">
        <v>3378900</v>
      </c>
      <c r="Y2696" s="1">
        <v>3508714</v>
      </c>
      <c r="Z2696" s="1">
        <v>1491408</v>
      </c>
      <c r="AA2696" s="1">
        <v>0</v>
      </c>
      <c r="AB2696" s="1">
        <v>4820361</v>
      </c>
      <c r="AC2696" s="1">
        <v>13916739</v>
      </c>
      <c r="AD2696" s="1">
        <v>3227735</v>
      </c>
      <c r="AE2696" s="1">
        <v>644970</v>
      </c>
      <c r="AH2696" s="136">
        <f t="shared" si="42"/>
        <v>40511</v>
      </c>
      <c r="AI2696" s="177">
        <f>HLOOKUP(附加题模型!$E$2,历史数据!$B$3:$K$5000,ROW(A2694),)</f>
        <v>14.0224198111432</v>
      </c>
      <c r="AJ2696" s="177">
        <f>HLOOKUP(附加题模型!$E$2,历史数据!$L$3:$U$5000,ROW(A2694),)</f>
        <v>14.1266757205197</v>
      </c>
    </row>
    <row r="2697" spans="1:36" x14ac:dyDescent="0.2">
      <c r="A2697" s="148">
        <v>40512</v>
      </c>
      <c r="B2697" s="137">
        <v>29.9823265991783</v>
      </c>
      <c r="C2697" s="137">
        <v>58.420037952971697</v>
      </c>
      <c r="D2697" s="137">
        <v>10.3468356493001</v>
      </c>
      <c r="E2697" s="137">
        <v>8.1347412396874397</v>
      </c>
      <c r="F2697" s="137">
        <v>17.1271416479564</v>
      </c>
      <c r="G2697" s="137">
        <v>17.3562793036599</v>
      </c>
      <c r="H2697" s="137">
        <v>8.1015182316678995</v>
      </c>
      <c r="I2697" s="137">
        <v>24.716990839360999</v>
      </c>
      <c r="J2697" s="137">
        <v>25.416508436344898</v>
      </c>
      <c r="K2697" s="137">
        <v>14.2048676525521</v>
      </c>
      <c r="L2697" s="137">
        <v>30.288268707333199</v>
      </c>
      <c r="M2697" s="137">
        <v>55.754195282366702</v>
      </c>
      <c r="N2697" s="137">
        <v>10.573684664753699</v>
      </c>
      <c r="O2697" s="137">
        <v>7.7170112841359204</v>
      </c>
      <c r="P2697" s="137">
        <v>16.9007330880689</v>
      </c>
      <c r="Q2697" s="137">
        <v>17.3562793036599</v>
      </c>
      <c r="R2697" s="137">
        <v>7.8230699782063198</v>
      </c>
      <c r="S2697" s="137">
        <v>24.266846966458701</v>
      </c>
      <c r="T2697" s="137">
        <v>25.171905118059801</v>
      </c>
      <c r="U2697" s="137">
        <v>14.4524754373214</v>
      </c>
      <c r="V2697" s="1">
        <v>15544086</v>
      </c>
      <c r="W2697" s="1">
        <v>4070015</v>
      </c>
      <c r="X2697" s="1">
        <v>4753548</v>
      </c>
      <c r="Y2697" s="1">
        <v>4710829</v>
      </c>
      <c r="Z2697" s="1">
        <v>1247491</v>
      </c>
      <c r="AA2697" s="1">
        <v>0</v>
      </c>
      <c r="AB2697" s="1">
        <v>4068975</v>
      </c>
      <c r="AC2697" s="1">
        <v>14301842</v>
      </c>
      <c r="AD2697" s="1">
        <v>4292995</v>
      </c>
      <c r="AE2697" s="1">
        <v>1480844</v>
      </c>
      <c r="AH2697" s="136">
        <f t="shared" si="42"/>
        <v>40512</v>
      </c>
      <c r="AI2697" s="177">
        <f>HLOOKUP(附加题模型!$E$2,历史数据!$B$3:$K$5000,ROW(A2695),)</f>
        <v>14.2048676525521</v>
      </c>
      <c r="AJ2697" s="177">
        <f>HLOOKUP(附加题模型!$E$2,历史数据!$L$3:$U$5000,ROW(A2695),)</f>
        <v>14.4524754373214</v>
      </c>
    </row>
    <row r="2698" spans="1:36" x14ac:dyDescent="0.2">
      <c r="A2698" s="148">
        <v>40513</v>
      </c>
      <c r="B2698" s="137">
        <v>30.012920809993801</v>
      </c>
      <c r="C2698" s="137">
        <v>55.601861415475</v>
      </c>
      <c r="D2698" s="137">
        <v>10.4728628801076</v>
      </c>
      <c r="E2698" s="137">
        <v>7.7719757519716497</v>
      </c>
      <c r="F2698" s="137">
        <v>16.8874149374873</v>
      </c>
      <c r="G2698" s="137">
        <v>17.3562793036599</v>
      </c>
      <c r="H2698" s="137">
        <v>7.8230699782063198</v>
      </c>
      <c r="I2698" s="137">
        <v>24.144080455667201</v>
      </c>
      <c r="J2698" s="137">
        <v>25.082958456865299</v>
      </c>
      <c r="K2698" s="137">
        <v>14.465507425993399</v>
      </c>
      <c r="L2698" s="137">
        <v>30.991935556089398</v>
      </c>
      <c r="M2698" s="137">
        <v>55.678028348920797</v>
      </c>
      <c r="N2698" s="137">
        <v>10.3468356493001</v>
      </c>
      <c r="O2698" s="137">
        <v>7.80495443267308</v>
      </c>
      <c r="P2698" s="137">
        <v>17.713140273547399</v>
      </c>
      <c r="Q2698" s="137">
        <v>17.3562793036599</v>
      </c>
      <c r="R2698" s="137">
        <v>8.0087021471806992</v>
      </c>
      <c r="S2698" s="137">
        <v>26.701716097157298</v>
      </c>
      <c r="T2698" s="137">
        <v>24.9050651344762</v>
      </c>
      <c r="U2698" s="137">
        <v>14.2048676525521</v>
      </c>
      <c r="V2698" s="1">
        <v>12710993</v>
      </c>
      <c r="W2698" s="1">
        <v>1532795</v>
      </c>
      <c r="X2698" s="1">
        <v>2692315</v>
      </c>
      <c r="Y2698" s="1">
        <v>2157878</v>
      </c>
      <c r="Z2698" s="1">
        <v>3771031</v>
      </c>
      <c r="AA2698" s="1">
        <v>0</v>
      </c>
      <c r="AB2698" s="1">
        <v>2570174</v>
      </c>
      <c r="AC2698" s="1">
        <v>20816167</v>
      </c>
      <c r="AD2698" s="1">
        <v>1494420</v>
      </c>
      <c r="AE2698" s="1">
        <v>504506</v>
      </c>
      <c r="AH2698" s="136">
        <f t="shared" si="42"/>
        <v>40513</v>
      </c>
      <c r="AI2698" s="177">
        <f>HLOOKUP(附加题模型!$E$2,历史数据!$B$3:$K$5000,ROW(A2696),)</f>
        <v>14.465507425993399</v>
      </c>
      <c r="AJ2698" s="177">
        <f>HLOOKUP(附加题模型!$E$2,历史数据!$L$3:$U$5000,ROW(A2696),)</f>
        <v>14.2048676525521</v>
      </c>
    </row>
    <row r="2699" spans="1:36" x14ac:dyDescent="0.2">
      <c r="A2699" s="148">
        <v>40514</v>
      </c>
      <c r="B2699" s="137">
        <v>31.206095031797801</v>
      </c>
      <c r="C2699" s="137">
        <v>56.744365417162797</v>
      </c>
      <c r="D2699" s="137">
        <v>10.4476574339461</v>
      </c>
      <c r="E2699" s="137">
        <v>7.8709117940759503</v>
      </c>
      <c r="F2699" s="137">
        <v>17.699822122965799</v>
      </c>
      <c r="G2699" s="137">
        <v>17.3562793036599</v>
      </c>
      <c r="H2699" s="137">
        <v>8.0617399097448104</v>
      </c>
      <c r="I2699" s="137">
        <v>26.599410671497701</v>
      </c>
      <c r="J2699" s="137">
        <v>25.127431787462601</v>
      </c>
      <c r="K2699" s="137">
        <v>14.4003474826331</v>
      </c>
      <c r="L2699" s="137">
        <v>30.655399237118999</v>
      </c>
      <c r="M2699" s="137">
        <v>56.287363816487698</v>
      </c>
      <c r="N2699" s="137">
        <v>10.3468356493001</v>
      </c>
      <c r="O2699" s="137">
        <v>7.9478620490459697</v>
      </c>
      <c r="P2699" s="137">
        <v>17.606595068894499</v>
      </c>
      <c r="Q2699" s="137">
        <v>17.3562793036599</v>
      </c>
      <c r="R2699" s="137">
        <v>8.0219615878217301</v>
      </c>
      <c r="S2699" s="137">
        <v>25.658200755429299</v>
      </c>
      <c r="T2699" s="137">
        <v>25.750058415824501</v>
      </c>
      <c r="U2699" s="137">
        <v>14.2048676525521</v>
      </c>
      <c r="V2699" s="1">
        <v>6982564</v>
      </c>
      <c r="W2699" s="1">
        <v>2125584</v>
      </c>
      <c r="X2699" s="1">
        <v>2048507</v>
      </c>
      <c r="Y2699" s="1">
        <v>3982153</v>
      </c>
      <c r="Z2699" s="1">
        <v>2216295</v>
      </c>
      <c r="AA2699" s="1">
        <v>0</v>
      </c>
      <c r="AB2699" s="1">
        <v>3555140</v>
      </c>
      <c r="AC2699" s="1">
        <v>34181980</v>
      </c>
      <c r="AD2699" s="1">
        <v>6808394</v>
      </c>
      <c r="AE2699" s="1">
        <v>750906</v>
      </c>
      <c r="AH2699" s="136">
        <f t="shared" si="42"/>
        <v>40514</v>
      </c>
      <c r="AI2699" s="177">
        <f>HLOOKUP(附加题模型!$E$2,历史数据!$B$3:$K$5000,ROW(A2697),)</f>
        <v>14.4003474826331</v>
      </c>
      <c r="AJ2699" s="177">
        <f>HLOOKUP(附加题模型!$E$2,历史数据!$L$3:$U$5000,ROW(A2697),)</f>
        <v>14.2048676525521</v>
      </c>
    </row>
    <row r="2700" spans="1:36" x14ac:dyDescent="0.2">
      <c r="A2700" s="148">
        <v>40515</v>
      </c>
      <c r="B2700" s="137">
        <v>30.6859934479345</v>
      </c>
      <c r="C2700" s="137">
        <v>56.668198483716999</v>
      </c>
      <c r="D2700" s="137">
        <v>10.3468356493001</v>
      </c>
      <c r="E2700" s="137">
        <v>8.0358051975831302</v>
      </c>
      <c r="F2700" s="137">
        <v>17.579958767731299</v>
      </c>
      <c r="G2700" s="137">
        <v>17.3562793036599</v>
      </c>
      <c r="H2700" s="137">
        <v>8.0617399097448104</v>
      </c>
      <c r="I2700" s="137">
        <v>25.3717455635825</v>
      </c>
      <c r="J2700" s="137">
        <v>25.5054550975394</v>
      </c>
      <c r="K2700" s="137">
        <v>14.2048676525521</v>
      </c>
      <c r="L2700" s="137">
        <v>30.716587658750001</v>
      </c>
      <c r="M2700" s="137">
        <v>55.297193681691603</v>
      </c>
      <c r="N2700" s="137">
        <v>9.9813566799581608</v>
      </c>
      <c r="O2700" s="137">
        <v>8.0138194104488392</v>
      </c>
      <c r="P2700" s="137">
        <v>17.233686852609299</v>
      </c>
      <c r="Q2700" s="137">
        <v>17.3562793036599</v>
      </c>
      <c r="R2700" s="137">
        <v>7.8628483001294001</v>
      </c>
      <c r="S2700" s="137">
        <v>24.123619370535199</v>
      </c>
      <c r="T2700" s="137">
        <v>25.549928428136699</v>
      </c>
      <c r="U2700" s="137">
        <v>14.230931629896199</v>
      </c>
      <c r="V2700" s="1">
        <v>5628616</v>
      </c>
      <c r="W2700" s="1">
        <v>2421820</v>
      </c>
      <c r="X2700" s="1">
        <v>2403094</v>
      </c>
      <c r="Y2700" s="1">
        <v>2544141</v>
      </c>
      <c r="Z2700" s="1">
        <v>1127810</v>
      </c>
      <c r="AA2700" s="1">
        <v>0</v>
      </c>
      <c r="AB2700" s="1">
        <v>2091719</v>
      </c>
      <c r="AC2700" s="1">
        <v>16958877</v>
      </c>
      <c r="AD2700" s="1">
        <v>3747802</v>
      </c>
      <c r="AE2700" s="1">
        <v>721483</v>
      </c>
      <c r="AH2700" s="136">
        <f t="shared" si="42"/>
        <v>40515</v>
      </c>
      <c r="AI2700" s="177">
        <f>HLOOKUP(附加题模型!$E$2,历史数据!$B$3:$K$5000,ROW(A2698),)</f>
        <v>14.2048676525521</v>
      </c>
      <c r="AJ2700" s="177">
        <f>HLOOKUP(附加题模型!$E$2,历史数据!$L$3:$U$5000,ROW(A2698),)</f>
        <v>14.230931629896199</v>
      </c>
    </row>
    <row r="2701" spans="1:36" x14ac:dyDescent="0.2">
      <c r="A2701" s="148">
        <v>40518</v>
      </c>
      <c r="B2701" s="137">
        <v>30.594210815488001</v>
      </c>
      <c r="C2701" s="137">
        <v>54.992525947908099</v>
      </c>
      <c r="D2701" s="137">
        <v>9.5528640952124793</v>
      </c>
      <c r="E2701" s="137">
        <v>8.0467980911502703</v>
      </c>
      <c r="F2701" s="137">
        <v>17.193732400864398</v>
      </c>
      <c r="G2701" s="137">
        <v>17.3562793036599</v>
      </c>
      <c r="H2701" s="137">
        <v>7.9158860626935104</v>
      </c>
      <c r="I2701" s="137">
        <v>23.857625263820299</v>
      </c>
      <c r="J2701" s="137">
        <v>25.572165093435299</v>
      </c>
      <c r="K2701" s="137">
        <v>14.178803675208</v>
      </c>
      <c r="L2701" s="137">
        <v>29.951732388362799</v>
      </c>
      <c r="M2701" s="137">
        <v>53.240686478653402</v>
      </c>
      <c r="N2701" s="137">
        <v>9.6536858798585197</v>
      </c>
      <c r="O2701" s="137">
        <v>7.8928975812102404</v>
      </c>
      <c r="P2701" s="137">
        <v>16.9939601421402</v>
      </c>
      <c r="Q2701" s="137">
        <v>17.3562793036599</v>
      </c>
      <c r="R2701" s="137">
        <v>7.7832916562832297</v>
      </c>
      <c r="S2701" s="137">
        <v>23.202870539598798</v>
      </c>
      <c r="T2701" s="137">
        <v>26.305975048290399</v>
      </c>
      <c r="U2701" s="137">
        <v>14.009387822471099</v>
      </c>
      <c r="V2701" s="1">
        <v>4618571</v>
      </c>
      <c r="W2701" s="1">
        <v>2917530</v>
      </c>
      <c r="X2701" s="1">
        <v>2007717</v>
      </c>
      <c r="Y2701" s="1">
        <v>2258884</v>
      </c>
      <c r="Z2701" s="1">
        <v>728815</v>
      </c>
      <c r="AA2701" s="1">
        <v>0</v>
      </c>
      <c r="AB2701" s="1">
        <v>2417330</v>
      </c>
      <c r="AC2701" s="1">
        <v>10445190</v>
      </c>
      <c r="AD2701" s="1">
        <v>8650656</v>
      </c>
      <c r="AE2701" s="1">
        <v>386992</v>
      </c>
      <c r="AH2701" s="136">
        <f t="shared" si="42"/>
        <v>40518</v>
      </c>
      <c r="AI2701" s="177">
        <f>HLOOKUP(附加题模型!$E$2,历史数据!$B$3:$K$5000,ROW(A2699),)</f>
        <v>14.178803675208</v>
      </c>
      <c r="AJ2701" s="177">
        <f>HLOOKUP(附加题模型!$E$2,历史数据!$L$3:$U$5000,ROW(A2699),)</f>
        <v>14.009387822471099</v>
      </c>
    </row>
    <row r="2702" spans="1:36" x14ac:dyDescent="0.2">
      <c r="A2702" s="148">
        <v>40519</v>
      </c>
      <c r="B2702" s="137">
        <v>30.012920809993801</v>
      </c>
      <c r="C2702" s="137">
        <v>53.0883526117617</v>
      </c>
      <c r="D2702" s="137">
        <v>9.6158777106162603</v>
      </c>
      <c r="E2702" s="137">
        <v>7.8928975812102404</v>
      </c>
      <c r="F2702" s="137">
        <v>16.914051238650501</v>
      </c>
      <c r="G2702" s="137">
        <v>17.3562793036599</v>
      </c>
      <c r="H2702" s="137">
        <v>7.7832916562832297</v>
      </c>
      <c r="I2702" s="137">
        <v>23.080104028807298</v>
      </c>
      <c r="J2702" s="137">
        <v>26.039135064706802</v>
      </c>
      <c r="K2702" s="137">
        <v>14.0615157771594</v>
      </c>
      <c r="L2702" s="137">
        <v>29.859949755916301</v>
      </c>
      <c r="M2702" s="137">
        <v>54.154689680003699</v>
      </c>
      <c r="N2702" s="137">
        <v>9.7797131106660693</v>
      </c>
      <c r="O2702" s="137">
        <v>7.8928975812102404</v>
      </c>
      <c r="P2702" s="137">
        <v>17.073869045629898</v>
      </c>
      <c r="Q2702" s="137">
        <v>17.3562793036599</v>
      </c>
      <c r="R2702" s="137">
        <v>7.8230699782063198</v>
      </c>
      <c r="S2702" s="137">
        <v>23.673475497633</v>
      </c>
      <c r="T2702" s="137">
        <v>26.217028387095901</v>
      </c>
      <c r="U2702" s="137">
        <v>14.1006117431756</v>
      </c>
      <c r="V2702" s="1">
        <v>8548159</v>
      </c>
      <c r="W2702" s="1">
        <v>1580334</v>
      </c>
      <c r="X2702" s="1">
        <v>965319</v>
      </c>
      <c r="Y2702" s="1">
        <v>0</v>
      </c>
      <c r="Z2702" s="1">
        <v>822066</v>
      </c>
      <c r="AA2702" s="1">
        <v>0</v>
      </c>
      <c r="AB2702" s="1">
        <v>1701307</v>
      </c>
      <c r="AC2702" s="1">
        <v>8930986</v>
      </c>
      <c r="AD2702" s="1">
        <v>6377248</v>
      </c>
      <c r="AE2702" s="1">
        <v>346105</v>
      </c>
      <c r="AH2702" s="136">
        <f t="shared" si="42"/>
        <v>40519</v>
      </c>
      <c r="AI2702" s="177">
        <f>HLOOKUP(附加题模型!$E$2,历史数据!$B$3:$K$5000,ROW(A2700),)</f>
        <v>14.0615157771594</v>
      </c>
      <c r="AJ2702" s="177">
        <f>HLOOKUP(附加题模型!$E$2,历史数据!$L$3:$U$5000,ROW(A2700),)</f>
        <v>14.1006117431756</v>
      </c>
    </row>
    <row r="2703" spans="1:36" x14ac:dyDescent="0.2">
      <c r="A2703" s="148">
        <v>40520</v>
      </c>
      <c r="B2703" s="137">
        <v>29.798761334285398</v>
      </c>
      <c r="C2703" s="137">
        <v>54.154689680003699</v>
      </c>
      <c r="D2703" s="137">
        <v>9.7923158337468301</v>
      </c>
      <c r="E2703" s="137">
        <v>8.0687838782845596</v>
      </c>
      <c r="F2703" s="137">
        <v>17.073869045629898</v>
      </c>
      <c r="G2703" s="137">
        <v>17.3562793036599</v>
      </c>
      <c r="H2703" s="137">
        <v>7.8230699782063198</v>
      </c>
      <c r="I2703" s="137">
        <v>23.407481390918001</v>
      </c>
      <c r="J2703" s="137">
        <v>26.239265052394501</v>
      </c>
      <c r="K2703" s="137">
        <v>14.113643731847599</v>
      </c>
      <c r="L2703" s="137">
        <v>30.991935556089398</v>
      </c>
      <c r="M2703" s="137">
        <v>53.316853412099299</v>
      </c>
      <c r="N2703" s="137">
        <v>9.9057403414736296</v>
      </c>
      <c r="O2703" s="137">
        <v>8.1017625589859996</v>
      </c>
      <c r="P2703" s="137">
        <v>16.714278979926299</v>
      </c>
      <c r="Q2703" s="137">
        <v>17.3562793036599</v>
      </c>
      <c r="R2703" s="137">
        <v>7.7700322156422104</v>
      </c>
      <c r="S2703" s="137">
        <v>22.691343411300799</v>
      </c>
      <c r="T2703" s="137">
        <v>25.8167684117204</v>
      </c>
      <c r="U2703" s="137">
        <v>14.1266757205197</v>
      </c>
      <c r="V2703" s="1">
        <v>7500805</v>
      </c>
      <c r="W2703" s="1">
        <v>1210092</v>
      </c>
      <c r="X2703" s="1">
        <v>1064838</v>
      </c>
      <c r="Y2703" s="1">
        <v>4026607</v>
      </c>
      <c r="Z2703" s="1">
        <v>990455</v>
      </c>
      <c r="AA2703" s="1">
        <v>0</v>
      </c>
      <c r="AB2703" s="1">
        <v>1232499</v>
      </c>
      <c r="AC2703" s="1">
        <v>14450575</v>
      </c>
      <c r="AD2703" s="1">
        <v>3567722</v>
      </c>
      <c r="AE2703" s="1">
        <v>318519</v>
      </c>
      <c r="AH2703" s="136">
        <f t="shared" si="42"/>
        <v>40520</v>
      </c>
      <c r="AI2703" s="177">
        <f>HLOOKUP(附加题模型!$E$2,历史数据!$B$3:$K$5000,ROW(A2701),)</f>
        <v>14.113643731847599</v>
      </c>
      <c r="AJ2703" s="177">
        <f>HLOOKUP(附加题模型!$E$2,历史数据!$L$3:$U$5000,ROW(A2701),)</f>
        <v>14.1266757205197</v>
      </c>
    </row>
    <row r="2704" spans="1:36" x14ac:dyDescent="0.2">
      <c r="A2704" s="148">
        <v>40521</v>
      </c>
      <c r="B2704" s="137">
        <v>31.1449066101668</v>
      </c>
      <c r="C2704" s="137">
        <v>53.240686478653402</v>
      </c>
      <c r="D2704" s="137">
        <v>9.8679321722313595</v>
      </c>
      <c r="E2704" s="137">
        <v>8.0907696654188594</v>
      </c>
      <c r="F2704" s="137">
        <v>16.6476882270183</v>
      </c>
      <c r="G2704" s="137">
        <v>17.3562793036599</v>
      </c>
      <c r="H2704" s="137">
        <v>7.69047557179604</v>
      </c>
      <c r="I2704" s="137">
        <v>22.404888219453898</v>
      </c>
      <c r="J2704" s="137">
        <v>25.6388750893313</v>
      </c>
      <c r="K2704" s="137">
        <v>14.113643731847599</v>
      </c>
      <c r="L2704" s="137">
        <v>32.338080831970899</v>
      </c>
      <c r="M2704" s="137">
        <v>52.402850210749001</v>
      </c>
      <c r="N2704" s="137">
        <v>9.8553294491506094</v>
      </c>
      <c r="O2704" s="137">
        <v>8.2116914946574493</v>
      </c>
      <c r="P2704" s="137">
        <v>15.835281041539799</v>
      </c>
      <c r="Q2704" s="137">
        <v>17.3562793036599</v>
      </c>
      <c r="R2704" s="137">
        <v>7.54462172474474</v>
      </c>
      <c r="S2704" s="137">
        <v>21.4636783033855</v>
      </c>
      <c r="T2704" s="137">
        <v>25.705585085227199</v>
      </c>
      <c r="U2704" s="137">
        <v>13.9442278791108</v>
      </c>
      <c r="V2704" s="1">
        <v>19492909</v>
      </c>
      <c r="W2704" s="1">
        <v>1325002</v>
      </c>
      <c r="X2704" s="1">
        <v>1637746</v>
      </c>
      <c r="Y2704" s="1">
        <v>5777738</v>
      </c>
      <c r="Z2704" s="1">
        <v>2646831</v>
      </c>
      <c r="AA2704" s="1">
        <v>0</v>
      </c>
      <c r="AB2704" s="1">
        <v>1516193</v>
      </c>
      <c r="AC2704" s="1">
        <v>11157105</v>
      </c>
      <c r="AD2704" s="1">
        <v>2849549</v>
      </c>
      <c r="AE2704" s="1">
        <v>395375</v>
      </c>
      <c r="AH2704" s="136">
        <f t="shared" si="42"/>
        <v>40521</v>
      </c>
      <c r="AI2704" s="177">
        <f>HLOOKUP(附加题模型!$E$2,历史数据!$B$3:$K$5000,ROW(A2702),)</f>
        <v>14.113643731847599</v>
      </c>
      <c r="AJ2704" s="177">
        <f>HLOOKUP(附加题模型!$E$2,历史数据!$L$3:$U$5000,ROW(A2702),)</f>
        <v>13.9442278791108</v>
      </c>
    </row>
    <row r="2705" spans="1:36" x14ac:dyDescent="0.2">
      <c r="A2705" s="148">
        <v>40522</v>
      </c>
      <c r="B2705" s="137">
        <v>32.338080831970899</v>
      </c>
      <c r="C2705" s="137">
        <v>52.479017144194898</v>
      </c>
      <c r="D2705" s="137">
        <v>9.7671103875853191</v>
      </c>
      <c r="E2705" s="137">
        <v>8.1127554525531504</v>
      </c>
      <c r="F2705" s="137">
        <v>15.821962890958099</v>
      </c>
      <c r="G2705" s="137">
        <v>17.3562793036599</v>
      </c>
      <c r="H2705" s="137">
        <v>7.4915839621806199</v>
      </c>
      <c r="I2705" s="137">
        <v>21.484139388517399</v>
      </c>
      <c r="J2705" s="137">
        <v>25.6611117546299</v>
      </c>
      <c r="K2705" s="137">
        <v>13.813907992390099</v>
      </c>
      <c r="L2705" s="137">
        <v>32.338080831970899</v>
      </c>
      <c r="M2705" s="137">
        <v>53.393020345545203</v>
      </c>
      <c r="N2705" s="137">
        <v>9.9561512337966498</v>
      </c>
      <c r="O2705" s="137">
        <v>8.1347412396874397</v>
      </c>
      <c r="P2705" s="137">
        <v>15.9151899450294</v>
      </c>
      <c r="Q2705" s="137">
        <v>17.3562793036599</v>
      </c>
      <c r="R2705" s="137">
        <v>7.6374378092319297</v>
      </c>
      <c r="S2705" s="137">
        <v>21.750133495232401</v>
      </c>
      <c r="T2705" s="137">
        <v>26.506105035978202</v>
      </c>
      <c r="U2705" s="137">
        <v>13.970291856454899</v>
      </c>
      <c r="V2705" s="1">
        <v>0</v>
      </c>
      <c r="W2705" s="1">
        <v>1839893</v>
      </c>
      <c r="X2705" s="1">
        <v>1452386</v>
      </c>
      <c r="Y2705" s="1">
        <v>3195797</v>
      </c>
      <c r="Z2705" s="1">
        <v>1126550</v>
      </c>
      <c r="AA2705" s="1">
        <v>0</v>
      </c>
      <c r="AB2705" s="1">
        <v>1739093</v>
      </c>
      <c r="AC2705" s="1">
        <v>7495386</v>
      </c>
      <c r="AD2705" s="1">
        <v>5704969</v>
      </c>
      <c r="AE2705" s="1">
        <v>289920</v>
      </c>
      <c r="AH2705" s="136">
        <f t="shared" si="42"/>
        <v>40522</v>
      </c>
      <c r="AI2705" s="177">
        <f>HLOOKUP(附加题模型!$E$2,历史数据!$B$3:$K$5000,ROW(A2703),)</f>
        <v>13.813907992390099</v>
      </c>
      <c r="AJ2705" s="177">
        <f>HLOOKUP(附加题模型!$E$2,历史数据!$L$3:$U$5000,ROW(A2703),)</f>
        <v>13.970291856454899</v>
      </c>
    </row>
    <row r="2706" spans="1:36" x14ac:dyDescent="0.2">
      <c r="A2706" s="148">
        <v>40525</v>
      </c>
      <c r="B2706" s="137">
        <v>32.338080831970899</v>
      </c>
      <c r="C2706" s="137">
        <v>53.393020345545203</v>
      </c>
      <c r="D2706" s="137">
        <v>9.9183430645543798</v>
      </c>
      <c r="E2706" s="137">
        <v>8.2006986010903091</v>
      </c>
      <c r="F2706" s="137">
        <v>15.9817806979375</v>
      </c>
      <c r="G2706" s="137">
        <v>17.3562793036599</v>
      </c>
      <c r="H2706" s="137">
        <v>7.6241783685908997</v>
      </c>
      <c r="I2706" s="137">
        <v>21.791055665496199</v>
      </c>
      <c r="J2706" s="137">
        <v>26.506105035978202</v>
      </c>
      <c r="K2706" s="137">
        <v>14.0745477658315</v>
      </c>
      <c r="L2706" s="137">
        <v>32.338080831970899</v>
      </c>
      <c r="M2706" s="137">
        <v>54.307023546895401</v>
      </c>
      <c r="N2706" s="137">
        <v>10.321630203138501</v>
      </c>
      <c r="O2706" s="137">
        <v>8.3216204303289008</v>
      </c>
      <c r="P2706" s="137">
        <v>16.248143709569799</v>
      </c>
      <c r="Q2706" s="137">
        <v>17.3562793036599</v>
      </c>
      <c r="R2706" s="137">
        <v>7.8628483001294001</v>
      </c>
      <c r="S2706" s="137">
        <v>22.118433027607001</v>
      </c>
      <c r="T2706" s="137">
        <v>27.0397850031456</v>
      </c>
      <c r="U2706" s="137">
        <v>14.0745477658315</v>
      </c>
      <c r="V2706" s="1">
        <v>0</v>
      </c>
      <c r="W2706" s="1">
        <v>1773353</v>
      </c>
      <c r="X2706" s="1">
        <v>2526636</v>
      </c>
      <c r="Y2706" s="1">
        <v>4623719</v>
      </c>
      <c r="Z2706" s="1">
        <v>1301671</v>
      </c>
      <c r="AA2706" s="1">
        <v>0</v>
      </c>
      <c r="AB2706" s="1">
        <v>2359114</v>
      </c>
      <c r="AC2706" s="1">
        <v>7981402</v>
      </c>
      <c r="AD2706" s="1">
        <v>6425873</v>
      </c>
      <c r="AE2706" s="1">
        <v>674520</v>
      </c>
      <c r="AH2706" s="136">
        <f t="shared" si="42"/>
        <v>40525</v>
      </c>
      <c r="AI2706" s="177">
        <f>HLOOKUP(附加题模型!$E$2,历史数据!$B$3:$K$5000,ROW(A2704),)</f>
        <v>14.0745477658315</v>
      </c>
      <c r="AJ2706" s="177">
        <f>HLOOKUP(附加题模型!$E$2,历史数据!$L$3:$U$5000,ROW(A2704),)</f>
        <v>14.0745477658315</v>
      </c>
    </row>
    <row r="2707" spans="1:36" x14ac:dyDescent="0.2">
      <c r="A2707" s="148">
        <v>40526</v>
      </c>
      <c r="B2707" s="137">
        <v>32.338080831970899</v>
      </c>
      <c r="C2707" s="137">
        <v>54.459357413787103</v>
      </c>
      <c r="D2707" s="137">
        <v>10.2712193108155</v>
      </c>
      <c r="E2707" s="137">
        <v>8.3545991110303408</v>
      </c>
      <c r="F2707" s="137">
        <v>16.434597817712401</v>
      </c>
      <c r="G2707" s="137">
        <v>17.3562793036599</v>
      </c>
      <c r="H2707" s="137">
        <v>7.8098105375652898</v>
      </c>
      <c r="I2707" s="137">
        <v>22.1388941127389</v>
      </c>
      <c r="J2707" s="137">
        <v>27.0397850031456</v>
      </c>
      <c r="K2707" s="137">
        <v>14.1266757205197</v>
      </c>
      <c r="L2707" s="137">
        <v>32.338080831970899</v>
      </c>
      <c r="M2707" s="137">
        <v>54.154689680003699</v>
      </c>
      <c r="N2707" s="137">
        <v>10.384643818542299</v>
      </c>
      <c r="O2707" s="137">
        <v>8.3216204303289008</v>
      </c>
      <c r="P2707" s="137">
        <v>16.914051238650501</v>
      </c>
      <c r="Q2707" s="137">
        <v>17.3562793036599</v>
      </c>
      <c r="R2707" s="137">
        <v>7.9026266220524803</v>
      </c>
      <c r="S2707" s="137">
        <v>22.711804496432698</v>
      </c>
      <c r="T2707" s="137">
        <v>26.839655015457801</v>
      </c>
      <c r="U2707" s="137">
        <v>14.4133794713052</v>
      </c>
      <c r="V2707" s="1">
        <v>0</v>
      </c>
      <c r="W2707" s="1">
        <v>1916331</v>
      </c>
      <c r="X2707" s="1">
        <v>2138975</v>
      </c>
      <c r="Y2707" s="1">
        <v>4052622</v>
      </c>
      <c r="Z2707" s="1">
        <v>3096051</v>
      </c>
      <c r="AA2707" s="1">
        <v>0</v>
      </c>
      <c r="AB2707" s="1">
        <v>2824916</v>
      </c>
      <c r="AC2707" s="1">
        <v>10608046</v>
      </c>
      <c r="AD2707" s="1">
        <v>5240848</v>
      </c>
      <c r="AE2707" s="1">
        <v>738972</v>
      </c>
      <c r="AH2707" s="136">
        <f t="shared" si="42"/>
        <v>40526</v>
      </c>
      <c r="AI2707" s="177">
        <f>HLOOKUP(附加题模型!$E$2,历史数据!$B$3:$K$5000,ROW(A2705),)</f>
        <v>14.1266757205197</v>
      </c>
      <c r="AJ2707" s="177">
        <f>HLOOKUP(附加题模型!$E$2,历史数据!$L$3:$U$5000,ROW(A2705),)</f>
        <v>14.4133794713052</v>
      </c>
    </row>
    <row r="2708" spans="1:36" x14ac:dyDescent="0.2">
      <c r="A2708" s="148">
        <v>40527</v>
      </c>
      <c r="B2708" s="137">
        <v>32.338080831970899</v>
      </c>
      <c r="C2708" s="137">
        <v>54.078522746557901</v>
      </c>
      <c r="D2708" s="137">
        <v>10.220808418492499</v>
      </c>
      <c r="E2708" s="137">
        <v>8.4425422595674995</v>
      </c>
      <c r="F2708" s="137">
        <v>16.8874149374873</v>
      </c>
      <c r="G2708" s="137">
        <v>17.3562793036599</v>
      </c>
      <c r="H2708" s="137">
        <v>7.9158860626935104</v>
      </c>
      <c r="I2708" s="137">
        <v>22.609499070773101</v>
      </c>
      <c r="J2708" s="137">
        <v>26.950838341950998</v>
      </c>
      <c r="K2708" s="137">
        <v>14.4133794713052</v>
      </c>
      <c r="L2708" s="137">
        <v>32.338080831970899</v>
      </c>
      <c r="M2708" s="137">
        <v>54.916359014462302</v>
      </c>
      <c r="N2708" s="137">
        <v>10.195602972331001</v>
      </c>
      <c r="O2708" s="137">
        <v>8.2886417496274696</v>
      </c>
      <c r="P2708" s="137">
        <v>16.820824184579202</v>
      </c>
      <c r="Q2708" s="137">
        <v>17.3562793036599</v>
      </c>
      <c r="R2708" s="137">
        <v>7.9026266220524803</v>
      </c>
      <c r="S2708" s="137">
        <v>23.775780923292601</v>
      </c>
      <c r="T2708" s="137">
        <v>26.795181684860498</v>
      </c>
      <c r="U2708" s="137">
        <v>14.4133794713052</v>
      </c>
      <c r="V2708" s="1">
        <v>0</v>
      </c>
      <c r="W2708" s="1">
        <v>2348977</v>
      </c>
      <c r="X2708" s="1">
        <v>1499410</v>
      </c>
      <c r="Y2708" s="1">
        <v>4557907</v>
      </c>
      <c r="Z2708" s="1">
        <v>1326789</v>
      </c>
      <c r="AA2708" s="1">
        <v>0</v>
      </c>
      <c r="AB2708" s="1">
        <v>2589318</v>
      </c>
      <c r="AC2708" s="1">
        <v>15879094</v>
      </c>
      <c r="AD2708" s="1">
        <v>7550711</v>
      </c>
      <c r="AE2708" s="1">
        <v>0</v>
      </c>
      <c r="AH2708" s="136">
        <f t="shared" si="42"/>
        <v>40527</v>
      </c>
      <c r="AI2708" s="177">
        <f>HLOOKUP(附加题模型!$E$2,历史数据!$B$3:$K$5000,ROW(A2706),)</f>
        <v>14.4133794713052</v>
      </c>
      <c r="AJ2708" s="177">
        <f>HLOOKUP(附加题模型!$E$2,历史数据!$L$3:$U$5000,ROW(A2706),)</f>
        <v>14.4133794713052</v>
      </c>
    </row>
    <row r="2709" spans="1:36" x14ac:dyDescent="0.2">
      <c r="A2709" s="148">
        <v>40528</v>
      </c>
      <c r="B2709" s="137">
        <v>32.338080831970899</v>
      </c>
      <c r="C2709" s="137">
        <v>54.840192081016397</v>
      </c>
      <c r="D2709" s="137">
        <v>10.145192080008</v>
      </c>
      <c r="E2709" s="137">
        <v>8.3216204303289008</v>
      </c>
      <c r="F2709" s="137">
        <v>16.874096786905699</v>
      </c>
      <c r="G2709" s="137">
        <v>17.3562793036599</v>
      </c>
      <c r="H2709" s="137">
        <v>7.83632941884734</v>
      </c>
      <c r="I2709" s="137">
        <v>23.878086348952198</v>
      </c>
      <c r="J2709" s="137">
        <v>26.595051697172799</v>
      </c>
      <c r="K2709" s="137">
        <v>14.4133794713052</v>
      </c>
      <c r="L2709" s="137">
        <v>32.338080831970899</v>
      </c>
      <c r="M2709" s="137">
        <v>54.535524347233</v>
      </c>
      <c r="N2709" s="137">
        <v>10.195602972331001</v>
      </c>
      <c r="O2709" s="137">
        <v>8.1897057075231601</v>
      </c>
      <c r="P2709" s="137">
        <v>17.153777949119601</v>
      </c>
      <c r="Q2709" s="137">
        <v>17.3562793036599</v>
      </c>
      <c r="R2709" s="137">
        <v>7.84958885948837</v>
      </c>
      <c r="S2709" s="137">
        <v>23.182409454466899</v>
      </c>
      <c r="T2709" s="137">
        <v>26.506105035978202</v>
      </c>
      <c r="U2709" s="137">
        <v>14.8173711201392</v>
      </c>
      <c r="V2709" s="1">
        <v>0</v>
      </c>
      <c r="W2709" s="1">
        <v>1488925</v>
      </c>
      <c r="X2709" s="1">
        <v>1583841</v>
      </c>
      <c r="Y2709" s="1">
        <v>2563666</v>
      </c>
      <c r="Z2709" s="1">
        <v>1174371</v>
      </c>
      <c r="AA2709" s="1">
        <v>0</v>
      </c>
      <c r="AB2709" s="1">
        <v>1811269</v>
      </c>
      <c r="AC2709" s="1">
        <v>9322696</v>
      </c>
      <c r="AD2709" s="1">
        <v>3642110</v>
      </c>
      <c r="AE2709" s="1">
        <v>1249991</v>
      </c>
      <c r="AH2709" s="136">
        <f t="shared" si="42"/>
        <v>40528</v>
      </c>
      <c r="AI2709" s="177">
        <f>HLOOKUP(附加题模型!$E$2,历史数据!$B$3:$K$5000,ROW(A2707),)</f>
        <v>14.4133794713052</v>
      </c>
      <c r="AJ2709" s="177">
        <f>HLOOKUP(附加题模型!$E$2,历史数据!$L$3:$U$5000,ROW(A2707),)</f>
        <v>14.8173711201392</v>
      </c>
    </row>
    <row r="2710" spans="1:36" x14ac:dyDescent="0.2">
      <c r="A2710" s="148">
        <v>40529</v>
      </c>
      <c r="B2710" s="137">
        <v>32.338080831970899</v>
      </c>
      <c r="C2710" s="137">
        <v>54.535524347233</v>
      </c>
      <c r="D2710" s="137">
        <v>10.195602972331001</v>
      </c>
      <c r="E2710" s="137">
        <v>8.2226843882246001</v>
      </c>
      <c r="F2710" s="137">
        <v>17.153777949119601</v>
      </c>
      <c r="G2710" s="137">
        <v>17.3562793036599</v>
      </c>
      <c r="H2710" s="137">
        <v>7.84958885948837</v>
      </c>
      <c r="I2710" s="137">
        <v>23.223331624730701</v>
      </c>
      <c r="J2710" s="137">
        <v>26.617288362471399</v>
      </c>
      <c r="K2710" s="137">
        <v>14.9346590181878</v>
      </c>
      <c r="L2710" s="137">
        <v>32.338080831970899</v>
      </c>
      <c r="M2710" s="137">
        <v>54.535524347233</v>
      </c>
      <c r="N2710" s="137">
        <v>10.082178464604199</v>
      </c>
      <c r="O2710" s="137">
        <v>8.2996346431946098</v>
      </c>
      <c r="P2710" s="137">
        <v>17.113823497374799</v>
      </c>
      <c r="Q2710" s="137">
        <v>17.3562793036599</v>
      </c>
      <c r="R2710" s="137">
        <v>8.0219615878217301</v>
      </c>
      <c r="S2710" s="137">
        <v>22.732265581564601</v>
      </c>
      <c r="T2710" s="137">
        <v>27.3288616520279</v>
      </c>
      <c r="U2710" s="137">
        <v>14.582795324041999</v>
      </c>
      <c r="V2710" s="1">
        <v>0</v>
      </c>
      <c r="W2710" s="1">
        <v>1101966</v>
      </c>
      <c r="X2710" s="1">
        <v>1479058</v>
      </c>
      <c r="Y2710" s="1">
        <v>2781888</v>
      </c>
      <c r="Z2710" s="1">
        <v>3956360</v>
      </c>
      <c r="AA2710" s="1">
        <v>0</v>
      </c>
      <c r="AB2710" s="1">
        <v>3489205</v>
      </c>
      <c r="AC2710" s="1">
        <v>6004605</v>
      </c>
      <c r="AD2710" s="1">
        <v>4117066</v>
      </c>
      <c r="AE2710" s="1">
        <v>603082</v>
      </c>
      <c r="AH2710" s="136">
        <f t="shared" si="42"/>
        <v>40529</v>
      </c>
      <c r="AI2710" s="177">
        <f>HLOOKUP(附加题模型!$E$2,历史数据!$B$3:$K$5000,ROW(A2708),)</f>
        <v>14.9346590181878</v>
      </c>
      <c r="AJ2710" s="177">
        <f>HLOOKUP(附加题模型!$E$2,历史数据!$L$3:$U$5000,ROW(A2708),)</f>
        <v>14.582795324041999</v>
      </c>
    </row>
    <row r="2711" spans="1:36" x14ac:dyDescent="0.2">
      <c r="A2711" s="148">
        <v>40532</v>
      </c>
      <c r="B2711" s="137">
        <v>33.959574005191698</v>
      </c>
      <c r="C2711" s="137">
        <v>54.535524347233</v>
      </c>
      <c r="D2711" s="137">
        <v>10.183000249250201</v>
      </c>
      <c r="E2711" s="137">
        <v>8.2996346431946098</v>
      </c>
      <c r="F2711" s="137">
        <v>17.047232744466701</v>
      </c>
      <c r="G2711" s="137">
        <v>17.3562793036599</v>
      </c>
      <c r="H2711" s="137">
        <v>8.0882587910268704</v>
      </c>
      <c r="I2711" s="137">
        <v>22.670882326168801</v>
      </c>
      <c r="J2711" s="137">
        <v>27.3510983173265</v>
      </c>
      <c r="K2711" s="137">
        <v>14.5567313466979</v>
      </c>
      <c r="L2711" s="137">
        <v>32.919370837465102</v>
      </c>
      <c r="M2711" s="137">
        <v>53.469187278991001</v>
      </c>
      <c r="N2711" s="137">
        <v>10.1199866338465</v>
      </c>
      <c r="O2711" s="137">
        <v>8.4975067274032305</v>
      </c>
      <c r="P2711" s="137">
        <v>16.541143022365301</v>
      </c>
      <c r="Q2711" s="137">
        <v>17.3562793036599</v>
      </c>
      <c r="R2711" s="137">
        <v>7.8628483001294001</v>
      </c>
      <c r="S2711" s="137">
        <v>21.7092113249685</v>
      </c>
      <c r="T2711" s="137">
        <v>27.662411631507499</v>
      </c>
      <c r="U2711" s="137">
        <v>14.270027595912399</v>
      </c>
      <c r="V2711" s="1">
        <v>40730050</v>
      </c>
      <c r="W2711" s="1">
        <v>1864129</v>
      </c>
      <c r="X2711" s="1">
        <v>2142355</v>
      </c>
      <c r="Y2711" s="1">
        <v>20686427</v>
      </c>
      <c r="Z2711" s="1">
        <v>1510157</v>
      </c>
      <c r="AA2711" s="1">
        <v>0</v>
      </c>
      <c r="AB2711" s="1">
        <v>3317760</v>
      </c>
      <c r="AC2711" s="1">
        <v>6954932</v>
      </c>
      <c r="AD2711" s="1">
        <v>7376109</v>
      </c>
      <c r="AE2711" s="1">
        <v>517187</v>
      </c>
      <c r="AH2711" s="136">
        <f t="shared" si="42"/>
        <v>40532</v>
      </c>
      <c r="AI2711" s="177">
        <f>HLOOKUP(附加题模型!$E$2,历史数据!$B$3:$K$5000,ROW(A2709),)</f>
        <v>14.5567313466979</v>
      </c>
      <c r="AJ2711" s="177">
        <f>HLOOKUP(附加题模型!$E$2,历史数据!$L$3:$U$5000,ROW(A2709),)</f>
        <v>14.270027595912399</v>
      </c>
    </row>
    <row r="2712" spans="1:36" x14ac:dyDescent="0.2">
      <c r="A2712" s="148">
        <v>40533</v>
      </c>
      <c r="B2712" s="137">
        <v>32.429863464417302</v>
      </c>
      <c r="C2712" s="137">
        <v>53.6976880793286</v>
      </c>
      <c r="D2712" s="137">
        <v>10.1199866338465</v>
      </c>
      <c r="E2712" s="137">
        <v>8.4425422595674995</v>
      </c>
      <c r="F2712" s="137">
        <v>16.581097474110202</v>
      </c>
      <c r="G2712" s="137">
        <v>17.3562793036599</v>
      </c>
      <c r="H2712" s="137">
        <v>7.7965510969242597</v>
      </c>
      <c r="I2712" s="137">
        <v>21.688750239836601</v>
      </c>
      <c r="J2712" s="137">
        <v>27.506754974416999</v>
      </c>
      <c r="K2712" s="137">
        <v>14.1266757205197</v>
      </c>
      <c r="L2712" s="137">
        <v>31.267283453428799</v>
      </c>
      <c r="M2712" s="137">
        <v>55.221026748245698</v>
      </c>
      <c r="N2712" s="137">
        <v>10.1577948030887</v>
      </c>
      <c r="O2712" s="137">
        <v>8.4755209402689395</v>
      </c>
      <c r="P2712" s="137">
        <v>17.553322466568002</v>
      </c>
      <c r="Q2712" s="137">
        <v>17.3562793036599</v>
      </c>
      <c r="R2712" s="137">
        <v>7.9689238252576198</v>
      </c>
      <c r="S2712" s="137">
        <v>22.0775108573431</v>
      </c>
      <c r="T2712" s="137">
        <v>28.040434941584301</v>
      </c>
      <c r="U2712" s="137">
        <v>14.387315493960999</v>
      </c>
      <c r="V2712" s="1">
        <v>13752292</v>
      </c>
      <c r="W2712" s="1">
        <v>2576125</v>
      </c>
      <c r="X2712" s="1">
        <v>3667953</v>
      </c>
      <c r="Y2712" s="1">
        <v>12747872</v>
      </c>
      <c r="Z2712" s="1">
        <v>4367131</v>
      </c>
      <c r="AA2712" s="1">
        <v>0</v>
      </c>
      <c r="AB2712" s="1">
        <v>2015844</v>
      </c>
      <c r="AC2712" s="1">
        <v>4617358</v>
      </c>
      <c r="AD2712" s="1">
        <v>6968424</v>
      </c>
      <c r="AE2712" s="1">
        <v>474887</v>
      </c>
      <c r="AH2712" s="136">
        <f t="shared" si="42"/>
        <v>40533</v>
      </c>
      <c r="AI2712" s="177">
        <f>HLOOKUP(附加题模型!$E$2,历史数据!$B$3:$K$5000,ROW(A2710),)</f>
        <v>14.1266757205197</v>
      </c>
      <c r="AJ2712" s="177">
        <f>HLOOKUP(附加题模型!$E$2,历史数据!$L$3:$U$5000,ROW(A2710),)</f>
        <v>14.387315493960999</v>
      </c>
    </row>
    <row r="2713" spans="1:36" x14ac:dyDescent="0.2">
      <c r="A2713" s="148">
        <v>40534</v>
      </c>
      <c r="B2713" s="137">
        <v>30.747181869565502</v>
      </c>
      <c r="C2713" s="137">
        <v>55.221026748245698</v>
      </c>
      <c r="D2713" s="137">
        <v>10.1325893569272</v>
      </c>
      <c r="E2713" s="137">
        <v>8.4095635788660594</v>
      </c>
      <c r="F2713" s="137">
        <v>17.446777261915098</v>
      </c>
      <c r="G2713" s="137">
        <v>17.3562793036599</v>
      </c>
      <c r="H2713" s="137">
        <v>7.9556643846165898</v>
      </c>
      <c r="I2713" s="137">
        <v>22.057049772211201</v>
      </c>
      <c r="J2713" s="137">
        <v>27.684648296806099</v>
      </c>
      <c r="K2713" s="137">
        <v>14.2439636185683</v>
      </c>
      <c r="L2713" s="137">
        <v>29.706978701838899</v>
      </c>
      <c r="M2713" s="137">
        <v>55.3733606151374</v>
      </c>
      <c r="N2713" s="137">
        <v>10.094781187684999</v>
      </c>
      <c r="O2713" s="137">
        <v>8.34360621746319</v>
      </c>
      <c r="P2713" s="137">
        <v>18.032775887506201</v>
      </c>
      <c r="Q2713" s="137">
        <v>17.3562793036599</v>
      </c>
      <c r="R2713" s="137">
        <v>8.0484804691037901</v>
      </c>
      <c r="S2713" s="137">
        <v>21.545522643913198</v>
      </c>
      <c r="T2713" s="137">
        <v>27.973724945688399</v>
      </c>
      <c r="U2713" s="137">
        <v>14.3221555506007</v>
      </c>
      <c r="V2713" s="1">
        <v>12981727</v>
      </c>
      <c r="W2713" s="1">
        <v>2396258</v>
      </c>
      <c r="X2713" s="1">
        <v>1896916</v>
      </c>
      <c r="Y2713" s="1">
        <v>10393256</v>
      </c>
      <c r="Z2713" s="1">
        <v>16610014</v>
      </c>
      <c r="AA2713" s="1">
        <v>0</v>
      </c>
      <c r="AB2713" s="1">
        <v>3262703</v>
      </c>
      <c r="AC2713" s="1">
        <v>3521017</v>
      </c>
      <c r="AD2713" s="1">
        <v>8673897</v>
      </c>
      <c r="AE2713" s="1">
        <v>298600</v>
      </c>
      <c r="AH2713" s="136">
        <f t="shared" si="42"/>
        <v>40534</v>
      </c>
      <c r="AI2713" s="177">
        <f>HLOOKUP(附加题模型!$E$2,历史数据!$B$3:$K$5000,ROW(A2711),)</f>
        <v>14.2439636185683</v>
      </c>
      <c r="AJ2713" s="177">
        <f>HLOOKUP(附加题模型!$E$2,历史数据!$L$3:$U$5000,ROW(A2711),)</f>
        <v>14.3221555506007</v>
      </c>
    </row>
    <row r="2714" spans="1:36" x14ac:dyDescent="0.2">
      <c r="A2714" s="148">
        <v>40535</v>
      </c>
      <c r="B2714" s="137">
        <v>29.095094485529099</v>
      </c>
      <c r="C2714" s="137">
        <v>55.601861415475</v>
      </c>
      <c r="D2714" s="137">
        <v>10.0065621261197</v>
      </c>
      <c r="E2714" s="137">
        <v>8.34360621746319</v>
      </c>
      <c r="F2714" s="137">
        <v>17.8596399299452</v>
      </c>
      <c r="G2714" s="137">
        <v>17.3562793036599</v>
      </c>
      <c r="H2714" s="137">
        <v>8.0484804691037901</v>
      </c>
      <c r="I2714" s="137">
        <v>21.381833962857801</v>
      </c>
      <c r="J2714" s="137">
        <v>27.706884962104699</v>
      </c>
      <c r="K2714" s="137">
        <v>14.2048676525521</v>
      </c>
      <c r="L2714" s="137">
        <v>29.890543966731801</v>
      </c>
      <c r="M2714" s="137">
        <v>55.068692881354004</v>
      </c>
      <c r="N2714" s="137">
        <v>9.7923158337468301</v>
      </c>
      <c r="O2714" s="137">
        <v>8.34360621746319</v>
      </c>
      <c r="P2714" s="137">
        <v>18.285820748556802</v>
      </c>
      <c r="Q2714" s="137">
        <v>17.3562793036599</v>
      </c>
      <c r="R2714" s="137">
        <v>7.8628483001294001</v>
      </c>
      <c r="S2714" s="137">
        <v>20.931690089955499</v>
      </c>
      <c r="T2714" s="137">
        <v>28.018198276285698</v>
      </c>
      <c r="U2714" s="137">
        <v>14.191835663879999</v>
      </c>
      <c r="V2714" s="1">
        <v>11625373</v>
      </c>
      <c r="W2714" s="1">
        <v>2582569</v>
      </c>
      <c r="X2714" s="1">
        <v>1431418</v>
      </c>
      <c r="Y2714" s="1">
        <v>0</v>
      </c>
      <c r="Z2714" s="1">
        <v>8341351</v>
      </c>
      <c r="AA2714" s="1">
        <v>0</v>
      </c>
      <c r="AB2714" s="1">
        <v>3148276</v>
      </c>
      <c r="AC2714" s="1">
        <v>5076461</v>
      </c>
      <c r="AD2714" s="1">
        <v>5962457</v>
      </c>
      <c r="AE2714" s="1">
        <v>303982</v>
      </c>
      <c r="AH2714" s="136">
        <f t="shared" si="42"/>
        <v>40535</v>
      </c>
      <c r="AI2714" s="177">
        <f>HLOOKUP(附加题模型!$E$2,历史数据!$B$3:$K$5000,ROW(A2712),)</f>
        <v>14.2048676525521</v>
      </c>
      <c r="AJ2714" s="177">
        <f>HLOOKUP(附加题模型!$E$2,历史数据!$L$3:$U$5000,ROW(A2712),)</f>
        <v>14.191835663879999</v>
      </c>
    </row>
    <row r="2715" spans="1:36" x14ac:dyDescent="0.2">
      <c r="A2715" s="148">
        <v>40536</v>
      </c>
      <c r="B2715" s="137">
        <v>29.890543966731801</v>
      </c>
      <c r="C2715" s="137">
        <v>54.840192081016397</v>
      </c>
      <c r="D2715" s="137">
        <v>9.7671103875853191</v>
      </c>
      <c r="E2715" s="137">
        <v>8.1347412396874397</v>
      </c>
      <c r="F2715" s="137">
        <v>18.285820748556802</v>
      </c>
      <c r="G2715" s="137">
        <v>17.3562793036599</v>
      </c>
      <c r="H2715" s="137">
        <v>7.8628483001294001</v>
      </c>
      <c r="I2715" s="137">
        <v>20.9112290048236</v>
      </c>
      <c r="J2715" s="137">
        <v>28.040434941584301</v>
      </c>
      <c r="K2715" s="137">
        <v>14.0745477658315</v>
      </c>
      <c r="L2715" s="137">
        <v>28.483210269219398</v>
      </c>
      <c r="M2715" s="137">
        <v>54.764025147570599</v>
      </c>
      <c r="N2715" s="137">
        <v>9.4772477567279498</v>
      </c>
      <c r="O2715" s="137">
        <v>7.6620468163001902</v>
      </c>
      <c r="P2715" s="137">
        <v>18.672047115423702</v>
      </c>
      <c r="Q2715" s="137">
        <v>17.3562793036599</v>
      </c>
      <c r="R2715" s="137">
        <v>7.69047557179604</v>
      </c>
      <c r="S2715" s="137">
        <v>19.785869322567901</v>
      </c>
      <c r="T2715" s="137">
        <v>27.973724945688399</v>
      </c>
      <c r="U2715" s="137">
        <v>13.9963558337991</v>
      </c>
      <c r="V2715" s="1">
        <v>7249605</v>
      </c>
      <c r="W2715" s="1">
        <v>3067768</v>
      </c>
      <c r="X2715" s="1">
        <v>1812176</v>
      </c>
      <c r="Y2715" s="1">
        <v>6482643</v>
      </c>
      <c r="Z2715" s="1">
        <v>4959490</v>
      </c>
      <c r="AA2715" s="1">
        <v>0</v>
      </c>
      <c r="AB2715" s="1">
        <v>2400741</v>
      </c>
      <c r="AC2715" s="1">
        <v>5637461</v>
      </c>
      <c r="AD2715" s="1">
        <v>5744918</v>
      </c>
      <c r="AE2715" s="1">
        <v>676123</v>
      </c>
      <c r="AH2715" s="136">
        <f t="shared" si="42"/>
        <v>40536</v>
      </c>
      <c r="AI2715" s="177">
        <f>HLOOKUP(附加题模型!$E$2,历史数据!$B$3:$K$5000,ROW(A2713),)</f>
        <v>14.0745477658315</v>
      </c>
      <c r="AJ2715" s="177">
        <f>HLOOKUP(附加题模型!$E$2,历史数据!$L$3:$U$5000,ROW(A2713),)</f>
        <v>13.9963558337991</v>
      </c>
    </row>
    <row r="2716" spans="1:36" x14ac:dyDescent="0.2">
      <c r="A2716" s="148">
        <v>40539</v>
      </c>
      <c r="B2716" s="137">
        <v>28.697369744927801</v>
      </c>
      <c r="C2716" s="137">
        <v>54.230856613449603</v>
      </c>
      <c r="D2716" s="137">
        <v>9.4772477567279498</v>
      </c>
      <c r="E2716" s="137">
        <v>7.6840326034344804</v>
      </c>
      <c r="F2716" s="137">
        <v>18.6054563625156</v>
      </c>
      <c r="G2716" s="137">
        <v>17.3562793036599</v>
      </c>
      <c r="H2716" s="137">
        <v>7.7169944530780903</v>
      </c>
      <c r="I2716" s="137">
        <v>19.724486067172201</v>
      </c>
      <c r="J2716" s="137">
        <v>27.7958316232993</v>
      </c>
      <c r="K2716" s="137">
        <v>13.501140264260499</v>
      </c>
      <c r="L2716" s="137">
        <v>27.5653839447547</v>
      </c>
      <c r="M2716" s="137">
        <v>52.936018744869997</v>
      </c>
      <c r="N2716" s="137">
        <v>9.1495769566283105</v>
      </c>
      <c r="O2716" s="137">
        <v>7.3542457964201304</v>
      </c>
      <c r="P2716" s="137">
        <v>18.419002254373002</v>
      </c>
      <c r="Q2716" s="137">
        <v>17.3562793036599</v>
      </c>
      <c r="R2716" s="137">
        <v>7.69047557179604</v>
      </c>
      <c r="S2716" s="137">
        <v>18.619587470048401</v>
      </c>
      <c r="T2716" s="137">
        <v>27.7958316232993</v>
      </c>
      <c r="U2716" s="137">
        <v>13.787844015046</v>
      </c>
      <c r="V2716" s="1">
        <v>5113557</v>
      </c>
      <c r="W2716" s="1">
        <v>2668654</v>
      </c>
      <c r="X2716" s="1">
        <v>1270607</v>
      </c>
      <c r="Y2716" s="1">
        <v>3883022</v>
      </c>
      <c r="Z2716" s="1">
        <v>2542810</v>
      </c>
      <c r="AA2716" s="1">
        <v>0</v>
      </c>
      <c r="AB2716" s="1">
        <v>2440542</v>
      </c>
      <c r="AC2716" s="1">
        <v>5124675</v>
      </c>
      <c r="AD2716" s="1">
        <v>9771619</v>
      </c>
      <c r="AE2716" s="1">
        <v>493801</v>
      </c>
      <c r="AH2716" s="136">
        <f t="shared" si="42"/>
        <v>40539</v>
      </c>
      <c r="AI2716" s="177">
        <f>HLOOKUP(附加题模型!$E$2,历史数据!$B$3:$K$5000,ROW(A2714),)</f>
        <v>13.501140264260499</v>
      </c>
      <c r="AJ2716" s="177">
        <f>HLOOKUP(附加题模型!$E$2,历史数据!$L$3:$U$5000,ROW(A2714),)</f>
        <v>13.787844015046</v>
      </c>
    </row>
    <row r="2717" spans="1:36" x14ac:dyDescent="0.2">
      <c r="A2717" s="148">
        <v>40540</v>
      </c>
      <c r="B2717" s="137">
        <v>27.259441836599802</v>
      </c>
      <c r="C2717" s="137">
        <v>52.174349410411502</v>
      </c>
      <c r="D2717" s="137">
        <v>9.0487551719822701</v>
      </c>
      <c r="E2717" s="137">
        <v>7.26630264788297</v>
      </c>
      <c r="F2717" s="137">
        <v>18.419002254373002</v>
      </c>
      <c r="G2717" s="137">
        <v>17.3562793036599</v>
      </c>
      <c r="H2717" s="137">
        <v>7.53136228410371</v>
      </c>
      <c r="I2717" s="137">
        <v>19.172036768610301</v>
      </c>
      <c r="J2717" s="137">
        <v>27.462281643819701</v>
      </c>
      <c r="K2717" s="137">
        <v>13.787844015046</v>
      </c>
      <c r="L2717" s="137">
        <v>26.188644458057802</v>
      </c>
      <c r="M2717" s="137">
        <v>50.3463430077109</v>
      </c>
      <c r="N2717" s="137">
        <v>9.1495769566283105</v>
      </c>
      <c r="O2717" s="137">
        <v>7.1563737122115096</v>
      </c>
      <c r="P2717" s="137">
        <v>18.032775887506201</v>
      </c>
      <c r="Q2717" s="137">
        <v>17.3562793036599</v>
      </c>
      <c r="R2717" s="137">
        <v>7.4650650808985697</v>
      </c>
      <c r="S2717" s="137">
        <v>20.4815462170533</v>
      </c>
      <c r="T2717" s="137">
        <v>27.306624986729201</v>
      </c>
      <c r="U2717" s="137">
        <v>13.7096520830136</v>
      </c>
      <c r="V2717" s="1">
        <v>6692700</v>
      </c>
      <c r="W2717" s="1">
        <v>2963862</v>
      </c>
      <c r="X2717" s="1">
        <v>1607455</v>
      </c>
      <c r="Y2717" s="1">
        <v>3282909</v>
      </c>
      <c r="Z2717" s="1">
        <v>1938266</v>
      </c>
      <c r="AA2717" s="1">
        <v>0</v>
      </c>
      <c r="AB2717" s="1">
        <v>1939710</v>
      </c>
      <c r="AC2717" s="1">
        <v>9135062</v>
      </c>
      <c r="AD2717" s="1">
        <v>5397711</v>
      </c>
      <c r="AE2717" s="1">
        <v>371552</v>
      </c>
      <c r="AH2717" s="136">
        <f t="shared" si="42"/>
        <v>40540</v>
      </c>
      <c r="AI2717" s="177">
        <f>HLOOKUP(附加题模型!$E$2,历史数据!$B$3:$K$5000,ROW(A2715),)</f>
        <v>13.787844015046</v>
      </c>
      <c r="AJ2717" s="177">
        <f>HLOOKUP(附加题模型!$E$2,历史数据!$L$3:$U$5000,ROW(A2715),)</f>
        <v>13.7096520830136</v>
      </c>
    </row>
    <row r="2718" spans="1:36" x14ac:dyDescent="0.2">
      <c r="A2718" s="148">
        <v>40541</v>
      </c>
      <c r="B2718" s="137">
        <v>26.188644458057802</v>
      </c>
      <c r="C2718" s="137">
        <v>49.737007540144099</v>
      </c>
      <c r="D2718" s="137">
        <v>9.1621796797090695</v>
      </c>
      <c r="E2718" s="137">
        <v>7.1673666057786596</v>
      </c>
      <c r="F2718" s="137">
        <v>18.059412188669398</v>
      </c>
      <c r="G2718" s="137">
        <v>17.3562793036599</v>
      </c>
      <c r="H2718" s="137">
        <v>7.4518056402575397</v>
      </c>
      <c r="I2718" s="137">
        <v>21.4636783033855</v>
      </c>
      <c r="J2718" s="137">
        <v>27.1732049949374</v>
      </c>
      <c r="K2718" s="137">
        <v>13.5272042416047</v>
      </c>
      <c r="L2718" s="137">
        <v>24.995470236253698</v>
      </c>
      <c r="M2718" s="137">
        <v>50.879511541831903</v>
      </c>
      <c r="N2718" s="137">
        <v>9.01094700274</v>
      </c>
      <c r="O2718" s="137">
        <v>7.2443168607486799</v>
      </c>
      <c r="P2718" s="137">
        <v>18.818546771821399</v>
      </c>
      <c r="Q2718" s="137">
        <v>17.3562793036599</v>
      </c>
      <c r="R2718" s="137">
        <v>7.4915839621806199</v>
      </c>
      <c r="S2718" s="137">
        <v>22.527654730245398</v>
      </c>
      <c r="T2718" s="137">
        <v>28.373984921063901</v>
      </c>
      <c r="U2718" s="137">
        <v>13.931195890438699</v>
      </c>
      <c r="V2718" s="1">
        <v>10641041</v>
      </c>
      <c r="W2718" s="1">
        <v>1057907</v>
      </c>
      <c r="X2718" s="1">
        <v>1359095</v>
      </c>
      <c r="Y2718" s="1">
        <v>1986820</v>
      </c>
      <c r="Z2718" s="1">
        <v>3141994</v>
      </c>
      <c r="AA2718" s="1">
        <v>0</v>
      </c>
      <c r="AB2718" s="1">
        <v>1372954</v>
      </c>
      <c r="AC2718" s="1">
        <v>19195196</v>
      </c>
      <c r="AD2718" s="1">
        <v>4801398</v>
      </c>
      <c r="AE2718" s="1">
        <v>353702</v>
      </c>
      <c r="AH2718" s="136">
        <f t="shared" si="42"/>
        <v>40541</v>
      </c>
      <c r="AI2718" s="177">
        <f>HLOOKUP(附加题模型!$E$2,历史数据!$B$3:$K$5000,ROW(A2716),)</f>
        <v>13.5272042416047</v>
      </c>
      <c r="AJ2718" s="177">
        <f>HLOOKUP(附加题模型!$E$2,历史数据!$L$3:$U$5000,ROW(A2716),)</f>
        <v>13.931195890438699</v>
      </c>
    </row>
    <row r="2719" spans="1:36" x14ac:dyDescent="0.2">
      <c r="A2719" s="148">
        <v>40542</v>
      </c>
      <c r="B2719" s="137">
        <v>25.0566586578847</v>
      </c>
      <c r="C2719" s="137">
        <v>50.498676874602602</v>
      </c>
      <c r="D2719" s="137">
        <v>9.0361524489015093</v>
      </c>
      <c r="E2719" s="137">
        <v>7.25530975431582</v>
      </c>
      <c r="F2719" s="137">
        <v>19.031637181127302</v>
      </c>
      <c r="G2719" s="137">
        <v>17.3562793036599</v>
      </c>
      <c r="H2719" s="137">
        <v>7.4650650808985697</v>
      </c>
      <c r="I2719" s="137">
        <v>23.530247901709501</v>
      </c>
      <c r="J2719" s="137">
        <v>28.2405649292721</v>
      </c>
      <c r="K2719" s="137">
        <v>13.7487480490298</v>
      </c>
      <c r="L2719" s="137">
        <v>25.484977609301499</v>
      </c>
      <c r="M2719" s="137">
        <v>51.260346209061197</v>
      </c>
      <c r="N2719" s="137">
        <v>9.2125905720320898</v>
      </c>
      <c r="O2719" s="137">
        <v>7.1783594993458104</v>
      </c>
      <c r="P2719" s="137">
        <v>18.805228621239799</v>
      </c>
      <c r="Q2719" s="137">
        <v>17.3562793036599</v>
      </c>
      <c r="R2719" s="137">
        <v>7.51810284346268</v>
      </c>
      <c r="S2719" s="137">
        <v>24.144080455667201</v>
      </c>
      <c r="T2719" s="137">
        <v>28.8854282229326</v>
      </c>
      <c r="U2719" s="137">
        <v>14.009387822471099</v>
      </c>
      <c r="V2719" s="1">
        <v>7601852</v>
      </c>
      <c r="W2719" s="1">
        <v>684103</v>
      </c>
      <c r="X2719" s="1">
        <v>1020390</v>
      </c>
      <c r="Y2719" s="1">
        <v>2637280</v>
      </c>
      <c r="Z2719" s="1">
        <v>1523345</v>
      </c>
      <c r="AA2719" s="1">
        <v>0</v>
      </c>
      <c r="AB2719" s="1">
        <v>986608</v>
      </c>
      <c r="AC2719" s="1">
        <v>29994385</v>
      </c>
      <c r="AD2719" s="1">
        <v>10955201</v>
      </c>
      <c r="AE2719" s="1">
        <v>262094</v>
      </c>
      <c r="AH2719" s="136">
        <f t="shared" si="42"/>
        <v>40542</v>
      </c>
      <c r="AI2719" s="177">
        <f>HLOOKUP(附加题模型!$E$2,历史数据!$B$3:$K$5000,ROW(A2717),)</f>
        <v>13.7487480490298</v>
      </c>
      <c r="AJ2719" s="177">
        <f>HLOOKUP(附加题模型!$E$2,历史数据!$L$3:$U$5000,ROW(A2717),)</f>
        <v>14.009387822471099</v>
      </c>
    </row>
    <row r="2720" spans="1:36" x14ac:dyDescent="0.2">
      <c r="A2720" s="148">
        <v>40543</v>
      </c>
      <c r="B2720" s="137">
        <v>25.484977609301499</v>
      </c>
      <c r="C2720" s="137">
        <v>51.260346209061197</v>
      </c>
      <c r="D2720" s="137">
        <v>9.1243715104667995</v>
      </c>
      <c r="E2720" s="137">
        <v>7.1783594993458104</v>
      </c>
      <c r="F2720" s="137">
        <v>18.765274169495001</v>
      </c>
      <c r="G2720" s="137">
        <v>17.3562793036599</v>
      </c>
      <c r="H2720" s="137">
        <v>7.51810284346268</v>
      </c>
      <c r="I2720" s="137">
        <v>23.632553327369099</v>
      </c>
      <c r="J2720" s="137">
        <v>28.7075349005435</v>
      </c>
      <c r="K2720" s="137">
        <v>14.0224198111432</v>
      </c>
      <c r="L2720" s="137">
        <v>25.484977609301499</v>
      </c>
      <c r="M2720" s="137">
        <v>51.717347809736303</v>
      </c>
      <c r="N2720" s="137">
        <v>9.3260150797588892</v>
      </c>
      <c r="O2720" s="137">
        <v>7.2992813285844003</v>
      </c>
      <c r="P2720" s="137">
        <v>18.898455675311101</v>
      </c>
      <c r="Q2720" s="137">
        <v>17.3562793036599</v>
      </c>
      <c r="R2720" s="137">
        <v>7.5578811653857603</v>
      </c>
      <c r="S2720" s="137">
        <v>24.000852859743699</v>
      </c>
      <c r="T2720" s="137">
        <v>29.063321545321699</v>
      </c>
      <c r="U2720" s="137">
        <v>14.1397077091918</v>
      </c>
      <c r="V2720" s="1">
        <v>0</v>
      </c>
      <c r="W2720" s="1">
        <v>1370666</v>
      </c>
      <c r="X2720" s="1">
        <v>838608</v>
      </c>
      <c r="Y2720" s="1">
        <v>2425414</v>
      </c>
      <c r="Z2720" s="1">
        <v>1969715</v>
      </c>
      <c r="AA2720" s="1">
        <v>0</v>
      </c>
      <c r="AB2720" s="1">
        <v>1203150</v>
      </c>
      <c r="AC2720" s="1">
        <v>22251775</v>
      </c>
      <c r="AD2720" s="1">
        <v>7517218</v>
      </c>
      <c r="AE2720" s="1">
        <v>638600</v>
      </c>
      <c r="AH2720" s="136">
        <f t="shared" si="42"/>
        <v>40543</v>
      </c>
      <c r="AI2720" s="177">
        <f>HLOOKUP(附加题模型!$E$2,历史数据!$B$3:$K$5000,ROW(A2718),)</f>
        <v>14.0224198111432</v>
      </c>
      <c r="AJ2720" s="177">
        <f>HLOOKUP(附加题模型!$E$2,历史数据!$L$3:$U$5000,ROW(A2718),)</f>
        <v>14.1397077091918</v>
      </c>
    </row>
    <row r="2721" spans="1:36" x14ac:dyDescent="0.2">
      <c r="A2721" s="148">
        <v>40547</v>
      </c>
      <c r="B2721" s="137">
        <v>25.484977609301499</v>
      </c>
      <c r="C2721" s="137">
        <v>51.869681676627998</v>
      </c>
      <c r="D2721" s="137">
        <v>9.3008096335973693</v>
      </c>
      <c r="E2721" s="137">
        <v>7.25530975431582</v>
      </c>
      <c r="F2721" s="137">
        <v>19.0982279340353</v>
      </c>
      <c r="G2721" s="137">
        <v>17.3562793036599</v>
      </c>
      <c r="H2721" s="137">
        <v>7.6241783685908997</v>
      </c>
      <c r="I2721" s="137">
        <v>23.7348587530287</v>
      </c>
      <c r="J2721" s="137">
        <v>29.241214867710902</v>
      </c>
      <c r="K2721" s="137">
        <v>14.1397077091918</v>
      </c>
      <c r="L2721" s="137">
        <v>25.484977609301499</v>
      </c>
      <c r="M2721" s="137">
        <v>52.250516343857299</v>
      </c>
      <c r="N2721" s="137">
        <v>9.2503987412743491</v>
      </c>
      <c r="O2721" s="137">
        <v>7.4092102642558499</v>
      </c>
      <c r="P2721" s="137">
        <v>19.005000879964001</v>
      </c>
      <c r="Q2721" s="137">
        <v>17.3562793036599</v>
      </c>
      <c r="R2721" s="137">
        <v>7.6506972498729597</v>
      </c>
      <c r="S2721" s="137">
        <v>24.512379988041801</v>
      </c>
      <c r="T2721" s="137">
        <v>29.441344855398601</v>
      </c>
      <c r="U2721" s="137">
        <v>13.9963558337991</v>
      </c>
      <c r="V2721" s="1">
        <v>0</v>
      </c>
      <c r="W2721" s="1">
        <v>1484194</v>
      </c>
      <c r="X2721" s="1">
        <v>1493508</v>
      </c>
      <c r="Y2721" s="1">
        <v>2914965</v>
      </c>
      <c r="Z2721" s="1">
        <v>2105843</v>
      </c>
      <c r="AA2721" s="1">
        <v>0</v>
      </c>
      <c r="AB2721" s="1">
        <v>1476574</v>
      </c>
      <c r="AC2721" s="1">
        <v>23073464</v>
      </c>
      <c r="AD2721" s="1">
        <v>5032569</v>
      </c>
      <c r="AE2721" s="1">
        <v>625092</v>
      </c>
      <c r="AH2721" s="136">
        <f t="shared" si="42"/>
        <v>40547</v>
      </c>
      <c r="AI2721" s="177">
        <f>HLOOKUP(附加题模型!$E$2,历史数据!$B$3:$K$5000,ROW(A2719),)</f>
        <v>14.1397077091918</v>
      </c>
      <c r="AJ2721" s="177">
        <f>HLOOKUP(附加题模型!$E$2,历史数据!$L$3:$U$5000,ROW(A2719),)</f>
        <v>13.9963558337991</v>
      </c>
    </row>
    <row r="2722" spans="1:36" x14ac:dyDescent="0.2">
      <c r="A2722" s="148">
        <v>40548</v>
      </c>
      <c r="B2722" s="137">
        <v>26.158050247242301</v>
      </c>
      <c r="C2722" s="137">
        <v>52.174349410411502</v>
      </c>
      <c r="D2722" s="137">
        <v>9.26300146435511</v>
      </c>
      <c r="E2722" s="137">
        <v>7.3872244771215598</v>
      </c>
      <c r="F2722" s="137">
        <v>19.031637181127302</v>
      </c>
      <c r="G2722" s="137">
        <v>17.3562793036599</v>
      </c>
      <c r="H2722" s="137">
        <v>7.6241783685908997</v>
      </c>
      <c r="I2722" s="137">
        <v>24.041775030007599</v>
      </c>
      <c r="J2722" s="137">
        <v>29.241214867710902</v>
      </c>
      <c r="K2722" s="137">
        <v>14.0745477658315</v>
      </c>
      <c r="L2722" s="137">
        <v>26.769934463552001</v>
      </c>
      <c r="M2722" s="137">
        <v>52.8598518114242</v>
      </c>
      <c r="N2722" s="137">
        <v>9.1747824027898197</v>
      </c>
      <c r="O2722" s="137">
        <v>7.3542457964201304</v>
      </c>
      <c r="P2722" s="137">
        <v>19.364590945667601</v>
      </c>
      <c r="Q2722" s="137">
        <v>17.3562793036599</v>
      </c>
      <c r="R2722" s="137">
        <v>7.6241783685908997</v>
      </c>
      <c r="S2722" s="137">
        <v>23.325637050390299</v>
      </c>
      <c r="T2722" s="137">
        <v>29.1745048718149</v>
      </c>
      <c r="U2722" s="137">
        <v>13.9181639017667</v>
      </c>
      <c r="V2722" s="1">
        <v>5422676</v>
      </c>
      <c r="W2722" s="1">
        <v>1564912</v>
      </c>
      <c r="X2722" s="1">
        <v>821621</v>
      </c>
      <c r="Y2722" s="1">
        <v>2009704</v>
      </c>
      <c r="Z2722" s="1">
        <v>1959828</v>
      </c>
      <c r="AA2722" s="1">
        <v>0</v>
      </c>
      <c r="AB2722" s="1">
        <v>2127984</v>
      </c>
      <c r="AC2722" s="1">
        <v>14993819</v>
      </c>
      <c r="AD2722" s="1">
        <v>3385034</v>
      </c>
      <c r="AE2722" s="1">
        <v>457602</v>
      </c>
      <c r="AH2722" s="136">
        <f t="shared" si="42"/>
        <v>40548</v>
      </c>
      <c r="AI2722" s="177">
        <f>HLOOKUP(附加题模型!$E$2,历史数据!$B$3:$K$5000,ROW(A2720),)</f>
        <v>14.0745477658315</v>
      </c>
      <c r="AJ2722" s="177">
        <f>HLOOKUP(附加题模型!$E$2,历史数据!$L$3:$U$5000,ROW(A2720),)</f>
        <v>13.9181639017667</v>
      </c>
    </row>
    <row r="2723" spans="1:36" x14ac:dyDescent="0.2">
      <c r="A2723" s="148">
        <v>40549</v>
      </c>
      <c r="B2723" s="137">
        <v>26.922905517629498</v>
      </c>
      <c r="C2723" s="137">
        <v>52.326683277303196</v>
      </c>
      <c r="D2723" s="137">
        <v>9.1999878489513307</v>
      </c>
      <c r="E2723" s="137">
        <v>7.3872244771215598</v>
      </c>
      <c r="F2723" s="137">
        <v>19.364590945667601</v>
      </c>
      <c r="G2723" s="137">
        <v>17.3562793036599</v>
      </c>
      <c r="H2723" s="137">
        <v>7.5844000466678203</v>
      </c>
      <c r="I2723" s="137">
        <v>23.202870539598798</v>
      </c>
      <c r="J2723" s="137">
        <v>29.1522682065163</v>
      </c>
      <c r="K2723" s="137">
        <v>13.853003958406299</v>
      </c>
      <c r="L2723" s="137">
        <v>28.116079739433498</v>
      </c>
      <c r="M2723" s="137">
        <v>52.936018744869997</v>
      </c>
      <c r="N2723" s="137">
        <v>9.3008096335973693</v>
      </c>
      <c r="O2723" s="137">
        <v>7.4311960513901401</v>
      </c>
      <c r="P2723" s="137">
        <v>18.831864922403</v>
      </c>
      <c r="Q2723" s="137">
        <v>17.3562793036599</v>
      </c>
      <c r="R2723" s="137">
        <v>7.69047557179604</v>
      </c>
      <c r="S2723" s="137">
        <v>23.366559220654199</v>
      </c>
      <c r="T2723" s="137">
        <v>29.1745048718149</v>
      </c>
      <c r="U2723" s="137">
        <v>13.931195890438699</v>
      </c>
      <c r="V2723" s="1">
        <v>9954852</v>
      </c>
      <c r="W2723" s="1">
        <v>1360304</v>
      </c>
      <c r="X2723" s="1">
        <v>1133511</v>
      </c>
      <c r="Y2723" s="1">
        <v>2194233</v>
      </c>
      <c r="Z2723" s="1">
        <v>2393586</v>
      </c>
      <c r="AA2723" s="1">
        <v>0</v>
      </c>
      <c r="AB2723" s="1">
        <v>1869173</v>
      </c>
      <c r="AC2723" s="1">
        <v>10118812</v>
      </c>
      <c r="AD2723" s="1">
        <v>3044011</v>
      </c>
      <c r="AE2723" s="1">
        <v>689809</v>
      </c>
      <c r="AH2723" s="136">
        <f t="shared" si="42"/>
        <v>40549</v>
      </c>
      <c r="AI2723" s="177">
        <f>HLOOKUP(附加题模型!$E$2,历史数据!$B$3:$K$5000,ROW(A2721),)</f>
        <v>13.853003958406299</v>
      </c>
      <c r="AJ2723" s="177">
        <f>HLOOKUP(附加题模型!$E$2,历史数据!$L$3:$U$5000,ROW(A2721),)</f>
        <v>13.931195890438699</v>
      </c>
    </row>
    <row r="2724" spans="1:36" x14ac:dyDescent="0.2">
      <c r="A2724" s="148">
        <v>40550</v>
      </c>
      <c r="B2724" s="137">
        <v>28.574992901665802</v>
      </c>
      <c r="C2724" s="137">
        <v>52.8598518114242</v>
      </c>
      <c r="D2724" s="137">
        <v>9.3008096335973693</v>
      </c>
      <c r="E2724" s="137">
        <v>7.4641747320915801</v>
      </c>
      <c r="F2724" s="137">
        <v>18.911773825892698</v>
      </c>
      <c r="G2724" s="137">
        <v>17.3562793036599</v>
      </c>
      <c r="H2724" s="137">
        <v>7.7567727750011803</v>
      </c>
      <c r="I2724" s="137">
        <v>23.141487284202999</v>
      </c>
      <c r="J2724" s="137">
        <v>29.107794875919001</v>
      </c>
      <c r="K2724" s="137">
        <v>13.8399719697343</v>
      </c>
      <c r="L2724" s="137">
        <v>27.657166577201199</v>
      </c>
      <c r="M2724" s="137">
        <v>54.383190480341298</v>
      </c>
      <c r="N2724" s="137">
        <v>9.3134123566781302</v>
      </c>
      <c r="O2724" s="137">
        <v>7.4202031578229999</v>
      </c>
      <c r="P2724" s="137">
        <v>18.885137524729501</v>
      </c>
      <c r="Q2724" s="137">
        <v>17.3562793036599</v>
      </c>
      <c r="R2724" s="137">
        <v>7.6506972498729597</v>
      </c>
      <c r="S2724" s="137">
        <v>22.629960155905</v>
      </c>
      <c r="T2724" s="137">
        <v>29.085558210620398</v>
      </c>
      <c r="U2724" s="137">
        <v>13.9051319130946</v>
      </c>
      <c r="V2724" s="1">
        <v>8828013</v>
      </c>
      <c r="W2724" s="1">
        <v>2356790</v>
      </c>
      <c r="X2724" s="1">
        <v>1047035</v>
      </c>
      <c r="Y2724" s="1">
        <v>2182732</v>
      </c>
      <c r="Z2724" s="1">
        <v>2552281</v>
      </c>
      <c r="AA2724" s="1">
        <v>0</v>
      </c>
      <c r="AB2724" s="1">
        <v>1696019</v>
      </c>
      <c r="AC2724" s="1">
        <v>13448432</v>
      </c>
      <c r="AD2724" s="1">
        <v>3589455</v>
      </c>
      <c r="AE2724" s="1">
        <v>386476</v>
      </c>
      <c r="AH2724" s="136">
        <f t="shared" si="42"/>
        <v>40550</v>
      </c>
      <c r="AI2724" s="177">
        <f>HLOOKUP(附加题模型!$E$2,历史数据!$B$3:$K$5000,ROW(A2722),)</f>
        <v>13.8399719697343</v>
      </c>
      <c r="AJ2724" s="177">
        <f>HLOOKUP(附加题模型!$E$2,历史数据!$L$3:$U$5000,ROW(A2722),)</f>
        <v>13.9051319130946</v>
      </c>
    </row>
    <row r="2725" spans="1:36" x14ac:dyDescent="0.2">
      <c r="A2725" s="148">
        <v>40553</v>
      </c>
      <c r="B2725" s="137">
        <v>27.381818679861802</v>
      </c>
      <c r="C2725" s="137">
        <v>54.383190480341298</v>
      </c>
      <c r="D2725" s="137">
        <v>9.3260150797588892</v>
      </c>
      <c r="E2725" s="137">
        <v>7.4202031578229999</v>
      </c>
      <c r="F2725" s="137">
        <v>18.7519560189134</v>
      </c>
      <c r="G2725" s="137">
        <v>17.3562793036599</v>
      </c>
      <c r="H2725" s="137">
        <v>7.6241783685908997</v>
      </c>
      <c r="I2725" s="137">
        <v>22.5685769005092</v>
      </c>
      <c r="J2725" s="137">
        <v>29.063321545321699</v>
      </c>
      <c r="K2725" s="137">
        <v>13.931195890438699</v>
      </c>
      <c r="L2725" s="137">
        <v>26.311021301319698</v>
      </c>
      <c r="M2725" s="137">
        <v>54.383190480341298</v>
      </c>
      <c r="N2725" s="137">
        <v>9.1495769566283105</v>
      </c>
      <c r="O2725" s="137">
        <v>7.1453808186443704</v>
      </c>
      <c r="P2725" s="137">
        <v>18.8585012235663</v>
      </c>
      <c r="Q2725" s="137">
        <v>17.3562793036599</v>
      </c>
      <c r="R2725" s="137">
        <v>7.4252867589754903</v>
      </c>
      <c r="S2725" s="137">
        <v>21.9547443465516</v>
      </c>
      <c r="T2725" s="137">
        <v>29.107794875919001</v>
      </c>
      <c r="U2725" s="137">
        <v>13.787844015046</v>
      </c>
      <c r="V2725" s="1">
        <v>4379841</v>
      </c>
      <c r="W2725" s="1">
        <v>0</v>
      </c>
      <c r="X2725" s="1">
        <v>781205</v>
      </c>
      <c r="Y2725" s="1">
        <v>2145359</v>
      </c>
      <c r="Z2725" s="1">
        <v>3564695</v>
      </c>
      <c r="AA2725" s="1">
        <v>0</v>
      </c>
      <c r="AB2725" s="1">
        <v>2139068</v>
      </c>
      <c r="AC2725" s="1">
        <v>9880703</v>
      </c>
      <c r="AD2725" s="1">
        <v>5202266</v>
      </c>
      <c r="AE2725" s="1">
        <v>460799</v>
      </c>
      <c r="AH2725" s="136">
        <f t="shared" si="42"/>
        <v>40553</v>
      </c>
      <c r="AI2725" s="177">
        <f>HLOOKUP(附加题模型!$E$2,历史数据!$B$3:$K$5000,ROW(A2723),)</f>
        <v>13.931195890438699</v>
      </c>
      <c r="AJ2725" s="177">
        <f>HLOOKUP(附加题模型!$E$2,历史数据!$L$3:$U$5000,ROW(A2723),)</f>
        <v>13.787844015046</v>
      </c>
    </row>
    <row r="2726" spans="1:36" x14ac:dyDescent="0.2">
      <c r="A2726" s="148">
        <v>40554</v>
      </c>
      <c r="B2726" s="137">
        <v>26.0050791931648</v>
      </c>
      <c r="C2726" s="137">
        <v>52.707517944532398</v>
      </c>
      <c r="D2726" s="137">
        <v>9.0865633412245295</v>
      </c>
      <c r="E2726" s="137">
        <v>7.1014092443757901</v>
      </c>
      <c r="F2726" s="137">
        <v>18.285820748556802</v>
      </c>
      <c r="G2726" s="137">
        <v>17.3562793036599</v>
      </c>
      <c r="H2726" s="137">
        <v>7.4252867589754903</v>
      </c>
      <c r="I2726" s="137">
        <v>21.872900006023901</v>
      </c>
      <c r="J2726" s="137">
        <v>28.907664888231299</v>
      </c>
      <c r="K2726" s="137">
        <v>13.6444921396533</v>
      </c>
      <c r="L2726" s="137">
        <v>25.117847079515698</v>
      </c>
      <c r="M2726" s="137">
        <v>52.783684877978303</v>
      </c>
      <c r="N2726" s="137">
        <v>8.9605361104169798</v>
      </c>
      <c r="O2726" s="137">
        <v>6.9914803087043396</v>
      </c>
      <c r="P2726" s="137">
        <v>18.672047115423702</v>
      </c>
      <c r="Q2726" s="137">
        <v>17.3562793036599</v>
      </c>
      <c r="R2726" s="137">
        <v>7.3192112338472599</v>
      </c>
      <c r="S2726" s="137">
        <v>21.422756133121599</v>
      </c>
      <c r="T2726" s="137">
        <v>27.973724945688399</v>
      </c>
      <c r="U2726" s="137">
        <v>13.8008760037181</v>
      </c>
      <c r="V2726" s="1">
        <v>9010985</v>
      </c>
      <c r="W2726" s="1">
        <v>1494226</v>
      </c>
      <c r="X2726" s="1">
        <v>799986</v>
      </c>
      <c r="Y2726" s="1">
        <v>2135808</v>
      </c>
      <c r="Z2726" s="1">
        <v>1195816</v>
      </c>
      <c r="AA2726" s="1">
        <v>0</v>
      </c>
      <c r="AB2726" s="1">
        <v>1405571</v>
      </c>
      <c r="AC2726" s="1">
        <v>8419090</v>
      </c>
      <c r="AD2726" s="1">
        <v>5102117</v>
      </c>
      <c r="AE2726" s="1">
        <v>199500</v>
      </c>
      <c r="AH2726" s="136">
        <f t="shared" si="42"/>
        <v>40554</v>
      </c>
      <c r="AI2726" s="177">
        <f>HLOOKUP(附加题模型!$E$2,历史数据!$B$3:$K$5000,ROW(A2724),)</f>
        <v>13.6444921396533</v>
      </c>
      <c r="AJ2726" s="177">
        <f>HLOOKUP(附加题模型!$E$2,历史数据!$L$3:$U$5000,ROW(A2724),)</f>
        <v>13.8008760037181</v>
      </c>
    </row>
    <row r="2727" spans="1:36" x14ac:dyDescent="0.2">
      <c r="A2727" s="148">
        <v>40555</v>
      </c>
      <c r="B2727" s="137">
        <v>25.087252868700201</v>
      </c>
      <c r="C2727" s="137">
        <v>52.783684877978303</v>
      </c>
      <c r="D2727" s="137">
        <v>8.9605361104169798</v>
      </c>
      <c r="E2727" s="137">
        <v>6.9914803087043396</v>
      </c>
      <c r="F2727" s="137">
        <v>18.552183760189099</v>
      </c>
      <c r="G2727" s="137">
        <v>17.3562793036599</v>
      </c>
      <c r="H2727" s="137">
        <v>7.3192112338472599</v>
      </c>
      <c r="I2727" s="137">
        <v>21.6478280695728</v>
      </c>
      <c r="J2727" s="137">
        <v>28.151618268077499</v>
      </c>
      <c r="K2727" s="137">
        <v>13.813907992390099</v>
      </c>
      <c r="L2727" s="137">
        <v>26.3722097229507</v>
      </c>
      <c r="M2727" s="137">
        <v>55.449527548583298</v>
      </c>
      <c r="N2727" s="137">
        <v>9.26300146435511</v>
      </c>
      <c r="O2727" s="137">
        <v>7.3102742221515502</v>
      </c>
      <c r="P2727" s="137">
        <v>18.871819374147901</v>
      </c>
      <c r="Q2727" s="137">
        <v>17.3562793036599</v>
      </c>
      <c r="R2727" s="137">
        <v>7.35898955577035</v>
      </c>
      <c r="S2727" s="137">
        <v>21.6478280695728</v>
      </c>
      <c r="T2727" s="137">
        <v>27.684648296806099</v>
      </c>
      <c r="U2727" s="137">
        <v>13.6835881056695</v>
      </c>
      <c r="V2727" s="1">
        <v>5516272</v>
      </c>
      <c r="W2727" s="1">
        <v>3574561</v>
      </c>
      <c r="X2727" s="1">
        <v>1346332</v>
      </c>
      <c r="Y2727" s="1">
        <v>4392523</v>
      </c>
      <c r="Z2727" s="1">
        <v>1408250</v>
      </c>
      <c r="AA2727" s="1">
        <v>0</v>
      </c>
      <c r="AB2727" s="1">
        <v>1481260</v>
      </c>
      <c r="AC2727" s="1">
        <v>7302531</v>
      </c>
      <c r="AD2727" s="1">
        <v>3048087</v>
      </c>
      <c r="AE2727" s="1">
        <v>432122</v>
      </c>
      <c r="AH2727" s="136">
        <f t="shared" si="42"/>
        <v>40555</v>
      </c>
      <c r="AI2727" s="177">
        <f>HLOOKUP(附加题模型!$E$2,历史数据!$B$3:$K$5000,ROW(A2725),)</f>
        <v>13.813907992390099</v>
      </c>
      <c r="AJ2727" s="177">
        <f>HLOOKUP(附加题模型!$E$2,历史数据!$L$3:$U$5000,ROW(A2725),)</f>
        <v>13.6835881056695</v>
      </c>
    </row>
    <row r="2728" spans="1:36" x14ac:dyDescent="0.2">
      <c r="A2728" s="148">
        <v>40556</v>
      </c>
      <c r="B2728" s="137">
        <v>26.311021301319698</v>
      </c>
      <c r="C2728" s="137">
        <v>55.754195282366702</v>
      </c>
      <c r="D2728" s="137">
        <v>9.26300146435511</v>
      </c>
      <c r="E2728" s="137">
        <v>7.3102742221515502</v>
      </c>
      <c r="F2728" s="137">
        <v>18.658728964842101</v>
      </c>
      <c r="G2728" s="137">
        <v>17.3562793036599</v>
      </c>
      <c r="H2728" s="137">
        <v>7.3987678776934303</v>
      </c>
      <c r="I2728" s="137">
        <v>21.6478280695728</v>
      </c>
      <c r="J2728" s="137">
        <v>27.684648296806099</v>
      </c>
      <c r="K2728" s="137">
        <v>13.7487480490298</v>
      </c>
      <c r="L2728" s="137">
        <v>26.0050791931648</v>
      </c>
      <c r="M2728" s="137">
        <v>54.535524347233</v>
      </c>
      <c r="N2728" s="137">
        <v>9.2377960181936007</v>
      </c>
      <c r="O2728" s="137">
        <v>7.44218894495729</v>
      </c>
      <c r="P2728" s="137">
        <v>18.7519560189134</v>
      </c>
      <c r="Q2728" s="137">
        <v>17.3562793036599</v>
      </c>
      <c r="R2728" s="137">
        <v>7.3192112338472599</v>
      </c>
      <c r="S2728" s="137">
        <v>20.952151175087401</v>
      </c>
      <c r="T2728" s="137">
        <v>27.884778284493802</v>
      </c>
      <c r="U2728" s="137">
        <v>13.6444921396533</v>
      </c>
      <c r="V2728" s="1">
        <v>4426984</v>
      </c>
      <c r="W2728" s="1">
        <v>3323483</v>
      </c>
      <c r="X2728" s="1">
        <v>528904</v>
      </c>
      <c r="Y2728" s="1">
        <v>3609148</v>
      </c>
      <c r="Z2728" s="1">
        <v>2497432</v>
      </c>
      <c r="AA2728" s="1">
        <v>0</v>
      </c>
      <c r="AB2728" s="1">
        <v>986949</v>
      </c>
      <c r="AC2728" s="1">
        <v>5406090</v>
      </c>
      <c r="AD2728" s="1">
        <v>1767920</v>
      </c>
      <c r="AE2728" s="1">
        <v>242207</v>
      </c>
      <c r="AH2728" s="136">
        <f t="shared" si="42"/>
        <v>40556</v>
      </c>
      <c r="AI2728" s="177">
        <f>HLOOKUP(附加题模型!$E$2,历史数据!$B$3:$K$5000,ROW(A2726),)</f>
        <v>13.7487480490298</v>
      </c>
      <c r="AJ2728" s="177">
        <f>HLOOKUP(附加题模型!$E$2,历史数据!$L$3:$U$5000,ROW(A2726),)</f>
        <v>13.6444921396533</v>
      </c>
    </row>
    <row r="2729" spans="1:36" x14ac:dyDescent="0.2">
      <c r="A2729" s="148">
        <v>40557</v>
      </c>
      <c r="B2729" s="137">
        <v>25.9132965607184</v>
      </c>
      <c r="C2729" s="137">
        <v>54.154689680003699</v>
      </c>
      <c r="D2729" s="137">
        <v>9.4646450336471908</v>
      </c>
      <c r="E2729" s="137">
        <v>7.4751676256587203</v>
      </c>
      <c r="F2729" s="137">
        <v>18.512229308444301</v>
      </c>
      <c r="G2729" s="137">
        <v>17.3562793036599</v>
      </c>
      <c r="H2729" s="137">
        <v>7.2661734712831496</v>
      </c>
      <c r="I2729" s="137">
        <v>20.7884624940321</v>
      </c>
      <c r="J2729" s="137">
        <v>27.7958316232993</v>
      </c>
      <c r="K2729" s="137">
        <v>13.6314601509812</v>
      </c>
      <c r="L2729" s="137">
        <v>26.0050791931648</v>
      </c>
      <c r="M2729" s="137">
        <v>55.144859814799801</v>
      </c>
      <c r="N2729" s="137">
        <v>9.4520423105664406</v>
      </c>
      <c r="O2729" s="137">
        <v>7.4531818385244302</v>
      </c>
      <c r="P2729" s="137">
        <v>18.339093350883299</v>
      </c>
      <c r="Q2729" s="137">
        <v>17.3562793036599</v>
      </c>
      <c r="R2729" s="137">
        <v>7.2131357087190402</v>
      </c>
      <c r="S2729" s="137">
        <v>20.2360131954702</v>
      </c>
      <c r="T2729" s="137">
        <v>27.3510983173265</v>
      </c>
      <c r="U2729" s="137">
        <v>13.396884354884</v>
      </c>
      <c r="V2729" s="1">
        <v>2781906</v>
      </c>
      <c r="W2729" s="1">
        <v>2210266</v>
      </c>
      <c r="X2729" s="1">
        <v>1416888</v>
      </c>
      <c r="Y2729" s="1">
        <v>2883336</v>
      </c>
      <c r="Z2729" s="1">
        <v>1909555</v>
      </c>
      <c r="AA2729" s="1">
        <v>0</v>
      </c>
      <c r="AB2729" s="1">
        <v>2006409</v>
      </c>
      <c r="AC2729" s="1">
        <v>8609896</v>
      </c>
      <c r="AD2729" s="1">
        <v>2776913</v>
      </c>
      <c r="AE2729" s="1">
        <v>304100</v>
      </c>
      <c r="AH2729" s="136">
        <f t="shared" si="42"/>
        <v>40557</v>
      </c>
      <c r="AI2729" s="177">
        <f>HLOOKUP(附加题模型!$E$2,历史数据!$B$3:$K$5000,ROW(A2727),)</f>
        <v>13.6314601509812</v>
      </c>
      <c r="AJ2729" s="177">
        <f>HLOOKUP(附加题模型!$E$2,历史数据!$L$3:$U$5000,ROW(A2727),)</f>
        <v>13.396884354884</v>
      </c>
    </row>
    <row r="2730" spans="1:36" x14ac:dyDescent="0.2">
      <c r="A2730" s="148">
        <v>40560</v>
      </c>
      <c r="B2730" s="137">
        <v>25.4237891876706</v>
      </c>
      <c r="C2730" s="137">
        <v>55.144859814799801</v>
      </c>
      <c r="D2730" s="137">
        <v>9.4268368644049296</v>
      </c>
      <c r="E2730" s="137">
        <v>7.3762315835544197</v>
      </c>
      <c r="F2730" s="137">
        <v>17.9928214357613</v>
      </c>
      <c r="G2730" s="137">
        <v>17.3562793036599</v>
      </c>
      <c r="H2730" s="137">
        <v>7.1600979461549299</v>
      </c>
      <c r="I2730" s="137">
        <v>19.847252577963701</v>
      </c>
      <c r="J2730" s="137">
        <v>27.239914990833299</v>
      </c>
      <c r="K2730" s="137">
        <v>13.188372536131</v>
      </c>
      <c r="L2730" s="137">
        <v>25.699137085010001</v>
      </c>
      <c r="M2730" s="137">
        <v>52.402850210749001</v>
      </c>
      <c r="N2730" s="137">
        <v>9.0487551719822701</v>
      </c>
      <c r="O2730" s="137">
        <v>7.61807524203161</v>
      </c>
      <c r="P2730" s="137">
        <v>17.673185821802601</v>
      </c>
      <c r="Q2730" s="137">
        <v>17.3562793036599</v>
      </c>
      <c r="R2730" s="137">
        <v>6.7755741675651304</v>
      </c>
      <c r="S2730" s="137">
        <v>20.338318621129801</v>
      </c>
      <c r="T2730" s="137">
        <v>26.0836083953041</v>
      </c>
      <c r="U2730" s="137">
        <v>12.732252932608599</v>
      </c>
      <c r="V2730" s="1">
        <v>2906582</v>
      </c>
      <c r="W2730" s="1">
        <v>1901964</v>
      </c>
      <c r="X2730" s="1">
        <v>1389207</v>
      </c>
      <c r="Y2730" s="1">
        <v>5431991</v>
      </c>
      <c r="Z2730" s="1">
        <v>1170974</v>
      </c>
      <c r="AA2730" s="1">
        <v>0</v>
      </c>
      <c r="AB2730" s="1">
        <v>2051269</v>
      </c>
      <c r="AC2730" s="1">
        <v>9105107</v>
      </c>
      <c r="AD2730" s="1">
        <v>2167501</v>
      </c>
      <c r="AE2730" s="1">
        <v>513500</v>
      </c>
      <c r="AH2730" s="136">
        <f t="shared" si="42"/>
        <v>40560</v>
      </c>
      <c r="AI2730" s="177">
        <f>HLOOKUP(附加题模型!$E$2,历史数据!$B$3:$K$5000,ROW(A2728),)</f>
        <v>13.188372536131</v>
      </c>
      <c r="AJ2730" s="177">
        <f>HLOOKUP(附加题模型!$E$2,历史数据!$L$3:$U$5000,ROW(A2728),)</f>
        <v>12.732252932608599</v>
      </c>
    </row>
    <row r="2731" spans="1:36" x14ac:dyDescent="0.2">
      <c r="A2731" s="148">
        <v>40561</v>
      </c>
      <c r="B2731" s="137">
        <v>25.729731295825399</v>
      </c>
      <c r="C2731" s="137">
        <v>52.174349410411502</v>
      </c>
      <c r="D2731" s="137">
        <v>9.1117687873860493</v>
      </c>
      <c r="E2731" s="137">
        <v>7.5741036677630298</v>
      </c>
      <c r="F2731" s="137">
        <v>17.673185821802601</v>
      </c>
      <c r="G2731" s="137">
        <v>17.3562793036599</v>
      </c>
      <c r="H2731" s="137">
        <v>6.7755741675651304</v>
      </c>
      <c r="I2731" s="137">
        <v>20.092785599546701</v>
      </c>
      <c r="J2731" s="137">
        <v>26.016898399408099</v>
      </c>
      <c r="K2731" s="137">
        <v>12.7192209439366</v>
      </c>
      <c r="L2731" s="137">
        <v>26.953499728444999</v>
      </c>
      <c r="M2731" s="137">
        <v>52.174349410411502</v>
      </c>
      <c r="N2731" s="137">
        <v>8.9983442796592499</v>
      </c>
      <c r="O2731" s="137">
        <v>8.0687838782845596</v>
      </c>
      <c r="P2731" s="137">
        <v>18.0993666404142</v>
      </c>
      <c r="Q2731" s="137">
        <v>17.3562793036599</v>
      </c>
      <c r="R2731" s="137">
        <v>6.7888336082061604</v>
      </c>
      <c r="S2731" s="137">
        <v>20.2360131954702</v>
      </c>
      <c r="T2731" s="137">
        <v>26.2615017176932</v>
      </c>
      <c r="U2731" s="137">
        <v>12.771348898624799</v>
      </c>
      <c r="V2731" s="1">
        <v>4827593</v>
      </c>
      <c r="W2731" s="1">
        <v>916274</v>
      </c>
      <c r="X2731" s="1">
        <v>630512</v>
      </c>
      <c r="Y2731" s="1">
        <v>12069233</v>
      </c>
      <c r="Z2731" s="1">
        <v>828333</v>
      </c>
      <c r="AA2731" s="1">
        <v>0</v>
      </c>
      <c r="AB2731" s="1">
        <v>2035273</v>
      </c>
      <c r="AC2731" s="1">
        <v>4117170</v>
      </c>
      <c r="AD2731" s="1">
        <v>1695491</v>
      </c>
      <c r="AE2731" s="1">
        <v>292900</v>
      </c>
      <c r="AH2731" s="136">
        <f t="shared" si="42"/>
        <v>40561</v>
      </c>
      <c r="AI2731" s="177">
        <f>HLOOKUP(附加题模型!$E$2,历史数据!$B$3:$K$5000,ROW(A2729),)</f>
        <v>12.7192209439366</v>
      </c>
      <c r="AJ2731" s="177">
        <f>HLOOKUP(附加题模型!$E$2,历史数据!$L$3:$U$5000,ROW(A2729),)</f>
        <v>12.771348898624799</v>
      </c>
    </row>
    <row r="2732" spans="1:36" x14ac:dyDescent="0.2">
      <c r="A2732" s="148">
        <v>40562</v>
      </c>
      <c r="B2732" s="137">
        <v>26.8617170959985</v>
      </c>
      <c r="C2732" s="137">
        <v>52.174349410411502</v>
      </c>
      <c r="D2732" s="137">
        <v>8.9101252180939596</v>
      </c>
      <c r="E2732" s="137">
        <v>7.8928975812102404</v>
      </c>
      <c r="F2732" s="137">
        <v>18.245866296812</v>
      </c>
      <c r="G2732" s="137">
        <v>17.3562793036599</v>
      </c>
      <c r="H2732" s="137">
        <v>6.8286119301292398</v>
      </c>
      <c r="I2732" s="137">
        <v>19.8063304076998</v>
      </c>
      <c r="J2732" s="137">
        <v>26.461631705380899</v>
      </c>
      <c r="K2732" s="137">
        <v>12.693156966592399</v>
      </c>
      <c r="L2732" s="137">
        <v>26.9840939392605</v>
      </c>
      <c r="M2732" s="137">
        <v>52.8598518114242</v>
      </c>
      <c r="N2732" s="137">
        <v>9.1369742335475603</v>
      </c>
      <c r="O2732" s="137">
        <v>7.9478620490459697</v>
      </c>
      <c r="P2732" s="137">
        <v>18.325775200301699</v>
      </c>
      <c r="Q2732" s="137">
        <v>17.3562793036599</v>
      </c>
      <c r="R2732" s="137">
        <v>7.0805413023087702</v>
      </c>
      <c r="S2732" s="137">
        <v>21.013534430483201</v>
      </c>
      <c r="T2732" s="137">
        <v>26.639525027769999</v>
      </c>
      <c r="U2732" s="137">
        <v>13.005924694721999</v>
      </c>
      <c r="V2732" s="1">
        <v>4422981</v>
      </c>
      <c r="W2732" s="1">
        <v>1001881</v>
      </c>
      <c r="X2732" s="1">
        <v>464199</v>
      </c>
      <c r="Y2732" s="1">
        <v>8745239</v>
      </c>
      <c r="Z2732" s="1">
        <v>1275986</v>
      </c>
      <c r="AA2732" s="1">
        <v>0</v>
      </c>
      <c r="AB2732" s="1">
        <v>3142725</v>
      </c>
      <c r="AC2732" s="1">
        <v>9839640</v>
      </c>
      <c r="AD2732" s="1">
        <v>2020777</v>
      </c>
      <c r="AE2732" s="1">
        <v>345820</v>
      </c>
      <c r="AH2732" s="136">
        <f t="shared" si="42"/>
        <v>40562</v>
      </c>
      <c r="AI2732" s="177">
        <f>HLOOKUP(附加题模型!$E$2,历史数据!$B$3:$K$5000,ROW(A2730),)</f>
        <v>12.693156966592399</v>
      </c>
      <c r="AJ2732" s="177">
        <f>HLOOKUP(附加题模型!$E$2,历史数据!$L$3:$U$5000,ROW(A2730),)</f>
        <v>13.005924694721999</v>
      </c>
    </row>
    <row r="2733" spans="1:36" x14ac:dyDescent="0.2">
      <c r="A2733" s="148">
        <v>40563</v>
      </c>
      <c r="B2733" s="137">
        <v>26.769934463552001</v>
      </c>
      <c r="C2733" s="137">
        <v>52.707517944532398</v>
      </c>
      <c r="D2733" s="137">
        <v>9.0991660643052903</v>
      </c>
      <c r="E2733" s="137">
        <v>7.8819046876431003</v>
      </c>
      <c r="F2733" s="137">
        <v>18.552183760189099</v>
      </c>
      <c r="G2733" s="137">
        <v>17.3562793036599</v>
      </c>
      <c r="H2733" s="137">
        <v>7.0672818616677402</v>
      </c>
      <c r="I2733" s="137">
        <v>20.6656959832405</v>
      </c>
      <c r="J2733" s="137">
        <v>26.639525027769999</v>
      </c>
      <c r="K2733" s="137">
        <v>12.9407647513617</v>
      </c>
      <c r="L2733" s="137">
        <v>27.167659204153399</v>
      </c>
      <c r="M2733" s="137">
        <v>54.840192081016397</v>
      </c>
      <c r="N2733" s="137">
        <v>8.8219061565286694</v>
      </c>
      <c r="O2733" s="137">
        <v>7.3872244771215598</v>
      </c>
      <c r="P2733" s="137">
        <v>17.779731026455501</v>
      </c>
      <c r="Q2733" s="137">
        <v>17.3562793036599</v>
      </c>
      <c r="R2733" s="137">
        <v>7.1335790648728796</v>
      </c>
      <c r="S2733" s="137">
        <v>19.581258471248699</v>
      </c>
      <c r="T2733" s="137">
        <v>26.639525027769999</v>
      </c>
      <c r="U2733" s="137">
        <v>12.8365088419852</v>
      </c>
      <c r="V2733" s="1">
        <v>4691838</v>
      </c>
      <c r="W2733" s="1">
        <v>6848282</v>
      </c>
      <c r="X2733" s="1">
        <v>908407</v>
      </c>
      <c r="Y2733" s="1">
        <v>5245104</v>
      </c>
      <c r="Z2733" s="1">
        <v>755501</v>
      </c>
      <c r="AA2733" s="1">
        <v>0</v>
      </c>
      <c r="AB2733" s="1">
        <v>3588506</v>
      </c>
      <c r="AC2733" s="1">
        <v>6947385</v>
      </c>
      <c r="AD2733" s="1">
        <v>0</v>
      </c>
      <c r="AE2733" s="1">
        <v>224599</v>
      </c>
      <c r="AH2733" s="136">
        <f t="shared" si="42"/>
        <v>40563</v>
      </c>
      <c r="AI2733" s="177">
        <f>HLOOKUP(附加题模型!$E$2,历史数据!$B$3:$K$5000,ROW(A2731),)</f>
        <v>12.9407647513617</v>
      </c>
      <c r="AJ2733" s="177">
        <f>HLOOKUP(附加题模型!$E$2,历史数据!$L$3:$U$5000,ROW(A2731),)</f>
        <v>12.8365088419852</v>
      </c>
    </row>
    <row r="2734" spans="1:36" x14ac:dyDescent="0.2">
      <c r="A2734" s="148">
        <v>40564</v>
      </c>
      <c r="B2734" s="137">
        <v>27.0758765717069</v>
      </c>
      <c r="C2734" s="137">
        <v>54.078522746557901</v>
      </c>
      <c r="D2734" s="137">
        <v>8.8093034334479192</v>
      </c>
      <c r="E2734" s="137">
        <v>7.26630264788297</v>
      </c>
      <c r="F2734" s="137">
        <v>17.779731026455501</v>
      </c>
      <c r="G2734" s="137">
        <v>17.3562793036599</v>
      </c>
      <c r="H2734" s="137">
        <v>7.1203196242318496</v>
      </c>
      <c r="I2734" s="137">
        <v>19.478953045589101</v>
      </c>
      <c r="J2734" s="137">
        <v>25.549928428136699</v>
      </c>
      <c r="K2734" s="137">
        <v>12.9147007740176</v>
      </c>
      <c r="L2734" s="137">
        <v>27.5653839447547</v>
      </c>
      <c r="M2734" s="137">
        <v>54.535524347233</v>
      </c>
      <c r="N2734" s="137">
        <v>8.9479333873362297</v>
      </c>
      <c r="O2734" s="137">
        <v>7.2992813285844003</v>
      </c>
      <c r="P2734" s="137">
        <v>17.779731026455501</v>
      </c>
      <c r="Q2734" s="137">
        <v>17.3562793036599</v>
      </c>
      <c r="R2734" s="137">
        <v>7.3059517932062397</v>
      </c>
      <c r="S2734" s="137">
        <v>19.5607973861168</v>
      </c>
      <c r="T2734" s="137">
        <v>26.0836083953041</v>
      </c>
      <c r="U2734" s="137">
        <v>12.9016687853455</v>
      </c>
      <c r="V2734" s="1">
        <v>3714623</v>
      </c>
      <c r="W2734" s="1">
        <v>3967542</v>
      </c>
      <c r="X2734" s="1">
        <v>657870</v>
      </c>
      <c r="Y2734" s="1">
        <v>3972497</v>
      </c>
      <c r="Z2734" s="1">
        <v>1418042</v>
      </c>
      <c r="AA2734" s="1">
        <v>0</v>
      </c>
      <c r="AB2734" s="1">
        <v>3605393</v>
      </c>
      <c r="AC2734" s="1">
        <v>4787575</v>
      </c>
      <c r="AD2734" s="1">
        <v>2365329</v>
      </c>
      <c r="AE2734" s="1">
        <v>206716</v>
      </c>
      <c r="AH2734" s="136">
        <f t="shared" si="42"/>
        <v>40564</v>
      </c>
      <c r="AI2734" s="177">
        <f>HLOOKUP(附加题模型!$E$2,历史数据!$B$3:$K$5000,ROW(A2732),)</f>
        <v>12.9147007740176</v>
      </c>
      <c r="AJ2734" s="177">
        <f>HLOOKUP(附加题模型!$E$2,历史数据!$L$3:$U$5000,ROW(A2732),)</f>
        <v>12.9016687853455</v>
      </c>
    </row>
    <row r="2735" spans="1:36" x14ac:dyDescent="0.2">
      <c r="A2735" s="148">
        <v>40567</v>
      </c>
      <c r="B2735" s="137">
        <v>27.5653839447547</v>
      </c>
      <c r="C2735" s="137">
        <v>54.687858214124702</v>
      </c>
      <c r="D2735" s="137">
        <v>8.8471116026901804</v>
      </c>
      <c r="E2735" s="137">
        <v>7.4751676256587203</v>
      </c>
      <c r="F2735" s="137">
        <v>17.5133680148232</v>
      </c>
      <c r="G2735" s="137">
        <v>17.3562793036599</v>
      </c>
      <c r="H2735" s="137">
        <v>7.3059517932062397</v>
      </c>
      <c r="I2735" s="137">
        <v>19.519875215852899</v>
      </c>
      <c r="J2735" s="137">
        <v>25.839005077018999</v>
      </c>
      <c r="K2735" s="137">
        <v>12.927732762689599</v>
      </c>
      <c r="L2735" s="137">
        <v>27.5653839447547</v>
      </c>
      <c r="M2735" s="137">
        <v>52.402850210749001</v>
      </c>
      <c r="N2735" s="137">
        <v>8.7967007103671602</v>
      </c>
      <c r="O2735" s="137">
        <v>7.1233950315100802</v>
      </c>
      <c r="P2735" s="137">
        <v>17.326913906680598</v>
      </c>
      <c r="Q2735" s="137">
        <v>17.3562793036599</v>
      </c>
      <c r="R2735" s="137">
        <v>7.2529140306421302</v>
      </c>
      <c r="S2735" s="137">
        <v>18.537743129520699</v>
      </c>
      <c r="T2735" s="137">
        <v>25.283088444553002</v>
      </c>
      <c r="U2735" s="137">
        <v>12.927732762689599</v>
      </c>
      <c r="V2735" s="1">
        <v>0</v>
      </c>
      <c r="W2735" s="1">
        <v>2737273</v>
      </c>
      <c r="X2735" s="1">
        <v>601099</v>
      </c>
      <c r="Y2735" s="1">
        <v>2618926</v>
      </c>
      <c r="Z2735" s="1">
        <v>1544791</v>
      </c>
      <c r="AA2735" s="1">
        <v>0</v>
      </c>
      <c r="AB2735" s="1">
        <v>2596682</v>
      </c>
      <c r="AC2735" s="1">
        <v>4098914</v>
      </c>
      <c r="AD2735" s="1">
        <v>1187980</v>
      </c>
      <c r="AE2735" s="1">
        <v>155539</v>
      </c>
      <c r="AH2735" s="136">
        <f t="shared" si="42"/>
        <v>40567</v>
      </c>
      <c r="AI2735" s="177">
        <f>HLOOKUP(附加题模型!$E$2,历史数据!$B$3:$K$5000,ROW(A2733),)</f>
        <v>12.927732762689599</v>
      </c>
      <c r="AJ2735" s="177">
        <f>HLOOKUP(附加题模型!$E$2,历史数据!$L$3:$U$5000,ROW(A2733),)</f>
        <v>12.927732762689599</v>
      </c>
    </row>
    <row r="2736" spans="1:36" x14ac:dyDescent="0.2">
      <c r="A2736" s="148">
        <v>40568</v>
      </c>
      <c r="B2736" s="137">
        <v>27.2288476257844</v>
      </c>
      <c r="C2736" s="137">
        <v>52.174349410411502</v>
      </c>
      <c r="D2736" s="137">
        <v>8.7967007103671602</v>
      </c>
      <c r="E2736" s="137">
        <v>7.1343879250772204</v>
      </c>
      <c r="F2736" s="137">
        <v>17.047232744466701</v>
      </c>
      <c r="G2736" s="137">
        <v>17.3562793036599</v>
      </c>
      <c r="H2736" s="137">
        <v>7.1866168274369899</v>
      </c>
      <c r="I2736" s="137">
        <v>18.455898788993</v>
      </c>
      <c r="J2736" s="137">
        <v>25.0162484609694</v>
      </c>
      <c r="K2736" s="137">
        <v>12.693156966592399</v>
      </c>
      <c r="L2736" s="137">
        <v>26.188644458057802</v>
      </c>
      <c r="M2736" s="137">
        <v>54.992525947908099</v>
      </c>
      <c r="N2736" s="137">
        <v>8.5446462487520591</v>
      </c>
      <c r="O2736" s="137">
        <v>6.9585016280029004</v>
      </c>
      <c r="P2736" s="137">
        <v>17.446777261915098</v>
      </c>
      <c r="Q2736" s="137">
        <v>17.3562793036599</v>
      </c>
      <c r="R2736" s="137">
        <v>7.2661734712831496</v>
      </c>
      <c r="S2736" s="137">
        <v>18.435437703861101</v>
      </c>
      <c r="T2736" s="137">
        <v>25.727821750525798</v>
      </c>
      <c r="U2736" s="137">
        <v>12.5628370798718</v>
      </c>
      <c r="V2736" s="1">
        <v>2633305</v>
      </c>
      <c r="W2736" s="1">
        <v>3363305</v>
      </c>
      <c r="X2736" s="1">
        <v>598799</v>
      </c>
      <c r="Y2736" s="1">
        <v>2044175</v>
      </c>
      <c r="Z2736" s="1">
        <v>1564434</v>
      </c>
      <c r="AA2736" s="1">
        <v>0</v>
      </c>
      <c r="AB2736" s="1">
        <v>1773450</v>
      </c>
      <c r="AC2736" s="1">
        <v>3028830</v>
      </c>
      <c r="AD2736" s="1">
        <v>2620235</v>
      </c>
      <c r="AE2736" s="1">
        <v>208009</v>
      </c>
      <c r="AH2736" s="136">
        <f t="shared" si="42"/>
        <v>40568</v>
      </c>
      <c r="AI2736" s="177">
        <f>HLOOKUP(附加题模型!$E$2,历史数据!$B$3:$K$5000,ROW(A2734),)</f>
        <v>12.693156966592399</v>
      </c>
      <c r="AJ2736" s="177">
        <f>HLOOKUP(附加题模型!$E$2,历史数据!$L$3:$U$5000,ROW(A2734),)</f>
        <v>12.5628370798718</v>
      </c>
    </row>
    <row r="2737" spans="1:36" x14ac:dyDescent="0.2">
      <c r="A2737" s="148">
        <v>40569</v>
      </c>
      <c r="B2737" s="137">
        <v>26.188644458057802</v>
      </c>
      <c r="C2737" s="137">
        <v>55.754195282366702</v>
      </c>
      <c r="D2737" s="137">
        <v>8.5068380795097909</v>
      </c>
      <c r="E2737" s="137">
        <v>7.0244589894057698</v>
      </c>
      <c r="F2737" s="137">
        <v>17.207050551446098</v>
      </c>
      <c r="G2737" s="137">
        <v>17.3562793036599</v>
      </c>
      <c r="H2737" s="137">
        <v>7.2529140306421302</v>
      </c>
      <c r="I2737" s="137">
        <v>18.496820959256901</v>
      </c>
      <c r="J2737" s="137">
        <v>25.6833484199285</v>
      </c>
      <c r="K2737" s="137">
        <v>12.549805091199699</v>
      </c>
      <c r="L2737" s="137">
        <v>26.311021301319698</v>
      </c>
      <c r="M2737" s="137">
        <v>55.221026748245698</v>
      </c>
      <c r="N2737" s="137">
        <v>8.6328653103173494</v>
      </c>
      <c r="O2737" s="137">
        <v>7.0794234572415</v>
      </c>
      <c r="P2737" s="137">
        <v>17.526686165404801</v>
      </c>
      <c r="Q2737" s="137">
        <v>17.3562793036599</v>
      </c>
      <c r="R2737" s="137">
        <v>7.3192112338472599</v>
      </c>
      <c r="S2737" s="137">
        <v>18.619587470048401</v>
      </c>
      <c r="T2737" s="137">
        <v>25.750058415824501</v>
      </c>
      <c r="U2737" s="137">
        <v>12.693156966592399</v>
      </c>
      <c r="V2737" s="1">
        <v>1367036</v>
      </c>
      <c r="W2737" s="1">
        <v>5284350</v>
      </c>
      <c r="X2737" s="1">
        <v>387769</v>
      </c>
      <c r="Y2737" s="1">
        <v>1367005</v>
      </c>
      <c r="Z2737" s="1">
        <v>802499</v>
      </c>
      <c r="AA2737" s="1">
        <v>0</v>
      </c>
      <c r="AB2737" s="1">
        <v>4364565</v>
      </c>
      <c r="AC2737" s="1">
        <v>2444138</v>
      </c>
      <c r="AD2737" s="1">
        <v>894000</v>
      </c>
      <c r="AE2737" s="1">
        <v>148054</v>
      </c>
      <c r="AH2737" s="136">
        <f t="shared" si="42"/>
        <v>40569</v>
      </c>
      <c r="AI2737" s="177">
        <f>HLOOKUP(附加题模型!$E$2,历史数据!$B$3:$K$5000,ROW(A2735),)</f>
        <v>12.549805091199699</v>
      </c>
      <c r="AJ2737" s="177">
        <f>HLOOKUP(附加题模型!$E$2,历史数据!$L$3:$U$5000,ROW(A2735),)</f>
        <v>12.693156966592399</v>
      </c>
    </row>
    <row r="2738" spans="1:36" x14ac:dyDescent="0.2">
      <c r="A2738" s="148">
        <v>40570</v>
      </c>
      <c r="B2738" s="137">
        <v>25.699137085010001</v>
      </c>
      <c r="C2738" s="137">
        <v>54.459357413787103</v>
      </c>
      <c r="D2738" s="137">
        <v>8.6328653103173494</v>
      </c>
      <c r="E2738" s="137">
        <v>7.0574376701072099</v>
      </c>
      <c r="F2738" s="137">
        <v>17.446777261915098</v>
      </c>
      <c r="G2738" s="137">
        <v>17.3562793036599</v>
      </c>
      <c r="H2738" s="137">
        <v>7.2396545900011002</v>
      </c>
      <c r="I2738" s="137">
        <v>18.619587470048401</v>
      </c>
      <c r="J2738" s="137">
        <v>25.750058415824501</v>
      </c>
      <c r="K2738" s="137">
        <v>12.6410290119042</v>
      </c>
      <c r="L2738" s="137">
        <v>26.647557620290101</v>
      </c>
      <c r="M2738" s="137">
        <v>54.764025147570599</v>
      </c>
      <c r="N2738" s="137">
        <v>8.7210843718826307</v>
      </c>
      <c r="O2738" s="137">
        <v>7.1673666057786596</v>
      </c>
      <c r="P2738" s="137">
        <v>17.3935046595887</v>
      </c>
      <c r="Q2738" s="137">
        <v>17.3562793036599</v>
      </c>
      <c r="R2738" s="137">
        <v>7.2661734712831496</v>
      </c>
      <c r="S2738" s="137">
        <v>18.9469648321592</v>
      </c>
      <c r="T2738" s="137">
        <v>25.9501884035122</v>
      </c>
      <c r="U2738" s="137">
        <v>12.797412875969</v>
      </c>
      <c r="V2738" s="1">
        <v>1792783</v>
      </c>
      <c r="W2738" s="1">
        <v>3154790</v>
      </c>
      <c r="X2738" s="1">
        <v>473518</v>
      </c>
      <c r="Y2738" s="1">
        <v>1547303</v>
      </c>
      <c r="Z2738" s="1">
        <v>925372</v>
      </c>
      <c r="AA2738" s="1">
        <v>0</v>
      </c>
      <c r="AB2738" s="1">
        <v>2554669</v>
      </c>
      <c r="AC2738" s="1">
        <v>4384249</v>
      </c>
      <c r="AD2738" s="1">
        <v>1165465</v>
      </c>
      <c r="AE2738" s="1">
        <v>128519</v>
      </c>
      <c r="AH2738" s="136">
        <f t="shared" si="42"/>
        <v>40570</v>
      </c>
      <c r="AI2738" s="177">
        <f>HLOOKUP(附加题模型!$E$2,历史数据!$B$3:$K$5000,ROW(A2736),)</f>
        <v>12.6410290119042</v>
      </c>
      <c r="AJ2738" s="177">
        <f>HLOOKUP(附加题模型!$E$2,历史数据!$L$3:$U$5000,ROW(A2736),)</f>
        <v>12.797412875969</v>
      </c>
    </row>
    <row r="2739" spans="1:36" x14ac:dyDescent="0.2">
      <c r="A2739" s="148">
        <v>40571</v>
      </c>
      <c r="B2739" s="137">
        <v>26.647557620290101</v>
      </c>
      <c r="C2739" s="137">
        <v>54.687858214124702</v>
      </c>
      <c r="D2739" s="137">
        <v>8.8471116026901804</v>
      </c>
      <c r="E2739" s="137">
        <v>7.1673666057786596</v>
      </c>
      <c r="F2739" s="137">
        <v>17.606595068894499</v>
      </c>
      <c r="G2739" s="137">
        <v>17.3562793036599</v>
      </c>
      <c r="H2739" s="137">
        <v>7.1866168274369899</v>
      </c>
      <c r="I2739" s="137">
        <v>18.7014318105761</v>
      </c>
      <c r="J2739" s="137">
        <v>26.039135064706802</v>
      </c>
      <c r="K2739" s="137">
        <v>12.797412875969</v>
      </c>
      <c r="L2739" s="137">
        <v>26.463992355397199</v>
      </c>
      <c r="M2739" s="137">
        <v>55.221026748245698</v>
      </c>
      <c r="N2739" s="137">
        <v>8.7714952642056492</v>
      </c>
      <c r="O2739" s="137">
        <v>7.2333239671815299</v>
      </c>
      <c r="P2739" s="137">
        <v>18.765274169495001</v>
      </c>
      <c r="Q2739" s="137">
        <v>17.3562793036599</v>
      </c>
      <c r="R2739" s="137">
        <v>7.1335790648728796</v>
      </c>
      <c r="S2739" s="137">
        <v>19.151575683478399</v>
      </c>
      <c r="T2739" s="137">
        <v>26.2837383829918</v>
      </c>
      <c r="U2739" s="137">
        <v>12.9407647513617</v>
      </c>
      <c r="V2739" s="1">
        <v>2397290</v>
      </c>
      <c r="W2739" s="1">
        <v>2058608</v>
      </c>
      <c r="X2739" s="1">
        <v>478514</v>
      </c>
      <c r="Y2739" s="1">
        <v>1614963</v>
      </c>
      <c r="Z2739" s="1">
        <v>3064916</v>
      </c>
      <c r="AA2739" s="1">
        <v>0</v>
      </c>
      <c r="AB2739" s="1">
        <v>1554727</v>
      </c>
      <c r="AC2739" s="1">
        <v>4173432</v>
      </c>
      <c r="AD2739" s="1">
        <v>1287313</v>
      </c>
      <c r="AE2739" s="1">
        <v>217928</v>
      </c>
      <c r="AH2739" s="136">
        <f t="shared" si="42"/>
        <v>40571</v>
      </c>
      <c r="AI2739" s="177">
        <f>HLOOKUP(附加题模型!$E$2,历史数据!$B$3:$K$5000,ROW(A2737),)</f>
        <v>12.797412875969</v>
      </c>
      <c r="AJ2739" s="177">
        <f>HLOOKUP(附加题模型!$E$2,历史数据!$L$3:$U$5000,ROW(A2737),)</f>
        <v>12.9407647513617</v>
      </c>
    </row>
    <row r="2740" spans="1:36" x14ac:dyDescent="0.2">
      <c r="A2740" s="148">
        <v>40574</v>
      </c>
      <c r="B2740" s="137">
        <v>26.280427090504201</v>
      </c>
      <c r="C2740" s="137">
        <v>55.221026748245698</v>
      </c>
      <c r="D2740" s="137">
        <v>8.7084816488018806</v>
      </c>
      <c r="E2740" s="137">
        <v>7.2333239671815299</v>
      </c>
      <c r="F2740" s="137">
        <v>18.778592320076601</v>
      </c>
      <c r="G2740" s="137">
        <v>17.3562793036599</v>
      </c>
      <c r="H2740" s="137">
        <v>7.1600979461549299</v>
      </c>
      <c r="I2740" s="137">
        <v>18.9469648321592</v>
      </c>
      <c r="J2740" s="137">
        <v>26.595051697172799</v>
      </c>
      <c r="K2740" s="137">
        <v>13.005924694721999</v>
      </c>
      <c r="L2740" s="137">
        <v>26.433398144581702</v>
      </c>
      <c r="M2740" s="137">
        <v>57.0490331509463</v>
      </c>
      <c r="N2740" s="137">
        <v>8.9353306642554706</v>
      </c>
      <c r="O2740" s="137">
        <v>7.3432529028529796</v>
      </c>
      <c r="P2740" s="137">
        <v>19.018319030545602</v>
      </c>
      <c r="Q2740" s="137">
        <v>17.3562793036599</v>
      </c>
      <c r="R2740" s="137">
        <v>7.1335790648728796</v>
      </c>
      <c r="S2740" s="137">
        <v>19.274342194269899</v>
      </c>
      <c r="T2740" s="137">
        <v>26.639525027769999</v>
      </c>
      <c r="U2740" s="137">
        <v>12.99289270605</v>
      </c>
      <c r="V2740" s="1">
        <v>2480162</v>
      </c>
      <c r="W2740" s="1">
        <v>3813794</v>
      </c>
      <c r="X2740" s="1">
        <v>938313</v>
      </c>
      <c r="Y2740" s="1">
        <v>2080935</v>
      </c>
      <c r="Z2740" s="1">
        <v>2187325</v>
      </c>
      <c r="AA2740" s="1">
        <v>0</v>
      </c>
      <c r="AB2740" s="1">
        <v>1060775</v>
      </c>
      <c r="AC2740" s="1">
        <v>3979734</v>
      </c>
      <c r="AD2740" s="1">
        <v>1725674</v>
      </c>
      <c r="AE2740" s="1">
        <v>130755</v>
      </c>
      <c r="AH2740" s="136">
        <f t="shared" si="42"/>
        <v>40574</v>
      </c>
      <c r="AI2740" s="177">
        <f>HLOOKUP(附加题模型!$E$2,历史数据!$B$3:$K$5000,ROW(A2738),)</f>
        <v>13.005924694721999</v>
      </c>
      <c r="AJ2740" s="177">
        <f>HLOOKUP(附加题模型!$E$2,历史数据!$L$3:$U$5000,ROW(A2738),)</f>
        <v>12.99289270605</v>
      </c>
    </row>
    <row r="2741" spans="1:36" x14ac:dyDescent="0.2">
      <c r="A2741" s="148">
        <v>40575</v>
      </c>
      <c r="B2741" s="137">
        <v>26.555774987843598</v>
      </c>
      <c r="C2741" s="137">
        <v>57.582201685067197</v>
      </c>
      <c r="D2741" s="137">
        <v>8.8723170488516896</v>
      </c>
      <c r="E2741" s="137">
        <v>7.3542457964201304</v>
      </c>
      <c r="F2741" s="137">
        <v>19.071591632872099</v>
      </c>
      <c r="G2741" s="137">
        <v>17.3562793036599</v>
      </c>
      <c r="H2741" s="137">
        <v>7.1335790648728796</v>
      </c>
      <c r="I2741" s="137">
        <v>19.3766476199295</v>
      </c>
      <c r="J2741" s="137">
        <v>26.706235023666</v>
      </c>
      <c r="K2741" s="137">
        <v>12.8365088419852</v>
      </c>
      <c r="L2741" s="137">
        <v>27.259441836599802</v>
      </c>
      <c r="M2741" s="137">
        <v>56.4396976833794</v>
      </c>
      <c r="N2741" s="137">
        <v>8.9983442796592499</v>
      </c>
      <c r="O2741" s="137">
        <v>7.3872244771215598</v>
      </c>
      <c r="P2741" s="137">
        <v>19.111546084617</v>
      </c>
      <c r="Q2741" s="137">
        <v>17.3562793036599</v>
      </c>
      <c r="R2741" s="137">
        <v>7.2131357087190402</v>
      </c>
      <c r="S2741" s="137">
        <v>19.233420024006101</v>
      </c>
      <c r="T2741" s="137">
        <v>26.305975048290399</v>
      </c>
      <c r="U2741" s="137">
        <v>13.0319886720662</v>
      </c>
      <c r="V2741" s="1">
        <v>2833924</v>
      </c>
      <c r="W2741" s="1">
        <v>1779122</v>
      </c>
      <c r="X2741" s="1">
        <v>510042</v>
      </c>
      <c r="Y2741" s="1">
        <v>1225240</v>
      </c>
      <c r="Z2741" s="1">
        <v>1713103</v>
      </c>
      <c r="AA2741" s="1">
        <v>0</v>
      </c>
      <c r="AB2741" s="1">
        <v>1428073</v>
      </c>
      <c r="AC2741" s="1">
        <v>5215430</v>
      </c>
      <c r="AD2741" s="1">
        <v>1589944</v>
      </c>
      <c r="AE2741" s="1">
        <v>153532</v>
      </c>
      <c r="AH2741" s="136">
        <f t="shared" si="42"/>
        <v>40575</v>
      </c>
      <c r="AI2741" s="177">
        <f>HLOOKUP(附加题模型!$E$2,历史数据!$B$3:$K$5000,ROW(A2739),)</f>
        <v>12.8365088419852</v>
      </c>
      <c r="AJ2741" s="177">
        <f>HLOOKUP(附加题模型!$E$2,历史数据!$L$3:$U$5000,ROW(A2739),)</f>
        <v>13.0319886720662</v>
      </c>
    </row>
    <row r="2742" spans="1:36" x14ac:dyDescent="0.2">
      <c r="A2742" s="148">
        <v>40583</v>
      </c>
      <c r="B2742" s="137">
        <v>27.014688150075902</v>
      </c>
      <c r="C2742" s="137">
        <v>56.4396976833794</v>
      </c>
      <c r="D2742" s="137">
        <v>8.8849197719324504</v>
      </c>
      <c r="E2742" s="137">
        <v>7.3652386899872697</v>
      </c>
      <c r="F2742" s="137">
        <v>19.0982279340353</v>
      </c>
      <c r="G2742" s="137">
        <v>17.3562793036599</v>
      </c>
      <c r="H2742" s="137">
        <v>7.1998762680780199</v>
      </c>
      <c r="I2742" s="137">
        <v>19.028809172686799</v>
      </c>
      <c r="J2742" s="137">
        <v>26.350448378887702</v>
      </c>
      <c r="K2742" s="137">
        <v>13.1101806040986</v>
      </c>
      <c r="L2742" s="137">
        <v>27.198253414968899</v>
      </c>
      <c r="M2742" s="137">
        <v>57.2775339512838</v>
      </c>
      <c r="N2742" s="137">
        <v>8.8975224950132095</v>
      </c>
      <c r="O2742" s="137">
        <v>7.2992813285844003</v>
      </c>
      <c r="P2742" s="137">
        <v>18.831864922403</v>
      </c>
      <c r="Q2742" s="137">
        <v>17.3562793036599</v>
      </c>
      <c r="R2742" s="137">
        <v>7.2926923525652096</v>
      </c>
      <c r="S2742" s="137">
        <v>18.6400485551803</v>
      </c>
      <c r="T2742" s="137">
        <v>26.595051697172799</v>
      </c>
      <c r="U2742" s="137">
        <v>13.084116626754399</v>
      </c>
      <c r="V2742" s="1">
        <v>2350936</v>
      </c>
      <c r="W2742" s="1">
        <v>2764435</v>
      </c>
      <c r="X2742" s="1">
        <v>630889</v>
      </c>
      <c r="Y2742" s="1">
        <v>1472870</v>
      </c>
      <c r="Z2742" s="1">
        <v>1087011</v>
      </c>
      <c r="AA2742" s="1">
        <v>0</v>
      </c>
      <c r="AB2742" s="1">
        <v>1616024</v>
      </c>
      <c r="AC2742" s="1">
        <v>3600532</v>
      </c>
      <c r="AD2742" s="1">
        <v>1386711</v>
      </c>
      <c r="AE2742" s="1">
        <v>170837</v>
      </c>
      <c r="AH2742" s="136">
        <f t="shared" si="42"/>
        <v>40583</v>
      </c>
      <c r="AI2742" s="177">
        <f>HLOOKUP(附加题模型!$E$2,历史数据!$B$3:$K$5000,ROW(A2740),)</f>
        <v>13.1101806040986</v>
      </c>
      <c r="AJ2742" s="177">
        <f>HLOOKUP(附加题模型!$E$2,历史数据!$L$3:$U$5000,ROW(A2740),)</f>
        <v>13.084116626754399</v>
      </c>
    </row>
    <row r="2743" spans="1:36" x14ac:dyDescent="0.2">
      <c r="A2743" s="148">
        <v>40584</v>
      </c>
      <c r="B2743" s="137">
        <v>27.2288476257844</v>
      </c>
      <c r="C2743" s="137">
        <v>57.2775339512838</v>
      </c>
      <c r="D2743" s="137">
        <v>8.8471116026901804</v>
      </c>
      <c r="E2743" s="137">
        <v>7.2992813285844003</v>
      </c>
      <c r="F2743" s="137">
        <v>18.7253197177501</v>
      </c>
      <c r="G2743" s="137">
        <v>17.3562793036599</v>
      </c>
      <c r="H2743" s="137">
        <v>7.2926923525652096</v>
      </c>
      <c r="I2743" s="137">
        <v>18.6400485551803</v>
      </c>
      <c r="J2743" s="137">
        <v>26.639525027769999</v>
      </c>
      <c r="K2743" s="137">
        <v>12.9016687853455</v>
      </c>
      <c r="L2743" s="137">
        <v>27.504195523123801</v>
      </c>
      <c r="M2743" s="137">
        <v>57.582201685067197</v>
      </c>
      <c r="N2743" s="137">
        <v>8.9983442796592499</v>
      </c>
      <c r="O2743" s="137">
        <v>7.4751676256587203</v>
      </c>
      <c r="P2743" s="137">
        <v>19.151500536361802</v>
      </c>
      <c r="Q2743" s="137">
        <v>17.3562793036599</v>
      </c>
      <c r="R2743" s="137">
        <v>7.35898955577035</v>
      </c>
      <c r="S2743" s="137">
        <v>19.8063304076998</v>
      </c>
      <c r="T2743" s="137">
        <v>27.062021668444199</v>
      </c>
      <c r="U2743" s="137">
        <v>13.1753405474589</v>
      </c>
      <c r="V2743" s="1">
        <v>2916756</v>
      </c>
      <c r="W2743" s="1">
        <v>2374072</v>
      </c>
      <c r="X2743" s="1">
        <v>704260</v>
      </c>
      <c r="Y2743" s="1">
        <v>2216669</v>
      </c>
      <c r="Z2743" s="1">
        <v>2655030</v>
      </c>
      <c r="AA2743" s="1">
        <v>0</v>
      </c>
      <c r="AB2743" s="1">
        <v>1961876</v>
      </c>
      <c r="AC2743" s="1">
        <v>6568965</v>
      </c>
      <c r="AD2743" s="1">
        <v>2326436</v>
      </c>
      <c r="AE2743" s="1">
        <v>362699</v>
      </c>
      <c r="AH2743" s="136">
        <f t="shared" si="42"/>
        <v>40584</v>
      </c>
      <c r="AI2743" s="177">
        <f>HLOOKUP(附加题模型!$E$2,历史数据!$B$3:$K$5000,ROW(A2741),)</f>
        <v>12.9016687853455</v>
      </c>
      <c r="AJ2743" s="177">
        <f>HLOOKUP(附加题模型!$E$2,历史数据!$L$3:$U$5000,ROW(A2741),)</f>
        <v>13.1753405474589</v>
      </c>
    </row>
    <row r="2744" spans="1:36" x14ac:dyDescent="0.2">
      <c r="A2744" s="148">
        <v>40585</v>
      </c>
      <c r="B2744" s="137">
        <v>27.5653839447547</v>
      </c>
      <c r="C2744" s="137">
        <v>57.125200084392098</v>
      </c>
      <c r="D2744" s="137">
        <v>8.9983442796592499</v>
      </c>
      <c r="E2744" s="137">
        <v>7.4751676256587203</v>
      </c>
      <c r="F2744" s="137">
        <v>19.138182385780201</v>
      </c>
      <c r="G2744" s="137">
        <v>17.3562793036599</v>
      </c>
      <c r="H2744" s="137">
        <v>7.3855084370524002</v>
      </c>
      <c r="I2744" s="137">
        <v>19.8063304076998</v>
      </c>
      <c r="J2744" s="137">
        <v>27.062021668444199</v>
      </c>
      <c r="K2744" s="137">
        <v>13.201404524802999</v>
      </c>
      <c r="L2744" s="137">
        <v>27.9325144745406</v>
      </c>
      <c r="M2744" s="137">
        <v>56.972866217500403</v>
      </c>
      <c r="N2744" s="137">
        <v>9.0487551719822701</v>
      </c>
      <c r="O2744" s="137">
        <v>7.4971534127930202</v>
      </c>
      <c r="P2744" s="137">
        <v>19.364590945667601</v>
      </c>
      <c r="Q2744" s="137">
        <v>17.3562793036599</v>
      </c>
      <c r="R2744" s="137">
        <v>7.3987678776934303</v>
      </c>
      <c r="S2744" s="137">
        <v>19.6221806415126</v>
      </c>
      <c r="T2744" s="137">
        <v>27.1732049949374</v>
      </c>
      <c r="U2744" s="137">
        <v>13.0580526494103</v>
      </c>
      <c r="V2744" s="1">
        <v>2546416</v>
      </c>
      <c r="W2744" s="1">
        <v>2739621</v>
      </c>
      <c r="X2744" s="1">
        <v>757980</v>
      </c>
      <c r="Y2744" s="1">
        <v>2254277</v>
      </c>
      <c r="Z2744" s="1">
        <v>5498257</v>
      </c>
      <c r="AA2744" s="1">
        <v>0</v>
      </c>
      <c r="AB2744" s="1">
        <v>2020807</v>
      </c>
      <c r="AC2744" s="1">
        <v>4978277</v>
      </c>
      <c r="AD2744" s="1">
        <v>1772628</v>
      </c>
      <c r="AE2744" s="1">
        <v>482019</v>
      </c>
      <c r="AH2744" s="136">
        <f t="shared" si="42"/>
        <v>40585</v>
      </c>
      <c r="AI2744" s="177">
        <f>HLOOKUP(附加题模型!$E$2,历史数据!$B$3:$K$5000,ROW(A2742),)</f>
        <v>13.201404524802999</v>
      </c>
      <c r="AJ2744" s="177">
        <f>HLOOKUP(附加题模型!$E$2,历史数据!$L$3:$U$5000,ROW(A2742),)</f>
        <v>13.0580526494103</v>
      </c>
    </row>
    <row r="2745" spans="1:36" x14ac:dyDescent="0.2">
      <c r="A2745" s="148">
        <v>40588</v>
      </c>
      <c r="B2745" s="137">
        <v>27.9325144745406</v>
      </c>
      <c r="C2745" s="137">
        <v>56.744365417162797</v>
      </c>
      <c r="D2745" s="137">
        <v>9.0865633412245295</v>
      </c>
      <c r="E2745" s="137">
        <v>7.4971534127930202</v>
      </c>
      <c r="F2745" s="137">
        <v>19.391227246830901</v>
      </c>
      <c r="G2745" s="137">
        <v>17.3562793036599</v>
      </c>
      <c r="H2745" s="137">
        <v>7.3855084370524002</v>
      </c>
      <c r="I2745" s="137">
        <v>19.663102811776401</v>
      </c>
      <c r="J2745" s="137">
        <v>27.3288616520279</v>
      </c>
      <c r="K2745" s="137">
        <v>13.0319886720662</v>
      </c>
      <c r="L2745" s="137">
        <v>28.024297106986999</v>
      </c>
      <c r="M2745" s="137">
        <v>57.125200084392098</v>
      </c>
      <c r="N2745" s="137">
        <v>9.1117687873860493</v>
      </c>
      <c r="O2745" s="137">
        <v>7.5850965613301797</v>
      </c>
      <c r="P2745" s="137">
        <v>19.524408752646998</v>
      </c>
      <c r="Q2745" s="137">
        <v>17.3562793036599</v>
      </c>
      <c r="R2745" s="137">
        <v>7.50484340282165</v>
      </c>
      <c r="S2745" s="137">
        <v>20.092785599546701</v>
      </c>
      <c r="T2745" s="137">
        <v>27.239914990833299</v>
      </c>
      <c r="U2745" s="137">
        <v>13.188372536131</v>
      </c>
      <c r="V2745" s="1">
        <v>4360539</v>
      </c>
      <c r="W2745" s="1">
        <v>2481501</v>
      </c>
      <c r="X2745" s="1">
        <v>1202896</v>
      </c>
      <c r="Y2745" s="1">
        <v>2942384</v>
      </c>
      <c r="Z2745" s="1">
        <v>3094703</v>
      </c>
      <c r="AA2745" s="1">
        <v>0</v>
      </c>
      <c r="AB2745" s="1">
        <v>2959643</v>
      </c>
      <c r="AC2745" s="1">
        <v>6018856</v>
      </c>
      <c r="AD2745" s="1">
        <v>3393877</v>
      </c>
      <c r="AE2745" s="1">
        <v>754521</v>
      </c>
      <c r="AH2745" s="136">
        <f t="shared" si="42"/>
        <v>40588</v>
      </c>
      <c r="AI2745" s="177">
        <f>HLOOKUP(附加题模型!$E$2,历史数据!$B$3:$K$5000,ROW(A2743),)</f>
        <v>13.0319886720662</v>
      </c>
      <c r="AJ2745" s="177">
        <f>HLOOKUP(附加题模型!$E$2,历史数据!$L$3:$U$5000,ROW(A2743),)</f>
        <v>13.188372536131</v>
      </c>
    </row>
    <row r="2746" spans="1:36" x14ac:dyDescent="0.2">
      <c r="A2746" s="148">
        <v>40589</v>
      </c>
      <c r="B2746" s="137">
        <v>28.024297106986999</v>
      </c>
      <c r="C2746" s="137">
        <v>57.2775339512838</v>
      </c>
      <c r="D2746" s="137">
        <v>9.0991660643052903</v>
      </c>
      <c r="E2746" s="137">
        <v>7.5411249870616004</v>
      </c>
      <c r="F2746" s="137">
        <v>19.404545397412502</v>
      </c>
      <c r="G2746" s="137">
        <v>17.3562793036599</v>
      </c>
      <c r="H2746" s="137">
        <v>7.4783245215395997</v>
      </c>
      <c r="I2746" s="137">
        <v>20.092785599546701</v>
      </c>
      <c r="J2746" s="137">
        <v>27.239914990833299</v>
      </c>
      <c r="K2746" s="137">
        <v>13.1492765701148</v>
      </c>
      <c r="L2746" s="137">
        <v>28.207862371880001</v>
      </c>
      <c r="M2746" s="137">
        <v>57.506034751621399</v>
      </c>
      <c r="N2746" s="137">
        <v>9.0613578950630291</v>
      </c>
      <c r="O2746" s="137">
        <v>7.5411249870616004</v>
      </c>
      <c r="P2746" s="137">
        <v>20.043816625329999</v>
      </c>
      <c r="Q2746" s="137">
        <v>17.3562793036599</v>
      </c>
      <c r="R2746" s="137">
        <v>7.4252867589754903</v>
      </c>
      <c r="S2746" s="137">
        <v>19.8677136630956</v>
      </c>
      <c r="T2746" s="137">
        <v>27.239914990833299</v>
      </c>
      <c r="U2746" s="137">
        <v>13.188372536131</v>
      </c>
      <c r="V2746" s="1">
        <v>5266556</v>
      </c>
      <c r="W2746" s="1">
        <v>2535240</v>
      </c>
      <c r="X2746" s="1">
        <v>906159</v>
      </c>
      <c r="Y2746" s="1">
        <v>2484217</v>
      </c>
      <c r="Z2746" s="1">
        <v>4661124</v>
      </c>
      <c r="AA2746" s="1">
        <v>0</v>
      </c>
      <c r="AB2746" s="1">
        <v>2865998</v>
      </c>
      <c r="AC2746" s="1">
        <v>6311923</v>
      </c>
      <c r="AD2746" s="1">
        <v>2546233</v>
      </c>
      <c r="AE2746" s="1">
        <v>471800</v>
      </c>
      <c r="AH2746" s="136">
        <f t="shared" si="42"/>
        <v>40589</v>
      </c>
      <c r="AI2746" s="177">
        <f>HLOOKUP(附加题模型!$E$2,历史数据!$B$3:$K$5000,ROW(A2744),)</f>
        <v>13.1492765701148</v>
      </c>
      <c r="AJ2746" s="177">
        <f>HLOOKUP(附加题模型!$E$2,历史数据!$L$3:$U$5000,ROW(A2744),)</f>
        <v>13.188372536131</v>
      </c>
    </row>
    <row r="2747" spans="1:36" x14ac:dyDescent="0.2">
      <c r="A2747" s="148">
        <v>40590</v>
      </c>
      <c r="B2747" s="137">
        <v>28.207862371880001</v>
      </c>
      <c r="C2747" s="137">
        <v>57.353700884729697</v>
      </c>
      <c r="D2747" s="137">
        <v>9.01094700274</v>
      </c>
      <c r="E2747" s="137">
        <v>7.5081463063601603</v>
      </c>
      <c r="F2747" s="137">
        <v>19.8440443666058</v>
      </c>
      <c r="G2747" s="137">
        <v>17.3562793036599</v>
      </c>
      <c r="H2747" s="137">
        <v>7.4252867589754903</v>
      </c>
      <c r="I2747" s="137">
        <v>19.847252577963701</v>
      </c>
      <c r="J2747" s="137">
        <v>27.0397850031456</v>
      </c>
      <c r="K2747" s="137">
        <v>13.188372536131</v>
      </c>
      <c r="L2747" s="137">
        <v>28.207862371880001</v>
      </c>
      <c r="M2747" s="137">
        <v>59.943376621888802</v>
      </c>
      <c r="N2747" s="137">
        <v>9.1747824027898197</v>
      </c>
      <c r="O2747" s="137">
        <v>7.6950254970016303</v>
      </c>
      <c r="P2747" s="137">
        <v>20.216952582891</v>
      </c>
      <c r="Q2747" s="137">
        <v>17.3562793036599</v>
      </c>
      <c r="R2747" s="137">
        <v>7.4915839621806199</v>
      </c>
      <c r="S2747" s="137">
        <v>20.256474280602099</v>
      </c>
      <c r="T2747" s="137">
        <v>27.462281643819701</v>
      </c>
      <c r="U2747" s="137">
        <v>13.2274685021472</v>
      </c>
      <c r="V2747" s="1">
        <v>0</v>
      </c>
      <c r="W2747" s="1">
        <v>6940276</v>
      </c>
      <c r="X2747" s="1">
        <v>1183149</v>
      </c>
      <c r="Y2747" s="1">
        <v>3216605</v>
      </c>
      <c r="Z2747" s="1">
        <v>4506789</v>
      </c>
      <c r="AA2747" s="1">
        <v>0</v>
      </c>
      <c r="AB2747" s="1">
        <v>2501009</v>
      </c>
      <c r="AC2747" s="1">
        <v>4604485</v>
      </c>
      <c r="AD2747" s="1">
        <v>2230906</v>
      </c>
      <c r="AE2747" s="1">
        <v>410700</v>
      </c>
      <c r="AH2747" s="136">
        <f t="shared" si="42"/>
        <v>40590</v>
      </c>
      <c r="AI2747" s="177">
        <f>HLOOKUP(附加题模型!$E$2,历史数据!$B$3:$K$5000,ROW(A2745),)</f>
        <v>13.188372536131</v>
      </c>
      <c r="AJ2747" s="177">
        <f>HLOOKUP(附加题模型!$E$2,历史数据!$L$3:$U$5000,ROW(A2745),)</f>
        <v>13.2274685021472</v>
      </c>
    </row>
    <row r="2748" spans="1:36" x14ac:dyDescent="0.2">
      <c r="A2748" s="148">
        <v>40591</v>
      </c>
      <c r="B2748" s="137">
        <v>28.452616058403901</v>
      </c>
      <c r="C2748" s="137">
        <v>59.638708888105398</v>
      </c>
      <c r="D2748" s="137">
        <v>9.1999878489513307</v>
      </c>
      <c r="E2748" s="137">
        <v>7.6840326034344804</v>
      </c>
      <c r="F2748" s="137">
        <v>20.3101796369623</v>
      </c>
      <c r="G2748" s="137">
        <v>17.3562793036599</v>
      </c>
      <c r="H2748" s="137">
        <v>7.4650650808985697</v>
      </c>
      <c r="I2748" s="137">
        <v>20.542929472449</v>
      </c>
      <c r="J2748" s="137">
        <v>27.4845183091183</v>
      </c>
      <c r="K2748" s="137">
        <v>13.266564468163301</v>
      </c>
      <c r="L2748" s="137">
        <v>28.269050793510999</v>
      </c>
      <c r="M2748" s="137">
        <v>59.562541954659501</v>
      </c>
      <c r="N2748" s="137">
        <v>9.1495769566283105</v>
      </c>
      <c r="O2748" s="137">
        <v>7.7499899648373498</v>
      </c>
      <c r="P2748" s="137">
        <v>20.057134775911599</v>
      </c>
      <c r="Q2748" s="137">
        <v>17.3562793036599</v>
      </c>
      <c r="R2748" s="137">
        <v>7.5976594873088503</v>
      </c>
      <c r="S2748" s="137">
        <v>20.461085131921301</v>
      </c>
      <c r="T2748" s="137">
        <v>28.129381602778899</v>
      </c>
      <c r="U2748" s="137">
        <v>13.201404524802999</v>
      </c>
      <c r="V2748" s="1">
        <v>4053771</v>
      </c>
      <c r="W2748" s="1">
        <v>3087805</v>
      </c>
      <c r="X2748" s="1">
        <v>1295326</v>
      </c>
      <c r="Y2748" s="1">
        <v>3360928</v>
      </c>
      <c r="Z2748" s="1">
        <v>2342829</v>
      </c>
      <c r="AA2748" s="1">
        <v>0</v>
      </c>
      <c r="AB2748" s="1">
        <v>3850177</v>
      </c>
      <c r="AC2748" s="1">
        <v>6620914</v>
      </c>
      <c r="AD2748" s="1">
        <v>4893738</v>
      </c>
      <c r="AE2748" s="1">
        <v>407685</v>
      </c>
      <c r="AH2748" s="136">
        <f t="shared" si="42"/>
        <v>40591</v>
      </c>
      <c r="AI2748" s="177">
        <f>HLOOKUP(附加题模型!$E$2,历史数据!$B$3:$K$5000,ROW(A2746),)</f>
        <v>13.266564468163301</v>
      </c>
      <c r="AJ2748" s="177">
        <f>HLOOKUP(附加题模型!$E$2,历史数据!$L$3:$U$5000,ROW(A2746),)</f>
        <v>13.201404524802999</v>
      </c>
    </row>
    <row r="2749" spans="1:36" x14ac:dyDescent="0.2">
      <c r="A2749" s="148">
        <v>40592</v>
      </c>
      <c r="B2749" s="137">
        <v>28.0548913178025</v>
      </c>
      <c r="C2749" s="137">
        <v>60.171877422226402</v>
      </c>
      <c r="D2749" s="137">
        <v>9.1495769566283105</v>
      </c>
      <c r="E2749" s="137">
        <v>7.79396153910593</v>
      </c>
      <c r="F2749" s="137">
        <v>19.7108628607896</v>
      </c>
      <c r="G2749" s="137">
        <v>17.3562793036599</v>
      </c>
      <c r="H2749" s="137">
        <v>7.5844000466678203</v>
      </c>
      <c r="I2749" s="137">
        <v>20.461085131921301</v>
      </c>
      <c r="J2749" s="137">
        <v>28.129381602778899</v>
      </c>
      <c r="K2749" s="137">
        <v>13.201404524802999</v>
      </c>
      <c r="L2749" s="137">
        <v>27.4430071014928</v>
      </c>
      <c r="M2749" s="137">
        <v>61.314381423914199</v>
      </c>
      <c r="N2749" s="137">
        <v>9.1243715104667995</v>
      </c>
      <c r="O2749" s="137">
        <v>8.2116914946574493</v>
      </c>
      <c r="P2749" s="137">
        <v>19.524408752646998</v>
      </c>
      <c r="Q2749" s="137">
        <v>17.3562793036599</v>
      </c>
      <c r="R2749" s="137">
        <v>7.4783245215395997</v>
      </c>
      <c r="S2749" s="137">
        <v>21.0339955156151</v>
      </c>
      <c r="T2749" s="137">
        <v>27.3288616520279</v>
      </c>
      <c r="U2749" s="137">
        <v>13.201404524802999</v>
      </c>
      <c r="V2749" s="1">
        <v>3552590</v>
      </c>
      <c r="W2749" s="1">
        <v>3323293</v>
      </c>
      <c r="X2749" s="1">
        <v>967908</v>
      </c>
      <c r="Y2749" s="1">
        <v>15203341</v>
      </c>
      <c r="Z2749" s="1">
        <v>3956638</v>
      </c>
      <c r="AA2749" s="1">
        <v>0</v>
      </c>
      <c r="AB2749" s="1">
        <v>2111084</v>
      </c>
      <c r="AC2749" s="1">
        <v>10649958</v>
      </c>
      <c r="AD2749" s="1">
        <v>2727510</v>
      </c>
      <c r="AE2749" s="1">
        <v>0</v>
      </c>
      <c r="AH2749" s="136">
        <f t="shared" si="42"/>
        <v>40592</v>
      </c>
      <c r="AI2749" s="177">
        <f>HLOOKUP(附加题模型!$E$2,历史数据!$B$3:$K$5000,ROW(A2747),)</f>
        <v>13.201404524802999</v>
      </c>
      <c r="AJ2749" s="177">
        <f>HLOOKUP(附加题模型!$E$2,历史数据!$L$3:$U$5000,ROW(A2747),)</f>
        <v>13.201404524802999</v>
      </c>
    </row>
    <row r="2750" spans="1:36" x14ac:dyDescent="0.2">
      <c r="A2750" s="148">
        <v>40595</v>
      </c>
      <c r="B2750" s="137">
        <v>27.4430071014928</v>
      </c>
      <c r="C2750" s="137">
        <v>60.933546756684898</v>
      </c>
      <c r="D2750" s="137">
        <v>8.9605361104169798</v>
      </c>
      <c r="E2750" s="137">
        <v>8.1237483461202906</v>
      </c>
      <c r="F2750" s="137">
        <v>19.311318343341199</v>
      </c>
      <c r="G2750" s="137">
        <v>17.3562793036599</v>
      </c>
      <c r="H2750" s="137">
        <v>7.4252867589754903</v>
      </c>
      <c r="I2750" s="137">
        <v>21.013534430483201</v>
      </c>
      <c r="J2750" s="137">
        <v>27.084258333742799</v>
      </c>
      <c r="K2750" s="137">
        <v>13.2274685021472</v>
      </c>
      <c r="L2750" s="137">
        <v>27.901920263725099</v>
      </c>
      <c r="M2750" s="137">
        <v>61.6952160911435</v>
      </c>
      <c r="N2750" s="137">
        <v>9.3260150797588892</v>
      </c>
      <c r="O2750" s="137">
        <v>8.2006986010903091</v>
      </c>
      <c r="P2750" s="137">
        <v>19.804089914860899</v>
      </c>
      <c r="Q2750" s="137">
        <v>17.3562793036599</v>
      </c>
      <c r="R2750" s="137">
        <v>7.5844000466678203</v>
      </c>
      <c r="S2750" s="137">
        <v>21.238606366934299</v>
      </c>
      <c r="T2750" s="137">
        <v>27.551228305014298</v>
      </c>
      <c r="U2750" s="137">
        <v>13.396884354884</v>
      </c>
      <c r="V2750" s="1">
        <v>3507192</v>
      </c>
      <c r="W2750" s="1">
        <v>2741146</v>
      </c>
      <c r="X2750" s="1">
        <v>1548936</v>
      </c>
      <c r="Y2750" s="1">
        <v>7118361</v>
      </c>
      <c r="Z2750" s="1">
        <v>2977507</v>
      </c>
      <c r="AA2750" s="1">
        <v>0</v>
      </c>
      <c r="AB2750" s="1">
        <v>2150301</v>
      </c>
      <c r="AC2750" s="1">
        <v>12385374</v>
      </c>
      <c r="AD2750" s="1">
        <v>2929750</v>
      </c>
      <c r="AE2750" s="1">
        <v>548923</v>
      </c>
      <c r="AH2750" s="136">
        <f t="shared" si="42"/>
        <v>40595</v>
      </c>
      <c r="AI2750" s="177">
        <f>HLOOKUP(附加题模型!$E$2,历史数据!$B$3:$K$5000,ROW(A2748),)</f>
        <v>13.2274685021472</v>
      </c>
      <c r="AJ2750" s="177">
        <f>HLOOKUP(附加题模型!$E$2,历史数据!$L$3:$U$5000,ROW(A2748),)</f>
        <v>13.396884354884</v>
      </c>
    </row>
    <row r="2751" spans="1:36" x14ac:dyDescent="0.2">
      <c r="A2751" s="148">
        <v>40596</v>
      </c>
      <c r="B2751" s="137">
        <v>27.963108685356101</v>
      </c>
      <c r="C2751" s="137">
        <v>61.6952160911435</v>
      </c>
      <c r="D2751" s="137">
        <v>9.3260150797588892</v>
      </c>
      <c r="E2751" s="137">
        <v>8.2446701753588894</v>
      </c>
      <c r="F2751" s="137">
        <v>19.910635119513799</v>
      </c>
      <c r="G2751" s="137">
        <v>17.3562793036599</v>
      </c>
      <c r="H2751" s="137">
        <v>7.5844000466678203</v>
      </c>
      <c r="I2751" s="137">
        <v>21.136300941274701</v>
      </c>
      <c r="J2751" s="137">
        <v>27.506754974416999</v>
      </c>
      <c r="K2751" s="137">
        <v>13.4099163435561</v>
      </c>
      <c r="L2751" s="137">
        <v>26.922905517629498</v>
      </c>
      <c r="M2751" s="137">
        <v>59.410208087767799</v>
      </c>
      <c r="N2751" s="137">
        <v>9.1999878489513307</v>
      </c>
      <c r="O2751" s="137">
        <v>8.1017625589859996</v>
      </c>
      <c r="P2751" s="137">
        <v>18.818546771821399</v>
      </c>
      <c r="Q2751" s="137">
        <v>17.3562793036599</v>
      </c>
      <c r="R2751" s="137">
        <v>7.4783245215395997</v>
      </c>
      <c r="S2751" s="137">
        <v>20.747540323768199</v>
      </c>
      <c r="T2751" s="137">
        <v>26.305975048290399</v>
      </c>
      <c r="U2751" s="137">
        <v>13.162308558786799</v>
      </c>
      <c r="V2751" s="1">
        <v>4366630</v>
      </c>
      <c r="W2751" s="1">
        <v>4505886</v>
      </c>
      <c r="X2751" s="1">
        <v>1207322</v>
      </c>
      <c r="Y2751" s="1">
        <v>14710842</v>
      </c>
      <c r="Z2751" s="1">
        <v>4424694</v>
      </c>
      <c r="AA2751" s="1">
        <v>0</v>
      </c>
      <c r="AB2751" s="1">
        <v>3699965</v>
      </c>
      <c r="AC2751" s="1">
        <v>8742947</v>
      </c>
      <c r="AD2751" s="1">
        <v>3230807</v>
      </c>
      <c r="AE2751" s="1">
        <v>610503</v>
      </c>
      <c r="AH2751" s="136">
        <f t="shared" si="42"/>
        <v>40596</v>
      </c>
      <c r="AI2751" s="177">
        <f>HLOOKUP(附加题模型!$E$2,历史数据!$B$3:$K$5000,ROW(A2749),)</f>
        <v>13.4099163435561</v>
      </c>
      <c r="AJ2751" s="177">
        <f>HLOOKUP(附加题模型!$E$2,历史数据!$L$3:$U$5000,ROW(A2749),)</f>
        <v>13.162308558786799</v>
      </c>
    </row>
    <row r="2752" spans="1:36" x14ac:dyDescent="0.2">
      <c r="A2752" s="148">
        <v>40597</v>
      </c>
      <c r="B2752" s="137">
        <v>26.953499728444999</v>
      </c>
      <c r="C2752" s="137">
        <v>59.486375021213597</v>
      </c>
      <c r="D2752" s="137">
        <v>9.2503987412743491</v>
      </c>
      <c r="E2752" s="137">
        <v>8.1017625589859996</v>
      </c>
      <c r="F2752" s="137">
        <v>18.831864922403</v>
      </c>
      <c r="G2752" s="137">
        <v>17.3562793036599</v>
      </c>
      <c r="H2752" s="137">
        <v>7.4252867589754903</v>
      </c>
      <c r="I2752" s="137">
        <v>20.747540323768199</v>
      </c>
      <c r="J2752" s="137">
        <v>26.2837383829918</v>
      </c>
      <c r="K2752" s="137">
        <v>13.201404524802999</v>
      </c>
      <c r="L2752" s="137">
        <v>27.4430071014928</v>
      </c>
      <c r="M2752" s="137">
        <v>59.943376621888802</v>
      </c>
      <c r="N2752" s="137">
        <v>9.2377960181936007</v>
      </c>
      <c r="O2752" s="137">
        <v>8.1677199203888708</v>
      </c>
      <c r="P2752" s="137">
        <v>18.525547459025901</v>
      </c>
      <c r="Q2752" s="137">
        <v>17.3562793036599</v>
      </c>
      <c r="R2752" s="137">
        <v>7.5711406060267903</v>
      </c>
      <c r="S2752" s="137">
        <v>21.0339955156151</v>
      </c>
      <c r="T2752" s="137">
        <v>26.995311672548301</v>
      </c>
      <c r="U2752" s="137">
        <v>13.1753405474589</v>
      </c>
      <c r="V2752" s="1">
        <v>2557455</v>
      </c>
      <c r="W2752" s="1">
        <v>3107750</v>
      </c>
      <c r="X2752" s="1">
        <v>1292949</v>
      </c>
      <c r="Y2752" s="1">
        <v>6249726</v>
      </c>
      <c r="Z2752" s="1">
        <v>3186751</v>
      </c>
      <c r="AA2752" s="1">
        <v>0</v>
      </c>
      <c r="AB2752" s="1">
        <v>2507759</v>
      </c>
      <c r="AC2752" s="1">
        <v>7662203</v>
      </c>
      <c r="AD2752" s="1">
        <v>1867409</v>
      </c>
      <c r="AE2752" s="1">
        <v>337209</v>
      </c>
      <c r="AH2752" s="136">
        <f t="shared" si="42"/>
        <v>40597</v>
      </c>
      <c r="AI2752" s="177">
        <f>HLOOKUP(附加题模型!$E$2,历史数据!$B$3:$K$5000,ROW(A2750),)</f>
        <v>13.201404524802999</v>
      </c>
      <c r="AJ2752" s="177">
        <f>HLOOKUP(附加题模型!$E$2,历史数据!$L$3:$U$5000,ROW(A2750),)</f>
        <v>13.1753405474589</v>
      </c>
    </row>
    <row r="2753" spans="1:36" x14ac:dyDescent="0.2">
      <c r="A2753" s="148">
        <v>40598</v>
      </c>
      <c r="B2753" s="137">
        <v>27.4736013123083</v>
      </c>
      <c r="C2753" s="137">
        <v>59.867209688442898</v>
      </c>
      <c r="D2753" s="137">
        <v>9.2882069105166192</v>
      </c>
      <c r="E2753" s="137">
        <v>8.1347412396874397</v>
      </c>
      <c r="F2753" s="137">
        <v>18.538865609607502</v>
      </c>
      <c r="G2753" s="137">
        <v>17.3562793036599</v>
      </c>
      <c r="H2753" s="137">
        <v>7.5976594873088503</v>
      </c>
      <c r="I2753" s="137">
        <v>20.9726122602194</v>
      </c>
      <c r="J2753" s="137">
        <v>26.973075007249601</v>
      </c>
      <c r="K2753" s="137">
        <v>13.0971486154265</v>
      </c>
      <c r="L2753" s="137">
        <v>27.993702896171602</v>
      </c>
      <c r="M2753" s="137">
        <v>60.628879022901501</v>
      </c>
      <c r="N2753" s="137">
        <v>9.7040967721815399</v>
      </c>
      <c r="O2753" s="137">
        <v>8.2556630689260295</v>
      </c>
      <c r="P2753" s="137">
        <v>18.578820061352399</v>
      </c>
      <c r="Q2753" s="137">
        <v>17.3562793036599</v>
      </c>
      <c r="R2753" s="137">
        <v>7.69047557179604</v>
      </c>
      <c r="S2753" s="137">
        <v>20.583851642712901</v>
      </c>
      <c r="T2753" s="137">
        <v>27.4845183091183</v>
      </c>
      <c r="U2753" s="137">
        <v>13.1753405474589</v>
      </c>
      <c r="V2753" s="1">
        <v>3720338</v>
      </c>
      <c r="W2753" s="1">
        <v>1886717</v>
      </c>
      <c r="X2753" s="1">
        <v>4347200</v>
      </c>
      <c r="Y2753" s="1">
        <v>5486030</v>
      </c>
      <c r="Z2753" s="1">
        <v>2328458</v>
      </c>
      <c r="AA2753" s="1">
        <v>0</v>
      </c>
      <c r="AB2753" s="1">
        <v>4038424</v>
      </c>
      <c r="AC2753" s="1">
        <v>5539295</v>
      </c>
      <c r="AD2753" s="1">
        <v>2039603</v>
      </c>
      <c r="AE2753" s="1">
        <v>578212</v>
      </c>
      <c r="AH2753" s="136">
        <f t="shared" si="42"/>
        <v>40598</v>
      </c>
      <c r="AI2753" s="177">
        <f>HLOOKUP(附加题模型!$E$2,历史数据!$B$3:$K$5000,ROW(A2751),)</f>
        <v>13.0971486154265</v>
      </c>
      <c r="AJ2753" s="177">
        <f>HLOOKUP(附加题模型!$E$2,历史数据!$L$3:$U$5000,ROW(A2751),)</f>
        <v>13.1753405474589</v>
      </c>
    </row>
    <row r="2754" spans="1:36" x14ac:dyDescent="0.2">
      <c r="A2754" s="148">
        <v>40599</v>
      </c>
      <c r="B2754" s="137">
        <v>28.024297106986999</v>
      </c>
      <c r="C2754" s="137">
        <v>60.0195435553346</v>
      </c>
      <c r="D2754" s="137">
        <v>9.7040967721815399</v>
      </c>
      <c r="E2754" s="137">
        <v>8.3216204303289008</v>
      </c>
      <c r="F2754" s="137">
        <v>18.592138211934</v>
      </c>
      <c r="G2754" s="137">
        <v>17.3562793036599</v>
      </c>
      <c r="H2754" s="137">
        <v>7.67721613115501</v>
      </c>
      <c r="I2754" s="137">
        <v>20.502007302185199</v>
      </c>
      <c r="J2754" s="137">
        <v>27.462281643819701</v>
      </c>
      <c r="K2754" s="137">
        <v>13.084116626754399</v>
      </c>
      <c r="L2754" s="137">
        <v>28.574992901665802</v>
      </c>
      <c r="M2754" s="137">
        <v>59.7910427549971</v>
      </c>
      <c r="N2754" s="137">
        <v>9.7040967721815399</v>
      </c>
      <c r="O2754" s="137">
        <v>8.3655920045974792</v>
      </c>
      <c r="P2754" s="137">
        <v>19.324636493922799</v>
      </c>
      <c r="Q2754" s="137">
        <v>17.3562793036599</v>
      </c>
      <c r="R2754" s="137">
        <v>7.70373501243707</v>
      </c>
      <c r="S2754" s="137">
        <v>20.338318621129801</v>
      </c>
      <c r="T2754" s="137">
        <v>27.684648296806099</v>
      </c>
      <c r="U2754" s="137">
        <v>13.3708203775399</v>
      </c>
      <c r="V2754" s="1">
        <v>5217463</v>
      </c>
      <c r="W2754" s="1">
        <v>2994723</v>
      </c>
      <c r="X2754" s="1">
        <v>2717166</v>
      </c>
      <c r="Y2754" s="1">
        <v>12715919</v>
      </c>
      <c r="Z2754" s="1">
        <v>4303763</v>
      </c>
      <c r="AA2754" s="1">
        <v>0</v>
      </c>
      <c r="AB2754" s="1">
        <v>2524180</v>
      </c>
      <c r="AC2754" s="1">
        <v>4312693</v>
      </c>
      <c r="AD2754" s="1">
        <v>2844808</v>
      </c>
      <c r="AE2754" s="1">
        <v>1130007</v>
      </c>
      <c r="AH2754" s="136">
        <f t="shared" si="42"/>
        <v>40599</v>
      </c>
      <c r="AI2754" s="177">
        <f>HLOOKUP(附加题模型!$E$2,历史数据!$B$3:$K$5000,ROW(A2752),)</f>
        <v>13.084116626754399</v>
      </c>
      <c r="AJ2754" s="177">
        <f>HLOOKUP(附加题模型!$E$2,历史数据!$L$3:$U$5000,ROW(A2752),)</f>
        <v>13.3708203775399</v>
      </c>
    </row>
    <row r="2755" spans="1:36" x14ac:dyDescent="0.2">
      <c r="A2755" s="148">
        <v>40602</v>
      </c>
      <c r="B2755" s="137">
        <v>28.513804480034899</v>
      </c>
      <c r="C2755" s="137">
        <v>59.867209688442898</v>
      </c>
      <c r="D2755" s="137">
        <v>9.7545076645045601</v>
      </c>
      <c r="E2755" s="137">
        <v>8.3655920045974792</v>
      </c>
      <c r="F2755" s="137">
        <v>19.178136837524999</v>
      </c>
      <c r="G2755" s="137">
        <v>17.3562793036599</v>
      </c>
      <c r="H2755" s="137">
        <v>7.70373501243707</v>
      </c>
      <c r="I2755" s="137">
        <v>20.297396450866</v>
      </c>
      <c r="J2755" s="137">
        <v>27.706884962104699</v>
      </c>
      <c r="K2755" s="137">
        <v>13.3708203775399</v>
      </c>
      <c r="L2755" s="137">
        <v>28.911529220636201</v>
      </c>
      <c r="M2755" s="137">
        <v>61.390548357360103</v>
      </c>
      <c r="N2755" s="137">
        <v>9.7040967721815399</v>
      </c>
      <c r="O2755" s="137">
        <v>8.3655920045974792</v>
      </c>
      <c r="P2755" s="137">
        <v>20.030498474748399</v>
      </c>
      <c r="Q2755" s="137">
        <v>17.3562793036599</v>
      </c>
      <c r="R2755" s="137">
        <v>7.7832916562832297</v>
      </c>
      <c r="S2755" s="137">
        <v>20.542929472449</v>
      </c>
      <c r="T2755" s="137">
        <v>27.9514882803898</v>
      </c>
      <c r="U2755" s="137">
        <v>13.6444921396533</v>
      </c>
      <c r="V2755" s="1">
        <v>6967563</v>
      </c>
      <c r="W2755" s="1">
        <v>3510012</v>
      </c>
      <c r="X2755" s="1">
        <v>1622387</v>
      </c>
      <c r="Y2755" s="1">
        <v>0</v>
      </c>
      <c r="Z2755" s="1">
        <v>6252081</v>
      </c>
      <c r="AA2755" s="1">
        <v>0</v>
      </c>
      <c r="AB2755" s="1">
        <v>3126663</v>
      </c>
      <c r="AC2755" s="1">
        <v>4017083</v>
      </c>
      <c r="AD2755" s="1">
        <v>2938373</v>
      </c>
      <c r="AE2755" s="1">
        <v>884265</v>
      </c>
      <c r="AH2755" s="136">
        <f t="shared" si="42"/>
        <v>40602</v>
      </c>
      <c r="AI2755" s="177">
        <f>HLOOKUP(附加题模型!$E$2,历史数据!$B$3:$K$5000,ROW(A2753),)</f>
        <v>13.3708203775399</v>
      </c>
      <c r="AJ2755" s="177">
        <f>HLOOKUP(附加题模型!$E$2,历史数据!$L$3:$U$5000,ROW(A2753),)</f>
        <v>13.6444921396533</v>
      </c>
    </row>
    <row r="2756" spans="1:36" x14ac:dyDescent="0.2">
      <c r="A2756" s="148">
        <v>40603</v>
      </c>
      <c r="B2756" s="137">
        <v>28.911529220636201</v>
      </c>
      <c r="C2756" s="137">
        <v>61.162047557022497</v>
      </c>
      <c r="D2756" s="137">
        <v>9.7293022183430509</v>
      </c>
      <c r="E2756" s="137">
        <v>8.37658489816463</v>
      </c>
      <c r="F2756" s="137">
        <v>20.043816625329999</v>
      </c>
      <c r="G2756" s="137">
        <v>17.3562793036599</v>
      </c>
      <c r="H2756" s="137">
        <v>7.7832916562832297</v>
      </c>
      <c r="I2756" s="137">
        <v>20.461085131921301</v>
      </c>
      <c r="J2756" s="137">
        <v>27.751358292702001</v>
      </c>
      <c r="K2756" s="137">
        <v>13.5272042416047</v>
      </c>
      <c r="L2756" s="137">
        <v>28.697369744927801</v>
      </c>
      <c r="M2756" s="137">
        <v>61.923716891481099</v>
      </c>
      <c r="N2756" s="137">
        <v>9.6914940491007897</v>
      </c>
      <c r="O2756" s="137">
        <v>8.2446701753588894</v>
      </c>
      <c r="P2756" s="137">
        <v>19.9639077218403</v>
      </c>
      <c r="Q2756" s="137">
        <v>17.3562793036599</v>
      </c>
      <c r="R2756" s="137">
        <v>7.9424049439755597</v>
      </c>
      <c r="S2756" s="137">
        <v>22.589037985641099</v>
      </c>
      <c r="T2756" s="137">
        <v>27.6179383009102</v>
      </c>
      <c r="U2756" s="137">
        <v>13.8790679357505</v>
      </c>
      <c r="V2756" s="1">
        <v>4264816</v>
      </c>
      <c r="W2756" s="1">
        <v>2489512</v>
      </c>
      <c r="X2756" s="1">
        <v>2496374</v>
      </c>
      <c r="Y2756" s="1">
        <v>9251973</v>
      </c>
      <c r="Z2756" s="1">
        <v>2986742</v>
      </c>
      <c r="AA2756" s="1">
        <v>0</v>
      </c>
      <c r="AB2756" s="1">
        <v>5226205</v>
      </c>
      <c r="AC2756" s="1">
        <v>27505846</v>
      </c>
      <c r="AD2756" s="1">
        <v>6585738</v>
      </c>
      <c r="AE2756" s="1">
        <v>901275</v>
      </c>
      <c r="AH2756" s="136">
        <f t="shared" si="42"/>
        <v>40603</v>
      </c>
      <c r="AI2756" s="177">
        <f>HLOOKUP(附加题模型!$E$2,历史数据!$B$3:$K$5000,ROW(A2754),)</f>
        <v>13.5272042416047</v>
      </c>
      <c r="AJ2756" s="177">
        <f>HLOOKUP(附加题模型!$E$2,历史数据!$L$3:$U$5000,ROW(A2754),)</f>
        <v>13.8790679357505</v>
      </c>
    </row>
    <row r="2757" spans="1:36" x14ac:dyDescent="0.2">
      <c r="A2757" s="148">
        <v>40604</v>
      </c>
      <c r="B2757" s="137">
        <v>28.727963955743299</v>
      </c>
      <c r="C2757" s="137">
        <v>61.314381423914199</v>
      </c>
      <c r="D2757" s="137">
        <v>9.7419049414238099</v>
      </c>
      <c r="E2757" s="137">
        <v>8.1787128139560199</v>
      </c>
      <c r="F2757" s="137">
        <v>19.8440443666058</v>
      </c>
      <c r="G2757" s="137">
        <v>17.3562793036599</v>
      </c>
      <c r="H2757" s="137">
        <v>7.8761077407704301</v>
      </c>
      <c r="I2757" s="137">
        <v>22.404888219453898</v>
      </c>
      <c r="J2757" s="137">
        <v>27.3510983173265</v>
      </c>
      <c r="K2757" s="137">
        <v>13.9181639017667</v>
      </c>
      <c r="L2757" s="137">
        <v>29.401036593684001</v>
      </c>
      <c r="M2757" s="137">
        <v>60.628879022901501</v>
      </c>
      <c r="N2757" s="137">
        <v>9.6410831567777695</v>
      </c>
      <c r="O2757" s="137">
        <v>8.1897057075231601</v>
      </c>
      <c r="P2757" s="137">
        <v>19.990544023003501</v>
      </c>
      <c r="Q2757" s="137">
        <v>17.3562793036599</v>
      </c>
      <c r="R2757" s="137">
        <v>8.0617399097448104</v>
      </c>
      <c r="S2757" s="137">
        <v>22.9368764328838</v>
      </c>
      <c r="T2757" s="137">
        <v>27.3510983173265</v>
      </c>
      <c r="U2757" s="137">
        <v>13.8008760037181</v>
      </c>
      <c r="V2757" s="1">
        <v>6978461</v>
      </c>
      <c r="W2757" s="1">
        <v>2881246</v>
      </c>
      <c r="X2757" s="1">
        <v>2433710</v>
      </c>
      <c r="Y2757" s="1">
        <v>5221520</v>
      </c>
      <c r="Z2757" s="1">
        <v>2880167</v>
      </c>
      <c r="AA2757" s="1">
        <v>0</v>
      </c>
      <c r="AB2757" s="1">
        <v>13362845</v>
      </c>
      <c r="AC2757" s="1">
        <v>29515237</v>
      </c>
      <c r="AD2757" s="1">
        <v>3635071</v>
      </c>
      <c r="AE2757" s="1">
        <v>1026635</v>
      </c>
      <c r="AH2757" s="136">
        <f t="shared" si="42"/>
        <v>40604</v>
      </c>
      <c r="AI2757" s="177">
        <f>HLOOKUP(附加题模型!$E$2,历史数据!$B$3:$K$5000,ROW(A2755),)</f>
        <v>13.9181639017667</v>
      </c>
      <c r="AJ2757" s="177">
        <f>HLOOKUP(附加题模型!$E$2,历史数据!$L$3:$U$5000,ROW(A2755),)</f>
        <v>13.8008760037181</v>
      </c>
    </row>
    <row r="2758" spans="1:36" x14ac:dyDescent="0.2">
      <c r="A2758" s="148">
        <v>40605</v>
      </c>
      <c r="B2758" s="137">
        <v>29.523413436946001</v>
      </c>
      <c r="C2758" s="137">
        <v>60.400378222563901</v>
      </c>
      <c r="D2758" s="137">
        <v>9.7166994952623007</v>
      </c>
      <c r="E2758" s="137">
        <v>8.1897057075231601</v>
      </c>
      <c r="F2758" s="137">
        <v>20.110407378238001</v>
      </c>
      <c r="G2758" s="137">
        <v>17.3562793036599</v>
      </c>
      <c r="H2758" s="137">
        <v>8.0352210284627592</v>
      </c>
      <c r="I2758" s="137">
        <v>22.711804496432698</v>
      </c>
      <c r="J2758" s="137">
        <v>27.3510983173265</v>
      </c>
      <c r="K2758" s="137">
        <v>13.8790679357505</v>
      </c>
      <c r="L2758" s="137">
        <v>29.523413436946001</v>
      </c>
      <c r="M2758" s="137">
        <v>59.410208087767799</v>
      </c>
      <c r="N2758" s="137">
        <v>9.6914940491007897</v>
      </c>
      <c r="O2758" s="137">
        <v>7.9368691554788198</v>
      </c>
      <c r="P2758" s="137">
        <v>19.750817312534501</v>
      </c>
      <c r="Q2758" s="137">
        <v>17.3562793036599</v>
      </c>
      <c r="R2758" s="137">
        <v>8.0352210284627592</v>
      </c>
      <c r="S2758" s="137">
        <v>23.202870539598798</v>
      </c>
      <c r="T2758" s="137">
        <v>27.106494999041502</v>
      </c>
      <c r="U2758" s="137">
        <v>13.540236230276699</v>
      </c>
      <c r="V2758" s="1">
        <v>7070926</v>
      </c>
      <c r="W2758" s="1">
        <v>3047209</v>
      </c>
      <c r="X2758" s="1">
        <v>3938126</v>
      </c>
      <c r="Y2758" s="1">
        <v>5319636</v>
      </c>
      <c r="Z2758" s="1">
        <v>2591276</v>
      </c>
      <c r="AA2758" s="1">
        <v>0</v>
      </c>
      <c r="AB2758" s="1">
        <v>5941483</v>
      </c>
      <c r="AC2758" s="1">
        <v>24830263</v>
      </c>
      <c r="AD2758" s="1">
        <v>3170263</v>
      </c>
      <c r="AE2758" s="1">
        <v>822036</v>
      </c>
      <c r="AH2758" s="136">
        <f t="shared" ref="AH2758:AH2821" si="43">A2758</f>
        <v>40605</v>
      </c>
      <c r="AI2758" s="177">
        <f>HLOOKUP(附加题模型!$E$2,历史数据!$B$3:$K$5000,ROW(A2756),)</f>
        <v>13.8790679357505</v>
      </c>
      <c r="AJ2758" s="177">
        <f>HLOOKUP(附加题模型!$E$2,历史数据!$L$3:$U$5000,ROW(A2756),)</f>
        <v>13.540236230276699</v>
      </c>
    </row>
    <row r="2759" spans="1:36" x14ac:dyDescent="0.2">
      <c r="A2759" s="148">
        <v>40606</v>
      </c>
      <c r="B2759" s="137">
        <v>29.3704423828685</v>
      </c>
      <c r="C2759" s="137">
        <v>59.257874220876097</v>
      </c>
      <c r="D2759" s="137">
        <v>9.7923158337468301</v>
      </c>
      <c r="E2759" s="137">
        <v>7.9368691554788198</v>
      </c>
      <c r="F2759" s="137">
        <v>19.7108628607896</v>
      </c>
      <c r="G2759" s="137">
        <v>17.3562793036599</v>
      </c>
      <c r="H2759" s="137">
        <v>8.0352210284627592</v>
      </c>
      <c r="I2759" s="137">
        <v>22.957337518015699</v>
      </c>
      <c r="J2759" s="137">
        <v>27.150968329638701</v>
      </c>
      <c r="K2759" s="137">
        <v>13.540236230276699</v>
      </c>
      <c r="L2759" s="137">
        <v>29.645790280207901</v>
      </c>
      <c r="M2759" s="137">
        <v>60.781212889793203</v>
      </c>
      <c r="N2759" s="137">
        <v>9.8301240029890895</v>
      </c>
      <c r="O2759" s="137">
        <v>8.0797767718517104</v>
      </c>
      <c r="P2759" s="137">
        <v>20.4300429921968</v>
      </c>
      <c r="Q2759" s="137">
        <v>17.3562793036599</v>
      </c>
      <c r="R2759" s="137">
        <v>7.9158860626935104</v>
      </c>
      <c r="S2759" s="137">
        <v>23.018720773411498</v>
      </c>
      <c r="T2759" s="137">
        <v>27.373334982625099</v>
      </c>
      <c r="U2759" s="137">
        <v>13.592364184965</v>
      </c>
      <c r="V2759" s="1">
        <v>5922111</v>
      </c>
      <c r="W2759" s="1">
        <v>1972818</v>
      </c>
      <c r="X2759" s="1">
        <v>2893413</v>
      </c>
      <c r="Y2759" s="1">
        <v>3068518</v>
      </c>
      <c r="Z2759" s="1">
        <v>5133707</v>
      </c>
      <c r="AA2759" s="1">
        <v>0</v>
      </c>
      <c r="AB2759" s="1">
        <v>4053601</v>
      </c>
      <c r="AC2759" s="1">
        <v>12438421</v>
      </c>
      <c r="AD2759" s="1">
        <v>2099522</v>
      </c>
      <c r="AE2759" s="1">
        <v>961290</v>
      </c>
      <c r="AH2759" s="136">
        <f t="shared" si="43"/>
        <v>40606</v>
      </c>
      <c r="AI2759" s="177">
        <f>HLOOKUP(附加题模型!$E$2,历史数据!$B$3:$K$5000,ROW(A2757),)</f>
        <v>13.540236230276699</v>
      </c>
      <c r="AJ2759" s="177">
        <f>HLOOKUP(附加题模型!$E$2,历史数据!$L$3:$U$5000,ROW(A2757),)</f>
        <v>13.592364184965</v>
      </c>
    </row>
    <row r="2760" spans="1:36" x14ac:dyDescent="0.2">
      <c r="A2760" s="148">
        <v>40609</v>
      </c>
      <c r="B2760" s="137">
        <v>29.676384491023398</v>
      </c>
      <c r="C2760" s="137">
        <v>60.781212889793203</v>
      </c>
      <c r="D2760" s="137">
        <v>9.8301240029890895</v>
      </c>
      <c r="E2760" s="137">
        <v>8.0687838782845596</v>
      </c>
      <c r="F2760" s="137">
        <v>20.643133401502599</v>
      </c>
      <c r="G2760" s="137">
        <v>17.3562793036599</v>
      </c>
      <c r="H2760" s="137">
        <v>7.9291455033345404</v>
      </c>
      <c r="I2760" s="137">
        <v>23.018720773411498</v>
      </c>
      <c r="J2760" s="137">
        <v>27.440044978521101</v>
      </c>
      <c r="K2760" s="137">
        <v>13.5272042416047</v>
      </c>
      <c r="L2760" s="137">
        <v>29.890543966731801</v>
      </c>
      <c r="M2760" s="137">
        <v>61.162047557022497</v>
      </c>
      <c r="N2760" s="137">
        <v>9.8049185568275803</v>
      </c>
      <c r="O2760" s="137">
        <v>8.2446701753588894</v>
      </c>
      <c r="P2760" s="137">
        <v>20.296861486380699</v>
      </c>
      <c r="Q2760" s="137">
        <v>17.3562793036599</v>
      </c>
      <c r="R2760" s="137">
        <v>7.9424049439755597</v>
      </c>
      <c r="S2760" s="137">
        <v>24.982984946075899</v>
      </c>
      <c r="T2760" s="137">
        <v>27.862541619195198</v>
      </c>
      <c r="U2760" s="137">
        <v>13.657524128325299</v>
      </c>
      <c r="V2760" s="1">
        <v>5988465</v>
      </c>
      <c r="W2760" s="1">
        <v>3245450</v>
      </c>
      <c r="X2760" s="1">
        <v>2849168</v>
      </c>
      <c r="Y2760" s="1">
        <v>6538869</v>
      </c>
      <c r="Z2760" s="1">
        <v>3107344</v>
      </c>
      <c r="AA2760" s="1">
        <v>0</v>
      </c>
      <c r="AB2760" s="1">
        <v>4114112</v>
      </c>
      <c r="AC2760" s="1">
        <v>33038810</v>
      </c>
      <c r="AD2760" s="1">
        <v>4074244</v>
      </c>
      <c r="AE2760" s="1">
        <v>836361</v>
      </c>
      <c r="AH2760" s="136">
        <f t="shared" si="43"/>
        <v>40609</v>
      </c>
      <c r="AI2760" s="177">
        <f>HLOOKUP(附加题模型!$E$2,历史数据!$B$3:$K$5000,ROW(A2758),)</f>
        <v>13.5272042416047</v>
      </c>
      <c r="AJ2760" s="177">
        <f>HLOOKUP(附加题模型!$E$2,历史数据!$L$3:$U$5000,ROW(A2758),)</f>
        <v>13.657524128325299</v>
      </c>
    </row>
    <row r="2761" spans="1:36" x14ac:dyDescent="0.2">
      <c r="A2761" s="148">
        <v>40610</v>
      </c>
      <c r="B2761" s="137">
        <v>29.9823265991783</v>
      </c>
      <c r="C2761" s="137">
        <v>60.933546756684898</v>
      </c>
      <c r="D2761" s="137">
        <v>9.8301240029890895</v>
      </c>
      <c r="E2761" s="137">
        <v>8.2666559624931804</v>
      </c>
      <c r="F2761" s="137">
        <v>20.296861486380699</v>
      </c>
      <c r="G2761" s="137">
        <v>17.3562793036599</v>
      </c>
      <c r="H2761" s="137">
        <v>7.9424049439755597</v>
      </c>
      <c r="I2761" s="137">
        <v>24.921601690680198</v>
      </c>
      <c r="J2761" s="137">
        <v>27.706884962104699</v>
      </c>
      <c r="K2761" s="137">
        <v>13.579332196292899</v>
      </c>
      <c r="L2761" s="137">
        <v>31.3896602966907</v>
      </c>
      <c r="M2761" s="137">
        <v>61.390548357360103</v>
      </c>
      <c r="N2761" s="137">
        <v>9.9435485107158907</v>
      </c>
      <c r="O2761" s="137">
        <v>8.2776488560603205</v>
      </c>
      <c r="P2761" s="137">
        <v>20.762996756737198</v>
      </c>
      <c r="Q2761" s="137">
        <v>17.3562793036599</v>
      </c>
      <c r="R2761" s="137">
        <v>8.0484804691037901</v>
      </c>
      <c r="S2761" s="137">
        <v>25.883272691880499</v>
      </c>
      <c r="T2761" s="137">
        <v>27.884778284493802</v>
      </c>
      <c r="U2761" s="137">
        <v>13.7226840716857</v>
      </c>
      <c r="V2761" s="1">
        <v>14834158</v>
      </c>
      <c r="W2761" s="1">
        <v>2118570</v>
      </c>
      <c r="X2761" s="1">
        <v>3220771</v>
      </c>
      <c r="Y2761" s="1">
        <v>3809906</v>
      </c>
      <c r="Z2761" s="1">
        <v>4338865</v>
      </c>
      <c r="AA2761" s="1">
        <v>0</v>
      </c>
      <c r="AB2761" s="1">
        <v>3817432</v>
      </c>
      <c r="AC2761" s="1">
        <v>37425342</v>
      </c>
      <c r="AD2761" s="1">
        <v>3043530</v>
      </c>
      <c r="AE2761" s="1">
        <v>678224</v>
      </c>
      <c r="AH2761" s="136">
        <f t="shared" si="43"/>
        <v>40610</v>
      </c>
      <c r="AI2761" s="177">
        <f>HLOOKUP(附加题模型!$E$2,历史数据!$B$3:$K$5000,ROW(A2759),)</f>
        <v>13.579332196292899</v>
      </c>
      <c r="AJ2761" s="177">
        <f>HLOOKUP(附加题模型!$E$2,历史数据!$L$3:$U$5000,ROW(A2759),)</f>
        <v>13.7226840716857</v>
      </c>
    </row>
    <row r="2762" spans="1:36" x14ac:dyDescent="0.2">
      <c r="A2762" s="148">
        <v>40611</v>
      </c>
      <c r="B2762" s="137">
        <v>31.3896602966907</v>
      </c>
      <c r="C2762" s="137">
        <v>61.390548357360103</v>
      </c>
      <c r="D2762" s="137">
        <v>9.9309457876351406</v>
      </c>
      <c r="E2762" s="137">
        <v>8.2776488560603205</v>
      </c>
      <c r="F2762" s="137">
        <v>20.842905660226901</v>
      </c>
      <c r="G2762" s="137">
        <v>17.3562793036599</v>
      </c>
      <c r="H2762" s="137">
        <v>8.0484804691037901</v>
      </c>
      <c r="I2762" s="137">
        <v>25.576356414901699</v>
      </c>
      <c r="J2762" s="137">
        <v>27.884778284493802</v>
      </c>
      <c r="K2762" s="137">
        <v>13.7226840716857</v>
      </c>
      <c r="L2762" s="137">
        <v>31.022529766904899</v>
      </c>
      <c r="M2762" s="137">
        <v>60.552712089455603</v>
      </c>
      <c r="N2762" s="137">
        <v>9.8931376183928705</v>
      </c>
      <c r="O2762" s="137">
        <v>8.2226843882246001</v>
      </c>
      <c r="P2762" s="137">
        <v>20.829587509645201</v>
      </c>
      <c r="Q2762" s="137">
        <v>17.3562793036599</v>
      </c>
      <c r="R2762" s="137">
        <v>7.9556643846165898</v>
      </c>
      <c r="S2762" s="137">
        <v>25.494512074374001</v>
      </c>
      <c r="T2762" s="137">
        <v>27.8180682885979</v>
      </c>
      <c r="U2762" s="137">
        <v>13.696620094341499</v>
      </c>
      <c r="V2762" s="1">
        <v>9327624</v>
      </c>
      <c r="W2762" s="1">
        <v>1909962</v>
      </c>
      <c r="X2762" s="1">
        <v>2444154</v>
      </c>
      <c r="Y2762" s="1">
        <v>3905833</v>
      </c>
      <c r="Z2762" s="1">
        <v>2970877</v>
      </c>
      <c r="AA2762" s="1">
        <v>0</v>
      </c>
      <c r="AB2762" s="1">
        <v>2884209</v>
      </c>
      <c r="AC2762" s="1">
        <v>23536416</v>
      </c>
      <c r="AD2762" s="1">
        <v>3075655</v>
      </c>
      <c r="AE2762" s="1">
        <v>546872</v>
      </c>
      <c r="AH2762" s="136">
        <f t="shared" si="43"/>
        <v>40611</v>
      </c>
      <c r="AI2762" s="177">
        <f>HLOOKUP(附加题模型!$E$2,历史数据!$B$3:$K$5000,ROW(A2760),)</f>
        <v>13.7226840716857</v>
      </c>
      <c r="AJ2762" s="177">
        <f>HLOOKUP(附加题模型!$E$2,历史数据!$L$3:$U$5000,ROW(A2760),)</f>
        <v>13.696620094341499</v>
      </c>
    </row>
    <row r="2763" spans="1:36" x14ac:dyDescent="0.2">
      <c r="A2763" s="148">
        <v>40612</v>
      </c>
      <c r="B2763" s="137">
        <v>31.0531239777204</v>
      </c>
      <c r="C2763" s="137">
        <v>60.400378222563901</v>
      </c>
      <c r="D2763" s="137">
        <v>9.8931376183928705</v>
      </c>
      <c r="E2763" s="137">
        <v>8.2226843882246001</v>
      </c>
      <c r="F2763" s="137">
        <v>20.776314907318799</v>
      </c>
      <c r="G2763" s="137">
        <v>17.3562793036599</v>
      </c>
      <c r="H2763" s="137">
        <v>7.9556643846165898</v>
      </c>
      <c r="I2763" s="137">
        <v>25.3717455635825</v>
      </c>
      <c r="J2763" s="137">
        <v>27.907014949792501</v>
      </c>
      <c r="K2763" s="137">
        <v>13.735716060357699</v>
      </c>
      <c r="L2763" s="137">
        <v>31.450848718321701</v>
      </c>
      <c r="M2763" s="137">
        <v>60.781212889793203</v>
      </c>
      <c r="N2763" s="137">
        <v>9.8931376183928705</v>
      </c>
      <c r="O2763" s="137">
        <v>8.37658489816463</v>
      </c>
      <c r="P2763" s="137">
        <v>20.416724841615199</v>
      </c>
      <c r="Q2763" s="137">
        <v>17.3562793036599</v>
      </c>
      <c r="R2763" s="137">
        <v>7.9158860626935104</v>
      </c>
      <c r="S2763" s="137">
        <v>25.760506181088999</v>
      </c>
      <c r="T2763" s="137">
        <v>27.973724945688399</v>
      </c>
      <c r="U2763" s="137">
        <v>13.6705561169974</v>
      </c>
      <c r="V2763" s="1">
        <v>7354264</v>
      </c>
      <c r="W2763" s="1">
        <v>1692335</v>
      </c>
      <c r="X2763" s="1">
        <v>0</v>
      </c>
      <c r="Y2763" s="1">
        <v>6724591</v>
      </c>
      <c r="Z2763" s="1">
        <v>2548137</v>
      </c>
      <c r="AA2763" s="1">
        <v>0</v>
      </c>
      <c r="AB2763" s="1">
        <v>3169086</v>
      </c>
      <c r="AC2763" s="1">
        <v>20606534</v>
      </c>
      <c r="AD2763" s="1">
        <v>7985831</v>
      </c>
      <c r="AE2763" s="1">
        <v>509961</v>
      </c>
      <c r="AH2763" s="136">
        <f t="shared" si="43"/>
        <v>40612</v>
      </c>
      <c r="AI2763" s="177">
        <f>HLOOKUP(附加题模型!$E$2,历史数据!$B$3:$K$5000,ROW(A2761),)</f>
        <v>13.735716060357699</v>
      </c>
      <c r="AJ2763" s="177">
        <f>HLOOKUP(附加题模型!$E$2,历史数据!$L$3:$U$5000,ROW(A2761),)</f>
        <v>13.6705561169974</v>
      </c>
    </row>
    <row r="2764" spans="1:36" x14ac:dyDescent="0.2">
      <c r="A2764" s="148">
        <v>40613</v>
      </c>
      <c r="B2764" s="137">
        <v>31.7567908264766</v>
      </c>
      <c r="C2764" s="137">
        <v>60.552712089455603</v>
      </c>
      <c r="D2764" s="137">
        <v>9.8679321722313595</v>
      </c>
      <c r="E2764" s="137">
        <v>8.34360621746319</v>
      </c>
      <c r="F2764" s="137">
        <v>20.283543335798999</v>
      </c>
      <c r="G2764" s="137">
        <v>17.3562793036599</v>
      </c>
      <c r="H2764" s="137">
        <v>7.9158860626935104</v>
      </c>
      <c r="I2764" s="137">
        <v>25.985578117540101</v>
      </c>
      <c r="J2764" s="137">
        <v>27.907014949792501</v>
      </c>
      <c r="K2764" s="137">
        <v>13.579332196292899</v>
      </c>
      <c r="L2764" s="137">
        <v>32.644022940125701</v>
      </c>
      <c r="M2764" s="137">
        <v>61.6952160911435</v>
      </c>
      <c r="N2764" s="137">
        <v>9.7545076645045601</v>
      </c>
      <c r="O2764" s="137">
        <v>8.2776488560603205</v>
      </c>
      <c r="P2764" s="137">
        <v>20.123725528819701</v>
      </c>
      <c r="Q2764" s="137">
        <v>17.3562793036599</v>
      </c>
      <c r="R2764" s="137">
        <v>8.2075937567961201</v>
      </c>
      <c r="S2764" s="137">
        <v>24.430535647514098</v>
      </c>
      <c r="T2764" s="137">
        <v>27.995961610986999</v>
      </c>
      <c r="U2764" s="137">
        <v>13.657524128325299</v>
      </c>
      <c r="V2764" s="1">
        <v>14641456</v>
      </c>
      <c r="W2764" s="1">
        <v>3329893</v>
      </c>
      <c r="X2764" s="1">
        <v>1980957</v>
      </c>
      <c r="Y2764" s="1">
        <v>7611353</v>
      </c>
      <c r="Z2764" s="1">
        <v>2024108</v>
      </c>
      <c r="AA2764" s="1">
        <v>0</v>
      </c>
      <c r="AB2764" s="1">
        <v>12231821</v>
      </c>
      <c r="AC2764" s="1">
        <v>22459453</v>
      </c>
      <c r="AD2764" s="1">
        <v>5251507</v>
      </c>
      <c r="AE2764" s="1">
        <v>549471</v>
      </c>
      <c r="AH2764" s="136">
        <f t="shared" si="43"/>
        <v>40613</v>
      </c>
      <c r="AI2764" s="177">
        <f>HLOOKUP(附加题模型!$E$2,历史数据!$B$3:$K$5000,ROW(A2762),)</f>
        <v>13.579332196292899</v>
      </c>
      <c r="AJ2764" s="177">
        <f>HLOOKUP(附加题模型!$E$2,历史数据!$L$3:$U$5000,ROW(A2762),)</f>
        <v>13.657524128325299</v>
      </c>
    </row>
    <row r="2765" spans="1:36" x14ac:dyDescent="0.2">
      <c r="A2765" s="148">
        <v>40616</v>
      </c>
      <c r="B2765" s="137">
        <v>32.796993994203198</v>
      </c>
      <c r="C2765" s="137">
        <v>61.390548357360103</v>
      </c>
      <c r="D2765" s="137">
        <v>9.7040967721815399</v>
      </c>
      <c r="E2765" s="137">
        <v>8.2226843882246001</v>
      </c>
      <c r="F2765" s="137">
        <v>20.0837710770748</v>
      </c>
      <c r="G2765" s="137">
        <v>17.3562793036599</v>
      </c>
      <c r="H2765" s="137">
        <v>8.2208531974371493</v>
      </c>
      <c r="I2765" s="137">
        <v>24.185002625930998</v>
      </c>
      <c r="J2765" s="137">
        <v>27.907014949792501</v>
      </c>
      <c r="K2765" s="137">
        <v>13.6444921396533</v>
      </c>
      <c r="L2765" s="137">
        <v>34.2655161133466</v>
      </c>
      <c r="M2765" s="137">
        <v>64.4372256951943</v>
      </c>
      <c r="N2765" s="137">
        <v>9.7797131106660693</v>
      </c>
      <c r="O2765" s="137">
        <v>8.4975067274032305</v>
      </c>
      <c r="P2765" s="137">
        <v>19.857362517187401</v>
      </c>
      <c r="Q2765" s="137">
        <v>17.3562793036599</v>
      </c>
      <c r="R2765" s="137">
        <v>8.2341126380781695</v>
      </c>
      <c r="S2765" s="137">
        <v>23.468864646313801</v>
      </c>
      <c r="T2765" s="137">
        <v>28.8854282229326</v>
      </c>
      <c r="U2765" s="137">
        <v>13.7096520830136</v>
      </c>
      <c r="V2765" s="1">
        <v>19364318</v>
      </c>
      <c r="W2765" s="1">
        <v>8178969</v>
      </c>
      <c r="X2765" s="1">
        <v>2361720</v>
      </c>
      <c r="Y2765" s="1">
        <v>7057077</v>
      </c>
      <c r="Z2765" s="1">
        <v>2306465</v>
      </c>
      <c r="AA2765" s="1">
        <v>0</v>
      </c>
      <c r="AB2765" s="1">
        <v>7807801</v>
      </c>
      <c r="AC2765" s="1">
        <v>15894489</v>
      </c>
      <c r="AD2765" s="1">
        <v>7566844</v>
      </c>
      <c r="AE2765" s="1">
        <v>722350</v>
      </c>
      <c r="AH2765" s="136">
        <f t="shared" si="43"/>
        <v>40616</v>
      </c>
      <c r="AI2765" s="177">
        <f>HLOOKUP(附加题模型!$E$2,历史数据!$B$3:$K$5000,ROW(A2763),)</f>
        <v>13.6444921396533</v>
      </c>
      <c r="AJ2765" s="177">
        <f>HLOOKUP(附加题模型!$E$2,历史数据!$L$3:$U$5000,ROW(A2763),)</f>
        <v>13.7096520830136</v>
      </c>
    </row>
    <row r="2766" spans="1:36" x14ac:dyDescent="0.2">
      <c r="A2766" s="148">
        <v>40617</v>
      </c>
      <c r="B2766" s="137">
        <v>34.204327691715598</v>
      </c>
      <c r="C2766" s="137">
        <v>63.5993894272899</v>
      </c>
      <c r="D2766" s="137">
        <v>9.8049185568275803</v>
      </c>
      <c r="E2766" s="137">
        <v>8.4205564724332103</v>
      </c>
      <c r="F2766" s="137">
        <v>19.883998818350602</v>
      </c>
      <c r="G2766" s="137">
        <v>17.3562793036599</v>
      </c>
      <c r="H2766" s="137">
        <v>8.3667070444884502</v>
      </c>
      <c r="I2766" s="137">
        <v>23.448403561181799</v>
      </c>
      <c r="J2766" s="137">
        <v>28.462931582258499</v>
      </c>
      <c r="K2766" s="137">
        <v>13.6835881056695</v>
      </c>
      <c r="L2766" s="137">
        <v>33.928979794376197</v>
      </c>
      <c r="M2766" s="137">
        <v>64.589559562085995</v>
      </c>
      <c r="N2766" s="137">
        <v>9.6662886029392805</v>
      </c>
      <c r="O2766" s="137">
        <v>8.4645280467017905</v>
      </c>
      <c r="P2766" s="137">
        <v>19.417863547994099</v>
      </c>
      <c r="Q2766" s="137">
        <v>17.3562793036599</v>
      </c>
      <c r="R2766" s="137">
        <v>9.0561979578218903</v>
      </c>
      <c r="S2766" s="137">
        <v>23.959930689479901</v>
      </c>
      <c r="T2766" s="137">
        <v>28.373984921063901</v>
      </c>
      <c r="U2766" s="137">
        <v>13.657524128325299</v>
      </c>
      <c r="V2766" s="1">
        <v>15936029</v>
      </c>
      <c r="W2766" s="1">
        <v>6306241</v>
      </c>
      <c r="X2766" s="1">
        <v>2052690</v>
      </c>
      <c r="Y2766" s="1">
        <v>8427387</v>
      </c>
      <c r="Z2766" s="1">
        <v>2434673</v>
      </c>
      <c r="AA2766" s="1">
        <v>0</v>
      </c>
      <c r="AB2766" s="1">
        <v>20375713</v>
      </c>
      <c r="AC2766" s="1">
        <v>13111822</v>
      </c>
      <c r="AD2766" s="1">
        <v>4457193</v>
      </c>
      <c r="AE2766" s="1">
        <v>1622584</v>
      </c>
      <c r="AH2766" s="136">
        <f t="shared" si="43"/>
        <v>40617</v>
      </c>
      <c r="AI2766" s="177">
        <f>HLOOKUP(附加题模型!$E$2,历史数据!$B$3:$K$5000,ROW(A2764),)</f>
        <v>13.6835881056695</v>
      </c>
      <c r="AJ2766" s="177">
        <f>HLOOKUP(附加题模型!$E$2,历史数据!$L$3:$U$5000,ROW(A2764),)</f>
        <v>13.657524128325299</v>
      </c>
    </row>
    <row r="2767" spans="1:36" x14ac:dyDescent="0.2">
      <c r="A2767" s="148">
        <v>40618</v>
      </c>
      <c r="B2767" s="137">
        <v>34.143139270084703</v>
      </c>
      <c r="C2767" s="137">
        <v>64.361058761748396</v>
      </c>
      <c r="D2767" s="137">
        <v>9.6158777106162603</v>
      </c>
      <c r="E2767" s="137">
        <v>8.4315493660003593</v>
      </c>
      <c r="F2767" s="137">
        <v>19.324636493922799</v>
      </c>
      <c r="G2767" s="137">
        <v>17.3562793036599</v>
      </c>
      <c r="H2767" s="137">
        <v>9.0561979578218903</v>
      </c>
      <c r="I2767" s="137">
        <v>23.878086348952198</v>
      </c>
      <c r="J2767" s="137">
        <v>28.373984921063901</v>
      </c>
      <c r="K2767" s="137">
        <v>13.657524128325299</v>
      </c>
      <c r="L2767" s="137">
        <v>33.3170955780665</v>
      </c>
      <c r="M2767" s="137">
        <v>64.818060362423594</v>
      </c>
      <c r="N2767" s="137">
        <v>9.8049185568275803</v>
      </c>
      <c r="O2767" s="137">
        <v>8.6184285566418204</v>
      </c>
      <c r="P2767" s="137">
        <v>19.804089914860899</v>
      </c>
      <c r="Q2767" s="137">
        <v>17.3562793036599</v>
      </c>
      <c r="R2767" s="137">
        <v>9.2683490080783297</v>
      </c>
      <c r="S2767" s="137">
        <v>23.959930689479901</v>
      </c>
      <c r="T2767" s="137">
        <v>28.596351574050299</v>
      </c>
      <c r="U2767" s="137">
        <v>13.787844015046</v>
      </c>
      <c r="V2767" s="1">
        <v>12848107</v>
      </c>
      <c r="W2767" s="1">
        <v>4105519</v>
      </c>
      <c r="X2767" s="1">
        <v>2564067</v>
      </c>
      <c r="Y2767" s="1">
        <v>9605012</v>
      </c>
      <c r="Z2767" s="1">
        <v>1543406</v>
      </c>
      <c r="AA2767" s="1">
        <v>0</v>
      </c>
      <c r="AB2767" s="1">
        <v>32246793</v>
      </c>
      <c r="AC2767" s="1">
        <v>10263494</v>
      </c>
      <c r="AD2767" s="1">
        <v>3409693</v>
      </c>
      <c r="AE2767" s="1">
        <v>1317374</v>
      </c>
      <c r="AH2767" s="136">
        <f t="shared" si="43"/>
        <v>40618</v>
      </c>
      <c r="AI2767" s="177">
        <f>HLOOKUP(附加题模型!$E$2,历史数据!$B$3:$K$5000,ROW(A2765),)</f>
        <v>13.657524128325299</v>
      </c>
      <c r="AJ2767" s="177">
        <f>HLOOKUP(附加题模型!$E$2,历史数据!$L$3:$U$5000,ROW(A2765),)</f>
        <v>13.787844015046</v>
      </c>
    </row>
    <row r="2768" spans="1:36" x14ac:dyDescent="0.2">
      <c r="A2768" s="148">
        <v>40619</v>
      </c>
      <c r="B2768" s="137">
        <v>33.347689788882001</v>
      </c>
      <c r="C2768" s="137">
        <v>63.980224094519201</v>
      </c>
      <c r="D2768" s="137">
        <v>9.7923158337468301</v>
      </c>
      <c r="E2768" s="137">
        <v>8.6184285566418204</v>
      </c>
      <c r="F2768" s="137">
        <v>19.657590258463099</v>
      </c>
      <c r="G2768" s="137">
        <v>17.3562793036599</v>
      </c>
      <c r="H2768" s="137">
        <v>9.0164196358987994</v>
      </c>
      <c r="I2768" s="137">
        <v>23.632553327369099</v>
      </c>
      <c r="J2768" s="137">
        <v>28.440694916959799</v>
      </c>
      <c r="K2768" s="137">
        <v>13.696620094341499</v>
      </c>
      <c r="L2768" s="137">
        <v>31.665008194030101</v>
      </c>
      <c r="M2768" s="137">
        <v>64.361058761748396</v>
      </c>
      <c r="N2768" s="137">
        <v>9.6788913260200307</v>
      </c>
      <c r="O2768" s="137">
        <v>8.3545991110303408</v>
      </c>
      <c r="P2768" s="137">
        <v>19.124864235198601</v>
      </c>
      <c r="Q2768" s="137">
        <v>17.3562793036599</v>
      </c>
      <c r="R2768" s="137">
        <v>9.0959762797449706</v>
      </c>
      <c r="S2768" s="137">
        <v>23.223331624730701</v>
      </c>
      <c r="T2768" s="137">
        <v>27.417808313222402</v>
      </c>
      <c r="U2768" s="137">
        <v>13.4881082755885</v>
      </c>
      <c r="V2768" s="1">
        <v>14545646</v>
      </c>
      <c r="W2768" s="1">
        <v>3339643</v>
      </c>
      <c r="X2768" s="1">
        <v>2894010</v>
      </c>
      <c r="Y2768" s="1">
        <v>7497108</v>
      </c>
      <c r="Z2768" s="1">
        <v>1814847</v>
      </c>
      <c r="AA2768" s="1">
        <v>0</v>
      </c>
      <c r="AB2768" s="1">
        <v>13209556</v>
      </c>
      <c r="AC2768" s="1">
        <v>10565329</v>
      </c>
      <c r="AD2768" s="1">
        <v>4616344</v>
      </c>
      <c r="AE2768" s="1">
        <v>626383</v>
      </c>
      <c r="AH2768" s="136">
        <f t="shared" si="43"/>
        <v>40619</v>
      </c>
      <c r="AI2768" s="177">
        <f>HLOOKUP(附加题模型!$E$2,历史数据!$B$3:$K$5000,ROW(A2766),)</f>
        <v>13.696620094341499</v>
      </c>
      <c r="AJ2768" s="177">
        <f>HLOOKUP(附加题模型!$E$2,历史数据!$L$3:$U$5000,ROW(A2766),)</f>
        <v>13.4881082755885</v>
      </c>
    </row>
    <row r="2769" spans="1:36" x14ac:dyDescent="0.2">
      <c r="A2769" s="148">
        <v>40620</v>
      </c>
      <c r="B2769" s="137">
        <v>31.481442929137199</v>
      </c>
      <c r="C2769" s="137">
        <v>64.056391027965006</v>
      </c>
      <c r="D2769" s="137">
        <v>9.7040967721815399</v>
      </c>
      <c r="E2769" s="137">
        <v>8.3875777917317809</v>
      </c>
      <c r="F2769" s="137">
        <v>19.244727590433101</v>
      </c>
      <c r="G2769" s="137">
        <v>17.3562793036599</v>
      </c>
      <c r="H2769" s="137">
        <v>9.0164196358987994</v>
      </c>
      <c r="I2769" s="137">
        <v>23.346098135522201</v>
      </c>
      <c r="J2769" s="137">
        <v>27.573464970312902</v>
      </c>
      <c r="K2769" s="137">
        <v>13.579332196292899</v>
      </c>
      <c r="L2769" s="137">
        <v>33.194718734804503</v>
      </c>
      <c r="M2769" s="137">
        <v>64.741893428977704</v>
      </c>
      <c r="N2769" s="137">
        <v>9.4646450336471908</v>
      </c>
      <c r="O2769" s="137">
        <v>8.34360621746319</v>
      </c>
      <c r="P2769" s="137">
        <v>19.191454988106599</v>
      </c>
      <c r="Q2769" s="137">
        <v>17.3562793036599</v>
      </c>
      <c r="R2769" s="137">
        <v>8.6186364166679805</v>
      </c>
      <c r="S2769" s="137">
        <v>23.161948369334901</v>
      </c>
      <c r="T2769" s="137">
        <v>27.595701635611501</v>
      </c>
      <c r="U2769" s="137">
        <v>13.8008760037181</v>
      </c>
      <c r="V2769" s="1">
        <v>12792154</v>
      </c>
      <c r="W2769" s="1">
        <v>2507868</v>
      </c>
      <c r="X2769" s="1">
        <v>3446363</v>
      </c>
      <c r="Y2769" s="1">
        <v>5403646</v>
      </c>
      <c r="Z2769" s="1">
        <v>2645563</v>
      </c>
      <c r="AA2769" s="1">
        <v>0</v>
      </c>
      <c r="AB2769" s="1">
        <v>13842359</v>
      </c>
      <c r="AC2769" s="1">
        <v>6375786</v>
      </c>
      <c r="AD2769" s="1">
        <v>2112660</v>
      </c>
      <c r="AE2769" s="1">
        <v>922900</v>
      </c>
      <c r="AH2769" s="136">
        <f t="shared" si="43"/>
        <v>40620</v>
      </c>
      <c r="AI2769" s="177">
        <f>HLOOKUP(附加题模型!$E$2,历史数据!$B$3:$K$5000,ROW(A2767),)</f>
        <v>13.579332196292899</v>
      </c>
      <c r="AJ2769" s="177">
        <f>HLOOKUP(附加题模型!$E$2,历史数据!$L$3:$U$5000,ROW(A2767),)</f>
        <v>13.8008760037181</v>
      </c>
    </row>
    <row r="2770" spans="1:36" x14ac:dyDescent="0.2">
      <c r="A2770" s="148">
        <v>40623</v>
      </c>
      <c r="B2770" s="137">
        <v>33.041747680727099</v>
      </c>
      <c r="C2770" s="137">
        <v>64.970394229315303</v>
      </c>
      <c r="D2770" s="137">
        <v>9.4772477567279498</v>
      </c>
      <c r="E2770" s="137">
        <v>8.34360621746319</v>
      </c>
      <c r="F2770" s="137">
        <v>19.377909096249201</v>
      </c>
      <c r="G2770" s="137">
        <v>17.3562793036599</v>
      </c>
      <c r="H2770" s="137">
        <v>8.6186364166679805</v>
      </c>
      <c r="I2770" s="137">
        <v>23.223331624730701</v>
      </c>
      <c r="J2770" s="137">
        <v>27.595701635611501</v>
      </c>
      <c r="K2770" s="137">
        <v>13.7487480490298</v>
      </c>
      <c r="L2770" s="137">
        <v>32.766399783387698</v>
      </c>
      <c r="M2770" s="137">
        <v>66.265232097894796</v>
      </c>
      <c r="N2770" s="137">
        <v>9.5402613721317202</v>
      </c>
      <c r="O2770" s="137">
        <v>8.1567270268217307</v>
      </c>
      <c r="P2770" s="137">
        <v>19.204773138688299</v>
      </c>
      <c r="Q2770" s="137">
        <v>17.3562793036599</v>
      </c>
      <c r="R2770" s="137">
        <v>8.4860420102576999</v>
      </c>
      <c r="S2770" s="137">
        <v>24.041775030007599</v>
      </c>
      <c r="T2770" s="137">
        <v>27.6401749662088</v>
      </c>
      <c r="U2770" s="137">
        <v>13.9181639017667</v>
      </c>
      <c r="V2770" s="1">
        <v>7404803</v>
      </c>
      <c r="W2770" s="1">
        <v>5060750</v>
      </c>
      <c r="X2770" s="1">
        <v>1542945</v>
      </c>
      <c r="Y2770" s="1">
        <v>3986579</v>
      </c>
      <c r="Z2770" s="1">
        <v>1383863</v>
      </c>
      <c r="AA2770" s="1">
        <v>0</v>
      </c>
      <c r="AB2770" s="1">
        <v>7774452</v>
      </c>
      <c r="AC2770" s="1">
        <v>10119305</v>
      </c>
      <c r="AD2770" s="1">
        <v>1682248</v>
      </c>
      <c r="AE2770" s="1">
        <v>1060385</v>
      </c>
      <c r="AH2770" s="136">
        <f t="shared" si="43"/>
        <v>40623</v>
      </c>
      <c r="AI2770" s="177">
        <f>HLOOKUP(附加题模型!$E$2,历史数据!$B$3:$K$5000,ROW(A2768),)</f>
        <v>13.7487480490298</v>
      </c>
      <c r="AJ2770" s="177">
        <f>HLOOKUP(附加题模型!$E$2,历史数据!$L$3:$U$5000,ROW(A2768),)</f>
        <v>13.9181639017667</v>
      </c>
    </row>
    <row r="2771" spans="1:36" x14ac:dyDescent="0.2">
      <c r="A2771" s="148">
        <v>40624</v>
      </c>
      <c r="B2771" s="137">
        <v>32.949965048280603</v>
      </c>
      <c r="C2771" s="137">
        <v>65.579729696882097</v>
      </c>
      <c r="D2771" s="137">
        <v>9.5402613721317202</v>
      </c>
      <c r="E2771" s="137">
        <v>8.1787128139560199</v>
      </c>
      <c r="F2771" s="137">
        <v>19.298000192759599</v>
      </c>
      <c r="G2771" s="137">
        <v>17.3562793036599</v>
      </c>
      <c r="H2771" s="137">
        <v>8.5125608915397493</v>
      </c>
      <c r="I2771" s="137">
        <v>24.082697200271401</v>
      </c>
      <c r="J2771" s="137">
        <v>27.6179383009102</v>
      </c>
      <c r="K2771" s="137">
        <v>13.9572598677829</v>
      </c>
      <c r="L2771" s="137">
        <v>32.796993994203198</v>
      </c>
      <c r="M2771" s="137">
        <v>64.361058761748396</v>
      </c>
      <c r="N2771" s="137">
        <v>9.5024532028894608</v>
      </c>
      <c r="O2771" s="137">
        <v>8.2116914946574493</v>
      </c>
      <c r="P2771" s="137">
        <v>19.511090602065401</v>
      </c>
      <c r="Q2771" s="137">
        <v>17.3562793036599</v>
      </c>
      <c r="R2771" s="137">
        <v>8.5258203321807802</v>
      </c>
      <c r="S2771" s="137">
        <v>23.878086348952198</v>
      </c>
      <c r="T2771" s="137">
        <v>28.218328263973401</v>
      </c>
      <c r="U2771" s="137">
        <v>14.0615157771594</v>
      </c>
      <c r="V2771" s="1">
        <v>7747722</v>
      </c>
      <c r="W2771" s="1">
        <v>2997106</v>
      </c>
      <c r="X2771" s="1">
        <v>1613108</v>
      </c>
      <c r="Y2771" s="1">
        <v>3200893</v>
      </c>
      <c r="Z2771" s="1">
        <v>1668172</v>
      </c>
      <c r="AA2771" s="1">
        <v>0</v>
      </c>
      <c r="AB2771" s="1">
        <v>6001807</v>
      </c>
      <c r="AC2771" s="1">
        <v>6883296</v>
      </c>
      <c r="AD2771" s="1">
        <v>3512110</v>
      </c>
      <c r="AE2771" s="1">
        <v>1899453</v>
      </c>
      <c r="AH2771" s="136">
        <f t="shared" si="43"/>
        <v>40624</v>
      </c>
      <c r="AI2771" s="177">
        <f>HLOOKUP(附加题模型!$E$2,历史数据!$B$3:$K$5000,ROW(A2769),)</f>
        <v>13.9572598677829</v>
      </c>
      <c r="AJ2771" s="177">
        <f>HLOOKUP(附加题模型!$E$2,历史数据!$L$3:$U$5000,ROW(A2769),)</f>
        <v>14.0615157771594</v>
      </c>
    </row>
    <row r="2772" spans="1:36" x14ac:dyDescent="0.2">
      <c r="A2772" s="148">
        <v>40625</v>
      </c>
      <c r="B2772" s="137">
        <v>32.582834518494799</v>
      </c>
      <c r="C2772" s="137">
        <v>64.361058761748396</v>
      </c>
      <c r="D2772" s="137">
        <v>9.5150559259702092</v>
      </c>
      <c r="E2772" s="137">
        <v>8.1677199203888708</v>
      </c>
      <c r="F2772" s="137">
        <v>19.551045053810199</v>
      </c>
      <c r="G2772" s="137">
        <v>17.3562793036599</v>
      </c>
      <c r="H2772" s="137">
        <v>8.4860420102576999</v>
      </c>
      <c r="I2772" s="137">
        <v>23.7962420084245</v>
      </c>
      <c r="J2772" s="137">
        <v>28.173854933376202</v>
      </c>
      <c r="K2772" s="137">
        <v>14.0354517998153</v>
      </c>
      <c r="L2772" s="137">
        <v>32.6134287293103</v>
      </c>
      <c r="M2772" s="137">
        <v>64.894227295869399</v>
      </c>
      <c r="N2772" s="137">
        <v>9.5780695413739902</v>
      </c>
      <c r="O2772" s="137">
        <v>8.2666559624931804</v>
      </c>
      <c r="P2772" s="137">
        <v>19.764135463116101</v>
      </c>
      <c r="Q2772" s="137">
        <v>17.3562793036599</v>
      </c>
      <c r="R2772" s="137">
        <v>9.3744245332065503</v>
      </c>
      <c r="S2772" s="137">
        <v>23.919008519216</v>
      </c>
      <c r="T2772" s="137">
        <v>28.2405649292721</v>
      </c>
      <c r="U2772" s="137">
        <v>14.0354517998153</v>
      </c>
      <c r="V2772" s="1">
        <v>5103918</v>
      </c>
      <c r="W2772" s="1">
        <v>2706904</v>
      </c>
      <c r="X2772" s="1">
        <v>1105113</v>
      </c>
      <c r="Y2772" s="1">
        <v>3072001</v>
      </c>
      <c r="Z2772" s="1">
        <v>1703007</v>
      </c>
      <c r="AA2772" s="1">
        <v>0</v>
      </c>
      <c r="AB2772" s="1">
        <v>17759018</v>
      </c>
      <c r="AC2772" s="1">
        <v>6963904</v>
      </c>
      <c r="AD2772" s="1">
        <v>2769445</v>
      </c>
      <c r="AE2772" s="1">
        <v>912821</v>
      </c>
      <c r="AH2772" s="136">
        <f t="shared" si="43"/>
        <v>40625</v>
      </c>
      <c r="AI2772" s="177">
        <f>HLOOKUP(附加题模型!$E$2,历史数据!$B$3:$K$5000,ROW(A2770),)</f>
        <v>14.0354517998153</v>
      </c>
      <c r="AJ2772" s="177">
        <f>HLOOKUP(附加题模型!$E$2,历史数据!$L$3:$U$5000,ROW(A2770),)</f>
        <v>14.0354517998153</v>
      </c>
    </row>
    <row r="2773" spans="1:36" x14ac:dyDescent="0.2">
      <c r="A2773" s="148">
        <v>40626</v>
      </c>
      <c r="B2773" s="137">
        <v>32.796993994203198</v>
      </c>
      <c r="C2773" s="137">
        <v>65.503562763436307</v>
      </c>
      <c r="D2773" s="137">
        <v>9.6032749875354995</v>
      </c>
      <c r="E2773" s="137">
        <v>8.2666559624931804</v>
      </c>
      <c r="F2773" s="137">
        <v>19.764135463116101</v>
      </c>
      <c r="G2773" s="137">
        <v>17.3562793036599</v>
      </c>
      <c r="H2773" s="137">
        <v>9.5467972615399095</v>
      </c>
      <c r="I2773" s="137">
        <v>23.4893257314457</v>
      </c>
      <c r="J2773" s="137">
        <v>28.4184582516612</v>
      </c>
      <c r="K2773" s="137">
        <v>14.0224198111432</v>
      </c>
      <c r="L2773" s="137">
        <v>34.020762426822699</v>
      </c>
      <c r="M2773" s="137">
        <v>65.884397430665601</v>
      </c>
      <c r="N2773" s="137">
        <v>9.8679321722313595</v>
      </c>
      <c r="O2773" s="137">
        <v>8.2666559624931804</v>
      </c>
      <c r="P2773" s="137">
        <v>19.684226559626399</v>
      </c>
      <c r="Q2773" s="137">
        <v>17.3562793036599</v>
      </c>
      <c r="R2773" s="137">
        <v>10.010877683975901</v>
      </c>
      <c r="S2773" s="137">
        <v>22.589037985641099</v>
      </c>
      <c r="T2773" s="137">
        <v>28.0849082721816</v>
      </c>
      <c r="U2773" s="137">
        <v>13.9572598677829</v>
      </c>
      <c r="V2773" s="1">
        <v>14153457</v>
      </c>
      <c r="W2773" s="1">
        <v>3027870</v>
      </c>
      <c r="X2773" s="1">
        <v>3706541</v>
      </c>
      <c r="Y2773" s="1">
        <v>0</v>
      </c>
      <c r="Z2773" s="1">
        <v>2230736</v>
      </c>
      <c r="AA2773" s="1">
        <v>0</v>
      </c>
      <c r="AB2773" s="1">
        <v>33331584</v>
      </c>
      <c r="AC2773" s="1">
        <v>18850677</v>
      </c>
      <c r="AD2773" s="1">
        <v>2855769</v>
      </c>
      <c r="AE2773" s="1">
        <v>539750</v>
      </c>
      <c r="AH2773" s="136">
        <f t="shared" si="43"/>
        <v>40626</v>
      </c>
      <c r="AI2773" s="177">
        <f>HLOOKUP(附加题模型!$E$2,历史数据!$B$3:$K$5000,ROW(A2771),)</f>
        <v>14.0224198111432</v>
      </c>
      <c r="AJ2773" s="177">
        <f>HLOOKUP(附加题模型!$E$2,历史数据!$L$3:$U$5000,ROW(A2771),)</f>
        <v>13.9572598677829</v>
      </c>
    </row>
    <row r="2774" spans="1:36" x14ac:dyDescent="0.2">
      <c r="A2774" s="148">
        <v>40627</v>
      </c>
      <c r="B2774" s="137">
        <v>34.112545059269202</v>
      </c>
      <c r="C2774" s="137">
        <v>66.189065164449005</v>
      </c>
      <c r="D2774" s="137">
        <v>9.9309457876351406</v>
      </c>
      <c r="E2774" s="137">
        <v>8.3216204303289008</v>
      </c>
      <c r="F2774" s="137">
        <v>19.670908409044799</v>
      </c>
      <c r="G2774" s="137">
        <v>17.3562793036599</v>
      </c>
      <c r="H2774" s="137">
        <v>9.8915427182066296</v>
      </c>
      <c r="I2774" s="137">
        <v>22.425349304585801</v>
      </c>
      <c r="J2774" s="137">
        <v>28.0849082721816</v>
      </c>
      <c r="K2774" s="137">
        <v>13.9181639017667</v>
      </c>
      <c r="L2774" s="137">
        <v>34.387892956608603</v>
      </c>
      <c r="M2774" s="137">
        <v>67.103068365799302</v>
      </c>
      <c r="N2774" s="137">
        <v>9.9309457876351406</v>
      </c>
      <c r="O2774" s="137">
        <v>8.5304854081046599</v>
      </c>
      <c r="P2774" s="137">
        <v>19.870680667769001</v>
      </c>
      <c r="Q2774" s="137">
        <v>17.3562793036599</v>
      </c>
      <c r="R2774" s="137">
        <v>10.302585378078501</v>
      </c>
      <c r="S2774" s="137">
        <v>22.2616606235304</v>
      </c>
      <c r="T2774" s="137">
        <v>28.0849082721816</v>
      </c>
      <c r="U2774" s="137">
        <v>14.0224198111432</v>
      </c>
      <c r="V2774" s="1">
        <v>11649752</v>
      </c>
      <c r="W2774" s="1">
        <v>3581557</v>
      </c>
      <c r="X2774" s="1">
        <v>2985369</v>
      </c>
      <c r="Y2774" s="1">
        <v>10111661</v>
      </c>
      <c r="Z2774" s="1">
        <v>3722754</v>
      </c>
      <c r="AA2774" s="1">
        <v>0</v>
      </c>
      <c r="AB2774" s="1">
        <v>23869564</v>
      </c>
      <c r="AC2774" s="1">
        <v>10826544</v>
      </c>
      <c r="AD2774" s="1">
        <v>0</v>
      </c>
      <c r="AE2774" s="1">
        <v>598501</v>
      </c>
      <c r="AH2774" s="136">
        <f t="shared" si="43"/>
        <v>40627</v>
      </c>
      <c r="AI2774" s="177">
        <f>HLOOKUP(附加题模型!$E$2,历史数据!$B$3:$K$5000,ROW(A2772),)</f>
        <v>13.9181639017667</v>
      </c>
      <c r="AJ2774" s="177">
        <f>HLOOKUP(附加题模型!$E$2,历史数据!$L$3:$U$5000,ROW(A2772),)</f>
        <v>14.0224198111432</v>
      </c>
    </row>
    <row r="2775" spans="1:36" x14ac:dyDescent="0.2">
      <c r="A2775" s="148">
        <v>40630</v>
      </c>
      <c r="B2775" s="137">
        <v>34.479675589054999</v>
      </c>
      <c r="C2775" s="137">
        <v>67.788570766812001</v>
      </c>
      <c r="D2775" s="137">
        <v>10.056973018442701</v>
      </c>
      <c r="E2775" s="137">
        <v>8.5524711952389492</v>
      </c>
      <c r="F2775" s="137">
        <v>19.9639077218403</v>
      </c>
      <c r="G2775" s="137">
        <v>17.3562793036599</v>
      </c>
      <c r="H2775" s="137">
        <v>10.1567315310272</v>
      </c>
      <c r="I2775" s="137">
        <v>22.220738453266598</v>
      </c>
      <c r="J2775" s="137">
        <v>28.062671606883001</v>
      </c>
      <c r="K2775" s="137">
        <v>14.0354517998153</v>
      </c>
      <c r="L2775" s="137">
        <v>34.143139270084703</v>
      </c>
      <c r="M2775" s="137">
        <v>66.874567565461703</v>
      </c>
      <c r="N2775" s="137">
        <v>10.246013864654</v>
      </c>
      <c r="O2775" s="137">
        <v>8.75034327944757</v>
      </c>
      <c r="P2775" s="137">
        <v>19.790771764279299</v>
      </c>
      <c r="Q2775" s="137">
        <v>17.3562793036599</v>
      </c>
      <c r="R2775" s="137">
        <v>10.262807056155401</v>
      </c>
      <c r="S2775" s="137">
        <v>22.363966049190001</v>
      </c>
      <c r="T2775" s="137">
        <v>28.462931582258499</v>
      </c>
      <c r="U2775" s="137">
        <v>14.2048676525521</v>
      </c>
      <c r="V2775" s="1">
        <v>8647253</v>
      </c>
      <c r="W2775" s="1">
        <v>3430393</v>
      </c>
      <c r="X2775" s="1">
        <v>4769623</v>
      </c>
      <c r="Y2775" s="1">
        <v>12226722</v>
      </c>
      <c r="Z2775" s="1">
        <v>2013124</v>
      </c>
      <c r="AA2775" s="1">
        <v>0</v>
      </c>
      <c r="AB2775" s="1">
        <v>16692920</v>
      </c>
      <c r="AC2775" s="1">
        <v>8255006</v>
      </c>
      <c r="AD2775" s="1">
        <v>3911184</v>
      </c>
      <c r="AE2775" s="1">
        <v>1042145</v>
      </c>
      <c r="AH2775" s="136">
        <f t="shared" si="43"/>
        <v>40630</v>
      </c>
      <c r="AI2775" s="177">
        <f>HLOOKUP(附加题模型!$E$2,历史数据!$B$3:$K$5000,ROW(A2773),)</f>
        <v>14.0354517998153</v>
      </c>
      <c r="AJ2775" s="177">
        <f>HLOOKUP(附加题模型!$E$2,历史数据!$L$3:$U$5000,ROW(A2773),)</f>
        <v>14.2048676525521</v>
      </c>
    </row>
    <row r="2776" spans="1:36" x14ac:dyDescent="0.2">
      <c r="A2776" s="148">
        <v>40631</v>
      </c>
      <c r="B2776" s="137">
        <v>34.2655161133466</v>
      </c>
      <c r="C2776" s="137">
        <v>66.646066765124104</v>
      </c>
      <c r="D2776" s="137">
        <v>10.0695757415234</v>
      </c>
      <c r="E2776" s="137">
        <v>8.6404143437761096</v>
      </c>
      <c r="F2776" s="137">
        <v>19.5643632043918</v>
      </c>
      <c r="G2776" s="137">
        <v>17.3562793036599</v>
      </c>
      <c r="H2776" s="137">
        <v>10.0241371246169</v>
      </c>
      <c r="I2776" s="137">
        <v>22.343504964058098</v>
      </c>
      <c r="J2776" s="137">
        <v>28.4184582516612</v>
      </c>
      <c r="K2776" s="137">
        <v>14.2048676525521</v>
      </c>
      <c r="L2776" s="137">
        <v>33.5618492645904</v>
      </c>
      <c r="M2776" s="137">
        <v>68.169405434041195</v>
      </c>
      <c r="N2776" s="137">
        <v>10.082178464604199</v>
      </c>
      <c r="O2776" s="137">
        <v>8.6843859180447005</v>
      </c>
      <c r="P2776" s="137">
        <v>19.4844543009022</v>
      </c>
      <c r="Q2776" s="137">
        <v>17.3562793036599</v>
      </c>
      <c r="R2776" s="137">
        <v>9.6528727866681301</v>
      </c>
      <c r="S2776" s="137">
        <v>21.791055665496199</v>
      </c>
      <c r="T2776" s="137">
        <v>28.551878243453</v>
      </c>
      <c r="U2776" s="137">
        <v>14.765243165451</v>
      </c>
      <c r="V2776" s="1">
        <v>5572724</v>
      </c>
      <c r="W2776" s="1">
        <v>7188265</v>
      </c>
      <c r="X2776" s="1">
        <v>3896443</v>
      </c>
      <c r="Y2776" s="1">
        <v>8505523</v>
      </c>
      <c r="Z2776" s="1">
        <v>1681233</v>
      </c>
      <c r="AA2776" s="1">
        <v>0</v>
      </c>
      <c r="AB2776" s="1">
        <v>17123798</v>
      </c>
      <c r="AC2776" s="1">
        <v>7133853</v>
      </c>
      <c r="AD2776" s="1">
        <v>8313443</v>
      </c>
      <c r="AE2776" s="1">
        <v>2083171</v>
      </c>
      <c r="AH2776" s="136">
        <f t="shared" si="43"/>
        <v>40631</v>
      </c>
      <c r="AI2776" s="177">
        <f>HLOOKUP(附加题模型!$E$2,历史数据!$B$3:$K$5000,ROW(A2774),)</f>
        <v>14.2048676525521</v>
      </c>
      <c r="AJ2776" s="177">
        <f>HLOOKUP(附加题模型!$E$2,历史数据!$L$3:$U$5000,ROW(A2774),)</f>
        <v>14.765243165451</v>
      </c>
    </row>
    <row r="2777" spans="1:36" x14ac:dyDescent="0.2">
      <c r="A2777" s="148">
        <v>40632</v>
      </c>
      <c r="B2777" s="137">
        <v>33.500660842959398</v>
      </c>
      <c r="C2777" s="137">
        <v>68.321739300933004</v>
      </c>
      <c r="D2777" s="137">
        <v>10.056973018442701</v>
      </c>
      <c r="E2777" s="137">
        <v>8.6843859180447005</v>
      </c>
      <c r="F2777" s="137">
        <v>19.8174080654425</v>
      </c>
      <c r="G2777" s="137">
        <v>17.3562793036599</v>
      </c>
      <c r="H2777" s="137">
        <v>9.5467972615399095</v>
      </c>
      <c r="I2777" s="137">
        <v>21.811516750628101</v>
      </c>
      <c r="J2777" s="137">
        <v>28.640824904647602</v>
      </c>
      <c r="K2777" s="137">
        <v>14.621891290058199</v>
      </c>
      <c r="L2777" s="137">
        <v>33.959574005191698</v>
      </c>
      <c r="M2777" s="137">
        <v>68.626407034716394</v>
      </c>
      <c r="N2777" s="137">
        <v>10.1703975261695</v>
      </c>
      <c r="O2777" s="137">
        <v>9.10211587359621</v>
      </c>
      <c r="P2777" s="137">
        <v>20.469997443941601</v>
      </c>
      <c r="Q2777" s="137">
        <v>17.3562793036599</v>
      </c>
      <c r="R2777" s="137">
        <v>9.9180615994886896</v>
      </c>
      <c r="S2777" s="137">
        <v>22.057049772211201</v>
      </c>
      <c r="T2777" s="137">
        <v>28.040434941584301</v>
      </c>
      <c r="U2777" s="137">
        <v>14.5306673693538</v>
      </c>
      <c r="V2777" s="1">
        <v>6047938</v>
      </c>
      <c r="W2777" s="1">
        <v>3805073</v>
      </c>
      <c r="X2777" s="1">
        <v>2688435</v>
      </c>
      <c r="Y2777" s="1">
        <v>19649335</v>
      </c>
      <c r="Z2777" s="1">
        <v>7287079</v>
      </c>
      <c r="AA2777" s="1">
        <v>0</v>
      </c>
      <c r="AB2777" s="1">
        <v>13933719</v>
      </c>
      <c r="AC2777" s="1">
        <v>5334386</v>
      </c>
      <c r="AD2777" s="1">
        <v>4275630</v>
      </c>
      <c r="AE2777" s="1">
        <v>1457874</v>
      </c>
      <c r="AH2777" s="136">
        <f t="shared" si="43"/>
        <v>40632</v>
      </c>
      <c r="AI2777" s="177">
        <f>HLOOKUP(附加题模型!$E$2,历史数据!$B$3:$K$5000,ROW(A2775),)</f>
        <v>14.621891290058199</v>
      </c>
      <c r="AJ2777" s="177">
        <f>HLOOKUP(附加题模型!$E$2,历史数据!$L$3:$U$5000,ROW(A2775),)</f>
        <v>14.5306673693538</v>
      </c>
    </row>
    <row r="2778" spans="1:36" x14ac:dyDescent="0.2">
      <c r="A2778" s="148">
        <v>40633</v>
      </c>
      <c r="B2778" s="137">
        <v>34.204327691715598</v>
      </c>
      <c r="C2778" s="137">
        <v>68.397906234378794</v>
      </c>
      <c r="D2778" s="137">
        <v>10.208205695411801</v>
      </c>
      <c r="E2778" s="137">
        <v>9.0911229800290698</v>
      </c>
      <c r="F2778" s="137">
        <v>20.230270733472601</v>
      </c>
      <c r="G2778" s="137">
        <v>17.3562793036599</v>
      </c>
      <c r="H2778" s="137">
        <v>9.8385049556425201</v>
      </c>
      <c r="I2778" s="137">
        <v>22.282121708662299</v>
      </c>
      <c r="J2778" s="137">
        <v>28.040434941584301</v>
      </c>
      <c r="K2778" s="137">
        <v>14.4915714033376</v>
      </c>
      <c r="L2778" s="137">
        <v>34.2961103241621</v>
      </c>
      <c r="M2778" s="137">
        <v>66.112898231003101</v>
      </c>
      <c r="N2778" s="137">
        <v>10.4224519877846</v>
      </c>
      <c r="O2778" s="137">
        <v>8.7393503858804191</v>
      </c>
      <c r="P2778" s="137">
        <v>20.896178262553299</v>
      </c>
      <c r="Q2778" s="137">
        <v>17.3562793036599</v>
      </c>
      <c r="R2778" s="137">
        <v>9.5467972615399095</v>
      </c>
      <c r="S2778" s="137">
        <v>21.7092113249685</v>
      </c>
      <c r="T2778" s="137">
        <v>28.2405649292721</v>
      </c>
      <c r="U2778" s="137">
        <v>14.4133794713052</v>
      </c>
      <c r="V2778" s="1">
        <v>8486246</v>
      </c>
      <c r="W2778" s="1">
        <v>4986833</v>
      </c>
      <c r="X2778" s="1">
        <v>3935398</v>
      </c>
      <c r="Y2778" s="1">
        <v>11504328</v>
      </c>
      <c r="Z2778" s="1">
        <v>8447299</v>
      </c>
      <c r="AA2778" s="1">
        <v>0</v>
      </c>
      <c r="AB2778" s="1">
        <v>9003816</v>
      </c>
      <c r="AC2778" s="1">
        <v>7403947</v>
      </c>
      <c r="AD2778" s="1">
        <v>4544308</v>
      </c>
      <c r="AE2778" s="1">
        <v>989532</v>
      </c>
      <c r="AH2778" s="136">
        <f t="shared" si="43"/>
        <v>40633</v>
      </c>
      <c r="AI2778" s="177">
        <f>HLOOKUP(附加题模型!$E$2,历史数据!$B$3:$K$5000,ROW(A2776),)</f>
        <v>14.4915714033376</v>
      </c>
      <c r="AJ2778" s="177">
        <f>HLOOKUP(附加题模型!$E$2,历史数据!$L$3:$U$5000,ROW(A2776),)</f>
        <v>14.4133794713052</v>
      </c>
    </row>
    <row r="2779" spans="1:36" x14ac:dyDescent="0.2">
      <c r="A2779" s="148">
        <v>40634</v>
      </c>
      <c r="B2779" s="137">
        <v>34.418487167424097</v>
      </c>
      <c r="C2779" s="137">
        <v>66.798400632015799</v>
      </c>
      <c r="D2779" s="137">
        <v>10.4350547108653</v>
      </c>
      <c r="E2779" s="137">
        <v>8.6843859180447005</v>
      </c>
      <c r="F2779" s="137">
        <v>21.442222436399501</v>
      </c>
      <c r="G2779" s="137">
        <v>17.3562793036599</v>
      </c>
      <c r="H2779" s="137">
        <v>9.6263539053860807</v>
      </c>
      <c r="I2779" s="137">
        <v>21.7092113249685</v>
      </c>
      <c r="J2779" s="137">
        <v>28.018198276285698</v>
      </c>
      <c r="K2779" s="137">
        <v>14.465507425993399</v>
      </c>
      <c r="L2779" s="137">
        <v>36.009386129829402</v>
      </c>
      <c r="M2779" s="137">
        <v>67.712403833366096</v>
      </c>
      <c r="N2779" s="137">
        <v>10.4350547108653</v>
      </c>
      <c r="O2779" s="137">
        <v>9.2999879578048308</v>
      </c>
      <c r="P2779" s="137">
        <v>22.800673795724201</v>
      </c>
      <c r="Q2779" s="137">
        <v>17.3562793036599</v>
      </c>
      <c r="R2779" s="137">
        <v>9.9976182433348502</v>
      </c>
      <c r="S2779" s="137">
        <v>22.2002773681346</v>
      </c>
      <c r="T2779" s="137">
        <v>28.929901553529898</v>
      </c>
      <c r="U2779" s="137">
        <v>14.5176353806817</v>
      </c>
      <c r="V2779" s="1">
        <v>10465409</v>
      </c>
      <c r="W2779" s="1">
        <v>3548138</v>
      </c>
      <c r="X2779" s="1">
        <v>2760217</v>
      </c>
      <c r="Y2779" s="1">
        <v>12617078</v>
      </c>
      <c r="Z2779" s="1">
        <v>16388520</v>
      </c>
      <c r="AA2779" s="1">
        <v>0</v>
      </c>
      <c r="AB2779" s="1">
        <v>8886264</v>
      </c>
      <c r="AC2779" s="1">
        <v>5255425</v>
      </c>
      <c r="AD2779" s="1">
        <v>5789528</v>
      </c>
      <c r="AE2779" s="1">
        <v>779300</v>
      </c>
      <c r="AH2779" s="136">
        <f t="shared" si="43"/>
        <v>40634</v>
      </c>
      <c r="AI2779" s="177">
        <f>HLOOKUP(附加题模型!$E$2,历史数据!$B$3:$K$5000,ROW(A2777),)</f>
        <v>14.465507425993399</v>
      </c>
      <c r="AJ2779" s="177">
        <f>HLOOKUP(附加题模型!$E$2,历史数据!$L$3:$U$5000,ROW(A2777),)</f>
        <v>14.5176353806817</v>
      </c>
    </row>
    <row r="2780" spans="1:36" x14ac:dyDescent="0.2">
      <c r="A2780" s="148">
        <v>40639</v>
      </c>
      <c r="B2780" s="137">
        <v>36.009386129829402</v>
      </c>
      <c r="C2780" s="137">
        <v>67.407736099582706</v>
      </c>
      <c r="D2780" s="137">
        <v>10.4350547108653</v>
      </c>
      <c r="E2780" s="137">
        <v>9.3989239999091296</v>
      </c>
      <c r="F2780" s="137">
        <v>22.907219000377101</v>
      </c>
      <c r="G2780" s="137">
        <v>17.3562793036599</v>
      </c>
      <c r="H2780" s="137">
        <v>9.9180615994886896</v>
      </c>
      <c r="I2780" s="137">
        <v>21.913822176287699</v>
      </c>
      <c r="J2780" s="137">
        <v>28.907664888231299</v>
      </c>
      <c r="K2780" s="137">
        <v>14.4785394146655</v>
      </c>
      <c r="L2780" s="137">
        <v>36.009386129829402</v>
      </c>
      <c r="M2780" s="137">
        <v>70.987581971537907</v>
      </c>
      <c r="N2780" s="137">
        <v>10.321630203138501</v>
      </c>
      <c r="O2780" s="137">
        <v>9.7836752747592097</v>
      </c>
      <c r="P2780" s="137">
        <v>23.067036807356502</v>
      </c>
      <c r="Q2780" s="137">
        <v>17.3562793036599</v>
      </c>
      <c r="R2780" s="137">
        <v>10.302585378078501</v>
      </c>
      <c r="S2780" s="137">
        <v>22.016127601947399</v>
      </c>
      <c r="T2780" s="137">
        <v>29.285688198308101</v>
      </c>
      <c r="U2780" s="137">
        <v>14.3612515166169</v>
      </c>
      <c r="V2780" s="1">
        <v>0</v>
      </c>
      <c r="W2780" s="1">
        <v>11534454</v>
      </c>
      <c r="X2780" s="1">
        <v>2459091</v>
      </c>
      <c r="Y2780" s="1">
        <v>27749326</v>
      </c>
      <c r="Z2780" s="1">
        <v>10182108</v>
      </c>
      <c r="AA2780" s="1">
        <v>0</v>
      </c>
      <c r="AB2780" s="1">
        <v>13994096</v>
      </c>
      <c r="AC2780" s="1">
        <v>4320082</v>
      </c>
      <c r="AD2780" s="1">
        <v>11475789</v>
      </c>
      <c r="AE2780" s="1">
        <v>826844</v>
      </c>
      <c r="AH2780" s="136">
        <f t="shared" si="43"/>
        <v>40639</v>
      </c>
      <c r="AI2780" s="177">
        <f>HLOOKUP(附加题模型!$E$2,历史数据!$B$3:$K$5000,ROW(A2778),)</f>
        <v>14.4785394146655</v>
      </c>
      <c r="AJ2780" s="177">
        <f>HLOOKUP(附加题模型!$E$2,历史数据!$L$3:$U$5000,ROW(A2778),)</f>
        <v>14.3612515166169</v>
      </c>
    </row>
    <row r="2781" spans="1:36" x14ac:dyDescent="0.2">
      <c r="A2781" s="148">
        <v>40640</v>
      </c>
      <c r="B2781" s="137">
        <v>36.009386129829402</v>
      </c>
      <c r="C2781" s="137">
        <v>71.063748904983797</v>
      </c>
      <c r="D2781" s="137">
        <v>10.3468356493001</v>
      </c>
      <c r="E2781" s="137">
        <v>9.6077889776848906</v>
      </c>
      <c r="F2781" s="137">
        <v>22.7474011933977</v>
      </c>
      <c r="G2781" s="137">
        <v>17.3562793036599</v>
      </c>
      <c r="H2781" s="137">
        <v>10.2097692935913</v>
      </c>
      <c r="I2781" s="137">
        <v>21.995666516815401</v>
      </c>
      <c r="J2781" s="137">
        <v>29.130031541217701</v>
      </c>
      <c r="K2781" s="137">
        <v>14.465507425993399</v>
      </c>
      <c r="L2781" s="137">
        <v>36.009386129829402</v>
      </c>
      <c r="M2781" s="137">
        <v>71.216082771875506</v>
      </c>
      <c r="N2781" s="137">
        <v>10.183000249250201</v>
      </c>
      <c r="O2781" s="137">
        <v>9.8166539554606498</v>
      </c>
      <c r="P2781" s="137">
        <v>22.694128591071301</v>
      </c>
      <c r="Q2781" s="137">
        <v>17.3562793036599</v>
      </c>
      <c r="R2781" s="137">
        <v>10.302585378078501</v>
      </c>
      <c r="S2781" s="137">
        <v>22.609499070773101</v>
      </c>
      <c r="T2781" s="137">
        <v>30.330811467344201</v>
      </c>
      <c r="U2781" s="137">
        <v>14.309123561928599</v>
      </c>
      <c r="V2781" s="1">
        <v>0</v>
      </c>
      <c r="W2781" s="1">
        <v>6501558</v>
      </c>
      <c r="X2781" s="1">
        <v>2922163</v>
      </c>
      <c r="Y2781" s="1">
        <v>17581190</v>
      </c>
      <c r="Z2781" s="1">
        <v>5326320</v>
      </c>
      <c r="AA2781" s="1">
        <v>0</v>
      </c>
      <c r="AB2781" s="1">
        <v>9777575</v>
      </c>
      <c r="AC2781" s="1">
        <v>8314481</v>
      </c>
      <c r="AD2781" s="1">
        <v>13530415</v>
      </c>
      <c r="AE2781" s="1">
        <v>755817</v>
      </c>
      <c r="AH2781" s="136">
        <f t="shared" si="43"/>
        <v>40640</v>
      </c>
      <c r="AI2781" s="177">
        <f>HLOOKUP(附加题模型!$E$2,历史数据!$B$3:$K$5000,ROW(A2779),)</f>
        <v>14.465507425993399</v>
      </c>
      <c r="AJ2781" s="177">
        <f>HLOOKUP(附加题模型!$E$2,历史数据!$L$3:$U$5000,ROW(A2779),)</f>
        <v>14.309123561928599</v>
      </c>
    </row>
    <row r="2782" spans="1:36" x14ac:dyDescent="0.2">
      <c r="A2782" s="148">
        <v>40641</v>
      </c>
      <c r="B2782" s="137">
        <v>36.009386129829402</v>
      </c>
      <c r="C2782" s="137">
        <v>70.835248104646197</v>
      </c>
      <c r="D2782" s="137">
        <v>10.145192080008</v>
      </c>
      <c r="E2782" s="137">
        <v>9.7397037004906295</v>
      </c>
      <c r="F2782" s="137">
        <v>22.680810440489701</v>
      </c>
      <c r="G2782" s="137">
        <v>17.3562793036599</v>
      </c>
      <c r="H2782" s="137">
        <v>10.435179784488801</v>
      </c>
      <c r="I2782" s="137">
        <v>22.486732559981501</v>
      </c>
      <c r="J2782" s="137">
        <v>29.641474843086399</v>
      </c>
      <c r="K2782" s="137">
        <v>14.270027595912399</v>
      </c>
      <c r="L2782" s="137">
        <v>36.009386129829402</v>
      </c>
      <c r="M2782" s="137">
        <v>74.795928643830706</v>
      </c>
      <c r="N2782" s="137">
        <v>10.2712193108155</v>
      </c>
      <c r="O2782" s="137">
        <v>9.9375757846992503</v>
      </c>
      <c r="P2782" s="137">
        <v>22.827310096887398</v>
      </c>
      <c r="Q2782" s="137">
        <v>17.3562793036599</v>
      </c>
      <c r="R2782" s="137">
        <v>10.1169532091041</v>
      </c>
      <c r="S2782" s="137">
        <v>22.5071936451135</v>
      </c>
      <c r="T2782" s="137">
        <v>29.997261487864598</v>
      </c>
      <c r="U2782" s="137">
        <v>14.465507425993399</v>
      </c>
      <c r="V2782" s="1">
        <v>0</v>
      </c>
      <c r="W2782" s="1">
        <v>9317016</v>
      </c>
      <c r="X2782" s="1">
        <v>2137645</v>
      </c>
      <c r="Y2782" s="1">
        <v>11983084</v>
      </c>
      <c r="Z2782" s="1">
        <v>4351288</v>
      </c>
      <c r="AA2782" s="1">
        <v>0</v>
      </c>
      <c r="AB2782" s="1">
        <v>10696644</v>
      </c>
      <c r="AC2782" s="1">
        <v>4884777</v>
      </c>
      <c r="AD2782" s="1">
        <v>7182270</v>
      </c>
      <c r="AE2782" s="1">
        <v>628327</v>
      </c>
      <c r="AH2782" s="136">
        <f t="shared" si="43"/>
        <v>40641</v>
      </c>
      <c r="AI2782" s="177">
        <f>HLOOKUP(附加题模型!$E$2,历史数据!$B$3:$K$5000,ROW(A2780),)</f>
        <v>14.270027595912399</v>
      </c>
      <c r="AJ2782" s="177">
        <f>HLOOKUP(附加题模型!$E$2,历史数据!$L$3:$U$5000,ROW(A2780),)</f>
        <v>14.465507425993399</v>
      </c>
    </row>
    <row r="2783" spans="1:36" x14ac:dyDescent="0.2">
      <c r="A2783" s="148">
        <v>40644</v>
      </c>
      <c r="B2783" s="137">
        <v>36.009386129829402</v>
      </c>
      <c r="C2783" s="137">
        <v>74.795928643830706</v>
      </c>
      <c r="D2783" s="137">
        <v>10.2712193108155</v>
      </c>
      <c r="E2783" s="137">
        <v>9.9595615718335395</v>
      </c>
      <c r="F2783" s="137">
        <v>22.907219000377101</v>
      </c>
      <c r="G2783" s="137">
        <v>17.3562793036599</v>
      </c>
      <c r="H2783" s="137">
        <v>9.9710993620528008</v>
      </c>
      <c r="I2783" s="137">
        <v>22.425349304585801</v>
      </c>
      <c r="J2783" s="137">
        <v>29.908314826670001</v>
      </c>
      <c r="K2783" s="137">
        <v>14.4003474826331</v>
      </c>
      <c r="L2783" s="137">
        <v>36.009386129829402</v>
      </c>
      <c r="M2783" s="137">
        <v>77.004769713760595</v>
      </c>
      <c r="N2783" s="137">
        <v>10.397246541623099</v>
      </c>
      <c r="O2783" s="137">
        <v>9.7177179133563403</v>
      </c>
      <c r="P2783" s="137">
        <v>23.653035432947501</v>
      </c>
      <c r="Q2783" s="137">
        <v>17.3562793036599</v>
      </c>
      <c r="R2783" s="137">
        <v>9.7324294305142995</v>
      </c>
      <c r="S2783" s="137">
        <v>23.591631157105301</v>
      </c>
      <c r="T2783" s="137">
        <v>29.4635815206972</v>
      </c>
      <c r="U2783" s="137">
        <v>14.5176353806817</v>
      </c>
      <c r="V2783" s="1">
        <v>0</v>
      </c>
      <c r="W2783" s="1">
        <v>11014682</v>
      </c>
      <c r="X2783" s="1">
        <v>3605472</v>
      </c>
      <c r="Y2783" s="1">
        <v>13327521</v>
      </c>
      <c r="Z2783" s="1">
        <v>6524690</v>
      </c>
      <c r="AA2783" s="1">
        <v>0</v>
      </c>
      <c r="AB2783" s="1">
        <v>10816550</v>
      </c>
      <c r="AC2783" s="1">
        <v>19110509</v>
      </c>
      <c r="AD2783" s="1">
        <v>7753712</v>
      </c>
      <c r="AE2783" s="1">
        <v>570816</v>
      </c>
      <c r="AH2783" s="136">
        <f t="shared" si="43"/>
        <v>40644</v>
      </c>
      <c r="AI2783" s="177">
        <f>HLOOKUP(附加题模型!$E$2,历史数据!$B$3:$K$5000,ROW(A2781),)</f>
        <v>14.4003474826331</v>
      </c>
      <c r="AJ2783" s="177">
        <f>HLOOKUP(附加题模型!$E$2,历史数据!$L$3:$U$5000,ROW(A2781),)</f>
        <v>14.5176353806817</v>
      </c>
    </row>
    <row r="2784" spans="1:36" x14ac:dyDescent="0.2">
      <c r="A2784" s="148">
        <v>40645</v>
      </c>
      <c r="B2784" s="137">
        <v>36.009386129829402</v>
      </c>
      <c r="C2784" s="137">
        <v>77.157103580652304</v>
      </c>
      <c r="D2784" s="137">
        <v>10.397246541623099</v>
      </c>
      <c r="E2784" s="137">
        <v>9.7177179133563403</v>
      </c>
      <c r="F2784" s="137">
        <v>23.466581324804899</v>
      </c>
      <c r="G2784" s="137">
        <v>17.3562793036599</v>
      </c>
      <c r="H2784" s="137">
        <v>9.7589483117963507</v>
      </c>
      <c r="I2784" s="137">
        <v>23.448403561181799</v>
      </c>
      <c r="J2784" s="137">
        <v>29.441038612112202</v>
      </c>
      <c r="K2784" s="137">
        <v>14.5567313466979</v>
      </c>
      <c r="L2784" s="137">
        <v>36.009386129829402</v>
      </c>
      <c r="M2784" s="137">
        <v>80.889283319499199</v>
      </c>
      <c r="N2784" s="137">
        <v>10.321630203138501</v>
      </c>
      <c r="O2784" s="137">
        <v>10.1904123367436</v>
      </c>
      <c r="P2784" s="137">
        <v>23.4932176259682</v>
      </c>
      <c r="Q2784" s="137">
        <v>17.3562793036599</v>
      </c>
      <c r="R2784" s="137">
        <v>9.7191699898732704</v>
      </c>
      <c r="S2784" s="137">
        <v>24.962523860944</v>
      </c>
      <c r="T2784" s="137">
        <v>29.147980800506101</v>
      </c>
      <c r="U2784" s="137">
        <v>14.4394434486493</v>
      </c>
      <c r="V2784" s="1">
        <v>0</v>
      </c>
      <c r="W2784" s="1">
        <v>9616008</v>
      </c>
      <c r="X2784" s="1">
        <v>1879773</v>
      </c>
      <c r="Y2784" s="1">
        <v>18584947</v>
      </c>
      <c r="Z2784" s="1">
        <v>5034922</v>
      </c>
      <c r="AA2784" s="1">
        <v>0</v>
      </c>
      <c r="AB2784" s="1">
        <v>6248881</v>
      </c>
      <c r="AC2784" s="1">
        <v>23320478</v>
      </c>
      <c r="AD2784" s="1">
        <v>4574575</v>
      </c>
      <c r="AE2784" s="1">
        <v>656166</v>
      </c>
      <c r="AH2784" s="136">
        <f t="shared" si="43"/>
        <v>40645</v>
      </c>
      <c r="AI2784" s="177">
        <f>HLOOKUP(附加题模型!$E$2,历史数据!$B$3:$K$5000,ROW(A2782),)</f>
        <v>14.5567313466979</v>
      </c>
      <c r="AJ2784" s="177">
        <f>HLOOKUP(附加题模型!$E$2,历史数据!$L$3:$U$5000,ROW(A2782),)</f>
        <v>14.4394434486493</v>
      </c>
    </row>
    <row r="2785" spans="1:36" x14ac:dyDescent="0.2">
      <c r="A2785" s="148">
        <v>40646</v>
      </c>
      <c r="B2785" s="137">
        <v>36.009386129829402</v>
      </c>
      <c r="C2785" s="137">
        <v>80.889283319499199</v>
      </c>
      <c r="D2785" s="137">
        <v>10.321630203138501</v>
      </c>
      <c r="E2785" s="137">
        <v>10.036511826803601</v>
      </c>
      <c r="F2785" s="137">
        <v>23.5065357765498</v>
      </c>
      <c r="G2785" s="137">
        <v>17.3562793036599</v>
      </c>
      <c r="H2785" s="137">
        <v>9.7191699898732704</v>
      </c>
      <c r="I2785" s="137">
        <v>24.614685413701402</v>
      </c>
      <c r="J2785" s="137">
        <v>29.080352074750898</v>
      </c>
      <c r="K2785" s="137">
        <v>14.4394434486493</v>
      </c>
      <c r="L2785" s="137">
        <v>36.009386129829402</v>
      </c>
      <c r="M2785" s="137">
        <v>80.889283319499199</v>
      </c>
      <c r="N2785" s="137">
        <v>10.397246541623099</v>
      </c>
      <c r="O2785" s="137">
        <v>9.86062552972923</v>
      </c>
      <c r="P2785" s="137">
        <v>24.2123977573753</v>
      </c>
      <c r="Q2785" s="137">
        <v>17.3562793036599</v>
      </c>
      <c r="R2785" s="137">
        <v>9.8119860743604601</v>
      </c>
      <c r="S2785" s="137">
        <v>24.860218435284398</v>
      </c>
      <c r="T2785" s="137">
        <v>29.6213818807928</v>
      </c>
      <c r="U2785" s="137">
        <v>14.374283505289</v>
      </c>
      <c r="V2785" s="1">
        <v>0</v>
      </c>
      <c r="W2785" s="1">
        <v>0</v>
      </c>
      <c r="X2785" s="1">
        <v>2315813</v>
      </c>
      <c r="Y2785" s="1">
        <v>11731939</v>
      </c>
      <c r="Z2785" s="1">
        <v>5353829</v>
      </c>
      <c r="AA2785" s="1">
        <v>0</v>
      </c>
      <c r="AB2785" s="1">
        <v>5563348</v>
      </c>
      <c r="AC2785" s="1">
        <v>11840794</v>
      </c>
      <c r="AD2785" s="1">
        <v>2802112</v>
      </c>
      <c r="AE2785" s="1">
        <v>637456</v>
      </c>
      <c r="AH2785" s="136">
        <f t="shared" si="43"/>
        <v>40646</v>
      </c>
      <c r="AI2785" s="177">
        <f>HLOOKUP(附加题模型!$E$2,历史数据!$B$3:$K$5000,ROW(A2783),)</f>
        <v>14.4394434486493</v>
      </c>
      <c r="AJ2785" s="177">
        <f>HLOOKUP(附加题模型!$E$2,历史数据!$L$3:$U$5000,ROW(A2783),)</f>
        <v>14.374283505289</v>
      </c>
    </row>
    <row r="2786" spans="1:36" x14ac:dyDescent="0.2">
      <c r="A2786" s="148">
        <v>40647</v>
      </c>
      <c r="B2786" s="137">
        <v>36.009386129829402</v>
      </c>
      <c r="C2786" s="137">
        <v>80.889283319499199</v>
      </c>
      <c r="D2786" s="137">
        <v>10.4602601570269</v>
      </c>
      <c r="E2786" s="137">
        <v>9.8716184232963808</v>
      </c>
      <c r="F2786" s="137">
        <v>24.2123977573753</v>
      </c>
      <c r="G2786" s="137">
        <v>17.3562793036599</v>
      </c>
      <c r="H2786" s="137">
        <v>9.8119860743604601</v>
      </c>
      <c r="I2786" s="137">
        <v>24.7783740947567</v>
      </c>
      <c r="J2786" s="137">
        <v>29.6213818807928</v>
      </c>
      <c r="K2786" s="137">
        <v>14.270027595912399</v>
      </c>
      <c r="L2786" s="137">
        <v>36.009386129829402</v>
      </c>
      <c r="M2786" s="137">
        <v>80.889283319499199</v>
      </c>
      <c r="N2786" s="137">
        <v>10.296424756977</v>
      </c>
      <c r="O2786" s="137">
        <v>9.8166539554606498</v>
      </c>
      <c r="P2786" s="137">
        <v>24.1058525527224</v>
      </c>
      <c r="Q2786" s="137">
        <v>17.3562793036599</v>
      </c>
      <c r="R2786" s="137">
        <v>10.0241371246169</v>
      </c>
      <c r="S2786" s="137">
        <v>23.919008519216</v>
      </c>
      <c r="T2786" s="137">
        <v>28.719665537389702</v>
      </c>
      <c r="U2786" s="137">
        <v>14.230931629896199</v>
      </c>
      <c r="V2786" s="1">
        <v>0</v>
      </c>
      <c r="W2786" s="1">
        <v>0</v>
      </c>
      <c r="X2786" s="1">
        <v>1859600</v>
      </c>
      <c r="Y2786" s="1">
        <v>10441650</v>
      </c>
      <c r="Z2786" s="1">
        <v>3648196</v>
      </c>
      <c r="AA2786" s="1">
        <v>0</v>
      </c>
      <c r="AB2786" s="1">
        <v>10189709</v>
      </c>
      <c r="AC2786" s="1">
        <v>9472893</v>
      </c>
      <c r="AD2786" s="1">
        <v>5458131</v>
      </c>
      <c r="AE2786" s="1">
        <v>1074855</v>
      </c>
      <c r="AH2786" s="136">
        <f t="shared" si="43"/>
        <v>40647</v>
      </c>
      <c r="AI2786" s="177">
        <f>HLOOKUP(附加题模型!$E$2,历史数据!$B$3:$K$5000,ROW(A2784),)</f>
        <v>14.270027595912399</v>
      </c>
      <c r="AJ2786" s="177">
        <f>HLOOKUP(附加题模型!$E$2,历史数据!$L$3:$U$5000,ROW(A2784),)</f>
        <v>14.230931629896199</v>
      </c>
    </row>
    <row r="2787" spans="1:36" x14ac:dyDescent="0.2">
      <c r="A2787" s="148">
        <v>40648</v>
      </c>
      <c r="B2787" s="137">
        <v>36.009386129829402</v>
      </c>
      <c r="C2787" s="137">
        <v>80.889283319499199</v>
      </c>
      <c r="D2787" s="137">
        <v>10.220808418492499</v>
      </c>
      <c r="E2787" s="137">
        <v>9.6957321262220493</v>
      </c>
      <c r="F2787" s="137">
        <v>24.2390340585386</v>
      </c>
      <c r="G2787" s="137">
        <v>17.3562793036599</v>
      </c>
      <c r="H2787" s="137">
        <v>9.9445804807707407</v>
      </c>
      <c r="I2787" s="137">
        <v>23.919008519216</v>
      </c>
      <c r="J2787" s="137">
        <v>28.6520368116344</v>
      </c>
      <c r="K2787" s="137">
        <v>14.0745477658315</v>
      </c>
      <c r="L2787" s="137">
        <v>36.009386129829402</v>
      </c>
      <c r="M2787" s="137">
        <v>80.889283319499199</v>
      </c>
      <c r="N2787" s="137">
        <v>10.1577948030887</v>
      </c>
      <c r="O2787" s="137">
        <v>9.7397037004906295</v>
      </c>
      <c r="P2787" s="137">
        <v>25.144668298088401</v>
      </c>
      <c r="Q2787" s="137">
        <v>17.3562793036599</v>
      </c>
      <c r="R2787" s="137">
        <v>9.8119860743604601</v>
      </c>
      <c r="S2787" s="137">
        <v>23.509786816577599</v>
      </c>
      <c r="T2787" s="137">
        <v>28.246264457102999</v>
      </c>
      <c r="U2787" s="137">
        <v>14.2048676525521</v>
      </c>
      <c r="V2787" s="1">
        <v>0</v>
      </c>
      <c r="W2787" s="1">
        <v>0</v>
      </c>
      <c r="X2787" s="1">
        <v>2871459</v>
      </c>
      <c r="Y2787" s="1">
        <v>13912891</v>
      </c>
      <c r="Z2787" s="1">
        <v>7483651</v>
      </c>
      <c r="AA2787" s="1">
        <v>0</v>
      </c>
      <c r="AB2787" s="1">
        <v>7206759</v>
      </c>
      <c r="AC2787" s="1">
        <v>7661518</v>
      </c>
      <c r="AD2787" s="1">
        <v>4409162</v>
      </c>
      <c r="AE2787" s="1">
        <v>625961</v>
      </c>
      <c r="AH2787" s="136">
        <f t="shared" si="43"/>
        <v>40648</v>
      </c>
      <c r="AI2787" s="177">
        <f>HLOOKUP(附加题模型!$E$2,历史数据!$B$3:$K$5000,ROW(A2785),)</f>
        <v>14.0745477658315</v>
      </c>
      <c r="AJ2787" s="177">
        <f>HLOOKUP(附加题模型!$E$2,历史数据!$L$3:$U$5000,ROW(A2785),)</f>
        <v>14.2048676525521</v>
      </c>
    </row>
    <row r="2788" spans="1:36" x14ac:dyDescent="0.2">
      <c r="A2788" s="148">
        <v>40651</v>
      </c>
      <c r="B2788" s="137">
        <v>36.009386129829402</v>
      </c>
      <c r="C2788" s="137">
        <v>80.889283319499199</v>
      </c>
      <c r="D2788" s="137">
        <v>10.094781187684999</v>
      </c>
      <c r="E2788" s="137">
        <v>9.6407676583863307</v>
      </c>
      <c r="F2788" s="137">
        <v>25.157986448669998</v>
      </c>
      <c r="G2788" s="137">
        <v>17.3562793036599</v>
      </c>
      <c r="H2788" s="137">
        <v>9.7059105492322395</v>
      </c>
      <c r="I2788" s="137">
        <v>23.4893257314457</v>
      </c>
      <c r="J2788" s="137">
        <v>28.246264457102999</v>
      </c>
      <c r="K2788" s="137">
        <v>14.230931629896199</v>
      </c>
      <c r="L2788" s="137">
        <v>36.009386129829402</v>
      </c>
      <c r="M2788" s="137">
        <v>80.889283319499199</v>
      </c>
      <c r="N2788" s="137">
        <v>10.359438372380801</v>
      </c>
      <c r="O2788" s="137">
        <v>10.5421849308922</v>
      </c>
      <c r="P2788" s="137">
        <v>25.2245772015781</v>
      </c>
      <c r="Q2788" s="137">
        <v>17.3562793036599</v>
      </c>
      <c r="R2788" s="137">
        <v>9.9976182433348502</v>
      </c>
      <c r="S2788" s="137">
        <v>23.714397667896801</v>
      </c>
      <c r="T2788" s="137">
        <v>28.043378279837299</v>
      </c>
      <c r="U2788" s="137">
        <v>14.5176353806817</v>
      </c>
      <c r="V2788" s="1">
        <v>0</v>
      </c>
      <c r="W2788" s="1">
        <v>0</v>
      </c>
      <c r="X2788" s="1">
        <v>3528636</v>
      </c>
      <c r="Y2788" s="1">
        <v>24248354</v>
      </c>
      <c r="Z2788" s="1">
        <v>6286294</v>
      </c>
      <c r="AA2788" s="1">
        <v>0</v>
      </c>
      <c r="AB2788" s="1">
        <v>7479416</v>
      </c>
      <c r="AC2788" s="1">
        <v>6021645</v>
      </c>
      <c r="AD2788" s="1">
        <v>3168232</v>
      </c>
      <c r="AE2788" s="1">
        <v>1094607</v>
      </c>
      <c r="AH2788" s="136">
        <f t="shared" si="43"/>
        <v>40651</v>
      </c>
      <c r="AI2788" s="177">
        <f>HLOOKUP(附加题模型!$E$2,历史数据!$B$3:$K$5000,ROW(A2786),)</f>
        <v>14.230931629896199</v>
      </c>
      <c r="AJ2788" s="177">
        <f>HLOOKUP(附加题模型!$E$2,历史数据!$L$3:$U$5000,ROW(A2786),)</f>
        <v>14.5176353806817</v>
      </c>
    </row>
    <row r="2789" spans="1:36" x14ac:dyDescent="0.2">
      <c r="A2789" s="148">
        <v>40652</v>
      </c>
      <c r="B2789" s="137">
        <v>36.009386129829402</v>
      </c>
      <c r="C2789" s="137">
        <v>80.889283319499199</v>
      </c>
      <c r="D2789" s="137">
        <v>10.3342329262193</v>
      </c>
      <c r="E2789" s="137">
        <v>10.333319953116501</v>
      </c>
      <c r="F2789" s="137">
        <v>25.2112590509964</v>
      </c>
      <c r="G2789" s="137">
        <v>17.3562793036599</v>
      </c>
      <c r="H2789" s="137">
        <v>10.050656005899</v>
      </c>
      <c r="I2789" s="137">
        <v>23.550708986841499</v>
      </c>
      <c r="J2789" s="137">
        <v>28.0208353712522</v>
      </c>
      <c r="K2789" s="137">
        <v>14.504603392009599</v>
      </c>
      <c r="L2789" s="137">
        <v>36.009386129829402</v>
      </c>
      <c r="M2789" s="137">
        <v>80.889283319499199</v>
      </c>
      <c r="N2789" s="137">
        <v>10.876150018691799</v>
      </c>
      <c r="O2789" s="137">
        <v>10.2014052303107</v>
      </c>
      <c r="P2789" s="137">
        <v>25.251213502741301</v>
      </c>
      <c r="Q2789" s="137">
        <v>17.3562793036599</v>
      </c>
      <c r="R2789" s="137">
        <v>10.9920762914119</v>
      </c>
      <c r="S2789" s="137">
        <v>23.346098135522201</v>
      </c>
      <c r="T2789" s="137">
        <v>27.8179491939865</v>
      </c>
      <c r="U2789" s="137">
        <v>14.3612515166169</v>
      </c>
      <c r="V2789" s="1">
        <v>0</v>
      </c>
      <c r="W2789" s="1">
        <v>0</v>
      </c>
      <c r="X2789" s="1">
        <v>9357628</v>
      </c>
      <c r="Y2789" s="1">
        <v>20291290</v>
      </c>
      <c r="Z2789" s="1">
        <v>4526561</v>
      </c>
      <c r="AA2789" s="1">
        <v>0</v>
      </c>
      <c r="AB2789" s="1">
        <v>26319595</v>
      </c>
      <c r="AC2789" s="1">
        <v>4416242</v>
      </c>
      <c r="AD2789" s="1">
        <v>3233143</v>
      </c>
      <c r="AE2789" s="1">
        <v>755703</v>
      </c>
      <c r="AH2789" s="136">
        <f t="shared" si="43"/>
        <v>40652</v>
      </c>
      <c r="AI2789" s="177">
        <f>HLOOKUP(附加题模型!$E$2,历史数据!$B$3:$K$5000,ROW(A2787),)</f>
        <v>14.504603392009599</v>
      </c>
      <c r="AJ2789" s="177">
        <f>HLOOKUP(附加题模型!$E$2,历史数据!$L$3:$U$5000,ROW(A2787),)</f>
        <v>14.3612515166169</v>
      </c>
    </row>
    <row r="2790" spans="1:36" x14ac:dyDescent="0.2">
      <c r="A2790" s="148">
        <v>40653</v>
      </c>
      <c r="B2790" s="137">
        <v>36.009386129829402</v>
      </c>
      <c r="C2790" s="137">
        <v>76.852435846868801</v>
      </c>
      <c r="D2790" s="137">
        <v>10.863547295610999</v>
      </c>
      <c r="E2790" s="137">
        <v>10.124454975340701</v>
      </c>
      <c r="F2790" s="137">
        <v>25.304486105067699</v>
      </c>
      <c r="G2790" s="137">
        <v>17.3562793036599</v>
      </c>
      <c r="H2790" s="137">
        <v>11.058373494617101</v>
      </c>
      <c r="I2790" s="137">
        <v>23.366559220654199</v>
      </c>
      <c r="J2790" s="137">
        <v>27.8179491939865</v>
      </c>
      <c r="K2790" s="137">
        <v>14.465507425993399</v>
      </c>
      <c r="L2790" s="137">
        <v>36.009386129829402</v>
      </c>
      <c r="M2790" s="137">
        <v>76.852435846868801</v>
      </c>
      <c r="N2790" s="137">
        <v>10.535876495511401</v>
      </c>
      <c r="O2790" s="137">
        <v>9.8936042104306594</v>
      </c>
      <c r="P2790" s="137">
        <v>25.011486792272201</v>
      </c>
      <c r="Q2790" s="137">
        <v>17.3562793036599</v>
      </c>
      <c r="R2790" s="137">
        <v>10.9257790882068</v>
      </c>
      <c r="S2790" s="137">
        <v>24.225924796194899</v>
      </c>
      <c r="T2790" s="137">
        <v>28.065921188422401</v>
      </c>
      <c r="U2790" s="137">
        <v>14.8043391314672</v>
      </c>
      <c r="V2790" s="1">
        <v>0</v>
      </c>
      <c r="W2790" s="1">
        <v>399200</v>
      </c>
      <c r="X2790" s="1">
        <v>4902521</v>
      </c>
      <c r="Y2790" s="1">
        <v>12544966</v>
      </c>
      <c r="Z2790" s="1">
        <v>3722879</v>
      </c>
      <c r="AA2790" s="1">
        <v>0</v>
      </c>
      <c r="AB2790" s="1">
        <v>20929484</v>
      </c>
      <c r="AC2790" s="1">
        <v>8404605</v>
      </c>
      <c r="AD2790" s="1">
        <v>2840255</v>
      </c>
      <c r="AE2790" s="1">
        <v>1814680</v>
      </c>
      <c r="AH2790" s="136">
        <f t="shared" si="43"/>
        <v>40653</v>
      </c>
      <c r="AI2790" s="177">
        <f>HLOOKUP(附加题模型!$E$2,历史数据!$B$3:$K$5000,ROW(A2788),)</f>
        <v>14.465507425993399</v>
      </c>
      <c r="AJ2790" s="177">
        <f>HLOOKUP(附加题模型!$E$2,历史数据!$L$3:$U$5000,ROW(A2788),)</f>
        <v>14.8043391314672</v>
      </c>
    </row>
    <row r="2791" spans="1:36" x14ac:dyDescent="0.2">
      <c r="A2791" s="148">
        <v>40654</v>
      </c>
      <c r="B2791" s="137">
        <v>36.009386129829402</v>
      </c>
      <c r="C2791" s="137">
        <v>73.044089174576001</v>
      </c>
      <c r="D2791" s="137">
        <v>10.548479218592099</v>
      </c>
      <c r="E2791" s="137">
        <v>9.9595615718335395</v>
      </c>
      <c r="F2791" s="137">
        <v>25.011486792272201</v>
      </c>
      <c r="G2791" s="137">
        <v>17.3562793036599</v>
      </c>
      <c r="H2791" s="137">
        <v>10.7534063598734</v>
      </c>
      <c r="I2791" s="137">
        <v>24.266846966458701</v>
      </c>
      <c r="J2791" s="137">
        <v>28.404064817198599</v>
      </c>
      <c r="K2791" s="137">
        <v>14.660987256074399</v>
      </c>
      <c r="L2791" s="137">
        <v>36.009386129829402</v>
      </c>
      <c r="M2791" s="137">
        <v>73.044089174576001</v>
      </c>
      <c r="N2791" s="137">
        <v>10.561081941672899</v>
      </c>
      <c r="O2791" s="137">
        <v>9.9375757846992503</v>
      </c>
      <c r="P2791" s="137">
        <v>24.651896726568602</v>
      </c>
      <c r="Q2791" s="137">
        <v>17.3562793036599</v>
      </c>
      <c r="R2791" s="137">
        <v>10.6340713941042</v>
      </c>
      <c r="S2791" s="137">
        <v>24.757913009624801</v>
      </c>
      <c r="T2791" s="137">
        <v>28.291350274273199</v>
      </c>
      <c r="U2791" s="137">
        <v>14.543699358025799</v>
      </c>
      <c r="V2791" s="1">
        <v>0</v>
      </c>
      <c r="W2791" s="1">
        <v>316000</v>
      </c>
      <c r="X2791" s="1">
        <v>3858675</v>
      </c>
      <c r="Y2791" s="1">
        <v>7179807</v>
      </c>
      <c r="Z2791" s="1">
        <v>2327110</v>
      </c>
      <c r="AA2791" s="1">
        <v>0</v>
      </c>
      <c r="AB2791" s="1">
        <v>12503992</v>
      </c>
      <c r="AC2791" s="1">
        <v>9096873</v>
      </c>
      <c r="AD2791" s="1">
        <v>2736629</v>
      </c>
      <c r="AE2791" s="1">
        <v>754927</v>
      </c>
      <c r="AH2791" s="136">
        <f t="shared" si="43"/>
        <v>40654</v>
      </c>
      <c r="AI2791" s="177">
        <f>HLOOKUP(附加题模型!$E$2,历史数据!$B$3:$K$5000,ROW(A2789),)</f>
        <v>14.660987256074399</v>
      </c>
      <c r="AJ2791" s="177">
        <f>HLOOKUP(附加题模型!$E$2,历史数据!$L$3:$U$5000,ROW(A2789),)</f>
        <v>14.543699358025799</v>
      </c>
    </row>
    <row r="2792" spans="1:36" x14ac:dyDescent="0.2">
      <c r="A2792" s="148">
        <v>40655</v>
      </c>
      <c r="B2792" s="137">
        <v>36.009386129829402</v>
      </c>
      <c r="C2792" s="137">
        <v>69.388076369174897</v>
      </c>
      <c r="D2792" s="137">
        <v>10.561081941672899</v>
      </c>
      <c r="E2792" s="137">
        <v>9.9375757846992503</v>
      </c>
      <c r="F2792" s="137">
        <v>24.505397070170901</v>
      </c>
      <c r="G2792" s="137">
        <v>17.3562793036599</v>
      </c>
      <c r="H2792" s="137">
        <v>10.713628037950301</v>
      </c>
      <c r="I2792" s="137">
        <v>24.348691306986399</v>
      </c>
      <c r="J2792" s="137">
        <v>28.313893182858301</v>
      </c>
      <c r="K2792" s="137">
        <v>14.504603392009599</v>
      </c>
      <c r="L2792" s="137">
        <v>36.009386129829402</v>
      </c>
      <c r="M2792" s="137">
        <v>69.388076369174897</v>
      </c>
      <c r="N2792" s="137">
        <v>10.561081941672899</v>
      </c>
      <c r="O2792" s="137">
        <v>10.014526039669301</v>
      </c>
      <c r="P2792" s="137">
        <v>26.5563922597395</v>
      </c>
      <c r="Q2792" s="137">
        <v>17.3562793036599</v>
      </c>
      <c r="R2792" s="137">
        <v>10.7401469192324</v>
      </c>
      <c r="S2792" s="137">
        <v>24.819296265020601</v>
      </c>
      <c r="T2792" s="137">
        <v>28.404064817198599</v>
      </c>
      <c r="U2792" s="137">
        <v>14.621891290058199</v>
      </c>
      <c r="V2792" s="1">
        <v>0</v>
      </c>
      <c r="W2792" s="1">
        <v>364600</v>
      </c>
      <c r="X2792" s="1">
        <v>0</v>
      </c>
      <c r="Y2792" s="1">
        <v>6892649</v>
      </c>
      <c r="Z2792" s="1">
        <v>8750840</v>
      </c>
      <c r="AA2792" s="1">
        <v>0</v>
      </c>
      <c r="AB2792" s="1">
        <v>14409126</v>
      </c>
      <c r="AC2792" s="1">
        <v>11584196</v>
      </c>
      <c r="AD2792" s="1">
        <v>2737306</v>
      </c>
      <c r="AE2792" s="1">
        <v>858906</v>
      </c>
      <c r="AH2792" s="136">
        <f t="shared" si="43"/>
        <v>40655</v>
      </c>
      <c r="AI2792" s="177">
        <f>HLOOKUP(附加题模型!$E$2,历史数据!$B$3:$K$5000,ROW(A2790),)</f>
        <v>14.504603392009599</v>
      </c>
      <c r="AJ2792" s="177">
        <f>HLOOKUP(附加题模型!$E$2,历史数据!$L$3:$U$5000,ROW(A2790),)</f>
        <v>14.621891290058199</v>
      </c>
    </row>
    <row r="2793" spans="1:36" x14ac:dyDescent="0.2">
      <c r="A2793" s="148">
        <v>40658</v>
      </c>
      <c r="B2793" s="137">
        <v>36.009386129829402</v>
      </c>
      <c r="C2793" s="137">
        <v>65.884397430665601</v>
      </c>
      <c r="D2793" s="137">
        <v>10.535876495511401</v>
      </c>
      <c r="E2793" s="137">
        <v>10.014526039669301</v>
      </c>
      <c r="F2793" s="137">
        <v>26.609664862066001</v>
      </c>
      <c r="G2793" s="137">
        <v>17.3562793036599</v>
      </c>
      <c r="H2793" s="137">
        <v>10.594293072181101</v>
      </c>
      <c r="I2793" s="137">
        <v>24.4714578177779</v>
      </c>
      <c r="J2793" s="137">
        <v>28.426607725783601</v>
      </c>
      <c r="K2793" s="137">
        <v>14.504603392009599</v>
      </c>
      <c r="L2793" s="137">
        <v>36.009386129829402</v>
      </c>
      <c r="M2793" s="137">
        <v>65.884397430665601</v>
      </c>
      <c r="N2793" s="137">
        <v>10.031767572281201</v>
      </c>
      <c r="O2793" s="137">
        <v>9.4538884677448607</v>
      </c>
      <c r="P2793" s="137">
        <v>27.222299788820202</v>
      </c>
      <c r="Q2793" s="137">
        <v>17.3562793036599</v>
      </c>
      <c r="R2793" s="137">
        <v>10.978816850770899</v>
      </c>
      <c r="S2793" s="137">
        <v>23.571170071973398</v>
      </c>
      <c r="T2793" s="137">
        <v>27.547434290965601</v>
      </c>
      <c r="U2793" s="137">
        <v>14.230931629896199</v>
      </c>
      <c r="V2793" s="1">
        <v>0</v>
      </c>
      <c r="W2793" s="1">
        <v>12792500</v>
      </c>
      <c r="X2793" s="1">
        <v>4297084</v>
      </c>
      <c r="Y2793" s="1">
        <v>7645743</v>
      </c>
      <c r="Z2793" s="1">
        <v>10697366</v>
      </c>
      <c r="AA2793" s="1">
        <v>0</v>
      </c>
      <c r="AB2793" s="1">
        <v>13558201</v>
      </c>
      <c r="AC2793" s="1">
        <v>6755811</v>
      </c>
      <c r="AD2793" s="1">
        <v>2741853</v>
      </c>
      <c r="AE2793" s="1">
        <v>1093200</v>
      </c>
      <c r="AH2793" s="136">
        <f t="shared" si="43"/>
        <v>40658</v>
      </c>
      <c r="AI2793" s="177">
        <f>HLOOKUP(附加题模型!$E$2,历史数据!$B$3:$K$5000,ROW(A2791),)</f>
        <v>14.504603392009599</v>
      </c>
      <c r="AJ2793" s="177">
        <f>HLOOKUP(附加题模型!$E$2,历史数据!$L$3:$U$5000,ROW(A2791),)</f>
        <v>14.230931629896199</v>
      </c>
    </row>
    <row r="2794" spans="1:36" x14ac:dyDescent="0.2">
      <c r="A2794" s="148">
        <v>40659</v>
      </c>
      <c r="B2794" s="137">
        <v>36.009386129829402</v>
      </c>
      <c r="C2794" s="137">
        <v>63.218554760060599</v>
      </c>
      <c r="D2794" s="137">
        <v>9.8301240029890895</v>
      </c>
      <c r="E2794" s="137">
        <v>9.7287108069234893</v>
      </c>
      <c r="F2794" s="137">
        <v>27.022527530095999</v>
      </c>
      <c r="G2794" s="137">
        <v>17.3562793036599</v>
      </c>
      <c r="H2794" s="137">
        <v>10.6208119534632</v>
      </c>
      <c r="I2794" s="137">
        <v>23.4279424760499</v>
      </c>
      <c r="J2794" s="137">
        <v>27.524891382380499</v>
      </c>
      <c r="K2794" s="137">
        <v>14.230931629896199</v>
      </c>
      <c r="L2794" s="137">
        <v>36.009386129829402</v>
      </c>
      <c r="M2794" s="137">
        <v>62.609219292493798</v>
      </c>
      <c r="N2794" s="137">
        <v>9.7797131106660693</v>
      </c>
      <c r="O2794" s="137">
        <v>9.2010519157005195</v>
      </c>
      <c r="P2794" s="137">
        <v>26.369938151596902</v>
      </c>
      <c r="Q2794" s="137">
        <v>17.3562793036599</v>
      </c>
      <c r="R2794" s="137">
        <v>10.0241371246169</v>
      </c>
      <c r="S2794" s="137">
        <v>22.343504964058098</v>
      </c>
      <c r="T2794" s="137">
        <v>26.983861576338601</v>
      </c>
      <c r="U2794" s="137">
        <v>14.230931629896199</v>
      </c>
      <c r="V2794" s="1">
        <v>0</v>
      </c>
      <c r="W2794" s="1">
        <v>13037765</v>
      </c>
      <c r="X2794" s="1">
        <v>3315759</v>
      </c>
      <c r="Y2794" s="1">
        <v>5915903</v>
      </c>
      <c r="Z2794" s="1">
        <v>4720132</v>
      </c>
      <c r="AA2794" s="1">
        <v>0</v>
      </c>
      <c r="AB2794" s="1">
        <v>14737337</v>
      </c>
      <c r="AC2794" s="1">
        <v>5363216</v>
      </c>
      <c r="AD2794" s="1">
        <v>2397585</v>
      </c>
      <c r="AE2794" s="1">
        <v>0</v>
      </c>
      <c r="AH2794" s="136">
        <f t="shared" si="43"/>
        <v>40659</v>
      </c>
      <c r="AI2794" s="177">
        <f>HLOOKUP(附加题模型!$E$2,历史数据!$B$3:$K$5000,ROW(A2792),)</f>
        <v>14.230931629896199</v>
      </c>
      <c r="AJ2794" s="177">
        <f>HLOOKUP(附加题模型!$E$2,历史数据!$L$3:$U$5000,ROW(A2792),)</f>
        <v>14.230931629896199</v>
      </c>
    </row>
    <row r="2795" spans="1:36" x14ac:dyDescent="0.2">
      <c r="A2795" s="148">
        <v>40660</v>
      </c>
      <c r="B2795" s="137">
        <v>36.009386129829402</v>
      </c>
      <c r="C2795" s="137">
        <v>63.142387826614701</v>
      </c>
      <c r="D2795" s="137">
        <v>9.7797131106660693</v>
      </c>
      <c r="E2795" s="137">
        <v>9.2560163835362399</v>
      </c>
      <c r="F2795" s="137">
        <v>26.409892603341699</v>
      </c>
      <c r="G2795" s="137">
        <v>17.3562793036599</v>
      </c>
      <c r="H2795" s="137">
        <v>9.8915427182066296</v>
      </c>
      <c r="I2795" s="137">
        <v>22.343504964058098</v>
      </c>
      <c r="J2795" s="137">
        <v>27.074033210679001</v>
      </c>
      <c r="K2795" s="137">
        <v>14.230931629896199</v>
      </c>
      <c r="L2795" s="137">
        <v>36.009386129829402</v>
      </c>
      <c r="M2795" s="137">
        <v>62.076050758372801</v>
      </c>
      <c r="N2795" s="137">
        <v>9.6032749875354995</v>
      </c>
      <c r="O2795" s="137">
        <v>9.1241016607304992</v>
      </c>
      <c r="P2795" s="137">
        <v>26.356620001015301</v>
      </c>
      <c r="Q2795" s="137">
        <v>17.3562793036599</v>
      </c>
      <c r="R2795" s="137">
        <v>9.46724061769374</v>
      </c>
      <c r="S2795" s="137">
        <v>22.343504964058098</v>
      </c>
      <c r="T2795" s="137">
        <v>27.2092906621894</v>
      </c>
      <c r="U2795" s="137">
        <v>14.230931629896199</v>
      </c>
      <c r="V2795" s="1">
        <v>0</v>
      </c>
      <c r="W2795" s="1">
        <v>6113480</v>
      </c>
      <c r="X2795" s="1">
        <v>1633287</v>
      </c>
      <c r="Y2795" s="1">
        <v>3987779</v>
      </c>
      <c r="Z2795" s="1">
        <v>2351387</v>
      </c>
      <c r="AA2795" s="1">
        <v>0</v>
      </c>
      <c r="AB2795" s="1">
        <v>12063124</v>
      </c>
      <c r="AC2795" s="1">
        <v>0</v>
      </c>
      <c r="AD2795" s="1">
        <v>1898369</v>
      </c>
      <c r="AE2795" s="1">
        <v>0</v>
      </c>
      <c r="AH2795" s="136">
        <f t="shared" si="43"/>
        <v>40660</v>
      </c>
      <c r="AI2795" s="177">
        <f>HLOOKUP(附加题模型!$E$2,历史数据!$B$3:$K$5000,ROW(A2793),)</f>
        <v>14.230931629896199</v>
      </c>
      <c r="AJ2795" s="177">
        <f>HLOOKUP(附加题模型!$E$2,历史数据!$L$3:$U$5000,ROW(A2793),)</f>
        <v>14.230931629896199</v>
      </c>
    </row>
    <row r="2796" spans="1:36" x14ac:dyDescent="0.2">
      <c r="A2796" s="148">
        <v>40661</v>
      </c>
      <c r="B2796" s="137">
        <v>36.009386129829402</v>
      </c>
      <c r="C2796" s="137">
        <v>62.837720092831297</v>
      </c>
      <c r="D2796" s="137">
        <v>9.6284804336970105</v>
      </c>
      <c r="E2796" s="137">
        <v>9.1790661285662303</v>
      </c>
      <c r="F2796" s="137">
        <v>26.543074109157899</v>
      </c>
      <c r="G2796" s="137">
        <v>17.3562793036599</v>
      </c>
      <c r="H2796" s="137">
        <v>9.4407217364116907</v>
      </c>
      <c r="I2796" s="137">
        <v>22.343504964058098</v>
      </c>
      <c r="J2796" s="137">
        <v>27.164204845019299</v>
      </c>
      <c r="K2796" s="137">
        <v>14.230931629896199</v>
      </c>
      <c r="L2796" s="137">
        <v>36.009386129829402</v>
      </c>
      <c r="M2796" s="137">
        <v>63.904057161073297</v>
      </c>
      <c r="N2796" s="137">
        <v>9.1369742335475603</v>
      </c>
      <c r="O2796" s="137">
        <v>8.6184285566418204</v>
      </c>
      <c r="P2796" s="137">
        <v>25.743985074261001</v>
      </c>
      <c r="Q2796" s="137">
        <v>17.3562793036599</v>
      </c>
      <c r="R2796" s="137">
        <v>9.14901404230908</v>
      </c>
      <c r="S2796" s="137">
        <v>20.808923579163999</v>
      </c>
      <c r="T2796" s="137">
        <v>27.322005205114799</v>
      </c>
      <c r="U2796" s="137">
        <v>14.230931629896199</v>
      </c>
      <c r="V2796" s="1">
        <v>0</v>
      </c>
      <c r="W2796" s="1">
        <v>10996353</v>
      </c>
      <c r="X2796" s="1">
        <v>2998624</v>
      </c>
      <c r="Y2796" s="1">
        <v>7216818</v>
      </c>
      <c r="Z2796" s="1">
        <v>3621631</v>
      </c>
      <c r="AA2796" s="1">
        <v>0</v>
      </c>
      <c r="AB2796" s="1">
        <v>7831853</v>
      </c>
      <c r="AC2796" s="1">
        <v>4954744</v>
      </c>
      <c r="AD2796" s="1">
        <v>3120149</v>
      </c>
      <c r="AE2796" s="1">
        <v>0</v>
      </c>
      <c r="AH2796" s="136">
        <f t="shared" si="43"/>
        <v>40661</v>
      </c>
      <c r="AI2796" s="177">
        <f>HLOOKUP(附加题模型!$E$2,历史数据!$B$3:$K$5000,ROW(A2794),)</f>
        <v>14.230931629896199</v>
      </c>
      <c r="AJ2796" s="177">
        <f>HLOOKUP(附加题模型!$E$2,历史数据!$L$3:$U$5000,ROW(A2794),)</f>
        <v>14.230931629896199</v>
      </c>
    </row>
    <row r="2797" spans="1:36" x14ac:dyDescent="0.2">
      <c r="A2797" s="148">
        <v>40662</v>
      </c>
      <c r="B2797" s="137">
        <v>36.009386129829402</v>
      </c>
      <c r="C2797" s="137">
        <v>64.208724894856701</v>
      </c>
      <c r="D2797" s="137">
        <v>9.0739606181437793</v>
      </c>
      <c r="E2797" s="137">
        <v>8.6294214502089694</v>
      </c>
      <c r="F2797" s="137">
        <v>26.583028560902701</v>
      </c>
      <c r="G2797" s="137">
        <v>17.3562793036599</v>
      </c>
      <c r="H2797" s="137">
        <v>9.2285706861552494</v>
      </c>
      <c r="I2797" s="137">
        <v>20.870306834559798</v>
      </c>
      <c r="J2797" s="137">
        <v>27.322005205114799</v>
      </c>
      <c r="K2797" s="137">
        <v>14.230931629896199</v>
      </c>
      <c r="L2797" s="137">
        <v>36.009386129829402</v>
      </c>
      <c r="M2797" s="137">
        <v>62.913887026277202</v>
      </c>
      <c r="N2797" s="137">
        <v>9.2756041874358601</v>
      </c>
      <c r="O2797" s="137">
        <v>8.8272935344175796</v>
      </c>
      <c r="P2797" s="137">
        <v>25.757303224842602</v>
      </c>
      <c r="Q2797" s="137">
        <v>17.3562793036599</v>
      </c>
      <c r="R2797" s="137">
        <v>9.4805000583347692</v>
      </c>
      <c r="S2797" s="137">
        <v>21.6478280695728</v>
      </c>
      <c r="T2797" s="137">
        <v>27.569977199550699</v>
      </c>
      <c r="U2797" s="137">
        <v>14.230931629896199</v>
      </c>
      <c r="V2797" s="1">
        <v>0</v>
      </c>
      <c r="W2797" s="1">
        <v>6657974</v>
      </c>
      <c r="X2797" s="1">
        <v>1361892</v>
      </c>
      <c r="Y2797" s="1">
        <v>4635202</v>
      </c>
      <c r="Z2797" s="1">
        <v>5427646</v>
      </c>
      <c r="AA2797" s="1">
        <v>0</v>
      </c>
      <c r="AB2797" s="1">
        <v>5882822</v>
      </c>
      <c r="AC2797" s="1">
        <v>2697952</v>
      </c>
      <c r="AD2797" s="1">
        <v>1420527</v>
      </c>
      <c r="AE2797" s="1">
        <v>0</v>
      </c>
      <c r="AH2797" s="136">
        <f t="shared" si="43"/>
        <v>40662</v>
      </c>
      <c r="AI2797" s="177">
        <f>HLOOKUP(附加题模型!$E$2,历史数据!$B$3:$K$5000,ROW(A2795),)</f>
        <v>14.230931629896199</v>
      </c>
      <c r="AJ2797" s="177">
        <f>HLOOKUP(附加题模型!$E$2,历史数据!$L$3:$U$5000,ROW(A2795),)</f>
        <v>14.230931629896199</v>
      </c>
    </row>
    <row r="2798" spans="1:36" x14ac:dyDescent="0.2">
      <c r="A2798" s="148">
        <v>40666</v>
      </c>
      <c r="B2798" s="137">
        <v>36.009386129829402</v>
      </c>
      <c r="C2798" s="137">
        <v>62.076050758372801</v>
      </c>
      <c r="D2798" s="137">
        <v>9.3260150797588892</v>
      </c>
      <c r="E2798" s="137">
        <v>8.8382864279847304</v>
      </c>
      <c r="F2798" s="137">
        <v>25.7040306225162</v>
      </c>
      <c r="G2798" s="137">
        <v>17.3562793036599</v>
      </c>
      <c r="H2798" s="137">
        <v>9.4009434144886104</v>
      </c>
      <c r="I2798" s="137">
        <v>21.872900006023901</v>
      </c>
      <c r="J2798" s="137">
        <v>27.637605925305898</v>
      </c>
      <c r="K2798" s="137">
        <v>14.230931629896199</v>
      </c>
      <c r="L2798" s="137">
        <v>36.009386129829402</v>
      </c>
      <c r="M2798" s="137">
        <v>63.8278902276274</v>
      </c>
      <c r="N2798" s="137">
        <v>9.3638232490011504</v>
      </c>
      <c r="O2798" s="137">
        <v>9.0691371928947806</v>
      </c>
      <c r="P2798" s="137">
        <v>25.544212815536799</v>
      </c>
      <c r="Q2798" s="137">
        <v>17.3562793036599</v>
      </c>
      <c r="R2798" s="137">
        <v>9.8119860743604601</v>
      </c>
      <c r="S2798" s="137">
        <v>21.8319778357601</v>
      </c>
      <c r="T2798" s="137">
        <v>27.953206645497001</v>
      </c>
      <c r="U2798" s="137">
        <v>14.230931629896199</v>
      </c>
      <c r="V2798" s="1">
        <v>0</v>
      </c>
      <c r="W2798" s="1">
        <v>3806121</v>
      </c>
      <c r="X2798" s="1">
        <v>1271934</v>
      </c>
      <c r="Y2798" s="1">
        <v>6731078</v>
      </c>
      <c r="Z2798" s="1">
        <v>1877472</v>
      </c>
      <c r="AA2798" s="1">
        <v>0</v>
      </c>
      <c r="AB2798" s="1">
        <v>6225574</v>
      </c>
      <c r="AC2798" s="1">
        <v>3241114</v>
      </c>
      <c r="AD2798" s="1">
        <v>1697866</v>
      </c>
      <c r="AE2798" s="1">
        <v>0</v>
      </c>
      <c r="AH2798" s="136">
        <f t="shared" si="43"/>
        <v>40666</v>
      </c>
      <c r="AI2798" s="177">
        <f>HLOOKUP(附加题模型!$E$2,历史数据!$B$3:$K$5000,ROW(A2796),)</f>
        <v>14.230931629896199</v>
      </c>
      <c r="AJ2798" s="177">
        <f>HLOOKUP(附加题模型!$E$2,历史数据!$L$3:$U$5000,ROW(A2796),)</f>
        <v>14.230931629896199</v>
      </c>
    </row>
    <row r="2799" spans="1:36" x14ac:dyDescent="0.2">
      <c r="A2799" s="148">
        <v>40667</v>
      </c>
      <c r="B2799" s="137">
        <v>36.009386129829402</v>
      </c>
      <c r="C2799" s="137">
        <v>63.142387826614701</v>
      </c>
      <c r="D2799" s="137">
        <v>9.3764259720819094</v>
      </c>
      <c r="E2799" s="137">
        <v>9.0251656186262004</v>
      </c>
      <c r="F2799" s="137">
        <v>25.517576514373602</v>
      </c>
      <c r="G2799" s="137">
        <v>17.3562793036599</v>
      </c>
      <c r="H2799" s="137">
        <v>9.8385049556425201</v>
      </c>
      <c r="I2799" s="137">
        <v>21.8319778357601</v>
      </c>
      <c r="J2799" s="137">
        <v>27.8179491939865</v>
      </c>
      <c r="K2799" s="137">
        <v>14.230931629896199</v>
      </c>
      <c r="L2799" s="137">
        <v>36.009386129829402</v>
      </c>
      <c r="M2799" s="137">
        <v>62.456885425602003</v>
      </c>
      <c r="N2799" s="137">
        <v>9.1369742335475603</v>
      </c>
      <c r="O2799" s="137">
        <v>8.5634640888061</v>
      </c>
      <c r="P2799" s="137">
        <v>25.384395008557401</v>
      </c>
      <c r="Q2799" s="137">
        <v>17.3562793036599</v>
      </c>
      <c r="R2799" s="137">
        <v>9.4407217364116907</v>
      </c>
      <c r="S2799" s="137">
        <v>20.829384664295901</v>
      </c>
      <c r="T2799" s="137">
        <v>26.826061216243101</v>
      </c>
      <c r="U2799" s="137">
        <v>14.230931629896199</v>
      </c>
      <c r="V2799" s="1">
        <v>0</v>
      </c>
      <c r="W2799" s="1">
        <v>3621161</v>
      </c>
      <c r="X2799" s="1">
        <v>1287033</v>
      </c>
      <c r="Y2799" s="1">
        <v>6361131</v>
      </c>
      <c r="Z2799" s="1">
        <v>3115645</v>
      </c>
      <c r="AA2799" s="1">
        <v>0</v>
      </c>
      <c r="AB2799" s="1">
        <v>5914516</v>
      </c>
      <c r="AC2799" s="1">
        <v>3078709</v>
      </c>
      <c r="AD2799" s="1">
        <v>2318678</v>
      </c>
      <c r="AE2799" s="1">
        <v>0</v>
      </c>
      <c r="AH2799" s="136">
        <f t="shared" si="43"/>
        <v>40667</v>
      </c>
      <c r="AI2799" s="177">
        <f>HLOOKUP(附加题模型!$E$2,历史数据!$B$3:$K$5000,ROW(A2797),)</f>
        <v>14.230931629896199</v>
      </c>
      <c r="AJ2799" s="177">
        <f>HLOOKUP(附加题模型!$E$2,历史数据!$L$3:$U$5000,ROW(A2797),)</f>
        <v>14.230931629896199</v>
      </c>
    </row>
    <row r="2800" spans="1:36" x14ac:dyDescent="0.2">
      <c r="A2800" s="148">
        <v>40668</v>
      </c>
      <c r="B2800" s="137">
        <v>36.009386129829402</v>
      </c>
      <c r="C2800" s="137">
        <v>61.6952160911435</v>
      </c>
      <c r="D2800" s="137">
        <v>9.1117687873860493</v>
      </c>
      <c r="E2800" s="137">
        <v>8.5634640888061</v>
      </c>
      <c r="F2800" s="137">
        <v>25.304486105067699</v>
      </c>
      <c r="G2800" s="137">
        <v>17.3562793036599</v>
      </c>
      <c r="H2800" s="137">
        <v>9.4407217364116907</v>
      </c>
      <c r="I2800" s="137">
        <v>20.8498457494278</v>
      </c>
      <c r="J2800" s="137">
        <v>26.600632130392299</v>
      </c>
      <c r="K2800" s="137">
        <v>14.230931629896199</v>
      </c>
      <c r="L2800" s="137">
        <v>36.009386129829402</v>
      </c>
      <c r="M2800" s="137">
        <v>62.5330523590479</v>
      </c>
      <c r="N2800" s="137">
        <v>9.3638232490011504</v>
      </c>
      <c r="O2800" s="137">
        <v>8.6404143437761096</v>
      </c>
      <c r="P2800" s="137">
        <v>26.263392946943998</v>
      </c>
      <c r="Q2800" s="137">
        <v>17.3562793036599</v>
      </c>
      <c r="R2800" s="137">
        <v>9.5998350241040207</v>
      </c>
      <c r="S2800" s="137">
        <v>20.931690089955499</v>
      </c>
      <c r="T2800" s="137">
        <v>26.758432490487898</v>
      </c>
      <c r="U2800" s="137">
        <v>14.230931629896199</v>
      </c>
      <c r="V2800" s="1">
        <v>0</v>
      </c>
      <c r="W2800" s="1">
        <v>2215660</v>
      </c>
      <c r="X2800" s="1">
        <v>1279359</v>
      </c>
      <c r="Y2800" s="1">
        <v>4269080</v>
      </c>
      <c r="Z2800" s="1">
        <v>3185731</v>
      </c>
      <c r="AA2800" s="1">
        <v>0</v>
      </c>
      <c r="AB2800" s="1">
        <v>3861971</v>
      </c>
      <c r="AC2800" s="1">
        <v>2105018</v>
      </c>
      <c r="AD2800" s="1">
        <v>1021572</v>
      </c>
      <c r="AE2800" s="1">
        <v>0</v>
      </c>
      <c r="AH2800" s="136">
        <f t="shared" si="43"/>
        <v>40668</v>
      </c>
      <c r="AI2800" s="177">
        <f>HLOOKUP(附加题模型!$E$2,历史数据!$B$3:$K$5000,ROW(A2798),)</f>
        <v>14.230931629896199</v>
      </c>
      <c r="AJ2800" s="177">
        <f>HLOOKUP(附加题模型!$E$2,历史数据!$L$3:$U$5000,ROW(A2798),)</f>
        <v>14.230931629896199</v>
      </c>
    </row>
    <row r="2801" spans="1:36" x14ac:dyDescent="0.2">
      <c r="A2801" s="148">
        <v>40669</v>
      </c>
      <c r="B2801" s="137">
        <v>36.009386129829402</v>
      </c>
      <c r="C2801" s="137">
        <v>62.076050758372801</v>
      </c>
      <c r="D2801" s="137">
        <v>9.3008096335973693</v>
      </c>
      <c r="E2801" s="137">
        <v>8.5524711952389492</v>
      </c>
      <c r="F2801" s="137">
        <v>26.170165892872699</v>
      </c>
      <c r="G2801" s="137">
        <v>17.3562793036599</v>
      </c>
      <c r="H2801" s="137">
        <v>9.4805000583347692</v>
      </c>
      <c r="I2801" s="137">
        <v>20.8498457494278</v>
      </c>
      <c r="J2801" s="137">
        <v>26.7358895819028</v>
      </c>
      <c r="K2801" s="137">
        <v>14.230931629896199</v>
      </c>
      <c r="L2801" s="137">
        <v>36.009386129829402</v>
      </c>
      <c r="M2801" s="137">
        <v>64.208724894856701</v>
      </c>
      <c r="N2801" s="137">
        <v>9.5024532028894608</v>
      </c>
      <c r="O2801" s="137">
        <v>8.8602722151190196</v>
      </c>
      <c r="P2801" s="137">
        <v>26.236756645780801</v>
      </c>
      <c r="Q2801" s="137">
        <v>17.3562793036599</v>
      </c>
      <c r="R2801" s="137">
        <v>9.6263539053860807</v>
      </c>
      <c r="S2801" s="137">
        <v>21.2795285371982</v>
      </c>
      <c r="T2801" s="137">
        <v>26.826061216243101</v>
      </c>
      <c r="U2801" s="137">
        <v>14.230931629896199</v>
      </c>
      <c r="V2801" s="1">
        <v>0</v>
      </c>
      <c r="W2801" s="1">
        <v>4566352</v>
      </c>
      <c r="X2801" s="1">
        <v>1042967</v>
      </c>
      <c r="Y2801" s="1">
        <v>6165209</v>
      </c>
      <c r="Z2801" s="1">
        <v>3432596</v>
      </c>
      <c r="AA2801" s="1">
        <v>0</v>
      </c>
      <c r="AB2801" s="1">
        <v>3689834</v>
      </c>
      <c r="AC2801" s="1">
        <v>3045528</v>
      </c>
      <c r="AD2801" s="1">
        <v>980700</v>
      </c>
      <c r="AE2801" s="1">
        <v>0</v>
      </c>
      <c r="AH2801" s="136">
        <f t="shared" si="43"/>
        <v>40669</v>
      </c>
      <c r="AI2801" s="177">
        <f>HLOOKUP(附加题模型!$E$2,历史数据!$B$3:$K$5000,ROW(A2799),)</f>
        <v>14.230931629896199</v>
      </c>
      <c r="AJ2801" s="177">
        <f>HLOOKUP(附加题模型!$E$2,历史数据!$L$3:$U$5000,ROW(A2799),)</f>
        <v>14.230931629896199</v>
      </c>
    </row>
    <row r="2802" spans="1:36" x14ac:dyDescent="0.2">
      <c r="A2802" s="148">
        <v>40672</v>
      </c>
      <c r="B2802" s="137">
        <v>36.009386129829402</v>
      </c>
      <c r="C2802" s="137">
        <v>63.675556360735698</v>
      </c>
      <c r="D2802" s="137">
        <v>9.4520423105664406</v>
      </c>
      <c r="E2802" s="137">
        <v>8.9262295765218909</v>
      </c>
      <c r="F2802" s="137">
        <v>26.210120344617501</v>
      </c>
      <c r="G2802" s="137">
        <v>17.3562793036599</v>
      </c>
      <c r="H2802" s="137">
        <v>9.6528727866681301</v>
      </c>
      <c r="I2802" s="137">
        <v>21.8933610911558</v>
      </c>
      <c r="J2802" s="137">
        <v>26.780975399072901</v>
      </c>
      <c r="K2802" s="137">
        <v>14.230931629896199</v>
      </c>
      <c r="L2802" s="137">
        <v>36.009386129829402</v>
      </c>
      <c r="M2802" s="137">
        <v>64.589559562085995</v>
      </c>
      <c r="N2802" s="137">
        <v>9.5024532028894608</v>
      </c>
      <c r="O2802" s="137">
        <v>9.0801300864619208</v>
      </c>
      <c r="P2802" s="137">
        <v>25.637439869608102</v>
      </c>
      <c r="Q2802" s="137">
        <v>17.3562793036599</v>
      </c>
      <c r="R2802" s="137">
        <v>9.6396133460270992</v>
      </c>
      <c r="S2802" s="137">
        <v>22.650421241036899</v>
      </c>
      <c r="T2802" s="137">
        <v>26.916232850583398</v>
      </c>
      <c r="U2802" s="137">
        <v>14.230931629896199</v>
      </c>
      <c r="V2802" s="1">
        <v>0</v>
      </c>
      <c r="W2802" s="1">
        <v>2979809</v>
      </c>
      <c r="X2802" s="1">
        <v>688017</v>
      </c>
      <c r="Y2802" s="1">
        <v>7188930</v>
      </c>
      <c r="Z2802" s="1">
        <v>2041352</v>
      </c>
      <c r="AA2802" s="1">
        <v>0</v>
      </c>
      <c r="AB2802" s="1">
        <v>3527343</v>
      </c>
      <c r="AC2802" s="1">
        <v>7405556</v>
      </c>
      <c r="AD2802" s="1">
        <v>1267367</v>
      </c>
      <c r="AE2802" s="1">
        <v>0</v>
      </c>
      <c r="AH2802" s="136">
        <f t="shared" si="43"/>
        <v>40672</v>
      </c>
      <c r="AI2802" s="177">
        <f>HLOOKUP(附加题模型!$E$2,历史数据!$B$3:$K$5000,ROW(A2800),)</f>
        <v>14.230931629896199</v>
      </c>
      <c r="AJ2802" s="177">
        <f>HLOOKUP(附加题模型!$E$2,历史数据!$L$3:$U$5000,ROW(A2800),)</f>
        <v>14.230931629896199</v>
      </c>
    </row>
    <row r="2803" spans="1:36" x14ac:dyDescent="0.2">
      <c r="A2803" s="148">
        <v>40673</v>
      </c>
      <c r="B2803" s="137">
        <v>36.009386129829402</v>
      </c>
      <c r="C2803" s="137">
        <v>64.361058761748396</v>
      </c>
      <c r="D2803" s="137">
        <v>9.5024532028894608</v>
      </c>
      <c r="E2803" s="137">
        <v>9.1241016607304992</v>
      </c>
      <c r="F2803" s="137">
        <v>25.7040306225162</v>
      </c>
      <c r="G2803" s="137">
        <v>17.3562793036599</v>
      </c>
      <c r="H2803" s="137">
        <v>9.6396133460270992</v>
      </c>
      <c r="I2803" s="137">
        <v>22.5071936451135</v>
      </c>
      <c r="J2803" s="137">
        <v>26.9387757591685</v>
      </c>
      <c r="K2803" s="137">
        <v>13.618428162309099</v>
      </c>
      <c r="L2803" s="137">
        <v>36.009386129829402</v>
      </c>
      <c r="M2803" s="137">
        <v>64.665726495531899</v>
      </c>
      <c r="N2803" s="137">
        <v>9.6410831567777695</v>
      </c>
      <c r="O2803" s="137">
        <v>9.2780021706705291</v>
      </c>
      <c r="P2803" s="137">
        <v>26.1834840434543</v>
      </c>
      <c r="Q2803" s="137">
        <v>17.3562793036599</v>
      </c>
      <c r="R2803" s="137">
        <v>9.7722077524373798</v>
      </c>
      <c r="S2803" s="137">
        <v>22.895954262619998</v>
      </c>
      <c r="T2803" s="137">
        <v>26.871147033413202</v>
      </c>
      <c r="U2803" s="137">
        <v>13.5141722529326</v>
      </c>
      <c r="V2803" s="1">
        <v>0</v>
      </c>
      <c r="W2803" s="1">
        <v>2560133</v>
      </c>
      <c r="X2803" s="1">
        <v>1390658</v>
      </c>
      <c r="Y2803" s="1">
        <v>9508672</v>
      </c>
      <c r="Z2803" s="1">
        <v>2230536</v>
      </c>
      <c r="AA2803" s="1">
        <v>0</v>
      </c>
      <c r="AB2803" s="1">
        <v>5650224</v>
      </c>
      <c r="AC2803" s="1">
        <v>7325265</v>
      </c>
      <c r="AD2803" s="1">
        <v>1502384</v>
      </c>
      <c r="AE2803" s="1">
        <v>3919699</v>
      </c>
      <c r="AH2803" s="136">
        <f t="shared" si="43"/>
        <v>40673</v>
      </c>
      <c r="AI2803" s="177">
        <f>HLOOKUP(附加题模型!$E$2,历史数据!$B$3:$K$5000,ROW(A2801),)</f>
        <v>13.618428162309099</v>
      </c>
      <c r="AJ2803" s="177">
        <f>HLOOKUP(附加题模型!$E$2,历史数据!$L$3:$U$5000,ROW(A2801),)</f>
        <v>13.5141722529326</v>
      </c>
    </row>
    <row r="2804" spans="1:36" x14ac:dyDescent="0.2">
      <c r="A2804" s="148">
        <v>40674</v>
      </c>
      <c r="B2804" s="137">
        <v>36.009386129829402</v>
      </c>
      <c r="C2804" s="137">
        <v>64.284891828302605</v>
      </c>
      <c r="D2804" s="137">
        <v>9.6284804336970105</v>
      </c>
      <c r="E2804" s="137">
        <v>9.2450234899690997</v>
      </c>
      <c r="F2804" s="137">
        <v>26.343301850433701</v>
      </c>
      <c r="G2804" s="137">
        <v>17.3562793036599</v>
      </c>
      <c r="H2804" s="137">
        <v>9.7987266337194292</v>
      </c>
      <c r="I2804" s="137">
        <v>22.609499070773101</v>
      </c>
      <c r="J2804" s="137">
        <v>26.826061216243101</v>
      </c>
      <c r="K2804" s="137">
        <v>13.501140264260499</v>
      </c>
      <c r="L2804" s="137">
        <v>36.009386129829402</v>
      </c>
      <c r="M2804" s="137">
        <v>63.8278902276274</v>
      </c>
      <c r="N2804" s="137">
        <v>9.4520423105664406</v>
      </c>
      <c r="O2804" s="137">
        <v>9.1680732349990794</v>
      </c>
      <c r="P2804" s="137">
        <v>26.4498470550866</v>
      </c>
      <c r="Q2804" s="137">
        <v>17.3562793036599</v>
      </c>
      <c r="R2804" s="137">
        <v>10.3688825812836</v>
      </c>
      <c r="S2804" s="137">
        <v>22.916415347751901</v>
      </c>
      <c r="T2804" s="137">
        <v>27.344548113699901</v>
      </c>
      <c r="U2804" s="137">
        <v>13.6053961736371</v>
      </c>
      <c r="V2804" s="1">
        <v>0</v>
      </c>
      <c r="W2804" s="1">
        <v>2544536</v>
      </c>
      <c r="X2804" s="1">
        <v>1345756</v>
      </c>
      <c r="Y2804" s="1">
        <v>6937184</v>
      </c>
      <c r="Z2804" s="1">
        <v>2435263</v>
      </c>
      <c r="AA2804" s="1">
        <v>0</v>
      </c>
      <c r="AB2804" s="1">
        <v>11956597</v>
      </c>
      <c r="AC2804" s="1">
        <v>6180032</v>
      </c>
      <c r="AD2804" s="1">
        <v>2373606</v>
      </c>
      <c r="AE2804" s="1">
        <v>1431130</v>
      </c>
      <c r="AH2804" s="136">
        <f t="shared" si="43"/>
        <v>40674</v>
      </c>
      <c r="AI2804" s="177">
        <f>HLOOKUP(附加题模型!$E$2,历史数据!$B$3:$K$5000,ROW(A2802),)</f>
        <v>13.501140264260499</v>
      </c>
      <c r="AJ2804" s="177">
        <f>HLOOKUP(附加题模型!$E$2,历史数据!$L$3:$U$5000,ROW(A2802),)</f>
        <v>13.6053961736371</v>
      </c>
    </row>
    <row r="2805" spans="1:36" x14ac:dyDescent="0.2">
      <c r="A2805" s="148">
        <v>40675</v>
      </c>
      <c r="B2805" s="137">
        <v>36.009386129829402</v>
      </c>
      <c r="C2805" s="137">
        <v>63.523222493844003</v>
      </c>
      <c r="D2805" s="137">
        <v>9.4016314182434204</v>
      </c>
      <c r="E2805" s="137">
        <v>9.10211587359621</v>
      </c>
      <c r="F2805" s="137">
        <v>26.4498470550866</v>
      </c>
      <c r="G2805" s="137">
        <v>17.3562793036599</v>
      </c>
      <c r="H2805" s="137">
        <v>10.2097692935913</v>
      </c>
      <c r="I2805" s="137">
        <v>22.691343411300799</v>
      </c>
      <c r="J2805" s="137">
        <v>27.186747753604301</v>
      </c>
      <c r="K2805" s="137">
        <v>13.579332196292899</v>
      </c>
      <c r="L2805" s="137">
        <v>36.009386129829402</v>
      </c>
      <c r="M2805" s="137">
        <v>65.351228896544598</v>
      </c>
      <c r="N2805" s="137">
        <v>9.3008096335973693</v>
      </c>
      <c r="O2805" s="137">
        <v>9.2230377028348105</v>
      </c>
      <c r="P2805" s="137">
        <v>27.368799445217999</v>
      </c>
      <c r="Q2805" s="137">
        <v>17.3562793036599</v>
      </c>
      <c r="R2805" s="137">
        <v>10.3291042593605</v>
      </c>
      <c r="S2805" s="137">
        <v>23.325637050390299</v>
      </c>
      <c r="T2805" s="137">
        <v>26.5780892218072</v>
      </c>
      <c r="U2805" s="137">
        <v>13.6314601509812</v>
      </c>
      <c r="V2805" s="1">
        <v>0</v>
      </c>
      <c r="W2805" s="1">
        <v>6860053</v>
      </c>
      <c r="X2805" s="1">
        <v>1762118</v>
      </c>
      <c r="Y2805" s="1">
        <v>11201224</v>
      </c>
      <c r="Z2805" s="1">
        <v>5245168</v>
      </c>
      <c r="AA2805" s="1">
        <v>0</v>
      </c>
      <c r="AB2805" s="1">
        <v>10663865</v>
      </c>
      <c r="AC2805" s="1">
        <v>7636084</v>
      </c>
      <c r="AD2805" s="1">
        <v>1581369</v>
      </c>
      <c r="AE2805" s="1">
        <v>934089</v>
      </c>
      <c r="AH2805" s="136">
        <f t="shared" si="43"/>
        <v>40675</v>
      </c>
      <c r="AI2805" s="177">
        <f>HLOOKUP(附加题模型!$E$2,历史数据!$B$3:$K$5000,ROW(A2803),)</f>
        <v>13.579332196292899</v>
      </c>
      <c r="AJ2805" s="177">
        <f>HLOOKUP(附加题模型!$E$2,历史数据!$L$3:$U$5000,ROW(A2803),)</f>
        <v>13.6314601509812</v>
      </c>
    </row>
    <row r="2806" spans="1:36" x14ac:dyDescent="0.2">
      <c r="A2806" s="148">
        <v>40676</v>
      </c>
      <c r="B2806" s="137">
        <v>36.009386129829402</v>
      </c>
      <c r="C2806" s="137">
        <v>65.884397430665601</v>
      </c>
      <c r="D2806" s="137">
        <v>9.2882069105166192</v>
      </c>
      <c r="E2806" s="137">
        <v>9.2230377028348105</v>
      </c>
      <c r="F2806" s="137">
        <v>27.075800132422501</v>
      </c>
      <c r="G2806" s="137">
        <v>17.3562793036599</v>
      </c>
      <c r="H2806" s="137">
        <v>10.3688825812836</v>
      </c>
      <c r="I2806" s="137">
        <v>23.3051759652584</v>
      </c>
      <c r="J2806" s="137">
        <v>26.623175038977401</v>
      </c>
      <c r="K2806" s="137">
        <v>13.579332196292899</v>
      </c>
      <c r="L2806" s="137">
        <v>36.009386129829402</v>
      </c>
      <c r="M2806" s="137">
        <v>68.626407034716394</v>
      </c>
      <c r="N2806" s="137">
        <v>9.4646450336471908</v>
      </c>
      <c r="O2806" s="137">
        <v>9.4428955741777099</v>
      </c>
      <c r="P2806" s="137">
        <v>28.5141603952369</v>
      </c>
      <c r="Q2806" s="137">
        <v>17.3562793036599</v>
      </c>
      <c r="R2806" s="137">
        <v>10.4484392251298</v>
      </c>
      <c r="S2806" s="137">
        <v>22.977798603147701</v>
      </c>
      <c r="T2806" s="137">
        <v>27.1416619364342</v>
      </c>
      <c r="U2806" s="137">
        <v>13.6314601509812</v>
      </c>
      <c r="V2806" s="1">
        <v>0</v>
      </c>
      <c r="W2806" s="1">
        <v>12281597</v>
      </c>
      <c r="X2806" s="1">
        <v>1189536</v>
      </c>
      <c r="Y2806" s="1">
        <v>9117026</v>
      </c>
      <c r="Z2806" s="1">
        <v>5512215</v>
      </c>
      <c r="AA2806" s="1">
        <v>0</v>
      </c>
      <c r="AB2806" s="1">
        <v>5932846</v>
      </c>
      <c r="AC2806" s="1">
        <v>5531425</v>
      </c>
      <c r="AD2806" s="1">
        <v>1575853</v>
      </c>
      <c r="AE2806" s="1">
        <v>872361</v>
      </c>
      <c r="AH2806" s="136">
        <f t="shared" si="43"/>
        <v>40676</v>
      </c>
      <c r="AI2806" s="177">
        <f>HLOOKUP(附加题模型!$E$2,历史数据!$B$3:$K$5000,ROW(A2804),)</f>
        <v>13.579332196292899</v>
      </c>
      <c r="AJ2806" s="177">
        <f>HLOOKUP(附加题模型!$E$2,历史数据!$L$3:$U$5000,ROW(A2804),)</f>
        <v>13.6314601509812</v>
      </c>
    </row>
    <row r="2807" spans="1:36" x14ac:dyDescent="0.2">
      <c r="A2807" s="148">
        <v>40679</v>
      </c>
      <c r="B2807" s="137">
        <v>36.009386129829402</v>
      </c>
      <c r="C2807" s="137">
        <v>67.636236899920306</v>
      </c>
      <c r="D2807" s="137">
        <v>9.3890286951626596</v>
      </c>
      <c r="E2807" s="137">
        <v>9.4978600420134391</v>
      </c>
      <c r="F2807" s="137">
        <v>28.580751148144898</v>
      </c>
      <c r="G2807" s="137">
        <v>17.3562793036599</v>
      </c>
      <c r="H2807" s="137">
        <v>10.4484392251298</v>
      </c>
      <c r="I2807" s="137">
        <v>22.711804496432698</v>
      </c>
      <c r="J2807" s="137">
        <v>27.006404484923699</v>
      </c>
      <c r="K2807" s="137">
        <v>13.5532682189488</v>
      </c>
      <c r="L2807" s="137">
        <v>36.009386129829402</v>
      </c>
      <c r="M2807" s="137">
        <v>67.483903033028497</v>
      </c>
      <c r="N2807" s="137">
        <v>9.4394395874856798</v>
      </c>
      <c r="O2807" s="137">
        <v>9.4319026806105697</v>
      </c>
      <c r="P2807" s="137">
        <v>28.860432310358799</v>
      </c>
      <c r="Q2807" s="137">
        <v>17.3562793036599</v>
      </c>
      <c r="R2807" s="137">
        <v>10.514736428334899</v>
      </c>
      <c r="S2807" s="137">
        <v>23.550708986841499</v>
      </c>
      <c r="T2807" s="137">
        <v>27.4121768394551</v>
      </c>
      <c r="U2807" s="137">
        <v>13.7096520830136</v>
      </c>
      <c r="V2807" s="1">
        <v>0</v>
      </c>
      <c r="W2807" s="1">
        <v>6606438</v>
      </c>
      <c r="X2807" s="1">
        <v>1101218</v>
      </c>
      <c r="Y2807" s="1">
        <v>6825541</v>
      </c>
      <c r="Z2807" s="1">
        <v>4441458</v>
      </c>
      <c r="AA2807" s="1">
        <v>0</v>
      </c>
      <c r="AB2807" s="1">
        <v>6738097</v>
      </c>
      <c r="AC2807" s="1">
        <v>6996625</v>
      </c>
      <c r="AD2807" s="1">
        <v>2106575</v>
      </c>
      <c r="AE2807" s="1">
        <v>779873</v>
      </c>
      <c r="AH2807" s="136">
        <f t="shared" si="43"/>
        <v>40679</v>
      </c>
      <c r="AI2807" s="177">
        <f>HLOOKUP(附加题模型!$E$2,历史数据!$B$3:$K$5000,ROW(A2805),)</f>
        <v>13.5532682189488</v>
      </c>
      <c r="AJ2807" s="177">
        <f>HLOOKUP(附加题模型!$E$2,历史数据!$L$3:$U$5000,ROW(A2805),)</f>
        <v>13.7096520830136</v>
      </c>
    </row>
    <row r="2808" spans="1:36" x14ac:dyDescent="0.2">
      <c r="A2808" s="148">
        <v>40680</v>
      </c>
      <c r="B2808" s="137">
        <v>36.009386129829402</v>
      </c>
      <c r="C2808" s="137">
        <v>67.255402232690997</v>
      </c>
      <c r="D2808" s="137">
        <v>9.4268368644049296</v>
      </c>
      <c r="E2808" s="137">
        <v>9.3879311063419895</v>
      </c>
      <c r="F2808" s="137">
        <v>28.580751148144898</v>
      </c>
      <c r="G2808" s="137">
        <v>17.3562793036599</v>
      </c>
      <c r="H2808" s="137">
        <v>10.474958106411799</v>
      </c>
      <c r="I2808" s="137">
        <v>23.550708986841499</v>
      </c>
      <c r="J2808" s="137">
        <v>27.276919387944702</v>
      </c>
      <c r="K2808" s="137">
        <v>13.618428162309099</v>
      </c>
      <c r="L2808" s="137">
        <v>36.009386129829402</v>
      </c>
      <c r="M2808" s="137">
        <v>68.931074768499798</v>
      </c>
      <c r="N2808" s="137">
        <v>9.2251932951128399</v>
      </c>
      <c r="O2808" s="137">
        <v>9.1241016607304992</v>
      </c>
      <c r="P2808" s="137">
        <v>28.221161082441299</v>
      </c>
      <c r="Q2808" s="137">
        <v>17.3562793036599</v>
      </c>
      <c r="R2808" s="137">
        <v>10.1567315310272</v>
      </c>
      <c r="S2808" s="137">
        <v>23.223331624730701</v>
      </c>
      <c r="T2808" s="137">
        <v>27.4572626566253</v>
      </c>
      <c r="U2808" s="137">
        <v>13.579332196292899</v>
      </c>
      <c r="V2808" s="1">
        <v>0</v>
      </c>
      <c r="W2808" s="1">
        <v>6216815</v>
      </c>
      <c r="X2808" s="1">
        <v>1582830</v>
      </c>
      <c r="Y2808" s="1">
        <v>5362813</v>
      </c>
      <c r="Z2808" s="1">
        <v>2242642</v>
      </c>
      <c r="AA2808" s="1">
        <v>0</v>
      </c>
      <c r="AB2808" s="1">
        <v>7452605</v>
      </c>
      <c r="AC2808" s="1">
        <v>6515916</v>
      </c>
      <c r="AD2808" s="1">
        <v>1512070</v>
      </c>
      <c r="AE2808" s="1">
        <v>527337</v>
      </c>
      <c r="AH2808" s="136">
        <f t="shared" si="43"/>
        <v>40680</v>
      </c>
      <c r="AI2808" s="177">
        <f>HLOOKUP(附加题模型!$E$2,历史数据!$B$3:$K$5000,ROW(A2806),)</f>
        <v>13.618428162309099</v>
      </c>
      <c r="AJ2808" s="177">
        <f>HLOOKUP(附加题模型!$E$2,历史数据!$L$3:$U$5000,ROW(A2806),)</f>
        <v>13.579332196292899</v>
      </c>
    </row>
    <row r="2809" spans="1:36" x14ac:dyDescent="0.2">
      <c r="A2809" s="148">
        <v>40681</v>
      </c>
      <c r="B2809" s="137">
        <v>34.204327691715598</v>
      </c>
      <c r="C2809" s="137">
        <v>68.778740901608103</v>
      </c>
      <c r="D2809" s="137">
        <v>9.3008096335973693</v>
      </c>
      <c r="E2809" s="137">
        <v>9.1241016607304992</v>
      </c>
      <c r="F2809" s="137">
        <v>28.221161082441299</v>
      </c>
      <c r="G2809" s="137">
        <v>17.3562793036599</v>
      </c>
      <c r="H2809" s="137">
        <v>10.063915446539999</v>
      </c>
      <c r="I2809" s="137">
        <v>23.2437927098626</v>
      </c>
      <c r="J2809" s="137">
        <v>27.367091022284999</v>
      </c>
      <c r="K2809" s="137">
        <v>13.501140264260499</v>
      </c>
      <c r="L2809" s="137">
        <v>34.204327691715598</v>
      </c>
      <c r="M2809" s="137">
        <v>68.474073167824699</v>
      </c>
      <c r="N2809" s="137">
        <v>9.2503987412743491</v>
      </c>
      <c r="O2809" s="137">
        <v>9.6517605519534708</v>
      </c>
      <c r="P2809" s="137">
        <v>28.221161082441299</v>
      </c>
      <c r="Q2809" s="137">
        <v>17.3562793036599</v>
      </c>
      <c r="R2809" s="137">
        <v>10.395401462565699</v>
      </c>
      <c r="S2809" s="137">
        <v>24.000852859743699</v>
      </c>
      <c r="T2809" s="137">
        <v>27.434719748040202</v>
      </c>
      <c r="U2809" s="137">
        <v>13.579332196292899</v>
      </c>
      <c r="V2809" s="1">
        <v>355900</v>
      </c>
      <c r="W2809" s="1">
        <v>3355875</v>
      </c>
      <c r="X2809" s="1">
        <v>996685</v>
      </c>
      <c r="Y2809" s="1">
        <v>7298048</v>
      </c>
      <c r="Z2809" s="1">
        <v>0</v>
      </c>
      <c r="AA2809" s="1">
        <v>0</v>
      </c>
      <c r="AB2809" s="1">
        <v>4661758</v>
      </c>
      <c r="AC2809" s="1">
        <v>8235071</v>
      </c>
      <c r="AD2809" s="1">
        <v>1217228</v>
      </c>
      <c r="AE2809" s="1">
        <v>459942</v>
      </c>
      <c r="AH2809" s="136">
        <f t="shared" si="43"/>
        <v>40681</v>
      </c>
      <c r="AI2809" s="177">
        <f>HLOOKUP(附加题模型!$E$2,历史数据!$B$3:$K$5000,ROW(A2807),)</f>
        <v>13.501140264260499</v>
      </c>
      <c r="AJ2809" s="177">
        <f>HLOOKUP(附加题模型!$E$2,历史数据!$L$3:$U$5000,ROW(A2807),)</f>
        <v>13.579332196292899</v>
      </c>
    </row>
    <row r="2810" spans="1:36" x14ac:dyDescent="0.2">
      <c r="A2810" s="148">
        <v>40682</v>
      </c>
      <c r="B2810" s="137">
        <v>32.491051886048297</v>
      </c>
      <c r="C2810" s="137">
        <v>68.550240101270504</v>
      </c>
      <c r="D2810" s="137">
        <v>9.3008096335973693</v>
      </c>
      <c r="E2810" s="137">
        <v>9.7287108069234893</v>
      </c>
      <c r="F2810" s="137">
        <v>28.301069985931001</v>
      </c>
      <c r="G2810" s="137">
        <v>17.3562793036599</v>
      </c>
      <c r="H2810" s="137">
        <v>10.395401462565699</v>
      </c>
      <c r="I2810" s="137">
        <v>23.857625263820299</v>
      </c>
      <c r="J2810" s="137">
        <v>27.389633930870001</v>
      </c>
      <c r="K2810" s="137">
        <v>13.5663002076209</v>
      </c>
      <c r="L2810" s="137">
        <v>32.491051886048297</v>
      </c>
      <c r="M2810" s="137">
        <v>65.046561162761094</v>
      </c>
      <c r="N2810" s="137">
        <v>9.26300146435511</v>
      </c>
      <c r="O2810" s="137">
        <v>9.5638174034163104</v>
      </c>
      <c r="P2810" s="137">
        <v>28.487524094073599</v>
      </c>
      <c r="Q2810" s="137">
        <v>17.3562793036599</v>
      </c>
      <c r="R2810" s="137">
        <v>10.3821420219247</v>
      </c>
      <c r="S2810" s="137">
        <v>23.448403561181799</v>
      </c>
      <c r="T2810" s="137">
        <v>27.4121768394551</v>
      </c>
      <c r="U2810" s="137">
        <v>13.592364184965</v>
      </c>
      <c r="V2810" s="1">
        <v>73300</v>
      </c>
      <c r="W2810" s="1">
        <v>8667221</v>
      </c>
      <c r="X2810" s="1">
        <v>788550</v>
      </c>
      <c r="Y2810" s="1">
        <v>8704288</v>
      </c>
      <c r="Z2810" s="1">
        <v>2631576</v>
      </c>
      <c r="AA2810" s="1">
        <v>0</v>
      </c>
      <c r="AB2810" s="1">
        <v>4915240</v>
      </c>
      <c r="AC2810" s="1">
        <v>5179753</v>
      </c>
      <c r="AD2810" s="1">
        <v>1964953</v>
      </c>
      <c r="AE2810" s="1">
        <v>342292</v>
      </c>
      <c r="AH2810" s="136">
        <f t="shared" si="43"/>
        <v>40682</v>
      </c>
      <c r="AI2810" s="177">
        <f>HLOOKUP(附加题模型!$E$2,历史数据!$B$3:$K$5000,ROW(A2808),)</f>
        <v>13.5663002076209</v>
      </c>
      <c r="AJ2810" s="177">
        <f>HLOOKUP(附加题模型!$E$2,历史数据!$L$3:$U$5000,ROW(A2808),)</f>
        <v>13.592364184965</v>
      </c>
    </row>
    <row r="2811" spans="1:36" x14ac:dyDescent="0.2">
      <c r="A2811" s="148">
        <v>40683</v>
      </c>
      <c r="B2811" s="137">
        <v>30.869558712827398</v>
      </c>
      <c r="C2811" s="137">
        <v>63.904057161073297</v>
      </c>
      <c r="D2811" s="137">
        <v>9.26300146435511</v>
      </c>
      <c r="E2811" s="137">
        <v>9.5088529355805793</v>
      </c>
      <c r="F2811" s="137">
        <v>28.567432997563301</v>
      </c>
      <c r="G2811" s="137">
        <v>17.3562793036599</v>
      </c>
      <c r="H2811" s="137">
        <v>10.3821420219247</v>
      </c>
      <c r="I2811" s="137">
        <v>23.3051759652584</v>
      </c>
      <c r="J2811" s="137">
        <v>27.434719748040202</v>
      </c>
      <c r="K2811" s="137">
        <v>13.657524128325299</v>
      </c>
      <c r="L2811" s="137">
        <v>30.869558712827398</v>
      </c>
      <c r="M2811" s="137">
        <v>64.056391027965006</v>
      </c>
      <c r="N2811" s="137">
        <v>9.2377960181936007</v>
      </c>
      <c r="O2811" s="137">
        <v>9.8496326361620792</v>
      </c>
      <c r="P2811" s="137">
        <v>28.114615877788399</v>
      </c>
      <c r="Q2811" s="137">
        <v>17.3562793036599</v>
      </c>
      <c r="R2811" s="137">
        <v>10.1699909716682</v>
      </c>
      <c r="S2811" s="137">
        <v>24.2873080515906</v>
      </c>
      <c r="T2811" s="137">
        <v>27.2092906621894</v>
      </c>
      <c r="U2811" s="137">
        <v>13.6053961736371</v>
      </c>
      <c r="V2811" s="1">
        <v>124000</v>
      </c>
      <c r="W2811" s="1">
        <v>7188762</v>
      </c>
      <c r="X2811" s="1">
        <v>909711</v>
      </c>
      <c r="Y2811" s="1">
        <v>9916559</v>
      </c>
      <c r="Z2811" s="1">
        <v>2866071</v>
      </c>
      <c r="AA2811" s="1">
        <v>0</v>
      </c>
      <c r="AB2811" s="1">
        <v>4316077</v>
      </c>
      <c r="AC2811" s="1">
        <v>12603272</v>
      </c>
      <c r="AD2811" s="1">
        <v>1261458</v>
      </c>
      <c r="AE2811" s="1">
        <v>396029</v>
      </c>
      <c r="AH2811" s="136">
        <f t="shared" si="43"/>
        <v>40683</v>
      </c>
      <c r="AI2811" s="177">
        <f>HLOOKUP(附加题模型!$E$2,历史数据!$B$3:$K$5000,ROW(A2809),)</f>
        <v>13.657524128325299</v>
      </c>
      <c r="AJ2811" s="177">
        <f>HLOOKUP(附加题模型!$E$2,历史数据!$L$3:$U$5000,ROW(A2809),)</f>
        <v>13.6053961736371</v>
      </c>
    </row>
    <row r="2812" spans="1:36" x14ac:dyDescent="0.2">
      <c r="A2812" s="148">
        <v>40686</v>
      </c>
      <c r="B2812" s="137">
        <v>30.869558712827398</v>
      </c>
      <c r="C2812" s="137">
        <v>63.370888626952301</v>
      </c>
      <c r="D2812" s="137">
        <v>9.1747824027898197</v>
      </c>
      <c r="E2812" s="137">
        <v>9.8716184232963808</v>
      </c>
      <c r="F2812" s="137">
        <v>28.1678884801149</v>
      </c>
      <c r="G2812" s="137">
        <v>17.3562793036599</v>
      </c>
      <c r="H2812" s="137">
        <v>10.103693768463099</v>
      </c>
      <c r="I2812" s="137">
        <v>24.144080455667201</v>
      </c>
      <c r="J2812" s="137">
        <v>27.231833570774501</v>
      </c>
      <c r="K2812" s="137">
        <v>13.5272042416047</v>
      </c>
      <c r="L2812" s="137">
        <v>30.869558712827398</v>
      </c>
      <c r="M2812" s="137">
        <v>63.066220893168897</v>
      </c>
      <c r="N2812" s="137">
        <v>8.7714952642056492</v>
      </c>
      <c r="O2812" s="137">
        <v>9.1900590221333704</v>
      </c>
      <c r="P2812" s="137">
        <v>27.355481294636402</v>
      </c>
      <c r="Q2812" s="137">
        <v>17.3562793036599</v>
      </c>
      <c r="R2812" s="137">
        <v>9.5202783802578494</v>
      </c>
      <c r="S2812" s="137">
        <v>22.609499070773101</v>
      </c>
      <c r="T2812" s="137">
        <v>25.631287061233898</v>
      </c>
      <c r="U2812" s="137">
        <v>12.927732762689599</v>
      </c>
      <c r="V2812" s="1">
        <v>0</v>
      </c>
      <c r="W2812" s="1">
        <v>4986096</v>
      </c>
      <c r="X2812" s="1">
        <v>2284891</v>
      </c>
      <c r="Y2812" s="1">
        <v>8915314</v>
      </c>
      <c r="Z2812" s="1">
        <v>1914274</v>
      </c>
      <c r="AA2812" s="1">
        <v>0</v>
      </c>
      <c r="AB2812" s="1">
        <v>7317425</v>
      </c>
      <c r="AC2812" s="1">
        <v>8792413</v>
      </c>
      <c r="AD2812" s="1">
        <v>2217751</v>
      </c>
      <c r="AE2812" s="1">
        <v>531200</v>
      </c>
      <c r="AH2812" s="136">
        <f t="shared" si="43"/>
        <v>40686</v>
      </c>
      <c r="AI2812" s="177">
        <f>HLOOKUP(附加题模型!$E$2,历史数据!$B$3:$K$5000,ROW(A2810),)</f>
        <v>13.5272042416047</v>
      </c>
      <c r="AJ2812" s="177">
        <f>HLOOKUP(附加题模型!$E$2,历史数据!$L$3:$U$5000,ROW(A2810),)</f>
        <v>12.927732762689599</v>
      </c>
    </row>
    <row r="2813" spans="1:36" x14ac:dyDescent="0.2">
      <c r="A2813" s="148">
        <v>40687</v>
      </c>
      <c r="B2813" s="137">
        <v>29.339848172052999</v>
      </c>
      <c r="C2813" s="137">
        <v>62.913887026277202</v>
      </c>
      <c r="D2813" s="137">
        <v>8.7714952642056492</v>
      </c>
      <c r="E2813" s="137">
        <v>9.0251656186262004</v>
      </c>
      <c r="F2813" s="137">
        <v>27.115754584167298</v>
      </c>
      <c r="G2813" s="137">
        <v>17.3562793036599</v>
      </c>
      <c r="H2813" s="137">
        <v>9.4407217364116907</v>
      </c>
      <c r="I2813" s="137">
        <v>22.302582793794301</v>
      </c>
      <c r="J2813" s="137">
        <v>25.4960296097235</v>
      </c>
      <c r="K2813" s="137">
        <v>12.7192209439366</v>
      </c>
      <c r="L2813" s="137">
        <v>29.339848172052999</v>
      </c>
      <c r="M2813" s="137">
        <v>63.904057161073297</v>
      </c>
      <c r="N2813" s="137">
        <v>8.6076598641558295</v>
      </c>
      <c r="O2813" s="137">
        <v>10.102469188206401</v>
      </c>
      <c r="P2813" s="137">
        <v>27.115754584167298</v>
      </c>
      <c r="Q2813" s="137">
        <v>17.3562793036599</v>
      </c>
      <c r="R2813" s="137">
        <v>9.5467972615399095</v>
      </c>
      <c r="S2813" s="137">
        <v>22.732265581564601</v>
      </c>
      <c r="T2813" s="137">
        <v>25.315686341042799</v>
      </c>
      <c r="U2813" s="137">
        <v>12.536773102527601</v>
      </c>
      <c r="V2813" s="1">
        <v>68000</v>
      </c>
      <c r="W2813" s="1">
        <v>3043945</v>
      </c>
      <c r="X2813" s="1">
        <v>1075354</v>
      </c>
      <c r="Y2813" s="1">
        <v>21552019</v>
      </c>
      <c r="Z2813" s="1">
        <v>1189880</v>
      </c>
      <c r="AA2813" s="1">
        <v>0</v>
      </c>
      <c r="AB2813" s="1">
        <v>4312721</v>
      </c>
      <c r="AC2813" s="1">
        <v>5101360</v>
      </c>
      <c r="AD2813" s="1">
        <v>2023490</v>
      </c>
      <c r="AE2813" s="1">
        <v>894693</v>
      </c>
      <c r="AH2813" s="136">
        <f t="shared" si="43"/>
        <v>40687</v>
      </c>
      <c r="AI2813" s="177">
        <f>HLOOKUP(附加题模型!$E$2,历史数据!$B$3:$K$5000,ROW(A2811),)</f>
        <v>12.7192209439366</v>
      </c>
      <c r="AJ2813" s="177">
        <f>HLOOKUP(附加题模型!$E$2,历史数据!$L$3:$U$5000,ROW(A2811),)</f>
        <v>12.536773102527601</v>
      </c>
    </row>
    <row r="2814" spans="1:36" x14ac:dyDescent="0.2">
      <c r="A2814" s="148">
        <v>40688</v>
      </c>
      <c r="B2814" s="137">
        <v>27.871326052909598</v>
      </c>
      <c r="C2814" s="137">
        <v>63.294721693506503</v>
      </c>
      <c r="D2814" s="137">
        <v>8.6454680333980995</v>
      </c>
      <c r="E2814" s="137">
        <v>9.9265828911320995</v>
      </c>
      <c r="F2814" s="137">
        <v>27.115754584167298</v>
      </c>
      <c r="G2814" s="137">
        <v>17.3562793036599</v>
      </c>
      <c r="H2814" s="137">
        <v>9.5467972615399095</v>
      </c>
      <c r="I2814" s="137">
        <v>22.711804496432698</v>
      </c>
      <c r="J2814" s="137">
        <v>25.067714346607001</v>
      </c>
      <c r="K2814" s="137">
        <v>12.6410290119042</v>
      </c>
      <c r="L2814" s="137">
        <v>27.871326052909598</v>
      </c>
      <c r="M2814" s="137">
        <v>61.999883824926897</v>
      </c>
      <c r="N2814" s="137">
        <v>8.7967007103671602</v>
      </c>
      <c r="O2814" s="137">
        <v>10.2123981238779</v>
      </c>
      <c r="P2814" s="137">
        <v>27.022527530095999</v>
      </c>
      <c r="Q2814" s="137">
        <v>17.3562793036599</v>
      </c>
      <c r="R2814" s="137">
        <v>9.2550895674373006</v>
      </c>
      <c r="S2814" s="137">
        <v>21.545522643913198</v>
      </c>
      <c r="T2814" s="137">
        <v>24.661941992075601</v>
      </c>
      <c r="U2814" s="137">
        <v>12.4455491818232</v>
      </c>
      <c r="V2814" s="1">
        <v>601200</v>
      </c>
      <c r="W2814" s="1">
        <v>4849643</v>
      </c>
      <c r="X2814" s="1">
        <v>1006423</v>
      </c>
      <c r="Y2814" s="1">
        <v>20566099</v>
      </c>
      <c r="Z2814" s="1">
        <v>960627</v>
      </c>
      <c r="AA2814" s="1">
        <v>0</v>
      </c>
      <c r="AB2814" s="1">
        <v>4528275</v>
      </c>
      <c r="AC2814" s="1">
        <v>5656631</v>
      </c>
      <c r="AD2814" s="1">
        <v>1588590</v>
      </c>
      <c r="AE2814" s="1">
        <v>297479</v>
      </c>
      <c r="AH2814" s="136">
        <f t="shared" si="43"/>
        <v>40688</v>
      </c>
      <c r="AI2814" s="177">
        <f>HLOOKUP(附加题模型!$E$2,历史数据!$B$3:$K$5000,ROW(A2812),)</f>
        <v>12.6410290119042</v>
      </c>
      <c r="AJ2814" s="177">
        <f>HLOOKUP(附加题模型!$E$2,历史数据!$L$3:$U$5000,ROW(A2812),)</f>
        <v>12.4455491818232</v>
      </c>
    </row>
    <row r="2815" spans="1:36" x14ac:dyDescent="0.2">
      <c r="A2815" s="148">
        <v>40689</v>
      </c>
      <c r="B2815" s="137">
        <v>26.525180777028101</v>
      </c>
      <c r="C2815" s="137">
        <v>61.999883824926897</v>
      </c>
      <c r="D2815" s="137">
        <v>8.7967007103671602</v>
      </c>
      <c r="E2815" s="137">
        <v>10.124454975340701</v>
      </c>
      <c r="F2815" s="137">
        <v>27.0491638312593</v>
      </c>
      <c r="G2815" s="137">
        <v>17.3562793036599</v>
      </c>
      <c r="H2815" s="137">
        <v>9.2948678893603809</v>
      </c>
      <c r="I2815" s="137">
        <v>21.668289154704699</v>
      </c>
      <c r="J2815" s="137">
        <v>25.022628529436801</v>
      </c>
      <c r="K2815" s="137">
        <v>12.458581170495201</v>
      </c>
      <c r="L2815" s="137">
        <v>26.678151831105598</v>
      </c>
      <c r="M2815" s="137">
        <v>62.456885425602003</v>
      </c>
      <c r="N2815" s="137">
        <v>8.8597143257709394</v>
      </c>
      <c r="O2815" s="137">
        <v>9.9925402525349707</v>
      </c>
      <c r="P2815" s="137">
        <v>26.223438495199201</v>
      </c>
      <c r="Q2815" s="137">
        <v>17.3562793036599</v>
      </c>
      <c r="R2815" s="137">
        <v>8.8042685856423599</v>
      </c>
      <c r="S2815" s="137">
        <v>23.693936582764898</v>
      </c>
      <c r="T2815" s="137">
        <v>24.9324568950965</v>
      </c>
      <c r="U2815" s="137">
        <v>12.432517193151099</v>
      </c>
      <c r="V2815" s="1">
        <v>27429534</v>
      </c>
      <c r="W2815" s="1">
        <v>2335231</v>
      </c>
      <c r="X2815" s="1">
        <v>1473357</v>
      </c>
      <c r="Y2815" s="1">
        <v>19062626</v>
      </c>
      <c r="Z2815" s="1">
        <v>1076115</v>
      </c>
      <c r="AA2815" s="1">
        <v>0</v>
      </c>
      <c r="AB2815" s="1">
        <v>5205959</v>
      </c>
      <c r="AC2815" s="1">
        <v>8851661</v>
      </c>
      <c r="AD2815" s="1">
        <v>1290270</v>
      </c>
      <c r="AE2815" s="1">
        <v>501491</v>
      </c>
      <c r="AH2815" s="136">
        <f t="shared" si="43"/>
        <v>40689</v>
      </c>
      <c r="AI2815" s="177">
        <f>HLOOKUP(附加题模型!$E$2,历史数据!$B$3:$K$5000,ROW(A2813),)</f>
        <v>12.458581170495201</v>
      </c>
      <c r="AJ2815" s="177">
        <f>HLOOKUP(附加题模型!$E$2,历史数据!$L$3:$U$5000,ROW(A2813),)</f>
        <v>12.432517193151099</v>
      </c>
    </row>
    <row r="2816" spans="1:36" x14ac:dyDescent="0.2">
      <c r="A2816" s="148">
        <v>40690</v>
      </c>
      <c r="B2816" s="137">
        <v>25.8827023499029</v>
      </c>
      <c r="C2816" s="137">
        <v>62.609219292493798</v>
      </c>
      <c r="D2816" s="137">
        <v>8.8345088796094302</v>
      </c>
      <c r="E2816" s="137">
        <v>9.7836752747592097</v>
      </c>
      <c r="F2816" s="137">
        <v>25.863848429495601</v>
      </c>
      <c r="G2816" s="137">
        <v>17.3562793036599</v>
      </c>
      <c r="H2816" s="137">
        <v>8.7644902637192796</v>
      </c>
      <c r="I2816" s="137">
        <v>24.696529754229001</v>
      </c>
      <c r="J2816" s="137">
        <v>24.9324568950965</v>
      </c>
      <c r="K2816" s="137">
        <v>12.510709125183499</v>
      </c>
      <c r="L2816" s="137">
        <v>25.332006555224101</v>
      </c>
      <c r="M2816" s="137">
        <v>62.456885425602003</v>
      </c>
      <c r="N2816" s="137">
        <v>8.9353306642554706</v>
      </c>
      <c r="O2816" s="137">
        <v>8.9921869379247603</v>
      </c>
      <c r="P2816" s="137">
        <v>24.545351521915698</v>
      </c>
      <c r="Q2816" s="137">
        <v>17.3562793036599</v>
      </c>
      <c r="R2816" s="137">
        <v>8.6053769760269496</v>
      </c>
      <c r="S2816" s="137">
        <v>22.732265581564601</v>
      </c>
      <c r="T2816" s="137">
        <v>24.797199443585999</v>
      </c>
      <c r="U2816" s="137">
        <v>12.536773102527601</v>
      </c>
      <c r="V2816" s="1">
        <v>14692363</v>
      </c>
      <c r="W2816" s="1">
        <v>2074635</v>
      </c>
      <c r="X2816" s="1">
        <v>2202243</v>
      </c>
      <c r="Y2816" s="1">
        <v>14660423</v>
      </c>
      <c r="Z2816" s="1">
        <v>2903346</v>
      </c>
      <c r="AA2816" s="1">
        <v>0</v>
      </c>
      <c r="AB2816" s="1">
        <v>3321031</v>
      </c>
      <c r="AC2816" s="1">
        <v>18810671</v>
      </c>
      <c r="AD2816" s="1">
        <v>1524497</v>
      </c>
      <c r="AE2816" s="1">
        <v>947198</v>
      </c>
      <c r="AH2816" s="136">
        <f t="shared" si="43"/>
        <v>40690</v>
      </c>
      <c r="AI2816" s="177">
        <f>HLOOKUP(附加题模型!$E$2,历史数据!$B$3:$K$5000,ROW(A2814),)</f>
        <v>12.510709125183499</v>
      </c>
      <c r="AJ2816" s="177">
        <f>HLOOKUP(附加题模型!$E$2,历史数据!$L$3:$U$5000,ROW(A2814),)</f>
        <v>12.536773102527601</v>
      </c>
    </row>
    <row r="2817" spans="1:36" x14ac:dyDescent="0.2">
      <c r="A2817" s="148">
        <v>40693</v>
      </c>
      <c r="B2817" s="137">
        <v>25.637948663378999</v>
      </c>
      <c r="C2817" s="137">
        <v>62.076050758372801</v>
      </c>
      <c r="D2817" s="137">
        <v>8.8975224950132095</v>
      </c>
      <c r="E2817" s="137">
        <v>8.6843859180447005</v>
      </c>
      <c r="F2817" s="137">
        <v>25.038123093435399</v>
      </c>
      <c r="G2817" s="137">
        <v>17.3562793036599</v>
      </c>
      <c r="H2817" s="137">
        <v>8.4727825696166708</v>
      </c>
      <c r="I2817" s="137">
        <v>21.0953787710109</v>
      </c>
      <c r="J2817" s="137">
        <v>24.3688841804696</v>
      </c>
      <c r="K2817" s="137">
        <v>12.315229295102499</v>
      </c>
      <c r="L2817" s="137">
        <v>26.188644458057802</v>
      </c>
      <c r="M2817" s="137">
        <v>59.334041154321902</v>
      </c>
      <c r="N2817" s="137">
        <v>8.7336870949633898</v>
      </c>
      <c r="O2817" s="137">
        <v>8.6953788116118407</v>
      </c>
      <c r="P2817" s="137">
        <v>24.438806317262799</v>
      </c>
      <c r="Q2817" s="137">
        <v>17.3562793036599</v>
      </c>
      <c r="R2817" s="137">
        <v>8.3269287225653699</v>
      </c>
      <c r="S2817" s="137">
        <v>20.4815462170533</v>
      </c>
      <c r="T2817" s="137">
        <v>24.165998003203899</v>
      </c>
      <c r="U2817" s="137">
        <v>11.9112376462685</v>
      </c>
      <c r="V2817" s="1">
        <v>19261290</v>
      </c>
      <c r="W2817" s="1">
        <v>3792915</v>
      </c>
      <c r="X2817" s="1">
        <v>2149739</v>
      </c>
      <c r="Y2817" s="1">
        <v>8105038</v>
      </c>
      <c r="Z2817" s="1">
        <v>2098981</v>
      </c>
      <c r="AA2817" s="1">
        <v>0</v>
      </c>
      <c r="AB2817" s="1">
        <v>2180489</v>
      </c>
      <c r="AC2817" s="1">
        <v>11632698</v>
      </c>
      <c r="AD2817" s="1">
        <v>1108600</v>
      </c>
      <c r="AE2817" s="1">
        <v>811596</v>
      </c>
      <c r="AH2817" s="136">
        <f t="shared" si="43"/>
        <v>40693</v>
      </c>
      <c r="AI2817" s="177">
        <f>HLOOKUP(附加题模型!$E$2,历史数据!$B$3:$K$5000,ROW(A2815),)</f>
        <v>12.315229295102499</v>
      </c>
      <c r="AJ2817" s="177">
        <f>HLOOKUP(附加题模型!$E$2,历史数据!$L$3:$U$5000,ROW(A2815),)</f>
        <v>11.9112376462685</v>
      </c>
    </row>
    <row r="2818" spans="1:36" x14ac:dyDescent="0.2">
      <c r="A2818" s="148">
        <v>40694</v>
      </c>
      <c r="B2818" s="137">
        <v>25.852108139087399</v>
      </c>
      <c r="C2818" s="137">
        <v>58.191537152634098</v>
      </c>
      <c r="D2818" s="137">
        <v>8.7084816488018806</v>
      </c>
      <c r="E2818" s="137">
        <v>8.6514072373432604</v>
      </c>
      <c r="F2818" s="137">
        <v>24.452124467844399</v>
      </c>
      <c r="G2818" s="137">
        <v>17.3562793036599</v>
      </c>
      <c r="H2818" s="137">
        <v>8.3269287225653699</v>
      </c>
      <c r="I2818" s="137">
        <v>20.338318621129801</v>
      </c>
      <c r="J2818" s="137">
        <v>24.233626728959099</v>
      </c>
      <c r="K2818" s="137">
        <v>11.702725827515399</v>
      </c>
      <c r="L2818" s="137">
        <v>25.852108139087399</v>
      </c>
      <c r="M2818" s="137">
        <v>59.410208087767799</v>
      </c>
      <c r="N2818" s="137">
        <v>8.7967007103671602</v>
      </c>
      <c r="O2818" s="137">
        <v>9.0251656186262004</v>
      </c>
      <c r="P2818" s="137">
        <v>25.291167954486099</v>
      </c>
      <c r="Q2818" s="137">
        <v>17.3562793036599</v>
      </c>
      <c r="R2818" s="137">
        <v>8.5125608915397493</v>
      </c>
      <c r="S2818" s="137">
        <v>21.197684196670501</v>
      </c>
      <c r="T2818" s="137">
        <v>24.797199443585999</v>
      </c>
      <c r="U2818" s="137">
        <v>12.0545895216612</v>
      </c>
      <c r="V2818" s="1">
        <v>9112241</v>
      </c>
      <c r="W2818" s="1">
        <v>4932434</v>
      </c>
      <c r="X2818" s="1">
        <v>2123050</v>
      </c>
      <c r="Y2818" s="1">
        <v>5221702</v>
      </c>
      <c r="Z2818" s="1">
        <v>2364915</v>
      </c>
      <c r="AA2818" s="1">
        <v>0</v>
      </c>
      <c r="AB2818" s="1">
        <v>2107791</v>
      </c>
      <c r="AC2818" s="1">
        <v>6286755</v>
      </c>
      <c r="AD2818" s="1">
        <v>1017972</v>
      </c>
      <c r="AE2818" s="1">
        <v>370350</v>
      </c>
      <c r="AH2818" s="136">
        <f t="shared" si="43"/>
        <v>40694</v>
      </c>
      <c r="AI2818" s="177">
        <f>HLOOKUP(附加题模型!$E$2,历史数据!$B$3:$K$5000,ROW(A2816),)</f>
        <v>11.702725827515399</v>
      </c>
      <c r="AJ2818" s="177">
        <f>HLOOKUP(附加题模型!$E$2,历史数据!$L$3:$U$5000,ROW(A2816),)</f>
        <v>12.0545895216612</v>
      </c>
    </row>
    <row r="2819" spans="1:36" x14ac:dyDescent="0.2">
      <c r="A2819" s="148">
        <v>40695</v>
      </c>
      <c r="B2819" s="137">
        <v>25.821513928271902</v>
      </c>
      <c r="C2819" s="137">
        <v>58.267704086080002</v>
      </c>
      <c r="D2819" s="137">
        <v>8.7588925411249008</v>
      </c>
      <c r="E2819" s="137">
        <v>8.9702011507904693</v>
      </c>
      <c r="F2819" s="137">
        <v>25.291167954486099</v>
      </c>
      <c r="G2819" s="137">
        <v>17.3562793036599</v>
      </c>
      <c r="H2819" s="137">
        <v>8.5258203321807802</v>
      </c>
      <c r="I2819" s="137">
        <v>21.074917685879001</v>
      </c>
      <c r="J2819" s="137">
        <v>24.797199443585999</v>
      </c>
      <c r="K2819" s="137">
        <v>12.015493555645</v>
      </c>
      <c r="L2819" s="137">
        <v>25.7603255066409</v>
      </c>
      <c r="M2819" s="137">
        <v>59.029373420538498</v>
      </c>
      <c r="N2819" s="137">
        <v>8.8345088796094302</v>
      </c>
      <c r="O2819" s="137">
        <v>9.1570803414319393</v>
      </c>
      <c r="P2819" s="137">
        <v>26.143529591709498</v>
      </c>
      <c r="Q2819" s="137">
        <v>17.3562793036599</v>
      </c>
      <c r="R2819" s="137">
        <v>8.5390797728218093</v>
      </c>
      <c r="S2819" s="137">
        <v>21.791055665496199</v>
      </c>
      <c r="T2819" s="137">
        <v>24.7295707178308</v>
      </c>
      <c r="U2819" s="137">
        <v>12.1849094083819</v>
      </c>
      <c r="V2819" s="1">
        <v>6055297</v>
      </c>
      <c r="W2819" s="1">
        <v>1626550</v>
      </c>
      <c r="X2819" s="1">
        <v>761170</v>
      </c>
      <c r="Y2819" s="1">
        <v>4947929</v>
      </c>
      <c r="Z2819" s="1">
        <v>1660931</v>
      </c>
      <c r="AA2819" s="1">
        <v>0</v>
      </c>
      <c r="AB2819" s="1">
        <v>2418492</v>
      </c>
      <c r="AC2819" s="1">
        <v>6130125</v>
      </c>
      <c r="AD2819" s="1">
        <v>806860</v>
      </c>
      <c r="AE2819" s="1">
        <v>382553</v>
      </c>
      <c r="AH2819" s="136">
        <f t="shared" si="43"/>
        <v>40695</v>
      </c>
      <c r="AI2819" s="177">
        <f>HLOOKUP(附加题模型!$E$2,历史数据!$B$3:$K$5000,ROW(A2817),)</f>
        <v>12.015493555645</v>
      </c>
      <c r="AJ2819" s="177">
        <f>HLOOKUP(附加题模型!$E$2,历史数据!$L$3:$U$5000,ROW(A2817),)</f>
        <v>12.1849094083819</v>
      </c>
    </row>
    <row r="2820" spans="1:36" x14ac:dyDescent="0.2">
      <c r="A2820" s="148">
        <v>40696</v>
      </c>
      <c r="B2820" s="137">
        <v>25.270818133593099</v>
      </c>
      <c r="C2820" s="137">
        <v>58.496204886417502</v>
      </c>
      <c r="D2820" s="137">
        <v>8.6706734795596105</v>
      </c>
      <c r="E2820" s="137">
        <v>8.9592082572233291</v>
      </c>
      <c r="F2820" s="137">
        <v>25.9437573329852</v>
      </c>
      <c r="G2820" s="137">
        <v>17.3562793036599</v>
      </c>
      <c r="H2820" s="137">
        <v>8.4064853664115304</v>
      </c>
      <c r="I2820" s="137">
        <v>21.381833962857801</v>
      </c>
      <c r="J2820" s="137">
        <v>24.5717703577353</v>
      </c>
      <c r="K2820" s="137">
        <v>11.963365600956701</v>
      </c>
      <c r="L2820" s="137">
        <v>25.393194976855099</v>
      </c>
      <c r="M2820" s="137">
        <v>58.724705686755101</v>
      </c>
      <c r="N2820" s="137">
        <v>8.6454680333980995</v>
      </c>
      <c r="O2820" s="137">
        <v>8.91523668295474</v>
      </c>
      <c r="P2820" s="137">
        <v>25.783939526005899</v>
      </c>
      <c r="Q2820" s="137">
        <v>17.3562793036599</v>
      </c>
      <c r="R2820" s="137">
        <v>8.2075937567961201</v>
      </c>
      <c r="S2820" s="137">
        <v>21.1567620264067</v>
      </c>
      <c r="T2820" s="137">
        <v>24.075826368863499</v>
      </c>
      <c r="U2820" s="137">
        <v>12.1067174763495</v>
      </c>
      <c r="V2820" s="1">
        <v>4609198</v>
      </c>
      <c r="W2820" s="1">
        <v>2277046</v>
      </c>
      <c r="X2820" s="1">
        <v>1154786</v>
      </c>
      <c r="Y2820" s="1">
        <v>5390999</v>
      </c>
      <c r="Z2820" s="1">
        <v>1732558</v>
      </c>
      <c r="AA2820" s="1">
        <v>0</v>
      </c>
      <c r="AB2820" s="1">
        <v>3036628</v>
      </c>
      <c r="AC2820" s="1">
        <v>4679653</v>
      </c>
      <c r="AD2820" s="1">
        <v>811479</v>
      </c>
      <c r="AE2820" s="1">
        <v>370755</v>
      </c>
      <c r="AH2820" s="136">
        <f t="shared" si="43"/>
        <v>40696</v>
      </c>
      <c r="AI2820" s="177">
        <f>HLOOKUP(附加题模型!$E$2,历史数据!$B$3:$K$5000,ROW(A2818),)</f>
        <v>11.963365600956701</v>
      </c>
      <c r="AJ2820" s="177">
        <f>HLOOKUP(附加题模型!$E$2,历史数据!$L$3:$U$5000,ROW(A2818),)</f>
        <v>12.1067174763495</v>
      </c>
    </row>
    <row r="2821" spans="1:36" x14ac:dyDescent="0.2">
      <c r="A2821" s="148">
        <v>40697</v>
      </c>
      <c r="B2821" s="137">
        <v>25.393194976855099</v>
      </c>
      <c r="C2821" s="137">
        <v>58.496204886417502</v>
      </c>
      <c r="D2821" s="137">
        <v>8.6454680333980995</v>
      </c>
      <c r="E2821" s="137">
        <v>8.8163006408504394</v>
      </c>
      <c r="F2821" s="137">
        <v>25.783939526005899</v>
      </c>
      <c r="G2821" s="137">
        <v>17.3562793036599</v>
      </c>
      <c r="H2821" s="137">
        <v>8.2075937567961201</v>
      </c>
      <c r="I2821" s="137">
        <v>21.1567620264067</v>
      </c>
      <c r="J2821" s="137">
        <v>26.037059415765398</v>
      </c>
      <c r="K2821" s="137">
        <v>12.1067174763495</v>
      </c>
      <c r="L2821" s="137">
        <v>25.699137085010001</v>
      </c>
      <c r="M2821" s="137">
        <v>60.552712089455603</v>
      </c>
      <c r="N2821" s="137">
        <v>8.7336870949633898</v>
      </c>
      <c r="O2821" s="137">
        <v>8.9921869379247603</v>
      </c>
      <c r="P2821" s="137">
        <v>25.9570754835669</v>
      </c>
      <c r="Q2821" s="137">
        <v>17.3562793036599</v>
      </c>
      <c r="R2821" s="137">
        <v>8.6053769760269496</v>
      </c>
      <c r="S2821" s="137">
        <v>21.7092113249685</v>
      </c>
      <c r="T2821" s="137">
        <v>24.752113626415898</v>
      </c>
      <c r="U2821" s="137">
        <v>12.237037363070099</v>
      </c>
      <c r="V2821" s="1">
        <v>4217211</v>
      </c>
      <c r="W2821" s="1">
        <v>2839966</v>
      </c>
      <c r="X2821" s="1">
        <v>1670971</v>
      </c>
      <c r="Y2821" s="1">
        <v>4575106</v>
      </c>
      <c r="Z2821" s="1">
        <v>1118416</v>
      </c>
      <c r="AA2821" s="1">
        <v>0</v>
      </c>
      <c r="AB2821" s="1">
        <v>3089423</v>
      </c>
      <c r="AC2821" s="1">
        <v>4596969</v>
      </c>
      <c r="AD2821" s="1">
        <v>1230465</v>
      </c>
      <c r="AE2821" s="1">
        <v>271150</v>
      </c>
      <c r="AH2821" s="136">
        <f t="shared" si="43"/>
        <v>40697</v>
      </c>
      <c r="AI2821" s="177">
        <f>HLOOKUP(附加题模型!$E$2,历史数据!$B$3:$K$5000,ROW(A2819),)</f>
        <v>12.1067174763495</v>
      </c>
      <c r="AJ2821" s="177">
        <f>HLOOKUP(附加题模型!$E$2,历史数据!$L$3:$U$5000,ROW(A2819),)</f>
        <v>12.237037363070099</v>
      </c>
    </row>
    <row r="2822" spans="1:36" x14ac:dyDescent="0.2">
      <c r="A2822" s="148">
        <v>40701</v>
      </c>
      <c r="B2822" s="137">
        <v>26.3722097229507</v>
      </c>
      <c r="C2822" s="137">
        <v>60.628879022901501</v>
      </c>
      <c r="D2822" s="137">
        <v>8.6580707564788604</v>
      </c>
      <c r="E2822" s="137">
        <v>8.9921869379247603</v>
      </c>
      <c r="F2822" s="137">
        <v>25.877166580077201</v>
      </c>
      <c r="G2822" s="137">
        <v>17.3562793036599</v>
      </c>
      <c r="H2822" s="137">
        <v>8.5125608915397493</v>
      </c>
      <c r="I2822" s="137">
        <v>21.7092113249685</v>
      </c>
      <c r="J2822" s="137">
        <v>24.5266845405651</v>
      </c>
      <c r="K2822" s="137">
        <v>12.2240053743981</v>
      </c>
      <c r="L2822" s="137">
        <v>26.9840939392605</v>
      </c>
      <c r="M2822" s="137">
        <v>61.6952160911435</v>
      </c>
      <c r="N2822" s="137">
        <v>8.9605361104169798</v>
      </c>
      <c r="O2822" s="137">
        <v>9.2780021706705291</v>
      </c>
      <c r="P2822" s="137">
        <v>26.050302537638199</v>
      </c>
      <c r="Q2822" s="137">
        <v>17.3562793036599</v>
      </c>
      <c r="R2822" s="137">
        <v>8.6451552979500299</v>
      </c>
      <c r="S2822" s="137">
        <v>21.8319778357601</v>
      </c>
      <c r="T2822" s="137">
        <v>24.9324568950965</v>
      </c>
      <c r="U2822" s="137">
        <v>12.380389238462801</v>
      </c>
      <c r="V2822" s="1">
        <v>10725119</v>
      </c>
      <c r="W2822" s="1">
        <v>2379862</v>
      </c>
      <c r="X2822" s="1">
        <v>1646700</v>
      </c>
      <c r="Y2822" s="1">
        <v>4805692</v>
      </c>
      <c r="Z2822" s="1">
        <v>835402</v>
      </c>
      <c r="AA2822" s="1">
        <v>0</v>
      </c>
      <c r="AB2822" s="1">
        <v>1939790</v>
      </c>
      <c r="AC2822" s="1">
        <v>4123968</v>
      </c>
      <c r="AD2822" s="1">
        <v>1343162</v>
      </c>
      <c r="AE2822" s="1">
        <v>319711</v>
      </c>
      <c r="AH2822" s="136">
        <f t="shared" ref="AH2822:AH2885" si="44">A2822</f>
        <v>40701</v>
      </c>
      <c r="AI2822" s="177">
        <f>HLOOKUP(附加题模型!$E$2,历史数据!$B$3:$K$5000,ROW(A2820),)</f>
        <v>12.2240053743981</v>
      </c>
      <c r="AJ2822" s="177">
        <f>HLOOKUP(附加题模型!$E$2,历史数据!$L$3:$U$5000,ROW(A2820),)</f>
        <v>12.380389238462801</v>
      </c>
    </row>
    <row r="2823" spans="1:36" x14ac:dyDescent="0.2">
      <c r="A2823" s="148">
        <v>40702</v>
      </c>
      <c r="B2823" s="137">
        <v>26.9840939392605</v>
      </c>
      <c r="C2823" s="137">
        <v>61.6952160911435</v>
      </c>
      <c r="D2823" s="137">
        <v>8.8345088796094302</v>
      </c>
      <c r="E2823" s="137">
        <v>9.2340305964019507</v>
      </c>
      <c r="F2823" s="137">
        <v>26.463165205668201</v>
      </c>
      <c r="G2823" s="137">
        <v>17.3562793036599</v>
      </c>
      <c r="H2823" s="137">
        <v>8.6186364166679805</v>
      </c>
      <c r="I2823" s="137">
        <v>21.750133495232401</v>
      </c>
      <c r="J2823" s="137">
        <v>24.684484900660699</v>
      </c>
      <c r="K2823" s="137">
        <v>12.380389238462801</v>
      </c>
      <c r="L2823" s="137">
        <v>26.9840939392605</v>
      </c>
      <c r="M2823" s="137">
        <v>62.152217691818599</v>
      </c>
      <c r="N2823" s="137">
        <v>8.9101252180939596</v>
      </c>
      <c r="O2823" s="137">
        <v>9.4978600420134391</v>
      </c>
      <c r="P2823" s="137">
        <v>26.729528217300501</v>
      </c>
      <c r="Q2823" s="137">
        <v>17.3562793036599</v>
      </c>
      <c r="R2823" s="137">
        <v>8.7114525011551702</v>
      </c>
      <c r="S2823" s="137">
        <v>22.3230438789262</v>
      </c>
      <c r="T2823" s="137">
        <v>25.157885980947299</v>
      </c>
      <c r="U2823" s="137">
        <v>12.601933045888</v>
      </c>
      <c r="V2823" s="1">
        <v>0</v>
      </c>
      <c r="W2823" s="1">
        <v>2391846</v>
      </c>
      <c r="X2823" s="1">
        <v>1133830</v>
      </c>
      <c r="Y2823" s="1">
        <v>7917400</v>
      </c>
      <c r="Z2823" s="1">
        <v>2682155</v>
      </c>
      <c r="AA2823" s="1">
        <v>0</v>
      </c>
      <c r="AB2823" s="1">
        <v>2721032</v>
      </c>
      <c r="AC2823" s="1">
        <v>4598814</v>
      </c>
      <c r="AD2823" s="1">
        <v>1253847</v>
      </c>
      <c r="AE2823" s="1">
        <v>479452</v>
      </c>
      <c r="AH2823" s="136">
        <f t="shared" si="44"/>
        <v>40702</v>
      </c>
      <c r="AI2823" s="177">
        <f>HLOOKUP(附加题模型!$E$2,历史数据!$B$3:$K$5000,ROW(A2821),)</f>
        <v>12.380389238462801</v>
      </c>
      <c r="AJ2823" s="177">
        <f>HLOOKUP(附加题模型!$E$2,历史数据!$L$3:$U$5000,ROW(A2821),)</f>
        <v>12.601933045888</v>
      </c>
    </row>
    <row r="2824" spans="1:36" x14ac:dyDescent="0.2">
      <c r="A2824" s="148">
        <v>40703</v>
      </c>
      <c r="B2824" s="137">
        <v>27.351224469046301</v>
      </c>
      <c r="C2824" s="137">
        <v>61.771383024589298</v>
      </c>
      <c r="D2824" s="137">
        <v>8.9353306642554706</v>
      </c>
      <c r="E2824" s="137">
        <v>9.5418316162820194</v>
      </c>
      <c r="F2824" s="137">
        <v>26.6629374643924</v>
      </c>
      <c r="G2824" s="137">
        <v>17.3562793036599</v>
      </c>
      <c r="H2824" s="137">
        <v>8.6584147385910608</v>
      </c>
      <c r="I2824" s="137">
        <v>22.016127601947399</v>
      </c>
      <c r="J2824" s="137">
        <v>25.8567161470847</v>
      </c>
      <c r="K2824" s="137">
        <v>12.510709125183499</v>
      </c>
      <c r="L2824" s="137">
        <v>27.0758765717069</v>
      </c>
      <c r="M2824" s="137">
        <v>60.8573798232391</v>
      </c>
      <c r="N2824" s="137">
        <v>8.7336870949633898</v>
      </c>
      <c r="O2824" s="137">
        <v>9.2450234899690997</v>
      </c>
      <c r="P2824" s="137">
        <v>26.170165892872699</v>
      </c>
      <c r="Q2824" s="137">
        <v>17.3562793036599</v>
      </c>
      <c r="R2824" s="137">
        <v>8.3136692819243407</v>
      </c>
      <c r="S2824" s="137">
        <v>22.3844271343219</v>
      </c>
      <c r="T2824" s="137">
        <v>25.2931434324578</v>
      </c>
      <c r="U2824" s="137">
        <v>12.549805091199699</v>
      </c>
      <c r="V2824" s="1">
        <v>13233365</v>
      </c>
      <c r="W2824" s="1">
        <v>1695536</v>
      </c>
      <c r="X2824" s="1">
        <v>947691</v>
      </c>
      <c r="Y2824" s="1">
        <v>8313716</v>
      </c>
      <c r="Z2824" s="1">
        <v>1748973</v>
      </c>
      <c r="AA2824" s="1">
        <v>0</v>
      </c>
      <c r="AB2824" s="1">
        <v>3020051</v>
      </c>
      <c r="AC2824" s="1">
        <v>7787908</v>
      </c>
      <c r="AD2824" s="1">
        <v>5161208</v>
      </c>
      <c r="AE2824" s="1">
        <v>983840</v>
      </c>
      <c r="AH2824" s="136">
        <f t="shared" si="44"/>
        <v>40703</v>
      </c>
      <c r="AI2824" s="177">
        <f>HLOOKUP(附加题模型!$E$2,历史数据!$B$3:$K$5000,ROW(A2822),)</f>
        <v>12.510709125183499</v>
      </c>
      <c r="AJ2824" s="177">
        <f>HLOOKUP(附加题模型!$E$2,历史数据!$L$3:$U$5000,ROW(A2822),)</f>
        <v>12.549805091199699</v>
      </c>
    </row>
    <row r="2825" spans="1:36" x14ac:dyDescent="0.2">
      <c r="A2825" s="148">
        <v>40704</v>
      </c>
      <c r="B2825" s="137">
        <v>26.922905517629498</v>
      </c>
      <c r="C2825" s="137">
        <v>60.8573798232391</v>
      </c>
      <c r="D2825" s="137">
        <v>8.7336870949633898</v>
      </c>
      <c r="E2825" s="137">
        <v>9.2010519157005195</v>
      </c>
      <c r="F2825" s="137">
        <v>26.170165892872699</v>
      </c>
      <c r="G2825" s="137">
        <v>17.3562793036599</v>
      </c>
      <c r="H2825" s="137">
        <v>8.3136692819243407</v>
      </c>
      <c r="I2825" s="137">
        <v>21.995666516815401</v>
      </c>
      <c r="J2825" s="137">
        <v>24.842285260756199</v>
      </c>
      <c r="K2825" s="137">
        <v>12.7061889552645</v>
      </c>
      <c r="L2825" s="137">
        <v>27.6877607880167</v>
      </c>
      <c r="M2825" s="137">
        <v>61.466715290805901</v>
      </c>
      <c r="N2825" s="137">
        <v>8.9101252180939596</v>
      </c>
      <c r="O2825" s="137">
        <v>9.5528245098491595</v>
      </c>
      <c r="P2825" s="137">
        <v>26.276711097525599</v>
      </c>
      <c r="Q2825" s="137">
        <v>17.3562793036599</v>
      </c>
      <c r="R2825" s="137">
        <v>8.3799664851294793</v>
      </c>
      <c r="S2825" s="137">
        <v>22.179816283002701</v>
      </c>
      <c r="T2825" s="137">
        <v>25.338229249627901</v>
      </c>
      <c r="U2825" s="137">
        <v>13.084116626754399</v>
      </c>
      <c r="V2825" s="1">
        <v>7965184</v>
      </c>
      <c r="W2825" s="1">
        <v>1543446</v>
      </c>
      <c r="X2825" s="1">
        <v>1067556</v>
      </c>
      <c r="Y2825" s="1">
        <v>9271523</v>
      </c>
      <c r="Z2825" s="1">
        <v>1374823</v>
      </c>
      <c r="AA2825" s="1">
        <v>0</v>
      </c>
      <c r="AB2825" s="1">
        <v>1503447</v>
      </c>
      <c r="AC2825" s="1">
        <v>5599188</v>
      </c>
      <c r="AD2825" s="1">
        <v>2297888</v>
      </c>
      <c r="AE2825" s="1">
        <v>923547</v>
      </c>
      <c r="AH2825" s="136">
        <f t="shared" si="44"/>
        <v>40704</v>
      </c>
      <c r="AI2825" s="177">
        <f>HLOOKUP(附加题模型!$E$2,历史数据!$B$3:$K$5000,ROW(A2823),)</f>
        <v>12.7061889552645</v>
      </c>
      <c r="AJ2825" s="177">
        <f>HLOOKUP(附加题模型!$E$2,历史数据!$L$3:$U$5000,ROW(A2823),)</f>
        <v>13.084116626754399</v>
      </c>
    </row>
    <row r="2826" spans="1:36" x14ac:dyDescent="0.2">
      <c r="A2826" s="148">
        <v>40707</v>
      </c>
      <c r="B2826" s="137">
        <v>26.311021301319698</v>
      </c>
      <c r="C2826" s="137">
        <v>61.162047557022497</v>
      </c>
      <c r="D2826" s="137">
        <v>8.8219061565286694</v>
      </c>
      <c r="E2826" s="137">
        <v>9.6077889776848906</v>
      </c>
      <c r="F2826" s="137">
        <v>26.3299836998521</v>
      </c>
      <c r="G2826" s="137">
        <v>17.3562793036599</v>
      </c>
      <c r="H2826" s="137">
        <v>8.2871504006422807</v>
      </c>
      <c r="I2826" s="137">
        <v>22.2002773681346</v>
      </c>
      <c r="J2826" s="137">
        <v>25.157885980947299</v>
      </c>
      <c r="K2826" s="137">
        <v>13.005924694721999</v>
      </c>
      <c r="L2826" s="137">
        <v>27.0758765717069</v>
      </c>
      <c r="M2826" s="137">
        <v>62.456885425602003</v>
      </c>
      <c r="N2826" s="137">
        <v>9.26300146435511</v>
      </c>
      <c r="O2826" s="137">
        <v>9.7616894876249205</v>
      </c>
      <c r="P2826" s="137">
        <v>25.8372121283323</v>
      </c>
      <c r="Q2826" s="137">
        <v>17.3562793036599</v>
      </c>
      <c r="R2826" s="137">
        <v>8.2871504006422807</v>
      </c>
      <c r="S2826" s="137">
        <v>22.1388941127389</v>
      </c>
      <c r="T2826" s="137">
        <v>24.9775427122667</v>
      </c>
      <c r="U2826" s="137">
        <v>13.4359803209002</v>
      </c>
      <c r="V2826" s="1">
        <v>4996464</v>
      </c>
      <c r="W2826" s="1">
        <v>2002474</v>
      </c>
      <c r="X2826" s="1">
        <v>2863426</v>
      </c>
      <c r="Y2826" s="1">
        <v>11306651</v>
      </c>
      <c r="Z2826" s="1">
        <v>1006736</v>
      </c>
      <c r="AA2826" s="1">
        <v>0</v>
      </c>
      <c r="AB2826" s="1">
        <v>1802294</v>
      </c>
      <c r="AC2826" s="1">
        <v>2699855</v>
      </c>
      <c r="AD2826" s="1">
        <v>1045450</v>
      </c>
      <c r="AE2826" s="1">
        <v>1927105</v>
      </c>
      <c r="AH2826" s="136">
        <f t="shared" si="44"/>
        <v>40707</v>
      </c>
      <c r="AI2826" s="177">
        <f>HLOOKUP(附加题模型!$E$2,历史数据!$B$3:$K$5000,ROW(A2824),)</f>
        <v>13.005924694721999</v>
      </c>
      <c r="AJ2826" s="177">
        <f>HLOOKUP(附加题模型!$E$2,历史数据!$L$3:$U$5000,ROW(A2824),)</f>
        <v>13.4359803209002</v>
      </c>
    </row>
    <row r="2827" spans="1:36" x14ac:dyDescent="0.2">
      <c r="A2827" s="148">
        <v>40708</v>
      </c>
      <c r="B2827" s="137">
        <v>26.953499728444999</v>
      </c>
      <c r="C2827" s="137">
        <v>61.847549958035202</v>
      </c>
      <c r="D2827" s="137">
        <v>9.1999878489513307</v>
      </c>
      <c r="E2827" s="137">
        <v>9.6957321262220493</v>
      </c>
      <c r="F2827" s="137">
        <v>25.677394321352999</v>
      </c>
      <c r="G2827" s="137">
        <v>17.3562793036599</v>
      </c>
      <c r="H2827" s="137">
        <v>8.2341126380781695</v>
      </c>
      <c r="I2827" s="137">
        <v>22.057049772211201</v>
      </c>
      <c r="J2827" s="137">
        <v>25.000085620851799</v>
      </c>
      <c r="K2827" s="137">
        <v>13.657524128325299</v>
      </c>
      <c r="L2827" s="137">
        <v>27.504195523123801</v>
      </c>
      <c r="M2827" s="137">
        <v>62.304551558710301</v>
      </c>
      <c r="N2827" s="137">
        <v>9.1873851258705805</v>
      </c>
      <c r="O2827" s="137">
        <v>9.7726823811920696</v>
      </c>
      <c r="P2827" s="137">
        <v>26.343301850433701</v>
      </c>
      <c r="Q2827" s="137">
        <v>17.3562793036599</v>
      </c>
      <c r="R2827" s="137">
        <v>8.4064853664115304</v>
      </c>
      <c r="S2827" s="137">
        <v>22.834571007224199</v>
      </c>
      <c r="T2827" s="137">
        <v>25.405857975383199</v>
      </c>
      <c r="U2827" s="137">
        <v>14.113643731847599</v>
      </c>
      <c r="V2827" s="1">
        <v>9729794</v>
      </c>
      <c r="W2827" s="1">
        <v>1977312</v>
      </c>
      <c r="X2827" s="1">
        <v>1545735</v>
      </c>
      <c r="Y2827" s="1">
        <v>11466093</v>
      </c>
      <c r="Z2827" s="1">
        <v>1201408</v>
      </c>
      <c r="AA2827" s="1">
        <v>0</v>
      </c>
      <c r="AB2827" s="1">
        <v>2257995</v>
      </c>
      <c r="AC2827" s="1">
        <v>7823345</v>
      </c>
      <c r="AD2827" s="1">
        <v>1607225</v>
      </c>
      <c r="AE2827" s="1">
        <v>2152512</v>
      </c>
      <c r="AH2827" s="136">
        <f t="shared" si="44"/>
        <v>40708</v>
      </c>
      <c r="AI2827" s="177">
        <f>HLOOKUP(附加题模型!$E$2,历史数据!$B$3:$K$5000,ROW(A2825),)</f>
        <v>13.657524128325299</v>
      </c>
      <c r="AJ2827" s="177">
        <f>HLOOKUP(附加题模型!$E$2,历史数据!$L$3:$U$5000,ROW(A2825),)</f>
        <v>14.113643731847599</v>
      </c>
    </row>
    <row r="2828" spans="1:36" x14ac:dyDescent="0.2">
      <c r="A2828" s="148">
        <v>40709</v>
      </c>
      <c r="B2828" s="137">
        <v>27.4430071014928</v>
      </c>
      <c r="C2828" s="137">
        <v>62.304551558710301</v>
      </c>
      <c r="D2828" s="137">
        <v>9.26300146435511</v>
      </c>
      <c r="E2828" s="137">
        <v>9.7397037004906295</v>
      </c>
      <c r="F2828" s="137">
        <v>26.103575139964601</v>
      </c>
      <c r="G2828" s="137">
        <v>17.3562793036599</v>
      </c>
      <c r="H2828" s="137">
        <v>8.4197448070525596</v>
      </c>
      <c r="I2828" s="137">
        <v>22.834571007224199</v>
      </c>
      <c r="J2828" s="137">
        <v>25.428400883968202</v>
      </c>
      <c r="K2828" s="137">
        <v>14.0484837884873</v>
      </c>
      <c r="L2828" s="137">
        <v>27.412412890677299</v>
      </c>
      <c r="M2828" s="137">
        <v>62.685386225939602</v>
      </c>
      <c r="N2828" s="137">
        <v>9.0739606181437793</v>
      </c>
      <c r="O2828" s="137">
        <v>9.7616894876249205</v>
      </c>
      <c r="P2828" s="137">
        <v>26.023666236474899</v>
      </c>
      <c r="Q2828" s="137">
        <v>17.3562793036599</v>
      </c>
      <c r="R2828" s="137">
        <v>8.3799664851294793</v>
      </c>
      <c r="S2828" s="137">
        <v>22.916415347751901</v>
      </c>
      <c r="T2828" s="137">
        <v>25.0902572551921</v>
      </c>
      <c r="U2828" s="137">
        <v>14.152739697863799</v>
      </c>
      <c r="V2828" s="1">
        <v>4408733</v>
      </c>
      <c r="W2828" s="1">
        <v>1677024</v>
      </c>
      <c r="X2828" s="1">
        <v>864265</v>
      </c>
      <c r="Y2828" s="1">
        <v>8646130</v>
      </c>
      <c r="Z2828" s="1">
        <v>534300</v>
      </c>
      <c r="AA2828" s="1">
        <v>0</v>
      </c>
      <c r="AB2828" s="1">
        <v>2237658</v>
      </c>
      <c r="AC2828" s="1">
        <v>5042700</v>
      </c>
      <c r="AD2828" s="1">
        <v>1263345</v>
      </c>
      <c r="AE2828" s="1">
        <v>749691</v>
      </c>
      <c r="AH2828" s="136">
        <f t="shared" si="44"/>
        <v>40709</v>
      </c>
      <c r="AI2828" s="177">
        <f>HLOOKUP(附加题模型!$E$2,历史数据!$B$3:$K$5000,ROW(A2826),)</f>
        <v>14.0484837884873</v>
      </c>
      <c r="AJ2828" s="177">
        <f>HLOOKUP(附加题模型!$E$2,历史数据!$L$3:$U$5000,ROW(A2826),)</f>
        <v>14.152739697863799</v>
      </c>
    </row>
    <row r="2829" spans="1:36" x14ac:dyDescent="0.2">
      <c r="A2829" s="148">
        <v>40710</v>
      </c>
      <c r="B2829" s="137">
        <v>27.0758765717069</v>
      </c>
      <c r="C2829" s="137">
        <v>62.304551558710301</v>
      </c>
      <c r="D2829" s="137">
        <v>8.9605361104169798</v>
      </c>
      <c r="E2829" s="137">
        <v>9.6187818712520397</v>
      </c>
      <c r="F2829" s="137">
        <v>25.7173487730978</v>
      </c>
      <c r="G2829" s="137">
        <v>17.3562793036599</v>
      </c>
      <c r="H2829" s="137">
        <v>8.3004098412833098</v>
      </c>
      <c r="I2829" s="137">
        <v>22.5071936451135</v>
      </c>
      <c r="J2829" s="137">
        <v>24.684484900660699</v>
      </c>
      <c r="K2829" s="137">
        <v>14.009387822471099</v>
      </c>
      <c r="L2829" s="137">
        <v>27.137064993337901</v>
      </c>
      <c r="M2829" s="137">
        <v>61.619049157697603</v>
      </c>
      <c r="N2829" s="137">
        <v>8.8597143257709394</v>
      </c>
      <c r="O2829" s="137">
        <v>9.0031798314919005</v>
      </c>
      <c r="P2829" s="137">
        <v>24.691851178313499</v>
      </c>
      <c r="Q2829" s="137">
        <v>17.3562793036599</v>
      </c>
      <c r="R2829" s="137">
        <v>8.1943343161550892</v>
      </c>
      <c r="S2829" s="137">
        <v>22.282121708662299</v>
      </c>
      <c r="T2829" s="137">
        <v>24.323798363299399</v>
      </c>
      <c r="U2829" s="137">
        <v>13.9051319130946</v>
      </c>
      <c r="V2829" s="1">
        <v>4365792</v>
      </c>
      <c r="W2829" s="1">
        <v>1616160</v>
      </c>
      <c r="X2829" s="1">
        <v>748250</v>
      </c>
      <c r="Y2829" s="1">
        <v>9975773</v>
      </c>
      <c r="Z2829" s="1">
        <v>2099666</v>
      </c>
      <c r="AA2829" s="1">
        <v>0</v>
      </c>
      <c r="AB2829" s="1">
        <v>1627911</v>
      </c>
      <c r="AC2829" s="1">
        <v>8061600</v>
      </c>
      <c r="AD2829" s="1">
        <v>1506129</v>
      </c>
      <c r="AE2829" s="1">
        <v>650240</v>
      </c>
      <c r="AH2829" s="136">
        <f t="shared" si="44"/>
        <v>40710</v>
      </c>
      <c r="AI2829" s="177">
        <f>HLOOKUP(附加题模型!$E$2,历史数据!$B$3:$K$5000,ROW(A2827),)</f>
        <v>14.009387822471099</v>
      </c>
      <c r="AJ2829" s="177">
        <f>HLOOKUP(附加题模型!$E$2,历史数据!$L$3:$U$5000,ROW(A2827),)</f>
        <v>13.9051319130946</v>
      </c>
    </row>
    <row r="2830" spans="1:36" x14ac:dyDescent="0.2">
      <c r="A2830" s="148">
        <v>40711</v>
      </c>
      <c r="B2830" s="137">
        <v>27.045282360891399</v>
      </c>
      <c r="C2830" s="137">
        <v>61.162047557022497</v>
      </c>
      <c r="D2830" s="137">
        <v>8.8975224950132095</v>
      </c>
      <c r="E2830" s="137">
        <v>9.0251656186262004</v>
      </c>
      <c r="F2830" s="137">
        <v>24.691851178313499</v>
      </c>
      <c r="G2830" s="137">
        <v>17.3562793036599</v>
      </c>
      <c r="H2830" s="137">
        <v>8.1943343161550892</v>
      </c>
      <c r="I2830" s="137">
        <v>21.688750239836601</v>
      </c>
      <c r="J2830" s="137">
        <v>24.323798363299399</v>
      </c>
      <c r="K2830" s="137">
        <v>13.8399719697343</v>
      </c>
      <c r="L2830" s="137">
        <v>26.647557620290101</v>
      </c>
      <c r="M2830" s="137">
        <v>61.162047557022497</v>
      </c>
      <c r="N2830" s="137">
        <v>8.6202625872365903</v>
      </c>
      <c r="O2830" s="137">
        <v>9.0251656186262004</v>
      </c>
      <c r="P2830" s="137">
        <v>24.185761456212099</v>
      </c>
      <c r="Q2830" s="137">
        <v>17.3562793036599</v>
      </c>
      <c r="R2830" s="137">
        <v>8.1943343161550892</v>
      </c>
      <c r="S2830" s="137">
        <v>21.074917685879001</v>
      </c>
      <c r="T2830" s="137">
        <v>24.098369277448601</v>
      </c>
      <c r="U2830" s="137">
        <v>13.774812026373899</v>
      </c>
      <c r="V2830" s="1">
        <v>3824250</v>
      </c>
      <c r="W2830" s="1">
        <v>975572</v>
      </c>
      <c r="X2830" s="1">
        <v>1337907</v>
      </c>
      <c r="Y2830" s="1">
        <v>5311786</v>
      </c>
      <c r="Z2830" s="1">
        <v>762075</v>
      </c>
      <c r="AA2830" s="1">
        <v>0</v>
      </c>
      <c r="AB2830" s="1">
        <v>0</v>
      </c>
      <c r="AC2830" s="1">
        <v>5749275</v>
      </c>
      <c r="AD2830" s="1">
        <v>674520</v>
      </c>
      <c r="AE2830" s="1">
        <v>694965</v>
      </c>
      <c r="AH2830" s="136">
        <f t="shared" si="44"/>
        <v>40711</v>
      </c>
      <c r="AI2830" s="177">
        <f>HLOOKUP(附加题模型!$E$2,历史数据!$B$3:$K$5000,ROW(A2828),)</f>
        <v>13.8399719697343</v>
      </c>
      <c r="AJ2830" s="177">
        <f>HLOOKUP(附加题模型!$E$2,历史数据!$L$3:$U$5000,ROW(A2828),)</f>
        <v>13.774812026373899</v>
      </c>
    </row>
    <row r="2831" spans="1:36" x14ac:dyDescent="0.2">
      <c r="A2831" s="148">
        <v>40714</v>
      </c>
      <c r="B2831" s="137">
        <v>26.463992355397199</v>
      </c>
      <c r="C2831" s="137">
        <v>60.781212889793203</v>
      </c>
      <c r="D2831" s="137">
        <v>8.6580707564788604</v>
      </c>
      <c r="E2831" s="137">
        <v>9.0031798314919005</v>
      </c>
      <c r="F2831" s="137">
        <v>24.199079606793699</v>
      </c>
      <c r="G2831" s="137">
        <v>17.3562793036599</v>
      </c>
      <c r="H2831" s="137">
        <v>8.1412965535909798</v>
      </c>
      <c r="I2831" s="137">
        <v>21.074917685879001</v>
      </c>
      <c r="J2831" s="137">
        <v>23.895483100182901</v>
      </c>
      <c r="K2831" s="137">
        <v>13.892099924422499</v>
      </c>
      <c r="L2831" s="137">
        <v>25.332006555224101</v>
      </c>
      <c r="M2831" s="137">
        <v>60.933546756684898</v>
      </c>
      <c r="N2831" s="137">
        <v>8.3303999563792193</v>
      </c>
      <c r="O2831" s="137">
        <v>8.8932508958204508</v>
      </c>
      <c r="P2831" s="137">
        <v>23.7329443364372</v>
      </c>
      <c r="Q2831" s="137">
        <v>17.3562793036599</v>
      </c>
      <c r="R2831" s="137">
        <v>7.8628483001294001</v>
      </c>
      <c r="S2831" s="137">
        <v>21.197684196670501</v>
      </c>
      <c r="T2831" s="137">
        <v>24.075826368863499</v>
      </c>
      <c r="U2831" s="137">
        <v>13.4750762869164</v>
      </c>
      <c r="V2831" s="1">
        <v>5705109</v>
      </c>
      <c r="W2831" s="1">
        <v>1111824</v>
      </c>
      <c r="X2831" s="1">
        <v>1657248</v>
      </c>
      <c r="Y2831" s="1">
        <v>5222279</v>
      </c>
      <c r="Z2831" s="1">
        <v>735034</v>
      </c>
      <c r="AA2831" s="1">
        <v>0</v>
      </c>
      <c r="AB2831" s="1">
        <v>1958137</v>
      </c>
      <c r="AC2831" s="1">
        <v>2566095</v>
      </c>
      <c r="AD2831" s="1">
        <v>676891</v>
      </c>
      <c r="AE2831" s="1">
        <v>573771</v>
      </c>
      <c r="AH2831" s="136">
        <f t="shared" si="44"/>
        <v>40714</v>
      </c>
      <c r="AI2831" s="177">
        <f>HLOOKUP(附加题模型!$E$2,历史数据!$B$3:$K$5000,ROW(A2829),)</f>
        <v>13.892099924422499</v>
      </c>
      <c r="AJ2831" s="177">
        <f>HLOOKUP(附加题模型!$E$2,历史数据!$L$3:$U$5000,ROW(A2829),)</f>
        <v>13.4750762869164</v>
      </c>
    </row>
    <row r="2832" spans="1:36" x14ac:dyDescent="0.2">
      <c r="A2832" s="148">
        <v>40715</v>
      </c>
      <c r="B2832" s="137">
        <v>25.332006555224101</v>
      </c>
      <c r="C2832" s="137">
        <v>60.933546756684898</v>
      </c>
      <c r="D2832" s="137">
        <v>8.3934135717830003</v>
      </c>
      <c r="E2832" s="137">
        <v>8.9042437893875999</v>
      </c>
      <c r="F2832" s="137">
        <v>23.972671046906299</v>
      </c>
      <c r="G2832" s="137">
        <v>17.3562793036599</v>
      </c>
      <c r="H2832" s="137">
        <v>7.8893671814114503</v>
      </c>
      <c r="I2832" s="137">
        <v>21.381833962857801</v>
      </c>
      <c r="J2832" s="137">
        <v>24.954999803681599</v>
      </c>
      <c r="K2832" s="137">
        <v>13.5272042416047</v>
      </c>
      <c r="L2832" s="137">
        <v>24.475368652390401</v>
      </c>
      <c r="M2832" s="137">
        <v>61.923716891481099</v>
      </c>
      <c r="N2832" s="137">
        <v>8.5698516949135701</v>
      </c>
      <c r="O2832" s="137">
        <v>9.0581442993276298</v>
      </c>
      <c r="P2832" s="137">
        <v>23.5065357765498</v>
      </c>
      <c r="Q2832" s="137">
        <v>17.3562793036599</v>
      </c>
      <c r="R2832" s="137">
        <v>7.9026266220524803</v>
      </c>
      <c r="S2832" s="137">
        <v>21.565983729045101</v>
      </c>
      <c r="T2832" s="137">
        <v>24.639399083490499</v>
      </c>
      <c r="U2832" s="137">
        <v>13.657524128325299</v>
      </c>
      <c r="V2832" s="1">
        <v>6815146</v>
      </c>
      <c r="W2832" s="1">
        <v>1733149</v>
      </c>
      <c r="X2832" s="1">
        <v>1010198</v>
      </c>
      <c r="Y2832" s="1">
        <v>4979107</v>
      </c>
      <c r="Z2832" s="1">
        <v>1774266</v>
      </c>
      <c r="AA2832" s="1">
        <v>0</v>
      </c>
      <c r="AB2832" s="1">
        <v>1521579</v>
      </c>
      <c r="AC2832" s="1">
        <v>2163735</v>
      </c>
      <c r="AD2832" s="1">
        <v>894400</v>
      </c>
      <c r="AE2832" s="1">
        <v>497863</v>
      </c>
      <c r="AH2832" s="136">
        <f t="shared" si="44"/>
        <v>40715</v>
      </c>
      <c r="AI2832" s="177">
        <f>HLOOKUP(附加题模型!$E$2,历史数据!$B$3:$K$5000,ROW(A2830),)</f>
        <v>13.5272042416047</v>
      </c>
      <c r="AJ2832" s="177">
        <f>HLOOKUP(附加题模型!$E$2,历史数据!$L$3:$U$5000,ROW(A2830),)</f>
        <v>13.657524128325299</v>
      </c>
    </row>
    <row r="2833" spans="1:36" x14ac:dyDescent="0.2">
      <c r="A2833" s="148">
        <v>40716</v>
      </c>
      <c r="B2833" s="137">
        <v>24.628339706467901</v>
      </c>
      <c r="C2833" s="137">
        <v>61.847549958035202</v>
      </c>
      <c r="D2833" s="137">
        <v>8.5698516949135701</v>
      </c>
      <c r="E2833" s="137">
        <v>9.0911229800290698</v>
      </c>
      <c r="F2833" s="137">
        <v>23.5198539271314</v>
      </c>
      <c r="G2833" s="137">
        <v>17.3562793036599</v>
      </c>
      <c r="H2833" s="137">
        <v>7.9158860626935104</v>
      </c>
      <c r="I2833" s="137">
        <v>21.688750239836601</v>
      </c>
      <c r="J2833" s="137">
        <v>24.639399083490499</v>
      </c>
      <c r="K2833" s="137">
        <v>13.6314601509812</v>
      </c>
      <c r="L2833" s="137">
        <v>24.873093392991802</v>
      </c>
      <c r="M2833" s="137">
        <v>62.076050758372801</v>
      </c>
      <c r="N2833" s="137">
        <v>8.5446462487520591</v>
      </c>
      <c r="O2833" s="137">
        <v>8.9702011507904693</v>
      </c>
      <c r="P2833" s="137">
        <v>23.679671734110801</v>
      </c>
      <c r="Q2833" s="137">
        <v>17.3562793036599</v>
      </c>
      <c r="R2833" s="137">
        <v>7.8230699782063198</v>
      </c>
      <c r="S2833" s="137">
        <v>21.0339955156151</v>
      </c>
      <c r="T2833" s="137">
        <v>24.5266845405651</v>
      </c>
      <c r="U2833" s="137">
        <v>13.501140264260499</v>
      </c>
      <c r="V2833" s="1">
        <v>4636948</v>
      </c>
      <c r="W2833" s="1">
        <v>1330037</v>
      </c>
      <c r="X2833" s="1">
        <v>533088</v>
      </c>
      <c r="Y2833" s="1">
        <v>3315189</v>
      </c>
      <c r="Z2833" s="1">
        <v>2475016</v>
      </c>
      <c r="AA2833" s="1">
        <v>0</v>
      </c>
      <c r="AB2833" s="1">
        <v>1096102</v>
      </c>
      <c r="AC2833" s="1">
        <v>2595358</v>
      </c>
      <c r="AD2833" s="1">
        <v>760281</v>
      </c>
      <c r="AE2833" s="1">
        <v>287400</v>
      </c>
      <c r="AH2833" s="136">
        <f t="shared" si="44"/>
        <v>40716</v>
      </c>
      <c r="AI2833" s="177">
        <f>HLOOKUP(附加题模型!$E$2,历史数据!$B$3:$K$5000,ROW(A2831),)</f>
        <v>13.6314601509812</v>
      </c>
      <c r="AJ2833" s="177">
        <f>HLOOKUP(附加题模型!$E$2,历史数据!$L$3:$U$5000,ROW(A2831),)</f>
        <v>13.501140264260499</v>
      </c>
    </row>
    <row r="2834" spans="1:36" x14ac:dyDescent="0.2">
      <c r="A2834" s="148">
        <v>40717</v>
      </c>
      <c r="B2834" s="137">
        <v>24.628339706467901</v>
      </c>
      <c r="C2834" s="137">
        <v>62.304551558710301</v>
      </c>
      <c r="D2834" s="137">
        <v>8.4690299102675297</v>
      </c>
      <c r="E2834" s="137">
        <v>8.9482153636561801</v>
      </c>
      <c r="F2834" s="137">
        <v>23.3733542707336</v>
      </c>
      <c r="G2834" s="137">
        <v>17.3562793036599</v>
      </c>
      <c r="H2834" s="137">
        <v>7.7567727750011803</v>
      </c>
      <c r="I2834" s="137">
        <v>20.808923579163999</v>
      </c>
      <c r="J2834" s="137">
        <v>24.616856174905401</v>
      </c>
      <c r="K2834" s="137">
        <v>13.4881082755885</v>
      </c>
      <c r="L2834" s="137">
        <v>25.148441290331199</v>
      </c>
      <c r="M2834" s="137">
        <v>62.685386225939602</v>
      </c>
      <c r="N2834" s="137">
        <v>8.6328653103173494</v>
      </c>
      <c r="O2834" s="137">
        <v>9.0141727250590495</v>
      </c>
      <c r="P2834" s="137">
        <v>23.466581324804899</v>
      </c>
      <c r="Q2834" s="137">
        <v>17.3562793036599</v>
      </c>
      <c r="R2834" s="137">
        <v>8.0352210284627592</v>
      </c>
      <c r="S2834" s="137">
        <v>21.565983729045101</v>
      </c>
      <c r="T2834" s="137">
        <v>25.180428889532401</v>
      </c>
      <c r="U2834" s="137">
        <v>13.787844015046</v>
      </c>
      <c r="V2834" s="1">
        <v>3673199</v>
      </c>
      <c r="W2834" s="1">
        <v>1635074</v>
      </c>
      <c r="X2834" s="1">
        <v>1516045</v>
      </c>
      <c r="Y2834" s="1">
        <v>5282927</v>
      </c>
      <c r="Z2834" s="1">
        <v>1697758</v>
      </c>
      <c r="AA2834" s="1">
        <v>0</v>
      </c>
      <c r="AB2834" s="1">
        <v>2264916</v>
      </c>
      <c r="AC2834" s="1">
        <v>3138052</v>
      </c>
      <c r="AD2834" s="1">
        <v>1945927</v>
      </c>
      <c r="AE2834" s="1">
        <v>407200</v>
      </c>
      <c r="AH2834" s="136">
        <f t="shared" si="44"/>
        <v>40717</v>
      </c>
      <c r="AI2834" s="177">
        <f>HLOOKUP(附加题模型!$E$2,历史数据!$B$3:$K$5000,ROW(A2832),)</f>
        <v>13.4881082755885</v>
      </c>
      <c r="AJ2834" s="177">
        <f>HLOOKUP(附加题模型!$E$2,历史数据!$L$3:$U$5000,ROW(A2832),)</f>
        <v>13.787844015046</v>
      </c>
    </row>
    <row r="2835" spans="1:36" x14ac:dyDescent="0.2">
      <c r="A2835" s="148">
        <v>40718</v>
      </c>
      <c r="B2835" s="137">
        <v>24.995470236253698</v>
      </c>
      <c r="C2835" s="137">
        <v>62.685386225939602</v>
      </c>
      <c r="D2835" s="137">
        <v>8.6202625872365903</v>
      </c>
      <c r="E2835" s="137">
        <v>8.9921869379247603</v>
      </c>
      <c r="F2835" s="137">
        <v>23.6130809812027</v>
      </c>
      <c r="G2835" s="137">
        <v>17.3562793036599</v>
      </c>
      <c r="H2835" s="137">
        <v>8.0219615878217301</v>
      </c>
      <c r="I2835" s="137">
        <v>21.381833962857801</v>
      </c>
      <c r="J2835" s="137">
        <v>25.045171438021899</v>
      </c>
      <c r="K2835" s="137">
        <v>13.657524128325299</v>
      </c>
      <c r="L2835" s="137">
        <v>25.576760241748001</v>
      </c>
      <c r="M2835" s="137">
        <v>64.056391027965006</v>
      </c>
      <c r="N2835" s="137">
        <v>8.8093034334479192</v>
      </c>
      <c r="O2835" s="137">
        <v>9.2780021706705291</v>
      </c>
      <c r="P2835" s="137">
        <v>24.278988510283401</v>
      </c>
      <c r="Q2835" s="137">
        <v>17.3562793036599</v>
      </c>
      <c r="R2835" s="137">
        <v>8.2738909600012605</v>
      </c>
      <c r="S2835" s="137">
        <v>22.057049772211201</v>
      </c>
      <c r="T2835" s="137">
        <v>25.428400883968202</v>
      </c>
      <c r="U2835" s="137">
        <v>13.970291856454899</v>
      </c>
      <c r="V2835" s="1">
        <v>4294510</v>
      </c>
      <c r="W2835" s="1">
        <v>3543009</v>
      </c>
      <c r="X2835" s="1">
        <v>1428281</v>
      </c>
      <c r="Y2835" s="1">
        <v>7763194</v>
      </c>
      <c r="Z2835" s="1">
        <v>2174204</v>
      </c>
      <c r="AA2835" s="1">
        <v>0</v>
      </c>
      <c r="AB2835" s="1">
        <v>3618694</v>
      </c>
      <c r="AC2835" s="1">
        <v>4674915</v>
      </c>
      <c r="AD2835" s="1">
        <v>2470826</v>
      </c>
      <c r="AE2835" s="1">
        <v>846800</v>
      </c>
      <c r="AH2835" s="136">
        <f t="shared" si="44"/>
        <v>40718</v>
      </c>
      <c r="AI2835" s="177">
        <f>HLOOKUP(附加题模型!$E$2,历史数据!$B$3:$K$5000,ROW(A2833),)</f>
        <v>13.657524128325299</v>
      </c>
      <c r="AJ2835" s="177">
        <f>HLOOKUP(附加题模型!$E$2,历史数据!$L$3:$U$5000,ROW(A2833),)</f>
        <v>13.970291856454899</v>
      </c>
    </row>
    <row r="2836" spans="1:36" x14ac:dyDescent="0.2">
      <c r="A2836" s="148">
        <v>40721</v>
      </c>
      <c r="B2836" s="137">
        <v>25.607354452563499</v>
      </c>
      <c r="C2836" s="137">
        <v>64.132557961410896</v>
      </c>
      <c r="D2836" s="137">
        <v>8.8093034334479192</v>
      </c>
      <c r="E2836" s="137">
        <v>9.2780021706705291</v>
      </c>
      <c r="F2836" s="137">
        <v>24.3722155643547</v>
      </c>
      <c r="G2836" s="137">
        <v>17.3562793036599</v>
      </c>
      <c r="H2836" s="137">
        <v>8.2738909600012605</v>
      </c>
      <c r="I2836" s="137">
        <v>21.995666516815401</v>
      </c>
      <c r="J2836" s="137">
        <v>25.2931434324578</v>
      </c>
      <c r="K2836" s="137">
        <v>13.892099924422499</v>
      </c>
      <c r="L2836" s="137">
        <v>25.790919717456401</v>
      </c>
      <c r="M2836" s="137">
        <v>63.523222493844003</v>
      </c>
      <c r="N2836" s="137">
        <v>8.8345088796094302</v>
      </c>
      <c r="O2836" s="137">
        <v>9.5858031905505996</v>
      </c>
      <c r="P2836" s="137">
        <v>24.532033371334101</v>
      </c>
      <c r="Q2836" s="137">
        <v>17.3562793036599</v>
      </c>
      <c r="R2836" s="137">
        <v>8.3136692819243407</v>
      </c>
      <c r="S2836" s="137">
        <v>22.670882326168801</v>
      </c>
      <c r="T2836" s="137">
        <v>25.789087421329501</v>
      </c>
      <c r="U2836" s="137">
        <v>14.3351875392728</v>
      </c>
      <c r="V2836" s="1">
        <v>3265834</v>
      </c>
      <c r="W2836" s="1">
        <v>3724808</v>
      </c>
      <c r="X2836" s="1">
        <v>1238289</v>
      </c>
      <c r="Y2836" s="1">
        <v>7447515</v>
      </c>
      <c r="Z2836" s="1">
        <v>1302990</v>
      </c>
      <c r="AA2836" s="1">
        <v>0</v>
      </c>
      <c r="AB2836" s="1">
        <v>2231442</v>
      </c>
      <c r="AC2836" s="1">
        <v>5206517</v>
      </c>
      <c r="AD2836" s="1">
        <v>2685297</v>
      </c>
      <c r="AE2836" s="1">
        <v>1371668</v>
      </c>
      <c r="AH2836" s="136">
        <f t="shared" si="44"/>
        <v>40721</v>
      </c>
      <c r="AI2836" s="177">
        <f>HLOOKUP(附加题模型!$E$2,历史数据!$B$3:$K$5000,ROW(A2834),)</f>
        <v>13.892099924422499</v>
      </c>
      <c r="AJ2836" s="177">
        <f>HLOOKUP(附加题模型!$E$2,历史数据!$L$3:$U$5000,ROW(A2834),)</f>
        <v>14.3351875392728</v>
      </c>
    </row>
    <row r="2837" spans="1:36" x14ac:dyDescent="0.2">
      <c r="A2837" s="148">
        <v>40722</v>
      </c>
      <c r="B2837" s="137">
        <v>25.699137085010001</v>
      </c>
      <c r="C2837" s="137">
        <v>63.294721693506503</v>
      </c>
      <c r="D2837" s="137">
        <v>8.8219061565286694</v>
      </c>
      <c r="E2837" s="137">
        <v>9.5638174034163104</v>
      </c>
      <c r="F2837" s="137">
        <v>24.318942962028299</v>
      </c>
      <c r="G2837" s="137">
        <v>17.3562793036599</v>
      </c>
      <c r="H2837" s="137">
        <v>8.2738909600012605</v>
      </c>
      <c r="I2837" s="137">
        <v>22.6913618946658</v>
      </c>
      <c r="J2837" s="137">
        <v>25.653829969819</v>
      </c>
      <c r="K2837" s="137">
        <v>14.3221555506007</v>
      </c>
      <c r="L2837" s="137">
        <v>25.852108139087399</v>
      </c>
      <c r="M2837" s="137">
        <v>63.523222493844003</v>
      </c>
      <c r="N2837" s="137">
        <v>8.8597143257709394</v>
      </c>
      <c r="O2837" s="137">
        <v>9.5858031905505996</v>
      </c>
      <c r="P2837" s="137">
        <v>24.638578575987001</v>
      </c>
      <c r="Q2837" s="137">
        <v>17.3562793036599</v>
      </c>
      <c r="R2837" s="137">
        <v>8.5258203321807802</v>
      </c>
      <c r="S2837" s="137">
        <v>22.404647935707899</v>
      </c>
      <c r="T2837" s="137">
        <v>25.834173238499702</v>
      </c>
      <c r="U2837" s="137">
        <v>14.230931629896199</v>
      </c>
      <c r="V2837" s="1">
        <v>4115423</v>
      </c>
      <c r="W2837" s="1">
        <v>2205928</v>
      </c>
      <c r="X2837" s="1">
        <v>1509591</v>
      </c>
      <c r="Y2837" s="1">
        <v>7321024</v>
      </c>
      <c r="Z2837" s="1">
        <v>760853</v>
      </c>
      <c r="AA2837" s="1">
        <v>0</v>
      </c>
      <c r="AB2837" s="1">
        <v>6767851</v>
      </c>
      <c r="AC2837" s="1">
        <v>3840975</v>
      </c>
      <c r="AD2837" s="1">
        <v>1924334</v>
      </c>
      <c r="AE2837" s="1">
        <v>705403</v>
      </c>
      <c r="AH2837" s="136">
        <f t="shared" si="44"/>
        <v>40722</v>
      </c>
      <c r="AI2837" s="177">
        <f>HLOOKUP(附加题模型!$E$2,历史数据!$B$3:$K$5000,ROW(A2835),)</f>
        <v>14.3221555506007</v>
      </c>
      <c r="AJ2837" s="177">
        <f>HLOOKUP(附加题模型!$E$2,历史数据!$L$3:$U$5000,ROW(A2835),)</f>
        <v>14.230931629896199</v>
      </c>
    </row>
    <row r="2838" spans="1:36" x14ac:dyDescent="0.2">
      <c r="A2838" s="148">
        <v>40723</v>
      </c>
      <c r="B2838" s="137">
        <v>25.9132965607184</v>
      </c>
      <c r="C2838" s="137">
        <v>63.447055560398198</v>
      </c>
      <c r="D2838" s="137">
        <v>8.7336870949633898</v>
      </c>
      <c r="E2838" s="137">
        <v>9.5748102969834594</v>
      </c>
      <c r="F2838" s="137">
        <v>24.904941587619302</v>
      </c>
      <c r="G2838" s="137">
        <v>17.3562793036599</v>
      </c>
      <c r="H2838" s="137">
        <v>8.4727825696166708</v>
      </c>
      <c r="I2838" s="137">
        <v>22.32272966172</v>
      </c>
      <c r="J2838" s="137">
        <v>25.608744152648899</v>
      </c>
      <c r="K2838" s="137">
        <v>14.2439636185683</v>
      </c>
      <c r="L2838" s="137">
        <v>25.087252868700201</v>
      </c>
      <c r="M2838" s="137">
        <v>62.7615531593855</v>
      </c>
      <c r="N2838" s="137">
        <v>8.8723170488516896</v>
      </c>
      <c r="O2838" s="137">
        <v>9.4758742548791499</v>
      </c>
      <c r="P2838" s="137">
        <v>23.7462624870188</v>
      </c>
      <c r="Q2838" s="137">
        <v>17.3562793036599</v>
      </c>
      <c r="R2838" s="137">
        <v>8.2871504006422807</v>
      </c>
      <c r="S2838" s="137">
        <v>22.076974839756101</v>
      </c>
      <c r="T2838" s="137">
        <v>25.270600523872702</v>
      </c>
      <c r="U2838" s="137">
        <v>14.2439636185683</v>
      </c>
      <c r="V2838" s="1">
        <v>4645647</v>
      </c>
      <c r="W2838" s="1">
        <v>2292513</v>
      </c>
      <c r="X2838" s="1">
        <v>1873031</v>
      </c>
      <c r="Y2838" s="1">
        <v>9781981</v>
      </c>
      <c r="Z2838" s="1">
        <v>1403763</v>
      </c>
      <c r="AA2838" s="1">
        <v>0</v>
      </c>
      <c r="AB2838" s="1">
        <v>3590847</v>
      </c>
      <c r="AC2838" s="1">
        <v>10123941</v>
      </c>
      <c r="AD2838" s="1">
        <v>1688050</v>
      </c>
      <c r="AE2838" s="1">
        <v>1005024</v>
      </c>
      <c r="AH2838" s="136">
        <f t="shared" si="44"/>
        <v>40723</v>
      </c>
      <c r="AI2838" s="177">
        <f>HLOOKUP(附加题模型!$E$2,历史数据!$B$3:$K$5000,ROW(A2836),)</f>
        <v>14.2439636185683</v>
      </c>
      <c r="AJ2838" s="177">
        <f>HLOOKUP(附加题模型!$E$2,历史数据!$L$3:$U$5000,ROW(A2836),)</f>
        <v>14.2439636185683</v>
      </c>
    </row>
    <row r="2839" spans="1:36" x14ac:dyDescent="0.2">
      <c r="A2839" s="148">
        <v>40724</v>
      </c>
      <c r="B2839" s="137">
        <v>25.270818133593099</v>
      </c>
      <c r="C2839" s="137">
        <v>63.066220893168897</v>
      </c>
      <c r="D2839" s="137">
        <v>8.8219061565286694</v>
      </c>
      <c r="E2839" s="137">
        <v>9.4209097870434206</v>
      </c>
      <c r="F2839" s="137">
        <v>23.772898788182101</v>
      </c>
      <c r="G2839" s="137">
        <v>17.3562793036599</v>
      </c>
      <c r="H2839" s="137">
        <v>8.2341126380781695</v>
      </c>
      <c r="I2839" s="137">
        <v>21.7288221753073</v>
      </c>
      <c r="J2839" s="137">
        <v>25.2480576152876</v>
      </c>
      <c r="K2839" s="137">
        <v>14.4394434486493</v>
      </c>
      <c r="L2839" s="137">
        <v>25.699137085010001</v>
      </c>
      <c r="M2839" s="137">
        <v>63.066220893168897</v>
      </c>
      <c r="N2839" s="137">
        <v>9.01094700274</v>
      </c>
      <c r="O2839" s="137">
        <v>9.8936042104306594</v>
      </c>
      <c r="P2839" s="137">
        <v>23.413308722478501</v>
      </c>
      <c r="Q2839" s="137">
        <v>17.3562793036599</v>
      </c>
      <c r="R2839" s="137">
        <v>8.3667070444884502</v>
      </c>
      <c r="S2839" s="137">
        <v>22.650402757671799</v>
      </c>
      <c r="T2839" s="137">
        <v>25.653829969819</v>
      </c>
      <c r="U2839" s="137">
        <v>14.3221555506007</v>
      </c>
      <c r="V2839" s="1">
        <v>3200106</v>
      </c>
      <c r="W2839" s="1">
        <v>1660075</v>
      </c>
      <c r="X2839" s="1">
        <v>2361380</v>
      </c>
      <c r="Y2839" s="1">
        <v>20318047</v>
      </c>
      <c r="Z2839" s="1">
        <v>1958840</v>
      </c>
      <c r="AA2839" s="1">
        <v>0</v>
      </c>
      <c r="AB2839" s="1">
        <v>3485249</v>
      </c>
      <c r="AC2839" s="1">
        <v>6330954</v>
      </c>
      <c r="AD2839" s="1">
        <v>2207677</v>
      </c>
      <c r="AE2839" s="1">
        <v>669650</v>
      </c>
      <c r="AH2839" s="136">
        <f t="shared" si="44"/>
        <v>40724</v>
      </c>
      <c r="AI2839" s="177">
        <f>HLOOKUP(附加题模型!$E$2,历史数据!$B$3:$K$5000,ROW(A2837),)</f>
        <v>14.4394434486493</v>
      </c>
      <c r="AJ2839" s="177">
        <f>HLOOKUP(附加题模型!$E$2,历史数据!$L$3:$U$5000,ROW(A2837),)</f>
        <v>14.3221555506007</v>
      </c>
    </row>
    <row r="2840" spans="1:36" x14ac:dyDescent="0.2">
      <c r="A2840" s="148">
        <v>40725</v>
      </c>
      <c r="B2840" s="137">
        <v>26.2498328796887</v>
      </c>
      <c r="C2840" s="137">
        <v>63.5993894272899</v>
      </c>
      <c r="D2840" s="137">
        <v>9.01094700274</v>
      </c>
      <c r="E2840" s="137">
        <v>9.8386397425949408</v>
      </c>
      <c r="F2840" s="137">
        <v>23.546490228294601</v>
      </c>
      <c r="G2840" s="137">
        <v>17.3562793036599</v>
      </c>
      <c r="H2840" s="137">
        <v>8.3667070444884502</v>
      </c>
      <c r="I2840" s="137">
        <v>22.732321031659801</v>
      </c>
      <c r="J2840" s="137">
        <v>25.721458695574299</v>
      </c>
      <c r="K2840" s="137">
        <v>14.426411459977199</v>
      </c>
      <c r="L2840" s="137">
        <v>26.0050791931648</v>
      </c>
      <c r="M2840" s="137">
        <v>64.741893428977704</v>
      </c>
      <c r="N2840" s="137">
        <v>9.0361524489015093</v>
      </c>
      <c r="O2840" s="137">
        <v>9.8716184232963808</v>
      </c>
      <c r="P2840" s="137">
        <v>23.666353583529101</v>
      </c>
      <c r="Q2840" s="137">
        <v>17.3562793036599</v>
      </c>
      <c r="R2840" s="137">
        <v>8.4197448070525596</v>
      </c>
      <c r="S2840" s="137">
        <v>22.486566209695901</v>
      </c>
      <c r="T2840" s="137">
        <v>25.608744152648899</v>
      </c>
      <c r="U2840" s="137">
        <v>14.543699358025799</v>
      </c>
      <c r="V2840" s="1">
        <v>5245772</v>
      </c>
      <c r="W2840" s="1">
        <v>2774364</v>
      </c>
      <c r="X2840" s="1">
        <v>2481300</v>
      </c>
      <c r="Y2840" s="1">
        <v>10633396</v>
      </c>
      <c r="Z2840" s="1">
        <v>1294712</v>
      </c>
      <c r="AA2840" s="1">
        <v>0</v>
      </c>
      <c r="AB2840" s="1">
        <v>5056958</v>
      </c>
      <c r="AC2840" s="1">
        <v>7724951</v>
      </c>
      <c r="AD2840" s="1">
        <v>970303</v>
      </c>
      <c r="AE2840" s="1">
        <v>744255</v>
      </c>
      <c r="AH2840" s="136">
        <f t="shared" si="44"/>
        <v>40725</v>
      </c>
      <c r="AI2840" s="177">
        <f>HLOOKUP(附加题模型!$E$2,历史数据!$B$3:$K$5000,ROW(A2838),)</f>
        <v>14.426411459977199</v>
      </c>
      <c r="AJ2840" s="177">
        <f>HLOOKUP(附加题模型!$E$2,历史数据!$L$3:$U$5000,ROW(A2838),)</f>
        <v>14.543699358025799</v>
      </c>
    </row>
    <row r="2841" spans="1:36" x14ac:dyDescent="0.2">
      <c r="A2841" s="148">
        <v>40728</v>
      </c>
      <c r="B2841" s="137">
        <v>26.1274560364268</v>
      </c>
      <c r="C2841" s="137">
        <v>64.818060362423594</v>
      </c>
      <c r="D2841" s="137">
        <v>9.1243715104667995</v>
      </c>
      <c r="E2841" s="137">
        <v>9.9925402525349707</v>
      </c>
      <c r="F2841" s="137">
        <v>23.666353583529101</v>
      </c>
      <c r="G2841" s="137">
        <v>17.3562793036599</v>
      </c>
      <c r="H2841" s="137">
        <v>8.5390797728218093</v>
      </c>
      <c r="I2841" s="137">
        <v>22.015536134265101</v>
      </c>
      <c r="J2841" s="137">
        <v>25.879259055669799</v>
      </c>
      <c r="K2841" s="137">
        <v>14.6870512334186</v>
      </c>
      <c r="L2841" s="137">
        <v>26.402803933766201</v>
      </c>
      <c r="M2841" s="137">
        <v>67.483903033028497</v>
      </c>
      <c r="N2841" s="137">
        <v>9.1747824027898197</v>
      </c>
      <c r="O2841" s="137">
        <v>10.355305740250801</v>
      </c>
      <c r="P2841" s="137">
        <v>24.452124467844399</v>
      </c>
      <c r="Q2841" s="137">
        <v>17.3562793036599</v>
      </c>
      <c r="R2841" s="137">
        <v>8.6318958573090008</v>
      </c>
      <c r="S2841" s="137">
        <v>23.305748949575499</v>
      </c>
      <c r="T2841" s="137">
        <v>26.037059415765398</v>
      </c>
      <c r="U2841" s="137">
        <v>14.5567313466979</v>
      </c>
      <c r="V2841" s="1">
        <v>4868501</v>
      </c>
      <c r="W2841" s="1">
        <v>5022433</v>
      </c>
      <c r="X2841" s="1">
        <v>3145149</v>
      </c>
      <c r="Y2841" s="1">
        <v>15846462</v>
      </c>
      <c r="Z2841" s="1">
        <v>1023853</v>
      </c>
      <c r="AA2841" s="1">
        <v>0</v>
      </c>
      <c r="AB2841" s="1">
        <v>6363518</v>
      </c>
      <c r="AC2841" s="1">
        <v>11495130</v>
      </c>
      <c r="AD2841" s="1">
        <v>1954870</v>
      </c>
      <c r="AE2841" s="1">
        <v>681986</v>
      </c>
      <c r="AH2841" s="136">
        <f t="shared" si="44"/>
        <v>40728</v>
      </c>
      <c r="AI2841" s="177">
        <f>HLOOKUP(附加题模型!$E$2,历史数据!$B$3:$K$5000,ROW(A2839),)</f>
        <v>14.6870512334186</v>
      </c>
      <c r="AJ2841" s="177">
        <f>HLOOKUP(附加题模型!$E$2,历史数据!$L$3:$U$5000,ROW(A2839),)</f>
        <v>14.5567313466979</v>
      </c>
    </row>
    <row r="2842" spans="1:36" x14ac:dyDescent="0.2">
      <c r="A2842" s="148">
        <v>40729</v>
      </c>
      <c r="B2842" s="137">
        <v>26.3722097229507</v>
      </c>
      <c r="C2842" s="137">
        <v>67.712403833366096</v>
      </c>
      <c r="D2842" s="137">
        <v>9.1621796797090695</v>
      </c>
      <c r="E2842" s="137">
        <v>10.3443128466836</v>
      </c>
      <c r="F2842" s="137">
        <v>24.452124467844399</v>
      </c>
      <c r="G2842" s="137">
        <v>17.3562793036599</v>
      </c>
      <c r="H2842" s="137">
        <v>8.6318958573090008</v>
      </c>
      <c r="I2842" s="137">
        <v>23.080473696108601</v>
      </c>
      <c r="J2842" s="137">
        <v>26.037059415765398</v>
      </c>
      <c r="K2842" s="137">
        <v>14.56976333537</v>
      </c>
      <c r="L2842" s="137">
        <v>27.718354998832201</v>
      </c>
      <c r="M2842" s="137">
        <v>68.550240101270504</v>
      </c>
      <c r="N2842" s="137">
        <v>9.1747824027898197</v>
      </c>
      <c r="O2842" s="137">
        <v>10.3223270595493</v>
      </c>
      <c r="P2842" s="137">
        <v>24.545351521915698</v>
      </c>
      <c r="Q2842" s="137">
        <v>17.3562793036599</v>
      </c>
      <c r="R2842" s="137">
        <v>8.7777497043603105</v>
      </c>
      <c r="S2842" s="137">
        <v>23.305748949575499</v>
      </c>
      <c r="T2842" s="137">
        <v>26.059602324350401</v>
      </c>
      <c r="U2842" s="137">
        <v>14.8564670861554</v>
      </c>
      <c r="V2842" s="1">
        <v>13108707</v>
      </c>
      <c r="W2842" s="1">
        <v>4242809</v>
      </c>
      <c r="X2842" s="1">
        <v>1976062</v>
      </c>
      <c r="Y2842" s="1">
        <v>12624650</v>
      </c>
      <c r="Z2842" s="1">
        <v>1590031</v>
      </c>
      <c r="AA2842" s="1">
        <v>0</v>
      </c>
      <c r="AB2842" s="1">
        <v>5509204</v>
      </c>
      <c r="AC2842" s="1">
        <v>8961326</v>
      </c>
      <c r="AD2842" s="1">
        <v>1664602</v>
      </c>
      <c r="AE2842" s="1">
        <v>1900690</v>
      </c>
      <c r="AH2842" s="136">
        <f t="shared" si="44"/>
        <v>40729</v>
      </c>
      <c r="AI2842" s="177">
        <f>HLOOKUP(附加题模型!$E$2,历史数据!$B$3:$K$5000,ROW(A2840),)</f>
        <v>14.56976333537</v>
      </c>
      <c r="AJ2842" s="177">
        <f>HLOOKUP(附加题模型!$E$2,历史数据!$L$3:$U$5000,ROW(A2840),)</f>
        <v>14.8564670861554</v>
      </c>
    </row>
    <row r="2843" spans="1:36" x14ac:dyDescent="0.2">
      <c r="A2843" s="148">
        <v>40730</v>
      </c>
      <c r="B2843" s="137">
        <v>27.5653839447547</v>
      </c>
      <c r="C2843" s="137">
        <v>68.397906234378794</v>
      </c>
      <c r="D2843" s="137">
        <v>9.1999878489513307</v>
      </c>
      <c r="E2843" s="137">
        <v>10.3223270595493</v>
      </c>
      <c r="F2843" s="137">
        <v>24.638578575987001</v>
      </c>
      <c r="G2843" s="137">
        <v>17.3562793036599</v>
      </c>
      <c r="H2843" s="137">
        <v>8.7512308230782505</v>
      </c>
      <c r="I2843" s="137">
        <v>23.141912401599601</v>
      </c>
      <c r="J2843" s="137">
        <v>26.059602324350401</v>
      </c>
      <c r="K2843" s="137">
        <v>14.9346590181878</v>
      </c>
      <c r="L2843" s="137">
        <v>27.779543420463099</v>
      </c>
      <c r="M2843" s="137">
        <v>68.626407034716394</v>
      </c>
      <c r="N2843" s="137">
        <v>9.3512205259203895</v>
      </c>
      <c r="O2843" s="137">
        <v>10.5201991437579</v>
      </c>
      <c r="P2843" s="137">
        <v>24.225715907956999</v>
      </c>
      <c r="Q2843" s="137">
        <v>17.3562793036599</v>
      </c>
      <c r="R2843" s="137">
        <v>8.6584147385910608</v>
      </c>
      <c r="S2843" s="137">
        <v>23.203351107090601</v>
      </c>
      <c r="T2843" s="137">
        <v>26.465374678881801</v>
      </c>
      <c r="U2843" s="137">
        <v>15.5992904404632</v>
      </c>
      <c r="V2843" s="1">
        <v>9431591</v>
      </c>
      <c r="W2843" s="1">
        <v>2037500</v>
      </c>
      <c r="X2843" s="1">
        <v>3639684</v>
      </c>
      <c r="Y2843" s="1">
        <v>12663485</v>
      </c>
      <c r="Z2843" s="1">
        <v>1150146</v>
      </c>
      <c r="AA2843" s="1">
        <v>0</v>
      </c>
      <c r="AB2843" s="1">
        <v>4576370</v>
      </c>
      <c r="AC2843" s="1">
        <v>7242981</v>
      </c>
      <c r="AD2843" s="1">
        <v>2674503</v>
      </c>
      <c r="AE2843" s="1">
        <v>2085787</v>
      </c>
      <c r="AH2843" s="136">
        <f t="shared" si="44"/>
        <v>40730</v>
      </c>
      <c r="AI2843" s="177">
        <f>HLOOKUP(附加题模型!$E$2,历史数据!$B$3:$K$5000,ROW(A2841),)</f>
        <v>14.9346590181878</v>
      </c>
      <c r="AJ2843" s="177">
        <f>HLOOKUP(附加题模型!$E$2,历史数据!$L$3:$U$5000,ROW(A2841),)</f>
        <v>15.5992904404632</v>
      </c>
    </row>
    <row r="2844" spans="1:36" x14ac:dyDescent="0.2">
      <c r="A2844" s="148">
        <v>40731</v>
      </c>
      <c r="B2844" s="137">
        <v>27.626572366385702</v>
      </c>
      <c r="C2844" s="137">
        <v>68.321739300933004</v>
      </c>
      <c r="D2844" s="137">
        <v>9.3260150797588892</v>
      </c>
      <c r="E2844" s="137">
        <v>10.421263101653601</v>
      </c>
      <c r="F2844" s="137">
        <v>24.119170703304</v>
      </c>
      <c r="G2844" s="137">
        <v>17.3562793036599</v>
      </c>
      <c r="H2844" s="137">
        <v>8.7114525011551702</v>
      </c>
      <c r="I2844" s="137">
        <v>23.408146792060499</v>
      </c>
      <c r="J2844" s="137">
        <v>26.645717947562499</v>
      </c>
      <c r="K2844" s="137">
        <v>15.6383864064794</v>
      </c>
      <c r="L2844" s="137">
        <v>27.3206302582308</v>
      </c>
      <c r="M2844" s="137">
        <v>71.673084372550605</v>
      </c>
      <c r="N2844" s="137">
        <v>9.2377960181936007</v>
      </c>
      <c r="O2844" s="137">
        <v>10.1354478689079</v>
      </c>
      <c r="P2844" s="137">
        <v>24.532033371334101</v>
      </c>
      <c r="Q2844" s="137">
        <v>17.3562793036599</v>
      </c>
      <c r="R2844" s="137">
        <v>8.7512308230782505</v>
      </c>
      <c r="S2844" s="137">
        <v>23.2238306755876</v>
      </c>
      <c r="T2844" s="137">
        <v>26.262488501616101</v>
      </c>
      <c r="U2844" s="137">
        <v>16.3812097607872</v>
      </c>
      <c r="V2844" s="1">
        <v>4197532</v>
      </c>
      <c r="W2844" s="1">
        <v>7074518</v>
      </c>
      <c r="X2844" s="1">
        <v>2757698</v>
      </c>
      <c r="Y2844" s="1">
        <v>11614564</v>
      </c>
      <c r="Z2844" s="1">
        <v>1379358</v>
      </c>
      <c r="AA2844" s="1">
        <v>0</v>
      </c>
      <c r="AB2844" s="1">
        <v>6979942</v>
      </c>
      <c r="AC2844" s="1">
        <v>13497956</v>
      </c>
      <c r="AD2844" s="1">
        <v>2968313</v>
      </c>
      <c r="AE2844" s="1">
        <v>934612</v>
      </c>
      <c r="AH2844" s="136">
        <f t="shared" si="44"/>
        <v>40731</v>
      </c>
      <c r="AI2844" s="177">
        <f>HLOOKUP(附加题模型!$E$2,历史数据!$B$3:$K$5000,ROW(A2842),)</f>
        <v>15.6383864064794</v>
      </c>
      <c r="AJ2844" s="177">
        <f>HLOOKUP(附加题模型!$E$2,历史数据!$L$3:$U$5000,ROW(A2842),)</f>
        <v>16.3812097607872</v>
      </c>
    </row>
    <row r="2845" spans="1:36" x14ac:dyDescent="0.2">
      <c r="A2845" s="148">
        <v>40732</v>
      </c>
      <c r="B2845" s="137">
        <v>27.5653839447547</v>
      </c>
      <c r="C2845" s="137">
        <v>71.444583572213105</v>
      </c>
      <c r="D2845" s="137">
        <v>9.1747824027898197</v>
      </c>
      <c r="E2845" s="137">
        <v>10.1684265496093</v>
      </c>
      <c r="F2845" s="137">
        <v>24.665214877150198</v>
      </c>
      <c r="G2845" s="137">
        <v>17.3562793036599</v>
      </c>
      <c r="H2845" s="137">
        <v>8.7379713824372196</v>
      </c>
      <c r="I2845" s="137">
        <v>23.080473696108601</v>
      </c>
      <c r="J2845" s="137">
        <v>26.149773958690702</v>
      </c>
      <c r="K2845" s="137">
        <v>16.550625613524002</v>
      </c>
      <c r="L2845" s="137">
        <v>28.697369744927801</v>
      </c>
      <c r="M2845" s="137">
        <v>71.520750505658896</v>
      </c>
      <c r="N2845" s="137">
        <v>9.1999878489513307</v>
      </c>
      <c r="O2845" s="137">
        <v>11.0038864607123</v>
      </c>
      <c r="P2845" s="137">
        <v>23.972671046906299</v>
      </c>
      <c r="Q2845" s="137">
        <v>17.3562793036599</v>
      </c>
      <c r="R2845" s="137">
        <v>9.1357546016680509</v>
      </c>
      <c r="S2845" s="137">
        <v>23.408146792060499</v>
      </c>
      <c r="T2845" s="137">
        <v>26.059602324350401</v>
      </c>
      <c r="U2845" s="137">
        <v>16.2769538514106</v>
      </c>
      <c r="V2845" s="1">
        <v>5953188</v>
      </c>
      <c r="W2845" s="1">
        <v>3655802</v>
      </c>
      <c r="X2845" s="1">
        <v>1777099</v>
      </c>
      <c r="Y2845" s="1">
        <v>28468293</v>
      </c>
      <c r="Z2845" s="1">
        <v>1825976</v>
      </c>
      <c r="AA2845" s="1">
        <v>0</v>
      </c>
      <c r="AB2845" s="1">
        <v>9034928</v>
      </c>
      <c r="AC2845" s="1">
        <v>8987531</v>
      </c>
      <c r="AD2845" s="1">
        <v>1708177</v>
      </c>
      <c r="AE2845" s="1">
        <v>4637472</v>
      </c>
      <c r="AH2845" s="136">
        <f t="shared" si="44"/>
        <v>40732</v>
      </c>
      <c r="AI2845" s="177">
        <f>HLOOKUP(附加题模型!$E$2,历史数据!$B$3:$K$5000,ROW(A2843),)</f>
        <v>16.550625613524002</v>
      </c>
      <c r="AJ2845" s="177">
        <f>HLOOKUP(附加题模型!$E$2,历史数据!$L$3:$U$5000,ROW(A2843),)</f>
        <v>16.2769538514106</v>
      </c>
    </row>
    <row r="2846" spans="1:36" x14ac:dyDescent="0.2">
      <c r="A2846" s="148">
        <v>40735</v>
      </c>
      <c r="B2846" s="137">
        <v>29.217471328791099</v>
      </c>
      <c r="C2846" s="137">
        <v>71.139915838429602</v>
      </c>
      <c r="D2846" s="137">
        <v>9.2125905720320898</v>
      </c>
      <c r="E2846" s="137">
        <v>10.773035695802299</v>
      </c>
      <c r="F2846" s="137">
        <v>24.2123977573753</v>
      </c>
      <c r="G2846" s="137">
        <v>17.3562793036599</v>
      </c>
      <c r="H2846" s="137">
        <v>9.0429385171808594</v>
      </c>
      <c r="I2846" s="137">
        <v>23.285269381078599</v>
      </c>
      <c r="J2846" s="137">
        <v>26.239945593031099</v>
      </c>
      <c r="K2846" s="137">
        <v>16.8242973756374</v>
      </c>
      <c r="L2846" s="137">
        <v>29.278659750422101</v>
      </c>
      <c r="M2846" s="137">
        <v>71.216082771875506</v>
      </c>
      <c r="N2846" s="137">
        <v>9.26300146435511</v>
      </c>
      <c r="O2846" s="137">
        <v>10.992893567145201</v>
      </c>
      <c r="P2846" s="137">
        <v>23.959352896324699</v>
      </c>
      <c r="Q2846" s="137">
        <v>17.3562793036599</v>
      </c>
      <c r="R2846" s="137">
        <v>9.7059105492322395</v>
      </c>
      <c r="S2846" s="137">
        <v>23.9201360044853</v>
      </c>
      <c r="T2846" s="137">
        <v>26.239945593031099</v>
      </c>
      <c r="U2846" s="137">
        <v>15.885994191248599</v>
      </c>
      <c r="V2846" s="1">
        <v>11381094</v>
      </c>
      <c r="W2846" s="1">
        <v>2021994</v>
      </c>
      <c r="X2846" s="1">
        <v>2005839</v>
      </c>
      <c r="Y2846" s="1">
        <v>15411902</v>
      </c>
      <c r="Z2846" s="1">
        <v>1947201</v>
      </c>
      <c r="AA2846" s="1">
        <v>0</v>
      </c>
      <c r="AB2846" s="1">
        <v>15027979</v>
      </c>
      <c r="AC2846" s="1">
        <v>11359968</v>
      </c>
      <c r="AD2846" s="1">
        <v>1678086</v>
      </c>
      <c r="AE2846" s="1">
        <v>2266435</v>
      </c>
      <c r="AH2846" s="136">
        <f t="shared" si="44"/>
        <v>40735</v>
      </c>
      <c r="AI2846" s="177">
        <f>HLOOKUP(附加题模型!$E$2,历史数据!$B$3:$K$5000,ROW(A2844),)</f>
        <v>16.8242973756374</v>
      </c>
      <c r="AJ2846" s="177">
        <f>HLOOKUP(附加题模型!$E$2,历史数据!$L$3:$U$5000,ROW(A2844),)</f>
        <v>15.885994191248599</v>
      </c>
    </row>
    <row r="2847" spans="1:36" x14ac:dyDescent="0.2">
      <c r="A2847" s="148">
        <v>40736</v>
      </c>
      <c r="B2847" s="137">
        <v>29.309253961237498</v>
      </c>
      <c r="C2847" s="137">
        <v>70.302079570525194</v>
      </c>
      <c r="D2847" s="137">
        <v>9.2251932951128399</v>
      </c>
      <c r="E2847" s="137">
        <v>10.882964631473699</v>
      </c>
      <c r="F2847" s="137">
        <v>23.653035432947501</v>
      </c>
      <c r="G2847" s="137">
        <v>17.3562793036599</v>
      </c>
      <c r="H2847" s="137">
        <v>9.6130944647450498</v>
      </c>
      <c r="I2847" s="137">
        <v>23.6334220455274</v>
      </c>
      <c r="J2847" s="137">
        <v>26.127231050105699</v>
      </c>
      <c r="K2847" s="137">
        <v>15.7035463498397</v>
      </c>
      <c r="L2847" s="137">
        <v>29.6151960693924</v>
      </c>
      <c r="M2847" s="137">
        <v>68.321739300933004</v>
      </c>
      <c r="N2847" s="137">
        <v>9.1747824027898197</v>
      </c>
      <c r="O2847" s="137">
        <v>10.597149398728</v>
      </c>
      <c r="P2847" s="137">
        <v>23.346717969570399</v>
      </c>
      <c r="Q2847" s="137">
        <v>17.3562793036599</v>
      </c>
      <c r="R2847" s="137">
        <v>9.4539811770527198</v>
      </c>
      <c r="S2847" s="137">
        <v>23.612942477030401</v>
      </c>
      <c r="T2847" s="137">
        <v>26.262488501616101</v>
      </c>
      <c r="U2847" s="137">
        <v>15.8599302139045</v>
      </c>
      <c r="V2847" s="1">
        <v>6987361</v>
      </c>
      <c r="W2847" s="1">
        <v>4880499</v>
      </c>
      <c r="X2847" s="1">
        <v>2583123</v>
      </c>
      <c r="Y2847" s="1">
        <v>13300276</v>
      </c>
      <c r="Z2847" s="1">
        <v>1842226</v>
      </c>
      <c r="AA2847" s="1">
        <v>0</v>
      </c>
      <c r="AB2847" s="1">
        <v>16598260</v>
      </c>
      <c r="AC2847" s="1">
        <v>7305602</v>
      </c>
      <c r="AD2847" s="1">
        <v>2792377</v>
      </c>
      <c r="AE2847" s="1">
        <v>1392564</v>
      </c>
      <c r="AH2847" s="136">
        <f t="shared" si="44"/>
        <v>40736</v>
      </c>
      <c r="AI2847" s="177">
        <f>HLOOKUP(附加题模型!$E$2,历史数据!$B$3:$K$5000,ROW(A2845),)</f>
        <v>15.7035463498397</v>
      </c>
      <c r="AJ2847" s="177">
        <f>HLOOKUP(附加题模型!$E$2,历史数据!$L$3:$U$5000,ROW(A2845),)</f>
        <v>15.8599302139045</v>
      </c>
    </row>
    <row r="2848" spans="1:36" x14ac:dyDescent="0.2">
      <c r="A2848" s="148">
        <v>40737</v>
      </c>
      <c r="B2848" s="137">
        <v>29.217471328791099</v>
      </c>
      <c r="C2848" s="137">
        <v>67.788570766812001</v>
      </c>
      <c r="D2848" s="137">
        <v>9.3008096335973693</v>
      </c>
      <c r="E2848" s="137">
        <v>10.6191351858622</v>
      </c>
      <c r="F2848" s="137">
        <v>23.666353583529101</v>
      </c>
      <c r="G2848" s="137">
        <v>17.3562793036599</v>
      </c>
      <c r="H2848" s="137">
        <v>9.3213867706424391</v>
      </c>
      <c r="I2848" s="137">
        <v>23.551503771539402</v>
      </c>
      <c r="J2848" s="137">
        <v>26.262488501616101</v>
      </c>
      <c r="K2848" s="137">
        <v>15.755674304528</v>
      </c>
      <c r="L2848" s="137">
        <v>30.9307471344584</v>
      </c>
      <c r="M2848" s="137">
        <v>69.845077969850095</v>
      </c>
      <c r="N2848" s="137">
        <v>9.2503987412743491</v>
      </c>
      <c r="O2848" s="137">
        <v>11.0698438221152</v>
      </c>
      <c r="P2848" s="137">
        <v>23.932716595161398</v>
      </c>
      <c r="Q2848" s="137">
        <v>17.3562793036599</v>
      </c>
      <c r="R2848" s="137">
        <v>9.4407217364116907</v>
      </c>
      <c r="S2848" s="137">
        <v>24.329727374425101</v>
      </c>
      <c r="T2848" s="137">
        <v>26.6908037647326</v>
      </c>
      <c r="U2848" s="137">
        <v>16.042378055313399</v>
      </c>
      <c r="V2848" s="1">
        <v>12568324</v>
      </c>
      <c r="W2848" s="1">
        <v>2630936</v>
      </c>
      <c r="X2848" s="1">
        <v>1809624</v>
      </c>
      <c r="Y2848" s="1">
        <v>13290631</v>
      </c>
      <c r="Z2848" s="1">
        <v>903521</v>
      </c>
      <c r="AA2848" s="1">
        <v>0</v>
      </c>
      <c r="AB2848" s="1">
        <v>7944602</v>
      </c>
      <c r="AC2848" s="1">
        <v>11837798</v>
      </c>
      <c r="AD2848" s="1">
        <v>1995740</v>
      </c>
      <c r="AE2848" s="1">
        <v>986925</v>
      </c>
      <c r="AH2848" s="136">
        <f t="shared" si="44"/>
        <v>40737</v>
      </c>
      <c r="AI2848" s="177">
        <f>HLOOKUP(附加题模型!$E$2,历史数据!$B$3:$K$5000,ROW(A2846),)</f>
        <v>15.755674304528</v>
      </c>
      <c r="AJ2848" s="177">
        <f>HLOOKUP(附加题模型!$E$2,历史数据!$L$3:$U$5000,ROW(A2846),)</f>
        <v>16.042378055313399</v>
      </c>
    </row>
    <row r="2849" spans="1:36" x14ac:dyDescent="0.2">
      <c r="A2849" s="148">
        <v>40738</v>
      </c>
      <c r="B2849" s="137">
        <v>30.9307471344584</v>
      </c>
      <c r="C2849" s="137">
        <v>70.225912637079404</v>
      </c>
      <c r="D2849" s="137">
        <v>9.1999878489513307</v>
      </c>
      <c r="E2849" s="137">
        <v>11.0698438221152</v>
      </c>
      <c r="F2849" s="137">
        <v>24.1324888538857</v>
      </c>
      <c r="G2849" s="137">
        <v>17.3562793036599</v>
      </c>
      <c r="H2849" s="137">
        <v>9.4142028551296306</v>
      </c>
      <c r="I2849" s="137">
        <v>24.268288668934101</v>
      </c>
      <c r="J2849" s="137">
        <v>26.6908037647326</v>
      </c>
      <c r="K2849" s="137">
        <v>16.0684420326576</v>
      </c>
      <c r="L2849" s="137">
        <v>31.573225561583701</v>
      </c>
      <c r="M2849" s="137">
        <v>71.5969174391048</v>
      </c>
      <c r="N2849" s="137">
        <v>9.2377960181936007</v>
      </c>
      <c r="O2849" s="137">
        <v>11.1248082899509</v>
      </c>
      <c r="P2849" s="137">
        <v>24.2123977573753</v>
      </c>
      <c r="Q2849" s="137">
        <v>17.3562793036599</v>
      </c>
      <c r="R2849" s="137">
        <v>9.4407217364116907</v>
      </c>
      <c r="S2849" s="137">
        <v>24.411645648413099</v>
      </c>
      <c r="T2849" s="137">
        <v>27.006404484923699</v>
      </c>
      <c r="U2849" s="137">
        <v>16.628817545556402</v>
      </c>
      <c r="V2849" s="1">
        <v>6625787</v>
      </c>
      <c r="W2849" s="1">
        <v>2603125</v>
      </c>
      <c r="X2849" s="1">
        <v>1412799</v>
      </c>
      <c r="Y2849" s="1">
        <v>10184323</v>
      </c>
      <c r="Z2849" s="1">
        <v>1417580</v>
      </c>
      <c r="AA2849" s="1">
        <v>0</v>
      </c>
      <c r="AB2849" s="1">
        <v>5598594</v>
      </c>
      <c r="AC2849" s="1">
        <v>9259165</v>
      </c>
      <c r="AD2849" s="1">
        <v>2705458</v>
      </c>
      <c r="AE2849" s="1">
        <v>2219864</v>
      </c>
      <c r="AH2849" s="136">
        <f t="shared" si="44"/>
        <v>40738</v>
      </c>
      <c r="AI2849" s="177">
        <f>HLOOKUP(附加题模型!$E$2,历史数据!$B$3:$K$5000,ROW(A2847),)</f>
        <v>16.0684420326576</v>
      </c>
      <c r="AJ2849" s="177">
        <f>HLOOKUP(附加题模型!$E$2,历史数据!$L$3:$U$5000,ROW(A2847),)</f>
        <v>16.628817545556402</v>
      </c>
    </row>
    <row r="2850" spans="1:36" x14ac:dyDescent="0.2">
      <c r="A2850" s="148">
        <v>40739</v>
      </c>
      <c r="B2850" s="137">
        <v>30.838964502012001</v>
      </c>
      <c r="C2850" s="137">
        <v>71.368416638767201</v>
      </c>
      <c r="D2850" s="137">
        <v>9.1999878489513307</v>
      </c>
      <c r="E2850" s="137">
        <v>11.0038864607123</v>
      </c>
      <c r="F2850" s="137">
        <v>24.2390340585386</v>
      </c>
      <c r="G2850" s="137">
        <v>17.3562793036599</v>
      </c>
      <c r="H2850" s="137">
        <v>9.4805000583347692</v>
      </c>
      <c r="I2850" s="137">
        <v>24.206849963443101</v>
      </c>
      <c r="J2850" s="137">
        <v>27.006404484923699</v>
      </c>
      <c r="K2850" s="137">
        <v>16.628817545556402</v>
      </c>
      <c r="L2850" s="137">
        <v>31.328471875059801</v>
      </c>
      <c r="M2850" s="137">
        <v>74.491260910047302</v>
      </c>
      <c r="N2850" s="137">
        <v>9.3134123566781302</v>
      </c>
      <c r="O2850" s="137">
        <v>10.904950418607999</v>
      </c>
      <c r="P2850" s="137">
        <v>25.317804255649399</v>
      </c>
      <c r="Q2850" s="137">
        <v>17.3562793036599</v>
      </c>
      <c r="R2850" s="137">
        <v>9.3479056519244992</v>
      </c>
      <c r="S2850" s="137">
        <v>24.186370394946199</v>
      </c>
      <c r="T2850" s="137">
        <v>26.871147033413202</v>
      </c>
      <c r="U2850" s="137">
        <v>16.394241749459201</v>
      </c>
      <c r="V2850" s="1">
        <v>10452822</v>
      </c>
      <c r="W2850" s="1">
        <v>4087655</v>
      </c>
      <c r="X2850" s="1">
        <v>1739131</v>
      </c>
      <c r="Y2850" s="1">
        <v>7508774</v>
      </c>
      <c r="Z2850" s="1">
        <v>3024708</v>
      </c>
      <c r="AA2850" s="1">
        <v>0</v>
      </c>
      <c r="AB2850" s="1">
        <v>5042953</v>
      </c>
      <c r="AC2850" s="1">
        <v>9744442</v>
      </c>
      <c r="AD2850" s="1">
        <v>1318217</v>
      </c>
      <c r="AE2850" s="1">
        <v>970701</v>
      </c>
      <c r="AH2850" s="136">
        <f t="shared" si="44"/>
        <v>40739</v>
      </c>
      <c r="AI2850" s="177">
        <f>HLOOKUP(附加题模型!$E$2,历史数据!$B$3:$K$5000,ROW(A2848),)</f>
        <v>16.628817545556402</v>
      </c>
      <c r="AJ2850" s="177">
        <f>HLOOKUP(附加题模型!$E$2,历史数据!$L$3:$U$5000,ROW(A2848),)</f>
        <v>16.394241749459201</v>
      </c>
    </row>
    <row r="2851" spans="1:36" x14ac:dyDescent="0.2">
      <c r="A2851" s="148">
        <v>40742</v>
      </c>
      <c r="B2851" s="137">
        <v>30.900152923642899</v>
      </c>
      <c r="C2851" s="137">
        <v>74.338927043155607</v>
      </c>
      <c r="D2851" s="137">
        <v>9.3134123566781302</v>
      </c>
      <c r="E2851" s="137">
        <v>10.9159433121752</v>
      </c>
      <c r="F2851" s="137">
        <v>25.304486105067699</v>
      </c>
      <c r="G2851" s="137">
        <v>17.3562793036599</v>
      </c>
      <c r="H2851" s="137">
        <v>9.3744245332065503</v>
      </c>
      <c r="I2851" s="137">
        <v>24.1044521209582</v>
      </c>
      <c r="J2851" s="137">
        <v>26.871147033413202</v>
      </c>
      <c r="K2851" s="137">
        <v>16.172697942034102</v>
      </c>
      <c r="L2851" s="137">
        <v>31.573225561583701</v>
      </c>
      <c r="M2851" s="137">
        <v>73.958092375926299</v>
      </c>
      <c r="N2851" s="137">
        <v>9.3134123566781302</v>
      </c>
      <c r="O2851" s="137">
        <v>10.5311920373251</v>
      </c>
      <c r="P2851" s="137">
        <v>25.903802881240399</v>
      </c>
      <c r="Q2851" s="137">
        <v>17.3562793036599</v>
      </c>
      <c r="R2851" s="137">
        <v>9.30812733000141</v>
      </c>
      <c r="S2851" s="137">
        <v>23.940615572982299</v>
      </c>
      <c r="T2851" s="137">
        <v>26.803518307657999</v>
      </c>
      <c r="U2851" s="137">
        <v>16.537593624852001</v>
      </c>
      <c r="V2851" s="1">
        <v>6531110</v>
      </c>
      <c r="W2851" s="1">
        <v>2886377</v>
      </c>
      <c r="X2851" s="1">
        <v>0</v>
      </c>
      <c r="Y2851" s="1">
        <v>10938789</v>
      </c>
      <c r="Z2851" s="1">
        <v>2533150</v>
      </c>
      <c r="AA2851" s="1">
        <v>0</v>
      </c>
      <c r="AB2851" s="1">
        <v>8119371</v>
      </c>
      <c r="AC2851" s="1">
        <v>6376137</v>
      </c>
      <c r="AD2851" s="1">
        <v>1178060</v>
      </c>
      <c r="AE2851" s="1">
        <v>842444</v>
      </c>
      <c r="AH2851" s="136">
        <f t="shared" si="44"/>
        <v>40742</v>
      </c>
      <c r="AI2851" s="177">
        <f>HLOOKUP(附加题模型!$E$2,历史数据!$B$3:$K$5000,ROW(A2849),)</f>
        <v>16.172697942034102</v>
      </c>
      <c r="AJ2851" s="177">
        <f>HLOOKUP(附加题模型!$E$2,历史数据!$L$3:$U$5000,ROW(A2849),)</f>
        <v>16.537593624852001</v>
      </c>
    </row>
    <row r="2852" spans="1:36" x14ac:dyDescent="0.2">
      <c r="A2852" s="148">
        <v>40743</v>
      </c>
      <c r="B2852" s="137">
        <v>31.8791676697385</v>
      </c>
      <c r="C2852" s="137">
        <v>73.729591575588699</v>
      </c>
      <c r="D2852" s="137">
        <v>9.3008096335973693</v>
      </c>
      <c r="E2852" s="137">
        <v>10.443248888787901</v>
      </c>
      <c r="F2852" s="137">
        <v>25.890484730658802</v>
      </c>
      <c r="G2852" s="137">
        <v>17.3562793036599</v>
      </c>
      <c r="H2852" s="137">
        <v>9.14901404230908</v>
      </c>
      <c r="I2852" s="137">
        <v>23.797258593503301</v>
      </c>
      <c r="J2852" s="137">
        <v>26.7358895819028</v>
      </c>
      <c r="K2852" s="137">
        <v>16.537593624852001</v>
      </c>
      <c r="L2852" s="137">
        <v>30.502428183041602</v>
      </c>
      <c r="M2852" s="137">
        <v>75.100596377614195</v>
      </c>
      <c r="N2852" s="137">
        <v>9.0865633412245295</v>
      </c>
      <c r="O2852" s="137">
        <v>10.3443128466836</v>
      </c>
      <c r="P2852" s="137">
        <v>25.8238939777507</v>
      </c>
      <c r="Q2852" s="137">
        <v>17.3562793036599</v>
      </c>
      <c r="R2852" s="137">
        <v>9.2683490080783297</v>
      </c>
      <c r="S2852" s="137">
        <v>24.411645648413099</v>
      </c>
      <c r="T2852" s="137">
        <v>26.826061216243101</v>
      </c>
      <c r="U2852" s="137">
        <v>17.0719051604067</v>
      </c>
      <c r="V2852" s="1">
        <v>7481501</v>
      </c>
      <c r="W2852" s="1">
        <v>3391079</v>
      </c>
      <c r="X2852" s="1">
        <v>1971104</v>
      </c>
      <c r="Y2852" s="1">
        <v>5913024</v>
      </c>
      <c r="Z2852" s="1">
        <v>1273854</v>
      </c>
      <c r="AA2852" s="1">
        <v>0</v>
      </c>
      <c r="AB2852" s="1">
        <v>3839644</v>
      </c>
      <c r="AC2852" s="1">
        <v>10855169</v>
      </c>
      <c r="AD2852" s="1">
        <v>1644060</v>
      </c>
      <c r="AE2852" s="1">
        <v>3379618</v>
      </c>
      <c r="AH2852" s="136">
        <f t="shared" si="44"/>
        <v>40743</v>
      </c>
      <c r="AI2852" s="177">
        <f>HLOOKUP(附加题模型!$E$2,历史数据!$B$3:$K$5000,ROW(A2850),)</f>
        <v>16.537593624852001</v>
      </c>
      <c r="AJ2852" s="177">
        <f>HLOOKUP(附加题模型!$E$2,历史数据!$L$3:$U$5000,ROW(A2850),)</f>
        <v>17.0719051604067</v>
      </c>
    </row>
    <row r="2853" spans="1:36" x14ac:dyDescent="0.2">
      <c r="A2853" s="148">
        <v>40744</v>
      </c>
      <c r="B2853" s="137">
        <v>30.747181869565502</v>
      </c>
      <c r="C2853" s="137">
        <v>74.872095577276596</v>
      </c>
      <c r="D2853" s="137">
        <v>9.1369742335475603</v>
      </c>
      <c r="E2853" s="137">
        <v>10.465234675922201</v>
      </c>
      <c r="F2853" s="137">
        <v>25.903802881240399</v>
      </c>
      <c r="G2853" s="137">
        <v>17.3562793036599</v>
      </c>
      <c r="H2853" s="137">
        <v>9.3213867706424391</v>
      </c>
      <c r="I2853" s="137">
        <v>24.3502069429221</v>
      </c>
      <c r="J2853" s="137">
        <v>26.916232850583398</v>
      </c>
      <c r="K2853" s="137">
        <v>16.9937132283743</v>
      </c>
      <c r="L2853" s="137">
        <v>31.3896602966907</v>
      </c>
      <c r="M2853" s="137">
        <v>76.547768113085397</v>
      </c>
      <c r="N2853" s="137">
        <v>9.1495769566283105</v>
      </c>
      <c r="O2853" s="137">
        <v>10.5092062501908</v>
      </c>
      <c r="P2853" s="137">
        <v>25.331122406231</v>
      </c>
      <c r="Q2853" s="137">
        <v>17.3562793036599</v>
      </c>
      <c r="R2853" s="137">
        <v>9.2418301267962697</v>
      </c>
      <c r="S2853" s="137">
        <v>24.391166079916101</v>
      </c>
      <c r="T2853" s="137">
        <v>26.4879175874669</v>
      </c>
      <c r="U2853" s="137">
        <v>17.8929204467468</v>
      </c>
      <c r="V2853" s="1">
        <v>5620950</v>
      </c>
      <c r="W2853" s="1">
        <v>3042930</v>
      </c>
      <c r="X2853" s="1">
        <v>1646161</v>
      </c>
      <c r="Y2853" s="1">
        <v>5051958</v>
      </c>
      <c r="Z2853" s="1">
        <v>1948013</v>
      </c>
      <c r="AA2853" s="1">
        <v>0</v>
      </c>
      <c r="AB2853" s="1">
        <v>2581106</v>
      </c>
      <c r="AC2853" s="1">
        <v>20220654</v>
      </c>
      <c r="AD2853" s="1">
        <v>1703575</v>
      </c>
      <c r="AE2853" s="1">
        <v>2188141</v>
      </c>
      <c r="AH2853" s="136">
        <f t="shared" si="44"/>
        <v>40744</v>
      </c>
      <c r="AI2853" s="177">
        <f>HLOOKUP(附加题模型!$E$2,历史数据!$B$3:$K$5000,ROW(A2851),)</f>
        <v>16.9937132283743</v>
      </c>
      <c r="AJ2853" s="177">
        <f>HLOOKUP(附加题模型!$E$2,历史数据!$L$3:$U$5000,ROW(A2851),)</f>
        <v>17.8929204467468</v>
      </c>
    </row>
    <row r="2854" spans="1:36" x14ac:dyDescent="0.2">
      <c r="A2854" s="148">
        <v>40745</v>
      </c>
      <c r="B2854" s="137">
        <v>31.573225561583701</v>
      </c>
      <c r="C2854" s="137">
        <v>75.709931845181003</v>
      </c>
      <c r="D2854" s="137">
        <v>9.0865633412245295</v>
      </c>
      <c r="E2854" s="137">
        <v>10.476227569489399</v>
      </c>
      <c r="F2854" s="137">
        <v>25.3444405568126</v>
      </c>
      <c r="G2854" s="137">
        <v>17.3562793036599</v>
      </c>
      <c r="H2854" s="137">
        <v>9.2153112455142203</v>
      </c>
      <c r="I2854" s="137">
        <v>23.961095141479301</v>
      </c>
      <c r="J2854" s="137">
        <v>26.510460496052001</v>
      </c>
      <c r="K2854" s="137">
        <v>17.801696526042399</v>
      </c>
      <c r="L2854" s="137">
        <v>30.502428183041602</v>
      </c>
      <c r="M2854" s="137">
        <v>74.034259309372203</v>
      </c>
      <c r="N2854" s="137">
        <v>9.1621796797090695</v>
      </c>
      <c r="O2854" s="137">
        <v>10.267362591713599</v>
      </c>
      <c r="P2854" s="137">
        <v>25.064759394598699</v>
      </c>
      <c r="Q2854" s="137">
        <v>17.3562793036599</v>
      </c>
      <c r="R2854" s="137">
        <v>9.0031601952577809</v>
      </c>
      <c r="S2854" s="137">
        <v>23.3467080865695</v>
      </c>
      <c r="T2854" s="137">
        <v>26.330117227371399</v>
      </c>
      <c r="U2854" s="137">
        <v>18.792127665119398</v>
      </c>
      <c r="V2854" s="1">
        <v>4204533</v>
      </c>
      <c r="W2854" s="1">
        <v>3632434</v>
      </c>
      <c r="X2854" s="1">
        <v>1289900</v>
      </c>
      <c r="Y2854" s="1">
        <v>4975316</v>
      </c>
      <c r="Z2854" s="1">
        <v>1087510</v>
      </c>
      <c r="AA2854" s="1">
        <v>0</v>
      </c>
      <c r="AB2854" s="1">
        <v>2685162</v>
      </c>
      <c r="AC2854" s="1">
        <v>11705472</v>
      </c>
      <c r="AD2854" s="1">
        <v>1941893</v>
      </c>
      <c r="AE2854" s="1">
        <v>2834121</v>
      </c>
      <c r="AH2854" s="136">
        <f t="shared" si="44"/>
        <v>40745</v>
      </c>
      <c r="AI2854" s="177">
        <f>HLOOKUP(附加题模型!$E$2,历史数据!$B$3:$K$5000,ROW(A2852),)</f>
        <v>17.801696526042399</v>
      </c>
      <c r="AJ2854" s="177">
        <f>HLOOKUP(附加题模型!$E$2,历史数据!$L$3:$U$5000,ROW(A2852),)</f>
        <v>18.792127665119398</v>
      </c>
    </row>
    <row r="2855" spans="1:36" x14ac:dyDescent="0.2">
      <c r="A2855" s="148">
        <v>40746</v>
      </c>
      <c r="B2855" s="137">
        <v>30.716587658750001</v>
      </c>
      <c r="C2855" s="137">
        <v>73.805758509034604</v>
      </c>
      <c r="D2855" s="137">
        <v>9.1369742335475603</v>
      </c>
      <c r="E2855" s="137">
        <v>10.333319953116501</v>
      </c>
      <c r="F2855" s="137">
        <v>24.8516689852928</v>
      </c>
      <c r="G2855" s="137">
        <v>17.3562793036599</v>
      </c>
      <c r="H2855" s="137">
        <v>9.0296790765398303</v>
      </c>
      <c r="I2855" s="137">
        <v>23.2238306755876</v>
      </c>
      <c r="J2855" s="137">
        <v>26.3752030445415</v>
      </c>
      <c r="K2855" s="137">
        <v>18.531487891678101</v>
      </c>
      <c r="L2855" s="137">
        <v>30.777776080380999</v>
      </c>
      <c r="M2855" s="137">
        <v>75.862265712072698</v>
      </c>
      <c r="N2855" s="137">
        <v>9.2882069105166192</v>
      </c>
      <c r="O2855" s="137">
        <v>10.267362591713599</v>
      </c>
      <c r="P2855" s="137">
        <v>24.891623437037701</v>
      </c>
      <c r="Q2855" s="137">
        <v>17.3562793036599</v>
      </c>
      <c r="R2855" s="137">
        <v>9.0694573984629105</v>
      </c>
      <c r="S2855" s="137">
        <v>23.4491059290545</v>
      </c>
      <c r="T2855" s="137">
        <v>26.3752030445415</v>
      </c>
      <c r="U2855" s="137">
        <v>18.713935733086998</v>
      </c>
      <c r="V2855" s="1">
        <v>4497420</v>
      </c>
      <c r="W2855" s="1">
        <v>2893965</v>
      </c>
      <c r="X2855" s="1">
        <v>2918840</v>
      </c>
      <c r="Y2855" s="1">
        <v>3912635</v>
      </c>
      <c r="Z2855" s="1">
        <v>637564</v>
      </c>
      <c r="AA2855" s="1">
        <v>0</v>
      </c>
      <c r="AB2855" s="1">
        <v>2118398</v>
      </c>
      <c r="AC2855" s="1">
        <v>4645871</v>
      </c>
      <c r="AD2855" s="1">
        <v>1246329</v>
      </c>
      <c r="AE2855" s="1">
        <v>1919841</v>
      </c>
      <c r="AH2855" s="136">
        <f t="shared" si="44"/>
        <v>40746</v>
      </c>
      <c r="AI2855" s="177">
        <f>HLOOKUP(附加题模型!$E$2,历史数据!$B$3:$K$5000,ROW(A2853),)</f>
        <v>18.531487891678101</v>
      </c>
      <c r="AJ2855" s="177">
        <f>HLOOKUP(附加题模型!$E$2,历史数据!$L$3:$U$5000,ROW(A2853),)</f>
        <v>18.713935733086998</v>
      </c>
    </row>
    <row r="2856" spans="1:36" x14ac:dyDescent="0.2">
      <c r="A2856" s="148">
        <v>40749</v>
      </c>
      <c r="B2856" s="137">
        <v>30.594210815488001</v>
      </c>
      <c r="C2856" s="137">
        <v>74.948262510722401</v>
      </c>
      <c r="D2856" s="137">
        <v>9.1369742335475603</v>
      </c>
      <c r="E2856" s="137">
        <v>10.2563696981465</v>
      </c>
      <c r="F2856" s="137">
        <v>24.8649871358745</v>
      </c>
      <c r="G2856" s="137">
        <v>17.3562793036599</v>
      </c>
      <c r="H2856" s="137">
        <v>9.0296790765398303</v>
      </c>
      <c r="I2856" s="137">
        <v>23.3467080865695</v>
      </c>
      <c r="J2856" s="137">
        <v>26.3752030445415</v>
      </c>
      <c r="K2856" s="137">
        <v>18.231752152220601</v>
      </c>
      <c r="L2856" s="137">
        <v>29.339848172052999</v>
      </c>
      <c r="M2856" s="137">
        <v>72.053919039779899</v>
      </c>
      <c r="N2856" s="137">
        <v>9.0865633412245295</v>
      </c>
      <c r="O2856" s="137">
        <v>9.86062552972923</v>
      </c>
      <c r="P2856" s="137">
        <v>23.6263991317843</v>
      </c>
      <c r="Q2856" s="137">
        <v>17.3562793036599</v>
      </c>
      <c r="R2856" s="137">
        <v>8.6186364166679805</v>
      </c>
      <c r="S2856" s="137">
        <v>21.7493017438042</v>
      </c>
      <c r="T2856" s="137">
        <v>25.180428889532401</v>
      </c>
      <c r="U2856" s="137">
        <v>18.779095676447302</v>
      </c>
      <c r="V2856" s="1">
        <v>6349301</v>
      </c>
      <c r="W2856" s="1">
        <v>4506628</v>
      </c>
      <c r="X2856" s="1">
        <v>2641637</v>
      </c>
      <c r="Y2856" s="1">
        <v>6877932</v>
      </c>
      <c r="Z2856" s="1">
        <v>1675384</v>
      </c>
      <c r="AA2856" s="1">
        <v>0</v>
      </c>
      <c r="AB2856" s="1">
        <v>3386574</v>
      </c>
      <c r="AC2856" s="1">
        <v>9196491</v>
      </c>
      <c r="AD2856" s="1">
        <v>1369823</v>
      </c>
      <c r="AE2856" s="1">
        <v>1858471</v>
      </c>
      <c r="AH2856" s="136">
        <f t="shared" si="44"/>
        <v>40749</v>
      </c>
      <c r="AI2856" s="177">
        <f>HLOOKUP(附加题模型!$E$2,历史数据!$B$3:$K$5000,ROW(A2854),)</f>
        <v>18.231752152220601</v>
      </c>
      <c r="AJ2856" s="177">
        <f>HLOOKUP(附加题模型!$E$2,历史数据!$L$3:$U$5000,ROW(A2854),)</f>
        <v>18.779095676447302</v>
      </c>
    </row>
    <row r="2857" spans="1:36" x14ac:dyDescent="0.2">
      <c r="A2857" s="148">
        <v>40750</v>
      </c>
      <c r="B2857" s="137">
        <v>29.706978701838899</v>
      </c>
      <c r="C2857" s="137">
        <v>71.444583572213105</v>
      </c>
      <c r="D2857" s="137">
        <v>8.9479333873362297</v>
      </c>
      <c r="E2857" s="137">
        <v>9.9265828911320995</v>
      </c>
      <c r="F2857" s="137">
        <v>23.6263991317843</v>
      </c>
      <c r="G2857" s="137">
        <v>17.3562793036599</v>
      </c>
      <c r="H2857" s="137">
        <v>8.5390797728218093</v>
      </c>
      <c r="I2857" s="137">
        <v>21.605944764325301</v>
      </c>
      <c r="J2857" s="137">
        <v>25.270600523872702</v>
      </c>
      <c r="K2857" s="137">
        <v>18.779095676447302</v>
      </c>
      <c r="L2857" s="137">
        <v>30.257674496517701</v>
      </c>
      <c r="M2857" s="137">
        <v>73.196423041467796</v>
      </c>
      <c r="N2857" s="137">
        <v>9.0613578950630291</v>
      </c>
      <c r="O2857" s="137">
        <v>9.9485686782663905</v>
      </c>
      <c r="P2857" s="137">
        <v>23.01376420503</v>
      </c>
      <c r="Q2857" s="137">
        <v>17.3562793036599</v>
      </c>
      <c r="R2857" s="137">
        <v>8.5390797728218093</v>
      </c>
      <c r="S2857" s="137">
        <v>21.585465195828299</v>
      </c>
      <c r="T2857" s="137">
        <v>25.518572518308599</v>
      </c>
      <c r="U2857" s="137">
        <v>19.4306951100506</v>
      </c>
      <c r="V2857" s="1">
        <v>3671269</v>
      </c>
      <c r="W2857" s="1">
        <v>3248135</v>
      </c>
      <c r="X2857" s="1">
        <v>1761361</v>
      </c>
      <c r="Y2857" s="1">
        <v>3055887</v>
      </c>
      <c r="Z2857" s="1">
        <v>2517725</v>
      </c>
      <c r="AA2857" s="1">
        <v>0</v>
      </c>
      <c r="AB2857" s="1">
        <v>2491697</v>
      </c>
      <c r="AC2857" s="1">
        <v>4184119</v>
      </c>
      <c r="AD2857" s="1">
        <v>1097552</v>
      </c>
      <c r="AE2857" s="1">
        <v>1944676</v>
      </c>
      <c r="AH2857" s="136">
        <f t="shared" si="44"/>
        <v>40750</v>
      </c>
      <c r="AI2857" s="177">
        <f>HLOOKUP(附加题模型!$E$2,历史数据!$B$3:$K$5000,ROW(A2855),)</f>
        <v>18.779095676447302</v>
      </c>
      <c r="AJ2857" s="177">
        <f>HLOOKUP(附加题模型!$E$2,历史数据!$L$3:$U$5000,ROW(A2855),)</f>
        <v>19.4306951100506</v>
      </c>
    </row>
    <row r="2858" spans="1:36" x14ac:dyDescent="0.2">
      <c r="A2858" s="148">
        <v>40751</v>
      </c>
      <c r="B2858" s="137">
        <v>30.227080285702201</v>
      </c>
      <c r="C2858" s="137">
        <v>72.510920640454998</v>
      </c>
      <c r="D2858" s="137">
        <v>9.0361524489015093</v>
      </c>
      <c r="E2858" s="137">
        <v>9.9155899975649593</v>
      </c>
      <c r="F2858" s="137">
        <v>23.01376420503</v>
      </c>
      <c r="G2858" s="137">
        <v>17.3562793036599</v>
      </c>
      <c r="H2858" s="137">
        <v>8.5390797728218093</v>
      </c>
      <c r="I2858" s="137">
        <v>21.5649856273313</v>
      </c>
      <c r="J2858" s="137">
        <v>25.405857975383199</v>
      </c>
      <c r="K2858" s="137">
        <v>19.547983008099202</v>
      </c>
      <c r="L2858" s="137">
        <v>31.3896602966907</v>
      </c>
      <c r="M2858" s="137">
        <v>72.891755307684306</v>
      </c>
      <c r="N2858" s="137">
        <v>9.1621796797090695</v>
      </c>
      <c r="O2858" s="137">
        <v>10.1354478689079</v>
      </c>
      <c r="P2858" s="137">
        <v>22.933855301540301</v>
      </c>
      <c r="Q2858" s="137">
        <v>17.3562793036599</v>
      </c>
      <c r="R2858" s="137">
        <v>8.6849336198731102</v>
      </c>
      <c r="S2858" s="137">
        <v>22.0974544082531</v>
      </c>
      <c r="T2858" s="137">
        <v>25.473486701138398</v>
      </c>
      <c r="U2858" s="137">
        <v>19.4437270987227</v>
      </c>
      <c r="V2858" s="1">
        <v>5939392</v>
      </c>
      <c r="W2858" s="1">
        <v>2076399</v>
      </c>
      <c r="X2858" s="1">
        <v>2093960</v>
      </c>
      <c r="Y2858" s="1">
        <v>4315351</v>
      </c>
      <c r="Z2858" s="1">
        <v>1145620</v>
      </c>
      <c r="AA2858" s="1">
        <v>0</v>
      </c>
      <c r="AB2858" s="1">
        <v>2323117</v>
      </c>
      <c r="AC2858" s="1">
        <v>5035671</v>
      </c>
      <c r="AD2858" s="1">
        <v>1473941</v>
      </c>
      <c r="AE2858" s="1">
        <v>1915918</v>
      </c>
      <c r="AH2858" s="136">
        <f t="shared" si="44"/>
        <v>40751</v>
      </c>
      <c r="AI2858" s="177">
        <f>HLOOKUP(附加题模型!$E$2,历史数据!$B$3:$K$5000,ROW(A2856),)</f>
        <v>19.547983008099202</v>
      </c>
      <c r="AJ2858" s="177">
        <f>HLOOKUP(附加题模型!$E$2,历史数据!$L$3:$U$5000,ROW(A2856),)</f>
        <v>19.4437270987227</v>
      </c>
    </row>
    <row r="2859" spans="1:36" x14ac:dyDescent="0.2">
      <c r="A2859" s="148">
        <v>40752</v>
      </c>
      <c r="B2859" s="137">
        <v>31.328471875059801</v>
      </c>
      <c r="C2859" s="137">
        <v>72.739421440792597</v>
      </c>
      <c r="D2859" s="137">
        <v>9.0739606181437793</v>
      </c>
      <c r="E2859" s="137">
        <v>10.058497613937799</v>
      </c>
      <c r="F2859" s="137">
        <v>22.973809753285199</v>
      </c>
      <c r="G2859" s="137">
        <v>17.3562793036599</v>
      </c>
      <c r="H2859" s="137">
        <v>8.5788580947448896</v>
      </c>
      <c r="I2859" s="137">
        <v>21.892658723283201</v>
      </c>
      <c r="J2859" s="137">
        <v>25.202971798117499</v>
      </c>
      <c r="K2859" s="137">
        <v>19.3525031780182</v>
      </c>
      <c r="L2859" s="137">
        <v>31.359066085875199</v>
      </c>
      <c r="M2859" s="137">
        <v>74.795928643830706</v>
      </c>
      <c r="N2859" s="137">
        <v>9.1621796797090695</v>
      </c>
      <c r="O2859" s="137">
        <v>10.0475047203707</v>
      </c>
      <c r="P2859" s="137">
        <v>22.427765579439001</v>
      </c>
      <c r="Q2859" s="137">
        <v>17.3562793036599</v>
      </c>
      <c r="R2859" s="137">
        <v>8.5125608915397493</v>
      </c>
      <c r="S2859" s="137">
        <v>22.179372682241102</v>
      </c>
      <c r="T2859" s="137">
        <v>24.9324568950965</v>
      </c>
      <c r="U2859" s="137">
        <v>20.316870339751102</v>
      </c>
      <c r="V2859" s="1">
        <v>4338686</v>
      </c>
      <c r="W2859" s="1">
        <v>2538125</v>
      </c>
      <c r="X2859" s="1">
        <v>1040523</v>
      </c>
      <c r="Y2859" s="1">
        <v>3643363</v>
      </c>
      <c r="Z2859" s="1">
        <v>1145553</v>
      </c>
      <c r="AA2859" s="1">
        <v>0</v>
      </c>
      <c r="AB2859" s="1">
        <v>2620202</v>
      </c>
      <c r="AC2859" s="1">
        <v>3702032</v>
      </c>
      <c r="AD2859" s="1">
        <v>1188295</v>
      </c>
      <c r="AE2859" s="1">
        <v>1970827</v>
      </c>
      <c r="AH2859" s="136">
        <f t="shared" si="44"/>
        <v>40752</v>
      </c>
      <c r="AI2859" s="177">
        <f>HLOOKUP(附加题模型!$E$2,历史数据!$B$3:$K$5000,ROW(A2857),)</f>
        <v>19.3525031780182</v>
      </c>
      <c r="AJ2859" s="177">
        <f>HLOOKUP(附加题模型!$E$2,历史数据!$L$3:$U$5000,ROW(A2857),)</f>
        <v>20.316870339751102</v>
      </c>
    </row>
    <row r="2860" spans="1:36" x14ac:dyDescent="0.2">
      <c r="A2860" s="148">
        <v>40753</v>
      </c>
      <c r="B2860" s="137">
        <v>31.359066085875199</v>
      </c>
      <c r="C2860" s="137">
        <v>75.252930244505905</v>
      </c>
      <c r="D2860" s="137">
        <v>9.1747824027898197</v>
      </c>
      <c r="E2860" s="137">
        <v>10.014526039669301</v>
      </c>
      <c r="F2860" s="137">
        <v>22.361174826530899</v>
      </c>
      <c r="G2860" s="137">
        <v>17.3562793036599</v>
      </c>
      <c r="H2860" s="137">
        <v>8.5125608915397493</v>
      </c>
      <c r="I2860" s="137">
        <v>22.117933976750098</v>
      </c>
      <c r="J2860" s="137">
        <v>24.9324568950965</v>
      </c>
      <c r="K2860" s="137">
        <v>20.329902328423199</v>
      </c>
      <c r="L2860" s="137">
        <v>31.1449066101668</v>
      </c>
      <c r="M2860" s="137">
        <v>74.338927043155607</v>
      </c>
      <c r="N2860" s="137">
        <v>9.4268368644049296</v>
      </c>
      <c r="O2860" s="137">
        <v>10.0255189332364</v>
      </c>
      <c r="P2860" s="137">
        <v>22.481038181765399</v>
      </c>
      <c r="Q2860" s="137">
        <v>17.3562793036599</v>
      </c>
      <c r="R2860" s="137">
        <v>8.6716741792320793</v>
      </c>
      <c r="S2860" s="137">
        <v>22.056495271259099</v>
      </c>
      <c r="T2860" s="137">
        <v>24.9324568950965</v>
      </c>
      <c r="U2860" s="137">
        <v>20.069262554981901</v>
      </c>
      <c r="V2860" s="1">
        <v>5310143</v>
      </c>
      <c r="W2860" s="1">
        <v>2509731</v>
      </c>
      <c r="X2860" s="1">
        <v>8003106</v>
      </c>
      <c r="Y2860" s="1">
        <v>3142784</v>
      </c>
      <c r="Z2860" s="1">
        <v>769585</v>
      </c>
      <c r="AA2860" s="1">
        <v>0</v>
      </c>
      <c r="AB2860" s="1">
        <v>3347032</v>
      </c>
      <c r="AC2860" s="1">
        <v>3479443</v>
      </c>
      <c r="AD2860" s="1">
        <v>0</v>
      </c>
      <c r="AE2860" s="1">
        <v>1872270</v>
      </c>
      <c r="AH2860" s="136">
        <f t="shared" si="44"/>
        <v>40753</v>
      </c>
      <c r="AI2860" s="177">
        <f>HLOOKUP(附加题模型!$E$2,历史数据!$B$3:$K$5000,ROW(A2858),)</f>
        <v>20.329902328423199</v>
      </c>
      <c r="AJ2860" s="177">
        <f>HLOOKUP(附加题模型!$E$2,历史数据!$L$3:$U$5000,ROW(A2858),)</f>
        <v>20.069262554981901</v>
      </c>
    </row>
    <row r="2861" spans="1:36" x14ac:dyDescent="0.2">
      <c r="A2861" s="148">
        <v>40756</v>
      </c>
      <c r="B2861" s="137">
        <v>31.665008194030101</v>
      </c>
      <c r="C2861" s="137">
        <v>74.262760109709703</v>
      </c>
      <c r="D2861" s="137">
        <v>9.4772477567279498</v>
      </c>
      <c r="E2861" s="137">
        <v>10.0914762946393</v>
      </c>
      <c r="F2861" s="137">
        <v>22.574265235836702</v>
      </c>
      <c r="G2861" s="137">
        <v>17.3562793036599</v>
      </c>
      <c r="H2861" s="137">
        <v>8.6716741792320793</v>
      </c>
      <c r="I2861" s="137">
        <v>22.056495271259099</v>
      </c>
      <c r="J2861" s="137">
        <v>25.022628529436801</v>
      </c>
      <c r="K2861" s="137">
        <v>20.1995824417025</v>
      </c>
      <c r="L2861" s="137">
        <v>32.093327145446999</v>
      </c>
      <c r="M2861" s="137">
        <v>73.881925442480494</v>
      </c>
      <c r="N2861" s="137">
        <v>9.3764259720819094</v>
      </c>
      <c r="O2861" s="137">
        <v>10.300341272415</v>
      </c>
      <c r="P2861" s="137">
        <v>22.973809753285199</v>
      </c>
      <c r="Q2861" s="137">
        <v>17.3562793036599</v>
      </c>
      <c r="R2861" s="137">
        <v>8.7644902637192796</v>
      </c>
      <c r="S2861" s="137">
        <v>23.326228518072501</v>
      </c>
      <c r="T2861" s="137">
        <v>24.819742352171101</v>
      </c>
      <c r="U2861" s="137">
        <v>19.847718747556801</v>
      </c>
      <c r="V2861" s="1">
        <v>6060516</v>
      </c>
      <c r="W2861" s="1">
        <v>2024947</v>
      </c>
      <c r="X2861" s="1">
        <v>2113403</v>
      </c>
      <c r="Y2861" s="1">
        <v>5495477</v>
      </c>
      <c r="Z2861" s="1">
        <v>810438</v>
      </c>
      <c r="AA2861" s="1">
        <v>0</v>
      </c>
      <c r="AB2861" s="1">
        <v>1507608</v>
      </c>
      <c r="AC2861" s="1">
        <v>11994798</v>
      </c>
      <c r="AD2861" s="1">
        <v>861746</v>
      </c>
      <c r="AE2861" s="1">
        <v>889620</v>
      </c>
      <c r="AH2861" s="136">
        <f t="shared" si="44"/>
        <v>40756</v>
      </c>
      <c r="AI2861" s="177">
        <f>HLOOKUP(附加题模型!$E$2,历史数据!$B$3:$K$5000,ROW(A2859),)</f>
        <v>20.1995824417025</v>
      </c>
      <c r="AJ2861" s="177">
        <f>HLOOKUP(附加题模型!$E$2,历史数据!$L$3:$U$5000,ROW(A2859),)</f>
        <v>19.847718747556801</v>
      </c>
    </row>
    <row r="2862" spans="1:36" x14ac:dyDescent="0.2">
      <c r="A2862" s="148">
        <v>40757</v>
      </c>
      <c r="B2862" s="137">
        <v>32.154515567077901</v>
      </c>
      <c r="C2862" s="137">
        <v>73.729591575588699</v>
      </c>
      <c r="D2862" s="137">
        <v>9.3512205259203895</v>
      </c>
      <c r="E2862" s="137">
        <v>10.223391017445</v>
      </c>
      <c r="F2862" s="137">
        <v>22.6408559887448</v>
      </c>
      <c r="G2862" s="137">
        <v>17.3562793036599</v>
      </c>
      <c r="H2862" s="137">
        <v>8.7512308230782505</v>
      </c>
      <c r="I2862" s="137">
        <v>23.305748949575499</v>
      </c>
      <c r="J2862" s="137">
        <v>24.7295707178308</v>
      </c>
      <c r="K2862" s="137">
        <v>19.808622781540599</v>
      </c>
      <c r="L2862" s="137">
        <v>32.185109777893402</v>
      </c>
      <c r="M2862" s="137">
        <v>72.206252906671594</v>
      </c>
      <c r="N2862" s="137">
        <v>8.9605361104169798</v>
      </c>
      <c r="O2862" s="137">
        <v>10.1574336560421</v>
      </c>
      <c r="P2862" s="137">
        <v>22.8805826992139</v>
      </c>
      <c r="Q2862" s="137">
        <v>17.3562793036599</v>
      </c>
      <c r="R2862" s="137">
        <v>8.5655986541038605</v>
      </c>
      <c r="S2862" s="137">
        <v>23.0395145591147</v>
      </c>
      <c r="T2862" s="137">
        <v>24.616856174905401</v>
      </c>
      <c r="U2862" s="137">
        <v>19.704366872164002</v>
      </c>
      <c r="V2862" s="1">
        <v>3940801</v>
      </c>
      <c r="W2862" s="1">
        <v>2332733</v>
      </c>
      <c r="X2862" s="1">
        <v>3984059</v>
      </c>
      <c r="Y2862" s="1">
        <v>4899110</v>
      </c>
      <c r="Z2862" s="1">
        <v>818428</v>
      </c>
      <c r="AA2862" s="1">
        <v>0</v>
      </c>
      <c r="AB2862" s="1">
        <v>2013176</v>
      </c>
      <c r="AC2862" s="1">
        <v>10564816</v>
      </c>
      <c r="AD2862" s="1">
        <v>839277</v>
      </c>
      <c r="AE2862" s="1">
        <v>797776</v>
      </c>
      <c r="AH2862" s="136">
        <f t="shared" si="44"/>
        <v>40757</v>
      </c>
      <c r="AI2862" s="177">
        <f>HLOOKUP(附加题模型!$E$2,历史数据!$B$3:$K$5000,ROW(A2860),)</f>
        <v>19.808622781540599</v>
      </c>
      <c r="AJ2862" s="177">
        <f>HLOOKUP(附加题模型!$E$2,历史数据!$L$3:$U$5000,ROW(A2860),)</f>
        <v>19.704366872164002</v>
      </c>
    </row>
    <row r="2863" spans="1:36" x14ac:dyDescent="0.2">
      <c r="A2863" s="148">
        <v>40758</v>
      </c>
      <c r="B2863" s="137">
        <v>31.7567908264766</v>
      </c>
      <c r="C2863" s="137">
        <v>70.987581971537907</v>
      </c>
      <c r="D2863" s="137">
        <v>8.8849197719324504</v>
      </c>
      <c r="E2863" s="137">
        <v>10.102469188206401</v>
      </c>
      <c r="F2863" s="137">
        <v>22.7873556451426</v>
      </c>
      <c r="G2863" s="137">
        <v>17.3562793036599</v>
      </c>
      <c r="H2863" s="137">
        <v>8.5125608915397493</v>
      </c>
      <c r="I2863" s="137">
        <v>22.6299231891749</v>
      </c>
      <c r="J2863" s="137">
        <v>24.233626728959099</v>
      </c>
      <c r="K2863" s="137">
        <v>19.795590792868499</v>
      </c>
      <c r="L2863" s="137">
        <v>31.5120371399527</v>
      </c>
      <c r="M2863" s="137">
        <v>72.663254507346807</v>
      </c>
      <c r="N2863" s="137">
        <v>8.9227279411747205</v>
      </c>
      <c r="O2863" s="137">
        <v>10.0914762946393</v>
      </c>
      <c r="P2863" s="137">
        <v>23.053718656774901</v>
      </c>
      <c r="Q2863" s="137">
        <v>17.3562793036599</v>
      </c>
      <c r="R2863" s="137">
        <v>8.5655986541038605</v>
      </c>
      <c r="S2863" s="137">
        <v>22.363688798714001</v>
      </c>
      <c r="T2863" s="137">
        <v>24.549227449150202</v>
      </c>
      <c r="U2863" s="137">
        <v>18.779095676447302</v>
      </c>
      <c r="V2863" s="1">
        <v>4208448</v>
      </c>
      <c r="W2863" s="1">
        <v>1563451</v>
      </c>
      <c r="X2863" s="1">
        <v>1361713</v>
      </c>
      <c r="Y2863" s="1">
        <v>3424589</v>
      </c>
      <c r="Z2863" s="1">
        <v>896868</v>
      </c>
      <c r="AA2863" s="1">
        <v>0</v>
      </c>
      <c r="AB2863" s="1">
        <v>1129015</v>
      </c>
      <c r="AC2863" s="1">
        <v>4518233</v>
      </c>
      <c r="AD2863" s="1">
        <v>852819</v>
      </c>
      <c r="AE2863" s="1">
        <v>1919474</v>
      </c>
      <c r="AH2863" s="136">
        <f t="shared" si="44"/>
        <v>40758</v>
      </c>
      <c r="AI2863" s="177">
        <f>HLOOKUP(附加题模型!$E$2,历史数据!$B$3:$K$5000,ROW(A2861),)</f>
        <v>19.795590792868499</v>
      </c>
      <c r="AJ2863" s="177">
        <f>HLOOKUP(附加题模型!$E$2,历史数据!$L$3:$U$5000,ROW(A2861),)</f>
        <v>18.779095676447302</v>
      </c>
    </row>
    <row r="2864" spans="1:36" x14ac:dyDescent="0.2">
      <c r="A2864" s="148">
        <v>40759</v>
      </c>
      <c r="B2864" s="137">
        <v>31.817979248107601</v>
      </c>
      <c r="C2864" s="137">
        <v>72.815588374238502</v>
      </c>
      <c r="D2864" s="137">
        <v>8.9983442796592499</v>
      </c>
      <c r="E2864" s="137">
        <v>10.036511826803601</v>
      </c>
      <c r="F2864" s="137">
        <v>23.186900162591002</v>
      </c>
      <c r="G2864" s="137">
        <v>17.3562793036599</v>
      </c>
      <c r="H2864" s="137">
        <v>8.6981930605141393</v>
      </c>
      <c r="I2864" s="137">
        <v>22.281770524725999</v>
      </c>
      <c r="J2864" s="137">
        <v>24.5717703577353</v>
      </c>
      <c r="K2864" s="137">
        <v>18.6618077783987</v>
      </c>
      <c r="L2864" s="137">
        <v>30.900152923642899</v>
      </c>
      <c r="M2864" s="137">
        <v>72.358586773563303</v>
      </c>
      <c r="N2864" s="137">
        <v>9.0235497258207609</v>
      </c>
      <c r="O2864" s="137">
        <v>10.311334165982201</v>
      </c>
      <c r="P2864" s="137">
        <v>23.027082355611601</v>
      </c>
      <c r="Q2864" s="137">
        <v>17.3562793036599</v>
      </c>
      <c r="R2864" s="137">
        <v>8.6451552979500299</v>
      </c>
      <c r="S2864" s="137">
        <v>22.240811387731998</v>
      </c>
      <c r="T2864" s="137">
        <v>24.752113626415898</v>
      </c>
      <c r="U2864" s="137">
        <v>17.853824480730601</v>
      </c>
      <c r="V2864" s="1">
        <v>5487095</v>
      </c>
      <c r="W2864" s="1">
        <v>1461207</v>
      </c>
      <c r="X2864" s="1">
        <v>1410445</v>
      </c>
      <c r="Y2864" s="1">
        <v>4556813</v>
      </c>
      <c r="Z2864" s="1">
        <v>515440</v>
      </c>
      <c r="AA2864" s="1">
        <v>0</v>
      </c>
      <c r="AB2864" s="1">
        <v>1493533</v>
      </c>
      <c r="AC2864" s="1">
        <v>2557932</v>
      </c>
      <c r="AD2864" s="1">
        <v>593670</v>
      </c>
      <c r="AE2864" s="1">
        <v>3233731</v>
      </c>
      <c r="AH2864" s="136">
        <f t="shared" si="44"/>
        <v>40759</v>
      </c>
      <c r="AI2864" s="177">
        <f>HLOOKUP(附加题模型!$E$2,历史数据!$B$3:$K$5000,ROW(A2862),)</f>
        <v>18.6618077783987</v>
      </c>
      <c r="AJ2864" s="177">
        <f>HLOOKUP(附加题模型!$E$2,历史数据!$L$3:$U$5000,ROW(A2862),)</f>
        <v>17.853824480730601</v>
      </c>
    </row>
    <row r="2865" spans="1:36" x14ac:dyDescent="0.2">
      <c r="A2865" s="148">
        <v>40760</v>
      </c>
      <c r="B2865" s="137">
        <v>29.859949755916301</v>
      </c>
      <c r="C2865" s="137">
        <v>70.073578770187595</v>
      </c>
      <c r="D2865" s="137">
        <v>8.6076598641558295</v>
      </c>
      <c r="E2865" s="137">
        <v>10.0035331461021</v>
      </c>
      <c r="F2865" s="137">
        <v>22.134766266643499</v>
      </c>
      <c r="G2865" s="137">
        <v>17.3562793036599</v>
      </c>
      <c r="H2865" s="137">
        <v>8.4197448070525596</v>
      </c>
      <c r="I2865" s="137">
        <v>21.5649856273313</v>
      </c>
      <c r="J2865" s="137">
        <v>24.075826368863499</v>
      </c>
      <c r="K2865" s="137">
        <v>17.267384990487699</v>
      </c>
      <c r="L2865" s="137">
        <v>31.236689242613298</v>
      </c>
      <c r="M2865" s="137">
        <v>69.6927441029584</v>
      </c>
      <c r="N2865" s="137">
        <v>8.8849197719324504</v>
      </c>
      <c r="O2865" s="137">
        <v>9.67374633908776</v>
      </c>
      <c r="P2865" s="137">
        <v>22.4011292782758</v>
      </c>
      <c r="Q2865" s="137">
        <v>17.3562793036599</v>
      </c>
      <c r="R2865" s="137">
        <v>8.3401881632063901</v>
      </c>
      <c r="S2865" s="137">
        <v>21.421628647852401</v>
      </c>
      <c r="T2865" s="137">
        <v>24.030740551693398</v>
      </c>
      <c r="U2865" s="137">
        <v>17.8277605033865</v>
      </c>
      <c r="V2865" s="1">
        <v>5216002</v>
      </c>
      <c r="W2865" s="1">
        <v>2534373</v>
      </c>
      <c r="X2865" s="1">
        <v>2747488</v>
      </c>
      <c r="Y2865" s="1">
        <v>6151311</v>
      </c>
      <c r="Z2865" s="1">
        <v>755638</v>
      </c>
      <c r="AA2865" s="1">
        <v>0</v>
      </c>
      <c r="AB2865" s="1">
        <v>2099036</v>
      </c>
      <c r="AC2865" s="1">
        <v>3689756</v>
      </c>
      <c r="AD2865" s="1">
        <v>1270040</v>
      </c>
      <c r="AE2865" s="1">
        <v>1411356</v>
      </c>
      <c r="AH2865" s="136">
        <f t="shared" si="44"/>
        <v>40760</v>
      </c>
      <c r="AI2865" s="177">
        <f>HLOOKUP(附加题模型!$E$2,历史数据!$B$3:$K$5000,ROW(A2863),)</f>
        <v>17.267384990487699</v>
      </c>
      <c r="AJ2865" s="177">
        <f>HLOOKUP(附加题模型!$E$2,历史数据!$L$3:$U$5000,ROW(A2863),)</f>
        <v>17.8277605033865</v>
      </c>
    </row>
    <row r="2866" spans="1:36" x14ac:dyDescent="0.2">
      <c r="A2866" s="148">
        <v>40763</v>
      </c>
      <c r="B2866" s="137">
        <v>30.838964502012001</v>
      </c>
      <c r="C2866" s="137">
        <v>68.321739300933004</v>
      </c>
      <c r="D2866" s="137">
        <v>8.74628981804414</v>
      </c>
      <c r="E2866" s="137">
        <v>9.5418316162820194</v>
      </c>
      <c r="F2866" s="137">
        <v>22.054857363153801</v>
      </c>
      <c r="G2866" s="137">
        <v>17.3562793036599</v>
      </c>
      <c r="H2866" s="137">
        <v>8.2341126380781695</v>
      </c>
      <c r="I2866" s="137">
        <v>21.1963533943855</v>
      </c>
      <c r="J2866" s="137">
        <v>23.895483100182901</v>
      </c>
      <c r="K2866" s="137">
        <v>17.5931847072893</v>
      </c>
      <c r="L2866" s="137">
        <v>29.676384491023398</v>
      </c>
      <c r="M2866" s="137">
        <v>66.874567565461703</v>
      </c>
      <c r="N2866" s="137">
        <v>8.4438244641060205</v>
      </c>
      <c r="O2866" s="137">
        <v>8.7723290665818592</v>
      </c>
      <c r="P2866" s="137">
        <v>20.6964060038291</v>
      </c>
      <c r="Q2866" s="137">
        <v>17.3562793036599</v>
      </c>
      <c r="R2866" s="137">
        <v>7.53136228410371</v>
      </c>
      <c r="S2866" s="137">
        <v>19.824222305087101</v>
      </c>
      <c r="T2866" s="137">
        <v>22.475279859322999</v>
      </c>
      <c r="U2866" s="137">
        <v>16.941585273686002</v>
      </c>
      <c r="V2866" s="1">
        <v>5784588</v>
      </c>
      <c r="W2866" s="1">
        <v>4702007</v>
      </c>
      <c r="X2866" s="1">
        <v>2183047</v>
      </c>
      <c r="Y2866" s="1">
        <v>7686689</v>
      </c>
      <c r="Z2866" s="1">
        <v>1491153</v>
      </c>
      <c r="AA2866" s="1">
        <v>0</v>
      </c>
      <c r="AB2866" s="1">
        <v>5354312</v>
      </c>
      <c r="AC2866" s="1">
        <v>5052433</v>
      </c>
      <c r="AD2866" s="1">
        <v>2139906</v>
      </c>
      <c r="AE2866" s="1">
        <v>2398843</v>
      </c>
      <c r="AH2866" s="136">
        <f t="shared" si="44"/>
        <v>40763</v>
      </c>
      <c r="AI2866" s="177">
        <f>HLOOKUP(附加题模型!$E$2,历史数据!$B$3:$K$5000,ROW(A2864),)</f>
        <v>17.5931847072893</v>
      </c>
      <c r="AJ2866" s="177">
        <f>HLOOKUP(附加题模型!$E$2,历史数据!$L$3:$U$5000,ROW(A2864),)</f>
        <v>16.941585273686002</v>
      </c>
    </row>
    <row r="2867" spans="1:36" x14ac:dyDescent="0.2">
      <c r="A2867" s="148">
        <v>40764</v>
      </c>
      <c r="B2867" s="137">
        <v>28.605587112481299</v>
      </c>
      <c r="C2867" s="137">
        <v>64.741893428977704</v>
      </c>
      <c r="D2867" s="137">
        <v>8.1791672794101604</v>
      </c>
      <c r="E2867" s="137">
        <v>8.4645280467017905</v>
      </c>
      <c r="F2867" s="137">
        <v>20.483315594523301</v>
      </c>
      <c r="G2867" s="137">
        <v>17.3562793036599</v>
      </c>
      <c r="H2867" s="137">
        <v>7.1733573867959599</v>
      </c>
      <c r="I2867" s="137">
        <v>19.3736717981533</v>
      </c>
      <c r="J2867" s="137">
        <v>21.708820967430299</v>
      </c>
      <c r="K2867" s="137">
        <v>16.941585273686002</v>
      </c>
      <c r="L2867" s="137">
        <v>28.207862371880001</v>
      </c>
      <c r="M2867" s="137">
        <v>68.169405434041195</v>
      </c>
      <c r="N2867" s="137">
        <v>8.2547836178946898</v>
      </c>
      <c r="O2867" s="137">
        <v>8.8053077472832904</v>
      </c>
      <c r="P2867" s="137">
        <v>20.2036344323094</v>
      </c>
      <c r="Q2867" s="137">
        <v>17.3562793036599</v>
      </c>
      <c r="R2867" s="137">
        <v>7.3855084370524002</v>
      </c>
      <c r="S2867" s="137">
        <v>19.1893556816804</v>
      </c>
      <c r="T2867" s="137">
        <v>22.587994402248398</v>
      </c>
      <c r="U2867" s="137">
        <v>17.775632548698201</v>
      </c>
      <c r="V2867" s="1">
        <v>7655924</v>
      </c>
      <c r="W2867" s="1">
        <v>3867796</v>
      </c>
      <c r="X2867" s="1">
        <v>2294288</v>
      </c>
      <c r="Y2867" s="1">
        <v>5739458</v>
      </c>
      <c r="Z2867" s="1">
        <v>1372007</v>
      </c>
      <c r="AA2867" s="1">
        <v>0</v>
      </c>
      <c r="AB2867" s="1">
        <v>2767908</v>
      </c>
      <c r="AC2867" s="1">
        <v>4551156</v>
      </c>
      <c r="AD2867" s="1">
        <v>1901524</v>
      </c>
      <c r="AE2867" s="1">
        <v>1768202</v>
      </c>
      <c r="AH2867" s="136">
        <f t="shared" si="44"/>
        <v>40764</v>
      </c>
      <c r="AI2867" s="177">
        <f>HLOOKUP(附加题模型!$E$2,历史数据!$B$3:$K$5000,ROW(A2865),)</f>
        <v>16.941585273686002</v>
      </c>
      <c r="AJ2867" s="177">
        <f>HLOOKUP(附加题模型!$E$2,历史数据!$L$3:$U$5000,ROW(A2865),)</f>
        <v>17.775632548698201</v>
      </c>
    </row>
    <row r="2868" spans="1:36" x14ac:dyDescent="0.2">
      <c r="A2868" s="148">
        <v>40765</v>
      </c>
      <c r="B2868" s="137">
        <v>28.605587112481299</v>
      </c>
      <c r="C2868" s="137">
        <v>68.474073167824699</v>
      </c>
      <c r="D2868" s="137">
        <v>8.4438244641060205</v>
      </c>
      <c r="E2868" s="137">
        <v>8.9811940443576095</v>
      </c>
      <c r="F2868" s="137">
        <v>20.6964060038291</v>
      </c>
      <c r="G2868" s="137">
        <v>17.3562793036599</v>
      </c>
      <c r="H2868" s="137">
        <v>7.5578811653857603</v>
      </c>
      <c r="I2868" s="137">
        <v>19.1893556816804</v>
      </c>
      <c r="J2868" s="137">
        <v>22.948680939609599</v>
      </c>
      <c r="K2868" s="137">
        <v>17.775632548698201</v>
      </c>
      <c r="L2868" s="137">
        <v>28.972717642267199</v>
      </c>
      <c r="M2868" s="137">
        <v>68.0170715671495</v>
      </c>
      <c r="N2868" s="137">
        <v>8.2295781717331806</v>
      </c>
      <c r="O2868" s="137">
        <v>8.8382864279847304</v>
      </c>
      <c r="P2868" s="137">
        <v>20.2036344323094</v>
      </c>
      <c r="Q2868" s="137">
        <v>17.3562793036599</v>
      </c>
      <c r="R2868" s="137">
        <v>7.6374378092319297</v>
      </c>
      <c r="S2868" s="137">
        <v>19.1893556816804</v>
      </c>
      <c r="T2868" s="137">
        <v>22.633080219418499</v>
      </c>
      <c r="U2868" s="137">
        <v>17.775632548698201</v>
      </c>
      <c r="V2868" s="1">
        <v>4680886</v>
      </c>
      <c r="W2868" s="1">
        <v>2702709</v>
      </c>
      <c r="X2868" s="1">
        <v>1480402</v>
      </c>
      <c r="Y2868" s="1">
        <v>4682911</v>
      </c>
      <c r="Z2868" s="1">
        <v>869034</v>
      </c>
      <c r="AA2868" s="1">
        <v>0</v>
      </c>
      <c r="AB2868" s="1">
        <v>3850192</v>
      </c>
      <c r="AC2868" s="1">
        <v>0</v>
      </c>
      <c r="AD2868" s="1">
        <v>1311023</v>
      </c>
      <c r="AE2868" s="1">
        <v>0</v>
      </c>
      <c r="AH2868" s="136">
        <f t="shared" si="44"/>
        <v>40765</v>
      </c>
      <c r="AI2868" s="177">
        <f>HLOOKUP(附加题模型!$E$2,历史数据!$B$3:$K$5000,ROW(A2866),)</f>
        <v>17.775632548698201</v>
      </c>
      <c r="AJ2868" s="177">
        <f>HLOOKUP(附加题模型!$E$2,历史数据!$L$3:$U$5000,ROW(A2866),)</f>
        <v>17.775632548698201</v>
      </c>
    </row>
    <row r="2869" spans="1:36" x14ac:dyDescent="0.2">
      <c r="A2869" s="148">
        <v>40766</v>
      </c>
      <c r="B2869" s="137">
        <v>28.330239215141901</v>
      </c>
      <c r="C2869" s="137">
        <v>66.874567565461703</v>
      </c>
      <c r="D2869" s="137">
        <v>8.0657427716833592</v>
      </c>
      <c r="E2869" s="137">
        <v>8.4865138338360797</v>
      </c>
      <c r="F2869" s="137">
        <v>19.897316968932198</v>
      </c>
      <c r="G2869" s="137">
        <v>17.3562793036599</v>
      </c>
      <c r="H2869" s="137">
        <v>7.4783245215395997</v>
      </c>
      <c r="I2869" s="137">
        <v>18.800243880237598</v>
      </c>
      <c r="J2869" s="137">
        <v>22.317479499227399</v>
      </c>
      <c r="K2869" s="137">
        <v>17.5149927752569</v>
      </c>
      <c r="L2869" s="137">
        <v>29.0033118530827</v>
      </c>
      <c r="M2869" s="137">
        <v>68.702573968162199</v>
      </c>
      <c r="N2869" s="137">
        <v>8.4438244641060205</v>
      </c>
      <c r="O2869" s="137">
        <v>8.9482153636561801</v>
      </c>
      <c r="P2869" s="137">
        <v>20.4300429921968</v>
      </c>
      <c r="Q2869" s="137">
        <v>17.3562793036599</v>
      </c>
      <c r="R2869" s="137">
        <v>8.4064853664115304</v>
      </c>
      <c r="S2869" s="137">
        <v>19.557987914626199</v>
      </c>
      <c r="T2869" s="137">
        <v>22.9261380310246</v>
      </c>
      <c r="U2869" s="137">
        <v>18.3620720389412</v>
      </c>
      <c r="V2869" s="1">
        <v>3995989</v>
      </c>
      <c r="W2869" s="1">
        <v>2417242</v>
      </c>
      <c r="X2869" s="1">
        <v>1780898</v>
      </c>
      <c r="Y2869" s="1">
        <v>3822022</v>
      </c>
      <c r="Z2869" s="1">
        <v>1471599</v>
      </c>
      <c r="AA2869" s="1">
        <v>0</v>
      </c>
      <c r="AB2869" s="1">
        <v>8154492</v>
      </c>
      <c r="AC2869" s="1">
        <v>4230341</v>
      </c>
      <c r="AD2869" s="1">
        <v>1169061</v>
      </c>
      <c r="AE2869" s="1">
        <v>1051306</v>
      </c>
      <c r="AH2869" s="136">
        <f t="shared" si="44"/>
        <v>40766</v>
      </c>
      <c r="AI2869" s="177">
        <f>HLOOKUP(附加题模型!$E$2,历史数据!$B$3:$K$5000,ROW(A2867),)</f>
        <v>17.5149927752569</v>
      </c>
      <c r="AJ2869" s="177">
        <f>HLOOKUP(附加题模型!$E$2,历史数据!$L$3:$U$5000,ROW(A2867),)</f>
        <v>18.3620720389412</v>
      </c>
    </row>
    <row r="2870" spans="1:36" x14ac:dyDescent="0.2">
      <c r="A2870" s="148">
        <v>40767</v>
      </c>
      <c r="B2870" s="137">
        <v>29.339848172052999</v>
      </c>
      <c r="C2870" s="137">
        <v>68.854907835053993</v>
      </c>
      <c r="D2870" s="137">
        <v>8.3934135717830003</v>
      </c>
      <c r="E2870" s="137">
        <v>9.0691371928947806</v>
      </c>
      <c r="F2870" s="137">
        <v>21.109268671859098</v>
      </c>
      <c r="G2870" s="137">
        <v>17.3562793036599</v>
      </c>
      <c r="H2870" s="137">
        <v>8.4330042476935905</v>
      </c>
      <c r="I2870" s="137">
        <v>19.619426620117199</v>
      </c>
      <c r="J2870" s="137">
        <v>22.993766756779799</v>
      </c>
      <c r="K2870" s="137">
        <v>18.5966478350384</v>
      </c>
      <c r="L2870" s="137">
        <v>29.645790280207901</v>
      </c>
      <c r="M2870" s="137">
        <v>69.083408635391507</v>
      </c>
      <c r="N2870" s="137">
        <v>8.5068380795097909</v>
      </c>
      <c r="O2870" s="137">
        <v>9.0691371928947806</v>
      </c>
      <c r="P2870" s="137">
        <v>20.776314907318799</v>
      </c>
      <c r="Q2870" s="137">
        <v>17.3562793036599</v>
      </c>
      <c r="R2870" s="137">
        <v>8.7910091450013308</v>
      </c>
      <c r="S2870" s="137">
        <v>19.9061405790751</v>
      </c>
      <c r="T2870" s="137">
        <v>23.444624928481399</v>
      </c>
      <c r="U2870" s="137">
        <v>19.2743112459858</v>
      </c>
      <c r="V2870" s="1">
        <v>3375544</v>
      </c>
      <c r="W2870" s="1">
        <v>1823553</v>
      </c>
      <c r="X2870" s="1">
        <v>1440885</v>
      </c>
      <c r="Y2870" s="1">
        <v>3754842</v>
      </c>
      <c r="Z2870" s="1">
        <v>1192901</v>
      </c>
      <c r="AA2870" s="1">
        <v>0</v>
      </c>
      <c r="AB2870" s="1">
        <v>10390450</v>
      </c>
      <c r="AC2870" s="1">
        <v>3618738</v>
      </c>
      <c r="AD2870" s="1">
        <v>1383656</v>
      </c>
      <c r="AE2870" s="1">
        <v>907289</v>
      </c>
      <c r="AH2870" s="136">
        <f t="shared" si="44"/>
        <v>40767</v>
      </c>
      <c r="AI2870" s="177">
        <f>HLOOKUP(附加题模型!$E$2,历史数据!$B$3:$K$5000,ROW(A2868),)</f>
        <v>18.5966478350384</v>
      </c>
      <c r="AJ2870" s="177">
        <f>HLOOKUP(附加题模型!$E$2,历史数据!$L$3:$U$5000,ROW(A2868),)</f>
        <v>19.2743112459858</v>
      </c>
    </row>
    <row r="2871" spans="1:36" x14ac:dyDescent="0.2">
      <c r="A2871" s="148">
        <v>40770</v>
      </c>
      <c r="B2871" s="137">
        <v>29.7375729126544</v>
      </c>
      <c r="C2871" s="137">
        <v>70.225912637079404</v>
      </c>
      <c r="D2871" s="137">
        <v>8.5824544179943203</v>
      </c>
      <c r="E2871" s="137">
        <v>9.1570803414319393</v>
      </c>
      <c r="F2871" s="137">
        <v>20.776314907318799</v>
      </c>
      <c r="G2871" s="137">
        <v>17.3562793036599</v>
      </c>
      <c r="H2871" s="137">
        <v>8.7910091450013308</v>
      </c>
      <c r="I2871" s="137">
        <v>19.885661010578101</v>
      </c>
      <c r="J2871" s="137">
        <v>23.399539111311199</v>
      </c>
      <c r="K2871" s="137">
        <v>19.417663121378599</v>
      </c>
      <c r="L2871" s="137">
        <v>29.798761334285398</v>
      </c>
      <c r="M2871" s="137">
        <v>70.759081171200407</v>
      </c>
      <c r="N2871" s="137">
        <v>8.5194408025905499</v>
      </c>
      <c r="O2871" s="137">
        <v>9.2670092771033907</v>
      </c>
      <c r="P2871" s="137">
        <v>21.255768328256899</v>
      </c>
      <c r="Q2871" s="137">
        <v>17.3562793036599</v>
      </c>
      <c r="R2871" s="137">
        <v>8.7910091450013308</v>
      </c>
      <c r="S2871" s="137">
        <v>20.643405044966698</v>
      </c>
      <c r="T2871" s="137">
        <v>23.579882379991801</v>
      </c>
      <c r="U2871" s="137">
        <v>19.613142951459601</v>
      </c>
      <c r="V2871" s="1">
        <v>3676627</v>
      </c>
      <c r="W2871" s="1">
        <v>2065174</v>
      </c>
      <c r="X2871" s="1">
        <v>1780977</v>
      </c>
      <c r="Y2871" s="1">
        <v>3558087</v>
      </c>
      <c r="Z2871" s="1">
        <v>966017</v>
      </c>
      <c r="AA2871" s="1">
        <v>0</v>
      </c>
      <c r="AB2871" s="1">
        <v>0</v>
      </c>
      <c r="AC2871" s="1">
        <v>4184609</v>
      </c>
      <c r="AD2871" s="1">
        <v>776692</v>
      </c>
      <c r="AE2871" s="1">
        <v>1932930</v>
      </c>
      <c r="AH2871" s="136">
        <f t="shared" si="44"/>
        <v>40770</v>
      </c>
      <c r="AI2871" s="177">
        <f>HLOOKUP(附加题模型!$E$2,历史数据!$B$3:$K$5000,ROW(A2869),)</f>
        <v>19.417663121378599</v>
      </c>
      <c r="AJ2871" s="177">
        <f>HLOOKUP(附加题模型!$E$2,历史数据!$L$3:$U$5000,ROW(A2869),)</f>
        <v>19.613142951459601</v>
      </c>
    </row>
    <row r="2872" spans="1:36" x14ac:dyDescent="0.2">
      <c r="A2872" s="148">
        <v>40771</v>
      </c>
      <c r="B2872" s="137">
        <v>29.523413436946001</v>
      </c>
      <c r="C2872" s="137">
        <v>70.149745703633499</v>
      </c>
      <c r="D2872" s="137">
        <v>8.5194408025905499</v>
      </c>
      <c r="E2872" s="137">
        <v>9.2999879578048308</v>
      </c>
      <c r="F2872" s="137">
        <v>21.255768328256899</v>
      </c>
      <c r="G2872" s="137">
        <v>17.3562793036599</v>
      </c>
      <c r="H2872" s="137">
        <v>8.7910091450013308</v>
      </c>
      <c r="I2872" s="137">
        <v>20.991557709415599</v>
      </c>
      <c r="J2872" s="137">
        <v>23.6475111057471</v>
      </c>
      <c r="K2872" s="137">
        <v>20.030166588965699</v>
      </c>
      <c r="L2872" s="137">
        <v>28.666775534112301</v>
      </c>
      <c r="M2872" s="137">
        <v>69.6927441029584</v>
      </c>
      <c r="N2872" s="137">
        <v>8.4564271871867707</v>
      </c>
      <c r="O2872" s="137">
        <v>9.0911229800290698</v>
      </c>
      <c r="P2872" s="137">
        <v>20.629815250920998</v>
      </c>
      <c r="Q2872" s="137">
        <v>17.3562793036599</v>
      </c>
      <c r="R2872" s="137">
        <v>8.7910091450013308</v>
      </c>
      <c r="S2872" s="137">
        <v>20.2542932435239</v>
      </c>
      <c r="T2872" s="137">
        <v>23.264281659800702</v>
      </c>
      <c r="U2872" s="137">
        <v>19.117927381921099</v>
      </c>
      <c r="V2872" s="1">
        <v>6829870</v>
      </c>
      <c r="W2872" s="1">
        <v>1790818</v>
      </c>
      <c r="X2872" s="1">
        <v>1206948</v>
      </c>
      <c r="Y2872" s="1">
        <v>3159961</v>
      </c>
      <c r="Z2872" s="1">
        <v>1061900</v>
      </c>
      <c r="AA2872" s="1">
        <v>0</v>
      </c>
      <c r="AB2872" s="1">
        <v>0</v>
      </c>
      <c r="AC2872" s="1">
        <v>3142684</v>
      </c>
      <c r="AD2872" s="1">
        <v>767954</v>
      </c>
      <c r="AE2872" s="1">
        <v>1041223</v>
      </c>
      <c r="AH2872" s="136">
        <f t="shared" si="44"/>
        <v>40771</v>
      </c>
      <c r="AI2872" s="177">
        <f>HLOOKUP(附加题模型!$E$2,历史数据!$B$3:$K$5000,ROW(A2870),)</f>
        <v>20.030166588965699</v>
      </c>
      <c r="AJ2872" s="177">
        <f>HLOOKUP(附加题模型!$E$2,历史数据!$L$3:$U$5000,ROW(A2870),)</f>
        <v>19.117927381921099</v>
      </c>
    </row>
    <row r="2873" spans="1:36" x14ac:dyDescent="0.2">
      <c r="A2873" s="148">
        <v>40772</v>
      </c>
      <c r="B2873" s="137">
        <v>29.064500274713598</v>
      </c>
      <c r="C2873" s="137">
        <v>69.6927441029584</v>
      </c>
      <c r="D2873" s="137">
        <v>8.4564271871867707</v>
      </c>
      <c r="E2873" s="137">
        <v>9.0801300864619208</v>
      </c>
      <c r="F2873" s="137">
        <v>20.669769702665899</v>
      </c>
      <c r="G2873" s="137">
        <v>17.3562793036599</v>
      </c>
      <c r="H2873" s="137">
        <v>8.7910091450013308</v>
      </c>
      <c r="I2873" s="137">
        <v>20.172374969536001</v>
      </c>
      <c r="J2873" s="137">
        <v>23.2868245683858</v>
      </c>
      <c r="K2873" s="137">
        <v>18.7399997104311</v>
      </c>
      <c r="L2873" s="137">
        <v>28.8809350098207</v>
      </c>
      <c r="M2873" s="137">
        <v>70.302079570525194</v>
      </c>
      <c r="N2873" s="137">
        <v>8.3934135717830003</v>
      </c>
      <c r="O2873" s="137">
        <v>9.0251656186262004</v>
      </c>
      <c r="P2873" s="137">
        <v>21.0693142201143</v>
      </c>
      <c r="Q2873" s="137">
        <v>17.3562793036599</v>
      </c>
      <c r="R2873" s="137">
        <v>8.7910091450013308</v>
      </c>
      <c r="S2873" s="137">
        <v>19.742304031099099</v>
      </c>
      <c r="T2873" s="137">
        <v>23.354453294140999</v>
      </c>
      <c r="U2873" s="137">
        <v>19.417663121378599</v>
      </c>
      <c r="V2873" s="1">
        <v>5661344</v>
      </c>
      <c r="W2873" s="1">
        <v>1677012</v>
      </c>
      <c r="X2873" s="1">
        <v>742700</v>
      </c>
      <c r="Y2873" s="1">
        <v>2079666</v>
      </c>
      <c r="Z2873" s="1">
        <v>1184915</v>
      </c>
      <c r="AA2873" s="1">
        <v>0</v>
      </c>
      <c r="AB2873" s="1">
        <v>0</v>
      </c>
      <c r="AC2873" s="1">
        <v>2326095</v>
      </c>
      <c r="AD2873" s="1">
        <v>519026</v>
      </c>
      <c r="AE2873" s="1">
        <v>437189</v>
      </c>
      <c r="AH2873" s="136">
        <f t="shared" si="44"/>
        <v>40772</v>
      </c>
      <c r="AI2873" s="177">
        <f>HLOOKUP(附加题模型!$E$2,历史数据!$B$3:$K$5000,ROW(A2871),)</f>
        <v>18.7399997104311</v>
      </c>
      <c r="AJ2873" s="177">
        <f>HLOOKUP(附加题模型!$E$2,历史数据!$L$3:$U$5000,ROW(A2871),)</f>
        <v>19.417663121378599</v>
      </c>
    </row>
    <row r="2874" spans="1:36" x14ac:dyDescent="0.2">
      <c r="A2874" s="148">
        <v>40773</v>
      </c>
      <c r="B2874" s="137">
        <v>28.758558166558799</v>
      </c>
      <c r="C2874" s="137">
        <v>70.302079570525194</v>
      </c>
      <c r="D2874" s="137">
        <v>8.4564271871867707</v>
      </c>
      <c r="E2874" s="137">
        <v>9.0251656186262004</v>
      </c>
      <c r="F2874" s="137">
        <v>21.242450177675298</v>
      </c>
      <c r="G2874" s="137">
        <v>17.3562793036599</v>
      </c>
      <c r="H2874" s="137">
        <v>8.7910091450013308</v>
      </c>
      <c r="I2874" s="137">
        <v>20.029017990057</v>
      </c>
      <c r="J2874" s="137">
        <v>23.1290242082903</v>
      </c>
      <c r="K2874" s="137">
        <v>19.170055336609298</v>
      </c>
      <c r="L2874" s="137">
        <v>27.718354998832201</v>
      </c>
      <c r="M2874" s="137">
        <v>68.626407034716394</v>
      </c>
      <c r="N2874" s="137">
        <v>8.30519451021771</v>
      </c>
      <c r="O2874" s="137">
        <v>8.8602722151190196</v>
      </c>
      <c r="P2874" s="137">
        <v>21.016041617787799</v>
      </c>
      <c r="Q2874" s="137">
        <v>17.3562793036599</v>
      </c>
      <c r="R2874" s="137">
        <v>8.7910091450013308</v>
      </c>
      <c r="S2874" s="137">
        <v>19.291753524165301</v>
      </c>
      <c r="T2874" s="137">
        <v>22.6105373108335</v>
      </c>
      <c r="U2874" s="137">
        <v>19.013671472544502</v>
      </c>
      <c r="V2874" s="1">
        <v>8100642</v>
      </c>
      <c r="W2874" s="1">
        <v>1700691</v>
      </c>
      <c r="X2874" s="1">
        <v>958100</v>
      </c>
      <c r="Y2874" s="1">
        <v>2791756</v>
      </c>
      <c r="Z2874" s="1">
        <v>1212108</v>
      </c>
      <c r="AA2874" s="1">
        <v>0</v>
      </c>
      <c r="AB2874" s="1">
        <v>0</v>
      </c>
      <c r="AC2874" s="1">
        <v>1981347</v>
      </c>
      <c r="AD2874" s="1">
        <v>708030</v>
      </c>
      <c r="AE2874" s="1">
        <v>416799</v>
      </c>
      <c r="AH2874" s="136">
        <f t="shared" si="44"/>
        <v>40773</v>
      </c>
      <c r="AI2874" s="177">
        <f>HLOOKUP(附加题模型!$E$2,历史数据!$B$3:$K$5000,ROW(A2872),)</f>
        <v>19.170055336609298</v>
      </c>
      <c r="AJ2874" s="177">
        <f>HLOOKUP(附加题模型!$E$2,历史数据!$L$3:$U$5000,ROW(A2872),)</f>
        <v>19.013671472544502</v>
      </c>
    </row>
    <row r="2875" spans="1:36" x14ac:dyDescent="0.2">
      <c r="A2875" s="148">
        <v>40774</v>
      </c>
      <c r="B2875" s="137">
        <v>26.831122885182999</v>
      </c>
      <c r="C2875" s="137">
        <v>67.103068365799302</v>
      </c>
      <c r="D2875" s="137">
        <v>8.1665645563293996</v>
      </c>
      <c r="E2875" s="137">
        <v>8.6843859180447005</v>
      </c>
      <c r="F2875" s="137">
        <v>20.350134088707101</v>
      </c>
      <c r="G2875" s="137">
        <v>17.3562793036599</v>
      </c>
      <c r="H2875" s="137">
        <v>8.7910091450013308</v>
      </c>
      <c r="I2875" s="137">
        <v>18.7797643117406</v>
      </c>
      <c r="J2875" s="137">
        <v>22.2498507734722</v>
      </c>
      <c r="K2875" s="137">
        <v>18.713935733086998</v>
      </c>
      <c r="L2875" s="137">
        <v>27.167659204153399</v>
      </c>
      <c r="M2875" s="137">
        <v>69.464243302620801</v>
      </c>
      <c r="N2875" s="137">
        <v>8.3934135717830003</v>
      </c>
      <c r="O2875" s="137">
        <v>8.8492793215518706</v>
      </c>
      <c r="P2875" s="137">
        <v>20.869541961390102</v>
      </c>
      <c r="Q2875" s="137">
        <v>17.3562793036599</v>
      </c>
      <c r="R2875" s="137">
        <v>8.7910091450013308</v>
      </c>
      <c r="S2875" s="137">
        <v>18.964080428213499</v>
      </c>
      <c r="T2875" s="137">
        <v>22.497822767908101</v>
      </c>
      <c r="U2875" s="137">
        <v>19.965006645605399</v>
      </c>
      <c r="V2875" s="1">
        <v>5047527</v>
      </c>
      <c r="W2875" s="1">
        <v>2150912</v>
      </c>
      <c r="X2875" s="1">
        <v>2093809</v>
      </c>
      <c r="Y2875" s="1">
        <v>4317114</v>
      </c>
      <c r="Z2875" s="1">
        <v>531488</v>
      </c>
      <c r="AA2875" s="1">
        <v>0</v>
      </c>
      <c r="AB2875" s="1">
        <v>0</v>
      </c>
      <c r="AC2875" s="1">
        <v>2273060</v>
      </c>
      <c r="AD2875" s="1">
        <v>856161</v>
      </c>
      <c r="AE2875" s="1">
        <v>1956494</v>
      </c>
      <c r="AH2875" s="136">
        <f t="shared" si="44"/>
        <v>40774</v>
      </c>
      <c r="AI2875" s="177">
        <f>HLOOKUP(附加题模型!$E$2,历史数据!$B$3:$K$5000,ROW(A2873),)</f>
        <v>18.713935733086998</v>
      </c>
      <c r="AJ2875" s="177">
        <f>HLOOKUP(附加题模型!$E$2,历史数据!$L$3:$U$5000,ROW(A2873),)</f>
        <v>19.965006645605399</v>
      </c>
    </row>
    <row r="2876" spans="1:36" x14ac:dyDescent="0.2">
      <c r="A2876" s="148">
        <v>40777</v>
      </c>
      <c r="B2876" s="137">
        <v>27.779543420463099</v>
      </c>
      <c r="C2876" s="137">
        <v>68.626407034716394</v>
      </c>
      <c r="D2876" s="137">
        <v>8.3808108487022395</v>
      </c>
      <c r="E2876" s="137">
        <v>8.8272935344175796</v>
      </c>
      <c r="F2876" s="137">
        <v>21.016041617787799</v>
      </c>
      <c r="G2876" s="137">
        <v>17.3562793036599</v>
      </c>
      <c r="H2876" s="137">
        <v>8.7910091450013308</v>
      </c>
      <c r="I2876" s="137">
        <v>18.943600859716501</v>
      </c>
      <c r="J2876" s="137">
        <v>22.475279859322999</v>
      </c>
      <c r="K2876" s="137">
        <v>20.017134600293598</v>
      </c>
      <c r="L2876" s="137">
        <v>27.4736013123083</v>
      </c>
      <c r="M2876" s="137">
        <v>69.997411836741804</v>
      </c>
      <c r="N2876" s="137">
        <v>8.4060162948637505</v>
      </c>
      <c r="O2876" s="137">
        <v>9.3329666385062602</v>
      </c>
      <c r="P2876" s="137">
        <v>21.122586822440802</v>
      </c>
      <c r="Q2876" s="137">
        <v>17.3562793036599</v>
      </c>
      <c r="R2876" s="137">
        <v>8.7910091450013308</v>
      </c>
      <c r="S2876" s="137">
        <v>18.677366469255599</v>
      </c>
      <c r="T2876" s="137">
        <v>22.475279859322999</v>
      </c>
      <c r="U2876" s="137">
        <v>20.2126144303746</v>
      </c>
      <c r="V2876" s="1">
        <v>3193727</v>
      </c>
      <c r="W2876" s="1">
        <v>2490890</v>
      </c>
      <c r="X2876" s="1">
        <v>2112085</v>
      </c>
      <c r="Y2876" s="1">
        <v>10163913</v>
      </c>
      <c r="Z2876" s="1">
        <v>1220817</v>
      </c>
      <c r="AA2876" s="1">
        <v>0</v>
      </c>
      <c r="AB2876" s="1">
        <v>0</v>
      </c>
      <c r="AC2876" s="1">
        <v>1965290</v>
      </c>
      <c r="AD2876" s="1">
        <v>461110</v>
      </c>
      <c r="AE2876" s="1">
        <v>2592587</v>
      </c>
      <c r="AH2876" s="136">
        <f t="shared" si="44"/>
        <v>40777</v>
      </c>
      <c r="AI2876" s="177">
        <f>HLOOKUP(附加题模型!$E$2,历史数据!$B$3:$K$5000,ROW(A2874),)</f>
        <v>20.017134600293598</v>
      </c>
      <c r="AJ2876" s="177">
        <f>HLOOKUP(附加题模型!$E$2,历史数据!$L$3:$U$5000,ROW(A2874),)</f>
        <v>20.2126144303746</v>
      </c>
    </row>
    <row r="2877" spans="1:36" x14ac:dyDescent="0.2">
      <c r="A2877" s="148">
        <v>40778</v>
      </c>
      <c r="B2877" s="137">
        <v>27.779543420463099</v>
      </c>
      <c r="C2877" s="137">
        <v>69.768911036404205</v>
      </c>
      <c r="D2877" s="137">
        <v>8.3808108487022395</v>
      </c>
      <c r="E2877" s="137">
        <v>9.28899506423768</v>
      </c>
      <c r="F2877" s="137">
        <v>21.2824046294201</v>
      </c>
      <c r="G2877" s="137">
        <v>17.3562793036599</v>
      </c>
      <c r="H2877" s="137">
        <v>8.7910091450013308</v>
      </c>
      <c r="I2877" s="137">
        <v>18.7183256062496</v>
      </c>
      <c r="J2877" s="137">
        <v>22.452736950737901</v>
      </c>
      <c r="K2877" s="137">
        <v>19.991070622949501</v>
      </c>
      <c r="L2877" s="137">
        <v>28.238456582695498</v>
      </c>
      <c r="M2877" s="137">
        <v>70.530580370862793</v>
      </c>
      <c r="N2877" s="137">
        <v>8.5446462487520591</v>
      </c>
      <c r="O2877" s="137">
        <v>9.3329666385062602</v>
      </c>
      <c r="P2877" s="137">
        <v>21.149223123603999</v>
      </c>
      <c r="Q2877" s="137">
        <v>17.3562793036599</v>
      </c>
      <c r="R2877" s="137">
        <v>8.7910091450013308</v>
      </c>
      <c r="S2877" s="137">
        <v>19.5989470516202</v>
      </c>
      <c r="T2877" s="137">
        <v>22.835966396684199</v>
      </c>
      <c r="U2877" s="137">
        <v>20.759957954601401</v>
      </c>
      <c r="V2877" s="1">
        <v>4188011</v>
      </c>
      <c r="W2877" s="1">
        <v>1376309</v>
      </c>
      <c r="X2877" s="1">
        <v>1854979</v>
      </c>
      <c r="Y2877" s="1">
        <v>10704741</v>
      </c>
      <c r="Z2877" s="1">
        <v>911901</v>
      </c>
      <c r="AA2877" s="1">
        <v>0</v>
      </c>
      <c r="AB2877" s="1">
        <v>0</v>
      </c>
      <c r="AC2877" s="1">
        <v>3445103</v>
      </c>
      <c r="AD2877" s="1">
        <v>463831</v>
      </c>
      <c r="AE2877" s="1">
        <v>1645325</v>
      </c>
      <c r="AH2877" s="136">
        <f t="shared" si="44"/>
        <v>40778</v>
      </c>
      <c r="AI2877" s="177">
        <f>HLOOKUP(附加题模型!$E$2,历史数据!$B$3:$K$5000,ROW(A2875),)</f>
        <v>19.991070622949501</v>
      </c>
      <c r="AJ2877" s="177">
        <f>HLOOKUP(附加题模型!$E$2,历史数据!$L$3:$U$5000,ROW(A2875),)</f>
        <v>20.759957954601401</v>
      </c>
    </row>
    <row r="2878" spans="1:36" x14ac:dyDescent="0.2">
      <c r="A2878" s="148">
        <v>40779</v>
      </c>
      <c r="B2878" s="137">
        <v>28.360833425957399</v>
      </c>
      <c r="C2878" s="137">
        <v>70.530580370862793</v>
      </c>
      <c r="D2878" s="137">
        <v>8.5572489718328093</v>
      </c>
      <c r="E2878" s="137">
        <v>9.2999879578048308</v>
      </c>
      <c r="F2878" s="137">
        <v>21.4155861352363</v>
      </c>
      <c r="G2878" s="137">
        <v>17.3562793036599</v>
      </c>
      <c r="H2878" s="137">
        <v>8.7910091450013308</v>
      </c>
      <c r="I2878" s="137">
        <v>19.6603857571112</v>
      </c>
      <c r="J2878" s="137">
        <v>22.9261380310246</v>
      </c>
      <c r="K2878" s="137">
        <v>20.694798011241101</v>
      </c>
      <c r="L2878" s="137">
        <v>27.779543420463099</v>
      </c>
      <c r="M2878" s="137">
        <v>70.606747304308598</v>
      </c>
      <c r="N2878" s="137">
        <v>8.5068380795097909</v>
      </c>
      <c r="O2878" s="137">
        <v>9.2450234899690997</v>
      </c>
      <c r="P2878" s="137">
        <v>20.776314907318799</v>
      </c>
      <c r="Q2878" s="137">
        <v>17.3562793036599</v>
      </c>
      <c r="R2878" s="137">
        <v>8.7910091450013308</v>
      </c>
      <c r="S2878" s="137">
        <v>21.2577920998765</v>
      </c>
      <c r="T2878" s="137">
        <v>22.948680939609599</v>
      </c>
      <c r="U2878" s="137">
        <v>20.5123501698321</v>
      </c>
      <c r="V2878" s="1">
        <v>2915100</v>
      </c>
      <c r="W2878" s="1">
        <v>1705626</v>
      </c>
      <c r="X2878" s="1">
        <v>918661</v>
      </c>
      <c r="Y2878" s="1">
        <v>5661049</v>
      </c>
      <c r="Z2878" s="1">
        <v>1153930</v>
      </c>
      <c r="AA2878" s="1">
        <v>0</v>
      </c>
      <c r="AB2878" s="1">
        <v>0</v>
      </c>
      <c r="AC2878" s="1">
        <v>10095460</v>
      </c>
      <c r="AD2878" s="1">
        <v>704892</v>
      </c>
      <c r="AE2878" s="1">
        <v>859125</v>
      </c>
      <c r="AH2878" s="136">
        <f t="shared" si="44"/>
        <v>40779</v>
      </c>
      <c r="AI2878" s="177">
        <f>HLOOKUP(附加题模型!$E$2,历史数据!$B$3:$K$5000,ROW(A2876),)</f>
        <v>20.694798011241101</v>
      </c>
      <c r="AJ2878" s="177">
        <f>HLOOKUP(附加题模型!$E$2,历史数据!$L$3:$U$5000,ROW(A2876),)</f>
        <v>20.5123501698321</v>
      </c>
    </row>
    <row r="2879" spans="1:36" x14ac:dyDescent="0.2">
      <c r="A2879" s="148">
        <v>40780</v>
      </c>
      <c r="B2879" s="137">
        <v>27.9325144745406</v>
      </c>
      <c r="C2879" s="137">
        <v>70.759081171200407</v>
      </c>
      <c r="D2879" s="137">
        <v>8.5572489718328093</v>
      </c>
      <c r="E2879" s="137">
        <v>9.2340305964019507</v>
      </c>
      <c r="F2879" s="137">
        <v>20.776314907318799</v>
      </c>
      <c r="G2879" s="137">
        <v>17.3562793036599</v>
      </c>
      <c r="H2879" s="137">
        <v>8.7910091450013308</v>
      </c>
      <c r="I2879" s="137">
        <v>20.868680298433599</v>
      </c>
      <c r="J2879" s="137">
        <v>22.9712238481947</v>
      </c>
      <c r="K2879" s="137">
        <v>20.421126249127699</v>
      </c>
      <c r="L2879" s="137">
        <v>27.8101376312786</v>
      </c>
      <c r="M2879" s="137">
        <v>70.835248104646197</v>
      </c>
      <c r="N2879" s="137">
        <v>8.6202625872365903</v>
      </c>
      <c r="O2879" s="137">
        <v>9.2780021706705291</v>
      </c>
      <c r="P2879" s="137">
        <v>21.269086478838499</v>
      </c>
      <c r="Q2879" s="137">
        <v>17.3562793036599</v>
      </c>
      <c r="R2879" s="137">
        <v>8.7910091450013308</v>
      </c>
      <c r="S2879" s="137">
        <v>21.175873825888502</v>
      </c>
      <c r="T2879" s="137">
        <v>23.4897107456515</v>
      </c>
      <c r="U2879" s="137">
        <v>20.551446135848298</v>
      </c>
      <c r="V2879" s="1">
        <v>2296467</v>
      </c>
      <c r="W2879" s="1">
        <v>3094268</v>
      </c>
      <c r="X2879" s="1">
        <v>2733778</v>
      </c>
      <c r="Y2879" s="1">
        <v>5853917</v>
      </c>
      <c r="Z2879" s="1">
        <v>1516587</v>
      </c>
      <c r="AA2879" s="1">
        <v>0</v>
      </c>
      <c r="AB2879" s="1">
        <v>0</v>
      </c>
      <c r="AC2879" s="1">
        <v>12268124</v>
      </c>
      <c r="AD2879" s="1">
        <v>1134866</v>
      </c>
      <c r="AE2879" s="1">
        <v>324114</v>
      </c>
      <c r="AH2879" s="136">
        <f t="shared" si="44"/>
        <v>40780</v>
      </c>
      <c r="AI2879" s="177">
        <f>HLOOKUP(附加题模型!$E$2,历史数据!$B$3:$K$5000,ROW(A2877),)</f>
        <v>20.421126249127699</v>
      </c>
      <c r="AJ2879" s="177">
        <f>HLOOKUP(附加题模型!$E$2,历史数据!$L$3:$U$5000,ROW(A2877),)</f>
        <v>20.551446135848298</v>
      </c>
    </row>
    <row r="2880" spans="1:36" x14ac:dyDescent="0.2">
      <c r="A2880" s="148">
        <v>40781</v>
      </c>
      <c r="B2880" s="137">
        <v>27.871326052909598</v>
      </c>
      <c r="C2880" s="137">
        <v>70.835248104646197</v>
      </c>
      <c r="D2880" s="137">
        <v>8.6832762026403696</v>
      </c>
      <c r="E2880" s="137">
        <v>9.1570803414319393</v>
      </c>
      <c r="F2880" s="137">
        <v>21.269086478838499</v>
      </c>
      <c r="G2880" s="137">
        <v>17.3562793036599</v>
      </c>
      <c r="H2880" s="137">
        <v>8.7910091450013308</v>
      </c>
      <c r="I2880" s="137">
        <v>20.889159866930601</v>
      </c>
      <c r="J2880" s="137">
        <v>23.241738751215699</v>
      </c>
      <c r="K2880" s="137">
        <v>20.720861988585199</v>
      </c>
      <c r="L2880" s="137">
        <v>27.779543420463099</v>
      </c>
      <c r="M2880" s="137">
        <v>73.577257708697005</v>
      </c>
      <c r="N2880" s="137">
        <v>8.6580707564788604</v>
      </c>
      <c r="O2880" s="137">
        <v>9.1460874478647902</v>
      </c>
      <c r="P2880" s="137">
        <v>21.628676544542099</v>
      </c>
      <c r="Q2880" s="137">
        <v>17.3562793036599</v>
      </c>
      <c r="R2880" s="137">
        <v>8.7910091450013308</v>
      </c>
      <c r="S2880" s="137">
        <v>20.643405044966698</v>
      </c>
      <c r="T2880" s="137">
        <v>23.624968197162001</v>
      </c>
      <c r="U2880" s="137">
        <v>20.2777743737349</v>
      </c>
      <c r="V2880" s="1">
        <v>2660412</v>
      </c>
      <c r="W2880" s="1">
        <v>4131708</v>
      </c>
      <c r="X2880" s="1">
        <v>1643722</v>
      </c>
      <c r="Y2880" s="1">
        <v>4199833</v>
      </c>
      <c r="Z2880" s="1">
        <v>958754</v>
      </c>
      <c r="AA2880" s="1">
        <v>0</v>
      </c>
      <c r="AB2880" s="1">
        <v>0</v>
      </c>
      <c r="AC2880" s="1">
        <v>6105693</v>
      </c>
      <c r="AD2880" s="1">
        <v>967816</v>
      </c>
      <c r="AE2880" s="1">
        <v>525259</v>
      </c>
      <c r="AH2880" s="136">
        <f t="shared" si="44"/>
        <v>40781</v>
      </c>
      <c r="AI2880" s="177">
        <f>HLOOKUP(附加题模型!$E$2,历史数据!$B$3:$K$5000,ROW(A2878),)</f>
        <v>20.720861988585199</v>
      </c>
      <c r="AJ2880" s="177">
        <f>HLOOKUP(附加题模型!$E$2,历史数据!$L$3:$U$5000,ROW(A2878),)</f>
        <v>20.2777743737349</v>
      </c>
    </row>
    <row r="2881" spans="1:36" x14ac:dyDescent="0.2">
      <c r="A2881" s="148">
        <v>40784</v>
      </c>
      <c r="B2881" s="137">
        <v>27.718354998832201</v>
      </c>
      <c r="C2881" s="137">
        <v>73.5010907752512</v>
      </c>
      <c r="D2881" s="137">
        <v>8.6328653103173494</v>
      </c>
      <c r="E2881" s="137">
        <v>9.10211587359621</v>
      </c>
      <c r="F2881" s="137">
        <v>21.628676544542099</v>
      </c>
      <c r="G2881" s="137">
        <v>17.3562793036599</v>
      </c>
      <c r="H2881" s="137">
        <v>8.7910091450013308</v>
      </c>
      <c r="I2881" s="137">
        <v>20.295252380517901</v>
      </c>
      <c r="J2881" s="137">
        <v>23.444624928481399</v>
      </c>
      <c r="K2881" s="137">
        <v>20.2777743737349</v>
      </c>
      <c r="L2881" s="137">
        <v>27.718354998832201</v>
      </c>
      <c r="M2881" s="137">
        <v>73.881925442480494</v>
      </c>
      <c r="N2881" s="137">
        <v>8.5194408025905499</v>
      </c>
      <c r="O2881" s="137">
        <v>8.8602722151190196</v>
      </c>
      <c r="P2881" s="137">
        <v>21.508813189307599</v>
      </c>
      <c r="Q2881" s="137">
        <v>17.3562793036599</v>
      </c>
      <c r="R2881" s="137">
        <v>8.7910091450013308</v>
      </c>
      <c r="S2881" s="137">
        <v>19.947099716069101</v>
      </c>
      <c r="T2881" s="137">
        <v>23.2868245683858</v>
      </c>
      <c r="U2881" s="137">
        <v>20.303838351079101</v>
      </c>
      <c r="V2881" s="1">
        <v>3450510</v>
      </c>
      <c r="W2881" s="1">
        <v>3238066</v>
      </c>
      <c r="X2881" s="1">
        <v>954712</v>
      </c>
      <c r="Y2881" s="1">
        <v>3824308</v>
      </c>
      <c r="Z2881" s="1">
        <v>729355</v>
      </c>
      <c r="AA2881" s="1">
        <v>0</v>
      </c>
      <c r="AB2881" s="1">
        <v>0</v>
      </c>
      <c r="AC2881" s="1">
        <v>3096576</v>
      </c>
      <c r="AD2881" s="1">
        <v>677035</v>
      </c>
      <c r="AE2881" s="1">
        <v>642781</v>
      </c>
      <c r="AH2881" s="136">
        <f t="shared" si="44"/>
        <v>40784</v>
      </c>
      <c r="AI2881" s="177">
        <f>HLOOKUP(附加题模型!$E$2,历史数据!$B$3:$K$5000,ROW(A2879),)</f>
        <v>20.2777743737349</v>
      </c>
      <c r="AJ2881" s="177">
        <f>HLOOKUP(附加题模型!$E$2,历史数据!$L$3:$U$5000,ROW(A2879),)</f>
        <v>20.303838351079101</v>
      </c>
    </row>
    <row r="2882" spans="1:36" x14ac:dyDescent="0.2">
      <c r="A2882" s="148">
        <v>40785</v>
      </c>
      <c r="B2882" s="137">
        <v>27.9325144745406</v>
      </c>
      <c r="C2882" s="137">
        <v>73.881925442480494</v>
      </c>
      <c r="D2882" s="137">
        <v>8.5320435256713001</v>
      </c>
      <c r="E2882" s="137">
        <v>8.9592082572233291</v>
      </c>
      <c r="F2882" s="137">
        <v>21.508813189307599</v>
      </c>
      <c r="G2882" s="137">
        <v>17.3562793036599</v>
      </c>
      <c r="H2882" s="137">
        <v>8.7910091450013308</v>
      </c>
      <c r="I2882" s="137">
        <v>20.274772812020899</v>
      </c>
      <c r="J2882" s="137">
        <v>23.737682740087401</v>
      </c>
      <c r="K2882" s="137">
        <v>20.082294543653902</v>
      </c>
      <c r="L2882" s="137">
        <v>27.718354998832201</v>
      </c>
      <c r="M2882" s="137">
        <v>73.653424642142895</v>
      </c>
      <c r="N2882" s="137">
        <v>8.4942353564290407</v>
      </c>
      <c r="O2882" s="137">
        <v>8.8382864279847304</v>
      </c>
      <c r="P2882" s="137">
        <v>21.602040243378902</v>
      </c>
      <c r="Q2882" s="137">
        <v>17.3562793036599</v>
      </c>
      <c r="R2882" s="137">
        <v>8.7910091450013308</v>
      </c>
      <c r="S2882" s="137">
        <v>19.885661010578101</v>
      </c>
      <c r="T2882" s="137">
        <v>23.422082019896301</v>
      </c>
      <c r="U2882" s="137">
        <v>20.069262554981901</v>
      </c>
      <c r="V2882" s="1">
        <v>3902587</v>
      </c>
      <c r="W2882" s="1">
        <v>2623010</v>
      </c>
      <c r="X2882" s="1">
        <v>1137809</v>
      </c>
      <c r="Y2882" s="1">
        <v>3276666</v>
      </c>
      <c r="Z2882" s="1">
        <v>1278891</v>
      </c>
      <c r="AA2882" s="1">
        <v>0</v>
      </c>
      <c r="AB2882" s="1">
        <v>0</v>
      </c>
      <c r="AC2882" s="1">
        <v>2121238</v>
      </c>
      <c r="AD2882" s="1">
        <v>1452346</v>
      </c>
      <c r="AE2882" s="1">
        <v>492529</v>
      </c>
      <c r="AH2882" s="136">
        <f t="shared" si="44"/>
        <v>40785</v>
      </c>
      <c r="AI2882" s="177">
        <f>HLOOKUP(附加题模型!$E$2,历史数据!$B$3:$K$5000,ROW(A2880),)</f>
        <v>20.082294543653902</v>
      </c>
      <c r="AJ2882" s="177">
        <f>HLOOKUP(附加题模型!$E$2,历史数据!$L$3:$U$5000,ROW(A2880),)</f>
        <v>20.069262554981901</v>
      </c>
    </row>
    <row r="2883" spans="1:36" x14ac:dyDescent="0.2">
      <c r="A2883" s="148">
        <v>40786</v>
      </c>
      <c r="B2883" s="137">
        <v>27.534789733939199</v>
      </c>
      <c r="C2883" s="137">
        <v>73.5010907752512</v>
      </c>
      <c r="D2883" s="137">
        <v>8.4942353564290407</v>
      </c>
      <c r="E2883" s="137">
        <v>8.7943148537161502</v>
      </c>
      <c r="F2883" s="137">
        <v>21.615358393960499</v>
      </c>
      <c r="G2883" s="137">
        <v>17.3562793036599</v>
      </c>
      <c r="H2883" s="137">
        <v>8.7910091450013308</v>
      </c>
      <c r="I2883" s="137">
        <v>19.824222305087101</v>
      </c>
      <c r="J2883" s="137">
        <v>23.399539111311199</v>
      </c>
      <c r="K2883" s="137">
        <v>20.017134600293598</v>
      </c>
      <c r="L2883" s="137">
        <v>27.351224469046301</v>
      </c>
      <c r="M2883" s="137">
        <v>76.014599578964393</v>
      </c>
      <c r="N2883" s="137">
        <v>8.5068380795097909</v>
      </c>
      <c r="O2883" s="137">
        <v>8.7173645987461299</v>
      </c>
      <c r="P2883" s="137">
        <v>22.054857363153801</v>
      </c>
      <c r="Q2883" s="137">
        <v>17.3562793036599</v>
      </c>
      <c r="R2883" s="137">
        <v>8.7910091450013308</v>
      </c>
      <c r="S2883" s="137">
        <v>19.824222305087101</v>
      </c>
      <c r="T2883" s="137">
        <v>24.0532834602785</v>
      </c>
      <c r="U2883" s="137">
        <v>19.2743112459858</v>
      </c>
      <c r="V2883" s="1">
        <v>4316379</v>
      </c>
      <c r="W2883" s="1">
        <v>5832063</v>
      </c>
      <c r="X2883" s="1">
        <v>1388930</v>
      </c>
      <c r="Y2883" s="1">
        <v>2579601</v>
      </c>
      <c r="Z2883" s="1">
        <v>1855290</v>
      </c>
      <c r="AA2883" s="1">
        <v>0</v>
      </c>
      <c r="AB2883" s="1">
        <v>0</v>
      </c>
      <c r="AC2883" s="1">
        <v>1236365</v>
      </c>
      <c r="AD2883" s="1">
        <v>1423508</v>
      </c>
      <c r="AE2883" s="1">
        <v>555602</v>
      </c>
      <c r="AH2883" s="136">
        <f t="shared" si="44"/>
        <v>40786</v>
      </c>
      <c r="AI2883" s="177">
        <f>HLOOKUP(附加题模型!$E$2,历史数据!$B$3:$K$5000,ROW(A2881),)</f>
        <v>20.017134600293598</v>
      </c>
      <c r="AJ2883" s="177">
        <f>HLOOKUP(附加题模型!$E$2,历史数据!$L$3:$U$5000,ROW(A2881),)</f>
        <v>19.2743112459858</v>
      </c>
    </row>
    <row r="2884" spans="1:36" x14ac:dyDescent="0.2">
      <c r="A2884" s="148">
        <v>40787</v>
      </c>
      <c r="B2884" s="137">
        <v>27.504195523123801</v>
      </c>
      <c r="C2884" s="137">
        <v>76.090766512410298</v>
      </c>
      <c r="D2884" s="137">
        <v>8.4690299102675297</v>
      </c>
      <c r="E2884" s="137">
        <v>8.6953788116118407</v>
      </c>
      <c r="F2884" s="137">
        <v>22.334538525367702</v>
      </c>
      <c r="G2884" s="137">
        <v>17.3562793036599</v>
      </c>
      <c r="H2884" s="137">
        <v>8.7910091450013308</v>
      </c>
      <c r="I2884" s="137">
        <v>20.131415832542</v>
      </c>
      <c r="J2884" s="137">
        <v>24.0081976431083</v>
      </c>
      <c r="K2884" s="137">
        <v>19.0657994272328</v>
      </c>
      <c r="L2884" s="137">
        <v>26.831122885182999</v>
      </c>
      <c r="M2884" s="137">
        <v>75.481431044843404</v>
      </c>
      <c r="N2884" s="137">
        <v>8.6454680333980995</v>
      </c>
      <c r="O2884" s="137">
        <v>8.5524711952389492</v>
      </c>
      <c r="P2884" s="137">
        <v>22.321220374786101</v>
      </c>
      <c r="Q2884" s="137">
        <v>17.3562793036599</v>
      </c>
      <c r="R2884" s="137">
        <v>8.7910091450013308</v>
      </c>
      <c r="S2884" s="137">
        <v>20.131415832542</v>
      </c>
      <c r="T2884" s="137">
        <v>23.737682740087401</v>
      </c>
      <c r="U2884" s="137">
        <v>19.574046985443399</v>
      </c>
      <c r="V2884" s="1">
        <v>5597155</v>
      </c>
      <c r="W2884" s="1">
        <v>8598334</v>
      </c>
      <c r="X2884" s="1">
        <v>3386201</v>
      </c>
      <c r="Y2884" s="1">
        <v>2509365</v>
      </c>
      <c r="Z2884" s="1">
        <v>1867820</v>
      </c>
      <c r="AA2884" s="1">
        <v>0</v>
      </c>
      <c r="AB2884" s="1">
        <v>0</v>
      </c>
      <c r="AC2884" s="1">
        <v>3282779</v>
      </c>
      <c r="AD2884" s="1">
        <v>1073561</v>
      </c>
      <c r="AE2884" s="1">
        <v>1033788</v>
      </c>
      <c r="AH2884" s="136">
        <f t="shared" si="44"/>
        <v>40787</v>
      </c>
      <c r="AI2884" s="177">
        <f>HLOOKUP(附加题模型!$E$2,历史数据!$B$3:$K$5000,ROW(A2882),)</f>
        <v>19.0657994272328</v>
      </c>
      <c r="AJ2884" s="177">
        <f>HLOOKUP(附加题模型!$E$2,历史数据!$L$3:$U$5000,ROW(A2882),)</f>
        <v>19.574046985443399</v>
      </c>
    </row>
    <row r="2885" spans="1:36" x14ac:dyDescent="0.2">
      <c r="A2885" s="148">
        <v>40788</v>
      </c>
      <c r="B2885" s="137">
        <v>26.6169634094746</v>
      </c>
      <c r="C2885" s="137">
        <v>74.034259309372203</v>
      </c>
      <c r="D2885" s="137">
        <v>8.6328653103173494</v>
      </c>
      <c r="E2885" s="137">
        <v>8.4975067274032305</v>
      </c>
      <c r="F2885" s="137">
        <v>22.108129965480199</v>
      </c>
      <c r="G2885" s="137">
        <v>17.3562793036599</v>
      </c>
      <c r="H2885" s="137">
        <v>8.7910091450013308</v>
      </c>
      <c r="I2885" s="137">
        <v>19.967579284566</v>
      </c>
      <c r="J2885" s="137">
        <v>23.895483100182901</v>
      </c>
      <c r="K2885" s="137">
        <v>19.391599144034402</v>
      </c>
      <c r="L2885" s="137">
        <v>27.1064707825224</v>
      </c>
      <c r="M2885" s="137">
        <v>73.044089174576001</v>
      </c>
      <c r="N2885" s="137">
        <v>8.4564271871867707</v>
      </c>
      <c r="O2885" s="137">
        <v>8.2776488560603205</v>
      </c>
      <c r="P2885" s="137">
        <v>22.494356332347099</v>
      </c>
      <c r="Q2885" s="137">
        <v>17.3562793036599</v>
      </c>
      <c r="R2885" s="137">
        <v>8.7910091450013308</v>
      </c>
      <c r="S2885" s="137">
        <v>19.5989470516202</v>
      </c>
      <c r="T2885" s="137">
        <v>23.602425288576899</v>
      </c>
      <c r="U2885" s="137">
        <v>20.551446135848298</v>
      </c>
      <c r="V2885" s="1">
        <v>2828103</v>
      </c>
      <c r="W2885" s="1">
        <v>4550764</v>
      </c>
      <c r="X2885" s="1">
        <v>1283349</v>
      </c>
      <c r="Y2885" s="1">
        <v>4038745</v>
      </c>
      <c r="Z2885" s="1">
        <v>1793205</v>
      </c>
      <c r="AA2885" s="1">
        <v>0</v>
      </c>
      <c r="AB2885" s="1">
        <v>0</v>
      </c>
      <c r="AC2885" s="1">
        <v>1845677</v>
      </c>
      <c r="AD2885" s="1">
        <v>719967</v>
      </c>
      <c r="AE2885" s="1">
        <v>4210299</v>
      </c>
      <c r="AH2885" s="136">
        <f t="shared" si="44"/>
        <v>40788</v>
      </c>
      <c r="AI2885" s="177">
        <f>HLOOKUP(附加题模型!$E$2,历史数据!$B$3:$K$5000,ROW(A2883),)</f>
        <v>19.391599144034402</v>
      </c>
      <c r="AJ2885" s="177">
        <f>HLOOKUP(附加题模型!$E$2,历史数据!$L$3:$U$5000,ROW(A2883),)</f>
        <v>20.551446135848298</v>
      </c>
    </row>
    <row r="2886" spans="1:36" x14ac:dyDescent="0.2">
      <c r="A2886" s="148">
        <v>40791</v>
      </c>
      <c r="B2886" s="137">
        <v>27.137064993337901</v>
      </c>
      <c r="C2886" s="137">
        <v>72.587087573900902</v>
      </c>
      <c r="D2886" s="137">
        <v>8.3808108487022395</v>
      </c>
      <c r="E2886" s="137">
        <v>8.1347412396874397</v>
      </c>
      <c r="F2886" s="137">
        <v>22.241311471296399</v>
      </c>
      <c r="G2886" s="137">
        <v>17.3562793036599</v>
      </c>
      <c r="H2886" s="137">
        <v>8.7910091450013308</v>
      </c>
      <c r="I2886" s="137">
        <v>19.2507943871714</v>
      </c>
      <c r="J2886" s="137">
        <v>23.399539111311199</v>
      </c>
      <c r="K2886" s="137">
        <v>20.838149886633801</v>
      </c>
      <c r="L2886" s="137">
        <v>26.800528674367499</v>
      </c>
      <c r="M2886" s="137">
        <v>73.044089174576001</v>
      </c>
      <c r="N2886" s="137">
        <v>8.2799890640562008</v>
      </c>
      <c r="O2886" s="137">
        <v>8.6624001309104006</v>
      </c>
      <c r="P2886" s="137">
        <v>21.828448803266301</v>
      </c>
      <c r="Q2886" s="137">
        <v>17.3562793036599</v>
      </c>
      <c r="R2886" s="137">
        <v>8.7910091450013308</v>
      </c>
      <c r="S2886" s="137">
        <v>18.943600859716501</v>
      </c>
      <c r="T2886" s="137">
        <v>22.9712238481947</v>
      </c>
      <c r="U2886" s="137">
        <v>21.489749320237099</v>
      </c>
      <c r="V2886" s="1">
        <v>2106035</v>
      </c>
      <c r="W2886" s="1">
        <v>2516869</v>
      </c>
      <c r="X2886" s="1">
        <v>1296310</v>
      </c>
      <c r="Y2886" s="1">
        <v>9770991</v>
      </c>
      <c r="Z2886" s="1">
        <v>1108855</v>
      </c>
      <c r="AA2886" s="1">
        <v>0</v>
      </c>
      <c r="AB2886" s="1">
        <v>0</v>
      </c>
      <c r="AC2886" s="1">
        <v>1576363</v>
      </c>
      <c r="AD2886" s="1">
        <v>517200</v>
      </c>
      <c r="AE2886" s="1">
        <v>4419268</v>
      </c>
      <c r="AH2886" s="136">
        <f t="shared" ref="AH2886:AH2949" si="45">A2886</f>
        <v>40791</v>
      </c>
      <c r="AI2886" s="177">
        <f>HLOOKUP(附加题模型!$E$2,历史数据!$B$3:$K$5000,ROW(A2884),)</f>
        <v>20.838149886633801</v>
      </c>
      <c r="AJ2886" s="177">
        <f>HLOOKUP(附加题模型!$E$2,历史数据!$L$3:$U$5000,ROW(A2884),)</f>
        <v>21.489749320237099</v>
      </c>
    </row>
    <row r="2887" spans="1:36" x14ac:dyDescent="0.2">
      <c r="A2887" s="148">
        <v>40792</v>
      </c>
      <c r="B2887" s="137">
        <v>26.892311306814001</v>
      </c>
      <c r="C2887" s="137">
        <v>73.120256108021906</v>
      </c>
      <c r="D2887" s="137">
        <v>8.2799890640562008</v>
      </c>
      <c r="E2887" s="137">
        <v>8.5194925145375198</v>
      </c>
      <c r="F2887" s="137">
        <v>21.708585448031801</v>
      </c>
      <c r="G2887" s="137">
        <v>17.3562793036599</v>
      </c>
      <c r="H2887" s="137">
        <v>8.7910091450013308</v>
      </c>
      <c r="I2887" s="137">
        <v>18.452091215788698</v>
      </c>
      <c r="J2887" s="137">
        <v>22.768337670929</v>
      </c>
      <c r="K2887" s="137">
        <v>20.994533750698601</v>
      </c>
      <c r="L2887" s="137">
        <v>26.586369198659099</v>
      </c>
      <c r="M2887" s="137">
        <v>74.719761710384901</v>
      </c>
      <c r="N2887" s="137">
        <v>8.30519451021771</v>
      </c>
      <c r="O2887" s="137">
        <v>8.6624001309104006</v>
      </c>
      <c r="P2887" s="137">
        <v>21.815130652684701</v>
      </c>
      <c r="Q2887" s="137">
        <v>17.3562793036599</v>
      </c>
      <c r="R2887" s="137">
        <v>8.7910091450013308</v>
      </c>
      <c r="S2887" s="137">
        <v>19.0050395652075</v>
      </c>
      <c r="T2887" s="137">
        <v>22.903595122439501</v>
      </c>
      <c r="U2887" s="137">
        <v>20.421126249127699</v>
      </c>
      <c r="V2887" s="1">
        <v>2516478</v>
      </c>
      <c r="W2887" s="1">
        <v>3684801</v>
      </c>
      <c r="X2887" s="1">
        <v>653366</v>
      </c>
      <c r="Y2887" s="1">
        <v>5843381</v>
      </c>
      <c r="Z2887" s="1">
        <v>567800</v>
      </c>
      <c r="AA2887" s="1">
        <v>0</v>
      </c>
      <c r="AB2887" s="1">
        <v>0</v>
      </c>
      <c r="AC2887" s="1">
        <v>1037001</v>
      </c>
      <c r="AD2887" s="1">
        <v>352800</v>
      </c>
      <c r="AE2887" s="1">
        <v>829600</v>
      </c>
      <c r="AH2887" s="136">
        <f t="shared" si="45"/>
        <v>40792</v>
      </c>
      <c r="AI2887" s="177">
        <f>HLOOKUP(附加题模型!$E$2,历史数据!$B$3:$K$5000,ROW(A2885),)</f>
        <v>20.994533750698601</v>
      </c>
      <c r="AJ2887" s="177">
        <f>HLOOKUP(附加题模型!$E$2,历史数据!$L$3:$U$5000,ROW(A2885),)</f>
        <v>20.421126249127699</v>
      </c>
    </row>
    <row r="2888" spans="1:36" x14ac:dyDescent="0.2">
      <c r="A2888" s="148">
        <v>40793</v>
      </c>
      <c r="B2888" s="137">
        <v>26.831122885182999</v>
      </c>
      <c r="C2888" s="137">
        <v>74.262760109709703</v>
      </c>
      <c r="D2888" s="137">
        <v>8.3556054025407303</v>
      </c>
      <c r="E2888" s="137">
        <v>8.6514072373432604</v>
      </c>
      <c r="F2888" s="137">
        <v>21.974948459664098</v>
      </c>
      <c r="G2888" s="137">
        <v>17.3562793036599</v>
      </c>
      <c r="H2888" s="137">
        <v>8.7910091450013308</v>
      </c>
      <c r="I2888" s="137">
        <v>19.271273955668399</v>
      </c>
      <c r="J2888" s="137">
        <v>22.948680939609599</v>
      </c>
      <c r="K2888" s="137">
        <v>19.404631132706498</v>
      </c>
      <c r="L2888" s="137">
        <v>26.708746041921099</v>
      </c>
      <c r="M2888" s="137">
        <v>74.719761710384901</v>
      </c>
      <c r="N2888" s="137">
        <v>8.4186190179445095</v>
      </c>
      <c r="O2888" s="137">
        <v>9.32197374493912</v>
      </c>
      <c r="P2888" s="137">
        <v>22.840628247468999</v>
      </c>
      <c r="Q2888" s="137">
        <v>17.3562793036599</v>
      </c>
      <c r="R2888" s="137">
        <v>8.7910091450013308</v>
      </c>
      <c r="S2888" s="137">
        <v>19.3736717981533</v>
      </c>
      <c r="T2888" s="137">
        <v>23.422082019896301</v>
      </c>
      <c r="U2888" s="137">
        <v>19.404631132706498</v>
      </c>
      <c r="V2888" s="1">
        <v>2857550</v>
      </c>
      <c r="W2888" s="1">
        <v>2496009</v>
      </c>
      <c r="X2888" s="1">
        <v>810525</v>
      </c>
      <c r="Y2888" s="1">
        <v>15639001</v>
      </c>
      <c r="Z2888" s="1">
        <v>2478848</v>
      </c>
      <c r="AA2888" s="1">
        <v>0</v>
      </c>
      <c r="AB2888" s="1">
        <v>0</v>
      </c>
      <c r="AC2888" s="1">
        <v>1624563</v>
      </c>
      <c r="AD2888" s="1">
        <v>877758</v>
      </c>
      <c r="AE2888" s="1">
        <v>3311069</v>
      </c>
      <c r="AH2888" s="136">
        <f t="shared" si="45"/>
        <v>40793</v>
      </c>
      <c r="AI2888" s="177">
        <f>HLOOKUP(附加题模型!$E$2,历史数据!$B$3:$K$5000,ROW(A2886),)</f>
        <v>19.404631132706498</v>
      </c>
      <c r="AJ2888" s="177">
        <f>HLOOKUP(附加题模型!$E$2,历史数据!$L$3:$U$5000,ROW(A2886),)</f>
        <v>19.404631132706498</v>
      </c>
    </row>
    <row r="2889" spans="1:36" x14ac:dyDescent="0.2">
      <c r="A2889" s="148">
        <v>40794</v>
      </c>
      <c r="B2889" s="137">
        <v>26.647557620290101</v>
      </c>
      <c r="C2889" s="137">
        <v>74.872095577276596</v>
      </c>
      <c r="D2889" s="137">
        <v>8.4438244641060205</v>
      </c>
      <c r="E2889" s="137">
        <v>9.13509455429765</v>
      </c>
      <c r="F2889" s="137">
        <v>22.853946398050699</v>
      </c>
      <c r="G2889" s="137">
        <v>17.3562793036599</v>
      </c>
      <c r="H2889" s="137">
        <v>8.7910091450013308</v>
      </c>
      <c r="I2889" s="137">
        <v>19.435110503644299</v>
      </c>
      <c r="J2889" s="137">
        <v>23.444624928481399</v>
      </c>
      <c r="K2889" s="137">
        <v>18.909415563168</v>
      </c>
      <c r="L2889" s="137">
        <v>26.1274560364268</v>
      </c>
      <c r="M2889" s="137">
        <v>74.795928643830706</v>
      </c>
      <c r="N2889" s="137">
        <v>8.3430026794599694</v>
      </c>
      <c r="O2889" s="137">
        <v>8.8712651086861598</v>
      </c>
      <c r="P2889" s="137">
        <v>23.453263174223299</v>
      </c>
      <c r="Q2889" s="137">
        <v>17.3562793036599</v>
      </c>
      <c r="R2889" s="137">
        <v>8.7910091450013308</v>
      </c>
      <c r="S2889" s="137">
        <v>19.0050395652075</v>
      </c>
      <c r="T2889" s="137">
        <v>23.016309665364901</v>
      </c>
      <c r="U2889" s="137">
        <v>19.404631132706498</v>
      </c>
      <c r="V2889" s="1">
        <v>3278999</v>
      </c>
      <c r="W2889" s="1">
        <v>2626321</v>
      </c>
      <c r="X2889" s="1">
        <v>1573469</v>
      </c>
      <c r="Y2889" s="1">
        <v>18760396</v>
      </c>
      <c r="Z2889" s="1">
        <v>3336221</v>
      </c>
      <c r="AA2889" s="1">
        <v>0</v>
      </c>
      <c r="AB2889" s="1">
        <v>0</v>
      </c>
      <c r="AC2889" s="1">
        <v>1639232</v>
      </c>
      <c r="AD2889" s="1">
        <v>693298</v>
      </c>
      <c r="AE2889" s="1">
        <v>956698</v>
      </c>
      <c r="AH2889" s="136">
        <f t="shared" si="45"/>
        <v>40794</v>
      </c>
      <c r="AI2889" s="177">
        <f>HLOOKUP(附加题模型!$E$2,历史数据!$B$3:$K$5000,ROW(A2887),)</f>
        <v>18.909415563168</v>
      </c>
      <c r="AJ2889" s="177">
        <f>HLOOKUP(附加题模型!$E$2,历史数据!$L$3:$U$5000,ROW(A2887),)</f>
        <v>19.404631132706498</v>
      </c>
    </row>
    <row r="2890" spans="1:36" x14ac:dyDescent="0.2">
      <c r="A2890" s="148">
        <v>40795</v>
      </c>
      <c r="B2890" s="137">
        <v>25.637948663378999</v>
      </c>
      <c r="C2890" s="137">
        <v>74.719761710384901</v>
      </c>
      <c r="D2890" s="137">
        <v>8.3556054025407303</v>
      </c>
      <c r="E2890" s="137">
        <v>8.7723290665818592</v>
      </c>
      <c r="F2890" s="137">
        <v>23.639717282365901</v>
      </c>
      <c r="G2890" s="137">
        <v>17.3562793036599</v>
      </c>
      <c r="H2890" s="137">
        <v>8.7910091450013308</v>
      </c>
      <c r="I2890" s="137">
        <v>19.045998702201501</v>
      </c>
      <c r="J2890" s="137">
        <v>22.948680939609599</v>
      </c>
      <c r="K2890" s="137">
        <v>19.300375223330001</v>
      </c>
      <c r="L2890" s="137">
        <v>26.769934463552001</v>
      </c>
      <c r="M2890" s="137">
        <v>72.053919039779899</v>
      </c>
      <c r="N2890" s="137">
        <v>8.30519451021771</v>
      </c>
      <c r="O2890" s="137">
        <v>8.5414783016718108</v>
      </c>
      <c r="P2890" s="137">
        <v>23.559808378876198</v>
      </c>
      <c r="Q2890" s="137">
        <v>17.3562793036599</v>
      </c>
      <c r="R2890" s="137">
        <v>8.7910091450013308</v>
      </c>
      <c r="S2890" s="137">
        <v>18.8412030172315</v>
      </c>
      <c r="T2890" s="137">
        <v>23.038852573949899</v>
      </c>
      <c r="U2890" s="137">
        <v>19.547983008099202</v>
      </c>
      <c r="V2890" s="1">
        <v>5009694</v>
      </c>
      <c r="W2890" s="1">
        <v>4699983</v>
      </c>
      <c r="X2890" s="1">
        <v>562499</v>
      </c>
      <c r="Y2890" s="1">
        <v>7260341</v>
      </c>
      <c r="Z2890" s="1">
        <v>1372701</v>
      </c>
      <c r="AA2890" s="1">
        <v>0</v>
      </c>
      <c r="AB2890" s="1">
        <v>0</v>
      </c>
      <c r="AC2890" s="1">
        <v>1025525</v>
      </c>
      <c r="AD2890" s="1">
        <v>800263</v>
      </c>
      <c r="AE2890" s="1">
        <v>740753</v>
      </c>
      <c r="AH2890" s="136">
        <f t="shared" si="45"/>
        <v>40795</v>
      </c>
      <c r="AI2890" s="177">
        <f>HLOOKUP(附加题模型!$E$2,历史数据!$B$3:$K$5000,ROW(A2888),)</f>
        <v>19.300375223330001</v>
      </c>
      <c r="AJ2890" s="177">
        <f>HLOOKUP(附加题模型!$E$2,历史数据!$L$3:$U$5000,ROW(A2888),)</f>
        <v>19.547983008099202</v>
      </c>
    </row>
    <row r="2891" spans="1:36" x14ac:dyDescent="0.2">
      <c r="A2891" s="148">
        <v>40799</v>
      </c>
      <c r="B2891" s="137">
        <v>26.647557620290101</v>
      </c>
      <c r="C2891" s="137">
        <v>70.454413437416903</v>
      </c>
      <c r="D2891" s="137">
        <v>8.2043727255716696</v>
      </c>
      <c r="E2891" s="137">
        <v>8.4645280467017905</v>
      </c>
      <c r="F2891" s="137">
        <v>23.426626873060101</v>
      </c>
      <c r="G2891" s="137">
        <v>17.3562793036599</v>
      </c>
      <c r="H2891" s="137">
        <v>8.7910091450013308</v>
      </c>
      <c r="I2891" s="137">
        <v>18.697846037752601</v>
      </c>
      <c r="J2891" s="137">
        <v>22.745794762343898</v>
      </c>
      <c r="K2891" s="137">
        <v>19.1309593705931</v>
      </c>
      <c r="L2891" s="137">
        <v>26.555774987843598</v>
      </c>
      <c r="M2891" s="137">
        <v>69.616577169512496</v>
      </c>
      <c r="N2891" s="137">
        <v>8.2799890640562008</v>
      </c>
      <c r="O2891" s="137">
        <v>8.2666559624931804</v>
      </c>
      <c r="P2891" s="137">
        <v>23.0004460544484</v>
      </c>
      <c r="Q2891" s="137">
        <v>17.3562793036599</v>
      </c>
      <c r="R2891" s="137">
        <v>8.7910091450013308</v>
      </c>
      <c r="S2891" s="137">
        <v>19.025519133704499</v>
      </c>
      <c r="T2891" s="137">
        <v>22.655623128003601</v>
      </c>
      <c r="U2891" s="137">
        <v>19.039735449888699</v>
      </c>
      <c r="V2891" s="1">
        <v>1888872</v>
      </c>
      <c r="W2891" s="1">
        <v>3326897</v>
      </c>
      <c r="X2891" s="1">
        <v>1230700</v>
      </c>
      <c r="Y2891" s="1">
        <v>3806727</v>
      </c>
      <c r="Z2891" s="1">
        <v>1103329</v>
      </c>
      <c r="AA2891" s="1">
        <v>0</v>
      </c>
      <c r="AB2891" s="1">
        <v>0</v>
      </c>
      <c r="AC2891" s="1">
        <v>1542801</v>
      </c>
      <c r="AD2891" s="1">
        <v>484948</v>
      </c>
      <c r="AE2891" s="1">
        <v>872582</v>
      </c>
      <c r="AH2891" s="136">
        <f t="shared" si="45"/>
        <v>40799</v>
      </c>
      <c r="AI2891" s="177">
        <f>HLOOKUP(附加题模型!$E$2,历史数据!$B$3:$K$5000,ROW(A2889),)</f>
        <v>19.1309593705931</v>
      </c>
      <c r="AJ2891" s="177">
        <f>HLOOKUP(附加题模型!$E$2,历史数据!$L$3:$U$5000,ROW(A2889),)</f>
        <v>19.039735449888699</v>
      </c>
    </row>
    <row r="2892" spans="1:36" x14ac:dyDescent="0.2">
      <c r="A2892" s="148">
        <v>40800</v>
      </c>
      <c r="B2892" s="137">
        <v>26.433398144581702</v>
      </c>
      <c r="C2892" s="137">
        <v>70.530580370862793</v>
      </c>
      <c r="D2892" s="137">
        <v>8.2925917871369492</v>
      </c>
      <c r="E2892" s="137">
        <v>8.2776488560603205</v>
      </c>
      <c r="F2892" s="137">
        <v>23.0004460544484</v>
      </c>
      <c r="G2892" s="137">
        <v>17.3562793036599</v>
      </c>
      <c r="H2892" s="137">
        <v>8.7910091450013308</v>
      </c>
      <c r="I2892" s="137">
        <v>19.045998702201501</v>
      </c>
      <c r="J2892" s="137">
        <v>22.8134234880992</v>
      </c>
      <c r="K2892" s="137">
        <v>19.339471189346199</v>
      </c>
      <c r="L2892" s="137">
        <v>25.790919717456401</v>
      </c>
      <c r="M2892" s="137">
        <v>70.225912637079404</v>
      </c>
      <c r="N2892" s="137">
        <v>8.3303999563792193</v>
      </c>
      <c r="O2892" s="137">
        <v>8.3545991110303408</v>
      </c>
      <c r="P2892" s="137">
        <v>23.786216938763701</v>
      </c>
      <c r="Q2892" s="137">
        <v>17.3562793036599</v>
      </c>
      <c r="R2892" s="137">
        <v>8.7910091450013308</v>
      </c>
      <c r="S2892" s="137">
        <v>19.168876113183401</v>
      </c>
      <c r="T2892" s="137">
        <v>22.903595122439501</v>
      </c>
      <c r="U2892" s="137">
        <v>19.026703461216599</v>
      </c>
      <c r="V2892" s="1">
        <v>4799090</v>
      </c>
      <c r="W2892" s="1">
        <v>2071812</v>
      </c>
      <c r="X2892" s="1">
        <v>860974</v>
      </c>
      <c r="Y2892" s="1">
        <v>3434241</v>
      </c>
      <c r="Z2892" s="1">
        <v>1220957</v>
      </c>
      <c r="AA2892" s="1">
        <v>0</v>
      </c>
      <c r="AB2892" s="1">
        <v>0</v>
      </c>
      <c r="AC2892" s="1">
        <v>1147170</v>
      </c>
      <c r="AD2892" s="1">
        <v>454303</v>
      </c>
      <c r="AE2892" s="1">
        <v>534170</v>
      </c>
      <c r="AH2892" s="136">
        <f t="shared" si="45"/>
        <v>40800</v>
      </c>
      <c r="AI2892" s="177">
        <f>HLOOKUP(附加题模型!$E$2,历史数据!$B$3:$K$5000,ROW(A2890),)</f>
        <v>19.339471189346199</v>
      </c>
      <c r="AJ2892" s="177">
        <f>HLOOKUP(附加题模型!$E$2,历史数据!$L$3:$U$5000,ROW(A2890),)</f>
        <v>19.026703461216599</v>
      </c>
    </row>
    <row r="2893" spans="1:36" x14ac:dyDescent="0.2">
      <c r="A2893" s="148">
        <v>40801</v>
      </c>
      <c r="B2893" s="137">
        <v>25.8827023499029</v>
      </c>
      <c r="C2893" s="137">
        <v>70.225912637079404</v>
      </c>
      <c r="D2893" s="137">
        <v>8.3556054025407303</v>
      </c>
      <c r="E2893" s="137">
        <v>8.4095635788660594</v>
      </c>
      <c r="F2893" s="137">
        <v>23.786216938763701</v>
      </c>
      <c r="G2893" s="137">
        <v>17.3562793036599</v>
      </c>
      <c r="H2893" s="137">
        <v>8.7910091450013308</v>
      </c>
      <c r="I2893" s="137">
        <v>19.168876113183401</v>
      </c>
      <c r="J2893" s="137">
        <v>22.903595122439501</v>
      </c>
      <c r="K2893" s="137">
        <v>19.2743112459858</v>
      </c>
      <c r="L2893" s="137">
        <v>25.576760241748001</v>
      </c>
      <c r="M2893" s="137">
        <v>69.997411836741804</v>
      </c>
      <c r="N2893" s="137">
        <v>8.3303999563792193</v>
      </c>
      <c r="O2893" s="137">
        <v>8.3216204303289008</v>
      </c>
      <c r="P2893" s="137">
        <v>23.786216938763701</v>
      </c>
      <c r="Q2893" s="137">
        <v>17.3562793036599</v>
      </c>
      <c r="R2893" s="137">
        <v>8.7910091450013308</v>
      </c>
      <c r="S2893" s="137">
        <v>18.964080428213499</v>
      </c>
      <c r="T2893" s="137">
        <v>23.1290242082903</v>
      </c>
      <c r="U2893" s="137">
        <v>19.326439200674098</v>
      </c>
      <c r="V2893" s="1">
        <v>2189863</v>
      </c>
      <c r="W2893" s="1">
        <v>1860033</v>
      </c>
      <c r="X2893" s="1">
        <v>1688841</v>
      </c>
      <c r="Y2893" s="1">
        <v>2813364</v>
      </c>
      <c r="Z2893" s="1">
        <v>0</v>
      </c>
      <c r="AA2893" s="1">
        <v>0</v>
      </c>
      <c r="AB2893" s="1">
        <v>0</v>
      </c>
      <c r="AC2893" s="1">
        <v>1230184</v>
      </c>
      <c r="AD2893" s="1">
        <v>686090</v>
      </c>
      <c r="AE2893" s="1">
        <v>566112</v>
      </c>
      <c r="AH2893" s="136">
        <f t="shared" si="45"/>
        <v>40801</v>
      </c>
      <c r="AI2893" s="177">
        <f>HLOOKUP(附加题模型!$E$2,历史数据!$B$3:$K$5000,ROW(A2891),)</f>
        <v>19.2743112459858</v>
      </c>
      <c r="AJ2893" s="177">
        <f>HLOOKUP(附加题模型!$E$2,历史数据!$L$3:$U$5000,ROW(A2891),)</f>
        <v>19.326439200674098</v>
      </c>
    </row>
    <row r="2894" spans="1:36" x14ac:dyDescent="0.2">
      <c r="A2894" s="148">
        <v>40802</v>
      </c>
      <c r="B2894" s="137">
        <v>25.454383398486101</v>
      </c>
      <c r="C2894" s="137">
        <v>69.9212449032959</v>
      </c>
      <c r="D2894" s="137">
        <v>8.3682081256214893</v>
      </c>
      <c r="E2894" s="137">
        <v>8.5194925145375198</v>
      </c>
      <c r="F2894" s="137">
        <v>23.972671046906299</v>
      </c>
      <c r="G2894" s="137">
        <v>17.3562793036599</v>
      </c>
      <c r="H2894" s="137">
        <v>8.7910091450013308</v>
      </c>
      <c r="I2894" s="137">
        <v>19.086957839195399</v>
      </c>
      <c r="J2894" s="137">
        <v>23.151567116875299</v>
      </c>
      <c r="K2894" s="137">
        <v>19.495855053410999</v>
      </c>
      <c r="L2894" s="137">
        <v>25.637948663378999</v>
      </c>
      <c r="M2894" s="137">
        <v>69.845077969850095</v>
      </c>
      <c r="N2894" s="137">
        <v>8.3682081256214893</v>
      </c>
      <c r="O2894" s="137">
        <v>8.4095635788660594</v>
      </c>
      <c r="P2894" s="137">
        <v>24.2123977573753</v>
      </c>
      <c r="Q2894" s="137">
        <v>17.3562793036599</v>
      </c>
      <c r="R2894" s="137">
        <v>8.7910091450013308</v>
      </c>
      <c r="S2894" s="137">
        <v>18.9026417227225</v>
      </c>
      <c r="T2894" s="137">
        <v>23.1290242082903</v>
      </c>
      <c r="U2894" s="137">
        <v>19.456759087394801</v>
      </c>
      <c r="V2894" s="1">
        <v>2118769</v>
      </c>
      <c r="W2894" s="1">
        <v>1870069</v>
      </c>
      <c r="X2894" s="1">
        <v>853388</v>
      </c>
      <c r="Y2894" s="1">
        <v>5674257</v>
      </c>
      <c r="Z2894" s="1">
        <v>1571098</v>
      </c>
      <c r="AA2894" s="1">
        <v>0</v>
      </c>
      <c r="AB2894" s="1">
        <v>0</v>
      </c>
      <c r="AC2894" s="1">
        <v>843964</v>
      </c>
      <c r="AD2894" s="1">
        <v>565101</v>
      </c>
      <c r="AE2894" s="1">
        <v>402576</v>
      </c>
      <c r="AH2894" s="136">
        <f t="shared" si="45"/>
        <v>40802</v>
      </c>
      <c r="AI2894" s="177">
        <f>HLOOKUP(附加题模型!$E$2,历史数据!$B$3:$K$5000,ROW(A2892),)</f>
        <v>19.495855053410999</v>
      </c>
      <c r="AJ2894" s="177">
        <f>HLOOKUP(附加题模型!$E$2,历史数据!$L$3:$U$5000,ROW(A2892),)</f>
        <v>19.456759087394801</v>
      </c>
    </row>
    <row r="2895" spans="1:36" x14ac:dyDescent="0.2">
      <c r="A2895" s="148">
        <v>40805</v>
      </c>
      <c r="B2895" s="137">
        <v>25.332006555224101</v>
      </c>
      <c r="C2895" s="137">
        <v>69.845077969850095</v>
      </c>
      <c r="D2895" s="137">
        <v>8.3682081256214893</v>
      </c>
      <c r="E2895" s="137">
        <v>8.4095635788660594</v>
      </c>
      <c r="F2895" s="137">
        <v>24.385533714936301</v>
      </c>
      <c r="G2895" s="137">
        <v>17.3562793036599</v>
      </c>
      <c r="H2895" s="137">
        <v>8.7910091450013308</v>
      </c>
      <c r="I2895" s="137">
        <v>18.923121291219498</v>
      </c>
      <c r="J2895" s="137">
        <v>23.0839383911201</v>
      </c>
      <c r="K2895" s="137">
        <v>19.391599144034402</v>
      </c>
      <c r="L2895" s="137">
        <v>24.3529918091285</v>
      </c>
      <c r="M2895" s="137">
        <v>69.007241701945702</v>
      </c>
      <c r="N2895" s="137">
        <v>8.3682081256214893</v>
      </c>
      <c r="O2895" s="137">
        <v>8.1237483461202906</v>
      </c>
      <c r="P2895" s="137">
        <v>25.024804942853802</v>
      </c>
      <c r="Q2895" s="137">
        <v>17.3562793036599</v>
      </c>
      <c r="R2895" s="137">
        <v>8.7910091450013308</v>
      </c>
      <c r="S2895" s="137">
        <v>18.574968626770701</v>
      </c>
      <c r="T2895" s="137">
        <v>22.745794762343898</v>
      </c>
      <c r="U2895" s="137">
        <v>19.300375223330001</v>
      </c>
      <c r="V2895" s="1">
        <v>5748491</v>
      </c>
      <c r="W2895" s="1">
        <v>1813903</v>
      </c>
      <c r="X2895" s="1">
        <v>0</v>
      </c>
      <c r="Y2895" s="1">
        <v>3057828</v>
      </c>
      <c r="Z2895" s="1">
        <v>4607597</v>
      </c>
      <c r="AA2895" s="1">
        <v>0</v>
      </c>
      <c r="AB2895" s="1">
        <v>0</v>
      </c>
      <c r="AC2895" s="1">
        <v>1070470</v>
      </c>
      <c r="AD2895" s="1">
        <v>403510</v>
      </c>
      <c r="AE2895" s="1">
        <v>461518</v>
      </c>
      <c r="AH2895" s="136">
        <f t="shared" si="45"/>
        <v>40805</v>
      </c>
      <c r="AI2895" s="177">
        <f>HLOOKUP(附加题模型!$E$2,历史数据!$B$3:$K$5000,ROW(A2893),)</f>
        <v>19.391599144034402</v>
      </c>
      <c r="AJ2895" s="177">
        <f>HLOOKUP(附加题模型!$E$2,历史数据!$L$3:$U$5000,ROW(A2893),)</f>
        <v>19.300375223330001</v>
      </c>
    </row>
    <row r="2896" spans="1:36" x14ac:dyDescent="0.2">
      <c r="A2896" s="148">
        <v>40806</v>
      </c>
      <c r="B2896" s="137">
        <v>23.832890225265199</v>
      </c>
      <c r="C2896" s="137">
        <v>69.083408635391507</v>
      </c>
      <c r="D2896" s="137">
        <v>8.2295781717331806</v>
      </c>
      <c r="E2896" s="137">
        <v>8.1677199203888708</v>
      </c>
      <c r="F2896" s="137">
        <v>25.024804942853802</v>
      </c>
      <c r="G2896" s="137">
        <v>17.3562793036599</v>
      </c>
      <c r="H2896" s="137">
        <v>7.9158860626935104</v>
      </c>
      <c r="I2896" s="137">
        <v>18.574968626770701</v>
      </c>
      <c r="J2896" s="137">
        <v>22.587994402248398</v>
      </c>
      <c r="K2896" s="137">
        <v>19.300375223330001</v>
      </c>
      <c r="L2896" s="137">
        <v>23.679919171187699</v>
      </c>
      <c r="M2896" s="137">
        <v>70.530580370862793</v>
      </c>
      <c r="N2896" s="137">
        <v>8.1917700024909106</v>
      </c>
      <c r="O2896" s="137">
        <v>8.2556630689260295</v>
      </c>
      <c r="P2896" s="137">
        <v>25.477622062628701</v>
      </c>
      <c r="Q2896" s="137">
        <v>17.3562793036599</v>
      </c>
      <c r="R2896" s="137">
        <v>8.1412965535909798</v>
      </c>
      <c r="S2896" s="137">
        <v>18.800243880237598</v>
      </c>
      <c r="T2896" s="137">
        <v>22.9261380310246</v>
      </c>
      <c r="U2896" s="137">
        <v>19.313407212002002</v>
      </c>
      <c r="V2896" s="1">
        <v>4913831</v>
      </c>
      <c r="W2896" s="1">
        <v>3430206</v>
      </c>
      <c r="X2896" s="1">
        <v>904432</v>
      </c>
      <c r="Y2896" s="1">
        <v>1892730</v>
      </c>
      <c r="Z2896" s="1">
        <v>5930570</v>
      </c>
      <c r="AA2896" s="1">
        <v>0</v>
      </c>
      <c r="AB2896" s="1">
        <v>17112526</v>
      </c>
      <c r="AC2896" s="1">
        <v>875947</v>
      </c>
      <c r="AD2896" s="1">
        <v>286071</v>
      </c>
      <c r="AE2896" s="1">
        <v>241767</v>
      </c>
      <c r="AH2896" s="136">
        <f t="shared" si="45"/>
        <v>40806</v>
      </c>
      <c r="AI2896" s="177">
        <f>HLOOKUP(附加题模型!$E$2,历史数据!$B$3:$K$5000,ROW(A2894),)</f>
        <v>19.300375223330001</v>
      </c>
      <c r="AJ2896" s="177">
        <f>HLOOKUP(附加题模型!$E$2,历史数据!$L$3:$U$5000,ROW(A2894),)</f>
        <v>19.313407212002002</v>
      </c>
    </row>
    <row r="2897" spans="1:36" x14ac:dyDescent="0.2">
      <c r="A2897" s="148">
        <v>40807</v>
      </c>
      <c r="B2897" s="137">
        <v>23.557542327925798</v>
      </c>
      <c r="C2897" s="137">
        <v>70.073578770187595</v>
      </c>
      <c r="D2897" s="137">
        <v>8.2295781717331806</v>
      </c>
      <c r="E2897" s="137">
        <v>8.2666559624931804</v>
      </c>
      <c r="F2897" s="137">
        <v>25.770621375424302</v>
      </c>
      <c r="G2897" s="137">
        <v>17.3562793036599</v>
      </c>
      <c r="H2897" s="137">
        <v>7.84958885948837</v>
      </c>
      <c r="I2897" s="137">
        <v>18.636407332261602</v>
      </c>
      <c r="J2897" s="137">
        <v>23.0839383911201</v>
      </c>
      <c r="K2897" s="137">
        <v>19.300375223330001</v>
      </c>
      <c r="L2897" s="137">
        <v>24.414180230759499</v>
      </c>
      <c r="M2897" s="137">
        <v>71.673084372550605</v>
      </c>
      <c r="N2897" s="137">
        <v>8.3808108487022395</v>
      </c>
      <c r="O2897" s="137">
        <v>8.4865138338360797</v>
      </c>
      <c r="P2897" s="137">
        <v>25.3444405568126</v>
      </c>
      <c r="Q2897" s="137">
        <v>17.3562793036599</v>
      </c>
      <c r="R2897" s="137">
        <v>8.2208531974371493</v>
      </c>
      <c r="S2897" s="137">
        <v>19.271273955668399</v>
      </c>
      <c r="T2897" s="137">
        <v>23.512253654236599</v>
      </c>
      <c r="U2897" s="137">
        <v>19.326439200674098</v>
      </c>
      <c r="V2897" s="1">
        <v>4753815</v>
      </c>
      <c r="W2897" s="1">
        <v>2031123</v>
      </c>
      <c r="X2897" s="1">
        <v>1026527</v>
      </c>
      <c r="Y2897" s="1">
        <v>4219574</v>
      </c>
      <c r="Z2897" s="1">
        <v>8305211</v>
      </c>
      <c r="AA2897" s="1">
        <v>0</v>
      </c>
      <c r="AB2897" s="1">
        <v>19131910</v>
      </c>
      <c r="AC2897" s="1">
        <v>2180155</v>
      </c>
      <c r="AD2897" s="1">
        <v>1159660</v>
      </c>
      <c r="AE2897" s="1">
        <v>349470</v>
      </c>
      <c r="AH2897" s="136">
        <f t="shared" si="45"/>
        <v>40807</v>
      </c>
      <c r="AI2897" s="177">
        <f>HLOOKUP(附加题模型!$E$2,历史数据!$B$3:$K$5000,ROW(A2895),)</f>
        <v>19.300375223330001</v>
      </c>
      <c r="AJ2897" s="177">
        <f>HLOOKUP(附加题模型!$E$2,历史数据!$L$3:$U$5000,ROW(A2895),)</f>
        <v>19.326439200674098</v>
      </c>
    </row>
    <row r="2898" spans="1:36" x14ac:dyDescent="0.2">
      <c r="A2898" s="148">
        <v>40808</v>
      </c>
      <c r="B2898" s="137">
        <v>24.169426544235598</v>
      </c>
      <c r="C2898" s="137">
        <v>71.749251305996495</v>
      </c>
      <c r="D2898" s="137">
        <v>8.3303999563792193</v>
      </c>
      <c r="E2898" s="137">
        <v>8.4095635788660594</v>
      </c>
      <c r="F2898" s="137">
        <v>25.1979409004148</v>
      </c>
      <c r="G2898" s="137">
        <v>17.3562793036599</v>
      </c>
      <c r="H2898" s="137">
        <v>8.0219615878217301</v>
      </c>
      <c r="I2898" s="137">
        <v>19.209835250177399</v>
      </c>
      <c r="J2898" s="137">
        <v>23.399539111311199</v>
      </c>
      <c r="K2898" s="137">
        <v>19.326439200674098</v>
      </c>
      <c r="L2898" s="137">
        <v>24.720122338914301</v>
      </c>
      <c r="M2898" s="137">
        <v>69.997411836741804</v>
      </c>
      <c r="N2898" s="137">
        <v>8.3934135717830003</v>
      </c>
      <c r="O2898" s="137">
        <v>8.2226843882246001</v>
      </c>
      <c r="P2898" s="137">
        <v>24.425488166681198</v>
      </c>
      <c r="Q2898" s="137">
        <v>17.3562793036599</v>
      </c>
      <c r="R2898" s="137">
        <v>7.53136228410371</v>
      </c>
      <c r="S2898" s="137">
        <v>18.615927763764599</v>
      </c>
      <c r="T2898" s="137">
        <v>22.835966396684199</v>
      </c>
      <c r="U2898" s="137">
        <v>20.290806362407</v>
      </c>
      <c r="V2898" s="1">
        <v>5405681</v>
      </c>
      <c r="W2898" s="1">
        <v>1830124</v>
      </c>
      <c r="X2898" s="1">
        <v>3023760</v>
      </c>
      <c r="Y2898" s="1">
        <v>3740758</v>
      </c>
      <c r="Z2898" s="1">
        <v>2903354</v>
      </c>
      <c r="AA2898" s="1">
        <v>0</v>
      </c>
      <c r="AB2898" s="1">
        <v>12453123</v>
      </c>
      <c r="AC2898" s="1">
        <v>1514786</v>
      </c>
      <c r="AD2898" s="1">
        <v>784267</v>
      </c>
      <c r="AE2898" s="1">
        <v>2587873</v>
      </c>
      <c r="AH2898" s="136">
        <f t="shared" si="45"/>
        <v>40808</v>
      </c>
      <c r="AI2898" s="177">
        <f>HLOOKUP(附加题模型!$E$2,历史数据!$B$3:$K$5000,ROW(A2896),)</f>
        <v>19.326439200674098</v>
      </c>
      <c r="AJ2898" s="177">
        <f>HLOOKUP(附加题模型!$E$2,历史数据!$L$3:$U$5000,ROW(A2896),)</f>
        <v>20.290806362407</v>
      </c>
    </row>
    <row r="2899" spans="1:36" x14ac:dyDescent="0.2">
      <c r="A2899" s="148">
        <v>40809</v>
      </c>
      <c r="B2899" s="137">
        <v>24.3529918091285</v>
      </c>
      <c r="C2899" s="137">
        <v>68.626407034716394</v>
      </c>
      <c r="D2899" s="137">
        <v>8.2925917871369492</v>
      </c>
      <c r="E2899" s="137">
        <v>8.1127554525531504</v>
      </c>
      <c r="F2899" s="137">
        <v>23.906080293998201</v>
      </c>
      <c r="G2899" s="137">
        <v>17.3562793036599</v>
      </c>
      <c r="H2899" s="137">
        <v>7.2794329119241796</v>
      </c>
      <c r="I2899" s="137">
        <v>18.411132078794701</v>
      </c>
      <c r="J2899" s="137">
        <v>22.475279859322999</v>
      </c>
      <c r="K2899" s="137">
        <v>19.808622781540599</v>
      </c>
      <c r="L2899" s="137">
        <v>24.536557074021399</v>
      </c>
      <c r="M2899" s="137">
        <v>71.139915838429602</v>
      </c>
      <c r="N2899" s="137">
        <v>8.3682081256214893</v>
      </c>
      <c r="O2899" s="137">
        <v>8.1127554525531504</v>
      </c>
      <c r="P2899" s="137">
        <v>23.959352896324699</v>
      </c>
      <c r="Q2899" s="137">
        <v>17.3562793036599</v>
      </c>
      <c r="R2899" s="137">
        <v>7.8098105375652898</v>
      </c>
      <c r="S2899" s="137">
        <v>18.3087342363098</v>
      </c>
      <c r="T2899" s="137">
        <v>22.678166036588699</v>
      </c>
      <c r="U2899" s="137">
        <v>19.2873432346579</v>
      </c>
      <c r="V2899" s="1">
        <v>3425282</v>
      </c>
      <c r="W2899" s="1">
        <v>2965488</v>
      </c>
      <c r="X2899" s="1">
        <v>1884535</v>
      </c>
      <c r="Y2899" s="1">
        <v>3526040</v>
      </c>
      <c r="Z2899" s="1">
        <v>1524991</v>
      </c>
      <c r="AA2899" s="1">
        <v>0</v>
      </c>
      <c r="AB2899" s="1">
        <v>15807270</v>
      </c>
      <c r="AC2899" s="1">
        <v>1686224</v>
      </c>
      <c r="AD2899" s="1">
        <v>635732</v>
      </c>
      <c r="AE2899" s="1">
        <v>2009955</v>
      </c>
      <c r="AH2899" s="136">
        <f t="shared" si="45"/>
        <v>40809</v>
      </c>
      <c r="AI2899" s="177">
        <f>HLOOKUP(附加题模型!$E$2,历史数据!$B$3:$K$5000,ROW(A2897),)</f>
        <v>19.808622781540599</v>
      </c>
      <c r="AJ2899" s="177">
        <f>HLOOKUP(附加题模型!$E$2,历史数据!$L$3:$U$5000,ROW(A2897),)</f>
        <v>19.2873432346579</v>
      </c>
    </row>
    <row r="2900" spans="1:36" x14ac:dyDescent="0.2">
      <c r="A2900" s="148">
        <v>40812</v>
      </c>
      <c r="B2900" s="137">
        <v>24.475368652390401</v>
      </c>
      <c r="C2900" s="137">
        <v>70.606747304308598</v>
      </c>
      <c r="D2900" s="137">
        <v>8.3682081256214893</v>
      </c>
      <c r="E2900" s="137">
        <v>8.0248123040159793</v>
      </c>
      <c r="F2900" s="137">
        <v>24.1058525527224</v>
      </c>
      <c r="G2900" s="137">
        <v>17.3562793036599</v>
      </c>
      <c r="H2900" s="137">
        <v>7.7169944530780903</v>
      </c>
      <c r="I2900" s="137">
        <v>18.3087342363098</v>
      </c>
      <c r="J2900" s="137">
        <v>22.655623128003601</v>
      </c>
      <c r="K2900" s="137">
        <v>19.078831415904901</v>
      </c>
      <c r="L2900" s="137">
        <v>24.3529918091285</v>
      </c>
      <c r="M2900" s="137">
        <v>69.9212449032959</v>
      </c>
      <c r="N2900" s="137">
        <v>8.30519451021771</v>
      </c>
      <c r="O2900" s="137">
        <v>8.1347412396874397</v>
      </c>
      <c r="P2900" s="137">
        <v>24.025943649232701</v>
      </c>
      <c r="Q2900" s="137">
        <v>17.3562793036599</v>
      </c>
      <c r="R2900" s="137">
        <v>7.4385461996165096</v>
      </c>
      <c r="S2900" s="137">
        <v>18.0015407088549</v>
      </c>
      <c r="T2900" s="137">
        <v>22.452736950737901</v>
      </c>
      <c r="U2900" s="137">
        <v>18.3620720389412</v>
      </c>
      <c r="V2900" s="1">
        <v>2371701</v>
      </c>
      <c r="W2900" s="1">
        <v>1421976</v>
      </c>
      <c r="X2900" s="1">
        <v>2660384</v>
      </c>
      <c r="Y2900" s="1">
        <v>3034086</v>
      </c>
      <c r="Z2900" s="1">
        <v>1726799</v>
      </c>
      <c r="AA2900" s="1">
        <v>0</v>
      </c>
      <c r="AB2900" s="1">
        <v>7166163</v>
      </c>
      <c r="AC2900" s="1">
        <v>876937</v>
      </c>
      <c r="AD2900" s="1">
        <v>445224</v>
      </c>
      <c r="AE2900" s="1">
        <v>597160</v>
      </c>
      <c r="AH2900" s="136">
        <f t="shared" si="45"/>
        <v>40812</v>
      </c>
      <c r="AI2900" s="177">
        <f>HLOOKUP(附加题模型!$E$2,历史数据!$B$3:$K$5000,ROW(A2898),)</f>
        <v>19.078831415904901</v>
      </c>
      <c r="AJ2900" s="177">
        <f>HLOOKUP(附加题模型!$E$2,历史数据!$L$3:$U$5000,ROW(A2898),)</f>
        <v>18.3620720389412</v>
      </c>
    </row>
    <row r="2901" spans="1:36" x14ac:dyDescent="0.2">
      <c r="A2901" s="148">
        <v>40813</v>
      </c>
      <c r="B2901" s="137">
        <v>24.6895281280989</v>
      </c>
      <c r="C2901" s="137">
        <v>69.9212449032959</v>
      </c>
      <c r="D2901" s="137">
        <v>8.2295781717331806</v>
      </c>
      <c r="E2901" s="137">
        <v>8.1787128139560199</v>
      </c>
      <c r="F2901" s="137">
        <v>23.852807691671799</v>
      </c>
      <c r="G2901" s="137">
        <v>17.3562793036599</v>
      </c>
      <c r="H2901" s="137">
        <v>7.5578811653857603</v>
      </c>
      <c r="I2901" s="137">
        <v>18.206336393824799</v>
      </c>
      <c r="J2901" s="137">
        <v>22.475279859322999</v>
      </c>
      <c r="K2901" s="137">
        <v>18.309944084253001</v>
      </c>
      <c r="L2901" s="137">
        <v>24.750716549729798</v>
      </c>
      <c r="M2901" s="137">
        <v>69.9212449032959</v>
      </c>
      <c r="N2901" s="137">
        <v>8.1791672794101604</v>
      </c>
      <c r="O2901" s="137">
        <v>8.2336772817917403</v>
      </c>
      <c r="P2901" s="137">
        <v>23.586444680039499</v>
      </c>
      <c r="Q2901" s="137">
        <v>17.3562793036599</v>
      </c>
      <c r="R2901" s="137">
        <v>7.2529140306421302</v>
      </c>
      <c r="S2901" s="137">
        <v>18.1244181198369</v>
      </c>
      <c r="T2901" s="137">
        <v>22.678166036588699</v>
      </c>
      <c r="U2901" s="137">
        <v>18.388136016285301</v>
      </c>
      <c r="V2901" s="1">
        <v>6291926</v>
      </c>
      <c r="W2901" s="1">
        <v>1169192</v>
      </c>
      <c r="X2901" s="1">
        <v>1351500</v>
      </c>
      <c r="Y2901" s="1">
        <v>5371056</v>
      </c>
      <c r="Z2901" s="1">
        <v>1730315</v>
      </c>
      <c r="AA2901" s="1">
        <v>0</v>
      </c>
      <c r="AB2901" s="1">
        <v>8933006</v>
      </c>
      <c r="AC2901" s="1">
        <v>724799</v>
      </c>
      <c r="AD2901" s="1">
        <v>692755</v>
      </c>
      <c r="AE2901" s="1">
        <v>572180</v>
      </c>
      <c r="AH2901" s="136">
        <f t="shared" si="45"/>
        <v>40813</v>
      </c>
      <c r="AI2901" s="177">
        <f>HLOOKUP(附加题模型!$E$2,历史数据!$B$3:$K$5000,ROW(A2899),)</f>
        <v>18.309944084253001</v>
      </c>
      <c r="AJ2901" s="177">
        <f>HLOOKUP(附加题模型!$E$2,历史数据!$L$3:$U$5000,ROW(A2899),)</f>
        <v>18.388136016285301</v>
      </c>
    </row>
    <row r="2902" spans="1:36" x14ac:dyDescent="0.2">
      <c r="A2902" s="148">
        <v>40814</v>
      </c>
      <c r="B2902" s="137">
        <v>25.0566586578847</v>
      </c>
      <c r="C2902" s="137">
        <v>70.454413437416903</v>
      </c>
      <c r="D2902" s="137">
        <v>8.2547836178946898</v>
      </c>
      <c r="E2902" s="137">
        <v>8.2996346431946098</v>
      </c>
      <c r="F2902" s="137">
        <v>23.946034745743098</v>
      </c>
      <c r="G2902" s="137">
        <v>17.3562793036599</v>
      </c>
      <c r="H2902" s="137">
        <v>7.2926923525652096</v>
      </c>
      <c r="I2902" s="137">
        <v>18.288254667812801</v>
      </c>
      <c r="J2902" s="137">
        <v>22.903595122439501</v>
      </c>
      <c r="K2902" s="137">
        <v>18.713935733086998</v>
      </c>
      <c r="L2902" s="137">
        <v>25.209629711962201</v>
      </c>
      <c r="M2902" s="137">
        <v>69.007241701945702</v>
      </c>
      <c r="N2902" s="137">
        <v>8.1791672794101604</v>
      </c>
      <c r="O2902" s="137">
        <v>7.9588549426131099</v>
      </c>
      <c r="P2902" s="137">
        <v>23.0004460544484</v>
      </c>
      <c r="Q2902" s="137">
        <v>17.3562793036599</v>
      </c>
      <c r="R2902" s="137">
        <v>6.8683902520523201</v>
      </c>
      <c r="S2902" s="137">
        <v>17.612428907412099</v>
      </c>
      <c r="T2902" s="137">
        <v>22.430194042152799</v>
      </c>
      <c r="U2902" s="137">
        <v>17.7626005600262</v>
      </c>
      <c r="V2902" s="1">
        <v>5285257</v>
      </c>
      <c r="W2902" s="1">
        <v>1275986</v>
      </c>
      <c r="X2902" s="1">
        <v>963189</v>
      </c>
      <c r="Y2902" s="1">
        <v>2648933</v>
      </c>
      <c r="Z2902" s="1">
        <v>963011</v>
      </c>
      <c r="AA2902" s="1">
        <v>0</v>
      </c>
      <c r="AB2902" s="1">
        <v>7527444</v>
      </c>
      <c r="AC2902" s="1">
        <v>1281179</v>
      </c>
      <c r="AD2902" s="1">
        <v>500095</v>
      </c>
      <c r="AE2902" s="1">
        <v>672324</v>
      </c>
      <c r="AH2902" s="136">
        <f t="shared" si="45"/>
        <v>40814</v>
      </c>
      <c r="AI2902" s="177">
        <f>HLOOKUP(附加题模型!$E$2,历史数据!$B$3:$K$5000,ROW(A2900),)</f>
        <v>18.713935733086998</v>
      </c>
      <c r="AJ2902" s="177">
        <f>HLOOKUP(附加题模型!$E$2,历史数据!$L$3:$U$5000,ROW(A2900),)</f>
        <v>17.7626005600262</v>
      </c>
    </row>
    <row r="2903" spans="1:36" x14ac:dyDescent="0.2">
      <c r="A2903" s="148">
        <v>40815</v>
      </c>
      <c r="B2903" s="137">
        <v>25.087252868700201</v>
      </c>
      <c r="C2903" s="137">
        <v>69.007241701945702</v>
      </c>
      <c r="D2903" s="137">
        <v>8.0783454947641093</v>
      </c>
      <c r="E2903" s="137">
        <v>7.9368691554788198</v>
      </c>
      <c r="F2903" s="137">
        <v>23.01376420503</v>
      </c>
      <c r="G2903" s="137">
        <v>17.3562793036599</v>
      </c>
      <c r="H2903" s="137">
        <v>6.7623147269241004</v>
      </c>
      <c r="I2903" s="137">
        <v>17.510031064927102</v>
      </c>
      <c r="J2903" s="137">
        <v>22.2047649563021</v>
      </c>
      <c r="K2903" s="137">
        <v>17.7626005600262</v>
      </c>
      <c r="L2903" s="137">
        <v>24.842499182176301</v>
      </c>
      <c r="M2903" s="137">
        <v>65.579729696882097</v>
      </c>
      <c r="N2903" s="137">
        <v>7.9523182639565597</v>
      </c>
      <c r="O2903" s="137">
        <v>7.5631107741958896</v>
      </c>
      <c r="P2903" s="137">
        <v>21.269086478838499</v>
      </c>
      <c r="Q2903" s="137">
        <v>17.3562793036599</v>
      </c>
      <c r="R2903" s="137">
        <v>6.4440881515394404</v>
      </c>
      <c r="S2903" s="137">
        <v>16.690848325047501</v>
      </c>
      <c r="T2903" s="137">
        <v>21.3706773386542</v>
      </c>
      <c r="U2903" s="137">
        <v>16.876425330325699</v>
      </c>
      <c r="V2903" s="1">
        <v>3004750</v>
      </c>
      <c r="W2903" s="1">
        <v>4014479</v>
      </c>
      <c r="X2903" s="1">
        <v>694998</v>
      </c>
      <c r="Y2903" s="1">
        <v>2730778</v>
      </c>
      <c r="Z2903" s="1">
        <v>1795745</v>
      </c>
      <c r="AA2903" s="1">
        <v>0</v>
      </c>
      <c r="AB2903" s="1">
        <v>5720727</v>
      </c>
      <c r="AC2903" s="1">
        <v>1945742</v>
      </c>
      <c r="AD2903" s="1">
        <v>1422977</v>
      </c>
      <c r="AE2903" s="1">
        <v>860739</v>
      </c>
      <c r="AH2903" s="136">
        <f t="shared" si="45"/>
        <v>40815</v>
      </c>
      <c r="AI2903" s="177">
        <f>HLOOKUP(附加题模型!$E$2,历史数据!$B$3:$K$5000,ROW(A2901),)</f>
        <v>17.7626005600262</v>
      </c>
      <c r="AJ2903" s="177">
        <f>HLOOKUP(附加题模型!$E$2,历史数据!$L$3:$U$5000,ROW(A2901),)</f>
        <v>16.876425330325699</v>
      </c>
    </row>
    <row r="2904" spans="1:36" x14ac:dyDescent="0.2">
      <c r="A2904" s="148">
        <v>40816</v>
      </c>
      <c r="B2904" s="137">
        <v>24.9342818146228</v>
      </c>
      <c r="C2904" s="137">
        <v>65.351228896544598</v>
      </c>
      <c r="D2904" s="137">
        <v>7.9523182639565597</v>
      </c>
      <c r="E2904" s="137">
        <v>7.5850965613301797</v>
      </c>
      <c r="F2904" s="137">
        <v>21.269086478838499</v>
      </c>
      <c r="G2904" s="137">
        <v>17.3562793036599</v>
      </c>
      <c r="H2904" s="137">
        <v>6.4573475921804704</v>
      </c>
      <c r="I2904" s="137">
        <v>16.752287030538501</v>
      </c>
      <c r="J2904" s="137">
        <v>21.5284776987497</v>
      </c>
      <c r="K2904" s="137">
        <v>16.941585273686002</v>
      </c>
      <c r="L2904" s="137">
        <v>24.6895281280989</v>
      </c>
      <c r="M2904" s="137">
        <v>65.732063563773806</v>
      </c>
      <c r="N2904" s="137">
        <v>7.8010855869875</v>
      </c>
      <c r="O2904" s="137">
        <v>7.3102742221515502</v>
      </c>
      <c r="P2904" s="137">
        <v>21.761858050358299</v>
      </c>
      <c r="Q2904" s="137">
        <v>17.3562793036599</v>
      </c>
      <c r="R2904" s="137">
        <v>6.3910503889753301</v>
      </c>
      <c r="S2904" s="137">
        <v>16.8342053045264</v>
      </c>
      <c r="T2904" s="137">
        <v>21.257962795728801</v>
      </c>
      <c r="U2904" s="137">
        <v>17.137065103767</v>
      </c>
      <c r="V2904" s="1">
        <v>2617147</v>
      </c>
      <c r="W2904" s="1">
        <v>2620342</v>
      </c>
      <c r="X2904" s="1">
        <v>1311918</v>
      </c>
      <c r="Y2904" s="1">
        <v>3670580</v>
      </c>
      <c r="Z2904" s="1">
        <v>1017175</v>
      </c>
      <c r="AA2904" s="1">
        <v>0</v>
      </c>
      <c r="AB2904" s="1">
        <v>3278442</v>
      </c>
      <c r="AC2904" s="1">
        <v>883689</v>
      </c>
      <c r="AD2904" s="1">
        <v>412205</v>
      </c>
      <c r="AE2904" s="1">
        <v>237202</v>
      </c>
      <c r="AH2904" s="136">
        <f t="shared" si="45"/>
        <v>40816</v>
      </c>
      <c r="AI2904" s="177">
        <f>HLOOKUP(附加题模型!$E$2,历史数据!$B$3:$K$5000,ROW(A2902),)</f>
        <v>16.941585273686002</v>
      </c>
      <c r="AJ2904" s="177">
        <f>HLOOKUP(附加题模型!$E$2,历史数据!$L$3:$U$5000,ROW(A2902),)</f>
        <v>17.137065103767</v>
      </c>
    </row>
    <row r="2905" spans="1:36" x14ac:dyDescent="0.2">
      <c r="A2905" s="148">
        <v>40826</v>
      </c>
      <c r="B2905" s="137">
        <v>24.628339706467901</v>
      </c>
      <c r="C2905" s="137">
        <v>65.351228896544598</v>
      </c>
      <c r="D2905" s="137">
        <v>7.8767019254720303</v>
      </c>
      <c r="E2905" s="137">
        <v>7.3652386899872697</v>
      </c>
      <c r="F2905" s="137">
        <v>22.0415392125722</v>
      </c>
      <c r="G2905" s="137">
        <v>17.3562793036599</v>
      </c>
      <c r="H2905" s="137">
        <v>6.4573475921804704</v>
      </c>
      <c r="I2905" s="137">
        <v>16.7113278935445</v>
      </c>
      <c r="J2905" s="137">
        <v>21.3706773386542</v>
      </c>
      <c r="K2905" s="137">
        <v>16.954617262358099</v>
      </c>
      <c r="L2905" s="137">
        <v>24.750716549729798</v>
      </c>
      <c r="M2905" s="137">
        <v>66.798400632015799</v>
      </c>
      <c r="N2905" s="137">
        <v>7.7758801408259899</v>
      </c>
      <c r="O2905" s="137">
        <v>7.26630264788297</v>
      </c>
      <c r="P2905" s="137">
        <v>21.348995382328201</v>
      </c>
      <c r="Q2905" s="137">
        <v>17.3562793036599</v>
      </c>
      <c r="R2905" s="137">
        <v>6.4043098296163601</v>
      </c>
      <c r="S2905" s="137">
        <v>16.690848325047501</v>
      </c>
      <c r="T2905" s="137">
        <v>21.348134430069098</v>
      </c>
      <c r="U2905" s="137">
        <v>17.397704877208302</v>
      </c>
      <c r="V2905" s="1">
        <v>4972719</v>
      </c>
      <c r="W2905" s="1">
        <v>1779636</v>
      </c>
      <c r="X2905" s="1">
        <v>384890</v>
      </c>
      <c r="Y2905" s="1">
        <v>1491604</v>
      </c>
      <c r="Z2905" s="1">
        <v>1121259</v>
      </c>
      <c r="AA2905" s="1">
        <v>0</v>
      </c>
      <c r="AB2905" s="1">
        <v>3709914</v>
      </c>
      <c r="AC2905" s="1">
        <v>836119</v>
      </c>
      <c r="AD2905" s="1">
        <v>315800</v>
      </c>
      <c r="AE2905" s="1">
        <v>215405</v>
      </c>
      <c r="AH2905" s="136">
        <f t="shared" si="45"/>
        <v>40826</v>
      </c>
      <c r="AI2905" s="177">
        <f>HLOOKUP(附加题模型!$E$2,历史数据!$B$3:$K$5000,ROW(A2903),)</f>
        <v>16.954617262358099</v>
      </c>
      <c r="AJ2905" s="177">
        <f>HLOOKUP(附加题模型!$E$2,历史数据!$L$3:$U$5000,ROW(A2903),)</f>
        <v>17.397704877208302</v>
      </c>
    </row>
    <row r="2906" spans="1:36" x14ac:dyDescent="0.2">
      <c r="A2906" s="148">
        <v>40827</v>
      </c>
      <c r="B2906" s="137">
        <v>25.026064447069199</v>
      </c>
      <c r="C2906" s="137">
        <v>67.407736099582706</v>
      </c>
      <c r="D2906" s="137">
        <v>7.8388937562297603</v>
      </c>
      <c r="E2906" s="137">
        <v>7.4861605192258702</v>
      </c>
      <c r="F2906" s="137">
        <v>21.4289042858179</v>
      </c>
      <c r="G2906" s="137">
        <v>17.3562793036599</v>
      </c>
      <c r="H2906" s="137">
        <v>6.5236447953856098</v>
      </c>
      <c r="I2906" s="137">
        <v>16.916123578514402</v>
      </c>
      <c r="J2906" s="137">
        <v>21.708820967430299</v>
      </c>
      <c r="K2906" s="137">
        <v>17.645312661977599</v>
      </c>
      <c r="L2906" s="137">
        <v>24.505962863205902</v>
      </c>
      <c r="M2906" s="137">
        <v>67.483903033028497</v>
      </c>
      <c r="N2906" s="137">
        <v>7.7380719715837198</v>
      </c>
      <c r="O2906" s="137">
        <v>7.2882884350172601</v>
      </c>
      <c r="P2906" s="137">
        <v>21.482176888144298</v>
      </c>
      <c r="Q2906" s="137">
        <v>17.3562793036599</v>
      </c>
      <c r="R2906" s="137">
        <v>6.4043098296163601</v>
      </c>
      <c r="S2906" s="137">
        <v>16.752287030538501</v>
      </c>
      <c r="T2906" s="137">
        <v>21.4833918815796</v>
      </c>
      <c r="U2906" s="137">
        <v>17.397704877208302</v>
      </c>
      <c r="V2906" s="1">
        <v>2363509</v>
      </c>
      <c r="W2906" s="1">
        <v>1645152</v>
      </c>
      <c r="X2906" s="1">
        <v>1232389</v>
      </c>
      <c r="Y2906" s="1">
        <v>2124114</v>
      </c>
      <c r="Z2906" s="1">
        <v>649175</v>
      </c>
      <c r="AA2906" s="1">
        <v>0</v>
      </c>
      <c r="AB2906" s="1">
        <v>4396218</v>
      </c>
      <c r="AC2906" s="1">
        <v>920700</v>
      </c>
      <c r="AD2906" s="1">
        <v>421500</v>
      </c>
      <c r="AE2906" s="1">
        <v>364200</v>
      </c>
      <c r="AH2906" s="136">
        <f t="shared" si="45"/>
        <v>40827</v>
      </c>
      <c r="AI2906" s="177">
        <f>HLOOKUP(附加题模型!$E$2,历史数据!$B$3:$K$5000,ROW(A2904),)</f>
        <v>17.645312661977599</v>
      </c>
      <c r="AJ2906" s="177">
        <f>HLOOKUP(附加题模型!$E$2,历史数据!$L$3:$U$5000,ROW(A2904),)</f>
        <v>17.397704877208302</v>
      </c>
    </row>
    <row r="2907" spans="1:36" x14ac:dyDescent="0.2">
      <c r="A2907" s="148">
        <v>40828</v>
      </c>
      <c r="B2907" s="137">
        <v>24.597745495652401</v>
      </c>
      <c r="C2907" s="137">
        <v>67.026901432353398</v>
      </c>
      <c r="D2907" s="137">
        <v>7.7506746946644798</v>
      </c>
      <c r="E2907" s="137">
        <v>7.25530975431582</v>
      </c>
      <c r="F2907" s="137">
        <v>21.961630309082501</v>
      </c>
      <c r="G2907" s="137">
        <v>17.3562793036599</v>
      </c>
      <c r="H2907" s="137">
        <v>6.3114937451291597</v>
      </c>
      <c r="I2907" s="137">
        <v>16.752287030538501</v>
      </c>
      <c r="J2907" s="137">
        <v>21.618649333090001</v>
      </c>
      <c r="K2907" s="137">
        <v>17.2022250471273</v>
      </c>
      <c r="L2907" s="137">
        <v>24.781310760545299</v>
      </c>
      <c r="M2907" s="137">
        <v>68.778740901608103</v>
      </c>
      <c r="N2907" s="137">
        <v>7.8514964793105202</v>
      </c>
      <c r="O2907" s="137">
        <v>7.61807524203161</v>
      </c>
      <c r="P2907" s="137">
        <v>22.0149029114089</v>
      </c>
      <c r="Q2907" s="137">
        <v>17.3562793036599</v>
      </c>
      <c r="R2907" s="137">
        <v>6.5766825579497201</v>
      </c>
      <c r="S2907" s="137">
        <v>17.264276242963302</v>
      </c>
      <c r="T2907" s="137">
        <v>22.069507504791599</v>
      </c>
      <c r="U2907" s="137">
        <v>17.723504594009999</v>
      </c>
      <c r="V2907" s="1">
        <v>2749305</v>
      </c>
      <c r="W2907" s="1">
        <v>1241650</v>
      </c>
      <c r="X2907" s="1">
        <v>1712656</v>
      </c>
      <c r="Y2907" s="1">
        <v>3051325</v>
      </c>
      <c r="Z2907" s="1">
        <v>1041560</v>
      </c>
      <c r="AA2907" s="1">
        <v>0</v>
      </c>
      <c r="AB2907" s="1">
        <v>5364285</v>
      </c>
      <c r="AC2907" s="1">
        <v>2048199</v>
      </c>
      <c r="AD2907" s="1">
        <v>966500</v>
      </c>
      <c r="AE2907" s="1">
        <v>235420</v>
      </c>
      <c r="AH2907" s="136">
        <f t="shared" si="45"/>
        <v>40828</v>
      </c>
      <c r="AI2907" s="177">
        <f>HLOOKUP(附加题模型!$E$2,历史数据!$B$3:$K$5000,ROW(A2905),)</f>
        <v>17.2022250471273</v>
      </c>
      <c r="AJ2907" s="177">
        <f>HLOOKUP(附加题模型!$E$2,历史数据!$L$3:$U$5000,ROW(A2905),)</f>
        <v>17.723504594009999</v>
      </c>
    </row>
    <row r="2908" spans="1:36" x14ac:dyDescent="0.2">
      <c r="A2908" s="148">
        <v>40829</v>
      </c>
      <c r="B2908" s="137">
        <v>24.842499182176301</v>
      </c>
      <c r="C2908" s="137">
        <v>68.778740901608103</v>
      </c>
      <c r="D2908" s="137">
        <v>7.8136883100682502</v>
      </c>
      <c r="E2908" s="137">
        <v>7.5411249870616004</v>
      </c>
      <c r="F2908" s="137">
        <v>22.0149029114089</v>
      </c>
      <c r="G2908" s="137">
        <v>17.3562793036599</v>
      </c>
      <c r="H2908" s="137">
        <v>6.4971259141035498</v>
      </c>
      <c r="I2908" s="137">
        <v>17.4076332224422</v>
      </c>
      <c r="J2908" s="137">
        <v>21.866621327525898</v>
      </c>
      <c r="K2908" s="137">
        <v>17.736536582682</v>
      </c>
      <c r="L2908" s="137">
        <v>24.6895281280989</v>
      </c>
      <c r="M2908" s="137">
        <v>69.159575568837397</v>
      </c>
      <c r="N2908" s="137">
        <v>7.8514964793105202</v>
      </c>
      <c r="O2908" s="137">
        <v>7.7829686455387899</v>
      </c>
      <c r="P2908" s="137">
        <v>22.174720718388301</v>
      </c>
      <c r="Q2908" s="137">
        <v>17.3562793036599</v>
      </c>
      <c r="R2908" s="137">
        <v>6.6960175237189601</v>
      </c>
      <c r="S2908" s="137">
        <v>17.325714948454198</v>
      </c>
      <c r="T2908" s="137">
        <v>22.182222047717001</v>
      </c>
      <c r="U2908" s="137">
        <v>18.3620720389412</v>
      </c>
      <c r="V2908" s="1">
        <v>3419386</v>
      </c>
      <c r="W2908" s="1">
        <v>1140441</v>
      </c>
      <c r="X2908" s="1">
        <v>863841</v>
      </c>
      <c r="Y2908" s="1">
        <v>3169007</v>
      </c>
      <c r="Z2908" s="1">
        <v>959192</v>
      </c>
      <c r="AA2908" s="1">
        <v>0</v>
      </c>
      <c r="AB2908" s="1">
        <v>5849610</v>
      </c>
      <c r="AC2908" s="1">
        <v>2558790</v>
      </c>
      <c r="AD2908" s="1">
        <v>742416</v>
      </c>
      <c r="AE2908" s="1">
        <v>231300</v>
      </c>
      <c r="AH2908" s="136">
        <f t="shared" si="45"/>
        <v>40829</v>
      </c>
      <c r="AI2908" s="177">
        <f>HLOOKUP(附加题模型!$E$2,历史数据!$B$3:$K$5000,ROW(A2906),)</f>
        <v>17.736536582682</v>
      </c>
      <c r="AJ2908" s="177">
        <f>HLOOKUP(附加题模型!$E$2,历史数据!$L$3:$U$5000,ROW(A2906),)</f>
        <v>18.3620720389412</v>
      </c>
    </row>
    <row r="2909" spans="1:36" x14ac:dyDescent="0.2">
      <c r="A2909" s="148">
        <v>40830</v>
      </c>
      <c r="B2909" s="137">
        <v>24.475368652390401</v>
      </c>
      <c r="C2909" s="137">
        <v>69.083408635391507</v>
      </c>
      <c r="D2909" s="137">
        <v>7.8640992023912801</v>
      </c>
      <c r="E2909" s="137">
        <v>7.7499899648373498</v>
      </c>
      <c r="F2909" s="137">
        <v>22.174720718388301</v>
      </c>
      <c r="G2909" s="137">
        <v>17.3562793036599</v>
      </c>
      <c r="H2909" s="137">
        <v>6.6562392017958798</v>
      </c>
      <c r="I2909" s="137">
        <v>17.243796674466299</v>
      </c>
      <c r="J2909" s="137">
        <v>22.069507504791599</v>
      </c>
      <c r="K2909" s="137">
        <v>18.153560220188201</v>
      </c>
      <c r="L2909" s="137">
        <v>24.5671512848369</v>
      </c>
      <c r="M2909" s="137">
        <v>72.587087573900902</v>
      </c>
      <c r="N2909" s="137">
        <v>7.8262910331490101</v>
      </c>
      <c r="O2909" s="137">
        <v>7.7060183905687696</v>
      </c>
      <c r="P2909" s="137">
        <v>22.1480844172251</v>
      </c>
      <c r="Q2909" s="137">
        <v>17.3562793036599</v>
      </c>
      <c r="R2909" s="137">
        <v>6.6164608798728004</v>
      </c>
      <c r="S2909" s="137">
        <v>17.489551496430199</v>
      </c>
      <c r="T2909" s="137">
        <v>22.182222047717001</v>
      </c>
      <c r="U2909" s="137">
        <v>18.518455903006</v>
      </c>
      <c r="V2909" s="1">
        <v>1935527</v>
      </c>
      <c r="W2909" s="1">
        <v>4711614</v>
      </c>
      <c r="X2909" s="1">
        <v>581061</v>
      </c>
      <c r="Y2909" s="1">
        <v>3235380</v>
      </c>
      <c r="Z2909" s="1">
        <v>565941</v>
      </c>
      <c r="AA2909" s="1">
        <v>0</v>
      </c>
      <c r="AB2909" s="1">
        <v>3496522</v>
      </c>
      <c r="AC2909" s="1">
        <v>1900005</v>
      </c>
      <c r="AD2909" s="1">
        <v>536175</v>
      </c>
      <c r="AE2909" s="1">
        <v>198995</v>
      </c>
      <c r="AH2909" s="136">
        <f t="shared" si="45"/>
        <v>40830</v>
      </c>
      <c r="AI2909" s="177">
        <f>HLOOKUP(附加题模型!$E$2,历史数据!$B$3:$K$5000,ROW(A2907),)</f>
        <v>18.153560220188201</v>
      </c>
      <c r="AJ2909" s="177">
        <f>HLOOKUP(附加题模型!$E$2,历史数据!$L$3:$U$5000,ROW(A2907),)</f>
        <v>18.518455903006</v>
      </c>
    </row>
    <row r="2910" spans="1:36" x14ac:dyDescent="0.2">
      <c r="A2910" s="148">
        <v>40833</v>
      </c>
      <c r="B2910" s="137">
        <v>24.444774441574999</v>
      </c>
      <c r="C2910" s="137">
        <v>72.282419840117498</v>
      </c>
      <c r="D2910" s="137">
        <v>7.8262910331490101</v>
      </c>
      <c r="E2910" s="137">
        <v>7.7389970712702096</v>
      </c>
      <c r="F2910" s="137">
        <v>22.1480844172251</v>
      </c>
      <c r="G2910" s="137">
        <v>17.3562793036599</v>
      </c>
      <c r="H2910" s="137">
        <v>6.6562392017958798</v>
      </c>
      <c r="I2910" s="137">
        <v>17.817224592382001</v>
      </c>
      <c r="J2910" s="137">
        <v>22.294936590642401</v>
      </c>
      <c r="K2910" s="137">
        <v>18.844255619807701</v>
      </c>
      <c r="L2910" s="137">
        <v>24.597745495652401</v>
      </c>
      <c r="M2910" s="137">
        <v>72.053919039779899</v>
      </c>
      <c r="N2910" s="137">
        <v>7.8136883100682502</v>
      </c>
      <c r="O2910" s="137">
        <v>7.83793311337452</v>
      </c>
      <c r="P2910" s="137">
        <v>22.188038868969901</v>
      </c>
      <c r="Q2910" s="137">
        <v>17.3562793036599</v>
      </c>
      <c r="R2910" s="137">
        <v>6.5369042360266301</v>
      </c>
      <c r="S2910" s="137">
        <v>17.448592359436201</v>
      </c>
      <c r="T2910" s="137">
        <v>22.159679139131899</v>
      </c>
      <c r="U2910" s="137">
        <v>18.479359936989798</v>
      </c>
      <c r="V2910" s="1">
        <v>1239472</v>
      </c>
      <c r="W2910" s="1">
        <v>2146559</v>
      </c>
      <c r="X2910" s="1">
        <v>762071</v>
      </c>
      <c r="Y2910" s="1">
        <v>2895323</v>
      </c>
      <c r="Z2910" s="1">
        <v>776959</v>
      </c>
      <c r="AA2910" s="1">
        <v>0</v>
      </c>
      <c r="AB2910" s="1">
        <v>4588698</v>
      </c>
      <c r="AC2910" s="1">
        <v>973910</v>
      </c>
      <c r="AD2910" s="1">
        <v>616550</v>
      </c>
      <c r="AE2910" s="1">
        <v>256720</v>
      </c>
      <c r="AH2910" s="136">
        <f t="shared" si="45"/>
        <v>40833</v>
      </c>
      <c r="AI2910" s="177">
        <f>HLOOKUP(附加题模型!$E$2,历史数据!$B$3:$K$5000,ROW(A2908),)</f>
        <v>18.844255619807701</v>
      </c>
      <c r="AJ2910" s="177">
        <f>HLOOKUP(附加题模型!$E$2,历史数据!$L$3:$U$5000,ROW(A2908),)</f>
        <v>18.479359936989798</v>
      </c>
    </row>
    <row r="2911" spans="1:36" x14ac:dyDescent="0.2">
      <c r="A2911" s="148">
        <v>40834</v>
      </c>
      <c r="B2911" s="137">
        <v>24.5671512848369</v>
      </c>
      <c r="C2911" s="137">
        <v>71.8254182394423</v>
      </c>
      <c r="D2911" s="137">
        <v>7.7884828639067401</v>
      </c>
      <c r="E2911" s="137">
        <v>7.7719757519716497</v>
      </c>
      <c r="F2911" s="137">
        <v>22.121448116061899</v>
      </c>
      <c r="G2911" s="137">
        <v>17.3562793036599</v>
      </c>
      <c r="H2911" s="137">
        <v>6.4838664734625198</v>
      </c>
      <c r="I2911" s="137">
        <v>17.448592359436201</v>
      </c>
      <c r="J2911" s="137">
        <v>21.956792961866199</v>
      </c>
      <c r="K2911" s="137">
        <v>18.257816129564699</v>
      </c>
      <c r="L2911" s="137">
        <v>24.169426544235598</v>
      </c>
      <c r="M2911" s="137">
        <v>70.606747304308598</v>
      </c>
      <c r="N2911" s="137">
        <v>7.5742365715339002</v>
      </c>
      <c r="O2911" s="137">
        <v>7.79396153910593</v>
      </c>
      <c r="P2911" s="137">
        <v>21.5487676410524</v>
      </c>
      <c r="Q2911" s="137">
        <v>17.3562793036599</v>
      </c>
      <c r="R2911" s="137">
        <v>6.4175692702573803</v>
      </c>
      <c r="S2911" s="137">
        <v>16.690848325047501</v>
      </c>
      <c r="T2911" s="137">
        <v>21.325591521484</v>
      </c>
      <c r="U2911" s="137">
        <v>17.8929204467468</v>
      </c>
      <c r="V2911" s="1">
        <v>3725908</v>
      </c>
      <c r="W2911" s="1">
        <v>2010474</v>
      </c>
      <c r="X2911" s="1">
        <v>1256874</v>
      </c>
      <c r="Y2911" s="1">
        <v>6784333</v>
      </c>
      <c r="Z2911" s="1">
        <v>1201111</v>
      </c>
      <c r="AA2911" s="1">
        <v>0</v>
      </c>
      <c r="AB2911" s="1">
        <v>6194051</v>
      </c>
      <c r="AC2911" s="1">
        <v>1386262</v>
      </c>
      <c r="AD2911" s="1">
        <v>679062</v>
      </c>
      <c r="AE2911" s="1">
        <v>145982</v>
      </c>
      <c r="AH2911" s="136">
        <f t="shared" si="45"/>
        <v>40834</v>
      </c>
      <c r="AI2911" s="177">
        <f>HLOOKUP(附加题模型!$E$2,历史数据!$B$3:$K$5000,ROW(A2909),)</f>
        <v>18.257816129564699</v>
      </c>
      <c r="AJ2911" s="177">
        <f>HLOOKUP(附加题模型!$E$2,历史数据!$L$3:$U$5000,ROW(A2909),)</f>
        <v>17.8929204467468</v>
      </c>
    </row>
    <row r="2912" spans="1:36" x14ac:dyDescent="0.2">
      <c r="A2912" s="148">
        <v>40835</v>
      </c>
      <c r="B2912" s="137">
        <v>24.200020755051</v>
      </c>
      <c r="C2912" s="137">
        <v>71.139915838429602</v>
      </c>
      <c r="D2912" s="137">
        <v>7.52382567921088</v>
      </c>
      <c r="E2912" s="137">
        <v>7.7499899648373498</v>
      </c>
      <c r="F2912" s="137">
        <v>21.8018125021031</v>
      </c>
      <c r="G2912" s="137">
        <v>17.3562793036599</v>
      </c>
      <c r="H2912" s="137">
        <v>6.4043098296163601</v>
      </c>
      <c r="I2912" s="137">
        <v>16.793246167532502</v>
      </c>
      <c r="J2912" s="137">
        <v>21.325591521484</v>
      </c>
      <c r="K2912" s="137">
        <v>17.7626005600262</v>
      </c>
      <c r="L2912" s="137">
        <v>24.200020755051</v>
      </c>
      <c r="M2912" s="137">
        <v>70.911415038092102</v>
      </c>
      <c r="N2912" s="137">
        <v>7.6246474638569302</v>
      </c>
      <c r="O2912" s="137">
        <v>7.9148833683445297</v>
      </c>
      <c r="P2912" s="137">
        <v>21.988266610245699</v>
      </c>
      <c r="Q2912" s="137">
        <v>17.3562793036599</v>
      </c>
      <c r="R2912" s="137">
        <v>6.8949091333343802</v>
      </c>
      <c r="S2912" s="137">
        <v>16.6498891880535</v>
      </c>
      <c r="T2912" s="137">
        <v>21.2805057043138</v>
      </c>
      <c r="U2912" s="137">
        <v>17.853824480730601</v>
      </c>
      <c r="V2912" s="1">
        <v>2328409</v>
      </c>
      <c r="W2912" s="1">
        <v>920599</v>
      </c>
      <c r="X2912" s="1">
        <v>2372706</v>
      </c>
      <c r="Y2912" s="1">
        <v>4924722</v>
      </c>
      <c r="Z2912" s="1">
        <v>1175463</v>
      </c>
      <c r="AA2912" s="1">
        <v>0</v>
      </c>
      <c r="AB2912" s="1">
        <v>16074837</v>
      </c>
      <c r="AC2912" s="1">
        <v>670130</v>
      </c>
      <c r="AD2912" s="1">
        <v>416979</v>
      </c>
      <c r="AE2912" s="1">
        <v>111511</v>
      </c>
      <c r="AH2912" s="136">
        <f t="shared" si="45"/>
        <v>40835</v>
      </c>
      <c r="AI2912" s="177">
        <f>HLOOKUP(附加题模型!$E$2,历史数据!$B$3:$K$5000,ROW(A2910),)</f>
        <v>17.7626005600262</v>
      </c>
      <c r="AJ2912" s="177">
        <f>HLOOKUP(附加题模型!$E$2,历史数据!$L$3:$U$5000,ROW(A2910),)</f>
        <v>17.853824480730601</v>
      </c>
    </row>
    <row r="2913" spans="1:36" x14ac:dyDescent="0.2">
      <c r="A2913" s="148">
        <v>40836</v>
      </c>
      <c r="B2913" s="137">
        <v>24.200020755051</v>
      </c>
      <c r="C2913" s="137">
        <v>70.911415038092102</v>
      </c>
      <c r="D2913" s="137">
        <v>7.6876610792606996</v>
      </c>
      <c r="E2913" s="137">
        <v>7.9808407297474</v>
      </c>
      <c r="F2913" s="137">
        <v>21.908357706756</v>
      </c>
      <c r="G2913" s="137">
        <v>17.3562793036599</v>
      </c>
      <c r="H2913" s="137">
        <v>6.8153524894882098</v>
      </c>
      <c r="I2913" s="137">
        <v>16.4655730715806</v>
      </c>
      <c r="J2913" s="137">
        <v>21.257962795728801</v>
      </c>
      <c r="K2913" s="137">
        <v>17.840792492058601</v>
      </c>
      <c r="L2913" s="137">
        <v>24.230614965866501</v>
      </c>
      <c r="M2913" s="137">
        <v>68.854907835053993</v>
      </c>
      <c r="N2913" s="137">
        <v>7.2465657714342697</v>
      </c>
      <c r="O2913" s="137">
        <v>7.9258762619116796</v>
      </c>
      <c r="P2913" s="137">
        <v>21.242450177675298</v>
      </c>
      <c r="Q2913" s="137">
        <v>17.3562793036599</v>
      </c>
      <c r="R2913" s="137">
        <v>6.4308287108984103</v>
      </c>
      <c r="S2913" s="137">
        <v>15.707829037192001</v>
      </c>
      <c r="T2913" s="137">
        <v>20.739475898272001</v>
      </c>
      <c r="U2913" s="137">
        <v>17.475896809240702</v>
      </c>
      <c r="V2913" s="1">
        <v>2673988</v>
      </c>
      <c r="W2913" s="1">
        <v>2072965</v>
      </c>
      <c r="X2913" s="1">
        <v>2420611</v>
      </c>
      <c r="Y2913" s="1">
        <v>7333175</v>
      </c>
      <c r="Z2913" s="1">
        <v>1205721</v>
      </c>
      <c r="AA2913" s="1">
        <v>0</v>
      </c>
      <c r="AB2913" s="1">
        <v>12311705</v>
      </c>
      <c r="AC2913" s="1">
        <v>1753480</v>
      </c>
      <c r="AD2913" s="1">
        <v>747842</v>
      </c>
      <c r="AE2913" s="1">
        <v>170800</v>
      </c>
      <c r="AH2913" s="136">
        <f t="shared" si="45"/>
        <v>40836</v>
      </c>
      <c r="AI2913" s="177">
        <f>HLOOKUP(附加题模型!$E$2,历史数据!$B$3:$K$5000,ROW(A2911),)</f>
        <v>17.840792492058601</v>
      </c>
      <c r="AJ2913" s="177">
        <f>HLOOKUP(附加题模型!$E$2,历史数据!$L$3:$U$5000,ROW(A2911),)</f>
        <v>17.475896809240702</v>
      </c>
    </row>
    <row r="2914" spans="1:36" x14ac:dyDescent="0.2">
      <c r="A2914" s="148">
        <v>40837</v>
      </c>
      <c r="B2914" s="137">
        <v>24.169426544235598</v>
      </c>
      <c r="C2914" s="137">
        <v>68.626407034716394</v>
      </c>
      <c r="D2914" s="137">
        <v>7.2339630483535098</v>
      </c>
      <c r="E2914" s="137">
        <v>7.9588549426131099</v>
      </c>
      <c r="F2914" s="137">
        <v>21.1758594247672</v>
      </c>
      <c r="G2914" s="137">
        <v>17.3562793036599</v>
      </c>
      <c r="H2914" s="137">
        <v>6.36453150769327</v>
      </c>
      <c r="I2914" s="137">
        <v>15.7283086056889</v>
      </c>
      <c r="J2914" s="137">
        <v>20.626761355346598</v>
      </c>
      <c r="K2914" s="137">
        <v>17.932016412763002</v>
      </c>
      <c r="L2914" s="137">
        <v>24.1082381226046</v>
      </c>
      <c r="M2914" s="137">
        <v>69.235742502283202</v>
      </c>
      <c r="N2914" s="137">
        <v>7.0827303713844501</v>
      </c>
      <c r="O2914" s="137">
        <v>8.34360621746319</v>
      </c>
      <c r="P2914" s="137">
        <v>21.242450177675298</v>
      </c>
      <c r="Q2914" s="137">
        <v>17.3562793036599</v>
      </c>
      <c r="R2914" s="137">
        <v>6.36453150769327</v>
      </c>
      <c r="S2914" s="137">
        <v>15.646390331700999</v>
      </c>
      <c r="T2914" s="137">
        <v>20.8071046240272</v>
      </c>
      <c r="U2914" s="137">
        <v>17.019777205718398</v>
      </c>
      <c r="V2914" s="1">
        <v>1633575</v>
      </c>
      <c r="W2914" s="1">
        <v>1403538</v>
      </c>
      <c r="X2914" s="1">
        <v>1080699</v>
      </c>
      <c r="Y2914" s="1">
        <v>17497672</v>
      </c>
      <c r="Z2914" s="1">
        <v>2557446</v>
      </c>
      <c r="AA2914" s="1">
        <v>0</v>
      </c>
      <c r="AB2914" s="1">
        <v>4933102</v>
      </c>
      <c r="AC2914" s="1">
        <v>1228272</v>
      </c>
      <c r="AD2914" s="1">
        <v>441725</v>
      </c>
      <c r="AE2914" s="1">
        <v>197620</v>
      </c>
      <c r="AH2914" s="136">
        <f t="shared" si="45"/>
        <v>40837</v>
      </c>
      <c r="AI2914" s="177">
        <f>HLOOKUP(附加题模型!$E$2,历史数据!$B$3:$K$5000,ROW(A2912),)</f>
        <v>17.932016412763002</v>
      </c>
      <c r="AJ2914" s="177">
        <f>HLOOKUP(附加题模型!$E$2,历史数据!$L$3:$U$5000,ROW(A2912),)</f>
        <v>17.019777205718398</v>
      </c>
    </row>
    <row r="2915" spans="1:36" x14ac:dyDescent="0.2">
      <c r="A2915" s="148">
        <v>40840</v>
      </c>
      <c r="B2915" s="137">
        <v>24.1082381226046</v>
      </c>
      <c r="C2915" s="137">
        <v>69.997411836741804</v>
      </c>
      <c r="D2915" s="137">
        <v>7.0827303713844501</v>
      </c>
      <c r="E2915" s="137">
        <v>8.2336772817917403</v>
      </c>
      <c r="F2915" s="137">
        <v>21.668630996287</v>
      </c>
      <c r="G2915" s="137">
        <v>17.3562793036599</v>
      </c>
      <c r="H2915" s="137">
        <v>6.36453150769327</v>
      </c>
      <c r="I2915" s="137">
        <v>15.605431194707</v>
      </c>
      <c r="J2915" s="137">
        <v>20.784561715442099</v>
      </c>
      <c r="K2915" s="137">
        <v>17.019777205718398</v>
      </c>
      <c r="L2915" s="137">
        <v>24.291803387497499</v>
      </c>
      <c r="M2915" s="137">
        <v>69.768911036404205</v>
      </c>
      <c r="N2915" s="137">
        <v>7.1835521560304896</v>
      </c>
      <c r="O2915" s="137">
        <v>8.3985706852989193</v>
      </c>
      <c r="P2915" s="137">
        <v>21.721903598613402</v>
      </c>
      <c r="Q2915" s="137">
        <v>17.3562793036599</v>
      </c>
      <c r="R2915" s="137">
        <v>6.4573475921804704</v>
      </c>
      <c r="S2915" s="137">
        <v>16.015022564646799</v>
      </c>
      <c r="T2915" s="137">
        <v>21.145248252803398</v>
      </c>
      <c r="U2915" s="137">
        <v>17.176161069783198</v>
      </c>
      <c r="V2915" s="1">
        <v>2342982</v>
      </c>
      <c r="W2915" s="1">
        <v>1365751</v>
      </c>
      <c r="X2915" s="1">
        <v>949296</v>
      </c>
      <c r="Y2915" s="1">
        <v>17719249</v>
      </c>
      <c r="Z2915" s="1">
        <v>2988988</v>
      </c>
      <c r="AA2915" s="1">
        <v>0</v>
      </c>
      <c r="AB2915" s="1">
        <v>4689836</v>
      </c>
      <c r="AC2915" s="1">
        <v>1772457</v>
      </c>
      <c r="AD2915" s="1">
        <v>563286</v>
      </c>
      <c r="AE2915" s="1">
        <v>135122</v>
      </c>
      <c r="AH2915" s="136">
        <f t="shared" si="45"/>
        <v>40840</v>
      </c>
      <c r="AI2915" s="177">
        <f>HLOOKUP(附加题模型!$E$2,历史数据!$B$3:$K$5000,ROW(A2913),)</f>
        <v>17.019777205718398</v>
      </c>
      <c r="AJ2915" s="177">
        <f>HLOOKUP(附加题模型!$E$2,历史数据!$L$3:$U$5000,ROW(A2913),)</f>
        <v>17.176161069783198</v>
      </c>
    </row>
    <row r="2916" spans="1:36" x14ac:dyDescent="0.2">
      <c r="A2916" s="148">
        <v>40841</v>
      </c>
      <c r="B2916" s="137">
        <v>24.628339706467901</v>
      </c>
      <c r="C2916" s="137">
        <v>69.9212449032959</v>
      </c>
      <c r="D2916" s="137">
        <v>7.1835521560304896</v>
      </c>
      <c r="E2916" s="137">
        <v>8.3216204303289008</v>
      </c>
      <c r="F2916" s="137">
        <v>21.815130652684701</v>
      </c>
      <c r="G2916" s="137">
        <v>17.3562793036599</v>
      </c>
      <c r="H2916" s="137">
        <v>6.4308287108984103</v>
      </c>
      <c r="I2916" s="137">
        <v>15.9740634276528</v>
      </c>
      <c r="J2916" s="137">
        <v>20.874733349782399</v>
      </c>
      <c r="K2916" s="137">
        <v>17.345576922520099</v>
      </c>
      <c r="L2916" s="137">
        <v>25.362600766039598</v>
      </c>
      <c r="M2916" s="137">
        <v>70.759081171200407</v>
      </c>
      <c r="N2916" s="137">
        <v>7.2591684945150199</v>
      </c>
      <c r="O2916" s="137">
        <v>8.5304854081046599</v>
      </c>
      <c r="P2916" s="137">
        <v>22.454401880602202</v>
      </c>
      <c r="Q2916" s="137">
        <v>17.3562793036599</v>
      </c>
      <c r="R2916" s="137">
        <v>6.6164608798728004</v>
      </c>
      <c r="S2916" s="137">
        <v>17.243796674466299</v>
      </c>
      <c r="T2916" s="137">
        <v>21.573563515919901</v>
      </c>
      <c r="U2916" s="137">
        <v>17.710472605337898</v>
      </c>
      <c r="V2916" s="1">
        <v>4909202</v>
      </c>
      <c r="W2916" s="1">
        <v>1601436</v>
      </c>
      <c r="X2916" s="1">
        <v>2473843</v>
      </c>
      <c r="Y2916" s="1">
        <v>17809133</v>
      </c>
      <c r="Z2916" s="1">
        <v>4378630</v>
      </c>
      <c r="AA2916" s="1">
        <v>0</v>
      </c>
      <c r="AB2916" s="1">
        <v>6038661</v>
      </c>
      <c r="AC2916" s="1">
        <v>3041985</v>
      </c>
      <c r="AD2916" s="1">
        <v>918052</v>
      </c>
      <c r="AE2916" s="1">
        <v>223342</v>
      </c>
      <c r="AH2916" s="136">
        <f t="shared" si="45"/>
        <v>40841</v>
      </c>
      <c r="AI2916" s="177">
        <f>HLOOKUP(附加题模型!$E$2,历史数据!$B$3:$K$5000,ROW(A2914),)</f>
        <v>17.345576922520099</v>
      </c>
      <c r="AJ2916" s="177">
        <f>HLOOKUP(附加题模型!$E$2,历史数据!$L$3:$U$5000,ROW(A2914),)</f>
        <v>17.710472605337898</v>
      </c>
    </row>
    <row r="2917" spans="1:36" x14ac:dyDescent="0.2">
      <c r="A2917" s="148">
        <v>40842</v>
      </c>
      <c r="B2917" s="137">
        <v>25.362600766039598</v>
      </c>
      <c r="C2917" s="137">
        <v>70.835248104646197</v>
      </c>
      <c r="D2917" s="137">
        <v>7.2717712175957798</v>
      </c>
      <c r="E2917" s="137">
        <v>8.4645280467017905</v>
      </c>
      <c r="F2917" s="137">
        <v>22.6408559887448</v>
      </c>
      <c r="G2917" s="137">
        <v>17.3562793036599</v>
      </c>
      <c r="H2917" s="137">
        <v>6.5501636766676601</v>
      </c>
      <c r="I2917" s="137">
        <v>17.0594805579934</v>
      </c>
      <c r="J2917" s="137">
        <v>21.303048612898898</v>
      </c>
      <c r="K2917" s="137">
        <v>17.997176356123401</v>
      </c>
      <c r="L2917" s="137">
        <v>25.1790355011467</v>
      </c>
      <c r="M2917" s="137">
        <v>71.063748904983797</v>
      </c>
      <c r="N2917" s="137">
        <v>7.5364284022916399</v>
      </c>
      <c r="O2917" s="137">
        <v>8.2336772817917403</v>
      </c>
      <c r="P2917" s="137">
        <v>22.7607193439794</v>
      </c>
      <c r="Q2917" s="137">
        <v>17.3562793036599</v>
      </c>
      <c r="R2917" s="137">
        <v>6.7092769643599901</v>
      </c>
      <c r="S2917" s="137">
        <v>16.875164441520401</v>
      </c>
      <c r="T2917" s="137">
        <v>21.6411922416751</v>
      </c>
      <c r="U2917" s="137">
        <v>18.244784140892602</v>
      </c>
      <c r="V2917" s="1">
        <v>5641411</v>
      </c>
      <c r="W2917" s="1">
        <v>1664538</v>
      </c>
      <c r="X2917" s="1">
        <v>2304493</v>
      </c>
      <c r="Y2917" s="1">
        <v>14733904</v>
      </c>
      <c r="Z2917" s="1">
        <v>3082435</v>
      </c>
      <c r="AA2917" s="1">
        <v>0</v>
      </c>
      <c r="AB2917" s="1">
        <v>7734388</v>
      </c>
      <c r="AC2917" s="1">
        <v>6114718</v>
      </c>
      <c r="AD2917" s="1">
        <v>971621</v>
      </c>
      <c r="AE2917" s="1">
        <v>354240</v>
      </c>
      <c r="AH2917" s="136">
        <f t="shared" si="45"/>
        <v>40842</v>
      </c>
      <c r="AI2917" s="177">
        <f>HLOOKUP(附加题模型!$E$2,历史数据!$B$3:$K$5000,ROW(A2915),)</f>
        <v>17.997176356123401</v>
      </c>
      <c r="AJ2917" s="177">
        <f>HLOOKUP(附加题模型!$E$2,历史数据!$L$3:$U$5000,ROW(A2915),)</f>
        <v>18.244784140892602</v>
      </c>
    </row>
    <row r="2918" spans="1:36" x14ac:dyDescent="0.2">
      <c r="A2918" s="148">
        <v>40843</v>
      </c>
      <c r="B2918" s="137">
        <v>25.1790355011467</v>
      </c>
      <c r="C2918" s="137">
        <v>71.063748904983797</v>
      </c>
      <c r="D2918" s="137">
        <v>7.56163384845315</v>
      </c>
      <c r="E2918" s="137">
        <v>8.2006986010903091</v>
      </c>
      <c r="F2918" s="137">
        <v>22.680810440489701</v>
      </c>
      <c r="G2918" s="137">
        <v>17.3562793036599</v>
      </c>
      <c r="H2918" s="137">
        <v>6.6827580830779398</v>
      </c>
      <c r="I2918" s="137">
        <v>16.690848325047501</v>
      </c>
      <c r="J2918" s="137">
        <v>22.114593321961699</v>
      </c>
      <c r="K2918" s="137">
        <v>18.4532959596457</v>
      </c>
      <c r="L2918" s="137">
        <v>25.1790355011467</v>
      </c>
      <c r="M2918" s="137">
        <v>71.063748904983797</v>
      </c>
      <c r="N2918" s="137">
        <v>7.4230038945648404</v>
      </c>
      <c r="O2918" s="137">
        <v>8.0907696654188594</v>
      </c>
      <c r="P2918" s="137">
        <v>22.774037494561</v>
      </c>
      <c r="Q2918" s="137">
        <v>17.3562793036599</v>
      </c>
      <c r="R2918" s="137">
        <v>6.6429797611548498</v>
      </c>
      <c r="S2918" s="137">
        <v>16.5884504825626</v>
      </c>
      <c r="T2918" s="137">
        <v>22.340022407812501</v>
      </c>
      <c r="U2918" s="137">
        <v>18.179624197532299</v>
      </c>
      <c r="V2918" s="1">
        <v>0</v>
      </c>
      <c r="W2918" s="1">
        <v>0</v>
      </c>
      <c r="X2918" s="1">
        <v>2608373</v>
      </c>
      <c r="Y2918" s="1">
        <v>8177287</v>
      </c>
      <c r="Z2918" s="1">
        <v>1446316</v>
      </c>
      <c r="AA2918" s="1">
        <v>0</v>
      </c>
      <c r="AB2918" s="1">
        <v>4184568</v>
      </c>
      <c r="AC2918" s="1">
        <v>3002561</v>
      </c>
      <c r="AD2918" s="1">
        <v>2830311</v>
      </c>
      <c r="AE2918" s="1">
        <v>164297</v>
      </c>
      <c r="AH2918" s="136">
        <f t="shared" si="45"/>
        <v>40843</v>
      </c>
      <c r="AI2918" s="177">
        <f>HLOOKUP(附加题模型!$E$2,历史数据!$B$3:$K$5000,ROW(A2916),)</f>
        <v>18.4532959596457</v>
      </c>
      <c r="AJ2918" s="177">
        <f>HLOOKUP(附加题模型!$E$2,历史数据!$L$3:$U$5000,ROW(A2916),)</f>
        <v>18.179624197532299</v>
      </c>
    </row>
    <row r="2919" spans="1:36" x14ac:dyDescent="0.2">
      <c r="A2919" s="148">
        <v>40844</v>
      </c>
      <c r="B2919" s="137">
        <v>25.852108139087399</v>
      </c>
      <c r="C2919" s="137">
        <v>71.063748904983797</v>
      </c>
      <c r="D2919" s="137">
        <v>7.52382567921088</v>
      </c>
      <c r="E2919" s="137">
        <v>8.1347412396874397</v>
      </c>
      <c r="F2919" s="137">
        <v>22.840628247468999</v>
      </c>
      <c r="G2919" s="137">
        <v>17.3562793036599</v>
      </c>
      <c r="H2919" s="137">
        <v>6.7357958456420501</v>
      </c>
      <c r="I2919" s="137">
        <v>16.752287030538501</v>
      </c>
      <c r="J2919" s="137">
        <v>22.385108224982702</v>
      </c>
      <c r="K2919" s="137">
        <v>18.388136016285301</v>
      </c>
      <c r="L2919" s="137">
        <v>25.607354452563499</v>
      </c>
      <c r="M2919" s="137">
        <v>71.063748904983797</v>
      </c>
      <c r="N2919" s="137">
        <v>7.4608120638071096</v>
      </c>
      <c r="O2919" s="137">
        <v>8.1897057075231601</v>
      </c>
      <c r="P2919" s="137">
        <v>23.280127216662301</v>
      </c>
      <c r="Q2919" s="137">
        <v>17.3562793036599</v>
      </c>
      <c r="R2919" s="137">
        <v>6.7755741675651304</v>
      </c>
      <c r="S2919" s="137">
        <v>16.8137257360295</v>
      </c>
      <c r="T2919" s="137">
        <v>22.452736950737901</v>
      </c>
      <c r="U2919" s="137">
        <v>18.244784140892602</v>
      </c>
      <c r="V2919" s="1">
        <v>5582168</v>
      </c>
      <c r="W2919" s="1">
        <v>0</v>
      </c>
      <c r="X2919" s="1">
        <v>1753701</v>
      </c>
      <c r="Y2919" s="1">
        <v>6230766</v>
      </c>
      <c r="Z2919" s="1">
        <v>3134880</v>
      </c>
      <c r="AA2919" s="1">
        <v>0</v>
      </c>
      <c r="AB2919" s="1">
        <v>4635518</v>
      </c>
      <c r="AC2919" s="1">
        <v>2150427</v>
      </c>
      <c r="AD2919" s="1">
        <v>1521214</v>
      </c>
      <c r="AE2919" s="1">
        <v>197665</v>
      </c>
      <c r="AH2919" s="136">
        <f t="shared" si="45"/>
        <v>40844</v>
      </c>
      <c r="AI2919" s="177">
        <f>HLOOKUP(附加题模型!$E$2,历史数据!$B$3:$K$5000,ROW(A2917),)</f>
        <v>18.388136016285301</v>
      </c>
      <c r="AJ2919" s="177">
        <f>HLOOKUP(附加题模型!$E$2,历史数据!$L$3:$U$5000,ROW(A2917),)</f>
        <v>18.244784140892602</v>
      </c>
    </row>
    <row r="2920" spans="1:36" x14ac:dyDescent="0.2">
      <c r="A2920" s="148">
        <v>40847</v>
      </c>
      <c r="B2920" s="137">
        <v>25.607354452563499</v>
      </c>
      <c r="C2920" s="137">
        <v>71.063748904983797</v>
      </c>
      <c r="D2920" s="137">
        <v>7.4608120638071096</v>
      </c>
      <c r="E2920" s="137">
        <v>8.0907696654188594</v>
      </c>
      <c r="F2920" s="137">
        <v>23.306763517825601</v>
      </c>
      <c r="G2920" s="137">
        <v>17.3562793036599</v>
      </c>
      <c r="H2920" s="137">
        <v>6.7357958456420501</v>
      </c>
      <c r="I2920" s="137">
        <v>16.731807462041498</v>
      </c>
      <c r="J2920" s="137">
        <v>22.430194042152799</v>
      </c>
      <c r="K2920" s="137">
        <v>18.4532959596457</v>
      </c>
      <c r="L2920" s="137">
        <v>25.148441290331199</v>
      </c>
      <c r="M2920" s="137">
        <v>71.063748904983797</v>
      </c>
      <c r="N2920" s="137">
        <v>7.4734147868878598</v>
      </c>
      <c r="O2920" s="137">
        <v>8.0248123040159793</v>
      </c>
      <c r="P2920" s="137">
        <v>23.306763517825601</v>
      </c>
      <c r="Q2920" s="137">
        <v>17.3562793036599</v>
      </c>
      <c r="R2920" s="137">
        <v>6.8551308114112999</v>
      </c>
      <c r="S2920" s="137">
        <v>16.772766599035499</v>
      </c>
      <c r="T2920" s="137">
        <v>22.5654514936633</v>
      </c>
      <c r="U2920" s="137">
        <v>18.257816129564699</v>
      </c>
      <c r="V2920" s="1">
        <v>3702200</v>
      </c>
      <c r="W2920" s="1">
        <v>0</v>
      </c>
      <c r="X2920" s="1">
        <v>675858</v>
      </c>
      <c r="Y2920" s="1">
        <v>9317632</v>
      </c>
      <c r="Z2920" s="1">
        <v>2751259</v>
      </c>
      <c r="AA2920" s="1">
        <v>0</v>
      </c>
      <c r="AB2920" s="1">
        <v>6153169</v>
      </c>
      <c r="AC2920" s="1">
        <v>1378949</v>
      </c>
      <c r="AD2920" s="1">
        <v>1243237</v>
      </c>
      <c r="AE2920" s="1">
        <v>207681</v>
      </c>
      <c r="AH2920" s="136">
        <f t="shared" si="45"/>
        <v>40847</v>
      </c>
      <c r="AI2920" s="177">
        <f>HLOOKUP(附加题模型!$E$2,历史数据!$B$3:$K$5000,ROW(A2918),)</f>
        <v>18.4532959596457</v>
      </c>
      <c r="AJ2920" s="177">
        <f>HLOOKUP(附加题模型!$E$2,历史数据!$L$3:$U$5000,ROW(A2918),)</f>
        <v>18.257816129564699</v>
      </c>
    </row>
    <row r="2921" spans="1:36" x14ac:dyDescent="0.2">
      <c r="A2921" s="148">
        <v>40848</v>
      </c>
      <c r="B2921" s="137">
        <v>25.087252868700201</v>
      </c>
      <c r="C2921" s="137">
        <v>71.063748904983797</v>
      </c>
      <c r="D2921" s="137">
        <v>7.3221821099188</v>
      </c>
      <c r="E2921" s="137">
        <v>7.9258762619116796</v>
      </c>
      <c r="F2921" s="137">
        <v>23.173582012009401</v>
      </c>
      <c r="G2921" s="137">
        <v>17.3562793036599</v>
      </c>
      <c r="H2921" s="137">
        <v>6.7623147269241004</v>
      </c>
      <c r="I2921" s="137">
        <v>16.5884504825626</v>
      </c>
      <c r="J2921" s="137">
        <v>22.159679139131899</v>
      </c>
      <c r="K2921" s="137">
        <v>18.322976072925002</v>
      </c>
      <c r="L2921" s="137">
        <v>25.607354452563499</v>
      </c>
      <c r="M2921" s="137">
        <v>71.063748904983797</v>
      </c>
      <c r="N2921" s="137">
        <v>7.6624556330991904</v>
      </c>
      <c r="O2921" s="137">
        <v>7.9148833683445297</v>
      </c>
      <c r="P2921" s="137">
        <v>22.1614025678067</v>
      </c>
      <c r="Q2921" s="137">
        <v>17.3562793036599</v>
      </c>
      <c r="R2921" s="137">
        <v>6.8153524894882098</v>
      </c>
      <c r="S2921" s="137">
        <v>16.7113278935445</v>
      </c>
      <c r="T2921" s="137">
        <v>22.452736950737901</v>
      </c>
      <c r="U2921" s="137">
        <v>18.2838801069088</v>
      </c>
      <c r="V2921" s="1">
        <v>5716545</v>
      </c>
      <c r="W2921" s="1">
        <v>0</v>
      </c>
      <c r="X2921" s="1">
        <v>2994309</v>
      </c>
      <c r="Y2921" s="1">
        <v>6210742</v>
      </c>
      <c r="Z2921" s="1">
        <v>6396993</v>
      </c>
      <c r="AA2921" s="1">
        <v>0</v>
      </c>
      <c r="AB2921" s="1">
        <v>4470300</v>
      </c>
      <c r="AC2921" s="1">
        <v>1431536</v>
      </c>
      <c r="AD2921" s="1">
        <v>628800</v>
      </c>
      <c r="AE2921" s="1">
        <v>163725</v>
      </c>
      <c r="AH2921" s="136">
        <f t="shared" si="45"/>
        <v>40848</v>
      </c>
      <c r="AI2921" s="177">
        <f>HLOOKUP(附加题模型!$E$2,历史数据!$B$3:$K$5000,ROW(A2919),)</f>
        <v>18.322976072925002</v>
      </c>
      <c r="AJ2921" s="177">
        <f>HLOOKUP(附加题模型!$E$2,历史数据!$L$3:$U$5000,ROW(A2919),)</f>
        <v>18.2838801069088</v>
      </c>
    </row>
    <row r="2922" spans="1:36" x14ac:dyDescent="0.2">
      <c r="A2922" s="148">
        <v>40849</v>
      </c>
      <c r="B2922" s="137">
        <v>25.332006555224101</v>
      </c>
      <c r="C2922" s="137">
        <v>71.063748904983797</v>
      </c>
      <c r="D2922" s="137">
        <v>7.59944201769542</v>
      </c>
      <c r="E2922" s="137">
        <v>7.8159473262402299</v>
      </c>
      <c r="F2922" s="137">
        <v>21.721903598613402</v>
      </c>
      <c r="G2922" s="137">
        <v>17.3562793036599</v>
      </c>
      <c r="H2922" s="137">
        <v>6.7357958456420501</v>
      </c>
      <c r="I2922" s="137">
        <v>16.486052640077599</v>
      </c>
      <c r="J2922" s="137">
        <v>22.317479499227399</v>
      </c>
      <c r="K2922" s="137">
        <v>18.336008061597099</v>
      </c>
      <c r="L2922" s="137">
        <v>25.637948663378999</v>
      </c>
      <c r="M2922" s="137">
        <v>71.063748904983797</v>
      </c>
      <c r="N2922" s="137">
        <v>7.8388937562297603</v>
      </c>
      <c r="O2922" s="137">
        <v>8.0577909847174194</v>
      </c>
      <c r="P2922" s="137">
        <v>22.094811814898598</v>
      </c>
      <c r="Q2922" s="137">
        <v>17.3562793036599</v>
      </c>
      <c r="R2922" s="137">
        <v>6.8153524894882098</v>
      </c>
      <c r="S2922" s="137">
        <v>16.629409619556501</v>
      </c>
      <c r="T2922" s="137">
        <v>22.723251853758899</v>
      </c>
      <c r="U2922" s="137">
        <v>18.309944084253001</v>
      </c>
      <c r="V2922" s="1">
        <v>4664041</v>
      </c>
      <c r="W2922" s="1">
        <v>0</v>
      </c>
      <c r="X2922" s="1">
        <v>4388750</v>
      </c>
      <c r="Y2922" s="1">
        <v>6117065</v>
      </c>
      <c r="Z2922" s="1">
        <v>1357557</v>
      </c>
      <c r="AA2922" s="1">
        <v>0</v>
      </c>
      <c r="AB2922" s="1">
        <v>6333510</v>
      </c>
      <c r="AC2922" s="1">
        <v>3000537</v>
      </c>
      <c r="AD2922" s="1">
        <v>1119541</v>
      </c>
      <c r="AE2922" s="1">
        <v>155401</v>
      </c>
      <c r="AH2922" s="136">
        <f t="shared" si="45"/>
        <v>40849</v>
      </c>
      <c r="AI2922" s="177">
        <f>HLOOKUP(附加题模型!$E$2,历史数据!$B$3:$K$5000,ROW(A2920),)</f>
        <v>18.336008061597099</v>
      </c>
      <c r="AJ2922" s="177">
        <f>HLOOKUP(附加题模型!$E$2,历史数据!$L$3:$U$5000,ROW(A2920),)</f>
        <v>18.309944084253001</v>
      </c>
    </row>
    <row r="2923" spans="1:36" x14ac:dyDescent="0.2">
      <c r="A2923" s="148">
        <v>40850</v>
      </c>
      <c r="B2923" s="137">
        <v>25.699137085010001</v>
      </c>
      <c r="C2923" s="137">
        <v>71.063748904983797</v>
      </c>
      <c r="D2923" s="137">
        <v>7.8136883100682502</v>
      </c>
      <c r="E2923" s="137">
        <v>8.0797767718517104</v>
      </c>
      <c r="F2923" s="137">
        <v>21.855085104429602</v>
      </c>
      <c r="G2923" s="137">
        <v>17.3562793036599</v>
      </c>
      <c r="H2923" s="137">
        <v>6.8551308114112999</v>
      </c>
      <c r="I2923" s="137">
        <v>16.731807462041498</v>
      </c>
      <c r="J2923" s="137">
        <v>22.723251853758899</v>
      </c>
      <c r="K2923" s="137">
        <v>18.2187201635485</v>
      </c>
      <c r="L2923" s="137">
        <v>25.4237891876706</v>
      </c>
      <c r="M2923" s="137">
        <v>71.063748904983797</v>
      </c>
      <c r="N2923" s="137">
        <v>7.7884828639067401</v>
      </c>
      <c r="O2923" s="137">
        <v>7.9918336233145499</v>
      </c>
      <c r="P2923" s="137">
        <v>21.721903598613402</v>
      </c>
      <c r="Q2923" s="137">
        <v>17.3562793036599</v>
      </c>
      <c r="R2923" s="137">
        <v>6.8551308114112999</v>
      </c>
      <c r="S2923" s="137">
        <v>17.1823579689753</v>
      </c>
      <c r="T2923" s="137">
        <v>22.745794762343898</v>
      </c>
      <c r="U2923" s="137">
        <v>18.8963835744959</v>
      </c>
      <c r="V2923" s="1">
        <v>6128999</v>
      </c>
      <c r="W2923" s="1">
        <v>0</v>
      </c>
      <c r="X2923" s="1">
        <v>1961941</v>
      </c>
      <c r="Y2923" s="1">
        <v>8147611</v>
      </c>
      <c r="Z2923" s="1">
        <v>2868307</v>
      </c>
      <c r="AA2923" s="1">
        <v>0</v>
      </c>
      <c r="AB2923" s="1">
        <v>10168590</v>
      </c>
      <c r="AC2923" s="1">
        <v>6565237</v>
      </c>
      <c r="AD2923" s="1">
        <v>2019292</v>
      </c>
      <c r="AE2923" s="1">
        <v>481844</v>
      </c>
      <c r="AH2923" s="136">
        <f t="shared" si="45"/>
        <v>40850</v>
      </c>
      <c r="AI2923" s="177">
        <f>HLOOKUP(附加题模型!$E$2,历史数据!$B$3:$K$5000,ROW(A2921),)</f>
        <v>18.2187201635485</v>
      </c>
      <c r="AJ2923" s="177">
        <f>HLOOKUP(附加题模型!$E$2,历史数据!$L$3:$U$5000,ROW(A2921),)</f>
        <v>18.8963835744959</v>
      </c>
    </row>
    <row r="2924" spans="1:36" x14ac:dyDescent="0.2">
      <c r="A2924" s="148">
        <v>40851</v>
      </c>
      <c r="B2924" s="137">
        <v>25.484977609301499</v>
      </c>
      <c r="C2924" s="137">
        <v>71.063748904983797</v>
      </c>
      <c r="D2924" s="137">
        <v>7.8262910331490101</v>
      </c>
      <c r="E2924" s="137">
        <v>8.0138194104488392</v>
      </c>
      <c r="F2924" s="137">
        <v>21.748539899776599</v>
      </c>
      <c r="G2924" s="137">
        <v>17.3562793036599</v>
      </c>
      <c r="H2924" s="137">
        <v>6.8949091333343802</v>
      </c>
      <c r="I2924" s="137">
        <v>17.1209192634843</v>
      </c>
      <c r="J2924" s="137">
        <v>22.745794762343898</v>
      </c>
      <c r="K2924" s="137">
        <v>18.870319597151799</v>
      </c>
      <c r="L2924" s="137">
        <v>25.637948663378999</v>
      </c>
      <c r="M2924" s="137">
        <v>71.063748904983797</v>
      </c>
      <c r="N2924" s="137">
        <v>7.8388937562297603</v>
      </c>
      <c r="O2924" s="137">
        <v>7.8489260069416602</v>
      </c>
      <c r="P2924" s="137">
        <v>21.588722092797301</v>
      </c>
      <c r="Q2924" s="137">
        <v>17.3562793036599</v>
      </c>
      <c r="R2924" s="137">
        <v>7.0540224210267102</v>
      </c>
      <c r="S2924" s="137">
        <v>17.223317105969301</v>
      </c>
      <c r="T2924" s="137">
        <v>23.151567116875299</v>
      </c>
      <c r="U2924" s="137">
        <v>18.6748397670708</v>
      </c>
      <c r="V2924" s="1">
        <v>6815324</v>
      </c>
      <c r="W2924" s="1">
        <v>0</v>
      </c>
      <c r="X2924" s="1">
        <v>1322289</v>
      </c>
      <c r="Y2924" s="1">
        <v>10211320</v>
      </c>
      <c r="Z2924" s="1">
        <v>1791856</v>
      </c>
      <c r="AA2924" s="1">
        <v>0</v>
      </c>
      <c r="AB2924" s="1">
        <v>11771074</v>
      </c>
      <c r="AC2924" s="1">
        <v>2952250</v>
      </c>
      <c r="AD2924" s="1">
        <v>2201099</v>
      </c>
      <c r="AE2924" s="1">
        <v>188315</v>
      </c>
      <c r="AH2924" s="136">
        <f t="shared" si="45"/>
        <v>40851</v>
      </c>
      <c r="AI2924" s="177">
        <f>HLOOKUP(附加题模型!$E$2,历史数据!$B$3:$K$5000,ROW(A2922),)</f>
        <v>18.870319597151799</v>
      </c>
      <c r="AJ2924" s="177">
        <f>HLOOKUP(附加题模型!$E$2,历史数据!$L$3:$U$5000,ROW(A2922),)</f>
        <v>18.6748397670708</v>
      </c>
    </row>
    <row r="2925" spans="1:36" x14ac:dyDescent="0.2">
      <c r="A2925" s="148">
        <v>40854</v>
      </c>
      <c r="B2925" s="137">
        <v>25.393194976855099</v>
      </c>
      <c r="C2925" s="137">
        <v>71.063748904983797</v>
      </c>
      <c r="D2925" s="137">
        <v>7.8136883100682502</v>
      </c>
      <c r="E2925" s="137">
        <v>7.8159473262402299</v>
      </c>
      <c r="F2925" s="137">
        <v>21.5487676410524</v>
      </c>
      <c r="G2925" s="137">
        <v>17.3562793036599</v>
      </c>
      <c r="H2925" s="137">
        <v>7.0672818616677402</v>
      </c>
      <c r="I2925" s="137">
        <v>17.223317105969301</v>
      </c>
      <c r="J2925" s="137">
        <v>23.174110025460401</v>
      </c>
      <c r="K2925" s="137">
        <v>18.766063687775301</v>
      </c>
      <c r="L2925" s="137">
        <v>25.332006555224101</v>
      </c>
      <c r="M2925" s="137">
        <v>71.063748904983797</v>
      </c>
      <c r="N2925" s="137">
        <v>7.7632774177452299</v>
      </c>
      <c r="O2925" s="137">
        <v>7.8928975812102404</v>
      </c>
      <c r="P2925" s="137">
        <v>21.908357706756</v>
      </c>
      <c r="Q2925" s="137">
        <v>17.3562793036599</v>
      </c>
      <c r="R2925" s="137">
        <v>7.1335790648728796</v>
      </c>
      <c r="S2925" s="137">
        <v>16.977562284005401</v>
      </c>
      <c r="T2925" s="137">
        <v>23.038852573949899</v>
      </c>
      <c r="U2925" s="137">
        <v>17.9711123787792</v>
      </c>
      <c r="V2925" s="1">
        <v>2652439</v>
      </c>
      <c r="W2925" s="1">
        <v>0</v>
      </c>
      <c r="X2925" s="1">
        <v>920000</v>
      </c>
      <c r="Y2925" s="1">
        <v>6497018</v>
      </c>
      <c r="Z2925" s="1">
        <v>1446233</v>
      </c>
      <c r="AA2925" s="1">
        <v>0</v>
      </c>
      <c r="AB2925" s="1">
        <v>12393298</v>
      </c>
      <c r="AC2925" s="1">
        <v>1660116</v>
      </c>
      <c r="AD2925" s="1">
        <v>853426</v>
      </c>
      <c r="AE2925" s="1">
        <v>595638</v>
      </c>
      <c r="AH2925" s="136">
        <f t="shared" si="45"/>
        <v>40854</v>
      </c>
      <c r="AI2925" s="177">
        <f>HLOOKUP(附加题模型!$E$2,历史数据!$B$3:$K$5000,ROW(A2923),)</f>
        <v>18.766063687775301</v>
      </c>
      <c r="AJ2925" s="177">
        <f>HLOOKUP(附加题模型!$E$2,历史数据!$L$3:$U$5000,ROW(A2923),)</f>
        <v>17.9711123787792</v>
      </c>
    </row>
    <row r="2926" spans="1:36" x14ac:dyDescent="0.2">
      <c r="A2926" s="148">
        <v>40855</v>
      </c>
      <c r="B2926" s="137">
        <v>25.332006555224101</v>
      </c>
      <c r="C2926" s="137">
        <v>71.063748904983797</v>
      </c>
      <c r="D2926" s="137">
        <v>7.7128665254222097</v>
      </c>
      <c r="E2926" s="137">
        <v>7.8709117940759503</v>
      </c>
      <c r="F2926" s="137">
        <v>21.934994007919201</v>
      </c>
      <c r="G2926" s="137">
        <v>17.3562793036599</v>
      </c>
      <c r="H2926" s="137">
        <v>7.1600979461549299</v>
      </c>
      <c r="I2926" s="137">
        <v>16.9980418525024</v>
      </c>
      <c r="J2926" s="137">
        <v>23.038852573949899</v>
      </c>
      <c r="K2926" s="137">
        <v>17.9711123787792</v>
      </c>
      <c r="L2926" s="137">
        <v>25.3014123444086</v>
      </c>
      <c r="M2926" s="137">
        <v>71.063748904983797</v>
      </c>
      <c r="N2926" s="137">
        <v>7.6750583561799504</v>
      </c>
      <c r="O2926" s="137">
        <v>7.7170112841359204</v>
      </c>
      <c r="P2926" s="137">
        <v>21.482176888144298</v>
      </c>
      <c r="Q2926" s="137">
        <v>17.3562793036599</v>
      </c>
      <c r="R2926" s="137">
        <v>7.0275035397446599</v>
      </c>
      <c r="S2926" s="137">
        <v>17.0594805579934</v>
      </c>
      <c r="T2926" s="137">
        <v>22.5654514936633</v>
      </c>
      <c r="U2926" s="137">
        <v>18.1405282315161</v>
      </c>
      <c r="V2926" s="1">
        <v>3049736</v>
      </c>
      <c r="W2926" s="1">
        <v>0</v>
      </c>
      <c r="X2926" s="1">
        <v>1003200</v>
      </c>
      <c r="Y2926" s="1">
        <v>5866443</v>
      </c>
      <c r="Z2926" s="1">
        <v>1279951</v>
      </c>
      <c r="AA2926" s="1">
        <v>0</v>
      </c>
      <c r="AB2926" s="1">
        <v>8384585</v>
      </c>
      <c r="AC2926" s="1">
        <v>1897560</v>
      </c>
      <c r="AD2926" s="1">
        <v>966172</v>
      </c>
      <c r="AE2926" s="1">
        <v>229911</v>
      </c>
      <c r="AH2926" s="136">
        <f t="shared" si="45"/>
        <v>40855</v>
      </c>
      <c r="AI2926" s="177">
        <f>HLOOKUP(附加题模型!$E$2,历史数据!$B$3:$K$5000,ROW(A2924),)</f>
        <v>17.9711123787792</v>
      </c>
      <c r="AJ2926" s="177">
        <f>HLOOKUP(附加题模型!$E$2,历史数据!$L$3:$U$5000,ROW(A2924),)</f>
        <v>18.1405282315161</v>
      </c>
    </row>
    <row r="2927" spans="1:36" x14ac:dyDescent="0.2">
      <c r="A2927" s="148">
        <v>40856</v>
      </c>
      <c r="B2927" s="137">
        <v>25.362600766039598</v>
      </c>
      <c r="C2927" s="137">
        <v>71.063748904983797</v>
      </c>
      <c r="D2927" s="137">
        <v>7.6750583561799504</v>
      </c>
      <c r="E2927" s="137">
        <v>7.7280041777030597</v>
      </c>
      <c r="F2927" s="137">
        <v>21.641994695123699</v>
      </c>
      <c r="G2927" s="137">
        <v>17.3562793036599</v>
      </c>
      <c r="H2927" s="137">
        <v>7.0275035397446599</v>
      </c>
      <c r="I2927" s="137">
        <v>17.1209192634843</v>
      </c>
      <c r="J2927" s="137">
        <v>22.993766756779799</v>
      </c>
      <c r="K2927" s="137">
        <v>17.997176356123401</v>
      </c>
      <c r="L2927" s="137">
        <v>25.4237891876706</v>
      </c>
      <c r="M2927" s="137">
        <v>71.063748904983797</v>
      </c>
      <c r="N2927" s="137">
        <v>7.7002638023414596</v>
      </c>
      <c r="O2927" s="137">
        <v>7.8269402198073701</v>
      </c>
      <c r="P2927" s="137">
        <v>21.468858737562702</v>
      </c>
      <c r="Q2927" s="137">
        <v>17.3562793036599</v>
      </c>
      <c r="R2927" s="137">
        <v>7.0938007429497896</v>
      </c>
      <c r="S2927" s="137">
        <v>17.1823579689753</v>
      </c>
      <c r="T2927" s="137">
        <v>22.903595122439501</v>
      </c>
      <c r="U2927" s="137">
        <v>18.088400276827802</v>
      </c>
      <c r="V2927" s="1">
        <v>3504412</v>
      </c>
      <c r="W2927" s="1">
        <v>0</v>
      </c>
      <c r="X2927" s="1">
        <v>777758</v>
      </c>
      <c r="Y2927" s="1">
        <v>4239008</v>
      </c>
      <c r="Z2927" s="1">
        <v>941273</v>
      </c>
      <c r="AA2927" s="1">
        <v>0</v>
      </c>
      <c r="AB2927" s="1">
        <v>5524508</v>
      </c>
      <c r="AC2927" s="1">
        <v>1616294</v>
      </c>
      <c r="AD2927" s="1">
        <v>1031764</v>
      </c>
      <c r="AE2927" s="1">
        <v>218104</v>
      </c>
      <c r="AH2927" s="136">
        <f t="shared" si="45"/>
        <v>40856</v>
      </c>
      <c r="AI2927" s="177">
        <f>HLOOKUP(附加题模型!$E$2,历史数据!$B$3:$K$5000,ROW(A2925),)</f>
        <v>17.997176356123401</v>
      </c>
      <c r="AJ2927" s="177">
        <f>HLOOKUP(附加题模型!$E$2,历史数据!$L$3:$U$5000,ROW(A2925),)</f>
        <v>18.088400276827802</v>
      </c>
    </row>
    <row r="2928" spans="1:36" x14ac:dyDescent="0.2">
      <c r="A2928" s="148">
        <v>40857</v>
      </c>
      <c r="B2928" s="137">
        <v>25.332006555224101</v>
      </c>
      <c r="C2928" s="137">
        <v>71.063748904983797</v>
      </c>
      <c r="D2928" s="137">
        <v>7.6246474638569302</v>
      </c>
      <c r="E2928" s="137">
        <v>7.7389970712702096</v>
      </c>
      <c r="F2928" s="137">
        <v>21.362313532909798</v>
      </c>
      <c r="G2928" s="137">
        <v>17.3562793036599</v>
      </c>
      <c r="H2928" s="137">
        <v>7.0009846584625999</v>
      </c>
      <c r="I2928" s="137">
        <v>17.018521420999399</v>
      </c>
      <c r="J2928" s="137">
        <v>22.5203656764931</v>
      </c>
      <c r="K2928" s="137">
        <v>17.997176356123401</v>
      </c>
      <c r="L2928" s="137">
        <v>24.995470236253698</v>
      </c>
      <c r="M2928" s="137">
        <v>71.063748904983797</v>
      </c>
      <c r="N2928" s="137">
        <v>7.6372501869376803</v>
      </c>
      <c r="O2928" s="137">
        <v>7.5521178806287397</v>
      </c>
      <c r="P2928" s="137">
        <v>21.2957227800017</v>
      </c>
      <c r="Q2928" s="137">
        <v>17.3562793036599</v>
      </c>
      <c r="R2928" s="137">
        <v>6.8551308114112999</v>
      </c>
      <c r="S2928" s="137">
        <v>17.100439694987301</v>
      </c>
      <c r="T2928" s="137">
        <v>22.430194042152799</v>
      </c>
      <c r="U2928" s="137">
        <v>17.840792492058601</v>
      </c>
      <c r="V2928" s="1">
        <v>3856580</v>
      </c>
      <c r="W2928" s="1">
        <v>0</v>
      </c>
      <c r="X2928" s="1">
        <v>1250077</v>
      </c>
      <c r="Y2928" s="1">
        <v>3914398</v>
      </c>
      <c r="Z2928" s="1">
        <v>2657333</v>
      </c>
      <c r="AA2928" s="1">
        <v>0</v>
      </c>
      <c r="AB2928" s="1">
        <v>4630661</v>
      </c>
      <c r="AC2928" s="1">
        <v>2895683</v>
      </c>
      <c r="AD2928" s="1">
        <v>1583967</v>
      </c>
      <c r="AE2928" s="1">
        <v>144600</v>
      </c>
      <c r="AH2928" s="136">
        <f t="shared" si="45"/>
        <v>40857</v>
      </c>
      <c r="AI2928" s="177">
        <f>HLOOKUP(附加题模型!$E$2,历史数据!$B$3:$K$5000,ROW(A2926),)</f>
        <v>17.997176356123401</v>
      </c>
      <c r="AJ2928" s="177">
        <f>HLOOKUP(附加题模型!$E$2,历史数据!$L$3:$U$5000,ROW(A2926),)</f>
        <v>17.840792492058601</v>
      </c>
    </row>
    <row r="2929" spans="1:36" x14ac:dyDescent="0.2">
      <c r="A2929" s="148">
        <v>40858</v>
      </c>
      <c r="B2929" s="137">
        <v>25.148441290331199</v>
      </c>
      <c r="C2929" s="137">
        <v>71.063748904983797</v>
      </c>
      <c r="D2929" s="137">
        <v>7.6120447407761702</v>
      </c>
      <c r="E2929" s="137">
        <v>7.5411249870616004</v>
      </c>
      <c r="F2929" s="137">
        <v>21.0426779189511</v>
      </c>
      <c r="G2929" s="137">
        <v>17.3562793036599</v>
      </c>
      <c r="H2929" s="137">
        <v>6.8949091333343802</v>
      </c>
      <c r="I2929" s="137">
        <v>17.161878400478301</v>
      </c>
      <c r="J2929" s="137">
        <v>22.385108224982702</v>
      </c>
      <c r="K2929" s="137">
        <v>18.166592208860202</v>
      </c>
      <c r="L2929" s="137">
        <v>24.964876025438201</v>
      </c>
      <c r="M2929" s="137">
        <v>71.063748904983797</v>
      </c>
      <c r="N2929" s="137">
        <v>7.7002638023414596</v>
      </c>
      <c r="O2929" s="137">
        <v>7.5411249870616004</v>
      </c>
      <c r="P2929" s="137">
        <v>21.122586822440802</v>
      </c>
      <c r="Q2929" s="137">
        <v>17.3562793036599</v>
      </c>
      <c r="R2929" s="137">
        <v>6.8418713707702699</v>
      </c>
      <c r="S2929" s="137">
        <v>16.629409619556501</v>
      </c>
      <c r="T2929" s="137">
        <v>22.4076511335678</v>
      </c>
      <c r="U2929" s="137">
        <v>17.945048401435098</v>
      </c>
      <c r="V2929" s="1">
        <v>1549409</v>
      </c>
      <c r="W2929" s="1">
        <v>0</v>
      </c>
      <c r="X2929" s="1">
        <v>1161764</v>
      </c>
      <c r="Y2929" s="1">
        <v>2266744</v>
      </c>
      <c r="Z2929" s="1">
        <v>1136849</v>
      </c>
      <c r="AA2929" s="1">
        <v>0</v>
      </c>
      <c r="AB2929" s="1">
        <v>3259033</v>
      </c>
      <c r="AC2929" s="1">
        <v>2150459</v>
      </c>
      <c r="AD2929" s="1">
        <v>770564</v>
      </c>
      <c r="AE2929" s="1">
        <v>118354</v>
      </c>
      <c r="AH2929" s="136">
        <f t="shared" si="45"/>
        <v>40858</v>
      </c>
      <c r="AI2929" s="177">
        <f>HLOOKUP(附加题模型!$E$2,历史数据!$B$3:$K$5000,ROW(A2927),)</f>
        <v>18.166592208860202</v>
      </c>
      <c r="AJ2929" s="177">
        <f>HLOOKUP(附加题模型!$E$2,历史数据!$L$3:$U$5000,ROW(A2927),)</f>
        <v>17.945048401435098</v>
      </c>
    </row>
    <row r="2930" spans="1:36" x14ac:dyDescent="0.2">
      <c r="A2930" s="148">
        <v>40861</v>
      </c>
      <c r="B2930" s="137">
        <v>25.0566586578847</v>
      </c>
      <c r="C2930" s="137">
        <v>71.063748904983797</v>
      </c>
      <c r="D2930" s="137">
        <v>7.7002638023414596</v>
      </c>
      <c r="E2930" s="137">
        <v>7.5631107741958896</v>
      </c>
      <c r="F2930" s="137">
        <v>21.215813876512101</v>
      </c>
      <c r="G2930" s="137">
        <v>17.3562793036599</v>
      </c>
      <c r="H2930" s="137">
        <v>6.8551308114112999</v>
      </c>
      <c r="I2930" s="137">
        <v>16.752287030538501</v>
      </c>
      <c r="J2930" s="137">
        <v>22.700708945173801</v>
      </c>
      <c r="K2930" s="137">
        <v>17.945048401435098</v>
      </c>
      <c r="L2930" s="137">
        <v>25.240223922777599</v>
      </c>
      <c r="M2930" s="137">
        <v>71.063748904983797</v>
      </c>
      <c r="N2930" s="137">
        <v>7.8010855869875</v>
      </c>
      <c r="O2930" s="137">
        <v>7.7499899648373498</v>
      </c>
      <c r="P2930" s="137">
        <v>21.468858737562702</v>
      </c>
      <c r="Q2930" s="137">
        <v>17.3562793036599</v>
      </c>
      <c r="R2930" s="137">
        <v>7.0009846584625999</v>
      </c>
      <c r="S2930" s="137">
        <v>17.264276242963302</v>
      </c>
      <c r="T2930" s="137">
        <v>22.903595122439501</v>
      </c>
      <c r="U2930" s="137">
        <v>18.179624197532299</v>
      </c>
      <c r="V2930" s="1">
        <v>3636867</v>
      </c>
      <c r="W2930" s="1">
        <v>0</v>
      </c>
      <c r="X2930" s="1">
        <v>1706101</v>
      </c>
      <c r="Y2930" s="1">
        <v>3513029</v>
      </c>
      <c r="Z2930" s="1">
        <v>1660601</v>
      </c>
      <c r="AA2930" s="1">
        <v>0</v>
      </c>
      <c r="AB2930" s="1">
        <v>3646261</v>
      </c>
      <c r="AC2930" s="1">
        <v>2897305</v>
      </c>
      <c r="AD2930" s="1">
        <v>1423987</v>
      </c>
      <c r="AE2930" s="1">
        <v>206371</v>
      </c>
      <c r="AH2930" s="136">
        <f t="shared" si="45"/>
        <v>40861</v>
      </c>
      <c r="AI2930" s="177">
        <f>HLOOKUP(附加题模型!$E$2,历史数据!$B$3:$K$5000,ROW(A2928),)</f>
        <v>17.945048401435098</v>
      </c>
      <c r="AJ2930" s="177">
        <f>HLOOKUP(附加题模型!$E$2,历史数据!$L$3:$U$5000,ROW(A2928),)</f>
        <v>18.179624197532299</v>
      </c>
    </row>
    <row r="2931" spans="1:36" x14ac:dyDescent="0.2">
      <c r="A2931" s="148">
        <v>40862</v>
      </c>
      <c r="B2931" s="137">
        <v>25.1790355011467</v>
      </c>
      <c r="C2931" s="137">
        <v>71.063748904983797</v>
      </c>
      <c r="D2931" s="137">
        <v>7.8388937562297603</v>
      </c>
      <c r="E2931" s="137">
        <v>7.7499899648373498</v>
      </c>
      <c r="F2931" s="137">
        <v>21.468858737562702</v>
      </c>
      <c r="G2931" s="137">
        <v>17.3562793036599</v>
      </c>
      <c r="H2931" s="137">
        <v>7.0009846584625999</v>
      </c>
      <c r="I2931" s="137">
        <v>17.264276242963302</v>
      </c>
      <c r="J2931" s="137">
        <v>22.881052213854399</v>
      </c>
      <c r="K2931" s="137">
        <v>18.179624197532299</v>
      </c>
      <c r="L2931" s="137">
        <v>24.9342818146228</v>
      </c>
      <c r="M2931" s="137">
        <v>71.063748904983797</v>
      </c>
      <c r="N2931" s="137">
        <v>7.8388937562297603</v>
      </c>
      <c r="O2931" s="137">
        <v>7.8599189005088101</v>
      </c>
      <c r="P2931" s="137">
        <v>21.215813876512101</v>
      </c>
      <c r="Q2931" s="137">
        <v>17.3562793036599</v>
      </c>
      <c r="R2931" s="137">
        <v>7.1335790648728796</v>
      </c>
      <c r="S2931" s="137">
        <v>17.510031064927102</v>
      </c>
      <c r="T2931" s="137">
        <v>23.309367476970898</v>
      </c>
      <c r="U2931" s="137">
        <v>18.114464254171999</v>
      </c>
      <c r="V2931" s="1">
        <v>4532458</v>
      </c>
      <c r="W2931" s="1">
        <v>0</v>
      </c>
      <c r="X2931" s="1">
        <v>1396699</v>
      </c>
      <c r="Y2931" s="1">
        <v>4193661</v>
      </c>
      <c r="Z2931" s="1">
        <v>1154113</v>
      </c>
      <c r="AA2931" s="1">
        <v>0</v>
      </c>
      <c r="AB2931" s="1">
        <v>4414564</v>
      </c>
      <c r="AC2931" s="1">
        <v>4486505</v>
      </c>
      <c r="AD2931" s="1">
        <v>2222708</v>
      </c>
      <c r="AE2931" s="1">
        <v>211310</v>
      </c>
      <c r="AH2931" s="136">
        <f t="shared" si="45"/>
        <v>40862</v>
      </c>
      <c r="AI2931" s="177">
        <f>HLOOKUP(附加题模型!$E$2,历史数据!$B$3:$K$5000,ROW(A2929),)</f>
        <v>18.179624197532299</v>
      </c>
      <c r="AJ2931" s="177">
        <f>HLOOKUP(附加题模型!$E$2,历史数据!$L$3:$U$5000,ROW(A2929),)</f>
        <v>18.114464254171999</v>
      </c>
    </row>
    <row r="2932" spans="1:36" x14ac:dyDescent="0.2">
      <c r="A2932" s="148">
        <v>40863</v>
      </c>
      <c r="B2932" s="137">
        <v>24.8119049713608</v>
      </c>
      <c r="C2932" s="137">
        <v>71.063748904983797</v>
      </c>
      <c r="D2932" s="137">
        <v>7.8388937562297603</v>
      </c>
      <c r="E2932" s="137">
        <v>7.8709117940759503</v>
      </c>
      <c r="F2932" s="137">
        <v>21.229132027093701</v>
      </c>
      <c r="G2932" s="137">
        <v>17.3562793036599</v>
      </c>
      <c r="H2932" s="137">
        <v>7.1335790648728796</v>
      </c>
      <c r="I2932" s="137">
        <v>17.714826749897099</v>
      </c>
      <c r="J2932" s="137">
        <v>23.309367476970898</v>
      </c>
      <c r="K2932" s="137">
        <v>18.0493043108116</v>
      </c>
      <c r="L2932" s="137">
        <v>24.138832333420101</v>
      </c>
      <c r="M2932" s="137">
        <v>71.063748904983797</v>
      </c>
      <c r="N2932" s="137">
        <v>7.6498529100184403</v>
      </c>
      <c r="O2932" s="137">
        <v>7.6730397098673402</v>
      </c>
      <c r="P2932" s="137">
        <v>20.709724154410701</v>
      </c>
      <c r="Q2932" s="137">
        <v>17.3562793036599</v>
      </c>
      <c r="R2932" s="137">
        <v>6.8551308114112999</v>
      </c>
      <c r="S2932" s="137">
        <v>17.325714948454198</v>
      </c>
      <c r="T2932" s="137">
        <v>22.678166036588699</v>
      </c>
      <c r="U2932" s="137">
        <v>17.9059524354189</v>
      </c>
      <c r="V2932" s="1">
        <v>5333090</v>
      </c>
      <c r="W2932" s="1">
        <v>0</v>
      </c>
      <c r="X2932" s="1">
        <v>1928202</v>
      </c>
      <c r="Y2932" s="1">
        <v>3493584</v>
      </c>
      <c r="Z2932" s="1">
        <v>1822608</v>
      </c>
      <c r="AA2932" s="1">
        <v>0</v>
      </c>
      <c r="AB2932" s="1">
        <v>4640615</v>
      </c>
      <c r="AC2932" s="1">
        <v>4756690</v>
      </c>
      <c r="AD2932" s="1">
        <v>1616977</v>
      </c>
      <c r="AE2932" s="1">
        <v>255600</v>
      </c>
      <c r="AH2932" s="136">
        <f t="shared" si="45"/>
        <v>40863</v>
      </c>
      <c r="AI2932" s="177">
        <f>HLOOKUP(附加题模型!$E$2,历史数据!$B$3:$K$5000,ROW(A2930),)</f>
        <v>18.0493043108116</v>
      </c>
      <c r="AJ2932" s="177">
        <f>HLOOKUP(附加题模型!$E$2,历史数据!$L$3:$U$5000,ROW(A2930),)</f>
        <v>17.9059524354189</v>
      </c>
    </row>
    <row r="2933" spans="1:36" x14ac:dyDescent="0.2">
      <c r="A2933" s="148">
        <v>40864</v>
      </c>
      <c r="B2933" s="137">
        <v>23.924672857711698</v>
      </c>
      <c r="C2933" s="137">
        <v>71.063748904983797</v>
      </c>
      <c r="D2933" s="137">
        <v>7.6372501869376803</v>
      </c>
      <c r="E2933" s="137">
        <v>7.6730397098673402</v>
      </c>
      <c r="F2933" s="137">
        <v>20.643133401502599</v>
      </c>
      <c r="G2933" s="137">
        <v>17.3562793036599</v>
      </c>
      <c r="H2933" s="137">
        <v>6.9081685739754102</v>
      </c>
      <c r="I2933" s="137">
        <v>17.3052353799572</v>
      </c>
      <c r="J2933" s="137">
        <v>22.655623128003601</v>
      </c>
      <c r="K2933" s="137">
        <v>17.879888458074799</v>
      </c>
      <c r="L2933" s="137">
        <v>24.383586019944001</v>
      </c>
      <c r="M2933" s="137">
        <v>71.063748904983797</v>
      </c>
      <c r="N2933" s="137">
        <v>7.7632774177452299</v>
      </c>
      <c r="O2933" s="137">
        <v>7.6070823484644698</v>
      </c>
      <c r="P2933" s="137">
        <v>20.3101796369623</v>
      </c>
      <c r="Q2933" s="137">
        <v>17.3562793036599</v>
      </c>
      <c r="R2933" s="137">
        <v>6.8551308114112999</v>
      </c>
      <c r="S2933" s="137">
        <v>17.981061140357902</v>
      </c>
      <c r="T2933" s="137">
        <v>22.542908585078202</v>
      </c>
      <c r="U2933" s="137">
        <v>17.866856469402698</v>
      </c>
      <c r="V2933" s="1">
        <v>3333759</v>
      </c>
      <c r="W2933" s="1">
        <v>0</v>
      </c>
      <c r="X2933" s="1">
        <v>1943454</v>
      </c>
      <c r="Y2933" s="1">
        <v>2472955</v>
      </c>
      <c r="Z2933" s="1">
        <v>1753700</v>
      </c>
      <c r="AA2933" s="1">
        <v>0</v>
      </c>
      <c r="AB2933" s="1">
        <v>2732039</v>
      </c>
      <c r="AC2933" s="1">
        <v>8449555</v>
      </c>
      <c r="AD2933" s="1">
        <v>929700</v>
      </c>
      <c r="AE2933" s="1">
        <v>119281</v>
      </c>
      <c r="AH2933" s="136">
        <f t="shared" si="45"/>
        <v>40864</v>
      </c>
      <c r="AI2933" s="177">
        <f>HLOOKUP(附加题模型!$E$2,历史数据!$B$3:$K$5000,ROW(A2931),)</f>
        <v>17.879888458074799</v>
      </c>
      <c r="AJ2933" s="177">
        <f>HLOOKUP(附加题模型!$E$2,历史数据!$L$3:$U$5000,ROW(A2931),)</f>
        <v>17.866856469402698</v>
      </c>
    </row>
    <row r="2934" spans="1:36" x14ac:dyDescent="0.2">
      <c r="A2934" s="148">
        <v>40865</v>
      </c>
      <c r="B2934" s="137">
        <v>24.322397598313</v>
      </c>
      <c r="C2934" s="137">
        <v>71.063748904983797</v>
      </c>
      <c r="D2934" s="137">
        <v>7.7128665254222097</v>
      </c>
      <c r="E2934" s="137">
        <v>7.5960894548973199</v>
      </c>
      <c r="F2934" s="137">
        <v>19.990544023003501</v>
      </c>
      <c r="G2934" s="137">
        <v>17.3562793036599</v>
      </c>
      <c r="H2934" s="137">
        <v>6.8418713707702699</v>
      </c>
      <c r="I2934" s="137">
        <v>17.796745023884998</v>
      </c>
      <c r="J2934" s="137">
        <v>22.497822767908101</v>
      </c>
      <c r="K2934" s="137">
        <v>17.528024763929</v>
      </c>
      <c r="L2934" s="137">
        <v>24.200020755051</v>
      </c>
      <c r="M2934" s="137">
        <v>71.063748904983797</v>
      </c>
      <c r="N2934" s="137">
        <v>7.6876610792606996</v>
      </c>
      <c r="O2934" s="137">
        <v>7.3212671157186904</v>
      </c>
      <c r="P2934" s="137">
        <v>19.524408752646998</v>
      </c>
      <c r="Q2934" s="137">
        <v>17.3562793036599</v>
      </c>
      <c r="R2934" s="137">
        <v>6.8153524894882098</v>
      </c>
      <c r="S2934" s="137">
        <v>17.817224592382001</v>
      </c>
      <c r="T2934" s="137">
        <v>21.956792961866199</v>
      </c>
      <c r="U2934" s="137">
        <v>17.541056752601001</v>
      </c>
      <c r="V2934" s="1">
        <v>2098289</v>
      </c>
      <c r="W2934" s="1">
        <v>0</v>
      </c>
      <c r="X2934" s="1">
        <v>1205200</v>
      </c>
      <c r="Y2934" s="1">
        <v>3080450</v>
      </c>
      <c r="Z2934" s="1">
        <v>1486342</v>
      </c>
      <c r="AA2934" s="1">
        <v>0</v>
      </c>
      <c r="AB2934" s="1">
        <v>5572012</v>
      </c>
      <c r="AC2934" s="1">
        <v>5256387</v>
      </c>
      <c r="AD2934" s="1">
        <v>1294111</v>
      </c>
      <c r="AE2934" s="1">
        <v>116800</v>
      </c>
      <c r="AH2934" s="136">
        <f t="shared" si="45"/>
        <v>40865</v>
      </c>
      <c r="AI2934" s="177">
        <f>HLOOKUP(附加题模型!$E$2,历史数据!$B$3:$K$5000,ROW(A2932),)</f>
        <v>17.528024763929</v>
      </c>
      <c r="AJ2934" s="177">
        <f>HLOOKUP(附加题模型!$E$2,历史数据!$L$3:$U$5000,ROW(A2932),)</f>
        <v>17.541056752601001</v>
      </c>
    </row>
    <row r="2935" spans="1:36" x14ac:dyDescent="0.2">
      <c r="A2935" s="148">
        <v>40868</v>
      </c>
      <c r="B2935" s="137">
        <v>24.016455490158101</v>
      </c>
      <c r="C2935" s="137">
        <v>71.063748904983797</v>
      </c>
      <c r="D2935" s="137">
        <v>7.6498529100184403</v>
      </c>
      <c r="E2935" s="137">
        <v>7.3652386899872697</v>
      </c>
      <c r="F2935" s="137">
        <v>19.777453613697698</v>
      </c>
      <c r="G2935" s="137">
        <v>17.3562793036599</v>
      </c>
      <c r="H2935" s="137">
        <v>6.7888336082061604</v>
      </c>
      <c r="I2935" s="137">
        <v>17.735306318393999</v>
      </c>
      <c r="J2935" s="137">
        <v>21.956792961866199</v>
      </c>
      <c r="K2935" s="137">
        <v>17.528024763929</v>
      </c>
      <c r="L2935" s="137">
        <v>23.894078646896201</v>
      </c>
      <c r="M2935" s="137">
        <v>71.063748904983797</v>
      </c>
      <c r="N2935" s="137">
        <v>7.5742365715339002</v>
      </c>
      <c r="O2935" s="137">
        <v>7.4531818385244302</v>
      </c>
      <c r="P2935" s="137">
        <v>19.204773138688299</v>
      </c>
      <c r="Q2935" s="137">
        <v>17.3562793036599</v>
      </c>
      <c r="R2935" s="137">
        <v>6.7755741675651304</v>
      </c>
      <c r="S2935" s="137">
        <v>19.5989470516202</v>
      </c>
      <c r="T2935" s="137">
        <v>21.956792961866199</v>
      </c>
      <c r="U2935" s="137">
        <v>16.941585273686002</v>
      </c>
      <c r="V2935" s="1">
        <v>2504262</v>
      </c>
      <c r="W2935" s="1">
        <v>0</v>
      </c>
      <c r="X2935" s="1">
        <v>1243118</v>
      </c>
      <c r="Y2935" s="1">
        <v>2444261</v>
      </c>
      <c r="Z2935" s="1">
        <v>2277780</v>
      </c>
      <c r="AA2935" s="1">
        <v>0</v>
      </c>
      <c r="AB2935" s="1">
        <v>2634755</v>
      </c>
      <c r="AC2935" s="1">
        <v>22189442</v>
      </c>
      <c r="AD2935" s="1">
        <v>0</v>
      </c>
      <c r="AE2935" s="1">
        <v>330830</v>
      </c>
      <c r="AH2935" s="136">
        <f t="shared" si="45"/>
        <v>40868</v>
      </c>
      <c r="AI2935" s="177">
        <f>HLOOKUP(附加题模型!$E$2,历史数据!$B$3:$K$5000,ROW(A2933),)</f>
        <v>17.528024763929</v>
      </c>
      <c r="AJ2935" s="177">
        <f>HLOOKUP(附加题模型!$E$2,历史数据!$L$3:$U$5000,ROW(A2933),)</f>
        <v>16.941585273686002</v>
      </c>
    </row>
    <row r="2936" spans="1:36" x14ac:dyDescent="0.2">
      <c r="A2936" s="148">
        <v>40869</v>
      </c>
      <c r="B2936" s="137">
        <v>24.016455490158101</v>
      </c>
      <c r="C2936" s="137">
        <v>71.063748904983797</v>
      </c>
      <c r="D2936" s="137">
        <v>7.4608120638071096</v>
      </c>
      <c r="E2936" s="137">
        <v>7.3652386899872697</v>
      </c>
      <c r="F2936" s="137">
        <v>19.151500536361802</v>
      </c>
      <c r="G2936" s="137">
        <v>17.3562793036599</v>
      </c>
      <c r="H2936" s="137">
        <v>6.7490552862830802</v>
      </c>
      <c r="I2936" s="137">
        <v>19.332712661159299</v>
      </c>
      <c r="J2936" s="137">
        <v>21.866621327525898</v>
      </c>
      <c r="K2936" s="137">
        <v>16.928553285013901</v>
      </c>
      <c r="L2936" s="137">
        <v>23.710513382003199</v>
      </c>
      <c r="M2936" s="137">
        <v>71.063748904983797</v>
      </c>
      <c r="N2936" s="137">
        <v>7.59944201769542</v>
      </c>
      <c r="O2936" s="137">
        <v>7.44218894495729</v>
      </c>
      <c r="P2936" s="137">
        <v>18.632092663678801</v>
      </c>
      <c r="Q2936" s="137">
        <v>17.3562793036599</v>
      </c>
      <c r="R2936" s="137">
        <v>6.8949091333343802</v>
      </c>
      <c r="S2936" s="137">
        <v>19.639906188614201</v>
      </c>
      <c r="T2936" s="137">
        <v>21.979335870451301</v>
      </c>
      <c r="U2936" s="137">
        <v>17.397704877208302</v>
      </c>
      <c r="V2936" s="1">
        <v>3153750</v>
      </c>
      <c r="W2936" s="1">
        <v>0</v>
      </c>
      <c r="X2936" s="1">
        <v>1883020</v>
      </c>
      <c r="Y2936" s="1">
        <v>1894738</v>
      </c>
      <c r="Z2936" s="1">
        <v>1790552</v>
      </c>
      <c r="AA2936" s="1">
        <v>0</v>
      </c>
      <c r="AB2936" s="1">
        <v>5278631</v>
      </c>
      <c r="AC2936" s="1">
        <v>25213792</v>
      </c>
      <c r="AD2936" s="1">
        <v>555701</v>
      </c>
      <c r="AE2936" s="1">
        <v>304835</v>
      </c>
      <c r="AH2936" s="136">
        <f t="shared" si="45"/>
        <v>40869</v>
      </c>
      <c r="AI2936" s="177">
        <f>HLOOKUP(附加题模型!$E$2,历史数据!$B$3:$K$5000,ROW(A2934),)</f>
        <v>16.928553285013901</v>
      </c>
      <c r="AJ2936" s="177">
        <f>HLOOKUP(附加题模型!$E$2,历史数据!$L$3:$U$5000,ROW(A2934),)</f>
        <v>17.397704877208302</v>
      </c>
    </row>
    <row r="2937" spans="1:36" x14ac:dyDescent="0.2">
      <c r="A2937" s="148">
        <v>40870</v>
      </c>
      <c r="B2937" s="137">
        <v>23.710513382003199</v>
      </c>
      <c r="C2937" s="137">
        <v>71.063748904983797</v>
      </c>
      <c r="D2937" s="137">
        <v>7.56163384845315</v>
      </c>
      <c r="E2937" s="137">
        <v>7.4202031578229999</v>
      </c>
      <c r="F2937" s="137">
        <v>18.658728964842101</v>
      </c>
      <c r="G2937" s="137">
        <v>17.3562793036599</v>
      </c>
      <c r="H2937" s="137">
        <v>6.8949091333343802</v>
      </c>
      <c r="I2937" s="137">
        <v>19.394151366650298</v>
      </c>
      <c r="J2937" s="137">
        <v>22.001878779036399</v>
      </c>
      <c r="K2937" s="137">
        <v>17.397704877208302</v>
      </c>
      <c r="L2937" s="137">
        <v>24.383586019944001</v>
      </c>
      <c r="M2937" s="137">
        <v>71.063748904983797</v>
      </c>
      <c r="N2937" s="137">
        <v>7.5490311253723901</v>
      </c>
      <c r="O2937" s="137">
        <v>7.3322600092858403</v>
      </c>
      <c r="P2937" s="137">
        <v>19.364590945667601</v>
      </c>
      <c r="Q2937" s="137">
        <v>17.3562793036599</v>
      </c>
      <c r="R2937" s="137">
        <v>6.8418713707702699</v>
      </c>
      <c r="S2937" s="137">
        <v>18.6568869007586</v>
      </c>
      <c r="T2937" s="137">
        <v>21.6411922416751</v>
      </c>
      <c r="U2937" s="137">
        <v>17.3586089111921</v>
      </c>
      <c r="V2937" s="1">
        <v>4634219</v>
      </c>
      <c r="W2937" s="1">
        <v>0</v>
      </c>
      <c r="X2937" s="1">
        <v>704539</v>
      </c>
      <c r="Y2937" s="1">
        <v>1299356</v>
      </c>
      <c r="Z2937" s="1">
        <v>5228499</v>
      </c>
      <c r="AA2937" s="1">
        <v>0</v>
      </c>
      <c r="AB2937" s="1">
        <v>3277003</v>
      </c>
      <c r="AC2937" s="1">
        <v>14655386</v>
      </c>
      <c r="AD2937" s="1">
        <v>540300</v>
      </c>
      <c r="AE2937" s="1">
        <v>185404</v>
      </c>
      <c r="AH2937" s="136">
        <f t="shared" si="45"/>
        <v>40870</v>
      </c>
      <c r="AI2937" s="177">
        <f>HLOOKUP(附加题模型!$E$2,历史数据!$B$3:$K$5000,ROW(A2935),)</f>
        <v>17.397704877208302</v>
      </c>
      <c r="AJ2937" s="177">
        <f>HLOOKUP(附加题模型!$E$2,历史数据!$L$3:$U$5000,ROW(A2935),)</f>
        <v>17.3586089111921</v>
      </c>
    </row>
    <row r="2938" spans="1:36" x14ac:dyDescent="0.2">
      <c r="A2938" s="148">
        <v>40871</v>
      </c>
      <c r="B2938" s="137">
        <v>24.230614965866501</v>
      </c>
      <c r="C2938" s="137">
        <v>71.063748904983797</v>
      </c>
      <c r="D2938" s="137">
        <v>7.52382567921088</v>
      </c>
      <c r="E2938" s="137">
        <v>7.26630264788297</v>
      </c>
      <c r="F2938" s="137">
        <v>18.778592320076601</v>
      </c>
      <c r="G2938" s="137">
        <v>17.3562793036599</v>
      </c>
      <c r="H2938" s="137">
        <v>6.8020930488471896</v>
      </c>
      <c r="I2938" s="137">
        <v>18.206336393824799</v>
      </c>
      <c r="J2938" s="137">
        <v>21.5284776987497</v>
      </c>
      <c r="K2938" s="137">
        <v>16.9806812397022</v>
      </c>
      <c r="L2938" s="137">
        <v>24.169426544235598</v>
      </c>
      <c r="M2938" s="137">
        <v>71.063748904983797</v>
      </c>
      <c r="N2938" s="137">
        <v>7.5364284022916399</v>
      </c>
      <c r="O2938" s="137">
        <v>7.25530975431582</v>
      </c>
      <c r="P2938" s="137">
        <v>18.885137524729501</v>
      </c>
      <c r="Q2938" s="137">
        <v>17.3562793036599</v>
      </c>
      <c r="R2938" s="137">
        <v>6.7092769643599901</v>
      </c>
      <c r="S2938" s="137">
        <v>17.899142866369999</v>
      </c>
      <c r="T2938" s="137">
        <v>21.6862780588453</v>
      </c>
      <c r="U2938" s="137">
        <v>17.189193058455299</v>
      </c>
      <c r="V2938" s="1">
        <v>2146510</v>
      </c>
      <c r="W2938" s="1">
        <v>0</v>
      </c>
      <c r="X2938" s="1">
        <v>796684</v>
      </c>
      <c r="Y2938" s="1">
        <v>1466588</v>
      </c>
      <c r="Z2938" s="1">
        <v>2770033</v>
      </c>
      <c r="AA2938" s="1">
        <v>0</v>
      </c>
      <c r="AB2938" s="1">
        <v>5352320</v>
      </c>
      <c r="AC2938" s="1">
        <v>9295097</v>
      </c>
      <c r="AD2938" s="1">
        <v>703681</v>
      </c>
      <c r="AE2938" s="1">
        <v>154601</v>
      </c>
      <c r="AH2938" s="136">
        <f t="shared" si="45"/>
        <v>40871</v>
      </c>
      <c r="AI2938" s="177">
        <f>HLOOKUP(附加题模型!$E$2,历史数据!$B$3:$K$5000,ROW(A2936),)</f>
        <v>16.9806812397022</v>
      </c>
      <c r="AJ2938" s="177">
        <f>HLOOKUP(附加题模型!$E$2,历史数据!$L$3:$U$5000,ROW(A2936),)</f>
        <v>17.189193058455299</v>
      </c>
    </row>
    <row r="2939" spans="1:36" x14ac:dyDescent="0.2">
      <c r="A2939" s="148">
        <v>40872</v>
      </c>
      <c r="B2939" s="137">
        <v>24.169426544235598</v>
      </c>
      <c r="C2939" s="137">
        <v>71.063748904983797</v>
      </c>
      <c r="D2939" s="137">
        <v>7.4608120638071096</v>
      </c>
      <c r="E2939" s="137">
        <v>7.2772955414501102</v>
      </c>
      <c r="F2939" s="137">
        <v>18.658728964842101</v>
      </c>
      <c r="G2939" s="137">
        <v>17.3562793036599</v>
      </c>
      <c r="H2939" s="137">
        <v>6.6429797611548498</v>
      </c>
      <c r="I2939" s="137">
        <v>17.837704160878999</v>
      </c>
      <c r="J2939" s="137">
        <v>21.708820967430299</v>
      </c>
      <c r="K2939" s="137">
        <v>17.163129081111101</v>
      </c>
      <c r="L2939" s="137">
        <v>24.475368652390401</v>
      </c>
      <c r="M2939" s="137">
        <v>71.063748904983797</v>
      </c>
      <c r="N2939" s="137">
        <v>7.3977984484033303</v>
      </c>
      <c r="O2939" s="137">
        <v>7.3102742221515502</v>
      </c>
      <c r="P2939" s="137">
        <v>18.3790478026282</v>
      </c>
      <c r="Q2939" s="137">
        <v>17.3562793036599</v>
      </c>
      <c r="R2939" s="137">
        <v>6.4573475921804704</v>
      </c>
      <c r="S2939" s="137">
        <v>17.243796674466299</v>
      </c>
      <c r="T2939" s="137">
        <v>21.505934790164599</v>
      </c>
      <c r="U2939" s="137">
        <v>17.097969137750798</v>
      </c>
      <c r="V2939" s="1">
        <v>2688607</v>
      </c>
      <c r="W2939" s="1">
        <v>0</v>
      </c>
      <c r="X2939" s="1">
        <v>876100</v>
      </c>
      <c r="Y2939" s="1">
        <v>1537172</v>
      </c>
      <c r="Z2939" s="1">
        <v>1835340</v>
      </c>
      <c r="AA2939" s="1">
        <v>0</v>
      </c>
      <c r="AB2939" s="1">
        <v>4722870</v>
      </c>
      <c r="AC2939" s="1">
        <v>6755356</v>
      </c>
      <c r="AD2939" s="1">
        <v>313779</v>
      </c>
      <c r="AE2939" s="1">
        <v>102600</v>
      </c>
      <c r="AH2939" s="136">
        <f t="shared" si="45"/>
        <v>40872</v>
      </c>
      <c r="AI2939" s="177">
        <f>HLOOKUP(附加题模型!$E$2,历史数据!$B$3:$K$5000,ROW(A2937),)</f>
        <v>17.163129081111101</v>
      </c>
      <c r="AJ2939" s="177">
        <f>HLOOKUP(附加题模型!$E$2,历史数据!$L$3:$U$5000,ROW(A2937),)</f>
        <v>17.097969137750798</v>
      </c>
    </row>
    <row r="2940" spans="1:36" x14ac:dyDescent="0.2">
      <c r="A2940" s="148">
        <v>40875</v>
      </c>
      <c r="B2940" s="137">
        <v>24.3529918091285</v>
      </c>
      <c r="C2940" s="137">
        <v>71.063748904983797</v>
      </c>
      <c r="D2940" s="137">
        <v>7.3221821099188</v>
      </c>
      <c r="E2940" s="137">
        <v>7.2333239671815299</v>
      </c>
      <c r="F2940" s="137">
        <v>18.3524115014649</v>
      </c>
      <c r="G2940" s="137">
        <v>17.3562793036599</v>
      </c>
      <c r="H2940" s="137">
        <v>6.4308287108984103</v>
      </c>
      <c r="I2940" s="137">
        <v>17.3052353799572</v>
      </c>
      <c r="J2940" s="137">
        <v>21.5284776987497</v>
      </c>
      <c r="K2940" s="137">
        <v>17.019777205718398</v>
      </c>
      <c r="L2940" s="137">
        <v>24.3529918091285</v>
      </c>
      <c r="M2940" s="137">
        <v>71.063748904983797</v>
      </c>
      <c r="N2940" s="137">
        <v>7.33478483299956</v>
      </c>
      <c r="O2940" s="137">
        <v>6.7716224373614304</v>
      </c>
      <c r="P2940" s="137">
        <v>18.3790478026282</v>
      </c>
      <c r="Q2940" s="137">
        <v>17.3562793036599</v>
      </c>
      <c r="R2940" s="137">
        <v>6.3777909483343</v>
      </c>
      <c r="S2940" s="137">
        <v>16.977562284005401</v>
      </c>
      <c r="T2940" s="137">
        <v>21.618649333090001</v>
      </c>
      <c r="U2940" s="137">
        <v>17.097969137750798</v>
      </c>
      <c r="V2940" s="1">
        <v>3196659</v>
      </c>
      <c r="W2940" s="1">
        <v>0</v>
      </c>
      <c r="X2940" s="1">
        <v>731308</v>
      </c>
      <c r="Y2940" s="1">
        <v>9195385</v>
      </c>
      <c r="Z2940" s="1">
        <v>2129270</v>
      </c>
      <c r="AA2940" s="1">
        <v>0</v>
      </c>
      <c r="AB2940" s="1">
        <v>2346929</v>
      </c>
      <c r="AC2940" s="1">
        <v>5345377</v>
      </c>
      <c r="AD2940" s="1">
        <v>419521</v>
      </c>
      <c r="AE2940" s="1">
        <v>103100</v>
      </c>
      <c r="AH2940" s="136">
        <f t="shared" si="45"/>
        <v>40875</v>
      </c>
      <c r="AI2940" s="177">
        <f>HLOOKUP(附加题模型!$E$2,历史数据!$B$3:$K$5000,ROW(A2938),)</f>
        <v>17.019777205718398</v>
      </c>
      <c r="AJ2940" s="177">
        <f>HLOOKUP(附加题模型!$E$2,历史数据!$L$3:$U$5000,ROW(A2938),)</f>
        <v>17.097969137750798</v>
      </c>
    </row>
    <row r="2941" spans="1:36" x14ac:dyDescent="0.2">
      <c r="A2941" s="148">
        <v>40876</v>
      </c>
      <c r="B2941" s="137">
        <v>24.3529918091285</v>
      </c>
      <c r="C2941" s="137">
        <v>71.063748904983797</v>
      </c>
      <c r="D2941" s="137">
        <v>7.4482093407263497</v>
      </c>
      <c r="E2941" s="137">
        <v>6.6946721823914199</v>
      </c>
      <c r="F2941" s="137">
        <v>18.552183760189099</v>
      </c>
      <c r="G2941" s="137">
        <v>17.3562793036599</v>
      </c>
      <c r="H2941" s="137">
        <v>6.4440881515394404</v>
      </c>
      <c r="I2941" s="137">
        <v>17.161878400478301</v>
      </c>
      <c r="J2941" s="137">
        <v>21.821535510355702</v>
      </c>
      <c r="K2941" s="137">
        <v>17.2022250471273</v>
      </c>
      <c r="L2941" s="137">
        <v>24.505962863205902</v>
      </c>
      <c r="M2941" s="137">
        <v>71.063748904983797</v>
      </c>
      <c r="N2941" s="137">
        <v>7.3473875560803101</v>
      </c>
      <c r="O2941" s="137">
        <v>6.7606295437942903</v>
      </c>
      <c r="P2941" s="137">
        <v>18.658728964842101</v>
      </c>
      <c r="Q2941" s="137">
        <v>17.3562793036599</v>
      </c>
      <c r="R2941" s="137">
        <v>6.4838664734625198</v>
      </c>
      <c r="S2941" s="137">
        <v>17.387153653945202</v>
      </c>
      <c r="T2941" s="137">
        <v>22.340022407812501</v>
      </c>
      <c r="U2941" s="137">
        <v>17.150097092439101</v>
      </c>
      <c r="V2941" s="1">
        <v>2627083</v>
      </c>
      <c r="W2941" s="1">
        <v>0</v>
      </c>
      <c r="X2941" s="1">
        <v>993879</v>
      </c>
      <c r="Y2941" s="1">
        <v>5947757</v>
      </c>
      <c r="Z2941" s="1">
        <v>1412304</v>
      </c>
      <c r="AA2941" s="1">
        <v>0</v>
      </c>
      <c r="AB2941" s="1">
        <v>1754758</v>
      </c>
      <c r="AC2941" s="1">
        <v>4490494</v>
      </c>
      <c r="AD2941" s="1">
        <v>2418203</v>
      </c>
      <c r="AE2941" s="1">
        <v>166000</v>
      </c>
      <c r="AH2941" s="136">
        <f t="shared" si="45"/>
        <v>40876</v>
      </c>
      <c r="AI2941" s="177">
        <f>HLOOKUP(附加题模型!$E$2,历史数据!$B$3:$K$5000,ROW(A2939),)</f>
        <v>17.2022250471273</v>
      </c>
      <c r="AJ2941" s="177">
        <f>HLOOKUP(附加题模型!$E$2,历史数据!$L$3:$U$5000,ROW(A2939),)</f>
        <v>17.150097092439101</v>
      </c>
    </row>
    <row r="2942" spans="1:36" x14ac:dyDescent="0.2">
      <c r="A2942" s="148">
        <v>40877</v>
      </c>
      <c r="B2942" s="137">
        <v>24.597745495652401</v>
      </c>
      <c r="C2942" s="137">
        <v>71.063748904983797</v>
      </c>
      <c r="D2942" s="137">
        <v>7.28437394067653</v>
      </c>
      <c r="E2942" s="137">
        <v>6.7056650759585601</v>
      </c>
      <c r="F2942" s="137">
        <v>18.7120015671685</v>
      </c>
      <c r="G2942" s="137">
        <v>17.3562793036599</v>
      </c>
      <c r="H2942" s="137">
        <v>6.4440881515394404</v>
      </c>
      <c r="I2942" s="137">
        <v>17.3052353799572</v>
      </c>
      <c r="J2942" s="137">
        <v>22.317479499227399</v>
      </c>
      <c r="K2942" s="137">
        <v>17.150097092439101</v>
      </c>
      <c r="L2942" s="137">
        <v>24.842499182176301</v>
      </c>
      <c r="M2942" s="137">
        <v>71.063748904983797</v>
      </c>
      <c r="N2942" s="137">
        <v>6.9819085867384096</v>
      </c>
      <c r="O2942" s="137">
        <v>7.44218894495729</v>
      </c>
      <c r="P2942" s="137">
        <v>17.8596399299452</v>
      </c>
      <c r="Q2942" s="137">
        <v>17.3562793036599</v>
      </c>
      <c r="R2942" s="137">
        <v>5.9534888478214203</v>
      </c>
      <c r="S2942" s="137">
        <v>17.673867612903098</v>
      </c>
      <c r="T2942" s="137">
        <v>21.708820967430299</v>
      </c>
      <c r="U2942" s="137">
        <v>16.954617262358099</v>
      </c>
      <c r="V2942" s="1">
        <v>8844393</v>
      </c>
      <c r="W2942" s="1">
        <v>0</v>
      </c>
      <c r="X2942" s="1">
        <v>1831486</v>
      </c>
      <c r="Y2942" s="1">
        <v>13736725</v>
      </c>
      <c r="Z2942" s="1">
        <v>1247248</v>
      </c>
      <c r="AA2942" s="1">
        <v>0</v>
      </c>
      <c r="AB2942" s="1">
        <v>4948427</v>
      </c>
      <c r="AC2942" s="1">
        <v>10061137</v>
      </c>
      <c r="AD2942" s="1">
        <v>1152468</v>
      </c>
      <c r="AE2942" s="1">
        <v>373451</v>
      </c>
      <c r="AH2942" s="136">
        <f t="shared" si="45"/>
        <v>40877</v>
      </c>
      <c r="AI2942" s="177">
        <f>HLOOKUP(附加题模型!$E$2,历史数据!$B$3:$K$5000,ROW(A2940),)</f>
        <v>17.150097092439101</v>
      </c>
      <c r="AJ2942" s="177">
        <f>HLOOKUP(附加题模型!$E$2,历史数据!$L$3:$U$5000,ROW(A2940),)</f>
        <v>16.954617262358099</v>
      </c>
    </row>
    <row r="2943" spans="1:36" x14ac:dyDescent="0.2">
      <c r="A2943" s="148">
        <v>40878</v>
      </c>
      <c r="B2943" s="137">
        <v>25.148441290331199</v>
      </c>
      <c r="C2943" s="137">
        <v>71.063748904983797</v>
      </c>
      <c r="D2943" s="137">
        <v>7.1205385406267201</v>
      </c>
      <c r="E2943" s="137">
        <v>7.44218894495729</v>
      </c>
      <c r="F2943" s="137">
        <v>18.445638555536199</v>
      </c>
      <c r="G2943" s="137">
        <v>17.3562793036599</v>
      </c>
      <c r="H2943" s="137">
        <v>6.1126021355137503</v>
      </c>
      <c r="I2943" s="137">
        <v>18.226815962321801</v>
      </c>
      <c r="J2943" s="137">
        <v>22.159679139131899</v>
      </c>
      <c r="K2943" s="137">
        <v>17.567120729945199</v>
      </c>
      <c r="L2943" s="137">
        <v>25.087252868700201</v>
      </c>
      <c r="M2943" s="137">
        <v>71.063748904983797</v>
      </c>
      <c r="N2943" s="137">
        <v>7.0575249252229399</v>
      </c>
      <c r="O2943" s="137">
        <v>7.44218894495729</v>
      </c>
      <c r="P2943" s="137">
        <v>18.139321092159101</v>
      </c>
      <c r="Q2943" s="137">
        <v>17.3562793036599</v>
      </c>
      <c r="R2943" s="137">
        <v>6.0860832542316903</v>
      </c>
      <c r="S2943" s="137">
        <v>17.940102003364</v>
      </c>
      <c r="T2943" s="137">
        <v>22.182222047717001</v>
      </c>
      <c r="U2943" s="137">
        <v>17.084937149078701</v>
      </c>
      <c r="V2943" s="1">
        <v>5674308</v>
      </c>
      <c r="W2943" s="1">
        <v>0</v>
      </c>
      <c r="X2943" s="1">
        <v>1590768</v>
      </c>
      <c r="Y2943" s="1">
        <v>0</v>
      </c>
      <c r="Z2943" s="1">
        <v>2333582</v>
      </c>
      <c r="AA2943" s="1">
        <v>0</v>
      </c>
      <c r="AB2943" s="1">
        <v>3553523</v>
      </c>
      <c r="AC2943" s="1">
        <v>8023269</v>
      </c>
      <c r="AD2943" s="1">
        <v>1034905</v>
      </c>
      <c r="AE2943" s="1">
        <v>117499</v>
      </c>
      <c r="AH2943" s="136">
        <f t="shared" si="45"/>
        <v>40878</v>
      </c>
      <c r="AI2943" s="177">
        <f>HLOOKUP(附加题模型!$E$2,历史数据!$B$3:$K$5000,ROW(A2941),)</f>
        <v>17.567120729945199</v>
      </c>
      <c r="AJ2943" s="177">
        <f>HLOOKUP(附加题模型!$E$2,历史数据!$L$3:$U$5000,ROW(A2941),)</f>
        <v>17.084937149078701</v>
      </c>
    </row>
    <row r="2944" spans="1:36" x14ac:dyDescent="0.2">
      <c r="A2944" s="148">
        <v>40879</v>
      </c>
      <c r="B2944" s="137">
        <v>25.087252868700201</v>
      </c>
      <c r="C2944" s="137">
        <v>71.063748904983797</v>
      </c>
      <c r="D2944" s="137">
        <v>6.9441004174961396</v>
      </c>
      <c r="E2944" s="137">
        <v>7.44218894495729</v>
      </c>
      <c r="F2944" s="137">
        <v>18.165957393322302</v>
      </c>
      <c r="G2944" s="137">
        <v>17.3562793036599</v>
      </c>
      <c r="H2944" s="137">
        <v>6.07282381359067</v>
      </c>
      <c r="I2944" s="137">
        <v>17.6533880444061</v>
      </c>
      <c r="J2944" s="137">
        <v>22.0920504133767</v>
      </c>
      <c r="K2944" s="137">
        <v>16.8894573189977</v>
      </c>
      <c r="L2944" s="137">
        <v>24.322397598313</v>
      </c>
      <c r="M2944" s="137">
        <v>71.063748904983797</v>
      </c>
      <c r="N2944" s="137">
        <v>6.7298541251232997</v>
      </c>
      <c r="O2944" s="137">
        <v>7.44218894495729</v>
      </c>
      <c r="P2944" s="137">
        <v>17.646549520639301</v>
      </c>
      <c r="Q2944" s="137">
        <v>17.3562793036599</v>
      </c>
      <c r="R2944" s="137">
        <v>5.9269699665393603</v>
      </c>
      <c r="S2944" s="137">
        <v>16.895644010017399</v>
      </c>
      <c r="T2944" s="137">
        <v>21.731363876015401</v>
      </c>
      <c r="U2944" s="137">
        <v>16.693977488916701</v>
      </c>
      <c r="V2944" s="1">
        <v>4203072</v>
      </c>
      <c r="W2944" s="1">
        <v>0</v>
      </c>
      <c r="X2944" s="1">
        <v>1097114</v>
      </c>
      <c r="Y2944" s="1">
        <v>0</v>
      </c>
      <c r="Z2944" s="1">
        <v>1127672</v>
      </c>
      <c r="AA2944" s="1">
        <v>0</v>
      </c>
      <c r="AB2944" s="1">
        <v>2019472</v>
      </c>
      <c r="AC2944" s="1">
        <v>4976909</v>
      </c>
      <c r="AD2944" s="1">
        <v>432000</v>
      </c>
      <c r="AE2944" s="1">
        <v>193300</v>
      </c>
      <c r="AH2944" s="136">
        <f t="shared" si="45"/>
        <v>40879</v>
      </c>
      <c r="AI2944" s="177">
        <f>HLOOKUP(附加题模型!$E$2,历史数据!$B$3:$K$5000,ROW(A2942),)</f>
        <v>16.8894573189977</v>
      </c>
      <c r="AJ2944" s="177">
        <f>HLOOKUP(附加题模型!$E$2,历史数据!$L$3:$U$5000,ROW(A2942),)</f>
        <v>16.693977488916701</v>
      </c>
    </row>
    <row r="2945" spans="1:36" x14ac:dyDescent="0.2">
      <c r="A2945" s="148">
        <v>40882</v>
      </c>
      <c r="B2945" s="137">
        <v>24.322397598313</v>
      </c>
      <c r="C2945" s="137">
        <v>71.063748904983797</v>
      </c>
      <c r="D2945" s="137">
        <v>6.7172514020425496</v>
      </c>
      <c r="E2945" s="137">
        <v>7.5191391999273103</v>
      </c>
      <c r="F2945" s="137">
        <v>17.646549520639301</v>
      </c>
      <c r="G2945" s="137">
        <v>17.3562793036599</v>
      </c>
      <c r="H2945" s="137">
        <v>5.9269699665393603</v>
      </c>
      <c r="I2945" s="137">
        <v>16.793246167532502</v>
      </c>
      <c r="J2945" s="137">
        <v>21.5284776987497</v>
      </c>
      <c r="K2945" s="137">
        <v>16.459401692819601</v>
      </c>
      <c r="L2945" s="137">
        <v>23.924672857711698</v>
      </c>
      <c r="M2945" s="137">
        <v>71.063748904983797</v>
      </c>
      <c r="N2945" s="137">
        <v>6.5282105558312198</v>
      </c>
      <c r="O2945" s="137">
        <v>7.0574376701072099</v>
      </c>
      <c r="P2945" s="137">
        <v>16.461234118875598</v>
      </c>
      <c r="Q2945" s="137">
        <v>17.3562793036599</v>
      </c>
      <c r="R2945" s="137">
        <v>5.6617811537188096</v>
      </c>
      <c r="S2945" s="137">
        <v>15.892145153664901</v>
      </c>
      <c r="T2945" s="137">
        <v>21.032533709877999</v>
      </c>
      <c r="U2945" s="137">
        <v>16.355145783443</v>
      </c>
      <c r="V2945" s="1">
        <v>2891464</v>
      </c>
      <c r="W2945" s="1">
        <v>0</v>
      </c>
      <c r="X2945" s="1">
        <v>1315809</v>
      </c>
      <c r="Y2945" s="1">
        <v>7406729</v>
      </c>
      <c r="Z2945" s="1">
        <v>1468531</v>
      </c>
      <c r="AA2945" s="1">
        <v>0</v>
      </c>
      <c r="AB2945" s="1">
        <v>1585102</v>
      </c>
      <c r="AC2945" s="1">
        <v>3532735</v>
      </c>
      <c r="AD2945" s="1">
        <v>404800</v>
      </c>
      <c r="AE2945" s="1">
        <v>593222</v>
      </c>
      <c r="AH2945" s="136">
        <f t="shared" si="45"/>
        <v>40882</v>
      </c>
      <c r="AI2945" s="177">
        <f>HLOOKUP(附加题模型!$E$2,历史数据!$B$3:$K$5000,ROW(A2943),)</f>
        <v>16.459401692819601</v>
      </c>
      <c r="AJ2945" s="177">
        <f>HLOOKUP(附加题模型!$E$2,历史数据!$L$3:$U$5000,ROW(A2943),)</f>
        <v>16.355145783443</v>
      </c>
    </row>
    <row r="2946" spans="1:36" x14ac:dyDescent="0.2">
      <c r="A2946" s="148">
        <v>40883</v>
      </c>
      <c r="B2946" s="137">
        <v>23.832890225265199</v>
      </c>
      <c r="C2946" s="137">
        <v>71.063748904983797</v>
      </c>
      <c r="D2946" s="137">
        <v>6.5030051096697097</v>
      </c>
      <c r="E2946" s="137">
        <v>6.90353716016718</v>
      </c>
      <c r="F2946" s="137">
        <v>16.368007064804299</v>
      </c>
      <c r="G2946" s="137">
        <v>17.3562793036599</v>
      </c>
      <c r="H2946" s="137">
        <v>5.6617811537188096</v>
      </c>
      <c r="I2946" s="137">
        <v>15.8716655851679</v>
      </c>
      <c r="J2946" s="137">
        <v>20.9649049841228</v>
      </c>
      <c r="K2946" s="137">
        <v>16.2769538514106</v>
      </c>
      <c r="L2946" s="137">
        <v>23.190411798139898</v>
      </c>
      <c r="M2946" s="137">
        <v>71.063748904983797</v>
      </c>
      <c r="N2946" s="137">
        <v>6.4525942173466904</v>
      </c>
      <c r="O2946" s="137">
        <v>6.8925442666000301</v>
      </c>
      <c r="P2946" s="137">
        <v>17.180414250282801</v>
      </c>
      <c r="Q2946" s="137">
        <v>17.3562793036599</v>
      </c>
      <c r="R2946" s="137">
        <v>5.72807835692395</v>
      </c>
      <c r="S2946" s="137">
        <v>15.605431194707</v>
      </c>
      <c r="T2946" s="137">
        <v>21.100162435633202</v>
      </c>
      <c r="U2946" s="137">
        <v>16.772169420949101</v>
      </c>
      <c r="V2946" s="1">
        <v>7861701</v>
      </c>
      <c r="W2946" s="1">
        <v>0</v>
      </c>
      <c r="X2946" s="1">
        <v>733276</v>
      </c>
      <c r="Y2946" s="1">
        <v>3168200</v>
      </c>
      <c r="Z2946" s="1">
        <v>2935582</v>
      </c>
      <c r="AA2946" s="1">
        <v>0</v>
      </c>
      <c r="AB2946" s="1">
        <v>2493936</v>
      </c>
      <c r="AC2946" s="1">
        <v>2977867</v>
      </c>
      <c r="AD2946" s="1">
        <v>557092</v>
      </c>
      <c r="AE2946" s="1">
        <v>271201</v>
      </c>
      <c r="AH2946" s="136">
        <f t="shared" si="45"/>
        <v>40883</v>
      </c>
      <c r="AI2946" s="177">
        <f>HLOOKUP(附加题模型!$E$2,历史数据!$B$3:$K$5000,ROW(A2944),)</f>
        <v>16.2769538514106</v>
      </c>
      <c r="AJ2946" s="177">
        <f>HLOOKUP(附加题模型!$E$2,历史数据!$L$3:$U$5000,ROW(A2944),)</f>
        <v>16.772169420949101</v>
      </c>
    </row>
    <row r="2947" spans="1:36" x14ac:dyDescent="0.2">
      <c r="A2947" s="148">
        <v>40884</v>
      </c>
      <c r="B2947" s="137">
        <v>22.945658111616002</v>
      </c>
      <c r="C2947" s="137">
        <v>71.063748904983797</v>
      </c>
      <c r="D2947" s="137">
        <v>6.3643751557814001</v>
      </c>
      <c r="E2947" s="137">
        <v>6.85956558589859</v>
      </c>
      <c r="F2947" s="137">
        <v>16.980641991558599</v>
      </c>
      <c r="G2947" s="137">
        <v>17.3562793036599</v>
      </c>
      <c r="H2947" s="137">
        <v>5.7015594756418899</v>
      </c>
      <c r="I2947" s="137">
        <v>15.564472057712999</v>
      </c>
      <c r="J2947" s="137">
        <v>21.1227053442183</v>
      </c>
      <c r="K2947" s="137">
        <v>16.5245616361799</v>
      </c>
      <c r="L2947" s="137">
        <v>23.221006008955399</v>
      </c>
      <c r="M2947" s="137">
        <v>71.063748904983797</v>
      </c>
      <c r="N2947" s="137">
        <v>6.4777996635081996</v>
      </c>
      <c r="O2947" s="137">
        <v>6.8925442666000301</v>
      </c>
      <c r="P2947" s="137">
        <v>16.820824184579202</v>
      </c>
      <c r="Q2947" s="137">
        <v>17.3562793036599</v>
      </c>
      <c r="R2947" s="137">
        <v>5.7678566788470302</v>
      </c>
      <c r="S2947" s="137">
        <v>15.58495162621</v>
      </c>
      <c r="T2947" s="137">
        <v>21.303048612898898</v>
      </c>
      <c r="U2947" s="137">
        <v>17.319512945175902</v>
      </c>
      <c r="V2947" s="1">
        <v>4371232</v>
      </c>
      <c r="W2947" s="1">
        <v>0</v>
      </c>
      <c r="X2947" s="1">
        <v>376651</v>
      </c>
      <c r="Y2947" s="1">
        <v>2909645</v>
      </c>
      <c r="Z2947" s="1">
        <v>953721</v>
      </c>
      <c r="AA2947" s="1">
        <v>0</v>
      </c>
      <c r="AB2947" s="1">
        <v>1293994</v>
      </c>
      <c r="AC2947" s="1">
        <v>1492600</v>
      </c>
      <c r="AD2947" s="1">
        <v>410740</v>
      </c>
      <c r="AE2947" s="1">
        <v>681722</v>
      </c>
      <c r="AH2947" s="136">
        <f t="shared" si="45"/>
        <v>40884</v>
      </c>
      <c r="AI2947" s="177">
        <f>HLOOKUP(附加题模型!$E$2,历史数据!$B$3:$K$5000,ROW(A2945),)</f>
        <v>16.5245616361799</v>
      </c>
      <c r="AJ2947" s="177">
        <f>HLOOKUP(附加题模型!$E$2,历史数据!$L$3:$U$5000,ROW(A2945),)</f>
        <v>17.319512945175902</v>
      </c>
    </row>
    <row r="2948" spans="1:36" x14ac:dyDescent="0.2">
      <c r="A2948" s="148">
        <v>40885</v>
      </c>
      <c r="B2948" s="137">
        <v>23.098629165693499</v>
      </c>
      <c r="C2948" s="137">
        <v>71.063748904983797</v>
      </c>
      <c r="D2948" s="137">
        <v>6.4399914942659304</v>
      </c>
      <c r="E2948" s="137">
        <v>6.8925442666000301</v>
      </c>
      <c r="F2948" s="137">
        <v>16.7808697328344</v>
      </c>
      <c r="G2948" s="137">
        <v>17.3562793036599</v>
      </c>
      <c r="H2948" s="137">
        <v>5.7148189162829199</v>
      </c>
      <c r="I2948" s="137">
        <v>15.543992489216</v>
      </c>
      <c r="J2948" s="137">
        <v>21.055076618463101</v>
      </c>
      <c r="K2948" s="137">
        <v>16.811265386965299</v>
      </c>
      <c r="L2948" s="137">
        <v>23.221006008955399</v>
      </c>
      <c r="M2948" s="137">
        <v>71.063748904983797</v>
      </c>
      <c r="N2948" s="137">
        <v>6.4525942173466904</v>
      </c>
      <c r="O2948" s="137">
        <v>6.8925442666000301</v>
      </c>
      <c r="P2948" s="137">
        <v>16.807506033997601</v>
      </c>
      <c r="Q2948" s="137">
        <v>17.3562793036599</v>
      </c>
      <c r="R2948" s="137">
        <v>5.7943755601290796</v>
      </c>
      <c r="S2948" s="137">
        <v>15.4620742152281</v>
      </c>
      <c r="T2948" s="137">
        <v>21.303048612898898</v>
      </c>
      <c r="U2948" s="137">
        <v>17.345576922520099</v>
      </c>
      <c r="V2948" s="1">
        <v>3385244</v>
      </c>
      <c r="W2948" s="1">
        <v>0</v>
      </c>
      <c r="X2948" s="1">
        <v>631890</v>
      </c>
      <c r="Y2948" s="1">
        <v>5482164</v>
      </c>
      <c r="Z2948" s="1">
        <v>925705</v>
      </c>
      <c r="AA2948" s="1">
        <v>0</v>
      </c>
      <c r="AB2948" s="1">
        <v>2075001</v>
      </c>
      <c r="AC2948" s="1">
        <v>2333876</v>
      </c>
      <c r="AD2948" s="1">
        <v>337831</v>
      </c>
      <c r="AE2948" s="1">
        <v>267905</v>
      </c>
      <c r="AH2948" s="136">
        <f t="shared" si="45"/>
        <v>40885</v>
      </c>
      <c r="AI2948" s="177">
        <f>HLOOKUP(附加题模型!$E$2,历史数据!$B$3:$K$5000,ROW(A2946),)</f>
        <v>16.811265386965299</v>
      </c>
      <c r="AJ2948" s="177">
        <f>HLOOKUP(附加题模型!$E$2,历史数据!$L$3:$U$5000,ROW(A2946),)</f>
        <v>17.345576922520099</v>
      </c>
    </row>
    <row r="2949" spans="1:36" x14ac:dyDescent="0.2">
      <c r="A2949" s="148">
        <v>40886</v>
      </c>
      <c r="B2949" s="137">
        <v>23.098629165693499</v>
      </c>
      <c r="C2949" s="137">
        <v>71.063748904983797</v>
      </c>
      <c r="D2949" s="137">
        <v>6.4399914942659304</v>
      </c>
      <c r="E2949" s="137">
        <v>6.7606295437942903</v>
      </c>
      <c r="F2949" s="137">
        <v>16.567779323528601</v>
      </c>
      <c r="G2949" s="137">
        <v>17.3562793036599</v>
      </c>
      <c r="H2949" s="137">
        <v>5.7413377975649702</v>
      </c>
      <c r="I2949" s="137">
        <v>15.298237667252099</v>
      </c>
      <c r="J2949" s="137">
        <v>21.032533709877999</v>
      </c>
      <c r="K2949" s="137">
        <v>17.5149927752569</v>
      </c>
      <c r="L2949" s="137">
        <v>23.037440744062501</v>
      </c>
      <c r="M2949" s="137">
        <v>71.063748904983797</v>
      </c>
      <c r="N2949" s="137">
        <v>6.2887588172968698</v>
      </c>
      <c r="O2949" s="137">
        <v>6.7826153309285804</v>
      </c>
      <c r="P2949" s="137">
        <v>16.6610063775999</v>
      </c>
      <c r="Q2949" s="137">
        <v>17.3562793036599</v>
      </c>
      <c r="R2949" s="137">
        <v>5.7148189162829199</v>
      </c>
      <c r="S2949" s="137">
        <v>15.093441982282201</v>
      </c>
      <c r="T2949" s="137">
        <v>21.257962795728801</v>
      </c>
      <c r="U2949" s="137">
        <v>17.332544933847998</v>
      </c>
      <c r="V2949" s="1">
        <v>2282400</v>
      </c>
      <c r="W2949" s="1">
        <v>0</v>
      </c>
      <c r="X2949" s="1">
        <v>569980</v>
      </c>
      <c r="Y2949" s="1">
        <v>2045170</v>
      </c>
      <c r="Z2949" s="1">
        <v>780962</v>
      </c>
      <c r="AA2949" s="1">
        <v>0</v>
      </c>
      <c r="AB2949" s="1">
        <v>1478028</v>
      </c>
      <c r="AC2949" s="1">
        <v>1488140</v>
      </c>
      <c r="AD2949" s="1">
        <v>334781</v>
      </c>
      <c r="AE2949" s="1">
        <v>189200</v>
      </c>
      <c r="AH2949" s="136">
        <f t="shared" si="45"/>
        <v>40886</v>
      </c>
      <c r="AI2949" s="177">
        <f>HLOOKUP(附加题模型!$E$2,历史数据!$B$3:$K$5000,ROW(A2947),)</f>
        <v>17.5149927752569</v>
      </c>
      <c r="AJ2949" s="177">
        <f>HLOOKUP(附加题模型!$E$2,历史数据!$L$3:$U$5000,ROW(A2947),)</f>
        <v>17.332544933847998</v>
      </c>
    </row>
    <row r="2950" spans="1:36" x14ac:dyDescent="0.2">
      <c r="A2950" s="148">
        <v>40889</v>
      </c>
      <c r="B2950" s="137">
        <v>23.037440744062501</v>
      </c>
      <c r="C2950" s="137">
        <v>71.063748904983797</v>
      </c>
      <c r="D2950" s="137">
        <v>6.2005397557315796</v>
      </c>
      <c r="E2950" s="137">
        <v>6.7826153309285804</v>
      </c>
      <c r="F2950" s="137">
        <v>16.6610063775999</v>
      </c>
      <c r="G2950" s="137">
        <v>17.3562793036599</v>
      </c>
      <c r="H2950" s="137">
        <v>5.7413377975649702</v>
      </c>
      <c r="I2950" s="137">
        <v>15.0524828452882</v>
      </c>
      <c r="J2950" s="137">
        <v>21.257962795728801</v>
      </c>
      <c r="K2950" s="137">
        <v>17.306480956503901</v>
      </c>
      <c r="L2950" s="137">
        <v>22.945658111616002</v>
      </c>
      <c r="M2950" s="137">
        <v>71.063748904983797</v>
      </c>
      <c r="N2950" s="137">
        <v>6.0493070787625198</v>
      </c>
      <c r="O2950" s="137">
        <v>6.7826153309285804</v>
      </c>
      <c r="P2950" s="137">
        <v>16.5145067212021</v>
      </c>
      <c r="Q2950" s="137">
        <v>17.3562793036599</v>
      </c>
      <c r="R2950" s="137">
        <v>5.5954839505136702</v>
      </c>
      <c r="S2950" s="137">
        <v>14.4790549273725</v>
      </c>
      <c r="T2950" s="137">
        <v>21.0776195270481</v>
      </c>
      <c r="U2950" s="137">
        <v>17.697440616665801</v>
      </c>
      <c r="V2950" s="1">
        <v>1211747</v>
      </c>
      <c r="W2950" s="1">
        <v>0</v>
      </c>
      <c r="X2950" s="1">
        <v>1134159</v>
      </c>
      <c r="Y2950" s="1">
        <v>2025641</v>
      </c>
      <c r="Z2950" s="1">
        <v>761489</v>
      </c>
      <c r="AA2950" s="1">
        <v>0</v>
      </c>
      <c r="AB2950" s="1">
        <v>1054017</v>
      </c>
      <c r="AC2950" s="1">
        <v>1575099</v>
      </c>
      <c r="AD2950" s="1">
        <v>321751</v>
      </c>
      <c r="AE2950" s="1">
        <v>566738</v>
      </c>
      <c r="AH2950" s="136">
        <f t="shared" ref="AH2950:AH3013" si="46">A2950</f>
        <v>40889</v>
      </c>
      <c r="AI2950" s="177">
        <f>HLOOKUP(附加题模型!$E$2,历史数据!$B$3:$K$5000,ROW(A2948),)</f>
        <v>17.306480956503901</v>
      </c>
      <c r="AJ2950" s="177">
        <f>HLOOKUP(附加题模型!$E$2,历史数据!$L$3:$U$5000,ROW(A2948),)</f>
        <v>17.697440616665801</v>
      </c>
    </row>
    <row r="2951" spans="1:36" x14ac:dyDescent="0.2">
      <c r="A2951" s="148">
        <v>40890</v>
      </c>
      <c r="B2951" s="137">
        <v>22.670310214276601</v>
      </c>
      <c r="C2951" s="137">
        <v>71.063748904983797</v>
      </c>
      <c r="D2951" s="137">
        <v>6.0493070787625198</v>
      </c>
      <c r="E2951" s="137">
        <v>6.7936082244957197</v>
      </c>
      <c r="F2951" s="137">
        <v>16.487870420038899</v>
      </c>
      <c r="G2951" s="137">
        <v>17.3562793036599</v>
      </c>
      <c r="H2951" s="137">
        <v>5.5159273066674999</v>
      </c>
      <c r="I2951" s="137">
        <v>14.4585753588755</v>
      </c>
      <c r="J2951" s="137">
        <v>20.852190441197401</v>
      </c>
      <c r="K2951" s="137">
        <v>17.528024763929</v>
      </c>
      <c r="L2951" s="137">
        <v>22.915063900800501</v>
      </c>
      <c r="M2951" s="137">
        <v>71.063748904983797</v>
      </c>
      <c r="N2951" s="137">
        <v>6.0493070787625198</v>
      </c>
      <c r="O2951" s="137">
        <v>6.6616935016899799</v>
      </c>
      <c r="P2951" s="137">
        <v>16.354688914222699</v>
      </c>
      <c r="Q2951" s="137">
        <v>17.3562793036599</v>
      </c>
      <c r="R2951" s="137">
        <v>5.3435545783341398</v>
      </c>
      <c r="S2951" s="137">
        <v>13.5369947765109</v>
      </c>
      <c r="T2951" s="137">
        <v>20.423875178080898</v>
      </c>
      <c r="U2951" s="137">
        <v>17.632280673305502</v>
      </c>
      <c r="V2951" s="1">
        <v>2775713</v>
      </c>
      <c r="W2951" s="1">
        <v>0</v>
      </c>
      <c r="X2951" s="1">
        <v>0</v>
      </c>
      <c r="Y2951" s="1">
        <v>3733859</v>
      </c>
      <c r="Z2951" s="1">
        <v>745635</v>
      </c>
      <c r="AA2951" s="1">
        <v>0</v>
      </c>
      <c r="AB2951" s="1">
        <v>2841095</v>
      </c>
      <c r="AC2951" s="1">
        <v>2866776</v>
      </c>
      <c r="AD2951" s="1">
        <v>716941</v>
      </c>
      <c r="AE2951" s="1">
        <v>301190</v>
      </c>
      <c r="AH2951" s="136">
        <f t="shared" si="46"/>
        <v>40890</v>
      </c>
      <c r="AI2951" s="177">
        <f>HLOOKUP(附加题模型!$E$2,历史数据!$B$3:$K$5000,ROW(A2949),)</f>
        <v>17.528024763929</v>
      </c>
      <c r="AJ2951" s="177">
        <f>HLOOKUP(附加题模型!$E$2,历史数据!$L$3:$U$5000,ROW(A2949),)</f>
        <v>17.632280673305502</v>
      </c>
    </row>
    <row r="2952" spans="1:36" x14ac:dyDescent="0.2">
      <c r="A2952" s="148">
        <v>40891</v>
      </c>
      <c r="B2952" s="137">
        <v>22.853875479169599</v>
      </c>
      <c r="C2952" s="137">
        <v>71.063748904983797</v>
      </c>
      <c r="D2952" s="137">
        <v>6.0493070787625198</v>
      </c>
      <c r="E2952" s="137">
        <v>6.5957361402871104</v>
      </c>
      <c r="F2952" s="137">
        <v>16.088325902590402</v>
      </c>
      <c r="G2952" s="137">
        <v>17.3562793036599</v>
      </c>
      <c r="H2952" s="137">
        <v>5.3435545783341398</v>
      </c>
      <c r="I2952" s="137">
        <v>13.5369947765109</v>
      </c>
      <c r="J2952" s="137">
        <v>20.333703543740601</v>
      </c>
      <c r="K2952" s="137">
        <v>17.019777205718398</v>
      </c>
      <c r="L2952" s="137">
        <v>23.068034954878001</v>
      </c>
      <c r="M2952" s="137">
        <v>71.063748904983797</v>
      </c>
      <c r="N2952" s="137">
        <v>6.0493070787625198</v>
      </c>
      <c r="O2952" s="137">
        <v>6.1560203976013002</v>
      </c>
      <c r="P2952" s="137">
        <v>15.9018717944478</v>
      </c>
      <c r="Q2952" s="137">
        <v>17.3562793036599</v>
      </c>
      <c r="R2952" s="137">
        <v>5.2109601719238698</v>
      </c>
      <c r="S2952" s="137">
        <v>13.639392618995901</v>
      </c>
      <c r="T2952" s="137">
        <v>20.063188640719599</v>
      </c>
      <c r="U2952" s="137">
        <v>17.2934489678318</v>
      </c>
      <c r="V2952" s="1">
        <v>5686393</v>
      </c>
      <c r="W2952" s="1">
        <v>0</v>
      </c>
      <c r="X2952" s="1">
        <v>0</v>
      </c>
      <c r="Y2952" s="1">
        <v>3854486</v>
      </c>
      <c r="Z2952" s="1">
        <v>1091272</v>
      </c>
      <c r="AA2952" s="1">
        <v>0</v>
      </c>
      <c r="AB2952" s="1">
        <v>1672295</v>
      </c>
      <c r="AC2952" s="1">
        <v>1815743</v>
      </c>
      <c r="AD2952" s="1">
        <v>365300</v>
      </c>
      <c r="AE2952" s="1">
        <v>138019</v>
      </c>
      <c r="AH2952" s="136">
        <f t="shared" si="46"/>
        <v>40891</v>
      </c>
      <c r="AI2952" s="177">
        <f>HLOOKUP(附加题模型!$E$2,历史数据!$B$3:$K$5000,ROW(A2950),)</f>
        <v>17.019777205718398</v>
      </c>
      <c r="AJ2952" s="177">
        <f>HLOOKUP(附加题模型!$E$2,历史数据!$L$3:$U$5000,ROW(A2950),)</f>
        <v>17.2934489678318</v>
      </c>
    </row>
    <row r="2953" spans="1:36" x14ac:dyDescent="0.2">
      <c r="A2953" s="148">
        <v>40892</v>
      </c>
      <c r="B2953" s="137">
        <v>22.945658111616002</v>
      </c>
      <c r="C2953" s="137">
        <v>71.063748904983797</v>
      </c>
      <c r="D2953" s="137">
        <v>6.0493070787625198</v>
      </c>
      <c r="E2953" s="137">
        <v>6.0570843554970004</v>
      </c>
      <c r="F2953" s="137">
        <v>15.821962890958099</v>
      </c>
      <c r="G2953" s="137">
        <v>17.3562793036599</v>
      </c>
      <c r="H2953" s="137">
        <v>5.1844412906418098</v>
      </c>
      <c r="I2953" s="137">
        <v>13.5369947765109</v>
      </c>
      <c r="J2953" s="137">
        <v>19.973017006379301</v>
      </c>
      <c r="K2953" s="137">
        <v>17.228289024471501</v>
      </c>
      <c r="L2953" s="137">
        <v>22.945658111616002</v>
      </c>
      <c r="M2953" s="137">
        <v>71.063748904983797</v>
      </c>
      <c r="N2953" s="137">
        <v>6.0493070787625198</v>
      </c>
      <c r="O2953" s="137">
        <v>5.7382904420497898</v>
      </c>
      <c r="P2953" s="137">
        <v>15.1826916630406</v>
      </c>
      <c r="Q2953" s="137">
        <v>17.3562793036599</v>
      </c>
      <c r="R2953" s="137">
        <v>4.8794741558981798</v>
      </c>
      <c r="S2953" s="137">
        <v>13.188842112062099</v>
      </c>
      <c r="T2953" s="137">
        <v>19.5221588346777</v>
      </c>
      <c r="U2953" s="137">
        <v>16.798233398293299</v>
      </c>
      <c r="V2953" s="1">
        <v>2137016</v>
      </c>
      <c r="W2953" s="1">
        <v>0</v>
      </c>
      <c r="X2953" s="1">
        <v>0</v>
      </c>
      <c r="Y2953" s="1">
        <v>3949700</v>
      </c>
      <c r="Z2953" s="1">
        <v>1084406</v>
      </c>
      <c r="AA2953" s="1">
        <v>0</v>
      </c>
      <c r="AB2953" s="1">
        <v>3420301</v>
      </c>
      <c r="AC2953" s="1">
        <v>2333500</v>
      </c>
      <c r="AD2953" s="1">
        <v>593470</v>
      </c>
      <c r="AE2953" s="1">
        <v>175442</v>
      </c>
      <c r="AH2953" s="136">
        <f t="shared" si="46"/>
        <v>40892</v>
      </c>
      <c r="AI2953" s="177">
        <f>HLOOKUP(附加题模型!$E$2,历史数据!$B$3:$K$5000,ROW(A2951),)</f>
        <v>17.228289024471501</v>
      </c>
      <c r="AJ2953" s="177">
        <f>HLOOKUP(附加题模型!$E$2,历史数据!$L$3:$U$5000,ROW(A2951),)</f>
        <v>16.798233398293299</v>
      </c>
    </row>
    <row r="2954" spans="1:36" x14ac:dyDescent="0.2">
      <c r="A2954" s="148">
        <v>40893</v>
      </c>
      <c r="B2954" s="137">
        <v>22.7926870575386</v>
      </c>
      <c r="C2954" s="137">
        <v>71.063748904983797</v>
      </c>
      <c r="D2954" s="137">
        <v>6.0493070787625198</v>
      </c>
      <c r="E2954" s="137">
        <v>5.7382904420497898</v>
      </c>
      <c r="F2954" s="137">
        <v>15.0495101572245</v>
      </c>
      <c r="G2954" s="137">
        <v>17.3562793036599</v>
      </c>
      <c r="H2954" s="137">
        <v>4.9059930371802301</v>
      </c>
      <c r="I2954" s="137">
        <v>13.311719523043999</v>
      </c>
      <c r="J2954" s="137">
        <v>19.567244651847901</v>
      </c>
      <c r="K2954" s="137">
        <v>16.772169420949101</v>
      </c>
      <c r="L2954" s="137">
        <v>21.813672311443</v>
      </c>
      <c r="M2954" s="137">
        <v>71.063748904983797</v>
      </c>
      <c r="N2954" s="137">
        <v>6.0493070787625198</v>
      </c>
      <c r="O2954" s="137">
        <v>5.9141767391241098</v>
      </c>
      <c r="P2954" s="137">
        <v>16.1415985049169</v>
      </c>
      <c r="Q2954" s="137">
        <v>17.3562793036599</v>
      </c>
      <c r="R2954" s="137">
        <v>5.0651063248725601</v>
      </c>
      <c r="S2954" s="137">
        <v>13.926106577953799</v>
      </c>
      <c r="T2954" s="137">
        <v>20.130817366474901</v>
      </c>
      <c r="U2954" s="137">
        <v>17.019777205718398</v>
      </c>
      <c r="V2954" s="1">
        <v>5653200</v>
      </c>
      <c r="W2954" s="1">
        <v>0</v>
      </c>
      <c r="X2954" s="1">
        <v>0</v>
      </c>
      <c r="Y2954" s="1">
        <v>2611421</v>
      </c>
      <c r="Z2954" s="1">
        <v>1459548</v>
      </c>
      <c r="AA2954" s="1">
        <v>0</v>
      </c>
      <c r="AB2954" s="1">
        <v>2221917</v>
      </c>
      <c r="AC2954" s="1">
        <v>2193960</v>
      </c>
      <c r="AD2954" s="1">
        <v>519217</v>
      </c>
      <c r="AE2954" s="1">
        <v>174493</v>
      </c>
      <c r="AH2954" s="136">
        <f t="shared" si="46"/>
        <v>40893</v>
      </c>
      <c r="AI2954" s="177">
        <f>HLOOKUP(附加题模型!$E$2,历史数据!$B$3:$K$5000,ROW(A2952),)</f>
        <v>16.772169420949101</v>
      </c>
      <c r="AJ2954" s="177">
        <f>HLOOKUP(附加题模型!$E$2,历史数据!$L$3:$U$5000,ROW(A2952),)</f>
        <v>17.019777205718398</v>
      </c>
    </row>
    <row r="2955" spans="1:36" x14ac:dyDescent="0.2">
      <c r="A2955" s="148">
        <v>40896</v>
      </c>
      <c r="B2955" s="137">
        <v>20.712280722085399</v>
      </c>
      <c r="C2955" s="137">
        <v>71.063748904983797</v>
      </c>
      <c r="D2955" s="137">
        <v>5.8098553402281699</v>
      </c>
      <c r="E2955" s="137">
        <v>5.9031838455569599</v>
      </c>
      <c r="F2955" s="137">
        <v>16.088325902590402</v>
      </c>
      <c r="G2955" s="137">
        <v>17.3562793036599</v>
      </c>
      <c r="H2955" s="137">
        <v>5.0518468842315398</v>
      </c>
      <c r="I2955" s="137">
        <v>13.782749598474799</v>
      </c>
      <c r="J2955" s="137">
        <v>19.882845372039</v>
      </c>
      <c r="K2955" s="137">
        <v>16.850361352981501</v>
      </c>
      <c r="L2955" s="137">
        <v>20.712280722085399</v>
      </c>
      <c r="M2955" s="137">
        <v>71.063748904983797</v>
      </c>
      <c r="N2955" s="137">
        <v>5.7468417248243897</v>
      </c>
      <c r="O2955" s="137">
        <v>5.8921909519898197</v>
      </c>
      <c r="P2955" s="137">
        <v>15.995098848519101</v>
      </c>
      <c r="Q2955" s="137">
        <v>17.3562793036599</v>
      </c>
      <c r="R2955" s="137">
        <v>5.0783657655135901</v>
      </c>
      <c r="S2955" s="137">
        <v>13.9875452834447</v>
      </c>
      <c r="T2955" s="137">
        <v>20.063188640719599</v>
      </c>
      <c r="U2955" s="137">
        <v>16.798233398293299</v>
      </c>
      <c r="V2955" s="1">
        <v>2055900</v>
      </c>
      <c r="W2955" s="1">
        <v>0</v>
      </c>
      <c r="X2955" s="1">
        <v>964900</v>
      </c>
      <c r="Y2955" s="1">
        <v>1274489</v>
      </c>
      <c r="Z2955" s="1">
        <v>1120285</v>
      </c>
      <c r="AA2955" s="1">
        <v>0</v>
      </c>
      <c r="AB2955" s="1">
        <v>1580009</v>
      </c>
      <c r="AC2955" s="1">
        <v>1636175</v>
      </c>
      <c r="AD2955" s="1">
        <v>271923</v>
      </c>
      <c r="AE2955" s="1">
        <v>113989</v>
      </c>
      <c r="AH2955" s="136">
        <f t="shared" si="46"/>
        <v>40896</v>
      </c>
      <c r="AI2955" s="177">
        <f>HLOOKUP(附加题模型!$E$2,历史数据!$B$3:$K$5000,ROW(A2953),)</f>
        <v>16.850361352981501</v>
      </c>
      <c r="AJ2955" s="177">
        <f>HLOOKUP(附加题模型!$E$2,历史数据!$L$3:$U$5000,ROW(A2953),)</f>
        <v>16.798233398293299</v>
      </c>
    </row>
    <row r="2956" spans="1:36" x14ac:dyDescent="0.2">
      <c r="A2956" s="148">
        <v>40897</v>
      </c>
      <c r="B2956" s="137">
        <v>19.6720775543588</v>
      </c>
      <c r="C2956" s="137">
        <v>71.063748904983797</v>
      </c>
      <c r="D2956" s="137">
        <v>5.4569790939670204</v>
      </c>
      <c r="E2956" s="137">
        <v>5.8921909519898197</v>
      </c>
      <c r="F2956" s="137">
        <v>15.955144396774299</v>
      </c>
      <c r="G2956" s="137">
        <v>17.3562793036599</v>
      </c>
      <c r="H2956" s="137">
        <v>5.0651063248725601</v>
      </c>
      <c r="I2956" s="137">
        <v>13.8237087354688</v>
      </c>
      <c r="J2956" s="137">
        <v>20.063188640719599</v>
      </c>
      <c r="K2956" s="137">
        <v>16.746105443605</v>
      </c>
      <c r="L2956" s="137">
        <v>19.6720775543588</v>
      </c>
      <c r="M2956" s="137">
        <v>71.063748904983797</v>
      </c>
      <c r="N2956" s="137">
        <v>5.6712253863398603</v>
      </c>
      <c r="O2956" s="137">
        <v>5.9691412069598302</v>
      </c>
      <c r="P2956" s="137">
        <v>16.088325902590402</v>
      </c>
      <c r="Q2956" s="137">
        <v>17.3562793036599</v>
      </c>
      <c r="R2956" s="137">
        <v>5.1711818500007798</v>
      </c>
      <c r="S2956" s="137">
        <v>13.967065714947701</v>
      </c>
      <c r="T2956" s="137">
        <v>20.288617726570401</v>
      </c>
      <c r="U2956" s="137">
        <v>17.632280673305502</v>
      </c>
      <c r="V2956" s="1">
        <v>1346500</v>
      </c>
      <c r="W2956" s="1">
        <v>0</v>
      </c>
      <c r="X2956" s="1">
        <v>1660683</v>
      </c>
      <c r="Y2956" s="1">
        <v>1611725</v>
      </c>
      <c r="Z2956" s="1">
        <v>416259</v>
      </c>
      <c r="AA2956" s="1">
        <v>0</v>
      </c>
      <c r="AB2956" s="1">
        <v>2924126</v>
      </c>
      <c r="AC2956" s="1">
        <v>1765668</v>
      </c>
      <c r="AD2956" s="1">
        <v>655003</v>
      </c>
      <c r="AE2956" s="1">
        <v>1994258</v>
      </c>
      <c r="AH2956" s="136">
        <f t="shared" si="46"/>
        <v>40897</v>
      </c>
      <c r="AI2956" s="177">
        <f>HLOOKUP(附加题模型!$E$2,历史数据!$B$3:$K$5000,ROW(A2954),)</f>
        <v>16.746105443605</v>
      </c>
      <c r="AJ2956" s="177">
        <f>HLOOKUP(附加题模型!$E$2,历史数据!$L$3:$U$5000,ROW(A2954),)</f>
        <v>17.632280673305502</v>
      </c>
    </row>
    <row r="2957" spans="1:36" x14ac:dyDescent="0.2">
      <c r="A2957" s="148">
        <v>40898</v>
      </c>
      <c r="B2957" s="137">
        <v>18.6930628082632</v>
      </c>
      <c r="C2957" s="137">
        <v>71.063748904983797</v>
      </c>
      <c r="D2957" s="137">
        <v>5.6712253863398603</v>
      </c>
      <c r="E2957" s="137">
        <v>6.0241056747955604</v>
      </c>
      <c r="F2957" s="137">
        <v>16.194871107243401</v>
      </c>
      <c r="G2957" s="137">
        <v>17.3562793036599</v>
      </c>
      <c r="H2957" s="137">
        <v>5.2242196125648999</v>
      </c>
      <c r="I2957" s="137">
        <v>14.0080248519417</v>
      </c>
      <c r="J2957" s="137">
        <v>20.333703543740601</v>
      </c>
      <c r="K2957" s="137">
        <v>18.5054239143339</v>
      </c>
      <c r="L2957" s="137">
        <v>18.754251229894201</v>
      </c>
      <c r="M2957" s="137">
        <v>71.063748904983797</v>
      </c>
      <c r="N2957" s="137">
        <v>5.39396547856325</v>
      </c>
      <c r="O2957" s="137">
        <v>5.7163046549154997</v>
      </c>
      <c r="P2957" s="137">
        <v>16.035053300264</v>
      </c>
      <c r="Q2957" s="137">
        <v>17.3562793036599</v>
      </c>
      <c r="R2957" s="137">
        <v>4.9722902403853704</v>
      </c>
      <c r="S2957" s="137">
        <v>13.188842112062099</v>
      </c>
      <c r="T2957" s="137">
        <v>20.1984460922301</v>
      </c>
      <c r="U2957" s="137">
        <v>18.518455903006</v>
      </c>
      <c r="V2957" s="1">
        <v>20145105</v>
      </c>
      <c r="W2957" s="1">
        <v>0</v>
      </c>
      <c r="X2957" s="1">
        <v>1495719</v>
      </c>
      <c r="Y2957" s="1">
        <v>1845700</v>
      </c>
      <c r="Z2957" s="1">
        <v>728615</v>
      </c>
      <c r="AA2957" s="1">
        <v>0</v>
      </c>
      <c r="AB2957" s="1">
        <v>1881537</v>
      </c>
      <c r="AC2957" s="1">
        <v>1429602</v>
      </c>
      <c r="AD2957" s="1">
        <v>1538400</v>
      </c>
      <c r="AE2957" s="1">
        <v>2057465</v>
      </c>
      <c r="AH2957" s="136">
        <f t="shared" si="46"/>
        <v>40898</v>
      </c>
      <c r="AI2957" s="177">
        <f>HLOOKUP(附加题模型!$E$2,历史数据!$B$3:$K$5000,ROW(A2955),)</f>
        <v>18.5054239143339</v>
      </c>
      <c r="AJ2957" s="177">
        <f>HLOOKUP(附加题模型!$E$2,历史数据!$L$3:$U$5000,ROW(A2955),)</f>
        <v>18.518455903006</v>
      </c>
    </row>
    <row r="2958" spans="1:36" x14ac:dyDescent="0.2">
      <c r="A2958" s="148">
        <v>40899</v>
      </c>
      <c r="B2958" s="137">
        <v>18.356526489292801</v>
      </c>
      <c r="C2958" s="137">
        <v>71.063748904983797</v>
      </c>
      <c r="D2958" s="137">
        <v>5.12930829386739</v>
      </c>
      <c r="E2958" s="137">
        <v>5.6393543999454803</v>
      </c>
      <c r="F2958" s="137">
        <v>15.515645427580999</v>
      </c>
      <c r="G2958" s="137">
        <v>17.3562793036599</v>
      </c>
      <c r="H2958" s="137">
        <v>4.8396958339750897</v>
      </c>
      <c r="I2958" s="137">
        <v>13.168362543565101</v>
      </c>
      <c r="J2958" s="137">
        <v>19.973017006379301</v>
      </c>
      <c r="K2958" s="137">
        <v>18.5054239143339</v>
      </c>
      <c r="L2958" s="137">
        <v>18.6930628082632</v>
      </c>
      <c r="M2958" s="137">
        <v>71.063748904983797</v>
      </c>
      <c r="N2958" s="137">
        <v>5.12930829386739</v>
      </c>
      <c r="O2958" s="137">
        <v>5.5294254642740297</v>
      </c>
      <c r="P2958" s="137">
        <v>15.941826246192701</v>
      </c>
      <c r="Q2958" s="137">
        <v>17.3562793036599</v>
      </c>
      <c r="R2958" s="137">
        <v>4.7866580714109803</v>
      </c>
      <c r="S2958" s="137">
        <v>12.2672615296975</v>
      </c>
      <c r="T2958" s="137">
        <v>19.9279311892092</v>
      </c>
      <c r="U2958" s="137">
        <v>18.479359936989798</v>
      </c>
      <c r="V2958" s="1">
        <v>9336624</v>
      </c>
      <c r="W2958" s="1">
        <v>0</v>
      </c>
      <c r="X2958" s="1">
        <v>2587138</v>
      </c>
      <c r="Y2958" s="1">
        <v>3069503</v>
      </c>
      <c r="Z2958" s="1">
        <v>697465</v>
      </c>
      <c r="AA2958" s="1">
        <v>0</v>
      </c>
      <c r="AB2958" s="1">
        <v>3069470</v>
      </c>
      <c r="AC2958" s="1">
        <v>3271989</v>
      </c>
      <c r="AD2958" s="1">
        <v>1773456</v>
      </c>
      <c r="AE2958" s="1">
        <v>2108427</v>
      </c>
      <c r="AH2958" s="136">
        <f t="shared" si="46"/>
        <v>40899</v>
      </c>
      <c r="AI2958" s="177">
        <f>HLOOKUP(附加题模型!$E$2,历史数据!$B$3:$K$5000,ROW(A2956),)</f>
        <v>18.5054239143339</v>
      </c>
      <c r="AJ2958" s="177">
        <f>HLOOKUP(附加题模型!$E$2,历史数据!$L$3:$U$5000,ROW(A2956),)</f>
        <v>18.479359936989798</v>
      </c>
    </row>
    <row r="2959" spans="1:36" x14ac:dyDescent="0.2">
      <c r="A2959" s="148">
        <v>40900</v>
      </c>
      <c r="B2959" s="137">
        <v>18.509497543370301</v>
      </c>
      <c r="C2959" s="137">
        <v>71.063748904983797</v>
      </c>
      <c r="D2959" s="137">
        <v>5.12930829386739</v>
      </c>
      <c r="E2959" s="137">
        <v>5.5294254642740297</v>
      </c>
      <c r="F2959" s="137">
        <v>15.3824639217649</v>
      </c>
      <c r="G2959" s="137">
        <v>17.3562793036599</v>
      </c>
      <c r="H2959" s="137">
        <v>4.7866580714109803</v>
      </c>
      <c r="I2959" s="137">
        <v>12.635893762643301</v>
      </c>
      <c r="J2959" s="137">
        <v>19.860302463453898</v>
      </c>
      <c r="K2959" s="137">
        <v>18.700903744414902</v>
      </c>
      <c r="L2959" s="137">
        <v>18.662468597447699</v>
      </c>
      <c r="M2959" s="137">
        <v>71.063748904983797</v>
      </c>
      <c r="N2959" s="137">
        <v>5.1923219092711603</v>
      </c>
      <c r="O2959" s="137">
        <v>5.8262335905869502</v>
      </c>
      <c r="P2959" s="137">
        <v>15.9151899450294</v>
      </c>
      <c r="Q2959" s="137">
        <v>17.3562793036599</v>
      </c>
      <c r="R2959" s="137">
        <v>4.8264363933340704</v>
      </c>
      <c r="S2959" s="137">
        <v>12.4720572146674</v>
      </c>
      <c r="T2959" s="137">
        <v>19.9279311892092</v>
      </c>
      <c r="U2959" s="137">
        <v>19.404631132706498</v>
      </c>
      <c r="V2959" s="1">
        <v>6877909</v>
      </c>
      <c r="W2959" s="1">
        <v>0</v>
      </c>
      <c r="X2959" s="1">
        <v>1456285</v>
      </c>
      <c r="Y2959" s="1">
        <v>3435405</v>
      </c>
      <c r="Z2959" s="1">
        <v>582896</v>
      </c>
      <c r="AA2959" s="1">
        <v>0</v>
      </c>
      <c r="AB2959" s="1">
        <v>2827068</v>
      </c>
      <c r="AC2959" s="1">
        <v>2621573</v>
      </c>
      <c r="AD2959" s="1">
        <v>427721</v>
      </c>
      <c r="AE2959" s="1">
        <v>2155023</v>
      </c>
      <c r="AH2959" s="136">
        <f t="shared" si="46"/>
        <v>40900</v>
      </c>
      <c r="AI2959" s="177">
        <f>HLOOKUP(附加题模型!$E$2,历史数据!$B$3:$K$5000,ROW(A2957),)</f>
        <v>18.700903744414902</v>
      </c>
      <c r="AJ2959" s="177">
        <f>HLOOKUP(附加题模型!$E$2,历史数据!$L$3:$U$5000,ROW(A2957),)</f>
        <v>19.404631132706498</v>
      </c>
    </row>
    <row r="2960" spans="1:36" x14ac:dyDescent="0.2">
      <c r="A2960" s="148">
        <v>40903</v>
      </c>
      <c r="B2960" s="137">
        <v>18.356526489292801</v>
      </c>
      <c r="C2960" s="137">
        <v>71.063748904983797</v>
      </c>
      <c r="D2960" s="137">
        <v>5.1797191861904102</v>
      </c>
      <c r="E2960" s="137">
        <v>5.8042478034526601</v>
      </c>
      <c r="F2960" s="137">
        <v>15.9151899450294</v>
      </c>
      <c r="G2960" s="137">
        <v>17.3562793036599</v>
      </c>
      <c r="H2960" s="137">
        <v>4.7733986307699601</v>
      </c>
      <c r="I2960" s="137">
        <v>12.3901389406794</v>
      </c>
      <c r="J2960" s="137">
        <v>19.7250450119435</v>
      </c>
      <c r="K2960" s="137">
        <v>19.6783028948199</v>
      </c>
      <c r="L2960" s="137">
        <v>18.662468597447699</v>
      </c>
      <c r="M2960" s="137">
        <v>71.063748904983797</v>
      </c>
      <c r="N2960" s="137">
        <v>5.1545137400289001</v>
      </c>
      <c r="O2960" s="137">
        <v>5.92516963269125</v>
      </c>
      <c r="P2960" s="137">
        <v>15.9684625473559</v>
      </c>
      <c r="Q2960" s="137">
        <v>17.3562793036599</v>
      </c>
      <c r="R2960" s="137">
        <v>4.7733986307699601</v>
      </c>
      <c r="S2960" s="137">
        <v>12.2263023927035</v>
      </c>
      <c r="T2960" s="137">
        <v>19.815216646283801</v>
      </c>
      <c r="U2960" s="137">
        <v>19.652238917475799</v>
      </c>
      <c r="V2960" s="1">
        <v>3828778</v>
      </c>
      <c r="W2960" s="1">
        <v>0</v>
      </c>
      <c r="X2960" s="1">
        <v>560200</v>
      </c>
      <c r="Y2960" s="1">
        <v>2697402</v>
      </c>
      <c r="Z2960" s="1">
        <v>932203</v>
      </c>
      <c r="AA2960" s="1">
        <v>0</v>
      </c>
      <c r="AB2960" s="1">
        <v>2035350</v>
      </c>
      <c r="AC2960" s="1">
        <v>1624545</v>
      </c>
      <c r="AD2960" s="1">
        <v>263503</v>
      </c>
      <c r="AE2960" s="1">
        <v>2069498</v>
      </c>
      <c r="AH2960" s="136">
        <f t="shared" si="46"/>
        <v>40903</v>
      </c>
      <c r="AI2960" s="177">
        <f>HLOOKUP(附加题模型!$E$2,历史数据!$B$3:$K$5000,ROW(A2958),)</f>
        <v>19.6783028948199</v>
      </c>
      <c r="AJ2960" s="177">
        <f>HLOOKUP(附加题模型!$E$2,历史数据!$L$3:$U$5000,ROW(A2958),)</f>
        <v>19.652238917475799</v>
      </c>
    </row>
    <row r="2961" spans="1:36" x14ac:dyDescent="0.2">
      <c r="A2961" s="148">
        <v>40904</v>
      </c>
      <c r="B2961" s="137">
        <v>18.509497543370301</v>
      </c>
      <c r="C2961" s="137">
        <v>71.063748904983797</v>
      </c>
      <c r="D2961" s="137">
        <v>5.1419110169481401</v>
      </c>
      <c r="E2961" s="137">
        <v>5.8702051648555296</v>
      </c>
      <c r="F2961" s="137">
        <v>15.955144396774299</v>
      </c>
      <c r="G2961" s="137">
        <v>17.3562793036599</v>
      </c>
      <c r="H2961" s="137">
        <v>4.7468797494879</v>
      </c>
      <c r="I2961" s="137">
        <v>12.2263023927035</v>
      </c>
      <c r="J2961" s="137">
        <v>19.6799591947733</v>
      </c>
      <c r="K2961" s="137">
        <v>19.391599144034402</v>
      </c>
      <c r="L2961" s="137">
        <v>17.897613327060501</v>
      </c>
      <c r="M2961" s="137">
        <v>71.063748904983797</v>
      </c>
      <c r="N2961" s="137">
        <v>4.9402674476560602</v>
      </c>
      <c r="O2961" s="137">
        <v>5.7602762291840799</v>
      </c>
      <c r="P2961" s="137">
        <v>15.635508782815499</v>
      </c>
      <c r="Q2961" s="137">
        <v>17.3562793036599</v>
      </c>
      <c r="R2961" s="137">
        <v>4.6010259024366</v>
      </c>
      <c r="S2961" s="137">
        <v>11.8167110227637</v>
      </c>
      <c r="T2961" s="137">
        <v>19.184015205901598</v>
      </c>
      <c r="U2961" s="137">
        <v>19.547983008099202</v>
      </c>
      <c r="V2961" s="1">
        <v>5976200</v>
      </c>
      <c r="W2961" s="1">
        <v>0</v>
      </c>
      <c r="X2961" s="1">
        <v>723501</v>
      </c>
      <c r="Y2961" s="1">
        <v>1404200</v>
      </c>
      <c r="Z2961" s="1">
        <v>600909</v>
      </c>
      <c r="AA2961" s="1">
        <v>0</v>
      </c>
      <c r="AB2961" s="1">
        <v>2144719</v>
      </c>
      <c r="AC2961" s="1">
        <v>1215037</v>
      </c>
      <c r="AD2961" s="1">
        <v>330260</v>
      </c>
      <c r="AE2961" s="1">
        <v>941625</v>
      </c>
      <c r="AH2961" s="136">
        <f t="shared" si="46"/>
        <v>40904</v>
      </c>
      <c r="AI2961" s="177">
        <f>HLOOKUP(附加题模型!$E$2,历史数据!$B$3:$K$5000,ROW(A2959),)</f>
        <v>19.391599144034402</v>
      </c>
      <c r="AJ2961" s="177">
        <f>HLOOKUP(附加题模型!$E$2,历史数据!$L$3:$U$5000,ROW(A2959),)</f>
        <v>19.547983008099202</v>
      </c>
    </row>
    <row r="2962" spans="1:36" x14ac:dyDescent="0.2">
      <c r="A2962" s="148">
        <v>40905</v>
      </c>
      <c r="B2962" s="137">
        <v>18.050584381137899</v>
      </c>
      <c r="C2962" s="137">
        <v>71.063748904983797</v>
      </c>
      <c r="D2962" s="137">
        <v>4.9402674476560602</v>
      </c>
      <c r="E2962" s="137">
        <v>5.6723330806469203</v>
      </c>
      <c r="F2962" s="137">
        <v>15.2759187171119</v>
      </c>
      <c r="G2962" s="137">
        <v>17.3562793036599</v>
      </c>
      <c r="H2962" s="137">
        <v>4.6010259024366</v>
      </c>
      <c r="I2962" s="137">
        <v>11.8167110227637</v>
      </c>
      <c r="J2962" s="137">
        <v>19.1614722973165</v>
      </c>
      <c r="K2962" s="137">
        <v>20.5253821585042</v>
      </c>
      <c r="L2962" s="137">
        <v>18.0811785919534</v>
      </c>
      <c r="M2962" s="137">
        <v>71.063748904983797</v>
      </c>
      <c r="N2962" s="137">
        <v>4.7512266014447304</v>
      </c>
      <c r="O2962" s="137">
        <v>5.6283615063783303</v>
      </c>
      <c r="P2962" s="137">
        <v>15.5955543310707</v>
      </c>
      <c r="Q2962" s="137">
        <v>17.3562793036599</v>
      </c>
      <c r="R2962" s="137">
        <v>4.5347286992314597</v>
      </c>
      <c r="S2962" s="137">
        <v>11.7347927487757</v>
      </c>
      <c r="T2962" s="137">
        <v>19.093843571561301</v>
      </c>
      <c r="U2962" s="137">
        <v>20.5253821585042</v>
      </c>
      <c r="V2962" s="1">
        <v>4556610</v>
      </c>
      <c r="W2962" s="1">
        <v>0</v>
      </c>
      <c r="X2962" s="1">
        <v>1350600</v>
      </c>
      <c r="Y2962" s="1">
        <v>2488315</v>
      </c>
      <c r="Z2962" s="1">
        <v>642527</v>
      </c>
      <c r="AA2962" s="1">
        <v>0</v>
      </c>
      <c r="AB2962" s="1">
        <v>3467583</v>
      </c>
      <c r="AC2962" s="1">
        <v>1260121</v>
      </c>
      <c r="AD2962" s="1">
        <v>368205</v>
      </c>
      <c r="AE2962" s="1">
        <v>2366375</v>
      </c>
      <c r="AH2962" s="136">
        <f t="shared" si="46"/>
        <v>40905</v>
      </c>
      <c r="AI2962" s="177">
        <f>HLOOKUP(附加题模型!$E$2,历史数据!$B$3:$K$5000,ROW(A2960),)</f>
        <v>20.5253821585042</v>
      </c>
      <c r="AJ2962" s="177">
        <f>HLOOKUP(附加题模型!$E$2,历史数据!$L$3:$U$5000,ROW(A2960),)</f>
        <v>20.5253821585042</v>
      </c>
    </row>
    <row r="2963" spans="1:36" x14ac:dyDescent="0.2">
      <c r="A2963" s="148">
        <v>40906</v>
      </c>
      <c r="B2963" s="137">
        <v>18.0811785919534</v>
      </c>
      <c r="C2963" s="137">
        <v>71.063748904983797</v>
      </c>
      <c r="D2963" s="137">
        <v>4.7386238783639696</v>
      </c>
      <c r="E2963" s="137">
        <v>5.5843899321097501</v>
      </c>
      <c r="F2963" s="137">
        <v>15.4091002229281</v>
      </c>
      <c r="G2963" s="137">
        <v>17.3562793036599</v>
      </c>
      <c r="H2963" s="137">
        <v>4.4684314960263203</v>
      </c>
      <c r="I2963" s="137">
        <v>11.714313180278699</v>
      </c>
      <c r="J2963" s="137">
        <v>18.823328668540299</v>
      </c>
      <c r="K2963" s="137">
        <v>21.150917614763401</v>
      </c>
      <c r="L2963" s="137">
        <v>18.0811785919534</v>
      </c>
      <c r="M2963" s="137">
        <v>71.063748904983797</v>
      </c>
      <c r="N2963" s="137">
        <v>4.7638293245254797</v>
      </c>
      <c r="O2963" s="137">
        <v>5.6613401870797704</v>
      </c>
      <c r="P2963" s="137">
        <v>15.955144396774299</v>
      </c>
      <c r="Q2963" s="137">
        <v>17.3562793036599</v>
      </c>
      <c r="R2963" s="137">
        <v>4.5214692585904297</v>
      </c>
      <c r="S2963" s="137">
        <v>11.714313180278699</v>
      </c>
      <c r="T2963" s="137">
        <v>19.093843571561301</v>
      </c>
      <c r="U2963" s="137">
        <v>21.281237501484</v>
      </c>
      <c r="V2963" s="1">
        <v>0</v>
      </c>
      <c r="W2963" s="1">
        <v>0</v>
      </c>
      <c r="X2963" s="1">
        <v>802840</v>
      </c>
      <c r="Y2963" s="1">
        <v>922770</v>
      </c>
      <c r="Z2963" s="1">
        <v>1559336</v>
      </c>
      <c r="AA2963" s="1">
        <v>0</v>
      </c>
      <c r="AB2963" s="1">
        <v>2176859</v>
      </c>
      <c r="AC2963" s="1">
        <v>1244870</v>
      </c>
      <c r="AD2963" s="1">
        <v>202709</v>
      </c>
      <c r="AE2963" s="1">
        <v>1706283</v>
      </c>
      <c r="AH2963" s="136">
        <f t="shared" si="46"/>
        <v>40906</v>
      </c>
      <c r="AI2963" s="177">
        <f>HLOOKUP(附加题模型!$E$2,历史数据!$B$3:$K$5000,ROW(A2961),)</f>
        <v>21.150917614763401</v>
      </c>
      <c r="AJ2963" s="177">
        <f>HLOOKUP(附加题模型!$E$2,历史数据!$L$3:$U$5000,ROW(A2961),)</f>
        <v>21.281237501484</v>
      </c>
    </row>
    <row r="2964" spans="1:36" x14ac:dyDescent="0.2">
      <c r="A2964" s="148">
        <v>40907</v>
      </c>
      <c r="B2964" s="137">
        <v>18.0811785919534</v>
      </c>
      <c r="C2964" s="137">
        <v>71.063748904983797</v>
      </c>
      <c r="D2964" s="137">
        <v>4.7512266014447304</v>
      </c>
      <c r="E2964" s="137">
        <v>5.6613401870797704</v>
      </c>
      <c r="F2964" s="137">
        <v>15.955144396774299</v>
      </c>
      <c r="G2964" s="137">
        <v>17.3562793036599</v>
      </c>
      <c r="H2964" s="137">
        <v>4.5214692585904297</v>
      </c>
      <c r="I2964" s="137">
        <v>11.775751885769701</v>
      </c>
      <c r="J2964" s="137">
        <v>19.184015205901598</v>
      </c>
      <c r="K2964" s="137">
        <v>20.851181875305901</v>
      </c>
      <c r="L2964" s="137">
        <v>18.0811785919534</v>
      </c>
      <c r="M2964" s="137">
        <v>71.063748904983797</v>
      </c>
      <c r="N2964" s="137">
        <v>4.8646511091715299</v>
      </c>
      <c r="O2964" s="137">
        <v>5.6723330806469203</v>
      </c>
      <c r="P2964" s="137">
        <v>16.461234118875598</v>
      </c>
      <c r="Q2964" s="137">
        <v>17.3562793036599</v>
      </c>
      <c r="R2964" s="137">
        <v>4.58776646179557</v>
      </c>
      <c r="S2964" s="137">
        <v>12.0010271392366</v>
      </c>
      <c r="T2964" s="137">
        <v>19.319272657412</v>
      </c>
      <c r="U2964" s="137">
        <v>20.238678407718702</v>
      </c>
      <c r="V2964" s="1">
        <v>0</v>
      </c>
      <c r="W2964" s="1">
        <v>0</v>
      </c>
      <c r="X2964" s="1">
        <v>1217171</v>
      </c>
      <c r="Y2964" s="1">
        <v>1723926</v>
      </c>
      <c r="Z2964" s="1">
        <v>1515543</v>
      </c>
      <c r="AA2964" s="1">
        <v>0</v>
      </c>
      <c r="AB2964" s="1">
        <v>1584790</v>
      </c>
      <c r="AC2964" s="1">
        <v>1319784</v>
      </c>
      <c r="AD2964" s="1">
        <v>304386</v>
      </c>
      <c r="AE2964" s="1">
        <v>1678990</v>
      </c>
      <c r="AH2964" s="136">
        <f t="shared" si="46"/>
        <v>40907</v>
      </c>
      <c r="AI2964" s="177">
        <f>HLOOKUP(附加题模型!$E$2,历史数据!$B$3:$K$5000,ROW(A2962),)</f>
        <v>20.851181875305901</v>
      </c>
      <c r="AJ2964" s="177">
        <f>HLOOKUP(附加题模型!$E$2,历史数据!$L$3:$U$5000,ROW(A2962),)</f>
        <v>20.238678407718702</v>
      </c>
    </row>
    <row r="2965" spans="1:36" x14ac:dyDescent="0.2">
      <c r="A2965" s="148">
        <v>40912</v>
      </c>
      <c r="B2965" s="137">
        <v>18.0811785919534</v>
      </c>
      <c r="C2965" s="137">
        <v>71.063748904983797</v>
      </c>
      <c r="D2965" s="137">
        <v>4.9024592784137901</v>
      </c>
      <c r="E2965" s="137">
        <v>5.7163046549154997</v>
      </c>
      <c r="F2965" s="137">
        <v>16.7675515822528</v>
      </c>
      <c r="G2965" s="137">
        <v>17.3562793036599</v>
      </c>
      <c r="H2965" s="137">
        <v>4.6540636650007103</v>
      </c>
      <c r="I2965" s="137">
        <v>12.123904550218599</v>
      </c>
      <c r="J2965" s="137">
        <v>19.499615926092702</v>
      </c>
      <c r="K2965" s="137">
        <v>20.225646419046701</v>
      </c>
      <c r="L2965" s="137">
        <v>18.0811785919534</v>
      </c>
      <c r="M2965" s="137">
        <v>71.063748904983797</v>
      </c>
      <c r="N2965" s="137">
        <v>4.8646511091715299</v>
      </c>
      <c r="O2965" s="137">
        <v>5.5294254642740297</v>
      </c>
      <c r="P2965" s="137">
        <v>16.008416999100699</v>
      </c>
      <c r="Q2965" s="137">
        <v>17.3562793036599</v>
      </c>
      <c r="R2965" s="137">
        <v>4.42865317410324</v>
      </c>
      <c r="S2965" s="137">
        <v>11.775751885769701</v>
      </c>
      <c r="T2965" s="137">
        <v>19.229101023071699</v>
      </c>
      <c r="U2965" s="137">
        <v>19.222183291297601</v>
      </c>
      <c r="V2965" s="1">
        <v>0</v>
      </c>
      <c r="W2965" s="1">
        <v>0</v>
      </c>
      <c r="X2965" s="1">
        <v>899603</v>
      </c>
      <c r="Y2965" s="1">
        <v>1618491</v>
      </c>
      <c r="Z2965" s="1">
        <v>710201</v>
      </c>
      <c r="AA2965" s="1">
        <v>0</v>
      </c>
      <c r="AB2965" s="1">
        <v>2047948</v>
      </c>
      <c r="AC2965" s="1">
        <v>968594</v>
      </c>
      <c r="AD2965" s="1">
        <v>304138</v>
      </c>
      <c r="AE2965" s="1">
        <v>986301</v>
      </c>
      <c r="AH2965" s="136">
        <f t="shared" si="46"/>
        <v>40912</v>
      </c>
      <c r="AI2965" s="177">
        <f>HLOOKUP(附加题模型!$E$2,历史数据!$B$3:$K$5000,ROW(A2963),)</f>
        <v>20.225646419046701</v>
      </c>
      <c r="AJ2965" s="177">
        <f>HLOOKUP(附加题模型!$E$2,历史数据!$L$3:$U$5000,ROW(A2963),)</f>
        <v>19.222183291297601</v>
      </c>
    </row>
    <row r="2966" spans="1:36" x14ac:dyDescent="0.2">
      <c r="A2966" s="148">
        <v>40913</v>
      </c>
      <c r="B2966" s="137">
        <v>18.0811785919534</v>
      </c>
      <c r="C2966" s="137">
        <v>71.063748904983797</v>
      </c>
      <c r="D2966" s="137">
        <v>4.9402674476560602</v>
      </c>
      <c r="E2966" s="137">
        <v>5.5074396771397396</v>
      </c>
      <c r="F2966" s="137">
        <v>15.941826246192701</v>
      </c>
      <c r="G2966" s="137">
        <v>17.3562793036599</v>
      </c>
      <c r="H2966" s="137">
        <v>4.4419126147442602</v>
      </c>
      <c r="I2966" s="137">
        <v>11.7962314542667</v>
      </c>
      <c r="J2966" s="137">
        <v>19.206558114486601</v>
      </c>
      <c r="K2966" s="137">
        <v>18.257816129564699</v>
      </c>
      <c r="L2966" s="137">
        <v>18.0811785919534</v>
      </c>
      <c r="M2966" s="137">
        <v>71.063748904983797</v>
      </c>
      <c r="N2966" s="137">
        <v>4.6756102629602001</v>
      </c>
      <c r="O2966" s="137">
        <v>5.2106315508268199</v>
      </c>
      <c r="P2966" s="137">
        <v>15.3025550182752</v>
      </c>
      <c r="Q2966" s="137">
        <v>17.3562793036599</v>
      </c>
      <c r="R2966" s="137">
        <v>4.1236860393596002</v>
      </c>
      <c r="S2966" s="137">
        <v>11.16136483086</v>
      </c>
      <c r="T2966" s="137">
        <v>18.890957394295601</v>
      </c>
      <c r="U2966" s="137">
        <v>18.257816129564699</v>
      </c>
      <c r="V2966" s="1">
        <v>0</v>
      </c>
      <c r="W2966" s="1">
        <v>0</v>
      </c>
      <c r="X2966" s="1">
        <v>743490</v>
      </c>
      <c r="Y2966" s="1">
        <v>1740565</v>
      </c>
      <c r="Z2966" s="1">
        <v>560880</v>
      </c>
      <c r="AA2966" s="1">
        <v>0</v>
      </c>
      <c r="AB2966" s="1">
        <v>3273423</v>
      </c>
      <c r="AC2966" s="1">
        <v>1333644</v>
      </c>
      <c r="AD2966" s="1">
        <v>701160</v>
      </c>
      <c r="AE2966" s="1">
        <v>510900</v>
      </c>
      <c r="AH2966" s="136">
        <f t="shared" si="46"/>
        <v>40913</v>
      </c>
      <c r="AI2966" s="177">
        <f>HLOOKUP(附加题模型!$E$2,历史数据!$B$3:$K$5000,ROW(A2964),)</f>
        <v>18.257816129564699</v>
      </c>
      <c r="AJ2966" s="177">
        <f>HLOOKUP(附加题模型!$E$2,历史数据!$L$3:$U$5000,ROW(A2964),)</f>
        <v>18.257816129564699</v>
      </c>
    </row>
    <row r="2967" spans="1:36" x14ac:dyDescent="0.2">
      <c r="A2967" s="148">
        <v>40914</v>
      </c>
      <c r="B2967" s="137">
        <v>18.999004916418102</v>
      </c>
      <c r="C2967" s="137">
        <v>71.063748904983797</v>
      </c>
      <c r="D2967" s="137">
        <v>4.6882129860409503</v>
      </c>
      <c r="E2967" s="137">
        <v>5.1666599765582397</v>
      </c>
      <c r="F2967" s="137">
        <v>15.515645427580999</v>
      </c>
      <c r="G2967" s="137">
        <v>17.3562793036599</v>
      </c>
      <c r="H2967" s="137">
        <v>4.1236860393596002</v>
      </c>
      <c r="I2967" s="137">
        <v>11.120405693865999</v>
      </c>
      <c r="J2967" s="137">
        <v>18.890957394295601</v>
      </c>
      <c r="K2967" s="137">
        <v>17.345576922520099</v>
      </c>
      <c r="L2967" s="137">
        <v>18.0811785919534</v>
      </c>
      <c r="M2967" s="137">
        <v>71.063748904983797</v>
      </c>
      <c r="N2967" s="137">
        <v>4.7764320476062396</v>
      </c>
      <c r="O2967" s="137">
        <v>5.2436102315282502</v>
      </c>
      <c r="P2967" s="137">
        <v>15.262600566530301</v>
      </c>
      <c r="Q2967" s="137">
        <v>17.3562793036599</v>
      </c>
      <c r="R2967" s="137">
        <v>4.1236860393596002</v>
      </c>
      <c r="S2967" s="137">
        <v>11.243283104848</v>
      </c>
      <c r="T2967" s="137">
        <v>19.1614722973165</v>
      </c>
      <c r="U2967" s="137">
        <v>17.345576922520099</v>
      </c>
      <c r="V2967" s="1">
        <v>7064112</v>
      </c>
      <c r="W2967" s="1">
        <v>0</v>
      </c>
      <c r="X2967" s="1">
        <v>474062</v>
      </c>
      <c r="Y2967" s="1">
        <v>927586</v>
      </c>
      <c r="Z2967" s="1">
        <v>347304</v>
      </c>
      <c r="AA2967" s="1">
        <v>0</v>
      </c>
      <c r="AB2967" s="1">
        <v>3106069</v>
      </c>
      <c r="AC2967" s="1">
        <v>1185665</v>
      </c>
      <c r="AD2967" s="1">
        <v>1341851</v>
      </c>
      <c r="AE2967" s="1">
        <v>209300</v>
      </c>
      <c r="AH2967" s="136">
        <f t="shared" si="46"/>
        <v>40914</v>
      </c>
      <c r="AI2967" s="177">
        <f>HLOOKUP(附加题模型!$E$2,历史数据!$B$3:$K$5000,ROW(A2965),)</f>
        <v>17.345576922520099</v>
      </c>
      <c r="AJ2967" s="177">
        <f>HLOOKUP(附加题模型!$E$2,历史数据!$L$3:$U$5000,ROW(A2965),)</f>
        <v>17.345576922520099</v>
      </c>
    </row>
    <row r="2968" spans="1:36" x14ac:dyDescent="0.2">
      <c r="A2968" s="148">
        <v>40917</v>
      </c>
      <c r="B2968" s="137">
        <v>18.019990170322501</v>
      </c>
      <c r="C2968" s="137">
        <v>71.063748904983797</v>
      </c>
      <c r="D2968" s="137">
        <v>4.7764320476062396</v>
      </c>
      <c r="E2968" s="137">
        <v>5.3095675929311197</v>
      </c>
      <c r="F2968" s="137">
        <v>15.1294190607142</v>
      </c>
      <c r="G2968" s="137">
        <v>17.3562793036599</v>
      </c>
      <c r="H2968" s="137">
        <v>4.1236860393596002</v>
      </c>
      <c r="I2968" s="137">
        <v>11.202323967853999</v>
      </c>
      <c r="J2968" s="137">
        <v>19.1614722973165</v>
      </c>
      <c r="K2968" s="137">
        <v>16.472433681491601</v>
      </c>
      <c r="L2968" s="137">
        <v>17.775236483798601</v>
      </c>
      <c r="M2968" s="137">
        <v>71.063748904983797</v>
      </c>
      <c r="N2968" s="137">
        <v>4.9528701707368104</v>
      </c>
      <c r="O2968" s="137">
        <v>5.5184325707068798</v>
      </c>
      <c r="P2968" s="137">
        <v>15.688781385142001</v>
      </c>
      <c r="Q2968" s="137">
        <v>17.3562793036599</v>
      </c>
      <c r="R2968" s="137">
        <v>4.1236860393596002</v>
      </c>
      <c r="S2968" s="137">
        <v>11.775751885769701</v>
      </c>
      <c r="T2968" s="137">
        <v>20.018102823549501</v>
      </c>
      <c r="U2968" s="137">
        <v>16.811265386965299</v>
      </c>
      <c r="V2968" s="1">
        <v>5231458</v>
      </c>
      <c r="W2968" s="1">
        <v>0</v>
      </c>
      <c r="X2968" s="1">
        <v>1106866</v>
      </c>
      <c r="Y2968" s="1">
        <v>2260430</v>
      </c>
      <c r="Z2968" s="1">
        <v>662336</v>
      </c>
      <c r="AA2968" s="1">
        <v>0</v>
      </c>
      <c r="AB2968" s="1">
        <v>0</v>
      </c>
      <c r="AC2968" s="1">
        <v>1949825</v>
      </c>
      <c r="AD2968" s="1">
        <v>1826731</v>
      </c>
      <c r="AE2968" s="1">
        <v>2142488</v>
      </c>
      <c r="AH2968" s="136">
        <f t="shared" si="46"/>
        <v>40917</v>
      </c>
      <c r="AI2968" s="177">
        <f>HLOOKUP(附加题模型!$E$2,历史数据!$B$3:$K$5000,ROW(A2966),)</f>
        <v>16.472433681491601</v>
      </c>
      <c r="AJ2968" s="177">
        <f>HLOOKUP(附加题模型!$E$2,历史数据!$L$3:$U$5000,ROW(A2966),)</f>
        <v>16.811265386965299</v>
      </c>
    </row>
    <row r="2969" spans="1:36" x14ac:dyDescent="0.2">
      <c r="A2969" s="148">
        <v>40918</v>
      </c>
      <c r="B2969" s="137">
        <v>17.714048062167599</v>
      </c>
      <c r="C2969" s="137">
        <v>71.063748904983797</v>
      </c>
      <c r="D2969" s="137">
        <v>4.9402674476560602</v>
      </c>
      <c r="E2969" s="137">
        <v>5.5184325707068798</v>
      </c>
      <c r="F2969" s="137">
        <v>15.5555998793259</v>
      </c>
      <c r="G2969" s="137">
        <v>17.3562793036599</v>
      </c>
      <c r="H2969" s="137">
        <v>4.1236860393596002</v>
      </c>
      <c r="I2969" s="137">
        <v>11.775751885769701</v>
      </c>
      <c r="J2969" s="137">
        <v>20.018102823549501</v>
      </c>
      <c r="K2969" s="137">
        <v>16.798233398293299</v>
      </c>
      <c r="L2969" s="137">
        <v>18.4789033325548</v>
      </c>
      <c r="M2969" s="137">
        <v>71.063748904983797</v>
      </c>
      <c r="N2969" s="137">
        <v>5.0915001246251199</v>
      </c>
      <c r="O2969" s="137">
        <v>5.7053117613483497</v>
      </c>
      <c r="P2969" s="137">
        <v>16.368007064804299</v>
      </c>
      <c r="Q2969" s="137">
        <v>17.3562793036599</v>
      </c>
      <c r="R2969" s="137">
        <v>4.1236860393596002</v>
      </c>
      <c r="S2969" s="137">
        <v>12.3491798036855</v>
      </c>
      <c r="T2969" s="137">
        <v>20.514046812421199</v>
      </c>
      <c r="U2969" s="137">
        <v>16.798233398293299</v>
      </c>
      <c r="V2969" s="1">
        <v>25924889</v>
      </c>
      <c r="W2969" s="1">
        <v>0</v>
      </c>
      <c r="X2969" s="1">
        <v>1470110</v>
      </c>
      <c r="Y2969" s="1">
        <v>4248727</v>
      </c>
      <c r="Z2969" s="1">
        <v>1147692</v>
      </c>
      <c r="AA2969" s="1">
        <v>0</v>
      </c>
      <c r="AB2969" s="1">
        <v>0</v>
      </c>
      <c r="AC2969" s="1">
        <v>2908453</v>
      </c>
      <c r="AD2969" s="1">
        <v>1776643</v>
      </c>
      <c r="AE2969" s="1">
        <v>1617666</v>
      </c>
      <c r="AH2969" s="136">
        <f t="shared" si="46"/>
        <v>40918</v>
      </c>
      <c r="AI2969" s="177">
        <f>HLOOKUP(附加题模型!$E$2,历史数据!$B$3:$K$5000,ROW(A2967),)</f>
        <v>16.798233398293299</v>
      </c>
      <c r="AJ2969" s="177">
        <f>HLOOKUP(附加题模型!$E$2,历史数据!$L$3:$U$5000,ROW(A2967),)</f>
        <v>16.798233398293299</v>
      </c>
    </row>
    <row r="2970" spans="1:36" x14ac:dyDescent="0.2">
      <c r="A2970" s="148">
        <v>40919</v>
      </c>
      <c r="B2970" s="137">
        <v>17.928207537875998</v>
      </c>
      <c r="C2970" s="137">
        <v>71.063748904983797</v>
      </c>
      <c r="D2970" s="137">
        <v>5.0788974015443697</v>
      </c>
      <c r="E2970" s="137">
        <v>5.6833259742140596</v>
      </c>
      <c r="F2970" s="137">
        <v>16.368007064804299</v>
      </c>
      <c r="G2970" s="137">
        <v>17.3562793036599</v>
      </c>
      <c r="H2970" s="137">
        <v>4.5347286992314597</v>
      </c>
      <c r="I2970" s="137">
        <v>12.3491798036855</v>
      </c>
      <c r="J2970" s="137">
        <v>20.491503903836101</v>
      </c>
      <c r="K2970" s="137">
        <v>16.641849534228498</v>
      </c>
      <c r="L2970" s="137">
        <v>17.928207537875998</v>
      </c>
      <c r="M2970" s="137">
        <v>71.063748904983797</v>
      </c>
      <c r="N2970" s="137">
        <v>5.11670557078663</v>
      </c>
      <c r="O2970" s="137">
        <v>5.7163046549154997</v>
      </c>
      <c r="P2970" s="137">
        <v>16.9007330880689</v>
      </c>
      <c r="Q2970" s="137">
        <v>17.3562793036599</v>
      </c>
      <c r="R2970" s="137">
        <v>4.5347286992314597</v>
      </c>
      <c r="S2970" s="137">
        <v>12.185343255709499</v>
      </c>
      <c r="T2970" s="137">
        <v>20.266074817985299</v>
      </c>
      <c r="U2970" s="137">
        <v>16.863393341653602</v>
      </c>
      <c r="V2970" s="1">
        <v>17303509</v>
      </c>
      <c r="W2970" s="1">
        <v>0</v>
      </c>
      <c r="X2970" s="1">
        <v>1299380</v>
      </c>
      <c r="Y2970" s="1">
        <v>2442988</v>
      </c>
      <c r="Z2970" s="1">
        <v>1648907</v>
      </c>
      <c r="AA2970" s="1">
        <v>0</v>
      </c>
      <c r="AB2970" s="1">
        <v>1560713</v>
      </c>
      <c r="AC2970" s="1">
        <v>2522229</v>
      </c>
      <c r="AD2970" s="1">
        <v>939551</v>
      </c>
      <c r="AE2970" s="1">
        <v>1113489</v>
      </c>
      <c r="AH2970" s="136">
        <f t="shared" si="46"/>
        <v>40919</v>
      </c>
      <c r="AI2970" s="177">
        <f>HLOOKUP(附加题模型!$E$2,历史数据!$B$3:$K$5000,ROW(A2968),)</f>
        <v>16.641849534228498</v>
      </c>
      <c r="AJ2970" s="177">
        <f>HLOOKUP(附加题模型!$E$2,历史数据!$L$3:$U$5000,ROW(A2968),)</f>
        <v>16.863393341653602</v>
      </c>
    </row>
    <row r="2971" spans="1:36" x14ac:dyDescent="0.2">
      <c r="A2971" s="148">
        <v>40920</v>
      </c>
      <c r="B2971" s="137">
        <v>17.652859640536601</v>
      </c>
      <c r="C2971" s="137">
        <v>71.063748904983797</v>
      </c>
      <c r="D2971" s="137">
        <v>5.1041028477058799</v>
      </c>
      <c r="E2971" s="137">
        <v>5.7163046549154997</v>
      </c>
      <c r="F2971" s="137">
        <v>16.754233431671199</v>
      </c>
      <c r="G2971" s="137">
        <v>17.3562793036599</v>
      </c>
      <c r="H2971" s="137">
        <v>4.9855496810264004</v>
      </c>
      <c r="I2971" s="137">
        <v>12.062465844727599</v>
      </c>
      <c r="J2971" s="137">
        <v>20.175903183645001</v>
      </c>
      <c r="K2971" s="137">
        <v>16.6809455002447</v>
      </c>
      <c r="L2971" s="137">
        <v>17.346917532381699</v>
      </c>
      <c r="M2971" s="137">
        <v>71.063748904983797</v>
      </c>
      <c r="N2971" s="137">
        <v>5.1041028477058799</v>
      </c>
      <c r="O2971" s="137">
        <v>5.7932549098855102</v>
      </c>
      <c r="P2971" s="137">
        <v>16.847460485742499</v>
      </c>
      <c r="Q2971" s="137">
        <v>17.3562793036599</v>
      </c>
      <c r="R2971" s="137">
        <v>4.9855496810264004</v>
      </c>
      <c r="S2971" s="137">
        <v>12.246781961200501</v>
      </c>
      <c r="T2971" s="137">
        <v>20.1984460922301</v>
      </c>
      <c r="U2971" s="137">
        <v>16.928553285013901</v>
      </c>
      <c r="V2971" s="1">
        <v>10872602</v>
      </c>
      <c r="W2971" s="1">
        <v>0</v>
      </c>
      <c r="X2971" s="1">
        <v>678300</v>
      </c>
      <c r="Y2971" s="1">
        <v>3420975</v>
      </c>
      <c r="Z2971" s="1">
        <v>974678</v>
      </c>
      <c r="AA2971" s="1">
        <v>0</v>
      </c>
      <c r="AB2971" s="1">
        <v>3800735</v>
      </c>
      <c r="AC2971" s="1">
        <v>1843219</v>
      </c>
      <c r="AD2971" s="1">
        <v>582703</v>
      </c>
      <c r="AE2971" s="1">
        <v>3360825</v>
      </c>
      <c r="AH2971" s="136">
        <f t="shared" si="46"/>
        <v>40920</v>
      </c>
      <c r="AI2971" s="177">
        <f>HLOOKUP(附加题模型!$E$2,历史数据!$B$3:$K$5000,ROW(A2969),)</f>
        <v>16.6809455002447</v>
      </c>
      <c r="AJ2971" s="177">
        <f>HLOOKUP(附加题模型!$E$2,历史数据!$L$3:$U$5000,ROW(A2969),)</f>
        <v>16.928553285013901</v>
      </c>
    </row>
    <row r="2972" spans="1:36" x14ac:dyDescent="0.2">
      <c r="A2972" s="148">
        <v>40921</v>
      </c>
      <c r="B2972" s="137">
        <v>17.346917532381699</v>
      </c>
      <c r="C2972" s="137">
        <v>71.063748904983797</v>
      </c>
      <c r="D2972" s="137">
        <v>5.11670557078663</v>
      </c>
      <c r="E2972" s="137">
        <v>5.7932549098855102</v>
      </c>
      <c r="F2972" s="137">
        <v>16.807506033997601</v>
      </c>
      <c r="G2972" s="137">
        <v>17.3562793036599</v>
      </c>
      <c r="H2972" s="137">
        <v>5.4363706628213402</v>
      </c>
      <c r="I2972" s="137">
        <v>12.246781961200501</v>
      </c>
      <c r="J2972" s="137">
        <v>20.4013322694958</v>
      </c>
      <c r="K2972" s="137">
        <v>16.550625613524002</v>
      </c>
      <c r="L2972" s="137">
        <v>16.490279629548098</v>
      </c>
      <c r="M2972" s="137">
        <v>71.063748904983797</v>
      </c>
      <c r="N2972" s="137">
        <v>4.9150620014945501</v>
      </c>
      <c r="O2972" s="137">
        <v>5.5843899321097501</v>
      </c>
      <c r="P2972" s="137">
        <v>16.234825558988199</v>
      </c>
      <c r="Q2972" s="137">
        <v>17.3562793036599</v>
      </c>
      <c r="R2972" s="137">
        <v>5.0120685623084498</v>
      </c>
      <c r="S2972" s="137">
        <v>12.246781961200501</v>
      </c>
      <c r="T2972" s="137">
        <v>20.0857315493047</v>
      </c>
      <c r="U2972" s="137">
        <v>16.485465670163698</v>
      </c>
      <c r="V2972" s="1">
        <v>8542388</v>
      </c>
      <c r="W2972" s="1">
        <v>0</v>
      </c>
      <c r="X2972" s="1">
        <v>904401</v>
      </c>
      <c r="Y2972" s="1">
        <v>2144034</v>
      </c>
      <c r="Z2972" s="1">
        <v>867058</v>
      </c>
      <c r="AA2972" s="1">
        <v>0</v>
      </c>
      <c r="AB2972" s="1">
        <v>23762457</v>
      </c>
      <c r="AC2972" s="1">
        <v>0</v>
      </c>
      <c r="AD2972" s="1">
        <v>1456606</v>
      </c>
      <c r="AE2972" s="1">
        <v>1135944</v>
      </c>
      <c r="AH2972" s="136">
        <f t="shared" si="46"/>
        <v>40921</v>
      </c>
      <c r="AI2972" s="177">
        <f>HLOOKUP(附加题模型!$E$2,历史数据!$B$3:$K$5000,ROW(A2970),)</f>
        <v>16.550625613524002</v>
      </c>
      <c r="AJ2972" s="177">
        <f>HLOOKUP(附加题模型!$E$2,历史数据!$L$3:$U$5000,ROW(A2970),)</f>
        <v>16.485465670163698</v>
      </c>
    </row>
    <row r="2973" spans="1:36" x14ac:dyDescent="0.2">
      <c r="A2973" s="148">
        <v>40924</v>
      </c>
      <c r="B2973" s="137">
        <v>15.664235937529901</v>
      </c>
      <c r="C2973" s="137">
        <v>71.063748904983797</v>
      </c>
      <c r="D2973" s="137">
        <v>4.7890347706869898</v>
      </c>
      <c r="E2973" s="137">
        <v>5.56240414497546</v>
      </c>
      <c r="F2973" s="137">
        <v>16.248143709569799</v>
      </c>
      <c r="G2973" s="137">
        <v>17.3562793036599</v>
      </c>
      <c r="H2973" s="137">
        <v>4.8662147152571498</v>
      </c>
      <c r="I2973" s="137">
        <v>11.7962314542667</v>
      </c>
      <c r="J2973" s="137">
        <v>20.0406457321345</v>
      </c>
      <c r="K2973" s="137">
        <v>16.394241749459201</v>
      </c>
      <c r="L2973" s="137">
        <v>15.664235937529901</v>
      </c>
      <c r="M2973" s="137">
        <v>71.063748904983797</v>
      </c>
      <c r="N2973" s="137">
        <v>4.8268429399292598</v>
      </c>
      <c r="O2973" s="137">
        <v>5.4964467835725896</v>
      </c>
      <c r="P2973" s="137">
        <v>15.648826933397199</v>
      </c>
      <c r="Q2973" s="137">
        <v>17.3562793036599</v>
      </c>
      <c r="R2973" s="137">
        <v>4.58776646179557</v>
      </c>
      <c r="S2973" s="137">
        <v>11.386640084326899</v>
      </c>
      <c r="T2973" s="137">
        <v>20.378789360910702</v>
      </c>
      <c r="U2973" s="137">
        <v>16.029346066641398</v>
      </c>
      <c r="V2973" s="1">
        <v>756600</v>
      </c>
      <c r="W2973" s="1">
        <v>0</v>
      </c>
      <c r="X2973" s="1">
        <v>796400</v>
      </c>
      <c r="Y2973" s="1">
        <v>1161818</v>
      </c>
      <c r="Z2973" s="1">
        <v>507422</v>
      </c>
      <c r="AA2973" s="1">
        <v>0</v>
      </c>
      <c r="AB2973" s="1">
        <v>10511790</v>
      </c>
      <c r="AC2973" s="1">
        <v>1179311</v>
      </c>
      <c r="AD2973" s="1">
        <v>2507900</v>
      </c>
      <c r="AE2973" s="1">
        <v>453000</v>
      </c>
      <c r="AH2973" s="136">
        <f t="shared" si="46"/>
        <v>40924</v>
      </c>
      <c r="AI2973" s="177">
        <f>HLOOKUP(附加题模型!$E$2,历史数据!$B$3:$K$5000,ROW(A2971),)</f>
        <v>16.394241749459201</v>
      </c>
      <c r="AJ2973" s="177">
        <f>HLOOKUP(附加题模型!$E$2,历史数据!$L$3:$U$5000,ROW(A2971),)</f>
        <v>16.029346066641398</v>
      </c>
    </row>
    <row r="2974" spans="1:36" x14ac:dyDescent="0.2">
      <c r="A2974" s="148">
        <v>40925</v>
      </c>
      <c r="B2974" s="137">
        <v>14.8687864563272</v>
      </c>
      <c r="C2974" s="137">
        <v>71.063748904983797</v>
      </c>
      <c r="D2974" s="137">
        <v>4.87725383225228</v>
      </c>
      <c r="E2974" s="137">
        <v>5.4634681028711602</v>
      </c>
      <c r="F2974" s="137">
        <v>15.648826933397199</v>
      </c>
      <c r="G2974" s="137">
        <v>17.3562793036599</v>
      </c>
      <c r="H2974" s="137">
        <v>4.4949503773083803</v>
      </c>
      <c r="I2974" s="137">
        <v>11.386640084326899</v>
      </c>
      <c r="J2974" s="137">
        <v>20.175903183645001</v>
      </c>
      <c r="K2974" s="137">
        <v>15.964186123280999</v>
      </c>
      <c r="L2974" s="137">
        <v>14.8687864563272</v>
      </c>
      <c r="M2974" s="137">
        <v>71.063748904983797</v>
      </c>
      <c r="N2974" s="137">
        <v>5.0662946784636098</v>
      </c>
      <c r="O2974" s="137">
        <v>5.7602762291840799</v>
      </c>
      <c r="P2974" s="137">
        <v>15.648826933397199</v>
      </c>
      <c r="Q2974" s="137">
        <v>17.3562793036599</v>
      </c>
      <c r="R2974" s="137">
        <v>4.9192524778212601</v>
      </c>
      <c r="S2974" s="137">
        <v>12.0010271392366</v>
      </c>
      <c r="T2974" s="137">
        <v>21.190334069973499</v>
      </c>
      <c r="U2974" s="137">
        <v>16.2248258967224</v>
      </c>
      <c r="V2974" s="1">
        <v>13794100</v>
      </c>
      <c r="W2974" s="1">
        <v>0</v>
      </c>
      <c r="X2974" s="1">
        <v>1378428</v>
      </c>
      <c r="Y2974" s="1">
        <v>1867833</v>
      </c>
      <c r="Z2974" s="1">
        <v>0</v>
      </c>
      <c r="AA2974" s="1">
        <v>0</v>
      </c>
      <c r="AB2974" s="1">
        <v>9953014</v>
      </c>
      <c r="AC2974" s="1">
        <v>1690665</v>
      </c>
      <c r="AD2974" s="1">
        <v>2486694</v>
      </c>
      <c r="AE2974" s="1">
        <v>605950</v>
      </c>
      <c r="AH2974" s="136">
        <f t="shared" si="46"/>
        <v>40925</v>
      </c>
      <c r="AI2974" s="177">
        <f>HLOOKUP(附加题模型!$E$2,历史数据!$B$3:$K$5000,ROW(A2972),)</f>
        <v>15.964186123280999</v>
      </c>
      <c r="AJ2974" s="177">
        <f>HLOOKUP(附加题模型!$E$2,历史数据!$L$3:$U$5000,ROW(A2972),)</f>
        <v>16.2248258967224</v>
      </c>
    </row>
    <row r="2975" spans="1:36" x14ac:dyDescent="0.2">
      <c r="A2975" s="148">
        <v>40926</v>
      </c>
      <c r="B2975" s="137">
        <v>14.1345253967555</v>
      </c>
      <c r="C2975" s="137">
        <v>71.063748904983797</v>
      </c>
      <c r="D2975" s="137">
        <v>5.12930829386739</v>
      </c>
      <c r="E2975" s="137">
        <v>5.7602762291840799</v>
      </c>
      <c r="F2975" s="137">
        <v>16.341370763641098</v>
      </c>
      <c r="G2975" s="137">
        <v>17.3562793036599</v>
      </c>
      <c r="H2975" s="137">
        <v>4.9059930371802301</v>
      </c>
      <c r="I2975" s="137">
        <v>12.1443841187156</v>
      </c>
      <c r="J2975" s="137">
        <v>21.1227053442183</v>
      </c>
      <c r="K2975" s="137">
        <v>16.237857885394401</v>
      </c>
      <c r="L2975" s="137">
        <v>14.195713818386499</v>
      </c>
      <c r="M2975" s="137">
        <v>71.063748904983797</v>
      </c>
      <c r="N2975" s="137">
        <v>4.9906783399790804</v>
      </c>
      <c r="O2975" s="137">
        <v>5.6503472935126204</v>
      </c>
      <c r="P2975" s="137">
        <v>15.888553643866199</v>
      </c>
      <c r="Q2975" s="137">
        <v>17.3562793036599</v>
      </c>
      <c r="R2975" s="137">
        <v>4.7733986307699601</v>
      </c>
      <c r="S2975" s="137">
        <v>11.857670159757699</v>
      </c>
      <c r="T2975" s="137">
        <v>20.694390081101801</v>
      </c>
      <c r="U2975" s="137">
        <v>15.6253544178073</v>
      </c>
      <c r="V2975" s="1">
        <v>39081342</v>
      </c>
      <c r="W2975" s="1">
        <v>0</v>
      </c>
      <c r="X2975" s="1">
        <v>841319</v>
      </c>
      <c r="Y2975" s="1">
        <v>1405826</v>
      </c>
      <c r="Z2975" s="1">
        <v>937024</v>
      </c>
      <c r="AA2975" s="1">
        <v>0</v>
      </c>
      <c r="AB2975" s="1">
        <v>7013682</v>
      </c>
      <c r="AC2975" s="1">
        <v>1428800</v>
      </c>
      <c r="AD2975" s="1">
        <v>1146159</v>
      </c>
      <c r="AE2975" s="1">
        <v>703500</v>
      </c>
      <c r="AH2975" s="136">
        <f t="shared" si="46"/>
        <v>40926</v>
      </c>
      <c r="AI2975" s="177">
        <f>HLOOKUP(附加题模型!$E$2,历史数据!$B$3:$K$5000,ROW(A2973),)</f>
        <v>16.237857885394401</v>
      </c>
      <c r="AJ2975" s="177">
        <f>HLOOKUP(附加题模型!$E$2,历史数据!$L$3:$U$5000,ROW(A2973),)</f>
        <v>15.6253544178073</v>
      </c>
    </row>
    <row r="2976" spans="1:36" x14ac:dyDescent="0.2">
      <c r="A2976" s="148">
        <v>40927</v>
      </c>
      <c r="B2976" s="137">
        <v>13.7673948669696</v>
      </c>
      <c r="C2976" s="137">
        <v>71.063748904983797</v>
      </c>
      <c r="D2976" s="137">
        <v>4.9654728938175703</v>
      </c>
      <c r="E2976" s="137">
        <v>5.6283615063783303</v>
      </c>
      <c r="F2976" s="137">
        <v>15.6754632345604</v>
      </c>
      <c r="G2976" s="137">
        <v>17.3562793036599</v>
      </c>
      <c r="H2976" s="137">
        <v>4.72036086820584</v>
      </c>
      <c r="I2976" s="137">
        <v>11.837190591260701</v>
      </c>
      <c r="J2976" s="137">
        <v>20.6042184467615</v>
      </c>
      <c r="K2976" s="137">
        <v>15.6383864064794</v>
      </c>
      <c r="L2976" s="137">
        <v>13.4920469696302</v>
      </c>
      <c r="M2976" s="137">
        <v>71.063748904983797</v>
      </c>
      <c r="N2976" s="137">
        <v>4.9780756168983196</v>
      </c>
      <c r="O2976" s="137">
        <v>5.78226201631837</v>
      </c>
      <c r="P2976" s="137">
        <v>16.328052613059501</v>
      </c>
      <c r="Q2976" s="137">
        <v>17.3562793036599</v>
      </c>
      <c r="R2976" s="137">
        <v>4.7866580714109803</v>
      </c>
      <c r="S2976" s="137">
        <v>11.857670159757699</v>
      </c>
      <c r="T2976" s="137">
        <v>20.7620188068571</v>
      </c>
      <c r="U2976" s="137">
        <v>14.960722995531899</v>
      </c>
      <c r="V2976" s="1">
        <v>24738116</v>
      </c>
      <c r="W2976" s="1">
        <v>0</v>
      </c>
      <c r="X2976" s="1">
        <v>509999</v>
      </c>
      <c r="Y2976" s="1">
        <v>3181611</v>
      </c>
      <c r="Z2976" s="1">
        <v>1054124</v>
      </c>
      <c r="AA2976" s="1">
        <v>0</v>
      </c>
      <c r="AB2976" s="1">
        <v>3539954</v>
      </c>
      <c r="AC2976" s="1">
        <v>1087349</v>
      </c>
      <c r="AD2976" s="1">
        <v>1169298</v>
      </c>
      <c r="AE2976" s="1">
        <v>811400</v>
      </c>
      <c r="AH2976" s="136">
        <f t="shared" si="46"/>
        <v>40927</v>
      </c>
      <c r="AI2976" s="177">
        <f>HLOOKUP(附加题模型!$E$2,历史数据!$B$3:$K$5000,ROW(A2974),)</f>
        <v>15.6383864064794</v>
      </c>
      <c r="AJ2976" s="177">
        <f>HLOOKUP(附加题模型!$E$2,历史数据!$L$3:$U$5000,ROW(A2974),)</f>
        <v>14.960722995531899</v>
      </c>
    </row>
    <row r="2977" spans="1:36" x14ac:dyDescent="0.2">
      <c r="A2977" s="148">
        <v>40928</v>
      </c>
      <c r="B2977" s="137">
        <v>13.4920469696302</v>
      </c>
      <c r="C2977" s="137">
        <v>71.063748904983797</v>
      </c>
      <c r="D2977" s="137">
        <v>4.9906783399790804</v>
      </c>
      <c r="E2977" s="137">
        <v>5.7932549098855102</v>
      </c>
      <c r="F2977" s="137">
        <v>16.328052613059501</v>
      </c>
      <c r="G2977" s="137">
        <v>17.3562793036599</v>
      </c>
      <c r="H2977" s="137">
        <v>4.8131769526930404</v>
      </c>
      <c r="I2977" s="137">
        <v>11.857670159757699</v>
      </c>
      <c r="J2977" s="137">
        <v>20.897276258367501</v>
      </c>
      <c r="K2977" s="137">
        <v>14.8564670861554</v>
      </c>
      <c r="L2977" s="137">
        <v>13.7062064453386</v>
      </c>
      <c r="M2977" s="137">
        <v>71.063748904983797</v>
      </c>
      <c r="N2977" s="137">
        <v>5.0662946784636098</v>
      </c>
      <c r="O2977" s="137">
        <v>5.8482193777212403</v>
      </c>
      <c r="P2977" s="137">
        <v>16.234825558988199</v>
      </c>
      <c r="Q2977" s="137">
        <v>17.3562793036599</v>
      </c>
      <c r="R2977" s="137">
        <v>4.8529552746161198</v>
      </c>
      <c r="S2977" s="137">
        <v>11.980547570739599</v>
      </c>
      <c r="T2977" s="137">
        <v>20.987447892707799</v>
      </c>
      <c r="U2977" s="137">
        <v>15.3777466330381</v>
      </c>
      <c r="V2977" s="1">
        <v>14579357</v>
      </c>
      <c r="W2977" s="1">
        <v>0</v>
      </c>
      <c r="X2977" s="1">
        <v>1112848</v>
      </c>
      <c r="Y2977" s="1">
        <v>2052991</v>
      </c>
      <c r="Z2977" s="1">
        <v>655000</v>
      </c>
      <c r="AA2977" s="1">
        <v>0</v>
      </c>
      <c r="AB2977" s="1">
        <v>3857272</v>
      </c>
      <c r="AC2977" s="1">
        <v>944664</v>
      </c>
      <c r="AD2977" s="1">
        <v>812543</v>
      </c>
      <c r="AE2977" s="1">
        <v>602692</v>
      </c>
      <c r="AH2977" s="136">
        <f t="shared" si="46"/>
        <v>40928</v>
      </c>
      <c r="AI2977" s="177">
        <f>HLOOKUP(附加题模型!$E$2,历史数据!$B$3:$K$5000,ROW(A2975),)</f>
        <v>14.8564670861554</v>
      </c>
      <c r="AJ2977" s="177">
        <f>HLOOKUP(附加题模型!$E$2,历史数据!$L$3:$U$5000,ROW(A2975),)</f>
        <v>15.3777466330381</v>
      </c>
    </row>
    <row r="2978" spans="1:36" x14ac:dyDescent="0.2">
      <c r="A2978" s="148">
        <v>40938</v>
      </c>
      <c r="B2978" s="137">
        <v>13.7062064453386</v>
      </c>
      <c r="C2978" s="137">
        <v>71.063748904983797</v>
      </c>
      <c r="D2978" s="137">
        <v>5.0788974015443697</v>
      </c>
      <c r="E2978" s="137">
        <v>5.8482193777212403</v>
      </c>
      <c r="F2978" s="137">
        <v>16.381325215385999</v>
      </c>
      <c r="G2978" s="137">
        <v>17.3562793036599</v>
      </c>
      <c r="H2978" s="137">
        <v>4.8396958339750897</v>
      </c>
      <c r="I2978" s="137">
        <v>11.775751885769701</v>
      </c>
      <c r="J2978" s="137">
        <v>20.9649049841228</v>
      </c>
      <c r="K2978" s="137">
        <v>15.429874587726299</v>
      </c>
      <c r="L2978" s="137">
        <v>13.981554342678001</v>
      </c>
      <c r="M2978" s="137">
        <v>71.063748904983797</v>
      </c>
      <c r="N2978" s="137">
        <v>5.11670557078663</v>
      </c>
      <c r="O2978" s="137">
        <v>5.8152406970198003</v>
      </c>
      <c r="P2978" s="137">
        <v>16.194871107243401</v>
      </c>
      <c r="Q2978" s="137">
        <v>17.3562793036599</v>
      </c>
      <c r="R2978" s="137">
        <v>4.8927335965392</v>
      </c>
      <c r="S2978" s="137">
        <v>12.2263023927035</v>
      </c>
      <c r="T2978" s="137">
        <v>20.581675538176398</v>
      </c>
      <c r="U2978" s="137">
        <v>15.2865227123336</v>
      </c>
      <c r="V2978" s="1">
        <v>12307984</v>
      </c>
      <c r="W2978" s="1">
        <v>0</v>
      </c>
      <c r="X2978" s="1">
        <v>1300668</v>
      </c>
      <c r="Y2978" s="1">
        <v>1195217</v>
      </c>
      <c r="Z2978" s="1">
        <v>463086</v>
      </c>
      <c r="AA2978" s="1">
        <v>0</v>
      </c>
      <c r="AB2978" s="1">
        <v>3584190</v>
      </c>
      <c r="AC2978" s="1">
        <v>1981345</v>
      </c>
      <c r="AD2978" s="1">
        <v>640040</v>
      </c>
      <c r="AE2978" s="1">
        <v>159451</v>
      </c>
      <c r="AH2978" s="136">
        <f t="shared" si="46"/>
        <v>40938</v>
      </c>
      <c r="AI2978" s="177">
        <f>HLOOKUP(附加题模型!$E$2,历史数据!$B$3:$K$5000,ROW(A2976),)</f>
        <v>15.429874587726299</v>
      </c>
      <c r="AJ2978" s="177">
        <f>HLOOKUP(附加题模型!$E$2,历史数据!$L$3:$U$5000,ROW(A2976),)</f>
        <v>15.2865227123336</v>
      </c>
    </row>
    <row r="2979" spans="1:36" x14ac:dyDescent="0.2">
      <c r="A2979" s="148">
        <v>40939</v>
      </c>
      <c r="B2979" s="137">
        <v>13.828583288600599</v>
      </c>
      <c r="C2979" s="137">
        <v>71.063748904983797</v>
      </c>
      <c r="D2979" s="137">
        <v>5.12930829386739</v>
      </c>
      <c r="E2979" s="137">
        <v>5.7602762291840799</v>
      </c>
      <c r="F2979" s="137">
        <v>16.194871107243401</v>
      </c>
      <c r="G2979" s="137">
        <v>17.3562793036599</v>
      </c>
      <c r="H2979" s="137">
        <v>4.8927335965392</v>
      </c>
      <c r="I2979" s="137">
        <v>12.0829454132246</v>
      </c>
      <c r="J2979" s="137">
        <v>20.784561715442099</v>
      </c>
      <c r="K2979" s="137">
        <v>15.2865227123336</v>
      </c>
      <c r="L2979" s="137">
        <v>14.6852211914343</v>
      </c>
      <c r="M2979" s="137">
        <v>71.063748904983797</v>
      </c>
      <c r="N2979" s="137">
        <v>5.3687600324017399</v>
      </c>
      <c r="O2979" s="137">
        <v>5.7492833356169299</v>
      </c>
      <c r="P2979" s="137">
        <v>16.434597817712401</v>
      </c>
      <c r="Q2979" s="137">
        <v>17.3562793036599</v>
      </c>
      <c r="R2979" s="137">
        <v>4.8662147152571498</v>
      </c>
      <c r="S2979" s="137">
        <v>12.451577646170399</v>
      </c>
      <c r="T2979" s="137">
        <v>20.536589721006301</v>
      </c>
      <c r="U2979" s="137">
        <v>15.5080665197587</v>
      </c>
      <c r="V2979" s="1">
        <v>20937980</v>
      </c>
      <c r="W2979" s="1">
        <v>0</v>
      </c>
      <c r="X2979" s="1">
        <v>3446991</v>
      </c>
      <c r="Y2979" s="1">
        <v>1019974</v>
      </c>
      <c r="Z2979" s="1">
        <v>656706</v>
      </c>
      <c r="AA2979" s="1">
        <v>0</v>
      </c>
      <c r="AB2979" s="1">
        <v>2128667</v>
      </c>
      <c r="AC2979" s="1">
        <v>3111003</v>
      </c>
      <c r="AD2979" s="1">
        <v>393726</v>
      </c>
      <c r="AE2979" s="1">
        <v>390369</v>
      </c>
      <c r="AH2979" s="136">
        <f t="shared" si="46"/>
        <v>40939</v>
      </c>
      <c r="AI2979" s="177">
        <f>HLOOKUP(附加题模型!$E$2,历史数据!$B$3:$K$5000,ROW(A2977),)</f>
        <v>15.2865227123336</v>
      </c>
      <c r="AJ2979" s="177">
        <f>HLOOKUP(附加题模型!$E$2,历史数据!$L$3:$U$5000,ROW(A2977),)</f>
        <v>15.5080665197587</v>
      </c>
    </row>
    <row r="2980" spans="1:36" x14ac:dyDescent="0.2">
      <c r="A2980" s="148">
        <v>40940</v>
      </c>
      <c r="B2980" s="137">
        <v>14.6240327698033</v>
      </c>
      <c r="C2980" s="137">
        <v>71.063748904983797</v>
      </c>
      <c r="D2980" s="137">
        <v>5.3309518631594699</v>
      </c>
      <c r="E2980" s="137">
        <v>5.7492833356169299</v>
      </c>
      <c r="F2980" s="137">
        <v>16.487870420038899</v>
      </c>
      <c r="G2980" s="137">
        <v>17.3562793036599</v>
      </c>
      <c r="H2980" s="137">
        <v>4.8131769526930404</v>
      </c>
      <c r="I2980" s="137">
        <v>12.5334959201584</v>
      </c>
      <c r="J2980" s="137">
        <v>20.378789360910702</v>
      </c>
      <c r="K2980" s="137">
        <v>15.234394757645299</v>
      </c>
      <c r="L2980" s="137">
        <v>14.8687864563272</v>
      </c>
      <c r="M2980" s="137">
        <v>71.063748904983797</v>
      </c>
      <c r="N2980" s="137">
        <v>5.2553355246749396</v>
      </c>
      <c r="O2980" s="137">
        <v>5.7602762291840799</v>
      </c>
      <c r="P2980" s="137">
        <v>16.2614618601514</v>
      </c>
      <c r="Q2980" s="137">
        <v>17.3562793036599</v>
      </c>
      <c r="R2980" s="137">
        <v>4.8396958339750897</v>
      </c>
      <c r="S2980" s="137">
        <v>13.7008313244869</v>
      </c>
      <c r="T2980" s="137">
        <v>20.288617726570401</v>
      </c>
      <c r="U2980" s="137">
        <v>15.5471624857749</v>
      </c>
      <c r="V2980" s="1">
        <v>20422278</v>
      </c>
      <c r="W2980" s="1">
        <v>0</v>
      </c>
      <c r="X2980" s="1">
        <v>2213086</v>
      </c>
      <c r="Y2980" s="1">
        <v>1137702</v>
      </c>
      <c r="Z2980" s="1">
        <v>519125</v>
      </c>
      <c r="AA2980" s="1">
        <v>0</v>
      </c>
      <c r="AB2980" s="1">
        <v>2864927</v>
      </c>
      <c r="AC2980" s="1">
        <v>5030663</v>
      </c>
      <c r="AD2980" s="1">
        <v>318340</v>
      </c>
      <c r="AE2980" s="1">
        <v>201466</v>
      </c>
      <c r="AH2980" s="136">
        <f t="shared" si="46"/>
        <v>40940</v>
      </c>
      <c r="AI2980" s="177">
        <f>HLOOKUP(附加题模型!$E$2,历史数据!$B$3:$K$5000,ROW(A2978),)</f>
        <v>15.234394757645299</v>
      </c>
      <c r="AJ2980" s="177">
        <f>HLOOKUP(附加题模型!$E$2,历史数据!$L$3:$U$5000,ROW(A2978),)</f>
        <v>15.5471624857749</v>
      </c>
    </row>
    <row r="2981" spans="1:36" x14ac:dyDescent="0.2">
      <c r="A2981" s="148">
        <v>40941</v>
      </c>
      <c r="B2981" s="137">
        <v>14.777003823880699</v>
      </c>
      <c r="C2981" s="137">
        <v>71.063748904983797</v>
      </c>
      <c r="D2981" s="137">
        <v>5.3183491400787197</v>
      </c>
      <c r="E2981" s="137">
        <v>5.7602762291840799</v>
      </c>
      <c r="F2981" s="137">
        <v>16.314734462477901</v>
      </c>
      <c r="G2981" s="137">
        <v>17.3562793036599</v>
      </c>
      <c r="H2981" s="137">
        <v>4.8396958339750897</v>
      </c>
      <c r="I2981" s="137">
        <v>14.3356979478936</v>
      </c>
      <c r="J2981" s="137">
        <v>20.311160635155499</v>
      </c>
      <c r="K2981" s="137">
        <v>15.3386506670219</v>
      </c>
      <c r="L2981" s="137">
        <v>14.532250137356799</v>
      </c>
      <c r="M2981" s="137">
        <v>71.063748904983797</v>
      </c>
      <c r="N2981" s="137">
        <v>5.2805409708364497</v>
      </c>
      <c r="O2981" s="137">
        <v>5.8592122712883796</v>
      </c>
      <c r="P2981" s="137">
        <v>16.368007064804299</v>
      </c>
      <c r="Q2981" s="137">
        <v>17.3562793036599</v>
      </c>
      <c r="R2981" s="137">
        <v>5.2109601719238698</v>
      </c>
      <c r="S2981" s="137">
        <v>13.905627009456801</v>
      </c>
      <c r="T2981" s="137">
        <v>20.5591326295913</v>
      </c>
      <c r="U2981" s="137">
        <v>15.5862584517911</v>
      </c>
      <c r="V2981" s="1">
        <v>15000801</v>
      </c>
      <c r="W2981" s="1">
        <v>0</v>
      </c>
      <c r="X2981" s="1">
        <v>1765556</v>
      </c>
      <c r="Y2981" s="1">
        <v>1019174</v>
      </c>
      <c r="Z2981" s="1">
        <v>702208</v>
      </c>
      <c r="AA2981" s="1">
        <v>0</v>
      </c>
      <c r="AB2981" s="1">
        <v>10275801</v>
      </c>
      <c r="AC2981" s="1">
        <v>9317448</v>
      </c>
      <c r="AD2981" s="1">
        <v>486907</v>
      </c>
      <c r="AE2981" s="1">
        <v>557505</v>
      </c>
      <c r="AH2981" s="136">
        <f t="shared" si="46"/>
        <v>40941</v>
      </c>
      <c r="AI2981" s="177">
        <f>HLOOKUP(附加题模型!$E$2,历史数据!$B$3:$K$5000,ROW(A2979),)</f>
        <v>15.3386506670219</v>
      </c>
      <c r="AJ2981" s="177">
        <f>HLOOKUP(附加题模型!$E$2,历史数据!$L$3:$U$5000,ROW(A2979),)</f>
        <v>15.5862584517911</v>
      </c>
    </row>
    <row r="2982" spans="1:36" x14ac:dyDescent="0.2">
      <c r="A2982" s="148">
        <v>40942</v>
      </c>
      <c r="B2982" s="137">
        <v>14.532250137356799</v>
      </c>
      <c r="C2982" s="137">
        <v>71.063748904983797</v>
      </c>
      <c r="D2982" s="137">
        <v>5.2679382477556898</v>
      </c>
      <c r="E2982" s="137">
        <v>5.8592122712883796</v>
      </c>
      <c r="F2982" s="137">
        <v>16.487870420038899</v>
      </c>
      <c r="G2982" s="137">
        <v>17.3562793036599</v>
      </c>
      <c r="H2982" s="137">
        <v>5.2109601719238698</v>
      </c>
      <c r="I2982" s="137">
        <v>13.639392618995901</v>
      </c>
      <c r="J2982" s="137">
        <v>20.514046812421199</v>
      </c>
      <c r="K2982" s="137">
        <v>15.5862584517911</v>
      </c>
      <c r="L2982" s="137">
        <v>14.532250137356799</v>
      </c>
      <c r="M2982" s="137">
        <v>71.063748904983797</v>
      </c>
      <c r="N2982" s="137">
        <v>5.5073899862900397</v>
      </c>
      <c r="O2982" s="137">
        <v>5.9361625262583999</v>
      </c>
      <c r="P2982" s="137">
        <v>16.687642678763101</v>
      </c>
      <c r="Q2982" s="137">
        <v>17.3562793036599</v>
      </c>
      <c r="R2982" s="137">
        <v>5.2109601719238698</v>
      </c>
      <c r="S2982" s="137">
        <v>13.782749598474799</v>
      </c>
      <c r="T2982" s="137">
        <v>20.852190441197401</v>
      </c>
      <c r="U2982" s="137">
        <v>15.755674304528</v>
      </c>
      <c r="V2982" s="1">
        <v>0</v>
      </c>
      <c r="W2982" s="1">
        <v>0</v>
      </c>
      <c r="X2982" s="1">
        <v>2329216</v>
      </c>
      <c r="Y2982" s="1">
        <v>1927065</v>
      </c>
      <c r="Z2982" s="1">
        <v>1465312</v>
      </c>
      <c r="AA2982" s="1">
        <v>0</v>
      </c>
      <c r="AB2982" s="1">
        <v>6615901</v>
      </c>
      <c r="AC2982" s="1">
        <v>5075156</v>
      </c>
      <c r="AD2982" s="1">
        <v>717650</v>
      </c>
      <c r="AE2982" s="1">
        <v>836040</v>
      </c>
      <c r="AH2982" s="136">
        <f t="shared" si="46"/>
        <v>40942</v>
      </c>
      <c r="AI2982" s="177">
        <f>HLOOKUP(附加题模型!$E$2,历史数据!$B$3:$K$5000,ROW(A2980),)</f>
        <v>15.5862584517911</v>
      </c>
      <c r="AJ2982" s="177">
        <f>HLOOKUP(附加题模型!$E$2,历史数据!$L$3:$U$5000,ROW(A2980),)</f>
        <v>15.755674304528</v>
      </c>
    </row>
    <row r="2983" spans="1:36" x14ac:dyDescent="0.2">
      <c r="A2983" s="148">
        <v>40945</v>
      </c>
      <c r="B2983" s="137">
        <v>15.2665111969285</v>
      </c>
      <c r="C2983" s="137">
        <v>71.063748904983797</v>
      </c>
      <c r="D2983" s="137">
        <v>5.5073899862900397</v>
      </c>
      <c r="E2983" s="137">
        <v>5.9691412069598302</v>
      </c>
      <c r="F2983" s="137">
        <v>16.727597130507899</v>
      </c>
      <c r="G2983" s="137">
        <v>17.3562793036599</v>
      </c>
      <c r="H2983" s="137">
        <v>5.2109601719238698</v>
      </c>
      <c r="I2983" s="137">
        <v>13.8237087354688</v>
      </c>
      <c r="J2983" s="137">
        <v>20.852190441197401</v>
      </c>
      <c r="K2983" s="137">
        <v>15.6383864064794</v>
      </c>
      <c r="L2983" s="137">
        <v>15.2665111969285</v>
      </c>
      <c r="M2983" s="137">
        <v>71.063748904983797</v>
      </c>
      <c r="N2983" s="137">
        <v>5.6082117709360899</v>
      </c>
      <c r="O2983" s="137">
        <v>6.0241056747955604</v>
      </c>
      <c r="P2983" s="137">
        <v>16.794187883416001</v>
      </c>
      <c r="Q2983" s="137">
        <v>17.3562793036599</v>
      </c>
      <c r="R2983" s="137">
        <v>5.1711818500007798</v>
      </c>
      <c r="S2983" s="137">
        <v>13.6803517559899</v>
      </c>
      <c r="T2983" s="137">
        <v>20.739475898272001</v>
      </c>
      <c r="U2983" s="137">
        <v>16.250889874066502</v>
      </c>
      <c r="V2983" s="1">
        <v>2972049</v>
      </c>
      <c r="W2983" s="1">
        <v>0</v>
      </c>
      <c r="X2983" s="1">
        <v>2996167</v>
      </c>
      <c r="Y2983" s="1">
        <v>2307505</v>
      </c>
      <c r="Z2983" s="1">
        <v>983080</v>
      </c>
      <c r="AA2983" s="1">
        <v>0</v>
      </c>
      <c r="AB2983" s="1">
        <v>5609867</v>
      </c>
      <c r="AC2983" s="1">
        <v>5498018</v>
      </c>
      <c r="AD2983" s="1">
        <v>667334</v>
      </c>
      <c r="AE2983" s="1">
        <v>1110813</v>
      </c>
      <c r="AH2983" s="136">
        <f t="shared" si="46"/>
        <v>40945</v>
      </c>
      <c r="AI2983" s="177">
        <f>HLOOKUP(附加题模型!$E$2,历史数据!$B$3:$K$5000,ROW(A2981),)</f>
        <v>15.6383864064794</v>
      </c>
      <c r="AJ2983" s="177">
        <f>HLOOKUP(附加题模型!$E$2,历史数据!$L$3:$U$5000,ROW(A2981),)</f>
        <v>16.250889874066502</v>
      </c>
    </row>
    <row r="2984" spans="1:36" x14ac:dyDescent="0.2">
      <c r="A2984" s="148">
        <v>40946</v>
      </c>
      <c r="B2984" s="137">
        <v>16.031366467315699</v>
      </c>
      <c r="C2984" s="137">
        <v>71.063748904983797</v>
      </c>
      <c r="D2984" s="137">
        <v>5.5073899862900397</v>
      </c>
      <c r="E2984" s="137">
        <v>5.9911269940941203</v>
      </c>
      <c r="F2984" s="137">
        <v>16.7808697328344</v>
      </c>
      <c r="G2984" s="137">
        <v>17.3562793036599</v>
      </c>
      <c r="H2984" s="137">
        <v>5.1711818500007798</v>
      </c>
      <c r="I2984" s="137">
        <v>13.516515208013899</v>
      </c>
      <c r="J2984" s="137">
        <v>20.716932989686899</v>
      </c>
      <c r="K2984" s="137">
        <v>16.1336019760179</v>
      </c>
      <c r="L2984" s="137">
        <v>16.031366467315699</v>
      </c>
      <c r="M2984" s="137">
        <v>71.063748904983797</v>
      </c>
      <c r="N2984" s="137">
        <v>5.3687600324017399</v>
      </c>
      <c r="O2984" s="137">
        <v>5.8702051648555296</v>
      </c>
      <c r="P2984" s="137">
        <v>17.0072782927218</v>
      </c>
      <c r="Q2984" s="137">
        <v>17.3562793036599</v>
      </c>
      <c r="R2984" s="137">
        <v>5.2507384938469501</v>
      </c>
      <c r="S2984" s="137">
        <v>13.27076038605</v>
      </c>
      <c r="T2984" s="137">
        <v>20.333703543740601</v>
      </c>
      <c r="U2984" s="137">
        <v>15.925090157264799</v>
      </c>
      <c r="V2984" s="1">
        <v>33932674</v>
      </c>
      <c r="W2984" s="1">
        <v>0</v>
      </c>
      <c r="X2984" s="1">
        <v>2463356</v>
      </c>
      <c r="Y2984" s="1">
        <v>1784808</v>
      </c>
      <c r="Z2984" s="1">
        <v>1791764</v>
      </c>
      <c r="AA2984" s="1">
        <v>0</v>
      </c>
      <c r="AB2984" s="1">
        <v>7753720</v>
      </c>
      <c r="AC2984" s="1">
        <v>3918484</v>
      </c>
      <c r="AD2984" s="1">
        <v>618117</v>
      </c>
      <c r="AE2984" s="1">
        <v>559802</v>
      </c>
      <c r="AH2984" s="136">
        <f t="shared" si="46"/>
        <v>40946</v>
      </c>
      <c r="AI2984" s="177">
        <f>HLOOKUP(附加题模型!$E$2,历史数据!$B$3:$K$5000,ROW(A2982),)</f>
        <v>16.1336019760179</v>
      </c>
      <c r="AJ2984" s="177">
        <f>HLOOKUP(附加题模型!$E$2,历史数据!$L$3:$U$5000,ROW(A2982),)</f>
        <v>15.925090157264799</v>
      </c>
    </row>
    <row r="2985" spans="1:36" x14ac:dyDescent="0.2">
      <c r="A2985" s="148">
        <v>40947</v>
      </c>
      <c r="B2985" s="137">
        <v>16.031366467315699</v>
      </c>
      <c r="C2985" s="137">
        <v>71.063748904983797</v>
      </c>
      <c r="D2985" s="137">
        <v>5.3813627554824901</v>
      </c>
      <c r="E2985" s="137">
        <v>5.8482193777212403</v>
      </c>
      <c r="F2985" s="137">
        <v>16.8874149374873</v>
      </c>
      <c r="G2985" s="137">
        <v>17.3562793036599</v>
      </c>
      <c r="H2985" s="137">
        <v>5.2507384938469501</v>
      </c>
      <c r="I2985" s="137">
        <v>13.291239954547001</v>
      </c>
      <c r="J2985" s="137">
        <v>20.108274457889799</v>
      </c>
      <c r="K2985" s="137">
        <v>15.7165783385118</v>
      </c>
      <c r="L2985" s="137">
        <v>16.031366467315699</v>
      </c>
      <c r="M2985" s="137">
        <v>71.063748904983797</v>
      </c>
      <c r="N2985" s="137">
        <v>5.4191709247247601</v>
      </c>
      <c r="O2985" s="137">
        <v>6.0790701426312896</v>
      </c>
      <c r="P2985" s="137">
        <v>17.073869045629898</v>
      </c>
      <c r="Q2985" s="137">
        <v>17.3562793036599</v>
      </c>
      <c r="R2985" s="137">
        <v>5.5026678660264796</v>
      </c>
      <c r="S2985" s="137">
        <v>13.496035639516901</v>
      </c>
      <c r="T2985" s="137">
        <v>20.671847172516699</v>
      </c>
      <c r="U2985" s="137">
        <v>16.016314077969302</v>
      </c>
      <c r="V2985" s="1">
        <v>0</v>
      </c>
      <c r="W2985" s="1">
        <v>0</v>
      </c>
      <c r="X2985" s="1">
        <v>1682465</v>
      </c>
      <c r="Y2985" s="1">
        <v>3535900</v>
      </c>
      <c r="Z2985" s="1">
        <v>1638067</v>
      </c>
      <c r="AA2985" s="1">
        <v>0</v>
      </c>
      <c r="AB2985" s="1">
        <v>9037062</v>
      </c>
      <c r="AC2985" s="1">
        <v>4061160</v>
      </c>
      <c r="AD2985" s="1">
        <v>645249</v>
      </c>
      <c r="AE2985" s="1">
        <v>564105</v>
      </c>
      <c r="AH2985" s="136">
        <f t="shared" si="46"/>
        <v>40947</v>
      </c>
      <c r="AI2985" s="177">
        <f>HLOOKUP(附加题模型!$E$2,历史数据!$B$3:$K$5000,ROW(A2983),)</f>
        <v>15.7165783385118</v>
      </c>
      <c r="AJ2985" s="177">
        <f>HLOOKUP(附加题模型!$E$2,历史数据!$L$3:$U$5000,ROW(A2983),)</f>
        <v>16.016314077969302</v>
      </c>
    </row>
    <row r="2986" spans="1:36" x14ac:dyDescent="0.2">
      <c r="A2986" s="148">
        <v>40948</v>
      </c>
      <c r="B2986" s="137">
        <v>16.031366467315699</v>
      </c>
      <c r="C2986" s="137">
        <v>71.063748904983797</v>
      </c>
      <c r="D2986" s="137">
        <v>5.4317736478055103</v>
      </c>
      <c r="E2986" s="137">
        <v>6.0790701426312896</v>
      </c>
      <c r="F2986" s="137">
        <v>16.820824184579202</v>
      </c>
      <c r="G2986" s="137">
        <v>17.3562793036599</v>
      </c>
      <c r="H2986" s="137">
        <v>5.4761489847444196</v>
      </c>
      <c r="I2986" s="137">
        <v>13.414117365529</v>
      </c>
      <c r="J2986" s="137">
        <v>20.581675538176398</v>
      </c>
      <c r="K2986" s="137">
        <v>15.964186123280999</v>
      </c>
      <c r="L2986" s="137">
        <v>16.031366467315699</v>
      </c>
      <c r="M2986" s="137">
        <v>71.063748904983797</v>
      </c>
      <c r="N2986" s="137">
        <v>5.4317736478055103</v>
      </c>
      <c r="O2986" s="137">
        <v>6.1010559297655798</v>
      </c>
      <c r="P2986" s="137">
        <v>17.207050551446098</v>
      </c>
      <c r="Q2986" s="137">
        <v>17.3562793036599</v>
      </c>
      <c r="R2986" s="137">
        <v>5.3833329002572299</v>
      </c>
      <c r="S2986" s="137">
        <v>13.639392618995901</v>
      </c>
      <c r="T2986" s="137">
        <v>20.716932989686899</v>
      </c>
      <c r="U2986" s="137">
        <v>16.0554100439855</v>
      </c>
      <c r="V2986" s="1">
        <v>0</v>
      </c>
      <c r="W2986" s="1">
        <v>0</v>
      </c>
      <c r="X2986" s="1">
        <v>1580740</v>
      </c>
      <c r="Y2986" s="1">
        <v>3050144</v>
      </c>
      <c r="Z2986" s="1">
        <v>2887549</v>
      </c>
      <c r="AA2986" s="1">
        <v>0</v>
      </c>
      <c r="AB2986" s="1">
        <v>11022828</v>
      </c>
      <c r="AC2986" s="1">
        <v>4635610</v>
      </c>
      <c r="AD2986" s="1">
        <v>754342</v>
      </c>
      <c r="AE2986" s="1">
        <v>501200</v>
      </c>
      <c r="AH2986" s="136">
        <f t="shared" si="46"/>
        <v>40948</v>
      </c>
      <c r="AI2986" s="177">
        <f>HLOOKUP(附加题模型!$E$2,历史数据!$B$3:$K$5000,ROW(A2984),)</f>
        <v>15.964186123280999</v>
      </c>
      <c r="AJ2986" s="177">
        <f>HLOOKUP(附加题模型!$E$2,历史数据!$L$3:$U$5000,ROW(A2984),)</f>
        <v>16.0554100439855</v>
      </c>
    </row>
    <row r="2987" spans="1:36" x14ac:dyDescent="0.2">
      <c r="A2987" s="148">
        <v>40949</v>
      </c>
      <c r="B2987" s="137">
        <v>16.031366467315699</v>
      </c>
      <c r="C2987" s="137">
        <v>71.063748904983797</v>
      </c>
      <c r="D2987" s="137">
        <v>5.4317736478055103</v>
      </c>
      <c r="E2987" s="137">
        <v>6.1230417168998699</v>
      </c>
      <c r="F2987" s="137">
        <v>17.167096099701201</v>
      </c>
      <c r="G2987" s="137">
        <v>17.3562793036599</v>
      </c>
      <c r="H2987" s="137">
        <v>5.3833329002572299</v>
      </c>
      <c r="I2987" s="137">
        <v>13.6189130504989</v>
      </c>
      <c r="J2987" s="137">
        <v>20.739475898272001</v>
      </c>
      <c r="K2987" s="137">
        <v>15.8990261799207</v>
      </c>
      <c r="L2987" s="137">
        <v>16.031366467315699</v>
      </c>
      <c r="M2987" s="137">
        <v>71.063748904983797</v>
      </c>
      <c r="N2987" s="137">
        <v>5.5073899862900397</v>
      </c>
      <c r="O2987" s="137">
        <v>6.2769422268398998</v>
      </c>
      <c r="P2987" s="137">
        <v>17.3935046595887</v>
      </c>
      <c r="Q2987" s="137">
        <v>17.3562793036599</v>
      </c>
      <c r="R2987" s="137">
        <v>5.3833329002572299</v>
      </c>
      <c r="S2987" s="137">
        <v>13.577953913504899</v>
      </c>
      <c r="T2987" s="137">
        <v>20.987447892707799</v>
      </c>
      <c r="U2987" s="137">
        <v>15.925090157264799</v>
      </c>
      <c r="V2987" s="1">
        <v>0</v>
      </c>
      <c r="W2987" s="1">
        <v>0</v>
      </c>
      <c r="X2987" s="1">
        <v>1631030</v>
      </c>
      <c r="Y2987" s="1">
        <v>4591619</v>
      </c>
      <c r="Z2987" s="1">
        <v>2458364</v>
      </c>
      <c r="AA2987" s="1">
        <v>0</v>
      </c>
      <c r="AB2987" s="1">
        <v>0</v>
      </c>
      <c r="AC2987" s="1">
        <v>3208061</v>
      </c>
      <c r="AD2987" s="1">
        <v>1715358</v>
      </c>
      <c r="AE2987" s="1">
        <v>437707</v>
      </c>
      <c r="AH2987" s="136">
        <f t="shared" si="46"/>
        <v>40949</v>
      </c>
      <c r="AI2987" s="177">
        <f>HLOOKUP(附加题模型!$E$2,历史数据!$B$3:$K$5000,ROW(A2985),)</f>
        <v>15.8990261799207</v>
      </c>
      <c r="AJ2987" s="177">
        <f>HLOOKUP(附加题模型!$E$2,历史数据!$L$3:$U$5000,ROW(A2985),)</f>
        <v>15.925090157264799</v>
      </c>
    </row>
    <row r="2988" spans="1:36" x14ac:dyDescent="0.2">
      <c r="A2988" s="148">
        <v>40952</v>
      </c>
      <c r="B2988" s="137">
        <v>16.031366467315699</v>
      </c>
      <c r="C2988" s="137">
        <v>71.063748904983797</v>
      </c>
      <c r="D2988" s="137">
        <v>5.4821845401285296</v>
      </c>
      <c r="E2988" s="137">
        <v>6.2659493332727498</v>
      </c>
      <c r="F2988" s="137">
        <v>17.406822810170301</v>
      </c>
      <c r="G2988" s="137">
        <v>17.3562793036599</v>
      </c>
      <c r="H2988" s="137">
        <v>5.2905168157700304</v>
      </c>
      <c r="I2988" s="137">
        <v>13.434596934026001</v>
      </c>
      <c r="J2988" s="137">
        <v>20.9649049841228</v>
      </c>
      <c r="K2988" s="137">
        <v>15.925090157264799</v>
      </c>
      <c r="L2988" s="137">
        <v>16.031366467315699</v>
      </c>
      <c r="M2988" s="137">
        <v>71.063748904983797</v>
      </c>
      <c r="N2988" s="137">
        <v>5.5451981555323098</v>
      </c>
      <c r="O2988" s="137">
        <v>6.4418356303470796</v>
      </c>
      <c r="P2988" s="137">
        <v>17.819685478200299</v>
      </c>
      <c r="Q2988" s="137">
        <v>17.3562793036599</v>
      </c>
      <c r="R2988" s="137">
        <v>5.3700734596161999</v>
      </c>
      <c r="S2988" s="137">
        <v>13.7008313244869</v>
      </c>
      <c r="T2988" s="137">
        <v>21.100162435633202</v>
      </c>
      <c r="U2988" s="137">
        <v>16.185729930706199</v>
      </c>
      <c r="V2988" s="1">
        <v>0</v>
      </c>
      <c r="W2988" s="1">
        <v>0</v>
      </c>
      <c r="X2988" s="1">
        <v>1482561</v>
      </c>
      <c r="Y2988" s="1">
        <v>4874093</v>
      </c>
      <c r="Z2988" s="1">
        <v>2522068</v>
      </c>
      <c r="AA2988" s="1">
        <v>0</v>
      </c>
      <c r="AB2988" s="1">
        <v>5045019</v>
      </c>
      <c r="AC2988" s="1">
        <v>3115370</v>
      </c>
      <c r="AD2988" s="1">
        <v>821122</v>
      </c>
      <c r="AE2988" s="1">
        <v>725264</v>
      </c>
      <c r="AH2988" s="136">
        <f t="shared" si="46"/>
        <v>40952</v>
      </c>
      <c r="AI2988" s="177">
        <f>HLOOKUP(附加题模型!$E$2,历史数据!$B$3:$K$5000,ROW(A2986),)</f>
        <v>15.925090157264799</v>
      </c>
      <c r="AJ2988" s="177">
        <f>HLOOKUP(附加题模型!$E$2,历史数据!$L$3:$U$5000,ROW(A2986),)</f>
        <v>16.185729930706199</v>
      </c>
    </row>
    <row r="2989" spans="1:36" x14ac:dyDescent="0.2">
      <c r="A2989" s="148">
        <v>40953</v>
      </c>
      <c r="B2989" s="137">
        <v>16.031366467315699</v>
      </c>
      <c r="C2989" s="137">
        <v>71.063748904983797</v>
      </c>
      <c r="D2989" s="137">
        <v>5.5199927093707997</v>
      </c>
      <c r="E2989" s="137">
        <v>6.4308427367799297</v>
      </c>
      <c r="F2989" s="137">
        <v>17.793049177037101</v>
      </c>
      <c r="G2989" s="137">
        <v>17.3562793036599</v>
      </c>
      <c r="H2989" s="137">
        <v>5.3700734596161999</v>
      </c>
      <c r="I2989" s="137">
        <v>13.6189130504989</v>
      </c>
      <c r="J2989" s="137">
        <v>21.100162435633202</v>
      </c>
      <c r="K2989" s="137">
        <v>16.14663396469</v>
      </c>
      <c r="L2989" s="137">
        <v>16.031366467315699</v>
      </c>
      <c r="M2989" s="137">
        <v>71.063748904983797</v>
      </c>
      <c r="N2989" s="137">
        <v>5.7216362786628796</v>
      </c>
      <c r="O2989" s="137">
        <v>6.4308427367799297</v>
      </c>
      <c r="P2989" s="137">
        <v>18.192593694485499</v>
      </c>
      <c r="Q2989" s="137">
        <v>17.3562793036599</v>
      </c>
      <c r="R2989" s="137">
        <v>5.3700734596161999</v>
      </c>
      <c r="S2989" s="137">
        <v>13.5984334820019</v>
      </c>
      <c r="T2989" s="137">
        <v>21.009990801292901</v>
      </c>
      <c r="U2989" s="137">
        <v>16.537593624852001</v>
      </c>
      <c r="V2989" s="1">
        <v>0</v>
      </c>
      <c r="W2989" s="1">
        <v>0</v>
      </c>
      <c r="X2989" s="1">
        <v>2934848</v>
      </c>
      <c r="Y2989" s="1">
        <v>3418309</v>
      </c>
      <c r="Z2989" s="1">
        <v>1596941</v>
      </c>
      <c r="AA2989" s="1">
        <v>0</v>
      </c>
      <c r="AB2989" s="1">
        <v>5332225</v>
      </c>
      <c r="AC2989" s="1">
        <v>2313819</v>
      </c>
      <c r="AD2989" s="1">
        <v>575199</v>
      </c>
      <c r="AE2989" s="1">
        <v>946761</v>
      </c>
      <c r="AH2989" s="136">
        <f t="shared" si="46"/>
        <v>40953</v>
      </c>
      <c r="AI2989" s="177">
        <f>HLOOKUP(附加题模型!$E$2,历史数据!$B$3:$K$5000,ROW(A2987),)</f>
        <v>16.14663396469</v>
      </c>
      <c r="AJ2989" s="177">
        <f>HLOOKUP(附加题模型!$E$2,历史数据!$L$3:$U$5000,ROW(A2987),)</f>
        <v>16.537593624852001</v>
      </c>
    </row>
    <row r="2990" spans="1:36" x14ac:dyDescent="0.2">
      <c r="A2990" s="148">
        <v>40954</v>
      </c>
      <c r="B2990" s="137">
        <v>16.031366467315699</v>
      </c>
      <c r="C2990" s="137">
        <v>71.063748904983797</v>
      </c>
      <c r="D2990" s="137">
        <v>5.7342390017436404</v>
      </c>
      <c r="E2990" s="137">
        <v>6.3868711625113503</v>
      </c>
      <c r="F2990" s="137">
        <v>18.285820748556802</v>
      </c>
      <c r="G2990" s="137">
        <v>17.3562793036599</v>
      </c>
      <c r="H2990" s="137">
        <v>5.3302951376931196</v>
      </c>
      <c r="I2990" s="137">
        <v>13.5984334820019</v>
      </c>
      <c r="J2990" s="137">
        <v>20.9649049841228</v>
      </c>
      <c r="K2990" s="137">
        <v>16.654881522900499</v>
      </c>
      <c r="L2990" s="137">
        <v>16.031366467315699</v>
      </c>
      <c r="M2990" s="137">
        <v>71.063748904983797</v>
      </c>
      <c r="N2990" s="137">
        <v>5.8476635094704399</v>
      </c>
      <c r="O2990" s="137">
        <v>6.4418356303470796</v>
      </c>
      <c r="P2990" s="137">
        <v>18.032775887506201</v>
      </c>
      <c r="Q2990" s="137">
        <v>17.3562793036599</v>
      </c>
      <c r="R2990" s="137">
        <v>5.6220028317957196</v>
      </c>
      <c r="S2990" s="137">
        <v>13.8646678724628</v>
      </c>
      <c r="T2990" s="137">
        <v>21.303048612898898</v>
      </c>
      <c r="U2990" s="137">
        <v>16.6809455002447</v>
      </c>
      <c r="V2990" s="1">
        <v>0</v>
      </c>
      <c r="W2990" s="1">
        <v>0</v>
      </c>
      <c r="X2990" s="1">
        <v>3704852</v>
      </c>
      <c r="Y2990" s="1">
        <v>3524539</v>
      </c>
      <c r="Z2990" s="1">
        <v>4804070</v>
      </c>
      <c r="AA2990" s="1">
        <v>0</v>
      </c>
      <c r="AB2990" s="1">
        <v>12561366</v>
      </c>
      <c r="AC2990" s="1">
        <v>4941642</v>
      </c>
      <c r="AD2990" s="1">
        <v>2105742</v>
      </c>
      <c r="AE2990" s="1">
        <v>1010644</v>
      </c>
      <c r="AH2990" s="136">
        <f t="shared" si="46"/>
        <v>40954</v>
      </c>
      <c r="AI2990" s="177">
        <f>HLOOKUP(附加题模型!$E$2,历史数据!$B$3:$K$5000,ROW(A2988),)</f>
        <v>16.654881522900499</v>
      </c>
      <c r="AJ2990" s="177">
        <f>HLOOKUP(附加题模型!$E$2,历史数据!$L$3:$U$5000,ROW(A2988),)</f>
        <v>16.6809455002447</v>
      </c>
    </row>
    <row r="2991" spans="1:36" x14ac:dyDescent="0.2">
      <c r="A2991" s="148">
        <v>40955</v>
      </c>
      <c r="B2991" s="137">
        <v>16.031366467315699</v>
      </c>
      <c r="C2991" s="137">
        <v>71.063748904983797</v>
      </c>
      <c r="D2991" s="137">
        <v>5.8602662325511901</v>
      </c>
      <c r="E2991" s="137">
        <v>6.3868711625113503</v>
      </c>
      <c r="F2991" s="137">
        <v>17.952866984016499</v>
      </c>
      <c r="G2991" s="137">
        <v>17.3562793036599</v>
      </c>
      <c r="H2991" s="137">
        <v>5.5822245098726402</v>
      </c>
      <c r="I2991" s="137">
        <v>13.844188303965799</v>
      </c>
      <c r="J2991" s="137">
        <v>21.348134430069098</v>
      </c>
      <c r="K2991" s="137">
        <v>16.563657602196098</v>
      </c>
      <c r="L2991" s="137">
        <v>16.031366467315699</v>
      </c>
      <c r="M2991" s="137">
        <v>71.063748904983797</v>
      </c>
      <c r="N2991" s="137">
        <v>5.6964308325013704</v>
      </c>
      <c r="O2991" s="137">
        <v>6.4088569496456396</v>
      </c>
      <c r="P2991" s="137">
        <v>17.713140273547399</v>
      </c>
      <c r="Q2991" s="137">
        <v>17.3562793036599</v>
      </c>
      <c r="R2991" s="137">
        <v>5.5689650692316102</v>
      </c>
      <c r="S2991" s="137">
        <v>14.4585753588755</v>
      </c>
      <c r="T2991" s="137">
        <v>21.1677911613885</v>
      </c>
      <c r="U2991" s="137">
        <v>16.5245616361799</v>
      </c>
      <c r="V2991" s="1">
        <v>0</v>
      </c>
      <c r="W2991" s="1">
        <v>0</v>
      </c>
      <c r="X2991" s="1">
        <v>2768340</v>
      </c>
      <c r="Y2991" s="1">
        <v>3058232</v>
      </c>
      <c r="Z2991" s="1">
        <v>2162217</v>
      </c>
      <c r="AA2991" s="1">
        <v>0</v>
      </c>
      <c r="AB2991" s="1">
        <v>7205947</v>
      </c>
      <c r="AC2991" s="1">
        <v>7474103</v>
      </c>
      <c r="AD2991" s="1">
        <v>890335</v>
      </c>
      <c r="AE2991" s="1">
        <v>495100</v>
      </c>
      <c r="AH2991" s="136">
        <f t="shared" si="46"/>
        <v>40955</v>
      </c>
      <c r="AI2991" s="177">
        <f>HLOOKUP(附加题模型!$E$2,历史数据!$B$3:$K$5000,ROW(A2989),)</f>
        <v>16.563657602196098</v>
      </c>
      <c r="AJ2991" s="177">
        <f>HLOOKUP(附加题模型!$E$2,历史数据!$L$3:$U$5000,ROW(A2989),)</f>
        <v>16.5245616361799</v>
      </c>
    </row>
    <row r="2992" spans="1:36" x14ac:dyDescent="0.2">
      <c r="A2992" s="148">
        <v>40956</v>
      </c>
      <c r="B2992" s="137">
        <v>16.031366467315699</v>
      </c>
      <c r="C2992" s="137">
        <v>71.063748904983797</v>
      </c>
      <c r="D2992" s="137">
        <v>5.6964308325013704</v>
      </c>
      <c r="E2992" s="137">
        <v>6.4638214174813697</v>
      </c>
      <c r="F2992" s="137">
        <v>17.5133680148232</v>
      </c>
      <c r="G2992" s="137">
        <v>17.3562793036599</v>
      </c>
      <c r="H2992" s="137">
        <v>5.5689650692316102</v>
      </c>
      <c r="I2992" s="137">
        <v>14.438095790378499</v>
      </c>
      <c r="J2992" s="137">
        <v>21.1677911613885</v>
      </c>
      <c r="K2992" s="137">
        <v>16.550625613524002</v>
      </c>
      <c r="L2992" s="137">
        <v>16.031366467315699</v>
      </c>
      <c r="M2992" s="137">
        <v>71.063748904983797</v>
      </c>
      <c r="N2992" s="137">
        <v>5.6712253863398603</v>
      </c>
      <c r="O2992" s="137">
        <v>6.3758782689442102</v>
      </c>
      <c r="P2992" s="137">
        <v>18.165957393322302</v>
      </c>
      <c r="Q2992" s="137">
        <v>17.3562793036599</v>
      </c>
      <c r="R2992" s="137">
        <v>5.5689650692316102</v>
      </c>
      <c r="S2992" s="137">
        <v>13.9875452834447</v>
      </c>
      <c r="T2992" s="137">
        <v>21.100162435633202</v>
      </c>
      <c r="U2992" s="137">
        <v>16.420305726803399</v>
      </c>
      <c r="V2992" s="1">
        <v>0</v>
      </c>
      <c r="W2992" s="1">
        <v>0</v>
      </c>
      <c r="X2992" s="1">
        <v>1756119</v>
      </c>
      <c r="Y2992" s="1">
        <v>1446947</v>
      </c>
      <c r="Z2992" s="1">
        <v>2320983</v>
      </c>
      <c r="AA2992" s="1">
        <v>0</v>
      </c>
      <c r="AB2992" s="1">
        <v>4354187</v>
      </c>
      <c r="AC2992" s="1">
        <v>4503403</v>
      </c>
      <c r="AD2992" s="1">
        <v>593564</v>
      </c>
      <c r="AE2992" s="1">
        <v>234159</v>
      </c>
      <c r="AH2992" s="136">
        <f t="shared" si="46"/>
        <v>40956</v>
      </c>
      <c r="AI2992" s="177">
        <f>HLOOKUP(附加题模型!$E$2,历史数据!$B$3:$K$5000,ROW(A2990),)</f>
        <v>16.550625613524002</v>
      </c>
      <c r="AJ2992" s="177">
        <f>HLOOKUP(附加题模型!$E$2,历史数据!$L$3:$U$5000,ROW(A2990),)</f>
        <v>16.420305726803399</v>
      </c>
    </row>
    <row r="2993" spans="1:36" x14ac:dyDescent="0.2">
      <c r="A2993" s="148">
        <v>40959</v>
      </c>
      <c r="B2993" s="137">
        <v>16.031366467315699</v>
      </c>
      <c r="C2993" s="137">
        <v>71.063748904983797</v>
      </c>
      <c r="D2993" s="137">
        <v>5.7468417248243897</v>
      </c>
      <c r="E2993" s="137">
        <v>6.4638214174813697</v>
      </c>
      <c r="F2993" s="137">
        <v>18.312457049720098</v>
      </c>
      <c r="G2993" s="137">
        <v>17.3562793036599</v>
      </c>
      <c r="H2993" s="137">
        <v>5.6220028317957196</v>
      </c>
      <c r="I2993" s="137">
        <v>14.1309022629237</v>
      </c>
      <c r="J2993" s="137">
        <v>21.303048612898898</v>
      </c>
      <c r="K2993" s="137">
        <v>16.576689590868199</v>
      </c>
      <c r="L2993" s="137">
        <v>16.031366467315699</v>
      </c>
      <c r="M2993" s="137">
        <v>71.063748904983797</v>
      </c>
      <c r="N2993" s="137">
        <v>5.6586226632591101</v>
      </c>
      <c r="O2993" s="137">
        <v>6.3758782689442102</v>
      </c>
      <c r="P2993" s="137">
        <v>18.8451830729847</v>
      </c>
      <c r="Q2993" s="137">
        <v>17.3562793036599</v>
      </c>
      <c r="R2993" s="137">
        <v>5.5954839505136702</v>
      </c>
      <c r="S2993" s="137">
        <v>13.8851474409598</v>
      </c>
      <c r="T2993" s="137">
        <v>21.0776195270481</v>
      </c>
      <c r="U2993" s="137">
        <v>16.459401692819601</v>
      </c>
      <c r="V2993" s="1">
        <v>0</v>
      </c>
      <c r="W2993" s="1">
        <v>0</v>
      </c>
      <c r="X2993" s="1">
        <v>1840919</v>
      </c>
      <c r="Y2993" s="1">
        <v>2195052</v>
      </c>
      <c r="Z2993" s="1">
        <v>3278685</v>
      </c>
      <c r="AA2993" s="1">
        <v>0</v>
      </c>
      <c r="AB2993" s="1">
        <v>4076248</v>
      </c>
      <c r="AC2993" s="1">
        <v>2769232</v>
      </c>
      <c r="AD2993" s="1">
        <v>918021</v>
      </c>
      <c r="AE2993" s="1">
        <v>888883</v>
      </c>
      <c r="AH2993" s="136">
        <f t="shared" si="46"/>
        <v>40959</v>
      </c>
      <c r="AI2993" s="177">
        <f>HLOOKUP(附加题模型!$E$2,历史数据!$B$3:$K$5000,ROW(A2991),)</f>
        <v>16.576689590868199</v>
      </c>
      <c r="AJ2993" s="177">
        <f>HLOOKUP(附加题模型!$E$2,历史数据!$L$3:$U$5000,ROW(A2991),)</f>
        <v>16.459401692819601</v>
      </c>
    </row>
    <row r="2994" spans="1:36" x14ac:dyDescent="0.2">
      <c r="A2994" s="148">
        <v>40960</v>
      </c>
      <c r="B2994" s="137">
        <v>16.031366467315699</v>
      </c>
      <c r="C2994" s="137">
        <v>71.063748904983797</v>
      </c>
      <c r="D2994" s="137">
        <v>5.6586226632591101</v>
      </c>
      <c r="E2994" s="137">
        <v>6.3648853753770602</v>
      </c>
      <c r="F2994" s="137">
        <v>18.778592320076601</v>
      </c>
      <c r="G2994" s="137">
        <v>17.3562793036599</v>
      </c>
      <c r="H2994" s="137">
        <v>5.5689650692316102</v>
      </c>
      <c r="I2994" s="137">
        <v>13.782749598474799</v>
      </c>
      <c r="J2994" s="137">
        <v>21.055076618463101</v>
      </c>
      <c r="K2994" s="137">
        <v>16.537593624852001</v>
      </c>
      <c r="L2994" s="137">
        <v>16.031366467315699</v>
      </c>
      <c r="M2994" s="137">
        <v>71.063748904983797</v>
      </c>
      <c r="N2994" s="137">
        <v>5.7216362786628796</v>
      </c>
      <c r="O2994" s="137">
        <v>6.4638214174813697</v>
      </c>
      <c r="P2994" s="137">
        <v>18.8585012235663</v>
      </c>
      <c r="Q2994" s="137">
        <v>17.3562793036599</v>
      </c>
      <c r="R2994" s="137">
        <v>5.6220028317957196</v>
      </c>
      <c r="S2994" s="137">
        <v>13.9465861464507</v>
      </c>
      <c r="T2994" s="137">
        <v>21.145248252803398</v>
      </c>
      <c r="U2994" s="137">
        <v>16.407273738131298</v>
      </c>
      <c r="V2994" s="1">
        <v>0</v>
      </c>
      <c r="W2994" s="1">
        <v>0</v>
      </c>
      <c r="X2994" s="1">
        <v>1566060</v>
      </c>
      <c r="Y2994" s="1">
        <v>1899072</v>
      </c>
      <c r="Z2994" s="1">
        <v>1436881</v>
      </c>
      <c r="AA2994" s="1">
        <v>0</v>
      </c>
      <c r="AB2994" s="1">
        <v>3579841</v>
      </c>
      <c r="AC2994" s="1">
        <v>2178646</v>
      </c>
      <c r="AD2994" s="1">
        <v>747491</v>
      </c>
      <c r="AE2994" s="1">
        <v>340900</v>
      </c>
      <c r="AH2994" s="136">
        <f t="shared" si="46"/>
        <v>40960</v>
      </c>
      <c r="AI2994" s="177">
        <f>HLOOKUP(附加题模型!$E$2,历史数据!$B$3:$K$5000,ROW(A2992),)</f>
        <v>16.537593624852001</v>
      </c>
      <c r="AJ2994" s="177">
        <f>HLOOKUP(附加题模型!$E$2,历史数据!$L$3:$U$5000,ROW(A2992),)</f>
        <v>16.407273738131298</v>
      </c>
    </row>
    <row r="2995" spans="1:36" x14ac:dyDescent="0.2">
      <c r="A2995" s="148">
        <v>40961</v>
      </c>
      <c r="B2995" s="137">
        <v>16.031366467315699</v>
      </c>
      <c r="C2995" s="137">
        <v>71.063748904983797</v>
      </c>
      <c r="D2995" s="137">
        <v>5.7216362786628796</v>
      </c>
      <c r="E2995" s="137">
        <v>6.5737503531528203</v>
      </c>
      <c r="F2995" s="137">
        <v>18.791910470658198</v>
      </c>
      <c r="G2995" s="137">
        <v>17.3562793036599</v>
      </c>
      <c r="H2995" s="137">
        <v>5.5954839505136702</v>
      </c>
      <c r="I2995" s="137">
        <v>14.028504420438701</v>
      </c>
      <c r="J2995" s="137">
        <v>21.032533709877999</v>
      </c>
      <c r="K2995" s="137">
        <v>16.316049817426801</v>
      </c>
      <c r="L2995" s="137">
        <v>16.031366467315699</v>
      </c>
      <c r="M2995" s="137">
        <v>71.063748904983797</v>
      </c>
      <c r="N2995" s="137">
        <v>5.8224580633089298</v>
      </c>
      <c r="O2995" s="137">
        <v>6.7826153309285804</v>
      </c>
      <c r="P2995" s="137">
        <v>18.831864922403</v>
      </c>
      <c r="Q2995" s="137">
        <v>17.3562793036599</v>
      </c>
      <c r="R2995" s="137">
        <v>5.7015594756418899</v>
      </c>
      <c r="S2995" s="137">
        <v>14.110422694426701</v>
      </c>
      <c r="T2995" s="137">
        <v>21.348134430069098</v>
      </c>
      <c r="U2995" s="137">
        <v>16.420305726803399</v>
      </c>
      <c r="V2995" s="1">
        <v>0</v>
      </c>
      <c r="W2995" s="1">
        <v>0</v>
      </c>
      <c r="X2995" s="1">
        <v>2227468</v>
      </c>
      <c r="Y2995" s="1">
        <v>6473085</v>
      </c>
      <c r="Z2995" s="1">
        <v>1498269</v>
      </c>
      <c r="AA2995" s="1">
        <v>0</v>
      </c>
      <c r="AB2995" s="1">
        <v>6875251</v>
      </c>
      <c r="AC2995" s="1">
        <v>2736903</v>
      </c>
      <c r="AD2995" s="1">
        <v>1664328</v>
      </c>
      <c r="AE2995" s="1">
        <v>1177440</v>
      </c>
      <c r="AH2995" s="136">
        <f t="shared" si="46"/>
        <v>40961</v>
      </c>
      <c r="AI2995" s="177">
        <f>HLOOKUP(附加题模型!$E$2,历史数据!$B$3:$K$5000,ROW(A2993),)</f>
        <v>16.316049817426801</v>
      </c>
      <c r="AJ2995" s="177">
        <f>HLOOKUP(附加题模型!$E$2,历史数据!$L$3:$U$5000,ROW(A2993),)</f>
        <v>16.420305726803399</v>
      </c>
    </row>
    <row r="2996" spans="1:36" x14ac:dyDescent="0.2">
      <c r="A2996" s="148">
        <v>40962</v>
      </c>
      <c r="B2996" s="137">
        <v>16.031366467315699</v>
      </c>
      <c r="C2996" s="137">
        <v>71.063748904983797</v>
      </c>
      <c r="D2996" s="137">
        <v>5.8224580633089298</v>
      </c>
      <c r="E2996" s="137">
        <v>6.7276508630928502</v>
      </c>
      <c r="F2996" s="137">
        <v>18.7519560189134</v>
      </c>
      <c r="G2996" s="137">
        <v>17.3562793036599</v>
      </c>
      <c r="H2996" s="137">
        <v>5.6617811537188096</v>
      </c>
      <c r="I2996" s="137">
        <v>14.294738810899601</v>
      </c>
      <c r="J2996" s="137">
        <v>21.3706773386542</v>
      </c>
      <c r="K2996" s="137">
        <v>16.420305726803399</v>
      </c>
      <c r="L2996" s="137">
        <v>16.031366467315699</v>
      </c>
      <c r="M2996" s="137">
        <v>71.063748904983797</v>
      </c>
      <c r="N2996" s="137">
        <v>5.83506078638968</v>
      </c>
      <c r="O2996" s="137">
        <v>6.7606295437942903</v>
      </c>
      <c r="P2996" s="137">
        <v>18.698683416586899</v>
      </c>
      <c r="Q2996" s="137">
        <v>17.3562793036599</v>
      </c>
      <c r="R2996" s="137">
        <v>5.6617811537188096</v>
      </c>
      <c r="S2996" s="137">
        <v>14.765768886330401</v>
      </c>
      <c r="T2996" s="137">
        <v>21.348134430069098</v>
      </c>
      <c r="U2996" s="137">
        <v>16.420305726803399</v>
      </c>
      <c r="V2996" s="1">
        <v>0</v>
      </c>
      <c r="W2996" s="1">
        <v>0</v>
      </c>
      <c r="X2996" s="1">
        <v>2372489</v>
      </c>
      <c r="Y2996" s="1">
        <v>2866805</v>
      </c>
      <c r="Z2996" s="1">
        <v>1022865</v>
      </c>
      <c r="AA2996" s="1">
        <v>0</v>
      </c>
      <c r="AB2996" s="1">
        <v>4845181</v>
      </c>
      <c r="AC2996" s="1">
        <v>9449549</v>
      </c>
      <c r="AD2996" s="1">
        <v>888328</v>
      </c>
      <c r="AE2996" s="1">
        <v>1013884</v>
      </c>
      <c r="AH2996" s="136">
        <f t="shared" si="46"/>
        <v>40962</v>
      </c>
      <c r="AI2996" s="177">
        <f>HLOOKUP(附加题模型!$E$2,历史数据!$B$3:$K$5000,ROW(A2994),)</f>
        <v>16.420305726803399</v>
      </c>
      <c r="AJ2996" s="177">
        <f>HLOOKUP(附加题模型!$E$2,历史数据!$L$3:$U$5000,ROW(A2994),)</f>
        <v>16.420305726803399</v>
      </c>
    </row>
    <row r="2997" spans="1:36" x14ac:dyDescent="0.2">
      <c r="A2997" s="148">
        <v>40963</v>
      </c>
      <c r="B2997" s="137">
        <v>16.031366467315699</v>
      </c>
      <c r="C2997" s="137">
        <v>71.063748904983797</v>
      </c>
      <c r="D2997" s="137">
        <v>5.8602662325511901</v>
      </c>
      <c r="E2997" s="137">
        <v>6.71665796952571</v>
      </c>
      <c r="F2997" s="137">
        <v>18.6187745130972</v>
      </c>
      <c r="G2997" s="137">
        <v>17.3562793036599</v>
      </c>
      <c r="H2997" s="137">
        <v>5.6750405943598397</v>
      </c>
      <c r="I2997" s="137">
        <v>14.5609732013605</v>
      </c>
      <c r="J2997" s="137">
        <v>21.3706773386542</v>
      </c>
      <c r="K2997" s="137">
        <v>16.407273738131298</v>
      </c>
      <c r="L2997" s="137">
        <v>16.031366467315699</v>
      </c>
      <c r="M2997" s="137">
        <v>71.063748904983797</v>
      </c>
      <c r="N2997" s="137">
        <v>5.9610880171972296</v>
      </c>
      <c r="O2997" s="137">
        <v>6.8046011180628696</v>
      </c>
      <c r="P2997" s="137">
        <v>18.6187745130972</v>
      </c>
      <c r="Q2997" s="137">
        <v>17.3562793036599</v>
      </c>
      <c r="R2997" s="137">
        <v>5.7148189162829199</v>
      </c>
      <c r="S2997" s="137">
        <v>14.6633710438454</v>
      </c>
      <c r="T2997" s="137">
        <v>21.6862780588453</v>
      </c>
      <c r="U2997" s="137">
        <v>16.3812097607872</v>
      </c>
      <c r="V2997" s="1">
        <v>0</v>
      </c>
      <c r="W2997" s="1">
        <v>0</v>
      </c>
      <c r="X2997" s="1">
        <v>4372728</v>
      </c>
      <c r="Y2997" s="1">
        <v>3326777</v>
      </c>
      <c r="Z2997" s="1">
        <v>1536366</v>
      </c>
      <c r="AA2997" s="1">
        <v>0</v>
      </c>
      <c r="AB2997" s="1">
        <v>6372655</v>
      </c>
      <c r="AC2997" s="1">
        <v>4766499</v>
      </c>
      <c r="AD2997" s="1">
        <v>1404725</v>
      </c>
      <c r="AE2997" s="1">
        <v>797107</v>
      </c>
      <c r="AH2997" s="136">
        <f t="shared" si="46"/>
        <v>40963</v>
      </c>
      <c r="AI2997" s="177">
        <f>HLOOKUP(附加题模型!$E$2,历史数据!$B$3:$K$5000,ROW(A2995),)</f>
        <v>16.407273738131298</v>
      </c>
      <c r="AJ2997" s="177">
        <f>HLOOKUP(附加题模型!$E$2,历史数据!$L$3:$U$5000,ROW(A2995),)</f>
        <v>16.3812097607872</v>
      </c>
    </row>
    <row r="2998" spans="1:36" x14ac:dyDescent="0.2">
      <c r="A2998" s="148">
        <v>40966</v>
      </c>
      <c r="B2998" s="137">
        <v>16.031366467315699</v>
      </c>
      <c r="C2998" s="137">
        <v>71.063748904983797</v>
      </c>
      <c r="D2998" s="137">
        <v>6.0241016326010097</v>
      </c>
      <c r="E2998" s="137">
        <v>6.8705584794657399</v>
      </c>
      <c r="F2998" s="137">
        <v>18.7120015671685</v>
      </c>
      <c r="G2998" s="137">
        <v>17.3562793036599</v>
      </c>
      <c r="H2998" s="137">
        <v>5.7545972382060002</v>
      </c>
      <c r="I2998" s="137">
        <v>14.642891475348399</v>
      </c>
      <c r="J2998" s="137">
        <v>21.6411922416751</v>
      </c>
      <c r="K2998" s="137">
        <v>16.316049817426801</v>
      </c>
      <c r="L2998" s="137">
        <v>16.031366467315699</v>
      </c>
      <c r="M2998" s="137">
        <v>71.063748904983797</v>
      </c>
      <c r="N2998" s="137">
        <v>5.9106771248742103</v>
      </c>
      <c r="O2998" s="137">
        <v>6.8705584794657399</v>
      </c>
      <c r="P2998" s="137">
        <v>18.578820061352399</v>
      </c>
      <c r="Q2998" s="137">
        <v>17.3562793036599</v>
      </c>
      <c r="R2998" s="137">
        <v>5.72807835692395</v>
      </c>
      <c r="S2998" s="137">
        <v>14.5609732013605</v>
      </c>
      <c r="T2998" s="137">
        <v>21.596106424504899</v>
      </c>
      <c r="U2998" s="137">
        <v>16.394241749459201</v>
      </c>
      <c r="V2998" s="1">
        <v>0</v>
      </c>
      <c r="W2998" s="1">
        <v>0</v>
      </c>
      <c r="X2998" s="1">
        <v>3497701</v>
      </c>
      <c r="Y2998" s="1">
        <v>3403353</v>
      </c>
      <c r="Z2998" s="1">
        <v>1587581</v>
      </c>
      <c r="AA2998" s="1">
        <v>0</v>
      </c>
      <c r="AB2998" s="1">
        <v>7002016</v>
      </c>
      <c r="AC2998" s="1">
        <v>4651036</v>
      </c>
      <c r="AD2998" s="1">
        <v>1943431</v>
      </c>
      <c r="AE2998" s="1">
        <v>974609</v>
      </c>
      <c r="AH2998" s="136">
        <f t="shared" si="46"/>
        <v>40966</v>
      </c>
      <c r="AI2998" s="177">
        <f>HLOOKUP(附加题模型!$E$2,历史数据!$B$3:$K$5000,ROW(A2996),)</f>
        <v>16.316049817426801</v>
      </c>
      <c r="AJ2998" s="177">
        <f>HLOOKUP(附加题模型!$E$2,历史数据!$L$3:$U$5000,ROW(A2996),)</f>
        <v>16.394241749459201</v>
      </c>
    </row>
    <row r="2999" spans="1:36" x14ac:dyDescent="0.2">
      <c r="A2999" s="148">
        <v>40967</v>
      </c>
      <c r="B2999" s="137">
        <v>16.031366467315699</v>
      </c>
      <c r="C2999" s="137">
        <v>71.063748904983797</v>
      </c>
      <c r="D2999" s="137">
        <v>5.9736907402779904</v>
      </c>
      <c r="E2999" s="137">
        <v>6.8815513730328801</v>
      </c>
      <c r="F2999" s="137">
        <v>18.512229308444301</v>
      </c>
      <c r="G2999" s="137">
        <v>17.3562793036599</v>
      </c>
      <c r="H2999" s="137">
        <v>5.7148189162829199</v>
      </c>
      <c r="I2999" s="137">
        <v>14.5609732013605</v>
      </c>
      <c r="J2999" s="137">
        <v>21.596106424504899</v>
      </c>
      <c r="K2999" s="137">
        <v>16.2899858400827</v>
      </c>
      <c r="L2999" s="137">
        <v>16.031366467315699</v>
      </c>
      <c r="M2999" s="137">
        <v>71.063748904983797</v>
      </c>
      <c r="N2999" s="137">
        <v>6.2005397557315796</v>
      </c>
      <c r="O2999" s="137">
        <v>6.8155940116300098</v>
      </c>
      <c r="P2999" s="137">
        <v>17.9928214357613</v>
      </c>
      <c r="Q2999" s="137">
        <v>17.3562793036599</v>
      </c>
      <c r="R2999" s="137">
        <v>5.5689650692316102</v>
      </c>
      <c r="S2999" s="137">
        <v>14.4176162218815</v>
      </c>
      <c r="T2999" s="137">
        <v>21.438306064409399</v>
      </c>
      <c r="U2999" s="137">
        <v>16.628817545556402</v>
      </c>
      <c r="V2999" s="1">
        <v>0</v>
      </c>
      <c r="W2999" s="1">
        <v>0</v>
      </c>
      <c r="X2999" s="1">
        <v>6639709</v>
      </c>
      <c r="Y2999" s="1">
        <v>3003781</v>
      </c>
      <c r="Z2999" s="1">
        <v>1378644</v>
      </c>
      <c r="AA2999" s="1">
        <v>0</v>
      </c>
      <c r="AB2999" s="1">
        <v>5230266</v>
      </c>
      <c r="AC2999" s="1">
        <v>3015940</v>
      </c>
      <c r="AD2999" s="1">
        <v>1005236</v>
      </c>
      <c r="AE2999" s="1">
        <v>1321548</v>
      </c>
      <c r="AH2999" s="136">
        <f t="shared" si="46"/>
        <v>40967</v>
      </c>
      <c r="AI2999" s="177">
        <f>HLOOKUP(附加题模型!$E$2,历史数据!$B$3:$K$5000,ROW(A2997),)</f>
        <v>16.2899858400827</v>
      </c>
      <c r="AJ2999" s="177">
        <f>HLOOKUP(附加题模型!$E$2,历史数据!$L$3:$U$5000,ROW(A2997),)</f>
        <v>16.628817545556402</v>
      </c>
    </row>
    <row r="3000" spans="1:36" x14ac:dyDescent="0.2">
      <c r="A3000" s="148">
        <v>40968</v>
      </c>
      <c r="B3000" s="137">
        <v>16.031366467315699</v>
      </c>
      <c r="C3000" s="137">
        <v>71.063748904983797</v>
      </c>
      <c r="D3000" s="137">
        <v>6.2257452018930897</v>
      </c>
      <c r="E3000" s="137">
        <v>7.0134660958386297</v>
      </c>
      <c r="F3000" s="137">
        <v>17.8596399299452</v>
      </c>
      <c r="G3000" s="137">
        <v>17.3562793036599</v>
      </c>
      <c r="H3000" s="137">
        <v>5.5689650692316102</v>
      </c>
      <c r="I3000" s="137">
        <v>14.2537796739056</v>
      </c>
      <c r="J3000" s="137">
        <v>21.325591521484</v>
      </c>
      <c r="K3000" s="137">
        <v>16.733073454932899</v>
      </c>
      <c r="L3000" s="137">
        <v>16.031366467315699</v>
      </c>
      <c r="M3000" s="137">
        <v>71.063748904983797</v>
      </c>
      <c r="N3000" s="137">
        <v>6.09971797108554</v>
      </c>
      <c r="O3000" s="137">
        <v>6.8925442666000301</v>
      </c>
      <c r="P3000" s="137">
        <v>17.966185134598099</v>
      </c>
      <c r="Q3000" s="137">
        <v>17.3562793036599</v>
      </c>
      <c r="R3000" s="137">
        <v>5.4761489847444196</v>
      </c>
      <c r="S3000" s="137">
        <v>14.581452769857499</v>
      </c>
      <c r="T3000" s="137">
        <v>21.190334069973499</v>
      </c>
      <c r="U3000" s="137">
        <v>16.798233398293299</v>
      </c>
      <c r="V3000" s="1">
        <v>0</v>
      </c>
      <c r="W3000" s="1">
        <v>0</v>
      </c>
      <c r="X3000" s="1">
        <v>4394873</v>
      </c>
      <c r="Y3000" s="1">
        <v>8150741</v>
      </c>
      <c r="Z3000" s="1">
        <v>1036517</v>
      </c>
      <c r="AA3000" s="1">
        <v>0</v>
      </c>
      <c r="AB3000" s="1">
        <v>2977999</v>
      </c>
      <c r="AC3000" s="1">
        <v>3408981</v>
      </c>
      <c r="AD3000" s="1">
        <v>809845</v>
      </c>
      <c r="AE3000" s="1">
        <v>1587149</v>
      </c>
      <c r="AH3000" s="136">
        <f t="shared" si="46"/>
        <v>40968</v>
      </c>
      <c r="AI3000" s="177">
        <f>HLOOKUP(附加题模型!$E$2,历史数据!$B$3:$K$5000,ROW(A2998),)</f>
        <v>16.733073454932899</v>
      </c>
      <c r="AJ3000" s="177">
        <f>HLOOKUP(附加题模型!$E$2,历史数据!$L$3:$U$5000,ROW(A2998),)</f>
        <v>16.798233398293299</v>
      </c>
    </row>
    <row r="3001" spans="1:36" x14ac:dyDescent="0.2">
      <c r="A3001" s="148">
        <v>40969</v>
      </c>
      <c r="B3001" s="137">
        <v>16.031366467315699</v>
      </c>
      <c r="C3001" s="137">
        <v>71.063748904983797</v>
      </c>
      <c r="D3001" s="137">
        <v>6.0745125249240299</v>
      </c>
      <c r="E3001" s="137">
        <v>6.7276508630928502</v>
      </c>
      <c r="F3001" s="137">
        <v>17.952866984016499</v>
      </c>
      <c r="G3001" s="137">
        <v>17.3562793036599</v>
      </c>
      <c r="H3001" s="137">
        <v>5.4496301034623702</v>
      </c>
      <c r="I3001" s="137">
        <v>14.520014064366499</v>
      </c>
      <c r="J3001" s="137">
        <v>21.0776195270481</v>
      </c>
      <c r="K3001" s="137">
        <v>16.6809455002447</v>
      </c>
      <c r="L3001" s="137">
        <v>16.031366467315699</v>
      </c>
      <c r="M3001" s="137">
        <v>71.063748904983797</v>
      </c>
      <c r="N3001" s="137">
        <v>6.0114989095202498</v>
      </c>
      <c r="O3001" s="137">
        <v>6.7716224373614304</v>
      </c>
      <c r="P3001" s="137">
        <v>18.1260029415775</v>
      </c>
      <c r="Q3001" s="137">
        <v>17.3562793036599</v>
      </c>
      <c r="R3001" s="137">
        <v>5.5291867473085299</v>
      </c>
      <c r="S3001" s="137">
        <v>14.4585753588755</v>
      </c>
      <c r="T3001" s="137">
        <v>21.235419887143699</v>
      </c>
      <c r="U3001" s="137">
        <v>16.485465670163698</v>
      </c>
      <c r="V3001" s="1">
        <v>0</v>
      </c>
      <c r="W3001" s="1">
        <v>0</v>
      </c>
      <c r="X3001" s="1">
        <v>2385496</v>
      </c>
      <c r="Y3001" s="1">
        <v>4374243</v>
      </c>
      <c r="Z3001" s="1">
        <v>945588</v>
      </c>
      <c r="AA3001" s="1">
        <v>0</v>
      </c>
      <c r="AB3001" s="1">
        <v>3281745</v>
      </c>
      <c r="AC3001" s="1">
        <v>2025288</v>
      </c>
      <c r="AD3001" s="1">
        <v>705021</v>
      </c>
      <c r="AE3001" s="1">
        <v>846654</v>
      </c>
      <c r="AH3001" s="136">
        <f t="shared" si="46"/>
        <v>40969</v>
      </c>
      <c r="AI3001" s="177">
        <f>HLOOKUP(附加题模型!$E$2,历史数据!$B$3:$K$5000,ROW(A2999),)</f>
        <v>16.6809455002447</v>
      </c>
      <c r="AJ3001" s="177">
        <f>HLOOKUP(附加题模型!$E$2,历史数据!$L$3:$U$5000,ROW(A2999),)</f>
        <v>16.485465670163698</v>
      </c>
    </row>
    <row r="3002" spans="1:36" x14ac:dyDescent="0.2">
      <c r="A3002" s="148">
        <v>40970</v>
      </c>
      <c r="B3002" s="137">
        <v>16.031366467315699</v>
      </c>
      <c r="C3002" s="137">
        <v>71.063748904983797</v>
      </c>
      <c r="D3002" s="137">
        <v>5.9610880171972296</v>
      </c>
      <c r="E3002" s="137">
        <v>6.71665796952571</v>
      </c>
      <c r="F3002" s="137">
        <v>18.019457736924601</v>
      </c>
      <c r="G3002" s="137">
        <v>17.3562793036599</v>
      </c>
      <c r="H3002" s="137">
        <v>5.5557056285905899</v>
      </c>
      <c r="I3002" s="137">
        <v>14.3356979478936</v>
      </c>
      <c r="J3002" s="137">
        <v>21.325591521484</v>
      </c>
      <c r="K3002" s="137">
        <v>16.159665953362001</v>
      </c>
      <c r="L3002" s="137">
        <v>16.031366467315699</v>
      </c>
      <c r="M3002" s="137">
        <v>71.063748904983797</v>
      </c>
      <c r="N3002" s="137">
        <v>6.0367043556817599</v>
      </c>
      <c r="O3002" s="137">
        <v>6.8815513730328801</v>
      </c>
      <c r="P3002" s="137">
        <v>18.299138899138502</v>
      </c>
      <c r="Q3002" s="137">
        <v>17.3562793036599</v>
      </c>
      <c r="R3002" s="137">
        <v>5.6220028317957196</v>
      </c>
      <c r="S3002" s="137">
        <v>14.6019323383544</v>
      </c>
      <c r="T3002" s="137">
        <v>21.618649333090001</v>
      </c>
      <c r="U3002" s="137">
        <v>16.5245616361799</v>
      </c>
      <c r="V3002" s="1">
        <v>0</v>
      </c>
      <c r="W3002" s="1">
        <v>0</v>
      </c>
      <c r="X3002" s="1">
        <v>1536146</v>
      </c>
      <c r="Y3002" s="1">
        <v>3186064</v>
      </c>
      <c r="Z3002" s="1">
        <v>906558</v>
      </c>
      <c r="AA3002" s="1">
        <v>0</v>
      </c>
      <c r="AB3002" s="1">
        <v>3110223</v>
      </c>
      <c r="AC3002" s="1">
        <v>2140018</v>
      </c>
      <c r="AD3002" s="1">
        <v>820011</v>
      </c>
      <c r="AE3002" s="1">
        <v>624590</v>
      </c>
      <c r="AH3002" s="136">
        <f t="shared" si="46"/>
        <v>40970</v>
      </c>
      <c r="AI3002" s="177">
        <f>HLOOKUP(附加题模型!$E$2,历史数据!$B$3:$K$5000,ROW(A3000),)</f>
        <v>16.159665953362001</v>
      </c>
      <c r="AJ3002" s="177">
        <f>HLOOKUP(附加题模型!$E$2,历史数据!$L$3:$U$5000,ROW(A3000),)</f>
        <v>16.5245616361799</v>
      </c>
    </row>
    <row r="3003" spans="1:36" x14ac:dyDescent="0.2">
      <c r="A3003" s="148">
        <v>40973</v>
      </c>
      <c r="B3003" s="137">
        <v>16.031366467315699</v>
      </c>
      <c r="C3003" s="137">
        <v>71.063748904983797</v>
      </c>
      <c r="D3003" s="137">
        <v>6.0241016326010097</v>
      </c>
      <c r="E3003" s="137">
        <v>6.8815513730328801</v>
      </c>
      <c r="F3003" s="137">
        <v>18.245866296812</v>
      </c>
      <c r="G3003" s="137">
        <v>17.3562793036599</v>
      </c>
      <c r="H3003" s="137">
        <v>5.6617811537188096</v>
      </c>
      <c r="I3003" s="137">
        <v>14.909125865809299</v>
      </c>
      <c r="J3003" s="137">
        <v>21.596106424504899</v>
      </c>
      <c r="K3003" s="137">
        <v>16.537593624852001</v>
      </c>
      <c r="L3003" s="137">
        <v>16.031366467315699</v>
      </c>
      <c r="M3003" s="137">
        <v>71.063748904983797</v>
      </c>
      <c r="N3003" s="137">
        <v>6.0367043556817599</v>
      </c>
      <c r="O3003" s="137">
        <v>6.8815513730328801</v>
      </c>
      <c r="P3003" s="137">
        <v>18.831864922403</v>
      </c>
      <c r="Q3003" s="137">
        <v>17.3562793036599</v>
      </c>
      <c r="R3003" s="137">
        <v>5.7015594756418899</v>
      </c>
      <c r="S3003" s="137">
        <v>14.6838506123424</v>
      </c>
      <c r="T3003" s="137">
        <v>21.6411922416751</v>
      </c>
      <c r="U3003" s="137">
        <v>16.615785556884401</v>
      </c>
      <c r="V3003" s="1">
        <v>0</v>
      </c>
      <c r="W3003" s="1">
        <v>0</v>
      </c>
      <c r="X3003" s="1">
        <v>1822128</v>
      </c>
      <c r="Y3003" s="1">
        <v>3916733</v>
      </c>
      <c r="Z3003" s="1">
        <v>2010108</v>
      </c>
      <c r="AA3003" s="1">
        <v>0</v>
      </c>
      <c r="AB3003" s="1">
        <v>5090139</v>
      </c>
      <c r="AC3003" s="1">
        <v>3064019</v>
      </c>
      <c r="AD3003" s="1">
        <v>863673</v>
      </c>
      <c r="AE3003" s="1">
        <v>1229503</v>
      </c>
      <c r="AH3003" s="136">
        <f t="shared" si="46"/>
        <v>40973</v>
      </c>
      <c r="AI3003" s="177">
        <f>HLOOKUP(附加题模型!$E$2,历史数据!$B$3:$K$5000,ROW(A3001),)</f>
        <v>16.537593624852001</v>
      </c>
      <c r="AJ3003" s="177">
        <f>HLOOKUP(附加题模型!$E$2,历史数据!$L$3:$U$5000,ROW(A3001),)</f>
        <v>16.615785556884401</v>
      </c>
    </row>
    <row r="3004" spans="1:36" x14ac:dyDescent="0.2">
      <c r="A3004" s="148">
        <v>40974</v>
      </c>
      <c r="B3004" s="137">
        <v>16.031366467315699</v>
      </c>
      <c r="C3004" s="137">
        <v>71.063748904983797</v>
      </c>
      <c r="D3004" s="137">
        <v>6.0367043556817599</v>
      </c>
      <c r="E3004" s="137">
        <v>6.8375797987642999</v>
      </c>
      <c r="F3004" s="137">
        <v>18.8585012235663</v>
      </c>
      <c r="G3004" s="137">
        <v>17.3562793036599</v>
      </c>
      <c r="H3004" s="137">
        <v>5.6883000350008599</v>
      </c>
      <c r="I3004" s="137">
        <v>14.5404936328635</v>
      </c>
      <c r="J3004" s="137">
        <v>21.6411922416751</v>
      </c>
      <c r="K3004" s="137">
        <v>16.615785556884401</v>
      </c>
      <c r="L3004" s="137">
        <v>16.031366467315699</v>
      </c>
      <c r="M3004" s="137">
        <v>71.063748904983797</v>
      </c>
      <c r="N3004" s="137">
        <v>5.9610880171972296</v>
      </c>
      <c r="O3004" s="137">
        <v>6.7276508630928502</v>
      </c>
      <c r="P3004" s="137">
        <v>18.4989111578627</v>
      </c>
      <c r="Q3004" s="137">
        <v>17.3562793036599</v>
      </c>
      <c r="R3004" s="137">
        <v>5.7811161194880603</v>
      </c>
      <c r="S3004" s="137">
        <v>14.3356979478936</v>
      </c>
      <c r="T3004" s="137">
        <v>21.393220247239199</v>
      </c>
      <c r="U3004" s="137">
        <v>16.615785556884401</v>
      </c>
      <c r="V3004" s="1">
        <v>0</v>
      </c>
      <c r="W3004" s="1">
        <v>0</v>
      </c>
      <c r="X3004" s="1">
        <v>1812202</v>
      </c>
      <c r="Y3004" s="1">
        <v>4069064</v>
      </c>
      <c r="Z3004" s="1">
        <v>1093224</v>
      </c>
      <c r="AA3004" s="1">
        <v>0</v>
      </c>
      <c r="AB3004" s="1">
        <v>10221196</v>
      </c>
      <c r="AC3004" s="1">
        <v>2796324</v>
      </c>
      <c r="AD3004" s="1">
        <v>629078</v>
      </c>
      <c r="AE3004" s="1">
        <v>817692</v>
      </c>
      <c r="AH3004" s="136">
        <f t="shared" si="46"/>
        <v>40974</v>
      </c>
      <c r="AI3004" s="177">
        <f>HLOOKUP(附加题模型!$E$2,历史数据!$B$3:$K$5000,ROW(A3002),)</f>
        <v>16.615785556884401</v>
      </c>
      <c r="AJ3004" s="177">
        <f>HLOOKUP(附加题模型!$E$2,历史数据!$L$3:$U$5000,ROW(A3002),)</f>
        <v>16.615785556884401</v>
      </c>
    </row>
    <row r="3005" spans="1:36" x14ac:dyDescent="0.2">
      <c r="A3005" s="148">
        <v>40975</v>
      </c>
      <c r="B3005" s="137">
        <v>16.031366467315699</v>
      </c>
      <c r="C3005" s="137">
        <v>71.063748904983797</v>
      </c>
      <c r="D3005" s="137">
        <v>5.8854716787127002</v>
      </c>
      <c r="E3005" s="137">
        <v>6.6397077145556898</v>
      </c>
      <c r="F3005" s="137">
        <v>18.525547459025901</v>
      </c>
      <c r="G3005" s="137">
        <v>17.3562793036599</v>
      </c>
      <c r="H3005" s="137">
        <v>5.7148189162829199</v>
      </c>
      <c r="I3005" s="137">
        <v>14.171861399917599</v>
      </c>
      <c r="J3005" s="137">
        <v>21.2805057043138</v>
      </c>
      <c r="K3005" s="137">
        <v>16.5897215795402</v>
      </c>
      <c r="L3005" s="137">
        <v>16.031366467315699</v>
      </c>
      <c r="M3005" s="137">
        <v>71.063748904983797</v>
      </c>
      <c r="N3005" s="137">
        <v>5.8980744017934601</v>
      </c>
      <c r="O3005" s="137">
        <v>6.71665796952571</v>
      </c>
      <c r="P3005" s="137">
        <v>18.3524115014649</v>
      </c>
      <c r="Q3005" s="137">
        <v>17.3562793036599</v>
      </c>
      <c r="R3005" s="137">
        <v>5.7413377975649702</v>
      </c>
      <c r="S3005" s="137">
        <v>14.171861399917599</v>
      </c>
      <c r="T3005" s="137">
        <v>21.3706773386542</v>
      </c>
      <c r="U3005" s="137">
        <v>16.3681777721151</v>
      </c>
      <c r="V3005" s="1">
        <v>0</v>
      </c>
      <c r="W3005" s="1">
        <v>0</v>
      </c>
      <c r="X3005" s="1">
        <v>1150247</v>
      </c>
      <c r="Y3005" s="1">
        <v>2679212</v>
      </c>
      <c r="Z3005" s="1">
        <v>1441626</v>
      </c>
      <c r="AA3005" s="1">
        <v>0</v>
      </c>
      <c r="AB3005" s="1">
        <v>5564914</v>
      </c>
      <c r="AC3005" s="1">
        <v>1929076</v>
      </c>
      <c r="AD3005" s="1">
        <v>696880</v>
      </c>
      <c r="AE3005" s="1">
        <v>859187</v>
      </c>
      <c r="AH3005" s="136">
        <f t="shared" si="46"/>
        <v>40975</v>
      </c>
      <c r="AI3005" s="177">
        <f>HLOOKUP(附加题模型!$E$2,历史数据!$B$3:$K$5000,ROW(A3003),)</f>
        <v>16.5897215795402</v>
      </c>
      <c r="AJ3005" s="177">
        <f>HLOOKUP(附加题模型!$E$2,历史数据!$L$3:$U$5000,ROW(A3003),)</f>
        <v>16.3681777721151</v>
      </c>
    </row>
    <row r="3006" spans="1:36" x14ac:dyDescent="0.2">
      <c r="A3006" s="148">
        <v>40976</v>
      </c>
      <c r="B3006" s="137">
        <v>16.031366467315699</v>
      </c>
      <c r="C3006" s="137">
        <v>71.063748904983797</v>
      </c>
      <c r="D3006" s="137">
        <v>5.9484852941164803</v>
      </c>
      <c r="E3006" s="137">
        <v>6.7056650759585601</v>
      </c>
      <c r="F3006" s="137">
        <v>18.419002254373002</v>
      </c>
      <c r="G3006" s="137">
        <v>17.3562793036599</v>
      </c>
      <c r="H3006" s="137">
        <v>5.7678566788470302</v>
      </c>
      <c r="I3006" s="137">
        <v>14.171861399917599</v>
      </c>
      <c r="J3006" s="137">
        <v>21.415763155824301</v>
      </c>
      <c r="K3006" s="137">
        <v>16.355145783443</v>
      </c>
      <c r="L3006" s="137">
        <v>16.031366467315699</v>
      </c>
      <c r="M3006" s="137">
        <v>71.063748904983797</v>
      </c>
      <c r="N3006" s="137">
        <v>5.9862934633587397</v>
      </c>
      <c r="O3006" s="137">
        <v>6.8265869051971597</v>
      </c>
      <c r="P3006" s="137">
        <v>18.8585012235663</v>
      </c>
      <c r="Q3006" s="137">
        <v>17.3562793036599</v>
      </c>
      <c r="R3006" s="137">
        <v>5.8474133226931997</v>
      </c>
      <c r="S3006" s="137">
        <v>14.315218379396599</v>
      </c>
      <c r="T3006" s="137">
        <v>22.024421687621398</v>
      </c>
      <c r="U3006" s="137">
        <v>16.420305726803399</v>
      </c>
      <c r="V3006" s="1">
        <v>0</v>
      </c>
      <c r="W3006" s="1">
        <v>0</v>
      </c>
      <c r="X3006" s="1">
        <v>1424365</v>
      </c>
      <c r="Y3006" s="1">
        <v>2589719</v>
      </c>
      <c r="Z3006" s="1">
        <v>2108097</v>
      </c>
      <c r="AA3006" s="1">
        <v>0</v>
      </c>
      <c r="AB3006" s="1">
        <v>7020696</v>
      </c>
      <c r="AC3006" s="1">
        <v>1927706</v>
      </c>
      <c r="AD3006" s="1">
        <v>1764864</v>
      </c>
      <c r="AE3006" s="1">
        <v>642676</v>
      </c>
      <c r="AH3006" s="136">
        <f t="shared" si="46"/>
        <v>40976</v>
      </c>
      <c r="AI3006" s="177">
        <f>HLOOKUP(附加题模型!$E$2,历史数据!$B$3:$K$5000,ROW(A3004),)</f>
        <v>16.355145783443</v>
      </c>
      <c r="AJ3006" s="177">
        <f>HLOOKUP(附加题模型!$E$2,历史数据!$L$3:$U$5000,ROW(A3004),)</f>
        <v>16.420305726803399</v>
      </c>
    </row>
    <row r="3007" spans="1:36" x14ac:dyDescent="0.2">
      <c r="A3007" s="148">
        <v>40977</v>
      </c>
      <c r="B3007" s="137">
        <v>16.031366467315699</v>
      </c>
      <c r="C3007" s="137">
        <v>71.063748904983797</v>
      </c>
      <c r="D3007" s="137">
        <v>6.0367043556817599</v>
      </c>
      <c r="E3007" s="137">
        <v>6.7826153309285804</v>
      </c>
      <c r="F3007" s="137">
        <v>18.765274169495001</v>
      </c>
      <c r="G3007" s="137">
        <v>17.3562793036599</v>
      </c>
      <c r="H3007" s="137">
        <v>5.87393220397525</v>
      </c>
      <c r="I3007" s="137">
        <v>14.4176162218815</v>
      </c>
      <c r="J3007" s="137">
        <v>21.956792961866199</v>
      </c>
      <c r="K3007" s="137">
        <v>16.420305726803399</v>
      </c>
      <c r="L3007" s="137">
        <v>16.031366467315699</v>
      </c>
      <c r="M3007" s="137">
        <v>71.063748904983797</v>
      </c>
      <c r="N3007" s="137">
        <v>5.9988961864394996</v>
      </c>
      <c r="O3007" s="137">
        <v>6.8705584794657399</v>
      </c>
      <c r="P3007" s="137">
        <v>18.871819374147901</v>
      </c>
      <c r="Q3007" s="137">
        <v>17.3562793036599</v>
      </c>
      <c r="R3007" s="137">
        <v>5.8606727633342199</v>
      </c>
      <c r="S3007" s="137">
        <v>14.622411906851401</v>
      </c>
      <c r="T3007" s="137">
        <v>22.2498507734722</v>
      </c>
      <c r="U3007" s="137">
        <v>16.4333377154754</v>
      </c>
      <c r="V3007" s="1">
        <v>0</v>
      </c>
      <c r="W3007" s="1">
        <v>0</v>
      </c>
      <c r="X3007" s="1">
        <v>1739240</v>
      </c>
      <c r="Y3007" s="1">
        <v>3005431</v>
      </c>
      <c r="Z3007" s="1">
        <v>2245668</v>
      </c>
      <c r="AA3007" s="1">
        <v>0</v>
      </c>
      <c r="AB3007" s="1">
        <v>5861673</v>
      </c>
      <c r="AC3007" s="1">
        <v>2705927</v>
      </c>
      <c r="AD3007" s="1">
        <v>1475292</v>
      </c>
      <c r="AE3007" s="1">
        <v>455690</v>
      </c>
      <c r="AH3007" s="136">
        <f t="shared" si="46"/>
        <v>40977</v>
      </c>
      <c r="AI3007" s="177">
        <f>HLOOKUP(附加题模型!$E$2,历史数据!$B$3:$K$5000,ROW(A3005),)</f>
        <v>16.420305726803399</v>
      </c>
      <c r="AJ3007" s="177">
        <f>HLOOKUP(附加题模型!$E$2,历史数据!$L$3:$U$5000,ROW(A3005),)</f>
        <v>16.4333377154754</v>
      </c>
    </row>
    <row r="3008" spans="1:36" x14ac:dyDescent="0.2">
      <c r="A3008" s="148">
        <v>40980</v>
      </c>
      <c r="B3008" s="137">
        <v>16.031366467315699</v>
      </c>
      <c r="C3008" s="137">
        <v>71.063748904983797</v>
      </c>
      <c r="D3008" s="137">
        <v>5.9988961864394996</v>
      </c>
      <c r="E3008" s="137">
        <v>6.8705584794657399</v>
      </c>
      <c r="F3008" s="137">
        <v>18.9783645788008</v>
      </c>
      <c r="G3008" s="137">
        <v>17.3562793036599</v>
      </c>
      <c r="H3008" s="137">
        <v>5.87393220397525</v>
      </c>
      <c r="I3008" s="137">
        <v>14.581452769857499</v>
      </c>
      <c r="J3008" s="137">
        <v>22.227307864887099</v>
      </c>
      <c r="K3008" s="137">
        <v>16.4333377154754</v>
      </c>
      <c r="L3008" s="137">
        <v>16.031366467315699</v>
      </c>
      <c r="M3008" s="137">
        <v>71.063748904983797</v>
      </c>
      <c r="N3008" s="137">
        <v>6.0241016326010097</v>
      </c>
      <c r="O3008" s="137">
        <v>7.04644477654006</v>
      </c>
      <c r="P3008" s="137">
        <v>18.778592320076601</v>
      </c>
      <c r="Q3008" s="137">
        <v>17.3562793036599</v>
      </c>
      <c r="R3008" s="137">
        <v>5.8606727633342199</v>
      </c>
      <c r="S3008" s="137">
        <v>14.8476871603183</v>
      </c>
      <c r="T3008" s="137">
        <v>22.114593321961699</v>
      </c>
      <c r="U3008" s="137">
        <v>16.459401692819601</v>
      </c>
      <c r="V3008" s="1">
        <v>0</v>
      </c>
      <c r="W3008" s="1">
        <v>0</v>
      </c>
      <c r="X3008" s="1">
        <v>1126235</v>
      </c>
      <c r="Y3008" s="1">
        <v>4415119</v>
      </c>
      <c r="Z3008" s="1">
        <v>1324862</v>
      </c>
      <c r="AA3008" s="1">
        <v>0</v>
      </c>
      <c r="AB3008" s="1">
        <v>4929297</v>
      </c>
      <c r="AC3008" s="1">
        <v>3006959</v>
      </c>
      <c r="AD3008" s="1">
        <v>964125</v>
      </c>
      <c r="AE3008" s="1">
        <v>702895</v>
      </c>
      <c r="AH3008" s="136">
        <f t="shared" si="46"/>
        <v>40980</v>
      </c>
      <c r="AI3008" s="177">
        <f>HLOOKUP(附加题模型!$E$2,历史数据!$B$3:$K$5000,ROW(A3006),)</f>
        <v>16.4333377154754</v>
      </c>
      <c r="AJ3008" s="177">
        <f>HLOOKUP(附加题模型!$E$2,历史数据!$L$3:$U$5000,ROW(A3006),)</f>
        <v>16.459401692819601</v>
      </c>
    </row>
    <row r="3009" spans="1:36" x14ac:dyDescent="0.2">
      <c r="A3009" s="148">
        <v>40981</v>
      </c>
      <c r="B3009" s="137">
        <v>16.031366467315699</v>
      </c>
      <c r="C3009" s="137">
        <v>71.063748904983797</v>
      </c>
      <c r="D3009" s="137">
        <v>5.9610880171972296</v>
      </c>
      <c r="E3009" s="137">
        <v>7.1453808186443704</v>
      </c>
      <c r="F3009" s="137">
        <v>18.645410814260401</v>
      </c>
      <c r="G3009" s="137">
        <v>17.3562793036599</v>
      </c>
      <c r="H3009" s="137">
        <v>5.8606727633342199</v>
      </c>
      <c r="I3009" s="137">
        <v>14.888646297312301</v>
      </c>
      <c r="J3009" s="137">
        <v>21.979335870451301</v>
      </c>
      <c r="K3009" s="137">
        <v>16.459401692819601</v>
      </c>
      <c r="L3009" s="137">
        <v>16.031366467315699</v>
      </c>
      <c r="M3009" s="137">
        <v>71.063748904983797</v>
      </c>
      <c r="N3009" s="137">
        <v>6.0871152480047899</v>
      </c>
      <c r="O3009" s="137">
        <v>7.1453808186443704</v>
      </c>
      <c r="P3009" s="137">
        <v>18.525547459025901</v>
      </c>
      <c r="Q3009" s="137">
        <v>17.3562793036599</v>
      </c>
      <c r="R3009" s="137">
        <v>5.87393220397525</v>
      </c>
      <c r="S3009" s="137">
        <v>14.909125865809299</v>
      </c>
      <c r="T3009" s="137">
        <v>22.4076511335678</v>
      </c>
      <c r="U3009" s="137">
        <v>16.615785556884401</v>
      </c>
      <c r="V3009" s="1">
        <v>0</v>
      </c>
      <c r="W3009" s="1">
        <v>0</v>
      </c>
      <c r="X3009" s="1">
        <v>2747817</v>
      </c>
      <c r="Y3009" s="1">
        <v>6194179</v>
      </c>
      <c r="Z3009" s="1">
        <v>1660580</v>
      </c>
      <c r="AA3009" s="1">
        <v>0</v>
      </c>
      <c r="AB3009" s="1">
        <v>6206181</v>
      </c>
      <c r="AC3009" s="1">
        <v>3042004</v>
      </c>
      <c r="AD3009" s="1">
        <v>1062763</v>
      </c>
      <c r="AE3009" s="1">
        <v>871003</v>
      </c>
      <c r="AH3009" s="136">
        <f t="shared" si="46"/>
        <v>40981</v>
      </c>
      <c r="AI3009" s="177">
        <f>HLOOKUP(附加题模型!$E$2,历史数据!$B$3:$K$5000,ROW(A3007),)</f>
        <v>16.459401692819601</v>
      </c>
      <c r="AJ3009" s="177">
        <f>HLOOKUP(附加题模型!$E$2,历史数据!$L$3:$U$5000,ROW(A3007),)</f>
        <v>16.615785556884401</v>
      </c>
    </row>
    <row r="3010" spans="1:36" x14ac:dyDescent="0.2">
      <c r="A3010" s="148">
        <v>40982</v>
      </c>
      <c r="B3010" s="137">
        <v>16.031366467315699</v>
      </c>
      <c r="C3010" s="137">
        <v>71.063748904983797</v>
      </c>
      <c r="D3010" s="137">
        <v>6.0745125249240299</v>
      </c>
      <c r="E3010" s="137">
        <v>7.1453808186443704</v>
      </c>
      <c r="F3010" s="137">
        <v>18.578820061352399</v>
      </c>
      <c r="G3010" s="137">
        <v>17.3562793036599</v>
      </c>
      <c r="H3010" s="137">
        <v>5.90045108525731</v>
      </c>
      <c r="I3010" s="137">
        <v>14.9296054343063</v>
      </c>
      <c r="J3010" s="137">
        <v>22.317479499227399</v>
      </c>
      <c r="K3010" s="137">
        <v>16.798233398293299</v>
      </c>
      <c r="L3010" s="137">
        <v>16.031366467315699</v>
      </c>
      <c r="M3010" s="137">
        <v>71.063748904983797</v>
      </c>
      <c r="N3010" s="137">
        <v>5.7846498940666597</v>
      </c>
      <c r="O3010" s="137">
        <v>6.7056650759585601</v>
      </c>
      <c r="P3010" s="137">
        <v>17.2470050031909</v>
      </c>
      <c r="Q3010" s="137">
        <v>17.3562793036599</v>
      </c>
      <c r="R3010" s="137">
        <v>5.4098517815392801</v>
      </c>
      <c r="S3010" s="137">
        <v>14.028504420438701</v>
      </c>
      <c r="T3010" s="137">
        <v>21.6411922416751</v>
      </c>
      <c r="U3010" s="137">
        <v>16.420305726803399</v>
      </c>
      <c r="V3010" s="1">
        <v>0</v>
      </c>
      <c r="W3010" s="1">
        <v>0</v>
      </c>
      <c r="X3010" s="1">
        <v>3354909</v>
      </c>
      <c r="Y3010" s="1">
        <v>6003337</v>
      </c>
      <c r="Z3010" s="1">
        <v>2644621</v>
      </c>
      <c r="AA3010" s="1">
        <v>0</v>
      </c>
      <c r="AB3010" s="1">
        <v>11294792</v>
      </c>
      <c r="AC3010" s="1">
        <v>5453590</v>
      </c>
      <c r="AD3010" s="1">
        <v>1635128</v>
      </c>
      <c r="AE3010" s="1">
        <v>1605686</v>
      </c>
      <c r="AH3010" s="136">
        <f t="shared" si="46"/>
        <v>40982</v>
      </c>
      <c r="AI3010" s="177">
        <f>HLOOKUP(附加题模型!$E$2,历史数据!$B$3:$K$5000,ROW(A3008),)</f>
        <v>16.798233398293299</v>
      </c>
      <c r="AJ3010" s="177">
        <f>HLOOKUP(附加题模型!$E$2,历史数据!$L$3:$U$5000,ROW(A3008),)</f>
        <v>16.420305726803399</v>
      </c>
    </row>
    <row r="3011" spans="1:36" x14ac:dyDescent="0.2">
      <c r="A3011" s="148">
        <v>40983</v>
      </c>
      <c r="B3011" s="137">
        <v>16.031366467315699</v>
      </c>
      <c r="C3011" s="137">
        <v>71.063748904983797</v>
      </c>
      <c r="D3011" s="137">
        <v>5.7846498940666597</v>
      </c>
      <c r="E3011" s="137">
        <v>6.6397077145556898</v>
      </c>
      <c r="F3011" s="137">
        <v>17.2470050031909</v>
      </c>
      <c r="G3011" s="137">
        <v>17.3562793036599</v>
      </c>
      <c r="H3011" s="137">
        <v>5.4363706628213402</v>
      </c>
      <c r="I3011" s="137">
        <v>13.967065714947701</v>
      </c>
      <c r="J3011" s="137">
        <v>21.460848972994501</v>
      </c>
      <c r="K3011" s="137">
        <v>16.2899858400827</v>
      </c>
      <c r="L3011" s="137">
        <v>16.031366467315699</v>
      </c>
      <c r="M3011" s="137">
        <v>71.063748904983797</v>
      </c>
      <c r="N3011" s="137">
        <v>5.6838281094206202</v>
      </c>
      <c r="O3011" s="137">
        <v>6.5297787788842401</v>
      </c>
      <c r="P3011" s="137">
        <v>16.8874149374873</v>
      </c>
      <c r="Q3011" s="137">
        <v>17.3562793036599</v>
      </c>
      <c r="R3011" s="137">
        <v>5.2374790532059201</v>
      </c>
      <c r="S3011" s="137">
        <v>13.659872187492899</v>
      </c>
      <c r="T3011" s="137">
        <v>21.257962795728801</v>
      </c>
      <c r="U3011" s="137">
        <v>16.5897215795402</v>
      </c>
      <c r="V3011" s="1">
        <v>0</v>
      </c>
      <c r="W3011" s="1">
        <v>0</v>
      </c>
      <c r="X3011" s="1">
        <v>2111253</v>
      </c>
      <c r="Y3011" s="1">
        <v>4485628</v>
      </c>
      <c r="Z3011" s="1">
        <v>1694903</v>
      </c>
      <c r="AA3011" s="1">
        <v>0</v>
      </c>
      <c r="AB3011" s="1">
        <v>7155670</v>
      </c>
      <c r="AC3011" s="1">
        <v>2766563</v>
      </c>
      <c r="AD3011" s="1">
        <v>1011163</v>
      </c>
      <c r="AE3011" s="1">
        <v>999878</v>
      </c>
      <c r="AH3011" s="136">
        <f t="shared" si="46"/>
        <v>40983</v>
      </c>
      <c r="AI3011" s="177">
        <f>HLOOKUP(附加题模型!$E$2,历史数据!$B$3:$K$5000,ROW(A3009),)</f>
        <v>16.2899858400827</v>
      </c>
      <c r="AJ3011" s="177">
        <f>HLOOKUP(附加题模型!$E$2,历史数据!$L$3:$U$5000,ROW(A3009),)</f>
        <v>16.5897215795402</v>
      </c>
    </row>
    <row r="3012" spans="1:36" x14ac:dyDescent="0.2">
      <c r="A3012" s="148">
        <v>40984</v>
      </c>
      <c r="B3012" s="137">
        <v>16.031366467315699</v>
      </c>
      <c r="C3012" s="137">
        <v>71.063748904983797</v>
      </c>
      <c r="D3012" s="137">
        <v>5.6586226632591101</v>
      </c>
      <c r="E3012" s="137">
        <v>6.5297787788842401</v>
      </c>
      <c r="F3012" s="137">
        <v>16.9007330880689</v>
      </c>
      <c r="G3012" s="137">
        <v>17.3562793036599</v>
      </c>
      <c r="H3012" s="137">
        <v>5.2507384938469501</v>
      </c>
      <c r="I3012" s="137">
        <v>13.5369947765109</v>
      </c>
      <c r="J3012" s="137">
        <v>21.5284776987497</v>
      </c>
      <c r="K3012" s="137">
        <v>16.641849534228498</v>
      </c>
      <c r="L3012" s="137">
        <v>16.031366467315699</v>
      </c>
      <c r="M3012" s="137">
        <v>71.063748904983797</v>
      </c>
      <c r="N3012" s="137">
        <v>5.6586226632591101</v>
      </c>
      <c r="O3012" s="137">
        <v>6.5847432467199596</v>
      </c>
      <c r="P3012" s="137">
        <v>17.140459798538</v>
      </c>
      <c r="Q3012" s="137">
        <v>17.3562793036599</v>
      </c>
      <c r="R3012" s="137">
        <v>5.4363706628213402</v>
      </c>
      <c r="S3012" s="137">
        <v>13.926106577953799</v>
      </c>
      <c r="T3012" s="137">
        <v>22.340022407812501</v>
      </c>
      <c r="U3012" s="137">
        <v>15.755674304528</v>
      </c>
      <c r="V3012" s="1">
        <v>0</v>
      </c>
      <c r="W3012" s="1">
        <v>0</v>
      </c>
      <c r="X3012" s="1">
        <v>1778001</v>
      </c>
      <c r="Y3012" s="1">
        <v>3303400</v>
      </c>
      <c r="Z3012" s="1">
        <v>1040046</v>
      </c>
      <c r="AA3012" s="1">
        <v>0</v>
      </c>
      <c r="AB3012" s="1">
        <v>6651923</v>
      </c>
      <c r="AC3012" s="1">
        <v>2383954</v>
      </c>
      <c r="AD3012" s="1">
        <v>1795851</v>
      </c>
      <c r="AE3012" s="1">
        <v>3819462</v>
      </c>
      <c r="AH3012" s="136">
        <f t="shared" si="46"/>
        <v>40984</v>
      </c>
      <c r="AI3012" s="177">
        <f>HLOOKUP(附加题模型!$E$2,历史数据!$B$3:$K$5000,ROW(A3010),)</f>
        <v>16.641849534228498</v>
      </c>
      <c r="AJ3012" s="177">
        <f>HLOOKUP(附加题模型!$E$2,历史数据!$L$3:$U$5000,ROW(A3010),)</f>
        <v>15.755674304528</v>
      </c>
    </row>
    <row r="3013" spans="1:36" x14ac:dyDescent="0.2">
      <c r="A3013" s="148">
        <v>40987</v>
      </c>
      <c r="B3013" s="137">
        <v>16.031366467315699</v>
      </c>
      <c r="C3013" s="137">
        <v>71.063748904983797</v>
      </c>
      <c r="D3013" s="137">
        <v>5.6964308325013704</v>
      </c>
      <c r="E3013" s="137">
        <v>6.8046011180628696</v>
      </c>
      <c r="F3013" s="137">
        <v>17.300277605517401</v>
      </c>
      <c r="G3013" s="137">
        <v>17.3562793036599</v>
      </c>
      <c r="H3013" s="137">
        <v>5.3965923408982599</v>
      </c>
      <c r="I3013" s="137">
        <v>13.8851474409598</v>
      </c>
      <c r="J3013" s="137">
        <v>22.159679139131899</v>
      </c>
      <c r="K3013" s="137">
        <v>15.2474267463174</v>
      </c>
      <c r="L3013" s="137">
        <v>16.031366467315699</v>
      </c>
      <c r="M3013" s="137">
        <v>71.063748904983797</v>
      </c>
      <c r="N3013" s="137">
        <v>5.9358825710357204</v>
      </c>
      <c r="O3013" s="137">
        <v>6.7496366502271403</v>
      </c>
      <c r="P3013" s="137">
        <v>18.072730339250999</v>
      </c>
      <c r="Q3013" s="137">
        <v>17.3562793036599</v>
      </c>
      <c r="R3013" s="137">
        <v>5.4628895441033896</v>
      </c>
      <c r="S3013" s="137">
        <v>14.0899431259297</v>
      </c>
      <c r="T3013" s="137">
        <v>22.700708945173801</v>
      </c>
      <c r="U3013" s="137">
        <v>14.973754984204</v>
      </c>
      <c r="V3013" s="1">
        <v>0</v>
      </c>
      <c r="W3013" s="1">
        <v>0</v>
      </c>
      <c r="X3013" s="1">
        <v>2330562</v>
      </c>
      <c r="Y3013" s="1">
        <v>3630007</v>
      </c>
      <c r="Z3013" s="1">
        <v>2059327</v>
      </c>
      <c r="AA3013" s="1">
        <v>0</v>
      </c>
      <c r="AB3013" s="1">
        <v>4284313</v>
      </c>
      <c r="AC3013" s="1">
        <v>2284689</v>
      </c>
      <c r="AD3013" s="1">
        <v>2543762</v>
      </c>
      <c r="AE3013" s="1">
        <v>1601800</v>
      </c>
      <c r="AH3013" s="136">
        <f t="shared" si="46"/>
        <v>40987</v>
      </c>
      <c r="AI3013" s="177">
        <f>HLOOKUP(附加题模型!$E$2,历史数据!$B$3:$K$5000,ROW(A3011),)</f>
        <v>15.2474267463174</v>
      </c>
      <c r="AJ3013" s="177">
        <f>HLOOKUP(附加题模型!$E$2,历史数据!$L$3:$U$5000,ROW(A3011),)</f>
        <v>14.973754984204</v>
      </c>
    </row>
    <row r="3014" spans="1:36" x14ac:dyDescent="0.2">
      <c r="A3014" s="148">
        <v>40988</v>
      </c>
      <c r="B3014" s="137">
        <v>16.031366467315699</v>
      </c>
      <c r="C3014" s="137">
        <v>71.063748904983797</v>
      </c>
      <c r="D3014" s="137">
        <v>5.9232798479549702</v>
      </c>
      <c r="E3014" s="137">
        <v>6.7496366502271403</v>
      </c>
      <c r="F3014" s="137">
        <v>18.046094038087801</v>
      </c>
      <c r="G3014" s="137">
        <v>17.3562793036599</v>
      </c>
      <c r="H3014" s="137">
        <v>5.4496301034623702</v>
      </c>
      <c r="I3014" s="137">
        <v>14.028504420438701</v>
      </c>
      <c r="J3014" s="137">
        <v>22.182222047717001</v>
      </c>
      <c r="K3014" s="137">
        <v>14.230931629896199</v>
      </c>
      <c r="L3014" s="137">
        <v>16.031366467315699</v>
      </c>
      <c r="M3014" s="137">
        <v>71.063748904983797</v>
      </c>
      <c r="N3014" s="137">
        <v>5.9610880171972296</v>
      </c>
      <c r="O3014" s="137">
        <v>6.5407716724513802</v>
      </c>
      <c r="P3014" s="137">
        <v>17.926230682853301</v>
      </c>
      <c r="Q3014" s="137">
        <v>17.3562793036599</v>
      </c>
      <c r="R3014" s="137">
        <v>5.3700734596161999</v>
      </c>
      <c r="S3014" s="137">
        <v>13.782749598474799</v>
      </c>
      <c r="T3014" s="137">
        <v>21.5284776987497</v>
      </c>
      <c r="U3014" s="137">
        <v>14.230931629896199</v>
      </c>
      <c r="V3014" s="1">
        <v>0</v>
      </c>
      <c r="W3014" s="1">
        <v>0</v>
      </c>
      <c r="X3014" s="1">
        <v>3046382</v>
      </c>
      <c r="Y3014" s="1">
        <v>3424051</v>
      </c>
      <c r="Z3014" s="1">
        <v>2090070</v>
      </c>
      <c r="AA3014" s="1">
        <v>0</v>
      </c>
      <c r="AB3014" s="1">
        <v>4244011</v>
      </c>
      <c r="AC3014" s="1">
        <v>2784244</v>
      </c>
      <c r="AD3014" s="1">
        <v>2830748</v>
      </c>
      <c r="AE3014" s="1">
        <v>837800</v>
      </c>
      <c r="AH3014" s="136">
        <f t="shared" ref="AH3014:AH3077" si="47">A3014</f>
        <v>40988</v>
      </c>
      <c r="AI3014" s="177">
        <f>HLOOKUP(附加题模型!$E$2,历史数据!$B$3:$K$5000,ROW(A3012),)</f>
        <v>14.230931629896199</v>
      </c>
      <c r="AJ3014" s="177">
        <f>HLOOKUP(附加题模型!$E$2,历史数据!$L$3:$U$5000,ROW(A3012),)</f>
        <v>14.230931629896199</v>
      </c>
    </row>
    <row r="3015" spans="1:36" x14ac:dyDescent="0.2">
      <c r="A3015" s="148">
        <v>40989</v>
      </c>
      <c r="B3015" s="137">
        <v>16.031366467315699</v>
      </c>
      <c r="C3015" s="137">
        <v>71.063748904983797</v>
      </c>
      <c r="D3015" s="137">
        <v>5.9610880171972296</v>
      </c>
      <c r="E3015" s="137">
        <v>6.6287148209885496</v>
      </c>
      <c r="F3015" s="137">
        <v>18.245866296812</v>
      </c>
      <c r="G3015" s="137">
        <v>17.3562793036599</v>
      </c>
      <c r="H3015" s="137">
        <v>5.3833329002572299</v>
      </c>
      <c r="I3015" s="137">
        <v>13.782749598474799</v>
      </c>
      <c r="J3015" s="137">
        <v>21.573563515919901</v>
      </c>
      <c r="K3015" s="137">
        <v>13.5272042416047</v>
      </c>
      <c r="L3015" s="137">
        <v>16.031366467315699</v>
      </c>
      <c r="M3015" s="137">
        <v>71.063748904983797</v>
      </c>
      <c r="N3015" s="137">
        <v>5.9988961864394996</v>
      </c>
      <c r="O3015" s="137">
        <v>6.5847432467199596</v>
      </c>
      <c r="P3015" s="137">
        <v>17.846321779363599</v>
      </c>
      <c r="Q3015" s="137">
        <v>17.3562793036599</v>
      </c>
      <c r="R3015" s="137">
        <v>5.4231112221803102</v>
      </c>
      <c r="S3015" s="137">
        <v>14.1513818314207</v>
      </c>
      <c r="T3015" s="137">
        <v>21.6411922416751</v>
      </c>
      <c r="U3015" s="137">
        <v>13.5141722529326</v>
      </c>
      <c r="V3015" s="1">
        <v>0</v>
      </c>
      <c r="W3015" s="1">
        <v>0</v>
      </c>
      <c r="X3015" s="1">
        <v>2122428</v>
      </c>
      <c r="Y3015" s="1">
        <v>1377334</v>
      </c>
      <c r="Z3015" s="1">
        <v>865960</v>
      </c>
      <c r="AA3015" s="1">
        <v>0</v>
      </c>
      <c r="AB3015" s="1">
        <v>4105407</v>
      </c>
      <c r="AC3015" s="1">
        <v>2647276</v>
      </c>
      <c r="AD3015" s="1">
        <v>1053342</v>
      </c>
      <c r="AE3015" s="1">
        <v>1109700</v>
      </c>
      <c r="AH3015" s="136">
        <f t="shared" si="47"/>
        <v>40989</v>
      </c>
      <c r="AI3015" s="177">
        <f>HLOOKUP(附加题模型!$E$2,历史数据!$B$3:$K$5000,ROW(A3013),)</f>
        <v>13.5272042416047</v>
      </c>
      <c r="AJ3015" s="177">
        <f>HLOOKUP(附加题模型!$E$2,历史数据!$L$3:$U$5000,ROW(A3013),)</f>
        <v>13.5141722529326</v>
      </c>
    </row>
    <row r="3016" spans="1:36" x14ac:dyDescent="0.2">
      <c r="A3016" s="148">
        <v>40990</v>
      </c>
      <c r="B3016" s="137">
        <v>16.031366467315699</v>
      </c>
      <c r="C3016" s="137">
        <v>71.063748904983797</v>
      </c>
      <c r="D3016" s="137">
        <v>6.0114989095202498</v>
      </c>
      <c r="E3016" s="137">
        <v>6.5847432467199596</v>
      </c>
      <c r="F3016" s="137">
        <v>17.7530947252923</v>
      </c>
      <c r="G3016" s="137">
        <v>17.3562793036599</v>
      </c>
      <c r="H3016" s="137">
        <v>5.4231112221803102</v>
      </c>
      <c r="I3016" s="137">
        <v>14.0694635574327</v>
      </c>
      <c r="J3016" s="137">
        <v>21.618649333090001</v>
      </c>
      <c r="K3016" s="137">
        <v>12.8365088419852</v>
      </c>
      <c r="L3016" s="137">
        <v>16.031366467315699</v>
      </c>
      <c r="M3016" s="137">
        <v>71.063748904983797</v>
      </c>
      <c r="N3016" s="137">
        <v>6.06190980184327</v>
      </c>
      <c r="O3016" s="137">
        <v>6.6177219274213996</v>
      </c>
      <c r="P3016" s="137">
        <v>17.846321779363599</v>
      </c>
      <c r="Q3016" s="137">
        <v>17.3562793036599</v>
      </c>
      <c r="R3016" s="137">
        <v>5.7811161194880603</v>
      </c>
      <c r="S3016" s="137">
        <v>14.048983988935699</v>
      </c>
      <c r="T3016" s="137">
        <v>21.393220247239199</v>
      </c>
      <c r="U3016" s="137">
        <v>14.191835663879999</v>
      </c>
      <c r="V3016" s="1">
        <v>0</v>
      </c>
      <c r="W3016" s="1">
        <v>0</v>
      </c>
      <c r="X3016" s="1">
        <v>2053880</v>
      </c>
      <c r="Y3016" s="1">
        <v>1366465</v>
      </c>
      <c r="Z3016" s="1">
        <v>551124</v>
      </c>
      <c r="AA3016" s="1">
        <v>0</v>
      </c>
      <c r="AB3016" s="1">
        <v>12325820</v>
      </c>
      <c r="AC3016" s="1">
        <v>2473997</v>
      </c>
      <c r="AD3016" s="1">
        <v>646200</v>
      </c>
      <c r="AE3016" s="1">
        <v>5972964</v>
      </c>
      <c r="AH3016" s="136">
        <f t="shared" si="47"/>
        <v>40990</v>
      </c>
      <c r="AI3016" s="177">
        <f>HLOOKUP(附加题模型!$E$2,历史数据!$B$3:$K$5000,ROW(A3014),)</f>
        <v>12.8365088419852</v>
      </c>
      <c r="AJ3016" s="177">
        <f>HLOOKUP(附加题模型!$E$2,历史数据!$L$3:$U$5000,ROW(A3014),)</f>
        <v>14.191835663879999</v>
      </c>
    </row>
    <row r="3017" spans="1:36" x14ac:dyDescent="0.2">
      <c r="A3017" s="148">
        <v>40991</v>
      </c>
      <c r="B3017" s="137">
        <v>16.031366467315699</v>
      </c>
      <c r="C3017" s="137">
        <v>71.063748904983797</v>
      </c>
      <c r="D3017" s="137">
        <v>6.09971797108554</v>
      </c>
      <c r="E3017" s="137">
        <v>6.5627574595856704</v>
      </c>
      <c r="F3017" s="137">
        <v>17.739776574710699</v>
      </c>
      <c r="G3017" s="137">
        <v>17.3562793036599</v>
      </c>
      <c r="H3017" s="137">
        <v>5.6750405943598397</v>
      </c>
      <c r="I3017" s="137">
        <v>13.926106577953799</v>
      </c>
      <c r="J3017" s="137">
        <v>21.438306064409399</v>
      </c>
      <c r="K3017" s="137">
        <v>13.5532682189488</v>
      </c>
      <c r="L3017" s="137">
        <v>16.031366467315699</v>
      </c>
      <c r="M3017" s="137">
        <v>71.063748904983797</v>
      </c>
      <c r="N3017" s="137">
        <v>6.3265669865391301</v>
      </c>
      <c r="O3017" s="137">
        <v>6.4528285239142198</v>
      </c>
      <c r="P3017" s="137">
        <v>17.5000498642416</v>
      </c>
      <c r="Q3017" s="137">
        <v>17.3562793036599</v>
      </c>
      <c r="R3017" s="137">
        <v>5.6220028317957196</v>
      </c>
      <c r="S3017" s="137">
        <v>13.516515208013899</v>
      </c>
      <c r="T3017" s="137">
        <v>21.0776195270481</v>
      </c>
      <c r="U3017" s="137">
        <v>14.348219527944799</v>
      </c>
      <c r="V3017" s="1">
        <v>0</v>
      </c>
      <c r="W3017" s="1">
        <v>0</v>
      </c>
      <c r="X3017" s="1">
        <v>6860390</v>
      </c>
      <c r="Y3017" s="1">
        <v>1575696</v>
      </c>
      <c r="Z3017" s="1">
        <v>419749</v>
      </c>
      <c r="AA3017" s="1">
        <v>0</v>
      </c>
      <c r="AB3017" s="1">
        <v>10059515</v>
      </c>
      <c r="AC3017" s="1">
        <v>2257578</v>
      </c>
      <c r="AD3017" s="1">
        <v>721953</v>
      </c>
      <c r="AE3017" s="1">
        <v>8024003</v>
      </c>
      <c r="AH3017" s="136">
        <f t="shared" si="47"/>
        <v>40991</v>
      </c>
      <c r="AI3017" s="177">
        <f>HLOOKUP(附加题模型!$E$2,历史数据!$B$3:$K$5000,ROW(A3015),)</f>
        <v>13.5532682189488</v>
      </c>
      <c r="AJ3017" s="177">
        <f>HLOOKUP(附加题模型!$E$2,历史数据!$L$3:$U$5000,ROW(A3015),)</f>
        <v>14.348219527944799</v>
      </c>
    </row>
    <row r="3018" spans="1:36" x14ac:dyDescent="0.2">
      <c r="A3018" s="148">
        <v>40994</v>
      </c>
      <c r="B3018" s="137">
        <v>16.031366467315699</v>
      </c>
      <c r="C3018" s="137">
        <v>71.063748904983797</v>
      </c>
      <c r="D3018" s="137">
        <v>6.3139642634583799</v>
      </c>
      <c r="E3018" s="137">
        <v>6.3758782689442102</v>
      </c>
      <c r="F3018" s="137">
        <v>17.593276918312899</v>
      </c>
      <c r="G3018" s="137">
        <v>17.3562793036599</v>
      </c>
      <c r="H3018" s="137">
        <v>5.5689650692316102</v>
      </c>
      <c r="I3018" s="137">
        <v>13.516515208013899</v>
      </c>
      <c r="J3018" s="137">
        <v>21.0776195270481</v>
      </c>
      <c r="K3018" s="137">
        <v>13.813907992390099</v>
      </c>
      <c r="L3018" s="137">
        <v>16.031366467315699</v>
      </c>
      <c r="M3018" s="137">
        <v>71.063748904983797</v>
      </c>
      <c r="N3018" s="137">
        <v>6.2131424788123404</v>
      </c>
      <c r="O3018" s="137">
        <v>6.3538924818099201</v>
      </c>
      <c r="P3018" s="137">
        <v>17.286959454935801</v>
      </c>
      <c r="Q3018" s="137">
        <v>17.3562793036599</v>
      </c>
      <c r="R3018" s="137">
        <v>5.4628895441033896</v>
      </c>
      <c r="S3018" s="137">
        <v>13.311719523043999</v>
      </c>
      <c r="T3018" s="137">
        <v>21.235419887143699</v>
      </c>
      <c r="U3018" s="137">
        <v>13.6705561169974</v>
      </c>
      <c r="V3018" s="1">
        <v>0</v>
      </c>
      <c r="W3018" s="1">
        <v>0</v>
      </c>
      <c r="X3018" s="1">
        <v>4029952</v>
      </c>
      <c r="Y3018" s="1">
        <v>1325562</v>
      </c>
      <c r="Z3018" s="1">
        <v>405892</v>
      </c>
      <c r="AA3018" s="1">
        <v>0</v>
      </c>
      <c r="AB3018" s="1">
        <v>4230280</v>
      </c>
      <c r="AC3018" s="1">
        <v>1530109</v>
      </c>
      <c r="AD3018" s="1">
        <v>500508</v>
      </c>
      <c r="AE3018" s="1">
        <v>2420292</v>
      </c>
      <c r="AH3018" s="136">
        <f t="shared" si="47"/>
        <v>40994</v>
      </c>
      <c r="AI3018" s="177">
        <f>HLOOKUP(附加题模型!$E$2,历史数据!$B$3:$K$5000,ROW(A3016),)</f>
        <v>13.813907992390099</v>
      </c>
      <c r="AJ3018" s="177">
        <f>HLOOKUP(附加题模型!$E$2,历史数据!$L$3:$U$5000,ROW(A3016),)</f>
        <v>13.6705561169974</v>
      </c>
    </row>
    <row r="3019" spans="1:36" x14ac:dyDescent="0.2">
      <c r="A3019" s="148">
        <v>40995</v>
      </c>
      <c r="B3019" s="137">
        <v>16.031366467315699</v>
      </c>
      <c r="C3019" s="137">
        <v>71.063748904983797</v>
      </c>
      <c r="D3019" s="137">
        <v>6.2635533711353597</v>
      </c>
      <c r="E3019" s="137">
        <v>6.4088569496456396</v>
      </c>
      <c r="F3019" s="137">
        <v>17.300277605517401</v>
      </c>
      <c r="G3019" s="137">
        <v>17.3562793036599</v>
      </c>
      <c r="H3019" s="137">
        <v>5.4363706628213402</v>
      </c>
      <c r="I3019" s="137">
        <v>13.332199091541</v>
      </c>
      <c r="J3019" s="137">
        <v>21.303048612898898</v>
      </c>
      <c r="K3019" s="137">
        <v>13.6705561169974</v>
      </c>
      <c r="L3019" s="137">
        <v>16.031366467315699</v>
      </c>
      <c r="M3019" s="137">
        <v>71.063748904983797</v>
      </c>
      <c r="N3019" s="137">
        <v>6.3139642634583799</v>
      </c>
      <c r="O3019" s="137">
        <v>6.2659493332727498</v>
      </c>
      <c r="P3019" s="137">
        <v>16.874096786905699</v>
      </c>
      <c r="Q3019" s="137">
        <v>17.3562793036599</v>
      </c>
      <c r="R3019" s="137">
        <v>5.3833329002572299</v>
      </c>
      <c r="S3019" s="137">
        <v>13.250280817553101</v>
      </c>
      <c r="T3019" s="137">
        <v>21.009990801292901</v>
      </c>
      <c r="U3019" s="137">
        <v>13.201404524802999</v>
      </c>
      <c r="V3019" s="1">
        <v>0</v>
      </c>
      <c r="W3019" s="1">
        <v>0</v>
      </c>
      <c r="X3019" s="1">
        <v>4729706</v>
      </c>
      <c r="Y3019" s="1">
        <v>994499</v>
      </c>
      <c r="Z3019" s="1">
        <v>621734</v>
      </c>
      <c r="AA3019" s="1">
        <v>0</v>
      </c>
      <c r="AB3019" s="1">
        <v>3808779</v>
      </c>
      <c r="AC3019" s="1">
        <v>815746</v>
      </c>
      <c r="AD3019" s="1">
        <v>611000</v>
      </c>
      <c r="AE3019" s="1">
        <v>1649851</v>
      </c>
      <c r="AH3019" s="136">
        <f t="shared" si="47"/>
        <v>40995</v>
      </c>
      <c r="AI3019" s="177">
        <f>HLOOKUP(附加题模型!$E$2,历史数据!$B$3:$K$5000,ROW(A3017),)</f>
        <v>13.6705561169974</v>
      </c>
      <c r="AJ3019" s="177">
        <f>HLOOKUP(附加题模型!$E$2,历史数据!$L$3:$U$5000,ROW(A3017),)</f>
        <v>13.201404524802999</v>
      </c>
    </row>
    <row r="3020" spans="1:36" x14ac:dyDescent="0.2">
      <c r="A3020" s="148">
        <v>40996</v>
      </c>
      <c r="B3020" s="137">
        <v>16.031366467315699</v>
      </c>
      <c r="C3020" s="137">
        <v>71.063748904983797</v>
      </c>
      <c r="D3020" s="137">
        <v>6.30136154037762</v>
      </c>
      <c r="E3020" s="137">
        <v>6.2329706525713204</v>
      </c>
      <c r="F3020" s="137">
        <v>16.940687539813801</v>
      </c>
      <c r="G3020" s="137">
        <v>17.3562793036599</v>
      </c>
      <c r="H3020" s="137">
        <v>5.3833329002572299</v>
      </c>
      <c r="I3020" s="137">
        <v>13.311719523043999</v>
      </c>
      <c r="J3020" s="137">
        <v>20.874733349782399</v>
      </c>
      <c r="K3020" s="137">
        <v>13.2144365134751</v>
      </c>
      <c r="L3020" s="137">
        <v>16.031366467315699</v>
      </c>
      <c r="M3020" s="137">
        <v>71.063748904983797</v>
      </c>
      <c r="N3020" s="137">
        <v>6.1753343095700703</v>
      </c>
      <c r="O3020" s="137">
        <v>5.8592122712883796</v>
      </c>
      <c r="P3020" s="137">
        <v>16.088325902590402</v>
      </c>
      <c r="Q3020" s="137">
        <v>17.3562793036599</v>
      </c>
      <c r="R3020" s="137">
        <v>5.0120685623084498</v>
      </c>
      <c r="S3020" s="137">
        <v>12.6154141941463</v>
      </c>
      <c r="T3020" s="137">
        <v>20.0857315493047</v>
      </c>
      <c r="U3020" s="137">
        <v>12.9407647513617</v>
      </c>
      <c r="V3020" s="1">
        <v>0</v>
      </c>
      <c r="W3020" s="1">
        <v>0</v>
      </c>
      <c r="X3020" s="1">
        <v>4548339</v>
      </c>
      <c r="Y3020" s="1">
        <v>2096499</v>
      </c>
      <c r="Z3020" s="1">
        <v>953852</v>
      </c>
      <c r="AA3020" s="1">
        <v>0</v>
      </c>
      <c r="AB3020" s="1">
        <v>5290101</v>
      </c>
      <c r="AC3020" s="1">
        <v>2007810</v>
      </c>
      <c r="AD3020" s="1">
        <v>706829</v>
      </c>
      <c r="AE3020" s="1">
        <v>1268325</v>
      </c>
      <c r="AH3020" s="136">
        <f t="shared" si="47"/>
        <v>40996</v>
      </c>
      <c r="AI3020" s="177">
        <f>HLOOKUP(附加题模型!$E$2,历史数据!$B$3:$K$5000,ROW(A3018),)</f>
        <v>13.2144365134751</v>
      </c>
      <c r="AJ3020" s="177">
        <f>HLOOKUP(附加题模型!$E$2,历史数据!$L$3:$U$5000,ROW(A3018),)</f>
        <v>12.9407647513617</v>
      </c>
    </row>
    <row r="3021" spans="1:36" x14ac:dyDescent="0.2">
      <c r="A3021" s="148">
        <v>40997</v>
      </c>
      <c r="B3021" s="137">
        <v>16.031366467315699</v>
      </c>
      <c r="C3021" s="137">
        <v>71.063748904983797</v>
      </c>
      <c r="D3021" s="137">
        <v>6.1501288634085602</v>
      </c>
      <c r="E3021" s="137">
        <v>5.8592122712883796</v>
      </c>
      <c r="F3021" s="137">
        <v>15.9817806979375</v>
      </c>
      <c r="G3021" s="137">
        <v>17.3562793036599</v>
      </c>
      <c r="H3021" s="137">
        <v>4.9855496810264004</v>
      </c>
      <c r="I3021" s="137">
        <v>12.594934625649399</v>
      </c>
      <c r="J3021" s="137">
        <v>20.0857315493047</v>
      </c>
      <c r="K3021" s="137">
        <v>12.9537967400338</v>
      </c>
      <c r="L3021" s="137">
        <v>16.031366467315699</v>
      </c>
      <c r="M3021" s="137">
        <v>71.063748904983797</v>
      </c>
      <c r="N3021" s="137">
        <v>5.87286895563195</v>
      </c>
      <c r="O3021" s="137">
        <v>5.7053117613483497</v>
      </c>
      <c r="P3021" s="137">
        <v>15.5023272769994</v>
      </c>
      <c r="Q3021" s="137">
        <v>17.3562793036599</v>
      </c>
      <c r="R3021" s="137">
        <v>4.8662147152571498</v>
      </c>
      <c r="S3021" s="137">
        <v>12.308220666691501</v>
      </c>
      <c r="T3021" s="137">
        <v>19.589787560432999</v>
      </c>
      <c r="U3021" s="137">
        <v>12.3412932724467</v>
      </c>
      <c r="V3021" s="1">
        <v>0</v>
      </c>
      <c r="W3021" s="1">
        <v>0</v>
      </c>
      <c r="X3021" s="1">
        <v>3698714</v>
      </c>
      <c r="Y3021" s="1">
        <v>2499280</v>
      </c>
      <c r="Z3021" s="1">
        <v>779729</v>
      </c>
      <c r="AA3021" s="1">
        <v>0</v>
      </c>
      <c r="AB3021" s="1">
        <v>2623475</v>
      </c>
      <c r="AC3021" s="1">
        <v>1428195</v>
      </c>
      <c r="AD3021" s="1">
        <v>605469</v>
      </c>
      <c r="AE3021" s="1">
        <v>1510778</v>
      </c>
      <c r="AH3021" s="136">
        <f t="shared" si="47"/>
        <v>40997</v>
      </c>
      <c r="AI3021" s="177">
        <f>HLOOKUP(附加题模型!$E$2,历史数据!$B$3:$K$5000,ROW(A3019),)</f>
        <v>12.9537967400338</v>
      </c>
      <c r="AJ3021" s="177">
        <f>HLOOKUP(附加题模型!$E$2,历史数据!$L$3:$U$5000,ROW(A3019),)</f>
        <v>12.3412932724467</v>
      </c>
    </row>
    <row r="3022" spans="1:36" x14ac:dyDescent="0.2">
      <c r="A3022" s="148">
        <v>40998</v>
      </c>
      <c r="B3022" s="137">
        <v>16.031366467315699</v>
      </c>
      <c r="C3022" s="137">
        <v>71.063748904983797</v>
      </c>
      <c r="D3022" s="137">
        <v>5.87286895563195</v>
      </c>
      <c r="E3022" s="137">
        <v>5.7053117613483497</v>
      </c>
      <c r="F3022" s="137">
        <v>15.5289635781626</v>
      </c>
      <c r="G3022" s="137">
        <v>17.3562793036599</v>
      </c>
      <c r="H3022" s="137">
        <v>4.8131769526930404</v>
      </c>
      <c r="I3022" s="137">
        <v>12.2877410981945</v>
      </c>
      <c r="J3022" s="137">
        <v>19.860302463453898</v>
      </c>
      <c r="K3022" s="137">
        <v>12.380389238462801</v>
      </c>
      <c r="L3022" s="137">
        <v>16.031366467315699</v>
      </c>
      <c r="M3022" s="137">
        <v>71.063748904983797</v>
      </c>
      <c r="N3022" s="137">
        <v>5.6334172170976</v>
      </c>
      <c r="O3022" s="137">
        <v>5.6723330806469203</v>
      </c>
      <c r="P3022" s="137">
        <v>16.114962203753699</v>
      </c>
      <c r="Q3022" s="137">
        <v>17.3562793036599</v>
      </c>
      <c r="R3022" s="137">
        <v>4.9192524778212601</v>
      </c>
      <c r="S3022" s="137">
        <v>12.2058228242065</v>
      </c>
      <c r="T3022" s="137">
        <v>19.6348733776031</v>
      </c>
      <c r="U3022" s="137">
        <v>12.158845431037699</v>
      </c>
      <c r="V3022" s="1">
        <v>0</v>
      </c>
      <c r="W3022" s="1">
        <v>0</v>
      </c>
      <c r="X3022" s="1">
        <v>1743853</v>
      </c>
      <c r="Y3022" s="1">
        <v>1111562</v>
      </c>
      <c r="Z3022" s="1">
        <v>1015803</v>
      </c>
      <c r="AA3022" s="1">
        <v>0</v>
      </c>
      <c r="AB3022" s="1">
        <v>1822459</v>
      </c>
      <c r="AC3022" s="1">
        <v>879310</v>
      </c>
      <c r="AD3022" s="1">
        <v>457520</v>
      </c>
      <c r="AE3022" s="1">
        <v>1301698</v>
      </c>
      <c r="AH3022" s="136">
        <f t="shared" si="47"/>
        <v>40998</v>
      </c>
      <c r="AI3022" s="177">
        <f>HLOOKUP(附加题模型!$E$2,历史数据!$B$3:$K$5000,ROW(A3020),)</f>
        <v>12.380389238462801</v>
      </c>
      <c r="AJ3022" s="177">
        <f>HLOOKUP(附加题模型!$E$2,历史数据!$L$3:$U$5000,ROW(A3020),)</f>
        <v>12.158845431037699</v>
      </c>
    </row>
    <row r="3023" spans="1:36" x14ac:dyDescent="0.2">
      <c r="A3023" s="148">
        <v>41004</v>
      </c>
      <c r="B3023" s="137">
        <v>16.031366467315699</v>
      </c>
      <c r="C3023" s="137">
        <v>71.063748904983797</v>
      </c>
      <c r="D3023" s="137">
        <v>5.6334172170976</v>
      </c>
      <c r="E3023" s="137">
        <v>5.6943188677811998</v>
      </c>
      <c r="F3023" s="137">
        <v>16.1549166554985</v>
      </c>
      <c r="G3023" s="137">
        <v>17.3562793036599</v>
      </c>
      <c r="H3023" s="137">
        <v>4.9192524778212601</v>
      </c>
      <c r="I3023" s="137">
        <v>12.2058228242065</v>
      </c>
      <c r="J3023" s="137">
        <v>19.499615926092702</v>
      </c>
      <c r="K3023" s="137">
        <v>12.1718774197098</v>
      </c>
      <c r="L3023" s="137">
        <v>16.031366467315699</v>
      </c>
      <c r="M3023" s="137">
        <v>71.063748904983797</v>
      </c>
      <c r="N3023" s="137">
        <v>5.8224580633089298</v>
      </c>
      <c r="O3023" s="137">
        <v>5.8262335905869502</v>
      </c>
      <c r="P3023" s="137">
        <v>16.5145067212021</v>
      </c>
      <c r="Q3023" s="137">
        <v>17.3562793036599</v>
      </c>
      <c r="R3023" s="137">
        <v>5.0651063248725601</v>
      </c>
      <c r="S3023" s="137">
        <v>12.5334959201584</v>
      </c>
      <c r="T3023" s="137">
        <v>20.130817366474901</v>
      </c>
      <c r="U3023" s="137">
        <v>12.419485204479001</v>
      </c>
      <c r="V3023" s="1">
        <v>0</v>
      </c>
      <c r="W3023" s="1">
        <v>0</v>
      </c>
      <c r="X3023" s="1">
        <v>1788758</v>
      </c>
      <c r="Y3023" s="1">
        <v>1394889</v>
      </c>
      <c r="Z3023" s="1">
        <v>834709</v>
      </c>
      <c r="AA3023" s="1">
        <v>0</v>
      </c>
      <c r="AB3023" s="1">
        <v>3252377</v>
      </c>
      <c r="AC3023" s="1">
        <v>1410330</v>
      </c>
      <c r="AD3023" s="1">
        <v>510743</v>
      </c>
      <c r="AE3023" s="1">
        <v>1126469</v>
      </c>
      <c r="AH3023" s="136">
        <f t="shared" si="47"/>
        <v>41004</v>
      </c>
      <c r="AI3023" s="177">
        <f>HLOOKUP(附加题模型!$E$2,历史数据!$B$3:$K$5000,ROW(A3021),)</f>
        <v>12.1718774197098</v>
      </c>
      <c r="AJ3023" s="177">
        <f>HLOOKUP(附加题模型!$E$2,历史数据!$L$3:$U$5000,ROW(A3021),)</f>
        <v>12.419485204479001</v>
      </c>
    </row>
    <row r="3024" spans="1:36" x14ac:dyDescent="0.2">
      <c r="A3024" s="148">
        <v>41005</v>
      </c>
      <c r="B3024" s="137">
        <v>16.031366467315699</v>
      </c>
      <c r="C3024" s="137">
        <v>71.063748904983797</v>
      </c>
      <c r="D3024" s="137">
        <v>5.8098553402281699</v>
      </c>
      <c r="E3024" s="137">
        <v>5.8482193777212403</v>
      </c>
      <c r="F3024" s="137">
        <v>16.5278248717837</v>
      </c>
      <c r="G3024" s="137">
        <v>17.3562793036599</v>
      </c>
      <c r="H3024" s="137">
        <v>5.0651063248725601</v>
      </c>
      <c r="I3024" s="137">
        <v>12.5334959201584</v>
      </c>
      <c r="J3024" s="137">
        <v>20.108274457889799</v>
      </c>
      <c r="K3024" s="137">
        <v>12.419485204479001</v>
      </c>
      <c r="L3024" s="137">
        <v>16.031366467315699</v>
      </c>
      <c r="M3024" s="137">
        <v>71.063748904983797</v>
      </c>
      <c r="N3024" s="137">
        <v>5.8224580633089298</v>
      </c>
      <c r="O3024" s="137">
        <v>5.8372264841540904</v>
      </c>
      <c r="P3024" s="137">
        <v>16.3946433659676</v>
      </c>
      <c r="Q3024" s="137">
        <v>17.3562793036599</v>
      </c>
      <c r="R3024" s="137">
        <v>5.1314035280777004</v>
      </c>
      <c r="S3024" s="137">
        <v>12.6973324681343</v>
      </c>
      <c r="T3024" s="137">
        <v>20.108274457889799</v>
      </c>
      <c r="U3024" s="137">
        <v>12.654061000576201</v>
      </c>
      <c r="V3024" s="1">
        <v>0</v>
      </c>
      <c r="W3024" s="1">
        <v>0</v>
      </c>
      <c r="X3024" s="1">
        <v>927555</v>
      </c>
      <c r="Y3024" s="1">
        <v>2435985</v>
      </c>
      <c r="Z3024" s="1">
        <v>650820</v>
      </c>
      <c r="AA3024" s="1">
        <v>0</v>
      </c>
      <c r="AB3024" s="1">
        <v>2860723</v>
      </c>
      <c r="AC3024" s="1">
        <v>1524213</v>
      </c>
      <c r="AD3024" s="1">
        <v>343481</v>
      </c>
      <c r="AE3024" s="1">
        <v>1282298</v>
      </c>
      <c r="AH3024" s="136">
        <f t="shared" si="47"/>
        <v>41005</v>
      </c>
      <c r="AI3024" s="177">
        <f>HLOOKUP(附加题模型!$E$2,历史数据!$B$3:$K$5000,ROW(A3022),)</f>
        <v>12.419485204479001</v>
      </c>
      <c r="AJ3024" s="177">
        <f>HLOOKUP(附加题模型!$E$2,历史数据!$L$3:$U$5000,ROW(A3022),)</f>
        <v>12.654061000576201</v>
      </c>
    </row>
    <row r="3025" spans="1:36" x14ac:dyDescent="0.2">
      <c r="A3025" s="148">
        <v>41008</v>
      </c>
      <c r="B3025" s="137">
        <v>16.031366467315699</v>
      </c>
      <c r="C3025" s="137">
        <v>71.063748904983797</v>
      </c>
      <c r="D3025" s="137">
        <v>5.8224580633089298</v>
      </c>
      <c r="E3025" s="137">
        <v>5.8152406970198003</v>
      </c>
      <c r="F3025" s="137">
        <v>16.487870420038899</v>
      </c>
      <c r="G3025" s="137">
        <v>17.3562793036599</v>
      </c>
      <c r="H3025" s="137">
        <v>5.0783657655135901</v>
      </c>
      <c r="I3025" s="137">
        <v>12.574455057152401</v>
      </c>
      <c r="J3025" s="137">
        <v>20.108274457889799</v>
      </c>
      <c r="K3025" s="137">
        <v>12.5237411138556</v>
      </c>
      <c r="L3025" s="137">
        <v>16.031366467315699</v>
      </c>
      <c r="M3025" s="137">
        <v>71.063748904983797</v>
      </c>
      <c r="N3025" s="137">
        <v>5.8602662325511901</v>
      </c>
      <c r="O3025" s="137">
        <v>5.7602762291840799</v>
      </c>
      <c r="P3025" s="137">
        <v>15.9018717944478</v>
      </c>
      <c r="Q3025" s="137">
        <v>17.3562793036599</v>
      </c>
      <c r="R3025" s="137">
        <v>5.1048846467956501</v>
      </c>
      <c r="S3025" s="137">
        <v>12.5539754886554</v>
      </c>
      <c r="T3025" s="137">
        <v>20.0406457321345</v>
      </c>
      <c r="U3025" s="137">
        <v>12.8234768533131</v>
      </c>
      <c r="V3025" s="1">
        <v>0</v>
      </c>
      <c r="W3025" s="1">
        <v>0</v>
      </c>
      <c r="X3025" s="1">
        <v>1341025</v>
      </c>
      <c r="Y3025" s="1">
        <v>1185846</v>
      </c>
      <c r="Z3025" s="1">
        <v>858175</v>
      </c>
      <c r="AA3025" s="1">
        <v>0</v>
      </c>
      <c r="AB3025" s="1">
        <v>1839177</v>
      </c>
      <c r="AC3025" s="1">
        <v>905947</v>
      </c>
      <c r="AD3025" s="1">
        <v>375110</v>
      </c>
      <c r="AE3025" s="1">
        <v>1471102</v>
      </c>
      <c r="AH3025" s="136">
        <f t="shared" si="47"/>
        <v>41008</v>
      </c>
      <c r="AI3025" s="177">
        <f>HLOOKUP(附加题模型!$E$2,历史数据!$B$3:$K$5000,ROW(A3023),)</f>
        <v>12.5237411138556</v>
      </c>
      <c r="AJ3025" s="177">
        <f>HLOOKUP(附加题模型!$E$2,历史数据!$L$3:$U$5000,ROW(A3023),)</f>
        <v>12.8234768533131</v>
      </c>
    </row>
    <row r="3026" spans="1:36" x14ac:dyDescent="0.2">
      <c r="A3026" s="148">
        <v>41009</v>
      </c>
      <c r="B3026" s="137">
        <v>16.031366467315699</v>
      </c>
      <c r="C3026" s="137">
        <v>71.063748904983797</v>
      </c>
      <c r="D3026" s="137">
        <v>5.8476635094704399</v>
      </c>
      <c r="E3026" s="137">
        <v>5.7492833356169299</v>
      </c>
      <c r="F3026" s="137">
        <v>16.114962203753699</v>
      </c>
      <c r="G3026" s="137">
        <v>17.3562793036599</v>
      </c>
      <c r="H3026" s="137">
        <v>5.0651063248725601</v>
      </c>
      <c r="I3026" s="137">
        <v>12.594934625649399</v>
      </c>
      <c r="J3026" s="137">
        <v>19.995559914964399</v>
      </c>
      <c r="K3026" s="137">
        <v>12.8234768533131</v>
      </c>
      <c r="L3026" s="137">
        <v>16.031366467315699</v>
      </c>
      <c r="M3026" s="137">
        <v>71.063748904983797</v>
      </c>
      <c r="N3026" s="137">
        <v>6.0367043556817599</v>
      </c>
      <c r="O3026" s="137">
        <v>5.7932549098855102</v>
      </c>
      <c r="P3026" s="137">
        <v>16.3014163118963</v>
      </c>
      <c r="Q3026" s="137">
        <v>17.3562793036599</v>
      </c>
      <c r="R3026" s="137">
        <v>5.1711818500007798</v>
      </c>
      <c r="S3026" s="137">
        <v>12.656373331140299</v>
      </c>
      <c r="T3026" s="137">
        <v>20.1984460922301</v>
      </c>
      <c r="U3026" s="137">
        <v>12.9016687853455</v>
      </c>
      <c r="V3026" s="1">
        <v>0</v>
      </c>
      <c r="W3026" s="1">
        <v>0</v>
      </c>
      <c r="X3026" s="1">
        <v>3345619</v>
      </c>
      <c r="Y3026" s="1">
        <v>1231404</v>
      </c>
      <c r="Z3026" s="1">
        <v>1240070</v>
      </c>
      <c r="AA3026" s="1">
        <v>0</v>
      </c>
      <c r="AB3026" s="1">
        <v>3621733</v>
      </c>
      <c r="AC3026" s="1">
        <v>1085302</v>
      </c>
      <c r="AD3026" s="1">
        <v>434805</v>
      </c>
      <c r="AE3026" s="1">
        <v>809633</v>
      </c>
      <c r="AH3026" s="136">
        <f t="shared" si="47"/>
        <v>41009</v>
      </c>
      <c r="AI3026" s="177">
        <f>HLOOKUP(附加题模型!$E$2,历史数据!$B$3:$K$5000,ROW(A3024),)</f>
        <v>12.8234768533131</v>
      </c>
      <c r="AJ3026" s="177">
        <f>HLOOKUP(附加题模型!$E$2,历史数据!$L$3:$U$5000,ROW(A3024),)</f>
        <v>12.9016687853455</v>
      </c>
    </row>
    <row r="3027" spans="1:36" x14ac:dyDescent="0.2">
      <c r="A3027" s="148">
        <v>41010</v>
      </c>
      <c r="B3027" s="137">
        <v>16.031366467315699</v>
      </c>
      <c r="C3027" s="137">
        <v>71.063748904983797</v>
      </c>
      <c r="D3027" s="137">
        <v>5.9484852941164803</v>
      </c>
      <c r="E3027" s="137">
        <v>5.7932549098855102</v>
      </c>
      <c r="F3027" s="137">
        <v>16.1415985049169</v>
      </c>
      <c r="G3027" s="137">
        <v>17.3562793036599</v>
      </c>
      <c r="H3027" s="137">
        <v>5.0916252061546201</v>
      </c>
      <c r="I3027" s="137">
        <v>12.5539754886554</v>
      </c>
      <c r="J3027" s="137">
        <v>19.973017006379301</v>
      </c>
      <c r="K3027" s="137">
        <v>12.797412875969</v>
      </c>
      <c r="L3027" s="137">
        <v>16.031366467315699</v>
      </c>
      <c r="M3027" s="137">
        <v>71.063748904983797</v>
      </c>
      <c r="N3027" s="137">
        <v>6.0241016326010097</v>
      </c>
      <c r="O3027" s="137">
        <v>6.13403461046701</v>
      </c>
      <c r="P3027" s="137">
        <v>16.1415985049169</v>
      </c>
      <c r="Q3027" s="137">
        <v>17.3562793036599</v>
      </c>
      <c r="R3027" s="137">
        <v>5.3037762564110604</v>
      </c>
      <c r="S3027" s="137">
        <v>12.8611690161102</v>
      </c>
      <c r="T3027" s="137">
        <v>20.1984460922301</v>
      </c>
      <c r="U3027" s="137">
        <v>12.9147007740176</v>
      </c>
      <c r="V3027" s="1">
        <v>0</v>
      </c>
      <c r="W3027" s="1">
        <v>0</v>
      </c>
      <c r="X3027" s="1">
        <v>3355630</v>
      </c>
      <c r="Y3027" s="1">
        <v>4863914</v>
      </c>
      <c r="Z3027" s="1">
        <v>1446117</v>
      </c>
      <c r="AA3027" s="1">
        <v>0</v>
      </c>
      <c r="AB3027" s="1">
        <v>6606625</v>
      </c>
      <c r="AC3027" s="1">
        <v>1812440</v>
      </c>
      <c r="AD3027" s="1">
        <v>508998</v>
      </c>
      <c r="AE3027" s="1">
        <v>734785</v>
      </c>
      <c r="AH3027" s="136">
        <f t="shared" si="47"/>
        <v>41010</v>
      </c>
      <c r="AI3027" s="177">
        <f>HLOOKUP(附加题模型!$E$2,历史数据!$B$3:$K$5000,ROW(A3025),)</f>
        <v>12.797412875969</v>
      </c>
      <c r="AJ3027" s="177">
        <f>HLOOKUP(附加题模型!$E$2,历史数据!$L$3:$U$5000,ROW(A3025),)</f>
        <v>12.9147007740176</v>
      </c>
    </row>
    <row r="3028" spans="1:36" x14ac:dyDescent="0.2">
      <c r="A3028" s="148">
        <v>41011</v>
      </c>
      <c r="B3028" s="137">
        <v>16.031366467315699</v>
      </c>
      <c r="C3028" s="137">
        <v>71.063748904983797</v>
      </c>
      <c r="D3028" s="137">
        <v>6.0241016326010097</v>
      </c>
      <c r="E3028" s="137">
        <v>6.1120488233327199</v>
      </c>
      <c r="F3028" s="137">
        <v>15.9817806979375</v>
      </c>
      <c r="G3028" s="137">
        <v>17.3562793036599</v>
      </c>
      <c r="H3028" s="137">
        <v>5.3037762564110604</v>
      </c>
      <c r="I3028" s="137">
        <v>12.779250742122301</v>
      </c>
      <c r="J3028" s="137">
        <v>20.175903183645001</v>
      </c>
      <c r="K3028" s="137">
        <v>12.9016687853455</v>
      </c>
      <c r="L3028" s="137">
        <v>16.031366467315699</v>
      </c>
      <c r="M3028" s="137">
        <v>71.063748904983797</v>
      </c>
      <c r="N3028" s="137">
        <v>6.0241016326010097</v>
      </c>
      <c r="O3028" s="137">
        <v>6.2219777590041696</v>
      </c>
      <c r="P3028" s="137">
        <v>16.328052613059501</v>
      </c>
      <c r="Q3028" s="137">
        <v>17.3562793036599</v>
      </c>
      <c r="R3028" s="137">
        <v>5.3965923408982599</v>
      </c>
      <c r="S3028" s="137">
        <v>13.1274034065711</v>
      </c>
      <c r="T3028" s="137">
        <v>20.6493042639317</v>
      </c>
      <c r="U3028" s="137">
        <v>12.99289270605</v>
      </c>
      <c r="V3028" s="1">
        <v>0</v>
      </c>
      <c r="W3028" s="1">
        <v>0</v>
      </c>
      <c r="X3028" s="1">
        <v>0</v>
      </c>
      <c r="Y3028" s="1">
        <v>3350391</v>
      </c>
      <c r="Z3028" s="1">
        <v>1941675</v>
      </c>
      <c r="AA3028" s="1">
        <v>0</v>
      </c>
      <c r="AB3028" s="1">
        <v>5180676</v>
      </c>
      <c r="AC3028" s="1">
        <v>2198381</v>
      </c>
      <c r="AD3028" s="1">
        <v>1046819</v>
      </c>
      <c r="AE3028" s="1">
        <v>1076234</v>
      </c>
      <c r="AH3028" s="136">
        <f t="shared" si="47"/>
        <v>41011</v>
      </c>
      <c r="AI3028" s="177">
        <f>HLOOKUP(附加题模型!$E$2,历史数据!$B$3:$K$5000,ROW(A3026),)</f>
        <v>12.9016687853455</v>
      </c>
      <c r="AJ3028" s="177">
        <f>HLOOKUP(附加题模型!$E$2,历史数据!$L$3:$U$5000,ROW(A3026),)</f>
        <v>12.99289270605</v>
      </c>
    </row>
    <row r="3029" spans="1:36" x14ac:dyDescent="0.2">
      <c r="A3029" s="148">
        <v>41012</v>
      </c>
      <c r="B3029" s="137">
        <v>16.031366467315699</v>
      </c>
      <c r="C3029" s="137">
        <v>71.063748904983797</v>
      </c>
      <c r="D3029" s="137">
        <v>6.0745125249240299</v>
      </c>
      <c r="E3029" s="137">
        <v>6.2219777590041696</v>
      </c>
      <c r="F3029" s="137">
        <v>16.447915968294001</v>
      </c>
      <c r="G3029" s="137">
        <v>17.3562793036599</v>
      </c>
      <c r="H3029" s="137">
        <v>5.3700734596161999</v>
      </c>
      <c r="I3029" s="137">
        <v>13.1274034065711</v>
      </c>
      <c r="J3029" s="137">
        <v>20.626761355346598</v>
      </c>
      <c r="K3029" s="137">
        <v>13.0189566833941</v>
      </c>
      <c r="L3029" s="137">
        <v>16.031366467315699</v>
      </c>
      <c r="M3029" s="137">
        <v>71.063748904983797</v>
      </c>
      <c r="N3029" s="137">
        <v>6.1123206941663</v>
      </c>
      <c r="O3029" s="137">
        <v>6.2989280139741899</v>
      </c>
      <c r="P3029" s="137">
        <v>16.541143022365301</v>
      </c>
      <c r="Q3029" s="137">
        <v>17.3562793036599</v>
      </c>
      <c r="R3029" s="137">
        <v>5.5291867473085299</v>
      </c>
      <c r="S3029" s="137">
        <v>13.1274034065711</v>
      </c>
      <c r="T3029" s="137">
        <v>20.6493042639317</v>
      </c>
      <c r="U3029" s="137">
        <v>13.1753405474589</v>
      </c>
      <c r="V3029" s="1">
        <v>0</v>
      </c>
      <c r="W3029" s="1">
        <v>0</v>
      </c>
      <c r="X3029" s="1">
        <v>3270420</v>
      </c>
      <c r="Y3029" s="1">
        <v>2413619</v>
      </c>
      <c r="Z3029" s="1">
        <v>1201298</v>
      </c>
      <c r="AA3029" s="1">
        <v>0</v>
      </c>
      <c r="AB3029" s="1">
        <v>6074783</v>
      </c>
      <c r="AC3029" s="1">
        <v>0</v>
      </c>
      <c r="AD3029" s="1">
        <v>659759</v>
      </c>
      <c r="AE3029" s="1">
        <v>1511340</v>
      </c>
      <c r="AH3029" s="136">
        <f t="shared" si="47"/>
        <v>41012</v>
      </c>
      <c r="AI3029" s="177">
        <f>HLOOKUP(附加题模型!$E$2,历史数据!$B$3:$K$5000,ROW(A3027),)</f>
        <v>13.0189566833941</v>
      </c>
      <c r="AJ3029" s="177">
        <f>HLOOKUP(附加题模型!$E$2,历史数据!$L$3:$U$5000,ROW(A3027),)</f>
        <v>13.1753405474589</v>
      </c>
    </row>
    <row r="3030" spans="1:36" x14ac:dyDescent="0.2">
      <c r="A3030" s="148">
        <v>41015</v>
      </c>
      <c r="B3030" s="137">
        <v>16.031366467315699</v>
      </c>
      <c r="C3030" s="137">
        <v>71.063748904983797</v>
      </c>
      <c r="D3030" s="137">
        <v>6.0493070787625198</v>
      </c>
      <c r="E3030" s="137">
        <v>6.2659493332727498</v>
      </c>
      <c r="F3030" s="137">
        <v>16.4079615165492</v>
      </c>
      <c r="G3030" s="137">
        <v>17.3562793036599</v>
      </c>
      <c r="H3030" s="137">
        <v>5.4761489847444196</v>
      </c>
      <c r="I3030" s="137">
        <v>13.0864442695771</v>
      </c>
      <c r="J3030" s="137">
        <v>20.581675538176398</v>
      </c>
      <c r="K3030" s="137">
        <v>13.0319886720662</v>
      </c>
      <c r="L3030" s="137">
        <v>16.031366467315699</v>
      </c>
      <c r="M3030" s="137">
        <v>71.063748904983797</v>
      </c>
      <c r="N3030" s="137">
        <v>5.9988961864394996</v>
      </c>
      <c r="O3030" s="137">
        <v>6.3978640560785003</v>
      </c>
      <c r="P3030" s="137">
        <v>16.248143709569799</v>
      </c>
      <c r="Q3030" s="137">
        <v>17.3562793036599</v>
      </c>
      <c r="R3030" s="137">
        <v>5.5557056285905899</v>
      </c>
      <c r="S3030" s="137">
        <v>13.6189130504989</v>
      </c>
      <c r="T3030" s="137">
        <v>20.716932989686899</v>
      </c>
      <c r="U3030" s="137">
        <v>13.005924694721999</v>
      </c>
      <c r="V3030" s="1">
        <v>0</v>
      </c>
      <c r="W3030" s="1">
        <v>0</v>
      </c>
      <c r="X3030" s="1">
        <v>2743827</v>
      </c>
      <c r="Y3030" s="1">
        <v>3318045</v>
      </c>
      <c r="Z3030" s="1">
        <v>1032508</v>
      </c>
      <c r="AA3030" s="1">
        <v>0</v>
      </c>
      <c r="AB3030" s="1">
        <v>3750731</v>
      </c>
      <c r="AC3030" s="1">
        <v>2619910</v>
      </c>
      <c r="AD3030" s="1">
        <v>403400</v>
      </c>
      <c r="AE3030" s="1">
        <v>814232</v>
      </c>
      <c r="AH3030" s="136">
        <f t="shared" si="47"/>
        <v>41015</v>
      </c>
      <c r="AI3030" s="177">
        <f>HLOOKUP(附加题模型!$E$2,历史数据!$B$3:$K$5000,ROW(A3028),)</f>
        <v>13.0319886720662</v>
      </c>
      <c r="AJ3030" s="177">
        <f>HLOOKUP(附加题模型!$E$2,历史数据!$L$3:$U$5000,ROW(A3028),)</f>
        <v>13.005924694721999</v>
      </c>
    </row>
    <row r="3031" spans="1:36" x14ac:dyDescent="0.2">
      <c r="A3031" s="148">
        <v>41016</v>
      </c>
      <c r="B3031" s="137">
        <v>16.031366467315699</v>
      </c>
      <c r="C3031" s="137">
        <v>71.063748904983797</v>
      </c>
      <c r="D3031" s="137">
        <v>5.9736907402779904</v>
      </c>
      <c r="E3031" s="137">
        <v>6.50779299174995</v>
      </c>
      <c r="F3031" s="137">
        <v>16.248143709569799</v>
      </c>
      <c r="G3031" s="137">
        <v>17.3562793036599</v>
      </c>
      <c r="H3031" s="137">
        <v>5.5291867473085299</v>
      </c>
      <c r="I3031" s="137">
        <v>13.5369947765109</v>
      </c>
      <c r="J3031" s="137">
        <v>20.694390081101801</v>
      </c>
      <c r="K3031" s="137">
        <v>13.0189566833941</v>
      </c>
      <c r="L3031" s="137">
        <v>16.031366467315699</v>
      </c>
      <c r="M3031" s="137">
        <v>71.063748904983797</v>
      </c>
      <c r="N3031" s="137">
        <v>5.9988961864394996</v>
      </c>
      <c r="O3031" s="137">
        <v>6.2989280139741899</v>
      </c>
      <c r="P3031" s="137">
        <v>15.861917342703</v>
      </c>
      <c r="Q3031" s="137">
        <v>17.3562793036599</v>
      </c>
      <c r="R3031" s="137">
        <v>5.4231112221803102</v>
      </c>
      <c r="S3031" s="137">
        <v>13.393637797032</v>
      </c>
      <c r="T3031" s="137">
        <v>20.423875178080898</v>
      </c>
      <c r="U3031" s="137">
        <v>12.9016687853455</v>
      </c>
      <c r="V3031" s="1">
        <v>0</v>
      </c>
      <c r="W3031" s="1">
        <v>0</v>
      </c>
      <c r="X3031" s="1">
        <v>1647643</v>
      </c>
      <c r="Y3031" s="1">
        <v>2137131</v>
      </c>
      <c r="Z3031" s="1">
        <v>1573673</v>
      </c>
      <c r="AA3031" s="1">
        <v>0</v>
      </c>
      <c r="AB3031" s="1">
        <v>6163154</v>
      </c>
      <c r="AC3031" s="1">
        <v>2839500</v>
      </c>
      <c r="AD3031" s="1">
        <v>630300</v>
      </c>
      <c r="AE3031" s="1">
        <v>873388</v>
      </c>
      <c r="AH3031" s="136">
        <f t="shared" si="47"/>
        <v>41016</v>
      </c>
      <c r="AI3031" s="177">
        <f>HLOOKUP(附加题模型!$E$2,历史数据!$B$3:$K$5000,ROW(A3029),)</f>
        <v>13.0189566833941</v>
      </c>
      <c r="AJ3031" s="177">
        <f>HLOOKUP(附加题模型!$E$2,历史数据!$L$3:$U$5000,ROW(A3029),)</f>
        <v>12.9016687853455</v>
      </c>
    </row>
    <row r="3032" spans="1:36" x14ac:dyDescent="0.2">
      <c r="A3032" s="148">
        <v>41017</v>
      </c>
      <c r="B3032" s="137">
        <v>16.031366467315699</v>
      </c>
      <c r="C3032" s="137">
        <v>71.063748904983797</v>
      </c>
      <c r="D3032" s="137">
        <v>6.0241016326010097</v>
      </c>
      <c r="E3032" s="137">
        <v>6.2219777590041696</v>
      </c>
      <c r="F3032" s="137">
        <v>15.648826933397199</v>
      </c>
      <c r="G3032" s="137">
        <v>17.3562793036599</v>
      </c>
      <c r="H3032" s="137">
        <v>5.4231112221803102</v>
      </c>
      <c r="I3032" s="137">
        <v>13.27076038605</v>
      </c>
      <c r="J3032" s="137">
        <v>20.423875178080898</v>
      </c>
      <c r="K3032" s="137">
        <v>12.9016687853455</v>
      </c>
      <c r="L3032" s="137">
        <v>16.031366467315699</v>
      </c>
      <c r="M3032" s="137">
        <v>71.063748904983797</v>
      </c>
      <c r="N3032" s="137">
        <v>6.0493070787625198</v>
      </c>
      <c r="O3032" s="137">
        <v>6.3648853753770602</v>
      </c>
      <c r="P3032" s="137">
        <v>16.088325902590402</v>
      </c>
      <c r="Q3032" s="137">
        <v>17.3562793036599</v>
      </c>
      <c r="R3032" s="137">
        <v>5.6883000350008599</v>
      </c>
      <c r="S3032" s="137">
        <v>13.7008313244869</v>
      </c>
      <c r="T3032" s="137">
        <v>20.423875178080898</v>
      </c>
      <c r="U3032" s="137">
        <v>12.966828728705799</v>
      </c>
      <c r="V3032" s="1">
        <v>0</v>
      </c>
      <c r="W3032" s="1">
        <v>0</v>
      </c>
      <c r="X3032" s="1">
        <v>3266844</v>
      </c>
      <c r="Y3032" s="1">
        <v>2981223</v>
      </c>
      <c r="Z3032" s="1">
        <v>1063280</v>
      </c>
      <c r="AA3032" s="1">
        <v>0</v>
      </c>
      <c r="AB3032" s="1">
        <v>13585250</v>
      </c>
      <c r="AC3032" s="1">
        <v>2296068</v>
      </c>
      <c r="AD3032" s="1">
        <v>0</v>
      </c>
      <c r="AE3032" s="1">
        <v>997537</v>
      </c>
      <c r="AH3032" s="136">
        <f t="shared" si="47"/>
        <v>41017</v>
      </c>
      <c r="AI3032" s="177">
        <f>HLOOKUP(附加题模型!$E$2,历史数据!$B$3:$K$5000,ROW(A3030),)</f>
        <v>12.9016687853455</v>
      </c>
      <c r="AJ3032" s="177">
        <f>HLOOKUP(附加题模型!$E$2,历史数据!$L$3:$U$5000,ROW(A3030),)</f>
        <v>12.966828728705799</v>
      </c>
    </row>
    <row r="3033" spans="1:36" x14ac:dyDescent="0.2">
      <c r="A3033" s="148">
        <v>41018</v>
      </c>
      <c r="B3033" s="137">
        <v>16.031366467315699</v>
      </c>
      <c r="C3033" s="137">
        <v>71.063748904983797</v>
      </c>
      <c r="D3033" s="137">
        <v>6.0493070787625198</v>
      </c>
      <c r="E3033" s="137">
        <v>6.3538924818099201</v>
      </c>
      <c r="F3033" s="137">
        <v>16.114962203753699</v>
      </c>
      <c r="G3033" s="137">
        <v>17.3562793036599</v>
      </c>
      <c r="H3033" s="137">
        <v>5.5954839505136702</v>
      </c>
      <c r="I3033" s="137">
        <v>13.6189130504989</v>
      </c>
      <c r="J3033" s="137">
        <v>20.8071046240272</v>
      </c>
      <c r="K3033" s="137">
        <v>12.99289270605</v>
      </c>
      <c r="L3033" s="137">
        <v>16.031366467315699</v>
      </c>
      <c r="M3033" s="137">
        <v>71.063748904983797</v>
      </c>
      <c r="N3033" s="137">
        <v>6.0493070787625198</v>
      </c>
      <c r="O3033" s="137">
        <v>6.3428995882427701</v>
      </c>
      <c r="P3033" s="137">
        <v>15.861917342703</v>
      </c>
      <c r="Q3033" s="137">
        <v>17.3562793036599</v>
      </c>
      <c r="R3033" s="137">
        <v>5.5557056285905899</v>
      </c>
      <c r="S3033" s="137">
        <v>14.110422694426701</v>
      </c>
      <c r="T3033" s="137">
        <v>20.8071046240272</v>
      </c>
      <c r="U3033" s="137">
        <v>12.99289270605</v>
      </c>
      <c r="V3033" s="1">
        <v>0</v>
      </c>
      <c r="W3033" s="1">
        <v>0</v>
      </c>
      <c r="X3033" s="1">
        <v>2559150</v>
      </c>
      <c r="Y3033" s="1">
        <v>1769090</v>
      </c>
      <c r="Z3033" s="1">
        <v>1341984</v>
      </c>
      <c r="AA3033" s="1">
        <v>0</v>
      </c>
      <c r="AB3033" s="1">
        <v>6157160</v>
      </c>
      <c r="AC3033" s="1">
        <v>3237510</v>
      </c>
      <c r="AD3033" s="1">
        <v>938926</v>
      </c>
      <c r="AE3033" s="1">
        <v>657990</v>
      </c>
      <c r="AH3033" s="136">
        <f t="shared" si="47"/>
        <v>41018</v>
      </c>
      <c r="AI3033" s="177">
        <f>HLOOKUP(附加题模型!$E$2,历史数据!$B$3:$K$5000,ROW(A3031),)</f>
        <v>12.99289270605</v>
      </c>
      <c r="AJ3033" s="177">
        <f>HLOOKUP(附加题模型!$E$2,历史数据!$L$3:$U$5000,ROW(A3031),)</f>
        <v>12.99289270605</v>
      </c>
    </row>
    <row r="3034" spans="1:36" x14ac:dyDescent="0.2">
      <c r="A3034" s="148">
        <v>41019</v>
      </c>
      <c r="B3034" s="137">
        <v>16.031366467315699</v>
      </c>
      <c r="C3034" s="137">
        <v>71.063748904983797</v>
      </c>
      <c r="D3034" s="137">
        <v>6.0493070787625198</v>
      </c>
      <c r="E3034" s="137">
        <v>6.3428995882427701</v>
      </c>
      <c r="F3034" s="137">
        <v>15.9151899450294</v>
      </c>
      <c r="G3034" s="137">
        <v>17.3562793036599</v>
      </c>
      <c r="H3034" s="137">
        <v>5.5424461879495599</v>
      </c>
      <c r="I3034" s="137">
        <v>14.2537796739056</v>
      </c>
      <c r="J3034" s="137">
        <v>20.852190441197401</v>
      </c>
      <c r="K3034" s="137">
        <v>13.005924694721999</v>
      </c>
      <c r="L3034" s="137">
        <v>16.031366467315699</v>
      </c>
      <c r="M3034" s="137">
        <v>71.063748904983797</v>
      </c>
      <c r="N3034" s="137">
        <v>6.1375261403278101</v>
      </c>
      <c r="O3034" s="137">
        <v>6.4748143110485099</v>
      </c>
      <c r="P3034" s="137">
        <v>16.061689601427201</v>
      </c>
      <c r="Q3034" s="137">
        <v>17.3562793036599</v>
      </c>
      <c r="R3034" s="137">
        <v>5.6087433911547002</v>
      </c>
      <c r="S3034" s="137">
        <v>13.9465861464507</v>
      </c>
      <c r="T3034" s="137">
        <v>20.9649049841228</v>
      </c>
      <c r="U3034" s="137">
        <v>13.240500490819199</v>
      </c>
      <c r="V3034" s="1">
        <v>0</v>
      </c>
      <c r="W3034" s="1">
        <v>0</v>
      </c>
      <c r="X3034" s="1">
        <v>2784825</v>
      </c>
      <c r="Y3034" s="1">
        <v>3742522</v>
      </c>
      <c r="Z3034" s="1">
        <v>1552101</v>
      </c>
      <c r="AA3034" s="1">
        <v>0</v>
      </c>
      <c r="AB3034" s="1">
        <v>4026246</v>
      </c>
      <c r="AC3034" s="1">
        <v>3903708</v>
      </c>
      <c r="AD3034" s="1">
        <v>672311</v>
      </c>
      <c r="AE3034" s="1">
        <v>1619887</v>
      </c>
      <c r="AH3034" s="136">
        <f t="shared" si="47"/>
        <v>41019</v>
      </c>
      <c r="AI3034" s="177">
        <f>HLOOKUP(附加题模型!$E$2,历史数据!$B$3:$K$5000,ROW(A3032),)</f>
        <v>13.005924694721999</v>
      </c>
      <c r="AJ3034" s="177">
        <f>HLOOKUP(附加题模型!$E$2,历史数据!$L$3:$U$5000,ROW(A3032),)</f>
        <v>13.240500490819199</v>
      </c>
    </row>
    <row r="3035" spans="1:36" x14ac:dyDescent="0.2">
      <c r="A3035" s="148">
        <v>41022</v>
      </c>
      <c r="B3035" s="137">
        <v>16.031366467315699</v>
      </c>
      <c r="C3035" s="137">
        <v>71.063748904983797</v>
      </c>
      <c r="D3035" s="137">
        <v>6.1249234172470501</v>
      </c>
      <c r="E3035" s="137">
        <v>6.3978640560785003</v>
      </c>
      <c r="F3035" s="137">
        <v>16.061689601427201</v>
      </c>
      <c r="G3035" s="137">
        <v>17.3562793036599</v>
      </c>
      <c r="H3035" s="137">
        <v>5.5954839505136702</v>
      </c>
      <c r="I3035" s="137">
        <v>14.1513818314207</v>
      </c>
      <c r="J3035" s="137">
        <v>20.852190441197401</v>
      </c>
      <c r="K3035" s="137">
        <v>13.162308558786799</v>
      </c>
      <c r="L3035" s="137">
        <v>16.031366467315699</v>
      </c>
      <c r="M3035" s="137">
        <v>71.063748904983797</v>
      </c>
      <c r="N3035" s="137">
        <v>6.1123206941663</v>
      </c>
      <c r="O3035" s="137">
        <v>6.2769422268398998</v>
      </c>
      <c r="P3035" s="137">
        <v>15.688781385142001</v>
      </c>
      <c r="Q3035" s="137">
        <v>17.3562793036599</v>
      </c>
      <c r="R3035" s="137">
        <v>5.5689650692316102</v>
      </c>
      <c r="S3035" s="137">
        <v>13.9465861464507</v>
      </c>
      <c r="T3035" s="137">
        <v>20.987447892707799</v>
      </c>
      <c r="U3035" s="137">
        <v>12.575869068543801</v>
      </c>
      <c r="V3035" s="1">
        <v>0</v>
      </c>
      <c r="W3035" s="1">
        <v>0</v>
      </c>
      <c r="X3035" s="1">
        <v>3005414</v>
      </c>
      <c r="Y3035" s="1">
        <v>2704809</v>
      </c>
      <c r="Z3035" s="1">
        <v>1234460</v>
      </c>
      <c r="AA3035" s="1">
        <v>0</v>
      </c>
      <c r="AB3035" s="1">
        <v>3530736</v>
      </c>
      <c r="AC3035" s="1">
        <v>3524388</v>
      </c>
      <c r="AD3035" s="1">
        <v>1552938</v>
      </c>
      <c r="AE3035" s="1">
        <v>1434773</v>
      </c>
      <c r="AH3035" s="136">
        <f t="shared" si="47"/>
        <v>41022</v>
      </c>
      <c r="AI3035" s="177">
        <f>HLOOKUP(附加题模型!$E$2,历史数据!$B$3:$K$5000,ROW(A3033),)</f>
        <v>13.162308558786799</v>
      </c>
      <c r="AJ3035" s="177">
        <f>HLOOKUP(附加题模型!$E$2,历史数据!$L$3:$U$5000,ROW(A3033),)</f>
        <v>12.575869068543801</v>
      </c>
    </row>
    <row r="3036" spans="1:36" x14ac:dyDescent="0.2">
      <c r="A3036" s="148">
        <v>41023</v>
      </c>
      <c r="B3036" s="137">
        <v>16.031366467315699</v>
      </c>
      <c r="C3036" s="137">
        <v>71.063748904983797</v>
      </c>
      <c r="D3036" s="137">
        <v>5.9862934633587397</v>
      </c>
      <c r="E3036" s="137">
        <v>6.2329706525713204</v>
      </c>
      <c r="F3036" s="137">
        <v>15.568918029907501</v>
      </c>
      <c r="G3036" s="137">
        <v>17.3562793036599</v>
      </c>
      <c r="H3036" s="137">
        <v>5.5159273066674999</v>
      </c>
      <c r="I3036" s="137">
        <v>13.782749598474799</v>
      </c>
      <c r="J3036" s="137">
        <v>20.987447892707799</v>
      </c>
      <c r="K3036" s="137">
        <v>12.0936854876774</v>
      </c>
      <c r="L3036" s="137">
        <v>16.031366467315699</v>
      </c>
      <c r="M3036" s="137">
        <v>71.063748904983797</v>
      </c>
      <c r="N3036" s="137">
        <v>5.8098553402281699</v>
      </c>
      <c r="O3036" s="137">
        <v>6.1560203976013002</v>
      </c>
      <c r="P3036" s="137">
        <v>15.3025550182752</v>
      </c>
      <c r="Q3036" s="137">
        <v>17.3562793036599</v>
      </c>
      <c r="R3036" s="137">
        <v>5.4628895441033896</v>
      </c>
      <c r="S3036" s="137">
        <v>13.516515208013899</v>
      </c>
      <c r="T3036" s="137">
        <v>21.032533709877999</v>
      </c>
      <c r="U3036" s="137">
        <v>12.0285255443171</v>
      </c>
      <c r="V3036" s="1">
        <v>0</v>
      </c>
      <c r="W3036" s="1">
        <v>0</v>
      </c>
      <c r="X3036" s="1">
        <v>1522200</v>
      </c>
      <c r="Y3036" s="1">
        <v>1998878</v>
      </c>
      <c r="Z3036" s="1">
        <v>1762850</v>
      </c>
      <c r="AA3036" s="1">
        <v>0</v>
      </c>
      <c r="AB3036" s="1">
        <v>5083647</v>
      </c>
      <c r="AC3036" s="1">
        <v>3669341</v>
      </c>
      <c r="AD3036" s="1">
        <v>792689</v>
      </c>
      <c r="AE3036" s="1">
        <v>1620928</v>
      </c>
      <c r="AH3036" s="136">
        <f t="shared" si="47"/>
        <v>41023</v>
      </c>
      <c r="AI3036" s="177">
        <f>HLOOKUP(附加题模型!$E$2,历史数据!$B$3:$K$5000,ROW(A3034),)</f>
        <v>12.0936854876774</v>
      </c>
      <c r="AJ3036" s="177">
        <f>HLOOKUP(附加题模型!$E$2,历史数据!$L$3:$U$5000,ROW(A3034),)</f>
        <v>12.0285255443171</v>
      </c>
    </row>
    <row r="3037" spans="1:36" x14ac:dyDescent="0.2">
      <c r="A3037" s="148">
        <v>41024</v>
      </c>
      <c r="B3037" s="137">
        <v>16.031366467315699</v>
      </c>
      <c r="C3037" s="137">
        <v>71.063748904983797</v>
      </c>
      <c r="D3037" s="137">
        <v>5.5199927093707997</v>
      </c>
      <c r="E3037" s="137">
        <v>6.1560203976013002</v>
      </c>
      <c r="F3037" s="137">
        <v>15.3025550182752</v>
      </c>
      <c r="G3037" s="137">
        <v>17.3562793036599</v>
      </c>
      <c r="H3037" s="137">
        <v>5.3568140189751698</v>
      </c>
      <c r="I3037" s="137">
        <v>13.5574743450079</v>
      </c>
      <c r="J3037" s="137">
        <v>21.1227053442183</v>
      </c>
      <c r="K3037" s="137">
        <v>12.041557532989099</v>
      </c>
      <c r="L3037" s="137">
        <v>16.031366467315699</v>
      </c>
      <c r="M3037" s="137">
        <v>71.063748904983797</v>
      </c>
      <c r="N3037" s="137">
        <v>5.5451981555323098</v>
      </c>
      <c r="O3037" s="137">
        <v>6.1120488233327199</v>
      </c>
      <c r="P3037" s="137">
        <v>15.4890091264178</v>
      </c>
      <c r="Q3037" s="137">
        <v>17.3562793036599</v>
      </c>
      <c r="R3037" s="137">
        <v>5.6352622724367496</v>
      </c>
      <c r="S3037" s="137">
        <v>14.3561775163906</v>
      </c>
      <c r="T3037" s="137">
        <v>21.348134430069098</v>
      </c>
      <c r="U3037" s="137">
        <v>12.158845431037699</v>
      </c>
      <c r="V3037" s="1">
        <v>0</v>
      </c>
      <c r="W3037" s="1">
        <v>0</v>
      </c>
      <c r="X3037" s="1">
        <v>5177080</v>
      </c>
      <c r="Y3037" s="1">
        <v>7434203</v>
      </c>
      <c r="Z3037" s="1">
        <v>1140547</v>
      </c>
      <c r="AA3037" s="1">
        <v>0</v>
      </c>
      <c r="AB3037" s="1">
        <v>6539981</v>
      </c>
      <c r="AC3037" s="1">
        <v>5749090</v>
      </c>
      <c r="AD3037" s="1">
        <v>947152</v>
      </c>
      <c r="AE3037" s="1">
        <v>814583</v>
      </c>
      <c r="AH3037" s="136">
        <f t="shared" si="47"/>
        <v>41024</v>
      </c>
      <c r="AI3037" s="177">
        <f>HLOOKUP(附加题模型!$E$2,历史数据!$B$3:$K$5000,ROW(A3035),)</f>
        <v>12.041557532989099</v>
      </c>
      <c r="AJ3037" s="177">
        <f>HLOOKUP(附加题模型!$E$2,历史数据!$L$3:$U$5000,ROW(A3035),)</f>
        <v>12.158845431037699</v>
      </c>
    </row>
    <row r="3038" spans="1:36" x14ac:dyDescent="0.2">
      <c r="A3038" s="148">
        <v>41025</v>
      </c>
      <c r="B3038" s="137">
        <v>16.031366467315699</v>
      </c>
      <c r="C3038" s="137">
        <v>71.063748904983797</v>
      </c>
      <c r="D3038" s="137">
        <v>5.5451981555323098</v>
      </c>
      <c r="E3038" s="137">
        <v>6.0680772490641397</v>
      </c>
      <c r="F3038" s="137">
        <v>15.568918029907501</v>
      </c>
      <c r="G3038" s="137">
        <v>17.3562793036599</v>
      </c>
      <c r="H3038" s="137">
        <v>5.6352622724367496</v>
      </c>
      <c r="I3038" s="137">
        <v>14.376657084887601</v>
      </c>
      <c r="J3038" s="137">
        <v>21.2805057043138</v>
      </c>
      <c r="K3038" s="137">
        <v>12.2500693517422</v>
      </c>
      <c r="L3038" s="137">
        <v>16.031366467315699</v>
      </c>
      <c r="M3038" s="137">
        <v>71.063748904983797</v>
      </c>
      <c r="N3038" s="137">
        <v>5.5073899862900397</v>
      </c>
      <c r="O3038" s="137">
        <v>6.0021198876612702</v>
      </c>
      <c r="P3038" s="137">
        <v>15.648826933397199</v>
      </c>
      <c r="Q3038" s="137">
        <v>17.3562793036599</v>
      </c>
      <c r="R3038" s="137">
        <v>5.7413377975649702</v>
      </c>
      <c r="S3038" s="137">
        <v>14.0694635574327</v>
      </c>
      <c r="T3038" s="137">
        <v>21.190334069973499</v>
      </c>
      <c r="U3038" s="137">
        <v>12.4846451478394</v>
      </c>
      <c r="V3038" s="1">
        <v>0</v>
      </c>
      <c r="W3038" s="1">
        <v>0</v>
      </c>
      <c r="X3038" s="1">
        <v>2341642</v>
      </c>
      <c r="Y3038" s="1">
        <v>4583927</v>
      </c>
      <c r="Z3038" s="1">
        <v>2019096</v>
      </c>
      <c r="AA3038" s="1">
        <v>0</v>
      </c>
      <c r="AB3038" s="1">
        <v>6934551</v>
      </c>
      <c r="AC3038" s="1">
        <v>3619523</v>
      </c>
      <c r="AD3038" s="1">
        <v>900107</v>
      </c>
      <c r="AE3038" s="1">
        <v>1209488</v>
      </c>
      <c r="AH3038" s="136">
        <f t="shared" si="47"/>
        <v>41025</v>
      </c>
      <c r="AI3038" s="177">
        <f>HLOOKUP(附加题模型!$E$2,历史数据!$B$3:$K$5000,ROW(A3036),)</f>
        <v>12.2500693517422</v>
      </c>
      <c r="AJ3038" s="177">
        <f>HLOOKUP(附加题模型!$E$2,历史数据!$L$3:$U$5000,ROW(A3036),)</f>
        <v>12.4846451478394</v>
      </c>
    </row>
    <row r="3039" spans="1:36" x14ac:dyDescent="0.2">
      <c r="A3039" s="148">
        <v>41026</v>
      </c>
      <c r="B3039" s="137">
        <v>16.031366467315699</v>
      </c>
      <c r="C3039" s="137">
        <v>71.063748904983797</v>
      </c>
      <c r="D3039" s="137">
        <v>5.4443763708862702</v>
      </c>
      <c r="E3039" s="137">
        <v>5.9911269940941203</v>
      </c>
      <c r="F3039" s="137">
        <v>15.941826246192701</v>
      </c>
      <c r="G3039" s="137">
        <v>17.3562793036599</v>
      </c>
      <c r="H3039" s="137">
        <v>5.7015594756418899</v>
      </c>
      <c r="I3039" s="137">
        <v>14.048983988935699</v>
      </c>
      <c r="J3039" s="137">
        <v>21.257962795728801</v>
      </c>
      <c r="K3039" s="137">
        <v>12.406453215807</v>
      </c>
      <c r="L3039" s="137">
        <v>16.031366467315699</v>
      </c>
      <c r="M3039" s="137">
        <v>71.063748904983797</v>
      </c>
      <c r="N3039" s="137">
        <v>5.2679382477556898</v>
      </c>
      <c r="O3039" s="137">
        <v>6.0131127812284104</v>
      </c>
      <c r="P3039" s="137">
        <v>16.7675515822528</v>
      </c>
      <c r="Q3039" s="137">
        <v>17.3562793036599</v>
      </c>
      <c r="R3039" s="137">
        <v>5.7811161194880603</v>
      </c>
      <c r="S3039" s="137">
        <v>14.499534495869501</v>
      </c>
      <c r="T3039" s="137">
        <v>21.1227053442183</v>
      </c>
      <c r="U3039" s="137">
        <v>12.2500693517422</v>
      </c>
      <c r="V3039" s="1">
        <v>0</v>
      </c>
      <c r="W3039" s="1">
        <v>0</v>
      </c>
      <c r="X3039" s="1">
        <v>2815188</v>
      </c>
      <c r="Y3039" s="1">
        <v>2332919</v>
      </c>
      <c r="Z3039" s="1">
        <v>4936185</v>
      </c>
      <c r="AA3039" s="1">
        <v>0</v>
      </c>
      <c r="AB3039" s="1">
        <v>11489755</v>
      </c>
      <c r="AC3039" s="1">
        <v>10973370</v>
      </c>
      <c r="AD3039" s="1">
        <v>492250</v>
      </c>
      <c r="AE3039" s="1">
        <v>729015</v>
      </c>
      <c r="AH3039" s="136">
        <f t="shared" si="47"/>
        <v>41026</v>
      </c>
      <c r="AI3039" s="177">
        <f>HLOOKUP(附加题模型!$E$2,历史数据!$B$3:$K$5000,ROW(A3037),)</f>
        <v>12.406453215807</v>
      </c>
      <c r="AJ3039" s="177">
        <f>HLOOKUP(附加题模型!$E$2,历史数据!$L$3:$U$5000,ROW(A3037),)</f>
        <v>12.2500693517422</v>
      </c>
    </row>
    <row r="3040" spans="1:36" x14ac:dyDescent="0.2">
      <c r="A3040" s="148">
        <v>41031</v>
      </c>
      <c r="B3040" s="137">
        <v>16.031366467315699</v>
      </c>
      <c r="C3040" s="137">
        <v>71.063748904983797</v>
      </c>
      <c r="D3040" s="137">
        <v>5.0032810630598297</v>
      </c>
      <c r="E3040" s="137">
        <v>6.0790701426312896</v>
      </c>
      <c r="F3040" s="137">
        <v>16.594415624691798</v>
      </c>
      <c r="G3040" s="137">
        <v>17.3562793036599</v>
      </c>
      <c r="H3040" s="137">
        <v>5.7811161194880603</v>
      </c>
      <c r="I3040" s="137">
        <v>14.622411906851401</v>
      </c>
      <c r="J3040" s="137">
        <v>21.573563515919901</v>
      </c>
      <c r="K3040" s="137">
        <v>11.6375658841551</v>
      </c>
      <c r="L3040" s="137">
        <v>16.031366467315699</v>
      </c>
      <c r="M3040" s="137">
        <v>71.063748904983797</v>
      </c>
      <c r="N3040" s="137">
        <v>5.0032810630598297</v>
      </c>
      <c r="O3040" s="137">
        <v>6.0350985683627103</v>
      </c>
      <c r="P3040" s="137">
        <v>16.834142335160902</v>
      </c>
      <c r="Q3040" s="137">
        <v>17.3562793036599</v>
      </c>
      <c r="R3040" s="137">
        <v>5.7545972382060002</v>
      </c>
      <c r="S3040" s="137">
        <v>15.953583859155801</v>
      </c>
      <c r="T3040" s="137">
        <v>21.393220247239199</v>
      </c>
      <c r="U3040" s="137">
        <v>11.6375658841551</v>
      </c>
      <c r="V3040" s="1">
        <v>0</v>
      </c>
      <c r="W3040" s="1">
        <v>0</v>
      </c>
      <c r="X3040" s="1">
        <v>4451100</v>
      </c>
      <c r="Y3040" s="1">
        <v>2541962</v>
      </c>
      <c r="Z3040" s="1">
        <v>3155292</v>
      </c>
      <c r="AA3040" s="1">
        <v>0</v>
      </c>
      <c r="AB3040" s="1">
        <v>5397529</v>
      </c>
      <c r="AC3040" s="1">
        <v>17303875</v>
      </c>
      <c r="AD3040" s="1">
        <v>1516860</v>
      </c>
      <c r="AE3040" s="1">
        <v>1558663</v>
      </c>
      <c r="AH3040" s="136">
        <f t="shared" si="47"/>
        <v>41031</v>
      </c>
      <c r="AI3040" s="177">
        <f>HLOOKUP(附加题模型!$E$2,历史数据!$B$3:$K$5000,ROW(A3038),)</f>
        <v>11.6375658841551</v>
      </c>
      <c r="AJ3040" s="177">
        <f>HLOOKUP(附加题模型!$E$2,历史数据!$L$3:$U$5000,ROW(A3038),)</f>
        <v>11.6375658841551</v>
      </c>
    </row>
    <row r="3041" spans="1:36" x14ac:dyDescent="0.2">
      <c r="A3041" s="148">
        <v>41032</v>
      </c>
      <c r="B3041" s="137">
        <v>16.031366467315699</v>
      </c>
      <c r="C3041" s="137">
        <v>71.063748904983797</v>
      </c>
      <c r="D3041" s="137">
        <v>4.88985655533304</v>
      </c>
      <c r="E3041" s="137">
        <v>5.9911269940941203</v>
      </c>
      <c r="F3041" s="137">
        <v>16.487870420038899</v>
      </c>
      <c r="G3041" s="137">
        <v>17.3562793036599</v>
      </c>
      <c r="H3041" s="137">
        <v>5.7015594756418899</v>
      </c>
      <c r="I3041" s="137">
        <v>15.769267742682899</v>
      </c>
      <c r="J3041" s="137">
        <v>21.415763155824301</v>
      </c>
      <c r="K3041" s="137">
        <v>11.077190371256201</v>
      </c>
      <c r="L3041" s="137">
        <v>16.031366467315699</v>
      </c>
      <c r="M3041" s="137">
        <v>71.063748904983797</v>
      </c>
      <c r="N3041" s="137">
        <v>4.9276647245753002</v>
      </c>
      <c r="O3041" s="137">
        <v>6.0680772490641397</v>
      </c>
      <c r="P3041" s="137">
        <v>16.927369389232201</v>
      </c>
      <c r="Q3041" s="137">
        <v>17.3562793036599</v>
      </c>
      <c r="R3041" s="137">
        <v>5.8076350007701096</v>
      </c>
      <c r="S3041" s="137">
        <v>15.8716655851679</v>
      </c>
      <c r="T3041" s="137">
        <v>21.505934790164599</v>
      </c>
      <c r="U3041" s="137">
        <v>11.090222359928299</v>
      </c>
      <c r="V3041" s="1">
        <v>0</v>
      </c>
      <c r="W3041" s="1">
        <v>0</v>
      </c>
      <c r="X3041" s="1">
        <v>2854585</v>
      </c>
      <c r="Y3041" s="1">
        <v>2141130</v>
      </c>
      <c r="Z3041" s="1">
        <v>2005999</v>
      </c>
      <c r="AA3041" s="1">
        <v>0</v>
      </c>
      <c r="AB3041" s="1">
        <v>6718474</v>
      </c>
      <c r="AC3041" s="1">
        <v>13225583</v>
      </c>
      <c r="AD3041" s="1">
        <v>1100613</v>
      </c>
      <c r="AE3041" s="1">
        <v>1605365</v>
      </c>
      <c r="AH3041" s="136">
        <f t="shared" si="47"/>
        <v>41032</v>
      </c>
      <c r="AI3041" s="177">
        <f>HLOOKUP(附加题模型!$E$2,历史数据!$B$3:$K$5000,ROW(A3039),)</f>
        <v>11.077190371256201</v>
      </c>
      <c r="AJ3041" s="177">
        <f>HLOOKUP(附加题模型!$E$2,历史数据!$L$3:$U$5000,ROW(A3039),)</f>
        <v>11.090222359928299</v>
      </c>
    </row>
    <row r="3042" spans="1:36" x14ac:dyDescent="0.2">
      <c r="A3042" s="148">
        <v>41033</v>
      </c>
      <c r="B3042" s="137">
        <v>16.031366467315699</v>
      </c>
      <c r="C3042" s="137">
        <v>71.063748904983797</v>
      </c>
      <c r="D3042" s="137">
        <v>4.8394456630100198</v>
      </c>
      <c r="E3042" s="137">
        <v>6.0900630361984298</v>
      </c>
      <c r="F3042" s="137">
        <v>16.820824184579202</v>
      </c>
      <c r="G3042" s="137">
        <v>17.3562793036599</v>
      </c>
      <c r="H3042" s="137">
        <v>5.8076350007701096</v>
      </c>
      <c r="I3042" s="137">
        <v>15.830706448173901</v>
      </c>
      <c r="J3042" s="137">
        <v>21.460848972994501</v>
      </c>
      <c r="K3042" s="137">
        <v>11.051126393912099</v>
      </c>
      <c r="L3042" s="137">
        <v>16.031366467315699</v>
      </c>
      <c r="M3042" s="137">
        <v>71.063748904983797</v>
      </c>
      <c r="N3042" s="137">
        <v>5.0158837861405896</v>
      </c>
      <c r="O3042" s="137">
        <v>6.1010559297655798</v>
      </c>
      <c r="P3042" s="137">
        <v>17.0205964433035</v>
      </c>
      <c r="Q3042" s="137">
        <v>17.3562793036599</v>
      </c>
      <c r="R3042" s="137">
        <v>5.7811161194880603</v>
      </c>
      <c r="S3042" s="137">
        <v>15.9740634276528</v>
      </c>
      <c r="T3042" s="137">
        <v>21.438306064409399</v>
      </c>
      <c r="U3042" s="137">
        <v>11.2596382126652</v>
      </c>
      <c r="V3042" s="1">
        <v>0</v>
      </c>
      <c r="W3042" s="1">
        <v>0</v>
      </c>
      <c r="X3042" s="1">
        <v>2671835</v>
      </c>
      <c r="Y3042" s="1">
        <v>2239451</v>
      </c>
      <c r="Z3042" s="1">
        <v>2544316</v>
      </c>
      <c r="AA3042" s="1">
        <v>0</v>
      </c>
      <c r="AB3042" s="1">
        <v>6593714</v>
      </c>
      <c r="AC3042" s="1">
        <v>9271735</v>
      </c>
      <c r="AD3042" s="1">
        <v>1296764</v>
      </c>
      <c r="AE3042" s="1">
        <v>920627</v>
      </c>
      <c r="AH3042" s="136">
        <f t="shared" si="47"/>
        <v>41033</v>
      </c>
      <c r="AI3042" s="177">
        <f>HLOOKUP(附加题模型!$E$2,历史数据!$B$3:$K$5000,ROW(A3040),)</f>
        <v>11.051126393912099</v>
      </c>
      <c r="AJ3042" s="177">
        <f>HLOOKUP(附加题模型!$E$2,历史数据!$L$3:$U$5000,ROW(A3040),)</f>
        <v>11.2596382126652</v>
      </c>
    </row>
    <row r="3043" spans="1:36" x14ac:dyDescent="0.2">
      <c r="A3043" s="148">
        <v>41036</v>
      </c>
      <c r="B3043" s="137">
        <v>16.826815948518401</v>
      </c>
      <c r="C3043" s="137">
        <v>71.063748904983797</v>
      </c>
      <c r="D3043" s="137">
        <v>5.0158837861405896</v>
      </c>
      <c r="E3043" s="137">
        <v>6.0460914619298496</v>
      </c>
      <c r="F3043" s="137">
        <v>16.7808697328344</v>
      </c>
      <c r="G3043" s="137">
        <v>17.3562793036599</v>
      </c>
      <c r="H3043" s="137">
        <v>5.72807835692395</v>
      </c>
      <c r="I3043" s="137">
        <v>15.769267742682899</v>
      </c>
      <c r="J3043" s="137">
        <v>21.415763155824301</v>
      </c>
      <c r="K3043" s="137">
        <v>11.2596382126652</v>
      </c>
      <c r="L3043" s="137">
        <v>16.826815948518401</v>
      </c>
      <c r="M3043" s="137">
        <v>71.063748904983797</v>
      </c>
      <c r="N3043" s="137">
        <v>5.1419110169481401</v>
      </c>
      <c r="O3043" s="137">
        <v>6.0570843554970004</v>
      </c>
      <c r="P3043" s="137">
        <v>17.153777949119601</v>
      </c>
      <c r="Q3043" s="137">
        <v>17.3562793036599</v>
      </c>
      <c r="R3043" s="137">
        <v>5.8606727633342199</v>
      </c>
      <c r="S3043" s="137">
        <v>16.7113278935445</v>
      </c>
      <c r="T3043" s="137">
        <v>21.348134430069098</v>
      </c>
      <c r="U3043" s="137">
        <v>11.7548537822037</v>
      </c>
      <c r="V3043" s="1">
        <v>145749</v>
      </c>
      <c r="W3043" s="1">
        <v>0</v>
      </c>
      <c r="X3043" s="1">
        <v>2368130</v>
      </c>
      <c r="Y3043" s="1">
        <v>1442152</v>
      </c>
      <c r="Z3043" s="1">
        <v>2622821</v>
      </c>
      <c r="AA3043" s="1">
        <v>0</v>
      </c>
      <c r="AB3043" s="1">
        <v>5737560</v>
      </c>
      <c r="AC3043" s="1">
        <v>11146998</v>
      </c>
      <c r="AD3043" s="1">
        <v>1230842</v>
      </c>
      <c r="AE3043" s="1">
        <v>1994018</v>
      </c>
      <c r="AH3043" s="136">
        <f t="shared" si="47"/>
        <v>41036</v>
      </c>
      <c r="AI3043" s="177">
        <f>HLOOKUP(附加题模型!$E$2,历史数据!$B$3:$K$5000,ROW(A3041),)</f>
        <v>11.2596382126652</v>
      </c>
      <c r="AJ3043" s="177">
        <f>HLOOKUP(附加题模型!$E$2,历史数据!$L$3:$U$5000,ROW(A3041),)</f>
        <v>11.7548537822037</v>
      </c>
    </row>
    <row r="3044" spans="1:36" x14ac:dyDescent="0.2">
      <c r="A3044" s="148">
        <v>41037</v>
      </c>
      <c r="B3044" s="137">
        <v>17.683453851352098</v>
      </c>
      <c r="C3044" s="137">
        <v>71.063748904983797</v>
      </c>
      <c r="D3044" s="137">
        <v>5.12930829386739</v>
      </c>
      <c r="E3044" s="137">
        <v>6.0460914619298496</v>
      </c>
      <c r="F3044" s="137">
        <v>17.273641304354101</v>
      </c>
      <c r="G3044" s="137">
        <v>17.3562793036599</v>
      </c>
      <c r="H3044" s="137">
        <v>5.8076350007701096</v>
      </c>
      <c r="I3044" s="137">
        <v>16.547491345568599</v>
      </c>
      <c r="J3044" s="137">
        <v>21.438306064409399</v>
      </c>
      <c r="K3044" s="137">
        <v>11.7548537822037</v>
      </c>
      <c r="L3044" s="137">
        <v>17.683453851352098</v>
      </c>
      <c r="M3044" s="137">
        <v>71.063748904983797</v>
      </c>
      <c r="N3044" s="137">
        <v>5.2301300785134304</v>
      </c>
      <c r="O3044" s="137">
        <v>6.3099209075413398</v>
      </c>
      <c r="P3044" s="137">
        <v>16.807506033997601</v>
      </c>
      <c r="Q3044" s="137">
        <v>17.3562793036599</v>
      </c>
      <c r="R3044" s="137">
        <v>5.8606727633342199</v>
      </c>
      <c r="S3044" s="137">
        <v>16.383654797592701</v>
      </c>
      <c r="T3044" s="137">
        <v>21.618649333090001</v>
      </c>
      <c r="U3044" s="137">
        <v>11.859109691580199</v>
      </c>
      <c r="V3044" s="1">
        <v>1078674</v>
      </c>
      <c r="W3044" s="1">
        <v>0</v>
      </c>
      <c r="X3044" s="1">
        <v>1780640</v>
      </c>
      <c r="Y3044" s="1">
        <v>4975817</v>
      </c>
      <c r="Z3044" s="1">
        <v>1825565</v>
      </c>
      <c r="AA3044" s="1">
        <v>0</v>
      </c>
      <c r="AB3044" s="1">
        <v>4786861</v>
      </c>
      <c r="AC3044" s="1">
        <v>7705707</v>
      </c>
      <c r="AD3044" s="1">
        <v>1478602</v>
      </c>
      <c r="AE3044" s="1">
        <v>804119</v>
      </c>
      <c r="AH3044" s="136">
        <f t="shared" si="47"/>
        <v>41037</v>
      </c>
      <c r="AI3044" s="177">
        <f>HLOOKUP(附加题模型!$E$2,历史数据!$B$3:$K$5000,ROW(A3042),)</f>
        <v>11.7548537822037</v>
      </c>
      <c r="AJ3044" s="177">
        <f>HLOOKUP(附加题模型!$E$2,历史数据!$L$3:$U$5000,ROW(A3042),)</f>
        <v>11.859109691580199</v>
      </c>
    </row>
    <row r="3045" spans="1:36" x14ac:dyDescent="0.2">
      <c r="A3045" s="148">
        <v>41038</v>
      </c>
      <c r="B3045" s="137">
        <v>18.5706859650012</v>
      </c>
      <c r="C3045" s="137">
        <v>71.063748904983797</v>
      </c>
      <c r="D3045" s="137">
        <v>5.1923219092711603</v>
      </c>
      <c r="E3045" s="137">
        <v>6.3099209075413398</v>
      </c>
      <c r="F3045" s="137">
        <v>16.6343700764366</v>
      </c>
      <c r="G3045" s="137">
        <v>17.3562793036599</v>
      </c>
      <c r="H3045" s="137">
        <v>5.9667482884624397</v>
      </c>
      <c r="I3045" s="137">
        <v>16.3426956605987</v>
      </c>
      <c r="J3045" s="137">
        <v>21.438306064409399</v>
      </c>
      <c r="K3045" s="137">
        <v>11.8721416802523</v>
      </c>
      <c r="L3045" s="137">
        <v>18.5706859650012</v>
      </c>
      <c r="M3045" s="137">
        <v>71.063748904983797</v>
      </c>
      <c r="N3045" s="137">
        <v>5.4065682016440002</v>
      </c>
      <c r="O3045" s="137">
        <v>6.3099209075413398</v>
      </c>
      <c r="P3045" s="137">
        <v>16.6610063775999</v>
      </c>
      <c r="Q3045" s="137">
        <v>17.3562793036599</v>
      </c>
      <c r="R3045" s="137">
        <v>5.7545972382060002</v>
      </c>
      <c r="S3045" s="137">
        <v>16.015022564646799</v>
      </c>
      <c r="T3045" s="137">
        <v>21.2805057043138</v>
      </c>
      <c r="U3045" s="137">
        <v>12.0676215103333</v>
      </c>
      <c r="V3045" s="1">
        <v>287378</v>
      </c>
      <c r="W3045" s="1">
        <v>0</v>
      </c>
      <c r="X3045" s="1">
        <v>3944762</v>
      </c>
      <c r="Y3045" s="1">
        <v>0</v>
      </c>
      <c r="Z3045" s="1">
        <v>1375262</v>
      </c>
      <c r="AA3045" s="1">
        <v>0</v>
      </c>
      <c r="AB3045" s="1">
        <v>13659124</v>
      </c>
      <c r="AC3045" s="1">
        <v>6274321</v>
      </c>
      <c r="AD3045" s="1">
        <v>837110</v>
      </c>
      <c r="AE3045" s="1">
        <v>923495</v>
      </c>
      <c r="AH3045" s="136">
        <f t="shared" si="47"/>
        <v>41038</v>
      </c>
      <c r="AI3045" s="177">
        <f>HLOOKUP(附加题模型!$E$2,历史数据!$B$3:$K$5000,ROW(A3043),)</f>
        <v>11.8721416802523</v>
      </c>
      <c r="AJ3045" s="177">
        <f>HLOOKUP(附加题模型!$E$2,历史数据!$L$3:$U$5000,ROW(A3043),)</f>
        <v>12.0676215103333</v>
      </c>
    </row>
    <row r="3046" spans="1:36" x14ac:dyDescent="0.2">
      <c r="A3046" s="148">
        <v>41039</v>
      </c>
      <c r="B3046" s="137">
        <v>19.488512289465898</v>
      </c>
      <c r="C3046" s="137">
        <v>71.063748904983797</v>
      </c>
      <c r="D3046" s="137">
        <v>5.3687600324017399</v>
      </c>
      <c r="E3046" s="137">
        <v>6.9365158408686103</v>
      </c>
      <c r="F3046" s="137">
        <v>16.6476882270183</v>
      </c>
      <c r="G3046" s="137">
        <v>17.3562793036599</v>
      </c>
      <c r="H3046" s="137">
        <v>5.6352622724367496</v>
      </c>
      <c r="I3046" s="137">
        <v>15.8102268796769</v>
      </c>
      <c r="J3046" s="137">
        <v>21.325591521484</v>
      </c>
      <c r="K3046" s="137">
        <v>12.015493555645</v>
      </c>
      <c r="L3046" s="137">
        <v>19.488512289465898</v>
      </c>
      <c r="M3046" s="137">
        <v>71.063748904983797</v>
      </c>
      <c r="N3046" s="137">
        <v>5.5199927093707997</v>
      </c>
      <c r="O3046" s="137">
        <v>6.9365158408686103</v>
      </c>
      <c r="P3046" s="137">
        <v>16.541143022365301</v>
      </c>
      <c r="Q3046" s="137">
        <v>17.3562793036599</v>
      </c>
      <c r="R3046" s="137">
        <v>5.6883000350008599</v>
      </c>
      <c r="S3046" s="137">
        <v>15.9740634276528</v>
      </c>
      <c r="T3046" s="137">
        <v>21.325591521484</v>
      </c>
      <c r="U3046" s="137">
        <v>12.1067174763495</v>
      </c>
      <c r="V3046" s="1">
        <v>720563</v>
      </c>
      <c r="W3046" s="1">
        <v>0</v>
      </c>
      <c r="X3046" s="1">
        <v>2751700</v>
      </c>
      <c r="Y3046" s="1">
        <v>4314704</v>
      </c>
      <c r="Z3046" s="1">
        <v>852901</v>
      </c>
      <c r="AA3046" s="1">
        <v>0</v>
      </c>
      <c r="AB3046" s="1">
        <v>6657074</v>
      </c>
      <c r="AC3046" s="1">
        <v>3924501</v>
      </c>
      <c r="AD3046" s="1">
        <v>1076293</v>
      </c>
      <c r="AE3046" s="1">
        <v>568974</v>
      </c>
      <c r="AH3046" s="136">
        <f t="shared" si="47"/>
        <v>41039</v>
      </c>
      <c r="AI3046" s="177">
        <f>HLOOKUP(附加题模型!$E$2,历史数据!$B$3:$K$5000,ROW(A3044),)</f>
        <v>12.015493555645</v>
      </c>
      <c r="AJ3046" s="177">
        <f>HLOOKUP(附加题模型!$E$2,历史数据!$L$3:$U$5000,ROW(A3044),)</f>
        <v>12.1067174763495</v>
      </c>
    </row>
    <row r="3047" spans="1:36" x14ac:dyDescent="0.2">
      <c r="A3047" s="148">
        <v>41040</v>
      </c>
      <c r="B3047" s="137">
        <v>20.467527035561499</v>
      </c>
      <c r="C3047" s="137">
        <v>71.063748904983797</v>
      </c>
      <c r="D3047" s="137">
        <v>5.5073899862900397</v>
      </c>
      <c r="E3047" s="137">
        <v>6.9365158408686103</v>
      </c>
      <c r="F3047" s="137">
        <v>16.621051925854999</v>
      </c>
      <c r="G3047" s="137">
        <v>17.3562793036599</v>
      </c>
      <c r="H3047" s="137">
        <v>5.7148189162829199</v>
      </c>
      <c r="I3047" s="137">
        <v>15.9331042906589</v>
      </c>
      <c r="J3047" s="137">
        <v>21.325591521484</v>
      </c>
      <c r="K3047" s="137">
        <v>12.2240053743981</v>
      </c>
      <c r="L3047" s="137">
        <v>20.467527035561499</v>
      </c>
      <c r="M3047" s="137">
        <v>71.063748904983797</v>
      </c>
      <c r="N3047" s="137">
        <v>5.4569790939670204</v>
      </c>
      <c r="O3047" s="137">
        <v>6.4968000981828</v>
      </c>
      <c r="P3047" s="137">
        <v>15.941826246192701</v>
      </c>
      <c r="Q3047" s="137">
        <v>17.3562793036599</v>
      </c>
      <c r="R3047" s="137">
        <v>5.5954839505136702</v>
      </c>
      <c r="S3047" s="137">
        <v>15.58495162621</v>
      </c>
      <c r="T3047" s="137">
        <v>21.505934790164599</v>
      </c>
      <c r="U3047" s="137">
        <v>12.119749465021499</v>
      </c>
      <c r="V3047" s="1">
        <v>625491</v>
      </c>
      <c r="W3047" s="1">
        <v>0</v>
      </c>
      <c r="X3047" s="1">
        <v>1128400</v>
      </c>
      <c r="Y3047" s="1">
        <v>13585362</v>
      </c>
      <c r="Z3047" s="1">
        <v>1280402</v>
      </c>
      <c r="AA3047" s="1">
        <v>0</v>
      </c>
      <c r="AB3047" s="1">
        <v>4077051</v>
      </c>
      <c r="AC3047" s="1">
        <v>3966891</v>
      </c>
      <c r="AD3047" s="1">
        <v>1723838</v>
      </c>
      <c r="AE3047" s="1">
        <v>448553</v>
      </c>
      <c r="AH3047" s="136">
        <f t="shared" si="47"/>
        <v>41040</v>
      </c>
      <c r="AI3047" s="177">
        <f>HLOOKUP(附加题模型!$E$2,历史数据!$B$3:$K$5000,ROW(A3045),)</f>
        <v>12.2240053743981</v>
      </c>
      <c r="AJ3047" s="177">
        <f>HLOOKUP(附加题模型!$E$2,历史数据!$L$3:$U$5000,ROW(A3045),)</f>
        <v>12.119749465021499</v>
      </c>
    </row>
    <row r="3048" spans="1:36" x14ac:dyDescent="0.2">
      <c r="A3048" s="148">
        <v>41043</v>
      </c>
      <c r="B3048" s="137">
        <v>21.477135992472601</v>
      </c>
      <c r="C3048" s="137">
        <v>71.063748904983797</v>
      </c>
      <c r="D3048" s="137">
        <v>5.4821845401285296</v>
      </c>
      <c r="E3048" s="137">
        <v>6.4638214174813697</v>
      </c>
      <c r="F3048" s="137">
        <v>15.9817806979375</v>
      </c>
      <c r="G3048" s="137">
        <v>17.3562793036599</v>
      </c>
      <c r="H3048" s="137">
        <v>5.6750405943598397</v>
      </c>
      <c r="I3048" s="137">
        <v>15.7897473111799</v>
      </c>
      <c r="J3048" s="137">
        <v>21.712722624685401</v>
      </c>
      <c r="K3048" s="137">
        <v>12.2631013404143</v>
      </c>
      <c r="L3048" s="137">
        <v>19.610889132727799</v>
      </c>
      <c r="M3048" s="137">
        <v>71.063748904983797</v>
      </c>
      <c r="N3048" s="137">
        <v>5.5199927093707997</v>
      </c>
      <c r="O3048" s="137">
        <v>6.4418356303470796</v>
      </c>
      <c r="P3048" s="137">
        <v>15.622190632233901</v>
      </c>
      <c r="Q3048" s="137">
        <v>17.3562793036599</v>
      </c>
      <c r="R3048" s="137">
        <v>5.6352622724367496</v>
      </c>
      <c r="S3048" s="137">
        <v>15.564472057712999</v>
      </c>
      <c r="T3048" s="137">
        <v>21.643793346511799</v>
      </c>
      <c r="U3048" s="137">
        <v>12.3673572497908</v>
      </c>
      <c r="V3048" s="1">
        <v>48548383</v>
      </c>
      <c r="W3048" s="1">
        <v>0</v>
      </c>
      <c r="X3048" s="1">
        <v>2462124</v>
      </c>
      <c r="Y3048" s="1">
        <v>4812039</v>
      </c>
      <c r="Z3048" s="1">
        <v>1341100</v>
      </c>
      <c r="AA3048" s="1">
        <v>0</v>
      </c>
      <c r="AB3048" s="1">
        <v>3082291</v>
      </c>
      <c r="AC3048" s="1">
        <v>3912196</v>
      </c>
      <c r="AD3048" s="1">
        <v>1208030</v>
      </c>
      <c r="AE3048" s="1">
        <v>1021640</v>
      </c>
      <c r="AH3048" s="136">
        <f t="shared" si="47"/>
        <v>41043</v>
      </c>
      <c r="AI3048" s="177">
        <f>HLOOKUP(附加题模型!$E$2,历史数据!$B$3:$K$5000,ROW(A3046),)</f>
        <v>12.2631013404143</v>
      </c>
      <c r="AJ3048" s="177">
        <f>HLOOKUP(附加题模型!$E$2,历史数据!$L$3:$U$5000,ROW(A3046),)</f>
        <v>12.3673572497908</v>
      </c>
    </row>
    <row r="3049" spans="1:36" x14ac:dyDescent="0.2">
      <c r="A3049" s="148">
        <v>41044</v>
      </c>
      <c r="B3049" s="137">
        <v>20.498121246377</v>
      </c>
      <c r="C3049" s="137">
        <v>71.063748904983797</v>
      </c>
      <c r="D3049" s="137">
        <v>5.4191709247247601</v>
      </c>
      <c r="E3049" s="137">
        <v>6.2989280139741899</v>
      </c>
      <c r="F3049" s="137">
        <v>15.515645427580999</v>
      </c>
      <c r="G3049" s="137">
        <v>17.3562793036599</v>
      </c>
      <c r="H3049" s="137">
        <v>5.6087433911547002</v>
      </c>
      <c r="I3049" s="137">
        <v>15.4211150782341</v>
      </c>
      <c r="J3049" s="137">
        <v>21.4829583641068</v>
      </c>
      <c r="K3049" s="137">
        <v>12.354325261118699</v>
      </c>
      <c r="L3049" s="137">
        <v>18.631874386632202</v>
      </c>
      <c r="M3049" s="137">
        <v>71.063748904983797</v>
      </c>
      <c r="N3049" s="137">
        <v>5.5073899862900397</v>
      </c>
      <c r="O3049" s="137">
        <v>6.5957361402871104</v>
      </c>
      <c r="P3049" s="137">
        <v>15.8485991921214</v>
      </c>
      <c r="Q3049" s="137">
        <v>17.3562793036599</v>
      </c>
      <c r="R3049" s="137">
        <v>5.6352622724367496</v>
      </c>
      <c r="S3049" s="137">
        <v>16.076461270137798</v>
      </c>
      <c r="T3049" s="137">
        <v>21.368076233817401</v>
      </c>
      <c r="U3049" s="137">
        <v>12.510709125183499</v>
      </c>
      <c r="V3049" s="1">
        <v>23195183</v>
      </c>
      <c r="W3049" s="1">
        <v>0</v>
      </c>
      <c r="X3049" s="1">
        <v>3238919</v>
      </c>
      <c r="Y3049" s="1">
        <v>5531901</v>
      </c>
      <c r="Z3049" s="1">
        <v>1326771</v>
      </c>
      <c r="AA3049" s="1">
        <v>0</v>
      </c>
      <c r="AB3049" s="1">
        <v>2653899</v>
      </c>
      <c r="AC3049" s="1">
        <v>4500772</v>
      </c>
      <c r="AD3049" s="1">
        <v>664681</v>
      </c>
      <c r="AE3049" s="1">
        <v>700443</v>
      </c>
      <c r="AH3049" s="136">
        <f t="shared" si="47"/>
        <v>41044</v>
      </c>
      <c r="AI3049" s="177">
        <f>HLOOKUP(附加题模型!$E$2,历史数据!$B$3:$K$5000,ROW(A3047),)</f>
        <v>12.354325261118699</v>
      </c>
      <c r="AJ3049" s="177">
        <f>HLOOKUP(附加题模型!$E$2,历史数据!$L$3:$U$5000,ROW(A3047),)</f>
        <v>12.510709125183499</v>
      </c>
    </row>
    <row r="3050" spans="1:36" x14ac:dyDescent="0.2">
      <c r="A3050" s="148">
        <v>41045</v>
      </c>
      <c r="B3050" s="137">
        <v>18.356526489292801</v>
      </c>
      <c r="C3050" s="137">
        <v>71.063748904983797</v>
      </c>
      <c r="D3050" s="137">
        <v>5.4569790939670204</v>
      </c>
      <c r="E3050" s="137">
        <v>6.5407716724513802</v>
      </c>
      <c r="F3050" s="137">
        <v>15.821962890958099</v>
      </c>
      <c r="G3050" s="137">
        <v>17.3562793036599</v>
      </c>
      <c r="H3050" s="137">
        <v>5.6087433911547002</v>
      </c>
      <c r="I3050" s="137">
        <v>16.015022564646799</v>
      </c>
      <c r="J3050" s="137">
        <v>21.253194103528099</v>
      </c>
      <c r="K3050" s="137">
        <v>12.419485204479001</v>
      </c>
      <c r="L3050" s="137">
        <v>18.0811785919534</v>
      </c>
      <c r="M3050" s="137">
        <v>71.063748904983797</v>
      </c>
      <c r="N3050" s="137">
        <v>5.3435545862402298</v>
      </c>
      <c r="O3050" s="137">
        <v>6.4088569496456396</v>
      </c>
      <c r="P3050" s="137">
        <v>15.5555998793259</v>
      </c>
      <c r="Q3050" s="137">
        <v>17.3562793036599</v>
      </c>
      <c r="R3050" s="137">
        <v>5.4761489847444196</v>
      </c>
      <c r="S3050" s="137">
        <v>15.666869900198</v>
      </c>
      <c r="T3050" s="137">
        <v>21.322123381701701</v>
      </c>
      <c r="U3050" s="137">
        <v>12.5628370798718</v>
      </c>
      <c r="V3050" s="1">
        <v>13615212</v>
      </c>
      <c r="W3050" s="1">
        <v>0</v>
      </c>
      <c r="X3050" s="1">
        <v>1806951</v>
      </c>
      <c r="Y3050" s="1">
        <v>2859555</v>
      </c>
      <c r="Z3050" s="1">
        <v>1307779</v>
      </c>
      <c r="AA3050" s="1">
        <v>0</v>
      </c>
      <c r="AB3050" s="1">
        <v>3105904</v>
      </c>
      <c r="AC3050" s="1">
        <v>3304784</v>
      </c>
      <c r="AD3050" s="1">
        <v>465602</v>
      </c>
      <c r="AE3050" s="1">
        <v>849499</v>
      </c>
      <c r="AH3050" s="136">
        <f t="shared" si="47"/>
        <v>41045</v>
      </c>
      <c r="AI3050" s="177">
        <f>HLOOKUP(附加题模型!$E$2,历史数据!$B$3:$K$5000,ROW(A3048),)</f>
        <v>12.419485204479001</v>
      </c>
      <c r="AJ3050" s="177">
        <f>HLOOKUP(附加题模型!$E$2,历史数据!$L$3:$U$5000,ROW(A3048),)</f>
        <v>12.5628370798718</v>
      </c>
    </row>
    <row r="3051" spans="1:36" x14ac:dyDescent="0.2">
      <c r="A3051" s="148">
        <v>41046</v>
      </c>
      <c r="B3051" s="137">
        <v>17.958801748691499</v>
      </c>
      <c r="C3051" s="137">
        <v>71.063748904983797</v>
      </c>
      <c r="D3051" s="137">
        <v>5.2931436939172096</v>
      </c>
      <c r="E3051" s="137">
        <v>6.4088569496456396</v>
      </c>
      <c r="F3051" s="137">
        <v>15.6621450839788</v>
      </c>
      <c r="G3051" s="137">
        <v>17.3562793036599</v>
      </c>
      <c r="H3051" s="137">
        <v>5.4761489847444196</v>
      </c>
      <c r="I3051" s="137">
        <v>15.748788174185901</v>
      </c>
      <c r="J3051" s="137">
        <v>21.368076233817401</v>
      </c>
      <c r="K3051" s="137">
        <v>12.406453215807</v>
      </c>
      <c r="L3051" s="137">
        <v>18.019990170322501</v>
      </c>
      <c r="M3051" s="137">
        <v>71.063748904983797</v>
      </c>
      <c r="N3051" s="137">
        <v>5.2301300785134304</v>
      </c>
      <c r="O3051" s="137">
        <v>6.4638214174813697</v>
      </c>
      <c r="P3051" s="137">
        <v>15.568918029907501</v>
      </c>
      <c r="Q3051" s="137">
        <v>17.3562793036599</v>
      </c>
      <c r="R3051" s="137">
        <v>5.5954839505136702</v>
      </c>
      <c r="S3051" s="137">
        <v>15.830706448173901</v>
      </c>
      <c r="T3051" s="137">
        <v>21.965463311322001</v>
      </c>
      <c r="U3051" s="137">
        <v>12.3673572497908</v>
      </c>
      <c r="V3051" s="1">
        <v>10776878</v>
      </c>
      <c r="W3051" s="1">
        <v>0</v>
      </c>
      <c r="X3051" s="1">
        <v>2813705</v>
      </c>
      <c r="Y3051" s="1">
        <v>2602120</v>
      </c>
      <c r="Z3051" s="1">
        <v>1331809</v>
      </c>
      <c r="AA3051" s="1">
        <v>0</v>
      </c>
      <c r="AB3051" s="1">
        <v>2656243</v>
      </c>
      <c r="AC3051" s="1">
        <v>3418348</v>
      </c>
      <c r="AD3051" s="1">
        <v>1628264</v>
      </c>
      <c r="AE3051" s="1">
        <v>440900</v>
      </c>
      <c r="AH3051" s="136">
        <f t="shared" si="47"/>
        <v>41046</v>
      </c>
      <c r="AI3051" s="177">
        <f>HLOOKUP(附加题模型!$E$2,历史数据!$B$3:$K$5000,ROW(A3049),)</f>
        <v>12.406453215807</v>
      </c>
      <c r="AJ3051" s="177">
        <f>HLOOKUP(附加题模型!$E$2,历史数据!$L$3:$U$5000,ROW(A3049),)</f>
        <v>12.3673572497908</v>
      </c>
    </row>
    <row r="3052" spans="1:36" x14ac:dyDescent="0.2">
      <c r="A3052" s="148">
        <v>41047</v>
      </c>
      <c r="B3052" s="137">
        <v>17.805830694613999</v>
      </c>
      <c r="C3052" s="137">
        <v>71.063748904983797</v>
      </c>
      <c r="D3052" s="137">
        <v>5.1419110169481401</v>
      </c>
      <c r="E3052" s="137">
        <v>6.4418356303470796</v>
      </c>
      <c r="F3052" s="137">
        <v>15.568918029907501</v>
      </c>
      <c r="G3052" s="137">
        <v>17.3562793036599</v>
      </c>
      <c r="H3052" s="137">
        <v>5.5291867473085299</v>
      </c>
      <c r="I3052" s="137">
        <v>15.666869900198</v>
      </c>
      <c r="J3052" s="137">
        <v>21.804628328916898</v>
      </c>
      <c r="K3052" s="137">
        <v>12.1849094083819</v>
      </c>
      <c r="L3052" s="137">
        <v>17.1327580566733</v>
      </c>
      <c r="M3052" s="137">
        <v>71.063748904983797</v>
      </c>
      <c r="N3052" s="137">
        <v>5.2679382477556898</v>
      </c>
      <c r="O3052" s="137">
        <v>6.5187858853170901</v>
      </c>
      <c r="P3052" s="137">
        <v>15.076146458387701</v>
      </c>
      <c r="Q3052" s="137">
        <v>17.3562793036599</v>
      </c>
      <c r="R3052" s="137">
        <v>5.7545972382060002</v>
      </c>
      <c r="S3052" s="137">
        <v>15.830706448173901</v>
      </c>
      <c r="T3052" s="137">
        <v>22.103321867669202</v>
      </c>
      <c r="U3052" s="137">
        <v>11.9763975896288</v>
      </c>
      <c r="V3052" s="1">
        <v>10664064</v>
      </c>
      <c r="W3052" s="1">
        <v>0</v>
      </c>
      <c r="X3052" s="1">
        <v>1505172</v>
      </c>
      <c r="Y3052" s="1">
        <v>4530942</v>
      </c>
      <c r="Z3052" s="1">
        <v>1362959</v>
      </c>
      <c r="AA3052" s="1">
        <v>0</v>
      </c>
      <c r="AB3052" s="1">
        <v>7974324</v>
      </c>
      <c r="AC3052" s="1">
        <v>8157021</v>
      </c>
      <c r="AD3052" s="1">
        <v>4291117</v>
      </c>
      <c r="AE3052" s="1">
        <v>935646</v>
      </c>
      <c r="AH3052" s="136">
        <f t="shared" si="47"/>
        <v>41047</v>
      </c>
      <c r="AI3052" s="177">
        <f>HLOOKUP(附加题模型!$E$2,历史数据!$B$3:$K$5000,ROW(A3050),)</f>
        <v>12.1849094083819</v>
      </c>
      <c r="AJ3052" s="177">
        <f>HLOOKUP(附加题模型!$E$2,历史数据!$L$3:$U$5000,ROW(A3050),)</f>
        <v>11.9763975896288</v>
      </c>
    </row>
    <row r="3053" spans="1:36" x14ac:dyDescent="0.2">
      <c r="A3053" s="148">
        <v>41050</v>
      </c>
      <c r="B3053" s="137">
        <v>16.9185985809649</v>
      </c>
      <c r="C3053" s="137">
        <v>71.063748904983797</v>
      </c>
      <c r="D3053" s="137">
        <v>5.2553355246749396</v>
      </c>
      <c r="E3053" s="137">
        <v>6.5407716724513802</v>
      </c>
      <c r="F3053" s="137">
        <v>15.102782759550999</v>
      </c>
      <c r="G3053" s="137">
        <v>17.3562793036599</v>
      </c>
      <c r="H3053" s="137">
        <v>5.7015594756418899</v>
      </c>
      <c r="I3053" s="137">
        <v>15.8716655851679</v>
      </c>
      <c r="J3053" s="137">
        <v>22.1262982937271</v>
      </c>
      <c r="K3053" s="137">
        <v>12.002461566972899</v>
      </c>
      <c r="L3053" s="137">
        <v>17.469294375643699</v>
      </c>
      <c r="M3053" s="137">
        <v>71.063748904983797</v>
      </c>
      <c r="N3053" s="137">
        <v>5.1671164631096502</v>
      </c>
      <c r="O3053" s="137">
        <v>6.3978640560785003</v>
      </c>
      <c r="P3053" s="137">
        <v>14.756510844429</v>
      </c>
      <c r="Q3053" s="137">
        <v>17.3562793036599</v>
      </c>
      <c r="R3053" s="137">
        <v>5.5822245098726402</v>
      </c>
      <c r="S3053" s="137">
        <v>15.1344011192762</v>
      </c>
      <c r="T3053" s="137">
        <v>22.1262982937271</v>
      </c>
      <c r="U3053" s="137">
        <v>11.7939497482199</v>
      </c>
      <c r="V3053" s="1">
        <v>7629673</v>
      </c>
      <c r="W3053" s="1">
        <v>0</v>
      </c>
      <c r="X3053" s="1">
        <v>1195792</v>
      </c>
      <c r="Y3053" s="1">
        <v>2151363</v>
      </c>
      <c r="Z3053" s="1">
        <v>1150086</v>
      </c>
      <c r="AA3053" s="1">
        <v>0</v>
      </c>
      <c r="AB3053" s="1">
        <v>4750426</v>
      </c>
      <c r="AC3053" s="1">
        <v>5352104</v>
      </c>
      <c r="AD3053" s="1">
        <v>1528504</v>
      </c>
      <c r="AE3053" s="1">
        <v>555800</v>
      </c>
      <c r="AH3053" s="136">
        <f t="shared" si="47"/>
        <v>41050</v>
      </c>
      <c r="AI3053" s="177">
        <f>HLOOKUP(附加题模型!$E$2,历史数据!$B$3:$K$5000,ROW(A3051),)</f>
        <v>12.002461566972899</v>
      </c>
      <c r="AJ3053" s="177">
        <f>HLOOKUP(附加题模型!$E$2,历史数据!$L$3:$U$5000,ROW(A3051),)</f>
        <v>11.7939497482199</v>
      </c>
    </row>
    <row r="3054" spans="1:36" x14ac:dyDescent="0.2">
      <c r="A3054" s="148">
        <v>41051</v>
      </c>
      <c r="B3054" s="137">
        <v>17.438700164828202</v>
      </c>
      <c r="C3054" s="137">
        <v>71.063748904983797</v>
      </c>
      <c r="D3054" s="137">
        <v>5.2049246323519203</v>
      </c>
      <c r="E3054" s="137">
        <v>6.2659493332727498</v>
      </c>
      <c r="F3054" s="137">
        <v>14.756510844429</v>
      </c>
      <c r="G3054" s="137">
        <v>17.3562793036599</v>
      </c>
      <c r="H3054" s="137">
        <v>5.6087433911547002</v>
      </c>
      <c r="I3054" s="137">
        <v>15.1344011192762</v>
      </c>
      <c r="J3054" s="137">
        <v>22.195227571900698</v>
      </c>
      <c r="K3054" s="137">
        <v>11.7939497482199</v>
      </c>
      <c r="L3054" s="137">
        <v>17.591671218905599</v>
      </c>
      <c r="M3054" s="137">
        <v>71.063748904983797</v>
      </c>
      <c r="N3054" s="137">
        <v>5.1671164631096502</v>
      </c>
      <c r="O3054" s="137">
        <v>6.3978640560785003</v>
      </c>
      <c r="P3054" s="137">
        <v>14.756510844429</v>
      </c>
      <c r="Q3054" s="137">
        <v>17.3562793036599</v>
      </c>
      <c r="R3054" s="137">
        <v>5.6352622724367496</v>
      </c>
      <c r="S3054" s="137">
        <v>15.2777580987551</v>
      </c>
      <c r="T3054" s="137">
        <v>22.356062554305801</v>
      </c>
      <c r="U3054" s="137">
        <v>11.7939497482199</v>
      </c>
      <c r="V3054" s="1">
        <v>5843532</v>
      </c>
      <c r="W3054" s="1">
        <v>0</v>
      </c>
      <c r="X3054" s="1">
        <v>655848</v>
      </c>
      <c r="Y3054" s="1">
        <v>1755331</v>
      </c>
      <c r="Z3054" s="1">
        <v>0</v>
      </c>
      <c r="AA3054" s="1">
        <v>0</v>
      </c>
      <c r="AB3054" s="1">
        <v>2844197</v>
      </c>
      <c r="AC3054" s="1">
        <v>3257219</v>
      </c>
      <c r="AD3054" s="1">
        <v>1425540</v>
      </c>
      <c r="AE3054" s="1">
        <v>0</v>
      </c>
      <c r="AH3054" s="136">
        <f t="shared" si="47"/>
        <v>41051</v>
      </c>
      <c r="AI3054" s="177">
        <f>HLOOKUP(附加题模型!$E$2,历史数据!$B$3:$K$5000,ROW(A3052),)</f>
        <v>11.7939497482199</v>
      </c>
      <c r="AJ3054" s="177">
        <f>HLOOKUP(附加题模型!$E$2,历史数据!$L$3:$U$5000,ROW(A3052),)</f>
        <v>11.7939497482199</v>
      </c>
    </row>
    <row r="3055" spans="1:36" x14ac:dyDescent="0.2">
      <c r="A3055" s="148">
        <v>41052</v>
      </c>
      <c r="B3055" s="137">
        <v>17.469294375643699</v>
      </c>
      <c r="C3055" s="137">
        <v>71.063748904983797</v>
      </c>
      <c r="D3055" s="137">
        <v>5.1671164631096502</v>
      </c>
      <c r="E3055" s="137">
        <v>6.3978640560785003</v>
      </c>
      <c r="F3055" s="137">
        <v>14.92964680199</v>
      </c>
      <c r="G3055" s="137">
        <v>17.3562793036599</v>
      </c>
      <c r="H3055" s="137">
        <v>5.6352622724367496</v>
      </c>
      <c r="I3055" s="137">
        <v>15.1344011192762</v>
      </c>
      <c r="J3055" s="137">
        <v>22.356062554305801</v>
      </c>
      <c r="K3055" s="137">
        <v>11.7157578161875</v>
      </c>
      <c r="L3055" s="137">
        <v>16.765627526887499</v>
      </c>
      <c r="M3055" s="137">
        <v>71.063748904983797</v>
      </c>
      <c r="N3055" s="137">
        <v>5.1923219092711603</v>
      </c>
      <c r="O3055" s="137">
        <v>6.3978640560785003</v>
      </c>
      <c r="P3055" s="137">
        <v>15.3025550182752</v>
      </c>
      <c r="Q3055" s="137">
        <v>17.3562793036599</v>
      </c>
      <c r="R3055" s="137">
        <v>5.7678566788470302</v>
      </c>
      <c r="S3055" s="137">
        <v>15.257278530258199</v>
      </c>
      <c r="T3055" s="137">
        <v>22.034392589495599</v>
      </c>
      <c r="U3055" s="137">
        <v>11.846077702908101</v>
      </c>
      <c r="V3055" s="1">
        <v>10655061</v>
      </c>
      <c r="W3055" s="1">
        <v>0</v>
      </c>
      <c r="X3055" s="1">
        <v>896801</v>
      </c>
      <c r="Y3055" s="1">
        <v>0</v>
      </c>
      <c r="Z3055" s="1">
        <v>2253152</v>
      </c>
      <c r="AA3055" s="1">
        <v>0</v>
      </c>
      <c r="AB3055" s="1">
        <v>5148999</v>
      </c>
      <c r="AC3055" s="1">
        <v>3391705</v>
      </c>
      <c r="AD3055" s="1">
        <v>1247119</v>
      </c>
      <c r="AE3055" s="1">
        <v>390737</v>
      </c>
      <c r="AH3055" s="136">
        <f t="shared" si="47"/>
        <v>41052</v>
      </c>
      <c r="AI3055" s="177">
        <f>HLOOKUP(附加题模型!$E$2,历史数据!$B$3:$K$5000,ROW(A3053),)</f>
        <v>11.7157578161875</v>
      </c>
      <c r="AJ3055" s="177">
        <f>HLOOKUP(附加题模型!$E$2,历史数据!$L$3:$U$5000,ROW(A3053),)</f>
        <v>11.846077702908101</v>
      </c>
    </row>
    <row r="3056" spans="1:36" x14ac:dyDescent="0.2">
      <c r="A3056" s="148">
        <v>41053</v>
      </c>
      <c r="B3056" s="137">
        <v>16.765627526887499</v>
      </c>
      <c r="C3056" s="137">
        <v>71.063748904983797</v>
      </c>
      <c r="D3056" s="137">
        <v>5.2301300785134304</v>
      </c>
      <c r="E3056" s="137">
        <v>6.3428995882427701</v>
      </c>
      <c r="F3056" s="137">
        <v>15.2492824159487</v>
      </c>
      <c r="G3056" s="137">
        <v>17.3562793036599</v>
      </c>
      <c r="H3056" s="137">
        <v>5.72807835692395</v>
      </c>
      <c r="I3056" s="137">
        <v>15.1344011192762</v>
      </c>
      <c r="J3056" s="137">
        <v>22.034392589495599</v>
      </c>
      <c r="K3056" s="137">
        <v>11.767885770875701</v>
      </c>
      <c r="L3056" s="137">
        <v>17.102163845857799</v>
      </c>
      <c r="M3056" s="137">
        <v>71.063748904983797</v>
      </c>
      <c r="N3056" s="137">
        <v>4.9528701707368104</v>
      </c>
      <c r="O3056" s="137">
        <v>6.32091380110848</v>
      </c>
      <c r="P3056" s="137">
        <v>15.289236867693599</v>
      </c>
      <c r="Q3056" s="137">
        <v>17.3562793036599</v>
      </c>
      <c r="R3056" s="137">
        <v>5.6352622724367496</v>
      </c>
      <c r="S3056" s="137">
        <v>15.4006355097371</v>
      </c>
      <c r="T3056" s="137">
        <v>21.8735576070905</v>
      </c>
      <c r="U3056" s="137">
        <v>11.533309974778501</v>
      </c>
      <c r="V3056" s="1">
        <v>7540580</v>
      </c>
      <c r="W3056" s="1">
        <v>0</v>
      </c>
      <c r="X3056" s="1">
        <v>1897690</v>
      </c>
      <c r="Y3056" s="1">
        <v>1642451</v>
      </c>
      <c r="Z3056" s="1">
        <v>905475</v>
      </c>
      <c r="AA3056" s="1">
        <v>0</v>
      </c>
      <c r="AB3056" s="1">
        <v>3426148</v>
      </c>
      <c r="AC3056" s="1">
        <v>4934526</v>
      </c>
      <c r="AD3056" s="1">
        <v>479671</v>
      </c>
      <c r="AE3056" s="1">
        <v>2448411</v>
      </c>
      <c r="AH3056" s="136">
        <f t="shared" si="47"/>
        <v>41053</v>
      </c>
      <c r="AI3056" s="177">
        <f>HLOOKUP(附加题模型!$E$2,历史数据!$B$3:$K$5000,ROW(A3054),)</f>
        <v>11.767885770875701</v>
      </c>
      <c r="AJ3056" s="177">
        <f>HLOOKUP(附加题模型!$E$2,历史数据!$L$3:$U$5000,ROW(A3054),)</f>
        <v>11.533309974778501</v>
      </c>
    </row>
    <row r="3057" spans="1:36" x14ac:dyDescent="0.2">
      <c r="A3057" s="148">
        <v>41054</v>
      </c>
      <c r="B3057" s="137">
        <v>16.979787002595899</v>
      </c>
      <c r="C3057" s="137">
        <v>71.063748904983797</v>
      </c>
      <c r="D3057" s="137">
        <v>4.9528701707368104</v>
      </c>
      <c r="E3057" s="137">
        <v>6.2659493332727498</v>
      </c>
      <c r="F3057" s="137">
        <v>15.4224183735097</v>
      </c>
      <c r="G3057" s="137">
        <v>17.3562793036599</v>
      </c>
      <c r="H3057" s="137">
        <v>5.6352622724367496</v>
      </c>
      <c r="I3057" s="137">
        <v>15.4211150782341</v>
      </c>
      <c r="J3057" s="137">
        <v>21.8735576070905</v>
      </c>
      <c r="K3057" s="137">
        <v>11.8721416802523</v>
      </c>
      <c r="L3057" s="137">
        <v>16.643250683625499</v>
      </c>
      <c r="M3057" s="137">
        <v>71.063748904983797</v>
      </c>
      <c r="N3057" s="137">
        <v>4.9528701707368104</v>
      </c>
      <c r="O3057" s="137">
        <v>6.0021198876612702</v>
      </c>
      <c r="P3057" s="137">
        <v>15.169373512459</v>
      </c>
      <c r="Q3057" s="137">
        <v>17.3562793036599</v>
      </c>
      <c r="R3057" s="137">
        <v>5.4894084253854496</v>
      </c>
      <c r="S3057" s="137">
        <v>14.888646297312301</v>
      </c>
      <c r="T3057" s="137">
        <v>21.437005511991</v>
      </c>
      <c r="U3057" s="137">
        <v>11.767885770875701</v>
      </c>
      <c r="V3057" s="1">
        <v>4622399</v>
      </c>
      <c r="W3057" s="1">
        <v>0</v>
      </c>
      <c r="X3057" s="1">
        <v>0</v>
      </c>
      <c r="Y3057" s="1">
        <v>3400542</v>
      </c>
      <c r="Z3057" s="1">
        <v>1025201</v>
      </c>
      <c r="AA3057" s="1">
        <v>0</v>
      </c>
      <c r="AB3057" s="1">
        <v>4418050</v>
      </c>
      <c r="AC3057" s="1">
        <v>2982432</v>
      </c>
      <c r="AD3057" s="1">
        <v>668511</v>
      </c>
      <c r="AE3057" s="1">
        <v>1055290</v>
      </c>
      <c r="AH3057" s="136">
        <f t="shared" si="47"/>
        <v>41054</v>
      </c>
      <c r="AI3057" s="177">
        <f>HLOOKUP(附加题模型!$E$2,历史数据!$B$3:$K$5000,ROW(A3055),)</f>
        <v>11.8721416802523</v>
      </c>
      <c r="AJ3057" s="177">
        <f>HLOOKUP(附加题模型!$E$2,历史数据!$L$3:$U$5000,ROW(A3055),)</f>
        <v>11.767885770875701</v>
      </c>
    </row>
    <row r="3058" spans="1:36" x14ac:dyDescent="0.2">
      <c r="A3058" s="148">
        <v>41057</v>
      </c>
      <c r="B3058" s="137">
        <v>16.551468051179</v>
      </c>
      <c r="C3058" s="137">
        <v>67.483903033028497</v>
      </c>
      <c r="D3058" s="137">
        <v>4.88985655533304</v>
      </c>
      <c r="E3058" s="137">
        <v>5.9691412069598302</v>
      </c>
      <c r="F3058" s="137">
        <v>15.036192006642899</v>
      </c>
      <c r="G3058" s="137">
        <v>17.3562793036599</v>
      </c>
      <c r="H3058" s="137">
        <v>5.4363706628213402</v>
      </c>
      <c r="I3058" s="137">
        <v>14.888646297312301</v>
      </c>
      <c r="J3058" s="137">
        <v>21.368076233817401</v>
      </c>
      <c r="K3058" s="137">
        <v>11.7157578161875</v>
      </c>
      <c r="L3058" s="137">
        <v>17.316323321566198</v>
      </c>
      <c r="M3058" s="137">
        <v>67.483903033028497</v>
      </c>
      <c r="N3058" s="137">
        <v>5.0158837861405896</v>
      </c>
      <c r="O3058" s="137">
        <v>6.0680772490641397</v>
      </c>
      <c r="P3058" s="137">
        <v>15.169373512459</v>
      </c>
      <c r="Q3058" s="137">
        <v>17.3562793036599</v>
      </c>
      <c r="R3058" s="137">
        <v>5.4628895441033896</v>
      </c>
      <c r="S3058" s="137">
        <v>15.2163193932642</v>
      </c>
      <c r="T3058" s="137">
        <v>21.7356990507433</v>
      </c>
      <c r="U3058" s="137">
        <v>11.585437929466799</v>
      </c>
      <c r="V3058" s="1">
        <v>6468491</v>
      </c>
      <c r="W3058" s="1">
        <v>11000</v>
      </c>
      <c r="X3058" s="1">
        <v>1093911</v>
      </c>
      <c r="Y3058" s="1">
        <v>1879027</v>
      </c>
      <c r="Z3058" s="1">
        <v>890258</v>
      </c>
      <c r="AA3058" s="1">
        <v>0</v>
      </c>
      <c r="AB3058" s="1">
        <v>3214320</v>
      </c>
      <c r="AC3058" s="1">
        <v>2605786</v>
      </c>
      <c r="AD3058" s="1">
        <v>554599</v>
      </c>
      <c r="AE3058" s="1">
        <v>788196</v>
      </c>
      <c r="AH3058" s="136">
        <f t="shared" si="47"/>
        <v>41057</v>
      </c>
      <c r="AI3058" s="177">
        <f>HLOOKUP(附加题模型!$E$2,历史数据!$B$3:$K$5000,ROW(A3056),)</f>
        <v>11.7157578161875</v>
      </c>
      <c r="AJ3058" s="177">
        <f>HLOOKUP(附加题模型!$E$2,历史数据!$L$3:$U$5000,ROW(A3056),)</f>
        <v>11.585437929466799</v>
      </c>
    </row>
    <row r="3059" spans="1:36" x14ac:dyDescent="0.2">
      <c r="A3059" s="148">
        <v>41058</v>
      </c>
      <c r="B3059" s="137">
        <v>17.4998885864592</v>
      </c>
      <c r="C3059" s="137">
        <v>64.132557961410896</v>
      </c>
      <c r="D3059" s="137">
        <v>4.9906783399790804</v>
      </c>
      <c r="E3059" s="137">
        <v>6.0790701426312896</v>
      </c>
      <c r="F3059" s="137">
        <v>15.0495101572245</v>
      </c>
      <c r="G3059" s="137">
        <v>17.3562793036599</v>
      </c>
      <c r="H3059" s="137">
        <v>5.4628895441033896</v>
      </c>
      <c r="I3059" s="137">
        <v>15.175360256270199</v>
      </c>
      <c r="J3059" s="137">
        <v>21.666769772569701</v>
      </c>
      <c r="K3059" s="137">
        <v>11.572405940794701</v>
      </c>
      <c r="L3059" s="137">
        <v>17.928207537875998</v>
      </c>
      <c r="M3059" s="137">
        <v>64.132557961410896</v>
      </c>
      <c r="N3059" s="137">
        <v>5.11670557078663</v>
      </c>
      <c r="O3059" s="137">
        <v>6.6726863952571298</v>
      </c>
      <c r="P3059" s="137">
        <v>15.635508782815499</v>
      </c>
      <c r="Q3059" s="137">
        <v>17.3562793036599</v>
      </c>
      <c r="R3059" s="137">
        <v>5.5557056285905899</v>
      </c>
      <c r="S3059" s="137">
        <v>15.4211150782341</v>
      </c>
      <c r="T3059" s="137">
        <v>21.988439737379899</v>
      </c>
      <c r="U3059" s="137">
        <v>11.9112376462685</v>
      </c>
      <c r="V3059" s="1">
        <v>9921260</v>
      </c>
      <c r="W3059" s="1">
        <v>206300</v>
      </c>
      <c r="X3059" s="1">
        <v>888136</v>
      </c>
      <c r="Y3059" s="1">
        <v>5996673</v>
      </c>
      <c r="Z3059" s="1">
        <v>2069502</v>
      </c>
      <c r="AA3059" s="1">
        <v>0</v>
      </c>
      <c r="AB3059" s="1">
        <v>4501743</v>
      </c>
      <c r="AC3059" s="1">
        <v>3810836</v>
      </c>
      <c r="AD3059" s="1">
        <v>822399</v>
      </c>
      <c r="AE3059" s="1">
        <v>502096</v>
      </c>
      <c r="AH3059" s="136">
        <f t="shared" si="47"/>
        <v>41058</v>
      </c>
      <c r="AI3059" s="177">
        <f>HLOOKUP(附加题模型!$E$2,历史数据!$B$3:$K$5000,ROW(A3057),)</f>
        <v>11.572405940794701</v>
      </c>
      <c r="AJ3059" s="177">
        <f>HLOOKUP(附加题模型!$E$2,历史数据!$L$3:$U$5000,ROW(A3057),)</f>
        <v>11.9112376462685</v>
      </c>
    </row>
    <row r="3060" spans="1:36" x14ac:dyDescent="0.2">
      <c r="A3060" s="148">
        <v>41059</v>
      </c>
      <c r="B3060" s="137">
        <v>17.775236483798601</v>
      </c>
      <c r="C3060" s="137">
        <v>60.933546756684898</v>
      </c>
      <c r="D3060" s="137">
        <v>5.11670557078663</v>
      </c>
      <c r="E3060" s="137">
        <v>6.6067290338542604</v>
      </c>
      <c r="F3060" s="137">
        <v>15.568918029907501</v>
      </c>
      <c r="G3060" s="137">
        <v>17.3562793036599</v>
      </c>
      <c r="H3060" s="137">
        <v>5.5557056285905899</v>
      </c>
      <c r="I3060" s="137">
        <v>15.4620742152281</v>
      </c>
      <c r="J3060" s="137">
        <v>21.8735576070905</v>
      </c>
      <c r="K3060" s="137">
        <v>11.9112376462685</v>
      </c>
      <c r="L3060" s="137">
        <v>17.4998885864592</v>
      </c>
      <c r="M3060" s="137">
        <v>60.933546756684898</v>
      </c>
      <c r="N3060" s="137">
        <v>5.1797191861904102</v>
      </c>
      <c r="O3060" s="137">
        <v>6.6726863952571298</v>
      </c>
      <c r="P3060" s="137">
        <v>15.835281041539799</v>
      </c>
      <c r="Q3060" s="137">
        <v>17.3562793036599</v>
      </c>
      <c r="R3060" s="137">
        <v>5.5689650692316102</v>
      </c>
      <c r="S3060" s="137">
        <v>15.4620742152281</v>
      </c>
      <c r="T3060" s="137">
        <v>21.850581181032702</v>
      </c>
      <c r="U3060" s="137">
        <v>11.9763975896288</v>
      </c>
      <c r="V3060" s="1">
        <v>10832069</v>
      </c>
      <c r="W3060" s="1">
        <v>243600</v>
      </c>
      <c r="X3060" s="1">
        <v>1008136</v>
      </c>
      <c r="Y3060" s="1">
        <v>5412395</v>
      </c>
      <c r="Z3060" s="1">
        <v>1631193</v>
      </c>
      <c r="AA3060" s="1">
        <v>0</v>
      </c>
      <c r="AB3060" s="1">
        <v>3256148</v>
      </c>
      <c r="AC3060" s="1">
        <v>2992908</v>
      </c>
      <c r="AD3060" s="1">
        <v>679538</v>
      </c>
      <c r="AE3060" s="1">
        <v>400576</v>
      </c>
      <c r="AH3060" s="136">
        <f t="shared" si="47"/>
        <v>41059</v>
      </c>
      <c r="AI3060" s="177">
        <f>HLOOKUP(附加题模型!$E$2,历史数据!$B$3:$K$5000,ROW(A3058),)</f>
        <v>11.9112376462685</v>
      </c>
      <c r="AJ3060" s="177">
        <f>HLOOKUP(附加题模型!$E$2,历史数据!$L$3:$U$5000,ROW(A3058),)</f>
        <v>11.9763975896288</v>
      </c>
    </row>
    <row r="3061" spans="1:36" x14ac:dyDescent="0.2">
      <c r="A3061" s="148">
        <v>41060</v>
      </c>
      <c r="B3061" s="137">
        <v>17.285729110750701</v>
      </c>
      <c r="C3061" s="137">
        <v>57.886869418850701</v>
      </c>
      <c r="D3061" s="137">
        <v>5.1671164631096502</v>
      </c>
      <c r="E3061" s="137">
        <v>6.6177219274213996</v>
      </c>
      <c r="F3061" s="137">
        <v>15.648826933397199</v>
      </c>
      <c r="G3061" s="137">
        <v>17.3562793036599</v>
      </c>
      <c r="H3061" s="137">
        <v>5.5424461879495599</v>
      </c>
      <c r="I3061" s="137">
        <v>15.3187172357491</v>
      </c>
      <c r="J3061" s="137">
        <v>21.7816519028591</v>
      </c>
      <c r="K3061" s="137">
        <v>11.963365600956701</v>
      </c>
      <c r="L3061" s="137">
        <v>17.285729110750701</v>
      </c>
      <c r="M3061" s="137">
        <v>57.886869418850701</v>
      </c>
      <c r="N3061" s="137">
        <v>5.1671164631096502</v>
      </c>
      <c r="O3061" s="137">
        <v>6.5187858853170901</v>
      </c>
      <c r="P3061" s="137">
        <v>15.995098848519101</v>
      </c>
      <c r="Q3061" s="137">
        <v>17.3562793036599</v>
      </c>
      <c r="R3061" s="137">
        <v>5.5291867473085299</v>
      </c>
      <c r="S3061" s="137">
        <v>15.543992489216</v>
      </c>
      <c r="T3061" s="137">
        <v>21.804628328916898</v>
      </c>
      <c r="U3061" s="137">
        <v>12.119749465021499</v>
      </c>
      <c r="V3061" s="1">
        <v>5365223</v>
      </c>
      <c r="W3061" s="1">
        <v>454100</v>
      </c>
      <c r="X3061" s="1">
        <v>682901</v>
      </c>
      <c r="Y3061" s="1">
        <v>3203731</v>
      </c>
      <c r="Z3061" s="1">
        <v>1150892</v>
      </c>
      <c r="AA3061" s="1">
        <v>0</v>
      </c>
      <c r="AB3061" s="1">
        <v>2420039</v>
      </c>
      <c r="AC3061" s="1">
        <v>2473673</v>
      </c>
      <c r="AD3061" s="1">
        <v>548540</v>
      </c>
      <c r="AE3061" s="1">
        <v>321100</v>
      </c>
      <c r="AH3061" s="136">
        <f t="shared" si="47"/>
        <v>41060</v>
      </c>
      <c r="AI3061" s="177">
        <f>HLOOKUP(附加题模型!$E$2,历史数据!$B$3:$K$5000,ROW(A3059),)</f>
        <v>11.963365600956701</v>
      </c>
      <c r="AJ3061" s="177">
        <f>HLOOKUP(附加题模型!$E$2,历史数据!$L$3:$U$5000,ROW(A3059),)</f>
        <v>12.119749465021499</v>
      </c>
    </row>
    <row r="3062" spans="1:36" x14ac:dyDescent="0.2">
      <c r="A3062" s="148">
        <v>41061</v>
      </c>
      <c r="B3062" s="137">
        <v>17.285729110750701</v>
      </c>
      <c r="C3062" s="137">
        <v>54.992525947908099</v>
      </c>
      <c r="D3062" s="137">
        <v>5.1545137400289001</v>
      </c>
      <c r="E3062" s="137">
        <v>6.5407716724513802</v>
      </c>
      <c r="F3062" s="137">
        <v>15.955144396774299</v>
      </c>
      <c r="G3062" s="137">
        <v>17.3562793036599</v>
      </c>
      <c r="H3062" s="137">
        <v>5.5424461879495599</v>
      </c>
      <c r="I3062" s="137">
        <v>15.9740634276528</v>
      </c>
      <c r="J3062" s="137">
        <v>21.942486885264099</v>
      </c>
      <c r="K3062" s="137">
        <v>12.119749465021499</v>
      </c>
      <c r="L3062" s="137">
        <v>16.826815948518401</v>
      </c>
      <c r="M3062" s="137">
        <v>54.992525947908099</v>
      </c>
      <c r="N3062" s="137">
        <v>5.2427328015941796</v>
      </c>
      <c r="O3062" s="137">
        <v>6.6946721823914199</v>
      </c>
      <c r="P3062" s="137">
        <v>15.995098848519101</v>
      </c>
      <c r="Q3062" s="137">
        <v>17.3562793036599</v>
      </c>
      <c r="R3062" s="137">
        <v>5.5291867473085299</v>
      </c>
      <c r="S3062" s="137">
        <v>16.0559817016408</v>
      </c>
      <c r="T3062" s="137">
        <v>21.804628328916898</v>
      </c>
      <c r="U3062" s="137">
        <v>12.0936854876774</v>
      </c>
      <c r="V3062" s="1">
        <v>7540078</v>
      </c>
      <c r="W3062" s="1">
        <v>605200</v>
      </c>
      <c r="X3062" s="1">
        <v>1285810</v>
      </c>
      <c r="Y3062" s="1">
        <v>7605955</v>
      </c>
      <c r="Z3062" s="1">
        <v>1617230</v>
      </c>
      <c r="AA3062" s="1">
        <v>0</v>
      </c>
      <c r="AB3062" s="1">
        <v>1593645</v>
      </c>
      <c r="AC3062" s="1">
        <v>9892630</v>
      </c>
      <c r="AD3062" s="1">
        <v>911681</v>
      </c>
      <c r="AE3062" s="1">
        <v>303807</v>
      </c>
      <c r="AH3062" s="136">
        <f t="shared" si="47"/>
        <v>41061</v>
      </c>
      <c r="AI3062" s="177">
        <f>HLOOKUP(附加题模型!$E$2,历史数据!$B$3:$K$5000,ROW(A3060),)</f>
        <v>12.119749465021499</v>
      </c>
      <c r="AJ3062" s="177">
        <f>HLOOKUP(附加题模型!$E$2,历史数据!$L$3:$U$5000,ROW(A3060),)</f>
        <v>12.0936854876774</v>
      </c>
    </row>
    <row r="3063" spans="1:36" x14ac:dyDescent="0.2">
      <c r="A3063" s="148">
        <v>41064</v>
      </c>
      <c r="B3063" s="137">
        <v>16.459685418732601</v>
      </c>
      <c r="C3063" s="137">
        <v>52.250516343857299</v>
      </c>
      <c r="D3063" s="137">
        <v>5.1545137400289001</v>
      </c>
      <c r="E3063" s="137">
        <v>6.5297787788842401</v>
      </c>
      <c r="F3063" s="137">
        <v>15.8485991921214</v>
      </c>
      <c r="G3063" s="137">
        <v>17.3562793036599</v>
      </c>
      <c r="H3063" s="137">
        <v>5.4363706628213402</v>
      </c>
      <c r="I3063" s="137">
        <v>15.564472057712999</v>
      </c>
      <c r="J3063" s="137">
        <v>21.620816920454001</v>
      </c>
      <c r="K3063" s="137">
        <v>11.7548537822037</v>
      </c>
      <c r="L3063" s="137">
        <v>16.000772256500198</v>
      </c>
      <c r="M3063" s="137">
        <v>52.250516343857299</v>
      </c>
      <c r="N3063" s="137">
        <v>5.1041028477058799</v>
      </c>
      <c r="O3063" s="137">
        <v>6.6507006081228397</v>
      </c>
      <c r="P3063" s="137">
        <v>15.262600566530301</v>
      </c>
      <c r="Q3063" s="137">
        <v>17.3562793036599</v>
      </c>
      <c r="R3063" s="137">
        <v>5.2507384938469501</v>
      </c>
      <c r="S3063" s="137">
        <v>15.4211150782341</v>
      </c>
      <c r="T3063" s="137">
        <v>20.8855712866022</v>
      </c>
      <c r="U3063" s="137">
        <v>11.767885770875701</v>
      </c>
      <c r="V3063" s="1">
        <v>5287169</v>
      </c>
      <c r="W3063" s="1">
        <v>401800</v>
      </c>
      <c r="X3063" s="1">
        <v>917539</v>
      </c>
      <c r="Y3063" s="1">
        <v>4090511</v>
      </c>
      <c r="Z3063" s="1">
        <v>919399</v>
      </c>
      <c r="AA3063" s="1">
        <v>0</v>
      </c>
      <c r="AB3063" s="1">
        <v>3117220</v>
      </c>
      <c r="AC3063" s="1">
        <v>4680471</v>
      </c>
      <c r="AD3063" s="1">
        <v>889858</v>
      </c>
      <c r="AE3063" s="1">
        <v>329300</v>
      </c>
      <c r="AH3063" s="136">
        <f t="shared" si="47"/>
        <v>41064</v>
      </c>
      <c r="AI3063" s="177">
        <f>HLOOKUP(附加题模型!$E$2,历史数据!$B$3:$K$5000,ROW(A3061),)</f>
        <v>11.7548537822037</v>
      </c>
      <c r="AJ3063" s="177">
        <f>HLOOKUP(附加题模型!$E$2,历史数据!$L$3:$U$5000,ROW(A3061),)</f>
        <v>11.767885770875701</v>
      </c>
    </row>
    <row r="3064" spans="1:36" x14ac:dyDescent="0.2">
      <c r="A3064" s="148">
        <v>41065</v>
      </c>
      <c r="B3064" s="137">
        <v>15.9395838348693</v>
      </c>
      <c r="C3064" s="137">
        <v>49.660840606698201</v>
      </c>
      <c r="D3064" s="137">
        <v>5.1671164631096502</v>
      </c>
      <c r="E3064" s="137">
        <v>6.6397077145556898</v>
      </c>
      <c r="F3064" s="137">
        <v>15.222646114785499</v>
      </c>
      <c r="G3064" s="137">
        <v>17.3562793036599</v>
      </c>
      <c r="H3064" s="137">
        <v>5.2639979344879801</v>
      </c>
      <c r="I3064" s="137">
        <v>15.2777580987551</v>
      </c>
      <c r="J3064" s="137">
        <v>21.069382695065102</v>
      </c>
      <c r="K3064" s="137">
        <v>11.8330457142361</v>
      </c>
      <c r="L3064" s="137">
        <v>16.367902786286098</v>
      </c>
      <c r="M3064" s="137">
        <v>49.660840606698201</v>
      </c>
      <c r="N3064" s="137">
        <v>5.0915001246251199</v>
      </c>
      <c r="O3064" s="137">
        <v>6.5957361402871104</v>
      </c>
      <c r="P3064" s="137">
        <v>15.4091002229281</v>
      </c>
      <c r="Q3064" s="137">
        <v>17.3562793036599</v>
      </c>
      <c r="R3064" s="137">
        <v>5.2374790532059201</v>
      </c>
      <c r="S3064" s="137">
        <v>15.380155941240099</v>
      </c>
      <c r="T3064" s="137">
        <v>21.023429842949401</v>
      </c>
      <c r="U3064" s="137">
        <v>11.9503336122847</v>
      </c>
      <c r="V3064" s="1">
        <v>4969529</v>
      </c>
      <c r="W3064" s="1">
        <v>904200</v>
      </c>
      <c r="X3064" s="1">
        <v>983529</v>
      </c>
      <c r="Y3064" s="1">
        <v>3349721</v>
      </c>
      <c r="Z3064" s="1">
        <v>1580324</v>
      </c>
      <c r="AA3064" s="1">
        <v>0</v>
      </c>
      <c r="AB3064" s="1">
        <v>1363440</v>
      </c>
      <c r="AC3064" s="1">
        <v>3700322</v>
      </c>
      <c r="AD3064" s="1">
        <v>466329</v>
      </c>
      <c r="AE3064" s="1">
        <v>496800</v>
      </c>
      <c r="AH3064" s="136">
        <f t="shared" si="47"/>
        <v>41065</v>
      </c>
      <c r="AI3064" s="177">
        <f>HLOOKUP(附加题模型!$E$2,历史数据!$B$3:$K$5000,ROW(A3062),)</f>
        <v>11.8330457142361</v>
      </c>
      <c r="AJ3064" s="177">
        <f>HLOOKUP(附加题模型!$E$2,历史数据!$L$3:$U$5000,ROW(A3062),)</f>
        <v>11.9503336122847</v>
      </c>
    </row>
    <row r="3065" spans="1:36" x14ac:dyDescent="0.2">
      <c r="A3065" s="148">
        <v>41066</v>
      </c>
      <c r="B3065" s="137">
        <v>16.337308575470601</v>
      </c>
      <c r="C3065" s="137">
        <v>47.147331802985001</v>
      </c>
      <c r="D3065" s="137">
        <v>5.0536919553828499</v>
      </c>
      <c r="E3065" s="137">
        <v>6.5627574595856704</v>
      </c>
      <c r="F3065" s="137">
        <v>15.4224183735097</v>
      </c>
      <c r="G3065" s="137">
        <v>17.3562793036599</v>
      </c>
      <c r="H3065" s="137">
        <v>5.2374790532059201</v>
      </c>
      <c r="I3065" s="137">
        <v>15.3187172357491</v>
      </c>
      <c r="J3065" s="137">
        <v>21.023429842949401</v>
      </c>
      <c r="K3065" s="137">
        <v>11.898205657596399</v>
      </c>
      <c r="L3065" s="137">
        <v>16.245525943024202</v>
      </c>
      <c r="M3065" s="137">
        <v>47.147331802985001</v>
      </c>
      <c r="N3065" s="137">
        <v>5.0410892323020997</v>
      </c>
      <c r="O3065" s="137">
        <v>6.8265869051971597</v>
      </c>
      <c r="P3065" s="137">
        <v>15.4091002229281</v>
      </c>
      <c r="Q3065" s="137">
        <v>17.3562793036599</v>
      </c>
      <c r="R3065" s="137">
        <v>5.1977007312828398</v>
      </c>
      <c r="S3065" s="137">
        <v>15.564472057712999</v>
      </c>
      <c r="T3065" s="137">
        <v>21.092359121123</v>
      </c>
      <c r="U3065" s="137">
        <v>11.7548537822037</v>
      </c>
      <c r="V3065" s="1">
        <v>3235568</v>
      </c>
      <c r="W3065" s="1">
        <v>1114900</v>
      </c>
      <c r="X3065" s="1">
        <v>940801</v>
      </c>
      <c r="Y3065" s="1">
        <v>5761094</v>
      </c>
      <c r="Z3065" s="1">
        <v>987173</v>
      </c>
      <c r="AA3065" s="1">
        <v>0</v>
      </c>
      <c r="AB3065" s="1">
        <v>1430150</v>
      </c>
      <c r="AC3065" s="1">
        <v>3016653</v>
      </c>
      <c r="AD3065" s="1">
        <v>488714</v>
      </c>
      <c r="AE3065" s="1">
        <v>321701</v>
      </c>
      <c r="AH3065" s="136">
        <f t="shared" si="47"/>
        <v>41066</v>
      </c>
      <c r="AI3065" s="177">
        <f>HLOOKUP(附加题模型!$E$2,历史数据!$B$3:$K$5000,ROW(A3063),)</f>
        <v>11.898205657596399</v>
      </c>
      <c r="AJ3065" s="177">
        <f>HLOOKUP(附加题模型!$E$2,历史数据!$L$3:$U$5000,ROW(A3063),)</f>
        <v>11.7548537822037</v>
      </c>
    </row>
    <row r="3066" spans="1:36" x14ac:dyDescent="0.2">
      <c r="A3066" s="148">
        <v>41067</v>
      </c>
      <c r="B3066" s="137">
        <v>16.337308575470601</v>
      </c>
      <c r="C3066" s="137">
        <v>44.786156866163402</v>
      </c>
      <c r="D3066" s="137">
        <v>5.0410892323020997</v>
      </c>
      <c r="E3066" s="137">
        <v>6.9585016280029004</v>
      </c>
      <c r="F3066" s="137">
        <v>15.3824639217649</v>
      </c>
      <c r="G3066" s="137">
        <v>17.3562793036599</v>
      </c>
      <c r="H3066" s="137">
        <v>5.2507384938469501</v>
      </c>
      <c r="I3066" s="137">
        <v>15.7897473111799</v>
      </c>
      <c r="J3066" s="137">
        <v>21.1842648253545</v>
      </c>
      <c r="K3066" s="137">
        <v>11.898205657596399</v>
      </c>
      <c r="L3066" s="137">
        <v>15.8783954132383</v>
      </c>
      <c r="M3066" s="137">
        <v>44.786156866163402</v>
      </c>
      <c r="N3066" s="137">
        <v>5.0788974015443697</v>
      </c>
      <c r="O3066" s="137">
        <v>7.3432529028529796</v>
      </c>
      <c r="P3066" s="137">
        <v>15.3025550182752</v>
      </c>
      <c r="Q3066" s="137">
        <v>17.3562793036599</v>
      </c>
      <c r="R3066" s="137">
        <v>5.1048846467956501</v>
      </c>
      <c r="S3066" s="137">
        <v>15.830706448173901</v>
      </c>
      <c r="T3066" s="137">
        <v>21.2302176774702</v>
      </c>
      <c r="U3066" s="137">
        <v>11.806981736891901</v>
      </c>
      <c r="V3066" s="1">
        <v>3064162</v>
      </c>
      <c r="W3066" s="1">
        <v>995400</v>
      </c>
      <c r="X3066" s="1">
        <v>1990711</v>
      </c>
      <c r="Y3066" s="1">
        <v>15365402</v>
      </c>
      <c r="Z3066" s="1">
        <v>1061501</v>
      </c>
      <c r="AA3066" s="1">
        <v>0</v>
      </c>
      <c r="AB3066" s="1">
        <v>1717889</v>
      </c>
      <c r="AC3066" s="1">
        <v>6672216</v>
      </c>
      <c r="AD3066" s="1">
        <v>710748</v>
      </c>
      <c r="AE3066" s="1">
        <v>297312</v>
      </c>
      <c r="AH3066" s="136">
        <f t="shared" si="47"/>
        <v>41067</v>
      </c>
      <c r="AI3066" s="177">
        <f>HLOOKUP(附加题模型!$E$2,历史数据!$B$3:$K$5000,ROW(A3064),)</f>
        <v>11.898205657596399</v>
      </c>
      <c r="AJ3066" s="177">
        <f>HLOOKUP(附加题模型!$E$2,历史数据!$L$3:$U$5000,ROW(A3064),)</f>
        <v>11.806981736891901</v>
      </c>
    </row>
    <row r="3067" spans="1:36" x14ac:dyDescent="0.2">
      <c r="A3067" s="148">
        <v>41068</v>
      </c>
      <c r="B3067" s="137">
        <v>15.9395838348693</v>
      </c>
      <c r="C3067" s="137">
        <v>42.577315796233599</v>
      </c>
      <c r="D3067" s="137">
        <v>5.11670557078663</v>
      </c>
      <c r="E3067" s="137">
        <v>7.1563737122115096</v>
      </c>
      <c r="F3067" s="137">
        <v>15.4357365240913</v>
      </c>
      <c r="G3067" s="137">
        <v>17.3562793036599</v>
      </c>
      <c r="H3067" s="137">
        <v>5.1711818500007798</v>
      </c>
      <c r="I3067" s="137">
        <v>16.035502133143801</v>
      </c>
      <c r="J3067" s="137">
        <v>21.368076233817401</v>
      </c>
      <c r="K3067" s="137">
        <v>11.8330457142361</v>
      </c>
      <c r="L3067" s="137">
        <v>16.1843375213932</v>
      </c>
      <c r="M3067" s="137">
        <v>43.338985130692102</v>
      </c>
      <c r="N3067" s="137">
        <v>5.0158837861405896</v>
      </c>
      <c r="O3067" s="137">
        <v>7.2003452864800996</v>
      </c>
      <c r="P3067" s="137">
        <v>15.209327964203901</v>
      </c>
      <c r="Q3067" s="137">
        <v>17.3562793036599</v>
      </c>
      <c r="R3067" s="137">
        <v>5.0783657655135901</v>
      </c>
      <c r="S3067" s="137">
        <v>16.1788591126227</v>
      </c>
      <c r="T3067" s="137">
        <v>21.368076233817401</v>
      </c>
      <c r="U3067" s="137">
        <v>11.767885770875701</v>
      </c>
      <c r="V3067" s="1">
        <v>4308015</v>
      </c>
      <c r="W3067" s="1">
        <v>34301676</v>
      </c>
      <c r="X3067" s="1">
        <v>1291601</v>
      </c>
      <c r="Y3067" s="1">
        <v>7316921</v>
      </c>
      <c r="Z3067" s="1">
        <v>606373</v>
      </c>
      <c r="AA3067" s="1">
        <v>0</v>
      </c>
      <c r="AB3067" s="1">
        <v>1648861</v>
      </c>
      <c r="AC3067" s="1">
        <v>7506705</v>
      </c>
      <c r="AD3067" s="1">
        <v>839511</v>
      </c>
      <c r="AE3067" s="1">
        <v>361576</v>
      </c>
      <c r="AH3067" s="136">
        <f t="shared" si="47"/>
        <v>41068</v>
      </c>
      <c r="AI3067" s="177">
        <f>HLOOKUP(附加题模型!$E$2,历史数据!$B$3:$K$5000,ROW(A3065),)</f>
        <v>11.8330457142361</v>
      </c>
      <c r="AJ3067" s="177">
        <f>HLOOKUP(附加题模型!$E$2,历史数据!$L$3:$U$5000,ROW(A3065),)</f>
        <v>11.767885770875701</v>
      </c>
    </row>
    <row r="3068" spans="1:36" x14ac:dyDescent="0.2">
      <c r="A3068" s="148">
        <v>41071</v>
      </c>
      <c r="B3068" s="137">
        <v>16.214931732208701</v>
      </c>
      <c r="C3068" s="137">
        <v>41.587145661437503</v>
      </c>
      <c r="D3068" s="137">
        <v>4.9780756168983196</v>
      </c>
      <c r="E3068" s="137">
        <v>7.1453808186443704</v>
      </c>
      <c r="F3068" s="137">
        <v>15.1161009101326</v>
      </c>
      <c r="G3068" s="137">
        <v>17.3562793036599</v>
      </c>
      <c r="H3068" s="137">
        <v>5.1048846467956501</v>
      </c>
      <c r="I3068" s="137">
        <v>16.240297818113699</v>
      </c>
      <c r="J3068" s="137">
        <v>21.345099807759599</v>
      </c>
      <c r="K3068" s="137">
        <v>11.689693838843301</v>
      </c>
      <c r="L3068" s="137">
        <v>16.214931732208701</v>
      </c>
      <c r="M3068" s="137">
        <v>41.815646461775003</v>
      </c>
      <c r="N3068" s="137">
        <v>5.1041028477058799</v>
      </c>
      <c r="O3068" s="137">
        <v>7.25530975431582</v>
      </c>
      <c r="P3068" s="137">
        <v>15.6088724816523</v>
      </c>
      <c r="Q3068" s="137">
        <v>17.3562793036599</v>
      </c>
      <c r="R3068" s="137">
        <v>5.1711818500007798</v>
      </c>
      <c r="S3068" s="137">
        <v>16.9980418525024</v>
      </c>
      <c r="T3068" s="137">
        <v>21.391052659875299</v>
      </c>
      <c r="U3068" s="137">
        <v>11.9112376462685</v>
      </c>
      <c r="V3068" s="1">
        <v>2407055</v>
      </c>
      <c r="W3068" s="1">
        <v>22403764</v>
      </c>
      <c r="X3068" s="1">
        <v>2057000</v>
      </c>
      <c r="Y3068" s="1">
        <v>5329627</v>
      </c>
      <c r="Z3068" s="1">
        <v>1832915</v>
      </c>
      <c r="AA3068" s="1">
        <v>0</v>
      </c>
      <c r="AB3068" s="1">
        <v>1211261</v>
      </c>
      <c r="AC3068" s="1">
        <v>11143038</v>
      </c>
      <c r="AD3068" s="1">
        <v>718637</v>
      </c>
      <c r="AE3068" s="1">
        <v>201541</v>
      </c>
      <c r="AH3068" s="136">
        <f t="shared" si="47"/>
        <v>41071</v>
      </c>
      <c r="AI3068" s="177">
        <f>HLOOKUP(附加题模型!$E$2,历史数据!$B$3:$K$5000,ROW(A3066),)</f>
        <v>11.689693838843301</v>
      </c>
      <c r="AJ3068" s="177">
        <f>HLOOKUP(附加题模型!$E$2,历史数据!$L$3:$U$5000,ROW(A3066),)</f>
        <v>11.9112376462685</v>
      </c>
    </row>
    <row r="3069" spans="1:36" x14ac:dyDescent="0.2">
      <c r="A3069" s="148">
        <v>41072</v>
      </c>
      <c r="B3069" s="137">
        <v>16.1843375213932</v>
      </c>
      <c r="C3069" s="137">
        <v>41.130144060762298</v>
      </c>
      <c r="D3069" s="137">
        <v>5.0662946784636098</v>
      </c>
      <c r="E3069" s="137">
        <v>7.1343879250772204</v>
      </c>
      <c r="F3069" s="137">
        <v>15.875235493284601</v>
      </c>
      <c r="G3069" s="137">
        <v>17.3562793036599</v>
      </c>
      <c r="H3069" s="137">
        <v>5.1711818500007798</v>
      </c>
      <c r="I3069" s="137">
        <v>16.9980418525024</v>
      </c>
      <c r="J3069" s="137">
        <v>21.161288399296598</v>
      </c>
      <c r="K3069" s="137">
        <v>11.859109691580199</v>
      </c>
      <c r="L3069" s="137">
        <v>16.153743310577699</v>
      </c>
      <c r="M3069" s="137">
        <v>43.872153664813098</v>
      </c>
      <c r="N3069" s="137">
        <v>5.0788974015443697</v>
      </c>
      <c r="O3069" s="137">
        <v>6.9365158408686103</v>
      </c>
      <c r="P3069" s="137">
        <v>15.622190632233901</v>
      </c>
      <c r="Q3069" s="137">
        <v>17.3562793036599</v>
      </c>
      <c r="R3069" s="137">
        <v>5.2639979344879801</v>
      </c>
      <c r="S3069" s="137">
        <v>16.506532208574601</v>
      </c>
      <c r="T3069" s="137">
        <v>21.2302176774702</v>
      </c>
      <c r="U3069" s="137">
        <v>11.7939497482199</v>
      </c>
      <c r="V3069" s="1">
        <v>1961553</v>
      </c>
      <c r="W3069" s="1">
        <v>23625765</v>
      </c>
      <c r="X3069" s="1">
        <v>829938</v>
      </c>
      <c r="Y3069" s="1">
        <v>5051669</v>
      </c>
      <c r="Z3069" s="1">
        <v>1780690</v>
      </c>
      <c r="AA3069" s="1">
        <v>0</v>
      </c>
      <c r="AB3069" s="1">
        <v>2417119</v>
      </c>
      <c r="AC3069" s="1">
        <v>6394840</v>
      </c>
      <c r="AD3069" s="1">
        <v>506438</v>
      </c>
      <c r="AE3069" s="1">
        <v>217030</v>
      </c>
      <c r="AH3069" s="136">
        <f t="shared" si="47"/>
        <v>41072</v>
      </c>
      <c r="AI3069" s="177">
        <f>HLOOKUP(附加题模型!$E$2,历史数据!$B$3:$K$5000,ROW(A3067),)</f>
        <v>11.859109691580199</v>
      </c>
      <c r="AJ3069" s="177">
        <f>HLOOKUP(附加题模型!$E$2,历史数据!$L$3:$U$5000,ROW(A3067),)</f>
        <v>11.7939497482199</v>
      </c>
    </row>
    <row r="3070" spans="1:36" x14ac:dyDescent="0.2">
      <c r="A3070" s="148">
        <v>41073</v>
      </c>
      <c r="B3070" s="137">
        <v>16.3067143646551</v>
      </c>
      <c r="C3070" s="137">
        <v>43.719819797921403</v>
      </c>
      <c r="D3070" s="137">
        <v>5.0662946784636098</v>
      </c>
      <c r="E3070" s="137">
        <v>6.9255229473014701</v>
      </c>
      <c r="F3070" s="137">
        <v>15.7820084392133</v>
      </c>
      <c r="G3070" s="137">
        <v>17.3562793036599</v>
      </c>
      <c r="H3070" s="137">
        <v>5.2639979344879801</v>
      </c>
      <c r="I3070" s="137">
        <v>16.567970914065601</v>
      </c>
      <c r="J3070" s="137">
        <v>21.207241251412299</v>
      </c>
      <c r="K3070" s="137">
        <v>11.7548537822037</v>
      </c>
      <c r="L3070" s="137">
        <v>16.949192791780401</v>
      </c>
      <c r="M3070" s="137">
        <v>46.080994734743001</v>
      </c>
      <c r="N3070" s="137">
        <v>5.1671164631096502</v>
      </c>
      <c r="O3070" s="137">
        <v>7.0684305636743501</v>
      </c>
      <c r="P3070" s="137">
        <v>15.821962890958099</v>
      </c>
      <c r="Q3070" s="137">
        <v>17.3562793036599</v>
      </c>
      <c r="R3070" s="137">
        <v>5.3302951376931196</v>
      </c>
      <c r="S3070" s="137">
        <v>17.510031064927102</v>
      </c>
      <c r="T3070" s="137">
        <v>21.459981938048902</v>
      </c>
      <c r="U3070" s="137">
        <v>11.8721416802523</v>
      </c>
      <c r="V3070" s="1">
        <v>3454099</v>
      </c>
      <c r="W3070" s="1">
        <v>10779416</v>
      </c>
      <c r="X3070" s="1">
        <v>1967778</v>
      </c>
      <c r="Y3070" s="1">
        <v>5014133</v>
      </c>
      <c r="Z3070" s="1">
        <v>1006340</v>
      </c>
      <c r="AA3070" s="1">
        <v>0</v>
      </c>
      <c r="AB3070" s="1">
        <v>2093165</v>
      </c>
      <c r="AC3070" s="1">
        <v>9951958</v>
      </c>
      <c r="AD3070" s="1">
        <v>686667</v>
      </c>
      <c r="AE3070" s="1">
        <v>264462</v>
      </c>
      <c r="AH3070" s="136">
        <f t="shared" si="47"/>
        <v>41073</v>
      </c>
      <c r="AI3070" s="177">
        <f>HLOOKUP(附加题模型!$E$2,历史数据!$B$3:$K$5000,ROW(A3068),)</f>
        <v>11.7548537822037</v>
      </c>
      <c r="AJ3070" s="177">
        <f>HLOOKUP(附加题模型!$E$2,历史数据!$L$3:$U$5000,ROW(A3068),)</f>
        <v>11.8721416802523</v>
      </c>
    </row>
    <row r="3071" spans="1:36" x14ac:dyDescent="0.2">
      <c r="A3071" s="148">
        <v>41074</v>
      </c>
      <c r="B3071" s="137">
        <v>17.224540689119799</v>
      </c>
      <c r="C3071" s="137">
        <v>48.289835804672798</v>
      </c>
      <c r="D3071" s="137">
        <v>5.12930829386739</v>
      </c>
      <c r="E3071" s="137">
        <v>7.0354518829729198</v>
      </c>
      <c r="F3071" s="137">
        <v>15.768690288631699</v>
      </c>
      <c r="G3071" s="137">
        <v>17.3562793036599</v>
      </c>
      <c r="H3071" s="137">
        <v>5.2905168157700304</v>
      </c>
      <c r="I3071" s="137">
        <v>17.3052353799572</v>
      </c>
      <c r="J3071" s="137">
        <v>21.505934790164599</v>
      </c>
      <c r="K3071" s="137">
        <v>11.898205657596399</v>
      </c>
      <c r="L3071" s="137">
        <v>16.826815948518401</v>
      </c>
      <c r="M3071" s="137">
        <v>45.166991533392697</v>
      </c>
      <c r="N3071" s="137">
        <v>5.1419110169481401</v>
      </c>
      <c r="O3071" s="137">
        <v>6.9475087344357602</v>
      </c>
      <c r="P3071" s="137">
        <v>15.7820084392133</v>
      </c>
      <c r="Q3071" s="137">
        <v>17.3562793036599</v>
      </c>
      <c r="R3071" s="137">
        <v>5.3435545783341398</v>
      </c>
      <c r="S3071" s="137">
        <v>17.161878400478301</v>
      </c>
      <c r="T3071" s="137">
        <v>21.574864068338201</v>
      </c>
      <c r="U3071" s="137">
        <v>12.0936854876774</v>
      </c>
      <c r="V3071" s="1">
        <v>7941702</v>
      </c>
      <c r="W3071" s="1">
        <v>29567041</v>
      </c>
      <c r="X3071" s="1">
        <v>1169179</v>
      </c>
      <c r="Y3071" s="1">
        <v>3361736</v>
      </c>
      <c r="Z3071" s="1">
        <v>777561</v>
      </c>
      <c r="AA3071" s="1">
        <v>0</v>
      </c>
      <c r="AB3071" s="1">
        <v>1415599</v>
      </c>
      <c r="AC3071" s="1">
        <v>8392368</v>
      </c>
      <c r="AD3071" s="1">
        <v>654656</v>
      </c>
      <c r="AE3071" s="1">
        <v>597910</v>
      </c>
      <c r="AH3071" s="136">
        <f t="shared" si="47"/>
        <v>41074</v>
      </c>
      <c r="AI3071" s="177">
        <f>HLOOKUP(附加题模型!$E$2,历史数据!$B$3:$K$5000,ROW(A3069),)</f>
        <v>11.898205657596399</v>
      </c>
      <c r="AJ3071" s="177">
        <f>HLOOKUP(附加题模型!$E$2,历史数据!$L$3:$U$5000,ROW(A3069),)</f>
        <v>12.0936854876774</v>
      </c>
    </row>
    <row r="3072" spans="1:36" x14ac:dyDescent="0.2">
      <c r="A3072" s="148">
        <v>41075</v>
      </c>
      <c r="B3072" s="137">
        <v>16.796221737702901</v>
      </c>
      <c r="C3072" s="137">
        <v>43.7959867313673</v>
      </c>
      <c r="D3072" s="137">
        <v>5.1923219092711603</v>
      </c>
      <c r="E3072" s="137">
        <v>6.9365158408686103</v>
      </c>
      <c r="F3072" s="137">
        <v>15.582236180489099</v>
      </c>
      <c r="G3072" s="137">
        <v>17.3562793036599</v>
      </c>
      <c r="H3072" s="137">
        <v>5.3302951376931196</v>
      </c>
      <c r="I3072" s="137">
        <v>17.366674085448199</v>
      </c>
      <c r="J3072" s="137">
        <v>21.620816920454001</v>
      </c>
      <c r="K3072" s="137">
        <v>12.1327814536936</v>
      </c>
      <c r="L3072" s="137">
        <v>16.979787002595899</v>
      </c>
      <c r="M3072" s="137">
        <v>47.451999536768398</v>
      </c>
      <c r="N3072" s="137">
        <v>5.1797191861904102</v>
      </c>
      <c r="O3072" s="137">
        <v>6.9475087344357602</v>
      </c>
      <c r="P3072" s="137">
        <v>15.7953265897949</v>
      </c>
      <c r="Q3072" s="137">
        <v>17.3562793036599</v>
      </c>
      <c r="R3072" s="137">
        <v>5.3435545783341398</v>
      </c>
      <c r="S3072" s="137">
        <v>16.670368756550499</v>
      </c>
      <c r="T3072" s="137">
        <v>21.5289112162225</v>
      </c>
      <c r="U3072" s="137">
        <v>12.0545895216612</v>
      </c>
      <c r="V3072" s="1">
        <v>4272197</v>
      </c>
      <c r="W3072" s="1">
        <v>21111457</v>
      </c>
      <c r="X3072" s="1">
        <v>2360652</v>
      </c>
      <c r="Y3072" s="1">
        <v>3260966</v>
      </c>
      <c r="Z3072" s="1">
        <v>645496</v>
      </c>
      <c r="AA3072" s="1">
        <v>0</v>
      </c>
      <c r="AB3072" s="1">
        <v>1211165</v>
      </c>
      <c r="AC3072" s="1">
        <v>7240141</v>
      </c>
      <c r="AD3072" s="1">
        <v>363657</v>
      </c>
      <c r="AE3072" s="1">
        <v>308315</v>
      </c>
      <c r="AH3072" s="136">
        <f t="shared" si="47"/>
        <v>41075</v>
      </c>
      <c r="AI3072" s="177">
        <f>HLOOKUP(附加题模型!$E$2,历史数据!$B$3:$K$5000,ROW(A3070),)</f>
        <v>12.1327814536936</v>
      </c>
      <c r="AJ3072" s="177">
        <f>HLOOKUP(附加题模型!$E$2,历史数据!$L$3:$U$5000,ROW(A3070),)</f>
        <v>12.0545895216612</v>
      </c>
    </row>
    <row r="3073" spans="1:36" x14ac:dyDescent="0.2">
      <c r="A3073" s="148">
        <v>41078</v>
      </c>
      <c r="B3073" s="137">
        <v>16.979787002595899</v>
      </c>
      <c r="C3073" s="137">
        <v>47.451999536768398</v>
      </c>
      <c r="D3073" s="137">
        <v>5.1797191861904102</v>
      </c>
      <c r="E3073" s="137">
        <v>6.9475087344357602</v>
      </c>
      <c r="F3073" s="137">
        <v>15.9684625473559</v>
      </c>
      <c r="G3073" s="137">
        <v>17.3562793036599</v>
      </c>
      <c r="H3073" s="137">
        <v>5.3302951376931196</v>
      </c>
      <c r="I3073" s="137">
        <v>16.731807462041498</v>
      </c>
      <c r="J3073" s="137">
        <v>21.712722624685401</v>
      </c>
      <c r="K3073" s="137">
        <v>12.119749465021499</v>
      </c>
      <c r="L3073" s="137">
        <v>16.979787002595899</v>
      </c>
      <c r="M3073" s="137">
        <v>47.451999536768398</v>
      </c>
      <c r="N3073" s="137">
        <v>5.2301300785134304</v>
      </c>
      <c r="O3073" s="137">
        <v>7.04644477654006</v>
      </c>
      <c r="P3073" s="137">
        <v>15.9151899450294</v>
      </c>
      <c r="Q3073" s="137">
        <v>17.3562793036599</v>
      </c>
      <c r="R3073" s="137">
        <v>5.4231112221803102</v>
      </c>
      <c r="S3073" s="137">
        <v>16.7113278935445</v>
      </c>
      <c r="T3073" s="137">
        <v>21.551887642280398</v>
      </c>
      <c r="U3073" s="137">
        <v>12.197941397053899</v>
      </c>
      <c r="V3073" s="1">
        <v>3876989</v>
      </c>
      <c r="W3073" s="1">
        <v>0</v>
      </c>
      <c r="X3073" s="1">
        <v>1795300</v>
      </c>
      <c r="Y3073" s="1">
        <v>2736015</v>
      </c>
      <c r="Z3073" s="1">
        <v>853250</v>
      </c>
      <c r="AA3073" s="1">
        <v>0</v>
      </c>
      <c r="AB3073" s="1">
        <v>3952717</v>
      </c>
      <c r="AC3073" s="1">
        <v>3642583</v>
      </c>
      <c r="AD3073" s="1">
        <v>576300</v>
      </c>
      <c r="AE3073" s="1">
        <v>441164</v>
      </c>
      <c r="AH3073" s="136">
        <f t="shared" si="47"/>
        <v>41078</v>
      </c>
      <c r="AI3073" s="177">
        <f>HLOOKUP(附加题模型!$E$2,历史数据!$B$3:$K$5000,ROW(A3071),)</f>
        <v>12.119749465021499</v>
      </c>
      <c r="AJ3073" s="177">
        <f>HLOOKUP(附加题模型!$E$2,历史数据!$L$3:$U$5000,ROW(A3071),)</f>
        <v>12.197941397053899</v>
      </c>
    </row>
    <row r="3074" spans="1:36" x14ac:dyDescent="0.2">
      <c r="A3074" s="148">
        <v>41079</v>
      </c>
      <c r="B3074" s="137">
        <v>16.9185985809649</v>
      </c>
      <c r="C3074" s="137">
        <v>47.451999536768398</v>
      </c>
      <c r="D3074" s="137">
        <v>5.2301300785134304</v>
      </c>
      <c r="E3074" s="137">
        <v>7.0134660958386297</v>
      </c>
      <c r="F3074" s="137">
        <v>15.8485991921214</v>
      </c>
      <c r="G3074" s="137">
        <v>17.3562793036599</v>
      </c>
      <c r="H3074" s="137">
        <v>5.4628895441033896</v>
      </c>
      <c r="I3074" s="137">
        <v>16.608930051059499</v>
      </c>
      <c r="J3074" s="137">
        <v>21.620816920454001</v>
      </c>
      <c r="K3074" s="137">
        <v>12.1458134423657</v>
      </c>
      <c r="L3074" s="137">
        <v>17.438700164828202</v>
      </c>
      <c r="M3074" s="137">
        <v>47.451999536768398</v>
      </c>
      <c r="N3074" s="137">
        <v>5.2805409708364497</v>
      </c>
      <c r="O3074" s="137">
        <v>6.8485726923314498</v>
      </c>
      <c r="P3074" s="137">
        <v>15.5555998793259</v>
      </c>
      <c r="Q3074" s="137">
        <v>17.3562793036599</v>
      </c>
      <c r="R3074" s="137">
        <v>5.3568140189751698</v>
      </c>
      <c r="S3074" s="137">
        <v>16.772766599035499</v>
      </c>
      <c r="T3074" s="137">
        <v>21.368076233817401</v>
      </c>
      <c r="U3074" s="137">
        <v>12.458581170495201</v>
      </c>
      <c r="V3074" s="1">
        <v>6475103</v>
      </c>
      <c r="W3074" s="1">
        <v>0</v>
      </c>
      <c r="X3074" s="1">
        <v>1779138</v>
      </c>
      <c r="Y3074" s="1">
        <v>3762686</v>
      </c>
      <c r="Z3074" s="1">
        <v>723259</v>
      </c>
      <c r="AA3074" s="1">
        <v>0</v>
      </c>
      <c r="AB3074" s="1">
        <v>10156064</v>
      </c>
      <c r="AC3074" s="1">
        <v>4720788</v>
      </c>
      <c r="AD3074" s="1">
        <v>455697</v>
      </c>
      <c r="AE3074" s="1">
        <v>897429</v>
      </c>
      <c r="AH3074" s="136">
        <f t="shared" si="47"/>
        <v>41079</v>
      </c>
      <c r="AI3074" s="177">
        <f>HLOOKUP(附加题模型!$E$2,历史数据!$B$3:$K$5000,ROW(A3072),)</f>
        <v>12.1458134423657</v>
      </c>
      <c r="AJ3074" s="177">
        <f>HLOOKUP(附加题模型!$E$2,历史数据!$L$3:$U$5000,ROW(A3072),)</f>
        <v>12.458581170495201</v>
      </c>
    </row>
    <row r="3075" spans="1:36" x14ac:dyDescent="0.2">
      <c r="A3075" s="148">
        <v>41080</v>
      </c>
      <c r="B3075" s="137">
        <v>17.469294375643699</v>
      </c>
      <c r="C3075" s="137">
        <v>47.451999536768398</v>
      </c>
      <c r="D3075" s="137">
        <v>5.2931436939172096</v>
      </c>
      <c r="E3075" s="137">
        <v>6.85956558589859</v>
      </c>
      <c r="F3075" s="137">
        <v>15.6754632345604</v>
      </c>
      <c r="G3075" s="137">
        <v>17.3562793036599</v>
      </c>
      <c r="H3075" s="137">
        <v>5.3568140189751698</v>
      </c>
      <c r="I3075" s="137">
        <v>16.793246167532502</v>
      </c>
      <c r="J3075" s="137">
        <v>21.368076233817401</v>
      </c>
      <c r="K3075" s="137">
        <v>12.4846451478394</v>
      </c>
      <c r="L3075" s="137">
        <v>17.224540689119799</v>
      </c>
      <c r="M3075" s="137">
        <v>47.451999536768398</v>
      </c>
      <c r="N3075" s="137">
        <v>5.2427328015941796</v>
      </c>
      <c r="O3075" s="137">
        <v>6.8815513730328801</v>
      </c>
      <c r="P3075" s="137">
        <v>16.501188570620499</v>
      </c>
      <c r="Q3075" s="137">
        <v>17.3562793036599</v>
      </c>
      <c r="R3075" s="137">
        <v>5.3568140189751698</v>
      </c>
      <c r="S3075" s="137">
        <v>16.260777386610702</v>
      </c>
      <c r="T3075" s="137">
        <v>21.161288399296598</v>
      </c>
      <c r="U3075" s="137">
        <v>12.732252932608599</v>
      </c>
      <c r="V3075" s="1">
        <v>3700998</v>
      </c>
      <c r="W3075" s="1">
        <v>0</v>
      </c>
      <c r="X3075" s="1">
        <v>1928149</v>
      </c>
      <c r="Y3075" s="1">
        <v>1820886</v>
      </c>
      <c r="Z3075" s="1">
        <v>4764130</v>
      </c>
      <c r="AA3075" s="1">
        <v>0</v>
      </c>
      <c r="AB3075" s="1">
        <v>0</v>
      </c>
      <c r="AC3075" s="1">
        <v>4262884</v>
      </c>
      <c r="AD3075" s="1">
        <v>371601</v>
      </c>
      <c r="AE3075" s="1">
        <v>1092083</v>
      </c>
      <c r="AH3075" s="136">
        <f t="shared" si="47"/>
        <v>41080</v>
      </c>
      <c r="AI3075" s="177">
        <f>HLOOKUP(附加题模型!$E$2,历史数据!$B$3:$K$5000,ROW(A3073),)</f>
        <v>12.4846451478394</v>
      </c>
      <c r="AJ3075" s="177">
        <f>HLOOKUP(附加题模型!$E$2,历史数据!$L$3:$U$5000,ROW(A3073),)</f>
        <v>12.732252932608599</v>
      </c>
    </row>
    <row r="3076" spans="1:36" x14ac:dyDescent="0.2">
      <c r="A3076" s="148">
        <v>41081</v>
      </c>
      <c r="B3076" s="137">
        <v>17.224540689119799</v>
      </c>
      <c r="C3076" s="137">
        <v>47.451999536768398</v>
      </c>
      <c r="D3076" s="137">
        <v>5.2049246323519203</v>
      </c>
      <c r="E3076" s="137">
        <v>6.8815513730328801</v>
      </c>
      <c r="F3076" s="137">
        <v>16.354688914222699</v>
      </c>
      <c r="G3076" s="137">
        <v>17.3562793036599</v>
      </c>
      <c r="H3076" s="137">
        <v>5.3833329002572299</v>
      </c>
      <c r="I3076" s="137">
        <v>16.240297818113699</v>
      </c>
      <c r="J3076" s="137">
        <v>21.253194103528099</v>
      </c>
      <c r="K3076" s="137">
        <v>12.810444864640999</v>
      </c>
      <c r="L3076" s="137">
        <v>16.826815948518401</v>
      </c>
      <c r="M3076" s="137">
        <v>47.451999536768398</v>
      </c>
      <c r="N3076" s="137">
        <v>5.2427328015941796</v>
      </c>
      <c r="O3076" s="137">
        <v>6.7276508630928502</v>
      </c>
      <c r="P3076" s="137">
        <v>16.554461172946901</v>
      </c>
      <c r="Q3076" s="137">
        <v>17.3562793036599</v>
      </c>
      <c r="R3076" s="137">
        <v>5.0783657655135901</v>
      </c>
      <c r="S3076" s="137">
        <v>16.424613934586599</v>
      </c>
      <c r="T3076" s="137">
        <v>21.046406269007299</v>
      </c>
      <c r="U3076" s="137">
        <v>12.614965034560001</v>
      </c>
      <c r="V3076" s="1">
        <v>2512278</v>
      </c>
      <c r="W3076" s="1">
        <v>0</v>
      </c>
      <c r="X3076" s="1">
        <v>2496279</v>
      </c>
      <c r="Y3076" s="1">
        <v>2275774</v>
      </c>
      <c r="Z3076" s="1">
        <v>2240702</v>
      </c>
      <c r="AA3076" s="1">
        <v>0</v>
      </c>
      <c r="AB3076" s="1">
        <v>6911015</v>
      </c>
      <c r="AC3076" s="1">
        <v>3734694</v>
      </c>
      <c r="AD3076" s="1">
        <v>686487</v>
      </c>
      <c r="AE3076" s="1">
        <v>977876</v>
      </c>
      <c r="AH3076" s="136">
        <f t="shared" si="47"/>
        <v>41081</v>
      </c>
      <c r="AI3076" s="177">
        <f>HLOOKUP(附加题模型!$E$2,历史数据!$B$3:$K$5000,ROW(A3074),)</f>
        <v>12.810444864640999</v>
      </c>
      <c r="AJ3076" s="177">
        <f>HLOOKUP(附加题模型!$E$2,历史数据!$L$3:$U$5000,ROW(A3074),)</f>
        <v>12.614965034560001</v>
      </c>
    </row>
    <row r="3077" spans="1:36" x14ac:dyDescent="0.2">
      <c r="A3077" s="148">
        <v>41085</v>
      </c>
      <c r="B3077" s="137">
        <v>16.551468051179</v>
      </c>
      <c r="C3077" s="137">
        <v>47.451999536768398</v>
      </c>
      <c r="D3077" s="137">
        <v>5.2679382477556898</v>
      </c>
      <c r="E3077" s="137">
        <v>6.68367928882427</v>
      </c>
      <c r="F3077" s="137">
        <v>16.381325215385999</v>
      </c>
      <c r="G3077" s="137">
        <v>17.3562793036599</v>
      </c>
      <c r="H3077" s="137">
        <v>4.9988091216674304</v>
      </c>
      <c r="I3077" s="137">
        <v>16.383654797592701</v>
      </c>
      <c r="J3077" s="137">
        <v>21.000453416891499</v>
      </c>
      <c r="K3077" s="137">
        <v>12.614965034560001</v>
      </c>
      <c r="L3077" s="137">
        <v>16.000772256500198</v>
      </c>
      <c r="M3077" s="137">
        <v>47.451999536768398</v>
      </c>
      <c r="N3077" s="137">
        <v>5.0158837861405896</v>
      </c>
      <c r="O3077" s="137">
        <v>6.5627574595856704</v>
      </c>
      <c r="P3077" s="137">
        <v>15.821962890958099</v>
      </c>
      <c r="Q3077" s="137">
        <v>17.3562793036599</v>
      </c>
      <c r="R3077" s="137">
        <v>4.8927335965392</v>
      </c>
      <c r="S3077" s="137">
        <v>16.3426956605987</v>
      </c>
      <c r="T3077" s="137">
        <v>20.678783452081401</v>
      </c>
      <c r="U3077" s="137">
        <v>12.015493555645</v>
      </c>
      <c r="V3077" s="1">
        <v>4210820</v>
      </c>
      <c r="W3077" s="1">
        <v>0</v>
      </c>
      <c r="X3077" s="1">
        <v>2058100</v>
      </c>
      <c r="Y3077" s="1">
        <v>1199242</v>
      </c>
      <c r="Z3077" s="1">
        <v>1367600</v>
      </c>
      <c r="AA3077" s="1">
        <v>0</v>
      </c>
      <c r="AB3077" s="1">
        <v>3937981</v>
      </c>
      <c r="AC3077" s="1">
        <v>3554111</v>
      </c>
      <c r="AD3077" s="1">
        <v>311139</v>
      </c>
      <c r="AE3077" s="1">
        <v>620402</v>
      </c>
      <c r="AH3077" s="136">
        <f t="shared" si="47"/>
        <v>41085</v>
      </c>
      <c r="AI3077" s="177">
        <f>HLOOKUP(附加题模型!$E$2,历史数据!$B$3:$K$5000,ROW(A3075),)</f>
        <v>12.614965034560001</v>
      </c>
      <c r="AJ3077" s="177">
        <f>HLOOKUP(附加题模型!$E$2,历史数据!$L$3:$U$5000,ROW(A3075),)</f>
        <v>12.015493555645</v>
      </c>
    </row>
    <row r="3078" spans="1:36" x14ac:dyDescent="0.2">
      <c r="A3078" s="148">
        <v>41086</v>
      </c>
      <c r="B3078" s="137">
        <v>15.786612780791801</v>
      </c>
      <c r="C3078" s="137">
        <v>45.090824599946799</v>
      </c>
      <c r="D3078" s="137">
        <v>4.9906783399790804</v>
      </c>
      <c r="E3078" s="137">
        <v>6.4968000981828</v>
      </c>
      <c r="F3078" s="137">
        <v>15.7820084392133</v>
      </c>
      <c r="G3078" s="137">
        <v>17.3562793036599</v>
      </c>
      <c r="H3078" s="137">
        <v>4.8794741558981798</v>
      </c>
      <c r="I3078" s="137">
        <v>16.2812569551077</v>
      </c>
      <c r="J3078" s="137">
        <v>20.586877747849901</v>
      </c>
      <c r="K3078" s="137">
        <v>11.8330457142361</v>
      </c>
      <c r="L3078" s="137">
        <v>16.214931732208701</v>
      </c>
      <c r="M3078" s="137">
        <v>45.319325400284399</v>
      </c>
      <c r="N3078" s="137">
        <v>5.0788974015443697</v>
      </c>
      <c r="O3078" s="137">
        <v>6.7276508630928502</v>
      </c>
      <c r="P3078" s="137">
        <v>15.2759187171119</v>
      </c>
      <c r="Q3078" s="137">
        <v>17.3562793036599</v>
      </c>
      <c r="R3078" s="137">
        <v>4.9457713591033103</v>
      </c>
      <c r="S3078" s="137">
        <v>15.7897473111799</v>
      </c>
      <c r="T3078" s="137">
        <v>20.678783452081401</v>
      </c>
      <c r="U3078" s="137">
        <v>11.898205657596399</v>
      </c>
      <c r="V3078" s="1">
        <v>2228653</v>
      </c>
      <c r="W3078" s="1">
        <v>19584093</v>
      </c>
      <c r="X3078" s="1">
        <v>975400</v>
      </c>
      <c r="Y3078" s="1">
        <v>2104750</v>
      </c>
      <c r="Z3078" s="1">
        <v>1780300</v>
      </c>
      <c r="AA3078" s="1">
        <v>0</v>
      </c>
      <c r="AB3078" s="1">
        <v>1677340</v>
      </c>
      <c r="AC3078" s="1">
        <v>2942835</v>
      </c>
      <c r="AD3078" s="1">
        <v>408220</v>
      </c>
      <c r="AE3078" s="1">
        <v>345381</v>
      </c>
      <c r="AH3078" s="136">
        <f t="shared" ref="AH3078:AH3141" si="48">A3078</f>
        <v>41086</v>
      </c>
      <c r="AI3078" s="177">
        <f>HLOOKUP(附加题模型!$E$2,历史数据!$B$3:$K$5000,ROW(A3076),)</f>
        <v>11.8330457142361</v>
      </c>
      <c r="AJ3078" s="177">
        <f>HLOOKUP(附加题模型!$E$2,历史数据!$L$3:$U$5000,ROW(A3076),)</f>
        <v>11.898205657596399</v>
      </c>
    </row>
    <row r="3079" spans="1:36" x14ac:dyDescent="0.2">
      <c r="A3079" s="148">
        <v>41087</v>
      </c>
      <c r="B3079" s="137">
        <v>16.0619606781312</v>
      </c>
      <c r="C3079" s="137">
        <v>44.481489132379998</v>
      </c>
      <c r="D3079" s="137">
        <v>5.0788974015443697</v>
      </c>
      <c r="E3079" s="137">
        <v>6.7276508630928502</v>
      </c>
      <c r="F3079" s="137">
        <v>15.0495101572245</v>
      </c>
      <c r="G3079" s="137">
        <v>17.3562793036599</v>
      </c>
      <c r="H3079" s="137">
        <v>4.9325119184622901</v>
      </c>
      <c r="I3079" s="137">
        <v>15.769267742682899</v>
      </c>
      <c r="J3079" s="137">
        <v>20.747712730255</v>
      </c>
      <c r="K3079" s="137">
        <v>11.898205657596399</v>
      </c>
      <c r="L3079" s="137">
        <v>16.000772256500198</v>
      </c>
      <c r="M3079" s="137">
        <v>43.034317396908698</v>
      </c>
      <c r="N3079" s="137">
        <v>5.0284865092213504</v>
      </c>
      <c r="O3079" s="137">
        <v>6.5407716724513802</v>
      </c>
      <c r="P3079" s="137">
        <v>15.1294190607142</v>
      </c>
      <c r="Q3079" s="137">
        <v>17.3562793036599</v>
      </c>
      <c r="R3079" s="137">
        <v>4.8794741558981798</v>
      </c>
      <c r="S3079" s="137">
        <v>15.503033352221999</v>
      </c>
      <c r="T3079" s="137">
        <v>20.517948469676298</v>
      </c>
      <c r="U3079" s="137">
        <v>12.0936854876774</v>
      </c>
      <c r="V3079" s="1">
        <v>2047122</v>
      </c>
      <c r="W3079" s="1">
        <v>11591253</v>
      </c>
      <c r="X3079" s="1">
        <v>983699</v>
      </c>
      <c r="Y3079" s="1">
        <v>2248129</v>
      </c>
      <c r="Z3079" s="1">
        <v>502450</v>
      </c>
      <c r="AA3079" s="1">
        <v>0</v>
      </c>
      <c r="AB3079" s="1">
        <v>1581100</v>
      </c>
      <c r="AC3079" s="1">
        <v>1978427</v>
      </c>
      <c r="AD3079" s="1">
        <v>466851</v>
      </c>
      <c r="AE3079" s="1">
        <v>493440</v>
      </c>
      <c r="AH3079" s="136">
        <f t="shared" si="48"/>
        <v>41087</v>
      </c>
      <c r="AI3079" s="177">
        <f>HLOOKUP(附加题模型!$E$2,历史数据!$B$3:$K$5000,ROW(A3077),)</f>
        <v>11.898205657596399</v>
      </c>
      <c r="AJ3079" s="177">
        <f>HLOOKUP(附加题模型!$E$2,历史数据!$L$3:$U$5000,ROW(A3077),)</f>
        <v>12.0936854876774</v>
      </c>
    </row>
    <row r="3080" spans="1:36" x14ac:dyDescent="0.2">
      <c r="A3080" s="148">
        <v>41088</v>
      </c>
      <c r="B3080" s="137">
        <v>15.970178045684801</v>
      </c>
      <c r="C3080" s="137">
        <v>42.196481129004297</v>
      </c>
      <c r="D3080" s="137">
        <v>5.0284865092213504</v>
      </c>
      <c r="E3080" s="137">
        <v>6.5407716724513802</v>
      </c>
      <c r="F3080" s="137">
        <v>15.1960098136223</v>
      </c>
      <c r="G3080" s="137">
        <v>17.3562793036599</v>
      </c>
      <c r="H3080" s="137">
        <v>4.8662147152571498</v>
      </c>
      <c r="I3080" s="137">
        <v>15.503033352221999</v>
      </c>
      <c r="J3080" s="137">
        <v>20.632830599965601</v>
      </c>
      <c r="K3080" s="137">
        <v>12.0936854876774</v>
      </c>
      <c r="L3080" s="137">
        <v>15.3276996185595</v>
      </c>
      <c r="M3080" s="137">
        <v>45.166991533392697</v>
      </c>
      <c r="N3080" s="137">
        <v>4.9906783399790804</v>
      </c>
      <c r="O3080" s="137">
        <v>6.3978640560785003</v>
      </c>
      <c r="P3080" s="137">
        <v>14.9429649525716</v>
      </c>
      <c r="Q3080" s="137">
        <v>17.3562793036599</v>
      </c>
      <c r="R3080" s="137">
        <v>4.73362030884687</v>
      </c>
      <c r="S3080" s="137">
        <v>15.4620742152281</v>
      </c>
      <c r="T3080" s="137">
        <v>20.380089913329101</v>
      </c>
      <c r="U3080" s="137">
        <v>11.937301623612599</v>
      </c>
      <c r="V3080" s="1">
        <v>3524107</v>
      </c>
      <c r="W3080" s="1">
        <v>14720816</v>
      </c>
      <c r="X3080" s="1">
        <v>684797</v>
      </c>
      <c r="Y3080" s="1">
        <v>2028029</v>
      </c>
      <c r="Z3080" s="1">
        <v>666301</v>
      </c>
      <c r="AA3080" s="1">
        <v>0</v>
      </c>
      <c r="AB3080" s="1">
        <v>1453990</v>
      </c>
      <c r="AC3080" s="1">
        <v>1997307</v>
      </c>
      <c r="AD3080" s="1">
        <v>1025002</v>
      </c>
      <c r="AE3080" s="1">
        <v>237540</v>
      </c>
      <c r="AH3080" s="136">
        <f t="shared" si="48"/>
        <v>41088</v>
      </c>
      <c r="AI3080" s="177">
        <f>HLOOKUP(附加题模型!$E$2,历史数据!$B$3:$K$5000,ROW(A3078),)</f>
        <v>12.0936854876774</v>
      </c>
      <c r="AJ3080" s="177">
        <f>HLOOKUP(附加题模型!$E$2,历史数据!$L$3:$U$5000,ROW(A3078),)</f>
        <v>11.937301623612599</v>
      </c>
    </row>
    <row r="3081" spans="1:36" x14ac:dyDescent="0.2">
      <c r="A3081" s="148">
        <v>41089</v>
      </c>
      <c r="B3081" s="137">
        <v>15.144134353666599</v>
      </c>
      <c r="C3081" s="137">
        <v>45.623993134067803</v>
      </c>
      <c r="D3081" s="137">
        <v>5.0536919553828499</v>
      </c>
      <c r="E3081" s="137">
        <v>6.4198498432127904</v>
      </c>
      <c r="F3081" s="137">
        <v>14.916328651408399</v>
      </c>
      <c r="G3081" s="137">
        <v>17.3562793036599</v>
      </c>
      <c r="H3081" s="137">
        <v>4.73362030884687</v>
      </c>
      <c r="I3081" s="137">
        <v>15.503033352221999</v>
      </c>
      <c r="J3081" s="137">
        <v>20.219254930923999</v>
      </c>
      <c r="K3081" s="137">
        <v>11.8721416802523</v>
      </c>
      <c r="L3081" s="137">
        <v>15.3276996185595</v>
      </c>
      <c r="M3081" s="137">
        <v>44.709989932717598</v>
      </c>
      <c r="N3081" s="137">
        <v>5.0410892323020997</v>
      </c>
      <c r="O3081" s="137">
        <v>6.5737503531528203</v>
      </c>
      <c r="P3081" s="137">
        <v>15.3158731688568</v>
      </c>
      <c r="Q3081" s="137">
        <v>17.3562793036599</v>
      </c>
      <c r="R3081" s="137">
        <v>4.8396958339750897</v>
      </c>
      <c r="S3081" s="137">
        <v>15.748788174185901</v>
      </c>
      <c r="T3081" s="137">
        <v>20.632830599965601</v>
      </c>
      <c r="U3081" s="137">
        <v>12.0285255443171</v>
      </c>
      <c r="V3081" s="1">
        <v>2950683</v>
      </c>
      <c r="W3081" s="1">
        <v>10250951</v>
      </c>
      <c r="X3081" s="1">
        <v>739106</v>
      </c>
      <c r="Y3081" s="1">
        <v>1388051</v>
      </c>
      <c r="Z3081" s="1">
        <v>488992</v>
      </c>
      <c r="AA3081" s="1">
        <v>0</v>
      </c>
      <c r="AB3081" s="1">
        <v>1121845</v>
      </c>
      <c r="AC3081" s="1">
        <v>2229920</v>
      </c>
      <c r="AD3081" s="1">
        <v>781987</v>
      </c>
      <c r="AE3081" s="1">
        <v>157968</v>
      </c>
      <c r="AH3081" s="136">
        <f t="shared" si="48"/>
        <v>41089</v>
      </c>
      <c r="AI3081" s="177">
        <f>HLOOKUP(附加题模型!$E$2,历史数据!$B$3:$K$5000,ROW(A3079),)</f>
        <v>11.8721416802523</v>
      </c>
      <c r="AJ3081" s="177">
        <f>HLOOKUP(附加题模型!$E$2,历史数据!$L$3:$U$5000,ROW(A3079),)</f>
        <v>12.0285255443171</v>
      </c>
    </row>
    <row r="3082" spans="1:36" x14ac:dyDescent="0.2">
      <c r="A3082" s="148">
        <v>41092</v>
      </c>
      <c r="B3082" s="137">
        <v>15.388888040190499</v>
      </c>
      <c r="C3082" s="137">
        <v>44.176821398596601</v>
      </c>
      <c r="D3082" s="137">
        <v>5.0410892323020997</v>
      </c>
      <c r="E3082" s="137">
        <v>6.5847432467199596</v>
      </c>
      <c r="F3082" s="137">
        <v>15.4890091264178</v>
      </c>
      <c r="G3082" s="137">
        <v>17.3562793036599</v>
      </c>
      <c r="H3082" s="137">
        <v>4.8529552746161198</v>
      </c>
      <c r="I3082" s="137">
        <v>15.9740634276528</v>
      </c>
      <c r="J3082" s="137">
        <v>20.7936655823707</v>
      </c>
      <c r="K3082" s="137">
        <v>12.0936854876774</v>
      </c>
      <c r="L3082" s="137">
        <v>15.541859094267901</v>
      </c>
      <c r="M3082" s="137">
        <v>43.338985130692102</v>
      </c>
      <c r="N3082" s="137">
        <v>5.0788974015443697</v>
      </c>
      <c r="O3082" s="137">
        <v>6.71665796952571</v>
      </c>
      <c r="P3082" s="137">
        <v>15.4890091264178</v>
      </c>
      <c r="Q3082" s="137">
        <v>17.3562793036599</v>
      </c>
      <c r="R3082" s="137">
        <v>4.9192524778212601</v>
      </c>
      <c r="S3082" s="137">
        <v>15.9331042906589</v>
      </c>
      <c r="T3082" s="137">
        <v>20.517948469676298</v>
      </c>
      <c r="U3082" s="137">
        <v>12.197941397053899</v>
      </c>
      <c r="V3082" s="1">
        <v>2672531</v>
      </c>
      <c r="W3082" s="1">
        <v>8541454</v>
      </c>
      <c r="X3082" s="1">
        <v>581009</v>
      </c>
      <c r="Y3082" s="1">
        <v>1684198</v>
      </c>
      <c r="Z3082" s="1">
        <v>619304</v>
      </c>
      <c r="AA3082" s="1">
        <v>0</v>
      </c>
      <c r="AB3082" s="1">
        <v>1400645</v>
      </c>
      <c r="AC3082" s="1">
        <v>2077781</v>
      </c>
      <c r="AD3082" s="1">
        <v>486742</v>
      </c>
      <c r="AE3082" s="1">
        <v>202369</v>
      </c>
      <c r="AH3082" s="136">
        <f t="shared" si="48"/>
        <v>41092</v>
      </c>
      <c r="AI3082" s="177">
        <f>HLOOKUP(附加题模型!$E$2,历史数据!$B$3:$K$5000,ROW(A3080),)</f>
        <v>12.0936854876774</v>
      </c>
      <c r="AJ3082" s="177">
        <f>HLOOKUP(附加题模型!$E$2,历史数据!$L$3:$U$5000,ROW(A3080),)</f>
        <v>12.197941397053899</v>
      </c>
    </row>
    <row r="3083" spans="1:36" x14ac:dyDescent="0.2">
      <c r="A3083" s="148">
        <v>41093</v>
      </c>
      <c r="B3083" s="137">
        <v>15.480670672637</v>
      </c>
      <c r="C3083" s="137">
        <v>43.415152064137999</v>
      </c>
      <c r="D3083" s="137">
        <v>5.0788974015443697</v>
      </c>
      <c r="E3083" s="137">
        <v>6.6507006081228397</v>
      </c>
      <c r="F3083" s="137">
        <v>15.449054674672899</v>
      </c>
      <c r="G3083" s="137">
        <v>17.3562793036599</v>
      </c>
      <c r="H3083" s="137">
        <v>4.9192524778212601</v>
      </c>
      <c r="I3083" s="137">
        <v>15.7897473111799</v>
      </c>
      <c r="J3083" s="137">
        <v>20.724736304197101</v>
      </c>
      <c r="K3083" s="137">
        <v>12.197941397053899</v>
      </c>
      <c r="L3083" s="137">
        <v>15.6336417267144</v>
      </c>
      <c r="M3083" s="137">
        <v>43.7959867313673</v>
      </c>
      <c r="N3083" s="137">
        <v>5.1671164631096502</v>
      </c>
      <c r="O3083" s="137">
        <v>6.7496366502271403</v>
      </c>
      <c r="P3083" s="137">
        <v>15.395782072346501</v>
      </c>
      <c r="Q3083" s="137">
        <v>17.3562793036599</v>
      </c>
      <c r="R3083" s="137">
        <v>4.9059930371802301</v>
      </c>
      <c r="S3083" s="137">
        <v>15.625910763204001</v>
      </c>
      <c r="T3083" s="137">
        <v>20.678783452081401</v>
      </c>
      <c r="U3083" s="137">
        <v>12.2500693517422</v>
      </c>
      <c r="V3083" s="1">
        <v>2966486</v>
      </c>
      <c r="W3083" s="1">
        <v>7682955</v>
      </c>
      <c r="X3083" s="1">
        <v>1231198</v>
      </c>
      <c r="Y3083" s="1">
        <v>1211570</v>
      </c>
      <c r="Z3083" s="1">
        <v>432934</v>
      </c>
      <c r="AA3083" s="1">
        <v>0</v>
      </c>
      <c r="AB3083" s="1">
        <v>1611379</v>
      </c>
      <c r="AC3083" s="1">
        <v>2830946</v>
      </c>
      <c r="AD3083" s="1">
        <v>622686</v>
      </c>
      <c r="AE3083" s="1">
        <v>220663</v>
      </c>
      <c r="AH3083" s="136">
        <f t="shared" si="48"/>
        <v>41093</v>
      </c>
      <c r="AI3083" s="177">
        <f>HLOOKUP(附加题模型!$E$2,历史数据!$B$3:$K$5000,ROW(A3081),)</f>
        <v>12.197941397053899</v>
      </c>
      <c r="AJ3083" s="177">
        <f>HLOOKUP(附加题模型!$E$2,历史数据!$L$3:$U$5000,ROW(A3081),)</f>
        <v>12.2500693517422</v>
      </c>
    </row>
    <row r="3084" spans="1:36" x14ac:dyDescent="0.2">
      <c r="A3084" s="148">
        <v>41094</v>
      </c>
      <c r="B3084" s="137">
        <v>15.603047515898901</v>
      </c>
      <c r="C3084" s="137">
        <v>43.415152064137999</v>
      </c>
      <c r="D3084" s="137">
        <v>5.1545137400289001</v>
      </c>
      <c r="E3084" s="137">
        <v>6.7496366502271403</v>
      </c>
      <c r="F3084" s="137">
        <v>15.449054674672899</v>
      </c>
      <c r="G3084" s="137">
        <v>17.3562793036599</v>
      </c>
      <c r="H3084" s="137">
        <v>4.9059930371802301</v>
      </c>
      <c r="I3084" s="137">
        <v>15.625910763204001</v>
      </c>
      <c r="J3084" s="137">
        <v>20.471995617560601</v>
      </c>
      <c r="K3084" s="137">
        <v>12.315229295102499</v>
      </c>
      <c r="L3084" s="137">
        <v>15.5724533050834</v>
      </c>
      <c r="M3084" s="137">
        <v>42.424981929341897</v>
      </c>
      <c r="N3084" s="137">
        <v>5.0915001246251199</v>
      </c>
      <c r="O3084" s="137">
        <v>6.6616935016899799</v>
      </c>
      <c r="P3084" s="137">
        <v>15.3558276206016</v>
      </c>
      <c r="Q3084" s="137">
        <v>17.3562793036599</v>
      </c>
      <c r="R3084" s="137">
        <v>4.8264363933340704</v>
      </c>
      <c r="S3084" s="137">
        <v>15.7897473111799</v>
      </c>
      <c r="T3084" s="137">
        <v>20.5409248957342</v>
      </c>
      <c r="U3084" s="137">
        <v>12.002461566972899</v>
      </c>
      <c r="V3084" s="1">
        <v>2316247</v>
      </c>
      <c r="W3084" s="1">
        <v>6507653</v>
      </c>
      <c r="X3084" s="1">
        <v>881599</v>
      </c>
      <c r="Y3084" s="1">
        <v>1515807</v>
      </c>
      <c r="Z3084" s="1">
        <v>380681</v>
      </c>
      <c r="AA3084" s="1">
        <v>0</v>
      </c>
      <c r="AB3084" s="1">
        <v>1309501</v>
      </c>
      <c r="AC3084" s="1">
        <v>2240215</v>
      </c>
      <c r="AD3084" s="1">
        <v>367620</v>
      </c>
      <c r="AE3084" s="1">
        <v>522908</v>
      </c>
      <c r="AH3084" s="136">
        <f t="shared" si="48"/>
        <v>41094</v>
      </c>
      <c r="AI3084" s="177">
        <f>HLOOKUP(附加题模型!$E$2,历史数据!$B$3:$K$5000,ROW(A3082),)</f>
        <v>12.315229295102499</v>
      </c>
      <c r="AJ3084" s="177">
        <f>HLOOKUP(附加题模型!$E$2,历史数据!$L$3:$U$5000,ROW(A3082),)</f>
        <v>12.002461566972899</v>
      </c>
    </row>
    <row r="3085" spans="1:36" x14ac:dyDescent="0.2">
      <c r="A3085" s="148">
        <v>41095</v>
      </c>
      <c r="B3085" s="137">
        <v>15.480670672637</v>
      </c>
      <c r="C3085" s="137">
        <v>42.653482729679403</v>
      </c>
      <c r="D3085" s="137">
        <v>4.9780756168983196</v>
      </c>
      <c r="E3085" s="137">
        <v>6.5847432467199596</v>
      </c>
      <c r="F3085" s="137">
        <v>15.329191319438401</v>
      </c>
      <c r="G3085" s="137">
        <v>17.3562793036599</v>
      </c>
      <c r="H3085" s="137">
        <v>4.8396958339750897</v>
      </c>
      <c r="I3085" s="137">
        <v>15.7897473111799</v>
      </c>
      <c r="J3085" s="137">
        <v>20.5409248957342</v>
      </c>
      <c r="K3085" s="137">
        <v>11.924269634940501</v>
      </c>
      <c r="L3085" s="137">
        <v>15.144134353666599</v>
      </c>
      <c r="M3085" s="137">
        <v>40.292307792857898</v>
      </c>
      <c r="N3085" s="137">
        <v>4.9654728938175703</v>
      </c>
      <c r="O3085" s="137">
        <v>6.4418356303470796</v>
      </c>
      <c r="P3085" s="137">
        <v>15.262600566530301</v>
      </c>
      <c r="Q3085" s="137">
        <v>17.3562793036599</v>
      </c>
      <c r="R3085" s="137">
        <v>4.6938419869237897</v>
      </c>
      <c r="S3085" s="137">
        <v>15.564472057712999</v>
      </c>
      <c r="T3085" s="137">
        <v>20.288184209097601</v>
      </c>
      <c r="U3085" s="137">
        <v>11.859109691580199</v>
      </c>
      <c r="V3085" s="1">
        <v>1607603</v>
      </c>
      <c r="W3085" s="1">
        <v>8004993</v>
      </c>
      <c r="X3085" s="1">
        <v>1049200</v>
      </c>
      <c r="Y3085" s="1">
        <v>1348188</v>
      </c>
      <c r="Z3085" s="1">
        <v>452008</v>
      </c>
      <c r="AA3085" s="1">
        <v>0</v>
      </c>
      <c r="AB3085" s="1">
        <v>1597942</v>
      </c>
      <c r="AC3085" s="1">
        <v>1709650</v>
      </c>
      <c r="AD3085" s="1">
        <v>426047</v>
      </c>
      <c r="AE3085" s="1">
        <v>471149</v>
      </c>
      <c r="AH3085" s="136">
        <f t="shared" si="48"/>
        <v>41095</v>
      </c>
      <c r="AI3085" s="177">
        <f>HLOOKUP(附加题模型!$E$2,历史数据!$B$3:$K$5000,ROW(A3083),)</f>
        <v>11.924269634940501</v>
      </c>
      <c r="AJ3085" s="177">
        <f>HLOOKUP(附加题模型!$E$2,历史数据!$L$3:$U$5000,ROW(A3083),)</f>
        <v>11.859109691580199</v>
      </c>
    </row>
    <row r="3086" spans="1:36" x14ac:dyDescent="0.2">
      <c r="A3086" s="148">
        <v>41096</v>
      </c>
      <c r="B3086" s="137">
        <v>15.205322775297599</v>
      </c>
      <c r="C3086" s="137">
        <v>40.596975526641302</v>
      </c>
      <c r="D3086" s="137">
        <v>5.0032810630598297</v>
      </c>
      <c r="E3086" s="137">
        <v>6.4418356303470796</v>
      </c>
      <c r="F3086" s="137">
        <v>15.395782072346501</v>
      </c>
      <c r="G3086" s="137">
        <v>17.3562793036599</v>
      </c>
      <c r="H3086" s="137">
        <v>4.73362030884687</v>
      </c>
      <c r="I3086" s="137">
        <v>15.564472057712999</v>
      </c>
      <c r="J3086" s="137">
        <v>20.380089913329101</v>
      </c>
      <c r="K3086" s="137">
        <v>11.859109691580199</v>
      </c>
      <c r="L3086" s="137">
        <v>15.082945932035599</v>
      </c>
      <c r="M3086" s="137">
        <v>39.987640059074501</v>
      </c>
      <c r="N3086" s="137">
        <v>5.0032810630598297</v>
      </c>
      <c r="O3086" s="137">
        <v>6.6177219274213996</v>
      </c>
      <c r="P3086" s="137">
        <v>15.4091002229281</v>
      </c>
      <c r="Q3086" s="137">
        <v>17.3562793036599</v>
      </c>
      <c r="R3086" s="137">
        <v>4.7733986307699601</v>
      </c>
      <c r="S3086" s="137">
        <v>16.015022564646799</v>
      </c>
      <c r="T3086" s="137">
        <v>20.4490191915027</v>
      </c>
      <c r="U3086" s="137">
        <v>11.898205657596399</v>
      </c>
      <c r="V3086" s="1">
        <v>2367010</v>
      </c>
      <c r="W3086" s="1">
        <v>7514463</v>
      </c>
      <c r="X3086" s="1">
        <v>934989</v>
      </c>
      <c r="Y3086" s="1">
        <v>1231627</v>
      </c>
      <c r="Z3086" s="1">
        <v>465192</v>
      </c>
      <c r="AA3086" s="1">
        <v>0</v>
      </c>
      <c r="AB3086" s="1">
        <v>1636555</v>
      </c>
      <c r="AC3086" s="1">
        <v>2223947</v>
      </c>
      <c r="AD3086" s="1">
        <v>406916</v>
      </c>
      <c r="AE3086" s="1">
        <v>241797</v>
      </c>
      <c r="AH3086" s="136">
        <f t="shared" si="48"/>
        <v>41096</v>
      </c>
      <c r="AI3086" s="177">
        <f>HLOOKUP(附加题模型!$E$2,历史数据!$B$3:$K$5000,ROW(A3084),)</f>
        <v>11.859109691580199</v>
      </c>
      <c r="AJ3086" s="177">
        <f>HLOOKUP(附加题模型!$E$2,历史数据!$L$3:$U$5000,ROW(A3084),)</f>
        <v>11.898205657596399</v>
      </c>
    </row>
    <row r="3087" spans="1:36" x14ac:dyDescent="0.2">
      <c r="A3087" s="148">
        <v>41099</v>
      </c>
      <c r="B3087" s="137">
        <v>15.082945932035599</v>
      </c>
      <c r="C3087" s="137">
        <v>39.454471524953497</v>
      </c>
      <c r="D3087" s="137">
        <v>4.9906783399790804</v>
      </c>
      <c r="E3087" s="137">
        <v>6.6177219274213996</v>
      </c>
      <c r="F3087" s="137">
        <v>15.3158731688568</v>
      </c>
      <c r="G3087" s="137">
        <v>17.3562793036599</v>
      </c>
      <c r="H3087" s="137">
        <v>4.7071014275648198</v>
      </c>
      <c r="I3087" s="137">
        <v>15.8716655851679</v>
      </c>
      <c r="J3087" s="137">
        <v>20.334137061213401</v>
      </c>
      <c r="K3087" s="137">
        <v>11.9763975896288</v>
      </c>
      <c r="L3087" s="137">
        <v>14.532250137356799</v>
      </c>
      <c r="M3087" s="137">
        <v>40.4446416597496</v>
      </c>
      <c r="N3087" s="137">
        <v>4.87725383225228</v>
      </c>
      <c r="O3087" s="137">
        <v>6.3099209075413398</v>
      </c>
      <c r="P3087" s="137">
        <v>15.1960098136223</v>
      </c>
      <c r="Q3087" s="137">
        <v>17.3562793036599</v>
      </c>
      <c r="R3087" s="137">
        <v>4.5347286992314597</v>
      </c>
      <c r="S3087" s="137">
        <v>15.748788174185901</v>
      </c>
      <c r="T3087" s="137">
        <v>20.081396374576801</v>
      </c>
      <c r="U3087" s="137">
        <v>11.806981736891901</v>
      </c>
      <c r="V3087" s="1">
        <v>2656612</v>
      </c>
      <c r="W3087" s="1">
        <v>8014859</v>
      </c>
      <c r="X3087" s="1">
        <v>1315768</v>
      </c>
      <c r="Y3087" s="1">
        <v>1741184</v>
      </c>
      <c r="Z3087" s="1">
        <v>517947</v>
      </c>
      <c r="AA3087" s="1">
        <v>0</v>
      </c>
      <c r="AB3087" s="1">
        <v>1466709</v>
      </c>
      <c r="AC3087" s="1">
        <v>2115658</v>
      </c>
      <c r="AD3087" s="1">
        <v>588616</v>
      </c>
      <c r="AE3087" s="1">
        <v>171939</v>
      </c>
      <c r="AH3087" s="136">
        <f t="shared" si="48"/>
        <v>41099</v>
      </c>
      <c r="AI3087" s="177">
        <f>HLOOKUP(附加题模型!$E$2,历史数据!$B$3:$K$5000,ROW(A3085),)</f>
        <v>11.9763975896288</v>
      </c>
      <c r="AJ3087" s="177">
        <f>HLOOKUP(附加题模型!$E$2,历史数据!$L$3:$U$5000,ROW(A3085),)</f>
        <v>11.806981736891901</v>
      </c>
    </row>
    <row r="3088" spans="1:36" x14ac:dyDescent="0.2">
      <c r="A3088" s="148">
        <v>41100</v>
      </c>
      <c r="B3088" s="137">
        <v>14.899380667142699</v>
      </c>
      <c r="C3088" s="137">
        <v>40.292307792857898</v>
      </c>
      <c r="D3088" s="137">
        <v>4.8520483860907699</v>
      </c>
      <c r="E3088" s="137">
        <v>6.2439635461384597</v>
      </c>
      <c r="F3088" s="137">
        <v>15.2492824159487</v>
      </c>
      <c r="G3088" s="137">
        <v>17.3562793036599</v>
      </c>
      <c r="H3088" s="137">
        <v>4.5347286992314597</v>
      </c>
      <c r="I3088" s="137">
        <v>15.564472057712999</v>
      </c>
      <c r="J3088" s="137">
        <v>20.127349226692498</v>
      </c>
      <c r="K3088" s="137">
        <v>11.820013725563999</v>
      </c>
      <c r="L3088" s="137">
        <v>14.593438558987801</v>
      </c>
      <c r="M3088" s="137">
        <v>40.977810193870603</v>
      </c>
      <c r="N3088" s="137">
        <v>4.8142402168485097</v>
      </c>
      <c r="O3088" s="137">
        <v>6.3099209075413398</v>
      </c>
      <c r="P3088" s="137">
        <v>14.92964680199</v>
      </c>
      <c r="Q3088" s="137">
        <v>17.3562793036599</v>
      </c>
      <c r="R3088" s="137">
        <v>4.5082098179493997</v>
      </c>
      <c r="S3088" s="137">
        <v>15.8716655851679</v>
      </c>
      <c r="T3088" s="137">
        <v>20.012467096403199</v>
      </c>
      <c r="U3088" s="137">
        <v>11.533309974778501</v>
      </c>
      <c r="V3088" s="1">
        <v>2042633</v>
      </c>
      <c r="W3088" s="1">
        <v>5008925</v>
      </c>
      <c r="X3088" s="1">
        <v>734477</v>
      </c>
      <c r="Y3088" s="1">
        <v>920401</v>
      </c>
      <c r="Z3088" s="1">
        <v>423085</v>
      </c>
      <c r="AA3088" s="1">
        <v>0</v>
      </c>
      <c r="AB3088" s="1">
        <v>1150593</v>
      </c>
      <c r="AC3088" s="1">
        <v>1517636</v>
      </c>
      <c r="AD3088" s="1">
        <v>471560</v>
      </c>
      <c r="AE3088" s="1">
        <v>298699</v>
      </c>
      <c r="AH3088" s="136">
        <f t="shared" si="48"/>
        <v>41100</v>
      </c>
      <c r="AI3088" s="177">
        <f>HLOOKUP(附加题模型!$E$2,历史数据!$B$3:$K$5000,ROW(A3086),)</f>
        <v>11.820013725563999</v>
      </c>
      <c r="AJ3088" s="177">
        <f>HLOOKUP(附加题模型!$E$2,历史数据!$L$3:$U$5000,ROW(A3086),)</f>
        <v>11.533309974778501</v>
      </c>
    </row>
    <row r="3089" spans="1:36" x14ac:dyDescent="0.2">
      <c r="A3089" s="148">
        <v>41101</v>
      </c>
      <c r="B3089" s="137">
        <v>14.3792790832794</v>
      </c>
      <c r="C3089" s="137">
        <v>40.368474726303802</v>
      </c>
      <c r="D3089" s="137">
        <v>4.8646511091715299</v>
      </c>
      <c r="E3089" s="137">
        <v>6.2439635461384597</v>
      </c>
      <c r="F3089" s="137">
        <v>15.1826916630406</v>
      </c>
      <c r="G3089" s="137">
        <v>17.3562793036599</v>
      </c>
      <c r="H3089" s="137">
        <v>4.4949503773083803</v>
      </c>
      <c r="I3089" s="137">
        <v>15.154880687773201</v>
      </c>
      <c r="J3089" s="137">
        <v>20.012467096403199</v>
      </c>
      <c r="K3089" s="137">
        <v>11.4811820200903</v>
      </c>
      <c r="L3089" s="137">
        <v>14.042742764309001</v>
      </c>
      <c r="M3089" s="137">
        <v>39.454471524953497</v>
      </c>
      <c r="N3089" s="137">
        <v>4.8646511091715299</v>
      </c>
      <c r="O3089" s="137">
        <v>6.3319066946756299</v>
      </c>
      <c r="P3089" s="137">
        <v>14.9429649525716</v>
      </c>
      <c r="Q3089" s="137">
        <v>17.3562793036599</v>
      </c>
      <c r="R3089" s="137">
        <v>4.57450702115454</v>
      </c>
      <c r="S3089" s="137">
        <v>14.294738810899601</v>
      </c>
      <c r="T3089" s="137">
        <v>20.127349226692498</v>
      </c>
      <c r="U3089" s="137">
        <v>11.624533895482999</v>
      </c>
      <c r="V3089" s="1">
        <v>3925863</v>
      </c>
      <c r="W3089" s="1">
        <v>5389776</v>
      </c>
      <c r="X3089" s="1">
        <v>366500</v>
      </c>
      <c r="Y3089" s="1">
        <v>448894</v>
      </c>
      <c r="Z3089" s="1">
        <v>323112</v>
      </c>
      <c r="AA3089" s="1">
        <v>0</v>
      </c>
      <c r="AB3089" s="1">
        <v>1454706</v>
      </c>
      <c r="AC3089" s="1">
        <v>1958973</v>
      </c>
      <c r="AD3089" s="1">
        <v>268777</v>
      </c>
      <c r="AE3089" s="1">
        <v>100750</v>
      </c>
      <c r="AH3089" s="136">
        <f t="shared" si="48"/>
        <v>41101</v>
      </c>
      <c r="AI3089" s="177">
        <f>HLOOKUP(附加题模型!$E$2,历史数据!$B$3:$K$5000,ROW(A3087),)</f>
        <v>11.4811820200903</v>
      </c>
      <c r="AJ3089" s="177">
        <f>HLOOKUP(附加题模型!$E$2,历史数据!$L$3:$U$5000,ROW(A3087),)</f>
        <v>11.624533895482999</v>
      </c>
    </row>
    <row r="3090" spans="1:36" x14ac:dyDescent="0.2">
      <c r="A3090" s="148">
        <v>41102</v>
      </c>
      <c r="B3090" s="137">
        <v>14.287496450832901</v>
      </c>
      <c r="C3090" s="137">
        <v>39.3783045915076</v>
      </c>
      <c r="D3090" s="137">
        <v>4.8646511091715299</v>
      </c>
      <c r="E3090" s="137">
        <v>6.3319066946756299</v>
      </c>
      <c r="F3090" s="137">
        <v>14.9829194043164</v>
      </c>
      <c r="G3090" s="137">
        <v>17.3562793036599</v>
      </c>
      <c r="H3090" s="137">
        <v>4.57450702115454</v>
      </c>
      <c r="I3090" s="137">
        <v>12.8816485846072</v>
      </c>
      <c r="J3090" s="137">
        <v>19.8975849661139</v>
      </c>
      <c r="K3090" s="137">
        <v>11.5202779861065</v>
      </c>
      <c r="L3090" s="137">
        <v>14.7464096130652</v>
      </c>
      <c r="M3090" s="137">
        <v>40.292307792857898</v>
      </c>
      <c r="N3090" s="137">
        <v>4.87725383225228</v>
      </c>
      <c r="O3090" s="137">
        <v>6.3978640560785003</v>
      </c>
      <c r="P3090" s="137">
        <v>14.7431926938474</v>
      </c>
      <c r="Q3090" s="137">
        <v>17.3562793036599</v>
      </c>
      <c r="R3090" s="137">
        <v>4.6275447837186503</v>
      </c>
      <c r="S3090" s="137">
        <v>13.6803517559899</v>
      </c>
      <c r="T3090" s="137">
        <v>20.4490191915027</v>
      </c>
      <c r="U3090" s="137">
        <v>11.611501906810901</v>
      </c>
      <c r="V3090" s="1">
        <v>4907447</v>
      </c>
      <c r="W3090" s="1">
        <v>5555959</v>
      </c>
      <c r="X3090" s="1">
        <v>3462801</v>
      </c>
      <c r="Y3090" s="1">
        <v>1262506</v>
      </c>
      <c r="Z3090" s="1">
        <v>1764493</v>
      </c>
      <c r="AA3090" s="1">
        <v>0</v>
      </c>
      <c r="AB3090" s="1">
        <v>1910827</v>
      </c>
      <c r="AC3090" s="1">
        <v>6844860</v>
      </c>
      <c r="AD3090" s="1">
        <v>471640</v>
      </c>
      <c r="AE3090" s="1">
        <v>225036</v>
      </c>
      <c r="AH3090" s="136">
        <f t="shared" si="48"/>
        <v>41102</v>
      </c>
      <c r="AI3090" s="177">
        <f>HLOOKUP(附加题模型!$E$2,历史数据!$B$3:$K$5000,ROW(A3088),)</f>
        <v>11.5202779861065</v>
      </c>
      <c r="AJ3090" s="177">
        <f>HLOOKUP(附加题模型!$E$2,历史数据!$L$3:$U$5000,ROW(A3088),)</f>
        <v>11.611501906810901</v>
      </c>
    </row>
    <row r="3091" spans="1:36" x14ac:dyDescent="0.2">
      <c r="A3091" s="148">
        <v>41103</v>
      </c>
      <c r="B3091" s="137">
        <v>14.6852211914343</v>
      </c>
      <c r="C3091" s="137">
        <v>40.063806992520298</v>
      </c>
      <c r="D3091" s="137">
        <v>4.9276647245753002</v>
      </c>
      <c r="E3091" s="137">
        <v>6.3758782689442102</v>
      </c>
      <c r="F3091" s="137">
        <v>14.7431926938474</v>
      </c>
      <c r="G3091" s="137">
        <v>17.3562793036599</v>
      </c>
      <c r="H3091" s="137">
        <v>4.57450702115454</v>
      </c>
      <c r="I3091" s="137">
        <v>13.1274034065711</v>
      </c>
      <c r="J3091" s="137">
        <v>20.334137061213401</v>
      </c>
      <c r="K3091" s="137">
        <v>11.572405940794701</v>
      </c>
      <c r="L3091" s="137">
        <v>14.654626980618801</v>
      </c>
      <c r="M3091" s="137">
        <v>39.987640059074501</v>
      </c>
      <c r="N3091" s="137">
        <v>4.87725383225228</v>
      </c>
      <c r="O3091" s="137">
        <v>6.3428995882427701</v>
      </c>
      <c r="P3091" s="137">
        <v>14.3969207787254</v>
      </c>
      <c r="Q3091" s="137">
        <v>17.3562793036599</v>
      </c>
      <c r="R3091" s="137">
        <v>4.6142853430776203</v>
      </c>
      <c r="S3091" s="137">
        <v>13.0250055640862</v>
      </c>
      <c r="T3091" s="137">
        <v>20.311160635155499</v>
      </c>
      <c r="U3091" s="137">
        <v>11.572405940794701</v>
      </c>
      <c r="V3091" s="1">
        <v>3822547</v>
      </c>
      <c r="W3091" s="1">
        <v>4063466</v>
      </c>
      <c r="X3091" s="1">
        <v>2000050</v>
      </c>
      <c r="Y3091" s="1">
        <v>780289</v>
      </c>
      <c r="Z3091" s="1">
        <v>1144098</v>
      </c>
      <c r="AA3091" s="1">
        <v>0</v>
      </c>
      <c r="AB3091" s="1">
        <v>819149</v>
      </c>
      <c r="AC3091" s="1">
        <v>3783065</v>
      </c>
      <c r="AD3091" s="1">
        <v>224630</v>
      </c>
      <c r="AE3091" s="1">
        <v>183789</v>
      </c>
      <c r="AH3091" s="136">
        <f t="shared" si="48"/>
        <v>41103</v>
      </c>
      <c r="AI3091" s="177">
        <f>HLOOKUP(附加题模型!$E$2,历史数据!$B$3:$K$5000,ROW(A3089),)</f>
        <v>11.572405940794701</v>
      </c>
      <c r="AJ3091" s="177">
        <f>HLOOKUP(附加题模型!$E$2,历史数据!$L$3:$U$5000,ROW(A3089),)</f>
        <v>11.572405940794701</v>
      </c>
    </row>
    <row r="3092" spans="1:36" x14ac:dyDescent="0.2">
      <c r="A3092" s="148">
        <v>41106</v>
      </c>
      <c r="B3092" s="137">
        <v>14.5628443481723</v>
      </c>
      <c r="C3092" s="137">
        <v>39.530638458399302</v>
      </c>
      <c r="D3092" s="137">
        <v>4.88985655533304</v>
      </c>
      <c r="E3092" s="137">
        <v>6.32091380110848</v>
      </c>
      <c r="F3092" s="137">
        <v>14.6766019409393</v>
      </c>
      <c r="G3092" s="137">
        <v>17.3562793036599</v>
      </c>
      <c r="H3092" s="137">
        <v>4.58776646179557</v>
      </c>
      <c r="I3092" s="137">
        <v>12.902128153104201</v>
      </c>
      <c r="J3092" s="137">
        <v>20.311160635155499</v>
      </c>
      <c r="K3092" s="137">
        <v>11.4811820200903</v>
      </c>
      <c r="L3092" s="137">
        <v>14.0121485534935</v>
      </c>
      <c r="M3092" s="137">
        <v>41.8918133952209</v>
      </c>
      <c r="N3092" s="137">
        <v>4.65040481679869</v>
      </c>
      <c r="O3092" s="137">
        <v>5.7053117613483497</v>
      </c>
      <c r="P3092" s="137">
        <v>14.490147832796699</v>
      </c>
      <c r="Q3092" s="137">
        <v>17.3562793036599</v>
      </c>
      <c r="R3092" s="137">
        <v>4.3756154115391297</v>
      </c>
      <c r="S3092" s="137">
        <v>12.3901389406794</v>
      </c>
      <c r="T3092" s="137">
        <v>19.874608540055998</v>
      </c>
      <c r="U3092" s="137">
        <v>11.220542246649</v>
      </c>
      <c r="V3092" s="1">
        <v>3381358</v>
      </c>
      <c r="W3092" s="1">
        <v>10885285</v>
      </c>
      <c r="X3092" s="1">
        <v>2325099</v>
      </c>
      <c r="Y3092" s="1">
        <v>4157895</v>
      </c>
      <c r="Z3092" s="1">
        <v>1151385</v>
      </c>
      <c r="AA3092" s="1">
        <v>0</v>
      </c>
      <c r="AB3092" s="1">
        <v>1786701</v>
      </c>
      <c r="AC3092" s="1">
        <v>2028699</v>
      </c>
      <c r="AD3092" s="1">
        <v>422950</v>
      </c>
      <c r="AE3092" s="1">
        <v>228240</v>
      </c>
      <c r="AH3092" s="136">
        <f t="shared" si="48"/>
        <v>41106</v>
      </c>
      <c r="AI3092" s="177">
        <f>HLOOKUP(附加题模型!$E$2,历史数据!$B$3:$K$5000,ROW(A3090),)</f>
        <v>11.4811820200903</v>
      </c>
      <c r="AJ3092" s="177">
        <f>HLOOKUP(附加题模型!$E$2,历史数据!$L$3:$U$5000,ROW(A3090),)</f>
        <v>11.220542246649</v>
      </c>
    </row>
    <row r="3093" spans="1:36" x14ac:dyDescent="0.2">
      <c r="A3093" s="148">
        <v>41107</v>
      </c>
      <c r="B3093" s="137">
        <v>13.981554342678001</v>
      </c>
      <c r="C3093" s="137">
        <v>41.358644861099897</v>
      </c>
      <c r="D3093" s="137">
        <v>4.6378020937179301</v>
      </c>
      <c r="E3093" s="137">
        <v>5.7053117613483497</v>
      </c>
      <c r="F3093" s="137">
        <v>14.636647489194401</v>
      </c>
      <c r="G3093" s="137">
        <v>17.3562793036599</v>
      </c>
      <c r="H3093" s="137">
        <v>4.3623559708980997</v>
      </c>
      <c r="I3093" s="137">
        <v>12.308220666691501</v>
      </c>
      <c r="J3093" s="137">
        <v>19.575915001303699</v>
      </c>
      <c r="K3093" s="137">
        <v>11.272670201337201</v>
      </c>
      <c r="L3093" s="137">
        <v>14.0733369751245</v>
      </c>
      <c r="M3093" s="137">
        <v>41.282477927654</v>
      </c>
      <c r="N3093" s="137">
        <v>4.7764320476062396</v>
      </c>
      <c r="O3093" s="137">
        <v>5.5184325707068798</v>
      </c>
      <c r="P3093" s="137">
        <v>14.6899200915209</v>
      </c>
      <c r="Q3093" s="137">
        <v>17.3562793036599</v>
      </c>
      <c r="R3093" s="137">
        <v>4.4949503773083803</v>
      </c>
      <c r="S3093" s="137">
        <v>12.6768528996373</v>
      </c>
      <c r="T3093" s="137">
        <v>19.8056792618824</v>
      </c>
      <c r="U3093" s="137">
        <v>11.233574235321001</v>
      </c>
      <c r="V3093" s="1">
        <v>2503878</v>
      </c>
      <c r="W3093" s="1">
        <v>6625890</v>
      </c>
      <c r="X3093" s="1">
        <v>2088040</v>
      </c>
      <c r="Y3093" s="1">
        <v>2860297</v>
      </c>
      <c r="Z3093" s="1">
        <v>419077</v>
      </c>
      <c r="AA3093" s="1">
        <v>0</v>
      </c>
      <c r="AB3093" s="1">
        <v>1939563</v>
      </c>
      <c r="AC3093" s="1">
        <v>1691969</v>
      </c>
      <c r="AD3093" s="1">
        <v>278504</v>
      </c>
      <c r="AE3093" s="1">
        <v>281100</v>
      </c>
      <c r="AH3093" s="136">
        <f t="shared" si="48"/>
        <v>41107</v>
      </c>
      <c r="AI3093" s="177">
        <f>HLOOKUP(附加题模型!$E$2,历史数据!$B$3:$K$5000,ROW(A3091),)</f>
        <v>11.272670201337201</v>
      </c>
      <c r="AJ3093" s="177">
        <f>HLOOKUP(附加题模型!$E$2,历史数据!$L$3:$U$5000,ROW(A3091),)</f>
        <v>11.233574235321001</v>
      </c>
    </row>
    <row r="3094" spans="1:36" x14ac:dyDescent="0.2">
      <c r="A3094" s="148">
        <v>41108</v>
      </c>
      <c r="B3094" s="137">
        <v>14.0121485534935</v>
      </c>
      <c r="C3094" s="137">
        <v>40.749309393532997</v>
      </c>
      <c r="D3094" s="137">
        <v>4.7890347706869898</v>
      </c>
      <c r="E3094" s="137">
        <v>5.4304894221697202</v>
      </c>
      <c r="F3094" s="137">
        <v>14.583374886868</v>
      </c>
      <c r="G3094" s="137">
        <v>17.3562793036599</v>
      </c>
      <c r="H3094" s="137">
        <v>4.4684314960263203</v>
      </c>
      <c r="I3094" s="137">
        <v>12.6768528996373</v>
      </c>
      <c r="J3094" s="137">
        <v>19.828655687940302</v>
      </c>
      <c r="K3094" s="137">
        <v>11.3247981560255</v>
      </c>
      <c r="L3094" s="137">
        <v>14.471061715725799</v>
      </c>
      <c r="M3094" s="137">
        <v>42.805816596571098</v>
      </c>
      <c r="N3094" s="137">
        <v>4.7764320476062396</v>
      </c>
      <c r="O3094" s="137">
        <v>5.5074396771397396</v>
      </c>
      <c r="P3094" s="137">
        <v>14.6233293386128</v>
      </c>
      <c r="Q3094" s="137">
        <v>17.3562793036599</v>
      </c>
      <c r="R3094" s="137">
        <v>4.58776646179557</v>
      </c>
      <c r="S3094" s="137">
        <v>12.717812036631299</v>
      </c>
      <c r="T3094" s="137">
        <v>20.081396374576801</v>
      </c>
      <c r="U3094" s="137">
        <v>11.5593739521227</v>
      </c>
      <c r="V3094" s="1">
        <v>4144299</v>
      </c>
      <c r="W3094" s="1">
        <v>9061602</v>
      </c>
      <c r="X3094" s="1">
        <v>866605</v>
      </c>
      <c r="Y3094" s="1">
        <v>1261666</v>
      </c>
      <c r="Z3094" s="1">
        <v>358597</v>
      </c>
      <c r="AA3094" s="1">
        <v>0</v>
      </c>
      <c r="AB3094" s="1">
        <v>2368137</v>
      </c>
      <c r="AC3094" s="1">
        <v>1340227</v>
      </c>
      <c r="AD3094" s="1">
        <v>243015</v>
      </c>
      <c r="AE3094" s="1">
        <v>306381</v>
      </c>
      <c r="AH3094" s="136">
        <f t="shared" si="48"/>
        <v>41108</v>
      </c>
      <c r="AI3094" s="177">
        <f>HLOOKUP(附加题模型!$E$2,历史数据!$B$3:$K$5000,ROW(A3092),)</f>
        <v>11.3247981560255</v>
      </c>
      <c r="AJ3094" s="177">
        <f>HLOOKUP(附加题模型!$E$2,历史数据!$L$3:$U$5000,ROW(A3092),)</f>
        <v>11.5593739521227</v>
      </c>
    </row>
    <row r="3095" spans="1:36" x14ac:dyDescent="0.2">
      <c r="A3095" s="148">
        <v>41109</v>
      </c>
      <c r="B3095" s="137">
        <v>14.3792790832794</v>
      </c>
      <c r="C3095" s="137">
        <v>42.272648062450202</v>
      </c>
      <c r="D3095" s="137">
        <v>4.7764320476062396</v>
      </c>
      <c r="E3095" s="137">
        <v>5.4964467835725896</v>
      </c>
      <c r="F3095" s="137">
        <v>14.5167841339599</v>
      </c>
      <c r="G3095" s="137">
        <v>17.3562793036599</v>
      </c>
      <c r="H3095" s="137">
        <v>4.6010259024366</v>
      </c>
      <c r="I3095" s="137">
        <v>12.799730310619299</v>
      </c>
      <c r="J3095" s="137">
        <v>20.081396374576801</v>
      </c>
      <c r="K3095" s="137">
        <v>11.468150031418199</v>
      </c>
      <c r="L3095" s="137">
        <v>14.5628443481723</v>
      </c>
      <c r="M3095" s="137">
        <v>42.348814995895999</v>
      </c>
      <c r="N3095" s="137">
        <v>4.8520483860907699</v>
      </c>
      <c r="O3095" s="137">
        <v>5.6943188677811998</v>
      </c>
      <c r="P3095" s="137">
        <v>14.6899200915209</v>
      </c>
      <c r="Q3095" s="137">
        <v>17.3562793036599</v>
      </c>
      <c r="R3095" s="137">
        <v>4.73362030884687</v>
      </c>
      <c r="S3095" s="137">
        <v>12.9430872900982</v>
      </c>
      <c r="T3095" s="137">
        <v>20.2422313569819</v>
      </c>
      <c r="U3095" s="137">
        <v>11.5202779861065</v>
      </c>
      <c r="V3095" s="1">
        <v>2185010</v>
      </c>
      <c r="W3095" s="1">
        <v>6712292</v>
      </c>
      <c r="X3095" s="1">
        <v>1622083</v>
      </c>
      <c r="Y3095" s="1">
        <v>1907814</v>
      </c>
      <c r="Z3095" s="1">
        <v>667935</v>
      </c>
      <c r="AA3095" s="1">
        <v>0</v>
      </c>
      <c r="AB3095" s="1">
        <v>3385378</v>
      </c>
      <c r="AC3095" s="1">
        <v>2161887</v>
      </c>
      <c r="AD3095" s="1">
        <v>300736</v>
      </c>
      <c r="AE3095" s="1">
        <v>317408</v>
      </c>
      <c r="AH3095" s="136">
        <f t="shared" si="48"/>
        <v>41109</v>
      </c>
      <c r="AI3095" s="177">
        <f>HLOOKUP(附加题模型!$E$2,历史数据!$B$3:$K$5000,ROW(A3093),)</f>
        <v>11.468150031418199</v>
      </c>
      <c r="AJ3095" s="177">
        <f>HLOOKUP(附加题模型!$E$2,历史数据!$L$3:$U$5000,ROW(A3093),)</f>
        <v>11.5202779861065</v>
      </c>
    </row>
    <row r="3096" spans="1:36" x14ac:dyDescent="0.2">
      <c r="A3096" s="148">
        <v>41110</v>
      </c>
      <c r="B3096" s="137">
        <v>14.3792790832794</v>
      </c>
      <c r="C3096" s="137">
        <v>41.967980328666698</v>
      </c>
      <c r="D3096" s="137">
        <v>4.8016374937677497</v>
      </c>
      <c r="E3096" s="137">
        <v>5.7163046549154997</v>
      </c>
      <c r="F3096" s="137">
        <v>14.6499656397761</v>
      </c>
      <c r="G3096" s="137">
        <v>17.3562793036599</v>
      </c>
      <c r="H3096" s="137">
        <v>4.72036086820584</v>
      </c>
      <c r="I3096" s="137">
        <v>13.0045259955892</v>
      </c>
      <c r="J3096" s="137">
        <v>20.265207783039699</v>
      </c>
      <c r="K3096" s="137">
        <v>11.4420860540741</v>
      </c>
      <c r="L3096" s="137">
        <v>14.4404675049104</v>
      </c>
      <c r="M3096" s="137">
        <v>41.510978727991599</v>
      </c>
      <c r="N3096" s="137">
        <v>4.7638293245254797</v>
      </c>
      <c r="O3096" s="137">
        <v>5.6943188677811998</v>
      </c>
      <c r="P3096" s="137">
        <v>14.6499656397761</v>
      </c>
      <c r="Q3096" s="137">
        <v>17.3562793036599</v>
      </c>
      <c r="R3096" s="137">
        <v>4.7071014275648198</v>
      </c>
      <c r="S3096" s="137">
        <v>13.0250055640862</v>
      </c>
      <c r="T3096" s="137">
        <v>20.0584199485189</v>
      </c>
      <c r="U3096" s="137">
        <v>11.507245997434399</v>
      </c>
      <c r="V3096" s="1">
        <v>1701013</v>
      </c>
      <c r="W3096" s="1">
        <v>4773193</v>
      </c>
      <c r="X3096" s="1">
        <v>902547</v>
      </c>
      <c r="Y3096" s="1">
        <v>1220945</v>
      </c>
      <c r="Z3096" s="1">
        <v>528749</v>
      </c>
      <c r="AA3096" s="1">
        <v>0</v>
      </c>
      <c r="AB3096" s="1">
        <v>2647563</v>
      </c>
      <c r="AC3096" s="1">
        <v>1659072</v>
      </c>
      <c r="AD3096" s="1">
        <v>210447</v>
      </c>
      <c r="AE3096" s="1">
        <v>137710</v>
      </c>
      <c r="AH3096" s="136">
        <f t="shared" si="48"/>
        <v>41110</v>
      </c>
      <c r="AI3096" s="177">
        <f>HLOOKUP(附加题模型!$E$2,历史数据!$B$3:$K$5000,ROW(A3094),)</f>
        <v>11.4420860540741</v>
      </c>
      <c r="AJ3096" s="177">
        <f>HLOOKUP(附加题模型!$E$2,历史数据!$L$3:$U$5000,ROW(A3094),)</f>
        <v>11.507245997434399</v>
      </c>
    </row>
    <row r="3097" spans="1:36" x14ac:dyDescent="0.2">
      <c r="A3097" s="148">
        <v>41113</v>
      </c>
      <c r="B3097" s="137">
        <v>14.2569022400174</v>
      </c>
      <c r="C3097" s="137">
        <v>41.0539771273165</v>
      </c>
      <c r="D3097" s="137">
        <v>4.6882129860409503</v>
      </c>
      <c r="E3097" s="137">
        <v>5.6943188677811998</v>
      </c>
      <c r="F3097" s="137">
        <v>14.490147832796699</v>
      </c>
      <c r="G3097" s="137">
        <v>17.3562793036599</v>
      </c>
      <c r="H3097" s="137">
        <v>4.6673231056417297</v>
      </c>
      <c r="I3097" s="137">
        <v>13.0250055640862</v>
      </c>
      <c r="J3097" s="137">
        <v>19.8516321139981</v>
      </c>
      <c r="K3097" s="137">
        <v>11.533309974778501</v>
      </c>
      <c r="L3097" s="137">
        <v>14.1345253967555</v>
      </c>
      <c r="M3097" s="137">
        <v>39.835306192182799</v>
      </c>
      <c r="N3097" s="137">
        <v>4.6756102629602001</v>
      </c>
      <c r="O3097" s="137">
        <v>5.56240414497546</v>
      </c>
      <c r="P3097" s="137">
        <v>14.2770574234909</v>
      </c>
      <c r="Q3097" s="137">
        <v>17.3562793036599</v>
      </c>
      <c r="R3097" s="137">
        <v>4.58776646179557</v>
      </c>
      <c r="S3097" s="137">
        <v>12.7587711736253</v>
      </c>
      <c r="T3097" s="137">
        <v>19.874608540055998</v>
      </c>
      <c r="U3097" s="137">
        <v>11.41602207673</v>
      </c>
      <c r="V3097" s="1">
        <v>1832719</v>
      </c>
      <c r="W3097" s="1">
        <v>4919370</v>
      </c>
      <c r="X3097" s="1">
        <v>914599</v>
      </c>
      <c r="Y3097" s="1">
        <v>1029567</v>
      </c>
      <c r="Z3097" s="1">
        <v>447117</v>
      </c>
      <c r="AA3097" s="1">
        <v>0</v>
      </c>
      <c r="AB3097" s="1">
        <v>1970338</v>
      </c>
      <c r="AC3097" s="1">
        <v>1309499</v>
      </c>
      <c r="AD3097" s="1">
        <v>263568</v>
      </c>
      <c r="AE3097" s="1">
        <v>129100</v>
      </c>
      <c r="AH3097" s="136">
        <f t="shared" si="48"/>
        <v>41113</v>
      </c>
      <c r="AI3097" s="177">
        <f>HLOOKUP(附加题模型!$E$2,历史数据!$B$3:$K$5000,ROW(A3095),)</f>
        <v>11.533309974778501</v>
      </c>
      <c r="AJ3097" s="177">
        <f>HLOOKUP(附加题模型!$E$2,历史数据!$L$3:$U$5000,ROW(A3095),)</f>
        <v>11.41602207673</v>
      </c>
    </row>
    <row r="3098" spans="1:36" x14ac:dyDescent="0.2">
      <c r="A3098" s="148">
        <v>41114</v>
      </c>
      <c r="B3098" s="137">
        <v>14.0733369751245</v>
      </c>
      <c r="C3098" s="137">
        <v>39.454471524953497</v>
      </c>
      <c r="D3098" s="137">
        <v>4.7008157091217102</v>
      </c>
      <c r="E3098" s="137">
        <v>5.5074396771397396</v>
      </c>
      <c r="F3098" s="137">
        <v>14.303693724654099</v>
      </c>
      <c r="G3098" s="137">
        <v>17.3562793036599</v>
      </c>
      <c r="H3098" s="137">
        <v>4.56124758051351</v>
      </c>
      <c r="I3098" s="137">
        <v>12.7382916051283</v>
      </c>
      <c r="J3098" s="137">
        <v>19.920561392171699</v>
      </c>
      <c r="K3098" s="137">
        <v>11.350862133369599</v>
      </c>
      <c r="L3098" s="137">
        <v>14.777003823880699</v>
      </c>
      <c r="M3098" s="137">
        <v>39.682972325290997</v>
      </c>
      <c r="N3098" s="137">
        <v>4.6882129860409503</v>
      </c>
      <c r="O3098" s="137">
        <v>5.6283615063783303</v>
      </c>
      <c r="P3098" s="137">
        <v>15.6088724816523</v>
      </c>
      <c r="Q3098" s="137">
        <v>17.3562793036599</v>
      </c>
      <c r="R3098" s="137">
        <v>4.9325119184622901</v>
      </c>
      <c r="S3098" s="137">
        <v>12.8611690161102</v>
      </c>
      <c r="T3098" s="137">
        <v>20.173302078808302</v>
      </c>
      <c r="U3098" s="137">
        <v>11.3769261107138</v>
      </c>
      <c r="V3098" s="1">
        <v>4889368</v>
      </c>
      <c r="W3098" s="1">
        <v>2692685</v>
      </c>
      <c r="X3098" s="1">
        <v>751580</v>
      </c>
      <c r="Y3098" s="1">
        <v>671249</v>
      </c>
      <c r="Z3098" s="1">
        <v>2025081</v>
      </c>
      <c r="AA3098" s="1">
        <v>0</v>
      </c>
      <c r="AB3098" s="1">
        <v>5787599</v>
      </c>
      <c r="AC3098" s="1">
        <v>1059611</v>
      </c>
      <c r="AD3098" s="1">
        <v>248488</v>
      </c>
      <c r="AE3098" s="1">
        <v>278850</v>
      </c>
      <c r="AH3098" s="136">
        <f t="shared" si="48"/>
        <v>41114</v>
      </c>
      <c r="AI3098" s="177">
        <f>HLOOKUP(附加题模型!$E$2,历史数据!$B$3:$K$5000,ROW(A3096),)</f>
        <v>11.350862133369599</v>
      </c>
      <c r="AJ3098" s="177">
        <f>HLOOKUP(附加题模型!$E$2,历史数据!$L$3:$U$5000,ROW(A3096),)</f>
        <v>11.3769261107138</v>
      </c>
    </row>
    <row r="3099" spans="1:36" x14ac:dyDescent="0.2">
      <c r="A3099" s="148">
        <v>41115</v>
      </c>
      <c r="B3099" s="137">
        <v>14.593438558987801</v>
      </c>
      <c r="C3099" s="137">
        <v>39.454471524953497</v>
      </c>
      <c r="D3099" s="137">
        <v>4.6630075398794402</v>
      </c>
      <c r="E3099" s="137">
        <v>5.6283615063783303</v>
      </c>
      <c r="F3099" s="137">
        <v>15.462372825254601</v>
      </c>
      <c r="G3099" s="137">
        <v>17.3562793036599</v>
      </c>
      <c r="H3099" s="137">
        <v>4.8529552746161198</v>
      </c>
      <c r="I3099" s="137">
        <v>12.8611690161102</v>
      </c>
      <c r="J3099" s="137">
        <v>19.989490670345301</v>
      </c>
      <c r="K3099" s="137">
        <v>11.3247981560255</v>
      </c>
      <c r="L3099" s="137">
        <v>14.8075980346962</v>
      </c>
      <c r="M3099" s="137">
        <v>39.759139258736901</v>
      </c>
      <c r="N3099" s="137">
        <v>4.5873912013949099</v>
      </c>
      <c r="O3099" s="137">
        <v>5.4634681028711602</v>
      </c>
      <c r="P3099" s="137">
        <v>15.5023272769994</v>
      </c>
      <c r="Q3099" s="137">
        <v>17.3562793036599</v>
      </c>
      <c r="R3099" s="137">
        <v>4.7468797494879</v>
      </c>
      <c r="S3099" s="137">
        <v>12.6154141941463</v>
      </c>
      <c r="T3099" s="137">
        <v>20.081396374576801</v>
      </c>
      <c r="U3099" s="137">
        <v>11.4029900880579</v>
      </c>
      <c r="V3099" s="1">
        <v>5970998</v>
      </c>
      <c r="W3099" s="1">
        <v>2447910</v>
      </c>
      <c r="X3099" s="1">
        <v>1330199</v>
      </c>
      <c r="Y3099" s="1">
        <v>1710815</v>
      </c>
      <c r="Z3099" s="1">
        <v>4123386</v>
      </c>
      <c r="AA3099" s="1">
        <v>0</v>
      </c>
      <c r="AB3099" s="1">
        <v>3832957</v>
      </c>
      <c r="AC3099" s="1">
        <v>1052798</v>
      </c>
      <c r="AD3099" s="1">
        <v>233820</v>
      </c>
      <c r="AE3099" s="1">
        <v>213039</v>
      </c>
      <c r="AH3099" s="136">
        <f t="shared" si="48"/>
        <v>41115</v>
      </c>
      <c r="AI3099" s="177">
        <f>HLOOKUP(附加题模型!$E$2,历史数据!$B$3:$K$5000,ROW(A3097),)</f>
        <v>11.3247981560255</v>
      </c>
      <c r="AJ3099" s="177">
        <f>HLOOKUP(附加题模型!$E$2,历史数据!$L$3:$U$5000,ROW(A3097),)</f>
        <v>11.4029900880579</v>
      </c>
    </row>
    <row r="3100" spans="1:36" x14ac:dyDescent="0.2">
      <c r="A3100" s="148">
        <v>41116</v>
      </c>
      <c r="B3100" s="137">
        <v>14.838192245511699</v>
      </c>
      <c r="C3100" s="137">
        <v>39.606805391845199</v>
      </c>
      <c r="D3100" s="137">
        <v>4.5621857552333998</v>
      </c>
      <c r="E3100" s="137">
        <v>5.6063757192440402</v>
      </c>
      <c r="F3100" s="137">
        <v>15.4890091264178</v>
      </c>
      <c r="G3100" s="137">
        <v>17.3562793036599</v>
      </c>
      <c r="H3100" s="137">
        <v>4.7601391901289301</v>
      </c>
      <c r="I3100" s="137">
        <v>12.574455057152401</v>
      </c>
      <c r="J3100" s="137">
        <v>20.081396374576801</v>
      </c>
      <c r="K3100" s="137">
        <v>11.4551180427462</v>
      </c>
      <c r="L3100" s="137">
        <v>15.541859094267901</v>
      </c>
      <c r="M3100" s="137">
        <v>39.073636857724203</v>
      </c>
      <c r="N3100" s="137">
        <v>4.5117748629103804</v>
      </c>
      <c r="O3100" s="137">
        <v>5.3975107414682899</v>
      </c>
      <c r="P3100" s="137">
        <v>14.4501933810518</v>
      </c>
      <c r="Q3100" s="137">
        <v>17.3562793036599</v>
      </c>
      <c r="R3100" s="137">
        <v>4.6938419869237897</v>
      </c>
      <c r="S3100" s="137">
        <v>12.635893762643301</v>
      </c>
      <c r="T3100" s="137">
        <v>20.219254930923999</v>
      </c>
      <c r="U3100" s="137">
        <v>11.4029900880579</v>
      </c>
      <c r="V3100" s="1">
        <v>8890030</v>
      </c>
      <c r="W3100" s="1">
        <v>2764659</v>
      </c>
      <c r="X3100" s="1">
        <v>791200</v>
      </c>
      <c r="Y3100" s="1">
        <v>1871348</v>
      </c>
      <c r="Z3100" s="1">
        <v>1839870</v>
      </c>
      <c r="AA3100" s="1">
        <v>0</v>
      </c>
      <c r="AB3100" s="1">
        <v>1418598</v>
      </c>
      <c r="AC3100" s="1">
        <v>915963</v>
      </c>
      <c r="AD3100" s="1">
        <v>409493</v>
      </c>
      <c r="AE3100" s="1">
        <v>130950</v>
      </c>
      <c r="AH3100" s="136">
        <f t="shared" si="48"/>
        <v>41116</v>
      </c>
      <c r="AI3100" s="177">
        <f>HLOOKUP(附加题模型!$E$2,历史数据!$B$3:$K$5000,ROW(A3098),)</f>
        <v>11.4551180427462</v>
      </c>
      <c r="AJ3100" s="177">
        <f>HLOOKUP(附加题模型!$E$2,历史数据!$L$3:$U$5000,ROW(A3098),)</f>
        <v>11.4029900880579</v>
      </c>
    </row>
    <row r="3101" spans="1:36" x14ac:dyDescent="0.2">
      <c r="A3101" s="148">
        <v>41117</v>
      </c>
      <c r="B3101" s="137">
        <v>15.5724533050834</v>
      </c>
      <c r="C3101" s="137">
        <v>39.225970724615898</v>
      </c>
      <c r="D3101" s="137">
        <v>4.5243775859911297</v>
      </c>
      <c r="E3101" s="137">
        <v>5.3975107414682899</v>
      </c>
      <c r="F3101" s="137">
        <v>14.3969207787254</v>
      </c>
      <c r="G3101" s="137">
        <v>17.3562793036599</v>
      </c>
      <c r="H3101" s="137">
        <v>4.6938419869237897</v>
      </c>
      <c r="I3101" s="137">
        <v>12.6973324681343</v>
      </c>
      <c r="J3101" s="137">
        <v>20.357113487271199</v>
      </c>
      <c r="K3101" s="137">
        <v>11.3769261107138</v>
      </c>
      <c r="L3101" s="137">
        <v>15.2665111969285</v>
      </c>
      <c r="M3101" s="137">
        <v>38.616635257049097</v>
      </c>
      <c r="N3101" s="137">
        <v>4.5369803090718896</v>
      </c>
      <c r="O3101" s="137">
        <v>5.2985746993639804</v>
      </c>
      <c r="P3101" s="137">
        <v>14.889692350245101</v>
      </c>
      <c r="Q3101" s="137">
        <v>17.3562793036599</v>
      </c>
      <c r="R3101" s="137">
        <v>4.6010259024366</v>
      </c>
      <c r="S3101" s="137">
        <v>12.6973324681343</v>
      </c>
      <c r="T3101" s="137">
        <v>20.127349226692498</v>
      </c>
      <c r="U3101" s="137">
        <v>11.572405940794701</v>
      </c>
      <c r="V3101" s="1">
        <v>7922788</v>
      </c>
      <c r="W3101" s="1">
        <v>3333488</v>
      </c>
      <c r="X3101" s="1">
        <v>589108</v>
      </c>
      <c r="Y3101" s="1">
        <v>1644898</v>
      </c>
      <c r="Z3101" s="1">
        <v>2814351</v>
      </c>
      <c r="AA3101" s="1">
        <v>0</v>
      </c>
      <c r="AB3101" s="1">
        <v>1691271</v>
      </c>
      <c r="AC3101" s="1">
        <v>899514</v>
      </c>
      <c r="AD3101" s="1">
        <v>271553</v>
      </c>
      <c r="AE3101" s="1">
        <v>448210</v>
      </c>
      <c r="AH3101" s="136">
        <f t="shared" si="48"/>
        <v>41117</v>
      </c>
      <c r="AI3101" s="177">
        <f>HLOOKUP(附加题模型!$E$2,历史数据!$B$3:$K$5000,ROW(A3099),)</f>
        <v>11.3769261107138</v>
      </c>
      <c r="AJ3101" s="177">
        <f>HLOOKUP(附加题模型!$E$2,历史数据!$L$3:$U$5000,ROW(A3099),)</f>
        <v>11.572405940794701</v>
      </c>
    </row>
    <row r="3102" spans="1:36" x14ac:dyDescent="0.2">
      <c r="A3102" s="148">
        <v>41120</v>
      </c>
      <c r="B3102" s="137">
        <v>14.5016559265413</v>
      </c>
      <c r="C3102" s="137">
        <v>36.712461920902697</v>
      </c>
      <c r="D3102" s="137">
        <v>4.3101312936182996</v>
      </c>
      <c r="E3102" s="137">
        <v>5.2985746993639804</v>
      </c>
      <c r="F3102" s="137">
        <v>14.9829194043164</v>
      </c>
      <c r="G3102" s="137">
        <v>17.3562793036599</v>
      </c>
      <c r="H3102" s="137">
        <v>4.57450702115454</v>
      </c>
      <c r="I3102" s="137">
        <v>12.6973324681343</v>
      </c>
      <c r="J3102" s="137">
        <v>20.4490191915027</v>
      </c>
      <c r="K3102" s="137">
        <v>10.998998439223801</v>
      </c>
      <c r="L3102" s="137">
        <v>14.5016559265413</v>
      </c>
      <c r="M3102" s="137">
        <v>36.712461920902697</v>
      </c>
      <c r="N3102" s="137">
        <v>4.3101312936182996</v>
      </c>
      <c r="O3102" s="137">
        <v>5.2985746993639804</v>
      </c>
      <c r="P3102" s="137">
        <v>14.6766019409393</v>
      </c>
      <c r="Q3102" s="137">
        <v>17.3562793036599</v>
      </c>
      <c r="R3102" s="137">
        <v>4.4419126147442602</v>
      </c>
      <c r="S3102" s="137">
        <v>12.4720572146674</v>
      </c>
      <c r="T3102" s="137">
        <v>20.012467096403199</v>
      </c>
      <c r="U3102" s="137">
        <v>10.998998439223801</v>
      </c>
      <c r="V3102" s="1">
        <v>347000</v>
      </c>
      <c r="W3102" s="1">
        <v>667200</v>
      </c>
      <c r="X3102" s="1">
        <v>305400</v>
      </c>
      <c r="Y3102" s="1">
        <v>0</v>
      </c>
      <c r="Z3102" s="1">
        <v>1532878</v>
      </c>
      <c r="AA3102" s="1">
        <v>0</v>
      </c>
      <c r="AB3102" s="1">
        <v>1732812</v>
      </c>
      <c r="AC3102" s="1">
        <v>989350</v>
      </c>
      <c r="AD3102" s="1">
        <v>495283</v>
      </c>
      <c r="AE3102" s="1">
        <v>130900</v>
      </c>
      <c r="AH3102" s="136">
        <f t="shared" si="48"/>
        <v>41120</v>
      </c>
      <c r="AI3102" s="177">
        <f>HLOOKUP(附加题模型!$E$2,历史数据!$B$3:$K$5000,ROW(A3100),)</f>
        <v>10.998998439223801</v>
      </c>
      <c r="AJ3102" s="177">
        <f>HLOOKUP(附加题模型!$E$2,历史数据!$L$3:$U$5000,ROW(A3100),)</f>
        <v>10.998998439223801</v>
      </c>
    </row>
    <row r="3103" spans="1:36" x14ac:dyDescent="0.2">
      <c r="A3103" s="148">
        <v>41121</v>
      </c>
      <c r="B3103" s="137">
        <v>13.7673948669696</v>
      </c>
      <c r="C3103" s="137">
        <v>34.884455518202103</v>
      </c>
      <c r="D3103" s="137">
        <v>4.0958850012454597</v>
      </c>
      <c r="E3103" s="137">
        <v>5.2985746993639804</v>
      </c>
      <c r="F3103" s="137">
        <v>14.716556392684099</v>
      </c>
      <c r="G3103" s="137">
        <v>17.3562793036599</v>
      </c>
      <c r="H3103" s="137">
        <v>4.4419126147442602</v>
      </c>
      <c r="I3103" s="137">
        <v>12.574455057152401</v>
      </c>
      <c r="J3103" s="137">
        <v>19.713773557650899</v>
      </c>
      <c r="K3103" s="137">
        <v>10.4516549149971</v>
      </c>
      <c r="L3103" s="137">
        <v>13.7673948669696</v>
      </c>
      <c r="M3103" s="137">
        <v>34.884455518202103</v>
      </c>
      <c r="N3103" s="137">
        <v>4.0958850012454597</v>
      </c>
      <c r="O3103" s="137">
        <v>5.2985746993639804</v>
      </c>
      <c r="P3103" s="137">
        <v>14.849737898500299</v>
      </c>
      <c r="Q3103" s="137">
        <v>17.3562793036599</v>
      </c>
      <c r="R3103" s="137">
        <v>4.40213429282118</v>
      </c>
      <c r="S3103" s="137">
        <v>11.980547570739599</v>
      </c>
      <c r="T3103" s="137">
        <v>19.1623393322621</v>
      </c>
      <c r="U3103" s="137">
        <v>10.4516549149971</v>
      </c>
      <c r="V3103" s="1">
        <v>124300</v>
      </c>
      <c r="W3103" s="1">
        <v>185200</v>
      </c>
      <c r="X3103" s="1">
        <v>24400</v>
      </c>
      <c r="Y3103" s="1">
        <v>0</v>
      </c>
      <c r="Z3103" s="1">
        <v>1426178</v>
      </c>
      <c r="AA3103" s="1">
        <v>0</v>
      </c>
      <c r="AB3103" s="1">
        <v>1433459</v>
      </c>
      <c r="AC3103" s="1">
        <v>1480136</v>
      </c>
      <c r="AD3103" s="1">
        <v>793557</v>
      </c>
      <c r="AE3103" s="1">
        <v>47400</v>
      </c>
      <c r="AH3103" s="136">
        <f t="shared" si="48"/>
        <v>41121</v>
      </c>
      <c r="AI3103" s="177">
        <f>HLOOKUP(附加题模型!$E$2,历史数据!$B$3:$K$5000,ROW(A3101),)</f>
        <v>10.4516549149971</v>
      </c>
      <c r="AJ3103" s="177">
        <f>HLOOKUP(附加题模型!$E$2,历史数据!$L$3:$U$5000,ROW(A3101),)</f>
        <v>10.4516549149971</v>
      </c>
    </row>
    <row r="3104" spans="1:36" x14ac:dyDescent="0.2">
      <c r="A3104" s="148">
        <v>41122</v>
      </c>
      <c r="B3104" s="137">
        <v>13.094322229028901</v>
      </c>
      <c r="C3104" s="137">
        <v>33.132616048947398</v>
      </c>
      <c r="D3104" s="137">
        <v>3.89424143195337</v>
      </c>
      <c r="E3104" s="137">
        <v>5.2985746993639804</v>
      </c>
      <c r="F3104" s="137">
        <v>14.8763741996635</v>
      </c>
      <c r="G3104" s="137">
        <v>17.3562793036599</v>
      </c>
      <c r="H3104" s="137">
        <v>4.40213429282118</v>
      </c>
      <c r="I3104" s="137">
        <v>11.8781497282547</v>
      </c>
      <c r="J3104" s="137">
        <v>18.978527923799099</v>
      </c>
      <c r="K3104" s="137">
        <v>9.9303753681144098</v>
      </c>
      <c r="L3104" s="137">
        <v>13.094322229028901</v>
      </c>
      <c r="M3104" s="137">
        <v>33.132616048947398</v>
      </c>
      <c r="N3104" s="137">
        <v>3.89424143195337</v>
      </c>
      <c r="O3104" s="137">
        <v>5.2985746993639804</v>
      </c>
      <c r="P3104" s="137">
        <v>14.9829194043164</v>
      </c>
      <c r="Q3104" s="137">
        <v>17.3562793036599</v>
      </c>
      <c r="R3104" s="137">
        <v>4.4684314960263203</v>
      </c>
      <c r="S3104" s="137">
        <v>12.185343255709499</v>
      </c>
      <c r="T3104" s="137">
        <v>19.277221462551399</v>
      </c>
      <c r="U3104" s="137">
        <v>9.9303753681144098</v>
      </c>
      <c r="V3104" s="1">
        <v>4930500</v>
      </c>
      <c r="W3104" s="1">
        <v>8136341</v>
      </c>
      <c r="X3104" s="1">
        <v>458700</v>
      </c>
      <c r="Y3104" s="1">
        <v>0</v>
      </c>
      <c r="Z3104" s="1">
        <v>919200</v>
      </c>
      <c r="AA3104" s="1">
        <v>0</v>
      </c>
      <c r="AB3104" s="1">
        <v>1058855</v>
      </c>
      <c r="AC3104" s="1">
        <v>705652</v>
      </c>
      <c r="AD3104" s="1">
        <v>478270</v>
      </c>
      <c r="AE3104" s="1">
        <v>1513838</v>
      </c>
      <c r="AH3104" s="136">
        <f t="shared" si="48"/>
        <v>41122</v>
      </c>
      <c r="AI3104" s="177">
        <f>HLOOKUP(附加题模型!$E$2,历史数据!$B$3:$K$5000,ROW(A3102),)</f>
        <v>9.9303753681144098</v>
      </c>
      <c r="AJ3104" s="177">
        <f>HLOOKUP(附加题模型!$E$2,历史数据!$L$3:$U$5000,ROW(A3102),)</f>
        <v>9.9303753681144098</v>
      </c>
    </row>
    <row r="3105" spans="1:36" x14ac:dyDescent="0.2">
      <c r="A3105" s="148">
        <v>41123</v>
      </c>
      <c r="B3105" s="137">
        <v>12.6965974884275</v>
      </c>
      <c r="C3105" s="137">
        <v>31.837778180367899</v>
      </c>
      <c r="D3105" s="137">
        <v>3.7052005857420398</v>
      </c>
      <c r="E3105" s="137">
        <v>5.2985746993639804</v>
      </c>
      <c r="F3105" s="137">
        <v>15.2359642653671</v>
      </c>
      <c r="G3105" s="137">
        <v>17.3562793036599</v>
      </c>
      <c r="H3105" s="137">
        <v>4.4816909366673503</v>
      </c>
      <c r="I3105" s="137">
        <v>12.185343255709499</v>
      </c>
      <c r="J3105" s="137">
        <v>19.323174314667199</v>
      </c>
      <c r="K3105" s="137">
        <v>9.7870234927216799</v>
      </c>
      <c r="L3105" s="137">
        <v>12.4518438019036</v>
      </c>
      <c r="M3105" s="137">
        <v>31.456943513138601</v>
      </c>
      <c r="N3105" s="137">
        <v>3.7052005857420398</v>
      </c>
      <c r="O3105" s="137">
        <v>5.2985746993639804</v>
      </c>
      <c r="P3105" s="137">
        <v>14.8763741996635</v>
      </c>
      <c r="Q3105" s="137">
        <v>17.3562793036599</v>
      </c>
      <c r="R3105" s="137">
        <v>4.40213429282118</v>
      </c>
      <c r="S3105" s="137">
        <v>12.0010271392366</v>
      </c>
      <c r="T3105" s="137">
        <v>19.1623393322621</v>
      </c>
      <c r="U3105" s="137">
        <v>9.6045756513127607</v>
      </c>
      <c r="V3105" s="1">
        <v>5509334</v>
      </c>
      <c r="W3105" s="1">
        <v>9285665</v>
      </c>
      <c r="X3105" s="1">
        <v>5541619</v>
      </c>
      <c r="Y3105" s="1">
        <v>0</v>
      </c>
      <c r="Z3105" s="1">
        <v>1201300</v>
      </c>
      <c r="AA3105" s="1">
        <v>0</v>
      </c>
      <c r="AB3105" s="1">
        <v>1262550</v>
      </c>
      <c r="AC3105" s="1">
        <v>775383</v>
      </c>
      <c r="AD3105" s="1">
        <v>259706</v>
      </c>
      <c r="AE3105" s="1">
        <v>661350</v>
      </c>
      <c r="AH3105" s="136">
        <f t="shared" si="48"/>
        <v>41123</v>
      </c>
      <c r="AI3105" s="177">
        <f>HLOOKUP(附加题模型!$E$2,历史数据!$B$3:$K$5000,ROW(A3103),)</f>
        <v>9.7870234927216799</v>
      </c>
      <c r="AJ3105" s="177">
        <f>HLOOKUP(附加题模型!$E$2,历史数据!$L$3:$U$5000,ROW(A3103),)</f>
        <v>9.6045756513127607</v>
      </c>
    </row>
    <row r="3106" spans="1:36" x14ac:dyDescent="0.2">
      <c r="A3106" s="148">
        <v>41124</v>
      </c>
      <c r="B3106" s="137">
        <v>12.176495904564201</v>
      </c>
      <c r="C3106" s="137">
        <v>30.923774979017601</v>
      </c>
      <c r="D3106" s="137">
        <v>3.6799951395805302</v>
      </c>
      <c r="E3106" s="137">
        <v>5.2985746993639804</v>
      </c>
      <c r="F3106" s="137">
        <v>15.0495101572245</v>
      </c>
      <c r="G3106" s="137">
        <v>17.3562793036599</v>
      </c>
      <c r="H3106" s="137">
        <v>4.4419126147442602</v>
      </c>
      <c r="I3106" s="137">
        <v>12.0010271392366</v>
      </c>
      <c r="J3106" s="137">
        <v>19.1163864801463</v>
      </c>
      <c r="K3106" s="137">
        <v>9.5654796852965607</v>
      </c>
      <c r="L3106" s="137">
        <v>12.268278537010699</v>
      </c>
      <c r="M3106" s="137">
        <v>30.5429403117883</v>
      </c>
      <c r="N3106" s="137">
        <v>3.7304060319035499</v>
      </c>
      <c r="O3106" s="137">
        <v>5.2985746993639804</v>
      </c>
      <c r="P3106" s="137">
        <v>14.9429649525716</v>
      </c>
      <c r="Q3106" s="137">
        <v>17.3562793036599</v>
      </c>
      <c r="R3106" s="137">
        <v>4.56124758051351</v>
      </c>
      <c r="S3106" s="137">
        <v>12.185343255709499</v>
      </c>
      <c r="T3106" s="137">
        <v>19.5988914273616</v>
      </c>
      <c r="U3106" s="137">
        <v>9.6827675833451501</v>
      </c>
      <c r="V3106" s="1">
        <v>11274054</v>
      </c>
      <c r="W3106" s="1">
        <v>15032168</v>
      </c>
      <c r="X3106" s="1">
        <v>3632420</v>
      </c>
      <c r="Y3106" s="1">
        <v>0</v>
      </c>
      <c r="Z3106" s="1">
        <v>398703</v>
      </c>
      <c r="AA3106" s="1">
        <v>0</v>
      </c>
      <c r="AB3106" s="1">
        <v>2189582</v>
      </c>
      <c r="AC3106" s="1">
        <v>773430</v>
      </c>
      <c r="AD3106" s="1">
        <v>291724</v>
      </c>
      <c r="AE3106" s="1">
        <v>402783</v>
      </c>
      <c r="AH3106" s="136">
        <f t="shared" si="48"/>
        <v>41124</v>
      </c>
      <c r="AI3106" s="177">
        <f>HLOOKUP(附加题模型!$E$2,历史数据!$B$3:$K$5000,ROW(A3104),)</f>
        <v>9.5654796852965607</v>
      </c>
      <c r="AJ3106" s="177">
        <f>HLOOKUP(附加题模型!$E$2,历史数据!$L$3:$U$5000,ROW(A3104),)</f>
        <v>9.6827675833451501</v>
      </c>
    </row>
    <row r="3107" spans="1:36" x14ac:dyDescent="0.2">
      <c r="A3107" s="148">
        <v>41127</v>
      </c>
      <c r="B3107" s="137">
        <v>12.0541190613023</v>
      </c>
      <c r="C3107" s="137">
        <v>29.933604844221499</v>
      </c>
      <c r="D3107" s="137">
        <v>3.6799951395805302</v>
      </c>
      <c r="E3107" s="137">
        <v>5.2985746993639804</v>
      </c>
      <c r="F3107" s="137">
        <v>14.956283103153201</v>
      </c>
      <c r="G3107" s="137">
        <v>17.3562793036599</v>
      </c>
      <c r="H3107" s="137">
        <v>4.5082098179493997</v>
      </c>
      <c r="I3107" s="137">
        <v>12.185343255709499</v>
      </c>
      <c r="J3107" s="137">
        <v>19.7597264097666</v>
      </c>
      <c r="K3107" s="137">
        <v>9.7088315606892905</v>
      </c>
      <c r="L3107" s="137">
        <v>12.5130322235346</v>
      </c>
      <c r="M3107" s="137">
        <v>30.999941912463498</v>
      </c>
      <c r="N3107" s="137">
        <v>3.80602237038809</v>
      </c>
      <c r="O3107" s="137">
        <v>5.2985746993639804</v>
      </c>
      <c r="P3107" s="137">
        <v>15.0095557054797</v>
      </c>
      <c r="Q3107" s="137">
        <v>17.3562793036599</v>
      </c>
      <c r="R3107" s="137">
        <v>4.6805825462827597</v>
      </c>
      <c r="S3107" s="137">
        <v>12.594934625649399</v>
      </c>
      <c r="T3107" s="137">
        <v>19.874608540055998</v>
      </c>
      <c r="U3107" s="137">
        <v>9.94340735678648</v>
      </c>
      <c r="V3107" s="1">
        <v>10102388</v>
      </c>
      <c r="W3107" s="1">
        <v>9630520</v>
      </c>
      <c r="X3107" s="1">
        <v>1698441</v>
      </c>
      <c r="Y3107" s="1">
        <v>0</v>
      </c>
      <c r="Z3107" s="1">
        <v>1470169</v>
      </c>
      <c r="AA3107" s="1">
        <v>0</v>
      </c>
      <c r="AB3107" s="1">
        <v>2427341</v>
      </c>
      <c r="AC3107" s="1">
        <v>1418864</v>
      </c>
      <c r="AD3107" s="1">
        <v>632555</v>
      </c>
      <c r="AE3107" s="1">
        <v>400611</v>
      </c>
      <c r="AH3107" s="136">
        <f t="shared" si="48"/>
        <v>41127</v>
      </c>
      <c r="AI3107" s="177">
        <f>HLOOKUP(附加题模型!$E$2,历史数据!$B$3:$K$5000,ROW(A3105),)</f>
        <v>9.7088315606892905</v>
      </c>
      <c r="AJ3107" s="177">
        <f>HLOOKUP(附加题模型!$E$2,历史数据!$L$3:$U$5000,ROW(A3105),)</f>
        <v>9.94340735678648</v>
      </c>
    </row>
    <row r="3108" spans="1:36" x14ac:dyDescent="0.2">
      <c r="A3108" s="148">
        <v>41128</v>
      </c>
      <c r="B3108" s="137">
        <v>12.3600611694572</v>
      </c>
      <c r="C3108" s="137">
        <v>30.999941912463498</v>
      </c>
      <c r="D3108" s="137">
        <v>3.80602237038809</v>
      </c>
      <c r="E3108" s="137">
        <v>5.2985746993639804</v>
      </c>
      <c r="F3108" s="137">
        <v>15.0095557054797</v>
      </c>
      <c r="G3108" s="137">
        <v>17.3562793036599</v>
      </c>
      <c r="H3108" s="137">
        <v>4.6673231056417297</v>
      </c>
      <c r="I3108" s="137">
        <v>12.594934625649399</v>
      </c>
      <c r="J3108" s="137">
        <v>19.828655687940302</v>
      </c>
      <c r="K3108" s="137">
        <v>9.8391514474099502</v>
      </c>
      <c r="L3108" s="137">
        <v>12.390655380272699</v>
      </c>
      <c r="M3108" s="137">
        <v>32.523280581380597</v>
      </c>
      <c r="N3108" s="137">
        <v>3.8690359857918599</v>
      </c>
      <c r="O3108" s="137">
        <v>5.2985746993639804</v>
      </c>
      <c r="P3108" s="137">
        <v>15.036192006642899</v>
      </c>
      <c r="Q3108" s="137">
        <v>17.3562793036599</v>
      </c>
      <c r="R3108" s="137">
        <v>4.72036086820584</v>
      </c>
      <c r="S3108" s="137">
        <v>12.7587711736253</v>
      </c>
      <c r="T3108" s="137">
        <v>19.943537818229601</v>
      </c>
      <c r="U3108" s="137">
        <v>9.9564393454585396</v>
      </c>
      <c r="V3108" s="1">
        <v>10208554</v>
      </c>
      <c r="W3108" s="1">
        <v>11486014</v>
      </c>
      <c r="X3108" s="1">
        <v>1971791</v>
      </c>
      <c r="Y3108" s="1">
        <v>0</v>
      </c>
      <c r="Z3108" s="1">
        <v>721066</v>
      </c>
      <c r="AA3108" s="1">
        <v>0</v>
      </c>
      <c r="AB3108" s="1">
        <v>3288992</v>
      </c>
      <c r="AC3108" s="1">
        <v>1478084</v>
      </c>
      <c r="AD3108" s="1">
        <v>388071</v>
      </c>
      <c r="AE3108" s="1">
        <v>353377</v>
      </c>
      <c r="AH3108" s="136">
        <f t="shared" si="48"/>
        <v>41128</v>
      </c>
      <c r="AI3108" s="177">
        <f>HLOOKUP(附加题模型!$E$2,历史数据!$B$3:$K$5000,ROW(A3106),)</f>
        <v>9.8391514474099502</v>
      </c>
      <c r="AJ3108" s="177">
        <f>HLOOKUP(附加题模型!$E$2,历史数据!$L$3:$U$5000,ROW(A3106),)</f>
        <v>9.9564393454585396</v>
      </c>
    </row>
    <row r="3109" spans="1:36" x14ac:dyDescent="0.2">
      <c r="A3109" s="148">
        <v>41129</v>
      </c>
      <c r="B3109" s="137">
        <v>12.329466958641699</v>
      </c>
      <c r="C3109" s="137">
        <v>32.142445914151303</v>
      </c>
      <c r="D3109" s="137">
        <v>3.8438305396303498</v>
      </c>
      <c r="E3109" s="137">
        <v>5.2985746993639804</v>
      </c>
      <c r="F3109" s="137">
        <v>15.036192006642899</v>
      </c>
      <c r="G3109" s="137">
        <v>17.3562793036599</v>
      </c>
      <c r="H3109" s="137">
        <v>4.6938419869237897</v>
      </c>
      <c r="I3109" s="137">
        <v>12.717812036631299</v>
      </c>
      <c r="J3109" s="137">
        <v>20.1503256527504</v>
      </c>
      <c r="K3109" s="137">
        <v>9.9564393454585396</v>
      </c>
      <c r="L3109" s="137">
        <v>12.145901693748799</v>
      </c>
      <c r="M3109" s="137">
        <v>31.228442712801002</v>
      </c>
      <c r="N3109" s="137">
        <v>3.8438305396303498</v>
      </c>
      <c r="O3109" s="137">
        <v>5.2985746993639804</v>
      </c>
      <c r="P3109" s="137">
        <v>15.0095557054797</v>
      </c>
      <c r="Q3109" s="137">
        <v>17.3562793036599</v>
      </c>
      <c r="R3109" s="137">
        <v>4.72036086820584</v>
      </c>
      <c r="S3109" s="137">
        <v>12.594934625649399</v>
      </c>
      <c r="T3109" s="137">
        <v>19.920561392171699</v>
      </c>
      <c r="U3109" s="137">
        <v>9.9303753681144098</v>
      </c>
      <c r="V3109" s="1">
        <v>6380496</v>
      </c>
      <c r="W3109" s="1">
        <v>10261412</v>
      </c>
      <c r="X3109" s="1">
        <v>1546850</v>
      </c>
      <c r="Y3109" s="1">
        <v>0</v>
      </c>
      <c r="Z3109" s="1">
        <v>672090</v>
      </c>
      <c r="AA3109" s="1">
        <v>0</v>
      </c>
      <c r="AB3109" s="1">
        <v>2607073</v>
      </c>
      <c r="AC3109" s="1">
        <v>939164</v>
      </c>
      <c r="AD3109" s="1">
        <v>258127</v>
      </c>
      <c r="AE3109" s="1">
        <v>343658</v>
      </c>
      <c r="AH3109" s="136">
        <f t="shared" si="48"/>
        <v>41129</v>
      </c>
      <c r="AI3109" s="177">
        <f>HLOOKUP(附加题模型!$E$2,历史数据!$B$3:$K$5000,ROW(A3107),)</f>
        <v>9.9564393454585396</v>
      </c>
      <c r="AJ3109" s="177">
        <f>HLOOKUP(附加题模型!$E$2,历史数据!$L$3:$U$5000,ROW(A3107),)</f>
        <v>9.9303753681144098</v>
      </c>
    </row>
    <row r="3110" spans="1:36" x14ac:dyDescent="0.2">
      <c r="A3110" s="148">
        <v>41130</v>
      </c>
      <c r="B3110" s="137">
        <v>12.176495904564201</v>
      </c>
      <c r="C3110" s="137">
        <v>31.0761088459093</v>
      </c>
      <c r="D3110" s="137">
        <v>3.8438305396303498</v>
      </c>
      <c r="E3110" s="137">
        <v>5.2985746993639804</v>
      </c>
      <c r="F3110" s="137">
        <v>15.142737211295801</v>
      </c>
      <c r="G3110" s="137">
        <v>17.3562793036599</v>
      </c>
      <c r="H3110" s="137">
        <v>4.72036086820584</v>
      </c>
      <c r="I3110" s="137">
        <v>12.5539754886554</v>
      </c>
      <c r="J3110" s="137">
        <v>19.7597264097666</v>
      </c>
      <c r="K3110" s="137">
        <v>9.9303753681144098</v>
      </c>
      <c r="L3110" s="137">
        <v>12.2376843261952</v>
      </c>
      <c r="M3110" s="137">
        <v>31.761611246922001</v>
      </c>
      <c r="N3110" s="137">
        <v>3.8816387088726199</v>
      </c>
      <c r="O3110" s="137">
        <v>5.2985746993639804</v>
      </c>
      <c r="P3110" s="137">
        <v>14.9829194043164</v>
      </c>
      <c r="Q3110" s="137">
        <v>17.3562793036599</v>
      </c>
      <c r="R3110" s="137">
        <v>4.7601391901289301</v>
      </c>
      <c r="S3110" s="137">
        <v>12.779250742122301</v>
      </c>
      <c r="T3110" s="137">
        <v>19.943537818229601</v>
      </c>
      <c r="U3110" s="137">
        <v>9.8521834360820204</v>
      </c>
      <c r="V3110" s="1">
        <v>9237478</v>
      </c>
      <c r="W3110" s="1">
        <v>6794375</v>
      </c>
      <c r="X3110" s="1">
        <v>1914097</v>
      </c>
      <c r="Y3110" s="1">
        <v>0</v>
      </c>
      <c r="Z3110" s="1">
        <v>1042735</v>
      </c>
      <c r="AA3110" s="1">
        <v>0</v>
      </c>
      <c r="AB3110" s="1">
        <v>2532043</v>
      </c>
      <c r="AC3110" s="1">
        <v>1451811</v>
      </c>
      <c r="AD3110" s="1">
        <v>639727</v>
      </c>
      <c r="AE3110" s="1">
        <v>555399</v>
      </c>
      <c r="AH3110" s="136">
        <f t="shared" si="48"/>
        <v>41130</v>
      </c>
      <c r="AI3110" s="177">
        <f>HLOOKUP(附加题模型!$E$2,历史数据!$B$3:$K$5000,ROW(A3108),)</f>
        <v>9.9303753681144098</v>
      </c>
      <c r="AJ3110" s="177">
        <f>HLOOKUP(附加题模型!$E$2,历史数据!$L$3:$U$5000,ROW(A3108),)</f>
        <v>9.8521834360820204</v>
      </c>
    </row>
    <row r="3111" spans="1:36" x14ac:dyDescent="0.2">
      <c r="A3111" s="148">
        <v>41131</v>
      </c>
      <c r="B3111" s="137">
        <v>12.145901693748799</v>
      </c>
      <c r="C3111" s="137">
        <v>31.609277380030299</v>
      </c>
      <c r="D3111" s="137">
        <v>3.8438305396303498</v>
      </c>
      <c r="E3111" s="137">
        <v>5.2985746993639804</v>
      </c>
      <c r="F3111" s="137">
        <v>15.022873856061301</v>
      </c>
      <c r="G3111" s="137">
        <v>17.3562793036599</v>
      </c>
      <c r="H3111" s="137">
        <v>4.7601391901289301</v>
      </c>
      <c r="I3111" s="137">
        <v>12.7382916051283</v>
      </c>
      <c r="J3111" s="137">
        <v>19.966514244287499</v>
      </c>
      <c r="K3111" s="137">
        <v>9.86521542475408</v>
      </c>
      <c r="L3111" s="137">
        <v>12.482438012719101</v>
      </c>
      <c r="M3111" s="137">
        <v>31.3807765796927</v>
      </c>
      <c r="N3111" s="137">
        <v>3.8816387088726199</v>
      </c>
      <c r="O3111" s="137">
        <v>5.2985746993639804</v>
      </c>
      <c r="P3111" s="137">
        <v>14.769828995010601</v>
      </c>
      <c r="Q3111" s="137">
        <v>17.3562793036599</v>
      </c>
      <c r="R3111" s="137">
        <v>4.7999175120520103</v>
      </c>
      <c r="S3111" s="137">
        <v>12.9635668585952</v>
      </c>
      <c r="T3111" s="137">
        <v>19.736749983708801</v>
      </c>
      <c r="U3111" s="137">
        <v>9.9173433794423502</v>
      </c>
      <c r="V3111" s="1">
        <v>8523160</v>
      </c>
      <c r="W3111" s="1">
        <v>5160229</v>
      </c>
      <c r="X3111" s="1">
        <v>2264777</v>
      </c>
      <c r="Y3111" s="1">
        <v>0</v>
      </c>
      <c r="Z3111" s="1">
        <v>874114</v>
      </c>
      <c r="AA3111" s="1">
        <v>0</v>
      </c>
      <c r="AB3111" s="1">
        <v>3108230</v>
      </c>
      <c r="AC3111" s="1">
        <v>1414807</v>
      </c>
      <c r="AD3111" s="1">
        <v>731540</v>
      </c>
      <c r="AE3111" s="1">
        <v>263899</v>
      </c>
      <c r="AH3111" s="136">
        <f t="shared" si="48"/>
        <v>41131</v>
      </c>
      <c r="AI3111" s="177">
        <f>HLOOKUP(附加题模型!$E$2,历史数据!$B$3:$K$5000,ROW(A3109),)</f>
        <v>9.86521542475408</v>
      </c>
      <c r="AJ3111" s="177">
        <f>HLOOKUP(附加题模型!$E$2,历史数据!$L$3:$U$5000,ROW(A3109),)</f>
        <v>9.9173433794423502</v>
      </c>
    </row>
    <row r="3112" spans="1:36" x14ac:dyDescent="0.2">
      <c r="A3112" s="148">
        <v>41134</v>
      </c>
      <c r="B3112" s="137">
        <v>12.421249591088101</v>
      </c>
      <c r="C3112" s="137">
        <v>31.456943513138601</v>
      </c>
      <c r="D3112" s="137">
        <v>3.89424143195337</v>
      </c>
      <c r="E3112" s="137">
        <v>5.2985746993639804</v>
      </c>
      <c r="F3112" s="137">
        <v>14.769828995010601</v>
      </c>
      <c r="G3112" s="137">
        <v>17.3562793036599</v>
      </c>
      <c r="H3112" s="137">
        <v>4.7601391901289301</v>
      </c>
      <c r="I3112" s="137">
        <v>12.9430872900982</v>
      </c>
      <c r="J3112" s="137">
        <v>19.667820705535199</v>
      </c>
      <c r="K3112" s="137">
        <v>9.8521834360820204</v>
      </c>
      <c r="L3112" s="137">
        <v>11.901148007224799</v>
      </c>
      <c r="M3112" s="137">
        <v>29.7812709773298</v>
      </c>
      <c r="N3112" s="137">
        <v>3.7178033088228002</v>
      </c>
      <c r="O3112" s="137">
        <v>5.2985746993639804</v>
      </c>
      <c r="P3112" s="137">
        <v>14.4501933810518</v>
      </c>
      <c r="Q3112" s="137">
        <v>17.3562793036599</v>
      </c>
      <c r="R3112" s="137">
        <v>4.6010259024366</v>
      </c>
      <c r="S3112" s="137">
        <v>12.5334959201584</v>
      </c>
      <c r="T3112" s="137">
        <v>19.529962149188002</v>
      </c>
      <c r="U3112" s="137">
        <v>9.6567036060010203</v>
      </c>
      <c r="V3112" s="1">
        <v>5756628</v>
      </c>
      <c r="W3112" s="1">
        <v>6619406</v>
      </c>
      <c r="X3112" s="1">
        <v>2288590</v>
      </c>
      <c r="Y3112" s="1">
        <v>0</v>
      </c>
      <c r="Z3112" s="1">
        <v>556268</v>
      </c>
      <c r="AA3112" s="1">
        <v>0</v>
      </c>
      <c r="AB3112" s="1">
        <v>2660000</v>
      </c>
      <c r="AC3112" s="1">
        <v>1196370</v>
      </c>
      <c r="AD3112" s="1">
        <v>279010</v>
      </c>
      <c r="AE3112" s="1">
        <v>321179</v>
      </c>
      <c r="AH3112" s="136">
        <f t="shared" si="48"/>
        <v>41134</v>
      </c>
      <c r="AI3112" s="177">
        <f>HLOOKUP(附加题模型!$E$2,历史数据!$B$3:$K$5000,ROW(A3110),)</f>
        <v>9.8521834360820204</v>
      </c>
      <c r="AJ3112" s="177">
        <f>HLOOKUP(附加题模型!$E$2,历史数据!$L$3:$U$5000,ROW(A3110),)</f>
        <v>9.6567036060010203</v>
      </c>
    </row>
    <row r="3113" spans="1:36" x14ac:dyDescent="0.2">
      <c r="A3113" s="148">
        <v>41135</v>
      </c>
      <c r="B3113" s="137">
        <v>11.8705537964094</v>
      </c>
      <c r="C3113" s="137">
        <v>29.628937110437999</v>
      </c>
      <c r="D3113" s="137">
        <v>3.7178033088228002</v>
      </c>
      <c r="E3113" s="137">
        <v>5.2985746993639804</v>
      </c>
      <c r="F3113" s="137">
        <v>14.6100111880312</v>
      </c>
      <c r="G3113" s="137">
        <v>17.3562793036599</v>
      </c>
      <c r="H3113" s="137">
        <v>4.57450702115454</v>
      </c>
      <c r="I3113" s="137">
        <v>12.574455057152401</v>
      </c>
      <c r="J3113" s="137">
        <v>19.529962149188002</v>
      </c>
      <c r="K3113" s="137">
        <v>9.6176076399848203</v>
      </c>
      <c r="L3113" s="137">
        <v>11.6258001098855</v>
      </c>
      <c r="M3113" s="137">
        <v>29.248102443208801</v>
      </c>
      <c r="N3113" s="137">
        <v>3.75561147806506</v>
      </c>
      <c r="O3113" s="137">
        <v>5.2985746993639804</v>
      </c>
      <c r="P3113" s="137">
        <v>14.5434204351231</v>
      </c>
      <c r="Q3113" s="137">
        <v>17.3562793036599</v>
      </c>
      <c r="R3113" s="137">
        <v>4.7733986307699601</v>
      </c>
      <c r="S3113" s="137">
        <v>12.574455057152401</v>
      </c>
      <c r="T3113" s="137">
        <v>19.575915001303699</v>
      </c>
      <c r="U3113" s="137">
        <v>9.7218635493613501</v>
      </c>
      <c r="V3113" s="1">
        <v>6774647</v>
      </c>
      <c r="W3113" s="1">
        <v>6062746</v>
      </c>
      <c r="X3113" s="1">
        <v>1819018</v>
      </c>
      <c r="Y3113" s="1">
        <v>0</v>
      </c>
      <c r="Z3113" s="1">
        <v>416800</v>
      </c>
      <c r="AA3113" s="1">
        <v>0</v>
      </c>
      <c r="AB3113" s="1">
        <v>3146626</v>
      </c>
      <c r="AC3113" s="1">
        <v>1155352</v>
      </c>
      <c r="AD3113" s="1">
        <v>552489</v>
      </c>
      <c r="AE3113" s="1">
        <v>360801</v>
      </c>
      <c r="AH3113" s="136">
        <f t="shared" si="48"/>
        <v>41135</v>
      </c>
      <c r="AI3113" s="177">
        <f>HLOOKUP(附加题模型!$E$2,历史数据!$B$3:$K$5000,ROW(A3111),)</f>
        <v>9.6176076399848203</v>
      </c>
      <c r="AJ3113" s="177">
        <f>HLOOKUP(附加题模型!$E$2,历史数据!$L$3:$U$5000,ROW(A3111),)</f>
        <v>9.7218635493613501</v>
      </c>
    </row>
    <row r="3114" spans="1:36" x14ac:dyDescent="0.2">
      <c r="A3114" s="148">
        <v>41136</v>
      </c>
      <c r="B3114" s="137">
        <v>11.472829055808001</v>
      </c>
      <c r="C3114" s="137">
        <v>29.1719355097629</v>
      </c>
      <c r="D3114" s="137">
        <v>3.7430087549843098</v>
      </c>
      <c r="E3114" s="137">
        <v>5.2985746993639804</v>
      </c>
      <c r="F3114" s="137">
        <v>14.5434204351231</v>
      </c>
      <c r="G3114" s="137">
        <v>17.3562793036599</v>
      </c>
      <c r="H3114" s="137">
        <v>4.7866580714109803</v>
      </c>
      <c r="I3114" s="137">
        <v>12.6973324681343</v>
      </c>
      <c r="J3114" s="137">
        <v>19.5988914273616</v>
      </c>
      <c r="K3114" s="137">
        <v>9.7479275267054906</v>
      </c>
      <c r="L3114" s="137">
        <v>11.3504522125461</v>
      </c>
      <c r="M3114" s="137">
        <v>29.019601642871201</v>
      </c>
      <c r="N3114" s="137">
        <v>3.7934196473073301</v>
      </c>
      <c r="O3114" s="137">
        <v>5.2985746993639804</v>
      </c>
      <c r="P3114" s="137">
        <v>14.6499656397761</v>
      </c>
      <c r="Q3114" s="137">
        <v>17.3562793036599</v>
      </c>
      <c r="R3114" s="137">
        <v>4.6938419869237897</v>
      </c>
      <c r="S3114" s="137">
        <v>12.3491798036855</v>
      </c>
      <c r="T3114" s="137">
        <v>19.484009297072198</v>
      </c>
      <c r="U3114" s="137">
        <v>9.5263837192803607</v>
      </c>
      <c r="V3114" s="1">
        <v>4227136</v>
      </c>
      <c r="W3114" s="1">
        <v>3448937</v>
      </c>
      <c r="X3114" s="1">
        <v>2082610</v>
      </c>
      <c r="Y3114" s="1">
        <v>0</v>
      </c>
      <c r="Z3114" s="1">
        <v>567010</v>
      </c>
      <c r="AA3114" s="1">
        <v>0</v>
      </c>
      <c r="AB3114" s="1">
        <v>2106086</v>
      </c>
      <c r="AC3114" s="1">
        <v>1049444</v>
      </c>
      <c r="AD3114" s="1">
        <v>290401</v>
      </c>
      <c r="AE3114" s="1">
        <v>135403</v>
      </c>
      <c r="AH3114" s="136">
        <f t="shared" si="48"/>
        <v>41136</v>
      </c>
      <c r="AI3114" s="177">
        <f>HLOOKUP(附加题模型!$E$2,历史数据!$B$3:$K$5000,ROW(A3112),)</f>
        <v>9.7479275267054906</v>
      </c>
      <c r="AJ3114" s="177">
        <f>HLOOKUP(附加题模型!$E$2,历史数据!$L$3:$U$5000,ROW(A3112),)</f>
        <v>9.5263837192803607</v>
      </c>
    </row>
    <row r="3115" spans="1:36" x14ac:dyDescent="0.2">
      <c r="A3115" s="148">
        <v>41137</v>
      </c>
      <c r="B3115" s="137">
        <v>11.228075369284101</v>
      </c>
      <c r="C3115" s="137">
        <v>28.943434709425301</v>
      </c>
      <c r="D3115" s="137">
        <v>3.80602237038809</v>
      </c>
      <c r="E3115" s="137">
        <v>5.2985746993639804</v>
      </c>
      <c r="F3115" s="137">
        <v>14.6499656397761</v>
      </c>
      <c r="G3115" s="137">
        <v>17.3562793036599</v>
      </c>
      <c r="H3115" s="137">
        <v>4.6938419869237897</v>
      </c>
      <c r="I3115" s="137">
        <v>12.246781961200501</v>
      </c>
      <c r="J3115" s="137">
        <v>19.346150740725001</v>
      </c>
      <c r="K3115" s="137">
        <v>9.5263837192803607</v>
      </c>
      <c r="L3115" s="137">
        <v>11.4422348449925</v>
      </c>
      <c r="M3115" s="137">
        <v>29.857437910775602</v>
      </c>
      <c r="N3115" s="137">
        <v>3.80602237038809</v>
      </c>
      <c r="O3115" s="137">
        <v>5.2985746993639804</v>
      </c>
      <c r="P3115" s="137">
        <v>14.370284477562199</v>
      </c>
      <c r="Q3115" s="137">
        <v>17.3562793036599</v>
      </c>
      <c r="R3115" s="137">
        <v>4.57450702115454</v>
      </c>
      <c r="S3115" s="137">
        <v>12.2877410981945</v>
      </c>
      <c r="T3115" s="137">
        <v>19.4150800188986</v>
      </c>
      <c r="U3115" s="137">
        <v>9.6436716173289607</v>
      </c>
      <c r="V3115" s="1">
        <v>3947816</v>
      </c>
      <c r="W3115" s="1">
        <v>6346582</v>
      </c>
      <c r="X3115" s="1">
        <v>1399390</v>
      </c>
      <c r="Y3115" s="1">
        <v>0</v>
      </c>
      <c r="Z3115" s="1">
        <v>420883</v>
      </c>
      <c r="AA3115" s="1">
        <v>0</v>
      </c>
      <c r="AB3115" s="1">
        <v>1602365</v>
      </c>
      <c r="AC3115" s="1">
        <v>638929</v>
      </c>
      <c r="AD3115" s="1">
        <v>262290</v>
      </c>
      <c r="AE3115" s="1">
        <v>341999</v>
      </c>
      <c r="AH3115" s="136">
        <f t="shared" si="48"/>
        <v>41137</v>
      </c>
      <c r="AI3115" s="177">
        <f>HLOOKUP(附加题模型!$E$2,历史数据!$B$3:$K$5000,ROW(A3113),)</f>
        <v>9.5263837192803607</v>
      </c>
      <c r="AJ3115" s="177">
        <f>HLOOKUP(附加题模型!$E$2,历史数据!$L$3:$U$5000,ROW(A3113),)</f>
        <v>9.6436716173289607</v>
      </c>
    </row>
    <row r="3116" spans="1:36" x14ac:dyDescent="0.2">
      <c r="A3116" s="148">
        <v>41138</v>
      </c>
      <c r="B3116" s="137">
        <v>11.717582742331899</v>
      </c>
      <c r="C3116" s="137">
        <v>30.0097717776673</v>
      </c>
      <c r="D3116" s="137">
        <v>3.80602237038809</v>
      </c>
      <c r="E3116" s="137">
        <v>5.2985746993639804</v>
      </c>
      <c r="F3116" s="137">
        <v>14.530102284541501</v>
      </c>
      <c r="G3116" s="137">
        <v>17.3562793036599</v>
      </c>
      <c r="H3116" s="137">
        <v>4.56124758051351</v>
      </c>
      <c r="I3116" s="137">
        <v>12.328700235188499</v>
      </c>
      <c r="J3116" s="137">
        <v>19.2082921843778</v>
      </c>
      <c r="K3116" s="137">
        <v>9.5524476966244904</v>
      </c>
      <c r="L3116" s="137">
        <v>12.023524850486799</v>
      </c>
      <c r="M3116" s="137">
        <v>30.695274178679998</v>
      </c>
      <c r="N3116" s="137">
        <v>3.8186250934688402</v>
      </c>
      <c r="O3116" s="137">
        <v>5.2985746993639804</v>
      </c>
      <c r="P3116" s="137">
        <v>14.5167841339599</v>
      </c>
      <c r="Q3116" s="137">
        <v>17.3562793036599</v>
      </c>
      <c r="R3116" s="137">
        <v>4.6408042243596803</v>
      </c>
      <c r="S3116" s="137">
        <v>12.3696593721825</v>
      </c>
      <c r="T3116" s="137">
        <v>19.392103592840801</v>
      </c>
      <c r="U3116" s="137">
        <v>9.6827675833451501</v>
      </c>
      <c r="V3116" s="1">
        <v>2468446</v>
      </c>
      <c r="W3116" s="1">
        <v>6582200</v>
      </c>
      <c r="X3116" s="1">
        <v>1618100</v>
      </c>
      <c r="Y3116" s="1">
        <v>0</v>
      </c>
      <c r="Z3116" s="1">
        <v>372259</v>
      </c>
      <c r="AA3116" s="1">
        <v>0</v>
      </c>
      <c r="AB3116" s="1">
        <v>1429857</v>
      </c>
      <c r="AC3116" s="1">
        <v>472080</v>
      </c>
      <c r="AD3116" s="1">
        <v>210688</v>
      </c>
      <c r="AE3116" s="1">
        <v>268100</v>
      </c>
      <c r="AH3116" s="136">
        <f t="shared" si="48"/>
        <v>41138</v>
      </c>
      <c r="AI3116" s="177">
        <f>HLOOKUP(附加题模型!$E$2,历史数据!$B$3:$K$5000,ROW(A3114),)</f>
        <v>9.5524476966244904</v>
      </c>
      <c r="AJ3116" s="177">
        <f>HLOOKUP(附加题模型!$E$2,历史数据!$L$3:$U$5000,ROW(A3114),)</f>
        <v>9.6827675833451501</v>
      </c>
    </row>
    <row r="3117" spans="1:36" x14ac:dyDescent="0.2">
      <c r="A3117" s="148">
        <v>41141</v>
      </c>
      <c r="B3117" s="137">
        <v>12.635409066796599</v>
      </c>
      <c r="C3117" s="137">
        <v>30.5429403117883</v>
      </c>
      <c r="D3117" s="137">
        <v>3.8186250934688402</v>
      </c>
      <c r="E3117" s="137">
        <v>5.2985746993639804</v>
      </c>
      <c r="F3117" s="137">
        <v>14.5434204351231</v>
      </c>
      <c r="G3117" s="137">
        <v>17.3562793036599</v>
      </c>
      <c r="H3117" s="137">
        <v>4.6408042243596803</v>
      </c>
      <c r="I3117" s="137">
        <v>12.328700235188499</v>
      </c>
      <c r="J3117" s="137">
        <v>19.2542450364936</v>
      </c>
      <c r="K3117" s="137">
        <v>9.6697355946730905</v>
      </c>
      <c r="L3117" s="137">
        <v>12.2376843261952</v>
      </c>
      <c r="M3117" s="137">
        <v>30.5429403117883</v>
      </c>
      <c r="N3117" s="137">
        <v>3.8312278165496001</v>
      </c>
      <c r="O3117" s="137">
        <v>5.2985746993639804</v>
      </c>
      <c r="P3117" s="137">
        <v>14.370284477562199</v>
      </c>
      <c r="Q3117" s="137">
        <v>17.3562793036599</v>
      </c>
      <c r="R3117" s="137">
        <v>4.7468797494879</v>
      </c>
      <c r="S3117" s="137">
        <v>12.2058228242065</v>
      </c>
      <c r="T3117" s="137">
        <v>19.438056444956501</v>
      </c>
      <c r="U3117" s="137">
        <v>10.0606952548351</v>
      </c>
      <c r="V3117" s="1">
        <v>10622857</v>
      </c>
      <c r="W3117" s="1">
        <v>4364669</v>
      </c>
      <c r="X3117" s="1">
        <v>1282641</v>
      </c>
      <c r="Y3117" s="1">
        <v>0</v>
      </c>
      <c r="Z3117" s="1">
        <v>219150</v>
      </c>
      <c r="AA3117" s="1">
        <v>0</v>
      </c>
      <c r="AB3117" s="1">
        <v>1580170</v>
      </c>
      <c r="AC3117" s="1">
        <v>781232</v>
      </c>
      <c r="AD3117" s="1">
        <v>186388</v>
      </c>
      <c r="AE3117" s="1">
        <v>545023</v>
      </c>
      <c r="AH3117" s="136">
        <f t="shared" si="48"/>
        <v>41141</v>
      </c>
      <c r="AI3117" s="177">
        <f>HLOOKUP(附加题模型!$E$2,历史数据!$B$3:$K$5000,ROW(A3115),)</f>
        <v>9.6697355946730905</v>
      </c>
      <c r="AJ3117" s="177">
        <f>HLOOKUP(附加题模型!$E$2,历史数据!$L$3:$U$5000,ROW(A3115),)</f>
        <v>10.0606952548351</v>
      </c>
    </row>
    <row r="3118" spans="1:36" x14ac:dyDescent="0.2">
      <c r="A3118" s="148">
        <v>41142</v>
      </c>
      <c r="B3118" s="137">
        <v>12.084713272117799</v>
      </c>
      <c r="C3118" s="137">
        <v>30.466773378342499</v>
      </c>
      <c r="D3118" s="137">
        <v>3.8312278165496001</v>
      </c>
      <c r="E3118" s="137">
        <v>5.2985746993639804</v>
      </c>
      <c r="F3118" s="137">
        <v>14.303693724654099</v>
      </c>
      <c r="G3118" s="137">
        <v>17.3562793036599</v>
      </c>
      <c r="H3118" s="137">
        <v>4.7468797494879</v>
      </c>
      <c r="I3118" s="137">
        <v>12.185343255709499</v>
      </c>
      <c r="J3118" s="137">
        <v>19.438056444956501</v>
      </c>
      <c r="K3118" s="137">
        <v>10.0997912208513</v>
      </c>
      <c r="L3118" s="137">
        <v>12.2376843261952</v>
      </c>
      <c r="M3118" s="137">
        <v>31.304609646246899</v>
      </c>
      <c r="N3118" s="137">
        <v>3.9446523242763898</v>
      </c>
      <c r="O3118" s="137">
        <v>5.2985746993639804</v>
      </c>
      <c r="P3118" s="137">
        <v>14.4368752304702</v>
      </c>
      <c r="Q3118" s="137">
        <v>17.3562793036599</v>
      </c>
      <c r="R3118" s="137">
        <v>4.7468797494879</v>
      </c>
      <c r="S3118" s="137">
        <v>12.431098077673401</v>
      </c>
      <c r="T3118" s="137">
        <v>19.575915001303699</v>
      </c>
      <c r="U3118" s="137">
        <v>10.086759232179199</v>
      </c>
      <c r="V3118" s="1">
        <v>7935856</v>
      </c>
      <c r="W3118" s="1">
        <v>6501624</v>
      </c>
      <c r="X3118" s="1">
        <v>3088268</v>
      </c>
      <c r="Y3118" s="1">
        <v>0</v>
      </c>
      <c r="Z3118" s="1">
        <v>296030</v>
      </c>
      <c r="AA3118" s="1">
        <v>0</v>
      </c>
      <c r="AB3118" s="1">
        <v>2724102</v>
      </c>
      <c r="AC3118" s="1">
        <v>976983</v>
      </c>
      <c r="AD3118" s="1">
        <v>467555</v>
      </c>
      <c r="AE3118" s="1">
        <v>556699</v>
      </c>
      <c r="AH3118" s="136">
        <f t="shared" si="48"/>
        <v>41142</v>
      </c>
      <c r="AI3118" s="177">
        <f>HLOOKUP(附加题模型!$E$2,历史数据!$B$3:$K$5000,ROW(A3116),)</f>
        <v>10.0997912208513</v>
      </c>
      <c r="AJ3118" s="177">
        <f>HLOOKUP(附加题模型!$E$2,历史数据!$L$3:$U$5000,ROW(A3116),)</f>
        <v>10.086759232179199</v>
      </c>
    </row>
    <row r="3119" spans="1:36" x14ac:dyDescent="0.2">
      <c r="A3119" s="148">
        <v>41143</v>
      </c>
      <c r="B3119" s="137">
        <v>12.482438012719101</v>
      </c>
      <c r="C3119" s="137">
        <v>30.999941912463498</v>
      </c>
      <c r="D3119" s="137">
        <v>3.9698577704378999</v>
      </c>
      <c r="E3119" s="137">
        <v>5.2985746993639804</v>
      </c>
      <c r="F3119" s="137">
        <v>14.3303300258173</v>
      </c>
      <c r="G3119" s="137">
        <v>17.3562793036599</v>
      </c>
      <c r="H3119" s="137">
        <v>4.7468797494879</v>
      </c>
      <c r="I3119" s="137">
        <v>12.431098077673401</v>
      </c>
      <c r="J3119" s="137">
        <v>19.4610328710144</v>
      </c>
      <c r="K3119" s="137">
        <v>10.034631277490901</v>
      </c>
      <c r="L3119" s="137">
        <v>12.8189743316895</v>
      </c>
      <c r="M3119" s="137">
        <v>32.827948315164001</v>
      </c>
      <c r="N3119" s="137">
        <v>4.1462958935684799</v>
      </c>
      <c r="O3119" s="137">
        <v>5.2985746993639804</v>
      </c>
      <c r="P3119" s="137">
        <v>14.117239616511499</v>
      </c>
      <c r="Q3119" s="137">
        <v>17.3562793036599</v>
      </c>
      <c r="R3119" s="137">
        <v>4.72036086820584</v>
      </c>
      <c r="S3119" s="137">
        <v>12.3491798036855</v>
      </c>
      <c r="T3119" s="137">
        <v>19.4610328710144</v>
      </c>
      <c r="U3119" s="137">
        <v>10.438622926324999</v>
      </c>
      <c r="V3119" s="1">
        <v>15968295</v>
      </c>
      <c r="W3119" s="1">
        <v>13016882</v>
      </c>
      <c r="X3119" s="1">
        <v>8999186</v>
      </c>
      <c r="Y3119" s="1">
        <v>0</v>
      </c>
      <c r="Z3119" s="1">
        <v>945582</v>
      </c>
      <c r="AA3119" s="1">
        <v>0</v>
      </c>
      <c r="AB3119" s="1">
        <v>2323500</v>
      </c>
      <c r="AC3119" s="1">
        <v>822409</v>
      </c>
      <c r="AD3119" s="1">
        <v>255908</v>
      </c>
      <c r="AE3119" s="1">
        <v>679815</v>
      </c>
      <c r="AH3119" s="136">
        <f t="shared" si="48"/>
        <v>41143</v>
      </c>
      <c r="AI3119" s="177">
        <f>HLOOKUP(附加题模型!$E$2,历史数据!$B$3:$K$5000,ROW(A3117),)</f>
        <v>10.034631277490901</v>
      </c>
      <c r="AJ3119" s="177">
        <f>HLOOKUP(附加题模型!$E$2,历史数据!$L$3:$U$5000,ROW(A3117),)</f>
        <v>10.438622926324999</v>
      </c>
    </row>
    <row r="3120" spans="1:36" x14ac:dyDescent="0.2">
      <c r="A3120" s="148">
        <v>41144</v>
      </c>
      <c r="B3120" s="137">
        <v>13.461452758814699</v>
      </c>
      <c r="C3120" s="137">
        <v>32.4471136479347</v>
      </c>
      <c r="D3120" s="137">
        <v>4.1462958935684799</v>
      </c>
      <c r="E3120" s="137">
        <v>5.2985746993639804</v>
      </c>
      <c r="F3120" s="137">
        <v>14.037330713021801</v>
      </c>
      <c r="G3120" s="137">
        <v>17.3562793036599</v>
      </c>
      <c r="H3120" s="137">
        <v>4.7071014275648198</v>
      </c>
      <c r="I3120" s="137">
        <v>12.328700235188499</v>
      </c>
      <c r="J3120" s="137">
        <v>19.5529385752458</v>
      </c>
      <c r="K3120" s="137">
        <v>10.516814858357399</v>
      </c>
      <c r="L3120" s="137">
        <v>13.4308585479993</v>
      </c>
      <c r="M3120" s="137">
        <v>34.046619250297702</v>
      </c>
      <c r="N3120" s="137">
        <v>4.1462958935684799</v>
      </c>
      <c r="O3120" s="137">
        <v>5.2985746993639804</v>
      </c>
      <c r="P3120" s="137">
        <v>13.7310132496447</v>
      </c>
      <c r="Q3120" s="137">
        <v>17.3562793036599</v>
      </c>
      <c r="R3120" s="137">
        <v>4.7733986307699601</v>
      </c>
      <c r="S3120" s="137">
        <v>12.6154141941463</v>
      </c>
      <c r="T3120" s="137">
        <v>19.782702835824502</v>
      </c>
      <c r="U3120" s="137">
        <v>10.959902473207601</v>
      </c>
      <c r="V3120" s="1">
        <v>3740200</v>
      </c>
      <c r="W3120" s="1">
        <v>11180797</v>
      </c>
      <c r="X3120" s="1">
        <v>0</v>
      </c>
      <c r="Y3120" s="1">
        <v>0</v>
      </c>
      <c r="Z3120" s="1">
        <v>1141997</v>
      </c>
      <c r="AA3120" s="1">
        <v>0</v>
      </c>
      <c r="AB3120" s="1">
        <v>2156494</v>
      </c>
      <c r="AC3120" s="1">
        <v>1525008</v>
      </c>
      <c r="AD3120" s="1">
        <v>1005907</v>
      </c>
      <c r="AE3120" s="1">
        <v>871513</v>
      </c>
      <c r="AH3120" s="136">
        <f t="shared" si="48"/>
        <v>41144</v>
      </c>
      <c r="AI3120" s="177">
        <f>HLOOKUP(附加题模型!$E$2,历史数据!$B$3:$K$5000,ROW(A3118),)</f>
        <v>10.516814858357399</v>
      </c>
      <c r="AJ3120" s="177">
        <f>HLOOKUP(附加题模型!$E$2,历史数据!$L$3:$U$5000,ROW(A3118),)</f>
        <v>10.959902473207601</v>
      </c>
    </row>
    <row r="3121" spans="1:36" x14ac:dyDescent="0.2">
      <c r="A3121" s="148">
        <v>41145</v>
      </c>
      <c r="B3121" s="137">
        <v>13.4920469696302</v>
      </c>
      <c r="C3121" s="137">
        <v>33.513450716176699</v>
      </c>
      <c r="D3121" s="137">
        <v>4.1462958935684799</v>
      </c>
      <c r="E3121" s="137">
        <v>5.2985746993639804</v>
      </c>
      <c r="F3121" s="137">
        <v>13.6244680449917</v>
      </c>
      <c r="G3121" s="137">
        <v>17.3562793036599</v>
      </c>
      <c r="H3121" s="137">
        <v>4.7733986307699601</v>
      </c>
      <c r="I3121" s="137">
        <v>12.6768528996373</v>
      </c>
      <c r="J3121" s="137">
        <v>19.828655687940302</v>
      </c>
      <c r="K3121" s="137">
        <v>11.012030427895899</v>
      </c>
      <c r="L3121" s="137">
        <v>14.103931185940001</v>
      </c>
      <c r="M3121" s="137">
        <v>32.370946714488902</v>
      </c>
      <c r="N3121" s="137">
        <v>4.1462958935684799</v>
      </c>
      <c r="O3121" s="137">
        <v>5.2985746993639804</v>
      </c>
      <c r="P3121" s="137">
        <v>13.3447868827778</v>
      </c>
      <c r="Q3121" s="137">
        <v>17.3562793036599</v>
      </c>
      <c r="R3121" s="137">
        <v>4.6938419869237897</v>
      </c>
      <c r="S3121" s="137">
        <v>12.431098077673401</v>
      </c>
      <c r="T3121" s="137">
        <v>19.2082921843778</v>
      </c>
      <c r="U3121" s="137">
        <v>10.503782869685301</v>
      </c>
      <c r="V3121" s="1">
        <v>26758035</v>
      </c>
      <c r="W3121" s="1">
        <v>8560611</v>
      </c>
      <c r="X3121" s="1">
        <v>0</v>
      </c>
      <c r="Y3121" s="1">
        <v>0</v>
      </c>
      <c r="Z3121" s="1">
        <v>1122110</v>
      </c>
      <c r="AA3121" s="1">
        <v>0</v>
      </c>
      <c r="AB3121" s="1">
        <v>2864800</v>
      </c>
      <c r="AC3121" s="1">
        <v>964705</v>
      </c>
      <c r="AD3121" s="1">
        <v>651411</v>
      </c>
      <c r="AE3121" s="1">
        <v>731123</v>
      </c>
      <c r="AH3121" s="136">
        <f t="shared" si="48"/>
        <v>41145</v>
      </c>
      <c r="AI3121" s="177">
        <f>HLOOKUP(附加题模型!$E$2,历史数据!$B$3:$K$5000,ROW(A3119),)</f>
        <v>11.012030427895899</v>
      </c>
      <c r="AJ3121" s="177">
        <f>HLOOKUP(附加题模型!$E$2,历史数据!$L$3:$U$5000,ROW(A3119),)</f>
        <v>10.503782869685301</v>
      </c>
    </row>
    <row r="3122" spans="1:36" x14ac:dyDescent="0.2">
      <c r="A3122" s="148">
        <v>41148</v>
      </c>
      <c r="B3122" s="137">
        <v>14.103931185940001</v>
      </c>
      <c r="C3122" s="137">
        <v>31.6854443134762</v>
      </c>
      <c r="D3122" s="137">
        <v>4.1462958935684799</v>
      </c>
      <c r="E3122" s="137">
        <v>5.2985746993639804</v>
      </c>
      <c r="F3122" s="137">
        <v>13.5179228403388</v>
      </c>
      <c r="G3122" s="137">
        <v>17.3562793036599</v>
      </c>
      <c r="H3122" s="137">
        <v>4.6805825462827597</v>
      </c>
      <c r="I3122" s="137">
        <v>12.3901389406794</v>
      </c>
      <c r="J3122" s="137">
        <v>19.185315758319899</v>
      </c>
      <c r="K3122" s="137">
        <v>10.425590937652901</v>
      </c>
      <c r="L3122" s="137">
        <v>14.103931185940001</v>
      </c>
      <c r="M3122" s="137">
        <v>31.1522757793552</v>
      </c>
      <c r="N3122" s="137">
        <v>4.1462958935684799</v>
      </c>
      <c r="O3122" s="137">
        <v>5.2985746993639804</v>
      </c>
      <c r="P3122" s="137">
        <v>13.5179228403388</v>
      </c>
      <c r="Q3122" s="137">
        <v>17.3562793036599</v>
      </c>
      <c r="R3122" s="137">
        <v>4.5082098179493997</v>
      </c>
      <c r="S3122" s="137">
        <v>12.3901389406794</v>
      </c>
      <c r="T3122" s="137">
        <v>18.9555514977413</v>
      </c>
      <c r="U3122" s="137">
        <v>10.959902473207601</v>
      </c>
      <c r="V3122" s="1">
        <v>0</v>
      </c>
      <c r="W3122" s="1">
        <v>7908699</v>
      </c>
      <c r="X3122" s="1">
        <v>0</v>
      </c>
      <c r="Y3122" s="1">
        <v>0</v>
      </c>
      <c r="Z3122" s="1">
        <v>1287389</v>
      </c>
      <c r="AA3122" s="1">
        <v>0</v>
      </c>
      <c r="AB3122" s="1">
        <v>2317197</v>
      </c>
      <c r="AC3122" s="1">
        <v>2435100</v>
      </c>
      <c r="AD3122" s="1">
        <v>501223</v>
      </c>
      <c r="AE3122" s="1">
        <v>502783</v>
      </c>
      <c r="AH3122" s="136">
        <f t="shared" si="48"/>
        <v>41148</v>
      </c>
      <c r="AI3122" s="177">
        <f>HLOOKUP(附加题模型!$E$2,历史数据!$B$3:$K$5000,ROW(A3120),)</f>
        <v>10.425590937652901</v>
      </c>
      <c r="AJ3122" s="177">
        <f>HLOOKUP(附加题模型!$E$2,历史数据!$L$3:$U$5000,ROW(A3120),)</f>
        <v>10.959902473207601</v>
      </c>
    </row>
    <row r="3123" spans="1:36" x14ac:dyDescent="0.2">
      <c r="A3123" s="148">
        <v>41149</v>
      </c>
      <c r="B3123" s="137">
        <v>14.103931185940001</v>
      </c>
      <c r="C3123" s="137">
        <v>30.999941912463498</v>
      </c>
      <c r="D3123" s="137">
        <v>4.5621857552333998</v>
      </c>
      <c r="E3123" s="137">
        <v>5.2985746993639804</v>
      </c>
      <c r="F3123" s="137">
        <v>13.5179228403388</v>
      </c>
      <c r="G3123" s="137">
        <v>17.3562793036599</v>
      </c>
      <c r="H3123" s="137">
        <v>4.5082098179493997</v>
      </c>
      <c r="I3123" s="137">
        <v>12.2672615296975</v>
      </c>
      <c r="J3123" s="137">
        <v>18.886622219567698</v>
      </c>
      <c r="K3123" s="137">
        <v>11.025062416568</v>
      </c>
      <c r="L3123" s="137">
        <v>14.103931185940001</v>
      </c>
      <c r="M3123" s="137">
        <v>31.533110446584399</v>
      </c>
      <c r="N3123" s="137">
        <v>4.5621857552333998</v>
      </c>
      <c r="O3123" s="137">
        <v>5.2985746993639804</v>
      </c>
      <c r="P3123" s="137">
        <v>13.4646502380124</v>
      </c>
      <c r="Q3123" s="137">
        <v>17.3562793036599</v>
      </c>
      <c r="R3123" s="137">
        <v>4.57450702115454</v>
      </c>
      <c r="S3123" s="137">
        <v>12.451577646170399</v>
      </c>
      <c r="T3123" s="137">
        <v>19.024480775914899</v>
      </c>
      <c r="U3123" s="137">
        <v>11.116286337272401</v>
      </c>
      <c r="V3123" s="1">
        <v>0</v>
      </c>
      <c r="W3123" s="1">
        <v>4009977</v>
      </c>
      <c r="X3123" s="1">
        <v>742107</v>
      </c>
      <c r="Y3123" s="1">
        <v>0</v>
      </c>
      <c r="Z3123" s="1">
        <v>626024</v>
      </c>
      <c r="AA3123" s="1">
        <v>0</v>
      </c>
      <c r="AB3123" s="1">
        <v>1036009</v>
      </c>
      <c r="AC3123" s="1">
        <v>678086</v>
      </c>
      <c r="AD3123" s="1">
        <v>379711</v>
      </c>
      <c r="AE3123" s="1">
        <v>474644</v>
      </c>
      <c r="AH3123" s="136">
        <f t="shared" si="48"/>
        <v>41149</v>
      </c>
      <c r="AI3123" s="177">
        <f>HLOOKUP(附加题模型!$E$2,历史数据!$B$3:$K$5000,ROW(A3121),)</f>
        <v>11.025062416568</v>
      </c>
      <c r="AJ3123" s="177">
        <f>HLOOKUP(附加题模型!$E$2,历史数据!$L$3:$U$5000,ROW(A3121),)</f>
        <v>11.116286337272401</v>
      </c>
    </row>
    <row r="3124" spans="1:36" x14ac:dyDescent="0.2">
      <c r="A3124" s="148">
        <v>41150</v>
      </c>
      <c r="B3124" s="137">
        <v>14.6852211914343</v>
      </c>
      <c r="C3124" s="137">
        <v>31.3807765796927</v>
      </c>
      <c r="D3124" s="137">
        <v>4.5747884783141597</v>
      </c>
      <c r="E3124" s="137">
        <v>5.2985746993639804</v>
      </c>
      <c r="F3124" s="137">
        <v>13.504604689757199</v>
      </c>
      <c r="G3124" s="137">
        <v>17.3562793036599</v>
      </c>
      <c r="H3124" s="137">
        <v>4.5347286992314597</v>
      </c>
      <c r="I3124" s="137">
        <v>12.328700235188499</v>
      </c>
      <c r="J3124" s="137">
        <v>19.024480775914899</v>
      </c>
      <c r="K3124" s="137">
        <v>10.998998439223801</v>
      </c>
      <c r="L3124" s="137">
        <v>15.5112648834524</v>
      </c>
      <c r="M3124" s="137">
        <v>30.695274178679998</v>
      </c>
      <c r="N3124" s="137">
        <v>4.4739666936681104</v>
      </c>
      <c r="O3124" s="137">
        <v>5.2985746993639804</v>
      </c>
      <c r="P3124" s="137">
        <v>13.438013936849099</v>
      </c>
      <c r="Q3124" s="137">
        <v>17.3562793036599</v>
      </c>
      <c r="R3124" s="137">
        <v>4.5214692585904297</v>
      </c>
      <c r="S3124" s="137">
        <v>12.5334959201584</v>
      </c>
      <c r="T3124" s="137">
        <v>19.047457201972701</v>
      </c>
      <c r="U3124" s="137">
        <v>10.621070767733899</v>
      </c>
      <c r="V3124" s="1">
        <v>40263882</v>
      </c>
      <c r="W3124" s="1">
        <v>4038382</v>
      </c>
      <c r="X3124" s="1">
        <v>15436272</v>
      </c>
      <c r="Y3124" s="1">
        <v>0</v>
      </c>
      <c r="Z3124" s="1">
        <v>440550</v>
      </c>
      <c r="AA3124" s="1">
        <v>0</v>
      </c>
      <c r="AB3124" s="1">
        <v>872198</v>
      </c>
      <c r="AC3124" s="1">
        <v>1028915</v>
      </c>
      <c r="AD3124" s="1">
        <v>424286</v>
      </c>
      <c r="AE3124" s="1">
        <v>992089</v>
      </c>
      <c r="AH3124" s="136">
        <f t="shared" si="48"/>
        <v>41150</v>
      </c>
      <c r="AI3124" s="177">
        <f>HLOOKUP(附加题模型!$E$2,历史数据!$B$3:$K$5000,ROW(A3122),)</f>
        <v>10.998998439223801</v>
      </c>
      <c r="AJ3124" s="177">
        <f>HLOOKUP(附加题模型!$E$2,历史数据!$L$3:$U$5000,ROW(A3122),)</f>
        <v>10.621070767733899</v>
      </c>
    </row>
    <row r="3125" spans="1:36" x14ac:dyDescent="0.2">
      <c r="A3125" s="148">
        <v>41151</v>
      </c>
      <c r="B3125" s="137">
        <v>14.960569088773701</v>
      </c>
      <c r="C3125" s="137">
        <v>30.314439511450701</v>
      </c>
      <c r="D3125" s="137">
        <v>4.3983503551835801</v>
      </c>
      <c r="E3125" s="137">
        <v>5.2985746993639804</v>
      </c>
      <c r="F3125" s="137">
        <v>13.4513320874307</v>
      </c>
      <c r="G3125" s="137">
        <v>17.3562793036599</v>
      </c>
      <c r="H3125" s="137">
        <v>4.5082098179493997</v>
      </c>
      <c r="I3125" s="137">
        <v>12.594934625649399</v>
      </c>
      <c r="J3125" s="137">
        <v>18.840669367451898</v>
      </c>
      <c r="K3125" s="137">
        <v>10.464686903669101</v>
      </c>
      <c r="L3125" s="137">
        <v>14.471061715725799</v>
      </c>
      <c r="M3125" s="137">
        <v>30.771441112125899</v>
      </c>
      <c r="N3125" s="137">
        <v>4.1967067858915001</v>
      </c>
      <c r="O3125" s="137">
        <v>5.2985746993639804</v>
      </c>
      <c r="P3125" s="137">
        <v>12.9985149676559</v>
      </c>
      <c r="Q3125" s="137">
        <v>17.3562793036599</v>
      </c>
      <c r="R3125" s="137">
        <v>4.5214692585904297</v>
      </c>
      <c r="S3125" s="137">
        <v>12.3901389406794</v>
      </c>
      <c r="T3125" s="137">
        <v>18.450070124468201</v>
      </c>
      <c r="U3125" s="137">
        <v>10.269207073588101</v>
      </c>
      <c r="V3125" s="1">
        <v>22490360</v>
      </c>
      <c r="W3125" s="1">
        <v>4359643</v>
      </c>
      <c r="X3125" s="1">
        <v>8000727</v>
      </c>
      <c r="Y3125" s="1">
        <v>0</v>
      </c>
      <c r="Z3125" s="1">
        <v>437415</v>
      </c>
      <c r="AA3125" s="1">
        <v>0</v>
      </c>
      <c r="AB3125" s="1">
        <v>1862899</v>
      </c>
      <c r="AC3125" s="1">
        <v>998250</v>
      </c>
      <c r="AD3125" s="1">
        <v>775052</v>
      </c>
      <c r="AE3125" s="1">
        <v>359264</v>
      </c>
      <c r="AH3125" s="136">
        <f t="shared" si="48"/>
        <v>41151</v>
      </c>
      <c r="AI3125" s="177">
        <f>HLOOKUP(附加题模型!$E$2,历史数据!$B$3:$K$5000,ROW(A3123),)</f>
        <v>10.464686903669101</v>
      </c>
      <c r="AJ3125" s="177">
        <f>HLOOKUP(附加题模型!$E$2,历史数据!$L$3:$U$5000,ROW(A3123),)</f>
        <v>10.269207073588101</v>
      </c>
    </row>
    <row r="3126" spans="1:36" x14ac:dyDescent="0.2">
      <c r="A3126" s="148">
        <v>41152</v>
      </c>
      <c r="B3126" s="137">
        <v>14.165119607571</v>
      </c>
      <c r="C3126" s="137">
        <v>30.619107245234201</v>
      </c>
      <c r="D3126" s="137">
        <v>4.1588986166492301</v>
      </c>
      <c r="E3126" s="137">
        <v>5.2985746993639804</v>
      </c>
      <c r="F3126" s="137">
        <v>13.1583327746352</v>
      </c>
      <c r="G3126" s="137">
        <v>17.3562793036599</v>
      </c>
      <c r="H3126" s="137">
        <v>4.5082098179493997</v>
      </c>
      <c r="I3126" s="137">
        <v>12.451577646170399</v>
      </c>
      <c r="J3126" s="137">
        <v>18.358164420236701</v>
      </c>
      <c r="K3126" s="137">
        <v>10.191015141555701</v>
      </c>
      <c r="L3126" s="137">
        <v>14.8075980346962</v>
      </c>
      <c r="M3126" s="137">
        <v>31.761611246922001</v>
      </c>
      <c r="N3126" s="137">
        <v>4.61259664755642</v>
      </c>
      <c r="O3126" s="137">
        <v>5.2985746993639804</v>
      </c>
      <c r="P3126" s="137">
        <v>13.065105720563899</v>
      </c>
      <c r="Q3126" s="137">
        <v>17.3562793036599</v>
      </c>
      <c r="R3126" s="137">
        <v>4.5479881398724897</v>
      </c>
      <c r="S3126" s="137">
        <v>12.594934625649399</v>
      </c>
      <c r="T3126" s="137">
        <v>18.473046550526</v>
      </c>
      <c r="U3126" s="137">
        <v>10.6080387790619</v>
      </c>
      <c r="V3126" s="1">
        <v>20181861</v>
      </c>
      <c r="W3126" s="1">
        <v>5730982</v>
      </c>
      <c r="X3126" s="1">
        <v>10005366</v>
      </c>
      <c r="Y3126" s="1">
        <v>0</v>
      </c>
      <c r="Z3126" s="1">
        <v>702268</v>
      </c>
      <c r="AA3126" s="1">
        <v>0</v>
      </c>
      <c r="AB3126" s="1">
        <v>1663924</v>
      </c>
      <c r="AC3126" s="1">
        <v>1272856</v>
      </c>
      <c r="AD3126" s="1">
        <v>358422</v>
      </c>
      <c r="AE3126" s="1">
        <v>312402</v>
      </c>
      <c r="AH3126" s="136">
        <f t="shared" si="48"/>
        <v>41152</v>
      </c>
      <c r="AI3126" s="177">
        <f>HLOOKUP(附加题模型!$E$2,历史数据!$B$3:$K$5000,ROW(A3124),)</f>
        <v>10.191015141555701</v>
      </c>
      <c r="AJ3126" s="177">
        <f>HLOOKUP(附加题模型!$E$2,历史数据!$L$3:$U$5000,ROW(A3124),)</f>
        <v>10.6080387790619</v>
      </c>
    </row>
    <row r="3127" spans="1:36" x14ac:dyDescent="0.2">
      <c r="A3127" s="148">
        <v>41155</v>
      </c>
      <c r="B3127" s="137">
        <v>14.3792790832794</v>
      </c>
      <c r="C3127" s="137">
        <v>31.533110446584399</v>
      </c>
      <c r="D3127" s="137">
        <v>4.65040481679869</v>
      </c>
      <c r="E3127" s="137">
        <v>5.2985746993639804</v>
      </c>
      <c r="F3127" s="137">
        <v>12.9319242147478</v>
      </c>
      <c r="G3127" s="137">
        <v>17.3562793036599</v>
      </c>
      <c r="H3127" s="137">
        <v>4.5214692585904297</v>
      </c>
      <c r="I3127" s="137">
        <v>12.4720572146674</v>
      </c>
      <c r="J3127" s="137">
        <v>18.381140846294599</v>
      </c>
      <c r="K3127" s="137">
        <v>10.660166733750099</v>
      </c>
      <c r="L3127" s="137">
        <v>14.3792790832794</v>
      </c>
      <c r="M3127" s="137">
        <v>31.837778180367899</v>
      </c>
      <c r="N3127" s="137">
        <v>4.5999939244756698</v>
      </c>
      <c r="O3127" s="137">
        <v>5.2985746993639804</v>
      </c>
      <c r="P3127" s="137">
        <v>12.9319242147478</v>
      </c>
      <c r="Q3127" s="137">
        <v>17.3562793036599</v>
      </c>
      <c r="R3127" s="137">
        <v>4.6142853430776203</v>
      </c>
      <c r="S3127" s="137">
        <v>12.717812036631299</v>
      </c>
      <c r="T3127" s="137">
        <v>18.633881532931099</v>
      </c>
      <c r="U3127" s="137">
        <v>10.725326677110401</v>
      </c>
      <c r="V3127" s="1">
        <v>14291105</v>
      </c>
      <c r="W3127" s="1">
        <v>4205082</v>
      </c>
      <c r="X3127" s="1">
        <v>10416679</v>
      </c>
      <c r="Y3127" s="1">
        <v>0</v>
      </c>
      <c r="Z3127" s="1">
        <v>1657721</v>
      </c>
      <c r="AA3127" s="1">
        <v>0</v>
      </c>
      <c r="AB3127" s="1">
        <v>1658421</v>
      </c>
      <c r="AC3127" s="1">
        <v>1542952</v>
      </c>
      <c r="AD3127" s="1">
        <v>567579</v>
      </c>
      <c r="AE3127" s="1">
        <v>303400</v>
      </c>
      <c r="AH3127" s="136">
        <f t="shared" si="48"/>
        <v>41155</v>
      </c>
      <c r="AI3127" s="177">
        <f>HLOOKUP(附加题模型!$E$2,历史数据!$B$3:$K$5000,ROW(A3125),)</f>
        <v>10.660166733750099</v>
      </c>
      <c r="AJ3127" s="177">
        <f>HLOOKUP(附加题模型!$E$2,历史数据!$L$3:$U$5000,ROW(A3125),)</f>
        <v>10.725326677110401</v>
      </c>
    </row>
    <row r="3128" spans="1:36" x14ac:dyDescent="0.2">
      <c r="A3128" s="148">
        <v>41156</v>
      </c>
      <c r="B3128" s="137">
        <v>14.195713818386499</v>
      </c>
      <c r="C3128" s="137">
        <v>31.990112047259601</v>
      </c>
      <c r="D3128" s="137">
        <v>4.5117748629103804</v>
      </c>
      <c r="E3128" s="137">
        <v>5.2985746993639804</v>
      </c>
      <c r="F3128" s="137">
        <v>12.878651612421301</v>
      </c>
      <c r="G3128" s="137">
        <v>17.3562793036599</v>
      </c>
      <c r="H3128" s="137">
        <v>4.6275447837186503</v>
      </c>
      <c r="I3128" s="137">
        <v>12.6768528996373</v>
      </c>
      <c r="J3128" s="137">
        <v>18.679834385046799</v>
      </c>
      <c r="K3128" s="137">
        <v>10.764422643126601</v>
      </c>
      <c r="L3128" s="137">
        <v>14.715815402249699</v>
      </c>
      <c r="M3128" s="137">
        <v>32.675614448272299</v>
      </c>
      <c r="N3128" s="137">
        <v>4.5621857552333998</v>
      </c>
      <c r="O3128" s="137">
        <v>5.2985746993639804</v>
      </c>
      <c r="P3128" s="137">
        <v>12.465788944391299</v>
      </c>
      <c r="Q3128" s="137">
        <v>17.3562793036599</v>
      </c>
      <c r="R3128" s="137">
        <v>4.5082098179493997</v>
      </c>
      <c r="S3128" s="137">
        <v>12.574455057152401</v>
      </c>
      <c r="T3128" s="137">
        <v>18.450070124468201</v>
      </c>
      <c r="U3128" s="137">
        <v>10.503782869685301</v>
      </c>
      <c r="V3128" s="1">
        <v>14773602</v>
      </c>
      <c r="W3128" s="1">
        <v>5278183</v>
      </c>
      <c r="X3128" s="1">
        <v>9628988</v>
      </c>
      <c r="Y3128" s="1">
        <v>0</v>
      </c>
      <c r="Z3128" s="1">
        <v>1208887</v>
      </c>
      <c r="AA3128" s="1">
        <v>0</v>
      </c>
      <c r="AB3128" s="1">
        <v>1510060</v>
      </c>
      <c r="AC3128" s="1">
        <v>820448</v>
      </c>
      <c r="AD3128" s="1">
        <v>625624</v>
      </c>
      <c r="AE3128" s="1">
        <v>166668</v>
      </c>
      <c r="AH3128" s="136">
        <f t="shared" si="48"/>
        <v>41156</v>
      </c>
      <c r="AI3128" s="177">
        <f>HLOOKUP(附加题模型!$E$2,历史数据!$B$3:$K$5000,ROW(A3126),)</f>
        <v>10.764422643126601</v>
      </c>
      <c r="AJ3128" s="177">
        <f>HLOOKUP(附加题模型!$E$2,历史数据!$L$3:$U$5000,ROW(A3126),)</f>
        <v>10.503782869685301</v>
      </c>
    </row>
    <row r="3129" spans="1:36" x14ac:dyDescent="0.2">
      <c r="A3129" s="148">
        <v>41157</v>
      </c>
      <c r="B3129" s="137">
        <v>14.471061715725799</v>
      </c>
      <c r="C3129" s="137">
        <v>32.370946714488902</v>
      </c>
      <c r="D3129" s="137">
        <v>4.4739666936681104</v>
      </c>
      <c r="E3129" s="137">
        <v>5.8262335905869502</v>
      </c>
      <c r="F3129" s="137">
        <v>12.465788944391299</v>
      </c>
      <c r="G3129" s="137">
        <v>17.3562793036599</v>
      </c>
      <c r="H3129" s="137">
        <v>4.5082098179493997</v>
      </c>
      <c r="I3129" s="137">
        <v>12.6768528996373</v>
      </c>
      <c r="J3129" s="137">
        <v>18.335187994178799</v>
      </c>
      <c r="K3129" s="137">
        <v>10.5298468470295</v>
      </c>
      <c r="L3129" s="137">
        <v>14.532250137356799</v>
      </c>
      <c r="M3129" s="137">
        <v>32.675614448272299</v>
      </c>
      <c r="N3129" s="137">
        <v>4.4865694167488703</v>
      </c>
      <c r="O3129" s="137">
        <v>5.8262335905869502</v>
      </c>
      <c r="P3129" s="137">
        <v>12.039608125779599</v>
      </c>
      <c r="Q3129" s="137">
        <v>17.3562793036599</v>
      </c>
      <c r="R3129" s="137">
        <v>4.5479881398724897</v>
      </c>
      <c r="S3129" s="137">
        <v>12.717812036631299</v>
      </c>
      <c r="T3129" s="137">
        <v>18.289235142063099</v>
      </c>
      <c r="U3129" s="137">
        <v>10.503782869685301</v>
      </c>
      <c r="V3129" s="1">
        <v>11433386</v>
      </c>
      <c r="W3129" s="1">
        <v>3668379</v>
      </c>
      <c r="X3129" s="1">
        <v>5180893</v>
      </c>
      <c r="Y3129" s="1">
        <v>2251702</v>
      </c>
      <c r="Z3129" s="1">
        <v>2053011</v>
      </c>
      <c r="AA3129" s="1">
        <v>0</v>
      </c>
      <c r="AB3129" s="1">
        <v>1303891</v>
      </c>
      <c r="AC3129" s="1">
        <v>1420653</v>
      </c>
      <c r="AD3129" s="1">
        <v>733209</v>
      </c>
      <c r="AE3129" s="1">
        <v>170338</v>
      </c>
      <c r="AH3129" s="136">
        <f t="shared" si="48"/>
        <v>41157</v>
      </c>
      <c r="AI3129" s="177">
        <f>HLOOKUP(附加题模型!$E$2,历史数据!$B$3:$K$5000,ROW(A3127),)</f>
        <v>10.5298468470295</v>
      </c>
      <c r="AJ3129" s="177">
        <f>HLOOKUP(附加题模型!$E$2,历史数据!$L$3:$U$5000,ROW(A3127),)</f>
        <v>10.503782869685301</v>
      </c>
    </row>
    <row r="3130" spans="1:36" x14ac:dyDescent="0.2">
      <c r="A3130" s="148">
        <v>41158</v>
      </c>
      <c r="B3130" s="137">
        <v>14.5016559265413</v>
      </c>
      <c r="C3130" s="137">
        <v>32.599447514826402</v>
      </c>
      <c r="D3130" s="137">
        <v>4.4361585244258501</v>
      </c>
      <c r="E3130" s="137">
        <v>6.0350985683627103</v>
      </c>
      <c r="F3130" s="137">
        <v>12.039608125779599</v>
      </c>
      <c r="G3130" s="137">
        <v>17.3562793036599</v>
      </c>
      <c r="H3130" s="137">
        <v>4.5479881398724897</v>
      </c>
      <c r="I3130" s="137">
        <v>12.799730310619299</v>
      </c>
      <c r="J3130" s="137">
        <v>18.266258716005201</v>
      </c>
      <c r="K3130" s="137">
        <v>10.542878835701501</v>
      </c>
      <c r="L3130" s="137">
        <v>14.165119607571</v>
      </c>
      <c r="M3130" s="137">
        <v>32.599447514826402</v>
      </c>
      <c r="N3130" s="137">
        <v>4.5747884783141597</v>
      </c>
      <c r="O3130" s="137">
        <v>5.9361625262583999</v>
      </c>
      <c r="P3130" s="137">
        <v>11.9330629211267</v>
      </c>
      <c r="Q3130" s="137">
        <v>17.3562793036599</v>
      </c>
      <c r="R3130" s="137">
        <v>4.6010259024366</v>
      </c>
      <c r="S3130" s="137">
        <v>12.8611690161102</v>
      </c>
      <c r="T3130" s="137">
        <v>18.473046550526</v>
      </c>
      <c r="U3130" s="137">
        <v>10.542878835701501</v>
      </c>
      <c r="V3130" s="1">
        <v>9688046</v>
      </c>
      <c r="W3130" s="1">
        <v>2829700</v>
      </c>
      <c r="X3130" s="1">
        <v>6802751</v>
      </c>
      <c r="Y3130" s="1">
        <v>11804228</v>
      </c>
      <c r="Z3130" s="1">
        <v>1324967</v>
      </c>
      <c r="AA3130" s="1">
        <v>0</v>
      </c>
      <c r="AB3130" s="1">
        <v>1264176</v>
      </c>
      <c r="AC3130" s="1">
        <v>2357690</v>
      </c>
      <c r="AD3130" s="1">
        <v>671258</v>
      </c>
      <c r="AE3130" s="1">
        <v>192923</v>
      </c>
      <c r="AH3130" s="136">
        <f t="shared" si="48"/>
        <v>41158</v>
      </c>
      <c r="AI3130" s="177">
        <f>HLOOKUP(附加题模型!$E$2,历史数据!$B$3:$K$5000,ROW(A3128),)</f>
        <v>10.542878835701501</v>
      </c>
      <c r="AJ3130" s="177">
        <f>HLOOKUP(附加题模型!$E$2,历史数据!$L$3:$U$5000,ROW(A3128),)</f>
        <v>10.542878835701501</v>
      </c>
    </row>
    <row r="3131" spans="1:36" x14ac:dyDescent="0.2">
      <c r="A3131" s="148">
        <v>41159</v>
      </c>
      <c r="B3131" s="137">
        <v>14.348684872463901</v>
      </c>
      <c r="C3131" s="137">
        <v>32.904115248609898</v>
      </c>
      <c r="D3131" s="137">
        <v>4.5621857552333998</v>
      </c>
      <c r="E3131" s="137">
        <v>5.7492833356169299</v>
      </c>
      <c r="F3131" s="137">
        <v>11.9330629211267</v>
      </c>
      <c r="G3131" s="137">
        <v>17.3562793036599</v>
      </c>
      <c r="H3131" s="137">
        <v>4.6275447837186503</v>
      </c>
      <c r="I3131" s="137">
        <v>12.922607721601199</v>
      </c>
      <c r="J3131" s="137">
        <v>18.541975828699599</v>
      </c>
      <c r="K3131" s="137">
        <v>10.542878835701501</v>
      </c>
      <c r="L3131" s="137">
        <v>14.6240327698033</v>
      </c>
      <c r="M3131" s="137">
        <v>33.2849499158391</v>
      </c>
      <c r="N3131" s="137">
        <v>4.6378020937179301</v>
      </c>
      <c r="O3131" s="137">
        <v>5.9361625262583999</v>
      </c>
      <c r="P3131" s="137">
        <v>12.5590159984626</v>
      </c>
      <c r="Q3131" s="137">
        <v>17.3562793036599</v>
      </c>
      <c r="R3131" s="137">
        <v>4.73362030884687</v>
      </c>
      <c r="S3131" s="137">
        <v>13.393637797032</v>
      </c>
      <c r="T3131" s="137">
        <v>19.070433628030599</v>
      </c>
      <c r="U3131" s="137">
        <v>10.803518609142801</v>
      </c>
      <c r="V3131" s="1">
        <v>12700823</v>
      </c>
      <c r="W3131" s="1">
        <v>6298841</v>
      </c>
      <c r="X3131" s="1">
        <v>7764581</v>
      </c>
      <c r="Y3131" s="1">
        <v>12102505</v>
      </c>
      <c r="Z3131" s="1">
        <v>2786790</v>
      </c>
      <c r="AA3131" s="1">
        <v>0</v>
      </c>
      <c r="AB3131" s="1">
        <v>4154580</v>
      </c>
      <c r="AC3131" s="1">
        <v>4662574</v>
      </c>
      <c r="AD3131" s="1">
        <v>2166097</v>
      </c>
      <c r="AE3131" s="1">
        <v>433212</v>
      </c>
      <c r="AH3131" s="136">
        <f t="shared" si="48"/>
        <v>41159</v>
      </c>
      <c r="AI3131" s="177">
        <f>HLOOKUP(附加题模型!$E$2,历史数据!$B$3:$K$5000,ROW(A3129),)</f>
        <v>10.542878835701501</v>
      </c>
      <c r="AJ3131" s="177">
        <f>HLOOKUP(附加题模型!$E$2,历史数据!$L$3:$U$5000,ROW(A3129),)</f>
        <v>10.803518609142801</v>
      </c>
    </row>
    <row r="3132" spans="1:36" x14ac:dyDescent="0.2">
      <c r="A3132" s="148">
        <v>41162</v>
      </c>
      <c r="B3132" s="137">
        <v>14.6240327698033</v>
      </c>
      <c r="C3132" s="137">
        <v>33.132616048947398</v>
      </c>
      <c r="D3132" s="137">
        <v>4.5873912013949099</v>
      </c>
      <c r="E3132" s="137">
        <v>5.8702051648555296</v>
      </c>
      <c r="F3132" s="137">
        <v>12.612288600789</v>
      </c>
      <c r="G3132" s="137">
        <v>17.3562793036599</v>
      </c>
      <c r="H3132" s="137">
        <v>4.73362030884687</v>
      </c>
      <c r="I3132" s="137">
        <v>13.291239954547001</v>
      </c>
      <c r="J3132" s="137">
        <v>19.1163864801463</v>
      </c>
      <c r="K3132" s="137">
        <v>10.803518609142801</v>
      </c>
      <c r="L3132" s="137">
        <v>15.144134353666599</v>
      </c>
      <c r="M3132" s="137">
        <v>33.513450716176699</v>
      </c>
      <c r="N3132" s="137">
        <v>4.7134184322024604</v>
      </c>
      <c r="O3132" s="137">
        <v>5.8262335905869502</v>
      </c>
      <c r="P3132" s="137">
        <v>12.545697847881</v>
      </c>
      <c r="Q3132" s="137">
        <v>17.3562793036599</v>
      </c>
      <c r="R3132" s="137">
        <v>4.7733986307699601</v>
      </c>
      <c r="S3132" s="137">
        <v>13.250280817553101</v>
      </c>
      <c r="T3132" s="137">
        <v>19.070433628030599</v>
      </c>
      <c r="U3132" s="137">
        <v>10.881710541175201</v>
      </c>
      <c r="V3132" s="1">
        <v>17812102</v>
      </c>
      <c r="W3132" s="1">
        <v>5156245</v>
      </c>
      <c r="X3132" s="1">
        <v>7494682</v>
      </c>
      <c r="Y3132" s="1">
        <v>6334657</v>
      </c>
      <c r="Z3132" s="1">
        <v>2079884</v>
      </c>
      <c r="AA3132" s="1">
        <v>0</v>
      </c>
      <c r="AB3132" s="1">
        <v>2523918</v>
      </c>
      <c r="AC3132" s="1">
        <v>2232386</v>
      </c>
      <c r="AD3132" s="1">
        <v>1068682</v>
      </c>
      <c r="AE3132" s="1">
        <v>381028</v>
      </c>
      <c r="AH3132" s="136">
        <f t="shared" si="48"/>
        <v>41162</v>
      </c>
      <c r="AI3132" s="177">
        <f>HLOOKUP(附加题模型!$E$2,历史数据!$B$3:$K$5000,ROW(A3130),)</f>
        <v>10.803518609142801</v>
      </c>
      <c r="AJ3132" s="177">
        <f>HLOOKUP(附加题模型!$E$2,历史数据!$L$3:$U$5000,ROW(A3130),)</f>
        <v>10.881710541175201</v>
      </c>
    </row>
    <row r="3133" spans="1:36" x14ac:dyDescent="0.2">
      <c r="A3133" s="148">
        <v>41163</v>
      </c>
      <c r="B3133" s="137">
        <v>14.899380667142699</v>
      </c>
      <c r="C3133" s="137">
        <v>33.741951516514298</v>
      </c>
      <c r="D3133" s="137">
        <v>4.6756102629602001</v>
      </c>
      <c r="E3133" s="137">
        <v>5.7602762291840799</v>
      </c>
      <c r="F3133" s="137">
        <v>12.572334149044201</v>
      </c>
      <c r="G3133" s="137">
        <v>17.3562793036599</v>
      </c>
      <c r="H3133" s="137">
        <v>4.7601391901289301</v>
      </c>
      <c r="I3133" s="137">
        <v>13.2298012490561</v>
      </c>
      <c r="J3133" s="137">
        <v>18.748763663220402</v>
      </c>
      <c r="K3133" s="137">
        <v>10.894742529847299</v>
      </c>
      <c r="L3133" s="137">
        <v>15.2665111969285</v>
      </c>
      <c r="M3133" s="137">
        <v>35.1891232519855</v>
      </c>
      <c r="N3133" s="137">
        <v>4.8016374937677497</v>
      </c>
      <c r="O3133" s="137">
        <v>5.5843899321097501</v>
      </c>
      <c r="P3133" s="137">
        <v>12.4924252455545</v>
      </c>
      <c r="Q3133" s="137">
        <v>17.3562793036599</v>
      </c>
      <c r="R3133" s="137">
        <v>4.8396958339750897</v>
      </c>
      <c r="S3133" s="137">
        <v>13.332199091541</v>
      </c>
      <c r="T3133" s="137">
        <v>18.9555514977413</v>
      </c>
      <c r="U3133" s="137">
        <v>10.7904866204708</v>
      </c>
      <c r="V3133" s="1">
        <v>16214903</v>
      </c>
      <c r="W3133" s="1">
        <v>8942009</v>
      </c>
      <c r="X3133" s="1">
        <v>7872729</v>
      </c>
      <c r="Y3133" s="1">
        <v>7860553</v>
      </c>
      <c r="Z3133" s="1">
        <v>1127928</v>
      </c>
      <c r="AA3133" s="1">
        <v>0</v>
      </c>
      <c r="AB3133" s="1">
        <v>4387193</v>
      </c>
      <c r="AC3133" s="1">
        <v>1835067</v>
      </c>
      <c r="AD3133" s="1">
        <v>808584</v>
      </c>
      <c r="AE3133" s="1">
        <v>222000</v>
      </c>
      <c r="AH3133" s="136">
        <f t="shared" si="48"/>
        <v>41163</v>
      </c>
      <c r="AI3133" s="177">
        <f>HLOOKUP(附加题模型!$E$2,历史数据!$B$3:$K$5000,ROW(A3131),)</f>
        <v>10.894742529847299</v>
      </c>
      <c r="AJ3133" s="177">
        <f>HLOOKUP(附加题模型!$E$2,历史数据!$L$3:$U$5000,ROW(A3131),)</f>
        <v>10.7904866204708</v>
      </c>
    </row>
    <row r="3134" spans="1:36" x14ac:dyDescent="0.2">
      <c r="A3134" s="148">
        <v>41164</v>
      </c>
      <c r="B3134" s="137">
        <v>15.144134353666599</v>
      </c>
      <c r="C3134" s="137">
        <v>35.1891232519855</v>
      </c>
      <c r="D3134" s="137">
        <v>4.7890347706869898</v>
      </c>
      <c r="E3134" s="137">
        <v>5.6173686128111902</v>
      </c>
      <c r="F3134" s="137">
        <v>12.652243052533899</v>
      </c>
      <c r="G3134" s="137">
        <v>17.3562793036599</v>
      </c>
      <c r="H3134" s="137">
        <v>4.8396958339750897</v>
      </c>
      <c r="I3134" s="137">
        <v>13.373158228535001</v>
      </c>
      <c r="J3134" s="137">
        <v>18.978527923799099</v>
      </c>
      <c r="K3134" s="137">
        <v>10.764422643126601</v>
      </c>
      <c r="L3134" s="137">
        <v>15.205322775297599</v>
      </c>
      <c r="M3134" s="137">
        <v>35.112956318539702</v>
      </c>
      <c r="N3134" s="137">
        <v>4.9024592784137901</v>
      </c>
      <c r="O3134" s="137">
        <v>5.6723330806469203</v>
      </c>
      <c r="P3134" s="137">
        <v>12.7188338054419</v>
      </c>
      <c r="Q3134" s="137">
        <v>17.3562793036599</v>
      </c>
      <c r="R3134" s="137">
        <v>4.8264363933340704</v>
      </c>
      <c r="S3134" s="137">
        <v>13.168362543565101</v>
      </c>
      <c r="T3134" s="137">
        <v>19.024480775914899</v>
      </c>
      <c r="U3134" s="137">
        <v>10.777454631798699</v>
      </c>
      <c r="V3134" s="1">
        <v>11748929</v>
      </c>
      <c r="W3134" s="1">
        <v>9972522</v>
      </c>
      <c r="X3134" s="1">
        <v>6414599</v>
      </c>
      <c r="Y3134" s="1">
        <v>4220904</v>
      </c>
      <c r="Z3134" s="1">
        <v>1846089</v>
      </c>
      <c r="AA3134" s="1">
        <v>0</v>
      </c>
      <c r="AB3134" s="1">
        <v>3306612</v>
      </c>
      <c r="AC3134" s="1">
        <v>1411960</v>
      </c>
      <c r="AD3134" s="1">
        <v>809945</v>
      </c>
      <c r="AE3134" s="1">
        <v>204133</v>
      </c>
      <c r="AH3134" s="136">
        <f t="shared" si="48"/>
        <v>41164</v>
      </c>
      <c r="AI3134" s="177">
        <f>HLOOKUP(附加题模型!$E$2,历史数据!$B$3:$K$5000,ROW(A3132),)</f>
        <v>10.764422643126601</v>
      </c>
      <c r="AJ3134" s="177">
        <f>HLOOKUP(附加题模型!$E$2,历史数据!$L$3:$U$5000,ROW(A3132),)</f>
        <v>10.777454631798699</v>
      </c>
    </row>
    <row r="3135" spans="1:36" x14ac:dyDescent="0.2">
      <c r="A3135" s="148">
        <v>41165</v>
      </c>
      <c r="B3135" s="137">
        <v>15.144134353666599</v>
      </c>
      <c r="C3135" s="137">
        <v>34.808288584756298</v>
      </c>
      <c r="D3135" s="137">
        <v>4.87725383225228</v>
      </c>
      <c r="E3135" s="137">
        <v>5.6283615063783303</v>
      </c>
      <c r="F3135" s="137">
        <v>12.758788257186801</v>
      </c>
      <c r="G3135" s="137">
        <v>17.3562793036599</v>
      </c>
      <c r="H3135" s="137">
        <v>4.8264363933340704</v>
      </c>
      <c r="I3135" s="137">
        <v>13.2093216805591</v>
      </c>
      <c r="J3135" s="137">
        <v>19.070433628030599</v>
      </c>
      <c r="K3135" s="137">
        <v>10.7513906544546</v>
      </c>
      <c r="L3135" s="137">
        <v>14.471061715725799</v>
      </c>
      <c r="M3135" s="137">
        <v>34.1227861837436</v>
      </c>
      <c r="N3135" s="137">
        <v>4.7764320476062396</v>
      </c>
      <c r="O3135" s="137">
        <v>5.4854538900054504</v>
      </c>
      <c r="P3135" s="137">
        <v>12.652243052533899</v>
      </c>
      <c r="Q3135" s="137">
        <v>17.3562793036599</v>
      </c>
      <c r="R3135" s="137">
        <v>4.7866580714109803</v>
      </c>
      <c r="S3135" s="137">
        <v>13.0659647010801</v>
      </c>
      <c r="T3135" s="137">
        <v>18.794716515336201</v>
      </c>
      <c r="U3135" s="137">
        <v>10.803518609142801</v>
      </c>
      <c r="V3135" s="1">
        <v>9549375</v>
      </c>
      <c r="W3135" s="1">
        <v>5864715</v>
      </c>
      <c r="X3135" s="1">
        <v>5807474</v>
      </c>
      <c r="Y3135" s="1">
        <v>3234252</v>
      </c>
      <c r="Z3135" s="1">
        <v>1754252</v>
      </c>
      <c r="AA3135" s="1">
        <v>0</v>
      </c>
      <c r="AB3135" s="1">
        <v>5143113</v>
      </c>
      <c r="AC3135" s="1">
        <v>1420373</v>
      </c>
      <c r="AD3135" s="1">
        <v>532871</v>
      </c>
      <c r="AE3135" s="1">
        <v>395557</v>
      </c>
      <c r="AH3135" s="136">
        <f t="shared" si="48"/>
        <v>41165</v>
      </c>
      <c r="AI3135" s="177">
        <f>HLOOKUP(附加题模型!$E$2,历史数据!$B$3:$K$5000,ROW(A3133),)</f>
        <v>10.7513906544546</v>
      </c>
      <c r="AJ3135" s="177">
        <f>HLOOKUP(附加题模型!$E$2,历史数据!$L$3:$U$5000,ROW(A3133),)</f>
        <v>10.803518609142801</v>
      </c>
    </row>
    <row r="3136" spans="1:36" x14ac:dyDescent="0.2">
      <c r="A3136" s="148">
        <v>41166</v>
      </c>
      <c r="B3136" s="137">
        <v>14.8687864563272</v>
      </c>
      <c r="C3136" s="137">
        <v>34.046619250297702</v>
      </c>
      <c r="D3136" s="137">
        <v>4.7512266014447304</v>
      </c>
      <c r="E3136" s="137">
        <v>5.5184325707068798</v>
      </c>
      <c r="F3136" s="137">
        <v>12.7188338054419</v>
      </c>
      <c r="G3136" s="137">
        <v>17.3562793036599</v>
      </c>
      <c r="H3136" s="137">
        <v>4.7999175120520103</v>
      </c>
      <c r="I3136" s="137">
        <v>13.2093216805591</v>
      </c>
      <c r="J3136" s="137">
        <v>18.909598645625501</v>
      </c>
      <c r="K3136" s="137">
        <v>10.842614575159001</v>
      </c>
      <c r="L3136" s="137">
        <v>14.4404675049104</v>
      </c>
      <c r="M3136" s="137">
        <v>34.503620850972801</v>
      </c>
      <c r="N3136" s="137">
        <v>4.6630075398794402</v>
      </c>
      <c r="O3136" s="137">
        <v>5.5404183578411699</v>
      </c>
      <c r="P3136" s="137">
        <v>12.6655612031155</v>
      </c>
      <c r="Q3136" s="137">
        <v>17.3562793036599</v>
      </c>
      <c r="R3136" s="137">
        <v>4.7468797494879</v>
      </c>
      <c r="S3136" s="137">
        <v>12.984046427092199</v>
      </c>
      <c r="T3136" s="137">
        <v>18.8636457935098</v>
      </c>
      <c r="U3136" s="137">
        <v>11.3378301446976</v>
      </c>
      <c r="V3136" s="1">
        <v>7185251</v>
      </c>
      <c r="W3136" s="1">
        <v>4176632</v>
      </c>
      <c r="X3136" s="1">
        <v>3945024</v>
      </c>
      <c r="Y3136" s="1">
        <v>2686117</v>
      </c>
      <c r="Z3136" s="1">
        <v>1469470</v>
      </c>
      <c r="AA3136" s="1">
        <v>0</v>
      </c>
      <c r="AB3136" s="1">
        <v>2864875</v>
      </c>
      <c r="AC3136" s="1">
        <v>1245958</v>
      </c>
      <c r="AD3136" s="1">
        <v>417586</v>
      </c>
      <c r="AE3136" s="1">
        <v>785682</v>
      </c>
      <c r="AH3136" s="136">
        <f t="shared" si="48"/>
        <v>41166</v>
      </c>
      <c r="AI3136" s="177">
        <f>HLOOKUP(附加题模型!$E$2,历史数据!$B$3:$K$5000,ROW(A3134),)</f>
        <v>10.842614575159001</v>
      </c>
      <c r="AJ3136" s="177">
        <f>HLOOKUP(附加题模型!$E$2,历史数据!$L$3:$U$5000,ROW(A3134),)</f>
        <v>11.3378301446976</v>
      </c>
    </row>
    <row r="3137" spans="1:36" x14ac:dyDescent="0.2">
      <c r="A3137" s="148">
        <v>41169</v>
      </c>
      <c r="B3137" s="137">
        <v>14.4404675049104</v>
      </c>
      <c r="C3137" s="137">
        <v>34.503620850972801</v>
      </c>
      <c r="D3137" s="137">
        <v>4.65040481679869</v>
      </c>
      <c r="E3137" s="137">
        <v>5.4964467835725896</v>
      </c>
      <c r="F3137" s="137">
        <v>12.652243052533899</v>
      </c>
      <c r="G3137" s="137">
        <v>17.3562793036599</v>
      </c>
      <c r="H3137" s="137">
        <v>4.7468797494879</v>
      </c>
      <c r="I3137" s="137">
        <v>12.9635668585952</v>
      </c>
      <c r="J3137" s="137">
        <v>19.070433628030599</v>
      </c>
      <c r="K3137" s="137">
        <v>11.4029900880579</v>
      </c>
      <c r="L3137" s="137">
        <v>14.593438558987801</v>
      </c>
      <c r="M3137" s="137">
        <v>33.894285383406</v>
      </c>
      <c r="N3137" s="137">
        <v>4.5369803090718896</v>
      </c>
      <c r="O3137" s="137">
        <v>5.3205604864982696</v>
      </c>
      <c r="P3137" s="137">
        <v>11.959699222289901</v>
      </c>
      <c r="Q3137" s="137">
        <v>17.3562793036599</v>
      </c>
      <c r="R3137" s="137">
        <v>4.6142853430776203</v>
      </c>
      <c r="S3137" s="137">
        <v>12.5539754886554</v>
      </c>
      <c r="T3137" s="137">
        <v>18.679834385046799</v>
      </c>
      <c r="U3137" s="137">
        <v>11.2466062239931</v>
      </c>
      <c r="V3137" s="1">
        <v>10403236</v>
      </c>
      <c r="W3137" s="1">
        <v>5332058</v>
      </c>
      <c r="X3137" s="1">
        <v>2965909</v>
      </c>
      <c r="Y3137" s="1">
        <v>2376600</v>
      </c>
      <c r="Z3137" s="1">
        <v>957800</v>
      </c>
      <c r="AA3137" s="1">
        <v>0</v>
      </c>
      <c r="AB3137" s="1">
        <v>1965479</v>
      </c>
      <c r="AC3137" s="1">
        <v>1097076</v>
      </c>
      <c r="AD3137" s="1">
        <v>1343979</v>
      </c>
      <c r="AE3137" s="1">
        <v>899095</v>
      </c>
      <c r="AH3137" s="136">
        <f t="shared" si="48"/>
        <v>41169</v>
      </c>
      <c r="AI3137" s="177">
        <f>HLOOKUP(附加题模型!$E$2,历史数据!$B$3:$K$5000,ROW(A3135),)</f>
        <v>11.4029900880579</v>
      </c>
      <c r="AJ3137" s="177">
        <f>HLOOKUP(附加题模型!$E$2,历史数据!$L$3:$U$5000,ROW(A3135),)</f>
        <v>11.2466062239931</v>
      </c>
    </row>
    <row r="3138" spans="1:36" x14ac:dyDescent="0.2">
      <c r="A3138" s="148">
        <v>41170</v>
      </c>
      <c r="B3138" s="137">
        <v>14.777003823880699</v>
      </c>
      <c r="C3138" s="137">
        <v>33.437283782730802</v>
      </c>
      <c r="D3138" s="137">
        <v>4.5117748629103804</v>
      </c>
      <c r="E3138" s="137">
        <v>5.3645320607668499</v>
      </c>
      <c r="F3138" s="137">
        <v>11.9996536740348</v>
      </c>
      <c r="G3138" s="137">
        <v>17.3562793036599</v>
      </c>
      <c r="H3138" s="137">
        <v>4.6142853430776203</v>
      </c>
      <c r="I3138" s="137">
        <v>12.5334959201584</v>
      </c>
      <c r="J3138" s="137">
        <v>18.381140846294599</v>
      </c>
      <c r="K3138" s="137">
        <v>11.194478269304801</v>
      </c>
      <c r="L3138" s="137">
        <v>16.0619606781312</v>
      </c>
      <c r="M3138" s="137">
        <v>32.980282182055703</v>
      </c>
      <c r="N3138" s="137">
        <v>4.6378020937179301</v>
      </c>
      <c r="O3138" s="137">
        <v>5.3425462736325597</v>
      </c>
      <c r="P3138" s="137">
        <v>11.9463810717083</v>
      </c>
      <c r="Q3138" s="137">
        <v>17.3562793036599</v>
      </c>
      <c r="R3138" s="137">
        <v>4.6010259024366</v>
      </c>
      <c r="S3138" s="137">
        <v>12.5334959201584</v>
      </c>
      <c r="T3138" s="137">
        <v>18.496022976583902</v>
      </c>
      <c r="U3138" s="137">
        <v>11.168414291960699</v>
      </c>
      <c r="V3138" s="1">
        <v>42870415</v>
      </c>
      <c r="W3138" s="1">
        <v>4194978</v>
      </c>
      <c r="X3138" s="1">
        <v>3542272</v>
      </c>
      <c r="Y3138" s="1">
        <v>1498841</v>
      </c>
      <c r="Z3138" s="1">
        <v>829601</v>
      </c>
      <c r="AA3138" s="1">
        <v>0</v>
      </c>
      <c r="AB3138" s="1">
        <v>1192108</v>
      </c>
      <c r="AC3138" s="1">
        <v>976800</v>
      </c>
      <c r="AD3138" s="1">
        <v>588371</v>
      </c>
      <c r="AE3138" s="1">
        <v>326001</v>
      </c>
      <c r="AH3138" s="136">
        <f t="shared" si="48"/>
        <v>41170</v>
      </c>
      <c r="AI3138" s="177">
        <f>HLOOKUP(附加题模型!$E$2,历史数据!$B$3:$K$5000,ROW(A3136),)</f>
        <v>11.194478269304801</v>
      </c>
      <c r="AJ3138" s="177">
        <f>HLOOKUP(附加题模型!$E$2,历史数据!$L$3:$U$5000,ROW(A3136),)</f>
        <v>11.168414291960699</v>
      </c>
    </row>
    <row r="3139" spans="1:36" x14ac:dyDescent="0.2">
      <c r="A3139" s="148">
        <v>41171</v>
      </c>
      <c r="B3139" s="137">
        <v>16.000772256500198</v>
      </c>
      <c r="C3139" s="137">
        <v>32.751781381718096</v>
      </c>
      <c r="D3139" s="137">
        <v>4.65040481679869</v>
      </c>
      <c r="E3139" s="137">
        <v>5.3425462736325597</v>
      </c>
      <c r="F3139" s="137">
        <v>11.9863355234531</v>
      </c>
      <c r="G3139" s="137">
        <v>17.3562793036599</v>
      </c>
      <c r="H3139" s="137">
        <v>4.6010259024366</v>
      </c>
      <c r="I3139" s="137">
        <v>12.594934625649399</v>
      </c>
      <c r="J3139" s="137">
        <v>18.633881532931099</v>
      </c>
      <c r="K3139" s="137">
        <v>11.1814462806328</v>
      </c>
      <c r="L3139" s="137">
        <v>15.8783954132383</v>
      </c>
      <c r="M3139" s="137">
        <v>32.980282182055703</v>
      </c>
      <c r="N3139" s="137">
        <v>4.6630075398794402</v>
      </c>
      <c r="O3139" s="137">
        <v>5.4085036350354301</v>
      </c>
      <c r="P3139" s="137">
        <v>11.893108469381801</v>
      </c>
      <c r="Q3139" s="137">
        <v>17.3562793036599</v>
      </c>
      <c r="R3139" s="137">
        <v>4.6540636650007103</v>
      </c>
      <c r="S3139" s="137">
        <v>12.5539754886554</v>
      </c>
      <c r="T3139" s="137">
        <v>18.381140846294599</v>
      </c>
      <c r="U3139" s="137">
        <v>10.9077745185194</v>
      </c>
      <c r="V3139" s="1">
        <v>29778244</v>
      </c>
      <c r="W3139" s="1">
        <v>3146637</v>
      </c>
      <c r="X3139" s="1">
        <v>2759696</v>
      </c>
      <c r="Y3139" s="1">
        <v>1199503</v>
      </c>
      <c r="Z3139" s="1">
        <v>638101</v>
      </c>
      <c r="AA3139" s="1">
        <v>0</v>
      </c>
      <c r="AB3139" s="1">
        <v>1265401</v>
      </c>
      <c r="AC3139" s="1">
        <v>593522</v>
      </c>
      <c r="AD3139" s="1">
        <v>662900</v>
      </c>
      <c r="AE3139" s="1">
        <v>572306</v>
      </c>
      <c r="AH3139" s="136">
        <f t="shared" si="48"/>
        <v>41171</v>
      </c>
      <c r="AI3139" s="177">
        <f>HLOOKUP(附加题模型!$E$2,历史数据!$B$3:$K$5000,ROW(A3137),)</f>
        <v>11.1814462806328</v>
      </c>
      <c r="AJ3139" s="177">
        <f>HLOOKUP(附加题模型!$E$2,历史数据!$L$3:$U$5000,ROW(A3137),)</f>
        <v>10.9077745185194</v>
      </c>
    </row>
    <row r="3140" spans="1:36" x14ac:dyDescent="0.2">
      <c r="A3140" s="148">
        <v>41172</v>
      </c>
      <c r="B3140" s="137">
        <v>15.419482251006</v>
      </c>
      <c r="C3140" s="137">
        <v>32.980282182055703</v>
      </c>
      <c r="D3140" s="137">
        <v>4.61259664755642</v>
      </c>
      <c r="E3140" s="137">
        <v>5.4085036350354301</v>
      </c>
      <c r="F3140" s="137">
        <v>11.9330629211267</v>
      </c>
      <c r="G3140" s="137">
        <v>17.3562793036599</v>
      </c>
      <c r="H3140" s="137">
        <v>4.6275447837186503</v>
      </c>
      <c r="I3140" s="137">
        <v>12.4925367831644</v>
      </c>
      <c r="J3140" s="137">
        <v>18.381140846294599</v>
      </c>
      <c r="K3140" s="137">
        <v>10.7513906544546</v>
      </c>
      <c r="L3140" s="137">
        <v>15.0217575104046</v>
      </c>
      <c r="M3140" s="137">
        <v>32.294779781042998</v>
      </c>
      <c r="N3140" s="137">
        <v>4.4739666936681104</v>
      </c>
      <c r="O3140" s="137">
        <v>5.3205604864982696</v>
      </c>
      <c r="P3140" s="137">
        <v>11.2538372414643</v>
      </c>
      <c r="Q3140" s="137">
        <v>17.3562793036599</v>
      </c>
      <c r="R3140" s="137">
        <v>4.42865317410324</v>
      </c>
      <c r="S3140" s="137">
        <v>12.123904550218599</v>
      </c>
      <c r="T3140" s="137">
        <v>17.8297066209057</v>
      </c>
      <c r="U3140" s="137">
        <v>10.686230711094201</v>
      </c>
      <c r="V3140" s="1">
        <v>19609109</v>
      </c>
      <c r="W3140" s="1">
        <v>4164162</v>
      </c>
      <c r="X3140" s="1">
        <v>2899015</v>
      </c>
      <c r="Y3140" s="1">
        <v>1726640</v>
      </c>
      <c r="Z3140" s="1">
        <v>1575840</v>
      </c>
      <c r="AA3140" s="1">
        <v>0</v>
      </c>
      <c r="AB3140" s="1">
        <v>2667305</v>
      </c>
      <c r="AC3140" s="1">
        <v>1102401</v>
      </c>
      <c r="AD3140" s="1">
        <v>673836</v>
      </c>
      <c r="AE3140" s="1">
        <v>548905</v>
      </c>
      <c r="AH3140" s="136">
        <f t="shared" si="48"/>
        <v>41172</v>
      </c>
      <c r="AI3140" s="177">
        <f>HLOOKUP(附加题模型!$E$2,历史数据!$B$3:$K$5000,ROW(A3138),)</f>
        <v>10.7513906544546</v>
      </c>
      <c r="AJ3140" s="177">
        <f>HLOOKUP(附加题模型!$E$2,历史数据!$L$3:$U$5000,ROW(A3138),)</f>
        <v>10.686230711094201</v>
      </c>
    </row>
    <row r="3141" spans="1:36" x14ac:dyDescent="0.2">
      <c r="A3141" s="148">
        <v>41173</v>
      </c>
      <c r="B3141" s="137">
        <v>14.960569088773701</v>
      </c>
      <c r="C3141" s="137">
        <v>32.066278980705398</v>
      </c>
      <c r="D3141" s="137">
        <v>4.41095307826434</v>
      </c>
      <c r="E3141" s="137">
        <v>5.3205604864982696</v>
      </c>
      <c r="F3141" s="137">
        <v>11.293791693209201</v>
      </c>
      <c r="G3141" s="137">
        <v>17.3562793036599</v>
      </c>
      <c r="H3141" s="137">
        <v>4.4419126147442602</v>
      </c>
      <c r="I3141" s="137">
        <v>12.1443841187156</v>
      </c>
      <c r="J3141" s="137">
        <v>17.806730194847901</v>
      </c>
      <c r="K3141" s="137">
        <v>10.516814858357399</v>
      </c>
      <c r="L3141" s="137">
        <v>14.409873294094901</v>
      </c>
      <c r="M3141" s="137">
        <v>30.695274178679998</v>
      </c>
      <c r="N3141" s="137">
        <v>4.2093095089722503</v>
      </c>
      <c r="O3141" s="137">
        <v>5.1446741894239496</v>
      </c>
      <c r="P3141" s="137">
        <v>11.120655735648199</v>
      </c>
      <c r="Q3141" s="137">
        <v>17.3562793036599</v>
      </c>
      <c r="R3141" s="137">
        <v>4.4684314960263203</v>
      </c>
      <c r="S3141" s="137">
        <v>12.2672615296975</v>
      </c>
      <c r="T3141" s="137">
        <v>17.806730194847901</v>
      </c>
      <c r="U3141" s="137">
        <v>10.6471347450781</v>
      </c>
      <c r="V3141" s="1">
        <v>15134785</v>
      </c>
      <c r="W3141" s="1">
        <v>5425020</v>
      </c>
      <c r="X3141" s="1">
        <v>3810783</v>
      </c>
      <c r="Y3141" s="1">
        <v>1746791</v>
      </c>
      <c r="Z3141" s="1">
        <v>1165408</v>
      </c>
      <c r="AA3141" s="1">
        <v>0</v>
      </c>
      <c r="AB3141" s="1">
        <v>1259203</v>
      </c>
      <c r="AC3141" s="1">
        <v>1152995</v>
      </c>
      <c r="AD3141" s="1">
        <v>288781</v>
      </c>
      <c r="AE3141" s="1">
        <v>554947</v>
      </c>
      <c r="AH3141" s="136">
        <f t="shared" si="48"/>
        <v>41173</v>
      </c>
      <c r="AI3141" s="177">
        <f>HLOOKUP(附加题模型!$E$2,历史数据!$B$3:$K$5000,ROW(A3139),)</f>
        <v>10.516814858357399</v>
      </c>
      <c r="AJ3141" s="177">
        <f>HLOOKUP(附加题模型!$E$2,历史数据!$L$3:$U$5000,ROW(A3139),)</f>
        <v>10.6471347450781</v>
      </c>
    </row>
    <row r="3142" spans="1:36" x14ac:dyDescent="0.2">
      <c r="A3142" s="148">
        <v>41176</v>
      </c>
      <c r="B3142" s="137">
        <v>14.226308029201901</v>
      </c>
      <c r="C3142" s="137">
        <v>30.619107245234201</v>
      </c>
      <c r="D3142" s="137">
        <v>4.1967067858915001</v>
      </c>
      <c r="E3142" s="137">
        <v>5.1446741894239496</v>
      </c>
      <c r="F3142" s="137">
        <v>11.120655735648199</v>
      </c>
      <c r="G3142" s="137">
        <v>17.3562793036599</v>
      </c>
      <c r="H3142" s="137">
        <v>4.4419126147442602</v>
      </c>
      <c r="I3142" s="137">
        <v>12.185343255709499</v>
      </c>
      <c r="J3142" s="137">
        <v>17.691848064558499</v>
      </c>
      <c r="K3142" s="137">
        <v>10.660166733750099</v>
      </c>
      <c r="L3142" s="137">
        <v>14.165119607571</v>
      </c>
      <c r="M3142" s="137">
        <v>30.771441112125899</v>
      </c>
      <c r="N3142" s="137">
        <v>4.2345149551337604</v>
      </c>
      <c r="O3142" s="137">
        <v>5.1336812958567997</v>
      </c>
      <c r="P3142" s="137">
        <v>10.974156079250401</v>
      </c>
      <c r="Q3142" s="137">
        <v>17.3562793036599</v>
      </c>
      <c r="R3142" s="137">
        <v>4.4816909366673503</v>
      </c>
      <c r="S3142" s="137">
        <v>12.2877410981945</v>
      </c>
      <c r="T3142" s="137">
        <v>17.990541603310799</v>
      </c>
      <c r="U3142" s="137">
        <v>11.025062416568</v>
      </c>
      <c r="V3142" s="1">
        <v>9928306</v>
      </c>
      <c r="W3142" s="1">
        <v>3651454</v>
      </c>
      <c r="X3142" s="1">
        <v>1998573</v>
      </c>
      <c r="Y3142" s="1">
        <v>1830677</v>
      </c>
      <c r="Z3142" s="1">
        <v>560433</v>
      </c>
      <c r="AA3142" s="1">
        <v>0</v>
      </c>
      <c r="AB3142" s="1">
        <v>1586980</v>
      </c>
      <c r="AC3142" s="1">
        <v>574265</v>
      </c>
      <c r="AD3142" s="1">
        <v>321940</v>
      </c>
      <c r="AE3142" s="1">
        <v>498650</v>
      </c>
      <c r="AH3142" s="136">
        <f t="shared" ref="AH3142:AH3205" si="49">A3142</f>
        <v>41176</v>
      </c>
      <c r="AI3142" s="177">
        <f>HLOOKUP(附加题模型!$E$2,历史数据!$B$3:$K$5000,ROW(A3140),)</f>
        <v>10.660166733750099</v>
      </c>
      <c r="AJ3142" s="177">
        <f>HLOOKUP(附加题模型!$E$2,历史数据!$L$3:$U$5000,ROW(A3140),)</f>
        <v>11.025062416568</v>
      </c>
    </row>
    <row r="3143" spans="1:36" x14ac:dyDescent="0.2">
      <c r="A3143" s="148">
        <v>41177</v>
      </c>
      <c r="B3143" s="137">
        <v>14.1345253967555</v>
      </c>
      <c r="C3143" s="137">
        <v>30.695274178679998</v>
      </c>
      <c r="D3143" s="137">
        <v>4.2345149551337604</v>
      </c>
      <c r="E3143" s="137">
        <v>5.1336812958567997</v>
      </c>
      <c r="F3143" s="137">
        <v>10.974156079250401</v>
      </c>
      <c r="G3143" s="137">
        <v>17.3562793036599</v>
      </c>
      <c r="H3143" s="137">
        <v>4.4684314960263203</v>
      </c>
      <c r="I3143" s="137">
        <v>12.2877410981945</v>
      </c>
      <c r="J3143" s="137">
        <v>17.9216123251372</v>
      </c>
      <c r="K3143" s="137">
        <v>11.025062416568</v>
      </c>
      <c r="L3143" s="137">
        <v>14.348684872463901</v>
      </c>
      <c r="M3143" s="137">
        <v>30.390606444896601</v>
      </c>
      <c r="N3143" s="137">
        <v>4.2849258474567904</v>
      </c>
      <c r="O3143" s="137">
        <v>5.1446741894239496</v>
      </c>
      <c r="P3143" s="137">
        <v>10.7743838205262</v>
      </c>
      <c r="Q3143" s="137">
        <v>17.3562793036599</v>
      </c>
      <c r="R3143" s="137">
        <v>4.41539373346221</v>
      </c>
      <c r="S3143" s="137">
        <v>12.164863687212501</v>
      </c>
      <c r="T3143" s="137">
        <v>17.806730194847901</v>
      </c>
      <c r="U3143" s="137">
        <v>11.1814462806328</v>
      </c>
      <c r="V3143" s="1">
        <v>6964207</v>
      </c>
      <c r="W3143" s="1">
        <v>2472880</v>
      </c>
      <c r="X3143" s="1">
        <v>1695740</v>
      </c>
      <c r="Y3143" s="1">
        <v>1038089</v>
      </c>
      <c r="Z3143" s="1">
        <v>795014</v>
      </c>
      <c r="AA3143" s="1">
        <v>0</v>
      </c>
      <c r="AB3143" s="1">
        <v>1175501</v>
      </c>
      <c r="AC3143" s="1">
        <v>862380</v>
      </c>
      <c r="AD3143" s="1">
        <v>372790</v>
      </c>
      <c r="AE3143" s="1">
        <v>463158</v>
      </c>
      <c r="AH3143" s="136">
        <f t="shared" si="49"/>
        <v>41177</v>
      </c>
      <c r="AI3143" s="177">
        <f>HLOOKUP(附加题模型!$E$2,历史数据!$B$3:$K$5000,ROW(A3141),)</f>
        <v>11.025062416568</v>
      </c>
      <c r="AJ3143" s="177">
        <f>HLOOKUP(附加题模型!$E$2,历史数据!$L$3:$U$5000,ROW(A3141),)</f>
        <v>11.1814462806328</v>
      </c>
    </row>
    <row r="3144" spans="1:36" x14ac:dyDescent="0.2">
      <c r="A3144" s="148">
        <v>41178</v>
      </c>
      <c r="B3144" s="137">
        <v>14.195713818386499</v>
      </c>
      <c r="C3144" s="137">
        <v>30.314439511450701</v>
      </c>
      <c r="D3144" s="137">
        <v>4.2849258474567904</v>
      </c>
      <c r="E3144" s="137">
        <v>5.1116955087225104</v>
      </c>
      <c r="F3144" s="137">
        <v>10.734429368781401</v>
      </c>
      <c r="G3144" s="137">
        <v>17.3562793036599</v>
      </c>
      <c r="H3144" s="137">
        <v>4.3756154115391297</v>
      </c>
      <c r="I3144" s="137">
        <v>12.0829454132246</v>
      </c>
      <c r="J3144" s="137">
        <v>17.806730194847901</v>
      </c>
      <c r="K3144" s="137">
        <v>11.051126393912099</v>
      </c>
      <c r="L3144" s="137">
        <v>14.9299748779582</v>
      </c>
      <c r="M3144" s="137">
        <v>29.552770176992201</v>
      </c>
      <c r="N3144" s="137">
        <v>4.7134184322024604</v>
      </c>
      <c r="O3144" s="137">
        <v>4.9248163180810396</v>
      </c>
      <c r="P3144" s="137">
        <v>10.2949303995881</v>
      </c>
      <c r="Q3144" s="137">
        <v>17.3562793036599</v>
      </c>
      <c r="R3144" s="137">
        <v>4.3490965302570697</v>
      </c>
      <c r="S3144" s="137">
        <v>11.8986292967517</v>
      </c>
      <c r="T3144" s="137">
        <v>17.301248821574799</v>
      </c>
      <c r="U3144" s="137">
        <v>10.777454631798699</v>
      </c>
      <c r="V3144" s="1">
        <v>24878402</v>
      </c>
      <c r="W3144" s="1">
        <v>2598568</v>
      </c>
      <c r="X3144" s="1">
        <v>6473410</v>
      </c>
      <c r="Y3144" s="1">
        <v>1435518</v>
      </c>
      <c r="Z3144" s="1">
        <v>2362941</v>
      </c>
      <c r="AA3144" s="1">
        <v>0</v>
      </c>
      <c r="AB3144" s="1">
        <v>793439</v>
      </c>
      <c r="AC3144" s="1">
        <v>828968</v>
      </c>
      <c r="AD3144" s="1">
        <v>331953</v>
      </c>
      <c r="AE3144" s="1">
        <v>185750</v>
      </c>
      <c r="AH3144" s="136">
        <f t="shared" si="49"/>
        <v>41178</v>
      </c>
      <c r="AI3144" s="177">
        <f>HLOOKUP(附加题模型!$E$2,历史数据!$B$3:$K$5000,ROW(A3142),)</f>
        <v>11.051126393912099</v>
      </c>
      <c r="AJ3144" s="177">
        <f>HLOOKUP(附加题模型!$E$2,历史数据!$L$3:$U$5000,ROW(A3142),)</f>
        <v>10.777454631798699</v>
      </c>
    </row>
    <row r="3145" spans="1:36" x14ac:dyDescent="0.2">
      <c r="A3145" s="148">
        <v>41179</v>
      </c>
      <c r="B3145" s="137">
        <v>14.8687864563272</v>
      </c>
      <c r="C3145" s="137">
        <v>29.552770176992201</v>
      </c>
      <c r="D3145" s="137">
        <v>4.7386238783639696</v>
      </c>
      <c r="E3145" s="137">
        <v>4.9138234245139003</v>
      </c>
      <c r="F3145" s="137">
        <v>10.2949303995881</v>
      </c>
      <c r="G3145" s="137">
        <v>17.3562793036599</v>
      </c>
      <c r="H3145" s="137">
        <v>4.3490965302570697</v>
      </c>
      <c r="I3145" s="137">
        <v>11.8781497282547</v>
      </c>
      <c r="J3145" s="137">
        <v>17.1404138391697</v>
      </c>
      <c r="K3145" s="137">
        <v>10.777454631798699</v>
      </c>
      <c r="L3145" s="137">
        <v>15.7254243591609</v>
      </c>
      <c r="M3145" s="137">
        <v>30.390606444896601</v>
      </c>
      <c r="N3145" s="137">
        <v>5.1797191861904102</v>
      </c>
      <c r="O3145" s="137">
        <v>5.0897097215882203</v>
      </c>
      <c r="P3145" s="137">
        <v>10.388157453659399</v>
      </c>
      <c r="Q3145" s="137">
        <v>17.3562793036599</v>
      </c>
      <c r="R3145" s="137">
        <v>4.41539373346221</v>
      </c>
      <c r="S3145" s="137">
        <v>12.246781961200501</v>
      </c>
      <c r="T3145" s="137">
        <v>17.622918786384901</v>
      </c>
      <c r="U3145" s="137">
        <v>10.998998439223801</v>
      </c>
      <c r="V3145" s="1">
        <v>27877286</v>
      </c>
      <c r="W3145" s="1">
        <v>3546928</v>
      </c>
      <c r="X3145" s="1">
        <v>13872008</v>
      </c>
      <c r="Y3145" s="1">
        <v>2851507</v>
      </c>
      <c r="Z3145" s="1">
        <v>2512583</v>
      </c>
      <c r="AA3145" s="1">
        <v>0</v>
      </c>
      <c r="AB3145" s="1">
        <v>1612279</v>
      </c>
      <c r="AC3145" s="1">
        <v>778491</v>
      </c>
      <c r="AD3145" s="1">
        <v>441180</v>
      </c>
      <c r="AE3145" s="1">
        <v>193710</v>
      </c>
      <c r="AH3145" s="136">
        <f t="shared" si="49"/>
        <v>41179</v>
      </c>
      <c r="AI3145" s="177">
        <f>HLOOKUP(附加题模型!$E$2,历史数据!$B$3:$K$5000,ROW(A3143),)</f>
        <v>10.777454631798699</v>
      </c>
      <c r="AJ3145" s="177">
        <f>HLOOKUP(附加题模型!$E$2,历史数据!$L$3:$U$5000,ROW(A3143),)</f>
        <v>10.998998439223801</v>
      </c>
    </row>
    <row r="3146" spans="1:36" x14ac:dyDescent="0.2">
      <c r="A3146" s="148">
        <v>41180</v>
      </c>
      <c r="B3146" s="137">
        <v>15.450076461821499</v>
      </c>
      <c r="C3146" s="137">
        <v>30.238272578004899</v>
      </c>
      <c r="D3146" s="137">
        <v>5.5704036016938199</v>
      </c>
      <c r="E3146" s="137">
        <v>5.0897097215882203</v>
      </c>
      <c r="F3146" s="137">
        <v>10.3615211524962</v>
      </c>
      <c r="G3146" s="137">
        <v>17.3562793036599</v>
      </c>
      <c r="H3146" s="137">
        <v>4.3888748521801499</v>
      </c>
      <c r="I3146" s="137">
        <v>12.123904550218599</v>
      </c>
      <c r="J3146" s="137">
        <v>17.5769659342692</v>
      </c>
      <c r="K3146" s="137">
        <v>10.959902473207601</v>
      </c>
      <c r="L3146" s="137">
        <v>15.7560185699763</v>
      </c>
      <c r="M3146" s="137">
        <v>30.8476080455717</v>
      </c>
      <c r="N3146" s="137">
        <v>5.6964308325013704</v>
      </c>
      <c r="O3146" s="137">
        <v>5.3315533800654098</v>
      </c>
      <c r="P3146" s="137">
        <v>10.7211112181998</v>
      </c>
      <c r="Q3146" s="137">
        <v>17.3562793036599</v>
      </c>
      <c r="R3146" s="137">
        <v>4.5214692585904297</v>
      </c>
      <c r="S3146" s="137">
        <v>12.308220666691501</v>
      </c>
      <c r="T3146" s="137">
        <v>18.036494455426499</v>
      </c>
      <c r="U3146" s="137">
        <v>11.2857021900093</v>
      </c>
      <c r="V3146" s="1">
        <v>17316575</v>
      </c>
      <c r="W3146" s="1">
        <v>2959522</v>
      </c>
      <c r="X3146" s="1">
        <v>6855572</v>
      </c>
      <c r="Y3146" s="1">
        <v>4115659</v>
      </c>
      <c r="Z3146" s="1">
        <v>1758953</v>
      </c>
      <c r="AA3146" s="1">
        <v>0</v>
      </c>
      <c r="AB3146" s="1">
        <v>2577799</v>
      </c>
      <c r="AC3146" s="1">
        <v>1081742</v>
      </c>
      <c r="AD3146" s="1">
        <v>787009</v>
      </c>
      <c r="AE3146" s="1">
        <v>323513</v>
      </c>
      <c r="AH3146" s="136">
        <f t="shared" si="49"/>
        <v>41180</v>
      </c>
      <c r="AI3146" s="177">
        <f>HLOOKUP(附加题模型!$E$2,历史数据!$B$3:$K$5000,ROW(A3144),)</f>
        <v>10.959902473207601</v>
      </c>
      <c r="AJ3146" s="177">
        <f>HLOOKUP(附加题模型!$E$2,历史数据!$L$3:$U$5000,ROW(A3144),)</f>
        <v>11.2857021900093</v>
      </c>
    </row>
    <row r="3147" spans="1:36" x14ac:dyDescent="0.2">
      <c r="A3147" s="148">
        <v>41190</v>
      </c>
      <c r="B3147" s="137">
        <v>15.7560185699763</v>
      </c>
      <c r="C3147" s="137">
        <v>30.923774979017601</v>
      </c>
      <c r="D3147" s="137">
        <v>5.6964308325013704</v>
      </c>
      <c r="E3147" s="137">
        <v>5.2765889122296903</v>
      </c>
      <c r="F3147" s="137">
        <v>10.681156766454899</v>
      </c>
      <c r="G3147" s="137">
        <v>17.3562793036599</v>
      </c>
      <c r="H3147" s="137">
        <v>4.5214692585904297</v>
      </c>
      <c r="I3147" s="137">
        <v>12.3491798036855</v>
      </c>
      <c r="J3147" s="137">
        <v>17.9216123251372</v>
      </c>
      <c r="K3147" s="137">
        <v>11.2857021900093</v>
      </c>
      <c r="L3147" s="137">
        <v>17.102163845857799</v>
      </c>
      <c r="M3147" s="137">
        <v>31.990112047259601</v>
      </c>
      <c r="N3147" s="137">
        <v>5.6964308325013704</v>
      </c>
      <c r="O3147" s="137">
        <v>5.2875818057968296</v>
      </c>
      <c r="P3147" s="137">
        <v>10.4813845077307</v>
      </c>
      <c r="Q3147" s="137">
        <v>17.3562793036599</v>
      </c>
      <c r="R3147" s="137">
        <v>4.5214692585904297</v>
      </c>
      <c r="S3147" s="137">
        <v>12.3696593721825</v>
      </c>
      <c r="T3147" s="137">
        <v>17.714824490616401</v>
      </c>
      <c r="U3147" s="137">
        <v>11.350862133369599</v>
      </c>
      <c r="V3147" s="1">
        <v>43138139</v>
      </c>
      <c r="W3147" s="1">
        <v>3733379</v>
      </c>
      <c r="X3147" s="1">
        <v>0</v>
      </c>
      <c r="Y3147" s="1">
        <v>1485977</v>
      </c>
      <c r="Z3147" s="1">
        <v>1236961</v>
      </c>
      <c r="AA3147" s="1">
        <v>0</v>
      </c>
      <c r="AB3147" s="1">
        <v>905310</v>
      </c>
      <c r="AC3147" s="1">
        <v>770829</v>
      </c>
      <c r="AD3147" s="1">
        <v>551933</v>
      </c>
      <c r="AE3147" s="1">
        <v>241739</v>
      </c>
      <c r="AH3147" s="136">
        <f t="shared" si="49"/>
        <v>41190</v>
      </c>
      <c r="AI3147" s="177">
        <f>HLOOKUP(附加题模型!$E$2,历史数据!$B$3:$K$5000,ROW(A3145),)</f>
        <v>11.2857021900093</v>
      </c>
      <c r="AJ3147" s="177">
        <f>HLOOKUP(附加题模型!$E$2,历史数据!$L$3:$U$5000,ROW(A3145),)</f>
        <v>11.350862133369599</v>
      </c>
    </row>
    <row r="3148" spans="1:36" x14ac:dyDescent="0.2">
      <c r="A3148" s="148">
        <v>41191</v>
      </c>
      <c r="B3148" s="137">
        <v>16.643250683625499</v>
      </c>
      <c r="C3148" s="137">
        <v>31.6854443134762</v>
      </c>
      <c r="D3148" s="137">
        <v>6.2635533711353597</v>
      </c>
      <c r="E3148" s="137">
        <v>5.3645320607668499</v>
      </c>
      <c r="F3148" s="137">
        <v>10.4813845077307</v>
      </c>
      <c r="G3148" s="137">
        <v>17.3562793036599</v>
      </c>
      <c r="H3148" s="137">
        <v>4.5347286992314597</v>
      </c>
      <c r="I3148" s="137">
        <v>12.4106185091764</v>
      </c>
      <c r="J3148" s="137">
        <v>17.8756594730215</v>
      </c>
      <c r="K3148" s="137">
        <v>11.3638941220417</v>
      </c>
      <c r="L3148" s="137">
        <v>17.408105954012701</v>
      </c>
      <c r="M3148" s="137">
        <v>32.370946714488902</v>
      </c>
      <c r="N3148" s="137">
        <v>6.2635533711353597</v>
      </c>
      <c r="O3148" s="137">
        <v>5.4085036350354301</v>
      </c>
      <c r="P3148" s="137">
        <v>10.801020121689399</v>
      </c>
      <c r="Q3148" s="137">
        <v>17.3562793036599</v>
      </c>
      <c r="R3148" s="137">
        <v>4.6275447837186503</v>
      </c>
      <c r="S3148" s="137">
        <v>13.5984334820019</v>
      </c>
      <c r="T3148" s="137">
        <v>18.289235142063099</v>
      </c>
      <c r="U3148" s="137">
        <v>11.585437929466799</v>
      </c>
      <c r="V3148" s="1">
        <v>44293908</v>
      </c>
      <c r="W3148" s="1">
        <v>3650638</v>
      </c>
      <c r="X3148" s="1">
        <v>2867999</v>
      </c>
      <c r="Y3148" s="1">
        <v>2440229</v>
      </c>
      <c r="Z3148" s="1">
        <v>1588851</v>
      </c>
      <c r="AA3148" s="1">
        <v>0</v>
      </c>
      <c r="AB3148" s="1">
        <v>1775722</v>
      </c>
      <c r="AC3148" s="1">
        <v>6090494</v>
      </c>
      <c r="AD3148" s="1">
        <v>1628368</v>
      </c>
      <c r="AE3148" s="1">
        <v>330894</v>
      </c>
      <c r="AH3148" s="136">
        <f t="shared" si="49"/>
        <v>41191</v>
      </c>
      <c r="AI3148" s="177">
        <f>HLOOKUP(附加题模型!$E$2,历史数据!$B$3:$K$5000,ROW(A3146),)</f>
        <v>11.3638941220417</v>
      </c>
      <c r="AJ3148" s="177">
        <f>HLOOKUP(附加题模型!$E$2,历史数据!$L$3:$U$5000,ROW(A3146),)</f>
        <v>11.585437929466799</v>
      </c>
    </row>
    <row r="3149" spans="1:36" x14ac:dyDescent="0.2">
      <c r="A3149" s="148">
        <v>41192</v>
      </c>
      <c r="B3149" s="137">
        <v>17.346917532381699</v>
      </c>
      <c r="C3149" s="137">
        <v>32.2186128475972</v>
      </c>
      <c r="D3149" s="137">
        <v>6.5534160019927299</v>
      </c>
      <c r="E3149" s="137">
        <v>5.3975107414682899</v>
      </c>
      <c r="F3149" s="137">
        <v>10.734429368781401</v>
      </c>
      <c r="G3149" s="137">
        <v>17.3562793036599</v>
      </c>
      <c r="H3149" s="137">
        <v>4.6408042243596803</v>
      </c>
      <c r="I3149" s="137">
        <v>13.5984334820019</v>
      </c>
      <c r="J3149" s="137">
        <v>18.2203058638895</v>
      </c>
      <c r="K3149" s="137">
        <v>12.0936854876774</v>
      </c>
      <c r="L3149" s="137">
        <v>17.2551348999353</v>
      </c>
      <c r="M3149" s="137">
        <v>33.0564491155016</v>
      </c>
      <c r="N3149" s="137">
        <v>6.8936895251731203</v>
      </c>
      <c r="O3149" s="137">
        <v>5.3975107414682899</v>
      </c>
      <c r="P3149" s="137">
        <v>10.974156079250401</v>
      </c>
      <c r="Q3149" s="137">
        <v>17.3562793036599</v>
      </c>
      <c r="R3149" s="137">
        <v>4.7071014275648198</v>
      </c>
      <c r="S3149" s="137">
        <v>13.332199091541</v>
      </c>
      <c r="T3149" s="137">
        <v>18.335187994178799</v>
      </c>
      <c r="U3149" s="137">
        <v>11.806981736891901</v>
      </c>
      <c r="V3149" s="1">
        <v>23752800</v>
      </c>
      <c r="W3149" s="1">
        <v>4342884</v>
      </c>
      <c r="X3149" s="1">
        <v>37253596</v>
      </c>
      <c r="Y3149" s="1">
        <v>1975591</v>
      </c>
      <c r="Z3149" s="1">
        <v>2042371</v>
      </c>
      <c r="AA3149" s="1">
        <v>0</v>
      </c>
      <c r="AB3149" s="1">
        <v>2577159</v>
      </c>
      <c r="AC3149" s="1">
        <v>4459720</v>
      </c>
      <c r="AD3149" s="1">
        <v>841212</v>
      </c>
      <c r="AE3149" s="1">
        <v>808795</v>
      </c>
      <c r="AH3149" s="136">
        <f t="shared" si="49"/>
        <v>41192</v>
      </c>
      <c r="AI3149" s="177">
        <f>HLOOKUP(附加题模型!$E$2,历史数据!$B$3:$K$5000,ROW(A3147),)</f>
        <v>12.0936854876774</v>
      </c>
      <c r="AJ3149" s="177">
        <f>HLOOKUP(附加题模型!$E$2,历史数据!$L$3:$U$5000,ROW(A3147),)</f>
        <v>11.806981736891901</v>
      </c>
    </row>
    <row r="3150" spans="1:36" x14ac:dyDescent="0.2">
      <c r="A3150" s="148">
        <v>41193</v>
      </c>
      <c r="B3150" s="137">
        <v>16.979787002595899</v>
      </c>
      <c r="C3150" s="137">
        <v>32.904115248609898</v>
      </c>
      <c r="D3150" s="137">
        <v>6.5534160019927299</v>
      </c>
      <c r="E3150" s="137">
        <v>5.38651784790114</v>
      </c>
      <c r="F3150" s="137">
        <v>11.0141105309953</v>
      </c>
      <c r="G3150" s="137">
        <v>17.3562793036599</v>
      </c>
      <c r="H3150" s="137">
        <v>4.6938419869237897</v>
      </c>
      <c r="I3150" s="137">
        <v>13.311719523043999</v>
      </c>
      <c r="J3150" s="137">
        <v>18.266258716005201</v>
      </c>
      <c r="K3150" s="137">
        <v>11.741821793531599</v>
      </c>
      <c r="L3150" s="137">
        <v>16.276120153839599</v>
      </c>
      <c r="M3150" s="137">
        <v>33.894285383406</v>
      </c>
      <c r="N3150" s="137">
        <v>7.1583467098689804</v>
      </c>
      <c r="O3150" s="137">
        <v>5.2655960186625403</v>
      </c>
      <c r="P3150" s="137">
        <v>10.6545204652917</v>
      </c>
      <c r="Q3150" s="137">
        <v>17.3562793036599</v>
      </c>
      <c r="R3150" s="137">
        <v>4.58776646179557</v>
      </c>
      <c r="S3150" s="137">
        <v>13.106923838074101</v>
      </c>
      <c r="T3150" s="137">
        <v>17.990541603310799</v>
      </c>
      <c r="U3150" s="137">
        <v>11.585437929466799</v>
      </c>
      <c r="V3150" s="1">
        <v>23649080</v>
      </c>
      <c r="W3150" s="1">
        <v>8436699</v>
      </c>
      <c r="X3150" s="1">
        <v>39997429</v>
      </c>
      <c r="Y3150" s="1">
        <v>1615482</v>
      </c>
      <c r="Z3150" s="1">
        <v>1436453</v>
      </c>
      <c r="AA3150" s="1">
        <v>0</v>
      </c>
      <c r="AB3150" s="1">
        <v>2214910</v>
      </c>
      <c r="AC3150" s="1">
        <v>2403727</v>
      </c>
      <c r="AD3150" s="1">
        <v>687073</v>
      </c>
      <c r="AE3150" s="1">
        <v>395614</v>
      </c>
      <c r="AH3150" s="136">
        <f t="shared" si="49"/>
        <v>41193</v>
      </c>
      <c r="AI3150" s="177">
        <f>HLOOKUP(附加题模型!$E$2,历史数据!$B$3:$K$5000,ROW(A3148),)</f>
        <v>11.741821793531599</v>
      </c>
      <c r="AJ3150" s="177">
        <f>HLOOKUP(附加题模型!$E$2,历史数据!$L$3:$U$5000,ROW(A3148),)</f>
        <v>11.585437929466799</v>
      </c>
    </row>
    <row r="3151" spans="1:36" x14ac:dyDescent="0.2">
      <c r="A3151" s="148">
        <v>41194</v>
      </c>
      <c r="B3151" s="137">
        <v>16.367902786286098</v>
      </c>
      <c r="C3151" s="137">
        <v>33.818118449960103</v>
      </c>
      <c r="D3151" s="137">
        <v>7.1583467098689804</v>
      </c>
      <c r="E3151" s="137">
        <v>5.2765889122296903</v>
      </c>
      <c r="F3151" s="137">
        <v>10.667838615873301</v>
      </c>
      <c r="G3151" s="137">
        <v>17.3562793036599</v>
      </c>
      <c r="H3151" s="137">
        <v>4.58776646179557</v>
      </c>
      <c r="I3151" s="137">
        <v>13.0659647010801</v>
      </c>
      <c r="J3151" s="137">
        <v>18.082447307542299</v>
      </c>
      <c r="K3151" s="137">
        <v>11.4811820200903</v>
      </c>
      <c r="L3151" s="137">
        <v>17.897613327060501</v>
      </c>
      <c r="M3151" s="137">
        <v>33.513450716176699</v>
      </c>
      <c r="N3151" s="137">
        <v>7.1583467098689804</v>
      </c>
      <c r="O3151" s="137">
        <v>5.4194965286025703</v>
      </c>
      <c r="P3151" s="137">
        <v>10.627884164128499</v>
      </c>
      <c r="Q3151" s="137">
        <v>17.3562793036599</v>
      </c>
      <c r="R3151" s="137">
        <v>4.7071014275648198</v>
      </c>
      <c r="S3151" s="137">
        <v>13.1274034065711</v>
      </c>
      <c r="T3151" s="137">
        <v>17.990541603310799</v>
      </c>
      <c r="U3151" s="137">
        <v>11.624533895482999</v>
      </c>
      <c r="V3151" s="1">
        <v>44628219</v>
      </c>
      <c r="W3151" s="1">
        <v>8303046</v>
      </c>
      <c r="X3151" s="1">
        <v>0</v>
      </c>
      <c r="Y3151" s="1">
        <v>2893123</v>
      </c>
      <c r="Z3151" s="1">
        <v>1193437</v>
      </c>
      <c r="AA3151" s="1">
        <v>0</v>
      </c>
      <c r="AB3151" s="1">
        <v>3316509</v>
      </c>
      <c r="AC3151" s="1">
        <v>1988112</v>
      </c>
      <c r="AD3151" s="1">
        <v>432451</v>
      </c>
      <c r="AE3151" s="1">
        <v>144199</v>
      </c>
      <c r="AH3151" s="136">
        <f t="shared" si="49"/>
        <v>41194</v>
      </c>
      <c r="AI3151" s="177">
        <f>HLOOKUP(附加题模型!$E$2,历史数据!$B$3:$K$5000,ROW(A3149),)</f>
        <v>11.4811820200903</v>
      </c>
      <c r="AJ3151" s="177">
        <f>HLOOKUP(附加题模型!$E$2,历史数据!$L$3:$U$5000,ROW(A3149),)</f>
        <v>11.624533895482999</v>
      </c>
    </row>
    <row r="3152" spans="1:36" x14ac:dyDescent="0.2">
      <c r="A3152" s="148">
        <v>41197</v>
      </c>
      <c r="B3152" s="137">
        <v>17.928207537875998</v>
      </c>
      <c r="C3152" s="137">
        <v>33.2849499158391</v>
      </c>
      <c r="D3152" s="137">
        <v>6.5912241712349999</v>
      </c>
      <c r="E3152" s="137">
        <v>5.3975107414682899</v>
      </c>
      <c r="F3152" s="137">
        <v>10.561293411220401</v>
      </c>
      <c r="G3152" s="137">
        <v>17.3562793036599</v>
      </c>
      <c r="H3152" s="137">
        <v>4.6938419869237897</v>
      </c>
      <c r="I3152" s="137">
        <v>13.0659647010801</v>
      </c>
      <c r="J3152" s="137">
        <v>17.967565177252901</v>
      </c>
      <c r="K3152" s="137">
        <v>11.5202779861065</v>
      </c>
      <c r="L3152" s="137">
        <v>18.3259322784773</v>
      </c>
      <c r="M3152" s="137">
        <v>35.1891232519855</v>
      </c>
      <c r="N3152" s="137">
        <v>7.4860175099686197</v>
      </c>
      <c r="O3152" s="137">
        <v>5.3315533800654098</v>
      </c>
      <c r="P3152" s="137">
        <v>10.428111905404201</v>
      </c>
      <c r="Q3152" s="137">
        <v>17.3562793036599</v>
      </c>
      <c r="R3152" s="137">
        <v>4.6673231056417297</v>
      </c>
      <c r="S3152" s="137">
        <v>12.8611690161102</v>
      </c>
      <c r="T3152" s="137">
        <v>17.852683046963602</v>
      </c>
      <c r="U3152" s="137">
        <v>11.572405940794701</v>
      </c>
      <c r="V3152" s="1">
        <v>45345184</v>
      </c>
      <c r="W3152" s="1">
        <v>15402459</v>
      </c>
      <c r="X3152" s="1">
        <v>32978315</v>
      </c>
      <c r="Y3152" s="1">
        <v>1658172</v>
      </c>
      <c r="Z3152" s="1">
        <v>1122052</v>
      </c>
      <c r="AA3152" s="1">
        <v>0</v>
      </c>
      <c r="AB3152" s="1">
        <v>1963233</v>
      </c>
      <c r="AC3152" s="1">
        <v>1427598</v>
      </c>
      <c r="AD3152" s="1">
        <v>240278</v>
      </c>
      <c r="AE3152" s="1">
        <v>260010</v>
      </c>
      <c r="AH3152" s="136">
        <f t="shared" si="49"/>
        <v>41197</v>
      </c>
      <c r="AI3152" s="177">
        <f>HLOOKUP(附加题模型!$E$2,历史数据!$B$3:$K$5000,ROW(A3150),)</f>
        <v>11.5202779861065</v>
      </c>
      <c r="AJ3152" s="177">
        <f>HLOOKUP(附加题模型!$E$2,历史数据!$L$3:$U$5000,ROW(A3150),)</f>
        <v>11.572405940794701</v>
      </c>
    </row>
    <row r="3153" spans="1:36" x14ac:dyDescent="0.2">
      <c r="A3153" s="148">
        <v>41198</v>
      </c>
      <c r="B3153" s="137">
        <v>18.050584381137899</v>
      </c>
      <c r="C3153" s="137">
        <v>35.1891232519855</v>
      </c>
      <c r="D3153" s="137">
        <v>7.2969766637572899</v>
      </c>
      <c r="E3153" s="137">
        <v>5.3315533800654098</v>
      </c>
      <c r="F3153" s="137">
        <v>10.3615211524962</v>
      </c>
      <c r="G3153" s="137">
        <v>17.3562793036599</v>
      </c>
      <c r="H3153" s="137">
        <v>4.6275447837186503</v>
      </c>
      <c r="I3153" s="137">
        <v>12.8611690161102</v>
      </c>
      <c r="J3153" s="137">
        <v>17.806730194847901</v>
      </c>
      <c r="K3153" s="137">
        <v>11.4811820200903</v>
      </c>
      <c r="L3153" s="137">
        <v>17.989395959507</v>
      </c>
      <c r="M3153" s="137">
        <v>34.808288584756298</v>
      </c>
      <c r="N3153" s="137">
        <v>8.2295781717331806</v>
      </c>
      <c r="O3153" s="137">
        <v>5.4964467835725896</v>
      </c>
      <c r="P3153" s="137">
        <v>11.4669276507702</v>
      </c>
      <c r="Q3153" s="137">
        <v>17.3562793036599</v>
      </c>
      <c r="R3153" s="137">
        <v>4.72036086820584</v>
      </c>
      <c r="S3153" s="137">
        <v>12.8816485846072</v>
      </c>
      <c r="T3153" s="137">
        <v>17.78375376879</v>
      </c>
      <c r="U3153" s="137">
        <v>11.650597872827101</v>
      </c>
      <c r="V3153" s="1">
        <v>26164538</v>
      </c>
      <c r="W3153" s="1">
        <v>8778823</v>
      </c>
      <c r="X3153" s="1">
        <v>31810199</v>
      </c>
      <c r="Y3153" s="1">
        <v>3705296</v>
      </c>
      <c r="Z3153" s="1">
        <v>4824243</v>
      </c>
      <c r="AA3153" s="1">
        <v>0</v>
      </c>
      <c r="AB3153" s="1">
        <v>3418100</v>
      </c>
      <c r="AC3153" s="1">
        <v>1508111</v>
      </c>
      <c r="AD3153" s="1">
        <v>279222</v>
      </c>
      <c r="AE3153" s="1">
        <v>188521</v>
      </c>
      <c r="AH3153" s="136">
        <f t="shared" si="49"/>
        <v>41198</v>
      </c>
      <c r="AI3153" s="177">
        <f>HLOOKUP(附加题模型!$E$2,历史数据!$B$3:$K$5000,ROW(A3151),)</f>
        <v>11.4811820200903</v>
      </c>
      <c r="AJ3153" s="177">
        <f>HLOOKUP(附加题模型!$E$2,历史数据!$L$3:$U$5000,ROW(A3151),)</f>
        <v>11.650597872827101</v>
      </c>
    </row>
    <row r="3154" spans="1:36" x14ac:dyDescent="0.2">
      <c r="A3154" s="148">
        <v>41199</v>
      </c>
      <c r="B3154" s="137">
        <v>17.714048062167599</v>
      </c>
      <c r="C3154" s="137">
        <v>34.732121651310401</v>
      </c>
      <c r="D3154" s="137">
        <v>8.5572489718328093</v>
      </c>
      <c r="E3154" s="137">
        <v>5.4964467835725896</v>
      </c>
      <c r="F3154" s="137">
        <v>11.586791006004701</v>
      </c>
      <c r="G3154" s="137">
        <v>17.3562793036599</v>
      </c>
      <c r="H3154" s="137">
        <v>4.7071014275648198</v>
      </c>
      <c r="I3154" s="137">
        <v>12.902128153104201</v>
      </c>
      <c r="J3154" s="137">
        <v>17.806730194847901</v>
      </c>
      <c r="K3154" s="137">
        <v>11.963365600956701</v>
      </c>
      <c r="L3154" s="137">
        <v>18.019990170322501</v>
      </c>
      <c r="M3154" s="137">
        <v>34.884455518202103</v>
      </c>
      <c r="N3154" s="137">
        <v>7.8136883100682502</v>
      </c>
      <c r="O3154" s="137">
        <v>5.4744609964383004</v>
      </c>
      <c r="P3154" s="137">
        <v>12.1328351798509</v>
      </c>
      <c r="Q3154" s="137">
        <v>17.3562793036599</v>
      </c>
      <c r="R3154" s="137">
        <v>4.7601391901289301</v>
      </c>
      <c r="S3154" s="137">
        <v>13.0250055640862</v>
      </c>
      <c r="T3154" s="137">
        <v>17.898635899079299</v>
      </c>
      <c r="U3154" s="137">
        <v>11.9763975896288</v>
      </c>
      <c r="V3154" s="1">
        <v>17357491</v>
      </c>
      <c r="W3154" s="1">
        <v>4345341</v>
      </c>
      <c r="X3154" s="1">
        <v>49648734</v>
      </c>
      <c r="Y3154" s="1">
        <v>2588099</v>
      </c>
      <c r="Z3154" s="1">
        <v>8595916</v>
      </c>
      <c r="AA3154" s="1">
        <v>0</v>
      </c>
      <c r="AB3154" s="1">
        <v>2993861</v>
      </c>
      <c r="AC3154" s="1">
        <v>1195776</v>
      </c>
      <c r="AD3154" s="1">
        <v>217231</v>
      </c>
      <c r="AE3154" s="1">
        <v>629877</v>
      </c>
      <c r="AH3154" s="136">
        <f t="shared" si="49"/>
        <v>41199</v>
      </c>
      <c r="AI3154" s="177">
        <f>HLOOKUP(附加题模型!$E$2,历史数据!$B$3:$K$5000,ROW(A3152),)</f>
        <v>11.963365600956701</v>
      </c>
      <c r="AJ3154" s="177">
        <f>HLOOKUP(附加题模型!$E$2,历史数据!$L$3:$U$5000,ROW(A3152),)</f>
        <v>11.9763975896288</v>
      </c>
    </row>
    <row r="3155" spans="1:36" x14ac:dyDescent="0.2">
      <c r="A3155" s="148">
        <v>41200</v>
      </c>
      <c r="B3155" s="137">
        <v>17.897613327060501</v>
      </c>
      <c r="C3155" s="137">
        <v>34.503620850972801</v>
      </c>
      <c r="D3155" s="137">
        <v>7.6246474638569302</v>
      </c>
      <c r="E3155" s="137">
        <v>5.4964467835725896</v>
      </c>
      <c r="F3155" s="137">
        <v>12.1195170292693</v>
      </c>
      <c r="G3155" s="137">
        <v>17.3562793036599</v>
      </c>
      <c r="H3155" s="137">
        <v>4.7468797494879</v>
      </c>
      <c r="I3155" s="137">
        <v>13.0864442695771</v>
      </c>
      <c r="J3155" s="137">
        <v>17.8297066209057</v>
      </c>
      <c r="K3155" s="137">
        <v>12.0545895216612</v>
      </c>
      <c r="L3155" s="137">
        <v>18.4483091217393</v>
      </c>
      <c r="M3155" s="137">
        <v>34.808288584756298</v>
      </c>
      <c r="N3155" s="137">
        <v>7.7128665254222097</v>
      </c>
      <c r="O3155" s="137">
        <v>5.5404183578411699</v>
      </c>
      <c r="P3155" s="137">
        <v>12.399198191483199</v>
      </c>
      <c r="Q3155" s="137">
        <v>17.3562793036599</v>
      </c>
      <c r="R3155" s="137">
        <v>4.8529552746161198</v>
      </c>
      <c r="S3155" s="137">
        <v>13.168362543565101</v>
      </c>
      <c r="T3155" s="137">
        <v>18.128400159658</v>
      </c>
      <c r="U3155" s="137">
        <v>11.963365600956701</v>
      </c>
      <c r="V3155" s="1">
        <v>21462823</v>
      </c>
      <c r="W3155" s="1">
        <v>4947706</v>
      </c>
      <c r="X3155" s="1">
        <v>34571620</v>
      </c>
      <c r="Y3155" s="1">
        <v>2224812</v>
      </c>
      <c r="Z3155" s="1">
        <v>8401616</v>
      </c>
      <c r="AA3155" s="1">
        <v>0</v>
      </c>
      <c r="AB3155" s="1">
        <v>5298772</v>
      </c>
      <c r="AC3155" s="1">
        <v>1991364</v>
      </c>
      <c r="AD3155" s="1">
        <v>788611</v>
      </c>
      <c r="AE3155" s="1">
        <v>424670</v>
      </c>
      <c r="AH3155" s="136">
        <f t="shared" si="49"/>
        <v>41200</v>
      </c>
      <c r="AI3155" s="177">
        <f>HLOOKUP(附加题模型!$E$2,历史数据!$B$3:$K$5000,ROW(A3153),)</f>
        <v>12.0545895216612</v>
      </c>
      <c r="AJ3155" s="177">
        <f>HLOOKUP(附加题模型!$E$2,历史数据!$L$3:$U$5000,ROW(A3153),)</f>
        <v>11.963365600956701</v>
      </c>
    </row>
    <row r="3156" spans="1:36" x14ac:dyDescent="0.2">
      <c r="A3156" s="148">
        <v>41201</v>
      </c>
      <c r="B3156" s="137">
        <v>18.264743856846401</v>
      </c>
      <c r="C3156" s="137">
        <v>34.732121651310401</v>
      </c>
      <c r="D3156" s="137">
        <v>7.5868392946146601</v>
      </c>
      <c r="E3156" s="137">
        <v>5.5074396771397396</v>
      </c>
      <c r="F3156" s="137">
        <v>12.6788793536971</v>
      </c>
      <c r="G3156" s="137">
        <v>17.3562793036599</v>
      </c>
      <c r="H3156" s="137">
        <v>4.8131769526930404</v>
      </c>
      <c r="I3156" s="137">
        <v>13.188842112062099</v>
      </c>
      <c r="J3156" s="137">
        <v>18.059470881484401</v>
      </c>
      <c r="K3156" s="137">
        <v>11.885173668924301</v>
      </c>
      <c r="L3156" s="137">
        <v>17.7446422729831</v>
      </c>
      <c r="M3156" s="137">
        <v>35.493790985769003</v>
      </c>
      <c r="N3156" s="137">
        <v>7.4608120638071096</v>
      </c>
      <c r="O3156" s="137">
        <v>5.4854538900054504</v>
      </c>
      <c r="P3156" s="137">
        <v>12.332607438575099</v>
      </c>
      <c r="Q3156" s="137">
        <v>17.3562793036599</v>
      </c>
      <c r="R3156" s="137">
        <v>4.7866580714109803</v>
      </c>
      <c r="S3156" s="137">
        <v>12.9635668585952</v>
      </c>
      <c r="T3156" s="137">
        <v>18.197329437831598</v>
      </c>
      <c r="U3156" s="137">
        <v>12.158845431037699</v>
      </c>
      <c r="V3156" s="1">
        <v>14692918</v>
      </c>
      <c r="W3156" s="1">
        <v>5274158</v>
      </c>
      <c r="X3156" s="1">
        <v>32722229</v>
      </c>
      <c r="Y3156" s="1">
        <v>1424580</v>
      </c>
      <c r="Z3156" s="1">
        <v>3403302</v>
      </c>
      <c r="AA3156" s="1">
        <v>0</v>
      </c>
      <c r="AB3156" s="1">
        <v>7879631</v>
      </c>
      <c r="AC3156" s="1">
        <v>1640413</v>
      </c>
      <c r="AD3156" s="1">
        <v>650308</v>
      </c>
      <c r="AE3156" s="1">
        <v>687561</v>
      </c>
      <c r="AH3156" s="136">
        <f t="shared" si="49"/>
        <v>41201</v>
      </c>
      <c r="AI3156" s="177">
        <f>HLOOKUP(附加题模型!$E$2,历史数据!$B$3:$K$5000,ROW(A3154),)</f>
        <v>11.885173668924301</v>
      </c>
      <c r="AJ3156" s="177">
        <f>HLOOKUP(附加题模型!$E$2,历史数据!$L$3:$U$5000,ROW(A3154),)</f>
        <v>12.158845431037699</v>
      </c>
    </row>
    <row r="3157" spans="1:36" x14ac:dyDescent="0.2">
      <c r="A3157" s="148">
        <v>41204</v>
      </c>
      <c r="B3157" s="137">
        <v>17.316323321566198</v>
      </c>
      <c r="C3157" s="137">
        <v>35.341457118877202</v>
      </c>
      <c r="D3157" s="137">
        <v>7.4104011714840903</v>
      </c>
      <c r="E3157" s="137">
        <v>5.4524752093040103</v>
      </c>
      <c r="F3157" s="137">
        <v>11.853154017636999</v>
      </c>
      <c r="G3157" s="137">
        <v>17.3562793036599</v>
      </c>
      <c r="H3157" s="137">
        <v>4.73362030884687</v>
      </c>
      <c r="I3157" s="137">
        <v>12.840689447613199</v>
      </c>
      <c r="J3157" s="137">
        <v>18.128400159658</v>
      </c>
      <c r="K3157" s="137">
        <v>12.0545895216612</v>
      </c>
      <c r="L3157" s="137">
        <v>17.3775117431972</v>
      </c>
      <c r="M3157" s="137">
        <v>35.722291786106503</v>
      </c>
      <c r="N3157" s="137">
        <v>7.4734147868878598</v>
      </c>
      <c r="O3157" s="137">
        <v>5.4744609964383004</v>
      </c>
      <c r="P3157" s="137">
        <v>12.3459255891567</v>
      </c>
      <c r="Q3157" s="137">
        <v>17.3562793036599</v>
      </c>
      <c r="R3157" s="137">
        <v>4.7733986307699601</v>
      </c>
      <c r="S3157" s="137">
        <v>13.0045259955892</v>
      </c>
      <c r="T3157" s="137">
        <v>18.312211568121</v>
      </c>
      <c r="U3157" s="137">
        <v>12.0936854876774</v>
      </c>
      <c r="V3157" s="1">
        <v>13403220</v>
      </c>
      <c r="W3157" s="1">
        <v>4992384</v>
      </c>
      <c r="X3157" s="1">
        <v>23470581</v>
      </c>
      <c r="Y3157" s="1">
        <v>1361692</v>
      </c>
      <c r="Z3157" s="1">
        <v>2184312</v>
      </c>
      <c r="AA3157" s="1">
        <v>0</v>
      </c>
      <c r="AB3157" s="1">
        <v>3478145</v>
      </c>
      <c r="AC3157" s="1">
        <v>757751</v>
      </c>
      <c r="AD3157" s="1">
        <v>482675</v>
      </c>
      <c r="AE3157" s="1">
        <v>681401</v>
      </c>
      <c r="AH3157" s="136">
        <f t="shared" si="49"/>
        <v>41204</v>
      </c>
      <c r="AI3157" s="177">
        <f>HLOOKUP(附加题模型!$E$2,历史数据!$B$3:$K$5000,ROW(A3155),)</f>
        <v>12.0545895216612</v>
      </c>
      <c r="AJ3157" s="177">
        <f>HLOOKUP(附加题模型!$E$2,历史数据!$L$3:$U$5000,ROW(A3155),)</f>
        <v>12.0936854876774</v>
      </c>
    </row>
    <row r="3158" spans="1:36" x14ac:dyDescent="0.2">
      <c r="A3158" s="148">
        <v>41205</v>
      </c>
      <c r="B3158" s="137">
        <v>17.3775117431972</v>
      </c>
      <c r="C3158" s="137">
        <v>35.874625652998198</v>
      </c>
      <c r="D3158" s="137">
        <v>7.4482093407263497</v>
      </c>
      <c r="E3158" s="137">
        <v>5.4964467835725896</v>
      </c>
      <c r="F3158" s="137">
        <v>12.2260622339222</v>
      </c>
      <c r="G3158" s="137">
        <v>17.3562793036599</v>
      </c>
      <c r="H3158" s="137">
        <v>4.7866580714109803</v>
      </c>
      <c r="I3158" s="137">
        <v>13.045485132583099</v>
      </c>
      <c r="J3158" s="137">
        <v>18.335187994178799</v>
      </c>
      <c r="K3158" s="137">
        <v>12.002461566972899</v>
      </c>
      <c r="L3158" s="137">
        <v>17.775236483798601</v>
      </c>
      <c r="M3158" s="137">
        <v>34.808288584756298</v>
      </c>
      <c r="N3158" s="137">
        <v>7.6246474638569302</v>
      </c>
      <c r="O3158" s="137">
        <v>5.4634681028711602</v>
      </c>
      <c r="P3158" s="137">
        <v>13.4646502380124</v>
      </c>
      <c r="Q3158" s="137">
        <v>17.3562793036599</v>
      </c>
      <c r="R3158" s="137">
        <v>4.7468797494879</v>
      </c>
      <c r="S3158" s="137">
        <v>12.840689447613199</v>
      </c>
      <c r="T3158" s="137">
        <v>18.105423733600102</v>
      </c>
      <c r="U3158" s="137">
        <v>11.859109691580199</v>
      </c>
      <c r="V3158" s="1">
        <v>21959743</v>
      </c>
      <c r="W3158" s="1">
        <v>4698822</v>
      </c>
      <c r="X3158" s="1">
        <v>34884157</v>
      </c>
      <c r="Y3158" s="1">
        <v>1670072</v>
      </c>
      <c r="Z3158" s="1">
        <v>10756100</v>
      </c>
      <c r="AA3158" s="1">
        <v>0</v>
      </c>
      <c r="AB3158" s="1">
        <v>1698630</v>
      </c>
      <c r="AC3158" s="1">
        <v>857067</v>
      </c>
      <c r="AD3158" s="1">
        <v>454431</v>
      </c>
      <c r="AE3158" s="1">
        <v>235700</v>
      </c>
      <c r="AH3158" s="136">
        <f t="shared" si="49"/>
        <v>41205</v>
      </c>
      <c r="AI3158" s="177">
        <f>HLOOKUP(附加题模型!$E$2,历史数据!$B$3:$K$5000,ROW(A3156),)</f>
        <v>12.002461566972899</v>
      </c>
      <c r="AJ3158" s="177">
        <f>HLOOKUP(附加题模型!$E$2,历史数据!$L$3:$U$5000,ROW(A3156),)</f>
        <v>11.859109691580199</v>
      </c>
    </row>
    <row r="3159" spans="1:36" x14ac:dyDescent="0.2">
      <c r="A3159" s="148">
        <v>41206</v>
      </c>
      <c r="B3159" s="137">
        <v>17.438700164828202</v>
      </c>
      <c r="C3159" s="137">
        <v>34.732121651310401</v>
      </c>
      <c r="D3159" s="137">
        <v>7.4356066176456004</v>
      </c>
      <c r="E3159" s="137">
        <v>5.4414823157368701</v>
      </c>
      <c r="F3159" s="137">
        <v>13.0784238711455</v>
      </c>
      <c r="G3159" s="137">
        <v>17.3562793036599</v>
      </c>
      <c r="H3159" s="137">
        <v>4.73362030884687</v>
      </c>
      <c r="I3159" s="137">
        <v>12.8202098791162</v>
      </c>
      <c r="J3159" s="137">
        <v>17.944588751195099</v>
      </c>
      <c r="K3159" s="137">
        <v>11.767885770875701</v>
      </c>
      <c r="L3159" s="137">
        <v>18.8154396515252</v>
      </c>
      <c r="M3159" s="137">
        <v>36.560128054010903</v>
      </c>
      <c r="N3159" s="137">
        <v>7.33478483299956</v>
      </c>
      <c r="O3159" s="137">
        <v>5.5404183578411699</v>
      </c>
      <c r="P3159" s="137">
        <v>13.5978317438285</v>
      </c>
      <c r="Q3159" s="137">
        <v>17.3562793036599</v>
      </c>
      <c r="R3159" s="137">
        <v>4.7866580714109803</v>
      </c>
      <c r="S3159" s="137">
        <v>12.8816485846072</v>
      </c>
      <c r="T3159" s="137">
        <v>18.128400159658</v>
      </c>
      <c r="U3159" s="137">
        <v>11.924269634940501</v>
      </c>
      <c r="V3159" s="1">
        <v>37220469</v>
      </c>
      <c r="W3159" s="1">
        <v>12135404</v>
      </c>
      <c r="X3159" s="1">
        <v>22701242</v>
      </c>
      <c r="Y3159" s="1">
        <v>1894033</v>
      </c>
      <c r="Z3159" s="1">
        <v>6167709</v>
      </c>
      <c r="AA3159" s="1">
        <v>0</v>
      </c>
      <c r="AB3159" s="1">
        <v>2568306</v>
      </c>
      <c r="AC3159" s="1">
        <v>865445</v>
      </c>
      <c r="AD3159" s="1">
        <v>401527</v>
      </c>
      <c r="AE3159" s="1">
        <v>394982</v>
      </c>
      <c r="AH3159" s="136">
        <f t="shared" si="49"/>
        <v>41206</v>
      </c>
      <c r="AI3159" s="177">
        <f>HLOOKUP(附加题模型!$E$2,历史数据!$B$3:$K$5000,ROW(A3157),)</f>
        <v>11.767885770875701</v>
      </c>
      <c r="AJ3159" s="177">
        <f>HLOOKUP(附加题模型!$E$2,历史数据!$L$3:$U$5000,ROW(A3157),)</f>
        <v>11.924269634940501</v>
      </c>
    </row>
    <row r="3160" spans="1:36" x14ac:dyDescent="0.2">
      <c r="A3160" s="148">
        <v>41207</v>
      </c>
      <c r="B3160" s="137">
        <v>18.540091754185799</v>
      </c>
      <c r="C3160" s="137">
        <v>36.940962721240197</v>
      </c>
      <c r="D3160" s="137">
        <v>7.2339630483535098</v>
      </c>
      <c r="E3160" s="137">
        <v>5.5404183578411699</v>
      </c>
      <c r="F3160" s="137">
        <v>13.5978317438285</v>
      </c>
      <c r="G3160" s="137">
        <v>17.3562793036599</v>
      </c>
      <c r="H3160" s="137">
        <v>4.7866580714109803</v>
      </c>
      <c r="I3160" s="137">
        <v>12.8816485846072</v>
      </c>
      <c r="J3160" s="137">
        <v>18.197329437831598</v>
      </c>
      <c r="K3160" s="137">
        <v>11.924269634940501</v>
      </c>
      <c r="L3160" s="137">
        <v>17.561077008090098</v>
      </c>
      <c r="M3160" s="137">
        <v>34.808288584756298</v>
      </c>
      <c r="N3160" s="137">
        <v>6.7550595712848098</v>
      </c>
      <c r="O3160" s="137">
        <v>5.38651784790114</v>
      </c>
      <c r="P3160" s="137">
        <v>13.4113776356859</v>
      </c>
      <c r="Q3160" s="137">
        <v>17.3562793036599</v>
      </c>
      <c r="R3160" s="137">
        <v>4.8396958339750897</v>
      </c>
      <c r="S3160" s="137">
        <v>13.27076038605</v>
      </c>
      <c r="T3160" s="137">
        <v>18.1743530117737</v>
      </c>
      <c r="U3160" s="137">
        <v>11.585437929466799</v>
      </c>
      <c r="V3160" s="1">
        <v>27274522</v>
      </c>
      <c r="W3160" s="1">
        <v>9323387</v>
      </c>
      <c r="X3160" s="1">
        <v>25701704</v>
      </c>
      <c r="Y3160" s="1">
        <v>986310</v>
      </c>
      <c r="Z3160" s="1">
        <v>2090575</v>
      </c>
      <c r="AA3160" s="1">
        <v>0</v>
      </c>
      <c r="AB3160" s="1">
        <v>4233185</v>
      </c>
      <c r="AC3160" s="1">
        <v>2974320</v>
      </c>
      <c r="AD3160" s="1">
        <v>726550</v>
      </c>
      <c r="AE3160" s="1">
        <v>499179</v>
      </c>
      <c r="AH3160" s="136">
        <f t="shared" si="49"/>
        <v>41207</v>
      </c>
      <c r="AI3160" s="177">
        <f>HLOOKUP(附加题模型!$E$2,历史数据!$B$3:$K$5000,ROW(A3158),)</f>
        <v>11.924269634940501</v>
      </c>
      <c r="AJ3160" s="177">
        <f>HLOOKUP(附加题模型!$E$2,历史数据!$L$3:$U$5000,ROW(A3158),)</f>
        <v>11.585437929466799</v>
      </c>
    </row>
    <row r="3161" spans="1:36" x14ac:dyDescent="0.2">
      <c r="A3161" s="148">
        <v>41208</v>
      </c>
      <c r="B3161" s="137">
        <v>17.285729110750701</v>
      </c>
      <c r="C3161" s="137">
        <v>34.275120050635302</v>
      </c>
      <c r="D3161" s="137">
        <v>6.7550595712848098</v>
      </c>
      <c r="E3161" s="137">
        <v>5.37552495433399</v>
      </c>
      <c r="F3161" s="137">
        <v>13.2781961298698</v>
      </c>
      <c r="G3161" s="137">
        <v>17.3562793036599</v>
      </c>
      <c r="H3161" s="137">
        <v>4.8264363933340704</v>
      </c>
      <c r="I3161" s="137">
        <v>13.106923838074101</v>
      </c>
      <c r="J3161" s="137">
        <v>18.059470881484401</v>
      </c>
      <c r="K3161" s="137">
        <v>11.4811820200903</v>
      </c>
      <c r="L3161" s="137">
        <v>17.346917532381699</v>
      </c>
      <c r="M3161" s="137">
        <v>34.503620850972801</v>
      </c>
      <c r="N3161" s="137">
        <v>6.7802650174463199</v>
      </c>
      <c r="O3161" s="137">
        <v>5.2546031250954002</v>
      </c>
      <c r="P3161" s="137">
        <v>13.384741334522699</v>
      </c>
      <c r="Q3161" s="137">
        <v>17.3562793036599</v>
      </c>
      <c r="R3161" s="137">
        <v>4.7468797494879</v>
      </c>
      <c r="S3161" s="137">
        <v>12.840689447613199</v>
      </c>
      <c r="T3161" s="137">
        <v>17.760777342732101</v>
      </c>
      <c r="U3161" s="137">
        <v>11.1032543486004</v>
      </c>
      <c r="V3161" s="1">
        <v>14778389</v>
      </c>
      <c r="W3161" s="1">
        <v>6422402</v>
      </c>
      <c r="X3161" s="1">
        <v>16645127</v>
      </c>
      <c r="Y3161" s="1">
        <v>1425930</v>
      </c>
      <c r="Z3161" s="1">
        <v>2825598</v>
      </c>
      <c r="AA3161" s="1">
        <v>0</v>
      </c>
      <c r="AB3161" s="1">
        <v>3811457</v>
      </c>
      <c r="AC3161" s="1">
        <v>2024408</v>
      </c>
      <c r="AD3161" s="1">
        <v>553522</v>
      </c>
      <c r="AE3161" s="1">
        <v>750433</v>
      </c>
      <c r="AH3161" s="136">
        <f t="shared" si="49"/>
        <v>41208</v>
      </c>
      <c r="AI3161" s="177">
        <f>HLOOKUP(附加题模型!$E$2,历史数据!$B$3:$K$5000,ROW(A3159),)</f>
        <v>11.4811820200903</v>
      </c>
      <c r="AJ3161" s="177">
        <f>HLOOKUP(附加题模型!$E$2,历史数据!$L$3:$U$5000,ROW(A3159),)</f>
        <v>11.1032543486004</v>
      </c>
    </row>
    <row r="3162" spans="1:36" x14ac:dyDescent="0.2">
      <c r="A3162" s="148">
        <v>41211</v>
      </c>
      <c r="B3162" s="137">
        <v>17.346917532381699</v>
      </c>
      <c r="C3162" s="137">
        <v>34.655954717864503</v>
      </c>
      <c r="D3162" s="137">
        <v>6.7802650174463199</v>
      </c>
      <c r="E3162" s="137">
        <v>5.2326173379611101</v>
      </c>
      <c r="F3162" s="137">
        <v>13.4513320874307</v>
      </c>
      <c r="G3162" s="137">
        <v>17.3562793036599</v>
      </c>
      <c r="H3162" s="137">
        <v>4.7468797494879</v>
      </c>
      <c r="I3162" s="137">
        <v>12.840689447613199</v>
      </c>
      <c r="J3162" s="137">
        <v>17.760777342732101</v>
      </c>
      <c r="K3162" s="137">
        <v>11.0641583825842</v>
      </c>
      <c r="L3162" s="137">
        <v>17.714048062167599</v>
      </c>
      <c r="M3162" s="137">
        <v>33.589617649622603</v>
      </c>
      <c r="N3162" s="137">
        <v>6.7550595712848098</v>
      </c>
      <c r="O3162" s="137">
        <v>5.1007026151553596</v>
      </c>
      <c r="P3162" s="137">
        <v>13.371423183941101</v>
      </c>
      <c r="Q3162" s="137">
        <v>17.3562793036599</v>
      </c>
      <c r="R3162" s="137">
        <v>4.9059930371802301</v>
      </c>
      <c r="S3162" s="137">
        <v>12.6768528996373</v>
      </c>
      <c r="T3162" s="137">
        <v>17.852683046963602</v>
      </c>
      <c r="U3162" s="137">
        <v>11.3247981560255</v>
      </c>
      <c r="V3162" s="1">
        <v>14774807</v>
      </c>
      <c r="W3162" s="1">
        <v>4643022</v>
      </c>
      <c r="X3162" s="1">
        <v>11669614</v>
      </c>
      <c r="Y3162" s="1">
        <v>1344100</v>
      </c>
      <c r="Z3162" s="1">
        <v>1242593</v>
      </c>
      <c r="AA3162" s="1">
        <v>0</v>
      </c>
      <c r="AB3162" s="1">
        <v>3119225</v>
      </c>
      <c r="AC3162" s="1">
        <v>947564</v>
      </c>
      <c r="AD3162" s="1">
        <v>530307</v>
      </c>
      <c r="AE3162" s="1">
        <v>630104</v>
      </c>
      <c r="AH3162" s="136">
        <f t="shared" si="49"/>
        <v>41211</v>
      </c>
      <c r="AI3162" s="177">
        <f>HLOOKUP(附加题模型!$E$2,历史数据!$B$3:$K$5000,ROW(A3160),)</f>
        <v>11.0641583825842</v>
      </c>
      <c r="AJ3162" s="177">
        <f>HLOOKUP(附加题模型!$E$2,历史数据!$L$3:$U$5000,ROW(A3160),)</f>
        <v>11.3247981560255</v>
      </c>
    </row>
    <row r="3163" spans="1:36" x14ac:dyDescent="0.2">
      <c r="A3163" s="148">
        <v>41212</v>
      </c>
      <c r="B3163" s="137">
        <v>17.438700164828202</v>
      </c>
      <c r="C3163" s="137">
        <v>33.513450716176699</v>
      </c>
      <c r="D3163" s="137">
        <v>6.6668405097195302</v>
      </c>
      <c r="E3163" s="137">
        <v>5.1336812958567997</v>
      </c>
      <c r="F3163" s="137">
        <v>13.4513320874307</v>
      </c>
      <c r="G3163" s="137">
        <v>17.3562793036599</v>
      </c>
      <c r="H3163" s="137">
        <v>4.8927335965392</v>
      </c>
      <c r="I3163" s="137">
        <v>12.799730310619299</v>
      </c>
      <c r="J3163" s="137">
        <v>18.036494455426499</v>
      </c>
      <c r="K3163" s="137">
        <v>11.233574235321001</v>
      </c>
      <c r="L3163" s="137">
        <v>17.346917532381699</v>
      </c>
      <c r="M3163" s="137">
        <v>33.2849499158391</v>
      </c>
      <c r="N3163" s="137">
        <v>6.4147860481044203</v>
      </c>
      <c r="O3163" s="137">
        <v>5.1007026151553596</v>
      </c>
      <c r="P3163" s="137">
        <v>14.1838303694195</v>
      </c>
      <c r="Q3163" s="137">
        <v>17.3562793036599</v>
      </c>
      <c r="R3163" s="137">
        <v>4.9988091216674304</v>
      </c>
      <c r="S3163" s="137">
        <v>12.717812036631299</v>
      </c>
      <c r="T3163" s="137">
        <v>18.082447307542299</v>
      </c>
      <c r="U3163" s="137">
        <v>11.207510257976899</v>
      </c>
      <c r="V3163" s="1">
        <v>17657462</v>
      </c>
      <c r="W3163" s="1">
        <v>2729554</v>
      </c>
      <c r="X3163" s="1">
        <v>15535655</v>
      </c>
      <c r="Y3163" s="1">
        <v>670752</v>
      </c>
      <c r="Z3163" s="1">
        <v>7646445</v>
      </c>
      <c r="AA3163" s="1">
        <v>0</v>
      </c>
      <c r="AB3163" s="1">
        <v>4986071</v>
      </c>
      <c r="AC3163" s="1">
        <v>609941</v>
      </c>
      <c r="AD3163" s="1">
        <v>240953</v>
      </c>
      <c r="AE3163" s="1">
        <v>214025</v>
      </c>
      <c r="AH3163" s="136">
        <f t="shared" si="49"/>
        <v>41212</v>
      </c>
      <c r="AI3163" s="177">
        <f>HLOOKUP(附加题模型!$E$2,历史数据!$B$3:$K$5000,ROW(A3161),)</f>
        <v>11.233574235321001</v>
      </c>
      <c r="AJ3163" s="177">
        <f>HLOOKUP(附加题模型!$E$2,历史数据!$L$3:$U$5000,ROW(A3161),)</f>
        <v>11.207510257976899</v>
      </c>
    </row>
    <row r="3164" spans="1:36" x14ac:dyDescent="0.2">
      <c r="A3164" s="148">
        <v>41213</v>
      </c>
      <c r="B3164" s="137">
        <v>17.071569635042302</v>
      </c>
      <c r="C3164" s="137">
        <v>33.361116849284997</v>
      </c>
      <c r="D3164" s="137">
        <v>6.3265669865391301</v>
      </c>
      <c r="E3164" s="137">
        <v>5.0787168280210704</v>
      </c>
      <c r="F3164" s="137">
        <v>13.9574218095321</v>
      </c>
      <c r="G3164" s="137">
        <v>17.3562793036599</v>
      </c>
      <c r="H3164" s="137">
        <v>4.9457713591033103</v>
      </c>
      <c r="I3164" s="137">
        <v>12.799730310619299</v>
      </c>
      <c r="J3164" s="137">
        <v>17.967565177252901</v>
      </c>
      <c r="K3164" s="137">
        <v>11.1423503146166</v>
      </c>
      <c r="L3164" s="137">
        <v>17.2551348999353</v>
      </c>
      <c r="M3164" s="137">
        <v>34.198953117189397</v>
      </c>
      <c r="N3164" s="137">
        <v>6.5156078327504598</v>
      </c>
      <c r="O3164" s="137">
        <v>5.1226884022896604</v>
      </c>
      <c r="P3164" s="137">
        <v>14.596693037449599</v>
      </c>
      <c r="Q3164" s="137">
        <v>17.3562793036599</v>
      </c>
      <c r="R3164" s="137">
        <v>4.8927335965392</v>
      </c>
      <c r="S3164" s="137">
        <v>13.0864442695771</v>
      </c>
      <c r="T3164" s="137">
        <v>18.243282289947299</v>
      </c>
      <c r="U3164" s="137">
        <v>11.2857021900093</v>
      </c>
      <c r="V3164" s="1">
        <v>9303569</v>
      </c>
      <c r="W3164" s="1">
        <v>4877005</v>
      </c>
      <c r="X3164" s="1">
        <v>10331124</v>
      </c>
      <c r="Y3164" s="1">
        <v>590739</v>
      </c>
      <c r="Z3164" s="1">
        <v>4904012</v>
      </c>
      <c r="AA3164" s="1">
        <v>0</v>
      </c>
      <c r="AB3164" s="1">
        <v>3137340</v>
      </c>
      <c r="AC3164" s="1">
        <v>1253787</v>
      </c>
      <c r="AD3164" s="1">
        <v>718595</v>
      </c>
      <c r="AE3164" s="1">
        <v>257502</v>
      </c>
      <c r="AH3164" s="136">
        <f t="shared" si="49"/>
        <v>41213</v>
      </c>
      <c r="AI3164" s="177">
        <f>HLOOKUP(附加题模型!$E$2,历史数据!$B$3:$K$5000,ROW(A3162),)</f>
        <v>11.1423503146166</v>
      </c>
      <c r="AJ3164" s="177">
        <f>HLOOKUP(附加题模型!$E$2,历史数据!$L$3:$U$5000,ROW(A3162),)</f>
        <v>11.2857021900093</v>
      </c>
    </row>
    <row r="3165" spans="1:36" x14ac:dyDescent="0.2">
      <c r="A3165" s="148">
        <v>41214</v>
      </c>
      <c r="B3165" s="137">
        <v>17.1327580566733</v>
      </c>
      <c r="C3165" s="137">
        <v>34.275120050635302</v>
      </c>
      <c r="D3165" s="137">
        <v>6.4525942173466904</v>
      </c>
      <c r="E3165" s="137">
        <v>5.1336812958567997</v>
      </c>
      <c r="F3165" s="137">
        <v>15.1826916630406</v>
      </c>
      <c r="G3165" s="137">
        <v>17.3562793036599</v>
      </c>
      <c r="H3165" s="137">
        <v>4.9325119184622901</v>
      </c>
      <c r="I3165" s="137">
        <v>13.291239954547001</v>
      </c>
      <c r="J3165" s="137">
        <v>18.335187994178799</v>
      </c>
      <c r="K3165" s="137">
        <v>11.220542246649</v>
      </c>
      <c r="L3165" s="137">
        <v>16.979787002595899</v>
      </c>
      <c r="M3165" s="137">
        <v>35.265290185431397</v>
      </c>
      <c r="N3165" s="137">
        <v>6.57862144815424</v>
      </c>
      <c r="O3165" s="137">
        <v>5.2106315508268199</v>
      </c>
      <c r="P3165" s="137">
        <v>14.370284477562199</v>
      </c>
      <c r="Q3165" s="137">
        <v>17.3562793036599</v>
      </c>
      <c r="R3165" s="137">
        <v>4.9325119184622901</v>
      </c>
      <c r="S3165" s="137">
        <v>13.0045259955892</v>
      </c>
      <c r="T3165" s="137">
        <v>18.358164420236701</v>
      </c>
      <c r="U3165" s="137">
        <v>11.585437929466799</v>
      </c>
      <c r="V3165" s="1">
        <v>14385368</v>
      </c>
      <c r="W3165" s="1">
        <v>4648265</v>
      </c>
      <c r="X3165" s="1">
        <v>13713820</v>
      </c>
      <c r="Y3165" s="1">
        <v>1087714</v>
      </c>
      <c r="Z3165" s="1">
        <v>8946734</v>
      </c>
      <c r="AA3165" s="1">
        <v>0</v>
      </c>
      <c r="AB3165" s="1">
        <v>6351276</v>
      </c>
      <c r="AC3165" s="1">
        <v>2384238</v>
      </c>
      <c r="AD3165" s="1">
        <v>1156039</v>
      </c>
      <c r="AE3165" s="1">
        <v>477970</v>
      </c>
      <c r="AH3165" s="136">
        <f t="shared" si="49"/>
        <v>41214</v>
      </c>
      <c r="AI3165" s="177">
        <f>HLOOKUP(附加题模型!$E$2,历史数据!$B$3:$K$5000,ROW(A3163),)</f>
        <v>11.220542246649</v>
      </c>
      <c r="AJ3165" s="177">
        <f>HLOOKUP(附加题模型!$E$2,历史数据!$L$3:$U$5000,ROW(A3163),)</f>
        <v>11.585437929466799</v>
      </c>
    </row>
    <row r="3166" spans="1:36" x14ac:dyDescent="0.2">
      <c r="A3166" s="148">
        <v>41215</v>
      </c>
      <c r="B3166" s="137">
        <v>16.826815948518401</v>
      </c>
      <c r="C3166" s="137">
        <v>35.265290185431397</v>
      </c>
      <c r="D3166" s="137">
        <v>6.5408132789119797</v>
      </c>
      <c r="E3166" s="137">
        <v>5.1886457636925298</v>
      </c>
      <c r="F3166" s="137">
        <v>14.090603315348201</v>
      </c>
      <c r="G3166" s="137">
        <v>17.3562793036599</v>
      </c>
      <c r="H3166" s="137">
        <v>5.0120685623084498</v>
      </c>
      <c r="I3166" s="137">
        <v>13.0250055640862</v>
      </c>
      <c r="J3166" s="137">
        <v>18.4270936984103</v>
      </c>
      <c r="K3166" s="137">
        <v>11.689693838843301</v>
      </c>
      <c r="L3166" s="137">
        <v>16.643250683625499</v>
      </c>
      <c r="M3166" s="137">
        <v>36.103126453335797</v>
      </c>
      <c r="N3166" s="137">
        <v>6.7046486789617896</v>
      </c>
      <c r="O3166" s="137">
        <v>5.2216244443939601</v>
      </c>
      <c r="P3166" s="137">
        <v>14.170512218837899</v>
      </c>
      <c r="Q3166" s="137">
        <v>17.3562793036599</v>
      </c>
      <c r="R3166" s="137">
        <v>4.9590307997443404</v>
      </c>
      <c r="S3166" s="137">
        <v>13.188842112062099</v>
      </c>
      <c r="T3166" s="137">
        <v>18.335187994178799</v>
      </c>
      <c r="U3166" s="137">
        <v>11.702725827515399</v>
      </c>
      <c r="V3166" s="1">
        <v>14303668</v>
      </c>
      <c r="W3166" s="1">
        <v>6165056</v>
      </c>
      <c r="X3166" s="1">
        <v>13562886</v>
      </c>
      <c r="Y3166" s="1">
        <v>1112891</v>
      </c>
      <c r="Z3166" s="1">
        <v>2192875</v>
      </c>
      <c r="AA3166" s="1">
        <v>0</v>
      </c>
      <c r="AB3166" s="1">
        <v>3093051</v>
      </c>
      <c r="AC3166" s="1">
        <v>1667066</v>
      </c>
      <c r="AD3166" s="1">
        <v>679231</v>
      </c>
      <c r="AE3166" s="1">
        <v>209850</v>
      </c>
      <c r="AH3166" s="136">
        <f t="shared" si="49"/>
        <v>41215</v>
      </c>
      <c r="AI3166" s="177">
        <f>HLOOKUP(附加题模型!$E$2,历史数据!$B$3:$K$5000,ROW(A3164),)</f>
        <v>11.689693838843301</v>
      </c>
      <c r="AJ3166" s="177">
        <f>HLOOKUP(附加题模型!$E$2,历史数据!$L$3:$U$5000,ROW(A3164),)</f>
        <v>11.702725827515399</v>
      </c>
    </row>
    <row r="3167" spans="1:36" x14ac:dyDescent="0.2">
      <c r="A3167" s="148">
        <v>41218</v>
      </c>
      <c r="B3167" s="137">
        <v>16.5208738403635</v>
      </c>
      <c r="C3167" s="137">
        <v>35.874625652998198</v>
      </c>
      <c r="D3167" s="137">
        <v>6.6668405097195302</v>
      </c>
      <c r="E3167" s="137">
        <v>5.2216244443939601</v>
      </c>
      <c r="F3167" s="137">
        <v>14.0106944118586</v>
      </c>
      <c r="G3167" s="137">
        <v>17.3562793036599</v>
      </c>
      <c r="H3167" s="137">
        <v>4.9988091216674304</v>
      </c>
      <c r="I3167" s="137">
        <v>13.250280817553101</v>
      </c>
      <c r="J3167" s="137">
        <v>18.4270936984103</v>
      </c>
      <c r="K3167" s="137">
        <v>11.7157578161875</v>
      </c>
      <c r="L3167" s="137">
        <v>16.857410159333899</v>
      </c>
      <c r="M3167" s="137">
        <v>36.6362949874568</v>
      </c>
      <c r="N3167" s="137">
        <v>7.0323194790614298</v>
      </c>
      <c r="O3167" s="137">
        <v>5.2106315508268199</v>
      </c>
      <c r="P3167" s="137">
        <v>14.0240125624402</v>
      </c>
      <c r="Q3167" s="137">
        <v>17.3562793036599</v>
      </c>
      <c r="R3167" s="137">
        <v>4.9590307997443404</v>
      </c>
      <c r="S3167" s="137">
        <v>13.7417904614808</v>
      </c>
      <c r="T3167" s="137">
        <v>18.197329437831598</v>
      </c>
      <c r="U3167" s="137">
        <v>11.741821793531599</v>
      </c>
      <c r="V3167" s="1">
        <v>14025443</v>
      </c>
      <c r="W3167" s="1">
        <v>5469050</v>
      </c>
      <c r="X3167" s="1">
        <v>28812459</v>
      </c>
      <c r="Y3167" s="1">
        <v>1135075</v>
      </c>
      <c r="Z3167" s="1">
        <v>1689910</v>
      </c>
      <c r="AA3167" s="1">
        <v>0</v>
      </c>
      <c r="AB3167" s="1">
        <v>1598289</v>
      </c>
      <c r="AC3167" s="1">
        <v>5705555</v>
      </c>
      <c r="AD3167" s="1">
        <v>373829</v>
      </c>
      <c r="AE3167" s="1">
        <v>168937</v>
      </c>
      <c r="AH3167" s="136">
        <f t="shared" si="49"/>
        <v>41218</v>
      </c>
      <c r="AI3167" s="177">
        <f>HLOOKUP(附加题模型!$E$2,历史数据!$B$3:$K$5000,ROW(A3165),)</f>
        <v>11.7157578161875</v>
      </c>
      <c r="AJ3167" s="177">
        <f>HLOOKUP(附加题模型!$E$2,历史数据!$L$3:$U$5000,ROW(A3165),)</f>
        <v>11.741821793531599</v>
      </c>
    </row>
    <row r="3168" spans="1:36" x14ac:dyDescent="0.2">
      <c r="A3168" s="148">
        <v>41219</v>
      </c>
      <c r="B3168" s="137">
        <v>16.735033316071998</v>
      </c>
      <c r="C3168" s="137">
        <v>36.407794187119201</v>
      </c>
      <c r="D3168" s="137">
        <v>6.9441004174961396</v>
      </c>
      <c r="E3168" s="137">
        <v>5.1886457636925298</v>
      </c>
      <c r="F3168" s="137">
        <v>13.9174673577873</v>
      </c>
      <c r="G3168" s="137">
        <v>17.3562793036599</v>
      </c>
      <c r="H3168" s="137">
        <v>4.9722902403853704</v>
      </c>
      <c r="I3168" s="137">
        <v>13.5574743450079</v>
      </c>
      <c r="J3168" s="137">
        <v>18.312211568121</v>
      </c>
      <c r="K3168" s="137">
        <v>11.5984699181389</v>
      </c>
      <c r="L3168" s="137">
        <v>17.285729110750701</v>
      </c>
      <c r="M3168" s="137">
        <v>36.103126453335797</v>
      </c>
      <c r="N3168" s="137">
        <v>6.5534160019927299</v>
      </c>
      <c r="O3168" s="137">
        <v>5.1336812958567997</v>
      </c>
      <c r="P3168" s="137">
        <v>13.797604002552699</v>
      </c>
      <c r="Q3168" s="137">
        <v>17.3562793036599</v>
      </c>
      <c r="R3168" s="137">
        <v>4.8662147152571498</v>
      </c>
      <c r="S3168" s="137">
        <v>13.434596934026001</v>
      </c>
      <c r="T3168" s="137">
        <v>18.013518029368701</v>
      </c>
      <c r="U3168" s="137">
        <v>11.650597872827101</v>
      </c>
      <c r="V3168" s="1">
        <v>13394360</v>
      </c>
      <c r="W3168" s="1">
        <v>5071332</v>
      </c>
      <c r="X3168" s="1">
        <v>25428187</v>
      </c>
      <c r="Y3168" s="1">
        <v>1051926</v>
      </c>
      <c r="Z3168" s="1">
        <v>1830793</v>
      </c>
      <c r="AA3168" s="1">
        <v>0</v>
      </c>
      <c r="AB3168" s="1">
        <v>2308498</v>
      </c>
      <c r="AC3168" s="1">
        <v>2690198</v>
      </c>
      <c r="AD3168" s="1">
        <v>423206</v>
      </c>
      <c r="AE3168" s="1">
        <v>145297</v>
      </c>
      <c r="AH3168" s="136">
        <f t="shared" si="49"/>
        <v>41219</v>
      </c>
      <c r="AI3168" s="177">
        <f>HLOOKUP(附加题模型!$E$2,历史数据!$B$3:$K$5000,ROW(A3166),)</f>
        <v>11.5984699181389</v>
      </c>
      <c r="AJ3168" s="177">
        <f>HLOOKUP(附加题模型!$E$2,历史数据!$L$3:$U$5000,ROW(A3166),)</f>
        <v>11.650597872827101</v>
      </c>
    </row>
    <row r="3169" spans="1:36" x14ac:dyDescent="0.2">
      <c r="A3169" s="148">
        <v>41220</v>
      </c>
      <c r="B3169" s="137">
        <v>17.1327580566733</v>
      </c>
      <c r="C3169" s="137">
        <v>36.103126453335797</v>
      </c>
      <c r="D3169" s="137">
        <v>6.3769778788621601</v>
      </c>
      <c r="E3169" s="137">
        <v>5.0897097215882203</v>
      </c>
      <c r="F3169" s="137">
        <v>13.8375584542976</v>
      </c>
      <c r="G3169" s="137">
        <v>17.3562793036599</v>
      </c>
      <c r="H3169" s="137">
        <v>4.8396958339750897</v>
      </c>
      <c r="I3169" s="137">
        <v>13.352678660038</v>
      </c>
      <c r="J3169" s="137">
        <v>18.1743530117737</v>
      </c>
      <c r="K3169" s="137">
        <v>11.663629861499199</v>
      </c>
      <c r="L3169" s="137">
        <v>16.826815948518401</v>
      </c>
      <c r="M3169" s="137">
        <v>35.950792586444102</v>
      </c>
      <c r="N3169" s="137">
        <v>6.06190980184327</v>
      </c>
      <c r="O3169" s="137">
        <v>5.1007026151553596</v>
      </c>
      <c r="P3169" s="137">
        <v>13.8109221531343</v>
      </c>
      <c r="Q3169" s="137">
        <v>17.3562793036599</v>
      </c>
      <c r="R3169" s="137">
        <v>4.8794741558981798</v>
      </c>
      <c r="S3169" s="137">
        <v>13.8032291669718</v>
      </c>
      <c r="T3169" s="137">
        <v>18.610905106873201</v>
      </c>
      <c r="U3169" s="137">
        <v>11.650597872827101</v>
      </c>
      <c r="V3169" s="1">
        <v>9483308</v>
      </c>
      <c r="W3169" s="1">
        <v>3479706</v>
      </c>
      <c r="X3169" s="1">
        <v>18944598</v>
      </c>
      <c r="Y3169" s="1">
        <v>768810</v>
      </c>
      <c r="Z3169" s="1">
        <v>1626356</v>
      </c>
      <c r="AA3169" s="1">
        <v>0</v>
      </c>
      <c r="AB3169" s="1">
        <v>1265035</v>
      </c>
      <c r="AC3169" s="1">
        <v>4926399</v>
      </c>
      <c r="AD3169" s="1">
        <v>2823204</v>
      </c>
      <c r="AE3169" s="1">
        <v>206990</v>
      </c>
      <c r="AH3169" s="136">
        <f t="shared" si="49"/>
        <v>41220</v>
      </c>
      <c r="AI3169" s="177">
        <f>HLOOKUP(附加题模型!$E$2,历史数据!$B$3:$K$5000,ROW(A3167),)</f>
        <v>11.663629861499199</v>
      </c>
      <c r="AJ3169" s="177">
        <f>HLOOKUP(附加题模型!$E$2,历史数据!$L$3:$U$5000,ROW(A3167),)</f>
        <v>11.650597872827101</v>
      </c>
    </row>
    <row r="3170" spans="1:36" x14ac:dyDescent="0.2">
      <c r="A3170" s="148">
        <v>41221</v>
      </c>
      <c r="B3170" s="137">
        <v>16.367902786286098</v>
      </c>
      <c r="C3170" s="137">
        <v>35.646124852660698</v>
      </c>
      <c r="D3170" s="137">
        <v>5.9610880171972296</v>
      </c>
      <c r="E3170" s="137">
        <v>5.0787168280210704</v>
      </c>
      <c r="F3170" s="137">
        <v>13.557877292083701</v>
      </c>
      <c r="G3170" s="137">
        <v>17.3562793036599</v>
      </c>
      <c r="H3170" s="137">
        <v>4.8662147152571498</v>
      </c>
      <c r="I3170" s="137">
        <v>13.577953913504899</v>
      </c>
      <c r="J3170" s="137">
        <v>18.312211568121</v>
      </c>
      <c r="K3170" s="137">
        <v>11.611501906810901</v>
      </c>
      <c r="L3170" s="137">
        <v>15.786612780791801</v>
      </c>
      <c r="M3170" s="137">
        <v>34.655954717864503</v>
      </c>
      <c r="N3170" s="137">
        <v>5.9736907402779904</v>
      </c>
      <c r="O3170" s="137">
        <v>4.9028305309467504</v>
      </c>
      <c r="P3170" s="137">
        <v>13.797604002552699</v>
      </c>
      <c r="Q3170" s="137">
        <v>17.3562793036599</v>
      </c>
      <c r="R3170" s="137">
        <v>4.73362030884687</v>
      </c>
      <c r="S3170" s="137">
        <v>13.414117365529</v>
      </c>
      <c r="T3170" s="137">
        <v>18.036494455426499</v>
      </c>
      <c r="U3170" s="137">
        <v>11.546341963450599</v>
      </c>
      <c r="V3170" s="1">
        <v>11624491</v>
      </c>
      <c r="W3170" s="1">
        <v>3352495</v>
      </c>
      <c r="X3170" s="1">
        <v>10350527</v>
      </c>
      <c r="Y3170" s="1">
        <v>1238646</v>
      </c>
      <c r="Z3170" s="1">
        <v>1430840</v>
      </c>
      <c r="AA3170" s="1">
        <v>0</v>
      </c>
      <c r="AB3170" s="1">
        <v>2485312</v>
      </c>
      <c r="AC3170" s="1">
        <v>2668615</v>
      </c>
      <c r="AD3170" s="1">
        <v>1189067</v>
      </c>
      <c r="AE3170" s="1">
        <v>182400</v>
      </c>
      <c r="AH3170" s="136">
        <f t="shared" si="49"/>
        <v>41221</v>
      </c>
      <c r="AI3170" s="177">
        <f>HLOOKUP(附加题模型!$E$2,历史数据!$B$3:$K$5000,ROW(A3168),)</f>
        <v>11.611501906810901</v>
      </c>
      <c r="AJ3170" s="177">
        <f>HLOOKUP(附加题模型!$E$2,历史数据!$L$3:$U$5000,ROW(A3168),)</f>
        <v>11.546341963450599</v>
      </c>
    </row>
    <row r="3171" spans="1:36" x14ac:dyDescent="0.2">
      <c r="A3171" s="148">
        <v>41222</v>
      </c>
      <c r="B3171" s="137">
        <v>15.8172069916073</v>
      </c>
      <c r="C3171" s="137">
        <v>34.503620850972801</v>
      </c>
      <c r="D3171" s="137">
        <v>5.9106771248742103</v>
      </c>
      <c r="E3171" s="137">
        <v>4.9028305309467504</v>
      </c>
      <c r="F3171" s="137">
        <v>13.717695099063</v>
      </c>
      <c r="G3171" s="137">
        <v>17.3562793036599</v>
      </c>
      <c r="H3171" s="137">
        <v>4.7071014275648198</v>
      </c>
      <c r="I3171" s="137">
        <v>13.311719523043999</v>
      </c>
      <c r="J3171" s="137">
        <v>17.9216123251372</v>
      </c>
      <c r="K3171" s="137">
        <v>11.468150031418199</v>
      </c>
      <c r="L3171" s="137">
        <v>15.6336417267144</v>
      </c>
      <c r="M3171" s="137">
        <v>36.407794187119201</v>
      </c>
      <c r="N3171" s="137">
        <v>5.87286895563195</v>
      </c>
      <c r="O3171" s="137">
        <v>4.9028305309467504</v>
      </c>
      <c r="P3171" s="137">
        <v>13.6644224967366</v>
      </c>
      <c r="Q3171" s="137">
        <v>17.3562793036599</v>
      </c>
      <c r="R3171" s="137">
        <v>4.7468797494879</v>
      </c>
      <c r="S3171" s="137">
        <v>13.926106577953799</v>
      </c>
      <c r="T3171" s="137">
        <v>17.990541603310799</v>
      </c>
      <c r="U3171" s="137">
        <v>11.585437929466799</v>
      </c>
      <c r="V3171" s="1">
        <v>5887318</v>
      </c>
      <c r="W3171" s="1">
        <v>9086950</v>
      </c>
      <c r="X3171" s="1">
        <v>8744448</v>
      </c>
      <c r="Y3171" s="1">
        <v>685449</v>
      </c>
      <c r="Z3171" s="1">
        <v>769521</v>
      </c>
      <c r="AA3171" s="1">
        <v>0</v>
      </c>
      <c r="AB3171" s="1">
        <v>1549529</v>
      </c>
      <c r="AC3171" s="1">
        <v>3737283</v>
      </c>
      <c r="AD3171" s="1">
        <v>1012945</v>
      </c>
      <c r="AE3171" s="1">
        <v>248000</v>
      </c>
      <c r="AH3171" s="136">
        <f t="shared" si="49"/>
        <v>41222</v>
      </c>
      <c r="AI3171" s="177">
        <f>HLOOKUP(附加题模型!$E$2,历史数据!$B$3:$K$5000,ROW(A3169),)</f>
        <v>11.468150031418199</v>
      </c>
      <c r="AJ3171" s="177">
        <f>HLOOKUP(附加题模型!$E$2,历史数据!$L$3:$U$5000,ROW(A3169),)</f>
        <v>11.585437929466799</v>
      </c>
    </row>
    <row r="3172" spans="1:36" x14ac:dyDescent="0.2">
      <c r="A3172" s="148">
        <v>41225</v>
      </c>
      <c r="B3172" s="137">
        <v>15.6948301483454</v>
      </c>
      <c r="C3172" s="137">
        <v>36.179293386781701</v>
      </c>
      <c r="D3172" s="137">
        <v>5.87286895563195</v>
      </c>
      <c r="E3172" s="137">
        <v>4.8918376373796102</v>
      </c>
      <c r="F3172" s="137">
        <v>13.5978317438285</v>
      </c>
      <c r="G3172" s="137">
        <v>17.3562793036599</v>
      </c>
      <c r="H3172" s="137">
        <v>4.7468797494879</v>
      </c>
      <c r="I3172" s="137">
        <v>13.8237087354688</v>
      </c>
      <c r="J3172" s="137">
        <v>19.782702835824502</v>
      </c>
      <c r="K3172" s="137">
        <v>11.585437929466799</v>
      </c>
      <c r="L3172" s="137">
        <v>16.031366467315699</v>
      </c>
      <c r="M3172" s="137">
        <v>36.6362949874568</v>
      </c>
      <c r="N3172" s="137">
        <v>5.9736907402779904</v>
      </c>
      <c r="O3172" s="137">
        <v>4.9358092116481904</v>
      </c>
      <c r="P3172" s="137">
        <v>14.1438759176747</v>
      </c>
      <c r="Q3172" s="137">
        <v>17.3562793036599</v>
      </c>
      <c r="R3172" s="137">
        <v>4.8264363933340704</v>
      </c>
      <c r="S3172" s="137">
        <v>14.622411906851401</v>
      </c>
      <c r="T3172" s="137">
        <v>19.782702835824502</v>
      </c>
      <c r="U3172" s="137">
        <v>11.546341963450599</v>
      </c>
      <c r="V3172" s="1">
        <v>6674302</v>
      </c>
      <c r="W3172" s="1">
        <v>7245151</v>
      </c>
      <c r="X3172" s="1">
        <v>7214499</v>
      </c>
      <c r="Y3172" s="1">
        <v>831705</v>
      </c>
      <c r="Z3172" s="1">
        <v>1502194</v>
      </c>
      <c r="AA3172" s="1">
        <v>0</v>
      </c>
      <c r="AB3172" s="1">
        <v>1609135</v>
      </c>
      <c r="AC3172" s="1">
        <v>5135025</v>
      </c>
      <c r="AD3172" s="1">
        <v>3177365</v>
      </c>
      <c r="AE3172" s="1">
        <v>292358</v>
      </c>
      <c r="AH3172" s="136">
        <f t="shared" si="49"/>
        <v>41225</v>
      </c>
      <c r="AI3172" s="177">
        <f>HLOOKUP(附加题模型!$E$2,历史数据!$B$3:$K$5000,ROW(A3170),)</f>
        <v>11.585437929466799</v>
      </c>
      <c r="AJ3172" s="177">
        <f>HLOOKUP(附加题模型!$E$2,历史数据!$L$3:$U$5000,ROW(A3170),)</f>
        <v>11.546341963450599</v>
      </c>
    </row>
    <row r="3173" spans="1:36" x14ac:dyDescent="0.2">
      <c r="A3173" s="148">
        <v>41226</v>
      </c>
      <c r="B3173" s="137">
        <v>15.908989624053801</v>
      </c>
      <c r="C3173" s="137">
        <v>36.6362949874568</v>
      </c>
      <c r="D3173" s="137">
        <v>5.9610880171972296</v>
      </c>
      <c r="E3173" s="137">
        <v>4.9358092116481904</v>
      </c>
      <c r="F3173" s="137">
        <v>14.290375574072501</v>
      </c>
      <c r="G3173" s="137">
        <v>17.3562793036599</v>
      </c>
      <c r="H3173" s="137">
        <v>4.7999175120520103</v>
      </c>
      <c r="I3173" s="137">
        <v>14.6633710438454</v>
      </c>
      <c r="J3173" s="137">
        <v>20.173302078808302</v>
      </c>
      <c r="K3173" s="137">
        <v>11.546341963450599</v>
      </c>
      <c r="L3173" s="137">
        <v>15.8172069916073</v>
      </c>
      <c r="M3173" s="137">
        <v>34.808288584756298</v>
      </c>
      <c r="N3173" s="137">
        <v>5.6460199401783502</v>
      </c>
      <c r="O3173" s="137">
        <v>4.8918376373796102</v>
      </c>
      <c r="P3173" s="137">
        <v>13.904149207205601</v>
      </c>
      <c r="Q3173" s="137">
        <v>17.3562793036599</v>
      </c>
      <c r="R3173" s="137">
        <v>4.7866580714109803</v>
      </c>
      <c r="S3173" s="137">
        <v>14.048983988935699</v>
      </c>
      <c r="T3173" s="137">
        <v>20.403066339386999</v>
      </c>
      <c r="U3173" s="137">
        <v>11.207510257976899</v>
      </c>
      <c r="V3173" s="1">
        <v>5080630</v>
      </c>
      <c r="W3173" s="1">
        <v>5537864</v>
      </c>
      <c r="X3173" s="1">
        <v>6893412</v>
      </c>
      <c r="Y3173" s="1">
        <v>761054</v>
      </c>
      <c r="Z3173" s="1">
        <v>832700</v>
      </c>
      <c r="AA3173" s="1">
        <v>0</v>
      </c>
      <c r="AB3173" s="1">
        <v>1843407</v>
      </c>
      <c r="AC3173" s="1">
        <v>4654081</v>
      </c>
      <c r="AD3173" s="1">
        <v>13112449</v>
      </c>
      <c r="AE3173" s="1">
        <v>313500</v>
      </c>
      <c r="AH3173" s="136">
        <f t="shared" si="49"/>
        <v>41226</v>
      </c>
      <c r="AI3173" s="177">
        <f>HLOOKUP(附加题模型!$E$2,历史数据!$B$3:$K$5000,ROW(A3171),)</f>
        <v>11.546341963450599</v>
      </c>
      <c r="AJ3173" s="177">
        <f>HLOOKUP(附加题模型!$E$2,历史数据!$L$3:$U$5000,ROW(A3171),)</f>
        <v>11.207510257976899</v>
      </c>
    </row>
    <row r="3174" spans="1:36" x14ac:dyDescent="0.2">
      <c r="A3174" s="148">
        <v>41227</v>
      </c>
      <c r="B3174" s="137">
        <v>15.7560185699763</v>
      </c>
      <c r="C3174" s="137">
        <v>34.427453917526996</v>
      </c>
      <c r="D3174" s="137">
        <v>5.6334172170976</v>
      </c>
      <c r="E3174" s="137">
        <v>4.9358092116481904</v>
      </c>
      <c r="F3174" s="137">
        <v>14.090603315348201</v>
      </c>
      <c r="G3174" s="137">
        <v>17.3562793036599</v>
      </c>
      <c r="H3174" s="137">
        <v>4.72036086820584</v>
      </c>
      <c r="I3174" s="137">
        <v>14.0080248519417</v>
      </c>
      <c r="J3174" s="137">
        <v>19.8516321139981</v>
      </c>
      <c r="K3174" s="137">
        <v>11.090222359928299</v>
      </c>
      <c r="L3174" s="137">
        <v>14.9299748779582</v>
      </c>
      <c r="M3174" s="137">
        <v>34.351286984081099</v>
      </c>
      <c r="N3174" s="137">
        <v>5.7342390017436404</v>
      </c>
      <c r="O3174" s="137">
        <v>4.8588589566781701</v>
      </c>
      <c r="P3174" s="137">
        <v>14.157194068256301</v>
      </c>
      <c r="Q3174" s="137">
        <v>17.3562793036599</v>
      </c>
      <c r="R3174" s="137">
        <v>4.9590307997443404</v>
      </c>
      <c r="S3174" s="137">
        <v>13.762270029977801</v>
      </c>
      <c r="T3174" s="137">
        <v>19.277221462551399</v>
      </c>
      <c r="U3174" s="137">
        <v>11.2466062239931</v>
      </c>
      <c r="V3174" s="1">
        <v>10734270</v>
      </c>
      <c r="W3174" s="1">
        <v>5341595</v>
      </c>
      <c r="X3174" s="1">
        <v>4946793</v>
      </c>
      <c r="Y3174" s="1">
        <v>661538</v>
      </c>
      <c r="Z3174" s="1">
        <v>7034295</v>
      </c>
      <c r="AA3174" s="1">
        <v>0</v>
      </c>
      <c r="AB3174" s="1">
        <v>4722166</v>
      </c>
      <c r="AC3174" s="1">
        <v>3037375</v>
      </c>
      <c r="AD3174" s="1">
        <v>9119975</v>
      </c>
      <c r="AE3174" s="1">
        <v>291150</v>
      </c>
      <c r="AH3174" s="136">
        <f t="shared" si="49"/>
        <v>41227</v>
      </c>
      <c r="AI3174" s="177">
        <f>HLOOKUP(附加题模型!$E$2,历史数据!$B$3:$K$5000,ROW(A3172),)</f>
        <v>11.090222359928299</v>
      </c>
      <c r="AJ3174" s="177">
        <f>HLOOKUP(附加题模型!$E$2,历史数据!$L$3:$U$5000,ROW(A3172),)</f>
        <v>11.2466062239931</v>
      </c>
    </row>
    <row r="3175" spans="1:36" x14ac:dyDescent="0.2">
      <c r="A3175" s="148">
        <v>41228</v>
      </c>
      <c r="B3175" s="137">
        <v>14.5628443481723</v>
      </c>
      <c r="C3175" s="137">
        <v>33.513450716176699</v>
      </c>
      <c r="D3175" s="137">
        <v>5.6712253863398603</v>
      </c>
      <c r="E3175" s="137">
        <v>4.83687316954388</v>
      </c>
      <c r="F3175" s="137">
        <v>14.1438759176747</v>
      </c>
      <c r="G3175" s="137">
        <v>17.3562793036599</v>
      </c>
      <c r="H3175" s="137">
        <v>4.9059930371802301</v>
      </c>
      <c r="I3175" s="137">
        <v>13.6803517559899</v>
      </c>
      <c r="J3175" s="137">
        <v>18.679834385046799</v>
      </c>
      <c r="K3175" s="137">
        <v>11.116286337272401</v>
      </c>
      <c r="L3175" s="137">
        <v>14.471061715725799</v>
      </c>
      <c r="M3175" s="137">
        <v>33.132616048947398</v>
      </c>
      <c r="N3175" s="137">
        <v>5.5578008786130697</v>
      </c>
      <c r="O3175" s="137">
        <v>4.6499939789024101</v>
      </c>
      <c r="P3175" s="137">
        <v>13.970739960113701</v>
      </c>
      <c r="Q3175" s="137">
        <v>17.3562793036599</v>
      </c>
      <c r="R3175" s="137">
        <v>4.8927335965392</v>
      </c>
      <c r="S3175" s="137">
        <v>13.496035639516901</v>
      </c>
      <c r="T3175" s="137">
        <v>18.886622219567698</v>
      </c>
      <c r="U3175" s="137">
        <v>11.168414291960699</v>
      </c>
      <c r="V3175" s="1">
        <v>5676111</v>
      </c>
      <c r="W3175" s="1">
        <v>2828215</v>
      </c>
      <c r="X3175" s="1">
        <v>4574544</v>
      </c>
      <c r="Y3175" s="1">
        <v>1020799</v>
      </c>
      <c r="Z3175" s="1">
        <v>6087999</v>
      </c>
      <c r="AA3175" s="1">
        <v>0</v>
      </c>
      <c r="AB3175" s="1">
        <v>2604523</v>
      </c>
      <c r="AC3175" s="1">
        <v>1804685</v>
      </c>
      <c r="AD3175" s="1">
        <v>4239710</v>
      </c>
      <c r="AE3175" s="1">
        <v>138194</v>
      </c>
      <c r="AH3175" s="136">
        <f t="shared" si="49"/>
        <v>41228</v>
      </c>
      <c r="AI3175" s="177">
        <f>HLOOKUP(附加题模型!$E$2,历史数据!$B$3:$K$5000,ROW(A3173),)</f>
        <v>11.116286337272401</v>
      </c>
      <c r="AJ3175" s="177">
        <f>HLOOKUP(附加题模型!$E$2,历史数据!$L$3:$U$5000,ROW(A3173),)</f>
        <v>11.168414291960699</v>
      </c>
    </row>
    <row r="3176" spans="1:36" x14ac:dyDescent="0.2">
      <c r="A3176" s="148">
        <v>41229</v>
      </c>
      <c r="B3176" s="137">
        <v>14.5016559265413</v>
      </c>
      <c r="C3176" s="137">
        <v>33.132616048947398</v>
      </c>
      <c r="D3176" s="137">
        <v>5.5578008786130697</v>
      </c>
      <c r="E3176" s="137">
        <v>4.6499939789024101</v>
      </c>
      <c r="F3176" s="137">
        <v>13.9174673577873</v>
      </c>
      <c r="G3176" s="137">
        <v>17.3562793036599</v>
      </c>
      <c r="H3176" s="137">
        <v>4.8662147152571498</v>
      </c>
      <c r="I3176" s="137">
        <v>13.496035639516901</v>
      </c>
      <c r="J3176" s="137">
        <v>18.748763663220402</v>
      </c>
      <c r="K3176" s="137">
        <v>11.2596382126652</v>
      </c>
      <c r="L3176" s="137">
        <v>14.2569022400174</v>
      </c>
      <c r="M3176" s="137">
        <v>33.513450716176699</v>
      </c>
      <c r="N3176" s="137">
        <v>5.6082117709360899</v>
      </c>
      <c r="O3176" s="137">
        <v>4.66098687246956</v>
      </c>
      <c r="P3176" s="137">
        <v>14.103921465929901</v>
      </c>
      <c r="Q3176" s="137">
        <v>17.3562793036599</v>
      </c>
      <c r="R3176" s="137">
        <v>4.9192524778212601</v>
      </c>
      <c r="S3176" s="137">
        <v>13.5574743450079</v>
      </c>
      <c r="T3176" s="137">
        <v>18.8636457935098</v>
      </c>
      <c r="U3176" s="137">
        <v>11.051126393912099</v>
      </c>
      <c r="V3176" s="1">
        <v>5099327</v>
      </c>
      <c r="W3176" s="1">
        <v>2398057</v>
      </c>
      <c r="X3176" s="1">
        <v>3701590</v>
      </c>
      <c r="Y3176" s="1">
        <v>1072716</v>
      </c>
      <c r="Z3176" s="1">
        <v>3661907</v>
      </c>
      <c r="AA3176" s="1">
        <v>0</v>
      </c>
      <c r="AB3176" s="1">
        <v>2422499</v>
      </c>
      <c r="AC3176" s="1">
        <v>1456479</v>
      </c>
      <c r="AD3176" s="1">
        <v>3111827</v>
      </c>
      <c r="AE3176" s="1">
        <v>93430</v>
      </c>
      <c r="AH3176" s="136">
        <f t="shared" si="49"/>
        <v>41229</v>
      </c>
      <c r="AI3176" s="177">
        <f>HLOOKUP(附加题模型!$E$2,历史数据!$B$3:$K$5000,ROW(A3174),)</f>
        <v>11.2596382126652</v>
      </c>
      <c r="AJ3176" s="177">
        <f>HLOOKUP(附加题模型!$E$2,历史数据!$L$3:$U$5000,ROW(A3174),)</f>
        <v>11.051126393912099</v>
      </c>
    </row>
    <row r="3177" spans="1:36" x14ac:dyDescent="0.2">
      <c r="A3177" s="148">
        <v>41232</v>
      </c>
      <c r="B3177" s="137">
        <v>14.2569022400174</v>
      </c>
      <c r="C3177" s="137">
        <v>33.208782982393302</v>
      </c>
      <c r="D3177" s="137">
        <v>5.6460199401783502</v>
      </c>
      <c r="E3177" s="137">
        <v>4.6939655531709903</v>
      </c>
      <c r="F3177" s="137">
        <v>14.1838303694195</v>
      </c>
      <c r="G3177" s="137">
        <v>17.3562793036599</v>
      </c>
      <c r="H3177" s="137">
        <v>4.9192524778212601</v>
      </c>
      <c r="I3177" s="137">
        <v>13.5574743450079</v>
      </c>
      <c r="J3177" s="137">
        <v>18.656857958989001</v>
      </c>
      <c r="K3177" s="137">
        <v>10.9468704845356</v>
      </c>
      <c r="L3177" s="137">
        <v>14.2569022400174</v>
      </c>
      <c r="M3177" s="137">
        <v>34.1227861837436</v>
      </c>
      <c r="N3177" s="137">
        <v>5.7720471709858998</v>
      </c>
      <c r="O3177" s="137">
        <v>4.7599229145738597</v>
      </c>
      <c r="P3177" s="137">
        <v>14.1305577670931</v>
      </c>
      <c r="Q3177" s="137">
        <v>17.3562793036599</v>
      </c>
      <c r="R3177" s="137">
        <v>4.9722902403853704</v>
      </c>
      <c r="S3177" s="137">
        <v>13.2298012490561</v>
      </c>
      <c r="T3177" s="137">
        <v>18.450070124468201</v>
      </c>
      <c r="U3177" s="137">
        <v>11.077190371256201</v>
      </c>
      <c r="V3177" s="1">
        <v>4380292</v>
      </c>
      <c r="W3177" s="1">
        <v>2309400</v>
      </c>
      <c r="X3177" s="1">
        <v>5787610</v>
      </c>
      <c r="Y3177" s="1">
        <v>689701</v>
      </c>
      <c r="Z3177" s="1">
        <v>1574029</v>
      </c>
      <c r="AA3177" s="1">
        <v>0</v>
      </c>
      <c r="AB3177" s="1">
        <v>2787313</v>
      </c>
      <c r="AC3177" s="1">
        <v>1686230</v>
      </c>
      <c r="AD3177" s="1">
        <v>2939884</v>
      </c>
      <c r="AE3177" s="1">
        <v>161999</v>
      </c>
      <c r="AH3177" s="136">
        <f t="shared" si="49"/>
        <v>41232</v>
      </c>
      <c r="AI3177" s="177">
        <f>HLOOKUP(附加题模型!$E$2,历史数据!$B$3:$K$5000,ROW(A3175),)</f>
        <v>10.9468704845356</v>
      </c>
      <c r="AJ3177" s="177">
        <f>HLOOKUP(附加题模型!$E$2,历史数据!$L$3:$U$5000,ROW(A3175),)</f>
        <v>11.077190371256201</v>
      </c>
    </row>
    <row r="3178" spans="1:36" x14ac:dyDescent="0.2">
      <c r="A3178" s="148">
        <v>41233</v>
      </c>
      <c r="B3178" s="137">
        <v>14.287496450832901</v>
      </c>
      <c r="C3178" s="137">
        <v>34.655954717864503</v>
      </c>
      <c r="D3178" s="137">
        <v>5.8098553402281699</v>
      </c>
      <c r="E3178" s="137">
        <v>4.7709158081410097</v>
      </c>
      <c r="F3178" s="137">
        <v>13.984058110695299</v>
      </c>
      <c r="G3178" s="137">
        <v>17.3562793036599</v>
      </c>
      <c r="H3178" s="137">
        <v>4.9855496810264004</v>
      </c>
      <c r="I3178" s="137">
        <v>13.414117365529</v>
      </c>
      <c r="J3178" s="137">
        <v>18.404117272352401</v>
      </c>
      <c r="K3178" s="137">
        <v>11.168414291960699</v>
      </c>
      <c r="L3178" s="137">
        <v>14.532250137356799</v>
      </c>
      <c r="M3178" s="137">
        <v>33.970452316851798</v>
      </c>
      <c r="N3178" s="137">
        <v>5.8224580633089298</v>
      </c>
      <c r="O3178" s="137">
        <v>4.6939655531709903</v>
      </c>
      <c r="P3178" s="137">
        <v>14.103921465929901</v>
      </c>
      <c r="Q3178" s="137">
        <v>17.3562793036599</v>
      </c>
      <c r="R3178" s="137">
        <v>4.8927335965392</v>
      </c>
      <c r="S3178" s="137">
        <v>13.168362543565101</v>
      </c>
      <c r="T3178" s="137">
        <v>18.5189994026418</v>
      </c>
      <c r="U3178" s="137">
        <v>11.1814462806328</v>
      </c>
      <c r="V3178" s="1">
        <v>6346943</v>
      </c>
      <c r="W3178" s="1">
        <v>3430545</v>
      </c>
      <c r="X3178" s="1">
        <v>9996879</v>
      </c>
      <c r="Y3178" s="1">
        <v>708120</v>
      </c>
      <c r="Z3178" s="1">
        <v>8759934</v>
      </c>
      <c r="AA3178" s="1">
        <v>0</v>
      </c>
      <c r="AB3178" s="1">
        <v>2128734</v>
      </c>
      <c r="AC3178" s="1">
        <v>887178</v>
      </c>
      <c r="AD3178" s="1">
        <v>2391185</v>
      </c>
      <c r="AE3178" s="1">
        <v>140100</v>
      </c>
      <c r="AH3178" s="136">
        <f t="shared" si="49"/>
        <v>41233</v>
      </c>
      <c r="AI3178" s="177">
        <f>HLOOKUP(附加题模型!$E$2,历史数据!$B$3:$K$5000,ROW(A3176),)</f>
        <v>11.168414291960699</v>
      </c>
      <c r="AJ3178" s="177">
        <f>HLOOKUP(附加题模型!$E$2,历史数据!$L$3:$U$5000,ROW(A3176),)</f>
        <v>11.1814462806328</v>
      </c>
    </row>
    <row r="3179" spans="1:36" x14ac:dyDescent="0.2">
      <c r="A3179" s="148">
        <v>41234</v>
      </c>
      <c r="B3179" s="137">
        <v>14.3792790832794</v>
      </c>
      <c r="C3179" s="137">
        <v>33.665784583068401</v>
      </c>
      <c r="D3179" s="137">
        <v>5.8602662325511901</v>
      </c>
      <c r="E3179" s="137">
        <v>4.6719797660367002</v>
      </c>
      <c r="F3179" s="137">
        <v>13.3314687321962</v>
      </c>
      <c r="G3179" s="137">
        <v>17.3562793036599</v>
      </c>
      <c r="H3179" s="137">
        <v>4.8927335965392</v>
      </c>
      <c r="I3179" s="137">
        <v>13.168362543565101</v>
      </c>
      <c r="J3179" s="137">
        <v>18.541975828699599</v>
      </c>
      <c r="K3179" s="137">
        <v>11.220542246649</v>
      </c>
      <c r="L3179" s="137">
        <v>15.388888040190499</v>
      </c>
      <c r="M3179" s="137">
        <v>34.275120050635302</v>
      </c>
      <c r="N3179" s="137">
        <v>5.59560904785533</v>
      </c>
      <c r="O3179" s="137">
        <v>4.7599229145738597</v>
      </c>
      <c r="P3179" s="137">
        <v>13.824240303716</v>
      </c>
      <c r="Q3179" s="137">
        <v>17.3562793036599</v>
      </c>
      <c r="R3179" s="137">
        <v>4.9325119184622901</v>
      </c>
      <c r="S3179" s="137">
        <v>13.352678660038</v>
      </c>
      <c r="T3179" s="137">
        <v>18.587928680815399</v>
      </c>
      <c r="U3179" s="137">
        <v>11.311766167353399</v>
      </c>
      <c r="V3179" s="1">
        <v>13306547</v>
      </c>
      <c r="W3179" s="1">
        <v>2287699</v>
      </c>
      <c r="X3179" s="1">
        <v>12552905</v>
      </c>
      <c r="Y3179" s="1">
        <v>430189</v>
      </c>
      <c r="Z3179" s="1">
        <v>2118744</v>
      </c>
      <c r="AA3179" s="1">
        <v>0</v>
      </c>
      <c r="AB3179" s="1">
        <v>2673625</v>
      </c>
      <c r="AC3179" s="1">
        <v>1017639</v>
      </c>
      <c r="AD3179" s="1">
        <v>2430771</v>
      </c>
      <c r="AE3179" s="1">
        <v>176857</v>
      </c>
      <c r="AH3179" s="136">
        <f t="shared" si="49"/>
        <v>41234</v>
      </c>
      <c r="AI3179" s="177">
        <f>HLOOKUP(附加题模型!$E$2,历史数据!$B$3:$K$5000,ROW(A3177),)</f>
        <v>11.220542246649</v>
      </c>
      <c r="AJ3179" s="177">
        <f>HLOOKUP(附加题模型!$E$2,历史数据!$L$3:$U$5000,ROW(A3177),)</f>
        <v>11.311766167353399</v>
      </c>
    </row>
    <row r="3180" spans="1:36" x14ac:dyDescent="0.2">
      <c r="A3180" s="148">
        <v>41235</v>
      </c>
      <c r="B3180" s="137">
        <v>15.2665111969285</v>
      </c>
      <c r="C3180" s="137">
        <v>34.198953117189397</v>
      </c>
      <c r="D3180" s="137">
        <v>5.5073899862900397</v>
      </c>
      <c r="E3180" s="137">
        <v>4.7599229145738597</v>
      </c>
      <c r="F3180" s="137">
        <v>13.677740647318201</v>
      </c>
      <c r="G3180" s="137">
        <v>17.3562793036599</v>
      </c>
      <c r="H3180" s="137">
        <v>4.8794741558981798</v>
      </c>
      <c r="I3180" s="137">
        <v>13.352678660038</v>
      </c>
      <c r="J3180" s="137">
        <v>18.404117272352401</v>
      </c>
      <c r="K3180" s="137">
        <v>11.2466062239931</v>
      </c>
      <c r="L3180" s="137">
        <v>14.960569088773701</v>
      </c>
      <c r="M3180" s="137">
        <v>34.046619250297702</v>
      </c>
      <c r="N3180" s="137">
        <v>5.3813627554824901</v>
      </c>
      <c r="O3180" s="137">
        <v>4.6829726596038501</v>
      </c>
      <c r="P3180" s="137">
        <v>14.3170118752357</v>
      </c>
      <c r="Q3180" s="137">
        <v>17.3562793036599</v>
      </c>
      <c r="R3180" s="137">
        <v>4.8529552746161198</v>
      </c>
      <c r="S3180" s="137">
        <v>13.414117365529</v>
      </c>
      <c r="T3180" s="137">
        <v>18.105423733600102</v>
      </c>
      <c r="U3180" s="137">
        <v>11.820013725563999</v>
      </c>
      <c r="V3180" s="1">
        <v>6786364</v>
      </c>
      <c r="W3180" s="1">
        <v>1767305</v>
      </c>
      <c r="X3180" s="1">
        <v>7309536</v>
      </c>
      <c r="Y3180" s="1">
        <v>581100</v>
      </c>
      <c r="Z3180" s="1">
        <v>11829633</v>
      </c>
      <c r="AA3180" s="1">
        <v>0</v>
      </c>
      <c r="AB3180" s="1">
        <v>1348117</v>
      </c>
      <c r="AC3180" s="1">
        <v>1265652</v>
      </c>
      <c r="AD3180" s="1">
        <v>1735401</v>
      </c>
      <c r="AE3180" s="1">
        <v>908853</v>
      </c>
      <c r="AH3180" s="136">
        <f t="shared" si="49"/>
        <v>41235</v>
      </c>
      <c r="AI3180" s="177">
        <f>HLOOKUP(附加题模型!$E$2,历史数据!$B$3:$K$5000,ROW(A3178),)</f>
        <v>11.2466062239931</v>
      </c>
      <c r="AJ3180" s="177">
        <f>HLOOKUP(附加题模型!$E$2,历史数据!$L$3:$U$5000,ROW(A3178),)</f>
        <v>11.820013725563999</v>
      </c>
    </row>
    <row r="3181" spans="1:36" x14ac:dyDescent="0.2">
      <c r="A3181" s="148">
        <v>41236</v>
      </c>
      <c r="B3181" s="137">
        <v>14.777003823880699</v>
      </c>
      <c r="C3181" s="137">
        <v>34.275120050635302</v>
      </c>
      <c r="D3181" s="137">
        <v>5.3183491400787197</v>
      </c>
      <c r="E3181" s="137">
        <v>4.6170152982009798</v>
      </c>
      <c r="F3181" s="137">
        <v>14.117239616511499</v>
      </c>
      <c r="G3181" s="137">
        <v>17.3562793036599</v>
      </c>
      <c r="H3181" s="137">
        <v>4.8396958339750897</v>
      </c>
      <c r="I3181" s="137">
        <v>13.352678660038</v>
      </c>
      <c r="J3181" s="137">
        <v>18.128400159658</v>
      </c>
      <c r="K3181" s="137">
        <v>11.8721416802523</v>
      </c>
      <c r="L3181" s="137">
        <v>15.082945932035599</v>
      </c>
      <c r="M3181" s="137">
        <v>33.894285383406</v>
      </c>
      <c r="N3181" s="137">
        <v>5.3309518631594699</v>
      </c>
      <c r="O3181" s="137">
        <v>4.6939655531709903</v>
      </c>
      <c r="P3181" s="137">
        <v>14.157194068256301</v>
      </c>
      <c r="Q3181" s="137">
        <v>17.3562793036599</v>
      </c>
      <c r="R3181" s="137">
        <v>4.8794741558981798</v>
      </c>
      <c r="S3181" s="137">
        <v>13.5984334820019</v>
      </c>
      <c r="T3181" s="137">
        <v>18.197329437831598</v>
      </c>
      <c r="U3181" s="137">
        <v>11.728789804859501</v>
      </c>
      <c r="V3181" s="1">
        <v>5302497</v>
      </c>
      <c r="W3181" s="1">
        <v>1733628</v>
      </c>
      <c r="X3181" s="1">
        <v>5756930</v>
      </c>
      <c r="Y3181" s="1">
        <v>330266</v>
      </c>
      <c r="Z3181" s="1">
        <v>8195971</v>
      </c>
      <c r="AA3181" s="1">
        <v>0</v>
      </c>
      <c r="AB3181" s="1">
        <v>1379384</v>
      </c>
      <c r="AC3181" s="1">
        <v>1712691</v>
      </c>
      <c r="AD3181" s="1">
        <v>1504066</v>
      </c>
      <c r="AE3181" s="1">
        <v>300558</v>
      </c>
      <c r="AH3181" s="136">
        <f t="shared" si="49"/>
        <v>41236</v>
      </c>
      <c r="AI3181" s="177">
        <f>HLOOKUP(附加题模型!$E$2,历史数据!$B$3:$K$5000,ROW(A3179),)</f>
        <v>11.8721416802523</v>
      </c>
      <c r="AJ3181" s="177">
        <f>HLOOKUP(附加题模型!$E$2,历史数据!$L$3:$U$5000,ROW(A3179),)</f>
        <v>11.728789804859501</v>
      </c>
    </row>
    <row r="3182" spans="1:36" x14ac:dyDescent="0.2">
      <c r="A3182" s="148">
        <v>41239</v>
      </c>
      <c r="B3182" s="137">
        <v>15.082945932035599</v>
      </c>
      <c r="C3182" s="137">
        <v>33.894285383406</v>
      </c>
      <c r="D3182" s="137">
        <v>5.3309518631594699</v>
      </c>
      <c r="E3182" s="137">
        <v>4.6719797660367002</v>
      </c>
      <c r="F3182" s="137">
        <v>14.2504211223276</v>
      </c>
      <c r="G3182" s="137">
        <v>17.3562793036599</v>
      </c>
      <c r="H3182" s="137">
        <v>4.8794741558981798</v>
      </c>
      <c r="I3182" s="137">
        <v>13.5369947765109</v>
      </c>
      <c r="J3182" s="137">
        <v>18.381140846294599</v>
      </c>
      <c r="K3182" s="137">
        <v>11.741821793531599</v>
      </c>
      <c r="L3182" s="137">
        <v>15.2665111969285</v>
      </c>
      <c r="M3182" s="137">
        <v>33.818118449960103</v>
      </c>
      <c r="N3182" s="137">
        <v>5.1797191861904102</v>
      </c>
      <c r="O3182" s="137">
        <v>4.66098687246956</v>
      </c>
      <c r="P3182" s="137">
        <v>14.170512218837899</v>
      </c>
      <c r="Q3182" s="137">
        <v>17.3562793036599</v>
      </c>
      <c r="R3182" s="137">
        <v>5.0120685623084498</v>
      </c>
      <c r="S3182" s="137">
        <v>13.5984334820019</v>
      </c>
      <c r="T3182" s="137">
        <v>18.1743530117737</v>
      </c>
      <c r="U3182" s="137">
        <v>11.5593739521227</v>
      </c>
      <c r="V3182" s="1">
        <v>5749190</v>
      </c>
      <c r="W3182" s="1">
        <v>1262384</v>
      </c>
      <c r="X3182" s="1">
        <v>4492689</v>
      </c>
      <c r="Y3182" s="1">
        <v>467465</v>
      </c>
      <c r="Z3182" s="1">
        <v>9202850</v>
      </c>
      <c r="AA3182" s="1">
        <v>0</v>
      </c>
      <c r="AB3182" s="1">
        <v>17827364</v>
      </c>
      <c r="AC3182" s="1">
        <v>1134060</v>
      </c>
      <c r="AD3182" s="1">
        <v>875310</v>
      </c>
      <c r="AE3182" s="1">
        <v>223136</v>
      </c>
      <c r="AH3182" s="136">
        <f t="shared" si="49"/>
        <v>41239</v>
      </c>
      <c r="AI3182" s="177">
        <f>HLOOKUP(附加题模型!$E$2,历史数据!$B$3:$K$5000,ROW(A3180),)</f>
        <v>11.741821793531599</v>
      </c>
      <c r="AJ3182" s="177">
        <f>HLOOKUP(附加题模型!$E$2,历史数据!$L$3:$U$5000,ROW(A3180),)</f>
        <v>11.5593739521227</v>
      </c>
    </row>
    <row r="3183" spans="1:36" x14ac:dyDescent="0.2">
      <c r="A3183" s="148">
        <v>41240</v>
      </c>
      <c r="B3183" s="137">
        <v>15.2665111969285</v>
      </c>
      <c r="C3183" s="137">
        <v>33.665784583068401</v>
      </c>
      <c r="D3183" s="137">
        <v>5.0915001246251199</v>
      </c>
      <c r="E3183" s="137">
        <v>4.6280081917681199</v>
      </c>
      <c r="F3183" s="137">
        <v>14.037330713021801</v>
      </c>
      <c r="G3183" s="137">
        <v>17.3562793036599</v>
      </c>
      <c r="H3183" s="137">
        <v>4.9590307997443404</v>
      </c>
      <c r="I3183" s="137">
        <v>13.516515208013899</v>
      </c>
      <c r="J3183" s="137">
        <v>17.944588751195099</v>
      </c>
      <c r="K3183" s="137">
        <v>11.41602207673</v>
      </c>
      <c r="L3183" s="137">
        <v>14.2569022400174</v>
      </c>
      <c r="M3183" s="137">
        <v>32.142445914151303</v>
      </c>
      <c r="N3183" s="137">
        <v>4.87725383225228</v>
      </c>
      <c r="O3183" s="137">
        <v>4.3861645332909296</v>
      </c>
      <c r="P3183" s="137">
        <v>13.984058110695299</v>
      </c>
      <c r="Q3183" s="137">
        <v>17.3562793036599</v>
      </c>
      <c r="R3183" s="137">
        <v>4.8529552746161198</v>
      </c>
      <c r="S3183" s="137">
        <v>13.0659647010801</v>
      </c>
      <c r="T3183" s="137">
        <v>17.370178099748401</v>
      </c>
      <c r="U3183" s="137">
        <v>11.3378301446976</v>
      </c>
      <c r="V3183" s="1">
        <v>5209966</v>
      </c>
      <c r="W3183" s="1">
        <v>3261799</v>
      </c>
      <c r="X3183" s="1">
        <v>6634083</v>
      </c>
      <c r="Y3183" s="1">
        <v>1189799</v>
      </c>
      <c r="Z3183" s="1">
        <v>3639505</v>
      </c>
      <c r="AA3183" s="1">
        <v>0</v>
      </c>
      <c r="AB3183" s="1">
        <v>9967259</v>
      </c>
      <c r="AC3183" s="1">
        <v>1474780</v>
      </c>
      <c r="AD3183" s="1">
        <v>1723086</v>
      </c>
      <c r="AE3183" s="1">
        <v>186905</v>
      </c>
      <c r="AH3183" s="136">
        <f t="shared" si="49"/>
        <v>41240</v>
      </c>
      <c r="AI3183" s="177">
        <f>HLOOKUP(附加题模型!$E$2,历史数据!$B$3:$K$5000,ROW(A3181),)</f>
        <v>11.41602207673</v>
      </c>
      <c r="AJ3183" s="177">
        <f>HLOOKUP(附加题模型!$E$2,历史数据!$L$3:$U$5000,ROW(A3181),)</f>
        <v>11.3378301446976</v>
      </c>
    </row>
    <row r="3184" spans="1:36" x14ac:dyDescent="0.2">
      <c r="A3184" s="148">
        <v>41241</v>
      </c>
      <c r="B3184" s="137">
        <v>14.103931185940001</v>
      </c>
      <c r="C3184" s="137">
        <v>31.1522757793552</v>
      </c>
      <c r="D3184" s="137">
        <v>4.8142402168485097</v>
      </c>
      <c r="E3184" s="137">
        <v>4.3421929590223503</v>
      </c>
      <c r="F3184" s="137">
        <v>13.8508766048792</v>
      </c>
      <c r="G3184" s="137">
        <v>17.3562793036599</v>
      </c>
      <c r="H3184" s="137">
        <v>4.7866580714109803</v>
      </c>
      <c r="I3184" s="137">
        <v>12.922607721601199</v>
      </c>
      <c r="J3184" s="137">
        <v>17.1863666912854</v>
      </c>
      <c r="K3184" s="137">
        <v>11.1423503146166</v>
      </c>
      <c r="L3184" s="137">
        <v>14.195713818386499</v>
      </c>
      <c r="M3184" s="137">
        <v>30.5429403117883</v>
      </c>
      <c r="N3184" s="137">
        <v>4.8268429399292598</v>
      </c>
      <c r="O3184" s="137">
        <v>4.2322640233508997</v>
      </c>
      <c r="P3184" s="137">
        <v>13.6644224967366</v>
      </c>
      <c r="Q3184" s="137">
        <v>17.3562793036599</v>
      </c>
      <c r="R3184" s="137">
        <v>4.8529552746161198</v>
      </c>
      <c r="S3184" s="137">
        <v>12.635893762643301</v>
      </c>
      <c r="T3184" s="137">
        <v>16.428144631375801</v>
      </c>
      <c r="U3184" s="137">
        <v>10.894742529847299</v>
      </c>
      <c r="V3184" s="1">
        <v>3687736</v>
      </c>
      <c r="W3184" s="1">
        <v>2834700</v>
      </c>
      <c r="X3184" s="1">
        <v>5396266</v>
      </c>
      <c r="Y3184" s="1">
        <v>531900</v>
      </c>
      <c r="Z3184" s="1">
        <v>1373765</v>
      </c>
      <c r="AA3184" s="1">
        <v>0</v>
      </c>
      <c r="AB3184" s="1">
        <v>5161588</v>
      </c>
      <c r="AC3184" s="1">
        <v>1443340</v>
      </c>
      <c r="AD3184" s="1">
        <v>1408289</v>
      </c>
      <c r="AE3184" s="1">
        <v>509793</v>
      </c>
      <c r="AH3184" s="136">
        <f t="shared" si="49"/>
        <v>41241</v>
      </c>
      <c r="AI3184" s="177">
        <f>HLOOKUP(附加题模型!$E$2,历史数据!$B$3:$K$5000,ROW(A3182),)</f>
        <v>11.1423503146166</v>
      </c>
      <c r="AJ3184" s="177">
        <f>HLOOKUP(附加题模型!$E$2,历史数据!$L$3:$U$5000,ROW(A3182),)</f>
        <v>10.894742529847299</v>
      </c>
    </row>
    <row r="3185" spans="1:36" x14ac:dyDescent="0.2">
      <c r="A3185" s="148">
        <v>41242</v>
      </c>
      <c r="B3185" s="137">
        <v>14.3792790832794</v>
      </c>
      <c r="C3185" s="137">
        <v>29.4766032435463</v>
      </c>
      <c r="D3185" s="137">
        <v>4.8016374937677497</v>
      </c>
      <c r="E3185" s="137">
        <v>4.2322640233508997</v>
      </c>
      <c r="F3185" s="137">
        <v>13.717695099063</v>
      </c>
      <c r="G3185" s="137">
        <v>17.3562793036599</v>
      </c>
      <c r="H3185" s="137">
        <v>4.8396958339750897</v>
      </c>
      <c r="I3185" s="137">
        <v>12.717812036631299</v>
      </c>
      <c r="J3185" s="137">
        <v>16.336238927144301</v>
      </c>
      <c r="K3185" s="137">
        <v>10.881710541175201</v>
      </c>
      <c r="L3185" s="137">
        <v>14.042742764309001</v>
      </c>
      <c r="M3185" s="137">
        <v>29.7812709773298</v>
      </c>
      <c r="N3185" s="137">
        <v>4.88985655533304</v>
      </c>
      <c r="O3185" s="137">
        <v>4.2212711297837497</v>
      </c>
      <c r="P3185" s="137">
        <v>13.9441036589505</v>
      </c>
      <c r="Q3185" s="137">
        <v>17.3562793036599</v>
      </c>
      <c r="R3185" s="137">
        <v>4.8131769526930404</v>
      </c>
      <c r="S3185" s="137">
        <v>12.246781961200501</v>
      </c>
      <c r="T3185" s="137">
        <v>16.359215353202199</v>
      </c>
      <c r="U3185" s="137">
        <v>10.6471347450781</v>
      </c>
      <c r="V3185" s="1">
        <v>4411312</v>
      </c>
      <c r="W3185" s="1">
        <v>3154281</v>
      </c>
      <c r="X3185" s="1">
        <v>5989078</v>
      </c>
      <c r="Y3185" s="1">
        <v>425800</v>
      </c>
      <c r="Z3185" s="1">
        <v>6999381</v>
      </c>
      <c r="AA3185" s="1">
        <v>0</v>
      </c>
      <c r="AB3185" s="1">
        <v>3702113</v>
      </c>
      <c r="AC3185" s="1">
        <v>1162816</v>
      </c>
      <c r="AD3185" s="1">
        <v>797000</v>
      </c>
      <c r="AE3185" s="1">
        <v>586287</v>
      </c>
      <c r="AH3185" s="136">
        <f t="shared" si="49"/>
        <v>41242</v>
      </c>
      <c r="AI3185" s="177">
        <f>HLOOKUP(附加题模型!$E$2,历史数据!$B$3:$K$5000,ROW(A3183),)</f>
        <v>10.881710541175201</v>
      </c>
      <c r="AJ3185" s="177">
        <f>HLOOKUP(附加题模型!$E$2,历史数据!$L$3:$U$5000,ROW(A3183),)</f>
        <v>10.6471347450781</v>
      </c>
    </row>
    <row r="3186" spans="1:36" x14ac:dyDescent="0.2">
      <c r="A3186" s="148">
        <v>41243</v>
      </c>
      <c r="B3186" s="137">
        <v>13.9203659210471</v>
      </c>
      <c r="C3186" s="137">
        <v>29.552770176992201</v>
      </c>
      <c r="D3186" s="137">
        <v>4.8520483860907699</v>
      </c>
      <c r="E3186" s="137">
        <v>4.1882924490823203</v>
      </c>
      <c r="F3186" s="137">
        <v>14.117239616511499</v>
      </c>
      <c r="G3186" s="137">
        <v>17.3562793036599</v>
      </c>
      <c r="H3186" s="137">
        <v>4.7866580714109803</v>
      </c>
      <c r="I3186" s="137">
        <v>12.308220666691501</v>
      </c>
      <c r="J3186" s="137">
        <v>16.405168205317899</v>
      </c>
      <c r="K3186" s="137">
        <v>10.464686903669101</v>
      </c>
      <c r="L3186" s="137">
        <v>14.3792790832794</v>
      </c>
      <c r="M3186" s="137">
        <v>30.162105644558999</v>
      </c>
      <c r="N3186" s="137">
        <v>5.1671164631096502</v>
      </c>
      <c r="O3186" s="137">
        <v>4.2762355976194799</v>
      </c>
      <c r="P3186" s="137">
        <v>13.970739960113701</v>
      </c>
      <c r="Q3186" s="137">
        <v>17.3562793036599</v>
      </c>
      <c r="R3186" s="137">
        <v>4.8396958339750897</v>
      </c>
      <c r="S3186" s="137">
        <v>12.4106185091764</v>
      </c>
      <c r="T3186" s="137">
        <v>16.657908891954399</v>
      </c>
      <c r="U3186" s="137">
        <v>10.7513906544546</v>
      </c>
      <c r="V3186" s="1">
        <v>4545322</v>
      </c>
      <c r="W3186" s="1">
        <v>2873228</v>
      </c>
      <c r="X3186" s="1">
        <v>13206697</v>
      </c>
      <c r="Y3186" s="1">
        <v>477673</v>
      </c>
      <c r="Z3186" s="1">
        <v>4545285</v>
      </c>
      <c r="AA3186" s="1">
        <v>0</v>
      </c>
      <c r="AB3186" s="1">
        <v>2627885</v>
      </c>
      <c r="AC3186" s="1">
        <v>755317</v>
      </c>
      <c r="AD3186" s="1">
        <v>698757</v>
      </c>
      <c r="AE3186" s="1">
        <v>53797</v>
      </c>
      <c r="AH3186" s="136">
        <f t="shared" si="49"/>
        <v>41243</v>
      </c>
      <c r="AI3186" s="177">
        <f>HLOOKUP(附加题模型!$E$2,历史数据!$B$3:$K$5000,ROW(A3184),)</f>
        <v>10.464686903669101</v>
      </c>
      <c r="AJ3186" s="177">
        <f>HLOOKUP(附加题模型!$E$2,历史数据!$L$3:$U$5000,ROW(A3184),)</f>
        <v>10.7513906544546</v>
      </c>
    </row>
    <row r="3187" spans="1:36" x14ac:dyDescent="0.2">
      <c r="A3187" s="148">
        <v>41246</v>
      </c>
      <c r="B3187" s="137">
        <v>14.2569022400174</v>
      </c>
      <c r="C3187" s="137">
        <v>28.6387669756419</v>
      </c>
      <c r="D3187" s="137">
        <v>4.9780756168983196</v>
      </c>
      <c r="E3187" s="137">
        <v>4.2872284911866201</v>
      </c>
      <c r="F3187" s="137">
        <v>13.984058110695299</v>
      </c>
      <c r="G3187" s="137">
        <v>17.3562793036599</v>
      </c>
      <c r="H3187" s="137">
        <v>4.8396958339750897</v>
      </c>
      <c r="I3187" s="137">
        <v>12.4720572146674</v>
      </c>
      <c r="J3187" s="137">
        <v>16.680885318012301</v>
      </c>
      <c r="K3187" s="137">
        <v>10.438622926324999</v>
      </c>
      <c r="L3187" s="137">
        <v>14.226308029201901</v>
      </c>
      <c r="M3187" s="137">
        <v>28.6387669756419</v>
      </c>
      <c r="N3187" s="137">
        <v>5.0284865092213504</v>
      </c>
      <c r="O3187" s="137">
        <v>4.3092142783209102</v>
      </c>
      <c r="P3187" s="137">
        <v>13.864194755460799</v>
      </c>
      <c r="Q3187" s="137">
        <v>17.3562793036599</v>
      </c>
      <c r="R3187" s="137">
        <v>5.0518468842315398</v>
      </c>
      <c r="S3187" s="137">
        <v>12.2058228242065</v>
      </c>
      <c r="T3187" s="137">
        <v>16.2902860750286</v>
      </c>
      <c r="U3187" s="137">
        <v>10.477718892341199</v>
      </c>
      <c r="V3187" s="1">
        <v>3822382</v>
      </c>
      <c r="W3187" s="1">
        <v>6409189</v>
      </c>
      <c r="X3187" s="1">
        <v>7669690</v>
      </c>
      <c r="Y3187" s="1">
        <v>1362386</v>
      </c>
      <c r="Z3187" s="1">
        <v>5961315</v>
      </c>
      <c r="AA3187" s="1">
        <v>0</v>
      </c>
      <c r="AB3187" s="1">
        <v>7757591</v>
      </c>
      <c r="AC3187" s="1">
        <v>568800</v>
      </c>
      <c r="AD3187" s="1">
        <v>665019</v>
      </c>
      <c r="AE3187" s="1">
        <v>68419</v>
      </c>
      <c r="AH3187" s="136">
        <f t="shared" si="49"/>
        <v>41246</v>
      </c>
      <c r="AI3187" s="177">
        <f>HLOOKUP(附加题模型!$E$2,历史数据!$B$3:$K$5000,ROW(A3185),)</f>
        <v>10.438622926324999</v>
      </c>
      <c r="AJ3187" s="177">
        <f>HLOOKUP(附加题模型!$E$2,历史数据!$L$3:$U$5000,ROW(A3185),)</f>
        <v>10.477718892341199</v>
      </c>
    </row>
    <row r="3188" spans="1:36" x14ac:dyDescent="0.2">
      <c r="A3188" s="148">
        <v>41247</v>
      </c>
      <c r="B3188" s="137">
        <v>14.226308029201901</v>
      </c>
      <c r="C3188" s="137">
        <v>27.877097641183301</v>
      </c>
      <c r="D3188" s="137">
        <v>4.9276647245753002</v>
      </c>
      <c r="E3188" s="137">
        <v>4.3092142783209102</v>
      </c>
      <c r="F3188" s="137">
        <v>13.904149207205601</v>
      </c>
      <c r="G3188" s="137">
        <v>17.3562793036599</v>
      </c>
      <c r="H3188" s="137">
        <v>5.0253280029494798</v>
      </c>
      <c r="I3188" s="137">
        <v>12.2058228242065</v>
      </c>
      <c r="J3188" s="137">
        <v>16.1983803707971</v>
      </c>
      <c r="K3188" s="137">
        <v>10.464686903669101</v>
      </c>
      <c r="L3188" s="137">
        <v>14.6852211914343</v>
      </c>
      <c r="M3188" s="137">
        <v>28.181765374966801</v>
      </c>
      <c r="N3188" s="137">
        <v>5.5325954324515498</v>
      </c>
      <c r="O3188" s="137">
        <v>4.3971574268580698</v>
      </c>
      <c r="P3188" s="137">
        <v>13.864194755460799</v>
      </c>
      <c r="Q3188" s="137">
        <v>17.3562793036599</v>
      </c>
      <c r="R3188" s="137">
        <v>5.4628895441033896</v>
      </c>
      <c r="S3188" s="137">
        <v>12.451577646170399</v>
      </c>
      <c r="T3188" s="137">
        <v>16.588979613780801</v>
      </c>
      <c r="U3188" s="137">
        <v>10.425590937652901</v>
      </c>
      <c r="V3188" s="1">
        <v>7205340</v>
      </c>
      <c r="W3188" s="1">
        <v>5149570</v>
      </c>
      <c r="X3188" s="1">
        <v>16595064</v>
      </c>
      <c r="Y3188" s="1">
        <v>2549570</v>
      </c>
      <c r="Z3188" s="1">
        <v>4409499</v>
      </c>
      <c r="AA3188" s="1">
        <v>0</v>
      </c>
      <c r="AB3188" s="1">
        <v>32566159</v>
      </c>
      <c r="AC3188" s="1">
        <v>696512</v>
      </c>
      <c r="AD3188" s="1">
        <v>907606</v>
      </c>
      <c r="AE3188" s="1">
        <v>273411</v>
      </c>
      <c r="AH3188" s="136">
        <f t="shared" si="49"/>
        <v>41247</v>
      </c>
      <c r="AI3188" s="177">
        <f>HLOOKUP(附加题模型!$E$2,历史数据!$B$3:$K$5000,ROW(A3186),)</f>
        <v>10.464686903669101</v>
      </c>
      <c r="AJ3188" s="177">
        <f>HLOOKUP(附加题模型!$E$2,历史数据!$L$3:$U$5000,ROW(A3186),)</f>
        <v>10.425590937652901</v>
      </c>
    </row>
    <row r="3189" spans="1:36" x14ac:dyDescent="0.2">
      <c r="A3189" s="148">
        <v>41248</v>
      </c>
      <c r="B3189" s="137">
        <v>14.7464096130652</v>
      </c>
      <c r="C3189" s="137">
        <v>28.181765374966801</v>
      </c>
      <c r="D3189" s="137">
        <v>5.5325954324515498</v>
      </c>
      <c r="E3189" s="137">
        <v>4.3531858525894904</v>
      </c>
      <c r="F3189" s="137">
        <v>14.037330713021801</v>
      </c>
      <c r="G3189" s="137">
        <v>17.3562793036599</v>
      </c>
      <c r="H3189" s="137">
        <v>5.3700734596161999</v>
      </c>
      <c r="I3189" s="137">
        <v>12.3491798036855</v>
      </c>
      <c r="J3189" s="137">
        <v>16.405168205317899</v>
      </c>
      <c r="K3189" s="137">
        <v>10.542878835701501</v>
      </c>
      <c r="L3189" s="137">
        <v>15.235916986113001</v>
      </c>
      <c r="M3189" s="137">
        <v>29.1719355097629</v>
      </c>
      <c r="N3189" s="137">
        <v>5.6586226632591101</v>
      </c>
      <c r="O3189" s="137">
        <v>4.5290721496638202</v>
      </c>
      <c r="P3189" s="137">
        <v>14.063967014185</v>
      </c>
      <c r="Q3189" s="137">
        <v>17.3562793036599</v>
      </c>
      <c r="R3189" s="137">
        <v>5.6617811537188096</v>
      </c>
      <c r="S3189" s="137">
        <v>12.8202098791162</v>
      </c>
      <c r="T3189" s="137">
        <v>17.048508134938199</v>
      </c>
      <c r="U3189" s="137">
        <v>10.816550597814899</v>
      </c>
      <c r="V3189" s="1">
        <v>10398275</v>
      </c>
      <c r="W3189" s="1">
        <v>5275573</v>
      </c>
      <c r="X3189" s="1">
        <v>23577358</v>
      </c>
      <c r="Y3189" s="1">
        <v>2131457</v>
      </c>
      <c r="Z3189" s="1">
        <v>14213974</v>
      </c>
      <c r="AA3189" s="1">
        <v>0</v>
      </c>
      <c r="AB3189" s="1">
        <v>37014250</v>
      </c>
      <c r="AC3189" s="1">
        <v>1046838</v>
      </c>
      <c r="AD3189" s="1">
        <v>1399195</v>
      </c>
      <c r="AE3189" s="1">
        <v>216545</v>
      </c>
      <c r="AH3189" s="136">
        <f t="shared" si="49"/>
        <v>41248</v>
      </c>
      <c r="AI3189" s="177">
        <f>HLOOKUP(附加题模型!$E$2,历史数据!$B$3:$K$5000,ROW(A3187),)</f>
        <v>10.542878835701501</v>
      </c>
      <c r="AJ3189" s="177">
        <f>HLOOKUP(附加题模型!$E$2,历史数据!$L$3:$U$5000,ROW(A3187),)</f>
        <v>10.816550597814899</v>
      </c>
    </row>
    <row r="3190" spans="1:36" x14ac:dyDescent="0.2">
      <c r="A3190" s="148">
        <v>41249</v>
      </c>
      <c r="B3190" s="137">
        <v>15.082945932035599</v>
      </c>
      <c r="C3190" s="137">
        <v>29.1719355097629</v>
      </c>
      <c r="D3190" s="137">
        <v>5.5199927093707997</v>
      </c>
      <c r="E3190" s="137">
        <v>4.5070863625295203</v>
      </c>
      <c r="F3190" s="137">
        <v>13.984058110695299</v>
      </c>
      <c r="G3190" s="137">
        <v>17.3562793036599</v>
      </c>
      <c r="H3190" s="137">
        <v>5.5026678660264796</v>
      </c>
      <c r="I3190" s="137">
        <v>12.8202098791162</v>
      </c>
      <c r="J3190" s="137">
        <v>17.048508134938199</v>
      </c>
      <c r="K3190" s="137">
        <v>10.7904866204708</v>
      </c>
      <c r="L3190" s="137">
        <v>15.0523517212201</v>
      </c>
      <c r="M3190" s="137">
        <v>29.400436310100499</v>
      </c>
      <c r="N3190" s="137">
        <v>5.6082117709360899</v>
      </c>
      <c r="O3190" s="137">
        <v>4.44112900112665</v>
      </c>
      <c r="P3190" s="137">
        <v>13.9574218095321</v>
      </c>
      <c r="Q3190" s="137">
        <v>17.3562793036599</v>
      </c>
      <c r="R3190" s="137">
        <v>5.4363706628213402</v>
      </c>
      <c r="S3190" s="137">
        <v>12.635893762643301</v>
      </c>
      <c r="T3190" s="137">
        <v>17.071484560996101</v>
      </c>
      <c r="U3190" s="137">
        <v>10.7904866204708</v>
      </c>
      <c r="V3190" s="1">
        <v>6298228</v>
      </c>
      <c r="W3190" s="1">
        <v>2642697</v>
      </c>
      <c r="X3190" s="1">
        <v>17798919</v>
      </c>
      <c r="Y3190" s="1">
        <v>1236320</v>
      </c>
      <c r="Z3190" s="1">
        <v>9183326</v>
      </c>
      <c r="AA3190" s="1">
        <v>0</v>
      </c>
      <c r="AB3190" s="1">
        <v>20638137</v>
      </c>
      <c r="AC3190" s="1">
        <v>1027710</v>
      </c>
      <c r="AD3190" s="1">
        <v>782445</v>
      </c>
      <c r="AE3190" s="1">
        <v>158468</v>
      </c>
      <c r="AH3190" s="136">
        <f t="shared" si="49"/>
        <v>41249</v>
      </c>
      <c r="AI3190" s="177">
        <f>HLOOKUP(附加题模型!$E$2,历史数据!$B$3:$K$5000,ROW(A3188),)</f>
        <v>10.7904866204708</v>
      </c>
      <c r="AJ3190" s="177">
        <f>HLOOKUP(附加题模型!$E$2,历史数据!$L$3:$U$5000,ROW(A3188),)</f>
        <v>10.7904866204708</v>
      </c>
    </row>
    <row r="3191" spans="1:36" x14ac:dyDescent="0.2">
      <c r="A3191" s="148">
        <v>41250</v>
      </c>
      <c r="B3191" s="137">
        <v>15.0217575104046</v>
      </c>
      <c r="C3191" s="137">
        <v>29.4766032435463</v>
      </c>
      <c r="D3191" s="137">
        <v>5.5578008786130697</v>
      </c>
      <c r="E3191" s="137">
        <v>4.44112900112665</v>
      </c>
      <c r="F3191" s="137">
        <v>13.0784238711455</v>
      </c>
      <c r="G3191" s="137">
        <v>17.3562793036599</v>
      </c>
      <c r="H3191" s="137">
        <v>5.3833329002572299</v>
      </c>
      <c r="I3191" s="137">
        <v>12.5334959201584</v>
      </c>
      <c r="J3191" s="137">
        <v>17.002555282822499</v>
      </c>
      <c r="K3191" s="137">
        <v>10.6731987224222</v>
      </c>
      <c r="L3191" s="137">
        <v>15.3276996185595</v>
      </c>
      <c r="M3191" s="137">
        <v>29.933604844221499</v>
      </c>
      <c r="N3191" s="137">
        <v>5.6586226632591101</v>
      </c>
      <c r="O3191" s="137">
        <v>4.5510579367981103</v>
      </c>
      <c r="P3191" s="137">
        <v>13.637786195573399</v>
      </c>
      <c r="Q3191" s="137">
        <v>17.3562793036599</v>
      </c>
      <c r="R3191" s="137">
        <v>5.4761489847444196</v>
      </c>
      <c r="S3191" s="137">
        <v>12.779250742122301</v>
      </c>
      <c r="T3191" s="137">
        <v>17.416130951864101</v>
      </c>
      <c r="U3191" s="137">
        <v>10.959902473207601</v>
      </c>
      <c r="V3191" s="1">
        <v>9454618</v>
      </c>
      <c r="W3191" s="1">
        <v>3972891</v>
      </c>
      <c r="X3191" s="1">
        <v>15078609</v>
      </c>
      <c r="Y3191" s="1">
        <v>1747316</v>
      </c>
      <c r="Z3191" s="1">
        <v>8843210</v>
      </c>
      <c r="AA3191" s="1">
        <v>0</v>
      </c>
      <c r="AB3191" s="1">
        <v>20744554</v>
      </c>
      <c r="AC3191" s="1">
        <v>1370591</v>
      </c>
      <c r="AD3191" s="1">
        <v>1392828</v>
      </c>
      <c r="AE3191" s="1">
        <v>221614</v>
      </c>
      <c r="AH3191" s="136">
        <f t="shared" si="49"/>
        <v>41250</v>
      </c>
      <c r="AI3191" s="177">
        <f>HLOOKUP(附加题模型!$E$2,历史数据!$B$3:$K$5000,ROW(A3189),)</f>
        <v>10.6731987224222</v>
      </c>
      <c r="AJ3191" s="177">
        <f>HLOOKUP(附加题模型!$E$2,历史数据!$L$3:$U$5000,ROW(A3189),)</f>
        <v>10.959902473207601</v>
      </c>
    </row>
    <row r="3192" spans="1:36" x14ac:dyDescent="0.2">
      <c r="A3192" s="148">
        <v>41253</v>
      </c>
      <c r="B3192" s="137">
        <v>15.388888040190499</v>
      </c>
      <c r="C3192" s="137">
        <v>30.0097717776673</v>
      </c>
      <c r="D3192" s="137">
        <v>5.6208144940168401</v>
      </c>
      <c r="E3192" s="137">
        <v>4.5400650432309604</v>
      </c>
      <c r="F3192" s="137">
        <v>13.637786195573399</v>
      </c>
      <c r="G3192" s="137">
        <v>17.3562793036599</v>
      </c>
      <c r="H3192" s="137">
        <v>5.4761489847444196</v>
      </c>
      <c r="I3192" s="137">
        <v>12.799730310619299</v>
      </c>
      <c r="J3192" s="137">
        <v>17.393154525806199</v>
      </c>
      <c r="K3192" s="137">
        <v>10.8686785525032</v>
      </c>
      <c r="L3192" s="137">
        <v>15.5112648834524</v>
      </c>
      <c r="M3192" s="137">
        <v>30.5429403117883</v>
      </c>
      <c r="N3192" s="137">
        <v>5.9610880171972296</v>
      </c>
      <c r="O3192" s="137">
        <v>4.6170152982009798</v>
      </c>
      <c r="P3192" s="137">
        <v>14.1438759176747</v>
      </c>
      <c r="Q3192" s="137">
        <v>17.3562793036599</v>
      </c>
      <c r="R3192" s="137">
        <v>5.4098517815392801</v>
      </c>
      <c r="S3192" s="137">
        <v>12.902128153104201</v>
      </c>
      <c r="T3192" s="137">
        <v>17.5769659342692</v>
      </c>
      <c r="U3192" s="137">
        <v>11.038094405240001</v>
      </c>
      <c r="V3192" s="1">
        <v>10277781</v>
      </c>
      <c r="W3192" s="1">
        <v>3265050</v>
      </c>
      <c r="X3192" s="1">
        <v>25853356</v>
      </c>
      <c r="Y3192" s="1">
        <v>2129188</v>
      </c>
      <c r="Z3192" s="1">
        <v>9719011</v>
      </c>
      <c r="AA3192" s="1">
        <v>0</v>
      </c>
      <c r="AB3192" s="1">
        <v>14716357</v>
      </c>
      <c r="AC3192" s="1">
        <v>1334834</v>
      </c>
      <c r="AD3192" s="1">
        <v>1467461</v>
      </c>
      <c r="AE3192" s="1">
        <v>309397</v>
      </c>
      <c r="AH3192" s="136">
        <f t="shared" si="49"/>
        <v>41253</v>
      </c>
      <c r="AI3192" s="177">
        <f>HLOOKUP(附加题模型!$E$2,历史数据!$B$3:$K$5000,ROW(A3190),)</f>
        <v>10.8686785525032</v>
      </c>
      <c r="AJ3192" s="177">
        <f>HLOOKUP(附加题模型!$E$2,历史数据!$L$3:$U$5000,ROW(A3190),)</f>
        <v>11.038094405240001</v>
      </c>
    </row>
    <row r="3193" spans="1:36" x14ac:dyDescent="0.2">
      <c r="A3193" s="148">
        <v>41254</v>
      </c>
      <c r="B3193" s="137">
        <v>15.388888040190499</v>
      </c>
      <c r="C3193" s="137">
        <v>30.5429403117883</v>
      </c>
      <c r="D3193" s="137">
        <v>5.8602662325511901</v>
      </c>
      <c r="E3193" s="137">
        <v>4.5840366174995397</v>
      </c>
      <c r="F3193" s="137">
        <v>14.223784821164401</v>
      </c>
      <c r="G3193" s="137">
        <v>17.3562793036599</v>
      </c>
      <c r="H3193" s="137">
        <v>5.3700734596161999</v>
      </c>
      <c r="I3193" s="137">
        <v>12.902128153104201</v>
      </c>
      <c r="J3193" s="137">
        <v>17.508036656095602</v>
      </c>
      <c r="K3193" s="137">
        <v>10.829582586487</v>
      </c>
      <c r="L3193" s="137">
        <v>15.5112648834524</v>
      </c>
      <c r="M3193" s="137">
        <v>30.390606444896601</v>
      </c>
      <c r="N3193" s="137">
        <v>5.8098553402281699</v>
      </c>
      <c r="O3193" s="137">
        <v>4.6390010853352699</v>
      </c>
      <c r="P3193" s="137">
        <v>15.3025550182752</v>
      </c>
      <c r="Q3193" s="137">
        <v>17.3562793036599</v>
      </c>
      <c r="R3193" s="137">
        <v>5.3833329002572299</v>
      </c>
      <c r="S3193" s="137">
        <v>12.840689447613199</v>
      </c>
      <c r="T3193" s="137">
        <v>17.370178099748401</v>
      </c>
      <c r="U3193" s="137">
        <v>10.8686785525032</v>
      </c>
      <c r="V3193" s="1">
        <v>14075576</v>
      </c>
      <c r="W3193" s="1">
        <v>3157712</v>
      </c>
      <c r="X3193" s="1">
        <v>20011446</v>
      </c>
      <c r="Y3193" s="1">
        <v>1453450</v>
      </c>
      <c r="Z3193" s="1">
        <v>18200854</v>
      </c>
      <c r="AA3193" s="1">
        <v>0</v>
      </c>
      <c r="AB3193" s="1">
        <v>12843766</v>
      </c>
      <c r="AC3193" s="1">
        <v>1141722</v>
      </c>
      <c r="AD3193" s="1">
        <v>1191157</v>
      </c>
      <c r="AE3193" s="1">
        <v>229200</v>
      </c>
      <c r="AH3193" s="136">
        <f t="shared" si="49"/>
        <v>41254</v>
      </c>
      <c r="AI3193" s="177">
        <f>HLOOKUP(附加题模型!$E$2,历史数据!$B$3:$K$5000,ROW(A3191),)</f>
        <v>10.829582586487</v>
      </c>
      <c r="AJ3193" s="177">
        <f>HLOOKUP(附加题模型!$E$2,历史数据!$L$3:$U$5000,ROW(A3191),)</f>
        <v>10.8686785525032</v>
      </c>
    </row>
    <row r="3194" spans="1:36" x14ac:dyDescent="0.2">
      <c r="A3194" s="148">
        <v>41255</v>
      </c>
      <c r="B3194" s="137">
        <v>15.388888040190499</v>
      </c>
      <c r="C3194" s="137">
        <v>30.238272578004899</v>
      </c>
      <c r="D3194" s="137">
        <v>5.6712253863398603</v>
      </c>
      <c r="E3194" s="137">
        <v>4.6280081917681199</v>
      </c>
      <c r="F3194" s="137">
        <v>15.3025550182752</v>
      </c>
      <c r="G3194" s="137">
        <v>17.3562793036599</v>
      </c>
      <c r="H3194" s="137">
        <v>5.3568140189751698</v>
      </c>
      <c r="I3194" s="137">
        <v>12.840689447613199</v>
      </c>
      <c r="J3194" s="137">
        <v>17.347201673690499</v>
      </c>
      <c r="K3194" s="137">
        <v>10.9468704845356</v>
      </c>
      <c r="L3194" s="137">
        <v>15.235916986113001</v>
      </c>
      <c r="M3194" s="137">
        <v>30.162105644558999</v>
      </c>
      <c r="N3194" s="137">
        <v>5.8602662325511901</v>
      </c>
      <c r="O3194" s="137">
        <v>4.7049584467381402</v>
      </c>
      <c r="P3194" s="137">
        <v>15.2492824159487</v>
      </c>
      <c r="Q3194" s="137">
        <v>17.3562793036599</v>
      </c>
      <c r="R3194" s="137">
        <v>5.2242196125648999</v>
      </c>
      <c r="S3194" s="137">
        <v>12.779250742122301</v>
      </c>
      <c r="T3194" s="137">
        <v>17.370178099748401</v>
      </c>
      <c r="U3194" s="137">
        <v>10.9077745185194</v>
      </c>
      <c r="V3194" s="1">
        <v>10010881</v>
      </c>
      <c r="W3194" s="1">
        <v>2701191</v>
      </c>
      <c r="X3194" s="1">
        <v>12504527</v>
      </c>
      <c r="Y3194" s="1">
        <v>3233969</v>
      </c>
      <c r="Z3194" s="1">
        <v>17458603</v>
      </c>
      <c r="AA3194" s="1">
        <v>0</v>
      </c>
      <c r="AB3194" s="1">
        <v>11582880</v>
      </c>
      <c r="AC3194" s="1">
        <v>1125129</v>
      </c>
      <c r="AD3194" s="1">
        <v>703017</v>
      </c>
      <c r="AE3194" s="1">
        <v>240033</v>
      </c>
      <c r="AH3194" s="136">
        <f t="shared" si="49"/>
        <v>41255</v>
      </c>
      <c r="AI3194" s="177">
        <f>HLOOKUP(附加题模型!$E$2,历史数据!$B$3:$K$5000,ROW(A3192),)</f>
        <v>10.9468704845356</v>
      </c>
      <c r="AJ3194" s="177">
        <f>HLOOKUP(附加题模型!$E$2,历史数据!$L$3:$U$5000,ROW(A3192),)</f>
        <v>10.9077745185194</v>
      </c>
    </row>
    <row r="3195" spans="1:36" x14ac:dyDescent="0.2">
      <c r="A3195" s="148">
        <v>41256</v>
      </c>
      <c r="B3195" s="137">
        <v>15.1135401428511</v>
      </c>
      <c r="C3195" s="137">
        <v>30.162105644558999</v>
      </c>
      <c r="D3195" s="137">
        <v>5.8098553402281699</v>
      </c>
      <c r="E3195" s="137">
        <v>4.6829726596038501</v>
      </c>
      <c r="F3195" s="137">
        <v>15.0628283078061</v>
      </c>
      <c r="G3195" s="137">
        <v>17.3562793036599</v>
      </c>
      <c r="H3195" s="137">
        <v>5.1711818500007798</v>
      </c>
      <c r="I3195" s="137">
        <v>12.717812036631299</v>
      </c>
      <c r="J3195" s="137">
        <v>17.370178099748401</v>
      </c>
      <c r="K3195" s="137">
        <v>10.920806507191401</v>
      </c>
      <c r="L3195" s="137">
        <v>15.450076461821499</v>
      </c>
      <c r="M3195" s="137">
        <v>30.0097717776673</v>
      </c>
      <c r="N3195" s="137">
        <v>6.4525942173466904</v>
      </c>
      <c r="O3195" s="137">
        <v>4.5400650432309604</v>
      </c>
      <c r="P3195" s="137">
        <v>15.0628283078061</v>
      </c>
      <c r="Q3195" s="137">
        <v>17.3562793036599</v>
      </c>
      <c r="R3195" s="137">
        <v>5.2374790532059201</v>
      </c>
      <c r="S3195" s="137">
        <v>12.6154141941463</v>
      </c>
      <c r="T3195" s="137">
        <v>17.117437413111801</v>
      </c>
      <c r="U3195" s="137">
        <v>10.933838495863499</v>
      </c>
      <c r="V3195" s="1">
        <v>10167328</v>
      </c>
      <c r="W3195" s="1">
        <v>1994065</v>
      </c>
      <c r="X3195" s="1">
        <v>13032812</v>
      </c>
      <c r="Y3195" s="1">
        <v>1548369</v>
      </c>
      <c r="Z3195" s="1">
        <v>9533687</v>
      </c>
      <c r="AA3195" s="1">
        <v>0</v>
      </c>
      <c r="AB3195" s="1">
        <v>7110567</v>
      </c>
      <c r="AC3195" s="1">
        <v>655914</v>
      </c>
      <c r="AD3195" s="1">
        <v>651208</v>
      </c>
      <c r="AE3195" s="1">
        <v>164039</v>
      </c>
      <c r="AH3195" s="136">
        <f t="shared" si="49"/>
        <v>41256</v>
      </c>
      <c r="AI3195" s="177">
        <f>HLOOKUP(附加题模型!$E$2,历史数据!$B$3:$K$5000,ROW(A3193),)</f>
        <v>10.920806507191401</v>
      </c>
      <c r="AJ3195" s="177">
        <f>HLOOKUP(附加题模型!$E$2,历史数据!$L$3:$U$5000,ROW(A3193),)</f>
        <v>10.933838495863499</v>
      </c>
    </row>
    <row r="3196" spans="1:36" x14ac:dyDescent="0.2">
      <c r="A3196" s="148">
        <v>41257</v>
      </c>
      <c r="B3196" s="137">
        <v>15.603047515898901</v>
      </c>
      <c r="C3196" s="137">
        <v>29.7812709773298</v>
      </c>
      <c r="D3196" s="137">
        <v>6.4904023865889497</v>
      </c>
      <c r="E3196" s="137">
        <v>4.5290721496638202</v>
      </c>
      <c r="F3196" s="137">
        <v>15.156055361877399</v>
      </c>
      <c r="G3196" s="137">
        <v>17.3562793036599</v>
      </c>
      <c r="H3196" s="137">
        <v>5.2109601719238698</v>
      </c>
      <c r="I3196" s="137">
        <v>12.513016351661401</v>
      </c>
      <c r="J3196" s="137">
        <v>17.209343117343298</v>
      </c>
      <c r="K3196" s="137">
        <v>10.998998439223801</v>
      </c>
      <c r="L3196" s="137">
        <v>15.9395838348693</v>
      </c>
      <c r="M3196" s="137">
        <v>31.228442712801002</v>
      </c>
      <c r="N3196" s="137">
        <v>6.7298541251232997</v>
      </c>
      <c r="O3196" s="137">
        <v>4.6829726596038501</v>
      </c>
      <c r="P3196" s="137">
        <v>14.969601253734799</v>
      </c>
      <c r="Q3196" s="137">
        <v>17.3562793036599</v>
      </c>
      <c r="R3196" s="137">
        <v>5.3965923408982599</v>
      </c>
      <c r="S3196" s="137">
        <v>13.0045259955892</v>
      </c>
      <c r="T3196" s="137">
        <v>17.78375376879</v>
      </c>
      <c r="U3196" s="137">
        <v>11.116286337272401</v>
      </c>
      <c r="V3196" s="1">
        <v>15360047</v>
      </c>
      <c r="W3196" s="1">
        <v>5233708</v>
      </c>
      <c r="X3196" s="1">
        <v>38392087</v>
      </c>
      <c r="Y3196" s="1">
        <v>3241181</v>
      </c>
      <c r="Z3196" s="1">
        <v>20157082</v>
      </c>
      <c r="AA3196" s="1">
        <v>0</v>
      </c>
      <c r="AB3196" s="1">
        <v>10699853</v>
      </c>
      <c r="AC3196" s="1">
        <v>2010605</v>
      </c>
      <c r="AD3196" s="1">
        <v>2150102</v>
      </c>
      <c r="AE3196" s="1">
        <v>369897</v>
      </c>
      <c r="AH3196" s="136">
        <f t="shared" si="49"/>
        <v>41257</v>
      </c>
      <c r="AI3196" s="177">
        <f>HLOOKUP(附加题模型!$E$2,历史数据!$B$3:$K$5000,ROW(A3194),)</f>
        <v>10.998998439223801</v>
      </c>
      <c r="AJ3196" s="177">
        <f>HLOOKUP(附加题模型!$E$2,历史数据!$L$3:$U$5000,ROW(A3194),)</f>
        <v>11.116286337272401</v>
      </c>
    </row>
    <row r="3197" spans="1:36" x14ac:dyDescent="0.2">
      <c r="A3197" s="148">
        <v>41260</v>
      </c>
      <c r="B3197" s="137">
        <v>15.847801202422801</v>
      </c>
      <c r="C3197" s="137">
        <v>30.771441112125899</v>
      </c>
      <c r="D3197" s="137">
        <v>6.5282105558312198</v>
      </c>
      <c r="E3197" s="137">
        <v>4.6719797660367002</v>
      </c>
      <c r="F3197" s="137">
        <v>14.8763741996635</v>
      </c>
      <c r="G3197" s="137">
        <v>17.3562793036599</v>
      </c>
      <c r="H3197" s="137">
        <v>5.4363706628213402</v>
      </c>
      <c r="I3197" s="137">
        <v>12.984046427092199</v>
      </c>
      <c r="J3197" s="137">
        <v>17.8297066209057</v>
      </c>
      <c r="K3197" s="137">
        <v>11.1423503146166</v>
      </c>
      <c r="L3197" s="137">
        <v>16.3067143646551</v>
      </c>
      <c r="M3197" s="137">
        <v>30.8476080455717</v>
      </c>
      <c r="N3197" s="137">
        <v>6.61642961739651</v>
      </c>
      <c r="O3197" s="137">
        <v>4.7159513403052804</v>
      </c>
      <c r="P3197" s="137">
        <v>14.2104666705828</v>
      </c>
      <c r="Q3197" s="137">
        <v>17.3562793036599</v>
      </c>
      <c r="R3197" s="137">
        <v>5.2905168157700304</v>
      </c>
      <c r="S3197" s="137">
        <v>13.0659647010801</v>
      </c>
      <c r="T3197" s="137">
        <v>18.197329437831598</v>
      </c>
      <c r="U3197" s="137">
        <v>11.038094405240001</v>
      </c>
      <c r="V3197" s="1">
        <v>12752660</v>
      </c>
      <c r="W3197" s="1">
        <v>6287511</v>
      </c>
      <c r="X3197" s="1">
        <v>23958050</v>
      </c>
      <c r="Y3197" s="1">
        <v>1754965</v>
      </c>
      <c r="Z3197" s="1">
        <v>12903803</v>
      </c>
      <c r="AA3197" s="1">
        <v>0</v>
      </c>
      <c r="AB3197" s="1">
        <v>8003381</v>
      </c>
      <c r="AC3197" s="1">
        <v>1366915</v>
      </c>
      <c r="AD3197" s="1">
        <v>2666487</v>
      </c>
      <c r="AE3197" s="1">
        <v>397181</v>
      </c>
      <c r="AH3197" s="136">
        <f t="shared" si="49"/>
        <v>41260</v>
      </c>
      <c r="AI3197" s="177">
        <f>HLOOKUP(附加题模型!$E$2,历史数据!$B$3:$K$5000,ROW(A3195),)</f>
        <v>11.1423503146166</v>
      </c>
      <c r="AJ3197" s="177">
        <f>HLOOKUP(附加题模型!$E$2,历史数据!$L$3:$U$5000,ROW(A3195),)</f>
        <v>11.038094405240001</v>
      </c>
    </row>
    <row r="3198" spans="1:36" x14ac:dyDescent="0.2">
      <c r="A3198" s="148">
        <v>41261</v>
      </c>
      <c r="B3198" s="137">
        <v>16.1843375213932</v>
      </c>
      <c r="C3198" s="137">
        <v>30.695274178679998</v>
      </c>
      <c r="D3198" s="137">
        <v>6.5534160019927299</v>
      </c>
      <c r="E3198" s="137">
        <v>4.7269442338724303</v>
      </c>
      <c r="F3198" s="137">
        <v>14.1838303694195</v>
      </c>
      <c r="G3198" s="137">
        <v>17.3562793036599</v>
      </c>
      <c r="H3198" s="137">
        <v>5.2374790532059201</v>
      </c>
      <c r="I3198" s="137">
        <v>13.1478829750681</v>
      </c>
      <c r="J3198" s="137">
        <v>18.105423733600102</v>
      </c>
      <c r="K3198" s="137">
        <v>11.038094405240001</v>
      </c>
      <c r="L3198" s="137">
        <v>16.3067143646551</v>
      </c>
      <c r="M3198" s="137">
        <v>30.466773378342499</v>
      </c>
      <c r="N3198" s="137">
        <v>6.35177243270065</v>
      </c>
      <c r="O3198" s="137">
        <v>4.6939655531709903</v>
      </c>
      <c r="P3198" s="137">
        <v>13.571195442665299</v>
      </c>
      <c r="Q3198" s="137">
        <v>17.3562793036599</v>
      </c>
      <c r="R3198" s="137">
        <v>5.4761489847444196</v>
      </c>
      <c r="S3198" s="137">
        <v>12.984046427092199</v>
      </c>
      <c r="T3198" s="137">
        <v>17.967565177252901</v>
      </c>
      <c r="U3198" s="137">
        <v>11.168414291960699</v>
      </c>
      <c r="V3198" s="1">
        <v>12299490</v>
      </c>
      <c r="W3198" s="1">
        <v>6162121</v>
      </c>
      <c r="X3198" s="1">
        <v>15238666</v>
      </c>
      <c r="Y3198" s="1">
        <v>1295882</v>
      </c>
      <c r="Z3198" s="1">
        <v>7567924</v>
      </c>
      <c r="AA3198" s="1">
        <v>0</v>
      </c>
      <c r="AB3198" s="1">
        <v>11588876</v>
      </c>
      <c r="AC3198" s="1">
        <v>1580225</v>
      </c>
      <c r="AD3198" s="1">
        <v>1673016</v>
      </c>
      <c r="AE3198" s="1">
        <v>513780</v>
      </c>
      <c r="AH3198" s="136">
        <f t="shared" si="49"/>
        <v>41261</v>
      </c>
      <c r="AI3198" s="177">
        <f>HLOOKUP(附加题模型!$E$2,历史数据!$B$3:$K$5000,ROW(A3196),)</f>
        <v>11.038094405240001</v>
      </c>
      <c r="AJ3198" s="177">
        <f>HLOOKUP(附加题模型!$E$2,历史数据!$L$3:$U$5000,ROW(A3196),)</f>
        <v>11.168414291960699</v>
      </c>
    </row>
    <row r="3199" spans="1:36" x14ac:dyDescent="0.2">
      <c r="A3199" s="148">
        <v>41262</v>
      </c>
      <c r="B3199" s="137">
        <v>16.123149099762198</v>
      </c>
      <c r="C3199" s="137">
        <v>30.390606444896601</v>
      </c>
      <c r="D3199" s="137">
        <v>6.2257452018930897</v>
      </c>
      <c r="E3199" s="137">
        <v>4.7049584467381402</v>
      </c>
      <c r="F3199" s="137">
        <v>13.677740647318201</v>
      </c>
      <c r="G3199" s="137">
        <v>17.3562793036599</v>
      </c>
      <c r="H3199" s="137">
        <v>5.4363706628213402</v>
      </c>
      <c r="I3199" s="137">
        <v>12.922607721601199</v>
      </c>
      <c r="J3199" s="137">
        <v>17.967565177252901</v>
      </c>
      <c r="K3199" s="137">
        <v>11.4029900880579</v>
      </c>
      <c r="L3199" s="137">
        <v>16.0619606781312</v>
      </c>
      <c r="M3199" s="137">
        <v>30.923774979017601</v>
      </c>
      <c r="N3199" s="137">
        <v>6.4904023865889497</v>
      </c>
      <c r="O3199" s="137">
        <v>4.6390010853352699</v>
      </c>
      <c r="P3199" s="137">
        <v>13.6244680449917</v>
      </c>
      <c r="Q3199" s="137">
        <v>17.3562793036599</v>
      </c>
      <c r="R3199" s="137">
        <v>5.3568140189751698</v>
      </c>
      <c r="S3199" s="137">
        <v>13.373158228535001</v>
      </c>
      <c r="T3199" s="137">
        <v>17.990541603310799</v>
      </c>
      <c r="U3199" s="137">
        <v>11.129318325944499</v>
      </c>
      <c r="V3199" s="1">
        <v>8420958</v>
      </c>
      <c r="W3199" s="1">
        <v>5622659</v>
      </c>
      <c r="X3199" s="1">
        <v>13382356</v>
      </c>
      <c r="Y3199" s="1">
        <v>1189158</v>
      </c>
      <c r="Z3199" s="1">
        <v>2911549</v>
      </c>
      <c r="AA3199" s="1">
        <v>0</v>
      </c>
      <c r="AB3199" s="1">
        <v>9138666</v>
      </c>
      <c r="AC3199" s="1">
        <v>1545771</v>
      </c>
      <c r="AD3199" s="1">
        <v>622577</v>
      </c>
      <c r="AE3199" s="1">
        <v>335766</v>
      </c>
      <c r="AH3199" s="136">
        <f t="shared" si="49"/>
        <v>41262</v>
      </c>
      <c r="AI3199" s="177">
        <f>HLOOKUP(附加题模型!$E$2,历史数据!$B$3:$K$5000,ROW(A3197),)</f>
        <v>11.4029900880579</v>
      </c>
      <c r="AJ3199" s="177">
        <f>HLOOKUP(附加题模型!$E$2,历史数据!$L$3:$U$5000,ROW(A3197),)</f>
        <v>11.129318325944499</v>
      </c>
    </row>
    <row r="3200" spans="1:36" x14ac:dyDescent="0.2">
      <c r="A3200" s="148">
        <v>41263</v>
      </c>
      <c r="B3200" s="137">
        <v>15.970178045684801</v>
      </c>
      <c r="C3200" s="137">
        <v>30.695274178679998</v>
      </c>
      <c r="D3200" s="137">
        <v>6.4273887711851803</v>
      </c>
      <c r="E3200" s="137">
        <v>4.6499939789024101</v>
      </c>
      <c r="F3200" s="137">
        <v>13.5845135932469</v>
      </c>
      <c r="G3200" s="137">
        <v>17.3562793036599</v>
      </c>
      <c r="H3200" s="137">
        <v>5.3037762564110604</v>
      </c>
      <c r="I3200" s="137">
        <v>13.311719523043999</v>
      </c>
      <c r="J3200" s="137">
        <v>18.013518029368701</v>
      </c>
      <c r="K3200" s="137">
        <v>11.025062416568</v>
      </c>
      <c r="L3200" s="137">
        <v>15.786612780791801</v>
      </c>
      <c r="M3200" s="137">
        <v>31.228442712801002</v>
      </c>
      <c r="N3200" s="137">
        <v>6.3265669865391301</v>
      </c>
      <c r="O3200" s="137">
        <v>4.6280081917681199</v>
      </c>
      <c r="P3200" s="137">
        <v>13.611149894410101</v>
      </c>
      <c r="Q3200" s="137">
        <v>17.3562793036599</v>
      </c>
      <c r="R3200" s="137">
        <v>5.1977007312828398</v>
      </c>
      <c r="S3200" s="137">
        <v>13.393637797032</v>
      </c>
      <c r="T3200" s="137">
        <v>18.105423733600102</v>
      </c>
      <c r="U3200" s="137">
        <v>10.998998439223801</v>
      </c>
      <c r="V3200" s="1">
        <v>6675082</v>
      </c>
      <c r="W3200" s="1">
        <v>6433456</v>
      </c>
      <c r="X3200" s="1">
        <v>9495943</v>
      </c>
      <c r="Y3200" s="1">
        <v>1039856</v>
      </c>
      <c r="Z3200" s="1">
        <v>3057569</v>
      </c>
      <c r="AA3200" s="1">
        <v>0</v>
      </c>
      <c r="AB3200" s="1">
        <v>9254131</v>
      </c>
      <c r="AC3200" s="1">
        <v>1888301</v>
      </c>
      <c r="AD3200" s="1">
        <v>981035</v>
      </c>
      <c r="AE3200" s="1">
        <v>334190</v>
      </c>
      <c r="AH3200" s="136">
        <f t="shared" si="49"/>
        <v>41263</v>
      </c>
      <c r="AI3200" s="177">
        <f>HLOOKUP(附加题模型!$E$2,历史数据!$B$3:$K$5000,ROW(A3198),)</f>
        <v>11.025062416568</v>
      </c>
      <c r="AJ3200" s="177">
        <f>HLOOKUP(附加题模型!$E$2,历史数据!$L$3:$U$5000,ROW(A3198),)</f>
        <v>10.998998439223801</v>
      </c>
    </row>
    <row r="3201" spans="1:36" x14ac:dyDescent="0.2">
      <c r="A3201" s="148">
        <v>41264</v>
      </c>
      <c r="B3201" s="137">
        <v>15.8172069916073</v>
      </c>
      <c r="C3201" s="137">
        <v>31.304609646246899</v>
      </c>
      <c r="D3201" s="137">
        <v>6.30136154037762</v>
      </c>
      <c r="E3201" s="137">
        <v>4.6170152982009798</v>
      </c>
      <c r="F3201" s="137">
        <v>13.6244680449917</v>
      </c>
      <c r="G3201" s="137">
        <v>17.3562793036599</v>
      </c>
      <c r="H3201" s="137">
        <v>5.1711818500007798</v>
      </c>
      <c r="I3201" s="137">
        <v>13.434596934026001</v>
      </c>
      <c r="J3201" s="137">
        <v>18.105423733600102</v>
      </c>
      <c r="K3201" s="137">
        <v>10.9468704845356</v>
      </c>
      <c r="L3201" s="137">
        <v>15.2665111969285</v>
      </c>
      <c r="M3201" s="137">
        <v>30.923774979017601</v>
      </c>
      <c r="N3201" s="137">
        <v>6.1375261403278101</v>
      </c>
      <c r="O3201" s="137">
        <v>4.5840366174995397</v>
      </c>
      <c r="P3201" s="137">
        <v>13.251559828706499</v>
      </c>
      <c r="Q3201" s="137">
        <v>17.3562793036599</v>
      </c>
      <c r="R3201" s="137">
        <v>5.2109601719238698</v>
      </c>
      <c r="S3201" s="137">
        <v>13.27076038605</v>
      </c>
      <c r="T3201" s="137">
        <v>18.105423733600102</v>
      </c>
      <c r="U3201" s="137">
        <v>10.9468704845356</v>
      </c>
      <c r="V3201" s="1">
        <v>7676770</v>
      </c>
      <c r="W3201" s="1">
        <v>4162252</v>
      </c>
      <c r="X3201" s="1">
        <v>10323068</v>
      </c>
      <c r="Y3201" s="1">
        <v>1283506</v>
      </c>
      <c r="Z3201" s="1">
        <v>4368295</v>
      </c>
      <c r="AA3201" s="1">
        <v>0</v>
      </c>
      <c r="AB3201" s="1">
        <v>4928761</v>
      </c>
      <c r="AC3201" s="1">
        <v>1592726</v>
      </c>
      <c r="AD3201" s="1">
        <v>1297203</v>
      </c>
      <c r="AE3201" s="1">
        <v>171701</v>
      </c>
      <c r="AH3201" s="136">
        <f t="shared" si="49"/>
        <v>41264</v>
      </c>
      <c r="AI3201" s="177">
        <f>HLOOKUP(附加题模型!$E$2,历史数据!$B$3:$K$5000,ROW(A3199),)</f>
        <v>10.9468704845356</v>
      </c>
      <c r="AJ3201" s="177">
        <f>HLOOKUP(附加题模型!$E$2,历史数据!$L$3:$U$5000,ROW(A3199),)</f>
        <v>10.9468704845356</v>
      </c>
    </row>
    <row r="3202" spans="1:36" x14ac:dyDescent="0.2">
      <c r="A3202" s="148">
        <v>41267</v>
      </c>
      <c r="B3202" s="137">
        <v>15.2665111969285</v>
      </c>
      <c r="C3202" s="137">
        <v>30.695274178679998</v>
      </c>
      <c r="D3202" s="137">
        <v>6.09971797108554</v>
      </c>
      <c r="E3202" s="137">
        <v>4.5840366174995397</v>
      </c>
      <c r="F3202" s="137">
        <v>13.2116053769617</v>
      </c>
      <c r="G3202" s="137">
        <v>17.3562793036599</v>
      </c>
      <c r="H3202" s="137">
        <v>5.1977007312828398</v>
      </c>
      <c r="I3202" s="137">
        <v>13.496035639516901</v>
      </c>
      <c r="J3202" s="137">
        <v>18.151376585715902</v>
      </c>
      <c r="K3202" s="137">
        <v>10.933838495863499</v>
      </c>
      <c r="L3202" s="137">
        <v>15.388888040190499</v>
      </c>
      <c r="M3202" s="137">
        <v>30.8476080455717</v>
      </c>
      <c r="N3202" s="137">
        <v>6.5534160019927299</v>
      </c>
      <c r="O3202" s="137">
        <v>4.6170152982009798</v>
      </c>
      <c r="P3202" s="137">
        <v>13.0384694194007</v>
      </c>
      <c r="Q3202" s="137">
        <v>17.3562793036599</v>
      </c>
      <c r="R3202" s="137">
        <v>5.1844412906418098</v>
      </c>
      <c r="S3202" s="137">
        <v>13.8851474409598</v>
      </c>
      <c r="T3202" s="137">
        <v>18.5649522547575</v>
      </c>
      <c r="U3202" s="137">
        <v>10.9077745185194</v>
      </c>
      <c r="V3202" s="1">
        <v>6207730</v>
      </c>
      <c r="W3202" s="1">
        <v>3520698</v>
      </c>
      <c r="X3202" s="1">
        <v>19782568</v>
      </c>
      <c r="Y3202" s="1">
        <v>1020401</v>
      </c>
      <c r="Z3202" s="1">
        <v>3944624</v>
      </c>
      <c r="AA3202" s="1">
        <v>0</v>
      </c>
      <c r="AB3202" s="1">
        <v>3722249</v>
      </c>
      <c r="AC3202" s="1">
        <v>4474792</v>
      </c>
      <c r="AD3202" s="1">
        <v>2232275</v>
      </c>
      <c r="AE3202" s="1">
        <v>391651</v>
      </c>
      <c r="AH3202" s="136">
        <f t="shared" si="49"/>
        <v>41267</v>
      </c>
      <c r="AI3202" s="177">
        <f>HLOOKUP(附加题模型!$E$2,历史数据!$B$3:$K$5000,ROW(A3200),)</f>
        <v>10.933838495863499</v>
      </c>
      <c r="AJ3202" s="177">
        <f>HLOOKUP(附加题模型!$E$2,历史数据!$L$3:$U$5000,ROW(A3200),)</f>
        <v>10.9077745185194</v>
      </c>
    </row>
    <row r="3203" spans="1:36" x14ac:dyDescent="0.2">
      <c r="A3203" s="148">
        <v>41268</v>
      </c>
      <c r="B3203" s="137">
        <v>15.297105407744001</v>
      </c>
      <c r="C3203" s="137">
        <v>30.619107245234201</v>
      </c>
      <c r="D3203" s="137">
        <v>6.5156078327504598</v>
      </c>
      <c r="E3203" s="137">
        <v>4.6170152982009798</v>
      </c>
      <c r="F3203" s="137">
        <v>13.065105720563899</v>
      </c>
      <c r="G3203" s="137">
        <v>17.3562793036599</v>
      </c>
      <c r="H3203" s="137">
        <v>5.1844412906418098</v>
      </c>
      <c r="I3203" s="137">
        <v>13.8237087354688</v>
      </c>
      <c r="J3203" s="137">
        <v>18.587928680815399</v>
      </c>
      <c r="K3203" s="137">
        <v>10.894742529847299</v>
      </c>
      <c r="L3203" s="137">
        <v>15.6336417267144</v>
      </c>
      <c r="M3203" s="137">
        <v>31.0761088459093</v>
      </c>
      <c r="N3203" s="137">
        <v>6.61642961739651</v>
      </c>
      <c r="O3203" s="137">
        <v>4.6829726596038501</v>
      </c>
      <c r="P3203" s="137">
        <v>13.5978317438285</v>
      </c>
      <c r="Q3203" s="137">
        <v>17.3562793036599</v>
      </c>
      <c r="R3203" s="137">
        <v>5.3037762564110604</v>
      </c>
      <c r="S3203" s="137">
        <v>13.926106577953799</v>
      </c>
      <c r="T3203" s="137">
        <v>18.7717400892783</v>
      </c>
      <c r="U3203" s="137">
        <v>10.9859664505518</v>
      </c>
      <c r="V3203" s="1">
        <v>9031720</v>
      </c>
      <c r="W3203" s="1">
        <v>4852437</v>
      </c>
      <c r="X3203" s="1">
        <v>18299659</v>
      </c>
      <c r="Y3203" s="1">
        <v>2499802</v>
      </c>
      <c r="Z3203" s="1">
        <v>6498288</v>
      </c>
      <c r="AA3203" s="1">
        <v>0</v>
      </c>
      <c r="AB3203" s="1">
        <v>6194621</v>
      </c>
      <c r="AC3203" s="1">
        <v>2576990</v>
      </c>
      <c r="AD3203" s="1">
        <v>1876863</v>
      </c>
      <c r="AE3203" s="1">
        <v>448701</v>
      </c>
      <c r="AH3203" s="136">
        <f t="shared" si="49"/>
        <v>41268</v>
      </c>
      <c r="AI3203" s="177">
        <f>HLOOKUP(附加题模型!$E$2,历史数据!$B$3:$K$5000,ROW(A3201),)</f>
        <v>10.894742529847299</v>
      </c>
      <c r="AJ3203" s="177">
        <f>HLOOKUP(附加题模型!$E$2,历史数据!$L$3:$U$5000,ROW(A3201),)</f>
        <v>10.9859664505518</v>
      </c>
    </row>
    <row r="3204" spans="1:36" x14ac:dyDescent="0.2">
      <c r="A3204" s="148">
        <v>41269</v>
      </c>
      <c r="B3204" s="137">
        <v>15.664235937529901</v>
      </c>
      <c r="C3204" s="137">
        <v>31.1522757793552</v>
      </c>
      <c r="D3204" s="137">
        <v>6.61642961739651</v>
      </c>
      <c r="E3204" s="137">
        <v>4.66098687246956</v>
      </c>
      <c r="F3204" s="137">
        <v>13.6244680449917</v>
      </c>
      <c r="G3204" s="137">
        <v>17.3562793036599</v>
      </c>
      <c r="H3204" s="137">
        <v>5.2905168157700304</v>
      </c>
      <c r="I3204" s="137">
        <v>13.782749598474799</v>
      </c>
      <c r="J3204" s="137">
        <v>18.7717400892783</v>
      </c>
      <c r="K3204" s="137">
        <v>10.972934461879699</v>
      </c>
      <c r="L3204" s="137">
        <v>15.7560185699763</v>
      </c>
      <c r="M3204" s="137">
        <v>31.837778180367899</v>
      </c>
      <c r="N3204" s="137">
        <v>6.57862144815424</v>
      </c>
      <c r="O3204" s="137">
        <v>4.7819087017081499</v>
      </c>
      <c r="P3204" s="137">
        <v>13.571195442665299</v>
      </c>
      <c r="Q3204" s="137">
        <v>17.3562793036599</v>
      </c>
      <c r="R3204" s="137">
        <v>5.3037762564110604</v>
      </c>
      <c r="S3204" s="137">
        <v>13.8646678724628</v>
      </c>
      <c r="T3204" s="137">
        <v>19.070433628030599</v>
      </c>
      <c r="U3204" s="137">
        <v>11.155382303288601</v>
      </c>
      <c r="V3204" s="1">
        <v>6562015</v>
      </c>
      <c r="W3204" s="1">
        <v>5259590</v>
      </c>
      <c r="X3204" s="1">
        <v>13290111</v>
      </c>
      <c r="Y3204" s="1">
        <v>2072402</v>
      </c>
      <c r="Z3204" s="1">
        <v>4004049</v>
      </c>
      <c r="AA3204" s="1">
        <v>0</v>
      </c>
      <c r="AB3204" s="1">
        <v>6917355</v>
      </c>
      <c r="AC3204" s="1">
        <v>1803606</v>
      </c>
      <c r="AD3204" s="1">
        <v>1589967</v>
      </c>
      <c r="AE3204" s="1">
        <v>591391</v>
      </c>
      <c r="AH3204" s="136">
        <f t="shared" si="49"/>
        <v>41269</v>
      </c>
      <c r="AI3204" s="177">
        <f>HLOOKUP(附加题模型!$E$2,历史数据!$B$3:$K$5000,ROW(A3202),)</f>
        <v>10.972934461879699</v>
      </c>
      <c r="AJ3204" s="177">
        <f>HLOOKUP(附加题模型!$E$2,历史数据!$L$3:$U$5000,ROW(A3202),)</f>
        <v>11.155382303288601</v>
      </c>
    </row>
    <row r="3205" spans="1:36" x14ac:dyDescent="0.2">
      <c r="A3205" s="148">
        <v>41270</v>
      </c>
      <c r="B3205" s="137">
        <v>15.8172069916073</v>
      </c>
      <c r="C3205" s="137">
        <v>31.990112047259601</v>
      </c>
      <c r="D3205" s="137">
        <v>6.5408132789119797</v>
      </c>
      <c r="E3205" s="137">
        <v>4.7929015952752998</v>
      </c>
      <c r="F3205" s="137">
        <v>13.571195442665299</v>
      </c>
      <c r="G3205" s="137">
        <v>17.3562793036599</v>
      </c>
      <c r="H3205" s="137">
        <v>5.2639979344879801</v>
      </c>
      <c r="I3205" s="137">
        <v>13.9465861464507</v>
      </c>
      <c r="J3205" s="137">
        <v>19.070433628030599</v>
      </c>
      <c r="K3205" s="137">
        <v>11.1814462806328</v>
      </c>
      <c r="L3205" s="137">
        <v>16.4290912079171</v>
      </c>
      <c r="M3205" s="137">
        <v>32.599447514826402</v>
      </c>
      <c r="N3205" s="137">
        <v>6.7424568482040597</v>
      </c>
      <c r="O3205" s="137">
        <v>4.7709158081410097</v>
      </c>
      <c r="P3205" s="137">
        <v>13.3314687321962</v>
      </c>
      <c r="Q3205" s="137">
        <v>17.3562793036599</v>
      </c>
      <c r="R3205" s="137">
        <v>5.3700734596161999</v>
      </c>
      <c r="S3205" s="137">
        <v>13.6189130504989</v>
      </c>
      <c r="T3205" s="137">
        <v>19.070433628030599</v>
      </c>
      <c r="U3205" s="137">
        <v>11.3769261107138</v>
      </c>
      <c r="V3205" s="1">
        <v>22766501</v>
      </c>
      <c r="W3205" s="1">
        <v>7132104</v>
      </c>
      <c r="X3205" s="1">
        <v>25737623</v>
      </c>
      <c r="Y3205" s="1">
        <v>2049736</v>
      </c>
      <c r="Z3205" s="1">
        <v>4552877</v>
      </c>
      <c r="AA3205" s="1">
        <v>0</v>
      </c>
      <c r="AB3205" s="1">
        <v>7588546</v>
      </c>
      <c r="AC3205" s="1">
        <v>1770953</v>
      </c>
      <c r="AD3205" s="1">
        <v>1536546</v>
      </c>
      <c r="AE3205" s="1">
        <v>839359</v>
      </c>
      <c r="AH3205" s="136">
        <f t="shared" si="49"/>
        <v>41270</v>
      </c>
      <c r="AI3205" s="177">
        <f>HLOOKUP(附加题模型!$E$2,历史数据!$B$3:$K$5000,ROW(A3203),)</f>
        <v>11.1814462806328</v>
      </c>
      <c r="AJ3205" s="177">
        <f>HLOOKUP(附加题模型!$E$2,历史数据!$L$3:$U$5000,ROW(A3203),)</f>
        <v>11.3769261107138</v>
      </c>
    </row>
    <row r="3206" spans="1:36" x14ac:dyDescent="0.2">
      <c r="A3206" s="148">
        <v>41271</v>
      </c>
      <c r="B3206" s="137">
        <v>16.4290912079171</v>
      </c>
      <c r="C3206" s="137">
        <v>32.2186128475972</v>
      </c>
      <c r="D3206" s="137">
        <v>6.6416350635580201</v>
      </c>
      <c r="E3206" s="137">
        <v>4.7599229145738597</v>
      </c>
      <c r="F3206" s="137">
        <v>13.3314687321962</v>
      </c>
      <c r="G3206" s="137">
        <v>17.3562793036599</v>
      </c>
      <c r="H3206" s="137">
        <v>5.3700734596161999</v>
      </c>
      <c r="I3206" s="137">
        <v>13.5984334820019</v>
      </c>
      <c r="J3206" s="137">
        <v>19.1163864801463</v>
      </c>
      <c r="K3206" s="137">
        <v>11.4029900880579</v>
      </c>
      <c r="L3206" s="137">
        <v>16.337308575470601</v>
      </c>
      <c r="M3206" s="137">
        <v>34.198953117189397</v>
      </c>
      <c r="N3206" s="137">
        <v>6.6794432328002804</v>
      </c>
      <c r="O3206" s="137">
        <v>4.8038944888424497</v>
      </c>
      <c r="P3206" s="137">
        <v>13.1583327746352</v>
      </c>
      <c r="Q3206" s="137">
        <v>17.3562793036599</v>
      </c>
      <c r="R3206" s="137">
        <v>5.3170356970520896</v>
      </c>
      <c r="S3206" s="137">
        <v>13.6189130504989</v>
      </c>
      <c r="T3206" s="137">
        <v>19.185315758319899</v>
      </c>
      <c r="U3206" s="137">
        <v>11.3378301446976</v>
      </c>
      <c r="V3206" s="1">
        <v>10936947</v>
      </c>
      <c r="W3206" s="1">
        <v>9086452</v>
      </c>
      <c r="X3206" s="1">
        <v>14503055</v>
      </c>
      <c r="Y3206" s="1">
        <v>1826679</v>
      </c>
      <c r="Z3206" s="1">
        <v>4264972</v>
      </c>
      <c r="AA3206" s="1">
        <v>0</v>
      </c>
      <c r="AB3206" s="1">
        <v>6678550</v>
      </c>
      <c r="AC3206" s="1">
        <v>1945417</v>
      </c>
      <c r="AD3206" s="1">
        <v>1164196</v>
      </c>
      <c r="AE3206" s="1">
        <v>480656</v>
      </c>
      <c r="AH3206" s="136">
        <f t="shared" ref="AH3206:AH3269" si="50">A3206</f>
        <v>41271</v>
      </c>
      <c r="AI3206" s="177">
        <f>HLOOKUP(附加题模型!$E$2,历史数据!$B$3:$K$5000,ROW(A3204),)</f>
        <v>11.4029900880579</v>
      </c>
      <c r="AJ3206" s="177">
        <f>HLOOKUP(附加题模型!$E$2,历史数据!$L$3:$U$5000,ROW(A3204),)</f>
        <v>11.3378301446976</v>
      </c>
    </row>
    <row r="3207" spans="1:36" x14ac:dyDescent="0.2">
      <c r="A3207" s="148">
        <v>41274</v>
      </c>
      <c r="B3207" s="137">
        <v>16.245525943024202</v>
      </c>
      <c r="C3207" s="137">
        <v>34.275120050635302</v>
      </c>
      <c r="D3207" s="137">
        <v>6.7802650174463199</v>
      </c>
      <c r="E3207" s="137">
        <v>4.8808447438124603</v>
      </c>
      <c r="F3207" s="137">
        <v>13.184969075798501</v>
      </c>
      <c r="G3207" s="137">
        <v>17.3562793036599</v>
      </c>
      <c r="H3207" s="137">
        <v>5.2905168157700304</v>
      </c>
      <c r="I3207" s="137">
        <v>13.639392618995901</v>
      </c>
      <c r="J3207" s="137">
        <v>19.185315758319899</v>
      </c>
      <c r="K3207" s="137">
        <v>11.3378301446976</v>
      </c>
      <c r="L3207" s="137">
        <v>16.245525943024202</v>
      </c>
      <c r="M3207" s="137">
        <v>33.665784583068401</v>
      </c>
      <c r="N3207" s="137">
        <v>6.6038268943157501</v>
      </c>
      <c r="O3207" s="137">
        <v>4.7929015952752998</v>
      </c>
      <c r="P3207" s="137">
        <v>13.198287226380099</v>
      </c>
      <c r="Q3207" s="137">
        <v>17.3562793036599</v>
      </c>
      <c r="R3207" s="137">
        <v>5.2374790532059201</v>
      </c>
      <c r="S3207" s="137">
        <v>13.6189130504989</v>
      </c>
      <c r="T3207" s="137">
        <v>19.300197888609301</v>
      </c>
      <c r="U3207" s="137">
        <v>11.4029900880579</v>
      </c>
      <c r="V3207" s="1">
        <v>6979546</v>
      </c>
      <c r="W3207" s="1">
        <v>10444506</v>
      </c>
      <c r="X3207" s="1">
        <v>10577939</v>
      </c>
      <c r="Y3207" s="1">
        <v>1954683</v>
      </c>
      <c r="Z3207" s="1">
        <v>3051961</v>
      </c>
      <c r="AA3207" s="1">
        <v>0</v>
      </c>
      <c r="AB3207" s="1">
        <v>5490042</v>
      </c>
      <c r="AC3207" s="1">
        <v>1544018</v>
      </c>
      <c r="AD3207" s="1">
        <v>1601162</v>
      </c>
      <c r="AE3207" s="1">
        <v>608573</v>
      </c>
      <c r="AH3207" s="136">
        <f t="shared" si="50"/>
        <v>41274</v>
      </c>
      <c r="AI3207" s="177">
        <f>HLOOKUP(附加题模型!$E$2,历史数据!$B$3:$K$5000,ROW(A3205),)</f>
        <v>11.3378301446976</v>
      </c>
      <c r="AJ3207" s="177">
        <f>HLOOKUP(附加题模型!$E$2,历史数据!$L$3:$U$5000,ROW(A3205),)</f>
        <v>11.4029900880579</v>
      </c>
    </row>
    <row r="3208" spans="1:36" x14ac:dyDescent="0.2">
      <c r="A3208" s="148">
        <v>41278</v>
      </c>
      <c r="B3208" s="137">
        <v>16.459685418732601</v>
      </c>
      <c r="C3208" s="137">
        <v>32.980282182055703</v>
      </c>
      <c r="D3208" s="137">
        <v>6.6038268943157501</v>
      </c>
      <c r="E3208" s="137">
        <v>4.7929015952752998</v>
      </c>
      <c r="F3208" s="137">
        <v>13.2249235275433</v>
      </c>
      <c r="G3208" s="137">
        <v>17.3562793036599</v>
      </c>
      <c r="H3208" s="137">
        <v>5.2507384938469501</v>
      </c>
      <c r="I3208" s="137">
        <v>13.7008313244869</v>
      </c>
      <c r="J3208" s="137">
        <v>19.4610328710144</v>
      </c>
      <c r="K3208" s="137">
        <v>11.4420860540741</v>
      </c>
      <c r="L3208" s="137">
        <v>16.367902786286098</v>
      </c>
      <c r="M3208" s="137">
        <v>31.990112047259601</v>
      </c>
      <c r="N3208" s="137">
        <v>6.4147860481044203</v>
      </c>
      <c r="O3208" s="137">
        <v>4.6939655531709903</v>
      </c>
      <c r="P3208" s="137">
        <v>13.5845135932469</v>
      </c>
      <c r="Q3208" s="137">
        <v>17.3562793036599</v>
      </c>
      <c r="R3208" s="137">
        <v>5.2109601719238698</v>
      </c>
      <c r="S3208" s="137">
        <v>13.7008313244869</v>
      </c>
      <c r="T3208" s="137">
        <v>18.932575071683399</v>
      </c>
      <c r="U3208" s="137">
        <v>11.2596382126652</v>
      </c>
      <c r="V3208" s="1">
        <v>7194130</v>
      </c>
      <c r="W3208" s="1">
        <v>1598700</v>
      </c>
      <c r="X3208" s="1">
        <v>9550727</v>
      </c>
      <c r="Y3208" s="1">
        <v>2638680</v>
      </c>
      <c r="Z3208" s="1">
        <v>5124395</v>
      </c>
      <c r="AA3208" s="1">
        <v>0</v>
      </c>
      <c r="AB3208" s="1">
        <v>4010597</v>
      </c>
      <c r="AC3208" s="1">
        <v>1454981</v>
      </c>
      <c r="AD3208" s="1">
        <v>1616396</v>
      </c>
      <c r="AE3208" s="1">
        <v>564329</v>
      </c>
      <c r="AH3208" s="136">
        <f t="shared" si="50"/>
        <v>41278</v>
      </c>
      <c r="AI3208" s="177">
        <f>HLOOKUP(附加题模型!$E$2,历史数据!$B$3:$K$5000,ROW(A3206),)</f>
        <v>11.4420860540741</v>
      </c>
      <c r="AJ3208" s="177">
        <f>HLOOKUP(附加题模型!$E$2,历史数据!$L$3:$U$5000,ROW(A3206),)</f>
        <v>11.2596382126652</v>
      </c>
    </row>
    <row r="3209" spans="1:36" x14ac:dyDescent="0.2">
      <c r="A3209" s="148">
        <v>41281</v>
      </c>
      <c r="B3209" s="137">
        <v>16.367902786286098</v>
      </c>
      <c r="C3209" s="137">
        <v>31.304609646246899</v>
      </c>
      <c r="D3209" s="137">
        <v>6.4147860481044203</v>
      </c>
      <c r="E3209" s="137">
        <v>4.7049584467381402</v>
      </c>
      <c r="F3209" s="137">
        <v>13.557877292083701</v>
      </c>
      <c r="G3209" s="137">
        <v>17.3562793036599</v>
      </c>
      <c r="H3209" s="137">
        <v>5.1711818500007798</v>
      </c>
      <c r="I3209" s="137">
        <v>13.7008313244869</v>
      </c>
      <c r="J3209" s="137">
        <v>18.932575071683399</v>
      </c>
      <c r="K3209" s="137">
        <v>11.220542246649</v>
      </c>
      <c r="L3209" s="137">
        <v>16.735033316071998</v>
      </c>
      <c r="M3209" s="137">
        <v>32.370946714488902</v>
      </c>
      <c r="N3209" s="137">
        <v>6.4777996635081996</v>
      </c>
      <c r="O3209" s="137">
        <v>4.7929015952752998</v>
      </c>
      <c r="P3209" s="137">
        <v>13.5845135932469</v>
      </c>
      <c r="Q3209" s="137">
        <v>17.3562793036599</v>
      </c>
      <c r="R3209" s="137">
        <v>5.2639979344879801</v>
      </c>
      <c r="S3209" s="137">
        <v>13.7008313244869</v>
      </c>
      <c r="T3209" s="137">
        <v>18.978527923799099</v>
      </c>
      <c r="U3209" s="137">
        <v>11.155382303288601</v>
      </c>
      <c r="V3209" s="1">
        <v>13683077</v>
      </c>
      <c r="W3209" s="1">
        <v>4016969</v>
      </c>
      <c r="X3209" s="1">
        <v>7806720</v>
      </c>
      <c r="Y3209" s="1">
        <v>2276973</v>
      </c>
      <c r="Z3209" s="1">
        <v>3950646</v>
      </c>
      <c r="AA3209" s="1">
        <v>0</v>
      </c>
      <c r="AB3209" s="1">
        <v>3441959</v>
      </c>
      <c r="AC3209" s="1">
        <v>1321430</v>
      </c>
      <c r="AD3209" s="1">
        <v>1260628</v>
      </c>
      <c r="AE3209" s="1">
        <v>366400</v>
      </c>
      <c r="AH3209" s="136">
        <f t="shared" si="50"/>
        <v>41281</v>
      </c>
      <c r="AI3209" s="177">
        <f>HLOOKUP(附加题模型!$E$2,历史数据!$B$3:$K$5000,ROW(A3207),)</f>
        <v>11.220542246649</v>
      </c>
      <c r="AJ3209" s="177">
        <f>HLOOKUP(附加题模型!$E$2,历史数据!$L$3:$U$5000,ROW(A3207),)</f>
        <v>11.155382303288601</v>
      </c>
    </row>
    <row r="3210" spans="1:36" x14ac:dyDescent="0.2">
      <c r="A3210" s="148">
        <v>41282</v>
      </c>
      <c r="B3210" s="137">
        <v>16.643250683625499</v>
      </c>
      <c r="C3210" s="137">
        <v>32.142445914151303</v>
      </c>
      <c r="D3210" s="137">
        <v>6.4904023865889497</v>
      </c>
      <c r="E3210" s="137">
        <v>4.7709158081410097</v>
      </c>
      <c r="F3210" s="137">
        <v>13.5845135932469</v>
      </c>
      <c r="G3210" s="137">
        <v>17.3562793036599</v>
      </c>
      <c r="H3210" s="137">
        <v>5.2507384938469501</v>
      </c>
      <c r="I3210" s="137">
        <v>13.7008313244869</v>
      </c>
      <c r="J3210" s="137">
        <v>18.9555514977413</v>
      </c>
      <c r="K3210" s="137">
        <v>11.129318325944499</v>
      </c>
      <c r="L3210" s="137">
        <v>16.551468051179</v>
      </c>
      <c r="M3210" s="137">
        <v>33.132616048947398</v>
      </c>
      <c r="N3210" s="137">
        <v>6.6542377866387703</v>
      </c>
      <c r="O3210" s="137">
        <v>4.8698518502453201</v>
      </c>
      <c r="P3210" s="137">
        <v>13.4646502380124</v>
      </c>
      <c r="Q3210" s="137">
        <v>17.3562793036599</v>
      </c>
      <c r="R3210" s="137">
        <v>5.3170356970520896</v>
      </c>
      <c r="S3210" s="137">
        <v>13.8237087354688</v>
      </c>
      <c r="T3210" s="137">
        <v>19.185315758319899</v>
      </c>
      <c r="U3210" s="137">
        <v>11.41602207673</v>
      </c>
      <c r="V3210" s="1">
        <v>10123091</v>
      </c>
      <c r="W3210" s="1">
        <v>3674140</v>
      </c>
      <c r="X3210" s="1">
        <v>11424164</v>
      </c>
      <c r="Y3210" s="1">
        <v>3108656</v>
      </c>
      <c r="Z3210" s="1">
        <v>3764668</v>
      </c>
      <c r="AA3210" s="1">
        <v>0</v>
      </c>
      <c r="AB3210" s="1">
        <v>5970169</v>
      </c>
      <c r="AC3210" s="1">
        <v>2044596</v>
      </c>
      <c r="AD3210" s="1">
        <v>1395137</v>
      </c>
      <c r="AE3210" s="1">
        <v>530595</v>
      </c>
      <c r="AH3210" s="136">
        <f t="shared" si="50"/>
        <v>41282</v>
      </c>
      <c r="AI3210" s="177">
        <f>HLOOKUP(附加题模型!$E$2,历史数据!$B$3:$K$5000,ROW(A3208),)</f>
        <v>11.129318325944499</v>
      </c>
      <c r="AJ3210" s="177">
        <f>HLOOKUP(附加题模型!$E$2,历史数据!$L$3:$U$5000,ROW(A3208),)</f>
        <v>11.41602207673</v>
      </c>
    </row>
    <row r="3211" spans="1:36" x14ac:dyDescent="0.2">
      <c r="A3211" s="148">
        <v>41283</v>
      </c>
      <c r="B3211" s="137">
        <v>16.5208738403635</v>
      </c>
      <c r="C3211" s="137">
        <v>33.132616048947398</v>
      </c>
      <c r="D3211" s="137">
        <v>6.6542377866387703</v>
      </c>
      <c r="E3211" s="137">
        <v>4.8698518502453201</v>
      </c>
      <c r="F3211" s="137">
        <v>13.477968388594</v>
      </c>
      <c r="G3211" s="137">
        <v>17.3562793036599</v>
      </c>
      <c r="H3211" s="137">
        <v>5.3170356970520896</v>
      </c>
      <c r="I3211" s="137">
        <v>13.844188303965799</v>
      </c>
      <c r="J3211" s="137">
        <v>19.231268610435698</v>
      </c>
      <c r="K3211" s="137">
        <v>11.41602207673</v>
      </c>
      <c r="L3211" s="137">
        <v>16.551468051179</v>
      </c>
      <c r="M3211" s="137">
        <v>33.0564491155016</v>
      </c>
      <c r="N3211" s="137">
        <v>6.5408132789119797</v>
      </c>
      <c r="O3211" s="137">
        <v>4.9028305309467504</v>
      </c>
      <c r="P3211" s="137">
        <v>13.4513320874307</v>
      </c>
      <c r="Q3211" s="137">
        <v>17.3562793036599</v>
      </c>
      <c r="R3211" s="137">
        <v>5.3302951376931196</v>
      </c>
      <c r="S3211" s="137">
        <v>13.926106577953799</v>
      </c>
      <c r="T3211" s="137">
        <v>19.2082921843778</v>
      </c>
      <c r="U3211" s="137">
        <v>11.4029900880579</v>
      </c>
      <c r="V3211" s="1">
        <v>8523854</v>
      </c>
      <c r="W3211" s="1">
        <v>3849895</v>
      </c>
      <c r="X3211" s="1">
        <v>9816442</v>
      </c>
      <c r="Y3211" s="1">
        <v>3772274</v>
      </c>
      <c r="Z3211" s="1">
        <v>3549886</v>
      </c>
      <c r="AA3211" s="1">
        <v>0</v>
      </c>
      <c r="AB3211" s="1">
        <v>5174522</v>
      </c>
      <c r="AC3211" s="1">
        <v>2658927</v>
      </c>
      <c r="AD3211" s="1">
        <v>1192921</v>
      </c>
      <c r="AE3211" s="1">
        <v>392226</v>
      </c>
      <c r="AH3211" s="136">
        <f t="shared" si="50"/>
        <v>41283</v>
      </c>
      <c r="AI3211" s="177">
        <f>HLOOKUP(附加题模型!$E$2,历史数据!$B$3:$K$5000,ROW(A3209),)</f>
        <v>11.41602207673</v>
      </c>
      <c r="AJ3211" s="177">
        <f>HLOOKUP(附加题模型!$E$2,历史数据!$L$3:$U$5000,ROW(A3209),)</f>
        <v>11.4029900880579</v>
      </c>
    </row>
    <row r="3212" spans="1:36" x14ac:dyDescent="0.2">
      <c r="A3212" s="148">
        <v>41284</v>
      </c>
      <c r="B3212" s="137">
        <v>16.5208738403635</v>
      </c>
      <c r="C3212" s="137">
        <v>33.132616048947398</v>
      </c>
      <c r="D3212" s="137">
        <v>6.4021833250236702</v>
      </c>
      <c r="E3212" s="137">
        <v>4.9028305309467504</v>
      </c>
      <c r="F3212" s="137">
        <v>13.438013936849099</v>
      </c>
      <c r="G3212" s="137">
        <v>17.3562793036599</v>
      </c>
      <c r="H3212" s="137">
        <v>5.3302951376931196</v>
      </c>
      <c r="I3212" s="137">
        <v>13.926106577953799</v>
      </c>
      <c r="J3212" s="137">
        <v>19.1163864801463</v>
      </c>
      <c r="K3212" s="137">
        <v>11.41602207673</v>
      </c>
      <c r="L3212" s="137">
        <v>16.5208738403635</v>
      </c>
      <c r="M3212" s="137">
        <v>32.904115248609898</v>
      </c>
      <c r="N3212" s="137">
        <v>6.4399914942659304</v>
      </c>
      <c r="O3212" s="137">
        <v>4.9797807859167698</v>
      </c>
      <c r="P3212" s="137">
        <v>13.5312409909204</v>
      </c>
      <c r="Q3212" s="137">
        <v>17.3562793036599</v>
      </c>
      <c r="R3212" s="137">
        <v>5.3700734596161999</v>
      </c>
      <c r="S3212" s="137">
        <v>13.782749598474799</v>
      </c>
      <c r="T3212" s="137">
        <v>19.277221462551399</v>
      </c>
      <c r="U3212" s="137">
        <v>11.429054065401999</v>
      </c>
      <c r="V3212" s="1">
        <v>7344199</v>
      </c>
      <c r="W3212" s="1">
        <v>2340927</v>
      </c>
      <c r="X3212" s="1">
        <v>8289730</v>
      </c>
      <c r="Y3212" s="1">
        <v>2884037</v>
      </c>
      <c r="Z3212" s="1">
        <v>3414080</v>
      </c>
      <c r="AA3212" s="1">
        <v>0</v>
      </c>
      <c r="AB3212" s="1">
        <v>6858594</v>
      </c>
      <c r="AC3212" s="1">
        <v>1789787</v>
      </c>
      <c r="AD3212" s="1">
        <v>1535949</v>
      </c>
      <c r="AE3212" s="1">
        <v>335405</v>
      </c>
      <c r="AH3212" s="136">
        <f t="shared" si="50"/>
        <v>41284</v>
      </c>
      <c r="AI3212" s="177">
        <f>HLOOKUP(附加题模型!$E$2,历史数据!$B$3:$K$5000,ROW(A3210),)</f>
        <v>11.41602207673</v>
      </c>
      <c r="AJ3212" s="177">
        <f>HLOOKUP(附加题模型!$E$2,历史数据!$L$3:$U$5000,ROW(A3210),)</f>
        <v>11.429054065401999</v>
      </c>
    </row>
    <row r="3213" spans="1:36" x14ac:dyDescent="0.2">
      <c r="A3213" s="148">
        <v>41285</v>
      </c>
      <c r="B3213" s="137">
        <v>16.5208738403635</v>
      </c>
      <c r="C3213" s="137">
        <v>32.980282182055703</v>
      </c>
      <c r="D3213" s="137">
        <v>6.4021833250236702</v>
      </c>
      <c r="E3213" s="137">
        <v>4.9797807859167698</v>
      </c>
      <c r="F3213" s="137">
        <v>13.5312409909204</v>
      </c>
      <c r="G3213" s="137">
        <v>17.3562793036599</v>
      </c>
      <c r="H3213" s="137">
        <v>5.3700734596161999</v>
      </c>
      <c r="I3213" s="137">
        <v>13.782749598474799</v>
      </c>
      <c r="J3213" s="137">
        <v>19.277221462551399</v>
      </c>
      <c r="K3213" s="137">
        <v>11.4942140087624</v>
      </c>
      <c r="L3213" s="137">
        <v>15.8783954132383</v>
      </c>
      <c r="M3213" s="137">
        <v>32.980282182055703</v>
      </c>
      <c r="N3213" s="137">
        <v>6.06190980184327</v>
      </c>
      <c r="O3213" s="137">
        <v>4.8148873824095899</v>
      </c>
      <c r="P3213" s="137">
        <v>12.838697160676499</v>
      </c>
      <c r="Q3213" s="137">
        <v>17.3562793036599</v>
      </c>
      <c r="R3213" s="137">
        <v>5.1711818500007798</v>
      </c>
      <c r="S3213" s="137">
        <v>13.352678660038</v>
      </c>
      <c r="T3213" s="137">
        <v>18.886622219567698</v>
      </c>
      <c r="U3213" s="137">
        <v>11.468150031418199</v>
      </c>
      <c r="V3213" s="1">
        <v>7100399</v>
      </c>
      <c r="W3213" s="1">
        <v>4102949</v>
      </c>
      <c r="X3213" s="1">
        <v>9202927</v>
      </c>
      <c r="Y3213" s="1">
        <v>2742995</v>
      </c>
      <c r="Z3213" s="1">
        <v>4655122</v>
      </c>
      <c r="AA3213" s="1">
        <v>0</v>
      </c>
      <c r="AB3213" s="1">
        <v>5975587</v>
      </c>
      <c r="AC3213" s="1">
        <v>1709540</v>
      </c>
      <c r="AD3213" s="1">
        <v>1376293</v>
      </c>
      <c r="AE3213" s="1">
        <v>613291</v>
      </c>
      <c r="AH3213" s="136">
        <f t="shared" si="50"/>
        <v>41285</v>
      </c>
      <c r="AI3213" s="177">
        <f>HLOOKUP(附加题模型!$E$2,历史数据!$B$3:$K$5000,ROW(A3211),)</f>
        <v>11.4942140087624</v>
      </c>
      <c r="AJ3213" s="177">
        <f>HLOOKUP(附加题模型!$E$2,历史数据!$L$3:$U$5000,ROW(A3211),)</f>
        <v>11.468150031418199</v>
      </c>
    </row>
    <row r="3214" spans="1:36" x14ac:dyDescent="0.2">
      <c r="A3214" s="148">
        <v>41288</v>
      </c>
      <c r="B3214" s="137">
        <v>15.7560185699763</v>
      </c>
      <c r="C3214" s="137">
        <v>33.132616048947398</v>
      </c>
      <c r="D3214" s="137">
        <v>5.9610880171972296</v>
      </c>
      <c r="E3214" s="137">
        <v>4.7049584467381402</v>
      </c>
      <c r="F3214" s="137">
        <v>12.812060859513201</v>
      </c>
      <c r="G3214" s="137">
        <v>17.3562793036599</v>
      </c>
      <c r="H3214" s="137">
        <v>5.1579224093597604</v>
      </c>
      <c r="I3214" s="137">
        <v>13.332199091541</v>
      </c>
      <c r="J3214" s="137">
        <v>18.748763663220402</v>
      </c>
      <c r="K3214" s="137">
        <v>11.5202779861065</v>
      </c>
      <c r="L3214" s="137">
        <v>16.153743310577699</v>
      </c>
      <c r="M3214" s="137">
        <v>33.741951516514298</v>
      </c>
      <c r="N3214" s="137">
        <v>6.1879370326508303</v>
      </c>
      <c r="O3214" s="137">
        <v>4.9248163180810396</v>
      </c>
      <c r="P3214" s="137">
        <v>13.1050601723088</v>
      </c>
      <c r="Q3214" s="137">
        <v>17.3562793036599</v>
      </c>
      <c r="R3214" s="137">
        <v>5.2772573751290102</v>
      </c>
      <c r="S3214" s="137">
        <v>13.8237087354688</v>
      </c>
      <c r="T3214" s="137">
        <v>20.334137061213401</v>
      </c>
      <c r="U3214" s="137">
        <v>11.611501906810901</v>
      </c>
      <c r="V3214" s="1">
        <v>10547528</v>
      </c>
      <c r="W3214" s="1">
        <v>4192002</v>
      </c>
      <c r="X3214" s="1">
        <v>9605690</v>
      </c>
      <c r="Y3214" s="1">
        <v>2350432</v>
      </c>
      <c r="Z3214" s="1">
        <v>3722044</v>
      </c>
      <c r="AA3214" s="1">
        <v>0</v>
      </c>
      <c r="AB3214" s="1">
        <v>5130638</v>
      </c>
      <c r="AC3214" s="1">
        <v>1724540</v>
      </c>
      <c r="AD3214" s="1">
        <v>3505777</v>
      </c>
      <c r="AE3214" s="1">
        <v>679483</v>
      </c>
      <c r="AH3214" s="136">
        <f t="shared" si="50"/>
        <v>41288</v>
      </c>
      <c r="AI3214" s="177">
        <f>HLOOKUP(附加题模型!$E$2,历史数据!$B$3:$K$5000,ROW(A3212),)</f>
        <v>11.5202779861065</v>
      </c>
      <c r="AJ3214" s="177">
        <f>HLOOKUP(附加题模型!$E$2,历史数据!$L$3:$U$5000,ROW(A3212),)</f>
        <v>11.611501906810901</v>
      </c>
    </row>
    <row r="3215" spans="1:36" x14ac:dyDescent="0.2">
      <c r="A3215" s="148">
        <v>41289</v>
      </c>
      <c r="B3215" s="137">
        <v>16.123149099762198</v>
      </c>
      <c r="C3215" s="137">
        <v>33.970452316851798</v>
      </c>
      <c r="D3215" s="137">
        <v>6.1753343095700703</v>
      </c>
      <c r="E3215" s="137">
        <v>4.8698518502453201</v>
      </c>
      <c r="F3215" s="137">
        <v>13.0917420217272</v>
      </c>
      <c r="G3215" s="137">
        <v>17.3562793036599</v>
      </c>
      <c r="H3215" s="137">
        <v>5.2772573751290102</v>
      </c>
      <c r="I3215" s="137">
        <v>13.8237087354688</v>
      </c>
      <c r="J3215" s="137">
        <v>20.1043728006347</v>
      </c>
      <c r="K3215" s="137">
        <v>11.572405940794701</v>
      </c>
      <c r="L3215" s="137">
        <v>16.459685418732601</v>
      </c>
      <c r="M3215" s="137">
        <v>34.198953117189397</v>
      </c>
      <c r="N3215" s="137">
        <v>6.6416350635580201</v>
      </c>
      <c r="O3215" s="137">
        <v>5.19963865725967</v>
      </c>
      <c r="P3215" s="137">
        <v>13.3980594851043</v>
      </c>
      <c r="Q3215" s="137">
        <v>17.3562793036599</v>
      </c>
      <c r="R3215" s="137">
        <v>5.3435545783341398</v>
      </c>
      <c r="S3215" s="137">
        <v>14.2742592424026</v>
      </c>
      <c r="T3215" s="137">
        <v>20.357113487271199</v>
      </c>
      <c r="U3215" s="137">
        <v>11.7548537822037</v>
      </c>
      <c r="V3215" s="1">
        <v>12299344</v>
      </c>
      <c r="W3215" s="1">
        <v>3746190</v>
      </c>
      <c r="X3215" s="1">
        <v>15696869</v>
      </c>
      <c r="Y3215" s="1">
        <v>7953568</v>
      </c>
      <c r="Z3215" s="1">
        <v>4435400</v>
      </c>
      <c r="AA3215" s="1">
        <v>0</v>
      </c>
      <c r="AB3215" s="1">
        <v>6833149</v>
      </c>
      <c r="AC3215" s="1">
        <v>2775375</v>
      </c>
      <c r="AD3215" s="1">
        <v>2759026</v>
      </c>
      <c r="AE3215" s="1">
        <v>923246</v>
      </c>
      <c r="AH3215" s="136">
        <f t="shared" si="50"/>
        <v>41289</v>
      </c>
      <c r="AI3215" s="177">
        <f>HLOOKUP(附加题模型!$E$2,历史数据!$B$3:$K$5000,ROW(A3213),)</f>
        <v>11.572405940794701</v>
      </c>
      <c r="AJ3215" s="177">
        <f>HLOOKUP(附加题模型!$E$2,历史数据!$L$3:$U$5000,ROW(A3213),)</f>
        <v>11.7548537822037</v>
      </c>
    </row>
    <row r="3216" spans="1:36" x14ac:dyDescent="0.2">
      <c r="A3216" s="148">
        <v>41290</v>
      </c>
      <c r="B3216" s="137">
        <v>16.367902786286098</v>
      </c>
      <c r="C3216" s="137">
        <v>34.198953117189397</v>
      </c>
      <c r="D3216" s="137">
        <v>6.6416350635580201</v>
      </c>
      <c r="E3216" s="137">
        <v>5.19963865725967</v>
      </c>
      <c r="F3216" s="137">
        <v>13.3980594851043</v>
      </c>
      <c r="G3216" s="137">
        <v>17.3562793036599</v>
      </c>
      <c r="H3216" s="137">
        <v>5.3302951376931196</v>
      </c>
      <c r="I3216" s="137">
        <v>14.2537796739056</v>
      </c>
      <c r="J3216" s="137">
        <v>20.265207783039699</v>
      </c>
      <c r="K3216" s="137">
        <v>11.741821793531599</v>
      </c>
      <c r="L3216" s="137">
        <v>16.5208738403635</v>
      </c>
      <c r="M3216" s="137">
        <v>34.732121651310401</v>
      </c>
      <c r="N3216" s="137">
        <v>6.6416350635580201</v>
      </c>
      <c r="O3216" s="137">
        <v>5.1446741894239496</v>
      </c>
      <c r="P3216" s="137">
        <v>13.491286539175601</v>
      </c>
      <c r="Q3216" s="137">
        <v>17.3562793036599</v>
      </c>
      <c r="R3216" s="137">
        <v>5.4098517815392801</v>
      </c>
      <c r="S3216" s="137">
        <v>14.028504420438701</v>
      </c>
      <c r="T3216" s="137">
        <v>20.1503256527504</v>
      </c>
      <c r="U3216" s="137">
        <v>11.9894295783009</v>
      </c>
      <c r="V3216" s="1">
        <v>12639931</v>
      </c>
      <c r="W3216" s="1">
        <v>4397621</v>
      </c>
      <c r="X3216" s="1">
        <v>0</v>
      </c>
      <c r="Y3216" s="1">
        <v>5819587</v>
      </c>
      <c r="Z3216" s="1">
        <v>4514000</v>
      </c>
      <c r="AA3216" s="1">
        <v>0</v>
      </c>
      <c r="AB3216" s="1">
        <v>8268572</v>
      </c>
      <c r="AC3216" s="1">
        <v>2590253</v>
      </c>
      <c r="AD3216" s="1">
        <v>1887971</v>
      </c>
      <c r="AE3216" s="1">
        <v>1005045</v>
      </c>
      <c r="AH3216" s="136">
        <f t="shared" si="50"/>
        <v>41290</v>
      </c>
      <c r="AI3216" s="177">
        <f>HLOOKUP(附加题模型!$E$2,历史数据!$B$3:$K$5000,ROW(A3214),)</f>
        <v>11.741821793531599</v>
      </c>
      <c r="AJ3216" s="177">
        <f>HLOOKUP(附加题模型!$E$2,历史数据!$L$3:$U$5000,ROW(A3214),)</f>
        <v>11.9894295783009</v>
      </c>
    </row>
    <row r="3217" spans="1:36" x14ac:dyDescent="0.2">
      <c r="A3217" s="148">
        <v>41291</v>
      </c>
      <c r="B3217" s="137">
        <v>16.5208738403635</v>
      </c>
      <c r="C3217" s="137">
        <v>34.732121651310401</v>
      </c>
      <c r="D3217" s="137">
        <v>6.6416350635580201</v>
      </c>
      <c r="E3217" s="137">
        <v>5.1556670829910898</v>
      </c>
      <c r="F3217" s="137">
        <v>13.477968388594</v>
      </c>
      <c r="G3217" s="137">
        <v>17.3562793036599</v>
      </c>
      <c r="H3217" s="137">
        <v>5.4098517815392801</v>
      </c>
      <c r="I3217" s="137">
        <v>13.9875452834447</v>
      </c>
      <c r="J3217" s="137">
        <v>20.1043728006347</v>
      </c>
      <c r="K3217" s="137">
        <v>11.937301623612599</v>
      </c>
      <c r="L3217" s="137">
        <v>16.214931732208701</v>
      </c>
      <c r="M3217" s="137">
        <v>34.579787784418698</v>
      </c>
      <c r="N3217" s="137">
        <v>6.6416350635580201</v>
      </c>
      <c r="O3217" s="137">
        <v>5.0677239344539302</v>
      </c>
      <c r="P3217" s="137">
        <v>13.2781961298698</v>
      </c>
      <c r="Q3217" s="137">
        <v>17.3562793036599</v>
      </c>
      <c r="R3217" s="137">
        <v>5.3700734596161999</v>
      </c>
      <c r="S3217" s="137">
        <v>14.2537796739056</v>
      </c>
      <c r="T3217" s="137">
        <v>19.8975849661139</v>
      </c>
      <c r="U3217" s="137">
        <v>12.158845431037699</v>
      </c>
      <c r="V3217" s="1">
        <v>8332321</v>
      </c>
      <c r="W3217" s="1">
        <v>3495183</v>
      </c>
      <c r="X3217" s="1">
        <v>0</v>
      </c>
      <c r="Y3217" s="1">
        <v>3150284</v>
      </c>
      <c r="Z3217" s="1">
        <v>2816680</v>
      </c>
      <c r="AA3217" s="1">
        <v>0</v>
      </c>
      <c r="AB3217" s="1">
        <v>7767917</v>
      </c>
      <c r="AC3217" s="1">
        <v>2957627</v>
      </c>
      <c r="AD3217" s="1">
        <v>1293878</v>
      </c>
      <c r="AE3217" s="1">
        <v>522987</v>
      </c>
      <c r="AH3217" s="136">
        <f t="shared" si="50"/>
        <v>41291</v>
      </c>
      <c r="AI3217" s="177">
        <f>HLOOKUP(附加题模型!$E$2,历史数据!$B$3:$K$5000,ROW(A3215),)</f>
        <v>11.937301623612599</v>
      </c>
      <c r="AJ3217" s="177">
        <f>HLOOKUP(附加题模型!$E$2,历史数据!$L$3:$U$5000,ROW(A3215),)</f>
        <v>12.158845431037699</v>
      </c>
    </row>
    <row r="3218" spans="1:36" x14ac:dyDescent="0.2">
      <c r="A3218" s="148">
        <v>41292</v>
      </c>
      <c r="B3218" s="137">
        <v>16.3067143646551</v>
      </c>
      <c r="C3218" s="137">
        <v>34.884455518202103</v>
      </c>
      <c r="D3218" s="137">
        <v>6.6416350635580201</v>
      </c>
      <c r="E3218" s="137">
        <v>5.0897097215882203</v>
      </c>
      <c r="F3218" s="137">
        <v>13.2249235275433</v>
      </c>
      <c r="G3218" s="137">
        <v>17.3562793036599</v>
      </c>
      <c r="H3218" s="137">
        <v>5.3700734596161999</v>
      </c>
      <c r="I3218" s="137">
        <v>14.1923409684146</v>
      </c>
      <c r="J3218" s="137">
        <v>20.0584199485189</v>
      </c>
      <c r="K3218" s="137">
        <v>12.2240053743981</v>
      </c>
      <c r="L3218" s="137">
        <v>16.459685418732601</v>
      </c>
      <c r="M3218" s="137">
        <v>34.732121651310401</v>
      </c>
      <c r="N3218" s="137">
        <v>6.6416350635580201</v>
      </c>
      <c r="O3218" s="137">
        <v>5.1226884022896604</v>
      </c>
      <c r="P3218" s="137">
        <v>13.3447868827778</v>
      </c>
      <c r="Q3218" s="137">
        <v>17.3562793036599</v>
      </c>
      <c r="R3218" s="137">
        <v>5.4363706628213402</v>
      </c>
      <c r="S3218" s="137">
        <v>14.294738810899601</v>
      </c>
      <c r="T3218" s="137">
        <v>20.403066339386999</v>
      </c>
      <c r="U3218" s="137">
        <v>12.2240053743981</v>
      </c>
      <c r="V3218" s="1">
        <v>7635480</v>
      </c>
      <c r="W3218" s="1">
        <v>3923968</v>
      </c>
      <c r="X3218" s="1">
        <v>0</v>
      </c>
      <c r="Y3218" s="1">
        <v>2222249</v>
      </c>
      <c r="Z3218" s="1">
        <v>2482431</v>
      </c>
      <c r="AA3218" s="1">
        <v>0</v>
      </c>
      <c r="AB3218" s="1">
        <v>4747057</v>
      </c>
      <c r="AC3218" s="1">
        <v>1714331</v>
      </c>
      <c r="AD3218" s="1">
        <v>1706636</v>
      </c>
      <c r="AE3218" s="1">
        <v>795126</v>
      </c>
      <c r="AH3218" s="136">
        <f t="shared" si="50"/>
        <v>41292</v>
      </c>
      <c r="AI3218" s="177">
        <f>HLOOKUP(附加题模型!$E$2,历史数据!$B$3:$K$5000,ROW(A3216),)</f>
        <v>12.2240053743981</v>
      </c>
      <c r="AJ3218" s="177">
        <f>HLOOKUP(附加题模型!$E$2,历史数据!$L$3:$U$5000,ROW(A3216),)</f>
        <v>12.2240053743981</v>
      </c>
    </row>
    <row r="3219" spans="1:36" x14ac:dyDescent="0.2">
      <c r="A3219" s="148">
        <v>41295</v>
      </c>
      <c r="B3219" s="137">
        <v>16.398496997101599</v>
      </c>
      <c r="C3219" s="137">
        <v>34.732121651310401</v>
      </c>
      <c r="D3219" s="137">
        <v>6.6416350635580201</v>
      </c>
      <c r="E3219" s="137">
        <v>5.1446741894239496</v>
      </c>
      <c r="F3219" s="137">
        <v>13.4113776356859</v>
      </c>
      <c r="G3219" s="137">
        <v>17.3562793036599</v>
      </c>
      <c r="H3219" s="137">
        <v>5.4628895441033896</v>
      </c>
      <c r="I3219" s="137">
        <v>14.3971366533845</v>
      </c>
      <c r="J3219" s="137">
        <v>20.4949720436184</v>
      </c>
      <c r="K3219" s="137">
        <v>12.3673572497908</v>
      </c>
      <c r="L3219" s="137">
        <v>16.490279629548098</v>
      </c>
      <c r="M3219" s="137">
        <v>36.483961120565098</v>
      </c>
      <c r="N3219" s="137">
        <v>6.6416350635580201</v>
      </c>
      <c r="O3219" s="137">
        <v>5.2326173379611101</v>
      </c>
      <c r="P3219" s="137">
        <v>13.491286539175601</v>
      </c>
      <c r="Q3219" s="137">
        <v>17.3562793036599</v>
      </c>
      <c r="R3219" s="137">
        <v>5.4098517815392801</v>
      </c>
      <c r="S3219" s="137">
        <v>14.376657084887601</v>
      </c>
      <c r="T3219" s="137">
        <v>20.632830599965601</v>
      </c>
      <c r="U3219" s="137">
        <v>12.7061889552645</v>
      </c>
      <c r="V3219" s="1">
        <v>12843961</v>
      </c>
      <c r="W3219" s="1">
        <v>7287694</v>
      </c>
      <c r="X3219" s="1">
        <v>0</v>
      </c>
      <c r="Y3219" s="1">
        <v>4582782</v>
      </c>
      <c r="Z3219" s="1">
        <v>2907937</v>
      </c>
      <c r="AA3219" s="1">
        <v>0</v>
      </c>
      <c r="AB3219" s="1">
        <v>4860673</v>
      </c>
      <c r="AC3219" s="1">
        <v>1735831</v>
      </c>
      <c r="AD3219" s="1">
        <v>1181439</v>
      </c>
      <c r="AE3219" s="1">
        <v>1046645</v>
      </c>
      <c r="AH3219" s="136">
        <f t="shared" si="50"/>
        <v>41295</v>
      </c>
      <c r="AI3219" s="177">
        <f>HLOOKUP(附加题模型!$E$2,历史数据!$B$3:$K$5000,ROW(A3217),)</f>
        <v>12.3673572497908</v>
      </c>
      <c r="AJ3219" s="177">
        <f>HLOOKUP(附加题模型!$E$2,历史数据!$L$3:$U$5000,ROW(A3217),)</f>
        <v>12.7061889552645</v>
      </c>
    </row>
    <row r="3220" spans="1:36" x14ac:dyDescent="0.2">
      <c r="A3220" s="148">
        <v>41296</v>
      </c>
      <c r="B3220" s="137">
        <v>16.5208738403635</v>
      </c>
      <c r="C3220" s="137">
        <v>36.560128054010903</v>
      </c>
      <c r="D3220" s="137">
        <v>6.6416350635580201</v>
      </c>
      <c r="E3220" s="137">
        <v>5.2326173379611101</v>
      </c>
      <c r="F3220" s="137">
        <v>13.544559141502001</v>
      </c>
      <c r="G3220" s="137">
        <v>17.3562793036599</v>
      </c>
      <c r="H3220" s="137">
        <v>5.4098517815392801</v>
      </c>
      <c r="I3220" s="137">
        <v>14.3356979478936</v>
      </c>
      <c r="J3220" s="137">
        <v>20.632830599965601</v>
      </c>
      <c r="K3220" s="137">
        <v>12.6410290119042</v>
      </c>
      <c r="L3220" s="137">
        <v>17.102163845857799</v>
      </c>
      <c r="M3220" s="137">
        <v>37.245630455023701</v>
      </c>
      <c r="N3220" s="137">
        <v>6.6416350635580201</v>
      </c>
      <c r="O3220" s="137">
        <v>5.0897097215882203</v>
      </c>
      <c r="P3220" s="137">
        <v>13.065105720563899</v>
      </c>
      <c r="Q3220" s="137">
        <v>17.3562793036599</v>
      </c>
      <c r="R3220" s="137">
        <v>5.2374790532059201</v>
      </c>
      <c r="S3220" s="137">
        <v>14.0080248519417</v>
      </c>
      <c r="T3220" s="137">
        <v>20.380089913329101</v>
      </c>
      <c r="U3220" s="137">
        <v>12.510709125183499</v>
      </c>
      <c r="V3220" s="1">
        <v>19063161</v>
      </c>
      <c r="W3220" s="1">
        <v>11729706</v>
      </c>
      <c r="X3220" s="1">
        <v>0</v>
      </c>
      <c r="Y3220" s="1">
        <v>2654782</v>
      </c>
      <c r="Z3220" s="1">
        <v>3677485</v>
      </c>
      <c r="AA3220" s="1">
        <v>0</v>
      </c>
      <c r="AB3220" s="1">
        <v>5448839</v>
      </c>
      <c r="AC3220" s="1">
        <v>1835849</v>
      </c>
      <c r="AD3220" s="1">
        <v>1361724</v>
      </c>
      <c r="AE3220" s="1">
        <v>592205</v>
      </c>
      <c r="AH3220" s="136">
        <f t="shared" si="50"/>
        <v>41296</v>
      </c>
      <c r="AI3220" s="177">
        <f>HLOOKUP(附加题模型!$E$2,历史数据!$B$3:$K$5000,ROW(A3218),)</f>
        <v>12.6410290119042</v>
      </c>
      <c r="AJ3220" s="177">
        <f>HLOOKUP(附加题模型!$E$2,历史数据!$L$3:$U$5000,ROW(A3218),)</f>
        <v>12.510709125183499</v>
      </c>
    </row>
    <row r="3221" spans="1:36" x14ac:dyDescent="0.2">
      <c r="A3221" s="148">
        <v>41297</v>
      </c>
      <c r="B3221" s="137">
        <v>16.857410159333899</v>
      </c>
      <c r="C3221" s="137">
        <v>37.017129654686102</v>
      </c>
      <c r="D3221" s="137">
        <v>7.3095793868380401</v>
      </c>
      <c r="E3221" s="137">
        <v>4.84786606311103</v>
      </c>
      <c r="F3221" s="137">
        <v>12.945242365329401</v>
      </c>
      <c r="G3221" s="137">
        <v>17.3562793036599</v>
      </c>
      <c r="H3221" s="137">
        <v>5.2374790532059201</v>
      </c>
      <c r="I3221" s="137">
        <v>13.967065714947701</v>
      </c>
      <c r="J3221" s="137">
        <v>20.2422313569819</v>
      </c>
      <c r="K3221" s="137">
        <v>12.4846451478394</v>
      </c>
      <c r="L3221" s="137">
        <v>17.836424905429499</v>
      </c>
      <c r="M3221" s="137">
        <v>36.483961120565098</v>
      </c>
      <c r="N3221" s="137">
        <v>7.3095793868380401</v>
      </c>
      <c r="O3221" s="137">
        <v>4.8148873824095899</v>
      </c>
      <c r="P3221" s="137">
        <v>12.8653334618397</v>
      </c>
      <c r="Q3221" s="137">
        <v>17.3562793036599</v>
      </c>
      <c r="R3221" s="137">
        <v>5.2507384938469501</v>
      </c>
      <c r="S3221" s="137">
        <v>13.8851474409598</v>
      </c>
      <c r="T3221" s="137">
        <v>20.311160635155499</v>
      </c>
      <c r="U3221" s="137">
        <v>12.237037363070099</v>
      </c>
      <c r="V3221" s="1">
        <v>33240480</v>
      </c>
      <c r="W3221" s="1">
        <v>6328158</v>
      </c>
      <c r="X3221" s="1">
        <v>2488254</v>
      </c>
      <c r="Y3221" s="1">
        <v>7924354</v>
      </c>
      <c r="Z3221" s="1">
        <v>2605816</v>
      </c>
      <c r="AA3221" s="1">
        <v>0</v>
      </c>
      <c r="AB3221" s="1">
        <v>3668677</v>
      </c>
      <c r="AC3221" s="1">
        <v>1212899</v>
      </c>
      <c r="AD3221" s="1">
        <v>809926</v>
      </c>
      <c r="AE3221" s="1">
        <v>736662</v>
      </c>
      <c r="AH3221" s="136">
        <f t="shared" si="50"/>
        <v>41297</v>
      </c>
      <c r="AI3221" s="177">
        <f>HLOOKUP(附加题模型!$E$2,历史数据!$B$3:$K$5000,ROW(A3219),)</f>
        <v>12.4846451478394</v>
      </c>
      <c r="AJ3221" s="177">
        <f>HLOOKUP(附加题模型!$E$2,历史数据!$L$3:$U$5000,ROW(A3219),)</f>
        <v>12.237037363070099</v>
      </c>
    </row>
    <row r="3222" spans="1:36" x14ac:dyDescent="0.2">
      <c r="A3222" s="148">
        <v>41298</v>
      </c>
      <c r="B3222" s="137">
        <v>17.714048062167599</v>
      </c>
      <c r="C3222" s="137">
        <v>36.255460320227499</v>
      </c>
      <c r="D3222" s="137">
        <v>8.04053732552185</v>
      </c>
      <c r="E3222" s="137">
        <v>4.7599229145738597</v>
      </c>
      <c r="F3222" s="137">
        <v>12.772106407768399</v>
      </c>
      <c r="G3222" s="137">
        <v>17.3562793036599</v>
      </c>
      <c r="H3222" s="137">
        <v>5.2507384938469501</v>
      </c>
      <c r="I3222" s="137">
        <v>14.0080248519417</v>
      </c>
      <c r="J3222" s="137">
        <v>20.4490191915027</v>
      </c>
      <c r="K3222" s="137">
        <v>12.080653499005299</v>
      </c>
      <c r="L3222" s="137">
        <v>16.9185985809649</v>
      </c>
      <c r="M3222" s="137">
        <v>36.026959519889999</v>
      </c>
      <c r="N3222" s="137">
        <v>7.56163384845315</v>
      </c>
      <c r="O3222" s="137">
        <v>4.6499939789024101</v>
      </c>
      <c r="P3222" s="137">
        <v>12.638924901952301</v>
      </c>
      <c r="Q3222" s="137">
        <v>17.3562793036599</v>
      </c>
      <c r="R3222" s="137">
        <v>5.1711818500007798</v>
      </c>
      <c r="S3222" s="137">
        <v>14.2128205369116</v>
      </c>
      <c r="T3222" s="137">
        <v>19.690797131593001</v>
      </c>
      <c r="U3222" s="137">
        <v>11.9112376462685</v>
      </c>
      <c r="V3222" s="1">
        <v>19080363</v>
      </c>
      <c r="W3222" s="1">
        <v>4972234</v>
      </c>
      <c r="X3222" s="1">
        <v>41326824</v>
      </c>
      <c r="Y3222" s="1">
        <v>4561828</v>
      </c>
      <c r="Z3222" s="1">
        <v>2788547</v>
      </c>
      <c r="AA3222" s="1">
        <v>0</v>
      </c>
      <c r="AB3222" s="1">
        <v>4383088</v>
      </c>
      <c r="AC3222" s="1">
        <v>3051615</v>
      </c>
      <c r="AD3222" s="1">
        <v>1363237</v>
      </c>
      <c r="AE3222" s="1">
        <v>658241</v>
      </c>
      <c r="AH3222" s="136">
        <f t="shared" si="50"/>
        <v>41298</v>
      </c>
      <c r="AI3222" s="177">
        <f>HLOOKUP(附加题模型!$E$2,历史数据!$B$3:$K$5000,ROW(A3220),)</f>
        <v>12.080653499005299</v>
      </c>
      <c r="AJ3222" s="177">
        <f>HLOOKUP(附加题模型!$E$2,历史数据!$L$3:$U$5000,ROW(A3220),)</f>
        <v>11.9112376462685</v>
      </c>
    </row>
    <row r="3223" spans="1:36" x14ac:dyDescent="0.2">
      <c r="A3223" s="148">
        <v>41299</v>
      </c>
      <c r="B3223" s="137">
        <v>16.9185985809649</v>
      </c>
      <c r="C3223" s="137">
        <v>36.179293386781701</v>
      </c>
      <c r="D3223" s="137">
        <v>7.3725930022418202</v>
      </c>
      <c r="E3223" s="137">
        <v>4.6390010853352699</v>
      </c>
      <c r="F3223" s="137">
        <v>12.612288600789</v>
      </c>
      <c r="G3223" s="137">
        <v>17.3562793036599</v>
      </c>
      <c r="H3223" s="137">
        <v>5.1977007312828398</v>
      </c>
      <c r="I3223" s="137">
        <v>14.1309022629237</v>
      </c>
      <c r="J3223" s="137">
        <v>19.874608540055998</v>
      </c>
      <c r="K3223" s="137">
        <v>11.885173668924301</v>
      </c>
      <c r="L3223" s="137">
        <v>16.857410159333899</v>
      </c>
      <c r="M3223" s="137">
        <v>37.854965922590502</v>
      </c>
      <c r="N3223" s="137">
        <v>6.8810868020923701</v>
      </c>
      <c r="O3223" s="137">
        <v>4.6390010853352699</v>
      </c>
      <c r="P3223" s="137">
        <v>12.4125163420648</v>
      </c>
      <c r="Q3223" s="137">
        <v>17.3562793036599</v>
      </c>
      <c r="R3223" s="137">
        <v>5.1711818500007798</v>
      </c>
      <c r="S3223" s="137">
        <v>13.8851474409598</v>
      </c>
      <c r="T3223" s="137">
        <v>20.265207783039699</v>
      </c>
      <c r="U3223" s="137">
        <v>12.015493555645</v>
      </c>
      <c r="V3223" s="1">
        <v>8517155</v>
      </c>
      <c r="W3223" s="1">
        <v>8219309</v>
      </c>
      <c r="X3223" s="1">
        <v>21465525</v>
      </c>
      <c r="Y3223" s="1">
        <v>2857984</v>
      </c>
      <c r="Z3223" s="1">
        <v>2363207</v>
      </c>
      <c r="AA3223" s="1">
        <v>0</v>
      </c>
      <c r="AB3223" s="1">
        <v>1740088</v>
      </c>
      <c r="AC3223" s="1">
        <v>1381737</v>
      </c>
      <c r="AD3223" s="1">
        <v>1027675</v>
      </c>
      <c r="AE3223" s="1">
        <v>339113</v>
      </c>
      <c r="AH3223" s="136">
        <f t="shared" si="50"/>
        <v>41299</v>
      </c>
      <c r="AI3223" s="177">
        <f>HLOOKUP(附加题模型!$E$2,历史数据!$B$3:$K$5000,ROW(A3221),)</f>
        <v>11.885173668924301</v>
      </c>
      <c r="AJ3223" s="177">
        <f>HLOOKUP(附加题模型!$E$2,历史数据!$L$3:$U$5000,ROW(A3221),)</f>
        <v>12.015493555645</v>
      </c>
    </row>
    <row r="3224" spans="1:36" x14ac:dyDescent="0.2">
      <c r="A3224" s="148">
        <v>41302</v>
      </c>
      <c r="B3224" s="137">
        <v>16.857410159333899</v>
      </c>
      <c r="C3224" s="137">
        <v>37.854965922590502</v>
      </c>
      <c r="D3224" s="137">
        <v>6.6794432328002804</v>
      </c>
      <c r="E3224" s="137">
        <v>4.6390010853352699</v>
      </c>
      <c r="F3224" s="137">
        <v>12.4125163420648</v>
      </c>
      <c r="G3224" s="137">
        <v>17.3562793036599</v>
      </c>
      <c r="H3224" s="137">
        <v>5.1711818500007798</v>
      </c>
      <c r="I3224" s="137">
        <v>13.926106577953799</v>
      </c>
      <c r="J3224" s="137">
        <v>20.265207783039699</v>
      </c>
      <c r="K3224" s="137">
        <v>11.9763975896288</v>
      </c>
      <c r="L3224" s="137">
        <v>17.102163845857799</v>
      </c>
      <c r="M3224" s="137">
        <v>38.997469924278299</v>
      </c>
      <c r="N3224" s="137">
        <v>6.6038268943157501</v>
      </c>
      <c r="O3224" s="137">
        <v>4.6829726596038501</v>
      </c>
      <c r="P3224" s="137">
        <v>12.6655612031155</v>
      </c>
      <c r="Q3224" s="137">
        <v>17.3562793036599</v>
      </c>
      <c r="R3224" s="137">
        <v>5.2639979344879801</v>
      </c>
      <c r="S3224" s="137">
        <v>14.028504420438701</v>
      </c>
      <c r="T3224" s="137">
        <v>20.4949720436184</v>
      </c>
      <c r="U3224" s="137">
        <v>12.080653499005299</v>
      </c>
      <c r="V3224" s="1">
        <v>8825407</v>
      </c>
      <c r="W3224" s="1">
        <v>7521463</v>
      </c>
      <c r="X3224" s="1">
        <v>17346795</v>
      </c>
      <c r="Y3224" s="1">
        <v>3567858</v>
      </c>
      <c r="Z3224" s="1">
        <v>1736461</v>
      </c>
      <c r="AA3224" s="1">
        <v>0</v>
      </c>
      <c r="AB3224" s="1">
        <v>2880185</v>
      </c>
      <c r="AC3224" s="1">
        <v>1343417</v>
      </c>
      <c r="AD3224" s="1">
        <v>1384506</v>
      </c>
      <c r="AE3224" s="1">
        <v>660359</v>
      </c>
      <c r="AH3224" s="136">
        <f t="shared" si="50"/>
        <v>41302</v>
      </c>
      <c r="AI3224" s="177">
        <f>HLOOKUP(附加题模型!$E$2,历史数据!$B$3:$K$5000,ROW(A3222),)</f>
        <v>11.9763975896288</v>
      </c>
      <c r="AJ3224" s="177">
        <f>HLOOKUP(附加题模型!$E$2,历史数据!$L$3:$U$5000,ROW(A3222),)</f>
        <v>12.080653499005299</v>
      </c>
    </row>
    <row r="3225" spans="1:36" x14ac:dyDescent="0.2">
      <c r="A3225" s="148">
        <v>41303</v>
      </c>
      <c r="B3225" s="137">
        <v>17.071569635042302</v>
      </c>
      <c r="C3225" s="137">
        <v>38.5404683236032</v>
      </c>
      <c r="D3225" s="137">
        <v>6.5534160019927299</v>
      </c>
      <c r="E3225" s="137">
        <v>4.6719797660367002</v>
      </c>
      <c r="F3225" s="137">
        <v>12.692197504278701</v>
      </c>
      <c r="G3225" s="137">
        <v>17.3562793036599</v>
      </c>
      <c r="H3225" s="137">
        <v>5.2639979344879801</v>
      </c>
      <c r="I3225" s="137">
        <v>14.028504420438701</v>
      </c>
      <c r="J3225" s="137">
        <v>20.632830599965601</v>
      </c>
      <c r="K3225" s="137">
        <v>12.080653499005299</v>
      </c>
      <c r="L3225" s="137">
        <v>17.010381213411399</v>
      </c>
      <c r="M3225" s="137">
        <v>38.845136057386597</v>
      </c>
      <c r="N3225" s="137">
        <v>6.7676622943655698</v>
      </c>
      <c r="O3225" s="137">
        <v>4.7379371274395696</v>
      </c>
      <c r="P3225" s="137">
        <v>12.465788944391299</v>
      </c>
      <c r="Q3225" s="137">
        <v>17.3562793036599</v>
      </c>
      <c r="R3225" s="137">
        <v>5.2905168157700304</v>
      </c>
      <c r="S3225" s="137">
        <v>14.1513818314207</v>
      </c>
      <c r="T3225" s="137">
        <v>20.862594860544299</v>
      </c>
      <c r="U3225" s="137">
        <v>12.080653499005299</v>
      </c>
      <c r="V3225" s="1">
        <v>8240694</v>
      </c>
      <c r="W3225" s="1">
        <v>5370121</v>
      </c>
      <c r="X3225" s="1">
        <v>15048296</v>
      </c>
      <c r="Y3225" s="1">
        <v>4076329</v>
      </c>
      <c r="Z3225" s="1">
        <v>2959429</v>
      </c>
      <c r="AA3225" s="1">
        <v>0</v>
      </c>
      <c r="AB3225" s="1">
        <v>2529125</v>
      </c>
      <c r="AC3225" s="1">
        <v>1373400</v>
      </c>
      <c r="AD3225" s="1">
        <v>3993293</v>
      </c>
      <c r="AE3225" s="1">
        <v>670049</v>
      </c>
      <c r="AH3225" s="136">
        <f t="shared" si="50"/>
        <v>41303</v>
      </c>
      <c r="AI3225" s="177">
        <f>HLOOKUP(附加题模型!$E$2,历史数据!$B$3:$K$5000,ROW(A3223),)</f>
        <v>12.080653499005299</v>
      </c>
      <c r="AJ3225" s="177">
        <f>HLOOKUP(附加题模型!$E$2,历史数据!$L$3:$U$5000,ROW(A3223),)</f>
        <v>12.080653499005299</v>
      </c>
    </row>
    <row r="3226" spans="1:36" x14ac:dyDescent="0.2">
      <c r="A3226" s="148">
        <v>41304</v>
      </c>
      <c r="B3226" s="137">
        <v>17.010381213411399</v>
      </c>
      <c r="C3226" s="137">
        <v>39.1498037911701</v>
      </c>
      <c r="D3226" s="137">
        <v>6.6794432328002804</v>
      </c>
      <c r="E3226" s="137">
        <v>4.7159513403052804</v>
      </c>
      <c r="F3226" s="137">
        <v>12.4924252455545</v>
      </c>
      <c r="G3226" s="137">
        <v>17.3562793036599</v>
      </c>
      <c r="H3226" s="137">
        <v>5.2905168157700304</v>
      </c>
      <c r="I3226" s="137">
        <v>14.0899431259297</v>
      </c>
      <c r="J3226" s="137">
        <v>20.7017598781392</v>
      </c>
      <c r="K3226" s="137">
        <v>12.0936854876774</v>
      </c>
      <c r="L3226" s="137">
        <v>17.561077008090098</v>
      </c>
      <c r="M3226" s="137">
        <v>40.063806992520298</v>
      </c>
      <c r="N3226" s="137">
        <v>6.5408132789119797</v>
      </c>
      <c r="O3226" s="137">
        <v>4.6719797660367002</v>
      </c>
      <c r="P3226" s="137">
        <v>12.545697847881</v>
      </c>
      <c r="Q3226" s="137">
        <v>17.3562793036599</v>
      </c>
      <c r="R3226" s="137">
        <v>5.2772573751290102</v>
      </c>
      <c r="S3226" s="137">
        <v>14.2128205369116</v>
      </c>
      <c r="T3226" s="137">
        <v>20.678783452081401</v>
      </c>
      <c r="U3226" s="137">
        <v>12.119749465021499</v>
      </c>
      <c r="V3226" s="1">
        <v>15960108</v>
      </c>
      <c r="W3226" s="1">
        <v>6219125</v>
      </c>
      <c r="X3226" s="1">
        <v>9823160</v>
      </c>
      <c r="Y3226" s="1">
        <v>3850400</v>
      </c>
      <c r="Z3226" s="1">
        <v>2764919</v>
      </c>
      <c r="AA3226" s="1">
        <v>0</v>
      </c>
      <c r="AB3226" s="1">
        <v>3621330</v>
      </c>
      <c r="AC3226" s="1">
        <v>1705641</v>
      </c>
      <c r="AD3226" s="1">
        <v>2080731</v>
      </c>
      <c r="AE3226" s="1">
        <v>559553</v>
      </c>
      <c r="AH3226" s="136">
        <f t="shared" si="50"/>
        <v>41304</v>
      </c>
      <c r="AI3226" s="177">
        <f>HLOOKUP(附加题模型!$E$2,历史数据!$B$3:$K$5000,ROW(A3224),)</f>
        <v>12.0936854876774</v>
      </c>
      <c r="AJ3226" s="177">
        <f>HLOOKUP(附加题模型!$E$2,历史数据!$L$3:$U$5000,ROW(A3224),)</f>
        <v>12.119749465021499</v>
      </c>
    </row>
    <row r="3227" spans="1:36" x14ac:dyDescent="0.2">
      <c r="A3227" s="148">
        <v>41305</v>
      </c>
      <c r="B3227" s="137">
        <v>17.346917532381699</v>
      </c>
      <c r="C3227" s="137">
        <v>40.139973925966203</v>
      </c>
      <c r="D3227" s="137">
        <v>6.5408132789119797</v>
      </c>
      <c r="E3227" s="137">
        <v>4.6719797660367002</v>
      </c>
      <c r="F3227" s="137">
        <v>12.652243052533899</v>
      </c>
      <c r="G3227" s="137">
        <v>17.3562793036599</v>
      </c>
      <c r="H3227" s="137">
        <v>5.2772573751290102</v>
      </c>
      <c r="I3227" s="137">
        <v>14.171861399917599</v>
      </c>
      <c r="J3227" s="137">
        <v>20.563901321791999</v>
      </c>
      <c r="K3227" s="137">
        <v>12.1458134423657</v>
      </c>
      <c r="L3227" s="137">
        <v>17.714048062167599</v>
      </c>
      <c r="M3227" s="137">
        <v>39.1498037911701</v>
      </c>
      <c r="N3227" s="137">
        <v>6.3895806019429102</v>
      </c>
      <c r="O3227" s="137">
        <v>4.6280081917681199</v>
      </c>
      <c r="P3227" s="137">
        <v>12.452470793809701</v>
      </c>
      <c r="Q3227" s="137">
        <v>17.3562793036599</v>
      </c>
      <c r="R3227" s="137">
        <v>5.3302951376931196</v>
      </c>
      <c r="S3227" s="137">
        <v>14.4176162218815</v>
      </c>
      <c r="T3227" s="137">
        <v>20.862594860544299</v>
      </c>
      <c r="U3227" s="137">
        <v>12.0545895216612</v>
      </c>
      <c r="V3227" s="1">
        <v>15674881</v>
      </c>
      <c r="W3227" s="1">
        <v>5253943</v>
      </c>
      <c r="X3227" s="1">
        <v>7365881</v>
      </c>
      <c r="Y3227" s="1">
        <v>2846914</v>
      </c>
      <c r="Z3227" s="1">
        <v>1923496</v>
      </c>
      <c r="AA3227" s="1">
        <v>0</v>
      </c>
      <c r="AB3227" s="1">
        <v>3712060</v>
      </c>
      <c r="AC3227" s="1">
        <v>2178268</v>
      </c>
      <c r="AD3227" s="1">
        <v>1944734</v>
      </c>
      <c r="AE3227" s="1">
        <v>333651</v>
      </c>
      <c r="AH3227" s="136">
        <f t="shared" si="50"/>
        <v>41305</v>
      </c>
      <c r="AI3227" s="177">
        <f>HLOOKUP(附加题模型!$E$2,历史数据!$B$3:$K$5000,ROW(A3225),)</f>
        <v>12.1458134423657</v>
      </c>
      <c r="AJ3227" s="177">
        <f>HLOOKUP(附加题模型!$E$2,历史数据!$L$3:$U$5000,ROW(A3225),)</f>
        <v>12.0545895216612</v>
      </c>
    </row>
    <row r="3228" spans="1:36" x14ac:dyDescent="0.2">
      <c r="A3228" s="148">
        <v>41306</v>
      </c>
      <c r="B3228" s="137">
        <v>17.469294375643699</v>
      </c>
      <c r="C3228" s="137">
        <v>38.768969123940799</v>
      </c>
      <c r="D3228" s="137">
        <v>6.4147860481044203</v>
      </c>
      <c r="E3228" s="137">
        <v>4.6280081917681199</v>
      </c>
      <c r="F3228" s="137">
        <v>12.4258344926464</v>
      </c>
      <c r="G3228" s="137">
        <v>17.3562793036599</v>
      </c>
      <c r="H3228" s="137">
        <v>5.3170356970520896</v>
      </c>
      <c r="I3228" s="137">
        <v>14.4790549273725</v>
      </c>
      <c r="J3228" s="137">
        <v>20.770689156312802</v>
      </c>
      <c r="K3228" s="137">
        <v>12.0676215103333</v>
      </c>
      <c r="L3228" s="137">
        <v>17.4998885864592</v>
      </c>
      <c r="M3228" s="137">
        <v>39.1498037911701</v>
      </c>
      <c r="N3228" s="137">
        <v>6.3769778788621601</v>
      </c>
      <c r="O3228" s="137">
        <v>4.6390010853352699</v>
      </c>
      <c r="P3228" s="137">
        <v>12.545697847881</v>
      </c>
      <c r="Q3228" s="137">
        <v>17.3562793036599</v>
      </c>
      <c r="R3228" s="137">
        <v>5.3170356970520896</v>
      </c>
      <c r="S3228" s="137">
        <v>14.2537796739056</v>
      </c>
      <c r="T3228" s="137">
        <v>21.1842648253545</v>
      </c>
      <c r="U3228" s="137">
        <v>12.354325261118699</v>
      </c>
      <c r="V3228" s="1">
        <v>8608168</v>
      </c>
      <c r="W3228" s="1">
        <v>4146697</v>
      </c>
      <c r="X3228" s="1">
        <v>6812487</v>
      </c>
      <c r="Y3228" s="1">
        <v>2190224</v>
      </c>
      <c r="Z3228" s="1">
        <v>1721994</v>
      </c>
      <c r="AA3228" s="1">
        <v>0</v>
      </c>
      <c r="AB3228" s="1">
        <v>3555939</v>
      </c>
      <c r="AC3228" s="1">
        <v>1455452</v>
      </c>
      <c r="AD3228" s="1">
        <v>2992972</v>
      </c>
      <c r="AE3228" s="1">
        <v>482610</v>
      </c>
      <c r="AH3228" s="136">
        <f t="shared" si="50"/>
        <v>41306</v>
      </c>
      <c r="AI3228" s="177">
        <f>HLOOKUP(附加题模型!$E$2,历史数据!$B$3:$K$5000,ROW(A3226),)</f>
        <v>12.0676215103333</v>
      </c>
      <c r="AJ3228" s="177">
        <f>HLOOKUP(附加题模型!$E$2,历史数据!$L$3:$U$5000,ROW(A3226),)</f>
        <v>12.354325261118699</v>
      </c>
    </row>
    <row r="3229" spans="1:36" x14ac:dyDescent="0.2">
      <c r="A3229" s="148">
        <v>41309</v>
      </c>
      <c r="B3229" s="137">
        <v>17.469294375643699</v>
      </c>
      <c r="C3229" s="137">
        <v>38.997469924278299</v>
      </c>
      <c r="D3229" s="137">
        <v>6.3769778788621601</v>
      </c>
      <c r="E3229" s="137">
        <v>4.6280081917681199</v>
      </c>
      <c r="F3229" s="137">
        <v>12.519061546717699</v>
      </c>
      <c r="G3229" s="137">
        <v>17.3562793036599</v>
      </c>
      <c r="H3229" s="137">
        <v>5.2905168157700304</v>
      </c>
      <c r="I3229" s="137">
        <v>14.2537796739056</v>
      </c>
      <c r="J3229" s="137">
        <v>21.322123381701701</v>
      </c>
      <c r="K3229" s="137">
        <v>12.3021973064305</v>
      </c>
      <c r="L3229" s="137">
        <v>18.050584381137899</v>
      </c>
      <c r="M3229" s="137">
        <v>37.169463521577804</v>
      </c>
      <c r="N3229" s="137">
        <v>6.4904023865889497</v>
      </c>
      <c r="O3229" s="137">
        <v>4.5510579367981103</v>
      </c>
      <c r="P3229" s="137">
        <v>12.519061546717699</v>
      </c>
      <c r="Q3229" s="137">
        <v>17.3562793036599</v>
      </c>
      <c r="R3229" s="137">
        <v>5.2109601719238698</v>
      </c>
      <c r="S3229" s="137">
        <v>14.9296054343063</v>
      </c>
      <c r="T3229" s="137">
        <v>20.954500564775799</v>
      </c>
      <c r="U3229" s="137">
        <v>12.3021973064305</v>
      </c>
      <c r="V3229" s="1">
        <v>21755113</v>
      </c>
      <c r="W3229" s="1">
        <v>6718132</v>
      </c>
      <c r="X3229" s="1">
        <v>6875426</v>
      </c>
      <c r="Y3229" s="1">
        <v>2501502</v>
      </c>
      <c r="Z3229" s="1">
        <v>2060702</v>
      </c>
      <c r="AA3229" s="1">
        <v>0</v>
      </c>
      <c r="AB3229" s="1">
        <v>3638266</v>
      </c>
      <c r="AC3229" s="1">
        <v>4710234</v>
      </c>
      <c r="AD3229" s="1">
        <v>1327150</v>
      </c>
      <c r="AE3229" s="1">
        <v>428092</v>
      </c>
      <c r="AH3229" s="136">
        <f t="shared" si="50"/>
        <v>41309</v>
      </c>
      <c r="AI3229" s="177">
        <f>HLOOKUP(附加题模型!$E$2,历史数据!$B$3:$K$5000,ROW(A3227),)</f>
        <v>12.3021973064305</v>
      </c>
      <c r="AJ3229" s="177">
        <f>HLOOKUP(附加题模型!$E$2,历史数据!$L$3:$U$5000,ROW(A3227),)</f>
        <v>12.3021973064305</v>
      </c>
    </row>
    <row r="3230" spans="1:36" x14ac:dyDescent="0.2">
      <c r="A3230" s="148">
        <v>41310</v>
      </c>
      <c r="B3230" s="137">
        <v>17.775236483798601</v>
      </c>
      <c r="C3230" s="137">
        <v>36.788628854348502</v>
      </c>
      <c r="D3230" s="137">
        <v>6.4273887711851803</v>
      </c>
      <c r="E3230" s="137">
        <v>4.5620508303652496</v>
      </c>
      <c r="F3230" s="137">
        <v>12.439152643228001</v>
      </c>
      <c r="G3230" s="137">
        <v>17.3562793036599</v>
      </c>
      <c r="H3230" s="137">
        <v>5.1711818500007798</v>
      </c>
      <c r="I3230" s="137">
        <v>14.9296054343063</v>
      </c>
      <c r="J3230" s="137">
        <v>20.977476990833701</v>
      </c>
      <c r="K3230" s="137">
        <v>12.276133329086299</v>
      </c>
      <c r="L3230" s="137">
        <v>18.3259322784773</v>
      </c>
      <c r="M3230" s="137">
        <v>37.778798989144597</v>
      </c>
      <c r="N3230" s="137">
        <v>6.3895806019429102</v>
      </c>
      <c r="O3230" s="137">
        <v>4.5950295110666897</v>
      </c>
      <c r="P3230" s="137">
        <v>12.4791070949729</v>
      </c>
      <c r="Q3230" s="137">
        <v>17.3562793036599</v>
      </c>
      <c r="R3230" s="137">
        <v>5.2905168157700304</v>
      </c>
      <c r="S3230" s="137">
        <v>15.2163193932642</v>
      </c>
      <c r="T3230" s="137">
        <v>20.908547712660098</v>
      </c>
      <c r="U3230" s="137">
        <v>12.3282612837746</v>
      </c>
      <c r="V3230" s="1">
        <v>17010343</v>
      </c>
      <c r="W3230" s="1">
        <v>2914969</v>
      </c>
      <c r="X3230" s="1">
        <v>4301148</v>
      </c>
      <c r="Y3230" s="1">
        <v>1977247</v>
      </c>
      <c r="Z3230" s="1">
        <v>2350778</v>
      </c>
      <c r="AA3230" s="1">
        <v>0</v>
      </c>
      <c r="AB3230" s="1">
        <v>2530292</v>
      </c>
      <c r="AC3230" s="1">
        <v>4948513</v>
      </c>
      <c r="AD3230" s="1">
        <v>852261</v>
      </c>
      <c r="AE3230" s="1">
        <v>440753</v>
      </c>
      <c r="AH3230" s="136">
        <f t="shared" si="50"/>
        <v>41310</v>
      </c>
      <c r="AI3230" s="177">
        <f>HLOOKUP(附加题模型!$E$2,历史数据!$B$3:$K$5000,ROW(A3228),)</f>
        <v>12.276133329086299</v>
      </c>
      <c r="AJ3230" s="177">
        <f>HLOOKUP(附加题模型!$E$2,历史数据!$L$3:$U$5000,ROW(A3228),)</f>
        <v>12.3282612837746</v>
      </c>
    </row>
    <row r="3231" spans="1:36" x14ac:dyDescent="0.2">
      <c r="A3231" s="148">
        <v>41311</v>
      </c>
      <c r="B3231" s="137">
        <v>18.3259322784773</v>
      </c>
      <c r="C3231" s="137">
        <v>37.778798989144597</v>
      </c>
      <c r="D3231" s="137">
        <v>6.4147860481044203</v>
      </c>
      <c r="E3231" s="137">
        <v>4.5730437239324004</v>
      </c>
      <c r="F3231" s="137">
        <v>12.399198191483199</v>
      </c>
      <c r="G3231" s="137">
        <v>17.3562793036599</v>
      </c>
      <c r="H3231" s="137">
        <v>5.2905168157700304</v>
      </c>
      <c r="I3231" s="137">
        <v>15.3187172357491</v>
      </c>
      <c r="J3231" s="137">
        <v>20.908547712660098</v>
      </c>
      <c r="K3231" s="137">
        <v>12.3282612837746</v>
      </c>
      <c r="L3231" s="137">
        <v>17.897613327060501</v>
      </c>
      <c r="M3231" s="137">
        <v>38.692802190494902</v>
      </c>
      <c r="N3231" s="137">
        <v>6.33916970961989</v>
      </c>
      <c r="O3231" s="137">
        <v>4.66098687246956</v>
      </c>
      <c r="P3231" s="137">
        <v>12.638924901952301</v>
      </c>
      <c r="Q3231" s="137">
        <v>17.3562793036599</v>
      </c>
      <c r="R3231" s="137">
        <v>5.2772573751290102</v>
      </c>
      <c r="S3231" s="137">
        <v>15.3187172357491</v>
      </c>
      <c r="T3231" s="137">
        <v>20.977476990833701</v>
      </c>
      <c r="U3231" s="137">
        <v>12.8234768533131</v>
      </c>
      <c r="V3231" s="1">
        <v>9845291</v>
      </c>
      <c r="W3231" s="1">
        <v>3581835</v>
      </c>
      <c r="X3231" s="1">
        <v>5774572</v>
      </c>
      <c r="Y3231" s="1">
        <v>2893828</v>
      </c>
      <c r="Z3231" s="1">
        <v>2223797</v>
      </c>
      <c r="AA3231" s="1">
        <v>0</v>
      </c>
      <c r="AB3231" s="1">
        <v>2126998</v>
      </c>
      <c r="AC3231" s="1">
        <v>1671937</v>
      </c>
      <c r="AD3231" s="1">
        <v>1082833</v>
      </c>
      <c r="AE3231" s="1">
        <v>476684</v>
      </c>
      <c r="AH3231" s="136">
        <f t="shared" si="50"/>
        <v>41311</v>
      </c>
      <c r="AI3231" s="177">
        <f>HLOOKUP(附加题模型!$E$2,历史数据!$B$3:$K$5000,ROW(A3229),)</f>
        <v>12.3282612837746</v>
      </c>
      <c r="AJ3231" s="177">
        <f>HLOOKUP(附加题模型!$E$2,历史数据!$L$3:$U$5000,ROW(A3229),)</f>
        <v>12.8234768533131</v>
      </c>
    </row>
    <row r="3232" spans="1:36" x14ac:dyDescent="0.2">
      <c r="A3232" s="148">
        <v>41312</v>
      </c>
      <c r="B3232" s="137">
        <v>17.897613327060501</v>
      </c>
      <c r="C3232" s="137">
        <v>38.845136057386597</v>
      </c>
      <c r="D3232" s="137">
        <v>6.33916970961989</v>
      </c>
      <c r="E3232" s="137">
        <v>4.6280081917681199</v>
      </c>
      <c r="F3232" s="137">
        <v>12.6655612031155</v>
      </c>
      <c r="G3232" s="137">
        <v>17.3562793036599</v>
      </c>
      <c r="H3232" s="137">
        <v>5.2507384938469501</v>
      </c>
      <c r="I3232" s="137">
        <v>15.3187172357491</v>
      </c>
      <c r="J3232" s="137">
        <v>21.046406269007299</v>
      </c>
      <c r="K3232" s="137">
        <v>12.888636796673399</v>
      </c>
      <c r="L3232" s="137">
        <v>17.897613327060501</v>
      </c>
      <c r="M3232" s="137">
        <v>39.759139258736901</v>
      </c>
      <c r="N3232" s="137">
        <v>6.3769778788621601</v>
      </c>
      <c r="O3232" s="137">
        <v>4.6499939789024101</v>
      </c>
      <c r="P3232" s="137">
        <v>12.5323796972993</v>
      </c>
      <c r="Q3232" s="137">
        <v>17.3562793036599</v>
      </c>
      <c r="R3232" s="137">
        <v>5.3170356970520896</v>
      </c>
      <c r="S3232" s="137">
        <v>15.564472057712999</v>
      </c>
      <c r="T3232" s="137">
        <v>20.7936655823707</v>
      </c>
      <c r="U3232" s="137">
        <v>13.462044298244299</v>
      </c>
      <c r="V3232" s="1">
        <v>0</v>
      </c>
      <c r="W3232" s="1">
        <v>4651972</v>
      </c>
      <c r="X3232" s="1">
        <v>4432612</v>
      </c>
      <c r="Y3232" s="1">
        <v>2193112</v>
      </c>
      <c r="Z3232" s="1">
        <v>2075362</v>
      </c>
      <c r="AA3232" s="1">
        <v>0</v>
      </c>
      <c r="AB3232" s="1">
        <v>4168086</v>
      </c>
      <c r="AC3232" s="1">
        <v>2625187</v>
      </c>
      <c r="AD3232" s="1">
        <v>940091</v>
      </c>
      <c r="AE3232" s="1">
        <v>1931377</v>
      </c>
      <c r="AH3232" s="136">
        <f t="shared" si="50"/>
        <v>41312</v>
      </c>
      <c r="AI3232" s="177">
        <f>HLOOKUP(附加题模型!$E$2,历史数据!$B$3:$K$5000,ROW(A3230),)</f>
        <v>12.888636796673399</v>
      </c>
      <c r="AJ3232" s="177">
        <f>HLOOKUP(附加题模型!$E$2,历史数据!$L$3:$U$5000,ROW(A3230),)</f>
        <v>13.462044298244299</v>
      </c>
    </row>
    <row r="3233" spans="1:36" x14ac:dyDescent="0.2">
      <c r="A3233" s="148">
        <v>41313</v>
      </c>
      <c r="B3233" s="137">
        <v>18.356526489292801</v>
      </c>
      <c r="C3233" s="137">
        <v>40.4446416597496</v>
      </c>
      <c r="D3233" s="137">
        <v>6.3769778788621601</v>
      </c>
      <c r="E3233" s="137">
        <v>4.66098687246956</v>
      </c>
      <c r="F3233" s="137">
        <v>12.5590159984626</v>
      </c>
      <c r="G3233" s="137">
        <v>38.706038801082201</v>
      </c>
      <c r="H3233" s="137">
        <v>5.2905168157700304</v>
      </c>
      <c r="I3233" s="137">
        <v>15.646390331700999</v>
      </c>
      <c r="J3233" s="137">
        <v>20.7936655823707</v>
      </c>
      <c r="K3233" s="137">
        <v>13.422948332228099</v>
      </c>
      <c r="L3233" s="137">
        <v>17.652859640536601</v>
      </c>
      <c r="M3233" s="137">
        <v>39.1498037911701</v>
      </c>
      <c r="N3233" s="137">
        <v>6.3769778788621601</v>
      </c>
      <c r="O3233" s="137">
        <v>4.6719797660367002</v>
      </c>
      <c r="P3233" s="137">
        <v>12.5989704502074</v>
      </c>
      <c r="Q3233" s="137">
        <v>28.783776473503199</v>
      </c>
      <c r="R3233" s="137">
        <v>5.3700734596161999</v>
      </c>
      <c r="S3233" s="137">
        <v>15.625910763204001</v>
      </c>
      <c r="T3233" s="137">
        <v>21.1842648253545</v>
      </c>
      <c r="U3233" s="137">
        <v>13.501140264260499</v>
      </c>
      <c r="V3233" s="1">
        <v>10071938</v>
      </c>
      <c r="W3233" s="1">
        <v>4052427</v>
      </c>
      <c r="X3233" s="1">
        <v>3956699</v>
      </c>
      <c r="Y3233" s="1">
        <v>2523208</v>
      </c>
      <c r="Z3233" s="1">
        <v>2118725</v>
      </c>
      <c r="AA3233" s="1">
        <v>13683655</v>
      </c>
      <c r="AB3233" s="1">
        <v>3238539</v>
      </c>
      <c r="AC3233" s="1">
        <v>1493957</v>
      </c>
      <c r="AD3233" s="1">
        <v>2037295</v>
      </c>
      <c r="AE3233" s="1">
        <v>759980</v>
      </c>
      <c r="AH3233" s="136">
        <f t="shared" si="50"/>
        <v>41313</v>
      </c>
      <c r="AI3233" s="177">
        <f>HLOOKUP(附加题模型!$E$2,历史数据!$B$3:$K$5000,ROW(A3231),)</f>
        <v>13.422948332228099</v>
      </c>
      <c r="AJ3233" s="177">
        <f>HLOOKUP(附加题模型!$E$2,历史数据!$L$3:$U$5000,ROW(A3231),)</f>
        <v>13.501140264260499</v>
      </c>
    </row>
    <row r="3234" spans="1:36" x14ac:dyDescent="0.2">
      <c r="A3234" s="148">
        <v>41323</v>
      </c>
      <c r="B3234" s="137">
        <v>17.714048062167599</v>
      </c>
      <c r="C3234" s="137">
        <v>39.225970724615898</v>
      </c>
      <c r="D3234" s="137">
        <v>6.4777996635081996</v>
      </c>
      <c r="E3234" s="137">
        <v>4.6829726596038501</v>
      </c>
      <c r="F3234" s="137">
        <v>12.692197504278701</v>
      </c>
      <c r="G3234" s="137">
        <v>30.227573158940402</v>
      </c>
      <c r="H3234" s="137">
        <v>5.3965923408982599</v>
      </c>
      <c r="I3234" s="137">
        <v>15.625910763204001</v>
      </c>
      <c r="J3234" s="137">
        <v>21.2302176774702</v>
      </c>
      <c r="K3234" s="137">
        <v>13.422948332228099</v>
      </c>
      <c r="L3234" s="137">
        <v>18.662468597447699</v>
      </c>
      <c r="M3234" s="137">
        <v>40.520808593195497</v>
      </c>
      <c r="N3234" s="137">
        <v>7.0197167559806699</v>
      </c>
      <c r="O3234" s="137">
        <v>4.7489300210067196</v>
      </c>
      <c r="P3234" s="137">
        <v>12.7321519560236</v>
      </c>
      <c r="Q3234" s="137">
        <v>30.227573158940402</v>
      </c>
      <c r="R3234" s="137">
        <v>5.3833329002572299</v>
      </c>
      <c r="S3234" s="137">
        <v>15.625910763204001</v>
      </c>
      <c r="T3234" s="137">
        <v>20.816642008428602</v>
      </c>
      <c r="U3234" s="137">
        <v>13.5141722529326</v>
      </c>
      <c r="V3234" s="1">
        <v>19580516</v>
      </c>
      <c r="W3234" s="1">
        <v>4861354</v>
      </c>
      <c r="X3234" s="1">
        <v>16096724</v>
      </c>
      <c r="Y3234" s="1">
        <v>5623030</v>
      </c>
      <c r="Z3234" s="1">
        <v>2155952</v>
      </c>
      <c r="AA3234" s="1">
        <v>4436057</v>
      </c>
      <c r="AB3234" s="1">
        <v>5157470</v>
      </c>
      <c r="AC3234" s="1">
        <v>0</v>
      </c>
      <c r="AD3234" s="1">
        <v>1910914</v>
      </c>
      <c r="AE3234" s="1">
        <v>492582</v>
      </c>
      <c r="AH3234" s="136">
        <f t="shared" si="50"/>
        <v>41323</v>
      </c>
      <c r="AI3234" s="177">
        <f>HLOOKUP(附加题模型!$E$2,历史数据!$B$3:$K$5000,ROW(A3232),)</f>
        <v>13.422948332228099</v>
      </c>
      <c r="AJ3234" s="177">
        <f>HLOOKUP(附加题模型!$E$2,历史数据!$L$3:$U$5000,ROW(A3232),)</f>
        <v>13.5141722529326</v>
      </c>
    </row>
    <row r="3235" spans="1:36" x14ac:dyDescent="0.2">
      <c r="A3235" s="148">
        <v>41324</v>
      </c>
      <c r="B3235" s="137">
        <v>18.540091754185799</v>
      </c>
      <c r="C3235" s="137">
        <v>40.292307792857898</v>
      </c>
      <c r="D3235" s="137">
        <v>6.9945113098191598</v>
      </c>
      <c r="E3235" s="137">
        <v>4.7929015952752998</v>
      </c>
      <c r="F3235" s="137">
        <v>12.78542455835</v>
      </c>
      <c r="G3235" s="137">
        <v>31.732808001204699</v>
      </c>
      <c r="H3235" s="137">
        <v>5.3700734596161999</v>
      </c>
      <c r="I3235" s="137">
        <v>15.625910763204001</v>
      </c>
      <c r="J3235" s="137">
        <v>20.7936655823707</v>
      </c>
      <c r="K3235" s="137">
        <v>13.396884354884</v>
      </c>
      <c r="L3235" s="137">
        <v>18.387120700108301</v>
      </c>
      <c r="M3235" s="137">
        <v>39.835306192182799</v>
      </c>
      <c r="N3235" s="137">
        <v>6.7298541251232997</v>
      </c>
      <c r="O3235" s="137">
        <v>5.2216244443939601</v>
      </c>
      <c r="P3235" s="137">
        <v>12.385880040901601</v>
      </c>
      <c r="Q3235" s="137">
        <v>31.732808001204699</v>
      </c>
      <c r="R3235" s="137">
        <v>5.3435545783341398</v>
      </c>
      <c r="S3235" s="137">
        <v>15.625910763204001</v>
      </c>
      <c r="T3235" s="137">
        <v>20.7936655823707</v>
      </c>
      <c r="U3235" s="137">
        <v>13.396884354884</v>
      </c>
      <c r="V3235" s="1">
        <v>12997489</v>
      </c>
      <c r="W3235" s="1">
        <v>4343403</v>
      </c>
      <c r="X3235" s="1">
        <v>13443544</v>
      </c>
      <c r="Y3235" s="1">
        <v>11376986</v>
      </c>
      <c r="Z3235" s="1">
        <v>2385826</v>
      </c>
      <c r="AA3235" s="1">
        <v>869885</v>
      </c>
      <c r="AB3235" s="1">
        <v>2885015</v>
      </c>
      <c r="AC3235" s="1">
        <v>0</v>
      </c>
      <c r="AD3235" s="1">
        <v>1855629</v>
      </c>
      <c r="AE3235" s="1">
        <v>363790</v>
      </c>
      <c r="AH3235" s="136">
        <f t="shared" si="50"/>
        <v>41324</v>
      </c>
      <c r="AI3235" s="177">
        <f>HLOOKUP(附加题模型!$E$2,历史数据!$B$3:$K$5000,ROW(A3233),)</f>
        <v>13.396884354884</v>
      </c>
      <c r="AJ3235" s="177">
        <f>HLOOKUP(附加题模型!$E$2,历史数据!$L$3:$U$5000,ROW(A3233),)</f>
        <v>13.396884354884</v>
      </c>
    </row>
    <row r="3236" spans="1:36" x14ac:dyDescent="0.2">
      <c r="A3236" s="148">
        <v>41325</v>
      </c>
      <c r="B3236" s="137">
        <v>18.356526489292801</v>
      </c>
      <c r="C3236" s="137">
        <v>39.835306192182799</v>
      </c>
      <c r="D3236" s="137">
        <v>6.7298541251232997</v>
      </c>
      <c r="E3236" s="137">
        <v>5.2655960186625403</v>
      </c>
      <c r="F3236" s="137">
        <v>12.399198191483199</v>
      </c>
      <c r="G3236" s="137">
        <v>33.330200078709602</v>
      </c>
      <c r="H3236" s="137">
        <v>5.3435545783341398</v>
      </c>
      <c r="I3236" s="137">
        <v>15.625910763204001</v>
      </c>
      <c r="J3236" s="137">
        <v>20.747712730255</v>
      </c>
      <c r="K3236" s="137">
        <v>13.162308558786799</v>
      </c>
      <c r="L3236" s="137">
        <v>18.631874386632202</v>
      </c>
      <c r="M3236" s="137">
        <v>40.368474726303802</v>
      </c>
      <c r="N3236" s="137">
        <v>7.3977984484033303</v>
      </c>
      <c r="O3236" s="137">
        <v>5.4194965286025703</v>
      </c>
      <c r="P3236" s="137">
        <v>12.252698535085401</v>
      </c>
      <c r="Q3236" s="137">
        <v>33.330200078709602</v>
      </c>
      <c r="R3236" s="137">
        <v>5.4363706628213402</v>
      </c>
      <c r="S3236" s="137">
        <v>15.625910763204001</v>
      </c>
      <c r="T3236" s="137">
        <v>20.862594860544299</v>
      </c>
      <c r="U3236" s="137">
        <v>13.5532682189488</v>
      </c>
      <c r="V3236" s="1">
        <v>12452183</v>
      </c>
      <c r="W3236" s="1">
        <v>2829242</v>
      </c>
      <c r="X3236" s="1">
        <v>23355053</v>
      </c>
      <c r="Y3236" s="1">
        <v>21858646</v>
      </c>
      <c r="Z3236" s="1">
        <v>3640099</v>
      </c>
      <c r="AA3236" s="1">
        <v>235606</v>
      </c>
      <c r="AB3236" s="1">
        <v>4623629</v>
      </c>
      <c r="AC3236" s="1">
        <v>0</v>
      </c>
      <c r="AD3236" s="1">
        <v>1670495</v>
      </c>
      <c r="AE3236" s="1">
        <v>615016</v>
      </c>
      <c r="AH3236" s="136">
        <f t="shared" si="50"/>
        <v>41325</v>
      </c>
      <c r="AI3236" s="177">
        <f>HLOOKUP(附加题模型!$E$2,历史数据!$B$3:$K$5000,ROW(A3234),)</f>
        <v>13.162308558786799</v>
      </c>
      <c r="AJ3236" s="177">
        <f>HLOOKUP(附加题模型!$E$2,历史数据!$L$3:$U$5000,ROW(A3234),)</f>
        <v>13.5532682189488</v>
      </c>
    </row>
    <row r="3237" spans="1:36" x14ac:dyDescent="0.2">
      <c r="A3237" s="148">
        <v>41326</v>
      </c>
      <c r="B3237" s="137">
        <v>18.631874386632202</v>
      </c>
      <c r="C3237" s="137">
        <v>39.987640059074501</v>
      </c>
      <c r="D3237" s="137">
        <v>7.6876610792606996</v>
      </c>
      <c r="E3237" s="137">
        <v>5.1886457636925298</v>
      </c>
      <c r="F3237" s="137">
        <v>12.266016685666999</v>
      </c>
      <c r="G3237" s="137">
        <v>34.989030313041702</v>
      </c>
      <c r="H3237" s="137">
        <v>5.4098517815392801</v>
      </c>
      <c r="I3237" s="137">
        <v>15.625910763204001</v>
      </c>
      <c r="J3237" s="137">
        <v>20.747712730255</v>
      </c>
      <c r="K3237" s="137">
        <v>13.3708203775399</v>
      </c>
      <c r="L3237" s="137">
        <v>18.203555435215399</v>
      </c>
      <c r="M3237" s="137">
        <v>38.616635257049097</v>
      </c>
      <c r="N3237" s="137">
        <v>8.0531400486026001</v>
      </c>
      <c r="O3237" s="137">
        <v>5.19963865725967</v>
      </c>
      <c r="P3237" s="137">
        <v>12.1195170292693</v>
      </c>
      <c r="Q3237" s="137">
        <v>34.989030313041702</v>
      </c>
      <c r="R3237" s="137">
        <v>5.2905168157700304</v>
      </c>
      <c r="S3237" s="137">
        <v>15.625910763204001</v>
      </c>
      <c r="T3237" s="137">
        <v>20.471995617560601</v>
      </c>
      <c r="U3237" s="137">
        <v>13.3708203775399</v>
      </c>
      <c r="V3237" s="1">
        <v>8383190</v>
      </c>
      <c r="W3237" s="1">
        <v>4467678</v>
      </c>
      <c r="X3237" s="1">
        <v>36185677</v>
      </c>
      <c r="Y3237" s="1">
        <v>9531726</v>
      </c>
      <c r="Z3237" s="1">
        <v>3648361</v>
      </c>
      <c r="AA3237" s="1">
        <v>297841</v>
      </c>
      <c r="AB3237" s="1">
        <v>4248711</v>
      </c>
      <c r="AC3237" s="1">
        <v>0</v>
      </c>
      <c r="AD3237" s="1">
        <v>1209807</v>
      </c>
      <c r="AE3237" s="1">
        <v>319605</v>
      </c>
      <c r="AH3237" s="136">
        <f t="shared" si="50"/>
        <v>41326</v>
      </c>
      <c r="AI3237" s="177">
        <f>HLOOKUP(附加题模型!$E$2,历史数据!$B$3:$K$5000,ROW(A3235),)</f>
        <v>13.3708203775399</v>
      </c>
      <c r="AJ3237" s="177">
        <f>HLOOKUP(附加题模型!$E$2,历史数据!$L$3:$U$5000,ROW(A3235),)</f>
        <v>13.3708203775399</v>
      </c>
    </row>
    <row r="3238" spans="1:36" x14ac:dyDescent="0.2">
      <c r="A3238" s="148">
        <v>41327</v>
      </c>
      <c r="B3238" s="137">
        <v>18.203555435215399</v>
      </c>
      <c r="C3238" s="137">
        <v>38.464301390157402</v>
      </c>
      <c r="D3238" s="137">
        <v>8.0531400486026001</v>
      </c>
      <c r="E3238" s="137">
        <v>5.1556670829910898</v>
      </c>
      <c r="F3238" s="137">
        <v>12.1861077821774</v>
      </c>
      <c r="G3238" s="137">
        <v>36.740017782614501</v>
      </c>
      <c r="H3238" s="137">
        <v>5.2772573751290102</v>
      </c>
      <c r="I3238" s="137">
        <v>15.625910763204001</v>
      </c>
      <c r="J3238" s="137">
        <v>20.265207783039699</v>
      </c>
      <c r="K3238" s="137">
        <v>13.4881082755885</v>
      </c>
      <c r="L3238" s="137">
        <v>17.805830694613999</v>
      </c>
      <c r="M3238" s="137">
        <v>38.921302990832501</v>
      </c>
      <c r="N3238" s="137">
        <v>8.0531400486026001</v>
      </c>
      <c r="O3238" s="137">
        <v>5.0017665730510599</v>
      </c>
      <c r="P3238" s="137">
        <v>12.0529262763612</v>
      </c>
      <c r="Q3238" s="137">
        <v>36.740017782614501</v>
      </c>
      <c r="R3238" s="137">
        <v>5.2242196125648999</v>
      </c>
      <c r="S3238" s="137">
        <v>15.625910763204001</v>
      </c>
      <c r="T3238" s="137">
        <v>20.311160635155499</v>
      </c>
      <c r="U3238" s="137">
        <v>13.5663002076209</v>
      </c>
      <c r="V3238" s="1">
        <v>7431460</v>
      </c>
      <c r="W3238" s="1">
        <v>1992016</v>
      </c>
      <c r="X3238" s="1">
        <v>0</v>
      </c>
      <c r="Y3238" s="1">
        <v>7799284</v>
      </c>
      <c r="Z3238" s="1">
        <v>1990767</v>
      </c>
      <c r="AA3238" s="1">
        <v>17636902</v>
      </c>
      <c r="AB3238" s="1">
        <v>2454609</v>
      </c>
      <c r="AC3238" s="1">
        <v>0</v>
      </c>
      <c r="AD3238" s="1">
        <v>645400</v>
      </c>
      <c r="AE3238" s="1">
        <v>394195</v>
      </c>
      <c r="AH3238" s="136">
        <f t="shared" si="50"/>
        <v>41327</v>
      </c>
      <c r="AI3238" s="177">
        <f>HLOOKUP(附加题模型!$E$2,历史数据!$B$3:$K$5000,ROW(A3236),)</f>
        <v>13.4881082755885</v>
      </c>
      <c r="AJ3238" s="177">
        <f>HLOOKUP(附加题模型!$E$2,历史数据!$L$3:$U$5000,ROW(A3236),)</f>
        <v>13.5663002076209</v>
      </c>
    </row>
    <row r="3239" spans="1:36" x14ac:dyDescent="0.2">
      <c r="A3239" s="148">
        <v>41330</v>
      </c>
      <c r="B3239" s="137">
        <v>17.867019116245</v>
      </c>
      <c r="C3239" s="137">
        <v>38.921302990832501</v>
      </c>
      <c r="D3239" s="137">
        <v>7.7632774177452299</v>
      </c>
      <c r="E3239" s="137">
        <v>5.0127594666182</v>
      </c>
      <c r="F3239" s="137">
        <v>12.092880728106101</v>
      </c>
      <c r="G3239" s="137">
        <v>38.583162487427899</v>
      </c>
      <c r="H3239" s="137">
        <v>5.2242196125648999</v>
      </c>
      <c r="I3239" s="137">
        <v>15.625910763204001</v>
      </c>
      <c r="J3239" s="137">
        <v>20.288184209097601</v>
      </c>
      <c r="K3239" s="137">
        <v>13.422948332228099</v>
      </c>
      <c r="L3239" s="137">
        <v>17.683453851352098</v>
      </c>
      <c r="M3239" s="137">
        <v>39.302137658061802</v>
      </c>
      <c r="N3239" s="137">
        <v>8.4438244641060205</v>
      </c>
      <c r="O3239" s="137">
        <v>5.0017665730510599</v>
      </c>
      <c r="P3239" s="137">
        <v>12.0662444269428</v>
      </c>
      <c r="Q3239" s="137">
        <v>38.583162487427899</v>
      </c>
      <c r="R3239" s="137">
        <v>5.2772573751290102</v>
      </c>
      <c r="S3239" s="137">
        <v>15.625910763204001</v>
      </c>
      <c r="T3239" s="137">
        <v>20.334137061213401</v>
      </c>
      <c r="U3239" s="137">
        <v>13.592364184965</v>
      </c>
      <c r="V3239" s="1">
        <v>4983249</v>
      </c>
      <c r="W3239" s="1">
        <v>1767642</v>
      </c>
      <c r="X3239" s="1">
        <v>30837172</v>
      </c>
      <c r="Y3239" s="1">
        <v>5028371</v>
      </c>
      <c r="Z3239" s="1">
        <v>1623532</v>
      </c>
      <c r="AA3239" s="1">
        <v>660402</v>
      </c>
      <c r="AB3239" s="1">
        <v>1493004</v>
      </c>
      <c r="AC3239" s="1">
        <v>0</v>
      </c>
      <c r="AD3239" s="1">
        <v>579553</v>
      </c>
      <c r="AE3239" s="1">
        <v>283278</v>
      </c>
      <c r="AH3239" s="136">
        <f t="shared" si="50"/>
        <v>41330</v>
      </c>
      <c r="AI3239" s="177">
        <f>HLOOKUP(附加题模型!$E$2,历史数据!$B$3:$K$5000,ROW(A3237),)</f>
        <v>13.422948332228099</v>
      </c>
      <c r="AJ3239" s="177">
        <f>HLOOKUP(附加题模型!$E$2,历史数据!$L$3:$U$5000,ROW(A3237),)</f>
        <v>13.592364184965</v>
      </c>
    </row>
    <row r="3240" spans="1:36" x14ac:dyDescent="0.2">
      <c r="A3240" s="148">
        <v>41331</v>
      </c>
      <c r="B3240" s="137">
        <v>17.652859640536601</v>
      </c>
      <c r="C3240" s="137">
        <v>39.225970724615898</v>
      </c>
      <c r="D3240" s="137">
        <v>8.1539618332486494</v>
      </c>
      <c r="E3240" s="137">
        <v>4.9468021052153297</v>
      </c>
      <c r="F3240" s="137">
        <v>12.079562577524401</v>
      </c>
      <c r="G3240" s="137">
        <v>40.518464427482002</v>
      </c>
      <c r="H3240" s="137">
        <v>5.2507384938469501</v>
      </c>
      <c r="I3240" s="137">
        <v>15.625910763204001</v>
      </c>
      <c r="J3240" s="137">
        <v>20.219254930923999</v>
      </c>
      <c r="K3240" s="137">
        <v>13.4359803209002</v>
      </c>
      <c r="L3240" s="137">
        <v>17.408105954012701</v>
      </c>
      <c r="M3240" s="137">
        <v>38.692802190494902</v>
      </c>
      <c r="N3240" s="137">
        <v>8.0531400486026001</v>
      </c>
      <c r="O3240" s="137">
        <v>5.4194965286025703</v>
      </c>
      <c r="P3240" s="137">
        <v>11.8265177164738</v>
      </c>
      <c r="Q3240" s="137">
        <v>40.518464427482002</v>
      </c>
      <c r="R3240" s="137">
        <v>5.1579224093597604</v>
      </c>
      <c r="S3240" s="137">
        <v>15.625910763204001</v>
      </c>
      <c r="T3240" s="137">
        <v>20.1503256527504</v>
      </c>
      <c r="U3240" s="137">
        <v>13.8790679357505</v>
      </c>
      <c r="V3240" s="1">
        <v>6595207</v>
      </c>
      <c r="W3240" s="1">
        <v>2655270</v>
      </c>
      <c r="X3240" s="1">
        <v>21449030</v>
      </c>
      <c r="Y3240" s="1">
        <v>19722950</v>
      </c>
      <c r="Z3240" s="1">
        <v>2531374</v>
      </c>
      <c r="AA3240" s="1">
        <v>440212</v>
      </c>
      <c r="AB3240" s="1">
        <v>2366411</v>
      </c>
      <c r="AC3240" s="1">
        <v>0</v>
      </c>
      <c r="AD3240" s="1">
        <v>916950</v>
      </c>
      <c r="AE3240" s="1">
        <v>424921</v>
      </c>
      <c r="AH3240" s="136">
        <f t="shared" si="50"/>
        <v>41331</v>
      </c>
      <c r="AI3240" s="177">
        <f>HLOOKUP(附加题模型!$E$2,历史数据!$B$3:$K$5000,ROW(A3238),)</f>
        <v>13.4359803209002</v>
      </c>
      <c r="AJ3240" s="177">
        <f>HLOOKUP(附加题模型!$E$2,历史数据!$L$3:$U$5000,ROW(A3238),)</f>
        <v>13.8790679357505</v>
      </c>
    </row>
    <row r="3241" spans="1:36" x14ac:dyDescent="0.2">
      <c r="A3241" s="148">
        <v>41332</v>
      </c>
      <c r="B3241" s="137">
        <v>17.408105954012701</v>
      </c>
      <c r="C3241" s="137">
        <v>38.464301390157402</v>
      </c>
      <c r="D3241" s="137">
        <v>7.9397155408758104</v>
      </c>
      <c r="E3241" s="137">
        <v>5.2875818057968296</v>
      </c>
      <c r="F3241" s="137">
        <v>11.853154017636999</v>
      </c>
      <c r="G3241" s="137">
        <v>42.300170975468397</v>
      </c>
      <c r="H3241" s="137">
        <v>5.1579224093597604</v>
      </c>
      <c r="I3241" s="137">
        <v>15.625910763204001</v>
      </c>
      <c r="J3241" s="137">
        <v>20.127349226692498</v>
      </c>
      <c r="K3241" s="137">
        <v>13.8269399810622</v>
      </c>
      <c r="L3241" s="137">
        <v>17.591671218905599</v>
      </c>
      <c r="M3241" s="137">
        <v>38.464301390157402</v>
      </c>
      <c r="N3241" s="137">
        <v>8.26738634097544</v>
      </c>
      <c r="O3241" s="137">
        <v>5.2546031250954002</v>
      </c>
      <c r="P3241" s="137">
        <v>11.7466088129841</v>
      </c>
      <c r="Q3241" s="137">
        <v>42.545923602776803</v>
      </c>
      <c r="R3241" s="137">
        <v>5.1844412906418098</v>
      </c>
      <c r="S3241" s="137">
        <v>15.625910763204001</v>
      </c>
      <c r="T3241" s="137">
        <v>20.1962785048661</v>
      </c>
      <c r="U3241" s="137">
        <v>14.1006117431756</v>
      </c>
      <c r="V3241" s="1">
        <v>5657937</v>
      </c>
      <c r="W3241" s="1">
        <v>3519085</v>
      </c>
      <c r="X3241" s="1">
        <v>20526742</v>
      </c>
      <c r="Y3241" s="1">
        <v>11226209</v>
      </c>
      <c r="Z3241" s="1">
        <v>2190123</v>
      </c>
      <c r="AA3241" s="1">
        <v>15625312</v>
      </c>
      <c r="AB3241" s="1">
        <v>1949531</v>
      </c>
      <c r="AC3241" s="1">
        <v>0</v>
      </c>
      <c r="AD3241" s="1">
        <v>420410</v>
      </c>
      <c r="AE3241" s="1">
        <v>487268</v>
      </c>
      <c r="AH3241" s="136">
        <f t="shared" si="50"/>
        <v>41332</v>
      </c>
      <c r="AI3241" s="177">
        <f>HLOOKUP(附加题模型!$E$2,历史数据!$B$3:$K$5000,ROW(A3239),)</f>
        <v>13.8269399810622</v>
      </c>
      <c r="AJ3241" s="177">
        <f>HLOOKUP(附加题模型!$E$2,历史数据!$L$3:$U$5000,ROW(A3239),)</f>
        <v>14.1006117431756</v>
      </c>
    </row>
    <row r="3242" spans="1:36" x14ac:dyDescent="0.2">
      <c r="A3242" s="148">
        <v>41333</v>
      </c>
      <c r="B3242" s="137">
        <v>17.438700164828202</v>
      </c>
      <c r="C3242" s="137">
        <v>38.616635257049097</v>
      </c>
      <c r="D3242" s="137">
        <v>8.2043727255716696</v>
      </c>
      <c r="E3242" s="137">
        <v>5.2326173379611101</v>
      </c>
      <c r="F3242" s="137">
        <v>11.7599269635657</v>
      </c>
      <c r="G3242" s="137">
        <v>43.037428857393699</v>
      </c>
      <c r="H3242" s="137">
        <v>5.2109601719238698</v>
      </c>
      <c r="I3242" s="137">
        <v>15.625910763204001</v>
      </c>
      <c r="J3242" s="137">
        <v>20.1962785048661</v>
      </c>
      <c r="K3242" s="137">
        <v>14.1006117431756</v>
      </c>
      <c r="L3242" s="137">
        <v>17.775236483798601</v>
      </c>
      <c r="M3242" s="137">
        <v>38.692802190494902</v>
      </c>
      <c r="N3242" s="137">
        <v>8.3556054025407303</v>
      </c>
      <c r="O3242" s="137">
        <v>5.6943188677811998</v>
      </c>
      <c r="P3242" s="137">
        <v>11.9996536740348</v>
      </c>
      <c r="Q3242" s="137">
        <v>43.221743327875103</v>
      </c>
      <c r="R3242" s="137">
        <v>5.2905168157700304</v>
      </c>
      <c r="S3242" s="137">
        <v>15.625910763204001</v>
      </c>
      <c r="T3242" s="137">
        <v>20.5409248957342</v>
      </c>
      <c r="U3242" s="137">
        <v>14.152739697863799</v>
      </c>
      <c r="V3242" s="1">
        <v>5732262</v>
      </c>
      <c r="W3242" s="1">
        <v>3638796</v>
      </c>
      <c r="X3242" s="1">
        <v>26521169</v>
      </c>
      <c r="Y3242" s="1">
        <v>19199453</v>
      </c>
      <c r="Z3242" s="1">
        <v>2780468</v>
      </c>
      <c r="AA3242" s="1">
        <v>12930060</v>
      </c>
      <c r="AB3242" s="1">
        <v>2911930</v>
      </c>
      <c r="AC3242" s="1">
        <v>0</v>
      </c>
      <c r="AD3242" s="1">
        <v>739181</v>
      </c>
      <c r="AE3242" s="1">
        <v>496180</v>
      </c>
      <c r="AH3242" s="136">
        <f t="shared" si="50"/>
        <v>41333</v>
      </c>
      <c r="AI3242" s="177">
        <f>HLOOKUP(附加题模型!$E$2,历史数据!$B$3:$K$5000,ROW(A3240),)</f>
        <v>14.1006117431756</v>
      </c>
      <c r="AJ3242" s="177">
        <f>HLOOKUP(附加题模型!$E$2,历史数据!$L$3:$U$5000,ROW(A3240),)</f>
        <v>14.152739697863799</v>
      </c>
    </row>
    <row r="3243" spans="1:36" x14ac:dyDescent="0.2">
      <c r="A3243" s="148">
        <v>41334</v>
      </c>
      <c r="B3243" s="137">
        <v>17.775236483798601</v>
      </c>
      <c r="C3243" s="137">
        <v>38.464301390157402</v>
      </c>
      <c r="D3243" s="137">
        <v>8.3556054025407303</v>
      </c>
      <c r="E3243" s="137">
        <v>5.5953828256769</v>
      </c>
      <c r="F3243" s="137">
        <v>11.959699222289901</v>
      </c>
      <c r="G3243" s="137">
        <v>42.791676230085301</v>
      </c>
      <c r="H3243" s="137">
        <v>5.2772573751290102</v>
      </c>
      <c r="I3243" s="137">
        <v>15.625910763204001</v>
      </c>
      <c r="J3243" s="137">
        <v>20.5409248957342</v>
      </c>
      <c r="K3243" s="137">
        <v>13.983323845127</v>
      </c>
      <c r="L3243" s="137">
        <v>17.714048062167599</v>
      </c>
      <c r="M3243" s="137">
        <v>39.759139258736901</v>
      </c>
      <c r="N3243" s="137">
        <v>9.01094700274</v>
      </c>
      <c r="O3243" s="137">
        <v>5.6943188677811998</v>
      </c>
      <c r="P3243" s="137">
        <v>11.959699222289901</v>
      </c>
      <c r="Q3243" s="137">
        <v>45.3720788168241</v>
      </c>
      <c r="R3243" s="137">
        <v>5.3037762564110604</v>
      </c>
      <c r="S3243" s="137">
        <v>15.625910763204001</v>
      </c>
      <c r="T3243" s="137">
        <v>20.5409248957342</v>
      </c>
      <c r="U3243" s="137">
        <v>13.9051319130946</v>
      </c>
      <c r="V3243" s="1">
        <v>5889942</v>
      </c>
      <c r="W3243" s="1">
        <v>4463724</v>
      </c>
      <c r="X3243" s="1">
        <v>28062500</v>
      </c>
      <c r="Y3243" s="1">
        <v>14975990</v>
      </c>
      <c r="Z3243" s="1">
        <v>2074176</v>
      </c>
      <c r="AA3243" s="1">
        <v>9315963</v>
      </c>
      <c r="AB3243" s="1">
        <v>2647267</v>
      </c>
      <c r="AC3243" s="1">
        <v>0</v>
      </c>
      <c r="AD3243" s="1">
        <v>1157550</v>
      </c>
      <c r="AE3243" s="1">
        <v>432249</v>
      </c>
      <c r="AH3243" s="136">
        <f t="shared" si="50"/>
        <v>41334</v>
      </c>
      <c r="AI3243" s="177">
        <f>HLOOKUP(附加题模型!$E$2,历史数据!$B$3:$K$5000,ROW(A3241),)</f>
        <v>13.983323845127</v>
      </c>
      <c r="AJ3243" s="177">
        <f>HLOOKUP(附加题模型!$E$2,历史数据!$L$3:$U$5000,ROW(A3241),)</f>
        <v>13.9051319130946</v>
      </c>
    </row>
    <row r="3244" spans="1:36" x14ac:dyDescent="0.2">
      <c r="A3244" s="148">
        <v>41337</v>
      </c>
      <c r="B3244" s="137">
        <v>17.836424905429499</v>
      </c>
      <c r="C3244" s="137">
        <v>39.454471524953497</v>
      </c>
      <c r="D3244" s="137">
        <v>8.9605361104169798</v>
      </c>
      <c r="E3244" s="137">
        <v>5.6063757192440402</v>
      </c>
      <c r="F3244" s="137">
        <v>11.959699222289901</v>
      </c>
      <c r="G3244" s="137">
        <v>45.8328649930274</v>
      </c>
      <c r="H3244" s="137">
        <v>5.3037762564110604</v>
      </c>
      <c r="I3244" s="137">
        <v>15.625910763204001</v>
      </c>
      <c r="J3244" s="137">
        <v>20.265207783039699</v>
      </c>
      <c r="K3244" s="137">
        <v>13.735716060357699</v>
      </c>
      <c r="L3244" s="137">
        <v>16.123149099762198</v>
      </c>
      <c r="M3244" s="137">
        <v>38.159633656373899</v>
      </c>
      <c r="N3244" s="137">
        <v>9.9183430645543798</v>
      </c>
      <c r="O3244" s="137">
        <v>5.6063757192440402</v>
      </c>
      <c r="P3244" s="137">
        <v>11.2804735426276</v>
      </c>
      <c r="Q3244" s="137">
        <v>45.157045267929199</v>
      </c>
      <c r="R3244" s="137">
        <v>5.1579224093597604</v>
      </c>
      <c r="S3244" s="137">
        <v>15.625910763204001</v>
      </c>
      <c r="T3244" s="137">
        <v>20.403066339386999</v>
      </c>
      <c r="U3244" s="137">
        <v>13.4359803209002</v>
      </c>
      <c r="V3244" s="1">
        <v>17565613</v>
      </c>
      <c r="W3244" s="1">
        <v>5089110</v>
      </c>
      <c r="X3244" s="1">
        <v>33069849</v>
      </c>
      <c r="Y3244" s="1">
        <v>9417546</v>
      </c>
      <c r="Z3244" s="1">
        <v>3357588</v>
      </c>
      <c r="AA3244" s="1">
        <v>7790715</v>
      </c>
      <c r="AB3244" s="1">
        <v>3787067</v>
      </c>
      <c r="AC3244" s="1">
        <v>0</v>
      </c>
      <c r="AD3244" s="1">
        <v>2595918</v>
      </c>
      <c r="AE3244" s="1">
        <v>531900</v>
      </c>
      <c r="AH3244" s="136">
        <f t="shared" si="50"/>
        <v>41337</v>
      </c>
      <c r="AI3244" s="177">
        <f>HLOOKUP(附加题模型!$E$2,历史数据!$B$3:$K$5000,ROW(A3242),)</f>
        <v>13.735716060357699</v>
      </c>
      <c r="AJ3244" s="177">
        <f>HLOOKUP(附加题模型!$E$2,历史数据!$L$3:$U$5000,ROW(A3242),)</f>
        <v>13.4359803209002</v>
      </c>
    </row>
    <row r="3245" spans="1:36" x14ac:dyDescent="0.2">
      <c r="A3245" s="148">
        <v>41338</v>
      </c>
      <c r="B3245" s="137">
        <v>16.153743310577699</v>
      </c>
      <c r="C3245" s="137">
        <v>37.931132856036399</v>
      </c>
      <c r="D3245" s="137">
        <v>9.9183430645543798</v>
      </c>
      <c r="E3245" s="137">
        <v>5.5843899321097501</v>
      </c>
      <c r="F3245" s="137">
        <v>11.2804735426276</v>
      </c>
      <c r="G3245" s="137">
        <v>45.617831444132499</v>
      </c>
      <c r="H3245" s="137">
        <v>5.1579224093597604</v>
      </c>
      <c r="I3245" s="137">
        <v>15.625910763204001</v>
      </c>
      <c r="J3245" s="137">
        <v>20.426042765444802</v>
      </c>
      <c r="K3245" s="137">
        <v>13.4359803209002</v>
      </c>
      <c r="L3245" s="137">
        <v>16.398496997101599</v>
      </c>
      <c r="M3245" s="137">
        <v>38.997469924278299</v>
      </c>
      <c r="N3245" s="137">
        <v>10.6240955570767</v>
      </c>
      <c r="O3245" s="137">
        <v>5.8152406970198003</v>
      </c>
      <c r="P3245" s="137">
        <v>11.4402913496069</v>
      </c>
      <c r="Q3245" s="137">
        <v>47.430257070532399</v>
      </c>
      <c r="R3245" s="137">
        <v>5.2374790532059201</v>
      </c>
      <c r="S3245" s="137">
        <v>15.625910763204001</v>
      </c>
      <c r="T3245" s="137">
        <v>20.609854173907799</v>
      </c>
      <c r="U3245" s="137">
        <v>13.9181639017667</v>
      </c>
      <c r="V3245" s="1">
        <v>8105462</v>
      </c>
      <c r="W3245" s="1">
        <v>2686222</v>
      </c>
      <c r="X3245" s="1">
        <v>35200726</v>
      </c>
      <c r="Y3245" s="1">
        <v>13268833</v>
      </c>
      <c r="Z3245" s="1">
        <v>1954812</v>
      </c>
      <c r="AA3245" s="1">
        <v>2793683</v>
      </c>
      <c r="AB3245" s="1">
        <v>2429168</v>
      </c>
      <c r="AC3245" s="1">
        <v>0</v>
      </c>
      <c r="AD3245" s="1">
        <v>775559</v>
      </c>
      <c r="AE3245" s="1">
        <v>324580</v>
      </c>
      <c r="AH3245" s="136">
        <f t="shared" si="50"/>
        <v>41338</v>
      </c>
      <c r="AI3245" s="177">
        <f>HLOOKUP(附加题模型!$E$2,历史数据!$B$3:$K$5000,ROW(A3243),)</f>
        <v>13.4359803209002</v>
      </c>
      <c r="AJ3245" s="177">
        <f>HLOOKUP(附加题模型!$E$2,历史数据!$L$3:$U$5000,ROW(A3243),)</f>
        <v>13.9181639017667</v>
      </c>
    </row>
    <row r="3246" spans="1:36" x14ac:dyDescent="0.2">
      <c r="A3246" s="148">
        <v>41339</v>
      </c>
      <c r="B3246" s="137">
        <v>16.1843375213932</v>
      </c>
      <c r="C3246" s="137">
        <v>39.225970724615898</v>
      </c>
      <c r="D3246" s="137">
        <v>10.5106710493499</v>
      </c>
      <c r="E3246" s="137">
        <v>5.7382904420497898</v>
      </c>
      <c r="F3246" s="137">
        <v>11.4935639519334</v>
      </c>
      <c r="G3246" s="137">
        <v>49.795626108376297</v>
      </c>
      <c r="H3246" s="137">
        <v>5.2374790532059201</v>
      </c>
      <c r="I3246" s="137">
        <v>15.625910763204001</v>
      </c>
      <c r="J3246" s="137">
        <v>20.609854173907799</v>
      </c>
      <c r="K3246" s="137">
        <v>13.7487480490298</v>
      </c>
      <c r="L3246" s="137">
        <v>16.459685418732601</v>
      </c>
      <c r="M3246" s="137">
        <v>39.530638458399302</v>
      </c>
      <c r="N3246" s="137">
        <v>10.397246541623099</v>
      </c>
      <c r="O3246" s="137">
        <v>5.8152406970198003</v>
      </c>
      <c r="P3246" s="137">
        <v>11.4935639519334</v>
      </c>
      <c r="Q3246" s="137">
        <v>49.795626108376297</v>
      </c>
      <c r="R3246" s="137">
        <v>5.3568140189751698</v>
      </c>
      <c r="S3246" s="137">
        <v>15.625910763204001</v>
      </c>
      <c r="T3246" s="137">
        <v>21.023429842949401</v>
      </c>
      <c r="U3246" s="137">
        <v>13.931195890438699</v>
      </c>
      <c r="V3246" s="1">
        <v>7826050</v>
      </c>
      <c r="W3246" s="1">
        <v>3573054</v>
      </c>
      <c r="X3246" s="1">
        <v>32420732</v>
      </c>
      <c r="Y3246" s="1">
        <v>8007562</v>
      </c>
      <c r="Z3246" s="1">
        <v>2044484</v>
      </c>
      <c r="AA3246" s="1">
        <v>3072116</v>
      </c>
      <c r="AB3246" s="1">
        <v>5331571</v>
      </c>
      <c r="AC3246" s="1">
        <v>0</v>
      </c>
      <c r="AD3246" s="1">
        <v>2427805</v>
      </c>
      <c r="AE3246" s="1">
        <v>208813</v>
      </c>
      <c r="AH3246" s="136">
        <f t="shared" si="50"/>
        <v>41339</v>
      </c>
      <c r="AI3246" s="177">
        <f>HLOOKUP(附加题模型!$E$2,历史数据!$B$3:$K$5000,ROW(A3244),)</f>
        <v>13.7487480490298</v>
      </c>
      <c r="AJ3246" s="177">
        <f>HLOOKUP(附加题模型!$E$2,历史数据!$L$3:$U$5000,ROW(A3244),)</f>
        <v>13.931195890438699</v>
      </c>
    </row>
    <row r="3247" spans="1:36" x14ac:dyDescent="0.2">
      <c r="A3247" s="148">
        <v>41340</v>
      </c>
      <c r="B3247" s="137">
        <v>16.367902786286098</v>
      </c>
      <c r="C3247" s="137">
        <v>39.530638458399302</v>
      </c>
      <c r="D3247" s="137">
        <v>10.561081941672899</v>
      </c>
      <c r="E3247" s="137">
        <v>5.7492833356169299</v>
      </c>
      <c r="F3247" s="137">
        <v>11.506882102515</v>
      </c>
      <c r="G3247" s="137">
        <v>50.532883990301698</v>
      </c>
      <c r="H3247" s="137">
        <v>5.3568140189751698</v>
      </c>
      <c r="I3247" s="137">
        <v>15.625910763204001</v>
      </c>
      <c r="J3247" s="137">
        <v>21.046406269007299</v>
      </c>
      <c r="K3247" s="137">
        <v>14.113643731847599</v>
      </c>
      <c r="L3247" s="137">
        <v>16.4290912079171</v>
      </c>
      <c r="M3247" s="137">
        <v>38.768969123940799</v>
      </c>
      <c r="N3247" s="137">
        <v>11.430669834245</v>
      </c>
      <c r="O3247" s="137">
        <v>5.5953828256769</v>
      </c>
      <c r="P3247" s="137">
        <v>11.600109156586299</v>
      </c>
      <c r="Q3247" s="137">
        <v>49.365559010586502</v>
      </c>
      <c r="R3247" s="137">
        <v>5.3700734596161999</v>
      </c>
      <c r="S3247" s="137">
        <v>15.625910763204001</v>
      </c>
      <c r="T3247" s="137">
        <v>21.023429842949401</v>
      </c>
      <c r="U3247" s="137">
        <v>13.8660359470784</v>
      </c>
      <c r="V3247" s="1">
        <v>8280121</v>
      </c>
      <c r="W3247" s="1">
        <v>3552681</v>
      </c>
      <c r="X3247" s="1">
        <v>37345372</v>
      </c>
      <c r="Y3247" s="1">
        <v>6252296</v>
      </c>
      <c r="Z3247" s="1">
        <v>2390972</v>
      </c>
      <c r="AA3247" s="1">
        <v>6704548</v>
      </c>
      <c r="AB3247" s="1">
        <v>7332080</v>
      </c>
      <c r="AC3247" s="1">
        <v>0</v>
      </c>
      <c r="AD3247" s="1">
        <v>1184295</v>
      </c>
      <c r="AE3247" s="1">
        <v>506125</v>
      </c>
      <c r="AH3247" s="136">
        <f t="shared" si="50"/>
        <v>41340</v>
      </c>
      <c r="AI3247" s="177">
        <f>HLOOKUP(附加题模型!$E$2,历史数据!$B$3:$K$5000,ROW(A3245),)</f>
        <v>14.113643731847599</v>
      </c>
      <c r="AJ3247" s="177">
        <f>HLOOKUP(附加题模型!$E$2,历史数据!$L$3:$U$5000,ROW(A3245),)</f>
        <v>13.8660359470784</v>
      </c>
    </row>
    <row r="3248" spans="1:36" x14ac:dyDescent="0.2">
      <c r="A3248" s="148">
        <v>41341</v>
      </c>
      <c r="B3248" s="137">
        <v>16.367902786286098</v>
      </c>
      <c r="C3248" s="137">
        <v>38.768969123940799</v>
      </c>
      <c r="D3248" s="137">
        <v>11.1029990341454</v>
      </c>
      <c r="E3248" s="137">
        <v>5.5733970385426099</v>
      </c>
      <c r="F3248" s="137">
        <v>11.586791006004701</v>
      </c>
      <c r="G3248" s="137">
        <v>48.904772834383202</v>
      </c>
      <c r="H3248" s="137">
        <v>5.3568140189751698</v>
      </c>
      <c r="I3248" s="137">
        <v>15.625910763204001</v>
      </c>
      <c r="J3248" s="137">
        <v>21.000453416891499</v>
      </c>
      <c r="K3248" s="137">
        <v>14.0224198111432</v>
      </c>
      <c r="L3248" s="137">
        <v>16.551468051179</v>
      </c>
      <c r="M3248" s="137">
        <v>39.302137658061802</v>
      </c>
      <c r="N3248" s="137">
        <v>11.153409926468401</v>
      </c>
      <c r="O3248" s="137">
        <v>5.5294254642740297</v>
      </c>
      <c r="P3248" s="137">
        <v>12.332607438575099</v>
      </c>
      <c r="Q3248" s="137">
        <v>46.908032737501898</v>
      </c>
      <c r="R3248" s="137">
        <v>5.3435545783341398</v>
      </c>
      <c r="S3248" s="137">
        <v>15.625910763204001</v>
      </c>
      <c r="T3248" s="137">
        <v>20.816642008428602</v>
      </c>
      <c r="U3248" s="137">
        <v>13.5141722529326</v>
      </c>
      <c r="V3248" s="1">
        <v>4373215</v>
      </c>
      <c r="W3248" s="1">
        <v>5120003</v>
      </c>
      <c r="X3248" s="1">
        <v>33339058</v>
      </c>
      <c r="Y3248" s="1">
        <v>3695084</v>
      </c>
      <c r="Z3248" s="1">
        <v>7851392</v>
      </c>
      <c r="AA3248" s="1">
        <v>6452435</v>
      </c>
      <c r="AB3248" s="1">
        <v>3037175</v>
      </c>
      <c r="AC3248" s="1">
        <v>0</v>
      </c>
      <c r="AD3248" s="1">
        <v>1381200</v>
      </c>
      <c r="AE3248" s="1">
        <v>452483</v>
      </c>
      <c r="AH3248" s="136">
        <f t="shared" si="50"/>
        <v>41341</v>
      </c>
      <c r="AI3248" s="177">
        <f>HLOOKUP(附加题模型!$E$2,历史数据!$B$3:$K$5000,ROW(A3246),)</f>
        <v>14.0224198111432</v>
      </c>
      <c r="AJ3248" s="177">
        <f>HLOOKUP(附加题模型!$E$2,历史数据!$L$3:$U$5000,ROW(A3246),)</f>
        <v>13.5141722529326</v>
      </c>
    </row>
    <row r="3249" spans="1:36" x14ac:dyDescent="0.2">
      <c r="A3249" s="148">
        <v>41344</v>
      </c>
      <c r="B3249" s="137">
        <v>16.551468051179</v>
      </c>
      <c r="C3249" s="137">
        <v>39.225970724615898</v>
      </c>
      <c r="D3249" s="137">
        <v>10.9265609110148</v>
      </c>
      <c r="E3249" s="137">
        <v>5.4854538900054504</v>
      </c>
      <c r="F3249" s="137">
        <v>12.3592437397383</v>
      </c>
      <c r="G3249" s="137">
        <v>45.095607111102098</v>
      </c>
      <c r="H3249" s="137">
        <v>5.3435545783341398</v>
      </c>
      <c r="I3249" s="137">
        <v>15.625910763204001</v>
      </c>
      <c r="J3249" s="137">
        <v>20.563901321791999</v>
      </c>
      <c r="K3249" s="137">
        <v>13.462044298244299</v>
      </c>
      <c r="L3249" s="137">
        <v>16.214931732208701</v>
      </c>
      <c r="M3249" s="137">
        <v>39.606805391845199</v>
      </c>
      <c r="N3249" s="137">
        <v>10.044370295361899</v>
      </c>
      <c r="O3249" s="137">
        <v>5.4085036350354301</v>
      </c>
      <c r="P3249" s="137">
        <v>12.199425932759</v>
      </c>
      <c r="Q3249" s="137">
        <v>48.228953109284902</v>
      </c>
      <c r="R3249" s="137">
        <v>5.3965923408982599</v>
      </c>
      <c r="S3249" s="137">
        <v>15.625910763204001</v>
      </c>
      <c r="T3249" s="137">
        <v>20.747712730255</v>
      </c>
      <c r="U3249" s="137">
        <v>13.6314601509812</v>
      </c>
      <c r="V3249" s="1">
        <v>4371621</v>
      </c>
      <c r="W3249" s="1">
        <v>3083083</v>
      </c>
      <c r="X3249" s="1">
        <v>26242156</v>
      </c>
      <c r="Y3249" s="1">
        <v>4050343</v>
      </c>
      <c r="Z3249" s="1">
        <v>4066541</v>
      </c>
      <c r="AA3249" s="1">
        <v>6246450</v>
      </c>
      <c r="AB3249" s="1">
        <v>3600845</v>
      </c>
      <c r="AC3249" s="1">
        <v>0</v>
      </c>
      <c r="AD3249" s="1">
        <v>559568</v>
      </c>
      <c r="AE3249" s="1">
        <v>290683</v>
      </c>
      <c r="AH3249" s="136">
        <f t="shared" si="50"/>
        <v>41344</v>
      </c>
      <c r="AI3249" s="177">
        <f>HLOOKUP(附加题模型!$E$2,历史数据!$B$3:$K$5000,ROW(A3247),)</f>
        <v>13.462044298244299</v>
      </c>
      <c r="AJ3249" s="177">
        <f>HLOOKUP(附加题模型!$E$2,历史数据!$L$3:$U$5000,ROW(A3247),)</f>
        <v>13.6314601509812</v>
      </c>
    </row>
    <row r="3250" spans="1:36" x14ac:dyDescent="0.2">
      <c r="A3250" s="148">
        <v>41345</v>
      </c>
      <c r="B3250" s="137">
        <v>16.214931732208701</v>
      </c>
      <c r="C3250" s="137">
        <v>39.682972325290997</v>
      </c>
      <c r="D3250" s="137">
        <v>9.9561512337966498</v>
      </c>
      <c r="E3250" s="137">
        <v>5.4085036350354301</v>
      </c>
      <c r="F3250" s="137">
        <v>12.199425932759</v>
      </c>
      <c r="G3250" s="137">
        <v>48.075357717217102</v>
      </c>
      <c r="H3250" s="137">
        <v>5.3965923408982599</v>
      </c>
      <c r="I3250" s="137">
        <v>15.625910763204001</v>
      </c>
      <c r="J3250" s="137">
        <v>20.586877747849901</v>
      </c>
      <c r="K3250" s="137">
        <v>13.540236230276699</v>
      </c>
      <c r="L3250" s="137">
        <v>16.949192791780401</v>
      </c>
      <c r="M3250" s="137">
        <v>41.434811794545702</v>
      </c>
      <c r="N3250" s="137">
        <v>10.296424756977</v>
      </c>
      <c r="O3250" s="137">
        <v>5.2216244443939601</v>
      </c>
      <c r="P3250" s="137">
        <v>11.9863355234531</v>
      </c>
      <c r="Q3250" s="137">
        <v>46.5086847181257</v>
      </c>
      <c r="R3250" s="137">
        <v>5.2374790532059201</v>
      </c>
      <c r="S3250" s="137">
        <v>15.625910763204001</v>
      </c>
      <c r="T3250" s="137">
        <v>20.586877747849901</v>
      </c>
      <c r="U3250" s="137">
        <v>13.4490123095723</v>
      </c>
      <c r="V3250" s="1">
        <v>14513314</v>
      </c>
      <c r="W3250" s="1">
        <v>10949503</v>
      </c>
      <c r="X3250" s="1">
        <v>25576653</v>
      </c>
      <c r="Y3250" s="1">
        <v>4689837</v>
      </c>
      <c r="Z3250" s="1">
        <v>2718989</v>
      </c>
      <c r="AA3250" s="1">
        <v>4560540</v>
      </c>
      <c r="AB3250" s="1">
        <v>4748358</v>
      </c>
      <c r="AC3250" s="1">
        <v>0</v>
      </c>
      <c r="AD3250" s="1">
        <v>1930005</v>
      </c>
      <c r="AE3250" s="1">
        <v>455978</v>
      </c>
      <c r="AH3250" s="136">
        <f t="shared" si="50"/>
        <v>41345</v>
      </c>
      <c r="AI3250" s="177">
        <f>HLOOKUP(附加题模型!$E$2,历史数据!$B$3:$K$5000,ROW(A3248),)</f>
        <v>13.540236230276699</v>
      </c>
      <c r="AJ3250" s="177">
        <f>HLOOKUP(附加题模型!$E$2,历史数据!$L$3:$U$5000,ROW(A3248),)</f>
        <v>13.4490123095723</v>
      </c>
    </row>
    <row r="3251" spans="1:36" x14ac:dyDescent="0.2">
      <c r="A3251" s="148">
        <v>41346</v>
      </c>
      <c r="B3251" s="137">
        <v>16.826815948518401</v>
      </c>
      <c r="C3251" s="137">
        <v>40.977810193870603</v>
      </c>
      <c r="D3251" s="137">
        <v>10.1703975261695</v>
      </c>
      <c r="E3251" s="137">
        <v>5.0897097215882203</v>
      </c>
      <c r="F3251" s="137">
        <v>11.9863355234531</v>
      </c>
      <c r="G3251" s="137">
        <v>46.385808404471497</v>
      </c>
      <c r="H3251" s="137">
        <v>5.1844412906418098</v>
      </c>
      <c r="I3251" s="137">
        <v>15.625910763204001</v>
      </c>
      <c r="J3251" s="137">
        <v>20.219254930923999</v>
      </c>
      <c r="K3251" s="137">
        <v>13.422948332228099</v>
      </c>
      <c r="L3251" s="137">
        <v>16.5208738403635</v>
      </c>
      <c r="M3251" s="137">
        <v>41.8918133952209</v>
      </c>
      <c r="N3251" s="137">
        <v>9.8553294491506094</v>
      </c>
      <c r="O3251" s="137">
        <v>5.3425462736325597</v>
      </c>
      <c r="P3251" s="137">
        <v>11.520200253096601</v>
      </c>
      <c r="Q3251" s="137">
        <v>45.709988679373197</v>
      </c>
      <c r="R3251" s="137">
        <v>5.2109601719238698</v>
      </c>
      <c r="S3251" s="137">
        <v>15.625910763204001</v>
      </c>
      <c r="T3251" s="137">
        <v>20.288184209097601</v>
      </c>
      <c r="U3251" s="137">
        <v>13.318692422851599</v>
      </c>
      <c r="V3251" s="1">
        <v>6690668</v>
      </c>
      <c r="W3251" s="1">
        <v>6522607</v>
      </c>
      <c r="X3251" s="1">
        <v>21542236</v>
      </c>
      <c r="Y3251" s="1">
        <v>4855471</v>
      </c>
      <c r="Z3251" s="1">
        <v>2754551</v>
      </c>
      <c r="AA3251" s="1">
        <v>2707126</v>
      </c>
      <c r="AB3251" s="1">
        <v>2475240</v>
      </c>
      <c r="AC3251" s="1">
        <v>0</v>
      </c>
      <c r="AD3251" s="1">
        <v>456900</v>
      </c>
      <c r="AE3251" s="1">
        <v>273880</v>
      </c>
      <c r="AH3251" s="136">
        <f t="shared" si="50"/>
        <v>41346</v>
      </c>
      <c r="AI3251" s="177">
        <f>HLOOKUP(附加题模型!$E$2,历史数据!$B$3:$K$5000,ROW(A3249),)</f>
        <v>13.422948332228099</v>
      </c>
      <c r="AJ3251" s="177">
        <f>HLOOKUP(附加题模型!$E$2,历史数据!$L$3:$U$5000,ROW(A3249),)</f>
        <v>13.318692422851599</v>
      </c>
    </row>
    <row r="3252" spans="1:36" x14ac:dyDescent="0.2">
      <c r="A3252" s="148">
        <v>41347</v>
      </c>
      <c r="B3252" s="137">
        <v>16.551468051179</v>
      </c>
      <c r="C3252" s="137">
        <v>41.510978727991599</v>
      </c>
      <c r="D3252" s="137">
        <v>9.6536858798585197</v>
      </c>
      <c r="E3252" s="137">
        <v>5.2875818057968296</v>
      </c>
      <c r="F3252" s="137">
        <v>11.480245801351799</v>
      </c>
      <c r="G3252" s="137">
        <v>45.157045267929199</v>
      </c>
      <c r="H3252" s="137">
        <v>5.2242196125648999</v>
      </c>
      <c r="I3252" s="137">
        <v>15.625910763204001</v>
      </c>
      <c r="J3252" s="137">
        <v>20.403066339386999</v>
      </c>
      <c r="K3252" s="137">
        <v>13.396884354884</v>
      </c>
      <c r="L3252" s="137">
        <v>16.214931732208701</v>
      </c>
      <c r="M3252" s="137">
        <v>41.434811794545702</v>
      </c>
      <c r="N3252" s="137">
        <v>9.6410831567777695</v>
      </c>
      <c r="O3252" s="137">
        <v>5.3425462736325597</v>
      </c>
      <c r="P3252" s="137">
        <v>11.6134273071679</v>
      </c>
      <c r="Q3252" s="137">
        <v>47.983200481976503</v>
      </c>
      <c r="R3252" s="137">
        <v>5.2639979344879801</v>
      </c>
      <c r="S3252" s="137">
        <v>15.625910763204001</v>
      </c>
      <c r="T3252" s="137">
        <v>20.288184209097601</v>
      </c>
      <c r="U3252" s="137">
        <v>13.6314601509812</v>
      </c>
      <c r="V3252" s="1">
        <v>5011642</v>
      </c>
      <c r="W3252" s="1">
        <v>4110254</v>
      </c>
      <c r="X3252" s="1">
        <v>14268828</v>
      </c>
      <c r="Y3252" s="1">
        <v>3263018</v>
      </c>
      <c r="Z3252" s="1">
        <v>1348694</v>
      </c>
      <c r="AA3252" s="1">
        <v>3392034</v>
      </c>
      <c r="AB3252" s="1">
        <v>2245103</v>
      </c>
      <c r="AC3252" s="1">
        <v>0</v>
      </c>
      <c r="AD3252" s="1">
        <v>480900</v>
      </c>
      <c r="AE3252" s="1">
        <v>223370</v>
      </c>
      <c r="AH3252" s="136">
        <f t="shared" si="50"/>
        <v>41347</v>
      </c>
      <c r="AI3252" s="177">
        <f>HLOOKUP(附加题模型!$E$2,历史数据!$B$3:$K$5000,ROW(A3250),)</f>
        <v>13.396884354884</v>
      </c>
      <c r="AJ3252" s="177">
        <f>HLOOKUP(附加题模型!$E$2,历史数据!$L$3:$U$5000,ROW(A3250),)</f>
        <v>13.6314601509812</v>
      </c>
    </row>
    <row r="3253" spans="1:36" x14ac:dyDescent="0.2">
      <c r="A3253" s="148">
        <v>41348</v>
      </c>
      <c r="B3253" s="137">
        <v>16.398496997101599</v>
      </c>
      <c r="C3253" s="137">
        <v>41.510978727991599</v>
      </c>
      <c r="D3253" s="137">
        <v>9.6536858798585197</v>
      </c>
      <c r="E3253" s="137">
        <v>5.2765889122296903</v>
      </c>
      <c r="F3253" s="137">
        <v>11.666699909494399</v>
      </c>
      <c r="G3253" s="137">
        <v>47.921762325149302</v>
      </c>
      <c r="H3253" s="137">
        <v>5.2772573751290102</v>
      </c>
      <c r="I3253" s="137">
        <v>15.625910763204001</v>
      </c>
      <c r="J3253" s="137">
        <v>20.1043728006347</v>
      </c>
      <c r="K3253" s="137">
        <v>13.4881082755885</v>
      </c>
      <c r="L3253" s="137">
        <v>16.276120153839599</v>
      </c>
      <c r="M3253" s="137">
        <v>43.338985130692102</v>
      </c>
      <c r="N3253" s="137">
        <v>9.7166994952623007</v>
      </c>
      <c r="O3253" s="137">
        <v>5.2875818057968296</v>
      </c>
      <c r="P3253" s="137">
        <v>11.5734728554231</v>
      </c>
      <c r="Q3253" s="137">
        <v>49.672749794722101</v>
      </c>
      <c r="R3253" s="137">
        <v>5.2242196125648999</v>
      </c>
      <c r="S3253" s="137">
        <v>15.625910763204001</v>
      </c>
      <c r="T3253" s="137">
        <v>20.1962785048661</v>
      </c>
      <c r="U3253" s="137">
        <v>13.5272042416047</v>
      </c>
      <c r="V3253" s="1">
        <v>3069251</v>
      </c>
      <c r="W3253" s="1">
        <v>5961069</v>
      </c>
      <c r="X3253" s="1">
        <v>19011187</v>
      </c>
      <c r="Y3253" s="1">
        <v>2359274</v>
      </c>
      <c r="Z3253" s="1">
        <v>1883089</v>
      </c>
      <c r="AA3253" s="1">
        <v>2784580</v>
      </c>
      <c r="AB3253" s="1">
        <v>2121231</v>
      </c>
      <c r="AC3253" s="1">
        <v>0</v>
      </c>
      <c r="AD3253" s="1">
        <v>637290</v>
      </c>
      <c r="AE3253" s="1">
        <v>243150</v>
      </c>
      <c r="AH3253" s="136">
        <f t="shared" si="50"/>
        <v>41348</v>
      </c>
      <c r="AI3253" s="177">
        <f>HLOOKUP(附加题模型!$E$2,历史数据!$B$3:$K$5000,ROW(A3251),)</f>
        <v>13.4881082755885</v>
      </c>
      <c r="AJ3253" s="177">
        <f>HLOOKUP(附加题模型!$E$2,历史数据!$L$3:$U$5000,ROW(A3251),)</f>
        <v>13.5272042416047</v>
      </c>
    </row>
    <row r="3254" spans="1:36" x14ac:dyDescent="0.2">
      <c r="A3254" s="148">
        <v>41351</v>
      </c>
      <c r="B3254" s="137">
        <v>16.000772256500198</v>
      </c>
      <c r="C3254" s="137">
        <v>42.805816596571098</v>
      </c>
      <c r="D3254" s="137">
        <v>9.8049185568275803</v>
      </c>
      <c r="E3254" s="137">
        <v>5.2546031250954002</v>
      </c>
      <c r="F3254" s="137">
        <v>11.520200253096601</v>
      </c>
      <c r="G3254" s="137">
        <v>49.734187951549202</v>
      </c>
      <c r="H3254" s="137">
        <v>5.2242196125648999</v>
      </c>
      <c r="I3254" s="137">
        <v>15.625910763204001</v>
      </c>
      <c r="J3254" s="137">
        <v>20.127349226692498</v>
      </c>
      <c r="K3254" s="137">
        <v>13.501140264260499</v>
      </c>
      <c r="L3254" s="137">
        <v>16.0619606781312</v>
      </c>
      <c r="M3254" s="137">
        <v>43.491318997583903</v>
      </c>
      <c r="N3254" s="137">
        <v>9.8679321722313595</v>
      </c>
      <c r="O3254" s="137">
        <v>5.1336812958567997</v>
      </c>
      <c r="P3254" s="137">
        <v>11.187246488556299</v>
      </c>
      <c r="Q3254" s="137">
        <v>49.672749794722101</v>
      </c>
      <c r="R3254" s="137">
        <v>5.3833329002572299</v>
      </c>
      <c r="S3254" s="137">
        <v>15.625910763204001</v>
      </c>
      <c r="T3254" s="137">
        <v>19.874608540055998</v>
      </c>
      <c r="U3254" s="137">
        <v>13.2144365134751</v>
      </c>
      <c r="V3254" s="1">
        <v>2947376</v>
      </c>
      <c r="W3254" s="1">
        <v>5481740</v>
      </c>
      <c r="X3254" s="1">
        <v>15766716</v>
      </c>
      <c r="Y3254" s="1">
        <v>2887746</v>
      </c>
      <c r="Z3254" s="1">
        <v>2140344</v>
      </c>
      <c r="AA3254" s="1">
        <v>2591192</v>
      </c>
      <c r="AB3254" s="1">
        <v>7975491</v>
      </c>
      <c r="AC3254" s="1">
        <v>0</v>
      </c>
      <c r="AD3254" s="1">
        <v>453829</v>
      </c>
      <c r="AE3254" s="1">
        <v>197700</v>
      </c>
      <c r="AH3254" s="136">
        <f t="shared" si="50"/>
        <v>41351</v>
      </c>
      <c r="AI3254" s="177">
        <f>HLOOKUP(附加题模型!$E$2,历史数据!$B$3:$K$5000,ROW(A3252),)</f>
        <v>13.501140264260499</v>
      </c>
      <c r="AJ3254" s="177">
        <f>HLOOKUP(附加题模型!$E$2,历史数据!$L$3:$U$5000,ROW(A3252),)</f>
        <v>13.2144365134751</v>
      </c>
    </row>
    <row r="3255" spans="1:36" x14ac:dyDescent="0.2">
      <c r="A3255" s="148">
        <v>41352</v>
      </c>
      <c r="B3255" s="137">
        <v>16.0619606781312</v>
      </c>
      <c r="C3255" s="137">
        <v>42.9581504634629</v>
      </c>
      <c r="D3255" s="137">
        <v>9.8427267260698503</v>
      </c>
      <c r="E3255" s="137">
        <v>5.1666599765582397</v>
      </c>
      <c r="F3255" s="137">
        <v>11.187246488556299</v>
      </c>
      <c r="G3255" s="137">
        <v>49.426997167413603</v>
      </c>
      <c r="H3255" s="137">
        <v>5.4098517815392801</v>
      </c>
      <c r="I3255" s="137">
        <v>15.625910763204001</v>
      </c>
      <c r="J3255" s="137">
        <v>20.035443522461101</v>
      </c>
      <c r="K3255" s="137">
        <v>13.1753405474589</v>
      </c>
      <c r="L3255" s="137">
        <v>16.153743310577699</v>
      </c>
      <c r="M3255" s="137">
        <v>42.577315796233599</v>
      </c>
      <c r="N3255" s="137">
        <v>9.3008096335973693</v>
      </c>
      <c r="O3255" s="137">
        <v>5.1226884022896604</v>
      </c>
      <c r="P3255" s="137">
        <v>11.293791693209201</v>
      </c>
      <c r="Q3255" s="137">
        <v>51.454456342708397</v>
      </c>
      <c r="R3255" s="137">
        <v>5.4496301034623702</v>
      </c>
      <c r="S3255" s="137">
        <v>15.625910763204001</v>
      </c>
      <c r="T3255" s="137">
        <v>19.874608540055998</v>
      </c>
      <c r="U3255" s="137">
        <v>13.2274685021472</v>
      </c>
      <c r="V3255" s="1">
        <v>2793069</v>
      </c>
      <c r="W3255" s="1">
        <v>4094335</v>
      </c>
      <c r="X3255" s="1">
        <v>17898017</v>
      </c>
      <c r="Y3255" s="1">
        <v>2513556</v>
      </c>
      <c r="Z3255" s="1">
        <v>1421984</v>
      </c>
      <c r="AA3255" s="1">
        <v>3387599</v>
      </c>
      <c r="AB3255" s="1">
        <v>8281950</v>
      </c>
      <c r="AC3255" s="1">
        <v>0</v>
      </c>
      <c r="AD3255" s="1">
        <v>608274</v>
      </c>
      <c r="AE3255" s="1">
        <v>254302</v>
      </c>
      <c r="AH3255" s="136">
        <f t="shared" si="50"/>
        <v>41352</v>
      </c>
      <c r="AI3255" s="177">
        <f>HLOOKUP(附加题模型!$E$2,历史数据!$B$3:$K$5000,ROW(A3253),)</f>
        <v>13.1753405474589</v>
      </c>
      <c r="AJ3255" s="177">
        <f>HLOOKUP(附加题模型!$E$2,历史数据!$L$3:$U$5000,ROW(A3253),)</f>
        <v>13.2274685021472</v>
      </c>
    </row>
    <row r="3256" spans="1:36" x14ac:dyDescent="0.2">
      <c r="A3256" s="148">
        <v>41353</v>
      </c>
      <c r="B3256" s="137">
        <v>16.214931732208701</v>
      </c>
      <c r="C3256" s="137">
        <v>41.815646461775003</v>
      </c>
      <c r="D3256" s="137">
        <v>9.1999878489513307</v>
      </c>
      <c r="E3256" s="137">
        <v>5.1116955087225104</v>
      </c>
      <c r="F3256" s="137">
        <v>11.293791693209201</v>
      </c>
      <c r="G3256" s="137">
        <v>52.222433303047403</v>
      </c>
      <c r="H3256" s="137">
        <v>5.4231112221803102</v>
      </c>
      <c r="I3256" s="137">
        <v>15.625910763204001</v>
      </c>
      <c r="J3256" s="137">
        <v>19.874608540055998</v>
      </c>
      <c r="K3256" s="137">
        <v>13.318692422851599</v>
      </c>
      <c r="L3256" s="137">
        <v>16.490279629548098</v>
      </c>
      <c r="M3256" s="137">
        <v>41.815646461775003</v>
      </c>
      <c r="N3256" s="137">
        <v>9.4898504798087</v>
      </c>
      <c r="O3256" s="137">
        <v>5.2655960186625403</v>
      </c>
      <c r="P3256" s="137">
        <v>11.533518403678199</v>
      </c>
      <c r="Q3256" s="137">
        <v>52.345309616701599</v>
      </c>
      <c r="R3256" s="137">
        <v>5.4761489847444196</v>
      </c>
      <c r="S3256" s="137">
        <v>15.625910763204001</v>
      </c>
      <c r="T3256" s="137">
        <v>20.334137061213401</v>
      </c>
      <c r="U3256" s="137">
        <v>13.579332196292899</v>
      </c>
      <c r="V3256" s="1">
        <v>5648958</v>
      </c>
      <c r="W3256" s="1">
        <v>7770428</v>
      </c>
      <c r="X3256" s="1">
        <v>13933360</v>
      </c>
      <c r="Y3256" s="1">
        <v>3305604</v>
      </c>
      <c r="Z3256" s="1">
        <v>2029768</v>
      </c>
      <c r="AA3256" s="1">
        <v>2457360</v>
      </c>
      <c r="AB3256" s="1">
        <v>9116009</v>
      </c>
      <c r="AC3256" s="1">
        <v>0</v>
      </c>
      <c r="AD3256" s="1">
        <v>689483</v>
      </c>
      <c r="AE3256" s="1">
        <v>544630</v>
      </c>
      <c r="AH3256" s="136">
        <f t="shared" si="50"/>
        <v>41353</v>
      </c>
      <c r="AI3256" s="177">
        <f>HLOOKUP(附加题模型!$E$2,历史数据!$B$3:$K$5000,ROW(A3254),)</f>
        <v>13.318692422851599</v>
      </c>
      <c r="AJ3256" s="177">
        <f>HLOOKUP(附加题模型!$E$2,历史数据!$L$3:$U$5000,ROW(A3254),)</f>
        <v>13.579332196292899</v>
      </c>
    </row>
    <row r="3257" spans="1:36" x14ac:dyDescent="0.2">
      <c r="A3257" s="148">
        <v>41354</v>
      </c>
      <c r="B3257" s="137">
        <v>16.490279629548098</v>
      </c>
      <c r="C3257" s="137">
        <v>41.587145661437503</v>
      </c>
      <c r="D3257" s="137">
        <v>9.3386178028396394</v>
      </c>
      <c r="E3257" s="137">
        <v>5.2546031250954002</v>
      </c>
      <c r="F3257" s="137">
        <v>11.506882102515</v>
      </c>
      <c r="G3257" s="137">
        <v>51.853804362084702</v>
      </c>
      <c r="H3257" s="137">
        <v>5.4628895441033896</v>
      </c>
      <c r="I3257" s="137">
        <v>15.625910763204001</v>
      </c>
      <c r="J3257" s="137">
        <v>20.334137061213401</v>
      </c>
      <c r="K3257" s="137">
        <v>13.5272042416047</v>
      </c>
      <c r="L3257" s="137">
        <v>16.4290912079171</v>
      </c>
      <c r="M3257" s="137">
        <v>42.196481129004297</v>
      </c>
      <c r="N3257" s="137">
        <v>10.4350547108653</v>
      </c>
      <c r="O3257" s="137">
        <v>5.3315533800654098</v>
      </c>
      <c r="P3257" s="137">
        <v>11.5601547048415</v>
      </c>
      <c r="Q3257" s="137">
        <v>50.5943221471288</v>
      </c>
      <c r="R3257" s="137">
        <v>5.5424461879495599</v>
      </c>
      <c r="S3257" s="137">
        <v>15.625910763204001</v>
      </c>
      <c r="T3257" s="137">
        <v>20.609854173907799</v>
      </c>
      <c r="U3257" s="137">
        <v>13.5272042416047</v>
      </c>
      <c r="V3257" s="1">
        <v>4952776</v>
      </c>
      <c r="W3257" s="1">
        <v>4436894</v>
      </c>
      <c r="X3257" s="1">
        <v>29729003</v>
      </c>
      <c r="Y3257" s="1">
        <v>4153924</v>
      </c>
      <c r="Z3257" s="1">
        <v>1887291</v>
      </c>
      <c r="AA3257" s="1">
        <v>3232362</v>
      </c>
      <c r="AB3257" s="1">
        <v>6157052</v>
      </c>
      <c r="AC3257" s="1">
        <v>0</v>
      </c>
      <c r="AD3257" s="1">
        <v>2668573</v>
      </c>
      <c r="AE3257" s="1">
        <v>342240</v>
      </c>
      <c r="AH3257" s="136">
        <f t="shared" si="50"/>
        <v>41354</v>
      </c>
      <c r="AI3257" s="177">
        <f>HLOOKUP(附加题模型!$E$2,历史数据!$B$3:$K$5000,ROW(A3255),)</f>
        <v>13.5272042416047</v>
      </c>
      <c r="AJ3257" s="177">
        <f>HLOOKUP(附加题模型!$E$2,历史数据!$L$3:$U$5000,ROW(A3255),)</f>
        <v>13.5272042416047</v>
      </c>
    </row>
    <row r="3258" spans="1:36" x14ac:dyDescent="0.2">
      <c r="A3258" s="148">
        <v>41355</v>
      </c>
      <c r="B3258" s="137">
        <v>16.4290912079171</v>
      </c>
      <c r="C3258" s="137">
        <v>42.196481129004297</v>
      </c>
      <c r="D3258" s="137">
        <v>10.523273772430599</v>
      </c>
      <c r="E3258" s="137">
        <v>5.3425462736325597</v>
      </c>
      <c r="F3258" s="137">
        <v>11.6267454577495</v>
      </c>
      <c r="G3258" s="137">
        <v>50.379288598233899</v>
      </c>
      <c r="H3258" s="137">
        <v>5.5954839505136702</v>
      </c>
      <c r="I3258" s="137">
        <v>15.625910763204001</v>
      </c>
      <c r="J3258" s="137">
        <v>21.023429842949401</v>
      </c>
      <c r="K3258" s="137">
        <v>13.4359803209002</v>
      </c>
      <c r="L3258" s="137">
        <v>17.071569635042302</v>
      </c>
      <c r="M3258" s="137">
        <v>41.358644861099897</v>
      </c>
      <c r="N3258" s="137">
        <v>10.2712193108155</v>
      </c>
      <c r="O3258" s="137">
        <v>5.2546031250954002</v>
      </c>
      <c r="P3258" s="137">
        <v>11.5601547048415</v>
      </c>
      <c r="Q3258" s="137">
        <v>50.870793852850802</v>
      </c>
      <c r="R3258" s="137">
        <v>5.7545972382060002</v>
      </c>
      <c r="S3258" s="137">
        <v>15.625910763204001</v>
      </c>
      <c r="T3258" s="137">
        <v>21.115335547180901</v>
      </c>
      <c r="U3258" s="137">
        <v>14.178803675208</v>
      </c>
      <c r="V3258" s="1">
        <v>15491050</v>
      </c>
      <c r="W3258" s="1">
        <v>4171957</v>
      </c>
      <c r="X3258" s="1">
        <v>24540234</v>
      </c>
      <c r="Y3258" s="1">
        <v>2537628</v>
      </c>
      <c r="Z3258" s="1">
        <v>1493098</v>
      </c>
      <c r="AA3258" s="1">
        <v>1683881</v>
      </c>
      <c r="AB3258" s="1">
        <v>20357615</v>
      </c>
      <c r="AC3258" s="1">
        <v>0</v>
      </c>
      <c r="AD3258" s="1">
        <v>4366244</v>
      </c>
      <c r="AE3258" s="1">
        <v>835461</v>
      </c>
      <c r="AH3258" s="136">
        <f t="shared" si="50"/>
        <v>41355</v>
      </c>
      <c r="AI3258" s="177">
        <f>HLOOKUP(附加题模型!$E$2,历史数据!$B$3:$K$5000,ROW(A3256),)</f>
        <v>13.4359803209002</v>
      </c>
      <c r="AJ3258" s="177">
        <f>HLOOKUP(附加题模型!$E$2,历史数据!$L$3:$U$5000,ROW(A3256),)</f>
        <v>14.178803675208</v>
      </c>
    </row>
    <row r="3259" spans="1:36" x14ac:dyDescent="0.2">
      <c r="A3259" s="148">
        <v>41358</v>
      </c>
      <c r="B3259" s="137">
        <v>17.071569635042302</v>
      </c>
      <c r="C3259" s="137">
        <v>40.977810193870603</v>
      </c>
      <c r="D3259" s="137">
        <v>10.145192080008</v>
      </c>
      <c r="E3259" s="137">
        <v>5.2326173379611101</v>
      </c>
      <c r="F3259" s="137">
        <v>11.5734728554231</v>
      </c>
      <c r="G3259" s="137">
        <v>51.085827401745703</v>
      </c>
      <c r="H3259" s="137">
        <v>5.72807835692395</v>
      </c>
      <c r="I3259" s="137">
        <v>15.625910763204001</v>
      </c>
      <c r="J3259" s="137">
        <v>21.253194103528099</v>
      </c>
      <c r="K3259" s="137">
        <v>14.178803675208</v>
      </c>
      <c r="L3259" s="137">
        <v>16.826815948518401</v>
      </c>
      <c r="M3259" s="137">
        <v>41.663312594883301</v>
      </c>
      <c r="N3259" s="137">
        <v>10.535876495511401</v>
      </c>
      <c r="O3259" s="137">
        <v>5.3095675929311197</v>
      </c>
      <c r="P3259" s="137">
        <v>11.506882102515</v>
      </c>
      <c r="Q3259" s="137">
        <v>51.638770813189801</v>
      </c>
      <c r="R3259" s="137">
        <v>5.72807835692395</v>
      </c>
      <c r="S3259" s="137">
        <v>15.625910763204001</v>
      </c>
      <c r="T3259" s="137">
        <v>21.1842648253545</v>
      </c>
      <c r="U3259" s="137">
        <v>14.6349232787303</v>
      </c>
      <c r="V3259" s="1">
        <v>8288274</v>
      </c>
      <c r="W3259" s="1">
        <v>4391512</v>
      </c>
      <c r="X3259" s="1">
        <v>18592012</v>
      </c>
      <c r="Y3259" s="1">
        <v>3037038</v>
      </c>
      <c r="Z3259" s="1">
        <v>1282655</v>
      </c>
      <c r="AA3259" s="1">
        <v>2529105</v>
      </c>
      <c r="AB3259" s="1">
        <v>7583560</v>
      </c>
      <c r="AC3259" s="1">
        <v>0</v>
      </c>
      <c r="AD3259" s="1">
        <v>2138501</v>
      </c>
      <c r="AE3259" s="1">
        <v>972881</v>
      </c>
      <c r="AH3259" s="136">
        <f t="shared" si="50"/>
        <v>41358</v>
      </c>
      <c r="AI3259" s="177">
        <f>HLOOKUP(附加题模型!$E$2,历史数据!$B$3:$K$5000,ROW(A3257),)</f>
        <v>14.178803675208</v>
      </c>
      <c r="AJ3259" s="177">
        <f>HLOOKUP(附加题模型!$E$2,历史数据!$L$3:$U$5000,ROW(A3257),)</f>
        <v>14.6349232787303</v>
      </c>
    </row>
    <row r="3260" spans="1:36" x14ac:dyDescent="0.2">
      <c r="A3260" s="148">
        <v>41359</v>
      </c>
      <c r="B3260" s="137">
        <v>16.826815948518401</v>
      </c>
      <c r="C3260" s="137">
        <v>41.663312594883301</v>
      </c>
      <c r="D3260" s="137">
        <v>10.3342329262193</v>
      </c>
      <c r="E3260" s="137">
        <v>5.2985746993639804</v>
      </c>
      <c r="F3260" s="137">
        <v>11.4935639519334</v>
      </c>
      <c r="G3260" s="137">
        <v>51.577332656362699</v>
      </c>
      <c r="H3260" s="137">
        <v>5.6750405943598397</v>
      </c>
      <c r="I3260" s="137">
        <v>15.625910763204001</v>
      </c>
      <c r="J3260" s="137">
        <v>21.092359121123</v>
      </c>
      <c r="K3260" s="137">
        <v>14.8043391314672</v>
      </c>
      <c r="L3260" s="137">
        <v>16.1843375213932</v>
      </c>
      <c r="M3260" s="137">
        <v>42.881983530017003</v>
      </c>
      <c r="N3260" s="137">
        <v>10.1073839107657</v>
      </c>
      <c r="O3260" s="137">
        <v>5.2326173379611101</v>
      </c>
      <c r="P3260" s="137">
        <v>11.653381758912801</v>
      </c>
      <c r="Q3260" s="137">
        <v>51.239422793813503</v>
      </c>
      <c r="R3260" s="137">
        <v>5.8341538820521697</v>
      </c>
      <c r="S3260" s="137">
        <v>15.625910763204001</v>
      </c>
      <c r="T3260" s="137">
        <v>21.666769772569701</v>
      </c>
      <c r="U3260" s="137">
        <v>14.660987256074399</v>
      </c>
      <c r="V3260" s="1">
        <v>8800861</v>
      </c>
      <c r="W3260" s="1">
        <v>4372303</v>
      </c>
      <c r="X3260" s="1">
        <v>14638570</v>
      </c>
      <c r="Y3260" s="1">
        <v>1940441</v>
      </c>
      <c r="Z3260" s="1">
        <v>2728010</v>
      </c>
      <c r="AA3260" s="1">
        <v>1311460</v>
      </c>
      <c r="AB3260" s="1">
        <v>8006921</v>
      </c>
      <c r="AC3260" s="1">
        <v>0</v>
      </c>
      <c r="AD3260" s="1">
        <v>6059437</v>
      </c>
      <c r="AE3260" s="1">
        <v>507401</v>
      </c>
      <c r="AH3260" s="136">
        <f t="shared" si="50"/>
        <v>41359</v>
      </c>
      <c r="AI3260" s="177">
        <f>HLOOKUP(附加题模型!$E$2,历史数据!$B$3:$K$5000,ROW(A3258),)</f>
        <v>14.8043391314672</v>
      </c>
      <c r="AJ3260" s="177">
        <f>HLOOKUP(附加题模型!$E$2,历史数据!$L$3:$U$5000,ROW(A3258),)</f>
        <v>14.660987256074399</v>
      </c>
    </row>
    <row r="3261" spans="1:36" x14ac:dyDescent="0.2">
      <c r="A3261" s="148">
        <v>41360</v>
      </c>
      <c r="B3261" s="137">
        <v>16.1843375213932</v>
      </c>
      <c r="C3261" s="137">
        <v>42.881983530017003</v>
      </c>
      <c r="D3261" s="137">
        <v>10.145192080008</v>
      </c>
      <c r="E3261" s="137">
        <v>5.1886457636925298</v>
      </c>
      <c r="F3261" s="137">
        <v>11.533518403678199</v>
      </c>
      <c r="G3261" s="137">
        <v>50.625041225542397</v>
      </c>
      <c r="H3261" s="137">
        <v>5.7943755601290796</v>
      </c>
      <c r="I3261" s="137">
        <v>15.625910763204001</v>
      </c>
      <c r="J3261" s="137">
        <v>21.896534033148399</v>
      </c>
      <c r="K3261" s="137">
        <v>14.7261471994348</v>
      </c>
      <c r="L3261" s="137">
        <v>16.092554888946701</v>
      </c>
      <c r="M3261" s="137">
        <v>42.577315796233599</v>
      </c>
      <c r="N3261" s="137">
        <v>9.7419049414238099</v>
      </c>
      <c r="O3261" s="137">
        <v>5.1776528701253799</v>
      </c>
      <c r="P3261" s="137">
        <v>11.719972511820799</v>
      </c>
      <c r="Q3261" s="137">
        <v>52.007399754152502</v>
      </c>
      <c r="R3261" s="137">
        <v>5.6352622724367496</v>
      </c>
      <c r="S3261" s="137">
        <v>15.625910763204001</v>
      </c>
      <c r="T3261" s="137">
        <v>21.414029085933201</v>
      </c>
      <c r="U3261" s="137">
        <v>14.973754984204</v>
      </c>
      <c r="V3261" s="1">
        <v>5577130</v>
      </c>
      <c r="W3261" s="1">
        <v>3354282</v>
      </c>
      <c r="X3261" s="1">
        <v>15548784</v>
      </c>
      <c r="Y3261" s="1">
        <v>1958719</v>
      </c>
      <c r="Z3261" s="1">
        <v>2620364</v>
      </c>
      <c r="AA3261" s="1">
        <v>1734613</v>
      </c>
      <c r="AB3261" s="1">
        <v>7157439</v>
      </c>
      <c r="AC3261" s="1">
        <v>0</v>
      </c>
      <c r="AD3261" s="1">
        <v>2161599</v>
      </c>
      <c r="AE3261" s="1">
        <v>706305</v>
      </c>
      <c r="AH3261" s="136">
        <f t="shared" si="50"/>
        <v>41360</v>
      </c>
      <c r="AI3261" s="177">
        <f>HLOOKUP(附加题模型!$E$2,历史数据!$B$3:$K$5000,ROW(A3259),)</f>
        <v>14.7261471994348</v>
      </c>
      <c r="AJ3261" s="177">
        <f>HLOOKUP(附加题模型!$E$2,历史数据!$L$3:$U$5000,ROW(A3259),)</f>
        <v>14.973754984204</v>
      </c>
    </row>
    <row r="3262" spans="1:36" x14ac:dyDescent="0.2">
      <c r="A3262" s="148">
        <v>41361</v>
      </c>
      <c r="B3262" s="137">
        <v>15.8783954132383</v>
      </c>
      <c r="C3262" s="137">
        <v>42.348814995895999</v>
      </c>
      <c r="D3262" s="137">
        <v>9.4898504798087</v>
      </c>
      <c r="E3262" s="137">
        <v>5.1446741894239496</v>
      </c>
      <c r="F3262" s="137">
        <v>11.733290662402499</v>
      </c>
      <c r="G3262" s="137">
        <v>52.099556989393101</v>
      </c>
      <c r="H3262" s="137">
        <v>5.6485217130777796</v>
      </c>
      <c r="I3262" s="137">
        <v>15.625910763204001</v>
      </c>
      <c r="J3262" s="137">
        <v>21.368076233817401</v>
      </c>
      <c r="K3262" s="137">
        <v>14.7261471994348</v>
      </c>
      <c r="L3262" s="137">
        <v>15.358293829375</v>
      </c>
      <c r="M3262" s="137">
        <v>42.348814995895999</v>
      </c>
      <c r="N3262" s="137">
        <v>9.0991660643052903</v>
      </c>
      <c r="O3262" s="137">
        <v>4.84786606311103</v>
      </c>
      <c r="P3262" s="137">
        <v>11.360382446117301</v>
      </c>
      <c r="Q3262" s="137">
        <v>50.932232009677897</v>
      </c>
      <c r="R3262" s="137">
        <v>5.4496301034623702</v>
      </c>
      <c r="S3262" s="137">
        <v>15.625910763204001</v>
      </c>
      <c r="T3262" s="137">
        <v>21.046406269007299</v>
      </c>
      <c r="U3262" s="137">
        <v>14.973754984204</v>
      </c>
      <c r="V3262" s="1">
        <v>7605416</v>
      </c>
      <c r="W3262" s="1">
        <v>4387129</v>
      </c>
      <c r="X3262" s="1">
        <v>13652396</v>
      </c>
      <c r="Y3262" s="1">
        <v>3643905</v>
      </c>
      <c r="Z3262" s="1">
        <v>1681484</v>
      </c>
      <c r="AA3262" s="1">
        <v>2310982</v>
      </c>
      <c r="AB3262" s="1">
        <v>5073468</v>
      </c>
      <c r="AC3262" s="1">
        <v>0</v>
      </c>
      <c r="AD3262" s="1">
        <v>1702195</v>
      </c>
      <c r="AE3262" s="1">
        <v>1207239</v>
      </c>
      <c r="AH3262" s="136">
        <f t="shared" si="50"/>
        <v>41361</v>
      </c>
      <c r="AI3262" s="177">
        <f>HLOOKUP(附加题模型!$E$2,历史数据!$B$3:$K$5000,ROW(A3260),)</f>
        <v>14.7261471994348</v>
      </c>
      <c r="AJ3262" s="177">
        <f>HLOOKUP(附加题模型!$E$2,历史数据!$L$3:$U$5000,ROW(A3260),)</f>
        <v>14.973754984204</v>
      </c>
    </row>
    <row r="3263" spans="1:36" x14ac:dyDescent="0.2">
      <c r="A3263" s="148">
        <v>41362</v>
      </c>
      <c r="B3263" s="137">
        <v>15.419482251006</v>
      </c>
      <c r="C3263" s="137">
        <v>42.348814995895999</v>
      </c>
      <c r="D3263" s="137">
        <v>9.0739606181437793</v>
      </c>
      <c r="E3263" s="137">
        <v>4.8808447438124603</v>
      </c>
      <c r="F3263" s="137">
        <v>11.333746144954</v>
      </c>
      <c r="G3263" s="137">
        <v>50.840074774437298</v>
      </c>
      <c r="H3263" s="137">
        <v>5.4363706628213402</v>
      </c>
      <c r="I3263" s="137">
        <v>15.625910763204001</v>
      </c>
      <c r="J3263" s="137">
        <v>21.046406269007299</v>
      </c>
      <c r="K3263" s="137">
        <v>14.973754984204</v>
      </c>
      <c r="L3263" s="137">
        <v>15.419482251006</v>
      </c>
      <c r="M3263" s="137">
        <v>44.481489132379998</v>
      </c>
      <c r="N3263" s="137">
        <v>9.1873851258705805</v>
      </c>
      <c r="O3263" s="137">
        <v>4.83687316954388</v>
      </c>
      <c r="P3263" s="137">
        <v>11.267155392046</v>
      </c>
      <c r="Q3263" s="137">
        <v>50.625041225542397</v>
      </c>
      <c r="R3263" s="137">
        <v>5.4363706628213402</v>
      </c>
      <c r="S3263" s="137">
        <v>15.625910763204001</v>
      </c>
      <c r="T3263" s="137">
        <v>21.414029085933201</v>
      </c>
      <c r="U3263" s="137">
        <v>14.973754984204</v>
      </c>
      <c r="V3263" s="1">
        <v>3338802</v>
      </c>
      <c r="W3263" s="1">
        <v>6741299</v>
      </c>
      <c r="X3263" s="1">
        <v>10779353</v>
      </c>
      <c r="Y3263" s="1">
        <v>2040044</v>
      </c>
      <c r="Z3263" s="1">
        <v>839283</v>
      </c>
      <c r="AA3263" s="1">
        <v>990237</v>
      </c>
      <c r="AB3263" s="1">
        <v>2917994</v>
      </c>
      <c r="AC3263" s="1">
        <v>0</v>
      </c>
      <c r="AD3263" s="1">
        <v>1681616</v>
      </c>
      <c r="AE3263" s="1">
        <v>0</v>
      </c>
      <c r="AH3263" s="136">
        <f t="shared" si="50"/>
        <v>41362</v>
      </c>
      <c r="AI3263" s="177">
        <f>HLOOKUP(附加题模型!$E$2,历史数据!$B$3:$K$5000,ROW(A3261),)</f>
        <v>14.973754984204</v>
      </c>
      <c r="AJ3263" s="177">
        <f>HLOOKUP(附加题模型!$E$2,历史数据!$L$3:$U$5000,ROW(A3261),)</f>
        <v>14.973754984204</v>
      </c>
    </row>
    <row r="3264" spans="1:36" x14ac:dyDescent="0.2">
      <c r="A3264" s="148">
        <v>41365</v>
      </c>
      <c r="B3264" s="137">
        <v>15.3276996185595</v>
      </c>
      <c r="C3264" s="137">
        <v>44.176821398596601</v>
      </c>
      <c r="D3264" s="137">
        <v>9.1873851258705805</v>
      </c>
      <c r="E3264" s="137">
        <v>4.8698518502453201</v>
      </c>
      <c r="F3264" s="137">
        <v>11.293791693209201</v>
      </c>
      <c r="G3264" s="137">
        <v>50.379288598233899</v>
      </c>
      <c r="H3264" s="137">
        <v>5.4363706628213402</v>
      </c>
      <c r="I3264" s="137">
        <v>15.625910763204001</v>
      </c>
      <c r="J3264" s="137">
        <v>21.414029085933201</v>
      </c>
      <c r="K3264" s="137">
        <v>14.230931629896199</v>
      </c>
      <c r="L3264" s="137">
        <v>15.847801202422801</v>
      </c>
      <c r="M3264" s="137">
        <v>44.481489132379998</v>
      </c>
      <c r="N3264" s="137">
        <v>9.1117687873860493</v>
      </c>
      <c r="O3264" s="137">
        <v>4.8808447438124603</v>
      </c>
      <c r="P3264" s="137">
        <v>11.4003368978621</v>
      </c>
      <c r="Q3264" s="137">
        <v>49.949221500444096</v>
      </c>
      <c r="R3264" s="137">
        <v>5.4363706628213402</v>
      </c>
      <c r="S3264" s="137">
        <v>15.625910763204001</v>
      </c>
      <c r="T3264" s="137">
        <v>21.391052659875299</v>
      </c>
      <c r="U3264" s="137">
        <v>14.230931629896199</v>
      </c>
      <c r="V3264" s="1">
        <v>5413899</v>
      </c>
      <c r="W3264" s="1">
        <v>4902981</v>
      </c>
      <c r="X3264" s="1">
        <v>9266033</v>
      </c>
      <c r="Y3264" s="1">
        <v>1980980</v>
      </c>
      <c r="Z3264" s="1">
        <v>1240103</v>
      </c>
      <c r="AA3264" s="1">
        <v>1928310</v>
      </c>
      <c r="AB3264" s="1">
        <v>0</v>
      </c>
      <c r="AC3264" s="1">
        <v>0</v>
      </c>
      <c r="AD3264" s="1">
        <v>1034701</v>
      </c>
      <c r="AE3264" s="1">
        <v>1004843</v>
      </c>
      <c r="AH3264" s="136">
        <f t="shared" si="50"/>
        <v>41365</v>
      </c>
      <c r="AI3264" s="177">
        <f>HLOOKUP(附加题模型!$E$2,历史数据!$B$3:$K$5000,ROW(A3262),)</f>
        <v>14.230931629896199</v>
      </c>
      <c r="AJ3264" s="177">
        <f>HLOOKUP(附加题模型!$E$2,历史数据!$L$3:$U$5000,ROW(A3262),)</f>
        <v>14.230931629896199</v>
      </c>
    </row>
    <row r="3265" spans="1:36" x14ac:dyDescent="0.2">
      <c r="A3265" s="148">
        <v>41366</v>
      </c>
      <c r="B3265" s="137">
        <v>15.786612780791801</v>
      </c>
      <c r="C3265" s="137">
        <v>44.557656065825803</v>
      </c>
      <c r="D3265" s="137">
        <v>9.0739606181437793</v>
      </c>
      <c r="E3265" s="137">
        <v>4.9028305309467504</v>
      </c>
      <c r="F3265" s="137">
        <v>11.4269731990253</v>
      </c>
      <c r="G3265" s="137">
        <v>49.734187951549202</v>
      </c>
      <c r="H3265" s="137">
        <v>5.4363706628213402</v>
      </c>
      <c r="I3265" s="137">
        <v>15.625910763204001</v>
      </c>
      <c r="J3265" s="137">
        <v>21.276170529585901</v>
      </c>
      <c r="K3265" s="137">
        <v>14.0224198111432</v>
      </c>
      <c r="L3265" s="137">
        <v>16.337308575470601</v>
      </c>
      <c r="M3265" s="137">
        <v>46.309495535080501</v>
      </c>
      <c r="N3265" s="137">
        <v>9.0361524489015093</v>
      </c>
      <c r="O3265" s="137">
        <v>4.8148873824095899</v>
      </c>
      <c r="P3265" s="137">
        <v>11.173928337974701</v>
      </c>
      <c r="Q3265" s="137">
        <v>47.460976148946003</v>
      </c>
      <c r="R3265" s="137">
        <v>5.4363706628213402</v>
      </c>
      <c r="S3265" s="137">
        <v>15.625910763204001</v>
      </c>
      <c r="T3265" s="137">
        <v>21.069382695065102</v>
      </c>
      <c r="U3265" s="137">
        <v>14.1397077091918</v>
      </c>
      <c r="V3265" s="1">
        <v>8795168</v>
      </c>
      <c r="W3265" s="1">
        <v>7355279</v>
      </c>
      <c r="X3265" s="1">
        <v>10883265</v>
      </c>
      <c r="Y3265" s="1">
        <v>1610603</v>
      </c>
      <c r="Z3265" s="1">
        <v>1575870</v>
      </c>
      <c r="AA3265" s="1">
        <v>3561483</v>
      </c>
      <c r="AB3265" s="1">
        <v>0</v>
      </c>
      <c r="AC3265" s="1">
        <v>0</v>
      </c>
      <c r="AD3265" s="1">
        <v>884620</v>
      </c>
      <c r="AE3265" s="1">
        <v>1130790</v>
      </c>
      <c r="AH3265" s="136">
        <f t="shared" si="50"/>
        <v>41366</v>
      </c>
      <c r="AI3265" s="177">
        <f>HLOOKUP(附加题模型!$E$2,历史数据!$B$3:$K$5000,ROW(A3263),)</f>
        <v>14.0224198111432</v>
      </c>
      <c r="AJ3265" s="177">
        <f>HLOOKUP(附加题模型!$E$2,历史数据!$L$3:$U$5000,ROW(A3263),)</f>
        <v>14.1397077091918</v>
      </c>
    </row>
    <row r="3266" spans="1:36" x14ac:dyDescent="0.2">
      <c r="A3266" s="148">
        <v>41367</v>
      </c>
      <c r="B3266" s="137">
        <v>16.3067143646551</v>
      </c>
      <c r="C3266" s="137">
        <v>46.004827801297097</v>
      </c>
      <c r="D3266" s="137">
        <v>8.8471116026901804</v>
      </c>
      <c r="E3266" s="137">
        <v>4.7929015952752998</v>
      </c>
      <c r="F3266" s="137">
        <v>11.1339738862298</v>
      </c>
      <c r="G3266" s="137">
        <v>46.385808404471497</v>
      </c>
      <c r="H3266" s="137">
        <v>5.4363706628213402</v>
      </c>
      <c r="I3266" s="137">
        <v>15.625910763204001</v>
      </c>
      <c r="J3266" s="137">
        <v>21.000453416891499</v>
      </c>
      <c r="K3266" s="137">
        <v>13.7487480490298</v>
      </c>
      <c r="L3266" s="137">
        <v>17.652859640536601</v>
      </c>
      <c r="M3266" s="137">
        <v>44.024487531704899</v>
      </c>
      <c r="N3266" s="137">
        <v>8.9353306642554706</v>
      </c>
      <c r="O3266" s="137">
        <v>4.8698518502453201</v>
      </c>
      <c r="P3266" s="137">
        <v>11.040746832158501</v>
      </c>
      <c r="Q3266" s="137">
        <v>47.460976148946003</v>
      </c>
      <c r="R3266" s="137">
        <v>5.4363706628213402</v>
      </c>
      <c r="S3266" s="137">
        <v>15.625910763204001</v>
      </c>
      <c r="T3266" s="137">
        <v>21.000453416891499</v>
      </c>
      <c r="U3266" s="137">
        <v>13.7487480490298</v>
      </c>
      <c r="V3266" s="1">
        <v>11869814</v>
      </c>
      <c r="W3266" s="1">
        <v>7387990</v>
      </c>
      <c r="X3266" s="1">
        <v>7192189</v>
      </c>
      <c r="Y3266" s="1">
        <v>1740325</v>
      </c>
      <c r="Z3266" s="1">
        <v>1910767</v>
      </c>
      <c r="AA3266" s="1">
        <v>1203531</v>
      </c>
      <c r="AB3266" s="1">
        <v>0</v>
      </c>
      <c r="AC3266" s="1">
        <v>0</v>
      </c>
      <c r="AD3266" s="1">
        <v>1405089</v>
      </c>
      <c r="AE3266" s="1">
        <v>324323</v>
      </c>
      <c r="AH3266" s="136">
        <f t="shared" si="50"/>
        <v>41367</v>
      </c>
      <c r="AI3266" s="177">
        <f>HLOOKUP(附加题模型!$E$2,历史数据!$B$3:$K$5000,ROW(A3264),)</f>
        <v>13.7487480490298</v>
      </c>
      <c r="AJ3266" s="177">
        <f>HLOOKUP(附加题模型!$E$2,历史数据!$L$3:$U$5000,ROW(A3264),)</f>
        <v>13.7487480490298</v>
      </c>
    </row>
    <row r="3267" spans="1:36" x14ac:dyDescent="0.2">
      <c r="A3267" s="148">
        <v>41372</v>
      </c>
      <c r="B3267" s="137">
        <v>16.765627526887499</v>
      </c>
      <c r="C3267" s="137">
        <v>43.338985130692102</v>
      </c>
      <c r="D3267" s="137">
        <v>8.7336870949633898</v>
      </c>
      <c r="E3267" s="137">
        <v>4.7929015952752998</v>
      </c>
      <c r="F3267" s="137">
        <v>10.787701971107801</v>
      </c>
      <c r="G3267" s="137">
        <v>46.692999188606997</v>
      </c>
      <c r="H3267" s="137">
        <v>5.4363706628213402</v>
      </c>
      <c r="I3267" s="137">
        <v>15.625910763204001</v>
      </c>
      <c r="J3267" s="137">
        <v>20.747712730255</v>
      </c>
      <c r="K3267" s="137">
        <v>13.5663002076209</v>
      </c>
      <c r="L3267" s="137">
        <v>17.224540689119799</v>
      </c>
      <c r="M3267" s="137">
        <v>42.881983530017003</v>
      </c>
      <c r="N3267" s="137">
        <v>9.0613578950630291</v>
      </c>
      <c r="O3267" s="137">
        <v>4.8038944888424497</v>
      </c>
      <c r="P3267" s="137">
        <v>10.920883476924001</v>
      </c>
      <c r="Q3267" s="137">
        <v>49.211963618518702</v>
      </c>
      <c r="R3267" s="137">
        <v>5.4363706628213402</v>
      </c>
      <c r="S3267" s="137">
        <v>15.625910763204001</v>
      </c>
      <c r="T3267" s="137">
        <v>21.023429842949401</v>
      </c>
      <c r="U3267" s="137">
        <v>13.422948332228099</v>
      </c>
      <c r="V3267" s="1">
        <v>18610869</v>
      </c>
      <c r="W3267" s="1">
        <v>5149785</v>
      </c>
      <c r="X3267" s="1">
        <v>10552050</v>
      </c>
      <c r="Y3267" s="1">
        <v>1532996</v>
      </c>
      <c r="Z3267" s="1">
        <v>1073512</v>
      </c>
      <c r="AA3267" s="1">
        <v>1443870</v>
      </c>
      <c r="AB3267" s="1">
        <v>0</v>
      </c>
      <c r="AC3267" s="1">
        <v>0</v>
      </c>
      <c r="AD3267" s="1">
        <v>1319180</v>
      </c>
      <c r="AE3267" s="1">
        <v>319500</v>
      </c>
      <c r="AH3267" s="136">
        <f t="shared" si="50"/>
        <v>41372</v>
      </c>
      <c r="AI3267" s="177">
        <f>HLOOKUP(附加题模型!$E$2,历史数据!$B$3:$K$5000,ROW(A3265),)</f>
        <v>13.5663002076209</v>
      </c>
      <c r="AJ3267" s="177">
        <f>HLOOKUP(附加题模型!$E$2,历史数据!$L$3:$U$5000,ROW(A3265),)</f>
        <v>13.422948332228099</v>
      </c>
    </row>
    <row r="3268" spans="1:36" x14ac:dyDescent="0.2">
      <c r="A3268" s="148">
        <v>41373</v>
      </c>
      <c r="B3268" s="137">
        <v>17.010381213411399</v>
      </c>
      <c r="C3268" s="137">
        <v>43.034317396908698</v>
      </c>
      <c r="D3268" s="137">
        <v>8.9731388334977407</v>
      </c>
      <c r="E3268" s="137">
        <v>4.7379371274395696</v>
      </c>
      <c r="F3268" s="137">
        <v>11.0274286815769</v>
      </c>
      <c r="G3268" s="137">
        <v>50.072097814098299</v>
      </c>
      <c r="H3268" s="137">
        <v>5.2905168157700304</v>
      </c>
      <c r="I3268" s="137">
        <v>15.625910763204001</v>
      </c>
      <c r="J3268" s="137">
        <v>20.931524138717901</v>
      </c>
      <c r="K3268" s="137">
        <v>13.422948332228099</v>
      </c>
      <c r="L3268" s="137">
        <v>16.551468051179</v>
      </c>
      <c r="M3268" s="137">
        <v>44.100654465150697</v>
      </c>
      <c r="N3268" s="137">
        <v>9.1117687873860493</v>
      </c>
      <c r="O3268" s="137">
        <v>4.84786606311103</v>
      </c>
      <c r="P3268" s="137">
        <v>11.1339738862298</v>
      </c>
      <c r="Q3268" s="137">
        <v>50.2871313629933</v>
      </c>
      <c r="R3268" s="137">
        <v>5.3037762564110604</v>
      </c>
      <c r="S3268" s="137">
        <v>15.625910763204001</v>
      </c>
      <c r="T3268" s="137">
        <v>21.023429842949401</v>
      </c>
      <c r="U3268" s="137">
        <v>13.501140264260499</v>
      </c>
      <c r="V3268" s="1">
        <v>11047510</v>
      </c>
      <c r="W3268" s="1">
        <v>2272259</v>
      </c>
      <c r="X3268" s="1">
        <v>7255569</v>
      </c>
      <c r="Y3268" s="1">
        <v>1236361</v>
      </c>
      <c r="Z3268" s="1">
        <v>1634779</v>
      </c>
      <c r="AA3268" s="1">
        <v>840985</v>
      </c>
      <c r="AB3268" s="1">
        <v>6060728</v>
      </c>
      <c r="AC3268" s="1">
        <v>0</v>
      </c>
      <c r="AD3268" s="1">
        <v>1634390</v>
      </c>
      <c r="AE3268" s="1">
        <v>290630</v>
      </c>
      <c r="AH3268" s="136">
        <f t="shared" si="50"/>
        <v>41373</v>
      </c>
      <c r="AI3268" s="177">
        <f>HLOOKUP(附加题模型!$E$2,历史数据!$B$3:$K$5000,ROW(A3266),)</f>
        <v>13.422948332228099</v>
      </c>
      <c r="AJ3268" s="177">
        <f>HLOOKUP(附加题模型!$E$2,历史数据!$L$3:$U$5000,ROW(A3266),)</f>
        <v>13.501140264260499</v>
      </c>
    </row>
    <row r="3269" spans="1:36" x14ac:dyDescent="0.2">
      <c r="A3269" s="148">
        <v>41374</v>
      </c>
      <c r="B3269" s="137">
        <v>16.490279629548098</v>
      </c>
      <c r="C3269" s="137">
        <v>43.872153664813098</v>
      </c>
      <c r="D3269" s="137">
        <v>9.0991660643052903</v>
      </c>
      <c r="E3269" s="137">
        <v>4.8588589566781701</v>
      </c>
      <c r="F3269" s="137">
        <v>11.160610187393001</v>
      </c>
      <c r="G3269" s="137">
        <v>50.686479382369498</v>
      </c>
      <c r="H3269" s="137">
        <v>5.2374790532059201</v>
      </c>
      <c r="I3269" s="137">
        <v>15.625910763204001</v>
      </c>
      <c r="J3269" s="137">
        <v>21.046406269007299</v>
      </c>
      <c r="K3269" s="137">
        <v>13.3577883888678</v>
      </c>
      <c r="L3269" s="137">
        <v>16.153743310577699</v>
      </c>
      <c r="M3269" s="137">
        <v>45.166991533392697</v>
      </c>
      <c r="N3269" s="137">
        <v>9.3260150797588892</v>
      </c>
      <c r="O3269" s="137">
        <v>4.8698518502453201</v>
      </c>
      <c r="P3269" s="137">
        <v>11.0807012839033</v>
      </c>
      <c r="Q3269" s="137">
        <v>49.887783343617002</v>
      </c>
      <c r="R3269" s="137">
        <v>5.2242196125648999</v>
      </c>
      <c r="S3269" s="137">
        <v>15.625910763204001</v>
      </c>
      <c r="T3269" s="137">
        <v>20.7017598781392</v>
      </c>
      <c r="U3269" s="137">
        <v>13.3317244115237</v>
      </c>
      <c r="V3269" s="1">
        <v>6538815</v>
      </c>
      <c r="W3269" s="1">
        <v>3587230</v>
      </c>
      <c r="X3269" s="1">
        <v>8565801</v>
      </c>
      <c r="Y3269" s="1">
        <v>1335814</v>
      </c>
      <c r="Z3269" s="1">
        <v>722244</v>
      </c>
      <c r="AA3269" s="1">
        <v>567675</v>
      </c>
      <c r="AB3269" s="1">
        <v>3041041</v>
      </c>
      <c r="AC3269" s="1">
        <v>0</v>
      </c>
      <c r="AD3269" s="1">
        <v>1328662</v>
      </c>
      <c r="AE3269" s="1">
        <v>238793</v>
      </c>
      <c r="AH3269" s="136">
        <f t="shared" si="50"/>
        <v>41374</v>
      </c>
      <c r="AI3269" s="177">
        <f>HLOOKUP(附加题模型!$E$2,历史数据!$B$3:$K$5000,ROW(A3267),)</f>
        <v>13.3577883888678</v>
      </c>
      <c r="AJ3269" s="177">
        <f>HLOOKUP(附加题模型!$E$2,历史数据!$L$3:$U$5000,ROW(A3267),)</f>
        <v>13.3317244115237</v>
      </c>
    </row>
    <row r="3270" spans="1:36" x14ac:dyDescent="0.2">
      <c r="A3270" s="148">
        <v>41375</v>
      </c>
      <c r="B3270" s="137">
        <v>16.1843375213932</v>
      </c>
      <c r="C3270" s="137">
        <v>44.8623237996093</v>
      </c>
      <c r="D3270" s="137">
        <v>9.4520423105664406</v>
      </c>
      <c r="E3270" s="137">
        <v>4.9028305309467504</v>
      </c>
      <c r="F3270" s="137">
        <v>11.107337585066601</v>
      </c>
      <c r="G3270" s="137">
        <v>49.887783343617002</v>
      </c>
      <c r="H3270" s="137">
        <v>5.2374790532059201</v>
      </c>
      <c r="I3270" s="137">
        <v>15.625910763204001</v>
      </c>
      <c r="J3270" s="137">
        <v>20.7936655823707</v>
      </c>
      <c r="K3270" s="137">
        <v>13.3317244115237</v>
      </c>
      <c r="L3270" s="137">
        <v>16.0619606781312</v>
      </c>
      <c r="M3270" s="137">
        <v>44.709989932717598</v>
      </c>
      <c r="N3270" s="137">
        <v>9.7923158337468301</v>
      </c>
      <c r="O3270" s="137">
        <v>4.84786606311103</v>
      </c>
      <c r="P3270" s="137">
        <v>11.0274286815769</v>
      </c>
      <c r="Q3270" s="137">
        <v>48.4747057365934</v>
      </c>
      <c r="R3270" s="137">
        <v>5.1977007312828398</v>
      </c>
      <c r="S3270" s="137">
        <v>15.625910763204001</v>
      </c>
      <c r="T3270" s="137">
        <v>20.609854173907799</v>
      </c>
      <c r="U3270" s="137">
        <v>13.279596456835399</v>
      </c>
      <c r="V3270" s="1">
        <v>3201830</v>
      </c>
      <c r="W3270" s="1">
        <v>2025369</v>
      </c>
      <c r="X3270" s="1">
        <v>20339648</v>
      </c>
      <c r="Y3270" s="1">
        <v>2047975</v>
      </c>
      <c r="Z3270" s="1">
        <v>839520</v>
      </c>
      <c r="AA3270" s="1">
        <v>858685</v>
      </c>
      <c r="AB3270" s="1">
        <v>2379824</v>
      </c>
      <c r="AC3270" s="1">
        <v>0</v>
      </c>
      <c r="AD3270" s="1">
        <v>1090800</v>
      </c>
      <c r="AE3270" s="1">
        <v>261082</v>
      </c>
      <c r="AH3270" s="136">
        <f t="shared" ref="AH3270:AH3333" si="51">A3270</f>
        <v>41375</v>
      </c>
      <c r="AI3270" s="177">
        <f>HLOOKUP(附加题模型!$E$2,历史数据!$B$3:$K$5000,ROW(A3268),)</f>
        <v>13.3317244115237</v>
      </c>
      <c r="AJ3270" s="177">
        <f>HLOOKUP(附加题模型!$E$2,历史数据!$L$3:$U$5000,ROW(A3268),)</f>
        <v>13.279596456835399</v>
      </c>
    </row>
    <row r="3271" spans="1:36" x14ac:dyDescent="0.2">
      <c r="A3271" s="148">
        <v>41376</v>
      </c>
      <c r="B3271" s="137">
        <v>15.970178045684801</v>
      </c>
      <c r="C3271" s="137">
        <v>44.481489132379998</v>
      </c>
      <c r="D3271" s="137">
        <v>9.4520423105664406</v>
      </c>
      <c r="E3271" s="137">
        <v>4.83687316954388</v>
      </c>
      <c r="F3271" s="137">
        <v>11.0274286815769</v>
      </c>
      <c r="G3271" s="137">
        <v>48.413267579766298</v>
      </c>
      <c r="H3271" s="137">
        <v>5.2109601719238698</v>
      </c>
      <c r="I3271" s="137">
        <v>15.625910763204001</v>
      </c>
      <c r="J3271" s="137">
        <v>20.655807026023499</v>
      </c>
      <c r="K3271" s="137">
        <v>13.1753405474589</v>
      </c>
      <c r="L3271" s="137">
        <v>16.0619606781312</v>
      </c>
      <c r="M3271" s="137">
        <v>44.8623237996093</v>
      </c>
      <c r="N3271" s="137">
        <v>8.9857415565784908</v>
      </c>
      <c r="O3271" s="137">
        <v>4.7709158081410097</v>
      </c>
      <c r="P3271" s="137">
        <v>10.9075653263424</v>
      </c>
      <c r="Q3271" s="137">
        <v>48.198234030871397</v>
      </c>
      <c r="R3271" s="137">
        <v>5.1314035280777004</v>
      </c>
      <c r="S3271" s="137">
        <v>15.625910763204001</v>
      </c>
      <c r="T3271" s="137">
        <v>20.5409248957342</v>
      </c>
      <c r="U3271" s="137">
        <v>13.0971486154265</v>
      </c>
      <c r="V3271" s="1">
        <v>2487912</v>
      </c>
      <c r="W3271" s="1">
        <v>1727960</v>
      </c>
      <c r="X3271" s="1">
        <v>15258140</v>
      </c>
      <c r="Y3271" s="1">
        <v>1011599</v>
      </c>
      <c r="Z3271" s="1">
        <v>971991</v>
      </c>
      <c r="AA3271" s="1">
        <v>772315</v>
      </c>
      <c r="AB3271" s="1">
        <v>3517139</v>
      </c>
      <c r="AC3271" s="1">
        <v>0</v>
      </c>
      <c r="AD3271" s="1">
        <v>717080</v>
      </c>
      <c r="AE3271" s="1">
        <v>385984</v>
      </c>
      <c r="AH3271" s="136">
        <f t="shared" si="51"/>
        <v>41376</v>
      </c>
      <c r="AI3271" s="177">
        <f>HLOOKUP(附加题模型!$E$2,历史数据!$B$3:$K$5000,ROW(A3269),)</f>
        <v>13.1753405474589</v>
      </c>
      <c r="AJ3271" s="177">
        <f>HLOOKUP(附加题模型!$E$2,历史数据!$L$3:$U$5000,ROW(A3269),)</f>
        <v>13.0971486154265</v>
      </c>
    </row>
    <row r="3272" spans="1:36" x14ac:dyDescent="0.2">
      <c r="A3272" s="148">
        <v>41379</v>
      </c>
      <c r="B3272" s="137">
        <v>15.908989624053801</v>
      </c>
      <c r="C3272" s="137">
        <v>44.6338229992717</v>
      </c>
      <c r="D3272" s="137">
        <v>8.7588925411249008</v>
      </c>
      <c r="E3272" s="137">
        <v>4.7269442338724303</v>
      </c>
      <c r="F3272" s="137">
        <v>10.867610874597499</v>
      </c>
      <c r="G3272" s="137">
        <v>47.307380756878203</v>
      </c>
      <c r="H3272" s="137">
        <v>5.0916252061546201</v>
      </c>
      <c r="I3272" s="137">
        <v>15.625910763204001</v>
      </c>
      <c r="J3272" s="137">
        <v>20.471995617560601</v>
      </c>
      <c r="K3272" s="137">
        <v>12.9798607173779</v>
      </c>
      <c r="L3272" s="137">
        <v>15.603047515898901</v>
      </c>
      <c r="M3272" s="137">
        <v>42.653482729679403</v>
      </c>
      <c r="N3272" s="137">
        <v>8.78409798728641</v>
      </c>
      <c r="O3272" s="137">
        <v>4.5950295110666897</v>
      </c>
      <c r="P3272" s="137">
        <v>10.6412023147101</v>
      </c>
      <c r="Q3272" s="137">
        <v>45.894303149854601</v>
      </c>
      <c r="R3272" s="137">
        <v>4.9722902403853704</v>
      </c>
      <c r="S3272" s="137">
        <v>15.625910763204001</v>
      </c>
      <c r="T3272" s="137">
        <v>20.678783452081401</v>
      </c>
      <c r="U3272" s="137">
        <v>12.810444864640999</v>
      </c>
      <c r="V3272" s="1">
        <v>3748285</v>
      </c>
      <c r="W3272" s="1">
        <v>4130066</v>
      </c>
      <c r="X3272" s="1">
        <v>6652981</v>
      </c>
      <c r="Y3272" s="1">
        <v>1159976</v>
      </c>
      <c r="Z3272" s="1">
        <v>1220189</v>
      </c>
      <c r="AA3272" s="1">
        <v>2263247</v>
      </c>
      <c r="AB3272" s="1">
        <v>3603554</v>
      </c>
      <c r="AC3272" s="1">
        <v>0</v>
      </c>
      <c r="AD3272" s="1">
        <v>585071</v>
      </c>
      <c r="AE3272" s="1">
        <v>402800</v>
      </c>
      <c r="AH3272" s="136">
        <f t="shared" si="51"/>
        <v>41379</v>
      </c>
      <c r="AI3272" s="177">
        <f>HLOOKUP(附加题模型!$E$2,历史数据!$B$3:$K$5000,ROW(A3270),)</f>
        <v>12.9798607173779</v>
      </c>
      <c r="AJ3272" s="177">
        <f>HLOOKUP(附加题模型!$E$2,历史数据!$L$3:$U$5000,ROW(A3270),)</f>
        <v>12.810444864640999</v>
      </c>
    </row>
    <row r="3273" spans="1:36" x14ac:dyDescent="0.2">
      <c r="A3273" s="148">
        <v>41380</v>
      </c>
      <c r="B3273" s="137">
        <v>14.838192245511699</v>
      </c>
      <c r="C3273" s="137">
        <v>41.8918133952209</v>
      </c>
      <c r="D3273" s="137">
        <v>8.6832762026403696</v>
      </c>
      <c r="E3273" s="137">
        <v>4.5950295110666897</v>
      </c>
      <c r="F3273" s="137">
        <v>10.2150214960984</v>
      </c>
      <c r="G3273" s="137">
        <v>45.863584071440997</v>
      </c>
      <c r="H3273" s="137">
        <v>4.9590307997443404</v>
      </c>
      <c r="I3273" s="137">
        <v>15.625910763204001</v>
      </c>
      <c r="J3273" s="137">
        <v>20.471995617560601</v>
      </c>
      <c r="K3273" s="137">
        <v>12.7192209439366</v>
      </c>
      <c r="L3273" s="137">
        <v>15.5112648834524</v>
      </c>
      <c r="M3273" s="137">
        <v>42.348814995895999</v>
      </c>
      <c r="N3273" s="137">
        <v>8.6958789257211198</v>
      </c>
      <c r="O3273" s="137">
        <v>4.66098687246956</v>
      </c>
      <c r="P3273" s="137">
        <v>10.081839990282299</v>
      </c>
      <c r="Q3273" s="137">
        <v>46.385808404471497</v>
      </c>
      <c r="R3273" s="137">
        <v>5.0253280029494798</v>
      </c>
      <c r="S3273" s="137">
        <v>15.625910763204001</v>
      </c>
      <c r="T3273" s="137">
        <v>20.678783452081401</v>
      </c>
      <c r="U3273" s="137">
        <v>12.654061000576201</v>
      </c>
      <c r="V3273" s="1">
        <v>3938277</v>
      </c>
      <c r="W3273" s="1">
        <v>2856947</v>
      </c>
      <c r="X3273" s="1">
        <v>4183587</v>
      </c>
      <c r="Y3273" s="1">
        <v>767585</v>
      </c>
      <c r="Z3273" s="1">
        <v>4876095</v>
      </c>
      <c r="AA3273" s="1">
        <v>1022234</v>
      </c>
      <c r="AB3273" s="1">
        <v>1765251</v>
      </c>
      <c r="AC3273" s="1">
        <v>0</v>
      </c>
      <c r="AD3273" s="1">
        <v>608300</v>
      </c>
      <c r="AE3273" s="1">
        <v>375200</v>
      </c>
      <c r="AH3273" s="136">
        <f t="shared" si="51"/>
        <v>41380</v>
      </c>
      <c r="AI3273" s="177">
        <f>HLOOKUP(附加题模型!$E$2,历史数据!$B$3:$K$5000,ROW(A3271),)</f>
        <v>12.7192209439366</v>
      </c>
      <c r="AJ3273" s="177">
        <f>HLOOKUP(附加题模型!$E$2,历史数据!$L$3:$U$5000,ROW(A3271),)</f>
        <v>12.654061000576201</v>
      </c>
    </row>
    <row r="3274" spans="1:36" x14ac:dyDescent="0.2">
      <c r="A3274" s="148">
        <v>41381</v>
      </c>
      <c r="B3274" s="137">
        <v>15.5112648834524</v>
      </c>
      <c r="C3274" s="137">
        <v>41.510978727991599</v>
      </c>
      <c r="D3274" s="137">
        <v>8.6580707564788604</v>
      </c>
      <c r="E3274" s="137">
        <v>4.66098687246956</v>
      </c>
      <c r="F3274" s="137">
        <v>9.9486584844661099</v>
      </c>
      <c r="G3274" s="137">
        <v>46.723718267020601</v>
      </c>
      <c r="H3274" s="137">
        <v>4.9988091216674304</v>
      </c>
      <c r="I3274" s="137">
        <v>15.625910763204001</v>
      </c>
      <c r="J3274" s="137">
        <v>20.678783452081401</v>
      </c>
      <c r="K3274" s="137">
        <v>12.588901057215899</v>
      </c>
      <c r="L3274" s="137">
        <v>15.786612780791801</v>
      </c>
      <c r="M3274" s="137">
        <v>42.272648062450202</v>
      </c>
      <c r="N3274" s="137">
        <v>8.8723170488516896</v>
      </c>
      <c r="O3274" s="137">
        <v>4.6280081917681199</v>
      </c>
      <c r="P3274" s="137">
        <v>10.001931086792601</v>
      </c>
      <c r="Q3274" s="137">
        <v>44.112596601868198</v>
      </c>
      <c r="R3274" s="137">
        <v>5.0253280029494798</v>
      </c>
      <c r="S3274" s="137">
        <v>15.625910763204001</v>
      </c>
      <c r="T3274" s="137">
        <v>20.724736304197101</v>
      </c>
      <c r="U3274" s="137">
        <v>12.9016687853455</v>
      </c>
      <c r="V3274" s="1">
        <v>2177348</v>
      </c>
      <c r="W3274" s="1">
        <v>1586297</v>
      </c>
      <c r="X3274" s="1">
        <v>5135454</v>
      </c>
      <c r="Y3274" s="1">
        <v>1536491</v>
      </c>
      <c r="Z3274" s="1">
        <v>2777472</v>
      </c>
      <c r="AA3274" s="1">
        <v>4162721</v>
      </c>
      <c r="AB3274" s="1">
        <v>2206215</v>
      </c>
      <c r="AC3274" s="1">
        <v>0</v>
      </c>
      <c r="AD3274" s="1">
        <v>477175</v>
      </c>
      <c r="AE3274" s="1">
        <v>395924</v>
      </c>
      <c r="AH3274" s="136">
        <f t="shared" si="51"/>
        <v>41381</v>
      </c>
      <c r="AI3274" s="177">
        <f>HLOOKUP(附加题模型!$E$2,历史数据!$B$3:$K$5000,ROW(A3272),)</f>
        <v>12.588901057215899</v>
      </c>
      <c r="AJ3274" s="177">
        <f>HLOOKUP(附加题模型!$E$2,历史数据!$L$3:$U$5000,ROW(A3272),)</f>
        <v>12.9016687853455</v>
      </c>
    </row>
    <row r="3275" spans="1:36" x14ac:dyDescent="0.2">
      <c r="A3275" s="148">
        <v>41382</v>
      </c>
      <c r="B3275" s="137">
        <v>15.7254243591609</v>
      </c>
      <c r="C3275" s="137">
        <v>42.1203141955585</v>
      </c>
      <c r="D3275" s="137">
        <v>8.7588925411249008</v>
      </c>
      <c r="E3275" s="137">
        <v>4.6170152982009798</v>
      </c>
      <c r="F3275" s="137">
        <v>9.9619766350477192</v>
      </c>
      <c r="G3275" s="137">
        <v>44.2354729155225</v>
      </c>
      <c r="H3275" s="137">
        <v>4.9722902403853704</v>
      </c>
      <c r="I3275" s="137">
        <v>15.625910763204001</v>
      </c>
      <c r="J3275" s="137">
        <v>20.724736304197101</v>
      </c>
      <c r="K3275" s="137">
        <v>12.9016687853455</v>
      </c>
      <c r="L3275" s="137">
        <v>15.5724533050834</v>
      </c>
      <c r="M3275" s="137">
        <v>42.805816596571098</v>
      </c>
      <c r="N3275" s="137">
        <v>9.0991660643052903</v>
      </c>
      <c r="O3275" s="137">
        <v>4.6390010853352699</v>
      </c>
      <c r="P3275" s="137">
        <v>9.9087040327212605</v>
      </c>
      <c r="Q3275" s="137">
        <v>44.604101856485201</v>
      </c>
      <c r="R3275" s="137">
        <v>4.9855496810264004</v>
      </c>
      <c r="S3275" s="137">
        <v>15.625910763204001</v>
      </c>
      <c r="T3275" s="137">
        <v>20.586877747849901</v>
      </c>
      <c r="U3275" s="137">
        <v>13.2926284455075</v>
      </c>
      <c r="V3275" s="1">
        <v>2461794</v>
      </c>
      <c r="W3275" s="1">
        <v>1779189</v>
      </c>
      <c r="X3275" s="1">
        <v>9607919</v>
      </c>
      <c r="Y3275" s="1">
        <v>1097847</v>
      </c>
      <c r="Z3275" s="1">
        <v>1955859</v>
      </c>
      <c r="AA3275" s="1">
        <v>3511744</v>
      </c>
      <c r="AB3275" s="1">
        <v>2116388</v>
      </c>
      <c r="AC3275" s="1">
        <v>0</v>
      </c>
      <c r="AD3275" s="1">
        <v>776898</v>
      </c>
      <c r="AE3275" s="1">
        <v>491807</v>
      </c>
      <c r="AH3275" s="136">
        <f t="shared" si="51"/>
        <v>41382</v>
      </c>
      <c r="AI3275" s="177">
        <f>HLOOKUP(附加题模型!$E$2,历史数据!$B$3:$K$5000,ROW(A3273),)</f>
        <v>12.9016687853455</v>
      </c>
      <c r="AJ3275" s="177">
        <f>HLOOKUP(附加题模型!$E$2,历史数据!$L$3:$U$5000,ROW(A3273),)</f>
        <v>13.2926284455075</v>
      </c>
    </row>
    <row r="3276" spans="1:36" x14ac:dyDescent="0.2">
      <c r="A3276" s="148">
        <v>41383</v>
      </c>
      <c r="B3276" s="137">
        <v>15.5112648834524</v>
      </c>
      <c r="C3276" s="137">
        <v>42.805816596571098</v>
      </c>
      <c r="D3276" s="137">
        <v>9.0235497258207609</v>
      </c>
      <c r="E3276" s="137">
        <v>4.5950295110666897</v>
      </c>
      <c r="F3276" s="137">
        <v>9.9353403338844899</v>
      </c>
      <c r="G3276" s="137">
        <v>44.726978170139397</v>
      </c>
      <c r="H3276" s="137">
        <v>4.9855496810264004</v>
      </c>
      <c r="I3276" s="137">
        <v>15.625910763204001</v>
      </c>
      <c r="J3276" s="137">
        <v>20.586877747849901</v>
      </c>
      <c r="K3276" s="137">
        <v>13.4490123095723</v>
      </c>
      <c r="L3276" s="137">
        <v>15.847801202422801</v>
      </c>
      <c r="M3276" s="137">
        <v>42.9581504634629</v>
      </c>
      <c r="N3276" s="137">
        <v>9.1117687873860493</v>
      </c>
      <c r="O3276" s="137">
        <v>4.66098687246956</v>
      </c>
      <c r="P3276" s="137">
        <v>10.1484307431903</v>
      </c>
      <c r="Q3276" s="137">
        <v>46.846594580674797</v>
      </c>
      <c r="R3276" s="137">
        <v>5.0518468842315398</v>
      </c>
      <c r="S3276" s="137">
        <v>15.625910763204001</v>
      </c>
      <c r="T3276" s="137">
        <v>21.115335547180901</v>
      </c>
      <c r="U3276" s="137">
        <v>13.2274685021472</v>
      </c>
      <c r="V3276" s="1">
        <v>3629114</v>
      </c>
      <c r="W3276" s="1">
        <v>2030880</v>
      </c>
      <c r="X3276" s="1">
        <v>9730566</v>
      </c>
      <c r="Y3276" s="1">
        <v>4573126</v>
      </c>
      <c r="Z3276" s="1">
        <v>3068891</v>
      </c>
      <c r="AA3276" s="1">
        <v>3395429</v>
      </c>
      <c r="AB3276" s="1">
        <v>2684892</v>
      </c>
      <c r="AC3276" s="1">
        <v>0</v>
      </c>
      <c r="AD3276" s="1">
        <v>1825009</v>
      </c>
      <c r="AE3276" s="1">
        <v>404230</v>
      </c>
      <c r="AH3276" s="136">
        <f t="shared" si="51"/>
        <v>41383</v>
      </c>
      <c r="AI3276" s="177">
        <f>HLOOKUP(附加题模型!$E$2,历史数据!$B$3:$K$5000,ROW(A3274),)</f>
        <v>13.4490123095723</v>
      </c>
      <c r="AJ3276" s="177">
        <f>HLOOKUP(附加题模型!$E$2,历史数据!$L$3:$U$5000,ROW(A3274),)</f>
        <v>13.2274685021472</v>
      </c>
    </row>
    <row r="3277" spans="1:36" x14ac:dyDescent="0.2">
      <c r="A3277" s="148">
        <v>41386</v>
      </c>
      <c r="B3277" s="137">
        <v>15.664235937529901</v>
      </c>
      <c r="C3277" s="137">
        <v>42.805816596571098</v>
      </c>
      <c r="D3277" s="137">
        <v>8.9857415565784908</v>
      </c>
      <c r="E3277" s="137">
        <v>4.5180792560966703</v>
      </c>
      <c r="F3277" s="137">
        <v>10.055203689119001</v>
      </c>
      <c r="G3277" s="137">
        <v>47.0309090511562</v>
      </c>
      <c r="H3277" s="137">
        <v>5.0120685623084498</v>
      </c>
      <c r="I3277" s="137">
        <v>15.625910763204001</v>
      </c>
      <c r="J3277" s="137">
        <v>20.977476990833701</v>
      </c>
      <c r="K3277" s="137">
        <v>13.162308558786799</v>
      </c>
      <c r="L3277" s="137">
        <v>15.541859094267901</v>
      </c>
      <c r="M3277" s="137">
        <v>42.653482729679403</v>
      </c>
      <c r="N3277" s="137">
        <v>9.1369742335475603</v>
      </c>
      <c r="O3277" s="137">
        <v>4.5730437239324004</v>
      </c>
      <c r="P3277" s="137">
        <v>10.121794442027101</v>
      </c>
      <c r="Q3277" s="137">
        <v>49.181244540105197</v>
      </c>
      <c r="R3277" s="137">
        <v>5.0253280029494798</v>
      </c>
      <c r="S3277" s="137">
        <v>15.625910763204001</v>
      </c>
      <c r="T3277" s="137">
        <v>21.459981938048902</v>
      </c>
      <c r="U3277" s="137">
        <v>13.188372536131</v>
      </c>
      <c r="V3277" s="1">
        <v>4053901</v>
      </c>
      <c r="W3277" s="1">
        <v>3181602</v>
      </c>
      <c r="X3277" s="1">
        <v>7337463</v>
      </c>
      <c r="Y3277" s="1">
        <v>2820043</v>
      </c>
      <c r="Z3277" s="1">
        <v>2548556</v>
      </c>
      <c r="AA3277" s="1">
        <v>3149220</v>
      </c>
      <c r="AB3277" s="1">
        <v>3122623</v>
      </c>
      <c r="AC3277" s="1">
        <v>0</v>
      </c>
      <c r="AD3277" s="1">
        <v>1913707</v>
      </c>
      <c r="AE3277" s="1">
        <v>469411</v>
      </c>
      <c r="AH3277" s="136">
        <f t="shared" si="51"/>
        <v>41386</v>
      </c>
      <c r="AI3277" s="177">
        <f>HLOOKUP(附加题模型!$E$2,历史数据!$B$3:$K$5000,ROW(A3275),)</f>
        <v>13.162308558786799</v>
      </c>
      <c r="AJ3277" s="177">
        <f>HLOOKUP(附加题模型!$E$2,历史数据!$L$3:$U$5000,ROW(A3275),)</f>
        <v>13.188372536131</v>
      </c>
    </row>
    <row r="3278" spans="1:36" x14ac:dyDescent="0.2">
      <c r="A3278" s="148">
        <v>41387</v>
      </c>
      <c r="B3278" s="137">
        <v>15.5112648834524</v>
      </c>
      <c r="C3278" s="137">
        <v>42.501148862787701</v>
      </c>
      <c r="D3278" s="137">
        <v>9.0739606181437793</v>
      </c>
      <c r="E3278" s="137">
        <v>4.5620508303652496</v>
      </c>
      <c r="F3278" s="137">
        <v>10.1084762914455</v>
      </c>
      <c r="G3278" s="137">
        <v>49.181244540105197</v>
      </c>
      <c r="H3278" s="137">
        <v>5.0253280029494798</v>
      </c>
      <c r="I3278" s="137">
        <v>15.625910763204001</v>
      </c>
      <c r="J3278" s="137">
        <v>21.459981938048902</v>
      </c>
      <c r="K3278" s="137">
        <v>13.1362445814427</v>
      </c>
      <c r="L3278" s="137">
        <v>15.297105407744001</v>
      </c>
      <c r="M3278" s="137">
        <v>41.358644861099897</v>
      </c>
      <c r="N3278" s="137">
        <v>8.9731388334977407</v>
      </c>
      <c r="O3278" s="137">
        <v>4.4521218946937999</v>
      </c>
      <c r="P3278" s="137">
        <v>9.6423410210889706</v>
      </c>
      <c r="Q3278" s="137">
        <v>49.181244540105197</v>
      </c>
      <c r="R3278" s="137">
        <v>4.8662147152571498</v>
      </c>
      <c r="S3278" s="137">
        <v>15.625910763204001</v>
      </c>
      <c r="T3278" s="137">
        <v>21.368076233817401</v>
      </c>
      <c r="U3278" s="137">
        <v>12.8756048080014</v>
      </c>
      <c r="V3278" s="1">
        <v>5346069</v>
      </c>
      <c r="W3278" s="1">
        <v>2395169</v>
      </c>
      <c r="X3278" s="1">
        <v>7368720</v>
      </c>
      <c r="Y3278" s="1">
        <v>2032401</v>
      </c>
      <c r="Z3278" s="1">
        <v>2884716</v>
      </c>
      <c r="AA3278" s="1">
        <v>0</v>
      </c>
      <c r="AB3278" s="1">
        <v>3277820</v>
      </c>
      <c r="AC3278" s="1">
        <v>0</v>
      </c>
      <c r="AD3278" s="1">
        <v>2203258</v>
      </c>
      <c r="AE3278" s="1">
        <v>669979</v>
      </c>
      <c r="AH3278" s="136">
        <f t="shared" si="51"/>
        <v>41387</v>
      </c>
      <c r="AI3278" s="177">
        <f>HLOOKUP(附加题模型!$E$2,历史数据!$B$3:$K$5000,ROW(A3276),)</f>
        <v>13.1362445814427</v>
      </c>
      <c r="AJ3278" s="177">
        <f>HLOOKUP(附加题模型!$E$2,历史数据!$L$3:$U$5000,ROW(A3276),)</f>
        <v>12.8756048080014</v>
      </c>
    </row>
    <row r="3279" spans="1:36" x14ac:dyDescent="0.2">
      <c r="A3279" s="148">
        <v>41388</v>
      </c>
      <c r="B3279" s="137">
        <v>15.419482251006</v>
      </c>
      <c r="C3279" s="137">
        <v>41.663312594883301</v>
      </c>
      <c r="D3279" s="137">
        <v>9.01094700274</v>
      </c>
      <c r="E3279" s="137">
        <v>4.4081503204252197</v>
      </c>
      <c r="F3279" s="137">
        <v>9.6556591716705906</v>
      </c>
      <c r="G3279" s="137">
        <v>49.181244540105197</v>
      </c>
      <c r="H3279" s="137">
        <v>4.8927335965392</v>
      </c>
      <c r="I3279" s="137">
        <v>15.625910763204001</v>
      </c>
      <c r="J3279" s="137">
        <v>21.368076233817401</v>
      </c>
      <c r="K3279" s="137">
        <v>12.8365088419852</v>
      </c>
      <c r="L3279" s="137">
        <v>15.419482251006</v>
      </c>
      <c r="M3279" s="137">
        <v>41.739479528329198</v>
      </c>
      <c r="N3279" s="137">
        <v>9.0235497258207609</v>
      </c>
      <c r="O3279" s="137">
        <v>4.4521218946937999</v>
      </c>
      <c r="P3279" s="137">
        <v>9.7622043763234991</v>
      </c>
      <c r="Q3279" s="137">
        <v>49.181244540105197</v>
      </c>
      <c r="R3279" s="137">
        <v>4.9192524778212601</v>
      </c>
      <c r="S3279" s="137">
        <v>15.625910763204001</v>
      </c>
      <c r="T3279" s="137">
        <v>22.034392589495599</v>
      </c>
      <c r="U3279" s="137">
        <v>12.927732762689599</v>
      </c>
      <c r="V3279" s="1">
        <v>3609101</v>
      </c>
      <c r="W3279" s="1">
        <v>2619148</v>
      </c>
      <c r="X3279" s="1">
        <v>11181681</v>
      </c>
      <c r="Y3279" s="1">
        <v>2561445</v>
      </c>
      <c r="Z3279" s="1">
        <v>2988694</v>
      </c>
      <c r="AA3279" s="1">
        <v>0</v>
      </c>
      <c r="AB3279" s="1">
        <v>2303851</v>
      </c>
      <c r="AC3279" s="1">
        <v>0</v>
      </c>
      <c r="AD3279" s="1">
        <v>1902426</v>
      </c>
      <c r="AE3279" s="1">
        <v>282100</v>
      </c>
      <c r="AH3279" s="136">
        <f t="shared" si="51"/>
        <v>41388</v>
      </c>
      <c r="AI3279" s="177">
        <f>HLOOKUP(附加题模型!$E$2,历史数据!$B$3:$K$5000,ROW(A3277),)</f>
        <v>12.8365088419852</v>
      </c>
      <c r="AJ3279" s="177">
        <f>HLOOKUP(附加题模型!$E$2,历史数据!$L$3:$U$5000,ROW(A3277),)</f>
        <v>12.927732762689599</v>
      </c>
    </row>
    <row r="3280" spans="1:36" x14ac:dyDescent="0.2">
      <c r="A3280" s="148">
        <v>41389</v>
      </c>
      <c r="B3280" s="137">
        <v>15.419482251006</v>
      </c>
      <c r="C3280" s="137">
        <v>41.587145661437503</v>
      </c>
      <c r="D3280" s="137">
        <v>9.0739606181437793</v>
      </c>
      <c r="E3280" s="137">
        <v>4.3971574268580698</v>
      </c>
      <c r="F3280" s="137">
        <v>9.7222499245786604</v>
      </c>
      <c r="G3280" s="137">
        <v>49.181244540105197</v>
      </c>
      <c r="H3280" s="137">
        <v>4.9192524778212601</v>
      </c>
      <c r="I3280" s="137">
        <v>15.625910763204001</v>
      </c>
      <c r="J3280" s="137">
        <v>22.034392589495599</v>
      </c>
      <c r="K3280" s="137">
        <v>12.927732762689599</v>
      </c>
      <c r="L3280" s="137">
        <v>15.1135401428511</v>
      </c>
      <c r="M3280" s="137">
        <v>39.682972325290997</v>
      </c>
      <c r="N3280" s="137">
        <v>8.9857415565784908</v>
      </c>
      <c r="O3280" s="137">
        <v>4.26524270405233</v>
      </c>
      <c r="P3280" s="137">
        <v>9.5624321175992808</v>
      </c>
      <c r="Q3280" s="137">
        <v>49.181244540105197</v>
      </c>
      <c r="R3280" s="137">
        <v>4.8927335965392</v>
      </c>
      <c r="S3280" s="137">
        <v>15.625910763204001</v>
      </c>
      <c r="T3280" s="137">
        <v>21.7356990507433</v>
      </c>
      <c r="U3280" s="137">
        <v>12.7061889552645</v>
      </c>
      <c r="V3280" s="1">
        <v>4366252</v>
      </c>
      <c r="W3280" s="1">
        <v>5114984</v>
      </c>
      <c r="X3280" s="1">
        <v>12094055</v>
      </c>
      <c r="Y3280" s="1">
        <v>3228360</v>
      </c>
      <c r="Z3280" s="1">
        <v>3937875</v>
      </c>
      <c r="AA3280" s="1">
        <v>0</v>
      </c>
      <c r="AB3280" s="1">
        <v>2079247</v>
      </c>
      <c r="AC3280" s="1">
        <v>0</v>
      </c>
      <c r="AD3280" s="1">
        <v>1842329</v>
      </c>
      <c r="AE3280" s="1">
        <v>491164</v>
      </c>
      <c r="AH3280" s="136">
        <f t="shared" si="51"/>
        <v>41389</v>
      </c>
      <c r="AI3280" s="177">
        <f>HLOOKUP(附加题模型!$E$2,历史数据!$B$3:$K$5000,ROW(A3278),)</f>
        <v>12.927732762689599</v>
      </c>
      <c r="AJ3280" s="177">
        <f>HLOOKUP(附加题模型!$E$2,历史数据!$L$3:$U$5000,ROW(A3278),)</f>
        <v>12.7061889552645</v>
      </c>
    </row>
    <row r="3281" spans="1:36" x14ac:dyDescent="0.2">
      <c r="A3281" s="148">
        <v>41390</v>
      </c>
      <c r="B3281" s="137">
        <v>15.1747285644821</v>
      </c>
      <c r="C3281" s="137">
        <v>38.997469924278299</v>
      </c>
      <c r="D3281" s="137">
        <v>8.8219061565286694</v>
      </c>
      <c r="E3281" s="137">
        <v>4.26524270405233</v>
      </c>
      <c r="F3281" s="137">
        <v>9.6023865693441302</v>
      </c>
      <c r="G3281" s="137">
        <v>49.181244540105197</v>
      </c>
      <c r="H3281" s="137">
        <v>4.9059930371802301</v>
      </c>
      <c r="I3281" s="137">
        <v>15.625910763204001</v>
      </c>
      <c r="J3281" s="137">
        <v>21.5289112162225</v>
      </c>
      <c r="K3281" s="137">
        <v>12.849540830657199</v>
      </c>
      <c r="L3281" s="137">
        <v>14.777003823880699</v>
      </c>
      <c r="M3281" s="137">
        <v>38.692802190494902</v>
      </c>
      <c r="N3281" s="137">
        <v>8.1917700024909106</v>
      </c>
      <c r="O3281" s="137">
        <v>4.26524270405233</v>
      </c>
      <c r="P3281" s="137">
        <v>9.4825232141095999</v>
      </c>
      <c r="Q3281" s="137">
        <v>49.181244540105197</v>
      </c>
      <c r="R3281" s="137">
        <v>4.8927335965392</v>
      </c>
      <c r="S3281" s="137">
        <v>15.625910763204001</v>
      </c>
      <c r="T3281" s="137">
        <v>21.7356990507433</v>
      </c>
      <c r="U3281" s="137">
        <v>12.3021973064305</v>
      </c>
      <c r="V3281" s="1">
        <v>3874399</v>
      </c>
      <c r="W3281" s="1">
        <v>2281599</v>
      </c>
      <c r="X3281" s="1">
        <v>13551157</v>
      </c>
      <c r="Y3281" s="1">
        <v>0</v>
      </c>
      <c r="Z3281" s="1">
        <v>1385694</v>
      </c>
      <c r="AA3281" s="1">
        <v>0</v>
      </c>
      <c r="AB3281" s="1">
        <v>2852747</v>
      </c>
      <c r="AC3281" s="1">
        <v>0</v>
      </c>
      <c r="AD3281" s="1">
        <v>1787731</v>
      </c>
      <c r="AE3281" s="1">
        <v>684021</v>
      </c>
      <c r="AH3281" s="136">
        <f t="shared" si="51"/>
        <v>41390</v>
      </c>
      <c r="AI3281" s="177">
        <f>HLOOKUP(附加题模型!$E$2,历史数据!$B$3:$K$5000,ROW(A3279),)</f>
        <v>12.849540830657199</v>
      </c>
      <c r="AJ3281" s="177">
        <f>HLOOKUP(附加题模型!$E$2,历史数据!$L$3:$U$5000,ROW(A3279),)</f>
        <v>12.3021973064305</v>
      </c>
    </row>
    <row r="3282" spans="1:36" x14ac:dyDescent="0.2">
      <c r="A3282" s="148">
        <v>41396</v>
      </c>
      <c r="B3282" s="137">
        <v>14.654626980618801</v>
      </c>
      <c r="C3282" s="137">
        <v>38.616635257049097</v>
      </c>
      <c r="D3282" s="137">
        <v>8.1917700024909106</v>
      </c>
      <c r="E3282" s="137">
        <v>4.0563777262765699</v>
      </c>
      <c r="F3282" s="137">
        <v>9.4692050635279799</v>
      </c>
      <c r="G3282" s="137">
        <v>49.181244540105197</v>
      </c>
      <c r="H3282" s="137">
        <v>4.8927335965392</v>
      </c>
      <c r="I3282" s="137">
        <v>15.625910763204001</v>
      </c>
      <c r="J3282" s="137">
        <v>21.276170529585901</v>
      </c>
      <c r="K3282" s="137">
        <v>12.315229295102499</v>
      </c>
      <c r="L3282" s="137">
        <v>14.6852211914343</v>
      </c>
      <c r="M3282" s="137">
        <v>38.464301390157402</v>
      </c>
      <c r="N3282" s="137">
        <v>8.1917700024909106</v>
      </c>
      <c r="O3282" s="137">
        <v>4.0563777262765699</v>
      </c>
      <c r="P3282" s="137">
        <v>9.3493417082934496</v>
      </c>
      <c r="Q3282" s="137">
        <v>49.181244540105197</v>
      </c>
      <c r="R3282" s="137">
        <v>4.8396958339750897</v>
      </c>
      <c r="S3282" s="137">
        <v>15.625910763204001</v>
      </c>
      <c r="T3282" s="137">
        <v>21.505934790164599</v>
      </c>
      <c r="U3282" s="137">
        <v>12.197941397053899</v>
      </c>
      <c r="V3282" s="1">
        <v>2227939</v>
      </c>
      <c r="W3282" s="1">
        <v>2024146</v>
      </c>
      <c r="X3282" s="1">
        <v>0</v>
      </c>
      <c r="Y3282" s="1">
        <v>1240700</v>
      </c>
      <c r="Z3282" s="1">
        <v>1100342</v>
      </c>
      <c r="AA3282" s="1">
        <v>0</v>
      </c>
      <c r="AB3282" s="1">
        <v>1568155</v>
      </c>
      <c r="AC3282" s="1">
        <v>0</v>
      </c>
      <c r="AD3282" s="1">
        <v>1622124</v>
      </c>
      <c r="AE3282" s="1">
        <v>444425</v>
      </c>
      <c r="AH3282" s="136">
        <f t="shared" si="51"/>
        <v>41396</v>
      </c>
      <c r="AI3282" s="177">
        <f>HLOOKUP(附加题模型!$E$2,历史数据!$B$3:$K$5000,ROW(A3280),)</f>
        <v>12.315229295102499</v>
      </c>
      <c r="AJ3282" s="177">
        <f>HLOOKUP(附加题模型!$E$2,历史数据!$L$3:$U$5000,ROW(A3280),)</f>
        <v>12.197941397053899</v>
      </c>
    </row>
    <row r="3283" spans="1:36" x14ac:dyDescent="0.2">
      <c r="A3283" s="148">
        <v>41397</v>
      </c>
      <c r="B3283" s="137">
        <v>15.0523517212201</v>
      </c>
      <c r="C3283" s="137">
        <v>38.083466722928101</v>
      </c>
      <c r="D3283" s="137">
        <v>7.8010855869875</v>
      </c>
      <c r="E3283" s="137">
        <v>3.93545589703798</v>
      </c>
      <c r="F3283" s="137">
        <v>9.3493417082934496</v>
      </c>
      <c r="G3283" s="137">
        <v>49.181244540105197</v>
      </c>
      <c r="H3283" s="137">
        <v>4.8662147152571498</v>
      </c>
      <c r="I3283" s="137">
        <v>15.625910763204001</v>
      </c>
      <c r="J3283" s="137">
        <v>21.597840494396099</v>
      </c>
      <c r="K3283" s="137">
        <v>12.237037363070099</v>
      </c>
      <c r="L3283" s="137">
        <v>14.838192245511699</v>
      </c>
      <c r="M3283" s="137">
        <v>39.073636857724203</v>
      </c>
      <c r="N3283" s="137">
        <v>7.7884828639067401</v>
      </c>
      <c r="O3283" s="137">
        <v>4.0124061520079897</v>
      </c>
      <c r="P3283" s="137">
        <v>9.5091595152728203</v>
      </c>
      <c r="Q3283" s="137">
        <v>49.181244540105197</v>
      </c>
      <c r="R3283" s="137">
        <v>4.9059930371802301</v>
      </c>
      <c r="S3283" s="137">
        <v>15.625910763204001</v>
      </c>
      <c r="T3283" s="137">
        <v>21.712722624685401</v>
      </c>
      <c r="U3283" s="137">
        <v>12.2631013404143</v>
      </c>
      <c r="V3283" s="1">
        <v>2031428</v>
      </c>
      <c r="W3283" s="1">
        <v>1918793</v>
      </c>
      <c r="X3283" s="1">
        <v>9350561</v>
      </c>
      <c r="Y3283" s="1">
        <v>3970923</v>
      </c>
      <c r="Z3283" s="1">
        <v>1361721</v>
      </c>
      <c r="AA3283" s="1">
        <v>0</v>
      </c>
      <c r="AB3283" s="1">
        <v>2505525</v>
      </c>
      <c r="AC3283" s="1">
        <v>0</v>
      </c>
      <c r="AD3283" s="1">
        <v>1371076</v>
      </c>
      <c r="AE3283" s="1">
        <v>398277</v>
      </c>
      <c r="AH3283" s="136">
        <f t="shared" si="51"/>
        <v>41397</v>
      </c>
      <c r="AI3283" s="177">
        <f>HLOOKUP(附加题模型!$E$2,历史数据!$B$3:$K$5000,ROW(A3281),)</f>
        <v>12.237037363070099</v>
      </c>
      <c r="AJ3283" s="177">
        <f>HLOOKUP(附加题模型!$E$2,历史数据!$L$3:$U$5000,ROW(A3281),)</f>
        <v>12.2631013404143</v>
      </c>
    </row>
    <row r="3284" spans="1:36" x14ac:dyDescent="0.2">
      <c r="A3284" s="148">
        <v>41400</v>
      </c>
      <c r="B3284" s="137">
        <v>15.082945932035599</v>
      </c>
      <c r="C3284" s="137">
        <v>38.921302990832501</v>
      </c>
      <c r="D3284" s="137">
        <v>7.8136883100682502</v>
      </c>
      <c r="E3284" s="137">
        <v>3.9904203648737</v>
      </c>
      <c r="F3284" s="137">
        <v>9.5091595152728203</v>
      </c>
      <c r="G3284" s="137">
        <v>49.181244540105197</v>
      </c>
      <c r="H3284" s="137">
        <v>4.9457713591033103</v>
      </c>
      <c r="I3284" s="137">
        <v>15.625910763204001</v>
      </c>
      <c r="J3284" s="137">
        <v>21.8735576070905</v>
      </c>
      <c r="K3284" s="137">
        <v>12.1849094083819</v>
      </c>
      <c r="L3284" s="137">
        <v>15.0523517212201</v>
      </c>
      <c r="M3284" s="137">
        <v>40.063806992520298</v>
      </c>
      <c r="N3284" s="137">
        <v>8.1791672794101604</v>
      </c>
      <c r="O3284" s="137">
        <v>4.0343919391422798</v>
      </c>
      <c r="P3284" s="137">
        <v>9.5890684187625101</v>
      </c>
      <c r="Q3284" s="137">
        <v>49.181244540105197</v>
      </c>
      <c r="R3284" s="137">
        <v>4.9855496810264004</v>
      </c>
      <c r="S3284" s="137">
        <v>15.625910763204001</v>
      </c>
      <c r="T3284" s="137">
        <v>22.103321867669202</v>
      </c>
      <c r="U3284" s="137">
        <v>12.601933045888</v>
      </c>
      <c r="V3284" s="1">
        <v>2364983</v>
      </c>
      <c r="W3284" s="1">
        <v>1669601</v>
      </c>
      <c r="X3284" s="1">
        <v>4069386</v>
      </c>
      <c r="Y3284" s="1">
        <v>2073632</v>
      </c>
      <c r="Z3284" s="1">
        <v>1521504</v>
      </c>
      <c r="AA3284" s="1">
        <v>0</v>
      </c>
      <c r="AB3284" s="1">
        <v>2942494</v>
      </c>
      <c r="AC3284" s="1">
        <v>0</v>
      </c>
      <c r="AD3284" s="1">
        <v>1546207</v>
      </c>
      <c r="AE3284" s="1">
        <v>476961</v>
      </c>
      <c r="AH3284" s="136">
        <f t="shared" si="51"/>
        <v>41400</v>
      </c>
      <c r="AI3284" s="177">
        <f>HLOOKUP(附加题模型!$E$2,历史数据!$B$3:$K$5000,ROW(A3282),)</f>
        <v>12.1849094083819</v>
      </c>
      <c r="AJ3284" s="177">
        <f>HLOOKUP(附加题模型!$E$2,历史数据!$L$3:$U$5000,ROW(A3282),)</f>
        <v>12.601933045888</v>
      </c>
    </row>
    <row r="3285" spans="1:36" x14ac:dyDescent="0.2">
      <c r="A3285" s="148">
        <v>41401</v>
      </c>
      <c r="B3285" s="137">
        <v>14.899380667142699</v>
      </c>
      <c r="C3285" s="137">
        <v>40.063806992520298</v>
      </c>
      <c r="D3285" s="137">
        <v>8.5824544179943203</v>
      </c>
      <c r="E3285" s="137">
        <v>4.0233990455751396</v>
      </c>
      <c r="F3285" s="137">
        <v>9.6023865693441302</v>
      </c>
      <c r="G3285" s="137">
        <v>49.181244540105197</v>
      </c>
      <c r="H3285" s="137">
        <v>4.9722902403853704</v>
      </c>
      <c r="I3285" s="137">
        <v>15.625910763204001</v>
      </c>
      <c r="J3285" s="137">
        <v>21.965463311322001</v>
      </c>
      <c r="K3285" s="137">
        <v>12.601933045888</v>
      </c>
      <c r="L3285" s="137">
        <v>15.205322775297599</v>
      </c>
      <c r="M3285" s="137">
        <v>40.063806992520298</v>
      </c>
      <c r="N3285" s="137">
        <v>8.5824544179943203</v>
      </c>
      <c r="O3285" s="137">
        <v>4.1333279812465902</v>
      </c>
      <c r="P3285" s="137">
        <v>9.7355680751602698</v>
      </c>
      <c r="Q3285" s="137">
        <v>49.181244540105197</v>
      </c>
      <c r="R3285" s="137">
        <v>4.9855496810264004</v>
      </c>
      <c r="S3285" s="137">
        <v>15.625910763204001</v>
      </c>
      <c r="T3285" s="137">
        <v>22.447968258537198</v>
      </c>
      <c r="U3285" s="137">
        <v>13.045020660738199</v>
      </c>
      <c r="V3285" s="1">
        <v>2162641</v>
      </c>
      <c r="W3285" s="1">
        <v>1788470</v>
      </c>
      <c r="X3285" s="1">
        <v>1034261</v>
      </c>
      <c r="Y3285" s="1">
        <v>2560971</v>
      </c>
      <c r="Z3285" s="1">
        <v>2158070</v>
      </c>
      <c r="AA3285" s="1">
        <v>0</v>
      </c>
      <c r="AB3285" s="1">
        <v>1549271</v>
      </c>
      <c r="AC3285" s="1">
        <v>0</v>
      </c>
      <c r="AD3285" s="1">
        <v>2130121</v>
      </c>
      <c r="AE3285" s="1">
        <v>331065</v>
      </c>
      <c r="AH3285" s="136">
        <f t="shared" si="51"/>
        <v>41401</v>
      </c>
      <c r="AI3285" s="177">
        <f>HLOOKUP(附加题模型!$E$2,历史数据!$B$3:$K$5000,ROW(A3283),)</f>
        <v>12.601933045888</v>
      </c>
      <c r="AJ3285" s="177">
        <f>HLOOKUP(附加题模型!$E$2,历史数据!$L$3:$U$5000,ROW(A3283),)</f>
        <v>13.045020660738199</v>
      </c>
    </row>
    <row r="3286" spans="1:36" x14ac:dyDescent="0.2">
      <c r="A3286" s="148">
        <v>41402</v>
      </c>
      <c r="B3286" s="137">
        <v>15.1747285644821</v>
      </c>
      <c r="C3286" s="137">
        <v>40.063806992520298</v>
      </c>
      <c r="D3286" s="137">
        <v>9.01094700274</v>
      </c>
      <c r="E3286" s="137">
        <v>4.1333279812465902</v>
      </c>
      <c r="F3286" s="137">
        <v>9.7755225269051191</v>
      </c>
      <c r="G3286" s="137">
        <v>49.181244540105197</v>
      </c>
      <c r="H3286" s="137">
        <v>4.9855496810264004</v>
      </c>
      <c r="I3286" s="137">
        <v>15.625910763204001</v>
      </c>
      <c r="J3286" s="137">
        <v>22.5168975367108</v>
      </c>
      <c r="K3286" s="137">
        <v>12.8756048080014</v>
      </c>
      <c r="L3286" s="137">
        <v>15.5724533050834</v>
      </c>
      <c r="M3286" s="137">
        <v>39.835306192182799</v>
      </c>
      <c r="N3286" s="137">
        <v>9.01094700274</v>
      </c>
      <c r="O3286" s="137">
        <v>4.1003493005451501</v>
      </c>
      <c r="P3286" s="137">
        <v>9.7222499245786604</v>
      </c>
      <c r="Q3286" s="137">
        <v>49.181244540105197</v>
      </c>
      <c r="R3286" s="137">
        <v>4.9855496810264004</v>
      </c>
      <c r="S3286" s="137">
        <v>15.625910763204001</v>
      </c>
      <c r="T3286" s="137">
        <v>22.333086128247899</v>
      </c>
      <c r="U3286" s="137">
        <v>13.0189566833941</v>
      </c>
      <c r="V3286" s="1">
        <v>4955657</v>
      </c>
      <c r="W3286" s="1">
        <v>1748673</v>
      </c>
      <c r="X3286" s="1">
        <v>9975715</v>
      </c>
      <c r="Y3286" s="1">
        <v>2327256</v>
      </c>
      <c r="Z3286" s="1">
        <v>1354858</v>
      </c>
      <c r="AA3286" s="1">
        <v>0</v>
      </c>
      <c r="AB3286" s="1">
        <v>0</v>
      </c>
      <c r="AC3286" s="1">
        <v>0</v>
      </c>
      <c r="AD3286" s="1">
        <v>1490636</v>
      </c>
      <c r="AE3286" s="1">
        <v>402850</v>
      </c>
      <c r="AH3286" s="136">
        <f t="shared" si="51"/>
        <v>41402</v>
      </c>
      <c r="AI3286" s="177">
        <f>HLOOKUP(附加题模型!$E$2,历史数据!$B$3:$K$5000,ROW(A3284),)</f>
        <v>12.8756048080014</v>
      </c>
      <c r="AJ3286" s="177">
        <f>HLOOKUP(附加题模型!$E$2,历史数据!$L$3:$U$5000,ROW(A3284),)</f>
        <v>13.0189566833941</v>
      </c>
    </row>
    <row r="3287" spans="1:36" x14ac:dyDescent="0.2">
      <c r="A3287" s="148">
        <v>41403</v>
      </c>
      <c r="B3287" s="137">
        <v>15.5724533050834</v>
      </c>
      <c r="C3287" s="137">
        <v>39.835306192182799</v>
      </c>
      <c r="D3287" s="137">
        <v>9.01094700274</v>
      </c>
      <c r="E3287" s="137">
        <v>4.1223350876794402</v>
      </c>
      <c r="F3287" s="137">
        <v>9.7089317739970404</v>
      </c>
      <c r="G3287" s="137">
        <v>49.181244540105197</v>
      </c>
      <c r="H3287" s="137">
        <v>4.9988091216674304</v>
      </c>
      <c r="I3287" s="137">
        <v>15.625910763204001</v>
      </c>
      <c r="J3287" s="137">
        <v>22.287133276132099</v>
      </c>
      <c r="K3287" s="137">
        <v>13.005924694721999</v>
      </c>
      <c r="L3287" s="137">
        <v>15.541859094267901</v>
      </c>
      <c r="M3287" s="137">
        <v>40.901643260424699</v>
      </c>
      <c r="N3287" s="137">
        <v>9.01094700274</v>
      </c>
      <c r="O3287" s="137">
        <v>4.1333279812465902</v>
      </c>
      <c r="P3287" s="137">
        <v>9.5357958164360603</v>
      </c>
      <c r="Q3287" s="137">
        <v>49.181244540105197</v>
      </c>
      <c r="R3287" s="137">
        <v>5.0518468842315398</v>
      </c>
      <c r="S3287" s="137">
        <v>15.625910763204001</v>
      </c>
      <c r="T3287" s="137">
        <v>23.4129781529677</v>
      </c>
      <c r="U3287" s="137">
        <v>13.0319886720662</v>
      </c>
      <c r="V3287" s="1">
        <v>3751082</v>
      </c>
      <c r="W3287" s="1">
        <v>2940864</v>
      </c>
      <c r="X3287" s="1">
        <v>0</v>
      </c>
      <c r="Y3287" s="1">
        <v>1693945</v>
      </c>
      <c r="Z3287" s="1">
        <v>1545668</v>
      </c>
      <c r="AA3287" s="1">
        <v>0</v>
      </c>
      <c r="AB3287" s="1">
        <v>4209441</v>
      </c>
      <c r="AC3287" s="1">
        <v>0</v>
      </c>
      <c r="AD3287" s="1">
        <v>3414489</v>
      </c>
      <c r="AE3287" s="1">
        <v>344440</v>
      </c>
      <c r="AH3287" s="136">
        <f t="shared" si="51"/>
        <v>41403</v>
      </c>
      <c r="AI3287" s="177">
        <f>HLOOKUP(附加题模型!$E$2,历史数据!$B$3:$K$5000,ROW(A3285),)</f>
        <v>13.005924694721999</v>
      </c>
      <c r="AJ3287" s="177">
        <f>HLOOKUP(附加题模型!$E$2,历史数据!$L$3:$U$5000,ROW(A3285),)</f>
        <v>13.0319886720662</v>
      </c>
    </row>
    <row r="3288" spans="1:36" x14ac:dyDescent="0.2">
      <c r="A3288" s="148">
        <v>41404</v>
      </c>
      <c r="B3288" s="137">
        <v>15.541859094267901</v>
      </c>
      <c r="C3288" s="137">
        <v>41.206310994208202</v>
      </c>
      <c r="D3288" s="137">
        <v>9.1621796797090695</v>
      </c>
      <c r="E3288" s="137">
        <v>4.1663066619480196</v>
      </c>
      <c r="F3288" s="137">
        <v>9.5224776658544403</v>
      </c>
      <c r="G3288" s="137">
        <v>49.181244540105197</v>
      </c>
      <c r="H3288" s="137">
        <v>5.0518468842315398</v>
      </c>
      <c r="I3288" s="137">
        <v>15.625910763204001</v>
      </c>
      <c r="J3288" s="137">
        <v>23.435954579025601</v>
      </c>
      <c r="K3288" s="137">
        <v>13.045020660738199</v>
      </c>
      <c r="L3288" s="137">
        <v>15.541859094267901</v>
      </c>
      <c r="M3288" s="137">
        <v>40.977810193870603</v>
      </c>
      <c r="N3288" s="137">
        <v>9.2756041874358601</v>
      </c>
      <c r="O3288" s="137">
        <v>4.2212711297837497</v>
      </c>
      <c r="P3288" s="137">
        <v>9.6689773222522</v>
      </c>
      <c r="Q3288" s="137">
        <v>49.181244540105197</v>
      </c>
      <c r="R3288" s="137">
        <v>5.0518468842315398</v>
      </c>
      <c r="S3288" s="137">
        <v>15.625910763204001</v>
      </c>
      <c r="T3288" s="137">
        <v>23.298096022678401</v>
      </c>
      <c r="U3288" s="137">
        <v>13.1362445814427</v>
      </c>
      <c r="V3288" s="1">
        <v>3408301</v>
      </c>
      <c r="W3288" s="1">
        <v>1468336</v>
      </c>
      <c r="X3288" s="1">
        <v>11843980</v>
      </c>
      <c r="Y3288" s="1">
        <v>1680029</v>
      </c>
      <c r="Z3288" s="1">
        <v>1116312</v>
      </c>
      <c r="AA3288" s="1">
        <v>0</v>
      </c>
      <c r="AB3288" s="1">
        <v>2894668</v>
      </c>
      <c r="AC3288" s="1">
        <v>0</v>
      </c>
      <c r="AD3288" s="1">
        <v>2424165</v>
      </c>
      <c r="AE3288" s="1">
        <v>289822</v>
      </c>
      <c r="AH3288" s="136">
        <f t="shared" si="51"/>
        <v>41404</v>
      </c>
      <c r="AI3288" s="177">
        <f>HLOOKUP(附加题模型!$E$2,历史数据!$B$3:$K$5000,ROW(A3286),)</f>
        <v>13.045020660738199</v>
      </c>
      <c r="AJ3288" s="177">
        <f>HLOOKUP(附加题模型!$E$2,历史数据!$L$3:$U$5000,ROW(A3286),)</f>
        <v>13.1362445814427</v>
      </c>
    </row>
    <row r="3289" spans="1:36" x14ac:dyDescent="0.2">
      <c r="A3289" s="148">
        <v>41407</v>
      </c>
      <c r="B3289" s="137">
        <v>15.541859094267901</v>
      </c>
      <c r="C3289" s="137">
        <v>40.596975526641302</v>
      </c>
      <c r="D3289" s="137">
        <v>9.2251932951128399</v>
      </c>
      <c r="E3289" s="137">
        <v>4.2322640233508997</v>
      </c>
      <c r="F3289" s="137">
        <v>9.7089317739970404</v>
      </c>
      <c r="G3289" s="137">
        <v>49.181244540105197</v>
      </c>
      <c r="H3289" s="137">
        <v>5.0783657655135901</v>
      </c>
      <c r="I3289" s="137">
        <v>15.625910763204001</v>
      </c>
      <c r="J3289" s="137">
        <v>23.2061903184469</v>
      </c>
      <c r="K3289" s="137">
        <v>13.0971486154265</v>
      </c>
      <c r="L3289" s="137">
        <v>15.541859094267901</v>
      </c>
      <c r="M3289" s="137">
        <v>40.749309393532997</v>
      </c>
      <c r="N3289" s="137">
        <v>9.7419049414238099</v>
      </c>
      <c r="O3289" s="137">
        <v>4.1882924490823203</v>
      </c>
      <c r="P3289" s="137">
        <v>9.7888406774867303</v>
      </c>
      <c r="Q3289" s="137">
        <v>49.181244540105197</v>
      </c>
      <c r="R3289" s="137">
        <v>5.0253280029494798</v>
      </c>
      <c r="S3289" s="137">
        <v>15.625910763204001</v>
      </c>
      <c r="T3289" s="137">
        <v>24.515846603745398</v>
      </c>
      <c r="U3289" s="137">
        <v>13.383852366211901</v>
      </c>
      <c r="V3289" s="1">
        <v>2337547</v>
      </c>
      <c r="W3289" s="1">
        <v>1781990</v>
      </c>
      <c r="X3289" s="1">
        <v>5801100</v>
      </c>
      <c r="Y3289" s="1">
        <v>1343424</v>
      </c>
      <c r="Z3289" s="1">
        <v>1846358</v>
      </c>
      <c r="AA3289" s="1">
        <v>0</v>
      </c>
      <c r="AB3289" s="1">
        <v>1855345</v>
      </c>
      <c r="AC3289" s="1">
        <v>0</v>
      </c>
      <c r="AD3289" s="1">
        <v>4274709</v>
      </c>
      <c r="AE3289" s="1">
        <v>440041</v>
      </c>
      <c r="AH3289" s="136">
        <f t="shared" si="51"/>
        <v>41407</v>
      </c>
      <c r="AI3289" s="177">
        <f>HLOOKUP(附加题模型!$E$2,历史数据!$B$3:$K$5000,ROW(A3287),)</f>
        <v>13.0971486154265</v>
      </c>
      <c r="AJ3289" s="177">
        <f>HLOOKUP(附加题模型!$E$2,历史数据!$L$3:$U$5000,ROW(A3287),)</f>
        <v>13.383852366211901</v>
      </c>
    </row>
    <row r="3290" spans="1:36" x14ac:dyDescent="0.2">
      <c r="A3290" s="148">
        <v>41408</v>
      </c>
      <c r="B3290" s="137">
        <v>15.541859094267901</v>
      </c>
      <c r="C3290" s="137">
        <v>40.749309393532997</v>
      </c>
      <c r="D3290" s="137">
        <v>9.9309457876351406</v>
      </c>
      <c r="E3290" s="137">
        <v>4.1772995555151704</v>
      </c>
      <c r="F3290" s="137">
        <v>9.7888406774867303</v>
      </c>
      <c r="G3290" s="137">
        <v>49.181244540105197</v>
      </c>
      <c r="H3290" s="137">
        <v>5.0120685623084498</v>
      </c>
      <c r="I3290" s="137">
        <v>15.625910763204001</v>
      </c>
      <c r="J3290" s="137">
        <v>24.377988047398201</v>
      </c>
      <c r="K3290" s="137">
        <v>13.305660434179501</v>
      </c>
      <c r="L3290" s="137">
        <v>15.358293829375</v>
      </c>
      <c r="M3290" s="137">
        <v>40.368474726303802</v>
      </c>
      <c r="N3290" s="137">
        <v>10.233411141573299</v>
      </c>
      <c r="O3290" s="137">
        <v>4.2102782362166096</v>
      </c>
      <c r="P3290" s="137">
        <v>9.5890684187625101</v>
      </c>
      <c r="Q3290" s="137">
        <v>49.181244540105197</v>
      </c>
      <c r="R3290" s="137">
        <v>4.9590307997443404</v>
      </c>
      <c r="S3290" s="137">
        <v>15.625910763204001</v>
      </c>
      <c r="T3290" s="137">
        <v>25.021327977018501</v>
      </c>
      <c r="U3290" s="137">
        <v>13.0189566833941</v>
      </c>
      <c r="V3290" s="1">
        <v>3447768</v>
      </c>
      <c r="W3290" s="1">
        <v>1434016</v>
      </c>
      <c r="X3290" s="1">
        <v>4193052</v>
      </c>
      <c r="Y3290" s="1">
        <v>3017913</v>
      </c>
      <c r="Z3290" s="1">
        <v>1125326</v>
      </c>
      <c r="AA3290" s="1">
        <v>0</v>
      </c>
      <c r="AB3290" s="1">
        <v>3069182</v>
      </c>
      <c r="AC3290" s="1">
        <v>0</v>
      </c>
      <c r="AD3290" s="1">
        <v>6269176</v>
      </c>
      <c r="AE3290" s="1">
        <v>375222</v>
      </c>
      <c r="AH3290" s="136">
        <f t="shared" si="51"/>
        <v>41408</v>
      </c>
      <c r="AI3290" s="177">
        <f>HLOOKUP(附加题模型!$E$2,历史数据!$B$3:$K$5000,ROW(A3288),)</f>
        <v>13.305660434179501</v>
      </c>
      <c r="AJ3290" s="177">
        <f>HLOOKUP(附加题模型!$E$2,历史数据!$L$3:$U$5000,ROW(A3288),)</f>
        <v>13.0189566833941</v>
      </c>
    </row>
    <row r="3291" spans="1:36" x14ac:dyDescent="0.2">
      <c r="A3291" s="148">
        <v>41409</v>
      </c>
      <c r="B3291" s="137">
        <v>15.3276996185595</v>
      </c>
      <c r="C3291" s="137">
        <v>40.4446416597496</v>
      </c>
      <c r="D3291" s="137">
        <v>10.233411141573299</v>
      </c>
      <c r="E3291" s="137">
        <v>4.1992853426494596</v>
      </c>
      <c r="F3291" s="137">
        <v>9.5890684187625101</v>
      </c>
      <c r="G3291" s="137">
        <v>49.181244540105197</v>
      </c>
      <c r="H3291" s="137">
        <v>4.9722902403853704</v>
      </c>
      <c r="I3291" s="137">
        <v>15.625910763204001</v>
      </c>
      <c r="J3291" s="137">
        <v>24.814540142497702</v>
      </c>
      <c r="K3291" s="137">
        <v>13.1101806040986</v>
      </c>
      <c r="L3291" s="137">
        <v>15.3276996185595</v>
      </c>
      <c r="M3291" s="137">
        <v>41.0539771273165</v>
      </c>
      <c r="N3291" s="137">
        <v>10.233411141573299</v>
      </c>
      <c r="O3291" s="137">
        <v>4.2102782362166096</v>
      </c>
      <c r="P3291" s="137">
        <v>9.6023865693441302</v>
      </c>
      <c r="Q3291" s="137">
        <v>49.181244540105197</v>
      </c>
      <c r="R3291" s="137">
        <v>4.9855496810264004</v>
      </c>
      <c r="S3291" s="137">
        <v>15.625910763204001</v>
      </c>
      <c r="T3291" s="137">
        <v>25.0443044030763</v>
      </c>
      <c r="U3291" s="137">
        <v>13.0319886720662</v>
      </c>
      <c r="V3291" s="1">
        <v>2855076</v>
      </c>
      <c r="W3291" s="1">
        <v>1754751</v>
      </c>
      <c r="X3291" s="1">
        <v>0</v>
      </c>
      <c r="Y3291" s="1">
        <v>1933350</v>
      </c>
      <c r="Z3291" s="1">
        <v>783175</v>
      </c>
      <c r="AA3291" s="1">
        <v>0</v>
      </c>
      <c r="AB3291" s="1">
        <v>1827005</v>
      </c>
      <c r="AC3291" s="1">
        <v>0</v>
      </c>
      <c r="AD3291" s="1">
        <v>3562239</v>
      </c>
      <c r="AE3291" s="1">
        <v>431231</v>
      </c>
      <c r="AH3291" s="136">
        <f t="shared" si="51"/>
        <v>41409</v>
      </c>
      <c r="AI3291" s="177">
        <f>HLOOKUP(附加题模型!$E$2,历史数据!$B$3:$K$5000,ROW(A3289),)</f>
        <v>13.1101806040986</v>
      </c>
      <c r="AJ3291" s="177">
        <f>HLOOKUP(附加题模型!$E$2,历史数据!$L$3:$U$5000,ROW(A3289),)</f>
        <v>13.0319886720662</v>
      </c>
    </row>
    <row r="3292" spans="1:36" x14ac:dyDescent="0.2">
      <c r="A3292" s="148">
        <v>41410</v>
      </c>
      <c r="B3292" s="137">
        <v>15.297105407744001</v>
      </c>
      <c r="C3292" s="137">
        <v>41.0539771273165</v>
      </c>
      <c r="D3292" s="137">
        <v>10.4602601570269</v>
      </c>
      <c r="E3292" s="137">
        <v>4.1882924490823203</v>
      </c>
      <c r="F3292" s="137">
        <v>9.6423410210889706</v>
      </c>
      <c r="G3292" s="137">
        <v>49.181244540105197</v>
      </c>
      <c r="H3292" s="137">
        <v>4.9722902403853704</v>
      </c>
      <c r="I3292" s="137">
        <v>15.625910763204001</v>
      </c>
      <c r="J3292" s="137">
        <v>25.021327977018501</v>
      </c>
      <c r="K3292" s="137">
        <v>13.0189566833941</v>
      </c>
      <c r="L3292" s="137">
        <v>15.297105407744001</v>
      </c>
      <c r="M3292" s="137">
        <v>41.510978727991599</v>
      </c>
      <c r="N3292" s="137">
        <v>10.7501227878842</v>
      </c>
      <c r="O3292" s="137">
        <v>4.2322640233508997</v>
      </c>
      <c r="P3292" s="137">
        <v>9.7089317739970404</v>
      </c>
      <c r="Q3292" s="137">
        <v>49.181244540105197</v>
      </c>
      <c r="R3292" s="137">
        <v>5.0120685623084498</v>
      </c>
      <c r="S3292" s="137">
        <v>15.625910763204001</v>
      </c>
      <c r="T3292" s="137">
        <v>24.4928701776875</v>
      </c>
      <c r="U3292" s="137">
        <v>13.005924694721999</v>
      </c>
      <c r="V3292" s="1">
        <v>6266283</v>
      </c>
      <c r="W3292" s="1">
        <v>1564824</v>
      </c>
      <c r="X3292" s="1">
        <v>1915151</v>
      </c>
      <c r="Y3292" s="1">
        <v>2297915</v>
      </c>
      <c r="Z3292" s="1">
        <v>1509645</v>
      </c>
      <c r="AA3292" s="1">
        <v>0</v>
      </c>
      <c r="AB3292" s="1">
        <v>2909853</v>
      </c>
      <c r="AC3292" s="1">
        <v>0</v>
      </c>
      <c r="AD3292" s="1">
        <v>4237851</v>
      </c>
      <c r="AE3292" s="1">
        <v>322672</v>
      </c>
      <c r="AH3292" s="136">
        <f t="shared" si="51"/>
        <v>41410</v>
      </c>
      <c r="AI3292" s="177">
        <f>HLOOKUP(附加题模型!$E$2,历史数据!$B$3:$K$5000,ROW(A3290),)</f>
        <v>13.0189566833941</v>
      </c>
      <c r="AJ3292" s="177">
        <f>HLOOKUP(附加题模型!$E$2,历史数据!$L$3:$U$5000,ROW(A3290),)</f>
        <v>13.005924694721999</v>
      </c>
    </row>
    <row r="3293" spans="1:36" x14ac:dyDescent="0.2">
      <c r="A3293" s="148">
        <v>41411</v>
      </c>
      <c r="B3293" s="137">
        <v>15.297105407744001</v>
      </c>
      <c r="C3293" s="137">
        <v>41.282477927654</v>
      </c>
      <c r="D3293" s="137">
        <v>11.2920398803567</v>
      </c>
      <c r="E3293" s="137">
        <v>4.2322640233508997</v>
      </c>
      <c r="F3293" s="137">
        <v>9.7222499245786604</v>
      </c>
      <c r="G3293" s="137">
        <v>49.181244540105197</v>
      </c>
      <c r="H3293" s="137">
        <v>4.9855496810264004</v>
      </c>
      <c r="I3293" s="137">
        <v>15.625910763204001</v>
      </c>
      <c r="J3293" s="137">
        <v>24.4469173255718</v>
      </c>
      <c r="K3293" s="137">
        <v>12.9798607173779</v>
      </c>
      <c r="L3293" s="137">
        <v>15.480670672637</v>
      </c>
      <c r="M3293" s="137">
        <v>41.510978727991599</v>
      </c>
      <c r="N3293" s="137">
        <v>10.7879309571265</v>
      </c>
      <c r="O3293" s="137">
        <v>4.2762355976194799</v>
      </c>
      <c r="P3293" s="137">
        <v>9.8820677315580294</v>
      </c>
      <c r="Q3293" s="137">
        <v>49.181244540105197</v>
      </c>
      <c r="R3293" s="137">
        <v>5.1314035280777004</v>
      </c>
      <c r="S3293" s="137">
        <v>15.625910763204001</v>
      </c>
      <c r="T3293" s="137">
        <v>25.2281158115393</v>
      </c>
      <c r="U3293" s="137">
        <v>13.201404524802999</v>
      </c>
      <c r="V3293" s="1">
        <v>10098734</v>
      </c>
      <c r="W3293" s="1">
        <v>1809539</v>
      </c>
      <c r="X3293" s="1">
        <v>20691435</v>
      </c>
      <c r="Y3293" s="1">
        <v>1969896</v>
      </c>
      <c r="Z3293" s="1">
        <v>2160302</v>
      </c>
      <c r="AA3293" s="1">
        <v>0</v>
      </c>
      <c r="AB3293" s="1">
        <v>6192686</v>
      </c>
      <c r="AC3293" s="1">
        <v>0</v>
      </c>
      <c r="AD3293" s="1">
        <v>2982456</v>
      </c>
      <c r="AE3293" s="1">
        <v>567009</v>
      </c>
      <c r="AH3293" s="136">
        <f t="shared" si="51"/>
        <v>41411</v>
      </c>
      <c r="AI3293" s="177">
        <f>HLOOKUP(附加题模型!$E$2,历史数据!$B$3:$K$5000,ROW(A3291),)</f>
        <v>12.9798607173779</v>
      </c>
      <c r="AJ3293" s="177">
        <f>HLOOKUP(附加题模型!$E$2,历史数据!$L$3:$U$5000,ROW(A3291),)</f>
        <v>13.201404524802999</v>
      </c>
    </row>
    <row r="3294" spans="1:36" x14ac:dyDescent="0.2">
      <c r="A3294" s="148">
        <v>41414</v>
      </c>
      <c r="B3294" s="137">
        <v>15.480670672637</v>
      </c>
      <c r="C3294" s="137">
        <v>41.358644861099897</v>
      </c>
      <c r="D3294" s="137">
        <v>11.039985418741599</v>
      </c>
      <c r="E3294" s="137">
        <v>4.26524270405233</v>
      </c>
      <c r="F3294" s="137">
        <v>9.8687495809764201</v>
      </c>
      <c r="G3294" s="137">
        <v>49.181244540105197</v>
      </c>
      <c r="H3294" s="137">
        <v>5.1181440874366704</v>
      </c>
      <c r="I3294" s="137">
        <v>15.625910763204001</v>
      </c>
      <c r="J3294" s="137">
        <v>25.182162959423501</v>
      </c>
      <c r="K3294" s="137">
        <v>13.2144365134751</v>
      </c>
      <c r="L3294" s="137">
        <v>15.7254243591609</v>
      </c>
      <c r="M3294" s="137">
        <v>42.044147262112602</v>
      </c>
      <c r="N3294" s="137">
        <v>10.9391636340956</v>
      </c>
      <c r="O3294" s="137">
        <v>4.29822138475377</v>
      </c>
      <c r="P3294" s="137">
        <v>10.0285673879558</v>
      </c>
      <c r="Q3294" s="137">
        <v>49.181244540105197</v>
      </c>
      <c r="R3294" s="137">
        <v>5.1314035280777004</v>
      </c>
      <c r="S3294" s="137">
        <v>15.625910763204001</v>
      </c>
      <c r="T3294" s="137">
        <v>25.802526462985998</v>
      </c>
      <c r="U3294" s="137">
        <v>13.201404524802999</v>
      </c>
      <c r="V3294" s="1">
        <v>11050893</v>
      </c>
      <c r="W3294" s="1">
        <v>1991519</v>
      </c>
      <c r="X3294" s="1">
        <v>8239129</v>
      </c>
      <c r="Y3294" s="1">
        <v>1874946</v>
      </c>
      <c r="Z3294" s="1">
        <v>2768061</v>
      </c>
      <c r="AA3294" s="1">
        <v>0</v>
      </c>
      <c r="AB3294" s="1">
        <v>3467535</v>
      </c>
      <c r="AC3294" s="1">
        <v>0</v>
      </c>
      <c r="AD3294" s="1">
        <v>2331793</v>
      </c>
      <c r="AE3294" s="1">
        <v>744860</v>
      </c>
      <c r="AH3294" s="136">
        <f t="shared" si="51"/>
        <v>41414</v>
      </c>
      <c r="AI3294" s="177">
        <f>HLOOKUP(附加题模型!$E$2,历史数据!$B$3:$K$5000,ROW(A3292),)</f>
        <v>13.2144365134751</v>
      </c>
      <c r="AJ3294" s="177">
        <f>HLOOKUP(附加题模型!$E$2,历史数据!$L$3:$U$5000,ROW(A3292),)</f>
        <v>13.201404524802999</v>
      </c>
    </row>
    <row r="3295" spans="1:36" x14ac:dyDescent="0.2">
      <c r="A3295" s="148">
        <v>41415</v>
      </c>
      <c r="B3295" s="137">
        <v>15.6948301483454</v>
      </c>
      <c r="C3295" s="137">
        <v>42.272648062450202</v>
      </c>
      <c r="D3295" s="137">
        <v>10.863547295610999</v>
      </c>
      <c r="E3295" s="137">
        <v>4.2872284911866201</v>
      </c>
      <c r="F3295" s="137">
        <v>9.9353403338844899</v>
      </c>
      <c r="G3295" s="137">
        <v>49.181244540105197</v>
      </c>
      <c r="H3295" s="137">
        <v>5.1048846467956501</v>
      </c>
      <c r="I3295" s="137">
        <v>17.1823579689753</v>
      </c>
      <c r="J3295" s="137">
        <v>25.802526462985998</v>
      </c>
      <c r="K3295" s="137">
        <v>13.162308558786799</v>
      </c>
      <c r="L3295" s="137">
        <v>15.7560185699763</v>
      </c>
      <c r="M3295" s="137">
        <v>42.424981929341897</v>
      </c>
      <c r="N3295" s="137">
        <v>11.481080726568001</v>
      </c>
      <c r="O3295" s="137">
        <v>4.3312000654552003</v>
      </c>
      <c r="P3295" s="137">
        <v>10.268294098424899</v>
      </c>
      <c r="Q3295" s="137">
        <v>49.181244540105197</v>
      </c>
      <c r="R3295" s="137">
        <v>5.1579224093597604</v>
      </c>
      <c r="S3295" s="137">
        <v>17.1823579689753</v>
      </c>
      <c r="T3295" s="137">
        <v>26.285031410201199</v>
      </c>
      <c r="U3295" s="137">
        <v>13.4099163435561</v>
      </c>
      <c r="V3295" s="1">
        <v>8251996</v>
      </c>
      <c r="W3295" s="1">
        <v>1665445</v>
      </c>
      <c r="X3295" s="1">
        <v>6916785</v>
      </c>
      <c r="Y3295" s="1">
        <v>2018554</v>
      </c>
      <c r="Z3295" s="1">
        <v>3064215</v>
      </c>
      <c r="AA3295" s="1">
        <v>0</v>
      </c>
      <c r="AB3295" s="1">
        <v>2903533</v>
      </c>
      <c r="AC3295" s="1">
        <v>3973572</v>
      </c>
      <c r="AD3295" s="1">
        <v>2420291</v>
      </c>
      <c r="AE3295" s="1">
        <v>900482</v>
      </c>
      <c r="AH3295" s="136">
        <f t="shared" si="51"/>
        <v>41415</v>
      </c>
      <c r="AI3295" s="177">
        <f>HLOOKUP(附加题模型!$E$2,历史数据!$B$3:$K$5000,ROW(A3293),)</f>
        <v>13.162308558786799</v>
      </c>
      <c r="AJ3295" s="177">
        <f>HLOOKUP(附加题模型!$E$2,历史数据!$L$3:$U$5000,ROW(A3293),)</f>
        <v>13.4099163435561</v>
      </c>
    </row>
    <row r="3296" spans="1:36" x14ac:dyDescent="0.2">
      <c r="A3296" s="148">
        <v>41416</v>
      </c>
      <c r="B3296" s="137">
        <v>15.7254243591609</v>
      </c>
      <c r="C3296" s="137">
        <v>42.348814995895999</v>
      </c>
      <c r="D3296" s="137">
        <v>11.7835460805062</v>
      </c>
      <c r="E3296" s="137">
        <v>4.3202071718880601</v>
      </c>
      <c r="F3296" s="137">
        <v>10.241657797261601</v>
      </c>
      <c r="G3296" s="137">
        <v>49.181244540105197</v>
      </c>
      <c r="H3296" s="137">
        <v>5.1579224093597604</v>
      </c>
      <c r="I3296" s="137">
        <v>17.776265455388</v>
      </c>
      <c r="J3296" s="137">
        <v>26.3769371144327</v>
      </c>
      <c r="K3296" s="137">
        <v>13.5272042416047</v>
      </c>
      <c r="L3296" s="137">
        <v>15.664235937529901</v>
      </c>
      <c r="M3296" s="137">
        <v>42.424981929341897</v>
      </c>
      <c r="N3296" s="137">
        <v>10.9013554648533</v>
      </c>
      <c r="O3296" s="137">
        <v>4.3861645332909296</v>
      </c>
      <c r="P3296" s="137">
        <v>10.3615211524962</v>
      </c>
      <c r="Q3296" s="137">
        <v>49.181244540105197</v>
      </c>
      <c r="R3296" s="137">
        <v>5.1579224093597604</v>
      </c>
      <c r="S3296" s="137">
        <v>16.4041343660896</v>
      </c>
      <c r="T3296" s="137">
        <v>26.193125705969699</v>
      </c>
      <c r="U3296" s="137">
        <v>13.3577883888678</v>
      </c>
      <c r="V3296" s="1">
        <v>7087712</v>
      </c>
      <c r="W3296" s="1">
        <v>1685252</v>
      </c>
      <c r="X3296" s="1">
        <v>12512372</v>
      </c>
      <c r="Y3296" s="1">
        <v>2526776</v>
      </c>
      <c r="Z3296" s="1">
        <v>2955478</v>
      </c>
      <c r="AA3296" s="1">
        <v>0</v>
      </c>
      <c r="AB3296" s="1">
        <v>4086655</v>
      </c>
      <c r="AC3296" s="1">
        <v>14124961</v>
      </c>
      <c r="AD3296" s="1">
        <v>2024345</v>
      </c>
      <c r="AE3296" s="1">
        <v>390525</v>
      </c>
      <c r="AH3296" s="136">
        <f t="shared" si="51"/>
        <v>41416</v>
      </c>
      <c r="AI3296" s="177">
        <f>HLOOKUP(附加题模型!$E$2,历史数据!$B$3:$K$5000,ROW(A3294),)</f>
        <v>13.5272042416047</v>
      </c>
      <c r="AJ3296" s="177">
        <f>HLOOKUP(附加题模型!$E$2,历史数据!$L$3:$U$5000,ROW(A3294),)</f>
        <v>13.3577883888678</v>
      </c>
    </row>
    <row r="3297" spans="1:36" x14ac:dyDescent="0.2">
      <c r="A3297" s="148">
        <v>41417</v>
      </c>
      <c r="B3297" s="137">
        <v>15.6336417267144</v>
      </c>
      <c r="C3297" s="137">
        <v>42.424981929341897</v>
      </c>
      <c r="D3297" s="137">
        <v>10.4854656031884</v>
      </c>
      <c r="E3297" s="137">
        <v>4.3751716397237796</v>
      </c>
      <c r="F3297" s="137">
        <v>10.308248550169701</v>
      </c>
      <c r="G3297" s="137">
        <v>49.181244540105197</v>
      </c>
      <c r="H3297" s="137">
        <v>5.1579224093597604</v>
      </c>
      <c r="I3297" s="137">
        <v>16.0559817016408</v>
      </c>
      <c r="J3297" s="137">
        <v>25.963361445391101</v>
      </c>
      <c r="K3297" s="137">
        <v>13.240500490819199</v>
      </c>
      <c r="L3297" s="137">
        <v>15.235916986113001</v>
      </c>
      <c r="M3297" s="137">
        <v>41.587145661437503</v>
      </c>
      <c r="N3297" s="137">
        <v>10.687109172480501</v>
      </c>
      <c r="O3297" s="137">
        <v>4.3531858525894904</v>
      </c>
      <c r="P3297" s="137">
        <v>10.2150214960984</v>
      </c>
      <c r="Q3297" s="137">
        <v>49.181244540105197</v>
      </c>
      <c r="R3297" s="137">
        <v>5.0783657655135901</v>
      </c>
      <c r="S3297" s="137">
        <v>16.076461270137798</v>
      </c>
      <c r="T3297" s="137">
        <v>26.216102132027601</v>
      </c>
      <c r="U3297" s="137">
        <v>13.4750762869164</v>
      </c>
      <c r="V3297" s="1">
        <v>7396100</v>
      </c>
      <c r="W3297" s="1">
        <v>1968986</v>
      </c>
      <c r="X3297" s="1">
        <v>8878517</v>
      </c>
      <c r="Y3297" s="1">
        <v>2224087</v>
      </c>
      <c r="Z3297" s="1">
        <v>2023043</v>
      </c>
      <c r="AA3297" s="1">
        <v>0</v>
      </c>
      <c r="AB3297" s="1">
        <v>3860757</v>
      </c>
      <c r="AC3297" s="1">
        <v>6931453</v>
      </c>
      <c r="AD3297" s="1">
        <v>3413778</v>
      </c>
      <c r="AE3297" s="1">
        <v>869590</v>
      </c>
      <c r="AH3297" s="136">
        <f t="shared" si="51"/>
        <v>41417</v>
      </c>
      <c r="AI3297" s="177">
        <f>HLOOKUP(附加题模型!$E$2,历史数据!$B$3:$K$5000,ROW(A3295),)</f>
        <v>13.240500490819199</v>
      </c>
      <c r="AJ3297" s="177">
        <f>HLOOKUP(附加题模型!$E$2,历史数据!$L$3:$U$5000,ROW(A3295),)</f>
        <v>13.4750762869164</v>
      </c>
    </row>
    <row r="3298" spans="1:36" x14ac:dyDescent="0.2">
      <c r="A3298" s="148">
        <v>41418</v>
      </c>
      <c r="B3298" s="137">
        <v>15.3276996185595</v>
      </c>
      <c r="C3298" s="137">
        <v>41.510978727991599</v>
      </c>
      <c r="D3298" s="137">
        <v>10.850944572530301</v>
      </c>
      <c r="E3298" s="137">
        <v>4.3312000654552003</v>
      </c>
      <c r="F3298" s="137">
        <v>10.1750670443536</v>
      </c>
      <c r="G3298" s="137">
        <v>49.181244540105197</v>
      </c>
      <c r="H3298" s="137">
        <v>5.0651063248725601</v>
      </c>
      <c r="I3298" s="137">
        <v>16.0559817016408</v>
      </c>
      <c r="J3298" s="137">
        <v>26.055267149622502</v>
      </c>
      <c r="K3298" s="137">
        <v>13.4359803209002</v>
      </c>
      <c r="L3298" s="137">
        <v>15.297105407744001</v>
      </c>
      <c r="M3298" s="137">
        <v>41.8918133952209</v>
      </c>
      <c r="N3298" s="137">
        <v>10.876150018691799</v>
      </c>
      <c r="O3298" s="137">
        <v>4.4081503204252197</v>
      </c>
      <c r="P3298" s="137">
        <v>10.3348848513329</v>
      </c>
      <c r="Q3298" s="137">
        <v>49.181244540105197</v>
      </c>
      <c r="R3298" s="137">
        <v>5.1181440874366704</v>
      </c>
      <c r="S3298" s="137">
        <v>15.953583859155801</v>
      </c>
      <c r="T3298" s="137">
        <v>26.330984262316999</v>
      </c>
      <c r="U3298" s="137">
        <v>13.4750762869164</v>
      </c>
      <c r="V3298" s="1">
        <v>5315685</v>
      </c>
      <c r="W3298" s="1">
        <v>1050891</v>
      </c>
      <c r="X3298" s="1">
        <v>3739573</v>
      </c>
      <c r="Y3298" s="1">
        <v>1842280</v>
      </c>
      <c r="Z3298" s="1">
        <v>1683034</v>
      </c>
      <c r="AA3298" s="1">
        <v>0</v>
      </c>
      <c r="AB3298" s="1">
        <v>2811603</v>
      </c>
      <c r="AC3298" s="1">
        <v>4853070</v>
      </c>
      <c r="AD3298" s="1">
        <v>1830425</v>
      </c>
      <c r="AE3298" s="1">
        <v>278658</v>
      </c>
      <c r="AH3298" s="136">
        <f t="shared" si="51"/>
        <v>41418</v>
      </c>
      <c r="AI3298" s="177">
        <f>HLOOKUP(附加题模型!$E$2,历史数据!$B$3:$K$5000,ROW(A3296),)</f>
        <v>13.4359803209002</v>
      </c>
      <c r="AJ3298" s="177">
        <f>HLOOKUP(附加题模型!$E$2,历史数据!$L$3:$U$5000,ROW(A3296),)</f>
        <v>13.4750762869164</v>
      </c>
    </row>
    <row r="3299" spans="1:36" x14ac:dyDescent="0.2">
      <c r="A3299" s="148">
        <v>41421</v>
      </c>
      <c r="B3299" s="137">
        <v>15.358293829375</v>
      </c>
      <c r="C3299" s="137">
        <v>42.272648062450202</v>
      </c>
      <c r="D3299" s="137">
        <v>10.9013554648533</v>
      </c>
      <c r="E3299" s="137">
        <v>4.4191432139923599</v>
      </c>
      <c r="F3299" s="137">
        <v>10.3615211524962</v>
      </c>
      <c r="G3299" s="137">
        <v>49.181244540105197</v>
      </c>
      <c r="H3299" s="137">
        <v>5.1314035280777004</v>
      </c>
      <c r="I3299" s="137">
        <v>15.8716655851679</v>
      </c>
      <c r="J3299" s="137">
        <v>26.399913540490601</v>
      </c>
      <c r="K3299" s="137">
        <v>13.618428162309099</v>
      </c>
      <c r="L3299" s="137">
        <v>15.297105407744001</v>
      </c>
      <c r="M3299" s="137">
        <v>43.415152064137999</v>
      </c>
      <c r="N3299" s="137">
        <v>10.687109172480501</v>
      </c>
      <c r="O3299" s="137">
        <v>4.5180792560966703</v>
      </c>
      <c r="P3299" s="137">
        <v>10.3482030019145</v>
      </c>
      <c r="Q3299" s="137">
        <v>49.181244540105197</v>
      </c>
      <c r="R3299" s="137">
        <v>5.1579224093597604</v>
      </c>
      <c r="S3299" s="137">
        <v>15.523512920719</v>
      </c>
      <c r="T3299" s="137">
        <v>25.9863378714489</v>
      </c>
      <c r="U3299" s="137">
        <v>13.4490123095723</v>
      </c>
      <c r="V3299" s="1">
        <v>4222295</v>
      </c>
      <c r="W3299" s="1">
        <v>3893145</v>
      </c>
      <c r="X3299" s="1">
        <v>5499158</v>
      </c>
      <c r="Y3299" s="1">
        <v>2391242</v>
      </c>
      <c r="Z3299" s="1">
        <v>1648369</v>
      </c>
      <c r="AA3299" s="1">
        <v>0</v>
      </c>
      <c r="AB3299" s="1">
        <v>3411494</v>
      </c>
      <c r="AC3299" s="1">
        <v>6041997</v>
      </c>
      <c r="AD3299" s="1">
        <v>1371551</v>
      </c>
      <c r="AE3299" s="1">
        <v>282101</v>
      </c>
      <c r="AH3299" s="136">
        <f t="shared" si="51"/>
        <v>41421</v>
      </c>
      <c r="AI3299" s="177">
        <f>HLOOKUP(附加题模型!$E$2,历史数据!$B$3:$K$5000,ROW(A3297),)</f>
        <v>13.618428162309099</v>
      </c>
      <c r="AJ3299" s="177">
        <f>HLOOKUP(附加题模型!$E$2,历史数据!$L$3:$U$5000,ROW(A3297),)</f>
        <v>13.4490123095723</v>
      </c>
    </row>
    <row r="3300" spans="1:36" x14ac:dyDescent="0.2">
      <c r="A3300" s="148">
        <v>41422</v>
      </c>
      <c r="B3300" s="137">
        <v>15.3276996185595</v>
      </c>
      <c r="C3300" s="137">
        <v>44.024487531704899</v>
      </c>
      <c r="D3300" s="137">
        <v>10.7501227878842</v>
      </c>
      <c r="E3300" s="137">
        <v>4.4851005753952302</v>
      </c>
      <c r="F3300" s="137">
        <v>10.4147937548226</v>
      </c>
      <c r="G3300" s="137">
        <v>49.181244540105197</v>
      </c>
      <c r="H3300" s="137">
        <v>5.1446629687187304</v>
      </c>
      <c r="I3300" s="137">
        <v>15.564472057712999</v>
      </c>
      <c r="J3300" s="137">
        <v>25.894432167217499</v>
      </c>
      <c r="K3300" s="137">
        <v>13.3708203775399</v>
      </c>
      <c r="L3300" s="137">
        <v>15.541859094267901</v>
      </c>
      <c r="M3300" s="137">
        <v>42.501148862787701</v>
      </c>
      <c r="N3300" s="137">
        <v>10.4854656031884</v>
      </c>
      <c r="O3300" s="137">
        <v>4.5180792560966703</v>
      </c>
      <c r="P3300" s="137">
        <v>10.454748206567499</v>
      </c>
      <c r="Q3300" s="137">
        <v>49.181244540105197</v>
      </c>
      <c r="R3300" s="137">
        <v>5.1977007312828398</v>
      </c>
      <c r="S3300" s="137">
        <v>15.646390331700999</v>
      </c>
      <c r="T3300" s="137">
        <v>26.330984262316999</v>
      </c>
      <c r="U3300" s="137">
        <v>13.6053961736371</v>
      </c>
      <c r="V3300" s="1">
        <v>6609812</v>
      </c>
      <c r="W3300" s="1">
        <v>5175485</v>
      </c>
      <c r="X3300" s="1">
        <v>5419985</v>
      </c>
      <c r="Y3300" s="1">
        <v>2368959</v>
      </c>
      <c r="Z3300" s="1">
        <v>2490622</v>
      </c>
      <c r="AA3300" s="1">
        <v>0</v>
      </c>
      <c r="AB3300" s="1">
        <v>3761240</v>
      </c>
      <c r="AC3300" s="1">
        <v>3390684</v>
      </c>
      <c r="AD3300" s="1">
        <v>2228360</v>
      </c>
      <c r="AE3300" s="1">
        <v>311962</v>
      </c>
      <c r="AH3300" s="136">
        <f t="shared" si="51"/>
        <v>41422</v>
      </c>
      <c r="AI3300" s="177">
        <f>HLOOKUP(附加题模型!$E$2,历史数据!$B$3:$K$5000,ROW(A3298),)</f>
        <v>13.3708203775399</v>
      </c>
      <c r="AJ3300" s="177">
        <f>HLOOKUP(附加题模型!$E$2,历史数据!$L$3:$U$5000,ROW(A3298),)</f>
        <v>13.6053961736371</v>
      </c>
    </row>
    <row r="3301" spans="1:36" x14ac:dyDescent="0.2">
      <c r="A3301" s="148">
        <v>41423</v>
      </c>
      <c r="B3301" s="137">
        <v>15.5724533050834</v>
      </c>
      <c r="C3301" s="137">
        <v>42.348814995895999</v>
      </c>
      <c r="D3301" s="137">
        <v>10.4224519877846</v>
      </c>
      <c r="E3301" s="137">
        <v>4.5070863625295203</v>
      </c>
      <c r="F3301" s="137">
        <v>10.454748206567499</v>
      </c>
      <c r="G3301" s="137">
        <v>49.181244540105197</v>
      </c>
      <c r="H3301" s="137">
        <v>5.1844412906418098</v>
      </c>
      <c r="I3301" s="137">
        <v>15.625910763204001</v>
      </c>
      <c r="J3301" s="137">
        <v>26.4228899665484</v>
      </c>
      <c r="K3301" s="137">
        <v>13.579332196292899</v>
      </c>
      <c r="L3301" s="137">
        <v>15.6336417267144</v>
      </c>
      <c r="M3301" s="137">
        <v>42.577315796233599</v>
      </c>
      <c r="N3301" s="137">
        <v>11.014779972580101</v>
      </c>
      <c r="O3301" s="137">
        <v>4.5840366174995397</v>
      </c>
      <c r="P3301" s="137">
        <v>10.401475604241</v>
      </c>
      <c r="Q3301" s="137">
        <v>49.181244540105197</v>
      </c>
      <c r="R3301" s="137">
        <v>5.1844412906418098</v>
      </c>
      <c r="S3301" s="137">
        <v>15.8716655851679</v>
      </c>
      <c r="T3301" s="137">
        <v>26.285031410201199</v>
      </c>
      <c r="U3301" s="137">
        <v>13.8269399810622</v>
      </c>
      <c r="V3301" s="1">
        <v>6141837</v>
      </c>
      <c r="W3301" s="1">
        <v>3144956</v>
      </c>
      <c r="X3301" s="1">
        <v>9473400</v>
      </c>
      <c r="Y3301" s="1">
        <v>2499516</v>
      </c>
      <c r="Z3301" s="1">
        <v>2257465</v>
      </c>
      <c r="AA3301" s="1">
        <v>0</v>
      </c>
      <c r="AB3301" s="1">
        <v>3662887</v>
      </c>
      <c r="AC3301" s="1">
        <v>6445529</v>
      </c>
      <c r="AD3301" s="1">
        <v>2120930</v>
      </c>
      <c r="AE3301" s="1">
        <v>662067</v>
      </c>
      <c r="AH3301" s="136">
        <f t="shared" si="51"/>
        <v>41423</v>
      </c>
      <c r="AI3301" s="177">
        <f>HLOOKUP(附加题模型!$E$2,历史数据!$B$3:$K$5000,ROW(A3299),)</f>
        <v>13.579332196292899</v>
      </c>
      <c r="AJ3301" s="177">
        <f>HLOOKUP(附加题模型!$E$2,历史数据!$L$3:$U$5000,ROW(A3299),)</f>
        <v>13.8269399810622</v>
      </c>
    </row>
    <row r="3302" spans="1:36" x14ac:dyDescent="0.2">
      <c r="A3302" s="148">
        <v>41424</v>
      </c>
      <c r="B3302" s="137">
        <v>15.5724533050834</v>
      </c>
      <c r="C3302" s="137">
        <v>42.1203141955585</v>
      </c>
      <c r="D3302" s="137">
        <v>11.0777935879839</v>
      </c>
      <c r="E3302" s="137">
        <v>4.5620508303652496</v>
      </c>
      <c r="F3302" s="137">
        <v>10.3348848513329</v>
      </c>
      <c r="G3302" s="137">
        <v>46.723718267020601</v>
      </c>
      <c r="H3302" s="137">
        <v>5.1844412906418098</v>
      </c>
      <c r="I3302" s="137">
        <v>15.9945429961498</v>
      </c>
      <c r="J3302" s="137">
        <v>26.055267149622502</v>
      </c>
      <c r="K3302" s="137">
        <v>13.7226840716857</v>
      </c>
      <c r="L3302" s="137">
        <v>15.450076461821499</v>
      </c>
      <c r="M3302" s="137">
        <v>42.729649663125301</v>
      </c>
      <c r="N3302" s="137">
        <v>10.737520064803499</v>
      </c>
      <c r="O3302" s="137">
        <v>4.6390010853352699</v>
      </c>
      <c r="P3302" s="137">
        <v>10.934201627505599</v>
      </c>
      <c r="Q3302" s="137">
        <v>46.723718267020601</v>
      </c>
      <c r="R3302" s="137">
        <v>5.2507384938469501</v>
      </c>
      <c r="S3302" s="137">
        <v>15.646390331700999</v>
      </c>
      <c r="T3302" s="137">
        <v>26.055267149622502</v>
      </c>
      <c r="U3302" s="137">
        <v>13.813907992390099</v>
      </c>
      <c r="V3302" s="1">
        <v>5878213</v>
      </c>
      <c r="W3302" s="1">
        <v>2585645</v>
      </c>
      <c r="X3302" s="1">
        <v>6487796</v>
      </c>
      <c r="Y3302" s="1">
        <v>2427837</v>
      </c>
      <c r="Z3302" s="1">
        <v>4364013</v>
      </c>
      <c r="AA3302" s="1">
        <v>5800</v>
      </c>
      <c r="AB3302" s="1">
        <v>5140036</v>
      </c>
      <c r="AC3302" s="1">
        <v>4698045</v>
      </c>
      <c r="AD3302" s="1">
        <v>1232809</v>
      </c>
      <c r="AE3302" s="1">
        <v>349545</v>
      </c>
      <c r="AH3302" s="136">
        <f t="shared" si="51"/>
        <v>41424</v>
      </c>
      <c r="AI3302" s="177">
        <f>HLOOKUP(附加题模型!$E$2,历史数据!$B$3:$K$5000,ROW(A3300),)</f>
        <v>13.7226840716857</v>
      </c>
      <c r="AJ3302" s="177">
        <f>HLOOKUP(附加题模型!$E$2,历史数据!$L$3:$U$5000,ROW(A3300),)</f>
        <v>13.813907992390099</v>
      </c>
    </row>
    <row r="3303" spans="1:36" x14ac:dyDescent="0.2">
      <c r="A3303" s="148">
        <v>41425</v>
      </c>
      <c r="B3303" s="137">
        <v>15.541859094267901</v>
      </c>
      <c r="C3303" s="137">
        <v>42.577315796233599</v>
      </c>
      <c r="D3303" s="137">
        <v>10.6493010032382</v>
      </c>
      <c r="E3303" s="137">
        <v>4.6390010853352699</v>
      </c>
      <c r="F3303" s="137">
        <v>11.120655735648199</v>
      </c>
      <c r="G3303" s="137">
        <v>44.3890683075903</v>
      </c>
      <c r="H3303" s="137">
        <v>5.2639979344879801</v>
      </c>
      <c r="I3303" s="137">
        <v>15.523512920719</v>
      </c>
      <c r="J3303" s="137">
        <v>25.963361445391101</v>
      </c>
      <c r="K3303" s="137">
        <v>13.8399719697343</v>
      </c>
      <c r="L3303" s="137">
        <v>15.235916986113001</v>
      </c>
      <c r="M3303" s="137">
        <v>42.805816596571098</v>
      </c>
      <c r="N3303" s="137">
        <v>10.523273772430599</v>
      </c>
      <c r="O3303" s="137">
        <v>4.7049584467381402</v>
      </c>
      <c r="P3303" s="137">
        <v>10.801020121689399</v>
      </c>
      <c r="Q3303" s="137">
        <v>44.3890683075903</v>
      </c>
      <c r="R3303" s="137">
        <v>5.1844412906418098</v>
      </c>
      <c r="S3303" s="137">
        <v>15.523512920719</v>
      </c>
      <c r="T3303" s="137">
        <v>26.0782435756804</v>
      </c>
      <c r="U3303" s="137">
        <v>13.7096520830136</v>
      </c>
      <c r="V3303" s="1">
        <v>6881990</v>
      </c>
      <c r="W3303" s="1">
        <v>2460189</v>
      </c>
      <c r="X3303" s="1">
        <v>5339299</v>
      </c>
      <c r="Y3303" s="1">
        <v>2380644</v>
      </c>
      <c r="Z3303" s="1">
        <v>8561478</v>
      </c>
      <c r="AA3303" s="1">
        <v>4500</v>
      </c>
      <c r="AB3303" s="1">
        <v>3932815</v>
      </c>
      <c r="AC3303" s="1">
        <v>3533706</v>
      </c>
      <c r="AD3303" s="1">
        <v>2626027</v>
      </c>
      <c r="AE3303" s="1">
        <v>458822</v>
      </c>
      <c r="AH3303" s="136">
        <f t="shared" si="51"/>
        <v>41425</v>
      </c>
      <c r="AI3303" s="177">
        <f>HLOOKUP(附加题模型!$E$2,历史数据!$B$3:$K$5000,ROW(A3301),)</f>
        <v>13.8399719697343</v>
      </c>
      <c r="AJ3303" s="177">
        <f>HLOOKUP(附加题模型!$E$2,历史数据!$L$3:$U$5000,ROW(A3301),)</f>
        <v>13.7096520830136</v>
      </c>
    </row>
    <row r="3304" spans="1:36" x14ac:dyDescent="0.2">
      <c r="A3304" s="148">
        <v>41428</v>
      </c>
      <c r="B3304" s="137">
        <v>15.2665111969285</v>
      </c>
      <c r="C3304" s="137">
        <v>42.805816596571098</v>
      </c>
      <c r="D3304" s="137">
        <v>10.561081941672899</v>
      </c>
      <c r="E3304" s="137">
        <v>4.6829726596038501</v>
      </c>
      <c r="F3304" s="137">
        <v>10.7610656699446</v>
      </c>
      <c r="G3304" s="137">
        <v>42.177294661814102</v>
      </c>
      <c r="H3304" s="137">
        <v>5.2109601719238698</v>
      </c>
      <c r="I3304" s="137">
        <v>15.441594646731099</v>
      </c>
      <c r="J3304" s="137">
        <v>25.802526462985998</v>
      </c>
      <c r="K3304" s="137">
        <v>13.7487480490298</v>
      </c>
      <c r="L3304" s="137">
        <v>15.358293829375</v>
      </c>
      <c r="M3304" s="137">
        <v>43.719819797921403</v>
      </c>
      <c r="N3304" s="137">
        <v>10.6114928339959</v>
      </c>
      <c r="O3304" s="137">
        <v>4.7819087017081499</v>
      </c>
      <c r="P3304" s="137">
        <v>10.5346571100571</v>
      </c>
      <c r="Q3304" s="137">
        <v>42.177294661814102</v>
      </c>
      <c r="R3304" s="137">
        <v>5.1579224093597604</v>
      </c>
      <c r="S3304" s="137">
        <v>15.503033352221999</v>
      </c>
      <c r="T3304" s="137">
        <v>26.055267149622502</v>
      </c>
      <c r="U3304" s="137">
        <v>13.8269399810622</v>
      </c>
      <c r="V3304" s="1">
        <v>4870654</v>
      </c>
      <c r="W3304" s="1">
        <v>4017366</v>
      </c>
      <c r="X3304" s="1">
        <v>3608890</v>
      </c>
      <c r="Y3304" s="1">
        <v>3978649</v>
      </c>
      <c r="Z3304" s="1">
        <v>5014713</v>
      </c>
      <c r="AA3304" s="1">
        <v>6300</v>
      </c>
      <c r="AB3304" s="1">
        <v>2826598</v>
      </c>
      <c r="AC3304" s="1">
        <v>2960691</v>
      </c>
      <c r="AD3304" s="1">
        <v>1396293</v>
      </c>
      <c r="AE3304" s="1">
        <v>300599</v>
      </c>
      <c r="AH3304" s="136">
        <f t="shared" si="51"/>
        <v>41428</v>
      </c>
      <c r="AI3304" s="177">
        <f>HLOOKUP(附加题模型!$E$2,历史数据!$B$3:$K$5000,ROW(A3302),)</f>
        <v>13.7487480490298</v>
      </c>
      <c r="AJ3304" s="177">
        <f>HLOOKUP(附加题模型!$E$2,历史数据!$L$3:$U$5000,ROW(A3302),)</f>
        <v>13.8269399810622</v>
      </c>
    </row>
    <row r="3305" spans="1:36" x14ac:dyDescent="0.2">
      <c r="A3305" s="148">
        <v>41429</v>
      </c>
      <c r="B3305" s="137">
        <v>15.235916986113001</v>
      </c>
      <c r="C3305" s="137">
        <v>43.567485931029701</v>
      </c>
      <c r="D3305" s="137">
        <v>10.6114928339959</v>
      </c>
      <c r="E3305" s="137">
        <v>4.8148873824095899</v>
      </c>
      <c r="F3305" s="137">
        <v>10.454748206567499</v>
      </c>
      <c r="G3305" s="137">
        <v>40.057678251278702</v>
      </c>
      <c r="H3305" s="137">
        <v>5.1579224093597604</v>
      </c>
      <c r="I3305" s="137">
        <v>15.503033352221999</v>
      </c>
      <c r="J3305" s="137">
        <v>25.8714557411596</v>
      </c>
      <c r="K3305" s="137">
        <v>13.8399719697343</v>
      </c>
      <c r="L3305" s="137">
        <v>14.9299748779582</v>
      </c>
      <c r="M3305" s="137">
        <v>42.044147262112602</v>
      </c>
      <c r="N3305" s="137">
        <v>10.876150018691799</v>
      </c>
      <c r="O3305" s="137">
        <v>4.6280081917681199</v>
      </c>
      <c r="P3305" s="137">
        <v>10.5080208088939</v>
      </c>
      <c r="Q3305" s="137">
        <v>40.057678251278702</v>
      </c>
      <c r="R3305" s="137">
        <v>5.0651063248725601</v>
      </c>
      <c r="S3305" s="137">
        <v>15.3187172357491</v>
      </c>
      <c r="T3305" s="137">
        <v>25.894432167217499</v>
      </c>
      <c r="U3305" s="137">
        <v>13.1362445814427</v>
      </c>
      <c r="V3305" s="1">
        <v>6777201</v>
      </c>
      <c r="W3305" s="1">
        <v>2993945</v>
      </c>
      <c r="X3305" s="1">
        <v>6623851</v>
      </c>
      <c r="Y3305" s="1">
        <v>3902099</v>
      </c>
      <c r="Z3305" s="1">
        <v>3301049</v>
      </c>
      <c r="AA3305" s="1">
        <v>3200</v>
      </c>
      <c r="AB3305" s="1">
        <v>2548350</v>
      </c>
      <c r="AC3305" s="1">
        <v>3309375</v>
      </c>
      <c r="AD3305" s="1">
        <v>1525939</v>
      </c>
      <c r="AE3305" s="1">
        <v>866801</v>
      </c>
      <c r="AH3305" s="136">
        <f t="shared" si="51"/>
        <v>41429</v>
      </c>
      <c r="AI3305" s="177">
        <f>HLOOKUP(附加题模型!$E$2,历史数据!$B$3:$K$5000,ROW(A3303),)</f>
        <v>13.8399719697343</v>
      </c>
      <c r="AJ3305" s="177">
        <f>HLOOKUP(附加题模型!$E$2,历史数据!$L$3:$U$5000,ROW(A3303),)</f>
        <v>13.1362445814427</v>
      </c>
    </row>
    <row r="3306" spans="1:36" x14ac:dyDescent="0.2">
      <c r="A3306" s="148">
        <v>41430</v>
      </c>
      <c r="B3306" s="137">
        <v>15.0217575104046</v>
      </c>
      <c r="C3306" s="137">
        <v>41.8918133952209</v>
      </c>
      <c r="D3306" s="137">
        <v>10.9517663571763</v>
      </c>
      <c r="E3306" s="137">
        <v>4.6060224046338298</v>
      </c>
      <c r="F3306" s="137">
        <v>10.401475604241</v>
      </c>
      <c r="G3306" s="137">
        <v>38.060938154397498</v>
      </c>
      <c r="H3306" s="137">
        <v>5.0783657655135901</v>
      </c>
      <c r="I3306" s="137">
        <v>15.564472057712999</v>
      </c>
      <c r="J3306" s="137">
        <v>25.8714557411596</v>
      </c>
      <c r="K3306" s="137">
        <v>13.045020660738199</v>
      </c>
      <c r="L3306" s="137">
        <v>14.8687864563272</v>
      </c>
      <c r="M3306" s="137">
        <v>42.729649663125301</v>
      </c>
      <c r="N3306" s="137">
        <v>11.1156017572261</v>
      </c>
      <c r="O3306" s="137">
        <v>4.6499939789024101</v>
      </c>
      <c r="P3306" s="137">
        <v>11.347064295535599</v>
      </c>
      <c r="Q3306" s="137">
        <v>38.060938154397498</v>
      </c>
      <c r="R3306" s="137">
        <v>5.0518468842315398</v>
      </c>
      <c r="S3306" s="137">
        <v>15.298237667252099</v>
      </c>
      <c r="T3306" s="137">
        <v>26.330984262316999</v>
      </c>
      <c r="U3306" s="137">
        <v>13.1362445814427</v>
      </c>
      <c r="V3306" s="1">
        <v>3081997</v>
      </c>
      <c r="W3306" s="1">
        <v>2525760</v>
      </c>
      <c r="X3306" s="1">
        <v>7398587</v>
      </c>
      <c r="Y3306" s="1">
        <v>2094074</v>
      </c>
      <c r="Z3306" s="1">
        <v>11180392</v>
      </c>
      <c r="AA3306" s="1">
        <v>11200</v>
      </c>
      <c r="AB3306" s="1">
        <v>2314575</v>
      </c>
      <c r="AC3306" s="1">
        <v>2748121</v>
      </c>
      <c r="AD3306" s="1">
        <v>1685867</v>
      </c>
      <c r="AE3306" s="1">
        <v>293268</v>
      </c>
      <c r="AH3306" s="136">
        <f t="shared" si="51"/>
        <v>41430</v>
      </c>
      <c r="AI3306" s="177">
        <f>HLOOKUP(附加题模型!$E$2,历史数据!$B$3:$K$5000,ROW(A3304),)</f>
        <v>13.045020660738199</v>
      </c>
      <c r="AJ3306" s="177">
        <f>HLOOKUP(附加题模型!$E$2,历史数据!$L$3:$U$5000,ROW(A3304),)</f>
        <v>13.1362445814427</v>
      </c>
    </row>
    <row r="3307" spans="1:36" x14ac:dyDescent="0.2">
      <c r="A3307" s="148">
        <v>41431</v>
      </c>
      <c r="B3307" s="137">
        <v>14.899380667142699</v>
      </c>
      <c r="C3307" s="137">
        <v>42.729649663125301</v>
      </c>
      <c r="D3307" s="137">
        <v>11.140807203387601</v>
      </c>
      <c r="E3307" s="137">
        <v>4.6280081917681199</v>
      </c>
      <c r="F3307" s="137">
        <v>11.3071098437908</v>
      </c>
      <c r="G3307" s="137">
        <v>36.156355292756899</v>
      </c>
      <c r="H3307" s="137">
        <v>5.0518468842315398</v>
      </c>
      <c r="I3307" s="137">
        <v>15.1139215507792</v>
      </c>
      <c r="J3307" s="137">
        <v>26.3769371144327</v>
      </c>
      <c r="K3307" s="137">
        <v>13.2144365134751</v>
      </c>
      <c r="L3307" s="137">
        <v>14.8075980346962</v>
      </c>
      <c r="M3307" s="137">
        <v>42.577315796233599</v>
      </c>
      <c r="N3307" s="137">
        <v>10.561081941672899</v>
      </c>
      <c r="O3307" s="137">
        <v>4.6060224046338298</v>
      </c>
      <c r="P3307" s="137">
        <v>11.5734728554231</v>
      </c>
      <c r="Q3307" s="137">
        <v>36.156355292756899</v>
      </c>
      <c r="R3307" s="137">
        <v>4.9192524778212601</v>
      </c>
      <c r="S3307" s="137">
        <v>14.704330180839399</v>
      </c>
      <c r="T3307" s="137">
        <v>26.285031410201199</v>
      </c>
      <c r="U3307" s="137">
        <v>12.9147007740176</v>
      </c>
      <c r="V3307" s="1">
        <v>3692358</v>
      </c>
      <c r="W3307" s="1">
        <v>1927407</v>
      </c>
      <c r="X3307" s="1">
        <v>8077480</v>
      </c>
      <c r="Y3307" s="1">
        <v>1662765</v>
      </c>
      <c r="Z3307" s="1">
        <v>11568267</v>
      </c>
      <c r="AA3307" s="1">
        <v>15300</v>
      </c>
      <c r="AB3307" s="1">
        <v>2671997</v>
      </c>
      <c r="AC3307" s="1">
        <v>2338239</v>
      </c>
      <c r="AD3307" s="1">
        <v>1264251</v>
      </c>
      <c r="AE3307" s="1">
        <v>286385</v>
      </c>
      <c r="AH3307" s="136">
        <f t="shared" si="51"/>
        <v>41431</v>
      </c>
      <c r="AI3307" s="177">
        <f>HLOOKUP(附加题模型!$E$2,历史数据!$B$3:$K$5000,ROW(A3305),)</f>
        <v>13.2144365134751</v>
      </c>
      <c r="AJ3307" s="177">
        <f>HLOOKUP(附加题模型!$E$2,历史数据!$L$3:$U$5000,ROW(A3305),)</f>
        <v>12.9147007740176</v>
      </c>
    </row>
    <row r="3308" spans="1:36" x14ac:dyDescent="0.2">
      <c r="A3308" s="148">
        <v>41432</v>
      </c>
      <c r="B3308" s="137">
        <v>14.8687864563272</v>
      </c>
      <c r="C3308" s="137">
        <v>42.272648062450202</v>
      </c>
      <c r="D3308" s="137">
        <v>10.6240955570767</v>
      </c>
      <c r="E3308" s="137">
        <v>4.5840366174995397</v>
      </c>
      <c r="F3308" s="137">
        <v>11.4536095001886</v>
      </c>
      <c r="G3308" s="137">
        <v>34.343929666356999</v>
      </c>
      <c r="H3308" s="137">
        <v>4.9192524778212601</v>
      </c>
      <c r="I3308" s="137">
        <v>14.765768886330401</v>
      </c>
      <c r="J3308" s="137">
        <v>26.216102132027601</v>
      </c>
      <c r="K3308" s="137">
        <v>12.8365088419852</v>
      </c>
      <c r="L3308" s="137">
        <v>14.3792790832794</v>
      </c>
      <c r="M3308" s="137">
        <v>41.815646461775003</v>
      </c>
      <c r="N3308" s="137">
        <v>10.6366982801574</v>
      </c>
      <c r="O3308" s="137">
        <v>4.4960934689623802</v>
      </c>
      <c r="P3308" s="137">
        <v>11.6134273071679</v>
      </c>
      <c r="Q3308" s="137">
        <v>34.343929666356999</v>
      </c>
      <c r="R3308" s="137">
        <v>4.8396958339750897</v>
      </c>
      <c r="S3308" s="137">
        <v>14.520014064366499</v>
      </c>
      <c r="T3308" s="137">
        <v>26.606701375011401</v>
      </c>
      <c r="U3308" s="137">
        <v>12.927732762689599</v>
      </c>
      <c r="V3308" s="1">
        <v>4933337</v>
      </c>
      <c r="W3308" s="1">
        <v>1922851</v>
      </c>
      <c r="X3308" s="1">
        <v>4717930</v>
      </c>
      <c r="Y3308" s="1">
        <v>3861365</v>
      </c>
      <c r="Z3308" s="1">
        <v>10273219</v>
      </c>
      <c r="AA3308" s="1">
        <v>21400</v>
      </c>
      <c r="AB3308" s="1">
        <v>2800514</v>
      </c>
      <c r="AC3308" s="1">
        <v>1814147</v>
      </c>
      <c r="AD3308" s="1">
        <v>3169797</v>
      </c>
      <c r="AE3308" s="1">
        <v>315278</v>
      </c>
      <c r="AH3308" s="136">
        <f t="shared" si="51"/>
        <v>41432</v>
      </c>
      <c r="AI3308" s="177">
        <f>HLOOKUP(附加题模型!$E$2,历史数据!$B$3:$K$5000,ROW(A3306),)</f>
        <v>12.8365088419852</v>
      </c>
      <c r="AJ3308" s="177">
        <f>HLOOKUP(附加题模型!$E$2,历史数据!$L$3:$U$5000,ROW(A3306),)</f>
        <v>12.927732762689599</v>
      </c>
    </row>
    <row r="3309" spans="1:36" x14ac:dyDescent="0.2">
      <c r="A3309" s="148">
        <v>41438</v>
      </c>
      <c r="B3309" s="137">
        <v>14.1345253967555</v>
      </c>
      <c r="C3309" s="137">
        <v>40.368474726303802</v>
      </c>
      <c r="D3309" s="137">
        <v>10.4602601570269</v>
      </c>
      <c r="E3309" s="137">
        <v>4.4521218946937999</v>
      </c>
      <c r="F3309" s="137">
        <v>11.5734728554231</v>
      </c>
      <c r="G3309" s="137">
        <v>32.623661275197797</v>
      </c>
      <c r="H3309" s="137">
        <v>4.8396958339750897</v>
      </c>
      <c r="I3309" s="137">
        <v>14.233300105408601</v>
      </c>
      <c r="J3309" s="137">
        <v>26.491819244721999</v>
      </c>
      <c r="K3309" s="137">
        <v>12.8756048080014</v>
      </c>
      <c r="L3309" s="137">
        <v>13.9203659210471</v>
      </c>
      <c r="M3309" s="137">
        <v>39.759139258736901</v>
      </c>
      <c r="N3309" s="137">
        <v>10.208205695411801</v>
      </c>
      <c r="O3309" s="137">
        <v>4.3751716397237796</v>
      </c>
      <c r="P3309" s="137">
        <v>11.4536095001886</v>
      </c>
      <c r="Q3309" s="137">
        <v>32.623661275197797</v>
      </c>
      <c r="R3309" s="137">
        <v>4.6673231056417297</v>
      </c>
      <c r="S3309" s="137">
        <v>13.782749598474799</v>
      </c>
      <c r="T3309" s="137">
        <v>25.411927220002202</v>
      </c>
      <c r="U3309" s="137">
        <v>12.419485204479001</v>
      </c>
      <c r="V3309" s="1">
        <v>4690724</v>
      </c>
      <c r="W3309" s="1">
        <v>1795850</v>
      </c>
      <c r="X3309" s="1">
        <v>5031471</v>
      </c>
      <c r="Y3309" s="1">
        <v>2396758</v>
      </c>
      <c r="Z3309" s="1">
        <v>8590318</v>
      </c>
      <c r="AA3309" s="1">
        <v>15200</v>
      </c>
      <c r="AB3309" s="1">
        <v>2291002</v>
      </c>
      <c r="AC3309" s="1">
        <v>1748033</v>
      </c>
      <c r="AD3309" s="1">
        <v>2834063</v>
      </c>
      <c r="AE3309" s="1">
        <v>370517</v>
      </c>
      <c r="AH3309" s="136">
        <f t="shared" si="51"/>
        <v>41438</v>
      </c>
      <c r="AI3309" s="177">
        <f>HLOOKUP(附加题模型!$E$2,历史数据!$B$3:$K$5000,ROW(A3307),)</f>
        <v>12.8756048080014</v>
      </c>
      <c r="AJ3309" s="177">
        <f>HLOOKUP(附加题模型!$E$2,历史数据!$L$3:$U$5000,ROW(A3307),)</f>
        <v>12.419485204479001</v>
      </c>
    </row>
    <row r="3310" spans="1:36" x14ac:dyDescent="0.2">
      <c r="A3310" s="148">
        <v>41439</v>
      </c>
      <c r="B3310" s="137">
        <v>13.9203659210471</v>
      </c>
      <c r="C3310" s="137">
        <v>39.835306192182799</v>
      </c>
      <c r="D3310" s="137">
        <v>10.208205695411801</v>
      </c>
      <c r="E3310" s="137">
        <v>4.3641787461566404</v>
      </c>
      <c r="F3310" s="137">
        <v>11.4003368978621</v>
      </c>
      <c r="G3310" s="137">
        <v>30.995550119279301</v>
      </c>
      <c r="H3310" s="137">
        <v>4.6673231056417297</v>
      </c>
      <c r="I3310" s="137">
        <v>13.7213108929838</v>
      </c>
      <c r="J3310" s="137">
        <v>26.1241964277961</v>
      </c>
      <c r="K3310" s="137">
        <v>12.458581170495201</v>
      </c>
      <c r="L3310" s="137">
        <v>14.0733369751245</v>
      </c>
      <c r="M3310" s="137">
        <v>41.358644861099897</v>
      </c>
      <c r="N3310" s="137">
        <v>10.3090274800578</v>
      </c>
      <c r="O3310" s="137">
        <v>4.4851005753952302</v>
      </c>
      <c r="P3310" s="137">
        <v>11.173928337974701</v>
      </c>
      <c r="Q3310" s="137">
        <v>30.995550119279301</v>
      </c>
      <c r="R3310" s="137">
        <v>4.72036086820584</v>
      </c>
      <c r="S3310" s="137">
        <v>14.2128205369116</v>
      </c>
      <c r="T3310" s="137">
        <v>25.9863378714489</v>
      </c>
      <c r="U3310" s="137">
        <v>12.654061000576201</v>
      </c>
      <c r="V3310" s="1">
        <v>2631622</v>
      </c>
      <c r="W3310" s="1">
        <v>3248096</v>
      </c>
      <c r="X3310" s="1">
        <v>3155457</v>
      </c>
      <c r="Y3310" s="1">
        <v>1686340</v>
      </c>
      <c r="Z3310" s="1">
        <v>8841122</v>
      </c>
      <c r="AA3310" s="1">
        <v>139300</v>
      </c>
      <c r="AB3310" s="1">
        <v>1998329</v>
      </c>
      <c r="AC3310" s="1">
        <v>3232500</v>
      </c>
      <c r="AD3310" s="1">
        <v>1869039</v>
      </c>
      <c r="AE3310" s="1">
        <v>171892</v>
      </c>
      <c r="AH3310" s="136">
        <f t="shared" si="51"/>
        <v>41439</v>
      </c>
      <c r="AI3310" s="177">
        <f>HLOOKUP(附加题模型!$E$2,历史数据!$B$3:$K$5000,ROW(A3308),)</f>
        <v>12.458581170495201</v>
      </c>
      <c r="AJ3310" s="177">
        <f>HLOOKUP(附加题模型!$E$2,历史数据!$L$3:$U$5000,ROW(A3308),)</f>
        <v>12.654061000576201</v>
      </c>
    </row>
    <row r="3311" spans="1:36" x14ac:dyDescent="0.2">
      <c r="A3311" s="148">
        <v>41442</v>
      </c>
      <c r="B3311" s="137">
        <v>14.0733369751245</v>
      </c>
      <c r="C3311" s="137">
        <v>41.282477927654</v>
      </c>
      <c r="D3311" s="137">
        <v>10.2712193108155</v>
      </c>
      <c r="E3311" s="137">
        <v>4.4301361075595098</v>
      </c>
      <c r="F3311" s="137">
        <v>11.187246488556299</v>
      </c>
      <c r="G3311" s="137">
        <v>29.4595961986014</v>
      </c>
      <c r="H3311" s="137">
        <v>4.72036086820584</v>
      </c>
      <c r="I3311" s="137">
        <v>14.3971366533845</v>
      </c>
      <c r="J3311" s="137">
        <v>25.802526462985998</v>
      </c>
      <c r="K3311" s="137">
        <v>12.654061000576201</v>
      </c>
      <c r="L3311" s="137">
        <v>13.981554342678001</v>
      </c>
      <c r="M3311" s="137">
        <v>41.510978727991599</v>
      </c>
      <c r="N3311" s="137">
        <v>10.4854656031884</v>
      </c>
      <c r="O3311" s="137">
        <v>4.5070863625295203</v>
      </c>
      <c r="P3311" s="137">
        <v>11.2405190908827</v>
      </c>
      <c r="Q3311" s="137">
        <v>29.4595961986014</v>
      </c>
      <c r="R3311" s="137">
        <v>4.72036086820584</v>
      </c>
      <c r="S3311" s="137">
        <v>14.315218379396599</v>
      </c>
      <c r="T3311" s="137">
        <v>26.330984262316999</v>
      </c>
      <c r="U3311" s="137">
        <v>12.627997023232099</v>
      </c>
      <c r="V3311" s="1">
        <v>2993351</v>
      </c>
      <c r="W3311" s="1">
        <v>1516769</v>
      </c>
      <c r="X3311" s="1">
        <v>3215922</v>
      </c>
      <c r="Y3311" s="1">
        <v>1777097</v>
      </c>
      <c r="Z3311" s="1">
        <v>7231309</v>
      </c>
      <c r="AA3311" s="1">
        <v>726500</v>
      </c>
      <c r="AB3311" s="1">
        <v>1715612</v>
      </c>
      <c r="AC3311" s="1">
        <v>2492351</v>
      </c>
      <c r="AD3311" s="1">
        <v>1349706</v>
      </c>
      <c r="AE3311" s="1">
        <v>322100</v>
      </c>
      <c r="AH3311" s="136">
        <f t="shared" si="51"/>
        <v>41442</v>
      </c>
      <c r="AI3311" s="177">
        <f>HLOOKUP(附加题模型!$E$2,历史数据!$B$3:$K$5000,ROW(A3309),)</f>
        <v>12.654061000576201</v>
      </c>
      <c r="AJ3311" s="177">
        <f>HLOOKUP(附加题模型!$E$2,历史数据!$L$3:$U$5000,ROW(A3309),)</f>
        <v>12.627997023232099</v>
      </c>
    </row>
    <row r="3312" spans="1:36" x14ac:dyDescent="0.2">
      <c r="A3312" s="148">
        <v>41443</v>
      </c>
      <c r="B3312" s="137">
        <v>13.889771710231599</v>
      </c>
      <c r="C3312" s="137">
        <v>41.358644861099897</v>
      </c>
      <c r="D3312" s="137">
        <v>10.4728628801076</v>
      </c>
      <c r="E3312" s="137">
        <v>4.5070863625295203</v>
      </c>
      <c r="F3312" s="137">
        <v>11.0673831333217</v>
      </c>
      <c r="G3312" s="137">
        <v>27.985080434750699</v>
      </c>
      <c r="H3312" s="137">
        <v>4.72036086820584</v>
      </c>
      <c r="I3312" s="137">
        <v>14.5609732013605</v>
      </c>
      <c r="J3312" s="137">
        <v>26.4228899665484</v>
      </c>
      <c r="K3312" s="137">
        <v>12.627997023232099</v>
      </c>
      <c r="L3312" s="137">
        <v>13.828583288600599</v>
      </c>
      <c r="M3312" s="137">
        <v>42.348814995895999</v>
      </c>
      <c r="N3312" s="137">
        <v>10.384643818542299</v>
      </c>
      <c r="O3312" s="137">
        <v>4.4851005753952302</v>
      </c>
      <c r="P3312" s="137">
        <v>11.187246488556299</v>
      </c>
      <c r="Q3312" s="137">
        <v>27.985080434750699</v>
      </c>
      <c r="R3312" s="137">
        <v>4.7468797494879</v>
      </c>
      <c r="S3312" s="137">
        <v>14.3561775163906</v>
      </c>
      <c r="T3312" s="137">
        <v>26.330984262316999</v>
      </c>
      <c r="U3312" s="137">
        <v>12.614965034560001</v>
      </c>
      <c r="V3312" s="1">
        <v>2537398</v>
      </c>
      <c r="W3312" s="1">
        <v>1455660</v>
      </c>
      <c r="X3312" s="1">
        <v>2721098</v>
      </c>
      <c r="Y3312" s="1">
        <v>1284912</v>
      </c>
      <c r="Z3312" s="1">
        <v>5570283</v>
      </c>
      <c r="AA3312" s="1">
        <v>552800</v>
      </c>
      <c r="AB3312" s="1">
        <v>1274209</v>
      </c>
      <c r="AC3312" s="1">
        <v>3282380</v>
      </c>
      <c r="AD3312" s="1">
        <v>1719163</v>
      </c>
      <c r="AE3312" s="1">
        <v>196739</v>
      </c>
      <c r="AH3312" s="136">
        <f t="shared" si="51"/>
        <v>41443</v>
      </c>
      <c r="AI3312" s="177">
        <f>HLOOKUP(附加题模型!$E$2,历史数据!$B$3:$K$5000,ROW(A3310),)</f>
        <v>12.627997023232099</v>
      </c>
      <c r="AJ3312" s="177">
        <f>HLOOKUP(附加题模型!$E$2,历史数据!$L$3:$U$5000,ROW(A3310),)</f>
        <v>12.614965034560001</v>
      </c>
    </row>
    <row r="3313" spans="1:36" x14ac:dyDescent="0.2">
      <c r="A3313" s="148">
        <v>41444</v>
      </c>
      <c r="B3313" s="137">
        <v>13.522641180445699</v>
      </c>
      <c r="C3313" s="137">
        <v>42.424981929341897</v>
      </c>
      <c r="D3313" s="137">
        <v>10.1577948030887</v>
      </c>
      <c r="E3313" s="137">
        <v>4.4851005753952302</v>
      </c>
      <c r="F3313" s="137">
        <v>11.120655735648199</v>
      </c>
      <c r="G3313" s="137">
        <v>26.572002827727001</v>
      </c>
      <c r="H3313" s="137">
        <v>4.73362030884687</v>
      </c>
      <c r="I3313" s="137">
        <v>14.4585753588755</v>
      </c>
      <c r="J3313" s="137">
        <v>26.285031410201199</v>
      </c>
      <c r="K3313" s="137">
        <v>12.5237411138556</v>
      </c>
      <c r="L3313" s="137">
        <v>13.522641180445699</v>
      </c>
      <c r="M3313" s="137">
        <v>41.587145661437503</v>
      </c>
      <c r="N3313" s="137">
        <v>10.094781187684999</v>
      </c>
      <c r="O3313" s="137">
        <v>4.4631147882609401</v>
      </c>
      <c r="P3313" s="137">
        <v>11.1339738862298</v>
      </c>
      <c r="Q3313" s="137">
        <v>28.230833062059101</v>
      </c>
      <c r="R3313" s="137">
        <v>4.73362030884687</v>
      </c>
      <c r="S3313" s="137">
        <v>14.2742592424026</v>
      </c>
      <c r="T3313" s="137">
        <v>26.101220001738302</v>
      </c>
      <c r="U3313" s="137">
        <v>12.588901057215899</v>
      </c>
      <c r="V3313" s="1">
        <v>3613392</v>
      </c>
      <c r="W3313" s="1">
        <v>1895074</v>
      </c>
      <c r="X3313" s="1">
        <v>4674954</v>
      </c>
      <c r="Y3313" s="1">
        <v>1328600</v>
      </c>
      <c r="Z3313" s="1">
        <v>5268044</v>
      </c>
      <c r="AA3313" s="1">
        <v>36055129</v>
      </c>
      <c r="AB3313" s="1">
        <v>1880895</v>
      </c>
      <c r="AC3313" s="1">
        <v>2432702</v>
      </c>
      <c r="AD3313" s="1">
        <v>1016861</v>
      </c>
      <c r="AE3313" s="1">
        <v>184721</v>
      </c>
      <c r="AH3313" s="136">
        <f t="shared" si="51"/>
        <v>41444</v>
      </c>
      <c r="AI3313" s="177">
        <f>HLOOKUP(附加题模型!$E$2,历史数据!$B$3:$K$5000,ROW(A3311),)</f>
        <v>12.5237411138556</v>
      </c>
      <c r="AJ3313" s="177">
        <f>HLOOKUP(附加题模型!$E$2,历史数据!$L$3:$U$5000,ROW(A3311),)</f>
        <v>12.588901057215899</v>
      </c>
    </row>
    <row r="3314" spans="1:36" x14ac:dyDescent="0.2">
      <c r="A3314" s="148">
        <v>41445</v>
      </c>
      <c r="B3314" s="137">
        <v>13.400264337183801</v>
      </c>
      <c r="C3314" s="137">
        <v>41.358644861099897</v>
      </c>
      <c r="D3314" s="137">
        <v>9.9687539568774</v>
      </c>
      <c r="E3314" s="137">
        <v>4.4631147882609401</v>
      </c>
      <c r="F3314" s="137">
        <v>11.0274286815769</v>
      </c>
      <c r="G3314" s="137">
        <v>26.817755455035499</v>
      </c>
      <c r="H3314" s="137">
        <v>4.72036086820584</v>
      </c>
      <c r="I3314" s="137">
        <v>14.6633710438454</v>
      </c>
      <c r="J3314" s="137">
        <v>25.963361445391101</v>
      </c>
      <c r="K3314" s="137">
        <v>12.549805091199699</v>
      </c>
      <c r="L3314" s="137">
        <v>13.277887493921799</v>
      </c>
      <c r="M3314" s="137">
        <v>41.510978727991599</v>
      </c>
      <c r="N3314" s="137">
        <v>9.5906722644547493</v>
      </c>
      <c r="O3314" s="137">
        <v>4.3861645332909296</v>
      </c>
      <c r="P3314" s="137">
        <v>10.787701971107801</v>
      </c>
      <c r="Q3314" s="137">
        <v>26.817755455035499</v>
      </c>
      <c r="R3314" s="137">
        <v>4.6142853430776203</v>
      </c>
      <c r="S3314" s="137">
        <v>14.642891475348399</v>
      </c>
      <c r="T3314" s="137">
        <v>25.710620758754501</v>
      </c>
      <c r="U3314" s="137">
        <v>12.536773102527601</v>
      </c>
      <c r="V3314" s="1">
        <v>3378691</v>
      </c>
      <c r="W3314" s="1">
        <v>2330321</v>
      </c>
      <c r="X3314" s="1">
        <v>5904419</v>
      </c>
      <c r="Y3314" s="1">
        <v>1166055</v>
      </c>
      <c r="Z3314" s="1">
        <v>5209361</v>
      </c>
      <c r="AA3314" s="1">
        <v>7601000</v>
      </c>
      <c r="AB3314" s="1">
        <v>1260178</v>
      </c>
      <c r="AC3314" s="1">
        <v>6634607</v>
      </c>
      <c r="AD3314" s="1">
        <v>1384405</v>
      </c>
      <c r="AE3314" s="1">
        <v>536491</v>
      </c>
      <c r="AH3314" s="136">
        <f t="shared" si="51"/>
        <v>41445</v>
      </c>
      <c r="AI3314" s="177">
        <f>HLOOKUP(附加题模型!$E$2,历史数据!$B$3:$K$5000,ROW(A3312),)</f>
        <v>12.549805091199699</v>
      </c>
      <c r="AJ3314" s="177">
        <f>HLOOKUP(附加题模型!$E$2,历史数据!$L$3:$U$5000,ROW(A3312),)</f>
        <v>12.536773102527601</v>
      </c>
    </row>
    <row r="3315" spans="1:36" x14ac:dyDescent="0.2">
      <c r="A3315" s="148">
        <v>41446</v>
      </c>
      <c r="B3315" s="137">
        <v>13.155510650659901</v>
      </c>
      <c r="C3315" s="137">
        <v>41.130144060762298</v>
      </c>
      <c r="D3315" s="137">
        <v>9.4520423105664406</v>
      </c>
      <c r="E3315" s="137">
        <v>4.3751716397237796</v>
      </c>
      <c r="F3315" s="137">
        <v>10.6012478629652</v>
      </c>
      <c r="G3315" s="137">
        <v>25.466116004839002</v>
      </c>
      <c r="H3315" s="137">
        <v>4.6275447837186503</v>
      </c>
      <c r="I3315" s="137">
        <v>14.233300105408601</v>
      </c>
      <c r="J3315" s="137">
        <v>25.274068663655001</v>
      </c>
      <c r="K3315" s="137">
        <v>12.3021973064305</v>
      </c>
      <c r="L3315" s="137">
        <v>13.033133807397901</v>
      </c>
      <c r="M3315" s="137">
        <v>41.0539771273165</v>
      </c>
      <c r="N3315" s="137">
        <v>9.5150559259702092</v>
      </c>
      <c r="O3315" s="137">
        <v>4.26524270405233</v>
      </c>
      <c r="P3315" s="137">
        <v>10.5479752606388</v>
      </c>
      <c r="Q3315" s="137">
        <v>25.7118686321474</v>
      </c>
      <c r="R3315" s="137">
        <v>4.6010259024366</v>
      </c>
      <c r="S3315" s="137">
        <v>13.7417904614808</v>
      </c>
      <c r="T3315" s="137">
        <v>26.009314297506801</v>
      </c>
      <c r="U3315" s="137">
        <v>12.1718774197098</v>
      </c>
      <c r="V3315" s="1">
        <v>2907142</v>
      </c>
      <c r="W3315" s="1">
        <v>1718374</v>
      </c>
      <c r="X3315" s="1">
        <v>5307376</v>
      </c>
      <c r="Y3315" s="1">
        <v>1447908</v>
      </c>
      <c r="Z3315" s="1">
        <v>5113980</v>
      </c>
      <c r="AA3315" s="1">
        <v>17202587</v>
      </c>
      <c r="AB3315" s="1">
        <v>1496606</v>
      </c>
      <c r="AC3315" s="1">
        <v>3030266</v>
      </c>
      <c r="AD3315" s="1">
        <v>1274555</v>
      </c>
      <c r="AE3315" s="1">
        <v>331084</v>
      </c>
      <c r="AH3315" s="136">
        <f t="shared" si="51"/>
        <v>41446</v>
      </c>
      <c r="AI3315" s="177">
        <f>HLOOKUP(附加题模型!$E$2,历史数据!$B$3:$K$5000,ROW(A3313),)</f>
        <v>12.3021973064305</v>
      </c>
      <c r="AJ3315" s="177">
        <f>HLOOKUP(附加题模型!$E$2,历史数据!$L$3:$U$5000,ROW(A3313),)</f>
        <v>12.1718774197098</v>
      </c>
    </row>
    <row r="3316" spans="1:36" x14ac:dyDescent="0.2">
      <c r="A3316" s="148">
        <v>41449</v>
      </c>
      <c r="B3316" s="137">
        <v>13.033133807397901</v>
      </c>
      <c r="C3316" s="137">
        <v>41.0539771273165</v>
      </c>
      <c r="D3316" s="137">
        <v>9.3260150797588892</v>
      </c>
      <c r="E3316" s="137">
        <v>4.2432569169180399</v>
      </c>
      <c r="F3316" s="137">
        <v>10.5213389594755</v>
      </c>
      <c r="G3316" s="137">
        <v>25.804025867388098</v>
      </c>
      <c r="H3316" s="137">
        <v>4.6010259024366</v>
      </c>
      <c r="I3316" s="137">
        <v>13.7008313244869</v>
      </c>
      <c r="J3316" s="137">
        <v>25.5268093502916</v>
      </c>
      <c r="K3316" s="137">
        <v>12.2500693517422</v>
      </c>
      <c r="L3316" s="137">
        <v>11.717582742331899</v>
      </c>
      <c r="M3316" s="137">
        <v>38.997469924278299</v>
      </c>
      <c r="N3316" s="137">
        <v>9.0361524489015093</v>
      </c>
      <c r="O3316" s="137">
        <v>4.0563777262765699</v>
      </c>
      <c r="P3316" s="137">
        <v>10.1484307431903</v>
      </c>
      <c r="Q3316" s="137">
        <v>26.572002827727001</v>
      </c>
      <c r="R3316" s="137">
        <v>4.1767238019237096</v>
      </c>
      <c r="S3316" s="137">
        <v>12.5334959201584</v>
      </c>
      <c r="T3316" s="137">
        <v>24.768587290381902</v>
      </c>
      <c r="U3316" s="137">
        <v>11.663629861499199</v>
      </c>
      <c r="V3316" s="1">
        <v>7644282</v>
      </c>
      <c r="W3316" s="1">
        <v>2775240</v>
      </c>
      <c r="X3316" s="1">
        <v>4211952</v>
      </c>
      <c r="Y3316" s="1">
        <v>1563071</v>
      </c>
      <c r="Z3316" s="1">
        <v>5852332</v>
      </c>
      <c r="AA3316" s="1">
        <v>18619052</v>
      </c>
      <c r="AB3316" s="1">
        <v>2964210</v>
      </c>
      <c r="AC3316" s="1">
        <v>3391340</v>
      </c>
      <c r="AD3316" s="1">
        <v>1734995</v>
      </c>
      <c r="AE3316" s="1">
        <v>515801</v>
      </c>
      <c r="AH3316" s="136">
        <f t="shared" si="51"/>
        <v>41449</v>
      </c>
      <c r="AI3316" s="177">
        <f>HLOOKUP(附加题模型!$E$2,历史数据!$B$3:$K$5000,ROW(A3314),)</f>
        <v>12.2500693517422</v>
      </c>
      <c r="AJ3316" s="177">
        <f>HLOOKUP(附加题模型!$E$2,历史数据!$L$3:$U$5000,ROW(A3314),)</f>
        <v>11.663629861499199</v>
      </c>
    </row>
    <row r="3317" spans="1:36" x14ac:dyDescent="0.2">
      <c r="A3317" s="148">
        <v>41450</v>
      </c>
      <c r="B3317" s="137">
        <v>11.3198580017306</v>
      </c>
      <c r="C3317" s="137">
        <v>38.235800589819803</v>
      </c>
      <c r="D3317" s="137">
        <v>8.7084816488018806</v>
      </c>
      <c r="E3317" s="137">
        <v>3.9794274713065598</v>
      </c>
      <c r="F3317" s="137">
        <v>10.0951581408639</v>
      </c>
      <c r="G3317" s="137">
        <v>25.834744945801699</v>
      </c>
      <c r="H3317" s="137">
        <v>4.1104265987185702</v>
      </c>
      <c r="I3317" s="137">
        <v>12.4106185091764</v>
      </c>
      <c r="J3317" s="137">
        <v>24.171200212877299</v>
      </c>
      <c r="K3317" s="137">
        <v>11.3638941220417</v>
      </c>
      <c r="L3317" s="137">
        <v>11.3504522125461</v>
      </c>
      <c r="M3317" s="137">
        <v>37.093296588131899</v>
      </c>
      <c r="N3317" s="137">
        <v>8.7084816488018806</v>
      </c>
      <c r="O3317" s="137">
        <v>3.9464487906051202</v>
      </c>
      <c r="P3317" s="137">
        <v>9.9752947856293392</v>
      </c>
      <c r="Q3317" s="137">
        <v>25.251082455944101</v>
      </c>
      <c r="R3317" s="137">
        <v>4.1502049206416496</v>
      </c>
      <c r="S3317" s="137">
        <v>12.451577646170399</v>
      </c>
      <c r="T3317" s="137">
        <v>25.0443044030763</v>
      </c>
      <c r="U3317" s="137">
        <v>11.4029900880579</v>
      </c>
      <c r="V3317" s="1">
        <v>9182558</v>
      </c>
      <c r="W3317" s="1">
        <v>3622303</v>
      </c>
      <c r="X3317" s="1">
        <v>5025217</v>
      </c>
      <c r="Y3317" s="1">
        <v>2156621</v>
      </c>
      <c r="Z3317" s="1">
        <v>4116908</v>
      </c>
      <c r="AA3317" s="1">
        <v>17068494</v>
      </c>
      <c r="AB3317" s="1">
        <v>3034775</v>
      </c>
      <c r="AC3317" s="1">
        <v>3182183</v>
      </c>
      <c r="AD3317" s="1">
        <v>3926493</v>
      </c>
      <c r="AE3317" s="1">
        <v>951598</v>
      </c>
      <c r="AH3317" s="136">
        <f t="shared" si="51"/>
        <v>41450</v>
      </c>
      <c r="AI3317" s="177">
        <f>HLOOKUP(附加题模型!$E$2,历史数据!$B$3:$K$5000,ROW(A3315),)</f>
        <v>11.3638941220417</v>
      </c>
      <c r="AJ3317" s="177">
        <f>HLOOKUP(附加题模型!$E$2,历史数据!$L$3:$U$5000,ROW(A3315),)</f>
        <v>11.4029900880579</v>
      </c>
    </row>
    <row r="3318" spans="1:36" x14ac:dyDescent="0.2">
      <c r="A3318" s="148">
        <v>41451</v>
      </c>
      <c r="B3318" s="137">
        <v>11.2586695800996</v>
      </c>
      <c r="C3318" s="137">
        <v>37.397964321915403</v>
      </c>
      <c r="D3318" s="137">
        <v>8.6958789257211198</v>
      </c>
      <c r="E3318" s="137">
        <v>3.9464487906051202</v>
      </c>
      <c r="F3318" s="137">
        <v>9.9752947856293392</v>
      </c>
      <c r="G3318" s="137">
        <v>25.281801534357601</v>
      </c>
      <c r="H3318" s="137">
        <v>4.1104265987185702</v>
      </c>
      <c r="I3318" s="137">
        <v>12.4106185091764</v>
      </c>
      <c r="J3318" s="137">
        <v>24.814540142497702</v>
      </c>
      <c r="K3318" s="137">
        <v>11.4029900880579</v>
      </c>
      <c r="L3318" s="137">
        <v>11.228075369284101</v>
      </c>
      <c r="M3318" s="137">
        <v>37.550298188807098</v>
      </c>
      <c r="N3318" s="137">
        <v>8.9101252180939596</v>
      </c>
      <c r="O3318" s="137">
        <v>4.0343919391422798</v>
      </c>
      <c r="P3318" s="137">
        <v>10.814338272271099</v>
      </c>
      <c r="Q3318" s="137">
        <v>25.312520612771198</v>
      </c>
      <c r="R3318" s="137">
        <v>4.1634643612826796</v>
      </c>
      <c r="S3318" s="137">
        <v>12.6154141941463</v>
      </c>
      <c r="T3318" s="137">
        <v>24.952398698844899</v>
      </c>
      <c r="U3318" s="137">
        <v>11.6375658841551</v>
      </c>
      <c r="V3318" s="1">
        <v>6739631</v>
      </c>
      <c r="W3318" s="1">
        <v>1574576</v>
      </c>
      <c r="X3318" s="1">
        <v>4473740</v>
      </c>
      <c r="Y3318" s="1">
        <v>1670012</v>
      </c>
      <c r="Z3318" s="1">
        <v>9878215</v>
      </c>
      <c r="AA3318" s="1">
        <v>11238519</v>
      </c>
      <c r="AB3318" s="1">
        <v>1811120</v>
      </c>
      <c r="AC3318" s="1">
        <v>1479670</v>
      </c>
      <c r="AD3318" s="1">
        <v>1135894</v>
      </c>
      <c r="AE3318" s="1">
        <v>383382</v>
      </c>
      <c r="AH3318" s="136">
        <f t="shared" si="51"/>
        <v>41451</v>
      </c>
      <c r="AI3318" s="177">
        <f>HLOOKUP(附加题模型!$E$2,历史数据!$B$3:$K$5000,ROW(A3316),)</f>
        <v>11.4029900880579</v>
      </c>
      <c r="AJ3318" s="177">
        <f>HLOOKUP(附加题模型!$E$2,历史数据!$L$3:$U$5000,ROW(A3316),)</f>
        <v>11.6375658841551</v>
      </c>
    </row>
    <row r="3319" spans="1:36" x14ac:dyDescent="0.2">
      <c r="A3319" s="148">
        <v>41452</v>
      </c>
      <c r="B3319" s="137">
        <v>11.228075369284101</v>
      </c>
      <c r="C3319" s="137">
        <v>37.397964321915403</v>
      </c>
      <c r="D3319" s="137">
        <v>8.8471116026901804</v>
      </c>
      <c r="E3319" s="137">
        <v>4.0563777262765699</v>
      </c>
      <c r="F3319" s="137">
        <v>10.801020121689399</v>
      </c>
      <c r="G3319" s="137">
        <v>25.4046778480119</v>
      </c>
      <c r="H3319" s="137">
        <v>4.1899832425647396</v>
      </c>
      <c r="I3319" s="137">
        <v>12.635893762643301</v>
      </c>
      <c r="J3319" s="137">
        <v>24.8834694206713</v>
      </c>
      <c r="K3319" s="137">
        <v>11.6375658841551</v>
      </c>
      <c r="L3319" s="137">
        <v>10.769162207051799</v>
      </c>
      <c r="M3319" s="137">
        <v>35.646124852660698</v>
      </c>
      <c r="N3319" s="137">
        <v>8.4690299102675297</v>
      </c>
      <c r="O3319" s="137">
        <v>3.9684345777394099</v>
      </c>
      <c r="P3319" s="137">
        <v>11.173928337974701</v>
      </c>
      <c r="Q3319" s="137">
        <v>25.8961831026288</v>
      </c>
      <c r="R3319" s="137">
        <v>4.1502049206416496</v>
      </c>
      <c r="S3319" s="137">
        <v>12.308220666691501</v>
      </c>
      <c r="T3319" s="137">
        <v>24.515846603745398</v>
      </c>
      <c r="U3319" s="137">
        <v>11.572405940794701</v>
      </c>
      <c r="V3319" s="1">
        <v>4550366</v>
      </c>
      <c r="W3319" s="1">
        <v>2760559</v>
      </c>
      <c r="X3319" s="1">
        <v>5585731</v>
      </c>
      <c r="Y3319" s="1">
        <v>1775565</v>
      </c>
      <c r="Z3319" s="1">
        <v>12335829</v>
      </c>
      <c r="AA3319" s="1">
        <v>15382745</v>
      </c>
      <c r="AB3319" s="1">
        <v>2353196</v>
      </c>
      <c r="AC3319" s="1">
        <v>1873850</v>
      </c>
      <c r="AD3319" s="1">
        <v>1324124</v>
      </c>
      <c r="AE3319" s="1">
        <v>378810</v>
      </c>
      <c r="AH3319" s="136">
        <f t="shared" si="51"/>
        <v>41452</v>
      </c>
      <c r="AI3319" s="177">
        <f>HLOOKUP(附加题模型!$E$2,历史数据!$B$3:$K$5000,ROW(A3317),)</f>
        <v>11.6375658841551</v>
      </c>
      <c r="AJ3319" s="177">
        <f>HLOOKUP(附加题模型!$E$2,历史数据!$L$3:$U$5000,ROW(A3317),)</f>
        <v>11.572405940794701</v>
      </c>
    </row>
    <row r="3320" spans="1:36" x14ac:dyDescent="0.2">
      <c r="A3320" s="148">
        <v>41453</v>
      </c>
      <c r="B3320" s="137">
        <v>11.0139158935757</v>
      </c>
      <c r="C3320" s="137">
        <v>36.407794187119201</v>
      </c>
      <c r="D3320" s="137">
        <v>8.2799890640562008</v>
      </c>
      <c r="E3320" s="137">
        <v>3.9574416841722702</v>
      </c>
      <c r="F3320" s="137">
        <v>11.0274286815769</v>
      </c>
      <c r="G3320" s="137">
        <v>25.343239691184699</v>
      </c>
      <c r="H3320" s="137">
        <v>4.0839077174365199</v>
      </c>
      <c r="I3320" s="137">
        <v>12.185343255709499</v>
      </c>
      <c r="J3320" s="137">
        <v>24.4469173255718</v>
      </c>
      <c r="K3320" s="137">
        <v>11.3378301446976</v>
      </c>
      <c r="L3320" s="137">
        <v>11.166886947653101</v>
      </c>
      <c r="M3320" s="137">
        <v>37.245630455023701</v>
      </c>
      <c r="N3320" s="137">
        <v>8.2547836178946898</v>
      </c>
      <c r="O3320" s="137">
        <v>3.89148432276939</v>
      </c>
      <c r="P3320" s="137">
        <v>11.333746144954</v>
      </c>
      <c r="Q3320" s="137">
        <v>25.435396926425401</v>
      </c>
      <c r="R3320" s="137">
        <v>4.1236860393596002</v>
      </c>
      <c r="S3320" s="137">
        <v>12.3491798036855</v>
      </c>
      <c r="T3320" s="137">
        <v>24.998351550960599</v>
      </c>
      <c r="U3320" s="137">
        <v>11.468150031418199</v>
      </c>
      <c r="V3320" s="1">
        <v>5464682</v>
      </c>
      <c r="W3320" s="1">
        <v>4336330</v>
      </c>
      <c r="X3320" s="1">
        <v>4420619</v>
      </c>
      <c r="Y3320" s="1">
        <v>1632150</v>
      </c>
      <c r="Z3320" s="1">
        <v>12048392</v>
      </c>
      <c r="AA3320" s="1">
        <v>10283146</v>
      </c>
      <c r="AB3320" s="1">
        <v>1607553</v>
      </c>
      <c r="AC3320" s="1">
        <v>1582359</v>
      </c>
      <c r="AD3320" s="1">
        <v>1456767</v>
      </c>
      <c r="AE3320" s="1">
        <v>212610</v>
      </c>
      <c r="AH3320" s="136">
        <f t="shared" si="51"/>
        <v>41453</v>
      </c>
      <c r="AI3320" s="177">
        <f>HLOOKUP(附加题模型!$E$2,历史数据!$B$3:$K$5000,ROW(A3318),)</f>
        <v>11.3378301446976</v>
      </c>
      <c r="AJ3320" s="177">
        <f>HLOOKUP(附加题模型!$E$2,历史数据!$L$3:$U$5000,ROW(A3318),)</f>
        <v>11.468150031418199</v>
      </c>
    </row>
    <row r="3321" spans="1:36" x14ac:dyDescent="0.2">
      <c r="A3321" s="148">
        <v>41456</v>
      </c>
      <c r="B3321" s="137">
        <v>11.0445101043912</v>
      </c>
      <c r="C3321" s="137">
        <v>35.417624052323099</v>
      </c>
      <c r="D3321" s="137">
        <v>8.0657427716833592</v>
      </c>
      <c r="E3321" s="137">
        <v>3.8804914292022499</v>
      </c>
      <c r="F3321" s="137">
        <v>11.333746144954</v>
      </c>
      <c r="G3321" s="137">
        <v>25.3739587695983</v>
      </c>
      <c r="H3321" s="137">
        <v>4.1369454800006302</v>
      </c>
      <c r="I3321" s="137">
        <v>12.2877410981945</v>
      </c>
      <c r="J3321" s="137">
        <v>24.929422272787001</v>
      </c>
      <c r="K3321" s="137">
        <v>11.5593739521227</v>
      </c>
      <c r="L3321" s="137">
        <v>11.3504522125461</v>
      </c>
      <c r="M3321" s="137">
        <v>36.940962721240197</v>
      </c>
      <c r="N3321" s="137">
        <v>8.6706734795596105</v>
      </c>
      <c r="O3321" s="137">
        <v>3.9244630034708301</v>
      </c>
      <c r="P3321" s="137">
        <v>11.3870187472805</v>
      </c>
      <c r="Q3321" s="137">
        <v>25.8654640242152</v>
      </c>
      <c r="R3321" s="137">
        <v>4.1899832425647396</v>
      </c>
      <c r="S3321" s="137">
        <v>12.6768528996373</v>
      </c>
      <c r="T3321" s="137">
        <v>25.2281158115393</v>
      </c>
      <c r="U3321" s="137">
        <v>11.650597872827101</v>
      </c>
      <c r="V3321" s="1">
        <v>2623202</v>
      </c>
      <c r="W3321" s="1">
        <v>1567454</v>
      </c>
      <c r="X3321" s="1">
        <v>2651500</v>
      </c>
      <c r="Y3321" s="1">
        <v>996148</v>
      </c>
      <c r="Z3321" s="1">
        <v>10560658</v>
      </c>
      <c r="AA3321" s="1">
        <v>7734461</v>
      </c>
      <c r="AB3321" s="1">
        <v>1153809</v>
      </c>
      <c r="AC3321" s="1">
        <v>2190677</v>
      </c>
      <c r="AD3321" s="1">
        <v>1571225</v>
      </c>
      <c r="AE3321" s="1">
        <v>170087</v>
      </c>
      <c r="AH3321" s="136">
        <f t="shared" si="51"/>
        <v>41456</v>
      </c>
      <c r="AI3321" s="177">
        <f>HLOOKUP(附加题模型!$E$2,历史数据!$B$3:$K$5000,ROW(A3319),)</f>
        <v>11.5593739521227</v>
      </c>
      <c r="AJ3321" s="177">
        <f>HLOOKUP(附加题模型!$E$2,历史数据!$L$3:$U$5000,ROW(A3319),)</f>
        <v>11.650597872827101</v>
      </c>
    </row>
    <row r="3322" spans="1:36" x14ac:dyDescent="0.2">
      <c r="A3322" s="148">
        <v>41457</v>
      </c>
      <c r="B3322" s="137">
        <v>11.3504522125461</v>
      </c>
      <c r="C3322" s="137">
        <v>36.940962721240197</v>
      </c>
      <c r="D3322" s="137">
        <v>9.0739606181437793</v>
      </c>
      <c r="E3322" s="137">
        <v>4.0343919391422798</v>
      </c>
      <c r="F3322" s="137">
        <v>11.413655048443699</v>
      </c>
      <c r="G3322" s="137">
        <v>26.2033738867643</v>
      </c>
      <c r="H3322" s="137">
        <v>4.1899832425647396</v>
      </c>
      <c r="I3322" s="137">
        <v>12.902128153104201</v>
      </c>
      <c r="J3322" s="137">
        <v>24.998351550960599</v>
      </c>
      <c r="K3322" s="137">
        <v>11.741821793531599</v>
      </c>
      <c r="L3322" s="137">
        <v>11.3198580017306</v>
      </c>
      <c r="M3322" s="137">
        <v>37.321797388469498</v>
      </c>
      <c r="N3322" s="137">
        <v>9.0991660643052903</v>
      </c>
      <c r="O3322" s="137">
        <v>4.0453848327094297</v>
      </c>
      <c r="P3322" s="137">
        <v>11.3870187472805</v>
      </c>
      <c r="Q3322" s="137">
        <v>26.019059416283</v>
      </c>
      <c r="R3322" s="137">
        <v>4.2695398864109002</v>
      </c>
      <c r="S3322" s="137">
        <v>12.8816485846072</v>
      </c>
      <c r="T3322" s="137">
        <v>25.503832924233699</v>
      </c>
      <c r="U3322" s="137">
        <v>12.0545895216612</v>
      </c>
      <c r="V3322" s="1">
        <v>2071858</v>
      </c>
      <c r="W3322" s="1">
        <v>1227201</v>
      </c>
      <c r="X3322" s="1">
        <v>2209448</v>
      </c>
      <c r="Y3322" s="1">
        <v>2001326</v>
      </c>
      <c r="Z3322" s="1">
        <v>10212130</v>
      </c>
      <c r="AA3322" s="1">
        <v>8098683</v>
      </c>
      <c r="AB3322" s="1">
        <v>1655805</v>
      </c>
      <c r="AC3322" s="1">
        <v>3145914</v>
      </c>
      <c r="AD3322" s="1">
        <v>800297</v>
      </c>
      <c r="AE3322" s="1">
        <v>538278</v>
      </c>
      <c r="AH3322" s="136">
        <f t="shared" si="51"/>
        <v>41457</v>
      </c>
      <c r="AI3322" s="177">
        <f>HLOOKUP(附加题模型!$E$2,历史数据!$B$3:$K$5000,ROW(A3320),)</f>
        <v>11.741821793531599</v>
      </c>
      <c r="AJ3322" s="177">
        <f>HLOOKUP(附加题模型!$E$2,历史数据!$L$3:$U$5000,ROW(A3320),)</f>
        <v>12.0545895216612</v>
      </c>
    </row>
    <row r="3323" spans="1:36" x14ac:dyDescent="0.2">
      <c r="A3323" s="148">
        <v>41458</v>
      </c>
      <c r="B3323" s="137">
        <v>11.289263790915101</v>
      </c>
      <c r="C3323" s="137">
        <v>37.169463521577804</v>
      </c>
      <c r="D3323" s="137">
        <v>9.3386178028396394</v>
      </c>
      <c r="E3323" s="137">
        <v>4.0343919391422798</v>
      </c>
      <c r="F3323" s="137">
        <v>11.4003368978621</v>
      </c>
      <c r="G3323" s="137">
        <v>26.019059416283</v>
      </c>
      <c r="H3323" s="137">
        <v>4.2297615644878199</v>
      </c>
      <c r="I3323" s="137">
        <v>12.7587711736253</v>
      </c>
      <c r="J3323" s="137">
        <v>25.457880072118002</v>
      </c>
      <c r="K3323" s="137">
        <v>11.9763975896288</v>
      </c>
      <c r="L3323" s="137">
        <v>10.9527274719447</v>
      </c>
      <c r="M3323" s="137">
        <v>37.397964321915403</v>
      </c>
      <c r="N3323" s="137">
        <v>9.5150559259702092</v>
      </c>
      <c r="O3323" s="137">
        <v>4.0453848327094297</v>
      </c>
      <c r="P3323" s="137">
        <v>11.2804735426276</v>
      </c>
      <c r="Q3323" s="137">
        <v>24.7595772013272</v>
      </c>
      <c r="R3323" s="137">
        <v>4.1899832425647396</v>
      </c>
      <c r="S3323" s="137">
        <v>12.717812036631299</v>
      </c>
      <c r="T3323" s="137">
        <v>25.0443044030763</v>
      </c>
      <c r="U3323" s="137">
        <v>11.8721416802523</v>
      </c>
      <c r="V3323" s="1">
        <v>3442451</v>
      </c>
      <c r="W3323" s="1">
        <v>1204352</v>
      </c>
      <c r="X3323" s="1">
        <v>6791587</v>
      </c>
      <c r="Y3323" s="1">
        <v>1608616</v>
      </c>
      <c r="Z3323" s="1">
        <v>9522449</v>
      </c>
      <c r="AA3323" s="1">
        <v>13549717</v>
      </c>
      <c r="AB3323" s="1">
        <v>1385412</v>
      </c>
      <c r="AC3323" s="1">
        <v>2216704</v>
      </c>
      <c r="AD3323" s="1">
        <v>974988</v>
      </c>
      <c r="AE3323" s="1">
        <v>304737</v>
      </c>
      <c r="AH3323" s="136">
        <f t="shared" si="51"/>
        <v>41458</v>
      </c>
      <c r="AI3323" s="177">
        <f>HLOOKUP(附加题模型!$E$2,历史数据!$B$3:$K$5000,ROW(A3321),)</f>
        <v>11.9763975896288</v>
      </c>
      <c r="AJ3323" s="177">
        <f>HLOOKUP(附加题模型!$E$2,历史数据!$L$3:$U$5000,ROW(A3321),)</f>
        <v>11.8721416802523</v>
      </c>
    </row>
    <row r="3324" spans="1:36" x14ac:dyDescent="0.2">
      <c r="A3324" s="148">
        <v>41459</v>
      </c>
      <c r="B3324" s="137">
        <v>10.9833216827602</v>
      </c>
      <c r="C3324" s="137">
        <v>37.321797388469498</v>
      </c>
      <c r="D3324" s="137">
        <v>9.3512205259203895</v>
      </c>
      <c r="E3324" s="137">
        <v>4.0343919391422798</v>
      </c>
      <c r="F3324" s="137">
        <v>11.094019434485</v>
      </c>
      <c r="G3324" s="137">
        <v>24.268071946710201</v>
      </c>
      <c r="H3324" s="137">
        <v>4.1899832425647396</v>
      </c>
      <c r="I3324" s="137">
        <v>12.717812036631299</v>
      </c>
      <c r="J3324" s="137">
        <v>24.860492994613399</v>
      </c>
      <c r="K3324" s="137">
        <v>11.7548537822037</v>
      </c>
      <c r="L3324" s="137">
        <v>11.1362927368376</v>
      </c>
      <c r="M3324" s="137">
        <v>37.4741312553612</v>
      </c>
      <c r="N3324" s="137">
        <v>9.4016314182434204</v>
      </c>
      <c r="O3324" s="137">
        <v>4.07836351341086</v>
      </c>
      <c r="P3324" s="137">
        <v>11.187246488556299</v>
      </c>
      <c r="Q3324" s="137">
        <v>24.667419966086499</v>
      </c>
      <c r="R3324" s="137">
        <v>4.2430210051288499</v>
      </c>
      <c r="S3324" s="137">
        <v>12.799730310619299</v>
      </c>
      <c r="T3324" s="137">
        <v>25.917408593275301</v>
      </c>
      <c r="U3324" s="137">
        <v>11.9503336122847</v>
      </c>
      <c r="V3324" s="1">
        <v>5251053</v>
      </c>
      <c r="W3324" s="1">
        <v>2712490</v>
      </c>
      <c r="X3324" s="1">
        <v>4964643</v>
      </c>
      <c r="Y3324" s="1">
        <v>1240594</v>
      </c>
      <c r="Z3324" s="1">
        <v>9596777</v>
      </c>
      <c r="AA3324" s="1">
        <v>9060468</v>
      </c>
      <c r="AB3324" s="1">
        <v>1703701</v>
      </c>
      <c r="AC3324" s="1">
        <v>2244861</v>
      </c>
      <c r="AD3324" s="1">
        <v>2201174</v>
      </c>
      <c r="AE3324" s="1">
        <v>254200</v>
      </c>
      <c r="AH3324" s="136">
        <f t="shared" si="51"/>
        <v>41459</v>
      </c>
      <c r="AI3324" s="177">
        <f>HLOOKUP(附加题模型!$E$2,历史数据!$B$3:$K$5000,ROW(A3322),)</f>
        <v>11.7548537822037</v>
      </c>
      <c r="AJ3324" s="177">
        <f>HLOOKUP(附加题模型!$E$2,历史数据!$L$3:$U$5000,ROW(A3322),)</f>
        <v>11.9503336122847</v>
      </c>
    </row>
    <row r="3325" spans="1:36" x14ac:dyDescent="0.2">
      <c r="A3325" s="148">
        <v>41460</v>
      </c>
      <c r="B3325" s="137">
        <v>11.166886947653101</v>
      </c>
      <c r="C3325" s="137">
        <v>37.4741312553612</v>
      </c>
      <c r="D3325" s="137">
        <v>9.4016314182434204</v>
      </c>
      <c r="E3325" s="137">
        <v>4.0673706198437198</v>
      </c>
      <c r="F3325" s="137">
        <v>11.094019434485</v>
      </c>
      <c r="G3325" s="137">
        <v>24.360229181950899</v>
      </c>
      <c r="H3325" s="137">
        <v>4.2695398864109002</v>
      </c>
      <c r="I3325" s="137">
        <v>12.9635668585952</v>
      </c>
      <c r="J3325" s="137">
        <v>25.963361445391101</v>
      </c>
      <c r="K3325" s="137">
        <v>11.898205657596399</v>
      </c>
      <c r="L3325" s="137">
        <v>11.1974811584686</v>
      </c>
      <c r="M3325" s="137">
        <v>37.550298188807098</v>
      </c>
      <c r="N3325" s="137">
        <v>9.26300146435511</v>
      </c>
      <c r="O3325" s="137">
        <v>4.1003493005451501</v>
      </c>
      <c r="P3325" s="137">
        <v>11.2005646391379</v>
      </c>
      <c r="Q3325" s="137">
        <v>24.6981390445</v>
      </c>
      <c r="R3325" s="137">
        <v>4.2430210051288499</v>
      </c>
      <c r="S3325" s="137">
        <v>12.6768528996373</v>
      </c>
      <c r="T3325" s="137">
        <v>27.778499103962599</v>
      </c>
      <c r="U3325" s="137">
        <v>12.549805091199699</v>
      </c>
      <c r="V3325" s="1">
        <v>5309851</v>
      </c>
      <c r="W3325" s="1">
        <v>1888900</v>
      </c>
      <c r="X3325" s="1">
        <v>3365699</v>
      </c>
      <c r="Y3325" s="1">
        <v>1118588</v>
      </c>
      <c r="Z3325" s="1">
        <v>10479305</v>
      </c>
      <c r="AA3325" s="1">
        <v>5903954</v>
      </c>
      <c r="AB3325" s="1">
        <v>1473031</v>
      </c>
      <c r="AC3325" s="1">
        <v>2441920</v>
      </c>
      <c r="AD3325" s="1">
        <v>6292586</v>
      </c>
      <c r="AE3325" s="1">
        <v>937300</v>
      </c>
      <c r="AH3325" s="136">
        <f t="shared" si="51"/>
        <v>41460</v>
      </c>
      <c r="AI3325" s="177">
        <f>HLOOKUP(附加题模型!$E$2,历史数据!$B$3:$K$5000,ROW(A3323),)</f>
        <v>11.898205657596399</v>
      </c>
      <c r="AJ3325" s="177">
        <f>HLOOKUP(附加题模型!$E$2,历史数据!$L$3:$U$5000,ROW(A3323),)</f>
        <v>12.549805091199699</v>
      </c>
    </row>
    <row r="3326" spans="1:36" x14ac:dyDescent="0.2">
      <c r="A3326" s="148">
        <v>41463</v>
      </c>
      <c r="B3326" s="137">
        <v>11.1056985260222</v>
      </c>
      <c r="C3326" s="137">
        <v>37.550298188807098</v>
      </c>
      <c r="D3326" s="137">
        <v>8.9857415565784908</v>
      </c>
      <c r="E3326" s="137">
        <v>4.0563777262765699</v>
      </c>
      <c r="F3326" s="137">
        <v>11.054064982740099</v>
      </c>
      <c r="G3326" s="137">
        <v>24.268071946710201</v>
      </c>
      <c r="H3326" s="137">
        <v>4.2430210051288499</v>
      </c>
      <c r="I3326" s="137">
        <v>12.513016351661401</v>
      </c>
      <c r="J3326" s="137">
        <v>27.1121827482845</v>
      </c>
      <c r="K3326" s="137">
        <v>12.549805091199699</v>
      </c>
      <c r="L3326" s="137">
        <v>10.6773795746053</v>
      </c>
      <c r="M3326" s="137">
        <v>35.950792586444102</v>
      </c>
      <c r="N3326" s="137">
        <v>8.7967007103671602</v>
      </c>
      <c r="O3326" s="137">
        <v>3.89148432276939</v>
      </c>
      <c r="P3326" s="137">
        <v>11.160610187393001</v>
      </c>
      <c r="Q3326" s="137">
        <v>23.622971300025501</v>
      </c>
      <c r="R3326" s="137">
        <v>4.0971671580775402</v>
      </c>
      <c r="S3326" s="137">
        <v>12.0215067077336</v>
      </c>
      <c r="T3326" s="137">
        <v>26.974324191937299</v>
      </c>
      <c r="U3326" s="137">
        <v>12.8234768533131</v>
      </c>
      <c r="V3326" s="1">
        <v>4411761</v>
      </c>
      <c r="W3326" s="1">
        <v>1355554</v>
      </c>
      <c r="X3326" s="1">
        <v>3720825</v>
      </c>
      <c r="Y3326" s="1">
        <v>1875280</v>
      </c>
      <c r="Z3326" s="1">
        <v>9353061</v>
      </c>
      <c r="AA3326" s="1">
        <v>6669768</v>
      </c>
      <c r="AB3326" s="1">
        <v>1399659</v>
      </c>
      <c r="AC3326" s="1">
        <v>1513584</v>
      </c>
      <c r="AD3326" s="1">
        <v>2756142</v>
      </c>
      <c r="AE3326" s="1">
        <v>600961</v>
      </c>
      <c r="AH3326" s="136">
        <f t="shared" si="51"/>
        <v>41463</v>
      </c>
      <c r="AI3326" s="177">
        <f>HLOOKUP(附加题模型!$E$2,历史数据!$B$3:$K$5000,ROW(A3324),)</f>
        <v>12.549805091199699</v>
      </c>
      <c r="AJ3326" s="177">
        <f>HLOOKUP(附加题模型!$E$2,历史数据!$L$3:$U$5000,ROW(A3324),)</f>
        <v>12.8234768533131</v>
      </c>
    </row>
    <row r="3327" spans="1:36" x14ac:dyDescent="0.2">
      <c r="A3327" s="148">
        <v>41464</v>
      </c>
      <c r="B3327" s="137">
        <v>10.6467853637898</v>
      </c>
      <c r="C3327" s="137">
        <v>36.179293386781701</v>
      </c>
      <c r="D3327" s="137">
        <v>8.4690299102675297</v>
      </c>
      <c r="E3327" s="137">
        <v>3.8585056420679602</v>
      </c>
      <c r="F3327" s="137">
        <v>11.1339738862298</v>
      </c>
      <c r="G3327" s="137">
        <v>23.684409456852698</v>
      </c>
      <c r="H3327" s="137">
        <v>4.1502049206416496</v>
      </c>
      <c r="I3327" s="137">
        <v>12.2877410981945</v>
      </c>
      <c r="J3327" s="137">
        <v>26.836465635590098</v>
      </c>
      <c r="K3327" s="137">
        <v>12.6801249779204</v>
      </c>
      <c r="L3327" s="137">
        <v>11.7481769531474</v>
      </c>
      <c r="M3327" s="137">
        <v>36.407794187119201</v>
      </c>
      <c r="N3327" s="137">
        <v>8.7714952642056492</v>
      </c>
      <c r="O3327" s="137">
        <v>3.90247721633654</v>
      </c>
      <c r="P3327" s="137">
        <v>11.0673831333217</v>
      </c>
      <c r="Q3327" s="137">
        <v>24.206633789883099</v>
      </c>
      <c r="R3327" s="137">
        <v>4.1236860393596002</v>
      </c>
      <c r="S3327" s="137">
        <v>12.041986276230601</v>
      </c>
      <c r="T3327" s="137">
        <v>27.020277044053</v>
      </c>
      <c r="U3327" s="137">
        <v>12.9016687853455</v>
      </c>
      <c r="V3327" s="1">
        <v>11593069</v>
      </c>
      <c r="W3327" s="1">
        <v>800273</v>
      </c>
      <c r="X3327" s="1">
        <v>2014583</v>
      </c>
      <c r="Y3327" s="1">
        <v>503726</v>
      </c>
      <c r="Z3327" s="1">
        <v>8101199</v>
      </c>
      <c r="AA3327" s="1">
        <v>3640135</v>
      </c>
      <c r="AB3327" s="1">
        <v>1035565</v>
      </c>
      <c r="AC3327" s="1">
        <v>1283639</v>
      </c>
      <c r="AD3327" s="1">
        <v>2012686</v>
      </c>
      <c r="AE3327" s="1">
        <v>231701</v>
      </c>
      <c r="AH3327" s="136">
        <f t="shared" si="51"/>
        <v>41464</v>
      </c>
      <c r="AI3327" s="177">
        <f>HLOOKUP(附加题模型!$E$2,历史数据!$B$3:$K$5000,ROW(A3325),)</f>
        <v>12.6801249779204</v>
      </c>
      <c r="AJ3327" s="177">
        <f>HLOOKUP(附加题模型!$E$2,历史数据!$L$3:$U$5000,ROW(A3325),)</f>
        <v>12.9016687853455</v>
      </c>
    </row>
    <row r="3328" spans="1:36" x14ac:dyDescent="0.2">
      <c r="A3328" s="148">
        <v>41465</v>
      </c>
      <c r="B3328" s="137">
        <v>11.7481769531474</v>
      </c>
      <c r="C3328" s="137">
        <v>36.483961120565098</v>
      </c>
      <c r="D3328" s="137">
        <v>8.8345088796094302</v>
      </c>
      <c r="E3328" s="137">
        <v>3.90247721633654</v>
      </c>
      <c r="F3328" s="137">
        <v>11.000792380413699</v>
      </c>
      <c r="G3328" s="137">
        <v>24.114476554642501</v>
      </c>
      <c r="H3328" s="137">
        <v>4.1236860393596002</v>
      </c>
      <c r="I3328" s="137">
        <v>12.041986276230601</v>
      </c>
      <c r="J3328" s="137">
        <v>26.744559931358602</v>
      </c>
      <c r="K3328" s="137">
        <v>13.005924694721999</v>
      </c>
      <c r="L3328" s="137">
        <v>12.1153074829333</v>
      </c>
      <c r="M3328" s="137">
        <v>37.245630455023701</v>
      </c>
      <c r="N3328" s="137">
        <v>9.2125905720320898</v>
      </c>
      <c r="O3328" s="137">
        <v>4.0014132584408504</v>
      </c>
      <c r="P3328" s="137">
        <v>10.6412023147101</v>
      </c>
      <c r="Q3328" s="137">
        <v>24.6981390445</v>
      </c>
      <c r="R3328" s="137">
        <v>4.3623559708980997</v>
      </c>
      <c r="S3328" s="137">
        <v>12.308220666691501</v>
      </c>
      <c r="T3328" s="137">
        <v>27.4108762870368</v>
      </c>
      <c r="U3328" s="137">
        <v>13.1492765701148</v>
      </c>
      <c r="V3328" s="1">
        <v>17977284</v>
      </c>
      <c r="W3328" s="1">
        <v>914623</v>
      </c>
      <c r="X3328" s="1">
        <v>2239987</v>
      </c>
      <c r="Y3328" s="1">
        <v>744328</v>
      </c>
      <c r="Z3328" s="1">
        <v>8236942</v>
      </c>
      <c r="AA3328" s="1">
        <v>4185636</v>
      </c>
      <c r="AB3328" s="1">
        <v>4585017</v>
      </c>
      <c r="AC3328" s="1">
        <v>1515804</v>
      </c>
      <c r="AD3328" s="1">
        <v>2081978</v>
      </c>
      <c r="AE3328" s="1">
        <v>312826</v>
      </c>
      <c r="AH3328" s="136">
        <f t="shared" si="51"/>
        <v>41465</v>
      </c>
      <c r="AI3328" s="177">
        <f>HLOOKUP(附加题模型!$E$2,历史数据!$B$3:$K$5000,ROW(A3326),)</f>
        <v>13.005924694721999</v>
      </c>
      <c r="AJ3328" s="177">
        <f>HLOOKUP(附加题模型!$E$2,历史数据!$L$3:$U$5000,ROW(A3326),)</f>
        <v>13.1492765701148</v>
      </c>
    </row>
    <row r="3329" spans="1:36" x14ac:dyDescent="0.2">
      <c r="A3329" s="148">
        <v>41466</v>
      </c>
      <c r="B3329" s="137">
        <v>11.962336428855799</v>
      </c>
      <c r="C3329" s="137">
        <v>36.940962721240197</v>
      </c>
      <c r="D3329" s="137">
        <v>9.4268368644049296</v>
      </c>
      <c r="E3329" s="137">
        <v>4.0124061520079897</v>
      </c>
      <c r="F3329" s="137">
        <v>10.574611561802</v>
      </c>
      <c r="G3329" s="137">
        <v>24.605981809259401</v>
      </c>
      <c r="H3329" s="137">
        <v>4.3490965302570697</v>
      </c>
      <c r="I3329" s="137">
        <v>12.308220666691501</v>
      </c>
      <c r="J3329" s="137">
        <v>27.4568291391525</v>
      </c>
      <c r="K3329" s="137">
        <v>13.1492765701148</v>
      </c>
      <c r="L3329" s="137">
        <v>12.329466958641699</v>
      </c>
      <c r="M3329" s="137">
        <v>37.626465122252903</v>
      </c>
      <c r="N3329" s="137">
        <v>9.3260150797588892</v>
      </c>
      <c r="O3329" s="137">
        <v>4.1003493005451501</v>
      </c>
      <c r="P3329" s="137">
        <v>10.4680663571491</v>
      </c>
      <c r="Q3329" s="137">
        <v>25.926902181042301</v>
      </c>
      <c r="R3329" s="137">
        <v>4.41539373346221</v>
      </c>
      <c r="S3329" s="137">
        <v>12.656373331140299</v>
      </c>
      <c r="T3329" s="137">
        <v>27.6636169736733</v>
      </c>
      <c r="U3329" s="137">
        <v>13.2535324794913</v>
      </c>
      <c r="V3329" s="1">
        <v>12067169</v>
      </c>
      <c r="W3329" s="1">
        <v>2021776</v>
      </c>
      <c r="X3329" s="1">
        <v>4892418</v>
      </c>
      <c r="Y3329" s="1">
        <v>1304644</v>
      </c>
      <c r="Z3329" s="1">
        <v>7203863</v>
      </c>
      <c r="AA3329" s="1">
        <v>5148867</v>
      </c>
      <c r="AB3329" s="1">
        <v>3556069</v>
      </c>
      <c r="AC3329" s="1">
        <v>2722902</v>
      </c>
      <c r="AD3329" s="1">
        <v>2661673</v>
      </c>
      <c r="AE3329" s="1">
        <v>433173</v>
      </c>
      <c r="AH3329" s="136">
        <f t="shared" si="51"/>
        <v>41466</v>
      </c>
      <c r="AI3329" s="177">
        <f>HLOOKUP(附加题模型!$E$2,历史数据!$B$3:$K$5000,ROW(A3327),)</f>
        <v>13.1492765701148</v>
      </c>
      <c r="AJ3329" s="177">
        <f>HLOOKUP(附加题模型!$E$2,历史数据!$L$3:$U$5000,ROW(A3327),)</f>
        <v>13.2535324794913</v>
      </c>
    </row>
    <row r="3330" spans="1:36" x14ac:dyDescent="0.2">
      <c r="A3330" s="148">
        <v>41467</v>
      </c>
      <c r="B3330" s="137">
        <v>12.2988727478262</v>
      </c>
      <c r="C3330" s="137">
        <v>37.7026320556988</v>
      </c>
      <c r="D3330" s="137">
        <v>9.3260150797588892</v>
      </c>
      <c r="E3330" s="137">
        <v>4.08935640697801</v>
      </c>
      <c r="F3330" s="137">
        <v>10.374839303077801</v>
      </c>
      <c r="G3330" s="137">
        <v>26.234092965177901</v>
      </c>
      <c r="H3330" s="137">
        <v>4.4684314960263203</v>
      </c>
      <c r="I3330" s="137">
        <v>12.6973324681343</v>
      </c>
      <c r="J3330" s="137">
        <v>27.824451956078398</v>
      </c>
      <c r="K3330" s="137">
        <v>13.2535324794913</v>
      </c>
      <c r="L3330" s="137">
        <v>11.8705537964094</v>
      </c>
      <c r="M3330" s="137">
        <v>37.169463521577804</v>
      </c>
      <c r="N3330" s="137">
        <v>9.1495769566283105</v>
      </c>
      <c r="O3330" s="137">
        <v>4.0453848327094297</v>
      </c>
      <c r="P3330" s="137">
        <v>10.4813845077307</v>
      </c>
      <c r="Q3330" s="137">
        <v>25.926902181042301</v>
      </c>
      <c r="R3330" s="137">
        <v>4.3093182083339903</v>
      </c>
      <c r="S3330" s="137">
        <v>12.6154141941463</v>
      </c>
      <c r="T3330" s="137">
        <v>27.962310512425599</v>
      </c>
      <c r="U3330" s="137">
        <v>13.123212592770599</v>
      </c>
      <c r="V3330" s="1">
        <v>8046236</v>
      </c>
      <c r="W3330" s="1">
        <v>1294700</v>
      </c>
      <c r="X3330" s="1">
        <v>2933499</v>
      </c>
      <c r="Y3330" s="1">
        <v>1443610</v>
      </c>
      <c r="Z3330" s="1">
        <v>3992223</v>
      </c>
      <c r="AA3330" s="1">
        <v>13733595</v>
      </c>
      <c r="AB3330" s="1">
        <v>1952540</v>
      </c>
      <c r="AC3330" s="1">
        <v>1914237</v>
      </c>
      <c r="AD3330" s="1">
        <v>2438963</v>
      </c>
      <c r="AE3330" s="1">
        <v>583700</v>
      </c>
      <c r="AH3330" s="136">
        <f t="shared" si="51"/>
        <v>41467</v>
      </c>
      <c r="AI3330" s="177">
        <f>HLOOKUP(附加题模型!$E$2,历史数据!$B$3:$K$5000,ROW(A3328),)</f>
        <v>13.2535324794913</v>
      </c>
      <c r="AJ3330" s="177">
        <f>HLOOKUP(附加题模型!$E$2,历史数据!$L$3:$U$5000,ROW(A3328),)</f>
        <v>13.123212592770599</v>
      </c>
    </row>
    <row r="3331" spans="1:36" x14ac:dyDescent="0.2">
      <c r="A3331" s="148">
        <v>41470</v>
      </c>
      <c r="B3331" s="137">
        <v>11.9929306396713</v>
      </c>
      <c r="C3331" s="137">
        <v>37.169463521577804</v>
      </c>
      <c r="D3331" s="137">
        <v>9.1369742335475603</v>
      </c>
      <c r="E3331" s="137">
        <v>4.0563777262765699</v>
      </c>
      <c r="F3331" s="137">
        <v>10.4813845077307</v>
      </c>
      <c r="G3331" s="137">
        <v>25.8961831026288</v>
      </c>
      <c r="H3331" s="137">
        <v>4.3358370896160396</v>
      </c>
      <c r="I3331" s="137">
        <v>12.6154141941463</v>
      </c>
      <c r="J3331" s="137">
        <v>28.6975561462774</v>
      </c>
      <c r="K3331" s="137">
        <v>13.0971486154265</v>
      </c>
      <c r="L3331" s="137">
        <v>12.1153074829333</v>
      </c>
      <c r="M3331" s="137">
        <v>37.245630455023701</v>
      </c>
      <c r="N3331" s="137">
        <v>9.0865633412245295</v>
      </c>
      <c r="O3331" s="137">
        <v>4.08935640697801</v>
      </c>
      <c r="P3331" s="137">
        <v>10.3615211524962</v>
      </c>
      <c r="Q3331" s="137">
        <v>25.926902181042301</v>
      </c>
      <c r="R3331" s="137">
        <v>4.4551720553852903</v>
      </c>
      <c r="S3331" s="137">
        <v>12.7382916051283</v>
      </c>
      <c r="T3331" s="137">
        <v>27.939334086367701</v>
      </c>
      <c r="U3331" s="137">
        <v>13.2274685021472</v>
      </c>
      <c r="V3331" s="1">
        <v>5839340</v>
      </c>
      <c r="W3331" s="1">
        <v>1125059</v>
      </c>
      <c r="X3331" s="1">
        <v>3232408</v>
      </c>
      <c r="Y3331" s="1">
        <v>1404042</v>
      </c>
      <c r="Z3331" s="1">
        <v>3500973</v>
      </c>
      <c r="AA3331" s="1">
        <v>6029191</v>
      </c>
      <c r="AB3331" s="1">
        <v>4557760</v>
      </c>
      <c r="AC3331" s="1">
        <v>1476495</v>
      </c>
      <c r="AD3331" s="1">
        <v>2301720</v>
      </c>
      <c r="AE3331" s="1">
        <v>206136</v>
      </c>
      <c r="AH3331" s="136">
        <f t="shared" si="51"/>
        <v>41470</v>
      </c>
      <c r="AI3331" s="177">
        <f>HLOOKUP(附加题模型!$E$2,历史数据!$B$3:$K$5000,ROW(A3329),)</f>
        <v>13.0971486154265</v>
      </c>
      <c r="AJ3331" s="177">
        <f>HLOOKUP(附加题模型!$E$2,历史数据!$L$3:$U$5000,ROW(A3329),)</f>
        <v>13.2274685021472</v>
      </c>
    </row>
    <row r="3332" spans="1:36" x14ac:dyDescent="0.2">
      <c r="A3332" s="148">
        <v>41471</v>
      </c>
      <c r="B3332" s="137">
        <v>12.176495904564201</v>
      </c>
      <c r="C3332" s="137">
        <v>37.397964321915403</v>
      </c>
      <c r="D3332" s="137">
        <v>9.0865633412245295</v>
      </c>
      <c r="E3332" s="137">
        <v>4.1003493005451501</v>
      </c>
      <c r="F3332" s="137">
        <v>10.374839303077801</v>
      </c>
      <c r="G3332" s="137">
        <v>25.988340337869499</v>
      </c>
      <c r="H3332" s="137">
        <v>4.4684314960263203</v>
      </c>
      <c r="I3332" s="137">
        <v>12.8816485846072</v>
      </c>
      <c r="J3332" s="137">
        <v>28.421839033583002</v>
      </c>
      <c r="K3332" s="137">
        <v>13.344756400195701</v>
      </c>
      <c r="L3332" s="137">
        <v>12.1153074829333</v>
      </c>
      <c r="M3332" s="137">
        <v>37.778798989144597</v>
      </c>
      <c r="N3332" s="137">
        <v>9.2377960181936007</v>
      </c>
      <c r="O3332" s="137">
        <v>4.2322640233508997</v>
      </c>
      <c r="P3332" s="137">
        <v>10.254975947843199</v>
      </c>
      <c r="Q3332" s="137">
        <v>26.172654808350799</v>
      </c>
      <c r="R3332" s="137">
        <v>4.58776646179557</v>
      </c>
      <c r="S3332" s="137">
        <v>12.840689447613199</v>
      </c>
      <c r="T3332" s="137">
        <v>27.962310512425599</v>
      </c>
      <c r="U3332" s="137">
        <v>13.279596456835399</v>
      </c>
      <c r="V3332" s="1">
        <v>3697999</v>
      </c>
      <c r="W3332" s="1">
        <v>1962085</v>
      </c>
      <c r="X3332" s="1">
        <v>2606451</v>
      </c>
      <c r="Y3332" s="1">
        <v>2033825</v>
      </c>
      <c r="Z3332" s="1">
        <v>2818010</v>
      </c>
      <c r="AA3332" s="1">
        <v>5711205</v>
      </c>
      <c r="AB3332" s="1">
        <v>5540443</v>
      </c>
      <c r="AC3332" s="1">
        <v>1512156</v>
      </c>
      <c r="AD3332" s="1">
        <v>988353</v>
      </c>
      <c r="AE3332" s="1">
        <v>185739</v>
      </c>
      <c r="AH3332" s="136">
        <f t="shared" si="51"/>
        <v>41471</v>
      </c>
      <c r="AI3332" s="177">
        <f>HLOOKUP(附加题模型!$E$2,历史数据!$B$3:$K$5000,ROW(A3330),)</f>
        <v>13.344756400195701</v>
      </c>
      <c r="AJ3332" s="177">
        <f>HLOOKUP(附加题模型!$E$2,历史数据!$L$3:$U$5000,ROW(A3330),)</f>
        <v>13.279596456835399</v>
      </c>
    </row>
    <row r="3333" spans="1:36" x14ac:dyDescent="0.2">
      <c r="A3333" s="148">
        <v>41472</v>
      </c>
      <c r="B3333" s="137">
        <v>12.1153074829333</v>
      </c>
      <c r="C3333" s="137">
        <v>37.626465122252903</v>
      </c>
      <c r="D3333" s="137">
        <v>9.1621796797090695</v>
      </c>
      <c r="E3333" s="137">
        <v>4.1882924490823203</v>
      </c>
      <c r="F3333" s="137">
        <v>10.241657797261601</v>
      </c>
      <c r="G3333" s="137">
        <v>26.0497784946966</v>
      </c>
      <c r="H3333" s="137">
        <v>4.58776646179557</v>
      </c>
      <c r="I3333" s="137">
        <v>12.8202098791162</v>
      </c>
      <c r="J3333" s="137">
        <v>27.962310512425599</v>
      </c>
      <c r="K3333" s="137">
        <v>13.188372536131</v>
      </c>
      <c r="L3333" s="137">
        <v>12.145901693748799</v>
      </c>
      <c r="M3333" s="137">
        <v>37.397964321915403</v>
      </c>
      <c r="N3333" s="137">
        <v>9.1747824027898197</v>
      </c>
      <c r="O3333" s="137">
        <v>4.1663066619480196</v>
      </c>
      <c r="P3333" s="137">
        <v>10.3482030019145</v>
      </c>
      <c r="Q3333" s="137">
        <v>26.479845592486399</v>
      </c>
      <c r="R3333" s="137">
        <v>4.4551720553852903</v>
      </c>
      <c r="S3333" s="137">
        <v>12.574455057152401</v>
      </c>
      <c r="T3333" s="137">
        <v>27.916357660309899</v>
      </c>
      <c r="U3333" s="137">
        <v>13.162308558786799</v>
      </c>
      <c r="V3333" s="1">
        <v>6214725</v>
      </c>
      <c r="W3333" s="1">
        <v>1582840</v>
      </c>
      <c r="X3333" s="1">
        <v>2675368</v>
      </c>
      <c r="Y3333" s="1">
        <v>1241740</v>
      </c>
      <c r="Z3333" s="1">
        <v>2395811</v>
      </c>
      <c r="AA3333" s="1">
        <v>5566478</v>
      </c>
      <c r="AB3333" s="1">
        <v>3394500</v>
      </c>
      <c r="AC3333" s="1">
        <v>1481681</v>
      </c>
      <c r="AD3333" s="1">
        <v>2213503</v>
      </c>
      <c r="AE3333" s="1">
        <v>438602</v>
      </c>
      <c r="AH3333" s="136">
        <f t="shared" si="51"/>
        <v>41472</v>
      </c>
      <c r="AI3333" s="177">
        <f>HLOOKUP(附加题模型!$E$2,历史数据!$B$3:$K$5000,ROW(A3331),)</f>
        <v>13.188372536131</v>
      </c>
      <c r="AJ3333" s="177">
        <f>HLOOKUP(附加题模型!$E$2,历史数据!$L$3:$U$5000,ROW(A3331),)</f>
        <v>13.162308558786799</v>
      </c>
    </row>
    <row r="3334" spans="1:36" x14ac:dyDescent="0.2">
      <c r="A3334" s="148">
        <v>41473</v>
      </c>
      <c r="B3334" s="137">
        <v>12.023524850486799</v>
      </c>
      <c r="C3334" s="137">
        <v>37.169463521577804</v>
      </c>
      <c r="D3334" s="137">
        <v>9.1999878489513307</v>
      </c>
      <c r="E3334" s="137">
        <v>4.1443208748137303</v>
      </c>
      <c r="F3334" s="137">
        <v>10.321566700751299</v>
      </c>
      <c r="G3334" s="137">
        <v>26.326250200418599</v>
      </c>
      <c r="H3334" s="137">
        <v>4.4419126147442602</v>
      </c>
      <c r="I3334" s="137">
        <v>12.574455057152401</v>
      </c>
      <c r="J3334" s="137">
        <v>27.686593399731201</v>
      </c>
      <c r="K3334" s="137">
        <v>13.1362445814427</v>
      </c>
      <c r="L3334" s="137">
        <v>11.7481769531474</v>
      </c>
      <c r="M3334" s="137">
        <v>37.321797388469498</v>
      </c>
      <c r="N3334" s="137">
        <v>8.9101252180939596</v>
      </c>
      <c r="O3334" s="137">
        <v>4.1772995555151704</v>
      </c>
      <c r="P3334" s="137">
        <v>10.3615211524962</v>
      </c>
      <c r="Q3334" s="137">
        <v>26.141935729937199</v>
      </c>
      <c r="R3334" s="137">
        <v>4.42865317410324</v>
      </c>
      <c r="S3334" s="137">
        <v>13.0659647010801</v>
      </c>
      <c r="T3334" s="137">
        <v>27.778499103962599</v>
      </c>
      <c r="U3334" s="137">
        <v>13.3317244115237</v>
      </c>
      <c r="V3334" s="1">
        <v>4110566</v>
      </c>
      <c r="W3334" s="1">
        <v>1721380</v>
      </c>
      <c r="X3334" s="1">
        <v>4177395</v>
      </c>
      <c r="Y3334" s="1">
        <v>1001520</v>
      </c>
      <c r="Z3334" s="1">
        <v>3575467</v>
      </c>
      <c r="AA3334" s="1">
        <v>4163153</v>
      </c>
      <c r="AB3334" s="1">
        <v>1672887</v>
      </c>
      <c r="AC3334" s="1">
        <v>4464241</v>
      </c>
      <c r="AD3334" s="1">
        <v>1730721</v>
      </c>
      <c r="AE3334" s="1">
        <v>247180</v>
      </c>
      <c r="AH3334" s="136">
        <f t="shared" ref="AH3334:AH3397" si="52">A3334</f>
        <v>41473</v>
      </c>
      <c r="AI3334" s="177">
        <f>HLOOKUP(附加题模型!$E$2,历史数据!$B$3:$K$5000,ROW(A3332),)</f>
        <v>13.1362445814427</v>
      </c>
      <c r="AJ3334" s="177">
        <f>HLOOKUP(附加题模型!$E$2,历史数据!$L$3:$U$5000,ROW(A3332),)</f>
        <v>13.3317244115237</v>
      </c>
    </row>
    <row r="3335" spans="1:36" x14ac:dyDescent="0.2">
      <c r="A3335" s="148">
        <v>41474</v>
      </c>
      <c r="B3335" s="137">
        <v>11.656394320700899</v>
      </c>
      <c r="C3335" s="137">
        <v>37.321797388469498</v>
      </c>
      <c r="D3335" s="137">
        <v>8.9101252180939596</v>
      </c>
      <c r="E3335" s="137">
        <v>4.1553137683808803</v>
      </c>
      <c r="F3335" s="137">
        <v>10.2949303995881</v>
      </c>
      <c r="G3335" s="137">
        <v>26.172654808350799</v>
      </c>
      <c r="H3335" s="137">
        <v>4.4419126147442602</v>
      </c>
      <c r="I3335" s="137">
        <v>12.8816485846072</v>
      </c>
      <c r="J3335" s="137">
        <v>27.778499103962599</v>
      </c>
      <c r="K3335" s="137">
        <v>13.162308558786799</v>
      </c>
      <c r="L3335" s="137">
        <v>11.3198580017306</v>
      </c>
      <c r="M3335" s="137">
        <v>37.093296588131899</v>
      </c>
      <c r="N3335" s="137">
        <v>8.6076598641558295</v>
      </c>
      <c r="O3335" s="137">
        <v>4.0563777262765699</v>
      </c>
      <c r="P3335" s="137">
        <v>9.8021588280683503</v>
      </c>
      <c r="Q3335" s="137">
        <v>24.974610750222102</v>
      </c>
      <c r="R3335" s="137">
        <v>4.3358370896160396</v>
      </c>
      <c r="S3335" s="137">
        <v>12.431098077673401</v>
      </c>
      <c r="T3335" s="137">
        <v>27.204088452515901</v>
      </c>
      <c r="U3335" s="137">
        <v>13.9963558337991</v>
      </c>
      <c r="V3335" s="1">
        <v>4136955</v>
      </c>
      <c r="W3335" s="1">
        <v>1767737</v>
      </c>
      <c r="X3335" s="1">
        <v>3110326</v>
      </c>
      <c r="Y3335" s="1">
        <v>1224250</v>
      </c>
      <c r="Z3335" s="1">
        <v>4287965</v>
      </c>
      <c r="AA3335" s="1">
        <v>7215776</v>
      </c>
      <c r="AB3335" s="1">
        <v>2017774</v>
      </c>
      <c r="AC3335" s="1">
        <v>2349872</v>
      </c>
      <c r="AD3335" s="1">
        <v>885458</v>
      </c>
      <c r="AE3335" s="1">
        <v>1121174</v>
      </c>
      <c r="AH3335" s="136">
        <f t="shared" si="52"/>
        <v>41474</v>
      </c>
      <c r="AI3335" s="177">
        <f>HLOOKUP(附加题模型!$E$2,历史数据!$B$3:$K$5000,ROW(A3333),)</f>
        <v>13.162308558786799</v>
      </c>
      <c r="AJ3335" s="177">
        <f>HLOOKUP(附加题模型!$E$2,历史数据!$L$3:$U$5000,ROW(A3333),)</f>
        <v>13.9963558337991</v>
      </c>
    </row>
    <row r="3336" spans="1:36" x14ac:dyDescent="0.2">
      <c r="A3336" s="148">
        <v>41477</v>
      </c>
      <c r="B3336" s="137">
        <v>11.1974811584686</v>
      </c>
      <c r="C3336" s="137">
        <v>37.093296588131899</v>
      </c>
      <c r="D3336" s="137">
        <v>8.5698516949135701</v>
      </c>
      <c r="E3336" s="137">
        <v>4.0233990455751396</v>
      </c>
      <c r="F3336" s="137">
        <v>9.7222499245786604</v>
      </c>
      <c r="G3336" s="137">
        <v>24.5752627308458</v>
      </c>
      <c r="H3336" s="137">
        <v>4.2827993270519302</v>
      </c>
      <c r="I3336" s="137">
        <v>12.3696593721825</v>
      </c>
      <c r="J3336" s="137">
        <v>26.882418487705799</v>
      </c>
      <c r="K3336" s="137">
        <v>13.9442278791108</v>
      </c>
      <c r="L3336" s="137">
        <v>11.4422348449925</v>
      </c>
      <c r="M3336" s="137">
        <v>36.331627253673403</v>
      </c>
      <c r="N3336" s="137">
        <v>8.6454680333980995</v>
      </c>
      <c r="O3336" s="137">
        <v>4.1113421941123001</v>
      </c>
      <c r="P3336" s="137">
        <v>9.9220221833028805</v>
      </c>
      <c r="Q3336" s="137">
        <v>25.496835083252499</v>
      </c>
      <c r="R3336" s="137">
        <v>4.3888748521801499</v>
      </c>
      <c r="S3336" s="137">
        <v>12.431098077673401</v>
      </c>
      <c r="T3336" s="137">
        <v>27.295994156747401</v>
      </c>
      <c r="U3336" s="137">
        <v>13.9963558337991</v>
      </c>
      <c r="V3336" s="1">
        <v>4037068</v>
      </c>
      <c r="W3336" s="1">
        <v>2721594</v>
      </c>
      <c r="X3336" s="1">
        <v>2091518</v>
      </c>
      <c r="Y3336" s="1">
        <v>687944</v>
      </c>
      <c r="Z3336" s="1">
        <v>2007158</v>
      </c>
      <c r="AA3336" s="1">
        <v>3094662</v>
      </c>
      <c r="AB3336" s="1">
        <v>966815</v>
      </c>
      <c r="AC3336" s="1">
        <v>1127918</v>
      </c>
      <c r="AD3336" s="1">
        <v>1103393</v>
      </c>
      <c r="AE3336" s="1">
        <v>548531</v>
      </c>
      <c r="AH3336" s="136">
        <f t="shared" si="52"/>
        <v>41477</v>
      </c>
      <c r="AI3336" s="177">
        <f>HLOOKUP(附加题模型!$E$2,历史数据!$B$3:$K$5000,ROW(A3334),)</f>
        <v>13.9442278791108</v>
      </c>
      <c r="AJ3336" s="177">
        <f>HLOOKUP(附加题模型!$E$2,历史数据!$L$3:$U$5000,ROW(A3334),)</f>
        <v>13.9963558337991</v>
      </c>
    </row>
    <row r="3337" spans="1:36" x14ac:dyDescent="0.2">
      <c r="A3337" s="148">
        <v>41478</v>
      </c>
      <c r="B3337" s="137">
        <v>11.4422348449925</v>
      </c>
      <c r="C3337" s="137">
        <v>36.560128054010903</v>
      </c>
      <c r="D3337" s="137">
        <v>8.6580707564788604</v>
      </c>
      <c r="E3337" s="137">
        <v>4.1003493005451501</v>
      </c>
      <c r="F3337" s="137">
        <v>9.9087040327212605</v>
      </c>
      <c r="G3337" s="137">
        <v>25.496835083252499</v>
      </c>
      <c r="H3337" s="137">
        <v>4.3888748521801499</v>
      </c>
      <c r="I3337" s="137">
        <v>12.4925367831644</v>
      </c>
      <c r="J3337" s="137">
        <v>27.341947008863201</v>
      </c>
      <c r="K3337" s="137">
        <v>14.2048676525521</v>
      </c>
      <c r="L3337" s="137">
        <v>11.7481769531474</v>
      </c>
      <c r="M3337" s="137">
        <v>37.017129654686102</v>
      </c>
      <c r="N3337" s="137">
        <v>8.7967007103671602</v>
      </c>
      <c r="O3337" s="137">
        <v>4.1553137683808803</v>
      </c>
      <c r="P3337" s="137">
        <v>10.0418855385374</v>
      </c>
      <c r="Q3337" s="137">
        <v>25.742587710561001</v>
      </c>
      <c r="R3337" s="137">
        <v>4.4684314960263203</v>
      </c>
      <c r="S3337" s="137">
        <v>12.717812036631299</v>
      </c>
      <c r="T3337" s="137">
        <v>27.732546251846902</v>
      </c>
      <c r="U3337" s="137">
        <v>14.6740192447465</v>
      </c>
      <c r="V3337" s="1">
        <v>3801554</v>
      </c>
      <c r="W3337" s="1">
        <v>2175309</v>
      </c>
      <c r="X3337" s="1">
        <v>2729092</v>
      </c>
      <c r="Y3337" s="1">
        <v>1526380</v>
      </c>
      <c r="Z3337" s="1">
        <v>2332268</v>
      </c>
      <c r="AA3337" s="1">
        <v>3489432</v>
      </c>
      <c r="AB3337" s="1">
        <v>1726670</v>
      </c>
      <c r="AC3337" s="1">
        <v>1698412</v>
      </c>
      <c r="AD3337" s="1">
        <v>1170526</v>
      </c>
      <c r="AE3337" s="1">
        <v>1331594</v>
      </c>
      <c r="AH3337" s="136">
        <f t="shared" si="52"/>
        <v>41478</v>
      </c>
      <c r="AI3337" s="177">
        <f>HLOOKUP(附加题模型!$E$2,历史数据!$B$3:$K$5000,ROW(A3335),)</f>
        <v>14.2048676525521</v>
      </c>
      <c r="AJ3337" s="177">
        <f>HLOOKUP(附加题模型!$E$2,历史数据!$L$3:$U$5000,ROW(A3335),)</f>
        <v>14.6740192447465</v>
      </c>
    </row>
    <row r="3338" spans="1:36" x14ac:dyDescent="0.2">
      <c r="A3338" s="148">
        <v>41479</v>
      </c>
      <c r="B3338" s="137">
        <v>11.656394320700899</v>
      </c>
      <c r="C3338" s="137">
        <v>36.712461920902697</v>
      </c>
      <c r="D3338" s="137">
        <v>8.74628981804414</v>
      </c>
      <c r="E3338" s="137">
        <v>4.1553137683808803</v>
      </c>
      <c r="F3338" s="137">
        <v>10.0418855385374</v>
      </c>
      <c r="G3338" s="137">
        <v>25.804025867388098</v>
      </c>
      <c r="H3338" s="137">
        <v>4.4684314960263203</v>
      </c>
      <c r="I3338" s="137">
        <v>12.656373331140299</v>
      </c>
      <c r="J3338" s="137">
        <v>27.617664121557599</v>
      </c>
      <c r="K3338" s="137">
        <v>14.700083222090599</v>
      </c>
      <c r="L3338" s="137">
        <v>11.6258001098855</v>
      </c>
      <c r="M3338" s="137">
        <v>36.6362949874568</v>
      </c>
      <c r="N3338" s="137">
        <v>8.6958789257211198</v>
      </c>
      <c r="O3338" s="137">
        <v>4.1882924490823203</v>
      </c>
      <c r="P3338" s="137">
        <v>9.9353403338844899</v>
      </c>
      <c r="Q3338" s="137">
        <v>25.8961831026288</v>
      </c>
      <c r="R3338" s="137">
        <v>4.4551720553852903</v>
      </c>
      <c r="S3338" s="137">
        <v>12.799730310619299</v>
      </c>
      <c r="T3338" s="137">
        <v>27.295994156747401</v>
      </c>
      <c r="U3338" s="137">
        <v>14.7131152107627</v>
      </c>
      <c r="V3338" s="1">
        <v>3552336</v>
      </c>
      <c r="W3338" s="1">
        <v>1757259</v>
      </c>
      <c r="X3338" s="1">
        <v>2300187</v>
      </c>
      <c r="Y3338" s="1">
        <v>1367718</v>
      </c>
      <c r="Z3338" s="1">
        <v>1385581</v>
      </c>
      <c r="AA3338" s="1">
        <v>4398974</v>
      </c>
      <c r="AB3338" s="1">
        <v>1826542</v>
      </c>
      <c r="AC3338" s="1">
        <v>2263025</v>
      </c>
      <c r="AD3338" s="1">
        <v>1110765</v>
      </c>
      <c r="AE3338" s="1">
        <v>466132</v>
      </c>
      <c r="AH3338" s="136">
        <f t="shared" si="52"/>
        <v>41479</v>
      </c>
      <c r="AI3338" s="177">
        <f>HLOOKUP(附加题模型!$E$2,历史数据!$B$3:$K$5000,ROW(A3336),)</f>
        <v>14.700083222090599</v>
      </c>
      <c r="AJ3338" s="177">
        <f>HLOOKUP(附加题模型!$E$2,历史数据!$L$3:$U$5000,ROW(A3336),)</f>
        <v>14.7131152107627</v>
      </c>
    </row>
    <row r="3339" spans="1:36" x14ac:dyDescent="0.2">
      <c r="A3339" s="148">
        <v>41480</v>
      </c>
      <c r="B3339" s="137">
        <v>11.6258001098855</v>
      </c>
      <c r="C3339" s="137">
        <v>36.6362949874568</v>
      </c>
      <c r="D3339" s="137">
        <v>8.6958789257211198</v>
      </c>
      <c r="E3339" s="137">
        <v>4.1882924490823203</v>
      </c>
      <c r="F3339" s="137">
        <v>9.9087040327212605</v>
      </c>
      <c r="G3339" s="137">
        <v>25.8654640242152</v>
      </c>
      <c r="H3339" s="137">
        <v>4.42865317410324</v>
      </c>
      <c r="I3339" s="137">
        <v>12.8611690161102</v>
      </c>
      <c r="J3339" s="137">
        <v>27.1121827482845</v>
      </c>
      <c r="K3339" s="137">
        <v>14.8043391314672</v>
      </c>
      <c r="L3339" s="137">
        <v>12.788380120874001</v>
      </c>
      <c r="M3339" s="137">
        <v>35.722291786106503</v>
      </c>
      <c r="N3339" s="137">
        <v>8.5950571410750793</v>
      </c>
      <c r="O3339" s="137">
        <v>4.0453848327094297</v>
      </c>
      <c r="P3339" s="137">
        <v>10.0285673879558</v>
      </c>
      <c r="Q3339" s="137">
        <v>25.128206142289802</v>
      </c>
      <c r="R3339" s="137">
        <v>4.3756154115391297</v>
      </c>
      <c r="S3339" s="137">
        <v>12.594934625649399</v>
      </c>
      <c r="T3339" s="137">
        <v>26.997300617995101</v>
      </c>
      <c r="U3339" s="137">
        <v>14.7261471994348</v>
      </c>
      <c r="V3339" s="1">
        <v>14474995</v>
      </c>
      <c r="W3339" s="1">
        <v>2463882</v>
      </c>
      <c r="X3339" s="1">
        <v>2408414</v>
      </c>
      <c r="Y3339" s="1">
        <v>2902014</v>
      </c>
      <c r="Z3339" s="1">
        <v>3992423</v>
      </c>
      <c r="AA3339" s="1">
        <v>3220075</v>
      </c>
      <c r="AB3339" s="1">
        <v>1342571</v>
      </c>
      <c r="AC3339" s="1">
        <v>1269139</v>
      </c>
      <c r="AD3339" s="1">
        <v>1361661</v>
      </c>
      <c r="AE3339" s="1">
        <v>474249</v>
      </c>
      <c r="AH3339" s="136">
        <f t="shared" si="52"/>
        <v>41480</v>
      </c>
      <c r="AI3339" s="177">
        <f>HLOOKUP(附加题模型!$E$2,历史数据!$B$3:$K$5000,ROW(A3337),)</f>
        <v>14.8043391314672</v>
      </c>
      <c r="AJ3339" s="177">
        <f>HLOOKUP(附加题模型!$E$2,历史数据!$L$3:$U$5000,ROW(A3337),)</f>
        <v>14.7261471994348</v>
      </c>
    </row>
    <row r="3340" spans="1:36" x14ac:dyDescent="0.2">
      <c r="A3340" s="148">
        <v>41481</v>
      </c>
      <c r="B3340" s="137">
        <v>12.849568542505001</v>
      </c>
      <c r="C3340" s="137">
        <v>35.874625652998198</v>
      </c>
      <c r="D3340" s="137">
        <v>8.5194408025905499</v>
      </c>
      <c r="E3340" s="137">
        <v>4.0453848327094297</v>
      </c>
      <c r="F3340" s="137">
        <v>10.001931086792601</v>
      </c>
      <c r="G3340" s="137">
        <v>25.128206142289802</v>
      </c>
      <c r="H3340" s="137">
        <v>4.3756154115391297</v>
      </c>
      <c r="I3340" s="137">
        <v>12.594934625649399</v>
      </c>
      <c r="J3340" s="137">
        <v>26.997300617995101</v>
      </c>
      <c r="K3340" s="137">
        <v>14.700083222090599</v>
      </c>
      <c r="L3340" s="137">
        <v>12.5436264343501</v>
      </c>
      <c r="M3340" s="137">
        <v>36.483961120565098</v>
      </c>
      <c r="N3340" s="137">
        <v>8.7714952642056492</v>
      </c>
      <c r="O3340" s="137">
        <v>4.1003493005451501</v>
      </c>
      <c r="P3340" s="137">
        <v>9.8953858821396494</v>
      </c>
      <c r="Q3340" s="137">
        <v>25.957621259455902</v>
      </c>
      <c r="R3340" s="137">
        <v>4.4551720553852903</v>
      </c>
      <c r="S3340" s="137">
        <v>12.513016351661401</v>
      </c>
      <c r="T3340" s="137">
        <v>27.043253470110901</v>
      </c>
      <c r="U3340" s="137">
        <v>14.660987256074399</v>
      </c>
      <c r="V3340" s="1">
        <v>18525997</v>
      </c>
      <c r="W3340" s="1">
        <v>2119819</v>
      </c>
      <c r="X3340" s="1">
        <v>3456670</v>
      </c>
      <c r="Y3340" s="1">
        <v>1466301</v>
      </c>
      <c r="Z3340" s="1">
        <v>1180991</v>
      </c>
      <c r="AA3340" s="1">
        <v>3939701</v>
      </c>
      <c r="AB3340" s="1">
        <v>2094619</v>
      </c>
      <c r="AC3340" s="1">
        <v>1423158</v>
      </c>
      <c r="AD3340" s="1">
        <v>436497</v>
      </c>
      <c r="AE3340" s="1">
        <v>738289</v>
      </c>
      <c r="AH3340" s="136">
        <f t="shared" si="52"/>
        <v>41481</v>
      </c>
      <c r="AI3340" s="177">
        <f>HLOOKUP(附加题模型!$E$2,历史数据!$B$3:$K$5000,ROW(A3338),)</f>
        <v>14.700083222090599</v>
      </c>
      <c r="AJ3340" s="177">
        <f>HLOOKUP(附加题模型!$E$2,历史数据!$L$3:$U$5000,ROW(A3338),)</f>
        <v>14.660987256074399</v>
      </c>
    </row>
    <row r="3341" spans="1:36" x14ac:dyDescent="0.2">
      <c r="A3341" s="148">
        <v>41484</v>
      </c>
      <c r="B3341" s="137">
        <v>12.5436264343501</v>
      </c>
      <c r="C3341" s="137">
        <v>36.483961120565098</v>
      </c>
      <c r="D3341" s="137">
        <v>8.6832762026403696</v>
      </c>
      <c r="E3341" s="137">
        <v>4.1113421941123001</v>
      </c>
      <c r="F3341" s="137">
        <v>9.8687495809764201</v>
      </c>
      <c r="G3341" s="137">
        <v>26.080497573110101</v>
      </c>
      <c r="H3341" s="137">
        <v>4.40213429282118</v>
      </c>
      <c r="I3341" s="137">
        <v>12.3491798036855</v>
      </c>
      <c r="J3341" s="137">
        <v>26.905394913763701</v>
      </c>
      <c r="K3341" s="137">
        <v>14.426411459977199</v>
      </c>
      <c r="L3341" s="137">
        <v>12.145901693748799</v>
      </c>
      <c r="M3341" s="137">
        <v>37.017129654686102</v>
      </c>
      <c r="N3341" s="137">
        <v>8.6454680333980995</v>
      </c>
      <c r="O3341" s="137">
        <v>4.0673706198437198</v>
      </c>
      <c r="P3341" s="137">
        <v>9.6689773222522</v>
      </c>
      <c r="Q3341" s="137">
        <v>26.572002827727001</v>
      </c>
      <c r="R3341" s="137">
        <v>4.3490965302570697</v>
      </c>
      <c r="S3341" s="137">
        <v>12.185343255709499</v>
      </c>
      <c r="T3341" s="137">
        <v>27.824451956078398</v>
      </c>
      <c r="U3341" s="137">
        <v>14.1006117431756</v>
      </c>
      <c r="V3341" s="1">
        <v>7071487</v>
      </c>
      <c r="W3341" s="1">
        <v>2756768</v>
      </c>
      <c r="X3341" s="1">
        <v>2987360</v>
      </c>
      <c r="Y3341" s="1">
        <v>1233259</v>
      </c>
      <c r="Z3341" s="1">
        <v>1356256</v>
      </c>
      <c r="AA3341" s="1">
        <v>8991202</v>
      </c>
      <c r="AB3341" s="1">
        <v>1257500</v>
      </c>
      <c r="AC3341" s="1">
        <v>1339399</v>
      </c>
      <c r="AD3341" s="1">
        <v>2984316</v>
      </c>
      <c r="AE3341" s="1">
        <v>248100</v>
      </c>
      <c r="AH3341" s="136">
        <f t="shared" si="52"/>
        <v>41484</v>
      </c>
      <c r="AI3341" s="177">
        <f>HLOOKUP(附加题模型!$E$2,历史数据!$B$3:$K$5000,ROW(A3339),)</f>
        <v>14.426411459977199</v>
      </c>
      <c r="AJ3341" s="177">
        <f>HLOOKUP(附加题模型!$E$2,历史数据!$L$3:$U$5000,ROW(A3339),)</f>
        <v>14.1006117431756</v>
      </c>
    </row>
    <row r="3342" spans="1:36" x14ac:dyDescent="0.2">
      <c r="A3342" s="148">
        <v>41485</v>
      </c>
      <c r="B3342" s="137">
        <v>12.084713272117799</v>
      </c>
      <c r="C3342" s="137">
        <v>37.397964321915403</v>
      </c>
      <c r="D3342" s="137">
        <v>8.5698516949135701</v>
      </c>
      <c r="E3342" s="137">
        <v>4.07836351341086</v>
      </c>
      <c r="F3342" s="137">
        <v>9.6290228705073595</v>
      </c>
      <c r="G3342" s="137">
        <v>26.264812043591501</v>
      </c>
      <c r="H3342" s="137">
        <v>4.3490965302570697</v>
      </c>
      <c r="I3342" s="137">
        <v>12.185343255709499</v>
      </c>
      <c r="J3342" s="137">
        <v>27.686593399731201</v>
      </c>
      <c r="K3342" s="137">
        <v>14.1006117431756</v>
      </c>
      <c r="L3342" s="137">
        <v>12.268278537010699</v>
      </c>
      <c r="M3342" s="137">
        <v>37.550298188807098</v>
      </c>
      <c r="N3342" s="137">
        <v>9.0739606181437793</v>
      </c>
      <c r="O3342" s="137">
        <v>4.0233990455751396</v>
      </c>
      <c r="P3342" s="137">
        <v>9.8820677315580294</v>
      </c>
      <c r="Q3342" s="137">
        <v>26.8484745334491</v>
      </c>
      <c r="R3342" s="137">
        <v>4.3358370896160396</v>
      </c>
      <c r="S3342" s="137">
        <v>12.2058228242065</v>
      </c>
      <c r="T3342" s="137">
        <v>27.962310512425599</v>
      </c>
      <c r="U3342" s="137">
        <v>14.191835663879999</v>
      </c>
      <c r="V3342" s="1">
        <v>8242974</v>
      </c>
      <c r="W3342" s="1">
        <v>1452550</v>
      </c>
      <c r="X3342" s="1">
        <v>2902348</v>
      </c>
      <c r="Y3342" s="1">
        <v>1929447</v>
      </c>
      <c r="Z3342" s="1">
        <v>1544262</v>
      </c>
      <c r="AA3342" s="1">
        <v>5155073</v>
      </c>
      <c r="AB3342" s="1">
        <v>1052890</v>
      </c>
      <c r="AC3342" s="1">
        <v>1067342</v>
      </c>
      <c r="AD3342" s="1">
        <v>8752111</v>
      </c>
      <c r="AE3342" s="1">
        <v>329880</v>
      </c>
      <c r="AH3342" s="136">
        <f t="shared" si="52"/>
        <v>41485</v>
      </c>
      <c r="AI3342" s="177">
        <f>HLOOKUP(附加题模型!$E$2,历史数据!$B$3:$K$5000,ROW(A3340),)</f>
        <v>14.1006117431756</v>
      </c>
      <c r="AJ3342" s="177">
        <f>HLOOKUP(附加题模型!$E$2,历史数据!$L$3:$U$5000,ROW(A3340),)</f>
        <v>14.191835663879999</v>
      </c>
    </row>
    <row r="3343" spans="1:36" x14ac:dyDescent="0.2">
      <c r="A3343" s="148">
        <v>41486</v>
      </c>
      <c r="B3343" s="137">
        <v>12.2376843261952</v>
      </c>
      <c r="C3343" s="137">
        <v>37.7026320556988</v>
      </c>
      <c r="D3343" s="137">
        <v>9.1747824027898197</v>
      </c>
      <c r="E3343" s="137">
        <v>4.0343919391422798</v>
      </c>
      <c r="F3343" s="137">
        <v>9.8820677315580294</v>
      </c>
      <c r="G3343" s="137">
        <v>26.817755455035499</v>
      </c>
      <c r="H3343" s="137">
        <v>4.3756154115391297</v>
      </c>
      <c r="I3343" s="137">
        <v>12.308220666691501</v>
      </c>
      <c r="J3343" s="137">
        <v>27.502781991268201</v>
      </c>
      <c r="K3343" s="137">
        <v>14.2048676525521</v>
      </c>
      <c r="L3343" s="137">
        <v>12.2070901153797</v>
      </c>
      <c r="M3343" s="137">
        <v>38.5404683236032</v>
      </c>
      <c r="N3343" s="137">
        <v>8.9857415565784908</v>
      </c>
      <c r="O3343" s="137">
        <v>4.0343919391422798</v>
      </c>
      <c r="P3343" s="137">
        <v>9.8820677315580294</v>
      </c>
      <c r="Q3343" s="137">
        <v>28.200113983645601</v>
      </c>
      <c r="R3343" s="137">
        <v>4.3888748521801499</v>
      </c>
      <c r="S3343" s="137">
        <v>12.2058228242065</v>
      </c>
      <c r="T3343" s="137">
        <v>28.536721163872301</v>
      </c>
      <c r="U3343" s="137">
        <v>14.152739697863799</v>
      </c>
      <c r="V3343" s="1">
        <v>5748475</v>
      </c>
      <c r="W3343" s="1">
        <v>3139013</v>
      </c>
      <c r="X3343" s="1">
        <v>4663620</v>
      </c>
      <c r="Y3343" s="1">
        <v>1695291</v>
      </c>
      <c r="Z3343" s="1">
        <v>1071158</v>
      </c>
      <c r="AA3343" s="1">
        <v>7259218</v>
      </c>
      <c r="AB3343" s="1">
        <v>821537</v>
      </c>
      <c r="AC3343" s="1">
        <v>1011302</v>
      </c>
      <c r="AD3343" s="1">
        <v>3519975</v>
      </c>
      <c r="AE3343" s="1">
        <v>309420</v>
      </c>
      <c r="AH3343" s="136">
        <f t="shared" si="52"/>
        <v>41486</v>
      </c>
      <c r="AI3343" s="177">
        <f>HLOOKUP(附加题模型!$E$2,历史数据!$B$3:$K$5000,ROW(A3341),)</f>
        <v>14.2048676525521</v>
      </c>
      <c r="AJ3343" s="177">
        <f>HLOOKUP(附加题模型!$E$2,历史数据!$L$3:$U$5000,ROW(A3341),)</f>
        <v>14.152739697863799</v>
      </c>
    </row>
    <row r="3344" spans="1:36" x14ac:dyDescent="0.2">
      <c r="A3344" s="148">
        <v>41487</v>
      </c>
      <c r="B3344" s="137">
        <v>12.1153074829333</v>
      </c>
      <c r="C3344" s="137">
        <v>38.5404683236032</v>
      </c>
      <c r="D3344" s="137">
        <v>8.8849197719324504</v>
      </c>
      <c r="E3344" s="137">
        <v>4.0673706198437198</v>
      </c>
      <c r="F3344" s="137">
        <v>9.8820677315580294</v>
      </c>
      <c r="G3344" s="137">
        <v>29.029529100811601</v>
      </c>
      <c r="H3344" s="137">
        <v>4.3888748521801499</v>
      </c>
      <c r="I3344" s="137">
        <v>12.2877410981945</v>
      </c>
      <c r="J3344" s="137">
        <v>28.261004051177899</v>
      </c>
      <c r="K3344" s="137">
        <v>14.191835663879999</v>
      </c>
      <c r="L3344" s="137">
        <v>12.3600611694572</v>
      </c>
      <c r="M3344" s="137">
        <v>38.388134456711498</v>
      </c>
      <c r="N3344" s="137">
        <v>9.0487551719822701</v>
      </c>
      <c r="O3344" s="137">
        <v>4.1333279812465902</v>
      </c>
      <c r="P3344" s="137">
        <v>10.015249237374199</v>
      </c>
      <c r="Q3344" s="137">
        <v>29.613191590669199</v>
      </c>
      <c r="R3344" s="137">
        <v>4.5214692585904297</v>
      </c>
      <c r="S3344" s="137">
        <v>12.4925367831644</v>
      </c>
      <c r="T3344" s="137">
        <v>28.6975561462774</v>
      </c>
      <c r="U3344" s="137">
        <v>14.0615157771594</v>
      </c>
      <c r="V3344" s="1">
        <v>5444250</v>
      </c>
      <c r="W3344" s="1">
        <v>2352313</v>
      </c>
      <c r="X3344" s="1">
        <v>2934345</v>
      </c>
      <c r="Y3344" s="1">
        <v>1752771</v>
      </c>
      <c r="Z3344" s="1">
        <v>1435776</v>
      </c>
      <c r="AA3344" s="1">
        <v>3772663</v>
      </c>
      <c r="AB3344" s="1">
        <v>5062931</v>
      </c>
      <c r="AC3344" s="1">
        <v>1399988</v>
      </c>
      <c r="AD3344" s="1">
        <v>1686768</v>
      </c>
      <c r="AE3344" s="1">
        <v>258401</v>
      </c>
      <c r="AH3344" s="136">
        <f t="shared" si="52"/>
        <v>41487</v>
      </c>
      <c r="AI3344" s="177">
        <f>HLOOKUP(附加题模型!$E$2,历史数据!$B$3:$K$5000,ROW(A3342),)</f>
        <v>14.191835663879999</v>
      </c>
      <c r="AJ3344" s="177">
        <f>HLOOKUP(附加题模型!$E$2,历史数据!$L$3:$U$5000,ROW(A3342),)</f>
        <v>14.0615157771594</v>
      </c>
    </row>
    <row r="3345" spans="1:36" x14ac:dyDescent="0.2">
      <c r="A3345" s="148">
        <v>41488</v>
      </c>
      <c r="B3345" s="137">
        <v>12.2988727478262</v>
      </c>
      <c r="C3345" s="137">
        <v>38.616635257049097</v>
      </c>
      <c r="D3345" s="137">
        <v>9.0487551719822701</v>
      </c>
      <c r="E3345" s="137">
        <v>4.1113421941123001</v>
      </c>
      <c r="F3345" s="137">
        <v>10.055203689119001</v>
      </c>
      <c r="G3345" s="137">
        <v>30.872673805625102</v>
      </c>
      <c r="H3345" s="137">
        <v>4.5347286992314597</v>
      </c>
      <c r="I3345" s="137">
        <v>12.574455057152401</v>
      </c>
      <c r="J3345" s="137">
        <v>28.720532572335198</v>
      </c>
      <c r="K3345" s="137">
        <v>14.1266757205197</v>
      </c>
      <c r="L3345" s="137">
        <v>12.421249591088101</v>
      </c>
      <c r="M3345" s="137">
        <v>40.292307792857898</v>
      </c>
      <c r="N3345" s="137">
        <v>9.1243715104667995</v>
      </c>
      <c r="O3345" s="137">
        <v>4.1882924490823203</v>
      </c>
      <c r="P3345" s="137">
        <v>10.055203689119001</v>
      </c>
      <c r="Q3345" s="137">
        <v>30.043258688459002</v>
      </c>
      <c r="R3345" s="137">
        <v>4.5347286992314597</v>
      </c>
      <c r="S3345" s="137">
        <v>12.6973324681343</v>
      </c>
      <c r="T3345" s="137">
        <v>28.467791885698698</v>
      </c>
      <c r="U3345" s="137">
        <v>14.230931629896199</v>
      </c>
      <c r="V3345" s="1">
        <v>7642230</v>
      </c>
      <c r="W3345" s="1">
        <v>4680755</v>
      </c>
      <c r="X3345" s="1">
        <v>3646673</v>
      </c>
      <c r="Y3345" s="1">
        <v>1798800</v>
      </c>
      <c r="Z3345" s="1">
        <v>1534975</v>
      </c>
      <c r="AA3345" s="1">
        <v>14527533</v>
      </c>
      <c r="AB3345" s="1">
        <v>3202249</v>
      </c>
      <c r="AC3345" s="1">
        <v>2760192</v>
      </c>
      <c r="AD3345" s="1">
        <v>1422711</v>
      </c>
      <c r="AE3345" s="1">
        <v>456191</v>
      </c>
      <c r="AH3345" s="136">
        <f t="shared" si="52"/>
        <v>41488</v>
      </c>
      <c r="AI3345" s="177">
        <f>HLOOKUP(附加题模型!$E$2,历史数据!$B$3:$K$5000,ROW(A3343),)</f>
        <v>14.1266757205197</v>
      </c>
      <c r="AJ3345" s="177">
        <f>HLOOKUP(附加题模型!$E$2,历史数据!$L$3:$U$5000,ROW(A3343),)</f>
        <v>14.230931629896199</v>
      </c>
    </row>
    <row r="3346" spans="1:36" x14ac:dyDescent="0.2">
      <c r="A3346" s="148">
        <v>41491</v>
      </c>
      <c r="B3346" s="137">
        <v>12.3600611694572</v>
      </c>
      <c r="C3346" s="137">
        <v>39.759139258736901</v>
      </c>
      <c r="D3346" s="137">
        <v>9.0361524489015093</v>
      </c>
      <c r="E3346" s="137">
        <v>4.1992853426494596</v>
      </c>
      <c r="F3346" s="137">
        <v>10.1484307431903</v>
      </c>
      <c r="G3346" s="137">
        <v>29.889663296391198</v>
      </c>
      <c r="H3346" s="137">
        <v>4.56124758051351</v>
      </c>
      <c r="I3346" s="137">
        <v>12.656373331140299</v>
      </c>
      <c r="J3346" s="137">
        <v>28.146121920888501</v>
      </c>
      <c r="K3346" s="137">
        <v>14.2830595845845</v>
      </c>
      <c r="L3346" s="137">
        <v>12.5742206451656</v>
      </c>
      <c r="M3346" s="137">
        <v>40.368474726303802</v>
      </c>
      <c r="N3346" s="137">
        <v>9.26300146435511</v>
      </c>
      <c r="O3346" s="137">
        <v>4.2432569169180399</v>
      </c>
      <c r="P3346" s="137">
        <v>10.2150214960984</v>
      </c>
      <c r="Q3346" s="137">
        <v>31.4563362954826</v>
      </c>
      <c r="R3346" s="137">
        <v>4.5347286992314597</v>
      </c>
      <c r="S3346" s="137">
        <v>12.779250742122301</v>
      </c>
      <c r="T3346" s="137">
        <v>28.467791885698698</v>
      </c>
      <c r="U3346" s="137">
        <v>14.2439636185683</v>
      </c>
      <c r="V3346" s="1">
        <v>5642326</v>
      </c>
      <c r="W3346" s="1">
        <v>2555142</v>
      </c>
      <c r="X3346" s="1">
        <v>2087444</v>
      </c>
      <c r="Y3346" s="1">
        <v>1877743</v>
      </c>
      <c r="Z3346" s="1">
        <v>1706738</v>
      </c>
      <c r="AA3346" s="1">
        <v>9829638</v>
      </c>
      <c r="AB3346" s="1">
        <v>2906026</v>
      </c>
      <c r="AC3346" s="1">
        <v>1811253</v>
      </c>
      <c r="AD3346" s="1">
        <v>985360</v>
      </c>
      <c r="AE3346" s="1">
        <v>242936</v>
      </c>
      <c r="AH3346" s="136">
        <f t="shared" si="52"/>
        <v>41491</v>
      </c>
      <c r="AI3346" s="177">
        <f>HLOOKUP(附加题模型!$E$2,历史数据!$B$3:$K$5000,ROW(A3344),)</f>
        <v>14.2830595845845</v>
      </c>
      <c r="AJ3346" s="177">
        <f>HLOOKUP(附加题模型!$E$2,历史数据!$L$3:$U$5000,ROW(A3344),)</f>
        <v>14.2439636185683</v>
      </c>
    </row>
    <row r="3347" spans="1:36" x14ac:dyDescent="0.2">
      <c r="A3347" s="148">
        <v>41492</v>
      </c>
      <c r="B3347" s="137">
        <v>12.5130322235346</v>
      </c>
      <c r="C3347" s="137">
        <v>40.368474726303802</v>
      </c>
      <c r="D3347" s="137">
        <v>9.2882069105166192</v>
      </c>
      <c r="E3347" s="137">
        <v>4.2542498104851898</v>
      </c>
      <c r="F3347" s="137">
        <v>10.188385194935201</v>
      </c>
      <c r="G3347" s="137">
        <v>31.333459981828401</v>
      </c>
      <c r="H3347" s="137">
        <v>4.5347286992314597</v>
      </c>
      <c r="I3347" s="137">
        <v>12.779250742122301</v>
      </c>
      <c r="J3347" s="137">
        <v>28.261004051177899</v>
      </c>
      <c r="K3347" s="137">
        <v>14.0745477658315</v>
      </c>
      <c r="L3347" s="137">
        <v>12.6965974884275</v>
      </c>
      <c r="M3347" s="137">
        <v>40.4446416597496</v>
      </c>
      <c r="N3347" s="137">
        <v>9.5024532028894608</v>
      </c>
      <c r="O3347" s="137">
        <v>4.26524270405233</v>
      </c>
      <c r="P3347" s="137">
        <v>10.7743838205262</v>
      </c>
      <c r="Q3347" s="137">
        <v>30.196854080526801</v>
      </c>
      <c r="R3347" s="137">
        <v>4.56124758051351</v>
      </c>
      <c r="S3347" s="137">
        <v>12.799730310619299</v>
      </c>
      <c r="T3347" s="137">
        <v>28.467791885698698</v>
      </c>
      <c r="U3347" s="137">
        <v>14.2569956072404</v>
      </c>
      <c r="V3347" s="1">
        <v>6434193</v>
      </c>
      <c r="W3347" s="1">
        <v>1894184</v>
      </c>
      <c r="X3347" s="1">
        <v>5755067</v>
      </c>
      <c r="Y3347" s="1">
        <v>2133691</v>
      </c>
      <c r="Z3347" s="1">
        <v>6136016</v>
      </c>
      <c r="AA3347" s="1">
        <v>9560123</v>
      </c>
      <c r="AB3347" s="1">
        <v>3471839</v>
      </c>
      <c r="AC3347" s="1">
        <v>1968063</v>
      </c>
      <c r="AD3347" s="1">
        <v>664690</v>
      </c>
      <c r="AE3347" s="1">
        <v>401294</v>
      </c>
      <c r="AH3347" s="136">
        <f t="shared" si="52"/>
        <v>41492</v>
      </c>
      <c r="AI3347" s="177">
        <f>HLOOKUP(附加题模型!$E$2,历史数据!$B$3:$K$5000,ROW(A3345),)</f>
        <v>14.0745477658315</v>
      </c>
      <c r="AJ3347" s="177">
        <f>HLOOKUP(附加题模型!$E$2,历史数据!$L$3:$U$5000,ROW(A3345),)</f>
        <v>14.2569956072404</v>
      </c>
    </row>
    <row r="3348" spans="1:36" x14ac:dyDescent="0.2">
      <c r="A3348" s="148">
        <v>41493</v>
      </c>
      <c r="B3348" s="137">
        <v>12.6965974884275</v>
      </c>
      <c r="C3348" s="137">
        <v>40.368474726303802</v>
      </c>
      <c r="D3348" s="137">
        <v>9.5906722644547493</v>
      </c>
      <c r="E3348" s="137">
        <v>4.2542498104851898</v>
      </c>
      <c r="F3348" s="137">
        <v>10.7610656699446</v>
      </c>
      <c r="G3348" s="137">
        <v>30.1354159236997</v>
      </c>
      <c r="H3348" s="137">
        <v>4.56124758051351</v>
      </c>
      <c r="I3348" s="137">
        <v>12.779250742122301</v>
      </c>
      <c r="J3348" s="137">
        <v>28.6516032941616</v>
      </c>
      <c r="K3348" s="137">
        <v>14.191835663879999</v>
      </c>
      <c r="L3348" s="137">
        <v>12.5436264343501</v>
      </c>
      <c r="M3348" s="137">
        <v>40.216140859412</v>
      </c>
      <c r="N3348" s="137">
        <v>9.4394395874856798</v>
      </c>
      <c r="O3348" s="137">
        <v>4.26524270405233</v>
      </c>
      <c r="P3348" s="137">
        <v>11.347064295535599</v>
      </c>
      <c r="Q3348" s="137">
        <v>30.841954727211501</v>
      </c>
      <c r="R3348" s="137">
        <v>4.58776646179557</v>
      </c>
      <c r="S3348" s="137">
        <v>13.0659647010801</v>
      </c>
      <c r="T3348" s="137">
        <v>28.536721163872301</v>
      </c>
      <c r="U3348" s="137">
        <v>14.2960915732566</v>
      </c>
      <c r="V3348" s="1">
        <v>6352141</v>
      </c>
      <c r="W3348" s="1">
        <v>935707</v>
      </c>
      <c r="X3348" s="1">
        <v>4144444</v>
      </c>
      <c r="Y3348" s="1">
        <v>1870848</v>
      </c>
      <c r="Z3348" s="1">
        <v>12654845</v>
      </c>
      <c r="AA3348" s="1">
        <v>7097600</v>
      </c>
      <c r="AB3348" s="1">
        <v>3133194</v>
      </c>
      <c r="AC3348" s="1">
        <v>4151793</v>
      </c>
      <c r="AD3348" s="1">
        <v>1209501</v>
      </c>
      <c r="AE3348" s="1">
        <v>146662</v>
      </c>
      <c r="AH3348" s="136">
        <f t="shared" si="52"/>
        <v>41493</v>
      </c>
      <c r="AI3348" s="177">
        <f>HLOOKUP(附加题模型!$E$2,历史数据!$B$3:$K$5000,ROW(A3346),)</f>
        <v>14.191835663879999</v>
      </c>
      <c r="AJ3348" s="177">
        <f>HLOOKUP(附加题模型!$E$2,历史数据!$L$3:$U$5000,ROW(A3346),)</f>
        <v>14.2960915732566</v>
      </c>
    </row>
    <row r="3349" spans="1:36" x14ac:dyDescent="0.2">
      <c r="A3349" s="148">
        <v>41494</v>
      </c>
      <c r="B3349" s="137">
        <v>12.5130322235346</v>
      </c>
      <c r="C3349" s="137">
        <v>40.292307792857898</v>
      </c>
      <c r="D3349" s="137">
        <v>9.4394395874856798</v>
      </c>
      <c r="E3349" s="137">
        <v>4.2542498104851898</v>
      </c>
      <c r="F3349" s="137">
        <v>11.054064982740099</v>
      </c>
      <c r="G3349" s="137">
        <v>30.504044864662401</v>
      </c>
      <c r="H3349" s="137">
        <v>4.58776646179557</v>
      </c>
      <c r="I3349" s="137">
        <v>12.902128153104201</v>
      </c>
      <c r="J3349" s="137">
        <v>28.628626868103801</v>
      </c>
      <c r="K3349" s="137">
        <v>14.309123561928599</v>
      </c>
      <c r="L3349" s="137">
        <v>12.482438012719101</v>
      </c>
      <c r="M3349" s="137">
        <v>40.292307792857898</v>
      </c>
      <c r="N3349" s="137">
        <v>9.1495769566283105</v>
      </c>
      <c r="O3349" s="137">
        <v>4.2432569169180399</v>
      </c>
      <c r="P3349" s="137">
        <v>10.9608379286688</v>
      </c>
      <c r="Q3349" s="137">
        <v>30.534763943075902</v>
      </c>
      <c r="R3349" s="137">
        <v>4.57450702115454</v>
      </c>
      <c r="S3349" s="137">
        <v>12.6973324681343</v>
      </c>
      <c r="T3349" s="137">
        <v>28.421839033583002</v>
      </c>
      <c r="U3349" s="137">
        <v>14.4003474826331</v>
      </c>
      <c r="V3349" s="1">
        <v>4464391</v>
      </c>
      <c r="W3349" s="1">
        <v>1138050</v>
      </c>
      <c r="X3349" s="1">
        <v>3567487</v>
      </c>
      <c r="Y3349" s="1">
        <v>1294927</v>
      </c>
      <c r="Z3349" s="1">
        <v>6419266</v>
      </c>
      <c r="AA3349" s="1">
        <v>3156067</v>
      </c>
      <c r="AB3349" s="1">
        <v>2414605</v>
      </c>
      <c r="AC3349" s="1">
        <v>3369100</v>
      </c>
      <c r="AD3349" s="1">
        <v>424856</v>
      </c>
      <c r="AE3349" s="1">
        <v>192048</v>
      </c>
      <c r="AH3349" s="136">
        <f t="shared" si="52"/>
        <v>41494</v>
      </c>
      <c r="AI3349" s="177">
        <f>HLOOKUP(附加题模型!$E$2,历史数据!$B$3:$K$5000,ROW(A3347),)</f>
        <v>14.309123561928599</v>
      </c>
      <c r="AJ3349" s="177">
        <f>HLOOKUP(附加题模型!$E$2,历史数据!$L$3:$U$5000,ROW(A3347),)</f>
        <v>14.4003474826331</v>
      </c>
    </row>
    <row r="3350" spans="1:36" x14ac:dyDescent="0.2">
      <c r="A3350" s="148">
        <v>41495</v>
      </c>
      <c r="B3350" s="137">
        <v>12.390655380272699</v>
      </c>
      <c r="C3350" s="137">
        <v>40.368474726303802</v>
      </c>
      <c r="D3350" s="137">
        <v>9.1369742335475603</v>
      </c>
      <c r="E3350" s="137">
        <v>4.2432569169180399</v>
      </c>
      <c r="F3350" s="137">
        <v>10.974156079250401</v>
      </c>
      <c r="G3350" s="137">
        <v>30.565483021489499</v>
      </c>
      <c r="H3350" s="137">
        <v>4.57450702115454</v>
      </c>
      <c r="I3350" s="137">
        <v>12.6973324681343</v>
      </c>
      <c r="J3350" s="137">
        <v>28.421839033583002</v>
      </c>
      <c r="K3350" s="137">
        <v>14.387315493960999</v>
      </c>
      <c r="L3350" s="137">
        <v>12.482438012719101</v>
      </c>
      <c r="M3350" s="137">
        <v>40.368474726303802</v>
      </c>
      <c r="N3350" s="137">
        <v>9.1999878489513307</v>
      </c>
      <c r="O3350" s="137">
        <v>4.2432569169180399</v>
      </c>
      <c r="P3350" s="137">
        <v>10.9475197780872</v>
      </c>
      <c r="Q3350" s="137">
        <v>32.070717863753799</v>
      </c>
      <c r="R3350" s="137">
        <v>4.56124758051351</v>
      </c>
      <c r="S3350" s="137">
        <v>12.779250742122301</v>
      </c>
      <c r="T3350" s="137">
        <v>28.3988626075251</v>
      </c>
      <c r="U3350" s="137">
        <v>14.4003474826331</v>
      </c>
      <c r="V3350" s="1">
        <v>4827949</v>
      </c>
      <c r="W3350" s="1">
        <v>1402855</v>
      </c>
      <c r="X3350" s="1">
        <v>2345399</v>
      </c>
      <c r="Y3350" s="1">
        <v>1244319</v>
      </c>
      <c r="Z3350" s="1">
        <v>3634791</v>
      </c>
      <c r="AA3350" s="1">
        <v>6511138</v>
      </c>
      <c r="AB3350" s="1">
        <v>2722046</v>
      </c>
      <c r="AC3350" s="1">
        <v>1836435</v>
      </c>
      <c r="AD3350" s="1">
        <v>489017</v>
      </c>
      <c r="AE3350" s="1">
        <v>237614</v>
      </c>
      <c r="AH3350" s="136">
        <f t="shared" si="52"/>
        <v>41495</v>
      </c>
      <c r="AI3350" s="177">
        <f>HLOOKUP(附加题模型!$E$2,历史数据!$B$3:$K$5000,ROW(A3348),)</f>
        <v>14.387315493960999</v>
      </c>
      <c r="AJ3350" s="177">
        <f>HLOOKUP(附加题模型!$E$2,历史数据!$L$3:$U$5000,ROW(A3348),)</f>
        <v>14.4003474826331</v>
      </c>
    </row>
    <row r="3351" spans="1:36" x14ac:dyDescent="0.2">
      <c r="A3351" s="148">
        <v>41498</v>
      </c>
      <c r="B3351" s="137">
        <v>12.4518438019036</v>
      </c>
      <c r="C3351" s="137">
        <v>40.216140859412</v>
      </c>
      <c r="D3351" s="137">
        <v>9.1621796797090695</v>
      </c>
      <c r="E3351" s="137">
        <v>4.2212711297837497</v>
      </c>
      <c r="F3351" s="137">
        <v>10.9475197780872</v>
      </c>
      <c r="G3351" s="137">
        <v>32.470065883129998</v>
      </c>
      <c r="H3351" s="137">
        <v>4.5479881398724897</v>
      </c>
      <c r="I3351" s="137">
        <v>12.717812036631299</v>
      </c>
      <c r="J3351" s="137">
        <v>28.212487791396899</v>
      </c>
      <c r="K3351" s="137">
        <v>14.4524754373214</v>
      </c>
      <c r="L3351" s="137">
        <v>13.6144238128922</v>
      </c>
      <c r="M3351" s="137">
        <v>40.596975526641302</v>
      </c>
      <c r="N3351" s="137">
        <v>9.2251932951128399</v>
      </c>
      <c r="O3351" s="137">
        <v>4.3531858525894904</v>
      </c>
      <c r="P3351" s="137">
        <v>10.974156079250401</v>
      </c>
      <c r="Q3351" s="137">
        <v>33.668109941258798</v>
      </c>
      <c r="R3351" s="137">
        <v>4.6275447837186503</v>
      </c>
      <c r="S3351" s="137">
        <v>13.0250055640862</v>
      </c>
      <c r="T3351" s="137">
        <v>28.748315387765299</v>
      </c>
      <c r="U3351" s="137">
        <v>14.4133794713052</v>
      </c>
      <c r="V3351" s="1">
        <v>27416271</v>
      </c>
      <c r="W3351" s="1">
        <v>1947374</v>
      </c>
      <c r="X3351" s="1">
        <v>2453821</v>
      </c>
      <c r="Y3351" s="1">
        <v>2448405</v>
      </c>
      <c r="Z3351" s="1">
        <v>3492549</v>
      </c>
      <c r="AA3351" s="1">
        <v>3831250</v>
      </c>
      <c r="AB3351" s="1">
        <v>3204669</v>
      </c>
      <c r="AC3351" s="1">
        <v>4031281</v>
      </c>
      <c r="AD3351" s="1">
        <v>730943</v>
      </c>
      <c r="AE3351" s="1">
        <v>206494</v>
      </c>
      <c r="AH3351" s="136">
        <f t="shared" si="52"/>
        <v>41498</v>
      </c>
      <c r="AI3351" s="177">
        <f>HLOOKUP(附加题模型!$E$2,历史数据!$B$3:$K$5000,ROW(A3349),)</f>
        <v>14.4524754373214</v>
      </c>
      <c r="AJ3351" s="177">
        <f>HLOOKUP(附加题模型!$E$2,历史数据!$L$3:$U$5000,ROW(A3349),)</f>
        <v>14.4133794713052</v>
      </c>
    </row>
    <row r="3352" spans="1:36" x14ac:dyDescent="0.2">
      <c r="A3352" s="148">
        <v>41499</v>
      </c>
      <c r="B3352" s="137">
        <v>13.400264337183801</v>
      </c>
      <c r="C3352" s="137">
        <v>40.596975526641302</v>
      </c>
      <c r="D3352" s="137">
        <v>9.26300146435511</v>
      </c>
      <c r="E3352" s="137">
        <v>4.3641787461566404</v>
      </c>
      <c r="F3352" s="137">
        <v>11.000792380413699</v>
      </c>
      <c r="G3352" s="137">
        <v>35.111906626695998</v>
      </c>
      <c r="H3352" s="137">
        <v>4.6408042243596803</v>
      </c>
      <c r="I3352" s="137">
        <v>13.0045259955892</v>
      </c>
      <c r="J3352" s="137">
        <v>28.771612239781401</v>
      </c>
      <c r="K3352" s="137">
        <v>14.4915714033376</v>
      </c>
      <c r="L3352" s="137">
        <v>13.277887493921799</v>
      </c>
      <c r="M3352" s="137">
        <v>41.358644861099897</v>
      </c>
      <c r="N3352" s="137">
        <v>9.1999878489513307</v>
      </c>
      <c r="O3352" s="137">
        <v>4.3531858525894904</v>
      </c>
      <c r="P3352" s="137">
        <v>10.920883476924001</v>
      </c>
      <c r="Q3352" s="137">
        <v>34.528244136838403</v>
      </c>
      <c r="R3352" s="137">
        <v>4.6673231056417297</v>
      </c>
      <c r="S3352" s="137">
        <v>13.106923838074101</v>
      </c>
      <c r="T3352" s="137">
        <v>28.771612239781401</v>
      </c>
      <c r="U3352" s="137">
        <v>14.504603392009599</v>
      </c>
      <c r="V3352" s="1">
        <v>13897242</v>
      </c>
      <c r="W3352" s="1">
        <v>1556451</v>
      </c>
      <c r="X3352" s="1">
        <v>1924595</v>
      </c>
      <c r="Y3352" s="1">
        <v>2274587</v>
      </c>
      <c r="Z3352" s="1">
        <v>2049046</v>
      </c>
      <c r="AA3352" s="1">
        <v>10622427</v>
      </c>
      <c r="AB3352" s="1">
        <v>3438802</v>
      </c>
      <c r="AC3352" s="1">
        <v>3530534</v>
      </c>
      <c r="AD3352" s="1">
        <v>542308</v>
      </c>
      <c r="AE3352" s="1">
        <v>211810</v>
      </c>
      <c r="AH3352" s="136">
        <f t="shared" si="52"/>
        <v>41499</v>
      </c>
      <c r="AI3352" s="177">
        <f>HLOOKUP(附加题模型!$E$2,历史数据!$B$3:$K$5000,ROW(A3350),)</f>
        <v>14.4915714033376</v>
      </c>
      <c r="AJ3352" s="177">
        <f>HLOOKUP(附加题模型!$E$2,历史数据!$L$3:$U$5000,ROW(A3350),)</f>
        <v>14.504603392009599</v>
      </c>
    </row>
    <row r="3353" spans="1:36" x14ac:dyDescent="0.2">
      <c r="A3353" s="148">
        <v>41500</v>
      </c>
      <c r="B3353" s="137">
        <v>13.339075915552799</v>
      </c>
      <c r="C3353" s="137">
        <v>41.510978727991599</v>
      </c>
      <c r="D3353" s="137">
        <v>9.2251932951128399</v>
      </c>
      <c r="E3353" s="137">
        <v>4.3421929590223503</v>
      </c>
      <c r="F3353" s="137">
        <v>10.920883476924001</v>
      </c>
      <c r="G3353" s="137">
        <v>34.528244136838403</v>
      </c>
      <c r="H3353" s="137">
        <v>4.6673231056417297</v>
      </c>
      <c r="I3353" s="137">
        <v>13.0659647010801</v>
      </c>
      <c r="J3353" s="137">
        <v>28.655127979701302</v>
      </c>
      <c r="K3353" s="137">
        <v>14.504603392009599</v>
      </c>
      <c r="L3353" s="137">
        <v>13.277887493921799</v>
      </c>
      <c r="M3353" s="137">
        <v>40.977810193870603</v>
      </c>
      <c r="N3353" s="137">
        <v>9.1243715104667995</v>
      </c>
      <c r="O3353" s="137">
        <v>4.3641787461566404</v>
      </c>
      <c r="P3353" s="137">
        <v>11.040746832158501</v>
      </c>
      <c r="Q3353" s="137">
        <v>34.528244136838403</v>
      </c>
      <c r="R3353" s="137">
        <v>4.6010259024366</v>
      </c>
      <c r="S3353" s="137">
        <v>12.9430872900982</v>
      </c>
      <c r="T3353" s="137">
        <v>29.051174463973599</v>
      </c>
      <c r="U3353" s="137">
        <v>14.113643731847599</v>
      </c>
      <c r="V3353" s="1">
        <v>6816842</v>
      </c>
      <c r="W3353" s="1">
        <v>1788232</v>
      </c>
      <c r="X3353" s="1">
        <v>3245561</v>
      </c>
      <c r="Y3353" s="1">
        <v>1535987</v>
      </c>
      <c r="Z3353" s="1">
        <v>3616737</v>
      </c>
      <c r="AA3353" s="1">
        <v>0</v>
      </c>
      <c r="AB3353" s="1">
        <v>2930398</v>
      </c>
      <c r="AC3353" s="1">
        <v>2029738</v>
      </c>
      <c r="AD3353" s="1">
        <v>1315537</v>
      </c>
      <c r="AE3353" s="1">
        <v>241500</v>
      </c>
      <c r="AH3353" s="136">
        <f t="shared" si="52"/>
        <v>41500</v>
      </c>
      <c r="AI3353" s="177">
        <f>HLOOKUP(附加题模型!$E$2,历史数据!$B$3:$K$5000,ROW(A3351),)</f>
        <v>14.504603392009599</v>
      </c>
      <c r="AJ3353" s="177">
        <f>HLOOKUP(附加题模型!$E$2,历史数据!$L$3:$U$5000,ROW(A3351),)</f>
        <v>14.113643731847599</v>
      </c>
    </row>
    <row r="3354" spans="1:36" x14ac:dyDescent="0.2">
      <c r="A3354" s="148">
        <v>41501</v>
      </c>
      <c r="B3354" s="137">
        <v>13.216699072290799</v>
      </c>
      <c r="C3354" s="137">
        <v>40.901643260424699</v>
      </c>
      <c r="D3354" s="137">
        <v>9.1117687873860493</v>
      </c>
      <c r="E3354" s="137">
        <v>4.3421929590223503</v>
      </c>
      <c r="F3354" s="137">
        <v>11.0274286815769</v>
      </c>
      <c r="G3354" s="137">
        <v>35.326940175590899</v>
      </c>
      <c r="H3354" s="137">
        <v>4.57450702115454</v>
      </c>
      <c r="I3354" s="137">
        <v>12.922607721601199</v>
      </c>
      <c r="J3354" s="137">
        <v>28.934690203893499</v>
      </c>
      <c r="K3354" s="137">
        <v>14.2439636185683</v>
      </c>
      <c r="L3354" s="137">
        <v>13.6756122345232</v>
      </c>
      <c r="M3354" s="137">
        <v>41.739479528329198</v>
      </c>
      <c r="N3354" s="137">
        <v>8.9605361104169798</v>
      </c>
      <c r="O3354" s="137">
        <v>4.4191432139923599</v>
      </c>
      <c r="P3354" s="137">
        <v>10.8276564228527</v>
      </c>
      <c r="Q3354" s="137">
        <v>36.248512527997597</v>
      </c>
      <c r="R3354" s="137">
        <v>4.57450702115454</v>
      </c>
      <c r="S3354" s="137">
        <v>12.8816485846072</v>
      </c>
      <c r="T3354" s="137">
        <v>28.7949090917974</v>
      </c>
      <c r="U3354" s="137">
        <v>14.0224198111432</v>
      </c>
      <c r="V3354" s="1">
        <v>16592418</v>
      </c>
      <c r="W3354" s="1">
        <v>1821538</v>
      </c>
      <c r="X3354" s="1">
        <v>3549618</v>
      </c>
      <c r="Y3354" s="1">
        <v>3140247</v>
      </c>
      <c r="Z3354" s="1">
        <v>2160499</v>
      </c>
      <c r="AA3354" s="1">
        <v>6614765</v>
      </c>
      <c r="AB3354" s="1">
        <v>2304697</v>
      </c>
      <c r="AC3354" s="1">
        <v>1606446</v>
      </c>
      <c r="AD3354" s="1">
        <v>842640</v>
      </c>
      <c r="AE3354" s="1">
        <v>261928</v>
      </c>
      <c r="AH3354" s="136">
        <f t="shared" si="52"/>
        <v>41501</v>
      </c>
      <c r="AI3354" s="177">
        <f>HLOOKUP(附加题模型!$E$2,历史数据!$B$3:$K$5000,ROW(A3352),)</f>
        <v>14.2439636185683</v>
      </c>
      <c r="AJ3354" s="177">
        <f>HLOOKUP(附加题模型!$E$2,历史数据!$L$3:$U$5000,ROW(A3352),)</f>
        <v>14.0224198111432</v>
      </c>
    </row>
    <row r="3355" spans="1:36" x14ac:dyDescent="0.2">
      <c r="A3355" s="148">
        <v>41502</v>
      </c>
      <c r="B3355" s="137">
        <v>13.6144238128922</v>
      </c>
      <c r="C3355" s="137">
        <v>41.434811794545702</v>
      </c>
      <c r="D3355" s="137">
        <v>8.9605361104169798</v>
      </c>
      <c r="E3355" s="137">
        <v>4.4081503204252197</v>
      </c>
      <c r="F3355" s="137">
        <v>10.787701971107801</v>
      </c>
      <c r="G3355" s="137">
        <v>36.862894096268697</v>
      </c>
      <c r="H3355" s="137">
        <v>4.56124758051351</v>
      </c>
      <c r="I3355" s="137">
        <v>12.840689447613199</v>
      </c>
      <c r="J3355" s="137">
        <v>29.097768168005601</v>
      </c>
      <c r="K3355" s="137">
        <v>13.9442278791108</v>
      </c>
      <c r="L3355" s="137">
        <v>13.3084817047373</v>
      </c>
      <c r="M3355" s="137">
        <v>41.282477927654</v>
      </c>
      <c r="N3355" s="137">
        <v>8.8219061565286694</v>
      </c>
      <c r="O3355" s="137">
        <v>4.3641787461566404</v>
      </c>
      <c r="P3355" s="137">
        <v>10.2949303995881</v>
      </c>
      <c r="Q3355" s="137">
        <v>38.060938154397498</v>
      </c>
      <c r="R3355" s="137">
        <v>4.4419126147442602</v>
      </c>
      <c r="S3355" s="137">
        <v>12.594934625649399</v>
      </c>
      <c r="T3355" s="137">
        <v>28.8182059438134</v>
      </c>
      <c r="U3355" s="137">
        <v>14.191835663879999</v>
      </c>
      <c r="V3355" s="1">
        <v>10414844</v>
      </c>
      <c r="W3355" s="1">
        <v>1686049</v>
      </c>
      <c r="X3355" s="1">
        <v>3322053</v>
      </c>
      <c r="Y3355" s="1">
        <v>3167354</v>
      </c>
      <c r="Z3355" s="1">
        <v>2931947</v>
      </c>
      <c r="AA3355" s="1">
        <v>7285969</v>
      </c>
      <c r="AB3355" s="1">
        <v>4462213</v>
      </c>
      <c r="AC3355" s="1">
        <v>2237278</v>
      </c>
      <c r="AD3355" s="1">
        <v>1068095</v>
      </c>
      <c r="AE3355" s="1">
        <v>298544</v>
      </c>
      <c r="AH3355" s="136">
        <f t="shared" si="52"/>
        <v>41502</v>
      </c>
      <c r="AI3355" s="177">
        <f>HLOOKUP(附加题模型!$E$2,历史数据!$B$3:$K$5000,ROW(A3353),)</f>
        <v>13.9442278791108</v>
      </c>
      <c r="AJ3355" s="177">
        <f>HLOOKUP(附加题模型!$E$2,历史数据!$L$3:$U$5000,ROW(A3353),)</f>
        <v>14.191835663879999</v>
      </c>
    </row>
    <row r="3356" spans="1:36" x14ac:dyDescent="0.2">
      <c r="A3356" s="148">
        <v>41505</v>
      </c>
      <c r="B3356" s="137">
        <v>13.3084817047373</v>
      </c>
      <c r="C3356" s="137">
        <v>41.510978727991599</v>
      </c>
      <c r="D3356" s="137">
        <v>8.7084816488018806</v>
      </c>
      <c r="E3356" s="137">
        <v>4.3312000654552003</v>
      </c>
      <c r="F3356" s="137">
        <v>10.121794442027101</v>
      </c>
      <c r="G3356" s="137">
        <v>37.170084880404303</v>
      </c>
      <c r="H3356" s="137">
        <v>4.41539373346221</v>
      </c>
      <c r="I3356" s="137">
        <v>12.574455057152401</v>
      </c>
      <c r="J3356" s="137">
        <v>28.6085342756692</v>
      </c>
      <c r="K3356" s="137">
        <v>14.191835663879999</v>
      </c>
      <c r="L3356" s="137">
        <v>13.3696701263683</v>
      </c>
      <c r="M3356" s="137">
        <v>41.282477927654</v>
      </c>
      <c r="N3356" s="137">
        <v>8.8471116026901804</v>
      </c>
      <c r="O3356" s="137">
        <v>4.4191432139923599</v>
      </c>
      <c r="P3356" s="137">
        <v>10.2949303995881</v>
      </c>
      <c r="Q3356" s="137">
        <v>37.5079947429534</v>
      </c>
      <c r="R3356" s="137">
        <v>4.5347286992314597</v>
      </c>
      <c r="S3356" s="137">
        <v>12.840689447613199</v>
      </c>
      <c r="T3356" s="137">
        <v>28.8182059438134</v>
      </c>
      <c r="U3356" s="137">
        <v>14.0745477658315</v>
      </c>
      <c r="V3356" s="1">
        <v>8878952</v>
      </c>
      <c r="W3356" s="1">
        <v>2017026</v>
      </c>
      <c r="X3356" s="1">
        <v>1608863</v>
      </c>
      <c r="Y3356" s="1">
        <v>1613755</v>
      </c>
      <c r="Z3356" s="1">
        <v>1404970</v>
      </c>
      <c r="AA3356" s="1">
        <v>8837919</v>
      </c>
      <c r="AB3356" s="1">
        <v>2026706</v>
      </c>
      <c r="AC3356" s="1">
        <v>1137484</v>
      </c>
      <c r="AD3356" s="1">
        <v>431408</v>
      </c>
      <c r="AE3356" s="1">
        <v>130190</v>
      </c>
      <c r="AH3356" s="136">
        <f t="shared" si="52"/>
        <v>41505</v>
      </c>
      <c r="AI3356" s="177">
        <f>HLOOKUP(附加题模型!$E$2,历史数据!$B$3:$K$5000,ROW(A3354),)</f>
        <v>14.191835663879999</v>
      </c>
      <c r="AJ3356" s="177">
        <f>HLOOKUP(附加题模型!$E$2,历史数据!$L$3:$U$5000,ROW(A3354),)</f>
        <v>14.0745477658315</v>
      </c>
    </row>
    <row r="3357" spans="1:36" x14ac:dyDescent="0.2">
      <c r="A3357" s="148">
        <v>41506</v>
      </c>
      <c r="B3357" s="137">
        <v>13.400264337183801</v>
      </c>
      <c r="C3357" s="137">
        <v>41.130144060762298</v>
      </c>
      <c r="D3357" s="137">
        <v>8.8219061565286694</v>
      </c>
      <c r="E3357" s="137">
        <v>4.4191432139923599</v>
      </c>
      <c r="F3357" s="137">
        <v>10.2949303995881</v>
      </c>
      <c r="G3357" s="137">
        <v>38.091657232811002</v>
      </c>
      <c r="H3357" s="137">
        <v>4.5214692585904297</v>
      </c>
      <c r="I3357" s="137">
        <v>12.840689447613199</v>
      </c>
      <c r="J3357" s="137">
        <v>28.7017216837333</v>
      </c>
      <c r="K3357" s="137">
        <v>14.009387822471099</v>
      </c>
      <c r="L3357" s="137">
        <v>13.155510650659901</v>
      </c>
      <c r="M3357" s="137">
        <v>41.0539771273165</v>
      </c>
      <c r="N3357" s="137">
        <v>9.0991660643052903</v>
      </c>
      <c r="O3357" s="137">
        <v>4.4960934689623802</v>
      </c>
      <c r="P3357" s="137">
        <v>10.3482030019145</v>
      </c>
      <c r="Q3357" s="137">
        <v>38.1838144680517</v>
      </c>
      <c r="R3357" s="137">
        <v>4.4816909366673503</v>
      </c>
      <c r="S3357" s="137">
        <v>12.717812036631299</v>
      </c>
      <c r="T3357" s="137">
        <v>29.284142984133702</v>
      </c>
      <c r="U3357" s="137">
        <v>14.0615157771594</v>
      </c>
      <c r="V3357" s="1">
        <v>8564995</v>
      </c>
      <c r="W3357" s="1">
        <v>2446056</v>
      </c>
      <c r="X3357" s="1">
        <v>2985799</v>
      </c>
      <c r="Y3357" s="1">
        <v>2484008</v>
      </c>
      <c r="Z3357" s="1">
        <v>1214851</v>
      </c>
      <c r="AA3357" s="1">
        <v>7221074</v>
      </c>
      <c r="AB3357" s="1">
        <v>1812150</v>
      </c>
      <c r="AC3357" s="1">
        <v>1318516</v>
      </c>
      <c r="AD3357" s="1">
        <v>4018094</v>
      </c>
      <c r="AE3357" s="1">
        <v>122233</v>
      </c>
      <c r="AH3357" s="136">
        <f t="shared" si="52"/>
        <v>41506</v>
      </c>
      <c r="AI3357" s="177">
        <f>HLOOKUP(附加题模型!$E$2,历史数据!$B$3:$K$5000,ROW(A3355),)</f>
        <v>14.009387822471099</v>
      </c>
      <c r="AJ3357" s="177">
        <f>HLOOKUP(附加题模型!$E$2,历史数据!$L$3:$U$5000,ROW(A3355),)</f>
        <v>14.0615157771594</v>
      </c>
    </row>
    <row r="3358" spans="1:36" x14ac:dyDescent="0.2">
      <c r="A3358" s="148">
        <v>41507</v>
      </c>
      <c r="B3358" s="137">
        <v>13.155510650659901</v>
      </c>
      <c r="C3358" s="137">
        <v>40.901643260424699</v>
      </c>
      <c r="D3358" s="137">
        <v>8.9731388334977407</v>
      </c>
      <c r="E3358" s="137">
        <v>4.4301361075595098</v>
      </c>
      <c r="F3358" s="137">
        <v>10.401475604241</v>
      </c>
      <c r="G3358" s="137">
        <v>37.784466448675403</v>
      </c>
      <c r="H3358" s="137">
        <v>4.4684314960263203</v>
      </c>
      <c r="I3358" s="137">
        <v>12.6973324681343</v>
      </c>
      <c r="J3358" s="137">
        <v>29.1210650200216</v>
      </c>
      <c r="K3358" s="137">
        <v>14.113643731847599</v>
      </c>
      <c r="L3358" s="137">
        <v>13.3084817047373</v>
      </c>
      <c r="M3358" s="137">
        <v>42.272648062450202</v>
      </c>
      <c r="N3358" s="137">
        <v>8.9731388334977407</v>
      </c>
      <c r="O3358" s="137">
        <v>4.5730437239324004</v>
      </c>
      <c r="P3358" s="137">
        <v>10.4813845077307</v>
      </c>
      <c r="Q3358" s="137">
        <v>36.279231606411102</v>
      </c>
      <c r="R3358" s="137">
        <v>4.5479881398724897</v>
      </c>
      <c r="S3358" s="137">
        <v>12.9430872900982</v>
      </c>
      <c r="T3358" s="137">
        <v>29.400627244213801</v>
      </c>
      <c r="U3358" s="137">
        <v>14.2048676525521</v>
      </c>
      <c r="V3358" s="1">
        <v>4938795</v>
      </c>
      <c r="W3358" s="1">
        <v>2728065</v>
      </c>
      <c r="X3358" s="1">
        <v>1392344</v>
      </c>
      <c r="Y3358" s="1">
        <v>2387082</v>
      </c>
      <c r="Z3358" s="1">
        <v>1206772</v>
      </c>
      <c r="AA3358" s="1">
        <v>6482598</v>
      </c>
      <c r="AB3358" s="1">
        <v>3263322</v>
      </c>
      <c r="AC3358" s="1">
        <v>1317564</v>
      </c>
      <c r="AD3358" s="1">
        <v>2183544</v>
      </c>
      <c r="AE3358" s="1">
        <v>325399</v>
      </c>
      <c r="AH3358" s="136">
        <f t="shared" si="52"/>
        <v>41507</v>
      </c>
      <c r="AI3358" s="177">
        <f>HLOOKUP(附加题模型!$E$2,历史数据!$B$3:$K$5000,ROW(A3356),)</f>
        <v>14.113643731847599</v>
      </c>
      <c r="AJ3358" s="177">
        <f>HLOOKUP(附加题模型!$E$2,历史数据!$L$3:$U$5000,ROW(A3356),)</f>
        <v>14.2048676525521</v>
      </c>
    </row>
    <row r="3359" spans="1:36" x14ac:dyDescent="0.2">
      <c r="A3359" s="148">
        <v>41508</v>
      </c>
      <c r="B3359" s="137">
        <v>13.033133807397901</v>
      </c>
      <c r="C3359" s="137">
        <v>42.272648062450202</v>
      </c>
      <c r="D3359" s="137">
        <v>8.9857415565784908</v>
      </c>
      <c r="E3359" s="137">
        <v>4.5620508303652496</v>
      </c>
      <c r="F3359" s="137">
        <v>10.308248550169701</v>
      </c>
      <c r="G3359" s="137">
        <v>35.757007273380701</v>
      </c>
      <c r="H3359" s="137">
        <v>4.5347286992314597</v>
      </c>
      <c r="I3359" s="137">
        <v>12.902128153104201</v>
      </c>
      <c r="J3359" s="137">
        <v>29.423924096229801</v>
      </c>
      <c r="K3359" s="137">
        <v>14.2048676525521</v>
      </c>
      <c r="L3359" s="137">
        <v>13.1249164398444</v>
      </c>
      <c r="M3359" s="137">
        <v>42.805816596571098</v>
      </c>
      <c r="N3359" s="137">
        <v>9.4268368644049296</v>
      </c>
      <c r="O3359" s="137">
        <v>4.5620508303652496</v>
      </c>
      <c r="P3359" s="137">
        <v>10.321566700751299</v>
      </c>
      <c r="Q3359" s="137">
        <v>36.9857704099229</v>
      </c>
      <c r="R3359" s="137">
        <v>4.57450702115454</v>
      </c>
      <c r="S3359" s="137">
        <v>13.045485132583099</v>
      </c>
      <c r="T3359" s="137">
        <v>29.7267831724381</v>
      </c>
      <c r="U3359" s="137">
        <v>13.6053961736371</v>
      </c>
      <c r="V3359" s="1">
        <v>5647723</v>
      </c>
      <c r="W3359" s="1">
        <v>3916129</v>
      </c>
      <c r="X3359" s="1">
        <v>4052711</v>
      </c>
      <c r="Y3359" s="1">
        <v>1990610</v>
      </c>
      <c r="Z3359" s="1">
        <v>898832</v>
      </c>
      <c r="AA3359" s="1">
        <v>4835563</v>
      </c>
      <c r="AB3359" s="1">
        <v>3208909</v>
      </c>
      <c r="AC3359" s="1">
        <v>2098519</v>
      </c>
      <c r="AD3359" s="1">
        <v>2746391</v>
      </c>
      <c r="AE3359" s="1">
        <v>1113353</v>
      </c>
      <c r="AH3359" s="136">
        <f t="shared" si="52"/>
        <v>41508</v>
      </c>
      <c r="AI3359" s="177">
        <f>HLOOKUP(附加题模型!$E$2,历史数据!$B$3:$K$5000,ROW(A3357),)</f>
        <v>14.2048676525521</v>
      </c>
      <c r="AJ3359" s="177">
        <f>HLOOKUP(附加题模型!$E$2,历史数据!$L$3:$U$5000,ROW(A3357),)</f>
        <v>13.6053961736371</v>
      </c>
    </row>
    <row r="3360" spans="1:36" x14ac:dyDescent="0.2">
      <c r="A3360" s="148">
        <v>41509</v>
      </c>
      <c r="B3360" s="137">
        <v>13.1249164398444</v>
      </c>
      <c r="C3360" s="137">
        <v>42.1203141955585</v>
      </c>
      <c r="D3360" s="137">
        <v>9.5654668182932294</v>
      </c>
      <c r="E3360" s="137">
        <v>4.5730437239324004</v>
      </c>
      <c r="F3360" s="137">
        <v>10.321566700751299</v>
      </c>
      <c r="G3360" s="137">
        <v>36.9857704099229</v>
      </c>
      <c r="H3360" s="137">
        <v>4.5479881398724897</v>
      </c>
      <c r="I3360" s="137">
        <v>13.0659647010801</v>
      </c>
      <c r="J3360" s="137">
        <v>30.006345396630302</v>
      </c>
      <c r="K3360" s="137">
        <v>13.592364184965</v>
      </c>
      <c r="L3360" s="137">
        <v>13.033133807397901</v>
      </c>
      <c r="M3360" s="137">
        <v>42.653482729679403</v>
      </c>
      <c r="N3360" s="137">
        <v>9.2251932951128399</v>
      </c>
      <c r="O3360" s="137">
        <v>4.4631147882609401</v>
      </c>
      <c r="P3360" s="137">
        <v>10.1617488937719</v>
      </c>
      <c r="Q3360" s="137">
        <v>35.265502018763698</v>
      </c>
      <c r="R3360" s="137">
        <v>4.4949503773083803</v>
      </c>
      <c r="S3360" s="137">
        <v>13.6803517559899</v>
      </c>
      <c r="T3360" s="137">
        <v>29.587002060342002</v>
      </c>
      <c r="U3360" s="137">
        <v>13.5532682189488</v>
      </c>
      <c r="V3360" s="1">
        <v>4920251</v>
      </c>
      <c r="W3360" s="1">
        <v>2937627</v>
      </c>
      <c r="X3360" s="1">
        <v>4376328</v>
      </c>
      <c r="Y3360" s="1">
        <v>2834611</v>
      </c>
      <c r="Z3360" s="1">
        <v>1349681</v>
      </c>
      <c r="AA3360" s="1">
        <v>6568954</v>
      </c>
      <c r="AB3360" s="1">
        <v>2025103</v>
      </c>
      <c r="AC3360" s="1">
        <v>10058988</v>
      </c>
      <c r="AD3360" s="1">
        <v>1477488</v>
      </c>
      <c r="AE3360" s="1">
        <v>366473</v>
      </c>
      <c r="AH3360" s="136">
        <f t="shared" si="52"/>
        <v>41509</v>
      </c>
      <c r="AI3360" s="177">
        <f>HLOOKUP(附加题模型!$E$2,历史数据!$B$3:$K$5000,ROW(A3358),)</f>
        <v>13.592364184965</v>
      </c>
      <c r="AJ3360" s="177">
        <f>HLOOKUP(附加题模型!$E$2,历史数据!$L$3:$U$5000,ROW(A3358),)</f>
        <v>13.5532682189488</v>
      </c>
    </row>
    <row r="3361" spans="1:36" x14ac:dyDescent="0.2">
      <c r="A3361" s="148">
        <v>41512</v>
      </c>
      <c r="B3361" s="137">
        <v>13.1249164398444</v>
      </c>
      <c r="C3361" s="137">
        <v>42.348814995895999</v>
      </c>
      <c r="D3361" s="137">
        <v>9.2251932951128399</v>
      </c>
      <c r="E3361" s="137">
        <v>4.4631147882609401</v>
      </c>
      <c r="F3361" s="137">
        <v>10.1484307431903</v>
      </c>
      <c r="G3361" s="137">
        <v>35.634130959726399</v>
      </c>
      <c r="H3361" s="137">
        <v>4.4949503773083803</v>
      </c>
      <c r="I3361" s="137">
        <v>13.5574743450079</v>
      </c>
      <c r="J3361" s="137">
        <v>29.7500800244541</v>
      </c>
      <c r="K3361" s="137">
        <v>13.4490123095723</v>
      </c>
      <c r="L3361" s="137">
        <v>13.5532353912612</v>
      </c>
      <c r="M3361" s="137">
        <v>43.415152064137999</v>
      </c>
      <c r="N3361" s="137">
        <v>9.1621796797090695</v>
      </c>
      <c r="O3361" s="137">
        <v>4.4851005753952302</v>
      </c>
      <c r="P3361" s="137">
        <v>10.854292724015901</v>
      </c>
      <c r="Q3361" s="137">
        <v>36.002759900689099</v>
      </c>
      <c r="R3361" s="137">
        <v>4.6408042243596803</v>
      </c>
      <c r="S3361" s="137">
        <v>13.6803517559899</v>
      </c>
      <c r="T3361" s="137">
        <v>29.610298912358001</v>
      </c>
      <c r="U3361" s="137">
        <v>13.3708203775399</v>
      </c>
      <c r="V3361" s="1">
        <v>8695609</v>
      </c>
      <c r="W3361" s="1">
        <v>1847321</v>
      </c>
      <c r="X3361" s="1">
        <v>3685523</v>
      </c>
      <c r="Y3361" s="1">
        <v>1980694</v>
      </c>
      <c r="Z3361" s="1">
        <v>3257180</v>
      </c>
      <c r="AA3361" s="1">
        <v>4489388</v>
      </c>
      <c r="AB3361" s="1">
        <v>4954870</v>
      </c>
      <c r="AC3361" s="1">
        <v>3844453</v>
      </c>
      <c r="AD3361" s="1">
        <v>1010923</v>
      </c>
      <c r="AE3361" s="1">
        <v>624001</v>
      </c>
      <c r="AH3361" s="136">
        <f t="shared" si="52"/>
        <v>41512</v>
      </c>
      <c r="AI3361" s="177">
        <f>HLOOKUP(附加题模型!$E$2,历史数据!$B$3:$K$5000,ROW(A3359),)</f>
        <v>13.4490123095723</v>
      </c>
      <c r="AJ3361" s="177">
        <f>HLOOKUP(附加题模型!$E$2,历史数据!$L$3:$U$5000,ROW(A3359),)</f>
        <v>13.3708203775399</v>
      </c>
    </row>
    <row r="3362" spans="1:36" x14ac:dyDescent="0.2">
      <c r="A3362" s="148">
        <v>41513</v>
      </c>
      <c r="B3362" s="137">
        <v>13.5532353912612</v>
      </c>
      <c r="C3362" s="137">
        <v>43.415152064137999</v>
      </c>
      <c r="D3362" s="137">
        <v>9.1747824027898197</v>
      </c>
      <c r="E3362" s="137">
        <v>4.47410768182809</v>
      </c>
      <c r="F3362" s="137">
        <v>10.854292724015901</v>
      </c>
      <c r="G3362" s="137">
        <v>35.787726351794198</v>
      </c>
      <c r="H3362" s="137">
        <v>4.6408042243596803</v>
      </c>
      <c r="I3362" s="137">
        <v>13.5574743450079</v>
      </c>
      <c r="J3362" s="137">
        <v>29.7267831724381</v>
      </c>
      <c r="K3362" s="137">
        <v>13.4359803209002</v>
      </c>
      <c r="L3362" s="137">
        <v>13.7062064453386</v>
      </c>
      <c r="M3362" s="137">
        <v>43.643652864475598</v>
      </c>
      <c r="N3362" s="137">
        <v>9.1873851258705805</v>
      </c>
      <c r="O3362" s="137">
        <v>4.5510579367981103</v>
      </c>
      <c r="P3362" s="137">
        <v>10.920883476924001</v>
      </c>
      <c r="Q3362" s="137">
        <v>36.647860547373803</v>
      </c>
      <c r="R3362" s="137">
        <v>4.73362030884687</v>
      </c>
      <c r="S3362" s="137">
        <v>14.499534495869501</v>
      </c>
      <c r="T3362" s="137">
        <v>29.610298912358001</v>
      </c>
      <c r="U3362" s="137">
        <v>13.462044298244299</v>
      </c>
      <c r="V3362" s="1">
        <v>8421011</v>
      </c>
      <c r="W3362" s="1">
        <v>1607937</v>
      </c>
      <c r="X3362" s="1">
        <v>2697264</v>
      </c>
      <c r="Y3362" s="1">
        <v>1847181</v>
      </c>
      <c r="Z3362" s="1">
        <v>2647015</v>
      </c>
      <c r="AA3362" s="1">
        <v>4761265</v>
      </c>
      <c r="AB3362" s="1">
        <v>5342144</v>
      </c>
      <c r="AC3362" s="1">
        <v>14108252</v>
      </c>
      <c r="AD3362" s="1">
        <v>724050</v>
      </c>
      <c r="AE3362" s="1">
        <v>469108</v>
      </c>
      <c r="AH3362" s="136">
        <f t="shared" si="52"/>
        <v>41513</v>
      </c>
      <c r="AI3362" s="177">
        <f>HLOOKUP(附加题模型!$E$2,历史数据!$B$3:$K$5000,ROW(A3360),)</f>
        <v>13.4359803209002</v>
      </c>
      <c r="AJ3362" s="177">
        <f>HLOOKUP(附加题模型!$E$2,历史数据!$L$3:$U$5000,ROW(A3360),)</f>
        <v>13.462044298244299</v>
      </c>
    </row>
    <row r="3363" spans="1:36" x14ac:dyDescent="0.2">
      <c r="A3363" s="148">
        <v>41514</v>
      </c>
      <c r="B3363" s="137">
        <v>13.7062064453386</v>
      </c>
      <c r="C3363" s="137">
        <v>43.643652864475598</v>
      </c>
      <c r="D3363" s="137">
        <v>9.2125905720320898</v>
      </c>
      <c r="E3363" s="137">
        <v>4.5400650432309604</v>
      </c>
      <c r="F3363" s="137">
        <v>10.9075653263424</v>
      </c>
      <c r="G3363" s="137">
        <v>36.279231606411102</v>
      </c>
      <c r="H3363" s="137">
        <v>4.6938419869237897</v>
      </c>
      <c r="I3363" s="137">
        <v>14.1309022629237</v>
      </c>
      <c r="J3363" s="137">
        <v>29.400627244213801</v>
      </c>
      <c r="K3363" s="137">
        <v>13.3708203775399</v>
      </c>
      <c r="L3363" s="137">
        <v>13.5532353912612</v>
      </c>
      <c r="M3363" s="137">
        <v>42.653482729679403</v>
      </c>
      <c r="N3363" s="137">
        <v>9.1369742335475603</v>
      </c>
      <c r="O3363" s="137">
        <v>4.4851005753952302</v>
      </c>
      <c r="P3363" s="137">
        <v>10.787701971107801</v>
      </c>
      <c r="Q3363" s="137">
        <v>35.910602665448401</v>
      </c>
      <c r="R3363" s="137">
        <v>4.7468797494879</v>
      </c>
      <c r="S3363" s="137">
        <v>14.0080248519417</v>
      </c>
      <c r="T3363" s="137">
        <v>29.354033540181799</v>
      </c>
      <c r="U3363" s="137">
        <v>13.501140264260499</v>
      </c>
      <c r="V3363" s="1">
        <v>7532043</v>
      </c>
      <c r="W3363" s="1">
        <v>2605187</v>
      </c>
      <c r="X3363" s="1">
        <v>3468743</v>
      </c>
      <c r="Y3363" s="1">
        <v>2948442</v>
      </c>
      <c r="Z3363" s="1">
        <v>1749691</v>
      </c>
      <c r="AA3363" s="1">
        <v>4395295</v>
      </c>
      <c r="AB3363" s="1">
        <v>4883088</v>
      </c>
      <c r="AC3363" s="1">
        <v>5843425</v>
      </c>
      <c r="AD3363" s="1">
        <v>985355</v>
      </c>
      <c r="AE3363" s="1">
        <v>283504</v>
      </c>
      <c r="AH3363" s="136">
        <f t="shared" si="52"/>
        <v>41514</v>
      </c>
      <c r="AI3363" s="177">
        <f>HLOOKUP(附加题模型!$E$2,历史数据!$B$3:$K$5000,ROW(A3361),)</f>
        <v>13.3708203775399</v>
      </c>
      <c r="AJ3363" s="177">
        <f>HLOOKUP(附加题模型!$E$2,历史数据!$L$3:$U$5000,ROW(A3361),)</f>
        <v>13.501140264260499</v>
      </c>
    </row>
    <row r="3364" spans="1:36" x14ac:dyDescent="0.2">
      <c r="A3364" s="148">
        <v>41515</v>
      </c>
      <c r="B3364" s="137">
        <v>13.6144238128922</v>
      </c>
      <c r="C3364" s="137">
        <v>42.653482729679403</v>
      </c>
      <c r="D3364" s="137">
        <v>9.1495769566283105</v>
      </c>
      <c r="E3364" s="137">
        <v>4.4631147882609401</v>
      </c>
      <c r="F3364" s="137">
        <v>10.787701971107801</v>
      </c>
      <c r="G3364" s="137">
        <v>35.480535567658599</v>
      </c>
      <c r="H3364" s="137">
        <v>4.7601391901289301</v>
      </c>
      <c r="I3364" s="137">
        <v>13.9875452834447</v>
      </c>
      <c r="J3364" s="137">
        <v>29.400627244213801</v>
      </c>
      <c r="K3364" s="137">
        <v>13.4359803209002</v>
      </c>
      <c r="L3364" s="137">
        <v>13.461452758814699</v>
      </c>
      <c r="M3364" s="137">
        <v>42.272648062450202</v>
      </c>
      <c r="N3364" s="137">
        <v>9.1747824027898197</v>
      </c>
      <c r="O3364" s="137">
        <v>4.5070863625295203</v>
      </c>
      <c r="P3364" s="137">
        <v>10.854292724015901</v>
      </c>
      <c r="Q3364" s="137">
        <v>36.862894096268697</v>
      </c>
      <c r="R3364" s="137">
        <v>4.7999175120520103</v>
      </c>
      <c r="S3364" s="137">
        <v>13.639392618995901</v>
      </c>
      <c r="T3364" s="137">
        <v>29.470517800261899</v>
      </c>
      <c r="U3364" s="137">
        <v>13.579332196292899</v>
      </c>
      <c r="V3364" s="1">
        <v>4378013</v>
      </c>
      <c r="W3364" s="1">
        <v>1571132</v>
      </c>
      <c r="X3364" s="1">
        <v>3265429</v>
      </c>
      <c r="Y3364" s="1">
        <v>1644975</v>
      </c>
      <c r="Z3364" s="1">
        <v>1474934</v>
      </c>
      <c r="AA3364" s="1">
        <v>4008018</v>
      </c>
      <c r="AB3364" s="1">
        <v>5451807</v>
      </c>
      <c r="AC3364" s="1">
        <v>3548385</v>
      </c>
      <c r="AD3364" s="1">
        <v>991595</v>
      </c>
      <c r="AE3364" s="1">
        <v>165131</v>
      </c>
      <c r="AH3364" s="136">
        <f t="shared" si="52"/>
        <v>41515</v>
      </c>
      <c r="AI3364" s="177">
        <f>HLOOKUP(附加题模型!$E$2,历史数据!$B$3:$K$5000,ROW(A3362),)</f>
        <v>13.4359803209002</v>
      </c>
      <c r="AJ3364" s="177">
        <f>HLOOKUP(附加题模型!$E$2,历史数据!$L$3:$U$5000,ROW(A3362),)</f>
        <v>13.579332196292899</v>
      </c>
    </row>
    <row r="3365" spans="1:36" x14ac:dyDescent="0.2">
      <c r="A3365" s="148">
        <v>41516</v>
      </c>
      <c r="B3365" s="137">
        <v>13.4308585479993</v>
      </c>
      <c r="C3365" s="137">
        <v>42.044147262112602</v>
      </c>
      <c r="D3365" s="137">
        <v>9.1873851258705805</v>
      </c>
      <c r="E3365" s="137">
        <v>4.4851005753952302</v>
      </c>
      <c r="F3365" s="137">
        <v>10.9075653263424</v>
      </c>
      <c r="G3365" s="137">
        <v>36.647860547373803</v>
      </c>
      <c r="H3365" s="137">
        <v>4.8264363933340704</v>
      </c>
      <c r="I3365" s="137">
        <v>13.5984334820019</v>
      </c>
      <c r="J3365" s="137">
        <v>29.190955576069701</v>
      </c>
      <c r="K3365" s="137">
        <v>13.5272042416047</v>
      </c>
      <c r="L3365" s="137">
        <v>13.4308585479993</v>
      </c>
      <c r="M3365" s="137">
        <v>41.663312594883301</v>
      </c>
      <c r="N3365" s="137">
        <v>9.2503987412743491</v>
      </c>
      <c r="O3365" s="137">
        <v>4.6939655531709903</v>
      </c>
      <c r="P3365" s="137">
        <v>10.974156079250401</v>
      </c>
      <c r="Q3365" s="137">
        <v>36.187074371170503</v>
      </c>
      <c r="R3365" s="137">
        <v>4.7468797494879</v>
      </c>
      <c r="S3365" s="137">
        <v>13.332199091541</v>
      </c>
      <c r="T3365" s="137">
        <v>29.3307366881658</v>
      </c>
      <c r="U3365" s="137">
        <v>13.618428162309099</v>
      </c>
      <c r="V3365" s="1">
        <v>6725980</v>
      </c>
      <c r="W3365" s="1">
        <v>2288723</v>
      </c>
      <c r="X3365" s="1">
        <v>4881585</v>
      </c>
      <c r="Y3365" s="1">
        <v>5539814</v>
      </c>
      <c r="Z3365" s="1">
        <v>4197662</v>
      </c>
      <c r="AA3365" s="1">
        <v>4096982</v>
      </c>
      <c r="AB3365" s="1">
        <v>8044964</v>
      </c>
      <c r="AC3365" s="1">
        <v>3430228</v>
      </c>
      <c r="AD3365" s="1">
        <v>967897</v>
      </c>
      <c r="AE3365" s="1">
        <v>276100</v>
      </c>
      <c r="AH3365" s="136">
        <f t="shared" si="52"/>
        <v>41516</v>
      </c>
      <c r="AI3365" s="177">
        <f>HLOOKUP(附加题模型!$E$2,历史数据!$B$3:$K$5000,ROW(A3363),)</f>
        <v>13.5272042416047</v>
      </c>
      <c r="AJ3365" s="177">
        <f>HLOOKUP(附加题模型!$E$2,历史数据!$L$3:$U$5000,ROW(A3363),)</f>
        <v>13.618428162309099</v>
      </c>
    </row>
    <row r="3366" spans="1:36" x14ac:dyDescent="0.2">
      <c r="A3366" s="148">
        <v>41519</v>
      </c>
      <c r="B3366" s="137">
        <v>13.461452758814699</v>
      </c>
      <c r="C3366" s="137">
        <v>41.587145661437503</v>
      </c>
      <c r="D3366" s="137">
        <v>9.1999878489513307</v>
      </c>
      <c r="E3366" s="137">
        <v>4.66098687246956</v>
      </c>
      <c r="F3366" s="137">
        <v>10.987474229831999</v>
      </c>
      <c r="G3366" s="137">
        <v>35.941321743861998</v>
      </c>
      <c r="H3366" s="137">
        <v>4.7733986307699601</v>
      </c>
      <c r="I3366" s="137">
        <v>13.352678660038</v>
      </c>
      <c r="J3366" s="137">
        <v>28.981283907925501</v>
      </c>
      <c r="K3366" s="137">
        <v>13.6314601509812</v>
      </c>
      <c r="L3366" s="137">
        <v>14.0121485534935</v>
      </c>
      <c r="M3366" s="137">
        <v>41.663312594883301</v>
      </c>
      <c r="N3366" s="137">
        <v>9.2125905720320898</v>
      </c>
      <c r="O3366" s="137">
        <v>4.6939655531709903</v>
      </c>
      <c r="P3366" s="137">
        <v>10.8942471757607</v>
      </c>
      <c r="Q3366" s="137">
        <v>34.374648744770603</v>
      </c>
      <c r="R3366" s="137">
        <v>4.7601391901289301</v>
      </c>
      <c r="S3366" s="137">
        <v>13.6189130504989</v>
      </c>
      <c r="T3366" s="137">
        <v>28.9113933518775</v>
      </c>
      <c r="U3366" s="137">
        <v>13.579332196292899</v>
      </c>
      <c r="V3366" s="1">
        <v>13588537</v>
      </c>
      <c r="W3366" s="1">
        <v>1194015</v>
      </c>
      <c r="X3366" s="1">
        <v>2543923</v>
      </c>
      <c r="Y3366" s="1">
        <v>2823787</v>
      </c>
      <c r="Z3366" s="1">
        <v>1498818</v>
      </c>
      <c r="AA3366" s="1">
        <v>5068924</v>
      </c>
      <c r="AB3366" s="1">
        <v>3131870</v>
      </c>
      <c r="AC3366" s="1">
        <v>2394559</v>
      </c>
      <c r="AD3366" s="1">
        <v>712272</v>
      </c>
      <c r="AE3366" s="1">
        <v>205302</v>
      </c>
      <c r="AH3366" s="136">
        <f t="shared" si="52"/>
        <v>41519</v>
      </c>
      <c r="AI3366" s="177">
        <f>HLOOKUP(附加题模型!$E$2,历史数据!$B$3:$K$5000,ROW(A3364),)</f>
        <v>13.6314601509812</v>
      </c>
      <c r="AJ3366" s="177">
        <f>HLOOKUP(附加题模型!$E$2,历史数据!$L$3:$U$5000,ROW(A3364),)</f>
        <v>13.579332196292899</v>
      </c>
    </row>
    <row r="3367" spans="1:36" x14ac:dyDescent="0.2">
      <c r="A3367" s="148">
        <v>41520</v>
      </c>
      <c r="B3367" s="137">
        <v>13.889771710231599</v>
      </c>
      <c r="C3367" s="137">
        <v>41.8918133952209</v>
      </c>
      <c r="D3367" s="137">
        <v>9.1873851258705805</v>
      </c>
      <c r="E3367" s="137">
        <v>4.7049584467381402</v>
      </c>
      <c r="F3367" s="137">
        <v>10.9075653263424</v>
      </c>
      <c r="G3367" s="137">
        <v>34.128896117462098</v>
      </c>
      <c r="H3367" s="137">
        <v>4.7601391901289301</v>
      </c>
      <c r="I3367" s="137">
        <v>13.5984334820019</v>
      </c>
      <c r="J3367" s="137">
        <v>29.1210650200216</v>
      </c>
      <c r="K3367" s="137">
        <v>13.6705561169974</v>
      </c>
      <c r="L3367" s="137">
        <v>13.9203659210471</v>
      </c>
      <c r="M3367" s="137">
        <v>42.729649663125301</v>
      </c>
      <c r="N3367" s="137">
        <v>9.3890286951626596</v>
      </c>
      <c r="O3367" s="137">
        <v>4.6939655531709903</v>
      </c>
      <c r="P3367" s="137">
        <v>10.8942471757607</v>
      </c>
      <c r="Q3367" s="137">
        <v>33.760267176499397</v>
      </c>
      <c r="R3367" s="137">
        <v>4.9059930371802301</v>
      </c>
      <c r="S3367" s="137">
        <v>13.7008313244869</v>
      </c>
      <c r="T3367" s="137">
        <v>28.981283907925501</v>
      </c>
      <c r="U3367" s="137">
        <v>13.7617800377019</v>
      </c>
      <c r="V3367" s="1">
        <v>11730161</v>
      </c>
      <c r="W3367" s="1">
        <v>1442212</v>
      </c>
      <c r="X3367" s="1">
        <v>4117420</v>
      </c>
      <c r="Y3367" s="1">
        <v>1383543</v>
      </c>
      <c r="Z3367" s="1">
        <v>1222627</v>
      </c>
      <c r="AA3367" s="1">
        <v>4799120</v>
      </c>
      <c r="AB3367" s="1">
        <v>6604656</v>
      </c>
      <c r="AC3367" s="1">
        <v>2145464</v>
      </c>
      <c r="AD3367" s="1">
        <v>468570</v>
      </c>
      <c r="AE3367" s="1">
        <v>245467</v>
      </c>
      <c r="AH3367" s="136">
        <f t="shared" si="52"/>
        <v>41520</v>
      </c>
      <c r="AI3367" s="177">
        <f>HLOOKUP(附加题模型!$E$2,历史数据!$B$3:$K$5000,ROW(A3365),)</f>
        <v>13.6705561169974</v>
      </c>
      <c r="AJ3367" s="177">
        <f>HLOOKUP(附加题模型!$E$2,历史数据!$L$3:$U$5000,ROW(A3365),)</f>
        <v>13.7617800377019</v>
      </c>
    </row>
    <row r="3368" spans="1:36" x14ac:dyDescent="0.2">
      <c r="A3368" s="148">
        <v>41521</v>
      </c>
      <c r="B3368" s="137">
        <v>13.9509601318625</v>
      </c>
      <c r="C3368" s="137">
        <v>42.729649663125301</v>
      </c>
      <c r="D3368" s="137">
        <v>9.3638232490011504</v>
      </c>
      <c r="E3368" s="137">
        <v>4.6939655531709903</v>
      </c>
      <c r="F3368" s="137">
        <v>10.9475197780872</v>
      </c>
      <c r="G3368" s="137">
        <v>33.821705333326499</v>
      </c>
      <c r="H3368" s="137">
        <v>5.1048846467956501</v>
      </c>
      <c r="I3368" s="137">
        <v>13.5369947765109</v>
      </c>
      <c r="J3368" s="137">
        <v>29.1210650200216</v>
      </c>
      <c r="K3368" s="137">
        <v>13.8790679357505</v>
      </c>
      <c r="L3368" s="137">
        <v>14.195713818386499</v>
      </c>
      <c r="M3368" s="137">
        <v>42.348814995895999</v>
      </c>
      <c r="N3368" s="137">
        <v>9.3386178028396394</v>
      </c>
      <c r="O3368" s="137">
        <v>4.6829726596038501</v>
      </c>
      <c r="P3368" s="137">
        <v>10.7610656699446</v>
      </c>
      <c r="Q3368" s="137">
        <v>33.852424411740103</v>
      </c>
      <c r="R3368" s="137">
        <v>4.8131769526930404</v>
      </c>
      <c r="S3368" s="137">
        <v>13.496035639516901</v>
      </c>
      <c r="T3368" s="137">
        <v>29.051174463973599</v>
      </c>
      <c r="U3368" s="137">
        <v>13.7096520830136</v>
      </c>
      <c r="V3368" s="1">
        <v>8877200</v>
      </c>
      <c r="W3368" s="1">
        <v>1134559</v>
      </c>
      <c r="X3368" s="1">
        <v>4641653</v>
      </c>
      <c r="Y3368" s="1">
        <v>2025822</v>
      </c>
      <c r="Z3368" s="1">
        <v>1504860</v>
      </c>
      <c r="AA3368" s="1">
        <v>3248340</v>
      </c>
      <c r="AB3368" s="1">
        <v>12567923</v>
      </c>
      <c r="AC3368" s="1">
        <v>1986486</v>
      </c>
      <c r="AD3368" s="1">
        <v>538748</v>
      </c>
      <c r="AE3368" s="1">
        <v>302900</v>
      </c>
      <c r="AH3368" s="136">
        <f t="shared" si="52"/>
        <v>41521</v>
      </c>
      <c r="AI3368" s="177">
        <f>HLOOKUP(附加题模型!$E$2,历史数据!$B$3:$K$5000,ROW(A3366),)</f>
        <v>13.8790679357505</v>
      </c>
      <c r="AJ3368" s="177">
        <f>HLOOKUP(附加题模型!$E$2,历史数据!$L$3:$U$5000,ROW(A3366),)</f>
        <v>13.7096520830136</v>
      </c>
    </row>
    <row r="3369" spans="1:36" x14ac:dyDescent="0.2">
      <c r="A3369" s="148">
        <v>41522</v>
      </c>
      <c r="B3369" s="137">
        <v>14.0733369751245</v>
      </c>
      <c r="C3369" s="137">
        <v>42.501148862787701</v>
      </c>
      <c r="D3369" s="137">
        <v>9.2756041874358601</v>
      </c>
      <c r="E3369" s="137">
        <v>4.6829726596038501</v>
      </c>
      <c r="F3369" s="137">
        <v>10.787701971107801</v>
      </c>
      <c r="G3369" s="137">
        <v>33.852424411740103</v>
      </c>
      <c r="H3369" s="137">
        <v>4.73362030884687</v>
      </c>
      <c r="I3369" s="137">
        <v>13.455076502522999</v>
      </c>
      <c r="J3369" s="137">
        <v>28.841502795829399</v>
      </c>
      <c r="K3369" s="137">
        <v>13.813907992390099</v>
      </c>
      <c r="L3369" s="137">
        <v>14.4404675049104</v>
      </c>
      <c r="M3369" s="137">
        <v>42.348814995895999</v>
      </c>
      <c r="N3369" s="137">
        <v>9.5402613721317202</v>
      </c>
      <c r="O3369" s="137">
        <v>4.6719797660367002</v>
      </c>
      <c r="P3369" s="137">
        <v>10.8276564228527</v>
      </c>
      <c r="Q3369" s="137">
        <v>32.685099432024899</v>
      </c>
      <c r="R3369" s="137">
        <v>4.7866580714109803</v>
      </c>
      <c r="S3369" s="137">
        <v>13.516515208013899</v>
      </c>
      <c r="T3369" s="137">
        <v>28.888096499861401</v>
      </c>
      <c r="U3369" s="137">
        <v>13.579332196292899</v>
      </c>
      <c r="V3369" s="1">
        <v>13281636</v>
      </c>
      <c r="W3369" s="1">
        <v>1266632</v>
      </c>
      <c r="X3369" s="1">
        <v>5659685</v>
      </c>
      <c r="Y3369" s="1">
        <v>2187282</v>
      </c>
      <c r="Z3369" s="1">
        <v>1030979</v>
      </c>
      <c r="AA3369" s="1">
        <v>5668031</v>
      </c>
      <c r="AB3369" s="1">
        <v>6362755</v>
      </c>
      <c r="AC3369" s="1">
        <v>1631083</v>
      </c>
      <c r="AD3369" s="1">
        <v>1074708</v>
      </c>
      <c r="AE3369" s="1">
        <v>420905</v>
      </c>
      <c r="AH3369" s="136">
        <f t="shared" si="52"/>
        <v>41522</v>
      </c>
      <c r="AI3369" s="177">
        <f>HLOOKUP(附加题模型!$E$2,历史数据!$B$3:$K$5000,ROW(A3367),)</f>
        <v>13.813907992390099</v>
      </c>
      <c r="AJ3369" s="177">
        <f>HLOOKUP(附加题模型!$E$2,历史数据!$L$3:$U$5000,ROW(A3367),)</f>
        <v>13.579332196292899</v>
      </c>
    </row>
    <row r="3370" spans="1:36" x14ac:dyDescent="0.2">
      <c r="A3370" s="148">
        <v>41523</v>
      </c>
      <c r="B3370" s="137">
        <v>14.3792790832794</v>
      </c>
      <c r="C3370" s="137">
        <v>42.348814995895999</v>
      </c>
      <c r="D3370" s="137">
        <v>9.4898504798087</v>
      </c>
      <c r="E3370" s="137">
        <v>4.6719797660367002</v>
      </c>
      <c r="F3370" s="137">
        <v>10.814338272271099</v>
      </c>
      <c r="G3370" s="137">
        <v>32.562223118370703</v>
      </c>
      <c r="H3370" s="137">
        <v>4.72036086820584</v>
      </c>
      <c r="I3370" s="137">
        <v>13.414117365529</v>
      </c>
      <c r="J3370" s="137">
        <v>28.841502795829399</v>
      </c>
      <c r="K3370" s="137">
        <v>13.462044298244299</v>
      </c>
      <c r="L3370" s="137">
        <v>14.899380667142699</v>
      </c>
      <c r="M3370" s="137">
        <v>42.348814995895999</v>
      </c>
      <c r="N3370" s="137">
        <v>9.6284804336970105</v>
      </c>
      <c r="O3370" s="137">
        <v>4.66098687246956</v>
      </c>
      <c r="P3370" s="137">
        <v>10.854292724015901</v>
      </c>
      <c r="Q3370" s="137">
        <v>32.869413902506302</v>
      </c>
      <c r="R3370" s="137">
        <v>4.7866580714109803</v>
      </c>
      <c r="S3370" s="137">
        <v>13.47555607102</v>
      </c>
      <c r="T3370" s="137">
        <v>28.492050015589101</v>
      </c>
      <c r="U3370" s="137">
        <v>13.618428162309099</v>
      </c>
      <c r="V3370" s="1">
        <v>16523434</v>
      </c>
      <c r="W3370" s="1">
        <v>1654514</v>
      </c>
      <c r="X3370" s="1">
        <v>4825847</v>
      </c>
      <c r="Y3370" s="1">
        <v>2637456</v>
      </c>
      <c r="Z3370" s="1">
        <v>1924832</v>
      </c>
      <c r="AA3370" s="1">
        <v>2834842</v>
      </c>
      <c r="AB3370" s="1">
        <v>3402230</v>
      </c>
      <c r="AC3370" s="1">
        <v>1847312</v>
      </c>
      <c r="AD3370" s="1">
        <v>590626</v>
      </c>
      <c r="AE3370" s="1">
        <v>541248</v>
      </c>
      <c r="AH3370" s="136">
        <f t="shared" si="52"/>
        <v>41523</v>
      </c>
      <c r="AI3370" s="177">
        <f>HLOOKUP(附加题模型!$E$2,历史数据!$B$3:$K$5000,ROW(A3368),)</f>
        <v>13.462044298244299</v>
      </c>
      <c r="AJ3370" s="177">
        <f>HLOOKUP(附加题模型!$E$2,历史数据!$L$3:$U$5000,ROW(A3368),)</f>
        <v>13.618428162309099</v>
      </c>
    </row>
    <row r="3371" spans="1:36" x14ac:dyDescent="0.2">
      <c r="A3371" s="148">
        <v>41526</v>
      </c>
      <c r="B3371" s="137">
        <v>14.777003823880699</v>
      </c>
      <c r="C3371" s="137">
        <v>42.272648062450202</v>
      </c>
      <c r="D3371" s="137">
        <v>9.6284804336970105</v>
      </c>
      <c r="E3371" s="137">
        <v>4.6499939789024101</v>
      </c>
      <c r="F3371" s="137">
        <v>10.8409745734343</v>
      </c>
      <c r="G3371" s="137">
        <v>32.869413902506302</v>
      </c>
      <c r="H3371" s="137">
        <v>4.7866580714109803</v>
      </c>
      <c r="I3371" s="137">
        <v>13.414117365529</v>
      </c>
      <c r="J3371" s="137">
        <v>28.212487791396899</v>
      </c>
      <c r="K3371" s="137">
        <v>13.6314601509812</v>
      </c>
      <c r="L3371" s="137">
        <v>14.6852211914343</v>
      </c>
      <c r="M3371" s="137">
        <v>42.501148862787701</v>
      </c>
      <c r="N3371" s="137">
        <v>9.6914940491007897</v>
      </c>
      <c r="O3371" s="137">
        <v>4.7159513403052804</v>
      </c>
      <c r="P3371" s="137">
        <v>11.187246488556299</v>
      </c>
      <c r="Q3371" s="137">
        <v>33.268761921882501</v>
      </c>
      <c r="R3371" s="137">
        <v>4.7866580714109803</v>
      </c>
      <c r="S3371" s="137">
        <v>13.659872187492899</v>
      </c>
      <c r="T3371" s="137">
        <v>28.375565755509101</v>
      </c>
      <c r="U3371" s="137">
        <v>13.7226840716857</v>
      </c>
      <c r="V3371" s="1">
        <v>10507281</v>
      </c>
      <c r="W3371" s="1">
        <v>1602486</v>
      </c>
      <c r="X3371" s="1">
        <v>4993130</v>
      </c>
      <c r="Y3371" s="1">
        <v>2153702</v>
      </c>
      <c r="Z3371" s="1">
        <v>4190048</v>
      </c>
      <c r="AA3371" s="1">
        <v>3906027</v>
      </c>
      <c r="AB3371" s="1">
        <v>8586149</v>
      </c>
      <c r="AC3371" s="1">
        <v>3489008</v>
      </c>
      <c r="AD3371" s="1">
        <v>1074491</v>
      </c>
      <c r="AE3371" s="1">
        <v>536453</v>
      </c>
      <c r="AH3371" s="136">
        <f t="shared" si="52"/>
        <v>41526</v>
      </c>
      <c r="AI3371" s="177">
        <f>HLOOKUP(附加题模型!$E$2,历史数据!$B$3:$K$5000,ROW(A3369),)</f>
        <v>13.6314601509812</v>
      </c>
      <c r="AJ3371" s="177">
        <f>HLOOKUP(附加题模型!$E$2,历史数据!$L$3:$U$5000,ROW(A3369),)</f>
        <v>13.7226840716857</v>
      </c>
    </row>
    <row r="3372" spans="1:36" x14ac:dyDescent="0.2">
      <c r="A3372" s="148">
        <v>41527</v>
      </c>
      <c r="B3372" s="137">
        <v>14.593438558987801</v>
      </c>
      <c r="C3372" s="137">
        <v>42.501148862787701</v>
      </c>
      <c r="D3372" s="137">
        <v>9.6914940491007897</v>
      </c>
      <c r="E3372" s="137">
        <v>4.6939655531709903</v>
      </c>
      <c r="F3372" s="137">
        <v>11.173928337974701</v>
      </c>
      <c r="G3372" s="137">
        <v>33.483795470777402</v>
      </c>
      <c r="H3372" s="137">
        <v>4.7866580714109803</v>
      </c>
      <c r="I3372" s="137">
        <v>13.639392618995901</v>
      </c>
      <c r="J3372" s="137">
        <v>28.6085342756692</v>
      </c>
      <c r="K3372" s="137">
        <v>13.8008760037181</v>
      </c>
      <c r="L3372" s="137">
        <v>14.8687864563272</v>
      </c>
      <c r="M3372" s="137">
        <v>42.196481129004297</v>
      </c>
      <c r="N3372" s="137">
        <v>9.6284804336970105</v>
      </c>
      <c r="O3372" s="137">
        <v>4.7379371274395696</v>
      </c>
      <c r="P3372" s="137">
        <v>11.347064295535599</v>
      </c>
      <c r="Q3372" s="137">
        <v>34.927592156214601</v>
      </c>
      <c r="R3372" s="137">
        <v>4.8264363933340704</v>
      </c>
      <c r="S3372" s="137">
        <v>13.8646678724628</v>
      </c>
      <c r="T3372" s="137">
        <v>28.3988626075251</v>
      </c>
      <c r="U3372" s="137">
        <v>13.8008760037181</v>
      </c>
      <c r="V3372" s="1">
        <v>8957193</v>
      </c>
      <c r="W3372" s="1">
        <v>3428061</v>
      </c>
      <c r="X3372" s="1">
        <v>3683191</v>
      </c>
      <c r="Y3372" s="1">
        <v>1739564</v>
      </c>
      <c r="Z3372" s="1">
        <v>4276533</v>
      </c>
      <c r="AA3372" s="1">
        <v>4537060</v>
      </c>
      <c r="AB3372" s="1">
        <v>5951933</v>
      </c>
      <c r="AC3372" s="1">
        <v>4999945</v>
      </c>
      <c r="AD3372" s="1">
        <v>967770</v>
      </c>
      <c r="AE3372" s="1">
        <v>396799</v>
      </c>
      <c r="AH3372" s="136">
        <f t="shared" si="52"/>
        <v>41527</v>
      </c>
      <c r="AI3372" s="177">
        <f>HLOOKUP(附加题模型!$E$2,历史数据!$B$3:$K$5000,ROW(A3370),)</f>
        <v>13.8008760037181</v>
      </c>
      <c r="AJ3372" s="177">
        <f>HLOOKUP(附加题模型!$E$2,历史数据!$L$3:$U$5000,ROW(A3370),)</f>
        <v>13.8008760037181</v>
      </c>
    </row>
    <row r="3373" spans="1:36" x14ac:dyDescent="0.2">
      <c r="A3373" s="148">
        <v>41528</v>
      </c>
      <c r="B3373" s="137">
        <v>14.838192245511699</v>
      </c>
      <c r="C3373" s="137">
        <v>42.044147262112602</v>
      </c>
      <c r="D3373" s="137">
        <v>9.7671103875853191</v>
      </c>
      <c r="E3373" s="137">
        <v>4.7159513403052804</v>
      </c>
      <c r="F3373" s="137">
        <v>11.2005646391379</v>
      </c>
      <c r="G3373" s="137">
        <v>34.651120450492598</v>
      </c>
      <c r="H3373" s="137">
        <v>4.8264363933340704</v>
      </c>
      <c r="I3373" s="137">
        <v>13.8237087354688</v>
      </c>
      <c r="J3373" s="137">
        <v>28.3988626075251</v>
      </c>
      <c r="K3373" s="137">
        <v>13.696620094341499</v>
      </c>
      <c r="L3373" s="137">
        <v>14.4404675049104</v>
      </c>
      <c r="M3373" s="137">
        <v>40.520808593195497</v>
      </c>
      <c r="N3373" s="137">
        <v>9.2125905720320898</v>
      </c>
      <c r="O3373" s="137">
        <v>4.83687316954388</v>
      </c>
      <c r="P3373" s="137">
        <v>11.187246488556299</v>
      </c>
      <c r="Q3373" s="137">
        <v>35.480535567658599</v>
      </c>
      <c r="R3373" s="137">
        <v>4.8396958339750897</v>
      </c>
      <c r="S3373" s="137">
        <v>13.7213108929838</v>
      </c>
      <c r="T3373" s="137">
        <v>27.932925567204698</v>
      </c>
      <c r="U3373" s="137">
        <v>13.540236230276699</v>
      </c>
      <c r="V3373" s="1">
        <v>9151393</v>
      </c>
      <c r="W3373" s="1">
        <v>5033561</v>
      </c>
      <c r="X3373" s="1">
        <v>5230555</v>
      </c>
      <c r="Y3373" s="1">
        <v>3944037</v>
      </c>
      <c r="Z3373" s="1">
        <v>2268680</v>
      </c>
      <c r="AA3373" s="1">
        <v>4417621</v>
      </c>
      <c r="AB3373" s="1">
        <v>7217016</v>
      </c>
      <c r="AC3373" s="1">
        <v>3323387</v>
      </c>
      <c r="AD3373" s="1">
        <v>1014316</v>
      </c>
      <c r="AE3373" s="1">
        <v>303314</v>
      </c>
      <c r="AH3373" s="136">
        <f t="shared" si="52"/>
        <v>41528</v>
      </c>
      <c r="AI3373" s="177">
        <f>HLOOKUP(附加题模型!$E$2,历史数据!$B$3:$K$5000,ROW(A3371),)</f>
        <v>13.696620094341499</v>
      </c>
      <c r="AJ3373" s="177">
        <f>HLOOKUP(附加题模型!$E$2,历史数据!$L$3:$U$5000,ROW(A3371),)</f>
        <v>13.540236230276699</v>
      </c>
    </row>
    <row r="3374" spans="1:36" x14ac:dyDescent="0.2">
      <c r="A3374" s="148">
        <v>41529</v>
      </c>
      <c r="B3374" s="137">
        <v>14.409873294094901</v>
      </c>
      <c r="C3374" s="137">
        <v>40.368474726303802</v>
      </c>
      <c r="D3374" s="137">
        <v>9.1369742335475603</v>
      </c>
      <c r="E3374" s="137">
        <v>4.8588589566781701</v>
      </c>
      <c r="F3374" s="137">
        <v>11.187246488556299</v>
      </c>
      <c r="G3374" s="137">
        <v>35.111906626695998</v>
      </c>
      <c r="H3374" s="137">
        <v>4.8396958339750897</v>
      </c>
      <c r="I3374" s="137">
        <v>13.7008313244869</v>
      </c>
      <c r="J3374" s="137">
        <v>27.7698476030926</v>
      </c>
      <c r="K3374" s="137">
        <v>13.5532682189488</v>
      </c>
      <c r="L3374" s="137">
        <v>14.7464096130652</v>
      </c>
      <c r="M3374" s="137">
        <v>40.977810193870603</v>
      </c>
      <c r="N3374" s="137">
        <v>9.2377960181936007</v>
      </c>
      <c r="O3374" s="137">
        <v>4.84786606311103</v>
      </c>
      <c r="P3374" s="137">
        <v>11.533518403678199</v>
      </c>
      <c r="Q3374" s="137">
        <v>34.927592156214601</v>
      </c>
      <c r="R3374" s="137">
        <v>4.9059930371802301</v>
      </c>
      <c r="S3374" s="137">
        <v>13.8237087354688</v>
      </c>
      <c r="T3374" s="137">
        <v>27.513582230916398</v>
      </c>
      <c r="U3374" s="137">
        <v>13.6053961736371</v>
      </c>
      <c r="V3374" s="1">
        <v>12554833</v>
      </c>
      <c r="W3374" s="1">
        <v>2825858</v>
      </c>
      <c r="X3374" s="1">
        <v>3571229</v>
      </c>
      <c r="Y3374" s="1">
        <v>1797428</v>
      </c>
      <c r="Z3374" s="1">
        <v>5157257</v>
      </c>
      <c r="AA3374" s="1">
        <v>2622393</v>
      </c>
      <c r="AB3374" s="1">
        <v>5182875</v>
      </c>
      <c r="AC3374" s="1">
        <v>2736241</v>
      </c>
      <c r="AD3374" s="1">
        <v>1505545</v>
      </c>
      <c r="AE3374" s="1">
        <v>235310</v>
      </c>
      <c r="AH3374" s="136">
        <f t="shared" si="52"/>
        <v>41529</v>
      </c>
      <c r="AI3374" s="177">
        <f>HLOOKUP(附加题模型!$E$2,历史数据!$B$3:$K$5000,ROW(A3372),)</f>
        <v>13.5532682189488</v>
      </c>
      <c r="AJ3374" s="177">
        <f>HLOOKUP(附加题模型!$E$2,历史数据!$L$3:$U$5000,ROW(A3372),)</f>
        <v>13.6053961736371</v>
      </c>
    </row>
    <row r="3375" spans="1:36" x14ac:dyDescent="0.2">
      <c r="A3375" s="148">
        <v>41530</v>
      </c>
      <c r="B3375" s="137">
        <v>14.593438558987801</v>
      </c>
      <c r="C3375" s="137">
        <v>40.749309393532997</v>
      </c>
      <c r="D3375" s="137">
        <v>9.1243715104667995</v>
      </c>
      <c r="E3375" s="137">
        <v>4.8148873824095899</v>
      </c>
      <c r="F3375" s="137">
        <v>11.600109156586299</v>
      </c>
      <c r="G3375" s="137">
        <v>35.019749391455299</v>
      </c>
      <c r="H3375" s="137">
        <v>4.8794741558981798</v>
      </c>
      <c r="I3375" s="137">
        <v>13.8237087354688</v>
      </c>
      <c r="J3375" s="137">
        <v>27.187426302692199</v>
      </c>
      <c r="K3375" s="137">
        <v>13.6444921396533</v>
      </c>
      <c r="L3375" s="137">
        <v>14.409873294094901</v>
      </c>
      <c r="M3375" s="137">
        <v>41.206310994208202</v>
      </c>
      <c r="N3375" s="137">
        <v>9.0739606181437793</v>
      </c>
      <c r="O3375" s="137">
        <v>4.8148873824095899</v>
      </c>
      <c r="P3375" s="137">
        <v>11.6134273071679</v>
      </c>
      <c r="Q3375" s="137">
        <v>33.360919157123199</v>
      </c>
      <c r="R3375" s="137">
        <v>4.8396958339750897</v>
      </c>
      <c r="S3375" s="137">
        <v>13.844188303965799</v>
      </c>
      <c r="T3375" s="137">
        <v>28.7250185357493</v>
      </c>
      <c r="U3375" s="137">
        <v>13.5663002076209</v>
      </c>
      <c r="V3375" s="1">
        <v>10138988</v>
      </c>
      <c r="W3375" s="1">
        <v>1663501</v>
      </c>
      <c r="X3375" s="1">
        <v>3304880</v>
      </c>
      <c r="Y3375" s="1">
        <v>1240333</v>
      </c>
      <c r="Z3375" s="1">
        <v>3263340</v>
      </c>
      <c r="AA3375" s="1">
        <v>4237295</v>
      </c>
      <c r="AB3375" s="1">
        <v>3785710</v>
      </c>
      <c r="AC3375" s="1">
        <v>2339100</v>
      </c>
      <c r="AD3375" s="1">
        <v>1697756</v>
      </c>
      <c r="AE3375" s="1">
        <v>197048</v>
      </c>
      <c r="AH3375" s="136">
        <f t="shared" si="52"/>
        <v>41530</v>
      </c>
      <c r="AI3375" s="177">
        <f>HLOOKUP(附加题模型!$E$2,历史数据!$B$3:$K$5000,ROW(A3373),)</f>
        <v>13.6444921396533</v>
      </c>
      <c r="AJ3375" s="177">
        <f>HLOOKUP(附加题模型!$E$2,历史数据!$L$3:$U$5000,ROW(A3373),)</f>
        <v>13.5663002076209</v>
      </c>
    </row>
    <row r="3376" spans="1:36" x14ac:dyDescent="0.2">
      <c r="A3376" s="148">
        <v>41533</v>
      </c>
      <c r="B3376" s="137">
        <v>14.4404675049104</v>
      </c>
      <c r="C3376" s="137">
        <v>41.282477927654</v>
      </c>
      <c r="D3376" s="137">
        <v>9.0487551719822701</v>
      </c>
      <c r="E3376" s="137">
        <v>4.83687316954388</v>
      </c>
      <c r="F3376" s="137">
        <v>11.666699909494399</v>
      </c>
      <c r="G3376" s="137">
        <v>33.330200078709602</v>
      </c>
      <c r="H3376" s="137">
        <v>4.8396958339750897</v>
      </c>
      <c r="I3376" s="137">
        <v>13.844188303965799</v>
      </c>
      <c r="J3376" s="137">
        <v>28.445456311557098</v>
      </c>
      <c r="K3376" s="137">
        <v>13.5272042416047</v>
      </c>
      <c r="L3376" s="137">
        <v>14.348684872463901</v>
      </c>
      <c r="M3376" s="137">
        <v>41.967980328666698</v>
      </c>
      <c r="N3376" s="137">
        <v>9.0739606181437793</v>
      </c>
      <c r="O3376" s="137">
        <v>4.9248163180810396</v>
      </c>
      <c r="P3376" s="137">
        <v>11.653381758912801</v>
      </c>
      <c r="Q3376" s="137">
        <v>33.7295480980859</v>
      </c>
      <c r="R3376" s="137">
        <v>4.8264363933340704</v>
      </c>
      <c r="S3376" s="137">
        <v>13.7417904614808</v>
      </c>
      <c r="T3376" s="137">
        <v>27.932925567204698</v>
      </c>
      <c r="U3376" s="137">
        <v>13.6835881056695</v>
      </c>
      <c r="V3376" s="1">
        <v>12102239</v>
      </c>
      <c r="W3376" s="1">
        <v>1893596</v>
      </c>
      <c r="X3376" s="1">
        <v>2578198</v>
      </c>
      <c r="Y3376" s="1">
        <v>2172085</v>
      </c>
      <c r="Z3376" s="1">
        <v>2318790</v>
      </c>
      <c r="AA3376" s="1">
        <v>2085159</v>
      </c>
      <c r="AB3376" s="1">
        <v>2550795</v>
      </c>
      <c r="AC3376" s="1">
        <v>1811565</v>
      </c>
      <c r="AD3376" s="1">
        <v>844742</v>
      </c>
      <c r="AE3376" s="1">
        <v>665206</v>
      </c>
      <c r="AH3376" s="136">
        <f t="shared" si="52"/>
        <v>41533</v>
      </c>
      <c r="AI3376" s="177">
        <f>HLOOKUP(附加题模型!$E$2,历史数据!$B$3:$K$5000,ROW(A3374),)</f>
        <v>13.5272042416047</v>
      </c>
      <c r="AJ3376" s="177">
        <f>HLOOKUP(附加题模型!$E$2,历史数据!$L$3:$U$5000,ROW(A3374),)</f>
        <v>13.6835881056695</v>
      </c>
    </row>
    <row r="3377" spans="1:36" x14ac:dyDescent="0.2">
      <c r="A3377" s="148">
        <v>41534</v>
      </c>
      <c r="B3377" s="137">
        <v>14.287496450832901</v>
      </c>
      <c r="C3377" s="137">
        <v>41.967980328666698</v>
      </c>
      <c r="D3377" s="137">
        <v>9.0487551719822701</v>
      </c>
      <c r="E3377" s="137">
        <v>4.9248163180810396</v>
      </c>
      <c r="F3377" s="137">
        <v>11.586791006004701</v>
      </c>
      <c r="G3377" s="137">
        <v>33.7295480980859</v>
      </c>
      <c r="H3377" s="137">
        <v>4.8264363933340704</v>
      </c>
      <c r="I3377" s="137">
        <v>13.7417904614808</v>
      </c>
      <c r="J3377" s="137">
        <v>27.7698476030926</v>
      </c>
      <c r="K3377" s="137">
        <v>13.6705561169974</v>
      </c>
      <c r="L3377" s="137">
        <v>14.348684872463901</v>
      </c>
      <c r="M3377" s="137">
        <v>41.206310994208202</v>
      </c>
      <c r="N3377" s="137">
        <v>8.9983442796592499</v>
      </c>
      <c r="O3377" s="137">
        <v>4.8038944888424497</v>
      </c>
      <c r="P3377" s="137">
        <v>12.825379010094901</v>
      </c>
      <c r="Q3377" s="137">
        <v>33.115166529814701</v>
      </c>
      <c r="R3377" s="137">
        <v>4.72036086820584</v>
      </c>
      <c r="S3377" s="137">
        <v>13.2093216805591</v>
      </c>
      <c r="T3377" s="137">
        <v>27.490285378900399</v>
      </c>
      <c r="U3377" s="137">
        <v>13.462044298244299</v>
      </c>
      <c r="V3377" s="1">
        <v>6808323</v>
      </c>
      <c r="W3377" s="1">
        <v>1913652</v>
      </c>
      <c r="X3377" s="1">
        <v>1931223</v>
      </c>
      <c r="Y3377" s="1">
        <v>1972792</v>
      </c>
      <c r="Z3377" s="1">
        <v>11471538</v>
      </c>
      <c r="AA3377" s="1">
        <v>2438386</v>
      </c>
      <c r="AB3377" s="1">
        <v>2385277</v>
      </c>
      <c r="AC3377" s="1">
        <v>2670123</v>
      </c>
      <c r="AD3377" s="1">
        <v>432800</v>
      </c>
      <c r="AE3377" s="1">
        <v>482990</v>
      </c>
      <c r="AH3377" s="136">
        <f t="shared" si="52"/>
        <v>41534</v>
      </c>
      <c r="AI3377" s="177">
        <f>HLOOKUP(附加题模型!$E$2,历史数据!$B$3:$K$5000,ROW(A3375),)</f>
        <v>13.6705561169974</v>
      </c>
      <c r="AJ3377" s="177">
        <f>HLOOKUP(附加题模型!$E$2,历史数据!$L$3:$U$5000,ROW(A3375),)</f>
        <v>13.462044298244299</v>
      </c>
    </row>
    <row r="3378" spans="1:36" x14ac:dyDescent="0.2">
      <c r="A3378" s="148">
        <v>41535</v>
      </c>
      <c r="B3378" s="137">
        <v>14.195713818386499</v>
      </c>
      <c r="C3378" s="137">
        <v>40.977810193870603</v>
      </c>
      <c r="D3378" s="137">
        <v>9.01094700274</v>
      </c>
      <c r="E3378" s="137">
        <v>4.7709158081410097</v>
      </c>
      <c r="F3378" s="137">
        <v>12.825379010094901</v>
      </c>
      <c r="G3378" s="137">
        <v>33.023009294574102</v>
      </c>
      <c r="H3378" s="137">
        <v>4.73362030884687</v>
      </c>
      <c r="I3378" s="137">
        <v>13.27076038605</v>
      </c>
      <c r="J3378" s="137">
        <v>27.397097970836299</v>
      </c>
      <c r="K3378" s="137">
        <v>13.422948332228099</v>
      </c>
      <c r="L3378" s="137">
        <v>14.5016559265413</v>
      </c>
      <c r="M3378" s="137">
        <v>42.044147262112602</v>
      </c>
      <c r="N3378" s="137">
        <v>9.1117687873860493</v>
      </c>
      <c r="O3378" s="137">
        <v>4.9577949987824796</v>
      </c>
      <c r="P3378" s="137">
        <v>12.825379010094901</v>
      </c>
      <c r="Q3378" s="137">
        <v>34.2517724311164</v>
      </c>
      <c r="R3378" s="137">
        <v>4.7601391901289301</v>
      </c>
      <c r="S3378" s="137">
        <v>13.311719523043999</v>
      </c>
      <c r="T3378" s="137">
        <v>27.7698476030926</v>
      </c>
      <c r="U3378" s="137">
        <v>13.4750762869164</v>
      </c>
      <c r="V3378" s="1">
        <v>6388651</v>
      </c>
      <c r="W3378" s="1">
        <v>1899653</v>
      </c>
      <c r="X3378" s="1">
        <v>2195512</v>
      </c>
      <c r="Y3378" s="1">
        <v>2217343</v>
      </c>
      <c r="Z3378" s="1">
        <v>0</v>
      </c>
      <c r="AA3378" s="1">
        <v>2398651</v>
      </c>
      <c r="AB3378" s="1">
        <v>1846270</v>
      </c>
      <c r="AC3378" s="1">
        <v>1567710</v>
      </c>
      <c r="AD3378" s="1">
        <v>714310</v>
      </c>
      <c r="AE3378" s="1">
        <v>193410</v>
      </c>
      <c r="AH3378" s="136">
        <f t="shared" si="52"/>
        <v>41535</v>
      </c>
      <c r="AI3378" s="177">
        <f>HLOOKUP(附加题模型!$E$2,历史数据!$B$3:$K$5000,ROW(A3376),)</f>
        <v>13.422948332228099</v>
      </c>
      <c r="AJ3378" s="177">
        <f>HLOOKUP(附加题模型!$E$2,历史数据!$L$3:$U$5000,ROW(A3376),)</f>
        <v>13.4750762869164</v>
      </c>
    </row>
    <row r="3379" spans="1:36" x14ac:dyDescent="0.2">
      <c r="A3379" s="148">
        <v>41540</v>
      </c>
      <c r="B3379" s="137">
        <v>14.532250137356799</v>
      </c>
      <c r="C3379" s="137">
        <v>42.1203141955585</v>
      </c>
      <c r="D3379" s="137">
        <v>9.1621796797090695</v>
      </c>
      <c r="E3379" s="137">
        <v>4.9577949987824796</v>
      </c>
      <c r="F3379" s="137">
        <v>12.825379010094901</v>
      </c>
      <c r="G3379" s="137">
        <v>34.2517724311164</v>
      </c>
      <c r="H3379" s="137">
        <v>4.7733986307699601</v>
      </c>
      <c r="I3379" s="137">
        <v>13.373158228535001</v>
      </c>
      <c r="J3379" s="137">
        <v>27.7698476030926</v>
      </c>
      <c r="K3379" s="137">
        <v>13.4099163435561</v>
      </c>
      <c r="L3379" s="137">
        <v>14.532250137356799</v>
      </c>
      <c r="M3379" s="137">
        <v>42.1203141955585</v>
      </c>
      <c r="N3379" s="137">
        <v>9.1243715104667995</v>
      </c>
      <c r="O3379" s="137">
        <v>4.9797807859167698</v>
      </c>
      <c r="P3379" s="137">
        <v>12.825379010094901</v>
      </c>
      <c r="Q3379" s="137">
        <v>34.006019803807902</v>
      </c>
      <c r="R3379" s="137">
        <v>4.8396958339750897</v>
      </c>
      <c r="S3379" s="137">
        <v>13.5574743450079</v>
      </c>
      <c r="T3379" s="137">
        <v>27.699957047044599</v>
      </c>
      <c r="U3379" s="137">
        <v>13.5532682189488</v>
      </c>
      <c r="V3379" s="1">
        <v>8448134</v>
      </c>
      <c r="W3379" s="1">
        <v>1277646</v>
      </c>
      <c r="X3379" s="1">
        <v>1846044</v>
      </c>
      <c r="Y3379" s="1">
        <v>2267180</v>
      </c>
      <c r="Z3379" s="1">
        <v>0</v>
      </c>
      <c r="AA3379" s="1">
        <v>1880478</v>
      </c>
      <c r="AB3379" s="1">
        <v>2377305</v>
      </c>
      <c r="AC3379" s="1">
        <v>1375295</v>
      </c>
      <c r="AD3379" s="1">
        <v>672164</v>
      </c>
      <c r="AE3379" s="1">
        <v>285391</v>
      </c>
      <c r="AH3379" s="136">
        <f t="shared" si="52"/>
        <v>41540</v>
      </c>
      <c r="AI3379" s="177">
        <f>HLOOKUP(附加题模型!$E$2,历史数据!$B$3:$K$5000,ROW(A3377),)</f>
        <v>13.4099163435561</v>
      </c>
      <c r="AJ3379" s="177">
        <f>HLOOKUP(附加题模型!$E$2,历史数据!$L$3:$U$5000,ROW(A3377),)</f>
        <v>13.5532682189488</v>
      </c>
    </row>
    <row r="3380" spans="1:36" x14ac:dyDescent="0.2">
      <c r="A3380" s="148">
        <v>41541</v>
      </c>
      <c r="B3380" s="137">
        <v>14.5628443481723</v>
      </c>
      <c r="C3380" s="137">
        <v>42.1203141955585</v>
      </c>
      <c r="D3380" s="137">
        <v>9.0991660643052903</v>
      </c>
      <c r="E3380" s="137">
        <v>5.0017665730510599</v>
      </c>
      <c r="F3380" s="137">
        <v>12.825379010094901</v>
      </c>
      <c r="G3380" s="137">
        <v>33.975300725394298</v>
      </c>
      <c r="H3380" s="137">
        <v>4.8396958339750897</v>
      </c>
      <c r="I3380" s="137">
        <v>13.5984334820019</v>
      </c>
      <c r="J3380" s="137">
        <v>27.490285378900399</v>
      </c>
      <c r="K3380" s="137">
        <v>13.4881082755885</v>
      </c>
      <c r="L3380" s="137">
        <v>14.5016559265413</v>
      </c>
      <c r="M3380" s="137">
        <v>41.8918133952209</v>
      </c>
      <c r="N3380" s="137">
        <v>8.9857415565784908</v>
      </c>
      <c r="O3380" s="137">
        <v>4.9028305309467504</v>
      </c>
      <c r="P3380" s="137">
        <v>12.825379010094901</v>
      </c>
      <c r="Q3380" s="137">
        <v>33.821705333326499</v>
      </c>
      <c r="R3380" s="137">
        <v>4.8396958339750897</v>
      </c>
      <c r="S3380" s="137">
        <v>13.577953913504899</v>
      </c>
      <c r="T3380" s="137">
        <v>27.6766601950285</v>
      </c>
      <c r="U3380" s="137">
        <v>13.5272042416047</v>
      </c>
      <c r="V3380" s="1">
        <v>5734792</v>
      </c>
      <c r="W3380" s="1">
        <v>2085684</v>
      </c>
      <c r="X3380" s="1">
        <v>3561691</v>
      </c>
      <c r="Y3380" s="1">
        <v>1961692</v>
      </c>
      <c r="Z3380" s="1">
        <v>0</v>
      </c>
      <c r="AA3380" s="1">
        <v>2160328</v>
      </c>
      <c r="AB3380" s="1">
        <v>3068451</v>
      </c>
      <c r="AC3380" s="1">
        <v>1502750</v>
      </c>
      <c r="AD3380" s="1">
        <v>628555</v>
      </c>
      <c r="AE3380" s="1">
        <v>538474</v>
      </c>
      <c r="AH3380" s="136">
        <f t="shared" si="52"/>
        <v>41541</v>
      </c>
      <c r="AI3380" s="177">
        <f>HLOOKUP(附加题模型!$E$2,历史数据!$B$3:$K$5000,ROW(A3378),)</f>
        <v>13.4881082755885</v>
      </c>
      <c r="AJ3380" s="177">
        <f>HLOOKUP(附加题模型!$E$2,历史数据!$L$3:$U$5000,ROW(A3378),)</f>
        <v>13.5272042416047</v>
      </c>
    </row>
    <row r="3381" spans="1:36" x14ac:dyDescent="0.2">
      <c r="A3381" s="148">
        <v>41542</v>
      </c>
      <c r="B3381" s="137">
        <v>14.3792790832794</v>
      </c>
      <c r="C3381" s="137">
        <v>41.510978727991599</v>
      </c>
      <c r="D3381" s="137">
        <v>8.9605361104169798</v>
      </c>
      <c r="E3381" s="137">
        <v>4.9248163180810396</v>
      </c>
      <c r="F3381" s="137">
        <v>12.825379010094901</v>
      </c>
      <c r="G3381" s="137">
        <v>33.913862568567197</v>
      </c>
      <c r="H3381" s="137">
        <v>4.8264363933340704</v>
      </c>
      <c r="I3381" s="137">
        <v>13.5574743450079</v>
      </c>
      <c r="J3381" s="137">
        <v>27.583472786964499</v>
      </c>
      <c r="K3381" s="137">
        <v>13.579332196292899</v>
      </c>
      <c r="L3381" s="137">
        <v>14.6240327698033</v>
      </c>
      <c r="M3381" s="137">
        <v>41.282477927654</v>
      </c>
      <c r="N3381" s="137">
        <v>8.7336870949633898</v>
      </c>
      <c r="O3381" s="137">
        <v>4.8698518502453201</v>
      </c>
      <c r="P3381" s="137">
        <v>12.825379010094901</v>
      </c>
      <c r="Q3381" s="137">
        <v>32.992290216160498</v>
      </c>
      <c r="R3381" s="137">
        <v>4.8529552746161198</v>
      </c>
      <c r="S3381" s="137">
        <v>13.455076502522999</v>
      </c>
      <c r="T3381" s="137">
        <v>27.001051486563998</v>
      </c>
      <c r="U3381" s="137">
        <v>13.540236230276699</v>
      </c>
      <c r="V3381" s="1">
        <v>8912217</v>
      </c>
      <c r="W3381" s="1">
        <v>1721384</v>
      </c>
      <c r="X3381" s="1">
        <v>4129914</v>
      </c>
      <c r="Y3381" s="1">
        <v>1683133</v>
      </c>
      <c r="Z3381" s="1">
        <v>0</v>
      </c>
      <c r="AA3381" s="1">
        <v>2674122</v>
      </c>
      <c r="AB3381" s="1">
        <v>2946413</v>
      </c>
      <c r="AC3381" s="1">
        <v>1662667</v>
      </c>
      <c r="AD3381" s="1">
        <v>1064259</v>
      </c>
      <c r="AE3381" s="1">
        <v>366737</v>
      </c>
      <c r="AH3381" s="136">
        <f t="shared" si="52"/>
        <v>41542</v>
      </c>
      <c r="AI3381" s="177">
        <f>HLOOKUP(附加题模型!$E$2,历史数据!$B$3:$K$5000,ROW(A3379),)</f>
        <v>13.579332196292899</v>
      </c>
      <c r="AJ3381" s="177">
        <f>HLOOKUP(附加题模型!$E$2,历史数据!$L$3:$U$5000,ROW(A3379),)</f>
        <v>13.540236230276699</v>
      </c>
    </row>
    <row r="3382" spans="1:36" x14ac:dyDescent="0.2">
      <c r="A3382" s="148">
        <v>41543</v>
      </c>
      <c r="B3382" s="137">
        <v>14.777003823880699</v>
      </c>
      <c r="C3382" s="137">
        <v>41.358644861099897</v>
      </c>
      <c r="D3382" s="137">
        <v>8.8093034334479192</v>
      </c>
      <c r="E3382" s="137">
        <v>4.9028305309467504</v>
      </c>
      <c r="F3382" s="137">
        <v>12.825379010094901</v>
      </c>
      <c r="G3382" s="137">
        <v>32.838694824092698</v>
      </c>
      <c r="H3382" s="137">
        <v>4.8529552746161198</v>
      </c>
      <c r="I3382" s="137">
        <v>13.47555607102</v>
      </c>
      <c r="J3382" s="137">
        <v>26.907864078500001</v>
      </c>
      <c r="K3382" s="137">
        <v>13.540236230276699</v>
      </c>
      <c r="L3382" s="137">
        <v>15.0523517212201</v>
      </c>
      <c r="M3382" s="137">
        <v>40.825476326978901</v>
      </c>
      <c r="N3382" s="137">
        <v>9.1747824027898197</v>
      </c>
      <c r="O3382" s="137">
        <v>4.6499939789024101</v>
      </c>
      <c r="P3382" s="137">
        <v>12.825379010094901</v>
      </c>
      <c r="Q3382" s="137">
        <v>32.715818510438503</v>
      </c>
      <c r="R3382" s="137">
        <v>4.6540636650007103</v>
      </c>
      <c r="S3382" s="137">
        <v>13.188842112062099</v>
      </c>
      <c r="T3382" s="137">
        <v>26.488520742211701</v>
      </c>
      <c r="U3382" s="137">
        <v>13.383852366211901</v>
      </c>
      <c r="V3382" s="1">
        <v>19465243</v>
      </c>
      <c r="W3382" s="1">
        <v>1188130</v>
      </c>
      <c r="X3382" s="1">
        <v>5792045</v>
      </c>
      <c r="Y3382" s="1">
        <v>4201838</v>
      </c>
      <c r="Z3382" s="1">
        <v>0</v>
      </c>
      <c r="AA3382" s="1">
        <v>2159649</v>
      </c>
      <c r="AB3382" s="1">
        <v>3154401</v>
      </c>
      <c r="AC3382" s="1">
        <v>1587030</v>
      </c>
      <c r="AD3382" s="1">
        <v>673240</v>
      </c>
      <c r="AE3382" s="1">
        <v>290986</v>
      </c>
      <c r="AH3382" s="136">
        <f t="shared" si="52"/>
        <v>41543</v>
      </c>
      <c r="AI3382" s="177">
        <f>HLOOKUP(附加题模型!$E$2,历史数据!$B$3:$K$5000,ROW(A3380),)</f>
        <v>13.540236230276699</v>
      </c>
      <c r="AJ3382" s="177">
        <f>HLOOKUP(附加题模型!$E$2,历史数据!$L$3:$U$5000,ROW(A3380),)</f>
        <v>13.383852366211901</v>
      </c>
    </row>
    <row r="3383" spans="1:36" x14ac:dyDescent="0.2">
      <c r="A3383" s="148">
        <v>41544</v>
      </c>
      <c r="B3383" s="137">
        <v>15.0523517212201</v>
      </c>
      <c r="C3383" s="137">
        <v>40.901643260424699</v>
      </c>
      <c r="D3383" s="137">
        <v>9.1999878489513307</v>
      </c>
      <c r="E3383" s="137">
        <v>4.6280081917681199</v>
      </c>
      <c r="F3383" s="137">
        <v>12.825379010094901</v>
      </c>
      <c r="G3383" s="137">
        <v>32.9001329809198</v>
      </c>
      <c r="H3383" s="137">
        <v>4.6673231056417297</v>
      </c>
      <c r="I3383" s="137">
        <v>13.168362543565101</v>
      </c>
      <c r="J3383" s="137">
        <v>26.511817594227701</v>
      </c>
      <c r="K3383" s="137">
        <v>13.540236230276699</v>
      </c>
      <c r="L3383" s="137">
        <v>15.603047515898901</v>
      </c>
      <c r="M3383" s="137">
        <v>40.673142460087199</v>
      </c>
      <c r="N3383" s="137">
        <v>9.3890286951626596</v>
      </c>
      <c r="O3383" s="137">
        <v>4.6390010853352699</v>
      </c>
      <c r="P3383" s="137">
        <v>12.825379010094901</v>
      </c>
      <c r="Q3383" s="137">
        <v>33.4223573139503</v>
      </c>
      <c r="R3383" s="137">
        <v>4.6540636650007103</v>
      </c>
      <c r="S3383" s="137">
        <v>13.188842112062099</v>
      </c>
      <c r="T3383" s="137">
        <v>26.372036482131598</v>
      </c>
      <c r="U3383" s="137">
        <v>13.3317244115237</v>
      </c>
      <c r="V3383" s="1">
        <v>18651933</v>
      </c>
      <c r="W3383" s="1">
        <v>1204221</v>
      </c>
      <c r="X3383" s="1">
        <v>5029103</v>
      </c>
      <c r="Y3383" s="1">
        <v>1734452</v>
      </c>
      <c r="Z3383" s="1">
        <v>0</v>
      </c>
      <c r="AA3383" s="1">
        <v>1690211</v>
      </c>
      <c r="AB3383" s="1">
        <v>1550506</v>
      </c>
      <c r="AC3383" s="1">
        <v>967900</v>
      </c>
      <c r="AD3383" s="1">
        <v>386465</v>
      </c>
      <c r="AE3383" s="1">
        <v>244717</v>
      </c>
      <c r="AH3383" s="136">
        <f t="shared" si="52"/>
        <v>41544</v>
      </c>
      <c r="AI3383" s="177">
        <f>HLOOKUP(附加题模型!$E$2,历史数据!$B$3:$K$5000,ROW(A3381),)</f>
        <v>13.540236230276699</v>
      </c>
      <c r="AJ3383" s="177">
        <f>HLOOKUP(附加题模型!$E$2,历史数据!$L$3:$U$5000,ROW(A3381),)</f>
        <v>13.3317244115237</v>
      </c>
    </row>
    <row r="3384" spans="1:36" x14ac:dyDescent="0.2">
      <c r="A3384" s="148">
        <v>41547</v>
      </c>
      <c r="B3384" s="137">
        <v>15.603047515898901</v>
      </c>
      <c r="C3384" s="137">
        <v>40.596975526641302</v>
      </c>
      <c r="D3384" s="137">
        <v>9.3638232490011504</v>
      </c>
      <c r="E3384" s="137">
        <v>4.6829726596038501</v>
      </c>
      <c r="F3384" s="137">
        <v>12.825379010094901</v>
      </c>
      <c r="G3384" s="137">
        <v>33.483795470777402</v>
      </c>
      <c r="H3384" s="137">
        <v>4.6673231056417297</v>
      </c>
      <c r="I3384" s="137">
        <v>13.2093216805591</v>
      </c>
      <c r="J3384" s="137">
        <v>26.278849074067502</v>
      </c>
      <c r="K3384" s="137">
        <v>13.422948332228099</v>
      </c>
      <c r="L3384" s="137">
        <v>15.541859094267901</v>
      </c>
      <c r="M3384" s="137">
        <v>41.282477927654</v>
      </c>
      <c r="N3384" s="137">
        <v>9.3890286951626596</v>
      </c>
      <c r="O3384" s="137">
        <v>4.8038944888424497</v>
      </c>
      <c r="P3384" s="137">
        <v>12.825379010094901</v>
      </c>
      <c r="Q3384" s="137">
        <v>34.282491509529898</v>
      </c>
      <c r="R3384" s="137">
        <v>4.7071014275648198</v>
      </c>
      <c r="S3384" s="137">
        <v>13.352678660038</v>
      </c>
      <c r="T3384" s="137">
        <v>27.024348338580101</v>
      </c>
      <c r="U3384" s="137">
        <v>13.462044298244299</v>
      </c>
      <c r="V3384" s="1">
        <v>9135098</v>
      </c>
      <c r="W3384" s="1">
        <v>1189298</v>
      </c>
      <c r="X3384" s="1">
        <v>4712305</v>
      </c>
      <c r="Y3384" s="1">
        <v>1357535</v>
      </c>
      <c r="Z3384" s="1">
        <v>0</v>
      </c>
      <c r="AA3384" s="1">
        <v>2162461</v>
      </c>
      <c r="AB3384" s="1">
        <v>1252958</v>
      </c>
      <c r="AC3384" s="1">
        <v>773448</v>
      </c>
      <c r="AD3384" s="1">
        <v>403128</v>
      </c>
      <c r="AE3384" s="1">
        <v>324036</v>
      </c>
      <c r="AH3384" s="136">
        <f t="shared" si="52"/>
        <v>41547</v>
      </c>
      <c r="AI3384" s="177">
        <f>HLOOKUP(附加题模型!$E$2,历史数据!$B$3:$K$5000,ROW(A3382),)</f>
        <v>13.422948332228099</v>
      </c>
      <c r="AJ3384" s="177">
        <f>HLOOKUP(附加题模型!$E$2,历史数据!$L$3:$U$5000,ROW(A3382),)</f>
        <v>13.462044298244299</v>
      </c>
    </row>
    <row r="3385" spans="1:36" x14ac:dyDescent="0.2">
      <c r="A3385" s="148">
        <v>41555</v>
      </c>
      <c r="B3385" s="137">
        <v>15.5112648834524</v>
      </c>
      <c r="C3385" s="137">
        <v>41.358644861099897</v>
      </c>
      <c r="D3385" s="137">
        <v>9.5024532028894608</v>
      </c>
      <c r="E3385" s="137">
        <v>4.83687316954388</v>
      </c>
      <c r="F3385" s="137">
        <v>12.825379010094901</v>
      </c>
      <c r="G3385" s="137">
        <v>34.282491509529898</v>
      </c>
      <c r="H3385" s="137">
        <v>4.7071014275648198</v>
      </c>
      <c r="I3385" s="137">
        <v>13.311719523043999</v>
      </c>
      <c r="J3385" s="137">
        <v>26.977754634547999</v>
      </c>
      <c r="K3385" s="137">
        <v>13.396884354884</v>
      </c>
      <c r="L3385" s="137">
        <v>15.144134353666599</v>
      </c>
      <c r="M3385" s="137">
        <v>41.587145661437503</v>
      </c>
      <c r="N3385" s="137">
        <v>9.5402613721317202</v>
      </c>
      <c r="O3385" s="137">
        <v>4.7929015952752998</v>
      </c>
      <c r="P3385" s="137">
        <v>12.825379010094901</v>
      </c>
      <c r="Q3385" s="137">
        <v>34.343929666356999</v>
      </c>
      <c r="R3385" s="137">
        <v>4.7999175120520103</v>
      </c>
      <c r="S3385" s="137">
        <v>13.5984334820019</v>
      </c>
      <c r="T3385" s="137">
        <v>27.3738011188203</v>
      </c>
      <c r="U3385" s="137">
        <v>13.579332196292899</v>
      </c>
      <c r="V3385" s="1">
        <v>9415275</v>
      </c>
      <c r="W3385" s="1">
        <v>1962464</v>
      </c>
      <c r="X3385" s="1">
        <v>3819738</v>
      </c>
      <c r="Y3385" s="1">
        <v>1741350</v>
      </c>
      <c r="Z3385" s="1">
        <v>0</v>
      </c>
      <c r="AA3385" s="1">
        <v>1849576</v>
      </c>
      <c r="AB3385" s="1">
        <v>1656695</v>
      </c>
      <c r="AC3385" s="1">
        <v>1254486</v>
      </c>
      <c r="AD3385" s="1">
        <v>765381</v>
      </c>
      <c r="AE3385" s="1">
        <v>269451</v>
      </c>
      <c r="AH3385" s="136">
        <f t="shared" si="52"/>
        <v>41555</v>
      </c>
      <c r="AI3385" s="177">
        <f>HLOOKUP(附加题模型!$E$2,历史数据!$B$3:$K$5000,ROW(A3383),)</f>
        <v>13.396884354884</v>
      </c>
      <c r="AJ3385" s="177">
        <f>HLOOKUP(附加题模型!$E$2,历史数据!$L$3:$U$5000,ROW(A3383),)</f>
        <v>13.579332196292899</v>
      </c>
    </row>
    <row r="3386" spans="1:36" x14ac:dyDescent="0.2">
      <c r="A3386" s="148">
        <v>41556</v>
      </c>
      <c r="B3386" s="137">
        <v>15.1135401428511</v>
      </c>
      <c r="C3386" s="137">
        <v>41.8918133952209</v>
      </c>
      <c r="D3386" s="137">
        <v>9.5780695413739902</v>
      </c>
      <c r="E3386" s="137">
        <v>4.7929015952752998</v>
      </c>
      <c r="F3386" s="137">
        <v>12.825379010094901</v>
      </c>
      <c r="G3386" s="137">
        <v>34.343929666356999</v>
      </c>
      <c r="H3386" s="137">
        <v>4.7866580714109803</v>
      </c>
      <c r="I3386" s="137">
        <v>13.577953913504899</v>
      </c>
      <c r="J3386" s="137">
        <v>27.280613710756199</v>
      </c>
      <c r="K3386" s="137">
        <v>13.5663002076209</v>
      </c>
      <c r="L3386" s="137">
        <v>15.1747285644821</v>
      </c>
      <c r="M3386" s="137">
        <v>41.663312594883301</v>
      </c>
      <c r="N3386" s="137">
        <v>9.4646450336471908</v>
      </c>
      <c r="O3386" s="137">
        <v>4.7929015952752998</v>
      </c>
      <c r="P3386" s="137">
        <v>12.825379010094901</v>
      </c>
      <c r="Q3386" s="137">
        <v>35.419097410831498</v>
      </c>
      <c r="R3386" s="137">
        <v>4.8131769526930404</v>
      </c>
      <c r="S3386" s="137">
        <v>13.659872187492899</v>
      </c>
      <c r="T3386" s="137">
        <v>27.4669885268844</v>
      </c>
      <c r="U3386" s="137">
        <v>13.4881082755885</v>
      </c>
      <c r="V3386" s="1">
        <v>6528845</v>
      </c>
      <c r="W3386" s="1">
        <v>1708179</v>
      </c>
      <c r="X3386" s="1">
        <v>2252289</v>
      </c>
      <c r="Y3386" s="1">
        <v>1181805</v>
      </c>
      <c r="Z3386" s="1">
        <v>0</v>
      </c>
      <c r="AA3386" s="1">
        <v>2988190</v>
      </c>
      <c r="AB3386" s="1">
        <v>2318810</v>
      </c>
      <c r="AC3386" s="1">
        <v>1444379</v>
      </c>
      <c r="AD3386" s="1">
        <v>419481</v>
      </c>
      <c r="AE3386" s="1">
        <v>599888</v>
      </c>
      <c r="AH3386" s="136">
        <f t="shared" si="52"/>
        <v>41556</v>
      </c>
      <c r="AI3386" s="177">
        <f>HLOOKUP(附加题模型!$E$2,历史数据!$B$3:$K$5000,ROW(A3384),)</f>
        <v>13.5663002076209</v>
      </c>
      <c r="AJ3386" s="177">
        <f>HLOOKUP(附加题模型!$E$2,历史数据!$L$3:$U$5000,ROW(A3384),)</f>
        <v>13.4881082755885</v>
      </c>
    </row>
    <row r="3387" spans="1:36" x14ac:dyDescent="0.2">
      <c r="A3387" s="148">
        <v>41557</v>
      </c>
      <c r="B3387" s="137">
        <v>15.144134353666599</v>
      </c>
      <c r="C3387" s="137">
        <v>41.739479528329198</v>
      </c>
      <c r="D3387" s="137">
        <v>9.4268368644049296</v>
      </c>
      <c r="E3387" s="137">
        <v>4.7599229145738597</v>
      </c>
      <c r="F3387" s="137">
        <v>12.825379010094901</v>
      </c>
      <c r="G3387" s="137">
        <v>35.511254646072203</v>
      </c>
      <c r="H3387" s="137">
        <v>4.8131769526930404</v>
      </c>
      <c r="I3387" s="137">
        <v>13.659872187492899</v>
      </c>
      <c r="J3387" s="137">
        <v>27.490285378900399</v>
      </c>
      <c r="K3387" s="137">
        <v>13.5141722529326</v>
      </c>
      <c r="L3387" s="137">
        <v>14.838192245511699</v>
      </c>
      <c r="M3387" s="137">
        <v>43.262818197246297</v>
      </c>
      <c r="N3387" s="137">
        <v>9.2503987412743491</v>
      </c>
      <c r="O3387" s="137">
        <v>4.7599229145738597</v>
      </c>
      <c r="P3387" s="137">
        <v>12.825379010094901</v>
      </c>
      <c r="Q3387" s="137">
        <v>34.651120450492598</v>
      </c>
      <c r="R3387" s="137">
        <v>4.8264363933340704</v>
      </c>
      <c r="S3387" s="137">
        <v>13.659872187492899</v>
      </c>
      <c r="T3387" s="137">
        <v>27.4669885268844</v>
      </c>
      <c r="U3387" s="137">
        <v>14.1657716865359</v>
      </c>
      <c r="V3387" s="1">
        <v>6965108</v>
      </c>
      <c r="W3387" s="1">
        <v>3643728</v>
      </c>
      <c r="X3387" s="1">
        <v>3208634</v>
      </c>
      <c r="Y3387" s="1">
        <v>1405410</v>
      </c>
      <c r="Z3387" s="1">
        <v>0</v>
      </c>
      <c r="AA3387" s="1">
        <v>2464794</v>
      </c>
      <c r="AB3387" s="1">
        <v>2615599</v>
      </c>
      <c r="AC3387" s="1">
        <v>1625740</v>
      </c>
      <c r="AD3387" s="1">
        <v>394200</v>
      </c>
      <c r="AE3387" s="1">
        <v>1605357</v>
      </c>
      <c r="AH3387" s="136">
        <f t="shared" si="52"/>
        <v>41557</v>
      </c>
      <c r="AI3387" s="177">
        <f>HLOOKUP(附加题模型!$E$2,历史数据!$B$3:$K$5000,ROW(A3385),)</f>
        <v>13.5141722529326</v>
      </c>
      <c r="AJ3387" s="177">
        <f>HLOOKUP(附加题模型!$E$2,历史数据!$L$3:$U$5000,ROW(A3385),)</f>
        <v>14.1657716865359</v>
      </c>
    </row>
    <row r="3388" spans="1:36" x14ac:dyDescent="0.2">
      <c r="A3388" s="148">
        <v>41558</v>
      </c>
      <c r="B3388" s="137">
        <v>14.8687864563272</v>
      </c>
      <c r="C3388" s="137">
        <v>42.9581504634629</v>
      </c>
      <c r="D3388" s="137">
        <v>9.01094700274</v>
      </c>
      <c r="E3388" s="137">
        <v>4.7599229145738597</v>
      </c>
      <c r="F3388" s="137">
        <v>12.1328351798509</v>
      </c>
      <c r="G3388" s="137">
        <v>34.497525058424799</v>
      </c>
      <c r="H3388" s="137">
        <v>4.8396958339750897</v>
      </c>
      <c r="I3388" s="137">
        <v>13.6803517559899</v>
      </c>
      <c r="J3388" s="137">
        <v>27.4669885268844</v>
      </c>
      <c r="K3388" s="137">
        <v>14.2569956072404</v>
      </c>
      <c r="L3388" s="137">
        <v>15.235916986113001</v>
      </c>
      <c r="M3388" s="137">
        <v>43.491318997583903</v>
      </c>
      <c r="N3388" s="137">
        <v>9.52765864905097</v>
      </c>
      <c r="O3388" s="137">
        <v>4.8258802759767399</v>
      </c>
      <c r="P3388" s="137">
        <v>11.973017372871499</v>
      </c>
      <c r="Q3388" s="137">
        <v>34.620401372079002</v>
      </c>
      <c r="R3388" s="137">
        <v>4.8529552746161198</v>
      </c>
      <c r="S3388" s="137">
        <v>13.8851474409598</v>
      </c>
      <c r="T3388" s="137">
        <v>27.536879082932401</v>
      </c>
      <c r="U3388" s="137">
        <v>14.270027595912399</v>
      </c>
      <c r="V3388" s="1">
        <v>8803226</v>
      </c>
      <c r="W3388" s="1">
        <v>3450440</v>
      </c>
      <c r="X3388" s="1">
        <v>4214465</v>
      </c>
      <c r="Y3388" s="1">
        <v>1865537</v>
      </c>
      <c r="Z3388" s="1">
        <v>13619716</v>
      </c>
      <c r="AA3388" s="1">
        <v>1968068</v>
      </c>
      <c r="AB3388" s="1">
        <v>3188366</v>
      </c>
      <c r="AC3388" s="1">
        <v>2969052</v>
      </c>
      <c r="AD3388" s="1">
        <v>505875</v>
      </c>
      <c r="AE3388" s="1">
        <v>790680</v>
      </c>
      <c r="AH3388" s="136">
        <f t="shared" si="52"/>
        <v>41558</v>
      </c>
      <c r="AI3388" s="177">
        <f>HLOOKUP(附加题模型!$E$2,历史数据!$B$3:$K$5000,ROW(A3386),)</f>
        <v>14.2569956072404</v>
      </c>
      <c r="AJ3388" s="177">
        <f>HLOOKUP(附加题模型!$E$2,历史数据!$L$3:$U$5000,ROW(A3386),)</f>
        <v>14.270027595912399</v>
      </c>
    </row>
    <row r="3389" spans="1:36" x14ac:dyDescent="0.2">
      <c r="A3389" s="148">
        <v>41561</v>
      </c>
      <c r="B3389" s="137">
        <v>15.2665111969285</v>
      </c>
      <c r="C3389" s="137">
        <v>43.415152064137999</v>
      </c>
      <c r="D3389" s="137">
        <v>9.5402613721317202</v>
      </c>
      <c r="E3389" s="137">
        <v>4.8258802759767399</v>
      </c>
      <c r="F3389" s="137">
        <v>11.773245114147301</v>
      </c>
      <c r="G3389" s="137">
        <v>34.466805980011301</v>
      </c>
      <c r="H3389" s="137">
        <v>4.8662147152571498</v>
      </c>
      <c r="I3389" s="137">
        <v>13.8237087354688</v>
      </c>
      <c r="J3389" s="137">
        <v>27.630066490996501</v>
      </c>
      <c r="K3389" s="137">
        <v>14.2830595845845</v>
      </c>
      <c r="L3389" s="137">
        <v>15.541859094267901</v>
      </c>
      <c r="M3389" s="137">
        <v>42.881983530017003</v>
      </c>
      <c r="N3389" s="137">
        <v>9.4016314182434204</v>
      </c>
      <c r="O3389" s="137">
        <v>4.8258802759767399</v>
      </c>
      <c r="P3389" s="137">
        <v>11.6134273071679</v>
      </c>
      <c r="Q3389" s="137">
        <v>34.036738882221499</v>
      </c>
      <c r="R3389" s="137">
        <v>4.8927335965392</v>
      </c>
      <c r="S3389" s="137">
        <v>14.028504420438701</v>
      </c>
      <c r="T3389" s="137">
        <v>27.490285378900399</v>
      </c>
      <c r="U3389" s="137">
        <v>14.2569956072404</v>
      </c>
      <c r="V3389" s="1">
        <v>7256306</v>
      </c>
      <c r="W3389" s="1">
        <v>2427250</v>
      </c>
      <c r="X3389" s="1">
        <v>3019323</v>
      </c>
      <c r="Y3389" s="1">
        <v>1888676</v>
      </c>
      <c r="Z3389" s="1">
        <v>7978477</v>
      </c>
      <c r="AA3389" s="1">
        <v>1898416</v>
      </c>
      <c r="AB3389" s="1">
        <v>3783711</v>
      </c>
      <c r="AC3389" s="1">
        <v>3741106</v>
      </c>
      <c r="AD3389" s="1">
        <v>877908</v>
      </c>
      <c r="AE3389" s="1">
        <v>415964</v>
      </c>
      <c r="AH3389" s="136">
        <f t="shared" si="52"/>
        <v>41561</v>
      </c>
      <c r="AI3389" s="177">
        <f>HLOOKUP(附加题模型!$E$2,历史数据!$B$3:$K$5000,ROW(A3387),)</f>
        <v>14.2830595845845</v>
      </c>
      <c r="AJ3389" s="177">
        <f>HLOOKUP(附加题模型!$E$2,历史数据!$L$3:$U$5000,ROW(A3387),)</f>
        <v>14.2569956072404</v>
      </c>
    </row>
    <row r="3390" spans="1:36" x14ac:dyDescent="0.2">
      <c r="A3390" s="148">
        <v>41562</v>
      </c>
      <c r="B3390" s="137">
        <v>15.541859094267901</v>
      </c>
      <c r="C3390" s="137">
        <v>42.881983530017003</v>
      </c>
      <c r="D3390" s="137">
        <v>9.4520423105664406</v>
      </c>
      <c r="E3390" s="137">
        <v>4.8148873824095899</v>
      </c>
      <c r="F3390" s="137">
        <v>11.586791006004701</v>
      </c>
      <c r="G3390" s="137">
        <v>33.790986254913001</v>
      </c>
      <c r="H3390" s="137">
        <v>4.8927335965392</v>
      </c>
      <c r="I3390" s="137">
        <v>14.028504420438701</v>
      </c>
      <c r="J3390" s="137">
        <v>27.3738011188203</v>
      </c>
      <c r="K3390" s="137">
        <v>14.270027595912399</v>
      </c>
      <c r="L3390" s="137">
        <v>15.541859094267901</v>
      </c>
      <c r="M3390" s="137">
        <v>42.805816596571098</v>
      </c>
      <c r="N3390" s="137">
        <v>9.4394395874856798</v>
      </c>
      <c r="O3390" s="137">
        <v>4.8808447438124603</v>
      </c>
      <c r="P3390" s="137">
        <v>11.7599269635657</v>
      </c>
      <c r="Q3390" s="137">
        <v>34.128896117462098</v>
      </c>
      <c r="R3390" s="137">
        <v>4.8927335965392</v>
      </c>
      <c r="S3390" s="137">
        <v>14.048983988935699</v>
      </c>
      <c r="T3390" s="137">
        <v>26.907864078500001</v>
      </c>
      <c r="U3390" s="137">
        <v>14.1006117431756</v>
      </c>
      <c r="V3390" s="1">
        <v>7637230</v>
      </c>
      <c r="W3390" s="1">
        <v>1828582</v>
      </c>
      <c r="X3390" s="1">
        <v>1991211</v>
      </c>
      <c r="Y3390" s="1">
        <v>2043812</v>
      </c>
      <c r="Z3390" s="1">
        <v>6581004</v>
      </c>
      <c r="AA3390" s="1">
        <v>1750813</v>
      </c>
      <c r="AB3390" s="1">
        <v>2562435</v>
      </c>
      <c r="AC3390" s="1">
        <v>2409720</v>
      </c>
      <c r="AD3390" s="1">
        <v>1138001</v>
      </c>
      <c r="AE3390" s="1">
        <v>439459</v>
      </c>
      <c r="AH3390" s="136">
        <f t="shared" si="52"/>
        <v>41562</v>
      </c>
      <c r="AI3390" s="177">
        <f>HLOOKUP(附加题模型!$E$2,历史数据!$B$3:$K$5000,ROW(A3388),)</f>
        <v>14.270027595912399</v>
      </c>
      <c r="AJ3390" s="177">
        <f>HLOOKUP(附加题模型!$E$2,历史数据!$L$3:$U$5000,ROW(A3388),)</f>
        <v>14.1006117431756</v>
      </c>
    </row>
    <row r="3391" spans="1:36" x14ac:dyDescent="0.2">
      <c r="A3391" s="148">
        <v>41563</v>
      </c>
      <c r="B3391" s="137">
        <v>15.419482251006</v>
      </c>
      <c r="C3391" s="137">
        <v>42.805816596571098</v>
      </c>
      <c r="D3391" s="137">
        <v>9.3512205259203895</v>
      </c>
      <c r="E3391" s="137">
        <v>4.8698518502453201</v>
      </c>
      <c r="F3391" s="137">
        <v>11.919744770545099</v>
      </c>
      <c r="G3391" s="137">
        <v>34.128896117462098</v>
      </c>
      <c r="H3391" s="137">
        <v>4.8794741558981798</v>
      </c>
      <c r="I3391" s="137">
        <v>14.028504420438701</v>
      </c>
      <c r="J3391" s="137">
        <v>26.8612703744679</v>
      </c>
      <c r="K3391" s="137">
        <v>14.113643731847599</v>
      </c>
      <c r="L3391" s="137">
        <v>15.0523517212201</v>
      </c>
      <c r="M3391" s="137">
        <v>42.577315796233599</v>
      </c>
      <c r="N3391" s="137">
        <v>9.3512205259203895</v>
      </c>
      <c r="O3391" s="137">
        <v>4.7709158081410097</v>
      </c>
      <c r="P3391" s="137">
        <v>11.1472920368114</v>
      </c>
      <c r="Q3391" s="137">
        <v>33.5759527060181</v>
      </c>
      <c r="R3391" s="137">
        <v>4.8131769526930404</v>
      </c>
      <c r="S3391" s="137">
        <v>13.782749598474799</v>
      </c>
      <c r="T3391" s="137">
        <v>26.954457782532</v>
      </c>
      <c r="U3391" s="137">
        <v>13.970291856454899</v>
      </c>
      <c r="V3391" s="1">
        <v>8794553</v>
      </c>
      <c r="W3391" s="1">
        <v>1871371</v>
      </c>
      <c r="X3391" s="1">
        <v>3012542</v>
      </c>
      <c r="Y3391" s="1">
        <v>1741891</v>
      </c>
      <c r="Z3391" s="1">
        <v>4841716</v>
      </c>
      <c r="AA3391" s="1">
        <v>1840273</v>
      </c>
      <c r="AB3391" s="1">
        <v>3412249</v>
      </c>
      <c r="AC3391" s="1">
        <v>2349593</v>
      </c>
      <c r="AD3391" s="1">
        <v>723084</v>
      </c>
      <c r="AE3391" s="1">
        <v>496906</v>
      </c>
      <c r="AH3391" s="136">
        <f t="shared" si="52"/>
        <v>41563</v>
      </c>
      <c r="AI3391" s="177">
        <f>HLOOKUP(附加题模型!$E$2,历史数据!$B$3:$K$5000,ROW(A3389),)</f>
        <v>14.113643731847599</v>
      </c>
      <c r="AJ3391" s="177">
        <f>HLOOKUP(附加题模型!$E$2,历史数据!$L$3:$U$5000,ROW(A3389),)</f>
        <v>13.970291856454899</v>
      </c>
    </row>
    <row r="3392" spans="1:36" x14ac:dyDescent="0.2">
      <c r="A3392" s="148">
        <v>41564</v>
      </c>
      <c r="B3392" s="137">
        <v>15.205322775297599</v>
      </c>
      <c r="C3392" s="137">
        <v>42.729649663125301</v>
      </c>
      <c r="D3392" s="137">
        <v>9.3512205259203895</v>
      </c>
      <c r="E3392" s="137">
        <v>4.7489300210067196</v>
      </c>
      <c r="F3392" s="137">
        <v>11.173928337974701</v>
      </c>
      <c r="G3392" s="137">
        <v>33.391638235536703</v>
      </c>
      <c r="H3392" s="137">
        <v>4.8396958339750897</v>
      </c>
      <c r="I3392" s="137">
        <v>13.782749598474799</v>
      </c>
      <c r="J3392" s="137">
        <v>26.931160930516</v>
      </c>
      <c r="K3392" s="137">
        <v>13.931195890438699</v>
      </c>
      <c r="L3392" s="137">
        <v>14.838192245511699</v>
      </c>
      <c r="M3392" s="137">
        <v>42.044147262112602</v>
      </c>
      <c r="N3392" s="137">
        <v>9.3008096335973693</v>
      </c>
      <c r="O3392" s="137">
        <v>4.7599229145738597</v>
      </c>
      <c r="P3392" s="137">
        <v>10.920883476924001</v>
      </c>
      <c r="Q3392" s="137">
        <v>33.883143490153699</v>
      </c>
      <c r="R3392" s="137">
        <v>4.8396958339750897</v>
      </c>
      <c r="S3392" s="137">
        <v>13.967065714947701</v>
      </c>
      <c r="T3392" s="137">
        <v>26.6283018543078</v>
      </c>
      <c r="U3392" s="137">
        <v>13.931195890438699</v>
      </c>
      <c r="V3392" s="1">
        <v>8622377</v>
      </c>
      <c r="W3392" s="1">
        <v>2161992</v>
      </c>
      <c r="X3392" s="1">
        <v>1708362</v>
      </c>
      <c r="Y3392" s="1">
        <v>1433250</v>
      </c>
      <c r="Z3392" s="1">
        <v>3435928</v>
      </c>
      <c r="AA3392" s="1">
        <v>1272533</v>
      </c>
      <c r="AB3392" s="1">
        <v>2890102</v>
      </c>
      <c r="AC3392" s="1">
        <v>3736631</v>
      </c>
      <c r="AD3392" s="1">
        <v>866991</v>
      </c>
      <c r="AE3392" s="1">
        <v>332952</v>
      </c>
      <c r="AH3392" s="136">
        <f t="shared" si="52"/>
        <v>41564</v>
      </c>
      <c r="AI3392" s="177">
        <f>HLOOKUP(附加题模型!$E$2,历史数据!$B$3:$K$5000,ROW(A3390),)</f>
        <v>13.931195890438699</v>
      </c>
      <c r="AJ3392" s="177">
        <f>HLOOKUP(附加题模型!$E$2,历史数据!$L$3:$U$5000,ROW(A3390),)</f>
        <v>13.931195890438699</v>
      </c>
    </row>
    <row r="3393" spans="1:36" x14ac:dyDescent="0.2">
      <c r="A3393" s="148">
        <v>41565</v>
      </c>
      <c r="B3393" s="137">
        <v>14.7464096130652</v>
      </c>
      <c r="C3393" s="137">
        <v>42.1203141955585</v>
      </c>
      <c r="D3393" s="137">
        <v>9.2756041874358601</v>
      </c>
      <c r="E3393" s="137">
        <v>4.8148873824095899</v>
      </c>
      <c r="F3393" s="137">
        <v>10.9075653263424</v>
      </c>
      <c r="G3393" s="137">
        <v>33.760267176499397</v>
      </c>
      <c r="H3393" s="137">
        <v>4.9192524778212601</v>
      </c>
      <c r="I3393" s="137">
        <v>13.9465861464507</v>
      </c>
      <c r="J3393" s="137">
        <v>26.721489262371801</v>
      </c>
      <c r="K3393" s="137">
        <v>13.813907992390099</v>
      </c>
      <c r="L3393" s="137">
        <v>14.715815402249699</v>
      </c>
      <c r="M3393" s="137">
        <v>42.805816596571098</v>
      </c>
      <c r="N3393" s="137">
        <v>9.4142341413241706</v>
      </c>
      <c r="O3393" s="137">
        <v>4.7929015952752998</v>
      </c>
      <c r="P3393" s="137">
        <v>11.000792380413699</v>
      </c>
      <c r="Q3393" s="137">
        <v>34.896873077801096</v>
      </c>
      <c r="R3393" s="137">
        <v>4.9855496810264004</v>
      </c>
      <c r="S3393" s="137">
        <v>13.844188303965799</v>
      </c>
      <c r="T3393" s="137">
        <v>26.4419270381796</v>
      </c>
      <c r="U3393" s="137">
        <v>14.348219527944799</v>
      </c>
      <c r="V3393" s="1">
        <v>6349042</v>
      </c>
      <c r="W3393" s="1">
        <v>2294080</v>
      </c>
      <c r="X3393" s="1">
        <v>1822958</v>
      </c>
      <c r="Y3393" s="1">
        <v>856980</v>
      </c>
      <c r="Z3393" s="1">
        <v>1634568</v>
      </c>
      <c r="AA3393" s="1">
        <v>2262082</v>
      </c>
      <c r="AB3393" s="1">
        <v>8376595</v>
      </c>
      <c r="AC3393" s="1">
        <v>2800421</v>
      </c>
      <c r="AD3393" s="1">
        <v>895043</v>
      </c>
      <c r="AE3393" s="1">
        <v>368696</v>
      </c>
      <c r="AH3393" s="136">
        <f t="shared" si="52"/>
        <v>41565</v>
      </c>
      <c r="AI3393" s="177">
        <f>HLOOKUP(附加题模型!$E$2,历史数据!$B$3:$K$5000,ROW(A3391),)</f>
        <v>13.813907992390099</v>
      </c>
      <c r="AJ3393" s="177">
        <f>HLOOKUP(附加题模型!$E$2,历史数据!$L$3:$U$5000,ROW(A3391),)</f>
        <v>14.348219527944799</v>
      </c>
    </row>
    <row r="3394" spans="1:36" x14ac:dyDescent="0.2">
      <c r="A3394" s="148">
        <v>41568</v>
      </c>
      <c r="B3394" s="137">
        <v>14.6852211914343</v>
      </c>
      <c r="C3394" s="137">
        <v>42.729649663125301</v>
      </c>
      <c r="D3394" s="137">
        <v>9.3008096335973693</v>
      </c>
      <c r="E3394" s="137">
        <v>4.7709158081410097</v>
      </c>
      <c r="F3394" s="137">
        <v>10.974156079250401</v>
      </c>
      <c r="G3394" s="137">
        <v>34.7125586073197</v>
      </c>
      <c r="H3394" s="137">
        <v>4.9722902403853704</v>
      </c>
      <c r="I3394" s="137">
        <v>13.905627009456801</v>
      </c>
      <c r="J3394" s="137">
        <v>26.092474257939401</v>
      </c>
      <c r="K3394" s="137">
        <v>14.2960915732566</v>
      </c>
      <c r="L3394" s="137">
        <v>15.2665111969285</v>
      </c>
      <c r="M3394" s="137">
        <v>42.805816596571098</v>
      </c>
      <c r="N3394" s="137">
        <v>9.4772477567279498</v>
      </c>
      <c r="O3394" s="137">
        <v>4.8038944888424497</v>
      </c>
      <c r="P3394" s="137">
        <v>11.0274286815769</v>
      </c>
      <c r="Q3394" s="137">
        <v>35.511254646072203</v>
      </c>
      <c r="R3394" s="137">
        <v>5.0120685623084498</v>
      </c>
      <c r="S3394" s="137">
        <v>14.028504420438701</v>
      </c>
      <c r="T3394" s="137">
        <v>26.605005002291701</v>
      </c>
      <c r="U3394" s="137">
        <v>14.3221555506007</v>
      </c>
      <c r="V3394" s="1">
        <v>10586552</v>
      </c>
      <c r="W3394" s="1">
        <v>1930324</v>
      </c>
      <c r="X3394" s="1">
        <v>2451271</v>
      </c>
      <c r="Y3394" s="1">
        <v>1849721</v>
      </c>
      <c r="Z3394" s="1">
        <v>4419524</v>
      </c>
      <c r="AA3394" s="1">
        <v>3422533</v>
      </c>
      <c r="AB3394" s="1">
        <v>6380034</v>
      </c>
      <c r="AC3394" s="1">
        <v>2636528</v>
      </c>
      <c r="AD3394" s="1">
        <v>664150</v>
      </c>
      <c r="AE3394" s="1">
        <v>306581</v>
      </c>
      <c r="AH3394" s="136">
        <f t="shared" si="52"/>
        <v>41568</v>
      </c>
      <c r="AI3394" s="177">
        <f>HLOOKUP(附加题模型!$E$2,历史数据!$B$3:$K$5000,ROW(A3392),)</f>
        <v>14.2960915732566</v>
      </c>
      <c r="AJ3394" s="177">
        <f>HLOOKUP(附加题模型!$E$2,历史数据!$L$3:$U$5000,ROW(A3392),)</f>
        <v>14.3221555506007</v>
      </c>
    </row>
    <row r="3395" spans="1:36" x14ac:dyDescent="0.2">
      <c r="A3395" s="148">
        <v>41569</v>
      </c>
      <c r="B3395" s="137">
        <v>15.082945932035599</v>
      </c>
      <c r="C3395" s="137">
        <v>43.034317396908698</v>
      </c>
      <c r="D3395" s="137">
        <v>9.4772477567279498</v>
      </c>
      <c r="E3395" s="137">
        <v>4.7929015952752998</v>
      </c>
      <c r="F3395" s="137">
        <v>11.0274286815769</v>
      </c>
      <c r="G3395" s="137">
        <v>34.651120450492598</v>
      </c>
      <c r="H3395" s="137">
        <v>5.0253280029494798</v>
      </c>
      <c r="I3395" s="137">
        <v>14.1513818314207</v>
      </c>
      <c r="J3395" s="137">
        <v>26.511817594227701</v>
      </c>
      <c r="K3395" s="137">
        <v>14.3351875392728</v>
      </c>
      <c r="L3395" s="137">
        <v>15.235916986113001</v>
      </c>
      <c r="M3395" s="137">
        <v>42.272648062450202</v>
      </c>
      <c r="N3395" s="137">
        <v>9.7293022183430509</v>
      </c>
      <c r="O3395" s="137">
        <v>4.7599229145738597</v>
      </c>
      <c r="P3395" s="137">
        <v>10.801020121689399</v>
      </c>
      <c r="Q3395" s="137">
        <v>33.7295480980859</v>
      </c>
      <c r="R3395" s="137">
        <v>4.9590307997443404</v>
      </c>
      <c r="S3395" s="137">
        <v>14.0899431259297</v>
      </c>
      <c r="T3395" s="137">
        <v>26.5351144462437</v>
      </c>
      <c r="U3395" s="137">
        <v>14.0354517998153</v>
      </c>
      <c r="V3395" s="1">
        <v>6892007</v>
      </c>
      <c r="W3395" s="1">
        <v>1728674</v>
      </c>
      <c r="X3395" s="1">
        <v>5715613</v>
      </c>
      <c r="Y3395" s="1">
        <v>1756280</v>
      </c>
      <c r="Z3395" s="1">
        <v>3487940</v>
      </c>
      <c r="AA3395" s="1">
        <v>4090536</v>
      </c>
      <c r="AB3395" s="1">
        <v>3389311</v>
      </c>
      <c r="AC3395" s="1">
        <v>5325645</v>
      </c>
      <c r="AD3395" s="1">
        <v>486260</v>
      </c>
      <c r="AE3395" s="1">
        <v>505700</v>
      </c>
      <c r="AH3395" s="136">
        <f t="shared" si="52"/>
        <v>41569</v>
      </c>
      <c r="AI3395" s="177">
        <f>HLOOKUP(附加题模型!$E$2,历史数据!$B$3:$K$5000,ROW(A3393),)</f>
        <v>14.3351875392728</v>
      </c>
      <c r="AJ3395" s="177">
        <f>HLOOKUP(附加题模型!$E$2,历史数据!$L$3:$U$5000,ROW(A3393),)</f>
        <v>14.0354517998153</v>
      </c>
    </row>
    <row r="3396" spans="1:36" x14ac:dyDescent="0.2">
      <c r="A3396" s="148">
        <v>41570</v>
      </c>
      <c r="B3396" s="137">
        <v>15.235916986113001</v>
      </c>
      <c r="C3396" s="137">
        <v>42.348814995895999</v>
      </c>
      <c r="D3396" s="137">
        <v>9.7671103875853191</v>
      </c>
      <c r="E3396" s="137">
        <v>4.7489300210067196</v>
      </c>
      <c r="F3396" s="137">
        <v>10.787701971107801</v>
      </c>
      <c r="G3396" s="137">
        <v>33.7295480980859</v>
      </c>
      <c r="H3396" s="137">
        <v>4.9855496810264004</v>
      </c>
      <c r="I3396" s="137">
        <v>13.926106577953799</v>
      </c>
      <c r="J3396" s="137">
        <v>26.6283018543078</v>
      </c>
      <c r="K3396" s="137">
        <v>13.970291856454899</v>
      </c>
      <c r="L3396" s="137">
        <v>14.960569088773701</v>
      </c>
      <c r="M3396" s="137">
        <v>41.130144060762298</v>
      </c>
      <c r="N3396" s="137">
        <v>9.7545076645045601</v>
      </c>
      <c r="O3396" s="137">
        <v>4.6390010853352699</v>
      </c>
      <c r="P3396" s="137">
        <v>10.3348848513329</v>
      </c>
      <c r="Q3396" s="137">
        <v>33.207323765055399</v>
      </c>
      <c r="R3396" s="137">
        <v>4.7999175120520103</v>
      </c>
      <c r="S3396" s="137">
        <v>13.659872187492899</v>
      </c>
      <c r="T3396" s="137">
        <v>26.348739630115599</v>
      </c>
      <c r="U3396" s="137">
        <v>13.9572598677829</v>
      </c>
      <c r="V3396" s="1">
        <v>5530969</v>
      </c>
      <c r="W3396" s="1">
        <v>2120720</v>
      </c>
      <c r="X3396" s="1">
        <v>4350516</v>
      </c>
      <c r="Y3396" s="1">
        <v>2156550</v>
      </c>
      <c r="Z3396" s="1">
        <v>3954455</v>
      </c>
      <c r="AA3396" s="1">
        <v>2193697</v>
      </c>
      <c r="AB3396" s="1">
        <v>3579665</v>
      </c>
      <c r="AC3396" s="1">
        <v>2646561</v>
      </c>
      <c r="AD3396" s="1">
        <v>1511687</v>
      </c>
      <c r="AE3396" s="1">
        <v>379548</v>
      </c>
      <c r="AH3396" s="136">
        <f t="shared" si="52"/>
        <v>41570</v>
      </c>
      <c r="AI3396" s="177">
        <f>HLOOKUP(附加题模型!$E$2,历史数据!$B$3:$K$5000,ROW(A3394),)</f>
        <v>13.970291856454899</v>
      </c>
      <c r="AJ3396" s="177">
        <f>HLOOKUP(附加题模型!$E$2,历史数据!$L$3:$U$5000,ROW(A3394),)</f>
        <v>13.9572598677829</v>
      </c>
    </row>
    <row r="3397" spans="1:36" x14ac:dyDescent="0.2">
      <c r="A3397" s="148">
        <v>41571</v>
      </c>
      <c r="B3397" s="137">
        <v>14.9911632995891</v>
      </c>
      <c r="C3397" s="137">
        <v>41.206310994208202</v>
      </c>
      <c r="D3397" s="137">
        <v>9.8301240029890895</v>
      </c>
      <c r="E3397" s="137">
        <v>4.6060224046338298</v>
      </c>
      <c r="F3397" s="137">
        <v>10.3482030019145</v>
      </c>
      <c r="G3397" s="137">
        <v>33.207323765055399</v>
      </c>
      <c r="H3397" s="137">
        <v>4.7601391901289301</v>
      </c>
      <c r="I3397" s="137">
        <v>13.6189130504989</v>
      </c>
      <c r="J3397" s="137">
        <v>26.1157711099554</v>
      </c>
      <c r="K3397" s="137">
        <v>13.892099924422499</v>
      </c>
      <c r="L3397" s="137">
        <v>15.1747285644821</v>
      </c>
      <c r="M3397" s="137">
        <v>40.673142460087199</v>
      </c>
      <c r="N3397" s="137">
        <v>9.7923158337468301</v>
      </c>
      <c r="O3397" s="137">
        <v>4.6170152982009798</v>
      </c>
      <c r="P3397" s="137">
        <v>10.321566700751299</v>
      </c>
      <c r="Q3397" s="137">
        <v>31.548493530723299</v>
      </c>
      <c r="R3397" s="137">
        <v>4.7866580714109803</v>
      </c>
      <c r="S3397" s="137">
        <v>13.516515208013899</v>
      </c>
      <c r="T3397" s="137">
        <v>27.024348338580101</v>
      </c>
      <c r="U3397" s="137">
        <v>14.0484837884873</v>
      </c>
      <c r="V3397" s="1">
        <v>10267778</v>
      </c>
      <c r="W3397" s="1">
        <v>1536990</v>
      </c>
      <c r="X3397" s="1">
        <v>3036085</v>
      </c>
      <c r="Y3397" s="1">
        <v>1398824</v>
      </c>
      <c r="Z3397" s="1">
        <v>2203825</v>
      </c>
      <c r="AA3397" s="1">
        <v>3664218</v>
      </c>
      <c r="AB3397" s="1">
        <v>1368399</v>
      </c>
      <c r="AC3397" s="1">
        <v>1672226</v>
      </c>
      <c r="AD3397" s="1">
        <v>1222494</v>
      </c>
      <c r="AE3397" s="1">
        <v>320120</v>
      </c>
      <c r="AH3397" s="136">
        <f t="shared" si="52"/>
        <v>41571</v>
      </c>
      <c r="AI3397" s="177">
        <f>HLOOKUP(附加题模型!$E$2,历史数据!$B$3:$K$5000,ROW(A3395),)</f>
        <v>13.892099924422499</v>
      </c>
      <c r="AJ3397" s="177">
        <f>HLOOKUP(附加题模型!$E$2,历史数据!$L$3:$U$5000,ROW(A3395),)</f>
        <v>14.0484837884873</v>
      </c>
    </row>
    <row r="3398" spans="1:36" x14ac:dyDescent="0.2">
      <c r="A3398" s="148">
        <v>41572</v>
      </c>
      <c r="B3398" s="137">
        <v>14.9911632995891</v>
      </c>
      <c r="C3398" s="137">
        <v>40.596975526641302</v>
      </c>
      <c r="D3398" s="137">
        <v>9.8049185568275803</v>
      </c>
      <c r="E3398" s="137">
        <v>4.6170152982009798</v>
      </c>
      <c r="F3398" s="137">
        <v>10.3348848513329</v>
      </c>
      <c r="G3398" s="137">
        <v>31.548493530723299</v>
      </c>
      <c r="H3398" s="137">
        <v>4.7866580714109803</v>
      </c>
      <c r="I3398" s="137">
        <v>13.352678660038</v>
      </c>
      <c r="J3398" s="137">
        <v>27.070942042612099</v>
      </c>
      <c r="K3398" s="137">
        <v>13.983323845127</v>
      </c>
      <c r="L3398" s="137">
        <v>14.715815402249699</v>
      </c>
      <c r="M3398" s="137">
        <v>40.977810193870603</v>
      </c>
      <c r="N3398" s="137">
        <v>9.6284804336970105</v>
      </c>
      <c r="O3398" s="137">
        <v>4.4851005753952302</v>
      </c>
      <c r="P3398" s="137">
        <v>10.4147937548226</v>
      </c>
      <c r="Q3398" s="137">
        <v>30.104696845286099</v>
      </c>
      <c r="R3398" s="137">
        <v>4.7468797494879</v>
      </c>
      <c r="S3398" s="137">
        <v>13.0864442695771</v>
      </c>
      <c r="T3398" s="137">
        <v>26.581708150275698</v>
      </c>
      <c r="U3398" s="137">
        <v>13.4881082755885</v>
      </c>
      <c r="V3398" s="1">
        <v>5773336</v>
      </c>
      <c r="W3398" s="1">
        <v>1221717</v>
      </c>
      <c r="X3398" s="1">
        <v>3811321</v>
      </c>
      <c r="Y3398" s="1">
        <v>1836055</v>
      </c>
      <c r="Z3398" s="1">
        <v>2246714</v>
      </c>
      <c r="AA3398" s="1">
        <v>4999803</v>
      </c>
      <c r="AB3398" s="1">
        <v>2297331</v>
      </c>
      <c r="AC3398" s="1">
        <v>3437778</v>
      </c>
      <c r="AD3398" s="1">
        <v>467891</v>
      </c>
      <c r="AE3398" s="1">
        <v>672280</v>
      </c>
      <c r="AH3398" s="136">
        <f t="shared" ref="AH3398:AH3461" si="53">A3398</f>
        <v>41572</v>
      </c>
      <c r="AI3398" s="177">
        <f>HLOOKUP(附加题模型!$E$2,历史数据!$B$3:$K$5000,ROW(A3396),)</f>
        <v>13.983323845127</v>
      </c>
      <c r="AJ3398" s="177">
        <f>HLOOKUP(附加题模型!$E$2,历史数据!$L$3:$U$5000,ROW(A3396),)</f>
        <v>13.4881082755885</v>
      </c>
    </row>
    <row r="3399" spans="1:36" x14ac:dyDescent="0.2">
      <c r="A3399" s="148">
        <v>41575</v>
      </c>
      <c r="B3399" s="137">
        <v>14.715815402249699</v>
      </c>
      <c r="C3399" s="137">
        <v>40.977810193870603</v>
      </c>
      <c r="D3399" s="137">
        <v>9.4772477567279498</v>
      </c>
      <c r="E3399" s="137">
        <v>4.4631147882609401</v>
      </c>
      <c r="F3399" s="137">
        <v>10.2949303995881</v>
      </c>
      <c r="G3399" s="137">
        <v>29.889663296391198</v>
      </c>
      <c r="H3399" s="137">
        <v>4.7468797494879</v>
      </c>
      <c r="I3399" s="137">
        <v>12.799730310619299</v>
      </c>
      <c r="J3399" s="137">
        <v>26.581708150275698</v>
      </c>
      <c r="K3399" s="137">
        <v>13.6053961736371</v>
      </c>
      <c r="L3399" s="137">
        <v>14.3792790832794</v>
      </c>
      <c r="M3399" s="137">
        <v>40.977810193870603</v>
      </c>
      <c r="N3399" s="137">
        <v>9.7040967721815399</v>
      </c>
      <c r="O3399" s="137">
        <v>4.4631147882609401</v>
      </c>
      <c r="P3399" s="137">
        <v>10.4680663571491</v>
      </c>
      <c r="Q3399" s="137">
        <v>29.920382374804799</v>
      </c>
      <c r="R3399" s="137">
        <v>4.6805825462827597</v>
      </c>
      <c r="S3399" s="137">
        <v>13.0250055640862</v>
      </c>
      <c r="T3399" s="137">
        <v>26.232255370035499</v>
      </c>
      <c r="U3399" s="137">
        <v>13.4099163435561</v>
      </c>
      <c r="V3399" s="1">
        <v>3411502</v>
      </c>
      <c r="W3399" s="1">
        <v>1092005</v>
      </c>
      <c r="X3399" s="1">
        <v>2623257</v>
      </c>
      <c r="Y3399" s="1">
        <v>1082066</v>
      </c>
      <c r="Z3399" s="1">
        <v>2966556</v>
      </c>
      <c r="AA3399" s="1">
        <v>2744404</v>
      </c>
      <c r="AB3399" s="1">
        <v>2577291</v>
      </c>
      <c r="AC3399" s="1">
        <v>1323916</v>
      </c>
      <c r="AD3399" s="1">
        <v>439622</v>
      </c>
      <c r="AE3399" s="1">
        <v>256013</v>
      </c>
      <c r="AH3399" s="136">
        <f t="shared" si="53"/>
        <v>41575</v>
      </c>
      <c r="AI3399" s="177">
        <f>HLOOKUP(附加题模型!$E$2,历史数据!$B$3:$K$5000,ROW(A3397),)</f>
        <v>13.6053961736371</v>
      </c>
      <c r="AJ3399" s="177">
        <f>HLOOKUP(附加题模型!$E$2,历史数据!$L$3:$U$5000,ROW(A3397),)</f>
        <v>13.4099163435561</v>
      </c>
    </row>
    <row r="3400" spans="1:36" x14ac:dyDescent="0.2">
      <c r="A3400" s="148">
        <v>41576</v>
      </c>
      <c r="B3400" s="137">
        <v>14.409873294094901</v>
      </c>
      <c r="C3400" s="137">
        <v>40.977810193870603</v>
      </c>
      <c r="D3400" s="137">
        <v>9.7040967721815399</v>
      </c>
      <c r="E3400" s="137">
        <v>4.4631147882609401</v>
      </c>
      <c r="F3400" s="137">
        <v>10.3348848513329</v>
      </c>
      <c r="G3400" s="137">
        <v>29.9511014532183</v>
      </c>
      <c r="H3400" s="137">
        <v>4.6805825462827597</v>
      </c>
      <c r="I3400" s="137">
        <v>12.9635668585952</v>
      </c>
      <c r="J3400" s="137">
        <v>26.232255370035499</v>
      </c>
      <c r="K3400" s="137">
        <v>13.3577883888678</v>
      </c>
      <c r="L3400" s="137">
        <v>13.5532353912612</v>
      </c>
      <c r="M3400" s="137">
        <v>39.530638458399302</v>
      </c>
      <c r="N3400" s="137">
        <v>9.4142341413241706</v>
      </c>
      <c r="O3400" s="137">
        <v>4.3421929590223503</v>
      </c>
      <c r="P3400" s="137">
        <v>10.1084762914455</v>
      </c>
      <c r="Q3400" s="137">
        <v>29.3367198849472</v>
      </c>
      <c r="R3400" s="137">
        <v>4.5082098179493997</v>
      </c>
      <c r="S3400" s="137">
        <v>12.6973324681343</v>
      </c>
      <c r="T3400" s="137">
        <v>25.836208885763199</v>
      </c>
      <c r="U3400" s="137">
        <v>13.162308558786799</v>
      </c>
      <c r="V3400" s="1">
        <v>7216077</v>
      </c>
      <c r="W3400" s="1">
        <v>2239060</v>
      </c>
      <c r="X3400" s="1">
        <v>3596999</v>
      </c>
      <c r="Y3400" s="1">
        <v>1600052</v>
      </c>
      <c r="Z3400" s="1">
        <v>3427137</v>
      </c>
      <c r="AA3400" s="1">
        <v>2718396</v>
      </c>
      <c r="AB3400" s="1">
        <v>2961708</v>
      </c>
      <c r="AC3400" s="1">
        <v>2130970</v>
      </c>
      <c r="AD3400" s="1">
        <v>586505</v>
      </c>
      <c r="AE3400" s="1">
        <v>774981</v>
      </c>
      <c r="AH3400" s="136">
        <f t="shared" si="53"/>
        <v>41576</v>
      </c>
      <c r="AI3400" s="177">
        <f>HLOOKUP(附加题模型!$E$2,历史数据!$B$3:$K$5000,ROW(A3398),)</f>
        <v>13.3577883888678</v>
      </c>
      <c r="AJ3400" s="177">
        <f>HLOOKUP(附加题模型!$E$2,历史数据!$L$3:$U$5000,ROW(A3398),)</f>
        <v>13.162308558786799</v>
      </c>
    </row>
    <row r="3401" spans="1:36" x14ac:dyDescent="0.2">
      <c r="A3401" s="148">
        <v>41577</v>
      </c>
      <c r="B3401" s="137">
        <v>13.5532353912612</v>
      </c>
      <c r="C3401" s="137">
        <v>39.530638458399302</v>
      </c>
      <c r="D3401" s="137">
        <v>9.4142341413241706</v>
      </c>
      <c r="E3401" s="137">
        <v>4.26524270405233</v>
      </c>
      <c r="F3401" s="137">
        <v>10.0418855385374</v>
      </c>
      <c r="G3401" s="137">
        <v>29.275281728120099</v>
      </c>
      <c r="H3401" s="137">
        <v>4.5082098179493997</v>
      </c>
      <c r="I3401" s="137">
        <v>12.717812036631299</v>
      </c>
      <c r="J3401" s="137">
        <v>26.069177405923298</v>
      </c>
      <c r="K3401" s="137">
        <v>13.162308558786799</v>
      </c>
      <c r="L3401" s="137">
        <v>13.9509601318625</v>
      </c>
      <c r="M3401" s="137">
        <v>40.216140859412</v>
      </c>
      <c r="N3401" s="137">
        <v>9.4394395874856798</v>
      </c>
      <c r="O3401" s="137">
        <v>4.4191432139923599</v>
      </c>
      <c r="P3401" s="137">
        <v>10.121794442027101</v>
      </c>
      <c r="Q3401" s="137">
        <v>30.073977766872598</v>
      </c>
      <c r="R3401" s="137">
        <v>4.6010259024366</v>
      </c>
      <c r="S3401" s="137">
        <v>13.0864442695771</v>
      </c>
      <c r="T3401" s="137">
        <v>25.882802589795201</v>
      </c>
      <c r="U3401" s="137">
        <v>13.2926284455075</v>
      </c>
      <c r="V3401" s="1">
        <v>5467655</v>
      </c>
      <c r="W3401" s="1">
        <v>1333052</v>
      </c>
      <c r="X3401" s="1">
        <v>1229121</v>
      </c>
      <c r="Y3401" s="1">
        <v>753977</v>
      </c>
      <c r="Z3401" s="1">
        <v>1892976</v>
      </c>
      <c r="AA3401" s="1">
        <v>1412319</v>
      </c>
      <c r="AB3401" s="1">
        <v>1791006</v>
      </c>
      <c r="AC3401" s="1">
        <v>1317597</v>
      </c>
      <c r="AD3401" s="1">
        <v>477481</v>
      </c>
      <c r="AE3401" s="1">
        <v>240010</v>
      </c>
      <c r="AH3401" s="136">
        <f t="shared" si="53"/>
        <v>41577</v>
      </c>
      <c r="AI3401" s="177">
        <f>HLOOKUP(附加题模型!$E$2,历史数据!$B$3:$K$5000,ROW(A3399),)</f>
        <v>13.162308558786799</v>
      </c>
      <c r="AJ3401" s="177">
        <f>HLOOKUP(附加题模型!$E$2,历史数据!$L$3:$U$5000,ROW(A3399),)</f>
        <v>13.2926284455075</v>
      </c>
    </row>
    <row r="3402" spans="1:36" x14ac:dyDescent="0.2">
      <c r="A3402" s="148">
        <v>41578</v>
      </c>
      <c r="B3402" s="137">
        <v>13.9509601318625</v>
      </c>
      <c r="C3402" s="137">
        <v>40.292307792857898</v>
      </c>
      <c r="D3402" s="137">
        <v>9.4520423105664406</v>
      </c>
      <c r="E3402" s="137">
        <v>4.4191432139923599</v>
      </c>
      <c r="F3402" s="137">
        <v>10.121794442027101</v>
      </c>
      <c r="G3402" s="137">
        <v>29.736067904323399</v>
      </c>
      <c r="H3402" s="137">
        <v>4.58776646179557</v>
      </c>
      <c r="I3402" s="137">
        <v>13.0045259955892</v>
      </c>
      <c r="J3402" s="137">
        <v>25.673130921651101</v>
      </c>
      <c r="K3402" s="137">
        <v>13.2144365134751</v>
      </c>
      <c r="L3402" s="137">
        <v>14.042742764309001</v>
      </c>
      <c r="M3402" s="137">
        <v>40.368474726303802</v>
      </c>
      <c r="N3402" s="137">
        <v>9.4394395874856798</v>
      </c>
      <c r="O3402" s="137">
        <v>4.4301361075595098</v>
      </c>
      <c r="P3402" s="137">
        <v>10.055203689119001</v>
      </c>
      <c r="Q3402" s="137">
        <v>31.026269197692798</v>
      </c>
      <c r="R3402" s="137">
        <v>4.6673231056417297</v>
      </c>
      <c r="S3402" s="137">
        <v>13.1478829750681</v>
      </c>
      <c r="T3402" s="137">
        <v>25.719724625683099</v>
      </c>
      <c r="U3402" s="137">
        <v>13.8269399810622</v>
      </c>
      <c r="V3402" s="1">
        <v>4577252</v>
      </c>
      <c r="W3402" s="1">
        <v>1184913</v>
      </c>
      <c r="X3402" s="1">
        <v>913838</v>
      </c>
      <c r="Y3402" s="1">
        <v>651929</v>
      </c>
      <c r="Z3402" s="1">
        <v>1072448</v>
      </c>
      <c r="AA3402" s="1">
        <v>2584553</v>
      </c>
      <c r="AB3402" s="1">
        <v>1502509</v>
      </c>
      <c r="AC3402" s="1">
        <v>1365045</v>
      </c>
      <c r="AD3402" s="1">
        <v>296500</v>
      </c>
      <c r="AE3402" s="1">
        <v>1199148</v>
      </c>
      <c r="AH3402" s="136">
        <f t="shared" si="53"/>
        <v>41578</v>
      </c>
      <c r="AI3402" s="177">
        <f>HLOOKUP(附加题模型!$E$2,历史数据!$B$3:$K$5000,ROW(A3400),)</f>
        <v>13.2144365134751</v>
      </c>
      <c r="AJ3402" s="177">
        <f>HLOOKUP(附加题模型!$E$2,历史数据!$L$3:$U$5000,ROW(A3400),)</f>
        <v>13.8269399810622</v>
      </c>
    </row>
    <row r="3403" spans="1:36" x14ac:dyDescent="0.2">
      <c r="A3403" s="148">
        <v>41579</v>
      </c>
      <c r="B3403" s="137">
        <v>14.0121485534935</v>
      </c>
      <c r="C3403" s="137">
        <v>40.063806992520298</v>
      </c>
      <c r="D3403" s="137">
        <v>9.4394395874856798</v>
      </c>
      <c r="E3403" s="137">
        <v>4.4301361075595098</v>
      </c>
      <c r="F3403" s="137">
        <v>10.0418855385374</v>
      </c>
      <c r="G3403" s="137">
        <v>30.903392884038599</v>
      </c>
      <c r="H3403" s="137">
        <v>4.6540636650007103</v>
      </c>
      <c r="I3403" s="137">
        <v>13.1478829750681</v>
      </c>
      <c r="J3403" s="137">
        <v>25.626537217618999</v>
      </c>
      <c r="K3403" s="137">
        <v>13.8269399810622</v>
      </c>
      <c r="L3403" s="137">
        <v>13.7979890777851</v>
      </c>
      <c r="M3403" s="137">
        <v>40.673142460087199</v>
      </c>
      <c r="N3403" s="137">
        <v>9.8049185568275803</v>
      </c>
      <c r="O3403" s="137">
        <v>4.4960934689623802</v>
      </c>
      <c r="P3403" s="137">
        <v>10.0951581408639</v>
      </c>
      <c r="Q3403" s="137">
        <v>30.903392884038599</v>
      </c>
      <c r="R3403" s="137">
        <v>4.6408042243596803</v>
      </c>
      <c r="S3403" s="137">
        <v>12.9430872900982</v>
      </c>
      <c r="T3403" s="137">
        <v>25.463459253506901</v>
      </c>
      <c r="U3403" s="137">
        <v>13.7617800377019</v>
      </c>
      <c r="V3403" s="1">
        <v>2511734</v>
      </c>
      <c r="W3403" s="1">
        <v>709986</v>
      </c>
      <c r="X3403" s="1">
        <v>3917523</v>
      </c>
      <c r="Y3403" s="1">
        <v>1006437</v>
      </c>
      <c r="Z3403" s="1">
        <v>1250846</v>
      </c>
      <c r="AA3403" s="1">
        <v>1882372</v>
      </c>
      <c r="AB3403" s="1">
        <v>1029274</v>
      </c>
      <c r="AC3403" s="1">
        <v>1084122</v>
      </c>
      <c r="AD3403" s="1">
        <v>393210</v>
      </c>
      <c r="AE3403" s="1">
        <v>262499</v>
      </c>
      <c r="AH3403" s="136">
        <f t="shared" si="53"/>
        <v>41579</v>
      </c>
      <c r="AI3403" s="177">
        <f>HLOOKUP(附加题模型!$E$2,历史数据!$B$3:$K$5000,ROW(A3401),)</f>
        <v>13.8269399810622</v>
      </c>
      <c r="AJ3403" s="177">
        <f>HLOOKUP(附加题模型!$E$2,历史数据!$L$3:$U$5000,ROW(A3401),)</f>
        <v>13.7617800377019</v>
      </c>
    </row>
    <row r="3404" spans="1:36" x14ac:dyDescent="0.2">
      <c r="A3404" s="148">
        <v>41582</v>
      </c>
      <c r="B3404" s="137">
        <v>13.7673948669696</v>
      </c>
      <c r="C3404" s="137">
        <v>40.673142460087199</v>
      </c>
      <c r="D3404" s="137">
        <v>9.3134123566781302</v>
      </c>
      <c r="E3404" s="137">
        <v>4.4521218946937999</v>
      </c>
      <c r="F3404" s="137">
        <v>10.0951581408639</v>
      </c>
      <c r="G3404" s="137">
        <v>30.258292237353899</v>
      </c>
      <c r="H3404" s="137">
        <v>4.6408042243596803</v>
      </c>
      <c r="I3404" s="137">
        <v>12.9635668585952</v>
      </c>
      <c r="J3404" s="137">
        <v>25.673130921651101</v>
      </c>
      <c r="K3404" s="137">
        <v>13.892099924422499</v>
      </c>
      <c r="L3404" s="137">
        <v>14.0121485534935</v>
      </c>
      <c r="M3404" s="137">
        <v>40.749309393532997</v>
      </c>
      <c r="N3404" s="137">
        <v>9.3134123566781302</v>
      </c>
      <c r="O3404" s="137">
        <v>4.4960934689623802</v>
      </c>
      <c r="P3404" s="137">
        <v>10.321566700751299</v>
      </c>
      <c r="Q3404" s="137">
        <v>30.381168551008098</v>
      </c>
      <c r="R3404" s="137">
        <v>4.7071014275648198</v>
      </c>
      <c r="S3404" s="137">
        <v>13.045485132583099</v>
      </c>
      <c r="T3404" s="137">
        <v>25.556646661571001</v>
      </c>
      <c r="U3404" s="137">
        <v>13.9051319130946</v>
      </c>
      <c r="V3404" s="1">
        <v>3288386</v>
      </c>
      <c r="W3404" s="1">
        <v>1075558</v>
      </c>
      <c r="X3404" s="1">
        <v>6001666</v>
      </c>
      <c r="Y3404" s="1">
        <v>939657</v>
      </c>
      <c r="Z3404" s="1">
        <v>1559744</v>
      </c>
      <c r="AA3404" s="1">
        <v>2061818</v>
      </c>
      <c r="AB3404" s="1">
        <v>1631880</v>
      </c>
      <c r="AC3404" s="1">
        <v>797884</v>
      </c>
      <c r="AD3404" s="1">
        <v>386341</v>
      </c>
      <c r="AE3404" s="1">
        <v>218690</v>
      </c>
      <c r="AH3404" s="136">
        <f t="shared" si="53"/>
        <v>41582</v>
      </c>
      <c r="AI3404" s="177">
        <f>HLOOKUP(附加题模型!$E$2,历史数据!$B$3:$K$5000,ROW(A3402),)</f>
        <v>13.892099924422499</v>
      </c>
      <c r="AJ3404" s="177">
        <f>HLOOKUP(附加题模型!$E$2,历史数据!$L$3:$U$5000,ROW(A3402),)</f>
        <v>13.9051319130946</v>
      </c>
    </row>
    <row r="3405" spans="1:36" x14ac:dyDescent="0.2">
      <c r="A3405" s="148">
        <v>41583</v>
      </c>
      <c r="B3405" s="137">
        <v>14.0121485534935</v>
      </c>
      <c r="C3405" s="137">
        <v>40.749309393532997</v>
      </c>
      <c r="D3405" s="137">
        <v>9.1621796797090695</v>
      </c>
      <c r="E3405" s="137">
        <v>4.4631147882609401</v>
      </c>
      <c r="F3405" s="137">
        <v>10.201703345516799</v>
      </c>
      <c r="G3405" s="137">
        <v>30.1354159236997</v>
      </c>
      <c r="H3405" s="137">
        <v>4.6938419869237897</v>
      </c>
      <c r="I3405" s="137">
        <v>13.045485132583099</v>
      </c>
      <c r="J3405" s="137">
        <v>25.3935686974588</v>
      </c>
      <c r="K3405" s="137">
        <v>13.9051319130946</v>
      </c>
      <c r="L3405" s="137">
        <v>14.2569022400174</v>
      </c>
      <c r="M3405" s="137">
        <v>40.977810193870603</v>
      </c>
      <c r="N3405" s="137">
        <v>8.9101252180939596</v>
      </c>
      <c r="O3405" s="137">
        <v>4.4631147882609401</v>
      </c>
      <c r="P3405" s="137">
        <v>10.4813845077307</v>
      </c>
      <c r="Q3405" s="137">
        <v>30.7805165703844</v>
      </c>
      <c r="R3405" s="137">
        <v>5.0651063248725601</v>
      </c>
      <c r="S3405" s="137">
        <v>13.2093216805591</v>
      </c>
      <c r="T3405" s="137">
        <v>25.300381289394799</v>
      </c>
      <c r="U3405" s="137">
        <v>13.8399719697343</v>
      </c>
      <c r="V3405" s="1">
        <v>5227710</v>
      </c>
      <c r="W3405" s="1">
        <v>987912</v>
      </c>
      <c r="X3405" s="1">
        <v>6588966</v>
      </c>
      <c r="Y3405" s="1">
        <v>2702415</v>
      </c>
      <c r="Z3405" s="1">
        <v>1998747</v>
      </c>
      <c r="AA3405" s="1">
        <v>1317617</v>
      </c>
      <c r="AB3405" s="1">
        <v>18981291</v>
      </c>
      <c r="AC3405" s="1">
        <v>1386852</v>
      </c>
      <c r="AD3405" s="1">
        <v>616712</v>
      </c>
      <c r="AE3405" s="1">
        <v>174190</v>
      </c>
      <c r="AH3405" s="136">
        <f t="shared" si="53"/>
        <v>41583</v>
      </c>
      <c r="AI3405" s="177">
        <f>HLOOKUP(附加题模型!$E$2,历史数据!$B$3:$K$5000,ROW(A3403),)</f>
        <v>13.9051319130946</v>
      </c>
      <c r="AJ3405" s="177">
        <f>HLOOKUP(附加题模型!$E$2,历史数据!$L$3:$U$5000,ROW(A3403),)</f>
        <v>13.8399719697343</v>
      </c>
    </row>
    <row r="3406" spans="1:36" x14ac:dyDescent="0.2">
      <c r="A3406" s="148">
        <v>41584</v>
      </c>
      <c r="B3406" s="137">
        <v>14.226308029201901</v>
      </c>
      <c r="C3406" s="137">
        <v>40.596975526641302</v>
      </c>
      <c r="D3406" s="137">
        <v>8.9101252180939596</v>
      </c>
      <c r="E3406" s="137">
        <v>4.44112900112665</v>
      </c>
      <c r="F3406" s="137">
        <v>10.4680663571491</v>
      </c>
      <c r="G3406" s="137">
        <v>30.7805165703844</v>
      </c>
      <c r="H3406" s="137">
        <v>4.9855496810264004</v>
      </c>
      <c r="I3406" s="137">
        <v>13.1274034065711</v>
      </c>
      <c r="J3406" s="137">
        <v>25.114006473266599</v>
      </c>
      <c r="K3406" s="137">
        <v>13.8269399810622</v>
      </c>
      <c r="L3406" s="137">
        <v>14.0733369751245</v>
      </c>
      <c r="M3406" s="137">
        <v>41.130144060762298</v>
      </c>
      <c r="N3406" s="137">
        <v>8.9227279411747205</v>
      </c>
      <c r="O3406" s="137">
        <v>4.4960934689623802</v>
      </c>
      <c r="P3406" s="137">
        <v>10.5879297123836</v>
      </c>
      <c r="Q3406" s="137">
        <v>30.7805165703844</v>
      </c>
      <c r="R3406" s="137">
        <v>5.0783657655135901</v>
      </c>
      <c r="S3406" s="137">
        <v>12.9430872900982</v>
      </c>
      <c r="T3406" s="137">
        <v>25.230490733346699</v>
      </c>
      <c r="U3406" s="137">
        <v>14.0484837884873</v>
      </c>
      <c r="V3406" s="1">
        <v>5348968</v>
      </c>
      <c r="W3406" s="1">
        <v>1916360</v>
      </c>
      <c r="X3406" s="1">
        <v>3374849</v>
      </c>
      <c r="Y3406" s="1">
        <v>1515764</v>
      </c>
      <c r="Z3406" s="1">
        <v>1939999</v>
      </c>
      <c r="AA3406" s="1">
        <v>1038356</v>
      </c>
      <c r="AB3406" s="1">
        <v>18132245</v>
      </c>
      <c r="AC3406" s="1">
        <v>1359068</v>
      </c>
      <c r="AD3406" s="1">
        <v>436576</v>
      </c>
      <c r="AE3406" s="1">
        <v>227790</v>
      </c>
      <c r="AH3406" s="136">
        <f t="shared" si="53"/>
        <v>41584</v>
      </c>
      <c r="AI3406" s="177">
        <f>HLOOKUP(附加题模型!$E$2,历史数据!$B$3:$K$5000,ROW(A3404),)</f>
        <v>13.8269399810622</v>
      </c>
      <c r="AJ3406" s="177">
        <f>HLOOKUP(附加题模型!$E$2,历史数据!$L$3:$U$5000,ROW(A3404),)</f>
        <v>14.0484837884873</v>
      </c>
    </row>
    <row r="3407" spans="1:36" x14ac:dyDescent="0.2">
      <c r="A3407" s="148">
        <v>41585</v>
      </c>
      <c r="B3407" s="137">
        <v>14.0121485534935</v>
      </c>
      <c r="C3407" s="137">
        <v>41.130144060762298</v>
      </c>
      <c r="D3407" s="137">
        <v>8.9479333873362297</v>
      </c>
      <c r="E3407" s="137">
        <v>4.4631147882609401</v>
      </c>
      <c r="F3407" s="137">
        <v>10.5879297123836</v>
      </c>
      <c r="G3407" s="137">
        <v>30.688359335143701</v>
      </c>
      <c r="H3407" s="137">
        <v>5.0783657655135901</v>
      </c>
      <c r="I3407" s="137">
        <v>12.984046427092199</v>
      </c>
      <c r="J3407" s="137">
        <v>24.9742253611705</v>
      </c>
      <c r="K3407" s="137">
        <v>14.0745477658315</v>
      </c>
      <c r="L3407" s="137">
        <v>13.7062064453386</v>
      </c>
      <c r="M3407" s="137">
        <v>40.749309393532997</v>
      </c>
      <c r="N3407" s="137">
        <v>8.9605361104169798</v>
      </c>
      <c r="O3407" s="137">
        <v>4.47410768182809</v>
      </c>
      <c r="P3407" s="137">
        <v>10.5479752606388</v>
      </c>
      <c r="Q3407" s="137">
        <v>30.411887629421699</v>
      </c>
      <c r="R3407" s="137">
        <v>5.0120685623084498</v>
      </c>
      <c r="S3407" s="137">
        <v>12.799730310619299</v>
      </c>
      <c r="T3407" s="137">
        <v>24.6713662849623</v>
      </c>
      <c r="U3407" s="137">
        <v>13.787844015046</v>
      </c>
      <c r="V3407" s="1">
        <v>3472820</v>
      </c>
      <c r="W3407" s="1">
        <v>1237297</v>
      </c>
      <c r="X3407" s="1">
        <v>1767975</v>
      </c>
      <c r="Y3407" s="1">
        <v>1181789</v>
      </c>
      <c r="Z3407" s="1">
        <v>1989837</v>
      </c>
      <c r="AA3407" s="1">
        <v>975861</v>
      </c>
      <c r="AB3407" s="1">
        <v>6173697</v>
      </c>
      <c r="AC3407" s="1">
        <v>1220087</v>
      </c>
      <c r="AD3407" s="1">
        <v>321679</v>
      </c>
      <c r="AE3407" s="1">
        <v>155958</v>
      </c>
      <c r="AH3407" s="136">
        <f t="shared" si="53"/>
        <v>41585</v>
      </c>
      <c r="AI3407" s="177">
        <f>HLOOKUP(附加题模型!$E$2,历史数据!$B$3:$K$5000,ROW(A3405),)</f>
        <v>14.0745477658315</v>
      </c>
      <c r="AJ3407" s="177">
        <f>HLOOKUP(附加题模型!$E$2,历史数据!$L$3:$U$5000,ROW(A3405),)</f>
        <v>13.787844015046</v>
      </c>
    </row>
    <row r="3408" spans="1:36" x14ac:dyDescent="0.2">
      <c r="A3408" s="148">
        <v>41586</v>
      </c>
      <c r="B3408" s="137">
        <v>13.6144238128922</v>
      </c>
      <c r="C3408" s="137">
        <v>40.673142460087199</v>
      </c>
      <c r="D3408" s="137">
        <v>8.9101252180939596</v>
      </c>
      <c r="E3408" s="137">
        <v>4.47410768182809</v>
      </c>
      <c r="F3408" s="137">
        <v>10.428111905404201</v>
      </c>
      <c r="G3408" s="137">
        <v>30.258292237353899</v>
      </c>
      <c r="H3408" s="137">
        <v>4.9722902403853704</v>
      </c>
      <c r="I3408" s="137">
        <v>12.799730310619299</v>
      </c>
      <c r="J3408" s="137">
        <v>24.624772580930301</v>
      </c>
      <c r="K3408" s="137">
        <v>13.7487480490298</v>
      </c>
      <c r="L3408" s="137">
        <v>13.7062064453386</v>
      </c>
      <c r="M3408" s="137">
        <v>40.063806992520298</v>
      </c>
      <c r="N3408" s="137">
        <v>8.6076598641558295</v>
      </c>
      <c r="O3408" s="137">
        <v>4.3971574268580698</v>
      </c>
      <c r="P3408" s="137">
        <v>10.561293411220401</v>
      </c>
      <c r="Q3408" s="137">
        <v>29.9511014532183</v>
      </c>
      <c r="R3408" s="137">
        <v>4.9722902403853704</v>
      </c>
      <c r="S3408" s="137">
        <v>12.6768528996373</v>
      </c>
      <c r="T3408" s="137">
        <v>24.065648132545899</v>
      </c>
      <c r="U3408" s="137">
        <v>13.787844015046</v>
      </c>
      <c r="V3408" s="1">
        <v>2114121</v>
      </c>
      <c r="W3408" s="1">
        <v>1314281</v>
      </c>
      <c r="X3408" s="1">
        <v>4477709</v>
      </c>
      <c r="Y3408" s="1">
        <v>1096900</v>
      </c>
      <c r="Z3408" s="1">
        <v>1397296</v>
      </c>
      <c r="AA3408" s="1">
        <v>1133900</v>
      </c>
      <c r="AB3408" s="1">
        <v>3810907</v>
      </c>
      <c r="AC3408" s="1">
        <v>1003837</v>
      </c>
      <c r="AD3408" s="1">
        <v>487501</v>
      </c>
      <c r="AE3408" s="1">
        <v>331250</v>
      </c>
      <c r="AH3408" s="136">
        <f t="shared" si="53"/>
        <v>41586</v>
      </c>
      <c r="AI3408" s="177">
        <f>HLOOKUP(附加题模型!$E$2,历史数据!$B$3:$K$5000,ROW(A3406),)</f>
        <v>13.7487480490298</v>
      </c>
      <c r="AJ3408" s="177">
        <f>HLOOKUP(附加题模型!$E$2,历史数据!$L$3:$U$5000,ROW(A3406),)</f>
        <v>13.787844015046</v>
      </c>
    </row>
    <row r="3409" spans="1:36" x14ac:dyDescent="0.2">
      <c r="A3409" s="148">
        <v>41589</v>
      </c>
      <c r="B3409" s="137">
        <v>13.736800656154101</v>
      </c>
      <c r="C3409" s="137">
        <v>40.063806992520298</v>
      </c>
      <c r="D3409" s="137">
        <v>8.5950571410750793</v>
      </c>
      <c r="E3409" s="137">
        <v>4.3641787461566404</v>
      </c>
      <c r="F3409" s="137">
        <v>10.5879297123836</v>
      </c>
      <c r="G3409" s="137">
        <v>29.736067904323399</v>
      </c>
      <c r="H3409" s="137">
        <v>4.9590307997443404</v>
      </c>
      <c r="I3409" s="137">
        <v>12.635893762643301</v>
      </c>
      <c r="J3409" s="137">
        <v>24.0423512805298</v>
      </c>
      <c r="K3409" s="137">
        <v>13.9181639017667</v>
      </c>
      <c r="L3409" s="137">
        <v>13.5532353912612</v>
      </c>
      <c r="M3409" s="137">
        <v>40.063806992520298</v>
      </c>
      <c r="N3409" s="137">
        <v>8.6706734795596105</v>
      </c>
      <c r="O3409" s="137">
        <v>4.4081503204252197</v>
      </c>
      <c r="P3409" s="137">
        <v>10.494702658312301</v>
      </c>
      <c r="Q3409" s="137">
        <v>29.9818205316319</v>
      </c>
      <c r="R3409" s="137">
        <v>4.9192524778212601</v>
      </c>
      <c r="S3409" s="137">
        <v>12.779250742122301</v>
      </c>
      <c r="T3409" s="137">
        <v>24.275319800689999</v>
      </c>
      <c r="U3409" s="137">
        <v>13.735716060357699</v>
      </c>
      <c r="V3409" s="1">
        <v>2141235</v>
      </c>
      <c r="W3409" s="1">
        <v>0</v>
      </c>
      <c r="X3409" s="1">
        <v>1432602</v>
      </c>
      <c r="Y3409" s="1">
        <v>776609</v>
      </c>
      <c r="Z3409" s="1">
        <v>845946</v>
      </c>
      <c r="AA3409" s="1">
        <v>937805</v>
      </c>
      <c r="AB3409" s="1">
        <v>7252765</v>
      </c>
      <c r="AC3409" s="1">
        <v>403045</v>
      </c>
      <c r="AD3409" s="1">
        <v>233297</v>
      </c>
      <c r="AE3409" s="1">
        <v>108859</v>
      </c>
      <c r="AH3409" s="136">
        <f t="shared" si="53"/>
        <v>41589</v>
      </c>
      <c r="AI3409" s="177">
        <f>HLOOKUP(附加题模型!$E$2,历史数据!$B$3:$K$5000,ROW(A3407),)</f>
        <v>13.9181639017667</v>
      </c>
      <c r="AJ3409" s="177">
        <f>HLOOKUP(附加题模型!$E$2,历史数据!$L$3:$U$5000,ROW(A3407),)</f>
        <v>13.735716060357699</v>
      </c>
    </row>
    <row r="3410" spans="1:36" x14ac:dyDescent="0.2">
      <c r="A3410" s="148">
        <v>41590</v>
      </c>
      <c r="B3410" s="137">
        <v>13.4308585479993</v>
      </c>
      <c r="C3410" s="137">
        <v>40.063806992520298</v>
      </c>
      <c r="D3410" s="137">
        <v>8.6076598641558295</v>
      </c>
      <c r="E3410" s="137">
        <v>4.3971574268580698</v>
      </c>
      <c r="F3410" s="137">
        <v>10.494702658312301</v>
      </c>
      <c r="G3410" s="137">
        <v>29.613191590669199</v>
      </c>
      <c r="H3410" s="137">
        <v>4.8927335965392</v>
      </c>
      <c r="I3410" s="137">
        <v>12.779250742122301</v>
      </c>
      <c r="J3410" s="137">
        <v>24.438397764802101</v>
      </c>
      <c r="K3410" s="137">
        <v>13.7226840716857</v>
      </c>
      <c r="L3410" s="137">
        <v>13.645018023707699</v>
      </c>
      <c r="M3410" s="137">
        <v>40.063806992520298</v>
      </c>
      <c r="N3410" s="137">
        <v>8.74628981804414</v>
      </c>
      <c r="O3410" s="137">
        <v>4.4081503204252197</v>
      </c>
      <c r="P3410" s="137">
        <v>10.428111905404201</v>
      </c>
      <c r="Q3410" s="137">
        <v>29.7975060611505</v>
      </c>
      <c r="R3410" s="137">
        <v>4.9325119184622901</v>
      </c>
      <c r="S3410" s="137">
        <v>12.840689447613199</v>
      </c>
      <c r="T3410" s="137">
        <v>24.298616652705999</v>
      </c>
      <c r="U3410" s="137">
        <v>13.970291856454899</v>
      </c>
      <c r="V3410" s="1">
        <v>2023119</v>
      </c>
      <c r="W3410" s="1">
        <v>0</v>
      </c>
      <c r="X3410" s="1">
        <v>1636158</v>
      </c>
      <c r="Y3410" s="1">
        <v>771693</v>
      </c>
      <c r="Z3410" s="1">
        <v>1122512</v>
      </c>
      <c r="AA3410" s="1">
        <v>1394351</v>
      </c>
      <c r="AB3410" s="1">
        <v>4480008</v>
      </c>
      <c r="AC3410" s="1">
        <v>652350</v>
      </c>
      <c r="AD3410" s="1">
        <v>257168</v>
      </c>
      <c r="AE3410" s="1">
        <v>181556</v>
      </c>
      <c r="AH3410" s="136">
        <f t="shared" si="53"/>
        <v>41590</v>
      </c>
      <c r="AI3410" s="177">
        <f>HLOOKUP(附加题模型!$E$2,历史数据!$B$3:$K$5000,ROW(A3408),)</f>
        <v>13.7226840716857</v>
      </c>
      <c r="AJ3410" s="177">
        <f>HLOOKUP(附加题模型!$E$2,历史数据!$L$3:$U$5000,ROW(A3408),)</f>
        <v>13.970291856454899</v>
      </c>
    </row>
    <row r="3411" spans="1:36" x14ac:dyDescent="0.2">
      <c r="A3411" s="148">
        <v>41591</v>
      </c>
      <c r="B3411" s="137">
        <v>13.5532353912612</v>
      </c>
      <c r="C3411" s="137">
        <v>40.063806992520298</v>
      </c>
      <c r="D3411" s="137">
        <v>9.1873851258705805</v>
      </c>
      <c r="E3411" s="137">
        <v>4.3971574268580698</v>
      </c>
      <c r="F3411" s="137">
        <v>10.428111905404201</v>
      </c>
      <c r="G3411" s="137">
        <v>29.674629747496301</v>
      </c>
      <c r="H3411" s="137">
        <v>4.9192524778212601</v>
      </c>
      <c r="I3411" s="137">
        <v>12.8611690161102</v>
      </c>
      <c r="J3411" s="137">
        <v>24.368507208754099</v>
      </c>
      <c r="K3411" s="137">
        <v>13.8790679357505</v>
      </c>
      <c r="L3411" s="137">
        <v>13.0637280182134</v>
      </c>
      <c r="M3411" s="137">
        <v>40.063806992520298</v>
      </c>
      <c r="N3411" s="137">
        <v>8.7084816488018806</v>
      </c>
      <c r="O3411" s="137">
        <v>4.3531858525894904</v>
      </c>
      <c r="P3411" s="137">
        <v>10.5479752606388</v>
      </c>
      <c r="Q3411" s="137">
        <v>29.398158041774298</v>
      </c>
      <c r="R3411" s="137">
        <v>4.7601391901289301</v>
      </c>
      <c r="S3411" s="137">
        <v>12.656373331140299</v>
      </c>
      <c r="T3411" s="137">
        <v>24.1588355406099</v>
      </c>
      <c r="U3411" s="137">
        <v>14.0615157771594</v>
      </c>
      <c r="V3411" s="1">
        <v>2850890</v>
      </c>
      <c r="W3411" s="1">
        <v>0</v>
      </c>
      <c r="X3411" s="1">
        <v>4763295</v>
      </c>
      <c r="Y3411" s="1">
        <v>613011</v>
      </c>
      <c r="Z3411" s="1">
        <v>1247180</v>
      </c>
      <c r="AA3411" s="1">
        <v>940887</v>
      </c>
      <c r="AB3411" s="1">
        <v>4182741</v>
      </c>
      <c r="AC3411" s="1">
        <v>538331</v>
      </c>
      <c r="AD3411" s="1">
        <v>283100</v>
      </c>
      <c r="AE3411" s="1">
        <v>465420</v>
      </c>
      <c r="AH3411" s="136">
        <f t="shared" si="53"/>
        <v>41591</v>
      </c>
      <c r="AI3411" s="177">
        <f>HLOOKUP(附加题模型!$E$2,历史数据!$B$3:$K$5000,ROW(A3409),)</f>
        <v>13.8790679357505</v>
      </c>
      <c r="AJ3411" s="177">
        <f>HLOOKUP(附加题模型!$E$2,历史数据!$L$3:$U$5000,ROW(A3409),)</f>
        <v>14.0615157771594</v>
      </c>
    </row>
    <row r="3412" spans="1:36" x14ac:dyDescent="0.2">
      <c r="A3412" s="148">
        <v>41592</v>
      </c>
      <c r="B3412" s="137">
        <v>13.0637280182134</v>
      </c>
      <c r="C3412" s="137">
        <v>40.063806992520298</v>
      </c>
      <c r="D3412" s="137">
        <v>8.5698516949135701</v>
      </c>
      <c r="E3412" s="137">
        <v>4.3421929590223503</v>
      </c>
      <c r="F3412" s="137">
        <v>10.6545204652917</v>
      </c>
      <c r="G3412" s="137">
        <v>28.875933708743801</v>
      </c>
      <c r="H3412" s="137">
        <v>4.7999175120520103</v>
      </c>
      <c r="I3412" s="137">
        <v>12.635893762643301</v>
      </c>
      <c r="J3412" s="137">
        <v>24.205429244642001</v>
      </c>
      <c r="K3412" s="137">
        <v>14.0615157771594</v>
      </c>
      <c r="L3412" s="137">
        <v>12.727191699243001</v>
      </c>
      <c r="M3412" s="137">
        <v>40.063806992520298</v>
      </c>
      <c r="N3412" s="137">
        <v>8.4816326333482799</v>
      </c>
      <c r="O3412" s="137">
        <v>4.3861645332909296</v>
      </c>
      <c r="P3412" s="137">
        <v>11.0807012839033</v>
      </c>
      <c r="Q3412" s="137">
        <v>28.230833062059101</v>
      </c>
      <c r="R3412" s="137">
        <v>4.7601391901289301</v>
      </c>
      <c r="S3412" s="137">
        <v>12.6973324681343</v>
      </c>
      <c r="T3412" s="137">
        <v>24.391804060770099</v>
      </c>
      <c r="U3412" s="137">
        <v>14.0615157771594</v>
      </c>
      <c r="V3412" s="1">
        <v>4919904</v>
      </c>
      <c r="W3412" s="1">
        <v>0</v>
      </c>
      <c r="X3412" s="1">
        <v>3106366</v>
      </c>
      <c r="Y3412" s="1">
        <v>630928</v>
      </c>
      <c r="Z3412" s="1">
        <v>4201258</v>
      </c>
      <c r="AA3412" s="1">
        <v>2070022</v>
      </c>
      <c r="AB3412" s="1">
        <v>3777101</v>
      </c>
      <c r="AC3412" s="1">
        <v>685567</v>
      </c>
      <c r="AD3412" s="1">
        <v>358437</v>
      </c>
      <c r="AE3412" s="1">
        <v>242400</v>
      </c>
      <c r="AH3412" s="136">
        <f t="shared" si="53"/>
        <v>41592</v>
      </c>
      <c r="AI3412" s="177">
        <f>HLOOKUP(附加题模型!$E$2,历史数据!$B$3:$K$5000,ROW(A3410),)</f>
        <v>14.0615157771594</v>
      </c>
      <c r="AJ3412" s="177">
        <f>HLOOKUP(附加题模型!$E$2,历史数据!$L$3:$U$5000,ROW(A3410),)</f>
        <v>14.0615157771594</v>
      </c>
    </row>
    <row r="3413" spans="1:36" x14ac:dyDescent="0.2">
      <c r="A3413" s="148">
        <v>41593</v>
      </c>
      <c r="B3413" s="137">
        <v>12.7577859100585</v>
      </c>
      <c r="C3413" s="137">
        <v>40.063806992520298</v>
      </c>
      <c r="D3413" s="137">
        <v>8.5068380795097909</v>
      </c>
      <c r="E3413" s="137">
        <v>4.3971574268580698</v>
      </c>
      <c r="F3413" s="137">
        <v>11.000792380413699</v>
      </c>
      <c r="G3413" s="137">
        <v>28.230833062059101</v>
      </c>
      <c r="H3413" s="137">
        <v>4.72036086820584</v>
      </c>
      <c r="I3413" s="137">
        <v>12.6973324681343</v>
      </c>
      <c r="J3413" s="137">
        <v>24.7645536930264</v>
      </c>
      <c r="K3413" s="137">
        <v>14.0875797545035</v>
      </c>
      <c r="L3413" s="137">
        <v>12.849568542505001</v>
      </c>
      <c r="M3413" s="137">
        <v>40.063806992520298</v>
      </c>
      <c r="N3413" s="137">
        <v>8.5824544179943203</v>
      </c>
      <c r="O3413" s="137">
        <v>4.4521218946937999</v>
      </c>
      <c r="P3413" s="137">
        <v>11.1472920368114</v>
      </c>
      <c r="Q3413" s="137">
        <v>28.5073047677811</v>
      </c>
      <c r="R3413" s="137">
        <v>4.8131769526930404</v>
      </c>
      <c r="S3413" s="137">
        <v>12.922607721601199</v>
      </c>
      <c r="T3413" s="137">
        <v>25.603240365603</v>
      </c>
      <c r="U3413" s="137">
        <v>14.1266757205197</v>
      </c>
      <c r="V3413" s="1">
        <v>7437545</v>
      </c>
      <c r="W3413" s="1">
        <v>0</v>
      </c>
      <c r="X3413" s="1">
        <v>2062062</v>
      </c>
      <c r="Y3413" s="1">
        <v>1041857</v>
      </c>
      <c r="Z3413" s="1">
        <v>3111712</v>
      </c>
      <c r="AA3413" s="1">
        <v>2452321</v>
      </c>
      <c r="AB3413" s="1">
        <v>2926975</v>
      </c>
      <c r="AC3413" s="1">
        <v>1277837</v>
      </c>
      <c r="AD3413" s="1">
        <v>1446713</v>
      </c>
      <c r="AE3413" s="1">
        <v>286161</v>
      </c>
      <c r="AH3413" s="136">
        <f t="shared" si="53"/>
        <v>41593</v>
      </c>
      <c r="AI3413" s="177">
        <f>HLOOKUP(附加题模型!$E$2,历史数据!$B$3:$K$5000,ROW(A3411),)</f>
        <v>14.0875797545035</v>
      </c>
      <c r="AJ3413" s="177">
        <f>HLOOKUP(附加题模型!$E$2,历史数据!$L$3:$U$5000,ROW(A3411),)</f>
        <v>14.1266757205197</v>
      </c>
    </row>
    <row r="3414" spans="1:36" x14ac:dyDescent="0.2">
      <c r="A3414" s="148">
        <v>41596</v>
      </c>
      <c r="B3414" s="137">
        <v>12.849568542505001</v>
      </c>
      <c r="C3414" s="137">
        <v>40.063806992520298</v>
      </c>
      <c r="D3414" s="137">
        <v>8.26738634097544</v>
      </c>
      <c r="E3414" s="137">
        <v>4.3861645332909296</v>
      </c>
      <c r="F3414" s="137">
        <v>11.0807012839033</v>
      </c>
      <c r="G3414" s="137">
        <v>27.7086087290287</v>
      </c>
      <c r="H3414" s="137">
        <v>4.8529552746161198</v>
      </c>
      <c r="I3414" s="137">
        <v>12.922607721601199</v>
      </c>
      <c r="J3414" s="137">
        <v>25.346974993426802</v>
      </c>
      <c r="K3414" s="137">
        <v>14.009387822471099</v>
      </c>
      <c r="L3414" s="137">
        <v>13.1249164398444</v>
      </c>
      <c r="M3414" s="137">
        <v>40.063806992520298</v>
      </c>
      <c r="N3414" s="137">
        <v>8.4186190179445095</v>
      </c>
      <c r="O3414" s="137">
        <v>4.44112900112665</v>
      </c>
      <c r="P3414" s="137">
        <v>11.267155392046</v>
      </c>
      <c r="Q3414" s="137">
        <v>28.3229902972998</v>
      </c>
      <c r="R3414" s="137">
        <v>4.9059930371802301</v>
      </c>
      <c r="S3414" s="137">
        <v>13.2093216805591</v>
      </c>
      <c r="T3414" s="137">
        <v>25.673130921651101</v>
      </c>
      <c r="U3414" s="137">
        <v>14.178803675208</v>
      </c>
      <c r="V3414" s="1">
        <v>7073874</v>
      </c>
      <c r="W3414" s="1">
        <v>0</v>
      </c>
      <c r="X3414" s="1">
        <v>3553146</v>
      </c>
      <c r="Y3414" s="1">
        <v>2363011</v>
      </c>
      <c r="Z3414" s="1">
        <v>2263433</v>
      </c>
      <c r="AA3414" s="1">
        <v>5305982</v>
      </c>
      <c r="AB3414" s="1">
        <v>2945091</v>
      </c>
      <c r="AC3414" s="1">
        <v>2304254</v>
      </c>
      <c r="AD3414" s="1">
        <v>1183317</v>
      </c>
      <c r="AE3414" s="1">
        <v>457128</v>
      </c>
      <c r="AH3414" s="136">
        <f t="shared" si="53"/>
        <v>41596</v>
      </c>
      <c r="AI3414" s="177">
        <f>HLOOKUP(附加题模型!$E$2,历史数据!$B$3:$K$5000,ROW(A3412),)</f>
        <v>14.009387822471099</v>
      </c>
      <c r="AJ3414" s="177">
        <f>HLOOKUP(附加题模型!$E$2,历史数据!$L$3:$U$5000,ROW(A3412),)</f>
        <v>14.178803675208</v>
      </c>
    </row>
    <row r="3415" spans="1:36" x14ac:dyDescent="0.2">
      <c r="A3415" s="148">
        <v>41597</v>
      </c>
      <c r="B3415" s="137">
        <v>13.1861048614753</v>
      </c>
      <c r="C3415" s="137">
        <v>40.063806992520298</v>
      </c>
      <c r="D3415" s="137">
        <v>8.3808108487022395</v>
      </c>
      <c r="E3415" s="137">
        <v>4.44112900112665</v>
      </c>
      <c r="F3415" s="137">
        <v>11.187246488556299</v>
      </c>
      <c r="G3415" s="137">
        <v>28.3229902972998</v>
      </c>
      <c r="H3415" s="137">
        <v>4.8927335965392</v>
      </c>
      <c r="I3415" s="137">
        <v>13.2093216805591</v>
      </c>
      <c r="J3415" s="137">
        <v>25.579943513587001</v>
      </c>
      <c r="K3415" s="137">
        <v>14.1266757205197</v>
      </c>
      <c r="L3415" s="137">
        <v>13.1861048614753</v>
      </c>
      <c r="M3415" s="137">
        <v>40.063806992520298</v>
      </c>
      <c r="N3415" s="137">
        <v>8.5824544179943203</v>
      </c>
      <c r="O3415" s="137">
        <v>4.44112900112665</v>
      </c>
      <c r="P3415" s="137">
        <v>11.1339738862298</v>
      </c>
      <c r="Q3415" s="137">
        <v>29.736067904323399</v>
      </c>
      <c r="R3415" s="137">
        <v>5.0120685623084498</v>
      </c>
      <c r="S3415" s="137">
        <v>13.1478829750681</v>
      </c>
      <c r="T3415" s="137">
        <v>25.9060994418112</v>
      </c>
      <c r="U3415" s="137">
        <v>14.2048676525521</v>
      </c>
      <c r="V3415" s="1">
        <v>4361866</v>
      </c>
      <c r="W3415" s="1">
        <v>0</v>
      </c>
      <c r="X3415" s="1">
        <v>2349496</v>
      </c>
      <c r="Y3415" s="1">
        <v>1254750</v>
      </c>
      <c r="Z3415" s="1">
        <v>1495444</v>
      </c>
      <c r="AA3415" s="1">
        <v>3591782</v>
      </c>
      <c r="AB3415" s="1">
        <v>5920939</v>
      </c>
      <c r="AC3415" s="1">
        <v>1231176</v>
      </c>
      <c r="AD3415" s="1">
        <v>709489</v>
      </c>
      <c r="AE3415" s="1">
        <v>382686</v>
      </c>
      <c r="AH3415" s="136">
        <f t="shared" si="53"/>
        <v>41597</v>
      </c>
      <c r="AI3415" s="177">
        <f>HLOOKUP(附加题模型!$E$2,历史数据!$B$3:$K$5000,ROW(A3413),)</f>
        <v>14.1266757205197</v>
      </c>
      <c r="AJ3415" s="177">
        <f>HLOOKUP(附加题模型!$E$2,历史数据!$L$3:$U$5000,ROW(A3413),)</f>
        <v>14.2048676525521</v>
      </c>
    </row>
    <row r="3416" spans="1:36" x14ac:dyDescent="0.2">
      <c r="A3416" s="148">
        <v>41598</v>
      </c>
      <c r="B3416" s="137">
        <v>13.2472932831063</v>
      </c>
      <c r="C3416" s="137">
        <v>40.063806992520298</v>
      </c>
      <c r="D3416" s="137">
        <v>8.5950571410750793</v>
      </c>
      <c r="E3416" s="137">
        <v>4.3971574268580698</v>
      </c>
      <c r="F3416" s="137">
        <v>11.120655735648199</v>
      </c>
      <c r="G3416" s="137">
        <v>29.8282251395641</v>
      </c>
      <c r="H3416" s="137">
        <v>5.0253280029494798</v>
      </c>
      <c r="I3416" s="137">
        <v>13.352678660038</v>
      </c>
      <c r="J3416" s="137">
        <v>25.882802589795201</v>
      </c>
      <c r="K3416" s="137">
        <v>14.152739697863799</v>
      </c>
      <c r="L3416" s="137">
        <v>13.7673948669696</v>
      </c>
      <c r="M3416" s="137">
        <v>40.063806992520298</v>
      </c>
      <c r="N3416" s="137">
        <v>8.5950571410750793</v>
      </c>
      <c r="O3416" s="137">
        <v>4.4631147882609401</v>
      </c>
      <c r="P3416" s="137">
        <v>10.9475197780872</v>
      </c>
      <c r="Q3416" s="137">
        <v>29.736067904323399</v>
      </c>
      <c r="R3416" s="137">
        <v>5.0385874435905098</v>
      </c>
      <c r="S3416" s="137">
        <v>13.27076038605</v>
      </c>
      <c r="T3416" s="137">
        <v>26.1157711099554</v>
      </c>
      <c r="U3416" s="137">
        <v>14.152739697863799</v>
      </c>
      <c r="V3416" s="1">
        <v>11212962</v>
      </c>
      <c r="W3416" s="1">
        <v>0</v>
      </c>
      <c r="X3416" s="1">
        <v>1276839</v>
      </c>
      <c r="Y3416" s="1">
        <v>1477446</v>
      </c>
      <c r="Z3416" s="1">
        <v>2144198</v>
      </c>
      <c r="AA3416" s="1">
        <v>1402107</v>
      </c>
      <c r="AB3416" s="1">
        <v>3795911</v>
      </c>
      <c r="AC3416" s="1">
        <v>2039432</v>
      </c>
      <c r="AD3416" s="1">
        <v>1598392</v>
      </c>
      <c r="AE3416" s="1">
        <v>191256</v>
      </c>
      <c r="AH3416" s="136">
        <f t="shared" si="53"/>
        <v>41598</v>
      </c>
      <c r="AI3416" s="177">
        <f>HLOOKUP(附加题模型!$E$2,历史数据!$B$3:$K$5000,ROW(A3414),)</f>
        <v>14.152739697863799</v>
      </c>
      <c r="AJ3416" s="177">
        <f>HLOOKUP(附加题模型!$E$2,历史数据!$L$3:$U$5000,ROW(A3414),)</f>
        <v>14.152739697863799</v>
      </c>
    </row>
    <row r="3417" spans="1:36" x14ac:dyDescent="0.2">
      <c r="A3417" s="148">
        <v>41599</v>
      </c>
      <c r="B3417" s="137">
        <v>13.736800656154101</v>
      </c>
      <c r="C3417" s="137">
        <v>40.063806992520298</v>
      </c>
      <c r="D3417" s="137">
        <v>8.5824544179943203</v>
      </c>
      <c r="E3417" s="137">
        <v>4.44112900112665</v>
      </c>
      <c r="F3417" s="137">
        <v>10.920883476924001</v>
      </c>
      <c r="G3417" s="137">
        <v>29.398158041774298</v>
      </c>
      <c r="H3417" s="137">
        <v>4.9988091216674304</v>
      </c>
      <c r="I3417" s="137">
        <v>13.106923838074101</v>
      </c>
      <c r="J3417" s="137">
        <v>26.092474257939401</v>
      </c>
      <c r="K3417" s="137">
        <v>14.0875797545035</v>
      </c>
      <c r="L3417" s="137">
        <v>13.9509601318625</v>
      </c>
      <c r="M3417" s="137">
        <v>40.063806992520298</v>
      </c>
      <c r="N3417" s="137">
        <v>8.5950571410750793</v>
      </c>
      <c r="O3417" s="137">
        <v>4.4521218946937999</v>
      </c>
      <c r="P3417" s="137">
        <v>11.0807012839033</v>
      </c>
      <c r="Q3417" s="137">
        <v>28.8452146303303</v>
      </c>
      <c r="R3417" s="137">
        <v>4.9988091216674304</v>
      </c>
      <c r="S3417" s="137">
        <v>13.2298012490561</v>
      </c>
      <c r="T3417" s="137">
        <v>25.719724625683099</v>
      </c>
      <c r="U3417" s="137">
        <v>14.009387822471099</v>
      </c>
      <c r="V3417" s="1">
        <v>11726534</v>
      </c>
      <c r="W3417" s="1">
        <v>0</v>
      </c>
      <c r="X3417" s="1">
        <v>2416650</v>
      </c>
      <c r="Y3417" s="1">
        <v>1825160</v>
      </c>
      <c r="Z3417" s="1">
        <v>1452724</v>
      </c>
      <c r="AA3417" s="1">
        <v>1644099</v>
      </c>
      <c r="AB3417" s="1">
        <v>3313561</v>
      </c>
      <c r="AC3417" s="1">
        <v>1176872</v>
      </c>
      <c r="AD3417" s="1">
        <v>633228</v>
      </c>
      <c r="AE3417" s="1">
        <v>262601</v>
      </c>
      <c r="AH3417" s="136">
        <f t="shared" si="53"/>
        <v>41599</v>
      </c>
      <c r="AI3417" s="177">
        <f>HLOOKUP(附加题模型!$E$2,历史数据!$B$3:$K$5000,ROW(A3415),)</f>
        <v>14.0875797545035</v>
      </c>
      <c r="AJ3417" s="177">
        <f>HLOOKUP(附加题模型!$E$2,历史数据!$L$3:$U$5000,ROW(A3415),)</f>
        <v>14.009387822471099</v>
      </c>
    </row>
    <row r="3418" spans="1:36" x14ac:dyDescent="0.2">
      <c r="A3418" s="148">
        <v>41600</v>
      </c>
      <c r="B3418" s="137">
        <v>13.7673948669696</v>
      </c>
      <c r="C3418" s="137">
        <v>40.063806992520298</v>
      </c>
      <c r="D3418" s="137">
        <v>8.5950571410750793</v>
      </c>
      <c r="E3418" s="137">
        <v>4.4191432139923599</v>
      </c>
      <c r="F3418" s="137">
        <v>11.1339738862298</v>
      </c>
      <c r="G3418" s="137">
        <v>29.090967257638699</v>
      </c>
      <c r="H3418" s="137">
        <v>4.9988091216674304</v>
      </c>
      <c r="I3418" s="137">
        <v>13.2298012490561</v>
      </c>
      <c r="J3418" s="137">
        <v>25.8129120337472</v>
      </c>
      <c r="K3418" s="137">
        <v>14.009387822471099</v>
      </c>
      <c r="L3418" s="137">
        <v>13.645018023707699</v>
      </c>
      <c r="M3418" s="137">
        <v>40.063806992520298</v>
      </c>
      <c r="N3418" s="137">
        <v>8.4564271871867707</v>
      </c>
      <c r="O3418" s="137">
        <v>4.5510579367981103</v>
      </c>
      <c r="P3418" s="137">
        <v>11.187246488556299</v>
      </c>
      <c r="Q3418" s="137">
        <v>29.275281728120099</v>
      </c>
      <c r="R3418" s="137">
        <v>5.0120685623084498</v>
      </c>
      <c r="S3418" s="137">
        <v>13.2298012490561</v>
      </c>
      <c r="T3418" s="137">
        <v>25.323678141410799</v>
      </c>
      <c r="U3418" s="137">
        <v>14.0875797545035</v>
      </c>
      <c r="V3418" s="1">
        <v>4507283</v>
      </c>
      <c r="W3418" s="1">
        <v>0</v>
      </c>
      <c r="X3418" s="1">
        <v>3461469</v>
      </c>
      <c r="Y3418" s="1">
        <v>2552438</v>
      </c>
      <c r="Z3418" s="1">
        <v>1435571</v>
      </c>
      <c r="AA3418" s="1">
        <v>1259971</v>
      </c>
      <c r="AB3418" s="1">
        <v>4864314</v>
      </c>
      <c r="AC3418" s="1">
        <v>785413</v>
      </c>
      <c r="AD3418" s="1">
        <v>590071</v>
      </c>
      <c r="AE3418" s="1">
        <v>361880</v>
      </c>
      <c r="AH3418" s="136">
        <f t="shared" si="53"/>
        <v>41600</v>
      </c>
      <c r="AI3418" s="177">
        <f>HLOOKUP(附加题模型!$E$2,历史数据!$B$3:$K$5000,ROW(A3416),)</f>
        <v>14.009387822471099</v>
      </c>
      <c r="AJ3418" s="177">
        <f>HLOOKUP(附加题模型!$E$2,历史数据!$L$3:$U$5000,ROW(A3416),)</f>
        <v>14.0875797545035</v>
      </c>
    </row>
    <row r="3419" spans="1:36" x14ac:dyDescent="0.2">
      <c r="A3419" s="148">
        <v>41603</v>
      </c>
      <c r="B3419" s="137">
        <v>13.7062064453386</v>
      </c>
      <c r="C3419" s="137">
        <v>40.063806992520298</v>
      </c>
      <c r="D3419" s="137">
        <v>8.4060162948637505</v>
      </c>
      <c r="E3419" s="137">
        <v>4.5510579367981103</v>
      </c>
      <c r="F3419" s="137">
        <v>11.187246488556299</v>
      </c>
      <c r="G3419" s="137">
        <v>29.275281728120099</v>
      </c>
      <c r="H3419" s="137">
        <v>5.0120685623084498</v>
      </c>
      <c r="I3419" s="137">
        <v>13.2093216805591</v>
      </c>
      <c r="J3419" s="137">
        <v>25.230490733346699</v>
      </c>
      <c r="K3419" s="137">
        <v>13.983323845127</v>
      </c>
      <c r="L3419" s="137">
        <v>13.400264337183801</v>
      </c>
      <c r="M3419" s="137">
        <v>40.063806992520298</v>
      </c>
      <c r="N3419" s="137">
        <v>8.6328653103173494</v>
      </c>
      <c r="O3419" s="137">
        <v>4.5840366174995397</v>
      </c>
      <c r="P3419" s="137">
        <v>11.0141105309953</v>
      </c>
      <c r="Q3419" s="137">
        <v>29.275281728120099</v>
      </c>
      <c r="R3419" s="137">
        <v>4.9855496810264004</v>
      </c>
      <c r="S3419" s="137">
        <v>13.188842112062099</v>
      </c>
      <c r="T3419" s="137">
        <v>25.626537217618999</v>
      </c>
      <c r="U3419" s="137">
        <v>14.1657716865359</v>
      </c>
      <c r="V3419" s="1">
        <v>2689000</v>
      </c>
      <c r="W3419" s="1">
        <v>0</v>
      </c>
      <c r="X3419" s="1">
        <v>2336517</v>
      </c>
      <c r="Y3419" s="1">
        <v>1250382</v>
      </c>
      <c r="Z3419" s="1">
        <v>1057190</v>
      </c>
      <c r="AA3419" s="1">
        <v>1326417</v>
      </c>
      <c r="AB3419" s="1">
        <v>5474217</v>
      </c>
      <c r="AC3419" s="1">
        <v>784698</v>
      </c>
      <c r="AD3419" s="1">
        <v>711430</v>
      </c>
      <c r="AE3419" s="1">
        <v>314804</v>
      </c>
      <c r="AH3419" s="136">
        <f t="shared" si="53"/>
        <v>41603</v>
      </c>
      <c r="AI3419" s="177">
        <f>HLOOKUP(附加题模型!$E$2,历史数据!$B$3:$K$5000,ROW(A3417),)</f>
        <v>13.983323845127</v>
      </c>
      <c r="AJ3419" s="177">
        <f>HLOOKUP(附加题模型!$E$2,历史数据!$L$3:$U$5000,ROW(A3417),)</f>
        <v>14.1657716865359</v>
      </c>
    </row>
    <row r="3420" spans="1:36" x14ac:dyDescent="0.2">
      <c r="A3420" s="148">
        <v>41604</v>
      </c>
      <c r="B3420" s="137">
        <v>13.3084817047373</v>
      </c>
      <c r="C3420" s="137">
        <v>40.063806992520298</v>
      </c>
      <c r="D3420" s="137">
        <v>8.5698516949135701</v>
      </c>
      <c r="E3420" s="137">
        <v>4.5620508303652496</v>
      </c>
      <c r="F3420" s="137">
        <v>11.040746832158501</v>
      </c>
      <c r="G3420" s="137">
        <v>29.3060008065336</v>
      </c>
      <c r="H3420" s="137">
        <v>4.9722902403853704</v>
      </c>
      <c r="I3420" s="137">
        <v>13.168362543565101</v>
      </c>
      <c r="J3420" s="137">
        <v>25.626537217618999</v>
      </c>
      <c r="K3420" s="137">
        <v>14.178803675208</v>
      </c>
      <c r="L3420" s="137">
        <v>13.400264337183801</v>
      </c>
      <c r="M3420" s="137">
        <v>40.063806992520298</v>
      </c>
      <c r="N3420" s="137">
        <v>8.4564271871867707</v>
      </c>
      <c r="O3420" s="137">
        <v>4.5730437239324004</v>
      </c>
      <c r="P3420" s="137">
        <v>10.814338272271099</v>
      </c>
      <c r="Q3420" s="137">
        <v>28.875933708743801</v>
      </c>
      <c r="R3420" s="137">
        <v>4.9988091216674304</v>
      </c>
      <c r="S3420" s="137">
        <v>13.188842112062099</v>
      </c>
      <c r="T3420" s="137">
        <v>25.789615181731101</v>
      </c>
      <c r="U3420" s="137">
        <v>14.778275154123</v>
      </c>
      <c r="V3420" s="1">
        <v>2193878</v>
      </c>
      <c r="W3420" s="1">
        <v>0</v>
      </c>
      <c r="X3420" s="1">
        <v>2147356</v>
      </c>
      <c r="Y3420" s="1">
        <v>895706</v>
      </c>
      <c r="Z3420" s="1">
        <v>907140</v>
      </c>
      <c r="AA3420" s="1">
        <v>872527</v>
      </c>
      <c r="AB3420" s="1">
        <v>2605145</v>
      </c>
      <c r="AC3420" s="1">
        <v>913425</v>
      </c>
      <c r="AD3420" s="1">
        <v>469802</v>
      </c>
      <c r="AE3420" s="1">
        <v>1492468</v>
      </c>
      <c r="AH3420" s="136">
        <f t="shared" si="53"/>
        <v>41604</v>
      </c>
      <c r="AI3420" s="177">
        <f>HLOOKUP(附加题模型!$E$2,历史数据!$B$3:$K$5000,ROW(A3418),)</f>
        <v>14.178803675208</v>
      </c>
      <c r="AJ3420" s="177">
        <f>HLOOKUP(附加题模型!$E$2,历史数据!$L$3:$U$5000,ROW(A3418),)</f>
        <v>14.778275154123</v>
      </c>
    </row>
    <row r="3421" spans="1:36" x14ac:dyDescent="0.2">
      <c r="A3421" s="148">
        <v>41605</v>
      </c>
      <c r="B3421" s="137">
        <v>13.4920469696302</v>
      </c>
      <c r="C3421" s="137">
        <v>40.063806992520298</v>
      </c>
      <c r="D3421" s="137">
        <v>8.4816326333482799</v>
      </c>
      <c r="E3421" s="137">
        <v>4.5620508303652496</v>
      </c>
      <c r="F3421" s="137">
        <v>10.814338272271099</v>
      </c>
      <c r="G3421" s="137">
        <v>28.875933708743801</v>
      </c>
      <c r="H3421" s="137">
        <v>4.9855496810264004</v>
      </c>
      <c r="I3421" s="137">
        <v>13.1478829750681</v>
      </c>
      <c r="J3421" s="137">
        <v>25.3935686974588</v>
      </c>
      <c r="K3421" s="137">
        <v>14.543699358025799</v>
      </c>
      <c r="L3421" s="137">
        <v>13.7673948669696</v>
      </c>
      <c r="M3421" s="137">
        <v>40.063806992520298</v>
      </c>
      <c r="N3421" s="137">
        <v>8.5068380795097909</v>
      </c>
      <c r="O3421" s="137">
        <v>4.5510579367981103</v>
      </c>
      <c r="P3421" s="137">
        <v>10.920883476924001</v>
      </c>
      <c r="Q3421" s="137">
        <v>28.906652787157402</v>
      </c>
      <c r="R3421" s="137">
        <v>4.9988091216674304</v>
      </c>
      <c r="S3421" s="137">
        <v>13.2298012490561</v>
      </c>
      <c r="T3421" s="137">
        <v>25.9992868498753</v>
      </c>
      <c r="U3421" s="137">
        <v>14.8434350974834</v>
      </c>
      <c r="V3421" s="1">
        <v>5012518</v>
      </c>
      <c r="W3421" s="1">
        <v>0</v>
      </c>
      <c r="X3421" s="1">
        <v>2138941</v>
      </c>
      <c r="Y3421" s="1">
        <v>1330692</v>
      </c>
      <c r="Z3421" s="1">
        <v>898237</v>
      </c>
      <c r="AA3421" s="1">
        <v>1162115</v>
      </c>
      <c r="AB3421" s="1">
        <v>3418470</v>
      </c>
      <c r="AC3421" s="1">
        <v>835196</v>
      </c>
      <c r="AD3421" s="1">
        <v>723961</v>
      </c>
      <c r="AE3421" s="1">
        <v>820123</v>
      </c>
      <c r="AH3421" s="136">
        <f t="shared" si="53"/>
        <v>41605</v>
      </c>
      <c r="AI3421" s="177">
        <f>HLOOKUP(附加题模型!$E$2,历史数据!$B$3:$K$5000,ROW(A3419),)</f>
        <v>14.543699358025799</v>
      </c>
      <c r="AJ3421" s="177">
        <f>HLOOKUP(附加题模型!$E$2,历史数据!$L$3:$U$5000,ROW(A3419),)</f>
        <v>14.8434350974834</v>
      </c>
    </row>
    <row r="3422" spans="1:36" x14ac:dyDescent="0.2">
      <c r="A3422" s="148">
        <v>41606</v>
      </c>
      <c r="B3422" s="137">
        <v>13.7673948669696</v>
      </c>
      <c r="C3422" s="137">
        <v>40.063806992520298</v>
      </c>
      <c r="D3422" s="137">
        <v>8.5068380795097909</v>
      </c>
      <c r="E3422" s="137">
        <v>4.5400650432309604</v>
      </c>
      <c r="F3422" s="137">
        <v>10.854292724015901</v>
      </c>
      <c r="G3422" s="137">
        <v>29.090967257638699</v>
      </c>
      <c r="H3422" s="137">
        <v>4.9988091216674304</v>
      </c>
      <c r="I3422" s="137">
        <v>13.250280817553101</v>
      </c>
      <c r="J3422" s="137">
        <v>25.9992868498753</v>
      </c>
      <c r="K3422" s="137">
        <v>14.778275154123</v>
      </c>
      <c r="L3422" s="137">
        <v>13.645018023707699</v>
      </c>
      <c r="M3422" s="137">
        <v>40.063806992520298</v>
      </c>
      <c r="N3422" s="137">
        <v>8.5194408025905499</v>
      </c>
      <c r="O3422" s="137">
        <v>4.5290721496638202</v>
      </c>
      <c r="P3422" s="137">
        <v>10.920883476924001</v>
      </c>
      <c r="Q3422" s="137">
        <v>29.613191590669199</v>
      </c>
      <c r="R3422" s="137">
        <v>5.0518468842315398</v>
      </c>
      <c r="S3422" s="137">
        <v>13.27076038605</v>
      </c>
      <c r="T3422" s="137">
        <v>25.952693145843298</v>
      </c>
      <c r="U3422" s="137">
        <v>14.660987256074399</v>
      </c>
      <c r="V3422" s="1">
        <v>6462031</v>
      </c>
      <c r="W3422" s="1">
        <v>0</v>
      </c>
      <c r="X3422" s="1">
        <v>1568365</v>
      </c>
      <c r="Y3422" s="1">
        <v>1491802</v>
      </c>
      <c r="Z3422" s="1">
        <v>912373</v>
      </c>
      <c r="AA3422" s="1">
        <v>1716376</v>
      </c>
      <c r="AB3422" s="1">
        <v>6641708</v>
      </c>
      <c r="AC3422" s="1">
        <v>1165732</v>
      </c>
      <c r="AD3422" s="1">
        <v>575169</v>
      </c>
      <c r="AE3422" s="1">
        <v>688399</v>
      </c>
      <c r="AH3422" s="136">
        <f t="shared" si="53"/>
        <v>41606</v>
      </c>
      <c r="AI3422" s="177">
        <f>HLOOKUP(附加题模型!$E$2,历史数据!$B$3:$K$5000,ROW(A3420),)</f>
        <v>14.778275154123</v>
      </c>
      <c r="AJ3422" s="177">
        <f>HLOOKUP(附加题模型!$E$2,历史数据!$L$3:$U$5000,ROW(A3420),)</f>
        <v>14.660987256074399</v>
      </c>
    </row>
    <row r="3423" spans="1:36" x14ac:dyDescent="0.2">
      <c r="A3423" s="148">
        <v>41607</v>
      </c>
      <c r="B3423" s="137">
        <v>13.522641180445699</v>
      </c>
      <c r="C3423" s="137">
        <v>40.063806992520298</v>
      </c>
      <c r="D3423" s="137">
        <v>8.5824544179943203</v>
      </c>
      <c r="E3423" s="137">
        <v>4.5290721496638202</v>
      </c>
      <c r="F3423" s="137">
        <v>10.854292724015901</v>
      </c>
      <c r="G3423" s="137">
        <v>29.551753433842102</v>
      </c>
      <c r="H3423" s="137">
        <v>5.0385874435905098</v>
      </c>
      <c r="I3423" s="137">
        <v>13.250280817553101</v>
      </c>
      <c r="J3423" s="137">
        <v>26.092474257939401</v>
      </c>
      <c r="K3423" s="137">
        <v>14.6740192447465</v>
      </c>
      <c r="L3423" s="137">
        <v>13.736800656154101</v>
      </c>
      <c r="M3423" s="137">
        <v>40.063806992520298</v>
      </c>
      <c r="N3423" s="137">
        <v>8.5446462487520591</v>
      </c>
      <c r="O3423" s="137">
        <v>4.6060224046338298</v>
      </c>
      <c r="P3423" s="137">
        <v>11.0274286815769</v>
      </c>
      <c r="Q3423" s="137">
        <v>29.613191590669199</v>
      </c>
      <c r="R3423" s="137">
        <v>5.0518468842315398</v>
      </c>
      <c r="S3423" s="137">
        <v>13.7008313244869</v>
      </c>
      <c r="T3423" s="137">
        <v>26.5351144462437</v>
      </c>
      <c r="U3423" s="137">
        <v>14.7261471994348</v>
      </c>
      <c r="V3423" s="1">
        <v>4630041</v>
      </c>
      <c r="W3423" s="1">
        <v>0</v>
      </c>
      <c r="X3423" s="1">
        <v>1512092</v>
      </c>
      <c r="Y3423" s="1">
        <v>1894359</v>
      </c>
      <c r="Z3423" s="1">
        <v>966235</v>
      </c>
      <c r="AA3423" s="1">
        <v>772727</v>
      </c>
      <c r="AB3423" s="1">
        <v>3338903</v>
      </c>
      <c r="AC3423" s="1">
        <v>3557455</v>
      </c>
      <c r="AD3423" s="1">
        <v>2674020</v>
      </c>
      <c r="AE3423" s="1">
        <v>753825</v>
      </c>
      <c r="AH3423" s="136">
        <f t="shared" si="53"/>
        <v>41607</v>
      </c>
      <c r="AI3423" s="177">
        <f>HLOOKUP(附加题模型!$E$2,历史数据!$B$3:$K$5000,ROW(A3421),)</f>
        <v>14.6740192447465</v>
      </c>
      <c r="AJ3423" s="177">
        <f>HLOOKUP(附加题模型!$E$2,历史数据!$L$3:$U$5000,ROW(A3421),)</f>
        <v>14.7261471994348</v>
      </c>
    </row>
    <row r="3424" spans="1:36" x14ac:dyDescent="0.2">
      <c r="A3424" s="148">
        <v>41610</v>
      </c>
      <c r="B3424" s="137">
        <v>13.3696701263683</v>
      </c>
      <c r="C3424" s="137">
        <v>40.063806992520298</v>
      </c>
      <c r="D3424" s="137">
        <v>8.1413591101678904</v>
      </c>
      <c r="E3424" s="137">
        <v>4.4081503204252197</v>
      </c>
      <c r="F3424" s="137">
        <v>10.787701971107801</v>
      </c>
      <c r="G3424" s="137">
        <v>28.138675826818499</v>
      </c>
      <c r="H3424" s="137">
        <v>4.9059930371802301</v>
      </c>
      <c r="I3424" s="137">
        <v>13.6803517559899</v>
      </c>
      <c r="J3424" s="137">
        <v>26.1157711099554</v>
      </c>
      <c r="K3424" s="137">
        <v>14.4133794713052</v>
      </c>
      <c r="L3424" s="137">
        <v>12.849568542505001</v>
      </c>
      <c r="M3424" s="137">
        <v>40.063806992520298</v>
      </c>
      <c r="N3424" s="137">
        <v>8.1161536640063794</v>
      </c>
      <c r="O3424" s="137">
        <v>4.3751716397237796</v>
      </c>
      <c r="P3424" s="137">
        <v>10.268294098424899</v>
      </c>
      <c r="Q3424" s="137">
        <v>28.138675826818499</v>
      </c>
      <c r="R3424" s="137">
        <v>4.7071014275648198</v>
      </c>
      <c r="S3424" s="137">
        <v>13.967065714947701</v>
      </c>
      <c r="T3424" s="137">
        <v>25.556646661571001</v>
      </c>
      <c r="U3424" s="137">
        <v>13.9963558337991</v>
      </c>
      <c r="V3424" s="1">
        <v>9096351</v>
      </c>
      <c r="W3424" s="1">
        <v>0</v>
      </c>
      <c r="X3424" s="1">
        <v>3296218</v>
      </c>
      <c r="Y3424" s="1">
        <v>2548900</v>
      </c>
      <c r="Z3424" s="1">
        <v>1954295</v>
      </c>
      <c r="AA3424" s="1">
        <v>1121900</v>
      </c>
      <c r="AB3424" s="1">
        <v>5673715</v>
      </c>
      <c r="AC3424" s="1">
        <v>10727337</v>
      </c>
      <c r="AD3424" s="1">
        <v>1167320</v>
      </c>
      <c r="AE3424" s="1">
        <v>993949</v>
      </c>
      <c r="AH3424" s="136">
        <f t="shared" si="53"/>
        <v>41610</v>
      </c>
      <c r="AI3424" s="177">
        <f>HLOOKUP(附加题模型!$E$2,历史数据!$B$3:$K$5000,ROW(A3422),)</f>
        <v>14.4133794713052</v>
      </c>
      <c r="AJ3424" s="177">
        <f>HLOOKUP(附加题模型!$E$2,历史数据!$L$3:$U$5000,ROW(A3422),)</f>
        <v>13.9963558337991</v>
      </c>
    </row>
    <row r="3425" spans="1:36" x14ac:dyDescent="0.2">
      <c r="A3425" s="148">
        <v>41611</v>
      </c>
      <c r="B3425" s="137">
        <v>12.849568542505001</v>
      </c>
      <c r="C3425" s="137">
        <v>40.063806992520298</v>
      </c>
      <c r="D3425" s="137">
        <v>7.7128665254222097</v>
      </c>
      <c r="E3425" s="137">
        <v>4.1553137683808803</v>
      </c>
      <c r="F3425" s="137">
        <v>10.121794442027101</v>
      </c>
      <c r="G3425" s="137">
        <v>26.725598219794801</v>
      </c>
      <c r="H3425" s="137">
        <v>4.6938419869237897</v>
      </c>
      <c r="I3425" s="137">
        <v>13.7417904614808</v>
      </c>
      <c r="J3425" s="137">
        <v>25.5100529575389</v>
      </c>
      <c r="K3425" s="137">
        <v>13.6314601509812</v>
      </c>
      <c r="L3425" s="137">
        <v>12.788380120874001</v>
      </c>
      <c r="M3425" s="137">
        <v>40.063806992520298</v>
      </c>
      <c r="N3425" s="137">
        <v>7.7128665254222097</v>
      </c>
      <c r="O3425" s="137">
        <v>4.1992853426494596</v>
      </c>
      <c r="P3425" s="137">
        <v>10.494702658312301</v>
      </c>
      <c r="Q3425" s="137">
        <v>26.725598219794801</v>
      </c>
      <c r="R3425" s="137">
        <v>4.8264363933340704</v>
      </c>
      <c r="S3425" s="137">
        <v>14.4176162218815</v>
      </c>
      <c r="T3425" s="137">
        <v>25.9293962938272</v>
      </c>
      <c r="U3425" s="137">
        <v>13.618428162309099</v>
      </c>
      <c r="V3425" s="1">
        <v>6498079</v>
      </c>
      <c r="W3425" s="1">
        <v>0</v>
      </c>
      <c r="X3425" s="1">
        <v>1656200</v>
      </c>
      <c r="Y3425" s="1">
        <v>4492292</v>
      </c>
      <c r="Z3425" s="1">
        <v>746321</v>
      </c>
      <c r="AA3425" s="1">
        <v>491300</v>
      </c>
      <c r="AB3425" s="1">
        <v>2606996</v>
      </c>
      <c r="AC3425" s="1">
        <v>7632181</v>
      </c>
      <c r="AD3425" s="1">
        <v>512437</v>
      </c>
      <c r="AE3425" s="1">
        <v>711948</v>
      </c>
      <c r="AH3425" s="136">
        <f t="shared" si="53"/>
        <v>41611</v>
      </c>
      <c r="AI3425" s="177">
        <f>HLOOKUP(附加题模型!$E$2,历史数据!$B$3:$K$5000,ROW(A3423),)</f>
        <v>13.6314601509812</v>
      </c>
      <c r="AJ3425" s="177">
        <f>HLOOKUP(附加题模型!$E$2,历史数据!$L$3:$U$5000,ROW(A3423),)</f>
        <v>13.618428162309099</v>
      </c>
    </row>
    <row r="3426" spans="1:36" x14ac:dyDescent="0.2">
      <c r="A3426" s="148">
        <v>41612</v>
      </c>
      <c r="B3426" s="137">
        <v>12.788380120874001</v>
      </c>
      <c r="C3426" s="137">
        <v>40.063806992520298</v>
      </c>
      <c r="D3426" s="137">
        <v>7.6876610792606996</v>
      </c>
      <c r="E3426" s="137">
        <v>4.1663066619480196</v>
      </c>
      <c r="F3426" s="137">
        <v>10.4813845077307</v>
      </c>
      <c r="G3426" s="137">
        <v>25.773306788974601</v>
      </c>
      <c r="H3426" s="137">
        <v>4.7999175120520103</v>
      </c>
      <c r="I3426" s="137">
        <v>14.7452893178334</v>
      </c>
      <c r="J3426" s="137">
        <v>25.836208885763199</v>
      </c>
      <c r="K3426" s="137">
        <v>13.6314601509812</v>
      </c>
      <c r="L3426" s="137">
        <v>12.971945385766899</v>
      </c>
      <c r="M3426" s="137">
        <v>40.063806992520298</v>
      </c>
      <c r="N3426" s="137">
        <v>7.7758801408259899</v>
      </c>
      <c r="O3426" s="137">
        <v>4.2102782362166096</v>
      </c>
      <c r="P3426" s="137">
        <v>10.667838615873301</v>
      </c>
      <c r="Q3426" s="137">
        <v>26.080497573110101</v>
      </c>
      <c r="R3426" s="137">
        <v>4.9192524778212601</v>
      </c>
      <c r="S3426" s="137">
        <v>15.8511860166709</v>
      </c>
      <c r="T3426" s="137">
        <v>26.4419270381796</v>
      </c>
      <c r="U3426" s="137">
        <v>13.6705561169974</v>
      </c>
      <c r="V3426" s="1">
        <v>7969953</v>
      </c>
      <c r="W3426" s="1">
        <v>0</v>
      </c>
      <c r="X3426" s="1">
        <v>3389662</v>
      </c>
      <c r="Y3426" s="1">
        <v>3293198</v>
      </c>
      <c r="Z3426" s="1">
        <v>1883450</v>
      </c>
      <c r="AA3426" s="1">
        <v>6265525</v>
      </c>
      <c r="AB3426" s="1">
        <v>3930469</v>
      </c>
      <c r="AC3426" s="1">
        <v>23664632</v>
      </c>
      <c r="AD3426" s="1">
        <v>1374218</v>
      </c>
      <c r="AE3426" s="1">
        <v>315800</v>
      </c>
      <c r="AH3426" s="136">
        <f t="shared" si="53"/>
        <v>41612</v>
      </c>
      <c r="AI3426" s="177">
        <f>HLOOKUP(附加题模型!$E$2,历史数据!$B$3:$K$5000,ROW(A3424),)</f>
        <v>13.6314601509812</v>
      </c>
      <c r="AJ3426" s="177">
        <f>HLOOKUP(附加题模型!$E$2,历史数据!$L$3:$U$5000,ROW(A3424),)</f>
        <v>13.6705561169974</v>
      </c>
    </row>
    <row r="3427" spans="1:36" x14ac:dyDescent="0.2">
      <c r="A3427" s="148">
        <v>41613</v>
      </c>
      <c r="B3427" s="137">
        <v>12.971945385766899</v>
      </c>
      <c r="C3427" s="137">
        <v>40.063806992520298</v>
      </c>
      <c r="D3427" s="137">
        <v>7.8010855869875</v>
      </c>
      <c r="E3427" s="137">
        <v>4.2102782362166096</v>
      </c>
      <c r="F3427" s="137">
        <v>10.6412023147101</v>
      </c>
      <c r="G3427" s="137">
        <v>25.957621259455902</v>
      </c>
      <c r="H3427" s="137">
        <v>4.9325119184622901</v>
      </c>
      <c r="I3427" s="137">
        <v>15.625910763204001</v>
      </c>
      <c r="J3427" s="137">
        <v>26.6283018543078</v>
      </c>
      <c r="K3427" s="137">
        <v>13.696620094341499</v>
      </c>
      <c r="L3427" s="137">
        <v>12.910756964136</v>
      </c>
      <c r="M3427" s="137">
        <v>40.063806992520298</v>
      </c>
      <c r="N3427" s="137">
        <v>7.7632774177452299</v>
      </c>
      <c r="O3427" s="137">
        <v>4.1113421941123001</v>
      </c>
      <c r="P3427" s="137">
        <v>10.814338272271099</v>
      </c>
      <c r="Q3427" s="137">
        <v>25.466116004839002</v>
      </c>
      <c r="R3427" s="137">
        <v>4.9059930371802301</v>
      </c>
      <c r="S3427" s="137">
        <v>15.7897473111799</v>
      </c>
      <c r="T3427" s="137">
        <v>26.8379735224519</v>
      </c>
      <c r="U3427" s="137">
        <v>13.6835881056695</v>
      </c>
      <c r="V3427" s="1">
        <v>6734891</v>
      </c>
      <c r="W3427" s="1">
        <v>0</v>
      </c>
      <c r="X3427" s="1">
        <v>1755350</v>
      </c>
      <c r="Y3427" s="1">
        <v>2520382</v>
      </c>
      <c r="Z3427" s="1">
        <v>1662980</v>
      </c>
      <c r="AA3427" s="1">
        <v>2752560</v>
      </c>
      <c r="AB3427" s="1">
        <v>2122633</v>
      </c>
      <c r="AC3427" s="1">
        <v>21969334</v>
      </c>
      <c r="AD3427" s="1">
        <v>2025349</v>
      </c>
      <c r="AE3427" s="1">
        <v>198600</v>
      </c>
      <c r="AH3427" s="136">
        <f t="shared" si="53"/>
        <v>41613</v>
      </c>
      <c r="AI3427" s="177">
        <f>HLOOKUP(附加题模型!$E$2,历史数据!$B$3:$K$5000,ROW(A3425),)</f>
        <v>13.696620094341499</v>
      </c>
      <c r="AJ3427" s="177">
        <f>HLOOKUP(附加题模型!$E$2,历史数据!$L$3:$U$5000,ROW(A3425),)</f>
        <v>13.6835881056695</v>
      </c>
    </row>
    <row r="3428" spans="1:36" x14ac:dyDescent="0.2">
      <c r="A3428" s="148">
        <v>41614</v>
      </c>
      <c r="B3428" s="137">
        <v>12.788380120874001</v>
      </c>
      <c r="C3428" s="137">
        <v>40.063806992520298</v>
      </c>
      <c r="D3428" s="137">
        <v>7.7758801408259899</v>
      </c>
      <c r="E3428" s="137">
        <v>4.1333279812465902</v>
      </c>
      <c r="F3428" s="137">
        <v>10.814338272271099</v>
      </c>
      <c r="G3428" s="137">
        <v>26.264812043591501</v>
      </c>
      <c r="H3428" s="137">
        <v>4.9192524778212601</v>
      </c>
      <c r="I3428" s="137">
        <v>15.666869900198</v>
      </c>
      <c r="J3428" s="137">
        <v>26.348739630115599</v>
      </c>
      <c r="K3428" s="137">
        <v>13.6444921396533</v>
      </c>
      <c r="L3428" s="137">
        <v>12.788380120874001</v>
      </c>
      <c r="M3428" s="137">
        <v>40.063806992520298</v>
      </c>
      <c r="N3428" s="137">
        <v>7.7884828639067401</v>
      </c>
      <c r="O3428" s="137">
        <v>4.1772995555151704</v>
      </c>
      <c r="P3428" s="137">
        <v>11.054064982740099</v>
      </c>
      <c r="Q3428" s="137">
        <v>26.725598219794801</v>
      </c>
      <c r="R3428" s="137">
        <v>5.0253280029494798</v>
      </c>
      <c r="S3428" s="137">
        <v>15.0524828452882</v>
      </c>
      <c r="T3428" s="137">
        <v>26.6283018543078</v>
      </c>
      <c r="U3428" s="137">
        <v>13.7617800377019</v>
      </c>
      <c r="V3428" s="1">
        <v>4358831</v>
      </c>
      <c r="W3428" s="1">
        <v>0</v>
      </c>
      <c r="X3428" s="1">
        <v>2880288</v>
      </c>
      <c r="Y3428" s="1">
        <v>1707000</v>
      </c>
      <c r="Z3428" s="1">
        <v>2082985</v>
      </c>
      <c r="AA3428" s="1">
        <v>3251804</v>
      </c>
      <c r="AB3428" s="1">
        <v>5356221</v>
      </c>
      <c r="AC3428" s="1">
        <v>16016582</v>
      </c>
      <c r="AD3428" s="1">
        <v>1196059</v>
      </c>
      <c r="AE3428" s="1">
        <v>281500</v>
      </c>
      <c r="AH3428" s="136">
        <f t="shared" si="53"/>
        <v>41614</v>
      </c>
      <c r="AI3428" s="177">
        <f>HLOOKUP(附加题模型!$E$2,历史数据!$B$3:$K$5000,ROW(A3426),)</f>
        <v>13.6444921396533</v>
      </c>
      <c r="AJ3428" s="177">
        <f>HLOOKUP(附加题模型!$E$2,历史数据!$L$3:$U$5000,ROW(A3426),)</f>
        <v>13.7617800377019</v>
      </c>
    </row>
    <row r="3429" spans="1:36" x14ac:dyDescent="0.2">
      <c r="A3429" s="148">
        <v>41617</v>
      </c>
      <c r="B3429" s="137">
        <v>12.788380120874001</v>
      </c>
      <c r="C3429" s="137">
        <v>40.063806992520298</v>
      </c>
      <c r="D3429" s="137">
        <v>7.7632774177452299</v>
      </c>
      <c r="E3429" s="137">
        <v>4.1553137683808803</v>
      </c>
      <c r="F3429" s="137">
        <v>11.0673831333217</v>
      </c>
      <c r="G3429" s="137">
        <v>26.6948791413813</v>
      </c>
      <c r="H3429" s="137">
        <v>5.0916252061546201</v>
      </c>
      <c r="I3429" s="137">
        <v>14.704330180839399</v>
      </c>
      <c r="J3429" s="137">
        <v>26.674895558339799</v>
      </c>
      <c r="K3429" s="137">
        <v>13.6835881056695</v>
      </c>
      <c r="L3429" s="137">
        <v>12.9413511749514</v>
      </c>
      <c r="M3429" s="137">
        <v>40.063806992520298</v>
      </c>
      <c r="N3429" s="137">
        <v>7.8767019254720303</v>
      </c>
      <c r="O3429" s="137">
        <v>4.1882924490823203</v>
      </c>
      <c r="P3429" s="137">
        <v>11.347064295535599</v>
      </c>
      <c r="Q3429" s="137">
        <v>26.326250200418599</v>
      </c>
      <c r="R3429" s="137">
        <v>5.0385874435905098</v>
      </c>
      <c r="S3429" s="137">
        <v>15.257278530258199</v>
      </c>
      <c r="T3429" s="137">
        <v>26.581708150275698</v>
      </c>
      <c r="U3429" s="137">
        <v>13.7617800377019</v>
      </c>
      <c r="V3429" s="1">
        <v>2839747</v>
      </c>
      <c r="W3429" s="1">
        <v>0</v>
      </c>
      <c r="X3429" s="1">
        <v>1894598</v>
      </c>
      <c r="Y3429" s="1">
        <v>1317812</v>
      </c>
      <c r="Z3429" s="1">
        <v>4083729</v>
      </c>
      <c r="AA3429" s="1">
        <v>3509381</v>
      </c>
      <c r="AB3429" s="1">
        <v>4374067</v>
      </c>
      <c r="AC3429" s="1">
        <v>10333417</v>
      </c>
      <c r="AD3429" s="1">
        <v>758872</v>
      </c>
      <c r="AE3429" s="1">
        <v>211450</v>
      </c>
      <c r="AH3429" s="136">
        <f t="shared" si="53"/>
        <v>41617</v>
      </c>
      <c r="AI3429" s="177">
        <f>HLOOKUP(附加题模型!$E$2,历史数据!$B$3:$K$5000,ROW(A3427),)</f>
        <v>13.6835881056695</v>
      </c>
      <c r="AJ3429" s="177">
        <f>HLOOKUP(附加题模型!$E$2,历史数据!$L$3:$U$5000,ROW(A3427),)</f>
        <v>13.7617800377019</v>
      </c>
    </row>
    <row r="3430" spans="1:36" x14ac:dyDescent="0.2">
      <c r="A3430" s="148">
        <v>41618</v>
      </c>
      <c r="B3430" s="137">
        <v>12.9413511749514</v>
      </c>
      <c r="C3430" s="137">
        <v>40.063806992520298</v>
      </c>
      <c r="D3430" s="137">
        <v>7.8388937562297603</v>
      </c>
      <c r="E3430" s="137">
        <v>4.1882924490823203</v>
      </c>
      <c r="F3430" s="137">
        <v>11.3204279943724</v>
      </c>
      <c r="G3430" s="137">
        <v>26.633440984554198</v>
      </c>
      <c r="H3430" s="137">
        <v>5.0518468842315398</v>
      </c>
      <c r="I3430" s="137">
        <v>14.9500850028033</v>
      </c>
      <c r="J3430" s="137">
        <v>26.721489262371801</v>
      </c>
      <c r="K3430" s="137">
        <v>13.6444921396533</v>
      </c>
      <c r="L3430" s="137">
        <v>13.0637280182134</v>
      </c>
      <c r="M3430" s="137">
        <v>40.063806992520298</v>
      </c>
      <c r="N3430" s="137">
        <v>7.7758801408259899</v>
      </c>
      <c r="O3430" s="137">
        <v>4.2212711297837497</v>
      </c>
      <c r="P3430" s="137">
        <v>11.227200940301101</v>
      </c>
      <c r="Q3430" s="137">
        <v>26.418407435659301</v>
      </c>
      <c r="R3430" s="137">
        <v>5.0518468842315398</v>
      </c>
      <c r="S3430" s="137">
        <v>15.646390331700999</v>
      </c>
      <c r="T3430" s="137">
        <v>26.5351144462437</v>
      </c>
      <c r="U3430" s="137">
        <v>13.540236230276699</v>
      </c>
      <c r="V3430" s="1">
        <v>4018324</v>
      </c>
      <c r="W3430" s="1">
        <v>0</v>
      </c>
      <c r="X3430" s="1">
        <v>2040180</v>
      </c>
      <c r="Y3430" s="1">
        <v>1827650</v>
      </c>
      <c r="Z3430" s="1">
        <v>1175109</v>
      </c>
      <c r="AA3430" s="1">
        <v>1735641</v>
      </c>
      <c r="AB3430" s="1">
        <v>4014236</v>
      </c>
      <c r="AC3430" s="1">
        <v>18625898</v>
      </c>
      <c r="AD3430" s="1">
        <v>758518</v>
      </c>
      <c r="AE3430" s="1">
        <v>306600</v>
      </c>
      <c r="AH3430" s="136">
        <f t="shared" si="53"/>
        <v>41618</v>
      </c>
      <c r="AI3430" s="177">
        <f>HLOOKUP(附加题模型!$E$2,历史数据!$B$3:$K$5000,ROW(A3428),)</f>
        <v>13.6444921396533</v>
      </c>
      <c r="AJ3430" s="177">
        <f>HLOOKUP(附加题模型!$E$2,历史数据!$L$3:$U$5000,ROW(A3428),)</f>
        <v>13.540236230276699</v>
      </c>
    </row>
    <row r="3431" spans="1:36" x14ac:dyDescent="0.2">
      <c r="A3431" s="148">
        <v>41619</v>
      </c>
      <c r="B3431" s="137">
        <v>12.9413511749514</v>
      </c>
      <c r="C3431" s="137">
        <v>40.063806992520298</v>
      </c>
      <c r="D3431" s="137">
        <v>7.8136883100682502</v>
      </c>
      <c r="E3431" s="137">
        <v>4.1992853426494596</v>
      </c>
      <c r="F3431" s="137">
        <v>11.227200940301101</v>
      </c>
      <c r="G3431" s="137">
        <v>26.326250200418599</v>
      </c>
      <c r="H3431" s="137">
        <v>5.0385874435905098</v>
      </c>
      <c r="I3431" s="137">
        <v>15.605431194707</v>
      </c>
      <c r="J3431" s="137">
        <v>26.4419270381796</v>
      </c>
      <c r="K3431" s="137">
        <v>13.4881082755885</v>
      </c>
      <c r="L3431" s="137">
        <v>12.6965974884275</v>
      </c>
      <c r="M3431" s="137">
        <v>40.063806992520298</v>
      </c>
      <c r="N3431" s="137">
        <v>7.6372501869376803</v>
      </c>
      <c r="O3431" s="137">
        <v>4.1443208748137303</v>
      </c>
      <c r="P3431" s="137">
        <v>11.173928337974701</v>
      </c>
      <c r="Q3431" s="137">
        <v>26.6948791413813</v>
      </c>
      <c r="R3431" s="137">
        <v>4.9192524778212601</v>
      </c>
      <c r="S3431" s="137">
        <v>16.4041343660896</v>
      </c>
      <c r="T3431" s="137">
        <v>25.9992868498753</v>
      </c>
      <c r="U3431" s="137">
        <v>13.4099163435561</v>
      </c>
      <c r="V3431" s="1">
        <v>3704976</v>
      </c>
      <c r="W3431" s="1">
        <v>0</v>
      </c>
      <c r="X3431" s="1">
        <v>1460643</v>
      </c>
      <c r="Y3431" s="1">
        <v>1668182</v>
      </c>
      <c r="Z3431" s="1">
        <v>1744250</v>
      </c>
      <c r="AA3431" s="1">
        <v>2217493</v>
      </c>
      <c r="AB3431" s="1">
        <v>4847421</v>
      </c>
      <c r="AC3431" s="1">
        <v>26658735</v>
      </c>
      <c r="AD3431" s="1">
        <v>752362</v>
      </c>
      <c r="AE3431" s="1">
        <v>335922</v>
      </c>
      <c r="AH3431" s="136">
        <f t="shared" si="53"/>
        <v>41619</v>
      </c>
      <c r="AI3431" s="177">
        <f>HLOOKUP(附加题模型!$E$2,历史数据!$B$3:$K$5000,ROW(A3429),)</f>
        <v>13.4881082755885</v>
      </c>
      <c r="AJ3431" s="177">
        <f>HLOOKUP(附加题模型!$E$2,历史数据!$L$3:$U$5000,ROW(A3429),)</f>
        <v>13.4099163435561</v>
      </c>
    </row>
    <row r="3432" spans="1:36" x14ac:dyDescent="0.2">
      <c r="A3432" s="148">
        <v>41620</v>
      </c>
      <c r="B3432" s="137">
        <v>12.6965974884275</v>
      </c>
      <c r="C3432" s="137">
        <v>40.063806992520298</v>
      </c>
      <c r="D3432" s="137">
        <v>7.6246474638569302</v>
      </c>
      <c r="E3432" s="137">
        <v>4.1443208748137303</v>
      </c>
      <c r="F3432" s="137">
        <v>11.160610187393001</v>
      </c>
      <c r="G3432" s="137">
        <v>26.6948791413813</v>
      </c>
      <c r="H3432" s="137">
        <v>4.9192524778212601</v>
      </c>
      <c r="I3432" s="137">
        <v>16.1788591126227</v>
      </c>
      <c r="J3432" s="137">
        <v>26.4419270381796</v>
      </c>
      <c r="K3432" s="137">
        <v>13.4099163435561</v>
      </c>
      <c r="L3432" s="137">
        <v>12.635409066796599</v>
      </c>
      <c r="M3432" s="137">
        <v>40.063806992520298</v>
      </c>
      <c r="N3432" s="137">
        <v>7.6498529100184403</v>
      </c>
      <c r="O3432" s="137">
        <v>4.2102782362166096</v>
      </c>
      <c r="P3432" s="137">
        <v>11.0141105309953</v>
      </c>
      <c r="Q3432" s="137">
        <v>26.5105646708999</v>
      </c>
      <c r="R3432" s="137">
        <v>4.9855496810264004</v>
      </c>
      <c r="S3432" s="137">
        <v>16.137899975628802</v>
      </c>
      <c r="T3432" s="137">
        <v>26.069177405923298</v>
      </c>
      <c r="U3432" s="137">
        <v>13.540236230276699</v>
      </c>
      <c r="V3432" s="1">
        <v>2188917</v>
      </c>
      <c r="W3432" s="1">
        <v>0</v>
      </c>
      <c r="X3432" s="1">
        <v>1126197</v>
      </c>
      <c r="Y3432" s="1">
        <v>1228994</v>
      </c>
      <c r="Z3432" s="1">
        <v>797021</v>
      </c>
      <c r="AA3432" s="1">
        <v>1455703</v>
      </c>
      <c r="AB3432" s="1">
        <v>4955984</v>
      </c>
      <c r="AC3432" s="1">
        <v>18537435</v>
      </c>
      <c r="AD3432" s="1">
        <v>412321</v>
      </c>
      <c r="AE3432" s="1">
        <v>235815</v>
      </c>
      <c r="AH3432" s="136">
        <f t="shared" si="53"/>
        <v>41620</v>
      </c>
      <c r="AI3432" s="177">
        <f>HLOOKUP(附加题模型!$E$2,历史数据!$B$3:$K$5000,ROW(A3430),)</f>
        <v>13.4099163435561</v>
      </c>
      <c r="AJ3432" s="177">
        <f>HLOOKUP(附加题模型!$E$2,历史数据!$L$3:$U$5000,ROW(A3430),)</f>
        <v>13.540236230276699</v>
      </c>
    </row>
    <row r="3433" spans="1:36" x14ac:dyDescent="0.2">
      <c r="A3433" s="148">
        <v>41621</v>
      </c>
      <c r="B3433" s="137">
        <v>12.635409066796599</v>
      </c>
      <c r="C3433" s="137">
        <v>40.063806992520298</v>
      </c>
      <c r="D3433" s="137">
        <v>7.6750583561799504</v>
      </c>
      <c r="E3433" s="137">
        <v>4.1992853426494596</v>
      </c>
      <c r="F3433" s="137">
        <v>11.054064982740099</v>
      </c>
      <c r="G3433" s="137">
        <v>26.295531122004999</v>
      </c>
      <c r="H3433" s="137">
        <v>4.9590307997443404</v>
      </c>
      <c r="I3433" s="137">
        <v>16.486052640077599</v>
      </c>
      <c r="J3433" s="137">
        <v>25.975989997859301</v>
      </c>
      <c r="K3433" s="137">
        <v>13.4490123095723</v>
      </c>
      <c r="L3433" s="137">
        <v>12.6965974884275</v>
      </c>
      <c r="M3433" s="137">
        <v>40.063806992520298</v>
      </c>
      <c r="N3433" s="137">
        <v>7.6750583561799504</v>
      </c>
      <c r="O3433" s="137">
        <v>4.2212711297837497</v>
      </c>
      <c r="P3433" s="137">
        <v>11.054064982740099</v>
      </c>
      <c r="Q3433" s="137">
        <v>26.449126514072798</v>
      </c>
      <c r="R3433" s="137">
        <v>5.0783657655135901</v>
      </c>
      <c r="S3433" s="137">
        <v>15.441594646731099</v>
      </c>
      <c r="T3433" s="137">
        <v>26.162364813987399</v>
      </c>
      <c r="U3433" s="137">
        <v>13.579332196292899</v>
      </c>
      <c r="V3433" s="1">
        <v>3888019</v>
      </c>
      <c r="W3433" s="1">
        <v>0</v>
      </c>
      <c r="X3433" s="1">
        <v>1388746</v>
      </c>
      <c r="Y3433" s="1">
        <v>1186565</v>
      </c>
      <c r="Z3433" s="1">
        <v>2754150</v>
      </c>
      <c r="AA3433" s="1">
        <v>1384639</v>
      </c>
      <c r="AB3433" s="1">
        <v>4547639</v>
      </c>
      <c r="AC3433" s="1">
        <v>16421891</v>
      </c>
      <c r="AD3433" s="1">
        <v>763526</v>
      </c>
      <c r="AE3433" s="1">
        <v>302569</v>
      </c>
      <c r="AH3433" s="136">
        <f t="shared" si="53"/>
        <v>41621</v>
      </c>
      <c r="AI3433" s="177">
        <f>HLOOKUP(附加题模型!$E$2,历史数据!$B$3:$K$5000,ROW(A3431),)</f>
        <v>13.4490123095723</v>
      </c>
      <c r="AJ3433" s="177">
        <f>HLOOKUP(附加题模型!$E$2,历史数据!$L$3:$U$5000,ROW(A3431),)</f>
        <v>13.579332196292899</v>
      </c>
    </row>
    <row r="3434" spans="1:36" x14ac:dyDescent="0.2">
      <c r="A3434" s="148">
        <v>41624</v>
      </c>
      <c r="B3434" s="137">
        <v>12.6965974884275</v>
      </c>
      <c r="C3434" s="137">
        <v>40.063806992520298</v>
      </c>
      <c r="D3434" s="137">
        <v>7.7002638023414596</v>
      </c>
      <c r="E3434" s="137">
        <v>4.2212711297837497</v>
      </c>
      <c r="F3434" s="137">
        <v>11.040746832158501</v>
      </c>
      <c r="G3434" s="137">
        <v>26.449126514072798</v>
      </c>
      <c r="H3434" s="137">
        <v>5.0385874435905098</v>
      </c>
      <c r="I3434" s="137">
        <v>15.154880687773201</v>
      </c>
      <c r="J3434" s="137">
        <v>26.139067961971399</v>
      </c>
      <c r="K3434" s="137">
        <v>13.4881082755885</v>
      </c>
      <c r="L3434" s="137">
        <v>12.2070901153797</v>
      </c>
      <c r="M3434" s="137">
        <v>40.063806992520298</v>
      </c>
      <c r="N3434" s="137">
        <v>7.5490311253723901</v>
      </c>
      <c r="O3434" s="137">
        <v>4.1443208748137303</v>
      </c>
      <c r="P3434" s="137">
        <v>10.8809290251791</v>
      </c>
      <c r="Q3434" s="137">
        <v>25.8654640242152</v>
      </c>
      <c r="R3434" s="137">
        <v>5.2242196125648999</v>
      </c>
      <c r="S3434" s="137">
        <v>15.8102268796769</v>
      </c>
      <c r="T3434" s="137">
        <v>25.649834069634998</v>
      </c>
      <c r="U3434" s="137">
        <v>13.1362445814427</v>
      </c>
      <c r="V3434" s="1">
        <v>5825775</v>
      </c>
      <c r="W3434" s="1">
        <v>0</v>
      </c>
      <c r="X3434" s="1">
        <v>1426163</v>
      </c>
      <c r="Y3434" s="1">
        <v>1421198</v>
      </c>
      <c r="Z3434" s="1">
        <v>1989017</v>
      </c>
      <c r="AA3434" s="1">
        <v>1426638</v>
      </c>
      <c r="AB3434" s="1">
        <v>17743385</v>
      </c>
      <c r="AC3434" s="1">
        <v>13848477</v>
      </c>
      <c r="AD3434" s="1">
        <v>861412</v>
      </c>
      <c r="AE3434" s="1">
        <v>483149</v>
      </c>
      <c r="AH3434" s="136">
        <f t="shared" si="53"/>
        <v>41624</v>
      </c>
      <c r="AI3434" s="177">
        <f>HLOOKUP(附加题模型!$E$2,历史数据!$B$3:$K$5000,ROW(A3432),)</f>
        <v>13.4881082755885</v>
      </c>
      <c r="AJ3434" s="177">
        <f>HLOOKUP(附加题模型!$E$2,历史数据!$L$3:$U$5000,ROW(A3432),)</f>
        <v>13.1362445814427</v>
      </c>
    </row>
    <row r="3435" spans="1:36" x14ac:dyDescent="0.2">
      <c r="A3435" s="148">
        <v>41625</v>
      </c>
      <c r="B3435" s="137">
        <v>12.268278537010699</v>
      </c>
      <c r="C3435" s="137">
        <v>40.063806992520298</v>
      </c>
      <c r="D3435" s="137">
        <v>7.5364284022916399</v>
      </c>
      <c r="E3435" s="137">
        <v>4.1443208748137303</v>
      </c>
      <c r="F3435" s="137">
        <v>10.920883476924001</v>
      </c>
      <c r="G3435" s="137">
        <v>25.8654640242152</v>
      </c>
      <c r="H3435" s="137">
        <v>5.2109601719238698</v>
      </c>
      <c r="I3435" s="137">
        <v>15.666869900198</v>
      </c>
      <c r="J3435" s="137">
        <v>25.533349809554998</v>
      </c>
      <c r="K3435" s="137">
        <v>13.1362445814427</v>
      </c>
      <c r="L3435" s="137">
        <v>12.145901693748799</v>
      </c>
      <c r="M3435" s="137">
        <v>40.063806992520298</v>
      </c>
      <c r="N3435" s="137">
        <v>7.1709494329497403</v>
      </c>
      <c r="O3435" s="137">
        <v>4.1443208748137303</v>
      </c>
      <c r="P3435" s="137">
        <v>11.160610187393001</v>
      </c>
      <c r="Q3435" s="137">
        <v>25.435396926425401</v>
      </c>
      <c r="R3435" s="137">
        <v>5.2109601719238698</v>
      </c>
      <c r="S3435" s="137">
        <v>15.9945429961498</v>
      </c>
      <c r="T3435" s="137">
        <v>25.0674127692346</v>
      </c>
      <c r="U3435" s="137">
        <v>13.1101806040986</v>
      </c>
      <c r="V3435" s="1">
        <v>2790037</v>
      </c>
      <c r="W3435" s="1">
        <v>0</v>
      </c>
      <c r="X3435" s="1">
        <v>3355351</v>
      </c>
      <c r="Y3435" s="1">
        <v>1111299</v>
      </c>
      <c r="Z3435" s="1">
        <v>2605151</v>
      </c>
      <c r="AA3435" s="1">
        <v>1159525</v>
      </c>
      <c r="AB3435" s="1">
        <v>16181436</v>
      </c>
      <c r="AC3435" s="1">
        <v>20873466</v>
      </c>
      <c r="AD3435" s="1">
        <v>885500</v>
      </c>
      <c r="AE3435" s="1">
        <v>157609</v>
      </c>
      <c r="AH3435" s="136">
        <f t="shared" si="53"/>
        <v>41625</v>
      </c>
      <c r="AI3435" s="177">
        <f>HLOOKUP(附加题模型!$E$2,历史数据!$B$3:$K$5000,ROW(A3433),)</f>
        <v>13.1362445814427</v>
      </c>
      <c r="AJ3435" s="177">
        <f>HLOOKUP(附加题模型!$E$2,历史数据!$L$3:$U$5000,ROW(A3433),)</f>
        <v>13.1101806040986</v>
      </c>
    </row>
    <row r="3436" spans="1:36" x14ac:dyDescent="0.2">
      <c r="A3436" s="148">
        <v>41626</v>
      </c>
      <c r="B3436" s="137">
        <v>12.145901693748799</v>
      </c>
      <c r="C3436" s="137">
        <v>40.063806992520298</v>
      </c>
      <c r="D3436" s="137">
        <v>7.1709494329497403</v>
      </c>
      <c r="E3436" s="137">
        <v>4.1443208748137303</v>
      </c>
      <c r="F3436" s="137">
        <v>11.160610187393001</v>
      </c>
      <c r="G3436" s="137">
        <v>25.619711396906801</v>
      </c>
      <c r="H3436" s="137">
        <v>5.1844412906418098</v>
      </c>
      <c r="I3436" s="137">
        <v>16.035502133143801</v>
      </c>
      <c r="J3436" s="137">
        <v>25.114006473266599</v>
      </c>
      <c r="K3436" s="137">
        <v>13.0710846380824</v>
      </c>
      <c r="L3436" s="137">
        <v>12.176495904564201</v>
      </c>
      <c r="M3436" s="137">
        <v>40.063806992520298</v>
      </c>
      <c r="N3436" s="137">
        <v>7.2465657714342697</v>
      </c>
      <c r="O3436" s="137">
        <v>4.1553137683808803</v>
      </c>
      <c r="P3436" s="137">
        <v>10.9608379286688</v>
      </c>
      <c r="Q3436" s="137">
        <v>25.3739587695983</v>
      </c>
      <c r="R3436" s="137">
        <v>5.1048846467956501</v>
      </c>
      <c r="S3436" s="137">
        <v>15.769267742682899</v>
      </c>
      <c r="T3436" s="137">
        <v>24.904334805122499</v>
      </c>
      <c r="U3436" s="137">
        <v>13.0319886720662</v>
      </c>
      <c r="V3436" s="1">
        <v>2050540</v>
      </c>
      <c r="W3436" s="1">
        <v>0</v>
      </c>
      <c r="X3436" s="1">
        <v>1830078</v>
      </c>
      <c r="Y3436" s="1">
        <v>1292403</v>
      </c>
      <c r="Z3436" s="1">
        <v>2249102</v>
      </c>
      <c r="AA3436" s="1">
        <v>749216</v>
      </c>
      <c r="AB3436" s="1">
        <v>6111964</v>
      </c>
      <c r="AC3436" s="1">
        <v>11527428</v>
      </c>
      <c r="AD3436" s="1">
        <v>567026</v>
      </c>
      <c r="AE3436" s="1">
        <v>290607</v>
      </c>
      <c r="AH3436" s="136">
        <f t="shared" si="53"/>
        <v>41626</v>
      </c>
      <c r="AI3436" s="177">
        <f>HLOOKUP(附加题模型!$E$2,历史数据!$B$3:$K$5000,ROW(A3434),)</f>
        <v>13.0710846380824</v>
      </c>
      <c r="AJ3436" s="177">
        <f>HLOOKUP(附加题模型!$E$2,历史数据!$L$3:$U$5000,ROW(A3434),)</f>
        <v>13.0319886720662</v>
      </c>
    </row>
    <row r="3437" spans="1:36" x14ac:dyDescent="0.2">
      <c r="A3437" s="148">
        <v>41627</v>
      </c>
      <c r="B3437" s="137">
        <v>12.176495904564201</v>
      </c>
      <c r="C3437" s="137">
        <v>40.063806992520298</v>
      </c>
      <c r="D3437" s="137">
        <v>7.1961548791112504</v>
      </c>
      <c r="E3437" s="137">
        <v>4.1553137683808803</v>
      </c>
      <c r="F3437" s="137">
        <v>10.934201627505599</v>
      </c>
      <c r="G3437" s="137">
        <v>25.496835083252499</v>
      </c>
      <c r="H3437" s="137">
        <v>5.1048846467956501</v>
      </c>
      <c r="I3437" s="137">
        <v>15.8511860166709</v>
      </c>
      <c r="J3437" s="137">
        <v>25.137303325282701</v>
      </c>
      <c r="K3437" s="137">
        <v>13.0189566833941</v>
      </c>
      <c r="L3437" s="137">
        <v>12.176495904564201</v>
      </c>
      <c r="M3437" s="137">
        <v>40.063806992520298</v>
      </c>
      <c r="N3437" s="137">
        <v>6.9062922482538802</v>
      </c>
      <c r="O3437" s="137">
        <v>4.1333279812465902</v>
      </c>
      <c r="P3437" s="137">
        <v>10.6412023147101</v>
      </c>
      <c r="Q3437" s="137">
        <v>24.943891671808501</v>
      </c>
      <c r="R3437" s="137">
        <v>5.2772573751290102</v>
      </c>
      <c r="S3437" s="137">
        <v>15.359676372743101</v>
      </c>
      <c r="T3437" s="137">
        <v>24.997522213186599</v>
      </c>
      <c r="U3437" s="137">
        <v>13.045020660738199</v>
      </c>
      <c r="V3437" s="1">
        <v>2636768</v>
      </c>
      <c r="W3437" s="1">
        <v>0</v>
      </c>
      <c r="X3437" s="1">
        <v>1832527</v>
      </c>
      <c r="Y3437" s="1">
        <v>976100</v>
      </c>
      <c r="Z3437" s="1">
        <v>2239582</v>
      </c>
      <c r="AA3437" s="1">
        <v>984512</v>
      </c>
      <c r="AB3437" s="1">
        <v>7822205</v>
      </c>
      <c r="AC3437" s="1">
        <v>4796653</v>
      </c>
      <c r="AD3437" s="1">
        <v>340350</v>
      </c>
      <c r="AE3437" s="1">
        <v>85298</v>
      </c>
      <c r="AH3437" s="136">
        <f t="shared" si="53"/>
        <v>41627</v>
      </c>
      <c r="AI3437" s="177">
        <f>HLOOKUP(附加题模型!$E$2,历史数据!$B$3:$K$5000,ROW(A3435),)</f>
        <v>13.0189566833941</v>
      </c>
      <c r="AJ3437" s="177">
        <f>HLOOKUP(附加题模型!$E$2,历史数据!$L$3:$U$5000,ROW(A3435),)</f>
        <v>13.045020660738199</v>
      </c>
    </row>
    <row r="3438" spans="1:36" x14ac:dyDescent="0.2">
      <c r="A3438" s="148">
        <v>41628</v>
      </c>
      <c r="B3438" s="137">
        <v>12.2070901153797</v>
      </c>
      <c r="C3438" s="137">
        <v>40.063806992520298</v>
      </c>
      <c r="D3438" s="137">
        <v>6.8684840790116102</v>
      </c>
      <c r="E3438" s="137">
        <v>4.1333279812465902</v>
      </c>
      <c r="F3438" s="137">
        <v>10.7077930676181</v>
      </c>
      <c r="G3438" s="137">
        <v>24.821015358154298</v>
      </c>
      <c r="H3438" s="137">
        <v>5.2772573751290102</v>
      </c>
      <c r="I3438" s="137">
        <v>15.359676372743101</v>
      </c>
      <c r="J3438" s="137">
        <v>24.834444249074402</v>
      </c>
      <c r="K3438" s="137">
        <v>13.0580526494103</v>
      </c>
      <c r="L3438" s="137">
        <v>11.9317422180403</v>
      </c>
      <c r="M3438" s="137">
        <v>40.063806992520298</v>
      </c>
      <c r="N3438" s="137">
        <v>7.1709494329497403</v>
      </c>
      <c r="O3438" s="137">
        <v>4.0453848327094297</v>
      </c>
      <c r="P3438" s="137">
        <v>10.6012478629652</v>
      </c>
      <c r="Q3438" s="137">
        <v>24.943891671808501</v>
      </c>
      <c r="R3438" s="137">
        <v>5.1579224093597604</v>
      </c>
      <c r="S3438" s="137">
        <v>15.441594646731099</v>
      </c>
      <c r="T3438" s="137">
        <v>24.5781788768982</v>
      </c>
      <c r="U3438" s="137">
        <v>13.0189566833941</v>
      </c>
      <c r="V3438" s="1">
        <v>2450187</v>
      </c>
      <c r="W3438" s="1">
        <v>0</v>
      </c>
      <c r="X3438" s="1">
        <v>3465118</v>
      </c>
      <c r="Y3438" s="1">
        <v>2147126</v>
      </c>
      <c r="Z3438" s="1">
        <v>1851710</v>
      </c>
      <c r="AA3438" s="1">
        <v>1478199</v>
      </c>
      <c r="AB3438" s="1">
        <v>6107342</v>
      </c>
      <c r="AC3438" s="1">
        <v>8684426</v>
      </c>
      <c r="AD3438" s="1">
        <v>587205</v>
      </c>
      <c r="AE3438" s="1">
        <v>286900</v>
      </c>
      <c r="AH3438" s="136">
        <f t="shared" si="53"/>
        <v>41628</v>
      </c>
      <c r="AI3438" s="177">
        <f>HLOOKUP(附加题模型!$E$2,历史数据!$B$3:$K$5000,ROW(A3436),)</f>
        <v>13.0580526494103</v>
      </c>
      <c r="AJ3438" s="177">
        <f>HLOOKUP(附加题模型!$E$2,历史数据!$L$3:$U$5000,ROW(A3436),)</f>
        <v>13.0189566833941</v>
      </c>
    </row>
    <row r="3439" spans="1:36" x14ac:dyDescent="0.2">
      <c r="A3439" s="148">
        <v>41631</v>
      </c>
      <c r="B3439" s="137">
        <v>11.962336428855799</v>
      </c>
      <c r="C3439" s="137">
        <v>40.063806992520298</v>
      </c>
      <c r="D3439" s="137">
        <v>7.0323194790614298</v>
      </c>
      <c r="E3439" s="137">
        <v>4.0124061520079897</v>
      </c>
      <c r="F3439" s="137">
        <v>10.4680663571491</v>
      </c>
      <c r="G3439" s="137">
        <v>24.8824535149814</v>
      </c>
      <c r="H3439" s="137">
        <v>4.9722902403853704</v>
      </c>
      <c r="I3439" s="137">
        <v>15.298237667252099</v>
      </c>
      <c r="J3439" s="137">
        <v>24.717959988994298</v>
      </c>
      <c r="K3439" s="137">
        <v>12.9016687853455</v>
      </c>
      <c r="L3439" s="137">
        <v>11.6869885315164</v>
      </c>
      <c r="M3439" s="137">
        <v>40.063806992520298</v>
      </c>
      <c r="N3439" s="137">
        <v>6.9188949713346304</v>
      </c>
      <c r="O3439" s="137">
        <v>3.9574416841722702</v>
      </c>
      <c r="P3439" s="137">
        <v>10.5879297123836</v>
      </c>
      <c r="Q3439" s="137">
        <v>23.684409456852698</v>
      </c>
      <c r="R3439" s="137">
        <v>5.0783657655135901</v>
      </c>
      <c r="S3439" s="137">
        <v>16.977562284005401</v>
      </c>
      <c r="T3439" s="137">
        <v>24.1588355406099</v>
      </c>
      <c r="U3439" s="137">
        <v>12.9537967400338</v>
      </c>
      <c r="V3439" s="1">
        <v>2622898</v>
      </c>
      <c r="W3439" s="1">
        <v>0</v>
      </c>
      <c r="X3439" s="1">
        <v>1292489</v>
      </c>
      <c r="Y3439" s="1">
        <v>1308289</v>
      </c>
      <c r="Z3439" s="1">
        <v>595579</v>
      </c>
      <c r="AA3439" s="1">
        <v>2902155</v>
      </c>
      <c r="AB3439" s="1">
        <v>4765640</v>
      </c>
      <c r="AC3439" s="1">
        <v>33033126</v>
      </c>
      <c r="AD3439" s="1">
        <v>574044</v>
      </c>
      <c r="AE3439" s="1">
        <v>212473</v>
      </c>
      <c r="AH3439" s="136">
        <f t="shared" si="53"/>
        <v>41631</v>
      </c>
      <c r="AI3439" s="177">
        <f>HLOOKUP(附加题模型!$E$2,历史数据!$B$3:$K$5000,ROW(A3437),)</f>
        <v>12.9016687853455</v>
      </c>
      <c r="AJ3439" s="177">
        <f>HLOOKUP(附加题模型!$E$2,历史数据!$L$3:$U$5000,ROW(A3437),)</f>
        <v>12.9537967400338</v>
      </c>
    </row>
    <row r="3440" spans="1:36" x14ac:dyDescent="0.2">
      <c r="A3440" s="148">
        <v>41632</v>
      </c>
      <c r="B3440" s="137">
        <v>11.717582742331899</v>
      </c>
      <c r="C3440" s="137">
        <v>40.063806992520298</v>
      </c>
      <c r="D3440" s="137">
        <v>6.9314976944153903</v>
      </c>
      <c r="E3440" s="137">
        <v>3.9794274713065598</v>
      </c>
      <c r="F3440" s="137">
        <v>10.574611561802</v>
      </c>
      <c r="G3440" s="137">
        <v>23.684409456852698</v>
      </c>
      <c r="H3440" s="137">
        <v>5.0651063248725601</v>
      </c>
      <c r="I3440" s="137">
        <v>16.7113278935445</v>
      </c>
      <c r="J3440" s="137">
        <v>24.8577411010905</v>
      </c>
      <c r="K3440" s="137">
        <v>12.9537967400338</v>
      </c>
      <c r="L3440" s="137">
        <v>11.839959585593901</v>
      </c>
      <c r="M3440" s="137">
        <v>40.063806992520298</v>
      </c>
      <c r="N3440" s="137">
        <v>6.9567031405769004</v>
      </c>
      <c r="O3440" s="137">
        <v>3.90247721633654</v>
      </c>
      <c r="P3440" s="137">
        <v>10.574611561802</v>
      </c>
      <c r="Q3440" s="137">
        <v>23.776566692093301</v>
      </c>
      <c r="R3440" s="137">
        <v>5.3435545783341398</v>
      </c>
      <c r="S3440" s="137">
        <v>16.9980418525024</v>
      </c>
      <c r="T3440" s="137">
        <v>24.415100912786102</v>
      </c>
      <c r="U3440" s="137">
        <v>13.0580526494103</v>
      </c>
      <c r="V3440" s="1">
        <v>2333751</v>
      </c>
      <c r="W3440" s="1">
        <v>0</v>
      </c>
      <c r="X3440" s="1">
        <v>979411</v>
      </c>
      <c r="Y3440" s="1">
        <v>2046516</v>
      </c>
      <c r="Z3440" s="1">
        <v>620925</v>
      </c>
      <c r="AA3440" s="1">
        <v>1474805</v>
      </c>
      <c r="AB3440" s="1">
        <v>11902139</v>
      </c>
      <c r="AC3440" s="1">
        <v>32069954</v>
      </c>
      <c r="AD3440" s="1">
        <v>493916</v>
      </c>
      <c r="AE3440" s="1">
        <v>174130</v>
      </c>
      <c r="AH3440" s="136">
        <f t="shared" si="53"/>
        <v>41632</v>
      </c>
      <c r="AI3440" s="177">
        <f>HLOOKUP(附加题模型!$E$2,历史数据!$B$3:$K$5000,ROW(A3438),)</f>
        <v>12.9537967400338</v>
      </c>
      <c r="AJ3440" s="177">
        <f>HLOOKUP(附加题模型!$E$2,历史数据!$L$3:$U$5000,ROW(A3438),)</f>
        <v>13.0580526494103</v>
      </c>
    </row>
    <row r="3441" spans="1:36" x14ac:dyDescent="0.2">
      <c r="A3441" s="148">
        <v>41633</v>
      </c>
      <c r="B3441" s="137">
        <v>11.839959585593901</v>
      </c>
      <c r="C3441" s="137">
        <v>40.063806992520298</v>
      </c>
      <c r="D3441" s="137">
        <v>6.9567031405769004</v>
      </c>
      <c r="E3441" s="137">
        <v>3.8804914292022499</v>
      </c>
      <c r="F3441" s="137">
        <v>10.574611561802</v>
      </c>
      <c r="G3441" s="137">
        <v>23.7458476136798</v>
      </c>
      <c r="H3441" s="137">
        <v>5.3170356970520896</v>
      </c>
      <c r="I3441" s="137">
        <v>16.690848325047501</v>
      </c>
      <c r="J3441" s="137">
        <v>24.4616946168182</v>
      </c>
      <c r="K3441" s="137">
        <v>13.0189566833941</v>
      </c>
      <c r="L3441" s="137">
        <v>11.839959585593901</v>
      </c>
      <c r="M3441" s="137">
        <v>40.063806992520298</v>
      </c>
      <c r="N3441" s="137">
        <v>7.2591684945150199</v>
      </c>
      <c r="O3441" s="137">
        <v>4.0124061520079897</v>
      </c>
      <c r="P3441" s="137">
        <v>10.5479752606388</v>
      </c>
      <c r="Q3441" s="137">
        <v>23.868723927333999</v>
      </c>
      <c r="R3441" s="137">
        <v>5.3435545783341398</v>
      </c>
      <c r="S3441" s="137">
        <v>16.486052640077599</v>
      </c>
      <c r="T3441" s="137">
        <v>24.787850545042399</v>
      </c>
      <c r="U3441" s="137">
        <v>13.1492765701148</v>
      </c>
      <c r="V3441" s="1">
        <v>1509914</v>
      </c>
      <c r="W3441" s="1">
        <v>0</v>
      </c>
      <c r="X3441" s="1">
        <v>2811659</v>
      </c>
      <c r="Y3441" s="1">
        <v>2154849</v>
      </c>
      <c r="Z3441" s="1">
        <v>685978</v>
      </c>
      <c r="AA3441" s="1">
        <v>1329614</v>
      </c>
      <c r="AB3441" s="1">
        <v>7239190</v>
      </c>
      <c r="AC3441" s="1">
        <v>25987585</v>
      </c>
      <c r="AD3441" s="1">
        <v>676254</v>
      </c>
      <c r="AE3441" s="1">
        <v>172500</v>
      </c>
      <c r="AH3441" s="136">
        <f t="shared" si="53"/>
        <v>41633</v>
      </c>
      <c r="AI3441" s="177">
        <f>HLOOKUP(附加题模型!$E$2,历史数据!$B$3:$K$5000,ROW(A3439),)</f>
        <v>13.0189566833941</v>
      </c>
      <c r="AJ3441" s="177">
        <f>HLOOKUP(附加题模型!$E$2,历史数据!$L$3:$U$5000,ROW(A3439),)</f>
        <v>13.1492765701148</v>
      </c>
    </row>
    <row r="3442" spans="1:36" x14ac:dyDescent="0.2">
      <c r="A3442" s="148">
        <v>41634</v>
      </c>
      <c r="B3442" s="137">
        <v>11.839959585593901</v>
      </c>
      <c r="C3442" s="137">
        <v>40.063806992520298</v>
      </c>
      <c r="D3442" s="137">
        <v>7.1457439867882302</v>
      </c>
      <c r="E3442" s="137">
        <v>4.0124061520079897</v>
      </c>
      <c r="F3442" s="137">
        <v>10.5479752606388</v>
      </c>
      <c r="G3442" s="137">
        <v>23.622971300025501</v>
      </c>
      <c r="H3442" s="137">
        <v>5.3700734596161999</v>
      </c>
      <c r="I3442" s="137">
        <v>16.3426956605987</v>
      </c>
      <c r="J3442" s="137">
        <v>24.6713662849623</v>
      </c>
      <c r="K3442" s="137">
        <v>13.045020660738199</v>
      </c>
      <c r="L3442" s="137">
        <v>11.5034232666235</v>
      </c>
      <c r="M3442" s="137">
        <v>40.063806992520298</v>
      </c>
      <c r="N3442" s="137">
        <v>7.1457439867882302</v>
      </c>
      <c r="O3442" s="137">
        <v>3.93545589703798</v>
      </c>
      <c r="P3442" s="137">
        <v>10.4147937548226</v>
      </c>
      <c r="Q3442" s="137">
        <v>23.039308810167999</v>
      </c>
      <c r="R3442" s="137">
        <v>5.4628895441033896</v>
      </c>
      <c r="S3442" s="137">
        <v>16.7113278935445</v>
      </c>
      <c r="T3442" s="137">
        <v>24.8577411010905</v>
      </c>
      <c r="U3442" s="137">
        <v>12.771348898624799</v>
      </c>
      <c r="V3442" s="1">
        <v>3113138</v>
      </c>
      <c r="W3442" s="1">
        <v>0</v>
      </c>
      <c r="X3442" s="1">
        <v>875908</v>
      </c>
      <c r="Y3442" s="1">
        <v>1559427</v>
      </c>
      <c r="Z3442" s="1">
        <v>565375</v>
      </c>
      <c r="AA3442" s="1">
        <v>2515135</v>
      </c>
      <c r="AB3442" s="1">
        <v>20674044</v>
      </c>
      <c r="AC3442" s="1">
        <v>26029685</v>
      </c>
      <c r="AD3442" s="1">
        <v>544730</v>
      </c>
      <c r="AE3442" s="1">
        <v>263500</v>
      </c>
      <c r="AH3442" s="136">
        <f t="shared" si="53"/>
        <v>41634</v>
      </c>
      <c r="AI3442" s="177">
        <f>HLOOKUP(附加题模型!$E$2,历史数据!$B$3:$K$5000,ROW(A3440),)</f>
        <v>13.045020660738199</v>
      </c>
      <c r="AJ3442" s="177">
        <f>HLOOKUP(附加题模型!$E$2,历史数据!$L$3:$U$5000,ROW(A3440),)</f>
        <v>12.771348898624799</v>
      </c>
    </row>
    <row r="3443" spans="1:36" x14ac:dyDescent="0.2">
      <c r="A3443" s="148">
        <v>41635</v>
      </c>
      <c r="B3443" s="137">
        <v>11.5034232666235</v>
      </c>
      <c r="C3443" s="137">
        <v>40.063806992520298</v>
      </c>
      <c r="D3443" s="137">
        <v>7.1457439867882302</v>
      </c>
      <c r="E3443" s="137">
        <v>3.9244630034708301</v>
      </c>
      <c r="F3443" s="137">
        <v>10.388157453659399</v>
      </c>
      <c r="G3443" s="137">
        <v>22.854994339686598</v>
      </c>
      <c r="H3443" s="137">
        <v>5.5026678660264796</v>
      </c>
      <c r="I3443" s="137">
        <v>16.5884504825626</v>
      </c>
      <c r="J3443" s="137">
        <v>24.6713662849623</v>
      </c>
      <c r="K3443" s="137">
        <v>12.888636796673399</v>
      </c>
      <c r="L3443" s="137">
        <v>11.656394320700899</v>
      </c>
      <c r="M3443" s="137">
        <v>40.063806992520298</v>
      </c>
      <c r="N3443" s="137">
        <v>7.2465657714342697</v>
      </c>
      <c r="O3443" s="137">
        <v>3.9904203648737</v>
      </c>
      <c r="P3443" s="137">
        <v>10.5080208088939</v>
      </c>
      <c r="Q3443" s="137">
        <v>23.223623280649299</v>
      </c>
      <c r="R3443" s="137">
        <v>5.5954839505136702</v>
      </c>
      <c r="S3443" s="137">
        <v>16.567970914065601</v>
      </c>
      <c r="T3443" s="137">
        <v>25.323678141410799</v>
      </c>
      <c r="U3443" s="137">
        <v>13.1753405474589</v>
      </c>
      <c r="V3443" s="1">
        <v>2006428</v>
      </c>
      <c r="W3443" s="1">
        <v>0</v>
      </c>
      <c r="X3443" s="1">
        <v>1420864</v>
      </c>
      <c r="Y3443" s="1">
        <v>830736</v>
      </c>
      <c r="Z3443" s="1">
        <v>648528</v>
      </c>
      <c r="AA3443" s="1">
        <v>2289689</v>
      </c>
      <c r="AB3443" s="1">
        <v>15354647</v>
      </c>
      <c r="AC3443" s="1">
        <v>21465329</v>
      </c>
      <c r="AD3443" s="1">
        <v>717121</v>
      </c>
      <c r="AE3443" s="1">
        <v>114900</v>
      </c>
      <c r="AH3443" s="136">
        <f t="shared" si="53"/>
        <v>41635</v>
      </c>
      <c r="AI3443" s="177">
        <f>HLOOKUP(附加题模型!$E$2,历史数据!$B$3:$K$5000,ROW(A3441),)</f>
        <v>12.888636796673399</v>
      </c>
      <c r="AJ3443" s="177">
        <f>HLOOKUP(附加题模型!$E$2,历史数据!$L$3:$U$5000,ROW(A3441),)</f>
        <v>13.1753405474589</v>
      </c>
    </row>
    <row r="3444" spans="1:36" x14ac:dyDescent="0.2">
      <c r="A3444" s="148">
        <v>41638</v>
      </c>
      <c r="B3444" s="137">
        <v>11.656394320700899</v>
      </c>
      <c r="C3444" s="137">
        <v>40.063806992520298</v>
      </c>
      <c r="D3444" s="137">
        <v>7.2465657714342697</v>
      </c>
      <c r="E3444" s="137">
        <v>3.9904203648737</v>
      </c>
      <c r="F3444" s="137">
        <v>10.6012478629652</v>
      </c>
      <c r="G3444" s="137">
        <v>23.223623280649299</v>
      </c>
      <c r="H3444" s="137">
        <v>5.6220028317957196</v>
      </c>
      <c r="I3444" s="137">
        <v>16.5884504825626</v>
      </c>
      <c r="J3444" s="137">
        <v>25.253787585362701</v>
      </c>
      <c r="K3444" s="137">
        <v>13.1753405474589</v>
      </c>
      <c r="L3444" s="137">
        <v>11.6869885315164</v>
      </c>
      <c r="M3444" s="137">
        <v>40.063806992520298</v>
      </c>
      <c r="N3444" s="137">
        <v>7.2591684945150199</v>
      </c>
      <c r="O3444" s="137">
        <v>4.0343919391422798</v>
      </c>
      <c r="P3444" s="137">
        <v>10.5346571100571</v>
      </c>
      <c r="Q3444" s="137">
        <v>22.547803555550999</v>
      </c>
      <c r="R3444" s="137">
        <v>5.5159273066674999</v>
      </c>
      <c r="S3444" s="137">
        <v>16.035502133143801</v>
      </c>
      <c r="T3444" s="137">
        <v>25.1838970293147</v>
      </c>
      <c r="U3444" s="137">
        <v>13.188372536131</v>
      </c>
      <c r="V3444" s="1">
        <v>3216338</v>
      </c>
      <c r="W3444" s="1">
        <v>0</v>
      </c>
      <c r="X3444" s="1">
        <v>1123855</v>
      </c>
      <c r="Y3444" s="1">
        <v>1057970</v>
      </c>
      <c r="Z3444" s="1">
        <v>488014</v>
      </c>
      <c r="AA3444" s="1">
        <v>4634774</v>
      </c>
      <c r="AB3444" s="1">
        <v>8535330</v>
      </c>
      <c r="AC3444" s="1">
        <v>21758635</v>
      </c>
      <c r="AD3444" s="1">
        <v>572140</v>
      </c>
      <c r="AE3444" s="1">
        <v>149711</v>
      </c>
      <c r="AH3444" s="136">
        <f t="shared" si="53"/>
        <v>41638</v>
      </c>
      <c r="AI3444" s="177">
        <f>HLOOKUP(附加题模型!$E$2,历史数据!$B$3:$K$5000,ROW(A3442),)</f>
        <v>13.1753405474589</v>
      </c>
      <c r="AJ3444" s="177">
        <f>HLOOKUP(附加题模型!$E$2,历史数据!$L$3:$U$5000,ROW(A3442),)</f>
        <v>13.188372536131</v>
      </c>
    </row>
    <row r="3445" spans="1:36" x14ac:dyDescent="0.2">
      <c r="A3445" s="148">
        <v>41639</v>
      </c>
      <c r="B3445" s="137">
        <v>11.656394320700899</v>
      </c>
      <c r="C3445" s="137">
        <v>40.063806992520298</v>
      </c>
      <c r="D3445" s="137">
        <v>7.2213603252727596</v>
      </c>
      <c r="E3445" s="137">
        <v>4.0233990455751396</v>
      </c>
      <c r="F3445" s="137">
        <v>10.494702658312301</v>
      </c>
      <c r="G3445" s="137">
        <v>22.4249272418968</v>
      </c>
      <c r="H3445" s="137">
        <v>5.5026678660264796</v>
      </c>
      <c r="I3445" s="137">
        <v>15.8716655851679</v>
      </c>
      <c r="J3445" s="137">
        <v>24.950928509154501</v>
      </c>
      <c r="K3445" s="137">
        <v>13.266564468163301</v>
      </c>
      <c r="L3445" s="137">
        <v>11.7481769531474</v>
      </c>
      <c r="M3445" s="137">
        <v>40.063806992520298</v>
      </c>
      <c r="N3445" s="137">
        <v>7.2969766637572899</v>
      </c>
      <c r="O3445" s="137">
        <v>4.1003493005451501</v>
      </c>
      <c r="P3445" s="137">
        <v>10.5080208088939</v>
      </c>
      <c r="Q3445" s="137">
        <v>22.732118026032399</v>
      </c>
      <c r="R3445" s="137">
        <v>5.4363706628213402</v>
      </c>
      <c r="S3445" s="137">
        <v>15.58495162621</v>
      </c>
      <c r="T3445" s="137">
        <v>25.2770844373788</v>
      </c>
      <c r="U3445" s="137">
        <v>13.084116626754399</v>
      </c>
      <c r="V3445" s="1">
        <v>3174679</v>
      </c>
      <c r="W3445" s="1">
        <v>0</v>
      </c>
      <c r="X3445" s="1">
        <v>1147479</v>
      </c>
      <c r="Y3445" s="1">
        <v>2941912</v>
      </c>
      <c r="Z3445" s="1">
        <v>484514</v>
      </c>
      <c r="AA3445" s="1">
        <v>1927257</v>
      </c>
      <c r="AB3445" s="1">
        <v>6897396</v>
      </c>
      <c r="AC3445" s="1">
        <v>14133469</v>
      </c>
      <c r="AD3445" s="1">
        <v>570110</v>
      </c>
      <c r="AE3445" s="1">
        <v>448362</v>
      </c>
      <c r="AH3445" s="136">
        <f t="shared" si="53"/>
        <v>41639</v>
      </c>
      <c r="AI3445" s="177">
        <f>HLOOKUP(附加题模型!$E$2,历史数据!$B$3:$K$5000,ROW(A3443),)</f>
        <v>13.266564468163301</v>
      </c>
      <c r="AJ3445" s="177">
        <f>HLOOKUP(附加题模型!$E$2,历史数据!$L$3:$U$5000,ROW(A3443),)</f>
        <v>13.084116626754399</v>
      </c>
    </row>
    <row r="3446" spans="1:36" x14ac:dyDescent="0.2">
      <c r="A3446" s="148">
        <v>41641</v>
      </c>
      <c r="B3446" s="137">
        <v>11.778771163962899</v>
      </c>
      <c r="C3446" s="137">
        <v>40.063806992520298</v>
      </c>
      <c r="D3446" s="137">
        <v>7.28437394067653</v>
      </c>
      <c r="E3446" s="137">
        <v>4.2212711297837497</v>
      </c>
      <c r="F3446" s="137">
        <v>10.574611561802</v>
      </c>
      <c r="G3446" s="137">
        <v>22.732118026032399</v>
      </c>
      <c r="H3446" s="137">
        <v>5.4098517815392801</v>
      </c>
      <c r="I3446" s="137">
        <v>15.8716655851679</v>
      </c>
      <c r="J3446" s="137">
        <v>25.137303325282701</v>
      </c>
      <c r="K3446" s="137">
        <v>13.0710846380824</v>
      </c>
      <c r="L3446" s="137">
        <v>11.8093653747784</v>
      </c>
      <c r="M3446" s="137">
        <v>40.063806992520298</v>
      </c>
      <c r="N3446" s="137">
        <v>7.2591684945150199</v>
      </c>
      <c r="O3446" s="137">
        <v>4.1443208748137303</v>
      </c>
      <c r="P3446" s="137">
        <v>10.8276564228527</v>
      </c>
      <c r="Q3446" s="137">
        <v>23.868723927333999</v>
      </c>
      <c r="R3446" s="137">
        <v>5.4363706628213402</v>
      </c>
      <c r="S3446" s="137">
        <v>14.8476871603183</v>
      </c>
      <c r="T3446" s="137">
        <v>25.020819065202598</v>
      </c>
      <c r="U3446" s="137">
        <v>13.0319886720662</v>
      </c>
      <c r="V3446" s="1">
        <v>4125935</v>
      </c>
      <c r="W3446" s="1">
        <v>0</v>
      </c>
      <c r="X3446" s="1">
        <v>859950</v>
      </c>
      <c r="Y3446" s="1">
        <v>3938087</v>
      </c>
      <c r="Z3446" s="1">
        <v>723889</v>
      </c>
      <c r="AA3446" s="1">
        <v>3898744</v>
      </c>
      <c r="AB3446" s="1">
        <v>8228375</v>
      </c>
      <c r="AC3446" s="1">
        <v>15910757</v>
      </c>
      <c r="AD3446" s="1">
        <v>477063</v>
      </c>
      <c r="AE3446" s="1">
        <v>231086</v>
      </c>
      <c r="AH3446" s="136">
        <f t="shared" si="53"/>
        <v>41641</v>
      </c>
      <c r="AI3446" s="177">
        <f>HLOOKUP(附加题模型!$E$2,历史数据!$B$3:$K$5000,ROW(A3444),)</f>
        <v>13.0710846380824</v>
      </c>
      <c r="AJ3446" s="177">
        <f>HLOOKUP(附加题模型!$E$2,历史数据!$L$3:$U$5000,ROW(A3444),)</f>
        <v>13.0319886720662</v>
      </c>
    </row>
    <row r="3447" spans="1:36" x14ac:dyDescent="0.2">
      <c r="A3447" s="148">
        <v>41642</v>
      </c>
      <c r="B3447" s="137">
        <v>11.8093653747784</v>
      </c>
      <c r="C3447" s="137">
        <v>40.063806992520298</v>
      </c>
      <c r="D3447" s="137">
        <v>7.2213603252727596</v>
      </c>
      <c r="E3447" s="137">
        <v>4.1553137683808803</v>
      </c>
      <c r="F3447" s="137">
        <v>10.814338272271099</v>
      </c>
      <c r="G3447" s="137">
        <v>23.684409456852698</v>
      </c>
      <c r="H3447" s="137">
        <v>5.3965923408982599</v>
      </c>
      <c r="I3447" s="137">
        <v>14.7452893178334</v>
      </c>
      <c r="J3447" s="137">
        <v>24.997522213186599</v>
      </c>
      <c r="K3447" s="137">
        <v>12.8625728193293</v>
      </c>
      <c r="L3447" s="137">
        <v>11.8093653747784</v>
      </c>
      <c r="M3447" s="137">
        <v>40.063806992520298</v>
      </c>
      <c r="N3447" s="137">
        <v>7.52382567921088</v>
      </c>
      <c r="O3447" s="137">
        <v>4.1663066619480196</v>
      </c>
      <c r="P3447" s="137">
        <v>11.0141105309953</v>
      </c>
      <c r="Q3447" s="137">
        <v>23.960881162574701</v>
      </c>
      <c r="R3447" s="137">
        <v>5.4098517815392801</v>
      </c>
      <c r="S3447" s="137">
        <v>14.3356979478936</v>
      </c>
      <c r="T3447" s="137">
        <v>24.5548820248822</v>
      </c>
      <c r="U3447" s="137">
        <v>12.927732762689599</v>
      </c>
      <c r="V3447" s="1">
        <v>2433395</v>
      </c>
      <c r="W3447" s="1">
        <v>0</v>
      </c>
      <c r="X3447" s="1">
        <v>2029353</v>
      </c>
      <c r="Y3447" s="1">
        <v>2246799</v>
      </c>
      <c r="Z3447" s="1">
        <v>1540470</v>
      </c>
      <c r="AA3447" s="1">
        <v>2997128</v>
      </c>
      <c r="AB3447" s="1">
        <v>8873263</v>
      </c>
      <c r="AC3447" s="1">
        <v>8698490</v>
      </c>
      <c r="AD3447" s="1">
        <v>447918</v>
      </c>
      <c r="AE3447" s="1">
        <v>180266</v>
      </c>
      <c r="AH3447" s="136">
        <f t="shared" si="53"/>
        <v>41642</v>
      </c>
      <c r="AI3447" s="177">
        <f>HLOOKUP(附加题模型!$E$2,历史数据!$B$3:$K$5000,ROW(A3445),)</f>
        <v>12.8625728193293</v>
      </c>
      <c r="AJ3447" s="177">
        <f>HLOOKUP(附加题模型!$E$2,历史数据!$L$3:$U$5000,ROW(A3445),)</f>
        <v>12.927732762689599</v>
      </c>
    </row>
    <row r="3448" spans="1:36" x14ac:dyDescent="0.2">
      <c r="A3448" s="148">
        <v>41645</v>
      </c>
      <c r="B3448" s="137">
        <v>11.8093653747784</v>
      </c>
      <c r="C3448" s="137">
        <v>40.063806992520298</v>
      </c>
      <c r="D3448" s="137">
        <v>7.4860175099686197</v>
      </c>
      <c r="E3448" s="137">
        <v>4.1663066619480196</v>
      </c>
      <c r="F3448" s="137">
        <v>11.0274286815769</v>
      </c>
      <c r="G3448" s="137">
        <v>23.960881162574701</v>
      </c>
      <c r="H3448" s="137">
        <v>5.3700734596161999</v>
      </c>
      <c r="I3448" s="137">
        <v>14.3356979478936</v>
      </c>
      <c r="J3448" s="137">
        <v>24.391804060770099</v>
      </c>
      <c r="K3448" s="137">
        <v>12.8756048080014</v>
      </c>
      <c r="L3448" s="137">
        <v>11.5646116882545</v>
      </c>
      <c r="M3448" s="137">
        <v>40.063806992520298</v>
      </c>
      <c r="N3448" s="137">
        <v>7.2969766637572899</v>
      </c>
      <c r="O3448" s="137">
        <v>4.0563777262765699</v>
      </c>
      <c r="P3448" s="137">
        <v>10.6545204652917</v>
      </c>
      <c r="Q3448" s="137">
        <v>23.2543423590629</v>
      </c>
      <c r="R3448" s="137">
        <v>5.3833329002572299</v>
      </c>
      <c r="S3448" s="137">
        <v>13.7213108929838</v>
      </c>
      <c r="T3448" s="137">
        <v>23.716195352305601</v>
      </c>
      <c r="U3448" s="137">
        <v>12.654061000576201</v>
      </c>
      <c r="V3448" s="1">
        <v>4834792</v>
      </c>
      <c r="W3448" s="1">
        <v>0</v>
      </c>
      <c r="X3448" s="1">
        <v>1166489</v>
      </c>
      <c r="Y3448" s="1">
        <v>1731559</v>
      </c>
      <c r="Z3448" s="1">
        <v>1083201</v>
      </c>
      <c r="AA3448" s="1">
        <v>2512691</v>
      </c>
      <c r="AB3448" s="1">
        <v>7176038</v>
      </c>
      <c r="AC3448" s="1">
        <v>5882439</v>
      </c>
      <c r="AD3448" s="1">
        <v>515955</v>
      </c>
      <c r="AE3448" s="1">
        <v>172650</v>
      </c>
      <c r="AH3448" s="136">
        <f t="shared" si="53"/>
        <v>41645</v>
      </c>
      <c r="AI3448" s="177">
        <f>HLOOKUP(附加题模型!$E$2,历史数据!$B$3:$K$5000,ROW(A3446),)</f>
        <v>12.8756048080014</v>
      </c>
      <c r="AJ3448" s="177">
        <f>HLOOKUP(附加题模型!$E$2,历史数据!$L$3:$U$5000,ROW(A3446),)</f>
        <v>12.654061000576201</v>
      </c>
    </row>
    <row r="3449" spans="1:36" x14ac:dyDescent="0.2">
      <c r="A3449" s="148">
        <v>41646</v>
      </c>
      <c r="B3449" s="137">
        <v>11.6258001098855</v>
      </c>
      <c r="C3449" s="137">
        <v>40.063806992520298</v>
      </c>
      <c r="D3449" s="137">
        <v>7.33478483299956</v>
      </c>
      <c r="E3449" s="137">
        <v>4.0453848327094297</v>
      </c>
      <c r="F3449" s="137">
        <v>10.5879297123836</v>
      </c>
      <c r="G3449" s="137">
        <v>22.977870653340801</v>
      </c>
      <c r="H3449" s="137">
        <v>5.3833329002572299</v>
      </c>
      <c r="I3449" s="137">
        <v>13.7008313244869</v>
      </c>
      <c r="J3449" s="137">
        <v>23.716195352305601</v>
      </c>
      <c r="K3449" s="137">
        <v>12.654061000576201</v>
      </c>
      <c r="L3449" s="137">
        <v>12.0541190613023</v>
      </c>
      <c r="M3449" s="137">
        <v>40.063806992520298</v>
      </c>
      <c r="N3449" s="137">
        <v>7.2717712175957798</v>
      </c>
      <c r="O3449" s="137">
        <v>4.1003493005451501</v>
      </c>
      <c r="P3449" s="137">
        <v>10.7743838205262</v>
      </c>
      <c r="Q3449" s="137">
        <v>23.807285770506901</v>
      </c>
      <c r="R3449" s="137">
        <v>5.6485217130777796</v>
      </c>
      <c r="S3449" s="137">
        <v>13.8032291669718</v>
      </c>
      <c r="T3449" s="137">
        <v>23.436633128113399</v>
      </c>
      <c r="U3449" s="137">
        <v>12.7192209439366</v>
      </c>
      <c r="V3449" s="1">
        <v>5647042</v>
      </c>
      <c r="W3449" s="1">
        <v>0</v>
      </c>
      <c r="X3449" s="1">
        <v>897031</v>
      </c>
      <c r="Y3449" s="1">
        <v>1290108</v>
      </c>
      <c r="Z3449" s="1">
        <v>443138</v>
      </c>
      <c r="AA3449" s="1">
        <v>2527466</v>
      </c>
      <c r="AB3449" s="1">
        <v>13961903</v>
      </c>
      <c r="AC3449" s="1">
        <v>5016113</v>
      </c>
      <c r="AD3449" s="1">
        <v>613240</v>
      </c>
      <c r="AE3449" s="1">
        <v>103100</v>
      </c>
      <c r="AH3449" s="136">
        <f t="shared" si="53"/>
        <v>41646</v>
      </c>
      <c r="AI3449" s="177">
        <f>HLOOKUP(附加题模型!$E$2,历史数据!$B$3:$K$5000,ROW(A3447),)</f>
        <v>12.654061000576201</v>
      </c>
      <c r="AJ3449" s="177">
        <f>HLOOKUP(附加题模型!$E$2,历史数据!$L$3:$U$5000,ROW(A3447),)</f>
        <v>12.7192209439366</v>
      </c>
    </row>
    <row r="3450" spans="1:36" x14ac:dyDescent="0.2">
      <c r="A3450" s="148">
        <v>41647</v>
      </c>
      <c r="B3450" s="137">
        <v>12.023524850486799</v>
      </c>
      <c r="C3450" s="137">
        <v>40.063806992520298</v>
      </c>
      <c r="D3450" s="137">
        <v>7.2591684945150199</v>
      </c>
      <c r="E3450" s="137">
        <v>4.1003493005451501</v>
      </c>
      <c r="F3450" s="137">
        <v>10.7743838205262</v>
      </c>
      <c r="G3450" s="137">
        <v>23.684409456852698</v>
      </c>
      <c r="H3450" s="137">
        <v>5.6220028317957196</v>
      </c>
      <c r="I3450" s="137">
        <v>13.762270029977801</v>
      </c>
      <c r="J3450" s="137">
        <v>23.483226832145402</v>
      </c>
      <c r="K3450" s="137">
        <v>12.7192209439366</v>
      </c>
      <c r="L3450" s="137">
        <v>12.0541190613023</v>
      </c>
      <c r="M3450" s="137">
        <v>40.063806992520298</v>
      </c>
      <c r="N3450" s="137">
        <v>7.1835521560304896</v>
      </c>
      <c r="O3450" s="137">
        <v>4.0673706198437198</v>
      </c>
      <c r="P3450" s="137">
        <v>11.000792380413699</v>
      </c>
      <c r="Q3450" s="137">
        <v>23.315780515890001</v>
      </c>
      <c r="R3450" s="137">
        <v>5.5954839505136702</v>
      </c>
      <c r="S3450" s="137">
        <v>13.311719523043999</v>
      </c>
      <c r="T3450" s="137">
        <v>23.576414240209498</v>
      </c>
      <c r="U3450" s="137">
        <v>12.601933045888</v>
      </c>
      <c r="V3450" s="1">
        <v>5862539</v>
      </c>
      <c r="W3450" s="1">
        <v>0</v>
      </c>
      <c r="X3450" s="1">
        <v>926514</v>
      </c>
      <c r="Y3450" s="1">
        <v>858366</v>
      </c>
      <c r="Z3450" s="1">
        <v>1083488</v>
      </c>
      <c r="AA3450" s="1">
        <v>1474189</v>
      </c>
      <c r="AB3450" s="1">
        <v>8167410</v>
      </c>
      <c r="AC3450" s="1">
        <v>6210089</v>
      </c>
      <c r="AD3450" s="1">
        <v>631625</v>
      </c>
      <c r="AE3450" s="1">
        <v>175700</v>
      </c>
      <c r="AH3450" s="136">
        <f t="shared" si="53"/>
        <v>41647</v>
      </c>
      <c r="AI3450" s="177">
        <f>HLOOKUP(附加题模型!$E$2,历史数据!$B$3:$K$5000,ROW(A3448),)</f>
        <v>12.7192209439366</v>
      </c>
      <c r="AJ3450" s="177">
        <f>HLOOKUP(附加题模型!$E$2,历史数据!$L$3:$U$5000,ROW(A3448),)</f>
        <v>12.601933045888</v>
      </c>
    </row>
    <row r="3451" spans="1:36" x14ac:dyDescent="0.2">
      <c r="A3451" s="148">
        <v>41648</v>
      </c>
      <c r="B3451" s="137">
        <v>11.9929306396713</v>
      </c>
      <c r="C3451" s="137">
        <v>40.063806992520298</v>
      </c>
      <c r="D3451" s="137">
        <v>7.09533309446521</v>
      </c>
      <c r="E3451" s="137">
        <v>4.0453848327094297</v>
      </c>
      <c r="F3451" s="137">
        <v>10.934201627505599</v>
      </c>
      <c r="G3451" s="137">
        <v>23.2543423590629</v>
      </c>
      <c r="H3451" s="137">
        <v>5.5557056285905899</v>
      </c>
      <c r="I3451" s="137">
        <v>13.373158228535001</v>
      </c>
      <c r="J3451" s="137">
        <v>23.599711092225501</v>
      </c>
      <c r="K3451" s="137">
        <v>12.6670929892483</v>
      </c>
      <c r="L3451" s="137">
        <v>11.7481769531474</v>
      </c>
      <c r="M3451" s="137">
        <v>40.063806992520298</v>
      </c>
      <c r="N3451" s="137">
        <v>6.8810868020923701</v>
      </c>
      <c r="O3451" s="137">
        <v>3.9464487906051202</v>
      </c>
      <c r="P3451" s="137">
        <v>10.9475197780872</v>
      </c>
      <c r="Q3451" s="137">
        <v>22.670679869205301</v>
      </c>
      <c r="R3451" s="137">
        <v>5.7413377975649702</v>
      </c>
      <c r="S3451" s="137">
        <v>12.9635668585952</v>
      </c>
      <c r="T3451" s="137">
        <v>23.343445720049299</v>
      </c>
      <c r="U3451" s="137">
        <v>12.354325261118699</v>
      </c>
      <c r="V3451" s="1">
        <v>2741957</v>
      </c>
      <c r="W3451" s="1">
        <v>0</v>
      </c>
      <c r="X3451" s="1">
        <v>1450070</v>
      </c>
      <c r="Y3451" s="1">
        <v>1105540</v>
      </c>
      <c r="Z3451" s="1">
        <v>1237153</v>
      </c>
      <c r="AA3451" s="1">
        <v>1484132</v>
      </c>
      <c r="AB3451" s="1">
        <v>15100355</v>
      </c>
      <c r="AC3451" s="1">
        <v>4741857</v>
      </c>
      <c r="AD3451" s="1">
        <v>510075</v>
      </c>
      <c r="AE3451" s="1">
        <v>109830</v>
      </c>
      <c r="AH3451" s="136">
        <f t="shared" si="53"/>
        <v>41648</v>
      </c>
      <c r="AI3451" s="177">
        <f>HLOOKUP(附加题模型!$E$2,历史数据!$B$3:$K$5000,ROW(A3449),)</f>
        <v>12.6670929892483</v>
      </c>
      <c r="AJ3451" s="177">
        <f>HLOOKUP(附加题模型!$E$2,历史数据!$L$3:$U$5000,ROW(A3449),)</f>
        <v>12.354325261118699</v>
      </c>
    </row>
    <row r="3452" spans="1:36" x14ac:dyDescent="0.2">
      <c r="A3452" s="148">
        <v>41649</v>
      </c>
      <c r="B3452" s="137">
        <v>11.656394320700899</v>
      </c>
      <c r="C3452" s="137">
        <v>40.063806992520298</v>
      </c>
      <c r="D3452" s="137">
        <v>6.85588135593086</v>
      </c>
      <c r="E3452" s="137">
        <v>3.9464487906051202</v>
      </c>
      <c r="F3452" s="137">
        <v>10.9475197780872</v>
      </c>
      <c r="G3452" s="137">
        <v>22.578522633964599</v>
      </c>
      <c r="H3452" s="137">
        <v>5.6352622724367496</v>
      </c>
      <c r="I3452" s="137">
        <v>12.9430872900982</v>
      </c>
      <c r="J3452" s="137">
        <v>23.343445720049299</v>
      </c>
      <c r="K3452" s="137">
        <v>12.3021973064305</v>
      </c>
      <c r="L3452" s="137">
        <v>11.717582742331899</v>
      </c>
      <c r="M3452" s="137">
        <v>40.063806992520298</v>
      </c>
      <c r="N3452" s="137">
        <v>6.7424568482040597</v>
      </c>
      <c r="O3452" s="137">
        <v>3.90247721633654</v>
      </c>
      <c r="P3452" s="137">
        <v>11.1339738862298</v>
      </c>
      <c r="Q3452" s="137">
        <v>23.807285770506901</v>
      </c>
      <c r="R3452" s="137">
        <v>5.5822245098726402</v>
      </c>
      <c r="S3452" s="137">
        <v>12.7382916051283</v>
      </c>
      <c r="T3452" s="137">
        <v>22.924102383760999</v>
      </c>
      <c r="U3452" s="137">
        <v>12.0545895216612</v>
      </c>
      <c r="V3452" s="1">
        <v>1867995</v>
      </c>
      <c r="W3452" s="1">
        <v>0</v>
      </c>
      <c r="X3452" s="1">
        <v>1309301</v>
      </c>
      <c r="Y3452" s="1">
        <v>1633431</v>
      </c>
      <c r="Z3452" s="1">
        <v>2363570</v>
      </c>
      <c r="AA3452" s="1">
        <v>3079668</v>
      </c>
      <c r="AB3452" s="1">
        <v>9422936</v>
      </c>
      <c r="AC3452" s="1">
        <v>4016297</v>
      </c>
      <c r="AD3452" s="1">
        <v>370875</v>
      </c>
      <c r="AE3452" s="1">
        <v>269635</v>
      </c>
      <c r="AH3452" s="136">
        <f t="shared" si="53"/>
        <v>41649</v>
      </c>
      <c r="AI3452" s="177">
        <f>HLOOKUP(附加题模型!$E$2,历史数据!$B$3:$K$5000,ROW(A3450),)</f>
        <v>12.3021973064305</v>
      </c>
      <c r="AJ3452" s="177">
        <f>HLOOKUP(附加题模型!$E$2,历史数据!$L$3:$U$5000,ROW(A3450),)</f>
        <v>12.0545895216612</v>
      </c>
    </row>
    <row r="3453" spans="1:36" x14ac:dyDescent="0.2">
      <c r="A3453" s="148">
        <v>41652</v>
      </c>
      <c r="B3453" s="137">
        <v>11.595205899070001</v>
      </c>
      <c r="C3453" s="137">
        <v>40.063806992520298</v>
      </c>
      <c r="D3453" s="137">
        <v>6.6920459558810403</v>
      </c>
      <c r="E3453" s="137">
        <v>3.8804914292022499</v>
      </c>
      <c r="F3453" s="137">
        <v>11.0274286815769</v>
      </c>
      <c r="G3453" s="137">
        <v>23.653690378439101</v>
      </c>
      <c r="H3453" s="137">
        <v>5.5026678660264796</v>
      </c>
      <c r="I3453" s="137">
        <v>12.6768528996373</v>
      </c>
      <c r="J3453" s="137">
        <v>23.2269614599692</v>
      </c>
      <c r="K3453" s="137">
        <v>11.767885770875701</v>
      </c>
      <c r="L3453" s="137">
        <v>11.6869885315164</v>
      </c>
      <c r="M3453" s="137">
        <v>40.063806992520298</v>
      </c>
      <c r="N3453" s="137">
        <v>6.6542377866387703</v>
      </c>
      <c r="O3453" s="137">
        <v>3.8804914292022499</v>
      </c>
      <c r="P3453" s="137">
        <v>11.267155392046</v>
      </c>
      <c r="Q3453" s="137">
        <v>23.7458476136798</v>
      </c>
      <c r="R3453" s="137">
        <v>5.5026678660264796</v>
      </c>
      <c r="S3453" s="137">
        <v>12.7382916051283</v>
      </c>
      <c r="T3453" s="137">
        <v>23.296852016017301</v>
      </c>
      <c r="U3453" s="137">
        <v>11.806981736891901</v>
      </c>
      <c r="V3453" s="1">
        <v>1827178</v>
      </c>
      <c r="W3453" s="1">
        <v>0</v>
      </c>
      <c r="X3453" s="1">
        <v>655207</v>
      </c>
      <c r="Y3453" s="1">
        <v>1806814</v>
      </c>
      <c r="Z3453" s="1">
        <v>2336135</v>
      </c>
      <c r="AA3453" s="1">
        <v>2157613</v>
      </c>
      <c r="AB3453" s="1">
        <v>5299355</v>
      </c>
      <c r="AC3453" s="1">
        <v>2429267</v>
      </c>
      <c r="AD3453" s="1">
        <v>267000</v>
      </c>
      <c r="AE3453" s="1">
        <v>197275</v>
      </c>
      <c r="AH3453" s="136">
        <f t="shared" si="53"/>
        <v>41652</v>
      </c>
      <c r="AI3453" s="177">
        <f>HLOOKUP(附加题模型!$E$2,历史数据!$B$3:$K$5000,ROW(A3451),)</f>
        <v>11.767885770875701</v>
      </c>
      <c r="AJ3453" s="177">
        <f>HLOOKUP(附加题模型!$E$2,历史数据!$L$3:$U$5000,ROW(A3451),)</f>
        <v>11.806981736891901</v>
      </c>
    </row>
    <row r="3454" spans="1:36" x14ac:dyDescent="0.2">
      <c r="A3454" s="148">
        <v>41653</v>
      </c>
      <c r="B3454" s="137">
        <v>11.7481769531474</v>
      </c>
      <c r="C3454" s="137">
        <v>40.063806992520298</v>
      </c>
      <c r="D3454" s="137">
        <v>6.7046486789617896</v>
      </c>
      <c r="E3454" s="137">
        <v>3.8804914292022499</v>
      </c>
      <c r="F3454" s="137">
        <v>11.267155392046</v>
      </c>
      <c r="G3454" s="137">
        <v>23.5615331431984</v>
      </c>
      <c r="H3454" s="137">
        <v>5.4761489847444196</v>
      </c>
      <c r="I3454" s="137">
        <v>12.779250742122301</v>
      </c>
      <c r="J3454" s="137">
        <v>23.296852016017301</v>
      </c>
      <c r="K3454" s="137">
        <v>11.9503336122847</v>
      </c>
      <c r="L3454" s="137">
        <v>12.023524850486799</v>
      </c>
      <c r="M3454" s="137">
        <v>40.063806992520298</v>
      </c>
      <c r="N3454" s="137">
        <v>6.6542377866387703</v>
      </c>
      <c r="O3454" s="137">
        <v>3.9684345777394099</v>
      </c>
      <c r="P3454" s="137">
        <v>11.2005646391379</v>
      </c>
      <c r="Q3454" s="137">
        <v>24.943891671808501</v>
      </c>
      <c r="R3454" s="137">
        <v>5.72807835692395</v>
      </c>
      <c r="S3454" s="137">
        <v>13.106923838074101</v>
      </c>
      <c r="T3454" s="137">
        <v>23.7394922043216</v>
      </c>
      <c r="U3454" s="137">
        <v>12.0285255443171</v>
      </c>
      <c r="V3454" s="1">
        <v>2445241</v>
      </c>
      <c r="W3454" s="1">
        <v>0</v>
      </c>
      <c r="X3454" s="1">
        <v>1632596</v>
      </c>
      <c r="Y3454" s="1">
        <v>1537511</v>
      </c>
      <c r="Z3454" s="1">
        <v>1066958</v>
      </c>
      <c r="AA3454" s="1">
        <v>2418065</v>
      </c>
      <c r="AB3454" s="1">
        <v>11574604</v>
      </c>
      <c r="AC3454" s="1">
        <v>3215041</v>
      </c>
      <c r="AD3454" s="1">
        <v>318561</v>
      </c>
      <c r="AE3454" s="1">
        <v>273600</v>
      </c>
      <c r="AH3454" s="136">
        <f t="shared" si="53"/>
        <v>41653</v>
      </c>
      <c r="AI3454" s="177">
        <f>HLOOKUP(附加题模型!$E$2,历史数据!$B$3:$K$5000,ROW(A3452),)</f>
        <v>11.9503336122847</v>
      </c>
      <c r="AJ3454" s="177">
        <f>HLOOKUP(附加题模型!$E$2,历史数据!$L$3:$U$5000,ROW(A3452),)</f>
        <v>12.0285255443171</v>
      </c>
    </row>
    <row r="3455" spans="1:36" x14ac:dyDescent="0.2">
      <c r="A3455" s="148">
        <v>41654</v>
      </c>
      <c r="B3455" s="137">
        <v>11.9929306396713</v>
      </c>
      <c r="C3455" s="137">
        <v>40.063806992520298</v>
      </c>
      <c r="D3455" s="137">
        <v>6.6416350635580201</v>
      </c>
      <c r="E3455" s="137">
        <v>3.9464487906051202</v>
      </c>
      <c r="F3455" s="137">
        <v>11.0673831333217</v>
      </c>
      <c r="G3455" s="137">
        <v>25.036048907049199</v>
      </c>
      <c r="H3455" s="137">
        <v>5.72807835692395</v>
      </c>
      <c r="I3455" s="137">
        <v>13.106923838074101</v>
      </c>
      <c r="J3455" s="137">
        <v>23.762789056337599</v>
      </c>
      <c r="K3455" s="137">
        <v>12.1327814536936</v>
      </c>
      <c r="L3455" s="137">
        <v>12.145901693748799</v>
      </c>
      <c r="M3455" s="137">
        <v>40.063806992520298</v>
      </c>
      <c r="N3455" s="137">
        <v>6.7424568482040597</v>
      </c>
      <c r="O3455" s="137">
        <v>3.9464487906051202</v>
      </c>
      <c r="P3455" s="137">
        <v>11.054064982740099</v>
      </c>
      <c r="Q3455" s="137">
        <v>25.097487063876301</v>
      </c>
      <c r="R3455" s="137">
        <v>5.8208944414111397</v>
      </c>
      <c r="S3455" s="137">
        <v>13.1274034065711</v>
      </c>
      <c r="T3455" s="137">
        <v>23.762789056337599</v>
      </c>
      <c r="U3455" s="137">
        <v>12.015493555645</v>
      </c>
      <c r="V3455" s="1">
        <v>3642608</v>
      </c>
      <c r="W3455" s="1">
        <v>0</v>
      </c>
      <c r="X3455" s="1">
        <v>841866</v>
      </c>
      <c r="Y3455" s="1">
        <v>898148</v>
      </c>
      <c r="Z3455" s="1">
        <v>835684</v>
      </c>
      <c r="AA3455" s="1">
        <v>2426383</v>
      </c>
      <c r="AB3455" s="1">
        <v>9730033</v>
      </c>
      <c r="AC3455" s="1">
        <v>2382907</v>
      </c>
      <c r="AD3455" s="1">
        <v>503877</v>
      </c>
      <c r="AE3455" s="1">
        <v>84900</v>
      </c>
      <c r="AH3455" s="136">
        <f t="shared" si="53"/>
        <v>41654</v>
      </c>
      <c r="AI3455" s="177">
        <f>HLOOKUP(附加题模型!$E$2,历史数据!$B$3:$K$5000,ROW(A3453),)</f>
        <v>12.1327814536936</v>
      </c>
      <c r="AJ3455" s="177">
        <f>HLOOKUP(附加题模型!$E$2,历史数据!$L$3:$U$5000,ROW(A3453),)</f>
        <v>12.015493555645</v>
      </c>
    </row>
    <row r="3456" spans="1:36" x14ac:dyDescent="0.2">
      <c r="A3456" s="148">
        <v>41655</v>
      </c>
      <c r="B3456" s="137">
        <v>12.145901693748799</v>
      </c>
      <c r="C3456" s="137">
        <v>38.083466722928101</v>
      </c>
      <c r="D3456" s="137">
        <v>6.6290323404772602</v>
      </c>
      <c r="E3456" s="137">
        <v>3.93545589703798</v>
      </c>
      <c r="F3456" s="137">
        <v>11.120655735648199</v>
      </c>
      <c r="G3456" s="137">
        <v>25.097487063876301</v>
      </c>
      <c r="H3456" s="137">
        <v>5.8208944414111397</v>
      </c>
      <c r="I3456" s="137">
        <v>13.045485132583099</v>
      </c>
      <c r="J3456" s="137">
        <v>23.762789056337599</v>
      </c>
      <c r="K3456" s="137">
        <v>12.0545895216612</v>
      </c>
      <c r="L3456" s="137">
        <v>12.2070901153797</v>
      </c>
      <c r="M3456" s="137">
        <v>38.083466722928101</v>
      </c>
      <c r="N3456" s="137">
        <v>6.6668405097195302</v>
      </c>
      <c r="O3456" s="137">
        <v>3.9904203648737</v>
      </c>
      <c r="P3456" s="137">
        <v>11.173928337974701</v>
      </c>
      <c r="Q3456" s="137">
        <v>25.834744945801699</v>
      </c>
      <c r="R3456" s="137">
        <v>5.8474133226931997</v>
      </c>
      <c r="S3456" s="137">
        <v>13.0045259955892</v>
      </c>
      <c r="T3456" s="137">
        <v>24.182132392625899</v>
      </c>
      <c r="U3456" s="137">
        <v>12.002461566972899</v>
      </c>
      <c r="V3456" s="1">
        <v>3346536</v>
      </c>
      <c r="W3456" s="1">
        <v>7815300</v>
      </c>
      <c r="X3456" s="1">
        <v>2306692</v>
      </c>
      <c r="Y3456" s="1">
        <v>776134</v>
      </c>
      <c r="Z3456" s="1">
        <v>753160</v>
      </c>
      <c r="AA3456" s="1">
        <v>1895145</v>
      </c>
      <c r="AB3456" s="1">
        <v>7524715</v>
      </c>
      <c r="AC3456" s="1">
        <v>2341652</v>
      </c>
      <c r="AD3456" s="1">
        <v>494620</v>
      </c>
      <c r="AE3456" s="1">
        <v>271934</v>
      </c>
      <c r="AH3456" s="136">
        <f t="shared" si="53"/>
        <v>41655</v>
      </c>
      <c r="AI3456" s="177">
        <f>HLOOKUP(附加题模型!$E$2,历史数据!$B$3:$K$5000,ROW(A3454),)</f>
        <v>12.0545895216612</v>
      </c>
      <c r="AJ3456" s="177">
        <f>HLOOKUP(附加题模型!$E$2,历史数据!$L$3:$U$5000,ROW(A3454),)</f>
        <v>12.002461566972899</v>
      </c>
    </row>
    <row r="3457" spans="1:36" x14ac:dyDescent="0.2">
      <c r="A3457" s="148">
        <v>41656</v>
      </c>
      <c r="B3457" s="137">
        <v>12.176495904564201</v>
      </c>
      <c r="C3457" s="137">
        <v>38.083466722928101</v>
      </c>
      <c r="D3457" s="137">
        <v>6.6542377866387703</v>
      </c>
      <c r="E3457" s="137">
        <v>3.9684345777394099</v>
      </c>
      <c r="F3457" s="137">
        <v>11.2138827897195</v>
      </c>
      <c r="G3457" s="137">
        <v>25.804025867388098</v>
      </c>
      <c r="H3457" s="137">
        <v>5.8474133226931997</v>
      </c>
      <c r="I3457" s="137">
        <v>13.0045259955892</v>
      </c>
      <c r="J3457" s="137">
        <v>24.205429244642001</v>
      </c>
      <c r="K3457" s="137">
        <v>11.9112376462685</v>
      </c>
      <c r="L3457" s="137">
        <v>12.2988727478262</v>
      </c>
      <c r="M3457" s="137">
        <v>38.235800589819803</v>
      </c>
      <c r="N3457" s="137">
        <v>6.4651969404274396</v>
      </c>
      <c r="O3457" s="137">
        <v>3.9684345777394099</v>
      </c>
      <c r="P3457" s="137">
        <v>10.9075653263424</v>
      </c>
      <c r="Q3457" s="137">
        <v>24.913172593394901</v>
      </c>
      <c r="R3457" s="137">
        <v>5.6352622724367496</v>
      </c>
      <c r="S3457" s="137">
        <v>12.5334959201584</v>
      </c>
      <c r="T3457" s="137">
        <v>23.972460724481799</v>
      </c>
      <c r="U3457" s="137">
        <v>11.9112376462685</v>
      </c>
      <c r="V3457" s="1">
        <v>6149263</v>
      </c>
      <c r="W3457" s="1">
        <v>5210754</v>
      </c>
      <c r="X3457" s="1">
        <v>1156000</v>
      </c>
      <c r="Y3457" s="1">
        <v>801383</v>
      </c>
      <c r="Z3457" s="1">
        <v>1386314</v>
      </c>
      <c r="AA3457" s="1">
        <v>1295595</v>
      </c>
      <c r="AB3457" s="1">
        <v>6795690</v>
      </c>
      <c r="AC3457" s="1">
        <v>3113802</v>
      </c>
      <c r="AD3457" s="1">
        <v>277629</v>
      </c>
      <c r="AE3457" s="1">
        <v>202200</v>
      </c>
      <c r="AH3457" s="136">
        <f t="shared" si="53"/>
        <v>41656</v>
      </c>
      <c r="AI3457" s="177">
        <f>HLOOKUP(附加题模型!$E$2,历史数据!$B$3:$K$5000,ROW(A3455),)</f>
        <v>11.9112376462685</v>
      </c>
      <c r="AJ3457" s="177">
        <f>HLOOKUP(附加题模型!$E$2,历史数据!$L$3:$U$5000,ROW(A3455),)</f>
        <v>11.9112376462685</v>
      </c>
    </row>
    <row r="3458" spans="1:36" x14ac:dyDescent="0.2">
      <c r="A3458" s="148">
        <v>41659</v>
      </c>
      <c r="B3458" s="137">
        <v>12.2988727478262</v>
      </c>
      <c r="C3458" s="137">
        <v>38.083466722928101</v>
      </c>
      <c r="D3458" s="137">
        <v>6.5408132789119797</v>
      </c>
      <c r="E3458" s="137">
        <v>3.9574416841722702</v>
      </c>
      <c r="F3458" s="137">
        <v>10.9075653263424</v>
      </c>
      <c r="G3458" s="137">
        <v>24.851734436567799</v>
      </c>
      <c r="H3458" s="137">
        <v>5.6352622724367496</v>
      </c>
      <c r="I3458" s="137">
        <v>12.574455057152401</v>
      </c>
      <c r="J3458" s="137">
        <v>23.762789056337599</v>
      </c>
      <c r="K3458" s="137">
        <v>11.924269634940501</v>
      </c>
      <c r="L3458" s="137">
        <v>12.5436264343501</v>
      </c>
      <c r="M3458" s="137">
        <v>38.388134456711498</v>
      </c>
      <c r="N3458" s="137">
        <v>6.4904023865889497</v>
      </c>
      <c r="O3458" s="137">
        <v>3.9574416841722702</v>
      </c>
      <c r="P3458" s="137">
        <v>10.667838615873301</v>
      </c>
      <c r="Q3458" s="137">
        <v>24.175914711469598</v>
      </c>
      <c r="R3458" s="137">
        <v>5.5557056285905899</v>
      </c>
      <c r="S3458" s="137">
        <v>12.2263023927035</v>
      </c>
      <c r="T3458" s="137">
        <v>23.273555164001301</v>
      </c>
      <c r="U3458" s="137">
        <v>11.9112376462685</v>
      </c>
      <c r="V3458" s="1">
        <v>6861259</v>
      </c>
      <c r="W3458" s="1">
        <v>2694480</v>
      </c>
      <c r="X3458" s="1">
        <v>1105968</v>
      </c>
      <c r="Y3458" s="1">
        <v>624990</v>
      </c>
      <c r="Z3458" s="1">
        <v>830310</v>
      </c>
      <c r="AA3458" s="1">
        <v>2180198</v>
      </c>
      <c r="AB3458" s="1">
        <v>5815925</v>
      </c>
      <c r="AC3458" s="1">
        <v>2362250</v>
      </c>
      <c r="AD3458" s="1">
        <v>394327</v>
      </c>
      <c r="AE3458" s="1">
        <v>244356</v>
      </c>
      <c r="AH3458" s="136">
        <f t="shared" si="53"/>
        <v>41659</v>
      </c>
      <c r="AI3458" s="177">
        <f>HLOOKUP(附加题模型!$E$2,历史数据!$B$3:$K$5000,ROW(A3456),)</f>
        <v>11.924269634940501</v>
      </c>
      <c r="AJ3458" s="177">
        <f>HLOOKUP(附加题模型!$E$2,历史数据!$L$3:$U$5000,ROW(A3456),)</f>
        <v>11.9112376462685</v>
      </c>
    </row>
    <row r="3459" spans="1:36" x14ac:dyDescent="0.2">
      <c r="A3459" s="148">
        <v>41660</v>
      </c>
      <c r="B3459" s="137">
        <v>12.5436264343501</v>
      </c>
      <c r="C3459" s="137">
        <v>38.235800589819803</v>
      </c>
      <c r="D3459" s="137">
        <v>6.4777996635081996</v>
      </c>
      <c r="E3459" s="137">
        <v>3.9574416841722702</v>
      </c>
      <c r="F3459" s="137">
        <v>10.614566013546799</v>
      </c>
      <c r="G3459" s="137">
        <v>24.0530383978153</v>
      </c>
      <c r="H3459" s="137">
        <v>5.5159273066674999</v>
      </c>
      <c r="I3459" s="137">
        <v>12.2058228242065</v>
      </c>
      <c r="J3459" s="137">
        <v>23.273555164001301</v>
      </c>
      <c r="K3459" s="137">
        <v>11.963365600956701</v>
      </c>
      <c r="L3459" s="137">
        <v>12.7577859100585</v>
      </c>
      <c r="M3459" s="137">
        <v>38.388134456711498</v>
      </c>
      <c r="N3459" s="137">
        <v>6.5030051096697097</v>
      </c>
      <c r="O3459" s="137">
        <v>3.9794274713065598</v>
      </c>
      <c r="P3459" s="137">
        <v>10.6545204652917</v>
      </c>
      <c r="Q3459" s="137">
        <v>24.360229181950899</v>
      </c>
      <c r="R3459" s="137">
        <v>5.5954839505136702</v>
      </c>
      <c r="S3459" s="137">
        <v>12.3901389406794</v>
      </c>
      <c r="T3459" s="137">
        <v>23.459929980129399</v>
      </c>
      <c r="U3459" s="137">
        <v>12.041557532989099</v>
      </c>
      <c r="V3459" s="1">
        <v>5768826</v>
      </c>
      <c r="W3459" s="1">
        <v>2019319</v>
      </c>
      <c r="X3459" s="1">
        <v>1066076</v>
      </c>
      <c r="Y3459" s="1">
        <v>615613</v>
      </c>
      <c r="Z3459" s="1">
        <v>818936</v>
      </c>
      <c r="AA3459" s="1">
        <v>1437461</v>
      </c>
      <c r="AB3459" s="1">
        <v>5026962</v>
      </c>
      <c r="AC3459" s="1">
        <v>1646672</v>
      </c>
      <c r="AD3459" s="1">
        <v>255093</v>
      </c>
      <c r="AE3459" s="1">
        <v>168930</v>
      </c>
      <c r="AH3459" s="136">
        <f t="shared" si="53"/>
        <v>41660</v>
      </c>
      <c r="AI3459" s="177">
        <f>HLOOKUP(附加题模型!$E$2,历史数据!$B$3:$K$5000,ROW(A3457),)</f>
        <v>11.963365600956701</v>
      </c>
      <c r="AJ3459" s="177">
        <f>HLOOKUP(附加题模型!$E$2,历史数据!$L$3:$U$5000,ROW(A3457),)</f>
        <v>12.041557532989099</v>
      </c>
    </row>
    <row r="3460" spans="1:36" x14ac:dyDescent="0.2">
      <c r="A3460" s="148">
        <v>41661</v>
      </c>
      <c r="B3460" s="137">
        <v>12.7577859100585</v>
      </c>
      <c r="C3460" s="137">
        <v>39.073636857724203</v>
      </c>
      <c r="D3460" s="137">
        <v>6.5156078327504598</v>
      </c>
      <c r="E3460" s="137">
        <v>4.0014132584408504</v>
      </c>
      <c r="F3460" s="137">
        <v>10.5879297123836</v>
      </c>
      <c r="G3460" s="137">
        <v>24.298791025123801</v>
      </c>
      <c r="H3460" s="137">
        <v>5.6087433911547002</v>
      </c>
      <c r="I3460" s="137">
        <v>12.3901389406794</v>
      </c>
      <c r="J3460" s="137">
        <v>23.576414240209498</v>
      </c>
      <c r="K3460" s="137">
        <v>12.080653499005299</v>
      </c>
      <c r="L3460" s="137">
        <v>12.849568542505001</v>
      </c>
      <c r="M3460" s="137">
        <v>38.692802190494902</v>
      </c>
      <c r="N3460" s="137">
        <v>6.6416350635580201</v>
      </c>
      <c r="O3460" s="137">
        <v>4.08935640697801</v>
      </c>
      <c r="P3460" s="137">
        <v>10.8942471757607</v>
      </c>
      <c r="Q3460" s="137">
        <v>24.605981809259401</v>
      </c>
      <c r="R3460" s="137">
        <v>5.6485217130777796</v>
      </c>
      <c r="S3460" s="137">
        <v>12.6768528996373</v>
      </c>
      <c r="T3460" s="137">
        <v>24.065648132545899</v>
      </c>
      <c r="U3460" s="137">
        <v>12.2631013404143</v>
      </c>
      <c r="V3460" s="1">
        <v>5206427</v>
      </c>
      <c r="W3460" s="1">
        <v>4176022</v>
      </c>
      <c r="X3460" s="1">
        <v>1650618</v>
      </c>
      <c r="Y3460" s="1">
        <v>1680150</v>
      </c>
      <c r="Z3460" s="1">
        <v>679107</v>
      </c>
      <c r="AA3460" s="1">
        <v>1494159</v>
      </c>
      <c r="AB3460" s="1">
        <v>6494418</v>
      </c>
      <c r="AC3460" s="1">
        <v>2609159</v>
      </c>
      <c r="AD3460" s="1">
        <v>576521</v>
      </c>
      <c r="AE3460" s="1">
        <v>331289</v>
      </c>
      <c r="AH3460" s="136">
        <f t="shared" si="53"/>
        <v>41661</v>
      </c>
      <c r="AI3460" s="177">
        <f>HLOOKUP(附加题模型!$E$2,历史数据!$B$3:$K$5000,ROW(A3458),)</f>
        <v>12.080653499005299</v>
      </c>
      <c r="AJ3460" s="177">
        <f>HLOOKUP(附加题模型!$E$2,历史数据!$L$3:$U$5000,ROW(A3458),)</f>
        <v>12.2631013404143</v>
      </c>
    </row>
    <row r="3461" spans="1:36" x14ac:dyDescent="0.2">
      <c r="A3461" s="148">
        <v>41662</v>
      </c>
      <c r="B3461" s="137">
        <v>13.1249164398444</v>
      </c>
      <c r="C3461" s="137">
        <v>38.768969123940799</v>
      </c>
      <c r="D3461" s="137">
        <v>6.6542377866387703</v>
      </c>
      <c r="E3461" s="137">
        <v>4.1003493005451501</v>
      </c>
      <c r="F3461" s="137">
        <v>10.854292724015901</v>
      </c>
      <c r="G3461" s="137">
        <v>24.483105495605098</v>
      </c>
      <c r="H3461" s="137">
        <v>5.6485217130777796</v>
      </c>
      <c r="I3461" s="137">
        <v>12.6973324681343</v>
      </c>
      <c r="J3461" s="137">
        <v>23.9491638724658</v>
      </c>
      <c r="K3461" s="137">
        <v>12.2631013404143</v>
      </c>
      <c r="L3461" s="137">
        <v>12.7577859100585</v>
      </c>
      <c r="M3461" s="137">
        <v>39.073636857724203</v>
      </c>
      <c r="N3461" s="137">
        <v>6.6038268943157501</v>
      </c>
      <c r="O3461" s="137">
        <v>4.1553137683808803</v>
      </c>
      <c r="P3461" s="137">
        <v>10.854292724015901</v>
      </c>
      <c r="Q3461" s="137">
        <v>25.681149553733899</v>
      </c>
      <c r="R3461" s="137">
        <v>5.5557056285905899</v>
      </c>
      <c r="S3461" s="137">
        <v>12.6768528996373</v>
      </c>
      <c r="T3461" s="137">
        <v>24.182132392625899</v>
      </c>
      <c r="U3461" s="137">
        <v>12.2891653177584</v>
      </c>
      <c r="V3461" s="1">
        <v>4384292</v>
      </c>
      <c r="W3461" s="1">
        <v>3265877</v>
      </c>
      <c r="X3461" s="1">
        <v>1002801</v>
      </c>
      <c r="Y3461" s="1">
        <v>2127528</v>
      </c>
      <c r="Z3461" s="1">
        <v>558902</v>
      </c>
      <c r="AA3461" s="1">
        <v>1966628</v>
      </c>
      <c r="AB3461" s="1">
        <v>8412957</v>
      </c>
      <c r="AC3461" s="1">
        <v>2404203</v>
      </c>
      <c r="AD3461" s="1">
        <v>410210</v>
      </c>
      <c r="AE3461" s="1">
        <v>152100</v>
      </c>
      <c r="AH3461" s="136">
        <f t="shared" si="53"/>
        <v>41662</v>
      </c>
      <c r="AI3461" s="177">
        <f>HLOOKUP(附加题模型!$E$2,历史数据!$B$3:$K$5000,ROW(A3459),)</f>
        <v>12.2631013404143</v>
      </c>
      <c r="AJ3461" s="177">
        <f>HLOOKUP(附加题模型!$E$2,历史数据!$L$3:$U$5000,ROW(A3459),)</f>
        <v>12.2891653177584</v>
      </c>
    </row>
    <row r="3462" spans="1:36" x14ac:dyDescent="0.2">
      <c r="A3462" s="148">
        <v>41663</v>
      </c>
      <c r="B3462" s="137">
        <v>12.6660032776121</v>
      </c>
      <c r="C3462" s="137">
        <v>38.921302990832501</v>
      </c>
      <c r="D3462" s="137">
        <v>6.61642961739651</v>
      </c>
      <c r="E3462" s="137">
        <v>4.1443208748137303</v>
      </c>
      <c r="F3462" s="137">
        <v>10.667838615873301</v>
      </c>
      <c r="G3462" s="137">
        <v>25.527554161666099</v>
      </c>
      <c r="H3462" s="137">
        <v>5.5291867473085299</v>
      </c>
      <c r="I3462" s="137">
        <v>12.594934625649399</v>
      </c>
      <c r="J3462" s="137">
        <v>24.182132392625899</v>
      </c>
      <c r="K3462" s="137">
        <v>12.2240053743981</v>
      </c>
      <c r="L3462" s="137">
        <v>12.5130322235346</v>
      </c>
      <c r="M3462" s="137">
        <v>38.845136057386597</v>
      </c>
      <c r="N3462" s="137">
        <v>6.7424568482040597</v>
      </c>
      <c r="O3462" s="137">
        <v>4.1992853426494596</v>
      </c>
      <c r="P3462" s="137">
        <v>10.8809290251791</v>
      </c>
      <c r="Q3462" s="137">
        <v>25.2203633775305</v>
      </c>
      <c r="R3462" s="137">
        <v>5.5424461879495599</v>
      </c>
      <c r="S3462" s="137">
        <v>12.779250742122301</v>
      </c>
      <c r="T3462" s="137">
        <v>24.228726096658001</v>
      </c>
      <c r="U3462" s="137">
        <v>12.3412932724467</v>
      </c>
      <c r="V3462" s="1">
        <v>5653757</v>
      </c>
      <c r="W3462" s="1">
        <v>2603982</v>
      </c>
      <c r="X3462" s="1">
        <v>996987</v>
      </c>
      <c r="Y3462" s="1">
        <v>1532787</v>
      </c>
      <c r="Z3462" s="1">
        <v>2879332</v>
      </c>
      <c r="AA3462" s="1">
        <v>1902884</v>
      </c>
      <c r="AB3462" s="1">
        <v>6453923</v>
      </c>
      <c r="AC3462" s="1">
        <v>2070072</v>
      </c>
      <c r="AD3462" s="1">
        <v>623629</v>
      </c>
      <c r="AE3462" s="1">
        <v>262078</v>
      </c>
      <c r="AH3462" s="136">
        <f t="shared" ref="AH3462:AH3525" si="54">A3462</f>
        <v>41663</v>
      </c>
      <c r="AI3462" s="177">
        <f>HLOOKUP(附加题模型!$E$2,历史数据!$B$3:$K$5000,ROW(A3460),)</f>
        <v>12.2240053743981</v>
      </c>
      <c r="AJ3462" s="177">
        <f>HLOOKUP(附加题模型!$E$2,历史数据!$L$3:$U$5000,ROW(A3460),)</f>
        <v>12.3412932724467</v>
      </c>
    </row>
    <row r="3463" spans="1:36" x14ac:dyDescent="0.2">
      <c r="A3463" s="148">
        <v>41666</v>
      </c>
      <c r="B3463" s="137">
        <v>12.176495904564201</v>
      </c>
      <c r="C3463" s="137">
        <v>38.845136057386597</v>
      </c>
      <c r="D3463" s="137">
        <v>6.7172514020425496</v>
      </c>
      <c r="E3463" s="137">
        <v>4.1772995555151704</v>
      </c>
      <c r="F3463" s="137">
        <v>10.734429368781401</v>
      </c>
      <c r="G3463" s="137">
        <v>25.097487063876301</v>
      </c>
      <c r="H3463" s="137">
        <v>5.5159273066674999</v>
      </c>
      <c r="I3463" s="137">
        <v>12.6973324681343</v>
      </c>
      <c r="J3463" s="137">
        <v>24.182132392625899</v>
      </c>
      <c r="K3463" s="137">
        <v>12.3021973064305</v>
      </c>
      <c r="L3463" s="137">
        <v>11.962336428855799</v>
      </c>
      <c r="M3463" s="137">
        <v>38.311967523265601</v>
      </c>
      <c r="N3463" s="137">
        <v>6.6416350635580201</v>
      </c>
      <c r="O3463" s="137">
        <v>4.2212711297837497</v>
      </c>
      <c r="P3463" s="137">
        <v>10.5479752606388</v>
      </c>
      <c r="Q3463" s="137">
        <v>24.790296279740701</v>
      </c>
      <c r="R3463" s="137">
        <v>5.6352622724367496</v>
      </c>
      <c r="S3463" s="137">
        <v>12.799730310619299</v>
      </c>
      <c r="T3463" s="137">
        <v>23.9491638724658</v>
      </c>
      <c r="U3463" s="137">
        <v>12.354325261118699</v>
      </c>
      <c r="V3463" s="1">
        <v>11172667</v>
      </c>
      <c r="W3463" s="1">
        <v>2363198</v>
      </c>
      <c r="X3463" s="1">
        <v>1189458</v>
      </c>
      <c r="Y3463" s="1">
        <v>1157731</v>
      </c>
      <c r="Z3463" s="1">
        <v>1332631</v>
      </c>
      <c r="AA3463" s="1">
        <v>1629928</v>
      </c>
      <c r="AB3463" s="1">
        <v>6964673</v>
      </c>
      <c r="AC3463" s="1">
        <v>2288549</v>
      </c>
      <c r="AD3463" s="1">
        <v>575992</v>
      </c>
      <c r="AE3463" s="1">
        <v>252912</v>
      </c>
      <c r="AH3463" s="136">
        <f t="shared" si="54"/>
        <v>41666</v>
      </c>
      <c r="AI3463" s="177">
        <f>HLOOKUP(附加题模型!$E$2,历史数据!$B$3:$K$5000,ROW(A3461),)</f>
        <v>12.3021973064305</v>
      </c>
      <c r="AJ3463" s="177">
        <f>HLOOKUP(附加题模型!$E$2,历史数据!$L$3:$U$5000,ROW(A3461),)</f>
        <v>12.354325261118699</v>
      </c>
    </row>
    <row r="3464" spans="1:36" x14ac:dyDescent="0.2">
      <c r="A3464" s="148">
        <v>41667</v>
      </c>
      <c r="B3464" s="137">
        <v>11.901148007224799</v>
      </c>
      <c r="C3464" s="137">
        <v>38.388134456711498</v>
      </c>
      <c r="D3464" s="137">
        <v>6.5912241712349999</v>
      </c>
      <c r="E3464" s="137">
        <v>4.1772995555151704</v>
      </c>
      <c r="F3464" s="137">
        <v>10.4680663571491</v>
      </c>
      <c r="G3464" s="137">
        <v>24.790296279740701</v>
      </c>
      <c r="H3464" s="137">
        <v>5.6485217130777796</v>
      </c>
      <c r="I3464" s="137">
        <v>12.8816485846072</v>
      </c>
      <c r="J3464" s="137">
        <v>23.716195352305601</v>
      </c>
      <c r="K3464" s="137">
        <v>12.2631013404143</v>
      </c>
      <c r="L3464" s="137">
        <v>11.962336428855799</v>
      </c>
      <c r="M3464" s="137">
        <v>38.768969123940799</v>
      </c>
      <c r="N3464" s="137">
        <v>6.6290323404772602</v>
      </c>
      <c r="O3464" s="137">
        <v>4.2322640233508997</v>
      </c>
      <c r="P3464" s="137">
        <v>10.001931086792601</v>
      </c>
      <c r="Q3464" s="137">
        <v>25.281801534357601</v>
      </c>
      <c r="R3464" s="137">
        <v>5.7545972382060002</v>
      </c>
      <c r="S3464" s="137">
        <v>12.656373331140299</v>
      </c>
      <c r="T3464" s="137">
        <v>23.9491638724658</v>
      </c>
      <c r="U3464" s="137">
        <v>12.380389238462801</v>
      </c>
      <c r="V3464" s="1">
        <v>5015210</v>
      </c>
      <c r="W3464" s="1">
        <v>2225495</v>
      </c>
      <c r="X3464" s="1">
        <v>725138</v>
      </c>
      <c r="Y3464" s="1">
        <v>1058031</v>
      </c>
      <c r="Z3464" s="1">
        <v>3263393</v>
      </c>
      <c r="AA3464" s="1">
        <v>1376866</v>
      </c>
      <c r="AB3464" s="1">
        <v>8777502</v>
      </c>
      <c r="AC3464" s="1">
        <v>1764381</v>
      </c>
      <c r="AD3464" s="1">
        <v>267922</v>
      </c>
      <c r="AE3464" s="1">
        <v>176017</v>
      </c>
      <c r="AH3464" s="136">
        <f t="shared" si="54"/>
        <v>41667</v>
      </c>
      <c r="AI3464" s="177">
        <f>HLOOKUP(附加题模型!$E$2,历史数据!$B$3:$K$5000,ROW(A3462),)</f>
        <v>12.2631013404143</v>
      </c>
      <c r="AJ3464" s="177">
        <f>HLOOKUP(附加题模型!$E$2,历史数据!$L$3:$U$5000,ROW(A3462),)</f>
        <v>12.380389238462801</v>
      </c>
    </row>
    <row r="3465" spans="1:36" x14ac:dyDescent="0.2">
      <c r="A3465" s="148">
        <v>41668</v>
      </c>
      <c r="B3465" s="137">
        <v>11.901148007224799</v>
      </c>
      <c r="C3465" s="137">
        <v>38.692802190494902</v>
      </c>
      <c r="D3465" s="137">
        <v>6.6290323404772602</v>
      </c>
      <c r="E3465" s="137">
        <v>4.2322640233508997</v>
      </c>
      <c r="F3465" s="137">
        <v>9.9619766350477192</v>
      </c>
      <c r="G3465" s="137">
        <v>25.2203633775305</v>
      </c>
      <c r="H3465" s="137">
        <v>5.72807835692395</v>
      </c>
      <c r="I3465" s="137">
        <v>12.779250742122301</v>
      </c>
      <c r="J3465" s="137">
        <v>23.9258670204498</v>
      </c>
      <c r="K3465" s="137">
        <v>12.380389238462801</v>
      </c>
      <c r="L3465" s="137">
        <v>12.849568542505001</v>
      </c>
      <c r="M3465" s="137">
        <v>39.1498037911701</v>
      </c>
      <c r="N3465" s="137">
        <v>6.7802650174463199</v>
      </c>
      <c r="O3465" s="137">
        <v>4.1992853426494596</v>
      </c>
      <c r="P3465" s="137">
        <v>10.1484307431903</v>
      </c>
      <c r="Q3465" s="137">
        <v>25.036048907049199</v>
      </c>
      <c r="R3465" s="137">
        <v>5.7015594756418899</v>
      </c>
      <c r="S3465" s="137">
        <v>12.635893762643301</v>
      </c>
      <c r="T3465" s="137">
        <v>24.019054428513801</v>
      </c>
      <c r="U3465" s="137">
        <v>12.380389238462801</v>
      </c>
      <c r="V3465" s="1">
        <v>11334019</v>
      </c>
      <c r="W3465" s="1">
        <v>2085983</v>
      </c>
      <c r="X3465" s="1">
        <v>2010737</v>
      </c>
      <c r="Y3465" s="1">
        <v>637532</v>
      </c>
      <c r="Z3465" s="1">
        <v>970890</v>
      </c>
      <c r="AA3465" s="1">
        <v>1243150</v>
      </c>
      <c r="AB3465" s="1">
        <v>4656240</v>
      </c>
      <c r="AC3465" s="1">
        <v>1743768</v>
      </c>
      <c r="AD3465" s="1">
        <v>338319</v>
      </c>
      <c r="AE3465" s="1">
        <v>145300</v>
      </c>
      <c r="AH3465" s="136">
        <f t="shared" si="54"/>
        <v>41668</v>
      </c>
      <c r="AI3465" s="177">
        <f>HLOOKUP(附加题模型!$E$2,历史数据!$B$3:$K$5000,ROW(A3463),)</f>
        <v>12.380389238462801</v>
      </c>
      <c r="AJ3465" s="177">
        <f>HLOOKUP(附加题模型!$E$2,历史数据!$L$3:$U$5000,ROW(A3463),)</f>
        <v>12.380389238462801</v>
      </c>
    </row>
    <row r="3466" spans="1:36" x14ac:dyDescent="0.2">
      <c r="A3466" s="148">
        <v>41669</v>
      </c>
      <c r="B3466" s="137">
        <v>12.788380120874001</v>
      </c>
      <c r="C3466" s="137">
        <v>39.1498037911701</v>
      </c>
      <c r="D3466" s="137">
        <v>6.6920459558810403</v>
      </c>
      <c r="E3466" s="137">
        <v>4.1992853426494596</v>
      </c>
      <c r="F3466" s="137">
        <v>10.1617488937719</v>
      </c>
      <c r="G3466" s="137">
        <v>25.128206142289802</v>
      </c>
      <c r="H3466" s="137">
        <v>5.6750405943598397</v>
      </c>
      <c r="I3466" s="137">
        <v>12.6768528996373</v>
      </c>
      <c r="J3466" s="137">
        <v>23.902570168433702</v>
      </c>
      <c r="K3466" s="137">
        <v>12.2891653177584</v>
      </c>
      <c r="L3466" s="137">
        <v>13.033133807397901</v>
      </c>
      <c r="M3466" s="137">
        <v>39.3783045915076</v>
      </c>
      <c r="N3466" s="137">
        <v>6.85588135593086</v>
      </c>
      <c r="O3466" s="137">
        <v>4.2322640233508997</v>
      </c>
      <c r="P3466" s="137">
        <v>10.188385194935201</v>
      </c>
      <c r="Q3466" s="137">
        <v>24.821015358154298</v>
      </c>
      <c r="R3466" s="137">
        <v>5.5689650692316102</v>
      </c>
      <c r="S3466" s="137">
        <v>12.451577646170399</v>
      </c>
      <c r="T3466" s="137">
        <v>24.065648132545899</v>
      </c>
      <c r="U3466" s="137">
        <v>12.276133329086299</v>
      </c>
      <c r="V3466" s="1">
        <v>6637498</v>
      </c>
      <c r="W3466" s="1">
        <v>2827990</v>
      </c>
      <c r="X3466" s="1">
        <v>1296856</v>
      </c>
      <c r="Y3466" s="1">
        <v>792772</v>
      </c>
      <c r="Z3466" s="1">
        <v>669490</v>
      </c>
      <c r="AA3466" s="1">
        <v>999223</v>
      </c>
      <c r="AB3466" s="1">
        <v>3850735</v>
      </c>
      <c r="AC3466" s="1">
        <v>1981836</v>
      </c>
      <c r="AD3466" s="1">
        <v>433079</v>
      </c>
      <c r="AE3466" s="1">
        <v>145098</v>
      </c>
      <c r="AH3466" s="136">
        <f t="shared" si="54"/>
        <v>41669</v>
      </c>
      <c r="AI3466" s="177">
        <f>HLOOKUP(附加题模型!$E$2,历史数据!$B$3:$K$5000,ROW(A3464),)</f>
        <v>12.2891653177584</v>
      </c>
      <c r="AJ3466" s="177">
        <f>HLOOKUP(附加题模型!$E$2,历史数据!$L$3:$U$5000,ROW(A3464),)</f>
        <v>12.276133329086299</v>
      </c>
    </row>
    <row r="3467" spans="1:36" x14ac:dyDescent="0.2">
      <c r="A3467" s="148">
        <v>41677</v>
      </c>
      <c r="B3467" s="137">
        <v>13.033133807397901</v>
      </c>
      <c r="C3467" s="137">
        <v>39.225970724615898</v>
      </c>
      <c r="D3467" s="137">
        <v>6.8684840790116102</v>
      </c>
      <c r="E3467" s="137">
        <v>4.2212711297837497</v>
      </c>
      <c r="F3467" s="137">
        <v>10.188385194935201</v>
      </c>
      <c r="G3467" s="137">
        <v>24.636700887672902</v>
      </c>
      <c r="H3467" s="137">
        <v>5.5291867473085299</v>
      </c>
      <c r="I3467" s="137">
        <v>12.328700235188499</v>
      </c>
      <c r="J3467" s="137">
        <v>24.065648132545899</v>
      </c>
      <c r="K3467" s="137">
        <v>12.2631013404143</v>
      </c>
      <c r="L3467" s="137">
        <v>13.583829602076699</v>
      </c>
      <c r="M3467" s="137">
        <v>40.139973925966203</v>
      </c>
      <c r="N3467" s="137">
        <v>6.8684840790116102</v>
      </c>
      <c r="O3467" s="137">
        <v>4.2872284911866201</v>
      </c>
      <c r="P3467" s="137">
        <v>10.1750670443536</v>
      </c>
      <c r="Q3467" s="137">
        <v>24.790296279740701</v>
      </c>
      <c r="R3467" s="137">
        <v>5.6220028317957196</v>
      </c>
      <c r="S3467" s="137">
        <v>12.635893762643301</v>
      </c>
      <c r="T3467" s="137">
        <v>24.1588355406099</v>
      </c>
      <c r="U3467" s="137">
        <v>12.3021973064305</v>
      </c>
      <c r="V3467" s="1">
        <v>6106132</v>
      </c>
      <c r="W3467" s="1">
        <v>2536557</v>
      </c>
      <c r="X3467" s="1">
        <v>960874</v>
      </c>
      <c r="Y3467" s="1">
        <v>1316680</v>
      </c>
      <c r="Z3467" s="1">
        <v>918401</v>
      </c>
      <c r="AA3467" s="1">
        <v>1124268</v>
      </c>
      <c r="AB3467" s="1">
        <v>4610145</v>
      </c>
      <c r="AC3467" s="1">
        <v>1481365</v>
      </c>
      <c r="AD3467" s="1">
        <v>429491</v>
      </c>
      <c r="AE3467" s="1">
        <v>147150</v>
      </c>
      <c r="AH3467" s="136">
        <f t="shared" si="54"/>
        <v>41677</v>
      </c>
      <c r="AI3467" s="177">
        <f>HLOOKUP(附加题模型!$E$2,历史数据!$B$3:$K$5000,ROW(A3465),)</f>
        <v>12.2631013404143</v>
      </c>
      <c r="AJ3467" s="177">
        <f>HLOOKUP(附加题模型!$E$2,历史数据!$L$3:$U$5000,ROW(A3465),)</f>
        <v>12.3021973064305</v>
      </c>
    </row>
    <row r="3468" spans="1:36" x14ac:dyDescent="0.2">
      <c r="A3468" s="148">
        <v>41680</v>
      </c>
      <c r="B3468" s="137">
        <v>13.461452758814699</v>
      </c>
      <c r="C3468" s="137">
        <v>40.596975526641302</v>
      </c>
      <c r="D3468" s="137">
        <v>6.9062922482538802</v>
      </c>
      <c r="E3468" s="137">
        <v>4.2872284911866201</v>
      </c>
      <c r="F3468" s="137">
        <v>10.1750670443536</v>
      </c>
      <c r="G3468" s="137">
        <v>24.851734436567799</v>
      </c>
      <c r="H3468" s="137">
        <v>5.6087433911547002</v>
      </c>
      <c r="I3468" s="137">
        <v>12.6154141941463</v>
      </c>
      <c r="J3468" s="137">
        <v>24.205429244642001</v>
      </c>
      <c r="K3468" s="137">
        <v>12.406453215807</v>
      </c>
      <c r="L3468" s="137">
        <v>13.583829602076699</v>
      </c>
      <c r="M3468" s="137">
        <v>41.739479528329198</v>
      </c>
      <c r="N3468" s="137">
        <v>6.9945113098191598</v>
      </c>
      <c r="O3468" s="137">
        <v>4.4960934689623802</v>
      </c>
      <c r="P3468" s="137">
        <v>10.321566700751299</v>
      </c>
      <c r="Q3468" s="137">
        <v>25.2203633775305</v>
      </c>
      <c r="R3468" s="137">
        <v>5.6883000350008599</v>
      </c>
      <c r="S3468" s="137">
        <v>13.0864442695771</v>
      </c>
      <c r="T3468" s="137">
        <v>24.648069432946301</v>
      </c>
      <c r="U3468" s="137">
        <v>12.601933045888</v>
      </c>
      <c r="V3468" s="1">
        <v>12075054</v>
      </c>
      <c r="W3468" s="1">
        <v>3230496</v>
      </c>
      <c r="X3468" s="1">
        <v>1213863</v>
      </c>
      <c r="Y3468" s="1">
        <v>1895407</v>
      </c>
      <c r="Z3468" s="1">
        <v>2102921</v>
      </c>
      <c r="AA3468" s="1">
        <v>2182287</v>
      </c>
      <c r="AB3468" s="1">
        <v>6724930</v>
      </c>
      <c r="AC3468" s="1">
        <v>4773207</v>
      </c>
      <c r="AD3468" s="1">
        <v>1016032</v>
      </c>
      <c r="AE3468" s="1">
        <v>195210</v>
      </c>
      <c r="AH3468" s="136">
        <f t="shared" si="54"/>
        <v>41680</v>
      </c>
      <c r="AI3468" s="177">
        <f>HLOOKUP(附加题模型!$E$2,历史数据!$B$3:$K$5000,ROW(A3466),)</f>
        <v>12.406453215807</v>
      </c>
      <c r="AJ3468" s="177">
        <f>HLOOKUP(附加题模型!$E$2,历史数据!$L$3:$U$5000,ROW(A3466),)</f>
        <v>12.601933045888</v>
      </c>
    </row>
    <row r="3469" spans="1:36" x14ac:dyDescent="0.2">
      <c r="A3469" s="148">
        <v>41681</v>
      </c>
      <c r="B3469" s="137">
        <v>13.4920469696302</v>
      </c>
      <c r="C3469" s="137">
        <v>41.815646461775003</v>
      </c>
      <c r="D3469" s="137">
        <v>7.0071140328999197</v>
      </c>
      <c r="E3469" s="137">
        <v>4.4631147882609401</v>
      </c>
      <c r="F3469" s="137">
        <v>10.308248550169701</v>
      </c>
      <c r="G3469" s="137">
        <v>25.2203633775305</v>
      </c>
      <c r="H3469" s="137">
        <v>5.7015594756418899</v>
      </c>
      <c r="I3469" s="137">
        <v>13.0659647010801</v>
      </c>
      <c r="J3469" s="137">
        <v>24.648069432946301</v>
      </c>
      <c r="K3469" s="137">
        <v>12.6410290119042</v>
      </c>
      <c r="L3469" s="137">
        <v>13.645018023707699</v>
      </c>
      <c r="M3469" s="137">
        <v>42.881983530017003</v>
      </c>
      <c r="N3469" s="137">
        <v>6.9441004174961396</v>
      </c>
      <c r="O3469" s="137">
        <v>4.44112900112665</v>
      </c>
      <c r="P3469" s="137">
        <v>10.374839303077801</v>
      </c>
      <c r="Q3469" s="137">
        <v>25.773306788974601</v>
      </c>
      <c r="R3469" s="137">
        <v>5.6750405943598397</v>
      </c>
      <c r="S3469" s="137">
        <v>13.0864442695771</v>
      </c>
      <c r="T3469" s="137">
        <v>24.694663136978299</v>
      </c>
      <c r="U3469" s="137">
        <v>12.5237411138556</v>
      </c>
      <c r="V3469" s="1">
        <v>11802839</v>
      </c>
      <c r="W3469" s="1">
        <v>5085600</v>
      </c>
      <c r="X3469" s="1">
        <v>1737195</v>
      </c>
      <c r="Y3469" s="1">
        <v>2749749</v>
      </c>
      <c r="Z3469" s="1">
        <v>1579812</v>
      </c>
      <c r="AA3469" s="1">
        <v>2387920</v>
      </c>
      <c r="AB3469" s="1">
        <v>7115049</v>
      </c>
      <c r="AC3469" s="1">
        <v>3726722</v>
      </c>
      <c r="AD3469" s="1">
        <v>797940</v>
      </c>
      <c r="AE3469" s="1">
        <v>157926</v>
      </c>
      <c r="AH3469" s="136">
        <f t="shared" si="54"/>
        <v>41681</v>
      </c>
      <c r="AI3469" s="177">
        <f>HLOOKUP(附加题模型!$E$2,历史数据!$B$3:$K$5000,ROW(A3467),)</f>
        <v>12.6410290119042</v>
      </c>
      <c r="AJ3469" s="177">
        <f>HLOOKUP(附加题模型!$E$2,历史数据!$L$3:$U$5000,ROW(A3467),)</f>
        <v>12.5237411138556</v>
      </c>
    </row>
    <row r="3470" spans="1:36" x14ac:dyDescent="0.2">
      <c r="A3470" s="148">
        <v>41682</v>
      </c>
      <c r="B3470" s="137">
        <v>13.645018023707699</v>
      </c>
      <c r="C3470" s="137">
        <v>43.1866512638004</v>
      </c>
      <c r="D3470" s="137">
        <v>6.9314976944153903</v>
      </c>
      <c r="E3470" s="137">
        <v>4.4521218946937999</v>
      </c>
      <c r="F3470" s="137">
        <v>10.374839303077801</v>
      </c>
      <c r="G3470" s="137">
        <v>25.773306788974601</v>
      </c>
      <c r="H3470" s="137">
        <v>5.6485217130777796</v>
      </c>
      <c r="I3470" s="137">
        <v>13.106923838074101</v>
      </c>
      <c r="J3470" s="137">
        <v>24.741256841010401</v>
      </c>
      <c r="K3470" s="137">
        <v>12.5237411138556</v>
      </c>
      <c r="L3470" s="137">
        <v>13.522641180445699</v>
      </c>
      <c r="M3470" s="137">
        <v>42.805816596571098</v>
      </c>
      <c r="N3470" s="137">
        <v>6.9567031405769004</v>
      </c>
      <c r="O3470" s="137">
        <v>4.4301361075595098</v>
      </c>
      <c r="P3470" s="137">
        <v>10.308248550169701</v>
      </c>
      <c r="Q3470" s="137">
        <v>25.773306788974601</v>
      </c>
      <c r="R3470" s="137">
        <v>5.7148189162829199</v>
      </c>
      <c r="S3470" s="137">
        <v>13.311719523043999</v>
      </c>
      <c r="T3470" s="137">
        <v>25.416865549474899</v>
      </c>
      <c r="U3470" s="137">
        <v>12.7061889552645</v>
      </c>
      <c r="V3470" s="1">
        <v>7163097</v>
      </c>
      <c r="W3470" s="1">
        <v>2583823</v>
      </c>
      <c r="X3470" s="1">
        <v>1307405</v>
      </c>
      <c r="Y3470" s="1">
        <v>2051981</v>
      </c>
      <c r="Z3470" s="1">
        <v>1651194</v>
      </c>
      <c r="AA3470" s="1">
        <v>1817398</v>
      </c>
      <c r="AB3470" s="1">
        <v>8872344</v>
      </c>
      <c r="AC3470" s="1">
        <v>3696384</v>
      </c>
      <c r="AD3470" s="1">
        <v>1072307</v>
      </c>
      <c r="AE3470" s="1">
        <v>269080</v>
      </c>
      <c r="AH3470" s="136">
        <f t="shared" si="54"/>
        <v>41682</v>
      </c>
      <c r="AI3470" s="177">
        <f>HLOOKUP(附加题模型!$E$2,历史数据!$B$3:$K$5000,ROW(A3468),)</f>
        <v>12.5237411138556</v>
      </c>
      <c r="AJ3470" s="177">
        <f>HLOOKUP(附加题模型!$E$2,历史数据!$L$3:$U$5000,ROW(A3468),)</f>
        <v>12.7061889552645</v>
      </c>
    </row>
    <row r="3471" spans="1:36" x14ac:dyDescent="0.2">
      <c r="A3471" s="148">
        <v>41683</v>
      </c>
      <c r="B3471" s="137">
        <v>13.522641180445699</v>
      </c>
      <c r="C3471" s="137">
        <v>42.805816596571098</v>
      </c>
      <c r="D3471" s="137">
        <v>6.8936895251731203</v>
      </c>
      <c r="E3471" s="137">
        <v>4.4301361075595098</v>
      </c>
      <c r="F3471" s="137">
        <v>10.308248550169701</v>
      </c>
      <c r="G3471" s="137">
        <v>25.773306788974601</v>
      </c>
      <c r="H3471" s="137">
        <v>5.6883000350008599</v>
      </c>
      <c r="I3471" s="137">
        <v>13.2298012490561</v>
      </c>
      <c r="J3471" s="137">
        <v>25.3935686974588</v>
      </c>
      <c r="K3471" s="137">
        <v>12.7061889552645</v>
      </c>
      <c r="L3471" s="137">
        <v>13.7062064453386</v>
      </c>
      <c r="M3471" s="137">
        <v>42.501148862787701</v>
      </c>
      <c r="N3471" s="137">
        <v>6.9441004174961396</v>
      </c>
      <c r="O3471" s="137">
        <v>4.3751716397237796</v>
      </c>
      <c r="P3471" s="137">
        <v>10.308248550169701</v>
      </c>
      <c r="Q3471" s="137">
        <v>25.681149553733899</v>
      </c>
      <c r="R3471" s="137">
        <v>5.5954839505136702</v>
      </c>
      <c r="S3471" s="137">
        <v>13.0659647010801</v>
      </c>
      <c r="T3471" s="137">
        <v>25.044115917218601</v>
      </c>
      <c r="U3471" s="137">
        <v>12.627997023232099</v>
      </c>
      <c r="V3471" s="1">
        <v>7693933</v>
      </c>
      <c r="W3471" s="1">
        <v>1894600</v>
      </c>
      <c r="X3471" s="1">
        <v>2924715</v>
      </c>
      <c r="Y3471" s="1">
        <v>1743418</v>
      </c>
      <c r="Z3471" s="1">
        <v>0</v>
      </c>
      <c r="AA3471" s="1">
        <v>1696783</v>
      </c>
      <c r="AB3471" s="1">
        <v>5050459</v>
      </c>
      <c r="AC3471" s="1">
        <v>3976123</v>
      </c>
      <c r="AD3471" s="1">
        <v>956390</v>
      </c>
      <c r="AE3471" s="1">
        <v>261436</v>
      </c>
      <c r="AH3471" s="136">
        <f t="shared" si="54"/>
        <v>41683</v>
      </c>
      <c r="AI3471" s="177">
        <f>HLOOKUP(附加题模型!$E$2,历史数据!$B$3:$K$5000,ROW(A3469),)</f>
        <v>12.7061889552645</v>
      </c>
      <c r="AJ3471" s="177">
        <f>HLOOKUP(附加题模型!$E$2,历史数据!$L$3:$U$5000,ROW(A3469),)</f>
        <v>12.627997023232099</v>
      </c>
    </row>
    <row r="3472" spans="1:36" x14ac:dyDescent="0.2">
      <c r="A3472" s="148">
        <v>41684</v>
      </c>
      <c r="B3472" s="137">
        <v>13.6144238128922</v>
      </c>
      <c r="C3472" s="137">
        <v>42.424981929341897</v>
      </c>
      <c r="D3472" s="137">
        <v>6.9693058636576497</v>
      </c>
      <c r="E3472" s="137">
        <v>4.3641787461566404</v>
      </c>
      <c r="F3472" s="137">
        <v>10.308248550169701</v>
      </c>
      <c r="G3472" s="137">
        <v>25.681149553733899</v>
      </c>
      <c r="H3472" s="137">
        <v>5.5954839505136702</v>
      </c>
      <c r="I3472" s="137">
        <v>13.0659647010801</v>
      </c>
      <c r="J3472" s="137">
        <v>25.044115917218601</v>
      </c>
      <c r="K3472" s="137">
        <v>12.6410290119042</v>
      </c>
      <c r="L3472" s="137">
        <v>13.7673948669696</v>
      </c>
      <c r="M3472" s="137">
        <v>43.415152064137999</v>
      </c>
      <c r="N3472" s="137">
        <v>7.2213603252727596</v>
      </c>
      <c r="O3472" s="137">
        <v>4.4631147882609401</v>
      </c>
      <c r="P3472" s="137">
        <v>10.308248550169701</v>
      </c>
      <c r="Q3472" s="137">
        <v>26.971350847103299</v>
      </c>
      <c r="R3472" s="137">
        <v>5.6485217130777796</v>
      </c>
      <c r="S3472" s="137">
        <v>13.332199091541</v>
      </c>
      <c r="T3472" s="137">
        <v>25.626537217618999</v>
      </c>
      <c r="U3472" s="137">
        <v>12.849540830657199</v>
      </c>
      <c r="V3472" s="1">
        <v>17267386</v>
      </c>
      <c r="W3472" s="1">
        <v>2013473</v>
      </c>
      <c r="X3472" s="1">
        <v>5169912</v>
      </c>
      <c r="Y3472" s="1">
        <v>1584231</v>
      </c>
      <c r="Z3472" s="1">
        <v>0</v>
      </c>
      <c r="AA3472" s="1">
        <v>3341696</v>
      </c>
      <c r="AB3472" s="1">
        <v>6369242</v>
      </c>
      <c r="AC3472" s="1">
        <v>3086266</v>
      </c>
      <c r="AD3472" s="1">
        <v>1285594</v>
      </c>
      <c r="AE3472" s="1">
        <v>354080</v>
      </c>
      <c r="AH3472" s="136">
        <f t="shared" si="54"/>
        <v>41684</v>
      </c>
      <c r="AI3472" s="177">
        <f>HLOOKUP(附加题模型!$E$2,历史数据!$B$3:$K$5000,ROW(A3470),)</f>
        <v>12.6410290119042</v>
      </c>
      <c r="AJ3472" s="177">
        <f>HLOOKUP(附加题模型!$E$2,历史数据!$L$3:$U$5000,ROW(A3470),)</f>
        <v>12.849540830657199</v>
      </c>
    </row>
    <row r="3473" spans="1:36" x14ac:dyDescent="0.2">
      <c r="A3473" s="148">
        <v>41687</v>
      </c>
      <c r="B3473" s="137">
        <v>13.7673948669696</v>
      </c>
      <c r="C3473" s="137">
        <v>43.491318997583903</v>
      </c>
      <c r="D3473" s="137">
        <v>7.1583467098689804</v>
      </c>
      <c r="E3473" s="137">
        <v>4.47410768182809</v>
      </c>
      <c r="F3473" s="137">
        <v>10.308248550169701</v>
      </c>
      <c r="G3473" s="137">
        <v>26.817755455035499</v>
      </c>
      <c r="H3473" s="137">
        <v>5.6352622724367496</v>
      </c>
      <c r="I3473" s="137">
        <v>13.352678660038</v>
      </c>
      <c r="J3473" s="137">
        <v>25.719724625683099</v>
      </c>
      <c r="K3473" s="137">
        <v>12.7452849212807</v>
      </c>
      <c r="L3473" s="137">
        <v>13.7673948669696</v>
      </c>
      <c r="M3473" s="137">
        <v>44.709989932717598</v>
      </c>
      <c r="N3473" s="137">
        <v>7.4860175099686197</v>
      </c>
      <c r="O3473" s="137">
        <v>4.5730437239324004</v>
      </c>
      <c r="P3473" s="137">
        <v>10.308248550169701</v>
      </c>
      <c r="Q3473" s="137">
        <v>27.063508082344001</v>
      </c>
      <c r="R3473" s="137">
        <v>5.7678566788470302</v>
      </c>
      <c r="S3473" s="137">
        <v>13.455076502522999</v>
      </c>
      <c r="T3473" s="137">
        <v>26.1157711099554</v>
      </c>
      <c r="U3473" s="137">
        <v>12.9147007740176</v>
      </c>
      <c r="V3473" s="1">
        <v>12555930</v>
      </c>
      <c r="W3473" s="1">
        <v>2820034</v>
      </c>
      <c r="X3473" s="1">
        <v>2849509</v>
      </c>
      <c r="Y3473" s="1">
        <v>1598885</v>
      </c>
      <c r="Z3473" s="1">
        <v>0</v>
      </c>
      <c r="AA3473" s="1">
        <v>2228052</v>
      </c>
      <c r="AB3473" s="1">
        <v>7751148</v>
      </c>
      <c r="AC3473" s="1">
        <v>3274277</v>
      </c>
      <c r="AD3473" s="1">
        <v>3725260</v>
      </c>
      <c r="AE3473" s="1">
        <v>281090</v>
      </c>
      <c r="AH3473" s="136">
        <f t="shared" si="54"/>
        <v>41687</v>
      </c>
      <c r="AI3473" s="177">
        <f>HLOOKUP(附加题模型!$E$2,历史数据!$B$3:$K$5000,ROW(A3471),)</f>
        <v>12.7452849212807</v>
      </c>
      <c r="AJ3473" s="177">
        <f>HLOOKUP(附加题模型!$E$2,历史数据!$L$3:$U$5000,ROW(A3471),)</f>
        <v>12.9147007740176</v>
      </c>
    </row>
    <row r="3474" spans="1:36" x14ac:dyDescent="0.2">
      <c r="A3474" s="148">
        <v>41688</v>
      </c>
      <c r="B3474" s="137">
        <v>13.7673948669696</v>
      </c>
      <c r="C3474" s="137">
        <v>44.8623237996093</v>
      </c>
      <c r="D3474" s="137">
        <v>7.4860175099686197</v>
      </c>
      <c r="E3474" s="137">
        <v>4.5950295110666897</v>
      </c>
      <c r="F3474" s="137">
        <v>11.333746144954</v>
      </c>
      <c r="G3474" s="137">
        <v>27.063508082344001</v>
      </c>
      <c r="H3474" s="137">
        <v>5.7678566788470302</v>
      </c>
      <c r="I3474" s="137">
        <v>13.5369947765109</v>
      </c>
      <c r="J3474" s="137">
        <v>26.069177405923298</v>
      </c>
      <c r="K3474" s="137">
        <v>12.9798607173779</v>
      </c>
      <c r="L3474" s="137">
        <v>13.8591774994161</v>
      </c>
      <c r="M3474" s="137">
        <v>45.547826200621998</v>
      </c>
      <c r="N3474" s="137">
        <v>7.8640992023912801</v>
      </c>
      <c r="O3474" s="137">
        <v>4.6060224046338298</v>
      </c>
      <c r="P3474" s="137">
        <v>11.333746144954</v>
      </c>
      <c r="Q3474" s="137">
        <v>27.124946239171098</v>
      </c>
      <c r="R3474" s="137">
        <v>6.3512720670522498</v>
      </c>
      <c r="S3474" s="137">
        <v>13.434596934026001</v>
      </c>
      <c r="T3474" s="137">
        <v>26.348739630115599</v>
      </c>
      <c r="U3474" s="137">
        <v>13.0580526494103</v>
      </c>
      <c r="V3474" s="1">
        <v>9848552</v>
      </c>
      <c r="W3474" s="1">
        <v>3963759</v>
      </c>
      <c r="X3474" s="1">
        <v>4229239</v>
      </c>
      <c r="Y3474" s="1">
        <v>2800204</v>
      </c>
      <c r="Z3474" s="1">
        <v>900197</v>
      </c>
      <c r="AA3474" s="1">
        <v>2123805</v>
      </c>
      <c r="AB3474" s="1">
        <v>25536322</v>
      </c>
      <c r="AC3474" s="1">
        <v>2841622</v>
      </c>
      <c r="AD3474" s="1">
        <v>4735471</v>
      </c>
      <c r="AE3474" s="1">
        <v>155629</v>
      </c>
      <c r="AH3474" s="136">
        <f t="shared" si="54"/>
        <v>41688</v>
      </c>
      <c r="AI3474" s="177">
        <f>HLOOKUP(附加题模型!$E$2,历史数据!$B$3:$K$5000,ROW(A3472),)</f>
        <v>12.9798607173779</v>
      </c>
      <c r="AJ3474" s="177">
        <f>HLOOKUP(附加题模型!$E$2,历史数据!$L$3:$U$5000,ROW(A3472),)</f>
        <v>13.0580526494103</v>
      </c>
    </row>
    <row r="3475" spans="1:36" x14ac:dyDescent="0.2">
      <c r="A3475" s="148">
        <v>41689</v>
      </c>
      <c r="B3475" s="137">
        <v>13.7062064453386</v>
      </c>
      <c r="C3475" s="137">
        <v>45.395492333730303</v>
      </c>
      <c r="D3475" s="137">
        <v>7.9901264331988298</v>
      </c>
      <c r="E3475" s="137">
        <v>4.5840366174995397</v>
      </c>
      <c r="F3475" s="137">
        <v>12.252698535085401</v>
      </c>
      <c r="G3475" s="137">
        <v>26.971350847103299</v>
      </c>
      <c r="H3475" s="137">
        <v>6.5103853547445798</v>
      </c>
      <c r="I3475" s="137">
        <v>13.434596934026001</v>
      </c>
      <c r="J3475" s="137">
        <v>26.488520742211701</v>
      </c>
      <c r="K3475" s="137">
        <v>13.0319886720662</v>
      </c>
      <c r="L3475" s="137">
        <v>13.736800656154101</v>
      </c>
      <c r="M3475" s="137">
        <v>45.471659267176101</v>
      </c>
      <c r="N3475" s="137">
        <v>8.0027291562795799</v>
      </c>
      <c r="O3475" s="137">
        <v>4.6499939789024101</v>
      </c>
      <c r="P3475" s="137">
        <v>11.094019434485</v>
      </c>
      <c r="Q3475" s="137">
        <v>27.124946239171098</v>
      </c>
      <c r="R3475" s="137">
        <v>6.6032014392317704</v>
      </c>
      <c r="S3475" s="137">
        <v>13.639392618995901</v>
      </c>
      <c r="T3475" s="137">
        <v>26.3254427780995</v>
      </c>
      <c r="U3475" s="137">
        <v>13.0580526494103</v>
      </c>
      <c r="V3475" s="1">
        <v>7189608</v>
      </c>
      <c r="W3475" s="1">
        <v>2914726</v>
      </c>
      <c r="X3475" s="1">
        <v>3934405</v>
      </c>
      <c r="Y3475" s="1">
        <v>1698425</v>
      </c>
      <c r="Z3475" s="1">
        <v>13485410</v>
      </c>
      <c r="AA3475" s="1">
        <v>2091400</v>
      </c>
      <c r="AB3475" s="1">
        <v>33522823</v>
      </c>
      <c r="AC3475" s="1">
        <v>3870938</v>
      </c>
      <c r="AD3475" s="1">
        <v>1366827</v>
      </c>
      <c r="AE3475" s="1">
        <v>340882</v>
      </c>
      <c r="AH3475" s="136">
        <f t="shared" si="54"/>
        <v>41689</v>
      </c>
      <c r="AI3475" s="177">
        <f>HLOOKUP(附加题模型!$E$2,历史数据!$B$3:$K$5000,ROW(A3473),)</f>
        <v>13.0319886720662</v>
      </c>
      <c r="AJ3475" s="177">
        <f>HLOOKUP(附加题模型!$E$2,历史数据!$L$3:$U$5000,ROW(A3473),)</f>
        <v>13.0580526494103</v>
      </c>
    </row>
    <row r="3476" spans="1:36" x14ac:dyDescent="0.2">
      <c r="A3476" s="148">
        <v>41690</v>
      </c>
      <c r="B3476" s="137">
        <v>13.7673948669696</v>
      </c>
      <c r="C3476" s="137">
        <v>45.395492333730303</v>
      </c>
      <c r="D3476" s="137">
        <v>8.0153318793603407</v>
      </c>
      <c r="E3476" s="137">
        <v>4.6499939789024101</v>
      </c>
      <c r="F3476" s="137">
        <v>11.094019434485</v>
      </c>
      <c r="G3476" s="137">
        <v>27.0327890039304</v>
      </c>
      <c r="H3476" s="137">
        <v>6.6297203205138304</v>
      </c>
      <c r="I3476" s="137">
        <v>13.6189130504989</v>
      </c>
      <c r="J3476" s="137">
        <v>26.5351144462437</v>
      </c>
      <c r="K3476" s="137">
        <v>13.123212592770599</v>
      </c>
      <c r="L3476" s="137">
        <v>14.5628443481723</v>
      </c>
      <c r="M3476" s="137">
        <v>45.166991533392697</v>
      </c>
      <c r="N3476" s="137">
        <v>8.1539618332486494</v>
      </c>
      <c r="O3476" s="137">
        <v>4.6499939789024101</v>
      </c>
      <c r="P3476" s="137">
        <v>11.2538372414643</v>
      </c>
      <c r="Q3476" s="137">
        <v>26.449126514072798</v>
      </c>
      <c r="R3476" s="137">
        <v>6.7092769643599901</v>
      </c>
      <c r="S3476" s="137">
        <v>13.291239954547001</v>
      </c>
      <c r="T3476" s="137">
        <v>25.975989997859301</v>
      </c>
      <c r="U3476" s="137">
        <v>12.9537967400338</v>
      </c>
      <c r="V3476" s="1">
        <v>20212678</v>
      </c>
      <c r="W3476" s="1">
        <v>4278126</v>
      </c>
      <c r="X3476" s="1">
        <v>5590092</v>
      </c>
      <c r="Y3476" s="1">
        <v>1505922</v>
      </c>
      <c r="Z3476" s="1">
        <v>7473042</v>
      </c>
      <c r="AA3476" s="1">
        <v>2138689</v>
      </c>
      <c r="AB3476" s="1">
        <v>21315381</v>
      </c>
      <c r="AC3476" s="1">
        <v>3150403</v>
      </c>
      <c r="AD3476" s="1">
        <v>1228449</v>
      </c>
      <c r="AE3476" s="1">
        <v>293759</v>
      </c>
      <c r="AH3476" s="136">
        <f t="shared" si="54"/>
        <v>41690</v>
      </c>
      <c r="AI3476" s="177">
        <f>HLOOKUP(附加题模型!$E$2,历史数据!$B$3:$K$5000,ROW(A3474),)</f>
        <v>13.123212592770599</v>
      </c>
      <c r="AJ3476" s="177">
        <f>HLOOKUP(附加题模型!$E$2,历史数据!$L$3:$U$5000,ROW(A3474),)</f>
        <v>12.9537967400338</v>
      </c>
    </row>
    <row r="3477" spans="1:36" x14ac:dyDescent="0.2">
      <c r="A3477" s="148">
        <v>41691</v>
      </c>
      <c r="B3477" s="137">
        <v>14.4404675049104</v>
      </c>
      <c r="C3477" s="137">
        <v>45.166991533392697</v>
      </c>
      <c r="D3477" s="137">
        <v>8.1539618332486494</v>
      </c>
      <c r="E3477" s="137">
        <v>4.6170152982009798</v>
      </c>
      <c r="F3477" s="137">
        <v>11.227200940301101</v>
      </c>
      <c r="G3477" s="137">
        <v>26.295531122004999</v>
      </c>
      <c r="H3477" s="137">
        <v>6.6032014392317704</v>
      </c>
      <c r="I3477" s="137">
        <v>13.27076038605</v>
      </c>
      <c r="J3477" s="137">
        <v>25.975989997859301</v>
      </c>
      <c r="K3477" s="137">
        <v>12.9537967400338</v>
      </c>
      <c r="L3477" s="137">
        <v>14.838192245511699</v>
      </c>
      <c r="M3477" s="137">
        <v>45.090824599946799</v>
      </c>
      <c r="N3477" s="137">
        <v>8.1413591101678904</v>
      </c>
      <c r="O3477" s="137">
        <v>4.5400650432309604</v>
      </c>
      <c r="P3477" s="137">
        <v>10.987474229831999</v>
      </c>
      <c r="Q3477" s="137">
        <v>27.094227160757502</v>
      </c>
      <c r="R3477" s="137">
        <v>6.5766825579497201</v>
      </c>
      <c r="S3477" s="137">
        <v>13.106923838074101</v>
      </c>
      <c r="T3477" s="137">
        <v>25.626537217618999</v>
      </c>
      <c r="U3477" s="137">
        <v>12.8625728193293</v>
      </c>
      <c r="V3477" s="1">
        <v>29994425</v>
      </c>
      <c r="W3477" s="1">
        <v>3194817</v>
      </c>
      <c r="X3477" s="1">
        <v>2475553</v>
      </c>
      <c r="Y3477" s="1">
        <v>1250200</v>
      </c>
      <c r="Z3477" s="1">
        <v>3387556</v>
      </c>
      <c r="AA3477" s="1">
        <v>1716076</v>
      </c>
      <c r="AB3477" s="1">
        <v>10992047</v>
      </c>
      <c r="AC3477" s="1">
        <v>2600741</v>
      </c>
      <c r="AD3477" s="1">
        <v>1232933</v>
      </c>
      <c r="AE3477" s="1">
        <v>197034</v>
      </c>
      <c r="AH3477" s="136">
        <f t="shared" si="54"/>
        <v>41691</v>
      </c>
      <c r="AI3477" s="177">
        <f>HLOOKUP(附加题模型!$E$2,历史数据!$B$3:$K$5000,ROW(A3475),)</f>
        <v>12.9537967400338</v>
      </c>
      <c r="AJ3477" s="177">
        <f>HLOOKUP(附加题模型!$E$2,历史数据!$L$3:$U$5000,ROW(A3475),)</f>
        <v>12.8625728193293</v>
      </c>
    </row>
    <row r="3478" spans="1:36" x14ac:dyDescent="0.2">
      <c r="A3478" s="148">
        <v>41694</v>
      </c>
      <c r="B3478" s="137">
        <v>14.6852211914343</v>
      </c>
      <c r="C3478" s="137">
        <v>45.090824599946799</v>
      </c>
      <c r="D3478" s="137">
        <v>8.0909482178448702</v>
      </c>
      <c r="E3478" s="137">
        <v>4.5400650432309604</v>
      </c>
      <c r="F3478" s="137">
        <v>10.9608379286688</v>
      </c>
      <c r="G3478" s="137">
        <v>27.0327890039304</v>
      </c>
      <c r="H3478" s="137">
        <v>6.5501636766676601</v>
      </c>
      <c r="I3478" s="137">
        <v>13.106923838074101</v>
      </c>
      <c r="J3478" s="137">
        <v>25.626537217618999</v>
      </c>
      <c r="K3478" s="137">
        <v>12.8625728193293</v>
      </c>
      <c r="L3478" s="137">
        <v>14.9299748779582</v>
      </c>
      <c r="M3478" s="137">
        <v>43.872153664813098</v>
      </c>
      <c r="N3478" s="137">
        <v>7.7884828639067401</v>
      </c>
      <c r="O3478" s="137">
        <v>4.3971574268580698</v>
      </c>
      <c r="P3478" s="137">
        <v>10.681156766454899</v>
      </c>
      <c r="Q3478" s="137">
        <v>26.572002827727001</v>
      </c>
      <c r="R3478" s="137">
        <v>6.4043098296163601</v>
      </c>
      <c r="S3478" s="137">
        <v>13.1478829750681</v>
      </c>
      <c r="T3478" s="137">
        <v>25.836208885763199</v>
      </c>
      <c r="U3478" s="137">
        <v>12.8625728193293</v>
      </c>
      <c r="V3478" s="1">
        <v>14174741</v>
      </c>
      <c r="W3478" s="1">
        <v>5542497</v>
      </c>
      <c r="X3478" s="1">
        <v>2836004</v>
      </c>
      <c r="Y3478" s="1">
        <v>2708466</v>
      </c>
      <c r="Z3478" s="1">
        <v>2013057</v>
      </c>
      <c r="AA3478" s="1">
        <v>1453317</v>
      </c>
      <c r="AB3478" s="1">
        <v>9369117</v>
      </c>
      <c r="AC3478" s="1">
        <v>2345626</v>
      </c>
      <c r="AD3478" s="1">
        <v>1546514</v>
      </c>
      <c r="AE3478" s="1">
        <v>221177</v>
      </c>
      <c r="AH3478" s="136">
        <f t="shared" si="54"/>
        <v>41694</v>
      </c>
      <c r="AI3478" s="177">
        <f>HLOOKUP(附加题模型!$E$2,历史数据!$B$3:$K$5000,ROW(A3476),)</f>
        <v>12.8625728193293</v>
      </c>
      <c r="AJ3478" s="177">
        <f>HLOOKUP(附加题模型!$E$2,历史数据!$L$3:$U$5000,ROW(A3476),)</f>
        <v>12.8625728193293</v>
      </c>
    </row>
    <row r="3479" spans="1:36" x14ac:dyDescent="0.2">
      <c r="A3479" s="148">
        <v>41695</v>
      </c>
      <c r="B3479" s="137">
        <v>14.838192245511699</v>
      </c>
      <c r="C3479" s="137">
        <v>43.872153664813098</v>
      </c>
      <c r="D3479" s="137">
        <v>7.7884828639067401</v>
      </c>
      <c r="E3479" s="137">
        <v>4.3861645332909296</v>
      </c>
      <c r="F3479" s="137">
        <v>10.627884164128499</v>
      </c>
      <c r="G3479" s="137">
        <v>26.449126514072798</v>
      </c>
      <c r="H3479" s="137">
        <v>6.3910503889753301</v>
      </c>
      <c r="I3479" s="137">
        <v>13.168362543565101</v>
      </c>
      <c r="J3479" s="137">
        <v>25.882802589795201</v>
      </c>
      <c r="K3479" s="137">
        <v>12.9147007740176</v>
      </c>
      <c r="L3479" s="137">
        <v>14.471061715725799</v>
      </c>
      <c r="M3479" s="137">
        <v>42.577315796233599</v>
      </c>
      <c r="N3479" s="137">
        <v>7.7758801408259899</v>
      </c>
      <c r="O3479" s="137">
        <v>4.29822138475377</v>
      </c>
      <c r="P3479" s="137">
        <v>10.2816122490065</v>
      </c>
      <c r="Q3479" s="137">
        <v>26.141935729937199</v>
      </c>
      <c r="R3479" s="137">
        <v>6.3910503889753301</v>
      </c>
      <c r="S3479" s="137">
        <v>12.4925367831644</v>
      </c>
      <c r="T3479" s="137">
        <v>25.300381289394799</v>
      </c>
      <c r="U3479" s="137">
        <v>12.497677136511401</v>
      </c>
      <c r="V3479" s="1">
        <v>10613213</v>
      </c>
      <c r="W3479" s="1">
        <v>4048217</v>
      </c>
      <c r="X3479" s="1">
        <v>2632522</v>
      </c>
      <c r="Y3479" s="1">
        <v>2741260</v>
      </c>
      <c r="Z3479" s="1">
        <v>4196898</v>
      </c>
      <c r="AA3479" s="1">
        <v>2658648</v>
      </c>
      <c r="AB3479" s="1">
        <v>14390797</v>
      </c>
      <c r="AC3479" s="1">
        <v>3410175</v>
      </c>
      <c r="AD3479" s="1">
        <v>2581278</v>
      </c>
      <c r="AE3479" s="1">
        <v>367320</v>
      </c>
      <c r="AH3479" s="136">
        <f t="shared" si="54"/>
        <v>41695</v>
      </c>
      <c r="AI3479" s="177">
        <f>HLOOKUP(附加题模型!$E$2,历史数据!$B$3:$K$5000,ROW(A3477),)</f>
        <v>12.9147007740176</v>
      </c>
      <c r="AJ3479" s="177">
        <f>HLOOKUP(附加题模型!$E$2,历史数据!$L$3:$U$5000,ROW(A3477),)</f>
        <v>12.497677136511401</v>
      </c>
    </row>
    <row r="3480" spans="1:36" x14ac:dyDescent="0.2">
      <c r="A3480" s="148">
        <v>41696</v>
      </c>
      <c r="B3480" s="137">
        <v>14.4404675049104</v>
      </c>
      <c r="C3480" s="137">
        <v>42.577315796233599</v>
      </c>
      <c r="D3480" s="137">
        <v>7.7632774177452299</v>
      </c>
      <c r="E3480" s="137">
        <v>4.29822138475377</v>
      </c>
      <c r="F3480" s="137">
        <v>10.015249237374199</v>
      </c>
      <c r="G3480" s="137">
        <v>25.957621259455902</v>
      </c>
      <c r="H3480" s="137">
        <v>6.4043098296163601</v>
      </c>
      <c r="I3480" s="137">
        <v>12.513016351661401</v>
      </c>
      <c r="J3480" s="137">
        <v>24.8577411010905</v>
      </c>
      <c r="K3480" s="137">
        <v>12.575869068543801</v>
      </c>
      <c r="L3480" s="137">
        <v>14.471061715725799</v>
      </c>
      <c r="M3480" s="137">
        <v>43.338985130692102</v>
      </c>
      <c r="N3480" s="137">
        <v>7.8388937562297603</v>
      </c>
      <c r="O3480" s="137">
        <v>4.3202071718880601</v>
      </c>
      <c r="P3480" s="137">
        <v>10.2816122490065</v>
      </c>
      <c r="Q3480" s="137">
        <v>26.5412837493135</v>
      </c>
      <c r="R3480" s="137">
        <v>6.4838664734625198</v>
      </c>
      <c r="S3480" s="137">
        <v>12.574455057152401</v>
      </c>
      <c r="T3480" s="137">
        <v>24.927631657138502</v>
      </c>
      <c r="U3480" s="137">
        <v>12.497677136511401</v>
      </c>
      <c r="V3480" s="1">
        <v>9758889</v>
      </c>
      <c r="W3480" s="1">
        <v>2893943</v>
      </c>
      <c r="X3480" s="1">
        <v>1993882</v>
      </c>
      <c r="Y3480" s="1">
        <v>2025020</v>
      </c>
      <c r="Z3480" s="1">
        <v>1592496</v>
      </c>
      <c r="AA3480" s="1">
        <v>1009343</v>
      </c>
      <c r="AB3480" s="1">
        <v>12564699</v>
      </c>
      <c r="AC3480" s="1">
        <v>2207340</v>
      </c>
      <c r="AD3480" s="1">
        <v>797736</v>
      </c>
      <c r="AE3480" s="1">
        <v>205412</v>
      </c>
      <c r="AH3480" s="136">
        <f t="shared" si="54"/>
        <v>41696</v>
      </c>
      <c r="AI3480" s="177">
        <f>HLOOKUP(附加题模型!$E$2,历史数据!$B$3:$K$5000,ROW(A3478),)</f>
        <v>12.575869068543801</v>
      </c>
      <c r="AJ3480" s="177">
        <f>HLOOKUP(附加题模型!$E$2,历史数据!$L$3:$U$5000,ROW(A3478),)</f>
        <v>12.497677136511401</v>
      </c>
    </row>
    <row r="3481" spans="1:36" x14ac:dyDescent="0.2">
      <c r="A3481" s="148">
        <v>41697</v>
      </c>
      <c r="B3481" s="137">
        <v>14.409873294094901</v>
      </c>
      <c r="C3481" s="137">
        <v>43.415152064137999</v>
      </c>
      <c r="D3481" s="137">
        <v>7.8388937562297603</v>
      </c>
      <c r="E3481" s="137">
        <v>4.3092142783209102</v>
      </c>
      <c r="F3481" s="137">
        <v>10.3348848513329</v>
      </c>
      <c r="G3481" s="137">
        <v>26.572002827727001</v>
      </c>
      <c r="H3481" s="137">
        <v>6.4308287108984103</v>
      </c>
      <c r="I3481" s="137">
        <v>12.574455057152401</v>
      </c>
      <c r="J3481" s="137">
        <v>25.044115917218601</v>
      </c>
      <c r="K3481" s="137">
        <v>12.497677136511401</v>
      </c>
      <c r="L3481" s="137">
        <v>14.6240327698033</v>
      </c>
      <c r="M3481" s="137">
        <v>43.1866512638004</v>
      </c>
      <c r="N3481" s="137">
        <v>7.7002638023414596</v>
      </c>
      <c r="O3481" s="137">
        <v>4.3751716397237796</v>
      </c>
      <c r="P3481" s="137">
        <v>10.1484307431903</v>
      </c>
      <c r="Q3481" s="137">
        <v>27.862204121096401</v>
      </c>
      <c r="R3481" s="137">
        <v>6.3910503889753301</v>
      </c>
      <c r="S3481" s="137">
        <v>12.574455057152401</v>
      </c>
      <c r="T3481" s="137">
        <v>25.836208885763199</v>
      </c>
      <c r="U3481" s="137">
        <v>12.614965034560001</v>
      </c>
      <c r="V3481" s="1">
        <v>14315470</v>
      </c>
      <c r="W3481" s="1">
        <v>3402262</v>
      </c>
      <c r="X3481" s="1">
        <v>1285957</v>
      </c>
      <c r="Y3481" s="1">
        <v>1797392</v>
      </c>
      <c r="Z3481" s="1">
        <v>1730513</v>
      </c>
      <c r="AA3481" s="1">
        <v>3571937</v>
      </c>
      <c r="AB3481" s="1">
        <v>10425846</v>
      </c>
      <c r="AC3481" s="1">
        <v>2350676</v>
      </c>
      <c r="AD3481" s="1">
        <v>2042035</v>
      </c>
      <c r="AE3481" s="1">
        <v>660779</v>
      </c>
      <c r="AH3481" s="136">
        <f t="shared" si="54"/>
        <v>41697</v>
      </c>
      <c r="AI3481" s="177">
        <f>HLOOKUP(附加题模型!$E$2,历史数据!$B$3:$K$5000,ROW(A3479),)</f>
        <v>12.497677136511401</v>
      </c>
      <c r="AJ3481" s="177">
        <f>HLOOKUP(附加题模型!$E$2,历史数据!$L$3:$U$5000,ROW(A3479),)</f>
        <v>12.614965034560001</v>
      </c>
    </row>
    <row r="3482" spans="1:36" x14ac:dyDescent="0.2">
      <c r="A3482" s="148">
        <v>41698</v>
      </c>
      <c r="B3482" s="137">
        <v>14.593438558987801</v>
      </c>
      <c r="C3482" s="137">
        <v>43.1866512638004</v>
      </c>
      <c r="D3482" s="137">
        <v>7.8136883100682502</v>
      </c>
      <c r="E3482" s="137">
        <v>4.2762355976194799</v>
      </c>
      <c r="F3482" s="137">
        <v>10.1617488937719</v>
      </c>
      <c r="G3482" s="137">
        <v>27.6471705722015</v>
      </c>
      <c r="H3482" s="137">
        <v>6.2584559825650503</v>
      </c>
      <c r="I3482" s="137">
        <v>12.6154141941463</v>
      </c>
      <c r="J3482" s="137">
        <v>25.8129120337472</v>
      </c>
      <c r="K3482" s="137">
        <v>12.7061889552645</v>
      </c>
      <c r="L3482" s="137">
        <v>14.4404675049104</v>
      </c>
      <c r="M3482" s="137">
        <v>43.1866512638004</v>
      </c>
      <c r="N3482" s="137">
        <v>7.6246474638569302</v>
      </c>
      <c r="O3482" s="137">
        <v>4.2322640233508997</v>
      </c>
      <c r="P3482" s="137">
        <v>10.201703345516799</v>
      </c>
      <c r="Q3482" s="137">
        <v>27.493575180133799</v>
      </c>
      <c r="R3482" s="137">
        <v>6.3380126264112198</v>
      </c>
      <c r="S3482" s="137">
        <v>13.5574743450079</v>
      </c>
      <c r="T3482" s="137">
        <v>25.9992868498753</v>
      </c>
      <c r="U3482" s="137">
        <v>12.4846451478394</v>
      </c>
      <c r="V3482" s="1">
        <v>11272307</v>
      </c>
      <c r="W3482" s="1">
        <v>0</v>
      </c>
      <c r="X3482" s="1">
        <v>1421734</v>
      </c>
      <c r="Y3482" s="1">
        <v>4054549</v>
      </c>
      <c r="Z3482" s="1">
        <v>1846084</v>
      </c>
      <c r="AA3482" s="1">
        <v>1724493</v>
      </c>
      <c r="AB3482" s="1">
        <v>8681583</v>
      </c>
      <c r="AC3482" s="1">
        <v>9035792</v>
      </c>
      <c r="AD3482" s="1">
        <v>992357</v>
      </c>
      <c r="AE3482" s="1">
        <v>571229</v>
      </c>
      <c r="AH3482" s="136">
        <f t="shared" si="54"/>
        <v>41698</v>
      </c>
      <c r="AI3482" s="177">
        <f>HLOOKUP(附加题模型!$E$2,历史数据!$B$3:$K$5000,ROW(A3480),)</f>
        <v>12.7061889552645</v>
      </c>
      <c r="AJ3482" s="177">
        <f>HLOOKUP(附加题模型!$E$2,历史数据!$L$3:$U$5000,ROW(A3480),)</f>
        <v>12.4846451478394</v>
      </c>
    </row>
    <row r="3483" spans="1:36" x14ac:dyDescent="0.2">
      <c r="A3483" s="148">
        <v>41701</v>
      </c>
      <c r="B3483" s="137">
        <v>14.2569022400174</v>
      </c>
      <c r="C3483" s="137">
        <v>43.1866512638004</v>
      </c>
      <c r="D3483" s="137">
        <v>7.5742365715339002</v>
      </c>
      <c r="E3483" s="137">
        <v>4.2102782362166096</v>
      </c>
      <c r="F3483" s="137">
        <v>10.188385194935201</v>
      </c>
      <c r="G3483" s="137">
        <v>27.5242942585473</v>
      </c>
      <c r="H3483" s="137">
        <v>6.2982343044881404</v>
      </c>
      <c r="I3483" s="137">
        <v>13.496035639516901</v>
      </c>
      <c r="J3483" s="137">
        <v>25.9293962938272</v>
      </c>
      <c r="K3483" s="137">
        <v>12.354325261118699</v>
      </c>
      <c r="L3483" s="137">
        <v>14.654626980618801</v>
      </c>
      <c r="M3483" s="137">
        <v>43.1866512638004</v>
      </c>
      <c r="N3483" s="137">
        <v>7.6876610792606996</v>
      </c>
      <c r="O3483" s="137">
        <v>4.29822138475377</v>
      </c>
      <c r="P3483" s="137">
        <v>10.241657797261601</v>
      </c>
      <c r="Q3483" s="137">
        <v>27.6471705722015</v>
      </c>
      <c r="R3483" s="137">
        <v>6.4706070328215004</v>
      </c>
      <c r="S3483" s="137">
        <v>13.659872187492899</v>
      </c>
      <c r="T3483" s="137">
        <v>26.0225837018913</v>
      </c>
      <c r="U3483" s="137">
        <v>12.601933045888</v>
      </c>
      <c r="V3483" s="1">
        <v>17493613</v>
      </c>
      <c r="W3483" s="1">
        <v>0</v>
      </c>
      <c r="X3483" s="1">
        <v>1010846</v>
      </c>
      <c r="Y3483" s="1">
        <v>1938799</v>
      </c>
      <c r="Z3483" s="1">
        <v>1973482</v>
      </c>
      <c r="AA3483" s="1">
        <v>1693982</v>
      </c>
      <c r="AB3483" s="1">
        <v>6299057</v>
      </c>
      <c r="AC3483" s="1">
        <v>7286186</v>
      </c>
      <c r="AD3483" s="1">
        <v>1025089</v>
      </c>
      <c r="AE3483" s="1">
        <v>422787</v>
      </c>
      <c r="AH3483" s="136">
        <f t="shared" si="54"/>
        <v>41701</v>
      </c>
      <c r="AI3483" s="177">
        <f>HLOOKUP(附加题模型!$E$2,历史数据!$B$3:$K$5000,ROW(A3481),)</f>
        <v>12.354325261118699</v>
      </c>
      <c r="AJ3483" s="177">
        <f>HLOOKUP(附加题模型!$E$2,历史数据!$L$3:$U$5000,ROW(A3481),)</f>
        <v>12.601933045888</v>
      </c>
    </row>
    <row r="3484" spans="1:36" x14ac:dyDescent="0.2">
      <c r="A3484" s="148">
        <v>41702</v>
      </c>
      <c r="B3484" s="137">
        <v>14.654626980618801</v>
      </c>
      <c r="C3484" s="137">
        <v>43.1866512638004</v>
      </c>
      <c r="D3484" s="137">
        <v>7.6624556330991904</v>
      </c>
      <c r="E3484" s="137">
        <v>4.2872284911866201</v>
      </c>
      <c r="F3484" s="137">
        <v>10.241657797261601</v>
      </c>
      <c r="G3484" s="137">
        <v>27.555013336960901</v>
      </c>
      <c r="H3484" s="137">
        <v>6.4971259141035498</v>
      </c>
      <c r="I3484" s="137">
        <v>13.5369947765109</v>
      </c>
      <c r="J3484" s="137">
        <v>25.859505737779202</v>
      </c>
      <c r="K3484" s="137">
        <v>12.510709125183499</v>
      </c>
      <c r="L3484" s="137">
        <v>15.0523517212201</v>
      </c>
      <c r="M3484" s="137">
        <v>43.1866512638004</v>
      </c>
      <c r="N3484" s="137">
        <v>7.8767019254720303</v>
      </c>
      <c r="O3484" s="137">
        <v>4.2872284911866201</v>
      </c>
      <c r="P3484" s="137">
        <v>10.254975947843199</v>
      </c>
      <c r="Q3484" s="137">
        <v>27.339979788066</v>
      </c>
      <c r="R3484" s="137">
        <v>6.231937101283</v>
      </c>
      <c r="S3484" s="137">
        <v>13.455076502522999</v>
      </c>
      <c r="T3484" s="137">
        <v>25.743021477699099</v>
      </c>
      <c r="U3484" s="137">
        <v>12.6410290119042</v>
      </c>
      <c r="V3484" s="1">
        <v>15511650</v>
      </c>
      <c r="W3484" s="1">
        <v>0</v>
      </c>
      <c r="X3484" s="1">
        <v>1442196</v>
      </c>
      <c r="Y3484" s="1">
        <v>1246168</v>
      </c>
      <c r="Z3484" s="1">
        <v>1384911</v>
      </c>
      <c r="AA3484" s="1">
        <v>1312480</v>
      </c>
      <c r="AB3484" s="1">
        <v>6136099</v>
      </c>
      <c r="AC3484" s="1">
        <v>3267397</v>
      </c>
      <c r="AD3484" s="1">
        <v>630427</v>
      </c>
      <c r="AE3484" s="1">
        <v>235268</v>
      </c>
      <c r="AH3484" s="136">
        <f t="shared" si="54"/>
        <v>41702</v>
      </c>
      <c r="AI3484" s="177">
        <f>HLOOKUP(附加题模型!$E$2,历史数据!$B$3:$K$5000,ROW(A3482),)</f>
        <v>12.510709125183499</v>
      </c>
      <c r="AJ3484" s="177">
        <f>HLOOKUP(附加题模型!$E$2,历史数据!$L$3:$U$5000,ROW(A3482),)</f>
        <v>12.6410290119042</v>
      </c>
    </row>
    <row r="3485" spans="1:36" x14ac:dyDescent="0.2">
      <c r="A3485" s="148">
        <v>41703</v>
      </c>
      <c r="B3485" s="137">
        <v>15.144134353666599</v>
      </c>
      <c r="C3485" s="137">
        <v>43.1866512638004</v>
      </c>
      <c r="D3485" s="137">
        <v>7.8136883100682502</v>
      </c>
      <c r="E3485" s="137">
        <v>4.3202071718880601</v>
      </c>
      <c r="F3485" s="137">
        <v>10.254975947843199</v>
      </c>
      <c r="G3485" s="137">
        <v>27.339979788066</v>
      </c>
      <c r="H3485" s="137">
        <v>6.231937101283</v>
      </c>
      <c r="I3485" s="137">
        <v>13.414117365529</v>
      </c>
      <c r="J3485" s="137">
        <v>25.766318329715101</v>
      </c>
      <c r="K3485" s="137">
        <v>12.6670929892483</v>
      </c>
      <c r="L3485" s="137">
        <v>15.144134353666599</v>
      </c>
      <c r="M3485" s="137">
        <v>43.1866512638004</v>
      </c>
      <c r="N3485" s="137">
        <v>7.9271128177950496</v>
      </c>
      <c r="O3485" s="137">
        <v>4.29822138475377</v>
      </c>
      <c r="P3485" s="137">
        <v>10.401475604241</v>
      </c>
      <c r="Q3485" s="137">
        <v>27.063508082344001</v>
      </c>
      <c r="R3485" s="137">
        <v>6.231937101283</v>
      </c>
      <c r="S3485" s="137">
        <v>13.27076038605</v>
      </c>
      <c r="T3485" s="137">
        <v>26.8612703744679</v>
      </c>
      <c r="U3485" s="137">
        <v>12.810444864640999</v>
      </c>
      <c r="V3485" s="1">
        <v>9596010</v>
      </c>
      <c r="W3485" s="1">
        <v>0</v>
      </c>
      <c r="X3485" s="1">
        <v>1783253</v>
      </c>
      <c r="Y3485" s="1">
        <v>967201</v>
      </c>
      <c r="Z3485" s="1">
        <v>2511336</v>
      </c>
      <c r="AA3485" s="1">
        <v>1088038</v>
      </c>
      <c r="AB3485" s="1">
        <v>4827780</v>
      </c>
      <c r="AC3485" s="1">
        <v>3239567</v>
      </c>
      <c r="AD3485" s="1">
        <v>3787495</v>
      </c>
      <c r="AE3485" s="1">
        <v>531309</v>
      </c>
      <c r="AH3485" s="136">
        <f t="shared" si="54"/>
        <v>41703</v>
      </c>
      <c r="AI3485" s="177">
        <f>HLOOKUP(附加题模型!$E$2,历史数据!$B$3:$K$5000,ROW(A3483),)</f>
        <v>12.6670929892483</v>
      </c>
      <c r="AJ3485" s="177">
        <f>HLOOKUP(附加题模型!$E$2,历史数据!$L$3:$U$5000,ROW(A3483),)</f>
        <v>12.810444864640999</v>
      </c>
    </row>
    <row r="3486" spans="1:36" x14ac:dyDescent="0.2">
      <c r="A3486" s="148">
        <v>41704</v>
      </c>
      <c r="B3486" s="137">
        <v>15.1135401428511</v>
      </c>
      <c r="C3486" s="137">
        <v>43.1866512638004</v>
      </c>
      <c r="D3486" s="137">
        <v>7.8893046485527902</v>
      </c>
      <c r="E3486" s="137">
        <v>4.26524270405233</v>
      </c>
      <c r="F3486" s="137">
        <v>10.388157453659399</v>
      </c>
      <c r="G3486" s="137">
        <v>26.971350847103299</v>
      </c>
      <c r="H3486" s="137">
        <v>6.19215877935991</v>
      </c>
      <c r="I3486" s="137">
        <v>13.2093216805591</v>
      </c>
      <c r="J3486" s="137">
        <v>26.931160930516</v>
      </c>
      <c r="K3486" s="137">
        <v>12.810444864640999</v>
      </c>
      <c r="L3486" s="137">
        <v>14.7464096130652</v>
      </c>
      <c r="M3486" s="137">
        <v>43.1866512638004</v>
      </c>
      <c r="N3486" s="137">
        <v>7.7884828639067401</v>
      </c>
      <c r="O3486" s="137">
        <v>4.29822138475377</v>
      </c>
      <c r="P3486" s="137">
        <v>10.374839303077801</v>
      </c>
      <c r="Q3486" s="137">
        <v>27.1863843959982</v>
      </c>
      <c r="R3486" s="137">
        <v>6.4308287108984103</v>
      </c>
      <c r="S3486" s="137">
        <v>13.250280817553101</v>
      </c>
      <c r="T3486" s="137">
        <v>26.698192410355801</v>
      </c>
      <c r="U3486" s="137">
        <v>12.797412875969</v>
      </c>
      <c r="V3486" s="1">
        <v>8219350</v>
      </c>
      <c r="W3486" s="1">
        <v>0</v>
      </c>
      <c r="X3486" s="1">
        <v>1062819</v>
      </c>
      <c r="Y3486" s="1">
        <v>1573871</v>
      </c>
      <c r="Z3486" s="1">
        <v>1293208</v>
      </c>
      <c r="AA3486" s="1">
        <v>957463</v>
      </c>
      <c r="AB3486" s="1">
        <v>5298445</v>
      </c>
      <c r="AC3486" s="1">
        <v>1842598</v>
      </c>
      <c r="AD3486" s="1">
        <v>1720508</v>
      </c>
      <c r="AE3486" s="1">
        <v>331279</v>
      </c>
      <c r="AH3486" s="136">
        <f t="shared" si="54"/>
        <v>41704</v>
      </c>
      <c r="AI3486" s="177">
        <f>HLOOKUP(附加题模型!$E$2,历史数据!$B$3:$K$5000,ROW(A3484),)</f>
        <v>12.810444864640999</v>
      </c>
      <c r="AJ3486" s="177">
        <f>HLOOKUP(附加题模型!$E$2,历史数据!$L$3:$U$5000,ROW(A3484),)</f>
        <v>12.797412875969</v>
      </c>
    </row>
    <row r="3487" spans="1:36" x14ac:dyDescent="0.2">
      <c r="A3487" s="148">
        <v>41705</v>
      </c>
      <c r="B3487" s="137">
        <v>14.777003823880699</v>
      </c>
      <c r="C3487" s="137">
        <v>43.1866512638004</v>
      </c>
      <c r="D3487" s="137">
        <v>7.8136883100682502</v>
      </c>
      <c r="E3487" s="137">
        <v>4.3092142783209102</v>
      </c>
      <c r="F3487" s="137">
        <v>10.3348848513329</v>
      </c>
      <c r="G3487" s="137">
        <v>27.278541631238902</v>
      </c>
      <c r="H3487" s="137">
        <v>6.4706070328215004</v>
      </c>
      <c r="I3487" s="137">
        <v>13.2093216805591</v>
      </c>
      <c r="J3487" s="137">
        <v>26.768082966403899</v>
      </c>
      <c r="K3487" s="137">
        <v>12.7583169099528</v>
      </c>
      <c r="L3487" s="137">
        <v>14.532250137356799</v>
      </c>
      <c r="M3487" s="137">
        <v>43.1866512638004</v>
      </c>
      <c r="N3487" s="137">
        <v>8.1791672794101604</v>
      </c>
      <c r="O3487" s="137">
        <v>4.3751716397237796</v>
      </c>
      <c r="P3487" s="137">
        <v>10.1750670443536</v>
      </c>
      <c r="Q3487" s="137">
        <v>27.309260709652399</v>
      </c>
      <c r="R3487" s="137">
        <v>6.3777909483343</v>
      </c>
      <c r="S3487" s="137">
        <v>13.0864442695771</v>
      </c>
      <c r="T3487" s="137">
        <v>26.488520742211701</v>
      </c>
      <c r="U3487" s="137">
        <v>12.9016687853455</v>
      </c>
      <c r="V3487" s="1">
        <v>8007039</v>
      </c>
      <c r="W3487" s="1">
        <v>0</v>
      </c>
      <c r="X3487" s="1">
        <v>2339205</v>
      </c>
      <c r="Y3487" s="1">
        <v>2990727</v>
      </c>
      <c r="Z3487" s="1">
        <v>1381109</v>
      </c>
      <c r="AA3487" s="1">
        <v>1806480</v>
      </c>
      <c r="AB3487" s="1">
        <v>4712142</v>
      </c>
      <c r="AC3487" s="1">
        <v>2315185</v>
      </c>
      <c r="AD3487" s="1">
        <v>1263622</v>
      </c>
      <c r="AE3487" s="1">
        <v>348817</v>
      </c>
      <c r="AH3487" s="136">
        <f t="shared" si="54"/>
        <v>41705</v>
      </c>
      <c r="AI3487" s="177">
        <f>HLOOKUP(附加题模型!$E$2,历史数据!$B$3:$K$5000,ROW(A3485),)</f>
        <v>12.7583169099528</v>
      </c>
      <c r="AJ3487" s="177">
        <f>HLOOKUP(附加题模型!$E$2,历史数据!$L$3:$U$5000,ROW(A3485),)</f>
        <v>12.9016687853455</v>
      </c>
    </row>
    <row r="3488" spans="1:36" x14ac:dyDescent="0.2">
      <c r="A3488" s="148">
        <v>41708</v>
      </c>
      <c r="B3488" s="137">
        <v>14.3792790832794</v>
      </c>
      <c r="C3488" s="137">
        <v>46.461829401972203</v>
      </c>
      <c r="D3488" s="137">
        <v>8.2547836178946898</v>
      </c>
      <c r="E3488" s="137">
        <v>4.3751716397237796</v>
      </c>
      <c r="F3488" s="137">
        <v>10.068521839700599</v>
      </c>
      <c r="G3488" s="137">
        <v>27.555013336960901</v>
      </c>
      <c r="H3488" s="137">
        <v>6.3114937451291597</v>
      </c>
      <c r="I3488" s="137">
        <v>12.8816485846072</v>
      </c>
      <c r="J3488" s="137">
        <v>26.3254427780995</v>
      </c>
      <c r="K3488" s="137">
        <v>12.849540830657199</v>
      </c>
      <c r="L3488" s="137">
        <v>13.736800656154101</v>
      </c>
      <c r="M3488" s="137">
        <v>47.528166470214202</v>
      </c>
      <c r="N3488" s="137">
        <v>8.1539618332486494</v>
      </c>
      <c r="O3488" s="137">
        <v>4.3971574268580698</v>
      </c>
      <c r="P3488" s="137">
        <v>9.6822954728338093</v>
      </c>
      <c r="Q3488" s="137">
        <v>26.8791936118626</v>
      </c>
      <c r="R3488" s="137">
        <v>6.231937101283</v>
      </c>
      <c r="S3488" s="137">
        <v>12.5334959201584</v>
      </c>
      <c r="T3488" s="137">
        <v>26.069177405923298</v>
      </c>
      <c r="U3488" s="137">
        <v>12.810444864640999</v>
      </c>
      <c r="V3488" s="1">
        <v>7976069</v>
      </c>
      <c r="W3488" s="1">
        <v>10458267</v>
      </c>
      <c r="X3488" s="1">
        <v>4890474</v>
      </c>
      <c r="Y3488" s="1">
        <v>5164695</v>
      </c>
      <c r="Z3488" s="1">
        <v>1955060</v>
      </c>
      <c r="AA3488" s="1">
        <v>2485776</v>
      </c>
      <c r="AB3488" s="1">
        <v>6261158</v>
      </c>
      <c r="AC3488" s="1">
        <v>2457842</v>
      </c>
      <c r="AD3488" s="1">
        <v>994169</v>
      </c>
      <c r="AE3488" s="1">
        <v>962109</v>
      </c>
      <c r="AH3488" s="136">
        <f t="shared" si="54"/>
        <v>41708</v>
      </c>
      <c r="AI3488" s="177">
        <f>HLOOKUP(附加题模型!$E$2,历史数据!$B$3:$K$5000,ROW(A3486),)</f>
        <v>12.849540830657199</v>
      </c>
      <c r="AJ3488" s="177">
        <f>HLOOKUP(附加题模型!$E$2,历史数据!$L$3:$U$5000,ROW(A3486),)</f>
        <v>12.810444864640999</v>
      </c>
    </row>
    <row r="3489" spans="1:36" x14ac:dyDescent="0.2">
      <c r="A3489" s="148">
        <v>41709</v>
      </c>
      <c r="B3489" s="137">
        <v>13.7673948669696</v>
      </c>
      <c r="C3489" s="137">
        <v>48.213668871226901</v>
      </c>
      <c r="D3489" s="137">
        <v>7.9775237101180698</v>
      </c>
      <c r="E3489" s="137">
        <v>4.3971574268580698</v>
      </c>
      <c r="F3489" s="137">
        <v>9.6556591716705906</v>
      </c>
      <c r="G3489" s="137">
        <v>27.0327890039304</v>
      </c>
      <c r="H3489" s="137">
        <v>6.1258615761547803</v>
      </c>
      <c r="I3489" s="137">
        <v>12.513016351661401</v>
      </c>
      <c r="J3489" s="137">
        <v>25.975989997859301</v>
      </c>
      <c r="K3489" s="137">
        <v>12.810444864640999</v>
      </c>
      <c r="L3489" s="137">
        <v>14.042742764309001</v>
      </c>
      <c r="M3489" s="137">
        <v>52.250516343857299</v>
      </c>
      <c r="N3489" s="137">
        <v>8.1413591101678904</v>
      </c>
      <c r="O3489" s="137">
        <v>4.5290721496638202</v>
      </c>
      <c r="P3489" s="137">
        <v>9.6956136234154293</v>
      </c>
      <c r="Q3489" s="137">
        <v>26.418407435659301</v>
      </c>
      <c r="R3489" s="137">
        <v>6.2717154232060803</v>
      </c>
      <c r="S3489" s="137">
        <v>12.6768528996373</v>
      </c>
      <c r="T3489" s="137">
        <v>26.232255370035499</v>
      </c>
      <c r="U3489" s="137">
        <v>12.99289270605</v>
      </c>
      <c r="V3489" s="1">
        <v>5209994</v>
      </c>
      <c r="W3489" s="1">
        <v>43826160</v>
      </c>
      <c r="X3489" s="1">
        <v>2516547</v>
      </c>
      <c r="Y3489" s="1">
        <v>5012238</v>
      </c>
      <c r="Z3489" s="1">
        <v>761190</v>
      </c>
      <c r="AA3489" s="1">
        <v>2248457</v>
      </c>
      <c r="AB3489" s="1">
        <v>2932507</v>
      </c>
      <c r="AC3489" s="1">
        <v>1191452</v>
      </c>
      <c r="AD3489" s="1">
        <v>634589</v>
      </c>
      <c r="AE3489" s="1">
        <v>597119</v>
      </c>
      <c r="AH3489" s="136">
        <f t="shared" si="54"/>
        <v>41709</v>
      </c>
      <c r="AI3489" s="177">
        <f>HLOOKUP(附加题模型!$E$2,历史数据!$B$3:$K$5000,ROW(A3487),)</f>
        <v>12.810444864640999</v>
      </c>
      <c r="AJ3489" s="177">
        <f>HLOOKUP(附加题模型!$E$2,历史数据!$L$3:$U$5000,ROW(A3487),)</f>
        <v>12.99289270605</v>
      </c>
    </row>
    <row r="3490" spans="1:36" x14ac:dyDescent="0.2">
      <c r="A3490" s="148">
        <v>41710</v>
      </c>
      <c r="B3490" s="137">
        <v>14.042742764309001</v>
      </c>
      <c r="C3490" s="137">
        <v>50.879511541831903</v>
      </c>
      <c r="D3490" s="137">
        <v>8.1791672794101604</v>
      </c>
      <c r="E3490" s="137">
        <v>4.4631147882609401</v>
      </c>
      <c r="F3490" s="137">
        <v>9.7089317739970404</v>
      </c>
      <c r="G3490" s="137">
        <v>26.5412837493135</v>
      </c>
      <c r="H3490" s="137">
        <v>6.2982343044881404</v>
      </c>
      <c r="I3490" s="137">
        <v>12.656373331140299</v>
      </c>
      <c r="J3490" s="137">
        <v>25.975989997859301</v>
      </c>
      <c r="K3490" s="137">
        <v>13.005924694721999</v>
      </c>
      <c r="L3490" s="137">
        <v>14.2569022400174</v>
      </c>
      <c r="M3490" s="137">
        <v>57.506034751621399</v>
      </c>
      <c r="N3490" s="137">
        <v>8.0027291562795799</v>
      </c>
      <c r="O3490" s="137">
        <v>4.5290721496638202</v>
      </c>
      <c r="P3490" s="137">
        <v>9.7222499245786604</v>
      </c>
      <c r="Q3490" s="137">
        <v>26.8791936118626</v>
      </c>
      <c r="R3490" s="137">
        <v>6.2849748638471103</v>
      </c>
      <c r="S3490" s="137">
        <v>12.984046427092199</v>
      </c>
      <c r="T3490" s="137">
        <v>26.278849074067502</v>
      </c>
      <c r="U3490" s="137">
        <v>13.1362445814427</v>
      </c>
      <c r="V3490" s="1">
        <v>5295928</v>
      </c>
      <c r="W3490" s="1">
        <v>43109886</v>
      </c>
      <c r="X3490" s="1">
        <v>1209889</v>
      </c>
      <c r="Y3490" s="1">
        <v>4479796</v>
      </c>
      <c r="Z3490" s="1">
        <v>774764</v>
      </c>
      <c r="AA3490" s="1">
        <v>1626408</v>
      </c>
      <c r="AB3490" s="1">
        <v>3176502</v>
      </c>
      <c r="AC3490" s="1">
        <v>2050820</v>
      </c>
      <c r="AD3490" s="1">
        <v>724885</v>
      </c>
      <c r="AE3490" s="1">
        <v>683679</v>
      </c>
      <c r="AH3490" s="136">
        <f t="shared" si="54"/>
        <v>41710</v>
      </c>
      <c r="AI3490" s="177">
        <f>HLOOKUP(附加题模型!$E$2,历史数据!$B$3:$K$5000,ROW(A3488),)</f>
        <v>13.005924694721999</v>
      </c>
      <c r="AJ3490" s="177">
        <f>HLOOKUP(附加题模型!$E$2,历史数据!$L$3:$U$5000,ROW(A3488),)</f>
        <v>13.1362445814427</v>
      </c>
    </row>
    <row r="3491" spans="1:36" x14ac:dyDescent="0.2">
      <c r="A3491" s="148">
        <v>41711</v>
      </c>
      <c r="B3491" s="137">
        <v>14.226308029201901</v>
      </c>
      <c r="C3491" s="137">
        <v>59.1817072874302</v>
      </c>
      <c r="D3491" s="137">
        <v>8.0909482178448702</v>
      </c>
      <c r="E3491" s="137">
        <v>4.5400650432309604</v>
      </c>
      <c r="F3491" s="137">
        <v>9.7755225269051191</v>
      </c>
      <c r="G3491" s="137">
        <v>26.971350847103299</v>
      </c>
      <c r="H3491" s="137">
        <v>6.2982343044881404</v>
      </c>
      <c r="I3491" s="137">
        <v>12.984046427092199</v>
      </c>
      <c r="J3491" s="137">
        <v>26.3254427780995</v>
      </c>
      <c r="K3491" s="137">
        <v>13.0710846380824</v>
      </c>
      <c r="L3491" s="137">
        <v>14.4404675049104</v>
      </c>
      <c r="M3491" s="137">
        <v>55.754195282366702</v>
      </c>
      <c r="N3491" s="137">
        <v>8.1917700024909106</v>
      </c>
      <c r="O3491" s="137">
        <v>4.5840366174995397</v>
      </c>
      <c r="P3491" s="137">
        <v>9.8154769786499596</v>
      </c>
      <c r="Q3491" s="137">
        <v>27.339979788066</v>
      </c>
      <c r="R3491" s="137">
        <v>6.5236447953856098</v>
      </c>
      <c r="S3491" s="137">
        <v>12.9635668585952</v>
      </c>
      <c r="T3491" s="137">
        <v>26.232255370035499</v>
      </c>
      <c r="U3491" s="137">
        <v>13.318692422851599</v>
      </c>
      <c r="V3491" s="1">
        <v>5634991</v>
      </c>
      <c r="W3491" s="1">
        <v>38173491</v>
      </c>
      <c r="X3491" s="1">
        <v>2018044</v>
      </c>
      <c r="Y3491" s="1">
        <v>4484930</v>
      </c>
      <c r="Z3491" s="1">
        <v>754208</v>
      </c>
      <c r="AA3491" s="1">
        <v>1344449</v>
      </c>
      <c r="AB3491" s="1">
        <v>6522873</v>
      </c>
      <c r="AC3491" s="1">
        <v>1486176</v>
      </c>
      <c r="AD3491" s="1">
        <v>396173</v>
      </c>
      <c r="AE3491" s="1">
        <v>535733</v>
      </c>
      <c r="AH3491" s="136">
        <f t="shared" si="54"/>
        <v>41711</v>
      </c>
      <c r="AI3491" s="177">
        <f>HLOOKUP(附加题模型!$E$2,历史数据!$B$3:$K$5000,ROW(A3489),)</f>
        <v>13.0710846380824</v>
      </c>
      <c r="AJ3491" s="177">
        <f>HLOOKUP(附加题模型!$E$2,历史数据!$L$3:$U$5000,ROW(A3489),)</f>
        <v>13.318692422851599</v>
      </c>
    </row>
    <row r="3492" spans="1:36" x14ac:dyDescent="0.2">
      <c r="A3492" s="148">
        <v>41712</v>
      </c>
      <c r="B3492" s="137">
        <v>14.226308029201901</v>
      </c>
      <c r="C3492" s="137">
        <v>53.6976880793286</v>
      </c>
      <c r="D3492" s="137">
        <v>8.1665645563293996</v>
      </c>
      <c r="E3492" s="137">
        <v>4.5730437239324004</v>
      </c>
      <c r="F3492" s="137">
        <v>9.7888406774867303</v>
      </c>
      <c r="G3492" s="137">
        <v>27.309260709652399</v>
      </c>
      <c r="H3492" s="137">
        <v>6.4573475921804704</v>
      </c>
      <c r="I3492" s="137">
        <v>12.902128153104201</v>
      </c>
      <c r="J3492" s="137">
        <v>26.185661666003401</v>
      </c>
      <c r="K3492" s="137">
        <v>13.266564468163301</v>
      </c>
      <c r="L3492" s="137">
        <v>14.0733369751245</v>
      </c>
      <c r="M3492" s="137">
        <v>56.744365417162797</v>
      </c>
      <c r="N3492" s="137">
        <v>8.2547836178946898</v>
      </c>
      <c r="O3492" s="137">
        <v>4.5290721496638202</v>
      </c>
      <c r="P3492" s="137">
        <v>9.8554314303948107</v>
      </c>
      <c r="Q3492" s="137">
        <v>27.339979788066</v>
      </c>
      <c r="R3492" s="137">
        <v>6.4440881515394404</v>
      </c>
      <c r="S3492" s="137">
        <v>12.6973324681343</v>
      </c>
      <c r="T3492" s="137">
        <v>25.975989997859301</v>
      </c>
      <c r="U3492" s="137">
        <v>13.201404524802999</v>
      </c>
      <c r="V3492" s="1">
        <v>9770265</v>
      </c>
      <c r="W3492" s="1">
        <v>33759933</v>
      </c>
      <c r="X3492" s="1">
        <v>1470788</v>
      </c>
      <c r="Y3492" s="1">
        <v>3519249</v>
      </c>
      <c r="Z3492" s="1">
        <v>550458</v>
      </c>
      <c r="AA3492" s="1">
        <v>949235</v>
      </c>
      <c r="AB3492" s="1">
        <v>3292603</v>
      </c>
      <c r="AC3492" s="1">
        <v>2332291</v>
      </c>
      <c r="AD3492" s="1">
        <v>393296</v>
      </c>
      <c r="AE3492" s="1">
        <v>512891</v>
      </c>
      <c r="AH3492" s="136">
        <f t="shared" si="54"/>
        <v>41712</v>
      </c>
      <c r="AI3492" s="177">
        <f>HLOOKUP(附加题模型!$E$2,历史数据!$B$3:$K$5000,ROW(A3490),)</f>
        <v>13.266564468163301</v>
      </c>
      <c r="AJ3492" s="177">
        <f>HLOOKUP(附加题模型!$E$2,历史数据!$L$3:$U$5000,ROW(A3490),)</f>
        <v>13.201404524802999</v>
      </c>
    </row>
    <row r="3493" spans="1:36" x14ac:dyDescent="0.2">
      <c r="A3493" s="148">
        <v>41715</v>
      </c>
      <c r="B3493" s="137">
        <v>14.165119607571</v>
      </c>
      <c r="C3493" s="137">
        <v>54.840192081016397</v>
      </c>
      <c r="D3493" s="137">
        <v>8.3177972332984602</v>
      </c>
      <c r="E3493" s="137">
        <v>4.5070863625295203</v>
      </c>
      <c r="F3493" s="137">
        <v>9.8154769786499596</v>
      </c>
      <c r="G3493" s="137">
        <v>27.1863843959982</v>
      </c>
      <c r="H3493" s="137">
        <v>6.4440881515394404</v>
      </c>
      <c r="I3493" s="137">
        <v>12.7382916051283</v>
      </c>
      <c r="J3493" s="137">
        <v>26.721489262371801</v>
      </c>
      <c r="K3493" s="137">
        <v>13.1753405474589</v>
      </c>
      <c r="L3493" s="137">
        <v>14.0733369751245</v>
      </c>
      <c r="M3493" s="137">
        <v>57.810702485404803</v>
      </c>
      <c r="N3493" s="137">
        <v>8.4060162948637505</v>
      </c>
      <c r="O3493" s="137">
        <v>4.66098687246956</v>
      </c>
      <c r="P3493" s="137">
        <v>9.8820677315580294</v>
      </c>
      <c r="Q3493" s="137">
        <v>27.309260709652399</v>
      </c>
      <c r="R3493" s="137">
        <v>6.5766825579497201</v>
      </c>
      <c r="S3493" s="137">
        <v>12.8816485846072</v>
      </c>
      <c r="T3493" s="137">
        <v>26.185661666003401</v>
      </c>
      <c r="U3493" s="137">
        <v>13.266564468163301</v>
      </c>
      <c r="V3493" s="1">
        <v>3030397</v>
      </c>
      <c r="W3493" s="1">
        <v>26384293</v>
      </c>
      <c r="X3493" s="1">
        <v>1777693</v>
      </c>
      <c r="Y3493" s="1">
        <v>3746812</v>
      </c>
      <c r="Z3493" s="1">
        <v>1198464</v>
      </c>
      <c r="AA3493" s="1">
        <v>1893845</v>
      </c>
      <c r="AB3493" s="1">
        <v>6189260</v>
      </c>
      <c r="AC3493" s="1">
        <v>1478209</v>
      </c>
      <c r="AD3493" s="1">
        <v>776579</v>
      </c>
      <c r="AE3493" s="1">
        <v>740791</v>
      </c>
      <c r="AH3493" s="136">
        <f t="shared" si="54"/>
        <v>41715</v>
      </c>
      <c r="AI3493" s="177">
        <f>HLOOKUP(附加题模型!$E$2,历史数据!$B$3:$K$5000,ROW(A3491),)</f>
        <v>13.1753405474589</v>
      </c>
      <c r="AJ3493" s="177">
        <f>HLOOKUP(附加题模型!$E$2,历史数据!$L$3:$U$5000,ROW(A3491),)</f>
        <v>13.266564468163301</v>
      </c>
    </row>
    <row r="3494" spans="1:36" x14ac:dyDescent="0.2">
      <c r="A3494" s="148">
        <v>41716</v>
      </c>
      <c r="B3494" s="137">
        <v>14.0733369751245</v>
      </c>
      <c r="C3494" s="137">
        <v>56.744365417162797</v>
      </c>
      <c r="D3494" s="137">
        <v>8.3430026794599694</v>
      </c>
      <c r="E3494" s="137">
        <v>4.6390010853352699</v>
      </c>
      <c r="F3494" s="137">
        <v>9.8820677315580294</v>
      </c>
      <c r="G3494" s="137">
        <v>27.339979788066</v>
      </c>
      <c r="H3494" s="137">
        <v>6.5766825579497201</v>
      </c>
      <c r="I3494" s="137">
        <v>12.902128153104201</v>
      </c>
      <c r="J3494" s="137">
        <v>26.092474257939401</v>
      </c>
      <c r="K3494" s="137">
        <v>13.266564468163301</v>
      </c>
      <c r="L3494" s="137">
        <v>14.5016559265413</v>
      </c>
      <c r="M3494" s="137">
        <v>55.982696082704301</v>
      </c>
      <c r="N3494" s="137">
        <v>8.2799890640562008</v>
      </c>
      <c r="O3494" s="137">
        <v>4.66098687246956</v>
      </c>
      <c r="P3494" s="137">
        <v>9.8421132798131907</v>
      </c>
      <c r="Q3494" s="137">
        <v>27.339979788066</v>
      </c>
      <c r="R3494" s="137">
        <v>6.4308287108984103</v>
      </c>
      <c r="S3494" s="137">
        <v>12.9635668585952</v>
      </c>
      <c r="T3494" s="137">
        <v>25.579943513587001</v>
      </c>
      <c r="U3494" s="137">
        <v>13.305660434179501</v>
      </c>
      <c r="V3494" s="1">
        <v>10733427</v>
      </c>
      <c r="W3494" s="1">
        <v>20432695</v>
      </c>
      <c r="X3494" s="1">
        <v>1332152</v>
      </c>
      <c r="Y3494" s="1">
        <v>3010297</v>
      </c>
      <c r="Z3494" s="1">
        <v>1109540</v>
      </c>
      <c r="AA3494" s="1">
        <v>1857567</v>
      </c>
      <c r="AB3494" s="1">
        <v>4316413</v>
      </c>
      <c r="AC3494" s="1">
        <v>2274374</v>
      </c>
      <c r="AD3494" s="1">
        <v>1400463</v>
      </c>
      <c r="AE3494" s="1">
        <v>654782</v>
      </c>
      <c r="AH3494" s="136">
        <f t="shared" si="54"/>
        <v>41716</v>
      </c>
      <c r="AI3494" s="177">
        <f>HLOOKUP(附加题模型!$E$2,历史数据!$B$3:$K$5000,ROW(A3492),)</f>
        <v>13.266564468163301</v>
      </c>
      <c r="AJ3494" s="177">
        <f>HLOOKUP(附加题模型!$E$2,历史数据!$L$3:$U$5000,ROW(A3492),)</f>
        <v>13.305660434179501</v>
      </c>
    </row>
    <row r="3495" spans="1:36" x14ac:dyDescent="0.2">
      <c r="A3495" s="148">
        <v>41717</v>
      </c>
      <c r="B3495" s="137">
        <v>14.3180906616484</v>
      </c>
      <c r="C3495" s="137">
        <v>55.221026748245698</v>
      </c>
      <c r="D3495" s="137">
        <v>8.30519451021771</v>
      </c>
      <c r="E3495" s="137">
        <v>4.6280081917681199</v>
      </c>
      <c r="F3495" s="137">
        <v>9.8554314303948107</v>
      </c>
      <c r="G3495" s="137">
        <v>27.309260709652399</v>
      </c>
      <c r="H3495" s="137">
        <v>6.36453150769327</v>
      </c>
      <c r="I3495" s="137">
        <v>12.9430872900982</v>
      </c>
      <c r="J3495" s="137">
        <v>25.556646661571001</v>
      </c>
      <c r="K3495" s="137">
        <v>13.2926284455075</v>
      </c>
      <c r="L3495" s="137">
        <v>13.981554342678001</v>
      </c>
      <c r="M3495" s="137">
        <v>57.506034751621399</v>
      </c>
      <c r="N3495" s="137">
        <v>8.3303999563792193</v>
      </c>
      <c r="O3495" s="137">
        <v>4.6170152982009798</v>
      </c>
      <c r="P3495" s="137">
        <v>9.8287951292315707</v>
      </c>
      <c r="Q3495" s="137">
        <v>27.800765964269299</v>
      </c>
      <c r="R3495" s="137">
        <v>6.2584559825650503</v>
      </c>
      <c r="S3495" s="137">
        <v>13.1274034065711</v>
      </c>
      <c r="T3495" s="137">
        <v>25.137303325282701</v>
      </c>
      <c r="U3495" s="137">
        <v>13.266564468163301</v>
      </c>
      <c r="V3495" s="1">
        <v>16471298</v>
      </c>
      <c r="W3495" s="1">
        <v>25065750</v>
      </c>
      <c r="X3495" s="1">
        <v>1098408</v>
      </c>
      <c r="Y3495" s="1">
        <v>2208645</v>
      </c>
      <c r="Z3495" s="1">
        <v>955522</v>
      </c>
      <c r="AA3495" s="1">
        <v>2020682</v>
      </c>
      <c r="AB3495" s="1">
        <v>5796267</v>
      </c>
      <c r="AC3495" s="1">
        <v>2157933</v>
      </c>
      <c r="AD3495" s="1">
        <v>1650639</v>
      </c>
      <c r="AE3495" s="1">
        <v>752470</v>
      </c>
      <c r="AH3495" s="136">
        <f t="shared" si="54"/>
        <v>41717</v>
      </c>
      <c r="AI3495" s="177">
        <f>HLOOKUP(附加题模型!$E$2,历史数据!$B$3:$K$5000,ROW(A3493),)</f>
        <v>13.2926284455075</v>
      </c>
      <c r="AJ3495" s="177">
        <f>HLOOKUP(附加题模型!$E$2,历史数据!$L$3:$U$5000,ROW(A3493),)</f>
        <v>13.266564468163301</v>
      </c>
    </row>
    <row r="3496" spans="1:36" x14ac:dyDescent="0.2">
      <c r="A3496" s="148">
        <v>41718</v>
      </c>
      <c r="B3496" s="137">
        <v>13.6144238128922</v>
      </c>
      <c r="C3496" s="137">
        <v>56.211196883041801</v>
      </c>
      <c r="D3496" s="137">
        <v>8.2925917871369492</v>
      </c>
      <c r="E3496" s="137">
        <v>4.5950295110666897</v>
      </c>
      <c r="F3496" s="137">
        <v>9.8154769786499596</v>
      </c>
      <c r="G3496" s="137">
        <v>27.8314850426829</v>
      </c>
      <c r="H3496" s="137">
        <v>6.231937101283</v>
      </c>
      <c r="I3496" s="137">
        <v>13.106923838074101</v>
      </c>
      <c r="J3496" s="137">
        <v>24.997522213186599</v>
      </c>
      <c r="K3496" s="137">
        <v>12.8756048080014</v>
      </c>
      <c r="L3496" s="137">
        <v>13.339075915552799</v>
      </c>
      <c r="M3496" s="137">
        <v>57.201367017838002</v>
      </c>
      <c r="N3496" s="137">
        <v>8.30519451021771</v>
      </c>
      <c r="O3496" s="137">
        <v>4.6280081917681199</v>
      </c>
      <c r="P3496" s="137">
        <v>9.8021588280683503</v>
      </c>
      <c r="Q3496" s="137">
        <v>28.6609001598489</v>
      </c>
      <c r="R3496" s="137">
        <v>5.9402294071803903</v>
      </c>
      <c r="S3496" s="137">
        <v>12.6973324681343</v>
      </c>
      <c r="T3496" s="137">
        <v>24.741256841010401</v>
      </c>
      <c r="U3496" s="137">
        <v>12.7061889552645</v>
      </c>
      <c r="V3496" s="1">
        <v>14563355</v>
      </c>
      <c r="W3496" s="1">
        <v>31486934</v>
      </c>
      <c r="X3496" s="1">
        <v>1975808</v>
      </c>
      <c r="Y3496" s="1">
        <v>3290992</v>
      </c>
      <c r="Z3496" s="1">
        <v>1859445</v>
      </c>
      <c r="AA3496" s="1">
        <v>6112720</v>
      </c>
      <c r="AB3496" s="1">
        <v>5481497</v>
      </c>
      <c r="AC3496" s="1">
        <v>1930754</v>
      </c>
      <c r="AD3496" s="1">
        <v>760250</v>
      </c>
      <c r="AE3496" s="1">
        <v>1321962</v>
      </c>
      <c r="AH3496" s="136">
        <f t="shared" si="54"/>
        <v>41718</v>
      </c>
      <c r="AI3496" s="177">
        <f>HLOOKUP(附加题模型!$E$2,历史数据!$B$3:$K$5000,ROW(A3494),)</f>
        <v>12.8756048080014</v>
      </c>
      <c r="AJ3496" s="177">
        <f>HLOOKUP(附加题模型!$E$2,历史数据!$L$3:$U$5000,ROW(A3494),)</f>
        <v>12.7061889552645</v>
      </c>
    </row>
    <row r="3497" spans="1:36" x14ac:dyDescent="0.2">
      <c r="A3497" s="148">
        <v>41719</v>
      </c>
      <c r="B3497" s="137">
        <v>13.216699072290799</v>
      </c>
      <c r="C3497" s="137">
        <v>55.601861415475</v>
      </c>
      <c r="D3497" s="137">
        <v>8.2421808948139308</v>
      </c>
      <c r="E3497" s="137">
        <v>4.6390010853352699</v>
      </c>
      <c r="F3497" s="137">
        <v>9.8021588280683503</v>
      </c>
      <c r="G3497" s="137">
        <v>28.599462003021799</v>
      </c>
      <c r="H3497" s="137">
        <v>5.9402294071803903</v>
      </c>
      <c r="I3497" s="137">
        <v>12.7382916051283</v>
      </c>
      <c r="J3497" s="137">
        <v>24.717959988994298</v>
      </c>
      <c r="K3497" s="137">
        <v>12.627997023232099</v>
      </c>
      <c r="L3497" s="137">
        <v>13.7062064453386</v>
      </c>
      <c r="M3497" s="137">
        <v>56.058863016150099</v>
      </c>
      <c r="N3497" s="137">
        <v>8.3556054025407303</v>
      </c>
      <c r="O3497" s="137">
        <v>4.7709158081410097</v>
      </c>
      <c r="P3497" s="137">
        <v>9.8021588280683503</v>
      </c>
      <c r="Q3497" s="137">
        <v>28.415147532540502</v>
      </c>
      <c r="R3497" s="137">
        <v>6.1258615761547803</v>
      </c>
      <c r="S3497" s="137">
        <v>13.045485132583099</v>
      </c>
      <c r="T3497" s="137">
        <v>25.0907096212506</v>
      </c>
      <c r="U3497" s="137">
        <v>12.7843808872969</v>
      </c>
      <c r="V3497" s="1">
        <v>4966120</v>
      </c>
      <c r="W3497" s="1">
        <v>18006744</v>
      </c>
      <c r="X3497" s="1">
        <v>1456828</v>
      </c>
      <c r="Y3497" s="1">
        <v>3116118</v>
      </c>
      <c r="Z3497" s="1">
        <v>0</v>
      </c>
      <c r="AA3497" s="1">
        <v>2808747</v>
      </c>
      <c r="AB3497" s="1">
        <v>3157952</v>
      </c>
      <c r="AC3497" s="1">
        <v>1911964</v>
      </c>
      <c r="AD3497" s="1">
        <v>680968</v>
      </c>
      <c r="AE3497" s="1">
        <v>611170</v>
      </c>
      <c r="AH3497" s="136">
        <f t="shared" si="54"/>
        <v>41719</v>
      </c>
      <c r="AI3497" s="177">
        <f>HLOOKUP(附加题模型!$E$2,历史数据!$B$3:$K$5000,ROW(A3495),)</f>
        <v>12.627997023232099</v>
      </c>
      <c r="AJ3497" s="177">
        <f>HLOOKUP(附加题模型!$E$2,历史数据!$L$3:$U$5000,ROW(A3495),)</f>
        <v>12.7843808872969</v>
      </c>
    </row>
    <row r="3498" spans="1:36" x14ac:dyDescent="0.2">
      <c r="A3498" s="148">
        <v>41722</v>
      </c>
      <c r="B3498" s="137">
        <v>13.6144238128922</v>
      </c>
      <c r="C3498" s="137">
        <v>55.906529149258397</v>
      </c>
      <c r="D3498" s="137">
        <v>8.3556054025407303</v>
      </c>
      <c r="E3498" s="137">
        <v>4.7819087017081499</v>
      </c>
      <c r="F3498" s="137">
        <v>9.8021588280683503</v>
      </c>
      <c r="G3498" s="137">
        <v>28.261552140472698</v>
      </c>
      <c r="H3498" s="137">
        <v>6.1258615761547803</v>
      </c>
      <c r="I3498" s="137">
        <v>13.0659647010801</v>
      </c>
      <c r="J3498" s="137">
        <v>25.230490733346699</v>
      </c>
      <c r="K3498" s="137">
        <v>12.8625728193293</v>
      </c>
      <c r="L3498" s="137">
        <v>13.7062064453386</v>
      </c>
      <c r="M3498" s="137">
        <v>56.668198483716999</v>
      </c>
      <c r="N3498" s="137">
        <v>8.3556054025407303</v>
      </c>
      <c r="O3498" s="137">
        <v>4.7489300210067196</v>
      </c>
      <c r="P3498" s="137">
        <v>9.8021588280683503</v>
      </c>
      <c r="Q3498" s="137">
        <v>28.476585689367599</v>
      </c>
      <c r="R3498" s="137">
        <v>6.0993426948727203</v>
      </c>
      <c r="S3498" s="137">
        <v>13.2093216805591</v>
      </c>
      <c r="T3498" s="137">
        <v>25.463459253506901</v>
      </c>
      <c r="U3498" s="137">
        <v>12.810444864640999</v>
      </c>
      <c r="V3498" s="1">
        <v>3355815</v>
      </c>
      <c r="W3498" s="1">
        <v>18474139</v>
      </c>
      <c r="X3498" s="1">
        <v>2017781</v>
      </c>
      <c r="Y3498" s="1">
        <v>2226697</v>
      </c>
      <c r="Z3498" s="1">
        <v>0</v>
      </c>
      <c r="AA3498" s="1">
        <v>1083820</v>
      </c>
      <c r="AB3498" s="1">
        <v>2614179</v>
      </c>
      <c r="AC3498" s="1">
        <v>2434736</v>
      </c>
      <c r="AD3498" s="1">
        <v>701772</v>
      </c>
      <c r="AE3498" s="1">
        <v>550850</v>
      </c>
      <c r="AH3498" s="136">
        <f t="shared" si="54"/>
        <v>41722</v>
      </c>
      <c r="AI3498" s="177">
        <f>HLOOKUP(附加题模型!$E$2,历史数据!$B$3:$K$5000,ROW(A3496),)</f>
        <v>12.8625728193293</v>
      </c>
      <c r="AJ3498" s="177">
        <f>HLOOKUP(附加题模型!$E$2,历史数据!$L$3:$U$5000,ROW(A3496),)</f>
        <v>12.810444864640999</v>
      </c>
    </row>
    <row r="3499" spans="1:36" x14ac:dyDescent="0.2">
      <c r="A3499" s="148">
        <v>41723</v>
      </c>
      <c r="B3499" s="137">
        <v>13.6756122345232</v>
      </c>
      <c r="C3499" s="137">
        <v>55.678028348920797</v>
      </c>
      <c r="D3499" s="137">
        <v>8.3682081256214893</v>
      </c>
      <c r="E3499" s="137">
        <v>4.7269442338724303</v>
      </c>
      <c r="F3499" s="137">
        <v>9.8021588280683503</v>
      </c>
      <c r="G3499" s="137">
        <v>28.630181081435399</v>
      </c>
      <c r="H3499" s="137">
        <v>6.04630493230861</v>
      </c>
      <c r="I3499" s="137">
        <v>13.168362543565101</v>
      </c>
      <c r="J3499" s="137">
        <v>25.300381289394799</v>
      </c>
      <c r="K3499" s="137">
        <v>12.8234768533131</v>
      </c>
      <c r="L3499" s="137">
        <v>13.736800656154101</v>
      </c>
      <c r="M3499" s="137">
        <v>53.469187278991001</v>
      </c>
      <c r="N3499" s="137">
        <v>8.3682081256214893</v>
      </c>
      <c r="O3499" s="137">
        <v>4.6719797660367002</v>
      </c>
      <c r="P3499" s="137">
        <v>9.8021588280683503</v>
      </c>
      <c r="Q3499" s="137">
        <v>28.691619238262501</v>
      </c>
      <c r="R3499" s="137">
        <v>6.1126021355137503</v>
      </c>
      <c r="S3499" s="137">
        <v>13.352678660038</v>
      </c>
      <c r="T3499" s="137">
        <v>25.207193881330699</v>
      </c>
      <c r="U3499" s="137">
        <v>12.8234768533131</v>
      </c>
      <c r="V3499" s="1">
        <v>4539883</v>
      </c>
      <c r="W3499" s="1">
        <v>16902206</v>
      </c>
      <c r="X3499" s="1">
        <v>1019078</v>
      </c>
      <c r="Y3499" s="1">
        <v>3321993</v>
      </c>
      <c r="Z3499" s="1">
        <v>0</v>
      </c>
      <c r="AA3499" s="1">
        <v>1326533</v>
      </c>
      <c r="AB3499" s="1">
        <v>3081206</v>
      </c>
      <c r="AC3499" s="1">
        <v>3246055</v>
      </c>
      <c r="AD3499" s="1">
        <v>631821</v>
      </c>
      <c r="AE3499" s="1">
        <v>240111</v>
      </c>
      <c r="AH3499" s="136">
        <f t="shared" si="54"/>
        <v>41723</v>
      </c>
      <c r="AI3499" s="177">
        <f>HLOOKUP(附加题模型!$E$2,历史数据!$B$3:$K$5000,ROW(A3497),)</f>
        <v>12.8234768533131</v>
      </c>
      <c r="AJ3499" s="177">
        <f>HLOOKUP(附加题模型!$E$2,历史数据!$L$3:$U$5000,ROW(A3497),)</f>
        <v>12.8234768533131</v>
      </c>
    </row>
    <row r="3500" spans="1:36" x14ac:dyDescent="0.2">
      <c r="A3500" s="148">
        <v>41724</v>
      </c>
      <c r="B3500" s="137">
        <v>13.7673948669696</v>
      </c>
      <c r="C3500" s="137">
        <v>53.012185678315902</v>
      </c>
      <c r="D3500" s="137">
        <v>8.3682081256214893</v>
      </c>
      <c r="E3500" s="137">
        <v>4.66098687246956</v>
      </c>
      <c r="F3500" s="137">
        <v>9.8021588280683503</v>
      </c>
      <c r="G3500" s="137">
        <v>28.8452146303303</v>
      </c>
      <c r="H3500" s="137">
        <v>6.0993426948727203</v>
      </c>
      <c r="I3500" s="137">
        <v>13.311719523043999</v>
      </c>
      <c r="J3500" s="137">
        <v>25.160600177298701</v>
      </c>
      <c r="K3500" s="137">
        <v>12.8756048080014</v>
      </c>
      <c r="L3500" s="137">
        <v>13.7979890777851</v>
      </c>
      <c r="M3500" s="137">
        <v>54.459357413787103</v>
      </c>
      <c r="N3500" s="137">
        <v>8.0531400486026001</v>
      </c>
      <c r="O3500" s="137">
        <v>4.6499939789024101</v>
      </c>
      <c r="P3500" s="137">
        <v>9.8021588280683503</v>
      </c>
      <c r="Q3500" s="137">
        <v>28.169394905232</v>
      </c>
      <c r="R3500" s="137">
        <v>6.07282381359067</v>
      </c>
      <c r="S3500" s="137">
        <v>13.27076038605</v>
      </c>
      <c r="T3500" s="137">
        <v>25.346974993426802</v>
      </c>
      <c r="U3500" s="137">
        <v>12.7061889552645</v>
      </c>
      <c r="V3500" s="1">
        <v>6305571</v>
      </c>
      <c r="W3500" s="1">
        <v>12045016</v>
      </c>
      <c r="X3500" s="1">
        <v>2769539</v>
      </c>
      <c r="Y3500" s="1">
        <v>3688270</v>
      </c>
      <c r="Z3500" s="1">
        <v>0</v>
      </c>
      <c r="AA3500" s="1">
        <v>1788152</v>
      </c>
      <c r="AB3500" s="1">
        <v>2461409</v>
      </c>
      <c r="AC3500" s="1">
        <v>1422380</v>
      </c>
      <c r="AD3500" s="1">
        <v>846445</v>
      </c>
      <c r="AE3500" s="1">
        <v>502070</v>
      </c>
      <c r="AH3500" s="136">
        <f t="shared" si="54"/>
        <v>41724</v>
      </c>
      <c r="AI3500" s="177">
        <f>HLOOKUP(附加题模型!$E$2,历史数据!$B$3:$K$5000,ROW(A3498),)</f>
        <v>12.8756048080014</v>
      </c>
      <c r="AJ3500" s="177">
        <f>HLOOKUP(附加题模型!$E$2,历史数据!$L$3:$U$5000,ROW(A3498),)</f>
        <v>12.7061889552645</v>
      </c>
    </row>
    <row r="3501" spans="1:36" x14ac:dyDescent="0.2">
      <c r="A3501" s="148">
        <v>41725</v>
      </c>
      <c r="B3501" s="137">
        <v>13.7979890777851</v>
      </c>
      <c r="C3501" s="137">
        <v>53.9261888796661</v>
      </c>
      <c r="D3501" s="137">
        <v>7.9901264331988298</v>
      </c>
      <c r="E3501" s="137">
        <v>4.6390010853352699</v>
      </c>
      <c r="F3501" s="137">
        <v>9.8021588280683503</v>
      </c>
      <c r="G3501" s="137">
        <v>28.169394905232</v>
      </c>
      <c r="H3501" s="137">
        <v>6.0860832542316903</v>
      </c>
      <c r="I3501" s="137">
        <v>13.27076038605</v>
      </c>
      <c r="J3501" s="137">
        <v>25.346974993426802</v>
      </c>
      <c r="K3501" s="137">
        <v>12.7061889552645</v>
      </c>
      <c r="L3501" s="137">
        <v>13.7673948669696</v>
      </c>
      <c r="M3501" s="137">
        <v>53.6976880793286</v>
      </c>
      <c r="N3501" s="137">
        <v>8.0783454947641093</v>
      </c>
      <c r="O3501" s="137">
        <v>4.6280081917681199</v>
      </c>
      <c r="P3501" s="137">
        <v>9.8021588280683503</v>
      </c>
      <c r="Q3501" s="137">
        <v>28.077237669991302</v>
      </c>
      <c r="R3501" s="137">
        <v>5.8474133226931997</v>
      </c>
      <c r="S3501" s="137">
        <v>13.106923838074101</v>
      </c>
      <c r="T3501" s="137">
        <v>24.787850545042399</v>
      </c>
      <c r="U3501" s="137">
        <v>12.693156966592399</v>
      </c>
      <c r="V3501" s="1">
        <v>3592123</v>
      </c>
      <c r="W3501" s="1">
        <v>8879069</v>
      </c>
      <c r="X3501" s="1">
        <v>1548945</v>
      </c>
      <c r="Y3501" s="1">
        <v>5500489</v>
      </c>
      <c r="Z3501" s="1">
        <v>0</v>
      </c>
      <c r="AA3501" s="1">
        <v>1300055</v>
      </c>
      <c r="AB3501" s="1">
        <v>4185826</v>
      </c>
      <c r="AC3501" s="1">
        <v>1212119</v>
      </c>
      <c r="AD3501" s="1">
        <v>721067</v>
      </c>
      <c r="AE3501" s="1">
        <v>369309</v>
      </c>
      <c r="AH3501" s="136">
        <f t="shared" si="54"/>
        <v>41725</v>
      </c>
      <c r="AI3501" s="177">
        <f>HLOOKUP(附加题模型!$E$2,历史数据!$B$3:$K$5000,ROW(A3499),)</f>
        <v>12.7061889552645</v>
      </c>
      <c r="AJ3501" s="177">
        <f>HLOOKUP(附加题模型!$E$2,历史数据!$L$3:$U$5000,ROW(A3499),)</f>
        <v>12.693156966592399</v>
      </c>
    </row>
    <row r="3502" spans="1:36" x14ac:dyDescent="0.2">
      <c r="A3502" s="148">
        <v>41726</v>
      </c>
      <c r="B3502" s="137">
        <v>13.645018023707699</v>
      </c>
      <c r="C3502" s="137">
        <v>53.773855012774398</v>
      </c>
      <c r="D3502" s="137">
        <v>8.0657427716833592</v>
      </c>
      <c r="E3502" s="137">
        <v>4.6390010853352699</v>
      </c>
      <c r="F3502" s="137">
        <v>9.8021588280683503</v>
      </c>
      <c r="G3502" s="137">
        <v>27.954361356337099</v>
      </c>
      <c r="H3502" s="137">
        <v>5.8076350007701096</v>
      </c>
      <c r="I3502" s="137">
        <v>13.106923838074101</v>
      </c>
      <c r="J3502" s="137">
        <v>24.787850545042399</v>
      </c>
      <c r="K3502" s="137">
        <v>12.693156966592399</v>
      </c>
      <c r="L3502" s="137">
        <v>13.400264337183801</v>
      </c>
      <c r="M3502" s="137">
        <v>49.737007540144099</v>
      </c>
      <c r="N3502" s="137">
        <v>7.8514964793105202</v>
      </c>
      <c r="O3502" s="137">
        <v>4.6499939789024101</v>
      </c>
      <c r="P3502" s="137">
        <v>9.8021588280683503</v>
      </c>
      <c r="Q3502" s="137">
        <v>27.585732415374402</v>
      </c>
      <c r="R3502" s="137">
        <v>5.6617811537188096</v>
      </c>
      <c r="S3502" s="137">
        <v>12.8611690161102</v>
      </c>
      <c r="T3502" s="137">
        <v>24.904334805122499</v>
      </c>
      <c r="U3502" s="137">
        <v>12.406453215807</v>
      </c>
      <c r="V3502" s="1">
        <v>3537200</v>
      </c>
      <c r="W3502" s="1">
        <v>11992361</v>
      </c>
      <c r="X3502" s="1">
        <v>2906821</v>
      </c>
      <c r="Y3502" s="1">
        <v>5320396</v>
      </c>
      <c r="Z3502" s="1">
        <v>0</v>
      </c>
      <c r="AA3502" s="1">
        <v>1760155</v>
      </c>
      <c r="AB3502" s="1">
        <v>3468820</v>
      </c>
      <c r="AC3502" s="1">
        <v>1781829</v>
      </c>
      <c r="AD3502" s="1">
        <v>1175560</v>
      </c>
      <c r="AE3502" s="1">
        <v>608379</v>
      </c>
      <c r="AH3502" s="136">
        <f t="shared" si="54"/>
        <v>41726</v>
      </c>
      <c r="AI3502" s="177">
        <f>HLOOKUP(附加题模型!$E$2,历史数据!$B$3:$K$5000,ROW(A3500),)</f>
        <v>12.693156966592399</v>
      </c>
      <c r="AJ3502" s="177">
        <f>HLOOKUP(附加题模型!$E$2,历史数据!$L$3:$U$5000,ROW(A3500),)</f>
        <v>12.406453215807</v>
      </c>
    </row>
    <row r="3503" spans="1:36" x14ac:dyDescent="0.2">
      <c r="A3503" s="148">
        <v>41729</v>
      </c>
      <c r="B3503" s="137">
        <v>13.461452758814699</v>
      </c>
      <c r="C3503" s="137">
        <v>49.508506739806499</v>
      </c>
      <c r="D3503" s="137">
        <v>7.8136883100682502</v>
      </c>
      <c r="E3503" s="137">
        <v>4.6170152982009798</v>
      </c>
      <c r="F3503" s="137">
        <v>9.8021588280683503</v>
      </c>
      <c r="G3503" s="137">
        <v>27.339979788066</v>
      </c>
      <c r="H3503" s="137">
        <v>5.6750405943598397</v>
      </c>
      <c r="I3503" s="137">
        <v>12.984046427092199</v>
      </c>
      <c r="J3503" s="137">
        <v>24.834444249074402</v>
      </c>
      <c r="K3503" s="137">
        <v>12.4455491818232</v>
      </c>
      <c r="L3503" s="137">
        <v>13.277887493921799</v>
      </c>
      <c r="M3503" s="137">
        <v>50.574843808048499</v>
      </c>
      <c r="N3503" s="137">
        <v>7.7128665254222097</v>
      </c>
      <c r="O3503" s="137">
        <v>4.44112900112665</v>
      </c>
      <c r="P3503" s="137">
        <v>9.8021588280683503</v>
      </c>
      <c r="Q3503" s="137">
        <v>26.2033738867643</v>
      </c>
      <c r="R3503" s="137">
        <v>5.6750405943598397</v>
      </c>
      <c r="S3503" s="137">
        <v>12.8611690161102</v>
      </c>
      <c r="T3503" s="137">
        <v>24.4616946168182</v>
      </c>
      <c r="U3503" s="137">
        <v>12.393421227134899</v>
      </c>
      <c r="V3503" s="1">
        <v>2350140</v>
      </c>
      <c r="W3503" s="1">
        <v>5828100</v>
      </c>
      <c r="X3503" s="1">
        <v>1540498</v>
      </c>
      <c r="Y3503" s="1">
        <v>6413499</v>
      </c>
      <c r="Z3503" s="1">
        <v>0</v>
      </c>
      <c r="AA3503" s="1">
        <v>4098552</v>
      </c>
      <c r="AB3503" s="1">
        <v>1668538</v>
      </c>
      <c r="AC3503" s="1">
        <v>1366278</v>
      </c>
      <c r="AD3503" s="1">
        <v>832300</v>
      </c>
      <c r="AE3503" s="1">
        <v>296000</v>
      </c>
      <c r="AH3503" s="136">
        <f t="shared" si="54"/>
        <v>41729</v>
      </c>
      <c r="AI3503" s="177">
        <f>HLOOKUP(附加题模型!$E$2,历史数据!$B$3:$K$5000,ROW(A3501),)</f>
        <v>12.4455491818232</v>
      </c>
      <c r="AJ3503" s="177">
        <f>HLOOKUP(附加题模型!$E$2,历史数据!$L$3:$U$5000,ROW(A3501),)</f>
        <v>12.393421227134899</v>
      </c>
    </row>
    <row r="3504" spans="1:36" x14ac:dyDescent="0.2">
      <c r="A3504" s="148">
        <v>41730</v>
      </c>
      <c r="B3504" s="137">
        <v>13.3084817047373</v>
      </c>
      <c r="C3504" s="137">
        <v>50.194009140819198</v>
      </c>
      <c r="D3504" s="137">
        <v>7.7506746946644798</v>
      </c>
      <c r="E3504" s="137">
        <v>4.47410768182809</v>
      </c>
      <c r="F3504" s="137">
        <v>9.8021588280683503</v>
      </c>
      <c r="G3504" s="137">
        <v>26.172654808350799</v>
      </c>
      <c r="H3504" s="137">
        <v>5.6750405943598397</v>
      </c>
      <c r="I3504" s="137">
        <v>12.8611690161102</v>
      </c>
      <c r="J3504" s="137">
        <v>24.4616946168182</v>
      </c>
      <c r="K3504" s="137">
        <v>12.4455491818232</v>
      </c>
      <c r="L3504" s="137">
        <v>13.4920469696302</v>
      </c>
      <c r="M3504" s="137">
        <v>51.488847009398697</v>
      </c>
      <c r="N3504" s="137">
        <v>7.8262910331490101</v>
      </c>
      <c r="O3504" s="137">
        <v>4.5070863625295203</v>
      </c>
      <c r="P3504" s="137">
        <v>9.8021588280683503</v>
      </c>
      <c r="Q3504" s="137">
        <v>26.8484745334491</v>
      </c>
      <c r="R3504" s="137">
        <v>5.8208944414111397</v>
      </c>
      <c r="S3504" s="137">
        <v>13.1478829750681</v>
      </c>
      <c r="T3504" s="137">
        <v>24.6713662849623</v>
      </c>
      <c r="U3504" s="137">
        <v>12.536773102527601</v>
      </c>
      <c r="V3504" s="1">
        <v>3497029</v>
      </c>
      <c r="W3504" s="1">
        <v>4567211</v>
      </c>
      <c r="X3504" s="1">
        <v>878184</v>
      </c>
      <c r="Y3504" s="1">
        <v>2684684</v>
      </c>
      <c r="Z3504" s="1">
        <v>0</v>
      </c>
      <c r="AA3504" s="1">
        <v>2118152</v>
      </c>
      <c r="AB3504" s="1">
        <v>1967921</v>
      </c>
      <c r="AC3504" s="1">
        <v>1462267</v>
      </c>
      <c r="AD3504" s="1">
        <v>719600</v>
      </c>
      <c r="AE3504" s="1">
        <v>144636</v>
      </c>
      <c r="AH3504" s="136">
        <f t="shared" si="54"/>
        <v>41730</v>
      </c>
      <c r="AI3504" s="177">
        <f>HLOOKUP(附加题模型!$E$2,历史数据!$B$3:$K$5000,ROW(A3502),)</f>
        <v>12.4455491818232</v>
      </c>
      <c r="AJ3504" s="177">
        <f>HLOOKUP(附加题模型!$E$2,历史数据!$L$3:$U$5000,ROW(A3502),)</f>
        <v>12.536773102527601</v>
      </c>
    </row>
    <row r="3505" spans="1:36" x14ac:dyDescent="0.2">
      <c r="A3505" s="148">
        <v>41731</v>
      </c>
      <c r="B3505" s="137">
        <v>13.461452758814699</v>
      </c>
      <c r="C3505" s="137">
        <v>51.641180876290498</v>
      </c>
      <c r="D3505" s="137">
        <v>7.8262910331490101</v>
      </c>
      <c r="E3505" s="137">
        <v>4.4960934689623802</v>
      </c>
      <c r="F3505" s="137">
        <v>9.8021588280683503</v>
      </c>
      <c r="G3505" s="137">
        <v>26.909912690276201</v>
      </c>
      <c r="H3505" s="137">
        <v>5.8208944414111397</v>
      </c>
      <c r="I3505" s="137">
        <v>13.1478829750681</v>
      </c>
      <c r="J3505" s="137">
        <v>24.648069432946301</v>
      </c>
      <c r="K3505" s="137">
        <v>12.588901057215899</v>
      </c>
      <c r="L3505" s="137">
        <v>13.3696701263683</v>
      </c>
      <c r="M3505" s="137">
        <v>50.803344608385999</v>
      </c>
      <c r="N3505" s="137">
        <v>7.8767019254720303</v>
      </c>
      <c r="O3505" s="137">
        <v>4.5070863625295203</v>
      </c>
      <c r="P3505" s="137">
        <v>9.8021588280683503</v>
      </c>
      <c r="Q3505" s="137">
        <v>27.5242942585473</v>
      </c>
      <c r="R3505" s="137">
        <v>5.7545972382060002</v>
      </c>
      <c r="S3505" s="137">
        <v>13.1274034065711</v>
      </c>
      <c r="T3505" s="137">
        <v>24.484991468834199</v>
      </c>
      <c r="U3505" s="137">
        <v>12.7583169099528</v>
      </c>
      <c r="V3505" s="1">
        <v>3367802</v>
      </c>
      <c r="W3505" s="1">
        <v>4911558</v>
      </c>
      <c r="X3505" s="1">
        <v>729702</v>
      </c>
      <c r="Y3505" s="1">
        <v>3142980</v>
      </c>
      <c r="Z3505" s="1">
        <v>0</v>
      </c>
      <c r="AA3505" s="1">
        <v>1284455</v>
      </c>
      <c r="AB3505" s="1">
        <v>1734240</v>
      </c>
      <c r="AC3505" s="1">
        <v>1345120</v>
      </c>
      <c r="AD3505" s="1">
        <v>1005537</v>
      </c>
      <c r="AE3505" s="1">
        <v>669098</v>
      </c>
      <c r="AH3505" s="136">
        <f t="shared" si="54"/>
        <v>41731</v>
      </c>
      <c r="AI3505" s="177">
        <f>HLOOKUP(附加题模型!$E$2,历史数据!$B$3:$K$5000,ROW(A3503),)</f>
        <v>12.588901057215899</v>
      </c>
      <c r="AJ3505" s="177">
        <f>HLOOKUP(附加题模型!$E$2,历史数据!$L$3:$U$5000,ROW(A3503),)</f>
        <v>12.7583169099528</v>
      </c>
    </row>
    <row r="3506" spans="1:36" x14ac:dyDescent="0.2">
      <c r="A3506" s="148">
        <v>41732</v>
      </c>
      <c r="B3506" s="137">
        <v>13.3696701263683</v>
      </c>
      <c r="C3506" s="137">
        <v>50.879511541831903</v>
      </c>
      <c r="D3506" s="137">
        <v>7.8514964793105202</v>
      </c>
      <c r="E3506" s="137">
        <v>4.5180792560966703</v>
      </c>
      <c r="F3506" s="137">
        <v>9.8021588280683503</v>
      </c>
      <c r="G3506" s="137">
        <v>27.462856101720199</v>
      </c>
      <c r="H3506" s="137">
        <v>5.7678566788470302</v>
      </c>
      <c r="I3506" s="137">
        <v>13.1274034065711</v>
      </c>
      <c r="J3506" s="137">
        <v>24.5548820248822</v>
      </c>
      <c r="K3506" s="137">
        <v>12.732252932608599</v>
      </c>
      <c r="L3506" s="137">
        <v>13.6756122345232</v>
      </c>
      <c r="M3506" s="137">
        <v>50.270176074265102</v>
      </c>
      <c r="N3506" s="137">
        <v>7.8767019254720303</v>
      </c>
      <c r="O3506" s="137">
        <v>4.4521218946937999</v>
      </c>
      <c r="P3506" s="137">
        <v>9.8021588280683503</v>
      </c>
      <c r="Q3506" s="137">
        <v>27.278541631238902</v>
      </c>
      <c r="R3506" s="137">
        <v>5.6617811537188096</v>
      </c>
      <c r="S3506" s="137">
        <v>13.1274034065711</v>
      </c>
      <c r="T3506" s="137">
        <v>24.741256841010401</v>
      </c>
      <c r="U3506" s="137">
        <v>12.771348898624799</v>
      </c>
      <c r="V3506" s="1">
        <v>12506808</v>
      </c>
      <c r="W3506" s="1">
        <v>5829779</v>
      </c>
      <c r="X3506" s="1">
        <v>1178750</v>
      </c>
      <c r="Y3506" s="1">
        <v>2697191</v>
      </c>
      <c r="Z3506" s="1">
        <v>0</v>
      </c>
      <c r="AA3506" s="1">
        <v>1151022</v>
      </c>
      <c r="AB3506" s="1">
        <v>2052607</v>
      </c>
      <c r="AC3506" s="1">
        <v>1290982</v>
      </c>
      <c r="AD3506" s="1">
        <v>606829</v>
      </c>
      <c r="AE3506" s="1">
        <v>568900</v>
      </c>
      <c r="AH3506" s="136">
        <f t="shared" si="54"/>
        <v>41732</v>
      </c>
      <c r="AI3506" s="177">
        <f>HLOOKUP(附加题模型!$E$2,历史数据!$B$3:$K$5000,ROW(A3504),)</f>
        <v>12.732252932608599</v>
      </c>
      <c r="AJ3506" s="177">
        <f>HLOOKUP(附加题模型!$E$2,历史数据!$L$3:$U$5000,ROW(A3504),)</f>
        <v>12.771348898624799</v>
      </c>
    </row>
    <row r="3507" spans="1:36" x14ac:dyDescent="0.2">
      <c r="A3507" s="148">
        <v>41733</v>
      </c>
      <c r="B3507" s="137">
        <v>13.7062064453386</v>
      </c>
      <c r="C3507" s="137">
        <v>49.584673673252297</v>
      </c>
      <c r="D3507" s="137">
        <v>7.8514964793105202</v>
      </c>
      <c r="E3507" s="137">
        <v>4.47410768182809</v>
      </c>
      <c r="F3507" s="137">
        <v>9.8021588280683503</v>
      </c>
      <c r="G3507" s="137">
        <v>27.094227160757502</v>
      </c>
      <c r="H3507" s="137">
        <v>5.6617811537188096</v>
      </c>
      <c r="I3507" s="137">
        <v>13.1478829750681</v>
      </c>
      <c r="J3507" s="137">
        <v>24.6713662849623</v>
      </c>
      <c r="K3507" s="137">
        <v>12.7843808872969</v>
      </c>
      <c r="L3507" s="137">
        <v>13.7062064453386</v>
      </c>
      <c r="M3507" s="137">
        <v>50.651010741494296</v>
      </c>
      <c r="N3507" s="137">
        <v>7.9523182639565597</v>
      </c>
      <c r="O3507" s="137">
        <v>4.5180792560966703</v>
      </c>
      <c r="P3507" s="137">
        <v>9.8021588280683503</v>
      </c>
      <c r="Q3507" s="137">
        <v>27.555013336960901</v>
      </c>
      <c r="R3507" s="137">
        <v>5.7811161194880603</v>
      </c>
      <c r="S3507" s="137">
        <v>13.291239954547001</v>
      </c>
      <c r="T3507" s="137">
        <v>24.6713662849623</v>
      </c>
      <c r="U3507" s="137">
        <v>12.8365088419852</v>
      </c>
      <c r="V3507" s="1">
        <v>3417532</v>
      </c>
      <c r="W3507" s="1">
        <v>4766185</v>
      </c>
      <c r="X3507" s="1">
        <v>959410</v>
      </c>
      <c r="Y3507" s="1">
        <v>2395014</v>
      </c>
      <c r="Z3507" s="1">
        <v>0</v>
      </c>
      <c r="AA3507" s="1">
        <v>1327893</v>
      </c>
      <c r="AB3507" s="1">
        <v>1853497</v>
      </c>
      <c r="AC3507" s="1">
        <v>2279888</v>
      </c>
      <c r="AD3507" s="1">
        <v>479000</v>
      </c>
      <c r="AE3507" s="1">
        <v>242689</v>
      </c>
      <c r="AH3507" s="136">
        <f t="shared" si="54"/>
        <v>41733</v>
      </c>
      <c r="AI3507" s="177">
        <f>HLOOKUP(附加题模型!$E$2,历史数据!$B$3:$K$5000,ROW(A3505),)</f>
        <v>12.7843808872969</v>
      </c>
      <c r="AJ3507" s="177">
        <f>HLOOKUP(附加题模型!$E$2,历史数据!$L$3:$U$5000,ROW(A3505),)</f>
        <v>12.8365088419852</v>
      </c>
    </row>
    <row r="3508" spans="1:36" x14ac:dyDescent="0.2">
      <c r="A3508" s="148">
        <v>41737</v>
      </c>
      <c r="B3508" s="137">
        <v>13.6144238128922</v>
      </c>
      <c r="C3508" s="137">
        <v>50.194009140819198</v>
      </c>
      <c r="D3508" s="137">
        <v>8.0279346024410891</v>
      </c>
      <c r="E3508" s="137">
        <v>4.5070863625295203</v>
      </c>
      <c r="F3508" s="137">
        <v>9.8021588280683503</v>
      </c>
      <c r="G3508" s="137">
        <v>27.309260709652399</v>
      </c>
      <c r="H3508" s="137">
        <v>5.7678566788470302</v>
      </c>
      <c r="I3508" s="137">
        <v>13.291239954547001</v>
      </c>
      <c r="J3508" s="137">
        <v>24.624772580930301</v>
      </c>
      <c r="K3508" s="137">
        <v>12.810444864640999</v>
      </c>
      <c r="L3508" s="137">
        <v>13.736800656154101</v>
      </c>
      <c r="M3508" s="137">
        <v>51.1841792756153</v>
      </c>
      <c r="N3508" s="137">
        <v>8.1791672794101604</v>
      </c>
      <c r="O3508" s="137">
        <v>4.5400650432309604</v>
      </c>
      <c r="P3508" s="137">
        <v>9.8021588280683503</v>
      </c>
      <c r="Q3508" s="137">
        <v>27.7086087290287</v>
      </c>
      <c r="R3508" s="137">
        <v>5.8341538820521697</v>
      </c>
      <c r="S3508" s="137">
        <v>13.393637797032</v>
      </c>
      <c r="T3508" s="137">
        <v>24.787850545042399</v>
      </c>
      <c r="U3508" s="137">
        <v>12.849540830657199</v>
      </c>
      <c r="V3508" s="1">
        <v>16136037</v>
      </c>
      <c r="W3508" s="1">
        <v>5219904</v>
      </c>
      <c r="X3508" s="1">
        <v>1887167</v>
      </c>
      <c r="Y3508" s="1">
        <v>4670800</v>
      </c>
      <c r="Z3508" s="1">
        <v>0</v>
      </c>
      <c r="AA3508" s="1">
        <v>1043383</v>
      </c>
      <c r="AB3508" s="1">
        <v>2981081</v>
      </c>
      <c r="AC3508" s="1">
        <v>1926906</v>
      </c>
      <c r="AD3508" s="1">
        <v>1521515</v>
      </c>
      <c r="AE3508" s="1">
        <v>487070</v>
      </c>
      <c r="AH3508" s="136">
        <f t="shared" si="54"/>
        <v>41737</v>
      </c>
      <c r="AI3508" s="177">
        <f>HLOOKUP(附加题模型!$E$2,历史数据!$B$3:$K$5000,ROW(A3506),)</f>
        <v>12.810444864640999</v>
      </c>
      <c r="AJ3508" s="177">
        <f>HLOOKUP(附加题模型!$E$2,历史数据!$L$3:$U$5000,ROW(A3506),)</f>
        <v>12.849540830657199</v>
      </c>
    </row>
    <row r="3509" spans="1:36" x14ac:dyDescent="0.2">
      <c r="A3509" s="148">
        <v>41738</v>
      </c>
      <c r="B3509" s="137">
        <v>13.7673948669696</v>
      </c>
      <c r="C3509" s="137">
        <v>51.031845408723598</v>
      </c>
      <c r="D3509" s="137">
        <v>8.1539618332486494</v>
      </c>
      <c r="E3509" s="137">
        <v>4.5400650432309604</v>
      </c>
      <c r="F3509" s="137">
        <v>9.8021588280683503</v>
      </c>
      <c r="G3509" s="137">
        <v>27.7086087290287</v>
      </c>
      <c r="H3509" s="137">
        <v>5.8341538820521697</v>
      </c>
      <c r="I3509" s="137">
        <v>13.393637797032</v>
      </c>
      <c r="J3509" s="137">
        <v>24.811147397058399</v>
      </c>
      <c r="K3509" s="137">
        <v>12.849540830657199</v>
      </c>
      <c r="L3509" s="137">
        <v>13.7673948669696</v>
      </c>
      <c r="M3509" s="137">
        <v>52.555184077640703</v>
      </c>
      <c r="N3509" s="137">
        <v>8.30519451021771</v>
      </c>
      <c r="O3509" s="137">
        <v>4.5730437239324004</v>
      </c>
      <c r="P3509" s="137">
        <v>9.8021588280683503</v>
      </c>
      <c r="Q3509" s="137">
        <v>28.230833062059101</v>
      </c>
      <c r="R3509" s="137">
        <v>5.8474133226931997</v>
      </c>
      <c r="S3509" s="137">
        <v>13.352678660038</v>
      </c>
      <c r="T3509" s="137">
        <v>25.160600177298701</v>
      </c>
      <c r="U3509" s="137">
        <v>13.0971486154265</v>
      </c>
      <c r="V3509" s="1">
        <v>5447919</v>
      </c>
      <c r="W3509" s="1">
        <v>8606489</v>
      </c>
      <c r="X3509" s="1">
        <v>1646186</v>
      </c>
      <c r="Y3509" s="1">
        <v>4571894</v>
      </c>
      <c r="Z3509" s="1">
        <v>0</v>
      </c>
      <c r="AA3509" s="1">
        <v>1711961</v>
      </c>
      <c r="AB3509" s="1">
        <v>2511540</v>
      </c>
      <c r="AC3509" s="1">
        <v>2004552</v>
      </c>
      <c r="AD3509" s="1">
        <v>1000440</v>
      </c>
      <c r="AE3509" s="1">
        <v>661194</v>
      </c>
      <c r="AH3509" s="136">
        <f t="shared" si="54"/>
        <v>41738</v>
      </c>
      <c r="AI3509" s="177">
        <f>HLOOKUP(附加题模型!$E$2,历史数据!$B$3:$K$5000,ROW(A3507),)</f>
        <v>12.849540830657199</v>
      </c>
      <c r="AJ3509" s="177">
        <f>HLOOKUP(附加题模型!$E$2,历史数据!$L$3:$U$5000,ROW(A3507),)</f>
        <v>13.0971486154265</v>
      </c>
    </row>
    <row r="3510" spans="1:36" x14ac:dyDescent="0.2">
      <c r="A3510" s="148">
        <v>41739</v>
      </c>
      <c r="B3510" s="137">
        <v>13.7062064453386</v>
      </c>
      <c r="C3510" s="137">
        <v>52.402850210749001</v>
      </c>
      <c r="D3510" s="137">
        <v>8.2421808948139308</v>
      </c>
      <c r="E3510" s="137">
        <v>4.5730437239324004</v>
      </c>
      <c r="F3510" s="137">
        <v>9.8021588280683503</v>
      </c>
      <c r="G3510" s="137">
        <v>28.230833062059101</v>
      </c>
      <c r="H3510" s="137">
        <v>5.8474133226931997</v>
      </c>
      <c r="I3510" s="137">
        <v>13.373158228535001</v>
      </c>
      <c r="J3510" s="137">
        <v>25.2770844373788</v>
      </c>
      <c r="K3510" s="137">
        <v>13.0319886720662</v>
      </c>
      <c r="L3510" s="137">
        <v>13.5532353912612</v>
      </c>
      <c r="M3510" s="137">
        <v>52.707517944532398</v>
      </c>
      <c r="N3510" s="137">
        <v>8.6076598641558295</v>
      </c>
      <c r="O3510" s="137">
        <v>4.6719797660367002</v>
      </c>
      <c r="P3510" s="137">
        <v>9.8021588280683503</v>
      </c>
      <c r="Q3510" s="137">
        <v>28.3229902972998</v>
      </c>
      <c r="R3510" s="137">
        <v>5.88719164461628</v>
      </c>
      <c r="S3510" s="137">
        <v>13.352678660038</v>
      </c>
      <c r="T3510" s="137">
        <v>25.0674127692346</v>
      </c>
      <c r="U3510" s="137">
        <v>13.0189566833941</v>
      </c>
      <c r="V3510" s="1">
        <v>8528134</v>
      </c>
      <c r="W3510" s="1">
        <v>7548944</v>
      </c>
      <c r="X3510" s="1">
        <v>3405609</v>
      </c>
      <c r="Y3510" s="1">
        <v>4602313</v>
      </c>
      <c r="Z3510" s="1">
        <v>0</v>
      </c>
      <c r="AA3510" s="1">
        <v>1774696</v>
      </c>
      <c r="AB3510" s="1">
        <v>4206415</v>
      </c>
      <c r="AC3510" s="1">
        <v>1782412</v>
      </c>
      <c r="AD3510" s="1">
        <v>846328</v>
      </c>
      <c r="AE3510" s="1">
        <v>953023</v>
      </c>
      <c r="AH3510" s="136">
        <f t="shared" si="54"/>
        <v>41739</v>
      </c>
      <c r="AI3510" s="177">
        <f>HLOOKUP(附加题模型!$E$2,历史数据!$B$3:$K$5000,ROW(A3508),)</f>
        <v>13.0319886720662</v>
      </c>
      <c r="AJ3510" s="177">
        <f>HLOOKUP(附加题模型!$E$2,历史数据!$L$3:$U$5000,ROW(A3508),)</f>
        <v>13.0189566833941</v>
      </c>
    </row>
    <row r="3511" spans="1:36" x14ac:dyDescent="0.2">
      <c r="A3511" s="148">
        <v>41740</v>
      </c>
      <c r="B3511" s="137">
        <v>13.4920469696302</v>
      </c>
      <c r="C3511" s="137">
        <v>52.250516343857299</v>
      </c>
      <c r="D3511" s="137">
        <v>8.6202625872365903</v>
      </c>
      <c r="E3511" s="137">
        <v>4.6390010853352699</v>
      </c>
      <c r="F3511" s="137">
        <v>9.8021588280683503</v>
      </c>
      <c r="G3511" s="137">
        <v>28.200113983645601</v>
      </c>
      <c r="H3511" s="137">
        <v>5.8606727633342199</v>
      </c>
      <c r="I3511" s="137">
        <v>13.332199091541</v>
      </c>
      <c r="J3511" s="137">
        <v>24.950928509154501</v>
      </c>
      <c r="K3511" s="137">
        <v>12.966828728705799</v>
      </c>
      <c r="L3511" s="137">
        <v>13.7062064453386</v>
      </c>
      <c r="M3511" s="137">
        <v>52.098182476965597</v>
      </c>
      <c r="N3511" s="137">
        <v>8.6328653103173494</v>
      </c>
      <c r="O3511" s="137">
        <v>4.8148873824095899</v>
      </c>
      <c r="P3511" s="137">
        <v>9.8021588280683503</v>
      </c>
      <c r="Q3511" s="137">
        <v>28.046518591577801</v>
      </c>
      <c r="R3511" s="137">
        <v>6.0065266103855297</v>
      </c>
      <c r="S3511" s="137">
        <v>13.393637797032</v>
      </c>
      <c r="T3511" s="137">
        <v>24.904334805122499</v>
      </c>
      <c r="U3511" s="137">
        <v>13.0319886720662</v>
      </c>
      <c r="V3511" s="1">
        <v>6865077</v>
      </c>
      <c r="W3511" s="1">
        <v>5624537</v>
      </c>
      <c r="X3511" s="1">
        <v>3370864</v>
      </c>
      <c r="Y3511" s="1">
        <v>5030362</v>
      </c>
      <c r="Z3511" s="1">
        <v>0</v>
      </c>
      <c r="AA3511" s="1">
        <v>1319311</v>
      </c>
      <c r="AB3511" s="1">
        <v>4175911</v>
      </c>
      <c r="AC3511" s="1">
        <v>2027846</v>
      </c>
      <c r="AD3511" s="1">
        <v>529464</v>
      </c>
      <c r="AE3511" s="1">
        <v>657710</v>
      </c>
      <c r="AH3511" s="136">
        <f t="shared" si="54"/>
        <v>41740</v>
      </c>
      <c r="AI3511" s="177">
        <f>HLOOKUP(附加题模型!$E$2,历史数据!$B$3:$K$5000,ROW(A3509),)</f>
        <v>12.966828728705799</v>
      </c>
      <c r="AJ3511" s="177">
        <f>HLOOKUP(附加题模型!$E$2,历史数据!$L$3:$U$5000,ROW(A3509),)</f>
        <v>13.0319886720662</v>
      </c>
    </row>
    <row r="3512" spans="1:36" x14ac:dyDescent="0.2">
      <c r="A3512" s="148">
        <v>41743</v>
      </c>
      <c r="B3512" s="137">
        <v>13.583829602076699</v>
      </c>
      <c r="C3512" s="137">
        <v>51.717347809736303</v>
      </c>
      <c r="D3512" s="137">
        <v>8.4942353564290407</v>
      </c>
      <c r="E3512" s="137">
        <v>4.7709158081410097</v>
      </c>
      <c r="F3512" s="137">
        <v>9.8021588280683503</v>
      </c>
      <c r="G3512" s="137">
        <v>27.923642277923602</v>
      </c>
      <c r="H3512" s="137">
        <v>6.04630493230861</v>
      </c>
      <c r="I3512" s="137">
        <v>13.393637797032</v>
      </c>
      <c r="J3512" s="137">
        <v>24.904334805122499</v>
      </c>
      <c r="K3512" s="137">
        <v>13.0319886720662</v>
      </c>
      <c r="L3512" s="137">
        <v>13.7979890777851</v>
      </c>
      <c r="M3512" s="137">
        <v>51.565013942844601</v>
      </c>
      <c r="N3512" s="137">
        <v>8.7588925411249008</v>
      </c>
      <c r="O3512" s="137">
        <v>4.8038944888424497</v>
      </c>
      <c r="P3512" s="137">
        <v>9.8021588280683503</v>
      </c>
      <c r="Q3512" s="137">
        <v>28.200113983645601</v>
      </c>
      <c r="R3512" s="137">
        <v>6.01978605102655</v>
      </c>
      <c r="S3512" s="137">
        <v>13.577953913504899</v>
      </c>
      <c r="T3512" s="137">
        <v>25.0674127692346</v>
      </c>
      <c r="U3512" s="137">
        <v>13.383852366211901</v>
      </c>
      <c r="V3512" s="1">
        <v>12909200</v>
      </c>
      <c r="W3512" s="1">
        <v>4095777</v>
      </c>
      <c r="X3512" s="1">
        <v>2788507</v>
      </c>
      <c r="Y3512" s="1">
        <v>3955325</v>
      </c>
      <c r="Z3512" s="1">
        <v>0</v>
      </c>
      <c r="AA3512" s="1">
        <v>987825</v>
      </c>
      <c r="AB3512" s="1">
        <v>2537302</v>
      </c>
      <c r="AC3512" s="1">
        <v>2661560</v>
      </c>
      <c r="AD3512" s="1">
        <v>656909</v>
      </c>
      <c r="AE3512" s="1">
        <v>1067004</v>
      </c>
      <c r="AH3512" s="136">
        <f t="shared" si="54"/>
        <v>41743</v>
      </c>
      <c r="AI3512" s="177">
        <f>HLOOKUP(附加题模型!$E$2,历史数据!$B$3:$K$5000,ROW(A3510),)</f>
        <v>13.0319886720662</v>
      </c>
      <c r="AJ3512" s="177">
        <f>HLOOKUP(附加题模型!$E$2,历史数据!$L$3:$U$5000,ROW(A3510),)</f>
        <v>13.383852366211901</v>
      </c>
    </row>
    <row r="3513" spans="1:36" x14ac:dyDescent="0.2">
      <c r="A3513" s="148">
        <v>41744</v>
      </c>
      <c r="B3513" s="137">
        <v>13.6756122345232</v>
      </c>
      <c r="C3513" s="137">
        <v>51.565013942844601</v>
      </c>
      <c r="D3513" s="137">
        <v>8.7588925411249008</v>
      </c>
      <c r="E3513" s="137">
        <v>4.7819087017081499</v>
      </c>
      <c r="F3513" s="137">
        <v>9.8021588280683503</v>
      </c>
      <c r="G3513" s="137">
        <v>27.493575180133799</v>
      </c>
      <c r="H3513" s="137">
        <v>6.04630493230861</v>
      </c>
      <c r="I3513" s="137">
        <v>13.577953913504899</v>
      </c>
      <c r="J3513" s="137">
        <v>25.044115917218601</v>
      </c>
      <c r="K3513" s="137">
        <v>13.2926284455075</v>
      </c>
      <c r="L3513" s="137">
        <v>13.4308585479993</v>
      </c>
      <c r="M3513" s="137">
        <v>52.707517944532398</v>
      </c>
      <c r="N3513" s="137">
        <v>8.7588925411249008</v>
      </c>
      <c r="O3513" s="137">
        <v>4.7159513403052804</v>
      </c>
      <c r="P3513" s="137">
        <v>9.8021588280683503</v>
      </c>
      <c r="Q3513" s="137">
        <v>27.6778896506151</v>
      </c>
      <c r="R3513" s="137">
        <v>5.9932671697444997</v>
      </c>
      <c r="S3513" s="137">
        <v>13.8851474409598</v>
      </c>
      <c r="T3513" s="137">
        <v>24.787850545042399</v>
      </c>
      <c r="U3513" s="137">
        <v>13.657524128325299</v>
      </c>
      <c r="V3513" s="1">
        <v>15106843</v>
      </c>
      <c r="W3513" s="1">
        <v>6078195</v>
      </c>
      <c r="X3513" s="1">
        <v>0</v>
      </c>
      <c r="Y3513" s="1">
        <v>5352778</v>
      </c>
      <c r="Z3513" s="1">
        <v>0</v>
      </c>
      <c r="AA3513" s="1">
        <v>2472305</v>
      </c>
      <c r="AB3513" s="1">
        <v>2797938</v>
      </c>
      <c r="AC3513" s="1">
        <v>7086188</v>
      </c>
      <c r="AD3513" s="1">
        <v>449428</v>
      </c>
      <c r="AE3513" s="1">
        <v>1627338</v>
      </c>
      <c r="AH3513" s="136">
        <f t="shared" si="54"/>
        <v>41744</v>
      </c>
      <c r="AI3513" s="177">
        <f>HLOOKUP(附加题模型!$E$2,历史数据!$B$3:$K$5000,ROW(A3511),)</f>
        <v>13.2926284455075</v>
      </c>
      <c r="AJ3513" s="177">
        <f>HLOOKUP(附加题模型!$E$2,历史数据!$L$3:$U$5000,ROW(A3511),)</f>
        <v>13.657524128325299</v>
      </c>
    </row>
    <row r="3514" spans="1:36" x14ac:dyDescent="0.2">
      <c r="A3514" s="148">
        <v>41745</v>
      </c>
      <c r="B3514" s="137">
        <v>13.3696701263683</v>
      </c>
      <c r="C3514" s="137">
        <v>52.250516343857299</v>
      </c>
      <c r="D3514" s="137">
        <v>8.7588925411249008</v>
      </c>
      <c r="E3514" s="137">
        <v>4.7269442338724303</v>
      </c>
      <c r="F3514" s="137">
        <v>9.8021588280683503</v>
      </c>
      <c r="G3514" s="137">
        <v>27.493575180133799</v>
      </c>
      <c r="H3514" s="137">
        <v>6.1523804574368297</v>
      </c>
      <c r="I3514" s="137">
        <v>13.844188303965799</v>
      </c>
      <c r="J3514" s="137">
        <v>24.717959988994298</v>
      </c>
      <c r="K3514" s="137">
        <v>13.657524128325299</v>
      </c>
      <c r="L3514" s="137">
        <v>13.461452758814699</v>
      </c>
      <c r="M3514" s="137">
        <v>53.240686478653402</v>
      </c>
      <c r="N3514" s="137">
        <v>8.7588925411249008</v>
      </c>
      <c r="O3514" s="137">
        <v>4.6719797660367002</v>
      </c>
      <c r="P3514" s="137">
        <v>9.8021588280683503</v>
      </c>
      <c r="Q3514" s="137">
        <v>27.1863843959982</v>
      </c>
      <c r="R3514" s="137">
        <v>6.2584559825650503</v>
      </c>
      <c r="S3514" s="137">
        <v>14.6019323383544</v>
      </c>
      <c r="T3514" s="137">
        <v>25.533349809554998</v>
      </c>
      <c r="U3514" s="137">
        <v>13.6835881056695</v>
      </c>
      <c r="V3514" s="1">
        <v>14622995</v>
      </c>
      <c r="W3514" s="1">
        <v>4969074</v>
      </c>
      <c r="X3514" s="1">
        <v>0</v>
      </c>
      <c r="Y3514" s="1">
        <v>4802022</v>
      </c>
      <c r="Z3514" s="1">
        <v>0</v>
      </c>
      <c r="AA3514" s="1">
        <v>1428087</v>
      </c>
      <c r="AB3514" s="1">
        <v>12852397</v>
      </c>
      <c r="AC3514" s="1">
        <v>10536665</v>
      </c>
      <c r="AD3514" s="1">
        <v>2918806</v>
      </c>
      <c r="AE3514" s="1">
        <v>1054990</v>
      </c>
      <c r="AH3514" s="136">
        <f t="shared" si="54"/>
        <v>41745</v>
      </c>
      <c r="AI3514" s="177">
        <f>HLOOKUP(附加题模型!$E$2,历史数据!$B$3:$K$5000,ROW(A3512),)</f>
        <v>13.657524128325299</v>
      </c>
      <c r="AJ3514" s="177">
        <f>HLOOKUP(附加题模型!$E$2,历史数据!$L$3:$U$5000,ROW(A3512),)</f>
        <v>13.6835881056695</v>
      </c>
    </row>
    <row r="3515" spans="1:36" x14ac:dyDescent="0.2">
      <c r="A3515" s="148">
        <v>41746</v>
      </c>
      <c r="B3515" s="137">
        <v>13.400264337183801</v>
      </c>
      <c r="C3515" s="137">
        <v>52.8598518114242</v>
      </c>
      <c r="D3515" s="137">
        <v>8.7588925411249008</v>
      </c>
      <c r="E3515" s="137">
        <v>4.6719797660367002</v>
      </c>
      <c r="F3515" s="137">
        <v>9.8021588280683503</v>
      </c>
      <c r="G3515" s="137">
        <v>27.1863843959982</v>
      </c>
      <c r="H3515" s="137">
        <v>6.07282381359067</v>
      </c>
      <c r="I3515" s="137">
        <v>14.6019323383544</v>
      </c>
      <c r="J3515" s="137">
        <v>25.533349809554998</v>
      </c>
      <c r="K3515" s="137">
        <v>13.735716060357699</v>
      </c>
      <c r="L3515" s="137">
        <v>13.3696701263683</v>
      </c>
      <c r="M3515" s="137">
        <v>52.098182476965597</v>
      </c>
      <c r="N3515" s="137">
        <v>8.7588925411249008</v>
      </c>
      <c r="O3515" s="137">
        <v>4.7929015952752998</v>
      </c>
      <c r="P3515" s="137">
        <v>9.8021588280683503</v>
      </c>
      <c r="Q3515" s="137">
        <v>27.247822552825301</v>
      </c>
      <c r="R3515" s="137">
        <v>5.9402294071803903</v>
      </c>
      <c r="S3515" s="137">
        <v>14.0899431259297</v>
      </c>
      <c r="T3515" s="137">
        <v>25.463459253506901</v>
      </c>
      <c r="U3515" s="137">
        <v>13.6444921396533</v>
      </c>
      <c r="V3515" s="1">
        <v>6924734</v>
      </c>
      <c r="W3515" s="1">
        <v>3827150</v>
      </c>
      <c r="X3515" s="1">
        <v>0</v>
      </c>
      <c r="Y3515" s="1">
        <v>5168172</v>
      </c>
      <c r="Z3515" s="1">
        <v>0</v>
      </c>
      <c r="AA3515" s="1">
        <v>1208674</v>
      </c>
      <c r="AB3515" s="1">
        <v>8175103</v>
      </c>
      <c r="AC3515" s="1">
        <v>6575522</v>
      </c>
      <c r="AD3515" s="1">
        <v>882380</v>
      </c>
      <c r="AE3515" s="1">
        <v>478412</v>
      </c>
      <c r="AH3515" s="136">
        <f t="shared" si="54"/>
        <v>41746</v>
      </c>
      <c r="AI3515" s="177">
        <f>HLOOKUP(附加题模型!$E$2,历史数据!$B$3:$K$5000,ROW(A3513),)</f>
        <v>13.735716060357699</v>
      </c>
      <c r="AJ3515" s="177">
        <f>HLOOKUP(附加题模型!$E$2,历史数据!$L$3:$U$5000,ROW(A3513),)</f>
        <v>13.6444921396533</v>
      </c>
    </row>
    <row r="3516" spans="1:36" x14ac:dyDescent="0.2">
      <c r="A3516" s="148">
        <v>41747</v>
      </c>
      <c r="B3516" s="137">
        <v>13.216699072290799</v>
      </c>
      <c r="C3516" s="137">
        <v>51.7935147431822</v>
      </c>
      <c r="D3516" s="137">
        <v>8.7588925411249008</v>
      </c>
      <c r="E3516" s="137">
        <v>4.7709158081410097</v>
      </c>
      <c r="F3516" s="137">
        <v>9.8021588280683503</v>
      </c>
      <c r="G3516" s="137">
        <v>27.1863843959982</v>
      </c>
      <c r="H3516" s="137">
        <v>5.8076350007701096</v>
      </c>
      <c r="I3516" s="137">
        <v>14.0080248519417</v>
      </c>
      <c r="J3516" s="137">
        <v>25.3935686974588</v>
      </c>
      <c r="K3516" s="137">
        <v>13.6314601509812</v>
      </c>
      <c r="L3516" s="137">
        <v>13.1861048614753</v>
      </c>
      <c r="M3516" s="137">
        <v>51.565013942844601</v>
      </c>
      <c r="N3516" s="137">
        <v>8.7588925411249008</v>
      </c>
      <c r="O3516" s="137">
        <v>4.7819087017081499</v>
      </c>
      <c r="P3516" s="137">
        <v>9.8021588280683503</v>
      </c>
      <c r="Q3516" s="137">
        <v>27.8314850426829</v>
      </c>
      <c r="R3516" s="137">
        <v>5.8474133226931997</v>
      </c>
      <c r="S3516" s="137">
        <v>14.1309022629237</v>
      </c>
      <c r="T3516" s="137">
        <v>25.556646661571001</v>
      </c>
      <c r="U3516" s="137">
        <v>13.5532682189488</v>
      </c>
      <c r="V3516" s="1">
        <v>5452832</v>
      </c>
      <c r="W3516" s="1">
        <v>2388381</v>
      </c>
      <c r="X3516" s="1">
        <v>0</v>
      </c>
      <c r="Y3516" s="1">
        <v>4688820</v>
      </c>
      <c r="Z3516" s="1">
        <v>0</v>
      </c>
      <c r="AA3516" s="1">
        <v>1122898</v>
      </c>
      <c r="AB3516" s="1">
        <v>4677179</v>
      </c>
      <c r="AC3516" s="1">
        <v>3999146</v>
      </c>
      <c r="AD3516" s="1">
        <v>1220389</v>
      </c>
      <c r="AE3516" s="1">
        <v>520040</v>
      </c>
      <c r="AH3516" s="136">
        <f t="shared" si="54"/>
        <v>41747</v>
      </c>
      <c r="AI3516" s="177">
        <f>HLOOKUP(附加题模型!$E$2,历史数据!$B$3:$K$5000,ROW(A3514),)</f>
        <v>13.6314601509812</v>
      </c>
      <c r="AJ3516" s="177">
        <f>HLOOKUP(附加题模型!$E$2,历史数据!$L$3:$U$5000,ROW(A3514),)</f>
        <v>13.5532682189488</v>
      </c>
    </row>
    <row r="3517" spans="1:36" x14ac:dyDescent="0.2">
      <c r="A3517" s="148">
        <v>41750</v>
      </c>
      <c r="B3517" s="137">
        <v>13.1249164398444</v>
      </c>
      <c r="C3517" s="137">
        <v>51.488847009398697</v>
      </c>
      <c r="D3517" s="137">
        <v>8.7588925411249008</v>
      </c>
      <c r="E3517" s="137">
        <v>4.7709158081410097</v>
      </c>
      <c r="F3517" s="137">
        <v>9.8021588280683503</v>
      </c>
      <c r="G3517" s="137">
        <v>27.585732415374402</v>
      </c>
      <c r="H3517" s="137">
        <v>5.7678566788470302</v>
      </c>
      <c r="I3517" s="137">
        <v>14.1309022629237</v>
      </c>
      <c r="J3517" s="137">
        <v>25.370271845442801</v>
      </c>
      <c r="K3517" s="137">
        <v>13.4490123095723</v>
      </c>
      <c r="L3517" s="137">
        <v>12.6965974884275</v>
      </c>
      <c r="M3517" s="137">
        <v>50.194009140819198</v>
      </c>
      <c r="N3517" s="137">
        <v>8.7588925411249008</v>
      </c>
      <c r="O3517" s="137">
        <v>4.66098687246956</v>
      </c>
      <c r="P3517" s="137">
        <v>9.8021588280683503</v>
      </c>
      <c r="Q3517" s="137">
        <v>27.6778896506151</v>
      </c>
      <c r="R3517" s="137">
        <v>5.9137105258983302</v>
      </c>
      <c r="S3517" s="137">
        <v>13.7213108929838</v>
      </c>
      <c r="T3517" s="137">
        <v>24.112241836577901</v>
      </c>
      <c r="U3517" s="137">
        <v>13.9442278791108</v>
      </c>
      <c r="V3517" s="1">
        <v>6906534</v>
      </c>
      <c r="W3517" s="1">
        <v>3805204</v>
      </c>
      <c r="X3517" s="1">
        <v>0</v>
      </c>
      <c r="Y3517" s="1">
        <v>6526290</v>
      </c>
      <c r="Z3517" s="1">
        <v>0</v>
      </c>
      <c r="AA3517" s="1">
        <v>1383900</v>
      </c>
      <c r="AB3517" s="1">
        <v>2731802</v>
      </c>
      <c r="AC3517" s="1">
        <v>4066000</v>
      </c>
      <c r="AD3517" s="1">
        <v>2522383</v>
      </c>
      <c r="AE3517" s="1">
        <v>2651003</v>
      </c>
      <c r="AH3517" s="136">
        <f t="shared" si="54"/>
        <v>41750</v>
      </c>
      <c r="AI3517" s="177">
        <f>HLOOKUP(附加题模型!$E$2,历史数据!$B$3:$K$5000,ROW(A3515),)</f>
        <v>13.4490123095723</v>
      </c>
      <c r="AJ3517" s="177">
        <f>HLOOKUP(附加题模型!$E$2,历史数据!$L$3:$U$5000,ROW(A3515),)</f>
        <v>13.9442278791108</v>
      </c>
    </row>
    <row r="3518" spans="1:36" x14ac:dyDescent="0.2">
      <c r="A3518" s="148">
        <v>41751</v>
      </c>
      <c r="B3518" s="137">
        <v>12.8189743316895</v>
      </c>
      <c r="C3518" s="137">
        <v>49.965508340481598</v>
      </c>
      <c r="D3518" s="137">
        <v>8.7588925411249008</v>
      </c>
      <c r="E3518" s="137">
        <v>4.6170152982009798</v>
      </c>
      <c r="F3518" s="137">
        <v>9.8021588280683503</v>
      </c>
      <c r="G3518" s="137">
        <v>27.8314850426829</v>
      </c>
      <c r="H3518" s="137">
        <v>5.8341538820521697</v>
      </c>
      <c r="I3518" s="137">
        <v>13.7213108929838</v>
      </c>
      <c r="J3518" s="137">
        <v>23.995757576497802</v>
      </c>
      <c r="K3518" s="137">
        <v>13.9442278791108</v>
      </c>
      <c r="L3518" s="137">
        <v>12.5742206451656</v>
      </c>
      <c r="M3518" s="137">
        <v>50.422509941156797</v>
      </c>
      <c r="N3518" s="137">
        <v>8.7588925411249008</v>
      </c>
      <c r="O3518" s="137">
        <v>4.7049584467381402</v>
      </c>
      <c r="P3518" s="137">
        <v>9.8021588280683503</v>
      </c>
      <c r="Q3518" s="137">
        <v>27.6778896506151</v>
      </c>
      <c r="R3518" s="137">
        <v>5.8606727633342199</v>
      </c>
      <c r="S3518" s="137">
        <v>13.762270029977801</v>
      </c>
      <c r="T3518" s="137">
        <v>24.275319800689999</v>
      </c>
      <c r="U3518" s="137">
        <v>13.9442278791108</v>
      </c>
      <c r="V3518" s="1">
        <v>7631865</v>
      </c>
      <c r="W3518" s="1">
        <v>2469392</v>
      </c>
      <c r="X3518" s="1">
        <v>0</v>
      </c>
      <c r="Y3518" s="1">
        <v>7516309</v>
      </c>
      <c r="Z3518" s="1">
        <v>0</v>
      </c>
      <c r="AA3518" s="1">
        <v>1142362</v>
      </c>
      <c r="AB3518" s="1">
        <v>3360445</v>
      </c>
      <c r="AC3518" s="1">
        <v>2839816</v>
      </c>
      <c r="AD3518" s="1">
        <v>1337965</v>
      </c>
      <c r="AE3518" s="1">
        <v>0</v>
      </c>
      <c r="AH3518" s="136">
        <f t="shared" si="54"/>
        <v>41751</v>
      </c>
      <c r="AI3518" s="177">
        <f>HLOOKUP(附加题模型!$E$2,历史数据!$B$3:$K$5000,ROW(A3516),)</f>
        <v>13.9442278791108</v>
      </c>
      <c r="AJ3518" s="177">
        <f>HLOOKUP(附加题模型!$E$2,历史数据!$L$3:$U$5000,ROW(A3516),)</f>
        <v>13.9442278791108</v>
      </c>
    </row>
    <row r="3519" spans="1:36" x14ac:dyDescent="0.2">
      <c r="A3519" s="148">
        <v>41752</v>
      </c>
      <c r="B3519" s="137">
        <v>12.5436264343501</v>
      </c>
      <c r="C3519" s="137">
        <v>50.3463430077109</v>
      </c>
      <c r="D3519" s="137">
        <v>8.3177972332984602</v>
      </c>
      <c r="E3519" s="137">
        <v>4.6939655531709903</v>
      </c>
      <c r="F3519" s="137">
        <v>9.8021588280683503</v>
      </c>
      <c r="G3519" s="137">
        <v>27.6778896506151</v>
      </c>
      <c r="H3519" s="137">
        <v>5.8208944414111397</v>
      </c>
      <c r="I3519" s="137">
        <v>13.8032291669718</v>
      </c>
      <c r="J3519" s="137">
        <v>24.182132392625899</v>
      </c>
      <c r="K3519" s="137">
        <v>13.9442278791108</v>
      </c>
      <c r="L3519" s="137">
        <v>12.5436264343501</v>
      </c>
      <c r="M3519" s="137">
        <v>49.813174473589903</v>
      </c>
      <c r="N3519" s="137">
        <v>8.3177972332984602</v>
      </c>
      <c r="O3519" s="137">
        <v>4.83687316954388</v>
      </c>
      <c r="P3519" s="137">
        <v>9.8021588280683503</v>
      </c>
      <c r="Q3519" s="137">
        <v>28.875933708743801</v>
      </c>
      <c r="R3519" s="137">
        <v>5.7678566788470302</v>
      </c>
      <c r="S3519" s="137">
        <v>13.844188303965799</v>
      </c>
      <c r="T3519" s="137">
        <v>24.182132392625899</v>
      </c>
      <c r="U3519" s="137">
        <v>13.9442278791108</v>
      </c>
      <c r="V3519" s="1">
        <v>4831076</v>
      </c>
      <c r="W3519" s="1">
        <v>1721872</v>
      </c>
      <c r="X3519" s="1">
        <v>2181301</v>
      </c>
      <c r="Y3519" s="1">
        <v>10669905</v>
      </c>
      <c r="Z3519" s="1">
        <v>0</v>
      </c>
      <c r="AA3519" s="1">
        <v>3036510</v>
      </c>
      <c r="AB3519" s="1">
        <v>2077526</v>
      </c>
      <c r="AC3519" s="1">
        <v>1712184</v>
      </c>
      <c r="AD3519" s="1">
        <v>361664</v>
      </c>
      <c r="AE3519" s="1">
        <v>0</v>
      </c>
      <c r="AH3519" s="136">
        <f t="shared" si="54"/>
        <v>41752</v>
      </c>
      <c r="AI3519" s="177">
        <f>HLOOKUP(附加题模型!$E$2,历史数据!$B$3:$K$5000,ROW(A3517),)</f>
        <v>13.9442278791108</v>
      </c>
      <c r="AJ3519" s="177">
        <f>HLOOKUP(附加题模型!$E$2,历史数据!$L$3:$U$5000,ROW(A3517),)</f>
        <v>13.9442278791108</v>
      </c>
    </row>
    <row r="3520" spans="1:36" x14ac:dyDescent="0.2">
      <c r="A3520" s="148">
        <v>41753</v>
      </c>
      <c r="B3520" s="137">
        <v>12.5436264343501</v>
      </c>
      <c r="C3520" s="137">
        <v>49.813174473589903</v>
      </c>
      <c r="D3520" s="137">
        <v>7.9145100947143003</v>
      </c>
      <c r="E3520" s="137">
        <v>4.83687316954388</v>
      </c>
      <c r="F3520" s="137">
        <v>9.8021588280683503</v>
      </c>
      <c r="G3520" s="137">
        <v>28.8144955519167</v>
      </c>
      <c r="H3520" s="137">
        <v>5.7678566788470302</v>
      </c>
      <c r="I3520" s="137">
        <v>13.762270029977801</v>
      </c>
      <c r="J3520" s="137">
        <v>24.112241836577901</v>
      </c>
      <c r="K3520" s="137">
        <v>13.9442278791108</v>
      </c>
      <c r="L3520" s="137">
        <v>12.9413511749514</v>
      </c>
      <c r="M3520" s="137">
        <v>52.174349410411502</v>
      </c>
      <c r="N3520" s="137">
        <v>7.9019073716335404</v>
      </c>
      <c r="O3520" s="137">
        <v>4.8148873824095899</v>
      </c>
      <c r="P3520" s="137">
        <v>9.8021588280683503</v>
      </c>
      <c r="Q3520" s="137">
        <v>28.538023846194701</v>
      </c>
      <c r="R3520" s="137">
        <v>5.7015594756418899</v>
      </c>
      <c r="S3520" s="137">
        <v>13.8851474409598</v>
      </c>
      <c r="T3520" s="137">
        <v>23.8326796123857</v>
      </c>
      <c r="U3520" s="137">
        <v>13.9442278791108</v>
      </c>
      <c r="V3520" s="1">
        <v>9469411</v>
      </c>
      <c r="W3520" s="1">
        <v>9686945</v>
      </c>
      <c r="X3520" s="1">
        <v>3372548</v>
      </c>
      <c r="Y3520" s="1">
        <v>8036748</v>
      </c>
      <c r="Z3520" s="1">
        <v>0</v>
      </c>
      <c r="AA3520" s="1">
        <v>1475265</v>
      </c>
      <c r="AB3520" s="1">
        <v>1850137</v>
      </c>
      <c r="AC3520" s="1">
        <v>2874786</v>
      </c>
      <c r="AD3520" s="1">
        <v>607932</v>
      </c>
      <c r="AE3520" s="1">
        <v>0</v>
      </c>
      <c r="AH3520" s="136">
        <f t="shared" si="54"/>
        <v>41753</v>
      </c>
      <c r="AI3520" s="177">
        <f>HLOOKUP(附加题模型!$E$2,历史数据!$B$3:$K$5000,ROW(A3518),)</f>
        <v>13.9442278791108</v>
      </c>
      <c r="AJ3520" s="177">
        <f>HLOOKUP(附加题模型!$E$2,历史数据!$L$3:$U$5000,ROW(A3518),)</f>
        <v>13.9442278791108</v>
      </c>
    </row>
    <row r="3521" spans="1:36" x14ac:dyDescent="0.2">
      <c r="A3521" s="148">
        <v>41754</v>
      </c>
      <c r="B3521" s="137">
        <v>12.849568542505001</v>
      </c>
      <c r="C3521" s="137">
        <v>51.488847009398697</v>
      </c>
      <c r="D3521" s="137">
        <v>7.9019073716335404</v>
      </c>
      <c r="E3521" s="137">
        <v>4.8148873824095899</v>
      </c>
      <c r="F3521" s="137">
        <v>9.8021588280683503</v>
      </c>
      <c r="G3521" s="137">
        <v>28.476585689367599</v>
      </c>
      <c r="H3521" s="137">
        <v>5.7015594756418899</v>
      </c>
      <c r="I3521" s="137">
        <v>13.8237087354688</v>
      </c>
      <c r="J3521" s="137">
        <v>23.8326796123857</v>
      </c>
      <c r="K3521" s="137">
        <v>13.9442278791108</v>
      </c>
      <c r="L3521" s="137">
        <v>12.8189743316895</v>
      </c>
      <c r="M3521" s="137">
        <v>50.727177674940201</v>
      </c>
      <c r="N3521" s="137">
        <v>7.7758801408259899</v>
      </c>
      <c r="O3521" s="137">
        <v>4.7269442338724303</v>
      </c>
      <c r="P3521" s="137">
        <v>9.8021588280683503</v>
      </c>
      <c r="Q3521" s="137">
        <v>28.3537093757134</v>
      </c>
      <c r="R3521" s="137">
        <v>5.6352622724367496</v>
      </c>
      <c r="S3521" s="137">
        <v>12.922607721601199</v>
      </c>
      <c r="T3521" s="137">
        <v>24.088944984561898</v>
      </c>
      <c r="U3521" s="137">
        <v>13.9442278791108</v>
      </c>
      <c r="V3521" s="1">
        <v>9927926</v>
      </c>
      <c r="W3521" s="1">
        <v>5410518</v>
      </c>
      <c r="X3521" s="1">
        <v>1388335</v>
      </c>
      <c r="Y3521" s="1">
        <v>6937030</v>
      </c>
      <c r="Z3521" s="1">
        <v>0</v>
      </c>
      <c r="AA3521" s="1">
        <v>1634380</v>
      </c>
      <c r="AB3521" s="1">
        <v>1761817</v>
      </c>
      <c r="AC3521" s="1">
        <v>3685351</v>
      </c>
      <c r="AD3521" s="1">
        <v>749768</v>
      </c>
      <c r="AE3521" s="1">
        <v>0</v>
      </c>
      <c r="AH3521" s="136">
        <f t="shared" si="54"/>
        <v>41754</v>
      </c>
      <c r="AI3521" s="177">
        <f>HLOOKUP(附加题模型!$E$2,历史数据!$B$3:$K$5000,ROW(A3519),)</f>
        <v>13.9442278791108</v>
      </c>
      <c r="AJ3521" s="177">
        <f>HLOOKUP(附加题模型!$E$2,历史数据!$L$3:$U$5000,ROW(A3519),)</f>
        <v>13.9442278791108</v>
      </c>
    </row>
    <row r="3522" spans="1:36" x14ac:dyDescent="0.2">
      <c r="A3522" s="148">
        <v>41757</v>
      </c>
      <c r="B3522" s="137">
        <v>12.8189743316895</v>
      </c>
      <c r="C3522" s="137">
        <v>49.508506739806499</v>
      </c>
      <c r="D3522" s="137">
        <v>7.7884828639067401</v>
      </c>
      <c r="E3522" s="137">
        <v>4.7269442338724303</v>
      </c>
      <c r="F3522" s="137">
        <v>9.8021588280683503</v>
      </c>
      <c r="G3522" s="137">
        <v>27.892923199510001</v>
      </c>
      <c r="H3522" s="137">
        <v>5.6485217130777796</v>
      </c>
      <c r="I3522" s="137">
        <v>12.922607721601199</v>
      </c>
      <c r="J3522" s="137">
        <v>22.830914975696899</v>
      </c>
      <c r="K3522" s="137">
        <v>13.9442278791108</v>
      </c>
      <c r="L3522" s="137">
        <v>12.849568542505001</v>
      </c>
      <c r="M3522" s="137">
        <v>45.928660867851299</v>
      </c>
      <c r="N3522" s="137">
        <v>7.5112229561301298</v>
      </c>
      <c r="O3522" s="137">
        <v>4.7269442338724303</v>
      </c>
      <c r="P3522" s="137">
        <v>9.8021588280683503</v>
      </c>
      <c r="Q3522" s="137">
        <v>26.940631768689698</v>
      </c>
      <c r="R3522" s="137">
        <v>5.4496301034623702</v>
      </c>
      <c r="S3522" s="137">
        <v>12.840689447613199</v>
      </c>
      <c r="T3522" s="137">
        <v>21.689369226912099</v>
      </c>
      <c r="U3522" s="137">
        <v>13.9442278791108</v>
      </c>
      <c r="V3522" s="1">
        <v>9641547</v>
      </c>
      <c r="W3522" s="1">
        <v>5519794</v>
      </c>
      <c r="X3522" s="1">
        <v>2052670</v>
      </c>
      <c r="Y3522" s="1">
        <v>0</v>
      </c>
      <c r="Z3522" s="1">
        <v>0</v>
      </c>
      <c r="AA3522" s="1">
        <v>3201400</v>
      </c>
      <c r="AB3522" s="1">
        <v>2486019</v>
      </c>
      <c r="AC3522" s="1">
        <v>2543704</v>
      </c>
      <c r="AD3522" s="1">
        <v>2175755</v>
      </c>
      <c r="AE3522" s="1">
        <v>0</v>
      </c>
      <c r="AH3522" s="136">
        <f t="shared" si="54"/>
        <v>41757</v>
      </c>
      <c r="AI3522" s="177">
        <f>HLOOKUP(附加题模型!$E$2,历史数据!$B$3:$K$5000,ROW(A3520),)</f>
        <v>13.9442278791108</v>
      </c>
      <c r="AJ3522" s="177">
        <f>HLOOKUP(附加题模型!$E$2,历史数据!$L$3:$U$5000,ROW(A3520),)</f>
        <v>13.9442278791108</v>
      </c>
    </row>
    <row r="3523" spans="1:36" x14ac:dyDescent="0.2">
      <c r="A3523" s="148">
        <v>41758</v>
      </c>
      <c r="B3523" s="137">
        <v>12.176495904564201</v>
      </c>
      <c r="C3523" s="137">
        <v>46.157161668188799</v>
      </c>
      <c r="D3523" s="137">
        <v>7.4986202330493699</v>
      </c>
      <c r="E3523" s="137">
        <v>4.7269442338724303</v>
      </c>
      <c r="F3523" s="137">
        <v>9.8021588280683503</v>
      </c>
      <c r="G3523" s="137">
        <v>26.664160062967699</v>
      </c>
      <c r="H3523" s="137">
        <v>5.4496301034623702</v>
      </c>
      <c r="I3523" s="137">
        <v>12.840689447613199</v>
      </c>
      <c r="J3523" s="137">
        <v>21.689369226912099</v>
      </c>
      <c r="K3523" s="137">
        <v>13.9442278791108</v>
      </c>
      <c r="L3523" s="137">
        <v>11.5646116882545</v>
      </c>
      <c r="M3523" s="137">
        <v>46.842664069201497</v>
      </c>
      <c r="N3523" s="137">
        <v>7.4482093407263497</v>
      </c>
      <c r="O3523" s="137">
        <v>4.7269442338724303</v>
      </c>
      <c r="P3523" s="137">
        <v>9.8021588280683503</v>
      </c>
      <c r="Q3523" s="137">
        <v>26.909912690276201</v>
      </c>
      <c r="R3523" s="137">
        <v>5.5291867473085299</v>
      </c>
      <c r="S3523" s="137">
        <v>13.0659647010801</v>
      </c>
      <c r="T3523" s="137">
        <v>21.689369226912099</v>
      </c>
      <c r="U3523" s="137">
        <v>13.9442278791108</v>
      </c>
      <c r="V3523" s="1">
        <v>24728990</v>
      </c>
      <c r="W3523" s="1">
        <v>3172906</v>
      </c>
      <c r="X3523" s="1">
        <v>764584</v>
      </c>
      <c r="Y3523" s="1">
        <v>0</v>
      </c>
      <c r="Z3523" s="1">
        <v>0</v>
      </c>
      <c r="AA3523" s="1">
        <v>1339898</v>
      </c>
      <c r="AB3523" s="1">
        <v>967349</v>
      </c>
      <c r="AC3523" s="1">
        <v>1586802</v>
      </c>
      <c r="AD3523" s="1">
        <v>1070627</v>
      </c>
      <c r="AE3523" s="1">
        <v>0</v>
      </c>
      <c r="AH3523" s="136">
        <f t="shared" si="54"/>
        <v>41758</v>
      </c>
      <c r="AI3523" s="177">
        <f>HLOOKUP(附加题模型!$E$2,历史数据!$B$3:$K$5000,ROW(A3521),)</f>
        <v>13.9442278791108</v>
      </c>
      <c r="AJ3523" s="177">
        <f>HLOOKUP(附加题模型!$E$2,历史数据!$L$3:$U$5000,ROW(A3521),)</f>
        <v>13.9442278791108</v>
      </c>
    </row>
    <row r="3524" spans="1:36" x14ac:dyDescent="0.2">
      <c r="A3524" s="148">
        <v>41759</v>
      </c>
      <c r="B3524" s="137">
        <v>11.5646116882545</v>
      </c>
      <c r="C3524" s="137">
        <v>46.690330202309802</v>
      </c>
      <c r="D3524" s="137">
        <v>7.4608120638071096</v>
      </c>
      <c r="E3524" s="137">
        <v>4.7269442338724303</v>
      </c>
      <c r="F3524" s="137">
        <v>9.8021588280683503</v>
      </c>
      <c r="G3524" s="137">
        <v>26.817755455035499</v>
      </c>
      <c r="H3524" s="137">
        <v>5.5291867473085299</v>
      </c>
      <c r="I3524" s="137">
        <v>13.045485132583099</v>
      </c>
      <c r="J3524" s="137">
        <v>21.6660723748961</v>
      </c>
      <c r="K3524" s="137">
        <v>13.9442278791108</v>
      </c>
      <c r="L3524" s="137">
        <v>11.5646116882545</v>
      </c>
      <c r="M3524" s="137">
        <v>47.528166470214202</v>
      </c>
      <c r="N3524" s="137">
        <v>7.4734147868878598</v>
      </c>
      <c r="O3524" s="137">
        <v>4.7269442338724303</v>
      </c>
      <c r="P3524" s="137">
        <v>9.8021588280683503</v>
      </c>
      <c r="Q3524" s="137">
        <v>27.278541631238902</v>
      </c>
      <c r="R3524" s="137">
        <v>5.5954839505136702</v>
      </c>
      <c r="S3524" s="137">
        <v>13.1478829750681</v>
      </c>
      <c r="T3524" s="137">
        <v>22.364977935376601</v>
      </c>
      <c r="U3524" s="137">
        <v>13.9442278791108</v>
      </c>
      <c r="V3524" s="1">
        <v>0</v>
      </c>
      <c r="W3524" s="1">
        <v>3910394</v>
      </c>
      <c r="X3524" s="1">
        <v>798772</v>
      </c>
      <c r="Y3524" s="1">
        <v>0</v>
      </c>
      <c r="Z3524" s="1">
        <v>0</v>
      </c>
      <c r="AA3524" s="1">
        <v>1113274</v>
      </c>
      <c r="AB3524" s="1">
        <v>1191401</v>
      </c>
      <c r="AC3524" s="1">
        <v>987108</v>
      </c>
      <c r="AD3524" s="1">
        <v>1266128</v>
      </c>
      <c r="AE3524" s="1">
        <v>0</v>
      </c>
      <c r="AH3524" s="136">
        <f t="shared" si="54"/>
        <v>41759</v>
      </c>
      <c r="AI3524" s="177">
        <f>HLOOKUP(附加题模型!$E$2,历史数据!$B$3:$K$5000,ROW(A3522),)</f>
        <v>13.9442278791108</v>
      </c>
      <c r="AJ3524" s="177">
        <f>HLOOKUP(附加题模型!$E$2,历史数据!$L$3:$U$5000,ROW(A3522),)</f>
        <v>13.9442278791108</v>
      </c>
    </row>
    <row r="3525" spans="1:36" x14ac:dyDescent="0.2">
      <c r="A3525" s="148">
        <v>41764</v>
      </c>
      <c r="B3525" s="137">
        <v>10.9833216827602</v>
      </c>
      <c r="C3525" s="137">
        <v>47.147331802985001</v>
      </c>
      <c r="D3525" s="137">
        <v>7.4734147868878598</v>
      </c>
      <c r="E3525" s="137">
        <v>4.7269442338724303</v>
      </c>
      <c r="F3525" s="137">
        <v>9.8021588280683503</v>
      </c>
      <c r="G3525" s="137">
        <v>27.063508082344001</v>
      </c>
      <c r="H3525" s="137">
        <v>5.5954839505136702</v>
      </c>
      <c r="I3525" s="137">
        <v>13.045485132583099</v>
      </c>
      <c r="J3525" s="137">
        <v>22.108712563200399</v>
      </c>
      <c r="K3525" s="137">
        <v>13.9442278791108</v>
      </c>
      <c r="L3525" s="137">
        <v>10.9833216827602</v>
      </c>
      <c r="M3525" s="137">
        <v>48.213668871226901</v>
      </c>
      <c r="N3525" s="137">
        <v>7.5868392946146601</v>
      </c>
      <c r="O3525" s="137">
        <v>4.7269442338724303</v>
      </c>
      <c r="P3525" s="137">
        <v>9.8021588280683503</v>
      </c>
      <c r="Q3525" s="137">
        <v>27.985080434750699</v>
      </c>
      <c r="R3525" s="137">
        <v>5.6617811537188096</v>
      </c>
      <c r="S3525" s="137">
        <v>13.188842112062099</v>
      </c>
      <c r="T3525" s="137">
        <v>22.155306267232401</v>
      </c>
      <c r="U3525" s="137">
        <v>13.9442278791108</v>
      </c>
      <c r="V3525" s="1">
        <v>814200</v>
      </c>
      <c r="W3525" s="1">
        <v>3330027</v>
      </c>
      <c r="X3525" s="1">
        <v>716996</v>
      </c>
      <c r="Y3525" s="1">
        <v>0</v>
      </c>
      <c r="Z3525" s="1">
        <v>0</v>
      </c>
      <c r="AA3525" s="1">
        <v>1067220</v>
      </c>
      <c r="AB3525" s="1">
        <v>1094646</v>
      </c>
      <c r="AC3525" s="1">
        <v>1698167</v>
      </c>
      <c r="AD3525" s="1">
        <v>911876</v>
      </c>
      <c r="AE3525" s="1">
        <v>0</v>
      </c>
      <c r="AH3525" s="136">
        <f t="shared" si="54"/>
        <v>41764</v>
      </c>
      <c r="AI3525" s="177">
        <f>HLOOKUP(附加题模型!$E$2,历史数据!$B$3:$K$5000,ROW(A3523),)</f>
        <v>13.9442278791108</v>
      </c>
      <c r="AJ3525" s="177">
        <f>HLOOKUP(附加题模型!$E$2,历史数据!$L$3:$U$5000,ROW(A3523),)</f>
        <v>13.9442278791108</v>
      </c>
    </row>
    <row r="3526" spans="1:36" x14ac:dyDescent="0.2">
      <c r="A3526" s="148">
        <v>41765</v>
      </c>
      <c r="B3526" s="137">
        <v>10.4326258880814</v>
      </c>
      <c r="C3526" s="137">
        <v>48.061335004335199</v>
      </c>
      <c r="D3526" s="137">
        <v>7.6624556330991904</v>
      </c>
      <c r="E3526" s="137">
        <v>4.7269442338724303</v>
      </c>
      <c r="F3526" s="137">
        <v>9.8021588280683503</v>
      </c>
      <c r="G3526" s="137">
        <v>27.985080434750699</v>
      </c>
      <c r="H3526" s="137">
        <v>5.6617811537188096</v>
      </c>
      <c r="I3526" s="137">
        <v>13.168362543565101</v>
      </c>
      <c r="J3526" s="137">
        <v>22.038822007152401</v>
      </c>
      <c r="K3526" s="137">
        <v>13.9442278791108</v>
      </c>
      <c r="L3526" s="137">
        <v>10.4326258880814</v>
      </c>
      <c r="M3526" s="137">
        <v>47.528166470214202</v>
      </c>
      <c r="N3526" s="137">
        <v>7.5742365715339002</v>
      </c>
      <c r="O3526" s="137">
        <v>4.7269442338724303</v>
      </c>
      <c r="P3526" s="137">
        <v>9.8021588280683503</v>
      </c>
      <c r="Q3526" s="137">
        <v>27.985080434750699</v>
      </c>
      <c r="R3526" s="137">
        <v>5.6485217130777796</v>
      </c>
      <c r="S3526" s="137">
        <v>13.27076038605</v>
      </c>
      <c r="T3526" s="137">
        <v>22.132009415216402</v>
      </c>
      <c r="U3526" s="137">
        <v>13.9442278791108</v>
      </c>
      <c r="V3526" s="1">
        <v>25649442</v>
      </c>
      <c r="W3526" s="1">
        <v>2126150</v>
      </c>
      <c r="X3526" s="1">
        <v>512693</v>
      </c>
      <c r="Y3526" s="1">
        <v>0</v>
      </c>
      <c r="Z3526" s="1">
        <v>0</v>
      </c>
      <c r="AA3526" s="1">
        <v>674392</v>
      </c>
      <c r="AB3526" s="1">
        <v>1410972</v>
      </c>
      <c r="AC3526" s="1">
        <v>1709293</v>
      </c>
      <c r="AD3526" s="1">
        <v>507187</v>
      </c>
      <c r="AE3526" s="1">
        <v>0</v>
      </c>
      <c r="AH3526" s="136">
        <f t="shared" ref="AH3526:AH3589" si="55">A3526</f>
        <v>41765</v>
      </c>
      <c r="AI3526" s="177">
        <f>HLOOKUP(附加题模型!$E$2,历史数据!$B$3:$K$5000,ROW(A3524),)</f>
        <v>13.9442278791108</v>
      </c>
      <c r="AJ3526" s="177">
        <f>HLOOKUP(附加题模型!$E$2,历史数据!$L$3:$U$5000,ROW(A3524),)</f>
        <v>13.9442278791108</v>
      </c>
    </row>
    <row r="3527" spans="1:36" x14ac:dyDescent="0.2">
      <c r="A3527" s="148">
        <v>41766</v>
      </c>
      <c r="B3527" s="137">
        <v>10.3714374664504</v>
      </c>
      <c r="C3527" s="137">
        <v>47.299665669876703</v>
      </c>
      <c r="D3527" s="137">
        <v>7.56163384845315</v>
      </c>
      <c r="E3527" s="137">
        <v>4.7269442338724303</v>
      </c>
      <c r="F3527" s="137">
        <v>9.8021588280683503</v>
      </c>
      <c r="G3527" s="137">
        <v>27.8314850426829</v>
      </c>
      <c r="H3527" s="137">
        <v>5.6485217130777796</v>
      </c>
      <c r="I3527" s="137">
        <v>13.2298012490561</v>
      </c>
      <c r="J3527" s="137">
        <v>22.132009415216402</v>
      </c>
      <c r="K3527" s="137">
        <v>13.9442278791108</v>
      </c>
      <c r="L3527" s="137">
        <v>10.279654834004001</v>
      </c>
      <c r="M3527" s="137">
        <v>47.147331802985001</v>
      </c>
      <c r="N3527" s="137">
        <v>7.4356066176456004</v>
      </c>
      <c r="O3527" s="137">
        <v>4.7269442338724303</v>
      </c>
      <c r="P3527" s="137">
        <v>9.8021588280683503</v>
      </c>
      <c r="Q3527" s="137">
        <v>27.370698866479501</v>
      </c>
      <c r="R3527" s="137">
        <v>5.5689650692316102</v>
      </c>
      <c r="S3527" s="137">
        <v>12.902128153104201</v>
      </c>
      <c r="T3527" s="137">
        <v>21.735962930944101</v>
      </c>
      <c r="U3527" s="137">
        <v>13.9442278791108</v>
      </c>
      <c r="V3527" s="1">
        <v>9756180</v>
      </c>
      <c r="W3527" s="1">
        <v>2033447</v>
      </c>
      <c r="X3527" s="1">
        <v>693210</v>
      </c>
      <c r="Y3527" s="1">
        <v>0</v>
      </c>
      <c r="Z3527" s="1">
        <v>0</v>
      </c>
      <c r="AA3527" s="1">
        <v>753215</v>
      </c>
      <c r="AB3527" s="1">
        <v>1484474</v>
      </c>
      <c r="AC3527" s="1">
        <v>1819865</v>
      </c>
      <c r="AD3527" s="1">
        <v>515340</v>
      </c>
      <c r="AE3527" s="1">
        <v>0</v>
      </c>
      <c r="AH3527" s="136">
        <f t="shared" si="55"/>
        <v>41766</v>
      </c>
      <c r="AI3527" s="177">
        <f>HLOOKUP(附加题模型!$E$2,历史数据!$B$3:$K$5000,ROW(A3525),)</f>
        <v>13.9442278791108</v>
      </c>
      <c r="AJ3527" s="177">
        <f>HLOOKUP(附加题模型!$E$2,历史数据!$L$3:$U$5000,ROW(A3525),)</f>
        <v>13.9442278791108</v>
      </c>
    </row>
    <row r="3528" spans="1:36" x14ac:dyDescent="0.2">
      <c r="A3528" s="148">
        <v>41767</v>
      </c>
      <c r="B3528" s="137">
        <v>10.279654834004001</v>
      </c>
      <c r="C3528" s="137">
        <v>46.994997936093199</v>
      </c>
      <c r="D3528" s="137">
        <v>7.4356066176456004</v>
      </c>
      <c r="E3528" s="137">
        <v>4.5620508303652496</v>
      </c>
      <c r="F3528" s="137">
        <v>9.8021588280683503</v>
      </c>
      <c r="G3528" s="137">
        <v>27.370698866479501</v>
      </c>
      <c r="H3528" s="137">
        <v>5.5689650692316102</v>
      </c>
      <c r="I3528" s="137">
        <v>12.8816485846072</v>
      </c>
      <c r="J3528" s="137">
        <v>21.6660723748961</v>
      </c>
      <c r="K3528" s="137">
        <v>13.9442278791108</v>
      </c>
      <c r="L3528" s="137">
        <v>10.279654834004001</v>
      </c>
      <c r="M3528" s="137">
        <v>47.223498736430798</v>
      </c>
      <c r="N3528" s="137">
        <v>7.3473875560803101</v>
      </c>
      <c r="O3528" s="137">
        <v>4.47410768182809</v>
      </c>
      <c r="P3528" s="137">
        <v>9.8021588280683503</v>
      </c>
      <c r="Q3528" s="137">
        <v>27.6471705722015</v>
      </c>
      <c r="R3528" s="137">
        <v>5.5557056285905899</v>
      </c>
      <c r="S3528" s="137">
        <v>12.9635668585952</v>
      </c>
      <c r="T3528" s="137">
        <v>21.6660723748961</v>
      </c>
      <c r="U3528" s="137">
        <v>13.9442278791108</v>
      </c>
      <c r="V3528" s="1">
        <v>9921648</v>
      </c>
      <c r="W3528" s="1">
        <v>1844511</v>
      </c>
      <c r="X3528" s="1">
        <v>549651</v>
      </c>
      <c r="Y3528" s="1">
        <v>16280256</v>
      </c>
      <c r="Z3528" s="1">
        <v>0</v>
      </c>
      <c r="AA3528" s="1">
        <v>953182</v>
      </c>
      <c r="AB3528" s="1">
        <v>918496</v>
      </c>
      <c r="AC3528" s="1">
        <v>1376358</v>
      </c>
      <c r="AD3528" s="1">
        <v>351921</v>
      </c>
      <c r="AE3528" s="1">
        <v>0</v>
      </c>
      <c r="AH3528" s="136">
        <f t="shared" si="55"/>
        <v>41767</v>
      </c>
      <c r="AI3528" s="177">
        <f>HLOOKUP(附加题模型!$E$2,历史数据!$B$3:$K$5000,ROW(A3526),)</f>
        <v>13.9442278791108</v>
      </c>
      <c r="AJ3528" s="177">
        <f>HLOOKUP(附加题模型!$E$2,历史数据!$L$3:$U$5000,ROW(A3526),)</f>
        <v>13.9442278791108</v>
      </c>
    </row>
    <row r="3529" spans="1:36" x14ac:dyDescent="0.2">
      <c r="A3529" s="148">
        <v>41768</v>
      </c>
      <c r="B3529" s="137">
        <v>10.279654834004001</v>
      </c>
      <c r="C3529" s="137">
        <v>47.223498736430798</v>
      </c>
      <c r="D3529" s="137">
        <v>7.3095793868380401</v>
      </c>
      <c r="E3529" s="137">
        <v>4.5070863625295203</v>
      </c>
      <c r="F3529" s="137">
        <v>9.8021588280683503</v>
      </c>
      <c r="G3529" s="137">
        <v>27.6471705722015</v>
      </c>
      <c r="H3529" s="137">
        <v>5.5291867473085299</v>
      </c>
      <c r="I3529" s="137">
        <v>13.0250055640862</v>
      </c>
      <c r="J3529" s="137">
        <v>21.572884966832</v>
      </c>
      <c r="K3529" s="137">
        <v>13.9442278791108</v>
      </c>
      <c r="L3529" s="137">
        <v>10.1266837799265</v>
      </c>
      <c r="M3529" s="137">
        <v>47.071164869539103</v>
      </c>
      <c r="N3529" s="137">
        <v>7.2465657714342697</v>
      </c>
      <c r="O3529" s="137">
        <v>4.4960934689623802</v>
      </c>
      <c r="P3529" s="137">
        <v>9.8021588280683503</v>
      </c>
      <c r="Q3529" s="137">
        <v>27.1863843959982</v>
      </c>
      <c r="R3529" s="137">
        <v>5.5159273066674999</v>
      </c>
      <c r="S3529" s="137">
        <v>13.045485132583099</v>
      </c>
      <c r="T3529" s="137">
        <v>21.409807002719901</v>
      </c>
      <c r="U3529" s="137">
        <v>13.9442278791108</v>
      </c>
      <c r="V3529" s="1">
        <v>6785162</v>
      </c>
      <c r="W3529" s="1">
        <v>1861210</v>
      </c>
      <c r="X3529" s="1">
        <v>777603</v>
      </c>
      <c r="Y3529" s="1">
        <v>9619100</v>
      </c>
      <c r="Z3529" s="1">
        <v>0</v>
      </c>
      <c r="AA3529" s="1">
        <v>1115223</v>
      </c>
      <c r="AB3529" s="1">
        <v>878765</v>
      </c>
      <c r="AC3529" s="1">
        <v>1254921</v>
      </c>
      <c r="AD3529" s="1">
        <v>561227</v>
      </c>
      <c r="AE3529" s="1">
        <v>0</v>
      </c>
      <c r="AH3529" s="136">
        <f t="shared" si="55"/>
        <v>41768</v>
      </c>
      <c r="AI3529" s="177">
        <f>HLOOKUP(附加题模型!$E$2,历史数据!$B$3:$K$5000,ROW(A3527),)</f>
        <v>13.9442278791108</v>
      </c>
      <c r="AJ3529" s="177">
        <f>HLOOKUP(附加题模型!$E$2,历史数据!$L$3:$U$5000,ROW(A3527),)</f>
        <v>13.9442278791108</v>
      </c>
    </row>
    <row r="3530" spans="1:36" x14ac:dyDescent="0.2">
      <c r="A3530" s="148">
        <v>41771</v>
      </c>
      <c r="B3530" s="137">
        <v>10.1266837799265</v>
      </c>
      <c r="C3530" s="137">
        <v>47.223498736430798</v>
      </c>
      <c r="D3530" s="137">
        <v>7.2465657714342697</v>
      </c>
      <c r="E3530" s="137">
        <v>4.47410768182809</v>
      </c>
      <c r="F3530" s="137">
        <v>9.8021588280683503</v>
      </c>
      <c r="G3530" s="137">
        <v>27.493575180133799</v>
      </c>
      <c r="H3530" s="137">
        <v>5.5689650692316102</v>
      </c>
      <c r="I3530" s="137">
        <v>13.1274034065711</v>
      </c>
      <c r="J3530" s="137">
        <v>21.479697558767899</v>
      </c>
      <c r="K3530" s="137">
        <v>13.9442278791108</v>
      </c>
      <c r="L3530" s="137">
        <v>10.2490606231885</v>
      </c>
      <c r="M3530" s="137">
        <v>48.594503538456202</v>
      </c>
      <c r="N3530" s="137">
        <v>7.3473875560803101</v>
      </c>
      <c r="O3530" s="137">
        <v>4.47410768182809</v>
      </c>
      <c r="P3530" s="137">
        <v>9.8021588280683503</v>
      </c>
      <c r="Q3530" s="137">
        <v>28.077237669991302</v>
      </c>
      <c r="R3530" s="137">
        <v>6.07282381359067</v>
      </c>
      <c r="S3530" s="137">
        <v>13.291239954547001</v>
      </c>
      <c r="T3530" s="137">
        <v>22.737727567632898</v>
      </c>
      <c r="U3530" s="137">
        <v>13.9442278791108</v>
      </c>
      <c r="V3530" s="1">
        <v>7933519</v>
      </c>
      <c r="W3530" s="1">
        <v>4611156</v>
      </c>
      <c r="X3530" s="1">
        <v>555331</v>
      </c>
      <c r="Y3530" s="1">
        <v>10149725</v>
      </c>
      <c r="Z3530" s="1">
        <v>0</v>
      </c>
      <c r="AA3530" s="1">
        <v>1569685</v>
      </c>
      <c r="AB3530" s="1">
        <v>6938752</v>
      </c>
      <c r="AC3530" s="1">
        <v>2120707</v>
      </c>
      <c r="AD3530" s="1">
        <v>1429551</v>
      </c>
      <c r="AE3530" s="1">
        <v>0</v>
      </c>
      <c r="AH3530" s="136">
        <f t="shared" si="55"/>
        <v>41771</v>
      </c>
      <c r="AI3530" s="177">
        <f>HLOOKUP(附加题模型!$E$2,历史数据!$B$3:$K$5000,ROW(A3528),)</f>
        <v>13.9442278791108</v>
      </c>
      <c r="AJ3530" s="177">
        <f>HLOOKUP(附加题模型!$E$2,历史数据!$L$3:$U$5000,ROW(A3528),)</f>
        <v>13.9442278791108</v>
      </c>
    </row>
    <row r="3531" spans="1:36" x14ac:dyDescent="0.2">
      <c r="A3531" s="148">
        <v>41772</v>
      </c>
      <c r="B3531" s="137">
        <v>10.218466412372999</v>
      </c>
      <c r="C3531" s="137">
        <v>48.975338205685503</v>
      </c>
      <c r="D3531" s="137">
        <v>7.3725930022418202</v>
      </c>
      <c r="E3531" s="137">
        <v>4.4851005753952302</v>
      </c>
      <c r="F3531" s="137">
        <v>9.8021588280683503</v>
      </c>
      <c r="G3531" s="137">
        <v>28.261552140472698</v>
      </c>
      <c r="H3531" s="137">
        <v>6.1788993387188897</v>
      </c>
      <c r="I3531" s="137">
        <v>13.311719523043999</v>
      </c>
      <c r="J3531" s="137">
        <v>22.714430715616899</v>
      </c>
      <c r="K3531" s="137">
        <v>13.9442278791108</v>
      </c>
      <c r="L3531" s="137">
        <v>10.1878722015575</v>
      </c>
      <c r="M3531" s="137">
        <v>47.6043334036601</v>
      </c>
      <c r="N3531" s="137">
        <v>7.4356066176456004</v>
      </c>
      <c r="O3531" s="137">
        <v>4.5180792560966703</v>
      </c>
      <c r="P3531" s="137">
        <v>9.8021588280683503</v>
      </c>
      <c r="Q3531" s="137">
        <v>27.770046885855798</v>
      </c>
      <c r="R3531" s="137">
        <v>5.9402294071803903</v>
      </c>
      <c r="S3531" s="137">
        <v>13.311719523043999</v>
      </c>
      <c r="T3531" s="137">
        <v>22.271790527312501</v>
      </c>
      <c r="U3531" s="137">
        <v>13.9442278791108</v>
      </c>
      <c r="V3531" s="1">
        <v>5871428</v>
      </c>
      <c r="W3531" s="1">
        <v>4385647</v>
      </c>
      <c r="X3531" s="1">
        <v>586547</v>
      </c>
      <c r="Y3531" s="1">
        <v>5610849</v>
      </c>
      <c r="Z3531" s="1">
        <v>0</v>
      </c>
      <c r="AA3531" s="1">
        <v>847707</v>
      </c>
      <c r="AB3531" s="1">
        <v>9730893</v>
      </c>
      <c r="AC3531" s="1">
        <v>1830386</v>
      </c>
      <c r="AD3531" s="1">
        <v>841211</v>
      </c>
      <c r="AE3531" s="1">
        <v>0</v>
      </c>
      <c r="AH3531" s="136">
        <f t="shared" si="55"/>
        <v>41772</v>
      </c>
      <c r="AI3531" s="177">
        <f>HLOOKUP(附加题模型!$E$2,历史数据!$B$3:$K$5000,ROW(A3529),)</f>
        <v>13.9442278791108</v>
      </c>
      <c r="AJ3531" s="177">
        <f>HLOOKUP(附加题模型!$E$2,历史数据!$L$3:$U$5000,ROW(A3529),)</f>
        <v>13.9442278791108</v>
      </c>
    </row>
    <row r="3532" spans="1:36" x14ac:dyDescent="0.2">
      <c r="A3532" s="148">
        <v>41773</v>
      </c>
      <c r="B3532" s="137">
        <v>10.218466412372999</v>
      </c>
      <c r="C3532" s="137">
        <v>47.832834203997699</v>
      </c>
      <c r="D3532" s="137">
        <v>7.3725930022418202</v>
      </c>
      <c r="E3532" s="137">
        <v>4.4960934689623802</v>
      </c>
      <c r="F3532" s="137">
        <v>9.8021588280683503</v>
      </c>
      <c r="G3532" s="137">
        <v>27.862204121096401</v>
      </c>
      <c r="H3532" s="137">
        <v>5.9534888478214203</v>
      </c>
      <c r="I3532" s="137">
        <v>13.291239954547001</v>
      </c>
      <c r="J3532" s="137">
        <v>22.155306267232401</v>
      </c>
      <c r="K3532" s="137">
        <v>13.9442278791108</v>
      </c>
      <c r="L3532" s="137">
        <v>10.218466412372999</v>
      </c>
      <c r="M3532" s="137">
        <v>47.756667270551802</v>
      </c>
      <c r="N3532" s="137">
        <v>7.4356066176456004</v>
      </c>
      <c r="O3532" s="137">
        <v>4.47410768182809</v>
      </c>
      <c r="P3532" s="137">
        <v>9.8021588280683503</v>
      </c>
      <c r="Q3532" s="137">
        <v>27.954361356337099</v>
      </c>
      <c r="R3532" s="137">
        <v>5.8474133226931997</v>
      </c>
      <c r="S3532" s="137">
        <v>13.373158228535001</v>
      </c>
      <c r="T3532" s="137">
        <v>22.1786031192485</v>
      </c>
      <c r="U3532" s="137">
        <v>13.9442278791108</v>
      </c>
      <c r="V3532" s="1">
        <v>3272308</v>
      </c>
      <c r="W3532" s="1">
        <v>2718612</v>
      </c>
      <c r="X3532" s="1">
        <v>324810</v>
      </c>
      <c r="Y3532" s="1">
        <v>3737639</v>
      </c>
      <c r="Z3532" s="1">
        <v>0</v>
      </c>
      <c r="AA3532" s="1">
        <v>1011594</v>
      </c>
      <c r="AB3532" s="1">
        <v>3002057</v>
      </c>
      <c r="AC3532" s="1">
        <v>1292214</v>
      </c>
      <c r="AD3532" s="1">
        <v>478625</v>
      </c>
      <c r="AE3532" s="1">
        <v>0</v>
      </c>
      <c r="AH3532" s="136">
        <f t="shared" si="55"/>
        <v>41773</v>
      </c>
      <c r="AI3532" s="177">
        <f>HLOOKUP(附加题模型!$E$2,历史数据!$B$3:$K$5000,ROW(A3530),)</f>
        <v>13.9442278791108</v>
      </c>
      <c r="AJ3532" s="177">
        <f>HLOOKUP(附加题模型!$E$2,历史数据!$L$3:$U$5000,ROW(A3530),)</f>
        <v>13.9442278791108</v>
      </c>
    </row>
    <row r="3533" spans="1:36" x14ac:dyDescent="0.2">
      <c r="A3533" s="148">
        <v>41774</v>
      </c>
      <c r="B3533" s="137">
        <v>10.1878722015575</v>
      </c>
      <c r="C3533" s="137">
        <v>47.299665669876703</v>
      </c>
      <c r="D3533" s="137">
        <v>7.4104011714840903</v>
      </c>
      <c r="E3533" s="137">
        <v>4.47410768182809</v>
      </c>
      <c r="F3533" s="137">
        <v>9.8021588280683503</v>
      </c>
      <c r="G3533" s="137">
        <v>27.800765964269299</v>
      </c>
      <c r="H3533" s="137">
        <v>5.8076350007701096</v>
      </c>
      <c r="I3533" s="137">
        <v>13.373158228535001</v>
      </c>
      <c r="J3533" s="137">
        <v>22.132009415216402</v>
      </c>
      <c r="K3533" s="137">
        <v>13.9442278791108</v>
      </c>
      <c r="L3533" s="137">
        <v>9.6983648285097104</v>
      </c>
      <c r="M3533" s="137">
        <v>46.842664069201497</v>
      </c>
      <c r="N3533" s="137">
        <v>7.2969766637572899</v>
      </c>
      <c r="O3533" s="137">
        <v>4.29822138475377</v>
      </c>
      <c r="P3533" s="137">
        <v>9.8021588280683503</v>
      </c>
      <c r="Q3533" s="137">
        <v>27.6778896506151</v>
      </c>
      <c r="R3533" s="137">
        <v>5.7678566788470302</v>
      </c>
      <c r="S3533" s="137">
        <v>13.1274034065711</v>
      </c>
      <c r="T3533" s="137">
        <v>21.805853486992198</v>
      </c>
      <c r="U3533" s="137">
        <v>13.9442278791108</v>
      </c>
      <c r="V3533" s="1">
        <v>9306013</v>
      </c>
      <c r="W3533" s="1">
        <v>2490352</v>
      </c>
      <c r="X3533" s="1">
        <v>470069</v>
      </c>
      <c r="Y3533" s="1">
        <v>6145254</v>
      </c>
      <c r="Z3533" s="1">
        <v>0</v>
      </c>
      <c r="AA3533" s="1">
        <v>1250705</v>
      </c>
      <c r="AB3533" s="1">
        <v>1734810</v>
      </c>
      <c r="AC3533" s="1">
        <v>1521100</v>
      </c>
      <c r="AD3533" s="1">
        <v>433242</v>
      </c>
      <c r="AE3533" s="1">
        <v>0</v>
      </c>
      <c r="AH3533" s="136">
        <f t="shared" si="55"/>
        <v>41774</v>
      </c>
      <c r="AI3533" s="177">
        <f>HLOOKUP(附加题模型!$E$2,历史数据!$B$3:$K$5000,ROW(A3531),)</f>
        <v>13.9442278791108</v>
      </c>
      <c r="AJ3533" s="177">
        <f>HLOOKUP(附加题模型!$E$2,历史数据!$L$3:$U$5000,ROW(A3531),)</f>
        <v>13.9442278791108</v>
      </c>
    </row>
    <row r="3534" spans="1:36" x14ac:dyDescent="0.2">
      <c r="A3534" s="148">
        <v>41775</v>
      </c>
      <c r="B3534" s="137">
        <v>9.63717640687873</v>
      </c>
      <c r="C3534" s="137">
        <v>46.690330202309802</v>
      </c>
      <c r="D3534" s="137">
        <v>7.28437394067653</v>
      </c>
      <c r="E3534" s="137">
        <v>4.2542498104851898</v>
      </c>
      <c r="F3534" s="137">
        <v>9.8021588280683503</v>
      </c>
      <c r="G3534" s="137">
        <v>27.493575180133799</v>
      </c>
      <c r="H3534" s="137">
        <v>5.7678566788470302</v>
      </c>
      <c r="I3534" s="137">
        <v>13.0659647010801</v>
      </c>
      <c r="J3534" s="137">
        <v>21.805853486992198</v>
      </c>
      <c r="K3534" s="137">
        <v>13.9442278791108</v>
      </c>
      <c r="L3534" s="137">
        <v>9.3618285095393396</v>
      </c>
      <c r="M3534" s="137">
        <v>47.147331802985001</v>
      </c>
      <c r="N3534" s="137">
        <v>7.2717712175957798</v>
      </c>
      <c r="O3534" s="137">
        <v>4.3641787461566404</v>
      </c>
      <c r="P3534" s="137">
        <v>9.8021588280683503</v>
      </c>
      <c r="Q3534" s="137">
        <v>27.954361356337099</v>
      </c>
      <c r="R3534" s="137">
        <v>5.7811161194880603</v>
      </c>
      <c r="S3534" s="137">
        <v>13.0250055640862</v>
      </c>
      <c r="T3534" s="137">
        <v>21.8757440430402</v>
      </c>
      <c r="U3534" s="137">
        <v>13.9442278791108</v>
      </c>
      <c r="V3534" s="1">
        <v>13062403</v>
      </c>
      <c r="W3534" s="1">
        <v>1872920</v>
      </c>
      <c r="X3534" s="1">
        <v>413475</v>
      </c>
      <c r="Y3534" s="1">
        <v>5337054</v>
      </c>
      <c r="Z3534" s="1">
        <v>0</v>
      </c>
      <c r="AA3534" s="1">
        <v>1481491</v>
      </c>
      <c r="AB3534" s="1">
        <v>1723365</v>
      </c>
      <c r="AC3534" s="1">
        <v>1594695</v>
      </c>
      <c r="AD3534" s="1">
        <v>428633</v>
      </c>
      <c r="AE3534" s="1">
        <v>0</v>
      </c>
      <c r="AH3534" s="136">
        <f t="shared" si="55"/>
        <v>41775</v>
      </c>
      <c r="AI3534" s="177">
        <f>HLOOKUP(附加题模型!$E$2,历史数据!$B$3:$K$5000,ROW(A3532),)</f>
        <v>13.9442278791108</v>
      </c>
      <c r="AJ3534" s="177">
        <f>HLOOKUP(附加题模型!$E$2,历史数据!$L$3:$U$5000,ROW(A3532),)</f>
        <v>13.9442278791108</v>
      </c>
    </row>
    <row r="3535" spans="1:36" x14ac:dyDescent="0.2">
      <c r="A3535" s="148">
        <v>41778</v>
      </c>
      <c r="B3535" s="137">
        <v>9.2700458770928797</v>
      </c>
      <c r="C3535" s="137">
        <v>46.690330202309802</v>
      </c>
      <c r="D3535" s="137">
        <v>7.2213603252727596</v>
      </c>
      <c r="E3535" s="137">
        <v>4.3641787461566404</v>
      </c>
      <c r="F3535" s="137">
        <v>9.8021588280683503</v>
      </c>
      <c r="G3535" s="137">
        <v>27.800765964269299</v>
      </c>
      <c r="H3535" s="137">
        <v>5.8606727633342199</v>
      </c>
      <c r="I3535" s="137">
        <v>13.0045259955892</v>
      </c>
      <c r="J3535" s="137">
        <v>21.782556634976199</v>
      </c>
      <c r="K3535" s="137">
        <v>13.9442278791108</v>
      </c>
      <c r="L3535" s="137">
        <v>9.3006400879083699</v>
      </c>
      <c r="M3535" s="137">
        <v>46.994997936093199</v>
      </c>
      <c r="N3535" s="137">
        <v>7.2465657714342697</v>
      </c>
      <c r="O3535" s="137">
        <v>4.3641787461566404</v>
      </c>
      <c r="P3535" s="137">
        <v>9.8021588280683503</v>
      </c>
      <c r="Q3535" s="137">
        <v>27.616451493787999</v>
      </c>
      <c r="R3535" s="137">
        <v>5.7678566788470302</v>
      </c>
      <c r="S3535" s="137">
        <v>13.106923838074101</v>
      </c>
      <c r="T3535" s="137">
        <v>21.7592597829602</v>
      </c>
      <c r="U3535" s="137">
        <v>13.9442278791108</v>
      </c>
      <c r="V3535" s="1">
        <v>5959730</v>
      </c>
      <c r="W3535" s="1">
        <v>1466971</v>
      </c>
      <c r="X3535" s="1">
        <v>371864</v>
      </c>
      <c r="Y3535" s="1">
        <v>3334472</v>
      </c>
      <c r="Z3535" s="1">
        <v>0</v>
      </c>
      <c r="AA3535" s="1">
        <v>963121</v>
      </c>
      <c r="AB3535" s="1">
        <v>1367262</v>
      </c>
      <c r="AC3535" s="1">
        <v>1021146</v>
      </c>
      <c r="AD3535" s="1">
        <v>290752</v>
      </c>
      <c r="AE3535" s="1">
        <v>0</v>
      </c>
      <c r="AH3535" s="136">
        <f t="shared" si="55"/>
        <v>41778</v>
      </c>
      <c r="AI3535" s="177">
        <f>HLOOKUP(附加题模型!$E$2,历史数据!$B$3:$K$5000,ROW(A3533),)</f>
        <v>13.9442278791108</v>
      </c>
      <c r="AJ3535" s="177">
        <f>HLOOKUP(附加题模型!$E$2,历史数据!$L$3:$U$5000,ROW(A3533),)</f>
        <v>13.9442278791108</v>
      </c>
    </row>
    <row r="3536" spans="1:36" x14ac:dyDescent="0.2">
      <c r="A3536" s="148">
        <v>41779</v>
      </c>
      <c r="B3536" s="137">
        <v>9.3618285095393396</v>
      </c>
      <c r="C3536" s="137">
        <v>47.071164869539103</v>
      </c>
      <c r="D3536" s="137">
        <v>7.3095793868380401</v>
      </c>
      <c r="E3536" s="137">
        <v>4.3751716397237796</v>
      </c>
      <c r="F3536" s="137">
        <v>9.8021588280683503</v>
      </c>
      <c r="G3536" s="137">
        <v>27.800765964269299</v>
      </c>
      <c r="H3536" s="137">
        <v>5.7811161194880603</v>
      </c>
      <c r="I3536" s="137">
        <v>13.2093216805591</v>
      </c>
      <c r="J3536" s="137">
        <v>21.8757440430402</v>
      </c>
      <c r="K3536" s="137">
        <v>13.9442278791108</v>
      </c>
      <c r="L3536" s="137">
        <v>9.42301693117032</v>
      </c>
      <c r="M3536" s="137">
        <v>47.3758326033225</v>
      </c>
      <c r="N3536" s="137">
        <v>7.33478483299956</v>
      </c>
      <c r="O3536" s="137">
        <v>4.3641787461566404</v>
      </c>
      <c r="P3536" s="137">
        <v>9.8021588280683503</v>
      </c>
      <c r="Q3536" s="137">
        <v>28.0157995131642</v>
      </c>
      <c r="R3536" s="137">
        <v>5.7413377975649702</v>
      </c>
      <c r="S3536" s="137">
        <v>13.168362543565101</v>
      </c>
      <c r="T3536" s="137">
        <v>21.782556634976199</v>
      </c>
      <c r="U3536" s="137">
        <v>13.9442278791108</v>
      </c>
      <c r="V3536" s="1">
        <v>4964568</v>
      </c>
      <c r="W3536" s="1">
        <v>1941568</v>
      </c>
      <c r="X3536" s="1">
        <v>486468</v>
      </c>
      <c r="Y3536" s="1">
        <v>3328369</v>
      </c>
      <c r="Z3536" s="1">
        <v>0</v>
      </c>
      <c r="AA3536" s="1">
        <v>1403552</v>
      </c>
      <c r="AB3536" s="1">
        <v>1367040</v>
      </c>
      <c r="AC3536" s="1">
        <v>824392</v>
      </c>
      <c r="AD3536" s="1">
        <v>243103</v>
      </c>
      <c r="AE3536" s="1">
        <v>0</v>
      </c>
      <c r="AH3536" s="136">
        <f t="shared" si="55"/>
        <v>41779</v>
      </c>
      <c r="AI3536" s="177">
        <f>HLOOKUP(附加题模型!$E$2,历史数据!$B$3:$K$5000,ROW(A3534),)</f>
        <v>13.9442278791108</v>
      </c>
      <c r="AJ3536" s="177">
        <f>HLOOKUP(附加题模型!$E$2,历史数据!$L$3:$U$5000,ROW(A3534),)</f>
        <v>13.9442278791108</v>
      </c>
    </row>
    <row r="3537" spans="1:36" x14ac:dyDescent="0.2">
      <c r="A3537" s="148">
        <v>41780</v>
      </c>
      <c r="B3537" s="137">
        <v>9.42301693117032</v>
      </c>
      <c r="C3537" s="137">
        <v>47.071164869539103</v>
      </c>
      <c r="D3537" s="137">
        <v>7.2969766637572899</v>
      </c>
      <c r="E3537" s="137">
        <v>4.3861645332909296</v>
      </c>
      <c r="F3537" s="137">
        <v>9.8021588280683503</v>
      </c>
      <c r="G3537" s="137">
        <v>27.862204121096401</v>
      </c>
      <c r="H3537" s="137">
        <v>5.7015594756418899</v>
      </c>
      <c r="I3537" s="137">
        <v>13.1478829750681</v>
      </c>
      <c r="J3537" s="137">
        <v>21.735962930944101</v>
      </c>
      <c r="K3537" s="137">
        <v>13.9442278791108</v>
      </c>
      <c r="L3537" s="137">
        <v>9.5147995636167799</v>
      </c>
      <c r="M3537" s="137">
        <v>47.680500337105897</v>
      </c>
      <c r="N3537" s="137">
        <v>7.3851957253225802</v>
      </c>
      <c r="O3537" s="137">
        <v>4.3751716397237796</v>
      </c>
      <c r="P3537" s="137">
        <v>9.8021588280683503</v>
      </c>
      <c r="Q3537" s="137">
        <v>28.0157995131642</v>
      </c>
      <c r="R3537" s="137">
        <v>5.7943755601290796</v>
      </c>
      <c r="S3537" s="137">
        <v>13.27076038605</v>
      </c>
      <c r="T3537" s="137">
        <v>21.945634599088301</v>
      </c>
      <c r="U3537" s="137">
        <v>13.9442278791108</v>
      </c>
      <c r="V3537" s="1">
        <v>4587667</v>
      </c>
      <c r="W3537" s="1">
        <v>1749969</v>
      </c>
      <c r="X3537" s="1">
        <v>344241</v>
      </c>
      <c r="Y3537" s="1">
        <v>4407611</v>
      </c>
      <c r="Z3537" s="1">
        <v>0</v>
      </c>
      <c r="AA3537" s="1">
        <v>854256</v>
      </c>
      <c r="AB3537" s="1">
        <v>1697186</v>
      </c>
      <c r="AC3537" s="1">
        <v>864313</v>
      </c>
      <c r="AD3537" s="1">
        <v>278689</v>
      </c>
      <c r="AE3537" s="1">
        <v>0</v>
      </c>
      <c r="AH3537" s="136">
        <f t="shared" si="55"/>
        <v>41780</v>
      </c>
      <c r="AI3537" s="177">
        <f>HLOOKUP(附加题模型!$E$2,历史数据!$B$3:$K$5000,ROW(A3535),)</f>
        <v>13.9442278791108</v>
      </c>
      <c r="AJ3537" s="177">
        <f>HLOOKUP(附加题模型!$E$2,历史数据!$L$3:$U$5000,ROW(A3535),)</f>
        <v>13.9442278791108</v>
      </c>
    </row>
    <row r="3538" spans="1:36" x14ac:dyDescent="0.2">
      <c r="A3538" s="148">
        <v>41781</v>
      </c>
      <c r="B3538" s="137">
        <v>9.5147995636167799</v>
      </c>
      <c r="C3538" s="137">
        <v>47.3758326033225</v>
      </c>
      <c r="D3538" s="137">
        <v>7.3599902791610701</v>
      </c>
      <c r="E3538" s="137">
        <v>4.3861645332909296</v>
      </c>
      <c r="F3538" s="137">
        <v>9.8021588280683503</v>
      </c>
      <c r="G3538" s="137">
        <v>28.0157995131642</v>
      </c>
      <c r="H3538" s="137">
        <v>5.7943755601290796</v>
      </c>
      <c r="I3538" s="137">
        <v>13.250280817553101</v>
      </c>
      <c r="J3538" s="137">
        <v>22.434868491424702</v>
      </c>
      <c r="K3538" s="137">
        <v>13.9442278791108</v>
      </c>
      <c r="L3538" s="137">
        <v>9.42301693117032</v>
      </c>
      <c r="M3538" s="137">
        <v>47.985168070889401</v>
      </c>
      <c r="N3538" s="137">
        <v>7.3851957253225802</v>
      </c>
      <c r="O3538" s="137">
        <v>4.3861645332909296</v>
      </c>
      <c r="P3538" s="137">
        <v>9.8021588280683503</v>
      </c>
      <c r="Q3538" s="137">
        <v>28.0157995131642</v>
      </c>
      <c r="R3538" s="137">
        <v>5.7545972382060002</v>
      </c>
      <c r="S3538" s="137">
        <v>13.47555607102</v>
      </c>
      <c r="T3538" s="137">
        <v>21.805853486992198</v>
      </c>
      <c r="U3538" s="137">
        <v>13.9442278791108</v>
      </c>
      <c r="V3538" s="1">
        <v>4591957</v>
      </c>
      <c r="W3538" s="1">
        <v>2927016</v>
      </c>
      <c r="X3538" s="1">
        <v>625680</v>
      </c>
      <c r="Y3538" s="1">
        <v>3422879</v>
      </c>
      <c r="Z3538" s="1">
        <v>0</v>
      </c>
      <c r="AA3538" s="1">
        <v>1083392</v>
      </c>
      <c r="AB3538" s="1">
        <v>1560706</v>
      </c>
      <c r="AC3538" s="1">
        <v>5973805</v>
      </c>
      <c r="AD3538" s="1">
        <v>382802</v>
      </c>
      <c r="AE3538" s="1">
        <v>0</v>
      </c>
      <c r="AH3538" s="136">
        <f t="shared" si="55"/>
        <v>41781</v>
      </c>
      <c r="AI3538" s="177">
        <f>HLOOKUP(附加题模型!$E$2,历史数据!$B$3:$K$5000,ROW(A3536),)</f>
        <v>13.9442278791108</v>
      </c>
      <c r="AJ3538" s="177">
        <f>HLOOKUP(附加题模型!$E$2,历史数据!$L$3:$U$5000,ROW(A3536),)</f>
        <v>13.9442278791108</v>
      </c>
    </row>
    <row r="3539" spans="1:36" x14ac:dyDescent="0.2">
      <c r="A3539" s="148">
        <v>41782</v>
      </c>
      <c r="B3539" s="137">
        <v>9.4842053528013004</v>
      </c>
      <c r="C3539" s="137">
        <v>47.985168070889401</v>
      </c>
      <c r="D3539" s="137">
        <v>7.33478483299956</v>
      </c>
      <c r="E3539" s="137">
        <v>4.3751716397237796</v>
      </c>
      <c r="F3539" s="137">
        <v>9.8021588280683503</v>
      </c>
      <c r="G3539" s="137">
        <v>27.862204121096401</v>
      </c>
      <c r="H3539" s="137">
        <v>5.7413377975649702</v>
      </c>
      <c r="I3539" s="137">
        <v>13.373158228535001</v>
      </c>
      <c r="J3539" s="137">
        <v>22.015525155136299</v>
      </c>
      <c r="K3539" s="137">
        <v>13.9442278791108</v>
      </c>
      <c r="L3539" s="137">
        <v>9.5453937744322701</v>
      </c>
      <c r="M3539" s="137">
        <v>48.061335004335199</v>
      </c>
      <c r="N3539" s="137">
        <v>7.5364284022916399</v>
      </c>
      <c r="O3539" s="137">
        <v>4.3861645332909296</v>
      </c>
      <c r="P3539" s="137">
        <v>9.8021588280683503</v>
      </c>
      <c r="Q3539" s="137">
        <v>27.7086087290287</v>
      </c>
      <c r="R3539" s="137">
        <v>5.7943755601290796</v>
      </c>
      <c r="S3539" s="137">
        <v>13.5574743450079</v>
      </c>
      <c r="T3539" s="137">
        <v>22.015525155136299</v>
      </c>
      <c r="U3539" s="137">
        <v>13.9442278791108</v>
      </c>
      <c r="V3539" s="1">
        <v>2857126</v>
      </c>
      <c r="W3539" s="1">
        <v>1702600</v>
      </c>
      <c r="X3539" s="1">
        <v>886850</v>
      </c>
      <c r="Y3539" s="1">
        <v>2715258</v>
      </c>
      <c r="Z3539" s="1">
        <v>0</v>
      </c>
      <c r="AA3539" s="1">
        <v>982164</v>
      </c>
      <c r="AB3539" s="1">
        <v>856150</v>
      </c>
      <c r="AC3539" s="1">
        <v>2808054</v>
      </c>
      <c r="AD3539" s="1">
        <v>262816</v>
      </c>
      <c r="AE3539" s="1">
        <v>0</v>
      </c>
      <c r="AH3539" s="136">
        <f t="shared" si="55"/>
        <v>41782</v>
      </c>
      <c r="AI3539" s="177">
        <f>HLOOKUP(附加题模型!$E$2,历史数据!$B$3:$K$5000,ROW(A3537),)</f>
        <v>13.9442278791108</v>
      </c>
      <c r="AJ3539" s="177">
        <f>HLOOKUP(附加题模型!$E$2,历史数据!$L$3:$U$5000,ROW(A3537),)</f>
        <v>13.9442278791108</v>
      </c>
    </row>
    <row r="3540" spans="1:36" x14ac:dyDescent="0.2">
      <c r="A3540" s="148">
        <v>41785</v>
      </c>
      <c r="B3540" s="137">
        <v>9.5759879852477603</v>
      </c>
      <c r="C3540" s="137">
        <v>48.213668871226901</v>
      </c>
      <c r="D3540" s="137">
        <v>7.5364284022916399</v>
      </c>
      <c r="E3540" s="137">
        <v>4.3751716397237796</v>
      </c>
      <c r="F3540" s="137">
        <v>9.8021588280683503</v>
      </c>
      <c r="G3540" s="137">
        <v>27.892923199510001</v>
      </c>
      <c r="H3540" s="137">
        <v>5.8208944414111397</v>
      </c>
      <c r="I3540" s="137">
        <v>13.577953913504899</v>
      </c>
      <c r="J3540" s="137">
        <v>22.108712563200399</v>
      </c>
      <c r="K3540" s="137">
        <v>13.9442278791108</v>
      </c>
      <c r="L3540" s="137">
        <v>9.5759879852477603</v>
      </c>
      <c r="M3540" s="137">
        <v>48.746837405347897</v>
      </c>
      <c r="N3540" s="137">
        <v>7.59944201769542</v>
      </c>
      <c r="O3540" s="137">
        <v>4.3971574268580698</v>
      </c>
      <c r="P3540" s="137">
        <v>9.8021588280683503</v>
      </c>
      <c r="Q3540" s="137">
        <v>28.8452146303303</v>
      </c>
      <c r="R3540" s="137">
        <v>5.7943755601290796</v>
      </c>
      <c r="S3540" s="137">
        <v>13.5574743450079</v>
      </c>
      <c r="T3540" s="137">
        <v>22.155306267232401</v>
      </c>
      <c r="U3540" s="137">
        <v>13.9442278791108</v>
      </c>
      <c r="V3540" s="1">
        <v>2706181</v>
      </c>
      <c r="W3540" s="1">
        <v>3155018</v>
      </c>
      <c r="X3540" s="1">
        <v>564348</v>
      </c>
      <c r="Y3540" s="1">
        <v>3916492</v>
      </c>
      <c r="Z3540" s="1">
        <v>0</v>
      </c>
      <c r="AA3540" s="1">
        <v>3195042</v>
      </c>
      <c r="AB3540" s="1">
        <v>1601652</v>
      </c>
      <c r="AC3540" s="1">
        <v>1758616</v>
      </c>
      <c r="AD3540" s="1">
        <v>576313</v>
      </c>
      <c r="AE3540" s="1">
        <v>0</v>
      </c>
      <c r="AH3540" s="136">
        <f t="shared" si="55"/>
        <v>41785</v>
      </c>
      <c r="AI3540" s="177">
        <f>HLOOKUP(附加题模型!$E$2,历史数据!$B$3:$K$5000,ROW(A3538),)</f>
        <v>13.9442278791108</v>
      </c>
      <c r="AJ3540" s="177">
        <f>HLOOKUP(附加题模型!$E$2,历史数据!$L$3:$U$5000,ROW(A3538),)</f>
        <v>13.9442278791108</v>
      </c>
    </row>
    <row r="3541" spans="1:36" x14ac:dyDescent="0.2">
      <c r="A3541" s="148">
        <v>41786</v>
      </c>
      <c r="B3541" s="137">
        <v>9.5759879852477603</v>
      </c>
      <c r="C3541" s="137">
        <v>48.899171272239599</v>
      </c>
      <c r="D3541" s="137">
        <v>7.59944201769542</v>
      </c>
      <c r="E3541" s="137">
        <v>4.3861645332909296</v>
      </c>
      <c r="F3541" s="137">
        <v>9.8021588280683503</v>
      </c>
      <c r="G3541" s="137">
        <v>28.6609001598489</v>
      </c>
      <c r="H3541" s="137">
        <v>5.8076350007701096</v>
      </c>
      <c r="I3541" s="137">
        <v>13.577953913504899</v>
      </c>
      <c r="J3541" s="137">
        <v>22.1786031192485</v>
      </c>
      <c r="K3541" s="137">
        <v>13.9442278791108</v>
      </c>
      <c r="L3541" s="137">
        <v>9.5453937744322701</v>
      </c>
      <c r="M3541" s="137">
        <v>50.041675273927503</v>
      </c>
      <c r="N3541" s="137">
        <v>7.4860175099686197</v>
      </c>
      <c r="O3541" s="137">
        <v>4.3861645332909296</v>
      </c>
      <c r="P3541" s="137">
        <v>9.8021588280683503</v>
      </c>
      <c r="Q3541" s="137">
        <v>28.538023846194701</v>
      </c>
      <c r="R3541" s="137">
        <v>5.7811161194880603</v>
      </c>
      <c r="S3541" s="137">
        <v>13.47555607102</v>
      </c>
      <c r="T3541" s="137">
        <v>22.155306267232401</v>
      </c>
      <c r="U3541" s="137">
        <v>13.9442278791108</v>
      </c>
      <c r="V3541" s="1">
        <v>3284230</v>
      </c>
      <c r="W3541" s="1">
        <v>3342189</v>
      </c>
      <c r="X3541" s="1">
        <v>816627</v>
      </c>
      <c r="Y3541" s="1">
        <v>4324791</v>
      </c>
      <c r="Z3541" s="1">
        <v>0</v>
      </c>
      <c r="AA3541" s="1">
        <v>1369028</v>
      </c>
      <c r="AB3541" s="1">
        <v>1594706</v>
      </c>
      <c r="AC3541" s="1">
        <v>1999299</v>
      </c>
      <c r="AD3541" s="1">
        <v>304965</v>
      </c>
      <c r="AE3541" s="1">
        <v>0</v>
      </c>
      <c r="AH3541" s="136">
        <f t="shared" si="55"/>
        <v>41786</v>
      </c>
      <c r="AI3541" s="177">
        <f>HLOOKUP(附加题模型!$E$2,历史数据!$B$3:$K$5000,ROW(A3539),)</f>
        <v>13.9442278791108</v>
      </c>
      <c r="AJ3541" s="177">
        <f>HLOOKUP(附加题模型!$E$2,历史数据!$L$3:$U$5000,ROW(A3539),)</f>
        <v>13.9442278791108</v>
      </c>
    </row>
    <row r="3542" spans="1:36" x14ac:dyDescent="0.2">
      <c r="A3542" s="148">
        <v>41787</v>
      </c>
      <c r="B3542" s="137">
        <v>9.5453937744322701</v>
      </c>
      <c r="C3542" s="137">
        <v>50.041675273927503</v>
      </c>
      <c r="D3542" s="137">
        <v>7.4482093407263497</v>
      </c>
      <c r="E3542" s="137">
        <v>4.3861645332909296</v>
      </c>
      <c r="F3542" s="137">
        <v>9.8021588280683503</v>
      </c>
      <c r="G3542" s="137">
        <v>28.5073047677811</v>
      </c>
      <c r="H3542" s="137">
        <v>5.7545972382060002</v>
      </c>
      <c r="I3542" s="137">
        <v>13.434596934026001</v>
      </c>
      <c r="J3542" s="137">
        <v>22.132009415216402</v>
      </c>
      <c r="K3542" s="137">
        <v>13.9442278791108</v>
      </c>
      <c r="L3542" s="137">
        <v>9.5147995636167799</v>
      </c>
      <c r="M3542" s="137">
        <v>50.041675273927503</v>
      </c>
      <c r="N3542" s="137">
        <v>7.4860175099686197</v>
      </c>
      <c r="O3542" s="137">
        <v>4.4521218946937999</v>
      </c>
      <c r="P3542" s="137">
        <v>9.8021588280683503</v>
      </c>
      <c r="Q3542" s="137">
        <v>28.599462003021799</v>
      </c>
      <c r="R3542" s="137">
        <v>5.7943755601290796</v>
      </c>
      <c r="S3542" s="137">
        <v>13.5574743450079</v>
      </c>
      <c r="T3542" s="137">
        <v>22.1786031192485</v>
      </c>
      <c r="U3542" s="137">
        <v>13.9442278791108</v>
      </c>
      <c r="V3542" s="1">
        <v>6452482</v>
      </c>
      <c r="W3542" s="1">
        <v>3157473</v>
      </c>
      <c r="X3542" s="1">
        <v>1031605</v>
      </c>
      <c r="Y3542" s="1">
        <v>4391988</v>
      </c>
      <c r="Z3542" s="1">
        <v>0</v>
      </c>
      <c r="AA3542" s="1">
        <v>536426</v>
      </c>
      <c r="AB3542" s="1">
        <v>1912406</v>
      </c>
      <c r="AC3542" s="1">
        <v>1637674</v>
      </c>
      <c r="AD3542" s="1">
        <v>524682</v>
      </c>
      <c r="AE3542" s="1">
        <v>0</v>
      </c>
      <c r="AH3542" s="136">
        <f t="shared" si="55"/>
        <v>41787</v>
      </c>
      <c r="AI3542" s="177">
        <f>HLOOKUP(附加题模型!$E$2,历史数据!$B$3:$K$5000,ROW(A3540),)</f>
        <v>13.9442278791108</v>
      </c>
      <c r="AJ3542" s="177">
        <f>HLOOKUP(附加题模型!$E$2,历史数据!$L$3:$U$5000,ROW(A3540),)</f>
        <v>13.9442278791108</v>
      </c>
    </row>
    <row r="3543" spans="1:36" x14ac:dyDescent="0.2">
      <c r="A3543" s="148">
        <v>41788</v>
      </c>
      <c r="B3543" s="137">
        <v>9.4842053528013004</v>
      </c>
      <c r="C3543" s="137">
        <v>49.584673673252297</v>
      </c>
      <c r="D3543" s="137">
        <v>7.4860175099686197</v>
      </c>
      <c r="E3543" s="137">
        <v>4.4301361075595098</v>
      </c>
      <c r="F3543" s="137">
        <v>9.8021588280683503</v>
      </c>
      <c r="G3543" s="137">
        <v>28.5073047677811</v>
      </c>
      <c r="H3543" s="137">
        <v>5.8076350007701096</v>
      </c>
      <c r="I3543" s="137">
        <v>13.5574743450079</v>
      </c>
      <c r="J3543" s="137">
        <v>22.132009415216402</v>
      </c>
      <c r="K3543" s="137">
        <v>13.2535324794913</v>
      </c>
      <c r="L3543" s="137">
        <v>9.5147995636167799</v>
      </c>
      <c r="M3543" s="137">
        <v>48.746837405347897</v>
      </c>
      <c r="N3543" s="137">
        <v>7.4482093407263497</v>
      </c>
      <c r="O3543" s="137">
        <v>4.3971574268580698</v>
      </c>
      <c r="P3543" s="137">
        <v>9.8021588280683503</v>
      </c>
      <c r="Q3543" s="137">
        <v>28.046518591577801</v>
      </c>
      <c r="R3543" s="137">
        <v>5.5954839505136702</v>
      </c>
      <c r="S3543" s="137">
        <v>13.393637797032</v>
      </c>
      <c r="T3543" s="137">
        <v>22.225196823280498</v>
      </c>
      <c r="U3543" s="137">
        <v>13.2535324794913</v>
      </c>
      <c r="V3543" s="1">
        <v>7646181</v>
      </c>
      <c r="W3543" s="1">
        <v>2614242</v>
      </c>
      <c r="X3543" s="1">
        <v>635024</v>
      </c>
      <c r="Y3543" s="1">
        <v>3823262</v>
      </c>
      <c r="Z3543" s="1">
        <v>0</v>
      </c>
      <c r="AA3543" s="1">
        <v>874811</v>
      </c>
      <c r="AB3543" s="1">
        <v>2911322</v>
      </c>
      <c r="AC3543" s="1">
        <v>1674710</v>
      </c>
      <c r="AD3543" s="1">
        <v>562627</v>
      </c>
      <c r="AE3543" s="1">
        <v>113200</v>
      </c>
      <c r="AH3543" s="136">
        <f t="shared" si="55"/>
        <v>41788</v>
      </c>
      <c r="AI3543" s="177">
        <f>HLOOKUP(附加题模型!$E$2,历史数据!$B$3:$K$5000,ROW(A3541),)</f>
        <v>13.2535324794913</v>
      </c>
      <c r="AJ3543" s="177">
        <f>HLOOKUP(附加题模型!$E$2,历史数据!$L$3:$U$5000,ROW(A3541),)</f>
        <v>13.2535324794913</v>
      </c>
    </row>
    <row r="3544" spans="1:36" x14ac:dyDescent="0.2">
      <c r="A3544" s="148">
        <v>41789</v>
      </c>
      <c r="B3544" s="137">
        <v>9.5453937744322701</v>
      </c>
      <c r="C3544" s="137">
        <v>48.594503538456202</v>
      </c>
      <c r="D3544" s="137">
        <v>7.4860175099686197</v>
      </c>
      <c r="E3544" s="137">
        <v>4.3971574268580698</v>
      </c>
      <c r="F3544" s="137">
        <v>9.8021588280683503</v>
      </c>
      <c r="G3544" s="137">
        <v>27.954361356337099</v>
      </c>
      <c r="H3544" s="137">
        <v>5.6750405943598397</v>
      </c>
      <c r="I3544" s="137">
        <v>13.332199091541</v>
      </c>
      <c r="J3544" s="137">
        <v>22.364977935376601</v>
      </c>
      <c r="K3544" s="137">
        <v>12.588901057215899</v>
      </c>
      <c r="L3544" s="137">
        <v>9.5453937744322701</v>
      </c>
      <c r="M3544" s="137">
        <v>49.0515051391314</v>
      </c>
      <c r="N3544" s="137">
        <v>7.4356066176456004</v>
      </c>
      <c r="O3544" s="137">
        <v>4.3971574268580698</v>
      </c>
      <c r="P3544" s="137">
        <v>9.8021588280683503</v>
      </c>
      <c r="Q3544" s="137">
        <v>28.9680909439845</v>
      </c>
      <c r="R3544" s="137">
        <v>5.6485217130777796</v>
      </c>
      <c r="S3544" s="137">
        <v>13.434596934026001</v>
      </c>
      <c r="T3544" s="137">
        <v>22.341681083360601</v>
      </c>
      <c r="U3544" s="137">
        <v>12.588901057215899</v>
      </c>
      <c r="V3544" s="1">
        <v>3965516</v>
      </c>
      <c r="W3544" s="1">
        <v>1309385</v>
      </c>
      <c r="X3544" s="1">
        <v>533672</v>
      </c>
      <c r="Y3544" s="1">
        <v>3245400</v>
      </c>
      <c r="Z3544" s="1">
        <v>0</v>
      </c>
      <c r="AA3544" s="1">
        <v>1395047</v>
      </c>
      <c r="AB3544" s="1">
        <v>2208064</v>
      </c>
      <c r="AC3544" s="1">
        <v>1607632</v>
      </c>
      <c r="AD3544" s="1">
        <v>582013</v>
      </c>
      <c r="AE3544" s="1">
        <v>340900</v>
      </c>
      <c r="AH3544" s="136">
        <f t="shared" si="55"/>
        <v>41789</v>
      </c>
      <c r="AI3544" s="177">
        <f>HLOOKUP(附加题模型!$E$2,历史数据!$B$3:$K$5000,ROW(A3542),)</f>
        <v>12.588901057215899</v>
      </c>
      <c r="AJ3544" s="177">
        <f>HLOOKUP(附加题模型!$E$2,历史数据!$L$3:$U$5000,ROW(A3542),)</f>
        <v>12.588901057215899</v>
      </c>
    </row>
    <row r="3545" spans="1:36" x14ac:dyDescent="0.2">
      <c r="A3545" s="148">
        <v>41793</v>
      </c>
      <c r="B3545" s="137">
        <v>9.5759879852477603</v>
      </c>
      <c r="C3545" s="137">
        <v>49.127672072577198</v>
      </c>
      <c r="D3545" s="137">
        <v>7.3725930022418202</v>
      </c>
      <c r="E3545" s="137">
        <v>4.4081503204252197</v>
      </c>
      <c r="F3545" s="137">
        <v>9.8021588280683503</v>
      </c>
      <c r="G3545" s="137">
        <v>28.906652787157402</v>
      </c>
      <c r="H3545" s="137">
        <v>5.6352622724367496</v>
      </c>
      <c r="I3545" s="137">
        <v>13.455076502522999</v>
      </c>
      <c r="J3545" s="137">
        <v>22.458165343440701</v>
      </c>
      <c r="K3545" s="137">
        <v>12.237037363070099</v>
      </c>
      <c r="L3545" s="137">
        <v>9.5759879852477603</v>
      </c>
      <c r="M3545" s="137">
        <v>50.498676874602602</v>
      </c>
      <c r="N3545" s="137">
        <v>7.3977984484033303</v>
      </c>
      <c r="O3545" s="137">
        <v>4.4521218946937999</v>
      </c>
      <c r="P3545" s="137">
        <v>9.8021588280683503</v>
      </c>
      <c r="Q3545" s="137">
        <v>28.415147532540502</v>
      </c>
      <c r="R3545" s="137">
        <v>5.5689650692316102</v>
      </c>
      <c r="S3545" s="137">
        <v>13.455076502522999</v>
      </c>
      <c r="T3545" s="137">
        <v>22.1786031192485</v>
      </c>
      <c r="U3545" s="137">
        <v>12.1327814536936</v>
      </c>
      <c r="V3545" s="1">
        <v>3356172</v>
      </c>
      <c r="W3545" s="1">
        <v>3814970</v>
      </c>
      <c r="X3545" s="1">
        <v>529696</v>
      </c>
      <c r="Y3545" s="1">
        <v>2927227</v>
      </c>
      <c r="Z3545" s="1">
        <v>0</v>
      </c>
      <c r="AA3545" s="1">
        <v>1275941</v>
      </c>
      <c r="AB3545" s="1">
        <v>2973529</v>
      </c>
      <c r="AC3545" s="1">
        <v>1718967</v>
      </c>
      <c r="AD3545" s="1">
        <v>386362</v>
      </c>
      <c r="AE3545" s="1">
        <v>3008293</v>
      </c>
      <c r="AH3545" s="136">
        <f t="shared" si="55"/>
        <v>41793</v>
      </c>
      <c r="AI3545" s="177">
        <f>HLOOKUP(附加题模型!$E$2,历史数据!$B$3:$K$5000,ROW(A3543),)</f>
        <v>12.237037363070099</v>
      </c>
      <c r="AJ3545" s="177">
        <f>HLOOKUP(附加题模型!$E$2,历史数据!$L$3:$U$5000,ROW(A3543),)</f>
        <v>12.1327814536936</v>
      </c>
    </row>
    <row r="3546" spans="1:36" x14ac:dyDescent="0.2">
      <c r="A3546" s="148">
        <v>41794</v>
      </c>
      <c r="B3546" s="137">
        <v>9.5453937744322701</v>
      </c>
      <c r="C3546" s="137">
        <v>50.498676874602602</v>
      </c>
      <c r="D3546" s="137">
        <v>7.3599902791610701</v>
      </c>
      <c r="E3546" s="137">
        <v>4.4301361075595098</v>
      </c>
      <c r="F3546" s="137">
        <v>9.8021588280683503</v>
      </c>
      <c r="G3546" s="137">
        <v>28.3229902972998</v>
      </c>
      <c r="H3546" s="137">
        <v>5.5822245098726402</v>
      </c>
      <c r="I3546" s="137">
        <v>13.393637797032</v>
      </c>
      <c r="J3546" s="137">
        <v>22.201899971264499</v>
      </c>
      <c r="K3546" s="137">
        <v>12.0545895216612</v>
      </c>
      <c r="L3546" s="137">
        <v>9.4842053528013004</v>
      </c>
      <c r="M3546" s="137">
        <v>51.031845408723598</v>
      </c>
      <c r="N3546" s="137">
        <v>7.3095793868380401</v>
      </c>
      <c r="O3546" s="137">
        <v>4.3641787461566404</v>
      </c>
      <c r="P3546" s="137">
        <v>9.8021588280683503</v>
      </c>
      <c r="Q3546" s="137">
        <v>28.476585689367599</v>
      </c>
      <c r="R3546" s="137">
        <v>5.5159273066674999</v>
      </c>
      <c r="S3546" s="137">
        <v>13.2298012490561</v>
      </c>
      <c r="T3546" s="137">
        <v>21.805853486992198</v>
      </c>
      <c r="U3546" s="137">
        <v>12.1718774197098</v>
      </c>
      <c r="V3546" s="1">
        <v>4037320</v>
      </c>
      <c r="W3546" s="1">
        <v>4440058</v>
      </c>
      <c r="X3546" s="1">
        <v>642983</v>
      </c>
      <c r="Y3546" s="1">
        <v>3042547</v>
      </c>
      <c r="Z3546" s="1">
        <v>0</v>
      </c>
      <c r="AA3546" s="1">
        <v>1137530</v>
      </c>
      <c r="AB3546" s="1">
        <v>2379084</v>
      </c>
      <c r="AC3546" s="1">
        <v>1560387</v>
      </c>
      <c r="AD3546" s="1">
        <v>336480</v>
      </c>
      <c r="AE3546" s="1">
        <v>1177718</v>
      </c>
      <c r="AH3546" s="136">
        <f t="shared" si="55"/>
        <v>41794</v>
      </c>
      <c r="AI3546" s="177">
        <f>HLOOKUP(附加题模型!$E$2,历史数据!$B$3:$K$5000,ROW(A3544),)</f>
        <v>12.0545895216612</v>
      </c>
      <c r="AJ3546" s="177">
        <f>HLOOKUP(附加题模型!$E$2,历史数据!$L$3:$U$5000,ROW(A3544),)</f>
        <v>12.1718774197098</v>
      </c>
    </row>
    <row r="3547" spans="1:36" x14ac:dyDescent="0.2">
      <c r="A3547" s="148">
        <v>41795</v>
      </c>
      <c r="B3547" s="137">
        <v>9.5147995636167799</v>
      </c>
      <c r="C3547" s="137">
        <v>51.031845408723598</v>
      </c>
      <c r="D3547" s="137">
        <v>7.2969766637572899</v>
      </c>
      <c r="E3547" s="137">
        <v>4.3641787461566404</v>
      </c>
      <c r="F3547" s="137">
        <v>9.8021588280683503</v>
      </c>
      <c r="G3547" s="137">
        <v>28.476585689367599</v>
      </c>
      <c r="H3547" s="137">
        <v>5.5291867473085299</v>
      </c>
      <c r="I3547" s="137">
        <v>13.2093216805591</v>
      </c>
      <c r="J3547" s="137">
        <v>21.8757440430402</v>
      </c>
      <c r="K3547" s="137">
        <v>12.1849094083819</v>
      </c>
      <c r="L3547" s="137">
        <v>9.9125243042181292</v>
      </c>
      <c r="M3547" s="137">
        <v>52.936018744869997</v>
      </c>
      <c r="N3547" s="137">
        <v>7.3599902791610701</v>
      </c>
      <c r="O3547" s="137">
        <v>4.3861645332909296</v>
      </c>
      <c r="P3547" s="137">
        <v>9.8021588280683503</v>
      </c>
      <c r="Q3547" s="137">
        <v>29.4595961986014</v>
      </c>
      <c r="R3547" s="137">
        <v>5.5822245098726402</v>
      </c>
      <c r="S3547" s="137">
        <v>13.352678660038</v>
      </c>
      <c r="T3547" s="137">
        <v>22.038822007152401</v>
      </c>
      <c r="U3547" s="137">
        <v>12.1718774197098</v>
      </c>
      <c r="V3547" s="1">
        <v>14066200</v>
      </c>
      <c r="W3547" s="1">
        <v>5229293</v>
      </c>
      <c r="X3547" s="1">
        <v>620038</v>
      </c>
      <c r="Y3547" s="1">
        <v>3564433</v>
      </c>
      <c r="Z3547" s="1">
        <v>0</v>
      </c>
      <c r="AA3547" s="1">
        <v>2506951</v>
      </c>
      <c r="AB3547" s="1">
        <v>1698023</v>
      </c>
      <c r="AC3547" s="1">
        <v>1687234</v>
      </c>
      <c r="AD3547" s="1">
        <v>464450</v>
      </c>
      <c r="AE3547" s="1">
        <v>607860</v>
      </c>
      <c r="AH3547" s="136">
        <f t="shared" si="55"/>
        <v>41795</v>
      </c>
      <c r="AI3547" s="177">
        <f>HLOOKUP(附加题模型!$E$2,历史数据!$B$3:$K$5000,ROW(A3545),)</f>
        <v>12.1849094083819</v>
      </c>
      <c r="AJ3547" s="177">
        <f>HLOOKUP(附加题模型!$E$2,历史数据!$L$3:$U$5000,ROW(A3545),)</f>
        <v>12.1718774197098</v>
      </c>
    </row>
    <row r="3548" spans="1:36" x14ac:dyDescent="0.2">
      <c r="A3548" s="148">
        <v>41796</v>
      </c>
      <c r="B3548" s="137">
        <v>9.8819300934026408</v>
      </c>
      <c r="C3548" s="137">
        <v>52.936018744869997</v>
      </c>
      <c r="D3548" s="137">
        <v>7.3221821099188</v>
      </c>
      <c r="E3548" s="137">
        <v>4.3751716397237796</v>
      </c>
      <c r="F3548" s="137">
        <v>9.8021588280683503</v>
      </c>
      <c r="G3548" s="137">
        <v>29.3367198849472</v>
      </c>
      <c r="H3548" s="137">
        <v>5.5822245098726402</v>
      </c>
      <c r="I3548" s="137">
        <v>13.352678660038</v>
      </c>
      <c r="J3548" s="137">
        <v>21.805853486992198</v>
      </c>
      <c r="K3548" s="137">
        <v>12.210973385726</v>
      </c>
      <c r="L3548" s="137">
        <v>9.9431185150336105</v>
      </c>
      <c r="M3548" s="137">
        <v>52.707517944532398</v>
      </c>
      <c r="N3548" s="137">
        <v>7.3221821099188</v>
      </c>
      <c r="O3548" s="137">
        <v>4.3531858525894904</v>
      </c>
      <c r="P3548" s="137">
        <v>9.8021588280683503</v>
      </c>
      <c r="Q3548" s="137">
        <v>29.674629747496301</v>
      </c>
      <c r="R3548" s="137">
        <v>5.5689650692316102</v>
      </c>
      <c r="S3548" s="137">
        <v>13.414117365529</v>
      </c>
      <c r="T3548" s="137">
        <v>21.829150339008201</v>
      </c>
      <c r="U3548" s="137">
        <v>12.0936854876774</v>
      </c>
      <c r="V3548" s="1">
        <v>9486333</v>
      </c>
      <c r="W3548" s="1">
        <v>3773223</v>
      </c>
      <c r="X3548" s="1">
        <v>642145</v>
      </c>
      <c r="Y3548" s="1">
        <v>3642700</v>
      </c>
      <c r="Z3548" s="1">
        <v>0</v>
      </c>
      <c r="AA3548" s="1">
        <v>1810829</v>
      </c>
      <c r="AB3548" s="1">
        <v>1282603</v>
      </c>
      <c r="AC3548" s="1">
        <v>1481633</v>
      </c>
      <c r="AD3548" s="1">
        <v>190099</v>
      </c>
      <c r="AE3548" s="1">
        <v>451342</v>
      </c>
      <c r="AH3548" s="136">
        <f t="shared" si="55"/>
        <v>41796</v>
      </c>
      <c r="AI3548" s="177">
        <f>HLOOKUP(附加题模型!$E$2,历史数据!$B$3:$K$5000,ROW(A3546),)</f>
        <v>12.210973385726</v>
      </c>
      <c r="AJ3548" s="177">
        <f>HLOOKUP(附加题模型!$E$2,历史数据!$L$3:$U$5000,ROW(A3546),)</f>
        <v>12.0936854876774</v>
      </c>
    </row>
    <row r="3549" spans="1:36" x14ac:dyDescent="0.2">
      <c r="A3549" s="148">
        <v>41799</v>
      </c>
      <c r="B3549" s="137">
        <v>9.9737127258491007</v>
      </c>
      <c r="C3549" s="137">
        <v>52.631351011086601</v>
      </c>
      <c r="D3549" s="137">
        <v>7.3095793868380401</v>
      </c>
      <c r="E3549" s="137">
        <v>4.3531858525894904</v>
      </c>
      <c r="F3549" s="137">
        <v>9.8021588280683503</v>
      </c>
      <c r="G3549" s="137">
        <v>29.490315277015</v>
      </c>
      <c r="H3549" s="137">
        <v>5.5689650692316102</v>
      </c>
      <c r="I3549" s="137">
        <v>13.414117365529</v>
      </c>
      <c r="J3549" s="137">
        <v>21.899040895056299</v>
      </c>
      <c r="K3549" s="137">
        <v>12.1327814536936</v>
      </c>
      <c r="L3549" s="137">
        <v>10.157277990741999</v>
      </c>
      <c r="M3549" s="137">
        <v>54.002355813111997</v>
      </c>
      <c r="N3549" s="137">
        <v>7.2969766637572899</v>
      </c>
      <c r="O3549" s="137">
        <v>4.3531858525894904</v>
      </c>
      <c r="P3549" s="137">
        <v>9.8021588280683503</v>
      </c>
      <c r="Q3549" s="137">
        <v>30.2890113157675</v>
      </c>
      <c r="R3549" s="137">
        <v>5.5557056285905899</v>
      </c>
      <c r="S3549" s="137">
        <v>13.332199091541</v>
      </c>
      <c r="T3549" s="137">
        <v>22.155306267232401</v>
      </c>
      <c r="U3549" s="137">
        <v>12.002461566972899</v>
      </c>
      <c r="V3549" s="1">
        <v>11369990</v>
      </c>
      <c r="W3549" s="1">
        <v>5563753</v>
      </c>
      <c r="X3549" s="1">
        <v>416693</v>
      </c>
      <c r="Y3549" s="1">
        <v>2956629</v>
      </c>
      <c r="Z3549" s="1">
        <v>0</v>
      </c>
      <c r="AA3549" s="1">
        <v>2189746</v>
      </c>
      <c r="AB3549" s="1">
        <v>1325493</v>
      </c>
      <c r="AC3549" s="1">
        <v>933927</v>
      </c>
      <c r="AD3549" s="1">
        <v>731402</v>
      </c>
      <c r="AE3549" s="1">
        <v>629848</v>
      </c>
      <c r="AH3549" s="136">
        <f t="shared" si="55"/>
        <v>41799</v>
      </c>
      <c r="AI3549" s="177">
        <f>HLOOKUP(附加题模型!$E$2,历史数据!$B$3:$K$5000,ROW(A3547),)</f>
        <v>12.1327814536936</v>
      </c>
      <c r="AJ3549" s="177">
        <f>HLOOKUP(附加题模型!$E$2,历史数据!$L$3:$U$5000,ROW(A3547),)</f>
        <v>12.002461566972899</v>
      </c>
    </row>
    <row r="3550" spans="1:36" x14ac:dyDescent="0.2">
      <c r="A3550" s="148">
        <v>41800</v>
      </c>
      <c r="B3550" s="137">
        <v>10.2490606231885</v>
      </c>
      <c r="C3550" s="137">
        <v>54.002355813111997</v>
      </c>
      <c r="D3550" s="137">
        <v>7.2717712175957798</v>
      </c>
      <c r="E3550" s="137">
        <v>4.3531858525894904</v>
      </c>
      <c r="F3550" s="137">
        <v>9.8021588280683503</v>
      </c>
      <c r="G3550" s="137">
        <v>30.258292237353899</v>
      </c>
      <c r="H3550" s="137">
        <v>5.5689650692316102</v>
      </c>
      <c r="I3550" s="137">
        <v>13.311719523043999</v>
      </c>
      <c r="J3550" s="137">
        <v>22.271790527312501</v>
      </c>
      <c r="K3550" s="137">
        <v>12.015493555645</v>
      </c>
      <c r="L3550" s="137">
        <v>10.157277990741999</v>
      </c>
      <c r="M3550" s="137">
        <v>54.611691280678897</v>
      </c>
      <c r="N3550" s="137">
        <v>7.3851957253225802</v>
      </c>
      <c r="O3550" s="137">
        <v>4.3751716397237796</v>
      </c>
      <c r="P3550" s="137">
        <v>9.8021588280683503</v>
      </c>
      <c r="Q3550" s="137">
        <v>30.688359335143701</v>
      </c>
      <c r="R3550" s="137">
        <v>5.6087433911547002</v>
      </c>
      <c r="S3550" s="137">
        <v>13.47555607102</v>
      </c>
      <c r="T3550" s="137">
        <v>22.1786031192485</v>
      </c>
      <c r="U3550" s="137">
        <v>12.1458134423657</v>
      </c>
      <c r="V3550" s="1">
        <v>5640972</v>
      </c>
      <c r="W3550" s="1">
        <v>5450741</v>
      </c>
      <c r="X3550" s="1">
        <v>595092</v>
      </c>
      <c r="Y3550" s="1">
        <v>1931618</v>
      </c>
      <c r="Z3550" s="1">
        <v>0</v>
      </c>
      <c r="AA3550" s="1">
        <v>2173181</v>
      </c>
      <c r="AB3550" s="1">
        <v>1862768</v>
      </c>
      <c r="AC3550" s="1">
        <v>1832593</v>
      </c>
      <c r="AD3550" s="1">
        <v>316968</v>
      </c>
      <c r="AE3550" s="1">
        <v>420427</v>
      </c>
      <c r="AH3550" s="136">
        <f t="shared" si="55"/>
        <v>41800</v>
      </c>
      <c r="AI3550" s="177">
        <f>HLOOKUP(附加题模型!$E$2,历史数据!$B$3:$K$5000,ROW(A3548),)</f>
        <v>12.015493555645</v>
      </c>
      <c r="AJ3550" s="177">
        <f>HLOOKUP(附加题模型!$E$2,历史数据!$L$3:$U$5000,ROW(A3548),)</f>
        <v>12.1458134423657</v>
      </c>
    </row>
    <row r="3551" spans="1:36" x14ac:dyDescent="0.2">
      <c r="A3551" s="148">
        <v>41801</v>
      </c>
      <c r="B3551" s="137">
        <v>10.0654953582956</v>
      </c>
      <c r="C3551" s="137">
        <v>54.154689680003699</v>
      </c>
      <c r="D3551" s="137">
        <v>7.3977984484033303</v>
      </c>
      <c r="E3551" s="137">
        <v>4.3751716397237796</v>
      </c>
      <c r="F3551" s="137">
        <v>9.8021588280683503</v>
      </c>
      <c r="G3551" s="137">
        <v>30.688359335143701</v>
      </c>
      <c r="H3551" s="137">
        <v>5.6087433911547002</v>
      </c>
      <c r="I3551" s="137">
        <v>13.47555607102</v>
      </c>
      <c r="J3551" s="137">
        <v>22.0854157111844</v>
      </c>
      <c r="K3551" s="137">
        <v>12.119749465021499</v>
      </c>
      <c r="L3551" s="137">
        <v>10.157277990741999</v>
      </c>
      <c r="M3551" s="137">
        <v>54.307023546895401</v>
      </c>
      <c r="N3551" s="137">
        <v>7.4104011714840903</v>
      </c>
      <c r="O3551" s="137">
        <v>4.4081503204252197</v>
      </c>
      <c r="P3551" s="137">
        <v>9.8021588280683503</v>
      </c>
      <c r="Q3551" s="137">
        <v>30.4733257862488</v>
      </c>
      <c r="R3551" s="137">
        <v>5.6220028317957196</v>
      </c>
      <c r="S3551" s="137">
        <v>13.639392618995901</v>
      </c>
      <c r="T3551" s="137">
        <v>22.3882747873926</v>
      </c>
      <c r="U3551" s="137">
        <v>12.1327814536936</v>
      </c>
      <c r="V3551" s="1">
        <v>3650995</v>
      </c>
      <c r="W3551" s="1">
        <v>4041207</v>
      </c>
      <c r="X3551" s="1">
        <v>642263</v>
      </c>
      <c r="Y3551" s="1">
        <v>2236152</v>
      </c>
      <c r="Z3551" s="1">
        <v>0</v>
      </c>
      <c r="AA3551" s="1">
        <v>1176181</v>
      </c>
      <c r="AB3551" s="1">
        <v>1136447</v>
      </c>
      <c r="AC3551" s="1">
        <v>2073443</v>
      </c>
      <c r="AD3551" s="1">
        <v>683311</v>
      </c>
      <c r="AE3551" s="1">
        <v>361398</v>
      </c>
      <c r="AH3551" s="136">
        <f t="shared" si="55"/>
        <v>41801</v>
      </c>
      <c r="AI3551" s="177">
        <f>HLOOKUP(附加题模型!$E$2,历史数据!$B$3:$K$5000,ROW(A3549),)</f>
        <v>12.119749465021499</v>
      </c>
      <c r="AJ3551" s="177">
        <f>HLOOKUP(附加题模型!$E$2,历史数据!$L$3:$U$5000,ROW(A3549),)</f>
        <v>12.1327814536936</v>
      </c>
    </row>
    <row r="3552" spans="1:36" x14ac:dyDescent="0.2">
      <c r="A3552" s="148">
        <v>41802</v>
      </c>
      <c r="B3552" s="137">
        <v>10.157277990741999</v>
      </c>
      <c r="C3552" s="137">
        <v>54.307023546895401</v>
      </c>
      <c r="D3552" s="137">
        <v>7.4104011714840903</v>
      </c>
      <c r="E3552" s="137">
        <v>4.4191432139923599</v>
      </c>
      <c r="F3552" s="137">
        <v>9.8021588280683503</v>
      </c>
      <c r="G3552" s="137">
        <v>30.2890113157675</v>
      </c>
      <c r="H3552" s="137">
        <v>5.5822245098726402</v>
      </c>
      <c r="I3552" s="137">
        <v>13.639392618995901</v>
      </c>
      <c r="J3552" s="137">
        <v>22.5047590474727</v>
      </c>
      <c r="K3552" s="137">
        <v>12.1067174763495</v>
      </c>
      <c r="L3552" s="137">
        <v>10.3102490448195</v>
      </c>
      <c r="M3552" s="137">
        <v>54.307023546895401</v>
      </c>
      <c r="N3552" s="137">
        <v>7.4860175099686197</v>
      </c>
      <c r="O3552" s="137">
        <v>4.47410768182809</v>
      </c>
      <c r="P3552" s="137">
        <v>9.8021588280683503</v>
      </c>
      <c r="Q3552" s="137">
        <v>30.442606707835299</v>
      </c>
      <c r="R3552" s="137">
        <v>5.5954839505136702</v>
      </c>
      <c r="S3552" s="137">
        <v>13.639392618995901</v>
      </c>
      <c r="T3552" s="137">
        <v>22.6911338636008</v>
      </c>
      <c r="U3552" s="137">
        <v>12.0936854876774</v>
      </c>
      <c r="V3552" s="1">
        <v>3756155</v>
      </c>
      <c r="W3552" s="1">
        <v>0</v>
      </c>
      <c r="X3552" s="1">
        <v>1004997</v>
      </c>
      <c r="Y3552" s="1">
        <v>4528307</v>
      </c>
      <c r="Z3552" s="1">
        <v>0</v>
      </c>
      <c r="AA3552" s="1">
        <v>2919901</v>
      </c>
      <c r="AB3552" s="1">
        <v>908988</v>
      </c>
      <c r="AC3552" s="1">
        <v>1560615</v>
      </c>
      <c r="AD3552" s="1">
        <v>868337</v>
      </c>
      <c r="AE3552" s="1">
        <v>446662</v>
      </c>
      <c r="AH3552" s="136">
        <f t="shared" si="55"/>
        <v>41802</v>
      </c>
      <c r="AI3552" s="177">
        <f>HLOOKUP(附加题模型!$E$2,历史数据!$B$3:$K$5000,ROW(A3550),)</f>
        <v>12.1067174763495</v>
      </c>
      <c r="AJ3552" s="177">
        <f>HLOOKUP(附加题模型!$E$2,历史数据!$L$3:$U$5000,ROW(A3550),)</f>
        <v>12.0936854876774</v>
      </c>
    </row>
    <row r="3553" spans="1:36" x14ac:dyDescent="0.2">
      <c r="A3553" s="148">
        <v>41803</v>
      </c>
      <c r="B3553" s="137">
        <v>10.340843255635001</v>
      </c>
      <c r="C3553" s="137">
        <v>54.307023546895401</v>
      </c>
      <c r="D3553" s="137">
        <v>7.4860175099686197</v>
      </c>
      <c r="E3553" s="137">
        <v>4.47410768182809</v>
      </c>
      <c r="F3553" s="137">
        <v>9.8021588280683503</v>
      </c>
      <c r="G3553" s="137">
        <v>30.350449472594601</v>
      </c>
      <c r="H3553" s="137">
        <v>5.6087433911547002</v>
      </c>
      <c r="I3553" s="137">
        <v>13.639392618995901</v>
      </c>
      <c r="J3553" s="137">
        <v>22.5979464555368</v>
      </c>
      <c r="K3553" s="137">
        <v>12.119749465021499</v>
      </c>
      <c r="L3553" s="137">
        <v>10.2490606231885</v>
      </c>
      <c r="M3553" s="137">
        <v>54.307023546895401</v>
      </c>
      <c r="N3553" s="137">
        <v>7.7002638023414596</v>
      </c>
      <c r="O3553" s="137">
        <v>4.4851005753952302</v>
      </c>
      <c r="P3553" s="137">
        <v>9.8021588280683503</v>
      </c>
      <c r="Q3553" s="137">
        <v>30.504044864662401</v>
      </c>
      <c r="R3553" s="137">
        <v>5.6220028317957196</v>
      </c>
      <c r="S3553" s="137">
        <v>13.6803517559899</v>
      </c>
      <c r="T3553" s="137">
        <v>22.714430715616899</v>
      </c>
      <c r="U3553" s="137">
        <v>12.210973385726</v>
      </c>
      <c r="V3553" s="1">
        <v>5548874</v>
      </c>
      <c r="W3553" s="1">
        <v>0</v>
      </c>
      <c r="X3553" s="1">
        <v>1390529</v>
      </c>
      <c r="Y3553" s="1">
        <v>2197230</v>
      </c>
      <c r="Z3553" s="1">
        <v>0</v>
      </c>
      <c r="AA3553" s="1">
        <v>1467782</v>
      </c>
      <c r="AB3553" s="1">
        <v>1594487</v>
      </c>
      <c r="AC3553" s="1">
        <v>2394801</v>
      </c>
      <c r="AD3553" s="1">
        <v>772347</v>
      </c>
      <c r="AE3553" s="1">
        <v>542318</v>
      </c>
      <c r="AH3553" s="136">
        <f t="shared" si="55"/>
        <v>41803</v>
      </c>
      <c r="AI3553" s="177">
        <f>HLOOKUP(附加题模型!$E$2,历史数据!$B$3:$K$5000,ROW(A3551),)</f>
        <v>12.119749465021499</v>
      </c>
      <c r="AJ3553" s="177">
        <f>HLOOKUP(附加题模型!$E$2,历史数据!$L$3:$U$5000,ROW(A3551),)</f>
        <v>12.210973385726</v>
      </c>
    </row>
    <row r="3554" spans="1:36" x14ac:dyDescent="0.2">
      <c r="A3554" s="148">
        <v>41806</v>
      </c>
      <c r="B3554" s="137">
        <v>10.2490606231885</v>
      </c>
      <c r="C3554" s="137">
        <v>54.307023546895401</v>
      </c>
      <c r="D3554" s="137">
        <v>7.6624556330991904</v>
      </c>
      <c r="E3554" s="137">
        <v>4.6060224046338298</v>
      </c>
      <c r="F3554" s="137">
        <v>9.8021588280683503</v>
      </c>
      <c r="G3554" s="137">
        <v>30.504044864662401</v>
      </c>
      <c r="H3554" s="137">
        <v>5.6485217130777796</v>
      </c>
      <c r="I3554" s="137">
        <v>13.6803517559899</v>
      </c>
      <c r="J3554" s="137">
        <v>22.5979464555368</v>
      </c>
      <c r="K3554" s="137">
        <v>12.1718774197098</v>
      </c>
      <c r="L3554" s="137">
        <v>10.1266837799265</v>
      </c>
      <c r="M3554" s="137">
        <v>54.307023546895401</v>
      </c>
      <c r="N3554" s="137">
        <v>7.6498529100184403</v>
      </c>
      <c r="O3554" s="137">
        <v>4.5510579367981103</v>
      </c>
      <c r="P3554" s="137">
        <v>9.8021588280683503</v>
      </c>
      <c r="Q3554" s="137">
        <v>30.6576402567302</v>
      </c>
      <c r="R3554" s="137">
        <v>5.6485217130777796</v>
      </c>
      <c r="S3554" s="137">
        <v>13.7008313244869</v>
      </c>
      <c r="T3554" s="137">
        <v>22.877508679729001</v>
      </c>
      <c r="U3554" s="137">
        <v>12.237037363070099</v>
      </c>
      <c r="V3554" s="1">
        <v>6271844</v>
      </c>
      <c r="W3554" s="1">
        <v>0</v>
      </c>
      <c r="X3554" s="1">
        <v>712857</v>
      </c>
      <c r="Y3554" s="1">
        <v>3143883</v>
      </c>
      <c r="Z3554" s="1">
        <v>0</v>
      </c>
      <c r="AA3554" s="1">
        <v>1364790</v>
      </c>
      <c r="AB3554" s="1">
        <v>2216979</v>
      </c>
      <c r="AC3554" s="1">
        <v>1983730</v>
      </c>
      <c r="AD3554" s="1">
        <v>771710</v>
      </c>
      <c r="AE3554" s="1">
        <v>631737</v>
      </c>
      <c r="AH3554" s="136">
        <f t="shared" si="55"/>
        <v>41806</v>
      </c>
      <c r="AI3554" s="177">
        <f>HLOOKUP(附加题模型!$E$2,历史数据!$B$3:$K$5000,ROW(A3552),)</f>
        <v>12.1718774197098</v>
      </c>
      <c r="AJ3554" s="177">
        <f>HLOOKUP(附加题模型!$E$2,历史数据!$L$3:$U$5000,ROW(A3552),)</f>
        <v>12.237037363070099</v>
      </c>
    </row>
    <row r="3555" spans="1:36" x14ac:dyDescent="0.2">
      <c r="A3555" s="148">
        <v>41807</v>
      </c>
      <c r="B3555" s="137">
        <v>10.096089569111101</v>
      </c>
      <c r="C3555" s="137">
        <v>54.307023546895401</v>
      </c>
      <c r="D3555" s="137">
        <v>7.8640992023912801</v>
      </c>
      <c r="E3555" s="137">
        <v>4.5400650432309604</v>
      </c>
      <c r="F3555" s="137">
        <v>9.8021588280683503</v>
      </c>
      <c r="G3555" s="137">
        <v>30.6576402567302</v>
      </c>
      <c r="H3555" s="137">
        <v>5.6617811537188096</v>
      </c>
      <c r="I3555" s="137">
        <v>13.7008313244869</v>
      </c>
      <c r="J3555" s="137">
        <v>23.180367755937201</v>
      </c>
      <c r="K3555" s="137">
        <v>12.237037363070099</v>
      </c>
      <c r="L3555" s="137">
        <v>10.157277990741999</v>
      </c>
      <c r="M3555" s="137">
        <v>54.307023546895401</v>
      </c>
      <c r="N3555" s="137">
        <v>7.7632774177452299</v>
      </c>
      <c r="O3555" s="137">
        <v>4.5180792560966703</v>
      </c>
      <c r="P3555" s="137">
        <v>9.8021588280683503</v>
      </c>
      <c r="Q3555" s="137">
        <v>30.749797491970799</v>
      </c>
      <c r="R3555" s="137">
        <v>5.5689650692316102</v>
      </c>
      <c r="S3555" s="137">
        <v>13.577953913504899</v>
      </c>
      <c r="T3555" s="137">
        <v>22.947399235776999</v>
      </c>
      <c r="U3555" s="137">
        <v>12.2240053743981</v>
      </c>
      <c r="V3555" s="1">
        <v>5166919</v>
      </c>
      <c r="W3555" s="1">
        <v>0</v>
      </c>
      <c r="X3555" s="1">
        <v>2958445</v>
      </c>
      <c r="Y3555" s="1">
        <v>3336301</v>
      </c>
      <c r="Z3555" s="1">
        <v>0</v>
      </c>
      <c r="AA3555" s="1">
        <v>1150532</v>
      </c>
      <c r="AB3555" s="1">
        <v>1824357</v>
      </c>
      <c r="AC3555" s="1">
        <v>1594880</v>
      </c>
      <c r="AD3555" s="1">
        <v>679647</v>
      </c>
      <c r="AE3555" s="1">
        <v>584851</v>
      </c>
      <c r="AH3555" s="136">
        <f t="shared" si="55"/>
        <v>41807</v>
      </c>
      <c r="AI3555" s="177">
        <f>HLOOKUP(附加题模型!$E$2,历史数据!$B$3:$K$5000,ROW(A3553),)</f>
        <v>12.237037363070099</v>
      </c>
      <c r="AJ3555" s="177">
        <f>HLOOKUP(附加题模型!$E$2,历史数据!$L$3:$U$5000,ROW(A3553),)</f>
        <v>12.2240053743981</v>
      </c>
    </row>
    <row r="3556" spans="1:36" x14ac:dyDescent="0.2">
      <c r="A3556" s="148">
        <v>41808</v>
      </c>
      <c r="B3556" s="137">
        <v>10.1266837799265</v>
      </c>
      <c r="C3556" s="137">
        <v>54.307023546895401</v>
      </c>
      <c r="D3556" s="137">
        <v>7.7758801408259899</v>
      </c>
      <c r="E3556" s="137">
        <v>4.5180792560966703</v>
      </c>
      <c r="F3556" s="137">
        <v>9.8021588280683503</v>
      </c>
      <c r="G3556" s="137">
        <v>30.749797491970799</v>
      </c>
      <c r="H3556" s="137">
        <v>5.5954839505136702</v>
      </c>
      <c r="I3556" s="137">
        <v>13.5984334820019</v>
      </c>
      <c r="J3556" s="137">
        <v>23.040586643841099</v>
      </c>
      <c r="K3556" s="137">
        <v>12.2240053743981</v>
      </c>
      <c r="L3556" s="137">
        <v>10.096089569111101</v>
      </c>
      <c r="M3556" s="137">
        <v>54.307023546895401</v>
      </c>
      <c r="N3556" s="137">
        <v>7.6120447407761702</v>
      </c>
      <c r="O3556" s="137">
        <v>4.5180792560966703</v>
      </c>
      <c r="P3556" s="137">
        <v>9.8021588280683503</v>
      </c>
      <c r="Q3556" s="137">
        <v>31.917122471686</v>
      </c>
      <c r="R3556" s="137">
        <v>5.5159273066674999</v>
      </c>
      <c r="S3556" s="137">
        <v>13.373158228535001</v>
      </c>
      <c r="T3556" s="137">
        <v>22.900805531745</v>
      </c>
      <c r="U3556" s="137">
        <v>12.041557532989099</v>
      </c>
      <c r="V3556" s="1">
        <v>3996609</v>
      </c>
      <c r="W3556" s="1">
        <v>0</v>
      </c>
      <c r="X3556" s="1">
        <v>1043640</v>
      </c>
      <c r="Y3556" s="1">
        <v>0</v>
      </c>
      <c r="Z3556" s="1">
        <v>0</v>
      </c>
      <c r="AA3556" s="1">
        <v>2777200</v>
      </c>
      <c r="AB3556" s="1">
        <v>1521192</v>
      </c>
      <c r="AC3556" s="1">
        <v>1607747</v>
      </c>
      <c r="AD3556" s="1">
        <v>1211525</v>
      </c>
      <c r="AE3556" s="1">
        <v>454105</v>
      </c>
      <c r="AH3556" s="136">
        <f t="shared" si="55"/>
        <v>41808</v>
      </c>
      <c r="AI3556" s="177">
        <f>HLOOKUP(附加题模型!$E$2,历史数据!$B$3:$K$5000,ROW(A3554),)</f>
        <v>12.2240053743981</v>
      </c>
      <c r="AJ3556" s="177">
        <f>HLOOKUP(附加题模型!$E$2,历史数据!$L$3:$U$5000,ROW(A3554),)</f>
        <v>12.041557532989099</v>
      </c>
    </row>
    <row r="3557" spans="1:36" x14ac:dyDescent="0.2">
      <c r="A3557" s="148">
        <v>41809</v>
      </c>
      <c r="B3557" s="137">
        <v>9.8513358825871506</v>
      </c>
      <c r="C3557" s="137">
        <v>54.307023546895401</v>
      </c>
      <c r="D3557" s="137">
        <v>7.56163384845315</v>
      </c>
      <c r="E3557" s="137">
        <v>4.5180792560966703</v>
      </c>
      <c r="F3557" s="137">
        <v>9.8021588280683503</v>
      </c>
      <c r="G3557" s="137">
        <v>31.917122471686</v>
      </c>
      <c r="H3557" s="137">
        <v>5.4894084253854496</v>
      </c>
      <c r="I3557" s="137">
        <v>13.332199091541</v>
      </c>
      <c r="J3557" s="137">
        <v>22.784321271664901</v>
      </c>
      <c r="K3557" s="137">
        <v>12.015493555645</v>
      </c>
      <c r="L3557" s="137">
        <v>9.6065821960632505</v>
      </c>
      <c r="M3557" s="137">
        <v>54.307023546895401</v>
      </c>
      <c r="N3557" s="137">
        <v>7.4986202330493699</v>
      </c>
      <c r="O3557" s="137">
        <v>4.5180792560966703</v>
      </c>
      <c r="P3557" s="137">
        <v>9.8021588280683503</v>
      </c>
      <c r="Q3557" s="137">
        <v>30.319730394181001</v>
      </c>
      <c r="R3557" s="137">
        <v>5.4098517815392801</v>
      </c>
      <c r="S3557" s="137">
        <v>13.0045259955892</v>
      </c>
      <c r="T3557" s="137">
        <v>22.947399235776999</v>
      </c>
      <c r="U3557" s="137">
        <v>11.7548537822037</v>
      </c>
      <c r="V3557" s="1">
        <v>11385300</v>
      </c>
      <c r="W3557" s="1">
        <v>0</v>
      </c>
      <c r="X3557" s="1">
        <v>917321</v>
      </c>
      <c r="Y3557" s="1">
        <v>0</v>
      </c>
      <c r="Z3557" s="1">
        <v>0</v>
      </c>
      <c r="AA3557" s="1">
        <v>2601901</v>
      </c>
      <c r="AB3557" s="1">
        <v>1849681</v>
      </c>
      <c r="AC3557" s="1">
        <v>1846778</v>
      </c>
      <c r="AD3557" s="1">
        <v>1535158</v>
      </c>
      <c r="AE3557" s="1">
        <v>463903</v>
      </c>
      <c r="AH3557" s="136">
        <f t="shared" si="55"/>
        <v>41809</v>
      </c>
      <c r="AI3557" s="177">
        <f>HLOOKUP(附加题模型!$E$2,历史数据!$B$3:$K$5000,ROW(A3555),)</f>
        <v>12.015493555645</v>
      </c>
      <c r="AJ3557" s="177">
        <f>HLOOKUP(附加题模型!$E$2,历史数据!$L$3:$U$5000,ROW(A3555),)</f>
        <v>11.7548537822037</v>
      </c>
    </row>
    <row r="3558" spans="1:36" x14ac:dyDescent="0.2">
      <c r="A3558" s="148">
        <v>41810</v>
      </c>
      <c r="B3558" s="137">
        <v>9.3924227203548298</v>
      </c>
      <c r="C3558" s="137">
        <v>54.307023546895401</v>
      </c>
      <c r="D3558" s="137">
        <v>7.4608120638071096</v>
      </c>
      <c r="E3558" s="137">
        <v>4.5180792560966703</v>
      </c>
      <c r="F3558" s="137">
        <v>9.8021588280683503</v>
      </c>
      <c r="G3558" s="137">
        <v>30.319730394181001</v>
      </c>
      <c r="H3558" s="137">
        <v>5.4628895441033896</v>
      </c>
      <c r="I3558" s="137">
        <v>13.045485132583099</v>
      </c>
      <c r="J3558" s="137">
        <v>22.947399235776999</v>
      </c>
      <c r="K3558" s="137">
        <v>11.7939497482199</v>
      </c>
      <c r="L3558" s="137">
        <v>9.5147995636167799</v>
      </c>
      <c r="M3558" s="137">
        <v>54.307023546895401</v>
      </c>
      <c r="N3558" s="137">
        <v>7.6498529100184403</v>
      </c>
      <c r="O3558" s="137">
        <v>4.5180792560966703</v>
      </c>
      <c r="P3558" s="137">
        <v>9.8021588280683503</v>
      </c>
      <c r="Q3558" s="137">
        <v>31.7635270796182</v>
      </c>
      <c r="R3558" s="137">
        <v>5.4496301034623702</v>
      </c>
      <c r="S3558" s="137">
        <v>13.1274034065711</v>
      </c>
      <c r="T3558" s="137">
        <v>23.599711092225501</v>
      </c>
      <c r="U3558" s="137">
        <v>11.6766618501713</v>
      </c>
      <c r="V3558" s="1">
        <v>4460148</v>
      </c>
      <c r="W3558" s="1">
        <v>0</v>
      </c>
      <c r="X3558" s="1">
        <v>445399</v>
      </c>
      <c r="Y3558" s="1">
        <v>0</v>
      </c>
      <c r="Z3558" s="1">
        <v>0</v>
      </c>
      <c r="AA3558" s="1">
        <v>2825692</v>
      </c>
      <c r="AB3558" s="1">
        <v>1069936</v>
      </c>
      <c r="AC3558" s="1">
        <v>898482</v>
      </c>
      <c r="AD3558" s="1">
        <v>1639476</v>
      </c>
      <c r="AE3558" s="1">
        <v>682644</v>
      </c>
      <c r="AH3558" s="136">
        <f t="shared" si="55"/>
        <v>41810</v>
      </c>
      <c r="AI3558" s="177">
        <f>HLOOKUP(附加题模型!$E$2,历史数据!$B$3:$K$5000,ROW(A3556),)</f>
        <v>11.7939497482199</v>
      </c>
      <c r="AJ3558" s="177">
        <f>HLOOKUP(附加题模型!$E$2,历史数据!$L$3:$U$5000,ROW(A3556),)</f>
        <v>11.6766618501713</v>
      </c>
    </row>
    <row r="3559" spans="1:36" x14ac:dyDescent="0.2">
      <c r="A3559" s="148">
        <v>41813</v>
      </c>
      <c r="B3559" s="137">
        <v>9.5147995636167799</v>
      </c>
      <c r="C3559" s="137">
        <v>54.307023546895401</v>
      </c>
      <c r="D3559" s="137">
        <v>7.6876610792606996</v>
      </c>
      <c r="E3559" s="137">
        <v>4.5180792560966703</v>
      </c>
      <c r="F3559" s="137">
        <v>9.8021588280683503</v>
      </c>
      <c r="G3559" s="137">
        <v>31.548493530723299</v>
      </c>
      <c r="H3559" s="137">
        <v>5.4894084253854496</v>
      </c>
      <c r="I3559" s="137">
        <v>13.1274034065711</v>
      </c>
      <c r="J3559" s="137">
        <v>23.4133362760974</v>
      </c>
      <c r="K3559" s="137">
        <v>11.689693838843301</v>
      </c>
      <c r="L3559" s="137">
        <v>9.7289590393252006</v>
      </c>
      <c r="M3559" s="137">
        <v>54.307023546895401</v>
      </c>
      <c r="N3559" s="137">
        <v>7.8388937562297603</v>
      </c>
      <c r="O3559" s="137">
        <v>4.5180792560966703</v>
      </c>
      <c r="P3559" s="137">
        <v>9.8021588280683503</v>
      </c>
      <c r="Q3559" s="137">
        <v>33.176604686641902</v>
      </c>
      <c r="R3559" s="137">
        <v>5.5026678660264796</v>
      </c>
      <c r="S3559" s="137">
        <v>13.188842112062099</v>
      </c>
      <c r="T3559" s="137">
        <v>23.762789056337599</v>
      </c>
      <c r="U3559" s="137">
        <v>11.898205657596399</v>
      </c>
      <c r="V3559" s="1">
        <v>4166916</v>
      </c>
      <c r="W3559" s="1">
        <v>0</v>
      </c>
      <c r="X3559" s="1">
        <v>897231</v>
      </c>
      <c r="Y3559" s="1">
        <v>0</v>
      </c>
      <c r="Z3559" s="1">
        <v>0</v>
      </c>
      <c r="AA3559" s="1">
        <v>3970851</v>
      </c>
      <c r="AB3559" s="1">
        <v>945434</v>
      </c>
      <c r="AC3559" s="1">
        <v>886764</v>
      </c>
      <c r="AD3559" s="1">
        <v>596086</v>
      </c>
      <c r="AE3559" s="1">
        <v>352868</v>
      </c>
      <c r="AH3559" s="136">
        <f t="shared" si="55"/>
        <v>41813</v>
      </c>
      <c r="AI3559" s="177">
        <f>HLOOKUP(附加题模型!$E$2,历史数据!$B$3:$K$5000,ROW(A3557),)</f>
        <v>11.689693838843301</v>
      </c>
      <c r="AJ3559" s="177">
        <f>HLOOKUP(附加题模型!$E$2,历史数据!$L$3:$U$5000,ROW(A3557),)</f>
        <v>11.898205657596399</v>
      </c>
    </row>
    <row r="3560" spans="1:36" x14ac:dyDescent="0.2">
      <c r="A3560" s="148">
        <v>41814</v>
      </c>
      <c r="B3560" s="137">
        <v>9.7901474609561792</v>
      </c>
      <c r="C3560" s="137">
        <v>54.307023546895401</v>
      </c>
      <c r="D3560" s="137">
        <v>7.8893046485527902</v>
      </c>
      <c r="E3560" s="137">
        <v>4.5180792560966703</v>
      </c>
      <c r="F3560" s="137">
        <v>9.8021588280683503</v>
      </c>
      <c r="G3560" s="137">
        <v>32.9001329809198</v>
      </c>
      <c r="H3560" s="137">
        <v>5.5159273066674999</v>
      </c>
      <c r="I3560" s="137">
        <v>13.1478829750681</v>
      </c>
      <c r="J3560" s="137">
        <v>23.762789056337599</v>
      </c>
      <c r="K3560" s="137">
        <v>11.924269634940501</v>
      </c>
      <c r="L3560" s="137">
        <v>10.218466412372999</v>
      </c>
      <c r="M3560" s="137">
        <v>54.307023546895401</v>
      </c>
      <c r="N3560" s="137">
        <v>7.8136883100682502</v>
      </c>
      <c r="O3560" s="137">
        <v>4.5180792560966703</v>
      </c>
      <c r="P3560" s="137">
        <v>9.8021588280683503</v>
      </c>
      <c r="Q3560" s="137">
        <v>33.053728372987599</v>
      </c>
      <c r="R3560" s="137">
        <v>5.5026678660264796</v>
      </c>
      <c r="S3560" s="137">
        <v>13.291239954547001</v>
      </c>
      <c r="T3560" s="137">
        <v>23.762789056337599</v>
      </c>
      <c r="U3560" s="137">
        <v>12.015493555645</v>
      </c>
      <c r="V3560" s="1">
        <v>7808814</v>
      </c>
      <c r="W3560" s="1">
        <v>0</v>
      </c>
      <c r="X3560" s="1">
        <v>499711</v>
      </c>
      <c r="Y3560" s="1">
        <v>0</v>
      </c>
      <c r="Z3560" s="1">
        <v>0</v>
      </c>
      <c r="AA3560" s="1">
        <v>2091696</v>
      </c>
      <c r="AB3560" s="1">
        <v>1186096</v>
      </c>
      <c r="AC3560" s="1">
        <v>939801</v>
      </c>
      <c r="AD3560" s="1">
        <v>352934</v>
      </c>
      <c r="AE3560" s="1">
        <v>290058</v>
      </c>
      <c r="AH3560" s="136">
        <f t="shared" si="55"/>
        <v>41814</v>
      </c>
      <c r="AI3560" s="177">
        <f>HLOOKUP(附加题模型!$E$2,历史数据!$B$3:$K$5000,ROW(A3558),)</f>
        <v>11.924269634940501</v>
      </c>
      <c r="AJ3560" s="177">
        <f>HLOOKUP(附加题模型!$E$2,历史数据!$L$3:$U$5000,ROW(A3558),)</f>
        <v>12.015493555645</v>
      </c>
    </row>
    <row r="3561" spans="1:36" x14ac:dyDescent="0.2">
      <c r="A3561" s="148">
        <v>41815</v>
      </c>
      <c r="B3561" s="137">
        <v>10.218466412372999</v>
      </c>
      <c r="C3561" s="137">
        <v>54.307023546895401</v>
      </c>
      <c r="D3561" s="137">
        <v>7.9271128177950496</v>
      </c>
      <c r="E3561" s="137">
        <v>4.5180792560966703</v>
      </c>
      <c r="F3561" s="137">
        <v>9.8021588280683503</v>
      </c>
      <c r="G3561" s="137">
        <v>33.023009294574102</v>
      </c>
      <c r="H3561" s="137">
        <v>5.4761489847444196</v>
      </c>
      <c r="I3561" s="137">
        <v>13.311719523043999</v>
      </c>
      <c r="J3561" s="137">
        <v>23.599711092225501</v>
      </c>
      <c r="K3561" s="137">
        <v>12.0676215103333</v>
      </c>
      <c r="L3561" s="137">
        <v>10.1266837799265</v>
      </c>
      <c r="M3561" s="137">
        <v>54.307023546895401</v>
      </c>
      <c r="N3561" s="137">
        <v>7.8893046485527902</v>
      </c>
      <c r="O3561" s="137">
        <v>4.5180792560966703</v>
      </c>
      <c r="P3561" s="137">
        <v>9.8021588280683503</v>
      </c>
      <c r="Q3561" s="137">
        <v>33.606671784431597</v>
      </c>
      <c r="R3561" s="137">
        <v>5.5159273066674999</v>
      </c>
      <c r="S3561" s="137">
        <v>13.27076038605</v>
      </c>
      <c r="T3561" s="137">
        <v>23.7394922043216</v>
      </c>
      <c r="U3561" s="137">
        <v>12.210973385726</v>
      </c>
      <c r="V3561" s="1">
        <v>4552577</v>
      </c>
      <c r="W3561" s="1">
        <v>0</v>
      </c>
      <c r="X3561" s="1">
        <v>894669</v>
      </c>
      <c r="Y3561" s="1">
        <v>0</v>
      </c>
      <c r="Z3561" s="1">
        <v>0</v>
      </c>
      <c r="AA3561" s="1">
        <v>1863691</v>
      </c>
      <c r="AB3561" s="1">
        <v>861062</v>
      </c>
      <c r="AC3561" s="1">
        <v>996687</v>
      </c>
      <c r="AD3561" s="1">
        <v>411281</v>
      </c>
      <c r="AE3561" s="1">
        <v>400612</v>
      </c>
      <c r="AH3561" s="136">
        <f t="shared" si="55"/>
        <v>41815</v>
      </c>
      <c r="AI3561" s="177">
        <f>HLOOKUP(附加题模型!$E$2,历史数据!$B$3:$K$5000,ROW(A3559),)</f>
        <v>12.0676215103333</v>
      </c>
      <c r="AJ3561" s="177">
        <f>HLOOKUP(附加题模型!$E$2,历史数据!$L$3:$U$5000,ROW(A3559),)</f>
        <v>12.210973385726</v>
      </c>
    </row>
    <row r="3562" spans="1:36" x14ac:dyDescent="0.2">
      <c r="A3562" s="148">
        <v>41816</v>
      </c>
      <c r="B3562" s="137">
        <v>10.1878722015575</v>
      </c>
      <c r="C3562" s="137">
        <v>54.307023546895401</v>
      </c>
      <c r="D3562" s="137">
        <v>7.8388937562297603</v>
      </c>
      <c r="E3562" s="137">
        <v>4.5180792560966703</v>
      </c>
      <c r="F3562" s="137">
        <v>9.8021588280683503</v>
      </c>
      <c r="G3562" s="137">
        <v>33.4223573139503</v>
      </c>
      <c r="H3562" s="137">
        <v>5.4894084253854496</v>
      </c>
      <c r="I3562" s="137">
        <v>13.27076038605</v>
      </c>
      <c r="J3562" s="137">
        <v>23.762789056337599</v>
      </c>
      <c r="K3562" s="137">
        <v>12.210973385726</v>
      </c>
      <c r="L3562" s="137">
        <v>10.1266837799265</v>
      </c>
      <c r="M3562" s="137">
        <v>54.307023546895401</v>
      </c>
      <c r="N3562" s="137">
        <v>7.9019073716335404</v>
      </c>
      <c r="O3562" s="137">
        <v>4.5180792560966703</v>
      </c>
      <c r="P3562" s="137">
        <v>9.8021588280683503</v>
      </c>
      <c r="Q3562" s="137">
        <v>34.374648744770603</v>
      </c>
      <c r="R3562" s="137">
        <v>5.5424461879495599</v>
      </c>
      <c r="S3562" s="137">
        <v>13.47555607102</v>
      </c>
      <c r="T3562" s="137">
        <v>23.9258670204498</v>
      </c>
      <c r="U3562" s="137">
        <v>12.2500693517422</v>
      </c>
      <c r="V3562" s="1">
        <v>7194698</v>
      </c>
      <c r="W3562" s="1">
        <v>0</v>
      </c>
      <c r="X3562" s="1">
        <v>1156303</v>
      </c>
      <c r="Y3562" s="1">
        <v>0</v>
      </c>
      <c r="Z3562" s="1">
        <v>0</v>
      </c>
      <c r="AA3562" s="1">
        <v>1454631</v>
      </c>
      <c r="AB3562" s="1">
        <v>2026174</v>
      </c>
      <c r="AC3562" s="1">
        <v>2002434</v>
      </c>
      <c r="AD3562" s="1">
        <v>843419</v>
      </c>
      <c r="AE3562" s="1">
        <v>484652</v>
      </c>
      <c r="AH3562" s="136">
        <f t="shared" si="55"/>
        <v>41816</v>
      </c>
      <c r="AI3562" s="177">
        <f>HLOOKUP(附加题模型!$E$2,历史数据!$B$3:$K$5000,ROW(A3560),)</f>
        <v>12.210973385726</v>
      </c>
      <c r="AJ3562" s="177">
        <f>HLOOKUP(附加题模型!$E$2,历史数据!$L$3:$U$5000,ROW(A3560),)</f>
        <v>12.2500693517422</v>
      </c>
    </row>
    <row r="3563" spans="1:36" x14ac:dyDescent="0.2">
      <c r="A3563" s="148">
        <v>41817</v>
      </c>
      <c r="B3563" s="137">
        <v>10.1266837799265</v>
      </c>
      <c r="C3563" s="137">
        <v>54.307023546895401</v>
      </c>
      <c r="D3563" s="137">
        <v>7.8893046485527902</v>
      </c>
      <c r="E3563" s="137">
        <v>4.5180792560966703</v>
      </c>
      <c r="F3563" s="137">
        <v>9.8021588280683503</v>
      </c>
      <c r="G3563" s="137">
        <v>34.313210587943502</v>
      </c>
      <c r="H3563" s="137">
        <v>5.5822245098726402</v>
      </c>
      <c r="I3563" s="137">
        <v>13.434596934026001</v>
      </c>
      <c r="J3563" s="137">
        <v>23.807304745819199</v>
      </c>
      <c r="K3563" s="137">
        <v>12.3021973064305</v>
      </c>
      <c r="L3563" s="137">
        <v>10.0654953582956</v>
      </c>
      <c r="M3563" s="137">
        <v>54.307023546895401</v>
      </c>
      <c r="N3563" s="137">
        <v>7.8514964793105202</v>
      </c>
      <c r="O3563" s="137">
        <v>4.5180792560966703</v>
      </c>
      <c r="P3563" s="137">
        <v>9.8154769786499596</v>
      </c>
      <c r="Q3563" s="137">
        <v>33.637390862845201</v>
      </c>
      <c r="R3563" s="137">
        <v>5.6087433911547002</v>
      </c>
      <c r="S3563" s="137">
        <v>13.577953913504899</v>
      </c>
      <c r="T3563" s="137">
        <v>24.139279114784799</v>
      </c>
      <c r="U3563" s="137">
        <v>12.380389238462801</v>
      </c>
      <c r="V3563" s="1">
        <v>5753598</v>
      </c>
      <c r="W3563" s="1">
        <v>0</v>
      </c>
      <c r="X3563" s="1">
        <v>1186415</v>
      </c>
      <c r="Y3563" s="1">
        <v>0</v>
      </c>
      <c r="Z3563" s="1">
        <v>4260296</v>
      </c>
      <c r="AA3563" s="1">
        <v>2396889</v>
      </c>
      <c r="AB3563" s="1">
        <v>2992658</v>
      </c>
      <c r="AC3563" s="1">
        <v>1789488</v>
      </c>
      <c r="AD3563" s="1">
        <v>1090746</v>
      </c>
      <c r="AE3563" s="1">
        <v>687594</v>
      </c>
      <c r="AH3563" s="136">
        <f t="shared" si="55"/>
        <v>41817</v>
      </c>
      <c r="AI3563" s="177">
        <f>HLOOKUP(附加题模型!$E$2,历史数据!$B$3:$K$5000,ROW(A3561),)</f>
        <v>12.3021973064305</v>
      </c>
      <c r="AJ3563" s="177">
        <f>HLOOKUP(附加题模型!$E$2,历史数据!$L$3:$U$5000,ROW(A3561),)</f>
        <v>12.380389238462801</v>
      </c>
    </row>
    <row r="3564" spans="1:36" x14ac:dyDescent="0.2">
      <c r="A3564" s="148">
        <v>41820</v>
      </c>
      <c r="B3564" s="137">
        <v>10.096089569111101</v>
      </c>
      <c r="C3564" s="137">
        <v>54.307023546895401</v>
      </c>
      <c r="D3564" s="137">
        <v>7.8136883100682502</v>
      </c>
      <c r="E3564" s="137">
        <v>4.5180792560966703</v>
      </c>
      <c r="F3564" s="137">
        <v>9.8287951292315707</v>
      </c>
      <c r="G3564" s="137">
        <v>33.4223573139503</v>
      </c>
      <c r="H3564" s="137">
        <v>5.6087433911547002</v>
      </c>
      <c r="I3564" s="137">
        <v>13.5984334820019</v>
      </c>
      <c r="J3564" s="137">
        <v>23.688742471188601</v>
      </c>
      <c r="K3564" s="137">
        <v>12.354325261118699</v>
      </c>
      <c r="L3564" s="137">
        <v>10.157277990741999</v>
      </c>
      <c r="M3564" s="137">
        <v>54.307023546895401</v>
      </c>
      <c r="N3564" s="137">
        <v>7.8388937562297603</v>
      </c>
      <c r="O3564" s="137">
        <v>4.5180792560966703</v>
      </c>
      <c r="P3564" s="137">
        <v>9.9886129362109504</v>
      </c>
      <c r="Q3564" s="137">
        <v>32.930852059333397</v>
      </c>
      <c r="R3564" s="137">
        <v>5.5954839505136702</v>
      </c>
      <c r="S3564" s="137">
        <v>13.6189130504989</v>
      </c>
      <c r="T3564" s="137">
        <v>24.992927492124899</v>
      </c>
      <c r="U3564" s="137">
        <v>12.315229295102499</v>
      </c>
      <c r="V3564" s="1">
        <v>5390022</v>
      </c>
      <c r="W3564" s="1">
        <v>0</v>
      </c>
      <c r="X3564" s="1">
        <v>606707</v>
      </c>
      <c r="Y3564" s="1">
        <v>0</v>
      </c>
      <c r="Z3564" s="1">
        <v>3599954</v>
      </c>
      <c r="AA3564" s="1">
        <v>2342054</v>
      </c>
      <c r="AB3564" s="1">
        <v>2332030</v>
      </c>
      <c r="AC3564" s="1">
        <v>2034584</v>
      </c>
      <c r="AD3564" s="1">
        <v>2696812</v>
      </c>
      <c r="AE3564" s="1">
        <v>212400</v>
      </c>
      <c r="AH3564" s="136">
        <f t="shared" si="55"/>
        <v>41820</v>
      </c>
      <c r="AI3564" s="177">
        <f>HLOOKUP(附加题模型!$E$2,历史数据!$B$3:$K$5000,ROW(A3562),)</f>
        <v>12.354325261118699</v>
      </c>
      <c r="AJ3564" s="177">
        <f>HLOOKUP(附加题模型!$E$2,历史数据!$L$3:$U$5000,ROW(A3562),)</f>
        <v>12.315229295102499</v>
      </c>
    </row>
    <row r="3565" spans="1:36" x14ac:dyDescent="0.2">
      <c r="A3565" s="148">
        <v>41821</v>
      </c>
      <c r="B3565" s="137">
        <v>10.218466412372999</v>
      </c>
      <c r="C3565" s="137">
        <v>54.307023546895401</v>
      </c>
      <c r="D3565" s="137">
        <v>7.8388937562297603</v>
      </c>
      <c r="E3565" s="137">
        <v>4.5180792560966703</v>
      </c>
      <c r="F3565" s="137">
        <v>10.121794442027101</v>
      </c>
      <c r="G3565" s="137">
        <v>32.869413902506302</v>
      </c>
      <c r="H3565" s="137">
        <v>5.5954839505136702</v>
      </c>
      <c r="I3565" s="137">
        <v>13.6189130504989</v>
      </c>
      <c r="J3565" s="137">
        <v>24.708378033011499</v>
      </c>
      <c r="K3565" s="137">
        <v>12.3673572497908</v>
      </c>
      <c r="L3565" s="137">
        <v>10.1878722015575</v>
      </c>
      <c r="M3565" s="137">
        <v>54.307023546895401</v>
      </c>
      <c r="N3565" s="137">
        <v>8.1665645563293996</v>
      </c>
      <c r="O3565" s="137">
        <v>4.5180792560966703</v>
      </c>
      <c r="P3565" s="137">
        <v>10.1750670443536</v>
      </c>
      <c r="Q3565" s="137">
        <v>33.514514549190999</v>
      </c>
      <c r="R3565" s="137">
        <v>5.6750405943598397</v>
      </c>
      <c r="S3565" s="137">
        <v>13.6803517559899</v>
      </c>
      <c r="T3565" s="137">
        <v>24.7320904879377</v>
      </c>
      <c r="U3565" s="137">
        <v>12.3412932724467</v>
      </c>
      <c r="V3565" s="1">
        <v>4412720</v>
      </c>
      <c r="W3565" s="1">
        <v>0</v>
      </c>
      <c r="X3565" s="1">
        <v>1827333</v>
      </c>
      <c r="Y3565" s="1">
        <v>0</v>
      </c>
      <c r="Z3565" s="1">
        <v>2907314</v>
      </c>
      <c r="AA3565" s="1">
        <v>1728351</v>
      </c>
      <c r="AB3565" s="1">
        <v>2929771</v>
      </c>
      <c r="AC3565" s="1">
        <v>2881936</v>
      </c>
      <c r="AD3565" s="1">
        <v>1031647</v>
      </c>
      <c r="AE3565" s="1">
        <v>516973</v>
      </c>
      <c r="AH3565" s="136">
        <f t="shared" si="55"/>
        <v>41821</v>
      </c>
      <c r="AI3565" s="177">
        <f>HLOOKUP(附加题模型!$E$2,历史数据!$B$3:$K$5000,ROW(A3563),)</f>
        <v>12.3673572497908</v>
      </c>
      <c r="AJ3565" s="177">
        <f>HLOOKUP(附加题模型!$E$2,历史数据!$L$3:$U$5000,ROW(A3563),)</f>
        <v>12.3412932724467</v>
      </c>
    </row>
    <row r="3566" spans="1:36" x14ac:dyDescent="0.2">
      <c r="A3566" s="148">
        <v>41822</v>
      </c>
      <c r="B3566" s="137">
        <v>10.1878722015575</v>
      </c>
      <c r="C3566" s="137">
        <v>54.307023546895401</v>
      </c>
      <c r="D3566" s="137">
        <v>8.1287563870871402</v>
      </c>
      <c r="E3566" s="137">
        <v>4.5180792560966703</v>
      </c>
      <c r="F3566" s="137">
        <v>10.1617488937719</v>
      </c>
      <c r="G3566" s="137">
        <v>33.453076392363897</v>
      </c>
      <c r="H3566" s="137">
        <v>5.6617811537188096</v>
      </c>
      <c r="I3566" s="137">
        <v>13.762270029977801</v>
      </c>
      <c r="J3566" s="137">
        <v>25.324901861090499</v>
      </c>
      <c r="K3566" s="137">
        <v>12.3282612837746</v>
      </c>
      <c r="L3566" s="137">
        <v>10.3102490448195</v>
      </c>
      <c r="M3566" s="137">
        <v>54.307023546895401</v>
      </c>
      <c r="N3566" s="137">
        <v>8.2169754486524198</v>
      </c>
      <c r="O3566" s="137">
        <v>4.5180792560966703</v>
      </c>
      <c r="P3566" s="137">
        <v>10.055203689119001</v>
      </c>
      <c r="Q3566" s="137">
        <v>33.821705333326499</v>
      </c>
      <c r="R3566" s="137">
        <v>5.6883000350008599</v>
      </c>
      <c r="S3566" s="137">
        <v>13.8032291669718</v>
      </c>
      <c r="T3566" s="137">
        <v>24.803227852715999</v>
      </c>
      <c r="U3566" s="137">
        <v>12.4455491818232</v>
      </c>
      <c r="V3566" s="1">
        <v>7522765</v>
      </c>
      <c r="W3566" s="1">
        <v>0</v>
      </c>
      <c r="X3566" s="1">
        <v>828870</v>
      </c>
      <c r="Y3566" s="1">
        <v>0</v>
      </c>
      <c r="Z3566" s="1">
        <v>3138708</v>
      </c>
      <c r="AA3566" s="1">
        <v>1279174</v>
      </c>
      <c r="AB3566" s="1">
        <v>2074417</v>
      </c>
      <c r="AC3566" s="1">
        <v>3057484</v>
      </c>
      <c r="AD3566" s="1">
        <v>598177</v>
      </c>
      <c r="AE3566" s="1">
        <v>702024</v>
      </c>
      <c r="AH3566" s="136">
        <f t="shared" si="55"/>
        <v>41822</v>
      </c>
      <c r="AI3566" s="177">
        <f>HLOOKUP(附加题模型!$E$2,历史数据!$B$3:$K$5000,ROW(A3564),)</f>
        <v>12.3282612837746</v>
      </c>
      <c r="AJ3566" s="177">
        <f>HLOOKUP(附加题模型!$E$2,历史数据!$L$3:$U$5000,ROW(A3564),)</f>
        <v>12.4455491818232</v>
      </c>
    </row>
    <row r="3567" spans="1:36" x14ac:dyDescent="0.2">
      <c r="A3567" s="148">
        <v>41823</v>
      </c>
      <c r="B3567" s="137">
        <v>10.340843255635001</v>
      </c>
      <c r="C3567" s="137">
        <v>54.307023546895401</v>
      </c>
      <c r="D3567" s="137">
        <v>8.2169754486524198</v>
      </c>
      <c r="E3567" s="137">
        <v>4.5180792560966703</v>
      </c>
      <c r="F3567" s="137">
        <v>10.0418855385374</v>
      </c>
      <c r="G3567" s="137">
        <v>33.821705333326499</v>
      </c>
      <c r="H3567" s="137">
        <v>5.6883000350008599</v>
      </c>
      <c r="I3567" s="137">
        <v>13.9465861464507</v>
      </c>
      <c r="J3567" s="137">
        <v>24.803227852715999</v>
      </c>
      <c r="K3567" s="137">
        <v>12.380389238462801</v>
      </c>
      <c r="L3567" s="137">
        <v>10.5550027313434</v>
      </c>
      <c r="M3567" s="137">
        <v>54.307023546895401</v>
      </c>
      <c r="N3567" s="137">
        <v>8.1917700024909106</v>
      </c>
      <c r="O3567" s="137">
        <v>4.5180792560966703</v>
      </c>
      <c r="P3567" s="137">
        <v>10.268294098424899</v>
      </c>
      <c r="Q3567" s="137">
        <v>33.299481000296097</v>
      </c>
      <c r="R3567" s="137">
        <v>5.7015594756418899</v>
      </c>
      <c r="S3567" s="137">
        <v>14.5404936328635</v>
      </c>
      <c r="T3567" s="137">
        <v>24.969215037198801</v>
      </c>
      <c r="U3567" s="137">
        <v>12.99289270605</v>
      </c>
      <c r="V3567" s="1">
        <v>9590303</v>
      </c>
      <c r="W3567" s="1">
        <v>0</v>
      </c>
      <c r="X3567" s="1">
        <v>796946</v>
      </c>
      <c r="Y3567" s="1">
        <v>0</v>
      </c>
      <c r="Z3567" s="1">
        <v>3232203</v>
      </c>
      <c r="AA3567" s="1">
        <v>1391332</v>
      </c>
      <c r="AB3567" s="1">
        <v>2683581</v>
      </c>
      <c r="AC3567" s="1">
        <v>15024465</v>
      </c>
      <c r="AD3567" s="1">
        <v>679151</v>
      </c>
      <c r="AE3567" s="1">
        <v>910847</v>
      </c>
      <c r="AH3567" s="136">
        <f t="shared" si="55"/>
        <v>41823</v>
      </c>
      <c r="AI3567" s="177">
        <f>HLOOKUP(附加题模型!$E$2,历史数据!$B$3:$K$5000,ROW(A3565),)</f>
        <v>12.380389238462801</v>
      </c>
      <c r="AJ3567" s="177">
        <f>HLOOKUP(附加题模型!$E$2,历史数据!$L$3:$U$5000,ROW(A3565),)</f>
        <v>12.99289270605</v>
      </c>
    </row>
    <row r="3568" spans="1:36" x14ac:dyDescent="0.2">
      <c r="A3568" s="148">
        <v>41824</v>
      </c>
      <c r="B3568" s="137">
        <v>10.463220098896899</v>
      </c>
      <c r="C3568" s="137">
        <v>54.307023546895401</v>
      </c>
      <c r="D3568" s="137">
        <v>8.2547836178946898</v>
      </c>
      <c r="E3568" s="137">
        <v>4.5180792560966703</v>
      </c>
      <c r="F3568" s="137">
        <v>10.254975947843199</v>
      </c>
      <c r="G3568" s="137">
        <v>33.360919157123199</v>
      </c>
      <c r="H3568" s="137">
        <v>5.7015594756418899</v>
      </c>
      <c r="I3568" s="137">
        <v>14.253375281861899</v>
      </c>
      <c r="J3568" s="137">
        <v>24.518678393602599</v>
      </c>
      <c r="K3568" s="137">
        <v>12.9407647513617</v>
      </c>
      <c r="L3568" s="137">
        <v>10.707973785420799</v>
      </c>
      <c r="M3568" s="137">
        <v>54.307023546895401</v>
      </c>
      <c r="N3568" s="137">
        <v>8.2295781717331806</v>
      </c>
      <c r="O3568" s="137">
        <v>4.5180792560966703</v>
      </c>
      <c r="P3568" s="137">
        <v>10.268294098424899</v>
      </c>
      <c r="Q3568" s="137">
        <v>33.4223573139503</v>
      </c>
      <c r="R3568" s="137">
        <v>5.6750405943598397</v>
      </c>
      <c r="S3568" s="137">
        <v>14.0482907454323</v>
      </c>
      <c r="T3568" s="137">
        <v>24.826940307642101</v>
      </c>
      <c r="U3568" s="137">
        <v>12.8365088419852</v>
      </c>
      <c r="V3568" s="1">
        <v>7427207</v>
      </c>
      <c r="W3568" s="1">
        <v>0</v>
      </c>
      <c r="X3568" s="1">
        <v>691937</v>
      </c>
      <c r="Y3568" s="1">
        <v>0</v>
      </c>
      <c r="Z3568" s="1">
        <v>1731195</v>
      </c>
      <c r="AA3568" s="1">
        <v>961511</v>
      </c>
      <c r="AB3568" s="1">
        <v>1571189</v>
      </c>
      <c r="AC3568" s="1">
        <v>7083816</v>
      </c>
      <c r="AD3568" s="1">
        <v>636433</v>
      </c>
      <c r="AE3568" s="1">
        <v>608824</v>
      </c>
      <c r="AH3568" s="136">
        <f t="shared" si="55"/>
        <v>41824</v>
      </c>
      <c r="AI3568" s="177">
        <f>HLOOKUP(附加题模型!$E$2,历史数据!$B$3:$K$5000,ROW(A3566),)</f>
        <v>12.9407647513617</v>
      </c>
      <c r="AJ3568" s="177">
        <f>HLOOKUP(附加题模型!$E$2,历史数据!$L$3:$U$5000,ROW(A3566),)</f>
        <v>12.8365088419852</v>
      </c>
    </row>
    <row r="3569" spans="1:36" x14ac:dyDescent="0.2">
      <c r="A3569" s="148">
        <v>41827</v>
      </c>
      <c r="B3569" s="137">
        <v>10.585596942158899</v>
      </c>
      <c r="C3569" s="137">
        <v>54.307023546895401</v>
      </c>
      <c r="D3569" s="137">
        <v>8.1665645563293996</v>
      </c>
      <c r="E3569" s="137">
        <v>4.5180792560966703</v>
      </c>
      <c r="F3569" s="137">
        <v>10.2816122490065</v>
      </c>
      <c r="G3569" s="137">
        <v>33.330200078709602</v>
      </c>
      <c r="H3569" s="137">
        <v>5.6352622724367496</v>
      </c>
      <c r="I3569" s="137">
        <v>14.1508330136471</v>
      </c>
      <c r="J3569" s="137">
        <v>24.779515397789901</v>
      </c>
      <c r="K3569" s="137">
        <v>12.810444864640999</v>
      </c>
      <c r="L3569" s="137">
        <v>10.3102490448195</v>
      </c>
      <c r="M3569" s="137">
        <v>54.307023546895401</v>
      </c>
      <c r="N3569" s="137">
        <v>8.1917700024909106</v>
      </c>
      <c r="O3569" s="137">
        <v>4.5180792560966703</v>
      </c>
      <c r="P3569" s="137">
        <v>10.201703345516799</v>
      </c>
      <c r="Q3569" s="137">
        <v>32.7465375888521</v>
      </c>
      <c r="R3569" s="137">
        <v>5.6883000350008599</v>
      </c>
      <c r="S3569" s="137">
        <v>14.5404936328635</v>
      </c>
      <c r="T3569" s="137">
        <v>24.850652762568199</v>
      </c>
      <c r="U3569" s="137">
        <v>12.627997023232099</v>
      </c>
      <c r="V3569" s="1">
        <v>9039934</v>
      </c>
      <c r="W3569" s="1">
        <v>0</v>
      </c>
      <c r="X3569" s="1">
        <v>643165</v>
      </c>
      <c r="Y3569" s="1">
        <v>0</v>
      </c>
      <c r="Z3569" s="1">
        <v>1303141</v>
      </c>
      <c r="AA3569" s="1">
        <v>1585458</v>
      </c>
      <c r="AB3569" s="1">
        <v>1578535</v>
      </c>
      <c r="AC3569" s="1">
        <v>8477636</v>
      </c>
      <c r="AD3569" s="1">
        <v>552389</v>
      </c>
      <c r="AE3569" s="1">
        <v>519117</v>
      </c>
      <c r="AH3569" s="136">
        <f t="shared" si="55"/>
        <v>41827</v>
      </c>
      <c r="AI3569" s="177">
        <f>HLOOKUP(附加题模型!$E$2,历史数据!$B$3:$K$5000,ROW(A3567),)</f>
        <v>12.810444864640999</v>
      </c>
      <c r="AJ3569" s="177">
        <f>HLOOKUP(附加题模型!$E$2,历史数据!$L$3:$U$5000,ROW(A3567),)</f>
        <v>12.627997023232099</v>
      </c>
    </row>
    <row r="3570" spans="1:36" x14ac:dyDescent="0.2">
      <c r="A3570" s="148">
        <v>41828</v>
      </c>
      <c r="B3570" s="137">
        <v>10.340843255635001</v>
      </c>
      <c r="C3570" s="137">
        <v>54.307023546895401</v>
      </c>
      <c r="D3570" s="137">
        <v>8.1287563870871402</v>
      </c>
      <c r="E3570" s="137">
        <v>4.5180792560966703</v>
      </c>
      <c r="F3570" s="137">
        <v>10.2150214960984</v>
      </c>
      <c r="G3570" s="137">
        <v>32.961571137747001</v>
      </c>
      <c r="H3570" s="137">
        <v>5.6485217130777796</v>
      </c>
      <c r="I3570" s="137">
        <v>14.437951364648599</v>
      </c>
      <c r="J3570" s="137">
        <v>24.613528213307099</v>
      </c>
      <c r="K3570" s="137">
        <v>12.627997023232099</v>
      </c>
      <c r="L3570" s="137">
        <v>10.402031677265899</v>
      </c>
      <c r="M3570" s="137">
        <v>54.307023546895401</v>
      </c>
      <c r="N3570" s="137">
        <v>8.0909482178448702</v>
      </c>
      <c r="O3570" s="137">
        <v>4.5180792560966703</v>
      </c>
      <c r="P3570" s="137">
        <v>10.081839990282299</v>
      </c>
      <c r="Q3570" s="137">
        <v>33.483795470777402</v>
      </c>
      <c r="R3570" s="137">
        <v>5.7148189162829199</v>
      </c>
      <c r="S3570" s="137">
        <v>14.437951364648599</v>
      </c>
      <c r="T3570" s="137">
        <v>24.755802942863799</v>
      </c>
      <c r="U3570" s="137">
        <v>13.162308558786799</v>
      </c>
      <c r="V3570" s="1">
        <v>3997580</v>
      </c>
      <c r="W3570" s="1">
        <v>0</v>
      </c>
      <c r="X3570" s="1">
        <v>660502</v>
      </c>
      <c r="Y3570" s="1">
        <v>0</v>
      </c>
      <c r="Z3570" s="1">
        <v>1455166</v>
      </c>
      <c r="AA3570" s="1">
        <v>1078861</v>
      </c>
      <c r="AB3570" s="1">
        <v>2716968</v>
      </c>
      <c r="AC3570" s="1">
        <v>4072081</v>
      </c>
      <c r="AD3570" s="1">
        <v>290034</v>
      </c>
      <c r="AE3570" s="1">
        <v>897808</v>
      </c>
      <c r="AH3570" s="136">
        <f t="shared" si="55"/>
        <v>41828</v>
      </c>
      <c r="AI3570" s="177">
        <f>HLOOKUP(附加题模型!$E$2,历史数据!$B$3:$K$5000,ROW(A3568),)</f>
        <v>12.627997023232099</v>
      </c>
      <c r="AJ3570" s="177">
        <f>HLOOKUP(附加题模型!$E$2,历史数据!$L$3:$U$5000,ROW(A3568),)</f>
        <v>13.162308558786799</v>
      </c>
    </row>
    <row r="3571" spans="1:36" x14ac:dyDescent="0.2">
      <c r="A3571" s="148">
        <v>41829</v>
      </c>
      <c r="B3571" s="137">
        <v>10.4326258880814</v>
      </c>
      <c r="C3571" s="137">
        <v>54.307023546895401</v>
      </c>
      <c r="D3571" s="137">
        <v>8.1287563870871402</v>
      </c>
      <c r="E3571" s="137">
        <v>4.5180792560966703</v>
      </c>
      <c r="F3571" s="137">
        <v>10.081839990282299</v>
      </c>
      <c r="G3571" s="137">
        <v>33.483795470777402</v>
      </c>
      <c r="H3571" s="137">
        <v>5.7148189162829199</v>
      </c>
      <c r="I3571" s="137">
        <v>14.3764260037197</v>
      </c>
      <c r="J3571" s="137">
        <v>24.660953123159299</v>
      </c>
      <c r="K3571" s="137">
        <v>13.162308558786799</v>
      </c>
      <c r="L3571" s="137">
        <v>10.2490606231885</v>
      </c>
      <c r="M3571" s="137">
        <v>54.307023546895401</v>
      </c>
      <c r="N3571" s="137">
        <v>8.0657427716833592</v>
      </c>
      <c r="O3571" s="137">
        <v>4.5180792560966703</v>
      </c>
      <c r="P3571" s="137">
        <v>9.9087040327212605</v>
      </c>
      <c r="Q3571" s="137">
        <v>32.9001329809198</v>
      </c>
      <c r="R3571" s="137">
        <v>5.6352622724367496</v>
      </c>
      <c r="S3571" s="137">
        <v>14.0277822917893</v>
      </c>
      <c r="T3571" s="137">
        <v>24.589815758381</v>
      </c>
      <c r="U3571" s="137">
        <v>12.9016687853455</v>
      </c>
      <c r="V3571" s="1">
        <v>4295963</v>
      </c>
      <c r="W3571" s="1">
        <v>0</v>
      </c>
      <c r="X3571" s="1">
        <v>911900</v>
      </c>
      <c r="Y3571" s="1">
        <v>0</v>
      </c>
      <c r="Z3571" s="1">
        <v>1800419</v>
      </c>
      <c r="AA3571" s="1">
        <v>825225</v>
      </c>
      <c r="AB3571" s="1">
        <v>3533598</v>
      </c>
      <c r="AC3571" s="1">
        <v>4033892</v>
      </c>
      <c r="AD3571" s="1">
        <v>377429</v>
      </c>
      <c r="AE3571" s="1">
        <v>603000</v>
      </c>
      <c r="AH3571" s="136">
        <f t="shared" si="55"/>
        <v>41829</v>
      </c>
      <c r="AI3571" s="177">
        <f>HLOOKUP(附加题模型!$E$2,历史数据!$B$3:$K$5000,ROW(A3569),)</f>
        <v>13.162308558786799</v>
      </c>
      <c r="AJ3571" s="177">
        <f>HLOOKUP(附加题模型!$E$2,历史数据!$L$3:$U$5000,ROW(A3569),)</f>
        <v>12.9016687853455</v>
      </c>
    </row>
    <row r="3572" spans="1:36" x14ac:dyDescent="0.2">
      <c r="A3572" s="148">
        <v>41830</v>
      </c>
      <c r="B3572" s="137">
        <v>10.279654834004001</v>
      </c>
      <c r="C3572" s="137">
        <v>54.307023546895401</v>
      </c>
      <c r="D3572" s="137">
        <v>8.0909482178448702</v>
      </c>
      <c r="E3572" s="137">
        <v>4.5180792560966703</v>
      </c>
      <c r="F3572" s="137">
        <v>9.8687495809764201</v>
      </c>
      <c r="G3572" s="137">
        <v>33.145885608228298</v>
      </c>
      <c r="H3572" s="137">
        <v>5.6087433911547002</v>
      </c>
      <c r="I3572" s="137">
        <v>14.0072738381463</v>
      </c>
      <c r="J3572" s="137">
        <v>24.589815758381</v>
      </c>
      <c r="K3572" s="137">
        <v>12.927732762689599</v>
      </c>
      <c r="L3572" s="137">
        <v>10.3714374664504</v>
      </c>
      <c r="M3572" s="137">
        <v>54.307023546895401</v>
      </c>
      <c r="N3572" s="137">
        <v>8.1287563870871402</v>
      </c>
      <c r="O3572" s="137">
        <v>4.5180792560966703</v>
      </c>
      <c r="P3572" s="137">
        <v>9.8421132798131907</v>
      </c>
      <c r="Q3572" s="137">
        <v>33.238042843469003</v>
      </c>
      <c r="R3572" s="137">
        <v>5.7413377975649702</v>
      </c>
      <c r="S3572" s="137">
        <v>14.1303245600041</v>
      </c>
      <c r="T3572" s="137">
        <v>24.589815758381</v>
      </c>
      <c r="U3572" s="137">
        <v>12.927732762689599</v>
      </c>
      <c r="V3572" s="1">
        <v>4465168</v>
      </c>
      <c r="W3572" s="1">
        <v>0</v>
      </c>
      <c r="X3572" s="1">
        <v>518238</v>
      </c>
      <c r="Y3572" s="1">
        <v>0</v>
      </c>
      <c r="Z3572" s="1">
        <v>1639299</v>
      </c>
      <c r="AA3572" s="1">
        <v>971420</v>
      </c>
      <c r="AB3572" s="1">
        <v>1844640</v>
      </c>
      <c r="AC3572" s="1">
        <v>2753229</v>
      </c>
      <c r="AD3572" s="1">
        <v>398401</v>
      </c>
      <c r="AE3572" s="1">
        <v>457210</v>
      </c>
      <c r="AH3572" s="136">
        <f t="shared" si="55"/>
        <v>41830</v>
      </c>
      <c r="AI3572" s="177">
        <f>HLOOKUP(附加题模型!$E$2,历史数据!$B$3:$K$5000,ROW(A3570),)</f>
        <v>12.927732762689599</v>
      </c>
      <c r="AJ3572" s="177">
        <f>HLOOKUP(附加题模型!$E$2,历史数据!$L$3:$U$5000,ROW(A3570),)</f>
        <v>12.927732762689599</v>
      </c>
    </row>
    <row r="3573" spans="1:36" x14ac:dyDescent="0.2">
      <c r="A3573" s="148">
        <v>41831</v>
      </c>
      <c r="B3573" s="137">
        <v>10.4326258880814</v>
      </c>
      <c r="C3573" s="137">
        <v>54.307023546895401</v>
      </c>
      <c r="D3573" s="137">
        <v>8.0153318793603407</v>
      </c>
      <c r="E3573" s="137">
        <v>4.5180792560966703</v>
      </c>
      <c r="F3573" s="137">
        <v>9.8287951292315707</v>
      </c>
      <c r="G3573" s="137">
        <v>32.930852059333397</v>
      </c>
      <c r="H3573" s="137">
        <v>5.7413377975649702</v>
      </c>
      <c r="I3573" s="137">
        <v>14.191849920933</v>
      </c>
      <c r="J3573" s="137">
        <v>24.589815758381</v>
      </c>
      <c r="K3573" s="137">
        <v>12.8365088419852</v>
      </c>
      <c r="L3573" s="137">
        <v>10.4938143097124</v>
      </c>
      <c r="M3573" s="137">
        <v>54.307023546895401</v>
      </c>
      <c r="N3573" s="137">
        <v>8.30519451021771</v>
      </c>
      <c r="O3573" s="137">
        <v>4.5180792560966703</v>
      </c>
      <c r="P3573" s="137">
        <v>9.8953858821396494</v>
      </c>
      <c r="Q3573" s="137">
        <v>32.377908647889399</v>
      </c>
      <c r="R3573" s="137">
        <v>5.7678566788470302</v>
      </c>
      <c r="S3573" s="137">
        <v>14.417442911005701</v>
      </c>
      <c r="T3573" s="137">
        <v>24.637240668233201</v>
      </c>
      <c r="U3573" s="137">
        <v>12.9407647513617</v>
      </c>
      <c r="V3573" s="1">
        <v>4031973</v>
      </c>
      <c r="W3573" s="1">
        <v>0</v>
      </c>
      <c r="X3573" s="1">
        <v>1007099</v>
      </c>
      <c r="Y3573" s="1">
        <v>0</v>
      </c>
      <c r="Z3573" s="1">
        <v>984279</v>
      </c>
      <c r="AA3573" s="1">
        <v>2437500</v>
      </c>
      <c r="AB3573" s="1">
        <v>2538639</v>
      </c>
      <c r="AC3573" s="1">
        <v>4090855</v>
      </c>
      <c r="AD3573" s="1">
        <v>255198</v>
      </c>
      <c r="AE3573" s="1">
        <v>449192</v>
      </c>
      <c r="AH3573" s="136">
        <f t="shared" si="55"/>
        <v>41831</v>
      </c>
      <c r="AI3573" s="177">
        <f>HLOOKUP(附加题模型!$E$2,历史数据!$B$3:$K$5000,ROW(A3571),)</f>
        <v>12.8365088419852</v>
      </c>
      <c r="AJ3573" s="177">
        <f>HLOOKUP(附加题模型!$E$2,历史数据!$L$3:$U$5000,ROW(A3571),)</f>
        <v>12.9407647513617</v>
      </c>
    </row>
    <row r="3574" spans="1:36" x14ac:dyDescent="0.2">
      <c r="A3574" s="148">
        <v>41834</v>
      </c>
      <c r="B3574" s="137">
        <v>10.5550027313434</v>
      </c>
      <c r="C3574" s="137">
        <v>54.307023546895401</v>
      </c>
      <c r="D3574" s="137">
        <v>8.2547836178946898</v>
      </c>
      <c r="E3574" s="137">
        <v>4.5180792560966703</v>
      </c>
      <c r="F3574" s="137">
        <v>9.9220221833028805</v>
      </c>
      <c r="G3574" s="137">
        <v>32.408627726302903</v>
      </c>
      <c r="H3574" s="137">
        <v>5.7678566788470302</v>
      </c>
      <c r="I3574" s="137">
        <v>14.417442911005701</v>
      </c>
      <c r="J3574" s="137">
        <v>24.637240668233201</v>
      </c>
      <c r="K3574" s="137">
        <v>12.9537967400338</v>
      </c>
      <c r="L3574" s="137">
        <v>10.6773795746053</v>
      </c>
      <c r="M3574" s="137">
        <v>54.307023546895401</v>
      </c>
      <c r="N3574" s="137">
        <v>8.3682081256214893</v>
      </c>
      <c r="O3574" s="137">
        <v>4.5180792560966703</v>
      </c>
      <c r="P3574" s="137">
        <v>9.9886129362109504</v>
      </c>
      <c r="Q3574" s="137">
        <v>32.2857514126487</v>
      </c>
      <c r="R3574" s="137">
        <v>5.8474133226931997</v>
      </c>
      <c r="S3574" s="137">
        <v>14.5404936328635</v>
      </c>
      <c r="T3574" s="137">
        <v>25.135202221681599</v>
      </c>
      <c r="U3574" s="137">
        <v>12.9537967400338</v>
      </c>
      <c r="V3574" s="1">
        <v>5559844</v>
      </c>
      <c r="W3574" s="1">
        <v>0</v>
      </c>
      <c r="X3574" s="1">
        <v>965225</v>
      </c>
      <c r="Y3574" s="1">
        <v>0</v>
      </c>
      <c r="Z3574" s="1">
        <v>1338898</v>
      </c>
      <c r="AA3574" s="1">
        <v>1349232</v>
      </c>
      <c r="AB3574" s="1">
        <v>2670826</v>
      </c>
      <c r="AC3574" s="1">
        <v>3805375</v>
      </c>
      <c r="AD3574" s="1">
        <v>708656</v>
      </c>
      <c r="AE3574" s="1">
        <v>408473</v>
      </c>
      <c r="AH3574" s="136">
        <f t="shared" si="55"/>
        <v>41834</v>
      </c>
      <c r="AI3574" s="177">
        <f>HLOOKUP(附加题模型!$E$2,历史数据!$B$3:$K$5000,ROW(A3572),)</f>
        <v>12.9537967400338</v>
      </c>
      <c r="AJ3574" s="177">
        <f>HLOOKUP(附加题模型!$E$2,历史数据!$L$3:$U$5000,ROW(A3572),)</f>
        <v>12.9537967400338</v>
      </c>
    </row>
    <row r="3575" spans="1:36" x14ac:dyDescent="0.2">
      <c r="A3575" s="148">
        <v>41835</v>
      </c>
      <c r="B3575" s="137">
        <v>10.6773795746053</v>
      </c>
      <c r="C3575" s="137">
        <v>54.307023546895401</v>
      </c>
      <c r="D3575" s="137">
        <v>8.4186190179445095</v>
      </c>
      <c r="E3575" s="137">
        <v>4.5180792560966703</v>
      </c>
      <c r="F3575" s="137">
        <v>10.015249237374199</v>
      </c>
      <c r="G3575" s="137">
        <v>32.377908647889399</v>
      </c>
      <c r="H3575" s="137">
        <v>5.87393220397525</v>
      </c>
      <c r="I3575" s="137">
        <v>14.5610020865064</v>
      </c>
      <c r="J3575" s="137">
        <v>25.182627131533799</v>
      </c>
      <c r="K3575" s="137">
        <v>13.0189566833941</v>
      </c>
      <c r="L3575" s="137">
        <v>10.6161911529744</v>
      </c>
      <c r="M3575" s="137">
        <v>54.307023546895401</v>
      </c>
      <c r="N3575" s="137">
        <v>8.6202625872365903</v>
      </c>
      <c r="O3575" s="137">
        <v>4.5180792560966703</v>
      </c>
      <c r="P3575" s="137">
        <v>9.9752947856293392</v>
      </c>
      <c r="Q3575" s="137">
        <v>32.162875098994498</v>
      </c>
      <c r="R3575" s="137">
        <v>5.8208944414111397</v>
      </c>
      <c r="S3575" s="137">
        <v>14.3969344573627</v>
      </c>
      <c r="T3575" s="137">
        <v>25.490889045573301</v>
      </c>
      <c r="U3575" s="137">
        <v>13.0319886720662</v>
      </c>
      <c r="V3575" s="1">
        <v>5433929</v>
      </c>
      <c r="W3575" s="1">
        <v>0</v>
      </c>
      <c r="X3575" s="1">
        <v>1423131</v>
      </c>
      <c r="Y3575" s="1">
        <v>0</v>
      </c>
      <c r="Z3575" s="1">
        <v>1127340</v>
      </c>
      <c r="AA3575" s="1">
        <v>1212241</v>
      </c>
      <c r="AB3575" s="1">
        <v>2703232</v>
      </c>
      <c r="AC3575" s="1">
        <v>3103132</v>
      </c>
      <c r="AD3575" s="1">
        <v>783629</v>
      </c>
      <c r="AE3575" s="1">
        <v>632948</v>
      </c>
      <c r="AH3575" s="136">
        <f t="shared" si="55"/>
        <v>41835</v>
      </c>
      <c r="AI3575" s="177">
        <f>HLOOKUP(附加题模型!$E$2,历史数据!$B$3:$K$5000,ROW(A3573),)</f>
        <v>13.0189566833941</v>
      </c>
      <c r="AJ3575" s="177">
        <f>HLOOKUP(附加题模型!$E$2,历史数据!$L$3:$U$5000,ROW(A3573),)</f>
        <v>13.0319886720662</v>
      </c>
    </row>
    <row r="3576" spans="1:36" x14ac:dyDescent="0.2">
      <c r="A3576" s="148">
        <v>41836</v>
      </c>
      <c r="B3576" s="137">
        <v>10.6161911529744</v>
      </c>
      <c r="C3576" s="137">
        <v>54.307023546895401</v>
      </c>
      <c r="D3576" s="137">
        <v>8.6202625872365903</v>
      </c>
      <c r="E3576" s="137">
        <v>4.5180792560966703</v>
      </c>
      <c r="F3576" s="137">
        <v>10.001931086792601</v>
      </c>
      <c r="G3576" s="137">
        <v>32.4393468047165</v>
      </c>
      <c r="H3576" s="137">
        <v>5.8208944414111397</v>
      </c>
      <c r="I3576" s="137">
        <v>14.3969344573627</v>
      </c>
      <c r="J3576" s="137">
        <v>25.372326770942799</v>
      </c>
      <c r="K3576" s="137">
        <v>13.0710846380824</v>
      </c>
      <c r="L3576" s="137">
        <v>10.6467853637898</v>
      </c>
      <c r="M3576" s="137">
        <v>54.307023546895401</v>
      </c>
      <c r="N3576" s="137">
        <v>8.7210843718826307</v>
      </c>
      <c r="O3576" s="137">
        <v>4.5180792560966703</v>
      </c>
      <c r="P3576" s="137">
        <v>9.9886129362109504</v>
      </c>
      <c r="Q3576" s="137">
        <v>32.654380353611401</v>
      </c>
      <c r="R3576" s="137">
        <v>5.9137105258983302</v>
      </c>
      <c r="S3576" s="137">
        <v>14.3969344573627</v>
      </c>
      <c r="T3576" s="137">
        <v>25.490889045573301</v>
      </c>
      <c r="U3576" s="137">
        <v>13.2535324794913</v>
      </c>
      <c r="V3576" s="1">
        <v>5375570</v>
      </c>
      <c r="W3576" s="1">
        <v>0</v>
      </c>
      <c r="X3576" s="1">
        <v>1738133</v>
      </c>
      <c r="Y3576" s="1">
        <v>0</v>
      </c>
      <c r="Z3576" s="1">
        <v>1221686</v>
      </c>
      <c r="AA3576" s="1">
        <v>1290266</v>
      </c>
      <c r="AB3576" s="1">
        <v>4010044</v>
      </c>
      <c r="AC3576" s="1">
        <v>2693703</v>
      </c>
      <c r="AD3576" s="1">
        <v>442360</v>
      </c>
      <c r="AE3576" s="1">
        <v>796281</v>
      </c>
      <c r="AH3576" s="136">
        <f t="shared" si="55"/>
        <v>41836</v>
      </c>
      <c r="AI3576" s="177">
        <f>HLOOKUP(附加题模型!$E$2,历史数据!$B$3:$K$5000,ROW(A3574),)</f>
        <v>13.0710846380824</v>
      </c>
      <c r="AJ3576" s="177">
        <f>HLOOKUP(附加题模型!$E$2,历史数据!$L$3:$U$5000,ROW(A3574),)</f>
        <v>13.2535324794913</v>
      </c>
    </row>
    <row r="3577" spans="1:36" x14ac:dyDescent="0.2">
      <c r="A3577" s="148">
        <v>41837</v>
      </c>
      <c r="B3577" s="137">
        <v>10.6773795746053</v>
      </c>
      <c r="C3577" s="137">
        <v>54.307023546895401</v>
      </c>
      <c r="D3577" s="137">
        <v>8.74628981804414</v>
      </c>
      <c r="E3577" s="137">
        <v>4.5180792560966703</v>
      </c>
      <c r="F3577" s="137">
        <v>9.9220221833028805</v>
      </c>
      <c r="G3577" s="137">
        <v>32.531504039957099</v>
      </c>
      <c r="H3577" s="137">
        <v>5.9269699665393603</v>
      </c>
      <c r="I3577" s="137">
        <v>14.417442911005701</v>
      </c>
      <c r="J3577" s="137">
        <v>25.419751680794999</v>
      </c>
      <c r="K3577" s="137">
        <v>13.2535324794913</v>
      </c>
      <c r="L3577" s="137">
        <v>10.769162207051799</v>
      </c>
      <c r="M3577" s="137">
        <v>54.307023546895401</v>
      </c>
      <c r="N3577" s="137">
        <v>8.5698516949135701</v>
      </c>
      <c r="O3577" s="137">
        <v>4.5180792560966703</v>
      </c>
      <c r="P3577" s="137">
        <v>9.9752947856293392</v>
      </c>
      <c r="Q3577" s="137">
        <v>33.360919157123199</v>
      </c>
      <c r="R3577" s="137">
        <v>5.9932671697444997</v>
      </c>
      <c r="S3577" s="137">
        <v>14.253375281861899</v>
      </c>
      <c r="T3577" s="137">
        <v>25.158914676607701</v>
      </c>
      <c r="U3577" s="137">
        <v>13.5272042416047</v>
      </c>
      <c r="V3577" s="1">
        <v>7558004</v>
      </c>
      <c r="W3577" s="1">
        <v>0</v>
      </c>
      <c r="X3577" s="1">
        <v>1271481</v>
      </c>
      <c r="Y3577" s="1">
        <v>0</v>
      </c>
      <c r="Z3577" s="1">
        <v>722479</v>
      </c>
      <c r="AA3577" s="1">
        <v>1113039</v>
      </c>
      <c r="AB3577" s="1">
        <v>11769897</v>
      </c>
      <c r="AC3577" s="1">
        <v>2349617</v>
      </c>
      <c r="AD3577" s="1">
        <v>388771</v>
      </c>
      <c r="AE3577" s="1">
        <v>1037053</v>
      </c>
      <c r="AH3577" s="136">
        <f t="shared" si="55"/>
        <v>41837</v>
      </c>
      <c r="AI3577" s="177">
        <f>HLOOKUP(附加题模型!$E$2,历史数据!$B$3:$K$5000,ROW(A3575),)</f>
        <v>13.2535324794913</v>
      </c>
      <c r="AJ3577" s="177">
        <f>HLOOKUP(附加题模型!$E$2,历史数据!$L$3:$U$5000,ROW(A3575),)</f>
        <v>13.5272042416047</v>
      </c>
    </row>
    <row r="3578" spans="1:36" x14ac:dyDescent="0.2">
      <c r="A3578" s="148">
        <v>41838</v>
      </c>
      <c r="B3578" s="137">
        <v>10.7997564178673</v>
      </c>
      <c r="C3578" s="137">
        <v>54.307023546895401</v>
      </c>
      <c r="D3578" s="137">
        <v>8.5698516949135701</v>
      </c>
      <c r="E3578" s="137">
        <v>4.5180792560966703</v>
      </c>
      <c r="F3578" s="137">
        <v>9.9752947856293392</v>
      </c>
      <c r="G3578" s="137">
        <v>33.330200078709602</v>
      </c>
      <c r="H3578" s="137">
        <v>6.0065266103855297</v>
      </c>
      <c r="I3578" s="137">
        <v>14.1508330136471</v>
      </c>
      <c r="J3578" s="137">
        <v>24.8743652174944</v>
      </c>
      <c r="K3578" s="137">
        <v>13.4490123095723</v>
      </c>
      <c r="L3578" s="137">
        <v>10.707973785420799</v>
      </c>
      <c r="M3578" s="137">
        <v>54.307023546895401</v>
      </c>
      <c r="N3578" s="137">
        <v>8.8975224950132095</v>
      </c>
      <c r="O3578" s="137">
        <v>4.5180792560966703</v>
      </c>
      <c r="P3578" s="137">
        <v>9.9486584844661099</v>
      </c>
      <c r="Q3578" s="137">
        <v>33.606671784431597</v>
      </c>
      <c r="R3578" s="137">
        <v>5.9800077291034697</v>
      </c>
      <c r="S3578" s="137">
        <v>14.253375281861899</v>
      </c>
      <c r="T3578" s="137">
        <v>25.253764496312201</v>
      </c>
      <c r="U3578" s="137">
        <v>13.5141722529326</v>
      </c>
      <c r="V3578" s="1">
        <v>3102357</v>
      </c>
      <c r="W3578" s="1">
        <v>0</v>
      </c>
      <c r="X3578" s="1">
        <v>3419340</v>
      </c>
      <c r="Y3578" s="1">
        <v>0</v>
      </c>
      <c r="Z3578" s="1">
        <v>1651142</v>
      </c>
      <c r="AA3578" s="1">
        <v>942331</v>
      </c>
      <c r="AB3578" s="1">
        <v>4989211</v>
      </c>
      <c r="AC3578" s="1">
        <v>1843008</v>
      </c>
      <c r="AD3578" s="1">
        <v>712927</v>
      </c>
      <c r="AE3578" s="1">
        <v>415900</v>
      </c>
      <c r="AH3578" s="136">
        <f t="shared" si="55"/>
        <v>41838</v>
      </c>
      <c r="AI3578" s="177">
        <f>HLOOKUP(附加题模型!$E$2,历史数据!$B$3:$K$5000,ROW(A3576),)</f>
        <v>13.4490123095723</v>
      </c>
      <c r="AJ3578" s="177">
        <f>HLOOKUP(附加题模型!$E$2,历史数据!$L$3:$U$5000,ROW(A3576),)</f>
        <v>13.5141722529326</v>
      </c>
    </row>
    <row r="3579" spans="1:36" x14ac:dyDescent="0.2">
      <c r="A3579" s="148">
        <v>41841</v>
      </c>
      <c r="B3579" s="137">
        <v>10.707973785420799</v>
      </c>
      <c r="C3579" s="137">
        <v>54.307023546895401</v>
      </c>
      <c r="D3579" s="137">
        <v>8.8219061565286694</v>
      </c>
      <c r="E3579" s="137">
        <v>4.5180792560966703</v>
      </c>
      <c r="F3579" s="137">
        <v>9.9353403338844899</v>
      </c>
      <c r="G3579" s="137">
        <v>33.483795470777402</v>
      </c>
      <c r="H3579" s="137">
        <v>5.9667482884624397</v>
      </c>
      <c r="I3579" s="137">
        <v>14.191849920933</v>
      </c>
      <c r="J3579" s="137">
        <v>25.087777311829399</v>
      </c>
      <c r="K3579" s="137">
        <v>13.5663002076209</v>
      </c>
      <c r="L3579" s="137">
        <v>10.6467853637898</v>
      </c>
      <c r="M3579" s="137">
        <v>54.307023546895401</v>
      </c>
      <c r="N3579" s="137">
        <v>9.0991660643052903</v>
      </c>
      <c r="O3579" s="137">
        <v>4.5180792560966703</v>
      </c>
      <c r="P3579" s="137">
        <v>9.8021588280683503</v>
      </c>
      <c r="Q3579" s="137">
        <v>32.838694824092698</v>
      </c>
      <c r="R3579" s="137">
        <v>5.9269699665393603</v>
      </c>
      <c r="S3579" s="137">
        <v>14.1713414672901</v>
      </c>
      <c r="T3579" s="137">
        <v>25.324901861090499</v>
      </c>
      <c r="U3579" s="137">
        <v>13.7096520830136</v>
      </c>
      <c r="V3579" s="1">
        <v>3549500</v>
      </c>
      <c r="W3579" s="1">
        <v>0</v>
      </c>
      <c r="X3579" s="1">
        <v>1824137</v>
      </c>
      <c r="Y3579" s="1">
        <v>0</v>
      </c>
      <c r="Z3579" s="1">
        <v>1473143</v>
      </c>
      <c r="AA3579" s="1">
        <v>796361</v>
      </c>
      <c r="AB3579" s="1">
        <v>3394045</v>
      </c>
      <c r="AC3579" s="1">
        <v>1631770</v>
      </c>
      <c r="AD3579" s="1">
        <v>360360</v>
      </c>
      <c r="AE3579" s="1">
        <v>647870</v>
      </c>
      <c r="AH3579" s="136">
        <f t="shared" si="55"/>
        <v>41841</v>
      </c>
      <c r="AI3579" s="177">
        <f>HLOOKUP(附加题模型!$E$2,历史数据!$B$3:$K$5000,ROW(A3577),)</f>
        <v>13.5663002076209</v>
      </c>
      <c r="AJ3579" s="177">
        <f>HLOOKUP(附加题模型!$E$2,历史数据!$L$3:$U$5000,ROW(A3577),)</f>
        <v>13.7096520830136</v>
      </c>
    </row>
    <row r="3580" spans="1:36" x14ac:dyDescent="0.2">
      <c r="A3580" s="148">
        <v>41842</v>
      </c>
      <c r="B3580" s="137">
        <v>10.5550027313434</v>
      </c>
      <c r="C3580" s="137">
        <v>54.307023546895401</v>
      </c>
      <c r="D3580" s="137">
        <v>9.0739606181437793</v>
      </c>
      <c r="E3580" s="137">
        <v>4.5180792560966703</v>
      </c>
      <c r="F3580" s="137">
        <v>9.8021588280683503</v>
      </c>
      <c r="G3580" s="137">
        <v>32.7465375888521</v>
      </c>
      <c r="H3580" s="137">
        <v>5.9137105258983302</v>
      </c>
      <c r="I3580" s="137">
        <v>14.1713414672901</v>
      </c>
      <c r="J3580" s="137">
        <v>25.324901861090499</v>
      </c>
      <c r="K3580" s="137">
        <v>13.7096520830136</v>
      </c>
      <c r="L3580" s="137">
        <v>10.6773795746053</v>
      </c>
      <c r="M3580" s="137">
        <v>54.307023546895401</v>
      </c>
      <c r="N3580" s="137">
        <v>8.9731388334977407</v>
      </c>
      <c r="O3580" s="137">
        <v>4.5180792560966703</v>
      </c>
      <c r="P3580" s="137">
        <v>9.8820677315580294</v>
      </c>
      <c r="Q3580" s="137">
        <v>32.807975745679201</v>
      </c>
      <c r="R3580" s="137">
        <v>5.9800077291034697</v>
      </c>
      <c r="S3580" s="137">
        <v>14.3149006427908</v>
      </c>
      <c r="T3580" s="137">
        <v>25.467176590647199</v>
      </c>
      <c r="U3580" s="137">
        <v>13.6314601509812</v>
      </c>
      <c r="V3580" s="1">
        <v>4468911</v>
      </c>
      <c r="W3580" s="1">
        <v>0</v>
      </c>
      <c r="X3580" s="1">
        <v>1541918</v>
      </c>
      <c r="Y3580" s="1">
        <v>0</v>
      </c>
      <c r="Z3580" s="1">
        <v>851950</v>
      </c>
      <c r="AA3580" s="1">
        <v>892486</v>
      </c>
      <c r="AB3580" s="1">
        <v>3166650</v>
      </c>
      <c r="AC3580" s="1">
        <v>1857287</v>
      </c>
      <c r="AD3580" s="1">
        <v>354966</v>
      </c>
      <c r="AE3580" s="1">
        <v>783482</v>
      </c>
      <c r="AH3580" s="136">
        <f t="shared" si="55"/>
        <v>41842</v>
      </c>
      <c r="AI3580" s="177">
        <f>HLOOKUP(附加题模型!$E$2,历史数据!$B$3:$K$5000,ROW(A3578),)</f>
        <v>13.7096520830136</v>
      </c>
      <c r="AJ3580" s="177">
        <f>HLOOKUP(附加题模型!$E$2,历史数据!$L$3:$U$5000,ROW(A3578),)</f>
        <v>13.6314601509812</v>
      </c>
    </row>
    <row r="3581" spans="1:36" x14ac:dyDescent="0.2">
      <c r="A3581" s="148">
        <v>41843</v>
      </c>
      <c r="B3581" s="137">
        <v>10.707973785420799</v>
      </c>
      <c r="C3581" s="137">
        <v>54.307023546895401</v>
      </c>
      <c r="D3581" s="137">
        <v>8.9731388334977407</v>
      </c>
      <c r="E3581" s="137">
        <v>4.9687878923496198</v>
      </c>
      <c r="F3581" s="137">
        <v>9.8953858821396494</v>
      </c>
      <c r="G3581" s="137">
        <v>32.7465375888521</v>
      </c>
      <c r="H3581" s="137">
        <v>5.9800077291034697</v>
      </c>
      <c r="I3581" s="137">
        <v>14.294392189147899</v>
      </c>
      <c r="J3581" s="137">
        <v>25.419751680794999</v>
      </c>
      <c r="K3581" s="137">
        <v>13.5141722529326</v>
      </c>
      <c r="L3581" s="137">
        <v>10.769162207051799</v>
      </c>
      <c r="M3581" s="137">
        <v>54.307023546895401</v>
      </c>
      <c r="N3581" s="137">
        <v>8.7210843718826307</v>
      </c>
      <c r="O3581" s="137">
        <v>4.9687878923496198</v>
      </c>
      <c r="P3581" s="137">
        <v>10.1084762914455</v>
      </c>
      <c r="Q3581" s="137">
        <v>31.6099316875504</v>
      </c>
      <c r="R3581" s="137">
        <v>5.8474133226931997</v>
      </c>
      <c r="S3581" s="137">
        <v>14.643035901078299</v>
      </c>
      <c r="T3581" s="137">
        <v>25.396039225868901</v>
      </c>
      <c r="U3581" s="137">
        <v>13.2926284455075</v>
      </c>
      <c r="V3581" s="1">
        <v>8797651</v>
      </c>
      <c r="W3581" s="1">
        <v>0</v>
      </c>
      <c r="X3581" s="1">
        <v>1468700</v>
      </c>
      <c r="Y3581" s="1">
        <v>564005</v>
      </c>
      <c r="Z3581" s="1">
        <v>2828927</v>
      </c>
      <c r="AA3581" s="1">
        <v>1951072</v>
      </c>
      <c r="AB3581" s="1">
        <v>4123924</v>
      </c>
      <c r="AC3581" s="1">
        <v>5617032</v>
      </c>
      <c r="AD3581" s="1">
        <v>671357</v>
      </c>
      <c r="AE3581" s="1">
        <v>900060</v>
      </c>
      <c r="AH3581" s="136">
        <f t="shared" si="55"/>
        <v>41843</v>
      </c>
      <c r="AI3581" s="177">
        <f>HLOOKUP(附加题模型!$E$2,历史数据!$B$3:$K$5000,ROW(A3579),)</f>
        <v>13.5141722529326</v>
      </c>
      <c r="AJ3581" s="177">
        <f>HLOOKUP(附加题模型!$E$2,历史数据!$L$3:$U$5000,ROW(A3579),)</f>
        <v>13.2926284455075</v>
      </c>
    </row>
    <row r="3582" spans="1:36" x14ac:dyDescent="0.2">
      <c r="A3582" s="148">
        <v>41844</v>
      </c>
      <c r="B3582" s="137">
        <v>10.769162207051799</v>
      </c>
      <c r="C3582" s="137">
        <v>54.307023546895401</v>
      </c>
      <c r="D3582" s="137">
        <v>8.7210843718826307</v>
      </c>
      <c r="E3582" s="137">
        <v>5.4634681028711602</v>
      </c>
      <c r="F3582" s="137">
        <v>10.0951581408639</v>
      </c>
      <c r="G3582" s="137">
        <v>31.4563362954826</v>
      </c>
      <c r="H3582" s="137">
        <v>5.8076350007701096</v>
      </c>
      <c r="I3582" s="137">
        <v>14.581510540149401</v>
      </c>
      <c r="J3582" s="137">
        <v>25.372326770942799</v>
      </c>
      <c r="K3582" s="137">
        <v>13.305660434179501</v>
      </c>
      <c r="L3582" s="137">
        <v>10.6773795746053</v>
      </c>
      <c r="M3582" s="137">
        <v>54.307023546895401</v>
      </c>
      <c r="N3582" s="137">
        <v>8.6958789257211198</v>
      </c>
      <c r="O3582" s="137">
        <v>5.4634681028711602</v>
      </c>
      <c r="P3582" s="137">
        <v>10.1084762914455</v>
      </c>
      <c r="Q3582" s="137">
        <v>31.394898138655499</v>
      </c>
      <c r="R3582" s="137">
        <v>5.8606727633342199</v>
      </c>
      <c r="S3582" s="137">
        <v>14.478968271934599</v>
      </c>
      <c r="T3582" s="137">
        <v>25.182627131533799</v>
      </c>
      <c r="U3582" s="137">
        <v>13.045020660738199</v>
      </c>
      <c r="V3582" s="1">
        <v>5788258</v>
      </c>
      <c r="W3582" s="1">
        <v>0</v>
      </c>
      <c r="X3582" s="1">
        <v>1665608</v>
      </c>
      <c r="Y3582" s="1">
        <v>352553</v>
      </c>
      <c r="Z3582" s="1">
        <v>3485350</v>
      </c>
      <c r="AA3582" s="1">
        <v>1303786</v>
      </c>
      <c r="AB3582" s="1">
        <v>2511149</v>
      </c>
      <c r="AC3582" s="1">
        <v>3772560</v>
      </c>
      <c r="AD3582" s="1">
        <v>523105</v>
      </c>
      <c r="AE3582" s="1">
        <v>903593</v>
      </c>
      <c r="AH3582" s="136">
        <f t="shared" si="55"/>
        <v>41844</v>
      </c>
      <c r="AI3582" s="177">
        <f>HLOOKUP(附加题模型!$E$2,历史数据!$B$3:$K$5000,ROW(A3580),)</f>
        <v>13.305660434179501</v>
      </c>
      <c r="AJ3582" s="177">
        <f>HLOOKUP(附加题模型!$E$2,历史数据!$L$3:$U$5000,ROW(A3580),)</f>
        <v>13.045020660738199</v>
      </c>
    </row>
    <row r="3583" spans="1:36" x14ac:dyDescent="0.2">
      <c r="A3583" s="148">
        <v>41845</v>
      </c>
      <c r="B3583" s="137">
        <v>10.6161911529744</v>
      </c>
      <c r="C3583" s="137">
        <v>54.307023546895401</v>
      </c>
      <c r="D3583" s="137">
        <v>8.6454680333980995</v>
      </c>
      <c r="E3583" s="137">
        <v>6.0131127812284104</v>
      </c>
      <c r="F3583" s="137">
        <v>10.121794442027101</v>
      </c>
      <c r="G3583" s="137">
        <v>31.548493530723299</v>
      </c>
      <c r="H3583" s="137">
        <v>5.8606727633342199</v>
      </c>
      <c r="I3583" s="137">
        <v>14.4994767255775</v>
      </c>
      <c r="J3583" s="137">
        <v>25.158914676607701</v>
      </c>
      <c r="K3583" s="137">
        <v>13.1492765701148</v>
      </c>
      <c r="L3583" s="137">
        <v>11.1974811584686</v>
      </c>
      <c r="M3583" s="137">
        <v>54.307023546895401</v>
      </c>
      <c r="N3583" s="137">
        <v>8.7588925411249008</v>
      </c>
      <c r="O3583" s="137">
        <v>6.0131127812284104</v>
      </c>
      <c r="P3583" s="137">
        <v>10.1750670443536</v>
      </c>
      <c r="Q3583" s="137">
        <v>31.7635270796182</v>
      </c>
      <c r="R3583" s="137">
        <v>5.90045108525731</v>
      </c>
      <c r="S3583" s="137">
        <v>14.602018993792401</v>
      </c>
      <c r="T3583" s="137">
        <v>25.467176590647199</v>
      </c>
      <c r="U3583" s="137">
        <v>13.1362445814427</v>
      </c>
      <c r="V3583" s="1">
        <v>13525726</v>
      </c>
      <c r="W3583" s="1">
        <v>0</v>
      </c>
      <c r="X3583" s="1">
        <v>667532</v>
      </c>
      <c r="Y3583" s="1">
        <v>40701812</v>
      </c>
      <c r="Z3583" s="1">
        <v>938818</v>
      </c>
      <c r="AA3583" s="1">
        <v>862119</v>
      </c>
      <c r="AB3583" s="1">
        <v>3001409</v>
      </c>
      <c r="AC3583" s="1">
        <v>2652318</v>
      </c>
      <c r="AD3583" s="1">
        <v>593871</v>
      </c>
      <c r="AE3583" s="1">
        <v>726573</v>
      </c>
      <c r="AH3583" s="136">
        <f t="shared" si="55"/>
        <v>41845</v>
      </c>
      <c r="AI3583" s="177">
        <f>HLOOKUP(附加题模型!$E$2,历史数据!$B$3:$K$5000,ROW(A3581),)</f>
        <v>13.1492765701148</v>
      </c>
      <c r="AJ3583" s="177">
        <f>HLOOKUP(附加题模型!$E$2,历史数据!$L$3:$U$5000,ROW(A3581),)</f>
        <v>13.1362445814427</v>
      </c>
    </row>
    <row r="3584" spans="1:36" x14ac:dyDescent="0.2">
      <c r="A3584" s="148">
        <v>41848</v>
      </c>
      <c r="B3584" s="137">
        <v>11.1362927368376</v>
      </c>
      <c r="C3584" s="137">
        <v>54.307023546895401</v>
      </c>
      <c r="D3584" s="137">
        <v>8.8093034334479192</v>
      </c>
      <c r="E3584" s="137">
        <v>5.9801341005269801</v>
      </c>
      <c r="F3584" s="137">
        <v>10.201703345516799</v>
      </c>
      <c r="G3584" s="137">
        <v>31.7635270796182</v>
      </c>
      <c r="H3584" s="137">
        <v>5.88719164461628</v>
      </c>
      <c r="I3584" s="137">
        <v>14.643035901078299</v>
      </c>
      <c r="J3584" s="137">
        <v>25.562026410351699</v>
      </c>
      <c r="K3584" s="137">
        <v>13.123212592770599</v>
      </c>
      <c r="L3584" s="137">
        <v>11.2586695800996</v>
      </c>
      <c r="M3584" s="137">
        <v>54.307023546895401</v>
      </c>
      <c r="N3584" s="137">
        <v>8.8723170488516896</v>
      </c>
      <c r="O3584" s="137">
        <v>5.6613401870797704</v>
      </c>
      <c r="P3584" s="137">
        <v>10.2816122490065</v>
      </c>
      <c r="Q3584" s="137">
        <v>32.377908647889399</v>
      </c>
      <c r="R3584" s="137">
        <v>5.9932671697444997</v>
      </c>
      <c r="S3584" s="137">
        <v>14.7045612620072</v>
      </c>
      <c r="T3584" s="137">
        <v>25.704301139908399</v>
      </c>
      <c r="U3584" s="137">
        <v>13.318692422851599</v>
      </c>
      <c r="V3584" s="1">
        <v>8576645</v>
      </c>
      <c r="W3584" s="1">
        <v>0</v>
      </c>
      <c r="X3584" s="1">
        <v>819351</v>
      </c>
      <c r="Y3584" s="1">
        <v>51043902</v>
      </c>
      <c r="Z3584" s="1">
        <v>1754170</v>
      </c>
      <c r="AA3584" s="1">
        <v>1064371</v>
      </c>
      <c r="AB3584" s="1">
        <v>4185870</v>
      </c>
      <c r="AC3584" s="1">
        <v>4457053</v>
      </c>
      <c r="AD3584" s="1">
        <v>883328</v>
      </c>
      <c r="AE3584" s="1">
        <v>486977</v>
      </c>
      <c r="AH3584" s="136">
        <f t="shared" si="55"/>
        <v>41848</v>
      </c>
      <c r="AI3584" s="177">
        <f>HLOOKUP(附加题模型!$E$2,历史数据!$B$3:$K$5000,ROW(A3582),)</f>
        <v>13.123212592770599</v>
      </c>
      <c r="AJ3584" s="177">
        <f>HLOOKUP(附加题模型!$E$2,历史数据!$L$3:$U$5000,ROW(A3582),)</f>
        <v>13.318692422851599</v>
      </c>
    </row>
    <row r="3585" spans="1:36" x14ac:dyDescent="0.2">
      <c r="A3585" s="148">
        <v>41849</v>
      </c>
      <c r="B3585" s="137">
        <v>11.2586695800996</v>
      </c>
      <c r="C3585" s="137">
        <v>54.307023546895401</v>
      </c>
      <c r="D3585" s="137">
        <v>8.8723170488516896</v>
      </c>
      <c r="E3585" s="137">
        <v>5.5184325707068798</v>
      </c>
      <c r="F3585" s="137">
        <v>10.254975947843199</v>
      </c>
      <c r="G3585" s="137">
        <v>32.470065883129998</v>
      </c>
      <c r="H3585" s="137">
        <v>5.9932671697444997</v>
      </c>
      <c r="I3585" s="137">
        <v>14.7045612620072</v>
      </c>
      <c r="J3585" s="137">
        <v>25.704301139908399</v>
      </c>
      <c r="K3585" s="137">
        <v>13.305660434179501</v>
      </c>
      <c r="L3585" s="137">
        <v>11.717582742331899</v>
      </c>
      <c r="M3585" s="137">
        <v>54.307023546895401</v>
      </c>
      <c r="N3585" s="137">
        <v>8.7714952642056492</v>
      </c>
      <c r="O3585" s="137">
        <v>6.2329706525713204</v>
      </c>
      <c r="P3585" s="137">
        <v>10.388157453659399</v>
      </c>
      <c r="Q3585" s="137">
        <v>32.377908647889399</v>
      </c>
      <c r="R3585" s="137">
        <v>6.07282381359067</v>
      </c>
      <c r="S3585" s="137">
        <v>15.0532049739376</v>
      </c>
      <c r="T3585" s="137">
        <v>25.846575869465099</v>
      </c>
      <c r="U3585" s="137">
        <v>13.3577883888678</v>
      </c>
      <c r="V3585" s="1">
        <v>10759704</v>
      </c>
      <c r="W3585" s="1">
        <v>0</v>
      </c>
      <c r="X3585" s="1">
        <v>1351983</v>
      </c>
      <c r="Y3585" s="1">
        <v>58564042</v>
      </c>
      <c r="Z3585" s="1">
        <v>2536013</v>
      </c>
      <c r="AA3585" s="1">
        <v>1052102</v>
      </c>
      <c r="AB3585" s="1">
        <v>7399167</v>
      </c>
      <c r="AC3585" s="1">
        <v>7226141</v>
      </c>
      <c r="AD3585" s="1">
        <v>1353165</v>
      </c>
      <c r="AE3585" s="1">
        <v>792366</v>
      </c>
      <c r="AH3585" s="136">
        <f t="shared" si="55"/>
        <v>41849</v>
      </c>
      <c r="AI3585" s="177">
        <f>HLOOKUP(附加题模型!$E$2,历史数据!$B$3:$K$5000,ROW(A3583),)</f>
        <v>13.305660434179501</v>
      </c>
      <c r="AJ3585" s="177">
        <f>HLOOKUP(附加题模型!$E$2,历史数据!$L$3:$U$5000,ROW(A3583),)</f>
        <v>13.3577883888678</v>
      </c>
    </row>
    <row r="3586" spans="1:36" x14ac:dyDescent="0.2">
      <c r="A3586" s="148">
        <v>41850</v>
      </c>
      <c r="B3586" s="137">
        <v>11.5646116882545</v>
      </c>
      <c r="C3586" s="137">
        <v>54.307023546895401</v>
      </c>
      <c r="D3586" s="137">
        <v>8.7714952642056492</v>
      </c>
      <c r="E3586" s="137">
        <v>6.0570843554970004</v>
      </c>
      <c r="F3586" s="137">
        <v>10.428111905404201</v>
      </c>
      <c r="G3586" s="137">
        <v>32.347189569475802</v>
      </c>
      <c r="H3586" s="137">
        <v>6.04630493230861</v>
      </c>
      <c r="I3586" s="137">
        <v>14.930154252079801</v>
      </c>
      <c r="J3586" s="137">
        <v>25.870288324391201</v>
      </c>
      <c r="K3586" s="137">
        <v>13.2535324794913</v>
      </c>
      <c r="L3586" s="137">
        <v>11.8093653747784</v>
      </c>
      <c r="M3586" s="137">
        <v>54.307023546895401</v>
      </c>
      <c r="N3586" s="137">
        <v>8.8093034334479192</v>
      </c>
      <c r="O3586" s="137">
        <v>6.4308427367799297</v>
      </c>
      <c r="P3586" s="137">
        <v>10.401475604241</v>
      </c>
      <c r="Q3586" s="137">
        <v>32.377908647889399</v>
      </c>
      <c r="R3586" s="137">
        <v>6.05956437294964</v>
      </c>
      <c r="S3586" s="137">
        <v>14.9096457984369</v>
      </c>
      <c r="T3586" s="137">
        <v>25.751726049760599</v>
      </c>
      <c r="U3586" s="137">
        <v>13.7617800377019</v>
      </c>
      <c r="V3586" s="1">
        <v>8192742</v>
      </c>
      <c r="W3586" s="1">
        <v>0</v>
      </c>
      <c r="X3586" s="1">
        <v>972891</v>
      </c>
      <c r="Y3586" s="1">
        <v>65626194</v>
      </c>
      <c r="Z3586" s="1">
        <v>2206050</v>
      </c>
      <c r="AA3586" s="1">
        <v>1350729</v>
      </c>
      <c r="AB3586" s="1">
        <v>4419762</v>
      </c>
      <c r="AC3586" s="1">
        <v>3881104</v>
      </c>
      <c r="AD3586" s="1">
        <v>512085</v>
      </c>
      <c r="AE3586" s="1">
        <v>1473666</v>
      </c>
      <c r="AH3586" s="136">
        <f t="shared" si="55"/>
        <v>41850</v>
      </c>
      <c r="AI3586" s="177">
        <f>HLOOKUP(附加题模型!$E$2,历史数据!$B$3:$K$5000,ROW(A3584),)</f>
        <v>13.2535324794913</v>
      </c>
      <c r="AJ3586" s="177">
        <f>HLOOKUP(附加题模型!$E$2,历史数据!$L$3:$U$5000,ROW(A3584),)</f>
        <v>13.7617800377019</v>
      </c>
    </row>
    <row r="3587" spans="1:36" x14ac:dyDescent="0.2">
      <c r="A3587" s="148">
        <v>41851</v>
      </c>
      <c r="B3587" s="137">
        <v>11.8093653747784</v>
      </c>
      <c r="C3587" s="137">
        <v>59.714875821551203</v>
      </c>
      <c r="D3587" s="137">
        <v>8.8093034334479192</v>
      </c>
      <c r="E3587" s="137">
        <v>6.3978640560785003</v>
      </c>
      <c r="F3587" s="137">
        <v>10.401475604241</v>
      </c>
      <c r="G3587" s="137">
        <v>32.224313255821599</v>
      </c>
      <c r="H3587" s="137">
        <v>6.04630493230861</v>
      </c>
      <c r="I3587" s="137">
        <v>14.950662705722801</v>
      </c>
      <c r="J3587" s="137">
        <v>25.775438504686701</v>
      </c>
      <c r="K3587" s="137">
        <v>13.657524128325299</v>
      </c>
      <c r="L3587" s="137">
        <v>11.901148007224799</v>
      </c>
      <c r="M3587" s="137">
        <v>59.714875821551203</v>
      </c>
      <c r="N3587" s="137">
        <v>8.8219061565286694</v>
      </c>
      <c r="O3587" s="137">
        <v>6.2219777590041696</v>
      </c>
      <c r="P3587" s="137">
        <v>10.401475604241</v>
      </c>
      <c r="Q3587" s="137">
        <v>32.470065883129998</v>
      </c>
      <c r="R3587" s="137">
        <v>6.1391210167957997</v>
      </c>
      <c r="S3587" s="137">
        <v>14.971171159365801</v>
      </c>
      <c r="T3587" s="137">
        <v>25.799150959612799</v>
      </c>
      <c r="U3587" s="137">
        <v>13.774812026373899</v>
      </c>
      <c r="V3587" s="1">
        <v>5003245</v>
      </c>
      <c r="W3587" s="1">
        <v>726129</v>
      </c>
      <c r="X3587" s="1">
        <v>1004453</v>
      </c>
      <c r="Y3587" s="1">
        <v>33765016</v>
      </c>
      <c r="Z3587" s="1">
        <v>2615021</v>
      </c>
      <c r="AA3587" s="1">
        <v>855628</v>
      </c>
      <c r="AB3587" s="1">
        <v>4169255</v>
      </c>
      <c r="AC3587" s="1">
        <v>2664941</v>
      </c>
      <c r="AD3587" s="1">
        <v>639761</v>
      </c>
      <c r="AE3587" s="1">
        <v>680721</v>
      </c>
      <c r="AH3587" s="136">
        <f t="shared" si="55"/>
        <v>41851</v>
      </c>
      <c r="AI3587" s="177">
        <f>HLOOKUP(附加题模型!$E$2,历史数据!$B$3:$K$5000,ROW(A3585),)</f>
        <v>13.657524128325299</v>
      </c>
      <c r="AJ3587" s="177">
        <f>HLOOKUP(附加题模型!$E$2,历史数据!$L$3:$U$5000,ROW(A3585),)</f>
        <v>13.774812026373899</v>
      </c>
    </row>
    <row r="3588" spans="1:36" x14ac:dyDescent="0.2">
      <c r="A3588" s="148">
        <v>41852</v>
      </c>
      <c r="B3588" s="137">
        <v>11.8705537964094</v>
      </c>
      <c r="C3588" s="137">
        <v>65.655896630328002</v>
      </c>
      <c r="D3588" s="137">
        <v>8.8975224950132095</v>
      </c>
      <c r="E3588" s="137">
        <v>6.14502750403416</v>
      </c>
      <c r="F3588" s="137">
        <v>10.3482030019145</v>
      </c>
      <c r="G3588" s="137">
        <v>32.4393468047165</v>
      </c>
      <c r="H3588" s="137">
        <v>6.1126021355137503</v>
      </c>
      <c r="I3588" s="137">
        <v>14.950662705722801</v>
      </c>
      <c r="J3588" s="137">
        <v>25.822863414538901</v>
      </c>
      <c r="K3588" s="137">
        <v>13.7226840716857</v>
      </c>
      <c r="L3588" s="137">
        <v>11.839959585593901</v>
      </c>
      <c r="M3588" s="137">
        <v>65.655896630328002</v>
      </c>
      <c r="N3588" s="137">
        <v>9.1369742335475603</v>
      </c>
      <c r="O3588" s="137">
        <v>5.95814831339269</v>
      </c>
      <c r="P3588" s="137">
        <v>10.2949303995881</v>
      </c>
      <c r="Q3588" s="137">
        <v>32.162875098994498</v>
      </c>
      <c r="R3588" s="137">
        <v>6.0860832542316903</v>
      </c>
      <c r="S3588" s="137">
        <v>14.8686288911509</v>
      </c>
      <c r="T3588" s="137">
        <v>25.585738865277801</v>
      </c>
      <c r="U3588" s="137">
        <v>13.735716060357699</v>
      </c>
      <c r="V3588" s="1">
        <v>5022400</v>
      </c>
      <c r="W3588" s="1">
        <v>334517</v>
      </c>
      <c r="X3588" s="1">
        <v>2688119</v>
      </c>
      <c r="Y3588" s="1">
        <v>22050363</v>
      </c>
      <c r="Z3588" s="1">
        <v>2402716</v>
      </c>
      <c r="AA3588" s="1">
        <v>1375092</v>
      </c>
      <c r="AB3588" s="1">
        <v>6411992</v>
      </c>
      <c r="AC3588" s="1">
        <v>5602111</v>
      </c>
      <c r="AD3588" s="1">
        <v>499752</v>
      </c>
      <c r="AE3588" s="1">
        <v>486497</v>
      </c>
      <c r="AH3588" s="136">
        <f t="shared" si="55"/>
        <v>41852</v>
      </c>
      <c r="AI3588" s="177">
        <f>HLOOKUP(附加题模型!$E$2,历史数据!$B$3:$K$5000,ROW(A3586),)</f>
        <v>13.7226840716857</v>
      </c>
      <c r="AJ3588" s="177">
        <f>HLOOKUP(附加题模型!$E$2,历史数据!$L$3:$U$5000,ROW(A3586),)</f>
        <v>13.735716060357699</v>
      </c>
    </row>
    <row r="3589" spans="1:36" x14ac:dyDescent="0.2">
      <c r="A3589" s="148">
        <v>41855</v>
      </c>
      <c r="B3589" s="137">
        <v>11.839959585593901</v>
      </c>
      <c r="C3589" s="137">
        <v>72.206252906671594</v>
      </c>
      <c r="D3589" s="137">
        <v>9.1369742335475603</v>
      </c>
      <c r="E3589" s="137">
        <v>5.9361625262583999</v>
      </c>
      <c r="F3589" s="137">
        <v>10.321566700751299</v>
      </c>
      <c r="G3589" s="137">
        <v>32.039998785340202</v>
      </c>
      <c r="H3589" s="137">
        <v>6.07282381359067</v>
      </c>
      <c r="I3589" s="137">
        <v>14.8686288911509</v>
      </c>
      <c r="J3589" s="137">
        <v>25.585738865277801</v>
      </c>
      <c r="K3589" s="137">
        <v>13.7487480490298</v>
      </c>
      <c r="L3589" s="137">
        <v>11.839959585593901</v>
      </c>
      <c r="M3589" s="137">
        <v>67.407736099582706</v>
      </c>
      <c r="N3589" s="137">
        <v>9.1495769566283105</v>
      </c>
      <c r="O3589" s="137">
        <v>6.0350985683627103</v>
      </c>
      <c r="P3589" s="137">
        <v>10.5080208088939</v>
      </c>
      <c r="Q3589" s="137">
        <v>32.470065883129998</v>
      </c>
      <c r="R3589" s="137">
        <v>6.1391210167957997</v>
      </c>
      <c r="S3589" s="137">
        <v>14.991679613008699</v>
      </c>
      <c r="T3589" s="137">
        <v>26.889923886214099</v>
      </c>
      <c r="U3589" s="137">
        <v>13.7617800377019</v>
      </c>
      <c r="V3589" s="1">
        <v>8427998</v>
      </c>
      <c r="W3589" s="1">
        <v>35796335</v>
      </c>
      <c r="X3589" s="1">
        <v>1091301</v>
      </c>
      <c r="Y3589" s="1">
        <v>16620333</v>
      </c>
      <c r="Z3589" s="1">
        <v>2535678</v>
      </c>
      <c r="AA3589" s="1">
        <v>1643661</v>
      </c>
      <c r="AB3589" s="1">
        <v>4049016</v>
      </c>
      <c r="AC3589" s="1">
        <v>2937447</v>
      </c>
      <c r="AD3589" s="1">
        <v>2938351</v>
      </c>
      <c r="AE3589" s="1">
        <v>531729</v>
      </c>
      <c r="AH3589" s="136">
        <f t="shared" si="55"/>
        <v>41855</v>
      </c>
      <c r="AI3589" s="177">
        <f>HLOOKUP(附加题模型!$E$2,历史数据!$B$3:$K$5000,ROW(A3587),)</f>
        <v>13.7487480490298</v>
      </c>
      <c r="AJ3589" s="177">
        <f>HLOOKUP(附加题模型!$E$2,历史数据!$L$3:$U$5000,ROW(A3587),)</f>
        <v>13.7617800377019</v>
      </c>
    </row>
    <row r="3590" spans="1:36" x14ac:dyDescent="0.2">
      <c r="A3590" s="148">
        <v>41856</v>
      </c>
      <c r="B3590" s="137">
        <v>11.8705537964094</v>
      </c>
      <c r="C3590" s="137">
        <v>66.189065164449005</v>
      </c>
      <c r="D3590" s="137">
        <v>9.1747824027898197</v>
      </c>
      <c r="E3590" s="137">
        <v>6.0131127812284104</v>
      </c>
      <c r="F3590" s="137">
        <v>10.5080208088939</v>
      </c>
      <c r="G3590" s="137">
        <v>32.377908647889399</v>
      </c>
      <c r="H3590" s="137">
        <v>6.1391210167957997</v>
      </c>
      <c r="I3590" s="137">
        <v>14.971171159365801</v>
      </c>
      <c r="J3590" s="137">
        <v>26.795074066509599</v>
      </c>
      <c r="K3590" s="137">
        <v>13.774812026373899</v>
      </c>
      <c r="L3590" s="137">
        <v>11.901148007224799</v>
      </c>
      <c r="M3590" s="137">
        <v>65.351228896544598</v>
      </c>
      <c r="N3590" s="137">
        <v>9.0613578950630291</v>
      </c>
      <c r="O3590" s="137">
        <v>6.1120488233327199</v>
      </c>
      <c r="P3590" s="137">
        <v>10.574611561802</v>
      </c>
      <c r="Q3590" s="137">
        <v>32.838694824092698</v>
      </c>
      <c r="R3590" s="137">
        <v>6.21867766064197</v>
      </c>
      <c r="S3590" s="137">
        <v>14.991679613008699</v>
      </c>
      <c r="T3590" s="137">
        <v>27.221898255179699</v>
      </c>
      <c r="U3590" s="137">
        <v>13.618428162309099</v>
      </c>
      <c r="V3590" s="1">
        <v>8095228</v>
      </c>
      <c r="W3590" s="1">
        <v>21422044</v>
      </c>
      <c r="X3590" s="1">
        <v>1491616</v>
      </c>
      <c r="Y3590" s="1">
        <v>18913513</v>
      </c>
      <c r="Z3590" s="1">
        <v>1612259</v>
      </c>
      <c r="AA3590" s="1">
        <v>1374879</v>
      </c>
      <c r="AB3590" s="1">
        <v>4916556</v>
      </c>
      <c r="AC3590" s="1">
        <v>2661265</v>
      </c>
      <c r="AD3590" s="1">
        <v>1926417</v>
      </c>
      <c r="AE3590" s="1">
        <v>946602</v>
      </c>
      <c r="AH3590" s="136">
        <f t="shared" ref="AH3590:AH3653" si="56">A3590</f>
        <v>41856</v>
      </c>
      <c r="AI3590" s="177">
        <f>HLOOKUP(附加题模型!$E$2,历史数据!$B$3:$K$5000,ROW(A3588),)</f>
        <v>13.774812026373899</v>
      </c>
      <c r="AJ3590" s="177">
        <f>HLOOKUP(附加题模型!$E$2,历史数据!$L$3:$U$5000,ROW(A3588),)</f>
        <v>13.618428162309099</v>
      </c>
    </row>
    <row r="3591" spans="1:36" x14ac:dyDescent="0.2">
      <c r="A3591" s="148">
        <v>41857</v>
      </c>
      <c r="B3591" s="137">
        <v>11.8705537964094</v>
      </c>
      <c r="C3591" s="137">
        <v>64.132557961410896</v>
      </c>
      <c r="D3591" s="137">
        <v>9.1243715104667995</v>
      </c>
      <c r="E3591" s="137">
        <v>6.0241056747955604</v>
      </c>
      <c r="F3591" s="137">
        <v>10.5879297123836</v>
      </c>
      <c r="G3591" s="137">
        <v>32.715818510438503</v>
      </c>
      <c r="H3591" s="137">
        <v>6.1788993387188897</v>
      </c>
      <c r="I3591" s="137">
        <v>14.971171159365801</v>
      </c>
      <c r="J3591" s="137">
        <v>27.269323165031899</v>
      </c>
      <c r="K3591" s="137">
        <v>13.5532682189488</v>
      </c>
      <c r="L3591" s="137">
        <v>12.390655380272699</v>
      </c>
      <c r="M3591" s="137">
        <v>64.361058761748396</v>
      </c>
      <c r="N3591" s="137">
        <v>9.2125905720320898</v>
      </c>
      <c r="O3591" s="137">
        <v>5.9361625262583999</v>
      </c>
      <c r="P3591" s="137">
        <v>10.7077930676181</v>
      </c>
      <c r="Q3591" s="137">
        <v>33.4223573139503</v>
      </c>
      <c r="R3591" s="137">
        <v>6.36453150769327</v>
      </c>
      <c r="S3591" s="137">
        <v>15.155747242152501</v>
      </c>
      <c r="T3591" s="137">
        <v>26.984773705918599</v>
      </c>
      <c r="U3591" s="137">
        <v>13.7096520830136</v>
      </c>
      <c r="V3591" s="1">
        <v>9718408</v>
      </c>
      <c r="W3591" s="1">
        <v>10846942</v>
      </c>
      <c r="X3591" s="1">
        <v>1182179</v>
      </c>
      <c r="Y3591" s="1">
        <v>14877586</v>
      </c>
      <c r="Z3591" s="1">
        <v>3046434</v>
      </c>
      <c r="AA3591" s="1">
        <v>1418152</v>
      </c>
      <c r="AB3591" s="1">
        <v>10008749</v>
      </c>
      <c r="AC3591" s="1">
        <v>3308392</v>
      </c>
      <c r="AD3591" s="1">
        <v>1481281</v>
      </c>
      <c r="AE3591" s="1">
        <v>444402</v>
      </c>
      <c r="AH3591" s="136">
        <f t="shared" si="56"/>
        <v>41857</v>
      </c>
      <c r="AI3591" s="177">
        <f>HLOOKUP(附加题模型!$E$2,历史数据!$B$3:$K$5000,ROW(A3589),)</f>
        <v>13.5532682189488</v>
      </c>
      <c r="AJ3591" s="177">
        <f>HLOOKUP(附加题模型!$E$2,历史数据!$L$3:$U$5000,ROW(A3589),)</f>
        <v>13.7096520830136</v>
      </c>
    </row>
    <row r="3592" spans="1:36" x14ac:dyDescent="0.2">
      <c r="A3592" s="148">
        <v>41858</v>
      </c>
      <c r="B3592" s="137">
        <v>12.268278537010699</v>
      </c>
      <c r="C3592" s="137">
        <v>64.132557961410896</v>
      </c>
      <c r="D3592" s="137">
        <v>9.2251932951128399</v>
      </c>
      <c r="E3592" s="137">
        <v>5.9141767391241098</v>
      </c>
      <c r="F3592" s="137">
        <v>10.7743838205262</v>
      </c>
      <c r="G3592" s="137">
        <v>33.268761921882501</v>
      </c>
      <c r="H3592" s="137">
        <v>6.36453150769327</v>
      </c>
      <c r="I3592" s="137">
        <v>15.155747242152501</v>
      </c>
      <c r="J3592" s="137">
        <v>27.079623525622999</v>
      </c>
      <c r="K3592" s="137">
        <v>13.6835881056695</v>
      </c>
      <c r="L3592" s="137">
        <v>12.6660032776121</v>
      </c>
      <c r="M3592" s="137">
        <v>62.228384625264503</v>
      </c>
      <c r="N3592" s="137">
        <v>9.2251932951128399</v>
      </c>
      <c r="O3592" s="137">
        <v>5.8372264841540904</v>
      </c>
      <c r="P3592" s="137">
        <v>10.801020121689399</v>
      </c>
      <c r="Q3592" s="137">
        <v>32.869413902506302</v>
      </c>
      <c r="R3592" s="137">
        <v>6.2584559825650503</v>
      </c>
      <c r="S3592" s="137">
        <v>14.745578169293101</v>
      </c>
      <c r="T3592" s="137">
        <v>26.700224246805199</v>
      </c>
      <c r="U3592" s="137">
        <v>13.6835881056695</v>
      </c>
      <c r="V3592" s="1">
        <v>9401213</v>
      </c>
      <c r="W3592" s="1">
        <v>10809005</v>
      </c>
      <c r="X3592" s="1">
        <v>1671819</v>
      </c>
      <c r="Y3592" s="1">
        <v>12869110</v>
      </c>
      <c r="Z3592" s="1">
        <v>2315432</v>
      </c>
      <c r="AA3592" s="1">
        <v>1210507</v>
      </c>
      <c r="AB3592" s="1">
        <v>3375945</v>
      </c>
      <c r="AC3592" s="1">
        <v>3469925</v>
      </c>
      <c r="AD3592" s="1">
        <v>948477</v>
      </c>
      <c r="AE3592" s="1">
        <v>636550</v>
      </c>
      <c r="AH3592" s="136">
        <f t="shared" si="56"/>
        <v>41858</v>
      </c>
      <c r="AI3592" s="177">
        <f>HLOOKUP(附加题模型!$E$2,历史数据!$B$3:$K$5000,ROW(A3590),)</f>
        <v>13.6835881056695</v>
      </c>
      <c r="AJ3592" s="177">
        <f>HLOOKUP(附加题模型!$E$2,历史数据!$L$3:$U$5000,ROW(A3590),)</f>
        <v>13.6835881056695</v>
      </c>
    </row>
    <row r="3593" spans="1:36" x14ac:dyDescent="0.2">
      <c r="A3593" s="148">
        <v>41859</v>
      </c>
      <c r="B3593" s="137">
        <v>12.6965974884275</v>
      </c>
      <c r="C3593" s="137">
        <v>61.771383024589298</v>
      </c>
      <c r="D3593" s="137">
        <v>9.1999878489513307</v>
      </c>
      <c r="E3593" s="137">
        <v>5.8702051648555296</v>
      </c>
      <c r="F3593" s="137">
        <v>10.801020121689399</v>
      </c>
      <c r="G3593" s="137">
        <v>32.9001329809198</v>
      </c>
      <c r="H3593" s="137">
        <v>6.2717154232060803</v>
      </c>
      <c r="I3593" s="137">
        <v>14.8686288911509</v>
      </c>
      <c r="J3593" s="137">
        <v>26.842498976361899</v>
      </c>
      <c r="K3593" s="137">
        <v>13.6053961736371</v>
      </c>
      <c r="L3593" s="137">
        <v>12.788380120874001</v>
      </c>
      <c r="M3593" s="137">
        <v>62.380718492156198</v>
      </c>
      <c r="N3593" s="137">
        <v>9.4898504798087</v>
      </c>
      <c r="O3593" s="137">
        <v>5.9361625262583999</v>
      </c>
      <c r="P3593" s="137">
        <v>10.987474229831999</v>
      </c>
      <c r="Q3593" s="137">
        <v>33.453076392363897</v>
      </c>
      <c r="R3593" s="137">
        <v>6.3114937451291597</v>
      </c>
      <c r="S3593" s="137">
        <v>14.786595076579101</v>
      </c>
      <c r="T3593" s="137">
        <v>27.008486160844701</v>
      </c>
      <c r="U3593" s="137">
        <v>13.9442278791108</v>
      </c>
      <c r="V3593" s="1">
        <v>6646291</v>
      </c>
      <c r="W3593" s="1">
        <v>7034826</v>
      </c>
      <c r="X3593" s="1">
        <v>2833632</v>
      </c>
      <c r="Y3593" s="1">
        <v>9274354</v>
      </c>
      <c r="Z3593" s="1">
        <v>2767259</v>
      </c>
      <c r="AA3593" s="1">
        <v>1136765</v>
      </c>
      <c r="AB3593" s="1">
        <v>2739664</v>
      </c>
      <c r="AC3593" s="1">
        <v>3087424</v>
      </c>
      <c r="AD3593" s="1">
        <v>1398602</v>
      </c>
      <c r="AE3593" s="1">
        <v>943851</v>
      </c>
      <c r="AH3593" s="136">
        <f t="shared" si="56"/>
        <v>41859</v>
      </c>
      <c r="AI3593" s="177">
        <f>HLOOKUP(附加题模型!$E$2,历史数据!$B$3:$K$5000,ROW(A3591),)</f>
        <v>13.6053961736371</v>
      </c>
      <c r="AJ3593" s="177">
        <f>HLOOKUP(附加题模型!$E$2,历史数据!$L$3:$U$5000,ROW(A3591),)</f>
        <v>13.9442278791108</v>
      </c>
    </row>
    <row r="3594" spans="1:36" x14ac:dyDescent="0.2">
      <c r="A3594" s="148">
        <v>41862</v>
      </c>
      <c r="B3594" s="137">
        <v>12.8189743316895</v>
      </c>
      <c r="C3594" s="137">
        <v>62.076050758372801</v>
      </c>
      <c r="D3594" s="137">
        <v>9.4772477567279498</v>
      </c>
      <c r="E3594" s="137">
        <v>5.9031838455569599</v>
      </c>
      <c r="F3594" s="137">
        <v>11.0141105309953</v>
      </c>
      <c r="G3594" s="137">
        <v>33.330200078709602</v>
      </c>
      <c r="H3594" s="137">
        <v>6.3247531857701897</v>
      </c>
      <c r="I3594" s="137">
        <v>14.827611983864999</v>
      </c>
      <c r="J3594" s="137">
        <v>26.937348796066299</v>
      </c>
      <c r="K3594" s="137">
        <v>14.152739697863799</v>
      </c>
      <c r="L3594" s="137">
        <v>12.788380120874001</v>
      </c>
      <c r="M3594" s="137">
        <v>62.990053959722999</v>
      </c>
      <c r="N3594" s="137">
        <v>9.5402613721317202</v>
      </c>
      <c r="O3594" s="137">
        <v>5.95814831339269</v>
      </c>
      <c r="P3594" s="137">
        <v>11.000792380413699</v>
      </c>
      <c r="Q3594" s="137">
        <v>33.7295480980859</v>
      </c>
      <c r="R3594" s="137">
        <v>6.3380126264112198</v>
      </c>
      <c r="S3594" s="137">
        <v>14.971171159365801</v>
      </c>
      <c r="T3594" s="137">
        <v>27.103335980549101</v>
      </c>
      <c r="U3594" s="137">
        <v>14.1006117431756</v>
      </c>
      <c r="V3594" s="1">
        <v>5869550</v>
      </c>
      <c r="W3594" s="1">
        <v>7056303</v>
      </c>
      <c r="X3594" s="1">
        <v>1794170</v>
      </c>
      <c r="Y3594" s="1">
        <v>9075826</v>
      </c>
      <c r="Z3594" s="1">
        <v>1888317</v>
      </c>
      <c r="AA3594" s="1">
        <v>1590656</v>
      </c>
      <c r="AB3594" s="1">
        <v>2733983</v>
      </c>
      <c r="AC3594" s="1">
        <v>2747094</v>
      </c>
      <c r="AD3594" s="1">
        <v>1282270</v>
      </c>
      <c r="AE3594" s="1">
        <v>661200</v>
      </c>
      <c r="AH3594" s="136">
        <f t="shared" si="56"/>
        <v>41862</v>
      </c>
      <c r="AI3594" s="177">
        <f>HLOOKUP(附加题模型!$E$2,历史数据!$B$3:$K$5000,ROW(A3592),)</f>
        <v>14.152739697863799</v>
      </c>
      <c r="AJ3594" s="177">
        <f>HLOOKUP(附加题模型!$E$2,历史数据!$L$3:$U$5000,ROW(A3592),)</f>
        <v>14.1006117431756</v>
      </c>
    </row>
    <row r="3595" spans="1:36" x14ac:dyDescent="0.2">
      <c r="A3595" s="148">
        <v>41863</v>
      </c>
      <c r="B3595" s="137">
        <v>12.727191699243001</v>
      </c>
      <c r="C3595" s="137">
        <v>63.447055560398198</v>
      </c>
      <c r="D3595" s="137">
        <v>9.6032749875354995</v>
      </c>
      <c r="E3595" s="137">
        <v>5.95814831339269</v>
      </c>
      <c r="F3595" s="137">
        <v>11.000792380413699</v>
      </c>
      <c r="G3595" s="137">
        <v>33.637390862845201</v>
      </c>
      <c r="H3595" s="137">
        <v>6.3380126264112198</v>
      </c>
      <c r="I3595" s="137">
        <v>14.950662705722801</v>
      </c>
      <c r="J3595" s="137">
        <v>27.032198615770799</v>
      </c>
      <c r="K3595" s="137">
        <v>14.0615157771594</v>
      </c>
      <c r="L3595" s="137">
        <v>12.8189743316895</v>
      </c>
      <c r="M3595" s="137">
        <v>62.152217691818599</v>
      </c>
      <c r="N3595" s="137">
        <v>9.5024532028894608</v>
      </c>
      <c r="O3595" s="137">
        <v>6.0570843554970004</v>
      </c>
      <c r="P3595" s="137">
        <v>11.0141105309953</v>
      </c>
      <c r="Q3595" s="137">
        <v>33.514514549190999</v>
      </c>
      <c r="R3595" s="137">
        <v>6.2849748638471103</v>
      </c>
      <c r="S3595" s="137">
        <v>15.0737134275806</v>
      </c>
      <c r="T3595" s="137">
        <v>27.245610710105801</v>
      </c>
      <c r="U3595" s="137">
        <v>14.1006117431756</v>
      </c>
      <c r="V3595" s="1">
        <v>5794077</v>
      </c>
      <c r="W3595" s="1">
        <v>6438049</v>
      </c>
      <c r="X3595" s="1">
        <v>758210</v>
      </c>
      <c r="Y3595" s="1">
        <v>17982774</v>
      </c>
      <c r="Z3595" s="1">
        <v>1341264</v>
      </c>
      <c r="AA3595" s="1">
        <v>1358510</v>
      </c>
      <c r="AB3595" s="1">
        <v>2385258</v>
      </c>
      <c r="AC3595" s="1">
        <v>3065267</v>
      </c>
      <c r="AD3595" s="1">
        <v>1238844</v>
      </c>
      <c r="AE3595" s="1">
        <v>603315</v>
      </c>
      <c r="AH3595" s="136">
        <f t="shared" si="56"/>
        <v>41863</v>
      </c>
      <c r="AI3595" s="177">
        <f>HLOOKUP(附加题模型!$E$2,历史数据!$B$3:$K$5000,ROW(A3593),)</f>
        <v>14.0615157771594</v>
      </c>
      <c r="AJ3595" s="177">
        <f>HLOOKUP(附加题模型!$E$2,历史数据!$L$3:$U$5000,ROW(A3593),)</f>
        <v>14.1006117431756</v>
      </c>
    </row>
    <row r="3596" spans="1:36" x14ac:dyDescent="0.2">
      <c r="A3596" s="148">
        <v>41864</v>
      </c>
      <c r="B3596" s="137">
        <v>12.8189743316895</v>
      </c>
      <c r="C3596" s="137">
        <v>62.152217691818599</v>
      </c>
      <c r="D3596" s="137">
        <v>9.4772477567279498</v>
      </c>
      <c r="E3596" s="137">
        <v>6.0131127812284104</v>
      </c>
      <c r="F3596" s="137">
        <v>11.054064982740099</v>
      </c>
      <c r="G3596" s="137">
        <v>33.360919157123199</v>
      </c>
      <c r="H3596" s="137">
        <v>6.2849748638471103</v>
      </c>
      <c r="I3596" s="137">
        <v>15.155747242152501</v>
      </c>
      <c r="J3596" s="137">
        <v>27.198185800253601</v>
      </c>
      <c r="K3596" s="137">
        <v>14.0745477658315</v>
      </c>
      <c r="L3596" s="137">
        <v>12.5436264343501</v>
      </c>
      <c r="M3596" s="137">
        <v>61.390548357360103</v>
      </c>
      <c r="N3596" s="137">
        <v>9.5528640952124793</v>
      </c>
      <c r="O3596" s="137">
        <v>5.9691412069598302</v>
      </c>
      <c r="P3596" s="137">
        <v>10.9608379286688</v>
      </c>
      <c r="Q3596" s="137">
        <v>33.330200078709602</v>
      </c>
      <c r="R3596" s="137">
        <v>6.3114937451291597</v>
      </c>
      <c r="S3596" s="137">
        <v>15.032696520294699</v>
      </c>
      <c r="T3596" s="137">
        <v>27.411597894588599</v>
      </c>
      <c r="U3596" s="137">
        <v>14.2178996412242</v>
      </c>
      <c r="V3596" s="1">
        <v>10544408</v>
      </c>
      <c r="W3596" s="1">
        <v>8985614</v>
      </c>
      <c r="X3596" s="1">
        <v>1484016</v>
      </c>
      <c r="Y3596" s="1">
        <v>8861638</v>
      </c>
      <c r="Z3596" s="1">
        <v>2101064</v>
      </c>
      <c r="AA3596" s="1">
        <v>1315542</v>
      </c>
      <c r="AB3596" s="1">
        <v>2739007</v>
      </c>
      <c r="AC3596" s="1">
        <v>2824871</v>
      </c>
      <c r="AD3596" s="1">
        <v>1478140</v>
      </c>
      <c r="AE3596" s="1">
        <v>847286</v>
      </c>
      <c r="AH3596" s="136">
        <f t="shared" si="56"/>
        <v>41864</v>
      </c>
      <c r="AI3596" s="177">
        <f>HLOOKUP(附加题模型!$E$2,历史数据!$B$3:$K$5000,ROW(A3594),)</f>
        <v>14.0745477658315</v>
      </c>
      <c r="AJ3596" s="177">
        <f>HLOOKUP(附加题模型!$E$2,历史数据!$L$3:$U$5000,ROW(A3594),)</f>
        <v>14.2178996412242</v>
      </c>
    </row>
    <row r="3597" spans="1:36" x14ac:dyDescent="0.2">
      <c r="A3597" s="148">
        <v>41865</v>
      </c>
      <c r="B3597" s="137">
        <v>12.5742206451656</v>
      </c>
      <c r="C3597" s="137">
        <v>61.238214490468302</v>
      </c>
      <c r="D3597" s="137">
        <v>9.5654668182932294</v>
      </c>
      <c r="E3597" s="137">
        <v>5.9691412069598302</v>
      </c>
      <c r="F3597" s="137">
        <v>10.9608379286688</v>
      </c>
      <c r="G3597" s="137">
        <v>33.053728372987599</v>
      </c>
      <c r="H3597" s="137">
        <v>6.3114937451291597</v>
      </c>
      <c r="I3597" s="137">
        <v>15.012188066651699</v>
      </c>
      <c r="J3597" s="137">
        <v>27.269323165031899</v>
      </c>
      <c r="K3597" s="137">
        <v>14.2178996412242</v>
      </c>
      <c r="L3597" s="137">
        <v>12.482438012719101</v>
      </c>
      <c r="M3597" s="137">
        <v>62.609219292493798</v>
      </c>
      <c r="N3597" s="137">
        <v>9.4394395874856798</v>
      </c>
      <c r="O3597" s="137">
        <v>6.0021198876612702</v>
      </c>
      <c r="P3597" s="137">
        <v>10.854292724015901</v>
      </c>
      <c r="Q3597" s="137">
        <v>33.053728372987599</v>
      </c>
      <c r="R3597" s="137">
        <v>6.19215877935991</v>
      </c>
      <c r="S3597" s="137">
        <v>15.0532049739376</v>
      </c>
      <c r="T3597" s="137">
        <v>27.459022804440899</v>
      </c>
      <c r="U3597" s="137">
        <v>14.2569956072404</v>
      </c>
      <c r="V3597" s="1">
        <v>7418615</v>
      </c>
      <c r="W3597" s="1">
        <v>9579836</v>
      </c>
      <c r="X3597" s="1">
        <v>1483885</v>
      </c>
      <c r="Y3597" s="1">
        <v>9480967</v>
      </c>
      <c r="Z3597" s="1">
        <v>2102631</v>
      </c>
      <c r="AA3597" s="1">
        <v>1448307</v>
      </c>
      <c r="AB3597" s="1">
        <v>3200276</v>
      </c>
      <c r="AC3597" s="1">
        <v>3355672</v>
      </c>
      <c r="AD3597" s="1">
        <v>2452463</v>
      </c>
      <c r="AE3597" s="1">
        <v>1259115</v>
      </c>
      <c r="AH3597" s="136">
        <f t="shared" si="56"/>
        <v>41865</v>
      </c>
      <c r="AI3597" s="177">
        <f>HLOOKUP(附加题模型!$E$2,历史数据!$B$3:$K$5000,ROW(A3595),)</f>
        <v>14.2178996412242</v>
      </c>
      <c r="AJ3597" s="177">
        <f>HLOOKUP(附加题模型!$E$2,历史数据!$L$3:$U$5000,ROW(A3595),)</f>
        <v>14.2569956072404</v>
      </c>
    </row>
    <row r="3598" spans="1:36" x14ac:dyDescent="0.2">
      <c r="A3598" s="148">
        <v>41866</v>
      </c>
      <c r="B3598" s="137">
        <v>12.482438012719101</v>
      </c>
      <c r="C3598" s="137">
        <v>62.5330523590479</v>
      </c>
      <c r="D3598" s="137">
        <v>9.5402613721317202</v>
      </c>
      <c r="E3598" s="137">
        <v>6.0021198876612702</v>
      </c>
      <c r="F3598" s="137">
        <v>10.854292724015901</v>
      </c>
      <c r="G3598" s="137">
        <v>33.023009294574102</v>
      </c>
      <c r="H3598" s="137">
        <v>6.20541822000094</v>
      </c>
      <c r="I3598" s="137">
        <v>14.991679613008699</v>
      </c>
      <c r="J3598" s="137">
        <v>27.269323165031899</v>
      </c>
      <c r="K3598" s="137">
        <v>14.2569956072404</v>
      </c>
      <c r="L3598" s="137">
        <v>12.727191699243001</v>
      </c>
      <c r="M3598" s="137">
        <v>62.7615531593855</v>
      </c>
      <c r="N3598" s="137">
        <v>9.7419049414238099</v>
      </c>
      <c r="O3598" s="137">
        <v>6.0241056747955604</v>
      </c>
      <c r="P3598" s="137">
        <v>11.0274286815769</v>
      </c>
      <c r="Q3598" s="137">
        <v>33.176604686641902</v>
      </c>
      <c r="R3598" s="137">
        <v>6.3380126264112198</v>
      </c>
      <c r="S3598" s="137">
        <v>15.2377810567243</v>
      </c>
      <c r="T3598" s="137">
        <v>27.506447714293099</v>
      </c>
      <c r="U3598" s="137">
        <v>14.465507425993399</v>
      </c>
      <c r="V3598" s="1">
        <v>5103782</v>
      </c>
      <c r="W3598" s="1">
        <v>5093342</v>
      </c>
      <c r="X3598" s="1">
        <v>2230526</v>
      </c>
      <c r="Y3598" s="1">
        <v>9583497</v>
      </c>
      <c r="Z3598" s="1">
        <v>2261886</v>
      </c>
      <c r="AA3598" s="1">
        <v>1386891</v>
      </c>
      <c r="AB3598" s="1">
        <v>4944493</v>
      </c>
      <c r="AC3598" s="1">
        <v>3764746</v>
      </c>
      <c r="AD3598" s="1">
        <v>1397395</v>
      </c>
      <c r="AE3598" s="1">
        <v>498905</v>
      </c>
      <c r="AH3598" s="136">
        <f t="shared" si="56"/>
        <v>41866</v>
      </c>
      <c r="AI3598" s="177">
        <f>HLOOKUP(附加题模型!$E$2,历史数据!$B$3:$K$5000,ROW(A3596),)</f>
        <v>14.2569956072404</v>
      </c>
      <c r="AJ3598" s="177">
        <f>HLOOKUP(附加题模型!$E$2,历史数据!$L$3:$U$5000,ROW(A3596),)</f>
        <v>14.465507425993399</v>
      </c>
    </row>
    <row r="3599" spans="1:36" x14ac:dyDescent="0.2">
      <c r="A3599" s="148">
        <v>41869</v>
      </c>
      <c r="B3599" s="137">
        <v>12.7577859100585</v>
      </c>
      <c r="C3599" s="137">
        <v>62.837720092831297</v>
      </c>
      <c r="D3599" s="137">
        <v>9.6032749875354995</v>
      </c>
      <c r="E3599" s="137">
        <v>6.0021198876612702</v>
      </c>
      <c r="F3599" s="137">
        <v>11.054064982740099</v>
      </c>
      <c r="G3599" s="137">
        <v>32.807975745679201</v>
      </c>
      <c r="H3599" s="137">
        <v>6.3247531857701897</v>
      </c>
      <c r="I3599" s="137">
        <v>15.2993064176533</v>
      </c>
      <c r="J3599" s="137">
        <v>27.482735259367001</v>
      </c>
      <c r="K3599" s="137">
        <v>14.4785394146655</v>
      </c>
      <c r="L3599" s="137">
        <v>12.6048148559811</v>
      </c>
      <c r="M3599" s="137">
        <v>63.523222493844003</v>
      </c>
      <c r="N3599" s="137">
        <v>9.7293022183430509</v>
      </c>
      <c r="O3599" s="137">
        <v>6.0900630361984298</v>
      </c>
      <c r="P3599" s="137">
        <v>11.187246488556299</v>
      </c>
      <c r="Q3599" s="137">
        <v>33.360919157123199</v>
      </c>
      <c r="R3599" s="137">
        <v>6.36453150769327</v>
      </c>
      <c r="S3599" s="137">
        <v>15.688967036869601</v>
      </c>
      <c r="T3599" s="137">
        <v>27.885846993110899</v>
      </c>
      <c r="U3599" s="137">
        <v>14.6740192447465</v>
      </c>
      <c r="V3599" s="1">
        <v>9018633</v>
      </c>
      <c r="W3599" s="1">
        <v>7166020</v>
      </c>
      <c r="X3599" s="1">
        <v>1441792</v>
      </c>
      <c r="Y3599" s="1">
        <v>13500928</v>
      </c>
      <c r="Z3599" s="1">
        <v>2237636</v>
      </c>
      <c r="AA3599" s="1">
        <v>3275302</v>
      </c>
      <c r="AB3599" s="1">
        <v>4232825</v>
      </c>
      <c r="AC3599" s="1">
        <v>5385137</v>
      </c>
      <c r="AD3599" s="1">
        <v>1516364</v>
      </c>
      <c r="AE3599" s="1">
        <v>649670</v>
      </c>
      <c r="AH3599" s="136">
        <f t="shared" si="56"/>
        <v>41869</v>
      </c>
      <c r="AI3599" s="177">
        <f>HLOOKUP(附加题模型!$E$2,历史数据!$B$3:$K$5000,ROW(A3597),)</f>
        <v>14.4785394146655</v>
      </c>
      <c r="AJ3599" s="177">
        <f>HLOOKUP(附加题模型!$E$2,历史数据!$L$3:$U$5000,ROW(A3597),)</f>
        <v>14.6740192447465</v>
      </c>
    </row>
    <row r="3600" spans="1:36" x14ac:dyDescent="0.2">
      <c r="A3600" s="148">
        <v>41870</v>
      </c>
      <c r="B3600" s="137">
        <v>12.635409066796599</v>
      </c>
      <c r="C3600" s="137">
        <v>63.523222493844003</v>
      </c>
      <c r="D3600" s="137">
        <v>9.6536858798585197</v>
      </c>
      <c r="E3600" s="137">
        <v>6.0680772490641397</v>
      </c>
      <c r="F3600" s="137">
        <v>11.2005646391379</v>
      </c>
      <c r="G3600" s="137">
        <v>33.176604686641902</v>
      </c>
      <c r="H3600" s="137">
        <v>6.36453150769327</v>
      </c>
      <c r="I3600" s="137">
        <v>15.688967036869601</v>
      </c>
      <c r="J3600" s="137">
        <v>27.885846993110899</v>
      </c>
      <c r="K3600" s="137">
        <v>14.3612515166169</v>
      </c>
      <c r="L3600" s="137">
        <v>12.6048148559811</v>
      </c>
      <c r="M3600" s="137">
        <v>65.503562763436307</v>
      </c>
      <c r="N3600" s="137">
        <v>9.9057403414736296</v>
      </c>
      <c r="O3600" s="137">
        <v>6.0900630361984298</v>
      </c>
      <c r="P3600" s="137">
        <v>11.2005646391379</v>
      </c>
      <c r="Q3600" s="137">
        <v>34.497525058424799</v>
      </c>
      <c r="R3600" s="137">
        <v>6.5236447953856098</v>
      </c>
      <c r="S3600" s="137">
        <v>15.545407861368901</v>
      </c>
      <c r="T3600" s="137">
        <v>28.099259087446001</v>
      </c>
      <c r="U3600" s="137">
        <v>15.038914927564299</v>
      </c>
      <c r="V3600" s="1">
        <v>7434332</v>
      </c>
      <c r="W3600" s="1">
        <v>12515051</v>
      </c>
      <c r="X3600" s="1">
        <v>1903946</v>
      </c>
      <c r="Y3600" s="1">
        <v>10200328</v>
      </c>
      <c r="Z3600" s="1">
        <v>2234392</v>
      </c>
      <c r="AA3600" s="1">
        <v>3527598</v>
      </c>
      <c r="AB3600" s="1">
        <v>7971582</v>
      </c>
      <c r="AC3600" s="1">
        <v>4041791</v>
      </c>
      <c r="AD3600" s="1">
        <v>1862403</v>
      </c>
      <c r="AE3600" s="1">
        <v>902089</v>
      </c>
      <c r="AH3600" s="136">
        <f t="shared" si="56"/>
        <v>41870</v>
      </c>
      <c r="AI3600" s="177">
        <f>HLOOKUP(附加题模型!$E$2,历史数据!$B$3:$K$5000,ROW(A3598),)</f>
        <v>14.3612515166169</v>
      </c>
      <c r="AJ3600" s="177">
        <f>HLOOKUP(附加题模型!$E$2,历史数据!$L$3:$U$5000,ROW(A3598),)</f>
        <v>15.038914927564299</v>
      </c>
    </row>
    <row r="3601" spans="1:36" x14ac:dyDescent="0.2">
      <c r="A3601" s="148">
        <v>41871</v>
      </c>
      <c r="B3601" s="137">
        <v>12.5742206451656</v>
      </c>
      <c r="C3601" s="137">
        <v>64.894227295869399</v>
      </c>
      <c r="D3601" s="137">
        <v>9.8427267260698503</v>
      </c>
      <c r="E3601" s="137">
        <v>6.13403461046701</v>
      </c>
      <c r="F3601" s="137">
        <v>11.2405190908827</v>
      </c>
      <c r="G3601" s="137">
        <v>34.4053678231841</v>
      </c>
      <c r="H3601" s="137">
        <v>6.4971259141035498</v>
      </c>
      <c r="I3601" s="137">
        <v>15.6274416759407</v>
      </c>
      <c r="J3601" s="137">
        <v>27.862134538184801</v>
      </c>
      <c r="K3601" s="137">
        <v>15.078010893580499</v>
      </c>
      <c r="L3601" s="137">
        <v>12.8801627533205</v>
      </c>
      <c r="M3601" s="137">
        <v>63.751723294181602</v>
      </c>
      <c r="N3601" s="137">
        <v>10.246013864654</v>
      </c>
      <c r="O3601" s="137">
        <v>6.1999919718698804</v>
      </c>
      <c r="P3601" s="137">
        <v>11.3204279943724</v>
      </c>
      <c r="Q3601" s="137">
        <v>34.2517724311164</v>
      </c>
      <c r="R3601" s="137">
        <v>6.5103853547445798</v>
      </c>
      <c r="S3601" s="137">
        <v>15.545407861368901</v>
      </c>
      <c r="T3601" s="137">
        <v>27.790997173406499</v>
      </c>
      <c r="U3601" s="137">
        <v>15.5992904404632</v>
      </c>
      <c r="V3601" s="1">
        <v>8492313</v>
      </c>
      <c r="W3601" s="1">
        <v>9216494</v>
      </c>
      <c r="X3601" s="1">
        <v>2795002</v>
      </c>
      <c r="Y3601" s="1">
        <v>21034966</v>
      </c>
      <c r="Z3601" s="1">
        <v>3268051</v>
      </c>
      <c r="AA3601" s="1">
        <v>2004098</v>
      </c>
      <c r="AB3601" s="1">
        <v>4223725</v>
      </c>
      <c r="AC3601" s="1">
        <v>3305331</v>
      </c>
      <c r="AD3601" s="1">
        <v>844858</v>
      </c>
      <c r="AE3601" s="1">
        <v>860732</v>
      </c>
      <c r="AH3601" s="136">
        <f t="shared" si="56"/>
        <v>41871</v>
      </c>
      <c r="AI3601" s="177">
        <f>HLOOKUP(附加题模型!$E$2,历史数据!$B$3:$K$5000,ROW(A3599),)</f>
        <v>15.078010893580499</v>
      </c>
      <c r="AJ3601" s="177">
        <f>HLOOKUP(附加题模型!$E$2,历史数据!$L$3:$U$5000,ROW(A3599),)</f>
        <v>15.5992904404632</v>
      </c>
    </row>
    <row r="3602" spans="1:36" x14ac:dyDescent="0.2">
      <c r="A3602" s="148">
        <v>41872</v>
      </c>
      <c r="B3602" s="137">
        <v>12.849568542505001</v>
      </c>
      <c r="C3602" s="137">
        <v>63.447055560398198</v>
      </c>
      <c r="D3602" s="137">
        <v>10.296424756977</v>
      </c>
      <c r="E3602" s="137">
        <v>6.14502750403416</v>
      </c>
      <c r="F3602" s="137">
        <v>11.3204279943724</v>
      </c>
      <c r="G3602" s="137">
        <v>34.2517724311164</v>
      </c>
      <c r="H3602" s="137">
        <v>6.5236447953856098</v>
      </c>
      <c r="I3602" s="137">
        <v>15.545407861368901</v>
      </c>
      <c r="J3602" s="137">
        <v>27.814709628332601</v>
      </c>
      <c r="K3602" s="137">
        <v>15.195298791629099</v>
      </c>
      <c r="L3602" s="137">
        <v>13.0025395965824</v>
      </c>
      <c r="M3602" s="137">
        <v>64.132557961410896</v>
      </c>
      <c r="N3602" s="137">
        <v>10.4224519877846</v>
      </c>
      <c r="O3602" s="137">
        <v>6.4418356303470796</v>
      </c>
      <c r="P3602" s="137">
        <v>11.533518403678199</v>
      </c>
      <c r="Q3602" s="137">
        <v>34.497525058424799</v>
      </c>
      <c r="R3602" s="137">
        <v>6.6297203205138304</v>
      </c>
      <c r="S3602" s="137">
        <v>15.6274416759407</v>
      </c>
      <c r="T3602" s="137">
        <v>27.767284718480401</v>
      </c>
      <c r="U3602" s="137">
        <v>15.4689705537425</v>
      </c>
      <c r="V3602" s="1">
        <v>6011981</v>
      </c>
      <c r="W3602" s="1">
        <v>4593902</v>
      </c>
      <c r="X3602" s="1">
        <v>2693444</v>
      </c>
      <c r="Y3602" s="1">
        <v>33201397</v>
      </c>
      <c r="Z3602" s="1">
        <v>2834616</v>
      </c>
      <c r="AA3602" s="1">
        <v>1476213</v>
      </c>
      <c r="AB3602" s="1">
        <v>7899949</v>
      </c>
      <c r="AC3602" s="1">
        <v>3368703</v>
      </c>
      <c r="AD3602" s="1">
        <v>1406455</v>
      </c>
      <c r="AE3602" s="1">
        <v>568193</v>
      </c>
      <c r="AH3602" s="136">
        <f t="shared" si="56"/>
        <v>41872</v>
      </c>
      <c r="AI3602" s="177">
        <f>HLOOKUP(附加题模型!$E$2,历史数据!$B$3:$K$5000,ROW(A3600),)</f>
        <v>15.195298791629099</v>
      </c>
      <c r="AJ3602" s="177">
        <f>HLOOKUP(附加题模型!$E$2,历史数据!$L$3:$U$5000,ROW(A3600),)</f>
        <v>15.4689705537425</v>
      </c>
    </row>
    <row r="3603" spans="1:36" x14ac:dyDescent="0.2">
      <c r="A3603" s="148">
        <v>41873</v>
      </c>
      <c r="B3603" s="137">
        <v>13.0025395965824</v>
      </c>
      <c r="C3603" s="137">
        <v>64.361058761748396</v>
      </c>
      <c r="D3603" s="137">
        <v>10.4602601570269</v>
      </c>
      <c r="E3603" s="137">
        <v>6.3538924818099201</v>
      </c>
      <c r="F3603" s="137">
        <v>11.533518403678199</v>
      </c>
      <c r="G3603" s="137">
        <v>34.497525058424799</v>
      </c>
      <c r="H3603" s="137">
        <v>6.7490552862830802</v>
      </c>
      <c r="I3603" s="137">
        <v>15.606933222297799</v>
      </c>
      <c r="J3603" s="137">
        <v>27.625009988923701</v>
      </c>
      <c r="K3603" s="137">
        <v>15.6383864064794</v>
      </c>
      <c r="L3603" s="137">
        <v>13.3696701263683</v>
      </c>
      <c r="M3603" s="137">
        <v>63.904057161073297</v>
      </c>
      <c r="N3603" s="137">
        <v>10.7249173417227</v>
      </c>
      <c r="O3603" s="137">
        <v>6.3099209075413398</v>
      </c>
      <c r="P3603" s="137">
        <v>11.719972511820799</v>
      </c>
      <c r="Q3603" s="137">
        <v>35.326940175590899</v>
      </c>
      <c r="R3603" s="137">
        <v>6.6297203205138304</v>
      </c>
      <c r="S3603" s="137">
        <v>15.750492397798499</v>
      </c>
      <c r="T3603" s="137">
        <v>27.909559448037001</v>
      </c>
      <c r="U3603" s="137">
        <v>16.2117939080503</v>
      </c>
      <c r="V3603" s="1">
        <v>7814589</v>
      </c>
      <c r="W3603" s="1">
        <v>4489431</v>
      </c>
      <c r="X3603" s="1">
        <v>2893585</v>
      </c>
      <c r="Y3603" s="1">
        <v>17345060</v>
      </c>
      <c r="Z3603" s="1">
        <v>2864019</v>
      </c>
      <c r="AA3603" s="1">
        <v>2310322</v>
      </c>
      <c r="AB3603" s="1">
        <v>7806511</v>
      </c>
      <c r="AC3603" s="1">
        <v>2779927</v>
      </c>
      <c r="AD3603" s="1">
        <v>549176</v>
      </c>
      <c r="AE3603" s="1">
        <v>1905479</v>
      </c>
      <c r="AH3603" s="136">
        <f t="shared" si="56"/>
        <v>41873</v>
      </c>
      <c r="AI3603" s="177">
        <f>HLOOKUP(附加题模型!$E$2,历史数据!$B$3:$K$5000,ROW(A3601),)</f>
        <v>15.6383864064794</v>
      </c>
      <c r="AJ3603" s="177">
        <f>HLOOKUP(附加题模型!$E$2,历史数据!$L$3:$U$5000,ROW(A3601),)</f>
        <v>16.2117939080503</v>
      </c>
    </row>
    <row r="3604" spans="1:36" x14ac:dyDescent="0.2">
      <c r="A3604" s="148">
        <v>41876</v>
      </c>
      <c r="B3604" s="137">
        <v>13.3696701263683</v>
      </c>
      <c r="C3604" s="137">
        <v>63.5993894272899</v>
      </c>
      <c r="D3604" s="137">
        <v>10.6493010032382</v>
      </c>
      <c r="E3604" s="137">
        <v>6.1010559297655798</v>
      </c>
      <c r="F3604" s="137">
        <v>11.719972511820799</v>
      </c>
      <c r="G3604" s="137">
        <v>35.050468469868797</v>
      </c>
      <c r="H3604" s="137">
        <v>6.5899419985907404</v>
      </c>
      <c r="I3604" s="137">
        <v>15.771000851441499</v>
      </c>
      <c r="J3604" s="137">
        <v>28.217821362076499</v>
      </c>
      <c r="K3604" s="137">
        <v>16.107537998673799</v>
      </c>
      <c r="L3604" s="137">
        <v>13.2472932831063</v>
      </c>
      <c r="M3604" s="137">
        <v>64.208724894856701</v>
      </c>
      <c r="N3604" s="137">
        <v>10.699711895561199</v>
      </c>
      <c r="O3604" s="137">
        <v>6.0790701426312896</v>
      </c>
      <c r="P3604" s="137">
        <v>11.8664721682186</v>
      </c>
      <c r="Q3604" s="137">
        <v>36.156355292756899</v>
      </c>
      <c r="R3604" s="137">
        <v>6.5899419985907404</v>
      </c>
      <c r="S3604" s="137">
        <v>15.750492397798499</v>
      </c>
      <c r="T3604" s="137">
        <v>28.383808546559301</v>
      </c>
      <c r="U3604" s="137">
        <v>16.14663396469</v>
      </c>
      <c r="V3604" s="1">
        <v>4874010</v>
      </c>
      <c r="W3604" s="1">
        <v>5864776</v>
      </c>
      <c r="X3604" s="1">
        <v>1732265</v>
      </c>
      <c r="Y3604" s="1">
        <v>14906443</v>
      </c>
      <c r="Z3604" s="1">
        <v>2998331</v>
      </c>
      <c r="AA3604" s="1">
        <v>2541359</v>
      </c>
      <c r="AB3604" s="1">
        <v>5295811</v>
      </c>
      <c r="AC3604" s="1">
        <v>2895509</v>
      </c>
      <c r="AD3604" s="1">
        <v>2647354</v>
      </c>
      <c r="AE3604" s="1">
        <v>682500</v>
      </c>
      <c r="AH3604" s="136">
        <f t="shared" si="56"/>
        <v>41876</v>
      </c>
      <c r="AI3604" s="177">
        <f>HLOOKUP(附加题模型!$E$2,历史数据!$B$3:$K$5000,ROW(A3602),)</f>
        <v>16.107537998673799</v>
      </c>
      <c r="AJ3604" s="177">
        <f>HLOOKUP(附加题模型!$E$2,历史数据!$L$3:$U$5000,ROW(A3602),)</f>
        <v>16.14663396469</v>
      </c>
    </row>
    <row r="3605" spans="1:36" x14ac:dyDescent="0.2">
      <c r="A3605" s="148">
        <v>41877</v>
      </c>
      <c r="B3605" s="137">
        <v>13.216699072290799</v>
      </c>
      <c r="C3605" s="137">
        <v>64.132557961410896</v>
      </c>
      <c r="D3605" s="137">
        <v>10.699711895561199</v>
      </c>
      <c r="E3605" s="137">
        <v>6.1010559297655798</v>
      </c>
      <c r="F3605" s="137">
        <v>11.853154017636999</v>
      </c>
      <c r="G3605" s="137">
        <v>35.941321743861998</v>
      </c>
      <c r="H3605" s="137">
        <v>6.5236447953856098</v>
      </c>
      <c r="I3605" s="137">
        <v>15.6479501295837</v>
      </c>
      <c r="J3605" s="137">
        <v>28.383808546559301</v>
      </c>
      <c r="K3605" s="137">
        <v>16.14663396469</v>
      </c>
      <c r="L3605" s="137">
        <v>12.6048148559811</v>
      </c>
      <c r="M3605" s="137">
        <v>62.5330523590479</v>
      </c>
      <c r="N3605" s="137">
        <v>10.183000249250201</v>
      </c>
      <c r="O3605" s="137">
        <v>6.0790701426312896</v>
      </c>
      <c r="P3605" s="137">
        <v>11.6933362106576</v>
      </c>
      <c r="Q3605" s="137">
        <v>35.142625705109502</v>
      </c>
      <c r="R3605" s="137">
        <v>6.6562392017958798</v>
      </c>
      <c r="S3605" s="137">
        <v>15.6479501295837</v>
      </c>
      <c r="T3605" s="137">
        <v>27.933271902963099</v>
      </c>
      <c r="U3605" s="137">
        <v>15.3386506670219</v>
      </c>
      <c r="V3605" s="1">
        <v>11318071</v>
      </c>
      <c r="W3605" s="1">
        <v>5512106</v>
      </c>
      <c r="X3605" s="1">
        <v>3864426</v>
      </c>
      <c r="Y3605" s="1">
        <v>11683827</v>
      </c>
      <c r="Z3605" s="1">
        <v>2897291</v>
      </c>
      <c r="AA3605" s="1">
        <v>2051903</v>
      </c>
      <c r="AB3605" s="1">
        <v>11864086</v>
      </c>
      <c r="AC3605" s="1">
        <v>6357982</v>
      </c>
      <c r="AD3605" s="1">
        <v>1641777</v>
      </c>
      <c r="AE3605" s="1">
        <v>1231401</v>
      </c>
      <c r="AH3605" s="136">
        <f t="shared" si="56"/>
        <v>41877</v>
      </c>
      <c r="AI3605" s="177">
        <f>HLOOKUP(附加题模型!$E$2,历史数据!$B$3:$K$5000,ROW(A3603),)</f>
        <v>16.14663396469</v>
      </c>
      <c r="AJ3605" s="177">
        <f>HLOOKUP(附加题模型!$E$2,历史数据!$L$3:$U$5000,ROW(A3603),)</f>
        <v>15.3386506670219</v>
      </c>
    </row>
    <row r="3606" spans="1:36" x14ac:dyDescent="0.2">
      <c r="A3606" s="148">
        <v>41878</v>
      </c>
      <c r="B3606" s="137">
        <v>12.5742206451656</v>
      </c>
      <c r="C3606" s="137">
        <v>62.5330523590479</v>
      </c>
      <c r="D3606" s="137">
        <v>10.1199866338465</v>
      </c>
      <c r="E3606" s="137">
        <v>6.0460914619298496</v>
      </c>
      <c r="F3606" s="137">
        <v>11.600109156586299</v>
      </c>
      <c r="G3606" s="137">
        <v>35.357659254004403</v>
      </c>
      <c r="H3606" s="137">
        <v>6.6164608798728004</v>
      </c>
      <c r="I3606" s="137">
        <v>15.565916315011799</v>
      </c>
      <c r="J3606" s="137">
        <v>27.909559448037001</v>
      </c>
      <c r="K3606" s="137">
        <v>15.0910428822526</v>
      </c>
      <c r="L3606" s="137">
        <v>12.4518438019036</v>
      </c>
      <c r="M3606" s="137">
        <v>62.380718492156198</v>
      </c>
      <c r="N3606" s="137">
        <v>10.1073839107657</v>
      </c>
      <c r="O3606" s="137">
        <v>5.9361625262583999</v>
      </c>
      <c r="P3606" s="137">
        <v>11.653381758912801</v>
      </c>
      <c r="Q3606" s="137">
        <v>35.818445430207802</v>
      </c>
      <c r="R3606" s="137">
        <v>6.6164608798728004</v>
      </c>
      <c r="S3606" s="137">
        <v>16.242695285229701</v>
      </c>
      <c r="T3606" s="137">
        <v>28.075546632519799</v>
      </c>
      <c r="U3606" s="137">
        <v>15.364714644366</v>
      </c>
      <c r="V3606" s="1">
        <v>8362915</v>
      </c>
      <c r="W3606" s="1">
        <v>3783075</v>
      </c>
      <c r="X3606" s="1">
        <v>3847568</v>
      </c>
      <c r="Y3606" s="1">
        <v>11078661</v>
      </c>
      <c r="Z3606" s="1">
        <v>2291757</v>
      </c>
      <c r="AA3606" s="1">
        <v>1755903</v>
      </c>
      <c r="AB3606" s="1">
        <v>4736087</v>
      </c>
      <c r="AC3606" s="1">
        <v>7907753</v>
      </c>
      <c r="AD3606" s="1">
        <v>1901175</v>
      </c>
      <c r="AE3606" s="1">
        <v>1014236</v>
      </c>
      <c r="AH3606" s="136">
        <f t="shared" si="56"/>
        <v>41878</v>
      </c>
      <c r="AI3606" s="177">
        <f>HLOOKUP(附加题模型!$E$2,历史数据!$B$3:$K$5000,ROW(A3604),)</f>
        <v>15.0910428822526</v>
      </c>
      <c r="AJ3606" s="177">
        <f>HLOOKUP(附加题模型!$E$2,历史数据!$L$3:$U$5000,ROW(A3604),)</f>
        <v>15.364714644366</v>
      </c>
    </row>
    <row r="3607" spans="1:36" x14ac:dyDescent="0.2">
      <c r="A3607" s="148">
        <v>41879</v>
      </c>
      <c r="B3607" s="137">
        <v>12.5130322235346</v>
      </c>
      <c r="C3607" s="137">
        <v>63.218554760060599</v>
      </c>
      <c r="D3607" s="137">
        <v>10.082178464604199</v>
      </c>
      <c r="E3607" s="137">
        <v>5.9141767391241098</v>
      </c>
      <c r="F3607" s="137">
        <v>11.653381758912801</v>
      </c>
      <c r="G3607" s="137">
        <v>36.033478979102703</v>
      </c>
      <c r="H3607" s="137">
        <v>6.6164608798728004</v>
      </c>
      <c r="I3607" s="137">
        <v>16.2221868315868</v>
      </c>
      <c r="J3607" s="137">
        <v>27.506447714293099</v>
      </c>
      <c r="K3607" s="137">
        <v>15.4168425990543</v>
      </c>
      <c r="L3607" s="137">
        <v>12.6048148559811</v>
      </c>
      <c r="M3607" s="137">
        <v>63.066220893168897</v>
      </c>
      <c r="N3607" s="137">
        <v>10.523273772430599</v>
      </c>
      <c r="O3607" s="137">
        <v>5.9471554198255401</v>
      </c>
      <c r="P3607" s="137">
        <v>11.706654361239201</v>
      </c>
      <c r="Q3607" s="137">
        <v>35.388378332418</v>
      </c>
      <c r="R3607" s="137">
        <v>6.5236447953856098</v>
      </c>
      <c r="S3607" s="137">
        <v>15.422357139511099</v>
      </c>
      <c r="T3607" s="137">
        <v>26.178550238430699</v>
      </c>
      <c r="U3607" s="137">
        <v>15.7947702705442</v>
      </c>
      <c r="V3607" s="1">
        <v>5609112</v>
      </c>
      <c r="W3607" s="1">
        <v>5677428</v>
      </c>
      <c r="X3607" s="1">
        <v>4975416</v>
      </c>
      <c r="Y3607" s="1">
        <v>9051463</v>
      </c>
      <c r="Z3607" s="1">
        <v>2105030</v>
      </c>
      <c r="AA3607" s="1">
        <v>1272429</v>
      </c>
      <c r="AB3607" s="1">
        <v>2961347</v>
      </c>
      <c r="AC3607" s="1">
        <v>6492186</v>
      </c>
      <c r="AD3607" s="1">
        <v>4386884</v>
      </c>
      <c r="AE3607" s="1">
        <v>905958</v>
      </c>
      <c r="AH3607" s="136">
        <f t="shared" si="56"/>
        <v>41879</v>
      </c>
      <c r="AI3607" s="177">
        <f>HLOOKUP(附加题模型!$E$2,历史数据!$B$3:$K$5000,ROW(A3605),)</f>
        <v>15.4168425990543</v>
      </c>
      <c r="AJ3607" s="177">
        <f>HLOOKUP(附加题模型!$E$2,历史数据!$L$3:$U$5000,ROW(A3605),)</f>
        <v>15.7947702705442</v>
      </c>
    </row>
    <row r="3608" spans="1:36" x14ac:dyDescent="0.2">
      <c r="A3608" s="148">
        <v>41880</v>
      </c>
      <c r="B3608" s="137">
        <v>12.5742206451656</v>
      </c>
      <c r="C3608" s="137">
        <v>62.913887026277202</v>
      </c>
      <c r="D3608" s="137">
        <v>10.573684664753699</v>
      </c>
      <c r="E3608" s="137">
        <v>5.9031838455569599</v>
      </c>
      <c r="F3608" s="137">
        <v>11.653381758912801</v>
      </c>
      <c r="G3608" s="137">
        <v>35.449816489245102</v>
      </c>
      <c r="H3608" s="137">
        <v>6.4838664734625198</v>
      </c>
      <c r="I3608" s="137">
        <v>15.422357139511099</v>
      </c>
      <c r="J3608" s="137">
        <v>26.083700418726199</v>
      </c>
      <c r="K3608" s="137">
        <v>15.6514183951515</v>
      </c>
      <c r="L3608" s="137">
        <v>12.971945385766899</v>
      </c>
      <c r="M3608" s="137">
        <v>64.132557961410896</v>
      </c>
      <c r="N3608" s="137">
        <v>10.7753282340457</v>
      </c>
      <c r="O3608" s="137">
        <v>5.8152406970198003</v>
      </c>
      <c r="P3608" s="137">
        <v>11.7466088129841</v>
      </c>
      <c r="Q3608" s="137">
        <v>35.603411881312901</v>
      </c>
      <c r="R3608" s="137">
        <v>6.6960175237189601</v>
      </c>
      <c r="S3608" s="137">
        <v>15.524899407725901</v>
      </c>
      <c r="T3608" s="137">
        <v>26.273400058135099</v>
      </c>
      <c r="U3608" s="137">
        <v>15.951154134609</v>
      </c>
      <c r="V3608" s="1">
        <v>6541337</v>
      </c>
      <c r="W3608" s="1">
        <v>3623464</v>
      </c>
      <c r="X3608" s="1">
        <v>3072939</v>
      </c>
      <c r="Y3608" s="1">
        <v>7558702</v>
      </c>
      <c r="Z3608" s="1">
        <v>2520131</v>
      </c>
      <c r="AA3608" s="1">
        <v>1215599</v>
      </c>
      <c r="AB3608" s="1">
        <v>8544281</v>
      </c>
      <c r="AC3608" s="1">
        <v>2560480</v>
      </c>
      <c r="AD3608" s="1">
        <v>2322997</v>
      </c>
      <c r="AE3608" s="1">
        <v>784191</v>
      </c>
      <c r="AH3608" s="136">
        <f t="shared" si="56"/>
        <v>41880</v>
      </c>
      <c r="AI3608" s="177">
        <f>HLOOKUP(附加题模型!$E$2,历史数据!$B$3:$K$5000,ROW(A3606),)</f>
        <v>15.6514183951515</v>
      </c>
      <c r="AJ3608" s="177">
        <f>HLOOKUP(附加题模型!$E$2,历史数据!$L$3:$U$5000,ROW(A3606),)</f>
        <v>15.951154134609</v>
      </c>
    </row>
    <row r="3609" spans="1:36" x14ac:dyDescent="0.2">
      <c r="A3609" s="148">
        <v>41883</v>
      </c>
      <c r="B3609" s="137">
        <v>12.971945385766899</v>
      </c>
      <c r="C3609" s="137">
        <v>64.208724894856701</v>
      </c>
      <c r="D3609" s="137">
        <v>10.762725510965</v>
      </c>
      <c r="E3609" s="137">
        <v>5.8372264841540904</v>
      </c>
      <c r="F3609" s="137">
        <v>11.666699909494399</v>
      </c>
      <c r="G3609" s="137">
        <v>35.572692802899297</v>
      </c>
      <c r="H3609" s="137">
        <v>6.6960175237189601</v>
      </c>
      <c r="I3609" s="137">
        <v>15.48388250044</v>
      </c>
      <c r="J3609" s="137">
        <v>26.273400058135099</v>
      </c>
      <c r="K3609" s="137">
        <v>16.2769538514106</v>
      </c>
      <c r="L3609" s="137">
        <v>13.033133807397901</v>
      </c>
      <c r="M3609" s="137">
        <v>64.589559562085995</v>
      </c>
      <c r="N3609" s="137">
        <v>10.7249173417227</v>
      </c>
      <c r="O3609" s="137">
        <v>5.9911269940941203</v>
      </c>
      <c r="P3609" s="137">
        <v>11.8131995658922</v>
      </c>
      <c r="Q3609" s="137">
        <v>36.156355292756899</v>
      </c>
      <c r="R3609" s="137">
        <v>6.7490552862830802</v>
      </c>
      <c r="S3609" s="137">
        <v>15.935068480585199</v>
      </c>
      <c r="T3609" s="137">
        <v>26.771361611583501</v>
      </c>
      <c r="U3609" s="137">
        <v>16.042378055313399</v>
      </c>
      <c r="V3609" s="1">
        <v>7024980</v>
      </c>
      <c r="W3609" s="1">
        <v>4089787</v>
      </c>
      <c r="X3609" s="1">
        <v>1796503</v>
      </c>
      <c r="Y3609" s="1">
        <v>5840902</v>
      </c>
      <c r="Z3609" s="1">
        <v>2086377</v>
      </c>
      <c r="AA3609" s="1">
        <v>1775949</v>
      </c>
      <c r="AB3609" s="1">
        <v>8165763</v>
      </c>
      <c r="AC3609" s="1">
        <v>3051270</v>
      </c>
      <c r="AD3609" s="1">
        <v>3498088</v>
      </c>
      <c r="AE3609" s="1">
        <v>1262831</v>
      </c>
      <c r="AH3609" s="136">
        <f t="shared" si="56"/>
        <v>41883</v>
      </c>
      <c r="AI3609" s="177">
        <f>HLOOKUP(附加题模型!$E$2,历史数据!$B$3:$K$5000,ROW(A3607),)</f>
        <v>16.2769538514106</v>
      </c>
      <c r="AJ3609" s="177">
        <f>HLOOKUP(附加题模型!$E$2,历史数据!$L$3:$U$5000,ROW(A3607),)</f>
        <v>16.042378055313399</v>
      </c>
    </row>
    <row r="3610" spans="1:36" x14ac:dyDescent="0.2">
      <c r="A3610" s="148">
        <v>41884</v>
      </c>
      <c r="B3610" s="137">
        <v>13.094322229028901</v>
      </c>
      <c r="C3610" s="137">
        <v>64.970394229315303</v>
      </c>
      <c r="D3610" s="137">
        <v>10.813136403288</v>
      </c>
      <c r="E3610" s="137">
        <v>6.0241056747955604</v>
      </c>
      <c r="F3610" s="137">
        <v>11.8131995658922</v>
      </c>
      <c r="G3610" s="137">
        <v>35.972040822275602</v>
      </c>
      <c r="H3610" s="137">
        <v>6.7623147269241004</v>
      </c>
      <c r="I3610" s="137">
        <v>15.955576934228199</v>
      </c>
      <c r="J3610" s="137">
        <v>26.866211431288001</v>
      </c>
      <c r="K3610" s="137">
        <v>15.951154134609</v>
      </c>
      <c r="L3610" s="137">
        <v>13.1861048614753</v>
      </c>
      <c r="M3610" s="137">
        <v>66.189065164449005</v>
      </c>
      <c r="N3610" s="137">
        <v>10.838341849449501</v>
      </c>
      <c r="O3610" s="137">
        <v>6.0460914619298496</v>
      </c>
      <c r="P3610" s="137">
        <v>11.9863355234531</v>
      </c>
      <c r="Q3610" s="137">
        <v>36.9857704099229</v>
      </c>
      <c r="R3610" s="137">
        <v>6.9346874552574604</v>
      </c>
      <c r="S3610" s="137">
        <v>15.9965938415141</v>
      </c>
      <c r="T3610" s="137">
        <v>27.245610710105801</v>
      </c>
      <c r="U3610" s="137">
        <v>16.733073454932899</v>
      </c>
      <c r="V3610" s="1">
        <v>7298790</v>
      </c>
      <c r="W3610" s="1">
        <v>9625718</v>
      </c>
      <c r="X3610" s="1">
        <v>1633674</v>
      </c>
      <c r="Y3610" s="1">
        <v>10824880</v>
      </c>
      <c r="Z3610" s="1">
        <v>3149010</v>
      </c>
      <c r="AA3610" s="1">
        <v>1723725</v>
      </c>
      <c r="AB3610" s="1">
        <v>11621695</v>
      </c>
      <c r="AC3610" s="1">
        <v>4983232</v>
      </c>
      <c r="AD3610" s="1">
        <v>3832215</v>
      </c>
      <c r="AE3610" s="1">
        <v>1709551</v>
      </c>
      <c r="AH3610" s="136">
        <f t="shared" si="56"/>
        <v>41884</v>
      </c>
      <c r="AI3610" s="177">
        <f>HLOOKUP(附加题模型!$E$2,历史数据!$B$3:$K$5000,ROW(A3608),)</f>
        <v>15.951154134609</v>
      </c>
      <c r="AJ3610" s="177">
        <f>HLOOKUP(附加题模型!$E$2,历史数据!$L$3:$U$5000,ROW(A3608),)</f>
        <v>16.733073454932899</v>
      </c>
    </row>
    <row r="3611" spans="1:36" x14ac:dyDescent="0.2">
      <c r="A3611" s="148">
        <v>41885</v>
      </c>
      <c r="B3611" s="137">
        <v>13.2472932831063</v>
      </c>
      <c r="C3611" s="137">
        <v>66.112898231003101</v>
      </c>
      <c r="D3611" s="137">
        <v>10.838341849449501</v>
      </c>
      <c r="E3611" s="137">
        <v>6.0350985683627103</v>
      </c>
      <c r="F3611" s="137">
        <v>11.9996536740348</v>
      </c>
      <c r="G3611" s="137">
        <v>37.170084880404303</v>
      </c>
      <c r="H3611" s="137">
        <v>6.9479468958984896</v>
      </c>
      <c r="I3611" s="137">
        <v>16.037610748800098</v>
      </c>
      <c r="J3611" s="137">
        <v>27.245610710105801</v>
      </c>
      <c r="K3611" s="137">
        <v>16.628817545556402</v>
      </c>
      <c r="L3611" s="137">
        <v>13.3696701263683</v>
      </c>
      <c r="M3611" s="137">
        <v>66.569899831678299</v>
      </c>
      <c r="N3611" s="137">
        <v>10.8257391263688</v>
      </c>
      <c r="O3611" s="137">
        <v>6.0790701426312896</v>
      </c>
      <c r="P3611" s="137">
        <v>11.906426619963501</v>
      </c>
      <c r="Q3611" s="137">
        <v>37.016489488336497</v>
      </c>
      <c r="R3611" s="137">
        <v>7.1600979461549299</v>
      </c>
      <c r="S3611" s="137">
        <v>16.099136109728999</v>
      </c>
      <c r="T3611" s="137">
        <v>27.269323165031899</v>
      </c>
      <c r="U3611" s="137">
        <v>16.941585273686002</v>
      </c>
      <c r="V3611" s="1">
        <v>10739233</v>
      </c>
      <c r="W3611" s="1">
        <v>7594741</v>
      </c>
      <c r="X3611" s="1">
        <v>1482722</v>
      </c>
      <c r="Y3611" s="1">
        <v>8683448</v>
      </c>
      <c r="Z3611" s="1">
        <v>2704278</v>
      </c>
      <c r="AA3611" s="1">
        <v>1271951</v>
      </c>
      <c r="AB3611" s="1">
        <v>13186775</v>
      </c>
      <c r="AC3611" s="1">
        <v>4402713</v>
      </c>
      <c r="AD3611" s="1">
        <v>3667118</v>
      </c>
      <c r="AE3611" s="1">
        <v>1591906</v>
      </c>
      <c r="AH3611" s="136">
        <f t="shared" si="56"/>
        <v>41885</v>
      </c>
      <c r="AI3611" s="177">
        <f>HLOOKUP(附加题模型!$E$2,历史数据!$B$3:$K$5000,ROW(A3609),)</f>
        <v>16.628817545556402</v>
      </c>
      <c r="AJ3611" s="177">
        <f>HLOOKUP(附加题模型!$E$2,历史数据!$L$3:$U$5000,ROW(A3609),)</f>
        <v>16.941585273686002</v>
      </c>
    </row>
    <row r="3612" spans="1:36" x14ac:dyDescent="0.2">
      <c r="A3612" s="148">
        <v>41886</v>
      </c>
      <c r="B3612" s="137">
        <v>13.400264337183801</v>
      </c>
      <c r="C3612" s="137">
        <v>66.417565964786604</v>
      </c>
      <c r="D3612" s="137">
        <v>10.8887527417725</v>
      </c>
      <c r="E3612" s="137">
        <v>6.1010559297655798</v>
      </c>
      <c r="F3612" s="137">
        <v>11.959699222289901</v>
      </c>
      <c r="G3612" s="137">
        <v>36.832175017855199</v>
      </c>
      <c r="H3612" s="137">
        <v>7.1600979461549299</v>
      </c>
      <c r="I3612" s="137">
        <v>16.160661470657899</v>
      </c>
      <c r="J3612" s="137">
        <v>27.435310349514701</v>
      </c>
      <c r="K3612" s="137">
        <v>16.693977488916701</v>
      </c>
      <c r="L3612" s="137">
        <v>13.8591774994161</v>
      </c>
      <c r="M3612" s="137">
        <v>66.493732898232395</v>
      </c>
      <c r="N3612" s="137">
        <v>10.762725510965</v>
      </c>
      <c r="O3612" s="137">
        <v>6.0570843554970004</v>
      </c>
      <c r="P3612" s="137">
        <v>11.919744770545099</v>
      </c>
      <c r="Q3612" s="137">
        <v>37.815185527089</v>
      </c>
      <c r="R3612" s="137">
        <v>7.2926923525652096</v>
      </c>
      <c r="S3612" s="137">
        <v>16.406762914373498</v>
      </c>
      <c r="T3612" s="137">
        <v>28.170396452224299</v>
      </c>
      <c r="U3612" s="137">
        <v>17.319512945175902</v>
      </c>
      <c r="V3612" s="1">
        <v>12999454</v>
      </c>
      <c r="W3612" s="1">
        <v>6879699</v>
      </c>
      <c r="X3612" s="1">
        <v>1804804</v>
      </c>
      <c r="Y3612" s="1">
        <v>14414965</v>
      </c>
      <c r="Z3612" s="1">
        <v>3003544</v>
      </c>
      <c r="AA3612" s="1">
        <v>1871698</v>
      </c>
      <c r="AB3612" s="1">
        <v>12177975</v>
      </c>
      <c r="AC3612" s="1">
        <v>6015746</v>
      </c>
      <c r="AD3612" s="1">
        <v>4895063</v>
      </c>
      <c r="AE3612" s="1">
        <v>1442270</v>
      </c>
      <c r="AH3612" s="136">
        <f t="shared" si="56"/>
        <v>41886</v>
      </c>
      <c r="AI3612" s="177">
        <f>HLOOKUP(附加题模型!$E$2,历史数据!$B$3:$K$5000,ROW(A3610),)</f>
        <v>16.693977488916701</v>
      </c>
      <c r="AJ3612" s="177">
        <f>HLOOKUP(附加题模型!$E$2,历史数据!$L$3:$U$5000,ROW(A3610),)</f>
        <v>17.319512945175902</v>
      </c>
    </row>
    <row r="3613" spans="1:36" x14ac:dyDescent="0.2">
      <c r="A3613" s="148">
        <v>41887</v>
      </c>
      <c r="B3613" s="137">
        <v>13.9203659210471</v>
      </c>
      <c r="C3613" s="137">
        <v>66.493732898232395</v>
      </c>
      <c r="D3613" s="137">
        <v>10.762725510965</v>
      </c>
      <c r="E3613" s="137">
        <v>6.0900630361984298</v>
      </c>
      <c r="F3613" s="137">
        <v>11.9330629211267</v>
      </c>
      <c r="G3613" s="137">
        <v>37.815185527089</v>
      </c>
      <c r="H3613" s="137">
        <v>7.2926923525652096</v>
      </c>
      <c r="I3613" s="137">
        <v>16.427271368016399</v>
      </c>
      <c r="J3613" s="137">
        <v>28.360096091633199</v>
      </c>
      <c r="K3613" s="137">
        <v>17.254353001815598</v>
      </c>
      <c r="L3613" s="137">
        <v>13.828583288600599</v>
      </c>
      <c r="M3613" s="137">
        <v>67.940904633703695</v>
      </c>
      <c r="N3613" s="137">
        <v>10.800533680207201</v>
      </c>
      <c r="O3613" s="137">
        <v>6.3648853753770602</v>
      </c>
      <c r="P3613" s="137">
        <v>11.773245114147301</v>
      </c>
      <c r="Q3613" s="137">
        <v>38.398848016946602</v>
      </c>
      <c r="R3613" s="137">
        <v>7.5976594873088503</v>
      </c>
      <c r="S3613" s="137">
        <v>16.365746007087498</v>
      </c>
      <c r="T3613" s="137">
        <v>28.312671181780999</v>
      </c>
      <c r="U3613" s="137">
        <v>17.5149927752569</v>
      </c>
      <c r="V3613" s="1">
        <v>9148274</v>
      </c>
      <c r="W3613" s="1">
        <v>8178677</v>
      </c>
      <c r="X3613" s="1">
        <v>1540948</v>
      </c>
      <c r="Y3613" s="1">
        <v>44654405</v>
      </c>
      <c r="Z3613" s="1">
        <v>5031102</v>
      </c>
      <c r="AA3613" s="1">
        <v>1811274</v>
      </c>
      <c r="AB3613" s="1">
        <v>15198273</v>
      </c>
      <c r="AC3613" s="1">
        <v>4571088</v>
      </c>
      <c r="AD3613" s="1">
        <v>3341554</v>
      </c>
      <c r="AE3613" s="1">
        <v>990282</v>
      </c>
      <c r="AH3613" s="136">
        <f t="shared" si="56"/>
        <v>41887</v>
      </c>
      <c r="AI3613" s="177">
        <f>HLOOKUP(附加题模型!$E$2,历史数据!$B$3:$K$5000,ROW(A3611),)</f>
        <v>17.254353001815598</v>
      </c>
      <c r="AJ3613" s="177">
        <f>HLOOKUP(附加题模型!$E$2,历史数据!$L$3:$U$5000,ROW(A3611),)</f>
        <v>17.5149927752569</v>
      </c>
    </row>
    <row r="3614" spans="1:36" x14ac:dyDescent="0.2">
      <c r="A3614" s="148">
        <v>41891</v>
      </c>
      <c r="B3614" s="137">
        <v>13.828583288600599</v>
      </c>
      <c r="C3614" s="137">
        <v>68.093238500595405</v>
      </c>
      <c r="D3614" s="137">
        <v>10.762725510965</v>
      </c>
      <c r="E3614" s="137">
        <v>6.2329706525713204</v>
      </c>
      <c r="F3614" s="137">
        <v>11.839835867055401</v>
      </c>
      <c r="G3614" s="137">
        <v>38.460286173773703</v>
      </c>
      <c r="H3614" s="137">
        <v>7.5578811653857603</v>
      </c>
      <c r="I3614" s="137">
        <v>16.365746007087498</v>
      </c>
      <c r="J3614" s="137">
        <v>28.336383636707101</v>
      </c>
      <c r="K3614" s="137">
        <v>17.3716408998642</v>
      </c>
      <c r="L3614" s="137">
        <v>13.7979890777851</v>
      </c>
      <c r="M3614" s="137">
        <v>67.788570766812001</v>
      </c>
      <c r="N3614" s="137">
        <v>10.5862873878344</v>
      </c>
      <c r="O3614" s="137">
        <v>6.3319066946756299</v>
      </c>
      <c r="P3614" s="137">
        <v>11.906426619963501</v>
      </c>
      <c r="Q3614" s="137">
        <v>39.258982212526199</v>
      </c>
      <c r="R3614" s="137">
        <v>8.1678154348730292</v>
      </c>
      <c r="S3614" s="137">
        <v>16.406762914373498</v>
      </c>
      <c r="T3614" s="137">
        <v>28.952907464786101</v>
      </c>
      <c r="U3614" s="137">
        <v>17.501960786584799</v>
      </c>
      <c r="V3614" s="1">
        <v>7437027</v>
      </c>
      <c r="W3614" s="1">
        <v>7187768</v>
      </c>
      <c r="X3614" s="1">
        <v>2026770</v>
      </c>
      <c r="Y3614" s="1">
        <v>14422211</v>
      </c>
      <c r="Z3614" s="1">
        <v>3065299</v>
      </c>
      <c r="AA3614" s="1">
        <v>1919941</v>
      </c>
      <c r="AB3614" s="1">
        <v>24003027</v>
      </c>
      <c r="AC3614" s="1">
        <v>3620437</v>
      </c>
      <c r="AD3614" s="1">
        <v>4831259</v>
      </c>
      <c r="AE3614" s="1">
        <v>562262</v>
      </c>
      <c r="AH3614" s="136">
        <f t="shared" si="56"/>
        <v>41891</v>
      </c>
      <c r="AI3614" s="177">
        <f>HLOOKUP(附加题模型!$E$2,历史数据!$B$3:$K$5000,ROW(A3612),)</f>
        <v>17.3716408998642</v>
      </c>
      <c r="AJ3614" s="177">
        <f>HLOOKUP(附加题模型!$E$2,历史数据!$L$3:$U$5000,ROW(A3612),)</f>
        <v>17.501960786584799</v>
      </c>
    </row>
    <row r="3615" spans="1:36" x14ac:dyDescent="0.2">
      <c r="A3615" s="148">
        <v>41892</v>
      </c>
      <c r="B3615" s="137">
        <v>13.736800656154101</v>
      </c>
      <c r="C3615" s="137">
        <v>67.483903033028497</v>
      </c>
      <c r="D3615" s="137">
        <v>10.523273772430599</v>
      </c>
      <c r="E3615" s="137">
        <v>6.2879351204070399</v>
      </c>
      <c r="F3615" s="137">
        <v>11.906426619963501</v>
      </c>
      <c r="G3615" s="137">
        <v>39.105386820458399</v>
      </c>
      <c r="H3615" s="137">
        <v>8.1147776723089198</v>
      </c>
      <c r="I3615" s="137">
        <v>16.386254460730498</v>
      </c>
      <c r="J3615" s="137">
        <v>28.810632735229401</v>
      </c>
      <c r="K3615" s="137">
        <v>17.097969137750798</v>
      </c>
      <c r="L3615" s="137">
        <v>14.5016559265413</v>
      </c>
      <c r="M3615" s="137">
        <v>68.702573968162199</v>
      </c>
      <c r="N3615" s="137">
        <v>10.6114928339959</v>
      </c>
      <c r="O3615" s="137">
        <v>6.3428995882427701</v>
      </c>
      <c r="P3615" s="137">
        <v>12.399198191483199</v>
      </c>
      <c r="Q3615" s="137">
        <v>40.979250603685401</v>
      </c>
      <c r="R3615" s="137">
        <v>8.0882587910268704</v>
      </c>
      <c r="S3615" s="137">
        <v>16.734898172660898</v>
      </c>
      <c r="T3615" s="137">
        <v>29.308594288677799</v>
      </c>
      <c r="U3615" s="137">
        <v>17.736536582682</v>
      </c>
      <c r="V3615" s="1">
        <v>8779786</v>
      </c>
      <c r="W3615" s="1">
        <v>6185256</v>
      </c>
      <c r="X3615" s="1">
        <v>1332547</v>
      </c>
      <c r="Y3615" s="1">
        <v>18736854</v>
      </c>
      <c r="Z3615" s="1">
        <v>5099431</v>
      </c>
      <c r="AA3615" s="1">
        <v>4204304</v>
      </c>
      <c r="AB3615" s="1">
        <v>13523540</v>
      </c>
      <c r="AC3615" s="1">
        <v>4329792</v>
      </c>
      <c r="AD3615" s="1">
        <v>3913673</v>
      </c>
      <c r="AE3615" s="1">
        <v>1198721</v>
      </c>
      <c r="AH3615" s="136">
        <f t="shared" si="56"/>
        <v>41892</v>
      </c>
      <c r="AI3615" s="177">
        <f>HLOOKUP(附加题模型!$E$2,历史数据!$B$3:$K$5000,ROW(A3613),)</f>
        <v>17.097969137750798</v>
      </c>
      <c r="AJ3615" s="177">
        <f>HLOOKUP(附加题模型!$E$2,历史数据!$L$3:$U$5000,ROW(A3613),)</f>
        <v>17.736536582682</v>
      </c>
    </row>
    <row r="3616" spans="1:36" x14ac:dyDescent="0.2">
      <c r="A3616" s="148">
        <v>41893</v>
      </c>
      <c r="B3616" s="137">
        <v>14.9911632995891</v>
      </c>
      <c r="C3616" s="137">
        <v>68.550240101270504</v>
      </c>
      <c r="D3616" s="137">
        <v>10.6114928339959</v>
      </c>
      <c r="E3616" s="137">
        <v>6.3538924818099201</v>
      </c>
      <c r="F3616" s="137">
        <v>12.37256189032</v>
      </c>
      <c r="G3616" s="137">
        <v>40.672059819549801</v>
      </c>
      <c r="H3616" s="137">
        <v>8.0617399097448104</v>
      </c>
      <c r="I3616" s="137">
        <v>16.673372811732001</v>
      </c>
      <c r="J3616" s="137">
        <v>29.332306743603901</v>
      </c>
      <c r="K3616" s="137">
        <v>17.488928797912799</v>
      </c>
      <c r="L3616" s="137">
        <v>15.235916986113001</v>
      </c>
      <c r="M3616" s="137">
        <v>69.6927441029584</v>
      </c>
      <c r="N3616" s="137">
        <v>10.661903726318901</v>
      </c>
      <c r="O3616" s="137">
        <v>6.3319066946756299</v>
      </c>
      <c r="P3616" s="137">
        <v>12.399198191483199</v>
      </c>
      <c r="Q3616" s="137">
        <v>39.842644702383801</v>
      </c>
      <c r="R3616" s="137">
        <v>8.5655986541038605</v>
      </c>
      <c r="S3616" s="137">
        <v>16.734898172660898</v>
      </c>
      <c r="T3616" s="137">
        <v>29.118894649268899</v>
      </c>
      <c r="U3616" s="137">
        <v>18.179624197532299</v>
      </c>
      <c r="V3616" s="1">
        <v>24137726</v>
      </c>
      <c r="W3616" s="1">
        <v>7650930</v>
      </c>
      <c r="X3616" s="1">
        <v>1356845</v>
      </c>
      <c r="Y3616" s="1">
        <v>13879559</v>
      </c>
      <c r="Z3616" s="1">
        <v>4004595</v>
      </c>
      <c r="AA3616" s="1">
        <v>4131742</v>
      </c>
      <c r="AB3616" s="1">
        <v>18636783</v>
      </c>
      <c r="AC3616" s="1">
        <v>5764580</v>
      </c>
      <c r="AD3616" s="1">
        <v>3525966</v>
      </c>
      <c r="AE3616" s="1">
        <v>1764000</v>
      </c>
      <c r="AH3616" s="136">
        <f t="shared" si="56"/>
        <v>41893</v>
      </c>
      <c r="AI3616" s="177">
        <f>HLOOKUP(附加题模型!$E$2,历史数据!$B$3:$K$5000,ROW(A3614),)</f>
        <v>17.488928797912799</v>
      </c>
      <c r="AJ3616" s="177">
        <f>HLOOKUP(附加题模型!$E$2,历史数据!$L$3:$U$5000,ROW(A3614),)</f>
        <v>18.179624197532299</v>
      </c>
    </row>
    <row r="3617" spans="1:36" x14ac:dyDescent="0.2">
      <c r="A3617" s="148">
        <v>41894</v>
      </c>
      <c r="B3617" s="137">
        <v>15.297105407744001</v>
      </c>
      <c r="C3617" s="137">
        <v>69.540410236066705</v>
      </c>
      <c r="D3617" s="137">
        <v>10.6114928339959</v>
      </c>
      <c r="E3617" s="137">
        <v>6.3099209075413398</v>
      </c>
      <c r="F3617" s="137">
        <v>12.399198191483199</v>
      </c>
      <c r="G3617" s="137">
        <v>39.781206545556699</v>
      </c>
      <c r="H3617" s="137">
        <v>8.4860420102576999</v>
      </c>
      <c r="I3617" s="137">
        <v>16.796423533589799</v>
      </c>
      <c r="J3617" s="137">
        <v>28.929195009859999</v>
      </c>
      <c r="K3617" s="137">
        <v>18.101432265499898</v>
      </c>
      <c r="L3617" s="137">
        <v>15.6336417267144</v>
      </c>
      <c r="M3617" s="137">
        <v>70.225912637079404</v>
      </c>
      <c r="N3617" s="137">
        <v>11.0777935879839</v>
      </c>
      <c r="O3617" s="137">
        <v>6.6067290338542604</v>
      </c>
      <c r="P3617" s="137">
        <v>12.7188338054419</v>
      </c>
      <c r="Q3617" s="137">
        <v>40.6106216627227</v>
      </c>
      <c r="R3617" s="137">
        <v>8.4064853664115304</v>
      </c>
      <c r="S3617" s="137">
        <v>17.2271010600921</v>
      </c>
      <c r="T3617" s="137">
        <v>29.735418477347899</v>
      </c>
      <c r="U3617" s="137">
        <v>18.5054239143339</v>
      </c>
      <c r="V3617" s="1">
        <v>18386490</v>
      </c>
      <c r="W3617" s="1">
        <v>4554902</v>
      </c>
      <c r="X3617" s="1">
        <v>2797546</v>
      </c>
      <c r="Y3617" s="1">
        <v>41162155</v>
      </c>
      <c r="Z3617" s="1">
        <v>2992675</v>
      </c>
      <c r="AA3617" s="1">
        <v>2543706</v>
      </c>
      <c r="AB3617" s="1">
        <v>14524329</v>
      </c>
      <c r="AC3617" s="1">
        <v>5548211</v>
      </c>
      <c r="AD3617" s="1">
        <v>2833077</v>
      </c>
      <c r="AE3617" s="1">
        <v>1245600</v>
      </c>
      <c r="AH3617" s="136">
        <f t="shared" si="56"/>
        <v>41894</v>
      </c>
      <c r="AI3617" s="177">
        <f>HLOOKUP(附加题模型!$E$2,历史数据!$B$3:$K$5000,ROW(A3615),)</f>
        <v>18.101432265499898</v>
      </c>
      <c r="AJ3617" s="177">
        <f>HLOOKUP(附加题模型!$E$2,历史数据!$L$3:$U$5000,ROW(A3615),)</f>
        <v>18.5054239143339</v>
      </c>
    </row>
    <row r="3618" spans="1:36" x14ac:dyDescent="0.2">
      <c r="A3618" s="148">
        <v>41897</v>
      </c>
      <c r="B3618" s="137">
        <v>15.786612780791801</v>
      </c>
      <c r="C3618" s="137">
        <v>69.9212449032959</v>
      </c>
      <c r="D3618" s="137">
        <v>11.0651908649031</v>
      </c>
      <c r="E3618" s="137">
        <v>6.6177219274213996</v>
      </c>
      <c r="F3618" s="137">
        <v>12.758788257186801</v>
      </c>
      <c r="G3618" s="137">
        <v>40.4570262706549</v>
      </c>
      <c r="H3618" s="137">
        <v>8.3799664851294793</v>
      </c>
      <c r="I3618" s="137">
        <v>17.432185596521801</v>
      </c>
      <c r="J3618" s="137">
        <v>29.403444108382299</v>
      </c>
      <c r="K3618" s="137">
        <v>18.622711812382502</v>
      </c>
      <c r="L3618" s="137">
        <v>15.6336417267144</v>
      </c>
      <c r="M3618" s="137">
        <v>72.663254507346807</v>
      </c>
      <c r="N3618" s="137">
        <v>11.3046426034375</v>
      </c>
      <c r="O3618" s="137">
        <v>6.6397077145556898</v>
      </c>
      <c r="P3618" s="137">
        <v>13.358105033359401</v>
      </c>
      <c r="Q3618" s="137">
        <v>40.026959172865098</v>
      </c>
      <c r="R3618" s="137">
        <v>8.2208531974371493</v>
      </c>
      <c r="S3618" s="137">
        <v>17.883371576667098</v>
      </c>
      <c r="T3618" s="137">
        <v>29.569431292865101</v>
      </c>
      <c r="U3618" s="137">
        <v>18.870319597151799</v>
      </c>
      <c r="V3618" s="1">
        <v>13049473</v>
      </c>
      <c r="W3618" s="1">
        <v>6488600</v>
      </c>
      <c r="X3618" s="1">
        <v>2327922</v>
      </c>
      <c r="Y3618" s="1">
        <v>15511525</v>
      </c>
      <c r="Z3618" s="1">
        <v>4963898</v>
      </c>
      <c r="AA3618" s="1">
        <v>2091250</v>
      </c>
      <c r="AB3618" s="1">
        <v>14561348</v>
      </c>
      <c r="AC3618" s="1">
        <v>9408232</v>
      </c>
      <c r="AD3618" s="1">
        <v>6444254</v>
      </c>
      <c r="AE3618" s="1">
        <v>1347171</v>
      </c>
      <c r="AH3618" s="136">
        <f t="shared" si="56"/>
        <v>41897</v>
      </c>
      <c r="AI3618" s="177">
        <f>HLOOKUP(附加题模型!$E$2,历史数据!$B$3:$K$5000,ROW(A3616),)</f>
        <v>18.622711812382502</v>
      </c>
      <c r="AJ3618" s="177">
        <f>HLOOKUP(附加题模型!$E$2,历史数据!$L$3:$U$5000,ROW(A3616),)</f>
        <v>18.870319597151799</v>
      </c>
    </row>
    <row r="3619" spans="1:36" x14ac:dyDescent="0.2">
      <c r="A3619" s="148">
        <v>41898</v>
      </c>
      <c r="B3619" s="137">
        <v>15.5724533050834</v>
      </c>
      <c r="C3619" s="137">
        <v>72.739421440792597</v>
      </c>
      <c r="D3619" s="137">
        <v>11.191218095710701</v>
      </c>
      <c r="E3619" s="137">
        <v>6.6397077145556898</v>
      </c>
      <c r="F3619" s="137">
        <v>13.571195442665299</v>
      </c>
      <c r="G3619" s="137">
        <v>39.965521016037997</v>
      </c>
      <c r="H3619" s="137">
        <v>8.1943343161550892</v>
      </c>
      <c r="I3619" s="137">
        <v>17.842354669381098</v>
      </c>
      <c r="J3619" s="137">
        <v>29.356019198529999</v>
      </c>
      <c r="K3619" s="137">
        <v>18.700903744414902</v>
      </c>
      <c r="L3619" s="137">
        <v>15.297105407744001</v>
      </c>
      <c r="M3619" s="137">
        <v>68.2455723674871</v>
      </c>
      <c r="N3619" s="137">
        <v>10.9265609110148</v>
      </c>
      <c r="O3619" s="137">
        <v>6.4418356303470796</v>
      </c>
      <c r="P3619" s="137">
        <v>12.692197504278701</v>
      </c>
      <c r="Q3619" s="137">
        <v>39.996240094451601</v>
      </c>
      <c r="R3619" s="137">
        <v>7.7965510969242597</v>
      </c>
      <c r="S3619" s="137">
        <v>17.206592606449199</v>
      </c>
      <c r="T3619" s="137">
        <v>27.885846993110899</v>
      </c>
      <c r="U3619" s="137">
        <v>18.5966478350384</v>
      </c>
      <c r="V3619" s="1">
        <v>15723418</v>
      </c>
      <c r="W3619" s="1">
        <v>9723167</v>
      </c>
      <c r="X3619" s="1">
        <v>2520569</v>
      </c>
      <c r="Y3619" s="1">
        <v>16828813</v>
      </c>
      <c r="Z3619" s="1">
        <v>4874434</v>
      </c>
      <c r="AA3619" s="1">
        <v>2937586</v>
      </c>
      <c r="AB3619" s="1">
        <v>16057130</v>
      </c>
      <c r="AC3619" s="1">
        <v>7612346</v>
      </c>
      <c r="AD3619" s="1">
        <v>6715488</v>
      </c>
      <c r="AE3619" s="1">
        <v>2057739</v>
      </c>
      <c r="AH3619" s="136">
        <f t="shared" si="56"/>
        <v>41898</v>
      </c>
      <c r="AI3619" s="177">
        <f>HLOOKUP(附加题模型!$E$2,历史数据!$B$3:$K$5000,ROW(A3617),)</f>
        <v>18.700903744414902</v>
      </c>
      <c r="AJ3619" s="177">
        <f>HLOOKUP(附加题模型!$E$2,历史数据!$L$3:$U$5000,ROW(A3617),)</f>
        <v>18.5966478350384</v>
      </c>
    </row>
    <row r="3620" spans="1:36" x14ac:dyDescent="0.2">
      <c r="A3620" s="148">
        <v>41899</v>
      </c>
      <c r="B3620" s="137">
        <v>15.388888040190499</v>
      </c>
      <c r="C3620" s="137">
        <v>68.626407034716394</v>
      </c>
      <c r="D3620" s="137">
        <v>10.838341849449501</v>
      </c>
      <c r="E3620" s="137">
        <v>6.4308427367799297</v>
      </c>
      <c r="F3620" s="137">
        <v>12.5323796972993</v>
      </c>
      <c r="G3620" s="137">
        <v>39.873363780797298</v>
      </c>
      <c r="H3620" s="137">
        <v>7.8230699782063198</v>
      </c>
      <c r="I3620" s="137">
        <v>17.309134874664</v>
      </c>
      <c r="J3620" s="137">
        <v>27.790997173406499</v>
      </c>
      <c r="K3620" s="137">
        <v>18.622711812382502</v>
      </c>
      <c r="L3620" s="137">
        <v>15.6948301483454</v>
      </c>
      <c r="M3620" s="137">
        <v>69.311909435729106</v>
      </c>
      <c r="N3620" s="137">
        <v>11.039985418741599</v>
      </c>
      <c r="O3620" s="137">
        <v>6.6397077145556898</v>
      </c>
      <c r="P3620" s="137">
        <v>12.958560515911</v>
      </c>
      <c r="Q3620" s="137">
        <v>39.811925623970197</v>
      </c>
      <c r="R3620" s="137">
        <v>7.8230699782063198</v>
      </c>
      <c r="S3620" s="137">
        <v>17.165575699163199</v>
      </c>
      <c r="T3620" s="137">
        <v>29.782843387200099</v>
      </c>
      <c r="U3620" s="137">
        <v>18.2187201635485</v>
      </c>
      <c r="V3620" s="1">
        <v>11417824</v>
      </c>
      <c r="W3620" s="1">
        <v>6159230</v>
      </c>
      <c r="X3620" s="1">
        <v>1559430</v>
      </c>
      <c r="Y3620" s="1">
        <v>10534368</v>
      </c>
      <c r="Z3620" s="1">
        <v>4821068</v>
      </c>
      <c r="AA3620" s="1">
        <v>1494593</v>
      </c>
      <c r="AB3620" s="1">
        <v>10201635</v>
      </c>
      <c r="AC3620" s="1">
        <v>5297113</v>
      </c>
      <c r="AD3620" s="1">
        <v>4897788</v>
      </c>
      <c r="AE3620" s="1">
        <v>1715507</v>
      </c>
      <c r="AH3620" s="136">
        <f t="shared" si="56"/>
        <v>41899</v>
      </c>
      <c r="AI3620" s="177">
        <f>HLOOKUP(附加题模型!$E$2,历史数据!$B$3:$K$5000,ROW(A3618),)</f>
        <v>18.622711812382502</v>
      </c>
      <c r="AJ3620" s="177">
        <f>HLOOKUP(附加题模型!$E$2,历史数据!$L$3:$U$5000,ROW(A3618),)</f>
        <v>18.2187201635485</v>
      </c>
    </row>
    <row r="3621" spans="1:36" x14ac:dyDescent="0.2">
      <c r="A3621" s="148">
        <v>41900</v>
      </c>
      <c r="B3621" s="137">
        <v>15.6948301483454</v>
      </c>
      <c r="C3621" s="137">
        <v>69.159575568837397</v>
      </c>
      <c r="D3621" s="137">
        <v>11.039985418741599</v>
      </c>
      <c r="E3621" s="137">
        <v>6.6726863952571298</v>
      </c>
      <c r="F3621" s="137">
        <v>12.9186060641662</v>
      </c>
      <c r="G3621" s="137">
        <v>39.719768388729499</v>
      </c>
      <c r="H3621" s="137">
        <v>7.70373501243707</v>
      </c>
      <c r="I3621" s="137">
        <v>17.104050338234298</v>
      </c>
      <c r="J3621" s="137">
        <v>29.545718837938999</v>
      </c>
      <c r="K3621" s="137">
        <v>18.114464254171999</v>
      </c>
      <c r="L3621" s="137">
        <v>15.6948301483454</v>
      </c>
      <c r="M3621" s="137">
        <v>68.397906234378794</v>
      </c>
      <c r="N3621" s="137">
        <v>11.1660126495492</v>
      </c>
      <c r="O3621" s="137">
        <v>6.71665796952571</v>
      </c>
      <c r="P3621" s="137">
        <v>13.0917420217272</v>
      </c>
      <c r="Q3621" s="137">
        <v>39.074667742044802</v>
      </c>
      <c r="R3621" s="137">
        <v>7.8893671814114503</v>
      </c>
      <c r="S3621" s="137">
        <v>17.760320854809301</v>
      </c>
      <c r="T3621" s="137">
        <v>29.474581473160601</v>
      </c>
      <c r="U3621" s="137">
        <v>18.101432265499898</v>
      </c>
      <c r="V3621" s="1">
        <v>7660824</v>
      </c>
      <c r="W3621" s="1">
        <v>4710691</v>
      </c>
      <c r="X3621" s="1">
        <v>1302653</v>
      </c>
      <c r="Y3621" s="1">
        <v>16276105</v>
      </c>
      <c r="Z3621" s="1">
        <v>2210204</v>
      </c>
      <c r="AA3621" s="1">
        <v>2628446</v>
      </c>
      <c r="AB3621" s="1">
        <v>9287078</v>
      </c>
      <c r="AC3621" s="1">
        <v>4948958</v>
      </c>
      <c r="AD3621" s="1">
        <v>3719142</v>
      </c>
      <c r="AE3621" s="1">
        <v>1646110</v>
      </c>
      <c r="AH3621" s="136">
        <f t="shared" si="56"/>
        <v>41900</v>
      </c>
      <c r="AI3621" s="177">
        <f>HLOOKUP(附加题模型!$E$2,历史数据!$B$3:$K$5000,ROW(A3619),)</f>
        <v>18.114464254171999</v>
      </c>
      <c r="AJ3621" s="177">
        <f>HLOOKUP(附加题模型!$E$2,历史数据!$L$3:$U$5000,ROW(A3619),)</f>
        <v>18.101432265499898</v>
      </c>
    </row>
    <row r="3622" spans="1:36" x14ac:dyDescent="0.2">
      <c r="A3622" s="148">
        <v>41901</v>
      </c>
      <c r="B3622" s="137">
        <v>15.541859094267901</v>
      </c>
      <c r="C3622" s="137">
        <v>68.702573968162199</v>
      </c>
      <c r="D3622" s="137">
        <v>11.191218095710701</v>
      </c>
      <c r="E3622" s="137">
        <v>6.6067290338542604</v>
      </c>
      <c r="F3622" s="137">
        <v>13.0517875699823</v>
      </c>
      <c r="G3622" s="137">
        <v>39.197544055699097</v>
      </c>
      <c r="H3622" s="137">
        <v>7.9291455033345404</v>
      </c>
      <c r="I3622" s="137">
        <v>17.801337762095201</v>
      </c>
      <c r="J3622" s="137">
        <v>29.474581473160601</v>
      </c>
      <c r="K3622" s="137">
        <v>17.397704877208302</v>
      </c>
      <c r="L3622" s="137">
        <v>15.480670672637</v>
      </c>
      <c r="M3622" s="137">
        <v>69.9212449032959</v>
      </c>
      <c r="N3622" s="137">
        <v>11.342450772679699</v>
      </c>
      <c r="O3622" s="137">
        <v>6.85956558589859</v>
      </c>
      <c r="P3622" s="137">
        <v>13.491286539175601</v>
      </c>
      <c r="Q3622" s="137">
        <v>39.750487467143103</v>
      </c>
      <c r="R3622" s="137">
        <v>7.9026266220524803</v>
      </c>
      <c r="S3622" s="137">
        <v>17.842354669381098</v>
      </c>
      <c r="T3622" s="137">
        <v>29.498293928086699</v>
      </c>
      <c r="U3622" s="137">
        <v>18.544519880350101</v>
      </c>
      <c r="V3622" s="1">
        <v>14176118</v>
      </c>
      <c r="W3622" s="1">
        <v>4999989</v>
      </c>
      <c r="X3622" s="1">
        <v>2604355</v>
      </c>
      <c r="Y3622" s="1">
        <v>13999062</v>
      </c>
      <c r="Z3622" s="1">
        <v>2594443</v>
      </c>
      <c r="AA3622" s="1">
        <v>1857231</v>
      </c>
      <c r="AB3622" s="1">
        <v>6185472</v>
      </c>
      <c r="AC3622" s="1">
        <v>4307192</v>
      </c>
      <c r="AD3622" s="1">
        <v>4055008</v>
      </c>
      <c r="AE3622" s="1">
        <v>1313632</v>
      </c>
      <c r="AH3622" s="136">
        <f t="shared" si="56"/>
        <v>41901</v>
      </c>
      <c r="AI3622" s="177">
        <f>HLOOKUP(附加题模型!$E$2,历史数据!$B$3:$K$5000,ROW(A3620),)</f>
        <v>17.397704877208302</v>
      </c>
      <c r="AJ3622" s="177">
        <f>HLOOKUP(附加题模型!$E$2,历史数据!$L$3:$U$5000,ROW(A3620),)</f>
        <v>18.544519880350101</v>
      </c>
    </row>
    <row r="3623" spans="1:36" x14ac:dyDescent="0.2">
      <c r="A3623" s="148">
        <v>41904</v>
      </c>
      <c r="B3623" s="137">
        <v>15.205322775297599</v>
      </c>
      <c r="C3623" s="137">
        <v>69.388076369174897</v>
      </c>
      <c r="D3623" s="137">
        <v>11.191218095710701</v>
      </c>
      <c r="E3623" s="137">
        <v>6.8265869051971597</v>
      </c>
      <c r="F3623" s="137">
        <v>13.318150581614599</v>
      </c>
      <c r="G3623" s="137">
        <v>39.596892075075303</v>
      </c>
      <c r="H3623" s="137">
        <v>7.9158860626935104</v>
      </c>
      <c r="I3623" s="137">
        <v>17.6987954938804</v>
      </c>
      <c r="J3623" s="137">
        <v>29.332306743603901</v>
      </c>
      <c r="K3623" s="137">
        <v>18.309944084253001</v>
      </c>
      <c r="L3623" s="137">
        <v>14.9911632995891</v>
      </c>
      <c r="M3623" s="137">
        <v>67.636236899920306</v>
      </c>
      <c r="N3623" s="137">
        <v>10.9895745264186</v>
      </c>
      <c r="O3623" s="137">
        <v>6.7386437566600002</v>
      </c>
      <c r="P3623" s="137">
        <v>13.2116053769617</v>
      </c>
      <c r="Q3623" s="137">
        <v>39.166824977285501</v>
      </c>
      <c r="R3623" s="137">
        <v>8.0617399097448104</v>
      </c>
      <c r="S3623" s="137">
        <v>17.350151781949901</v>
      </c>
      <c r="T3623" s="137">
        <v>28.786920280303299</v>
      </c>
      <c r="U3623" s="137">
        <v>17.932016412763002</v>
      </c>
      <c r="V3623" s="1">
        <v>10674295</v>
      </c>
      <c r="W3623" s="1">
        <v>4609298</v>
      </c>
      <c r="X3623" s="1">
        <v>2070837</v>
      </c>
      <c r="Y3623" s="1">
        <v>9185493</v>
      </c>
      <c r="Z3623" s="1">
        <v>2544768</v>
      </c>
      <c r="AA3623" s="1">
        <v>2069109</v>
      </c>
      <c r="AB3623" s="1">
        <v>8932845</v>
      </c>
      <c r="AC3623" s="1">
        <v>4510447</v>
      </c>
      <c r="AD3623" s="1">
        <v>2675493</v>
      </c>
      <c r="AE3623" s="1">
        <v>1973081</v>
      </c>
      <c r="AH3623" s="136">
        <f t="shared" si="56"/>
        <v>41904</v>
      </c>
      <c r="AI3623" s="177">
        <f>HLOOKUP(附加题模型!$E$2,历史数据!$B$3:$K$5000,ROW(A3621),)</f>
        <v>18.309944084253001</v>
      </c>
      <c r="AJ3623" s="177">
        <f>HLOOKUP(附加题模型!$E$2,历史数据!$L$3:$U$5000,ROW(A3621),)</f>
        <v>17.932016412763002</v>
      </c>
    </row>
    <row r="3624" spans="1:36" x14ac:dyDescent="0.2">
      <c r="A3624" s="148">
        <v>41905</v>
      </c>
      <c r="B3624" s="137">
        <v>15.0523517212201</v>
      </c>
      <c r="C3624" s="137">
        <v>69.388076369174897</v>
      </c>
      <c r="D3624" s="137">
        <v>10.9895745264186</v>
      </c>
      <c r="E3624" s="137">
        <v>6.71665796952571</v>
      </c>
      <c r="F3624" s="137">
        <v>13.184969075798501</v>
      </c>
      <c r="G3624" s="137">
        <v>39.4740157614211</v>
      </c>
      <c r="H3624" s="137">
        <v>8.0219615878217301</v>
      </c>
      <c r="I3624" s="137">
        <v>17.350151781949901</v>
      </c>
      <c r="J3624" s="137">
        <v>28.597220640894399</v>
      </c>
      <c r="K3624" s="137">
        <v>17.853824480730601</v>
      </c>
      <c r="L3624" s="137">
        <v>15.144134353666599</v>
      </c>
      <c r="M3624" s="137">
        <v>69.540410236066705</v>
      </c>
      <c r="N3624" s="137">
        <v>11.153409926468401</v>
      </c>
      <c r="O3624" s="137">
        <v>6.7826153309285804</v>
      </c>
      <c r="P3624" s="137">
        <v>13.3447868827778</v>
      </c>
      <c r="Q3624" s="137">
        <v>41.1328459957532</v>
      </c>
      <c r="R3624" s="137">
        <v>8.1810748755140601</v>
      </c>
      <c r="S3624" s="137">
        <v>17.760320854809301</v>
      </c>
      <c r="T3624" s="137">
        <v>28.834345190155499</v>
      </c>
      <c r="U3624" s="137">
        <v>17.9711123787792</v>
      </c>
      <c r="V3624" s="1">
        <v>12734810</v>
      </c>
      <c r="W3624" s="1">
        <v>6406395</v>
      </c>
      <c r="X3624" s="1">
        <v>1291238</v>
      </c>
      <c r="Y3624" s="1">
        <v>14717946</v>
      </c>
      <c r="Z3624" s="1">
        <v>1966413</v>
      </c>
      <c r="AA3624" s="1">
        <v>2953753</v>
      </c>
      <c r="AB3624" s="1">
        <v>8590769</v>
      </c>
      <c r="AC3624" s="1">
        <v>4060814</v>
      </c>
      <c r="AD3624" s="1">
        <v>2319799</v>
      </c>
      <c r="AE3624" s="1">
        <v>829131</v>
      </c>
      <c r="AH3624" s="136">
        <f t="shared" si="56"/>
        <v>41905</v>
      </c>
      <c r="AI3624" s="177">
        <f>HLOOKUP(附加题模型!$E$2,历史数据!$B$3:$K$5000,ROW(A3622),)</f>
        <v>17.853824480730601</v>
      </c>
      <c r="AJ3624" s="177">
        <f>HLOOKUP(附加题模型!$E$2,历史数据!$L$3:$U$5000,ROW(A3622),)</f>
        <v>17.9711123787792</v>
      </c>
    </row>
    <row r="3625" spans="1:36" x14ac:dyDescent="0.2">
      <c r="A3625" s="148">
        <v>41906</v>
      </c>
      <c r="B3625" s="137">
        <v>15.082945932035599</v>
      </c>
      <c r="C3625" s="137">
        <v>69.311909435729106</v>
      </c>
      <c r="D3625" s="137">
        <v>11.153409926468401</v>
      </c>
      <c r="E3625" s="137">
        <v>6.7496366502271403</v>
      </c>
      <c r="F3625" s="137">
        <v>13.2249235275433</v>
      </c>
      <c r="G3625" s="137">
        <v>40.794936133203997</v>
      </c>
      <c r="H3625" s="137">
        <v>8.1545559942320107</v>
      </c>
      <c r="I3625" s="137">
        <v>17.739812401166301</v>
      </c>
      <c r="J3625" s="137">
        <v>29.284881833751701</v>
      </c>
      <c r="K3625" s="137">
        <v>17.9711123787792</v>
      </c>
      <c r="L3625" s="137">
        <v>15.235916986113001</v>
      </c>
      <c r="M3625" s="137">
        <v>70.454413437416903</v>
      </c>
      <c r="N3625" s="137">
        <v>11.317245326518201</v>
      </c>
      <c r="O3625" s="137">
        <v>6.7056650759585601</v>
      </c>
      <c r="P3625" s="137">
        <v>13.438013936849099</v>
      </c>
      <c r="Q3625" s="137">
        <v>40.979250603685401</v>
      </c>
      <c r="R3625" s="137">
        <v>8.2341126380781695</v>
      </c>
      <c r="S3625" s="137">
        <v>18.0474392058108</v>
      </c>
      <c r="T3625" s="137">
        <v>29.118894649268899</v>
      </c>
      <c r="U3625" s="137">
        <v>18.231752152220601</v>
      </c>
      <c r="V3625" s="1">
        <v>10126871</v>
      </c>
      <c r="W3625" s="1">
        <v>5669498</v>
      </c>
      <c r="X3625" s="1">
        <v>1447565</v>
      </c>
      <c r="Y3625" s="1">
        <v>20734837</v>
      </c>
      <c r="Z3625" s="1">
        <v>1706733</v>
      </c>
      <c r="AA3625" s="1">
        <v>2346360</v>
      </c>
      <c r="AB3625" s="1">
        <v>9817753</v>
      </c>
      <c r="AC3625" s="1">
        <v>4382872</v>
      </c>
      <c r="AD3625" s="1">
        <v>2244246</v>
      </c>
      <c r="AE3625" s="1">
        <v>1084499</v>
      </c>
      <c r="AH3625" s="136">
        <f t="shared" si="56"/>
        <v>41906</v>
      </c>
      <c r="AI3625" s="177">
        <f>HLOOKUP(附加题模型!$E$2,历史数据!$B$3:$K$5000,ROW(A3623),)</f>
        <v>17.9711123787792</v>
      </c>
      <c r="AJ3625" s="177">
        <f>HLOOKUP(附加题模型!$E$2,历史数据!$L$3:$U$5000,ROW(A3623),)</f>
        <v>18.231752152220601</v>
      </c>
    </row>
    <row r="3626" spans="1:36" x14ac:dyDescent="0.2">
      <c r="A3626" s="148">
        <v>41907</v>
      </c>
      <c r="B3626" s="137">
        <v>15.3276996185595</v>
      </c>
      <c r="C3626" s="137">
        <v>70.682914237754503</v>
      </c>
      <c r="D3626" s="137">
        <v>11.191218095710701</v>
      </c>
      <c r="E3626" s="137">
        <v>6.7386437566600002</v>
      </c>
      <c r="F3626" s="137">
        <v>13.4513320874307</v>
      </c>
      <c r="G3626" s="137">
        <v>40.887093368444702</v>
      </c>
      <c r="H3626" s="137">
        <v>8.2075937567961201</v>
      </c>
      <c r="I3626" s="137">
        <v>18.170489927668601</v>
      </c>
      <c r="J3626" s="137">
        <v>29.284881833751701</v>
      </c>
      <c r="K3626" s="137">
        <v>18.244784140892602</v>
      </c>
      <c r="L3626" s="137">
        <v>15.3276996185595</v>
      </c>
      <c r="M3626" s="137">
        <v>71.5969174391048</v>
      </c>
      <c r="N3626" s="137">
        <v>11.5440943419718</v>
      </c>
      <c r="O3626" s="137">
        <v>6.4198498432127904</v>
      </c>
      <c r="P3626" s="137">
        <v>13.557877292083701</v>
      </c>
      <c r="Q3626" s="137">
        <v>41.5936321719565</v>
      </c>
      <c r="R3626" s="137">
        <v>8.1943343161550892</v>
      </c>
      <c r="S3626" s="137">
        <v>17.883371576667098</v>
      </c>
      <c r="T3626" s="137">
        <v>29.332306743603901</v>
      </c>
      <c r="U3626" s="137">
        <v>17.918984424091001</v>
      </c>
      <c r="V3626" s="1">
        <v>12716036</v>
      </c>
      <c r="W3626" s="1">
        <v>8545845</v>
      </c>
      <c r="X3626" s="1">
        <v>2696156</v>
      </c>
      <c r="Y3626" s="1">
        <v>13383524</v>
      </c>
      <c r="Z3626" s="1">
        <v>1979328</v>
      </c>
      <c r="AA3626" s="1">
        <v>1902158</v>
      </c>
      <c r="AB3626" s="1">
        <v>6216219</v>
      </c>
      <c r="AC3626" s="1">
        <v>6618504</v>
      </c>
      <c r="AD3626" s="1">
        <v>3278312</v>
      </c>
      <c r="AE3626" s="1">
        <v>1061610</v>
      </c>
      <c r="AH3626" s="136">
        <f t="shared" si="56"/>
        <v>41907</v>
      </c>
      <c r="AI3626" s="177">
        <f>HLOOKUP(附加题模型!$E$2,历史数据!$B$3:$K$5000,ROW(A3624),)</f>
        <v>18.244784140892602</v>
      </c>
      <c r="AJ3626" s="177">
        <f>HLOOKUP(附加题模型!$E$2,历史数据!$L$3:$U$5000,ROW(A3624),)</f>
        <v>17.918984424091001</v>
      </c>
    </row>
    <row r="3627" spans="1:36" x14ac:dyDescent="0.2">
      <c r="A3627" s="148">
        <v>41908</v>
      </c>
      <c r="B3627" s="137">
        <v>15.235916986113001</v>
      </c>
      <c r="C3627" s="137">
        <v>71.673084372550605</v>
      </c>
      <c r="D3627" s="137">
        <v>11.481080726568001</v>
      </c>
      <c r="E3627" s="137">
        <v>6.5737503531528203</v>
      </c>
      <c r="F3627" s="137">
        <v>13.5179228403388</v>
      </c>
      <c r="G3627" s="137">
        <v>41.378598623061599</v>
      </c>
      <c r="H3627" s="137">
        <v>8.1810748755140601</v>
      </c>
      <c r="I3627" s="137">
        <v>17.821846215738201</v>
      </c>
      <c r="J3627" s="137">
        <v>29.356019198529999</v>
      </c>
      <c r="K3627" s="137">
        <v>17.9711123787792</v>
      </c>
      <c r="L3627" s="137">
        <v>16.092554888946701</v>
      </c>
      <c r="M3627" s="137">
        <v>72.739421440792597</v>
      </c>
      <c r="N3627" s="137">
        <v>11.5692997881333</v>
      </c>
      <c r="O3627" s="137">
        <v>6.6177219274213996</v>
      </c>
      <c r="P3627" s="137">
        <v>13.384741334522699</v>
      </c>
      <c r="Q3627" s="137">
        <v>42.638080838017501</v>
      </c>
      <c r="R3627" s="137">
        <v>8.1147776723089198</v>
      </c>
      <c r="S3627" s="137">
        <v>18.0679476594538</v>
      </c>
      <c r="T3627" s="137">
        <v>29.261169378825599</v>
      </c>
      <c r="U3627" s="137">
        <v>17.9711123787792</v>
      </c>
      <c r="V3627" s="1">
        <v>14869571</v>
      </c>
      <c r="W3627" s="1">
        <v>4657254</v>
      </c>
      <c r="X3627" s="1">
        <v>1737167</v>
      </c>
      <c r="Y3627" s="1">
        <v>9766417</v>
      </c>
      <c r="Z3627" s="1">
        <v>2054199</v>
      </c>
      <c r="AA3627" s="1">
        <v>2141718</v>
      </c>
      <c r="AB3627" s="1">
        <v>6625220</v>
      </c>
      <c r="AC3627" s="1">
        <v>3226182</v>
      </c>
      <c r="AD3627" s="1">
        <v>1553088</v>
      </c>
      <c r="AE3627" s="1">
        <v>718652</v>
      </c>
      <c r="AH3627" s="136">
        <f t="shared" si="56"/>
        <v>41908</v>
      </c>
      <c r="AI3627" s="177">
        <f>HLOOKUP(附加题模型!$E$2,历史数据!$B$3:$K$5000,ROW(A3625),)</f>
        <v>17.9711123787792</v>
      </c>
      <c r="AJ3627" s="177">
        <f>HLOOKUP(附加题模型!$E$2,历史数据!$L$3:$U$5000,ROW(A3625),)</f>
        <v>17.9711123787792</v>
      </c>
    </row>
    <row r="3628" spans="1:36" x14ac:dyDescent="0.2">
      <c r="A3628" s="148">
        <v>41911</v>
      </c>
      <c r="B3628" s="137">
        <v>16.276120153839599</v>
      </c>
      <c r="C3628" s="137">
        <v>72.434753707009193</v>
      </c>
      <c r="D3628" s="137">
        <v>11.430669834245</v>
      </c>
      <c r="E3628" s="137">
        <v>6.6177219274213996</v>
      </c>
      <c r="F3628" s="137">
        <v>13.384741334522699</v>
      </c>
      <c r="G3628" s="137">
        <v>42.699518994844603</v>
      </c>
      <c r="H3628" s="137">
        <v>8.1412965535909798</v>
      </c>
      <c r="I3628" s="137">
        <v>18.293540649526399</v>
      </c>
      <c r="J3628" s="137">
        <v>29.261169378825599</v>
      </c>
      <c r="K3628" s="137">
        <v>18.075368288155801</v>
      </c>
      <c r="L3628" s="137">
        <v>16.8880043701494</v>
      </c>
      <c r="M3628" s="137">
        <v>76.166933445856102</v>
      </c>
      <c r="N3628" s="137">
        <v>12.048203265202</v>
      </c>
      <c r="O3628" s="137">
        <v>6.7716224373614304</v>
      </c>
      <c r="P3628" s="137">
        <v>14.050648863603399</v>
      </c>
      <c r="Q3628" s="137">
        <v>42.177294661814102</v>
      </c>
      <c r="R3628" s="137">
        <v>8.1412965535909798</v>
      </c>
      <c r="S3628" s="137">
        <v>18.273032195883399</v>
      </c>
      <c r="T3628" s="137">
        <v>29.640568657643399</v>
      </c>
      <c r="U3628" s="137">
        <v>18.870319597151799</v>
      </c>
      <c r="V3628" s="1">
        <v>6083927</v>
      </c>
      <c r="W3628" s="1">
        <v>9339410</v>
      </c>
      <c r="X3628" s="1">
        <v>6246847</v>
      </c>
      <c r="Y3628" s="1">
        <v>30417553</v>
      </c>
      <c r="Z3628" s="1">
        <v>2673383</v>
      </c>
      <c r="AA3628" s="1">
        <v>2005321</v>
      </c>
      <c r="AB3628" s="1">
        <v>4950043</v>
      </c>
      <c r="AC3628" s="1">
        <v>3693348</v>
      </c>
      <c r="AD3628" s="1">
        <v>3426510</v>
      </c>
      <c r="AE3628" s="1">
        <v>2061134</v>
      </c>
      <c r="AH3628" s="136">
        <f t="shared" si="56"/>
        <v>41911</v>
      </c>
      <c r="AI3628" s="177">
        <f>HLOOKUP(附加题模型!$E$2,历史数据!$B$3:$K$5000,ROW(A3626),)</f>
        <v>18.075368288155801</v>
      </c>
      <c r="AJ3628" s="177">
        <f>HLOOKUP(附加题模型!$E$2,历史数据!$L$3:$U$5000,ROW(A3626),)</f>
        <v>18.870319597151799</v>
      </c>
    </row>
    <row r="3629" spans="1:36" x14ac:dyDescent="0.2">
      <c r="A3629" s="148">
        <v>41912</v>
      </c>
      <c r="B3629" s="137">
        <v>17.7446422729831</v>
      </c>
      <c r="C3629" s="137">
        <v>76.395434246193702</v>
      </c>
      <c r="D3629" s="137">
        <v>12.035600542121299</v>
      </c>
      <c r="E3629" s="137">
        <v>6.7936082244957197</v>
      </c>
      <c r="F3629" s="137">
        <v>14.356966326980499</v>
      </c>
      <c r="G3629" s="137">
        <v>42.146575583400598</v>
      </c>
      <c r="H3629" s="137">
        <v>8.1545559942320107</v>
      </c>
      <c r="I3629" s="137">
        <v>18.293540649526399</v>
      </c>
      <c r="J3629" s="137">
        <v>29.640568657643399</v>
      </c>
      <c r="K3629" s="137">
        <v>19.026703461216599</v>
      </c>
      <c r="L3629" s="137">
        <v>16.857410159333899</v>
      </c>
      <c r="M3629" s="137">
        <v>78.223440648894297</v>
      </c>
      <c r="N3629" s="137">
        <v>12.312860449897901</v>
      </c>
      <c r="O3629" s="137">
        <v>7.25530975431582</v>
      </c>
      <c r="P3629" s="137">
        <v>14.7431926938474</v>
      </c>
      <c r="Q3629" s="137">
        <v>42.760957151671697</v>
      </c>
      <c r="R3629" s="137">
        <v>8.3534476038474192</v>
      </c>
      <c r="S3629" s="137">
        <v>18.4165913713842</v>
      </c>
      <c r="T3629" s="137">
        <v>30.162242666017899</v>
      </c>
      <c r="U3629" s="137">
        <v>19.417663121378599</v>
      </c>
      <c r="V3629" s="1">
        <v>27748431</v>
      </c>
      <c r="W3629" s="1">
        <v>8198345</v>
      </c>
      <c r="X3629" s="1">
        <v>2214181</v>
      </c>
      <c r="Y3629" s="1">
        <v>53473313</v>
      </c>
      <c r="Z3629" s="1">
        <v>5684166</v>
      </c>
      <c r="AA3629" s="1">
        <v>1700909</v>
      </c>
      <c r="AB3629" s="1">
        <v>8772096</v>
      </c>
      <c r="AC3629" s="1">
        <v>3390193</v>
      </c>
      <c r="AD3629" s="1">
        <v>3893621</v>
      </c>
      <c r="AE3629" s="1">
        <v>2874361</v>
      </c>
      <c r="AH3629" s="136">
        <f t="shared" si="56"/>
        <v>41912</v>
      </c>
      <c r="AI3629" s="177">
        <f>HLOOKUP(附加题模型!$E$2,历史数据!$B$3:$K$5000,ROW(A3627),)</f>
        <v>19.026703461216599</v>
      </c>
      <c r="AJ3629" s="177">
        <f>HLOOKUP(附加题模型!$E$2,历史数据!$L$3:$U$5000,ROW(A3627),)</f>
        <v>19.417663121378599</v>
      </c>
    </row>
    <row r="3630" spans="1:36" x14ac:dyDescent="0.2">
      <c r="A3630" s="148">
        <v>41920</v>
      </c>
      <c r="B3630" s="137">
        <v>16.765627526887499</v>
      </c>
      <c r="C3630" s="137">
        <v>78.071106782002502</v>
      </c>
      <c r="D3630" s="137">
        <v>12.312860449897901</v>
      </c>
      <c r="E3630" s="137">
        <v>7.1014092443757901</v>
      </c>
      <c r="F3630" s="137">
        <v>14.8763741996635</v>
      </c>
      <c r="G3630" s="137">
        <v>42.853114386912402</v>
      </c>
      <c r="H3630" s="137">
        <v>8.3534476038474192</v>
      </c>
      <c r="I3630" s="137">
        <v>18.539642093242001</v>
      </c>
      <c r="J3630" s="137">
        <v>30.257092485722399</v>
      </c>
      <c r="K3630" s="137">
        <v>19.417663121378599</v>
      </c>
      <c r="L3630" s="137">
        <v>17.714048062167599</v>
      </c>
      <c r="M3630" s="137">
        <v>82.488788921862195</v>
      </c>
      <c r="N3630" s="137">
        <v>12.300257726817099</v>
      </c>
      <c r="O3630" s="137">
        <v>7.5191391999273103</v>
      </c>
      <c r="P3630" s="137">
        <v>14.9429649525716</v>
      </c>
      <c r="Q3630" s="137">
        <v>42.515204524363298</v>
      </c>
      <c r="R3630" s="137">
        <v>8.2871504006422807</v>
      </c>
      <c r="S3630" s="137">
        <v>18.7447266296717</v>
      </c>
      <c r="T3630" s="137">
        <v>31.324152957397601</v>
      </c>
      <c r="U3630" s="137">
        <v>20.069262554981901</v>
      </c>
      <c r="V3630" s="1">
        <v>12190174</v>
      </c>
      <c r="W3630" s="1">
        <v>9347608</v>
      </c>
      <c r="X3630" s="1">
        <v>2213726</v>
      </c>
      <c r="Y3630" s="1">
        <v>48576142</v>
      </c>
      <c r="Z3630" s="1">
        <v>1953297</v>
      </c>
      <c r="AA3630" s="1">
        <v>1680973</v>
      </c>
      <c r="AB3630" s="1">
        <v>6090814</v>
      </c>
      <c r="AC3630" s="1">
        <v>3554835</v>
      </c>
      <c r="AD3630" s="1">
        <v>5115362</v>
      </c>
      <c r="AE3630" s="1">
        <v>1607375</v>
      </c>
      <c r="AH3630" s="136">
        <f t="shared" si="56"/>
        <v>41920</v>
      </c>
      <c r="AI3630" s="177">
        <f>HLOOKUP(附加题模型!$E$2,历史数据!$B$3:$K$5000,ROW(A3628),)</f>
        <v>19.417663121378599</v>
      </c>
      <c r="AJ3630" s="177">
        <f>HLOOKUP(附加题模型!$E$2,历史数据!$L$3:$U$5000,ROW(A3628),)</f>
        <v>20.069262554981901</v>
      </c>
    </row>
    <row r="3631" spans="1:36" x14ac:dyDescent="0.2">
      <c r="A3631" s="148">
        <v>41921</v>
      </c>
      <c r="B3631" s="137">
        <v>17.714048062167599</v>
      </c>
      <c r="C3631" s="137">
        <v>82.793456655645599</v>
      </c>
      <c r="D3631" s="137">
        <v>12.4136822345439</v>
      </c>
      <c r="E3631" s="137">
        <v>7.4641747320915801</v>
      </c>
      <c r="F3631" s="137">
        <v>14.969601253734799</v>
      </c>
      <c r="G3631" s="137">
        <v>42.330890053881902</v>
      </c>
      <c r="H3631" s="137">
        <v>8.2871504006422807</v>
      </c>
      <c r="I3631" s="137">
        <v>18.867777351529501</v>
      </c>
      <c r="J3631" s="137">
        <v>31.656127326363201</v>
      </c>
      <c r="K3631" s="137">
        <v>19.8346867588847</v>
      </c>
      <c r="L3631" s="137">
        <v>17.469294375643699</v>
      </c>
      <c r="M3631" s="137">
        <v>83.174291322874893</v>
      </c>
      <c r="N3631" s="137">
        <v>12.0734087113635</v>
      </c>
      <c r="O3631" s="137">
        <v>7.3652386899872697</v>
      </c>
      <c r="P3631" s="137">
        <v>14.836419747918701</v>
      </c>
      <c r="Q3631" s="137">
        <v>42.023699269746302</v>
      </c>
      <c r="R3631" s="137">
        <v>8.4993014508987308</v>
      </c>
      <c r="S3631" s="137">
        <v>18.498625185956101</v>
      </c>
      <c r="T3631" s="137">
        <v>32.035526605180998</v>
      </c>
      <c r="U3631" s="137">
        <v>19.704366872164002</v>
      </c>
      <c r="V3631" s="1">
        <v>23517888</v>
      </c>
      <c r="W3631" s="1">
        <v>6500580</v>
      </c>
      <c r="X3631" s="1">
        <v>3872457</v>
      </c>
      <c r="Y3631" s="1">
        <v>22416013</v>
      </c>
      <c r="Z3631" s="1">
        <v>2284409</v>
      </c>
      <c r="AA3631" s="1">
        <v>2213591</v>
      </c>
      <c r="AB3631" s="1">
        <v>10461610</v>
      </c>
      <c r="AC3631" s="1">
        <v>4653543</v>
      </c>
      <c r="AD3631" s="1">
        <v>9806499</v>
      </c>
      <c r="AE3631" s="1">
        <v>1454753</v>
      </c>
      <c r="AH3631" s="136">
        <f t="shared" si="56"/>
        <v>41921</v>
      </c>
      <c r="AI3631" s="177">
        <f>HLOOKUP(附加题模型!$E$2,历史数据!$B$3:$K$5000,ROW(A3629),)</f>
        <v>19.8346867588847</v>
      </c>
      <c r="AJ3631" s="177">
        <f>HLOOKUP(附加题模型!$E$2,历史数据!$L$3:$U$5000,ROW(A3629),)</f>
        <v>19.704366872164002</v>
      </c>
    </row>
    <row r="3632" spans="1:36" x14ac:dyDescent="0.2">
      <c r="A3632" s="148">
        <v>41922</v>
      </c>
      <c r="B3632" s="137">
        <v>17.438700164828202</v>
      </c>
      <c r="C3632" s="137">
        <v>82.260288121524596</v>
      </c>
      <c r="D3632" s="137">
        <v>12.0734087113635</v>
      </c>
      <c r="E3632" s="137">
        <v>7.2992813285844003</v>
      </c>
      <c r="F3632" s="137">
        <v>14.6766019409393</v>
      </c>
      <c r="G3632" s="137">
        <v>41.839384799264998</v>
      </c>
      <c r="H3632" s="137">
        <v>8.3932259257704995</v>
      </c>
      <c r="I3632" s="137">
        <v>18.457608278670101</v>
      </c>
      <c r="J3632" s="137">
        <v>31.893251875624301</v>
      </c>
      <c r="K3632" s="137">
        <v>19.261279257313799</v>
      </c>
      <c r="L3632" s="137">
        <v>17.316323321566198</v>
      </c>
      <c r="M3632" s="137">
        <v>81.574785720511898</v>
      </c>
      <c r="N3632" s="137">
        <v>11.4684780034873</v>
      </c>
      <c r="O3632" s="137">
        <v>7.3542457964201304</v>
      </c>
      <c r="P3632" s="137">
        <v>14.6100111880312</v>
      </c>
      <c r="Q3632" s="137">
        <v>42.638080838017501</v>
      </c>
      <c r="R3632" s="137">
        <v>8.4330042476935905</v>
      </c>
      <c r="S3632" s="137">
        <v>18.252523742240498</v>
      </c>
      <c r="T3632" s="137">
        <v>31.964389240402699</v>
      </c>
      <c r="U3632" s="137">
        <v>19.3525031780182</v>
      </c>
      <c r="V3632" s="1">
        <v>15215921</v>
      </c>
      <c r="W3632" s="1">
        <v>4902254</v>
      </c>
      <c r="X3632" s="1">
        <v>7181902</v>
      </c>
      <c r="Y3632" s="1">
        <v>27911355</v>
      </c>
      <c r="Z3632" s="1">
        <v>4014108</v>
      </c>
      <c r="AA3632" s="1">
        <v>2197029</v>
      </c>
      <c r="AB3632" s="1">
        <v>7891481</v>
      </c>
      <c r="AC3632" s="1">
        <v>3534441</v>
      </c>
      <c r="AD3632" s="1">
        <v>4858165</v>
      </c>
      <c r="AE3632" s="1">
        <v>792575</v>
      </c>
      <c r="AH3632" s="136">
        <f t="shared" si="56"/>
        <v>41922</v>
      </c>
      <c r="AI3632" s="177">
        <f>HLOOKUP(附加题模型!$E$2,历史数据!$B$3:$K$5000,ROW(A3630),)</f>
        <v>19.261279257313799</v>
      </c>
      <c r="AJ3632" s="177">
        <f>HLOOKUP(附加题模型!$E$2,历史数据!$L$3:$U$5000,ROW(A3630),)</f>
        <v>19.3525031780182</v>
      </c>
    </row>
    <row r="3633" spans="1:36" x14ac:dyDescent="0.2">
      <c r="A3633" s="148">
        <v>41925</v>
      </c>
      <c r="B3633" s="137">
        <v>17.193946478304301</v>
      </c>
      <c r="C3633" s="137">
        <v>80.813116386053395</v>
      </c>
      <c r="D3633" s="137">
        <v>11.4684780034873</v>
      </c>
      <c r="E3633" s="137">
        <v>7.3212671157186904</v>
      </c>
      <c r="F3633" s="137">
        <v>14.5167841339599</v>
      </c>
      <c r="G3633" s="137">
        <v>42.484485445949701</v>
      </c>
      <c r="H3633" s="137">
        <v>8.3932259257704995</v>
      </c>
      <c r="I3633" s="137">
        <v>18.149981474025601</v>
      </c>
      <c r="J3633" s="137">
        <v>32.509775703703298</v>
      </c>
      <c r="K3633" s="137">
        <v>19.378567155362401</v>
      </c>
      <c r="L3633" s="137">
        <v>16.979787002595899</v>
      </c>
      <c r="M3633" s="137">
        <v>81.270117986728494</v>
      </c>
      <c r="N3633" s="137">
        <v>11.7835460805062</v>
      </c>
      <c r="O3633" s="137">
        <v>7.2772955414501102</v>
      </c>
      <c r="P3633" s="137">
        <v>14.8231015973371</v>
      </c>
      <c r="Q3633" s="137">
        <v>40.518464427482002</v>
      </c>
      <c r="R3633" s="137">
        <v>8.2606315193602295</v>
      </c>
      <c r="S3633" s="137">
        <v>18.129473020382701</v>
      </c>
      <c r="T3633" s="137">
        <v>33.315999171191201</v>
      </c>
      <c r="U3633" s="137">
        <v>19.3655351666903</v>
      </c>
      <c r="V3633" s="1">
        <v>13538283</v>
      </c>
      <c r="W3633" s="1">
        <v>6294085</v>
      </c>
      <c r="X3633" s="1">
        <v>3872606</v>
      </c>
      <c r="Y3633" s="1">
        <v>10146962</v>
      </c>
      <c r="Z3633" s="1">
        <v>2136751</v>
      </c>
      <c r="AA3633" s="1">
        <v>2783300</v>
      </c>
      <c r="AB3633" s="1">
        <v>6684571</v>
      </c>
      <c r="AC3633" s="1">
        <v>3396403</v>
      </c>
      <c r="AD3633" s="1">
        <v>10205806</v>
      </c>
      <c r="AE3633" s="1">
        <v>839688</v>
      </c>
      <c r="AH3633" s="136">
        <f t="shared" si="56"/>
        <v>41925</v>
      </c>
      <c r="AI3633" s="177">
        <f>HLOOKUP(附加题模型!$E$2,历史数据!$B$3:$K$5000,ROW(A3631),)</f>
        <v>19.378567155362401</v>
      </c>
      <c r="AJ3633" s="177">
        <f>HLOOKUP(附加题模型!$E$2,历史数据!$L$3:$U$5000,ROW(A3631),)</f>
        <v>19.3655351666903</v>
      </c>
    </row>
    <row r="3634" spans="1:36" x14ac:dyDescent="0.2">
      <c r="A3634" s="148">
        <v>41926</v>
      </c>
      <c r="B3634" s="137">
        <v>17.2551348999353</v>
      </c>
      <c r="C3634" s="137">
        <v>80.127613985040696</v>
      </c>
      <c r="D3634" s="137">
        <v>11.7205324651024</v>
      </c>
      <c r="E3634" s="137">
        <v>7.2772955414501102</v>
      </c>
      <c r="F3634" s="137">
        <v>14.783147145592199</v>
      </c>
      <c r="G3634" s="137">
        <v>39.6276111534889</v>
      </c>
      <c r="H3634" s="137">
        <v>8.1943343161550892</v>
      </c>
      <c r="I3634" s="137">
        <v>18.129473020382701</v>
      </c>
      <c r="J3634" s="137">
        <v>33.315999171191201</v>
      </c>
      <c r="K3634" s="137">
        <v>19.078831415904901</v>
      </c>
      <c r="L3634" s="137">
        <v>17.3775117431972</v>
      </c>
      <c r="M3634" s="137">
        <v>79.442111584027998</v>
      </c>
      <c r="N3634" s="137">
        <v>12.098614157525001</v>
      </c>
      <c r="O3634" s="137">
        <v>7.3212671157186904</v>
      </c>
      <c r="P3634" s="137">
        <v>14.8630560490819</v>
      </c>
      <c r="Q3634" s="137">
        <v>40.794936133203997</v>
      </c>
      <c r="R3634" s="137">
        <v>8.1280371129499507</v>
      </c>
      <c r="S3634" s="137">
        <v>18.108964566739701</v>
      </c>
      <c r="T3634" s="137">
        <v>32.770612707890599</v>
      </c>
      <c r="U3634" s="137">
        <v>19.808622781540599</v>
      </c>
      <c r="V3634" s="1">
        <v>16648353</v>
      </c>
      <c r="W3634" s="1">
        <v>3326362</v>
      </c>
      <c r="X3634" s="1">
        <v>4353400</v>
      </c>
      <c r="Y3634" s="1">
        <v>12903759</v>
      </c>
      <c r="Z3634" s="1">
        <v>1535006</v>
      </c>
      <c r="AA3634" s="1">
        <v>2792439</v>
      </c>
      <c r="AB3634" s="1">
        <v>6999912</v>
      </c>
      <c r="AC3634" s="1">
        <v>3057869</v>
      </c>
      <c r="AD3634" s="1">
        <v>3383851</v>
      </c>
      <c r="AE3634" s="1">
        <v>1362200</v>
      </c>
      <c r="AH3634" s="136">
        <f t="shared" si="56"/>
        <v>41926</v>
      </c>
      <c r="AI3634" s="177">
        <f>HLOOKUP(附加题模型!$E$2,历史数据!$B$3:$K$5000,ROW(A3632),)</f>
        <v>19.078831415904901</v>
      </c>
      <c r="AJ3634" s="177">
        <f>HLOOKUP(附加题模型!$E$2,历史数据!$L$3:$U$5000,ROW(A3632),)</f>
        <v>19.808622781540599</v>
      </c>
    </row>
    <row r="3635" spans="1:36" x14ac:dyDescent="0.2">
      <c r="A3635" s="148">
        <v>41927</v>
      </c>
      <c r="B3635" s="137">
        <v>17.3775117431972</v>
      </c>
      <c r="C3635" s="137">
        <v>79.213610783690399</v>
      </c>
      <c r="D3635" s="137">
        <v>12.0229978190405</v>
      </c>
      <c r="E3635" s="137">
        <v>7.2882884350172601</v>
      </c>
      <c r="F3635" s="137">
        <v>14.6766019409393</v>
      </c>
      <c r="G3635" s="137">
        <v>40.6106216627227</v>
      </c>
      <c r="H3635" s="137">
        <v>8.1280371129499507</v>
      </c>
      <c r="I3635" s="137">
        <v>18.108964566739701</v>
      </c>
      <c r="J3635" s="137">
        <v>32.912887437447203</v>
      </c>
      <c r="K3635" s="137">
        <v>19.6783028948199</v>
      </c>
      <c r="L3635" s="137">
        <v>17.316323321566198</v>
      </c>
      <c r="M3635" s="137">
        <v>81.422451853620203</v>
      </c>
      <c r="N3635" s="137">
        <v>12.7035448654013</v>
      </c>
      <c r="O3635" s="137">
        <v>7.3432529028529796</v>
      </c>
      <c r="P3635" s="137">
        <v>14.956283103153201</v>
      </c>
      <c r="Q3635" s="137">
        <v>40.057678251278702</v>
      </c>
      <c r="R3635" s="137">
        <v>8.0882587910268704</v>
      </c>
      <c r="S3635" s="137">
        <v>18.252523742240498</v>
      </c>
      <c r="T3635" s="137">
        <v>32.225226244589898</v>
      </c>
      <c r="U3635" s="137">
        <v>19.7434628381802</v>
      </c>
      <c r="V3635" s="1">
        <v>8238433</v>
      </c>
      <c r="W3635" s="1">
        <v>5573714</v>
      </c>
      <c r="X3635" s="1">
        <v>6861255</v>
      </c>
      <c r="Y3635" s="1">
        <v>7917093</v>
      </c>
      <c r="Z3635" s="1">
        <v>1181096</v>
      </c>
      <c r="AA3635" s="1">
        <v>3579129</v>
      </c>
      <c r="AB3635" s="1">
        <v>5481371</v>
      </c>
      <c r="AC3635" s="1">
        <v>3252258</v>
      </c>
      <c r="AD3635" s="1">
        <v>3571286</v>
      </c>
      <c r="AE3635" s="1">
        <v>482426</v>
      </c>
      <c r="AH3635" s="136">
        <f t="shared" si="56"/>
        <v>41927</v>
      </c>
      <c r="AI3635" s="177">
        <f>HLOOKUP(附加题模型!$E$2,历史数据!$B$3:$K$5000,ROW(A3633),)</f>
        <v>19.6783028948199</v>
      </c>
      <c r="AJ3635" s="177">
        <f>HLOOKUP(附加题模型!$E$2,历史数据!$L$3:$U$5000,ROW(A3633),)</f>
        <v>19.7434628381802</v>
      </c>
    </row>
    <row r="3636" spans="1:36" x14ac:dyDescent="0.2">
      <c r="A3636" s="148">
        <v>41928</v>
      </c>
      <c r="B3636" s="137">
        <v>16.857410159333899</v>
      </c>
      <c r="C3636" s="137">
        <v>80.051447051594806</v>
      </c>
      <c r="D3636" s="137">
        <v>12.514504019189999</v>
      </c>
      <c r="E3636" s="137">
        <v>7.2882884350172601</v>
      </c>
      <c r="F3636" s="137">
        <v>14.916328651408399</v>
      </c>
      <c r="G3636" s="137">
        <v>38.859634193149901</v>
      </c>
      <c r="H3636" s="137">
        <v>8.1810748755140601</v>
      </c>
      <c r="I3636" s="137">
        <v>18.273032195883399</v>
      </c>
      <c r="J3636" s="137">
        <v>32.011814150254899</v>
      </c>
      <c r="K3636" s="137">
        <v>19.6001109627875</v>
      </c>
      <c r="L3636" s="137">
        <v>16.643250683625499</v>
      </c>
      <c r="M3636" s="137">
        <v>80.127613985040696</v>
      </c>
      <c r="N3636" s="137">
        <v>12.602723080755201</v>
      </c>
      <c r="O3636" s="137">
        <v>7.2003452864800996</v>
      </c>
      <c r="P3636" s="137">
        <v>15.1826916630406</v>
      </c>
      <c r="Q3636" s="137">
        <v>38.060938154397498</v>
      </c>
      <c r="R3636" s="137">
        <v>8.3667070444884502</v>
      </c>
      <c r="S3636" s="137">
        <v>18.088456113096701</v>
      </c>
      <c r="T3636" s="137">
        <v>31.253015592619199</v>
      </c>
      <c r="U3636" s="137">
        <v>19.378567155362401</v>
      </c>
      <c r="V3636" s="1">
        <v>10780706</v>
      </c>
      <c r="W3636" s="1">
        <v>3829531</v>
      </c>
      <c r="X3636" s="1">
        <v>5104468</v>
      </c>
      <c r="Y3636" s="1">
        <v>8745340</v>
      </c>
      <c r="Z3636" s="1">
        <v>3395032</v>
      </c>
      <c r="AA3636" s="1">
        <v>6831096</v>
      </c>
      <c r="AB3636" s="1">
        <v>23652998</v>
      </c>
      <c r="AC3636" s="1">
        <v>3872135</v>
      </c>
      <c r="AD3636" s="1">
        <v>4401072</v>
      </c>
      <c r="AE3636" s="1">
        <v>731610</v>
      </c>
      <c r="AH3636" s="136">
        <f t="shared" si="56"/>
        <v>41928</v>
      </c>
      <c r="AI3636" s="177">
        <f>HLOOKUP(附加题模型!$E$2,历史数据!$B$3:$K$5000,ROW(A3634),)</f>
        <v>19.6001109627875</v>
      </c>
      <c r="AJ3636" s="177">
        <f>HLOOKUP(附加题模型!$E$2,历史数据!$L$3:$U$5000,ROW(A3634),)</f>
        <v>19.378567155362401</v>
      </c>
    </row>
    <row r="3637" spans="1:36" x14ac:dyDescent="0.2">
      <c r="A3637" s="148">
        <v>41929</v>
      </c>
      <c r="B3637" s="137">
        <v>16.4290912079171</v>
      </c>
      <c r="C3637" s="137">
        <v>79.518278517473803</v>
      </c>
      <c r="D3637" s="137">
        <v>12.5019012961092</v>
      </c>
      <c r="E3637" s="137">
        <v>7.1453808186443704</v>
      </c>
      <c r="F3637" s="137">
        <v>15.022873856061301</v>
      </c>
      <c r="G3637" s="137">
        <v>37.538713821366997</v>
      </c>
      <c r="H3637" s="137">
        <v>8.2208531974371493</v>
      </c>
      <c r="I3637" s="137">
        <v>17.9654053912389</v>
      </c>
      <c r="J3637" s="137">
        <v>30.873616313801399</v>
      </c>
      <c r="K3637" s="137">
        <v>19.235215279969601</v>
      </c>
      <c r="L3637" s="137">
        <v>15.970178045684801</v>
      </c>
      <c r="M3637" s="137">
        <v>76.547768113085397</v>
      </c>
      <c r="N3637" s="137">
        <v>12.564914911513</v>
      </c>
      <c r="O3637" s="137">
        <v>6.9255229473014701</v>
      </c>
      <c r="P3637" s="137">
        <v>14.92964680199</v>
      </c>
      <c r="Q3637" s="137">
        <v>39.043948663631298</v>
      </c>
      <c r="R3637" s="137">
        <v>7.8098105375652898</v>
      </c>
      <c r="S3637" s="137">
        <v>17.370660235592901</v>
      </c>
      <c r="T3637" s="137">
        <v>29.427156563308401</v>
      </c>
      <c r="U3637" s="137">
        <v>18.805159653791499</v>
      </c>
      <c r="V3637" s="1">
        <v>16909839</v>
      </c>
      <c r="W3637" s="1">
        <v>6035634</v>
      </c>
      <c r="X3637" s="1">
        <v>4319539</v>
      </c>
      <c r="Y3637" s="1">
        <v>11107165</v>
      </c>
      <c r="Z3637" s="1">
        <v>3402362</v>
      </c>
      <c r="AA3637" s="1">
        <v>5134757</v>
      </c>
      <c r="AB3637" s="1">
        <v>16993268</v>
      </c>
      <c r="AC3637" s="1">
        <v>4966359</v>
      </c>
      <c r="AD3637" s="1">
        <v>8780469</v>
      </c>
      <c r="AE3637" s="1">
        <v>812707</v>
      </c>
      <c r="AH3637" s="136">
        <f t="shared" si="56"/>
        <v>41929</v>
      </c>
      <c r="AI3637" s="177">
        <f>HLOOKUP(附加题模型!$E$2,历史数据!$B$3:$K$5000,ROW(A3635),)</f>
        <v>19.235215279969601</v>
      </c>
      <c r="AJ3637" s="177">
        <f>HLOOKUP(附加题模型!$E$2,历史数据!$L$3:$U$5000,ROW(A3635),)</f>
        <v>18.805159653791499</v>
      </c>
    </row>
    <row r="3638" spans="1:36" x14ac:dyDescent="0.2">
      <c r="A3638" s="148">
        <v>41932</v>
      </c>
      <c r="B3638" s="137">
        <v>15.1747285644821</v>
      </c>
      <c r="C3638" s="137">
        <v>76.852435846868801</v>
      </c>
      <c r="D3638" s="137">
        <v>12.438887680705401</v>
      </c>
      <c r="E3638" s="137">
        <v>6.9694945215700503</v>
      </c>
      <c r="F3638" s="137">
        <v>14.783147145592199</v>
      </c>
      <c r="G3638" s="137">
        <v>38.552443409014401</v>
      </c>
      <c r="H3638" s="137">
        <v>7.69047557179604</v>
      </c>
      <c r="I3638" s="137">
        <v>17.432185596521801</v>
      </c>
      <c r="J3638" s="137">
        <v>29.830268297052299</v>
      </c>
      <c r="K3638" s="137">
        <v>18.2187201635485</v>
      </c>
      <c r="L3638" s="137">
        <v>15.8783954132383</v>
      </c>
      <c r="M3638" s="137">
        <v>77.157103580652304</v>
      </c>
      <c r="N3638" s="137">
        <v>12.451490403786201</v>
      </c>
      <c r="O3638" s="137">
        <v>6.9475087344357602</v>
      </c>
      <c r="P3638" s="137">
        <v>14.8630560490819</v>
      </c>
      <c r="Q3638" s="137">
        <v>38.921072349977102</v>
      </c>
      <c r="R3638" s="137">
        <v>8.0219615878217301</v>
      </c>
      <c r="S3638" s="137">
        <v>17.555236318379599</v>
      </c>
      <c r="T3638" s="137">
        <v>30.185955120944101</v>
      </c>
      <c r="U3638" s="137">
        <v>18.4532959596457</v>
      </c>
      <c r="V3638" s="1">
        <v>11347318</v>
      </c>
      <c r="W3638" s="1">
        <v>3166624</v>
      </c>
      <c r="X3638" s="1">
        <v>3154330</v>
      </c>
      <c r="Y3638" s="1">
        <v>6472635</v>
      </c>
      <c r="Z3638" s="1">
        <v>3529035</v>
      </c>
      <c r="AA3638" s="1">
        <v>2827580</v>
      </c>
      <c r="AB3638" s="1">
        <v>9653165</v>
      </c>
      <c r="AC3638" s="1">
        <v>2428534</v>
      </c>
      <c r="AD3638" s="1">
        <v>5720764</v>
      </c>
      <c r="AE3638" s="1">
        <v>885874</v>
      </c>
      <c r="AH3638" s="136">
        <f t="shared" si="56"/>
        <v>41932</v>
      </c>
      <c r="AI3638" s="177">
        <f>HLOOKUP(附加题模型!$E$2,历史数据!$B$3:$K$5000,ROW(A3636),)</f>
        <v>18.2187201635485</v>
      </c>
      <c r="AJ3638" s="177">
        <f>HLOOKUP(附加题模型!$E$2,历史数据!$L$3:$U$5000,ROW(A3636),)</f>
        <v>18.4532959596457</v>
      </c>
    </row>
    <row r="3639" spans="1:36" x14ac:dyDescent="0.2">
      <c r="A3639" s="148">
        <v>41933</v>
      </c>
      <c r="B3639" s="137">
        <v>15.7560185699763</v>
      </c>
      <c r="C3639" s="137">
        <v>76.852435846868801</v>
      </c>
      <c r="D3639" s="137">
        <v>12.338065896059399</v>
      </c>
      <c r="E3639" s="137">
        <v>6.9585016280029004</v>
      </c>
      <c r="F3639" s="137">
        <v>14.7964652961738</v>
      </c>
      <c r="G3639" s="137">
        <v>39.228263134112602</v>
      </c>
      <c r="H3639" s="137">
        <v>8.0352210284627592</v>
      </c>
      <c r="I3639" s="137">
        <v>17.555236318379599</v>
      </c>
      <c r="J3639" s="137">
        <v>30.351942305426899</v>
      </c>
      <c r="K3639" s="137">
        <v>18.544519880350101</v>
      </c>
      <c r="L3639" s="137">
        <v>15.9395838348693</v>
      </c>
      <c r="M3639" s="137">
        <v>76.166933445856102</v>
      </c>
      <c r="N3639" s="137">
        <v>12.275052280655601</v>
      </c>
      <c r="O3639" s="137">
        <v>6.8925442666000301</v>
      </c>
      <c r="P3639" s="137">
        <v>14.916328651408399</v>
      </c>
      <c r="Q3639" s="137">
        <v>40.856374290031198</v>
      </c>
      <c r="R3639" s="137">
        <v>8.2341126380781695</v>
      </c>
      <c r="S3639" s="137">
        <v>17.555236318379599</v>
      </c>
      <c r="T3639" s="137">
        <v>29.759130932274001</v>
      </c>
      <c r="U3639" s="137">
        <v>17.945048401435098</v>
      </c>
      <c r="V3639" s="1">
        <v>7485403</v>
      </c>
      <c r="W3639" s="1">
        <v>2423721</v>
      </c>
      <c r="X3639" s="1">
        <v>1216658</v>
      </c>
      <c r="Y3639" s="1">
        <v>4727756</v>
      </c>
      <c r="Z3639" s="1">
        <v>2130026</v>
      </c>
      <c r="AA3639" s="1">
        <v>4465590</v>
      </c>
      <c r="AB3639" s="1">
        <v>10140749</v>
      </c>
      <c r="AC3639" s="1">
        <v>2025079</v>
      </c>
      <c r="AD3639" s="1">
        <v>4197398</v>
      </c>
      <c r="AE3639" s="1">
        <v>1419249</v>
      </c>
      <c r="AH3639" s="136">
        <f t="shared" si="56"/>
        <v>41933</v>
      </c>
      <c r="AI3639" s="177">
        <f>HLOOKUP(附加题模型!$E$2,历史数据!$B$3:$K$5000,ROW(A3637),)</f>
        <v>18.544519880350101</v>
      </c>
      <c r="AJ3639" s="177">
        <f>HLOOKUP(附加题模型!$E$2,历史数据!$L$3:$U$5000,ROW(A3637),)</f>
        <v>17.945048401435098</v>
      </c>
    </row>
    <row r="3640" spans="1:36" x14ac:dyDescent="0.2">
      <c r="A3640" s="148">
        <v>41934</v>
      </c>
      <c r="B3640" s="137">
        <v>16.000772256500198</v>
      </c>
      <c r="C3640" s="137">
        <v>76.090766512410298</v>
      </c>
      <c r="D3640" s="137">
        <v>12.275052280655601</v>
      </c>
      <c r="E3640" s="137">
        <v>6.8815513730328801</v>
      </c>
      <c r="F3640" s="137">
        <v>14.916328651408399</v>
      </c>
      <c r="G3640" s="137">
        <v>42.914552543739497</v>
      </c>
      <c r="H3640" s="137">
        <v>8.2208531974371493</v>
      </c>
      <c r="I3640" s="137">
        <v>17.575744772022599</v>
      </c>
      <c r="J3640" s="137">
        <v>29.664281112569501</v>
      </c>
      <c r="K3640" s="137">
        <v>17.918984424091001</v>
      </c>
      <c r="L3640" s="137">
        <v>15.6948301483454</v>
      </c>
      <c r="M3640" s="137">
        <v>74.110426242817994</v>
      </c>
      <c r="N3640" s="137">
        <v>12.5397094653515</v>
      </c>
      <c r="O3640" s="137">
        <v>6.7276508630928502</v>
      </c>
      <c r="P3640" s="137">
        <v>14.6499656397761</v>
      </c>
      <c r="Q3640" s="137">
        <v>42.914552543739497</v>
      </c>
      <c r="R3640" s="137">
        <v>7.9689238252576198</v>
      </c>
      <c r="S3640" s="137">
        <v>17.288626421021</v>
      </c>
      <c r="T3640" s="137">
        <v>29.000332374638301</v>
      </c>
      <c r="U3640" s="137">
        <v>17.5149927752569</v>
      </c>
      <c r="V3640" s="1">
        <v>5675969</v>
      </c>
      <c r="W3640" s="1">
        <v>3127571</v>
      </c>
      <c r="X3640" s="1">
        <v>3296661</v>
      </c>
      <c r="Y3640" s="1">
        <v>5921753</v>
      </c>
      <c r="Z3640" s="1">
        <v>2407561</v>
      </c>
      <c r="AA3640" s="1">
        <v>6727715</v>
      </c>
      <c r="AB3640" s="1">
        <v>6453002</v>
      </c>
      <c r="AC3640" s="1">
        <v>2470749</v>
      </c>
      <c r="AD3640" s="1">
        <v>2603510</v>
      </c>
      <c r="AE3640" s="1">
        <v>1072290</v>
      </c>
      <c r="AH3640" s="136">
        <f t="shared" si="56"/>
        <v>41934</v>
      </c>
      <c r="AI3640" s="177">
        <f>HLOOKUP(附加题模型!$E$2,历史数据!$B$3:$K$5000,ROW(A3638),)</f>
        <v>17.918984424091001</v>
      </c>
      <c r="AJ3640" s="177">
        <f>HLOOKUP(附加题模型!$E$2,历史数据!$L$3:$U$5000,ROW(A3638),)</f>
        <v>17.5149927752569</v>
      </c>
    </row>
    <row r="3641" spans="1:36" x14ac:dyDescent="0.2">
      <c r="A3641" s="148">
        <v>41935</v>
      </c>
      <c r="B3641" s="137">
        <v>15.6948301483454</v>
      </c>
      <c r="C3641" s="137">
        <v>73.044089174576001</v>
      </c>
      <c r="D3641" s="137">
        <v>12.464093126866899</v>
      </c>
      <c r="E3641" s="137">
        <v>6.7056650759585601</v>
      </c>
      <c r="F3641" s="137">
        <v>14.6499656397761</v>
      </c>
      <c r="G3641" s="137">
        <v>43.221743327875103</v>
      </c>
      <c r="H3641" s="137">
        <v>7.8893671814114503</v>
      </c>
      <c r="I3641" s="137">
        <v>17.2681179673781</v>
      </c>
      <c r="J3641" s="137">
        <v>28.858057645081601</v>
      </c>
      <c r="K3641" s="137">
        <v>17.4368008432245</v>
      </c>
      <c r="L3641" s="137">
        <v>14.899380667142699</v>
      </c>
      <c r="M3641" s="137">
        <v>71.368416638767201</v>
      </c>
      <c r="N3641" s="137">
        <v>12.287655003736401</v>
      </c>
      <c r="O3641" s="137">
        <v>6.5627574595856704</v>
      </c>
      <c r="P3641" s="137">
        <v>14.0240125624402</v>
      </c>
      <c r="Q3641" s="137">
        <v>42.085137426573503</v>
      </c>
      <c r="R3641" s="137">
        <v>7.8761077407704301</v>
      </c>
      <c r="S3641" s="137">
        <v>16.816931987232799</v>
      </c>
      <c r="T3641" s="137">
        <v>29.332306743603901</v>
      </c>
      <c r="U3641" s="137">
        <v>16.9024893076698</v>
      </c>
      <c r="V3641" s="1">
        <v>11778894</v>
      </c>
      <c r="W3641" s="1">
        <v>4493663</v>
      </c>
      <c r="X3641" s="1">
        <v>2350430</v>
      </c>
      <c r="Y3641" s="1">
        <v>5901105</v>
      </c>
      <c r="Z3641" s="1">
        <v>3492222</v>
      </c>
      <c r="AA3641" s="1">
        <v>5906250</v>
      </c>
      <c r="AB3641" s="1">
        <v>5612712</v>
      </c>
      <c r="AC3641" s="1">
        <v>3678235</v>
      </c>
      <c r="AD3641" s="1">
        <v>2375858</v>
      </c>
      <c r="AE3641" s="1">
        <v>1238600</v>
      </c>
      <c r="AH3641" s="136">
        <f t="shared" si="56"/>
        <v>41935</v>
      </c>
      <c r="AI3641" s="177">
        <f>HLOOKUP(附加题模型!$E$2,历史数据!$B$3:$K$5000,ROW(A3639),)</f>
        <v>17.4368008432245</v>
      </c>
      <c r="AJ3641" s="177">
        <f>HLOOKUP(附加题模型!$E$2,历史数据!$L$3:$U$5000,ROW(A3639),)</f>
        <v>16.9024893076698</v>
      </c>
    </row>
    <row r="3642" spans="1:36" x14ac:dyDescent="0.2">
      <c r="A3642" s="148">
        <v>41936</v>
      </c>
      <c r="B3642" s="137">
        <v>14.6852211914343</v>
      </c>
      <c r="C3642" s="137">
        <v>69.9212449032959</v>
      </c>
      <c r="D3642" s="137">
        <v>12.3506686191401</v>
      </c>
      <c r="E3642" s="137">
        <v>6.5627574595856704</v>
      </c>
      <c r="F3642" s="137">
        <v>13.9174673577873</v>
      </c>
      <c r="G3642" s="137">
        <v>42.2694518970548</v>
      </c>
      <c r="H3642" s="137">
        <v>7.83632941884734</v>
      </c>
      <c r="I3642" s="137">
        <v>16.816931987232799</v>
      </c>
      <c r="J3642" s="137">
        <v>29.332306743603901</v>
      </c>
      <c r="K3642" s="137">
        <v>17.0588731717346</v>
      </c>
      <c r="L3642" s="137">
        <v>14.6852211914343</v>
      </c>
      <c r="M3642" s="137">
        <v>71.749251305996495</v>
      </c>
      <c r="N3642" s="137">
        <v>12.0860114344443</v>
      </c>
      <c r="O3642" s="137">
        <v>6.5737503531528203</v>
      </c>
      <c r="P3642" s="137">
        <v>14.063967014185</v>
      </c>
      <c r="Q3642" s="137">
        <v>44.204753837108903</v>
      </c>
      <c r="R3642" s="137">
        <v>7.7965510969242597</v>
      </c>
      <c r="S3642" s="137">
        <v>16.816931987232799</v>
      </c>
      <c r="T3642" s="137">
        <v>29.545718837938999</v>
      </c>
      <c r="U3642" s="137">
        <v>17.150097092439101</v>
      </c>
      <c r="V3642" s="1">
        <v>7554108</v>
      </c>
      <c r="W3642" s="1">
        <v>2799344</v>
      </c>
      <c r="X3642" s="1">
        <v>1390734</v>
      </c>
      <c r="Y3642" s="1">
        <v>3882101</v>
      </c>
      <c r="Z3642" s="1">
        <v>1620528</v>
      </c>
      <c r="AA3642" s="1">
        <v>4544927</v>
      </c>
      <c r="AB3642" s="1">
        <v>4796553</v>
      </c>
      <c r="AC3642" s="1">
        <v>1753322</v>
      </c>
      <c r="AD3642" s="1">
        <v>1482780</v>
      </c>
      <c r="AE3642" s="1">
        <v>1010904</v>
      </c>
      <c r="AH3642" s="136">
        <f t="shared" si="56"/>
        <v>41936</v>
      </c>
      <c r="AI3642" s="177">
        <f>HLOOKUP(附加题模型!$E$2,历史数据!$B$3:$K$5000,ROW(A3640),)</f>
        <v>17.0588731717346</v>
      </c>
      <c r="AJ3642" s="177">
        <f>HLOOKUP(附加题模型!$E$2,历史数据!$L$3:$U$5000,ROW(A3640),)</f>
        <v>17.150097092439101</v>
      </c>
    </row>
    <row r="3643" spans="1:36" x14ac:dyDescent="0.2">
      <c r="A3643" s="148">
        <v>41939</v>
      </c>
      <c r="B3643" s="137">
        <v>14.8687864563272</v>
      </c>
      <c r="C3643" s="137">
        <v>71.8254182394423</v>
      </c>
      <c r="D3643" s="137">
        <v>12.0734087113635</v>
      </c>
      <c r="E3643" s="137">
        <v>6.5187858853170901</v>
      </c>
      <c r="F3643" s="137">
        <v>14.063967014185</v>
      </c>
      <c r="G3643" s="137">
        <v>43.651810425664898</v>
      </c>
      <c r="H3643" s="137">
        <v>7.69047557179604</v>
      </c>
      <c r="I3643" s="137">
        <v>16.714389719018001</v>
      </c>
      <c r="J3643" s="137">
        <v>29.427156563308401</v>
      </c>
      <c r="K3643" s="137">
        <v>17.006745217046301</v>
      </c>
      <c r="L3643" s="137">
        <v>15.235916986113001</v>
      </c>
      <c r="M3643" s="137">
        <v>72.815588374238502</v>
      </c>
      <c r="N3643" s="137">
        <v>11.531491618891099</v>
      </c>
      <c r="O3643" s="137">
        <v>6.6067290338542604</v>
      </c>
      <c r="P3643" s="137">
        <v>14.583374886868</v>
      </c>
      <c r="Q3643" s="137">
        <v>42.023699269746302</v>
      </c>
      <c r="R3643" s="137">
        <v>7.7965510969242597</v>
      </c>
      <c r="S3643" s="137">
        <v>16.9194742554476</v>
      </c>
      <c r="T3643" s="137">
        <v>29.284881833751701</v>
      </c>
      <c r="U3643" s="137">
        <v>17.2152570357994</v>
      </c>
      <c r="V3643" s="1">
        <v>7629932</v>
      </c>
      <c r="W3643" s="1">
        <v>1897245</v>
      </c>
      <c r="X3643" s="1">
        <v>2590302</v>
      </c>
      <c r="Y3643" s="1">
        <v>4095368</v>
      </c>
      <c r="Z3643" s="1">
        <v>1528796</v>
      </c>
      <c r="AA3643" s="1">
        <v>3964984</v>
      </c>
      <c r="AB3643" s="1">
        <v>3434331</v>
      </c>
      <c r="AC3643" s="1">
        <v>2051894</v>
      </c>
      <c r="AD3643" s="1">
        <v>1381335</v>
      </c>
      <c r="AE3643" s="1">
        <v>620210</v>
      </c>
      <c r="AH3643" s="136">
        <f t="shared" si="56"/>
        <v>41939</v>
      </c>
      <c r="AI3643" s="177">
        <f>HLOOKUP(附加题模型!$E$2,历史数据!$B$3:$K$5000,ROW(A3641),)</f>
        <v>17.006745217046301</v>
      </c>
      <c r="AJ3643" s="177">
        <f>HLOOKUP(附加题模型!$E$2,历史数据!$L$3:$U$5000,ROW(A3641),)</f>
        <v>17.2152570357994</v>
      </c>
    </row>
    <row r="3644" spans="1:36" x14ac:dyDescent="0.2">
      <c r="A3644" s="148">
        <v>41940</v>
      </c>
      <c r="B3644" s="137">
        <v>15.2665111969285</v>
      </c>
      <c r="C3644" s="137">
        <v>72.815588374238502</v>
      </c>
      <c r="D3644" s="137">
        <v>11.619710680456301</v>
      </c>
      <c r="E3644" s="137">
        <v>6.6177219274213996</v>
      </c>
      <c r="F3644" s="137">
        <v>14.3969207787254</v>
      </c>
      <c r="G3644" s="137">
        <v>41.839384799264998</v>
      </c>
      <c r="H3644" s="137">
        <v>7.8230699782063198</v>
      </c>
      <c r="I3644" s="137">
        <v>16.8989658018047</v>
      </c>
      <c r="J3644" s="137">
        <v>29.403444108382299</v>
      </c>
      <c r="K3644" s="137">
        <v>17.2804169791597</v>
      </c>
      <c r="L3644" s="137">
        <v>15.8783954132383</v>
      </c>
      <c r="M3644" s="137">
        <v>76.166933445856102</v>
      </c>
      <c r="N3644" s="137">
        <v>11.8465596959099</v>
      </c>
      <c r="O3644" s="137">
        <v>6.7606295437942903</v>
      </c>
      <c r="P3644" s="137">
        <v>14.769828995010601</v>
      </c>
      <c r="Q3644" s="137">
        <v>43.436776876769997</v>
      </c>
      <c r="R3644" s="137">
        <v>7.9556643846165898</v>
      </c>
      <c r="S3644" s="137">
        <v>17.575744772022599</v>
      </c>
      <c r="T3644" s="137">
        <v>30.233380030796301</v>
      </c>
      <c r="U3644" s="137">
        <v>17.6713766393217</v>
      </c>
      <c r="V3644" s="1">
        <v>7933694</v>
      </c>
      <c r="W3644" s="1">
        <v>3132564</v>
      </c>
      <c r="X3644" s="1">
        <v>2446788</v>
      </c>
      <c r="Y3644" s="1">
        <v>5309196</v>
      </c>
      <c r="Z3644" s="1">
        <v>1870710</v>
      </c>
      <c r="AA3644" s="1">
        <v>1899404</v>
      </c>
      <c r="AB3644" s="1">
        <v>6695761</v>
      </c>
      <c r="AC3644" s="1">
        <v>3151792</v>
      </c>
      <c r="AD3644" s="1">
        <v>2494274</v>
      </c>
      <c r="AE3644" s="1">
        <v>837815</v>
      </c>
      <c r="AH3644" s="136">
        <f t="shared" si="56"/>
        <v>41940</v>
      </c>
      <c r="AI3644" s="177">
        <f>HLOOKUP(附加题模型!$E$2,历史数据!$B$3:$K$5000,ROW(A3642),)</f>
        <v>17.2804169791597</v>
      </c>
      <c r="AJ3644" s="177">
        <f>HLOOKUP(附加题模型!$E$2,历史数据!$L$3:$U$5000,ROW(A3642),)</f>
        <v>17.6713766393217</v>
      </c>
    </row>
    <row r="3645" spans="1:36" x14ac:dyDescent="0.2">
      <c r="A3645" s="148">
        <v>41941</v>
      </c>
      <c r="B3645" s="137">
        <v>15.786612780791801</v>
      </c>
      <c r="C3645" s="137">
        <v>76.852435846868801</v>
      </c>
      <c r="D3645" s="137">
        <v>11.947381480556</v>
      </c>
      <c r="E3645" s="137">
        <v>6.7606295437942903</v>
      </c>
      <c r="F3645" s="137">
        <v>14.969601253734799</v>
      </c>
      <c r="G3645" s="137">
        <v>43.774686739319101</v>
      </c>
      <c r="H3645" s="137">
        <v>7.9556643846165898</v>
      </c>
      <c r="I3645" s="137">
        <v>17.5962532256655</v>
      </c>
      <c r="J3645" s="137">
        <v>30.707629129318601</v>
      </c>
      <c r="K3645" s="137">
        <v>17.6844086279938</v>
      </c>
      <c r="L3645" s="137">
        <v>15.847801202422801</v>
      </c>
      <c r="M3645" s="137">
        <v>77.233270514098095</v>
      </c>
      <c r="N3645" s="137">
        <v>11.9347787574752</v>
      </c>
      <c r="O3645" s="137">
        <v>6.9145300537343202</v>
      </c>
      <c r="P3645" s="137">
        <v>14.783147145592199</v>
      </c>
      <c r="Q3645" s="137">
        <v>44.819135405380102</v>
      </c>
      <c r="R3645" s="137">
        <v>8.0087021471806992</v>
      </c>
      <c r="S3645" s="137">
        <v>17.780829308452201</v>
      </c>
      <c r="T3645" s="137">
        <v>31.205590682766999</v>
      </c>
      <c r="U3645" s="137">
        <v>17.801696526042399</v>
      </c>
      <c r="V3645" s="1">
        <v>10759248</v>
      </c>
      <c r="W3645" s="1">
        <v>3550598</v>
      </c>
      <c r="X3645" s="1">
        <v>1914464</v>
      </c>
      <c r="Y3645" s="1">
        <v>13370158</v>
      </c>
      <c r="Z3645" s="1">
        <v>1434737</v>
      </c>
      <c r="AA3645" s="1">
        <v>3459256</v>
      </c>
      <c r="AB3645" s="1">
        <v>7305287</v>
      </c>
      <c r="AC3645" s="1">
        <v>4047293</v>
      </c>
      <c r="AD3645" s="1">
        <v>5483262</v>
      </c>
      <c r="AE3645" s="1">
        <v>868080</v>
      </c>
      <c r="AH3645" s="136">
        <f t="shared" si="56"/>
        <v>41941</v>
      </c>
      <c r="AI3645" s="177">
        <f>HLOOKUP(附加题模型!$E$2,历史数据!$B$3:$K$5000,ROW(A3643),)</f>
        <v>17.6844086279938</v>
      </c>
      <c r="AJ3645" s="177">
        <f>HLOOKUP(附加题模型!$E$2,历史数据!$L$3:$U$5000,ROW(A3643),)</f>
        <v>17.801696526042399</v>
      </c>
    </row>
    <row r="3646" spans="1:36" x14ac:dyDescent="0.2">
      <c r="A3646" s="148">
        <v>41942</v>
      </c>
      <c r="B3646" s="137">
        <v>15.908989624053801</v>
      </c>
      <c r="C3646" s="137">
        <v>77.004769713760595</v>
      </c>
      <c r="D3646" s="137">
        <v>11.9347787574752</v>
      </c>
      <c r="E3646" s="137">
        <v>6.9145300537343202</v>
      </c>
      <c r="F3646" s="137">
        <v>14.8231015973371</v>
      </c>
      <c r="G3646" s="137">
        <v>44.266191993935998</v>
      </c>
      <c r="H3646" s="137">
        <v>8.0219615878217301</v>
      </c>
      <c r="I3646" s="137">
        <v>17.842354669381098</v>
      </c>
      <c r="J3646" s="137">
        <v>31.3004405024714</v>
      </c>
      <c r="K3646" s="137">
        <v>17.866856469402698</v>
      </c>
      <c r="L3646" s="137">
        <v>15.7254243591609</v>
      </c>
      <c r="M3646" s="137">
        <v>76.319267312747897</v>
      </c>
      <c r="N3646" s="137">
        <v>11.9095733113137</v>
      </c>
      <c r="O3646" s="137">
        <v>6.9804874151371896</v>
      </c>
      <c r="P3646" s="137">
        <v>14.903010500826699</v>
      </c>
      <c r="Q3646" s="137">
        <v>45.310640659996999</v>
      </c>
      <c r="R3646" s="137">
        <v>8.0484804691037901</v>
      </c>
      <c r="S3646" s="137">
        <v>18.0064222985249</v>
      </c>
      <c r="T3646" s="137">
        <v>31.039603498284201</v>
      </c>
      <c r="U3646" s="137">
        <v>17.840792492058601</v>
      </c>
      <c r="V3646" s="1">
        <v>8006253</v>
      </c>
      <c r="W3646" s="1">
        <v>3171371</v>
      </c>
      <c r="X3646" s="1">
        <v>1226428</v>
      </c>
      <c r="Y3646" s="1">
        <v>11922339</v>
      </c>
      <c r="Z3646" s="1">
        <v>1513601</v>
      </c>
      <c r="AA3646" s="1">
        <v>1990377</v>
      </c>
      <c r="AB3646" s="1">
        <v>4664221</v>
      </c>
      <c r="AC3646" s="1">
        <v>4325281</v>
      </c>
      <c r="AD3646" s="1">
        <v>3771162</v>
      </c>
      <c r="AE3646" s="1">
        <v>587646</v>
      </c>
      <c r="AH3646" s="136">
        <f t="shared" si="56"/>
        <v>41942</v>
      </c>
      <c r="AI3646" s="177">
        <f>HLOOKUP(附加题模型!$E$2,历史数据!$B$3:$K$5000,ROW(A3644),)</f>
        <v>17.866856469402698</v>
      </c>
      <c r="AJ3646" s="177">
        <f>HLOOKUP(附加题模型!$E$2,历史数据!$L$3:$U$5000,ROW(A3644),)</f>
        <v>17.840792492058601</v>
      </c>
    </row>
    <row r="3647" spans="1:36" x14ac:dyDescent="0.2">
      <c r="A3647" s="148">
        <v>41943</v>
      </c>
      <c r="B3647" s="137">
        <v>15.786612780791801</v>
      </c>
      <c r="C3647" s="137">
        <v>76.014599578964393</v>
      </c>
      <c r="D3647" s="137">
        <v>11.9221760343945</v>
      </c>
      <c r="E3647" s="137">
        <v>7.0574376701072099</v>
      </c>
      <c r="F3647" s="137">
        <v>14.7431926938474</v>
      </c>
      <c r="G3647" s="137">
        <v>45.3720788168241</v>
      </c>
      <c r="H3647" s="137">
        <v>8.0352210284627592</v>
      </c>
      <c r="I3647" s="137">
        <v>18.0064222985249</v>
      </c>
      <c r="J3647" s="137">
        <v>31.039603498284201</v>
      </c>
      <c r="K3647" s="137">
        <v>17.879888458074799</v>
      </c>
      <c r="L3647" s="137">
        <v>15.9395838348693</v>
      </c>
      <c r="M3647" s="137">
        <v>75.17676331106</v>
      </c>
      <c r="N3647" s="137">
        <v>12.136422326767301</v>
      </c>
      <c r="O3647" s="137">
        <v>6.9694945215700503</v>
      </c>
      <c r="P3647" s="137">
        <v>14.996237554898</v>
      </c>
      <c r="Q3647" s="137">
        <v>44.604101856485201</v>
      </c>
      <c r="R3647" s="137">
        <v>7.9689238252576198</v>
      </c>
      <c r="S3647" s="137">
        <v>18.190998381311601</v>
      </c>
      <c r="T3647" s="137">
        <v>30.399367215279099</v>
      </c>
      <c r="U3647" s="137">
        <v>17.775632548698201</v>
      </c>
      <c r="V3647" s="1">
        <v>9634160</v>
      </c>
      <c r="W3647" s="1">
        <v>4876343</v>
      </c>
      <c r="X3647" s="1">
        <v>3077358</v>
      </c>
      <c r="Y3647" s="1">
        <v>9025914</v>
      </c>
      <c r="Z3647" s="1">
        <v>1679834</v>
      </c>
      <c r="AA3647" s="1">
        <v>1871631</v>
      </c>
      <c r="AB3647" s="1">
        <v>4814152</v>
      </c>
      <c r="AC3647" s="1">
        <v>5947377</v>
      </c>
      <c r="AD3647" s="1">
        <v>4398251</v>
      </c>
      <c r="AE3647" s="1">
        <v>547401</v>
      </c>
      <c r="AH3647" s="136">
        <f t="shared" si="56"/>
        <v>41943</v>
      </c>
      <c r="AI3647" s="177">
        <f>HLOOKUP(附加题模型!$E$2,历史数据!$B$3:$K$5000,ROW(A3645),)</f>
        <v>17.879888458074799</v>
      </c>
      <c r="AJ3647" s="177">
        <f>HLOOKUP(附加题模型!$E$2,历史数据!$L$3:$U$5000,ROW(A3645),)</f>
        <v>17.775632548698201</v>
      </c>
    </row>
    <row r="3648" spans="1:36" x14ac:dyDescent="0.2">
      <c r="A3648" s="148">
        <v>41946</v>
      </c>
      <c r="B3648" s="137">
        <v>15.8783954132383</v>
      </c>
      <c r="C3648" s="137">
        <v>75.17676331106</v>
      </c>
      <c r="D3648" s="137">
        <v>12.174230496009599</v>
      </c>
      <c r="E3648" s="137">
        <v>6.9475087344357602</v>
      </c>
      <c r="F3648" s="137">
        <v>14.9829194043164</v>
      </c>
      <c r="G3648" s="137">
        <v>44.0818775234547</v>
      </c>
      <c r="H3648" s="137">
        <v>7.9689238252576198</v>
      </c>
      <c r="I3648" s="137">
        <v>18.211506834954498</v>
      </c>
      <c r="J3648" s="137">
        <v>30.399367215279099</v>
      </c>
      <c r="K3648" s="137">
        <v>17.853824480730601</v>
      </c>
      <c r="L3648" s="137">
        <v>16.092554888946701</v>
      </c>
      <c r="M3648" s="137">
        <v>76.928602780314705</v>
      </c>
      <c r="N3648" s="137">
        <v>12.2498468344941</v>
      </c>
      <c r="O3648" s="137">
        <v>7.1783594993458104</v>
      </c>
      <c r="P3648" s="137">
        <v>14.916328651408399</v>
      </c>
      <c r="Q3648" s="137">
        <v>44.573382778071597</v>
      </c>
      <c r="R3648" s="137">
        <v>8.2075937567961201</v>
      </c>
      <c r="S3648" s="137">
        <v>18.621675907813898</v>
      </c>
      <c r="T3648" s="137">
        <v>30.565354399761901</v>
      </c>
      <c r="U3648" s="137">
        <v>18.192656186204399</v>
      </c>
      <c r="V3648" s="1">
        <v>7680647</v>
      </c>
      <c r="W3648" s="1">
        <v>5067751</v>
      </c>
      <c r="X3648" s="1">
        <v>1388737</v>
      </c>
      <c r="Y3648" s="1">
        <v>16605662</v>
      </c>
      <c r="Z3648" s="1">
        <v>1869469</v>
      </c>
      <c r="AA3648" s="1">
        <v>1797765</v>
      </c>
      <c r="AB3648" s="1">
        <v>7599468</v>
      </c>
      <c r="AC3648" s="1">
        <v>4944224</v>
      </c>
      <c r="AD3648" s="1">
        <v>3109445</v>
      </c>
      <c r="AE3648" s="1">
        <v>752534</v>
      </c>
      <c r="AH3648" s="136">
        <f t="shared" si="56"/>
        <v>41946</v>
      </c>
      <c r="AI3648" s="177">
        <f>HLOOKUP(附加题模型!$E$2,历史数据!$B$3:$K$5000,ROW(A3646),)</f>
        <v>17.853824480730601</v>
      </c>
      <c r="AJ3648" s="177">
        <f>HLOOKUP(附加题模型!$E$2,历史数据!$L$3:$U$5000,ROW(A3646),)</f>
        <v>18.192656186204399</v>
      </c>
    </row>
    <row r="3649" spans="1:36" x14ac:dyDescent="0.2">
      <c r="A3649" s="148">
        <v>41947</v>
      </c>
      <c r="B3649" s="137">
        <v>16.0619606781312</v>
      </c>
      <c r="C3649" s="137">
        <v>76.623935046531301</v>
      </c>
      <c r="D3649" s="137">
        <v>12.1994359421711</v>
      </c>
      <c r="E3649" s="137">
        <v>7.1783594993458104</v>
      </c>
      <c r="F3649" s="137">
        <v>15.022873856061301</v>
      </c>
      <c r="G3649" s="137">
        <v>44.6962590917258</v>
      </c>
      <c r="H3649" s="137">
        <v>8.1545559942320107</v>
      </c>
      <c r="I3649" s="137">
        <v>18.601167454170898</v>
      </c>
      <c r="J3649" s="137">
        <v>30.565354399761901</v>
      </c>
      <c r="K3649" s="137">
        <v>18.192656186204399</v>
      </c>
      <c r="L3649" s="137">
        <v>15.8172069916073</v>
      </c>
      <c r="M3649" s="137">
        <v>75.329097177951695</v>
      </c>
      <c r="N3649" s="137">
        <v>11.985189649798199</v>
      </c>
      <c r="O3649" s="137">
        <v>7.1783594993458104</v>
      </c>
      <c r="P3649" s="137">
        <v>14.916328651408399</v>
      </c>
      <c r="Q3649" s="137">
        <v>46.815875502261299</v>
      </c>
      <c r="R3649" s="137">
        <v>8.3269287225653699</v>
      </c>
      <c r="S3649" s="137">
        <v>18.3755744640983</v>
      </c>
      <c r="T3649" s="137">
        <v>29.948830571682901</v>
      </c>
      <c r="U3649" s="137">
        <v>18.0623362994837</v>
      </c>
      <c r="V3649" s="1">
        <v>5840513</v>
      </c>
      <c r="W3649" s="1">
        <v>2195945</v>
      </c>
      <c r="X3649" s="1">
        <v>1520701</v>
      </c>
      <c r="Y3649" s="1">
        <v>10182204</v>
      </c>
      <c r="Z3649" s="1">
        <v>1419480</v>
      </c>
      <c r="AA3649" s="1">
        <v>3400208</v>
      </c>
      <c r="AB3649" s="1">
        <v>12775540</v>
      </c>
      <c r="AC3649" s="1">
        <v>2937575</v>
      </c>
      <c r="AD3649" s="1">
        <v>3212699</v>
      </c>
      <c r="AE3649" s="1">
        <v>617886</v>
      </c>
      <c r="AH3649" s="136">
        <f t="shared" si="56"/>
        <v>41947</v>
      </c>
      <c r="AI3649" s="177">
        <f>HLOOKUP(附加题模型!$E$2,历史数据!$B$3:$K$5000,ROW(A3647),)</f>
        <v>18.192656186204399</v>
      </c>
      <c r="AJ3649" s="177">
        <f>HLOOKUP(附加题模型!$E$2,历史数据!$L$3:$U$5000,ROW(A3647),)</f>
        <v>18.0623362994837</v>
      </c>
    </row>
    <row r="3650" spans="1:36" x14ac:dyDescent="0.2">
      <c r="A3650" s="148">
        <v>41948</v>
      </c>
      <c r="B3650" s="137">
        <v>15.847801202422801</v>
      </c>
      <c r="C3650" s="137">
        <v>75.329097177951695</v>
      </c>
      <c r="D3650" s="137">
        <v>12.035600542121299</v>
      </c>
      <c r="E3650" s="137">
        <v>7.1233950315100802</v>
      </c>
      <c r="F3650" s="137">
        <v>14.903010500826699</v>
      </c>
      <c r="G3650" s="137">
        <v>47.000189972742596</v>
      </c>
      <c r="H3650" s="137">
        <v>8.3269287225653699</v>
      </c>
      <c r="I3650" s="137">
        <v>18.3550660104553</v>
      </c>
      <c r="J3650" s="137">
        <v>29.948830571682901</v>
      </c>
      <c r="K3650" s="137">
        <v>18.101432265499898</v>
      </c>
      <c r="L3650" s="137">
        <v>15.7254243591609</v>
      </c>
      <c r="M3650" s="137">
        <v>74.872095577276596</v>
      </c>
      <c r="N3650" s="137">
        <v>11.972586926717501</v>
      </c>
      <c r="O3650" s="137">
        <v>7.0904163508086402</v>
      </c>
      <c r="P3650" s="137">
        <v>14.889692350245101</v>
      </c>
      <c r="Q3650" s="137">
        <v>46.6622801101935</v>
      </c>
      <c r="R3650" s="137">
        <v>8.2473720787192004</v>
      </c>
      <c r="S3650" s="137">
        <v>18.3550660104553</v>
      </c>
      <c r="T3650" s="137">
        <v>29.806555842126201</v>
      </c>
      <c r="U3650" s="137">
        <v>18.036272322139599</v>
      </c>
      <c r="V3650" s="1">
        <v>5901149</v>
      </c>
      <c r="W3650" s="1">
        <v>2510020</v>
      </c>
      <c r="X3650" s="1">
        <v>1048716</v>
      </c>
      <c r="Y3650" s="1">
        <v>5173706</v>
      </c>
      <c r="Z3650" s="1">
        <v>1579587</v>
      </c>
      <c r="AA3650" s="1">
        <v>1778457</v>
      </c>
      <c r="AB3650" s="1">
        <v>7085045</v>
      </c>
      <c r="AC3650" s="1">
        <v>2785792</v>
      </c>
      <c r="AD3650" s="1">
        <v>2147602</v>
      </c>
      <c r="AE3650" s="1">
        <v>861966</v>
      </c>
      <c r="AH3650" s="136">
        <f t="shared" si="56"/>
        <v>41948</v>
      </c>
      <c r="AI3650" s="177">
        <f>HLOOKUP(附加题模型!$E$2,历史数据!$B$3:$K$5000,ROW(A3648),)</f>
        <v>18.101432265499898</v>
      </c>
      <c r="AJ3650" s="177">
        <f>HLOOKUP(附加题模型!$E$2,历史数据!$L$3:$U$5000,ROW(A3648),)</f>
        <v>18.036272322139599</v>
      </c>
    </row>
    <row r="3651" spans="1:36" x14ac:dyDescent="0.2">
      <c r="A3651" s="148">
        <v>41949</v>
      </c>
      <c r="B3651" s="137">
        <v>15.6948301483454</v>
      </c>
      <c r="C3651" s="137">
        <v>74.719761710384901</v>
      </c>
      <c r="D3651" s="137">
        <v>11.947381480556</v>
      </c>
      <c r="E3651" s="137">
        <v>7.1233950315100802</v>
      </c>
      <c r="F3651" s="137">
        <v>14.889692350245101</v>
      </c>
      <c r="G3651" s="137">
        <v>46.447246561298599</v>
      </c>
      <c r="H3651" s="137">
        <v>8.2075937567961201</v>
      </c>
      <c r="I3651" s="137">
        <v>18.3345575568123</v>
      </c>
      <c r="J3651" s="137">
        <v>29.877693206904599</v>
      </c>
      <c r="K3651" s="137">
        <v>18.101432265499898</v>
      </c>
      <c r="L3651" s="137">
        <v>15.8172069916073</v>
      </c>
      <c r="M3651" s="137">
        <v>74.415093976601398</v>
      </c>
      <c r="N3651" s="137">
        <v>12.2498468344941</v>
      </c>
      <c r="O3651" s="137">
        <v>7.2113381800472398</v>
      </c>
      <c r="P3651" s="137">
        <v>14.8630560490819</v>
      </c>
      <c r="Q3651" s="137">
        <v>48.505424815006897</v>
      </c>
      <c r="R3651" s="137">
        <v>8.2341126380781695</v>
      </c>
      <c r="S3651" s="137">
        <v>18.232015288597498</v>
      </c>
      <c r="T3651" s="137">
        <v>29.877693206904599</v>
      </c>
      <c r="U3651" s="137">
        <v>17.997176356123401</v>
      </c>
      <c r="V3651" s="1">
        <v>5891569</v>
      </c>
      <c r="W3651" s="1">
        <v>2341609</v>
      </c>
      <c r="X3651" s="1">
        <v>1557082</v>
      </c>
      <c r="Y3651" s="1">
        <v>24486823</v>
      </c>
      <c r="Z3651" s="1">
        <v>1496291</v>
      </c>
      <c r="AA3651" s="1">
        <v>2668601</v>
      </c>
      <c r="AB3651" s="1">
        <v>5380573</v>
      </c>
      <c r="AC3651" s="1">
        <v>2058635</v>
      </c>
      <c r="AD3651" s="1">
        <v>2718276</v>
      </c>
      <c r="AE3651" s="1">
        <v>941207</v>
      </c>
      <c r="AH3651" s="136">
        <f t="shared" si="56"/>
        <v>41949</v>
      </c>
      <c r="AI3651" s="177">
        <f>HLOOKUP(附加题模型!$E$2,历史数据!$B$3:$K$5000,ROW(A3649),)</f>
        <v>18.101432265499898</v>
      </c>
      <c r="AJ3651" s="177">
        <f>HLOOKUP(附加题模型!$E$2,历史数据!$L$3:$U$5000,ROW(A3649),)</f>
        <v>17.997176356123401</v>
      </c>
    </row>
    <row r="3652" spans="1:36" x14ac:dyDescent="0.2">
      <c r="A3652" s="148">
        <v>41950</v>
      </c>
      <c r="B3652" s="137">
        <v>15.8172069916073</v>
      </c>
      <c r="C3652" s="137">
        <v>74.643594776938997</v>
      </c>
      <c r="D3652" s="137">
        <v>12.3506686191401</v>
      </c>
      <c r="E3652" s="137">
        <v>7.3432529028529796</v>
      </c>
      <c r="F3652" s="137">
        <v>14.783147145592199</v>
      </c>
      <c r="G3652" s="137">
        <v>48.106076795630699</v>
      </c>
      <c r="H3652" s="137">
        <v>8.2341126380781695</v>
      </c>
      <c r="I3652" s="137">
        <v>18.232015288597498</v>
      </c>
      <c r="J3652" s="137">
        <v>29.901405661830701</v>
      </c>
      <c r="K3652" s="137">
        <v>17.9711123787792</v>
      </c>
      <c r="L3652" s="137">
        <v>15.7254243591609</v>
      </c>
      <c r="M3652" s="137">
        <v>74.338927043155607</v>
      </c>
      <c r="N3652" s="137">
        <v>12.4136822345439</v>
      </c>
      <c r="O3652" s="137">
        <v>6.9145300537343202</v>
      </c>
      <c r="P3652" s="137">
        <v>14.7431926938474</v>
      </c>
      <c r="Q3652" s="137">
        <v>48.136795874044203</v>
      </c>
      <c r="R3652" s="137">
        <v>8.0882587910268704</v>
      </c>
      <c r="S3652" s="137">
        <v>18.273032195883399</v>
      </c>
      <c r="T3652" s="137">
        <v>29.284881833751701</v>
      </c>
      <c r="U3652" s="137">
        <v>17.397704877208302</v>
      </c>
      <c r="V3652" s="1">
        <v>10096456</v>
      </c>
      <c r="W3652" s="1">
        <v>3331183</v>
      </c>
      <c r="X3652" s="1">
        <v>1870502</v>
      </c>
      <c r="Y3652" s="1">
        <v>19097522</v>
      </c>
      <c r="Z3652" s="1">
        <v>1500382</v>
      </c>
      <c r="AA3652" s="1">
        <v>1964105</v>
      </c>
      <c r="AB3652" s="1">
        <v>6440690</v>
      </c>
      <c r="AC3652" s="1">
        <v>2693480</v>
      </c>
      <c r="AD3652" s="1">
        <v>3532370</v>
      </c>
      <c r="AE3652" s="1">
        <v>1407300</v>
      </c>
      <c r="AH3652" s="136">
        <f t="shared" si="56"/>
        <v>41950</v>
      </c>
      <c r="AI3652" s="177">
        <f>HLOOKUP(附加题模型!$E$2,历史数据!$B$3:$K$5000,ROW(A3650),)</f>
        <v>17.9711123787792</v>
      </c>
      <c r="AJ3652" s="177">
        <f>HLOOKUP(附加题模型!$E$2,历史数据!$L$3:$U$5000,ROW(A3650),)</f>
        <v>17.397704877208302</v>
      </c>
    </row>
    <row r="3653" spans="1:36" x14ac:dyDescent="0.2">
      <c r="A3653" s="148">
        <v>41953</v>
      </c>
      <c r="B3653" s="137">
        <v>15.8172069916073</v>
      </c>
      <c r="C3653" s="137">
        <v>74.567427843493107</v>
      </c>
      <c r="D3653" s="137">
        <v>12.4136822345439</v>
      </c>
      <c r="E3653" s="137">
        <v>6.85956558589859</v>
      </c>
      <c r="F3653" s="137">
        <v>14.8231015973371</v>
      </c>
      <c r="G3653" s="137">
        <v>48.136795874044203</v>
      </c>
      <c r="H3653" s="137">
        <v>8.0882587910268704</v>
      </c>
      <c r="I3653" s="137">
        <v>18.273032195883399</v>
      </c>
      <c r="J3653" s="137">
        <v>29.332306743603901</v>
      </c>
      <c r="K3653" s="137">
        <v>17.4368008432245</v>
      </c>
      <c r="L3653" s="137">
        <v>15.5724533050834</v>
      </c>
      <c r="M3653" s="137">
        <v>74.643594776938997</v>
      </c>
      <c r="N3653" s="137">
        <v>12.5271067422707</v>
      </c>
      <c r="O3653" s="137">
        <v>6.8815513730328801</v>
      </c>
      <c r="P3653" s="137">
        <v>14.3170118752357</v>
      </c>
      <c r="Q3653" s="137">
        <v>48.751177442315402</v>
      </c>
      <c r="R3653" s="137">
        <v>8.1147776723089198</v>
      </c>
      <c r="S3653" s="137">
        <v>18.3345575568123</v>
      </c>
      <c r="T3653" s="137">
        <v>29.735418477347899</v>
      </c>
      <c r="U3653" s="137">
        <v>17.5931847072893</v>
      </c>
      <c r="V3653" s="1">
        <v>6652313</v>
      </c>
      <c r="W3653" s="1">
        <v>2208380</v>
      </c>
      <c r="X3653" s="1">
        <v>2337937</v>
      </c>
      <c r="Y3653" s="1">
        <v>7013902</v>
      </c>
      <c r="Z3653" s="1">
        <v>3695000</v>
      </c>
      <c r="AA3653" s="1">
        <v>2099606</v>
      </c>
      <c r="AB3653" s="1">
        <v>4483593</v>
      </c>
      <c r="AC3653" s="1">
        <v>2813199</v>
      </c>
      <c r="AD3653" s="1">
        <v>2880675</v>
      </c>
      <c r="AE3653" s="1">
        <v>1057929</v>
      </c>
      <c r="AH3653" s="136">
        <f t="shared" si="56"/>
        <v>41953</v>
      </c>
      <c r="AI3653" s="177">
        <f>HLOOKUP(附加题模型!$E$2,历史数据!$B$3:$K$5000,ROW(A3651),)</f>
        <v>17.4368008432245</v>
      </c>
      <c r="AJ3653" s="177">
        <f>HLOOKUP(附加题模型!$E$2,历史数据!$L$3:$U$5000,ROW(A3651),)</f>
        <v>17.5931847072893</v>
      </c>
    </row>
    <row r="3654" spans="1:36" x14ac:dyDescent="0.2">
      <c r="A3654" s="148">
        <v>41954</v>
      </c>
      <c r="B3654" s="137">
        <v>15.0217575104046</v>
      </c>
      <c r="C3654" s="137">
        <v>75.252930244505905</v>
      </c>
      <c r="D3654" s="137">
        <v>12.5271067422707</v>
      </c>
      <c r="E3654" s="137">
        <v>6.9255229473014701</v>
      </c>
      <c r="F3654" s="137">
        <v>14.2504211223276</v>
      </c>
      <c r="G3654" s="137">
        <v>48.259672187698499</v>
      </c>
      <c r="H3654" s="137">
        <v>8.1147776723089198</v>
      </c>
      <c r="I3654" s="137">
        <v>18.3550660104553</v>
      </c>
      <c r="J3654" s="137">
        <v>29.901405661830701</v>
      </c>
      <c r="K3654" s="137">
        <v>17.5801527186172</v>
      </c>
      <c r="L3654" s="137">
        <v>14.8075980346962</v>
      </c>
      <c r="M3654" s="137">
        <v>70.911415038092102</v>
      </c>
      <c r="N3654" s="137">
        <v>12.0608059882828</v>
      </c>
      <c r="O3654" s="137">
        <v>6.6616935016899799</v>
      </c>
      <c r="P3654" s="137">
        <v>13.5978317438285</v>
      </c>
      <c r="Q3654" s="137">
        <v>46.324370247644403</v>
      </c>
      <c r="R3654" s="137">
        <v>7.7965510969242597</v>
      </c>
      <c r="S3654" s="137">
        <v>17.432185596521801</v>
      </c>
      <c r="T3654" s="137">
        <v>28.502370821189899</v>
      </c>
      <c r="U3654" s="137">
        <v>16.720041466260898</v>
      </c>
      <c r="V3654" s="1">
        <v>13868472</v>
      </c>
      <c r="W3654" s="1">
        <v>4351785</v>
      </c>
      <c r="X3654" s="1">
        <v>2029549</v>
      </c>
      <c r="Y3654" s="1">
        <v>7936821</v>
      </c>
      <c r="Z3654" s="1">
        <v>2496939</v>
      </c>
      <c r="AA3654" s="1">
        <v>5326120</v>
      </c>
      <c r="AB3654" s="1">
        <v>7461457</v>
      </c>
      <c r="AC3654" s="1">
        <v>4523998</v>
      </c>
      <c r="AD3654" s="1">
        <v>3927698</v>
      </c>
      <c r="AE3654" s="1">
        <v>1443577</v>
      </c>
      <c r="AH3654" s="136">
        <f t="shared" ref="AH3654:AH3717" si="57">A3654</f>
        <v>41954</v>
      </c>
      <c r="AI3654" s="177">
        <f>HLOOKUP(附加题模型!$E$2,历史数据!$B$3:$K$5000,ROW(A3652),)</f>
        <v>17.5801527186172</v>
      </c>
      <c r="AJ3654" s="177">
        <f>HLOOKUP(附加题模型!$E$2,历史数据!$L$3:$U$5000,ROW(A3652),)</f>
        <v>16.720041466260898</v>
      </c>
    </row>
    <row r="3655" spans="1:36" x14ac:dyDescent="0.2">
      <c r="A3655" s="148">
        <v>41955</v>
      </c>
      <c r="B3655" s="137">
        <v>14.1345253967555</v>
      </c>
      <c r="C3655" s="137">
        <v>70.911415038092102</v>
      </c>
      <c r="D3655" s="137">
        <v>12.0608059882828</v>
      </c>
      <c r="E3655" s="137">
        <v>6.6177219274213996</v>
      </c>
      <c r="F3655" s="137">
        <v>13.557877292083701</v>
      </c>
      <c r="G3655" s="137">
        <v>45.863584071440997</v>
      </c>
      <c r="H3655" s="137">
        <v>7.7567727750011803</v>
      </c>
      <c r="I3655" s="137">
        <v>17.452694050164801</v>
      </c>
      <c r="J3655" s="137">
        <v>28.454945911337699</v>
      </c>
      <c r="K3655" s="137">
        <v>16.576689590868199</v>
      </c>
      <c r="L3655" s="137">
        <v>14.409873294094901</v>
      </c>
      <c r="M3655" s="137">
        <v>72.358586773563303</v>
      </c>
      <c r="N3655" s="137">
        <v>12.464093126866899</v>
      </c>
      <c r="O3655" s="137">
        <v>6.85956558589859</v>
      </c>
      <c r="P3655" s="137">
        <v>13.7709677013895</v>
      </c>
      <c r="Q3655" s="137">
        <v>45.8328649930274</v>
      </c>
      <c r="R3655" s="137">
        <v>7.83632941884734</v>
      </c>
      <c r="S3655" s="137">
        <v>17.719303947523301</v>
      </c>
      <c r="T3655" s="137">
        <v>28.692070460598799</v>
      </c>
      <c r="U3655" s="137">
        <v>16.811265386965299</v>
      </c>
      <c r="V3655" s="1">
        <v>18253160</v>
      </c>
      <c r="W3655" s="1">
        <v>1842687</v>
      </c>
      <c r="X3655" s="1">
        <v>1066672</v>
      </c>
      <c r="Y3655" s="1">
        <v>5250651</v>
      </c>
      <c r="Z3655" s="1">
        <v>1441605</v>
      </c>
      <c r="AA3655" s="1">
        <v>3062519</v>
      </c>
      <c r="AB3655" s="1">
        <v>4143009</v>
      </c>
      <c r="AC3655" s="1">
        <v>1802684</v>
      </c>
      <c r="AD3655" s="1">
        <v>3310761</v>
      </c>
      <c r="AE3655" s="1">
        <v>637301</v>
      </c>
      <c r="AH3655" s="136">
        <f t="shared" si="57"/>
        <v>41955</v>
      </c>
      <c r="AI3655" s="177">
        <f>HLOOKUP(附加题模型!$E$2,历史数据!$B$3:$K$5000,ROW(A3653),)</f>
        <v>16.576689590868199</v>
      </c>
      <c r="AJ3655" s="177">
        <f>HLOOKUP(附加题模型!$E$2,历史数据!$L$3:$U$5000,ROW(A3653),)</f>
        <v>16.811265386965299</v>
      </c>
    </row>
    <row r="3656" spans="1:36" x14ac:dyDescent="0.2">
      <c r="A3656" s="148">
        <v>41956</v>
      </c>
      <c r="B3656" s="137">
        <v>14.5628443481723</v>
      </c>
      <c r="C3656" s="137">
        <v>72.358586773563303</v>
      </c>
      <c r="D3656" s="137">
        <v>12.2246413883326</v>
      </c>
      <c r="E3656" s="137">
        <v>6.8155940116300098</v>
      </c>
      <c r="F3656" s="137">
        <v>13.7709677013895</v>
      </c>
      <c r="G3656" s="137">
        <v>45.709988679373197</v>
      </c>
      <c r="H3656" s="137">
        <v>7.83632941884734</v>
      </c>
      <c r="I3656" s="137">
        <v>17.739812401166301</v>
      </c>
      <c r="J3656" s="137">
        <v>28.692070460598799</v>
      </c>
      <c r="K3656" s="137">
        <v>16.9155212963419</v>
      </c>
      <c r="L3656" s="137">
        <v>14.3792790832794</v>
      </c>
      <c r="M3656" s="137">
        <v>69.616577169512496</v>
      </c>
      <c r="N3656" s="137">
        <v>12.300257726817099</v>
      </c>
      <c r="O3656" s="137">
        <v>6.7606295437942903</v>
      </c>
      <c r="P3656" s="137">
        <v>13.491286539175601</v>
      </c>
      <c r="Q3656" s="137">
        <v>44.8498544837936</v>
      </c>
      <c r="R3656" s="137">
        <v>7.3457301151293199</v>
      </c>
      <c r="S3656" s="137">
        <v>17.575744772022599</v>
      </c>
      <c r="T3656" s="137">
        <v>28.620933095820501</v>
      </c>
      <c r="U3656" s="137">
        <v>16.5115296475078</v>
      </c>
      <c r="V3656" s="1">
        <v>10376092</v>
      </c>
      <c r="W3656" s="1">
        <v>3334075</v>
      </c>
      <c r="X3656" s="1">
        <v>1929637</v>
      </c>
      <c r="Y3656" s="1">
        <v>7100379</v>
      </c>
      <c r="Z3656" s="1">
        <v>1996056</v>
      </c>
      <c r="AA3656" s="1">
        <v>1482112</v>
      </c>
      <c r="AB3656" s="1">
        <v>13967551</v>
      </c>
      <c r="AC3656" s="1">
        <v>2296019</v>
      </c>
      <c r="AD3656" s="1">
        <v>1636889</v>
      </c>
      <c r="AE3656" s="1">
        <v>1135646</v>
      </c>
      <c r="AH3656" s="136">
        <f t="shared" si="57"/>
        <v>41956</v>
      </c>
      <c r="AI3656" s="177">
        <f>HLOOKUP(附加题模型!$E$2,历史数据!$B$3:$K$5000,ROW(A3654),)</f>
        <v>16.9155212963419</v>
      </c>
      <c r="AJ3656" s="177">
        <f>HLOOKUP(附加题模型!$E$2,历史数据!$L$3:$U$5000,ROW(A3654),)</f>
        <v>16.5115296475078</v>
      </c>
    </row>
    <row r="3657" spans="1:36" x14ac:dyDescent="0.2">
      <c r="A3657" s="148">
        <v>41957</v>
      </c>
      <c r="B3657" s="137">
        <v>14.2569022400174</v>
      </c>
      <c r="C3657" s="137">
        <v>69.6927441029584</v>
      </c>
      <c r="D3657" s="137">
        <v>12.2624495575749</v>
      </c>
      <c r="E3657" s="137">
        <v>6.7276508630928502</v>
      </c>
      <c r="F3657" s="137">
        <v>13.358105033359401</v>
      </c>
      <c r="G3657" s="137">
        <v>44.942011719034298</v>
      </c>
      <c r="H3657" s="137">
        <v>7.35898955577035</v>
      </c>
      <c r="I3657" s="137">
        <v>17.411677142878801</v>
      </c>
      <c r="J3657" s="137">
        <v>28.526083276116001</v>
      </c>
      <c r="K3657" s="137">
        <v>16.472433681491601</v>
      </c>
      <c r="L3657" s="137">
        <v>14.103931185940001</v>
      </c>
      <c r="M3657" s="137">
        <v>69.159575568837397</v>
      </c>
      <c r="N3657" s="137">
        <v>12.489298573028501</v>
      </c>
      <c r="O3657" s="137">
        <v>6.8046011180628696</v>
      </c>
      <c r="P3657" s="137">
        <v>13.238241678124901</v>
      </c>
      <c r="Q3657" s="137">
        <v>45.433516973651201</v>
      </c>
      <c r="R3657" s="137">
        <v>7.2794329119241796</v>
      </c>
      <c r="S3657" s="137">
        <v>17.288626421021</v>
      </c>
      <c r="T3657" s="137">
        <v>29.024044829564399</v>
      </c>
      <c r="U3657" s="137">
        <v>16.785201409621202</v>
      </c>
      <c r="V3657" s="1">
        <v>9291433</v>
      </c>
      <c r="W3657" s="1">
        <v>2408180</v>
      </c>
      <c r="X3657" s="1">
        <v>1660040</v>
      </c>
      <c r="Y3657" s="1">
        <v>2753181</v>
      </c>
      <c r="Z3657" s="1">
        <v>1175718</v>
      </c>
      <c r="AA3657" s="1">
        <v>1816610</v>
      </c>
      <c r="AB3657" s="1">
        <v>6487353</v>
      </c>
      <c r="AC3657" s="1">
        <v>2051024</v>
      </c>
      <c r="AD3657" s="1">
        <v>2305031</v>
      </c>
      <c r="AE3657" s="1">
        <v>742602</v>
      </c>
      <c r="AH3657" s="136">
        <f t="shared" si="57"/>
        <v>41957</v>
      </c>
      <c r="AI3657" s="177">
        <f>HLOOKUP(附加题模型!$E$2,历史数据!$B$3:$K$5000,ROW(A3655),)</f>
        <v>16.472433681491601</v>
      </c>
      <c r="AJ3657" s="177">
        <f>HLOOKUP(附加题模型!$E$2,历史数据!$L$3:$U$5000,ROW(A3655),)</f>
        <v>16.785201409621202</v>
      </c>
    </row>
    <row r="3658" spans="1:36" x14ac:dyDescent="0.2">
      <c r="A3658" s="148">
        <v>41960</v>
      </c>
      <c r="B3658" s="137">
        <v>14.0733369751245</v>
      </c>
      <c r="C3658" s="137">
        <v>69.6927441029584</v>
      </c>
      <c r="D3658" s="137">
        <v>12.451490403786201</v>
      </c>
      <c r="E3658" s="137">
        <v>6.7716224373614304</v>
      </c>
      <c r="F3658" s="137">
        <v>13.118378322890401</v>
      </c>
      <c r="G3658" s="137">
        <v>45.157045267929199</v>
      </c>
      <c r="H3658" s="137">
        <v>7.3059517932062397</v>
      </c>
      <c r="I3658" s="137">
        <v>17.288626421021</v>
      </c>
      <c r="J3658" s="137">
        <v>29.024044829564399</v>
      </c>
      <c r="K3658" s="137">
        <v>16.6679135115726</v>
      </c>
      <c r="L3658" s="137">
        <v>14.165119607571</v>
      </c>
      <c r="M3658" s="137">
        <v>70.378246503971098</v>
      </c>
      <c r="N3658" s="137">
        <v>12.564914911513</v>
      </c>
      <c r="O3658" s="137">
        <v>6.8485726923314498</v>
      </c>
      <c r="P3658" s="137">
        <v>13.5179228403388</v>
      </c>
      <c r="Q3658" s="137">
        <v>46.477965639712103</v>
      </c>
      <c r="R3658" s="137">
        <v>7.3855084370524002</v>
      </c>
      <c r="S3658" s="137">
        <v>17.493710957450698</v>
      </c>
      <c r="T3658" s="137">
        <v>29.261169378825599</v>
      </c>
      <c r="U3658" s="137">
        <v>17.032809194390499</v>
      </c>
      <c r="V3658" s="1">
        <v>10648837</v>
      </c>
      <c r="W3658" s="1">
        <v>2177344</v>
      </c>
      <c r="X3658" s="1">
        <v>2015902</v>
      </c>
      <c r="Y3658" s="1">
        <v>2635795</v>
      </c>
      <c r="Z3658" s="1">
        <v>1313239</v>
      </c>
      <c r="AA3658" s="1">
        <v>1554806</v>
      </c>
      <c r="AB3658" s="1">
        <v>4445297</v>
      </c>
      <c r="AC3658" s="1">
        <v>2236238</v>
      </c>
      <c r="AD3658" s="1">
        <v>2056205</v>
      </c>
      <c r="AE3658" s="1">
        <v>690358</v>
      </c>
      <c r="AH3658" s="136">
        <f t="shared" si="57"/>
        <v>41960</v>
      </c>
      <c r="AI3658" s="177">
        <f>HLOOKUP(附加题模型!$E$2,历史数据!$B$3:$K$5000,ROW(A3656),)</f>
        <v>16.6679135115726</v>
      </c>
      <c r="AJ3658" s="177">
        <f>HLOOKUP(附加题模型!$E$2,历史数据!$L$3:$U$5000,ROW(A3656),)</f>
        <v>17.032809194390499</v>
      </c>
    </row>
    <row r="3659" spans="1:36" x14ac:dyDescent="0.2">
      <c r="A3659" s="148">
        <v>41961</v>
      </c>
      <c r="B3659" s="137">
        <v>14.042742764309001</v>
      </c>
      <c r="C3659" s="137">
        <v>70.530580370862793</v>
      </c>
      <c r="D3659" s="137">
        <v>12.5019012961092</v>
      </c>
      <c r="E3659" s="137">
        <v>6.8375797987642999</v>
      </c>
      <c r="F3659" s="137">
        <v>13.557877292083701</v>
      </c>
      <c r="G3659" s="137">
        <v>46.477965639712103</v>
      </c>
      <c r="H3659" s="137">
        <v>7.3987678776934303</v>
      </c>
      <c r="I3659" s="137">
        <v>17.391168689235901</v>
      </c>
      <c r="J3659" s="137">
        <v>29.284881833751701</v>
      </c>
      <c r="K3659" s="137">
        <v>16.954617262358099</v>
      </c>
      <c r="L3659" s="137">
        <v>14.3792790832794</v>
      </c>
      <c r="M3659" s="137">
        <v>71.977752106334094</v>
      </c>
      <c r="N3659" s="137">
        <v>12.577517634593701</v>
      </c>
      <c r="O3659" s="137">
        <v>6.85956558589859</v>
      </c>
      <c r="P3659" s="137">
        <v>13.8508766048792</v>
      </c>
      <c r="Q3659" s="137">
        <v>45.925022228268098</v>
      </c>
      <c r="R3659" s="137">
        <v>7.4252867589754903</v>
      </c>
      <c r="S3659" s="137">
        <v>18.0269307521678</v>
      </c>
      <c r="T3659" s="137">
        <v>30.446792125131299</v>
      </c>
      <c r="U3659" s="137">
        <v>16.6809455002447</v>
      </c>
      <c r="V3659" s="1">
        <v>7483582</v>
      </c>
      <c r="W3659" s="1">
        <v>2572195</v>
      </c>
      <c r="X3659" s="1">
        <v>1323606</v>
      </c>
      <c r="Y3659" s="1">
        <v>2553421</v>
      </c>
      <c r="Z3659" s="1">
        <v>745183</v>
      </c>
      <c r="AA3659" s="1">
        <v>1178475</v>
      </c>
      <c r="AB3659" s="1">
        <v>5111506</v>
      </c>
      <c r="AC3659" s="1">
        <v>2487957</v>
      </c>
      <c r="AD3659" s="1">
        <v>5483693</v>
      </c>
      <c r="AE3659" s="1">
        <v>1237890</v>
      </c>
      <c r="AH3659" s="136">
        <f t="shared" si="57"/>
        <v>41961</v>
      </c>
      <c r="AI3659" s="177">
        <f>HLOOKUP(附加题模型!$E$2,历史数据!$B$3:$K$5000,ROW(A3657),)</f>
        <v>16.954617262358099</v>
      </c>
      <c r="AJ3659" s="177">
        <f>HLOOKUP(附加题模型!$E$2,历史数据!$L$3:$U$5000,ROW(A3657),)</f>
        <v>16.6809455002447</v>
      </c>
    </row>
    <row r="3660" spans="1:36" x14ac:dyDescent="0.2">
      <c r="A3660" s="148">
        <v>41962</v>
      </c>
      <c r="B3660" s="137">
        <v>14.348684872463901</v>
      </c>
      <c r="C3660" s="137">
        <v>72.587087573900902</v>
      </c>
      <c r="D3660" s="137">
        <v>12.577517634593701</v>
      </c>
      <c r="E3660" s="137">
        <v>6.8485726923314498</v>
      </c>
      <c r="F3660" s="137">
        <v>13.8508766048792</v>
      </c>
      <c r="G3660" s="137">
        <v>46.017179463508803</v>
      </c>
      <c r="H3660" s="137">
        <v>7.4518056402575397</v>
      </c>
      <c r="I3660" s="137">
        <v>18.0474392058108</v>
      </c>
      <c r="J3660" s="137">
        <v>30.849903858875301</v>
      </c>
      <c r="K3660" s="137">
        <v>16.6809455002447</v>
      </c>
      <c r="L3660" s="137">
        <v>14.5016559265413</v>
      </c>
      <c r="M3660" s="137">
        <v>70.987581971537907</v>
      </c>
      <c r="N3660" s="137">
        <v>12.615325803836001</v>
      </c>
      <c r="O3660" s="137">
        <v>6.9914803087043396</v>
      </c>
      <c r="P3660" s="137">
        <v>14.0106944118586</v>
      </c>
      <c r="Q3660" s="137">
        <v>46.262932090817202</v>
      </c>
      <c r="R3660" s="137">
        <v>7.4518056402575397</v>
      </c>
      <c r="S3660" s="137">
        <v>18.088456113096701</v>
      </c>
      <c r="T3660" s="137">
        <v>30.328229850500701</v>
      </c>
      <c r="U3660" s="137">
        <v>16.9806812397022</v>
      </c>
      <c r="V3660" s="1">
        <v>6216602</v>
      </c>
      <c r="W3660" s="1">
        <v>2656757</v>
      </c>
      <c r="X3660" s="1">
        <v>2631000</v>
      </c>
      <c r="Y3660" s="1">
        <v>9148891</v>
      </c>
      <c r="Z3660" s="1">
        <v>973329</v>
      </c>
      <c r="AA3660" s="1">
        <v>1527595</v>
      </c>
      <c r="AB3660" s="1">
        <v>5493912</v>
      </c>
      <c r="AC3660" s="1">
        <v>2518626</v>
      </c>
      <c r="AD3660" s="1">
        <v>2649956</v>
      </c>
      <c r="AE3660" s="1">
        <v>955134</v>
      </c>
      <c r="AH3660" s="136">
        <f t="shared" si="57"/>
        <v>41962</v>
      </c>
      <c r="AI3660" s="177">
        <f>HLOOKUP(附加题模型!$E$2,历史数据!$B$3:$K$5000,ROW(A3658),)</f>
        <v>16.6809455002447</v>
      </c>
      <c r="AJ3660" s="177">
        <f>HLOOKUP(附加题模型!$E$2,历史数据!$L$3:$U$5000,ROW(A3658),)</f>
        <v>16.9806812397022</v>
      </c>
    </row>
    <row r="3661" spans="1:36" x14ac:dyDescent="0.2">
      <c r="A3661" s="148">
        <v>41963</v>
      </c>
      <c r="B3661" s="137">
        <v>14.3792790832794</v>
      </c>
      <c r="C3661" s="137">
        <v>71.216082771875506</v>
      </c>
      <c r="D3661" s="137">
        <v>12.5901203576745</v>
      </c>
      <c r="E3661" s="137">
        <v>6.9585016280029004</v>
      </c>
      <c r="F3661" s="137">
        <v>13.824240303716</v>
      </c>
      <c r="G3661" s="137">
        <v>45.464236052064798</v>
      </c>
      <c r="H3661" s="137">
        <v>7.4650650808985697</v>
      </c>
      <c r="I3661" s="137">
        <v>17.862863123024098</v>
      </c>
      <c r="J3661" s="137">
        <v>30.114817756165699</v>
      </c>
      <c r="K3661" s="137">
        <v>16.928553285013901</v>
      </c>
      <c r="L3661" s="137">
        <v>14.4404675049104</v>
      </c>
      <c r="M3661" s="137">
        <v>70.835248104646197</v>
      </c>
      <c r="N3661" s="137">
        <v>12.640531249997499</v>
      </c>
      <c r="O3661" s="137">
        <v>7.04644477654006</v>
      </c>
      <c r="P3661" s="137">
        <v>13.611149894410101</v>
      </c>
      <c r="Q3661" s="137">
        <v>44.266191993935998</v>
      </c>
      <c r="R3661" s="137">
        <v>7.67721613115501</v>
      </c>
      <c r="S3661" s="137">
        <v>18.129473020382701</v>
      </c>
      <c r="T3661" s="137">
        <v>30.304517395574599</v>
      </c>
      <c r="U3661" s="137">
        <v>17.019777205718398</v>
      </c>
      <c r="V3661" s="1">
        <v>4712043</v>
      </c>
      <c r="W3661" s="1">
        <v>2780699</v>
      </c>
      <c r="X3661" s="1">
        <v>1861581</v>
      </c>
      <c r="Y3661" s="1">
        <v>8078126</v>
      </c>
      <c r="Z3661" s="1">
        <v>864077</v>
      </c>
      <c r="AA3661" s="1">
        <v>3116968</v>
      </c>
      <c r="AB3661" s="1">
        <v>9435345</v>
      </c>
      <c r="AC3661" s="1">
        <v>1769508</v>
      </c>
      <c r="AD3661" s="1">
        <v>1732459</v>
      </c>
      <c r="AE3661" s="1">
        <v>492202</v>
      </c>
      <c r="AH3661" s="136">
        <f t="shared" si="57"/>
        <v>41963</v>
      </c>
      <c r="AI3661" s="177">
        <f>HLOOKUP(附加题模型!$E$2,历史数据!$B$3:$K$5000,ROW(A3659),)</f>
        <v>16.928553285013901</v>
      </c>
      <c r="AJ3661" s="177">
        <f>HLOOKUP(附加题模型!$E$2,历史数据!$L$3:$U$5000,ROW(A3659),)</f>
        <v>17.019777205718398</v>
      </c>
    </row>
    <row r="3662" spans="1:36" x14ac:dyDescent="0.2">
      <c r="A3662" s="148">
        <v>41964</v>
      </c>
      <c r="B3662" s="137">
        <v>14.4404675049104</v>
      </c>
      <c r="C3662" s="137">
        <v>71.444583572213105</v>
      </c>
      <c r="D3662" s="137">
        <v>12.602723080755201</v>
      </c>
      <c r="E3662" s="137">
        <v>7.0244589894057698</v>
      </c>
      <c r="F3662" s="137">
        <v>13.611149894410101</v>
      </c>
      <c r="G3662" s="137">
        <v>44.0818775234547</v>
      </c>
      <c r="H3662" s="137">
        <v>7.6374378092319297</v>
      </c>
      <c r="I3662" s="137">
        <v>18.129473020382701</v>
      </c>
      <c r="J3662" s="137">
        <v>30.138530211091801</v>
      </c>
      <c r="K3662" s="137">
        <v>16.928553285013901</v>
      </c>
      <c r="L3662" s="137">
        <v>15.1747285644821</v>
      </c>
      <c r="M3662" s="137">
        <v>71.673084372550605</v>
      </c>
      <c r="N3662" s="137">
        <v>13.1698456193892</v>
      </c>
      <c r="O3662" s="137">
        <v>7.0354518829729198</v>
      </c>
      <c r="P3662" s="137">
        <v>13.864194755460799</v>
      </c>
      <c r="Q3662" s="137">
        <v>43.774686739319101</v>
      </c>
      <c r="R3662" s="137">
        <v>7.69047557179604</v>
      </c>
      <c r="S3662" s="137">
        <v>18.4165913713842</v>
      </c>
      <c r="T3662" s="137">
        <v>30.470504580057401</v>
      </c>
      <c r="U3662" s="137">
        <v>17.0458411830625</v>
      </c>
      <c r="V3662" s="1">
        <v>9005209</v>
      </c>
      <c r="W3662" s="1">
        <v>2016740</v>
      </c>
      <c r="X3662" s="1">
        <v>5332786</v>
      </c>
      <c r="Y3662" s="1">
        <v>4347900</v>
      </c>
      <c r="Z3662" s="1">
        <v>2184836</v>
      </c>
      <c r="AA3662" s="1">
        <v>2244784</v>
      </c>
      <c r="AB3662" s="1">
        <v>6061741</v>
      </c>
      <c r="AC3662" s="1">
        <v>3788498</v>
      </c>
      <c r="AD3662" s="1">
        <v>3240257</v>
      </c>
      <c r="AE3662" s="1">
        <v>802830</v>
      </c>
      <c r="AH3662" s="136">
        <f t="shared" si="57"/>
        <v>41964</v>
      </c>
      <c r="AI3662" s="177">
        <f>HLOOKUP(附加题模型!$E$2,历史数据!$B$3:$K$5000,ROW(A3660),)</f>
        <v>16.928553285013901</v>
      </c>
      <c r="AJ3662" s="177">
        <f>HLOOKUP(附加题模型!$E$2,历史数据!$L$3:$U$5000,ROW(A3660),)</f>
        <v>17.0458411830625</v>
      </c>
    </row>
    <row r="3663" spans="1:36" x14ac:dyDescent="0.2">
      <c r="A3663" s="148">
        <v>41967</v>
      </c>
      <c r="B3663" s="137">
        <v>15.297105407744001</v>
      </c>
      <c r="C3663" s="137">
        <v>72.510920640454998</v>
      </c>
      <c r="D3663" s="137">
        <v>13.106832003985501</v>
      </c>
      <c r="E3663" s="137">
        <v>7.0684305636743501</v>
      </c>
      <c r="F3663" s="137">
        <v>13.9574218095321</v>
      </c>
      <c r="G3663" s="137">
        <v>43.928282131386901</v>
      </c>
      <c r="H3663" s="137">
        <v>7.7435133343601503</v>
      </c>
      <c r="I3663" s="137">
        <v>18.457608278670101</v>
      </c>
      <c r="J3663" s="137">
        <v>30.589066854687999</v>
      </c>
      <c r="K3663" s="137">
        <v>17.0719051604067</v>
      </c>
      <c r="L3663" s="137">
        <v>14.9911632995891</v>
      </c>
      <c r="M3663" s="137">
        <v>71.520750505658896</v>
      </c>
      <c r="N3663" s="137">
        <v>13.0312156655009</v>
      </c>
      <c r="O3663" s="137">
        <v>7.2003452864800996</v>
      </c>
      <c r="P3663" s="137">
        <v>13.7709677013895</v>
      </c>
      <c r="Q3663" s="137">
        <v>43.682529504078403</v>
      </c>
      <c r="R3663" s="137">
        <v>7.7965510969242597</v>
      </c>
      <c r="S3663" s="137">
        <v>18.621675907813898</v>
      </c>
      <c r="T3663" s="137">
        <v>30.6364917645402</v>
      </c>
      <c r="U3663" s="137">
        <v>17.0458411830625</v>
      </c>
      <c r="V3663" s="1">
        <v>10853062</v>
      </c>
      <c r="W3663" s="1">
        <v>5392458</v>
      </c>
      <c r="X3663" s="1">
        <v>2436009</v>
      </c>
      <c r="Y3663" s="1">
        <v>10060305</v>
      </c>
      <c r="Z3663" s="1">
        <v>1722812</v>
      </c>
      <c r="AA3663" s="1">
        <v>2835419</v>
      </c>
      <c r="AB3663" s="1">
        <v>9261001</v>
      </c>
      <c r="AC3663" s="1">
        <v>3725777</v>
      </c>
      <c r="AD3663" s="1">
        <v>3429549</v>
      </c>
      <c r="AE3663" s="1">
        <v>1062868</v>
      </c>
      <c r="AH3663" s="136">
        <f t="shared" si="57"/>
        <v>41967</v>
      </c>
      <c r="AI3663" s="177">
        <f>HLOOKUP(附加题模型!$E$2,历史数据!$B$3:$K$5000,ROW(A3661),)</f>
        <v>17.0719051604067</v>
      </c>
      <c r="AJ3663" s="177">
        <f>HLOOKUP(附加题模型!$E$2,历史数据!$L$3:$U$5000,ROW(A3661),)</f>
        <v>17.0458411830625</v>
      </c>
    </row>
    <row r="3664" spans="1:36" x14ac:dyDescent="0.2">
      <c r="A3664" s="148">
        <v>41968</v>
      </c>
      <c r="B3664" s="137">
        <v>14.8687864563272</v>
      </c>
      <c r="C3664" s="137">
        <v>71.368416638767201</v>
      </c>
      <c r="D3664" s="137">
        <v>12.980804773177899</v>
      </c>
      <c r="E3664" s="137">
        <v>7.1893523929129497</v>
      </c>
      <c r="F3664" s="137">
        <v>13.744331400226301</v>
      </c>
      <c r="G3664" s="137">
        <v>43.682529504078403</v>
      </c>
      <c r="H3664" s="137">
        <v>7.7965510969242597</v>
      </c>
      <c r="I3664" s="137">
        <v>18.580659000527898</v>
      </c>
      <c r="J3664" s="137">
        <v>30.6364917645402</v>
      </c>
      <c r="K3664" s="137">
        <v>17.032809194390499</v>
      </c>
      <c r="L3664" s="137">
        <v>15.0523517212201</v>
      </c>
      <c r="M3664" s="137">
        <v>72.358586773563303</v>
      </c>
      <c r="N3664" s="137">
        <v>13.0060102193394</v>
      </c>
      <c r="O3664" s="137">
        <v>7.2113381800472398</v>
      </c>
      <c r="P3664" s="137">
        <v>13.9574218095321</v>
      </c>
      <c r="Q3664" s="137">
        <v>43.283181484702197</v>
      </c>
      <c r="R3664" s="137">
        <v>7.9026266220524803</v>
      </c>
      <c r="S3664" s="137">
        <v>18.7447266296717</v>
      </c>
      <c r="T3664" s="137">
        <v>30.802478949023001</v>
      </c>
      <c r="U3664" s="137">
        <v>17.176161069783198</v>
      </c>
      <c r="V3664" s="1">
        <v>5415319</v>
      </c>
      <c r="W3664" s="1">
        <v>3611297</v>
      </c>
      <c r="X3664" s="1">
        <v>1634840</v>
      </c>
      <c r="Y3664" s="1">
        <v>9514250</v>
      </c>
      <c r="Z3664" s="1">
        <v>1440847</v>
      </c>
      <c r="AA3664" s="1">
        <v>2240718</v>
      </c>
      <c r="AB3664" s="1">
        <v>7813411</v>
      </c>
      <c r="AC3664" s="1">
        <v>3251882</v>
      </c>
      <c r="AD3664" s="1">
        <v>2712927</v>
      </c>
      <c r="AE3664" s="1">
        <v>916693</v>
      </c>
      <c r="AH3664" s="136">
        <f t="shared" si="57"/>
        <v>41968</v>
      </c>
      <c r="AI3664" s="177">
        <f>HLOOKUP(附加题模型!$E$2,历史数据!$B$3:$K$5000,ROW(A3662),)</f>
        <v>17.032809194390499</v>
      </c>
      <c r="AJ3664" s="177">
        <f>HLOOKUP(附加题模型!$E$2,历史数据!$L$3:$U$5000,ROW(A3662),)</f>
        <v>17.176161069783198</v>
      </c>
    </row>
    <row r="3665" spans="1:36" x14ac:dyDescent="0.2">
      <c r="A3665" s="148">
        <v>41969</v>
      </c>
      <c r="B3665" s="137">
        <v>15.0523517212201</v>
      </c>
      <c r="C3665" s="137">
        <v>72.282419840117498</v>
      </c>
      <c r="D3665" s="137">
        <v>12.917791157774101</v>
      </c>
      <c r="E3665" s="137">
        <v>7.2333239671815299</v>
      </c>
      <c r="F3665" s="137">
        <v>13.9441036589505</v>
      </c>
      <c r="G3665" s="137">
        <v>43.283181484702197</v>
      </c>
      <c r="H3665" s="137">
        <v>7.9158860626935104</v>
      </c>
      <c r="I3665" s="137">
        <v>18.7857435369576</v>
      </c>
      <c r="J3665" s="137">
        <v>30.802478949023001</v>
      </c>
      <c r="K3665" s="137">
        <v>17.150097092439101</v>
      </c>
      <c r="L3665" s="137">
        <v>15.419482251006</v>
      </c>
      <c r="M3665" s="137">
        <v>74.262760109709703</v>
      </c>
      <c r="N3665" s="137">
        <v>12.804366650047299</v>
      </c>
      <c r="O3665" s="137">
        <v>7.3212671157186904</v>
      </c>
      <c r="P3665" s="137">
        <v>14.0772851647666</v>
      </c>
      <c r="Q3665" s="137">
        <v>43.743967660905597</v>
      </c>
      <c r="R3665" s="137">
        <v>8.1412965535909798</v>
      </c>
      <c r="S3665" s="137">
        <v>18.7037097223857</v>
      </c>
      <c r="T3665" s="137">
        <v>30.755054039170801</v>
      </c>
      <c r="U3665" s="137">
        <v>17.2022250471273</v>
      </c>
      <c r="V3665" s="1">
        <v>6598512</v>
      </c>
      <c r="W3665" s="1">
        <v>4842388</v>
      </c>
      <c r="X3665" s="1">
        <v>2495743</v>
      </c>
      <c r="Y3665" s="1">
        <v>10976011</v>
      </c>
      <c r="Z3665" s="1">
        <v>2056950</v>
      </c>
      <c r="AA3665" s="1">
        <v>1977050</v>
      </c>
      <c r="AB3665" s="1">
        <v>10202423</v>
      </c>
      <c r="AC3665" s="1">
        <v>3627130</v>
      </c>
      <c r="AD3665" s="1">
        <v>2823683</v>
      </c>
      <c r="AE3665" s="1">
        <v>1119705</v>
      </c>
      <c r="AH3665" s="136">
        <f t="shared" si="57"/>
        <v>41969</v>
      </c>
      <c r="AI3665" s="177">
        <f>HLOOKUP(附加题模型!$E$2,历史数据!$B$3:$K$5000,ROW(A3663),)</f>
        <v>17.150097092439101</v>
      </c>
      <c r="AJ3665" s="177">
        <f>HLOOKUP(附加题模型!$E$2,历史数据!$L$3:$U$5000,ROW(A3663),)</f>
        <v>17.2022250471273</v>
      </c>
    </row>
    <row r="3666" spans="1:36" x14ac:dyDescent="0.2">
      <c r="A3666" s="148">
        <v>41970</v>
      </c>
      <c r="B3666" s="137">
        <v>15.388888040190499</v>
      </c>
      <c r="C3666" s="137">
        <v>74.262760109709703</v>
      </c>
      <c r="D3666" s="137">
        <v>12.791763926966601</v>
      </c>
      <c r="E3666" s="137">
        <v>7.3322600092858403</v>
      </c>
      <c r="F3666" s="137">
        <v>14.090603315348201</v>
      </c>
      <c r="G3666" s="137">
        <v>43.805405817732698</v>
      </c>
      <c r="H3666" s="137">
        <v>8.1412965535909798</v>
      </c>
      <c r="I3666" s="137">
        <v>18.7242181760287</v>
      </c>
      <c r="J3666" s="137">
        <v>30.778766494096899</v>
      </c>
      <c r="K3666" s="137">
        <v>17.2934489678318</v>
      </c>
      <c r="L3666" s="137">
        <v>15.5724533050834</v>
      </c>
      <c r="M3666" s="137">
        <v>74.567427843493107</v>
      </c>
      <c r="N3666" s="137">
        <v>12.7665584808051</v>
      </c>
      <c r="O3666" s="137">
        <v>7.2003452864800996</v>
      </c>
      <c r="P3666" s="137">
        <v>14.783147145592199</v>
      </c>
      <c r="Q3666" s="137">
        <v>43.682529504078403</v>
      </c>
      <c r="R3666" s="137">
        <v>8.0749993503858395</v>
      </c>
      <c r="S3666" s="137">
        <v>18.539642093242001</v>
      </c>
      <c r="T3666" s="137">
        <v>31.229303137693101</v>
      </c>
      <c r="U3666" s="137">
        <v>17.5931847072893</v>
      </c>
      <c r="V3666" s="1">
        <v>8223026</v>
      </c>
      <c r="W3666" s="1">
        <v>4928711</v>
      </c>
      <c r="X3666" s="1">
        <v>1773473</v>
      </c>
      <c r="Y3666" s="1">
        <v>10691852</v>
      </c>
      <c r="Z3666" s="1">
        <v>3705724</v>
      </c>
      <c r="AA3666" s="1">
        <v>2081700</v>
      </c>
      <c r="AB3666" s="1">
        <v>9238403</v>
      </c>
      <c r="AC3666" s="1">
        <v>4412504</v>
      </c>
      <c r="AD3666" s="1">
        <v>3162307</v>
      </c>
      <c r="AE3666" s="1">
        <v>1418739</v>
      </c>
      <c r="AH3666" s="136">
        <f t="shared" si="57"/>
        <v>41970</v>
      </c>
      <c r="AI3666" s="177">
        <f>HLOOKUP(附加题模型!$E$2,历史数据!$B$3:$K$5000,ROW(A3664),)</f>
        <v>17.2934489678318</v>
      </c>
      <c r="AJ3666" s="177">
        <f>HLOOKUP(附加题模型!$E$2,历史数据!$L$3:$U$5000,ROW(A3664),)</f>
        <v>17.5931847072893</v>
      </c>
    </row>
    <row r="3667" spans="1:36" x14ac:dyDescent="0.2">
      <c r="A3667" s="148">
        <v>41971</v>
      </c>
      <c r="B3667" s="137">
        <v>15.6336417267144</v>
      </c>
      <c r="C3667" s="137">
        <v>74.948262510722401</v>
      </c>
      <c r="D3667" s="137">
        <v>12.8799829885319</v>
      </c>
      <c r="E3667" s="137">
        <v>7.2113381800472398</v>
      </c>
      <c r="F3667" s="137">
        <v>14.8630560490819</v>
      </c>
      <c r="G3667" s="137">
        <v>43.713248582492</v>
      </c>
      <c r="H3667" s="137">
        <v>8.0749993503858395</v>
      </c>
      <c r="I3667" s="137">
        <v>18.519133639599001</v>
      </c>
      <c r="J3667" s="137">
        <v>31.798402055919901</v>
      </c>
      <c r="K3667" s="137">
        <v>17.5931847072893</v>
      </c>
      <c r="L3667" s="137">
        <v>15.388888040190499</v>
      </c>
      <c r="M3667" s="137">
        <v>73.348756908359505</v>
      </c>
      <c r="N3667" s="137">
        <v>12.8421748192896</v>
      </c>
      <c r="O3667" s="137">
        <v>7.1453808186443704</v>
      </c>
      <c r="P3667" s="137">
        <v>14.5567385857048</v>
      </c>
      <c r="Q3667" s="137">
        <v>43.774686739319101</v>
      </c>
      <c r="R3667" s="137">
        <v>7.9954427065396798</v>
      </c>
      <c r="S3667" s="137">
        <v>18.4165913713842</v>
      </c>
      <c r="T3667" s="137">
        <v>32.628337978333903</v>
      </c>
      <c r="U3667" s="137">
        <v>17.4498328318966</v>
      </c>
      <c r="V3667" s="1">
        <v>9097797</v>
      </c>
      <c r="W3667" s="1">
        <v>4836613</v>
      </c>
      <c r="X3667" s="1">
        <v>2099185</v>
      </c>
      <c r="Y3667" s="1">
        <v>7436877</v>
      </c>
      <c r="Z3667" s="1">
        <v>2967471</v>
      </c>
      <c r="AA3667" s="1">
        <v>2307396</v>
      </c>
      <c r="AB3667" s="1">
        <v>7455285</v>
      </c>
      <c r="AC3667" s="1">
        <v>3468784</v>
      </c>
      <c r="AD3667" s="1">
        <v>10195619</v>
      </c>
      <c r="AE3667" s="1">
        <v>845730</v>
      </c>
      <c r="AH3667" s="136">
        <f t="shared" si="57"/>
        <v>41971</v>
      </c>
      <c r="AI3667" s="177">
        <f>HLOOKUP(附加题模型!$E$2,历史数据!$B$3:$K$5000,ROW(A3665),)</f>
        <v>17.5931847072893</v>
      </c>
      <c r="AJ3667" s="177">
        <f>HLOOKUP(附加题模型!$E$2,历史数据!$L$3:$U$5000,ROW(A3665),)</f>
        <v>17.4498328318966</v>
      </c>
    </row>
    <row r="3668" spans="1:36" x14ac:dyDescent="0.2">
      <c r="A3668" s="148">
        <v>41974</v>
      </c>
      <c r="B3668" s="137">
        <v>15.297105407744001</v>
      </c>
      <c r="C3668" s="137">
        <v>73.044089174576001</v>
      </c>
      <c r="D3668" s="137">
        <v>12.9051884346934</v>
      </c>
      <c r="E3668" s="137">
        <v>7.3432529028529796</v>
      </c>
      <c r="F3668" s="137">
        <v>14.6100111880312</v>
      </c>
      <c r="G3668" s="137">
        <v>43.713248582492</v>
      </c>
      <c r="H3668" s="137">
        <v>7.9954427065396798</v>
      </c>
      <c r="I3668" s="137">
        <v>18.457608278670101</v>
      </c>
      <c r="J3668" s="137">
        <v>33.078874621929998</v>
      </c>
      <c r="K3668" s="137">
        <v>17.384672888536301</v>
      </c>
      <c r="L3668" s="137">
        <v>15.2665111969285</v>
      </c>
      <c r="M3668" s="137">
        <v>70.530580370862793</v>
      </c>
      <c r="N3668" s="137">
        <v>12.2498468344941</v>
      </c>
      <c r="O3668" s="137">
        <v>6.9145300537343202</v>
      </c>
      <c r="P3668" s="137">
        <v>14.5034659833783</v>
      </c>
      <c r="Q3668" s="137">
        <v>42.392328210709003</v>
      </c>
      <c r="R3668" s="137">
        <v>8.3799664851294793</v>
      </c>
      <c r="S3668" s="137">
        <v>18.621675907813898</v>
      </c>
      <c r="T3668" s="137">
        <v>32.746900252964402</v>
      </c>
      <c r="U3668" s="137">
        <v>17.228289024471501</v>
      </c>
      <c r="V3668" s="1">
        <v>8997913</v>
      </c>
      <c r="W3668" s="1">
        <v>5438040</v>
      </c>
      <c r="X3668" s="1">
        <v>4321817</v>
      </c>
      <c r="Y3668" s="1">
        <v>9241880</v>
      </c>
      <c r="Z3668" s="1">
        <v>3653512</v>
      </c>
      <c r="AA3668" s="1">
        <v>2795258</v>
      </c>
      <c r="AB3668" s="1">
        <v>20840630</v>
      </c>
      <c r="AC3668" s="1">
        <v>4674533</v>
      </c>
      <c r="AD3668" s="1">
        <v>8337516</v>
      </c>
      <c r="AE3668" s="1">
        <v>1221000</v>
      </c>
      <c r="AH3668" s="136">
        <f t="shared" si="57"/>
        <v>41974</v>
      </c>
      <c r="AI3668" s="177">
        <f>HLOOKUP(附加题模型!$E$2,历史数据!$B$3:$K$5000,ROW(A3666),)</f>
        <v>17.384672888536301</v>
      </c>
      <c r="AJ3668" s="177">
        <f>HLOOKUP(附加题模型!$E$2,历史数据!$L$3:$U$5000,ROW(A3666),)</f>
        <v>17.228289024471501</v>
      </c>
    </row>
    <row r="3669" spans="1:36" x14ac:dyDescent="0.2">
      <c r="A3669" s="148">
        <v>41975</v>
      </c>
      <c r="B3669" s="137">
        <v>15.1747285644821</v>
      </c>
      <c r="C3669" s="137">
        <v>70.454413437416903</v>
      </c>
      <c r="D3669" s="137">
        <v>12.1994359421711</v>
      </c>
      <c r="E3669" s="137">
        <v>7.1343879250772204</v>
      </c>
      <c r="F3669" s="137">
        <v>14.410238929307001</v>
      </c>
      <c r="G3669" s="137">
        <v>41.962261112919201</v>
      </c>
      <c r="H3669" s="137">
        <v>8.3136692819243407</v>
      </c>
      <c r="I3669" s="137">
        <v>18.7242181760287</v>
      </c>
      <c r="J3669" s="137">
        <v>32.225226244589898</v>
      </c>
      <c r="K3669" s="137">
        <v>17.2152570357994</v>
      </c>
      <c r="L3669" s="137">
        <v>15.2665111969285</v>
      </c>
      <c r="M3669" s="137">
        <v>71.5969174391048</v>
      </c>
      <c r="N3669" s="137">
        <v>12.1868332190903</v>
      </c>
      <c r="O3669" s="137">
        <v>7.2882884350172601</v>
      </c>
      <c r="P3669" s="137">
        <v>14.8097834467554</v>
      </c>
      <c r="Q3669" s="137">
        <v>43.068147935807303</v>
      </c>
      <c r="R3669" s="137">
        <v>8.3667070444884502</v>
      </c>
      <c r="S3669" s="137">
        <v>19.421505599889599</v>
      </c>
      <c r="T3669" s="137">
        <v>32.248938699516003</v>
      </c>
      <c r="U3669" s="137">
        <v>17.4498328318966</v>
      </c>
      <c r="V3669" s="1">
        <v>8261294</v>
      </c>
      <c r="W3669" s="1">
        <v>3523990</v>
      </c>
      <c r="X3669" s="1">
        <v>2147862</v>
      </c>
      <c r="Y3669" s="1">
        <v>57735356</v>
      </c>
      <c r="Z3669" s="1">
        <v>3048898</v>
      </c>
      <c r="AA3669" s="1">
        <v>1882901</v>
      </c>
      <c r="AB3669" s="1">
        <v>12437768</v>
      </c>
      <c r="AC3669" s="1">
        <v>9091785</v>
      </c>
      <c r="AD3669" s="1">
        <v>3645229</v>
      </c>
      <c r="AE3669" s="1">
        <v>568042</v>
      </c>
      <c r="AH3669" s="136">
        <f t="shared" si="57"/>
        <v>41975</v>
      </c>
      <c r="AI3669" s="177">
        <f>HLOOKUP(附加题模型!$E$2,历史数据!$B$3:$K$5000,ROW(A3667),)</f>
        <v>17.2152570357994</v>
      </c>
      <c r="AJ3669" s="177">
        <f>HLOOKUP(附加题模型!$E$2,历史数据!$L$3:$U$5000,ROW(A3667),)</f>
        <v>17.4498328318966</v>
      </c>
    </row>
    <row r="3670" spans="1:36" x14ac:dyDescent="0.2">
      <c r="A3670" s="148">
        <v>41976</v>
      </c>
      <c r="B3670" s="137">
        <v>15.297105407744001</v>
      </c>
      <c r="C3670" s="137">
        <v>71.673084372550605</v>
      </c>
      <c r="D3670" s="137">
        <v>12.1868332190903</v>
      </c>
      <c r="E3670" s="137">
        <v>7.1673666057786596</v>
      </c>
      <c r="F3670" s="137">
        <v>14.756510844429</v>
      </c>
      <c r="G3670" s="137">
        <v>43.068147935807303</v>
      </c>
      <c r="H3670" s="137">
        <v>8.3667070444884502</v>
      </c>
      <c r="I3670" s="137">
        <v>19.277946424388801</v>
      </c>
      <c r="J3670" s="137">
        <v>32.248938699516003</v>
      </c>
      <c r="K3670" s="137">
        <v>17.4498328318966</v>
      </c>
      <c r="L3670" s="137">
        <v>14.654626980618801</v>
      </c>
      <c r="M3670" s="137">
        <v>71.977752106334094</v>
      </c>
      <c r="N3670" s="137">
        <v>11.833956972829199</v>
      </c>
      <c r="O3670" s="137">
        <v>7.1233950315100802</v>
      </c>
      <c r="P3670" s="137">
        <v>14.8231015973371</v>
      </c>
      <c r="Q3670" s="137">
        <v>43.129586092634398</v>
      </c>
      <c r="R3670" s="137">
        <v>8.1678154348730292</v>
      </c>
      <c r="S3670" s="137">
        <v>19.257437970745801</v>
      </c>
      <c r="T3670" s="137">
        <v>33.221149351486702</v>
      </c>
      <c r="U3670" s="137">
        <v>17.319512945175902</v>
      </c>
      <c r="V3670" s="1">
        <v>18770012</v>
      </c>
      <c r="W3670" s="1">
        <v>4174310</v>
      </c>
      <c r="X3670" s="1">
        <v>4025426</v>
      </c>
      <c r="Y3670" s="1">
        <v>19489449</v>
      </c>
      <c r="Z3670" s="1">
        <v>1775413</v>
      </c>
      <c r="AA3670" s="1">
        <v>2344885</v>
      </c>
      <c r="AB3670" s="1">
        <v>10641784</v>
      </c>
      <c r="AC3670" s="1">
        <v>4825639</v>
      </c>
      <c r="AD3670" s="1">
        <v>7617874</v>
      </c>
      <c r="AE3670" s="1">
        <v>945131</v>
      </c>
      <c r="AH3670" s="136">
        <f t="shared" si="57"/>
        <v>41976</v>
      </c>
      <c r="AI3670" s="177">
        <f>HLOOKUP(附加题模型!$E$2,历史数据!$B$3:$K$5000,ROW(A3668),)</f>
        <v>17.4498328318966</v>
      </c>
      <c r="AJ3670" s="177">
        <f>HLOOKUP(附加题模型!$E$2,历史数据!$L$3:$U$5000,ROW(A3668),)</f>
        <v>17.319512945175902</v>
      </c>
    </row>
    <row r="3671" spans="1:36" x14ac:dyDescent="0.2">
      <c r="A3671" s="148">
        <v>41977</v>
      </c>
      <c r="B3671" s="137">
        <v>14.6852211914343</v>
      </c>
      <c r="C3671" s="137">
        <v>71.8254182394423</v>
      </c>
      <c r="D3671" s="137">
        <v>11.8465596959099</v>
      </c>
      <c r="E3671" s="137">
        <v>7.1014092443757901</v>
      </c>
      <c r="F3671" s="137">
        <v>14.783147145592199</v>
      </c>
      <c r="G3671" s="137">
        <v>43.006709778980202</v>
      </c>
      <c r="H3671" s="137">
        <v>8.1678154348730292</v>
      </c>
      <c r="I3671" s="137">
        <v>19.195912609816901</v>
      </c>
      <c r="J3671" s="137">
        <v>33.221149351486702</v>
      </c>
      <c r="K3671" s="137">
        <v>17.332544933847998</v>
      </c>
      <c r="L3671" s="137">
        <v>14.715815402249699</v>
      </c>
      <c r="M3671" s="137">
        <v>72.130085973225803</v>
      </c>
      <c r="N3671" s="137">
        <v>11.821354249748399</v>
      </c>
      <c r="O3671" s="137">
        <v>7.1453808186443704</v>
      </c>
      <c r="P3671" s="137">
        <v>14.6233293386128</v>
      </c>
      <c r="Q3671" s="137">
        <v>43.252462406288601</v>
      </c>
      <c r="R3671" s="137">
        <v>8.4462636883346196</v>
      </c>
      <c r="S3671" s="137">
        <v>19.277946424388801</v>
      </c>
      <c r="T3671" s="137">
        <v>33.292286716265103</v>
      </c>
      <c r="U3671" s="137">
        <v>17.254353001815598</v>
      </c>
      <c r="V3671" s="1">
        <v>10130894</v>
      </c>
      <c r="W3671" s="1">
        <v>4938164</v>
      </c>
      <c r="X3671" s="1">
        <v>3225063</v>
      </c>
      <c r="Y3671" s="1">
        <v>13171697</v>
      </c>
      <c r="Z3671" s="1">
        <v>2405574</v>
      </c>
      <c r="AA3671" s="1">
        <v>2459397</v>
      </c>
      <c r="AB3671" s="1">
        <v>15674407</v>
      </c>
      <c r="AC3671" s="1">
        <v>4445062</v>
      </c>
      <c r="AD3671" s="1">
        <v>5978077</v>
      </c>
      <c r="AE3671" s="1">
        <v>1245031</v>
      </c>
      <c r="AH3671" s="136">
        <f t="shared" si="57"/>
        <v>41977</v>
      </c>
      <c r="AI3671" s="177">
        <f>HLOOKUP(附加题模型!$E$2,历史数据!$B$3:$K$5000,ROW(A3669),)</f>
        <v>17.332544933847998</v>
      </c>
      <c r="AJ3671" s="177">
        <f>HLOOKUP(附加题模型!$E$2,历史数据!$L$3:$U$5000,ROW(A3669),)</f>
        <v>17.254353001815598</v>
      </c>
    </row>
    <row r="3672" spans="1:36" x14ac:dyDescent="0.2">
      <c r="A3672" s="148">
        <v>41978</v>
      </c>
      <c r="B3672" s="137">
        <v>14.6852211914343</v>
      </c>
      <c r="C3672" s="137">
        <v>72.053919039779899</v>
      </c>
      <c r="D3672" s="137">
        <v>11.7205324651024</v>
      </c>
      <c r="E3672" s="137">
        <v>7.1453808186443704</v>
      </c>
      <c r="F3672" s="137">
        <v>14.4501933810518</v>
      </c>
      <c r="G3672" s="137">
        <v>43.252462406288601</v>
      </c>
      <c r="H3672" s="137">
        <v>8.4462636883346196</v>
      </c>
      <c r="I3672" s="137">
        <v>19.277946424388801</v>
      </c>
      <c r="J3672" s="137">
        <v>33.007737257151703</v>
      </c>
      <c r="K3672" s="137">
        <v>17.267384990487699</v>
      </c>
      <c r="L3672" s="137">
        <v>13.981554342678001</v>
      </c>
      <c r="M3672" s="137">
        <v>68.474073167824699</v>
      </c>
      <c r="N3672" s="137">
        <v>12.4136822345439</v>
      </c>
      <c r="O3672" s="137">
        <v>6.7936082244957197</v>
      </c>
      <c r="P3672" s="137">
        <v>13.890831056624</v>
      </c>
      <c r="Q3672" s="137">
        <v>41.102126917339604</v>
      </c>
      <c r="R3672" s="137">
        <v>8.3932259257704995</v>
      </c>
      <c r="S3672" s="137">
        <v>18.129473020382701</v>
      </c>
      <c r="T3672" s="137">
        <v>31.347865412323699</v>
      </c>
      <c r="U3672" s="137">
        <v>16.537593624852001</v>
      </c>
      <c r="V3672" s="1">
        <v>15983172</v>
      </c>
      <c r="W3672" s="1">
        <v>5841158</v>
      </c>
      <c r="X3672" s="1">
        <v>5908751</v>
      </c>
      <c r="Y3672" s="1">
        <v>15602049</v>
      </c>
      <c r="Z3672" s="1">
        <v>3513767</v>
      </c>
      <c r="AA3672" s="1">
        <v>4888235</v>
      </c>
      <c r="AB3672" s="1">
        <v>15996996</v>
      </c>
      <c r="AC3672" s="1">
        <v>6121192</v>
      </c>
      <c r="AD3672" s="1">
        <v>7309894</v>
      </c>
      <c r="AE3672" s="1">
        <v>1546474</v>
      </c>
      <c r="AH3672" s="136">
        <f t="shared" si="57"/>
        <v>41978</v>
      </c>
      <c r="AI3672" s="177">
        <f>HLOOKUP(附加题模型!$E$2,历史数据!$B$3:$K$5000,ROW(A3670),)</f>
        <v>17.267384990487699</v>
      </c>
      <c r="AJ3672" s="177">
        <f>HLOOKUP(附加题模型!$E$2,历史数据!$L$3:$U$5000,ROW(A3670),)</f>
        <v>16.537593624852001</v>
      </c>
    </row>
    <row r="3673" spans="1:36" x14ac:dyDescent="0.2">
      <c r="A3673" s="148">
        <v>41981</v>
      </c>
      <c r="B3673" s="137">
        <v>13.7979890777851</v>
      </c>
      <c r="C3673" s="137">
        <v>68.2455723674871</v>
      </c>
      <c r="D3673" s="137">
        <v>12.3254631729786</v>
      </c>
      <c r="E3673" s="137">
        <v>6.8155940116300098</v>
      </c>
      <c r="F3673" s="137">
        <v>14.356966326980499</v>
      </c>
      <c r="G3673" s="137">
        <v>40.487745349068497</v>
      </c>
      <c r="H3673" s="137">
        <v>8.3136692819243407</v>
      </c>
      <c r="I3673" s="137">
        <v>17.944896937595999</v>
      </c>
      <c r="J3673" s="137">
        <v>31.371577867249801</v>
      </c>
      <c r="K3673" s="137">
        <v>16.3030178287548</v>
      </c>
      <c r="L3673" s="137">
        <v>13.981554342678001</v>
      </c>
      <c r="M3673" s="137">
        <v>66.569899831678299</v>
      </c>
      <c r="N3673" s="137">
        <v>11.796148803586901</v>
      </c>
      <c r="O3673" s="137">
        <v>6.7056650759585601</v>
      </c>
      <c r="P3673" s="137">
        <v>13.9174673577873</v>
      </c>
      <c r="Q3673" s="137">
        <v>39.4740157614211</v>
      </c>
      <c r="R3673" s="137">
        <v>8.1810748755140601</v>
      </c>
      <c r="S3673" s="137">
        <v>17.9654053912389</v>
      </c>
      <c r="T3673" s="137">
        <v>31.015891043358099</v>
      </c>
      <c r="U3673" s="137">
        <v>16.107537998673799</v>
      </c>
      <c r="V3673" s="1">
        <v>7603921</v>
      </c>
      <c r="W3673" s="1">
        <v>5525364</v>
      </c>
      <c r="X3673" s="1">
        <v>4252202</v>
      </c>
      <c r="Y3673" s="1">
        <v>8096461</v>
      </c>
      <c r="Z3673" s="1">
        <v>3418823</v>
      </c>
      <c r="AA3673" s="1">
        <v>3524301</v>
      </c>
      <c r="AB3673" s="1">
        <v>9560397</v>
      </c>
      <c r="AC3673" s="1">
        <v>4535962</v>
      </c>
      <c r="AD3673" s="1">
        <v>3486773</v>
      </c>
      <c r="AE3673" s="1">
        <v>1730710</v>
      </c>
      <c r="AH3673" s="136">
        <f t="shared" si="57"/>
        <v>41981</v>
      </c>
      <c r="AI3673" s="177">
        <f>HLOOKUP(附加题模型!$E$2,历史数据!$B$3:$K$5000,ROW(A3671),)</f>
        <v>16.3030178287548</v>
      </c>
      <c r="AJ3673" s="177">
        <f>HLOOKUP(附加题模型!$E$2,历史数据!$L$3:$U$5000,ROW(A3671),)</f>
        <v>16.107537998673799</v>
      </c>
    </row>
    <row r="3674" spans="1:36" x14ac:dyDescent="0.2">
      <c r="A3674" s="148">
        <v>41982</v>
      </c>
      <c r="B3674" s="137">
        <v>13.9509601318625</v>
      </c>
      <c r="C3674" s="137">
        <v>66.646066765124104</v>
      </c>
      <c r="D3674" s="137">
        <v>11.3928616650027</v>
      </c>
      <c r="E3674" s="137">
        <v>6.7056650759585601</v>
      </c>
      <c r="F3674" s="137">
        <v>14.117239616511499</v>
      </c>
      <c r="G3674" s="137">
        <v>39.228263134112602</v>
      </c>
      <c r="H3674" s="137">
        <v>8.0749993503858395</v>
      </c>
      <c r="I3674" s="137">
        <v>17.862863123024098</v>
      </c>
      <c r="J3674" s="137">
        <v>31.015891043358099</v>
      </c>
      <c r="K3674" s="137">
        <v>15.9120581685928</v>
      </c>
      <c r="L3674" s="137">
        <v>13.277887493921799</v>
      </c>
      <c r="M3674" s="137">
        <v>62.304551558710301</v>
      </c>
      <c r="N3674" s="137">
        <v>11.203820818791399</v>
      </c>
      <c r="O3674" s="137">
        <v>6.2549564397056097</v>
      </c>
      <c r="P3674" s="137">
        <v>13.251559828706499</v>
      </c>
      <c r="Q3674" s="137">
        <v>37.5079947429534</v>
      </c>
      <c r="R3674" s="137">
        <v>7.9291455033345404</v>
      </c>
      <c r="S3674" s="137">
        <v>18.949811166101298</v>
      </c>
      <c r="T3674" s="137">
        <v>30.114817756165699</v>
      </c>
      <c r="U3674" s="137">
        <v>15.2995547010057</v>
      </c>
      <c r="V3674" s="1">
        <v>14955079</v>
      </c>
      <c r="W3674" s="1">
        <v>6525034</v>
      </c>
      <c r="X3674" s="1">
        <v>4632188</v>
      </c>
      <c r="Y3674" s="1">
        <v>12966000</v>
      </c>
      <c r="Z3674" s="1">
        <v>3775733</v>
      </c>
      <c r="AA3674" s="1">
        <v>5065453</v>
      </c>
      <c r="AB3674" s="1">
        <v>14265218</v>
      </c>
      <c r="AC3674" s="1">
        <v>14099811</v>
      </c>
      <c r="AD3674" s="1">
        <v>5076469</v>
      </c>
      <c r="AE3674" s="1">
        <v>1705104</v>
      </c>
      <c r="AH3674" s="136">
        <f t="shared" si="57"/>
        <v>41982</v>
      </c>
      <c r="AI3674" s="177">
        <f>HLOOKUP(附加题模型!$E$2,历史数据!$B$3:$K$5000,ROW(A3672),)</f>
        <v>15.9120581685928</v>
      </c>
      <c r="AJ3674" s="177">
        <f>HLOOKUP(附加题模型!$E$2,历史数据!$L$3:$U$5000,ROW(A3672),)</f>
        <v>15.2995547010057</v>
      </c>
    </row>
    <row r="3675" spans="1:36" x14ac:dyDescent="0.2">
      <c r="A3675" s="148">
        <v>41983</v>
      </c>
      <c r="B3675" s="137">
        <v>13.094322229028901</v>
      </c>
      <c r="C3675" s="137">
        <v>63.294721693506503</v>
      </c>
      <c r="D3675" s="137">
        <v>10.9391636340956</v>
      </c>
      <c r="E3675" s="137">
        <v>6.2109848654370303</v>
      </c>
      <c r="F3675" s="137">
        <v>13.251559828706499</v>
      </c>
      <c r="G3675" s="137">
        <v>36.955051331509402</v>
      </c>
      <c r="H3675" s="137">
        <v>7.9158860626935104</v>
      </c>
      <c r="I3675" s="137">
        <v>18.560150546885001</v>
      </c>
      <c r="J3675" s="137">
        <v>29.972543026608999</v>
      </c>
      <c r="K3675" s="137">
        <v>15.3777466330381</v>
      </c>
      <c r="L3675" s="137">
        <v>13.6144238128922</v>
      </c>
      <c r="M3675" s="137">
        <v>65.960564364111406</v>
      </c>
      <c r="N3675" s="137">
        <v>10.9265609110148</v>
      </c>
      <c r="O3675" s="137">
        <v>6.4858072046156598</v>
      </c>
      <c r="P3675" s="137">
        <v>13.651104346155</v>
      </c>
      <c r="Q3675" s="137">
        <v>38.122376311224599</v>
      </c>
      <c r="R3675" s="137">
        <v>8.1280371129499507</v>
      </c>
      <c r="S3675" s="137">
        <v>20.2008268383223</v>
      </c>
      <c r="T3675" s="137">
        <v>30.707629129318601</v>
      </c>
      <c r="U3675" s="137">
        <v>15.7426423158559</v>
      </c>
      <c r="V3675" s="1">
        <v>8875025</v>
      </c>
      <c r="W3675" s="1">
        <v>4947810</v>
      </c>
      <c r="X3675" s="1">
        <v>3887577</v>
      </c>
      <c r="Y3675" s="1">
        <v>6525162</v>
      </c>
      <c r="Z3675" s="1">
        <v>1905390</v>
      </c>
      <c r="AA3675" s="1">
        <v>2767110</v>
      </c>
      <c r="AB3675" s="1">
        <v>6268985</v>
      </c>
      <c r="AC3675" s="1">
        <v>16595068</v>
      </c>
      <c r="AD3675" s="1">
        <v>3547345</v>
      </c>
      <c r="AE3675" s="1">
        <v>1528860</v>
      </c>
      <c r="AH3675" s="136">
        <f t="shared" si="57"/>
        <v>41983</v>
      </c>
      <c r="AI3675" s="177">
        <f>HLOOKUP(附加题模型!$E$2,历史数据!$B$3:$K$5000,ROW(A3673),)</f>
        <v>15.3777466330381</v>
      </c>
      <c r="AJ3675" s="177">
        <f>HLOOKUP(附加题模型!$E$2,历史数据!$L$3:$U$5000,ROW(A3673),)</f>
        <v>15.7426423158559</v>
      </c>
    </row>
    <row r="3676" spans="1:36" x14ac:dyDescent="0.2">
      <c r="A3676" s="148">
        <v>41984</v>
      </c>
      <c r="B3676" s="137">
        <v>13.461452758814699</v>
      </c>
      <c r="C3676" s="137">
        <v>65.503562763436307</v>
      </c>
      <c r="D3676" s="137">
        <v>10.9013554648533</v>
      </c>
      <c r="E3676" s="137">
        <v>6.4308427367799297</v>
      </c>
      <c r="F3676" s="137">
        <v>13.504604689757199</v>
      </c>
      <c r="G3676" s="137">
        <v>37.938061840743202</v>
      </c>
      <c r="H3676" s="137">
        <v>8.1280371129499507</v>
      </c>
      <c r="I3676" s="137">
        <v>21.062181891326901</v>
      </c>
      <c r="J3676" s="137">
        <v>30.897328768727501</v>
      </c>
      <c r="K3676" s="137">
        <v>15.7426423158559</v>
      </c>
      <c r="L3676" s="137">
        <v>14.287496450832901</v>
      </c>
      <c r="M3676" s="137">
        <v>66.569899831678299</v>
      </c>
      <c r="N3676" s="137">
        <v>11.1660126495492</v>
      </c>
      <c r="O3676" s="137">
        <v>6.5407716724513802</v>
      </c>
      <c r="P3676" s="137">
        <v>13.717695099063</v>
      </c>
      <c r="Q3676" s="137">
        <v>37.938061840743202</v>
      </c>
      <c r="R3676" s="137">
        <v>8.2473720787192004</v>
      </c>
      <c r="S3676" s="137">
        <v>20.693029725753501</v>
      </c>
      <c r="T3676" s="137">
        <v>32.960312347299499</v>
      </c>
      <c r="U3676" s="137">
        <v>15.807802259216199</v>
      </c>
      <c r="V3676" s="1">
        <v>10285053</v>
      </c>
      <c r="W3676" s="1">
        <v>3224875</v>
      </c>
      <c r="X3676" s="1">
        <v>1712763</v>
      </c>
      <c r="Y3676" s="1">
        <v>5720140</v>
      </c>
      <c r="Z3676" s="1">
        <v>1403780</v>
      </c>
      <c r="AA3676" s="1">
        <v>2324476</v>
      </c>
      <c r="AB3676" s="1">
        <v>9334853</v>
      </c>
      <c r="AC3676" s="1">
        <v>20882403</v>
      </c>
      <c r="AD3676" s="1">
        <v>6587746</v>
      </c>
      <c r="AE3676" s="1">
        <v>734423</v>
      </c>
      <c r="AH3676" s="136">
        <f t="shared" si="57"/>
        <v>41984</v>
      </c>
      <c r="AI3676" s="177">
        <f>HLOOKUP(附加题模型!$E$2,历史数据!$B$3:$K$5000,ROW(A3674),)</f>
        <v>15.7426423158559</v>
      </c>
      <c r="AJ3676" s="177">
        <f>HLOOKUP(附加题模型!$E$2,历史数据!$L$3:$U$5000,ROW(A3674),)</f>
        <v>15.807802259216199</v>
      </c>
    </row>
    <row r="3677" spans="1:36" x14ac:dyDescent="0.2">
      <c r="A3677" s="148">
        <v>41985</v>
      </c>
      <c r="B3677" s="137">
        <v>13.9203659210471</v>
      </c>
      <c r="C3677" s="137">
        <v>66.112898231003101</v>
      </c>
      <c r="D3677" s="137">
        <v>11.2290262649529</v>
      </c>
      <c r="E3677" s="137">
        <v>6.5737503531528203</v>
      </c>
      <c r="F3677" s="137">
        <v>13.7842858519711</v>
      </c>
      <c r="G3677" s="137">
        <v>38.030219075983901</v>
      </c>
      <c r="H3677" s="137">
        <v>8.2473720787192004</v>
      </c>
      <c r="I3677" s="137">
        <v>20.405911374752002</v>
      </c>
      <c r="J3677" s="137">
        <v>32.960312347299499</v>
      </c>
      <c r="K3677" s="137">
        <v>15.846898225232399</v>
      </c>
      <c r="L3677" s="137">
        <v>13.9203659210471</v>
      </c>
      <c r="M3677" s="137">
        <v>68.702573968162199</v>
      </c>
      <c r="N3677" s="137">
        <v>11.5440943419718</v>
      </c>
      <c r="O3677" s="137">
        <v>6.6726863952571298</v>
      </c>
      <c r="P3677" s="137">
        <v>13.8775129060424</v>
      </c>
      <c r="Q3677" s="137">
        <v>39.842644702383801</v>
      </c>
      <c r="R3677" s="137">
        <v>8.1545559942320107</v>
      </c>
      <c r="S3677" s="137">
        <v>20.118793023750499</v>
      </c>
      <c r="T3677" s="137">
        <v>32.841750072668901</v>
      </c>
      <c r="U3677" s="137">
        <v>15.9381221459369</v>
      </c>
      <c r="V3677" s="1">
        <v>13559970</v>
      </c>
      <c r="W3677" s="1">
        <v>4431820</v>
      </c>
      <c r="X3677" s="1">
        <v>2050030</v>
      </c>
      <c r="Y3677" s="1">
        <v>4928621</v>
      </c>
      <c r="Z3677" s="1">
        <v>1463714</v>
      </c>
      <c r="AA3677" s="1">
        <v>2610451</v>
      </c>
      <c r="AB3677" s="1">
        <v>8055883</v>
      </c>
      <c r="AC3677" s="1">
        <v>10083748</v>
      </c>
      <c r="AD3677" s="1">
        <v>3838181</v>
      </c>
      <c r="AE3677" s="1">
        <v>717734</v>
      </c>
      <c r="AH3677" s="136">
        <f t="shared" si="57"/>
        <v>41985</v>
      </c>
      <c r="AI3677" s="177">
        <f>HLOOKUP(附加题模型!$E$2,历史数据!$B$3:$K$5000,ROW(A3675),)</f>
        <v>15.846898225232399</v>
      </c>
      <c r="AJ3677" s="177">
        <f>HLOOKUP(附加题模型!$E$2,历史数据!$L$3:$U$5000,ROW(A3675),)</f>
        <v>15.9381221459369</v>
      </c>
    </row>
    <row r="3678" spans="1:36" x14ac:dyDescent="0.2">
      <c r="A3678" s="148">
        <v>41988</v>
      </c>
      <c r="B3678" s="137">
        <v>13.400264337183801</v>
      </c>
      <c r="C3678" s="137">
        <v>68.397906234378794</v>
      </c>
      <c r="D3678" s="137">
        <v>11.342450772679699</v>
      </c>
      <c r="E3678" s="137">
        <v>6.6616935016899799</v>
      </c>
      <c r="F3678" s="137">
        <v>13.8508766048792</v>
      </c>
      <c r="G3678" s="137">
        <v>39.4740157614211</v>
      </c>
      <c r="H3678" s="137">
        <v>8.1412965535909798</v>
      </c>
      <c r="I3678" s="137">
        <v>19.8932000336778</v>
      </c>
      <c r="J3678" s="137">
        <v>32.699475343112198</v>
      </c>
      <c r="K3678" s="137">
        <v>15.8208342478883</v>
      </c>
      <c r="L3678" s="137">
        <v>13.583829602076699</v>
      </c>
      <c r="M3678" s="137">
        <v>68.931074768499798</v>
      </c>
      <c r="N3678" s="137">
        <v>11.317245326518201</v>
      </c>
      <c r="O3678" s="137">
        <v>6.7606295437942903</v>
      </c>
      <c r="P3678" s="137">
        <v>14.117239616511499</v>
      </c>
      <c r="Q3678" s="137">
        <v>41.071407838926099</v>
      </c>
      <c r="R3678" s="137">
        <v>8.9766413139757208</v>
      </c>
      <c r="S3678" s="137">
        <v>20.857097354897299</v>
      </c>
      <c r="T3678" s="137">
        <v>32.960312347299499</v>
      </c>
      <c r="U3678" s="137">
        <v>16.172697942034102</v>
      </c>
      <c r="V3678" s="1">
        <v>11428469</v>
      </c>
      <c r="W3678" s="1">
        <v>2944407</v>
      </c>
      <c r="X3678" s="1">
        <v>1504151</v>
      </c>
      <c r="Y3678" s="1">
        <v>5260722</v>
      </c>
      <c r="Z3678" s="1">
        <v>1602035</v>
      </c>
      <c r="AA3678" s="1">
        <v>2741947</v>
      </c>
      <c r="AB3678" s="1">
        <v>31675750</v>
      </c>
      <c r="AC3678" s="1">
        <v>12339120</v>
      </c>
      <c r="AD3678" s="1">
        <v>3048443</v>
      </c>
      <c r="AE3678" s="1">
        <v>714675</v>
      </c>
      <c r="AH3678" s="136">
        <f t="shared" si="57"/>
        <v>41988</v>
      </c>
      <c r="AI3678" s="177">
        <f>HLOOKUP(附加题模型!$E$2,历史数据!$B$3:$K$5000,ROW(A3676),)</f>
        <v>15.8208342478883</v>
      </c>
      <c r="AJ3678" s="177">
        <f>HLOOKUP(附加题模型!$E$2,历史数据!$L$3:$U$5000,ROW(A3676),)</f>
        <v>16.172697942034102</v>
      </c>
    </row>
    <row r="3679" spans="1:36" x14ac:dyDescent="0.2">
      <c r="A3679" s="148">
        <v>41989</v>
      </c>
      <c r="B3679" s="137">
        <v>13.6144238128922</v>
      </c>
      <c r="C3679" s="137">
        <v>68.397906234378794</v>
      </c>
      <c r="D3679" s="137">
        <v>11.329848049599001</v>
      </c>
      <c r="E3679" s="137">
        <v>6.7606295437942903</v>
      </c>
      <c r="F3679" s="137">
        <v>14.117239616511499</v>
      </c>
      <c r="G3679" s="137">
        <v>40.825655211617601</v>
      </c>
      <c r="H3679" s="137">
        <v>8.9103441107705805</v>
      </c>
      <c r="I3679" s="137">
        <v>20.6725212721106</v>
      </c>
      <c r="J3679" s="137">
        <v>33.0551621670039</v>
      </c>
      <c r="K3679" s="137">
        <v>16.003282089297201</v>
      </c>
      <c r="L3679" s="137">
        <v>13.0025395965824</v>
      </c>
      <c r="M3679" s="137">
        <v>67.788570766812001</v>
      </c>
      <c r="N3679" s="137">
        <v>11.191218095710701</v>
      </c>
      <c r="O3679" s="137">
        <v>6.68367928882427</v>
      </c>
      <c r="P3679" s="137">
        <v>13.8508766048792</v>
      </c>
      <c r="Q3679" s="137">
        <v>40.364869035414301</v>
      </c>
      <c r="R3679" s="137">
        <v>8.7379713824372196</v>
      </c>
      <c r="S3679" s="137">
        <v>20.180318384679399</v>
      </c>
      <c r="T3679" s="137">
        <v>33.0551621670039</v>
      </c>
      <c r="U3679" s="137">
        <v>16.3030178287548</v>
      </c>
      <c r="V3679" s="1">
        <v>17574887</v>
      </c>
      <c r="W3679" s="1">
        <v>2956243</v>
      </c>
      <c r="X3679" s="1">
        <v>1438248</v>
      </c>
      <c r="Y3679" s="1">
        <v>4683976</v>
      </c>
      <c r="Z3679" s="1">
        <v>1386330</v>
      </c>
      <c r="AA3679" s="1">
        <v>1598575</v>
      </c>
      <c r="AB3679" s="1">
        <v>20708192</v>
      </c>
      <c r="AC3679" s="1">
        <v>9875396</v>
      </c>
      <c r="AD3679" s="1">
        <v>4115355</v>
      </c>
      <c r="AE3679" s="1">
        <v>925229</v>
      </c>
      <c r="AH3679" s="136">
        <f t="shared" si="57"/>
        <v>41989</v>
      </c>
      <c r="AI3679" s="177">
        <f>HLOOKUP(附加题模型!$E$2,历史数据!$B$3:$K$5000,ROW(A3677),)</f>
        <v>16.003282089297201</v>
      </c>
      <c r="AJ3679" s="177">
        <f>HLOOKUP(附加题模型!$E$2,历史数据!$L$3:$U$5000,ROW(A3677),)</f>
        <v>16.3030178287548</v>
      </c>
    </row>
    <row r="3680" spans="1:36" x14ac:dyDescent="0.2">
      <c r="A3680" s="148">
        <v>41990</v>
      </c>
      <c r="B3680" s="137">
        <v>12.8801627533205</v>
      </c>
      <c r="C3680" s="137">
        <v>67.788570766812001</v>
      </c>
      <c r="D3680" s="137">
        <v>11.153409926468401</v>
      </c>
      <c r="E3680" s="137">
        <v>6.6616935016899799</v>
      </c>
      <c r="F3680" s="137">
        <v>13.9574218095321</v>
      </c>
      <c r="G3680" s="137">
        <v>40.364869035414301</v>
      </c>
      <c r="H3680" s="137">
        <v>8.6716741792320793</v>
      </c>
      <c r="I3680" s="137">
        <v>19.749640858177099</v>
      </c>
      <c r="J3680" s="137">
        <v>33.102587076856203</v>
      </c>
      <c r="K3680" s="137">
        <v>16.355145783443</v>
      </c>
      <c r="L3680" s="137">
        <v>12.3600611694572</v>
      </c>
      <c r="M3680" s="137">
        <v>66.036731297557296</v>
      </c>
      <c r="N3680" s="137">
        <v>11.0903963110646</v>
      </c>
      <c r="O3680" s="137">
        <v>6.4968000981828</v>
      </c>
      <c r="P3680" s="137">
        <v>13.5312409909204</v>
      </c>
      <c r="Q3680" s="137">
        <v>38.613881565841503</v>
      </c>
      <c r="R3680" s="137">
        <v>9.0031601952577809</v>
      </c>
      <c r="S3680" s="137">
        <v>19.1138787952451</v>
      </c>
      <c r="T3680" s="137">
        <v>31.703552236215401</v>
      </c>
      <c r="U3680" s="137">
        <v>15.8599302139045</v>
      </c>
      <c r="V3680" s="1">
        <v>21608056</v>
      </c>
      <c r="W3680" s="1">
        <v>2298328</v>
      </c>
      <c r="X3680" s="1">
        <v>1594001</v>
      </c>
      <c r="Y3680" s="1">
        <v>7927701</v>
      </c>
      <c r="Z3680" s="1">
        <v>1399514</v>
      </c>
      <c r="AA3680" s="1">
        <v>2082429</v>
      </c>
      <c r="AB3680" s="1">
        <v>20418215</v>
      </c>
      <c r="AC3680" s="1">
        <v>10895776</v>
      </c>
      <c r="AD3680" s="1">
        <v>4201382</v>
      </c>
      <c r="AE3680" s="1">
        <v>1296600</v>
      </c>
      <c r="AH3680" s="136">
        <f t="shared" si="57"/>
        <v>41990</v>
      </c>
      <c r="AI3680" s="177">
        <f>HLOOKUP(附加题模型!$E$2,历史数据!$B$3:$K$5000,ROW(A3678),)</f>
        <v>16.355145783443</v>
      </c>
      <c r="AJ3680" s="177">
        <f>HLOOKUP(附加题模型!$E$2,历史数据!$L$3:$U$5000,ROW(A3678),)</f>
        <v>15.8599302139045</v>
      </c>
    </row>
    <row r="3681" spans="1:36" x14ac:dyDescent="0.2">
      <c r="A3681" s="148">
        <v>41991</v>
      </c>
      <c r="B3681" s="137">
        <v>12.3600611694572</v>
      </c>
      <c r="C3681" s="137">
        <v>65.655896630328002</v>
      </c>
      <c r="D3681" s="137">
        <v>11.2668344341952</v>
      </c>
      <c r="E3681" s="137">
        <v>6.4418356303470796</v>
      </c>
      <c r="F3681" s="137">
        <v>13.384741334522699</v>
      </c>
      <c r="G3681" s="137">
        <v>38.828915114736397</v>
      </c>
      <c r="H3681" s="137">
        <v>8.8970846701295603</v>
      </c>
      <c r="I3681" s="137">
        <v>19.0933703416021</v>
      </c>
      <c r="J3681" s="137">
        <v>31.513852596806501</v>
      </c>
      <c r="K3681" s="137">
        <v>15.8208342478883</v>
      </c>
      <c r="L3681" s="137">
        <v>12.3600611694572</v>
      </c>
      <c r="M3681" s="137">
        <v>64.970394229315303</v>
      </c>
      <c r="N3681" s="137">
        <v>11.0903963110646</v>
      </c>
      <c r="O3681" s="137">
        <v>6.4528285239142198</v>
      </c>
      <c r="P3681" s="137">
        <v>13.4113776356859</v>
      </c>
      <c r="Q3681" s="137">
        <v>39.136105898872003</v>
      </c>
      <c r="R3681" s="137">
        <v>8.8573063482064693</v>
      </c>
      <c r="S3681" s="137">
        <v>18.8062519906006</v>
      </c>
      <c r="T3681" s="137">
        <v>32.1066639699593</v>
      </c>
      <c r="U3681" s="137">
        <v>15.8990261799207</v>
      </c>
      <c r="V3681" s="1">
        <v>0</v>
      </c>
      <c r="W3681" s="1">
        <v>2190032</v>
      </c>
      <c r="X3681" s="1">
        <v>1251555</v>
      </c>
      <c r="Y3681" s="1">
        <v>4684258</v>
      </c>
      <c r="Z3681" s="1">
        <v>1030849</v>
      </c>
      <c r="AA3681" s="1">
        <v>1895438</v>
      </c>
      <c r="AB3681" s="1">
        <v>12869373</v>
      </c>
      <c r="AC3681" s="1">
        <v>4926926</v>
      </c>
      <c r="AD3681" s="1">
        <v>2171222</v>
      </c>
      <c r="AE3681" s="1">
        <v>491770</v>
      </c>
      <c r="AH3681" s="136">
        <f t="shared" si="57"/>
        <v>41991</v>
      </c>
      <c r="AI3681" s="177">
        <f>HLOOKUP(附加题模型!$E$2,历史数据!$B$3:$K$5000,ROW(A3679),)</f>
        <v>15.8208342478883</v>
      </c>
      <c r="AJ3681" s="177">
        <f>HLOOKUP(附加题模型!$E$2,历史数据!$L$3:$U$5000,ROW(A3679),)</f>
        <v>15.8990261799207</v>
      </c>
    </row>
    <row r="3682" spans="1:36" x14ac:dyDescent="0.2">
      <c r="A3682" s="148">
        <v>41992</v>
      </c>
      <c r="B3682" s="137">
        <v>12.3600611694572</v>
      </c>
      <c r="C3682" s="137">
        <v>64.741893428977704</v>
      </c>
      <c r="D3682" s="137">
        <v>11.0903963110646</v>
      </c>
      <c r="E3682" s="137">
        <v>6.50779299174995</v>
      </c>
      <c r="F3682" s="137">
        <v>13.438013936849099</v>
      </c>
      <c r="G3682" s="137">
        <v>39.136105898872003</v>
      </c>
      <c r="H3682" s="137">
        <v>8.8705657888475002</v>
      </c>
      <c r="I3682" s="137">
        <v>18.8062519906006</v>
      </c>
      <c r="J3682" s="137">
        <v>31.3004405024714</v>
      </c>
      <c r="K3682" s="137">
        <v>16.081474021329601</v>
      </c>
      <c r="L3682" s="137">
        <v>12.3600611694572</v>
      </c>
      <c r="M3682" s="137">
        <v>62.609219292493798</v>
      </c>
      <c r="N3682" s="137">
        <v>10.6493010032382</v>
      </c>
      <c r="O3682" s="137">
        <v>6.3319066946756299</v>
      </c>
      <c r="P3682" s="137">
        <v>13.358105033359401</v>
      </c>
      <c r="Q3682" s="137">
        <v>38.921072349977102</v>
      </c>
      <c r="R3682" s="137">
        <v>8.6186364166679805</v>
      </c>
      <c r="S3682" s="137">
        <v>18.949811166101298</v>
      </c>
      <c r="T3682" s="137">
        <v>31.513852596806501</v>
      </c>
      <c r="U3682" s="137">
        <v>15.8990261799207</v>
      </c>
      <c r="V3682" s="1">
        <v>0</v>
      </c>
      <c r="W3682" s="1">
        <v>3841281</v>
      </c>
      <c r="X3682" s="1">
        <v>1627803</v>
      </c>
      <c r="Y3682" s="1">
        <v>5653745</v>
      </c>
      <c r="Z3682" s="1">
        <v>918741</v>
      </c>
      <c r="AA3682" s="1">
        <v>1065591</v>
      </c>
      <c r="AB3682" s="1">
        <v>11688211</v>
      </c>
      <c r="AC3682" s="1">
        <v>5888649</v>
      </c>
      <c r="AD3682" s="1">
        <v>3071566</v>
      </c>
      <c r="AE3682" s="1">
        <v>665301</v>
      </c>
      <c r="AH3682" s="136">
        <f t="shared" si="57"/>
        <v>41992</v>
      </c>
      <c r="AI3682" s="177">
        <f>HLOOKUP(附加题模型!$E$2,历史数据!$B$3:$K$5000,ROW(A3680),)</f>
        <v>16.081474021329601</v>
      </c>
      <c r="AJ3682" s="177">
        <f>HLOOKUP(附加题模型!$E$2,历史数据!$L$3:$U$5000,ROW(A3680),)</f>
        <v>15.8990261799207</v>
      </c>
    </row>
    <row r="3683" spans="1:36" x14ac:dyDescent="0.2">
      <c r="A3683" s="148">
        <v>41995</v>
      </c>
      <c r="B3683" s="137">
        <v>12.3600611694572</v>
      </c>
      <c r="C3683" s="137">
        <v>62.152217691818599</v>
      </c>
      <c r="D3683" s="137">
        <v>10.6493010032382</v>
      </c>
      <c r="E3683" s="137">
        <v>6.3428995882427701</v>
      </c>
      <c r="F3683" s="137">
        <v>13.3980594851043</v>
      </c>
      <c r="G3683" s="137">
        <v>38.398848016946602</v>
      </c>
      <c r="H3683" s="137">
        <v>8.5921175353859205</v>
      </c>
      <c r="I3683" s="137">
        <v>18.929302712458401</v>
      </c>
      <c r="J3683" s="137">
        <v>31.1107408630625</v>
      </c>
      <c r="K3683" s="137">
        <v>15.8990261799207</v>
      </c>
      <c r="L3683" s="137">
        <v>12.3600611694572</v>
      </c>
      <c r="M3683" s="137">
        <v>58.9532064870927</v>
      </c>
      <c r="N3683" s="137">
        <v>10.1199866338465</v>
      </c>
      <c r="O3683" s="137">
        <v>6.3868711625113503</v>
      </c>
      <c r="P3683" s="137">
        <v>12.692197504278701</v>
      </c>
      <c r="Q3683" s="137">
        <v>36.9857704099229</v>
      </c>
      <c r="R3683" s="137">
        <v>8.1280371129499507</v>
      </c>
      <c r="S3683" s="137">
        <v>17.924388483952999</v>
      </c>
      <c r="T3683" s="137">
        <v>29.000332374638301</v>
      </c>
      <c r="U3683" s="137">
        <v>15.1040748709247</v>
      </c>
      <c r="V3683" s="1">
        <v>0</v>
      </c>
      <c r="W3683" s="1">
        <v>4422135</v>
      </c>
      <c r="X3683" s="1">
        <v>2056300</v>
      </c>
      <c r="Y3683" s="1">
        <v>26085509</v>
      </c>
      <c r="Z3683" s="1">
        <v>2021228</v>
      </c>
      <c r="AA3683" s="1">
        <v>1707921</v>
      </c>
      <c r="AB3683" s="1">
        <v>9562824</v>
      </c>
      <c r="AC3683" s="1">
        <v>7753780</v>
      </c>
      <c r="AD3683" s="1">
        <v>3620666</v>
      </c>
      <c r="AE3683" s="1">
        <v>960606</v>
      </c>
      <c r="AH3683" s="136">
        <f t="shared" si="57"/>
        <v>41995</v>
      </c>
      <c r="AI3683" s="177">
        <f>HLOOKUP(附加题模型!$E$2,历史数据!$B$3:$K$5000,ROW(A3681),)</f>
        <v>15.8990261799207</v>
      </c>
      <c r="AJ3683" s="177">
        <f>HLOOKUP(附加题模型!$E$2,历史数据!$L$3:$U$5000,ROW(A3681),)</f>
        <v>15.1040748709247</v>
      </c>
    </row>
    <row r="3684" spans="1:36" x14ac:dyDescent="0.2">
      <c r="A3684" s="148">
        <v>41996</v>
      </c>
      <c r="B3684" s="137">
        <v>12.971945385766899</v>
      </c>
      <c r="C3684" s="137">
        <v>58.648538753309197</v>
      </c>
      <c r="D3684" s="137">
        <v>9.9813566799581608</v>
      </c>
      <c r="E3684" s="137">
        <v>6.3978640560785003</v>
      </c>
      <c r="F3684" s="137">
        <v>12.439152643228001</v>
      </c>
      <c r="G3684" s="137">
        <v>36.6785796257874</v>
      </c>
      <c r="H3684" s="137">
        <v>8.0882587910268704</v>
      </c>
      <c r="I3684" s="137">
        <v>17.842354669381098</v>
      </c>
      <c r="J3684" s="137">
        <v>29.024044829564399</v>
      </c>
      <c r="K3684" s="137">
        <v>15.0258829388923</v>
      </c>
      <c r="L3684" s="137">
        <v>12.971945385766899</v>
      </c>
      <c r="M3684" s="137">
        <v>59.7910427549971</v>
      </c>
      <c r="N3684" s="137">
        <v>9.8049185568275803</v>
      </c>
      <c r="O3684" s="137">
        <v>6.1010559297655798</v>
      </c>
      <c r="P3684" s="137">
        <v>12.7321519560236</v>
      </c>
      <c r="Q3684" s="137">
        <v>35.142625705109502</v>
      </c>
      <c r="R3684" s="137">
        <v>8.0352210284627592</v>
      </c>
      <c r="S3684" s="137">
        <v>17.883371576667098</v>
      </c>
      <c r="T3684" s="137">
        <v>28.715782915524901</v>
      </c>
      <c r="U3684" s="137">
        <v>14.543699358025799</v>
      </c>
      <c r="V3684" s="1">
        <v>2533456</v>
      </c>
      <c r="W3684" s="1">
        <v>2053687</v>
      </c>
      <c r="X3684" s="1">
        <v>2145456</v>
      </c>
      <c r="Y3684" s="1">
        <v>4976602</v>
      </c>
      <c r="Z3684" s="1">
        <v>655582</v>
      </c>
      <c r="AA3684" s="1">
        <v>2378659</v>
      </c>
      <c r="AB3684" s="1">
        <v>4787929</v>
      </c>
      <c r="AC3684" s="1">
        <v>3274589</v>
      </c>
      <c r="AD3684" s="1">
        <v>2714963</v>
      </c>
      <c r="AE3684" s="1">
        <v>782000</v>
      </c>
      <c r="AH3684" s="136">
        <f t="shared" si="57"/>
        <v>41996</v>
      </c>
      <c r="AI3684" s="177">
        <f>HLOOKUP(附加题模型!$E$2,历史数据!$B$3:$K$5000,ROW(A3682),)</f>
        <v>15.0258829388923</v>
      </c>
      <c r="AJ3684" s="177">
        <f>HLOOKUP(附加题模型!$E$2,历史数据!$L$3:$U$5000,ROW(A3682),)</f>
        <v>14.543699358025799</v>
      </c>
    </row>
    <row r="3685" spans="1:36" x14ac:dyDescent="0.2">
      <c r="A3685" s="148">
        <v>41997</v>
      </c>
      <c r="B3685" s="137">
        <v>13.6144238128922</v>
      </c>
      <c r="C3685" s="137">
        <v>60.171877422226402</v>
      </c>
      <c r="D3685" s="137">
        <v>9.8175212799083393</v>
      </c>
      <c r="E3685" s="137">
        <v>6.1560203976013002</v>
      </c>
      <c r="F3685" s="137">
        <v>12.78542455835</v>
      </c>
      <c r="G3685" s="137">
        <v>35.326940175590899</v>
      </c>
      <c r="H3685" s="137">
        <v>7.9689238252576198</v>
      </c>
      <c r="I3685" s="137">
        <v>17.944896937595999</v>
      </c>
      <c r="J3685" s="137">
        <v>29.640568657643399</v>
      </c>
      <c r="K3685" s="137">
        <v>14.543699358025799</v>
      </c>
      <c r="L3685" s="137">
        <v>13.6144238128922</v>
      </c>
      <c r="M3685" s="137">
        <v>62.609219292493798</v>
      </c>
      <c r="N3685" s="137">
        <v>10.019164849200401</v>
      </c>
      <c r="O3685" s="137">
        <v>6.2549564397056097</v>
      </c>
      <c r="P3685" s="137">
        <v>12.9186060641662</v>
      </c>
      <c r="Q3685" s="137">
        <v>35.879883587034897</v>
      </c>
      <c r="R3685" s="137">
        <v>8.2341126380781695</v>
      </c>
      <c r="S3685" s="137">
        <v>18.170489927668601</v>
      </c>
      <c r="T3685" s="137">
        <v>29.853980751978401</v>
      </c>
      <c r="U3685" s="137">
        <v>15.038914927564299</v>
      </c>
      <c r="V3685" s="1">
        <v>491405</v>
      </c>
      <c r="W3685" s="1">
        <v>2548671</v>
      </c>
      <c r="X3685" s="1">
        <v>1704210</v>
      </c>
      <c r="Y3685" s="1">
        <v>3032612</v>
      </c>
      <c r="Z3685" s="1">
        <v>1572292</v>
      </c>
      <c r="AA3685" s="1">
        <v>1771539</v>
      </c>
      <c r="AB3685" s="1">
        <v>6090918</v>
      </c>
      <c r="AC3685" s="1">
        <v>4022645</v>
      </c>
      <c r="AD3685" s="1">
        <v>2172741</v>
      </c>
      <c r="AE3685" s="1">
        <v>593201</v>
      </c>
      <c r="AH3685" s="136">
        <f t="shared" si="57"/>
        <v>41997</v>
      </c>
      <c r="AI3685" s="177">
        <f>HLOOKUP(附加题模型!$E$2,历史数据!$B$3:$K$5000,ROW(A3683),)</f>
        <v>14.543699358025799</v>
      </c>
      <c r="AJ3685" s="177">
        <f>HLOOKUP(附加题模型!$E$2,历史数据!$L$3:$U$5000,ROW(A3683),)</f>
        <v>15.038914927564299</v>
      </c>
    </row>
    <row r="3686" spans="1:36" x14ac:dyDescent="0.2">
      <c r="A3686" s="148">
        <v>41998</v>
      </c>
      <c r="B3686" s="137">
        <v>14.287496450832901</v>
      </c>
      <c r="C3686" s="137">
        <v>64.208724894856701</v>
      </c>
      <c r="D3686" s="137">
        <v>10.1577948030887</v>
      </c>
      <c r="E3686" s="137">
        <v>6.2549564397056097</v>
      </c>
      <c r="F3686" s="137">
        <v>13.1050601723088</v>
      </c>
      <c r="G3686" s="137">
        <v>36.033478979102703</v>
      </c>
      <c r="H3686" s="137">
        <v>8.1678154348730292</v>
      </c>
      <c r="I3686" s="137">
        <v>18.252523742240498</v>
      </c>
      <c r="J3686" s="137">
        <v>30.043680391387401</v>
      </c>
      <c r="K3686" s="137">
        <v>15.0258829388923</v>
      </c>
      <c r="L3686" s="137">
        <v>14.287496450832901</v>
      </c>
      <c r="M3686" s="137">
        <v>63.904057161073297</v>
      </c>
      <c r="N3686" s="137">
        <v>10.1073839107657</v>
      </c>
      <c r="O3686" s="137">
        <v>6.4088569496456396</v>
      </c>
      <c r="P3686" s="137">
        <v>13.171650925216801</v>
      </c>
      <c r="Q3686" s="137">
        <v>36.6785796257874</v>
      </c>
      <c r="R3686" s="137">
        <v>8.3799664851294793</v>
      </c>
      <c r="S3686" s="137">
        <v>18.0474392058108</v>
      </c>
      <c r="T3686" s="137">
        <v>30.067392846313499</v>
      </c>
      <c r="U3686" s="137">
        <v>15.2865227123336</v>
      </c>
      <c r="V3686" s="1">
        <v>1059820</v>
      </c>
      <c r="W3686" s="1">
        <v>3730050</v>
      </c>
      <c r="X3686" s="1">
        <v>1010101</v>
      </c>
      <c r="Y3686" s="1">
        <v>9462565</v>
      </c>
      <c r="Z3686" s="1">
        <v>751433</v>
      </c>
      <c r="AA3686" s="1">
        <v>1395445</v>
      </c>
      <c r="AB3686" s="1">
        <v>6459577</v>
      </c>
      <c r="AC3686" s="1">
        <v>6200077</v>
      </c>
      <c r="AD3686" s="1">
        <v>1395702</v>
      </c>
      <c r="AE3686" s="1">
        <v>572833</v>
      </c>
      <c r="AH3686" s="136">
        <f t="shared" si="57"/>
        <v>41998</v>
      </c>
      <c r="AI3686" s="177">
        <f>HLOOKUP(附加题模型!$E$2,历史数据!$B$3:$K$5000,ROW(A3684),)</f>
        <v>15.0258829388923</v>
      </c>
      <c r="AJ3686" s="177">
        <f>HLOOKUP(附加题模型!$E$2,历史数据!$L$3:$U$5000,ROW(A3684),)</f>
        <v>15.2865227123336</v>
      </c>
    </row>
    <row r="3687" spans="1:36" x14ac:dyDescent="0.2">
      <c r="A3687" s="148">
        <v>41999</v>
      </c>
      <c r="B3687" s="137">
        <v>14.654626980618801</v>
      </c>
      <c r="C3687" s="137">
        <v>63.675556360735698</v>
      </c>
      <c r="D3687" s="137">
        <v>10.082178464604199</v>
      </c>
      <c r="E3687" s="137">
        <v>6.4088569496456396</v>
      </c>
      <c r="F3687" s="137">
        <v>13.371423183941101</v>
      </c>
      <c r="G3687" s="137">
        <v>36.279231606411102</v>
      </c>
      <c r="H3687" s="137">
        <v>8.3401881632063901</v>
      </c>
      <c r="I3687" s="137">
        <v>18.0474392058108</v>
      </c>
      <c r="J3687" s="137">
        <v>29.948830571682901</v>
      </c>
      <c r="K3687" s="137">
        <v>15.2865227123336</v>
      </c>
      <c r="L3687" s="137">
        <v>14.9911632995891</v>
      </c>
      <c r="M3687" s="137">
        <v>62.990053959722999</v>
      </c>
      <c r="N3687" s="137">
        <v>10.258616587734799</v>
      </c>
      <c r="O3687" s="137">
        <v>6.4198498432127904</v>
      </c>
      <c r="P3687" s="137">
        <v>13.477968388594</v>
      </c>
      <c r="Q3687" s="137">
        <v>36.709298704200897</v>
      </c>
      <c r="R3687" s="137">
        <v>8.3799664851294793</v>
      </c>
      <c r="S3687" s="137">
        <v>18.519133639599001</v>
      </c>
      <c r="T3687" s="137">
        <v>30.612779309614101</v>
      </c>
      <c r="U3687" s="137">
        <v>15.2083307803012</v>
      </c>
      <c r="V3687" s="1">
        <v>30254837</v>
      </c>
      <c r="W3687" s="1">
        <v>2389913</v>
      </c>
      <c r="X3687" s="1">
        <v>1500088</v>
      </c>
      <c r="Y3687" s="1">
        <v>3798678</v>
      </c>
      <c r="Z3687" s="1">
        <v>1050702</v>
      </c>
      <c r="AA3687" s="1">
        <v>1544656</v>
      </c>
      <c r="AB3687" s="1">
        <v>4274910</v>
      </c>
      <c r="AC3687" s="1">
        <v>9194907</v>
      </c>
      <c r="AD3687" s="1">
        <v>1983819</v>
      </c>
      <c r="AE3687" s="1">
        <v>636654</v>
      </c>
      <c r="AH3687" s="136">
        <f t="shared" si="57"/>
        <v>41999</v>
      </c>
      <c r="AI3687" s="177">
        <f>HLOOKUP(附加题模型!$E$2,历史数据!$B$3:$K$5000,ROW(A3685),)</f>
        <v>15.2865227123336</v>
      </c>
      <c r="AJ3687" s="177">
        <f>HLOOKUP(附加题模型!$E$2,历史数据!$L$3:$U$5000,ROW(A3685),)</f>
        <v>15.2083307803012</v>
      </c>
    </row>
    <row r="3688" spans="1:36" x14ac:dyDescent="0.2">
      <c r="A3688" s="148">
        <v>42002</v>
      </c>
      <c r="B3688" s="137">
        <v>15.603047515898901</v>
      </c>
      <c r="C3688" s="137">
        <v>63.218554760060599</v>
      </c>
      <c r="D3688" s="137">
        <v>10.233411141573299</v>
      </c>
      <c r="E3688" s="137">
        <v>6.3868711625113503</v>
      </c>
      <c r="F3688" s="137">
        <v>13.477968388594</v>
      </c>
      <c r="G3688" s="137">
        <v>36.432826998478902</v>
      </c>
      <c r="H3688" s="137">
        <v>8.3401881632063901</v>
      </c>
      <c r="I3688" s="137">
        <v>18.457608278670101</v>
      </c>
      <c r="J3688" s="137">
        <v>30.8261914039491</v>
      </c>
      <c r="K3688" s="137">
        <v>15.312586689677699</v>
      </c>
      <c r="L3688" s="137">
        <v>14.5016559265413</v>
      </c>
      <c r="M3688" s="137">
        <v>67.788570766812001</v>
      </c>
      <c r="N3688" s="137">
        <v>9.8805348953121204</v>
      </c>
      <c r="O3688" s="137">
        <v>6.3099209075413398</v>
      </c>
      <c r="P3688" s="137">
        <v>12.7987427089316</v>
      </c>
      <c r="Q3688" s="137">
        <v>34.8661539993875</v>
      </c>
      <c r="R3688" s="137">
        <v>8.4727825696166708</v>
      </c>
      <c r="S3688" s="137">
        <v>18.7037097223857</v>
      </c>
      <c r="T3688" s="137">
        <v>30.4942170349835</v>
      </c>
      <c r="U3688" s="137">
        <v>14.8694990748275</v>
      </c>
      <c r="V3688" s="1">
        <v>21742277</v>
      </c>
      <c r="W3688" s="1">
        <v>7236163</v>
      </c>
      <c r="X3688" s="1">
        <v>1548416</v>
      </c>
      <c r="Y3688" s="1">
        <v>3524071</v>
      </c>
      <c r="Z3688" s="1">
        <v>3926119</v>
      </c>
      <c r="AA3688" s="1">
        <v>1728628</v>
      </c>
      <c r="AB3688" s="1">
        <v>6656381</v>
      </c>
      <c r="AC3688" s="1">
        <v>9394117</v>
      </c>
      <c r="AD3688" s="1">
        <v>3198465</v>
      </c>
      <c r="AE3688" s="1">
        <v>541052</v>
      </c>
      <c r="AH3688" s="136">
        <f t="shared" si="57"/>
        <v>42002</v>
      </c>
      <c r="AI3688" s="177">
        <f>HLOOKUP(附加题模型!$E$2,历史数据!$B$3:$K$5000,ROW(A3686),)</f>
        <v>15.312586689677699</v>
      </c>
      <c r="AJ3688" s="177">
        <f>HLOOKUP(附加题模型!$E$2,历史数据!$L$3:$U$5000,ROW(A3686),)</f>
        <v>14.8694990748275</v>
      </c>
    </row>
    <row r="3689" spans="1:36" x14ac:dyDescent="0.2">
      <c r="A3689" s="148">
        <v>42003</v>
      </c>
      <c r="B3689" s="137">
        <v>14.777003823880699</v>
      </c>
      <c r="C3689" s="137">
        <v>66.950734498907494</v>
      </c>
      <c r="D3689" s="137">
        <v>9.8427267260698503</v>
      </c>
      <c r="E3689" s="137">
        <v>6.2659493332727498</v>
      </c>
      <c r="F3689" s="137">
        <v>12.9186060641662</v>
      </c>
      <c r="G3689" s="137">
        <v>34.036738882221499</v>
      </c>
      <c r="H3689" s="137">
        <v>8.7247119417961994</v>
      </c>
      <c r="I3689" s="137">
        <v>18.7037097223857</v>
      </c>
      <c r="J3689" s="137">
        <v>30.517929489909701</v>
      </c>
      <c r="K3689" s="137">
        <v>15.117106859596699</v>
      </c>
      <c r="L3689" s="137">
        <v>13.889771710231599</v>
      </c>
      <c r="M3689" s="137">
        <v>64.4372256951943</v>
      </c>
      <c r="N3689" s="137">
        <v>9.6032749875354995</v>
      </c>
      <c r="O3689" s="137">
        <v>6.1120488233327199</v>
      </c>
      <c r="P3689" s="137">
        <v>12.758788257186801</v>
      </c>
      <c r="Q3689" s="137">
        <v>33.115166529814701</v>
      </c>
      <c r="R3689" s="137">
        <v>9.3213867706424391</v>
      </c>
      <c r="S3689" s="137">
        <v>17.862863123024098</v>
      </c>
      <c r="T3689" s="137">
        <v>29.853980751978401</v>
      </c>
      <c r="U3689" s="137">
        <v>14.8564670861554</v>
      </c>
      <c r="V3689" s="1">
        <v>14732283</v>
      </c>
      <c r="W3689" s="1">
        <v>3227114</v>
      </c>
      <c r="X3689" s="1">
        <v>903590</v>
      </c>
      <c r="Y3689" s="1">
        <v>3591199</v>
      </c>
      <c r="Z3689" s="1">
        <v>2352497</v>
      </c>
      <c r="AA3689" s="1">
        <v>3264321</v>
      </c>
      <c r="AB3689" s="1">
        <v>22995138</v>
      </c>
      <c r="AC3689" s="1">
        <v>5384238</v>
      </c>
      <c r="AD3689" s="1">
        <v>1495442</v>
      </c>
      <c r="AE3689" s="1">
        <v>504800</v>
      </c>
      <c r="AH3689" s="136">
        <f t="shared" si="57"/>
        <v>42003</v>
      </c>
      <c r="AI3689" s="177">
        <f>HLOOKUP(附加题模型!$E$2,历史数据!$B$3:$K$5000,ROW(A3687),)</f>
        <v>15.117106859596699</v>
      </c>
      <c r="AJ3689" s="177">
        <f>HLOOKUP(附加题模型!$E$2,历史数据!$L$3:$U$5000,ROW(A3687),)</f>
        <v>14.8564670861554</v>
      </c>
    </row>
    <row r="3690" spans="1:36" x14ac:dyDescent="0.2">
      <c r="A3690" s="148">
        <v>42004</v>
      </c>
      <c r="B3690" s="137">
        <v>14.0733369751245</v>
      </c>
      <c r="C3690" s="137">
        <v>64.056391027965006</v>
      </c>
      <c r="D3690" s="137">
        <v>9.5906722644547493</v>
      </c>
      <c r="E3690" s="137">
        <v>6.0680772490641397</v>
      </c>
      <c r="F3690" s="137">
        <v>12.6788793536971</v>
      </c>
      <c r="G3690" s="137">
        <v>33.023009294574102</v>
      </c>
      <c r="H3690" s="137">
        <v>9.5202783802578494</v>
      </c>
      <c r="I3690" s="137">
        <v>17.801337762095201</v>
      </c>
      <c r="J3690" s="137">
        <v>29.474581473160601</v>
      </c>
      <c r="K3690" s="137">
        <v>14.765243165451</v>
      </c>
      <c r="L3690" s="137">
        <v>14.0121485534935</v>
      </c>
      <c r="M3690" s="137">
        <v>65.198895029652903</v>
      </c>
      <c r="N3690" s="137">
        <v>10.082178464604199</v>
      </c>
      <c r="O3690" s="137">
        <v>6.13403461046701</v>
      </c>
      <c r="P3690" s="137">
        <v>12.812060859513201</v>
      </c>
      <c r="Q3690" s="137">
        <v>33.391638235536703</v>
      </c>
      <c r="R3690" s="137">
        <v>8.9103441107705805</v>
      </c>
      <c r="S3690" s="137">
        <v>17.739812401166301</v>
      </c>
      <c r="T3690" s="137">
        <v>30.067392846313499</v>
      </c>
      <c r="U3690" s="137">
        <v>14.999818961548099</v>
      </c>
      <c r="V3690" s="1">
        <v>8566326</v>
      </c>
      <c r="W3690" s="1">
        <v>1522191</v>
      </c>
      <c r="X3690" s="1">
        <v>2838133</v>
      </c>
      <c r="Y3690" s="1">
        <v>3121326</v>
      </c>
      <c r="Z3690" s="1">
        <v>899690</v>
      </c>
      <c r="AA3690" s="1">
        <v>1484645</v>
      </c>
      <c r="AB3690" s="1">
        <v>25849325</v>
      </c>
      <c r="AC3690" s="1">
        <v>5161901</v>
      </c>
      <c r="AD3690" s="1">
        <v>1205868</v>
      </c>
      <c r="AE3690" s="1">
        <v>447269</v>
      </c>
      <c r="AH3690" s="136">
        <f t="shared" si="57"/>
        <v>42004</v>
      </c>
      <c r="AI3690" s="177">
        <f>HLOOKUP(附加题模型!$E$2,历史数据!$B$3:$K$5000,ROW(A3688),)</f>
        <v>14.765243165451</v>
      </c>
      <c r="AJ3690" s="177">
        <f>HLOOKUP(附加题模型!$E$2,历史数据!$L$3:$U$5000,ROW(A3688),)</f>
        <v>14.999818961548099</v>
      </c>
    </row>
    <row r="3691" spans="1:36" x14ac:dyDescent="0.2">
      <c r="A3691" s="148">
        <v>42009</v>
      </c>
      <c r="B3691" s="137">
        <v>14.0121485534935</v>
      </c>
      <c r="C3691" s="137">
        <v>64.4372256951943</v>
      </c>
      <c r="D3691" s="137">
        <v>10.0695757415234</v>
      </c>
      <c r="E3691" s="137">
        <v>6.1560203976013002</v>
      </c>
      <c r="F3691" s="137">
        <v>12.9718786664926</v>
      </c>
      <c r="G3691" s="137">
        <v>33.391638235536703</v>
      </c>
      <c r="H3691" s="137">
        <v>8.7644902637192796</v>
      </c>
      <c r="I3691" s="137">
        <v>17.6167616793085</v>
      </c>
      <c r="J3691" s="137">
        <v>29.948830571682901</v>
      </c>
      <c r="K3691" s="137">
        <v>15.0128509502202</v>
      </c>
      <c r="L3691" s="137">
        <v>14.0121485534935</v>
      </c>
      <c r="M3691" s="137">
        <v>65.808230497219697</v>
      </c>
      <c r="N3691" s="137">
        <v>10.0065621261197</v>
      </c>
      <c r="O3691" s="137">
        <v>6.2219777590041696</v>
      </c>
      <c r="P3691" s="137">
        <v>12.7987427089316</v>
      </c>
      <c r="Q3691" s="137">
        <v>33.145885608228298</v>
      </c>
      <c r="R3691" s="137">
        <v>8.9368629920526406</v>
      </c>
      <c r="S3691" s="137">
        <v>17.883371576667098</v>
      </c>
      <c r="T3691" s="137">
        <v>29.996255481535101</v>
      </c>
      <c r="U3691" s="137">
        <v>15.0910428822526</v>
      </c>
      <c r="V3691" s="1">
        <v>9730558</v>
      </c>
      <c r="W3691" s="1">
        <v>3373544</v>
      </c>
      <c r="X3691" s="1">
        <v>2243254</v>
      </c>
      <c r="Y3691" s="1">
        <v>3774996</v>
      </c>
      <c r="Z3691" s="1">
        <v>1116753</v>
      </c>
      <c r="AA3691" s="1">
        <v>2120361</v>
      </c>
      <c r="AB3691" s="1">
        <v>15000643</v>
      </c>
      <c r="AC3691" s="1">
        <v>5310171</v>
      </c>
      <c r="AD3691" s="1">
        <v>2804068</v>
      </c>
      <c r="AE3691" s="1">
        <v>493533</v>
      </c>
      <c r="AH3691" s="136">
        <f t="shared" si="57"/>
        <v>42009</v>
      </c>
      <c r="AI3691" s="177">
        <f>HLOOKUP(附加题模型!$E$2,历史数据!$B$3:$K$5000,ROW(A3689),)</f>
        <v>15.0128509502202</v>
      </c>
      <c r="AJ3691" s="177">
        <f>HLOOKUP(附加题模型!$E$2,历史数据!$L$3:$U$5000,ROW(A3689),)</f>
        <v>15.0910428822526</v>
      </c>
    </row>
    <row r="3692" spans="1:36" x14ac:dyDescent="0.2">
      <c r="A3692" s="148">
        <v>42010</v>
      </c>
      <c r="B3692" s="137">
        <v>13.9509601318625</v>
      </c>
      <c r="C3692" s="137">
        <v>65.351228896544598</v>
      </c>
      <c r="D3692" s="137">
        <v>10.0065621261197</v>
      </c>
      <c r="E3692" s="137">
        <v>6.1999919718698804</v>
      </c>
      <c r="F3692" s="137">
        <v>12.772106407768399</v>
      </c>
      <c r="G3692" s="137">
        <v>32.7465375888521</v>
      </c>
      <c r="H3692" s="137">
        <v>8.7512308230782505</v>
      </c>
      <c r="I3692" s="137">
        <v>17.821846215738201</v>
      </c>
      <c r="J3692" s="137">
        <v>29.948830571682901</v>
      </c>
      <c r="K3692" s="137">
        <v>15.117106859596699</v>
      </c>
      <c r="L3692" s="137">
        <v>14.1345253967555</v>
      </c>
      <c r="M3692" s="137">
        <v>66.036731297557296</v>
      </c>
      <c r="N3692" s="137">
        <v>10.3342329262193</v>
      </c>
      <c r="O3692" s="137">
        <v>6.2769422268398998</v>
      </c>
      <c r="P3692" s="137">
        <v>12.78542455835</v>
      </c>
      <c r="Q3692" s="137">
        <v>34.466805980011301</v>
      </c>
      <c r="R3692" s="137">
        <v>8.9633818733346899</v>
      </c>
      <c r="S3692" s="137">
        <v>17.903880030309999</v>
      </c>
      <c r="T3692" s="137">
        <v>30.470504580057401</v>
      </c>
      <c r="U3692" s="137">
        <v>15.273490723661499</v>
      </c>
      <c r="V3692" s="1">
        <v>7826374</v>
      </c>
      <c r="W3692" s="1">
        <v>2904789</v>
      </c>
      <c r="X3692" s="1">
        <v>1654708</v>
      </c>
      <c r="Y3692" s="1">
        <v>4066960</v>
      </c>
      <c r="Z3692" s="1">
        <v>1239001</v>
      </c>
      <c r="AA3692" s="1">
        <v>1894366</v>
      </c>
      <c r="AB3692" s="1">
        <v>10537971</v>
      </c>
      <c r="AC3692" s="1">
        <v>4097900</v>
      </c>
      <c r="AD3692" s="1">
        <v>3200619</v>
      </c>
      <c r="AE3692" s="1">
        <v>783989</v>
      </c>
      <c r="AH3692" s="136">
        <f t="shared" si="57"/>
        <v>42010</v>
      </c>
      <c r="AI3692" s="177">
        <f>HLOOKUP(附加题模型!$E$2,历史数据!$B$3:$K$5000,ROW(A3690),)</f>
        <v>15.117106859596699</v>
      </c>
      <c r="AJ3692" s="177">
        <f>HLOOKUP(附加题模型!$E$2,历史数据!$L$3:$U$5000,ROW(A3690),)</f>
        <v>15.273490723661499</v>
      </c>
    </row>
    <row r="3693" spans="1:36" x14ac:dyDescent="0.2">
      <c r="A3693" s="148">
        <v>42011</v>
      </c>
      <c r="B3693" s="137">
        <v>14.165119607571</v>
      </c>
      <c r="C3693" s="137">
        <v>66.036731297557296</v>
      </c>
      <c r="D3693" s="137">
        <v>10.397246541623099</v>
      </c>
      <c r="E3693" s="137">
        <v>6.2219777590041696</v>
      </c>
      <c r="F3693" s="137">
        <v>12.772106407768399</v>
      </c>
      <c r="G3693" s="137">
        <v>34.528244136838403</v>
      </c>
      <c r="H3693" s="137">
        <v>8.9103441107705805</v>
      </c>
      <c r="I3693" s="137">
        <v>17.883371576667098</v>
      </c>
      <c r="J3693" s="137">
        <v>30.731341584244699</v>
      </c>
      <c r="K3693" s="137">
        <v>15.273490723661499</v>
      </c>
      <c r="L3693" s="137">
        <v>14.471061715725799</v>
      </c>
      <c r="M3693" s="137">
        <v>65.655896630328002</v>
      </c>
      <c r="N3693" s="137">
        <v>10.4476574339461</v>
      </c>
      <c r="O3693" s="137">
        <v>6.4858072046156598</v>
      </c>
      <c r="P3693" s="137">
        <v>12.9985149676559</v>
      </c>
      <c r="Q3693" s="137">
        <v>35.019749391455299</v>
      </c>
      <c r="R3693" s="137">
        <v>9.1224951610270306</v>
      </c>
      <c r="S3693" s="137">
        <v>17.924388483952999</v>
      </c>
      <c r="T3693" s="137">
        <v>29.735418477347899</v>
      </c>
      <c r="U3693" s="137">
        <v>15.195298791629099</v>
      </c>
      <c r="V3693" s="1">
        <v>12187477</v>
      </c>
      <c r="W3693" s="1">
        <v>1787467</v>
      </c>
      <c r="X3693" s="1">
        <v>1382608</v>
      </c>
      <c r="Y3693" s="1">
        <v>5597530</v>
      </c>
      <c r="Z3693" s="1">
        <v>1596851</v>
      </c>
      <c r="AA3693" s="1">
        <v>1906697</v>
      </c>
      <c r="AB3693" s="1">
        <v>9747240</v>
      </c>
      <c r="AC3693" s="1">
        <v>3106131</v>
      </c>
      <c r="AD3693" s="1">
        <v>5413558</v>
      </c>
      <c r="AE3693" s="1">
        <v>665205</v>
      </c>
      <c r="AH3693" s="136">
        <f t="shared" si="57"/>
        <v>42011</v>
      </c>
      <c r="AI3693" s="177">
        <f>HLOOKUP(附加题模型!$E$2,历史数据!$B$3:$K$5000,ROW(A3691),)</f>
        <v>15.273490723661499</v>
      </c>
      <c r="AJ3693" s="177">
        <f>HLOOKUP(附加题模型!$E$2,历史数据!$L$3:$U$5000,ROW(A3691),)</f>
        <v>15.195298791629099</v>
      </c>
    </row>
    <row r="3694" spans="1:36" x14ac:dyDescent="0.2">
      <c r="A3694" s="148">
        <v>42012</v>
      </c>
      <c r="B3694" s="137">
        <v>14.5016559265413</v>
      </c>
      <c r="C3694" s="137">
        <v>65.579729696882097</v>
      </c>
      <c r="D3694" s="137">
        <v>10.359438372380801</v>
      </c>
      <c r="E3694" s="137">
        <v>6.4528285239142198</v>
      </c>
      <c r="F3694" s="137">
        <v>12.9718786664926</v>
      </c>
      <c r="G3694" s="137">
        <v>35.019749391455299</v>
      </c>
      <c r="H3694" s="137">
        <v>9.1887923642321603</v>
      </c>
      <c r="I3694" s="137">
        <v>17.842354669381098</v>
      </c>
      <c r="J3694" s="137">
        <v>29.735418477347899</v>
      </c>
      <c r="K3694" s="137">
        <v>15.195298791629099</v>
      </c>
      <c r="L3694" s="137">
        <v>14.532250137356799</v>
      </c>
      <c r="M3694" s="137">
        <v>64.970394229315303</v>
      </c>
      <c r="N3694" s="137">
        <v>10.535876495511401</v>
      </c>
      <c r="O3694" s="137">
        <v>6.3758782689442102</v>
      </c>
      <c r="P3694" s="137">
        <v>13.118378322890401</v>
      </c>
      <c r="Q3694" s="137">
        <v>35.173344783523099</v>
      </c>
      <c r="R3694" s="137">
        <v>8.83078746692442</v>
      </c>
      <c r="S3694" s="137">
        <v>18.232015288597498</v>
      </c>
      <c r="T3694" s="137">
        <v>29.379731653456201</v>
      </c>
      <c r="U3694" s="137">
        <v>15.6774823724956</v>
      </c>
      <c r="V3694" s="1">
        <v>9123353</v>
      </c>
      <c r="W3694" s="1">
        <v>1274637</v>
      </c>
      <c r="X3694" s="1">
        <v>2803466</v>
      </c>
      <c r="Y3694" s="1">
        <v>3285491</v>
      </c>
      <c r="Z3694" s="1">
        <v>1408802</v>
      </c>
      <c r="AA3694" s="1">
        <v>1149332</v>
      </c>
      <c r="AB3694" s="1">
        <v>8843413</v>
      </c>
      <c r="AC3694" s="1">
        <v>8021769</v>
      </c>
      <c r="AD3694" s="1">
        <v>2364888</v>
      </c>
      <c r="AE3694" s="1">
        <v>1031496</v>
      </c>
      <c r="AH3694" s="136">
        <f t="shared" si="57"/>
        <v>42012</v>
      </c>
      <c r="AI3694" s="177">
        <f>HLOOKUP(附加题模型!$E$2,历史数据!$B$3:$K$5000,ROW(A3692),)</f>
        <v>15.195298791629099</v>
      </c>
      <c r="AJ3694" s="177">
        <f>HLOOKUP(附加题模型!$E$2,历史数据!$L$3:$U$5000,ROW(A3692),)</f>
        <v>15.6774823724956</v>
      </c>
    </row>
    <row r="3695" spans="1:36" x14ac:dyDescent="0.2">
      <c r="A3695" s="148">
        <v>42013</v>
      </c>
      <c r="B3695" s="137">
        <v>14.3792790832794</v>
      </c>
      <c r="C3695" s="137">
        <v>64.056391027965006</v>
      </c>
      <c r="D3695" s="137">
        <v>10.4602601570269</v>
      </c>
      <c r="E3695" s="137">
        <v>6.3758782689442102</v>
      </c>
      <c r="F3695" s="137">
        <v>13.0917420217272</v>
      </c>
      <c r="G3695" s="137">
        <v>35.019749391455299</v>
      </c>
      <c r="H3695" s="137">
        <v>8.6849336198731102</v>
      </c>
      <c r="I3695" s="137">
        <v>18.170489927668601</v>
      </c>
      <c r="J3695" s="137">
        <v>29.332306743603901</v>
      </c>
      <c r="K3695" s="137">
        <v>15.755674304528</v>
      </c>
      <c r="L3695" s="137">
        <v>14.3180906616484</v>
      </c>
      <c r="M3695" s="137">
        <v>63.751723294181602</v>
      </c>
      <c r="N3695" s="137">
        <v>10.359438372380801</v>
      </c>
      <c r="O3695" s="137">
        <v>6.3319066946756299</v>
      </c>
      <c r="P3695" s="137">
        <v>13.118378322890401</v>
      </c>
      <c r="Q3695" s="137">
        <v>35.111906626695998</v>
      </c>
      <c r="R3695" s="137">
        <v>8.6849336198731102</v>
      </c>
      <c r="S3695" s="137">
        <v>17.842354669381098</v>
      </c>
      <c r="T3695" s="137">
        <v>29.213744468973299</v>
      </c>
      <c r="U3695" s="137">
        <v>15.951154134609</v>
      </c>
      <c r="V3695" s="1">
        <v>6994400</v>
      </c>
      <c r="W3695" s="1">
        <v>2868623</v>
      </c>
      <c r="X3695" s="1">
        <v>1567725</v>
      </c>
      <c r="Y3695" s="1">
        <v>2585710</v>
      </c>
      <c r="Z3695" s="1">
        <v>1294190</v>
      </c>
      <c r="AA3695" s="1">
        <v>1223179</v>
      </c>
      <c r="AB3695" s="1">
        <v>5500698</v>
      </c>
      <c r="AC3695" s="1">
        <v>4780680</v>
      </c>
      <c r="AD3695" s="1">
        <v>1543802</v>
      </c>
      <c r="AE3695" s="1">
        <v>802132</v>
      </c>
      <c r="AH3695" s="136">
        <f t="shared" si="57"/>
        <v>42013</v>
      </c>
      <c r="AI3695" s="177">
        <f>HLOOKUP(附加题模型!$E$2,历史数据!$B$3:$K$5000,ROW(A3693),)</f>
        <v>15.755674304528</v>
      </c>
      <c r="AJ3695" s="177">
        <f>HLOOKUP(附加题模型!$E$2,历史数据!$L$3:$U$5000,ROW(A3693),)</f>
        <v>15.951154134609</v>
      </c>
    </row>
    <row r="3696" spans="1:36" x14ac:dyDescent="0.2">
      <c r="A3696" s="148">
        <v>42016</v>
      </c>
      <c r="B3696" s="137">
        <v>14.2569022400174</v>
      </c>
      <c r="C3696" s="137">
        <v>63.5993894272899</v>
      </c>
      <c r="D3696" s="137">
        <v>10.220808418492499</v>
      </c>
      <c r="E3696" s="137">
        <v>6.3319066946756299</v>
      </c>
      <c r="F3696" s="137">
        <v>12.9985149676559</v>
      </c>
      <c r="G3696" s="137">
        <v>34.896873077801096</v>
      </c>
      <c r="H3696" s="137">
        <v>8.6186364166679805</v>
      </c>
      <c r="I3696" s="137">
        <v>17.760320854809301</v>
      </c>
      <c r="J3696" s="137">
        <v>29.237456923899501</v>
      </c>
      <c r="K3696" s="137">
        <v>15.8729622025766</v>
      </c>
      <c r="L3696" s="137">
        <v>13.981554342678001</v>
      </c>
      <c r="M3696" s="137">
        <v>61.847549958035202</v>
      </c>
      <c r="N3696" s="137">
        <v>10.0065621261197</v>
      </c>
      <c r="O3696" s="137">
        <v>6.14502750403416</v>
      </c>
      <c r="P3696" s="137">
        <v>12.692197504278701</v>
      </c>
      <c r="Q3696" s="137">
        <v>33.545233627604503</v>
      </c>
      <c r="R3696" s="137">
        <v>8.3269287225653699</v>
      </c>
      <c r="S3696" s="137">
        <v>17.124558791877298</v>
      </c>
      <c r="T3696" s="137">
        <v>28.810632735229401</v>
      </c>
      <c r="U3696" s="137">
        <v>15.4950345310867</v>
      </c>
      <c r="V3696" s="1">
        <v>6047399</v>
      </c>
      <c r="W3696" s="1">
        <v>1951880</v>
      </c>
      <c r="X3696" s="1">
        <v>1338600</v>
      </c>
      <c r="Y3696" s="1">
        <v>3924749</v>
      </c>
      <c r="Z3696" s="1">
        <v>1121911</v>
      </c>
      <c r="AA3696" s="1">
        <v>995462</v>
      </c>
      <c r="AB3696" s="1">
        <v>5428676</v>
      </c>
      <c r="AC3696" s="1">
        <v>4088528</v>
      </c>
      <c r="AD3696" s="1">
        <v>1520596</v>
      </c>
      <c r="AE3696" s="1">
        <v>735500</v>
      </c>
      <c r="AH3696" s="136">
        <f t="shared" si="57"/>
        <v>42016</v>
      </c>
      <c r="AI3696" s="177">
        <f>HLOOKUP(附加题模型!$E$2,历史数据!$B$3:$K$5000,ROW(A3694),)</f>
        <v>15.8729622025766</v>
      </c>
      <c r="AJ3696" s="177">
        <f>HLOOKUP(附加题模型!$E$2,历史数据!$L$3:$U$5000,ROW(A3694),)</f>
        <v>15.4950345310867</v>
      </c>
    </row>
    <row r="3697" spans="1:36" x14ac:dyDescent="0.2">
      <c r="A3697" s="148">
        <v>42017</v>
      </c>
      <c r="B3697" s="137">
        <v>13.9203659210471</v>
      </c>
      <c r="C3697" s="137">
        <v>60.933546756684898</v>
      </c>
      <c r="D3697" s="137">
        <v>10.0065621261197</v>
      </c>
      <c r="E3697" s="137">
        <v>6.13403461046701</v>
      </c>
      <c r="F3697" s="137">
        <v>12.5323796972993</v>
      </c>
      <c r="G3697" s="137">
        <v>33.545233627604503</v>
      </c>
      <c r="H3697" s="137">
        <v>8.3004098412833098</v>
      </c>
      <c r="I3697" s="137">
        <v>17.145067245520298</v>
      </c>
      <c r="J3697" s="137">
        <v>28.905482554933901</v>
      </c>
      <c r="K3697" s="137">
        <v>15.312586689677699</v>
      </c>
      <c r="L3697" s="137">
        <v>14.1345253967555</v>
      </c>
      <c r="M3697" s="137">
        <v>62.609219292493798</v>
      </c>
      <c r="N3697" s="137">
        <v>9.9687539568774</v>
      </c>
      <c r="O3697" s="137">
        <v>6.14502750403416</v>
      </c>
      <c r="P3697" s="137">
        <v>12.7188338054419</v>
      </c>
      <c r="Q3697" s="137">
        <v>34.2517724311164</v>
      </c>
      <c r="R3697" s="137">
        <v>8.4595231289756398</v>
      </c>
      <c r="S3697" s="137">
        <v>17.329643328307</v>
      </c>
      <c r="T3697" s="137">
        <v>29.190032014047201</v>
      </c>
      <c r="U3697" s="137">
        <v>15.5471624857749</v>
      </c>
      <c r="V3697" s="1">
        <v>3882544</v>
      </c>
      <c r="W3697" s="1">
        <v>1673225</v>
      </c>
      <c r="X3697" s="1">
        <v>1519477</v>
      </c>
      <c r="Y3697" s="1">
        <v>3060813</v>
      </c>
      <c r="Z3697" s="1">
        <v>859906</v>
      </c>
      <c r="AA3697" s="1">
        <v>519422</v>
      </c>
      <c r="AB3697" s="1">
        <v>3006890</v>
      </c>
      <c r="AC3697" s="1">
        <v>1847167</v>
      </c>
      <c r="AD3697" s="1">
        <v>1036757</v>
      </c>
      <c r="AE3697" s="1">
        <v>341624</v>
      </c>
      <c r="AH3697" s="136">
        <f t="shared" si="57"/>
        <v>42017</v>
      </c>
      <c r="AI3697" s="177">
        <f>HLOOKUP(附加题模型!$E$2,历史数据!$B$3:$K$5000,ROW(A3695),)</f>
        <v>15.312586689677699</v>
      </c>
      <c r="AJ3697" s="177">
        <f>HLOOKUP(附加题模型!$E$2,历史数据!$L$3:$U$5000,ROW(A3695),)</f>
        <v>15.5471624857749</v>
      </c>
    </row>
    <row r="3698" spans="1:36" x14ac:dyDescent="0.2">
      <c r="A3698" s="148">
        <v>42018</v>
      </c>
      <c r="B3698" s="137">
        <v>14.1345253967555</v>
      </c>
      <c r="C3698" s="137">
        <v>62.304551558710301</v>
      </c>
      <c r="D3698" s="137">
        <v>10.0065621261197</v>
      </c>
      <c r="E3698" s="137">
        <v>6.1230417168998699</v>
      </c>
      <c r="F3698" s="137">
        <v>12.7188338054419</v>
      </c>
      <c r="G3698" s="137">
        <v>34.681839528906202</v>
      </c>
      <c r="H3698" s="137">
        <v>8.4462636883346196</v>
      </c>
      <c r="I3698" s="137">
        <v>17.350151781949901</v>
      </c>
      <c r="J3698" s="137">
        <v>29.332306743603901</v>
      </c>
      <c r="K3698" s="137">
        <v>15.6123224291353</v>
      </c>
      <c r="L3698" s="137">
        <v>13.8591774994161</v>
      </c>
      <c r="M3698" s="137">
        <v>63.066220893168897</v>
      </c>
      <c r="N3698" s="137">
        <v>9.8679321722313595</v>
      </c>
      <c r="O3698" s="137">
        <v>6.0241056747955604</v>
      </c>
      <c r="P3698" s="137">
        <v>12.652243052533899</v>
      </c>
      <c r="Q3698" s="137">
        <v>34.528244136838403</v>
      </c>
      <c r="R3698" s="137">
        <v>8.3534476038474192</v>
      </c>
      <c r="S3698" s="137">
        <v>17.124558791877298</v>
      </c>
      <c r="T3698" s="137">
        <v>29.284881833751701</v>
      </c>
      <c r="U3698" s="137">
        <v>15.312586689677699</v>
      </c>
      <c r="V3698" s="1">
        <v>4117000</v>
      </c>
      <c r="W3698" s="1">
        <v>1989853</v>
      </c>
      <c r="X3698" s="1">
        <v>1368123</v>
      </c>
      <c r="Y3698" s="1">
        <v>5052387</v>
      </c>
      <c r="Z3698" s="1">
        <v>577548</v>
      </c>
      <c r="AA3698" s="1">
        <v>788620</v>
      </c>
      <c r="AB3698" s="1">
        <v>3124980</v>
      </c>
      <c r="AC3698" s="1">
        <v>1947050</v>
      </c>
      <c r="AD3698" s="1">
        <v>1809408</v>
      </c>
      <c r="AE3698" s="1">
        <v>493306</v>
      </c>
      <c r="AH3698" s="136">
        <f t="shared" si="57"/>
        <v>42018</v>
      </c>
      <c r="AI3698" s="177">
        <f>HLOOKUP(附加题模型!$E$2,历史数据!$B$3:$K$5000,ROW(A3696),)</f>
        <v>15.6123224291353</v>
      </c>
      <c r="AJ3698" s="177">
        <f>HLOOKUP(附加题模型!$E$2,历史数据!$L$3:$U$5000,ROW(A3696),)</f>
        <v>15.312586689677699</v>
      </c>
    </row>
    <row r="3699" spans="1:36" x14ac:dyDescent="0.2">
      <c r="A3699" s="148">
        <v>42019</v>
      </c>
      <c r="B3699" s="137">
        <v>13.889771710231599</v>
      </c>
      <c r="C3699" s="137">
        <v>62.7615531593855</v>
      </c>
      <c r="D3699" s="137">
        <v>9.8427267260698503</v>
      </c>
      <c r="E3699" s="137">
        <v>6.0241056747955604</v>
      </c>
      <c r="F3699" s="137">
        <v>12.625606751370601</v>
      </c>
      <c r="G3699" s="137">
        <v>34.5589632152519</v>
      </c>
      <c r="H3699" s="137">
        <v>8.3136692819243407</v>
      </c>
      <c r="I3699" s="137">
        <v>17.124558791877298</v>
      </c>
      <c r="J3699" s="137">
        <v>29.284881833751701</v>
      </c>
      <c r="K3699" s="137">
        <v>15.364714644366</v>
      </c>
      <c r="L3699" s="137">
        <v>13.9203659210471</v>
      </c>
      <c r="M3699" s="137">
        <v>62.913887026277202</v>
      </c>
      <c r="N3699" s="137">
        <v>10.1073839107657</v>
      </c>
      <c r="O3699" s="137">
        <v>6.1010559297655798</v>
      </c>
      <c r="P3699" s="137">
        <v>12.6655612031155</v>
      </c>
      <c r="Q3699" s="137">
        <v>34.5589632152519</v>
      </c>
      <c r="R3699" s="137">
        <v>8.6053769760269496</v>
      </c>
      <c r="S3699" s="137">
        <v>17.206592606449199</v>
      </c>
      <c r="T3699" s="137">
        <v>29.190032014047201</v>
      </c>
      <c r="U3699" s="137">
        <v>15.312586689677699</v>
      </c>
      <c r="V3699" s="1">
        <v>4052700</v>
      </c>
      <c r="W3699" s="1">
        <v>954350</v>
      </c>
      <c r="X3699" s="1">
        <v>963886</v>
      </c>
      <c r="Y3699" s="1">
        <v>3259353</v>
      </c>
      <c r="Z3699" s="1">
        <v>781359</v>
      </c>
      <c r="AA3699" s="1">
        <v>642402</v>
      </c>
      <c r="AB3699" s="1">
        <v>5147933</v>
      </c>
      <c r="AC3699" s="1">
        <v>1861552</v>
      </c>
      <c r="AD3699" s="1">
        <v>1515008</v>
      </c>
      <c r="AE3699" s="1">
        <v>572901</v>
      </c>
      <c r="AH3699" s="136">
        <f t="shared" si="57"/>
        <v>42019</v>
      </c>
      <c r="AI3699" s="177">
        <f>HLOOKUP(附加题模型!$E$2,历史数据!$B$3:$K$5000,ROW(A3697),)</f>
        <v>15.364714644366</v>
      </c>
      <c r="AJ3699" s="177">
        <f>HLOOKUP(附加题模型!$E$2,历史数据!$L$3:$U$5000,ROW(A3697),)</f>
        <v>15.312586689677699</v>
      </c>
    </row>
    <row r="3700" spans="1:36" x14ac:dyDescent="0.2">
      <c r="A3700" s="148">
        <v>42020</v>
      </c>
      <c r="B3700" s="137">
        <v>13.9509601318625</v>
      </c>
      <c r="C3700" s="137">
        <v>62.609219292493798</v>
      </c>
      <c r="D3700" s="137">
        <v>10.0695757415234</v>
      </c>
      <c r="E3700" s="137">
        <v>6.1010559297655798</v>
      </c>
      <c r="F3700" s="137">
        <v>12.7188338054419</v>
      </c>
      <c r="G3700" s="137">
        <v>34.958311234628198</v>
      </c>
      <c r="H3700" s="137">
        <v>8.6451552979500299</v>
      </c>
      <c r="I3700" s="137">
        <v>17.2681179673781</v>
      </c>
      <c r="J3700" s="137">
        <v>29.213744468973299</v>
      </c>
      <c r="K3700" s="137">
        <v>15.312586689677699</v>
      </c>
      <c r="L3700" s="137">
        <v>14.042742764309001</v>
      </c>
      <c r="M3700" s="137">
        <v>62.076050758372801</v>
      </c>
      <c r="N3700" s="137">
        <v>10.1703975261695</v>
      </c>
      <c r="O3700" s="137">
        <v>6.14502750403416</v>
      </c>
      <c r="P3700" s="137">
        <v>12.6655612031155</v>
      </c>
      <c r="Q3700" s="137">
        <v>34.681839528906202</v>
      </c>
      <c r="R3700" s="137">
        <v>8.7379713824372196</v>
      </c>
      <c r="S3700" s="137">
        <v>17.309134874664</v>
      </c>
      <c r="T3700" s="137">
        <v>29.332306743603901</v>
      </c>
      <c r="U3700" s="137">
        <v>15.2604587349895</v>
      </c>
      <c r="V3700" s="1">
        <v>5400860</v>
      </c>
      <c r="W3700" s="1">
        <v>2321685</v>
      </c>
      <c r="X3700" s="1">
        <v>1105678</v>
      </c>
      <c r="Y3700" s="1">
        <v>3174935</v>
      </c>
      <c r="Z3700" s="1">
        <v>1081683</v>
      </c>
      <c r="AA3700" s="1">
        <v>780302</v>
      </c>
      <c r="AB3700" s="1">
        <v>4695735</v>
      </c>
      <c r="AC3700" s="1">
        <v>2524316</v>
      </c>
      <c r="AD3700" s="1">
        <v>1708190</v>
      </c>
      <c r="AE3700" s="1">
        <v>593370</v>
      </c>
      <c r="AH3700" s="136">
        <f t="shared" si="57"/>
        <v>42020</v>
      </c>
      <c r="AI3700" s="177">
        <f>HLOOKUP(附加题模型!$E$2,历史数据!$B$3:$K$5000,ROW(A3698),)</f>
        <v>15.312586689677699</v>
      </c>
      <c r="AJ3700" s="177">
        <f>HLOOKUP(附加题模型!$E$2,历史数据!$L$3:$U$5000,ROW(A3698),)</f>
        <v>15.2604587349895</v>
      </c>
    </row>
    <row r="3701" spans="1:36" x14ac:dyDescent="0.2">
      <c r="A3701" s="148">
        <v>42023</v>
      </c>
      <c r="B3701" s="137">
        <v>13.7673948669696</v>
      </c>
      <c r="C3701" s="137">
        <v>62.076050758372801</v>
      </c>
      <c r="D3701" s="137">
        <v>10.056973018442701</v>
      </c>
      <c r="E3701" s="137">
        <v>6.0131127812284104</v>
      </c>
      <c r="F3701" s="137">
        <v>12.545697847881</v>
      </c>
      <c r="G3701" s="137">
        <v>34.159615195875702</v>
      </c>
      <c r="H3701" s="137">
        <v>8.6981930605141393</v>
      </c>
      <c r="I3701" s="137">
        <v>17.022016523662501</v>
      </c>
      <c r="J3701" s="137">
        <v>28.692070460598799</v>
      </c>
      <c r="K3701" s="137">
        <v>15.117106859596699</v>
      </c>
      <c r="L3701" s="137">
        <v>13.339075915552799</v>
      </c>
      <c r="M3701" s="137">
        <v>62.076050758372801</v>
      </c>
      <c r="N3701" s="137">
        <v>9.9183430645543798</v>
      </c>
      <c r="O3701" s="137">
        <v>5.92516963269125</v>
      </c>
      <c r="P3701" s="137">
        <v>12.3459255891567</v>
      </c>
      <c r="Q3701" s="137">
        <v>32.961571137747001</v>
      </c>
      <c r="R3701" s="137">
        <v>8.4330042476935905</v>
      </c>
      <c r="S3701" s="137">
        <v>16.5913389971602</v>
      </c>
      <c r="T3701" s="137">
        <v>28.905482554933901</v>
      </c>
      <c r="U3701" s="137">
        <v>14.8434350974834</v>
      </c>
      <c r="V3701" s="1">
        <v>10436604</v>
      </c>
      <c r="W3701" s="1">
        <v>0</v>
      </c>
      <c r="X3701" s="1">
        <v>1758710</v>
      </c>
      <c r="Y3701" s="1">
        <v>6115746</v>
      </c>
      <c r="Z3701" s="1">
        <v>1387801</v>
      </c>
      <c r="AA3701" s="1">
        <v>1508251</v>
      </c>
      <c r="AB3701" s="1">
        <v>10253507</v>
      </c>
      <c r="AC3701" s="1">
        <v>3265564</v>
      </c>
      <c r="AD3701" s="1">
        <v>2476852</v>
      </c>
      <c r="AE3701" s="1">
        <v>959701</v>
      </c>
      <c r="AH3701" s="136">
        <f t="shared" si="57"/>
        <v>42023</v>
      </c>
      <c r="AI3701" s="177">
        <f>HLOOKUP(附加题模型!$E$2,历史数据!$B$3:$K$5000,ROW(A3699),)</f>
        <v>15.117106859596699</v>
      </c>
      <c r="AJ3701" s="177">
        <f>HLOOKUP(附加题模型!$E$2,历史数据!$L$3:$U$5000,ROW(A3699),)</f>
        <v>14.8434350974834</v>
      </c>
    </row>
    <row r="3702" spans="1:36" x14ac:dyDescent="0.2">
      <c r="A3702" s="148">
        <v>42024</v>
      </c>
      <c r="B3702" s="137">
        <v>13.461452758814699</v>
      </c>
      <c r="C3702" s="137">
        <v>62.076050758372801</v>
      </c>
      <c r="D3702" s="137">
        <v>9.7797131106660693</v>
      </c>
      <c r="E3702" s="137">
        <v>5.9361625262583999</v>
      </c>
      <c r="F3702" s="137">
        <v>12.319289287993501</v>
      </c>
      <c r="G3702" s="137">
        <v>33.053728372987599</v>
      </c>
      <c r="H3702" s="137">
        <v>8.6053769760269496</v>
      </c>
      <c r="I3702" s="137">
        <v>16.5708305435172</v>
      </c>
      <c r="J3702" s="137">
        <v>28.905482554933901</v>
      </c>
      <c r="K3702" s="137">
        <v>14.921627029515699</v>
      </c>
      <c r="L3702" s="137">
        <v>13.6756122345232</v>
      </c>
      <c r="M3702" s="137">
        <v>62.076050758372801</v>
      </c>
      <c r="N3702" s="137">
        <v>10.183000249250201</v>
      </c>
      <c r="O3702" s="137">
        <v>6.1120488233327199</v>
      </c>
      <c r="P3702" s="137">
        <v>12.625606751370601</v>
      </c>
      <c r="Q3702" s="137">
        <v>33.4223573139503</v>
      </c>
      <c r="R3702" s="137">
        <v>8.7114525011551702</v>
      </c>
      <c r="S3702" s="137">
        <v>16.9604911627336</v>
      </c>
      <c r="T3702" s="137">
        <v>29.806555842126201</v>
      </c>
      <c r="U3702" s="137">
        <v>15.117106859596699</v>
      </c>
      <c r="V3702" s="1">
        <v>5790627</v>
      </c>
      <c r="W3702" s="1">
        <v>0</v>
      </c>
      <c r="X3702" s="1">
        <v>2336269</v>
      </c>
      <c r="Y3702" s="1">
        <v>4649153</v>
      </c>
      <c r="Z3702" s="1">
        <v>1035036</v>
      </c>
      <c r="AA3702" s="1">
        <v>2091852</v>
      </c>
      <c r="AB3702" s="1">
        <v>7687421</v>
      </c>
      <c r="AC3702" s="1">
        <v>4422556</v>
      </c>
      <c r="AD3702" s="1">
        <v>2436081</v>
      </c>
      <c r="AE3702" s="1">
        <v>738553</v>
      </c>
      <c r="AH3702" s="136">
        <f t="shared" si="57"/>
        <v>42024</v>
      </c>
      <c r="AI3702" s="177">
        <f>HLOOKUP(附加题模型!$E$2,历史数据!$B$3:$K$5000,ROW(A3700),)</f>
        <v>14.921627029515699</v>
      </c>
      <c r="AJ3702" s="177">
        <f>HLOOKUP(附加题模型!$E$2,历史数据!$L$3:$U$5000,ROW(A3700),)</f>
        <v>15.117106859596699</v>
      </c>
    </row>
    <row r="3703" spans="1:36" x14ac:dyDescent="0.2">
      <c r="A3703" s="148">
        <v>42025</v>
      </c>
      <c r="B3703" s="137">
        <v>13.6144238128922</v>
      </c>
      <c r="C3703" s="137">
        <v>62.076050758372801</v>
      </c>
      <c r="D3703" s="137">
        <v>10.183000249250201</v>
      </c>
      <c r="E3703" s="137">
        <v>6.1010559297655798</v>
      </c>
      <c r="F3703" s="137">
        <v>12.6655612031155</v>
      </c>
      <c r="G3703" s="137">
        <v>33.453076392363897</v>
      </c>
      <c r="H3703" s="137">
        <v>8.6584147385910608</v>
      </c>
      <c r="I3703" s="137">
        <v>16.8989658018047</v>
      </c>
      <c r="J3703" s="137">
        <v>29.687993567495599</v>
      </c>
      <c r="K3703" s="137">
        <v>15.1301388482688</v>
      </c>
      <c r="L3703" s="137">
        <v>13.9509601318625</v>
      </c>
      <c r="M3703" s="137">
        <v>62.076050758372801</v>
      </c>
      <c r="N3703" s="137">
        <v>10.4098492647038</v>
      </c>
      <c r="O3703" s="137">
        <v>6.3538924818099201</v>
      </c>
      <c r="P3703" s="137">
        <v>12.945242365329401</v>
      </c>
      <c r="Q3703" s="137">
        <v>34.528244136838403</v>
      </c>
      <c r="R3703" s="137">
        <v>8.9103441107705805</v>
      </c>
      <c r="S3703" s="137">
        <v>17.288626421021</v>
      </c>
      <c r="T3703" s="137">
        <v>30.209667575870199</v>
      </c>
      <c r="U3703" s="137">
        <v>15.4689705537425</v>
      </c>
      <c r="V3703" s="1">
        <v>6669029</v>
      </c>
      <c r="W3703" s="1">
        <v>0</v>
      </c>
      <c r="X3703" s="1">
        <v>1795837</v>
      </c>
      <c r="Y3703" s="1">
        <v>12711164</v>
      </c>
      <c r="Z3703" s="1">
        <v>1618188</v>
      </c>
      <c r="AA3703" s="1">
        <v>1247515</v>
      </c>
      <c r="AB3703" s="1">
        <v>9717885</v>
      </c>
      <c r="AC3703" s="1">
        <v>5351400</v>
      </c>
      <c r="AD3703" s="1">
        <v>3984295</v>
      </c>
      <c r="AE3703" s="1">
        <v>1277718</v>
      </c>
      <c r="AH3703" s="136">
        <f t="shared" si="57"/>
        <v>42025</v>
      </c>
      <c r="AI3703" s="177">
        <f>HLOOKUP(附加题模型!$E$2,历史数据!$B$3:$K$5000,ROW(A3701),)</f>
        <v>15.1301388482688</v>
      </c>
      <c r="AJ3703" s="177">
        <f>HLOOKUP(附加题模型!$E$2,历史数据!$L$3:$U$5000,ROW(A3701),)</f>
        <v>15.4689705537425</v>
      </c>
    </row>
    <row r="3704" spans="1:36" x14ac:dyDescent="0.2">
      <c r="A3704" s="148">
        <v>42026</v>
      </c>
      <c r="B3704" s="137">
        <v>14.0121485534935</v>
      </c>
      <c r="C3704" s="137">
        <v>62.076050758372801</v>
      </c>
      <c r="D3704" s="137">
        <v>10.4350547108653</v>
      </c>
      <c r="E3704" s="137">
        <v>6.2989280139741899</v>
      </c>
      <c r="F3704" s="137">
        <v>12.9718786664926</v>
      </c>
      <c r="G3704" s="137">
        <v>34.528244136838403</v>
      </c>
      <c r="H3704" s="137">
        <v>8.9501224326936697</v>
      </c>
      <c r="I3704" s="137">
        <v>17.329643328307</v>
      </c>
      <c r="J3704" s="137">
        <v>30.114817756165699</v>
      </c>
      <c r="K3704" s="137">
        <v>15.5341304971029</v>
      </c>
      <c r="L3704" s="137">
        <v>14.226308029201901</v>
      </c>
      <c r="M3704" s="137">
        <v>62.076050758372801</v>
      </c>
      <c r="N3704" s="137">
        <v>10.523273772430599</v>
      </c>
      <c r="O3704" s="137">
        <v>6.4968000981828</v>
      </c>
      <c r="P3704" s="137">
        <v>13.424695786267501</v>
      </c>
      <c r="Q3704" s="137">
        <v>34.528244136838403</v>
      </c>
      <c r="R3704" s="137">
        <v>8.9633818733346899</v>
      </c>
      <c r="S3704" s="137">
        <v>17.6577785865944</v>
      </c>
      <c r="T3704" s="137">
        <v>30.683916674392499</v>
      </c>
      <c r="U3704" s="137">
        <v>15.807802259216199</v>
      </c>
      <c r="V3704" s="1">
        <v>7981714</v>
      </c>
      <c r="W3704" s="1">
        <v>0</v>
      </c>
      <c r="X3704" s="1">
        <v>1607940</v>
      </c>
      <c r="Y3704" s="1">
        <v>18900045</v>
      </c>
      <c r="Z3704" s="1">
        <v>2301446</v>
      </c>
      <c r="AA3704" s="1">
        <v>0</v>
      </c>
      <c r="AB3704" s="1">
        <v>8100435</v>
      </c>
      <c r="AC3704" s="1">
        <v>4783714</v>
      </c>
      <c r="AD3704" s="1">
        <v>4043404</v>
      </c>
      <c r="AE3704" s="1">
        <v>1272467</v>
      </c>
      <c r="AH3704" s="136">
        <f t="shared" si="57"/>
        <v>42026</v>
      </c>
      <c r="AI3704" s="177">
        <f>HLOOKUP(附加题模型!$E$2,历史数据!$B$3:$K$5000,ROW(A3702),)</f>
        <v>15.5341304971029</v>
      </c>
      <c r="AJ3704" s="177">
        <f>HLOOKUP(附加题模型!$E$2,历史数据!$L$3:$U$5000,ROW(A3702),)</f>
        <v>15.807802259216199</v>
      </c>
    </row>
    <row r="3705" spans="1:36" x14ac:dyDescent="0.2">
      <c r="A3705" s="148">
        <v>42027</v>
      </c>
      <c r="B3705" s="137">
        <v>14.2569022400174</v>
      </c>
      <c r="C3705" s="137">
        <v>62.076050758372801</v>
      </c>
      <c r="D3705" s="137">
        <v>10.523273772430599</v>
      </c>
      <c r="E3705" s="137">
        <v>6.4308427367799297</v>
      </c>
      <c r="F3705" s="137">
        <v>13.4113776356859</v>
      </c>
      <c r="G3705" s="137">
        <v>34.528244136838403</v>
      </c>
      <c r="H3705" s="137">
        <v>9.0164196358987994</v>
      </c>
      <c r="I3705" s="137">
        <v>17.6372701329515</v>
      </c>
      <c r="J3705" s="137">
        <v>30.8261914039491</v>
      </c>
      <c r="K3705" s="137">
        <v>15.8208342478883</v>
      </c>
      <c r="L3705" s="137">
        <v>14.226308029201901</v>
      </c>
      <c r="M3705" s="137">
        <v>62.076050758372801</v>
      </c>
      <c r="N3705" s="137">
        <v>10.7501227878842</v>
      </c>
      <c r="O3705" s="137">
        <v>6.7386437566600002</v>
      </c>
      <c r="P3705" s="137">
        <v>13.5845135932469</v>
      </c>
      <c r="Q3705" s="137">
        <v>34.528244136838403</v>
      </c>
      <c r="R3705" s="137">
        <v>9.2948678893603809</v>
      </c>
      <c r="S3705" s="137">
        <v>17.411677142878801</v>
      </c>
      <c r="T3705" s="137">
        <v>30.660204219466301</v>
      </c>
      <c r="U3705" s="137">
        <v>15.807802259216199</v>
      </c>
      <c r="V3705" s="1">
        <v>7100720</v>
      </c>
      <c r="W3705" s="1">
        <v>0</v>
      </c>
      <c r="X3705" s="1">
        <v>1750452</v>
      </c>
      <c r="Y3705" s="1">
        <v>27791263</v>
      </c>
      <c r="Z3705" s="1">
        <v>2196358</v>
      </c>
      <c r="AA3705" s="1">
        <v>0</v>
      </c>
      <c r="AB3705" s="1">
        <v>22781551</v>
      </c>
      <c r="AC3705" s="1">
        <v>3864105</v>
      </c>
      <c r="AD3705" s="1">
        <v>3038226</v>
      </c>
      <c r="AE3705" s="1">
        <v>1216084</v>
      </c>
      <c r="AH3705" s="136">
        <f t="shared" si="57"/>
        <v>42027</v>
      </c>
      <c r="AI3705" s="177">
        <f>HLOOKUP(附加题模型!$E$2,历史数据!$B$3:$K$5000,ROW(A3703),)</f>
        <v>15.8208342478883</v>
      </c>
      <c r="AJ3705" s="177">
        <f>HLOOKUP(附加题模型!$E$2,历史数据!$L$3:$U$5000,ROW(A3703),)</f>
        <v>15.807802259216199</v>
      </c>
    </row>
    <row r="3706" spans="1:36" x14ac:dyDescent="0.2">
      <c r="A3706" s="148">
        <v>42030</v>
      </c>
      <c r="B3706" s="137">
        <v>14.2569022400174</v>
      </c>
      <c r="C3706" s="137">
        <v>66.265232097894796</v>
      </c>
      <c r="D3706" s="137">
        <v>10.687109172480501</v>
      </c>
      <c r="E3706" s="137">
        <v>6.6946721823914199</v>
      </c>
      <c r="F3706" s="137">
        <v>13.611149894410101</v>
      </c>
      <c r="G3706" s="137">
        <v>34.528244136838403</v>
      </c>
      <c r="H3706" s="137">
        <v>9.2816084487193606</v>
      </c>
      <c r="I3706" s="137">
        <v>17.432185596521801</v>
      </c>
      <c r="J3706" s="137">
        <v>30.565354399761901</v>
      </c>
      <c r="K3706" s="137">
        <v>15.807802259216199</v>
      </c>
      <c r="L3706" s="137">
        <v>14.5016559265413</v>
      </c>
      <c r="M3706" s="137">
        <v>68.321739300933004</v>
      </c>
      <c r="N3706" s="137">
        <v>11.1029990341454</v>
      </c>
      <c r="O3706" s="137">
        <v>6.7606295437942903</v>
      </c>
      <c r="P3706" s="137">
        <v>13.824240303716</v>
      </c>
      <c r="Q3706" s="137">
        <v>34.528244136838403</v>
      </c>
      <c r="R3706" s="137">
        <v>9.5733161428219695</v>
      </c>
      <c r="S3706" s="137">
        <v>17.862863123024098</v>
      </c>
      <c r="T3706" s="137">
        <v>30.778766494096899</v>
      </c>
      <c r="U3706" s="137">
        <v>16.094506010001702</v>
      </c>
      <c r="V3706" s="1">
        <v>8128696</v>
      </c>
      <c r="W3706" s="1">
        <v>3056592</v>
      </c>
      <c r="X3706" s="1">
        <v>2333203</v>
      </c>
      <c r="Y3706" s="1">
        <v>17312851</v>
      </c>
      <c r="Z3706" s="1">
        <v>1734712</v>
      </c>
      <c r="AA3706" s="1">
        <v>0</v>
      </c>
      <c r="AB3706" s="1">
        <v>23291319</v>
      </c>
      <c r="AC3706" s="1">
        <v>5274398</v>
      </c>
      <c r="AD3706" s="1">
        <v>3520173</v>
      </c>
      <c r="AE3706" s="1">
        <v>921622</v>
      </c>
      <c r="AH3706" s="136">
        <f t="shared" si="57"/>
        <v>42030</v>
      </c>
      <c r="AI3706" s="177">
        <f>HLOOKUP(附加题模型!$E$2,历史数据!$B$3:$K$5000,ROW(A3704),)</f>
        <v>15.807802259216199</v>
      </c>
      <c r="AJ3706" s="177">
        <f>HLOOKUP(附加题模型!$E$2,历史数据!$L$3:$U$5000,ROW(A3704),)</f>
        <v>16.094506010001702</v>
      </c>
    </row>
    <row r="3707" spans="1:36" x14ac:dyDescent="0.2">
      <c r="A3707" s="148">
        <v>42031</v>
      </c>
      <c r="B3707" s="137">
        <v>14.4404675049104</v>
      </c>
      <c r="C3707" s="137">
        <v>70.682914237754503</v>
      </c>
      <c r="D3707" s="137">
        <v>11.2542317111144</v>
      </c>
      <c r="E3707" s="137">
        <v>6.71665796952571</v>
      </c>
      <c r="F3707" s="137">
        <v>14.050648863603399</v>
      </c>
      <c r="G3707" s="137">
        <v>34.528244136838403</v>
      </c>
      <c r="H3707" s="137">
        <v>9.5335378208988804</v>
      </c>
      <c r="I3707" s="137">
        <v>18.0679476594538</v>
      </c>
      <c r="J3707" s="137">
        <v>30.849903858875301</v>
      </c>
      <c r="K3707" s="137">
        <v>16.1336019760179</v>
      </c>
      <c r="L3707" s="137">
        <v>14.5628443481723</v>
      </c>
      <c r="M3707" s="137">
        <v>70.149745703633499</v>
      </c>
      <c r="N3707" s="137">
        <v>11.4558752804065</v>
      </c>
      <c r="O3707" s="137">
        <v>6.7936082244957197</v>
      </c>
      <c r="P3707" s="137">
        <v>13.9174673577873</v>
      </c>
      <c r="Q3707" s="137">
        <v>34.528244136838403</v>
      </c>
      <c r="R3707" s="137">
        <v>9.5600567021809404</v>
      </c>
      <c r="S3707" s="137">
        <v>18.0679476594538</v>
      </c>
      <c r="T3707" s="137">
        <v>30.375654760353001</v>
      </c>
      <c r="U3707" s="137">
        <v>16.0554100439855</v>
      </c>
      <c r="V3707" s="1">
        <v>8393521</v>
      </c>
      <c r="W3707" s="1">
        <v>19460750</v>
      </c>
      <c r="X3707" s="1">
        <v>3124141</v>
      </c>
      <c r="Y3707" s="1">
        <v>8661122</v>
      </c>
      <c r="Z3707" s="1">
        <v>3049231</v>
      </c>
      <c r="AA3707" s="1">
        <v>0</v>
      </c>
      <c r="AB3707" s="1">
        <v>16180235</v>
      </c>
      <c r="AC3707" s="1">
        <v>6711612</v>
      </c>
      <c r="AD3707" s="1">
        <v>2708442</v>
      </c>
      <c r="AE3707" s="1">
        <v>689923</v>
      </c>
      <c r="AH3707" s="136">
        <f t="shared" si="57"/>
        <v>42031</v>
      </c>
      <c r="AI3707" s="177">
        <f>HLOOKUP(附加题模型!$E$2,历史数据!$B$3:$K$5000,ROW(A3705),)</f>
        <v>16.1336019760179</v>
      </c>
      <c r="AJ3707" s="177">
        <f>HLOOKUP(附加题模型!$E$2,历史数据!$L$3:$U$5000,ROW(A3705),)</f>
        <v>16.0554100439855</v>
      </c>
    </row>
    <row r="3708" spans="1:36" x14ac:dyDescent="0.2">
      <c r="A3708" s="148">
        <v>42032</v>
      </c>
      <c r="B3708" s="137">
        <v>14.5628443481723</v>
      </c>
      <c r="C3708" s="137">
        <v>69.388076369174897</v>
      </c>
      <c r="D3708" s="137">
        <v>11.355053495760499</v>
      </c>
      <c r="E3708" s="137">
        <v>6.90353716016718</v>
      </c>
      <c r="F3708" s="137">
        <v>13.7842858519711</v>
      </c>
      <c r="G3708" s="137">
        <v>34.528244136838403</v>
      </c>
      <c r="H3708" s="137">
        <v>9.4539811770527198</v>
      </c>
      <c r="I3708" s="137">
        <v>18.0679476594538</v>
      </c>
      <c r="J3708" s="137">
        <v>30.138530211091801</v>
      </c>
      <c r="K3708" s="137">
        <v>16.029346066641398</v>
      </c>
      <c r="L3708" s="137">
        <v>14.6240327698033</v>
      </c>
      <c r="M3708" s="137">
        <v>67.560069966474401</v>
      </c>
      <c r="N3708" s="137">
        <v>11.4558752804065</v>
      </c>
      <c r="O3708" s="137">
        <v>6.7716224373614304</v>
      </c>
      <c r="P3708" s="137">
        <v>13.984058110695299</v>
      </c>
      <c r="Q3708" s="137">
        <v>34.528244136838403</v>
      </c>
      <c r="R3708" s="137">
        <v>9.2948678893603809</v>
      </c>
      <c r="S3708" s="137">
        <v>19.052353434316199</v>
      </c>
      <c r="T3708" s="137">
        <v>30.470504580057401</v>
      </c>
      <c r="U3708" s="137">
        <v>16.094506010001702</v>
      </c>
      <c r="V3708" s="1">
        <v>6515350</v>
      </c>
      <c r="W3708" s="1">
        <v>8111805</v>
      </c>
      <c r="X3708" s="1">
        <v>2330102</v>
      </c>
      <c r="Y3708" s="1">
        <v>8885814</v>
      </c>
      <c r="Z3708" s="1">
        <v>2219452</v>
      </c>
      <c r="AA3708" s="1">
        <v>0</v>
      </c>
      <c r="AB3708" s="1">
        <v>9791541</v>
      </c>
      <c r="AC3708" s="1">
        <v>8755364</v>
      </c>
      <c r="AD3708" s="1">
        <v>1616678</v>
      </c>
      <c r="AE3708" s="1">
        <v>774415</v>
      </c>
      <c r="AH3708" s="136">
        <f t="shared" si="57"/>
        <v>42032</v>
      </c>
      <c r="AI3708" s="177">
        <f>HLOOKUP(附加题模型!$E$2,历史数据!$B$3:$K$5000,ROW(A3706),)</f>
        <v>16.029346066641398</v>
      </c>
      <c r="AJ3708" s="177">
        <f>HLOOKUP(附加题模型!$E$2,历史数据!$L$3:$U$5000,ROW(A3706),)</f>
        <v>16.094506010001702</v>
      </c>
    </row>
    <row r="3709" spans="1:36" x14ac:dyDescent="0.2">
      <c r="A3709" s="148">
        <v>42033</v>
      </c>
      <c r="B3709" s="137">
        <v>14.532250137356799</v>
      </c>
      <c r="C3709" s="137">
        <v>67.026901432353398</v>
      </c>
      <c r="D3709" s="137">
        <v>11.3676562188412</v>
      </c>
      <c r="E3709" s="137">
        <v>6.7606295437942903</v>
      </c>
      <c r="F3709" s="137">
        <v>13.9174673577873</v>
      </c>
      <c r="G3709" s="137">
        <v>34.528244136838403</v>
      </c>
      <c r="H3709" s="137">
        <v>9.0429385171808594</v>
      </c>
      <c r="I3709" s="137">
        <v>18.662692815099799</v>
      </c>
      <c r="J3709" s="137">
        <v>30.351942305426899</v>
      </c>
      <c r="K3709" s="137">
        <v>16.016314077969302</v>
      </c>
      <c r="L3709" s="137">
        <v>14.8075980346962</v>
      </c>
      <c r="M3709" s="137">
        <v>66.569899831678299</v>
      </c>
      <c r="N3709" s="137">
        <v>11.317245326518201</v>
      </c>
      <c r="O3709" s="137">
        <v>6.7826153309285804</v>
      </c>
      <c r="P3709" s="137">
        <v>14.290375574072501</v>
      </c>
      <c r="Q3709" s="137">
        <v>34.528244136838403</v>
      </c>
      <c r="R3709" s="137">
        <v>9.0694573984629105</v>
      </c>
      <c r="S3709" s="137">
        <v>19.1138787952451</v>
      </c>
      <c r="T3709" s="137">
        <v>30.067392846313499</v>
      </c>
      <c r="U3709" s="137">
        <v>16.185729930706199</v>
      </c>
      <c r="V3709" s="1">
        <v>7305848</v>
      </c>
      <c r="W3709" s="1">
        <v>4911877</v>
      </c>
      <c r="X3709" s="1">
        <v>3528620</v>
      </c>
      <c r="Y3709" s="1">
        <v>6188708</v>
      </c>
      <c r="Z3709" s="1">
        <v>3813907</v>
      </c>
      <c r="AA3709" s="1">
        <v>0</v>
      </c>
      <c r="AB3709" s="1">
        <v>7795303</v>
      </c>
      <c r="AC3709" s="1">
        <v>12770717</v>
      </c>
      <c r="AD3709" s="1">
        <v>1991635</v>
      </c>
      <c r="AE3709" s="1">
        <v>890563</v>
      </c>
      <c r="AH3709" s="136">
        <f t="shared" si="57"/>
        <v>42033</v>
      </c>
      <c r="AI3709" s="177">
        <f>HLOOKUP(附加题模型!$E$2,历史数据!$B$3:$K$5000,ROW(A3707),)</f>
        <v>16.016314077969302</v>
      </c>
      <c r="AJ3709" s="177">
        <f>HLOOKUP(附加题模型!$E$2,历史数据!$L$3:$U$5000,ROW(A3707),)</f>
        <v>16.185729930706199</v>
      </c>
    </row>
    <row r="3710" spans="1:36" x14ac:dyDescent="0.2">
      <c r="A3710" s="148">
        <v>42034</v>
      </c>
      <c r="B3710" s="137">
        <v>14.7464096130652</v>
      </c>
      <c r="C3710" s="137">
        <v>66.569899831678299</v>
      </c>
      <c r="D3710" s="137">
        <v>11.216423541872199</v>
      </c>
      <c r="E3710" s="137">
        <v>6.71665796952571</v>
      </c>
      <c r="F3710" s="137">
        <v>14.370284477562199</v>
      </c>
      <c r="G3710" s="137">
        <v>34.528244136838403</v>
      </c>
      <c r="H3710" s="137">
        <v>9.1092357203859997</v>
      </c>
      <c r="I3710" s="137">
        <v>19.195912609816901</v>
      </c>
      <c r="J3710" s="137">
        <v>30.067392846313499</v>
      </c>
      <c r="K3710" s="137">
        <v>16.2769538514106</v>
      </c>
      <c r="L3710" s="137">
        <v>14.471061715725799</v>
      </c>
      <c r="M3710" s="137">
        <v>65.351228896544598</v>
      </c>
      <c r="N3710" s="137">
        <v>11.1282044803069</v>
      </c>
      <c r="O3710" s="137">
        <v>6.6397077145556898</v>
      </c>
      <c r="P3710" s="137">
        <v>13.8508766048792</v>
      </c>
      <c r="Q3710" s="137">
        <v>34.528244136838403</v>
      </c>
      <c r="R3710" s="137">
        <v>8.9368629920526406</v>
      </c>
      <c r="S3710" s="137">
        <v>18.539642093242001</v>
      </c>
      <c r="T3710" s="137">
        <v>29.948830571682901</v>
      </c>
      <c r="U3710" s="137">
        <v>16.707009477588802</v>
      </c>
      <c r="V3710" s="1">
        <v>8052849</v>
      </c>
      <c r="W3710" s="1">
        <v>4622045</v>
      </c>
      <c r="X3710" s="1">
        <v>2473079</v>
      </c>
      <c r="Y3710" s="1">
        <v>7077156</v>
      </c>
      <c r="Z3710" s="1">
        <v>2457725</v>
      </c>
      <c r="AA3710" s="1">
        <v>0</v>
      </c>
      <c r="AB3710" s="1">
        <v>6333215</v>
      </c>
      <c r="AC3710" s="1">
        <v>6537270</v>
      </c>
      <c r="AD3710" s="1">
        <v>2288811</v>
      </c>
      <c r="AE3710" s="1">
        <v>2195303</v>
      </c>
      <c r="AH3710" s="136">
        <f t="shared" si="57"/>
        <v>42034</v>
      </c>
      <c r="AI3710" s="177">
        <f>HLOOKUP(附加题模型!$E$2,历史数据!$B$3:$K$5000,ROW(A3708),)</f>
        <v>16.2769538514106</v>
      </c>
      <c r="AJ3710" s="177">
        <f>HLOOKUP(附加题模型!$E$2,历史数据!$L$3:$U$5000,ROW(A3708),)</f>
        <v>16.707009477588802</v>
      </c>
    </row>
    <row r="3711" spans="1:36" x14ac:dyDescent="0.2">
      <c r="A3711" s="148">
        <v>42037</v>
      </c>
      <c r="B3711" s="137">
        <v>14.3792790832794</v>
      </c>
      <c r="C3711" s="137">
        <v>64.513392628640204</v>
      </c>
      <c r="D3711" s="137">
        <v>11.002177249499301</v>
      </c>
      <c r="E3711" s="137">
        <v>6.5957361402871104</v>
      </c>
      <c r="F3711" s="137">
        <v>13.717695099063</v>
      </c>
      <c r="G3711" s="137">
        <v>34.528244136838403</v>
      </c>
      <c r="H3711" s="137">
        <v>8.9501224326936697</v>
      </c>
      <c r="I3711" s="137">
        <v>18.580659000527898</v>
      </c>
      <c r="J3711" s="137">
        <v>29.782843387200099</v>
      </c>
      <c r="K3711" s="137">
        <v>16.420305726803399</v>
      </c>
      <c r="L3711" s="137">
        <v>14.777003823880699</v>
      </c>
      <c r="M3711" s="137">
        <v>64.741893428977704</v>
      </c>
      <c r="N3711" s="137">
        <v>10.976971803337801</v>
      </c>
      <c r="O3711" s="137">
        <v>6.5737503531528203</v>
      </c>
      <c r="P3711" s="137">
        <v>14.4368752304702</v>
      </c>
      <c r="Q3711" s="137">
        <v>34.528244136838403</v>
      </c>
      <c r="R3711" s="137">
        <v>8.9766413139757208</v>
      </c>
      <c r="S3711" s="137">
        <v>19.4830309608185</v>
      </c>
      <c r="T3711" s="137">
        <v>29.569431292865101</v>
      </c>
      <c r="U3711" s="137">
        <v>16.3812097607872</v>
      </c>
      <c r="V3711" s="1">
        <v>12100551</v>
      </c>
      <c r="W3711" s="1">
        <v>3613231</v>
      </c>
      <c r="X3711" s="1">
        <v>1841721</v>
      </c>
      <c r="Y3711" s="1">
        <v>4369906</v>
      </c>
      <c r="Z3711" s="1">
        <v>3474405</v>
      </c>
      <c r="AA3711" s="1">
        <v>0</v>
      </c>
      <c r="AB3711" s="1">
        <v>5383193</v>
      </c>
      <c r="AC3711" s="1">
        <v>13623431</v>
      </c>
      <c r="AD3711" s="1">
        <v>2147346</v>
      </c>
      <c r="AE3711" s="1">
        <v>808200</v>
      </c>
      <c r="AH3711" s="136">
        <f t="shared" si="57"/>
        <v>42037</v>
      </c>
      <c r="AI3711" s="177">
        <f>HLOOKUP(附加题模型!$E$2,历史数据!$B$3:$K$5000,ROW(A3709),)</f>
        <v>16.420305726803399</v>
      </c>
      <c r="AJ3711" s="177">
        <f>HLOOKUP(附加题模型!$E$2,历史数据!$L$3:$U$5000,ROW(A3709),)</f>
        <v>16.3812097607872</v>
      </c>
    </row>
    <row r="3712" spans="1:36" x14ac:dyDescent="0.2">
      <c r="A3712" s="148">
        <v>42038</v>
      </c>
      <c r="B3712" s="137">
        <v>14.8075980346962</v>
      </c>
      <c r="C3712" s="137">
        <v>65.046561162761094</v>
      </c>
      <c r="D3712" s="137">
        <v>11.014779972580101</v>
      </c>
      <c r="E3712" s="137">
        <v>6.68367928882427</v>
      </c>
      <c r="F3712" s="137">
        <v>14.3836026281438</v>
      </c>
      <c r="G3712" s="137">
        <v>34.528244136838403</v>
      </c>
      <c r="H3712" s="137">
        <v>9.0827168391039397</v>
      </c>
      <c r="I3712" s="137">
        <v>19.421505599889599</v>
      </c>
      <c r="J3712" s="137">
        <v>29.853980751978401</v>
      </c>
      <c r="K3712" s="137">
        <v>16.329081806098898</v>
      </c>
      <c r="L3712" s="137">
        <v>14.715815402249699</v>
      </c>
      <c r="M3712" s="137">
        <v>65.655896630328002</v>
      </c>
      <c r="N3712" s="137">
        <v>11.430669834245</v>
      </c>
      <c r="O3712" s="137">
        <v>6.6397077145556898</v>
      </c>
      <c r="P3712" s="137">
        <v>14.370284477562199</v>
      </c>
      <c r="Q3712" s="137">
        <v>34.528244136838403</v>
      </c>
      <c r="R3712" s="137">
        <v>9.2418301267962697</v>
      </c>
      <c r="S3712" s="137">
        <v>19.565064775390301</v>
      </c>
      <c r="T3712" s="137">
        <v>29.569431292865101</v>
      </c>
      <c r="U3712" s="137">
        <v>16.485465670163698</v>
      </c>
      <c r="V3712" s="1">
        <v>5680322</v>
      </c>
      <c r="W3712" s="1">
        <v>3850087</v>
      </c>
      <c r="X3712" s="1">
        <v>1780799</v>
      </c>
      <c r="Y3712" s="1">
        <v>2921064</v>
      </c>
      <c r="Z3712" s="1">
        <v>1575764</v>
      </c>
      <c r="AA3712" s="1">
        <v>0</v>
      </c>
      <c r="AB3712" s="1">
        <v>7345893</v>
      </c>
      <c r="AC3712" s="1">
        <v>8295150</v>
      </c>
      <c r="AD3712" s="1">
        <v>2327229</v>
      </c>
      <c r="AE3712" s="1">
        <v>554610</v>
      </c>
      <c r="AH3712" s="136">
        <f t="shared" si="57"/>
        <v>42038</v>
      </c>
      <c r="AI3712" s="177">
        <f>HLOOKUP(附加题模型!$E$2,历史数据!$B$3:$K$5000,ROW(A3710),)</f>
        <v>16.329081806098898</v>
      </c>
      <c r="AJ3712" s="177">
        <f>HLOOKUP(附加题模型!$E$2,历史数据!$L$3:$U$5000,ROW(A3710),)</f>
        <v>16.485465670163698</v>
      </c>
    </row>
    <row r="3713" spans="1:36" x14ac:dyDescent="0.2">
      <c r="A3713" s="148">
        <v>42039</v>
      </c>
      <c r="B3713" s="137">
        <v>14.7464096130652</v>
      </c>
      <c r="C3713" s="137">
        <v>65.655896630328002</v>
      </c>
      <c r="D3713" s="137">
        <v>11.342450772679699</v>
      </c>
      <c r="E3713" s="137">
        <v>6.6507006081228397</v>
      </c>
      <c r="F3713" s="137">
        <v>14.2770574234909</v>
      </c>
      <c r="G3713" s="137">
        <v>34.528244136838403</v>
      </c>
      <c r="H3713" s="137">
        <v>9.2418301267962697</v>
      </c>
      <c r="I3713" s="137">
        <v>19.565064775390301</v>
      </c>
      <c r="J3713" s="137">
        <v>29.474581473160601</v>
      </c>
      <c r="K3713" s="137">
        <v>16.485465670163698</v>
      </c>
      <c r="L3713" s="137">
        <v>15.0217575104046</v>
      </c>
      <c r="M3713" s="137">
        <v>65.122728096206998</v>
      </c>
      <c r="N3713" s="137">
        <v>11.7583406343446</v>
      </c>
      <c r="O3713" s="137">
        <v>6.6287148209885496</v>
      </c>
      <c r="P3713" s="137">
        <v>14.3303300258173</v>
      </c>
      <c r="Q3713" s="137">
        <v>34.528244136838403</v>
      </c>
      <c r="R3713" s="137">
        <v>9.1092357203859997</v>
      </c>
      <c r="S3713" s="137">
        <v>18.908794258815401</v>
      </c>
      <c r="T3713" s="137">
        <v>29.522006383012801</v>
      </c>
      <c r="U3713" s="137">
        <v>16.785201409621202</v>
      </c>
      <c r="V3713" s="1">
        <v>8115677</v>
      </c>
      <c r="W3713" s="1">
        <v>3240880</v>
      </c>
      <c r="X3713" s="1">
        <v>2191454</v>
      </c>
      <c r="Y3713" s="1">
        <v>3190780</v>
      </c>
      <c r="Z3713" s="1">
        <v>1614901</v>
      </c>
      <c r="AA3713" s="1">
        <v>0</v>
      </c>
      <c r="AB3713" s="1">
        <v>7556724</v>
      </c>
      <c r="AC3713" s="1">
        <v>6450662</v>
      </c>
      <c r="AD3713" s="1">
        <v>2139520</v>
      </c>
      <c r="AE3713" s="1">
        <v>737790</v>
      </c>
      <c r="AH3713" s="136">
        <f t="shared" si="57"/>
        <v>42039</v>
      </c>
      <c r="AI3713" s="177">
        <f>HLOOKUP(附加题模型!$E$2,历史数据!$B$3:$K$5000,ROW(A3711),)</f>
        <v>16.485465670163698</v>
      </c>
      <c r="AJ3713" s="177">
        <f>HLOOKUP(附加题模型!$E$2,历史数据!$L$3:$U$5000,ROW(A3711),)</f>
        <v>16.785201409621202</v>
      </c>
    </row>
    <row r="3714" spans="1:36" x14ac:dyDescent="0.2">
      <c r="A3714" s="148">
        <v>42040</v>
      </c>
      <c r="B3714" s="137">
        <v>15.0217575104046</v>
      </c>
      <c r="C3714" s="137">
        <v>65.503562763436307</v>
      </c>
      <c r="D3714" s="137">
        <v>11.7205324651024</v>
      </c>
      <c r="E3714" s="137">
        <v>6.6616935016899799</v>
      </c>
      <c r="F3714" s="137">
        <v>14.3303300258173</v>
      </c>
      <c r="G3714" s="137">
        <v>34.528244136838403</v>
      </c>
      <c r="H3714" s="137">
        <v>9.1887923642321603</v>
      </c>
      <c r="I3714" s="137">
        <v>19.134387248888</v>
      </c>
      <c r="J3714" s="137">
        <v>29.687993567495599</v>
      </c>
      <c r="K3714" s="137">
        <v>16.850361352981501</v>
      </c>
      <c r="L3714" s="137">
        <v>14.838192245511699</v>
      </c>
      <c r="M3714" s="137">
        <v>65.122728096206998</v>
      </c>
      <c r="N3714" s="137">
        <v>11.7331351881831</v>
      </c>
      <c r="O3714" s="137">
        <v>6.6397077145556898</v>
      </c>
      <c r="P3714" s="137">
        <v>14.2104666705828</v>
      </c>
      <c r="Q3714" s="137">
        <v>34.528244136838403</v>
      </c>
      <c r="R3714" s="137">
        <v>8.9236035514116097</v>
      </c>
      <c r="S3714" s="137">
        <v>18.519133639599001</v>
      </c>
      <c r="T3714" s="137">
        <v>29.356019198529999</v>
      </c>
      <c r="U3714" s="137">
        <v>16.550625613524002</v>
      </c>
      <c r="V3714" s="1">
        <v>7491097</v>
      </c>
      <c r="W3714" s="1">
        <v>3680660</v>
      </c>
      <c r="X3714" s="1">
        <v>2829725</v>
      </c>
      <c r="Y3714" s="1">
        <v>3347265</v>
      </c>
      <c r="Z3714" s="1">
        <v>1486886</v>
      </c>
      <c r="AA3714" s="1">
        <v>0</v>
      </c>
      <c r="AB3714" s="1">
        <v>8597146</v>
      </c>
      <c r="AC3714" s="1">
        <v>6792442</v>
      </c>
      <c r="AD3714" s="1">
        <v>1877972</v>
      </c>
      <c r="AE3714" s="1">
        <v>733328</v>
      </c>
      <c r="AH3714" s="136">
        <f t="shared" si="57"/>
        <v>42040</v>
      </c>
      <c r="AI3714" s="177">
        <f>HLOOKUP(附加题模型!$E$2,历史数据!$B$3:$K$5000,ROW(A3712),)</f>
        <v>16.850361352981501</v>
      </c>
      <c r="AJ3714" s="177">
        <f>HLOOKUP(附加题模型!$E$2,历史数据!$L$3:$U$5000,ROW(A3712),)</f>
        <v>16.550625613524002</v>
      </c>
    </row>
    <row r="3715" spans="1:36" x14ac:dyDescent="0.2">
      <c r="A3715" s="148">
        <v>42041</v>
      </c>
      <c r="B3715" s="137">
        <v>14.8075980346962</v>
      </c>
      <c r="C3715" s="137">
        <v>65.122728096206998</v>
      </c>
      <c r="D3715" s="137">
        <v>11.531491618891099</v>
      </c>
      <c r="E3715" s="137">
        <v>6.6397077145556898</v>
      </c>
      <c r="F3715" s="137">
        <v>14.157194068256301</v>
      </c>
      <c r="G3715" s="137">
        <v>34.528244136838403</v>
      </c>
      <c r="H3715" s="137">
        <v>8.8838252294885294</v>
      </c>
      <c r="I3715" s="137">
        <v>18.3345575568123</v>
      </c>
      <c r="J3715" s="137">
        <v>29.284881833751701</v>
      </c>
      <c r="K3715" s="137">
        <v>16.550625613524002</v>
      </c>
      <c r="L3715" s="137">
        <v>14.3180906616484</v>
      </c>
      <c r="M3715" s="137">
        <v>65.351228896544598</v>
      </c>
      <c r="N3715" s="137">
        <v>11.8465596959099</v>
      </c>
      <c r="O3715" s="137">
        <v>6.4638214174813697</v>
      </c>
      <c r="P3715" s="137">
        <v>13.9574218095321</v>
      </c>
      <c r="Q3715" s="137">
        <v>34.528244136838403</v>
      </c>
      <c r="R3715" s="137">
        <v>8.7910091450013308</v>
      </c>
      <c r="S3715" s="137">
        <v>18.7857435369576</v>
      </c>
      <c r="T3715" s="137">
        <v>28.810632735229401</v>
      </c>
      <c r="U3715" s="137">
        <v>16.250889874066502</v>
      </c>
      <c r="V3715" s="1">
        <v>7103916</v>
      </c>
      <c r="W3715" s="1">
        <v>3450222</v>
      </c>
      <c r="X3715" s="1">
        <v>1479604</v>
      </c>
      <c r="Y3715" s="1">
        <v>3614711</v>
      </c>
      <c r="Z3715" s="1">
        <v>1415312</v>
      </c>
      <c r="AA3715" s="1">
        <v>0</v>
      </c>
      <c r="AB3715" s="1">
        <v>4371398</v>
      </c>
      <c r="AC3715" s="1">
        <v>6226210</v>
      </c>
      <c r="AD3715" s="1">
        <v>1210403</v>
      </c>
      <c r="AE3715" s="1">
        <v>694684</v>
      </c>
      <c r="AH3715" s="136">
        <f t="shared" si="57"/>
        <v>42041</v>
      </c>
      <c r="AI3715" s="177">
        <f>HLOOKUP(附加题模型!$E$2,历史数据!$B$3:$K$5000,ROW(A3713),)</f>
        <v>16.550625613524002</v>
      </c>
      <c r="AJ3715" s="177">
        <f>HLOOKUP(附加题模型!$E$2,历史数据!$L$3:$U$5000,ROW(A3713),)</f>
        <v>16.250889874066502</v>
      </c>
    </row>
    <row r="3716" spans="1:36" x14ac:dyDescent="0.2">
      <c r="A3716" s="148">
        <v>42044</v>
      </c>
      <c r="B3716" s="137">
        <v>14.2569022400174</v>
      </c>
      <c r="C3716" s="137">
        <v>64.741893428977704</v>
      </c>
      <c r="D3716" s="137">
        <v>11.796148803586901</v>
      </c>
      <c r="E3716" s="137">
        <v>6.4308427367799297</v>
      </c>
      <c r="F3716" s="137">
        <v>13.8775129060424</v>
      </c>
      <c r="G3716" s="137">
        <v>34.528244136838403</v>
      </c>
      <c r="H3716" s="137">
        <v>8.7910091450013308</v>
      </c>
      <c r="I3716" s="137">
        <v>18.7037097223857</v>
      </c>
      <c r="J3716" s="137">
        <v>28.952907464786101</v>
      </c>
      <c r="K3716" s="137">
        <v>16.250889874066502</v>
      </c>
      <c r="L3716" s="137">
        <v>14.165119607571</v>
      </c>
      <c r="M3716" s="137">
        <v>64.056391027965006</v>
      </c>
      <c r="N3716" s="137">
        <v>11.8717651420714</v>
      </c>
      <c r="O3716" s="137">
        <v>6.4638214174813697</v>
      </c>
      <c r="P3716" s="137">
        <v>14.037330713021801</v>
      </c>
      <c r="Q3716" s="137">
        <v>34.528244136838403</v>
      </c>
      <c r="R3716" s="137">
        <v>8.8573063482064693</v>
      </c>
      <c r="S3716" s="137">
        <v>18.580659000527898</v>
      </c>
      <c r="T3716" s="137">
        <v>28.763207825377201</v>
      </c>
      <c r="U3716" s="137">
        <v>15.8729622025766</v>
      </c>
      <c r="V3716" s="1">
        <v>4564698</v>
      </c>
      <c r="W3716" s="1">
        <v>2448621</v>
      </c>
      <c r="X3716" s="1">
        <v>1663399</v>
      </c>
      <c r="Y3716" s="1">
        <v>2925391</v>
      </c>
      <c r="Z3716" s="1">
        <v>1103796</v>
      </c>
      <c r="AA3716" s="1">
        <v>0</v>
      </c>
      <c r="AB3716" s="1">
        <v>3484203</v>
      </c>
      <c r="AC3716" s="1">
        <v>4747701</v>
      </c>
      <c r="AD3716" s="1">
        <v>1012160</v>
      </c>
      <c r="AE3716" s="1">
        <v>624380</v>
      </c>
      <c r="AH3716" s="136">
        <f t="shared" si="57"/>
        <v>42044</v>
      </c>
      <c r="AI3716" s="177">
        <f>HLOOKUP(附加题模型!$E$2,历史数据!$B$3:$K$5000,ROW(A3714),)</f>
        <v>16.250889874066502</v>
      </c>
      <c r="AJ3716" s="177">
        <f>HLOOKUP(附加题模型!$E$2,历史数据!$L$3:$U$5000,ROW(A3714),)</f>
        <v>15.8729622025766</v>
      </c>
    </row>
    <row r="3717" spans="1:36" x14ac:dyDescent="0.2">
      <c r="A3717" s="148">
        <v>42045</v>
      </c>
      <c r="B3717" s="137">
        <v>14.1345253967555</v>
      </c>
      <c r="C3717" s="137">
        <v>64.4372256951943</v>
      </c>
      <c r="D3717" s="137">
        <v>11.7331351881831</v>
      </c>
      <c r="E3717" s="137">
        <v>6.4638214174813697</v>
      </c>
      <c r="F3717" s="137">
        <v>14.037330713021801</v>
      </c>
      <c r="G3717" s="137">
        <v>34.528244136838403</v>
      </c>
      <c r="H3717" s="137">
        <v>8.83078746692442</v>
      </c>
      <c r="I3717" s="137">
        <v>18.293540649526399</v>
      </c>
      <c r="J3717" s="137">
        <v>28.858057645081601</v>
      </c>
      <c r="K3717" s="137">
        <v>15.8729622025766</v>
      </c>
      <c r="L3717" s="137">
        <v>14.165119607571</v>
      </c>
      <c r="M3717" s="137">
        <v>62.380718492156198</v>
      </c>
      <c r="N3717" s="137">
        <v>11.619710680456301</v>
      </c>
      <c r="O3717" s="137">
        <v>6.4638214174813697</v>
      </c>
      <c r="P3717" s="137">
        <v>13.717695099063</v>
      </c>
      <c r="Q3717" s="137">
        <v>34.528244136838403</v>
      </c>
      <c r="R3717" s="137">
        <v>8.8970846701295603</v>
      </c>
      <c r="S3717" s="137">
        <v>18.3550660104553</v>
      </c>
      <c r="T3717" s="137">
        <v>28.929195009859999</v>
      </c>
      <c r="U3717" s="137">
        <v>15.846898225232399</v>
      </c>
      <c r="V3717" s="1">
        <v>3939338</v>
      </c>
      <c r="W3717" s="1">
        <v>2995949</v>
      </c>
      <c r="X3717" s="1">
        <v>1725010</v>
      </c>
      <c r="Y3717" s="1">
        <v>3185268</v>
      </c>
      <c r="Z3717" s="1">
        <v>2135463</v>
      </c>
      <c r="AA3717" s="1">
        <v>0</v>
      </c>
      <c r="AB3717" s="1">
        <v>2464482</v>
      </c>
      <c r="AC3717" s="1">
        <v>3226103</v>
      </c>
      <c r="AD3717" s="1">
        <v>1349327</v>
      </c>
      <c r="AE3717" s="1">
        <v>771685</v>
      </c>
      <c r="AH3717" s="136">
        <f t="shared" si="57"/>
        <v>42045</v>
      </c>
      <c r="AI3717" s="177">
        <f>HLOOKUP(附加题模型!$E$2,历史数据!$B$3:$K$5000,ROW(A3715),)</f>
        <v>15.8729622025766</v>
      </c>
      <c r="AJ3717" s="177">
        <f>HLOOKUP(附加题模型!$E$2,历史数据!$L$3:$U$5000,ROW(A3715),)</f>
        <v>15.846898225232399</v>
      </c>
    </row>
    <row r="3718" spans="1:36" x14ac:dyDescent="0.2">
      <c r="A3718" s="148">
        <v>42046</v>
      </c>
      <c r="B3718" s="137">
        <v>14.0733369751245</v>
      </c>
      <c r="C3718" s="137">
        <v>62.076050758372801</v>
      </c>
      <c r="D3718" s="137">
        <v>11.4684780034873</v>
      </c>
      <c r="E3718" s="137">
        <v>6.4638214174813697</v>
      </c>
      <c r="F3718" s="137">
        <v>13.6910587978998</v>
      </c>
      <c r="G3718" s="137">
        <v>34.528244136838403</v>
      </c>
      <c r="H3718" s="137">
        <v>8.8970846701295603</v>
      </c>
      <c r="I3718" s="137">
        <v>18.3550660104553</v>
      </c>
      <c r="J3718" s="137">
        <v>28.976619919712199</v>
      </c>
      <c r="K3718" s="137">
        <v>15.925090157264799</v>
      </c>
      <c r="L3718" s="137">
        <v>14.165119607571</v>
      </c>
      <c r="M3718" s="137">
        <v>62.990053959722999</v>
      </c>
      <c r="N3718" s="137">
        <v>11.5566970650526</v>
      </c>
      <c r="O3718" s="137">
        <v>6.5517645660185302</v>
      </c>
      <c r="P3718" s="137">
        <v>14.0106944118586</v>
      </c>
      <c r="Q3718" s="137">
        <v>34.528244136838403</v>
      </c>
      <c r="R3718" s="137">
        <v>8.8838252294885294</v>
      </c>
      <c r="S3718" s="137">
        <v>18.149981474025601</v>
      </c>
      <c r="T3718" s="137">
        <v>29.616856202717301</v>
      </c>
      <c r="U3718" s="137">
        <v>16.0684420326576</v>
      </c>
      <c r="V3718" s="1">
        <v>2592600</v>
      </c>
      <c r="W3718" s="1">
        <v>3022722</v>
      </c>
      <c r="X3718" s="1">
        <v>1418794</v>
      </c>
      <c r="Y3718" s="1">
        <v>2493270</v>
      </c>
      <c r="Z3718" s="1">
        <v>1626601</v>
      </c>
      <c r="AA3718" s="1">
        <v>0</v>
      </c>
      <c r="AB3718" s="1">
        <v>3993630</v>
      </c>
      <c r="AC3718" s="1">
        <v>5682430</v>
      </c>
      <c r="AD3718" s="1">
        <v>1571523</v>
      </c>
      <c r="AE3718" s="1">
        <v>354235</v>
      </c>
      <c r="AH3718" s="136">
        <f t="shared" ref="AH3718:AH3781" si="58">A3718</f>
        <v>42046</v>
      </c>
      <c r="AI3718" s="177">
        <f>HLOOKUP(附加题模型!$E$2,历史数据!$B$3:$K$5000,ROW(A3716),)</f>
        <v>15.925090157264799</v>
      </c>
      <c r="AJ3718" s="177">
        <f>HLOOKUP(附加题模型!$E$2,历史数据!$L$3:$U$5000,ROW(A3716),)</f>
        <v>16.0684420326576</v>
      </c>
    </row>
    <row r="3719" spans="1:36" x14ac:dyDescent="0.2">
      <c r="A3719" s="148">
        <v>42047</v>
      </c>
      <c r="B3719" s="137">
        <v>14.195713818386499</v>
      </c>
      <c r="C3719" s="137">
        <v>62.609219292493798</v>
      </c>
      <c r="D3719" s="137">
        <v>11.5692997881333</v>
      </c>
      <c r="E3719" s="137">
        <v>6.5627574595856704</v>
      </c>
      <c r="F3719" s="137">
        <v>14.1305577670931</v>
      </c>
      <c r="G3719" s="137">
        <v>34.528244136838403</v>
      </c>
      <c r="H3719" s="137">
        <v>8.9103441107705805</v>
      </c>
      <c r="I3719" s="137">
        <v>18.129473020382701</v>
      </c>
      <c r="J3719" s="137">
        <v>29.640568657643399</v>
      </c>
      <c r="K3719" s="137">
        <v>16.081474021329601</v>
      </c>
      <c r="L3719" s="137">
        <v>14.287496450832901</v>
      </c>
      <c r="M3719" s="137">
        <v>62.913887026277202</v>
      </c>
      <c r="N3719" s="137">
        <v>11.657518849698601</v>
      </c>
      <c r="O3719" s="137">
        <v>6.5517645660185302</v>
      </c>
      <c r="P3719" s="137">
        <v>13.930785508368899</v>
      </c>
      <c r="Q3719" s="137">
        <v>34.528244136838403</v>
      </c>
      <c r="R3719" s="137">
        <v>9.0296790765398303</v>
      </c>
      <c r="S3719" s="137">
        <v>18.519133639599001</v>
      </c>
      <c r="T3719" s="137">
        <v>30.351942305426899</v>
      </c>
      <c r="U3719" s="137">
        <v>16.2899858400827</v>
      </c>
      <c r="V3719" s="1">
        <v>5359225</v>
      </c>
      <c r="W3719" s="1">
        <v>2490343</v>
      </c>
      <c r="X3719" s="1">
        <v>1648936</v>
      </c>
      <c r="Y3719" s="1">
        <v>3293130</v>
      </c>
      <c r="Z3719" s="1">
        <v>1890897</v>
      </c>
      <c r="AA3719" s="1">
        <v>0</v>
      </c>
      <c r="AB3719" s="1">
        <v>4339686</v>
      </c>
      <c r="AC3719" s="1">
        <v>7902139</v>
      </c>
      <c r="AD3719" s="1">
        <v>3012909</v>
      </c>
      <c r="AE3719" s="1">
        <v>499300</v>
      </c>
      <c r="AH3719" s="136">
        <f t="shared" si="58"/>
        <v>42047</v>
      </c>
      <c r="AI3719" s="177">
        <f>HLOOKUP(附加题模型!$E$2,历史数据!$B$3:$K$5000,ROW(A3717),)</f>
        <v>16.081474021329601</v>
      </c>
      <c r="AJ3719" s="177">
        <f>HLOOKUP(附加题模型!$E$2,历史数据!$L$3:$U$5000,ROW(A3717),)</f>
        <v>16.2899858400827</v>
      </c>
    </row>
    <row r="3720" spans="1:36" x14ac:dyDescent="0.2">
      <c r="A3720" s="148">
        <v>42048</v>
      </c>
      <c r="B3720" s="137">
        <v>14.348684872463901</v>
      </c>
      <c r="C3720" s="137">
        <v>63.218554760060599</v>
      </c>
      <c r="D3720" s="137">
        <v>11.7457379112639</v>
      </c>
      <c r="E3720" s="137">
        <v>6.5847432467199596</v>
      </c>
      <c r="F3720" s="137">
        <v>13.9174673577873</v>
      </c>
      <c r="G3720" s="137">
        <v>34.528244136838403</v>
      </c>
      <c r="H3720" s="137">
        <v>9.0296790765398303</v>
      </c>
      <c r="I3720" s="137">
        <v>18.539642093242001</v>
      </c>
      <c r="J3720" s="137">
        <v>30.233380030796301</v>
      </c>
      <c r="K3720" s="137">
        <v>16.342113794770999</v>
      </c>
      <c r="L3720" s="137">
        <v>14.5628443481723</v>
      </c>
      <c r="M3720" s="137">
        <v>64.056391027965006</v>
      </c>
      <c r="N3720" s="137">
        <v>11.9095733113137</v>
      </c>
      <c r="O3720" s="137">
        <v>6.68367928882427</v>
      </c>
      <c r="P3720" s="137">
        <v>14.1838303694195</v>
      </c>
      <c r="Q3720" s="137">
        <v>34.528244136838403</v>
      </c>
      <c r="R3720" s="137">
        <v>9.14901404230908</v>
      </c>
      <c r="S3720" s="137">
        <v>18.7857435369576</v>
      </c>
      <c r="T3720" s="137">
        <v>30.351942305426899</v>
      </c>
      <c r="U3720" s="137">
        <v>16.563657602196098</v>
      </c>
      <c r="V3720" s="1">
        <v>6448473</v>
      </c>
      <c r="W3720" s="1">
        <v>3082415</v>
      </c>
      <c r="X3720" s="1">
        <v>1921818</v>
      </c>
      <c r="Y3720" s="1">
        <v>6798061</v>
      </c>
      <c r="Z3720" s="1">
        <v>3440750</v>
      </c>
      <c r="AA3720" s="1">
        <v>0</v>
      </c>
      <c r="AB3720" s="1">
        <v>6649759</v>
      </c>
      <c r="AC3720" s="1">
        <v>6780778</v>
      </c>
      <c r="AD3720" s="1">
        <v>3507695</v>
      </c>
      <c r="AE3720" s="1">
        <v>488480</v>
      </c>
      <c r="AH3720" s="136">
        <f t="shared" si="58"/>
        <v>42048</v>
      </c>
      <c r="AI3720" s="177">
        <f>HLOOKUP(附加题模型!$E$2,历史数据!$B$3:$K$5000,ROW(A3718),)</f>
        <v>16.342113794770999</v>
      </c>
      <c r="AJ3720" s="177">
        <f>HLOOKUP(附加题模型!$E$2,历史数据!$L$3:$U$5000,ROW(A3718),)</f>
        <v>16.563657602196098</v>
      </c>
    </row>
    <row r="3721" spans="1:36" x14ac:dyDescent="0.2">
      <c r="A3721" s="148">
        <v>42051</v>
      </c>
      <c r="B3721" s="137">
        <v>14.5628443481723</v>
      </c>
      <c r="C3721" s="137">
        <v>64.208724894856701</v>
      </c>
      <c r="D3721" s="137">
        <v>11.9221760343945</v>
      </c>
      <c r="E3721" s="137">
        <v>6.68367928882427</v>
      </c>
      <c r="F3721" s="137">
        <v>14.2504211223276</v>
      </c>
      <c r="G3721" s="137">
        <v>34.528244136838403</v>
      </c>
      <c r="H3721" s="137">
        <v>9.14901404230908</v>
      </c>
      <c r="I3721" s="137">
        <v>18.7857435369576</v>
      </c>
      <c r="J3721" s="137">
        <v>30.280804940648501</v>
      </c>
      <c r="K3721" s="137">
        <v>16.576689590868199</v>
      </c>
      <c r="L3721" s="137">
        <v>14.838192245511699</v>
      </c>
      <c r="M3721" s="137">
        <v>65.808230497219697</v>
      </c>
      <c r="N3721" s="137">
        <v>12.0608059882828</v>
      </c>
      <c r="O3721" s="137">
        <v>6.7606295437942903</v>
      </c>
      <c r="P3721" s="137">
        <v>14.4368752304702</v>
      </c>
      <c r="Q3721" s="137">
        <v>34.528244136838403</v>
      </c>
      <c r="R3721" s="137">
        <v>9.1887923642321603</v>
      </c>
      <c r="S3721" s="137">
        <v>18.949811166101298</v>
      </c>
      <c r="T3721" s="137">
        <v>30.707629129318601</v>
      </c>
      <c r="U3721" s="137">
        <v>16.6809455002447</v>
      </c>
      <c r="V3721" s="1">
        <v>7315491</v>
      </c>
      <c r="W3721" s="1">
        <v>4176565</v>
      </c>
      <c r="X3721" s="1">
        <v>1427847</v>
      </c>
      <c r="Y3721" s="1">
        <v>5418588</v>
      </c>
      <c r="Z3721" s="1">
        <v>5851841</v>
      </c>
      <c r="AA3721" s="1">
        <v>0</v>
      </c>
      <c r="AB3721" s="1">
        <v>5318249</v>
      </c>
      <c r="AC3721" s="1">
        <v>5521466</v>
      </c>
      <c r="AD3721" s="1">
        <v>2122189</v>
      </c>
      <c r="AE3721" s="1">
        <v>565427</v>
      </c>
      <c r="AH3721" s="136">
        <f t="shared" si="58"/>
        <v>42051</v>
      </c>
      <c r="AI3721" s="177">
        <f>HLOOKUP(附加题模型!$E$2,历史数据!$B$3:$K$5000,ROW(A3719),)</f>
        <v>16.576689590868199</v>
      </c>
      <c r="AJ3721" s="177">
        <f>HLOOKUP(附加题模型!$E$2,历史数据!$L$3:$U$5000,ROW(A3719),)</f>
        <v>16.6809455002447</v>
      </c>
    </row>
    <row r="3722" spans="1:36" x14ac:dyDescent="0.2">
      <c r="A3722" s="148">
        <v>42052</v>
      </c>
      <c r="B3722" s="137">
        <v>14.838192245511699</v>
      </c>
      <c r="C3722" s="137">
        <v>65.808230497219697</v>
      </c>
      <c r="D3722" s="137">
        <v>12.035600542121299</v>
      </c>
      <c r="E3722" s="137">
        <v>6.7606295437942903</v>
      </c>
      <c r="F3722" s="137">
        <v>14.5034659833783</v>
      </c>
      <c r="G3722" s="137">
        <v>34.528244136838403</v>
      </c>
      <c r="H3722" s="137">
        <v>9.1887923642321603</v>
      </c>
      <c r="I3722" s="137">
        <v>18.908794258815401</v>
      </c>
      <c r="J3722" s="137">
        <v>30.612779309614101</v>
      </c>
      <c r="K3722" s="137">
        <v>16.654881522900499</v>
      </c>
      <c r="L3722" s="137">
        <v>14.8687864563272</v>
      </c>
      <c r="M3722" s="137">
        <v>65.808230497219697</v>
      </c>
      <c r="N3722" s="137">
        <v>12.174230496009599</v>
      </c>
      <c r="O3722" s="137">
        <v>6.7936082244957197</v>
      </c>
      <c r="P3722" s="137">
        <v>14.6899200915209</v>
      </c>
      <c r="Q3722" s="137">
        <v>34.528244136838403</v>
      </c>
      <c r="R3722" s="137">
        <v>9.1224951610270306</v>
      </c>
      <c r="S3722" s="137">
        <v>19.011336527030199</v>
      </c>
      <c r="T3722" s="137">
        <v>30.921041223653599</v>
      </c>
      <c r="U3722" s="137">
        <v>16.693977488916701</v>
      </c>
      <c r="V3722" s="1">
        <v>6026441</v>
      </c>
      <c r="W3722" s="1">
        <v>2274542</v>
      </c>
      <c r="X3722" s="1">
        <v>1370092</v>
      </c>
      <c r="Y3722" s="1">
        <v>6400363</v>
      </c>
      <c r="Z3722" s="1">
        <v>4127892</v>
      </c>
      <c r="AA3722" s="1">
        <v>0</v>
      </c>
      <c r="AB3722" s="1">
        <v>4478331</v>
      </c>
      <c r="AC3722" s="1">
        <v>4300436</v>
      </c>
      <c r="AD3722" s="1">
        <v>3043044</v>
      </c>
      <c r="AE3722" s="1">
        <v>830584</v>
      </c>
      <c r="AH3722" s="136">
        <f t="shared" si="58"/>
        <v>42052</v>
      </c>
      <c r="AI3722" s="177">
        <f>HLOOKUP(附加题模型!$E$2,历史数据!$B$3:$K$5000,ROW(A3720),)</f>
        <v>16.654881522900499</v>
      </c>
      <c r="AJ3722" s="177">
        <f>HLOOKUP(附加题模型!$E$2,历史数据!$L$3:$U$5000,ROW(A3720),)</f>
        <v>16.693977488916701</v>
      </c>
    </row>
    <row r="3723" spans="1:36" x14ac:dyDescent="0.2">
      <c r="A3723" s="148">
        <v>42060</v>
      </c>
      <c r="B3723" s="137">
        <v>14.9299748779582</v>
      </c>
      <c r="C3723" s="137">
        <v>65.884397430665601</v>
      </c>
      <c r="D3723" s="137">
        <v>12.2246413883326</v>
      </c>
      <c r="E3723" s="137">
        <v>6.8046011180628696</v>
      </c>
      <c r="F3723" s="137">
        <v>14.716556392684099</v>
      </c>
      <c r="G3723" s="137">
        <v>34.528244136838403</v>
      </c>
      <c r="H3723" s="137">
        <v>9.1224951610270306</v>
      </c>
      <c r="I3723" s="137">
        <v>18.867777351529501</v>
      </c>
      <c r="J3723" s="137">
        <v>30.921041223653599</v>
      </c>
      <c r="K3723" s="137">
        <v>16.6679135115726</v>
      </c>
      <c r="L3723" s="137">
        <v>14.8075980346962</v>
      </c>
      <c r="M3723" s="137">
        <v>66.874567565461703</v>
      </c>
      <c r="N3723" s="137">
        <v>12.0734087113635</v>
      </c>
      <c r="O3723" s="137">
        <v>6.8046011180628696</v>
      </c>
      <c r="P3723" s="137">
        <v>14.769828995010601</v>
      </c>
      <c r="Q3723" s="137">
        <v>34.528244136838403</v>
      </c>
      <c r="R3723" s="137">
        <v>9.14901404230908</v>
      </c>
      <c r="S3723" s="137">
        <v>19.052353434316199</v>
      </c>
      <c r="T3723" s="137">
        <v>30.375654760353001</v>
      </c>
      <c r="U3723" s="137">
        <v>16.5897215795402</v>
      </c>
      <c r="V3723" s="1">
        <v>5976261</v>
      </c>
      <c r="W3723" s="1">
        <v>3989393</v>
      </c>
      <c r="X3723" s="1">
        <v>785370</v>
      </c>
      <c r="Y3723" s="1">
        <v>5866155</v>
      </c>
      <c r="Z3723" s="1">
        <v>2271926</v>
      </c>
      <c r="AA3723" s="1">
        <v>0</v>
      </c>
      <c r="AB3723" s="1">
        <v>4195237</v>
      </c>
      <c r="AC3723" s="1">
        <v>4846611</v>
      </c>
      <c r="AD3723" s="1">
        <v>1331080</v>
      </c>
      <c r="AE3723" s="1">
        <v>581830</v>
      </c>
      <c r="AH3723" s="136">
        <f t="shared" si="58"/>
        <v>42060</v>
      </c>
      <c r="AI3723" s="177">
        <f>HLOOKUP(附加题模型!$E$2,历史数据!$B$3:$K$5000,ROW(A3721),)</f>
        <v>16.6679135115726</v>
      </c>
      <c r="AJ3723" s="177">
        <f>HLOOKUP(附加题模型!$E$2,历史数据!$L$3:$U$5000,ROW(A3721),)</f>
        <v>16.5897215795402</v>
      </c>
    </row>
    <row r="3724" spans="1:36" x14ac:dyDescent="0.2">
      <c r="A3724" s="148">
        <v>42061</v>
      </c>
      <c r="B3724" s="137">
        <v>14.838192245511699</v>
      </c>
      <c r="C3724" s="137">
        <v>66.722233698569994</v>
      </c>
      <c r="D3724" s="137">
        <v>12.0860114344443</v>
      </c>
      <c r="E3724" s="137">
        <v>6.8265869051971597</v>
      </c>
      <c r="F3724" s="137">
        <v>14.849737898500299</v>
      </c>
      <c r="G3724" s="137">
        <v>34.528244136838403</v>
      </c>
      <c r="H3724" s="137">
        <v>9.14901404230908</v>
      </c>
      <c r="I3724" s="137">
        <v>18.990828073387299</v>
      </c>
      <c r="J3724" s="137">
        <v>31.513852596806501</v>
      </c>
      <c r="K3724" s="137">
        <v>16.615785556884401</v>
      </c>
      <c r="L3724" s="137">
        <v>14.8687864563272</v>
      </c>
      <c r="M3724" s="137">
        <v>67.788570766812001</v>
      </c>
      <c r="N3724" s="137">
        <v>12.048203265202</v>
      </c>
      <c r="O3724" s="137">
        <v>6.8155940116300098</v>
      </c>
      <c r="P3724" s="137">
        <v>14.916328651408399</v>
      </c>
      <c r="Q3724" s="137">
        <v>34.528244136838403</v>
      </c>
      <c r="R3724" s="137">
        <v>9.4009434144886104</v>
      </c>
      <c r="S3724" s="137">
        <v>19.1138787952451</v>
      </c>
      <c r="T3724" s="137">
        <v>31.324152957397601</v>
      </c>
      <c r="U3724" s="137">
        <v>16.693977488916701</v>
      </c>
      <c r="V3724" s="1">
        <v>6334708</v>
      </c>
      <c r="W3724" s="1">
        <v>4428637</v>
      </c>
      <c r="X3724" s="1">
        <v>1294426</v>
      </c>
      <c r="Y3724" s="1">
        <v>9562735</v>
      </c>
      <c r="Z3724" s="1">
        <v>1912706</v>
      </c>
      <c r="AA3724" s="1">
        <v>0</v>
      </c>
      <c r="AB3724" s="1">
        <v>8798154</v>
      </c>
      <c r="AC3724" s="1">
        <v>3697363</v>
      </c>
      <c r="AD3724" s="1">
        <v>10082906</v>
      </c>
      <c r="AE3724" s="1">
        <v>548609</v>
      </c>
      <c r="AH3724" s="136">
        <f t="shared" si="58"/>
        <v>42061</v>
      </c>
      <c r="AI3724" s="177">
        <f>HLOOKUP(附加题模型!$E$2,历史数据!$B$3:$K$5000,ROW(A3722),)</f>
        <v>16.615785556884401</v>
      </c>
      <c r="AJ3724" s="177">
        <f>HLOOKUP(附加题模型!$E$2,历史数据!$L$3:$U$5000,ROW(A3722),)</f>
        <v>16.693977488916701</v>
      </c>
    </row>
    <row r="3725" spans="1:36" x14ac:dyDescent="0.2">
      <c r="A3725" s="148">
        <v>42062</v>
      </c>
      <c r="B3725" s="137">
        <v>14.8687864563272</v>
      </c>
      <c r="C3725" s="137">
        <v>67.788570766812001</v>
      </c>
      <c r="D3725" s="137">
        <v>11.985189649798199</v>
      </c>
      <c r="E3725" s="137">
        <v>6.8265869051971597</v>
      </c>
      <c r="F3725" s="137">
        <v>14.956283103153201</v>
      </c>
      <c r="G3725" s="137">
        <v>34.528244136838403</v>
      </c>
      <c r="H3725" s="137">
        <v>9.3479056519244992</v>
      </c>
      <c r="I3725" s="137">
        <v>19.134387248888</v>
      </c>
      <c r="J3725" s="137">
        <v>30.944753678579701</v>
      </c>
      <c r="K3725" s="137">
        <v>16.654881522900499</v>
      </c>
      <c r="L3725" s="137">
        <v>15.205322775297599</v>
      </c>
      <c r="M3725" s="137">
        <v>67.712403833366096</v>
      </c>
      <c r="N3725" s="137">
        <v>11.8465596959099</v>
      </c>
      <c r="O3725" s="137">
        <v>7.1453808186443704</v>
      </c>
      <c r="P3725" s="137">
        <v>15.395782072346501</v>
      </c>
      <c r="Q3725" s="137">
        <v>34.528244136838403</v>
      </c>
      <c r="R3725" s="137">
        <v>9.4274622957706598</v>
      </c>
      <c r="S3725" s="137">
        <v>19.216421063459901</v>
      </c>
      <c r="T3725" s="137">
        <v>30.8261914039491</v>
      </c>
      <c r="U3725" s="137">
        <v>16.798233398293299</v>
      </c>
      <c r="V3725" s="1">
        <v>10849582</v>
      </c>
      <c r="W3725" s="1">
        <v>2845523</v>
      </c>
      <c r="X3725" s="1">
        <v>2266627</v>
      </c>
      <c r="Y3725" s="1">
        <v>22811432</v>
      </c>
      <c r="Z3725" s="1">
        <v>2469826</v>
      </c>
      <c r="AA3725" s="1">
        <v>0</v>
      </c>
      <c r="AB3725" s="1">
        <v>6318755</v>
      </c>
      <c r="AC3725" s="1">
        <v>4942233</v>
      </c>
      <c r="AD3725" s="1">
        <v>4708437</v>
      </c>
      <c r="AE3725" s="1">
        <v>859340</v>
      </c>
      <c r="AH3725" s="136">
        <f t="shared" si="58"/>
        <v>42062</v>
      </c>
      <c r="AI3725" s="177">
        <f>HLOOKUP(附加题模型!$E$2,历史数据!$B$3:$K$5000,ROW(A3723),)</f>
        <v>16.654881522900499</v>
      </c>
      <c r="AJ3725" s="177">
        <f>HLOOKUP(附加题模型!$E$2,历史数据!$L$3:$U$5000,ROW(A3723),)</f>
        <v>16.798233398293299</v>
      </c>
    </row>
    <row r="3726" spans="1:36" x14ac:dyDescent="0.2">
      <c r="A3726" s="148">
        <v>42065</v>
      </c>
      <c r="B3726" s="137">
        <v>15.2665111969285</v>
      </c>
      <c r="C3726" s="137">
        <v>68.550240101270504</v>
      </c>
      <c r="D3726" s="137">
        <v>11.9095733113137</v>
      </c>
      <c r="E3726" s="137">
        <v>6.9804874151371896</v>
      </c>
      <c r="F3726" s="137">
        <v>15.395782072346501</v>
      </c>
      <c r="G3726" s="137">
        <v>34.528244136838403</v>
      </c>
      <c r="H3726" s="137">
        <v>9.4009434144886104</v>
      </c>
      <c r="I3726" s="137">
        <v>19.359980238960699</v>
      </c>
      <c r="J3726" s="137">
        <v>30.683916674392499</v>
      </c>
      <c r="K3726" s="137">
        <v>16.772169420949101</v>
      </c>
      <c r="L3726" s="137">
        <v>15.541859094267901</v>
      </c>
      <c r="M3726" s="137">
        <v>69.007241701945702</v>
      </c>
      <c r="N3726" s="137">
        <v>11.7331351881831</v>
      </c>
      <c r="O3726" s="137">
        <v>7.26630264788297</v>
      </c>
      <c r="P3726" s="137">
        <v>15.395782072346501</v>
      </c>
      <c r="Q3726" s="137">
        <v>34.528244136838403</v>
      </c>
      <c r="R3726" s="137">
        <v>9.3876839738475795</v>
      </c>
      <c r="S3726" s="137">
        <v>19.380488692603599</v>
      </c>
      <c r="T3726" s="137">
        <v>31.039603498284201</v>
      </c>
      <c r="U3726" s="137">
        <v>17.384672888536301</v>
      </c>
      <c r="V3726" s="1">
        <v>9455726</v>
      </c>
      <c r="W3726" s="1">
        <v>5270251</v>
      </c>
      <c r="X3726" s="1">
        <v>2971506</v>
      </c>
      <c r="Y3726" s="1">
        <v>27091353</v>
      </c>
      <c r="Z3726" s="1">
        <v>0</v>
      </c>
      <c r="AA3726" s="1">
        <v>0</v>
      </c>
      <c r="AB3726" s="1">
        <v>7785718</v>
      </c>
      <c r="AC3726" s="1">
        <v>6532719</v>
      </c>
      <c r="AD3726" s="1">
        <v>4012386</v>
      </c>
      <c r="AE3726" s="1">
        <v>1599887</v>
      </c>
      <c r="AH3726" s="136">
        <f t="shared" si="58"/>
        <v>42065</v>
      </c>
      <c r="AI3726" s="177">
        <f>HLOOKUP(附加题模型!$E$2,历史数据!$B$3:$K$5000,ROW(A3724),)</f>
        <v>16.772169420949101</v>
      </c>
      <c r="AJ3726" s="177">
        <f>HLOOKUP(附加题模型!$E$2,历史数据!$L$3:$U$5000,ROW(A3724),)</f>
        <v>17.384672888536301</v>
      </c>
    </row>
    <row r="3727" spans="1:36" x14ac:dyDescent="0.2">
      <c r="A3727" s="148">
        <v>42066</v>
      </c>
      <c r="B3727" s="137">
        <v>15.480670672637</v>
      </c>
      <c r="C3727" s="137">
        <v>68.169405434041195</v>
      </c>
      <c r="D3727" s="137">
        <v>11.7205324651024</v>
      </c>
      <c r="E3727" s="137">
        <v>7.2772955414501102</v>
      </c>
      <c r="F3727" s="137">
        <v>15.5555998793259</v>
      </c>
      <c r="G3727" s="137">
        <v>34.528244136838403</v>
      </c>
      <c r="H3727" s="137">
        <v>9.4142028551296306</v>
      </c>
      <c r="I3727" s="137">
        <v>19.339471785317699</v>
      </c>
      <c r="J3727" s="137">
        <v>30.921041223653599</v>
      </c>
      <c r="K3727" s="137">
        <v>17.111001126422899</v>
      </c>
      <c r="L3727" s="137">
        <v>15.3276996185595</v>
      </c>
      <c r="M3727" s="137">
        <v>69.388076369174897</v>
      </c>
      <c r="N3727" s="137">
        <v>11.7709433574254</v>
      </c>
      <c r="O3727" s="137">
        <v>7.1343879250772204</v>
      </c>
      <c r="P3727" s="137">
        <v>15.688781385142001</v>
      </c>
      <c r="Q3727" s="137">
        <v>34.528244136838403</v>
      </c>
      <c r="R3727" s="137">
        <v>9.4805000583347692</v>
      </c>
      <c r="S3727" s="137">
        <v>19.380488692603599</v>
      </c>
      <c r="T3727" s="137">
        <v>30.470504580057401</v>
      </c>
      <c r="U3727" s="137">
        <v>17.488928797912799</v>
      </c>
      <c r="V3727" s="1">
        <v>8686102</v>
      </c>
      <c r="W3727" s="1">
        <v>9040919</v>
      </c>
      <c r="X3727" s="1">
        <v>2203158</v>
      </c>
      <c r="Y3727" s="1">
        <v>9482197</v>
      </c>
      <c r="Z3727" s="1">
        <v>9503048</v>
      </c>
      <c r="AA3727" s="1">
        <v>0</v>
      </c>
      <c r="AB3727" s="1">
        <v>10573249</v>
      </c>
      <c r="AC3727" s="1">
        <v>7837806</v>
      </c>
      <c r="AD3727" s="1">
        <v>4555376</v>
      </c>
      <c r="AE3727" s="1">
        <v>1099410</v>
      </c>
      <c r="AH3727" s="136">
        <f t="shared" si="58"/>
        <v>42066</v>
      </c>
      <c r="AI3727" s="177">
        <f>HLOOKUP(附加题模型!$E$2,历史数据!$B$3:$K$5000,ROW(A3725),)</f>
        <v>17.111001126422899</v>
      </c>
      <c r="AJ3727" s="177">
        <f>HLOOKUP(附加题模型!$E$2,历史数据!$L$3:$U$5000,ROW(A3725),)</f>
        <v>17.488928797912799</v>
      </c>
    </row>
    <row r="3728" spans="1:36" x14ac:dyDescent="0.2">
      <c r="A3728" s="148">
        <v>42067</v>
      </c>
      <c r="B3728" s="137">
        <v>15.297105407744001</v>
      </c>
      <c r="C3728" s="137">
        <v>70.682914237754503</v>
      </c>
      <c r="D3728" s="137">
        <v>11.796148803586901</v>
      </c>
      <c r="E3728" s="137">
        <v>7.4202031578229999</v>
      </c>
      <c r="F3728" s="137">
        <v>15.3558276206016</v>
      </c>
      <c r="G3728" s="137">
        <v>34.528244136838403</v>
      </c>
      <c r="H3728" s="137">
        <v>9.5070189396168292</v>
      </c>
      <c r="I3728" s="137">
        <v>19.339471785317699</v>
      </c>
      <c r="J3728" s="137">
        <v>30.399367215279099</v>
      </c>
      <c r="K3728" s="137">
        <v>17.475896809240702</v>
      </c>
      <c r="L3728" s="137">
        <v>15.358293829375</v>
      </c>
      <c r="M3728" s="137">
        <v>69.6927441029584</v>
      </c>
      <c r="N3728" s="137">
        <v>11.796148803586901</v>
      </c>
      <c r="O3728" s="137">
        <v>7.5521178806287397</v>
      </c>
      <c r="P3728" s="137">
        <v>15.462372825254601</v>
      </c>
      <c r="Q3728" s="137">
        <v>34.528244136838403</v>
      </c>
      <c r="R3728" s="137">
        <v>9.6528727866681301</v>
      </c>
      <c r="S3728" s="137">
        <v>20.016250755535602</v>
      </c>
      <c r="T3728" s="137">
        <v>30.8261914039491</v>
      </c>
      <c r="U3728" s="137">
        <v>17.710472605337898</v>
      </c>
      <c r="V3728" s="1">
        <v>7391417</v>
      </c>
      <c r="W3728" s="1">
        <v>4740523</v>
      </c>
      <c r="X3728" s="1">
        <v>1596416</v>
      </c>
      <c r="Y3728" s="1">
        <v>55479010</v>
      </c>
      <c r="Z3728" s="1">
        <v>4547933</v>
      </c>
      <c r="AA3728" s="1">
        <v>0</v>
      </c>
      <c r="AB3728" s="1">
        <v>12963133</v>
      </c>
      <c r="AC3728" s="1">
        <v>11117267</v>
      </c>
      <c r="AD3728" s="1">
        <v>2408941</v>
      </c>
      <c r="AE3728" s="1">
        <v>588125</v>
      </c>
      <c r="AH3728" s="136">
        <f t="shared" si="58"/>
        <v>42067</v>
      </c>
      <c r="AI3728" s="177">
        <f>HLOOKUP(附加题模型!$E$2,历史数据!$B$3:$K$5000,ROW(A3726),)</f>
        <v>17.475896809240702</v>
      </c>
      <c r="AJ3728" s="177">
        <f>HLOOKUP(附加题模型!$E$2,历史数据!$L$3:$U$5000,ROW(A3726),)</f>
        <v>17.710472605337898</v>
      </c>
    </row>
    <row r="3729" spans="1:36" x14ac:dyDescent="0.2">
      <c r="A3729" s="148">
        <v>42068</v>
      </c>
      <c r="B3729" s="137">
        <v>15.3276996185595</v>
      </c>
      <c r="C3729" s="137">
        <v>69.768911036404205</v>
      </c>
      <c r="D3729" s="137">
        <v>11.7583406343446</v>
      </c>
      <c r="E3729" s="137">
        <v>7.3212671157186904</v>
      </c>
      <c r="F3729" s="137">
        <v>15.3824639217649</v>
      </c>
      <c r="G3729" s="137">
        <v>34.528244136838403</v>
      </c>
      <c r="H3729" s="137">
        <v>9.6396133460270992</v>
      </c>
      <c r="I3729" s="137">
        <v>19.8932000336778</v>
      </c>
      <c r="J3729" s="137">
        <v>30.8261914039491</v>
      </c>
      <c r="K3729" s="137">
        <v>17.5931847072893</v>
      </c>
      <c r="L3729" s="137">
        <v>15.6948301483454</v>
      </c>
      <c r="M3729" s="137">
        <v>69.464243302620801</v>
      </c>
      <c r="N3729" s="137">
        <v>11.8717651420714</v>
      </c>
      <c r="O3729" s="137">
        <v>7.4751676256587203</v>
      </c>
      <c r="P3729" s="137">
        <v>17.0072782927218</v>
      </c>
      <c r="Q3729" s="137">
        <v>34.528244136838403</v>
      </c>
      <c r="R3729" s="137">
        <v>9.46724061769374</v>
      </c>
      <c r="S3729" s="137">
        <v>20.057267662821602</v>
      </c>
      <c r="T3729" s="137">
        <v>31.537565051732599</v>
      </c>
      <c r="U3729" s="137">
        <v>17.5801527186172</v>
      </c>
      <c r="V3729" s="1">
        <v>8166001</v>
      </c>
      <c r="W3729" s="1">
        <v>5193545</v>
      </c>
      <c r="X3729" s="1">
        <v>1214517</v>
      </c>
      <c r="Y3729" s="1">
        <v>28867848</v>
      </c>
      <c r="Z3729" s="1">
        <v>4885516</v>
      </c>
      <c r="AA3729" s="1">
        <v>0</v>
      </c>
      <c r="AB3729" s="1">
        <v>10357020</v>
      </c>
      <c r="AC3729" s="1">
        <v>7134692</v>
      </c>
      <c r="AD3729" s="1">
        <v>5796624</v>
      </c>
      <c r="AE3729" s="1">
        <v>1158656</v>
      </c>
      <c r="AH3729" s="136">
        <f t="shared" si="58"/>
        <v>42068</v>
      </c>
      <c r="AI3729" s="177">
        <f>HLOOKUP(附加题模型!$E$2,历史数据!$B$3:$K$5000,ROW(A3727),)</f>
        <v>17.5931847072893</v>
      </c>
      <c r="AJ3729" s="177">
        <f>HLOOKUP(附加题模型!$E$2,历史数据!$L$3:$U$5000,ROW(A3727),)</f>
        <v>17.5801527186172</v>
      </c>
    </row>
    <row r="3730" spans="1:36" x14ac:dyDescent="0.2">
      <c r="A3730" s="148">
        <v>42069</v>
      </c>
      <c r="B3730" s="137">
        <v>15.664235937529901</v>
      </c>
      <c r="C3730" s="137">
        <v>68.550240101270504</v>
      </c>
      <c r="D3730" s="137">
        <v>11.8717651420714</v>
      </c>
      <c r="E3730" s="137">
        <v>7.4202031578229999</v>
      </c>
      <c r="F3730" s="137">
        <v>18.032775887506201</v>
      </c>
      <c r="G3730" s="137">
        <v>34.528244136838403</v>
      </c>
      <c r="H3730" s="137">
        <v>9.4274622957706598</v>
      </c>
      <c r="I3730" s="137">
        <v>20.118793023750499</v>
      </c>
      <c r="J3730" s="137">
        <v>31.513852596806501</v>
      </c>
      <c r="K3730" s="137">
        <v>17.554088741273102</v>
      </c>
      <c r="L3730" s="137">
        <v>16.490279629548098</v>
      </c>
      <c r="M3730" s="137">
        <v>71.444583572213105</v>
      </c>
      <c r="N3730" s="137">
        <v>12.123819603686499</v>
      </c>
      <c r="O3730" s="137">
        <v>7.3322600092858403</v>
      </c>
      <c r="P3730" s="137">
        <v>18.7120015671685</v>
      </c>
      <c r="Q3730" s="137">
        <v>34.528244136838403</v>
      </c>
      <c r="R3730" s="137">
        <v>9.2285706861552494</v>
      </c>
      <c r="S3730" s="137">
        <v>20.036759209178602</v>
      </c>
      <c r="T3730" s="137">
        <v>32.1066639699593</v>
      </c>
      <c r="U3730" s="137">
        <v>17.5931847072893</v>
      </c>
      <c r="V3730" s="1">
        <v>11575054</v>
      </c>
      <c r="W3730" s="1">
        <v>11734434</v>
      </c>
      <c r="X3730" s="1">
        <v>2538272</v>
      </c>
      <c r="Y3730" s="1">
        <v>11711516</v>
      </c>
      <c r="Z3730" s="1">
        <v>22436292</v>
      </c>
      <c r="AA3730" s="1">
        <v>0</v>
      </c>
      <c r="AB3730" s="1">
        <v>8252675</v>
      </c>
      <c r="AC3730" s="1">
        <v>7797362</v>
      </c>
      <c r="AD3730" s="1">
        <v>8235469</v>
      </c>
      <c r="AE3730" s="1">
        <v>733900</v>
      </c>
      <c r="AH3730" s="136">
        <f t="shared" si="58"/>
        <v>42069</v>
      </c>
      <c r="AI3730" s="177">
        <f>HLOOKUP(附加题模型!$E$2,历史数据!$B$3:$K$5000,ROW(A3728),)</f>
        <v>17.554088741273102</v>
      </c>
      <c r="AJ3730" s="177">
        <f>HLOOKUP(附加题模型!$E$2,历史数据!$L$3:$U$5000,ROW(A3728),)</f>
        <v>17.5931847072893</v>
      </c>
    </row>
    <row r="3731" spans="1:36" x14ac:dyDescent="0.2">
      <c r="A3731" s="148">
        <v>42072</v>
      </c>
      <c r="B3731" s="137">
        <v>16.704439105256501</v>
      </c>
      <c r="C3731" s="137">
        <v>71.292249705321296</v>
      </c>
      <c r="D3731" s="137">
        <v>12.1112168806058</v>
      </c>
      <c r="E3731" s="137">
        <v>7.2772955414501102</v>
      </c>
      <c r="F3731" s="137">
        <v>18.578820061352399</v>
      </c>
      <c r="G3731" s="137">
        <v>34.528244136838403</v>
      </c>
      <c r="H3731" s="137">
        <v>9.17553292359114</v>
      </c>
      <c r="I3731" s="137">
        <v>19.995742301892701</v>
      </c>
      <c r="J3731" s="137">
        <v>32.320076064294398</v>
      </c>
      <c r="K3731" s="137">
        <v>17.6062166959614</v>
      </c>
      <c r="L3731" s="137">
        <v>16.5208738403635</v>
      </c>
      <c r="M3731" s="137">
        <v>72.358586773563303</v>
      </c>
      <c r="N3731" s="137">
        <v>12.010395095959799</v>
      </c>
      <c r="O3731" s="137">
        <v>7.4641747320915801</v>
      </c>
      <c r="P3731" s="137">
        <v>18.259184447393601</v>
      </c>
      <c r="Q3731" s="137">
        <v>34.528244136838403</v>
      </c>
      <c r="R3731" s="137">
        <v>9.2948678893603809</v>
      </c>
      <c r="S3731" s="137">
        <v>20.3033691065372</v>
      </c>
      <c r="T3731" s="137">
        <v>34.169647548531302</v>
      </c>
      <c r="U3731" s="137">
        <v>17.723504594009999</v>
      </c>
      <c r="V3731" s="1">
        <v>15032334</v>
      </c>
      <c r="W3731" s="1">
        <v>8993959</v>
      </c>
      <c r="X3731" s="1">
        <v>1961022</v>
      </c>
      <c r="Y3731" s="1">
        <v>11226477</v>
      </c>
      <c r="Z3731" s="1">
        <v>9107912</v>
      </c>
      <c r="AA3731" s="1">
        <v>0</v>
      </c>
      <c r="AB3731" s="1">
        <v>7335176</v>
      </c>
      <c r="AC3731" s="1">
        <v>6860880</v>
      </c>
      <c r="AD3731" s="1">
        <v>14899312</v>
      </c>
      <c r="AE3731" s="1">
        <v>930270</v>
      </c>
      <c r="AH3731" s="136">
        <f t="shared" si="58"/>
        <v>42072</v>
      </c>
      <c r="AI3731" s="177">
        <f>HLOOKUP(附加题模型!$E$2,历史数据!$B$3:$K$5000,ROW(A3729),)</f>
        <v>17.6062166959614</v>
      </c>
      <c r="AJ3731" s="177">
        <f>HLOOKUP(附加题模型!$E$2,历史数据!$L$3:$U$5000,ROW(A3729),)</f>
        <v>17.723504594009999</v>
      </c>
    </row>
    <row r="3732" spans="1:36" x14ac:dyDescent="0.2">
      <c r="A3732" s="148">
        <v>42073</v>
      </c>
      <c r="B3732" s="137">
        <v>16.551468051179</v>
      </c>
      <c r="C3732" s="137">
        <v>71.977752106334094</v>
      </c>
      <c r="D3732" s="137">
        <v>11.985189649798199</v>
      </c>
      <c r="E3732" s="137">
        <v>7.3982173706887098</v>
      </c>
      <c r="F3732" s="137">
        <v>17.9795032851797</v>
      </c>
      <c r="G3732" s="137">
        <v>34.528244136838403</v>
      </c>
      <c r="H3732" s="137">
        <v>9.30812733000141</v>
      </c>
      <c r="I3732" s="137">
        <v>20.3033691065372</v>
      </c>
      <c r="J3732" s="137">
        <v>33.695398450009002</v>
      </c>
      <c r="K3732" s="137">
        <v>17.8147285147144</v>
      </c>
      <c r="L3732" s="137">
        <v>16.398496997101599</v>
      </c>
      <c r="M3732" s="137">
        <v>74.491260910047302</v>
      </c>
      <c r="N3732" s="137">
        <v>11.833956972829199</v>
      </c>
      <c r="O3732" s="137">
        <v>7.4861605192258702</v>
      </c>
      <c r="P3732" s="137">
        <v>18.019457736924601</v>
      </c>
      <c r="Q3732" s="137">
        <v>34.528244136838403</v>
      </c>
      <c r="R3732" s="137">
        <v>9.4539811770527198</v>
      </c>
      <c r="S3732" s="137">
        <v>20.344386013823101</v>
      </c>
      <c r="T3732" s="137">
        <v>33.600548630304601</v>
      </c>
      <c r="U3732" s="137">
        <v>17.866856469402698</v>
      </c>
      <c r="V3732" s="1">
        <v>8663073</v>
      </c>
      <c r="W3732" s="1">
        <v>7671338</v>
      </c>
      <c r="X3732" s="1">
        <v>2277281</v>
      </c>
      <c r="Y3732" s="1">
        <v>10342500</v>
      </c>
      <c r="Z3732" s="1">
        <v>6064435</v>
      </c>
      <c r="AA3732" s="1">
        <v>0</v>
      </c>
      <c r="AB3732" s="1">
        <v>8618700</v>
      </c>
      <c r="AC3732" s="1">
        <v>7016827</v>
      </c>
      <c r="AD3732" s="1">
        <v>8004391</v>
      </c>
      <c r="AE3732" s="1">
        <v>663619</v>
      </c>
      <c r="AH3732" s="136">
        <f t="shared" si="58"/>
        <v>42073</v>
      </c>
      <c r="AI3732" s="177">
        <f>HLOOKUP(附加题模型!$E$2,历史数据!$B$3:$K$5000,ROW(A3730),)</f>
        <v>17.8147285147144</v>
      </c>
      <c r="AJ3732" s="177">
        <f>HLOOKUP(附加题模型!$E$2,历史数据!$L$3:$U$5000,ROW(A3730),)</f>
        <v>17.866856469402698</v>
      </c>
    </row>
    <row r="3733" spans="1:36" x14ac:dyDescent="0.2">
      <c r="A3733" s="148">
        <v>42074</v>
      </c>
      <c r="B3733" s="137">
        <v>16.367902786286098</v>
      </c>
      <c r="C3733" s="137">
        <v>74.034259309372203</v>
      </c>
      <c r="D3733" s="137">
        <v>11.833956972829199</v>
      </c>
      <c r="E3733" s="137">
        <v>7.44218894495729</v>
      </c>
      <c r="F3733" s="137">
        <v>17.8596399299452</v>
      </c>
      <c r="G3733" s="137">
        <v>34.528244136838403</v>
      </c>
      <c r="H3733" s="137">
        <v>9.4142028551296306</v>
      </c>
      <c r="I3733" s="137">
        <v>20.2623521992512</v>
      </c>
      <c r="J3733" s="137">
        <v>33.553123720452298</v>
      </c>
      <c r="K3733" s="137">
        <v>17.866856469402698</v>
      </c>
      <c r="L3733" s="137">
        <v>16.398496997101599</v>
      </c>
      <c r="M3733" s="137">
        <v>77.461771314435694</v>
      </c>
      <c r="N3733" s="137">
        <v>11.7079297420216</v>
      </c>
      <c r="O3733" s="137">
        <v>7.3762315835544197</v>
      </c>
      <c r="P3733" s="137">
        <v>19.8174080654425</v>
      </c>
      <c r="Q3733" s="137">
        <v>34.528244136838403</v>
      </c>
      <c r="R3733" s="137">
        <v>9.6396133460270992</v>
      </c>
      <c r="S3733" s="137">
        <v>19.975233848249701</v>
      </c>
      <c r="T3733" s="137">
        <v>33.885098089417902</v>
      </c>
      <c r="U3733" s="137">
        <v>17.5801527186172</v>
      </c>
      <c r="V3733" s="1">
        <v>6971180</v>
      </c>
      <c r="W3733" s="1">
        <v>8861309</v>
      </c>
      <c r="X3733" s="1">
        <v>1909979</v>
      </c>
      <c r="Y3733" s="1">
        <v>8306365</v>
      </c>
      <c r="Z3733" s="1">
        <v>10773393</v>
      </c>
      <c r="AA3733" s="1">
        <v>0</v>
      </c>
      <c r="AB3733" s="1">
        <v>10375640</v>
      </c>
      <c r="AC3733" s="1">
        <v>6262302</v>
      </c>
      <c r="AD3733" s="1">
        <v>3923079</v>
      </c>
      <c r="AE3733" s="1">
        <v>1026550</v>
      </c>
      <c r="AH3733" s="136">
        <f t="shared" si="58"/>
        <v>42074</v>
      </c>
      <c r="AI3733" s="177">
        <f>HLOOKUP(附加题模型!$E$2,历史数据!$B$3:$K$5000,ROW(A3731),)</f>
        <v>17.866856469402698</v>
      </c>
      <c r="AJ3733" s="177">
        <f>HLOOKUP(附加题模型!$E$2,历史数据!$L$3:$U$5000,ROW(A3731),)</f>
        <v>17.5801527186172</v>
      </c>
    </row>
    <row r="3734" spans="1:36" x14ac:dyDescent="0.2">
      <c r="A3734" s="148">
        <v>42075</v>
      </c>
      <c r="B3734" s="137">
        <v>16.459685418732601</v>
      </c>
      <c r="C3734" s="137">
        <v>76.852435846868801</v>
      </c>
      <c r="D3734" s="137">
        <v>11.657518849698601</v>
      </c>
      <c r="E3734" s="137">
        <v>7.3652386899872697</v>
      </c>
      <c r="F3734" s="137">
        <v>19.8440443666058</v>
      </c>
      <c r="G3734" s="137">
        <v>34.528244136838403</v>
      </c>
      <c r="H3734" s="137">
        <v>9.6130944647450498</v>
      </c>
      <c r="I3734" s="137">
        <v>19.975233848249701</v>
      </c>
      <c r="J3734" s="137">
        <v>33.434561445821799</v>
      </c>
      <c r="K3734" s="137">
        <v>17.501960786584799</v>
      </c>
      <c r="L3734" s="137">
        <v>16.153743310577699</v>
      </c>
      <c r="M3734" s="137">
        <v>77.842605981665002</v>
      </c>
      <c r="N3734" s="137">
        <v>11.518888895810299</v>
      </c>
      <c r="O3734" s="137">
        <v>7.5850965613301797</v>
      </c>
      <c r="P3734" s="137">
        <v>18.8451830729847</v>
      </c>
      <c r="Q3734" s="137">
        <v>34.528244136838403</v>
      </c>
      <c r="R3734" s="137">
        <v>9.6528727866681301</v>
      </c>
      <c r="S3734" s="137">
        <v>19.8521831263919</v>
      </c>
      <c r="T3734" s="137">
        <v>33.221149351486702</v>
      </c>
      <c r="U3734" s="137">
        <v>17.423768854552499</v>
      </c>
      <c r="V3734" s="1">
        <v>8986943</v>
      </c>
      <c r="W3734" s="1">
        <v>8692236</v>
      </c>
      <c r="X3734" s="1">
        <v>1909561</v>
      </c>
      <c r="Y3734" s="1">
        <v>24256901</v>
      </c>
      <c r="Z3734" s="1">
        <v>8117067</v>
      </c>
      <c r="AA3734" s="1">
        <v>0</v>
      </c>
      <c r="AB3734" s="1">
        <v>9345131</v>
      </c>
      <c r="AC3734" s="1">
        <v>5009886</v>
      </c>
      <c r="AD3734" s="1">
        <v>5214501</v>
      </c>
      <c r="AE3734" s="1">
        <v>836875</v>
      </c>
      <c r="AH3734" s="136">
        <f t="shared" si="58"/>
        <v>42075</v>
      </c>
      <c r="AI3734" s="177">
        <f>HLOOKUP(附加题模型!$E$2,历史数据!$B$3:$K$5000,ROW(A3732),)</f>
        <v>17.501960786584799</v>
      </c>
      <c r="AJ3734" s="177">
        <f>HLOOKUP(附加题模型!$E$2,历史数据!$L$3:$U$5000,ROW(A3732),)</f>
        <v>17.423768854552499</v>
      </c>
    </row>
    <row r="3735" spans="1:36" x14ac:dyDescent="0.2">
      <c r="A3735" s="148">
        <v>42076</v>
      </c>
      <c r="B3735" s="137">
        <v>16.153743310577699</v>
      </c>
      <c r="C3735" s="137">
        <v>77.690272114773293</v>
      </c>
      <c r="D3735" s="137">
        <v>11.518888895810299</v>
      </c>
      <c r="E3735" s="137">
        <v>7.5081463063601603</v>
      </c>
      <c r="F3735" s="137">
        <v>18.8451830729847</v>
      </c>
      <c r="G3735" s="137">
        <v>34.528244136838403</v>
      </c>
      <c r="H3735" s="137">
        <v>9.5998350241040207</v>
      </c>
      <c r="I3735" s="137">
        <v>19.790657765462999</v>
      </c>
      <c r="J3735" s="137">
        <v>33.078874621929998</v>
      </c>
      <c r="K3735" s="137">
        <v>17.501960786584799</v>
      </c>
      <c r="L3735" s="137">
        <v>16.3067143646551</v>
      </c>
      <c r="M3735" s="137">
        <v>78.604275316123505</v>
      </c>
      <c r="N3735" s="137">
        <v>11.7583406343446</v>
      </c>
      <c r="O3735" s="137">
        <v>7.5411249870616004</v>
      </c>
      <c r="P3735" s="137">
        <v>18.9650464282192</v>
      </c>
      <c r="Q3735" s="137">
        <v>34.528244136838403</v>
      </c>
      <c r="R3735" s="137">
        <v>9.7589483117963507</v>
      </c>
      <c r="S3735" s="137">
        <v>20.057267662821602</v>
      </c>
      <c r="T3735" s="137">
        <v>33.5294112655262</v>
      </c>
      <c r="U3735" s="137">
        <v>17.475896809240702</v>
      </c>
      <c r="V3735" s="1">
        <v>5918029</v>
      </c>
      <c r="W3735" s="1">
        <v>5536947</v>
      </c>
      <c r="X3735" s="1">
        <v>1846906</v>
      </c>
      <c r="Y3735" s="1">
        <v>8161241</v>
      </c>
      <c r="Z3735" s="1">
        <v>6195408</v>
      </c>
      <c r="AA3735" s="1">
        <v>0</v>
      </c>
      <c r="AB3735" s="1">
        <v>12410467</v>
      </c>
      <c r="AC3735" s="1">
        <v>3559032</v>
      </c>
      <c r="AD3735" s="1">
        <v>4746723</v>
      </c>
      <c r="AE3735" s="1">
        <v>457558</v>
      </c>
      <c r="AH3735" s="136">
        <f t="shared" si="58"/>
        <v>42076</v>
      </c>
      <c r="AI3735" s="177">
        <f>HLOOKUP(附加题模型!$E$2,历史数据!$B$3:$K$5000,ROW(A3733),)</f>
        <v>17.501960786584799</v>
      </c>
      <c r="AJ3735" s="177">
        <f>HLOOKUP(附加题模型!$E$2,历史数据!$L$3:$U$5000,ROW(A3733),)</f>
        <v>17.475896809240702</v>
      </c>
    </row>
    <row r="3736" spans="1:36" x14ac:dyDescent="0.2">
      <c r="A3736" s="148">
        <v>42079</v>
      </c>
      <c r="B3736" s="137">
        <v>16.367902786286098</v>
      </c>
      <c r="C3736" s="137">
        <v>78.299607582340101</v>
      </c>
      <c r="D3736" s="137">
        <v>11.7205324651024</v>
      </c>
      <c r="E3736" s="137">
        <v>7.5741036677630298</v>
      </c>
      <c r="F3736" s="137">
        <v>19.178136837524999</v>
      </c>
      <c r="G3736" s="137">
        <v>34.528244136838403</v>
      </c>
      <c r="H3736" s="137">
        <v>9.8517643962835493</v>
      </c>
      <c r="I3736" s="137">
        <v>20.159809931036399</v>
      </c>
      <c r="J3736" s="137">
        <v>33.5294112655262</v>
      </c>
      <c r="K3736" s="137">
        <v>17.6713766393217</v>
      </c>
      <c r="L3736" s="137">
        <v>16.796221737702901</v>
      </c>
      <c r="M3736" s="137">
        <v>82.564955855308099</v>
      </c>
      <c r="N3736" s="137">
        <v>12.010395095959799</v>
      </c>
      <c r="O3736" s="137">
        <v>7.7170112841359204</v>
      </c>
      <c r="P3736" s="137">
        <v>19.417863547994099</v>
      </c>
      <c r="Q3736" s="137">
        <v>34.528244136838403</v>
      </c>
      <c r="R3736" s="137">
        <v>9.9578399214117699</v>
      </c>
      <c r="S3736" s="137">
        <v>20.734046633039501</v>
      </c>
      <c r="T3736" s="137">
        <v>36.042931487694403</v>
      </c>
      <c r="U3736" s="137">
        <v>18.088400276827802</v>
      </c>
      <c r="V3736" s="1">
        <v>10290585</v>
      </c>
      <c r="W3736" s="1">
        <v>12437863</v>
      </c>
      <c r="X3736" s="1">
        <v>2639169</v>
      </c>
      <c r="Y3736" s="1">
        <v>14829472</v>
      </c>
      <c r="Z3736" s="1">
        <v>6297797</v>
      </c>
      <c r="AA3736" s="1">
        <v>0</v>
      </c>
      <c r="AB3736" s="1">
        <v>13564002</v>
      </c>
      <c r="AC3736" s="1">
        <v>7975090</v>
      </c>
      <c r="AD3736" s="1">
        <v>9984268</v>
      </c>
      <c r="AE3736" s="1">
        <v>1467953</v>
      </c>
      <c r="AH3736" s="136">
        <f t="shared" si="58"/>
        <v>42079</v>
      </c>
      <c r="AI3736" s="177">
        <f>HLOOKUP(附加题模型!$E$2,历史数据!$B$3:$K$5000,ROW(A3734),)</f>
        <v>17.6713766393217</v>
      </c>
      <c r="AJ3736" s="177">
        <f>HLOOKUP(附加题模型!$E$2,历史数据!$L$3:$U$5000,ROW(A3734),)</f>
        <v>18.088400276827802</v>
      </c>
    </row>
    <row r="3737" spans="1:36" x14ac:dyDescent="0.2">
      <c r="A3737" s="148">
        <v>42080</v>
      </c>
      <c r="B3737" s="137">
        <v>16.796221737702901</v>
      </c>
      <c r="C3737" s="137">
        <v>83.783626790441801</v>
      </c>
      <c r="D3737" s="137">
        <v>12.035600542121299</v>
      </c>
      <c r="E3737" s="137">
        <v>7.7170112841359204</v>
      </c>
      <c r="F3737" s="137">
        <v>19.417863547994099</v>
      </c>
      <c r="G3737" s="137">
        <v>34.528244136838403</v>
      </c>
      <c r="H3737" s="137">
        <v>9.9843588026938193</v>
      </c>
      <c r="I3737" s="137">
        <v>20.713538179396501</v>
      </c>
      <c r="J3737" s="137">
        <v>36.042931487694403</v>
      </c>
      <c r="K3737" s="137">
        <v>18.088400276827802</v>
      </c>
      <c r="L3737" s="137">
        <v>17.040975424226801</v>
      </c>
      <c r="M3737" s="137">
        <v>84.012127590779301</v>
      </c>
      <c r="N3737" s="137">
        <v>12.161627772928799</v>
      </c>
      <c r="O3737" s="137">
        <v>7.8928975812102404</v>
      </c>
      <c r="P3737" s="137">
        <v>19.4711361503205</v>
      </c>
      <c r="Q3737" s="137">
        <v>34.528244136838403</v>
      </c>
      <c r="R3737" s="137">
        <v>9.9445804807707407</v>
      </c>
      <c r="S3737" s="137">
        <v>20.754555086682402</v>
      </c>
      <c r="T3737" s="137">
        <v>36.398618311586098</v>
      </c>
      <c r="U3737" s="137">
        <v>18.153560220188201</v>
      </c>
      <c r="V3737" s="1">
        <v>11935787</v>
      </c>
      <c r="W3737" s="1">
        <v>8936317</v>
      </c>
      <c r="X3737" s="1">
        <v>2716011</v>
      </c>
      <c r="Y3737" s="1">
        <v>19054699</v>
      </c>
      <c r="Z3737" s="1">
        <v>4877906</v>
      </c>
      <c r="AA3737" s="1">
        <v>0</v>
      </c>
      <c r="AB3737" s="1">
        <v>13492805</v>
      </c>
      <c r="AC3737" s="1">
        <v>7629792</v>
      </c>
      <c r="AD3737" s="1">
        <v>8193216</v>
      </c>
      <c r="AE3737" s="1">
        <v>1106002</v>
      </c>
      <c r="AH3737" s="136">
        <f t="shared" si="58"/>
        <v>42080</v>
      </c>
      <c r="AI3737" s="177">
        <f>HLOOKUP(附加题模型!$E$2,历史数据!$B$3:$K$5000,ROW(A3735),)</f>
        <v>18.088400276827802</v>
      </c>
      <c r="AJ3737" s="177">
        <f>HLOOKUP(附加题模型!$E$2,历史数据!$L$3:$U$5000,ROW(A3735),)</f>
        <v>18.153560220188201</v>
      </c>
    </row>
    <row r="3738" spans="1:36" x14ac:dyDescent="0.2">
      <c r="A3738" s="148">
        <v>42081</v>
      </c>
      <c r="B3738" s="137">
        <v>17.040975424226801</v>
      </c>
      <c r="C3738" s="137">
        <v>83.555125990104202</v>
      </c>
      <c r="D3738" s="137">
        <v>12.035600542121299</v>
      </c>
      <c r="E3738" s="137">
        <v>7.9038904747773904</v>
      </c>
      <c r="F3738" s="137">
        <v>19.311318343341199</v>
      </c>
      <c r="G3738" s="137">
        <v>34.528244136838403</v>
      </c>
      <c r="H3738" s="137">
        <v>10.010877683975901</v>
      </c>
      <c r="I3738" s="137">
        <v>20.754555086682402</v>
      </c>
      <c r="J3738" s="137">
        <v>36.327480946807803</v>
      </c>
      <c r="K3738" s="137">
        <v>18.1405282315161</v>
      </c>
      <c r="L3738" s="137">
        <v>17.438700164828202</v>
      </c>
      <c r="M3738" s="137">
        <v>89.648480665772695</v>
      </c>
      <c r="N3738" s="137">
        <v>12.136422326767301</v>
      </c>
      <c r="O3738" s="137">
        <v>8.1237483461202906</v>
      </c>
      <c r="P3738" s="137">
        <v>20.762996756737198</v>
      </c>
      <c r="Q3738" s="137">
        <v>34.528244136838403</v>
      </c>
      <c r="R3738" s="137">
        <v>10.010877683975901</v>
      </c>
      <c r="S3738" s="137">
        <v>21.041673437684</v>
      </c>
      <c r="T3738" s="137">
        <v>36.303768491881698</v>
      </c>
      <c r="U3738" s="137">
        <v>18.401168004957398</v>
      </c>
      <c r="V3738" s="1">
        <v>8780434</v>
      </c>
      <c r="W3738" s="1">
        <v>11588322</v>
      </c>
      <c r="X3738" s="1">
        <v>2214313</v>
      </c>
      <c r="Y3738" s="1">
        <v>16414150</v>
      </c>
      <c r="Z3738" s="1">
        <v>6613005</v>
      </c>
      <c r="AA3738" s="1">
        <v>0</v>
      </c>
      <c r="AB3738" s="1">
        <v>12973164</v>
      </c>
      <c r="AC3738" s="1">
        <v>5860155</v>
      </c>
      <c r="AD3738" s="1">
        <v>6028171</v>
      </c>
      <c r="AE3738" s="1">
        <v>1359829</v>
      </c>
      <c r="AH3738" s="136">
        <f t="shared" si="58"/>
        <v>42081</v>
      </c>
      <c r="AI3738" s="177">
        <f>HLOOKUP(附加题模型!$E$2,历史数据!$B$3:$K$5000,ROW(A3736),)</f>
        <v>18.1405282315161</v>
      </c>
      <c r="AJ3738" s="177">
        <f>HLOOKUP(附加题模型!$E$2,历史数据!$L$3:$U$5000,ROW(A3736),)</f>
        <v>18.401168004957398</v>
      </c>
    </row>
    <row r="3739" spans="1:36" x14ac:dyDescent="0.2">
      <c r="A3739" s="148">
        <v>42082</v>
      </c>
      <c r="B3739" s="137">
        <v>17.438700164828202</v>
      </c>
      <c r="C3739" s="137">
        <v>89.115312131651706</v>
      </c>
      <c r="D3739" s="137">
        <v>12.123819603686499</v>
      </c>
      <c r="E3739" s="137">
        <v>8.0907696654188594</v>
      </c>
      <c r="F3739" s="137">
        <v>20.509951895686498</v>
      </c>
      <c r="G3739" s="137">
        <v>34.528244136838403</v>
      </c>
      <c r="H3739" s="137">
        <v>9.9976182433348502</v>
      </c>
      <c r="I3739" s="137">
        <v>20.918622715826199</v>
      </c>
      <c r="J3739" s="137">
        <v>36.398618311586098</v>
      </c>
      <c r="K3739" s="137">
        <v>18.4402639709736</v>
      </c>
      <c r="L3739" s="137">
        <v>17.836424905429499</v>
      </c>
      <c r="M3739" s="137">
        <v>90.410150000231198</v>
      </c>
      <c r="N3739" s="137">
        <v>12.0734087113635</v>
      </c>
      <c r="O3739" s="137">
        <v>8.0577909847174194</v>
      </c>
      <c r="P3739" s="137">
        <v>20.709724154410701</v>
      </c>
      <c r="Q3739" s="137">
        <v>34.528244136838403</v>
      </c>
      <c r="R3739" s="137">
        <v>9.8385049556425201</v>
      </c>
      <c r="S3739" s="137">
        <v>21.185232613184699</v>
      </c>
      <c r="T3739" s="137">
        <v>36.991429684739003</v>
      </c>
      <c r="U3739" s="137">
        <v>18.4532959596457</v>
      </c>
      <c r="V3739" s="1">
        <v>9652648</v>
      </c>
      <c r="W3739" s="1">
        <v>10811584</v>
      </c>
      <c r="X3739" s="1">
        <v>3258175</v>
      </c>
      <c r="Y3739" s="1">
        <v>12809196</v>
      </c>
      <c r="Z3739" s="1">
        <v>4114196</v>
      </c>
      <c r="AA3739" s="1">
        <v>0</v>
      </c>
      <c r="AB3739" s="1">
        <v>15819377</v>
      </c>
      <c r="AC3739" s="1">
        <v>7765501</v>
      </c>
      <c r="AD3739" s="1">
        <v>5731632</v>
      </c>
      <c r="AE3739" s="1">
        <v>1337321</v>
      </c>
      <c r="AH3739" s="136">
        <f t="shared" si="58"/>
        <v>42082</v>
      </c>
      <c r="AI3739" s="177">
        <f>HLOOKUP(附加题模型!$E$2,历史数据!$B$3:$K$5000,ROW(A3737),)</f>
        <v>18.4402639709736</v>
      </c>
      <c r="AJ3739" s="177">
        <f>HLOOKUP(附加题模型!$E$2,历史数据!$L$3:$U$5000,ROW(A3737),)</f>
        <v>18.4532959596457</v>
      </c>
    </row>
    <row r="3740" spans="1:36" x14ac:dyDescent="0.2">
      <c r="A3740" s="148">
        <v>42083</v>
      </c>
      <c r="B3740" s="137">
        <v>17.805830694613999</v>
      </c>
      <c r="C3740" s="137">
        <v>90.638650800568797</v>
      </c>
      <c r="D3740" s="137">
        <v>12.048203265202</v>
      </c>
      <c r="E3740" s="137">
        <v>8.0687838782845596</v>
      </c>
      <c r="F3740" s="137">
        <v>20.749678606155499</v>
      </c>
      <c r="G3740" s="137">
        <v>34.528244136838403</v>
      </c>
      <c r="H3740" s="137">
        <v>9.8385049556425201</v>
      </c>
      <c r="I3740" s="137">
        <v>21.123707252255802</v>
      </c>
      <c r="J3740" s="137">
        <v>37.584241057891802</v>
      </c>
      <c r="K3740" s="137">
        <v>18.4532959596457</v>
      </c>
      <c r="L3740" s="137">
        <v>18.723657019078701</v>
      </c>
      <c r="M3740" s="137">
        <v>92.847491870498601</v>
      </c>
      <c r="N3740" s="137">
        <v>12.6783394192398</v>
      </c>
      <c r="O3740" s="137">
        <v>8.1237483461202906</v>
      </c>
      <c r="P3740" s="137">
        <v>20.509951895686498</v>
      </c>
      <c r="Q3740" s="137">
        <v>34.528244136838403</v>
      </c>
      <c r="R3740" s="137">
        <v>10.010877683975901</v>
      </c>
      <c r="S3740" s="137">
        <v>21.185232613184699</v>
      </c>
      <c r="T3740" s="137">
        <v>40.690572653212897</v>
      </c>
      <c r="U3740" s="137">
        <v>19.378567155362401</v>
      </c>
      <c r="V3740" s="1">
        <v>12318029</v>
      </c>
      <c r="W3740" s="1">
        <v>12131831</v>
      </c>
      <c r="X3740" s="1">
        <v>5495535</v>
      </c>
      <c r="Y3740" s="1">
        <v>11363685</v>
      </c>
      <c r="Z3740" s="1">
        <v>4164958</v>
      </c>
      <c r="AA3740" s="1">
        <v>0</v>
      </c>
      <c r="AB3740" s="1">
        <v>16128298</v>
      </c>
      <c r="AC3740" s="1">
        <v>6393822</v>
      </c>
      <c r="AD3740" s="1">
        <v>9364375</v>
      </c>
      <c r="AE3740" s="1">
        <v>1643369</v>
      </c>
      <c r="AH3740" s="136">
        <f t="shared" si="58"/>
        <v>42083</v>
      </c>
      <c r="AI3740" s="177">
        <f>HLOOKUP(附加题模型!$E$2,历史数据!$B$3:$K$5000,ROW(A3738),)</f>
        <v>18.4532959596457</v>
      </c>
      <c r="AJ3740" s="177">
        <f>HLOOKUP(附加题模型!$E$2,历史数据!$L$3:$U$5000,ROW(A3738),)</f>
        <v>19.378567155362401</v>
      </c>
    </row>
    <row r="3741" spans="1:36" x14ac:dyDescent="0.2">
      <c r="A3741" s="148">
        <v>42086</v>
      </c>
      <c r="B3741" s="137">
        <v>18.723657019078701</v>
      </c>
      <c r="C3741" s="137">
        <v>92.923658803944505</v>
      </c>
      <c r="D3741" s="137">
        <v>12.8547775423704</v>
      </c>
      <c r="E3741" s="137">
        <v>8.0577909847174194</v>
      </c>
      <c r="F3741" s="137">
        <v>20.509951895686498</v>
      </c>
      <c r="G3741" s="137">
        <v>34.528244136838403</v>
      </c>
      <c r="H3741" s="137">
        <v>10.0241371246169</v>
      </c>
      <c r="I3741" s="137">
        <v>21.226249520470699</v>
      </c>
      <c r="J3741" s="137">
        <v>40.311173374394997</v>
      </c>
      <c r="K3741" s="137">
        <v>19.613142951459601</v>
      </c>
      <c r="L3741" s="137">
        <v>19.6720775543588</v>
      </c>
      <c r="M3741" s="137">
        <v>91.857321735702499</v>
      </c>
      <c r="N3741" s="137">
        <v>13.0060102193394</v>
      </c>
      <c r="O3741" s="137">
        <v>8.1347412396874397</v>
      </c>
      <c r="P3741" s="137">
        <v>21.255768328256899</v>
      </c>
      <c r="Q3741" s="137">
        <v>34.528244136838403</v>
      </c>
      <c r="R3741" s="137">
        <v>10.302585378078501</v>
      </c>
      <c r="S3741" s="137">
        <v>21.820994676116701</v>
      </c>
      <c r="T3741" s="137">
        <v>39.9791990054294</v>
      </c>
      <c r="U3741" s="137">
        <v>20.004102611621601</v>
      </c>
      <c r="V3741" s="1">
        <v>20584363</v>
      </c>
      <c r="W3741" s="1">
        <v>10384292</v>
      </c>
      <c r="X3741" s="1">
        <v>4703534</v>
      </c>
      <c r="Y3741" s="1">
        <v>13231533</v>
      </c>
      <c r="Z3741" s="1">
        <v>5364241</v>
      </c>
      <c r="AA3741" s="1">
        <v>0</v>
      </c>
      <c r="AB3741" s="1">
        <v>22456545</v>
      </c>
      <c r="AC3741" s="1">
        <v>8870379</v>
      </c>
      <c r="AD3741" s="1">
        <v>16971628</v>
      </c>
      <c r="AE3741" s="1">
        <v>2136351</v>
      </c>
      <c r="AH3741" s="136">
        <f t="shared" si="58"/>
        <v>42086</v>
      </c>
      <c r="AI3741" s="177">
        <f>HLOOKUP(附加题模型!$E$2,历史数据!$B$3:$K$5000,ROW(A3739),)</f>
        <v>19.613142951459601</v>
      </c>
      <c r="AJ3741" s="177">
        <f>HLOOKUP(附加题模型!$E$2,历史数据!$L$3:$U$5000,ROW(A3739),)</f>
        <v>20.004102611621601</v>
      </c>
    </row>
    <row r="3742" spans="1:36" x14ac:dyDescent="0.2">
      <c r="A3742" s="148">
        <v>42087</v>
      </c>
      <c r="B3742" s="137">
        <v>19.978019662513699</v>
      </c>
      <c r="C3742" s="137">
        <v>91.4003201350274</v>
      </c>
      <c r="D3742" s="137">
        <v>12.993407496258699</v>
      </c>
      <c r="E3742" s="137">
        <v>8.1457341332545798</v>
      </c>
      <c r="F3742" s="137">
        <v>20.776314907318799</v>
      </c>
      <c r="G3742" s="137">
        <v>34.528244136838403</v>
      </c>
      <c r="H3742" s="137">
        <v>10.302585378078501</v>
      </c>
      <c r="I3742" s="137">
        <v>21.820994676116701</v>
      </c>
      <c r="J3742" s="137">
        <v>39.291537812572102</v>
      </c>
      <c r="K3742" s="137">
        <v>20.0431985776377</v>
      </c>
      <c r="L3742" s="137">
        <v>18.876628073156098</v>
      </c>
      <c r="M3742" s="137">
        <v>91.019485467798106</v>
      </c>
      <c r="N3742" s="137">
        <v>12.5397094653515</v>
      </c>
      <c r="O3742" s="137">
        <v>8.2886417496274696</v>
      </c>
      <c r="P3742" s="137">
        <v>22.427765579439001</v>
      </c>
      <c r="Q3742" s="137">
        <v>34.528244136838403</v>
      </c>
      <c r="R3742" s="137">
        <v>10.726887478591401</v>
      </c>
      <c r="S3742" s="137">
        <v>21.431334056900301</v>
      </c>
      <c r="T3742" s="137">
        <v>38.627589074640902</v>
      </c>
      <c r="U3742" s="137">
        <v>19.639206928803699</v>
      </c>
      <c r="V3742" s="1">
        <v>25820858</v>
      </c>
      <c r="W3742" s="1">
        <v>11139858</v>
      </c>
      <c r="X3742" s="1">
        <v>6364733</v>
      </c>
      <c r="Y3742" s="1">
        <v>18733802</v>
      </c>
      <c r="Z3742" s="1">
        <v>8587128</v>
      </c>
      <c r="AA3742" s="1">
        <v>0</v>
      </c>
      <c r="AB3742" s="1">
        <v>34567455</v>
      </c>
      <c r="AC3742" s="1">
        <v>9920622</v>
      </c>
      <c r="AD3742" s="1">
        <v>11656329</v>
      </c>
      <c r="AE3742" s="1">
        <v>2017839</v>
      </c>
      <c r="AH3742" s="136">
        <f t="shared" si="58"/>
        <v>42087</v>
      </c>
      <c r="AI3742" s="177">
        <f>HLOOKUP(附加题模型!$E$2,历史数据!$B$3:$K$5000,ROW(A3740),)</f>
        <v>20.0431985776377</v>
      </c>
      <c r="AJ3742" s="177">
        <f>HLOOKUP(附加题模型!$E$2,历史数据!$L$3:$U$5000,ROW(A3740),)</f>
        <v>19.639206928803699</v>
      </c>
    </row>
    <row r="3743" spans="1:36" x14ac:dyDescent="0.2">
      <c r="A3743" s="148">
        <v>42088</v>
      </c>
      <c r="B3743" s="137">
        <v>18.9378164947871</v>
      </c>
      <c r="C3743" s="137">
        <v>91.095652401243996</v>
      </c>
      <c r="D3743" s="137">
        <v>12.514504019189999</v>
      </c>
      <c r="E3743" s="137">
        <v>8.2446701753588894</v>
      </c>
      <c r="F3743" s="137">
        <v>21.974948459664098</v>
      </c>
      <c r="G3743" s="137">
        <v>34.528244136838403</v>
      </c>
      <c r="H3743" s="137">
        <v>10.6738497160273</v>
      </c>
      <c r="I3743" s="137">
        <v>21.3698086959714</v>
      </c>
      <c r="J3743" s="137">
        <v>38.414176980305903</v>
      </c>
      <c r="K3743" s="137">
        <v>19.639206928803699</v>
      </c>
      <c r="L3743" s="137">
        <v>19.213164392126501</v>
      </c>
      <c r="M3743" s="137">
        <v>99.474015080288098</v>
      </c>
      <c r="N3743" s="137">
        <v>12.4136822345439</v>
      </c>
      <c r="O3743" s="137">
        <v>8.5194925145375198</v>
      </c>
      <c r="P3743" s="137">
        <v>22.347856675949298</v>
      </c>
      <c r="Q3743" s="137">
        <v>34.528244136838403</v>
      </c>
      <c r="R3743" s="137">
        <v>10.3821420219247</v>
      </c>
      <c r="S3743" s="137">
        <v>22.128621480761201</v>
      </c>
      <c r="T3743" s="137">
        <v>38.034777701487997</v>
      </c>
      <c r="U3743" s="137">
        <v>19.495855053410999</v>
      </c>
      <c r="V3743" s="1">
        <v>14321068</v>
      </c>
      <c r="W3743" s="1">
        <v>15371617</v>
      </c>
      <c r="X3743" s="1">
        <v>2882034</v>
      </c>
      <c r="Y3743" s="1">
        <v>20886744</v>
      </c>
      <c r="Z3743" s="1">
        <v>4351449</v>
      </c>
      <c r="AA3743" s="1">
        <v>0</v>
      </c>
      <c r="AB3743" s="1">
        <v>27945823</v>
      </c>
      <c r="AC3743" s="1">
        <v>10406255</v>
      </c>
      <c r="AD3743" s="1">
        <v>6310393</v>
      </c>
      <c r="AE3743" s="1">
        <v>1216444</v>
      </c>
      <c r="AH3743" s="136">
        <f t="shared" si="58"/>
        <v>42088</v>
      </c>
      <c r="AI3743" s="177">
        <f>HLOOKUP(附加题模型!$E$2,历史数据!$B$3:$K$5000,ROW(A3741),)</f>
        <v>19.639206928803699</v>
      </c>
      <c r="AJ3743" s="177">
        <f>HLOOKUP(附加题模型!$E$2,历史数据!$L$3:$U$5000,ROW(A3741),)</f>
        <v>19.495855053410999</v>
      </c>
    </row>
    <row r="3744" spans="1:36" x14ac:dyDescent="0.2">
      <c r="A3744" s="148">
        <v>42089</v>
      </c>
      <c r="B3744" s="137">
        <v>19.121381759679998</v>
      </c>
      <c r="C3744" s="137">
        <v>97.646008677587602</v>
      </c>
      <c r="D3744" s="137">
        <v>12.287655003736401</v>
      </c>
      <c r="E3744" s="137">
        <v>8.5194925145375198</v>
      </c>
      <c r="F3744" s="137">
        <v>22.108129965480199</v>
      </c>
      <c r="G3744" s="137">
        <v>34.528244136838403</v>
      </c>
      <c r="H3744" s="137">
        <v>10.395401462565699</v>
      </c>
      <c r="I3744" s="137">
        <v>22.128621480761201</v>
      </c>
      <c r="J3744" s="137">
        <v>38.0822026113403</v>
      </c>
      <c r="K3744" s="137">
        <v>19.495855053410999</v>
      </c>
      <c r="L3744" s="137">
        <v>18.6930628082632</v>
      </c>
      <c r="M3744" s="137">
        <v>97.798342544479297</v>
      </c>
      <c r="N3744" s="137">
        <v>12.3506686191401</v>
      </c>
      <c r="O3744" s="137">
        <v>8.5964427695075294</v>
      </c>
      <c r="P3744" s="137">
        <v>22.614219687581599</v>
      </c>
      <c r="Q3744" s="137">
        <v>34.528244136838403</v>
      </c>
      <c r="R3744" s="137">
        <v>10.1965098529503</v>
      </c>
      <c r="S3744" s="137">
        <v>22.128621480761201</v>
      </c>
      <c r="T3744" s="137">
        <v>38.2719022507492</v>
      </c>
      <c r="U3744" s="137">
        <v>19.326439200674098</v>
      </c>
      <c r="V3744" s="1">
        <v>11532098</v>
      </c>
      <c r="W3744" s="1">
        <v>16238860</v>
      </c>
      <c r="X3744" s="1">
        <v>3135049</v>
      </c>
      <c r="Y3744" s="1">
        <v>15319414</v>
      </c>
      <c r="Z3744" s="1">
        <v>6341580</v>
      </c>
      <c r="AA3744" s="1">
        <v>0</v>
      </c>
      <c r="AB3744" s="1">
        <v>16827224</v>
      </c>
      <c r="AC3744" s="1">
        <v>0</v>
      </c>
      <c r="AD3744" s="1">
        <v>5361470</v>
      </c>
      <c r="AE3744" s="1">
        <v>960095</v>
      </c>
      <c r="AH3744" s="136">
        <f t="shared" si="58"/>
        <v>42089</v>
      </c>
      <c r="AI3744" s="177">
        <f>HLOOKUP(附加题模型!$E$2,历史数据!$B$3:$K$5000,ROW(A3742),)</f>
        <v>19.495855053410999</v>
      </c>
      <c r="AJ3744" s="177">
        <f>HLOOKUP(附加题模型!$E$2,历史数据!$L$3:$U$5000,ROW(A3742),)</f>
        <v>19.326439200674098</v>
      </c>
    </row>
    <row r="3745" spans="1:36" x14ac:dyDescent="0.2">
      <c r="A3745" s="148">
        <v>42090</v>
      </c>
      <c r="B3745" s="137">
        <v>18.754251229894201</v>
      </c>
      <c r="C3745" s="137">
        <v>97.722175611033407</v>
      </c>
      <c r="D3745" s="137">
        <v>12.464093126866899</v>
      </c>
      <c r="E3745" s="137">
        <v>8.6624001309104006</v>
      </c>
      <c r="F3745" s="137">
        <v>22.600901536999999</v>
      </c>
      <c r="G3745" s="137">
        <v>34.528244136838403</v>
      </c>
      <c r="H3745" s="137">
        <v>10.1965098529503</v>
      </c>
      <c r="I3745" s="137">
        <v>22.128621480761201</v>
      </c>
      <c r="J3745" s="137">
        <v>38.651301529567</v>
      </c>
      <c r="K3745" s="137">
        <v>19.469791076066802</v>
      </c>
      <c r="L3745" s="137">
        <v>19.090787548864501</v>
      </c>
      <c r="M3745" s="137">
        <v>103.815530286702</v>
      </c>
      <c r="N3745" s="137">
        <v>12.338065896059399</v>
      </c>
      <c r="O3745" s="137">
        <v>8.6624001309104006</v>
      </c>
      <c r="P3745" s="137">
        <v>22.121448116061899</v>
      </c>
      <c r="Q3745" s="137">
        <v>34.528244136838403</v>
      </c>
      <c r="R3745" s="137">
        <v>10.3423637000016</v>
      </c>
      <c r="S3745" s="137">
        <v>22.128621480761201</v>
      </c>
      <c r="T3745" s="137">
        <v>38.343039615527502</v>
      </c>
      <c r="U3745" s="137">
        <v>19.561014996771299</v>
      </c>
      <c r="V3745" s="1">
        <v>8225856</v>
      </c>
      <c r="W3745" s="1">
        <v>14841536</v>
      </c>
      <c r="X3745" s="1">
        <v>2820482</v>
      </c>
      <c r="Y3745" s="1">
        <v>10789205</v>
      </c>
      <c r="Z3745" s="1">
        <v>4706125</v>
      </c>
      <c r="AA3745" s="1">
        <v>0</v>
      </c>
      <c r="AB3745" s="1">
        <v>12634370</v>
      </c>
      <c r="AC3745" s="1">
        <v>0</v>
      </c>
      <c r="AD3745" s="1">
        <v>4279888</v>
      </c>
      <c r="AE3745" s="1">
        <v>988337</v>
      </c>
      <c r="AH3745" s="136">
        <f t="shared" si="58"/>
        <v>42090</v>
      </c>
      <c r="AI3745" s="177">
        <f>HLOOKUP(附加题模型!$E$2,历史数据!$B$3:$K$5000,ROW(A3743),)</f>
        <v>19.469791076066802</v>
      </c>
      <c r="AJ3745" s="177">
        <f>HLOOKUP(附加题模型!$E$2,历史数据!$L$3:$U$5000,ROW(A3743),)</f>
        <v>19.561014996771299</v>
      </c>
    </row>
    <row r="3746" spans="1:36" x14ac:dyDescent="0.2">
      <c r="A3746" s="148">
        <v>42093</v>
      </c>
      <c r="B3746" s="137">
        <v>18.142367013584401</v>
      </c>
      <c r="C3746" s="137">
        <v>102.825360151906</v>
      </c>
      <c r="D3746" s="137">
        <v>12.312860449897901</v>
      </c>
      <c r="E3746" s="137">
        <v>8.6953788116118407</v>
      </c>
      <c r="F3746" s="137">
        <v>21.974948459664098</v>
      </c>
      <c r="G3746" s="137">
        <v>34.528244136838403</v>
      </c>
      <c r="H3746" s="137">
        <v>10.3423637000016</v>
      </c>
      <c r="I3746" s="137">
        <v>22.128621480761201</v>
      </c>
      <c r="J3746" s="137">
        <v>38.888426078828203</v>
      </c>
      <c r="K3746" s="137">
        <v>19.547983008099202</v>
      </c>
      <c r="L3746" s="137">
        <v>18.142367013584401</v>
      </c>
      <c r="M3746" s="137">
        <v>103.282361752581</v>
      </c>
      <c r="N3746" s="137">
        <v>12.2624495575749</v>
      </c>
      <c r="O3746" s="137">
        <v>8.8602722151190196</v>
      </c>
      <c r="P3746" s="137">
        <v>21.961630309082501</v>
      </c>
      <c r="Q3746" s="137">
        <v>34.528244136838403</v>
      </c>
      <c r="R3746" s="137">
        <v>10.421920343847701</v>
      </c>
      <c r="S3746" s="137">
        <v>22.128621480761201</v>
      </c>
      <c r="T3746" s="137">
        <v>39.433812542128798</v>
      </c>
      <c r="U3746" s="137">
        <v>19.7434628381802</v>
      </c>
      <c r="V3746" s="1">
        <v>2968900</v>
      </c>
      <c r="W3746" s="1">
        <v>6738691</v>
      </c>
      <c r="X3746" s="1">
        <v>2908403</v>
      </c>
      <c r="Y3746" s="1">
        <v>19593142</v>
      </c>
      <c r="Z3746" s="1">
        <v>3696919</v>
      </c>
      <c r="AA3746" s="1">
        <v>0</v>
      </c>
      <c r="AB3746" s="1">
        <v>13772870</v>
      </c>
      <c r="AC3746" s="1">
        <v>0</v>
      </c>
      <c r="AD3746" s="1">
        <v>9204861</v>
      </c>
      <c r="AE3746" s="1">
        <v>1064743</v>
      </c>
      <c r="AH3746" s="136">
        <f t="shared" si="58"/>
        <v>42093</v>
      </c>
      <c r="AI3746" s="177">
        <f>HLOOKUP(附加题模型!$E$2,历史数据!$B$3:$K$5000,ROW(A3744),)</f>
        <v>19.547983008099202</v>
      </c>
      <c r="AJ3746" s="177">
        <f>HLOOKUP(附加题模型!$E$2,历史数据!$L$3:$U$5000,ROW(A3744),)</f>
        <v>19.7434628381802</v>
      </c>
    </row>
    <row r="3747" spans="1:36" x14ac:dyDescent="0.2">
      <c r="A3747" s="148">
        <v>42094</v>
      </c>
      <c r="B3747" s="137">
        <v>17.224540689119799</v>
      </c>
      <c r="C3747" s="137">
        <v>103.510862552918</v>
      </c>
      <c r="D3747" s="137">
        <v>12.149025049848101</v>
      </c>
      <c r="E3747" s="137">
        <v>8.8492793215518706</v>
      </c>
      <c r="F3747" s="137">
        <v>21.9216758573376</v>
      </c>
      <c r="G3747" s="137">
        <v>34.528244136838403</v>
      </c>
      <c r="H3747" s="137">
        <v>10.421920343847701</v>
      </c>
      <c r="I3747" s="137">
        <v>22.128621480761201</v>
      </c>
      <c r="J3747" s="137">
        <v>39.101838173163202</v>
      </c>
      <c r="K3747" s="137">
        <v>19.730430849508199</v>
      </c>
      <c r="L3747" s="137">
        <v>17.897613327060501</v>
      </c>
      <c r="M3747" s="137">
        <v>103.434695619473</v>
      </c>
      <c r="N3747" s="137">
        <v>12.464093126866899</v>
      </c>
      <c r="O3747" s="137">
        <v>8.7063717051789808</v>
      </c>
      <c r="P3747" s="137">
        <v>21.2957227800017</v>
      </c>
      <c r="Q3747" s="137">
        <v>34.528244136838403</v>
      </c>
      <c r="R3747" s="137">
        <v>10.7931846817965</v>
      </c>
      <c r="S3747" s="137">
        <v>22.128621480761201</v>
      </c>
      <c r="T3747" s="137">
        <v>40.619435288434502</v>
      </c>
      <c r="U3747" s="137">
        <v>19.730430849508199</v>
      </c>
      <c r="V3747" s="1">
        <v>33072065</v>
      </c>
      <c r="W3747" s="1">
        <v>7640084</v>
      </c>
      <c r="X3747" s="1">
        <v>2515626</v>
      </c>
      <c r="Y3747" s="1">
        <v>11495921</v>
      </c>
      <c r="Z3747" s="1">
        <v>7146452</v>
      </c>
      <c r="AA3747" s="1">
        <v>0</v>
      </c>
      <c r="AB3747" s="1">
        <v>27319987</v>
      </c>
      <c r="AC3747" s="1">
        <v>0</v>
      </c>
      <c r="AD3747" s="1">
        <v>10633659</v>
      </c>
      <c r="AE3747" s="1">
        <v>858927</v>
      </c>
      <c r="AH3747" s="136">
        <f t="shared" si="58"/>
        <v>42094</v>
      </c>
      <c r="AI3747" s="177">
        <f>HLOOKUP(附加题模型!$E$2,历史数据!$B$3:$K$5000,ROW(A3745),)</f>
        <v>19.730430849508199</v>
      </c>
      <c r="AJ3747" s="177">
        <f>HLOOKUP(附加题模型!$E$2,历史数据!$L$3:$U$5000,ROW(A3745),)</f>
        <v>19.730430849508199</v>
      </c>
    </row>
    <row r="3748" spans="1:36" x14ac:dyDescent="0.2">
      <c r="A3748" s="148">
        <v>42095</v>
      </c>
      <c r="B3748" s="137">
        <v>17.714048062167599</v>
      </c>
      <c r="C3748" s="137">
        <v>102.825360151906</v>
      </c>
      <c r="D3748" s="137">
        <v>12.476695849947699</v>
      </c>
      <c r="E3748" s="137">
        <v>8.6733930244775497</v>
      </c>
      <c r="F3748" s="137">
        <v>21.016041617787799</v>
      </c>
      <c r="G3748" s="137">
        <v>34.528244136838403</v>
      </c>
      <c r="H3748" s="137">
        <v>10.7401469192324</v>
      </c>
      <c r="I3748" s="137">
        <v>22.128621480761201</v>
      </c>
      <c r="J3748" s="137">
        <v>40.5482979236562</v>
      </c>
      <c r="K3748" s="137">
        <v>19.6783028948199</v>
      </c>
      <c r="L3748" s="137">
        <v>17.989395959507</v>
      </c>
      <c r="M3748" s="137">
        <v>104.95803428839</v>
      </c>
      <c r="N3748" s="137">
        <v>12.564914911513</v>
      </c>
      <c r="O3748" s="137">
        <v>8.7283574923132807</v>
      </c>
      <c r="P3748" s="137">
        <v>21.362313532909798</v>
      </c>
      <c r="Q3748" s="137">
        <v>34.528244136838403</v>
      </c>
      <c r="R3748" s="137">
        <v>10.8727413256427</v>
      </c>
      <c r="S3748" s="137">
        <v>22.128621480761201</v>
      </c>
      <c r="T3748" s="137">
        <v>41.449371210848497</v>
      </c>
      <c r="U3748" s="137">
        <v>20.030166588965699</v>
      </c>
      <c r="V3748" s="1">
        <v>15485438</v>
      </c>
      <c r="W3748" s="1">
        <v>7518303</v>
      </c>
      <c r="X3748" s="1">
        <v>2407642</v>
      </c>
      <c r="Y3748" s="1">
        <v>12644478</v>
      </c>
      <c r="Z3748" s="1">
        <v>6553360</v>
      </c>
      <c r="AA3748" s="1">
        <v>0</v>
      </c>
      <c r="AB3748" s="1">
        <v>25925687</v>
      </c>
      <c r="AC3748" s="1">
        <v>0</v>
      </c>
      <c r="AD3748" s="1">
        <v>6111997</v>
      </c>
      <c r="AE3748" s="1">
        <v>1001562</v>
      </c>
      <c r="AH3748" s="136">
        <f t="shared" si="58"/>
        <v>42095</v>
      </c>
      <c r="AI3748" s="177">
        <f>HLOOKUP(附加题模型!$E$2,历史数据!$B$3:$K$5000,ROW(A3746),)</f>
        <v>19.6783028948199</v>
      </c>
      <c r="AJ3748" s="177">
        <f>HLOOKUP(附加题模型!$E$2,历史数据!$L$3:$U$5000,ROW(A3746),)</f>
        <v>20.030166588965699</v>
      </c>
    </row>
    <row r="3749" spans="1:36" x14ac:dyDescent="0.2">
      <c r="A3749" s="148">
        <v>42096</v>
      </c>
      <c r="B3749" s="137">
        <v>18.019990170322501</v>
      </c>
      <c r="C3749" s="137">
        <v>105.11036815528099</v>
      </c>
      <c r="D3749" s="137">
        <v>12.602723080755201</v>
      </c>
      <c r="E3749" s="137">
        <v>8.7943148537161502</v>
      </c>
      <c r="F3749" s="137">
        <v>21.269086478838499</v>
      </c>
      <c r="G3749" s="137">
        <v>34.528244136838403</v>
      </c>
      <c r="H3749" s="137">
        <v>10.819703563078599</v>
      </c>
      <c r="I3749" s="137">
        <v>22.128621480761201</v>
      </c>
      <c r="J3749" s="137">
        <v>41.0225470221785</v>
      </c>
      <c r="K3749" s="137">
        <v>19.938942668261198</v>
      </c>
      <c r="L3749" s="137">
        <v>18.387120700108301</v>
      </c>
      <c r="M3749" s="137">
        <v>108.309379360007</v>
      </c>
      <c r="N3749" s="137">
        <v>12.716147588482</v>
      </c>
      <c r="O3749" s="137">
        <v>9.0251656186262004</v>
      </c>
      <c r="P3749" s="137">
        <v>22.680810440489701</v>
      </c>
      <c r="Q3749" s="137">
        <v>34.528244136838403</v>
      </c>
      <c r="R3749" s="137">
        <v>10.8992602069247</v>
      </c>
      <c r="S3749" s="137">
        <v>22.128621480761201</v>
      </c>
      <c r="T3749" s="137">
        <v>42.966968326119897</v>
      </c>
      <c r="U3749" s="137">
        <v>21.033629716714799</v>
      </c>
      <c r="V3749" s="1">
        <v>11573892</v>
      </c>
      <c r="W3749" s="1">
        <v>8713198</v>
      </c>
      <c r="X3749" s="1">
        <v>3328704</v>
      </c>
      <c r="Y3749" s="1">
        <v>15720592</v>
      </c>
      <c r="Z3749" s="1">
        <v>7182763</v>
      </c>
      <c r="AA3749" s="1">
        <v>0</v>
      </c>
      <c r="AB3749" s="1">
        <v>17728332</v>
      </c>
      <c r="AC3749" s="1">
        <v>0</v>
      </c>
      <c r="AD3749" s="1">
        <v>6606737</v>
      </c>
      <c r="AE3749" s="1">
        <v>1917963</v>
      </c>
      <c r="AH3749" s="136">
        <f t="shared" si="58"/>
        <v>42096</v>
      </c>
      <c r="AI3749" s="177">
        <f>HLOOKUP(附加题模型!$E$2,历史数据!$B$3:$K$5000,ROW(A3747),)</f>
        <v>19.938942668261198</v>
      </c>
      <c r="AJ3749" s="177">
        <f>HLOOKUP(附加题模型!$E$2,历史数据!$L$3:$U$5000,ROW(A3747),)</f>
        <v>21.033629716714799</v>
      </c>
    </row>
    <row r="3750" spans="1:36" x14ac:dyDescent="0.2">
      <c r="A3750" s="148">
        <v>42097</v>
      </c>
      <c r="B3750" s="137">
        <v>18.356526489292801</v>
      </c>
      <c r="C3750" s="137">
        <v>108.309379360007</v>
      </c>
      <c r="D3750" s="137">
        <v>12.7035448654013</v>
      </c>
      <c r="E3750" s="137">
        <v>8.9592082572233291</v>
      </c>
      <c r="F3750" s="137">
        <v>22.574265235836702</v>
      </c>
      <c r="G3750" s="137">
        <v>34.528244136838403</v>
      </c>
      <c r="H3750" s="137">
        <v>10.8594818850016</v>
      </c>
      <c r="I3750" s="137">
        <v>22.128621480761201</v>
      </c>
      <c r="J3750" s="137">
        <v>42.682418867006497</v>
      </c>
      <c r="K3750" s="137">
        <v>21.085757671403002</v>
      </c>
      <c r="L3750" s="137">
        <v>19.213164392126501</v>
      </c>
      <c r="M3750" s="137">
        <v>117.601745240402</v>
      </c>
      <c r="N3750" s="137">
        <v>12.917791157774101</v>
      </c>
      <c r="O3750" s="137">
        <v>9.1790661285662303</v>
      </c>
      <c r="P3750" s="137">
        <v>23.7462624870188</v>
      </c>
      <c r="Q3750" s="137">
        <v>34.528244136838403</v>
      </c>
      <c r="R3750" s="137">
        <v>11.2837839855145</v>
      </c>
      <c r="S3750" s="137">
        <v>22.128621480761201</v>
      </c>
      <c r="T3750" s="137">
        <v>42.777268686710997</v>
      </c>
      <c r="U3750" s="137">
        <v>21.8937409690711</v>
      </c>
      <c r="V3750" s="1">
        <v>15906587</v>
      </c>
      <c r="W3750" s="1">
        <v>13402707</v>
      </c>
      <c r="X3750" s="1">
        <v>3423028</v>
      </c>
      <c r="Y3750" s="1">
        <v>15781989</v>
      </c>
      <c r="Z3750" s="1">
        <v>10970777</v>
      </c>
      <c r="AA3750" s="1">
        <v>0</v>
      </c>
      <c r="AB3750" s="1">
        <v>27389788</v>
      </c>
      <c r="AC3750" s="1">
        <v>0</v>
      </c>
      <c r="AD3750" s="1">
        <v>4091407</v>
      </c>
      <c r="AE3750" s="1">
        <v>1534170</v>
      </c>
      <c r="AH3750" s="136">
        <f t="shared" si="58"/>
        <v>42097</v>
      </c>
      <c r="AI3750" s="177">
        <f>HLOOKUP(附加题模型!$E$2,历史数据!$B$3:$K$5000,ROW(A3748),)</f>
        <v>21.085757671403002</v>
      </c>
      <c r="AJ3750" s="177">
        <f>HLOOKUP(附加题模型!$E$2,历史数据!$L$3:$U$5000,ROW(A3748),)</f>
        <v>21.8937409690711</v>
      </c>
    </row>
    <row r="3751" spans="1:36" x14ac:dyDescent="0.2">
      <c r="A3751" s="148">
        <v>42101</v>
      </c>
      <c r="B3751" s="137">
        <v>19.243758602941998</v>
      </c>
      <c r="C3751" s="137">
        <v>117.144743639727</v>
      </c>
      <c r="D3751" s="137">
        <v>12.942996603935599</v>
      </c>
      <c r="E3751" s="137">
        <v>9.2230377028348105</v>
      </c>
      <c r="F3751" s="137">
        <v>23.333399818988799</v>
      </c>
      <c r="G3751" s="137">
        <v>34.528244136838403</v>
      </c>
      <c r="H3751" s="137">
        <v>11.2572651042325</v>
      </c>
      <c r="I3751" s="137">
        <v>22.128621480761201</v>
      </c>
      <c r="J3751" s="137">
        <v>44.603127716021802</v>
      </c>
      <c r="K3751" s="137">
        <v>22.024060855791799</v>
      </c>
      <c r="L3751" s="137">
        <v>19.396729657019399</v>
      </c>
      <c r="M3751" s="137">
        <v>118.211080707969</v>
      </c>
      <c r="N3751" s="137">
        <v>13.560530034892601</v>
      </c>
      <c r="O3751" s="137">
        <v>9.2780021706705291</v>
      </c>
      <c r="P3751" s="137">
        <v>25.8238939777507</v>
      </c>
      <c r="Q3751" s="137">
        <v>34.528244136838403</v>
      </c>
      <c r="R3751" s="137">
        <v>11.442897273206899</v>
      </c>
      <c r="S3751" s="137">
        <v>22.128621480761201</v>
      </c>
      <c r="T3751" s="137">
        <v>45.029951904691899</v>
      </c>
      <c r="U3751" s="137">
        <v>21.880708980399099</v>
      </c>
      <c r="V3751" s="1">
        <v>15263267</v>
      </c>
      <c r="W3751" s="1">
        <v>8434129</v>
      </c>
      <c r="X3751" s="1">
        <v>2540036</v>
      </c>
      <c r="Y3751" s="1">
        <v>16422811</v>
      </c>
      <c r="Z3751" s="1">
        <v>9709443</v>
      </c>
      <c r="AA3751" s="1">
        <v>0</v>
      </c>
      <c r="AB3751" s="1">
        <v>29087982</v>
      </c>
      <c r="AC3751" s="1">
        <v>0</v>
      </c>
      <c r="AD3751" s="1">
        <v>13601010</v>
      </c>
      <c r="AE3751" s="1">
        <v>1640874</v>
      </c>
      <c r="AH3751" s="136">
        <f t="shared" si="58"/>
        <v>42101</v>
      </c>
      <c r="AI3751" s="177">
        <f>HLOOKUP(附加题模型!$E$2,历史数据!$B$3:$K$5000,ROW(A3749),)</f>
        <v>22.024060855791799</v>
      </c>
      <c r="AJ3751" s="177">
        <f>HLOOKUP(附加题模型!$E$2,历史数据!$L$3:$U$5000,ROW(A3749),)</f>
        <v>21.880708980399099</v>
      </c>
    </row>
    <row r="3752" spans="1:36" x14ac:dyDescent="0.2">
      <c r="A3752" s="148">
        <v>42102</v>
      </c>
      <c r="B3752" s="137">
        <v>20.375744403115</v>
      </c>
      <c r="C3752" s="137">
        <v>118.134913774523</v>
      </c>
      <c r="D3752" s="137">
        <v>13.749570881104001</v>
      </c>
      <c r="E3752" s="137">
        <v>9.2450234899690997</v>
      </c>
      <c r="F3752" s="137">
        <v>25.8372121283323</v>
      </c>
      <c r="G3752" s="137">
        <v>34.528244136838403</v>
      </c>
      <c r="H3752" s="137">
        <v>11.442897273206899</v>
      </c>
      <c r="I3752" s="137">
        <v>22.128621480761201</v>
      </c>
      <c r="J3752" s="137">
        <v>45.077376814544103</v>
      </c>
      <c r="K3752" s="137">
        <v>21.932836935087298</v>
      </c>
      <c r="L3752" s="137">
        <v>20.375744403115</v>
      </c>
      <c r="M3752" s="137">
        <v>112.346226832638</v>
      </c>
      <c r="N3752" s="137">
        <v>13.9638171734768</v>
      </c>
      <c r="O3752" s="137">
        <v>9.28899506423768</v>
      </c>
      <c r="P3752" s="137">
        <v>24.825032684129599</v>
      </c>
      <c r="Q3752" s="137">
        <v>34.528244136838403</v>
      </c>
      <c r="R3752" s="137">
        <v>11.1644490197453</v>
      </c>
      <c r="S3752" s="137">
        <v>22.128621480761201</v>
      </c>
      <c r="T3752" s="137">
        <v>43.488642334494401</v>
      </c>
      <c r="U3752" s="137">
        <v>21.398525399532598</v>
      </c>
      <c r="V3752" s="1">
        <v>3026888</v>
      </c>
      <c r="W3752" s="1">
        <v>13525541</v>
      </c>
      <c r="X3752" s="1">
        <v>7437003</v>
      </c>
      <c r="Y3752" s="1">
        <v>16507127</v>
      </c>
      <c r="Z3752" s="1">
        <v>5637072</v>
      </c>
      <c r="AA3752" s="1">
        <v>0</v>
      </c>
      <c r="AB3752" s="1">
        <v>23592906</v>
      </c>
      <c r="AC3752" s="1">
        <v>0</v>
      </c>
      <c r="AD3752" s="1">
        <v>10418951</v>
      </c>
      <c r="AE3752" s="1">
        <v>1809566</v>
      </c>
      <c r="AH3752" s="136">
        <f t="shared" si="58"/>
        <v>42102</v>
      </c>
      <c r="AI3752" s="177">
        <f>HLOOKUP(附加题模型!$E$2,历史数据!$B$3:$K$5000,ROW(A3750),)</f>
        <v>21.932836935087298</v>
      </c>
      <c r="AJ3752" s="177">
        <f>HLOOKUP(附加题模型!$E$2,历史数据!$L$3:$U$5000,ROW(A3750),)</f>
        <v>21.398525399532598</v>
      </c>
    </row>
    <row r="3753" spans="1:36" x14ac:dyDescent="0.2">
      <c r="A3753" s="148">
        <v>42103</v>
      </c>
      <c r="B3753" s="137">
        <v>20.375744403115</v>
      </c>
      <c r="C3753" s="137">
        <v>112.27005989919201</v>
      </c>
      <c r="D3753" s="137">
        <v>13.951214450396099</v>
      </c>
      <c r="E3753" s="137">
        <v>9.2780021706705291</v>
      </c>
      <c r="F3753" s="137">
        <v>24.771760081803201</v>
      </c>
      <c r="G3753" s="137">
        <v>34.528244136838403</v>
      </c>
      <c r="H3753" s="137">
        <v>11.137930138463201</v>
      </c>
      <c r="I3753" s="137">
        <v>22.128621480761201</v>
      </c>
      <c r="J3753" s="137">
        <v>43.630917064051097</v>
      </c>
      <c r="K3753" s="137">
        <v>21.229109546795801</v>
      </c>
      <c r="L3753" s="137">
        <v>20.375744403115</v>
      </c>
      <c r="M3753" s="137">
        <v>113.793398568109</v>
      </c>
      <c r="N3753" s="137">
        <v>13.4975164194889</v>
      </c>
      <c r="O3753" s="137">
        <v>9.8056610618935007</v>
      </c>
      <c r="P3753" s="137">
        <v>24.998168641690601</v>
      </c>
      <c r="Q3753" s="137">
        <v>34.528244136838403</v>
      </c>
      <c r="R3753" s="137">
        <v>11.031854613335</v>
      </c>
      <c r="S3753" s="137">
        <v>22.128621480761201</v>
      </c>
      <c r="T3753" s="137">
        <v>47.828021585973403</v>
      </c>
      <c r="U3753" s="137">
        <v>20.6035740905366</v>
      </c>
      <c r="V3753" s="1">
        <v>0</v>
      </c>
      <c r="W3753" s="1">
        <v>10033561</v>
      </c>
      <c r="X3753" s="1">
        <v>4754164</v>
      </c>
      <c r="Y3753" s="1">
        <v>31480967</v>
      </c>
      <c r="Z3753" s="1">
        <v>6741683</v>
      </c>
      <c r="AA3753" s="1">
        <v>0</v>
      </c>
      <c r="AB3753" s="1">
        <v>24687403</v>
      </c>
      <c r="AC3753" s="1">
        <v>0</v>
      </c>
      <c r="AD3753" s="1">
        <v>16197357</v>
      </c>
      <c r="AE3753" s="1">
        <v>2246828</v>
      </c>
      <c r="AH3753" s="136">
        <f t="shared" si="58"/>
        <v>42103</v>
      </c>
      <c r="AI3753" s="177">
        <f>HLOOKUP(附加题模型!$E$2,历史数据!$B$3:$K$5000,ROW(A3751),)</f>
        <v>21.229109546795801</v>
      </c>
      <c r="AJ3753" s="177">
        <f>HLOOKUP(附加题模型!$E$2,历史数据!$L$3:$U$5000,ROW(A3751),)</f>
        <v>20.6035740905366</v>
      </c>
    </row>
    <row r="3754" spans="1:36" x14ac:dyDescent="0.2">
      <c r="A3754" s="148">
        <v>42104</v>
      </c>
      <c r="B3754" s="137">
        <v>20.375744403115</v>
      </c>
      <c r="C3754" s="137">
        <v>111.584557498179</v>
      </c>
      <c r="D3754" s="137">
        <v>13.409297357923601</v>
      </c>
      <c r="E3754" s="137">
        <v>9.67374633908776</v>
      </c>
      <c r="F3754" s="137">
        <v>24.532033371334101</v>
      </c>
      <c r="G3754" s="137">
        <v>34.528244136838403</v>
      </c>
      <c r="H3754" s="137">
        <v>10.978816850770899</v>
      </c>
      <c r="I3754" s="137">
        <v>22.128621480761201</v>
      </c>
      <c r="J3754" s="137">
        <v>48.610532598535201</v>
      </c>
      <c r="K3754" s="137">
        <v>20.6035740905366</v>
      </c>
      <c r="L3754" s="137">
        <v>20.375744403115</v>
      </c>
      <c r="M3754" s="137">
        <v>112.803228433313</v>
      </c>
      <c r="N3754" s="137">
        <v>14.1528580196881</v>
      </c>
      <c r="O3754" s="137">
        <v>10.740057015100801</v>
      </c>
      <c r="P3754" s="137">
        <v>25.1979409004148</v>
      </c>
      <c r="Q3754" s="137">
        <v>34.528244136838403</v>
      </c>
      <c r="R3754" s="137">
        <v>11.6550483234633</v>
      </c>
      <c r="S3754" s="137">
        <v>22.128621480761201</v>
      </c>
      <c r="T3754" s="137">
        <v>47.258922667746702</v>
      </c>
      <c r="U3754" s="137">
        <v>21.3594294335164</v>
      </c>
      <c r="V3754" s="1">
        <v>0</v>
      </c>
      <c r="W3754" s="1">
        <v>6549096</v>
      </c>
      <c r="X3754" s="1">
        <v>4421684</v>
      </c>
      <c r="Y3754" s="1">
        <v>28162182</v>
      </c>
      <c r="Z3754" s="1">
        <v>7379833</v>
      </c>
      <c r="AA3754" s="1">
        <v>0</v>
      </c>
      <c r="AB3754" s="1">
        <v>31160755</v>
      </c>
      <c r="AC3754" s="1">
        <v>0</v>
      </c>
      <c r="AD3754" s="1">
        <v>11113317</v>
      </c>
      <c r="AE3754" s="1">
        <v>1325042</v>
      </c>
      <c r="AH3754" s="136">
        <f t="shared" si="58"/>
        <v>42104</v>
      </c>
      <c r="AI3754" s="177">
        <f>HLOOKUP(附加题模型!$E$2,历史数据!$B$3:$K$5000,ROW(A3752),)</f>
        <v>20.6035740905366</v>
      </c>
      <c r="AJ3754" s="177">
        <f>HLOOKUP(附加题模型!$E$2,历史数据!$L$3:$U$5000,ROW(A3752),)</f>
        <v>21.3594294335164</v>
      </c>
    </row>
    <row r="3755" spans="1:36" x14ac:dyDescent="0.2">
      <c r="A3755" s="148">
        <v>42107</v>
      </c>
      <c r="B3755" s="137">
        <v>20.375744403115</v>
      </c>
      <c r="C3755" s="137">
        <v>113.03172923365101</v>
      </c>
      <c r="D3755" s="137">
        <v>14.4931315428685</v>
      </c>
      <c r="E3755" s="137">
        <v>10.817007270070899</v>
      </c>
      <c r="F3755" s="137">
        <v>25.118031996925101</v>
      </c>
      <c r="G3755" s="137">
        <v>34.528244136838403</v>
      </c>
      <c r="H3755" s="137">
        <v>11.5887511202582</v>
      </c>
      <c r="I3755" s="137">
        <v>22.128621480761201</v>
      </c>
      <c r="J3755" s="137">
        <v>46.286712015775997</v>
      </c>
      <c r="K3755" s="137">
        <v>21.502781308909199</v>
      </c>
      <c r="L3755" s="137">
        <v>20.375744403115</v>
      </c>
      <c r="M3755" s="137">
        <v>119.125083909319</v>
      </c>
      <c r="N3755" s="137">
        <v>14.3040906966572</v>
      </c>
      <c r="O3755" s="137">
        <v>10.8939575250409</v>
      </c>
      <c r="P3755" s="137">
        <v>24.8649871358745</v>
      </c>
      <c r="Q3755" s="137">
        <v>34.528244136838403</v>
      </c>
      <c r="R3755" s="137">
        <v>11.6152700015402</v>
      </c>
      <c r="S3755" s="137">
        <v>22.128621480761201</v>
      </c>
      <c r="T3755" s="137">
        <v>46.974373208633303</v>
      </c>
      <c r="U3755" s="137">
        <v>21.7503890936784</v>
      </c>
      <c r="V3755" s="1">
        <v>0</v>
      </c>
      <c r="W3755" s="1">
        <v>11681883</v>
      </c>
      <c r="X3755" s="1">
        <v>5876839</v>
      </c>
      <c r="Y3755" s="1">
        <v>27980811</v>
      </c>
      <c r="Z3755" s="1">
        <v>3573270</v>
      </c>
      <c r="AA3755" s="1">
        <v>0</v>
      </c>
      <c r="AB3755" s="1">
        <v>25864605</v>
      </c>
      <c r="AC3755" s="1">
        <v>0</v>
      </c>
      <c r="AD3755" s="1">
        <v>10135404</v>
      </c>
      <c r="AE3755" s="1">
        <v>1622339</v>
      </c>
      <c r="AH3755" s="136">
        <f t="shared" si="58"/>
        <v>42107</v>
      </c>
      <c r="AI3755" s="177">
        <f>HLOOKUP(附加题模型!$E$2,历史数据!$B$3:$K$5000,ROW(A3753),)</f>
        <v>21.502781308909199</v>
      </c>
      <c r="AJ3755" s="177">
        <f>HLOOKUP(附加题模型!$E$2,历史数据!$L$3:$U$5000,ROW(A3753),)</f>
        <v>21.7503890936784</v>
      </c>
    </row>
    <row r="3756" spans="1:36" x14ac:dyDescent="0.2">
      <c r="A3756" s="148">
        <v>42108</v>
      </c>
      <c r="B3756" s="137">
        <v>20.375744403115</v>
      </c>
      <c r="C3756" s="137">
        <v>118.43958150830601</v>
      </c>
      <c r="D3756" s="137">
        <v>14.1402552966074</v>
      </c>
      <c r="E3756" s="137">
        <v>10.8939575250409</v>
      </c>
      <c r="F3756" s="137">
        <v>24.904941587619302</v>
      </c>
      <c r="G3756" s="137">
        <v>34.528244136838403</v>
      </c>
      <c r="H3756" s="137">
        <v>11.5887511202582</v>
      </c>
      <c r="I3756" s="137">
        <v>22.128621480761201</v>
      </c>
      <c r="J3756" s="137">
        <v>47.211497757894399</v>
      </c>
      <c r="K3756" s="137">
        <v>21.789485059694599</v>
      </c>
      <c r="L3756" s="137">
        <v>20.375744403115</v>
      </c>
      <c r="M3756" s="137">
        <v>124.0759345833</v>
      </c>
      <c r="N3756" s="137">
        <v>13.9890226196383</v>
      </c>
      <c r="O3756" s="137">
        <v>10.926936205742299</v>
      </c>
      <c r="P3756" s="137">
        <v>24.998168641690601</v>
      </c>
      <c r="Q3756" s="137">
        <v>34.528244136838403</v>
      </c>
      <c r="R3756" s="137">
        <v>12.0793504239762</v>
      </c>
      <c r="S3756" s="137">
        <v>22.128621480761201</v>
      </c>
      <c r="T3756" s="137">
        <v>45.219651544100799</v>
      </c>
      <c r="U3756" s="137">
        <v>22.832044153459901</v>
      </c>
      <c r="V3756" s="1">
        <v>0</v>
      </c>
      <c r="W3756" s="1">
        <v>13898947</v>
      </c>
      <c r="X3756" s="1">
        <v>4130069</v>
      </c>
      <c r="Y3756" s="1">
        <v>18881641</v>
      </c>
      <c r="Z3756" s="1">
        <v>3929604</v>
      </c>
      <c r="AA3756" s="1">
        <v>0</v>
      </c>
      <c r="AB3756" s="1">
        <v>33637071</v>
      </c>
      <c r="AC3756" s="1">
        <v>0</v>
      </c>
      <c r="AD3756" s="1">
        <v>11290059</v>
      </c>
      <c r="AE3756" s="1">
        <v>3675279</v>
      </c>
      <c r="AH3756" s="136">
        <f t="shared" si="58"/>
        <v>42108</v>
      </c>
      <c r="AI3756" s="177">
        <f>HLOOKUP(附加题模型!$E$2,历史数据!$B$3:$K$5000,ROW(A3754),)</f>
        <v>21.789485059694599</v>
      </c>
      <c r="AJ3756" s="177">
        <f>HLOOKUP(附加题模型!$E$2,历史数据!$L$3:$U$5000,ROW(A3754),)</f>
        <v>22.832044153459901</v>
      </c>
    </row>
    <row r="3757" spans="1:36" x14ac:dyDescent="0.2">
      <c r="A3757" s="148">
        <v>42109</v>
      </c>
      <c r="B3757" s="137">
        <v>20.375744403115</v>
      </c>
      <c r="C3757" s="137">
        <v>124.304435383637</v>
      </c>
      <c r="D3757" s="137">
        <v>13.938611727315299</v>
      </c>
      <c r="E3757" s="137">
        <v>10.817007270070899</v>
      </c>
      <c r="F3757" s="137">
        <v>25.544212815536799</v>
      </c>
      <c r="G3757" s="137">
        <v>34.528244136838403</v>
      </c>
      <c r="H3757" s="137">
        <v>11.933496576924901</v>
      </c>
      <c r="I3757" s="137">
        <v>22.128621480761201</v>
      </c>
      <c r="J3757" s="137">
        <v>45.195939089174701</v>
      </c>
      <c r="K3757" s="137">
        <v>22.753852221427501</v>
      </c>
      <c r="L3757" s="137">
        <v>20.375744403115</v>
      </c>
      <c r="M3757" s="137">
        <v>115.24057030358</v>
      </c>
      <c r="N3757" s="137">
        <v>13.938611727315299</v>
      </c>
      <c r="O3757" s="137">
        <v>10.3443128466836</v>
      </c>
      <c r="P3757" s="137">
        <v>23.919398444579802</v>
      </c>
      <c r="Q3757" s="137">
        <v>34.528244136838403</v>
      </c>
      <c r="R3757" s="137">
        <v>11.5357133576941</v>
      </c>
      <c r="S3757" s="137">
        <v>22.128621480761201</v>
      </c>
      <c r="T3757" s="137">
        <v>44.579415261095697</v>
      </c>
      <c r="U3757" s="137">
        <v>21.685229150318101</v>
      </c>
      <c r="V3757" s="1">
        <v>0</v>
      </c>
      <c r="W3757" s="1">
        <v>7013103</v>
      </c>
      <c r="X3757" s="1">
        <v>4101530</v>
      </c>
      <c r="Y3757" s="1">
        <v>17966010</v>
      </c>
      <c r="Z3757" s="1">
        <v>4055393</v>
      </c>
      <c r="AA3757" s="1">
        <v>0</v>
      </c>
      <c r="AB3757" s="1">
        <v>25268510</v>
      </c>
      <c r="AC3757" s="1">
        <v>0</v>
      </c>
      <c r="AD3757" s="1">
        <v>6352992</v>
      </c>
      <c r="AE3757" s="1">
        <v>2419290</v>
      </c>
      <c r="AH3757" s="136">
        <f t="shared" si="58"/>
        <v>42109</v>
      </c>
      <c r="AI3757" s="177">
        <f>HLOOKUP(附加题模型!$E$2,历史数据!$B$3:$K$5000,ROW(A3755),)</f>
        <v>22.753852221427501</v>
      </c>
      <c r="AJ3757" s="177">
        <f>HLOOKUP(附加题模型!$E$2,历史数据!$L$3:$U$5000,ROW(A3755),)</f>
        <v>21.685229150318101</v>
      </c>
    </row>
    <row r="3758" spans="1:36" x14ac:dyDescent="0.2">
      <c r="A3758" s="148">
        <v>42110</v>
      </c>
      <c r="B3758" s="137">
        <v>20.375744403115</v>
      </c>
      <c r="C3758" s="137">
        <v>113.869565501555</v>
      </c>
      <c r="D3758" s="137">
        <v>13.5227218656504</v>
      </c>
      <c r="E3758" s="137">
        <v>10.124454975340701</v>
      </c>
      <c r="F3758" s="137">
        <v>22.947173452122001</v>
      </c>
      <c r="G3758" s="137">
        <v>34.528244136838403</v>
      </c>
      <c r="H3758" s="137">
        <v>11.3368217480786</v>
      </c>
      <c r="I3758" s="137">
        <v>22.128621480761201</v>
      </c>
      <c r="J3758" s="137">
        <v>44.176303527351699</v>
      </c>
      <c r="K3758" s="137">
        <v>21.672197161646</v>
      </c>
      <c r="L3758" s="137">
        <v>20.375744403115</v>
      </c>
      <c r="M3758" s="137">
        <v>113.336396967434</v>
      </c>
      <c r="N3758" s="137">
        <v>14.115049850445899</v>
      </c>
      <c r="O3758" s="137">
        <v>10.399277314519299</v>
      </c>
      <c r="P3758" s="137">
        <v>24.145807004467301</v>
      </c>
      <c r="Q3758" s="137">
        <v>34.528244136838403</v>
      </c>
      <c r="R3758" s="137">
        <v>11.5887511202582</v>
      </c>
      <c r="S3758" s="137">
        <v>22.128621480761201</v>
      </c>
      <c r="T3758" s="137">
        <v>44.769114900504597</v>
      </c>
      <c r="U3758" s="137">
        <v>21.646133184301899</v>
      </c>
      <c r="V3758" s="1">
        <v>0</v>
      </c>
      <c r="W3758" s="1">
        <v>7358874</v>
      </c>
      <c r="X3758" s="1">
        <v>3229920</v>
      </c>
      <c r="Y3758" s="1">
        <v>11221460</v>
      </c>
      <c r="Z3758" s="1">
        <v>2659026</v>
      </c>
      <c r="AA3758" s="1">
        <v>0</v>
      </c>
      <c r="AB3758" s="1">
        <v>18410466</v>
      </c>
      <c r="AC3758" s="1">
        <v>0</v>
      </c>
      <c r="AD3758" s="1">
        <v>5372093</v>
      </c>
      <c r="AE3758" s="1">
        <v>1076394</v>
      </c>
      <c r="AH3758" s="136">
        <f t="shared" si="58"/>
        <v>42110</v>
      </c>
      <c r="AI3758" s="177">
        <f>HLOOKUP(附加题模型!$E$2,历史数据!$B$3:$K$5000,ROW(A3756),)</f>
        <v>21.672197161646</v>
      </c>
      <c r="AJ3758" s="177">
        <f>HLOOKUP(附加题模型!$E$2,历史数据!$L$3:$U$5000,ROW(A3756),)</f>
        <v>21.646133184301899</v>
      </c>
    </row>
    <row r="3759" spans="1:36" x14ac:dyDescent="0.2">
      <c r="A3759" s="148">
        <v>42111</v>
      </c>
      <c r="B3759" s="137">
        <v>20.375744403115</v>
      </c>
      <c r="C3759" s="137">
        <v>108.385546293453</v>
      </c>
      <c r="D3759" s="137">
        <v>14.052036235042101</v>
      </c>
      <c r="E3759" s="137">
        <v>10.399277314519299</v>
      </c>
      <c r="F3759" s="137">
        <v>24.172443305630502</v>
      </c>
      <c r="G3759" s="137">
        <v>34.528244136838403</v>
      </c>
      <c r="H3759" s="137">
        <v>11.6815672047454</v>
      </c>
      <c r="I3759" s="137">
        <v>22.128621480761201</v>
      </c>
      <c r="J3759" s="137">
        <v>46.002162556662597</v>
      </c>
      <c r="K3759" s="137">
        <v>21.724325116334299</v>
      </c>
      <c r="L3759" s="137">
        <v>20.375744403115</v>
      </c>
      <c r="M3759" s="137">
        <v>111.05138896405801</v>
      </c>
      <c r="N3759" s="137">
        <v>14.7955968968067</v>
      </c>
      <c r="O3759" s="137">
        <v>10.465234675922201</v>
      </c>
      <c r="P3759" s="137">
        <v>23.759580637600401</v>
      </c>
      <c r="Q3759" s="137">
        <v>34.528244136838403</v>
      </c>
      <c r="R3759" s="137">
        <v>11.429637832565801</v>
      </c>
      <c r="S3759" s="137">
        <v>22.128621480761201</v>
      </c>
      <c r="T3759" s="137">
        <v>45.124801724396299</v>
      </c>
      <c r="U3759" s="137">
        <v>21.711293127662199</v>
      </c>
      <c r="V3759" s="1">
        <v>0</v>
      </c>
      <c r="W3759" s="1">
        <v>8986410</v>
      </c>
      <c r="X3759" s="1">
        <v>6012975</v>
      </c>
      <c r="Y3759" s="1">
        <v>12239074</v>
      </c>
      <c r="Z3759" s="1">
        <v>2428013</v>
      </c>
      <c r="AA3759" s="1">
        <v>0</v>
      </c>
      <c r="AB3759" s="1">
        <v>22808604</v>
      </c>
      <c r="AC3759" s="1">
        <v>0</v>
      </c>
      <c r="AD3759" s="1">
        <v>7613765</v>
      </c>
      <c r="AE3759" s="1">
        <v>1922607</v>
      </c>
      <c r="AH3759" s="136">
        <f t="shared" si="58"/>
        <v>42111</v>
      </c>
      <c r="AI3759" s="177">
        <f>HLOOKUP(附加题模型!$E$2,历史数据!$B$3:$K$5000,ROW(A3757),)</f>
        <v>21.724325116334299</v>
      </c>
      <c r="AJ3759" s="177">
        <f>HLOOKUP(附加题模型!$E$2,历史数据!$L$3:$U$5000,ROW(A3757),)</f>
        <v>21.711293127662199</v>
      </c>
    </row>
    <row r="3760" spans="1:36" x14ac:dyDescent="0.2">
      <c r="A3760" s="148">
        <v>42114</v>
      </c>
      <c r="B3760" s="137">
        <v>20.375744403115</v>
      </c>
      <c r="C3760" s="137">
        <v>108.91871482757399</v>
      </c>
      <c r="D3760" s="137">
        <v>14.7577887275644</v>
      </c>
      <c r="E3760" s="137">
        <v>10.1904123367436</v>
      </c>
      <c r="F3760" s="137">
        <v>23.306763517825601</v>
      </c>
      <c r="G3760" s="137">
        <v>34.528244136838403</v>
      </c>
      <c r="H3760" s="137">
        <v>11.350081188719701</v>
      </c>
      <c r="I3760" s="137">
        <v>22.128621480761201</v>
      </c>
      <c r="J3760" s="137">
        <v>45.765038007401401</v>
      </c>
      <c r="K3760" s="137">
        <v>21.567941252269499</v>
      </c>
      <c r="L3760" s="137">
        <v>20.375744403115</v>
      </c>
      <c r="M3760" s="137">
        <v>103.20619481913501</v>
      </c>
      <c r="N3760" s="137">
        <v>15.350116712359901</v>
      </c>
      <c r="O3760" s="137">
        <v>9.9155899975649593</v>
      </c>
      <c r="P3760" s="137">
        <v>21.961630309082501</v>
      </c>
      <c r="Q3760" s="137">
        <v>34.528244136838403</v>
      </c>
      <c r="R3760" s="137">
        <v>10.9257790882068</v>
      </c>
      <c r="S3760" s="137">
        <v>22.128621480761201</v>
      </c>
      <c r="T3760" s="137">
        <v>42.4452943177454</v>
      </c>
      <c r="U3760" s="137">
        <v>21.5940052296136</v>
      </c>
      <c r="V3760" s="1">
        <v>0</v>
      </c>
      <c r="W3760" s="1">
        <v>10657069</v>
      </c>
      <c r="X3760" s="1">
        <v>5459846</v>
      </c>
      <c r="Y3760" s="1">
        <v>20635562</v>
      </c>
      <c r="Z3760" s="1">
        <v>5935665</v>
      </c>
      <c r="AA3760" s="1">
        <v>0</v>
      </c>
      <c r="AB3760" s="1">
        <v>23496320</v>
      </c>
      <c r="AC3760" s="1">
        <v>0</v>
      </c>
      <c r="AD3760" s="1">
        <v>6688051</v>
      </c>
      <c r="AE3760" s="1">
        <v>2404654</v>
      </c>
      <c r="AH3760" s="136">
        <f t="shared" si="58"/>
        <v>42114</v>
      </c>
      <c r="AI3760" s="177">
        <f>HLOOKUP(附加题模型!$E$2,历史数据!$B$3:$K$5000,ROW(A3758),)</f>
        <v>21.567941252269499</v>
      </c>
      <c r="AJ3760" s="177">
        <f>HLOOKUP(附加题模型!$E$2,历史数据!$L$3:$U$5000,ROW(A3758),)</f>
        <v>21.5940052296136</v>
      </c>
    </row>
    <row r="3761" spans="1:36" x14ac:dyDescent="0.2">
      <c r="A3761" s="148">
        <v>42115</v>
      </c>
      <c r="B3761" s="137">
        <v>20.375744403115</v>
      </c>
      <c r="C3761" s="137">
        <v>100.54035214853</v>
      </c>
      <c r="D3761" s="137">
        <v>15.4635412200867</v>
      </c>
      <c r="E3761" s="137">
        <v>9.8936042104306594</v>
      </c>
      <c r="F3761" s="137">
        <v>21.828448803266301</v>
      </c>
      <c r="G3761" s="137">
        <v>34.528244136838403</v>
      </c>
      <c r="H3761" s="137">
        <v>10.7534063598734</v>
      </c>
      <c r="I3761" s="137">
        <v>22.128621480761201</v>
      </c>
      <c r="J3761" s="137">
        <v>41.852482944592502</v>
      </c>
      <c r="K3761" s="137">
        <v>21.502781308909199</v>
      </c>
      <c r="L3761" s="137">
        <v>20.375744403115</v>
      </c>
      <c r="M3761" s="137">
        <v>108.309379360007</v>
      </c>
      <c r="N3761" s="137">
        <v>15.501349389329</v>
      </c>
      <c r="O3761" s="137">
        <v>10.1354478689079</v>
      </c>
      <c r="P3761" s="137">
        <v>22.694128591071301</v>
      </c>
      <c r="Q3761" s="137">
        <v>34.528244136838403</v>
      </c>
      <c r="R3761" s="137">
        <v>11.3766000700017</v>
      </c>
      <c r="S3761" s="137">
        <v>22.128621480761201</v>
      </c>
      <c r="T3761" s="137">
        <v>43.014393235972101</v>
      </c>
      <c r="U3761" s="137">
        <v>22.375924549937601</v>
      </c>
      <c r="V3761" s="1">
        <v>0</v>
      </c>
      <c r="W3761" s="1">
        <v>7859996</v>
      </c>
      <c r="X3761" s="1">
        <v>3455683</v>
      </c>
      <c r="Y3761" s="1">
        <v>10355101</v>
      </c>
      <c r="Z3761" s="1">
        <v>2360184</v>
      </c>
      <c r="AA3761" s="1">
        <v>0</v>
      </c>
      <c r="AB3761" s="1">
        <v>16362941</v>
      </c>
      <c r="AC3761" s="1">
        <v>0</v>
      </c>
      <c r="AD3761" s="1">
        <v>6332952</v>
      </c>
      <c r="AE3761" s="1">
        <v>1292754</v>
      </c>
      <c r="AH3761" s="136">
        <f t="shared" si="58"/>
        <v>42115</v>
      </c>
      <c r="AI3761" s="177">
        <f>HLOOKUP(附加题模型!$E$2,历史数据!$B$3:$K$5000,ROW(A3759),)</f>
        <v>21.502781308909199</v>
      </c>
      <c r="AJ3761" s="177">
        <f>HLOOKUP(附加题模型!$E$2,历史数据!$L$3:$U$5000,ROW(A3759),)</f>
        <v>22.375924549937601</v>
      </c>
    </row>
    <row r="3762" spans="1:36" x14ac:dyDescent="0.2">
      <c r="A3762" s="148">
        <v>42116</v>
      </c>
      <c r="B3762" s="137">
        <v>20.375744403115</v>
      </c>
      <c r="C3762" s="137">
        <v>108.309379360007</v>
      </c>
      <c r="D3762" s="137">
        <v>15.501349389329</v>
      </c>
      <c r="E3762" s="137">
        <v>10.1574336560421</v>
      </c>
      <c r="F3762" s="137">
        <v>22.707446741652898</v>
      </c>
      <c r="G3762" s="137">
        <v>34.528244136838403</v>
      </c>
      <c r="H3762" s="137">
        <v>11.3898595106428</v>
      </c>
      <c r="I3762" s="137">
        <v>22.128621480761201</v>
      </c>
      <c r="J3762" s="137">
        <v>43.014393235972101</v>
      </c>
      <c r="K3762" s="137">
        <v>22.258636651888999</v>
      </c>
      <c r="L3762" s="137">
        <v>20.375744403115</v>
      </c>
      <c r="M3762" s="137">
        <v>110.975222030612</v>
      </c>
      <c r="N3762" s="137">
        <v>15.501349389329</v>
      </c>
      <c r="O3762" s="137">
        <v>10.5421849308922</v>
      </c>
      <c r="P3762" s="137">
        <v>23.213536463754199</v>
      </c>
      <c r="Q3762" s="137">
        <v>34.528244136838403</v>
      </c>
      <c r="R3762" s="137">
        <v>11.6683077641043</v>
      </c>
      <c r="S3762" s="137">
        <v>22.128621480761201</v>
      </c>
      <c r="T3762" s="137">
        <v>43.702054428829399</v>
      </c>
      <c r="U3762" s="137">
        <v>23.496675575735299</v>
      </c>
      <c r="V3762" s="1">
        <v>0</v>
      </c>
      <c r="W3762" s="1">
        <v>6829610</v>
      </c>
      <c r="X3762" s="1">
        <v>0</v>
      </c>
      <c r="Y3762" s="1">
        <v>14764020</v>
      </c>
      <c r="Z3762" s="1">
        <v>3198714</v>
      </c>
      <c r="AA3762" s="1">
        <v>0</v>
      </c>
      <c r="AB3762" s="1">
        <v>20124457</v>
      </c>
      <c r="AC3762" s="1">
        <v>0</v>
      </c>
      <c r="AD3762" s="1">
        <v>9025557</v>
      </c>
      <c r="AE3762" s="1">
        <v>1732939</v>
      </c>
      <c r="AH3762" s="136">
        <f t="shared" si="58"/>
        <v>42116</v>
      </c>
      <c r="AI3762" s="177">
        <f>HLOOKUP(附加题模型!$E$2,历史数据!$B$3:$K$5000,ROW(A3760),)</f>
        <v>22.258636651888999</v>
      </c>
      <c r="AJ3762" s="177">
        <f>HLOOKUP(附加题模型!$E$2,历史数据!$L$3:$U$5000,ROW(A3760),)</f>
        <v>23.496675575735299</v>
      </c>
    </row>
    <row r="3763" spans="1:36" x14ac:dyDescent="0.2">
      <c r="A3763" s="148">
        <v>42117</v>
      </c>
      <c r="B3763" s="137">
        <v>20.375744403115</v>
      </c>
      <c r="C3763" s="137">
        <v>110.822888163721</v>
      </c>
      <c r="D3763" s="137">
        <v>16.282718220335799</v>
      </c>
      <c r="E3763" s="137">
        <v>10.5531778244594</v>
      </c>
      <c r="F3763" s="137">
        <v>23.213536463754199</v>
      </c>
      <c r="G3763" s="137">
        <v>34.528244136838403</v>
      </c>
      <c r="H3763" s="137">
        <v>11.8804588143608</v>
      </c>
      <c r="I3763" s="137">
        <v>22.128621480761201</v>
      </c>
      <c r="J3763" s="137">
        <v>43.725766883755597</v>
      </c>
      <c r="K3763" s="137">
        <v>23.613963473783901</v>
      </c>
      <c r="L3763" s="137">
        <v>20.375744403115</v>
      </c>
      <c r="M3763" s="137">
        <v>112.193892965746</v>
      </c>
      <c r="N3763" s="137">
        <v>16.282718220335799</v>
      </c>
      <c r="O3763" s="137">
        <v>10.652113866563701</v>
      </c>
      <c r="P3763" s="137">
        <v>23.692989884692398</v>
      </c>
      <c r="Q3763" s="137">
        <v>34.528244136838403</v>
      </c>
      <c r="R3763" s="137">
        <v>11.9600154582069</v>
      </c>
      <c r="S3763" s="137">
        <v>22.128621480761201</v>
      </c>
      <c r="T3763" s="137">
        <v>43.275230240159402</v>
      </c>
      <c r="U3763" s="137">
        <v>24.6695545562212</v>
      </c>
      <c r="V3763" s="1">
        <v>0</v>
      </c>
      <c r="W3763" s="1">
        <v>10061841</v>
      </c>
      <c r="X3763" s="1">
        <v>4920141</v>
      </c>
      <c r="Y3763" s="1">
        <v>15367762</v>
      </c>
      <c r="Z3763" s="1">
        <v>4195614</v>
      </c>
      <c r="AA3763" s="1">
        <v>0</v>
      </c>
      <c r="AB3763" s="1">
        <v>32293650</v>
      </c>
      <c r="AC3763" s="1">
        <v>0</v>
      </c>
      <c r="AD3763" s="1">
        <v>8649577</v>
      </c>
      <c r="AE3763" s="1">
        <v>413325</v>
      </c>
      <c r="AH3763" s="136">
        <f t="shared" si="58"/>
        <v>42117</v>
      </c>
      <c r="AI3763" s="177">
        <f>HLOOKUP(附加题模型!$E$2,历史数据!$B$3:$K$5000,ROW(A3761),)</f>
        <v>23.613963473783901</v>
      </c>
      <c r="AJ3763" s="177">
        <f>HLOOKUP(附加题模型!$E$2,历史数据!$L$3:$U$5000,ROW(A3761),)</f>
        <v>24.6695545562212</v>
      </c>
    </row>
    <row r="3764" spans="1:36" x14ac:dyDescent="0.2">
      <c r="A3764" s="148">
        <v>42118</v>
      </c>
      <c r="B3764" s="137">
        <v>20.375744403115</v>
      </c>
      <c r="C3764" s="137">
        <v>110.061218829262</v>
      </c>
      <c r="D3764" s="137">
        <v>16.282718220335799</v>
      </c>
      <c r="E3764" s="137">
        <v>10.399277314519299</v>
      </c>
      <c r="F3764" s="137">
        <v>23.439945023641702</v>
      </c>
      <c r="G3764" s="137">
        <v>34.528244136838403</v>
      </c>
      <c r="H3764" s="137">
        <v>11.8406804924377</v>
      </c>
      <c r="I3764" s="137">
        <v>22.128621480761201</v>
      </c>
      <c r="J3764" s="137">
        <v>42.824693596563201</v>
      </c>
      <c r="K3764" s="137">
        <v>25.907593480067501</v>
      </c>
      <c r="L3764" s="137">
        <v>20.375744403115</v>
      </c>
      <c r="M3764" s="137">
        <v>112.346226832638</v>
      </c>
      <c r="N3764" s="137">
        <v>16.232307328012801</v>
      </c>
      <c r="O3764" s="137">
        <v>11.113815396383799</v>
      </c>
      <c r="P3764" s="137">
        <v>23.080354957938098</v>
      </c>
      <c r="Q3764" s="137">
        <v>34.528244136838403</v>
      </c>
      <c r="R3764" s="137">
        <v>11.7876427298736</v>
      </c>
      <c r="S3764" s="137">
        <v>22.128621480761201</v>
      </c>
      <c r="T3764" s="137">
        <v>42.6349939571543</v>
      </c>
      <c r="U3764" s="137">
        <v>25.907593480067501</v>
      </c>
      <c r="V3764" s="1">
        <v>0</v>
      </c>
      <c r="W3764" s="1">
        <v>9211997</v>
      </c>
      <c r="X3764" s="1">
        <v>7601007</v>
      </c>
      <c r="Y3764" s="1">
        <v>15954168</v>
      </c>
      <c r="Z3764" s="1">
        <v>2583307</v>
      </c>
      <c r="AA3764" s="1">
        <v>0</v>
      </c>
      <c r="AB3764" s="1">
        <v>25964269</v>
      </c>
      <c r="AC3764" s="1">
        <v>0</v>
      </c>
      <c r="AD3764" s="1">
        <v>8352373</v>
      </c>
      <c r="AE3764" s="1">
        <v>674138</v>
      </c>
      <c r="AH3764" s="136">
        <f t="shared" si="58"/>
        <v>42118</v>
      </c>
      <c r="AI3764" s="177">
        <f>HLOOKUP(附加题模型!$E$2,历史数据!$B$3:$K$5000,ROW(A3762),)</f>
        <v>25.907593480067501</v>
      </c>
      <c r="AJ3764" s="177">
        <f>HLOOKUP(附加题模型!$E$2,历史数据!$L$3:$U$5000,ROW(A3762),)</f>
        <v>25.907593480067501</v>
      </c>
    </row>
    <row r="3765" spans="1:36" x14ac:dyDescent="0.2">
      <c r="A3765" s="148">
        <v>42121</v>
      </c>
      <c r="B3765" s="137">
        <v>20.375744403115</v>
      </c>
      <c r="C3765" s="137">
        <v>113.564897767772</v>
      </c>
      <c r="D3765" s="137">
        <v>15.8794310817516</v>
      </c>
      <c r="E3765" s="137">
        <v>11.080836715682301</v>
      </c>
      <c r="F3765" s="137">
        <v>22.973809753285199</v>
      </c>
      <c r="G3765" s="137">
        <v>34.528244136838403</v>
      </c>
      <c r="H3765" s="137">
        <v>11.9600154582069</v>
      </c>
      <c r="I3765" s="137">
        <v>22.128621480761201</v>
      </c>
      <c r="J3765" s="137">
        <v>42.706131321932602</v>
      </c>
      <c r="K3765" s="137">
        <v>27.106536437897599</v>
      </c>
      <c r="L3765" s="137">
        <v>20.375744403115</v>
      </c>
      <c r="M3765" s="137">
        <v>108.46171322689899</v>
      </c>
      <c r="N3765" s="137">
        <v>15.526554835490501</v>
      </c>
      <c r="O3765" s="137">
        <v>11.1248082899509</v>
      </c>
      <c r="P3765" s="137">
        <v>23.240172764917499</v>
      </c>
      <c r="Q3765" s="137">
        <v>34.528244136838403</v>
      </c>
      <c r="R3765" s="137">
        <v>12.066090983335201</v>
      </c>
      <c r="S3765" s="137">
        <v>22.128621480761201</v>
      </c>
      <c r="T3765" s="137">
        <v>43.227805330307199</v>
      </c>
      <c r="U3765" s="137">
        <v>24.695618533565401</v>
      </c>
      <c r="V3765" s="1">
        <v>0</v>
      </c>
      <c r="W3765" s="1">
        <v>12282213</v>
      </c>
      <c r="X3765" s="1">
        <v>6312468</v>
      </c>
      <c r="Y3765" s="1">
        <v>17592460</v>
      </c>
      <c r="Z3765" s="1">
        <v>3312054</v>
      </c>
      <c r="AA3765" s="1">
        <v>0</v>
      </c>
      <c r="AB3765" s="1">
        <v>32955400</v>
      </c>
      <c r="AC3765" s="1">
        <v>0</v>
      </c>
      <c r="AD3765" s="1">
        <v>17115832</v>
      </c>
      <c r="AE3765" s="1">
        <v>4141956</v>
      </c>
      <c r="AH3765" s="136">
        <f t="shared" si="58"/>
        <v>42121</v>
      </c>
      <c r="AI3765" s="177">
        <f>HLOOKUP(附加题模型!$E$2,历史数据!$B$3:$K$5000,ROW(A3763),)</f>
        <v>27.106536437897599</v>
      </c>
      <c r="AJ3765" s="177">
        <f>HLOOKUP(附加题模型!$E$2,历史数据!$L$3:$U$5000,ROW(A3763),)</f>
        <v>24.695618533565401</v>
      </c>
    </row>
    <row r="3766" spans="1:36" x14ac:dyDescent="0.2">
      <c r="A3766" s="148">
        <v>42122</v>
      </c>
      <c r="B3766" s="137">
        <v>20.375744403115</v>
      </c>
      <c r="C3766" s="137">
        <v>108.385546293453</v>
      </c>
      <c r="D3766" s="137">
        <v>15.2240894815523</v>
      </c>
      <c r="E3766" s="137">
        <v>11.2127514384881</v>
      </c>
      <c r="F3766" s="137">
        <v>23.413308722478501</v>
      </c>
      <c r="G3766" s="137">
        <v>34.528244136838403</v>
      </c>
      <c r="H3766" s="137">
        <v>12.0926098646172</v>
      </c>
      <c r="I3766" s="137">
        <v>22.128621480761201</v>
      </c>
      <c r="J3766" s="137">
        <v>43.939178978090602</v>
      </c>
      <c r="K3766" s="137">
        <v>24.6695545562212</v>
      </c>
      <c r="L3766" s="137">
        <v>20.375744403115</v>
      </c>
      <c r="M3766" s="137">
        <v>101.98752388400101</v>
      </c>
      <c r="N3766" s="137">
        <v>14.858610512210401</v>
      </c>
      <c r="O3766" s="137">
        <v>10.773035695802299</v>
      </c>
      <c r="P3766" s="137">
        <v>22.454401880602202</v>
      </c>
      <c r="Q3766" s="137">
        <v>34.528244136838403</v>
      </c>
      <c r="R3766" s="137">
        <v>12.5036525244891</v>
      </c>
      <c r="S3766" s="137">
        <v>22.128621480761201</v>
      </c>
      <c r="T3766" s="137">
        <v>45.693900642623099</v>
      </c>
      <c r="U3766" s="137">
        <v>23.457579609719101</v>
      </c>
      <c r="V3766" s="1">
        <v>0</v>
      </c>
      <c r="W3766" s="1">
        <v>9051176</v>
      </c>
      <c r="X3766" s="1">
        <v>4036475</v>
      </c>
      <c r="Y3766" s="1">
        <v>13554127</v>
      </c>
      <c r="Z3766" s="1">
        <v>3197200</v>
      </c>
      <c r="AA3766" s="1">
        <v>0</v>
      </c>
      <c r="AB3766" s="1">
        <v>48754769</v>
      </c>
      <c r="AC3766" s="1">
        <v>0</v>
      </c>
      <c r="AD3766" s="1">
        <v>24071140</v>
      </c>
      <c r="AE3766" s="1">
        <v>1799620</v>
      </c>
      <c r="AH3766" s="136">
        <f t="shared" si="58"/>
        <v>42122</v>
      </c>
      <c r="AI3766" s="177">
        <f>HLOOKUP(附加题模型!$E$2,历史数据!$B$3:$K$5000,ROW(A3764),)</f>
        <v>24.6695545562212</v>
      </c>
      <c r="AJ3766" s="177">
        <f>HLOOKUP(附加题模型!$E$2,历史数据!$L$3:$U$5000,ROW(A3764),)</f>
        <v>23.457579609719101</v>
      </c>
    </row>
    <row r="3767" spans="1:36" x14ac:dyDescent="0.2">
      <c r="A3767" s="148">
        <v>42123</v>
      </c>
      <c r="B3767" s="137">
        <v>20.375744403115</v>
      </c>
      <c r="C3767" s="137">
        <v>101.98752388400101</v>
      </c>
      <c r="D3767" s="137">
        <v>14.858610512210401</v>
      </c>
      <c r="E3767" s="137">
        <v>10.608142292295099</v>
      </c>
      <c r="F3767" s="137">
        <v>22.0415392125722</v>
      </c>
      <c r="G3767" s="137">
        <v>34.528244136838403</v>
      </c>
      <c r="H3767" s="137">
        <v>12.225204271027501</v>
      </c>
      <c r="I3767" s="137">
        <v>22.128621480761201</v>
      </c>
      <c r="J3767" s="137">
        <v>45.599050822918599</v>
      </c>
      <c r="K3767" s="137">
        <v>23.183907847605699</v>
      </c>
      <c r="L3767" s="137">
        <v>20.375744403115</v>
      </c>
      <c r="M3767" s="137">
        <v>105.33886895561901</v>
      </c>
      <c r="N3767" s="137">
        <v>15.1106649738255</v>
      </c>
      <c r="O3767" s="137">
        <v>11.498566671233901</v>
      </c>
      <c r="P3767" s="137">
        <v>22.8939008497955</v>
      </c>
      <c r="Q3767" s="137">
        <v>34.528244136838403</v>
      </c>
      <c r="R3767" s="137">
        <v>12.490393083848</v>
      </c>
      <c r="S3767" s="137">
        <v>22.128621480761201</v>
      </c>
      <c r="T3767" s="137">
        <v>46.618686384741601</v>
      </c>
      <c r="U3767" s="137">
        <v>24.213434952698901</v>
      </c>
      <c r="V3767" s="1">
        <v>0</v>
      </c>
      <c r="W3767" s="1">
        <v>5049602</v>
      </c>
      <c r="X3767" s="1">
        <v>4187404</v>
      </c>
      <c r="Y3767" s="1">
        <v>22202373</v>
      </c>
      <c r="Z3767" s="1">
        <v>2356595</v>
      </c>
      <c r="AA3767" s="1">
        <v>0</v>
      </c>
      <c r="AB3767" s="1">
        <v>27638569</v>
      </c>
      <c r="AC3767" s="1">
        <v>0</v>
      </c>
      <c r="AD3767" s="1">
        <v>15822977</v>
      </c>
      <c r="AE3767" s="1">
        <v>2856699</v>
      </c>
      <c r="AH3767" s="136">
        <f t="shared" si="58"/>
        <v>42123</v>
      </c>
      <c r="AI3767" s="177">
        <f>HLOOKUP(附加题模型!$E$2,历史数据!$B$3:$K$5000,ROW(A3765),)</f>
        <v>23.183907847605699</v>
      </c>
      <c r="AJ3767" s="177">
        <f>HLOOKUP(附加题模型!$E$2,历史数据!$L$3:$U$5000,ROW(A3765),)</f>
        <v>24.213434952698901</v>
      </c>
    </row>
    <row r="3768" spans="1:36" x14ac:dyDescent="0.2">
      <c r="A3768" s="148">
        <v>42124</v>
      </c>
      <c r="B3768" s="137">
        <v>20.375744403115</v>
      </c>
      <c r="C3768" s="137">
        <v>105.567369755957</v>
      </c>
      <c r="D3768" s="137">
        <v>15.085459527664</v>
      </c>
      <c r="E3768" s="137">
        <v>11.5535311390696</v>
      </c>
      <c r="F3768" s="137">
        <v>22.8939008497955</v>
      </c>
      <c r="G3768" s="137">
        <v>34.528244136838403</v>
      </c>
      <c r="H3768" s="137">
        <v>12.450614761924999</v>
      </c>
      <c r="I3768" s="137">
        <v>22.128621480761201</v>
      </c>
      <c r="J3768" s="137">
        <v>46.832098479076599</v>
      </c>
      <c r="K3768" s="137">
        <v>23.913699213241401</v>
      </c>
      <c r="L3768" s="137">
        <v>20.375744403115</v>
      </c>
      <c r="M3768" s="137">
        <v>103.96786415359399</v>
      </c>
      <c r="N3768" s="137">
        <v>15.060254081502499</v>
      </c>
      <c r="O3768" s="137">
        <v>11.5755169262039</v>
      </c>
      <c r="P3768" s="137">
        <v>23.240172764917499</v>
      </c>
      <c r="Q3768" s="137">
        <v>34.528244136838403</v>
      </c>
      <c r="R3768" s="137">
        <v>11.99979378013</v>
      </c>
      <c r="S3768" s="137">
        <v>22.128621480761201</v>
      </c>
      <c r="T3768" s="137">
        <v>46.191862196071497</v>
      </c>
      <c r="U3768" s="137">
        <v>23.014491994868798</v>
      </c>
      <c r="V3768" s="1">
        <v>0</v>
      </c>
      <c r="W3768" s="1">
        <v>5266090</v>
      </c>
      <c r="X3768" s="1">
        <v>3190274</v>
      </c>
      <c r="Y3768" s="1">
        <v>15668102</v>
      </c>
      <c r="Z3768" s="1">
        <v>2673427</v>
      </c>
      <c r="AA3768" s="1">
        <v>0</v>
      </c>
      <c r="AB3768" s="1">
        <v>22837815</v>
      </c>
      <c r="AC3768" s="1">
        <v>0</v>
      </c>
      <c r="AD3768" s="1">
        <v>14387413</v>
      </c>
      <c r="AE3768" s="1">
        <v>2598870</v>
      </c>
      <c r="AH3768" s="136">
        <f t="shared" si="58"/>
        <v>42124</v>
      </c>
      <c r="AI3768" s="177">
        <f>HLOOKUP(附加题模型!$E$2,历史数据!$B$3:$K$5000,ROW(A3766),)</f>
        <v>23.913699213241401</v>
      </c>
      <c r="AJ3768" s="177">
        <f>HLOOKUP(附加题模型!$E$2,历史数据!$L$3:$U$5000,ROW(A3766),)</f>
        <v>23.014491994868798</v>
      </c>
    </row>
    <row r="3769" spans="1:36" x14ac:dyDescent="0.2">
      <c r="A3769" s="148">
        <v>42128</v>
      </c>
      <c r="B3769" s="137">
        <v>20.375744403115</v>
      </c>
      <c r="C3769" s="137">
        <v>103.891697220148</v>
      </c>
      <c r="D3769" s="137">
        <v>15.060254081502499</v>
      </c>
      <c r="E3769" s="137">
        <v>11.5755169262039</v>
      </c>
      <c r="F3769" s="137">
        <v>23.439945023641702</v>
      </c>
      <c r="G3769" s="137">
        <v>34.528244136838403</v>
      </c>
      <c r="H3769" s="137">
        <v>11.9202371362839</v>
      </c>
      <c r="I3769" s="137">
        <v>22.128621480761201</v>
      </c>
      <c r="J3769" s="137">
        <v>46.191862196071497</v>
      </c>
      <c r="K3769" s="137">
        <v>22.923268074164401</v>
      </c>
      <c r="L3769" s="137">
        <v>20.375744403115</v>
      </c>
      <c r="M3769" s="137">
        <v>106.176705223523</v>
      </c>
      <c r="N3769" s="137">
        <v>15.009843189179501</v>
      </c>
      <c r="O3769" s="137">
        <v>11.5755169262039</v>
      </c>
      <c r="P3769" s="137">
        <v>23.5198539271314</v>
      </c>
      <c r="Q3769" s="137">
        <v>34.528244136838403</v>
      </c>
      <c r="R3769" s="137">
        <v>12.026312661412099</v>
      </c>
      <c r="S3769" s="137">
        <v>22.128621480761201</v>
      </c>
      <c r="T3769" s="137">
        <v>46.191862196071497</v>
      </c>
      <c r="U3769" s="137">
        <v>22.727788244083399</v>
      </c>
      <c r="V3769" s="1">
        <v>0</v>
      </c>
      <c r="W3769" s="1">
        <v>4945813</v>
      </c>
      <c r="X3769" s="1">
        <v>2407025</v>
      </c>
      <c r="Y3769" s="1">
        <v>0</v>
      </c>
      <c r="Z3769" s="1">
        <v>2223606</v>
      </c>
      <c r="AA3769" s="1">
        <v>0</v>
      </c>
      <c r="AB3769" s="1">
        <v>15974094</v>
      </c>
      <c r="AC3769" s="1">
        <v>0</v>
      </c>
      <c r="AD3769" s="1">
        <v>0</v>
      </c>
      <c r="AE3769" s="1">
        <v>2479566</v>
      </c>
      <c r="AH3769" s="136">
        <f t="shared" si="58"/>
        <v>42128</v>
      </c>
      <c r="AI3769" s="177">
        <f>HLOOKUP(附加题模型!$E$2,历史数据!$B$3:$K$5000,ROW(A3767),)</f>
        <v>22.923268074164401</v>
      </c>
      <c r="AJ3769" s="177">
        <f>HLOOKUP(附加题模型!$E$2,历史数据!$L$3:$U$5000,ROW(A3767),)</f>
        <v>22.727788244083399</v>
      </c>
    </row>
    <row r="3770" spans="1:36" x14ac:dyDescent="0.2">
      <c r="A3770" s="148">
        <v>42129</v>
      </c>
      <c r="B3770" s="137">
        <v>20.375744403115</v>
      </c>
      <c r="C3770" s="137">
        <v>106.633706824199</v>
      </c>
      <c r="D3770" s="137">
        <v>15.0224459122603</v>
      </c>
      <c r="E3770" s="137">
        <v>11.5755169262039</v>
      </c>
      <c r="F3770" s="137">
        <v>23.4932176259682</v>
      </c>
      <c r="G3770" s="137">
        <v>34.528244136838403</v>
      </c>
      <c r="H3770" s="137">
        <v>12.0395721020531</v>
      </c>
      <c r="I3770" s="137">
        <v>22.128621480761201</v>
      </c>
      <c r="J3770" s="137">
        <v>46.191862196071497</v>
      </c>
      <c r="K3770" s="137">
        <v>22.5974683573627</v>
      </c>
      <c r="L3770" s="137">
        <v>20.375744403115</v>
      </c>
      <c r="M3770" s="137">
        <v>101.37818841643499</v>
      </c>
      <c r="N3770" s="137">
        <v>14.5057342659493</v>
      </c>
      <c r="O3770" s="137">
        <v>11.5755169262039</v>
      </c>
      <c r="P3770" s="137">
        <v>22.6408559887448</v>
      </c>
      <c r="Q3770" s="137">
        <v>34.528244136838403</v>
      </c>
      <c r="R3770" s="137">
        <v>11.177708460386301</v>
      </c>
      <c r="S3770" s="137">
        <v>22.128621480761201</v>
      </c>
      <c r="T3770" s="137">
        <v>46.191862196071497</v>
      </c>
      <c r="U3770" s="137">
        <v>21.5940052296136</v>
      </c>
      <c r="V3770" s="1">
        <v>0</v>
      </c>
      <c r="W3770" s="1">
        <v>4815833</v>
      </c>
      <c r="X3770" s="1">
        <v>3640621</v>
      </c>
      <c r="Y3770" s="1">
        <v>0</v>
      </c>
      <c r="Z3770" s="1">
        <v>2707130</v>
      </c>
      <c r="AA3770" s="1">
        <v>0</v>
      </c>
      <c r="AB3770" s="1">
        <v>21144997</v>
      </c>
      <c r="AC3770" s="1">
        <v>0</v>
      </c>
      <c r="AD3770" s="1">
        <v>0</v>
      </c>
      <c r="AE3770" s="1">
        <v>2181388</v>
      </c>
      <c r="AH3770" s="136">
        <f t="shared" si="58"/>
        <v>42129</v>
      </c>
      <c r="AI3770" s="177">
        <f>HLOOKUP(附加题模型!$E$2,历史数据!$B$3:$K$5000,ROW(A3768),)</f>
        <v>22.5974683573627</v>
      </c>
      <c r="AJ3770" s="177">
        <f>HLOOKUP(附加题模型!$E$2,历史数据!$L$3:$U$5000,ROW(A3768),)</f>
        <v>21.5940052296136</v>
      </c>
    </row>
    <row r="3771" spans="1:36" x14ac:dyDescent="0.2">
      <c r="A3771" s="148">
        <v>42130</v>
      </c>
      <c r="B3771" s="137">
        <v>20.375744403115</v>
      </c>
      <c r="C3771" s="137">
        <v>101.759023083664</v>
      </c>
      <c r="D3771" s="137">
        <v>14.543542435191601</v>
      </c>
      <c r="E3771" s="137">
        <v>11.5755169262039</v>
      </c>
      <c r="F3771" s="137">
        <v>22.614219687581599</v>
      </c>
      <c r="G3771" s="137">
        <v>34.528244136838403</v>
      </c>
      <c r="H3771" s="137">
        <v>11.230746222950399</v>
      </c>
      <c r="I3771" s="137">
        <v>22.128621480761201</v>
      </c>
      <c r="J3771" s="137">
        <v>46.191862196071497</v>
      </c>
      <c r="K3771" s="137">
        <v>21.620069206957801</v>
      </c>
      <c r="L3771" s="137">
        <v>20.375744403115</v>
      </c>
      <c r="M3771" s="137">
        <v>101.98752388400101</v>
      </c>
      <c r="N3771" s="137">
        <v>13.9638171734768</v>
      </c>
      <c r="O3771" s="137">
        <v>11.5755169262039</v>
      </c>
      <c r="P3771" s="137">
        <v>22.108129965480199</v>
      </c>
      <c r="Q3771" s="137">
        <v>34.528244136838403</v>
      </c>
      <c r="R3771" s="137">
        <v>10.9655574101299</v>
      </c>
      <c r="S3771" s="137">
        <v>22.128621480761201</v>
      </c>
      <c r="T3771" s="137">
        <v>46.191862196071497</v>
      </c>
      <c r="U3771" s="137">
        <v>21.424589376876799</v>
      </c>
      <c r="V3771" s="1">
        <v>0</v>
      </c>
      <c r="W3771" s="1">
        <v>4234664</v>
      </c>
      <c r="X3771" s="1">
        <v>3732761</v>
      </c>
      <c r="Y3771" s="1">
        <v>0</v>
      </c>
      <c r="Z3771" s="1">
        <v>3103318</v>
      </c>
      <c r="AA3771" s="1">
        <v>0</v>
      </c>
      <c r="AB3771" s="1">
        <v>20630755</v>
      </c>
      <c r="AC3771" s="1">
        <v>0</v>
      </c>
      <c r="AD3771" s="1">
        <v>0</v>
      </c>
      <c r="AE3771" s="1">
        <v>1650548</v>
      </c>
      <c r="AH3771" s="136">
        <f t="shared" si="58"/>
        <v>42130</v>
      </c>
      <c r="AI3771" s="177">
        <f>HLOOKUP(附加题模型!$E$2,历史数据!$B$3:$K$5000,ROW(A3769),)</f>
        <v>21.620069206957801</v>
      </c>
      <c r="AJ3771" s="177">
        <f>HLOOKUP(附加题模型!$E$2,历史数据!$L$3:$U$5000,ROW(A3769),)</f>
        <v>21.424589376876799</v>
      </c>
    </row>
    <row r="3772" spans="1:36" x14ac:dyDescent="0.2">
      <c r="A3772" s="148">
        <v>42131</v>
      </c>
      <c r="B3772" s="137">
        <v>20.375744403115</v>
      </c>
      <c r="C3772" s="137">
        <v>100.997353749205</v>
      </c>
      <c r="D3772" s="137">
        <v>13.9890226196383</v>
      </c>
      <c r="E3772" s="137">
        <v>11.5755169262039</v>
      </c>
      <c r="F3772" s="137">
        <v>22.134766266643499</v>
      </c>
      <c r="G3772" s="137">
        <v>34.528244136838403</v>
      </c>
      <c r="H3772" s="137">
        <v>10.9655574101299</v>
      </c>
      <c r="I3772" s="137">
        <v>22.128621480761201</v>
      </c>
      <c r="J3772" s="137">
        <v>46.191862196071497</v>
      </c>
      <c r="K3772" s="137">
        <v>21.372461422188501</v>
      </c>
      <c r="L3772" s="137">
        <v>20.375744403115</v>
      </c>
      <c r="M3772" s="137">
        <v>95.970336141778702</v>
      </c>
      <c r="N3772" s="137">
        <v>13.6235436502964</v>
      </c>
      <c r="O3772" s="137">
        <v>11.5755169262039</v>
      </c>
      <c r="P3772" s="137">
        <v>22.6408559887448</v>
      </c>
      <c r="Q3772" s="137">
        <v>34.528244136838403</v>
      </c>
      <c r="R3772" s="137">
        <v>10.567774190899</v>
      </c>
      <c r="S3772" s="137">
        <v>22.128621480761201</v>
      </c>
      <c r="T3772" s="137">
        <v>46.191862196071497</v>
      </c>
      <c r="U3772" s="137">
        <v>21.476717331564998</v>
      </c>
      <c r="V3772" s="1">
        <v>0</v>
      </c>
      <c r="W3772" s="1">
        <v>3222025</v>
      </c>
      <c r="X3772" s="1">
        <v>2571968</v>
      </c>
      <c r="Y3772" s="1">
        <v>0</v>
      </c>
      <c r="Z3772" s="1">
        <v>2294509</v>
      </c>
      <c r="AA3772" s="1">
        <v>0</v>
      </c>
      <c r="AB3772" s="1">
        <v>14050628</v>
      </c>
      <c r="AC3772" s="1">
        <v>0</v>
      </c>
      <c r="AD3772" s="1">
        <v>0</v>
      </c>
      <c r="AE3772" s="1">
        <v>1300029</v>
      </c>
      <c r="AH3772" s="136">
        <f t="shared" si="58"/>
        <v>42131</v>
      </c>
      <c r="AI3772" s="177">
        <f>HLOOKUP(附加题模型!$E$2,历史数据!$B$3:$K$5000,ROW(A3770),)</f>
        <v>21.372461422188501</v>
      </c>
      <c r="AJ3772" s="177">
        <f>HLOOKUP(附加题模型!$E$2,历史数据!$L$3:$U$5000,ROW(A3770),)</f>
        <v>21.476717331564998</v>
      </c>
    </row>
    <row r="3773" spans="1:36" x14ac:dyDescent="0.2">
      <c r="A3773" s="148">
        <v>42132</v>
      </c>
      <c r="B3773" s="137">
        <v>20.375744403115</v>
      </c>
      <c r="C3773" s="137">
        <v>97.569841744141698</v>
      </c>
      <c r="D3773" s="137">
        <v>13.7117627118617</v>
      </c>
      <c r="E3773" s="137">
        <v>11.5755169262039</v>
      </c>
      <c r="F3773" s="137">
        <v>22.6674922899081</v>
      </c>
      <c r="G3773" s="137">
        <v>34.528244136838403</v>
      </c>
      <c r="H3773" s="137">
        <v>10.7401469192324</v>
      </c>
      <c r="I3773" s="137">
        <v>22.128621480761201</v>
      </c>
      <c r="J3773" s="137">
        <v>46.191862196071497</v>
      </c>
      <c r="K3773" s="137">
        <v>21.724325116334299</v>
      </c>
      <c r="L3773" s="137">
        <v>20.375744403115</v>
      </c>
      <c r="M3773" s="137">
        <v>103.358528686027</v>
      </c>
      <c r="N3773" s="137">
        <v>14.2032689120112</v>
      </c>
      <c r="O3773" s="137">
        <v>11.5755169262039</v>
      </c>
      <c r="P3773" s="137">
        <v>24.904941587619302</v>
      </c>
      <c r="Q3773" s="137">
        <v>34.528244136838403</v>
      </c>
      <c r="R3773" s="137">
        <v>10.9920762914119</v>
      </c>
      <c r="S3773" s="137">
        <v>22.128621480761201</v>
      </c>
      <c r="T3773" s="137">
        <v>46.191862196071497</v>
      </c>
      <c r="U3773" s="137">
        <v>22.454116481970001</v>
      </c>
      <c r="V3773" s="1">
        <v>0</v>
      </c>
      <c r="W3773" s="1">
        <v>7134293</v>
      </c>
      <c r="X3773" s="1">
        <v>2860219</v>
      </c>
      <c r="Y3773" s="1">
        <v>0</v>
      </c>
      <c r="Z3773" s="1">
        <v>12755361</v>
      </c>
      <c r="AA3773" s="1">
        <v>0</v>
      </c>
      <c r="AB3773" s="1">
        <v>13024608</v>
      </c>
      <c r="AC3773" s="1">
        <v>0</v>
      </c>
      <c r="AD3773" s="1">
        <v>0</v>
      </c>
      <c r="AE3773" s="1">
        <v>1535240</v>
      </c>
      <c r="AH3773" s="136">
        <f t="shared" si="58"/>
        <v>42132</v>
      </c>
      <c r="AI3773" s="177">
        <f>HLOOKUP(附加题模型!$E$2,历史数据!$B$3:$K$5000,ROW(A3771),)</f>
        <v>21.724325116334299</v>
      </c>
      <c r="AJ3773" s="177">
        <f>HLOOKUP(附加题模型!$E$2,历史数据!$L$3:$U$5000,ROW(A3771),)</f>
        <v>22.454116481970001</v>
      </c>
    </row>
    <row r="3774" spans="1:36" x14ac:dyDescent="0.2">
      <c r="A3774" s="148">
        <v>42135</v>
      </c>
      <c r="B3774" s="137">
        <v>20.375744403115</v>
      </c>
      <c r="C3774" s="137">
        <v>104.348698820823</v>
      </c>
      <c r="D3774" s="137">
        <v>14.1906661889304</v>
      </c>
      <c r="E3774" s="137">
        <v>11.5755169262039</v>
      </c>
      <c r="F3774" s="137">
        <v>25.277849803904498</v>
      </c>
      <c r="G3774" s="137">
        <v>34.528244136838403</v>
      </c>
      <c r="H3774" s="137">
        <v>11.111411257181199</v>
      </c>
      <c r="I3774" s="137">
        <v>22.128621480761201</v>
      </c>
      <c r="J3774" s="137">
        <v>46.191862196071497</v>
      </c>
      <c r="K3774" s="137">
        <v>22.6756602893951</v>
      </c>
      <c r="L3774" s="137">
        <v>20.375744403115</v>
      </c>
      <c r="M3774" s="137">
        <v>110.442053496491</v>
      </c>
      <c r="N3774" s="137">
        <v>14.909021404533499</v>
      </c>
      <c r="O3774" s="137">
        <v>11.5755169262039</v>
      </c>
      <c r="P3774" s="137">
        <v>27.395435746381199</v>
      </c>
      <c r="Q3774" s="137">
        <v>34.528244136838403</v>
      </c>
      <c r="R3774" s="137">
        <v>11.5887511202582</v>
      </c>
      <c r="S3774" s="137">
        <v>22.128621480761201</v>
      </c>
      <c r="T3774" s="137">
        <v>46.191862196071497</v>
      </c>
      <c r="U3774" s="137">
        <v>23.2099718249498</v>
      </c>
      <c r="V3774" s="1">
        <v>0</v>
      </c>
      <c r="W3774" s="1">
        <v>10901079</v>
      </c>
      <c r="X3774" s="1">
        <v>2897408</v>
      </c>
      <c r="Y3774" s="1">
        <v>0</v>
      </c>
      <c r="Z3774" s="1">
        <v>9935250</v>
      </c>
      <c r="AA3774" s="1">
        <v>0</v>
      </c>
      <c r="AB3774" s="1">
        <v>19005425</v>
      </c>
      <c r="AC3774" s="1">
        <v>0</v>
      </c>
      <c r="AD3774" s="1">
        <v>0</v>
      </c>
      <c r="AE3774" s="1">
        <v>2019036</v>
      </c>
      <c r="AH3774" s="136">
        <f t="shared" si="58"/>
        <v>42135</v>
      </c>
      <c r="AI3774" s="177">
        <f>HLOOKUP(附加题模型!$E$2,历史数据!$B$3:$K$5000,ROW(A3772),)</f>
        <v>22.6756602893951</v>
      </c>
      <c r="AJ3774" s="177">
        <f>HLOOKUP(附加题模型!$E$2,历史数据!$L$3:$U$5000,ROW(A3772),)</f>
        <v>23.2099718249498</v>
      </c>
    </row>
    <row r="3775" spans="1:36" x14ac:dyDescent="0.2">
      <c r="A3775" s="148">
        <v>42136</v>
      </c>
      <c r="B3775" s="137">
        <v>20.375744403115</v>
      </c>
      <c r="C3775" s="137">
        <v>111.20372283095</v>
      </c>
      <c r="D3775" s="137">
        <v>15.1358704199871</v>
      </c>
      <c r="E3775" s="137">
        <v>11.5755169262039</v>
      </c>
      <c r="F3775" s="137">
        <v>27.741707661503199</v>
      </c>
      <c r="G3775" s="137">
        <v>34.528244136838403</v>
      </c>
      <c r="H3775" s="137">
        <v>11.5887511202582</v>
      </c>
      <c r="I3775" s="137">
        <v>22.128621480761201</v>
      </c>
      <c r="J3775" s="137">
        <v>46.191862196071497</v>
      </c>
      <c r="K3775" s="137">
        <v>23.144811881589501</v>
      </c>
      <c r="L3775" s="137">
        <v>20.375744403115</v>
      </c>
      <c r="M3775" s="137">
        <v>110.442053496491</v>
      </c>
      <c r="N3775" s="137">
        <v>15.652582066298001</v>
      </c>
      <c r="O3775" s="137">
        <v>11.5755169262039</v>
      </c>
      <c r="P3775" s="137">
        <v>28.927023063266901</v>
      </c>
      <c r="Q3775" s="137">
        <v>34.528244136838403</v>
      </c>
      <c r="R3775" s="137">
        <v>11.7876427298736</v>
      </c>
      <c r="S3775" s="137">
        <v>22.128621480761201</v>
      </c>
      <c r="T3775" s="137">
        <v>46.191862196071497</v>
      </c>
      <c r="U3775" s="137">
        <v>24.369818816763701</v>
      </c>
      <c r="V3775" s="1">
        <v>0</v>
      </c>
      <c r="W3775" s="1">
        <v>9450143</v>
      </c>
      <c r="X3775" s="1">
        <v>2884404</v>
      </c>
      <c r="Y3775" s="1">
        <v>0</v>
      </c>
      <c r="Z3775" s="1">
        <v>9011905</v>
      </c>
      <c r="AA3775" s="1">
        <v>0</v>
      </c>
      <c r="AB3775" s="1">
        <v>26639699</v>
      </c>
      <c r="AC3775" s="1">
        <v>0</v>
      </c>
      <c r="AD3775" s="1">
        <v>0</v>
      </c>
      <c r="AE3775" s="1">
        <v>2637489</v>
      </c>
      <c r="AH3775" s="136">
        <f t="shared" si="58"/>
        <v>42136</v>
      </c>
      <c r="AI3775" s="177">
        <f>HLOOKUP(附加题模型!$E$2,历史数据!$B$3:$K$5000,ROW(A3773),)</f>
        <v>23.144811881589501</v>
      </c>
      <c r="AJ3775" s="177">
        <f>HLOOKUP(附加题模型!$E$2,历史数据!$L$3:$U$5000,ROW(A3773),)</f>
        <v>24.369818816763701</v>
      </c>
    </row>
    <row r="3776" spans="1:36" x14ac:dyDescent="0.2">
      <c r="A3776" s="148">
        <v>42137</v>
      </c>
      <c r="B3776" s="137">
        <v>20.375744403115</v>
      </c>
      <c r="C3776" s="137">
        <v>109.68038416203299</v>
      </c>
      <c r="D3776" s="137">
        <v>16.244910051093498</v>
      </c>
      <c r="E3776" s="137">
        <v>11.5755169262039</v>
      </c>
      <c r="F3776" s="137">
        <v>29.2466586772257</v>
      </c>
      <c r="G3776" s="137">
        <v>34.528244136838403</v>
      </c>
      <c r="H3776" s="137">
        <v>11.893718255001801</v>
      </c>
      <c r="I3776" s="137">
        <v>22.128621480761201</v>
      </c>
      <c r="J3776" s="137">
        <v>46.191862196071497</v>
      </c>
      <c r="K3776" s="137">
        <v>24.213434952698901</v>
      </c>
      <c r="L3776" s="137">
        <v>20.375744403115</v>
      </c>
      <c r="M3776" s="137">
        <v>114.32656710223</v>
      </c>
      <c r="N3776" s="137">
        <v>15.854225635590099</v>
      </c>
      <c r="O3776" s="137">
        <v>11.5755169262039</v>
      </c>
      <c r="P3776" s="137">
        <v>28.713932653961098</v>
      </c>
      <c r="Q3776" s="137">
        <v>34.528244136838403</v>
      </c>
      <c r="R3776" s="137">
        <v>11.9202371362839</v>
      </c>
      <c r="S3776" s="137">
        <v>22.128621480761201</v>
      </c>
      <c r="T3776" s="137">
        <v>46.191862196071497</v>
      </c>
      <c r="U3776" s="137">
        <v>24.487106714812299</v>
      </c>
      <c r="V3776" s="1">
        <v>0</v>
      </c>
      <c r="W3776" s="1">
        <v>16416191</v>
      </c>
      <c r="X3776" s="1">
        <v>7384456</v>
      </c>
      <c r="Y3776" s="1">
        <v>0</v>
      </c>
      <c r="Z3776" s="1">
        <v>4142842</v>
      </c>
      <c r="AA3776" s="1">
        <v>0</v>
      </c>
      <c r="AB3776" s="1">
        <v>24076556</v>
      </c>
      <c r="AC3776" s="1">
        <v>0</v>
      </c>
      <c r="AD3776" s="1">
        <v>0</v>
      </c>
      <c r="AE3776" s="1">
        <v>1953290</v>
      </c>
      <c r="AH3776" s="136">
        <f t="shared" si="58"/>
        <v>42137</v>
      </c>
      <c r="AI3776" s="177">
        <f>HLOOKUP(附加题模型!$E$2,历史数据!$B$3:$K$5000,ROW(A3774),)</f>
        <v>24.213434952698901</v>
      </c>
      <c r="AJ3776" s="177">
        <f>HLOOKUP(附加题模型!$E$2,历史数据!$L$3:$U$5000,ROW(A3774),)</f>
        <v>24.487106714812299</v>
      </c>
    </row>
    <row r="3777" spans="1:36" x14ac:dyDescent="0.2">
      <c r="A3777" s="148">
        <v>42138</v>
      </c>
      <c r="B3777" s="137">
        <v>20.375744403115</v>
      </c>
      <c r="C3777" s="137">
        <v>114.250400168784</v>
      </c>
      <c r="D3777" s="137">
        <v>15.7534038509441</v>
      </c>
      <c r="E3777" s="137">
        <v>11.5755169262039</v>
      </c>
      <c r="F3777" s="137">
        <v>28.4209333411656</v>
      </c>
      <c r="G3777" s="137">
        <v>34.528244136838403</v>
      </c>
      <c r="H3777" s="137">
        <v>11.933496576924901</v>
      </c>
      <c r="I3777" s="137">
        <v>22.128621480761201</v>
      </c>
      <c r="J3777" s="137">
        <v>46.191862196071497</v>
      </c>
      <c r="K3777" s="137">
        <v>24.382850805435801</v>
      </c>
      <c r="L3777" s="137">
        <v>20.375744403115</v>
      </c>
      <c r="M3777" s="137">
        <v>115.545238037364</v>
      </c>
      <c r="N3777" s="137">
        <v>16.648197189677699</v>
      </c>
      <c r="O3777" s="137">
        <v>11.5755169262039</v>
      </c>
      <c r="P3777" s="137">
        <v>29.419794634786701</v>
      </c>
      <c r="Q3777" s="137">
        <v>34.528244136838403</v>
      </c>
      <c r="R3777" s="137">
        <v>11.7876427298736</v>
      </c>
      <c r="S3777" s="137">
        <v>22.128621480761201</v>
      </c>
      <c r="T3777" s="137">
        <v>46.191862196071497</v>
      </c>
      <c r="U3777" s="137">
        <v>24.7477464882536</v>
      </c>
      <c r="V3777" s="1">
        <v>0</v>
      </c>
      <c r="W3777" s="1">
        <v>9095497</v>
      </c>
      <c r="X3777" s="1">
        <v>5260351</v>
      </c>
      <c r="Y3777" s="1">
        <v>0</v>
      </c>
      <c r="Z3777" s="1">
        <v>5780106</v>
      </c>
      <c r="AA3777" s="1">
        <v>0</v>
      </c>
      <c r="AB3777" s="1">
        <v>15443940</v>
      </c>
      <c r="AC3777" s="1">
        <v>0</v>
      </c>
      <c r="AD3777" s="1">
        <v>0</v>
      </c>
      <c r="AE3777" s="1">
        <v>1507280</v>
      </c>
      <c r="AH3777" s="136">
        <f t="shared" si="58"/>
        <v>42138</v>
      </c>
      <c r="AI3777" s="177">
        <f>HLOOKUP(附加题模型!$E$2,历史数据!$B$3:$K$5000,ROW(A3775),)</f>
        <v>24.382850805435801</v>
      </c>
      <c r="AJ3777" s="177">
        <f>HLOOKUP(附加题模型!$E$2,历史数据!$L$3:$U$5000,ROW(A3775),)</f>
        <v>24.7477464882536</v>
      </c>
    </row>
    <row r="3778" spans="1:36" x14ac:dyDescent="0.2">
      <c r="A3778" s="148">
        <v>42139</v>
      </c>
      <c r="B3778" s="137">
        <v>20.375744403115</v>
      </c>
      <c r="C3778" s="137">
        <v>115.24057030358</v>
      </c>
      <c r="D3778" s="137">
        <v>16.975867989777299</v>
      </c>
      <c r="E3778" s="137">
        <v>11.5755169262039</v>
      </c>
      <c r="F3778" s="137">
        <v>29.299931279552101</v>
      </c>
      <c r="G3778" s="137">
        <v>34.528244136838403</v>
      </c>
      <c r="H3778" s="137">
        <v>11.6683077641043</v>
      </c>
      <c r="I3778" s="137">
        <v>22.128621480761201</v>
      </c>
      <c r="J3778" s="137">
        <v>46.191862196071497</v>
      </c>
      <c r="K3778" s="137">
        <v>25.008386261695001</v>
      </c>
      <c r="L3778" s="137">
        <v>20.375744403115</v>
      </c>
      <c r="M3778" s="137">
        <v>117.297077506618</v>
      </c>
      <c r="N3778" s="137">
        <v>16.7238135281622</v>
      </c>
      <c r="O3778" s="137">
        <v>11.5755169262039</v>
      </c>
      <c r="P3778" s="137">
        <v>29.899248055724801</v>
      </c>
      <c r="Q3778" s="137">
        <v>34.528244136838403</v>
      </c>
      <c r="R3778" s="137">
        <v>11.270524544873499</v>
      </c>
      <c r="S3778" s="137">
        <v>22.128621480761201</v>
      </c>
      <c r="T3778" s="137">
        <v>46.191862196071497</v>
      </c>
      <c r="U3778" s="137">
        <v>24.799874442941899</v>
      </c>
      <c r="V3778" s="1">
        <v>0</v>
      </c>
      <c r="W3778" s="1">
        <v>12217834</v>
      </c>
      <c r="X3778" s="1">
        <v>4288388</v>
      </c>
      <c r="Y3778" s="1">
        <v>0</v>
      </c>
      <c r="Z3778" s="1">
        <v>5039130</v>
      </c>
      <c r="AA3778" s="1">
        <v>0</v>
      </c>
      <c r="AB3778" s="1">
        <v>17895307</v>
      </c>
      <c r="AC3778" s="1">
        <v>0</v>
      </c>
      <c r="AD3778" s="1">
        <v>0</v>
      </c>
      <c r="AE3778" s="1">
        <v>1661299</v>
      </c>
      <c r="AH3778" s="136">
        <f t="shared" si="58"/>
        <v>42139</v>
      </c>
      <c r="AI3778" s="177">
        <f>HLOOKUP(附加题模型!$E$2,历史数据!$B$3:$K$5000,ROW(A3776),)</f>
        <v>25.008386261695001</v>
      </c>
      <c r="AJ3778" s="177">
        <f>HLOOKUP(附加题模型!$E$2,历史数据!$L$3:$U$5000,ROW(A3776),)</f>
        <v>24.799874442941899</v>
      </c>
    </row>
    <row r="3779" spans="1:36" x14ac:dyDescent="0.2">
      <c r="A3779" s="148">
        <v>42142</v>
      </c>
      <c r="B3779" s="137">
        <v>20.375744403115</v>
      </c>
      <c r="C3779" s="137">
        <v>115.697571904255</v>
      </c>
      <c r="D3779" s="137">
        <v>16.7238135281622</v>
      </c>
      <c r="E3779" s="137">
        <v>11.5755169262039</v>
      </c>
      <c r="F3779" s="137">
        <v>29.6328850440925</v>
      </c>
      <c r="G3779" s="137">
        <v>34.528244136838403</v>
      </c>
      <c r="H3779" s="137">
        <v>11.2174867823094</v>
      </c>
      <c r="I3779" s="137">
        <v>22.128621480761201</v>
      </c>
      <c r="J3779" s="137">
        <v>46.191862196071497</v>
      </c>
      <c r="K3779" s="137">
        <v>24.578330635516799</v>
      </c>
      <c r="L3779" s="137">
        <v>20.375744403115</v>
      </c>
      <c r="M3779" s="137">
        <v>122.704929781274</v>
      </c>
      <c r="N3779" s="137">
        <v>16.295320943416499</v>
      </c>
      <c r="O3779" s="137">
        <v>11.5755169262039</v>
      </c>
      <c r="P3779" s="137">
        <v>31.963561395875001</v>
      </c>
      <c r="Q3779" s="137">
        <v>34.528244136838403</v>
      </c>
      <c r="R3779" s="137">
        <v>11.3898595106428</v>
      </c>
      <c r="S3779" s="137">
        <v>22.128621480761201</v>
      </c>
      <c r="T3779" s="137">
        <v>46.191862196071497</v>
      </c>
      <c r="U3779" s="137">
        <v>26.037913366788199</v>
      </c>
      <c r="V3779" s="1">
        <v>0</v>
      </c>
      <c r="W3779" s="1">
        <v>11439373</v>
      </c>
      <c r="X3779" s="1">
        <v>3914498</v>
      </c>
      <c r="Y3779" s="1">
        <v>0</v>
      </c>
      <c r="Z3779" s="1">
        <v>4443476</v>
      </c>
      <c r="AA3779" s="1">
        <v>0</v>
      </c>
      <c r="AB3779" s="1">
        <v>14198967</v>
      </c>
      <c r="AC3779" s="1">
        <v>0</v>
      </c>
      <c r="AD3779" s="1">
        <v>0</v>
      </c>
      <c r="AE3779" s="1">
        <v>2018091</v>
      </c>
      <c r="AH3779" s="136">
        <f t="shared" si="58"/>
        <v>42142</v>
      </c>
      <c r="AI3779" s="177">
        <f>HLOOKUP(附加题模型!$E$2,历史数据!$B$3:$K$5000,ROW(A3777),)</f>
        <v>24.578330635516799</v>
      </c>
      <c r="AJ3779" s="177">
        <f>HLOOKUP(附加题模型!$E$2,历史数据!$L$3:$U$5000,ROW(A3777),)</f>
        <v>26.037913366788199</v>
      </c>
    </row>
    <row r="3780" spans="1:36" x14ac:dyDescent="0.2">
      <c r="A3780" s="148">
        <v>42143</v>
      </c>
      <c r="B3780" s="137">
        <v>20.375744403115</v>
      </c>
      <c r="C3780" s="137">
        <v>123.390432182287</v>
      </c>
      <c r="D3780" s="137">
        <v>16.3835400049818</v>
      </c>
      <c r="E3780" s="137">
        <v>11.5755169262039</v>
      </c>
      <c r="F3780" s="137">
        <v>31.430835372610499</v>
      </c>
      <c r="G3780" s="137">
        <v>34.528244136838403</v>
      </c>
      <c r="H3780" s="137">
        <v>11.3766000700017</v>
      </c>
      <c r="I3780" s="137">
        <v>22.128621480761201</v>
      </c>
      <c r="J3780" s="137">
        <v>46.191862196071497</v>
      </c>
      <c r="K3780" s="137">
        <v>26.037913366788199</v>
      </c>
      <c r="L3780" s="137">
        <v>20.375744403115</v>
      </c>
      <c r="M3780" s="137">
        <v>123.08576444850399</v>
      </c>
      <c r="N3780" s="137">
        <v>17.114497943665601</v>
      </c>
      <c r="O3780" s="137">
        <v>11.5755169262039</v>
      </c>
      <c r="P3780" s="137">
        <v>35.159917535462498</v>
      </c>
      <c r="Q3780" s="137">
        <v>34.528244136838403</v>
      </c>
      <c r="R3780" s="137">
        <v>11.721345526668401</v>
      </c>
      <c r="S3780" s="137">
        <v>22.128621480761201</v>
      </c>
      <c r="T3780" s="137">
        <v>46.191862196071497</v>
      </c>
      <c r="U3780" s="137">
        <v>26.037913366788199</v>
      </c>
      <c r="V3780" s="1">
        <v>0</v>
      </c>
      <c r="W3780" s="1">
        <v>6775587</v>
      </c>
      <c r="X3780" s="1">
        <v>2534699</v>
      </c>
      <c r="Y3780" s="1">
        <v>0</v>
      </c>
      <c r="Z3780" s="1">
        <v>4365321</v>
      </c>
      <c r="AA3780" s="1">
        <v>0</v>
      </c>
      <c r="AB3780" s="1">
        <v>21492174</v>
      </c>
      <c r="AC3780" s="1">
        <v>0</v>
      </c>
      <c r="AD3780" s="1">
        <v>0</v>
      </c>
      <c r="AE3780" s="1">
        <v>0</v>
      </c>
      <c r="AH3780" s="136">
        <f t="shared" si="58"/>
        <v>42143</v>
      </c>
      <c r="AI3780" s="177">
        <f>HLOOKUP(附加题模型!$E$2,历史数据!$B$3:$K$5000,ROW(A3778),)</f>
        <v>26.037913366788199</v>
      </c>
      <c r="AJ3780" s="177">
        <f>HLOOKUP(附加题模型!$E$2,历史数据!$L$3:$U$5000,ROW(A3778),)</f>
        <v>26.037913366788199</v>
      </c>
    </row>
    <row r="3781" spans="1:36" x14ac:dyDescent="0.2">
      <c r="A3781" s="148">
        <v>42144</v>
      </c>
      <c r="B3781" s="137">
        <v>20.375744403115</v>
      </c>
      <c r="C3781" s="137">
        <v>124.45676925052901</v>
      </c>
      <c r="D3781" s="137">
        <v>17.517785082249802</v>
      </c>
      <c r="E3781" s="137">
        <v>11.5755169262039</v>
      </c>
      <c r="F3781" s="137">
        <v>35.186553836625798</v>
      </c>
      <c r="G3781" s="137">
        <v>34.528244136838403</v>
      </c>
      <c r="H3781" s="137">
        <v>11.774383289232601</v>
      </c>
      <c r="I3781" s="137">
        <v>22.128621480761201</v>
      </c>
      <c r="J3781" s="137">
        <v>46.191862196071497</v>
      </c>
      <c r="K3781" s="137">
        <v>26.037913366788199</v>
      </c>
      <c r="L3781" s="137">
        <v>20.375744403115</v>
      </c>
      <c r="M3781" s="137">
        <v>124.0759345833</v>
      </c>
      <c r="N3781" s="137">
        <v>17.971483113156999</v>
      </c>
      <c r="O3781" s="137">
        <v>11.5755169262039</v>
      </c>
      <c r="P3781" s="137">
        <v>38.116546964580998</v>
      </c>
      <c r="Q3781" s="137">
        <v>34.528244136838403</v>
      </c>
      <c r="R3781" s="137">
        <v>12.026312661412099</v>
      </c>
      <c r="S3781" s="137">
        <v>22.128621480761201</v>
      </c>
      <c r="T3781" s="137">
        <v>46.191862196071497</v>
      </c>
      <c r="U3781" s="137">
        <v>26.037913366788199</v>
      </c>
      <c r="V3781" s="1">
        <v>0</v>
      </c>
      <c r="W3781" s="1">
        <v>9057902</v>
      </c>
      <c r="X3781" s="1">
        <v>861515</v>
      </c>
      <c r="Y3781" s="1">
        <v>0</v>
      </c>
      <c r="Z3781" s="1">
        <v>4195841</v>
      </c>
      <c r="AA3781" s="1">
        <v>0</v>
      </c>
      <c r="AB3781" s="1">
        <v>34133293</v>
      </c>
      <c r="AC3781" s="1">
        <v>0</v>
      </c>
      <c r="AD3781" s="1">
        <v>0</v>
      </c>
      <c r="AE3781" s="1">
        <v>0</v>
      </c>
      <c r="AH3781" s="136">
        <f t="shared" si="58"/>
        <v>42144</v>
      </c>
      <c r="AI3781" s="177">
        <f>HLOOKUP(附加题模型!$E$2,历史数据!$B$3:$K$5000,ROW(A3779),)</f>
        <v>26.037913366788199</v>
      </c>
      <c r="AJ3781" s="177">
        <f>HLOOKUP(附加题模型!$E$2,历史数据!$L$3:$U$5000,ROW(A3779),)</f>
        <v>26.037913366788199</v>
      </c>
    </row>
    <row r="3782" spans="1:36" x14ac:dyDescent="0.2">
      <c r="A3782" s="148">
        <v>42145</v>
      </c>
      <c r="B3782" s="137">
        <v>20.375744403115</v>
      </c>
      <c r="C3782" s="137">
        <v>123.99976764985399</v>
      </c>
      <c r="D3782" s="137">
        <v>17.971483113156999</v>
      </c>
      <c r="E3782" s="137">
        <v>11.5755169262039</v>
      </c>
      <c r="F3782" s="137">
        <v>37.170958273286402</v>
      </c>
      <c r="G3782" s="137">
        <v>34.528244136838403</v>
      </c>
      <c r="H3782" s="137">
        <v>12.1721665084634</v>
      </c>
      <c r="I3782" s="137">
        <v>22.128621480761201</v>
      </c>
      <c r="J3782" s="137">
        <v>46.191862196071497</v>
      </c>
      <c r="K3782" s="137">
        <v>26.037913366788199</v>
      </c>
      <c r="L3782" s="137">
        <v>20.375744403115</v>
      </c>
      <c r="M3782" s="137">
        <v>127.80811432214701</v>
      </c>
      <c r="N3782" s="137">
        <v>18.475592036387201</v>
      </c>
      <c r="O3782" s="137">
        <v>11.5755169262039</v>
      </c>
      <c r="P3782" s="137">
        <v>35.532825751747801</v>
      </c>
      <c r="Q3782" s="137">
        <v>34.528244136838403</v>
      </c>
      <c r="R3782" s="137">
        <v>12.5964686089763</v>
      </c>
      <c r="S3782" s="137">
        <v>22.128621480761201</v>
      </c>
      <c r="T3782" s="137">
        <v>46.191862196071497</v>
      </c>
      <c r="U3782" s="137">
        <v>26.037913366788199</v>
      </c>
      <c r="V3782" s="1">
        <v>0</v>
      </c>
      <c r="W3782" s="1">
        <v>9782573</v>
      </c>
      <c r="X3782" s="1">
        <v>7388277</v>
      </c>
      <c r="Y3782" s="1">
        <v>0</v>
      </c>
      <c r="Z3782" s="1">
        <v>10736923</v>
      </c>
      <c r="AA3782" s="1">
        <v>0</v>
      </c>
      <c r="AB3782" s="1">
        <v>36479109</v>
      </c>
      <c r="AC3782" s="1">
        <v>0</v>
      </c>
      <c r="AD3782" s="1">
        <v>0</v>
      </c>
      <c r="AE3782" s="1">
        <v>0</v>
      </c>
      <c r="AH3782" s="136">
        <f t="shared" ref="AH3782:AH3845" si="59">A3782</f>
        <v>42145</v>
      </c>
      <c r="AI3782" s="177">
        <f>HLOOKUP(附加题模型!$E$2,历史数据!$B$3:$K$5000,ROW(A3780),)</f>
        <v>26.037913366788199</v>
      </c>
      <c r="AJ3782" s="177">
        <f>HLOOKUP(附加题模型!$E$2,历史数据!$L$3:$U$5000,ROW(A3780),)</f>
        <v>26.037913366788199</v>
      </c>
    </row>
    <row r="3783" spans="1:36" x14ac:dyDescent="0.2">
      <c r="A3783" s="148">
        <v>42146</v>
      </c>
      <c r="B3783" s="137">
        <v>20.375744403115</v>
      </c>
      <c r="C3783" s="137">
        <v>127.57961352180899</v>
      </c>
      <c r="D3783" s="137">
        <v>19.3451799289593</v>
      </c>
      <c r="E3783" s="137">
        <v>11.5755169262039</v>
      </c>
      <c r="F3783" s="137">
        <v>35.546143902329398</v>
      </c>
      <c r="G3783" s="137">
        <v>34.528244136838403</v>
      </c>
      <c r="H3783" s="137">
        <v>12.980992387566101</v>
      </c>
      <c r="I3783" s="137">
        <v>22.128621480761201</v>
      </c>
      <c r="J3783" s="137">
        <v>46.191862196071497</v>
      </c>
      <c r="K3783" s="137">
        <v>26.037913366788199</v>
      </c>
      <c r="L3783" s="137">
        <v>20.375744403115</v>
      </c>
      <c r="M3783" s="137">
        <v>125.21843858498799</v>
      </c>
      <c r="N3783" s="137">
        <v>18.916687344213599</v>
      </c>
      <c r="O3783" s="137">
        <v>11.5755169262039</v>
      </c>
      <c r="P3783" s="137">
        <v>34.067829187770101</v>
      </c>
      <c r="Q3783" s="137">
        <v>34.528244136838403</v>
      </c>
      <c r="R3783" s="137">
        <v>13.0075112688481</v>
      </c>
      <c r="S3783" s="137">
        <v>22.128621480761201</v>
      </c>
      <c r="T3783" s="137">
        <v>46.191862196071497</v>
      </c>
      <c r="U3783" s="137">
        <v>26.037913366788199</v>
      </c>
      <c r="V3783" s="1">
        <v>0</v>
      </c>
      <c r="W3783" s="1">
        <v>11475941</v>
      </c>
      <c r="X3783" s="1">
        <v>4038054</v>
      </c>
      <c r="Y3783" s="1">
        <v>0</v>
      </c>
      <c r="Z3783" s="1">
        <v>15456427</v>
      </c>
      <c r="AA3783" s="1">
        <v>0</v>
      </c>
      <c r="AB3783" s="1">
        <v>39879816</v>
      </c>
      <c r="AC3783" s="1">
        <v>0</v>
      </c>
      <c r="AD3783" s="1">
        <v>0</v>
      </c>
      <c r="AE3783" s="1">
        <v>0</v>
      </c>
      <c r="AH3783" s="136">
        <f t="shared" si="59"/>
        <v>42146</v>
      </c>
      <c r="AI3783" s="177">
        <f>HLOOKUP(附加题模型!$E$2,历史数据!$B$3:$K$5000,ROW(A3781),)</f>
        <v>26.037913366788199</v>
      </c>
      <c r="AJ3783" s="177">
        <f>HLOOKUP(附加题模型!$E$2,历史数据!$L$3:$U$5000,ROW(A3781),)</f>
        <v>26.037913366788199</v>
      </c>
    </row>
    <row r="3784" spans="1:36" x14ac:dyDescent="0.2">
      <c r="A3784" s="148">
        <v>42149</v>
      </c>
      <c r="B3784" s="137">
        <v>20.375744403115</v>
      </c>
      <c r="C3784" s="137">
        <v>125.21843858498799</v>
      </c>
      <c r="D3784" s="137">
        <v>18.803262836486802</v>
      </c>
      <c r="E3784" s="137">
        <v>11.5755169262039</v>
      </c>
      <c r="F3784" s="137">
        <v>32.9357863883329</v>
      </c>
      <c r="G3784" s="137">
        <v>34.528244136838403</v>
      </c>
      <c r="H3784" s="137">
        <v>13.0207707094892</v>
      </c>
      <c r="I3784" s="137">
        <v>22.128621480761201</v>
      </c>
      <c r="J3784" s="137">
        <v>46.191862196071497</v>
      </c>
      <c r="K3784" s="137">
        <v>26.037913366788199</v>
      </c>
      <c r="L3784" s="137">
        <v>20.375744403115</v>
      </c>
      <c r="M3784" s="137">
        <v>130.55012392619699</v>
      </c>
      <c r="N3784" s="137">
        <v>18.891481898052099</v>
      </c>
      <c r="O3784" s="137">
        <v>11.5755169262039</v>
      </c>
      <c r="P3784" s="137">
        <v>33.615012067995302</v>
      </c>
      <c r="Q3784" s="137">
        <v>34.528244136838403</v>
      </c>
      <c r="R3784" s="137">
        <v>14.3069364516688</v>
      </c>
      <c r="S3784" s="137">
        <v>22.128621480761201</v>
      </c>
      <c r="T3784" s="137">
        <v>46.191862196071497</v>
      </c>
      <c r="U3784" s="137">
        <v>26.037913366788199</v>
      </c>
      <c r="V3784" s="1">
        <v>0</v>
      </c>
      <c r="W3784" s="1">
        <v>13540659</v>
      </c>
      <c r="X3784" s="1">
        <v>4283107</v>
      </c>
      <c r="Y3784" s="1">
        <v>0</v>
      </c>
      <c r="Z3784" s="1">
        <v>6568301</v>
      </c>
      <c r="AA3784" s="1">
        <v>0</v>
      </c>
      <c r="AB3784" s="1">
        <v>38757434</v>
      </c>
      <c r="AC3784" s="1">
        <v>0</v>
      </c>
      <c r="AD3784" s="1">
        <v>0</v>
      </c>
      <c r="AE3784" s="1">
        <v>0</v>
      </c>
      <c r="AH3784" s="136">
        <f t="shared" si="59"/>
        <v>42149</v>
      </c>
      <c r="AI3784" s="177">
        <f>HLOOKUP(附加题模型!$E$2,历史数据!$B$3:$K$5000,ROW(A3782),)</f>
        <v>26.037913366788199</v>
      </c>
      <c r="AJ3784" s="177">
        <f>HLOOKUP(附加题模型!$E$2,历史数据!$L$3:$U$5000,ROW(A3782),)</f>
        <v>26.037913366788199</v>
      </c>
    </row>
    <row r="3785" spans="1:36" x14ac:dyDescent="0.2">
      <c r="A3785" s="148">
        <v>42150</v>
      </c>
      <c r="B3785" s="137">
        <v>20.375744403115</v>
      </c>
      <c r="C3785" s="137">
        <v>130.245456192414</v>
      </c>
      <c r="D3785" s="137">
        <v>18.9923036826982</v>
      </c>
      <c r="E3785" s="137">
        <v>11.5755169262039</v>
      </c>
      <c r="F3785" s="137">
        <v>33.934647681953997</v>
      </c>
      <c r="G3785" s="137">
        <v>34.528244136838403</v>
      </c>
      <c r="H3785" s="137">
        <v>14.7444979928227</v>
      </c>
      <c r="I3785" s="137">
        <v>22.128621480761201</v>
      </c>
      <c r="J3785" s="137">
        <v>46.191862196071497</v>
      </c>
      <c r="K3785" s="137">
        <v>26.037913366788199</v>
      </c>
      <c r="L3785" s="137">
        <v>20.375744403115</v>
      </c>
      <c r="M3785" s="137">
        <v>143.57466954543901</v>
      </c>
      <c r="N3785" s="137">
        <v>19.761069790624202</v>
      </c>
      <c r="O3785" s="137">
        <v>11.5755169262039</v>
      </c>
      <c r="P3785" s="137">
        <v>36.012279172685901</v>
      </c>
      <c r="Q3785" s="137">
        <v>34.528244136838403</v>
      </c>
      <c r="R3785" s="137">
        <v>14.7577574334638</v>
      </c>
      <c r="S3785" s="137">
        <v>22.128621480761201</v>
      </c>
      <c r="T3785" s="137">
        <v>46.191862196071497</v>
      </c>
      <c r="U3785" s="137">
        <v>26.037913366788199</v>
      </c>
      <c r="V3785" s="1">
        <v>0</v>
      </c>
      <c r="W3785" s="1">
        <v>17492092</v>
      </c>
      <c r="X3785" s="1">
        <v>3820719</v>
      </c>
      <c r="Y3785" s="1">
        <v>0</v>
      </c>
      <c r="Z3785" s="1">
        <v>9461390</v>
      </c>
      <c r="AA3785" s="1">
        <v>0</v>
      </c>
      <c r="AB3785" s="1">
        <v>47071947</v>
      </c>
      <c r="AC3785" s="1">
        <v>0</v>
      </c>
      <c r="AD3785" s="1">
        <v>0</v>
      </c>
      <c r="AE3785" s="1">
        <v>0</v>
      </c>
      <c r="AH3785" s="136">
        <f t="shared" si="59"/>
        <v>42150</v>
      </c>
      <c r="AI3785" s="177">
        <f>HLOOKUP(附加题模型!$E$2,历史数据!$B$3:$K$5000,ROW(A3783),)</f>
        <v>26.037913366788199</v>
      </c>
      <c r="AJ3785" s="177">
        <f>HLOOKUP(附加题模型!$E$2,历史数据!$L$3:$U$5000,ROW(A3783),)</f>
        <v>26.037913366788199</v>
      </c>
    </row>
    <row r="3786" spans="1:36" x14ac:dyDescent="0.2">
      <c r="A3786" s="148">
        <v>42151</v>
      </c>
      <c r="B3786" s="137">
        <v>20.375744403115</v>
      </c>
      <c r="C3786" s="137">
        <v>145.174175147802</v>
      </c>
      <c r="D3786" s="137">
        <v>19.698056175220501</v>
      </c>
      <c r="E3786" s="137">
        <v>11.5755169262039</v>
      </c>
      <c r="F3786" s="137">
        <v>36.012279172685901</v>
      </c>
      <c r="G3786" s="137">
        <v>34.528244136838403</v>
      </c>
      <c r="H3786" s="137">
        <v>14.5853847051304</v>
      </c>
      <c r="I3786" s="137">
        <v>22.128621480761201</v>
      </c>
      <c r="J3786" s="137">
        <v>46.191862196071497</v>
      </c>
      <c r="K3786" s="137">
        <v>26.037913366788199</v>
      </c>
      <c r="L3786" s="137">
        <v>20.375744403115</v>
      </c>
      <c r="M3786" s="137">
        <v>143.650836478885</v>
      </c>
      <c r="N3786" s="137">
        <v>19.6476452828974</v>
      </c>
      <c r="O3786" s="137">
        <v>11.5755169262039</v>
      </c>
      <c r="P3786" s="137">
        <v>34.480691855800202</v>
      </c>
      <c r="Q3786" s="137">
        <v>34.528244136838403</v>
      </c>
      <c r="R3786" s="137">
        <v>14.320195892309901</v>
      </c>
      <c r="S3786" s="137">
        <v>22.128621480761201</v>
      </c>
      <c r="T3786" s="137">
        <v>46.191862196071497</v>
      </c>
      <c r="U3786" s="137">
        <v>26.037913366788199</v>
      </c>
      <c r="V3786" s="1">
        <v>0</v>
      </c>
      <c r="W3786" s="1">
        <v>14446726</v>
      </c>
      <c r="X3786" s="1">
        <v>5313358</v>
      </c>
      <c r="Y3786" s="1">
        <v>0</v>
      </c>
      <c r="Z3786" s="1">
        <v>6103317</v>
      </c>
      <c r="AA3786" s="1">
        <v>0</v>
      </c>
      <c r="AB3786" s="1">
        <v>41218207</v>
      </c>
      <c r="AC3786" s="1">
        <v>0</v>
      </c>
      <c r="AD3786" s="1">
        <v>0</v>
      </c>
      <c r="AE3786" s="1">
        <v>0</v>
      </c>
      <c r="AH3786" s="136">
        <f t="shared" si="59"/>
        <v>42151</v>
      </c>
      <c r="AI3786" s="177">
        <f>HLOOKUP(附加题模型!$E$2,历史数据!$B$3:$K$5000,ROW(A3784),)</f>
        <v>26.037913366788199</v>
      </c>
      <c r="AJ3786" s="177">
        <f>HLOOKUP(附加题模型!$E$2,历史数据!$L$3:$U$5000,ROW(A3784),)</f>
        <v>26.037913366788199</v>
      </c>
    </row>
    <row r="3787" spans="1:36" x14ac:dyDescent="0.2">
      <c r="A3787" s="148">
        <v>42152</v>
      </c>
      <c r="B3787" s="137">
        <v>20.375744403115</v>
      </c>
      <c r="C3787" s="137">
        <v>142.051330876522</v>
      </c>
      <c r="D3787" s="137">
        <v>19.836686129108799</v>
      </c>
      <c r="E3787" s="137">
        <v>11.5755169262039</v>
      </c>
      <c r="F3787" s="137">
        <v>34.494010006381799</v>
      </c>
      <c r="G3787" s="137">
        <v>34.528244136838403</v>
      </c>
      <c r="H3787" s="137">
        <v>14.1876014858996</v>
      </c>
      <c r="I3787" s="137">
        <v>22.128621480761201</v>
      </c>
      <c r="J3787" s="137">
        <v>46.191862196071497</v>
      </c>
      <c r="K3787" s="137">
        <v>26.037913366788199</v>
      </c>
      <c r="L3787" s="137">
        <v>20.375744403115</v>
      </c>
      <c r="M3787" s="137">
        <v>138.39531807112101</v>
      </c>
      <c r="N3787" s="137">
        <v>18.6646328825985</v>
      </c>
      <c r="O3787" s="137">
        <v>11.5755169262039</v>
      </c>
      <c r="P3787" s="137">
        <v>31.0978816080701</v>
      </c>
      <c r="Q3787" s="137">
        <v>34.528244136838403</v>
      </c>
      <c r="R3787" s="137">
        <v>12.8881763030789</v>
      </c>
      <c r="S3787" s="137">
        <v>22.128621480761201</v>
      </c>
      <c r="T3787" s="137">
        <v>46.191862196071497</v>
      </c>
      <c r="U3787" s="137">
        <v>26.037913366788199</v>
      </c>
      <c r="V3787" s="1">
        <v>0</v>
      </c>
      <c r="W3787" s="1">
        <v>15238783</v>
      </c>
      <c r="X3787" s="1">
        <v>6683987</v>
      </c>
      <c r="Y3787" s="1">
        <v>0</v>
      </c>
      <c r="Z3787" s="1">
        <v>9162354</v>
      </c>
      <c r="AA3787" s="1">
        <v>0</v>
      </c>
      <c r="AB3787" s="1">
        <v>40333951</v>
      </c>
      <c r="AC3787" s="1">
        <v>0</v>
      </c>
      <c r="AD3787" s="1">
        <v>0</v>
      </c>
      <c r="AE3787" s="1">
        <v>0</v>
      </c>
      <c r="AH3787" s="136">
        <f t="shared" si="59"/>
        <v>42152</v>
      </c>
      <c r="AI3787" s="177">
        <f>HLOOKUP(附加题模型!$E$2,历史数据!$B$3:$K$5000,ROW(A3785),)</f>
        <v>26.037913366788199</v>
      </c>
      <c r="AJ3787" s="177">
        <f>HLOOKUP(附加题模型!$E$2,历史数据!$L$3:$U$5000,ROW(A3785),)</f>
        <v>26.037913366788199</v>
      </c>
    </row>
    <row r="3788" spans="1:36" x14ac:dyDescent="0.2">
      <c r="A3788" s="148">
        <v>42153</v>
      </c>
      <c r="B3788" s="137">
        <v>20.375744403115</v>
      </c>
      <c r="C3788" s="137">
        <v>138.39531807112101</v>
      </c>
      <c r="D3788" s="137">
        <v>17.732031374622601</v>
      </c>
      <c r="E3788" s="137">
        <v>11.5755169262039</v>
      </c>
      <c r="F3788" s="137">
        <v>30.431974078989398</v>
      </c>
      <c r="G3788" s="137">
        <v>34.528244136838403</v>
      </c>
      <c r="H3788" s="137">
        <v>12.9146951843609</v>
      </c>
      <c r="I3788" s="137">
        <v>22.128621480761201</v>
      </c>
      <c r="J3788" s="137">
        <v>46.191862196071497</v>
      </c>
      <c r="K3788" s="137">
        <v>26.037913366788199</v>
      </c>
      <c r="L3788" s="137">
        <v>20.375744403115</v>
      </c>
      <c r="M3788" s="137">
        <v>139.46165513936299</v>
      </c>
      <c r="N3788" s="137">
        <v>17.732031374622601</v>
      </c>
      <c r="O3788" s="137">
        <v>11.5755169262039</v>
      </c>
      <c r="P3788" s="137">
        <v>31.4574716737737</v>
      </c>
      <c r="Q3788" s="137">
        <v>34.528244136838403</v>
      </c>
      <c r="R3788" s="137">
        <v>13.100327353335301</v>
      </c>
      <c r="S3788" s="137">
        <v>22.128621480761201</v>
      </c>
      <c r="T3788" s="137">
        <v>46.191862196071497</v>
      </c>
      <c r="U3788" s="137">
        <v>26.037913366788199</v>
      </c>
      <c r="V3788" s="1">
        <v>0</v>
      </c>
      <c r="W3788" s="1">
        <v>13224387</v>
      </c>
      <c r="X3788" s="1">
        <v>6478889</v>
      </c>
      <c r="Y3788" s="1">
        <v>0</v>
      </c>
      <c r="Z3788" s="1">
        <v>8191419</v>
      </c>
      <c r="AA3788" s="1">
        <v>0</v>
      </c>
      <c r="AB3788" s="1">
        <v>32454179</v>
      </c>
      <c r="AC3788" s="1">
        <v>0</v>
      </c>
      <c r="AD3788" s="1">
        <v>0</v>
      </c>
      <c r="AE3788" s="1">
        <v>0</v>
      </c>
      <c r="AH3788" s="136">
        <f t="shared" si="59"/>
        <v>42153</v>
      </c>
      <c r="AI3788" s="177">
        <f>HLOOKUP(附加题模型!$E$2,历史数据!$B$3:$K$5000,ROW(A3786),)</f>
        <v>26.037913366788199</v>
      </c>
      <c r="AJ3788" s="177">
        <f>HLOOKUP(附加题模型!$E$2,历史数据!$L$3:$U$5000,ROW(A3786),)</f>
        <v>26.037913366788199</v>
      </c>
    </row>
    <row r="3789" spans="1:36" x14ac:dyDescent="0.2">
      <c r="A3789" s="148">
        <v>42156</v>
      </c>
      <c r="B3789" s="137">
        <v>20.375744403115</v>
      </c>
      <c r="C3789" s="137">
        <v>141.06116074172601</v>
      </c>
      <c r="D3789" s="137">
        <v>17.895866774672498</v>
      </c>
      <c r="E3789" s="137">
        <v>11.5755169262039</v>
      </c>
      <c r="F3789" s="137">
        <v>31.124517909233301</v>
      </c>
      <c r="G3789" s="137">
        <v>34.528244136838403</v>
      </c>
      <c r="H3789" s="137">
        <v>13.272700081668701</v>
      </c>
      <c r="I3789" s="137">
        <v>22.128621480761201</v>
      </c>
      <c r="J3789" s="137">
        <v>46.191862196071497</v>
      </c>
      <c r="K3789" s="137">
        <v>26.037913366788199</v>
      </c>
      <c r="L3789" s="137">
        <v>20.375744403115</v>
      </c>
      <c r="M3789" s="137">
        <v>153.247870093063</v>
      </c>
      <c r="N3789" s="137">
        <v>18.6142219902755</v>
      </c>
      <c r="O3789" s="137">
        <v>11.5755169262039</v>
      </c>
      <c r="P3789" s="137">
        <v>32.363105913323501</v>
      </c>
      <c r="Q3789" s="137">
        <v>34.528244136838403</v>
      </c>
      <c r="R3789" s="137">
        <v>14.413011976797099</v>
      </c>
      <c r="S3789" s="137">
        <v>22.128621480761201</v>
      </c>
      <c r="T3789" s="137">
        <v>46.191862196071497</v>
      </c>
      <c r="U3789" s="137">
        <v>26.037913366788199</v>
      </c>
      <c r="V3789" s="1">
        <v>0</v>
      </c>
      <c r="W3789" s="1">
        <v>18123578</v>
      </c>
      <c r="X3789" s="1">
        <v>3651467</v>
      </c>
      <c r="Y3789" s="1">
        <v>0</v>
      </c>
      <c r="Z3789" s="1">
        <v>5714665</v>
      </c>
      <c r="AA3789" s="1">
        <v>0</v>
      </c>
      <c r="AB3789" s="1">
        <v>19973920</v>
      </c>
      <c r="AC3789" s="1">
        <v>0</v>
      </c>
      <c r="AD3789" s="1">
        <v>0</v>
      </c>
      <c r="AE3789" s="1">
        <v>0</v>
      </c>
      <c r="AH3789" s="136">
        <f t="shared" si="59"/>
        <v>42156</v>
      </c>
      <c r="AI3789" s="177">
        <f>HLOOKUP(附加题模型!$E$2,历史数据!$B$3:$K$5000,ROW(A3787),)</f>
        <v>26.037913366788199</v>
      </c>
      <c r="AJ3789" s="177">
        <f>HLOOKUP(附加题模型!$E$2,历史数据!$L$3:$U$5000,ROW(A3787),)</f>
        <v>26.037913366788199</v>
      </c>
    </row>
    <row r="3790" spans="1:36" x14ac:dyDescent="0.2">
      <c r="A3790" s="148">
        <v>42157</v>
      </c>
      <c r="B3790" s="137">
        <v>20.375744403115</v>
      </c>
      <c r="C3790" s="137">
        <v>152.33386689171201</v>
      </c>
      <c r="D3790" s="137">
        <v>18.6772356056793</v>
      </c>
      <c r="E3790" s="137">
        <v>11.5755169262039</v>
      </c>
      <c r="F3790" s="137">
        <v>31.963561395875001</v>
      </c>
      <c r="G3790" s="137">
        <v>34.528244136838403</v>
      </c>
      <c r="H3790" s="137">
        <v>15.35443226231</v>
      </c>
      <c r="I3790" s="137">
        <v>22.128621480761201</v>
      </c>
      <c r="J3790" s="137">
        <v>46.191862196071497</v>
      </c>
      <c r="K3790" s="137">
        <v>26.037913366788199</v>
      </c>
      <c r="L3790" s="137">
        <v>20.375744403115</v>
      </c>
      <c r="M3790" s="137">
        <v>168.55742371567999</v>
      </c>
      <c r="N3790" s="137">
        <v>19.546823498251399</v>
      </c>
      <c r="O3790" s="137">
        <v>11.5755169262039</v>
      </c>
      <c r="P3790" s="137">
        <v>35.5994165046558</v>
      </c>
      <c r="Q3790" s="137">
        <v>34.528244136838403</v>
      </c>
      <c r="R3790" s="137">
        <v>15.2748756184639</v>
      </c>
      <c r="S3790" s="137">
        <v>22.128621480761201</v>
      </c>
      <c r="T3790" s="137">
        <v>46.191862196071497</v>
      </c>
      <c r="U3790" s="137">
        <v>26.037913366788199</v>
      </c>
      <c r="V3790" s="1">
        <v>0</v>
      </c>
      <c r="W3790" s="1">
        <v>20256358</v>
      </c>
      <c r="X3790" s="1">
        <v>5551959</v>
      </c>
      <c r="Y3790" s="1">
        <v>0</v>
      </c>
      <c r="Z3790" s="1">
        <v>9026878</v>
      </c>
      <c r="AA3790" s="1">
        <v>0</v>
      </c>
      <c r="AB3790" s="1">
        <v>51036512</v>
      </c>
      <c r="AC3790" s="1">
        <v>0</v>
      </c>
      <c r="AD3790" s="1">
        <v>0</v>
      </c>
      <c r="AE3790" s="1">
        <v>0</v>
      </c>
      <c r="AH3790" s="136">
        <f t="shared" si="59"/>
        <v>42157</v>
      </c>
      <c r="AI3790" s="177">
        <f>HLOOKUP(附加题模型!$E$2,历史数据!$B$3:$K$5000,ROW(A3788),)</f>
        <v>26.037913366788199</v>
      </c>
      <c r="AJ3790" s="177">
        <f>HLOOKUP(附加题模型!$E$2,历史数据!$L$3:$U$5000,ROW(A3788),)</f>
        <v>26.037913366788199</v>
      </c>
    </row>
    <row r="3791" spans="1:36" x14ac:dyDescent="0.2">
      <c r="A3791" s="148">
        <v>42158</v>
      </c>
      <c r="B3791" s="137">
        <v>20.375744403115</v>
      </c>
      <c r="C3791" s="137">
        <v>172.89893892209301</v>
      </c>
      <c r="D3791" s="137">
        <v>19.9627133599163</v>
      </c>
      <c r="E3791" s="137">
        <v>11.5755169262039</v>
      </c>
      <c r="F3791" s="137">
        <v>35.919052118614601</v>
      </c>
      <c r="G3791" s="137">
        <v>34.528244136838403</v>
      </c>
      <c r="H3791" s="137">
        <v>15.115762330771499</v>
      </c>
      <c r="I3791" s="137">
        <v>22.128621480761201</v>
      </c>
      <c r="J3791" s="137">
        <v>46.191862196071497</v>
      </c>
      <c r="K3791" s="137">
        <v>26.037913366788199</v>
      </c>
      <c r="L3791" s="137">
        <v>20.375744403115</v>
      </c>
      <c r="M3791" s="137">
        <v>176.935786394724</v>
      </c>
      <c r="N3791" s="137">
        <v>19.408193544363101</v>
      </c>
      <c r="O3791" s="137">
        <v>11.5755169262039</v>
      </c>
      <c r="P3791" s="137">
        <v>33.814784326719497</v>
      </c>
      <c r="Q3791" s="137">
        <v>34.528244136838403</v>
      </c>
      <c r="R3791" s="137">
        <v>16.799711292182</v>
      </c>
      <c r="S3791" s="137">
        <v>22.128621480761201</v>
      </c>
      <c r="T3791" s="137">
        <v>46.191862196071497</v>
      </c>
      <c r="U3791" s="137">
        <v>26.037913366788199</v>
      </c>
      <c r="V3791" s="1">
        <v>0</v>
      </c>
      <c r="W3791" s="1">
        <v>20979292</v>
      </c>
      <c r="X3791" s="1">
        <v>4965613</v>
      </c>
      <c r="Y3791" s="1">
        <v>0</v>
      </c>
      <c r="Z3791" s="1">
        <v>14343852</v>
      </c>
      <c r="AA3791" s="1">
        <v>0</v>
      </c>
      <c r="AB3791" s="1">
        <v>47053721</v>
      </c>
      <c r="AC3791" s="1">
        <v>0</v>
      </c>
      <c r="AD3791" s="1">
        <v>0</v>
      </c>
      <c r="AE3791" s="1">
        <v>0</v>
      </c>
      <c r="AH3791" s="136">
        <f t="shared" si="59"/>
        <v>42158</v>
      </c>
      <c r="AI3791" s="177">
        <f>HLOOKUP(附加题模型!$E$2,历史数据!$B$3:$K$5000,ROW(A3789),)</f>
        <v>26.037913366788199</v>
      </c>
      <c r="AJ3791" s="177">
        <f>HLOOKUP(附加题模型!$E$2,历史数据!$L$3:$U$5000,ROW(A3789),)</f>
        <v>26.037913366788199</v>
      </c>
    </row>
    <row r="3792" spans="1:36" x14ac:dyDescent="0.2">
      <c r="A3792" s="148">
        <v>42159</v>
      </c>
      <c r="B3792" s="137">
        <v>20.375744403115</v>
      </c>
      <c r="C3792" s="137">
        <v>174.42227759101101</v>
      </c>
      <c r="D3792" s="137">
        <v>19.395590821282301</v>
      </c>
      <c r="E3792" s="137">
        <v>11.5755169262039</v>
      </c>
      <c r="F3792" s="137">
        <v>32.629468924955802</v>
      </c>
      <c r="G3792" s="137">
        <v>34.528244136838403</v>
      </c>
      <c r="H3792" s="137">
        <v>16.667116885771801</v>
      </c>
      <c r="I3792" s="137">
        <v>22.128621480761201</v>
      </c>
      <c r="J3792" s="137">
        <v>46.191862196071497</v>
      </c>
      <c r="K3792" s="137">
        <v>26.037913366788199</v>
      </c>
      <c r="L3792" s="137">
        <v>20.375744403115</v>
      </c>
      <c r="M3792" s="137">
        <v>188.66549414538599</v>
      </c>
      <c r="N3792" s="137">
        <v>19.219152698151799</v>
      </c>
      <c r="O3792" s="137">
        <v>11.5755169262039</v>
      </c>
      <c r="P3792" s="137">
        <v>31.8170617394773</v>
      </c>
      <c r="Q3792" s="137">
        <v>34.528244136838403</v>
      </c>
      <c r="R3792" s="137">
        <v>17.6483154932078</v>
      </c>
      <c r="S3792" s="137">
        <v>22.128621480761201</v>
      </c>
      <c r="T3792" s="137">
        <v>46.191862196071497</v>
      </c>
      <c r="U3792" s="137">
        <v>26.037913366788199</v>
      </c>
      <c r="V3792" s="1">
        <v>0</v>
      </c>
      <c r="W3792" s="1">
        <v>18539592</v>
      </c>
      <c r="X3792" s="1">
        <v>3852424</v>
      </c>
      <c r="Y3792" s="1">
        <v>0</v>
      </c>
      <c r="Z3792" s="1">
        <v>5552475</v>
      </c>
      <c r="AA3792" s="1">
        <v>0</v>
      </c>
      <c r="AB3792" s="1">
        <v>55601055</v>
      </c>
      <c r="AC3792" s="1">
        <v>0</v>
      </c>
      <c r="AD3792" s="1">
        <v>0</v>
      </c>
      <c r="AE3792" s="1">
        <v>0</v>
      </c>
      <c r="AH3792" s="136">
        <f t="shared" si="59"/>
        <v>42159</v>
      </c>
      <c r="AI3792" s="177">
        <f>HLOOKUP(附加题模型!$E$2,历史数据!$B$3:$K$5000,ROW(A3790),)</f>
        <v>26.037913366788199</v>
      </c>
      <c r="AJ3792" s="177">
        <f>HLOOKUP(附加题模型!$E$2,历史数据!$L$3:$U$5000,ROW(A3790),)</f>
        <v>26.037913366788199</v>
      </c>
    </row>
    <row r="3793" spans="1:36" x14ac:dyDescent="0.2">
      <c r="A3793" s="148">
        <v>42160</v>
      </c>
      <c r="B3793" s="137">
        <v>20.375744403115</v>
      </c>
      <c r="C3793" s="137">
        <v>187.751490944035</v>
      </c>
      <c r="D3793" s="137">
        <v>19.244358144313299</v>
      </c>
      <c r="E3793" s="137">
        <v>11.5755169262039</v>
      </c>
      <c r="F3793" s="137">
        <v>31.990197697038301</v>
      </c>
      <c r="G3793" s="137">
        <v>34.528244136838403</v>
      </c>
      <c r="H3793" s="137">
        <v>17.688093815130902</v>
      </c>
      <c r="I3793" s="137">
        <v>22.128621480761201</v>
      </c>
      <c r="J3793" s="137">
        <v>46.191862196071497</v>
      </c>
      <c r="K3793" s="137">
        <v>26.037913366788199</v>
      </c>
      <c r="L3793" s="137">
        <v>20.375744403115</v>
      </c>
      <c r="M3793" s="137">
        <v>186.608986942348</v>
      </c>
      <c r="N3793" s="137">
        <v>19.924905190674099</v>
      </c>
      <c r="O3793" s="137">
        <v>11.5755169262039</v>
      </c>
      <c r="P3793" s="137">
        <v>32.056788449946303</v>
      </c>
      <c r="Q3793" s="137">
        <v>34.528244136838403</v>
      </c>
      <c r="R3793" s="137">
        <v>18.523438575515598</v>
      </c>
      <c r="S3793" s="137">
        <v>22.128621480761201</v>
      </c>
      <c r="T3793" s="137">
        <v>46.191862196071497</v>
      </c>
      <c r="U3793" s="137">
        <v>26.037913366788199</v>
      </c>
      <c r="V3793" s="1">
        <v>0</v>
      </c>
      <c r="W3793" s="1">
        <v>16326874</v>
      </c>
      <c r="X3793" s="1">
        <v>5123605</v>
      </c>
      <c r="Y3793" s="1">
        <v>0</v>
      </c>
      <c r="Z3793" s="1">
        <v>5879069</v>
      </c>
      <c r="AA3793" s="1">
        <v>0</v>
      </c>
      <c r="AB3793" s="1">
        <v>48675092</v>
      </c>
      <c r="AC3793" s="1">
        <v>0</v>
      </c>
      <c r="AD3793" s="1">
        <v>0</v>
      </c>
      <c r="AE3793" s="1">
        <v>0</v>
      </c>
      <c r="AH3793" s="136">
        <f t="shared" si="59"/>
        <v>42160</v>
      </c>
      <c r="AI3793" s="177">
        <f>HLOOKUP(附加题模型!$E$2,历史数据!$B$3:$K$5000,ROW(A3791),)</f>
        <v>26.037913366788199</v>
      </c>
      <c r="AJ3793" s="177">
        <f>HLOOKUP(附加题模型!$E$2,历史数据!$L$3:$U$5000,ROW(A3791),)</f>
        <v>26.037913366788199</v>
      </c>
    </row>
    <row r="3794" spans="1:36" x14ac:dyDescent="0.2">
      <c r="A3794" s="148">
        <v>42163</v>
      </c>
      <c r="B3794" s="137">
        <v>20.375744403115</v>
      </c>
      <c r="C3794" s="137">
        <v>185.77115067444299</v>
      </c>
      <c r="D3794" s="137">
        <v>20.013124252239301</v>
      </c>
      <c r="E3794" s="137">
        <v>11.5755169262039</v>
      </c>
      <c r="F3794" s="137">
        <v>32.496287419139598</v>
      </c>
      <c r="G3794" s="137">
        <v>34.528244136838403</v>
      </c>
      <c r="H3794" s="137">
        <v>18.390844169105399</v>
      </c>
      <c r="I3794" s="137">
        <v>22.128621480761201</v>
      </c>
      <c r="J3794" s="137">
        <v>46.191862196071497</v>
      </c>
      <c r="K3794" s="137">
        <v>26.037913366788199</v>
      </c>
      <c r="L3794" s="137">
        <v>20.375744403115</v>
      </c>
      <c r="M3794" s="137">
        <v>168.024255181559</v>
      </c>
      <c r="N3794" s="137">
        <v>20.9205203140537</v>
      </c>
      <c r="O3794" s="137">
        <v>11.5755169262039</v>
      </c>
      <c r="P3794" s="137">
        <v>34.360828500565702</v>
      </c>
      <c r="Q3794" s="137">
        <v>34.528244136838403</v>
      </c>
      <c r="R3794" s="137">
        <v>17.727872137054</v>
      </c>
      <c r="S3794" s="137">
        <v>22.128621480761201</v>
      </c>
      <c r="T3794" s="137">
        <v>46.191862196071497</v>
      </c>
      <c r="U3794" s="137">
        <v>26.037913366788199</v>
      </c>
      <c r="V3794" s="1">
        <v>0</v>
      </c>
      <c r="W3794" s="1">
        <v>20174722</v>
      </c>
      <c r="X3794" s="1">
        <v>8085837</v>
      </c>
      <c r="Y3794" s="1">
        <v>0</v>
      </c>
      <c r="Z3794" s="1">
        <v>9596238</v>
      </c>
      <c r="AA3794" s="1">
        <v>0</v>
      </c>
      <c r="AB3794" s="1">
        <v>38831905</v>
      </c>
      <c r="AC3794" s="1">
        <v>0</v>
      </c>
      <c r="AD3794" s="1">
        <v>0</v>
      </c>
      <c r="AE3794" s="1">
        <v>0</v>
      </c>
      <c r="AH3794" s="136">
        <f t="shared" si="59"/>
        <v>42163</v>
      </c>
      <c r="AI3794" s="177">
        <f>HLOOKUP(附加题模型!$E$2,历史数据!$B$3:$K$5000,ROW(A3792),)</f>
        <v>26.037913366788199</v>
      </c>
      <c r="AJ3794" s="177">
        <f>HLOOKUP(附加题模型!$E$2,历史数据!$L$3:$U$5000,ROW(A3792),)</f>
        <v>26.037913366788199</v>
      </c>
    </row>
    <row r="3795" spans="1:36" x14ac:dyDescent="0.2">
      <c r="A3795" s="148">
        <v>42164</v>
      </c>
      <c r="B3795" s="137">
        <v>20.375744403115</v>
      </c>
      <c r="C3795" s="137">
        <v>166.043914911966</v>
      </c>
      <c r="D3795" s="137">
        <v>21.109561160264999</v>
      </c>
      <c r="E3795" s="137">
        <v>11.5755169262039</v>
      </c>
      <c r="F3795" s="137">
        <v>34.227646994749499</v>
      </c>
      <c r="G3795" s="137">
        <v>34.528244136838403</v>
      </c>
      <c r="H3795" s="137">
        <v>17.635056052566799</v>
      </c>
      <c r="I3795" s="137">
        <v>22.128621480761201</v>
      </c>
      <c r="J3795" s="137">
        <v>46.191862196071497</v>
      </c>
      <c r="K3795" s="137">
        <v>26.037913366788199</v>
      </c>
      <c r="L3795" s="137">
        <v>20.375744403115</v>
      </c>
      <c r="M3795" s="137">
        <v>166.12008184541199</v>
      </c>
      <c r="N3795" s="137">
        <v>21.941340883594901</v>
      </c>
      <c r="O3795" s="137">
        <v>11.5755169262039</v>
      </c>
      <c r="P3795" s="137">
        <v>33.455194261015897</v>
      </c>
      <c r="Q3795" s="137">
        <v>34.528244136838403</v>
      </c>
      <c r="R3795" s="137">
        <v>18.1521742375669</v>
      </c>
      <c r="S3795" s="137">
        <v>22.128621480761201</v>
      </c>
      <c r="T3795" s="137">
        <v>46.191862196071497</v>
      </c>
      <c r="U3795" s="137">
        <v>26.037913366788199</v>
      </c>
      <c r="V3795" s="1">
        <v>0</v>
      </c>
      <c r="W3795" s="1">
        <v>13398918</v>
      </c>
      <c r="X3795" s="1">
        <v>5392410</v>
      </c>
      <c r="Y3795" s="1">
        <v>0</v>
      </c>
      <c r="Z3795" s="1">
        <v>6362180</v>
      </c>
      <c r="AA3795" s="1">
        <v>0</v>
      </c>
      <c r="AB3795" s="1">
        <v>32599634</v>
      </c>
      <c r="AC3795" s="1">
        <v>0</v>
      </c>
      <c r="AD3795" s="1">
        <v>0</v>
      </c>
      <c r="AE3795" s="1">
        <v>0</v>
      </c>
      <c r="AH3795" s="136">
        <f t="shared" si="59"/>
        <v>42164</v>
      </c>
      <c r="AI3795" s="177">
        <f>HLOOKUP(附加题模型!$E$2,历史数据!$B$3:$K$5000,ROW(A3793),)</f>
        <v>26.037913366788199</v>
      </c>
      <c r="AJ3795" s="177">
        <f>HLOOKUP(附加题模型!$E$2,历史数据!$L$3:$U$5000,ROW(A3793),)</f>
        <v>26.037913366788199</v>
      </c>
    </row>
    <row r="3796" spans="1:36" x14ac:dyDescent="0.2">
      <c r="A3796" s="148">
        <v>42165</v>
      </c>
      <c r="B3796" s="137">
        <v>20.375744403115</v>
      </c>
      <c r="C3796" s="137">
        <v>164.59674317649501</v>
      </c>
      <c r="D3796" s="137">
        <v>21.790108206625799</v>
      </c>
      <c r="E3796" s="137">
        <v>11.5755169262039</v>
      </c>
      <c r="F3796" s="137">
        <v>32.296515160415403</v>
      </c>
      <c r="G3796" s="137">
        <v>34.528244136838403</v>
      </c>
      <c r="H3796" s="137">
        <v>18.178693118848901</v>
      </c>
      <c r="I3796" s="137">
        <v>22.128621480761201</v>
      </c>
      <c r="J3796" s="137">
        <v>46.191862196071497</v>
      </c>
      <c r="K3796" s="137">
        <v>26.037913366788199</v>
      </c>
      <c r="L3796" s="137">
        <v>20.375744403115</v>
      </c>
      <c r="M3796" s="137">
        <v>182.72447333660901</v>
      </c>
      <c r="N3796" s="137">
        <v>22.5462715914711</v>
      </c>
      <c r="O3796" s="137">
        <v>11.5755169262039</v>
      </c>
      <c r="P3796" s="137">
        <v>33.575057616250398</v>
      </c>
      <c r="Q3796" s="137">
        <v>34.528244136838403</v>
      </c>
      <c r="R3796" s="137">
        <v>18.337806406541201</v>
      </c>
      <c r="S3796" s="137">
        <v>22.128621480761201</v>
      </c>
      <c r="T3796" s="137">
        <v>46.191862196071497</v>
      </c>
      <c r="U3796" s="137">
        <v>26.037913366788199</v>
      </c>
      <c r="V3796" s="1">
        <v>0</v>
      </c>
      <c r="W3796" s="1">
        <v>20995992</v>
      </c>
      <c r="X3796" s="1">
        <v>6218882</v>
      </c>
      <c r="Y3796" s="1">
        <v>0</v>
      </c>
      <c r="Z3796" s="1">
        <v>4621340</v>
      </c>
      <c r="AA3796" s="1">
        <v>0</v>
      </c>
      <c r="AB3796" s="1">
        <v>32507691</v>
      </c>
      <c r="AC3796" s="1">
        <v>0</v>
      </c>
      <c r="AD3796" s="1">
        <v>0</v>
      </c>
      <c r="AE3796" s="1">
        <v>0</v>
      </c>
      <c r="AH3796" s="136">
        <f t="shared" si="59"/>
        <v>42165</v>
      </c>
      <c r="AI3796" s="177">
        <f>HLOOKUP(附加题模型!$E$2,历史数据!$B$3:$K$5000,ROW(A3794),)</f>
        <v>26.037913366788199</v>
      </c>
      <c r="AJ3796" s="177">
        <f>HLOOKUP(附加题模型!$E$2,历史数据!$L$3:$U$5000,ROW(A3794),)</f>
        <v>26.037913366788199</v>
      </c>
    </row>
    <row r="3797" spans="1:36" x14ac:dyDescent="0.2">
      <c r="A3797" s="148">
        <v>42166</v>
      </c>
      <c r="B3797" s="137">
        <v>20.375744403115</v>
      </c>
      <c r="C3797" s="137">
        <v>185.08564827343</v>
      </c>
      <c r="D3797" s="137">
        <v>22.4958606991481</v>
      </c>
      <c r="E3797" s="137">
        <v>11.5755169262039</v>
      </c>
      <c r="F3797" s="137">
        <v>33.561739465668801</v>
      </c>
      <c r="G3797" s="137">
        <v>34.528244136838403</v>
      </c>
      <c r="H3797" s="137">
        <v>18.191952559489899</v>
      </c>
      <c r="I3797" s="137">
        <v>22.128621480761201</v>
      </c>
      <c r="J3797" s="137">
        <v>46.191862196071497</v>
      </c>
      <c r="K3797" s="137">
        <v>26.037913366788199</v>
      </c>
      <c r="L3797" s="137">
        <v>20.375744403115</v>
      </c>
      <c r="M3797" s="137">
        <v>181.201134667692</v>
      </c>
      <c r="N3797" s="137">
        <v>23.277229530154901</v>
      </c>
      <c r="O3797" s="137">
        <v>11.5755169262039</v>
      </c>
      <c r="P3797" s="137">
        <v>34.454055554637002</v>
      </c>
      <c r="Q3797" s="137">
        <v>34.528244136838403</v>
      </c>
      <c r="R3797" s="137">
        <v>18.032839271797599</v>
      </c>
      <c r="S3797" s="137">
        <v>22.128621480761201</v>
      </c>
      <c r="T3797" s="137">
        <v>46.191862196071497</v>
      </c>
      <c r="U3797" s="137">
        <v>26.037913366788199</v>
      </c>
      <c r="V3797" s="1">
        <v>0</v>
      </c>
      <c r="W3797" s="1">
        <v>16491281</v>
      </c>
      <c r="X3797" s="1">
        <v>5459675</v>
      </c>
      <c r="Y3797" s="1">
        <v>0</v>
      </c>
      <c r="Z3797" s="1">
        <v>6557281</v>
      </c>
      <c r="AA3797" s="1">
        <v>0</v>
      </c>
      <c r="AB3797" s="1">
        <v>26000823</v>
      </c>
      <c r="AC3797" s="1">
        <v>0</v>
      </c>
      <c r="AD3797" s="1">
        <v>0</v>
      </c>
      <c r="AE3797" s="1">
        <v>0</v>
      </c>
      <c r="AH3797" s="136">
        <f t="shared" si="59"/>
        <v>42166</v>
      </c>
      <c r="AI3797" s="177">
        <f>HLOOKUP(附加题模型!$E$2,历史数据!$B$3:$K$5000,ROW(A3795),)</f>
        <v>26.037913366788199</v>
      </c>
      <c r="AJ3797" s="177">
        <f>HLOOKUP(附加题模型!$E$2,历史数据!$L$3:$U$5000,ROW(A3795),)</f>
        <v>26.037913366788199</v>
      </c>
    </row>
    <row r="3798" spans="1:36" x14ac:dyDescent="0.2">
      <c r="A3798" s="148">
        <v>42167</v>
      </c>
      <c r="B3798" s="137">
        <v>20.375744403115</v>
      </c>
      <c r="C3798" s="137">
        <v>183.029141070392</v>
      </c>
      <c r="D3798" s="137">
        <v>23.302434976316501</v>
      </c>
      <c r="E3798" s="137">
        <v>11.5755169262039</v>
      </c>
      <c r="F3798" s="137">
        <v>34.6405096627796</v>
      </c>
      <c r="G3798" s="137">
        <v>34.528244136838403</v>
      </c>
      <c r="H3798" s="137">
        <v>18.0593581530797</v>
      </c>
      <c r="I3798" s="137">
        <v>22.128621480761201</v>
      </c>
      <c r="J3798" s="137">
        <v>46.191862196071497</v>
      </c>
      <c r="K3798" s="137">
        <v>26.037913366788199</v>
      </c>
      <c r="L3798" s="137">
        <v>20.375744403115</v>
      </c>
      <c r="M3798" s="137">
        <v>187.90382481092701</v>
      </c>
      <c r="N3798" s="137">
        <v>24.4366800535844</v>
      </c>
      <c r="O3798" s="137">
        <v>11.5755169262039</v>
      </c>
      <c r="P3798" s="137">
        <v>37.4506394355003</v>
      </c>
      <c r="Q3798" s="137">
        <v>34.528244136838403</v>
      </c>
      <c r="R3798" s="137">
        <v>19.836123198977401</v>
      </c>
      <c r="S3798" s="137">
        <v>22.128621480761201</v>
      </c>
      <c r="T3798" s="137">
        <v>46.191862196071497</v>
      </c>
      <c r="U3798" s="137">
        <v>26.037913366788199</v>
      </c>
      <c r="V3798" s="1">
        <v>0</v>
      </c>
      <c r="W3798" s="1">
        <v>14759017</v>
      </c>
      <c r="X3798" s="1">
        <v>2693746</v>
      </c>
      <c r="Y3798" s="1">
        <v>0</v>
      </c>
      <c r="Z3798" s="1">
        <v>10783545</v>
      </c>
      <c r="AA3798" s="1">
        <v>0</v>
      </c>
      <c r="AB3798" s="1">
        <v>28862806</v>
      </c>
      <c r="AC3798" s="1">
        <v>0</v>
      </c>
      <c r="AD3798" s="1">
        <v>0</v>
      </c>
      <c r="AE3798" s="1">
        <v>0</v>
      </c>
      <c r="AH3798" s="136">
        <f t="shared" si="59"/>
        <v>42167</v>
      </c>
      <c r="AI3798" s="177">
        <f>HLOOKUP(附加题模型!$E$2,历史数据!$B$3:$K$5000,ROW(A3796),)</f>
        <v>26.037913366788199</v>
      </c>
      <c r="AJ3798" s="177">
        <f>HLOOKUP(附加题模型!$E$2,历史数据!$L$3:$U$5000,ROW(A3796),)</f>
        <v>26.037913366788199</v>
      </c>
    </row>
    <row r="3799" spans="1:36" x14ac:dyDescent="0.2">
      <c r="A3799" s="148">
        <v>42170</v>
      </c>
      <c r="B3799" s="137">
        <v>20.375744403115</v>
      </c>
      <c r="C3799" s="137">
        <v>187.37065627680599</v>
      </c>
      <c r="D3799" s="137">
        <v>25.583527853933202</v>
      </c>
      <c r="E3799" s="137">
        <v>11.5755169262039</v>
      </c>
      <c r="F3799" s="137">
        <v>35.9856428715227</v>
      </c>
      <c r="G3799" s="137">
        <v>34.528244136838403</v>
      </c>
      <c r="H3799" s="137">
        <v>20.538873552951799</v>
      </c>
      <c r="I3799" s="137">
        <v>22.128621480761201</v>
      </c>
      <c r="J3799" s="137">
        <v>46.191862196071497</v>
      </c>
      <c r="K3799" s="137">
        <v>26.037913366788199</v>
      </c>
      <c r="L3799" s="137">
        <v>20.375744403115</v>
      </c>
      <c r="M3799" s="137">
        <v>190.874335215315</v>
      </c>
      <c r="N3799" s="137">
        <v>24.235036484292301</v>
      </c>
      <c r="O3799" s="137">
        <v>11.5755169262039</v>
      </c>
      <c r="P3799" s="137">
        <v>35.705961709308703</v>
      </c>
      <c r="Q3799" s="137">
        <v>34.528244136838403</v>
      </c>
      <c r="R3799" s="137">
        <v>19.875901520900499</v>
      </c>
      <c r="S3799" s="137">
        <v>22.128621480761201</v>
      </c>
      <c r="T3799" s="137">
        <v>46.191862196071497</v>
      </c>
      <c r="U3799" s="137">
        <v>26.037913366788199</v>
      </c>
      <c r="V3799" s="1">
        <v>0</v>
      </c>
      <c r="W3799" s="1">
        <v>13278254</v>
      </c>
      <c r="X3799" s="1">
        <v>7621578</v>
      </c>
      <c r="Y3799" s="1">
        <v>0</v>
      </c>
      <c r="Z3799" s="1">
        <v>7125194</v>
      </c>
      <c r="AA3799" s="1">
        <v>0</v>
      </c>
      <c r="AB3799" s="1">
        <v>37801147</v>
      </c>
      <c r="AC3799" s="1">
        <v>0</v>
      </c>
      <c r="AD3799" s="1">
        <v>0</v>
      </c>
      <c r="AE3799" s="1">
        <v>0</v>
      </c>
      <c r="AH3799" s="136">
        <f t="shared" si="59"/>
        <v>42170</v>
      </c>
      <c r="AI3799" s="177">
        <f>HLOOKUP(附加题模型!$E$2,历史数据!$B$3:$K$5000,ROW(A3797),)</f>
        <v>26.037913366788199</v>
      </c>
      <c r="AJ3799" s="177">
        <f>HLOOKUP(附加题模型!$E$2,历史数据!$L$3:$U$5000,ROW(A3797),)</f>
        <v>26.037913366788199</v>
      </c>
    </row>
    <row r="3800" spans="1:36" x14ac:dyDescent="0.2">
      <c r="A3800" s="148">
        <v>42171</v>
      </c>
      <c r="B3800" s="137">
        <v>20.375744403115</v>
      </c>
      <c r="C3800" s="137">
        <v>188.132325611265</v>
      </c>
      <c r="D3800" s="137">
        <v>23.4158594840432</v>
      </c>
      <c r="E3800" s="137">
        <v>11.5755169262039</v>
      </c>
      <c r="F3800" s="137">
        <v>35.426280547094798</v>
      </c>
      <c r="G3800" s="137">
        <v>34.528244136838403</v>
      </c>
      <c r="H3800" s="137">
        <v>19.690269351926101</v>
      </c>
      <c r="I3800" s="137">
        <v>22.128621480761201</v>
      </c>
      <c r="J3800" s="137">
        <v>46.191862196071497</v>
      </c>
      <c r="K3800" s="137">
        <v>26.037913366788199</v>
      </c>
      <c r="L3800" s="137">
        <v>20.375744403115</v>
      </c>
      <c r="M3800" s="137">
        <v>172.21343652108101</v>
      </c>
      <c r="N3800" s="137">
        <v>23.025175068539799</v>
      </c>
      <c r="O3800" s="137">
        <v>11.5755169262039</v>
      </c>
      <c r="P3800" s="137">
        <v>32.802604882516803</v>
      </c>
      <c r="Q3800" s="137">
        <v>34.528244136838403</v>
      </c>
      <c r="R3800" s="137">
        <v>18.284768643977099</v>
      </c>
      <c r="S3800" s="137">
        <v>22.128621480761201</v>
      </c>
      <c r="T3800" s="137">
        <v>46.191862196071497</v>
      </c>
      <c r="U3800" s="137">
        <v>26.037913366788199</v>
      </c>
      <c r="V3800" s="1">
        <v>0</v>
      </c>
      <c r="W3800" s="1">
        <v>11245975</v>
      </c>
      <c r="X3800" s="1">
        <v>2081900</v>
      </c>
      <c r="Y3800" s="1">
        <v>0</v>
      </c>
      <c r="Z3800" s="1">
        <v>4847782</v>
      </c>
      <c r="AA3800" s="1">
        <v>0</v>
      </c>
      <c r="AB3800" s="1">
        <v>30306351</v>
      </c>
      <c r="AC3800" s="1">
        <v>0</v>
      </c>
      <c r="AD3800" s="1">
        <v>0</v>
      </c>
      <c r="AE3800" s="1">
        <v>0</v>
      </c>
      <c r="AH3800" s="136">
        <f t="shared" si="59"/>
        <v>42171</v>
      </c>
      <c r="AI3800" s="177">
        <f>HLOOKUP(附加题模型!$E$2,历史数据!$B$3:$K$5000,ROW(A3798),)</f>
        <v>26.037913366788199</v>
      </c>
      <c r="AJ3800" s="177">
        <f>HLOOKUP(附加题模型!$E$2,历史数据!$L$3:$U$5000,ROW(A3798),)</f>
        <v>26.037913366788199</v>
      </c>
    </row>
    <row r="3801" spans="1:36" x14ac:dyDescent="0.2">
      <c r="A3801" s="148">
        <v>42172</v>
      </c>
      <c r="B3801" s="137">
        <v>20.375744403115</v>
      </c>
      <c r="C3801" s="137">
        <v>172.061102654189</v>
      </c>
      <c r="D3801" s="137">
        <v>21.8783272681911</v>
      </c>
      <c r="E3801" s="137">
        <v>11.5755169262039</v>
      </c>
      <c r="F3801" s="137">
        <v>32.296515160415403</v>
      </c>
      <c r="G3801" s="137">
        <v>34.528244136838403</v>
      </c>
      <c r="H3801" s="137">
        <v>18.231730881413</v>
      </c>
      <c r="I3801" s="137">
        <v>22.128621480761201</v>
      </c>
      <c r="J3801" s="137">
        <v>46.191862196071497</v>
      </c>
      <c r="K3801" s="137">
        <v>26.037913366788199</v>
      </c>
      <c r="L3801" s="137">
        <v>20.375744403115</v>
      </c>
      <c r="M3801" s="137">
        <v>180.05863066600401</v>
      </c>
      <c r="N3801" s="137">
        <v>23.1638050224281</v>
      </c>
      <c r="O3801" s="137">
        <v>11.5755169262039</v>
      </c>
      <c r="P3801" s="137">
        <v>32.736014129608698</v>
      </c>
      <c r="Q3801" s="137">
        <v>34.528244136838403</v>
      </c>
      <c r="R3801" s="137">
        <v>18.602995219361802</v>
      </c>
      <c r="S3801" s="137">
        <v>22.128621480761201</v>
      </c>
      <c r="T3801" s="137">
        <v>46.191862196071497</v>
      </c>
      <c r="U3801" s="137">
        <v>26.037913366788199</v>
      </c>
      <c r="V3801" s="1">
        <v>0</v>
      </c>
      <c r="W3801" s="1">
        <v>10596848</v>
      </c>
      <c r="X3801" s="1">
        <v>5610359</v>
      </c>
      <c r="Y3801" s="1">
        <v>0</v>
      </c>
      <c r="Z3801" s="1">
        <v>5613641</v>
      </c>
      <c r="AA3801" s="1">
        <v>0</v>
      </c>
      <c r="AB3801" s="1">
        <v>23255036</v>
      </c>
      <c r="AC3801" s="1">
        <v>0</v>
      </c>
      <c r="AD3801" s="1">
        <v>0</v>
      </c>
      <c r="AE3801" s="1">
        <v>0</v>
      </c>
      <c r="AH3801" s="136">
        <f t="shared" si="59"/>
        <v>42172</v>
      </c>
      <c r="AI3801" s="177">
        <f>HLOOKUP(附加题模型!$E$2,历史数据!$B$3:$K$5000,ROW(A3799),)</f>
        <v>26.037913366788199</v>
      </c>
      <c r="AJ3801" s="177">
        <f>HLOOKUP(附加题模型!$E$2,历史数据!$L$3:$U$5000,ROW(A3799),)</f>
        <v>26.037913366788199</v>
      </c>
    </row>
    <row r="3802" spans="1:36" x14ac:dyDescent="0.2">
      <c r="A3802" s="148">
        <v>42173</v>
      </c>
      <c r="B3802" s="137">
        <v>20.375744403115</v>
      </c>
      <c r="C3802" s="137">
        <v>178.00212346296601</v>
      </c>
      <c r="D3802" s="137">
        <v>23.062983237782099</v>
      </c>
      <c r="E3802" s="137">
        <v>11.5755169262039</v>
      </c>
      <c r="F3802" s="137">
        <v>32.736014129608698</v>
      </c>
      <c r="G3802" s="137">
        <v>34.528244136838403</v>
      </c>
      <c r="H3802" s="137">
        <v>18.510179134874601</v>
      </c>
      <c r="I3802" s="137">
        <v>22.128621480761201</v>
      </c>
      <c r="J3802" s="137">
        <v>46.191862196071497</v>
      </c>
      <c r="K3802" s="137">
        <v>26.037913366788199</v>
      </c>
      <c r="L3802" s="137">
        <v>20.375744403115</v>
      </c>
      <c r="M3802" s="137">
        <v>174.34611065756499</v>
      </c>
      <c r="N3802" s="137">
        <v>22.004354498998701</v>
      </c>
      <c r="O3802" s="137">
        <v>11.5755169262039</v>
      </c>
      <c r="P3802" s="137">
        <v>31.763789137150798</v>
      </c>
      <c r="Q3802" s="137">
        <v>34.528244136838403</v>
      </c>
      <c r="R3802" s="137">
        <v>18.9079623541054</v>
      </c>
      <c r="S3802" s="137">
        <v>22.128621480761201</v>
      </c>
      <c r="T3802" s="137">
        <v>46.191862196071497</v>
      </c>
      <c r="U3802" s="137">
        <v>26.037913366788199</v>
      </c>
      <c r="V3802" s="1">
        <v>0</v>
      </c>
      <c r="W3802" s="1">
        <v>6055875</v>
      </c>
      <c r="X3802" s="1">
        <v>4507988</v>
      </c>
      <c r="Y3802" s="1">
        <v>0</v>
      </c>
      <c r="Z3802" s="1">
        <v>3906019</v>
      </c>
      <c r="AA3802" s="1">
        <v>0</v>
      </c>
      <c r="AB3802" s="1">
        <v>29376135</v>
      </c>
      <c r="AC3802" s="1">
        <v>0</v>
      </c>
      <c r="AD3802" s="1">
        <v>0</v>
      </c>
      <c r="AE3802" s="1">
        <v>0</v>
      </c>
      <c r="AH3802" s="136">
        <f t="shared" si="59"/>
        <v>42173</v>
      </c>
      <c r="AI3802" s="177">
        <f>HLOOKUP(附加题模型!$E$2,历史数据!$B$3:$K$5000,ROW(A3800),)</f>
        <v>26.037913366788199</v>
      </c>
      <c r="AJ3802" s="177">
        <f>HLOOKUP(附加题模型!$E$2,历史数据!$L$3:$U$5000,ROW(A3800),)</f>
        <v>26.037913366788199</v>
      </c>
    </row>
    <row r="3803" spans="1:36" x14ac:dyDescent="0.2">
      <c r="A3803" s="148">
        <v>42174</v>
      </c>
      <c r="B3803" s="137">
        <v>20.375744403115</v>
      </c>
      <c r="C3803" s="137">
        <v>168.17658904845001</v>
      </c>
      <c r="D3803" s="137">
        <v>20.9205203140537</v>
      </c>
      <c r="E3803" s="137">
        <v>11.5755169262039</v>
      </c>
      <c r="F3803" s="137">
        <v>30.3653833260813</v>
      </c>
      <c r="G3803" s="137">
        <v>34.528244136838403</v>
      </c>
      <c r="H3803" s="137">
        <v>17.635056052566799</v>
      </c>
      <c r="I3803" s="137">
        <v>22.128621480761201</v>
      </c>
      <c r="J3803" s="137">
        <v>46.191862196071497</v>
      </c>
      <c r="K3803" s="137">
        <v>26.037913366788199</v>
      </c>
      <c r="L3803" s="137">
        <v>20.375744403115</v>
      </c>
      <c r="M3803" s="137">
        <v>156.90388289846399</v>
      </c>
      <c r="N3803" s="137">
        <v>20.907917590973</v>
      </c>
      <c r="O3803" s="137">
        <v>11.5755169262039</v>
      </c>
      <c r="P3803" s="137">
        <v>29.526339839439601</v>
      </c>
      <c r="Q3803" s="137">
        <v>34.528244136838403</v>
      </c>
      <c r="R3803" s="137">
        <v>17.9002448653873</v>
      </c>
      <c r="S3803" s="137">
        <v>22.128621480761201</v>
      </c>
      <c r="T3803" s="137">
        <v>46.191862196071497</v>
      </c>
      <c r="U3803" s="137">
        <v>26.037913366788199</v>
      </c>
      <c r="V3803" s="1">
        <v>0</v>
      </c>
      <c r="W3803" s="1">
        <v>6166125</v>
      </c>
      <c r="X3803" s="1">
        <v>2448700</v>
      </c>
      <c r="Y3803" s="1">
        <v>0</v>
      </c>
      <c r="Z3803" s="1">
        <v>2970998</v>
      </c>
      <c r="AA3803" s="1">
        <v>0</v>
      </c>
      <c r="AB3803" s="1">
        <v>24854148</v>
      </c>
      <c r="AC3803" s="1">
        <v>0</v>
      </c>
      <c r="AD3803" s="1">
        <v>0</v>
      </c>
      <c r="AE3803" s="1">
        <v>0</v>
      </c>
      <c r="AH3803" s="136">
        <f t="shared" si="59"/>
        <v>42174</v>
      </c>
      <c r="AI3803" s="177">
        <f>HLOOKUP(附加题模型!$E$2,历史数据!$B$3:$K$5000,ROW(A3801),)</f>
        <v>26.037913366788199</v>
      </c>
      <c r="AJ3803" s="177">
        <f>HLOOKUP(附加题模型!$E$2,历史数据!$L$3:$U$5000,ROW(A3801),)</f>
        <v>26.037913366788199</v>
      </c>
    </row>
    <row r="3804" spans="1:36" x14ac:dyDescent="0.2">
      <c r="A3804" s="148">
        <v>42178</v>
      </c>
      <c r="B3804" s="137">
        <v>20.375744403115</v>
      </c>
      <c r="C3804" s="137">
        <v>156.90388289846399</v>
      </c>
      <c r="D3804" s="137">
        <v>19.861891575270299</v>
      </c>
      <c r="E3804" s="137">
        <v>11.5755169262039</v>
      </c>
      <c r="F3804" s="137">
        <v>29.446430935949898</v>
      </c>
      <c r="G3804" s="137">
        <v>34.528244136838403</v>
      </c>
      <c r="H3804" s="137">
        <v>17.9002448653873</v>
      </c>
      <c r="I3804" s="137">
        <v>22.128621480761201</v>
      </c>
      <c r="J3804" s="137">
        <v>46.191862196071497</v>
      </c>
      <c r="K3804" s="137">
        <v>26.037913366788199</v>
      </c>
      <c r="L3804" s="137">
        <v>20.375744403115</v>
      </c>
      <c r="M3804" s="137">
        <v>150.96286208968701</v>
      </c>
      <c r="N3804" s="137">
        <v>19.861891575270299</v>
      </c>
      <c r="O3804" s="137">
        <v>11.5755169262039</v>
      </c>
      <c r="P3804" s="137">
        <v>30.0057932603777</v>
      </c>
      <c r="Q3804" s="137">
        <v>34.528244136838403</v>
      </c>
      <c r="R3804" s="137">
        <v>19.690269351926101</v>
      </c>
      <c r="S3804" s="137">
        <v>22.128621480761201</v>
      </c>
      <c r="T3804" s="137">
        <v>46.191862196071497</v>
      </c>
      <c r="U3804" s="137">
        <v>26.037913366788199</v>
      </c>
      <c r="V3804" s="1">
        <v>0</v>
      </c>
      <c r="W3804" s="1">
        <v>7988591</v>
      </c>
      <c r="X3804" s="1">
        <v>1212000</v>
      </c>
      <c r="Y3804" s="1">
        <v>0</v>
      </c>
      <c r="Z3804" s="1">
        <v>4040355</v>
      </c>
      <c r="AA3804" s="1">
        <v>0</v>
      </c>
      <c r="AB3804" s="1">
        <v>34884083</v>
      </c>
      <c r="AC3804" s="1">
        <v>0</v>
      </c>
      <c r="AD3804" s="1">
        <v>0</v>
      </c>
      <c r="AE3804" s="1">
        <v>0</v>
      </c>
      <c r="AH3804" s="136">
        <f t="shared" si="59"/>
        <v>42178</v>
      </c>
      <c r="AI3804" s="177">
        <f>HLOOKUP(附加题模型!$E$2,历史数据!$B$3:$K$5000,ROW(A3802),)</f>
        <v>26.037913366788199</v>
      </c>
      <c r="AJ3804" s="177">
        <f>HLOOKUP(附加题模型!$E$2,历史数据!$L$3:$U$5000,ROW(A3802),)</f>
        <v>26.037913366788199</v>
      </c>
    </row>
    <row r="3805" spans="1:36" x14ac:dyDescent="0.2">
      <c r="A3805" s="148">
        <v>42179</v>
      </c>
      <c r="B3805" s="137">
        <v>20.375744403115</v>
      </c>
      <c r="C3805" s="137">
        <v>151.19136289002401</v>
      </c>
      <c r="D3805" s="137">
        <v>19.811480682947298</v>
      </c>
      <c r="E3805" s="137">
        <v>11.5755169262039</v>
      </c>
      <c r="F3805" s="137">
        <v>30.019111410959301</v>
      </c>
      <c r="G3805" s="137">
        <v>34.528244136838403</v>
      </c>
      <c r="H3805" s="137">
        <v>19.9024204021825</v>
      </c>
      <c r="I3805" s="137">
        <v>22.128621480761201</v>
      </c>
      <c r="J3805" s="137">
        <v>46.191862196071497</v>
      </c>
      <c r="K3805" s="137">
        <v>26.037913366788199</v>
      </c>
      <c r="L3805" s="137">
        <v>20.375744403115</v>
      </c>
      <c r="M3805" s="137">
        <v>155.30437729610099</v>
      </c>
      <c r="N3805" s="137">
        <v>19.471207159766902</v>
      </c>
      <c r="O3805" s="137">
        <v>11.5755169262039</v>
      </c>
      <c r="P3805" s="137">
        <v>29.446430935949898</v>
      </c>
      <c r="Q3805" s="137">
        <v>34.528244136838403</v>
      </c>
      <c r="R3805" s="137">
        <v>21.2416239069263</v>
      </c>
      <c r="S3805" s="137">
        <v>22.128621480761201</v>
      </c>
      <c r="T3805" s="137">
        <v>46.191862196071497</v>
      </c>
      <c r="U3805" s="137">
        <v>26.037913366788199</v>
      </c>
      <c r="V3805" s="1">
        <v>0</v>
      </c>
      <c r="W3805" s="1">
        <v>6309069</v>
      </c>
      <c r="X3805" s="1">
        <v>5203731</v>
      </c>
      <c r="Y3805" s="1">
        <v>0</v>
      </c>
      <c r="Z3805" s="1">
        <v>5696280</v>
      </c>
      <c r="AA3805" s="1">
        <v>0</v>
      </c>
      <c r="AB3805" s="1">
        <v>55100092</v>
      </c>
      <c r="AC3805" s="1">
        <v>0</v>
      </c>
      <c r="AD3805" s="1">
        <v>0</v>
      </c>
      <c r="AE3805" s="1">
        <v>0</v>
      </c>
      <c r="AH3805" s="136">
        <f t="shared" si="59"/>
        <v>42179</v>
      </c>
      <c r="AI3805" s="177">
        <f>HLOOKUP(附加题模型!$E$2,历史数据!$B$3:$K$5000,ROW(A3803),)</f>
        <v>26.037913366788199</v>
      </c>
      <c r="AJ3805" s="177">
        <f>HLOOKUP(附加题模型!$E$2,历史数据!$L$3:$U$5000,ROW(A3803),)</f>
        <v>26.037913366788199</v>
      </c>
    </row>
    <row r="3806" spans="1:36" x14ac:dyDescent="0.2">
      <c r="A3806" s="148">
        <v>42180</v>
      </c>
      <c r="B3806" s="137">
        <v>20.375744403115</v>
      </c>
      <c r="C3806" s="137">
        <v>155.532878096438</v>
      </c>
      <c r="D3806" s="137">
        <v>19.471207159766902</v>
      </c>
      <c r="E3806" s="137">
        <v>11.5755169262039</v>
      </c>
      <c r="F3806" s="137">
        <v>29.686157646418899</v>
      </c>
      <c r="G3806" s="137">
        <v>34.528244136838403</v>
      </c>
      <c r="H3806" s="137">
        <v>20.777543484490302</v>
      </c>
      <c r="I3806" s="137">
        <v>22.128621480761201</v>
      </c>
      <c r="J3806" s="137">
        <v>46.191862196071497</v>
      </c>
      <c r="K3806" s="137">
        <v>26.037913366788199</v>
      </c>
      <c r="L3806" s="137">
        <v>20.375744403115</v>
      </c>
      <c r="M3806" s="137">
        <v>153.55253782684599</v>
      </c>
      <c r="N3806" s="137">
        <v>18.715043774921501</v>
      </c>
      <c r="O3806" s="137">
        <v>11.5755169262039</v>
      </c>
      <c r="P3806" s="137">
        <v>26.9159823254431</v>
      </c>
      <c r="Q3806" s="137">
        <v>34.528244136838403</v>
      </c>
      <c r="R3806" s="137">
        <v>20.141090333720999</v>
      </c>
      <c r="S3806" s="137">
        <v>22.128621480761201</v>
      </c>
      <c r="T3806" s="137">
        <v>46.191862196071497</v>
      </c>
      <c r="U3806" s="137">
        <v>26.037913366788199</v>
      </c>
      <c r="V3806" s="1">
        <v>0</v>
      </c>
      <c r="W3806" s="1">
        <v>13907121</v>
      </c>
      <c r="X3806" s="1">
        <v>3653642</v>
      </c>
      <c r="Y3806" s="1">
        <v>0</v>
      </c>
      <c r="Z3806" s="1">
        <v>4901519</v>
      </c>
      <c r="AA3806" s="1">
        <v>0</v>
      </c>
      <c r="AB3806" s="1">
        <v>48184792</v>
      </c>
      <c r="AC3806" s="1">
        <v>0</v>
      </c>
      <c r="AD3806" s="1">
        <v>0</v>
      </c>
      <c r="AE3806" s="1">
        <v>0</v>
      </c>
      <c r="AH3806" s="136">
        <f t="shared" si="59"/>
        <v>42180</v>
      </c>
      <c r="AI3806" s="177">
        <f>HLOOKUP(附加题模型!$E$2,历史数据!$B$3:$K$5000,ROW(A3804),)</f>
        <v>26.037913366788199</v>
      </c>
      <c r="AJ3806" s="177">
        <f>HLOOKUP(附加题模型!$E$2,历史数据!$L$3:$U$5000,ROW(A3804),)</f>
        <v>26.037913366788199</v>
      </c>
    </row>
    <row r="3807" spans="1:36" x14ac:dyDescent="0.2">
      <c r="A3807" s="148">
        <v>42181</v>
      </c>
      <c r="B3807" s="137">
        <v>20.375744403115</v>
      </c>
      <c r="C3807" s="137">
        <v>150.04885888833701</v>
      </c>
      <c r="D3807" s="137">
        <v>18.160523959368302</v>
      </c>
      <c r="E3807" s="137">
        <v>11.5755169262039</v>
      </c>
      <c r="F3807" s="137">
        <v>25.291167954486099</v>
      </c>
      <c r="G3807" s="137">
        <v>34.528244136838403</v>
      </c>
      <c r="H3807" s="137">
        <v>19.186410607567002</v>
      </c>
      <c r="I3807" s="137">
        <v>22.128621480761201</v>
      </c>
      <c r="J3807" s="137">
        <v>46.191862196071497</v>
      </c>
      <c r="K3807" s="137">
        <v>26.037913366788199</v>
      </c>
      <c r="L3807" s="137">
        <v>20.375744403115</v>
      </c>
      <c r="M3807" s="137">
        <v>138.16681727078301</v>
      </c>
      <c r="N3807" s="137">
        <v>17.782442266945701</v>
      </c>
      <c r="O3807" s="137">
        <v>11.5755169262039</v>
      </c>
      <c r="P3807" s="137">
        <v>24.225715907956999</v>
      </c>
      <c r="Q3807" s="137">
        <v>34.528244136838403</v>
      </c>
      <c r="R3807" s="137">
        <v>18.125655356284799</v>
      </c>
      <c r="S3807" s="137">
        <v>22.128621480761201</v>
      </c>
      <c r="T3807" s="137">
        <v>46.191862196071497</v>
      </c>
      <c r="U3807" s="137">
        <v>26.037913366788199</v>
      </c>
      <c r="V3807" s="1">
        <v>0</v>
      </c>
      <c r="W3807" s="1">
        <v>6787717</v>
      </c>
      <c r="X3807" s="1">
        <v>2332300</v>
      </c>
      <c r="Y3807" s="1">
        <v>0</v>
      </c>
      <c r="Z3807" s="1">
        <v>3741701</v>
      </c>
      <c r="AA3807" s="1">
        <v>0</v>
      </c>
      <c r="AB3807" s="1">
        <v>27800347</v>
      </c>
      <c r="AC3807" s="1">
        <v>0</v>
      </c>
      <c r="AD3807" s="1">
        <v>0</v>
      </c>
      <c r="AE3807" s="1">
        <v>0</v>
      </c>
      <c r="AH3807" s="136">
        <f t="shared" si="59"/>
        <v>42181</v>
      </c>
      <c r="AI3807" s="177">
        <f>HLOOKUP(附加题模型!$E$2,历史数据!$B$3:$K$5000,ROW(A3805),)</f>
        <v>26.037913366788199</v>
      </c>
      <c r="AJ3807" s="177">
        <f>HLOOKUP(附加题模型!$E$2,历史数据!$L$3:$U$5000,ROW(A3805),)</f>
        <v>26.037913366788199</v>
      </c>
    </row>
    <row r="3808" spans="1:36" x14ac:dyDescent="0.2">
      <c r="A3808" s="148">
        <v>42184</v>
      </c>
      <c r="B3808" s="137">
        <v>20.375744403115</v>
      </c>
      <c r="C3808" s="137">
        <v>140.98499380828</v>
      </c>
      <c r="D3808" s="137">
        <v>18.210934851691299</v>
      </c>
      <c r="E3808" s="137">
        <v>11.5755169262039</v>
      </c>
      <c r="F3808" s="137">
        <v>24.412170016099601</v>
      </c>
      <c r="G3808" s="137">
        <v>34.528244136838403</v>
      </c>
      <c r="H3808" s="137">
        <v>18.775367947695202</v>
      </c>
      <c r="I3808" s="137">
        <v>22.128621480761201</v>
      </c>
      <c r="J3808" s="137">
        <v>46.191862196071497</v>
      </c>
      <c r="K3808" s="137">
        <v>26.037913366788199</v>
      </c>
      <c r="L3808" s="137">
        <v>20.375744403115</v>
      </c>
      <c r="M3808" s="137">
        <v>124.380602317083</v>
      </c>
      <c r="N3808" s="137">
        <v>16.887648928211998</v>
      </c>
      <c r="O3808" s="137">
        <v>11.5755169262039</v>
      </c>
      <c r="P3808" s="137">
        <v>21.8018125021031</v>
      </c>
      <c r="Q3808" s="137">
        <v>34.528244136838403</v>
      </c>
      <c r="R3808" s="137">
        <v>16.309111988464</v>
      </c>
      <c r="S3808" s="137">
        <v>22.128621480761201</v>
      </c>
      <c r="T3808" s="137">
        <v>46.191862196071497</v>
      </c>
      <c r="U3808" s="137">
        <v>26.037913366788199</v>
      </c>
      <c r="V3808" s="1">
        <v>0</v>
      </c>
      <c r="W3808" s="1">
        <v>9673061</v>
      </c>
      <c r="X3808" s="1">
        <v>1262600</v>
      </c>
      <c r="Y3808" s="1">
        <v>0</v>
      </c>
      <c r="Z3808" s="1">
        <v>7572777</v>
      </c>
      <c r="AA3808" s="1">
        <v>0</v>
      </c>
      <c r="AB3808" s="1">
        <v>29491605</v>
      </c>
      <c r="AC3808" s="1">
        <v>0</v>
      </c>
      <c r="AD3808" s="1">
        <v>0</v>
      </c>
      <c r="AE3808" s="1">
        <v>0</v>
      </c>
      <c r="AH3808" s="136">
        <f t="shared" si="59"/>
        <v>42184</v>
      </c>
      <c r="AI3808" s="177">
        <f>HLOOKUP(附加题模型!$E$2,历史数据!$B$3:$K$5000,ROW(A3806),)</f>
        <v>26.037913366788199</v>
      </c>
      <c r="AJ3808" s="177">
        <f>HLOOKUP(附加题模型!$E$2,历史数据!$L$3:$U$5000,ROW(A3806),)</f>
        <v>26.037913366788199</v>
      </c>
    </row>
    <row r="3809" spans="1:36" x14ac:dyDescent="0.2">
      <c r="A3809" s="148">
        <v>42185</v>
      </c>
      <c r="B3809" s="137">
        <v>20.375744403115</v>
      </c>
      <c r="C3809" s="137">
        <v>121.10542417891099</v>
      </c>
      <c r="D3809" s="137">
        <v>16.0432664818014</v>
      </c>
      <c r="E3809" s="137">
        <v>11.5755169262039</v>
      </c>
      <c r="F3809" s="137">
        <v>20.616497100339402</v>
      </c>
      <c r="G3809" s="137">
        <v>34.528244136838403</v>
      </c>
      <c r="H3809" s="137">
        <v>15.6461399564126</v>
      </c>
      <c r="I3809" s="137">
        <v>22.128621480761201</v>
      </c>
      <c r="J3809" s="137">
        <v>46.191862196071497</v>
      </c>
      <c r="K3809" s="137">
        <v>26.037913366788199</v>
      </c>
      <c r="L3809" s="137">
        <v>20.375744403115</v>
      </c>
      <c r="M3809" s="137">
        <v>128.645950590051</v>
      </c>
      <c r="N3809" s="137">
        <v>16.547375405031602</v>
      </c>
      <c r="O3809" s="137">
        <v>11.5755169262039</v>
      </c>
      <c r="P3809" s="137">
        <v>22.294584073622801</v>
      </c>
      <c r="Q3809" s="137">
        <v>34.528244136838403</v>
      </c>
      <c r="R3809" s="137">
        <v>16.415187513592201</v>
      </c>
      <c r="S3809" s="137">
        <v>22.128621480761201</v>
      </c>
      <c r="T3809" s="137">
        <v>46.191862196071497</v>
      </c>
      <c r="U3809" s="137">
        <v>26.037913366788199</v>
      </c>
      <c r="V3809" s="1">
        <v>0</v>
      </c>
      <c r="W3809" s="1">
        <v>12396272</v>
      </c>
      <c r="X3809" s="1">
        <v>4953100</v>
      </c>
      <c r="Y3809" s="1">
        <v>0</v>
      </c>
      <c r="Z3809" s="1">
        <v>9364670</v>
      </c>
      <c r="AA3809" s="1">
        <v>0</v>
      </c>
      <c r="AB3809" s="1">
        <v>35389339</v>
      </c>
      <c r="AC3809" s="1">
        <v>0</v>
      </c>
      <c r="AD3809" s="1">
        <v>0</v>
      </c>
      <c r="AE3809" s="1">
        <v>0</v>
      </c>
      <c r="AH3809" s="136">
        <f t="shared" si="59"/>
        <v>42185</v>
      </c>
      <c r="AI3809" s="177">
        <f>HLOOKUP(附加题模型!$E$2,历史数据!$B$3:$K$5000,ROW(A3807),)</f>
        <v>26.037913366788199</v>
      </c>
      <c r="AJ3809" s="177">
        <f>HLOOKUP(附加题模型!$E$2,历史数据!$L$3:$U$5000,ROW(A3807),)</f>
        <v>26.037913366788199</v>
      </c>
    </row>
    <row r="3810" spans="1:36" x14ac:dyDescent="0.2">
      <c r="A3810" s="148">
        <v>42186</v>
      </c>
      <c r="B3810" s="137">
        <v>20.375744403115</v>
      </c>
      <c r="C3810" s="137">
        <v>128.34128285626801</v>
      </c>
      <c r="D3810" s="137">
        <v>16.207101881851301</v>
      </c>
      <c r="E3810" s="137">
        <v>11.5755169262039</v>
      </c>
      <c r="F3810" s="137">
        <v>21.5487676410524</v>
      </c>
      <c r="G3810" s="137">
        <v>34.528244136838403</v>
      </c>
      <c r="H3810" s="137">
        <v>16.295852547822999</v>
      </c>
      <c r="I3810" s="137">
        <v>22.128621480761201</v>
      </c>
      <c r="J3810" s="137">
        <v>46.191862196071497</v>
      </c>
      <c r="K3810" s="137">
        <v>26.037913366788199</v>
      </c>
      <c r="L3810" s="137">
        <v>20.375744403115</v>
      </c>
      <c r="M3810" s="137">
        <v>115.773738837701</v>
      </c>
      <c r="N3810" s="137">
        <v>15.715595681701799</v>
      </c>
      <c r="O3810" s="137">
        <v>11.5755169262039</v>
      </c>
      <c r="P3810" s="137">
        <v>20.509951895686498</v>
      </c>
      <c r="Q3810" s="137">
        <v>34.528244136838403</v>
      </c>
      <c r="R3810" s="137">
        <v>14.7710168741048</v>
      </c>
      <c r="S3810" s="137">
        <v>22.128621480761201</v>
      </c>
      <c r="T3810" s="137">
        <v>46.191862196071497</v>
      </c>
      <c r="U3810" s="137">
        <v>26.037913366788199</v>
      </c>
      <c r="V3810" s="1">
        <v>0</v>
      </c>
      <c r="W3810" s="1">
        <v>8531437</v>
      </c>
      <c r="X3810" s="1">
        <v>4012010</v>
      </c>
      <c r="Y3810" s="1">
        <v>0</v>
      </c>
      <c r="Z3810" s="1">
        <v>5363751</v>
      </c>
      <c r="AA3810" s="1">
        <v>0</v>
      </c>
      <c r="AB3810" s="1">
        <v>27807685</v>
      </c>
      <c r="AC3810" s="1">
        <v>0</v>
      </c>
      <c r="AD3810" s="1">
        <v>0</v>
      </c>
      <c r="AE3810" s="1">
        <v>0</v>
      </c>
      <c r="AH3810" s="136">
        <f t="shared" si="59"/>
        <v>42186</v>
      </c>
      <c r="AI3810" s="177">
        <f>HLOOKUP(附加题模型!$E$2,历史数据!$B$3:$K$5000,ROW(A3808),)</f>
        <v>26.037913366788199</v>
      </c>
      <c r="AJ3810" s="177">
        <f>HLOOKUP(附加题模型!$E$2,历史数据!$L$3:$U$5000,ROW(A3808),)</f>
        <v>26.037913366788199</v>
      </c>
    </row>
    <row r="3811" spans="1:36" x14ac:dyDescent="0.2">
      <c r="A3811" s="148">
        <v>42187</v>
      </c>
      <c r="B3811" s="137">
        <v>20.375744403115</v>
      </c>
      <c r="C3811" s="137">
        <v>114.250400168784</v>
      </c>
      <c r="D3811" s="137">
        <v>15.035048635340999</v>
      </c>
      <c r="E3811" s="137">
        <v>11.5755169262039</v>
      </c>
      <c r="F3811" s="137">
        <v>20.829587509645201</v>
      </c>
      <c r="G3811" s="137">
        <v>34.528244136838403</v>
      </c>
      <c r="H3811" s="137">
        <v>14.2671581297458</v>
      </c>
      <c r="I3811" s="137">
        <v>22.128621480761201</v>
      </c>
      <c r="J3811" s="137">
        <v>46.191862196071497</v>
      </c>
      <c r="K3811" s="137">
        <v>26.037913366788199</v>
      </c>
      <c r="L3811" s="137">
        <v>20.375744403115</v>
      </c>
      <c r="M3811" s="137">
        <v>104.196364953931</v>
      </c>
      <c r="N3811" s="137">
        <v>14.934226850695</v>
      </c>
      <c r="O3811" s="137">
        <v>11.5755169262039</v>
      </c>
      <c r="P3811" s="137">
        <v>18.458956706117799</v>
      </c>
      <c r="Q3811" s="137">
        <v>34.528244136838403</v>
      </c>
      <c r="R3811" s="137">
        <v>13.2992189629507</v>
      </c>
      <c r="S3811" s="137">
        <v>22.128621480761201</v>
      </c>
      <c r="T3811" s="137">
        <v>46.191862196071497</v>
      </c>
      <c r="U3811" s="137">
        <v>26.037913366788199</v>
      </c>
      <c r="V3811" s="1">
        <v>0</v>
      </c>
      <c r="W3811" s="1">
        <v>8705608</v>
      </c>
      <c r="X3811" s="1">
        <v>788200</v>
      </c>
      <c r="Y3811" s="1">
        <v>0</v>
      </c>
      <c r="Z3811" s="1">
        <v>4703466</v>
      </c>
      <c r="AA3811" s="1">
        <v>0</v>
      </c>
      <c r="AB3811" s="1">
        <v>23310411</v>
      </c>
      <c r="AC3811" s="1">
        <v>0</v>
      </c>
      <c r="AD3811" s="1">
        <v>0</v>
      </c>
      <c r="AE3811" s="1">
        <v>0</v>
      </c>
      <c r="AH3811" s="136">
        <f t="shared" si="59"/>
        <v>42187</v>
      </c>
      <c r="AI3811" s="177">
        <f>HLOOKUP(附加题模型!$E$2,历史数据!$B$3:$K$5000,ROW(A3809),)</f>
        <v>26.037913366788199</v>
      </c>
      <c r="AJ3811" s="177">
        <f>HLOOKUP(附加题模型!$E$2,历史数据!$L$3:$U$5000,ROW(A3809),)</f>
        <v>26.037913366788199</v>
      </c>
    </row>
    <row r="3812" spans="1:36" x14ac:dyDescent="0.2">
      <c r="A3812" s="148">
        <v>42188</v>
      </c>
      <c r="B3812" s="137">
        <v>20.375744403115</v>
      </c>
      <c r="C3812" s="137">
        <v>93.761495071848898</v>
      </c>
      <c r="D3812" s="137">
        <v>14.1906661889304</v>
      </c>
      <c r="E3812" s="137">
        <v>11.5755169262039</v>
      </c>
      <c r="F3812" s="137">
        <v>17.326913906680598</v>
      </c>
      <c r="G3812" s="137">
        <v>34.528244136838403</v>
      </c>
      <c r="H3812" s="137">
        <v>11.986534339488999</v>
      </c>
      <c r="I3812" s="137">
        <v>22.128621480761201</v>
      </c>
      <c r="J3812" s="137">
        <v>46.191862196071497</v>
      </c>
      <c r="K3812" s="137">
        <v>26.037913366788199</v>
      </c>
      <c r="L3812" s="137">
        <v>20.375744403115</v>
      </c>
      <c r="M3812" s="137">
        <v>93.761495071848898</v>
      </c>
      <c r="N3812" s="137">
        <v>14.1906661889304</v>
      </c>
      <c r="O3812" s="137">
        <v>11.5755169262039</v>
      </c>
      <c r="P3812" s="137">
        <v>16.607733775273399</v>
      </c>
      <c r="Q3812" s="137">
        <v>34.528244136838403</v>
      </c>
      <c r="R3812" s="137">
        <v>11.973274898848</v>
      </c>
      <c r="S3812" s="137">
        <v>22.128621480761201</v>
      </c>
      <c r="T3812" s="137">
        <v>46.191862196071497</v>
      </c>
      <c r="U3812" s="137">
        <v>26.037913366788199</v>
      </c>
      <c r="V3812" s="1">
        <v>0</v>
      </c>
      <c r="W3812" s="1">
        <v>8753414</v>
      </c>
      <c r="X3812" s="1">
        <v>236100</v>
      </c>
      <c r="Y3812" s="1">
        <v>0</v>
      </c>
      <c r="Z3812" s="1">
        <v>6207794</v>
      </c>
      <c r="AA3812" s="1">
        <v>0</v>
      </c>
      <c r="AB3812" s="1">
        <v>18037175</v>
      </c>
      <c r="AC3812" s="1">
        <v>0</v>
      </c>
      <c r="AD3812" s="1">
        <v>0</v>
      </c>
      <c r="AE3812" s="1">
        <v>0</v>
      </c>
      <c r="AH3812" s="136">
        <f t="shared" si="59"/>
        <v>42188</v>
      </c>
      <c r="AI3812" s="177">
        <f>HLOOKUP(附加题模型!$E$2,历史数据!$B$3:$K$5000,ROW(A3810),)</f>
        <v>26.037913366788199</v>
      </c>
      <c r="AJ3812" s="177">
        <f>HLOOKUP(附加题模型!$E$2,历史数据!$L$3:$U$5000,ROW(A3810),)</f>
        <v>26.037913366788199</v>
      </c>
    </row>
    <row r="3813" spans="1:36" x14ac:dyDescent="0.2">
      <c r="A3813" s="148">
        <v>42191</v>
      </c>
      <c r="B3813" s="137">
        <v>20.375744403115</v>
      </c>
      <c r="C3813" s="137">
        <v>101.83519001710999</v>
      </c>
      <c r="D3813" s="137">
        <v>14.858610512210401</v>
      </c>
      <c r="E3813" s="137">
        <v>11.5755169262039</v>
      </c>
      <c r="F3813" s="137">
        <v>18.086048489832599</v>
      </c>
      <c r="G3813" s="137">
        <v>34.528244136838403</v>
      </c>
      <c r="H3813" s="137">
        <v>12.7953602185917</v>
      </c>
      <c r="I3813" s="137">
        <v>22.128621480761201</v>
      </c>
      <c r="J3813" s="137">
        <v>46.191862196071497</v>
      </c>
      <c r="K3813" s="137">
        <v>26.037913366788199</v>
      </c>
      <c r="L3813" s="137">
        <v>20.375744403115</v>
      </c>
      <c r="M3813" s="137">
        <v>84.392962258008595</v>
      </c>
      <c r="N3813" s="137">
        <v>13.4849136964081</v>
      </c>
      <c r="O3813" s="137">
        <v>11.5755169262039</v>
      </c>
      <c r="P3813" s="137">
        <v>14.9429649525716</v>
      </c>
      <c r="Q3813" s="137">
        <v>34.528244136838403</v>
      </c>
      <c r="R3813" s="137">
        <v>10.7799252411555</v>
      </c>
      <c r="S3813" s="137">
        <v>22.128621480761201</v>
      </c>
      <c r="T3813" s="137">
        <v>46.191862196071497</v>
      </c>
      <c r="U3813" s="137">
        <v>26.037913366788199</v>
      </c>
      <c r="V3813" s="1">
        <v>0</v>
      </c>
      <c r="W3813" s="1">
        <v>7887956</v>
      </c>
      <c r="X3813" s="1">
        <v>2115600</v>
      </c>
      <c r="Y3813" s="1">
        <v>0</v>
      </c>
      <c r="Z3813" s="1">
        <v>7596743</v>
      </c>
      <c r="AA3813" s="1">
        <v>0</v>
      </c>
      <c r="AB3813" s="1">
        <v>29754429</v>
      </c>
      <c r="AC3813" s="1">
        <v>0</v>
      </c>
      <c r="AD3813" s="1">
        <v>0</v>
      </c>
      <c r="AE3813" s="1">
        <v>0</v>
      </c>
      <c r="AH3813" s="136">
        <f t="shared" si="59"/>
        <v>42191</v>
      </c>
      <c r="AI3813" s="177">
        <f>HLOOKUP(附加题模型!$E$2,历史数据!$B$3:$K$5000,ROW(A3811),)</f>
        <v>26.037913366788199</v>
      </c>
      <c r="AJ3813" s="177">
        <f>HLOOKUP(附加题模型!$E$2,历史数据!$L$3:$U$5000,ROW(A3811),)</f>
        <v>26.037913366788199</v>
      </c>
    </row>
    <row r="3814" spans="1:36" x14ac:dyDescent="0.2">
      <c r="A3814" s="148">
        <v>42192</v>
      </c>
      <c r="B3814" s="137">
        <v>20.375744403115</v>
      </c>
      <c r="C3814" s="137">
        <v>75.938432645518603</v>
      </c>
      <c r="D3814" s="137">
        <v>12.816969373128099</v>
      </c>
      <c r="E3814" s="137">
        <v>11.5755169262039</v>
      </c>
      <c r="F3814" s="137">
        <v>13.4513320874307</v>
      </c>
      <c r="G3814" s="137">
        <v>34.528244136838403</v>
      </c>
      <c r="H3814" s="137">
        <v>9.7059105492322395</v>
      </c>
      <c r="I3814" s="137">
        <v>22.128621480761201</v>
      </c>
      <c r="J3814" s="137">
        <v>46.191862196071497</v>
      </c>
      <c r="K3814" s="137">
        <v>26.037913366788199</v>
      </c>
      <c r="L3814" s="137">
        <v>20.375744403115</v>
      </c>
      <c r="M3814" s="137">
        <v>75.938432645518603</v>
      </c>
      <c r="N3814" s="137">
        <v>12.816969373128099</v>
      </c>
      <c r="O3814" s="137">
        <v>11.5755169262039</v>
      </c>
      <c r="P3814" s="137">
        <v>13.4513320874307</v>
      </c>
      <c r="Q3814" s="137">
        <v>34.528244136838403</v>
      </c>
      <c r="R3814" s="137">
        <v>9.7059105492322395</v>
      </c>
      <c r="S3814" s="137">
        <v>22.128621480761201</v>
      </c>
      <c r="T3814" s="137">
        <v>46.191862196071497</v>
      </c>
      <c r="U3814" s="137">
        <v>26.037913366788199</v>
      </c>
      <c r="V3814" s="1">
        <v>0</v>
      </c>
      <c r="W3814" s="1">
        <v>812700</v>
      </c>
      <c r="X3814" s="1">
        <v>24300</v>
      </c>
      <c r="Y3814" s="1">
        <v>0</v>
      </c>
      <c r="Z3814" s="1">
        <v>4035200</v>
      </c>
      <c r="AA3814" s="1">
        <v>0</v>
      </c>
      <c r="AB3814" s="1">
        <v>1208600</v>
      </c>
      <c r="AC3814" s="1">
        <v>0</v>
      </c>
      <c r="AD3814" s="1">
        <v>0</v>
      </c>
      <c r="AE3814" s="1">
        <v>0</v>
      </c>
      <c r="AH3814" s="136">
        <f t="shared" si="59"/>
        <v>42192</v>
      </c>
      <c r="AI3814" s="177">
        <f>HLOOKUP(附加题模型!$E$2,历史数据!$B$3:$K$5000,ROW(A3812),)</f>
        <v>26.037913366788199</v>
      </c>
      <c r="AJ3814" s="177">
        <f>HLOOKUP(附加题模型!$E$2,历史数据!$L$3:$U$5000,ROW(A3812),)</f>
        <v>26.037913366788199</v>
      </c>
    </row>
    <row r="3815" spans="1:36" x14ac:dyDescent="0.2">
      <c r="A3815" s="148">
        <v>42193</v>
      </c>
      <c r="B3815" s="137">
        <v>20.375744403115</v>
      </c>
      <c r="C3815" s="137">
        <v>68.321739300933004</v>
      </c>
      <c r="D3815" s="137">
        <v>12.174230496009599</v>
      </c>
      <c r="E3815" s="137">
        <v>11.5755169262039</v>
      </c>
      <c r="F3815" s="137">
        <v>12.1061988786877</v>
      </c>
      <c r="G3815" s="137">
        <v>34.528244136838403</v>
      </c>
      <c r="H3815" s="137">
        <v>8.7379713824372196</v>
      </c>
      <c r="I3815" s="137">
        <v>22.128621480761201</v>
      </c>
      <c r="J3815" s="137">
        <v>46.191862196071497</v>
      </c>
      <c r="K3815" s="137">
        <v>26.037913366788199</v>
      </c>
      <c r="L3815" s="137">
        <v>20.375744403115</v>
      </c>
      <c r="M3815" s="137">
        <v>68.321739300933004</v>
      </c>
      <c r="N3815" s="137">
        <v>12.174230496009599</v>
      </c>
      <c r="O3815" s="137">
        <v>11.5755169262039</v>
      </c>
      <c r="P3815" s="137">
        <v>12.1061988786877</v>
      </c>
      <c r="Q3815" s="137">
        <v>34.528244136838403</v>
      </c>
      <c r="R3815" s="137">
        <v>8.7379713824372196</v>
      </c>
      <c r="S3815" s="137">
        <v>22.128621480761201</v>
      </c>
      <c r="T3815" s="137">
        <v>46.191862196071497</v>
      </c>
      <c r="U3815" s="137">
        <v>26.037913366788199</v>
      </c>
      <c r="V3815" s="1">
        <v>0</v>
      </c>
      <c r="W3815" s="1">
        <v>289000</v>
      </c>
      <c r="X3815" s="1">
        <v>29000</v>
      </c>
      <c r="Y3815" s="1">
        <v>0</v>
      </c>
      <c r="Z3815" s="1">
        <v>2264700</v>
      </c>
      <c r="AA3815" s="1">
        <v>0</v>
      </c>
      <c r="AB3815" s="1">
        <v>361500</v>
      </c>
      <c r="AC3815" s="1">
        <v>0</v>
      </c>
      <c r="AD3815" s="1">
        <v>0</v>
      </c>
      <c r="AE3815" s="1">
        <v>0</v>
      </c>
      <c r="AH3815" s="136">
        <f t="shared" si="59"/>
        <v>42193</v>
      </c>
      <c r="AI3815" s="177">
        <f>HLOOKUP(附加题模型!$E$2,历史数据!$B$3:$K$5000,ROW(A3813),)</f>
        <v>26.037913366788199</v>
      </c>
      <c r="AJ3815" s="177">
        <f>HLOOKUP(附加题模型!$E$2,历史数据!$L$3:$U$5000,ROW(A3813),)</f>
        <v>26.037913366788199</v>
      </c>
    </row>
    <row r="3816" spans="1:36" x14ac:dyDescent="0.2">
      <c r="A3816" s="148">
        <v>42194</v>
      </c>
      <c r="B3816" s="137">
        <v>20.375744403115</v>
      </c>
      <c r="C3816" s="137">
        <v>68.321739300933004</v>
      </c>
      <c r="D3816" s="137">
        <v>11.5692997881333</v>
      </c>
      <c r="E3816" s="137">
        <v>11.5755169262039</v>
      </c>
      <c r="F3816" s="137">
        <v>10.8942471757607</v>
      </c>
      <c r="G3816" s="137">
        <v>34.528244136838403</v>
      </c>
      <c r="H3816" s="137">
        <v>7.8628483001294001</v>
      </c>
      <c r="I3816" s="137">
        <v>22.128621480761201</v>
      </c>
      <c r="J3816" s="137">
        <v>46.191862196071497</v>
      </c>
      <c r="K3816" s="137">
        <v>26.037913366788199</v>
      </c>
      <c r="L3816" s="137">
        <v>20.375744403115</v>
      </c>
      <c r="M3816" s="137">
        <v>68.321739300933004</v>
      </c>
      <c r="N3816" s="137">
        <v>12.2120386652518</v>
      </c>
      <c r="O3816" s="137">
        <v>11.5755169262039</v>
      </c>
      <c r="P3816" s="137">
        <v>13.318150581614599</v>
      </c>
      <c r="Q3816" s="137">
        <v>34.528244136838403</v>
      </c>
      <c r="R3816" s="137">
        <v>9.6130944647450498</v>
      </c>
      <c r="S3816" s="137">
        <v>22.128621480761201</v>
      </c>
      <c r="T3816" s="137">
        <v>46.191862196071497</v>
      </c>
      <c r="U3816" s="137">
        <v>26.037913366788199</v>
      </c>
      <c r="V3816" s="1">
        <v>0</v>
      </c>
      <c r="W3816" s="1">
        <v>0</v>
      </c>
      <c r="X3816" s="1">
        <v>12765204</v>
      </c>
      <c r="Y3816" s="1">
        <v>0</v>
      </c>
      <c r="Z3816" s="1">
        <v>22397593</v>
      </c>
      <c r="AA3816" s="1">
        <v>0</v>
      </c>
      <c r="AB3816" s="1">
        <v>60330857</v>
      </c>
      <c r="AC3816" s="1">
        <v>0</v>
      </c>
      <c r="AD3816" s="1">
        <v>0</v>
      </c>
      <c r="AE3816" s="1">
        <v>0</v>
      </c>
      <c r="AH3816" s="136">
        <f t="shared" si="59"/>
        <v>42194</v>
      </c>
      <c r="AI3816" s="177">
        <f>HLOOKUP(附加题模型!$E$2,历史数据!$B$3:$K$5000,ROW(A3814),)</f>
        <v>26.037913366788199</v>
      </c>
      <c r="AJ3816" s="177">
        <f>HLOOKUP(附加题模型!$E$2,历史数据!$L$3:$U$5000,ROW(A3814),)</f>
        <v>26.037913366788199</v>
      </c>
    </row>
    <row r="3817" spans="1:36" x14ac:dyDescent="0.2">
      <c r="A3817" s="148">
        <v>42195</v>
      </c>
      <c r="B3817" s="137">
        <v>20.375744403115</v>
      </c>
      <c r="C3817" s="137">
        <v>68.321739300933004</v>
      </c>
      <c r="D3817" s="137">
        <v>11.7331351881831</v>
      </c>
      <c r="E3817" s="137">
        <v>11.5755169262039</v>
      </c>
      <c r="F3817" s="137">
        <v>13.7043769484814</v>
      </c>
      <c r="G3817" s="137">
        <v>34.528244136838403</v>
      </c>
      <c r="H3817" s="137">
        <v>9.6396133460270992</v>
      </c>
      <c r="I3817" s="137">
        <v>22.128621480761201</v>
      </c>
      <c r="J3817" s="137">
        <v>46.191862196071497</v>
      </c>
      <c r="K3817" s="137">
        <v>26.037913366788199</v>
      </c>
      <c r="L3817" s="137">
        <v>20.375744403115</v>
      </c>
      <c r="M3817" s="137">
        <v>68.321739300933004</v>
      </c>
      <c r="N3817" s="137">
        <v>12.816969373128099</v>
      </c>
      <c r="O3817" s="137">
        <v>11.5755169262039</v>
      </c>
      <c r="P3817" s="137">
        <v>14.6499656397761</v>
      </c>
      <c r="Q3817" s="137">
        <v>34.528244136838403</v>
      </c>
      <c r="R3817" s="137">
        <v>10.5810336315401</v>
      </c>
      <c r="S3817" s="137">
        <v>22.128621480761201</v>
      </c>
      <c r="T3817" s="137">
        <v>46.191862196071497</v>
      </c>
      <c r="U3817" s="137">
        <v>26.037913366788199</v>
      </c>
      <c r="V3817" s="1">
        <v>0</v>
      </c>
      <c r="W3817" s="1">
        <v>0</v>
      </c>
      <c r="X3817" s="1">
        <v>15963613</v>
      </c>
      <c r="Y3817" s="1">
        <v>0</v>
      </c>
      <c r="Z3817" s="1">
        <v>10826184</v>
      </c>
      <c r="AA3817" s="1">
        <v>0</v>
      </c>
      <c r="AB3817" s="1">
        <v>45945774</v>
      </c>
      <c r="AC3817" s="1">
        <v>0</v>
      </c>
      <c r="AD3817" s="1">
        <v>0</v>
      </c>
      <c r="AE3817" s="1">
        <v>0</v>
      </c>
      <c r="AH3817" s="136">
        <f t="shared" si="59"/>
        <v>42195</v>
      </c>
      <c r="AI3817" s="177">
        <f>HLOOKUP(附加题模型!$E$2,历史数据!$B$3:$K$5000,ROW(A3815),)</f>
        <v>26.037913366788199</v>
      </c>
      <c r="AJ3817" s="177">
        <f>HLOOKUP(附加题模型!$E$2,历史数据!$L$3:$U$5000,ROW(A3815),)</f>
        <v>26.037913366788199</v>
      </c>
    </row>
    <row r="3818" spans="1:36" x14ac:dyDescent="0.2">
      <c r="A3818" s="148">
        <v>42198</v>
      </c>
      <c r="B3818" s="137">
        <v>20.375744403115</v>
      </c>
      <c r="C3818" s="137">
        <v>75.17676331106</v>
      </c>
      <c r="D3818" s="137">
        <v>12.665736696159</v>
      </c>
      <c r="E3818" s="137">
        <v>11.5755169262039</v>
      </c>
      <c r="F3818" s="137">
        <v>16.114962203753699</v>
      </c>
      <c r="G3818" s="137">
        <v>34.528244136838403</v>
      </c>
      <c r="H3818" s="137">
        <v>10.9257790882068</v>
      </c>
      <c r="I3818" s="137">
        <v>22.128621480761201</v>
      </c>
      <c r="J3818" s="137">
        <v>46.191862196071497</v>
      </c>
      <c r="K3818" s="137">
        <v>26.037913366788199</v>
      </c>
      <c r="L3818" s="137">
        <v>20.375744403115</v>
      </c>
      <c r="M3818" s="137">
        <v>75.17676331106</v>
      </c>
      <c r="N3818" s="137">
        <v>13.3840919117621</v>
      </c>
      <c r="O3818" s="137">
        <v>11.5755169262039</v>
      </c>
      <c r="P3818" s="137">
        <v>16.114962203753699</v>
      </c>
      <c r="Q3818" s="137">
        <v>34.528244136838403</v>
      </c>
      <c r="R3818" s="137">
        <v>11.641788882822301</v>
      </c>
      <c r="S3818" s="137">
        <v>22.128621480761201</v>
      </c>
      <c r="T3818" s="137">
        <v>46.191862196071497</v>
      </c>
      <c r="U3818" s="137">
        <v>26.037913366788199</v>
      </c>
      <c r="V3818" s="1">
        <v>0</v>
      </c>
      <c r="W3818" s="1">
        <v>302892</v>
      </c>
      <c r="X3818" s="1">
        <v>13266872</v>
      </c>
      <c r="Y3818" s="1">
        <v>0</v>
      </c>
      <c r="Z3818" s="1">
        <v>13561141</v>
      </c>
      <c r="AA3818" s="1">
        <v>0</v>
      </c>
      <c r="AB3818" s="1">
        <v>49851348</v>
      </c>
      <c r="AC3818" s="1">
        <v>0</v>
      </c>
      <c r="AD3818" s="1">
        <v>0</v>
      </c>
      <c r="AE3818" s="1">
        <v>0</v>
      </c>
      <c r="AH3818" s="136">
        <f t="shared" si="59"/>
        <v>42198</v>
      </c>
      <c r="AI3818" s="177">
        <f>HLOOKUP(附加题模型!$E$2,历史数据!$B$3:$K$5000,ROW(A3816),)</f>
        <v>26.037913366788199</v>
      </c>
      <c r="AJ3818" s="177">
        <f>HLOOKUP(附加题模型!$E$2,历史数据!$L$3:$U$5000,ROW(A3816),)</f>
        <v>26.037913366788199</v>
      </c>
    </row>
    <row r="3819" spans="1:36" x14ac:dyDescent="0.2">
      <c r="A3819" s="148">
        <v>42199</v>
      </c>
      <c r="B3819" s="137">
        <v>20.375744403115</v>
      </c>
      <c r="C3819" s="137">
        <v>82.717289722199794</v>
      </c>
      <c r="D3819" s="137">
        <v>13.0438183885817</v>
      </c>
      <c r="E3819" s="137">
        <v>11.5755169262039</v>
      </c>
      <c r="F3819" s="137">
        <v>16.7808697328344</v>
      </c>
      <c r="G3819" s="137">
        <v>34.528244136838403</v>
      </c>
      <c r="H3819" s="137">
        <v>11.403118951283799</v>
      </c>
      <c r="I3819" s="137">
        <v>22.128621480761201</v>
      </c>
      <c r="J3819" s="137">
        <v>46.191862196071497</v>
      </c>
      <c r="K3819" s="137">
        <v>26.037913366788199</v>
      </c>
      <c r="L3819" s="137">
        <v>20.375744403115</v>
      </c>
      <c r="M3819" s="137">
        <v>82.717289722199794</v>
      </c>
      <c r="N3819" s="137">
        <v>12.7665584808051</v>
      </c>
      <c r="O3819" s="137">
        <v>11.5755169262039</v>
      </c>
      <c r="P3819" s="137">
        <v>17.726458424129</v>
      </c>
      <c r="Q3819" s="137">
        <v>34.528244136838403</v>
      </c>
      <c r="R3819" s="137">
        <v>10.9522979694888</v>
      </c>
      <c r="S3819" s="137">
        <v>22.128621480761201</v>
      </c>
      <c r="T3819" s="137">
        <v>46.191862196071497</v>
      </c>
      <c r="U3819" s="137">
        <v>26.037913366788199</v>
      </c>
      <c r="V3819" s="1">
        <v>0</v>
      </c>
      <c r="W3819" s="1">
        <v>466605</v>
      </c>
      <c r="X3819" s="1">
        <v>10075262</v>
      </c>
      <c r="Y3819" s="1">
        <v>0</v>
      </c>
      <c r="Z3819" s="1">
        <v>10656118</v>
      </c>
      <c r="AA3819" s="1">
        <v>0</v>
      </c>
      <c r="AB3819" s="1">
        <v>61514564</v>
      </c>
      <c r="AC3819" s="1">
        <v>0</v>
      </c>
      <c r="AD3819" s="1">
        <v>0</v>
      </c>
      <c r="AE3819" s="1">
        <v>0</v>
      </c>
      <c r="AH3819" s="136">
        <f t="shared" si="59"/>
        <v>42199</v>
      </c>
      <c r="AI3819" s="177">
        <f>HLOOKUP(附加题模型!$E$2,历史数据!$B$3:$K$5000,ROW(A3817),)</f>
        <v>26.037913366788199</v>
      </c>
      <c r="AJ3819" s="177">
        <f>HLOOKUP(附加题模型!$E$2,历史数据!$L$3:$U$5000,ROW(A3817),)</f>
        <v>26.037913366788199</v>
      </c>
    </row>
    <row r="3820" spans="1:36" x14ac:dyDescent="0.2">
      <c r="A3820" s="148">
        <v>42200</v>
      </c>
      <c r="B3820" s="137">
        <v>20.375744403115</v>
      </c>
      <c r="C3820" s="137">
        <v>91.019485467798106</v>
      </c>
      <c r="D3820" s="137">
        <v>12.136422326767301</v>
      </c>
      <c r="E3820" s="137">
        <v>11.5755169262039</v>
      </c>
      <c r="F3820" s="137">
        <v>17.446777261915098</v>
      </c>
      <c r="G3820" s="137">
        <v>34.528244136838403</v>
      </c>
      <c r="H3820" s="137">
        <v>10.6075525128221</v>
      </c>
      <c r="I3820" s="137">
        <v>22.128621480761201</v>
      </c>
      <c r="J3820" s="137">
        <v>46.191862196071497</v>
      </c>
      <c r="K3820" s="137">
        <v>26.037913366788199</v>
      </c>
      <c r="L3820" s="137">
        <v>20.375744403115</v>
      </c>
      <c r="M3820" s="137">
        <v>88.505976664084798</v>
      </c>
      <c r="N3820" s="137">
        <v>12.123819603686499</v>
      </c>
      <c r="O3820" s="137">
        <v>11.5755169262039</v>
      </c>
      <c r="P3820" s="137">
        <v>15.955144396774299</v>
      </c>
      <c r="Q3820" s="137">
        <v>34.528244136838403</v>
      </c>
      <c r="R3820" s="137">
        <v>9.8517643962835493</v>
      </c>
      <c r="S3820" s="137">
        <v>22.128621480761201</v>
      </c>
      <c r="T3820" s="137">
        <v>46.191862196071497</v>
      </c>
      <c r="U3820" s="137">
        <v>26.037913366788199</v>
      </c>
      <c r="V3820" s="1">
        <v>0</v>
      </c>
      <c r="W3820" s="1">
        <v>37428848</v>
      </c>
      <c r="X3820" s="1">
        <v>5896500</v>
      </c>
      <c r="Y3820" s="1">
        <v>0</v>
      </c>
      <c r="Z3820" s="1">
        <v>15167897</v>
      </c>
      <c r="AA3820" s="1">
        <v>0</v>
      </c>
      <c r="AB3820" s="1">
        <v>25149365</v>
      </c>
      <c r="AC3820" s="1">
        <v>0</v>
      </c>
      <c r="AD3820" s="1">
        <v>0</v>
      </c>
      <c r="AE3820" s="1">
        <v>0</v>
      </c>
      <c r="AH3820" s="136">
        <f t="shared" si="59"/>
        <v>42200</v>
      </c>
      <c r="AI3820" s="177">
        <f>HLOOKUP(附加题模型!$E$2,历史数据!$B$3:$K$5000,ROW(A3818),)</f>
        <v>26.037913366788199</v>
      </c>
      <c r="AJ3820" s="177">
        <f>HLOOKUP(附加题模型!$E$2,历史数据!$L$3:$U$5000,ROW(A3818),)</f>
        <v>26.037913366788199</v>
      </c>
    </row>
    <row r="3821" spans="1:36" x14ac:dyDescent="0.2">
      <c r="A3821" s="148">
        <v>42201</v>
      </c>
      <c r="B3821" s="137">
        <v>20.375744403115</v>
      </c>
      <c r="C3821" s="137">
        <v>79.670612384365498</v>
      </c>
      <c r="D3821" s="137">
        <v>11.518888895810299</v>
      </c>
      <c r="E3821" s="137">
        <v>11.5755169262039</v>
      </c>
      <c r="F3821" s="137">
        <v>14.5167841339599</v>
      </c>
      <c r="G3821" s="137">
        <v>34.528244136838403</v>
      </c>
      <c r="H3821" s="137">
        <v>8.8838252294885294</v>
      </c>
      <c r="I3821" s="137">
        <v>22.128621480761201</v>
      </c>
      <c r="J3821" s="137">
        <v>46.191862196071497</v>
      </c>
      <c r="K3821" s="137">
        <v>26.037913366788199</v>
      </c>
      <c r="L3821" s="137">
        <v>20.375744403115</v>
      </c>
      <c r="M3821" s="137">
        <v>91.552654001919095</v>
      </c>
      <c r="N3821" s="137">
        <v>11.518888895810299</v>
      </c>
      <c r="O3821" s="137">
        <v>11.5755169262039</v>
      </c>
      <c r="P3821" s="137">
        <v>16.621051925854999</v>
      </c>
      <c r="Q3821" s="137">
        <v>34.528244136838403</v>
      </c>
      <c r="R3821" s="137">
        <v>9.4539811770527198</v>
      </c>
      <c r="S3821" s="137">
        <v>22.128621480761201</v>
      </c>
      <c r="T3821" s="137">
        <v>46.191862196071497</v>
      </c>
      <c r="U3821" s="137">
        <v>26.037913366788199</v>
      </c>
      <c r="V3821" s="1">
        <v>0</v>
      </c>
      <c r="W3821" s="1">
        <v>22030753</v>
      </c>
      <c r="X3821" s="1">
        <v>7063159</v>
      </c>
      <c r="Y3821" s="1">
        <v>0</v>
      </c>
      <c r="Z3821" s="1">
        <v>12474861</v>
      </c>
      <c r="AA3821" s="1">
        <v>0</v>
      </c>
      <c r="AB3821" s="1">
        <v>36632677</v>
      </c>
      <c r="AC3821" s="1">
        <v>0</v>
      </c>
      <c r="AD3821" s="1">
        <v>0</v>
      </c>
      <c r="AE3821" s="1">
        <v>0</v>
      </c>
      <c r="AH3821" s="136">
        <f t="shared" si="59"/>
        <v>42201</v>
      </c>
      <c r="AI3821" s="177">
        <f>HLOOKUP(附加题模型!$E$2,历史数据!$B$3:$K$5000,ROW(A3819),)</f>
        <v>26.037913366788199</v>
      </c>
      <c r="AJ3821" s="177">
        <f>HLOOKUP(附加题模型!$E$2,历史数据!$L$3:$U$5000,ROW(A3819),)</f>
        <v>26.037913366788199</v>
      </c>
    </row>
    <row r="3822" spans="1:36" x14ac:dyDescent="0.2">
      <c r="A3822" s="148">
        <v>42202</v>
      </c>
      <c r="B3822" s="137">
        <v>20.375744403115</v>
      </c>
      <c r="C3822" s="137">
        <v>90.333983066785393</v>
      </c>
      <c r="D3822" s="137">
        <v>11.2794371572759</v>
      </c>
      <c r="E3822" s="137">
        <v>11.5755169262039</v>
      </c>
      <c r="F3822" s="137">
        <v>16.621051925854999</v>
      </c>
      <c r="G3822" s="137">
        <v>34.528244136838403</v>
      </c>
      <c r="H3822" s="137">
        <v>9.6396133460270992</v>
      </c>
      <c r="I3822" s="137">
        <v>22.128621480761201</v>
      </c>
      <c r="J3822" s="137">
        <v>46.191862196071497</v>
      </c>
      <c r="K3822" s="137">
        <v>26.037913366788199</v>
      </c>
      <c r="L3822" s="137">
        <v>20.375744403115</v>
      </c>
      <c r="M3822" s="137">
        <v>99.245514279950498</v>
      </c>
      <c r="N3822" s="137">
        <v>12.0860114344443</v>
      </c>
      <c r="O3822" s="137">
        <v>11.5755169262039</v>
      </c>
      <c r="P3822" s="137">
        <v>17.926230682853301</v>
      </c>
      <c r="Q3822" s="137">
        <v>34.528244136838403</v>
      </c>
      <c r="R3822" s="137">
        <v>10.223028734232299</v>
      </c>
      <c r="S3822" s="137">
        <v>22.128621480761201</v>
      </c>
      <c r="T3822" s="137">
        <v>46.191862196071497</v>
      </c>
      <c r="U3822" s="137">
        <v>26.037913366788199</v>
      </c>
      <c r="V3822" s="1">
        <v>0</v>
      </c>
      <c r="W3822" s="1">
        <v>14845283</v>
      </c>
      <c r="X3822" s="1">
        <v>6963577</v>
      </c>
      <c r="Y3822" s="1">
        <v>0</v>
      </c>
      <c r="Z3822" s="1">
        <v>7736613</v>
      </c>
      <c r="AA3822" s="1">
        <v>0</v>
      </c>
      <c r="AB3822" s="1">
        <v>34172784</v>
      </c>
      <c r="AC3822" s="1">
        <v>0</v>
      </c>
      <c r="AD3822" s="1">
        <v>0</v>
      </c>
      <c r="AE3822" s="1">
        <v>0</v>
      </c>
      <c r="AH3822" s="136">
        <f t="shared" si="59"/>
        <v>42202</v>
      </c>
      <c r="AI3822" s="177">
        <f>HLOOKUP(附加题模型!$E$2,历史数据!$B$3:$K$5000,ROW(A3820),)</f>
        <v>26.037913366788199</v>
      </c>
      <c r="AJ3822" s="177">
        <f>HLOOKUP(附加题模型!$E$2,历史数据!$L$3:$U$5000,ROW(A3820),)</f>
        <v>26.037913366788199</v>
      </c>
    </row>
    <row r="3823" spans="1:36" x14ac:dyDescent="0.2">
      <c r="A3823" s="148">
        <v>42205</v>
      </c>
      <c r="B3823" s="137">
        <v>20.375744403115</v>
      </c>
      <c r="C3823" s="137">
        <v>98.179177211708605</v>
      </c>
      <c r="D3823" s="137">
        <v>12.2246413883326</v>
      </c>
      <c r="E3823" s="137">
        <v>11.5755169262039</v>
      </c>
      <c r="F3823" s="137">
        <v>18.046094038087801</v>
      </c>
      <c r="G3823" s="137">
        <v>34.528244136838403</v>
      </c>
      <c r="H3823" s="137">
        <v>10.1965098529503</v>
      </c>
      <c r="I3823" s="137">
        <v>22.128621480761201</v>
      </c>
      <c r="J3823" s="137">
        <v>46.191862196071497</v>
      </c>
      <c r="K3823" s="137">
        <v>26.037913366788199</v>
      </c>
      <c r="L3823" s="137">
        <v>20.375744403115</v>
      </c>
      <c r="M3823" s="137">
        <v>99.702515880625697</v>
      </c>
      <c r="N3823" s="137">
        <v>12.6909421423205</v>
      </c>
      <c r="O3823" s="137">
        <v>11.5755169262039</v>
      </c>
      <c r="P3823" s="137">
        <v>18.086048489832599</v>
      </c>
      <c r="Q3823" s="137">
        <v>34.528244136838403</v>
      </c>
      <c r="R3823" s="137">
        <v>10.5014769876939</v>
      </c>
      <c r="S3823" s="137">
        <v>22.128621480761201</v>
      </c>
      <c r="T3823" s="137">
        <v>46.191862196071497</v>
      </c>
      <c r="U3823" s="137">
        <v>26.037913366788199</v>
      </c>
      <c r="V3823" s="1">
        <v>0</v>
      </c>
      <c r="W3823" s="1">
        <v>16776175</v>
      </c>
      <c r="X3823" s="1">
        <v>8706353</v>
      </c>
      <c r="Y3823" s="1">
        <v>0</v>
      </c>
      <c r="Z3823" s="1">
        <v>11239367</v>
      </c>
      <c r="AA3823" s="1">
        <v>0</v>
      </c>
      <c r="AB3823" s="1">
        <v>40083529</v>
      </c>
      <c r="AC3823" s="1">
        <v>0</v>
      </c>
      <c r="AD3823" s="1">
        <v>0</v>
      </c>
      <c r="AE3823" s="1">
        <v>0</v>
      </c>
      <c r="AH3823" s="136">
        <f t="shared" si="59"/>
        <v>42205</v>
      </c>
      <c r="AI3823" s="177">
        <f>HLOOKUP(附加题模型!$E$2,历史数据!$B$3:$K$5000,ROW(A3821),)</f>
        <v>26.037913366788199</v>
      </c>
      <c r="AJ3823" s="177">
        <f>HLOOKUP(附加题模型!$E$2,历史数据!$L$3:$U$5000,ROW(A3821),)</f>
        <v>26.037913366788199</v>
      </c>
    </row>
    <row r="3824" spans="1:36" x14ac:dyDescent="0.2">
      <c r="A3824" s="148">
        <v>42206</v>
      </c>
      <c r="B3824" s="137">
        <v>20.375744403115</v>
      </c>
      <c r="C3824" s="137">
        <v>98.103010278262701</v>
      </c>
      <c r="D3824" s="137">
        <v>12.577517634593701</v>
      </c>
      <c r="E3824" s="137">
        <v>11.5755169262039</v>
      </c>
      <c r="F3824" s="137">
        <v>17.3935046595887</v>
      </c>
      <c r="G3824" s="137">
        <v>34.528244136838403</v>
      </c>
      <c r="H3824" s="137">
        <v>10.1567315310272</v>
      </c>
      <c r="I3824" s="137">
        <v>22.128621480761201</v>
      </c>
      <c r="J3824" s="137">
        <v>46.191862196071497</v>
      </c>
      <c r="K3824" s="137">
        <v>26.037913366788199</v>
      </c>
      <c r="L3824" s="137">
        <v>20.375744403115</v>
      </c>
      <c r="M3824" s="137">
        <v>101.682856150218</v>
      </c>
      <c r="N3824" s="137">
        <v>13.270667404035301</v>
      </c>
      <c r="O3824" s="137">
        <v>11.5755169262039</v>
      </c>
      <c r="P3824" s="137">
        <v>18.898455675311101</v>
      </c>
      <c r="Q3824" s="137">
        <v>34.528244136838403</v>
      </c>
      <c r="R3824" s="137">
        <v>11.2970434261556</v>
      </c>
      <c r="S3824" s="137">
        <v>22.128621480761201</v>
      </c>
      <c r="T3824" s="137">
        <v>46.191862196071497</v>
      </c>
      <c r="U3824" s="137">
        <v>26.037913366788199</v>
      </c>
      <c r="V3824" s="1">
        <v>0</v>
      </c>
      <c r="W3824" s="1">
        <v>10889716</v>
      </c>
      <c r="X3824" s="1">
        <v>8132338</v>
      </c>
      <c r="Y3824" s="1">
        <v>0</v>
      </c>
      <c r="Z3824" s="1">
        <v>8302412</v>
      </c>
      <c r="AA3824" s="1">
        <v>0</v>
      </c>
      <c r="AB3824" s="1">
        <v>48159075</v>
      </c>
      <c r="AC3824" s="1">
        <v>0</v>
      </c>
      <c r="AD3824" s="1">
        <v>0</v>
      </c>
      <c r="AE3824" s="1">
        <v>0</v>
      </c>
      <c r="AH3824" s="136">
        <f t="shared" si="59"/>
        <v>42206</v>
      </c>
      <c r="AI3824" s="177">
        <f>HLOOKUP(附加题模型!$E$2,历史数据!$B$3:$K$5000,ROW(A3822),)</f>
        <v>26.037913366788199</v>
      </c>
      <c r="AJ3824" s="177">
        <f>HLOOKUP(附加题模型!$E$2,历史数据!$L$3:$U$5000,ROW(A3822),)</f>
        <v>26.037913366788199</v>
      </c>
    </row>
    <row r="3825" spans="1:36" x14ac:dyDescent="0.2">
      <c r="A3825" s="148">
        <v>42207</v>
      </c>
      <c r="B3825" s="137">
        <v>20.375744403115</v>
      </c>
      <c r="C3825" s="137">
        <v>100.768852948868</v>
      </c>
      <c r="D3825" s="137">
        <v>13.2454619578738</v>
      </c>
      <c r="E3825" s="137">
        <v>11.5755169262039</v>
      </c>
      <c r="F3825" s="137">
        <v>18.898455675311101</v>
      </c>
      <c r="G3825" s="137">
        <v>34.528244136838403</v>
      </c>
      <c r="H3825" s="137">
        <v>11.005335732053</v>
      </c>
      <c r="I3825" s="137">
        <v>22.128621480761201</v>
      </c>
      <c r="J3825" s="137">
        <v>46.191862196071497</v>
      </c>
      <c r="K3825" s="137">
        <v>26.037913366788199</v>
      </c>
      <c r="L3825" s="137">
        <v>20.375744403115</v>
      </c>
      <c r="M3825" s="137">
        <v>108.537880160345</v>
      </c>
      <c r="N3825" s="137">
        <v>13.7243654349425</v>
      </c>
      <c r="O3825" s="137">
        <v>11.5755169262039</v>
      </c>
      <c r="P3825" s="137">
        <v>19.271363891596302</v>
      </c>
      <c r="Q3825" s="137">
        <v>34.528244136838403</v>
      </c>
      <c r="R3825" s="137">
        <v>11.1246706978222</v>
      </c>
      <c r="S3825" s="137">
        <v>22.128621480761201</v>
      </c>
      <c r="T3825" s="137">
        <v>46.191862196071497</v>
      </c>
      <c r="U3825" s="137">
        <v>26.037913366788199</v>
      </c>
      <c r="V3825" s="1">
        <v>0</v>
      </c>
      <c r="W3825" s="1">
        <v>16283846</v>
      </c>
      <c r="X3825" s="1">
        <v>9410029</v>
      </c>
      <c r="Y3825" s="1">
        <v>0</v>
      </c>
      <c r="Z3825" s="1">
        <v>6590186</v>
      </c>
      <c r="AA3825" s="1">
        <v>0</v>
      </c>
      <c r="AB3825" s="1">
        <v>35910431</v>
      </c>
      <c r="AC3825" s="1">
        <v>0</v>
      </c>
      <c r="AD3825" s="1">
        <v>0</v>
      </c>
      <c r="AE3825" s="1">
        <v>0</v>
      </c>
      <c r="AH3825" s="136">
        <f t="shared" si="59"/>
        <v>42207</v>
      </c>
      <c r="AI3825" s="177">
        <f>HLOOKUP(附加题模型!$E$2,历史数据!$B$3:$K$5000,ROW(A3823),)</f>
        <v>26.037913366788199</v>
      </c>
      <c r="AJ3825" s="177">
        <f>HLOOKUP(附加题模型!$E$2,历史数据!$L$3:$U$5000,ROW(A3823),)</f>
        <v>26.037913366788199</v>
      </c>
    </row>
    <row r="3826" spans="1:36" x14ac:dyDescent="0.2">
      <c r="A3826" s="148">
        <v>42208</v>
      </c>
      <c r="B3826" s="137">
        <v>20.375744403115</v>
      </c>
      <c r="C3826" s="137">
        <v>107.24304229176499</v>
      </c>
      <c r="D3826" s="137">
        <v>13.7243654349425</v>
      </c>
      <c r="E3826" s="137">
        <v>11.5755169262039</v>
      </c>
      <c r="F3826" s="137">
        <v>19.258045741014701</v>
      </c>
      <c r="G3826" s="137">
        <v>34.528244136838403</v>
      </c>
      <c r="H3826" s="137">
        <v>11.2837839855145</v>
      </c>
      <c r="I3826" s="137">
        <v>22.128621480761201</v>
      </c>
      <c r="J3826" s="137">
        <v>46.191862196071497</v>
      </c>
      <c r="K3826" s="137">
        <v>26.037913366788199</v>
      </c>
      <c r="L3826" s="137">
        <v>20.375744403115</v>
      </c>
      <c r="M3826" s="137">
        <v>112.27005989919201</v>
      </c>
      <c r="N3826" s="137">
        <v>14.367104312061</v>
      </c>
      <c r="O3826" s="137">
        <v>11.5755169262039</v>
      </c>
      <c r="P3826" s="137">
        <v>21.202495725930401</v>
      </c>
      <c r="Q3826" s="137">
        <v>34.528244136838403</v>
      </c>
      <c r="R3826" s="137">
        <v>12.2384637116685</v>
      </c>
      <c r="S3826" s="137">
        <v>22.128621480761201</v>
      </c>
      <c r="T3826" s="137">
        <v>46.191862196071497</v>
      </c>
      <c r="U3826" s="137">
        <v>26.037913366788199</v>
      </c>
      <c r="V3826" s="1">
        <v>0</v>
      </c>
      <c r="W3826" s="1">
        <v>16901116</v>
      </c>
      <c r="X3826" s="1">
        <v>6747397</v>
      </c>
      <c r="Y3826" s="1">
        <v>0</v>
      </c>
      <c r="Z3826" s="1">
        <v>7183109</v>
      </c>
      <c r="AA3826" s="1">
        <v>0</v>
      </c>
      <c r="AB3826" s="1">
        <v>48608845</v>
      </c>
      <c r="AC3826" s="1">
        <v>0</v>
      </c>
      <c r="AD3826" s="1">
        <v>0</v>
      </c>
      <c r="AE3826" s="1">
        <v>0</v>
      </c>
      <c r="AH3826" s="136">
        <f t="shared" si="59"/>
        <v>42208</v>
      </c>
      <c r="AI3826" s="177">
        <f>HLOOKUP(附加题模型!$E$2,历史数据!$B$3:$K$5000,ROW(A3824),)</f>
        <v>26.037913366788199</v>
      </c>
      <c r="AJ3826" s="177">
        <f>HLOOKUP(附加题模型!$E$2,历史数据!$L$3:$U$5000,ROW(A3824),)</f>
        <v>26.037913366788199</v>
      </c>
    </row>
    <row r="3827" spans="1:36" x14ac:dyDescent="0.2">
      <c r="A3827" s="148">
        <v>42209</v>
      </c>
      <c r="B3827" s="137">
        <v>20.375744403115</v>
      </c>
      <c r="C3827" s="137">
        <v>111.660724431625</v>
      </c>
      <c r="D3827" s="137">
        <v>14.430117927464799</v>
      </c>
      <c r="E3827" s="137">
        <v>11.5755169262039</v>
      </c>
      <c r="F3827" s="137">
        <v>23.067036807356502</v>
      </c>
      <c r="G3827" s="137">
        <v>34.528244136838403</v>
      </c>
      <c r="H3827" s="137">
        <v>12.4108364400019</v>
      </c>
      <c r="I3827" s="137">
        <v>22.128621480761201</v>
      </c>
      <c r="J3827" s="137">
        <v>46.191862196071497</v>
      </c>
      <c r="K3827" s="137">
        <v>26.037913366788199</v>
      </c>
      <c r="L3827" s="137">
        <v>20.375744403115</v>
      </c>
      <c r="M3827" s="137">
        <v>111.81305829851701</v>
      </c>
      <c r="N3827" s="137">
        <v>13.6865572657002</v>
      </c>
      <c r="O3827" s="137">
        <v>11.5755169262039</v>
      </c>
      <c r="P3827" s="137">
        <v>20.376770389870298</v>
      </c>
      <c r="Q3827" s="137">
        <v>34.528244136838403</v>
      </c>
      <c r="R3827" s="137">
        <v>12.477133643207001</v>
      </c>
      <c r="S3827" s="137">
        <v>22.128621480761201</v>
      </c>
      <c r="T3827" s="137">
        <v>46.191862196071497</v>
      </c>
      <c r="U3827" s="137">
        <v>26.037913366788199</v>
      </c>
      <c r="V3827" s="1">
        <v>0</v>
      </c>
      <c r="W3827" s="1">
        <v>14890010</v>
      </c>
      <c r="X3827" s="1">
        <v>10202875</v>
      </c>
      <c r="Y3827" s="1">
        <v>0</v>
      </c>
      <c r="Z3827" s="1">
        <v>12986286</v>
      </c>
      <c r="AA3827" s="1">
        <v>0</v>
      </c>
      <c r="AB3827" s="1">
        <v>62145610</v>
      </c>
      <c r="AC3827" s="1">
        <v>0</v>
      </c>
      <c r="AD3827" s="1">
        <v>0</v>
      </c>
      <c r="AE3827" s="1">
        <v>0</v>
      </c>
      <c r="AH3827" s="136">
        <f t="shared" si="59"/>
        <v>42209</v>
      </c>
      <c r="AI3827" s="177">
        <f>HLOOKUP(附加题模型!$E$2,历史数据!$B$3:$K$5000,ROW(A3825),)</f>
        <v>26.037913366788199</v>
      </c>
      <c r="AJ3827" s="177">
        <f>HLOOKUP(附加题模型!$E$2,历史数据!$L$3:$U$5000,ROW(A3825),)</f>
        <v>26.037913366788199</v>
      </c>
    </row>
    <row r="3828" spans="1:36" x14ac:dyDescent="0.2">
      <c r="A3828" s="148">
        <v>42212</v>
      </c>
      <c r="B3828" s="137">
        <v>20.375744403115</v>
      </c>
      <c r="C3828" s="137">
        <v>109.451883361695</v>
      </c>
      <c r="D3828" s="137">
        <v>13.106832003985501</v>
      </c>
      <c r="E3828" s="137">
        <v>11.5755169262039</v>
      </c>
      <c r="F3828" s="137">
        <v>19.630953957299901</v>
      </c>
      <c r="G3828" s="137">
        <v>34.528244136838403</v>
      </c>
      <c r="H3828" s="137">
        <v>12.0926098646172</v>
      </c>
      <c r="I3828" s="137">
        <v>22.128621480761201</v>
      </c>
      <c r="J3828" s="137">
        <v>46.191862196071497</v>
      </c>
      <c r="K3828" s="137">
        <v>26.037913366788199</v>
      </c>
      <c r="L3828" s="137">
        <v>20.375744403115</v>
      </c>
      <c r="M3828" s="137">
        <v>100.61651908197599</v>
      </c>
      <c r="N3828" s="137">
        <v>13.0060102193394</v>
      </c>
      <c r="O3828" s="137">
        <v>11.5755169262039</v>
      </c>
      <c r="P3828" s="137">
        <v>19.018319030545602</v>
      </c>
      <c r="Q3828" s="137">
        <v>34.528244136838403</v>
      </c>
      <c r="R3828" s="137">
        <v>11.230746222950399</v>
      </c>
      <c r="S3828" s="137">
        <v>22.128621480761201</v>
      </c>
      <c r="T3828" s="137">
        <v>46.191862196071497</v>
      </c>
      <c r="U3828" s="137">
        <v>26.037913366788199</v>
      </c>
      <c r="V3828" s="1">
        <v>0</v>
      </c>
      <c r="W3828" s="1">
        <v>13738696</v>
      </c>
      <c r="X3828" s="1">
        <v>7260402</v>
      </c>
      <c r="Y3828" s="1">
        <v>0</v>
      </c>
      <c r="Z3828" s="1">
        <v>11589891</v>
      </c>
      <c r="AA3828" s="1">
        <v>0</v>
      </c>
      <c r="AB3828" s="1">
        <v>43004197</v>
      </c>
      <c r="AC3828" s="1">
        <v>0</v>
      </c>
      <c r="AD3828" s="1">
        <v>0</v>
      </c>
      <c r="AE3828" s="1">
        <v>0</v>
      </c>
      <c r="AH3828" s="136">
        <f t="shared" si="59"/>
        <v>42212</v>
      </c>
      <c r="AI3828" s="177">
        <f>HLOOKUP(附加题模型!$E$2,历史数据!$B$3:$K$5000,ROW(A3826),)</f>
        <v>26.037913366788199</v>
      </c>
      <c r="AJ3828" s="177">
        <f>HLOOKUP(附加题模型!$E$2,历史数据!$L$3:$U$5000,ROW(A3826),)</f>
        <v>26.037913366788199</v>
      </c>
    </row>
    <row r="3829" spans="1:36" x14ac:dyDescent="0.2">
      <c r="A3829" s="148">
        <v>42213</v>
      </c>
      <c r="B3829" s="137">
        <v>20.375744403115</v>
      </c>
      <c r="C3829" s="137">
        <v>90.562483867123007</v>
      </c>
      <c r="D3829" s="137">
        <v>12.3506686191401</v>
      </c>
      <c r="E3829" s="137">
        <v>11.5755169262039</v>
      </c>
      <c r="F3829" s="137">
        <v>17.340232057262199</v>
      </c>
      <c r="G3829" s="137">
        <v>34.528244136838403</v>
      </c>
      <c r="H3829" s="137">
        <v>10.103693768463099</v>
      </c>
      <c r="I3829" s="137">
        <v>22.128621480761201</v>
      </c>
      <c r="J3829" s="137">
        <v>46.191862196071497</v>
      </c>
      <c r="K3829" s="137">
        <v>26.037913366788199</v>
      </c>
      <c r="L3829" s="137">
        <v>20.375744403115</v>
      </c>
      <c r="M3829" s="137">
        <v>91.628820935364899</v>
      </c>
      <c r="N3829" s="137">
        <v>12.3506686191401</v>
      </c>
      <c r="O3829" s="137">
        <v>11.5755169262039</v>
      </c>
      <c r="P3829" s="137">
        <v>19.977225872421901</v>
      </c>
      <c r="Q3829" s="137">
        <v>34.528244136838403</v>
      </c>
      <c r="R3829" s="137">
        <v>10.103693768463099</v>
      </c>
      <c r="S3829" s="137">
        <v>22.128621480761201</v>
      </c>
      <c r="T3829" s="137">
        <v>46.191862196071497</v>
      </c>
      <c r="U3829" s="137">
        <v>26.037913366788199</v>
      </c>
      <c r="V3829" s="1">
        <v>0</v>
      </c>
      <c r="W3829" s="1">
        <v>18079920</v>
      </c>
      <c r="X3829" s="1">
        <v>4329112</v>
      </c>
      <c r="Y3829" s="1">
        <v>0</v>
      </c>
      <c r="Z3829" s="1">
        <v>13686759</v>
      </c>
      <c r="AA3829" s="1">
        <v>0</v>
      </c>
      <c r="AB3829" s="1">
        <v>42663554</v>
      </c>
      <c r="AC3829" s="1">
        <v>0</v>
      </c>
      <c r="AD3829" s="1">
        <v>0</v>
      </c>
      <c r="AE3829" s="1">
        <v>0</v>
      </c>
      <c r="AH3829" s="136">
        <f t="shared" si="59"/>
        <v>42213</v>
      </c>
      <c r="AI3829" s="177">
        <f>HLOOKUP(附加题模型!$E$2,历史数据!$B$3:$K$5000,ROW(A3827),)</f>
        <v>26.037913366788199</v>
      </c>
      <c r="AJ3829" s="177">
        <f>HLOOKUP(附加题模型!$E$2,历史数据!$L$3:$U$5000,ROW(A3827),)</f>
        <v>26.037913366788199</v>
      </c>
    </row>
    <row r="3830" spans="1:36" x14ac:dyDescent="0.2">
      <c r="A3830" s="148">
        <v>42214</v>
      </c>
      <c r="B3830" s="137">
        <v>20.375744403115</v>
      </c>
      <c r="C3830" s="137">
        <v>93.532994271511299</v>
      </c>
      <c r="D3830" s="137">
        <v>12.161627772928799</v>
      </c>
      <c r="E3830" s="137">
        <v>11.5755169262039</v>
      </c>
      <c r="F3830" s="137">
        <v>19.977225872421901</v>
      </c>
      <c r="G3830" s="137">
        <v>34.528244136838403</v>
      </c>
      <c r="H3830" s="137">
        <v>10.806444122437499</v>
      </c>
      <c r="I3830" s="137">
        <v>22.128621480761201</v>
      </c>
      <c r="J3830" s="137">
        <v>46.191862196071497</v>
      </c>
      <c r="K3830" s="137">
        <v>26.037913366788199</v>
      </c>
      <c r="L3830" s="137">
        <v>20.375744403115</v>
      </c>
      <c r="M3830" s="137">
        <v>96.732005476237305</v>
      </c>
      <c r="N3830" s="137">
        <v>12.3506686191401</v>
      </c>
      <c r="O3830" s="137">
        <v>11.5755169262039</v>
      </c>
      <c r="P3830" s="137">
        <v>20.4300429921968</v>
      </c>
      <c r="Q3830" s="137">
        <v>34.528244136838403</v>
      </c>
      <c r="R3830" s="137">
        <v>11.111411257181199</v>
      </c>
      <c r="S3830" s="137">
        <v>22.128621480761201</v>
      </c>
      <c r="T3830" s="137">
        <v>46.191862196071497</v>
      </c>
      <c r="U3830" s="137">
        <v>26.037913366788199</v>
      </c>
      <c r="V3830" s="1">
        <v>0</v>
      </c>
      <c r="W3830" s="1">
        <v>12402157</v>
      </c>
      <c r="X3830" s="1">
        <v>6534475</v>
      </c>
      <c r="Y3830" s="1">
        <v>0</v>
      </c>
      <c r="Z3830" s="1">
        <v>15210871</v>
      </c>
      <c r="AA3830" s="1">
        <v>0</v>
      </c>
      <c r="AB3830" s="1">
        <v>57478771</v>
      </c>
      <c r="AC3830" s="1">
        <v>0</v>
      </c>
      <c r="AD3830" s="1">
        <v>0</v>
      </c>
      <c r="AE3830" s="1">
        <v>0</v>
      </c>
      <c r="AH3830" s="136">
        <f t="shared" si="59"/>
        <v>42214</v>
      </c>
      <c r="AI3830" s="177">
        <f>HLOOKUP(附加题模型!$E$2,历史数据!$B$3:$K$5000,ROW(A3828),)</f>
        <v>26.037913366788199</v>
      </c>
      <c r="AJ3830" s="177">
        <f>HLOOKUP(附加题模型!$E$2,历史数据!$L$3:$U$5000,ROW(A3828),)</f>
        <v>26.037913366788199</v>
      </c>
    </row>
    <row r="3831" spans="1:36" x14ac:dyDescent="0.2">
      <c r="A3831" s="148">
        <v>42215</v>
      </c>
      <c r="B3831" s="137">
        <v>20.375744403115</v>
      </c>
      <c r="C3831" s="137">
        <v>96.732005476237305</v>
      </c>
      <c r="D3831" s="137">
        <v>12.300257726817099</v>
      </c>
      <c r="E3831" s="137">
        <v>11.5755169262039</v>
      </c>
      <c r="F3831" s="137">
        <v>19.977225872421901</v>
      </c>
      <c r="G3831" s="137">
        <v>34.528244136838403</v>
      </c>
      <c r="H3831" s="137">
        <v>11.111411257181199</v>
      </c>
      <c r="I3831" s="137">
        <v>22.128621480761201</v>
      </c>
      <c r="J3831" s="137">
        <v>46.191862196071497</v>
      </c>
      <c r="K3831" s="137">
        <v>26.037913366788199</v>
      </c>
      <c r="L3831" s="137">
        <v>20.375744403115</v>
      </c>
      <c r="M3831" s="137">
        <v>93.0759926708362</v>
      </c>
      <c r="N3831" s="137">
        <v>11.9221760343945</v>
      </c>
      <c r="O3831" s="137">
        <v>11.5755169262039</v>
      </c>
      <c r="P3831" s="137">
        <v>19.551045053810199</v>
      </c>
      <c r="Q3831" s="137">
        <v>34.528244136838403</v>
      </c>
      <c r="R3831" s="137">
        <v>11.0848923758991</v>
      </c>
      <c r="S3831" s="137">
        <v>22.128621480761201</v>
      </c>
      <c r="T3831" s="137">
        <v>46.191862196071497</v>
      </c>
      <c r="U3831" s="137">
        <v>26.037913366788199</v>
      </c>
      <c r="V3831" s="1">
        <v>0</v>
      </c>
      <c r="W3831" s="1">
        <v>10633958</v>
      </c>
      <c r="X3831" s="1">
        <v>5471194</v>
      </c>
      <c r="Y3831" s="1">
        <v>0</v>
      </c>
      <c r="Z3831" s="1">
        <v>8786109</v>
      </c>
      <c r="AA3831" s="1">
        <v>0</v>
      </c>
      <c r="AB3831" s="1">
        <v>59283813</v>
      </c>
      <c r="AC3831" s="1">
        <v>0</v>
      </c>
      <c r="AD3831" s="1">
        <v>0</v>
      </c>
      <c r="AE3831" s="1">
        <v>0</v>
      </c>
      <c r="AH3831" s="136">
        <f t="shared" si="59"/>
        <v>42215</v>
      </c>
      <c r="AI3831" s="177">
        <f>HLOOKUP(附加题模型!$E$2,历史数据!$B$3:$K$5000,ROW(A3829),)</f>
        <v>26.037913366788199</v>
      </c>
      <c r="AJ3831" s="177">
        <f>HLOOKUP(附加题模型!$E$2,历史数据!$L$3:$U$5000,ROW(A3829),)</f>
        <v>26.037913366788199</v>
      </c>
    </row>
    <row r="3832" spans="1:36" x14ac:dyDescent="0.2">
      <c r="A3832" s="148">
        <v>42216</v>
      </c>
      <c r="B3832" s="137">
        <v>20.375744403115</v>
      </c>
      <c r="C3832" s="137">
        <v>89.876981466110294</v>
      </c>
      <c r="D3832" s="137">
        <v>11.518888895810299</v>
      </c>
      <c r="E3832" s="137">
        <v>11.5755169262039</v>
      </c>
      <c r="F3832" s="137">
        <v>19.750817312534501</v>
      </c>
      <c r="G3832" s="137">
        <v>34.528244136838403</v>
      </c>
      <c r="H3832" s="137">
        <v>10.7799252411555</v>
      </c>
      <c r="I3832" s="137">
        <v>22.128621480761201</v>
      </c>
      <c r="J3832" s="137">
        <v>46.191862196071497</v>
      </c>
      <c r="K3832" s="137">
        <v>26.037913366788199</v>
      </c>
      <c r="L3832" s="137">
        <v>20.375744403115</v>
      </c>
      <c r="M3832" s="137">
        <v>88.658310530976607</v>
      </c>
      <c r="N3832" s="137">
        <v>11.531491618891099</v>
      </c>
      <c r="O3832" s="137">
        <v>11.5755169262039</v>
      </c>
      <c r="P3832" s="137">
        <v>20.9361327142982</v>
      </c>
      <c r="Q3832" s="137">
        <v>34.528244136838403</v>
      </c>
      <c r="R3832" s="137">
        <v>10.3821420219247</v>
      </c>
      <c r="S3832" s="137">
        <v>22.128621480761201</v>
      </c>
      <c r="T3832" s="137">
        <v>46.191862196071497</v>
      </c>
      <c r="U3832" s="137">
        <v>26.037913366788199</v>
      </c>
      <c r="V3832" s="1">
        <v>0</v>
      </c>
      <c r="W3832" s="1">
        <v>7091970</v>
      </c>
      <c r="X3832" s="1">
        <v>3874901</v>
      </c>
      <c r="Y3832" s="1">
        <v>0</v>
      </c>
      <c r="Z3832" s="1">
        <v>18256765</v>
      </c>
      <c r="AA3832" s="1">
        <v>0</v>
      </c>
      <c r="AB3832" s="1">
        <v>35817617</v>
      </c>
      <c r="AC3832" s="1">
        <v>0</v>
      </c>
      <c r="AD3832" s="1">
        <v>0</v>
      </c>
      <c r="AE3832" s="1">
        <v>0</v>
      </c>
      <c r="AH3832" s="136">
        <f t="shared" si="59"/>
        <v>42216</v>
      </c>
      <c r="AI3832" s="177">
        <f>HLOOKUP(附加题模型!$E$2,历史数据!$B$3:$K$5000,ROW(A3830),)</f>
        <v>26.037913366788199</v>
      </c>
      <c r="AJ3832" s="177">
        <f>HLOOKUP(附加题模型!$E$2,历史数据!$L$3:$U$5000,ROW(A3830),)</f>
        <v>26.037913366788199</v>
      </c>
    </row>
    <row r="3833" spans="1:36" x14ac:dyDescent="0.2">
      <c r="A3833" s="148">
        <v>42219</v>
      </c>
      <c r="B3833" s="137">
        <v>20.375744403115</v>
      </c>
      <c r="C3833" s="137">
        <v>85.9163009269257</v>
      </c>
      <c r="D3833" s="137">
        <v>11.4558752804065</v>
      </c>
      <c r="E3833" s="137">
        <v>11.5755169262039</v>
      </c>
      <c r="F3833" s="137">
        <v>20.110407378238001</v>
      </c>
      <c r="G3833" s="137">
        <v>34.528244136838403</v>
      </c>
      <c r="H3833" s="137">
        <v>10.1567315310272</v>
      </c>
      <c r="I3833" s="137">
        <v>22.128621480761201</v>
      </c>
      <c r="J3833" s="137">
        <v>46.191862196071497</v>
      </c>
      <c r="K3833" s="137">
        <v>26.037913366788199</v>
      </c>
      <c r="L3833" s="137">
        <v>20.375744403115</v>
      </c>
      <c r="M3833" s="137">
        <v>79.822946251257207</v>
      </c>
      <c r="N3833" s="137">
        <v>10.9517663571763</v>
      </c>
      <c r="O3833" s="137">
        <v>11.5755169262039</v>
      </c>
      <c r="P3833" s="137">
        <v>18.8451830729847</v>
      </c>
      <c r="Q3833" s="137">
        <v>34.528244136838403</v>
      </c>
      <c r="R3833" s="137">
        <v>9.4407217364116907</v>
      </c>
      <c r="S3833" s="137">
        <v>22.128621480761201</v>
      </c>
      <c r="T3833" s="137">
        <v>46.191862196071497</v>
      </c>
      <c r="U3833" s="137">
        <v>26.037913366788199</v>
      </c>
      <c r="V3833" s="1">
        <v>0</v>
      </c>
      <c r="W3833" s="1">
        <v>9692515</v>
      </c>
      <c r="X3833" s="1">
        <v>3351900</v>
      </c>
      <c r="Y3833" s="1">
        <v>0</v>
      </c>
      <c r="Z3833" s="1">
        <v>7378175</v>
      </c>
      <c r="AA3833" s="1">
        <v>0</v>
      </c>
      <c r="AB3833" s="1">
        <v>28908088</v>
      </c>
      <c r="AC3833" s="1">
        <v>0</v>
      </c>
      <c r="AD3833" s="1">
        <v>0</v>
      </c>
      <c r="AE3833" s="1">
        <v>0</v>
      </c>
      <c r="AH3833" s="136">
        <f t="shared" si="59"/>
        <v>42219</v>
      </c>
      <c r="AI3833" s="177">
        <f>HLOOKUP(附加题模型!$E$2,历史数据!$B$3:$K$5000,ROW(A3831),)</f>
        <v>26.037913366788199</v>
      </c>
      <c r="AJ3833" s="177">
        <f>HLOOKUP(附加题模型!$E$2,历史数据!$L$3:$U$5000,ROW(A3831),)</f>
        <v>26.037913366788199</v>
      </c>
    </row>
    <row r="3834" spans="1:36" x14ac:dyDescent="0.2">
      <c r="A3834" s="148">
        <v>42220</v>
      </c>
      <c r="B3834" s="137">
        <v>20.375744403115</v>
      </c>
      <c r="C3834" s="137">
        <v>80.127613985040696</v>
      </c>
      <c r="D3834" s="137">
        <v>11.014779972580101</v>
      </c>
      <c r="E3834" s="137">
        <v>11.5755169262039</v>
      </c>
      <c r="F3834" s="137">
        <v>18.8451830729847</v>
      </c>
      <c r="G3834" s="137">
        <v>34.528244136838403</v>
      </c>
      <c r="H3834" s="137">
        <v>9.4407217364116907</v>
      </c>
      <c r="I3834" s="137">
        <v>22.128621480761201</v>
      </c>
      <c r="J3834" s="137">
        <v>46.191862196071497</v>
      </c>
      <c r="K3834" s="137">
        <v>26.037913366788199</v>
      </c>
      <c r="L3834" s="137">
        <v>20.375744403115</v>
      </c>
      <c r="M3834" s="137">
        <v>87.287305728951097</v>
      </c>
      <c r="N3834" s="137">
        <v>11.493683449648801</v>
      </c>
      <c r="O3834" s="137">
        <v>11.5755169262039</v>
      </c>
      <c r="P3834" s="137">
        <v>20.3101796369623</v>
      </c>
      <c r="Q3834" s="137">
        <v>34.528244136838403</v>
      </c>
      <c r="R3834" s="137">
        <v>10.3291042593605</v>
      </c>
      <c r="S3834" s="137">
        <v>22.128621480761201</v>
      </c>
      <c r="T3834" s="137">
        <v>46.191862196071497</v>
      </c>
      <c r="U3834" s="137">
        <v>26.037913366788199</v>
      </c>
      <c r="V3834" s="1">
        <v>0</v>
      </c>
      <c r="W3834" s="1">
        <v>10084999</v>
      </c>
      <c r="X3834" s="1">
        <v>4071701</v>
      </c>
      <c r="Y3834" s="1">
        <v>0</v>
      </c>
      <c r="Z3834" s="1">
        <v>12416973</v>
      </c>
      <c r="AA3834" s="1">
        <v>0</v>
      </c>
      <c r="AB3834" s="1">
        <v>27357132</v>
      </c>
      <c r="AC3834" s="1">
        <v>0</v>
      </c>
      <c r="AD3834" s="1">
        <v>0</v>
      </c>
      <c r="AE3834" s="1">
        <v>0</v>
      </c>
      <c r="AH3834" s="136">
        <f t="shared" si="59"/>
        <v>42220</v>
      </c>
      <c r="AI3834" s="177">
        <f>HLOOKUP(附加题模型!$E$2,历史数据!$B$3:$K$5000,ROW(A3832),)</f>
        <v>26.037913366788199</v>
      </c>
      <c r="AJ3834" s="177">
        <f>HLOOKUP(附加题模型!$E$2,历史数据!$L$3:$U$5000,ROW(A3832),)</f>
        <v>26.037913366788199</v>
      </c>
    </row>
    <row r="3835" spans="1:36" x14ac:dyDescent="0.2">
      <c r="A3835" s="148">
        <v>42221</v>
      </c>
      <c r="B3835" s="137">
        <v>20.375744403115</v>
      </c>
      <c r="C3835" s="137">
        <v>86.830304128275998</v>
      </c>
      <c r="D3835" s="137">
        <v>11.5945052342948</v>
      </c>
      <c r="E3835" s="137">
        <v>11.5755169262039</v>
      </c>
      <c r="F3835" s="137">
        <v>19.8440443666058</v>
      </c>
      <c r="G3835" s="137">
        <v>34.528244136838403</v>
      </c>
      <c r="H3835" s="137">
        <v>10.3291042593605</v>
      </c>
      <c r="I3835" s="137">
        <v>22.128621480761201</v>
      </c>
      <c r="J3835" s="137">
        <v>46.191862196071497</v>
      </c>
      <c r="K3835" s="137">
        <v>26.037913366788199</v>
      </c>
      <c r="L3835" s="137">
        <v>20.375744403115</v>
      </c>
      <c r="M3835" s="137">
        <v>85.763967060034005</v>
      </c>
      <c r="N3835" s="137">
        <v>12.0734087113635</v>
      </c>
      <c r="O3835" s="137">
        <v>11.5755169262039</v>
      </c>
      <c r="P3835" s="137">
        <v>19.364590945667601</v>
      </c>
      <c r="Q3835" s="137">
        <v>34.528244136838403</v>
      </c>
      <c r="R3835" s="137">
        <v>10.1965098529503</v>
      </c>
      <c r="S3835" s="137">
        <v>22.128621480761201</v>
      </c>
      <c r="T3835" s="137">
        <v>46.191862196071497</v>
      </c>
      <c r="U3835" s="137">
        <v>26.037913366788199</v>
      </c>
      <c r="V3835" s="1">
        <v>0</v>
      </c>
      <c r="W3835" s="1">
        <v>8495265</v>
      </c>
      <c r="X3835" s="1">
        <v>5148023</v>
      </c>
      <c r="Y3835" s="1">
        <v>0</v>
      </c>
      <c r="Z3835" s="1">
        <v>8686172</v>
      </c>
      <c r="AA3835" s="1">
        <v>0</v>
      </c>
      <c r="AB3835" s="1">
        <v>29809722</v>
      </c>
      <c r="AC3835" s="1">
        <v>0</v>
      </c>
      <c r="AD3835" s="1">
        <v>0</v>
      </c>
      <c r="AE3835" s="1">
        <v>0</v>
      </c>
      <c r="AH3835" s="136">
        <f t="shared" si="59"/>
        <v>42221</v>
      </c>
      <c r="AI3835" s="177">
        <f>HLOOKUP(附加题模型!$E$2,历史数据!$B$3:$K$5000,ROW(A3833),)</f>
        <v>26.037913366788199</v>
      </c>
      <c r="AJ3835" s="177">
        <f>HLOOKUP(附加题模型!$E$2,历史数据!$L$3:$U$5000,ROW(A3833),)</f>
        <v>26.037913366788199</v>
      </c>
    </row>
    <row r="3836" spans="1:36" x14ac:dyDescent="0.2">
      <c r="A3836" s="148">
        <v>42222</v>
      </c>
      <c r="B3836" s="137">
        <v>20.375744403115</v>
      </c>
      <c r="C3836" s="137">
        <v>83.783626790441801</v>
      </c>
      <c r="D3836" s="137">
        <v>12.0734087113635</v>
      </c>
      <c r="E3836" s="137">
        <v>11.5755169262039</v>
      </c>
      <c r="F3836" s="137">
        <v>18.645410814260401</v>
      </c>
      <c r="G3836" s="137">
        <v>34.528244136838403</v>
      </c>
      <c r="H3836" s="137">
        <v>9.8385049556425201</v>
      </c>
      <c r="I3836" s="137">
        <v>22.128621480761201</v>
      </c>
      <c r="J3836" s="137">
        <v>46.191862196071497</v>
      </c>
      <c r="K3836" s="137">
        <v>26.037913366788199</v>
      </c>
      <c r="L3836" s="137">
        <v>20.375744403115</v>
      </c>
      <c r="M3836" s="137">
        <v>87.211138795505306</v>
      </c>
      <c r="N3836" s="137">
        <v>12.6783394192398</v>
      </c>
      <c r="O3836" s="137">
        <v>11.5755169262039</v>
      </c>
      <c r="P3836" s="137">
        <v>19.311318343341199</v>
      </c>
      <c r="Q3836" s="137">
        <v>34.528244136838403</v>
      </c>
      <c r="R3836" s="137">
        <v>10.0241371246169</v>
      </c>
      <c r="S3836" s="137">
        <v>22.128621480761201</v>
      </c>
      <c r="T3836" s="137">
        <v>46.191862196071497</v>
      </c>
      <c r="U3836" s="137">
        <v>26.037913366788199</v>
      </c>
      <c r="V3836" s="1">
        <v>0</v>
      </c>
      <c r="W3836" s="1">
        <v>6371197</v>
      </c>
      <c r="X3836" s="1">
        <v>7350367</v>
      </c>
      <c r="Y3836" s="1">
        <v>0</v>
      </c>
      <c r="Z3836" s="1">
        <v>5775980</v>
      </c>
      <c r="AA3836" s="1">
        <v>0</v>
      </c>
      <c r="AB3836" s="1">
        <v>17776570</v>
      </c>
      <c r="AC3836" s="1">
        <v>0</v>
      </c>
      <c r="AD3836" s="1">
        <v>0</v>
      </c>
      <c r="AE3836" s="1">
        <v>0</v>
      </c>
      <c r="AH3836" s="136">
        <f t="shared" si="59"/>
        <v>42222</v>
      </c>
      <c r="AI3836" s="177">
        <f>HLOOKUP(附加题模型!$E$2,历史数据!$B$3:$K$5000,ROW(A3834),)</f>
        <v>26.037913366788199</v>
      </c>
      <c r="AJ3836" s="177">
        <f>HLOOKUP(附加题模型!$E$2,历史数据!$L$3:$U$5000,ROW(A3834),)</f>
        <v>26.037913366788199</v>
      </c>
    </row>
    <row r="3837" spans="1:36" x14ac:dyDescent="0.2">
      <c r="A3837" s="148">
        <v>42223</v>
      </c>
      <c r="B3837" s="137">
        <v>20.375744403115</v>
      </c>
      <c r="C3837" s="137">
        <v>87.972808129963894</v>
      </c>
      <c r="D3837" s="137">
        <v>13.0060102193394</v>
      </c>
      <c r="E3837" s="137">
        <v>11.5755169262039</v>
      </c>
      <c r="F3837" s="137">
        <v>19.8440443666058</v>
      </c>
      <c r="G3837" s="137">
        <v>36.248512527997597</v>
      </c>
      <c r="H3837" s="137">
        <v>10.183250412309199</v>
      </c>
      <c r="I3837" s="137">
        <v>22.128621480761201</v>
      </c>
      <c r="J3837" s="137">
        <v>46.191862196071497</v>
      </c>
      <c r="K3837" s="137">
        <v>26.037913366788199</v>
      </c>
      <c r="L3837" s="137">
        <v>20.375744403115</v>
      </c>
      <c r="M3837" s="137">
        <v>95.970336141778702</v>
      </c>
      <c r="N3837" s="137">
        <v>13.3084755732775</v>
      </c>
      <c r="O3837" s="137">
        <v>11.5755169262039</v>
      </c>
      <c r="P3837" s="137">
        <v>19.883998818350602</v>
      </c>
      <c r="Q3837" s="137">
        <v>36.248512527997597</v>
      </c>
      <c r="R3837" s="137">
        <v>10.4882175470529</v>
      </c>
      <c r="S3837" s="137">
        <v>22.128621480761201</v>
      </c>
      <c r="T3837" s="137">
        <v>46.191862196071497</v>
      </c>
      <c r="U3837" s="137">
        <v>26.037913366788199</v>
      </c>
      <c r="V3837" s="1">
        <v>0</v>
      </c>
      <c r="W3837" s="1">
        <v>19487639</v>
      </c>
      <c r="X3837" s="1">
        <v>3960812</v>
      </c>
      <c r="Y3837" s="1">
        <v>0</v>
      </c>
      <c r="Z3837" s="1">
        <v>6887094</v>
      </c>
      <c r="AA3837" s="1">
        <v>2701474</v>
      </c>
      <c r="AB3837" s="1">
        <v>23464478</v>
      </c>
      <c r="AC3837" s="1">
        <v>0</v>
      </c>
      <c r="AD3837" s="1">
        <v>0</v>
      </c>
      <c r="AE3837" s="1">
        <v>0</v>
      </c>
      <c r="AH3837" s="136">
        <f t="shared" si="59"/>
        <v>42223</v>
      </c>
      <c r="AI3837" s="177">
        <f>HLOOKUP(附加题模型!$E$2,历史数据!$B$3:$K$5000,ROW(A3835),)</f>
        <v>26.037913366788199</v>
      </c>
      <c r="AJ3837" s="177">
        <f>HLOOKUP(附加题模型!$E$2,历史数据!$L$3:$U$5000,ROW(A3835),)</f>
        <v>26.037913366788199</v>
      </c>
    </row>
    <row r="3838" spans="1:36" x14ac:dyDescent="0.2">
      <c r="A3838" s="148">
        <v>42226</v>
      </c>
      <c r="B3838" s="137">
        <v>20.375744403115</v>
      </c>
      <c r="C3838" s="137">
        <v>99.397848146842307</v>
      </c>
      <c r="D3838" s="137">
        <v>13.3588864656006</v>
      </c>
      <c r="E3838" s="137">
        <v>11.5755169262039</v>
      </c>
      <c r="F3838" s="137">
        <v>20.110407378238001</v>
      </c>
      <c r="G3838" s="137">
        <v>38.060938154397498</v>
      </c>
      <c r="H3838" s="137">
        <v>10.6075525128221</v>
      </c>
      <c r="I3838" s="137">
        <v>22.128621480761201</v>
      </c>
      <c r="J3838" s="137">
        <v>46.191862196071497</v>
      </c>
      <c r="K3838" s="137">
        <v>26.037913366788199</v>
      </c>
      <c r="L3838" s="137">
        <v>20.375744403115</v>
      </c>
      <c r="M3838" s="137">
        <v>105.567369755957</v>
      </c>
      <c r="N3838" s="137">
        <v>13.6487490964579</v>
      </c>
      <c r="O3838" s="137">
        <v>11.5755169262039</v>
      </c>
      <c r="P3838" s="137">
        <v>20.9361327142982</v>
      </c>
      <c r="Q3838" s="137">
        <v>38.060938154397498</v>
      </c>
      <c r="R3838" s="137">
        <v>11.2174867823094</v>
      </c>
      <c r="S3838" s="137">
        <v>22.128621480761201</v>
      </c>
      <c r="T3838" s="137">
        <v>46.191862196071497</v>
      </c>
      <c r="U3838" s="137">
        <v>26.037913366788199</v>
      </c>
      <c r="V3838" s="1">
        <v>0</v>
      </c>
      <c r="W3838" s="1">
        <v>17674812</v>
      </c>
      <c r="X3838" s="1">
        <v>7003693</v>
      </c>
      <c r="Y3838" s="1">
        <v>0</v>
      </c>
      <c r="Z3838" s="1">
        <v>12777511</v>
      </c>
      <c r="AA3838" s="1">
        <v>274600</v>
      </c>
      <c r="AB3838" s="1">
        <v>29052319</v>
      </c>
      <c r="AC3838" s="1">
        <v>0</v>
      </c>
      <c r="AD3838" s="1">
        <v>0</v>
      </c>
      <c r="AE3838" s="1">
        <v>0</v>
      </c>
      <c r="AH3838" s="136">
        <f t="shared" si="59"/>
        <v>42226</v>
      </c>
      <c r="AI3838" s="177">
        <f>HLOOKUP(附加题模型!$E$2,历史数据!$B$3:$K$5000,ROW(A3836),)</f>
        <v>26.037913366788199</v>
      </c>
      <c r="AJ3838" s="177">
        <f>HLOOKUP(附加题模型!$E$2,历史数据!$L$3:$U$5000,ROW(A3836),)</f>
        <v>26.037913366788199</v>
      </c>
    </row>
    <row r="3839" spans="1:36" x14ac:dyDescent="0.2">
      <c r="A3839" s="148">
        <v>42227</v>
      </c>
      <c r="B3839" s="137">
        <v>20.375744403115</v>
      </c>
      <c r="C3839" s="137">
        <v>107.01454149142801</v>
      </c>
      <c r="D3839" s="137">
        <v>13.774776327265499</v>
      </c>
      <c r="E3839" s="137">
        <v>11.5755169262039</v>
      </c>
      <c r="F3839" s="137">
        <v>20.909496413134899</v>
      </c>
      <c r="G3839" s="137">
        <v>39.965521016037997</v>
      </c>
      <c r="H3839" s="137">
        <v>11.137930138463201</v>
      </c>
      <c r="I3839" s="137">
        <v>22.128621480761201</v>
      </c>
      <c r="J3839" s="137">
        <v>46.191862196071497</v>
      </c>
      <c r="K3839" s="137">
        <v>26.037913366788199</v>
      </c>
      <c r="L3839" s="137">
        <v>20.375744403115</v>
      </c>
      <c r="M3839" s="137">
        <v>108.91871482757399</v>
      </c>
      <c r="N3839" s="137">
        <v>14.215871635091901</v>
      </c>
      <c r="O3839" s="137">
        <v>11.5755169262039</v>
      </c>
      <c r="P3839" s="137">
        <v>21.255768328256899</v>
      </c>
      <c r="Q3839" s="137">
        <v>39.965521016037997</v>
      </c>
      <c r="R3839" s="137">
        <v>12.344539236796701</v>
      </c>
      <c r="S3839" s="137">
        <v>22.128621480761201</v>
      </c>
      <c r="T3839" s="137">
        <v>46.191862196071497</v>
      </c>
      <c r="U3839" s="137">
        <v>26.037913366788199</v>
      </c>
      <c r="V3839" s="1">
        <v>0</v>
      </c>
      <c r="W3839" s="1">
        <v>23356325</v>
      </c>
      <c r="X3839" s="1">
        <v>6206562</v>
      </c>
      <c r="Y3839" s="1">
        <v>0</v>
      </c>
      <c r="Z3839" s="1">
        <v>12915172</v>
      </c>
      <c r="AA3839" s="1">
        <v>145312</v>
      </c>
      <c r="AB3839" s="1">
        <v>36501638</v>
      </c>
      <c r="AC3839" s="1">
        <v>0</v>
      </c>
      <c r="AD3839" s="1">
        <v>0</v>
      </c>
      <c r="AE3839" s="1">
        <v>0</v>
      </c>
      <c r="AH3839" s="136">
        <f t="shared" si="59"/>
        <v>42227</v>
      </c>
      <c r="AI3839" s="177">
        <f>HLOOKUP(附加题模型!$E$2,历史数据!$B$3:$K$5000,ROW(A3837),)</f>
        <v>26.037913366788199</v>
      </c>
      <c r="AJ3839" s="177">
        <f>HLOOKUP(附加题模型!$E$2,历史数据!$L$3:$U$5000,ROW(A3837),)</f>
        <v>26.037913366788199</v>
      </c>
    </row>
    <row r="3840" spans="1:36" x14ac:dyDescent="0.2">
      <c r="A3840" s="148">
        <v>42228</v>
      </c>
      <c r="B3840" s="137">
        <v>20.375744403115</v>
      </c>
      <c r="C3840" s="137">
        <v>108.157045493116</v>
      </c>
      <c r="D3840" s="137">
        <v>13.9638171734768</v>
      </c>
      <c r="E3840" s="137">
        <v>11.5755169262039</v>
      </c>
      <c r="F3840" s="137">
        <v>20.669769702665899</v>
      </c>
      <c r="G3840" s="137">
        <v>41.962261112919201</v>
      </c>
      <c r="H3840" s="137">
        <v>12.344539236796701</v>
      </c>
      <c r="I3840" s="137">
        <v>22.128621480761201</v>
      </c>
      <c r="J3840" s="137">
        <v>46.191862196071497</v>
      </c>
      <c r="K3840" s="137">
        <v>26.037913366788199</v>
      </c>
      <c r="L3840" s="137">
        <v>20.375744403115</v>
      </c>
      <c r="M3840" s="137">
        <v>106.024371356632</v>
      </c>
      <c r="N3840" s="137">
        <v>14.9216241276142</v>
      </c>
      <c r="O3840" s="137">
        <v>11.5755169262039</v>
      </c>
      <c r="P3840" s="137">
        <v>20.4300429921968</v>
      </c>
      <c r="Q3840" s="137">
        <v>41.962261112919201</v>
      </c>
      <c r="R3840" s="137">
        <v>12.344539236796701</v>
      </c>
      <c r="S3840" s="137">
        <v>22.128621480761201</v>
      </c>
      <c r="T3840" s="137">
        <v>46.191862196071497</v>
      </c>
      <c r="U3840" s="137">
        <v>26.037913366788199</v>
      </c>
      <c r="V3840" s="1">
        <v>0</v>
      </c>
      <c r="W3840" s="1">
        <v>11205432</v>
      </c>
      <c r="X3840" s="1">
        <v>7107069</v>
      </c>
      <c r="Y3840" s="1">
        <v>0</v>
      </c>
      <c r="Z3840" s="1">
        <v>7173910</v>
      </c>
      <c r="AA3840" s="1">
        <v>399280</v>
      </c>
      <c r="AB3840" s="1">
        <v>0</v>
      </c>
      <c r="AC3840" s="1">
        <v>0</v>
      </c>
      <c r="AD3840" s="1">
        <v>0</v>
      </c>
      <c r="AE3840" s="1">
        <v>0</v>
      </c>
      <c r="AH3840" s="136">
        <f t="shared" si="59"/>
        <v>42228</v>
      </c>
      <c r="AI3840" s="177">
        <f>HLOOKUP(附加题模型!$E$2,历史数据!$B$3:$K$5000,ROW(A3838),)</f>
        <v>26.037913366788199</v>
      </c>
      <c r="AJ3840" s="177">
        <f>HLOOKUP(附加题模型!$E$2,历史数据!$L$3:$U$5000,ROW(A3838),)</f>
        <v>26.037913366788199</v>
      </c>
    </row>
    <row r="3841" spans="1:36" x14ac:dyDescent="0.2">
      <c r="A3841" s="148">
        <v>42229</v>
      </c>
      <c r="B3841" s="137">
        <v>20.375744403115</v>
      </c>
      <c r="C3841" s="137">
        <v>105.87203748973999</v>
      </c>
      <c r="D3841" s="137">
        <v>14.934226850695</v>
      </c>
      <c r="E3841" s="137">
        <v>11.5755169262039</v>
      </c>
      <c r="F3841" s="137">
        <v>20.643133401502599</v>
      </c>
      <c r="G3841" s="137">
        <v>44.051158445041096</v>
      </c>
      <c r="H3841" s="137">
        <v>12.344539236796701</v>
      </c>
      <c r="I3841" s="137">
        <v>22.128621480761201</v>
      </c>
      <c r="J3841" s="137">
        <v>46.191862196071497</v>
      </c>
      <c r="K3841" s="137">
        <v>26.037913366788199</v>
      </c>
      <c r="L3841" s="137">
        <v>20.375744403115</v>
      </c>
      <c r="M3841" s="137">
        <v>110.365886563046</v>
      </c>
      <c r="N3841" s="137">
        <v>15.665184789378801</v>
      </c>
      <c r="O3841" s="137">
        <v>11.5755169262039</v>
      </c>
      <c r="P3841" s="137">
        <v>21.322359081165001</v>
      </c>
      <c r="Q3841" s="137">
        <v>44.051158445041096</v>
      </c>
      <c r="R3841" s="137">
        <v>12.344539236796701</v>
      </c>
      <c r="S3841" s="137">
        <v>22.128621480761201</v>
      </c>
      <c r="T3841" s="137">
        <v>46.191862196071497</v>
      </c>
      <c r="U3841" s="137">
        <v>26.037913366788199</v>
      </c>
      <c r="V3841" s="1">
        <v>0</v>
      </c>
      <c r="W3841" s="1">
        <v>13844796</v>
      </c>
      <c r="X3841" s="1">
        <v>6735591</v>
      </c>
      <c r="Y3841" s="1">
        <v>0</v>
      </c>
      <c r="Z3841" s="1">
        <v>8602253</v>
      </c>
      <c r="AA3841" s="1">
        <v>398403</v>
      </c>
      <c r="AB3841" s="1">
        <v>0</v>
      </c>
      <c r="AC3841" s="1">
        <v>0</v>
      </c>
      <c r="AD3841" s="1">
        <v>0</v>
      </c>
      <c r="AE3841" s="1">
        <v>0</v>
      </c>
      <c r="AH3841" s="136">
        <f t="shared" si="59"/>
        <v>42229</v>
      </c>
      <c r="AI3841" s="177">
        <f>HLOOKUP(附加题模型!$E$2,历史数据!$B$3:$K$5000,ROW(A3839),)</f>
        <v>26.037913366788199</v>
      </c>
      <c r="AJ3841" s="177">
        <f>HLOOKUP(附加题模型!$E$2,历史数据!$L$3:$U$5000,ROW(A3839),)</f>
        <v>26.037913366788199</v>
      </c>
    </row>
    <row r="3842" spans="1:36" x14ac:dyDescent="0.2">
      <c r="A3842" s="148">
        <v>42230</v>
      </c>
      <c r="B3842" s="137">
        <v>20.375744403115</v>
      </c>
      <c r="C3842" s="137">
        <v>111.889225231963</v>
      </c>
      <c r="D3842" s="137">
        <v>16.320526389577999</v>
      </c>
      <c r="E3842" s="137">
        <v>11.5755169262039</v>
      </c>
      <c r="F3842" s="137">
        <v>21.508813189307599</v>
      </c>
      <c r="G3842" s="137">
        <v>46.262932090817202</v>
      </c>
      <c r="H3842" s="137">
        <v>12.344539236796701</v>
      </c>
      <c r="I3842" s="137">
        <v>22.128621480761201</v>
      </c>
      <c r="J3842" s="137">
        <v>46.191862196071497</v>
      </c>
      <c r="K3842" s="137">
        <v>26.037913366788199</v>
      </c>
      <c r="L3842" s="137">
        <v>20.375744403115</v>
      </c>
      <c r="M3842" s="137">
        <v>112.72706149986701</v>
      </c>
      <c r="N3842" s="137">
        <v>16.4465536203856</v>
      </c>
      <c r="O3842" s="137">
        <v>11.5755169262039</v>
      </c>
      <c r="P3842" s="137">
        <v>23.453263174223299</v>
      </c>
      <c r="Q3842" s="137">
        <v>46.262932090817202</v>
      </c>
      <c r="R3842" s="137">
        <v>12.344539236796701</v>
      </c>
      <c r="S3842" s="137">
        <v>22.128621480761201</v>
      </c>
      <c r="T3842" s="137">
        <v>46.191862196071497</v>
      </c>
      <c r="U3842" s="137">
        <v>26.037913366788199</v>
      </c>
      <c r="V3842" s="1">
        <v>0</v>
      </c>
      <c r="W3842" s="1">
        <v>15597665</v>
      </c>
      <c r="X3842" s="1">
        <v>2667803</v>
      </c>
      <c r="Y3842" s="1">
        <v>0</v>
      </c>
      <c r="Z3842" s="1">
        <v>18110524</v>
      </c>
      <c r="AA3842" s="1">
        <v>26111305</v>
      </c>
      <c r="AB3842" s="1">
        <v>0</v>
      </c>
      <c r="AC3842" s="1">
        <v>0</v>
      </c>
      <c r="AD3842" s="1">
        <v>0</v>
      </c>
      <c r="AE3842" s="1">
        <v>0</v>
      </c>
      <c r="AH3842" s="136">
        <f t="shared" si="59"/>
        <v>42230</v>
      </c>
      <c r="AI3842" s="177">
        <f>HLOOKUP(附加题模型!$E$2,历史数据!$B$3:$K$5000,ROW(A3840),)</f>
        <v>26.037913366788199</v>
      </c>
      <c r="AJ3842" s="177">
        <f>HLOOKUP(附加题模型!$E$2,历史数据!$L$3:$U$5000,ROW(A3840),)</f>
        <v>26.037913366788199</v>
      </c>
    </row>
    <row r="3843" spans="1:36" x14ac:dyDescent="0.2">
      <c r="A3843" s="148">
        <v>42233</v>
      </c>
      <c r="B3843" s="137">
        <v>20.375744403115</v>
      </c>
      <c r="C3843" s="137">
        <v>116.15457350493099</v>
      </c>
      <c r="D3843" s="137">
        <v>17.265730620634699</v>
      </c>
      <c r="E3843" s="137">
        <v>11.5755169262039</v>
      </c>
      <c r="F3843" s="137">
        <v>23.306763517825601</v>
      </c>
      <c r="G3843" s="137">
        <v>47.307380756878203</v>
      </c>
      <c r="H3843" s="137">
        <v>12.344539236796701</v>
      </c>
      <c r="I3843" s="137">
        <v>22.128621480761201</v>
      </c>
      <c r="J3843" s="137">
        <v>46.191862196071497</v>
      </c>
      <c r="K3843" s="137">
        <v>26.037913366788199</v>
      </c>
      <c r="L3843" s="137">
        <v>20.375744403115</v>
      </c>
      <c r="M3843" s="137">
        <v>118.28724764141499</v>
      </c>
      <c r="N3843" s="137">
        <v>17.265730620634699</v>
      </c>
      <c r="O3843" s="137">
        <v>11.5755169262039</v>
      </c>
      <c r="P3843" s="137">
        <v>24.265670359701801</v>
      </c>
      <c r="Q3843" s="137">
        <v>47.522414305773097</v>
      </c>
      <c r="R3843" s="137">
        <v>12.344539236796701</v>
      </c>
      <c r="S3843" s="137">
        <v>22.128621480761201</v>
      </c>
      <c r="T3843" s="137">
        <v>46.191862196071497</v>
      </c>
      <c r="U3843" s="137">
        <v>26.037913366788199</v>
      </c>
      <c r="V3843" s="1">
        <v>0</v>
      </c>
      <c r="W3843" s="1">
        <v>16905548</v>
      </c>
      <c r="X3843" s="1">
        <v>1406261</v>
      </c>
      <c r="Y3843" s="1">
        <v>0</v>
      </c>
      <c r="Z3843" s="1">
        <v>14944485</v>
      </c>
      <c r="AA3843" s="1">
        <v>17883757</v>
      </c>
      <c r="AB3843" s="1">
        <v>0</v>
      </c>
      <c r="AC3843" s="1">
        <v>0</v>
      </c>
      <c r="AD3843" s="1">
        <v>0</v>
      </c>
      <c r="AE3843" s="1">
        <v>0</v>
      </c>
      <c r="AH3843" s="136">
        <f t="shared" si="59"/>
        <v>42233</v>
      </c>
      <c r="AI3843" s="177">
        <f>HLOOKUP(附加题模型!$E$2,历史数据!$B$3:$K$5000,ROW(A3841),)</f>
        <v>26.037913366788199</v>
      </c>
      <c r="AJ3843" s="177">
        <f>HLOOKUP(附加题模型!$E$2,历史数据!$L$3:$U$5000,ROW(A3841),)</f>
        <v>26.037913366788199</v>
      </c>
    </row>
    <row r="3844" spans="1:36" x14ac:dyDescent="0.2">
      <c r="A3844" s="148">
        <v>42234</v>
      </c>
      <c r="B3844" s="137">
        <v>20.375744403115</v>
      </c>
      <c r="C3844" s="137">
        <v>116.53540817216</v>
      </c>
      <c r="D3844" s="137">
        <v>18.135318513206801</v>
      </c>
      <c r="E3844" s="137">
        <v>11.5755169262039</v>
      </c>
      <c r="F3844" s="137">
        <v>24.039261799814401</v>
      </c>
      <c r="G3844" s="137">
        <v>47.614571541013802</v>
      </c>
      <c r="H3844" s="137">
        <v>12.344539236796701</v>
      </c>
      <c r="I3844" s="137">
        <v>22.128621480761201</v>
      </c>
      <c r="J3844" s="137">
        <v>46.191862196071497</v>
      </c>
      <c r="K3844" s="137">
        <v>26.037913366788199</v>
      </c>
      <c r="L3844" s="137">
        <v>20.375744403115</v>
      </c>
      <c r="M3844" s="137">
        <v>106.481372957307</v>
      </c>
      <c r="N3844" s="137">
        <v>16.4087454511433</v>
      </c>
      <c r="O3844" s="137">
        <v>11.5755169262039</v>
      </c>
      <c r="P3844" s="137">
        <v>21.841766953847898</v>
      </c>
      <c r="Q3844" s="137">
        <v>45.157045267929199</v>
      </c>
      <c r="R3844" s="137">
        <v>12.344539236796701</v>
      </c>
      <c r="S3844" s="137">
        <v>22.128621480761201</v>
      </c>
      <c r="T3844" s="137">
        <v>46.191862196071497</v>
      </c>
      <c r="U3844" s="137">
        <v>26.037913366788199</v>
      </c>
      <c r="V3844" s="1">
        <v>0</v>
      </c>
      <c r="W3844" s="1">
        <v>16161812</v>
      </c>
      <c r="X3844" s="1">
        <v>8864819</v>
      </c>
      <c r="Y3844" s="1">
        <v>0</v>
      </c>
      <c r="Z3844" s="1">
        <v>10633219</v>
      </c>
      <c r="AA3844" s="1">
        <v>11991985</v>
      </c>
      <c r="AB3844" s="1">
        <v>0</v>
      </c>
      <c r="AC3844" s="1">
        <v>0</v>
      </c>
      <c r="AD3844" s="1">
        <v>0</v>
      </c>
      <c r="AE3844" s="1">
        <v>0</v>
      </c>
      <c r="AH3844" s="136">
        <f t="shared" si="59"/>
        <v>42234</v>
      </c>
      <c r="AI3844" s="177">
        <f>HLOOKUP(附加题模型!$E$2,历史数据!$B$3:$K$5000,ROW(A3842),)</f>
        <v>26.037913366788199</v>
      </c>
      <c r="AJ3844" s="177">
        <f>HLOOKUP(附加题模型!$E$2,历史数据!$L$3:$U$5000,ROW(A3842),)</f>
        <v>26.037913366788199</v>
      </c>
    </row>
    <row r="3845" spans="1:36" x14ac:dyDescent="0.2">
      <c r="A3845" s="148">
        <v>42235</v>
      </c>
      <c r="B3845" s="137">
        <v>20.375744403115</v>
      </c>
      <c r="C3845" s="137">
        <v>101.149687616097</v>
      </c>
      <c r="D3845" s="137">
        <v>15.5895684508942</v>
      </c>
      <c r="E3845" s="137">
        <v>11.5755169262039</v>
      </c>
      <c r="F3845" s="137">
        <v>21.442222436399501</v>
      </c>
      <c r="G3845" s="137">
        <v>42.914552543739497</v>
      </c>
      <c r="H3845" s="137">
        <v>12.344539236796701</v>
      </c>
      <c r="I3845" s="137">
        <v>22.128621480761201</v>
      </c>
      <c r="J3845" s="137">
        <v>46.191862196071497</v>
      </c>
      <c r="K3845" s="137">
        <v>26.037913366788199</v>
      </c>
      <c r="L3845" s="137">
        <v>20.375744403115</v>
      </c>
      <c r="M3845" s="137">
        <v>108.76638096068299</v>
      </c>
      <c r="N3845" s="137">
        <v>17.227922451392399</v>
      </c>
      <c r="O3845" s="137">
        <v>11.5755169262039</v>
      </c>
      <c r="P3845" s="137">
        <v>22.241311471296399</v>
      </c>
      <c r="Q3845" s="137">
        <v>45.679269600959699</v>
      </c>
      <c r="R3845" s="137">
        <v>12.344539236796701</v>
      </c>
      <c r="S3845" s="137">
        <v>22.128621480761201</v>
      </c>
      <c r="T3845" s="137">
        <v>46.191862196071497</v>
      </c>
      <c r="U3845" s="137">
        <v>26.037913366788199</v>
      </c>
      <c r="V3845" s="1">
        <v>0</v>
      </c>
      <c r="W3845" s="1">
        <v>16591366</v>
      </c>
      <c r="X3845" s="1">
        <v>10641268</v>
      </c>
      <c r="Y3845" s="1">
        <v>0</v>
      </c>
      <c r="Z3845" s="1">
        <v>15776703</v>
      </c>
      <c r="AA3845" s="1">
        <v>13268424</v>
      </c>
      <c r="AB3845" s="1">
        <v>0</v>
      </c>
      <c r="AC3845" s="1">
        <v>0</v>
      </c>
      <c r="AD3845" s="1">
        <v>0</v>
      </c>
      <c r="AE3845" s="1">
        <v>0</v>
      </c>
      <c r="AH3845" s="136">
        <f t="shared" si="59"/>
        <v>42235</v>
      </c>
      <c r="AI3845" s="177">
        <f>HLOOKUP(附加题模型!$E$2,历史数据!$B$3:$K$5000,ROW(A3843),)</f>
        <v>26.037913366788199</v>
      </c>
      <c r="AJ3845" s="177">
        <f>HLOOKUP(附加题模型!$E$2,历史数据!$L$3:$U$5000,ROW(A3843),)</f>
        <v>26.037913366788199</v>
      </c>
    </row>
    <row r="3846" spans="1:36" x14ac:dyDescent="0.2">
      <c r="A3846" s="148">
        <v>42236</v>
      </c>
      <c r="B3846" s="137">
        <v>20.375744403115</v>
      </c>
      <c r="C3846" s="137">
        <v>108.309379360007</v>
      </c>
      <c r="D3846" s="137">
        <v>17.6438123130573</v>
      </c>
      <c r="E3846" s="137">
        <v>11.5755169262039</v>
      </c>
      <c r="F3846" s="137">
        <v>21.6553128457053</v>
      </c>
      <c r="G3846" s="137">
        <v>45.5256742088919</v>
      </c>
      <c r="H3846" s="137">
        <v>12.344539236796701</v>
      </c>
      <c r="I3846" s="137">
        <v>22.128621480761201</v>
      </c>
      <c r="J3846" s="137">
        <v>41.5702813750027</v>
      </c>
      <c r="K3846" s="137">
        <v>26.037913366788199</v>
      </c>
      <c r="L3846" s="137">
        <v>20.375744403115</v>
      </c>
      <c r="M3846" s="137">
        <v>109.299549494804</v>
      </c>
      <c r="N3846" s="137">
        <v>17.9840858362377</v>
      </c>
      <c r="O3846" s="137">
        <v>11.5755169262039</v>
      </c>
      <c r="P3846" s="137">
        <v>20.976087166043001</v>
      </c>
      <c r="Q3846" s="137">
        <v>47.614571541013802</v>
      </c>
      <c r="R3846" s="137">
        <v>12.344539236796701</v>
      </c>
      <c r="S3846" s="137">
        <v>22.128621480761201</v>
      </c>
      <c r="T3846" s="137">
        <v>41.5702813750027</v>
      </c>
      <c r="U3846" s="137">
        <v>26.037913366788199</v>
      </c>
      <c r="V3846" s="1">
        <v>0</v>
      </c>
      <c r="W3846" s="1">
        <v>11166566</v>
      </c>
      <c r="X3846" s="1">
        <v>7193913</v>
      </c>
      <c r="Y3846" s="1">
        <v>0</v>
      </c>
      <c r="Z3846" s="1">
        <v>9303449</v>
      </c>
      <c r="AA3846" s="1">
        <v>11587158</v>
      </c>
      <c r="AB3846" s="1">
        <v>0</v>
      </c>
      <c r="AC3846" s="1">
        <v>0</v>
      </c>
      <c r="AD3846" s="1">
        <v>749700</v>
      </c>
      <c r="AE3846" s="1">
        <v>0</v>
      </c>
      <c r="AH3846" s="136">
        <f t="shared" ref="AH3846:AH3909" si="60">A3846</f>
        <v>42236</v>
      </c>
      <c r="AI3846" s="177">
        <f>HLOOKUP(附加题模型!$E$2,历史数据!$B$3:$K$5000,ROW(A3844),)</f>
        <v>26.037913366788199</v>
      </c>
      <c r="AJ3846" s="177">
        <f>HLOOKUP(附加题模型!$E$2,历史数据!$L$3:$U$5000,ROW(A3844),)</f>
        <v>26.037913366788199</v>
      </c>
    </row>
    <row r="3847" spans="1:36" x14ac:dyDescent="0.2">
      <c r="A3847" s="148">
        <v>42237</v>
      </c>
      <c r="B3847" s="137">
        <v>20.375744403115</v>
      </c>
      <c r="C3847" s="137">
        <v>104.348698820823</v>
      </c>
      <c r="D3847" s="137">
        <v>17.895866774672498</v>
      </c>
      <c r="E3847" s="137">
        <v>11.5755169262039</v>
      </c>
      <c r="F3847" s="137">
        <v>19.977225872421901</v>
      </c>
      <c r="G3847" s="137">
        <v>46.631561031779903</v>
      </c>
      <c r="H3847" s="137">
        <v>12.344539236796701</v>
      </c>
      <c r="I3847" s="137">
        <v>22.128621480761201</v>
      </c>
      <c r="J3847" s="137">
        <v>37.4036748316556</v>
      </c>
      <c r="K3847" s="137">
        <v>26.037913366788199</v>
      </c>
      <c r="L3847" s="137">
        <v>20.375744403115</v>
      </c>
      <c r="M3847" s="137">
        <v>105.491202822511</v>
      </c>
      <c r="N3847" s="137">
        <v>17.089292497504101</v>
      </c>
      <c r="O3847" s="137">
        <v>11.5755169262039</v>
      </c>
      <c r="P3847" s="137">
        <v>18.898455675311101</v>
      </c>
      <c r="Q3847" s="137">
        <v>47.245942600051102</v>
      </c>
      <c r="R3847" s="137">
        <v>12.344539236796701</v>
      </c>
      <c r="S3847" s="137">
        <v>22.128621480761201</v>
      </c>
      <c r="T3847" s="137">
        <v>37.4036748316556</v>
      </c>
      <c r="U3847" s="137">
        <v>26.037913366788199</v>
      </c>
      <c r="V3847" s="1">
        <v>0</v>
      </c>
      <c r="W3847" s="1">
        <v>12383912</v>
      </c>
      <c r="X3847" s="1">
        <v>5532952</v>
      </c>
      <c r="Y3847" s="1">
        <v>0</v>
      </c>
      <c r="Z3847" s="1">
        <v>9157280</v>
      </c>
      <c r="AA3847" s="1">
        <v>14456779</v>
      </c>
      <c r="AB3847" s="1">
        <v>0</v>
      </c>
      <c r="AC3847" s="1">
        <v>0</v>
      </c>
      <c r="AD3847" s="1">
        <v>3249200</v>
      </c>
      <c r="AE3847" s="1">
        <v>0</v>
      </c>
      <c r="AH3847" s="136">
        <f t="shared" si="60"/>
        <v>42237</v>
      </c>
      <c r="AI3847" s="177">
        <f>HLOOKUP(附加题模型!$E$2,历史数据!$B$3:$K$5000,ROW(A3845),)</f>
        <v>26.037913366788199</v>
      </c>
      <c r="AJ3847" s="177">
        <f>HLOOKUP(附加题模型!$E$2,历史数据!$L$3:$U$5000,ROW(A3845),)</f>
        <v>26.037913366788199</v>
      </c>
    </row>
    <row r="3848" spans="1:36" x14ac:dyDescent="0.2">
      <c r="A3848" s="148">
        <v>42240</v>
      </c>
      <c r="B3848" s="137">
        <v>20.375744403115</v>
      </c>
      <c r="C3848" s="137">
        <v>105.491202822511</v>
      </c>
      <c r="D3848" s="137">
        <v>16.232307328012801</v>
      </c>
      <c r="E3848" s="137">
        <v>11.5755169262039</v>
      </c>
      <c r="F3848" s="137">
        <v>17.0072782927218</v>
      </c>
      <c r="G3848" s="137">
        <v>47.245942600051102</v>
      </c>
      <c r="H3848" s="137">
        <v>12.344539236796701</v>
      </c>
      <c r="I3848" s="137">
        <v>22.128621480761201</v>
      </c>
      <c r="J3848" s="137">
        <v>33.668096551413399</v>
      </c>
      <c r="K3848" s="137">
        <v>26.037913366788199</v>
      </c>
      <c r="L3848" s="137">
        <v>20.375744403115</v>
      </c>
      <c r="M3848" s="137">
        <v>105.491202822511</v>
      </c>
      <c r="N3848" s="137">
        <v>16.232307328012801</v>
      </c>
      <c r="O3848" s="137">
        <v>11.5755169262039</v>
      </c>
      <c r="P3848" s="137">
        <v>17.0072782927218</v>
      </c>
      <c r="Q3848" s="137">
        <v>47.245942600051102</v>
      </c>
      <c r="R3848" s="137">
        <v>12.344539236796701</v>
      </c>
      <c r="S3848" s="137">
        <v>22.128621480761201</v>
      </c>
      <c r="T3848" s="137">
        <v>33.668096551413399</v>
      </c>
      <c r="U3848" s="137">
        <v>26.037913366788199</v>
      </c>
      <c r="V3848" s="1">
        <v>0</v>
      </c>
      <c r="W3848" s="1">
        <v>0</v>
      </c>
      <c r="X3848" s="1">
        <v>170900</v>
      </c>
      <c r="Y3848" s="1">
        <v>0</v>
      </c>
      <c r="Z3848" s="1">
        <v>1728800</v>
      </c>
      <c r="AA3848" s="1">
        <v>0</v>
      </c>
      <c r="AB3848" s="1">
        <v>0</v>
      </c>
      <c r="AC3848" s="1">
        <v>0</v>
      </c>
      <c r="AD3848" s="1">
        <v>629000</v>
      </c>
      <c r="AE3848" s="1">
        <v>0</v>
      </c>
      <c r="AH3848" s="136">
        <f t="shared" si="60"/>
        <v>42240</v>
      </c>
      <c r="AI3848" s="177">
        <f>HLOOKUP(附加题模型!$E$2,历史数据!$B$3:$K$5000,ROW(A3846),)</f>
        <v>26.037913366788199</v>
      </c>
      <c r="AJ3848" s="177">
        <f>HLOOKUP(附加题模型!$E$2,历史数据!$L$3:$U$5000,ROW(A3846),)</f>
        <v>26.037913366788199</v>
      </c>
    </row>
    <row r="3849" spans="1:36" x14ac:dyDescent="0.2">
      <c r="A3849" s="148">
        <v>42241</v>
      </c>
      <c r="B3849" s="137">
        <v>20.375744403115</v>
      </c>
      <c r="C3849" s="137">
        <v>105.491202822511</v>
      </c>
      <c r="D3849" s="137">
        <v>15.4257330508444</v>
      </c>
      <c r="E3849" s="137">
        <v>11.5755169262039</v>
      </c>
      <c r="F3849" s="137">
        <v>15.3025550182752</v>
      </c>
      <c r="G3849" s="137">
        <v>47.245942600051102</v>
      </c>
      <c r="H3849" s="137">
        <v>12.344539236796701</v>
      </c>
      <c r="I3849" s="137">
        <v>22.128621480761201</v>
      </c>
      <c r="J3849" s="137">
        <v>30.2917084904253</v>
      </c>
      <c r="K3849" s="137">
        <v>26.037913366788199</v>
      </c>
      <c r="L3849" s="137">
        <v>20.375744403115</v>
      </c>
      <c r="M3849" s="137">
        <v>105.491202822511</v>
      </c>
      <c r="N3849" s="137">
        <v>15.4257330508444</v>
      </c>
      <c r="O3849" s="137">
        <v>11.5755169262039</v>
      </c>
      <c r="P3849" s="137">
        <v>15.3025550182752</v>
      </c>
      <c r="Q3849" s="137">
        <v>47.245942600051102</v>
      </c>
      <c r="R3849" s="137">
        <v>12.344539236796701</v>
      </c>
      <c r="S3849" s="137">
        <v>22.128621480761201</v>
      </c>
      <c r="T3849" s="137">
        <v>30.2917084904253</v>
      </c>
      <c r="U3849" s="137">
        <v>26.037913366788199</v>
      </c>
      <c r="V3849" s="1">
        <v>0</v>
      </c>
      <c r="W3849" s="1">
        <v>0</v>
      </c>
      <c r="X3849" s="1">
        <v>52900</v>
      </c>
      <c r="Y3849" s="1">
        <v>0</v>
      </c>
      <c r="Z3849" s="1">
        <v>8743100</v>
      </c>
      <c r="AA3849" s="1">
        <v>0</v>
      </c>
      <c r="AB3849" s="1">
        <v>0</v>
      </c>
      <c r="AC3849" s="1">
        <v>0</v>
      </c>
      <c r="AD3849" s="1">
        <v>155400</v>
      </c>
      <c r="AE3849" s="1">
        <v>0</v>
      </c>
      <c r="AH3849" s="136">
        <f t="shared" si="60"/>
        <v>42241</v>
      </c>
      <c r="AI3849" s="177">
        <f>HLOOKUP(附加题模型!$E$2,历史数据!$B$3:$K$5000,ROW(A3847),)</f>
        <v>26.037913366788199</v>
      </c>
      <c r="AJ3849" s="177">
        <f>HLOOKUP(附加题模型!$E$2,历史数据!$L$3:$U$5000,ROW(A3847),)</f>
        <v>26.037913366788199</v>
      </c>
    </row>
    <row r="3850" spans="1:36" x14ac:dyDescent="0.2">
      <c r="A3850" s="148">
        <v>42242</v>
      </c>
      <c r="B3850" s="137">
        <v>20.375744403115</v>
      </c>
      <c r="C3850" s="137">
        <v>105.491202822511</v>
      </c>
      <c r="D3850" s="137">
        <v>14.6569669429184</v>
      </c>
      <c r="E3850" s="137">
        <v>11.5755169262039</v>
      </c>
      <c r="F3850" s="137">
        <v>15.1161009101326</v>
      </c>
      <c r="G3850" s="137">
        <v>47.245942600051102</v>
      </c>
      <c r="H3850" s="137">
        <v>12.344539236796701</v>
      </c>
      <c r="I3850" s="137">
        <v>22.128621480761201</v>
      </c>
      <c r="J3850" s="137">
        <v>27.274510648691301</v>
      </c>
      <c r="K3850" s="137">
        <v>26.037913366788199</v>
      </c>
      <c r="L3850" s="137">
        <v>20.375744403115</v>
      </c>
      <c r="M3850" s="137">
        <v>105.491202822511</v>
      </c>
      <c r="N3850" s="137">
        <v>14.6569669429184</v>
      </c>
      <c r="O3850" s="137">
        <v>11.5755169262039</v>
      </c>
      <c r="P3850" s="137">
        <v>13.7709677013895</v>
      </c>
      <c r="Q3850" s="137">
        <v>47.245942600051102</v>
      </c>
      <c r="R3850" s="137">
        <v>12.344539236796701</v>
      </c>
      <c r="S3850" s="137">
        <v>22.128621480761201</v>
      </c>
      <c r="T3850" s="137">
        <v>27.274510648691301</v>
      </c>
      <c r="U3850" s="137">
        <v>26.037913366788199</v>
      </c>
      <c r="V3850" s="1">
        <v>0</v>
      </c>
      <c r="W3850" s="1">
        <v>0</v>
      </c>
      <c r="X3850" s="1">
        <v>370900</v>
      </c>
      <c r="Y3850" s="1">
        <v>0</v>
      </c>
      <c r="Z3850" s="1">
        <v>12502029</v>
      </c>
      <c r="AA3850" s="1">
        <v>0</v>
      </c>
      <c r="AB3850" s="1">
        <v>0</v>
      </c>
      <c r="AC3850" s="1">
        <v>0</v>
      </c>
      <c r="AD3850" s="1">
        <v>29631202</v>
      </c>
      <c r="AE3850" s="1">
        <v>0</v>
      </c>
      <c r="AH3850" s="136">
        <f t="shared" si="60"/>
        <v>42242</v>
      </c>
      <c r="AI3850" s="177">
        <f>HLOOKUP(附加题模型!$E$2,历史数据!$B$3:$K$5000,ROW(A3848),)</f>
        <v>26.037913366788199</v>
      </c>
      <c r="AJ3850" s="177">
        <f>HLOOKUP(附加题模型!$E$2,历史数据!$L$3:$U$5000,ROW(A3848),)</f>
        <v>26.037913366788199</v>
      </c>
    </row>
    <row r="3851" spans="1:36" x14ac:dyDescent="0.2">
      <c r="A3851" s="148">
        <v>42243</v>
      </c>
      <c r="B3851" s="137">
        <v>20.375744403115</v>
      </c>
      <c r="C3851" s="137">
        <v>105.491202822511</v>
      </c>
      <c r="D3851" s="137">
        <v>13.926009004234601</v>
      </c>
      <c r="E3851" s="137">
        <v>11.5755169262039</v>
      </c>
      <c r="F3851" s="137">
        <v>13.984058110695299</v>
      </c>
      <c r="G3851" s="137">
        <v>47.245942600051102</v>
      </c>
      <c r="H3851" s="137">
        <v>12.344539236796701</v>
      </c>
      <c r="I3851" s="137">
        <v>22.128621480761201</v>
      </c>
      <c r="J3851" s="137">
        <v>27.250564634074301</v>
      </c>
      <c r="K3851" s="137">
        <v>26.037913366788199</v>
      </c>
      <c r="L3851" s="137">
        <v>20.375744403115</v>
      </c>
      <c r="M3851" s="137">
        <v>105.491202822511</v>
      </c>
      <c r="N3851" s="137">
        <v>13.926009004234601</v>
      </c>
      <c r="O3851" s="137">
        <v>11.5755169262039</v>
      </c>
      <c r="P3851" s="137">
        <v>14.2770574234909</v>
      </c>
      <c r="Q3851" s="137">
        <v>47.245942600051102</v>
      </c>
      <c r="R3851" s="137">
        <v>12.344539236796701</v>
      </c>
      <c r="S3851" s="137">
        <v>22.128621480761201</v>
      </c>
      <c r="T3851" s="137">
        <v>26.556130210183099</v>
      </c>
      <c r="U3851" s="137">
        <v>26.037913366788199</v>
      </c>
      <c r="V3851" s="1">
        <v>0</v>
      </c>
      <c r="W3851" s="1">
        <v>0</v>
      </c>
      <c r="X3851" s="1">
        <v>950200</v>
      </c>
      <c r="Y3851" s="1">
        <v>0</v>
      </c>
      <c r="Z3851" s="1">
        <v>6863277</v>
      </c>
      <c r="AA3851" s="1">
        <v>0</v>
      </c>
      <c r="AB3851" s="1">
        <v>0</v>
      </c>
      <c r="AC3851" s="1">
        <v>0</v>
      </c>
      <c r="AD3851" s="1">
        <v>15428476</v>
      </c>
      <c r="AE3851" s="1">
        <v>0</v>
      </c>
      <c r="AH3851" s="136">
        <f t="shared" si="60"/>
        <v>42243</v>
      </c>
      <c r="AI3851" s="177">
        <f>HLOOKUP(附加题模型!$E$2,历史数据!$B$3:$K$5000,ROW(A3849),)</f>
        <v>26.037913366788199</v>
      </c>
      <c r="AJ3851" s="177">
        <f>HLOOKUP(附加题模型!$E$2,历史数据!$L$3:$U$5000,ROW(A3849),)</f>
        <v>26.037913366788199</v>
      </c>
    </row>
    <row r="3852" spans="1:36" x14ac:dyDescent="0.2">
      <c r="A3852" s="148">
        <v>42244</v>
      </c>
      <c r="B3852" s="137">
        <v>20.375744403115</v>
      </c>
      <c r="C3852" s="137">
        <v>105.491202822511</v>
      </c>
      <c r="D3852" s="137">
        <v>13.295872850196799</v>
      </c>
      <c r="E3852" s="137">
        <v>11.5755169262039</v>
      </c>
      <c r="F3852" s="137">
        <v>14.356966326980499</v>
      </c>
      <c r="G3852" s="137">
        <v>47.245942600051102</v>
      </c>
      <c r="H3852" s="137">
        <v>12.344539236796701</v>
      </c>
      <c r="I3852" s="137">
        <v>22.128621480761201</v>
      </c>
      <c r="J3852" s="137">
        <v>26.627968254033998</v>
      </c>
      <c r="K3852" s="137">
        <v>26.037913366788199</v>
      </c>
      <c r="L3852" s="137">
        <v>20.375744403115</v>
      </c>
      <c r="M3852" s="137">
        <v>105.491202822511</v>
      </c>
      <c r="N3852" s="137">
        <v>13.799981773427</v>
      </c>
      <c r="O3852" s="137">
        <v>11.5755169262039</v>
      </c>
      <c r="P3852" s="137">
        <v>15.5955543310707</v>
      </c>
      <c r="Q3852" s="137">
        <v>47.245942600051102</v>
      </c>
      <c r="R3852" s="137">
        <v>12.344539236796701</v>
      </c>
      <c r="S3852" s="137">
        <v>22.128621480761201</v>
      </c>
      <c r="T3852" s="137">
        <v>28.878893628025999</v>
      </c>
      <c r="U3852" s="137">
        <v>26.037913366788199</v>
      </c>
      <c r="V3852" s="1">
        <v>0</v>
      </c>
      <c r="W3852" s="1">
        <v>0</v>
      </c>
      <c r="X3852" s="1">
        <v>8003290</v>
      </c>
      <c r="Y3852" s="1">
        <v>0</v>
      </c>
      <c r="Z3852" s="1">
        <v>6992124</v>
      </c>
      <c r="AA3852" s="1">
        <v>0</v>
      </c>
      <c r="AB3852" s="1">
        <v>0</v>
      </c>
      <c r="AC3852" s="1">
        <v>0</v>
      </c>
      <c r="AD3852" s="1">
        <v>26138372</v>
      </c>
      <c r="AE3852" s="1">
        <v>0</v>
      </c>
      <c r="AH3852" s="136">
        <f t="shared" si="60"/>
        <v>42244</v>
      </c>
      <c r="AI3852" s="177">
        <f>HLOOKUP(附加题模型!$E$2,历史数据!$B$3:$K$5000,ROW(A3850),)</f>
        <v>26.037913366788199</v>
      </c>
      <c r="AJ3852" s="177">
        <f>HLOOKUP(附加题模型!$E$2,历史数据!$L$3:$U$5000,ROW(A3850),)</f>
        <v>26.037913366788199</v>
      </c>
    </row>
    <row r="3853" spans="1:36" x14ac:dyDescent="0.2">
      <c r="A3853" s="148">
        <v>42247</v>
      </c>
      <c r="B3853" s="137">
        <v>19.366135446203899</v>
      </c>
      <c r="C3853" s="137">
        <v>105.491202822511</v>
      </c>
      <c r="D3853" s="137">
        <v>13.7117627118617</v>
      </c>
      <c r="E3853" s="137">
        <v>11.5755169262039</v>
      </c>
      <c r="F3853" s="137">
        <v>15.3824639217649</v>
      </c>
      <c r="G3853" s="137">
        <v>47.245942600051102</v>
      </c>
      <c r="H3853" s="137">
        <v>12.344539236796701</v>
      </c>
      <c r="I3853" s="137">
        <v>22.128621480761201</v>
      </c>
      <c r="J3853" s="137">
        <v>27.8971070287316</v>
      </c>
      <c r="K3853" s="137">
        <v>26.037913366788199</v>
      </c>
      <c r="L3853" s="137">
        <v>19.366135446203899</v>
      </c>
      <c r="M3853" s="137">
        <v>105.491202822511</v>
      </c>
      <c r="N3853" s="137">
        <v>13.106832003985501</v>
      </c>
      <c r="O3853" s="137">
        <v>11.5755169262039</v>
      </c>
      <c r="P3853" s="137">
        <v>17.153777949119601</v>
      </c>
      <c r="Q3853" s="137">
        <v>47.245942600051102</v>
      </c>
      <c r="R3853" s="137">
        <v>12.344539236796701</v>
      </c>
      <c r="S3853" s="137">
        <v>22.128621480761201</v>
      </c>
      <c r="T3853" s="137">
        <v>26.364562093247599</v>
      </c>
      <c r="U3853" s="137">
        <v>26.037913366788199</v>
      </c>
      <c r="V3853" s="1">
        <v>2234200</v>
      </c>
      <c r="W3853" s="1">
        <v>0</v>
      </c>
      <c r="X3853" s="1">
        <v>2473800</v>
      </c>
      <c r="Y3853" s="1">
        <v>0</v>
      </c>
      <c r="Z3853" s="1">
        <v>10151985</v>
      </c>
      <c r="AA3853" s="1">
        <v>0</v>
      </c>
      <c r="AB3853" s="1">
        <v>0</v>
      </c>
      <c r="AC3853" s="1">
        <v>0</v>
      </c>
      <c r="AD3853" s="1">
        <v>12631802</v>
      </c>
      <c r="AE3853" s="1">
        <v>0</v>
      </c>
      <c r="AH3853" s="136">
        <f t="shared" si="60"/>
        <v>42247</v>
      </c>
      <c r="AI3853" s="177">
        <f>HLOOKUP(附加题模型!$E$2,历史数据!$B$3:$K$5000,ROW(A3851),)</f>
        <v>26.037913366788199</v>
      </c>
      <c r="AJ3853" s="177">
        <f>HLOOKUP(附加题模型!$E$2,历史数据!$L$3:$U$5000,ROW(A3851),)</f>
        <v>26.037913366788199</v>
      </c>
    </row>
    <row r="3854" spans="1:36" x14ac:dyDescent="0.2">
      <c r="A3854" s="148">
        <v>42248</v>
      </c>
      <c r="B3854" s="137">
        <v>18.387120700108301</v>
      </c>
      <c r="C3854" s="137">
        <v>105.491202822511</v>
      </c>
      <c r="D3854" s="137">
        <v>12.451490403786201</v>
      </c>
      <c r="E3854" s="137">
        <v>11.5755169262039</v>
      </c>
      <c r="F3854" s="137">
        <v>16.820824184579202</v>
      </c>
      <c r="G3854" s="137">
        <v>47.245942600051102</v>
      </c>
      <c r="H3854" s="137">
        <v>12.344539236796701</v>
      </c>
      <c r="I3854" s="137">
        <v>22.128621480761201</v>
      </c>
      <c r="J3854" s="137">
        <v>26.053263903227499</v>
      </c>
      <c r="K3854" s="137">
        <v>26.037913366788199</v>
      </c>
      <c r="L3854" s="137">
        <v>18.387120700108301</v>
      </c>
      <c r="M3854" s="137">
        <v>105.491202822511</v>
      </c>
      <c r="N3854" s="137">
        <v>12.451490403786201</v>
      </c>
      <c r="O3854" s="137">
        <v>11.5755169262039</v>
      </c>
      <c r="P3854" s="137">
        <v>16.5145067212021</v>
      </c>
      <c r="Q3854" s="137">
        <v>47.245942600051102</v>
      </c>
      <c r="R3854" s="137">
        <v>12.344539236796701</v>
      </c>
      <c r="S3854" s="137">
        <v>22.128621480761201</v>
      </c>
      <c r="T3854" s="137">
        <v>23.730500485384599</v>
      </c>
      <c r="U3854" s="137">
        <v>26.037913366788199</v>
      </c>
      <c r="V3854" s="1">
        <v>176700</v>
      </c>
      <c r="W3854" s="1">
        <v>0</v>
      </c>
      <c r="X3854" s="1">
        <v>3853220</v>
      </c>
      <c r="Y3854" s="1">
        <v>0</v>
      </c>
      <c r="Z3854" s="1">
        <v>8552611</v>
      </c>
      <c r="AA3854" s="1">
        <v>0</v>
      </c>
      <c r="AB3854" s="1">
        <v>0</v>
      </c>
      <c r="AC3854" s="1">
        <v>0</v>
      </c>
      <c r="AD3854" s="1">
        <v>15248034</v>
      </c>
      <c r="AE3854" s="1">
        <v>0</v>
      </c>
      <c r="AH3854" s="136">
        <f t="shared" si="60"/>
        <v>42248</v>
      </c>
      <c r="AI3854" s="177">
        <f>HLOOKUP(附加题模型!$E$2,历史数据!$B$3:$K$5000,ROW(A3852),)</f>
        <v>26.037913366788199</v>
      </c>
      <c r="AJ3854" s="177">
        <f>HLOOKUP(附加题模型!$E$2,历史数据!$L$3:$U$5000,ROW(A3852),)</f>
        <v>26.037913366788199</v>
      </c>
    </row>
    <row r="3855" spans="1:36" x14ac:dyDescent="0.2">
      <c r="A3855" s="148">
        <v>42249</v>
      </c>
      <c r="B3855" s="137">
        <v>17.469294375643699</v>
      </c>
      <c r="C3855" s="137">
        <v>105.491202822511</v>
      </c>
      <c r="D3855" s="137">
        <v>11.833956972829199</v>
      </c>
      <c r="E3855" s="137">
        <v>11.5755169262039</v>
      </c>
      <c r="F3855" s="137">
        <v>16.5145067212021</v>
      </c>
      <c r="G3855" s="137">
        <v>47.245942600051102</v>
      </c>
      <c r="H3855" s="137">
        <v>12.344539236796701</v>
      </c>
      <c r="I3855" s="137">
        <v>22.128621480761201</v>
      </c>
      <c r="J3855" s="137">
        <v>22.174009535283702</v>
      </c>
      <c r="K3855" s="137">
        <v>26.037913366788199</v>
      </c>
      <c r="L3855" s="137">
        <v>17.469294375643699</v>
      </c>
      <c r="M3855" s="137">
        <v>105.491202822511</v>
      </c>
      <c r="N3855" s="137">
        <v>11.833956972829199</v>
      </c>
      <c r="O3855" s="137">
        <v>11.5755169262039</v>
      </c>
      <c r="P3855" s="137">
        <v>16.5145067212021</v>
      </c>
      <c r="Q3855" s="137">
        <v>47.245942600051102</v>
      </c>
      <c r="R3855" s="137">
        <v>12.344539236796701</v>
      </c>
      <c r="S3855" s="137">
        <v>22.128621480761201</v>
      </c>
      <c r="T3855" s="137">
        <v>21.647197213711099</v>
      </c>
      <c r="U3855" s="137">
        <v>26.037913366788199</v>
      </c>
      <c r="V3855" s="1">
        <v>201400</v>
      </c>
      <c r="W3855" s="1">
        <v>0</v>
      </c>
      <c r="X3855" s="1">
        <v>2921917</v>
      </c>
      <c r="Y3855" s="1">
        <v>0</v>
      </c>
      <c r="Z3855" s="1">
        <v>0</v>
      </c>
      <c r="AA3855" s="1">
        <v>0</v>
      </c>
      <c r="AB3855" s="1">
        <v>0</v>
      </c>
      <c r="AC3855" s="1">
        <v>0</v>
      </c>
      <c r="AD3855" s="1">
        <v>11328163</v>
      </c>
      <c r="AE3855" s="1">
        <v>0</v>
      </c>
      <c r="AH3855" s="136">
        <f t="shared" si="60"/>
        <v>42249</v>
      </c>
      <c r="AI3855" s="177">
        <f>HLOOKUP(附加题模型!$E$2,历史数据!$B$3:$K$5000,ROW(A3853),)</f>
        <v>26.037913366788199</v>
      </c>
      <c r="AJ3855" s="177">
        <f>HLOOKUP(附加题模型!$E$2,历史数据!$L$3:$U$5000,ROW(A3853),)</f>
        <v>26.037913366788199</v>
      </c>
    </row>
    <row r="3856" spans="1:36" x14ac:dyDescent="0.2">
      <c r="A3856" s="148">
        <v>42254</v>
      </c>
      <c r="B3856" s="137">
        <v>16.582062261994501</v>
      </c>
      <c r="C3856" s="137">
        <v>105.491202822511</v>
      </c>
      <c r="D3856" s="137">
        <v>11.947381480556</v>
      </c>
      <c r="E3856" s="137">
        <v>11.5755169262039</v>
      </c>
      <c r="F3856" s="137">
        <v>16.5145067212021</v>
      </c>
      <c r="G3856" s="137">
        <v>47.245942600051102</v>
      </c>
      <c r="H3856" s="137">
        <v>12.344539236796701</v>
      </c>
      <c r="I3856" s="137">
        <v>22.128621480761201</v>
      </c>
      <c r="J3856" s="137">
        <v>21.838765330646599</v>
      </c>
      <c r="K3856" s="137">
        <v>26.037913366788199</v>
      </c>
      <c r="L3856" s="137">
        <v>16.582062261994501</v>
      </c>
      <c r="M3856" s="137">
        <v>105.491202822511</v>
      </c>
      <c r="N3856" s="137">
        <v>11.430669834245</v>
      </c>
      <c r="O3856" s="137">
        <v>11.5755169262039</v>
      </c>
      <c r="P3856" s="137">
        <v>16.5145067212021</v>
      </c>
      <c r="Q3856" s="137">
        <v>47.245942600051102</v>
      </c>
      <c r="R3856" s="137">
        <v>12.344539236796701</v>
      </c>
      <c r="S3856" s="137">
        <v>22.128621480761201</v>
      </c>
      <c r="T3856" s="137">
        <v>22.269793593751402</v>
      </c>
      <c r="U3856" s="137">
        <v>26.037913366788199</v>
      </c>
      <c r="V3856" s="1">
        <v>1581500</v>
      </c>
      <c r="W3856" s="1">
        <v>0</v>
      </c>
      <c r="X3856" s="1">
        <v>3883287</v>
      </c>
      <c r="Y3856" s="1">
        <v>0</v>
      </c>
      <c r="Z3856" s="1">
        <v>0</v>
      </c>
      <c r="AA3856" s="1">
        <v>0</v>
      </c>
      <c r="AB3856" s="1">
        <v>0</v>
      </c>
      <c r="AC3856" s="1">
        <v>0</v>
      </c>
      <c r="AD3856" s="1">
        <v>7545861</v>
      </c>
      <c r="AE3856" s="1">
        <v>0</v>
      </c>
      <c r="AH3856" s="136">
        <f t="shared" si="60"/>
        <v>42254</v>
      </c>
      <c r="AI3856" s="177">
        <f>HLOOKUP(附加题模型!$E$2,历史数据!$B$3:$K$5000,ROW(A3854),)</f>
        <v>26.037913366788199</v>
      </c>
      <c r="AJ3856" s="177">
        <f>HLOOKUP(附加题模型!$E$2,历史数据!$L$3:$U$5000,ROW(A3854),)</f>
        <v>26.037913366788199</v>
      </c>
    </row>
    <row r="3857" spans="1:36" x14ac:dyDescent="0.2">
      <c r="A3857" s="148">
        <v>42255</v>
      </c>
      <c r="B3857" s="137">
        <v>15.7560185699763</v>
      </c>
      <c r="C3857" s="137">
        <v>105.491202822511</v>
      </c>
      <c r="D3857" s="137">
        <v>10.976971803337801</v>
      </c>
      <c r="E3857" s="137">
        <v>11.5755169262039</v>
      </c>
      <c r="F3857" s="137">
        <v>16.5145067212021</v>
      </c>
      <c r="G3857" s="137">
        <v>47.245942600051102</v>
      </c>
      <c r="H3857" s="137">
        <v>12.344539236796701</v>
      </c>
      <c r="I3857" s="137">
        <v>22.128621480761201</v>
      </c>
      <c r="J3857" s="137">
        <v>22.269793593751402</v>
      </c>
      <c r="K3857" s="137">
        <v>26.037913366788199</v>
      </c>
      <c r="L3857" s="137">
        <v>15.7560185699763</v>
      </c>
      <c r="M3857" s="137">
        <v>105.491202822511</v>
      </c>
      <c r="N3857" s="137">
        <v>11.997792372878999</v>
      </c>
      <c r="O3857" s="137">
        <v>11.5755169262039</v>
      </c>
      <c r="P3857" s="137">
        <v>16.5145067212021</v>
      </c>
      <c r="Q3857" s="137">
        <v>47.245942600051102</v>
      </c>
      <c r="R3857" s="137">
        <v>12.344539236796701</v>
      </c>
      <c r="S3857" s="137">
        <v>22.128621480761201</v>
      </c>
      <c r="T3857" s="137">
        <v>23.586824397682999</v>
      </c>
      <c r="U3857" s="137">
        <v>26.037913366788199</v>
      </c>
      <c r="V3857" s="1">
        <v>513200</v>
      </c>
      <c r="W3857" s="1">
        <v>0</v>
      </c>
      <c r="X3857" s="1">
        <v>3784867</v>
      </c>
      <c r="Y3857" s="1">
        <v>0</v>
      </c>
      <c r="Z3857" s="1">
        <v>0</v>
      </c>
      <c r="AA3857" s="1">
        <v>0</v>
      </c>
      <c r="AB3857" s="1">
        <v>0</v>
      </c>
      <c r="AC3857" s="1">
        <v>0</v>
      </c>
      <c r="AD3857" s="1">
        <v>6770007</v>
      </c>
      <c r="AE3857" s="1">
        <v>0</v>
      </c>
      <c r="AH3857" s="136">
        <f t="shared" si="60"/>
        <v>42255</v>
      </c>
      <c r="AI3857" s="177">
        <f>HLOOKUP(附加题模型!$E$2,历史数据!$B$3:$K$5000,ROW(A3855),)</f>
        <v>26.037913366788199</v>
      </c>
      <c r="AJ3857" s="177">
        <f>HLOOKUP(附加题模型!$E$2,历史数据!$L$3:$U$5000,ROW(A3855),)</f>
        <v>26.037913366788199</v>
      </c>
    </row>
    <row r="3858" spans="1:36" x14ac:dyDescent="0.2">
      <c r="A3858" s="148">
        <v>42256</v>
      </c>
      <c r="B3858" s="137">
        <v>14.960569088773701</v>
      </c>
      <c r="C3858" s="137">
        <v>94.9801660069826</v>
      </c>
      <c r="D3858" s="137">
        <v>12.300257726817099</v>
      </c>
      <c r="E3858" s="137">
        <v>11.5755169262039</v>
      </c>
      <c r="F3858" s="137">
        <v>16.5145067212021</v>
      </c>
      <c r="G3858" s="137">
        <v>47.245942600051102</v>
      </c>
      <c r="H3858" s="137">
        <v>12.344539236796701</v>
      </c>
      <c r="I3858" s="137">
        <v>22.128621480761201</v>
      </c>
      <c r="J3858" s="137">
        <v>23.562878383066</v>
      </c>
      <c r="K3858" s="137">
        <v>26.037913366788199</v>
      </c>
      <c r="L3858" s="137">
        <v>15.0217575104046</v>
      </c>
      <c r="M3858" s="137">
        <v>94.9801660069826</v>
      </c>
      <c r="N3858" s="137">
        <v>12.602723080755201</v>
      </c>
      <c r="O3858" s="137">
        <v>11.5755169262039</v>
      </c>
      <c r="P3858" s="137">
        <v>16.5145067212021</v>
      </c>
      <c r="Q3858" s="137">
        <v>47.245942600051102</v>
      </c>
      <c r="R3858" s="137">
        <v>12.344539236796701</v>
      </c>
      <c r="S3858" s="137">
        <v>22.128621480761201</v>
      </c>
      <c r="T3858" s="137">
        <v>25.071477303933101</v>
      </c>
      <c r="U3858" s="137">
        <v>26.037913366788199</v>
      </c>
      <c r="V3858" s="1">
        <v>57601709</v>
      </c>
      <c r="W3858" s="1">
        <v>2097700</v>
      </c>
      <c r="X3858" s="1">
        <v>2174337</v>
      </c>
      <c r="Y3858" s="1">
        <v>0</v>
      </c>
      <c r="Z3858" s="1">
        <v>0</v>
      </c>
      <c r="AA3858" s="1">
        <v>0</v>
      </c>
      <c r="AB3858" s="1">
        <v>0</v>
      </c>
      <c r="AC3858" s="1">
        <v>0</v>
      </c>
      <c r="AD3858" s="1">
        <v>12358812</v>
      </c>
      <c r="AE3858" s="1">
        <v>0</v>
      </c>
      <c r="AH3858" s="136">
        <f t="shared" si="60"/>
        <v>42256</v>
      </c>
      <c r="AI3858" s="177">
        <f>HLOOKUP(附加题模型!$E$2,历史数据!$B$3:$K$5000,ROW(A3856),)</f>
        <v>26.037913366788199</v>
      </c>
      <c r="AJ3858" s="177">
        <f>HLOOKUP(附加题模型!$E$2,历史数据!$L$3:$U$5000,ROW(A3856),)</f>
        <v>26.037913366788199</v>
      </c>
    </row>
    <row r="3859" spans="1:36" x14ac:dyDescent="0.2">
      <c r="A3859" s="148">
        <v>42257</v>
      </c>
      <c r="B3859" s="137">
        <v>15.2665111969285</v>
      </c>
      <c r="C3859" s="137">
        <v>85.611633193142296</v>
      </c>
      <c r="D3859" s="137">
        <v>12.8547775423704</v>
      </c>
      <c r="E3859" s="137">
        <v>11.5755169262039</v>
      </c>
      <c r="F3859" s="137">
        <v>16.5145067212021</v>
      </c>
      <c r="G3859" s="137">
        <v>47.245942600051102</v>
      </c>
      <c r="H3859" s="137">
        <v>12.344539236796701</v>
      </c>
      <c r="I3859" s="137">
        <v>22.128621480761201</v>
      </c>
      <c r="J3859" s="137">
        <v>24.329150850807999</v>
      </c>
      <c r="K3859" s="137">
        <v>26.037913366788199</v>
      </c>
      <c r="L3859" s="137">
        <v>15.786612780791801</v>
      </c>
      <c r="M3859" s="137">
        <v>93.837662005294803</v>
      </c>
      <c r="N3859" s="137">
        <v>13.18244834247</v>
      </c>
      <c r="O3859" s="137">
        <v>11.5755169262039</v>
      </c>
      <c r="P3859" s="137">
        <v>16.5145067212021</v>
      </c>
      <c r="Q3859" s="137">
        <v>47.245942600051102</v>
      </c>
      <c r="R3859" s="137">
        <v>12.344539236796701</v>
      </c>
      <c r="S3859" s="137">
        <v>22.128621480761201</v>
      </c>
      <c r="T3859" s="137">
        <v>24.041798675404799</v>
      </c>
      <c r="U3859" s="137">
        <v>26.037913366788199</v>
      </c>
      <c r="V3859" s="1">
        <v>21489419</v>
      </c>
      <c r="W3859" s="1">
        <v>24560763</v>
      </c>
      <c r="X3859" s="1">
        <v>3059288</v>
      </c>
      <c r="Y3859" s="1">
        <v>0</v>
      </c>
      <c r="Z3859" s="1">
        <v>0</v>
      </c>
      <c r="AA3859" s="1">
        <v>0</v>
      </c>
      <c r="AB3859" s="1">
        <v>0</v>
      </c>
      <c r="AC3859" s="1">
        <v>0</v>
      </c>
      <c r="AD3859" s="1">
        <v>10114975</v>
      </c>
      <c r="AE3859" s="1">
        <v>0</v>
      </c>
      <c r="AH3859" s="136">
        <f t="shared" si="60"/>
        <v>42257</v>
      </c>
      <c r="AI3859" s="177">
        <f>HLOOKUP(附加题模型!$E$2,历史数据!$B$3:$K$5000,ROW(A3857),)</f>
        <v>26.037913366788199</v>
      </c>
      <c r="AJ3859" s="177">
        <f>HLOOKUP(附加题模型!$E$2,历史数据!$L$3:$U$5000,ROW(A3857),)</f>
        <v>26.037913366788199</v>
      </c>
    </row>
    <row r="3860" spans="1:36" x14ac:dyDescent="0.2">
      <c r="A3860" s="148">
        <v>42258</v>
      </c>
      <c r="B3860" s="137">
        <v>16.276120153839599</v>
      </c>
      <c r="C3860" s="137">
        <v>93.837662005294803</v>
      </c>
      <c r="D3860" s="137">
        <v>13.106832003985501</v>
      </c>
      <c r="E3860" s="137">
        <v>11.5755169262039</v>
      </c>
      <c r="F3860" s="137">
        <v>16.5145067212021</v>
      </c>
      <c r="G3860" s="137">
        <v>47.245942600051102</v>
      </c>
      <c r="H3860" s="137">
        <v>12.344539236796701</v>
      </c>
      <c r="I3860" s="137">
        <v>22.128621480761201</v>
      </c>
      <c r="J3860" s="137">
        <v>24.089690704638599</v>
      </c>
      <c r="K3860" s="137">
        <v>26.037913366788199</v>
      </c>
      <c r="L3860" s="137">
        <v>16.000772256500198</v>
      </c>
      <c r="M3860" s="137">
        <v>93.837662005294803</v>
      </c>
      <c r="N3860" s="137">
        <v>12.8421748192896</v>
      </c>
      <c r="O3860" s="137">
        <v>11.5755169262039</v>
      </c>
      <c r="P3860" s="137">
        <v>16.5145067212021</v>
      </c>
      <c r="Q3860" s="137">
        <v>47.245942600051102</v>
      </c>
      <c r="R3860" s="137">
        <v>12.344539236796701</v>
      </c>
      <c r="S3860" s="137">
        <v>22.128621480761201</v>
      </c>
      <c r="T3860" s="137">
        <v>24.903855201614501</v>
      </c>
      <c r="U3860" s="137">
        <v>26.037913366788199</v>
      </c>
      <c r="V3860" s="1">
        <v>27097290</v>
      </c>
      <c r="W3860" s="1">
        <v>0</v>
      </c>
      <c r="X3860" s="1">
        <v>5011692</v>
      </c>
      <c r="Y3860" s="1">
        <v>0</v>
      </c>
      <c r="Z3860" s="1">
        <v>0</v>
      </c>
      <c r="AA3860" s="1">
        <v>0</v>
      </c>
      <c r="AB3860" s="1">
        <v>0</v>
      </c>
      <c r="AC3860" s="1">
        <v>0</v>
      </c>
      <c r="AD3860" s="1">
        <v>8702549</v>
      </c>
      <c r="AE3860" s="1">
        <v>0</v>
      </c>
      <c r="AH3860" s="136">
        <f t="shared" si="60"/>
        <v>42258</v>
      </c>
      <c r="AI3860" s="177">
        <f>HLOOKUP(附加题模型!$E$2,历史数据!$B$3:$K$5000,ROW(A3858),)</f>
        <v>26.037913366788199</v>
      </c>
      <c r="AJ3860" s="177">
        <f>HLOOKUP(附加题模型!$E$2,历史数据!$L$3:$U$5000,ROW(A3858),)</f>
        <v>26.037913366788199</v>
      </c>
    </row>
    <row r="3861" spans="1:36" x14ac:dyDescent="0.2">
      <c r="A3861" s="148">
        <v>42261</v>
      </c>
      <c r="B3861" s="137">
        <v>15.786612780791801</v>
      </c>
      <c r="C3861" s="137">
        <v>93.837662005294803</v>
      </c>
      <c r="D3861" s="137">
        <v>12.8421748192896</v>
      </c>
      <c r="E3861" s="137">
        <v>11.5755169262039</v>
      </c>
      <c r="F3861" s="137">
        <v>16.5145067212021</v>
      </c>
      <c r="G3861" s="137">
        <v>47.245942600051102</v>
      </c>
      <c r="H3861" s="137">
        <v>12.344539236796701</v>
      </c>
      <c r="I3861" s="137">
        <v>22.128621480761201</v>
      </c>
      <c r="J3861" s="137">
        <v>25.143315347783901</v>
      </c>
      <c r="K3861" s="137">
        <v>26.037913366788199</v>
      </c>
      <c r="L3861" s="137">
        <v>15.205322775297599</v>
      </c>
      <c r="M3861" s="137">
        <v>93.837662005294803</v>
      </c>
      <c r="N3861" s="137">
        <v>12.1994359421711</v>
      </c>
      <c r="O3861" s="137">
        <v>11.5755169262039</v>
      </c>
      <c r="P3861" s="137">
        <v>16.5145067212021</v>
      </c>
      <c r="Q3861" s="137">
        <v>47.245942600051102</v>
      </c>
      <c r="R3861" s="137">
        <v>12.344539236796701</v>
      </c>
      <c r="S3861" s="137">
        <v>22.128621480761201</v>
      </c>
      <c r="T3861" s="137">
        <v>22.557145769154701</v>
      </c>
      <c r="U3861" s="137">
        <v>26.037913366788199</v>
      </c>
      <c r="V3861" s="1">
        <v>17587052</v>
      </c>
      <c r="W3861" s="1">
        <v>0</v>
      </c>
      <c r="X3861" s="1">
        <v>2823500</v>
      </c>
      <c r="Y3861" s="1">
        <v>0</v>
      </c>
      <c r="Z3861" s="1">
        <v>0</v>
      </c>
      <c r="AA3861" s="1">
        <v>0</v>
      </c>
      <c r="AB3861" s="1">
        <v>0</v>
      </c>
      <c r="AC3861" s="1">
        <v>0</v>
      </c>
      <c r="AD3861" s="1">
        <v>12834665</v>
      </c>
      <c r="AE3861" s="1">
        <v>0</v>
      </c>
      <c r="AH3861" s="136">
        <f t="shared" si="60"/>
        <v>42261</v>
      </c>
      <c r="AI3861" s="177">
        <f>HLOOKUP(附加题模型!$E$2,历史数据!$B$3:$K$5000,ROW(A3859),)</f>
        <v>26.037913366788199</v>
      </c>
      <c r="AJ3861" s="177">
        <f>HLOOKUP(附加题模型!$E$2,历史数据!$L$3:$U$5000,ROW(A3859),)</f>
        <v>26.037913366788199</v>
      </c>
    </row>
    <row r="3862" spans="1:36" x14ac:dyDescent="0.2">
      <c r="A3862" s="148">
        <v>42262</v>
      </c>
      <c r="B3862" s="137">
        <v>14.5628443481723</v>
      </c>
      <c r="C3862" s="137">
        <v>93.837662005294803</v>
      </c>
      <c r="D3862" s="137">
        <v>12.0860114344443</v>
      </c>
      <c r="E3862" s="137">
        <v>11.5755169262039</v>
      </c>
      <c r="F3862" s="137">
        <v>16.5145067212021</v>
      </c>
      <c r="G3862" s="137">
        <v>47.245942600051102</v>
      </c>
      <c r="H3862" s="137">
        <v>12.344539236796701</v>
      </c>
      <c r="I3862" s="137">
        <v>22.128621480761201</v>
      </c>
      <c r="J3862" s="137">
        <v>22.174009535283702</v>
      </c>
      <c r="K3862" s="137">
        <v>26.037913366788199</v>
      </c>
      <c r="L3862" s="137">
        <v>14.4404675049104</v>
      </c>
      <c r="M3862" s="137">
        <v>93.837662005294803</v>
      </c>
      <c r="N3862" s="137">
        <v>11.5945052342948</v>
      </c>
      <c r="O3862" s="137">
        <v>11.5755169262039</v>
      </c>
      <c r="P3862" s="137">
        <v>16.5145067212021</v>
      </c>
      <c r="Q3862" s="137">
        <v>47.245942600051102</v>
      </c>
      <c r="R3862" s="137">
        <v>12.344539236796701</v>
      </c>
      <c r="S3862" s="137">
        <v>22.128621480761201</v>
      </c>
      <c r="T3862" s="137">
        <v>21.814819316029599</v>
      </c>
      <c r="U3862" s="137">
        <v>26.037913366788199</v>
      </c>
      <c r="V3862" s="1">
        <v>10910736</v>
      </c>
      <c r="W3862" s="1">
        <v>0</v>
      </c>
      <c r="X3862" s="1">
        <v>3280492</v>
      </c>
      <c r="Y3862" s="1">
        <v>0</v>
      </c>
      <c r="Z3862" s="1">
        <v>0</v>
      </c>
      <c r="AA3862" s="1">
        <v>0</v>
      </c>
      <c r="AB3862" s="1">
        <v>0</v>
      </c>
      <c r="AC3862" s="1">
        <v>0</v>
      </c>
      <c r="AD3862" s="1">
        <v>7151676</v>
      </c>
      <c r="AE3862" s="1">
        <v>0</v>
      </c>
      <c r="AH3862" s="136">
        <f t="shared" si="60"/>
        <v>42262</v>
      </c>
      <c r="AI3862" s="177">
        <f>HLOOKUP(附加题模型!$E$2,历史数据!$B$3:$K$5000,ROW(A3860),)</f>
        <v>26.037913366788199</v>
      </c>
      <c r="AJ3862" s="177">
        <f>HLOOKUP(附加题模型!$E$2,历史数据!$L$3:$U$5000,ROW(A3860),)</f>
        <v>26.037913366788199</v>
      </c>
    </row>
    <row r="3863" spans="1:36" x14ac:dyDescent="0.2">
      <c r="A3863" s="148">
        <v>42263</v>
      </c>
      <c r="B3863" s="137">
        <v>14.2569022400174</v>
      </c>
      <c r="C3863" s="137">
        <v>93.837662005294803</v>
      </c>
      <c r="D3863" s="137">
        <v>11.5819025112141</v>
      </c>
      <c r="E3863" s="137">
        <v>11.5755169262039</v>
      </c>
      <c r="F3863" s="137">
        <v>16.5145067212021</v>
      </c>
      <c r="G3863" s="137">
        <v>47.245942600051102</v>
      </c>
      <c r="H3863" s="137">
        <v>12.344539236796701</v>
      </c>
      <c r="I3863" s="137">
        <v>22.128621480761201</v>
      </c>
      <c r="J3863" s="137">
        <v>21.790873301412699</v>
      </c>
      <c r="K3863" s="137">
        <v>26.037913366788199</v>
      </c>
      <c r="L3863" s="137">
        <v>14.6852211914343</v>
      </c>
      <c r="M3863" s="137">
        <v>93.837662005294803</v>
      </c>
      <c r="N3863" s="137">
        <v>12.123819603686499</v>
      </c>
      <c r="O3863" s="137">
        <v>11.5755169262039</v>
      </c>
      <c r="P3863" s="137">
        <v>16.5145067212021</v>
      </c>
      <c r="Q3863" s="137">
        <v>47.245942600051102</v>
      </c>
      <c r="R3863" s="137">
        <v>12.344539236796701</v>
      </c>
      <c r="S3863" s="137">
        <v>22.128621480761201</v>
      </c>
      <c r="T3863" s="137">
        <v>23.993906646170899</v>
      </c>
      <c r="U3863" s="137">
        <v>26.037913366788199</v>
      </c>
      <c r="V3863" s="1">
        <v>15189078</v>
      </c>
      <c r="W3863" s="1">
        <v>0</v>
      </c>
      <c r="X3863" s="1">
        <v>3765770</v>
      </c>
      <c r="Y3863" s="1">
        <v>0</v>
      </c>
      <c r="Z3863" s="1">
        <v>0</v>
      </c>
      <c r="AA3863" s="1">
        <v>0</v>
      </c>
      <c r="AB3863" s="1">
        <v>0</v>
      </c>
      <c r="AC3863" s="1">
        <v>0</v>
      </c>
      <c r="AD3863" s="1">
        <v>11657011</v>
      </c>
      <c r="AE3863" s="1">
        <v>0</v>
      </c>
      <c r="AH3863" s="136">
        <f t="shared" si="60"/>
        <v>42263</v>
      </c>
      <c r="AI3863" s="177">
        <f>HLOOKUP(附加题模型!$E$2,历史数据!$B$3:$K$5000,ROW(A3861),)</f>
        <v>26.037913366788199</v>
      </c>
      <c r="AJ3863" s="177">
        <f>HLOOKUP(附加题模型!$E$2,历史数据!$L$3:$U$5000,ROW(A3861),)</f>
        <v>26.037913366788199</v>
      </c>
    </row>
    <row r="3864" spans="1:36" x14ac:dyDescent="0.2">
      <c r="A3864" s="148">
        <v>42264</v>
      </c>
      <c r="B3864" s="137">
        <v>14.6240327698033</v>
      </c>
      <c r="C3864" s="137">
        <v>93.837662005294803</v>
      </c>
      <c r="D3864" s="137">
        <v>11.997792372878999</v>
      </c>
      <c r="E3864" s="137">
        <v>11.5755169262039</v>
      </c>
      <c r="F3864" s="137">
        <v>16.5145067212021</v>
      </c>
      <c r="G3864" s="137">
        <v>47.245942600051102</v>
      </c>
      <c r="H3864" s="137">
        <v>12.344539236796701</v>
      </c>
      <c r="I3864" s="137">
        <v>22.128621480761201</v>
      </c>
      <c r="J3864" s="137">
        <v>23.4670943245983</v>
      </c>
      <c r="K3864" s="137">
        <v>26.037913366788199</v>
      </c>
      <c r="L3864" s="137">
        <v>14.6852211914343</v>
      </c>
      <c r="M3864" s="137">
        <v>93.837662005294803</v>
      </c>
      <c r="N3864" s="137">
        <v>11.518888895810299</v>
      </c>
      <c r="O3864" s="137">
        <v>11.5755169262039</v>
      </c>
      <c r="P3864" s="137">
        <v>16.5145067212021</v>
      </c>
      <c r="Q3864" s="137">
        <v>47.245942600051102</v>
      </c>
      <c r="R3864" s="137">
        <v>12.344539236796701</v>
      </c>
      <c r="S3864" s="137">
        <v>22.128621480761201</v>
      </c>
      <c r="T3864" s="137">
        <v>23.754446500001499</v>
      </c>
      <c r="U3864" s="137">
        <v>26.037913366788199</v>
      </c>
      <c r="V3864" s="1">
        <v>13728065</v>
      </c>
      <c r="W3864" s="1">
        <v>0</v>
      </c>
      <c r="X3864" s="1">
        <v>3818528</v>
      </c>
      <c r="Y3864" s="1">
        <v>0</v>
      </c>
      <c r="Z3864" s="1">
        <v>0</v>
      </c>
      <c r="AA3864" s="1">
        <v>0</v>
      </c>
      <c r="AB3864" s="1">
        <v>0</v>
      </c>
      <c r="AC3864" s="1">
        <v>0</v>
      </c>
      <c r="AD3864" s="1">
        <v>10628828</v>
      </c>
      <c r="AE3864" s="1">
        <v>0</v>
      </c>
      <c r="AH3864" s="136">
        <f t="shared" si="60"/>
        <v>42264</v>
      </c>
      <c r="AI3864" s="177">
        <f>HLOOKUP(附加题模型!$E$2,历史数据!$B$3:$K$5000,ROW(A3862),)</f>
        <v>26.037913366788199</v>
      </c>
      <c r="AJ3864" s="177">
        <f>HLOOKUP(附加题模型!$E$2,历史数据!$L$3:$U$5000,ROW(A3862),)</f>
        <v>26.037913366788199</v>
      </c>
    </row>
    <row r="3865" spans="1:36" x14ac:dyDescent="0.2">
      <c r="A3865" s="148">
        <v>42265</v>
      </c>
      <c r="B3865" s="137">
        <v>14.6852211914343</v>
      </c>
      <c r="C3865" s="137">
        <v>93.837662005294803</v>
      </c>
      <c r="D3865" s="137">
        <v>11.4180671111643</v>
      </c>
      <c r="E3865" s="137">
        <v>11.5755169262039</v>
      </c>
      <c r="F3865" s="137">
        <v>16.5145067212021</v>
      </c>
      <c r="G3865" s="137">
        <v>47.245942600051102</v>
      </c>
      <c r="H3865" s="137">
        <v>12.344539236796701</v>
      </c>
      <c r="I3865" s="137">
        <v>22.128621480761201</v>
      </c>
      <c r="J3865" s="137">
        <v>23.826284543852299</v>
      </c>
      <c r="K3865" s="137">
        <v>26.037913366788199</v>
      </c>
      <c r="L3865" s="137">
        <v>15.419482251006</v>
      </c>
      <c r="M3865" s="137">
        <v>93.837662005294803</v>
      </c>
      <c r="N3865" s="137">
        <v>11.670121572779401</v>
      </c>
      <c r="O3865" s="137">
        <v>11.5755169262039</v>
      </c>
      <c r="P3865" s="137">
        <v>16.5145067212021</v>
      </c>
      <c r="Q3865" s="137">
        <v>47.245942600051102</v>
      </c>
      <c r="R3865" s="137">
        <v>12.344539236796701</v>
      </c>
      <c r="S3865" s="137">
        <v>22.128621480761201</v>
      </c>
      <c r="T3865" s="137">
        <v>23.778392514618499</v>
      </c>
      <c r="U3865" s="137">
        <v>26.037913366788199</v>
      </c>
      <c r="V3865" s="1">
        <v>15654640</v>
      </c>
      <c r="W3865" s="1">
        <v>0</v>
      </c>
      <c r="X3865" s="1">
        <v>2419727</v>
      </c>
      <c r="Y3865" s="1">
        <v>0</v>
      </c>
      <c r="Z3865" s="1">
        <v>0</v>
      </c>
      <c r="AA3865" s="1">
        <v>0</v>
      </c>
      <c r="AB3865" s="1">
        <v>0</v>
      </c>
      <c r="AC3865" s="1">
        <v>0</v>
      </c>
      <c r="AD3865" s="1">
        <v>5402460</v>
      </c>
      <c r="AE3865" s="1">
        <v>0</v>
      </c>
      <c r="AH3865" s="136">
        <f t="shared" si="60"/>
        <v>42265</v>
      </c>
      <c r="AI3865" s="177">
        <f>HLOOKUP(附加题模型!$E$2,历史数据!$B$3:$K$5000,ROW(A3863),)</f>
        <v>26.037913366788199</v>
      </c>
      <c r="AJ3865" s="177">
        <f>HLOOKUP(附加题模型!$E$2,历史数据!$L$3:$U$5000,ROW(A3863),)</f>
        <v>26.037913366788199</v>
      </c>
    </row>
    <row r="3866" spans="1:36" x14ac:dyDescent="0.2">
      <c r="A3866" s="148">
        <v>42268</v>
      </c>
      <c r="B3866" s="137">
        <v>15.419482251006</v>
      </c>
      <c r="C3866" s="137">
        <v>93.837662005294803</v>
      </c>
      <c r="D3866" s="137">
        <v>11.342450772679699</v>
      </c>
      <c r="E3866" s="137">
        <v>11.5755169262039</v>
      </c>
      <c r="F3866" s="137">
        <v>16.5145067212021</v>
      </c>
      <c r="G3866" s="137">
        <v>47.245942600051102</v>
      </c>
      <c r="H3866" s="137">
        <v>12.344539236796701</v>
      </c>
      <c r="I3866" s="137">
        <v>22.128621480761201</v>
      </c>
      <c r="J3866" s="137">
        <v>23.658662441533799</v>
      </c>
      <c r="K3866" s="137">
        <v>26.037913366788199</v>
      </c>
      <c r="L3866" s="137">
        <v>15.419482251006</v>
      </c>
      <c r="M3866" s="137">
        <v>93.837662005294803</v>
      </c>
      <c r="N3866" s="137">
        <v>11.947381480556</v>
      </c>
      <c r="O3866" s="137">
        <v>11.5755169262039</v>
      </c>
      <c r="P3866" s="137">
        <v>16.5145067212021</v>
      </c>
      <c r="Q3866" s="137">
        <v>47.245942600051102</v>
      </c>
      <c r="R3866" s="137">
        <v>12.344539236796701</v>
      </c>
      <c r="S3866" s="137">
        <v>22.128621480761201</v>
      </c>
      <c r="T3866" s="137">
        <v>24.496772953126602</v>
      </c>
      <c r="U3866" s="137">
        <v>26.037913366788199</v>
      </c>
      <c r="V3866" s="1">
        <v>0</v>
      </c>
      <c r="W3866" s="1">
        <v>0</v>
      </c>
      <c r="X3866" s="1">
        <v>1835527</v>
      </c>
      <c r="Y3866" s="1">
        <v>0</v>
      </c>
      <c r="Z3866" s="1">
        <v>0</v>
      </c>
      <c r="AA3866" s="1">
        <v>0</v>
      </c>
      <c r="AB3866" s="1">
        <v>0</v>
      </c>
      <c r="AC3866" s="1">
        <v>0</v>
      </c>
      <c r="AD3866" s="1">
        <v>6741031</v>
      </c>
      <c r="AE3866" s="1">
        <v>0</v>
      </c>
      <c r="AH3866" s="136">
        <f t="shared" si="60"/>
        <v>42268</v>
      </c>
      <c r="AI3866" s="177">
        <f>HLOOKUP(附加题模型!$E$2,历史数据!$B$3:$K$5000,ROW(A3864),)</f>
        <v>26.037913366788199</v>
      </c>
      <c r="AJ3866" s="177">
        <f>HLOOKUP(附加题模型!$E$2,历史数据!$L$3:$U$5000,ROW(A3864),)</f>
        <v>26.037913366788199</v>
      </c>
    </row>
    <row r="3867" spans="1:36" x14ac:dyDescent="0.2">
      <c r="A3867" s="148">
        <v>42269</v>
      </c>
      <c r="B3867" s="137">
        <v>15.3276996185595</v>
      </c>
      <c r="C3867" s="137">
        <v>93.837662005294803</v>
      </c>
      <c r="D3867" s="137">
        <v>11.896970588233</v>
      </c>
      <c r="E3867" s="137">
        <v>11.5755169262039</v>
      </c>
      <c r="F3867" s="137">
        <v>16.5145067212021</v>
      </c>
      <c r="G3867" s="137">
        <v>47.245942600051102</v>
      </c>
      <c r="H3867" s="137">
        <v>12.344539236796701</v>
      </c>
      <c r="I3867" s="137">
        <v>22.128621480761201</v>
      </c>
      <c r="J3867" s="137">
        <v>24.305204836191098</v>
      </c>
      <c r="K3867" s="137">
        <v>26.037913366788199</v>
      </c>
      <c r="L3867" s="137">
        <v>15.541859094267901</v>
      </c>
      <c r="M3867" s="137">
        <v>93.837662005294803</v>
      </c>
      <c r="N3867" s="137">
        <v>12.149025049848101</v>
      </c>
      <c r="O3867" s="137">
        <v>11.5755169262039</v>
      </c>
      <c r="P3867" s="137">
        <v>16.5145067212021</v>
      </c>
      <c r="Q3867" s="137">
        <v>47.245942600051102</v>
      </c>
      <c r="R3867" s="137">
        <v>12.344539236796701</v>
      </c>
      <c r="S3867" s="137">
        <v>22.128621480761201</v>
      </c>
      <c r="T3867" s="137">
        <v>24.544664982360398</v>
      </c>
      <c r="U3867" s="137">
        <v>26.037913366788199</v>
      </c>
      <c r="V3867" s="1">
        <v>15788774</v>
      </c>
      <c r="W3867" s="1">
        <v>0</v>
      </c>
      <c r="X3867" s="1">
        <v>2296650</v>
      </c>
      <c r="Y3867" s="1">
        <v>0</v>
      </c>
      <c r="Z3867" s="1">
        <v>0</v>
      </c>
      <c r="AA3867" s="1">
        <v>0</v>
      </c>
      <c r="AB3867" s="1">
        <v>0</v>
      </c>
      <c r="AC3867" s="1">
        <v>0</v>
      </c>
      <c r="AD3867" s="1">
        <v>7360981</v>
      </c>
      <c r="AE3867" s="1">
        <v>0</v>
      </c>
      <c r="AH3867" s="136">
        <f t="shared" si="60"/>
        <v>42269</v>
      </c>
      <c r="AI3867" s="177">
        <f>HLOOKUP(附加题模型!$E$2,历史数据!$B$3:$K$5000,ROW(A3865),)</f>
        <v>26.037913366788199</v>
      </c>
      <c r="AJ3867" s="177">
        <f>HLOOKUP(附加题模型!$E$2,历史数据!$L$3:$U$5000,ROW(A3865),)</f>
        <v>26.037913366788199</v>
      </c>
    </row>
    <row r="3868" spans="1:36" x14ac:dyDescent="0.2">
      <c r="A3868" s="148">
        <v>42270</v>
      </c>
      <c r="B3868" s="137">
        <v>15.3276996185595</v>
      </c>
      <c r="C3868" s="137">
        <v>93.837662005294803</v>
      </c>
      <c r="D3868" s="137">
        <v>12.035600542121299</v>
      </c>
      <c r="E3868" s="137">
        <v>11.5755169262039</v>
      </c>
      <c r="F3868" s="137">
        <v>16.5145067212021</v>
      </c>
      <c r="G3868" s="137">
        <v>47.245942600051102</v>
      </c>
      <c r="H3868" s="137">
        <v>12.344539236796701</v>
      </c>
      <c r="I3868" s="137">
        <v>22.128621480761201</v>
      </c>
      <c r="J3868" s="137">
        <v>23.946014616936999</v>
      </c>
      <c r="K3868" s="137">
        <v>26.037913366788199</v>
      </c>
      <c r="L3868" s="137">
        <v>15.6948301483454</v>
      </c>
      <c r="M3868" s="137">
        <v>93.837662005294803</v>
      </c>
      <c r="N3868" s="137">
        <v>12.2120386652518</v>
      </c>
      <c r="O3868" s="137">
        <v>11.5755169262039</v>
      </c>
      <c r="P3868" s="137">
        <v>16.5145067212021</v>
      </c>
      <c r="Q3868" s="137">
        <v>47.245942600051102</v>
      </c>
      <c r="R3868" s="137">
        <v>12.344539236796701</v>
      </c>
      <c r="S3868" s="137">
        <v>22.128621480761201</v>
      </c>
      <c r="T3868" s="137">
        <v>24.017852660787799</v>
      </c>
      <c r="U3868" s="137">
        <v>26.037913366788199</v>
      </c>
      <c r="V3868" s="1">
        <v>9404145</v>
      </c>
      <c r="W3868" s="1">
        <v>0</v>
      </c>
      <c r="X3868" s="1">
        <v>2313214</v>
      </c>
      <c r="Y3868" s="1">
        <v>0</v>
      </c>
      <c r="Z3868" s="1">
        <v>0</v>
      </c>
      <c r="AA3868" s="1">
        <v>0</v>
      </c>
      <c r="AB3868" s="1">
        <v>0</v>
      </c>
      <c r="AC3868" s="1">
        <v>0</v>
      </c>
      <c r="AD3868" s="1">
        <v>4478699</v>
      </c>
      <c r="AE3868" s="1">
        <v>0</v>
      </c>
      <c r="AH3868" s="136">
        <f t="shared" si="60"/>
        <v>42270</v>
      </c>
      <c r="AI3868" s="177">
        <f>HLOOKUP(附加题模型!$E$2,历史数据!$B$3:$K$5000,ROW(A3866),)</f>
        <v>26.037913366788199</v>
      </c>
      <c r="AJ3868" s="177">
        <f>HLOOKUP(附加题模型!$E$2,历史数据!$L$3:$U$5000,ROW(A3866),)</f>
        <v>26.037913366788199</v>
      </c>
    </row>
    <row r="3869" spans="1:36" x14ac:dyDescent="0.2">
      <c r="A3869" s="148">
        <v>42271</v>
      </c>
      <c r="B3869" s="137">
        <v>15.786612780791801</v>
      </c>
      <c r="C3869" s="137">
        <v>93.837662005294803</v>
      </c>
      <c r="D3869" s="137">
        <v>12.300257726817099</v>
      </c>
      <c r="E3869" s="137">
        <v>11.5755169262039</v>
      </c>
      <c r="F3869" s="137">
        <v>16.5145067212021</v>
      </c>
      <c r="G3869" s="137">
        <v>47.245942600051102</v>
      </c>
      <c r="H3869" s="137">
        <v>12.344539236796701</v>
      </c>
      <c r="I3869" s="137">
        <v>22.128621480761201</v>
      </c>
      <c r="J3869" s="137">
        <v>24.017852660787799</v>
      </c>
      <c r="K3869" s="137">
        <v>26.037913366788199</v>
      </c>
      <c r="L3869" s="137">
        <v>15.7560185699763</v>
      </c>
      <c r="M3869" s="137">
        <v>93.837662005294803</v>
      </c>
      <c r="N3869" s="137">
        <v>12.2624495575749</v>
      </c>
      <c r="O3869" s="137">
        <v>11.5755169262039</v>
      </c>
      <c r="P3869" s="137">
        <v>16.5145067212021</v>
      </c>
      <c r="Q3869" s="137">
        <v>47.245942600051102</v>
      </c>
      <c r="R3869" s="137">
        <v>12.344539236796701</v>
      </c>
      <c r="S3869" s="137">
        <v>22.128621480761201</v>
      </c>
      <c r="T3869" s="137">
        <v>24.688341070062101</v>
      </c>
      <c r="U3869" s="137">
        <v>26.037913366788199</v>
      </c>
      <c r="V3869" s="1">
        <v>6047901</v>
      </c>
      <c r="W3869" s="1">
        <v>0</v>
      </c>
      <c r="X3869" s="1">
        <v>1314071</v>
      </c>
      <c r="Y3869" s="1">
        <v>0</v>
      </c>
      <c r="Z3869" s="1">
        <v>0</v>
      </c>
      <c r="AA3869" s="1">
        <v>0</v>
      </c>
      <c r="AB3869" s="1">
        <v>0</v>
      </c>
      <c r="AC3869" s="1">
        <v>0</v>
      </c>
      <c r="AD3869" s="1">
        <v>6210211</v>
      </c>
      <c r="AE3869" s="1">
        <v>0</v>
      </c>
      <c r="AH3869" s="136">
        <f t="shared" si="60"/>
        <v>42271</v>
      </c>
      <c r="AI3869" s="177">
        <f>HLOOKUP(附加题模型!$E$2,历史数据!$B$3:$K$5000,ROW(A3867),)</f>
        <v>26.037913366788199</v>
      </c>
      <c r="AJ3869" s="177">
        <f>HLOOKUP(附加题模型!$E$2,历史数据!$L$3:$U$5000,ROW(A3867),)</f>
        <v>26.037913366788199</v>
      </c>
    </row>
    <row r="3870" spans="1:36" x14ac:dyDescent="0.2">
      <c r="A3870" s="148">
        <v>42272</v>
      </c>
      <c r="B3870" s="137">
        <v>15.7560185699763</v>
      </c>
      <c r="C3870" s="137">
        <v>93.837662005294803</v>
      </c>
      <c r="D3870" s="137">
        <v>12.2246413883326</v>
      </c>
      <c r="E3870" s="137">
        <v>11.5755169262039</v>
      </c>
      <c r="F3870" s="137">
        <v>16.5145067212021</v>
      </c>
      <c r="G3870" s="137">
        <v>47.245942600051102</v>
      </c>
      <c r="H3870" s="137">
        <v>12.344539236796701</v>
      </c>
      <c r="I3870" s="137">
        <v>22.128621480761201</v>
      </c>
      <c r="J3870" s="137">
        <v>24.616503026211198</v>
      </c>
      <c r="K3870" s="137">
        <v>26.037913366788199</v>
      </c>
      <c r="L3870" s="137">
        <v>15.5112648834524</v>
      </c>
      <c r="M3870" s="137">
        <v>93.837662005294803</v>
      </c>
      <c r="N3870" s="137">
        <v>12.010395095959799</v>
      </c>
      <c r="O3870" s="137">
        <v>11.5755169262039</v>
      </c>
      <c r="P3870" s="137">
        <v>16.5145067212021</v>
      </c>
      <c r="Q3870" s="137">
        <v>47.245942600051102</v>
      </c>
      <c r="R3870" s="137">
        <v>12.344539236796701</v>
      </c>
      <c r="S3870" s="137">
        <v>22.128621480761201</v>
      </c>
      <c r="T3870" s="137">
        <v>24.736233099295902</v>
      </c>
      <c r="U3870" s="137">
        <v>26.037913366788199</v>
      </c>
      <c r="V3870" s="1">
        <v>7684205</v>
      </c>
      <c r="W3870" s="1">
        <v>0</v>
      </c>
      <c r="X3870" s="1">
        <v>1906307</v>
      </c>
      <c r="Y3870" s="1">
        <v>0</v>
      </c>
      <c r="Z3870" s="1">
        <v>0</v>
      </c>
      <c r="AA3870" s="1">
        <v>0</v>
      </c>
      <c r="AB3870" s="1">
        <v>0</v>
      </c>
      <c r="AC3870" s="1">
        <v>0</v>
      </c>
      <c r="AD3870" s="1">
        <v>8172566</v>
      </c>
      <c r="AE3870" s="1">
        <v>0</v>
      </c>
      <c r="AH3870" s="136">
        <f t="shared" si="60"/>
        <v>42272</v>
      </c>
      <c r="AI3870" s="177">
        <f>HLOOKUP(附加题模型!$E$2,历史数据!$B$3:$K$5000,ROW(A3868),)</f>
        <v>26.037913366788199</v>
      </c>
      <c r="AJ3870" s="177">
        <f>HLOOKUP(附加题模型!$E$2,历史数据!$L$3:$U$5000,ROW(A3868),)</f>
        <v>26.037913366788199</v>
      </c>
    </row>
    <row r="3871" spans="1:36" x14ac:dyDescent="0.2">
      <c r="A3871" s="148">
        <v>42275</v>
      </c>
      <c r="B3871" s="137">
        <v>15.419482251006</v>
      </c>
      <c r="C3871" s="137">
        <v>93.837662005294803</v>
      </c>
      <c r="D3871" s="137">
        <v>11.859162418990699</v>
      </c>
      <c r="E3871" s="137">
        <v>11.5755169262039</v>
      </c>
      <c r="F3871" s="137">
        <v>16.5145067212021</v>
      </c>
      <c r="G3871" s="137">
        <v>47.245942600051102</v>
      </c>
      <c r="H3871" s="137">
        <v>12.344539236796701</v>
      </c>
      <c r="I3871" s="137">
        <v>22.128621480761201</v>
      </c>
      <c r="J3871" s="137">
        <v>24.784125128529801</v>
      </c>
      <c r="K3871" s="137">
        <v>26.037913366788199</v>
      </c>
      <c r="L3871" s="137">
        <v>15.5724533050834</v>
      </c>
      <c r="M3871" s="137">
        <v>93.837662005294803</v>
      </c>
      <c r="N3871" s="137">
        <v>12.287655003736401</v>
      </c>
      <c r="O3871" s="137">
        <v>11.5755169262039</v>
      </c>
      <c r="P3871" s="137">
        <v>16.5145067212021</v>
      </c>
      <c r="Q3871" s="137">
        <v>47.245942600051102</v>
      </c>
      <c r="R3871" s="137">
        <v>12.344539236796701</v>
      </c>
      <c r="S3871" s="137">
        <v>22.128621480761201</v>
      </c>
      <c r="T3871" s="137">
        <v>24.664395055445102</v>
      </c>
      <c r="U3871" s="137">
        <v>26.037913366788199</v>
      </c>
      <c r="V3871" s="1">
        <v>4440034</v>
      </c>
      <c r="W3871" s="1">
        <v>0</v>
      </c>
      <c r="X3871" s="1">
        <v>1089221</v>
      </c>
      <c r="Y3871" s="1">
        <v>0</v>
      </c>
      <c r="Z3871" s="1">
        <v>0</v>
      </c>
      <c r="AA3871" s="1">
        <v>0</v>
      </c>
      <c r="AB3871" s="1">
        <v>0</v>
      </c>
      <c r="AC3871" s="1">
        <v>0</v>
      </c>
      <c r="AD3871" s="1">
        <v>4400198</v>
      </c>
      <c r="AE3871" s="1">
        <v>0</v>
      </c>
      <c r="AH3871" s="136">
        <f t="shared" si="60"/>
        <v>42275</v>
      </c>
      <c r="AI3871" s="177">
        <f>HLOOKUP(附加题模型!$E$2,历史数据!$B$3:$K$5000,ROW(A3869),)</f>
        <v>26.037913366788199</v>
      </c>
      <c r="AJ3871" s="177">
        <f>HLOOKUP(附加题模型!$E$2,历史数据!$L$3:$U$5000,ROW(A3869),)</f>
        <v>26.037913366788199</v>
      </c>
    </row>
    <row r="3872" spans="1:36" x14ac:dyDescent="0.2">
      <c r="A3872" s="148">
        <v>42276</v>
      </c>
      <c r="B3872" s="137">
        <v>15.388888040190499</v>
      </c>
      <c r="C3872" s="137">
        <v>93.837662005294803</v>
      </c>
      <c r="D3872" s="137">
        <v>11.859162418990699</v>
      </c>
      <c r="E3872" s="137">
        <v>11.5755169262039</v>
      </c>
      <c r="F3872" s="137">
        <v>16.5145067212021</v>
      </c>
      <c r="G3872" s="137">
        <v>47.245942600051102</v>
      </c>
      <c r="H3872" s="137">
        <v>12.344539236796701</v>
      </c>
      <c r="I3872" s="137">
        <v>22.128621480761201</v>
      </c>
      <c r="J3872" s="137">
        <v>24.209420777723299</v>
      </c>
      <c r="K3872" s="137">
        <v>26.037913366788199</v>
      </c>
      <c r="L3872" s="137">
        <v>15.6336417267144</v>
      </c>
      <c r="M3872" s="137">
        <v>93.837662005294803</v>
      </c>
      <c r="N3872" s="137">
        <v>11.7457379112639</v>
      </c>
      <c r="O3872" s="137">
        <v>11.5755169262039</v>
      </c>
      <c r="P3872" s="137">
        <v>16.5145067212021</v>
      </c>
      <c r="Q3872" s="137">
        <v>47.245942600051102</v>
      </c>
      <c r="R3872" s="137">
        <v>12.344539236796701</v>
      </c>
      <c r="S3872" s="137">
        <v>22.128621480761201</v>
      </c>
      <c r="T3872" s="137">
        <v>24.688341070062101</v>
      </c>
      <c r="U3872" s="137">
        <v>26.037913366788199</v>
      </c>
      <c r="V3872" s="1">
        <v>6545250</v>
      </c>
      <c r="W3872" s="1">
        <v>0</v>
      </c>
      <c r="X3872" s="1">
        <v>1998147</v>
      </c>
      <c r="Y3872" s="1">
        <v>0</v>
      </c>
      <c r="Z3872" s="1">
        <v>0</v>
      </c>
      <c r="AA3872" s="1">
        <v>0</v>
      </c>
      <c r="AB3872" s="1">
        <v>0</v>
      </c>
      <c r="AC3872" s="1">
        <v>0</v>
      </c>
      <c r="AD3872" s="1">
        <v>8013461</v>
      </c>
      <c r="AE3872" s="1">
        <v>0</v>
      </c>
      <c r="AH3872" s="136">
        <f t="shared" si="60"/>
        <v>42276</v>
      </c>
      <c r="AI3872" s="177">
        <f>HLOOKUP(附加题模型!$E$2,历史数据!$B$3:$K$5000,ROW(A3870),)</f>
        <v>26.037913366788199</v>
      </c>
      <c r="AJ3872" s="177">
        <f>HLOOKUP(附加题模型!$E$2,历史数据!$L$3:$U$5000,ROW(A3870),)</f>
        <v>26.037913366788199</v>
      </c>
    </row>
    <row r="3873" spans="1:36" x14ac:dyDescent="0.2">
      <c r="A3873" s="148">
        <v>42277</v>
      </c>
      <c r="B3873" s="137">
        <v>15.7560185699763</v>
      </c>
      <c r="C3873" s="137">
        <v>93.837662005294803</v>
      </c>
      <c r="D3873" s="137">
        <v>11.808751526667701</v>
      </c>
      <c r="E3873" s="137">
        <v>11.5755169262039</v>
      </c>
      <c r="F3873" s="137">
        <v>16.5145067212021</v>
      </c>
      <c r="G3873" s="137">
        <v>47.245942600051102</v>
      </c>
      <c r="H3873" s="137">
        <v>12.344539236796701</v>
      </c>
      <c r="I3873" s="137">
        <v>22.128621480761201</v>
      </c>
      <c r="J3873" s="137">
        <v>24.975693245465301</v>
      </c>
      <c r="K3873" s="137">
        <v>26.037913366788199</v>
      </c>
      <c r="L3873" s="137">
        <v>15.8783954132383</v>
      </c>
      <c r="M3873" s="137">
        <v>93.837662005294803</v>
      </c>
      <c r="N3873" s="137">
        <v>11.808751526667701</v>
      </c>
      <c r="O3873" s="137">
        <v>11.5755169262039</v>
      </c>
      <c r="P3873" s="137">
        <v>16.5145067212021</v>
      </c>
      <c r="Q3873" s="137">
        <v>47.245942600051102</v>
      </c>
      <c r="R3873" s="137">
        <v>12.344539236796701</v>
      </c>
      <c r="S3873" s="137">
        <v>22.128621480761201</v>
      </c>
      <c r="T3873" s="137">
        <v>24.496772953126602</v>
      </c>
      <c r="U3873" s="137">
        <v>26.037913366788199</v>
      </c>
      <c r="V3873" s="1">
        <v>6842538</v>
      </c>
      <c r="W3873" s="1">
        <v>0</v>
      </c>
      <c r="X3873" s="1">
        <v>1957919</v>
      </c>
      <c r="Y3873" s="1">
        <v>0</v>
      </c>
      <c r="Z3873" s="1">
        <v>0</v>
      </c>
      <c r="AA3873" s="1">
        <v>0</v>
      </c>
      <c r="AB3873" s="1">
        <v>0</v>
      </c>
      <c r="AC3873" s="1">
        <v>0</v>
      </c>
      <c r="AD3873" s="1">
        <v>4082959</v>
      </c>
      <c r="AE3873" s="1">
        <v>0</v>
      </c>
      <c r="AH3873" s="136">
        <f t="shared" si="60"/>
        <v>42277</v>
      </c>
      <c r="AI3873" s="177">
        <f>HLOOKUP(附加题模型!$E$2,历史数据!$B$3:$K$5000,ROW(A3871),)</f>
        <v>26.037913366788199</v>
      </c>
      <c r="AJ3873" s="177">
        <f>HLOOKUP(附加题模型!$E$2,历史数据!$L$3:$U$5000,ROW(A3871),)</f>
        <v>26.037913366788199</v>
      </c>
    </row>
    <row r="3874" spans="1:36" x14ac:dyDescent="0.2">
      <c r="A3874" s="148">
        <v>42285</v>
      </c>
      <c r="B3874" s="137">
        <v>16.1843375213932</v>
      </c>
      <c r="C3874" s="137">
        <v>93.837662005294803</v>
      </c>
      <c r="D3874" s="137">
        <v>12.035600542121299</v>
      </c>
      <c r="E3874" s="137">
        <v>11.5755169262039</v>
      </c>
      <c r="F3874" s="137">
        <v>16.5145067212021</v>
      </c>
      <c r="G3874" s="137">
        <v>47.245942600051102</v>
      </c>
      <c r="H3874" s="137">
        <v>12.344539236796701</v>
      </c>
      <c r="I3874" s="137">
        <v>22.128621480761201</v>
      </c>
      <c r="J3874" s="137">
        <v>25.191207377017701</v>
      </c>
      <c r="K3874" s="137">
        <v>26.037913366788199</v>
      </c>
      <c r="L3874" s="137">
        <v>16.0619606781312</v>
      </c>
      <c r="M3874" s="137">
        <v>93.837662005294803</v>
      </c>
      <c r="N3874" s="137">
        <v>12.136422326767301</v>
      </c>
      <c r="O3874" s="137">
        <v>11.5755169262039</v>
      </c>
      <c r="P3874" s="137">
        <v>16.5145067212021</v>
      </c>
      <c r="Q3874" s="137">
        <v>47.245942600051102</v>
      </c>
      <c r="R3874" s="137">
        <v>12.344539236796701</v>
      </c>
      <c r="S3874" s="137">
        <v>22.128621480761201</v>
      </c>
      <c r="T3874" s="137">
        <v>25.909587815525899</v>
      </c>
      <c r="U3874" s="137">
        <v>26.037913366788199</v>
      </c>
      <c r="V3874" s="1">
        <v>6867026</v>
      </c>
      <c r="W3874" s="1">
        <v>0</v>
      </c>
      <c r="X3874" s="1">
        <v>1613498</v>
      </c>
      <c r="Y3874" s="1">
        <v>0</v>
      </c>
      <c r="Z3874" s="1">
        <v>0</v>
      </c>
      <c r="AA3874" s="1">
        <v>0</v>
      </c>
      <c r="AB3874" s="1">
        <v>0</v>
      </c>
      <c r="AC3874" s="1">
        <v>0</v>
      </c>
      <c r="AD3874" s="1">
        <v>10001865</v>
      </c>
      <c r="AE3874" s="1">
        <v>0</v>
      </c>
      <c r="AH3874" s="136">
        <f t="shared" si="60"/>
        <v>42285</v>
      </c>
      <c r="AI3874" s="177">
        <f>HLOOKUP(附加题模型!$E$2,历史数据!$B$3:$K$5000,ROW(A3872),)</f>
        <v>26.037913366788199</v>
      </c>
      <c r="AJ3874" s="177">
        <f>HLOOKUP(附加题模型!$E$2,历史数据!$L$3:$U$5000,ROW(A3872),)</f>
        <v>26.037913366788199</v>
      </c>
    </row>
    <row r="3875" spans="1:36" x14ac:dyDescent="0.2">
      <c r="A3875" s="148">
        <v>42286</v>
      </c>
      <c r="B3875" s="137">
        <v>15.970178045684801</v>
      </c>
      <c r="C3875" s="137">
        <v>93.837662005294803</v>
      </c>
      <c r="D3875" s="137">
        <v>12.0734087113635</v>
      </c>
      <c r="E3875" s="137">
        <v>11.5755169262039</v>
      </c>
      <c r="F3875" s="137">
        <v>16.5145067212021</v>
      </c>
      <c r="G3875" s="137">
        <v>47.245942600051102</v>
      </c>
      <c r="H3875" s="137">
        <v>12.344539236796701</v>
      </c>
      <c r="I3875" s="137">
        <v>22.128621480761201</v>
      </c>
      <c r="J3875" s="137">
        <v>25.837749771675</v>
      </c>
      <c r="K3875" s="137">
        <v>26.037913366788199</v>
      </c>
      <c r="L3875" s="137">
        <v>16.857410159333899</v>
      </c>
      <c r="M3875" s="137">
        <v>93.837662005294803</v>
      </c>
      <c r="N3875" s="137">
        <v>12.338065896059399</v>
      </c>
      <c r="O3875" s="137">
        <v>11.5755169262039</v>
      </c>
      <c r="P3875" s="137">
        <v>16.5145067212021</v>
      </c>
      <c r="Q3875" s="137">
        <v>47.245942600051102</v>
      </c>
      <c r="R3875" s="137">
        <v>12.344539236796701</v>
      </c>
      <c r="S3875" s="137">
        <v>22.128621480761201</v>
      </c>
      <c r="T3875" s="137">
        <v>26.292724049396799</v>
      </c>
      <c r="U3875" s="137">
        <v>26.037913366788199</v>
      </c>
      <c r="V3875" s="1">
        <v>11039945</v>
      </c>
      <c r="W3875" s="1">
        <v>0</v>
      </c>
      <c r="X3875" s="1">
        <v>2020170</v>
      </c>
      <c r="Y3875" s="1">
        <v>0</v>
      </c>
      <c r="Z3875" s="1">
        <v>0</v>
      </c>
      <c r="AA3875" s="1">
        <v>0</v>
      </c>
      <c r="AB3875" s="1">
        <v>0</v>
      </c>
      <c r="AC3875" s="1">
        <v>0</v>
      </c>
      <c r="AD3875" s="1">
        <v>5937491</v>
      </c>
      <c r="AE3875" s="1">
        <v>0</v>
      </c>
      <c r="AH3875" s="136">
        <f t="shared" si="60"/>
        <v>42286</v>
      </c>
      <c r="AI3875" s="177">
        <f>HLOOKUP(附加题模型!$E$2,历史数据!$B$3:$K$5000,ROW(A3873),)</f>
        <v>26.037913366788199</v>
      </c>
      <c r="AJ3875" s="177">
        <f>HLOOKUP(附加题模型!$E$2,历史数据!$L$3:$U$5000,ROW(A3873),)</f>
        <v>26.037913366788199</v>
      </c>
    </row>
    <row r="3876" spans="1:36" x14ac:dyDescent="0.2">
      <c r="A3876" s="148">
        <v>42289</v>
      </c>
      <c r="B3876" s="137">
        <v>17.316323321566198</v>
      </c>
      <c r="C3876" s="137">
        <v>93.837662005294803</v>
      </c>
      <c r="D3876" s="137">
        <v>12.2372441114133</v>
      </c>
      <c r="E3876" s="137">
        <v>11.5755169262039</v>
      </c>
      <c r="F3876" s="137">
        <v>16.5145067212021</v>
      </c>
      <c r="G3876" s="137">
        <v>47.245942600051102</v>
      </c>
      <c r="H3876" s="137">
        <v>12.344539236796701</v>
      </c>
      <c r="I3876" s="137">
        <v>22.128621480761201</v>
      </c>
      <c r="J3876" s="137">
        <v>26.388508107864599</v>
      </c>
      <c r="K3876" s="137">
        <v>26.037913366788199</v>
      </c>
      <c r="L3876" s="137">
        <v>17.193946478304301</v>
      </c>
      <c r="M3876" s="137">
        <v>93.837662005294803</v>
      </c>
      <c r="N3876" s="137">
        <v>12.8421748192896</v>
      </c>
      <c r="O3876" s="137">
        <v>11.5755169262039</v>
      </c>
      <c r="P3876" s="137">
        <v>16.5145067212021</v>
      </c>
      <c r="Q3876" s="137">
        <v>47.245942600051102</v>
      </c>
      <c r="R3876" s="137">
        <v>12.344539236796701</v>
      </c>
      <c r="S3876" s="137">
        <v>22.128621480761201</v>
      </c>
      <c r="T3876" s="137">
        <v>27.8013229702639</v>
      </c>
      <c r="U3876" s="137">
        <v>26.037913366788199</v>
      </c>
      <c r="V3876" s="1">
        <v>12092284</v>
      </c>
      <c r="W3876" s="1">
        <v>0</v>
      </c>
      <c r="X3876" s="1">
        <v>2897454</v>
      </c>
      <c r="Y3876" s="1">
        <v>0</v>
      </c>
      <c r="Z3876" s="1">
        <v>0</v>
      </c>
      <c r="AA3876" s="1">
        <v>0</v>
      </c>
      <c r="AB3876" s="1">
        <v>0</v>
      </c>
      <c r="AC3876" s="1">
        <v>0</v>
      </c>
      <c r="AD3876" s="1">
        <v>9910922</v>
      </c>
      <c r="AE3876" s="1">
        <v>0</v>
      </c>
      <c r="AH3876" s="136">
        <f t="shared" si="60"/>
        <v>42289</v>
      </c>
      <c r="AI3876" s="177">
        <f>HLOOKUP(附加题模型!$E$2,历史数据!$B$3:$K$5000,ROW(A3874),)</f>
        <v>26.037913366788199</v>
      </c>
      <c r="AJ3876" s="177">
        <f>HLOOKUP(附加题模型!$E$2,历史数据!$L$3:$U$5000,ROW(A3874),)</f>
        <v>26.037913366788199</v>
      </c>
    </row>
    <row r="3877" spans="1:36" x14ac:dyDescent="0.2">
      <c r="A3877" s="148">
        <v>42290</v>
      </c>
      <c r="B3877" s="137">
        <v>16.979787002595899</v>
      </c>
      <c r="C3877" s="137">
        <v>93.837662005294803</v>
      </c>
      <c r="D3877" s="137">
        <v>12.955599327016399</v>
      </c>
      <c r="E3877" s="137">
        <v>11.5755169262039</v>
      </c>
      <c r="F3877" s="137">
        <v>16.5145067212021</v>
      </c>
      <c r="G3877" s="137">
        <v>47.245942600051102</v>
      </c>
      <c r="H3877" s="137">
        <v>12.344539236796701</v>
      </c>
      <c r="I3877" s="137">
        <v>22.128621480761201</v>
      </c>
      <c r="J3877" s="137">
        <v>27.370294707159001</v>
      </c>
      <c r="K3877" s="137">
        <v>26.037913366788199</v>
      </c>
      <c r="L3877" s="137">
        <v>18.050584381137899</v>
      </c>
      <c r="M3877" s="137">
        <v>93.837662005294803</v>
      </c>
      <c r="N3877" s="137">
        <v>13.4849136964081</v>
      </c>
      <c r="O3877" s="137">
        <v>11.5755169262039</v>
      </c>
      <c r="P3877" s="137">
        <v>16.5145067212021</v>
      </c>
      <c r="Q3877" s="137">
        <v>47.245942600051102</v>
      </c>
      <c r="R3877" s="137">
        <v>12.344539236796701</v>
      </c>
      <c r="S3877" s="137">
        <v>22.128621480761201</v>
      </c>
      <c r="T3877" s="137">
        <v>27.849214999497701</v>
      </c>
      <c r="U3877" s="137">
        <v>26.037913366788199</v>
      </c>
      <c r="V3877" s="1">
        <v>7439518</v>
      </c>
      <c r="W3877" s="1">
        <v>0</v>
      </c>
      <c r="X3877" s="1">
        <v>1742003</v>
      </c>
      <c r="Y3877" s="1">
        <v>0</v>
      </c>
      <c r="Z3877" s="1">
        <v>0</v>
      </c>
      <c r="AA3877" s="1">
        <v>0</v>
      </c>
      <c r="AB3877" s="1">
        <v>0</v>
      </c>
      <c r="AC3877" s="1">
        <v>0</v>
      </c>
      <c r="AD3877" s="1">
        <v>6203944</v>
      </c>
      <c r="AE3877" s="1">
        <v>0</v>
      </c>
      <c r="AH3877" s="136">
        <f t="shared" si="60"/>
        <v>42290</v>
      </c>
      <c r="AI3877" s="177">
        <f>HLOOKUP(附加题模型!$E$2,历史数据!$B$3:$K$5000,ROW(A3875),)</f>
        <v>26.037913366788199</v>
      </c>
      <c r="AJ3877" s="177">
        <f>HLOOKUP(附加题模型!$E$2,历史数据!$L$3:$U$5000,ROW(A3875),)</f>
        <v>26.037913366788199</v>
      </c>
    </row>
    <row r="3878" spans="1:36" x14ac:dyDescent="0.2">
      <c r="A3878" s="148">
        <v>42291</v>
      </c>
      <c r="B3878" s="137">
        <v>17.928207537875998</v>
      </c>
      <c r="C3878" s="137">
        <v>93.837662005294803</v>
      </c>
      <c r="D3878" s="137">
        <v>13.9890226196383</v>
      </c>
      <c r="E3878" s="137">
        <v>11.5755169262039</v>
      </c>
      <c r="F3878" s="137">
        <v>16.5145067212021</v>
      </c>
      <c r="G3878" s="137">
        <v>47.245942600051102</v>
      </c>
      <c r="H3878" s="137">
        <v>12.344539236796701</v>
      </c>
      <c r="I3878" s="137">
        <v>22.128621480761201</v>
      </c>
      <c r="J3878" s="137">
        <v>27.7294849264131</v>
      </c>
      <c r="K3878" s="137">
        <v>26.037913366788199</v>
      </c>
      <c r="L3878" s="137">
        <v>18.019990170322501</v>
      </c>
      <c r="M3878" s="137">
        <v>93.837662005294803</v>
      </c>
      <c r="N3878" s="137">
        <v>13.270667404035301</v>
      </c>
      <c r="O3878" s="137">
        <v>11.5755169262039</v>
      </c>
      <c r="P3878" s="137">
        <v>16.5145067212021</v>
      </c>
      <c r="Q3878" s="137">
        <v>47.245942600051102</v>
      </c>
      <c r="R3878" s="137">
        <v>12.344539236796701</v>
      </c>
      <c r="S3878" s="137">
        <v>22.128621480761201</v>
      </c>
      <c r="T3878" s="137">
        <v>27.250564634074301</v>
      </c>
      <c r="U3878" s="137">
        <v>26.037913366788199</v>
      </c>
      <c r="V3878" s="1">
        <v>11327660</v>
      </c>
      <c r="W3878" s="1">
        <v>0</v>
      </c>
      <c r="X3878" s="1">
        <v>4547685</v>
      </c>
      <c r="Y3878" s="1">
        <v>0</v>
      </c>
      <c r="Z3878" s="1">
        <v>0</v>
      </c>
      <c r="AA3878" s="1">
        <v>0</v>
      </c>
      <c r="AB3878" s="1">
        <v>0</v>
      </c>
      <c r="AC3878" s="1">
        <v>0</v>
      </c>
      <c r="AD3878" s="1">
        <v>7187699</v>
      </c>
      <c r="AE3878" s="1">
        <v>0</v>
      </c>
      <c r="AH3878" s="136">
        <f t="shared" si="60"/>
        <v>42291</v>
      </c>
      <c r="AI3878" s="177">
        <f>HLOOKUP(附加题模型!$E$2,历史数据!$B$3:$K$5000,ROW(A3876),)</f>
        <v>26.037913366788199</v>
      </c>
      <c r="AJ3878" s="177">
        <f>HLOOKUP(附加题模型!$E$2,历史数据!$L$3:$U$5000,ROW(A3876),)</f>
        <v>26.037913366788199</v>
      </c>
    </row>
    <row r="3879" spans="1:36" x14ac:dyDescent="0.2">
      <c r="A3879" s="148">
        <v>42292</v>
      </c>
      <c r="B3879" s="137">
        <v>18.019990170322501</v>
      </c>
      <c r="C3879" s="137">
        <v>93.837662005294803</v>
      </c>
      <c r="D3879" s="137">
        <v>13.106832003985501</v>
      </c>
      <c r="E3879" s="137">
        <v>11.5755169262039</v>
      </c>
      <c r="F3879" s="137">
        <v>16.5145067212021</v>
      </c>
      <c r="G3879" s="137">
        <v>47.245942600051102</v>
      </c>
      <c r="H3879" s="137">
        <v>12.344539236796701</v>
      </c>
      <c r="I3879" s="137">
        <v>22.313712180879101</v>
      </c>
      <c r="J3879" s="137">
        <v>27.6576468825623</v>
      </c>
      <c r="K3879" s="137">
        <v>26.037913366788199</v>
      </c>
      <c r="L3879" s="137">
        <v>18.5706859650012</v>
      </c>
      <c r="M3879" s="137">
        <v>93.837662005294803</v>
      </c>
      <c r="N3879" s="137">
        <v>13.4975164194889</v>
      </c>
      <c r="O3879" s="137">
        <v>11.5755169262039</v>
      </c>
      <c r="P3879" s="137">
        <v>16.5145067212021</v>
      </c>
      <c r="Q3879" s="137">
        <v>47.245942600051102</v>
      </c>
      <c r="R3879" s="137">
        <v>12.344539236796701</v>
      </c>
      <c r="S3879" s="137">
        <v>24.349709882175901</v>
      </c>
      <c r="T3879" s="137">
        <v>29.980410300405101</v>
      </c>
      <c r="U3879" s="137">
        <v>26.037913366788199</v>
      </c>
      <c r="V3879" s="1">
        <v>7045444</v>
      </c>
      <c r="W3879" s="1">
        <v>0</v>
      </c>
      <c r="X3879" s="1">
        <v>2502688</v>
      </c>
      <c r="Y3879" s="1">
        <v>0</v>
      </c>
      <c r="Z3879" s="1">
        <v>0</v>
      </c>
      <c r="AA3879" s="1">
        <v>0</v>
      </c>
      <c r="AB3879" s="1">
        <v>0</v>
      </c>
      <c r="AC3879" s="1">
        <v>35959753</v>
      </c>
      <c r="AD3879" s="1">
        <v>29979985</v>
      </c>
      <c r="AE3879" s="1">
        <v>0</v>
      </c>
      <c r="AH3879" s="136">
        <f t="shared" si="60"/>
        <v>42292</v>
      </c>
      <c r="AI3879" s="177">
        <f>HLOOKUP(附加题模型!$E$2,历史数据!$B$3:$K$5000,ROW(A3877),)</f>
        <v>26.037913366788199</v>
      </c>
      <c r="AJ3879" s="177">
        <f>HLOOKUP(附加题模型!$E$2,历史数据!$L$3:$U$5000,ROW(A3877),)</f>
        <v>26.037913366788199</v>
      </c>
    </row>
    <row r="3880" spans="1:36" x14ac:dyDescent="0.2">
      <c r="A3880" s="148">
        <v>42293</v>
      </c>
      <c r="B3880" s="137">
        <v>18.662468597447699</v>
      </c>
      <c r="C3880" s="137">
        <v>93.837662005294803</v>
      </c>
      <c r="D3880" s="137">
        <v>13.4849136964081</v>
      </c>
      <c r="E3880" s="137">
        <v>11.5755169262039</v>
      </c>
      <c r="F3880" s="137">
        <v>16.5145067212021</v>
      </c>
      <c r="G3880" s="137">
        <v>47.245942600051102</v>
      </c>
      <c r="H3880" s="137">
        <v>12.344539236796701</v>
      </c>
      <c r="I3880" s="137">
        <v>25.583647882961799</v>
      </c>
      <c r="J3880" s="137">
        <v>30.842466826614899</v>
      </c>
      <c r="K3880" s="137">
        <v>26.037913366788199</v>
      </c>
      <c r="L3880" s="137">
        <v>18.662468597447699</v>
      </c>
      <c r="M3880" s="137">
        <v>93.837662005294803</v>
      </c>
      <c r="N3880" s="137">
        <v>14.1528580196881</v>
      </c>
      <c r="O3880" s="137">
        <v>11.5755169262039</v>
      </c>
      <c r="P3880" s="137">
        <v>16.5145067212021</v>
      </c>
      <c r="Q3880" s="137">
        <v>47.245942600051102</v>
      </c>
      <c r="R3880" s="137">
        <v>12.344539236796701</v>
      </c>
      <c r="S3880" s="137">
        <v>25.2957290161118</v>
      </c>
      <c r="T3880" s="137">
        <v>30.028302329639001</v>
      </c>
      <c r="U3880" s="137">
        <v>26.037913366788199</v>
      </c>
      <c r="V3880" s="1">
        <v>8820372</v>
      </c>
      <c r="W3880" s="1">
        <v>0</v>
      </c>
      <c r="X3880" s="1">
        <v>5142258</v>
      </c>
      <c r="Y3880" s="1">
        <v>0</v>
      </c>
      <c r="Z3880" s="1">
        <v>0</v>
      </c>
      <c r="AA3880" s="1">
        <v>0</v>
      </c>
      <c r="AB3880" s="1">
        <v>0</v>
      </c>
      <c r="AC3880" s="1">
        <v>56288082</v>
      </c>
      <c r="AD3880" s="1">
        <v>30389767</v>
      </c>
      <c r="AE3880" s="1">
        <v>0</v>
      </c>
      <c r="AH3880" s="136">
        <f t="shared" si="60"/>
        <v>42293</v>
      </c>
      <c r="AI3880" s="177">
        <f>HLOOKUP(附加题模型!$E$2,历史数据!$B$3:$K$5000,ROW(A3878),)</f>
        <v>26.037913366788199</v>
      </c>
      <c r="AJ3880" s="177">
        <f>HLOOKUP(附加题模型!$E$2,历史数据!$L$3:$U$5000,ROW(A3878),)</f>
        <v>26.037913366788199</v>
      </c>
    </row>
    <row r="3881" spans="1:36" x14ac:dyDescent="0.2">
      <c r="A3881" s="148">
        <v>42296</v>
      </c>
      <c r="B3881" s="137">
        <v>18.601280175816701</v>
      </c>
      <c r="C3881" s="137">
        <v>93.837662005294803</v>
      </c>
      <c r="D3881" s="137">
        <v>14.1528580196881</v>
      </c>
      <c r="E3881" s="137">
        <v>11.5755169262039</v>
      </c>
      <c r="F3881" s="137">
        <v>16.5145067212021</v>
      </c>
      <c r="G3881" s="137">
        <v>47.245942600051102</v>
      </c>
      <c r="H3881" s="137">
        <v>12.344539236796701</v>
      </c>
      <c r="I3881" s="137">
        <v>25.007810149261701</v>
      </c>
      <c r="J3881" s="137">
        <v>29.980410300405101</v>
      </c>
      <c r="K3881" s="137">
        <v>26.037913366788199</v>
      </c>
      <c r="L3881" s="137">
        <v>18.295338067661898</v>
      </c>
      <c r="M3881" s="137">
        <v>93.837662005294803</v>
      </c>
      <c r="N3881" s="137">
        <v>14.1528580196881</v>
      </c>
      <c r="O3881" s="137">
        <v>11.5755169262039</v>
      </c>
      <c r="P3881" s="137">
        <v>16.5145067212021</v>
      </c>
      <c r="Q3881" s="137">
        <v>47.245942600051102</v>
      </c>
      <c r="R3881" s="137">
        <v>12.344539236796701</v>
      </c>
      <c r="S3881" s="137">
        <v>24.082356648672299</v>
      </c>
      <c r="T3881" s="137">
        <v>30.3156545050423</v>
      </c>
      <c r="U3881" s="137">
        <v>26.037913366788199</v>
      </c>
      <c r="V3881" s="1">
        <v>8631284</v>
      </c>
      <c r="W3881" s="1">
        <v>0</v>
      </c>
      <c r="X3881" s="1">
        <v>0</v>
      </c>
      <c r="Y3881" s="1">
        <v>0</v>
      </c>
      <c r="Z3881" s="1">
        <v>0</v>
      </c>
      <c r="AA3881" s="1">
        <v>0</v>
      </c>
      <c r="AB3881" s="1">
        <v>0</v>
      </c>
      <c r="AC3881" s="1">
        <v>31444383</v>
      </c>
      <c r="AD3881" s="1">
        <v>17767229</v>
      </c>
      <c r="AE3881" s="1">
        <v>0</v>
      </c>
      <c r="AH3881" s="136">
        <f t="shared" si="60"/>
        <v>42296</v>
      </c>
      <c r="AI3881" s="177">
        <f>HLOOKUP(附加题模型!$E$2,历史数据!$B$3:$K$5000,ROW(A3879),)</f>
        <v>26.037913366788199</v>
      </c>
      <c r="AJ3881" s="177">
        <f>HLOOKUP(附加题模型!$E$2,历史数据!$L$3:$U$5000,ROW(A3879),)</f>
        <v>26.037913366788199</v>
      </c>
    </row>
    <row r="3882" spans="1:36" x14ac:dyDescent="0.2">
      <c r="A3882" s="148">
        <v>42297</v>
      </c>
      <c r="B3882" s="137">
        <v>18.172961224399899</v>
      </c>
      <c r="C3882" s="137">
        <v>93.837662005294803</v>
      </c>
      <c r="D3882" s="137">
        <v>14.1528580196881</v>
      </c>
      <c r="E3882" s="137">
        <v>11.5755169262039</v>
      </c>
      <c r="F3882" s="137">
        <v>16.5145067212021</v>
      </c>
      <c r="G3882" s="137">
        <v>47.245942600051102</v>
      </c>
      <c r="H3882" s="137">
        <v>12.344539236796701</v>
      </c>
      <c r="I3882" s="137">
        <v>24.1440535487116</v>
      </c>
      <c r="J3882" s="137">
        <v>29.740950154235801</v>
      </c>
      <c r="K3882" s="137">
        <v>26.037913366788199</v>
      </c>
      <c r="L3882" s="137">
        <v>18.4789033325548</v>
      </c>
      <c r="M3882" s="137">
        <v>93.837662005294803</v>
      </c>
      <c r="N3882" s="137">
        <v>14.1528580196881</v>
      </c>
      <c r="O3882" s="137">
        <v>11.5755169262039</v>
      </c>
      <c r="P3882" s="137">
        <v>16.5145067212021</v>
      </c>
      <c r="Q3882" s="137">
        <v>47.245942600051102</v>
      </c>
      <c r="R3882" s="137">
        <v>12.344539236796701</v>
      </c>
      <c r="S3882" s="137">
        <v>24.4731036822545</v>
      </c>
      <c r="T3882" s="137">
        <v>30.1240863881068</v>
      </c>
      <c r="U3882" s="137">
        <v>26.037913366788199</v>
      </c>
      <c r="V3882" s="1">
        <v>8204871</v>
      </c>
      <c r="W3882" s="1">
        <v>0</v>
      </c>
      <c r="X3882" s="1">
        <v>0</v>
      </c>
      <c r="Y3882" s="1">
        <v>0</v>
      </c>
      <c r="Z3882" s="1">
        <v>0</v>
      </c>
      <c r="AA3882" s="1">
        <v>0</v>
      </c>
      <c r="AB3882" s="1">
        <v>0</v>
      </c>
      <c r="AC3882" s="1">
        <v>27647258</v>
      </c>
      <c r="AD3882" s="1">
        <v>11625151</v>
      </c>
      <c r="AE3882" s="1">
        <v>0</v>
      </c>
      <c r="AH3882" s="136">
        <f t="shared" si="60"/>
        <v>42297</v>
      </c>
      <c r="AI3882" s="177">
        <f>HLOOKUP(附加题模型!$E$2,历史数据!$B$3:$K$5000,ROW(A3880),)</f>
        <v>26.037913366788199</v>
      </c>
      <c r="AJ3882" s="177">
        <f>HLOOKUP(附加题模型!$E$2,历史数据!$L$3:$U$5000,ROW(A3880),)</f>
        <v>26.037913366788199</v>
      </c>
    </row>
    <row r="3883" spans="1:36" x14ac:dyDescent="0.2">
      <c r="A3883" s="148">
        <v>42298</v>
      </c>
      <c r="B3883" s="137">
        <v>18.4789033325548</v>
      </c>
      <c r="C3883" s="137">
        <v>93.837662005294803</v>
      </c>
      <c r="D3883" s="137">
        <v>14.858610512210401</v>
      </c>
      <c r="E3883" s="137">
        <v>11.5755169262039</v>
      </c>
      <c r="F3883" s="137">
        <v>16.5145067212021</v>
      </c>
      <c r="G3883" s="137">
        <v>47.245942600051102</v>
      </c>
      <c r="H3883" s="137">
        <v>12.344539236796701</v>
      </c>
      <c r="I3883" s="137">
        <v>24.1234879153651</v>
      </c>
      <c r="J3883" s="137">
        <v>30.2917084904253</v>
      </c>
      <c r="K3883" s="137">
        <v>26.037913366788199</v>
      </c>
      <c r="L3883" s="137">
        <v>18.142367013584401</v>
      </c>
      <c r="M3883" s="137">
        <v>93.837662005294803</v>
      </c>
      <c r="N3883" s="137">
        <v>13.447105527165901</v>
      </c>
      <c r="O3883" s="137">
        <v>11.5755169262039</v>
      </c>
      <c r="P3883" s="137">
        <v>16.5145067212021</v>
      </c>
      <c r="Q3883" s="137">
        <v>47.245942600051102</v>
      </c>
      <c r="R3883" s="137">
        <v>12.344539236796701</v>
      </c>
      <c r="S3883" s="137">
        <v>22.025793314028999</v>
      </c>
      <c r="T3883" s="137">
        <v>27.106888546372701</v>
      </c>
      <c r="U3883" s="137">
        <v>26.037913366788199</v>
      </c>
      <c r="V3883" s="1">
        <v>18574548</v>
      </c>
      <c r="W3883" s="1">
        <v>0</v>
      </c>
      <c r="X3883" s="1">
        <v>7459146</v>
      </c>
      <c r="Y3883" s="1">
        <v>0</v>
      </c>
      <c r="Z3883" s="1">
        <v>0</v>
      </c>
      <c r="AA3883" s="1">
        <v>0</v>
      </c>
      <c r="AB3883" s="1">
        <v>0</v>
      </c>
      <c r="AC3883" s="1">
        <v>26967935</v>
      </c>
      <c r="AD3883" s="1">
        <v>12208418</v>
      </c>
      <c r="AE3883" s="1">
        <v>0</v>
      </c>
      <c r="AH3883" s="136">
        <f t="shared" si="60"/>
        <v>42298</v>
      </c>
      <c r="AI3883" s="177">
        <f>HLOOKUP(附加题模型!$E$2,历史数据!$B$3:$K$5000,ROW(A3881),)</f>
        <v>26.037913366788199</v>
      </c>
      <c r="AJ3883" s="177">
        <f>HLOOKUP(附加题模型!$E$2,历史数据!$L$3:$U$5000,ROW(A3881),)</f>
        <v>26.037913366788199</v>
      </c>
    </row>
    <row r="3884" spans="1:36" x14ac:dyDescent="0.2">
      <c r="A3884" s="148">
        <v>42299</v>
      </c>
      <c r="B3884" s="137">
        <v>18.1117728027689</v>
      </c>
      <c r="C3884" s="137">
        <v>93.837662005294803</v>
      </c>
      <c r="D3884" s="137">
        <v>13.106832003985501</v>
      </c>
      <c r="E3884" s="137">
        <v>11.5755169262039</v>
      </c>
      <c r="F3884" s="137">
        <v>16.5145067212021</v>
      </c>
      <c r="G3884" s="137">
        <v>47.245942600051102</v>
      </c>
      <c r="H3884" s="137">
        <v>12.344539236796701</v>
      </c>
      <c r="I3884" s="137">
        <v>22.066924580721899</v>
      </c>
      <c r="J3884" s="137">
        <v>27.178726590223501</v>
      </c>
      <c r="K3884" s="137">
        <v>26.037913366788199</v>
      </c>
      <c r="L3884" s="137">
        <v>18.662468597447699</v>
      </c>
      <c r="M3884" s="137">
        <v>93.837662005294803</v>
      </c>
      <c r="N3884" s="137">
        <v>14.115049850445899</v>
      </c>
      <c r="O3884" s="137">
        <v>11.5755169262039</v>
      </c>
      <c r="P3884" s="137">
        <v>16.5145067212021</v>
      </c>
      <c r="Q3884" s="137">
        <v>47.245942600051102</v>
      </c>
      <c r="R3884" s="137">
        <v>12.344539236796701</v>
      </c>
      <c r="S3884" s="137">
        <v>23.11577188139</v>
      </c>
      <c r="T3884" s="137">
        <v>28.1126211602841</v>
      </c>
      <c r="U3884" s="137">
        <v>26.037913366788199</v>
      </c>
      <c r="V3884" s="1">
        <v>9575582</v>
      </c>
      <c r="W3884" s="1">
        <v>0</v>
      </c>
      <c r="X3884" s="1">
        <v>6056299</v>
      </c>
      <c r="Y3884" s="1">
        <v>0</v>
      </c>
      <c r="Z3884" s="1">
        <v>0</v>
      </c>
      <c r="AA3884" s="1">
        <v>0</v>
      </c>
      <c r="AB3884" s="1">
        <v>0</v>
      </c>
      <c r="AC3884" s="1">
        <v>21937241</v>
      </c>
      <c r="AD3884" s="1">
        <v>9256178</v>
      </c>
      <c r="AE3884" s="1">
        <v>0</v>
      </c>
      <c r="AH3884" s="136">
        <f t="shared" si="60"/>
        <v>42299</v>
      </c>
      <c r="AI3884" s="177">
        <f>HLOOKUP(附加题模型!$E$2,历史数据!$B$3:$K$5000,ROW(A3882),)</f>
        <v>26.037913366788199</v>
      </c>
      <c r="AJ3884" s="177">
        <f>HLOOKUP(附加题模型!$E$2,历史数据!$L$3:$U$5000,ROW(A3882),)</f>
        <v>26.037913366788199</v>
      </c>
    </row>
    <row r="3885" spans="1:36" x14ac:dyDescent="0.2">
      <c r="A3885" s="148">
        <v>42300</v>
      </c>
      <c r="B3885" s="137">
        <v>18.662468597447699</v>
      </c>
      <c r="C3885" s="137">
        <v>93.837662005294803</v>
      </c>
      <c r="D3885" s="137">
        <v>14.3040906966572</v>
      </c>
      <c r="E3885" s="137">
        <v>11.5755169262039</v>
      </c>
      <c r="F3885" s="137">
        <v>16.5145067212021</v>
      </c>
      <c r="G3885" s="137">
        <v>47.245942600051102</v>
      </c>
      <c r="H3885" s="137">
        <v>12.344539236796701</v>
      </c>
      <c r="I3885" s="137">
        <v>23.198034414775702</v>
      </c>
      <c r="J3885" s="137">
        <v>28.2084052187518</v>
      </c>
      <c r="K3885" s="137">
        <v>26.037913366788199</v>
      </c>
      <c r="L3885" s="137">
        <v>19.090787548864501</v>
      </c>
      <c r="M3885" s="137">
        <v>93.837662005294803</v>
      </c>
      <c r="N3885" s="137">
        <v>14.241077081253399</v>
      </c>
      <c r="O3885" s="137">
        <v>11.5755169262039</v>
      </c>
      <c r="P3885" s="137">
        <v>16.5145067212021</v>
      </c>
      <c r="Q3885" s="137">
        <v>47.245942600051102</v>
      </c>
      <c r="R3885" s="137">
        <v>12.344539236796701</v>
      </c>
      <c r="S3885" s="137">
        <v>23.7738721484758</v>
      </c>
      <c r="T3885" s="137">
        <v>29.118353774195398</v>
      </c>
      <c r="U3885" s="137">
        <v>26.037913366788199</v>
      </c>
      <c r="V3885" s="1">
        <v>7829264</v>
      </c>
      <c r="W3885" s="1">
        <v>0</v>
      </c>
      <c r="X3885" s="1">
        <v>4427342</v>
      </c>
      <c r="Y3885" s="1">
        <v>0</v>
      </c>
      <c r="Z3885" s="1">
        <v>0</v>
      </c>
      <c r="AA3885" s="1">
        <v>0</v>
      </c>
      <c r="AB3885" s="1">
        <v>0</v>
      </c>
      <c r="AC3885" s="1">
        <v>17510137</v>
      </c>
      <c r="AD3885" s="1">
        <v>8631388</v>
      </c>
      <c r="AE3885" s="1">
        <v>0</v>
      </c>
      <c r="AH3885" s="136">
        <f t="shared" si="60"/>
        <v>42300</v>
      </c>
      <c r="AI3885" s="177">
        <f>HLOOKUP(附加题模型!$E$2,历史数据!$B$3:$K$5000,ROW(A3883),)</f>
        <v>26.037913366788199</v>
      </c>
      <c r="AJ3885" s="177">
        <f>HLOOKUP(附加题模型!$E$2,历史数据!$L$3:$U$5000,ROW(A3883),)</f>
        <v>26.037913366788199</v>
      </c>
    </row>
    <row r="3886" spans="1:36" x14ac:dyDescent="0.2">
      <c r="A3886" s="148">
        <v>42303</v>
      </c>
      <c r="B3886" s="137">
        <v>19.151975970495499</v>
      </c>
      <c r="C3886" s="137">
        <v>93.837662005294803</v>
      </c>
      <c r="D3886" s="137">
        <v>14.2662825274149</v>
      </c>
      <c r="E3886" s="137">
        <v>11.5755169262039</v>
      </c>
      <c r="F3886" s="137">
        <v>16.5145067212021</v>
      </c>
      <c r="G3886" s="137">
        <v>47.245942600051102</v>
      </c>
      <c r="H3886" s="137">
        <v>12.344539236796701</v>
      </c>
      <c r="I3886" s="137">
        <v>24.185184815404401</v>
      </c>
      <c r="J3886" s="137">
        <v>29.022569715727698</v>
      </c>
      <c r="K3886" s="137">
        <v>26.037913366788199</v>
      </c>
      <c r="L3886" s="137">
        <v>19.304947024573</v>
      </c>
      <c r="M3886" s="137">
        <v>93.837662005294803</v>
      </c>
      <c r="N3886" s="137">
        <v>14.2662825274149</v>
      </c>
      <c r="O3886" s="137">
        <v>11.5755169262039</v>
      </c>
      <c r="P3886" s="137">
        <v>16.5145067212021</v>
      </c>
      <c r="Q3886" s="137">
        <v>47.245942600051102</v>
      </c>
      <c r="R3886" s="137">
        <v>12.344539236796701</v>
      </c>
      <c r="S3886" s="137">
        <v>24.267447348790199</v>
      </c>
      <c r="T3886" s="137">
        <v>29.980410300405101</v>
      </c>
      <c r="U3886" s="137">
        <v>26.037913366788199</v>
      </c>
      <c r="V3886" s="1">
        <v>8132975</v>
      </c>
      <c r="W3886" s="1">
        <v>0</v>
      </c>
      <c r="X3886" s="1">
        <v>2187226</v>
      </c>
      <c r="Y3886" s="1">
        <v>0</v>
      </c>
      <c r="Z3886" s="1">
        <v>0</v>
      </c>
      <c r="AA3886" s="1">
        <v>0</v>
      </c>
      <c r="AB3886" s="1">
        <v>0</v>
      </c>
      <c r="AC3886" s="1">
        <v>18715236</v>
      </c>
      <c r="AD3886" s="1">
        <v>11752758</v>
      </c>
      <c r="AE3886" s="1">
        <v>0</v>
      </c>
      <c r="AH3886" s="136">
        <f t="shared" si="60"/>
        <v>42303</v>
      </c>
      <c r="AI3886" s="177">
        <f>HLOOKUP(附加题模型!$E$2,历史数据!$B$3:$K$5000,ROW(A3884),)</f>
        <v>26.037913366788199</v>
      </c>
      <c r="AJ3886" s="177">
        <f>HLOOKUP(附加题模型!$E$2,历史数据!$L$3:$U$5000,ROW(A3884),)</f>
        <v>26.037913366788199</v>
      </c>
    </row>
    <row r="3887" spans="1:36" x14ac:dyDescent="0.2">
      <c r="A3887" s="148">
        <v>42304</v>
      </c>
      <c r="B3887" s="137">
        <v>19.213164392126501</v>
      </c>
      <c r="C3887" s="137">
        <v>93.837662005294803</v>
      </c>
      <c r="D3887" s="137">
        <v>14.1402552966074</v>
      </c>
      <c r="E3887" s="137">
        <v>11.5755169262039</v>
      </c>
      <c r="F3887" s="137">
        <v>16.5145067212021</v>
      </c>
      <c r="G3887" s="137">
        <v>47.245942600051102</v>
      </c>
      <c r="H3887" s="137">
        <v>12.357798677437801</v>
      </c>
      <c r="I3887" s="137">
        <v>24.205750448750901</v>
      </c>
      <c r="J3887" s="137">
        <v>29.908572256554301</v>
      </c>
      <c r="K3887" s="137">
        <v>26.037913366788199</v>
      </c>
      <c r="L3887" s="137">
        <v>20.283961770668601</v>
      </c>
      <c r="M3887" s="137">
        <v>93.837662005294803</v>
      </c>
      <c r="N3887" s="137">
        <v>14.719980558322099</v>
      </c>
      <c r="O3887" s="137">
        <v>11.5755169262039</v>
      </c>
      <c r="P3887" s="137">
        <v>16.5145067212021</v>
      </c>
      <c r="Q3887" s="137">
        <v>47.245942600051102</v>
      </c>
      <c r="R3887" s="137">
        <v>12.569949727694199</v>
      </c>
      <c r="S3887" s="137">
        <v>26.694192083669201</v>
      </c>
      <c r="T3887" s="137">
        <v>31.321387118953599</v>
      </c>
      <c r="U3887" s="137">
        <v>26.037913366788199</v>
      </c>
      <c r="V3887" s="1">
        <v>12913074</v>
      </c>
      <c r="W3887" s="1">
        <v>0</v>
      </c>
      <c r="X3887" s="1">
        <v>3626373</v>
      </c>
      <c r="Y3887" s="1">
        <v>0</v>
      </c>
      <c r="Z3887" s="1">
        <v>0</v>
      </c>
      <c r="AA3887" s="1">
        <v>0</v>
      </c>
      <c r="AB3887" s="1">
        <v>70831997</v>
      </c>
      <c r="AC3887" s="1">
        <v>30275971</v>
      </c>
      <c r="AD3887" s="1">
        <v>15340010</v>
      </c>
      <c r="AE3887" s="1">
        <v>0</v>
      </c>
      <c r="AH3887" s="136">
        <f t="shared" si="60"/>
        <v>42304</v>
      </c>
      <c r="AI3887" s="177">
        <f>HLOOKUP(附加题模型!$E$2,历史数据!$B$3:$K$5000,ROW(A3885),)</f>
        <v>26.037913366788199</v>
      </c>
      <c r="AJ3887" s="177">
        <f>HLOOKUP(附加题模型!$E$2,历史数据!$L$3:$U$5000,ROW(A3885),)</f>
        <v>26.037913366788199</v>
      </c>
    </row>
    <row r="3888" spans="1:36" x14ac:dyDescent="0.2">
      <c r="A3888" s="148">
        <v>42305</v>
      </c>
      <c r="B3888" s="137">
        <v>20.375744403115</v>
      </c>
      <c r="C3888" s="137">
        <v>93.837662005294803</v>
      </c>
      <c r="D3888" s="137">
        <v>14.694775112160601</v>
      </c>
      <c r="E3888" s="137">
        <v>11.5755169262039</v>
      </c>
      <c r="F3888" s="137">
        <v>16.5145067212021</v>
      </c>
      <c r="G3888" s="137">
        <v>47.245942600051102</v>
      </c>
      <c r="H3888" s="137">
        <v>11.9467560175659</v>
      </c>
      <c r="I3888" s="137">
        <v>26.755888983708498</v>
      </c>
      <c r="J3888" s="137">
        <v>31.656631323590702</v>
      </c>
      <c r="K3888" s="137">
        <v>26.037913366788199</v>
      </c>
      <c r="L3888" s="137">
        <v>20.589903878823499</v>
      </c>
      <c r="M3888" s="137">
        <v>93.837662005294803</v>
      </c>
      <c r="N3888" s="137">
        <v>14.556145158272299</v>
      </c>
      <c r="O3888" s="137">
        <v>11.5755169262039</v>
      </c>
      <c r="P3888" s="137">
        <v>16.5145067212021</v>
      </c>
      <c r="Q3888" s="137">
        <v>47.245942600051102</v>
      </c>
      <c r="R3888" s="137">
        <v>11.4826755951299</v>
      </c>
      <c r="S3888" s="137">
        <v>25.357425916151101</v>
      </c>
      <c r="T3888" s="137">
        <v>30.6987907389132</v>
      </c>
      <c r="U3888" s="137">
        <v>26.037913366788199</v>
      </c>
      <c r="V3888" s="1">
        <v>16812393</v>
      </c>
      <c r="W3888" s="1">
        <v>0</v>
      </c>
      <c r="X3888" s="1">
        <v>2352552</v>
      </c>
      <c r="Y3888" s="1">
        <v>0</v>
      </c>
      <c r="Z3888" s="1">
        <v>0</v>
      </c>
      <c r="AA3888" s="1">
        <v>0</v>
      </c>
      <c r="AB3888" s="1">
        <v>32009760</v>
      </c>
      <c r="AC3888" s="1">
        <v>24341614</v>
      </c>
      <c r="AD3888" s="1">
        <v>16920782</v>
      </c>
      <c r="AE3888" s="1">
        <v>0</v>
      </c>
      <c r="AH3888" s="136">
        <f t="shared" si="60"/>
        <v>42305</v>
      </c>
      <c r="AI3888" s="177">
        <f>HLOOKUP(附加题模型!$E$2,历史数据!$B$3:$K$5000,ROW(A3886),)</f>
        <v>26.037913366788199</v>
      </c>
      <c r="AJ3888" s="177">
        <f>HLOOKUP(附加题模型!$E$2,历史数据!$L$3:$U$5000,ROW(A3886),)</f>
        <v>26.037913366788199</v>
      </c>
    </row>
    <row r="3889" spans="1:36" x14ac:dyDescent="0.2">
      <c r="A3889" s="148">
        <v>42306</v>
      </c>
      <c r="B3889" s="137">
        <v>20.6204980896389</v>
      </c>
      <c r="C3889" s="137">
        <v>93.837662005294803</v>
      </c>
      <c r="D3889" s="137">
        <v>14.543542435191601</v>
      </c>
      <c r="E3889" s="137">
        <v>11.5755169262039</v>
      </c>
      <c r="F3889" s="137">
        <v>16.5145067212021</v>
      </c>
      <c r="G3889" s="137">
        <v>47.245942600051102</v>
      </c>
      <c r="H3889" s="137">
        <v>11.509194476412</v>
      </c>
      <c r="I3889" s="137">
        <v>25.398557182843899</v>
      </c>
      <c r="J3889" s="137">
        <v>30.41143856351</v>
      </c>
      <c r="K3889" s="137">
        <v>26.037913366788199</v>
      </c>
      <c r="L3889" s="137">
        <v>20.0392080841447</v>
      </c>
      <c r="M3889" s="137">
        <v>93.837662005294803</v>
      </c>
      <c r="N3889" s="137">
        <v>14.707377835241401</v>
      </c>
      <c r="O3889" s="137">
        <v>11.5755169262039</v>
      </c>
      <c r="P3889" s="137">
        <v>16.5145067212021</v>
      </c>
      <c r="Q3889" s="137">
        <v>47.245942600051102</v>
      </c>
      <c r="R3889" s="137">
        <v>11.3368217480786</v>
      </c>
      <c r="S3889" s="137">
        <v>25.953829283197599</v>
      </c>
      <c r="T3889" s="137">
        <v>32.255281689014197</v>
      </c>
      <c r="U3889" s="137">
        <v>26.037913366788199</v>
      </c>
      <c r="V3889" s="1">
        <v>10484973</v>
      </c>
      <c r="W3889" s="1">
        <v>0</v>
      </c>
      <c r="X3889" s="1">
        <v>2670119</v>
      </c>
      <c r="Y3889" s="1">
        <v>0</v>
      </c>
      <c r="Z3889" s="1">
        <v>0</v>
      </c>
      <c r="AA3889" s="1">
        <v>0</v>
      </c>
      <c r="AB3889" s="1">
        <v>19019376</v>
      </c>
      <c r="AC3889" s="1">
        <v>18081880</v>
      </c>
      <c r="AD3889" s="1">
        <v>14162439</v>
      </c>
      <c r="AE3889" s="1">
        <v>0</v>
      </c>
      <c r="AH3889" s="136">
        <f t="shared" si="60"/>
        <v>42306</v>
      </c>
      <c r="AI3889" s="177">
        <f>HLOOKUP(附加题模型!$E$2,历史数据!$B$3:$K$5000,ROW(A3887),)</f>
        <v>26.037913366788199</v>
      </c>
      <c r="AJ3889" s="177">
        <f>HLOOKUP(附加题模型!$E$2,历史数据!$L$3:$U$5000,ROW(A3887),)</f>
        <v>26.037913366788199</v>
      </c>
    </row>
    <row r="3890" spans="1:36" x14ac:dyDescent="0.2">
      <c r="A3890" s="148">
        <v>42307</v>
      </c>
      <c r="B3890" s="137">
        <v>20.069802294960201</v>
      </c>
      <c r="C3890" s="137">
        <v>93.837662005294803</v>
      </c>
      <c r="D3890" s="137">
        <v>14.707377835241401</v>
      </c>
      <c r="E3890" s="137">
        <v>11.5755169262039</v>
      </c>
      <c r="F3890" s="137">
        <v>16.5145067212021</v>
      </c>
      <c r="G3890" s="137">
        <v>47.245942600051102</v>
      </c>
      <c r="H3890" s="137">
        <v>11.429637832565801</v>
      </c>
      <c r="I3890" s="137">
        <v>25.8098698497726</v>
      </c>
      <c r="J3890" s="137">
        <v>32.327119732865</v>
      </c>
      <c r="K3890" s="137">
        <v>26.037913366788199</v>
      </c>
      <c r="L3890" s="137">
        <v>20.069802294960201</v>
      </c>
      <c r="M3890" s="137">
        <v>93.837662005294803</v>
      </c>
      <c r="N3890" s="137">
        <v>15.2997058200369</v>
      </c>
      <c r="O3890" s="137">
        <v>11.5755169262039</v>
      </c>
      <c r="P3890" s="137">
        <v>16.5145067212021</v>
      </c>
      <c r="Q3890" s="137">
        <v>47.245942600051102</v>
      </c>
      <c r="R3890" s="137">
        <v>11.522453917052999</v>
      </c>
      <c r="S3890" s="137">
        <v>25.933263649851199</v>
      </c>
      <c r="T3890" s="137">
        <v>32.6144719082682</v>
      </c>
      <c r="U3890" s="137">
        <v>26.037913366788199</v>
      </c>
      <c r="V3890" s="1">
        <v>10023115</v>
      </c>
      <c r="W3890" s="1">
        <v>0</v>
      </c>
      <c r="X3890" s="1">
        <v>3413638</v>
      </c>
      <c r="Y3890" s="1">
        <v>0</v>
      </c>
      <c r="Z3890" s="1">
        <v>0</v>
      </c>
      <c r="AA3890" s="1">
        <v>0</v>
      </c>
      <c r="AB3890" s="1">
        <v>20950127</v>
      </c>
      <c r="AC3890" s="1">
        <v>12380248</v>
      </c>
      <c r="AD3890" s="1">
        <v>10495156</v>
      </c>
      <c r="AE3890" s="1">
        <v>0</v>
      </c>
      <c r="AH3890" s="136">
        <f t="shared" si="60"/>
        <v>42307</v>
      </c>
      <c r="AI3890" s="177">
        <f>HLOOKUP(附加题模型!$E$2,历史数据!$B$3:$K$5000,ROW(A3888),)</f>
        <v>26.037913366788199</v>
      </c>
      <c r="AJ3890" s="177">
        <f>HLOOKUP(附加题模型!$E$2,历史数据!$L$3:$U$5000,ROW(A3888),)</f>
        <v>26.037913366788199</v>
      </c>
    </row>
    <row r="3891" spans="1:36" x14ac:dyDescent="0.2">
      <c r="A3891" s="148">
        <v>42310</v>
      </c>
      <c r="B3891" s="137">
        <v>19.6414833435433</v>
      </c>
      <c r="C3891" s="137">
        <v>93.837662005294803</v>
      </c>
      <c r="D3891" s="137">
        <v>15.1232676969063</v>
      </c>
      <c r="E3891" s="137">
        <v>11.5755169262039</v>
      </c>
      <c r="F3891" s="137">
        <v>16.5145067212021</v>
      </c>
      <c r="G3891" s="137">
        <v>47.245942600051102</v>
      </c>
      <c r="H3891" s="137">
        <v>11.2440056635914</v>
      </c>
      <c r="I3891" s="137">
        <v>24.925547615875999</v>
      </c>
      <c r="J3891" s="137">
        <v>30.770628782764099</v>
      </c>
      <c r="K3891" s="137">
        <v>26.037913366788199</v>
      </c>
      <c r="L3891" s="137">
        <v>19.4273238678349</v>
      </c>
      <c r="M3891" s="137">
        <v>93.837662005294803</v>
      </c>
      <c r="N3891" s="137">
        <v>15.1106649738255</v>
      </c>
      <c r="O3891" s="137">
        <v>11.5755169262039</v>
      </c>
      <c r="P3891" s="137">
        <v>16.5145067212021</v>
      </c>
      <c r="Q3891" s="137">
        <v>47.245942600051102</v>
      </c>
      <c r="R3891" s="137">
        <v>10.726887478591401</v>
      </c>
      <c r="S3891" s="137">
        <v>26.632495183629899</v>
      </c>
      <c r="T3891" s="137">
        <v>32.303173718247997</v>
      </c>
      <c r="U3891" s="137">
        <v>26.037913366788199</v>
      </c>
      <c r="V3891" s="1">
        <v>8365009</v>
      </c>
      <c r="W3891" s="1">
        <v>0</v>
      </c>
      <c r="X3891" s="1">
        <v>2311200</v>
      </c>
      <c r="Y3891" s="1">
        <v>0</v>
      </c>
      <c r="Z3891" s="1">
        <v>0</v>
      </c>
      <c r="AA3891" s="1">
        <v>0</v>
      </c>
      <c r="AB3891" s="1">
        <v>18492299</v>
      </c>
      <c r="AC3891" s="1">
        <v>21114336</v>
      </c>
      <c r="AD3891" s="1">
        <v>8578500</v>
      </c>
      <c r="AE3891" s="1">
        <v>0</v>
      </c>
      <c r="AH3891" s="136">
        <f t="shared" si="60"/>
        <v>42310</v>
      </c>
      <c r="AI3891" s="177">
        <f>HLOOKUP(附加题模型!$E$2,历史数据!$B$3:$K$5000,ROW(A3889),)</f>
        <v>26.037913366788199</v>
      </c>
      <c r="AJ3891" s="177">
        <f>HLOOKUP(附加题模型!$E$2,历史数据!$L$3:$U$5000,ROW(A3889),)</f>
        <v>26.037913366788199</v>
      </c>
    </row>
    <row r="3892" spans="1:36" x14ac:dyDescent="0.2">
      <c r="A3892" s="148">
        <v>42311</v>
      </c>
      <c r="B3892" s="137">
        <v>19.366135446203899</v>
      </c>
      <c r="C3892" s="137">
        <v>93.837662005294803</v>
      </c>
      <c r="D3892" s="137">
        <v>15.1358704199871</v>
      </c>
      <c r="E3892" s="137">
        <v>11.5755169262039</v>
      </c>
      <c r="F3892" s="137">
        <v>16.5145067212021</v>
      </c>
      <c r="G3892" s="137">
        <v>47.245942600051102</v>
      </c>
      <c r="H3892" s="137">
        <v>10.7003685973093</v>
      </c>
      <c r="I3892" s="137">
        <v>26.426838850165598</v>
      </c>
      <c r="J3892" s="137">
        <v>31.872145455143201</v>
      </c>
      <c r="K3892" s="137">
        <v>26.037913366788199</v>
      </c>
      <c r="L3892" s="137">
        <v>19.6414833435433</v>
      </c>
      <c r="M3892" s="137">
        <v>93.837662005294803</v>
      </c>
      <c r="N3892" s="137">
        <v>14.997240466098701</v>
      </c>
      <c r="O3892" s="137">
        <v>11.5755169262039</v>
      </c>
      <c r="P3892" s="137">
        <v>16.5145067212021</v>
      </c>
      <c r="Q3892" s="137">
        <v>47.245942600051102</v>
      </c>
      <c r="R3892" s="137">
        <v>10.4086609032067</v>
      </c>
      <c r="S3892" s="137">
        <v>27.043807850558501</v>
      </c>
      <c r="T3892" s="137">
        <v>32.303173718247997</v>
      </c>
      <c r="U3892" s="137">
        <v>26.037913366788199</v>
      </c>
      <c r="V3892" s="1">
        <v>5965875</v>
      </c>
      <c r="W3892" s="1">
        <v>0</v>
      </c>
      <c r="X3892" s="1">
        <v>2192654</v>
      </c>
      <c r="Y3892" s="1">
        <v>0</v>
      </c>
      <c r="Z3892" s="1">
        <v>0</v>
      </c>
      <c r="AA3892" s="1">
        <v>0</v>
      </c>
      <c r="AB3892" s="1">
        <v>16332796</v>
      </c>
      <c r="AC3892" s="1">
        <v>15405016</v>
      </c>
      <c r="AD3892" s="1">
        <v>9387578</v>
      </c>
      <c r="AE3892" s="1">
        <v>0</v>
      </c>
      <c r="AH3892" s="136">
        <f t="shared" si="60"/>
        <v>42311</v>
      </c>
      <c r="AI3892" s="177">
        <f>HLOOKUP(附加题模型!$E$2,历史数据!$B$3:$K$5000,ROW(A3890),)</f>
        <v>26.037913366788199</v>
      </c>
      <c r="AJ3892" s="177">
        <f>HLOOKUP(附加题模型!$E$2,历史数据!$L$3:$U$5000,ROW(A3890),)</f>
        <v>26.037913366788199</v>
      </c>
    </row>
    <row r="3893" spans="1:36" x14ac:dyDescent="0.2">
      <c r="A3893" s="148">
        <v>42312</v>
      </c>
      <c r="B3893" s="137">
        <v>19.733265975989799</v>
      </c>
      <c r="C3893" s="137">
        <v>93.837662005294803</v>
      </c>
      <c r="D3893" s="137">
        <v>14.8081996198874</v>
      </c>
      <c r="E3893" s="137">
        <v>11.5755169262039</v>
      </c>
      <c r="F3893" s="137">
        <v>16.5145067212021</v>
      </c>
      <c r="G3893" s="137">
        <v>47.245942600051102</v>
      </c>
      <c r="H3893" s="137">
        <v>10.474958106411799</v>
      </c>
      <c r="I3893" s="137">
        <v>27.352292350755</v>
      </c>
      <c r="J3893" s="137">
        <v>32.303173718247997</v>
      </c>
      <c r="K3893" s="137">
        <v>26.037913366788199</v>
      </c>
      <c r="L3893" s="137">
        <v>20.222773349037599</v>
      </c>
      <c r="M3893" s="137">
        <v>93.837662005294803</v>
      </c>
      <c r="N3893" s="137">
        <v>15.337513989279101</v>
      </c>
      <c r="O3893" s="137">
        <v>11.5755169262039</v>
      </c>
      <c r="P3893" s="137">
        <v>16.5145067212021</v>
      </c>
      <c r="Q3893" s="137">
        <v>47.245942600051102</v>
      </c>
      <c r="R3893" s="137">
        <v>11.1909679010273</v>
      </c>
      <c r="S3893" s="137">
        <v>28.6684928849267</v>
      </c>
      <c r="T3893" s="137">
        <v>35.535885691534503</v>
      </c>
      <c r="U3893" s="137">
        <v>26.037913366788199</v>
      </c>
      <c r="V3893" s="1">
        <v>5851531</v>
      </c>
      <c r="W3893" s="1">
        <v>0</v>
      </c>
      <c r="X3893" s="1">
        <v>3246811</v>
      </c>
      <c r="Y3893" s="1">
        <v>0</v>
      </c>
      <c r="Z3893" s="1">
        <v>0</v>
      </c>
      <c r="AA3893" s="1">
        <v>0</v>
      </c>
      <c r="AB3893" s="1">
        <v>20534266</v>
      </c>
      <c r="AC3893" s="1">
        <v>20876922</v>
      </c>
      <c r="AD3893" s="1">
        <v>15797851</v>
      </c>
      <c r="AE3893" s="1">
        <v>0</v>
      </c>
      <c r="AH3893" s="136">
        <f t="shared" si="60"/>
        <v>42312</v>
      </c>
      <c r="AI3893" s="177">
        <f>HLOOKUP(附加题模型!$E$2,历史数据!$B$3:$K$5000,ROW(A3891),)</f>
        <v>26.037913366788199</v>
      </c>
      <c r="AJ3893" s="177">
        <f>HLOOKUP(附加题模型!$E$2,历史数据!$L$3:$U$5000,ROW(A3891),)</f>
        <v>26.037913366788199</v>
      </c>
    </row>
    <row r="3894" spans="1:36" x14ac:dyDescent="0.2">
      <c r="A3894" s="148">
        <v>42313</v>
      </c>
      <c r="B3894" s="137">
        <v>20.1309907165911</v>
      </c>
      <c r="C3894" s="137">
        <v>93.837662005294803</v>
      </c>
      <c r="D3894" s="137">
        <v>15.375322158521399</v>
      </c>
      <c r="E3894" s="137">
        <v>11.5755169262039</v>
      </c>
      <c r="F3894" s="137">
        <v>16.5145067212021</v>
      </c>
      <c r="G3894" s="137">
        <v>47.245942600051102</v>
      </c>
      <c r="H3894" s="137">
        <v>11.2174867823094</v>
      </c>
      <c r="I3894" s="137">
        <v>28.298311484690899</v>
      </c>
      <c r="J3894" s="137">
        <v>35.0809114138127</v>
      </c>
      <c r="K3894" s="137">
        <v>26.037913366788199</v>
      </c>
      <c r="L3894" s="137">
        <v>20.1309907165911</v>
      </c>
      <c r="M3894" s="137">
        <v>93.837662005294803</v>
      </c>
      <c r="N3894" s="137">
        <v>15.060254081502499</v>
      </c>
      <c r="O3894" s="137">
        <v>11.5755169262039</v>
      </c>
      <c r="P3894" s="137">
        <v>16.5145067212021</v>
      </c>
      <c r="Q3894" s="137">
        <v>47.245942600051102</v>
      </c>
      <c r="R3894" s="137">
        <v>11.2837839855145</v>
      </c>
      <c r="S3894" s="137">
        <v>28.092655151226602</v>
      </c>
      <c r="T3894" s="137">
        <v>35.0809114138127</v>
      </c>
      <c r="U3894" s="137">
        <v>26.037913366788199</v>
      </c>
      <c r="V3894" s="1">
        <v>7921357</v>
      </c>
      <c r="W3894" s="1">
        <v>0</v>
      </c>
      <c r="X3894" s="1">
        <v>2922985</v>
      </c>
      <c r="Y3894" s="1">
        <v>0</v>
      </c>
      <c r="Z3894" s="1">
        <v>0</v>
      </c>
      <c r="AA3894" s="1">
        <v>0</v>
      </c>
      <c r="AB3894" s="1">
        <v>26243196</v>
      </c>
      <c r="AC3894" s="1">
        <v>21554561</v>
      </c>
      <c r="AD3894" s="1">
        <v>16991506</v>
      </c>
      <c r="AE3894" s="1">
        <v>0</v>
      </c>
      <c r="AH3894" s="136">
        <f t="shared" si="60"/>
        <v>42313</v>
      </c>
      <c r="AI3894" s="177">
        <f>HLOOKUP(附加题模型!$E$2,历史数据!$B$3:$K$5000,ROW(A3892),)</f>
        <v>26.037913366788199</v>
      </c>
      <c r="AJ3894" s="177">
        <f>HLOOKUP(附加题模型!$E$2,历史数据!$L$3:$U$5000,ROW(A3892),)</f>
        <v>26.037913366788199</v>
      </c>
    </row>
    <row r="3895" spans="1:36" x14ac:dyDescent="0.2">
      <c r="A3895" s="148">
        <v>42314</v>
      </c>
      <c r="B3895" s="137">
        <v>20.069802294960201</v>
      </c>
      <c r="C3895" s="137">
        <v>93.837662005294803</v>
      </c>
      <c r="D3895" s="137">
        <v>15.060254081502499</v>
      </c>
      <c r="E3895" s="137">
        <v>11.5755169262039</v>
      </c>
      <c r="F3895" s="137">
        <v>16.5145067212021</v>
      </c>
      <c r="G3895" s="137">
        <v>47.245942600051102</v>
      </c>
      <c r="H3895" s="137">
        <v>11.495935035771</v>
      </c>
      <c r="I3895" s="137">
        <v>28.072089517880201</v>
      </c>
      <c r="J3895" s="137">
        <v>34.721721194558697</v>
      </c>
      <c r="K3895" s="137">
        <v>26.037913366788199</v>
      </c>
      <c r="L3895" s="137">
        <v>20.651092300454401</v>
      </c>
      <c r="M3895" s="137">
        <v>93.837662005294803</v>
      </c>
      <c r="N3895" s="137">
        <v>15.211486758471599</v>
      </c>
      <c r="O3895" s="137">
        <v>11.5755169262039</v>
      </c>
      <c r="P3895" s="137">
        <v>16.5145067212021</v>
      </c>
      <c r="Q3895" s="137">
        <v>47.245942600051102</v>
      </c>
      <c r="R3895" s="137">
        <v>11.403118951283799</v>
      </c>
      <c r="S3895" s="137">
        <v>29.964127785751899</v>
      </c>
      <c r="T3895" s="137">
        <v>35.440101633066803</v>
      </c>
      <c r="U3895" s="137">
        <v>26.037913366788199</v>
      </c>
      <c r="V3895" s="1">
        <v>6762788</v>
      </c>
      <c r="W3895" s="1">
        <v>0</v>
      </c>
      <c r="X3895" s="1">
        <v>2352223</v>
      </c>
      <c r="Y3895" s="1">
        <v>0</v>
      </c>
      <c r="Z3895" s="1">
        <v>0</v>
      </c>
      <c r="AA3895" s="1">
        <v>0</v>
      </c>
      <c r="AB3895" s="1">
        <v>27754329</v>
      </c>
      <c r="AC3895" s="1">
        <v>19338859</v>
      </c>
      <c r="AD3895" s="1">
        <v>7283408</v>
      </c>
      <c r="AE3895" s="1">
        <v>0</v>
      </c>
      <c r="AH3895" s="136">
        <f t="shared" si="60"/>
        <v>42314</v>
      </c>
      <c r="AI3895" s="177">
        <f>HLOOKUP(附加题模型!$E$2,历史数据!$B$3:$K$5000,ROW(A3893),)</f>
        <v>26.037913366788199</v>
      </c>
      <c r="AJ3895" s="177">
        <f>HLOOKUP(附加题模型!$E$2,历史数据!$L$3:$U$5000,ROW(A3893),)</f>
        <v>26.037913366788199</v>
      </c>
    </row>
    <row r="3896" spans="1:36" x14ac:dyDescent="0.2">
      <c r="A3896" s="148">
        <v>42317</v>
      </c>
      <c r="B3896" s="137">
        <v>21.691295468181</v>
      </c>
      <c r="C3896" s="137">
        <v>93.837662005294803</v>
      </c>
      <c r="D3896" s="137">
        <v>14.984637743018</v>
      </c>
      <c r="E3896" s="137">
        <v>11.5755169262039</v>
      </c>
      <c r="F3896" s="137">
        <v>16.5145067212021</v>
      </c>
      <c r="G3896" s="137">
        <v>47.245942600051102</v>
      </c>
      <c r="H3896" s="137">
        <v>11.2440056635914</v>
      </c>
      <c r="I3896" s="137">
        <v>29.820168352326899</v>
      </c>
      <c r="J3896" s="137">
        <v>34.769613223792497</v>
      </c>
      <c r="K3896" s="137">
        <v>26.037913366788199</v>
      </c>
      <c r="L3896" s="137">
        <v>21.691295468181</v>
      </c>
      <c r="M3896" s="137">
        <v>93.837662005294803</v>
      </c>
      <c r="N3896" s="137">
        <v>15.2240894815523</v>
      </c>
      <c r="O3896" s="137">
        <v>11.5755169262039</v>
      </c>
      <c r="P3896" s="137">
        <v>16.5145067212021</v>
      </c>
      <c r="Q3896" s="137">
        <v>47.245942600051102</v>
      </c>
      <c r="R3896" s="137">
        <v>11.429637832565801</v>
      </c>
      <c r="S3896" s="137">
        <v>29.449986952091098</v>
      </c>
      <c r="T3896" s="137">
        <v>34.697775179941701</v>
      </c>
      <c r="U3896" s="137">
        <v>26.037913366788199</v>
      </c>
      <c r="V3896" s="1">
        <v>1635249</v>
      </c>
      <c r="W3896" s="1">
        <v>0</v>
      </c>
      <c r="X3896" s="1">
        <v>3564021</v>
      </c>
      <c r="Y3896" s="1">
        <v>0</v>
      </c>
      <c r="Z3896" s="1">
        <v>0</v>
      </c>
      <c r="AA3896" s="1">
        <v>0</v>
      </c>
      <c r="AB3896" s="1">
        <v>27960603</v>
      </c>
      <c r="AC3896" s="1">
        <v>17870092</v>
      </c>
      <c r="AD3896" s="1">
        <v>9454068</v>
      </c>
      <c r="AE3896" s="1">
        <v>0</v>
      </c>
      <c r="AH3896" s="136">
        <f t="shared" si="60"/>
        <v>42317</v>
      </c>
      <c r="AI3896" s="177">
        <f>HLOOKUP(附加题模型!$E$2,历史数据!$B$3:$K$5000,ROW(A3894),)</f>
        <v>26.037913366788199</v>
      </c>
      <c r="AJ3896" s="177">
        <f>HLOOKUP(附加题模型!$E$2,历史数据!$L$3:$U$5000,ROW(A3894),)</f>
        <v>26.037913366788199</v>
      </c>
    </row>
    <row r="3897" spans="1:36" x14ac:dyDescent="0.2">
      <c r="A3897" s="148">
        <v>42318</v>
      </c>
      <c r="B3897" s="137">
        <v>22.7620928467231</v>
      </c>
      <c r="C3897" s="137">
        <v>93.837662005294803</v>
      </c>
      <c r="D3897" s="137">
        <v>15.186281312310101</v>
      </c>
      <c r="E3897" s="137">
        <v>11.5755169262039</v>
      </c>
      <c r="F3897" s="137">
        <v>16.5145067212021</v>
      </c>
      <c r="G3897" s="137">
        <v>47.245942600051102</v>
      </c>
      <c r="H3897" s="137">
        <v>11.403118951283799</v>
      </c>
      <c r="I3897" s="137">
        <v>28.997543018469599</v>
      </c>
      <c r="J3897" s="137">
        <v>34.697775179941701</v>
      </c>
      <c r="K3897" s="137">
        <v>26.037913366788199</v>
      </c>
      <c r="L3897" s="137">
        <v>22.7620928467231</v>
      </c>
      <c r="M3897" s="137">
        <v>93.837662005294803</v>
      </c>
      <c r="N3897" s="137">
        <v>15.4509384970059</v>
      </c>
      <c r="O3897" s="137">
        <v>11.5755169262039</v>
      </c>
      <c r="P3897" s="137">
        <v>16.5145067212021</v>
      </c>
      <c r="Q3897" s="137">
        <v>47.245942600051102</v>
      </c>
      <c r="R3897" s="137">
        <v>11.5754916796171</v>
      </c>
      <c r="S3897" s="137">
        <v>29.141502451894599</v>
      </c>
      <c r="T3897" s="137">
        <v>35.919021925405502</v>
      </c>
      <c r="U3897" s="137">
        <v>26.037913366788199</v>
      </c>
      <c r="V3897" s="1">
        <v>910517</v>
      </c>
      <c r="W3897" s="1">
        <v>0</v>
      </c>
      <c r="X3897" s="1">
        <v>3060394</v>
      </c>
      <c r="Y3897" s="1">
        <v>0</v>
      </c>
      <c r="Z3897" s="1">
        <v>0</v>
      </c>
      <c r="AA3897" s="1">
        <v>0</v>
      </c>
      <c r="AB3897" s="1">
        <v>27290586</v>
      </c>
      <c r="AC3897" s="1">
        <v>14081665</v>
      </c>
      <c r="AD3897" s="1">
        <v>12307925</v>
      </c>
      <c r="AE3897" s="1">
        <v>0</v>
      </c>
      <c r="AH3897" s="136">
        <f t="shared" si="60"/>
        <v>42318</v>
      </c>
      <c r="AI3897" s="177">
        <f>HLOOKUP(附加题模型!$E$2,历史数据!$B$3:$K$5000,ROW(A3895),)</f>
        <v>26.037913366788199</v>
      </c>
      <c r="AJ3897" s="177">
        <f>HLOOKUP(附加题模型!$E$2,历史数据!$L$3:$U$5000,ROW(A3895),)</f>
        <v>26.037913366788199</v>
      </c>
    </row>
    <row r="3898" spans="1:36" x14ac:dyDescent="0.2">
      <c r="A3898" s="148">
        <v>42319</v>
      </c>
      <c r="B3898" s="137">
        <v>23.894078646896201</v>
      </c>
      <c r="C3898" s="137">
        <v>93.837662005294803</v>
      </c>
      <c r="D3898" s="137">
        <v>15.375322158521399</v>
      </c>
      <c r="E3898" s="137">
        <v>11.5755169262039</v>
      </c>
      <c r="F3898" s="137">
        <v>16.5145067212021</v>
      </c>
      <c r="G3898" s="137">
        <v>47.245942600051102</v>
      </c>
      <c r="H3898" s="137">
        <v>11.5357133576941</v>
      </c>
      <c r="I3898" s="137">
        <v>29.2237649852804</v>
      </c>
      <c r="J3898" s="137">
        <v>36.373996203127298</v>
      </c>
      <c r="K3898" s="137">
        <v>26.037913366788199</v>
      </c>
      <c r="L3898" s="137">
        <v>23.894078646896201</v>
      </c>
      <c r="M3898" s="137">
        <v>93.837662005294803</v>
      </c>
      <c r="N3898" s="137">
        <v>16.1062800972052</v>
      </c>
      <c r="O3898" s="137">
        <v>11.5755169262039</v>
      </c>
      <c r="P3898" s="137">
        <v>16.5145067212021</v>
      </c>
      <c r="Q3898" s="137">
        <v>47.245942600051102</v>
      </c>
      <c r="R3898" s="137">
        <v>11.9069776956428</v>
      </c>
      <c r="S3898" s="137">
        <v>29.737905818941201</v>
      </c>
      <c r="T3898" s="137">
        <v>34.8893432968772</v>
      </c>
      <c r="U3898" s="137">
        <v>26.037913366788199</v>
      </c>
      <c r="V3898" s="1">
        <v>31172552</v>
      </c>
      <c r="W3898" s="1">
        <v>0</v>
      </c>
      <c r="X3898" s="1">
        <v>3280842</v>
      </c>
      <c r="Y3898" s="1">
        <v>0</v>
      </c>
      <c r="Z3898" s="1">
        <v>0</v>
      </c>
      <c r="AA3898" s="1">
        <v>0</v>
      </c>
      <c r="AB3898" s="1">
        <v>28337206</v>
      </c>
      <c r="AC3898" s="1">
        <v>11267857</v>
      </c>
      <c r="AD3898" s="1">
        <v>13128426</v>
      </c>
      <c r="AE3898" s="1">
        <v>0</v>
      </c>
      <c r="AH3898" s="136">
        <f t="shared" si="60"/>
        <v>42319</v>
      </c>
      <c r="AI3898" s="177">
        <f>HLOOKUP(附加题模型!$E$2,历史数据!$B$3:$K$5000,ROW(A3896),)</f>
        <v>26.037913366788199</v>
      </c>
      <c r="AJ3898" s="177">
        <f>HLOOKUP(附加题模型!$E$2,历史数据!$L$3:$U$5000,ROW(A3896),)</f>
        <v>26.037913366788199</v>
      </c>
    </row>
    <row r="3899" spans="1:36" x14ac:dyDescent="0.2">
      <c r="A3899" s="148">
        <v>42320</v>
      </c>
      <c r="B3899" s="137">
        <v>23.465759695479299</v>
      </c>
      <c r="C3899" s="137">
        <v>93.837662005294803</v>
      </c>
      <c r="D3899" s="137">
        <v>16.3835400049818</v>
      </c>
      <c r="E3899" s="137">
        <v>12.729770750754099</v>
      </c>
      <c r="F3899" s="137">
        <v>16.5145067212021</v>
      </c>
      <c r="G3899" s="137">
        <v>47.245942600051102</v>
      </c>
      <c r="H3899" s="137">
        <v>11.8274210517967</v>
      </c>
      <c r="I3899" s="137">
        <v>29.491118218783999</v>
      </c>
      <c r="J3899" s="137">
        <v>35.2724795307482</v>
      </c>
      <c r="K3899" s="137">
        <v>26.037913366788199</v>
      </c>
      <c r="L3899" s="137">
        <v>23.8634844360807</v>
      </c>
      <c r="M3899" s="137">
        <v>93.837662005294803</v>
      </c>
      <c r="N3899" s="137">
        <v>16.181896435689701</v>
      </c>
      <c r="O3899" s="137">
        <v>12.729770750754099</v>
      </c>
      <c r="P3899" s="137">
        <v>16.5145067212021</v>
      </c>
      <c r="Q3899" s="137">
        <v>47.245942600051102</v>
      </c>
      <c r="R3899" s="137">
        <v>11.6683077641043</v>
      </c>
      <c r="S3899" s="137">
        <v>29.079805551855301</v>
      </c>
      <c r="T3899" s="137">
        <v>35.296425545365203</v>
      </c>
      <c r="U3899" s="137">
        <v>26.037913366788199</v>
      </c>
      <c r="V3899" s="1">
        <v>19893525</v>
      </c>
      <c r="W3899" s="1">
        <v>0</v>
      </c>
      <c r="X3899" s="1">
        <v>3399207</v>
      </c>
      <c r="Y3899" s="1">
        <v>15399595</v>
      </c>
      <c r="Z3899" s="1">
        <v>0</v>
      </c>
      <c r="AA3899" s="1">
        <v>0</v>
      </c>
      <c r="AB3899" s="1">
        <v>27083552</v>
      </c>
      <c r="AC3899" s="1">
        <v>12373403</v>
      </c>
      <c r="AD3899" s="1">
        <v>14945722</v>
      </c>
      <c r="AE3899" s="1">
        <v>0</v>
      </c>
      <c r="AH3899" s="136">
        <f t="shared" si="60"/>
        <v>42320</v>
      </c>
      <c r="AI3899" s="177">
        <f>HLOOKUP(附加题模型!$E$2,历史数据!$B$3:$K$5000,ROW(A3897),)</f>
        <v>26.037913366788199</v>
      </c>
      <c r="AJ3899" s="177">
        <f>HLOOKUP(附加题模型!$E$2,历史数据!$L$3:$U$5000,ROW(A3897),)</f>
        <v>26.037913366788199</v>
      </c>
    </row>
    <row r="3900" spans="1:36" x14ac:dyDescent="0.2">
      <c r="A3900" s="148">
        <v>42321</v>
      </c>
      <c r="B3900" s="137">
        <v>23.710513382003199</v>
      </c>
      <c r="C3900" s="137">
        <v>93.837662005294803</v>
      </c>
      <c r="D3900" s="137">
        <v>16.181896435689701</v>
      </c>
      <c r="E3900" s="137">
        <v>13.4662946197528</v>
      </c>
      <c r="F3900" s="137">
        <v>16.5145067212021</v>
      </c>
      <c r="G3900" s="137">
        <v>47.245942600051102</v>
      </c>
      <c r="H3900" s="137">
        <v>11.469416154488901</v>
      </c>
      <c r="I3900" s="137">
        <v>28.442270918115899</v>
      </c>
      <c r="J3900" s="137">
        <v>35.0809114138127</v>
      </c>
      <c r="K3900" s="137">
        <v>26.037913366788199</v>
      </c>
      <c r="L3900" s="137">
        <v>23.557542327925798</v>
      </c>
      <c r="M3900" s="137">
        <v>93.837662005294803</v>
      </c>
      <c r="N3900" s="137">
        <v>15.8794310817516</v>
      </c>
      <c r="O3900" s="137">
        <v>11.564524032636699</v>
      </c>
      <c r="P3900" s="137">
        <v>16.5145067212021</v>
      </c>
      <c r="Q3900" s="137">
        <v>47.245942600051102</v>
      </c>
      <c r="R3900" s="137">
        <v>11.3766000700017</v>
      </c>
      <c r="S3900" s="137">
        <v>27.640211217605099</v>
      </c>
      <c r="T3900" s="137">
        <v>35.559831706151499</v>
      </c>
      <c r="U3900" s="137">
        <v>26.037913366788199</v>
      </c>
      <c r="V3900" s="1">
        <v>14216483</v>
      </c>
      <c r="W3900" s="1">
        <v>0</v>
      </c>
      <c r="X3900" s="1">
        <v>4272178</v>
      </c>
      <c r="Y3900" s="1">
        <v>62875946</v>
      </c>
      <c r="Z3900" s="1">
        <v>0</v>
      </c>
      <c r="AA3900" s="1">
        <v>0</v>
      </c>
      <c r="AB3900" s="1">
        <v>18669878</v>
      </c>
      <c r="AC3900" s="1">
        <v>13943052</v>
      </c>
      <c r="AD3900" s="1">
        <v>11393370</v>
      </c>
      <c r="AE3900" s="1">
        <v>0</v>
      </c>
      <c r="AH3900" s="136">
        <f t="shared" si="60"/>
        <v>42321</v>
      </c>
      <c r="AI3900" s="177">
        <f>HLOOKUP(附加题模型!$E$2,历史数据!$B$3:$K$5000,ROW(A3898),)</f>
        <v>26.037913366788199</v>
      </c>
      <c r="AJ3900" s="177">
        <f>HLOOKUP(附加题模型!$E$2,历史数据!$L$3:$U$5000,ROW(A3898),)</f>
        <v>26.037913366788199</v>
      </c>
    </row>
    <row r="3901" spans="1:36" x14ac:dyDescent="0.2">
      <c r="A3901" s="148">
        <v>42324</v>
      </c>
      <c r="B3901" s="137">
        <v>23.312788641401902</v>
      </c>
      <c r="C3901" s="137">
        <v>93.837662005294803</v>
      </c>
      <c r="D3901" s="137">
        <v>15.551760281651999</v>
      </c>
      <c r="E3901" s="137">
        <v>10.9379290993095</v>
      </c>
      <c r="F3901" s="137">
        <v>16.5145067212021</v>
      </c>
      <c r="G3901" s="137">
        <v>47.245942600051102</v>
      </c>
      <c r="H3901" s="137">
        <v>11.310302866796601</v>
      </c>
      <c r="I3901" s="137">
        <v>27.619645584258599</v>
      </c>
      <c r="J3901" s="137">
        <v>34.721721194558697</v>
      </c>
      <c r="K3901" s="137">
        <v>26.037913366788199</v>
      </c>
      <c r="L3901" s="137">
        <v>24.6895281280989</v>
      </c>
      <c r="M3901" s="137">
        <v>93.837662005294803</v>
      </c>
      <c r="N3901" s="137">
        <v>16.0684719279629</v>
      </c>
      <c r="O3901" s="137">
        <v>11.0258722478466</v>
      </c>
      <c r="P3901" s="137">
        <v>16.5145067212021</v>
      </c>
      <c r="Q3901" s="137">
        <v>47.245942600051102</v>
      </c>
      <c r="R3901" s="137">
        <v>11.774383289232601</v>
      </c>
      <c r="S3901" s="137">
        <v>29.120936818548198</v>
      </c>
      <c r="T3901" s="137">
        <v>36.661348378530597</v>
      </c>
      <c r="U3901" s="137">
        <v>26.037913366788199</v>
      </c>
      <c r="V3901" s="1">
        <v>16043457</v>
      </c>
      <c r="W3901" s="1">
        <v>0</v>
      </c>
      <c r="X3901" s="1">
        <v>2340634</v>
      </c>
      <c r="Y3901" s="1">
        <v>26558344</v>
      </c>
      <c r="Z3901" s="1">
        <v>0</v>
      </c>
      <c r="AA3901" s="1">
        <v>0</v>
      </c>
      <c r="AB3901" s="1">
        <v>18352608</v>
      </c>
      <c r="AC3901" s="1">
        <v>11026037</v>
      </c>
      <c r="AD3901" s="1">
        <v>14137708</v>
      </c>
      <c r="AE3901" s="1">
        <v>0</v>
      </c>
      <c r="AH3901" s="136">
        <f t="shared" si="60"/>
        <v>42324</v>
      </c>
      <c r="AI3901" s="177">
        <f>HLOOKUP(附加题模型!$E$2,历史数据!$B$3:$K$5000,ROW(A3899),)</f>
        <v>26.037913366788199</v>
      </c>
      <c r="AJ3901" s="177">
        <f>HLOOKUP(附加题模型!$E$2,历史数据!$L$3:$U$5000,ROW(A3899),)</f>
        <v>26.037913366788199</v>
      </c>
    </row>
    <row r="3902" spans="1:36" x14ac:dyDescent="0.2">
      <c r="A3902" s="148">
        <v>42325</v>
      </c>
      <c r="B3902" s="137">
        <v>24.964876025438201</v>
      </c>
      <c r="C3902" s="137">
        <v>93.837662005294803</v>
      </c>
      <c r="D3902" s="137">
        <v>16.156690989528201</v>
      </c>
      <c r="E3902" s="137">
        <v>11.0478580349809</v>
      </c>
      <c r="F3902" s="137">
        <v>16.5145067212021</v>
      </c>
      <c r="G3902" s="137">
        <v>47.245942600051102</v>
      </c>
      <c r="H3902" s="137">
        <v>11.853939933078699</v>
      </c>
      <c r="I3902" s="137">
        <v>29.5116838521304</v>
      </c>
      <c r="J3902" s="137">
        <v>36.685294393147501</v>
      </c>
      <c r="K3902" s="137">
        <v>26.037913366788199</v>
      </c>
      <c r="L3902" s="137">
        <v>24.903687603807299</v>
      </c>
      <c r="M3902" s="137">
        <v>93.837662005294803</v>
      </c>
      <c r="N3902" s="137">
        <v>15.7786092971056</v>
      </c>
      <c r="O3902" s="137">
        <v>10.630128079429401</v>
      </c>
      <c r="P3902" s="137">
        <v>16.5145067212021</v>
      </c>
      <c r="Q3902" s="137">
        <v>47.245942600051102</v>
      </c>
      <c r="R3902" s="137">
        <v>11.6285294421813</v>
      </c>
      <c r="S3902" s="137">
        <v>29.3677244187054</v>
      </c>
      <c r="T3902" s="137">
        <v>37.714973021675803</v>
      </c>
      <c r="U3902" s="137">
        <v>26.037913366788199</v>
      </c>
      <c r="V3902" s="1">
        <v>17282940</v>
      </c>
      <c r="W3902" s="1">
        <v>0</v>
      </c>
      <c r="X3902" s="1">
        <v>3506981</v>
      </c>
      <c r="Y3902" s="1">
        <v>27374051</v>
      </c>
      <c r="Z3902" s="1">
        <v>0</v>
      </c>
      <c r="AA3902" s="1">
        <v>0</v>
      </c>
      <c r="AB3902" s="1">
        <v>24784286</v>
      </c>
      <c r="AC3902" s="1">
        <v>12472447</v>
      </c>
      <c r="AD3902" s="1">
        <v>16278621</v>
      </c>
      <c r="AE3902" s="1">
        <v>0</v>
      </c>
      <c r="AH3902" s="136">
        <f t="shared" si="60"/>
        <v>42325</v>
      </c>
      <c r="AI3902" s="177">
        <f>HLOOKUP(附加题模型!$E$2,历史数据!$B$3:$K$5000,ROW(A3900),)</f>
        <v>26.037913366788199</v>
      </c>
      <c r="AJ3902" s="177">
        <f>HLOOKUP(附加题模型!$E$2,历史数据!$L$3:$U$5000,ROW(A3900),)</f>
        <v>26.037913366788199</v>
      </c>
    </row>
    <row r="3903" spans="1:36" x14ac:dyDescent="0.2">
      <c r="A3903" s="148">
        <v>42326</v>
      </c>
      <c r="B3903" s="137">
        <v>24.8119049713608</v>
      </c>
      <c r="C3903" s="137">
        <v>93.837662005294803</v>
      </c>
      <c r="D3903" s="137">
        <v>15.7534038509441</v>
      </c>
      <c r="E3903" s="137">
        <v>10.498213356623699</v>
      </c>
      <c r="F3903" s="137">
        <v>16.5145067212021</v>
      </c>
      <c r="G3903" s="137">
        <v>47.245942600051102</v>
      </c>
      <c r="H3903" s="137">
        <v>11.5887511202582</v>
      </c>
      <c r="I3903" s="137">
        <v>29.3677244187054</v>
      </c>
      <c r="J3903" s="137">
        <v>37.475512875506404</v>
      </c>
      <c r="K3903" s="137">
        <v>26.037913366788199</v>
      </c>
      <c r="L3903" s="137">
        <v>25.576760241748001</v>
      </c>
      <c r="M3903" s="137">
        <v>93.837662005294803</v>
      </c>
      <c r="N3903" s="137">
        <v>15.7786092971056</v>
      </c>
      <c r="O3903" s="137">
        <v>10.333319953116501</v>
      </c>
      <c r="P3903" s="137">
        <v>16.5145067212021</v>
      </c>
      <c r="Q3903" s="137">
        <v>47.245942600051102</v>
      </c>
      <c r="R3903" s="137">
        <v>12.066090983335201</v>
      </c>
      <c r="S3903" s="137">
        <v>30.231481019255501</v>
      </c>
      <c r="T3903" s="137">
        <v>37.236052729337104</v>
      </c>
      <c r="U3903" s="137">
        <v>26.037913366788199</v>
      </c>
      <c r="V3903" s="1">
        <v>12526986</v>
      </c>
      <c r="W3903" s="1">
        <v>0</v>
      </c>
      <c r="X3903" s="1">
        <v>1871637</v>
      </c>
      <c r="Y3903" s="1">
        <v>17861478</v>
      </c>
      <c r="Z3903" s="1">
        <v>0</v>
      </c>
      <c r="AA3903" s="1">
        <v>0</v>
      </c>
      <c r="AB3903" s="1">
        <v>44326485</v>
      </c>
      <c r="AC3903" s="1">
        <v>17819163</v>
      </c>
      <c r="AD3903" s="1">
        <v>7421450</v>
      </c>
      <c r="AE3903" s="1">
        <v>0</v>
      </c>
      <c r="AH3903" s="136">
        <f t="shared" si="60"/>
        <v>42326</v>
      </c>
      <c r="AI3903" s="177">
        <f>HLOOKUP(附加题模型!$E$2,历史数据!$B$3:$K$5000,ROW(A3901),)</f>
        <v>26.037913366788199</v>
      </c>
      <c r="AJ3903" s="177">
        <f>HLOOKUP(附加题模型!$E$2,历史数据!$L$3:$U$5000,ROW(A3901),)</f>
        <v>26.037913366788199</v>
      </c>
    </row>
    <row r="3904" spans="1:36" x14ac:dyDescent="0.2">
      <c r="A3904" s="148">
        <v>42327</v>
      </c>
      <c r="B3904" s="137">
        <v>25.454383398486101</v>
      </c>
      <c r="C3904" s="137">
        <v>93.837662005294803</v>
      </c>
      <c r="D3904" s="137">
        <v>15.715595681701799</v>
      </c>
      <c r="E3904" s="137">
        <v>10.421263101653601</v>
      </c>
      <c r="F3904" s="137">
        <v>16.5145067212021</v>
      </c>
      <c r="G3904" s="137">
        <v>47.245942600051102</v>
      </c>
      <c r="H3904" s="137">
        <v>12.0395721020531</v>
      </c>
      <c r="I3904" s="137">
        <v>30.2109153859091</v>
      </c>
      <c r="J3904" s="137">
        <v>37.1163226562524</v>
      </c>
      <c r="K3904" s="137">
        <v>26.037913366788199</v>
      </c>
      <c r="L3904" s="137">
        <v>24.9342818146228</v>
      </c>
      <c r="M3904" s="137">
        <v>93.837662005294803</v>
      </c>
      <c r="N3904" s="137">
        <v>16.282718220335799</v>
      </c>
      <c r="O3904" s="137">
        <v>10.5531778244594</v>
      </c>
      <c r="P3904" s="137">
        <v>16.5145067212021</v>
      </c>
      <c r="Q3904" s="137">
        <v>47.245942600051102</v>
      </c>
      <c r="R3904" s="137">
        <v>12.105869305258199</v>
      </c>
      <c r="S3904" s="137">
        <v>30.848450019648499</v>
      </c>
      <c r="T3904" s="137">
        <v>38.481245489417802</v>
      </c>
      <c r="U3904" s="137">
        <v>26.037913366788199</v>
      </c>
      <c r="V3904" s="1">
        <v>16251437</v>
      </c>
      <c r="W3904" s="1">
        <v>0</v>
      </c>
      <c r="X3904" s="1">
        <v>2518023</v>
      </c>
      <c r="Y3904" s="1">
        <v>12737361</v>
      </c>
      <c r="Z3904" s="1">
        <v>0</v>
      </c>
      <c r="AA3904" s="1">
        <v>0</v>
      </c>
      <c r="AB3904" s="1">
        <v>26412868</v>
      </c>
      <c r="AC3904" s="1">
        <v>11528767</v>
      </c>
      <c r="AD3904" s="1">
        <v>11784245</v>
      </c>
      <c r="AE3904" s="1">
        <v>0</v>
      </c>
      <c r="AH3904" s="136">
        <f t="shared" si="60"/>
        <v>42327</v>
      </c>
      <c r="AI3904" s="177">
        <f>HLOOKUP(附加题模型!$E$2,历史数据!$B$3:$K$5000,ROW(A3902),)</f>
        <v>26.037913366788199</v>
      </c>
      <c r="AJ3904" s="177">
        <f>HLOOKUP(附加题模型!$E$2,历史数据!$L$3:$U$5000,ROW(A3902),)</f>
        <v>26.037913366788199</v>
      </c>
    </row>
    <row r="3905" spans="1:36" x14ac:dyDescent="0.2">
      <c r="A3905" s="148">
        <v>42328</v>
      </c>
      <c r="B3905" s="137">
        <v>24.903687603807299</v>
      </c>
      <c r="C3905" s="137">
        <v>93.837662005294803</v>
      </c>
      <c r="D3905" s="137">
        <v>16.030663758720699</v>
      </c>
      <c r="E3905" s="137">
        <v>10.6191351858622</v>
      </c>
      <c r="F3905" s="137">
        <v>16.5145067212021</v>
      </c>
      <c r="G3905" s="137">
        <v>47.245942600051102</v>
      </c>
      <c r="H3905" s="137">
        <v>12.105869305258199</v>
      </c>
      <c r="I3905" s="137">
        <v>31.3625908533093</v>
      </c>
      <c r="J3905" s="137">
        <v>38.768597664821002</v>
      </c>
      <c r="K3905" s="137">
        <v>26.037913366788199</v>
      </c>
      <c r="L3905" s="137">
        <v>24.9342818146228</v>
      </c>
      <c r="M3905" s="137">
        <v>93.837662005294803</v>
      </c>
      <c r="N3905" s="137">
        <v>16.963265266696599</v>
      </c>
      <c r="O3905" s="137">
        <v>10.608142292295099</v>
      </c>
      <c r="P3905" s="137">
        <v>16.5145067212021</v>
      </c>
      <c r="Q3905" s="137">
        <v>47.245942600051102</v>
      </c>
      <c r="R3905" s="137">
        <v>12.344539236796701</v>
      </c>
      <c r="S3905" s="137">
        <v>33.131235321102501</v>
      </c>
      <c r="T3905" s="137">
        <v>38.074163240929799</v>
      </c>
      <c r="U3905" s="137">
        <v>26.037913366788199</v>
      </c>
      <c r="V3905" s="1">
        <v>10639113</v>
      </c>
      <c r="W3905" s="1">
        <v>0</v>
      </c>
      <c r="X3905" s="1">
        <v>3457382</v>
      </c>
      <c r="Y3905" s="1">
        <v>14842470</v>
      </c>
      <c r="Z3905" s="1">
        <v>0</v>
      </c>
      <c r="AA3905" s="1">
        <v>0</v>
      </c>
      <c r="AB3905" s="1">
        <v>32479383</v>
      </c>
      <c r="AC3905" s="1">
        <v>22994500</v>
      </c>
      <c r="AD3905" s="1">
        <v>11991044</v>
      </c>
      <c r="AE3905" s="1">
        <v>0</v>
      </c>
      <c r="AH3905" s="136">
        <f t="shared" si="60"/>
        <v>42328</v>
      </c>
      <c r="AI3905" s="177">
        <f>HLOOKUP(附加题模型!$E$2,历史数据!$B$3:$K$5000,ROW(A3903),)</f>
        <v>26.037913366788199</v>
      </c>
      <c r="AJ3905" s="177">
        <f>HLOOKUP(附加题模型!$E$2,历史数据!$L$3:$U$5000,ROW(A3903),)</f>
        <v>26.037913366788199</v>
      </c>
    </row>
    <row r="3906" spans="1:36" x14ac:dyDescent="0.2">
      <c r="A3906" s="148">
        <v>42331</v>
      </c>
      <c r="B3906" s="137">
        <v>24.5671512848369</v>
      </c>
      <c r="C3906" s="137">
        <v>93.837662005294803</v>
      </c>
      <c r="D3906" s="137">
        <v>16.774224420485201</v>
      </c>
      <c r="E3906" s="137">
        <v>10.608142292295099</v>
      </c>
      <c r="F3906" s="137">
        <v>16.5145067212021</v>
      </c>
      <c r="G3906" s="137">
        <v>47.245942600051102</v>
      </c>
      <c r="H3906" s="137">
        <v>12.4108364400019</v>
      </c>
      <c r="I3906" s="137">
        <v>32.596528854095297</v>
      </c>
      <c r="J3906" s="137">
        <v>38.074163240929799</v>
      </c>
      <c r="K3906" s="137">
        <v>26.037913366788199</v>
      </c>
      <c r="L3906" s="137">
        <v>24.6895281280989</v>
      </c>
      <c r="M3906" s="137">
        <v>93.837662005294803</v>
      </c>
      <c r="N3906" s="137">
        <v>17.0136761590196</v>
      </c>
      <c r="O3906" s="137">
        <v>10.981900673578</v>
      </c>
      <c r="P3906" s="137">
        <v>16.5145067212021</v>
      </c>
      <c r="Q3906" s="137">
        <v>47.245942600051102</v>
      </c>
      <c r="R3906" s="137">
        <v>12.3312797961557</v>
      </c>
      <c r="S3906" s="137">
        <v>32.699357020827399</v>
      </c>
      <c r="T3906" s="137">
        <v>39.486978103329101</v>
      </c>
      <c r="U3906" s="137">
        <v>26.037913366788199</v>
      </c>
      <c r="V3906" s="1">
        <v>9202258</v>
      </c>
      <c r="W3906" s="1">
        <v>0</v>
      </c>
      <c r="X3906" s="1">
        <v>4467005</v>
      </c>
      <c r="Y3906" s="1">
        <v>20560362</v>
      </c>
      <c r="Z3906" s="1">
        <v>0</v>
      </c>
      <c r="AA3906" s="1">
        <v>0</v>
      </c>
      <c r="AB3906" s="1">
        <v>30508371</v>
      </c>
      <c r="AC3906" s="1">
        <v>14395990</v>
      </c>
      <c r="AD3906" s="1">
        <v>13479365</v>
      </c>
      <c r="AE3906" s="1">
        <v>0</v>
      </c>
      <c r="AH3906" s="136">
        <f t="shared" si="60"/>
        <v>42331</v>
      </c>
      <c r="AI3906" s="177">
        <f>HLOOKUP(附加题模型!$E$2,历史数据!$B$3:$K$5000,ROW(A3904),)</f>
        <v>26.037913366788199</v>
      </c>
      <c r="AJ3906" s="177">
        <f>HLOOKUP(附加题模型!$E$2,历史数据!$L$3:$U$5000,ROW(A3904),)</f>
        <v>26.037913366788199</v>
      </c>
    </row>
    <row r="3907" spans="1:36" x14ac:dyDescent="0.2">
      <c r="A3907" s="148">
        <v>42332</v>
      </c>
      <c r="B3907" s="137">
        <v>24.781310760545299</v>
      </c>
      <c r="C3907" s="137">
        <v>93.837662005294803</v>
      </c>
      <c r="D3907" s="137">
        <v>17.0136761590196</v>
      </c>
      <c r="E3907" s="137">
        <v>10.8389930572051</v>
      </c>
      <c r="F3907" s="137">
        <v>16.5145067212021</v>
      </c>
      <c r="G3907" s="137">
        <v>47.245942600051102</v>
      </c>
      <c r="H3907" s="137">
        <v>12.105869305258199</v>
      </c>
      <c r="I3907" s="137">
        <v>32.185216187166603</v>
      </c>
      <c r="J3907" s="137">
        <v>38.912273752522601</v>
      </c>
      <c r="K3907" s="137">
        <v>26.037913366788199</v>
      </c>
      <c r="L3907" s="137">
        <v>23.649324960372301</v>
      </c>
      <c r="M3907" s="137">
        <v>93.837662005294803</v>
      </c>
      <c r="N3907" s="137">
        <v>17.328744236038499</v>
      </c>
      <c r="O3907" s="137">
        <v>11.773389010412499</v>
      </c>
      <c r="P3907" s="137">
        <v>16.5145067212021</v>
      </c>
      <c r="Q3907" s="137">
        <v>47.245942600051102</v>
      </c>
      <c r="R3907" s="137">
        <v>12.5832091683352</v>
      </c>
      <c r="S3907" s="137">
        <v>31.485984653387899</v>
      </c>
      <c r="T3907" s="137">
        <v>38.936219767139598</v>
      </c>
      <c r="U3907" s="137">
        <v>26.037913366788199</v>
      </c>
      <c r="V3907" s="1">
        <v>19138459</v>
      </c>
      <c r="W3907" s="1">
        <v>0</v>
      </c>
      <c r="X3907" s="1">
        <v>2984860</v>
      </c>
      <c r="Y3907" s="1">
        <v>27015540</v>
      </c>
      <c r="Z3907" s="1">
        <v>0</v>
      </c>
      <c r="AA3907" s="1">
        <v>0</v>
      </c>
      <c r="AB3907" s="1">
        <v>28131998</v>
      </c>
      <c r="AC3907" s="1">
        <v>17324409</v>
      </c>
      <c r="AD3907" s="1">
        <v>10154468</v>
      </c>
      <c r="AE3907" s="1">
        <v>0</v>
      </c>
      <c r="AH3907" s="136">
        <f t="shared" si="60"/>
        <v>42332</v>
      </c>
      <c r="AI3907" s="177">
        <f>HLOOKUP(附加题模型!$E$2,历史数据!$B$3:$K$5000,ROW(A3905),)</f>
        <v>26.037913366788199</v>
      </c>
      <c r="AJ3907" s="177">
        <f>HLOOKUP(附加题模型!$E$2,历史数据!$L$3:$U$5000,ROW(A3905),)</f>
        <v>26.037913366788199</v>
      </c>
    </row>
    <row r="3908" spans="1:36" x14ac:dyDescent="0.2">
      <c r="A3908" s="148">
        <v>42333</v>
      </c>
      <c r="B3908" s="137">
        <v>22.456150738568201</v>
      </c>
      <c r="C3908" s="137">
        <v>93.837662005294803</v>
      </c>
      <c r="D3908" s="137">
        <v>17.303538789876999</v>
      </c>
      <c r="E3908" s="137">
        <v>11.630481394039601</v>
      </c>
      <c r="F3908" s="137">
        <v>16.5145067212021</v>
      </c>
      <c r="G3908" s="137">
        <v>47.245942600051102</v>
      </c>
      <c r="H3908" s="137">
        <v>12.6362469308994</v>
      </c>
      <c r="I3908" s="137">
        <v>31.3625908533093</v>
      </c>
      <c r="J3908" s="137">
        <v>38.936219767139598</v>
      </c>
      <c r="K3908" s="137">
        <v>26.037913366788199</v>
      </c>
      <c r="L3908" s="137">
        <v>22.456150738568201</v>
      </c>
      <c r="M3908" s="137">
        <v>93.837662005294803</v>
      </c>
      <c r="N3908" s="137">
        <v>17.253127897553899</v>
      </c>
      <c r="O3908" s="137">
        <v>11.7074316490096</v>
      </c>
      <c r="P3908" s="137">
        <v>16.5145067212021</v>
      </c>
      <c r="Q3908" s="137">
        <v>47.245942600051102</v>
      </c>
      <c r="R3908" s="137">
        <v>12.729063015386499</v>
      </c>
      <c r="S3908" s="137">
        <v>33.316326021220398</v>
      </c>
      <c r="T3908" s="137">
        <v>39.055949840224301</v>
      </c>
      <c r="U3908" s="137">
        <v>26.037913366788199</v>
      </c>
      <c r="V3908" s="1">
        <v>18423700</v>
      </c>
      <c r="W3908" s="1">
        <v>0</v>
      </c>
      <c r="X3908" s="1">
        <v>3453533</v>
      </c>
      <c r="Y3908" s="1">
        <v>17883765</v>
      </c>
      <c r="Z3908" s="1">
        <v>0</v>
      </c>
      <c r="AA3908" s="1">
        <v>0</v>
      </c>
      <c r="AB3908" s="1">
        <v>30052177</v>
      </c>
      <c r="AC3908" s="1">
        <v>14791580</v>
      </c>
      <c r="AD3908" s="1">
        <v>8569548</v>
      </c>
      <c r="AE3908" s="1">
        <v>0</v>
      </c>
      <c r="AH3908" s="136">
        <f t="shared" si="60"/>
        <v>42333</v>
      </c>
      <c r="AI3908" s="177">
        <f>HLOOKUP(附加题模型!$E$2,历史数据!$B$3:$K$5000,ROW(A3906),)</f>
        <v>26.037913366788199</v>
      </c>
      <c r="AJ3908" s="177">
        <f>HLOOKUP(附加题模型!$E$2,历史数据!$L$3:$U$5000,ROW(A3906),)</f>
        <v>26.037913366788199</v>
      </c>
    </row>
    <row r="3909" spans="1:36" x14ac:dyDescent="0.2">
      <c r="A3909" s="148">
        <v>42334</v>
      </c>
      <c r="B3909" s="137">
        <v>21.3547591492107</v>
      </c>
      <c r="C3909" s="137">
        <v>93.837662005294803</v>
      </c>
      <c r="D3909" s="137">
        <v>17.3791551283615</v>
      </c>
      <c r="E3909" s="137">
        <v>11.7404103297111</v>
      </c>
      <c r="F3909" s="137">
        <v>16.5145067212021</v>
      </c>
      <c r="G3909" s="137">
        <v>47.245942600051102</v>
      </c>
      <c r="H3909" s="137">
        <v>12.808619659232701</v>
      </c>
      <c r="I3909" s="137">
        <v>33.604244888070497</v>
      </c>
      <c r="J3909" s="137">
        <v>39.271463971776697</v>
      </c>
      <c r="K3909" s="137">
        <v>26.037913366788199</v>
      </c>
      <c r="L3909" s="137">
        <v>21.874860733074001</v>
      </c>
      <c r="M3909" s="137">
        <v>93.837662005294803</v>
      </c>
      <c r="N3909" s="137">
        <v>17.190114282150201</v>
      </c>
      <c r="O3909" s="137">
        <v>11.3666519484281</v>
      </c>
      <c r="P3909" s="137">
        <v>16.5145067212021</v>
      </c>
      <c r="Q3909" s="137">
        <v>47.245942600051102</v>
      </c>
      <c r="R3909" s="137">
        <v>12.742322456027599</v>
      </c>
      <c r="S3909" s="137">
        <v>33.295760387873997</v>
      </c>
      <c r="T3909" s="137">
        <v>41.7139574627043</v>
      </c>
      <c r="U3909" s="137">
        <v>26.037913366788199</v>
      </c>
      <c r="V3909" s="1">
        <v>45198525</v>
      </c>
      <c r="W3909" s="1">
        <v>0</v>
      </c>
      <c r="X3909" s="1">
        <v>3405401</v>
      </c>
      <c r="Y3909" s="1">
        <v>18647360</v>
      </c>
      <c r="Z3909" s="1">
        <v>0</v>
      </c>
      <c r="AA3909" s="1">
        <v>0</v>
      </c>
      <c r="AB3909" s="1">
        <v>30282640</v>
      </c>
      <c r="AC3909" s="1">
        <v>14277699</v>
      </c>
      <c r="AD3909" s="1">
        <v>15077613</v>
      </c>
      <c r="AE3909" s="1">
        <v>0</v>
      </c>
      <c r="AH3909" s="136">
        <f t="shared" si="60"/>
        <v>42334</v>
      </c>
      <c r="AI3909" s="177">
        <f>HLOOKUP(附加题模型!$E$2,历史数据!$B$3:$K$5000,ROW(A3907),)</f>
        <v>26.037913366788199</v>
      </c>
      <c r="AJ3909" s="177">
        <f>HLOOKUP(附加题模型!$E$2,历史数据!$L$3:$U$5000,ROW(A3907),)</f>
        <v>26.037913366788199</v>
      </c>
    </row>
    <row r="3910" spans="1:36" x14ac:dyDescent="0.2">
      <c r="A3910" s="148">
        <v>42335</v>
      </c>
      <c r="B3910" s="137">
        <v>21.691295468181</v>
      </c>
      <c r="C3910" s="137">
        <v>93.837662005294803</v>
      </c>
      <c r="D3910" s="137">
        <v>17.3917578514422</v>
      </c>
      <c r="E3910" s="137">
        <v>11.267715906323801</v>
      </c>
      <c r="F3910" s="137">
        <v>16.5145067212021</v>
      </c>
      <c r="G3910" s="137">
        <v>47.245942600051102</v>
      </c>
      <c r="H3910" s="137">
        <v>12.609728049617299</v>
      </c>
      <c r="I3910" s="137">
        <v>33.295760387873997</v>
      </c>
      <c r="J3910" s="137">
        <v>41.7139574627043</v>
      </c>
      <c r="K3910" s="137">
        <v>26.037913366788199</v>
      </c>
      <c r="L3910" s="137">
        <v>20.773469143716401</v>
      </c>
      <c r="M3910" s="137">
        <v>93.837662005294803</v>
      </c>
      <c r="N3910" s="137">
        <v>17.190114282150201</v>
      </c>
      <c r="O3910" s="137">
        <v>10.443248888787901</v>
      </c>
      <c r="P3910" s="137">
        <v>16.5145067212021</v>
      </c>
      <c r="Q3910" s="137">
        <v>47.245942600051102</v>
      </c>
      <c r="R3910" s="137">
        <v>11.522453917052999</v>
      </c>
      <c r="S3910" s="137">
        <v>31.300893953269998</v>
      </c>
      <c r="T3910" s="137">
        <v>37.762865050909703</v>
      </c>
      <c r="U3910" s="137">
        <v>26.037913366788199</v>
      </c>
      <c r="V3910" s="1">
        <v>26456358</v>
      </c>
      <c r="W3910" s="1">
        <v>0</v>
      </c>
      <c r="X3910" s="1">
        <v>6053351</v>
      </c>
      <c r="Y3910" s="1">
        <v>17371792</v>
      </c>
      <c r="Z3910" s="1">
        <v>0</v>
      </c>
      <c r="AA3910" s="1">
        <v>0</v>
      </c>
      <c r="AB3910" s="1">
        <v>28006782</v>
      </c>
      <c r="AC3910" s="1">
        <v>19477951</v>
      </c>
      <c r="AD3910" s="1">
        <v>9067518</v>
      </c>
      <c r="AE3910" s="1">
        <v>0</v>
      </c>
      <c r="AH3910" s="136">
        <f t="shared" ref="AH3910:AH3973" si="61">A3910</f>
        <v>42335</v>
      </c>
      <c r="AI3910" s="177">
        <f>HLOOKUP(附加题模型!$E$2,历史数据!$B$3:$K$5000,ROW(A3908),)</f>
        <v>26.037913366788199</v>
      </c>
      <c r="AJ3910" s="177">
        <f>HLOOKUP(附加题模型!$E$2,历史数据!$L$3:$U$5000,ROW(A3908),)</f>
        <v>26.037913366788199</v>
      </c>
    </row>
    <row r="3911" spans="1:36" x14ac:dyDescent="0.2">
      <c r="A3911" s="148">
        <v>42338</v>
      </c>
      <c r="B3911" s="137">
        <v>20.222773349037599</v>
      </c>
      <c r="C3911" s="137">
        <v>93.837662005294803</v>
      </c>
      <c r="D3911" s="137">
        <v>17.0136761590196</v>
      </c>
      <c r="E3911" s="137">
        <v>10.454241782355099</v>
      </c>
      <c r="F3911" s="137">
        <v>16.5145067212021</v>
      </c>
      <c r="G3911" s="137">
        <v>47.245942600051102</v>
      </c>
      <c r="H3911" s="137">
        <v>11.6683077641043</v>
      </c>
      <c r="I3911" s="137">
        <v>31.2186314198843</v>
      </c>
      <c r="J3911" s="137">
        <v>37.4994588901234</v>
      </c>
      <c r="K3911" s="137">
        <v>26.037913366788199</v>
      </c>
      <c r="L3911" s="137">
        <v>19.733265975989799</v>
      </c>
      <c r="M3911" s="137">
        <v>93.837662005294803</v>
      </c>
      <c r="N3911" s="137">
        <v>16.7238135281622</v>
      </c>
      <c r="O3911" s="137">
        <v>10.3662986338179</v>
      </c>
      <c r="P3911" s="137">
        <v>16.5145067212021</v>
      </c>
      <c r="Q3911" s="137">
        <v>47.245942600051102</v>
      </c>
      <c r="R3911" s="137">
        <v>11.429637832565801</v>
      </c>
      <c r="S3911" s="137">
        <v>31.424287753348601</v>
      </c>
      <c r="T3911" s="137">
        <v>36.996592583167697</v>
      </c>
      <c r="U3911" s="137">
        <v>26.037913366788199</v>
      </c>
      <c r="V3911" s="1">
        <v>27984317</v>
      </c>
      <c r="W3911" s="1">
        <v>0</v>
      </c>
      <c r="X3911" s="1">
        <v>5293263</v>
      </c>
      <c r="Y3911" s="1">
        <v>15274981</v>
      </c>
      <c r="Z3911" s="1">
        <v>0</v>
      </c>
      <c r="AA3911" s="1">
        <v>0</v>
      </c>
      <c r="AB3911" s="1">
        <v>24607897</v>
      </c>
      <c r="AC3911" s="1">
        <v>22075752</v>
      </c>
      <c r="AD3911" s="1">
        <v>13016493</v>
      </c>
      <c r="AE3911" s="1">
        <v>0</v>
      </c>
      <c r="AH3911" s="136">
        <f t="shared" si="61"/>
        <v>42338</v>
      </c>
      <c r="AI3911" s="177">
        <f>HLOOKUP(附加题模型!$E$2,历史数据!$B$3:$K$5000,ROW(A3909),)</f>
        <v>26.037913366788199</v>
      </c>
      <c r="AJ3911" s="177">
        <f>HLOOKUP(附加题模型!$E$2,历史数据!$L$3:$U$5000,ROW(A3909),)</f>
        <v>26.037913366788199</v>
      </c>
    </row>
    <row r="3912" spans="1:36" x14ac:dyDescent="0.2">
      <c r="A3912" s="148">
        <v>42339</v>
      </c>
      <c r="B3912" s="137">
        <v>19.978019662513699</v>
      </c>
      <c r="C3912" s="137">
        <v>93.837662005294803</v>
      </c>
      <c r="D3912" s="137">
        <v>16.7238135281622</v>
      </c>
      <c r="E3912" s="137">
        <v>10.421263101653601</v>
      </c>
      <c r="F3912" s="137">
        <v>16.5145067212021</v>
      </c>
      <c r="G3912" s="137">
        <v>47.245942600051102</v>
      </c>
      <c r="H3912" s="137">
        <v>11.3368217480786</v>
      </c>
      <c r="I3912" s="137">
        <v>30.437137352719901</v>
      </c>
      <c r="J3912" s="137">
        <v>36.517672290828898</v>
      </c>
      <c r="K3912" s="137">
        <v>26.037913366788199</v>
      </c>
      <c r="L3912" s="137">
        <v>20.712280722085399</v>
      </c>
      <c r="M3912" s="137">
        <v>93.837662005294803</v>
      </c>
      <c r="N3912" s="137">
        <v>17.555593251492098</v>
      </c>
      <c r="O3912" s="137">
        <v>10.498213356623699</v>
      </c>
      <c r="P3912" s="137">
        <v>16.5145067212021</v>
      </c>
      <c r="Q3912" s="137">
        <v>47.245942600051102</v>
      </c>
      <c r="R3912" s="137">
        <v>12.0793504239762</v>
      </c>
      <c r="S3912" s="137">
        <v>32.863882087598903</v>
      </c>
      <c r="T3912" s="137">
        <v>35.152749457663496</v>
      </c>
      <c r="U3912" s="137">
        <v>26.037913366788199</v>
      </c>
      <c r="V3912" s="1">
        <v>7809222</v>
      </c>
      <c r="W3912" s="1">
        <v>0</v>
      </c>
      <c r="X3912" s="1">
        <v>5601914</v>
      </c>
      <c r="Y3912" s="1">
        <v>8711605</v>
      </c>
      <c r="Z3912" s="1">
        <v>0</v>
      </c>
      <c r="AA3912" s="1">
        <v>0</v>
      </c>
      <c r="AB3912" s="1">
        <v>25997464</v>
      </c>
      <c r="AC3912" s="1">
        <v>61429214</v>
      </c>
      <c r="AD3912" s="1">
        <v>9288873</v>
      </c>
      <c r="AE3912" s="1">
        <v>0</v>
      </c>
      <c r="AH3912" s="136">
        <f t="shared" si="61"/>
        <v>42339</v>
      </c>
      <c r="AI3912" s="177">
        <f>HLOOKUP(附加题模型!$E$2,历史数据!$B$3:$K$5000,ROW(A3910),)</f>
        <v>26.037913366788199</v>
      </c>
      <c r="AJ3912" s="177">
        <f>HLOOKUP(附加题模型!$E$2,历史数据!$L$3:$U$5000,ROW(A3910),)</f>
        <v>26.037913366788199</v>
      </c>
    </row>
    <row r="3913" spans="1:36" x14ac:dyDescent="0.2">
      <c r="A3913" s="148">
        <v>42340</v>
      </c>
      <c r="B3913" s="137">
        <v>21.4465417816571</v>
      </c>
      <c r="C3913" s="137">
        <v>93.837662005294803</v>
      </c>
      <c r="D3913" s="137">
        <v>17.618606866895799</v>
      </c>
      <c r="E3913" s="137">
        <v>10.454241782355099</v>
      </c>
      <c r="F3913" s="137">
        <v>16.5145067212021</v>
      </c>
      <c r="G3913" s="137">
        <v>47.245942600051102</v>
      </c>
      <c r="H3913" s="137">
        <v>11.933496576924901</v>
      </c>
      <c r="I3913" s="137">
        <v>32.205781820513103</v>
      </c>
      <c r="J3913" s="137">
        <v>35.0330193845789</v>
      </c>
      <c r="K3913" s="137">
        <v>26.037913366788199</v>
      </c>
      <c r="L3913" s="137">
        <v>21.324164938395199</v>
      </c>
      <c r="M3913" s="137">
        <v>93.837662005294803</v>
      </c>
      <c r="N3913" s="137">
        <v>18.223537574772099</v>
      </c>
      <c r="O3913" s="137">
        <v>10.2563696981465</v>
      </c>
      <c r="P3913" s="137">
        <v>16.5145067212021</v>
      </c>
      <c r="Q3913" s="137">
        <v>47.245942600051102</v>
      </c>
      <c r="R3913" s="137">
        <v>11.641788882822301</v>
      </c>
      <c r="S3913" s="137">
        <v>31.0541063531128</v>
      </c>
      <c r="T3913" s="137">
        <v>35.2724795307482</v>
      </c>
      <c r="U3913" s="137">
        <v>26.037913366788199</v>
      </c>
      <c r="V3913" s="1">
        <v>38163944</v>
      </c>
      <c r="W3913" s="1">
        <v>0</v>
      </c>
      <c r="X3913" s="1">
        <v>5927850</v>
      </c>
      <c r="Y3913" s="1">
        <v>7848469</v>
      </c>
      <c r="Z3913" s="1">
        <v>0</v>
      </c>
      <c r="AA3913" s="1">
        <v>0</v>
      </c>
      <c r="AB3913" s="1">
        <v>19677417</v>
      </c>
      <c r="AC3913" s="1">
        <v>40889057</v>
      </c>
      <c r="AD3913" s="1">
        <v>8934001</v>
      </c>
      <c r="AE3913" s="1">
        <v>0</v>
      </c>
      <c r="AH3913" s="136">
        <f t="shared" si="61"/>
        <v>42340</v>
      </c>
      <c r="AI3913" s="177">
        <f>HLOOKUP(附加题模型!$E$2,历史数据!$B$3:$K$5000,ROW(A3911),)</f>
        <v>26.037913366788199</v>
      </c>
      <c r="AJ3913" s="177">
        <f>HLOOKUP(附加题模型!$E$2,历史数据!$L$3:$U$5000,ROW(A3911),)</f>
        <v>26.037913366788199</v>
      </c>
    </row>
    <row r="3914" spans="1:36" x14ac:dyDescent="0.2">
      <c r="A3914" s="148">
        <v>42341</v>
      </c>
      <c r="B3914" s="137">
        <v>20.589903878823499</v>
      </c>
      <c r="C3914" s="137">
        <v>93.837662005294803</v>
      </c>
      <c r="D3914" s="137">
        <v>17.946277666995499</v>
      </c>
      <c r="E3914" s="137">
        <v>10.443248888787901</v>
      </c>
      <c r="F3914" s="137">
        <v>16.5145067212021</v>
      </c>
      <c r="G3914" s="137">
        <v>47.245942600051102</v>
      </c>
      <c r="H3914" s="137">
        <v>11.6285294421813</v>
      </c>
      <c r="I3914" s="137">
        <v>31.0541063531128</v>
      </c>
      <c r="J3914" s="137">
        <v>35.440101633066803</v>
      </c>
      <c r="K3914" s="137">
        <v>26.037913366788199</v>
      </c>
      <c r="L3914" s="137">
        <v>21.5689186249191</v>
      </c>
      <c r="M3914" s="137">
        <v>93.837662005294803</v>
      </c>
      <c r="N3914" s="137">
        <v>18.9923036826982</v>
      </c>
      <c r="O3914" s="137">
        <v>10.6411209729965</v>
      </c>
      <c r="P3914" s="137">
        <v>16.5145067212021</v>
      </c>
      <c r="Q3914" s="137">
        <v>47.245942600051102</v>
      </c>
      <c r="R3914" s="137">
        <v>11.7876427298736</v>
      </c>
      <c r="S3914" s="137">
        <v>34.180082621770602</v>
      </c>
      <c r="T3914" s="137">
        <v>35.775345837703902</v>
      </c>
      <c r="U3914" s="137">
        <v>26.037913366788199</v>
      </c>
      <c r="V3914" s="1">
        <v>31847586</v>
      </c>
      <c r="W3914" s="1">
        <v>0</v>
      </c>
      <c r="X3914" s="1">
        <v>4313358</v>
      </c>
      <c r="Y3914" s="1">
        <v>10215056</v>
      </c>
      <c r="Z3914" s="1">
        <v>0</v>
      </c>
      <c r="AA3914" s="1">
        <v>0</v>
      </c>
      <c r="AB3914" s="1">
        <v>14948608</v>
      </c>
      <c r="AC3914" s="1">
        <v>44266865</v>
      </c>
      <c r="AD3914" s="1">
        <v>6286431</v>
      </c>
      <c r="AE3914" s="1">
        <v>0</v>
      </c>
      <c r="AH3914" s="136">
        <f t="shared" si="61"/>
        <v>42341</v>
      </c>
      <c r="AI3914" s="177">
        <f>HLOOKUP(附加题模型!$E$2,历史数据!$B$3:$K$5000,ROW(A3912),)</f>
        <v>26.037913366788199</v>
      </c>
      <c r="AJ3914" s="177">
        <f>HLOOKUP(附加题模型!$E$2,历史数据!$L$3:$U$5000,ROW(A3912),)</f>
        <v>26.037913366788199</v>
      </c>
    </row>
    <row r="3915" spans="1:36" x14ac:dyDescent="0.2">
      <c r="A3915" s="148">
        <v>42342</v>
      </c>
      <c r="B3915" s="137">
        <v>21.721889678996501</v>
      </c>
      <c r="C3915" s="137">
        <v>93.837662005294803</v>
      </c>
      <c r="D3915" s="137">
        <v>18.904084621132899</v>
      </c>
      <c r="E3915" s="137">
        <v>10.5421849308922</v>
      </c>
      <c r="F3915" s="137">
        <v>16.5145067212021</v>
      </c>
      <c r="G3915" s="137">
        <v>47.245942600051102</v>
      </c>
      <c r="H3915" s="137">
        <v>11.761123848591501</v>
      </c>
      <c r="I3915" s="137">
        <v>34.550264022006303</v>
      </c>
      <c r="J3915" s="137">
        <v>35.919021925405502</v>
      </c>
      <c r="K3915" s="137">
        <v>26.037913366788199</v>
      </c>
      <c r="L3915" s="137">
        <v>22.639716003461199</v>
      </c>
      <c r="M3915" s="137">
        <v>93.837662005294803</v>
      </c>
      <c r="N3915" s="137">
        <v>18.815865559567602</v>
      </c>
      <c r="O3915" s="137">
        <v>10.586156505160799</v>
      </c>
      <c r="P3915" s="137">
        <v>16.5145067212021</v>
      </c>
      <c r="Q3915" s="137">
        <v>47.245942600051102</v>
      </c>
      <c r="R3915" s="137">
        <v>11.509194476412</v>
      </c>
      <c r="S3915" s="137">
        <v>36.1132521563352</v>
      </c>
      <c r="T3915" s="137">
        <v>35.535885691534503</v>
      </c>
      <c r="U3915" s="137">
        <v>26.037913366788199</v>
      </c>
      <c r="V3915" s="1">
        <v>62547384</v>
      </c>
      <c r="W3915" s="1">
        <v>0</v>
      </c>
      <c r="X3915" s="1">
        <v>4842135</v>
      </c>
      <c r="Y3915" s="1">
        <v>8425186</v>
      </c>
      <c r="Z3915" s="1">
        <v>0</v>
      </c>
      <c r="AA3915" s="1">
        <v>0</v>
      </c>
      <c r="AB3915" s="1">
        <v>13822679</v>
      </c>
      <c r="AC3915" s="1">
        <v>111814795</v>
      </c>
      <c r="AD3915" s="1">
        <v>6066165</v>
      </c>
      <c r="AE3915" s="1">
        <v>0</v>
      </c>
      <c r="AH3915" s="136">
        <f t="shared" si="61"/>
        <v>42342</v>
      </c>
      <c r="AI3915" s="177">
        <f>HLOOKUP(附加题模型!$E$2,历史数据!$B$3:$K$5000,ROW(A3913),)</f>
        <v>26.037913366788199</v>
      </c>
      <c r="AJ3915" s="177">
        <f>HLOOKUP(附加题模型!$E$2,历史数据!$L$3:$U$5000,ROW(A3913),)</f>
        <v>26.037913366788199</v>
      </c>
    </row>
    <row r="3916" spans="1:36" x14ac:dyDescent="0.2">
      <c r="A3916" s="148">
        <v>42345</v>
      </c>
      <c r="B3916" s="137">
        <v>22.639716003461199</v>
      </c>
      <c r="C3916" s="137">
        <v>93.837662005294803</v>
      </c>
      <c r="D3916" s="137">
        <v>18.904084621132899</v>
      </c>
      <c r="E3916" s="137">
        <v>10.586156505160799</v>
      </c>
      <c r="F3916" s="137">
        <v>16.5145067212021</v>
      </c>
      <c r="G3916" s="137">
        <v>47.245942600051102</v>
      </c>
      <c r="H3916" s="137">
        <v>11.5489727983351</v>
      </c>
      <c r="I3916" s="137">
        <v>35.578545689328003</v>
      </c>
      <c r="J3916" s="137">
        <v>35.440101633066803</v>
      </c>
      <c r="K3916" s="137">
        <v>26.037913366788199</v>
      </c>
      <c r="L3916" s="137">
        <v>22.639716003461199</v>
      </c>
      <c r="M3916" s="137">
        <v>93.837662005294803</v>
      </c>
      <c r="N3916" s="137">
        <v>19.206549975070999</v>
      </c>
      <c r="O3916" s="137">
        <v>10.8389930572051</v>
      </c>
      <c r="P3916" s="137">
        <v>16.5145067212021</v>
      </c>
      <c r="Q3916" s="137">
        <v>47.245942600051102</v>
      </c>
      <c r="R3916" s="137">
        <v>11.6152700015402</v>
      </c>
      <c r="S3916" s="137">
        <v>35.208364289092202</v>
      </c>
      <c r="T3916" s="137">
        <v>35.823237866937802</v>
      </c>
      <c r="U3916" s="137">
        <v>26.037913366788199</v>
      </c>
      <c r="V3916" s="1">
        <v>0</v>
      </c>
      <c r="W3916" s="1">
        <v>0</v>
      </c>
      <c r="X3916" s="1">
        <v>4720771</v>
      </c>
      <c r="Y3916" s="1">
        <v>8200867</v>
      </c>
      <c r="Z3916" s="1">
        <v>0</v>
      </c>
      <c r="AA3916" s="1">
        <v>0</v>
      </c>
      <c r="AB3916" s="1">
        <v>11876306</v>
      </c>
      <c r="AC3916" s="1">
        <v>63419073</v>
      </c>
      <c r="AD3916" s="1">
        <v>5181245</v>
      </c>
      <c r="AE3916" s="1">
        <v>0</v>
      </c>
      <c r="AH3916" s="136">
        <f t="shared" si="61"/>
        <v>42345</v>
      </c>
      <c r="AI3916" s="177">
        <f>HLOOKUP(附加题模型!$E$2,历史数据!$B$3:$K$5000,ROW(A3914),)</f>
        <v>26.037913366788199</v>
      </c>
      <c r="AJ3916" s="177">
        <f>HLOOKUP(附加题模型!$E$2,历史数据!$L$3:$U$5000,ROW(A3914),)</f>
        <v>26.037913366788199</v>
      </c>
    </row>
    <row r="3917" spans="1:36" x14ac:dyDescent="0.2">
      <c r="A3917" s="148">
        <v>42346</v>
      </c>
      <c r="B3917" s="137">
        <v>22.639716003461199</v>
      </c>
      <c r="C3917" s="137">
        <v>93.837662005294803</v>
      </c>
      <c r="D3917" s="137">
        <v>19.042714575021201</v>
      </c>
      <c r="E3917" s="137">
        <v>10.762042802235101</v>
      </c>
      <c r="F3917" s="137">
        <v>16.5145067212021</v>
      </c>
      <c r="G3917" s="137">
        <v>47.245942600051102</v>
      </c>
      <c r="H3917" s="137">
        <v>11.5357133576941</v>
      </c>
      <c r="I3917" s="137">
        <v>34.632526555392097</v>
      </c>
      <c r="J3917" s="137">
        <v>35.1288034430466</v>
      </c>
      <c r="K3917" s="137">
        <v>26.037913366788199</v>
      </c>
      <c r="L3917" s="137">
        <v>22.639716003461199</v>
      </c>
      <c r="M3917" s="137">
        <v>93.837662005294803</v>
      </c>
      <c r="N3917" s="137">
        <v>18.6142219902755</v>
      </c>
      <c r="O3917" s="137">
        <v>10.2783554852807</v>
      </c>
      <c r="P3917" s="137">
        <v>16.5145067212021</v>
      </c>
      <c r="Q3917" s="137">
        <v>47.245942600051102</v>
      </c>
      <c r="R3917" s="137">
        <v>11.111411257181199</v>
      </c>
      <c r="S3917" s="137">
        <v>33.3985885546061</v>
      </c>
      <c r="T3917" s="137">
        <v>35.0330193845789</v>
      </c>
      <c r="U3917" s="137">
        <v>26.037913366788199</v>
      </c>
      <c r="V3917" s="1">
        <v>0</v>
      </c>
      <c r="W3917" s="1">
        <v>0</v>
      </c>
      <c r="X3917" s="1">
        <v>4740349</v>
      </c>
      <c r="Y3917" s="1">
        <v>7951952</v>
      </c>
      <c r="Z3917" s="1">
        <v>0</v>
      </c>
      <c r="AA3917" s="1">
        <v>0</v>
      </c>
      <c r="AB3917" s="1">
        <v>13921357</v>
      </c>
      <c r="AC3917" s="1">
        <v>40242291</v>
      </c>
      <c r="AD3917" s="1">
        <v>5320274</v>
      </c>
      <c r="AE3917" s="1">
        <v>0</v>
      </c>
      <c r="AH3917" s="136">
        <f t="shared" si="61"/>
        <v>42346</v>
      </c>
      <c r="AI3917" s="177">
        <f>HLOOKUP(附加题模型!$E$2,历史数据!$B$3:$K$5000,ROW(A3915),)</f>
        <v>26.037913366788199</v>
      </c>
      <c r="AJ3917" s="177">
        <f>HLOOKUP(附加题模型!$E$2,历史数据!$L$3:$U$5000,ROW(A3915),)</f>
        <v>26.037913366788199</v>
      </c>
    </row>
    <row r="3918" spans="1:36" x14ac:dyDescent="0.2">
      <c r="A3918" s="148">
        <v>42347</v>
      </c>
      <c r="B3918" s="137">
        <v>22.639716003461199</v>
      </c>
      <c r="C3918" s="137">
        <v>93.837662005294803</v>
      </c>
      <c r="D3918" s="137">
        <v>18.526002928710199</v>
      </c>
      <c r="E3918" s="137">
        <v>10.2343839110122</v>
      </c>
      <c r="F3918" s="137">
        <v>16.5145067212021</v>
      </c>
      <c r="G3918" s="137">
        <v>47.245942600051102</v>
      </c>
      <c r="H3918" s="137">
        <v>11.0716329352581</v>
      </c>
      <c r="I3918" s="137">
        <v>33.0695384210632</v>
      </c>
      <c r="J3918" s="137">
        <v>34.601991121474001</v>
      </c>
      <c r="K3918" s="137">
        <v>26.037913366788199</v>
      </c>
      <c r="L3918" s="137">
        <v>22.639716003461199</v>
      </c>
      <c r="M3918" s="137">
        <v>93.837662005294803</v>
      </c>
      <c r="N3918" s="137">
        <v>18.6142219902755</v>
      </c>
      <c r="O3918" s="137">
        <v>10.146440762475001</v>
      </c>
      <c r="P3918" s="137">
        <v>16.5145067212021</v>
      </c>
      <c r="Q3918" s="137">
        <v>47.245942600051102</v>
      </c>
      <c r="R3918" s="137">
        <v>11.2572651042325</v>
      </c>
      <c r="S3918" s="137">
        <v>32.575963220748797</v>
      </c>
      <c r="T3918" s="137">
        <v>33.931502712199702</v>
      </c>
      <c r="U3918" s="137">
        <v>26.037913366788199</v>
      </c>
      <c r="V3918" s="1">
        <v>0</v>
      </c>
      <c r="W3918" s="1">
        <v>0</v>
      </c>
      <c r="X3918" s="1">
        <v>2800302</v>
      </c>
      <c r="Y3918" s="1">
        <v>7013956</v>
      </c>
      <c r="Z3918" s="1">
        <v>0</v>
      </c>
      <c r="AA3918" s="1">
        <v>0</v>
      </c>
      <c r="AB3918" s="1">
        <v>11903067</v>
      </c>
      <c r="AC3918" s="1">
        <v>33527849</v>
      </c>
      <c r="AD3918" s="1">
        <v>5655761</v>
      </c>
      <c r="AE3918" s="1">
        <v>0</v>
      </c>
      <c r="AH3918" s="136">
        <f t="shared" si="61"/>
        <v>42347</v>
      </c>
      <c r="AI3918" s="177">
        <f>HLOOKUP(附加题模型!$E$2,历史数据!$B$3:$K$5000,ROW(A3916),)</f>
        <v>26.037913366788199</v>
      </c>
      <c r="AJ3918" s="177">
        <f>HLOOKUP(附加题模型!$E$2,历史数据!$L$3:$U$5000,ROW(A3916),)</f>
        <v>26.037913366788199</v>
      </c>
    </row>
    <row r="3919" spans="1:36" x14ac:dyDescent="0.2">
      <c r="A3919" s="148">
        <v>42348</v>
      </c>
      <c r="B3919" s="137">
        <v>22.639716003461199</v>
      </c>
      <c r="C3919" s="137">
        <v>93.837662005294803</v>
      </c>
      <c r="D3919" s="137">
        <v>18.3999756979027</v>
      </c>
      <c r="E3919" s="137">
        <v>10.1574336560421</v>
      </c>
      <c r="F3919" s="137">
        <v>16.5145067212021</v>
      </c>
      <c r="G3919" s="137">
        <v>47.245942600051102</v>
      </c>
      <c r="H3919" s="137">
        <v>11.2572651042325</v>
      </c>
      <c r="I3919" s="137">
        <v>32.905013354291803</v>
      </c>
      <c r="J3919" s="137">
        <v>33.715988580647299</v>
      </c>
      <c r="K3919" s="137">
        <v>26.037913366788199</v>
      </c>
      <c r="L3919" s="137">
        <v>22.639716003461199</v>
      </c>
      <c r="M3919" s="137">
        <v>93.837662005294803</v>
      </c>
      <c r="N3919" s="137">
        <v>17.6816204822996</v>
      </c>
      <c r="O3919" s="137">
        <v>10.014526039669301</v>
      </c>
      <c r="P3919" s="137">
        <v>16.5145067212021</v>
      </c>
      <c r="Q3919" s="137">
        <v>47.245942600051102</v>
      </c>
      <c r="R3919" s="137">
        <v>11.4826755951299</v>
      </c>
      <c r="S3919" s="137">
        <v>31.588812820120101</v>
      </c>
      <c r="T3919" s="137">
        <v>33.524420463711799</v>
      </c>
      <c r="U3919" s="137">
        <v>26.037913366788199</v>
      </c>
      <c r="V3919" s="1">
        <v>0</v>
      </c>
      <c r="W3919" s="1">
        <v>0</v>
      </c>
      <c r="X3919" s="1">
        <v>4916052</v>
      </c>
      <c r="Y3919" s="1">
        <v>6689296</v>
      </c>
      <c r="Z3919" s="1">
        <v>0</v>
      </c>
      <c r="AA3919" s="1">
        <v>0</v>
      </c>
      <c r="AB3919" s="1">
        <v>17328885</v>
      </c>
      <c r="AC3919" s="1">
        <v>32177462</v>
      </c>
      <c r="AD3919" s="1">
        <v>4775438</v>
      </c>
      <c r="AE3919" s="1">
        <v>0</v>
      </c>
      <c r="AH3919" s="136">
        <f t="shared" si="61"/>
        <v>42348</v>
      </c>
      <c r="AI3919" s="177">
        <f>HLOOKUP(附加题模型!$E$2,历史数据!$B$3:$K$5000,ROW(A3917),)</f>
        <v>26.037913366788199</v>
      </c>
      <c r="AJ3919" s="177">
        <f>HLOOKUP(附加题模型!$E$2,历史数据!$L$3:$U$5000,ROW(A3917),)</f>
        <v>26.037913366788199</v>
      </c>
    </row>
    <row r="3920" spans="1:36" x14ac:dyDescent="0.2">
      <c r="A3920" s="148">
        <v>42349</v>
      </c>
      <c r="B3920" s="137">
        <v>22.639716003461199</v>
      </c>
      <c r="C3920" s="137">
        <v>93.837662005294803</v>
      </c>
      <c r="D3920" s="137">
        <v>17.467374189926801</v>
      </c>
      <c r="E3920" s="137">
        <v>10.080483401072099</v>
      </c>
      <c r="F3920" s="137">
        <v>16.5145067212021</v>
      </c>
      <c r="G3920" s="137">
        <v>47.245942600051102</v>
      </c>
      <c r="H3920" s="137">
        <v>11.270524544873499</v>
      </c>
      <c r="I3920" s="137">
        <v>31.671075353505799</v>
      </c>
      <c r="J3920" s="137">
        <v>33.404690390627103</v>
      </c>
      <c r="K3920" s="137">
        <v>26.037913366788199</v>
      </c>
      <c r="L3920" s="137">
        <v>22.639716003461199</v>
      </c>
      <c r="M3920" s="137">
        <v>93.837662005294803</v>
      </c>
      <c r="N3920" s="137">
        <v>17.542990528411298</v>
      </c>
      <c r="O3920" s="137">
        <v>10.2014052303107</v>
      </c>
      <c r="P3920" s="137">
        <v>16.5145067212021</v>
      </c>
      <c r="Q3920" s="137">
        <v>47.245942600051102</v>
      </c>
      <c r="R3920" s="137">
        <v>12.225204271027501</v>
      </c>
      <c r="S3920" s="137">
        <v>31.8767316869701</v>
      </c>
      <c r="T3920" s="137">
        <v>34.003340756050598</v>
      </c>
      <c r="U3920" s="137">
        <v>26.037913366788199</v>
      </c>
      <c r="V3920" s="1">
        <v>0</v>
      </c>
      <c r="W3920" s="1">
        <v>0</v>
      </c>
      <c r="X3920" s="1">
        <v>5085414</v>
      </c>
      <c r="Y3920" s="1">
        <v>6441235</v>
      </c>
      <c r="Z3920" s="1">
        <v>0</v>
      </c>
      <c r="AA3920" s="1">
        <v>0</v>
      </c>
      <c r="AB3920" s="1">
        <v>36594128</v>
      </c>
      <c r="AC3920" s="1">
        <v>19029796</v>
      </c>
      <c r="AD3920" s="1">
        <v>6272397</v>
      </c>
      <c r="AE3920" s="1">
        <v>0</v>
      </c>
      <c r="AH3920" s="136">
        <f t="shared" si="61"/>
        <v>42349</v>
      </c>
      <c r="AI3920" s="177">
        <f>HLOOKUP(附加题模型!$E$2,历史数据!$B$3:$K$5000,ROW(A3918),)</f>
        <v>26.037913366788199</v>
      </c>
      <c r="AJ3920" s="177">
        <f>HLOOKUP(附加题模型!$E$2,历史数据!$L$3:$U$5000,ROW(A3918),)</f>
        <v>26.037913366788199</v>
      </c>
    </row>
    <row r="3921" spans="1:36" x14ac:dyDescent="0.2">
      <c r="A3921" s="148">
        <v>42352</v>
      </c>
      <c r="B3921" s="137">
        <v>22.639716003461199</v>
      </c>
      <c r="C3921" s="137">
        <v>93.837662005294803</v>
      </c>
      <c r="D3921" s="137">
        <v>17.177511559069401</v>
      </c>
      <c r="E3921" s="137">
        <v>10.014526039669301</v>
      </c>
      <c r="F3921" s="137">
        <v>18.165957393322302</v>
      </c>
      <c r="G3921" s="137">
        <v>47.245942600051102</v>
      </c>
      <c r="H3921" s="137">
        <v>12.066090983335201</v>
      </c>
      <c r="I3921" s="137">
        <v>31.588812820120101</v>
      </c>
      <c r="J3921" s="137">
        <v>33.524420463711799</v>
      </c>
      <c r="K3921" s="137">
        <v>26.037913366788199</v>
      </c>
      <c r="L3921" s="137">
        <v>22.639716003461199</v>
      </c>
      <c r="M3921" s="137">
        <v>93.837662005294803</v>
      </c>
      <c r="N3921" s="137">
        <v>17.6438123130573</v>
      </c>
      <c r="O3921" s="137">
        <v>10.443248888787901</v>
      </c>
      <c r="P3921" s="137">
        <v>18.165957393322302</v>
      </c>
      <c r="Q3921" s="137">
        <v>47.245942600051102</v>
      </c>
      <c r="R3921" s="137">
        <v>12.6362469308994</v>
      </c>
      <c r="S3921" s="137">
        <v>31.506550286734399</v>
      </c>
      <c r="T3921" s="137">
        <v>34.9372353261111</v>
      </c>
      <c r="U3921" s="137">
        <v>26.037913366788199</v>
      </c>
      <c r="V3921" s="1">
        <v>0</v>
      </c>
      <c r="W3921" s="1">
        <v>0</v>
      </c>
      <c r="X3921" s="1">
        <v>3443190</v>
      </c>
      <c r="Y3921" s="1">
        <v>6697936</v>
      </c>
      <c r="Z3921" s="1">
        <v>18302</v>
      </c>
      <c r="AA3921" s="1">
        <v>0</v>
      </c>
      <c r="AB3921" s="1">
        <v>38926058</v>
      </c>
      <c r="AC3921" s="1">
        <v>23895347</v>
      </c>
      <c r="AD3921" s="1">
        <v>5048342</v>
      </c>
      <c r="AE3921" s="1">
        <v>0</v>
      </c>
      <c r="AH3921" s="136">
        <f t="shared" si="61"/>
        <v>42352</v>
      </c>
      <c r="AI3921" s="177">
        <f>HLOOKUP(附加题模型!$E$2,历史数据!$B$3:$K$5000,ROW(A3919),)</f>
        <v>26.037913366788199</v>
      </c>
      <c r="AJ3921" s="177">
        <f>HLOOKUP(附加题模型!$E$2,历史数据!$L$3:$U$5000,ROW(A3919),)</f>
        <v>26.037913366788199</v>
      </c>
    </row>
    <row r="3922" spans="1:36" x14ac:dyDescent="0.2">
      <c r="A3922" s="148">
        <v>42353</v>
      </c>
      <c r="B3922" s="137">
        <v>22.639716003461199</v>
      </c>
      <c r="C3922" s="137">
        <v>93.837662005294803</v>
      </c>
      <c r="D3922" s="137">
        <v>17.6438123130573</v>
      </c>
      <c r="E3922" s="137">
        <v>10.498213356623699</v>
      </c>
      <c r="F3922" s="137">
        <v>19.977225872421901</v>
      </c>
      <c r="G3922" s="137">
        <v>47.245942600051102</v>
      </c>
      <c r="H3922" s="137">
        <v>12.7953602185917</v>
      </c>
      <c r="I3922" s="137">
        <v>31.671075353505799</v>
      </c>
      <c r="J3922" s="137">
        <v>35.0809114138127</v>
      </c>
      <c r="K3922" s="137">
        <v>26.037913366788199</v>
      </c>
      <c r="L3922" s="137">
        <v>22.639716003461199</v>
      </c>
      <c r="M3922" s="137">
        <v>93.837662005294803</v>
      </c>
      <c r="N3922" s="137">
        <v>18.0344967285608</v>
      </c>
      <c r="O3922" s="137">
        <v>10.476227569489399</v>
      </c>
      <c r="P3922" s="137">
        <v>19.977225872421901</v>
      </c>
      <c r="Q3922" s="137">
        <v>47.245942600051102</v>
      </c>
      <c r="R3922" s="137">
        <v>12.6229874902583</v>
      </c>
      <c r="S3922" s="137">
        <v>32.164650553820202</v>
      </c>
      <c r="T3922" s="137">
        <v>35.4161556184498</v>
      </c>
      <c r="U3922" s="137">
        <v>26.037913366788199</v>
      </c>
      <c r="V3922" s="1">
        <v>0</v>
      </c>
      <c r="W3922" s="1">
        <v>0</v>
      </c>
      <c r="X3922" s="1">
        <v>3174575</v>
      </c>
      <c r="Y3922" s="1">
        <v>5981674</v>
      </c>
      <c r="Z3922" s="1">
        <v>84500</v>
      </c>
      <c r="AA3922" s="1">
        <v>0</v>
      </c>
      <c r="AB3922" s="1">
        <v>31008304</v>
      </c>
      <c r="AC3922" s="1">
        <v>22676779</v>
      </c>
      <c r="AD3922" s="1">
        <v>4339521</v>
      </c>
      <c r="AE3922" s="1">
        <v>0</v>
      </c>
      <c r="AH3922" s="136">
        <f t="shared" si="61"/>
        <v>42353</v>
      </c>
      <c r="AI3922" s="177">
        <f>HLOOKUP(附加题模型!$E$2,历史数据!$B$3:$K$5000,ROW(A3920),)</f>
        <v>26.037913366788199</v>
      </c>
      <c r="AJ3922" s="177">
        <f>HLOOKUP(附加题模型!$E$2,历史数据!$L$3:$U$5000,ROW(A3920),)</f>
        <v>26.037913366788199</v>
      </c>
    </row>
    <row r="3923" spans="1:36" x14ac:dyDescent="0.2">
      <c r="A3923" s="148">
        <v>42354</v>
      </c>
      <c r="B3923" s="137">
        <v>22.639716003461199</v>
      </c>
      <c r="C3923" s="137">
        <v>93.837662005294803</v>
      </c>
      <c r="D3923" s="137">
        <v>18.0344967285608</v>
      </c>
      <c r="E3923" s="137">
        <v>10.5421849308922</v>
      </c>
      <c r="F3923" s="137">
        <v>21.974948459664098</v>
      </c>
      <c r="G3923" s="137">
        <v>47.245942600051102</v>
      </c>
      <c r="H3923" s="137">
        <v>12.6229874902583</v>
      </c>
      <c r="I3923" s="137">
        <v>32.164650553820202</v>
      </c>
      <c r="J3923" s="137">
        <v>35.559831706151499</v>
      </c>
      <c r="K3923" s="137">
        <v>26.037913366788199</v>
      </c>
      <c r="L3923" s="137">
        <v>22.639716003461199</v>
      </c>
      <c r="M3923" s="137">
        <v>93.837662005294803</v>
      </c>
      <c r="N3923" s="137">
        <v>17.9588803900762</v>
      </c>
      <c r="O3923" s="137">
        <v>11.3996306291296</v>
      </c>
      <c r="P3923" s="137">
        <v>21.974948459664098</v>
      </c>
      <c r="Q3923" s="137">
        <v>47.245942600051102</v>
      </c>
      <c r="R3923" s="137">
        <v>12.490393083848</v>
      </c>
      <c r="S3923" s="137">
        <v>32.164650553820202</v>
      </c>
      <c r="T3923" s="137">
        <v>35.751399823086999</v>
      </c>
      <c r="U3923" s="137">
        <v>26.037913366788199</v>
      </c>
      <c r="V3923" s="1">
        <v>0</v>
      </c>
      <c r="W3923" s="1">
        <v>0</v>
      </c>
      <c r="X3923" s="1">
        <v>2878969</v>
      </c>
      <c r="Y3923" s="1">
        <v>17360022</v>
      </c>
      <c r="Z3923" s="1">
        <v>133700</v>
      </c>
      <c r="AA3923" s="1">
        <v>0</v>
      </c>
      <c r="AB3923" s="1">
        <v>26774607</v>
      </c>
      <c r="AC3923" s="1">
        <v>22105734</v>
      </c>
      <c r="AD3923" s="1">
        <v>5202805</v>
      </c>
      <c r="AE3923" s="1">
        <v>0</v>
      </c>
      <c r="AH3923" s="136">
        <f t="shared" si="61"/>
        <v>42354</v>
      </c>
      <c r="AI3923" s="177">
        <f>HLOOKUP(附加题模型!$E$2,历史数据!$B$3:$K$5000,ROW(A3921),)</f>
        <v>26.037913366788199</v>
      </c>
      <c r="AJ3923" s="177">
        <f>HLOOKUP(附加题模型!$E$2,历史数据!$L$3:$U$5000,ROW(A3921),)</f>
        <v>26.037913366788199</v>
      </c>
    </row>
    <row r="3924" spans="1:36" x14ac:dyDescent="0.2">
      <c r="A3924" s="148">
        <v>42355</v>
      </c>
      <c r="B3924" s="137">
        <v>22.639716003461199</v>
      </c>
      <c r="C3924" s="137">
        <v>93.837662005294803</v>
      </c>
      <c r="D3924" s="137">
        <v>18.0092912823993</v>
      </c>
      <c r="E3924" s="137">
        <v>11.2127514384881</v>
      </c>
      <c r="F3924" s="137">
        <v>24.172443305630502</v>
      </c>
      <c r="G3924" s="137">
        <v>47.245942600051102</v>
      </c>
      <c r="H3924" s="137">
        <v>12.5832091683352</v>
      </c>
      <c r="I3924" s="137">
        <v>32.4114381539774</v>
      </c>
      <c r="J3924" s="137">
        <v>36.134536056957899</v>
      </c>
      <c r="K3924" s="137">
        <v>26.037913366788199</v>
      </c>
      <c r="L3924" s="137">
        <v>22.639716003461199</v>
      </c>
      <c r="M3924" s="137">
        <v>93.837662005294803</v>
      </c>
      <c r="N3924" s="137">
        <v>18.122715790126101</v>
      </c>
      <c r="O3924" s="137">
        <v>11.5755169262039</v>
      </c>
      <c r="P3924" s="137">
        <v>24.172443305630502</v>
      </c>
      <c r="Q3924" s="137">
        <v>47.245942600051102</v>
      </c>
      <c r="R3924" s="137">
        <v>12.768841337309601</v>
      </c>
      <c r="S3924" s="137">
        <v>33.0695384210632</v>
      </c>
      <c r="T3924" s="137">
        <v>37.331836787804797</v>
      </c>
      <c r="U3924" s="137">
        <v>26.037913366788199</v>
      </c>
      <c r="V3924" s="1">
        <v>0</v>
      </c>
      <c r="W3924" s="1">
        <v>0</v>
      </c>
      <c r="X3924" s="1">
        <v>3299730</v>
      </c>
      <c r="Y3924" s="1">
        <v>17961136</v>
      </c>
      <c r="Z3924" s="1">
        <v>52101</v>
      </c>
      <c r="AA3924" s="1">
        <v>0</v>
      </c>
      <c r="AB3924" s="1">
        <v>39712666</v>
      </c>
      <c r="AC3924" s="1">
        <v>24143948</v>
      </c>
      <c r="AD3924" s="1">
        <v>6167564</v>
      </c>
      <c r="AE3924" s="1">
        <v>0</v>
      </c>
      <c r="AH3924" s="136">
        <f t="shared" si="61"/>
        <v>42355</v>
      </c>
      <c r="AI3924" s="177">
        <f>HLOOKUP(附加题模型!$E$2,历史数据!$B$3:$K$5000,ROW(A3922),)</f>
        <v>26.037913366788199</v>
      </c>
      <c r="AJ3924" s="177">
        <f>HLOOKUP(附加题模型!$E$2,历史数据!$L$3:$U$5000,ROW(A3922),)</f>
        <v>26.037913366788199</v>
      </c>
    </row>
    <row r="3925" spans="1:36" x14ac:dyDescent="0.2">
      <c r="A3925" s="148">
        <v>42356</v>
      </c>
      <c r="B3925" s="137">
        <v>22.639716003461199</v>
      </c>
      <c r="C3925" s="137">
        <v>93.837662005294803</v>
      </c>
      <c r="D3925" s="137">
        <v>18.122715790126101</v>
      </c>
      <c r="E3925" s="137">
        <v>11.509559564801</v>
      </c>
      <c r="F3925" s="137">
        <v>26.596346711484401</v>
      </c>
      <c r="G3925" s="137">
        <v>47.245942600051102</v>
      </c>
      <c r="H3925" s="137">
        <v>12.729063015386499</v>
      </c>
      <c r="I3925" s="137">
        <v>32.905013354291803</v>
      </c>
      <c r="J3925" s="137">
        <v>37.1163226562524</v>
      </c>
      <c r="K3925" s="137">
        <v>26.037913366788199</v>
      </c>
      <c r="L3925" s="137">
        <v>22.639716003461199</v>
      </c>
      <c r="M3925" s="137">
        <v>93.837662005294803</v>
      </c>
      <c r="N3925" s="137">
        <v>18.715043774921501</v>
      </c>
      <c r="O3925" s="137">
        <v>11.2567230127567</v>
      </c>
      <c r="P3925" s="137">
        <v>26.596346711484401</v>
      </c>
      <c r="Q3925" s="137">
        <v>47.245942600051102</v>
      </c>
      <c r="R3925" s="137">
        <v>12.3312797961557</v>
      </c>
      <c r="S3925" s="137">
        <v>32.4114381539774</v>
      </c>
      <c r="T3925" s="137">
        <v>36.972646568550701</v>
      </c>
      <c r="U3925" s="137">
        <v>26.037913366788199</v>
      </c>
      <c r="V3925" s="1">
        <v>0</v>
      </c>
      <c r="W3925" s="1">
        <v>0</v>
      </c>
      <c r="X3925" s="1">
        <v>4883475</v>
      </c>
      <c r="Y3925" s="1">
        <v>9717026</v>
      </c>
      <c r="Z3925" s="1">
        <v>267927</v>
      </c>
      <c r="AA3925" s="1">
        <v>0</v>
      </c>
      <c r="AB3925" s="1">
        <v>26172830</v>
      </c>
      <c r="AC3925" s="1">
        <v>21469923</v>
      </c>
      <c r="AD3925" s="1">
        <v>5119206</v>
      </c>
      <c r="AE3925" s="1">
        <v>0</v>
      </c>
      <c r="AH3925" s="136">
        <f t="shared" si="61"/>
        <v>42356</v>
      </c>
      <c r="AI3925" s="177">
        <f>HLOOKUP(附加题模型!$E$2,历史数据!$B$3:$K$5000,ROW(A3923),)</f>
        <v>26.037913366788199</v>
      </c>
      <c r="AJ3925" s="177">
        <f>HLOOKUP(附加题模型!$E$2,历史数据!$L$3:$U$5000,ROW(A3923),)</f>
        <v>26.037913366788199</v>
      </c>
    </row>
    <row r="3926" spans="1:36" x14ac:dyDescent="0.2">
      <c r="A3926" s="148">
        <v>42359</v>
      </c>
      <c r="B3926" s="137">
        <v>22.639716003461199</v>
      </c>
      <c r="C3926" s="137">
        <v>93.837662005294803</v>
      </c>
      <c r="D3926" s="137">
        <v>18.765454667244601</v>
      </c>
      <c r="E3926" s="137">
        <v>11.201758544920899</v>
      </c>
      <c r="F3926" s="137">
        <v>29.2599768278073</v>
      </c>
      <c r="G3926" s="137">
        <v>47.245942600051102</v>
      </c>
      <c r="H3926" s="137">
        <v>12.185425949104401</v>
      </c>
      <c r="I3926" s="137">
        <v>32.288044353898798</v>
      </c>
      <c r="J3926" s="137">
        <v>38.074163240929799</v>
      </c>
      <c r="K3926" s="137">
        <v>26.037913366788199</v>
      </c>
      <c r="L3926" s="137">
        <v>22.639716003461199</v>
      </c>
      <c r="M3926" s="137">
        <v>93.837662005294803</v>
      </c>
      <c r="N3926" s="137">
        <v>18.715043774921501</v>
      </c>
      <c r="O3926" s="137">
        <v>11.267715906323801</v>
      </c>
      <c r="P3926" s="137">
        <v>29.2599768278073</v>
      </c>
      <c r="Q3926" s="137">
        <v>47.245942600051102</v>
      </c>
      <c r="R3926" s="137">
        <v>12.3312797961557</v>
      </c>
      <c r="S3926" s="137">
        <v>33.480851087991901</v>
      </c>
      <c r="T3926" s="137">
        <v>39.223571942542797</v>
      </c>
      <c r="U3926" s="137">
        <v>26.037913366788199</v>
      </c>
      <c r="V3926" s="1">
        <v>0</v>
      </c>
      <c r="W3926" s="1">
        <v>0</v>
      </c>
      <c r="X3926" s="1">
        <v>4033079</v>
      </c>
      <c r="Y3926" s="1">
        <v>9352821</v>
      </c>
      <c r="Z3926" s="1">
        <v>124425</v>
      </c>
      <c r="AA3926" s="1">
        <v>0</v>
      </c>
      <c r="AB3926" s="1">
        <v>18515686</v>
      </c>
      <c r="AC3926" s="1">
        <v>22762746</v>
      </c>
      <c r="AD3926" s="1">
        <v>10500340</v>
      </c>
      <c r="AE3926" s="1">
        <v>0</v>
      </c>
      <c r="AH3926" s="136">
        <f t="shared" si="61"/>
        <v>42359</v>
      </c>
      <c r="AI3926" s="177">
        <f>HLOOKUP(附加题模型!$E$2,历史数据!$B$3:$K$5000,ROW(A3924),)</f>
        <v>26.037913366788199</v>
      </c>
      <c r="AJ3926" s="177">
        <f>HLOOKUP(附加题模型!$E$2,历史数据!$L$3:$U$5000,ROW(A3924),)</f>
        <v>26.037913366788199</v>
      </c>
    </row>
    <row r="3927" spans="1:36" x14ac:dyDescent="0.2">
      <c r="A3927" s="148">
        <v>42360</v>
      </c>
      <c r="B3927" s="137">
        <v>22.639716003461199</v>
      </c>
      <c r="C3927" s="137">
        <v>93.837662005294803</v>
      </c>
      <c r="D3927" s="137">
        <v>18.626824713356299</v>
      </c>
      <c r="E3927" s="137">
        <v>11.245730119189499</v>
      </c>
      <c r="F3927" s="137">
        <v>32.1899699557625</v>
      </c>
      <c r="G3927" s="137">
        <v>47.245942600051102</v>
      </c>
      <c r="H3927" s="137">
        <v>12.357798677437801</v>
      </c>
      <c r="I3927" s="137">
        <v>33.604244888070497</v>
      </c>
      <c r="J3927" s="137">
        <v>39.223571942542797</v>
      </c>
      <c r="K3927" s="137">
        <v>26.037913366788199</v>
      </c>
      <c r="L3927" s="137">
        <v>22.639716003461199</v>
      </c>
      <c r="M3927" s="137">
        <v>93.837662005294803</v>
      </c>
      <c r="N3927" s="137">
        <v>18.904084621132899</v>
      </c>
      <c r="O3927" s="137">
        <v>11.454595096965299</v>
      </c>
      <c r="P3927" s="137">
        <v>32.1899699557625</v>
      </c>
      <c r="Q3927" s="137">
        <v>47.245942600051102</v>
      </c>
      <c r="R3927" s="137">
        <v>12.6627658121814</v>
      </c>
      <c r="S3927" s="137">
        <v>33.357457287913299</v>
      </c>
      <c r="T3927" s="137">
        <v>40.516656731857402</v>
      </c>
      <c r="U3927" s="137">
        <v>26.037913366788199</v>
      </c>
      <c r="V3927" s="1">
        <v>0</v>
      </c>
      <c r="W3927" s="1">
        <v>0</v>
      </c>
      <c r="X3927" s="1">
        <v>3930586</v>
      </c>
      <c r="Y3927" s="1">
        <v>8774288</v>
      </c>
      <c r="Z3927" s="1">
        <v>167632</v>
      </c>
      <c r="AA3927" s="1">
        <v>0</v>
      </c>
      <c r="AB3927" s="1">
        <v>24246253</v>
      </c>
      <c r="AC3927" s="1">
        <v>19312924</v>
      </c>
      <c r="AD3927" s="1">
        <v>6735285</v>
      </c>
      <c r="AE3927" s="1">
        <v>0</v>
      </c>
      <c r="AH3927" s="136">
        <f t="shared" si="61"/>
        <v>42360</v>
      </c>
      <c r="AI3927" s="177">
        <f>HLOOKUP(附加题模型!$E$2,历史数据!$B$3:$K$5000,ROW(A3925),)</f>
        <v>26.037913366788199</v>
      </c>
      <c r="AJ3927" s="177">
        <f>HLOOKUP(附加题模型!$E$2,历史数据!$L$3:$U$5000,ROW(A3925),)</f>
        <v>26.037913366788199</v>
      </c>
    </row>
    <row r="3928" spans="1:36" x14ac:dyDescent="0.2">
      <c r="A3928" s="148">
        <v>42361</v>
      </c>
      <c r="B3928" s="137">
        <v>22.639716003461199</v>
      </c>
      <c r="C3928" s="137">
        <v>93.837662005294803</v>
      </c>
      <c r="D3928" s="137">
        <v>18.891481898052099</v>
      </c>
      <c r="E3928" s="137">
        <v>11.542538245502399</v>
      </c>
      <c r="F3928" s="137">
        <v>35.412962396513201</v>
      </c>
      <c r="G3928" s="137">
        <v>47.245942600051102</v>
      </c>
      <c r="H3928" s="137">
        <v>12.6362469308994</v>
      </c>
      <c r="I3928" s="137">
        <v>33.3985885546061</v>
      </c>
      <c r="J3928" s="137">
        <v>40.540602746474399</v>
      </c>
      <c r="K3928" s="137">
        <v>26.037913366788199</v>
      </c>
      <c r="L3928" s="137">
        <v>22.639716003461199</v>
      </c>
      <c r="M3928" s="137">
        <v>93.837662005294803</v>
      </c>
      <c r="N3928" s="137">
        <v>18.853673728809898</v>
      </c>
      <c r="O3928" s="137">
        <v>11.0588509285481</v>
      </c>
      <c r="P3928" s="137">
        <v>35.412962396513201</v>
      </c>
      <c r="Q3928" s="137">
        <v>47.245942600051102</v>
      </c>
      <c r="R3928" s="137">
        <v>12.2517231523096</v>
      </c>
      <c r="S3928" s="137">
        <v>33.151800954448902</v>
      </c>
      <c r="T3928" s="137">
        <v>39.367248030244497</v>
      </c>
      <c r="U3928" s="137">
        <v>26.037913366788199</v>
      </c>
      <c r="V3928" s="1">
        <v>0</v>
      </c>
      <c r="W3928" s="1">
        <v>0</v>
      </c>
      <c r="X3928" s="1">
        <v>2813600</v>
      </c>
      <c r="Y3928" s="1">
        <v>9191591</v>
      </c>
      <c r="Z3928" s="1">
        <v>295465</v>
      </c>
      <c r="AA3928" s="1">
        <v>0</v>
      </c>
      <c r="AB3928" s="1">
        <v>19443761</v>
      </c>
      <c r="AC3928" s="1">
        <v>20618272</v>
      </c>
      <c r="AD3928" s="1">
        <v>6874338</v>
      </c>
      <c r="AE3928" s="1">
        <v>0</v>
      </c>
      <c r="AH3928" s="136">
        <f t="shared" si="61"/>
        <v>42361</v>
      </c>
      <c r="AI3928" s="177">
        <f>HLOOKUP(附加题模型!$E$2,历史数据!$B$3:$K$5000,ROW(A3926),)</f>
        <v>26.037913366788199</v>
      </c>
      <c r="AJ3928" s="177">
        <f>HLOOKUP(附加题模型!$E$2,历史数据!$L$3:$U$5000,ROW(A3926),)</f>
        <v>26.037913366788199</v>
      </c>
    </row>
    <row r="3929" spans="1:36" x14ac:dyDescent="0.2">
      <c r="A3929" s="148">
        <v>42362</v>
      </c>
      <c r="B3929" s="137">
        <v>22.639716003461199</v>
      </c>
      <c r="C3929" s="137">
        <v>93.837662005294803</v>
      </c>
      <c r="D3929" s="137">
        <v>18.778057390325301</v>
      </c>
      <c r="E3929" s="137">
        <v>10.992893567145201</v>
      </c>
      <c r="F3929" s="137">
        <v>38.955590451222697</v>
      </c>
      <c r="G3929" s="137">
        <v>47.245942600051102</v>
      </c>
      <c r="H3929" s="137">
        <v>12.1721665084634</v>
      </c>
      <c r="I3929" s="137">
        <v>32.987275887677498</v>
      </c>
      <c r="J3929" s="137">
        <v>39.295409986393601</v>
      </c>
      <c r="K3929" s="137">
        <v>26.037913366788199</v>
      </c>
      <c r="L3929" s="137">
        <v>22.639716003461199</v>
      </c>
      <c r="M3929" s="137">
        <v>93.837662005294803</v>
      </c>
      <c r="N3929" s="137">
        <v>18.538605651790999</v>
      </c>
      <c r="O3929" s="137">
        <v>10.773035695802299</v>
      </c>
      <c r="P3929" s="137">
        <v>38.955590451222697</v>
      </c>
      <c r="Q3929" s="137">
        <v>47.245942600051102</v>
      </c>
      <c r="R3929" s="137">
        <v>12.052831542694101</v>
      </c>
      <c r="S3929" s="137">
        <v>33.275194754527497</v>
      </c>
      <c r="T3929" s="137">
        <v>38.505191504034698</v>
      </c>
      <c r="U3929" s="137">
        <v>26.037913366788199</v>
      </c>
      <c r="V3929" s="1">
        <v>0</v>
      </c>
      <c r="W3929" s="1">
        <v>0</v>
      </c>
      <c r="X3929" s="1">
        <v>2277683</v>
      </c>
      <c r="Y3929" s="1">
        <v>10425465</v>
      </c>
      <c r="Z3929" s="1">
        <v>60794093</v>
      </c>
      <c r="AA3929" s="1">
        <v>0</v>
      </c>
      <c r="AB3929" s="1">
        <v>14130669</v>
      </c>
      <c r="AC3929" s="1">
        <v>13856548</v>
      </c>
      <c r="AD3929" s="1">
        <v>4206455</v>
      </c>
      <c r="AE3929" s="1">
        <v>0</v>
      </c>
      <c r="AH3929" s="136">
        <f t="shared" si="61"/>
        <v>42362</v>
      </c>
      <c r="AI3929" s="177">
        <f>HLOOKUP(附加题模型!$E$2,历史数据!$B$3:$K$5000,ROW(A3927),)</f>
        <v>26.037913366788199</v>
      </c>
      <c r="AJ3929" s="177">
        <f>HLOOKUP(附加题模型!$E$2,历史数据!$L$3:$U$5000,ROW(A3927),)</f>
        <v>26.037913366788199</v>
      </c>
    </row>
    <row r="3930" spans="1:36" x14ac:dyDescent="0.2">
      <c r="A3930" s="148">
        <v>42363</v>
      </c>
      <c r="B3930" s="137">
        <v>22.639716003461199</v>
      </c>
      <c r="C3930" s="137">
        <v>93.837662005294803</v>
      </c>
      <c r="D3930" s="137">
        <v>18.462989313306402</v>
      </c>
      <c r="E3930" s="137">
        <v>10.8499859507723</v>
      </c>
      <c r="F3930" s="137">
        <v>38.955590451222697</v>
      </c>
      <c r="G3930" s="137">
        <v>47.245942600051102</v>
      </c>
      <c r="H3930" s="137">
        <v>12.052831542694101</v>
      </c>
      <c r="I3930" s="137">
        <v>33.192932221141803</v>
      </c>
      <c r="J3930" s="137">
        <v>38.337569401716202</v>
      </c>
      <c r="K3930" s="137">
        <v>26.037913366788199</v>
      </c>
      <c r="L3930" s="137">
        <v>22.639716003461199</v>
      </c>
      <c r="M3930" s="137">
        <v>93.837662005294803</v>
      </c>
      <c r="N3930" s="137">
        <v>18.841071005729098</v>
      </c>
      <c r="O3930" s="137">
        <v>11.1687798642195</v>
      </c>
      <c r="P3930" s="137">
        <v>42.8578085716358</v>
      </c>
      <c r="Q3930" s="137">
        <v>47.245942600051102</v>
      </c>
      <c r="R3930" s="137">
        <v>12.1986853897454</v>
      </c>
      <c r="S3930" s="137">
        <v>33.7687699548419</v>
      </c>
      <c r="T3930" s="137">
        <v>38.553083533268598</v>
      </c>
      <c r="U3930" s="137">
        <v>26.037913366788199</v>
      </c>
      <c r="V3930" s="1">
        <v>0</v>
      </c>
      <c r="W3930" s="1">
        <v>0</v>
      </c>
      <c r="X3930" s="1">
        <v>4457233</v>
      </c>
      <c r="Y3930" s="1">
        <v>10088993</v>
      </c>
      <c r="Z3930" s="1">
        <v>45293800</v>
      </c>
      <c r="AA3930" s="1">
        <v>0</v>
      </c>
      <c r="AB3930" s="1">
        <v>10333107</v>
      </c>
      <c r="AC3930" s="1">
        <v>21840761</v>
      </c>
      <c r="AD3930" s="1">
        <v>4230742</v>
      </c>
      <c r="AE3930" s="1">
        <v>0</v>
      </c>
      <c r="AH3930" s="136">
        <f t="shared" si="61"/>
        <v>42363</v>
      </c>
      <c r="AI3930" s="177">
        <f>HLOOKUP(附加题模型!$E$2,历史数据!$B$3:$K$5000,ROW(A3928),)</f>
        <v>26.037913366788199</v>
      </c>
      <c r="AJ3930" s="177">
        <f>HLOOKUP(附加题模型!$E$2,历史数据!$L$3:$U$5000,ROW(A3928),)</f>
        <v>26.037913366788199</v>
      </c>
    </row>
    <row r="3931" spans="1:36" x14ac:dyDescent="0.2">
      <c r="A3931" s="148">
        <v>42366</v>
      </c>
      <c r="B3931" s="137">
        <v>22.639716003461199</v>
      </c>
      <c r="C3931" s="137">
        <v>93.837662005294803</v>
      </c>
      <c r="D3931" s="137">
        <v>18.6772356056793</v>
      </c>
      <c r="E3931" s="137">
        <v>11.1687798642195</v>
      </c>
      <c r="F3931" s="137">
        <v>44.629122598990499</v>
      </c>
      <c r="G3931" s="137">
        <v>47.245942600051102</v>
      </c>
      <c r="H3931" s="137">
        <v>12.225204271027501</v>
      </c>
      <c r="I3931" s="137">
        <v>33.809901221534801</v>
      </c>
      <c r="J3931" s="137">
        <v>38.792543679437998</v>
      </c>
      <c r="K3931" s="137">
        <v>26.037913366788199</v>
      </c>
      <c r="L3931" s="137">
        <v>22.639716003461199</v>
      </c>
      <c r="M3931" s="137">
        <v>93.837662005294803</v>
      </c>
      <c r="N3931" s="137">
        <v>17.895866774672498</v>
      </c>
      <c r="O3931" s="137">
        <v>10.970907780010901</v>
      </c>
      <c r="P3931" s="137">
        <v>43.004308228033501</v>
      </c>
      <c r="Q3931" s="137">
        <v>47.245942600051102</v>
      </c>
      <c r="R3931" s="137">
        <v>11.6550483234633</v>
      </c>
      <c r="S3931" s="137">
        <v>32.164650553820202</v>
      </c>
      <c r="T3931" s="137">
        <v>36.158482071574902</v>
      </c>
      <c r="U3931" s="137">
        <v>26.037913366788199</v>
      </c>
      <c r="V3931" s="1">
        <v>0</v>
      </c>
      <c r="W3931" s="1">
        <v>0</v>
      </c>
      <c r="X3931" s="1">
        <v>5859901</v>
      </c>
      <c r="Y3931" s="1">
        <v>10192325</v>
      </c>
      <c r="Z3931" s="1">
        <v>41097982</v>
      </c>
      <c r="AA3931" s="1">
        <v>0</v>
      </c>
      <c r="AB3931" s="1">
        <v>17428973</v>
      </c>
      <c r="AC3931" s="1">
        <v>21406492</v>
      </c>
      <c r="AD3931" s="1">
        <v>8199422</v>
      </c>
      <c r="AE3931" s="1">
        <v>0</v>
      </c>
      <c r="AH3931" s="136">
        <f t="shared" si="61"/>
        <v>42366</v>
      </c>
      <c r="AI3931" s="177">
        <f>HLOOKUP(附加题模型!$E$2,历史数据!$B$3:$K$5000,ROW(A3929),)</f>
        <v>26.037913366788199</v>
      </c>
      <c r="AJ3931" s="177">
        <f>HLOOKUP(附加题模型!$E$2,历史数据!$L$3:$U$5000,ROW(A3929),)</f>
        <v>26.037913366788199</v>
      </c>
    </row>
    <row r="3932" spans="1:36" x14ac:dyDescent="0.2">
      <c r="A3932" s="148">
        <v>42367</v>
      </c>
      <c r="B3932" s="137">
        <v>22.639716003461199</v>
      </c>
      <c r="C3932" s="137">
        <v>93.837662005294803</v>
      </c>
      <c r="D3932" s="137">
        <v>17.669017759218899</v>
      </c>
      <c r="E3932" s="137">
        <v>10.992893567145201</v>
      </c>
      <c r="F3932" s="137">
        <v>44.695713351898597</v>
      </c>
      <c r="G3932" s="137">
        <v>47.245942600051102</v>
      </c>
      <c r="H3932" s="137">
        <v>11.602010560899201</v>
      </c>
      <c r="I3932" s="137">
        <v>32.164650553820202</v>
      </c>
      <c r="J3932" s="137">
        <v>36.230320115425698</v>
      </c>
      <c r="K3932" s="137">
        <v>26.037913366788199</v>
      </c>
      <c r="L3932" s="137">
        <v>22.639716003461199</v>
      </c>
      <c r="M3932" s="137">
        <v>93.837662005294803</v>
      </c>
      <c r="N3932" s="137">
        <v>17.883264051591699</v>
      </c>
      <c r="O3932" s="137">
        <v>11.2347372256224</v>
      </c>
      <c r="P3932" s="137">
        <v>42.178582891973399</v>
      </c>
      <c r="Q3932" s="137">
        <v>47.245942600051102</v>
      </c>
      <c r="R3932" s="137">
        <v>12.0130532207711</v>
      </c>
      <c r="S3932" s="137">
        <v>32.863882087598903</v>
      </c>
      <c r="T3932" s="137">
        <v>37.044484612401597</v>
      </c>
      <c r="U3932" s="137">
        <v>26.037913366788199</v>
      </c>
      <c r="V3932" s="1">
        <v>0</v>
      </c>
      <c r="W3932" s="1">
        <v>0</v>
      </c>
      <c r="X3932" s="1">
        <v>3262124</v>
      </c>
      <c r="Y3932" s="1">
        <v>8248222</v>
      </c>
      <c r="Z3932" s="1">
        <v>29865503</v>
      </c>
      <c r="AA3932" s="1">
        <v>0</v>
      </c>
      <c r="AB3932" s="1">
        <v>12661897</v>
      </c>
      <c r="AC3932" s="1">
        <v>12601309</v>
      </c>
      <c r="AD3932" s="1">
        <v>4350497</v>
      </c>
      <c r="AE3932" s="1">
        <v>0</v>
      </c>
      <c r="AH3932" s="136">
        <f t="shared" si="61"/>
        <v>42367</v>
      </c>
      <c r="AI3932" s="177">
        <f>HLOOKUP(附加题模型!$E$2,历史数据!$B$3:$K$5000,ROW(A3930),)</f>
        <v>26.037913366788199</v>
      </c>
      <c r="AJ3932" s="177">
        <f>HLOOKUP(附加题模型!$E$2,历史数据!$L$3:$U$5000,ROW(A3930),)</f>
        <v>26.037913366788199</v>
      </c>
    </row>
    <row r="3933" spans="1:36" x14ac:dyDescent="0.2">
      <c r="A3933" s="148">
        <v>42368</v>
      </c>
      <c r="B3933" s="137">
        <v>22.639716003461199</v>
      </c>
      <c r="C3933" s="137">
        <v>93.837662005294803</v>
      </c>
      <c r="D3933" s="137">
        <v>17.769839543864901</v>
      </c>
      <c r="E3933" s="137">
        <v>11.311687480592401</v>
      </c>
      <c r="F3933" s="137">
        <v>41.552629814637598</v>
      </c>
      <c r="G3933" s="137">
        <v>47.245942600051102</v>
      </c>
      <c r="H3933" s="137">
        <v>11.9600154582069</v>
      </c>
      <c r="I3933" s="137">
        <v>32.822750820906002</v>
      </c>
      <c r="J3933" s="137">
        <v>36.996592583167697</v>
      </c>
      <c r="K3933" s="137">
        <v>26.037913366788199</v>
      </c>
      <c r="L3933" s="137">
        <v>22.639716003461199</v>
      </c>
      <c r="M3933" s="137">
        <v>93.837662005294803</v>
      </c>
      <c r="N3933" s="137">
        <v>18.097510343964501</v>
      </c>
      <c r="O3933" s="137">
        <v>11.355659054861</v>
      </c>
      <c r="P3933" s="137">
        <v>43.896624317001702</v>
      </c>
      <c r="Q3933" s="137">
        <v>47.245942600051102</v>
      </c>
      <c r="R3933" s="137">
        <v>12.052831542694101</v>
      </c>
      <c r="S3933" s="137">
        <v>33.0695384210632</v>
      </c>
      <c r="T3933" s="137">
        <v>38.337569401716202</v>
      </c>
      <c r="U3933" s="137">
        <v>26.037913366788199</v>
      </c>
      <c r="V3933" s="1">
        <v>0</v>
      </c>
      <c r="W3933" s="1">
        <v>0</v>
      </c>
      <c r="X3933" s="1">
        <v>3620241</v>
      </c>
      <c r="Y3933" s="1">
        <v>10309833</v>
      </c>
      <c r="Z3933" s="1">
        <v>25908072</v>
      </c>
      <c r="AA3933" s="1">
        <v>0</v>
      </c>
      <c r="AB3933" s="1">
        <v>12294275</v>
      </c>
      <c r="AC3933" s="1">
        <v>12348942</v>
      </c>
      <c r="AD3933" s="1">
        <v>4706863</v>
      </c>
      <c r="AE3933" s="1">
        <v>0</v>
      </c>
      <c r="AH3933" s="136">
        <f t="shared" si="61"/>
        <v>42368</v>
      </c>
      <c r="AI3933" s="177">
        <f>HLOOKUP(附加题模型!$E$2,历史数据!$B$3:$K$5000,ROW(A3931),)</f>
        <v>26.037913366788199</v>
      </c>
      <c r="AJ3933" s="177">
        <f>HLOOKUP(附加题模型!$E$2,历史数据!$L$3:$U$5000,ROW(A3931),)</f>
        <v>26.037913366788199</v>
      </c>
    </row>
    <row r="3934" spans="1:36" x14ac:dyDescent="0.2">
      <c r="A3934" s="148">
        <v>42369</v>
      </c>
      <c r="B3934" s="137">
        <v>22.639716003461199</v>
      </c>
      <c r="C3934" s="137">
        <v>93.837662005294803</v>
      </c>
      <c r="D3934" s="137">
        <v>18.110113067045301</v>
      </c>
      <c r="E3934" s="137">
        <v>11.542538245502399</v>
      </c>
      <c r="F3934" s="137">
        <v>43.283989390247399</v>
      </c>
      <c r="G3934" s="137">
        <v>47.245942600051102</v>
      </c>
      <c r="H3934" s="137">
        <v>12.0395721020531</v>
      </c>
      <c r="I3934" s="137">
        <v>33.480851087991901</v>
      </c>
      <c r="J3934" s="137">
        <v>38.265731357865299</v>
      </c>
      <c r="K3934" s="137">
        <v>26.037913366788199</v>
      </c>
      <c r="L3934" s="137">
        <v>22.639716003461199</v>
      </c>
      <c r="M3934" s="137">
        <v>93.837662005294803</v>
      </c>
      <c r="N3934" s="137">
        <v>18.236140297852799</v>
      </c>
      <c r="O3934" s="137">
        <v>11.135801183518099</v>
      </c>
      <c r="P3934" s="137">
        <v>39.501634625068903</v>
      </c>
      <c r="Q3934" s="137">
        <v>47.245942600051102</v>
      </c>
      <c r="R3934" s="137">
        <v>11.8671993737197</v>
      </c>
      <c r="S3934" s="137">
        <v>32.534831954056003</v>
      </c>
      <c r="T3934" s="137">
        <v>38.337569401716202</v>
      </c>
      <c r="U3934" s="137">
        <v>26.037913366788199</v>
      </c>
      <c r="V3934" s="1">
        <v>0</v>
      </c>
      <c r="W3934" s="1">
        <v>0</v>
      </c>
      <c r="X3934" s="1">
        <v>3948106</v>
      </c>
      <c r="Y3934" s="1">
        <v>11566558</v>
      </c>
      <c r="Z3934" s="1">
        <v>16470899</v>
      </c>
      <c r="AA3934" s="1">
        <v>0</v>
      </c>
      <c r="AB3934" s="1">
        <v>11420625</v>
      </c>
      <c r="AC3934" s="1">
        <v>13130887</v>
      </c>
      <c r="AD3934" s="1">
        <v>5302836</v>
      </c>
      <c r="AE3934" s="1">
        <v>0</v>
      </c>
      <c r="AH3934" s="136">
        <f t="shared" si="61"/>
        <v>42369</v>
      </c>
      <c r="AI3934" s="177">
        <f>HLOOKUP(附加题模型!$E$2,历史数据!$B$3:$K$5000,ROW(A3932),)</f>
        <v>26.037913366788199</v>
      </c>
      <c r="AJ3934" s="177">
        <f>HLOOKUP(附加题模型!$E$2,历史数据!$L$3:$U$5000,ROW(A3932),)</f>
        <v>26.037913366788199</v>
      </c>
    </row>
    <row r="3935" spans="1:36" x14ac:dyDescent="0.2">
      <c r="A3935" s="148">
        <v>42373</v>
      </c>
      <c r="B3935" s="137">
        <v>22.639716003461199</v>
      </c>
      <c r="C3935" s="137">
        <v>93.837662005294803</v>
      </c>
      <c r="D3935" s="137">
        <v>18.3117566363374</v>
      </c>
      <c r="E3935" s="137">
        <v>11.1467940770852</v>
      </c>
      <c r="F3935" s="137">
        <v>37.9567291576016</v>
      </c>
      <c r="G3935" s="137">
        <v>47.245942600051102</v>
      </c>
      <c r="H3935" s="137">
        <v>11.9202371362839</v>
      </c>
      <c r="I3935" s="137">
        <v>32.493700687363102</v>
      </c>
      <c r="J3935" s="137">
        <v>38.433353460183902</v>
      </c>
      <c r="K3935" s="137">
        <v>26.037913366788199</v>
      </c>
      <c r="L3935" s="137">
        <v>22.639716003461199</v>
      </c>
      <c r="M3935" s="137">
        <v>93.837662005294803</v>
      </c>
      <c r="N3935" s="137">
        <v>17.328744236038499</v>
      </c>
      <c r="O3935" s="137">
        <v>10.036511826803601</v>
      </c>
      <c r="P3935" s="137">
        <v>35.546143902329398</v>
      </c>
      <c r="Q3935" s="137">
        <v>47.245942600051102</v>
      </c>
      <c r="R3935" s="137">
        <v>11.098151816540099</v>
      </c>
      <c r="S3935" s="137">
        <v>29.285461885319702</v>
      </c>
      <c r="T3935" s="137">
        <v>34.8414512676434</v>
      </c>
      <c r="U3935" s="137">
        <v>26.037913366788199</v>
      </c>
      <c r="V3935" s="1">
        <v>0</v>
      </c>
      <c r="W3935" s="1">
        <v>0</v>
      </c>
      <c r="X3935" s="1">
        <v>3149900</v>
      </c>
      <c r="Y3935" s="1">
        <v>11249822</v>
      </c>
      <c r="Z3935" s="1">
        <v>19011171</v>
      </c>
      <c r="AA3935" s="1">
        <v>0</v>
      </c>
      <c r="AB3935" s="1">
        <v>14123389</v>
      </c>
      <c r="AC3935" s="1">
        <v>14078923</v>
      </c>
      <c r="AD3935" s="1">
        <v>6669533</v>
      </c>
      <c r="AE3935" s="1">
        <v>0</v>
      </c>
      <c r="AH3935" s="136">
        <f t="shared" si="61"/>
        <v>42373</v>
      </c>
      <c r="AI3935" s="177">
        <f>HLOOKUP(附加题模型!$E$2,历史数据!$B$3:$K$5000,ROW(A3933),)</f>
        <v>26.037913366788199</v>
      </c>
      <c r="AJ3935" s="177">
        <f>HLOOKUP(附加题模型!$E$2,历史数据!$L$3:$U$5000,ROW(A3933),)</f>
        <v>26.037913366788199</v>
      </c>
    </row>
    <row r="3936" spans="1:36" x14ac:dyDescent="0.2">
      <c r="A3936" s="148">
        <v>42374</v>
      </c>
      <c r="B3936" s="137">
        <v>22.639716003461199</v>
      </c>
      <c r="C3936" s="137">
        <v>93.837662005294803</v>
      </c>
      <c r="D3936" s="137">
        <v>16.4591563434664</v>
      </c>
      <c r="E3936" s="137">
        <v>9.0691371928947806</v>
      </c>
      <c r="F3936" s="137">
        <v>33.734875423229802</v>
      </c>
      <c r="G3936" s="137">
        <v>47.245942600051102</v>
      </c>
      <c r="H3936" s="137">
        <v>10.8727413256427</v>
      </c>
      <c r="I3936" s="137">
        <v>27.228898550676401</v>
      </c>
      <c r="J3936" s="137">
        <v>33.404690390627103</v>
      </c>
      <c r="K3936" s="137">
        <v>26.037913366788199</v>
      </c>
      <c r="L3936" s="137">
        <v>22.639716003461199</v>
      </c>
      <c r="M3936" s="137">
        <v>93.837662005294803</v>
      </c>
      <c r="N3936" s="137">
        <v>16.4591563434664</v>
      </c>
      <c r="O3936" s="137">
        <v>9.5088529355805793</v>
      </c>
      <c r="P3936" s="137">
        <v>34.227646994749499</v>
      </c>
      <c r="Q3936" s="137">
        <v>47.245942600051102</v>
      </c>
      <c r="R3936" s="137">
        <v>10.8594818850016</v>
      </c>
      <c r="S3936" s="137">
        <v>28.092655151226602</v>
      </c>
      <c r="T3936" s="137">
        <v>36.948700553933797</v>
      </c>
      <c r="U3936" s="137">
        <v>26.037913366788199</v>
      </c>
      <c r="V3936" s="1">
        <v>0</v>
      </c>
      <c r="W3936" s="1">
        <v>0</v>
      </c>
      <c r="X3936" s="1">
        <v>1316100</v>
      </c>
      <c r="Y3936" s="1">
        <v>11504207</v>
      </c>
      <c r="Z3936" s="1">
        <v>23998720</v>
      </c>
      <c r="AA3936" s="1">
        <v>0</v>
      </c>
      <c r="AB3936" s="1">
        <v>20216261</v>
      </c>
      <c r="AC3936" s="1">
        <v>17698464</v>
      </c>
      <c r="AD3936" s="1">
        <v>9650328</v>
      </c>
      <c r="AE3936" s="1">
        <v>0</v>
      </c>
      <c r="AH3936" s="136">
        <f t="shared" si="61"/>
        <v>42374</v>
      </c>
      <c r="AI3936" s="177">
        <f>HLOOKUP(附加题模型!$E$2,历史数据!$B$3:$K$5000,ROW(A3934),)</f>
        <v>26.037913366788199</v>
      </c>
      <c r="AJ3936" s="177">
        <f>HLOOKUP(附加题模型!$E$2,历史数据!$L$3:$U$5000,ROW(A3934),)</f>
        <v>26.037913366788199</v>
      </c>
    </row>
    <row r="3937" spans="1:36" x14ac:dyDescent="0.2">
      <c r="A3937" s="148">
        <v>42375</v>
      </c>
      <c r="B3937" s="137">
        <v>22.639716003461199</v>
      </c>
      <c r="C3937" s="137">
        <v>93.837662005294803</v>
      </c>
      <c r="D3937" s="137">
        <v>15.816417466347801</v>
      </c>
      <c r="E3937" s="137">
        <v>9.4648813613120009</v>
      </c>
      <c r="F3937" s="137">
        <v>34.600555211034703</v>
      </c>
      <c r="G3937" s="137">
        <v>47.245942600051102</v>
      </c>
      <c r="H3937" s="137">
        <v>10.806444122437499</v>
      </c>
      <c r="I3937" s="137">
        <v>28.133786417919399</v>
      </c>
      <c r="J3937" s="137">
        <v>36.637402363913601</v>
      </c>
      <c r="K3937" s="137">
        <v>26.037913366788199</v>
      </c>
      <c r="L3937" s="137">
        <v>22.639716003461199</v>
      </c>
      <c r="M3937" s="137">
        <v>93.837662005294803</v>
      </c>
      <c r="N3937" s="137">
        <v>16.3961427280626</v>
      </c>
      <c r="O3937" s="137">
        <v>9.6627534455206092</v>
      </c>
      <c r="P3937" s="137">
        <v>35.319735342441902</v>
      </c>
      <c r="Q3937" s="137">
        <v>47.245942600051102</v>
      </c>
      <c r="R3937" s="137">
        <v>11.9467560175659</v>
      </c>
      <c r="S3937" s="137">
        <v>29.2031993519339</v>
      </c>
      <c r="T3937" s="137">
        <v>37.978379182462099</v>
      </c>
      <c r="U3937" s="137">
        <v>26.037913366788199</v>
      </c>
      <c r="V3937" s="1">
        <v>0</v>
      </c>
      <c r="W3937" s="1">
        <v>0</v>
      </c>
      <c r="X3937" s="1">
        <v>6030081</v>
      </c>
      <c r="Y3937" s="1">
        <v>7354266</v>
      </c>
      <c r="Z3937" s="1">
        <v>17907267</v>
      </c>
      <c r="AA3937" s="1">
        <v>0</v>
      </c>
      <c r="AB3937" s="1">
        <v>25258327</v>
      </c>
      <c r="AC3937" s="1">
        <v>11093262</v>
      </c>
      <c r="AD3937" s="1">
        <v>5101252</v>
      </c>
      <c r="AE3937" s="1">
        <v>0</v>
      </c>
      <c r="AH3937" s="136">
        <f t="shared" si="61"/>
        <v>42375</v>
      </c>
      <c r="AI3937" s="177">
        <f>HLOOKUP(附加题模型!$E$2,历史数据!$B$3:$K$5000,ROW(A3935),)</f>
        <v>26.037913366788199</v>
      </c>
      <c r="AJ3937" s="177">
        <f>HLOOKUP(附加题模型!$E$2,历史数据!$L$3:$U$5000,ROW(A3935),)</f>
        <v>26.037913366788199</v>
      </c>
    </row>
    <row r="3938" spans="1:36" x14ac:dyDescent="0.2">
      <c r="A3938" s="148">
        <v>42376</v>
      </c>
      <c r="B3938" s="137">
        <v>22.639716003461199</v>
      </c>
      <c r="C3938" s="137">
        <v>93.837662005294803</v>
      </c>
      <c r="D3938" s="137">
        <v>16.018061035639899</v>
      </c>
      <c r="E3938" s="137">
        <v>9.4538884677448607</v>
      </c>
      <c r="F3938" s="137">
        <v>33.974602133698802</v>
      </c>
      <c r="G3938" s="137">
        <v>47.245942600051102</v>
      </c>
      <c r="H3938" s="137">
        <v>12.2649825929506</v>
      </c>
      <c r="I3938" s="137">
        <v>28.956411751776699</v>
      </c>
      <c r="J3938" s="137">
        <v>37.5473509193572</v>
      </c>
      <c r="K3938" s="137">
        <v>26.037913366788199</v>
      </c>
      <c r="L3938" s="137">
        <v>22.639716003461199</v>
      </c>
      <c r="M3938" s="137">
        <v>93.837662005294803</v>
      </c>
      <c r="N3938" s="137">
        <v>15.5769657278135</v>
      </c>
      <c r="O3938" s="137">
        <v>8.6953788116118407</v>
      </c>
      <c r="P3938" s="137">
        <v>31.790425438314099</v>
      </c>
      <c r="Q3938" s="137">
        <v>47.245942600051102</v>
      </c>
      <c r="R3938" s="137">
        <v>11.403118951283799</v>
      </c>
      <c r="S3938" s="137">
        <v>26.365141950126301</v>
      </c>
      <c r="T3938" s="137">
        <v>34.170962858369101</v>
      </c>
      <c r="U3938" s="137">
        <v>26.037913366788199</v>
      </c>
      <c r="V3938" s="1">
        <v>0</v>
      </c>
      <c r="W3938" s="1">
        <v>0</v>
      </c>
      <c r="X3938" s="1">
        <v>732100</v>
      </c>
      <c r="Y3938" s="1">
        <v>2629600</v>
      </c>
      <c r="Z3938" s="1">
        <v>2974600</v>
      </c>
      <c r="AA3938" s="1">
        <v>0</v>
      </c>
      <c r="AB3938" s="1">
        <v>30017216</v>
      </c>
      <c r="AC3938" s="1">
        <v>3150700</v>
      </c>
      <c r="AD3938" s="1">
        <v>1521107</v>
      </c>
      <c r="AE3938" s="1">
        <v>0</v>
      </c>
      <c r="AH3938" s="136">
        <f t="shared" si="61"/>
        <v>42376</v>
      </c>
      <c r="AI3938" s="177">
        <f>HLOOKUP(附加题模型!$E$2,历史数据!$B$3:$K$5000,ROW(A3936),)</f>
        <v>26.037913366788199</v>
      </c>
      <c r="AJ3938" s="177">
        <f>HLOOKUP(附加题模型!$E$2,历史数据!$L$3:$U$5000,ROW(A3936),)</f>
        <v>26.037913366788199</v>
      </c>
    </row>
    <row r="3939" spans="1:36" x14ac:dyDescent="0.2">
      <c r="A3939" s="148">
        <v>42377</v>
      </c>
      <c r="B3939" s="137">
        <v>22.639716003461199</v>
      </c>
      <c r="C3939" s="137">
        <v>93.837662005294803</v>
      </c>
      <c r="D3939" s="137">
        <v>14.896418681452699</v>
      </c>
      <c r="E3939" s="137">
        <v>8.9482153636561801</v>
      </c>
      <c r="F3939" s="137">
        <v>30.858154897601</v>
      </c>
      <c r="G3939" s="137">
        <v>47.245942600051102</v>
      </c>
      <c r="H3939" s="137">
        <v>12.5434308464122</v>
      </c>
      <c r="I3939" s="137">
        <v>26.9821109505192</v>
      </c>
      <c r="J3939" s="137">
        <v>34.578045106856997</v>
      </c>
      <c r="K3939" s="137">
        <v>26.037913366788199</v>
      </c>
      <c r="L3939" s="137">
        <v>22.639716003461199</v>
      </c>
      <c r="M3939" s="137">
        <v>93.837662005294803</v>
      </c>
      <c r="N3939" s="137">
        <v>14.896418681452699</v>
      </c>
      <c r="O3939" s="137">
        <v>8.6074356630746802</v>
      </c>
      <c r="P3939" s="137">
        <v>29.220022376062399</v>
      </c>
      <c r="Q3939" s="137">
        <v>47.245942600051102</v>
      </c>
      <c r="R3939" s="137">
        <v>12.5434308464122</v>
      </c>
      <c r="S3939" s="137">
        <v>26.282879416740499</v>
      </c>
      <c r="T3939" s="137">
        <v>33.883610682965902</v>
      </c>
      <c r="U3939" s="137">
        <v>26.037913366788199</v>
      </c>
      <c r="V3939" s="1">
        <v>0</v>
      </c>
      <c r="W3939" s="1">
        <v>0</v>
      </c>
      <c r="X3939" s="1">
        <v>5955762</v>
      </c>
      <c r="Y3939" s="1">
        <v>11566687</v>
      </c>
      <c r="Z3939" s="1">
        <v>26910348</v>
      </c>
      <c r="AA3939" s="1">
        <v>0</v>
      </c>
      <c r="AB3939" s="1">
        <v>53818544</v>
      </c>
      <c r="AC3939" s="1">
        <v>15878392</v>
      </c>
      <c r="AD3939" s="1">
        <v>9585256</v>
      </c>
      <c r="AE3939" s="1">
        <v>0</v>
      </c>
      <c r="AH3939" s="136">
        <f t="shared" si="61"/>
        <v>42377</v>
      </c>
      <c r="AI3939" s="177">
        <f>HLOOKUP(附加题模型!$E$2,历史数据!$B$3:$K$5000,ROW(A3937),)</f>
        <v>26.037913366788199</v>
      </c>
      <c r="AJ3939" s="177">
        <f>HLOOKUP(附加题模型!$E$2,历史数据!$L$3:$U$5000,ROW(A3937),)</f>
        <v>26.037913366788199</v>
      </c>
    </row>
    <row r="3940" spans="1:36" x14ac:dyDescent="0.2">
      <c r="A3940" s="148">
        <v>42380</v>
      </c>
      <c r="B3940" s="137">
        <v>22.639716003461199</v>
      </c>
      <c r="C3940" s="137">
        <v>93.837662005294803</v>
      </c>
      <c r="D3940" s="137">
        <v>14.568747881353101</v>
      </c>
      <c r="E3940" s="137">
        <v>8.5304854081046599</v>
      </c>
      <c r="F3940" s="137">
        <v>27.701753209758401</v>
      </c>
      <c r="G3940" s="137">
        <v>47.245942600051102</v>
      </c>
      <c r="H3940" s="137">
        <v>12.954473506284</v>
      </c>
      <c r="I3940" s="137">
        <v>25.830435483119</v>
      </c>
      <c r="J3940" s="137">
        <v>33.404690390627103</v>
      </c>
      <c r="K3940" s="137">
        <v>26.037913366788199</v>
      </c>
      <c r="L3940" s="137">
        <v>22.639716003461199</v>
      </c>
      <c r="M3940" s="137">
        <v>93.837662005294803</v>
      </c>
      <c r="N3940" s="137">
        <v>14.1528580196881</v>
      </c>
      <c r="O3940" s="137">
        <v>7.7499899648373498</v>
      </c>
      <c r="P3940" s="137">
        <v>26.3033473986888</v>
      </c>
      <c r="Q3940" s="137">
        <v>47.245942600051102</v>
      </c>
      <c r="R3940" s="137">
        <v>13.2992189629507</v>
      </c>
      <c r="S3940" s="137">
        <v>23.650478348397201</v>
      </c>
      <c r="T3940" s="137">
        <v>30.5072226219778</v>
      </c>
      <c r="U3940" s="137">
        <v>26.037913366788199</v>
      </c>
      <c r="V3940" s="1">
        <v>0</v>
      </c>
      <c r="W3940" s="1">
        <v>0</v>
      </c>
      <c r="X3940" s="1">
        <v>1710362</v>
      </c>
      <c r="Y3940" s="1">
        <v>9266352</v>
      </c>
      <c r="Z3940" s="1">
        <v>17652678</v>
      </c>
      <c r="AA3940" s="1">
        <v>0</v>
      </c>
      <c r="AB3940" s="1">
        <v>127108228</v>
      </c>
      <c r="AC3940" s="1">
        <v>13521658</v>
      </c>
      <c r="AD3940" s="1">
        <v>4923254</v>
      </c>
      <c r="AE3940" s="1">
        <v>0</v>
      </c>
      <c r="AH3940" s="136">
        <f t="shared" si="61"/>
        <v>42380</v>
      </c>
      <c r="AI3940" s="177">
        <f>HLOOKUP(附加题模型!$E$2,历史数据!$B$3:$K$5000,ROW(A3938),)</f>
        <v>26.037913366788199</v>
      </c>
      <c r="AJ3940" s="177">
        <f>HLOOKUP(附加题模型!$E$2,历史数据!$L$3:$U$5000,ROW(A3938),)</f>
        <v>26.037913366788199</v>
      </c>
    </row>
    <row r="3941" spans="1:36" x14ac:dyDescent="0.2">
      <c r="A3941" s="148">
        <v>42381</v>
      </c>
      <c r="B3941" s="137">
        <v>22.639716003461199</v>
      </c>
      <c r="C3941" s="137">
        <v>93.837662005294803</v>
      </c>
      <c r="D3941" s="137">
        <v>13.447105527165901</v>
      </c>
      <c r="E3941" s="137">
        <v>7.7609828584044998</v>
      </c>
      <c r="F3941" s="137">
        <v>25.9570754835669</v>
      </c>
      <c r="G3941" s="137">
        <v>47.245942600051102</v>
      </c>
      <c r="H3941" s="137">
        <v>11.973274898848</v>
      </c>
      <c r="I3941" s="137">
        <v>24.061791015325799</v>
      </c>
      <c r="J3941" s="137">
        <v>29.812788198086601</v>
      </c>
      <c r="K3941" s="137">
        <v>26.037913366788199</v>
      </c>
      <c r="L3941" s="137">
        <v>22.639716003461199</v>
      </c>
      <c r="M3941" s="137">
        <v>93.837662005294803</v>
      </c>
      <c r="N3941" s="137">
        <v>13.447105527165901</v>
      </c>
      <c r="O3941" s="137">
        <v>7.6400610291659001</v>
      </c>
      <c r="P3941" s="137">
        <v>27.448708348707701</v>
      </c>
      <c r="Q3941" s="137">
        <v>47.245942600051102</v>
      </c>
      <c r="R3941" s="137">
        <v>11.973274898848</v>
      </c>
      <c r="S3941" s="137">
        <v>23.8150034151687</v>
      </c>
      <c r="T3941" s="137">
        <v>30.794574797380999</v>
      </c>
      <c r="U3941" s="137">
        <v>26.037913366788199</v>
      </c>
      <c r="V3941" s="1">
        <v>0</v>
      </c>
      <c r="W3941" s="1">
        <v>0</v>
      </c>
      <c r="X3941" s="1">
        <v>3664601</v>
      </c>
      <c r="Y3941" s="1">
        <v>10137477</v>
      </c>
      <c r="Z3941" s="1">
        <v>18983390</v>
      </c>
      <c r="AA3941" s="1">
        <v>0</v>
      </c>
      <c r="AB3941" s="1">
        <v>44137854</v>
      </c>
      <c r="AC3941" s="1">
        <v>9110570</v>
      </c>
      <c r="AD3941" s="1">
        <v>8881039</v>
      </c>
      <c r="AE3941" s="1">
        <v>0</v>
      </c>
      <c r="AH3941" s="136">
        <f t="shared" si="61"/>
        <v>42381</v>
      </c>
      <c r="AI3941" s="177">
        <f>HLOOKUP(附加题模型!$E$2,历史数据!$B$3:$K$5000,ROW(A3939),)</f>
        <v>26.037913366788199</v>
      </c>
      <c r="AJ3941" s="177">
        <f>HLOOKUP(附加题模型!$E$2,历史数据!$L$3:$U$5000,ROW(A3939),)</f>
        <v>26.037913366788199</v>
      </c>
    </row>
    <row r="3942" spans="1:36" x14ac:dyDescent="0.2">
      <c r="A3942" s="148">
        <v>42382</v>
      </c>
      <c r="B3942" s="137">
        <v>22.639716003461199</v>
      </c>
      <c r="C3942" s="137">
        <v>93.837662005294803</v>
      </c>
      <c r="D3942" s="137">
        <v>13.5353245887311</v>
      </c>
      <c r="E3942" s="137">
        <v>7.7170112841359204</v>
      </c>
      <c r="F3942" s="137">
        <v>26.476483356249801</v>
      </c>
      <c r="G3942" s="137">
        <v>47.245942600051102</v>
      </c>
      <c r="H3942" s="137">
        <v>11.2440056635914</v>
      </c>
      <c r="I3942" s="137">
        <v>24.1440535487116</v>
      </c>
      <c r="J3942" s="137">
        <v>30.4832766073608</v>
      </c>
      <c r="K3942" s="137">
        <v>26.037913366788199</v>
      </c>
      <c r="L3942" s="137">
        <v>22.639716003461199</v>
      </c>
      <c r="M3942" s="137">
        <v>93.837662005294803</v>
      </c>
      <c r="N3942" s="137">
        <v>13.0186129424202</v>
      </c>
      <c r="O3942" s="137">
        <v>7.4861605192258702</v>
      </c>
      <c r="P3942" s="137">
        <v>26.716210066718901</v>
      </c>
      <c r="Q3942" s="137">
        <v>47.245942600051102</v>
      </c>
      <c r="R3942" s="137">
        <v>10.7799252411555</v>
      </c>
      <c r="S3942" s="137">
        <v>22.992378081311401</v>
      </c>
      <c r="T3942" s="137">
        <v>29.884626241937401</v>
      </c>
      <c r="U3942" s="137">
        <v>26.037913366788199</v>
      </c>
      <c r="V3942" s="1">
        <v>0</v>
      </c>
      <c r="W3942" s="1">
        <v>0</v>
      </c>
      <c r="X3942" s="1">
        <v>3176098</v>
      </c>
      <c r="Y3942" s="1">
        <v>8148115</v>
      </c>
      <c r="Z3942" s="1">
        <v>19234841</v>
      </c>
      <c r="AA3942" s="1">
        <v>0</v>
      </c>
      <c r="AB3942" s="1">
        <v>59245953</v>
      </c>
      <c r="AC3942" s="1">
        <v>7222668</v>
      </c>
      <c r="AD3942" s="1">
        <v>4758055</v>
      </c>
      <c r="AE3942" s="1">
        <v>0</v>
      </c>
      <c r="AH3942" s="136">
        <f t="shared" si="61"/>
        <v>42382</v>
      </c>
      <c r="AI3942" s="177">
        <f>HLOOKUP(附加题模型!$E$2,历史数据!$B$3:$K$5000,ROW(A3940),)</f>
        <v>26.037913366788199</v>
      </c>
      <c r="AJ3942" s="177">
        <f>HLOOKUP(附加题模型!$E$2,历史数据!$L$3:$U$5000,ROW(A3940),)</f>
        <v>26.037913366788199</v>
      </c>
    </row>
    <row r="3943" spans="1:36" x14ac:dyDescent="0.2">
      <c r="A3943" s="148">
        <v>42383</v>
      </c>
      <c r="B3943" s="137">
        <v>22.639716003461199</v>
      </c>
      <c r="C3943" s="137">
        <v>103.20619481913501</v>
      </c>
      <c r="D3943" s="137">
        <v>12.464093126866899</v>
      </c>
      <c r="E3943" s="137">
        <v>7.1233950315100802</v>
      </c>
      <c r="F3943" s="137">
        <v>25.304486105067699</v>
      </c>
      <c r="G3943" s="137">
        <v>47.245942600051102</v>
      </c>
      <c r="H3943" s="137">
        <v>9.7059105492322395</v>
      </c>
      <c r="I3943" s="137">
        <v>22.416540347611299</v>
      </c>
      <c r="J3943" s="137">
        <v>28.0407831164332</v>
      </c>
      <c r="K3943" s="137">
        <v>26.037913366788199</v>
      </c>
      <c r="L3943" s="137">
        <v>22.639716003461199</v>
      </c>
      <c r="M3943" s="137">
        <v>103.20619481913501</v>
      </c>
      <c r="N3943" s="137">
        <v>13.5101191425696</v>
      </c>
      <c r="O3943" s="137">
        <v>7.7829686455387899</v>
      </c>
      <c r="P3943" s="137">
        <v>27.888207317900999</v>
      </c>
      <c r="Q3943" s="137">
        <v>47.245942600051102</v>
      </c>
      <c r="R3943" s="137">
        <v>10.262807056155401</v>
      </c>
      <c r="S3943" s="137">
        <v>23.691609615090101</v>
      </c>
      <c r="T3943" s="137">
        <v>30.41143856351</v>
      </c>
      <c r="U3943" s="137">
        <v>26.037913366788199</v>
      </c>
      <c r="V3943" s="1">
        <v>0</v>
      </c>
      <c r="W3943" s="1">
        <v>812893</v>
      </c>
      <c r="X3943" s="1">
        <v>3732979</v>
      </c>
      <c r="Y3943" s="1">
        <v>8328783</v>
      </c>
      <c r="Z3943" s="1">
        <v>15990210</v>
      </c>
      <c r="AA3943" s="1">
        <v>0</v>
      </c>
      <c r="AB3943" s="1">
        <v>61623183</v>
      </c>
      <c r="AC3943" s="1">
        <v>9989034</v>
      </c>
      <c r="AD3943" s="1">
        <v>5856575</v>
      </c>
      <c r="AE3943" s="1">
        <v>0</v>
      </c>
      <c r="AH3943" s="136">
        <f t="shared" si="61"/>
        <v>42383</v>
      </c>
      <c r="AI3943" s="177">
        <f>HLOOKUP(附加题模型!$E$2,历史数据!$B$3:$K$5000,ROW(A3941),)</f>
        <v>26.037913366788199</v>
      </c>
      <c r="AJ3943" s="177">
        <f>HLOOKUP(附加题模型!$E$2,历史数据!$L$3:$U$5000,ROW(A3941),)</f>
        <v>26.037913366788199</v>
      </c>
    </row>
    <row r="3944" spans="1:36" x14ac:dyDescent="0.2">
      <c r="A3944" s="148">
        <v>42384</v>
      </c>
      <c r="B3944" s="137">
        <v>22.639716003461199</v>
      </c>
      <c r="C3944" s="137">
        <v>113.564897767772</v>
      </c>
      <c r="D3944" s="137">
        <v>13.3462837425198</v>
      </c>
      <c r="E3944" s="137">
        <v>7.6730397098673402</v>
      </c>
      <c r="F3944" s="137">
        <v>27.102436433585702</v>
      </c>
      <c r="G3944" s="137">
        <v>47.245942600051102</v>
      </c>
      <c r="H3944" s="137">
        <v>9.8782832775656004</v>
      </c>
      <c r="I3944" s="137">
        <v>23.362559481547098</v>
      </c>
      <c r="J3944" s="137">
        <v>29.812788198086601</v>
      </c>
      <c r="K3944" s="137">
        <v>26.845896664456301</v>
      </c>
      <c r="L3944" s="137">
        <v>22.639716003461199</v>
      </c>
      <c r="M3944" s="137">
        <v>113.564897767772</v>
      </c>
      <c r="N3944" s="137">
        <v>13.3714891886813</v>
      </c>
      <c r="O3944" s="137">
        <v>7.3432529028529796</v>
      </c>
      <c r="P3944" s="137">
        <v>26.7028919161373</v>
      </c>
      <c r="Q3944" s="137">
        <v>47.245942600051102</v>
      </c>
      <c r="R3944" s="137">
        <v>9.2418301267962697</v>
      </c>
      <c r="S3944" s="137">
        <v>23.033509348004198</v>
      </c>
      <c r="T3944" s="137">
        <v>28.3520813064534</v>
      </c>
      <c r="U3944" s="137">
        <v>27.341112233994799</v>
      </c>
      <c r="V3944" s="1">
        <v>0</v>
      </c>
      <c r="W3944" s="1">
        <v>630837</v>
      </c>
      <c r="X3944" s="1">
        <v>3737417</v>
      </c>
      <c r="Y3944" s="1">
        <v>6357627</v>
      </c>
      <c r="Z3944" s="1">
        <v>14277152</v>
      </c>
      <c r="AA3944" s="1">
        <v>0</v>
      </c>
      <c r="AB3944" s="1">
        <v>42747921</v>
      </c>
      <c r="AC3944" s="1">
        <v>8472261</v>
      </c>
      <c r="AD3944" s="1">
        <v>4322017</v>
      </c>
      <c r="AE3944" s="1">
        <v>4427659</v>
      </c>
      <c r="AH3944" s="136">
        <f t="shared" si="61"/>
        <v>42384</v>
      </c>
      <c r="AI3944" s="177">
        <f>HLOOKUP(附加题模型!$E$2,历史数据!$B$3:$K$5000,ROW(A3942),)</f>
        <v>26.845896664456301</v>
      </c>
      <c r="AJ3944" s="177">
        <f>HLOOKUP(附加题模型!$E$2,历史数据!$L$3:$U$5000,ROW(A3942),)</f>
        <v>27.341112233994799</v>
      </c>
    </row>
    <row r="3945" spans="1:36" x14ac:dyDescent="0.2">
      <c r="A3945" s="148">
        <v>42387</v>
      </c>
      <c r="B3945" s="137">
        <v>22.639716003461199</v>
      </c>
      <c r="C3945" s="137">
        <v>115.773738837701</v>
      </c>
      <c r="D3945" s="137">
        <v>12.942996603935599</v>
      </c>
      <c r="E3945" s="137">
        <v>7.3432529028529796</v>
      </c>
      <c r="F3945" s="137">
        <v>25.7040306225162</v>
      </c>
      <c r="G3945" s="137">
        <v>47.245942600051102</v>
      </c>
      <c r="H3945" s="137">
        <v>8.7247119417961994</v>
      </c>
      <c r="I3945" s="137">
        <v>22.6221966810756</v>
      </c>
      <c r="J3945" s="137">
        <v>27.8731610141147</v>
      </c>
      <c r="K3945" s="137">
        <v>26.702544789063602</v>
      </c>
      <c r="L3945" s="137">
        <v>22.639716003461199</v>
      </c>
      <c r="M3945" s="137">
        <v>116.916242839389</v>
      </c>
      <c r="N3945" s="137">
        <v>13.434502804085099</v>
      </c>
      <c r="O3945" s="137">
        <v>7.3432529028529796</v>
      </c>
      <c r="P3945" s="137">
        <v>28.261115534186199</v>
      </c>
      <c r="Q3945" s="137">
        <v>47.245942600051102</v>
      </c>
      <c r="R3945" s="137">
        <v>9.0429385171808594</v>
      </c>
      <c r="S3945" s="137">
        <v>23.403690748239999</v>
      </c>
      <c r="T3945" s="137">
        <v>28.0886751456671</v>
      </c>
      <c r="U3945" s="137">
        <v>25.9727534234279</v>
      </c>
      <c r="V3945" s="1">
        <v>0</v>
      </c>
      <c r="W3945" s="1">
        <v>43350807</v>
      </c>
      <c r="X3945" s="1">
        <v>2536182</v>
      </c>
      <c r="Y3945" s="1">
        <v>0</v>
      </c>
      <c r="Z3945" s="1">
        <v>12529895</v>
      </c>
      <c r="AA3945" s="1">
        <v>0</v>
      </c>
      <c r="AB3945" s="1">
        <v>30635270</v>
      </c>
      <c r="AC3945" s="1">
        <v>6810078</v>
      </c>
      <c r="AD3945" s="1">
        <v>5615587</v>
      </c>
      <c r="AE3945" s="1">
        <v>3380900</v>
      </c>
      <c r="AH3945" s="136">
        <f t="shared" si="61"/>
        <v>42387</v>
      </c>
      <c r="AI3945" s="177">
        <f>HLOOKUP(附加题模型!$E$2,历史数据!$B$3:$K$5000,ROW(A3943),)</f>
        <v>26.702544789063602</v>
      </c>
      <c r="AJ3945" s="177">
        <f>HLOOKUP(附加题模型!$E$2,历史数据!$L$3:$U$5000,ROW(A3943),)</f>
        <v>25.9727534234279</v>
      </c>
    </row>
    <row r="3946" spans="1:36" x14ac:dyDescent="0.2">
      <c r="A3946" s="148">
        <v>42388</v>
      </c>
      <c r="B3946" s="137">
        <v>22.639716003461199</v>
      </c>
      <c r="C3946" s="137">
        <v>114.47890096912199</v>
      </c>
      <c r="D3946" s="137">
        <v>13.447105527165901</v>
      </c>
      <c r="E3946" s="137">
        <v>7.3432529028529796</v>
      </c>
      <c r="F3946" s="137">
        <v>27.968116221390702</v>
      </c>
      <c r="G3946" s="137">
        <v>47.245942600051102</v>
      </c>
      <c r="H3946" s="137">
        <v>8.9766413139757208</v>
      </c>
      <c r="I3946" s="137">
        <v>23.403690748239999</v>
      </c>
      <c r="J3946" s="137">
        <v>27.9689450725824</v>
      </c>
      <c r="K3946" s="137">
        <v>25.412377910528999</v>
      </c>
      <c r="L3946" s="137">
        <v>22.639716003461199</v>
      </c>
      <c r="M3946" s="137">
        <v>128.645950590051</v>
      </c>
      <c r="N3946" s="137">
        <v>14.1024471273651</v>
      </c>
      <c r="O3946" s="137">
        <v>7.3432529028529796</v>
      </c>
      <c r="P3946" s="137">
        <v>28.913704912685301</v>
      </c>
      <c r="Q3946" s="137">
        <v>47.245942600051102</v>
      </c>
      <c r="R3946" s="137">
        <v>9.4009434144886104</v>
      </c>
      <c r="S3946" s="137">
        <v>24.4731036822545</v>
      </c>
      <c r="T3946" s="137">
        <v>29.9325182711713</v>
      </c>
      <c r="U3946" s="137">
        <v>26.1291372874926</v>
      </c>
      <c r="V3946" s="1">
        <v>0</v>
      </c>
      <c r="W3946" s="1">
        <v>37751291</v>
      </c>
      <c r="X3946" s="1">
        <v>3418173</v>
      </c>
      <c r="Y3946" s="1">
        <v>0</v>
      </c>
      <c r="Z3946" s="1">
        <v>19504601</v>
      </c>
      <c r="AA3946" s="1">
        <v>0</v>
      </c>
      <c r="AB3946" s="1">
        <v>32732340</v>
      </c>
      <c r="AC3946" s="1">
        <v>10653934</v>
      </c>
      <c r="AD3946" s="1">
        <v>4978788</v>
      </c>
      <c r="AE3946" s="1">
        <v>4938466</v>
      </c>
      <c r="AH3946" s="136">
        <f t="shared" si="61"/>
        <v>42388</v>
      </c>
      <c r="AI3946" s="177">
        <f>HLOOKUP(附加题模型!$E$2,历史数据!$B$3:$K$5000,ROW(A3944),)</f>
        <v>25.412377910528999</v>
      </c>
      <c r="AJ3946" s="177">
        <f>HLOOKUP(附加题模型!$E$2,历史数据!$L$3:$U$5000,ROW(A3944),)</f>
        <v>26.1291372874926</v>
      </c>
    </row>
    <row r="3947" spans="1:36" x14ac:dyDescent="0.2">
      <c r="A3947" s="148">
        <v>42389</v>
      </c>
      <c r="B3947" s="137">
        <v>22.639716003461199</v>
      </c>
      <c r="C3947" s="137">
        <v>133.21596659680199</v>
      </c>
      <c r="D3947" s="137">
        <v>14.241077081253399</v>
      </c>
      <c r="E3947" s="137">
        <v>7.3432529028529796</v>
      </c>
      <c r="F3947" s="137">
        <v>28.354342588257499</v>
      </c>
      <c r="G3947" s="137">
        <v>47.245942600051102</v>
      </c>
      <c r="H3947" s="137">
        <v>9.2948678893603809</v>
      </c>
      <c r="I3947" s="137">
        <v>24.390841148868802</v>
      </c>
      <c r="J3947" s="137">
        <v>29.405705949598701</v>
      </c>
      <c r="K3947" s="137">
        <v>26.559192913670799</v>
      </c>
      <c r="L3947" s="137">
        <v>22.639716003461199</v>
      </c>
      <c r="M3947" s="137">
        <v>137.55748180321601</v>
      </c>
      <c r="N3947" s="137">
        <v>14.392309758222501</v>
      </c>
      <c r="O3947" s="137">
        <v>7.3432529028529796</v>
      </c>
      <c r="P3947" s="137">
        <v>27.342163144054801</v>
      </c>
      <c r="Q3947" s="137">
        <v>47.245942600051102</v>
      </c>
      <c r="R3947" s="137">
        <v>9.1357546016680509</v>
      </c>
      <c r="S3947" s="137">
        <v>25.172335216033201</v>
      </c>
      <c r="T3947" s="137">
        <v>29.357813920364801</v>
      </c>
      <c r="U3947" s="137">
        <v>26.3506810949178</v>
      </c>
      <c r="V3947" s="1">
        <v>0</v>
      </c>
      <c r="W3947" s="1">
        <v>47857050</v>
      </c>
      <c r="X3947" s="1">
        <v>3003488</v>
      </c>
      <c r="Y3947" s="1">
        <v>0</v>
      </c>
      <c r="Z3947" s="1">
        <v>17802042</v>
      </c>
      <c r="AA3947" s="1">
        <v>0</v>
      </c>
      <c r="AB3947" s="1">
        <v>28845434</v>
      </c>
      <c r="AC3947" s="1">
        <v>16604010</v>
      </c>
      <c r="AD3947" s="1">
        <v>4379256</v>
      </c>
      <c r="AE3947" s="1">
        <v>2368494</v>
      </c>
      <c r="AH3947" s="136">
        <f t="shared" si="61"/>
        <v>42389</v>
      </c>
      <c r="AI3947" s="177">
        <f>HLOOKUP(附加题模型!$E$2,历史数据!$B$3:$K$5000,ROW(A3945),)</f>
        <v>26.559192913670799</v>
      </c>
      <c r="AJ3947" s="177">
        <f>HLOOKUP(附加题模型!$E$2,历史数据!$L$3:$U$5000,ROW(A3945),)</f>
        <v>26.3506810949178</v>
      </c>
    </row>
    <row r="3948" spans="1:36" x14ac:dyDescent="0.2">
      <c r="A3948" s="148">
        <v>42390</v>
      </c>
      <c r="B3948" s="137">
        <v>22.639716003461199</v>
      </c>
      <c r="C3948" s="137">
        <v>129.48378685795501</v>
      </c>
      <c r="D3948" s="137">
        <v>13.9764198965576</v>
      </c>
      <c r="E3948" s="137">
        <v>7.3432529028529796</v>
      </c>
      <c r="F3948" s="137">
        <v>26.503119657413102</v>
      </c>
      <c r="G3948" s="137">
        <v>47.245942600051102</v>
      </c>
      <c r="H3948" s="137">
        <v>8.8838252294885294</v>
      </c>
      <c r="I3948" s="137">
        <v>24.843285082490301</v>
      </c>
      <c r="J3948" s="137">
        <v>28.615487467239699</v>
      </c>
      <c r="K3948" s="137">
        <v>26.233393196869201</v>
      </c>
      <c r="L3948" s="137">
        <v>22.639716003461199</v>
      </c>
      <c r="M3948" s="137">
        <v>123.771266849516</v>
      </c>
      <c r="N3948" s="137">
        <v>13.938611727315299</v>
      </c>
      <c r="O3948" s="137">
        <v>7.3432529028529796</v>
      </c>
      <c r="P3948" s="137">
        <v>24.6119422748238</v>
      </c>
      <c r="Q3948" s="137">
        <v>47.245942600051102</v>
      </c>
      <c r="R3948" s="137">
        <v>8.5390797728218093</v>
      </c>
      <c r="S3948" s="137">
        <v>23.6093470817043</v>
      </c>
      <c r="T3948" s="137">
        <v>28.567595438005899</v>
      </c>
      <c r="U3948" s="137">
        <v>25.034450239039099</v>
      </c>
      <c r="V3948" s="1">
        <v>0</v>
      </c>
      <c r="W3948" s="1">
        <v>33617160</v>
      </c>
      <c r="X3948" s="1">
        <v>2187665</v>
      </c>
      <c r="Y3948" s="1">
        <v>0</v>
      </c>
      <c r="Z3948" s="1">
        <v>11657318</v>
      </c>
      <c r="AA3948" s="1">
        <v>0</v>
      </c>
      <c r="AB3948" s="1">
        <v>24160877</v>
      </c>
      <c r="AC3948" s="1">
        <v>11824524</v>
      </c>
      <c r="AD3948" s="1">
        <v>4554206</v>
      </c>
      <c r="AE3948" s="1">
        <v>1965585</v>
      </c>
      <c r="AH3948" s="136">
        <f t="shared" si="61"/>
        <v>42390</v>
      </c>
      <c r="AI3948" s="177">
        <f>HLOOKUP(附加题模型!$E$2,历史数据!$B$3:$K$5000,ROW(A3946),)</f>
        <v>26.233393196869201</v>
      </c>
      <c r="AJ3948" s="177">
        <f>HLOOKUP(附加题模型!$E$2,历史数据!$L$3:$U$5000,ROW(A3946),)</f>
        <v>25.034450239039099</v>
      </c>
    </row>
    <row r="3949" spans="1:36" x14ac:dyDescent="0.2">
      <c r="A3949" s="148">
        <v>42391</v>
      </c>
      <c r="B3949" s="137">
        <v>22.639716003461199</v>
      </c>
      <c r="C3949" s="137">
        <v>122.32409511404499</v>
      </c>
      <c r="D3949" s="137">
        <v>14.253679804334199</v>
      </c>
      <c r="E3949" s="137">
        <v>7.3432529028529796</v>
      </c>
      <c r="F3949" s="137">
        <v>24.705169328895099</v>
      </c>
      <c r="G3949" s="137">
        <v>47.245942600051102</v>
      </c>
      <c r="H3949" s="137">
        <v>8.6186364166679805</v>
      </c>
      <c r="I3949" s="137">
        <v>23.856134681861501</v>
      </c>
      <c r="J3949" s="137">
        <v>28.376027321070399</v>
      </c>
      <c r="K3949" s="137">
        <v>25.2820580238083</v>
      </c>
      <c r="L3949" s="137">
        <v>22.639716003461199</v>
      </c>
      <c r="M3949" s="137">
        <v>121.790926579924</v>
      </c>
      <c r="N3949" s="137">
        <v>14.115049850445899</v>
      </c>
      <c r="O3949" s="137">
        <v>7.3432529028529796</v>
      </c>
      <c r="P3949" s="137">
        <v>24.571987823078899</v>
      </c>
      <c r="Q3949" s="137">
        <v>47.245942600051102</v>
      </c>
      <c r="R3949" s="137">
        <v>8.6716741792320793</v>
      </c>
      <c r="S3949" s="137">
        <v>23.9795284819401</v>
      </c>
      <c r="T3949" s="137">
        <v>28.543649423388899</v>
      </c>
      <c r="U3949" s="137">
        <v>23.783379326520699</v>
      </c>
      <c r="V3949" s="1">
        <v>0</v>
      </c>
      <c r="W3949" s="1">
        <v>24841312</v>
      </c>
      <c r="X3949" s="1">
        <v>1915820</v>
      </c>
      <c r="Y3949" s="1">
        <v>0</v>
      </c>
      <c r="Z3949" s="1">
        <v>10927872</v>
      </c>
      <c r="AA3949" s="1">
        <v>0</v>
      </c>
      <c r="AB3949" s="1">
        <v>19237916</v>
      </c>
      <c r="AC3949" s="1">
        <v>8693023</v>
      </c>
      <c r="AD3949" s="1">
        <v>7386521</v>
      </c>
      <c r="AE3949" s="1">
        <v>2418339</v>
      </c>
      <c r="AH3949" s="136">
        <f t="shared" si="61"/>
        <v>42391</v>
      </c>
      <c r="AI3949" s="177">
        <f>HLOOKUP(附加题模型!$E$2,历史数据!$B$3:$K$5000,ROW(A3947),)</f>
        <v>25.2820580238083</v>
      </c>
      <c r="AJ3949" s="177">
        <f>HLOOKUP(附加题模型!$E$2,历史数据!$L$3:$U$5000,ROW(A3947),)</f>
        <v>23.783379326520699</v>
      </c>
    </row>
    <row r="3950" spans="1:36" x14ac:dyDescent="0.2">
      <c r="A3950" s="148">
        <v>42394</v>
      </c>
      <c r="B3950" s="137">
        <v>22.639716003461199</v>
      </c>
      <c r="C3950" s="137">
        <v>121.86709351336999</v>
      </c>
      <c r="D3950" s="137">
        <v>14.241077081253399</v>
      </c>
      <c r="E3950" s="137">
        <v>7.3432529028529796</v>
      </c>
      <c r="F3950" s="137">
        <v>24.545351521915698</v>
      </c>
      <c r="G3950" s="137">
        <v>47.245942600051102</v>
      </c>
      <c r="H3950" s="137">
        <v>8.7644902637192796</v>
      </c>
      <c r="I3950" s="137">
        <v>24.349709882175901</v>
      </c>
      <c r="J3950" s="137">
        <v>28.687325511090499</v>
      </c>
      <c r="K3950" s="137">
        <v>23.965827167929699</v>
      </c>
      <c r="L3950" s="137">
        <v>22.639716003461199</v>
      </c>
      <c r="M3950" s="137">
        <v>126.58944338701301</v>
      </c>
      <c r="N3950" s="137">
        <v>14.2032689120112</v>
      </c>
      <c r="O3950" s="137">
        <v>7.3432529028529796</v>
      </c>
      <c r="P3950" s="137">
        <v>24.8649871358745</v>
      </c>
      <c r="Q3950" s="137">
        <v>47.245942600051102</v>
      </c>
      <c r="R3950" s="137">
        <v>8.8175280262833908</v>
      </c>
      <c r="S3950" s="137">
        <v>24.349709882175901</v>
      </c>
      <c r="T3950" s="137">
        <v>28.998623701110699</v>
      </c>
      <c r="U3950" s="137">
        <v>24.9692902956788</v>
      </c>
      <c r="V3950" s="1">
        <v>0</v>
      </c>
      <c r="W3950" s="1">
        <v>23996521</v>
      </c>
      <c r="X3950" s="1">
        <v>1801418</v>
      </c>
      <c r="Y3950" s="1">
        <v>0</v>
      </c>
      <c r="Z3950" s="1">
        <v>8781441</v>
      </c>
      <c r="AA3950" s="1">
        <v>0</v>
      </c>
      <c r="AB3950" s="1">
        <v>14919855</v>
      </c>
      <c r="AC3950" s="1">
        <v>7586109</v>
      </c>
      <c r="AD3950" s="1">
        <v>6358810</v>
      </c>
      <c r="AE3950" s="1">
        <v>2184853</v>
      </c>
      <c r="AH3950" s="136">
        <f t="shared" si="61"/>
        <v>42394</v>
      </c>
      <c r="AI3950" s="177">
        <f>HLOOKUP(附加题模型!$E$2,历史数据!$B$3:$K$5000,ROW(A3948),)</f>
        <v>23.965827167929699</v>
      </c>
      <c r="AJ3950" s="177">
        <f>HLOOKUP(附加题模型!$E$2,历史数据!$L$3:$U$5000,ROW(A3948),)</f>
        <v>24.9692902956788</v>
      </c>
    </row>
    <row r="3951" spans="1:36" x14ac:dyDescent="0.2">
      <c r="A3951" s="148">
        <v>42395</v>
      </c>
      <c r="B3951" s="137">
        <v>22.639716003461199</v>
      </c>
      <c r="C3951" s="137">
        <v>121.86709351336999</v>
      </c>
      <c r="D3951" s="137">
        <v>14.115049850445899</v>
      </c>
      <c r="E3951" s="137">
        <v>7.3432529028529796</v>
      </c>
      <c r="F3951" s="137">
        <v>24.3588974137731</v>
      </c>
      <c r="G3951" s="137">
        <v>47.245942600051102</v>
      </c>
      <c r="H3951" s="137">
        <v>8.6318958573090008</v>
      </c>
      <c r="I3951" s="137">
        <v>24.267447348790199</v>
      </c>
      <c r="J3951" s="137">
        <v>28.3520813064534</v>
      </c>
      <c r="K3951" s="137">
        <v>24.760778476925701</v>
      </c>
      <c r="L3951" s="137">
        <v>22.639716003461199</v>
      </c>
      <c r="M3951" s="137">
        <v>113.94573243500101</v>
      </c>
      <c r="N3951" s="137">
        <v>13.4975164194889</v>
      </c>
      <c r="O3951" s="137">
        <v>7.3432529028529796</v>
      </c>
      <c r="P3951" s="137">
        <v>22.374492977112499</v>
      </c>
      <c r="Q3951" s="137">
        <v>47.245942600051102</v>
      </c>
      <c r="R3951" s="137">
        <v>7.9424049439755597</v>
      </c>
      <c r="S3951" s="137">
        <v>22.416540347611299</v>
      </c>
      <c r="T3951" s="137">
        <v>27.082942531755801</v>
      </c>
      <c r="U3951" s="137">
        <v>24.526202680828501</v>
      </c>
      <c r="V3951" s="1">
        <v>0</v>
      </c>
      <c r="W3951" s="1">
        <v>18915286</v>
      </c>
      <c r="X3951" s="1">
        <v>1808777</v>
      </c>
      <c r="Y3951" s="1">
        <v>0</v>
      </c>
      <c r="Z3951" s="1">
        <v>9260205</v>
      </c>
      <c r="AA3951" s="1">
        <v>0</v>
      </c>
      <c r="AB3951" s="1">
        <v>22924213</v>
      </c>
      <c r="AC3951" s="1">
        <v>9572772</v>
      </c>
      <c r="AD3951" s="1">
        <v>7859396</v>
      </c>
      <c r="AE3951" s="1">
        <v>3032451</v>
      </c>
      <c r="AH3951" s="136">
        <f t="shared" si="61"/>
        <v>42395</v>
      </c>
      <c r="AI3951" s="177">
        <f>HLOOKUP(附加题模型!$E$2,历史数据!$B$3:$K$5000,ROW(A3949),)</f>
        <v>24.760778476925701</v>
      </c>
      <c r="AJ3951" s="177">
        <f>HLOOKUP(附加题模型!$E$2,历史数据!$L$3:$U$5000,ROW(A3949),)</f>
        <v>24.526202680828501</v>
      </c>
    </row>
    <row r="3952" spans="1:36" x14ac:dyDescent="0.2">
      <c r="A3952" s="148">
        <v>42396</v>
      </c>
      <c r="B3952" s="137">
        <v>22.639716003461199</v>
      </c>
      <c r="C3952" s="137">
        <v>106.024371356632</v>
      </c>
      <c r="D3952" s="137">
        <v>12.942996603935599</v>
      </c>
      <c r="E3952" s="137">
        <v>7.3432529028529796</v>
      </c>
      <c r="F3952" s="137">
        <v>22.374492977112499</v>
      </c>
      <c r="G3952" s="137">
        <v>47.245942600051102</v>
      </c>
      <c r="H3952" s="137">
        <v>7.8893671814114503</v>
      </c>
      <c r="I3952" s="137">
        <v>22.416540347611299</v>
      </c>
      <c r="J3952" s="137">
        <v>26.819536370969502</v>
      </c>
      <c r="K3952" s="137">
        <v>24.487106714812299</v>
      </c>
      <c r="L3952" s="137">
        <v>22.639716003461199</v>
      </c>
      <c r="M3952" s="137">
        <v>102.520692418122</v>
      </c>
      <c r="N3952" s="137">
        <v>12.816969373128099</v>
      </c>
      <c r="O3952" s="137">
        <v>7.3432529028529796</v>
      </c>
      <c r="P3952" s="137">
        <v>23.306763517825601</v>
      </c>
      <c r="Q3952" s="137">
        <v>47.245942600051102</v>
      </c>
      <c r="R3952" s="137">
        <v>7.7567727750011803</v>
      </c>
      <c r="S3952" s="137">
        <v>22.416540347611299</v>
      </c>
      <c r="T3952" s="137">
        <v>26.867428400203298</v>
      </c>
      <c r="U3952" s="137">
        <v>24.825938420286001</v>
      </c>
      <c r="V3952" s="1">
        <v>0</v>
      </c>
      <c r="W3952" s="1">
        <v>18795891</v>
      </c>
      <c r="X3952" s="1">
        <v>2110954</v>
      </c>
      <c r="Y3952" s="1">
        <v>0</v>
      </c>
      <c r="Z3952" s="1">
        <v>11128436</v>
      </c>
      <c r="AA3952" s="1">
        <v>0</v>
      </c>
      <c r="AB3952" s="1">
        <v>21804850</v>
      </c>
      <c r="AC3952" s="1">
        <v>12032086</v>
      </c>
      <c r="AD3952" s="1">
        <v>5519053</v>
      </c>
      <c r="AE3952" s="1">
        <v>1886391</v>
      </c>
      <c r="AH3952" s="136">
        <f t="shared" si="61"/>
        <v>42396</v>
      </c>
      <c r="AI3952" s="177">
        <f>HLOOKUP(附加题模型!$E$2,历史数据!$B$3:$K$5000,ROW(A3950),)</f>
        <v>24.487106714812299</v>
      </c>
      <c r="AJ3952" s="177">
        <f>HLOOKUP(附加题模型!$E$2,历史数据!$L$3:$U$5000,ROW(A3950),)</f>
        <v>24.825938420286001</v>
      </c>
    </row>
    <row r="3953" spans="1:36" x14ac:dyDescent="0.2">
      <c r="A3953" s="148">
        <v>42397</v>
      </c>
      <c r="B3953" s="137">
        <v>22.639716003461199</v>
      </c>
      <c r="C3953" s="137">
        <v>96.732005476237305</v>
      </c>
      <c r="D3953" s="137">
        <v>12.791763926966601</v>
      </c>
      <c r="E3953" s="137">
        <v>7.3432529028529796</v>
      </c>
      <c r="F3953" s="137">
        <v>22.587583386418402</v>
      </c>
      <c r="G3953" s="137">
        <v>47.245942600051102</v>
      </c>
      <c r="H3953" s="137">
        <v>7.6374378092319297</v>
      </c>
      <c r="I3953" s="137">
        <v>22.128621480761201</v>
      </c>
      <c r="J3953" s="137">
        <v>26.436400137098499</v>
      </c>
      <c r="K3953" s="137">
        <v>24.630458590204999</v>
      </c>
      <c r="L3953" s="137">
        <v>22.639716003461199</v>
      </c>
      <c r="M3953" s="137">
        <v>92.390490269823502</v>
      </c>
      <c r="N3953" s="137">
        <v>12.564914911513</v>
      </c>
      <c r="O3953" s="137">
        <v>7.3432529028529796</v>
      </c>
      <c r="P3953" s="137">
        <v>21.375631683491399</v>
      </c>
      <c r="Q3953" s="137">
        <v>47.245942600051102</v>
      </c>
      <c r="R3953" s="137">
        <v>7.2131357087190402</v>
      </c>
      <c r="S3953" s="137">
        <v>21.388258680289599</v>
      </c>
      <c r="T3953" s="137">
        <v>26.316670064013799</v>
      </c>
      <c r="U3953" s="137">
        <v>23.5878994964397</v>
      </c>
      <c r="V3953" s="1">
        <v>0</v>
      </c>
      <c r="W3953" s="1">
        <v>18993623</v>
      </c>
      <c r="X3953" s="1">
        <v>1986308</v>
      </c>
      <c r="Y3953" s="1">
        <v>0</v>
      </c>
      <c r="Z3953" s="1">
        <v>7726829</v>
      </c>
      <c r="AA3953" s="1">
        <v>0</v>
      </c>
      <c r="AB3953" s="1">
        <v>14429800</v>
      </c>
      <c r="AC3953" s="1">
        <v>6540273</v>
      </c>
      <c r="AD3953" s="1">
        <v>3489212</v>
      </c>
      <c r="AE3953" s="1">
        <v>1439811</v>
      </c>
      <c r="AH3953" s="136">
        <f t="shared" si="61"/>
        <v>42397</v>
      </c>
      <c r="AI3953" s="177">
        <f>HLOOKUP(附加题模型!$E$2,历史数据!$B$3:$K$5000,ROW(A3951),)</f>
        <v>24.630458590204999</v>
      </c>
      <c r="AJ3953" s="177">
        <f>HLOOKUP(附加题模型!$E$2,历史数据!$L$3:$U$5000,ROW(A3951),)</f>
        <v>23.5878994964397</v>
      </c>
    </row>
    <row r="3954" spans="1:36" x14ac:dyDescent="0.2">
      <c r="A3954" s="148">
        <v>42398</v>
      </c>
      <c r="B3954" s="137">
        <v>22.639716003461199</v>
      </c>
      <c r="C3954" s="137">
        <v>91.933488669148403</v>
      </c>
      <c r="D3954" s="137">
        <v>12.627928526916801</v>
      </c>
      <c r="E3954" s="137">
        <v>7.3432529028529796</v>
      </c>
      <c r="F3954" s="137">
        <v>20.789633057900399</v>
      </c>
      <c r="G3954" s="137">
        <v>47.245942600051102</v>
      </c>
      <c r="H3954" s="137">
        <v>7.1600979461549299</v>
      </c>
      <c r="I3954" s="137">
        <v>21.305996146903901</v>
      </c>
      <c r="J3954" s="137">
        <v>26.580076224800099</v>
      </c>
      <c r="K3954" s="137">
        <v>23.2099718249498</v>
      </c>
      <c r="L3954" s="137">
        <v>22.639716003461199</v>
      </c>
      <c r="M3954" s="137">
        <v>101.606689216772</v>
      </c>
      <c r="N3954" s="137">
        <v>12.804366650047299</v>
      </c>
      <c r="O3954" s="137">
        <v>7.3432529028529796</v>
      </c>
      <c r="P3954" s="137">
        <v>21.948312158500901</v>
      </c>
      <c r="Q3954" s="137">
        <v>47.245942600051102</v>
      </c>
      <c r="R3954" s="137">
        <v>7.4783245215395997</v>
      </c>
      <c r="S3954" s="137">
        <v>21.9229651472969</v>
      </c>
      <c r="T3954" s="137">
        <v>27.705538911796101</v>
      </c>
      <c r="U3954" s="137">
        <v>23.887635235897299</v>
      </c>
      <c r="V3954" s="1">
        <v>0</v>
      </c>
      <c r="W3954" s="1">
        <v>24763409</v>
      </c>
      <c r="X3954" s="1">
        <v>2769933</v>
      </c>
      <c r="Y3954" s="1">
        <v>0</v>
      </c>
      <c r="Z3954" s="1">
        <v>10461185</v>
      </c>
      <c r="AA3954" s="1">
        <v>0</v>
      </c>
      <c r="AB3954" s="1">
        <v>16045744</v>
      </c>
      <c r="AC3954" s="1">
        <v>9836288</v>
      </c>
      <c r="AD3954" s="1">
        <v>4064807</v>
      </c>
      <c r="AE3954" s="1">
        <v>2369476</v>
      </c>
      <c r="AH3954" s="136">
        <f t="shared" si="61"/>
        <v>42398</v>
      </c>
      <c r="AI3954" s="177">
        <f>HLOOKUP(附加题模型!$E$2,历史数据!$B$3:$K$5000,ROW(A3952),)</f>
        <v>23.2099718249498</v>
      </c>
      <c r="AJ3954" s="177">
        <f>HLOOKUP(附加题模型!$E$2,历史数据!$L$3:$U$5000,ROW(A3952),)</f>
        <v>23.887635235897299</v>
      </c>
    </row>
    <row r="3955" spans="1:36" x14ac:dyDescent="0.2">
      <c r="A3955" s="148">
        <v>42401</v>
      </c>
      <c r="B3955" s="137">
        <v>22.639716003461199</v>
      </c>
      <c r="C3955" s="137">
        <v>102.063690817447</v>
      </c>
      <c r="D3955" s="137">
        <v>12.6783394192398</v>
      </c>
      <c r="E3955" s="137">
        <v>7.3432529028529796</v>
      </c>
      <c r="F3955" s="137">
        <v>21.6553128457053</v>
      </c>
      <c r="G3955" s="137">
        <v>47.245942600051102</v>
      </c>
      <c r="H3955" s="137">
        <v>7.53136228410371</v>
      </c>
      <c r="I3955" s="137">
        <v>21.881833880603999</v>
      </c>
      <c r="J3955" s="137">
        <v>27.8971070287316</v>
      </c>
      <c r="K3955" s="137">
        <v>23.887635235897299</v>
      </c>
      <c r="L3955" s="137">
        <v>22.639716003461199</v>
      </c>
      <c r="M3955" s="137">
        <v>99.931016680963296</v>
      </c>
      <c r="N3955" s="137">
        <v>12.6783394192398</v>
      </c>
      <c r="O3955" s="137">
        <v>7.3432529028529796</v>
      </c>
      <c r="P3955" s="137">
        <v>20.256907034635798</v>
      </c>
      <c r="Q3955" s="137">
        <v>47.245942600051102</v>
      </c>
      <c r="R3955" s="137">
        <v>7.67721613115501</v>
      </c>
      <c r="S3955" s="137">
        <v>21.470521213675401</v>
      </c>
      <c r="T3955" s="137">
        <v>28.0407831164332</v>
      </c>
      <c r="U3955" s="137">
        <v>25.086578193727401</v>
      </c>
      <c r="V3955" s="1">
        <v>0</v>
      </c>
      <c r="W3955" s="1">
        <v>26696095</v>
      </c>
      <c r="X3955" s="1">
        <v>2273157</v>
      </c>
      <c r="Y3955" s="1">
        <v>0</v>
      </c>
      <c r="Z3955" s="1">
        <v>9126776</v>
      </c>
      <c r="AA3955" s="1">
        <v>0</v>
      </c>
      <c r="AB3955" s="1">
        <v>22340423</v>
      </c>
      <c r="AC3955" s="1">
        <v>7805673</v>
      </c>
      <c r="AD3955" s="1">
        <v>4352675</v>
      </c>
      <c r="AE3955" s="1">
        <v>2325876</v>
      </c>
      <c r="AH3955" s="136">
        <f t="shared" si="61"/>
        <v>42401</v>
      </c>
      <c r="AI3955" s="177">
        <f>HLOOKUP(附加题模型!$E$2,历史数据!$B$3:$K$5000,ROW(A3953),)</f>
        <v>23.887635235897299</v>
      </c>
      <c r="AJ3955" s="177">
        <f>HLOOKUP(附加题模型!$E$2,历史数据!$L$3:$U$5000,ROW(A3953),)</f>
        <v>25.086578193727401</v>
      </c>
    </row>
    <row r="3956" spans="1:36" x14ac:dyDescent="0.2">
      <c r="A3956" s="148">
        <v>42402</v>
      </c>
      <c r="B3956" s="137">
        <v>22.639716003461199</v>
      </c>
      <c r="C3956" s="137">
        <v>99.550182013734002</v>
      </c>
      <c r="D3956" s="137">
        <v>12.7665584808051</v>
      </c>
      <c r="E3956" s="137">
        <v>7.3432529028529796</v>
      </c>
      <c r="F3956" s="137">
        <v>20.243588884054201</v>
      </c>
      <c r="G3956" s="137">
        <v>47.245942600051102</v>
      </c>
      <c r="H3956" s="137">
        <v>7.6506972498729597</v>
      </c>
      <c r="I3956" s="137">
        <v>21.470521213675401</v>
      </c>
      <c r="J3956" s="137">
        <v>28.2562972479857</v>
      </c>
      <c r="K3956" s="137">
        <v>25.269026035136299</v>
      </c>
      <c r="L3956" s="137">
        <v>22.639716003461199</v>
      </c>
      <c r="M3956" s="137">
        <v>109.528050295141</v>
      </c>
      <c r="N3956" s="137">
        <v>13.0312156655009</v>
      </c>
      <c r="O3956" s="137">
        <v>7.3432529028529796</v>
      </c>
      <c r="P3956" s="137">
        <v>22.2812659230412</v>
      </c>
      <c r="Q3956" s="137">
        <v>47.245942600051102</v>
      </c>
      <c r="R3956" s="137">
        <v>7.9158860626935104</v>
      </c>
      <c r="S3956" s="137">
        <v>22.169752747454101</v>
      </c>
      <c r="T3956" s="137">
        <v>28.783109569558299</v>
      </c>
      <c r="U3956" s="137">
        <v>26.337649106245699</v>
      </c>
      <c r="V3956" s="1">
        <v>0</v>
      </c>
      <c r="W3956" s="1">
        <v>24166968</v>
      </c>
      <c r="X3956" s="1">
        <v>1492322</v>
      </c>
      <c r="Y3956" s="1">
        <v>0</v>
      </c>
      <c r="Z3956" s="1">
        <v>5676474</v>
      </c>
      <c r="AA3956" s="1">
        <v>0</v>
      </c>
      <c r="AB3956" s="1">
        <v>15034074</v>
      </c>
      <c r="AC3956" s="1">
        <v>5622252</v>
      </c>
      <c r="AD3956" s="1">
        <v>5182875</v>
      </c>
      <c r="AE3956" s="1">
        <v>1348462</v>
      </c>
      <c r="AH3956" s="136">
        <f t="shared" si="61"/>
        <v>42402</v>
      </c>
      <c r="AI3956" s="177">
        <f>HLOOKUP(附加题模型!$E$2,历史数据!$B$3:$K$5000,ROW(A3954),)</f>
        <v>25.269026035136299</v>
      </c>
      <c r="AJ3956" s="177">
        <f>HLOOKUP(附加题模型!$E$2,历史数据!$L$3:$U$5000,ROW(A3954),)</f>
        <v>26.337649106245699</v>
      </c>
    </row>
    <row r="3957" spans="1:36" x14ac:dyDescent="0.2">
      <c r="A3957" s="148">
        <v>42403</v>
      </c>
      <c r="B3957" s="137">
        <v>22.639716003461199</v>
      </c>
      <c r="C3957" s="137">
        <v>106.55753989075301</v>
      </c>
      <c r="D3957" s="137">
        <v>12.753955757724301</v>
      </c>
      <c r="E3957" s="137">
        <v>7.3432529028529796</v>
      </c>
      <c r="F3957" s="137">
        <v>21.974948459664098</v>
      </c>
      <c r="G3957" s="137">
        <v>47.245942600051102</v>
      </c>
      <c r="H3957" s="137">
        <v>7.7567727750011803</v>
      </c>
      <c r="I3957" s="137">
        <v>21.9229651472969</v>
      </c>
      <c r="J3957" s="137">
        <v>28.376027321070399</v>
      </c>
      <c r="K3957" s="137">
        <v>26.715576777735599</v>
      </c>
      <c r="L3957" s="137">
        <v>22.639716003461199</v>
      </c>
      <c r="M3957" s="137">
        <v>105.491202822511</v>
      </c>
      <c r="N3957" s="137">
        <v>13.610940927215699</v>
      </c>
      <c r="O3957" s="137">
        <v>7.3432529028529796</v>
      </c>
      <c r="P3957" s="137">
        <v>22.6674922899081</v>
      </c>
      <c r="Q3957" s="137">
        <v>47.245942600051102</v>
      </c>
      <c r="R3957" s="137">
        <v>7.9424049439755597</v>
      </c>
      <c r="S3957" s="137">
        <v>22.416540347611299</v>
      </c>
      <c r="T3957" s="137">
        <v>28.471811379538099</v>
      </c>
      <c r="U3957" s="137">
        <v>26.8849926304725</v>
      </c>
      <c r="V3957" s="1">
        <v>0</v>
      </c>
      <c r="W3957" s="1">
        <v>18143952</v>
      </c>
      <c r="X3957" s="1">
        <v>2144446</v>
      </c>
      <c r="Y3957" s="1">
        <v>0</v>
      </c>
      <c r="Z3957" s="1">
        <v>11415527</v>
      </c>
      <c r="AA3957" s="1">
        <v>0</v>
      </c>
      <c r="AB3957" s="1">
        <v>12468536</v>
      </c>
      <c r="AC3957" s="1">
        <v>5115363</v>
      </c>
      <c r="AD3957" s="1">
        <v>3993227</v>
      </c>
      <c r="AE3957" s="1">
        <v>1995427</v>
      </c>
      <c r="AH3957" s="136">
        <f t="shared" si="61"/>
        <v>42403</v>
      </c>
      <c r="AI3957" s="177">
        <f>HLOOKUP(附加题模型!$E$2,历史数据!$B$3:$K$5000,ROW(A3955),)</f>
        <v>26.715576777735599</v>
      </c>
      <c r="AJ3957" s="177">
        <f>HLOOKUP(附加题模型!$E$2,历史数据!$L$3:$U$5000,ROW(A3955),)</f>
        <v>26.8849926304725</v>
      </c>
    </row>
    <row r="3958" spans="1:36" x14ac:dyDescent="0.2">
      <c r="A3958" s="148">
        <v>42404</v>
      </c>
      <c r="B3958" s="137">
        <v>22.639716003461199</v>
      </c>
      <c r="C3958" s="137">
        <v>105.567369755957</v>
      </c>
      <c r="D3958" s="137">
        <v>13.8629953888308</v>
      </c>
      <c r="E3958" s="137">
        <v>7.3432529028529796</v>
      </c>
      <c r="F3958" s="137">
        <v>22.6541741393264</v>
      </c>
      <c r="G3958" s="137">
        <v>47.245942600051102</v>
      </c>
      <c r="H3958" s="137">
        <v>7.9556643846165898</v>
      </c>
      <c r="I3958" s="137">
        <v>22.375409080918399</v>
      </c>
      <c r="J3958" s="137">
        <v>28.3520813064534</v>
      </c>
      <c r="K3958" s="137">
        <v>27.106536437897599</v>
      </c>
      <c r="L3958" s="137">
        <v>22.639716003461199</v>
      </c>
      <c r="M3958" s="137">
        <v>110.670554296829</v>
      </c>
      <c r="N3958" s="137">
        <v>13.9890226196383</v>
      </c>
      <c r="O3958" s="137">
        <v>7.3432529028529796</v>
      </c>
      <c r="P3958" s="137">
        <v>22.707446741652898</v>
      </c>
      <c r="Q3958" s="137">
        <v>47.245942600051102</v>
      </c>
      <c r="R3958" s="137">
        <v>8.1412965535909798</v>
      </c>
      <c r="S3958" s="137">
        <v>23.2802969481614</v>
      </c>
      <c r="T3958" s="137">
        <v>28.567595438005899</v>
      </c>
      <c r="U3958" s="137">
        <v>28.227287463695301</v>
      </c>
      <c r="V3958" s="1">
        <v>0</v>
      </c>
      <c r="W3958" s="1">
        <v>20310297</v>
      </c>
      <c r="X3958" s="1">
        <v>2634883</v>
      </c>
      <c r="Y3958" s="1">
        <v>0</v>
      </c>
      <c r="Z3958" s="1">
        <v>9129955</v>
      </c>
      <c r="AA3958" s="1">
        <v>0</v>
      </c>
      <c r="AB3958" s="1">
        <v>13381585</v>
      </c>
      <c r="AC3958" s="1">
        <v>7250210</v>
      </c>
      <c r="AD3958" s="1">
        <v>4099937</v>
      </c>
      <c r="AE3958" s="1">
        <v>788419</v>
      </c>
      <c r="AH3958" s="136">
        <f t="shared" si="61"/>
        <v>42404</v>
      </c>
      <c r="AI3958" s="177">
        <f>HLOOKUP(附加题模型!$E$2,历史数据!$B$3:$K$5000,ROW(A3956),)</f>
        <v>27.106536437897599</v>
      </c>
      <c r="AJ3958" s="177">
        <f>HLOOKUP(附加题模型!$E$2,历史数据!$L$3:$U$5000,ROW(A3956),)</f>
        <v>28.227287463695301</v>
      </c>
    </row>
    <row r="3959" spans="1:36" x14ac:dyDescent="0.2">
      <c r="A3959" s="148">
        <v>42405</v>
      </c>
      <c r="B3959" s="137">
        <v>22.639716003461199</v>
      </c>
      <c r="C3959" s="137">
        <v>110.670554296829</v>
      </c>
      <c r="D3959" s="137">
        <v>14.064638958122901</v>
      </c>
      <c r="E3959" s="137">
        <v>7.3432529028529796</v>
      </c>
      <c r="F3959" s="137">
        <v>22.907219000377101</v>
      </c>
      <c r="G3959" s="137">
        <v>47.245942600051102</v>
      </c>
      <c r="H3959" s="137">
        <v>8.1412965535909798</v>
      </c>
      <c r="I3959" s="137">
        <v>23.485953281625701</v>
      </c>
      <c r="J3959" s="137">
        <v>28.663379496473599</v>
      </c>
      <c r="K3959" s="137">
        <v>29.621710251606402</v>
      </c>
      <c r="L3959" s="137">
        <v>22.639716003461199</v>
      </c>
      <c r="M3959" s="137">
        <v>110.670554296829</v>
      </c>
      <c r="N3959" s="137">
        <v>13.900803558072999</v>
      </c>
      <c r="O3959" s="137">
        <v>7.3432529028529796</v>
      </c>
      <c r="P3959" s="137">
        <v>22.374492977112499</v>
      </c>
      <c r="Q3959" s="137">
        <v>47.245942600051102</v>
      </c>
      <c r="R3959" s="137">
        <v>7.9954427065396798</v>
      </c>
      <c r="S3959" s="137">
        <v>24.226316082097298</v>
      </c>
      <c r="T3959" s="137">
        <v>28.0886751456671</v>
      </c>
      <c r="U3959" s="137">
        <v>29.634742240278399</v>
      </c>
      <c r="V3959" s="1">
        <v>0</v>
      </c>
      <c r="W3959" s="1">
        <v>0</v>
      </c>
      <c r="X3959" s="1">
        <v>1705011</v>
      </c>
      <c r="Y3959" s="1">
        <v>0</v>
      </c>
      <c r="Z3959" s="1">
        <v>5105197</v>
      </c>
      <c r="AA3959" s="1">
        <v>0</v>
      </c>
      <c r="AB3959" s="1">
        <v>10043409</v>
      </c>
      <c r="AC3959" s="1">
        <v>16004394</v>
      </c>
      <c r="AD3959" s="1">
        <v>2847681</v>
      </c>
      <c r="AE3959" s="1">
        <v>1675640</v>
      </c>
      <c r="AH3959" s="136">
        <f t="shared" si="61"/>
        <v>42405</v>
      </c>
      <c r="AI3959" s="177">
        <f>HLOOKUP(附加题模型!$E$2,历史数据!$B$3:$K$5000,ROW(A3957),)</f>
        <v>29.621710251606402</v>
      </c>
      <c r="AJ3959" s="177">
        <f>HLOOKUP(附加题模型!$E$2,历史数据!$L$3:$U$5000,ROW(A3957),)</f>
        <v>29.634742240278399</v>
      </c>
    </row>
    <row r="3960" spans="1:36" x14ac:dyDescent="0.2">
      <c r="A3960" s="148">
        <v>42415</v>
      </c>
      <c r="B3960" s="137">
        <v>22.639716003461199</v>
      </c>
      <c r="C3960" s="137">
        <v>105.11036815528099</v>
      </c>
      <c r="D3960" s="137">
        <v>13.459708250246599</v>
      </c>
      <c r="E3960" s="137">
        <v>7.3432529028529796</v>
      </c>
      <c r="F3960" s="137">
        <v>21.402267984654699</v>
      </c>
      <c r="G3960" s="137">
        <v>47.245942600051102</v>
      </c>
      <c r="H3960" s="137">
        <v>7.6109189279498697</v>
      </c>
      <c r="I3960" s="137">
        <v>23.239165681468599</v>
      </c>
      <c r="J3960" s="137">
        <v>26.939266444054098</v>
      </c>
      <c r="K3960" s="137">
        <v>28.149095531662901</v>
      </c>
      <c r="L3960" s="137">
        <v>22.639716003461199</v>
      </c>
      <c r="M3960" s="137">
        <v>105.11036815528099</v>
      </c>
      <c r="N3960" s="137">
        <v>13.6739545426194</v>
      </c>
      <c r="O3960" s="137">
        <v>7.3432529028529796</v>
      </c>
      <c r="P3960" s="137">
        <v>22.241311471296399</v>
      </c>
      <c r="Q3960" s="137">
        <v>47.245942600051102</v>
      </c>
      <c r="R3960" s="137">
        <v>7.8098105375652898</v>
      </c>
      <c r="S3960" s="137">
        <v>23.938397215247299</v>
      </c>
      <c r="T3960" s="137">
        <v>27.633700867945301</v>
      </c>
      <c r="U3960" s="137">
        <v>31.120388948894</v>
      </c>
      <c r="V3960" s="1">
        <v>0</v>
      </c>
      <c r="W3960" s="1">
        <v>79800</v>
      </c>
      <c r="X3960" s="1">
        <v>2004835</v>
      </c>
      <c r="Y3960" s="1">
        <v>0</v>
      </c>
      <c r="Z3960" s="1">
        <v>5960562</v>
      </c>
      <c r="AA3960" s="1">
        <v>0</v>
      </c>
      <c r="AB3960" s="1">
        <v>9925095</v>
      </c>
      <c r="AC3960" s="1">
        <v>7776599</v>
      </c>
      <c r="AD3960" s="1">
        <v>2572871</v>
      </c>
      <c r="AE3960" s="1">
        <v>1561803</v>
      </c>
      <c r="AH3960" s="136">
        <f t="shared" si="61"/>
        <v>42415</v>
      </c>
      <c r="AI3960" s="177">
        <f>HLOOKUP(附加题模型!$E$2,历史数据!$B$3:$K$5000,ROW(A3958),)</f>
        <v>28.149095531662901</v>
      </c>
      <c r="AJ3960" s="177">
        <f>HLOOKUP(附加题模型!$E$2,历史数据!$L$3:$U$5000,ROW(A3958),)</f>
        <v>31.120388948894</v>
      </c>
    </row>
    <row r="3961" spans="1:36" x14ac:dyDescent="0.2">
      <c r="A3961" s="148">
        <v>42416</v>
      </c>
      <c r="B3961" s="137">
        <v>22.639716003461199</v>
      </c>
      <c r="C3961" s="137">
        <v>99.854849747517406</v>
      </c>
      <c r="D3961" s="137">
        <v>13.8251872195885</v>
      </c>
      <c r="E3961" s="137">
        <v>7.3432529028529796</v>
      </c>
      <c r="F3961" s="137">
        <v>22.4011292782758</v>
      </c>
      <c r="G3961" s="137">
        <v>47.245942600051102</v>
      </c>
      <c r="H3961" s="137">
        <v>7.84958885948837</v>
      </c>
      <c r="I3961" s="137">
        <v>23.856134681861501</v>
      </c>
      <c r="J3961" s="137">
        <v>27.633700867945301</v>
      </c>
      <c r="K3961" s="137">
        <v>32.436619804772697</v>
      </c>
      <c r="L3961" s="137">
        <v>22.639716003461199</v>
      </c>
      <c r="M3961" s="137">
        <v>101.682856150218</v>
      </c>
      <c r="N3961" s="137">
        <v>14.052036235042101</v>
      </c>
      <c r="O3961" s="137">
        <v>7.3432529028529796</v>
      </c>
      <c r="P3961" s="137">
        <v>23.586444680039499</v>
      </c>
      <c r="Q3961" s="137">
        <v>47.245942600051102</v>
      </c>
      <c r="R3961" s="137">
        <v>8.1943343161550892</v>
      </c>
      <c r="S3961" s="137">
        <v>24.925547615875999</v>
      </c>
      <c r="T3961" s="137">
        <v>29.381759934981702</v>
      </c>
      <c r="U3961" s="137">
        <v>30.950973096157099</v>
      </c>
      <c r="V3961" s="1">
        <v>0</v>
      </c>
      <c r="W3961" s="1">
        <v>21028848</v>
      </c>
      <c r="X3961" s="1">
        <v>2583430</v>
      </c>
      <c r="Y3961" s="1">
        <v>0</v>
      </c>
      <c r="Z3961" s="1">
        <v>8263564</v>
      </c>
      <c r="AA3961" s="1">
        <v>0</v>
      </c>
      <c r="AB3961" s="1">
        <v>13968842</v>
      </c>
      <c r="AC3961" s="1">
        <v>10187230</v>
      </c>
      <c r="AD3961" s="1">
        <v>4738309</v>
      </c>
      <c r="AE3961" s="1">
        <v>2774206</v>
      </c>
      <c r="AH3961" s="136">
        <f t="shared" si="61"/>
        <v>42416</v>
      </c>
      <c r="AI3961" s="177">
        <f>HLOOKUP(附加题模型!$E$2,历史数据!$B$3:$K$5000,ROW(A3959),)</f>
        <v>32.436619804772697</v>
      </c>
      <c r="AJ3961" s="177">
        <f>HLOOKUP(附加题模型!$E$2,历史数据!$L$3:$U$5000,ROW(A3959),)</f>
        <v>30.950973096157099</v>
      </c>
    </row>
    <row r="3962" spans="1:36" x14ac:dyDescent="0.2">
      <c r="A3962" s="148">
        <v>42417</v>
      </c>
      <c r="B3962" s="137">
        <v>22.639716003461199</v>
      </c>
      <c r="C3962" s="137">
        <v>101.45435534988</v>
      </c>
      <c r="D3962" s="137">
        <v>14.039433511961301</v>
      </c>
      <c r="E3962" s="137">
        <v>7.3432529028529796</v>
      </c>
      <c r="F3962" s="137">
        <v>23.972671046906299</v>
      </c>
      <c r="G3962" s="137">
        <v>47.245942600051102</v>
      </c>
      <c r="H3962" s="137">
        <v>8.1678154348730292</v>
      </c>
      <c r="I3962" s="137">
        <v>24.925547615875999</v>
      </c>
      <c r="J3962" s="137">
        <v>29.094407759578498</v>
      </c>
      <c r="K3962" s="137">
        <v>31.016133039517499</v>
      </c>
      <c r="L3962" s="137">
        <v>22.639716003461199</v>
      </c>
      <c r="M3962" s="137">
        <v>97.569841744141698</v>
      </c>
      <c r="N3962" s="137">
        <v>14.1528580196881</v>
      </c>
      <c r="O3962" s="137">
        <v>7.3432529028529796</v>
      </c>
      <c r="P3962" s="137">
        <v>24.8383508347112</v>
      </c>
      <c r="Q3962" s="137">
        <v>47.245942600051102</v>
      </c>
      <c r="R3962" s="137">
        <v>8.4595231289756398</v>
      </c>
      <c r="S3962" s="137">
        <v>25.254597749418899</v>
      </c>
      <c r="T3962" s="137">
        <v>29.429651964215601</v>
      </c>
      <c r="U3962" s="137">
        <v>32.189012020003403</v>
      </c>
      <c r="V3962" s="1">
        <v>0</v>
      </c>
      <c r="W3962" s="1">
        <v>16116392</v>
      </c>
      <c r="X3962" s="1">
        <v>2144041</v>
      </c>
      <c r="Y3962" s="1">
        <v>0</v>
      </c>
      <c r="Z3962" s="1">
        <v>13871844</v>
      </c>
      <c r="AA3962" s="1">
        <v>0</v>
      </c>
      <c r="AB3962" s="1">
        <v>21595004</v>
      </c>
      <c r="AC3962" s="1">
        <v>8667323</v>
      </c>
      <c r="AD3962" s="1">
        <v>4422820</v>
      </c>
      <c r="AE3962" s="1">
        <v>1835594</v>
      </c>
      <c r="AH3962" s="136">
        <f t="shared" si="61"/>
        <v>42417</v>
      </c>
      <c r="AI3962" s="177">
        <f>HLOOKUP(附加题模型!$E$2,历史数据!$B$3:$K$5000,ROW(A3960),)</f>
        <v>31.016133039517499</v>
      </c>
      <c r="AJ3962" s="177">
        <f>HLOOKUP(附加题模型!$E$2,历史数据!$L$3:$U$5000,ROW(A3960),)</f>
        <v>32.189012020003403</v>
      </c>
    </row>
    <row r="3963" spans="1:36" x14ac:dyDescent="0.2">
      <c r="A3963" s="148">
        <v>42418</v>
      </c>
      <c r="B3963" s="137">
        <v>22.639716003461199</v>
      </c>
      <c r="C3963" s="137">
        <v>99.778682814071502</v>
      </c>
      <c r="D3963" s="137">
        <v>14.1402552966074</v>
      </c>
      <c r="E3963" s="137">
        <v>8.0797767718517104</v>
      </c>
      <c r="F3963" s="137">
        <v>24.771760081803201</v>
      </c>
      <c r="G3963" s="137">
        <v>47.245942600051102</v>
      </c>
      <c r="H3963" s="137">
        <v>8.5258203321807802</v>
      </c>
      <c r="I3963" s="137">
        <v>25.254597749418899</v>
      </c>
      <c r="J3963" s="137">
        <v>29.764896168852701</v>
      </c>
      <c r="K3963" s="137">
        <v>31.8762442918738</v>
      </c>
      <c r="L3963" s="137">
        <v>22.639716003461199</v>
      </c>
      <c r="M3963" s="137">
        <v>98.255344145154396</v>
      </c>
      <c r="N3963" s="137">
        <v>14.064638958122901</v>
      </c>
      <c r="O3963" s="137">
        <v>8.0797767718517104</v>
      </c>
      <c r="P3963" s="137">
        <v>23.892762143416601</v>
      </c>
      <c r="Q3963" s="137">
        <v>47.245942600051102</v>
      </c>
      <c r="R3963" s="137">
        <v>8.3136692819243407</v>
      </c>
      <c r="S3963" s="137">
        <v>24.9666788825689</v>
      </c>
      <c r="T3963" s="137">
        <v>29.573328051917201</v>
      </c>
      <c r="U3963" s="137">
        <v>33.062155261031798</v>
      </c>
      <c r="V3963" s="1">
        <v>0</v>
      </c>
      <c r="W3963" s="1">
        <v>14312362</v>
      </c>
      <c r="X3963" s="1">
        <v>1421683</v>
      </c>
      <c r="Y3963" s="1">
        <v>309546</v>
      </c>
      <c r="Z3963" s="1">
        <v>12018343</v>
      </c>
      <c r="AA3963" s="1">
        <v>0</v>
      </c>
      <c r="AB3963" s="1">
        <v>21206817</v>
      </c>
      <c r="AC3963" s="1">
        <v>9050754</v>
      </c>
      <c r="AD3963" s="1">
        <v>4476419</v>
      </c>
      <c r="AE3963" s="1">
        <v>2109115</v>
      </c>
      <c r="AH3963" s="136">
        <f t="shared" si="61"/>
        <v>42418</v>
      </c>
      <c r="AI3963" s="177">
        <f>HLOOKUP(附加题模型!$E$2,历史数据!$B$3:$K$5000,ROW(A3961),)</f>
        <v>31.8762442918738</v>
      </c>
      <c r="AJ3963" s="177">
        <f>HLOOKUP(附加题模型!$E$2,历史数据!$L$3:$U$5000,ROW(A3961),)</f>
        <v>33.062155261031798</v>
      </c>
    </row>
    <row r="3964" spans="1:36" x14ac:dyDescent="0.2">
      <c r="A3964" s="148">
        <v>42419</v>
      </c>
      <c r="B3964" s="137">
        <v>22.639716003461199</v>
      </c>
      <c r="C3964" s="137">
        <v>98.103010278262701</v>
      </c>
      <c r="D3964" s="137">
        <v>14.064638958122901</v>
      </c>
      <c r="E3964" s="137">
        <v>8.8932508958204508</v>
      </c>
      <c r="F3964" s="137">
        <v>23.879443992835</v>
      </c>
      <c r="G3964" s="137">
        <v>47.245942600051102</v>
      </c>
      <c r="H3964" s="137">
        <v>8.2341126380781695</v>
      </c>
      <c r="I3964" s="137">
        <v>24.9666788825689</v>
      </c>
      <c r="J3964" s="137">
        <v>29.453597978832502</v>
      </c>
      <c r="K3964" s="137">
        <v>32.970931340327397</v>
      </c>
      <c r="L3964" s="137">
        <v>22.639716003461199</v>
      </c>
      <c r="M3964" s="137">
        <v>96.198836942116301</v>
      </c>
      <c r="N3964" s="137">
        <v>14.556145158272299</v>
      </c>
      <c r="O3964" s="137">
        <v>8.8932508958204508</v>
      </c>
      <c r="P3964" s="137">
        <v>23.892762143416601</v>
      </c>
      <c r="Q3964" s="137">
        <v>47.245942600051102</v>
      </c>
      <c r="R3964" s="137">
        <v>8.5390797728218093</v>
      </c>
      <c r="S3964" s="137">
        <v>24.843285082490301</v>
      </c>
      <c r="T3964" s="137">
        <v>29.333867905747798</v>
      </c>
      <c r="U3964" s="137">
        <v>32.749387532902297</v>
      </c>
      <c r="V3964" s="1">
        <v>0</v>
      </c>
      <c r="W3964" s="1">
        <v>10424863</v>
      </c>
      <c r="X3964" s="1">
        <v>1708733</v>
      </c>
      <c r="Y3964" s="1">
        <v>36593313</v>
      </c>
      <c r="Z3964" s="1">
        <v>7344148</v>
      </c>
      <c r="AA3964" s="1">
        <v>0</v>
      </c>
      <c r="AB3964" s="1">
        <v>23198886</v>
      </c>
      <c r="AC3964" s="1">
        <v>6781707</v>
      </c>
      <c r="AD3964" s="1">
        <v>3400953</v>
      </c>
      <c r="AE3964" s="1">
        <v>1418838</v>
      </c>
      <c r="AH3964" s="136">
        <f t="shared" si="61"/>
        <v>42419</v>
      </c>
      <c r="AI3964" s="177">
        <f>HLOOKUP(附加题模型!$E$2,历史数据!$B$3:$K$5000,ROW(A3962),)</f>
        <v>32.970931340327397</v>
      </c>
      <c r="AJ3964" s="177">
        <f>HLOOKUP(附加题模型!$E$2,历史数据!$L$3:$U$5000,ROW(A3962),)</f>
        <v>32.749387532902297</v>
      </c>
    </row>
    <row r="3965" spans="1:36" x14ac:dyDescent="0.2">
      <c r="A3965" s="148">
        <v>42422</v>
      </c>
      <c r="B3965" s="137">
        <v>22.639716003461199</v>
      </c>
      <c r="C3965" s="137">
        <v>96.198836942116301</v>
      </c>
      <c r="D3965" s="137">
        <v>14.530939712110801</v>
      </c>
      <c r="E3965" s="137">
        <v>9.0031798314919005</v>
      </c>
      <c r="F3965" s="137">
        <v>24.025943649232701</v>
      </c>
      <c r="G3965" s="137">
        <v>47.245942600051102</v>
      </c>
      <c r="H3965" s="137">
        <v>8.5788580947448896</v>
      </c>
      <c r="I3965" s="137">
        <v>25.048941415954602</v>
      </c>
      <c r="J3965" s="137">
        <v>30.100140373489801</v>
      </c>
      <c r="K3965" s="137">
        <v>32.970931340327397</v>
      </c>
      <c r="L3965" s="137">
        <v>22.639716003461199</v>
      </c>
      <c r="M3965" s="137">
        <v>96.198836942116301</v>
      </c>
      <c r="N3965" s="137">
        <v>15.2871030969561</v>
      </c>
      <c r="O3965" s="137">
        <v>9.7836752747592097</v>
      </c>
      <c r="P3965" s="137">
        <v>24.199079606793699</v>
      </c>
      <c r="Q3965" s="137">
        <v>47.245942600051102</v>
      </c>
      <c r="R3965" s="137">
        <v>8.7512308230782505</v>
      </c>
      <c r="S3965" s="137">
        <v>25.3368602828047</v>
      </c>
      <c r="T3965" s="137">
        <v>29.645166095768001</v>
      </c>
      <c r="U3965" s="137">
        <v>33.1142832157201</v>
      </c>
      <c r="V3965" s="1">
        <v>0</v>
      </c>
      <c r="W3965" s="1">
        <v>0</v>
      </c>
      <c r="X3965" s="1">
        <v>4425291</v>
      </c>
      <c r="Y3965" s="1">
        <v>18820350</v>
      </c>
      <c r="Z3965" s="1">
        <v>8390706</v>
      </c>
      <c r="AA3965" s="1">
        <v>0</v>
      </c>
      <c r="AB3965" s="1">
        <v>26302875</v>
      </c>
      <c r="AC3965" s="1">
        <v>7719021</v>
      </c>
      <c r="AD3965" s="1">
        <v>8214173</v>
      </c>
      <c r="AE3965" s="1">
        <v>1093006</v>
      </c>
      <c r="AH3965" s="136">
        <f t="shared" si="61"/>
        <v>42422</v>
      </c>
      <c r="AI3965" s="177">
        <f>HLOOKUP(附加题模型!$E$2,历史数据!$B$3:$K$5000,ROW(A3963),)</f>
        <v>32.970931340327397</v>
      </c>
      <c r="AJ3965" s="177">
        <f>HLOOKUP(附加题模型!$E$2,历史数据!$L$3:$U$5000,ROW(A3963),)</f>
        <v>33.1142832157201</v>
      </c>
    </row>
    <row r="3966" spans="1:36" x14ac:dyDescent="0.2">
      <c r="A3966" s="148">
        <v>42423</v>
      </c>
      <c r="B3966" s="137">
        <v>22.639716003461199</v>
      </c>
      <c r="C3966" s="137">
        <v>96.198836942116301</v>
      </c>
      <c r="D3966" s="137">
        <v>15.5769657278135</v>
      </c>
      <c r="E3966" s="137">
        <v>10.4322559952208</v>
      </c>
      <c r="F3966" s="137">
        <v>24.3722155643547</v>
      </c>
      <c r="G3966" s="137">
        <v>47.245942600051102</v>
      </c>
      <c r="H3966" s="137">
        <v>8.7114525011551702</v>
      </c>
      <c r="I3966" s="137">
        <v>25.377991549497501</v>
      </c>
      <c r="J3966" s="137">
        <v>29.525436022683301</v>
      </c>
      <c r="K3966" s="137">
        <v>33.127315204392197</v>
      </c>
      <c r="L3966" s="137">
        <v>22.639716003461199</v>
      </c>
      <c r="M3966" s="137">
        <v>96.198836942116301</v>
      </c>
      <c r="N3966" s="137">
        <v>16.0558692048822</v>
      </c>
      <c r="O3966" s="137">
        <v>9.6847392326549109</v>
      </c>
      <c r="P3966" s="137">
        <v>23.3866724213152</v>
      </c>
      <c r="Q3966" s="137">
        <v>47.245942600051102</v>
      </c>
      <c r="R3966" s="137">
        <v>8.5788580947448896</v>
      </c>
      <c r="S3966" s="137">
        <v>25.624779149654699</v>
      </c>
      <c r="T3966" s="137">
        <v>29.094407759578498</v>
      </c>
      <c r="U3966" s="137">
        <v>31.459220654367702</v>
      </c>
      <c r="V3966" s="1">
        <v>0</v>
      </c>
      <c r="W3966" s="1">
        <v>0</v>
      </c>
      <c r="X3966" s="1">
        <v>4605753</v>
      </c>
      <c r="Y3966" s="1">
        <v>43946942</v>
      </c>
      <c r="Z3966" s="1">
        <v>7863385</v>
      </c>
      <c r="AA3966" s="1">
        <v>0</v>
      </c>
      <c r="AB3966" s="1">
        <v>18444333</v>
      </c>
      <c r="AC3966" s="1">
        <v>7591407</v>
      </c>
      <c r="AD3966" s="1">
        <v>6374381</v>
      </c>
      <c r="AE3966" s="1">
        <v>1382400</v>
      </c>
      <c r="AH3966" s="136">
        <f t="shared" si="61"/>
        <v>42423</v>
      </c>
      <c r="AI3966" s="177">
        <f>HLOOKUP(附加题模型!$E$2,历史数据!$B$3:$K$5000,ROW(A3964),)</f>
        <v>33.127315204392197</v>
      </c>
      <c r="AJ3966" s="177">
        <f>HLOOKUP(附加题模型!$E$2,历史数据!$L$3:$U$5000,ROW(A3964),)</f>
        <v>31.459220654367702</v>
      </c>
    </row>
    <row r="3967" spans="1:36" x14ac:dyDescent="0.2">
      <c r="A3967" s="148">
        <v>42424</v>
      </c>
      <c r="B3967" s="137">
        <v>22.639716003461199</v>
      </c>
      <c r="C3967" s="137">
        <v>96.198836942116301</v>
      </c>
      <c r="D3967" s="137">
        <v>16.610389020435399</v>
      </c>
      <c r="E3967" s="137">
        <v>9.3549524256405494</v>
      </c>
      <c r="F3967" s="137">
        <v>23.186900162591002</v>
      </c>
      <c r="G3967" s="137">
        <v>47.245942600051102</v>
      </c>
      <c r="H3967" s="137">
        <v>8.5921175353859205</v>
      </c>
      <c r="I3967" s="137">
        <v>25.583647882961799</v>
      </c>
      <c r="J3967" s="137">
        <v>28.950731671876799</v>
      </c>
      <c r="K3967" s="137">
        <v>31.4201246883515</v>
      </c>
      <c r="L3967" s="137">
        <v>22.639716003461199</v>
      </c>
      <c r="M3967" s="137">
        <v>96.198836942116301</v>
      </c>
      <c r="N3967" s="137">
        <v>16.0684719279629</v>
      </c>
      <c r="O3967" s="137">
        <v>9.2230377028348105</v>
      </c>
      <c r="P3967" s="137">
        <v>23.906080293998201</v>
      </c>
      <c r="Q3967" s="137">
        <v>47.245942600051102</v>
      </c>
      <c r="R3967" s="137">
        <v>8.9103441107705805</v>
      </c>
      <c r="S3967" s="137">
        <v>25.6659104163476</v>
      </c>
      <c r="T3967" s="137">
        <v>29.333867905747798</v>
      </c>
      <c r="U3967" s="137">
        <v>30.859749175452698</v>
      </c>
      <c r="V3967" s="1">
        <v>0</v>
      </c>
      <c r="W3967" s="1">
        <v>0</v>
      </c>
      <c r="X3967" s="1">
        <v>6031058</v>
      </c>
      <c r="Y3967" s="1">
        <v>24496195</v>
      </c>
      <c r="Z3967" s="1">
        <v>12978992</v>
      </c>
      <c r="AA3967" s="1">
        <v>0</v>
      </c>
      <c r="AB3967" s="1">
        <v>26064841</v>
      </c>
      <c r="AC3967" s="1">
        <v>8650425</v>
      </c>
      <c r="AD3967" s="1">
        <v>4062877</v>
      </c>
      <c r="AE3967" s="1">
        <v>2072507</v>
      </c>
      <c r="AH3967" s="136">
        <f t="shared" si="61"/>
        <v>42424</v>
      </c>
      <c r="AI3967" s="177">
        <f>HLOOKUP(附加题模型!$E$2,历史数据!$B$3:$K$5000,ROW(A3965),)</f>
        <v>31.4201246883515</v>
      </c>
      <c r="AJ3967" s="177">
        <f>HLOOKUP(附加题模型!$E$2,历史数据!$L$3:$U$5000,ROW(A3965),)</f>
        <v>30.859749175452698</v>
      </c>
    </row>
    <row r="3968" spans="1:36" x14ac:dyDescent="0.2">
      <c r="A3968" s="148">
        <v>42425</v>
      </c>
      <c r="B3968" s="137">
        <v>22.639716003461199</v>
      </c>
      <c r="C3968" s="137">
        <v>96.198836942116301</v>
      </c>
      <c r="D3968" s="137">
        <v>15.816417466347801</v>
      </c>
      <c r="E3968" s="137">
        <v>9.13509455429765</v>
      </c>
      <c r="F3968" s="137">
        <v>23.719626185855599</v>
      </c>
      <c r="G3968" s="137">
        <v>47.245942600051102</v>
      </c>
      <c r="H3968" s="137">
        <v>8.83078746692442</v>
      </c>
      <c r="I3968" s="137">
        <v>25.748172949733299</v>
      </c>
      <c r="J3968" s="137">
        <v>29.214137832663202</v>
      </c>
      <c r="K3968" s="137">
        <v>30.859749175452698</v>
      </c>
      <c r="L3968" s="137">
        <v>22.639716003461199</v>
      </c>
      <c r="M3968" s="137">
        <v>96.198836942116301</v>
      </c>
      <c r="N3968" s="137">
        <v>15.2618976507946</v>
      </c>
      <c r="O3968" s="137">
        <v>8.2996346431946098</v>
      </c>
      <c r="P3968" s="137">
        <v>21.522131339889199</v>
      </c>
      <c r="Q3968" s="137">
        <v>47.245942600051102</v>
      </c>
      <c r="R3968" s="137">
        <v>8.6318958573090008</v>
      </c>
      <c r="S3968" s="137">
        <v>23.11577188139</v>
      </c>
      <c r="T3968" s="137">
        <v>26.412454122481499</v>
      </c>
      <c r="U3968" s="137">
        <v>29.321974512148898</v>
      </c>
      <c r="V3968" s="1">
        <v>0</v>
      </c>
      <c r="W3968" s="1">
        <v>0</v>
      </c>
      <c r="X3968" s="1">
        <v>2864811</v>
      </c>
      <c r="Y3968" s="1">
        <v>19381140</v>
      </c>
      <c r="Z3968" s="1">
        <v>9126036</v>
      </c>
      <c r="AA3968" s="1">
        <v>0</v>
      </c>
      <c r="AB3968" s="1">
        <v>50576069</v>
      </c>
      <c r="AC3968" s="1">
        <v>12712467</v>
      </c>
      <c r="AD3968" s="1">
        <v>5217488</v>
      </c>
      <c r="AE3968" s="1">
        <v>1678231</v>
      </c>
      <c r="AH3968" s="136">
        <f t="shared" si="61"/>
        <v>42425</v>
      </c>
      <c r="AI3968" s="177">
        <f>HLOOKUP(附加题模型!$E$2,历史数据!$B$3:$K$5000,ROW(A3966),)</f>
        <v>30.859749175452698</v>
      </c>
      <c r="AJ3968" s="177">
        <f>HLOOKUP(附加题模型!$E$2,历史数据!$L$3:$U$5000,ROW(A3966),)</f>
        <v>29.321974512148898</v>
      </c>
    </row>
    <row r="3969" spans="1:36" x14ac:dyDescent="0.2">
      <c r="A3969" s="148">
        <v>42426</v>
      </c>
      <c r="B3969" s="137">
        <v>22.639716003461199</v>
      </c>
      <c r="C3969" s="137">
        <v>96.198836942116301</v>
      </c>
      <c r="D3969" s="137">
        <v>14.997240466098701</v>
      </c>
      <c r="E3969" s="137">
        <v>8.2446701753588894</v>
      </c>
      <c r="F3969" s="137">
        <v>21.322359081165001</v>
      </c>
      <c r="G3969" s="137">
        <v>47.245942600051102</v>
      </c>
      <c r="H3969" s="137">
        <v>8.7247119417961994</v>
      </c>
      <c r="I3969" s="137">
        <v>23.198034414775702</v>
      </c>
      <c r="J3969" s="137">
        <v>26.340616078630699</v>
      </c>
      <c r="K3969" s="137">
        <v>29.452294398869501</v>
      </c>
      <c r="L3969" s="137">
        <v>22.639716003461199</v>
      </c>
      <c r="M3969" s="137">
        <v>96.198836942116301</v>
      </c>
      <c r="N3969" s="137">
        <v>14.896418681452699</v>
      </c>
      <c r="O3969" s="137">
        <v>7.9808407297474</v>
      </c>
      <c r="P3969" s="137">
        <v>20.097089227656401</v>
      </c>
      <c r="Q3969" s="137">
        <v>47.245942600051102</v>
      </c>
      <c r="R3969" s="137">
        <v>9.0561979578218903</v>
      </c>
      <c r="S3969" s="137">
        <v>23.198034414775702</v>
      </c>
      <c r="T3969" s="137">
        <v>26.484292166332299</v>
      </c>
      <c r="U3969" s="137">
        <v>30.677301334043701</v>
      </c>
      <c r="V3969" s="1">
        <v>0</v>
      </c>
      <c r="W3969" s="1">
        <v>0</v>
      </c>
      <c r="X3969" s="1">
        <v>2842132</v>
      </c>
      <c r="Y3969" s="1">
        <v>15478179</v>
      </c>
      <c r="Z3969" s="1">
        <v>12928796</v>
      </c>
      <c r="AA3969" s="1">
        <v>0</v>
      </c>
      <c r="AB3969" s="1">
        <v>50357065</v>
      </c>
      <c r="AC3969" s="1">
        <v>7185985</v>
      </c>
      <c r="AD3969" s="1">
        <v>5609503</v>
      </c>
      <c r="AE3969" s="1">
        <v>1475565</v>
      </c>
      <c r="AH3969" s="136">
        <f t="shared" si="61"/>
        <v>42426</v>
      </c>
      <c r="AI3969" s="177">
        <f>HLOOKUP(附加题模型!$E$2,历史数据!$B$3:$K$5000,ROW(A3967),)</f>
        <v>29.452294398869501</v>
      </c>
      <c r="AJ3969" s="177">
        <f>HLOOKUP(附加题模型!$E$2,历史数据!$L$3:$U$5000,ROW(A3967),)</f>
        <v>30.677301334043701</v>
      </c>
    </row>
    <row r="3970" spans="1:36" x14ac:dyDescent="0.2">
      <c r="A3970" s="148">
        <v>42429</v>
      </c>
      <c r="B3970" s="137">
        <v>22.639716003461199</v>
      </c>
      <c r="C3970" s="137">
        <v>96.198836942116301</v>
      </c>
      <c r="D3970" s="137">
        <v>14.6443642198376</v>
      </c>
      <c r="E3970" s="137">
        <v>7.9148833683445297</v>
      </c>
      <c r="F3970" s="137">
        <v>19.724181011371201</v>
      </c>
      <c r="G3970" s="137">
        <v>47.245942600051102</v>
      </c>
      <c r="H3970" s="137">
        <v>8.7910091450013308</v>
      </c>
      <c r="I3970" s="137">
        <v>23.156903148082801</v>
      </c>
      <c r="J3970" s="137">
        <v>26.340616078630699</v>
      </c>
      <c r="K3970" s="137">
        <v>31.003101050845402</v>
      </c>
      <c r="L3970" s="137">
        <v>22.639716003461199</v>
      </c>
      <c r="M3970" s="137">
        <v>96.198836942116301</v>
      </c>
      <c r="N3970" s="137">
        <v>14.1528580196881</v>
      </c>
      <c r="O3970" s="137">
        <v>7.1893523929129497</v>
      </c>
      <c r="P3970" s="137">
        <v>18.086048489832599</v>
      </c>
      <c r="Q3970" s="137">
        <v>47.245942600051102</v>
      </c>
      <c r="R3970" s="137">
        <v>8.1545559942320107</v>
      </c>
      <c r="S3970" s="137">
        <v>21.840702613911201</v>
      </c>
      <c r="T3970" s="137">
        <v>24.400988894658799</v>
      </c>
      <c r="U3970" s="137">
        <v>29.139526670739901</v>
      </c>
      <c r="V3970" s="1">
        <v>0</v>
      </c>
      <c r="W3970" s="1">
        <v>0</v>
      </c>
      <c r="X3970" s="1">
        <v>1223700</v>
      </c>
      <c r="Y3970" s="1">
        <v>13816057</v>
      </c>
      <c r="Z3970" s="1">
        <v>10193372</v>
      </c>
      <c r="AA3970" s="1">
        <v>0</v>
      </c>
      <c r="AB3970" s="1">
        <v>27540910</v>
      </c>
      <c r="AC3970" s="1">
        <v>8853181</v>
      </c>
      <c r="AD3970" s="1">
        <v>6524610</v>
      </c>
      <c r="AE3970" s="1">
        <v>1213603</v>
      </c>
      <c r="AH3970" s="136">
        <f t="shared" si="61"/>
        <v>42429</v>
      </c>
      <c r="AI3970" s="177">
        <f>HLOOKUP(附加题模型!$E$2,历史数据!$B$3:$K$5000,ROW(A3968),)</f>
        <v>31.003101050845402</v>
      </c>
      <c r="AJ3970" s="177">
        <f>HLOOKUP(附加题模型!$E$2,历史数据!$L$3:$U$5000,ROW(A3968),)</f>
        <v>29.139526670739901</v>
      </c>
    </row>
    <row r="3971" spans="1:36" x14ac:dyDescent="0.2">
      <c r="A3971" s="148">
        <v>42430</v>
      </c>
      <c r="B3971" s="137">
        <v>22.639716003461199</v>
      </c>
      <c r="C3971" s="137">
        <v>96.198836942116301</v>
      </c>
      <c r="D3971" s="137">
        <v>13.472310973327399</v>
      </c>
      <c r="E3971" s="137">
        <v>7.2772955414501102</v>
      </c>
      <c r="F3971" s="137">
        <v>17.846321779363599</v>
      </c>
      <c r="G3971" s="137">
        <v>47.245942600051102</v>
      </c>
      <c r="H3971" s="137">
        <v>7.9821832658986498</v>
      </c>
      <c r="I3971" s="137">
        <v>22.046358947375499</v>
      </c>
      <c r="J3971" s="137">
        <v>24.592557011594302</v>
      </c>
      <c r="K3971" s="137">
        <v>29.1916546254282</v>
      </c>
      <c r="L3971" s="137">
        <v>22.639716003461199</v>
      </c>
      <c r="M3971" s="137">
        <v>96.198836942116301</v>
      </c>
      <c r="N3971" s="137">
        <v>13.875598111911501</v>
      </c>
      <c r="O3971" s="137">
        <v>7.4641747320915801</v>
      </c>
      <c r="P3971" s="137">
        <v>18.925091976474299</v>
      </c>
      <c r="Q3971" s="137">
        <v>47.245942600051102</v>
      </c>
      <c r="R3971" s="137">
        <v>8.0087021471806992</v>
      </c>
      <c r="S3971" s="137">
        <v>22.334277814225501</v>
      </c>
      <c r="T3971" s="137">
        <v>24.808071143146702</v>
      </c>
      <c r="U3971" s="137">
        <v>29.8171900816874</v>
      </c>
      <c r="V3971" s="1">
        <v>0</v>
      </c>
      <c r="W3971" s="1">
        <v>0</v>
      </c>
      <c r="X3971" s="1">
        <v>3882020</v>
      </c>
      <c r="Y3971" s="1">
        <v>12429675</v>
      </c>
      <c r="Z3971" s="1">
        <v>10850804</v>
      </c>
      <c r="AA3971" s="1">
        <v>0</v>
      </c>
      <c r="AB3971" s="1">
        <v>24862484</v>
      </c>
      <c r="AC3971" s="1">
        <v>6221301</v>
      </c>
      <c r="AD3971" s="1">
        <v>4409634</v>
      </c>
      <c r="AE3971" s="1">
        <v>702406</v>
      </c>
      <c r="AH3971" s="136">
        <f t="shared" si="61"/>
        <v>42430</v>
      </c>
      <c r="AI3971" s="177">
        <f>HLOOKUP(附加题模型!$E$2,历史数据!$B$3:$K$5000,ROW(A3969),)</f>
        <v>29.1916546254282</v>
      </c>
      <c r="AJ3971" s="177">
        <f>HLOOKUP(附加题模型!$E$2,历史数据!$L$3:$U$5000,ROW(A3969),)</f>
        <v>29.8171900816874</v>
      </c>
    </row>
    <row r="3972" spans="1:36" x14ac:dyDescent="0.2">
      <c r="A3972" s="148">
        <v>42431</v>
      </c>
      <c r="B3972" s="137">
        <v>22.639716003461199</v>
      </c>
      <c r="C3972" s="137">
        <v>96.198836942116301</v>
      </c>
      <c r="D3972" s="137">
        <v>13.913406281153801</v>
      </c>
      <c r="E3972" s="137">
        <v>7.4641747320915801</v>
      </c>
      <c r="F3972" s="137">
        <v>18.818546771821399</v>
      </c>
      <c r="G3972" s="137">
        <v>47.245942600051102</v>
      </c>
      <c r="H3972" s="137">
        <v>7.9821832658986498</v>
      </c>
      <c r="I3972" s="137">
        <v>22.2520152808398</v>
      </c>
      <c r="J3972" s="137">
        <v>24.903855201614501</v>
      </c>
      <c r="K3972" s="137">
        <v>29.7259661609829</v>
      </c>
      <c r="L3972" s="137">
        <v>22.639716003461199</v>
      </c>
      <c r="M3972" s="137">
        <v>96.198836942116301</v>
      </c>
      <c r="N3972" s="137">
        <v>14.556145158272299</v>
      </c>
      <c r="O3972" s="137">
        <v>7.8269402198073701</v>
      </c>
      <c r="P3972" s="137">
        <v>19.990544023003501</v>
      </c>
      <c r="Q3972" s="137">
        <v>47.245942600051102</v>
      </c>
      <c r="R3972" s="137">
        <v>8.6318958573090008</v>
      </c>
      <c r="S3972" s="137">
        <v>23.732740881782899</v>
      </c>
      <c r="T3972" s="137">
        <v>26.1011559324613</v>
      </c>
      <c r="U3972" s="137">
        <v>31.302836790302901</v>
      </c>
      <c r="V3972" s="1">
        <v>0</v>
      </c>
      <c r="W3972" s="1">
        <v>0</v>
      </c>
      <c r="X3972" s="1">
        <v>2784757</v>
      </c>
      <c r="Y3972" s="1">
        <v>13732954</v>
      </c>
      <c r="Z3972" s="1">
        <v>12014644</v>
      </c>
      <c r="AA3972" s="1">
        <v>0</v>
      </c>
      <c r="AB3972" s="1">
        <v>26684046</v>
      </c>
      <c r="AC3972" s="1">
        <v>8811040</v>
      </c>
      <c r="AD3972" s="1">
        <v>5339194</v>
      </c>
      <c r="AE3972" s="1">
        <v>845529</v>
      </c>
      <c r="AH3972" s="136">
        <f t="shared" si="61"/>
        <v>42431</v>
      </c>
      <c r="AI3972" s="177">
        <f>HLOOKUP(附加题模型!$E$2,历史数据!$B$3:$K$5000,ROW(A3970),)</f>
        <v>29.7259661609829</v>
      </c>
      <c r="AJ3972" s="177">
        <f>HLOOKUP(附加题模型!$E$2,历史数据!$L$3:$U$5000,ROW(A3970),)</f>
        <v>31.302836790302901</v>
      </c>
    </row>
    <row r="3973" spans="1:36" x14ac:dyDescent="0.2">
      <c r="A3973" s="148">
        <v>42432</v>
      </c>
      <c r="B3973" s="137">
        <v>22.639716003461199</v>
      </c>
      <c r="C3973" s="137">
        <v>96.198836942116301</v>
      </c>
      <c r="D3973" s="137">
        <v>14.593953327514599</v>
      </c>
      <c r="E3973" s="137">
        <v>7.7499899648373498</v>
      </c>
      <c r="F3973" s="137">
        <v>19.724181011371201</v>
      </c>
      <c r="G3973" s="137">
        <v>47.245942600051102</v>
      </c>
      <c r="H3973" s="137">
        <v>8.6849336198731102</v>
      </c>
      <c r="I3973" s="137">
        <v>23.732740881782899</v>
      </c>
      <c r="J3973" s="137">
        <v>26.077209917844399</v>
      </c>
      <c r="K3973" s="137">
        <v>31.928372246562098</v>
      </c>
      <c r="L3973" s="137">
        <v>22.639716003461199</v>
      </c>
      <c r="M3973" s="137">
        <v>96.198836942116301</v>
      </c>
      <c r="N3973" s="137">
        <v>14.5057342659493</v>
      </c>
      <c r="O3973" s="137">
        <v>7.80495443267308</v>
      </c>
      <c r="P3973" s="137">
        <v>19.897316968932198</v>
      </c>
      <c r="Q3973" s="137">
        <v>47.245942600051102</v>
      </c>
      <c r="R3973" s="137">
        <v>8.6318958573090008</v>
      </c>
      <c r="S3973" s="137">
        <v>24.061791015325799</v>
      </c>
      <c r="T3973" s="137">
        <v>26.340616078630699</v>
      </c>
      <c r="U3973" s="137">
        <v>32.410555827428503</v>
      </c>
      <c r="V3973" s="1">
        <v>0</v>
      </c>
      <c r="W3973" s="1">
        <v>0</v>
      </c>
      <c r="X3973" s="1">
        <v>2536996</v>
      </c>
      <c r="Y3973" s="1">
        <v>14038884</v>
      </c>
      <c r="Z3973" s="1">
        <v>10416250</v>
      </c>
      <c r="AA3973" s="1">
        <v>0</v>
      </c>
      <c r="AB3973" s="1">
        <v>23752495</v>
      </c>
      <c r="AC3973" s="1">
        <v>6142050</v>
      </c>
      <c r="AD3973" s="1">
        <v>3625353</v>
      </c>
      <c r="AE3973" s="1">
        <v>1113250</v>
      </c>
      <c r="AH3973" s="136">
        <f t="shared" si="61"/>
        <v>42432</v>
      </c>
      <c r="AI3973" s="177">
        <f>HLOOKUP(附加题模型!$E$2,历史数据!$B$3:$K$5000,ROW(A3971),)</f>
        <v>31.928372246562098</v>
      </c>
      <c r="AJ3973" s="177">
        <f>HLOOKUP(附加题模型!$E$2,历史数据!$L$3:$U$5000,ROW(A3971),)</f>
        <v>32.410555827428503</v>
      </c>
    </row>
    <row r="3974" spans="1:36" x14ac:dyDescent="0.2">
      <c r="A3974" s="148">
        <v>42433</v>
      </c>
      <c r="B3974" s="137">
        <v>22.639716003461199</v>
      </c>
      <c r="C3974" s="137">
        <v>96.198836942116301</v>
      </c>
      <c r="D3974" s="137">
        <v>14.4931315428685</v>
      </c>
      <c r="E3974" s="137">
        <v>7.7719757519716497</v>
      </c>
      <c r="F3974" s="137">
        <v>19.5643632043918</v>
      </c>
      <c r="G3974" s="137">
        <v>47.245942600051102</v>
      </c>
      <c r="H3974" s="137">
        <v>8.5655986541038605</v>
      </c>
      <c r="I3974" s="137">
        <v>24.1440535487116</v>
      </c>
      <c r="J3974" s="137">
        <v>26.268778034779899</v>
      </c>
      <c r="K3974" s="137">
        <v>32.293267929379901</v>
      </c>
      <c r="L3974" s="137">
        <v>22.639716003461199</v>
      </c>
      <c r="M3974" s="137">
        <v>96.198836942116301</v>
      </c>
      <c r="N3974" s="137">
        <v>13.799981773427</v>
      </c>
      <c r="O3974" s="137">
        <v>7.9588549426131099</v>
      </c>
      <c r="P3974" s="137">
        <v>17.939548833434898</v>
      </c>
      <c r="Q3974" s="137">
        <v>47.245942600051102</v>
      </c>
      <c r="R3974" s="137">
        <v>8.1810748755140601</v>
      </c>
      <c r="S3974" s="137">
        <v>23.732740881782899</v>
      </c>
      <c r="T3974" s="137">
        <v>25.8856418009089</v>
      </c>
      <c r="U3974" s="137">
        <v>30.8076212207644</v>
      </c>
      <c r="V3974" s="1">
        <v>0</v>
      </c>
      <c r="W3974" s="1">
        <v>0</v>
      </c>
      <c r="X3974" s="1">
        <v>2766100</v>
      </c>
      <c r="Y3974" s="1">
        <v>19508297</v>
      </c>
      <c r="Z3974" s="1">
        <v>9669342</v>
      </c>
      <c r="AA3974" s="1">
        <v>0</v>
      </c>
      <c r="AB3974" s="1">
        <v>17276681</v>
      </c>
      <c r="AC3974" s="1">
        <v>8454834</v>
      </c>
      <c r="AD3974" s="1">
        <v>3392907</v>
      </c>
      <c r="AE3974" s="1">
        <v>1535259</v>
      </c>
      <c r="AH3974" s="136">
        <f t="shared" ref="AH3974:AH4037" si="62">A3974</f>
        <v>42433</v>
      </c>
      <c r="AI3974" s="177">
        <f>HLOOKUP(附加题模型!$E$2,历史数据!$B$3:$K$5000,ROW(A3972),)</f>
        <v>32.293267929379901</v>
      </c>
      <c r="AJ3974" s="177">
        <f>HLOOKUP(附加题模型!$E$2,历史数据!$L$3:$U$5000,ROW(A3972),)</f>
        <v>30.8076212207644</v>
      </c>
    </row>
    <row r="3975" spans="1:36" x14ac:dyDescent="0.2">
      <c r="A3975" s="148">
        <v>42436</v>
      </c>
      <c r="B3975" s="137">
        <v>22.639716003461199</v>
      </c>
      <c r="C3975" s="137">
        <v>91.552654001919095</v>
      </c>
      <c r="D3975" s="137">
        <v>13.8251872195885</v>
      </c>
      <c r="E3975" s="137">
        <v>7.9258762619116796</v>
      </c>
      <c r="F3975" s="137">
        <v>18.086048489832599</v>
      </c>
      <c r="G3975" s="137">
        <v>47.245942600051102</v>
      </c>
      <c r="H3975" s="137">
        <v>8.2208531974371493</v>
      </c>
      <c r="I3975" s="137">
        <v>23.9795284819401</v>
      </c>
      <c r="J3975" s="137">
        <v>25.8856418009089</v>
      </c>
      <c r="K3975" s="137">
        <v>31.237676846942598</v>
      </c>
      <c r="L3975" s="137">
        <v>22.639716003461199</v>
      </c>
      <c r="M3975" s="137">
        <v>91.4003201350274</v>
      </c>
      <c r="N3975" s="137">
        <v>14.1528580196881</v>
      </c>
      <c r="O3975" s="137">
        <v>8.7063717051789808</v>
      </c>
      <c r="P3975" s="137">
        <v>18.472274856699499</v>
      </c>
      <c r="Q3975" s="137">
        <v>47.245942600051102</v>
      </c>
      <c r="R3975" s="137">
        <v>8.7910091450013308</v>
      </c>
      <c r="S3975" s="137">
        <v>24.102922282018699</v>
      </c>
      <c r="T3975" s="137">
        <v>26.316670064013799</v>
      </c>
      <c r="U3975" s="137">
        <v>31.641668495776599</v>
      </c>
      <c r="V3975" s="1">
        <v>0</v>
      </c>
      <c r="W3975" s="1">
        <v>15329454</v>
      </c>
      <c r="X3975" s="1">
        <v>2593373</v>
      </c>
      <c r="Y3975" s="1">
        <v>23781475</v>
      </c>
      <c r="Z3975" s="1">
        <v>7574273</v>
      </c>
      <c r="AA3975" s="1">
        <v>0</v>
      </c>
      <c r="AB3975" s="1">
        <v>19088997</v>
      </c>
      <c r="AC3975" s="1">
        <v>6372982</v>
      </c>
      <c r="AD3975" s="1">
        <v>5074646</v>
      </c>
      <c r="AE3975" s="1">
        <v>471525</v>
      </c>
      <c r="AH3975" s="136">
        <f t="shared" si="62"/>
        <v>42436</v>
      </c>
      <c r="AI3975" s="177">
        <f>HLOOKUP(附加题模型!$E$2,历史数据!$B$3:$K$5000,ROW(A3973),)</f>
        <v>31.237676846942598</v>
      </c>
      <c r="AJ3975" s="177">
        <f>HLOOKUP(附加题模型!$E$2,历史数据!$L$3:$U$5000,ROW(A3973),)</f>
        <v>31.641668495776599</v>
      </c>
    </row>
    <row r="3976" spans="1:36" x14ac:dyDescent="0.2">
      <c r="A3976" s="148">
        <v>42437</v>
      </c>
      <c r="B3976" s="137">
        <v>22.639716003461199</v>
      </c>
      <c r="C3976" s="137">
        <v>91.781154802256694</v>
      </c>
      <c r="D3976" s="137">
        <v>14.115049850445899</v>
      </c>
      <c r="E3976" s="137">
        <v>8.6953788116118407</v>
      </c>
      <c r="F3976" s="137">
        <v>18.512229308444301</v>
      </c>
      <c r="G3976" s="137">
        <v>47.245942600051102</v>
      </c>
      <c r="H3976" s="137">
        <v>8.6716741792320793</v>
      </c>
      <c r="I3976" s="137">
        <v>24.102922282018699</v>
      </c>
      <c r="J3976" s="137">
        <v>26.292724049396799</v>
      </c>
      <c r="K3976" s="137">
        <v>31.6677324731208</v>
      </c>
      <c r="L3976" s="137">
        <v>22.639716003461199</v>
      </c>
      <c r="M3976" s="137">
        <v>90.790984667460506</v>
      </c>
      <c r="N3976" s="137">
        <v>14.858610512210401</v>
      </c>
      <c r="O3976" s="137">
        <v>8.9262295765218909</v>
      </c>
      <c r="P3976" s="137">
        <v>19.2314094398515</v>
      </c>
      <c r="Q3976" s="137">
        <v>47.245942600051102</v>
      </c>
      <c r="R3976" s="137">
        <v>8.8042685856423599</v>
      </c>
      <c r="S3976" s="137">
        <v>24.349709882175901</v>
      </c>
      <c r="T3976" s="137">
        <v>26.604022239416999</v>
      </c>
      <c r="U3976" s="137">
        <v>31.172516903582199</v>
      </c>
      <c r="V3976" s="1">
        <v>0</v>
      </c>
      <c r="W3976" s="1">
        <v>9378193</v>
      </c>
      <c r="X3976" s="1">
        <v>2498294</v>
      </c>
      <c r="Y3976" s="1">
        <v>26630202</v>
      </c>
      <c r="Z3976" s="1">
        <v>8715252</v>
      </c>
      <c r="AA3976" s="1">
        <v>0</v>
      </c>
      <c r="AB3976" s="1">
        <v>20504795</v>
      </c>
      <c r="AC3976" s="1">
        <v>8657758</v>
      </c>
      <c r="AD3976" s="1">
        <v>3802811</v>
      </c>
      <c r="AE3976" s="1">
        <v>714831</v>
      </c>
      <c r="AH3976" s="136">
        <f t="shared" si="62"/>
        <v>42437</v>
      </c>
      <c r="AI3976" s="177">
        <f>HLOOKUP(附加题模型!$E$2,历史数据!$B$3:$K$5000,ROW(A3974),)</f>
        <v>31.6677324731208</v>
      </c>
      <c r="AJ3976" s="177">
        <f>HLOOKUP(附加题模型!$E$2,历史数据!$L$3:$U$5000,ROW(A3974),)</f>
        <v>31.172516903582199</v>
      </c>
    </row>
    <row r="3977" spans="1:36" x14ac:dyDescent="0.2">
      <c r="A3977" s="148">
        <v>42438</v>
      </c>
      <c r="B3977" s="137">
        <v>22.639716003461199</v>
      </c>
      <c r="C3977" s="137">
        <v>89.876981466110294</v>
      </c>
      <c r="D3977" s="137">
        <v>14.530939712110801</v>
      </c>
      <c r="E3977" s="137">
        <v>8.2446701753588894</v>
      </c>
      <c r="F3977" s="137">
        <v>18.8585012235663</v>
      </c>
      <c r="G3977" s="137">
        <v>47.245942600051102</v>
      </c>
      <c r="H3977" s="137">
        <v>8.5921175353859205</v>
      </c>
      <c r="I3977" s="137">
        <v>23.897265948554399</v>
      </c>
      <c r="J3977" s="137">
        <v>26.1011559324613</v>
      </c>
      <c r="K3977" s="137">
        <v>30.638205368027499</v>
      </c>
      <c r="L3977" s="137">
        <v>22.639716003461199</v>
      </c>
      <c r="M3977" s="137">
        <v>90.029315333002003</v>
      </c>
      <c r="N3977" s="137">
        <v>15.4383357739252</v>
      </c>
      <c r="O3977" s="137">
        <v>8.8602722151190196</v>
      </c>
      <c r="P3977" s="137">
        <v>19.0982279340353</v>
      </c>
      <c r="Q3977" s="137">
        <v>47.245942600051102</v>
      </c>
      <c r="R3977" s="137">
        <v>8.3136692819243407</v>
      </c>
      <c r="S3977" s="137">
        <v>23.938397215247299</v>
      </c>
      <c r="T3977" s="137">
        <v>26.292724049396799</v>
      </c>
      <c r="U3977" s="137">
        <v>30.6512373566996</v>
      </c>
      <c r="V3977" s="1">
        <v>0</v>
      </c>
      <c r="W3977" s="1">
        <v>4676793</v>
      </c>
      <c r="X3977" s="1">
        <v>4698436</v>
      </c>
      <c r="Y3977" s="1">
        <v>17604704</v>
      </c>
      <c r="Z3977" s="1">
        <v>7462257</v>
      </c>
      <c r="AA3977" s="1">
        <v>0</v>
      </c>
      <c r="AB3977" s="1">
        <v>14092263</v>
      </c>
      <c r="AC3977" s="1">
        <v>3940285</v>
      </c>
      <c r="AD3977" s="1">
        <v>1966514</v>
      </c>
      <c r="AE3977" s="1">
        <v>435000</v>
      </c>
      <c r="AH3977" s="136">
        <f t="shared" si="62"/>
        <v>42438</v>
      </c>
      <c r="AI3977" s="177">
        <f>HLOOKUP(附加题模型!$E$2,历史数据!$B$3:$K$5000,ROW(A3975),)</f>
        <v>30.638205368027499</v>
      </c>
      <c r="AJ3977" s="177">
        <f>HLOOKUP(附加题模型!$E$2,历史数据!$L$3:$U$5000,ROW(A3975),)</f>
        <v>30.6512373566996</v>
      </c>
    </row>
    <row r="3978" spans="1:36" x14ac:dyDescent="0.2">
      <c r="A3978" s="148">
        <v>42439</v>
      </c>
      <c r="B3978" s="137">
        <v>22.639716003461199</v>
      </c>
      <c r="C3978" s="137">
        <v>90.410150000231198</v>
      </c>
      <c r="D3978" s="137">
        <v>15.375322158521399</v>
      </c>
      <c r="E3978" s="137">
        <v>8.9592082572233291</v>
      </c>
      <c r="F3978" s="137">
        <v>19.178136837524999</v>
      </c>
      <c r="G3978" s="137">
        <v>47.245942600051102</v>
      </c>
      <c r="H3978" s="137">
        <v>8.3269287225653699</v>
      </c>
      <c r="I3978" s="137">
        <v>23.8150034151687</v>
      </c>
      <c r="J3978" s="137">
        <v>26.340616078630699</v>
      </c>
      <c r="K3978" s="137">
        <v>30.9770370735013</v>
      </c>
      <c r="L3978" s="137">
        <v>22.639716003461199</v>
      </c>
      <c r="M3978" s="137">
        <v>85.840133993479895</v>
      </c>
      <c r="N3978" s="137">
        <v>14.896418681452699</v>
      </c>
      <c r="O3978" s="137">
        <v>8.7833219601489994</v>
      </c>
      <c r="P3978" s="137">
        <v>18.791910470658198</v>
      </c>
      <c r="Q3978" s="137">
        <v>47.245942600051102</v>
      </c>
      <c r="R3978" s="137">
        <v>8.0882587910268704</v>
      </c>
      <c r="S3978" s="137">
        <v>23.527084548318602</v>
      </c>
      <c r="T3978" s="137">
        <v>26.149047961695199</v>
      </c>
      <c r="U3978" s="137">
        <v>29.6608062176226</v>
      </c>
      <c r="V3978" s="1">
        <v>0</v>
      </c>
      <c r="W3978" s="1">
        <v>7914181</v>
      </c>
      <c r="X3978" s="1">
        <v>1993450</v>
      </c>
      <c r="Y3978" s="1">
        <v>22692788</v>
      </c>
      <c r="Z3978" s="1">
        <v>6271888</v>
      </c>
      <c r="AA3978" s="1">
        <v>0</v>
      </c>
      <c r="AB3978" s="1">
        <v>11204045</v>
      </c>
      <c r="AC3978" s="1">
        <v>4406866</v>
      </c>
      <c r="AD3978" s="1">
        <v>2419190</v>
      </c>
      <c r="AE3978" s="1">
        <v>669785</v>
      </c>
      <c r="AH3978" s="136">
        <f t="shared" si="62"/>
        <v>42439</v>
      </c>
      <c r="AI3978" s="177">
        <f>HLOOKUP(附加题模型!$E$2,历史数据!$B$3:$K$5000,ROW(A3976),)</f>
        <v>30.9770370735013</v>
      </c>
      <c r="AJ3978" s="177">
        <f>HLOOKUP(附加题模型!$E$2,历史数据!$L$3:$U$5000,ROW(A3976),)</f>
        <v>29.6608062176226</v>
      </c>
    </row>
    <row r="3979" spans="1:36" x14ac:dyDescent="0.2">
      <c r="A3979" s="148">
        <v>42440</v>
      </c>
      <c r="B3979" s="137">
        <v>22.639716003461199</v>
      </c>
      <c r="C3979" s="137">
        <v>84.926130792129598</v>
      </c>
      <c r="D3979" s="137">
        <v>14.593953327514599</v>
      </c>
      <c r="E3979" s="137">
        <v>8.6294214502089694</v>
      </c>
      <c r="F3979" s="137">
        <v>18.645410814260401</v>
      </c>
      <c r="G3979" s="137">
        <v>47.245942600051102</v>
      </c>
      <c r="H3979" s="137">
        <v>7.9556643846165898</v>
      </c>
      <c r="I3979" s="137">
        <v>23.4448220149329</v>
      </c>
      <c r="J3979" s="137">
        <v>25.8856418009089</v>
      </c>
      <c r="K3979" s="137">
        <v>29.139526670739901</v>
      </c>
      <c r="L3979" s="137">
        <v>22.639716003461199</v>
      </c>
      <c r="M3979" s="137">
        <v>86.525636394492594</v>
      </c>
      <c r="N3979" s="137">
        <v>14.7955968968067</v>
      </c>
      <c r="O3979" s="137">
        <v>8.2996346431946098</v>
      </c>
      <c r="P3979" s="137">
        <v>18.139321092159101</v>
      </c>
      <c r="Q3979" s="137">
        <v>47.245942600051102</v>
      </c>
      <c r="R3979" s="137">
        <v>8.0617399097448104</v>
      </c>
      <c r="S3979" s="137">
        <v>23.650478348397201</v>
      </c>
      <c r="T3979" s="137">
        <v>25.4067215085702</v>
      </c>
      <c r="U3979" s="137">
        <v>28.709471044561699</v>
      </c>
      <c r="V3979" s="1">
        <v>0</v>
      </c>
      <c r="W3979" s="1">
        <v>5055286</v>
      </c>
      <c r="X3979" s="1">
        <v>1917434</v>
      </c>
      <c r="Y3979" s="1">
        <v>12618474</v>
      </c>
      <c r="Z3979" s="1">
        <v>6445239</v>
      </c>
      <c r="AA3979" s="1">
        <v>0</v>
      </c>
      <c r="AB3979" s="1">
        <v>8611639</v>
      </c>
      <c r="AC3979" s="1">
        <v>3019840</v>
      </c>
      <c r="AD3979" s="1">
        <v>3290723</v>
      </c>
      <c r="AE3979" s="1">
        <v>814076</v>
      </c>
      <c r="AH3979" s="136">
        <f t="shared" si="62"/>
        <v>42440</v>
      </c>
      <c r="AI3979" s="177">
        <f>HLOOKUP(附加题模型!$E$2,历史数据!$B$3:$K$5000,ROW(A3977),)</f>
        <v>29.139526670739901</v>
      </c>
      <c r="AJ3979" s="177">
        <f>HLOOKUP(附加题模型!$E$2,历史数据!$L$3:$U$5000,ROW(A3977),)</f>
        <v>28.709471044561699</v>
      </c>
    </row>
    <row r="3980" spans="1:36" x14ac:dyDescent="0.2">
      <c r="A3980" s="148">
        <v>42443</v>
      </c>
      <c r="B3980" s="137">
        <v>22.639716003461199</v>
      </c>
      <c r="C3980" s="137">
        <v>86.906471061721902</v>
      </c>
      <c r="D3980" s="137">
        <v>14.8081996198874</v>
      </c>
      <c r="E3980" s="137">
        <v>8.4535351531346503</v>
      </c>
      <c r="F3980" s="137">
        <v>18.432320404954599</v>
      </c>
      <c r="G3980" s="137">
        <v>47.245942600051102</v>
      </c>
      <c r="H3980" s="137">
        <v>8.1943343161550892</v>
      </c>
      <c r="I3980" s="137">
        <v>23.856134681861501</v>
      </c>
      <c r="J3980" s="137">
        <v>25.7419657132073</v>
      </c>
      <c r="K3980" s="137">
        <v>29.061334738707501</v>
      </c>
      <c r="L3980" s="137">
        <v>22.639716003461199</v>
      </c>
      <c r="M3980" s="137">
        <v>90.867151600906396</v>
      </c>
      <c r="N3980" s="137">
        <v>15.2871030969561</v>
      </c>
      <c r="O3980" s="137">
        <v>8.5194925145375198</v>
      </c>
      <c r="P3980" s="137">
        <v>19.9505895712587</v>
      </c>
      <c r="Q3980" s="137">
        <v>47.245942600051102</v>
      </c>
      <c r="R3980" s="137">
        <v>8.3534476038474192</v>
      </c>
      <c r="S3980" s="137">
        <v>24.431972415561599</v>
      </c>
      <c r="T3980" s="137">
        <v>26.172993976312199</v>
      </c>
      <c r="U3980" s="137">
        <v>30.142989798489001</v>
      </c>
      <c r="V3980" s="1">
        <v>0</v>
      </c>
      <c r="W3980" s="1">
        <v>6216327</v>
      </c>
      <c r="X3980" s="1">
        <v>1872807</v>
      </c>
      <c r="Y3980" s="1">
        <v>8924510</v>
      </c>
      <c r="Z3980" s="1">
        <v>11705985</v>
      </c>
      <c r="AA3980" s="1">
        <v>0</v>
      </c>
      <c r="AB3980" s="1">
        <v>11629664</v>
      </c>
      <c r="AC3980" s="1">
        <v>7885906</v>
      </c>
      <c r="AD3980" s="1">
        <v>2871217</v>
      </c>
      <c r="AE3980" s="1">
        <v>936076</v>
      </c>
      <c r="AH3980" s="136">
        <f t="shared" si="62"/>
        <v>42443</v>
      </c>
      <c r="AI3980" s="177">
        <f>HLOOKUP(附加题模型!$E$2,历史数据!$B$3:$K$5000,ROW(A3978),)</f>
        <v>29.061334738707501</v>
      </c>
      <c r="AJ3980" s="177">
        <f>HLOOKUP(附加题模型!$E$2,历史数据!$L$3:$U$5000,ROW(A3978),)</f>
        <v>30.142989798489001</v>
      </c>
    </row>
    <row r="3981" spans="1:36" x14ac:dyDescent="0.2">
      <c r="A3981" s="148">
        <v>42444</v>
      </c>
      <c r="B3981" s="137">
        <v>22.639716003461199</v>
      </c>
      <c r="C3981" s="137">
        <v>91.019485467798106</v>
      </c>
      <c r="D3981" s="137">
        <v>15.2871030969561</v>
      </c>
      <c r="E3981" s="137">
        <v>8.5744569823732402</v>
      </c>
      <c r="F3981" s="137">
        <v>19.7108628607896</v>
      </c>
      <c r="G3981" s="137">
        <v>47.245942600051102</v>
      </c>
      <c r="H3981" s="137">
        <v>8.2871504006422807</v>
      </c>
      <c r="I3981" s="137">
        <v>24.4731036822545</v>
      </c>
      <c r="J3981" s="137">
        <v>26.388508107864599</v>
      </c>
      <c r="K3981" s="137">
        <v>30.156021787161102</v>
      </c>
      <c r="L3981" s="137">
        <v>22.639716003461199</v>
      </c>
      <c r="M3981" s="137">
        <v>91.095652401243996</v>
      </c>
      <c r="N3981" s="137">
        <v>15.4257330508444</v>
      </c>
      <c r="O3981" s="137">
        <v>8.2336772817917403</v>
      </c>
      <c r="P3981" s="137">
        <v>19.391227246830901</v>
      </c>
      <c r="Q3981" s="137">
        <v>47.245942600051102</v>
      </c>
      <c r="R3981" s="137">
        <v>8.3136692819243407</v>
      </c>
      <c r="S3981" s="137">
        <v>24.514234948947401</v>
      </c>
      <c r="T3981" s="137">
        <v>26.675860283267799</v>
      </c>
      <c r="U3981" s="137">
        <v>30.286341673881701</v>
      </c>
      <c r="V3981" s="1">
        <v>0</v>
      </c>
      <c r="W3981" s="1">
        <v>4880969</v>
      </c>
      <c r="X3981" s="1">
        <v>2692151</v>
      </c>
      <c r="Y3981" s="1">
        <v>8194811</v>
      </c>
      <c r="Z3981" s="1">
        <v>9097304</v>
      </c>
      <c r="AA3981" s="1">
        <v>0</v>
      </c>
      <c r="AB3981" s="1">
        <v>9441410</v>
      </c>
      <c r="AC3981" s="1">
        <v>6462076</v>
      </c>
      <c r="AD3981" s="1">
        <v>4597246</v>
      </c>
      <c r="AE3981" s="1">
        <v>619849</v>
      </c>
      <c r="AH3981" s="136">
        <f t="shared" si="62"/>
        <v>42444</v>
      </c>
      <c r="AI3981" s="177">
        <f>HLOOKUP(附加题模型!$E$2,历史数据!$B$3:$K$5000,ROW(A3979),)</f>
        <v>30.156021787161102</v>
      </c>
      <c r="AJ3981" s="177">
        <f>HLOOKUP(附加题模型!$E$2,历史数据!$L$3:$U$5000,ROW(A3979),)</f>
        <v>30.286341673881701</v>
      </c>
    </row>
    <row r="3982" spans="1:36" x14ac:dyDescent="0.2">
      <c r="A3982" s="148">
        <v>42445</v>
      </c>
      <c r="B3982" s="137">
        <v>22.639716003461199</v>
      </c>
      <c r="C3982" s="137">
        <v>93.913828938740593</v>
      </c>
      <c r="D3982" s="137">
        <v>15.702992958621</v>
      </c>
      <c r="E3982" s="137">
        <v>8.7173645987461299</v>
      </c>
      <c r="F3982" s="137">
        <v>19.790771764279299</v>
      </c>
      <c r="G3982" s="137">
        <v>47.245942600051102</v>
      </c>
      <c r="H3982" s="137">
        <v>8.4197448070525596</v>
      </c>
      <c r="I3982" s="137">
        <v>25.3368602828047</v>
      </c>
      <c r="J3982" s="137">
        <v>27.298456663308201</v>
      </c>
      <c r="K3982" s="137">
        <v>30.872781164124699</v>
      </c>
      <c r="L3982" s="137">
        <v>22.639716003461199</v>
      </c>
      <c r="M3982" s="137">
        <v>89.800814532664404</v>
      </c>
      <c r="N3982" s="137">
        <v>15.4509384970059</v>
      </c>
      <c r="O3982" s="137">
        <v>8.2556630689260295</v>
      </c>
      <c r="P3982" s="137">
        <v>19.0849097834537</v>
      </c>
      <c r="Q3982" s="137">
        <v>47.245942600051102</v>
      </c>
      <c r="R3982" s="137">
        <v>8.2738909600012605</v>
      </c>
      <c r="S3982" s="137">
        <v>24.761022549104499</v>
      </c>
      <c r="T3982" s="137">
        <v>27.154780575606601</v>
      </c>
      <c r="U3982" s="137">
        <v>30.286341673881701</v>
      </c>
      <c r="V3982" s="1">
        <v>0</v>
      </c>
      <c r="W3982" s="1">
        <v>7454654</v>
      </c>
      <c r="X3982" s="1">
        <v>2324780</v>
      </c>
      <c r="Y3982" s="1">
        <v>8307853</v>
      </c>
      <c r="Z3982" s="1">
        <v>7637819</v>
      </c>
      <c r="AA3982" s="1">
        <v>0</v>
      </c>
      <c r="AB3982" s="1">
        <v>10964090</v>
      </c>
      <c r="AC3982" s="1">
        <v>10165370</v>
      </c>
      <c r="AD3982" s="1">
        <v>5126896</v>
      </c>
      <c r="AE3982" s="1">
        <v>586089</v>
      </c>
      <c r="AH3982" s="136">
        <f t="shared" si="62"/>
        <v>42445</v>
      </c>
      <c r="AI3982" s="177">
        <f>HLOOKUP(附加题模型!$E$2,历史数据!$B$3:$K$5000,ROW(A3980),)</f>
        <v>30.872781164124699</v>
      </c>
      <c r="AJ3982" s="177">
        <f>HLOOKUP(附加题模型!$E$2,历史数据!$L$3:$U$5000,ROW(A3980),)</f>
        <v>30.286341673881701</v>
      </c>
    </row>
    <row r="3983" spans="1:36" x14ac:dyDescent="0.2">
      <c r="A3983" s="148">
        <v>42446</v>
      </c>
      <c r="B3983" s="137">
        <v>22.639716003461199</v>
      </c>
      <c r="C3983" s="137">
        <v>89.419979865435096</v>
      </c>
      <c r="D3983" s="137">
        <v>15.4257330508444</v>
      </c>
      <c r="E3983" s="137">
        <v>8.2556630689260295</v>
      </c>
      <c r="F3983" s="137">
        <v>19.204773138688299</v>
      </c>
      <c r="G3983" s="137">
        <v>47.245942600051102</v>
      </c>
      <c r="H3983" s="137">
        <v>8.3534476038474192</v>
      </c>
      <c r="I3983" s="137">
        <v>24.8021538157974</v>
      </c>
      <c r="J3983" s="137">
        <v>27.058996517138802</v>
      </c>
      <c r="K3983" s="137">
        <v>30.286341673881701</v>
      </c>
      <c r="L3983" s="137">
        <v>22.639716003461199</v>
      </c>
      <c r="M3983" s="137">
        <v>91.476487068473205</v>
      </c>
      <c r="N3983" s="137">
        <v>15.7408011278633</v>
      </c>
      <c r="O3983" s="137">
        <v>8.3875777917317809</v>
      </c>
      <c r="P3983" s="137">
        <v>19.923953270095399</v>
      </c>
      <c r="Q3983" s="137">
        <v>47.245942600051102</v>
      </c>
      <c r="R3983" s="137">
        <v>8.6318958573090008</v>
      </c>
      <c r="S3983" s="137">
        <v>25.419122816190399</v>
      </c>
      <c r="T3983" s="137">
        <v>27.633700867945301</v>
      </c>
      <c r="U3983" s="137">
        <v>31.563476563744199</v>
      </c>
      <c r="V3983" s="1">
        <v>0</v>
      </c>
      <c r="W3983" s="1">
        <v>4767091</v>
      </c>
      <c r="X3983" s="1">
        <v>2751840</v>
      </c>
      <c r="Y3983" s="1">
        <v>10535027</v>
      </c>
      <c r="Z3983" s="1">
        <v>11064661</v>
      </c>
      <c r="AA3983" s="1">
        <v>0</v>
      </c>
      <c r="AB3983" s="1">
        <v>16542737</v>
      </c>
      <c r="AC3983" s="1">
        <v>9699527</v>
      </c>
      <c r="AD3983" s="1">
        <v>5983766</v>
      </c>
      <c r="AE3983" s="1">
        <v>1092101</v>
      </c>
      <c r="AH3983" s="136">
        <f t="shared" si="62"/>
        <v>42446</v>
      </c>
      <c r="AI3983" s="177">
        <f>HLOOKUP(附加题模型!$E$2,历史数据!$B$3:$K$5000,ROW(A3981),)</f>
        <v>30.286341673881701</v>
      </c>
      <c r="AJ3983" s="177">
        <f>HLOOKUP(附加题模型!$E$2,历史数据!$L$3:$U$5000,ROW(A3981),)</f>
        <v>31.563476563744199</v>
      </c>
    </row>
    <row r="3984" spans="1:36" x14ac:dyDescent="0.2">
      <c r="A3984" s="148">
        <v>42447</v>
      </c>
      <c r="B3984" s="137">
        <v>22.639716003461199</v>
      </c>
      <c r="C3984" s="137">
        <v>91.857321735702499</v>
      </c>
      <c r="D3984" s="137">
        <v>15.7534038509441</v>
      </c>
      <c r="E3984" s="137">
        <v>8.3875777917317809</v>
      </c>
      <c r="F3984" s="137">
        <v>20.043816625329999</v>
      </c>
      <c r="G3984" s="137">
        <v>47.245942600051102</v>
      </c>
      <c r="H3984" s="137">
        <v>8.6716741792320793</v>
      </c>
      <c r="I3984" s="137">
        <v>25.5013853495761</v>
      </c>
      <c r="J3984" s="137">
        <v>27.561862824094501</v>
      </c>
      <c r="K3984" s="137">
        <v>31.993532189922401</v>
      </c>
      <c r="L3984" s="137">
        <v>22.639716003461199</v>
      </c>
      <c r="M3984" s="137">
        <v>93.761495071848898</v>
      </c>
      <c r="N3984" s="137">
        <v>16.118882820286</v>
      </c>
      <c r="O3984" s="137">
        <v>8.3875777917317809</v>
      </c>
      <c r="P3984" s="137">
        <v>21.335677231746601</v>
      </c>
      <c r="Q3984" s="137">
        <v>47.245942600051102</v>
      </c>
      <c r="R3984" s="137">
        <v>8.9236035514116097</v>
      </c>
      <c r="S3984" s="137">
        <v>26.282879416740499</v>
      </c>
      <c r="T3984" s="137">
        <v>29.046515730344598</v>
      </c>
      <c r="U3984" s="137">
        <v>32.436619804772697</v>
      </c>
      <c r="V3984" s="1">
        <v>0</v>
      </c>
      <c r="W3984" s="1">
        <v>6561459</v>
      </c>
      <c r="X3984" s="1">
        <v>3542211</v>
      </c>
      <c r="Y3984" s="1">
        <v>0</v>
      </c>
      <c r="Z3984" s="1">
        <v>12210907</v>
      </c>
      <c r="AA3984" s="1">
        <v>0</v>
      </c>
      <c r="AB3984" s="1">
        <v>23019081</v>
      </c>
      <c r="AC3984" s="1">
        <v>16718167</v>
      </c>
      <c r="AD3984" s="1">
        <v>5989177</v>
      </c>
      <c r="AE3984" s="1">
        <v>608213</v>
      </c>
      <c r="AH3984" s="136">
        <f t="shared" si="62"/>
        <v>42447</v>
      </c>
      <c r="AI3984" s="177">
        <f>HLOOKUP(附加题模型!$E$2,历史数据!$B$3:$K$5000,ROW(A3982),)</f>
        <v>31.993532189922401</v>
      </c>
      <c r="AJ3984" s="177">
        <f>HLOOKUP(附加题模型!$E$2,历史数据!$L$3:$U$5000,ROW(A3982),)</f>
        <v>32.436619804772697</v>
      </c>
    </row>
    <row r="3985" spans="1:36" x14ac:dyDescent="0.2">
      <c r="A3985" s="148">
        <v>42450</v>
      </c>
      <c r="B3985" s="137">
        <v>22.639716003461199</v>
      </c>
      <c r="C3985" s="137">
        <v>94.294663605969902</v>
      </c>
      <c r="D3985" s="137">
        <v>16.181896435689701</v>
      </c>
      <c r="E3985" s="137">
        <v>8.3875777917317809</v>
      </c>
      <c r="F3985" s="137">
        <v>21.708585448031801</v>
      </c>
      <c r="G3985" s="137">
        <v>47.245942600051102</v>
      </c>
      <c r="H3985" s="137">
        <v>9.0827168391039397</v>
      </c>
      <c r="I3985" s="137">
        <v>26.611929550283499</v>
      </c>
      <c r="J3985" s="137">
        <v>28.974677686493798</v>
      </c>
      <c r="K3985" s="137">
        <v>32.619067646181598</v>
      </c>
      <c r="L3985" s="137">
        <v>22.639716003461199</v>
      </c>
      <c r="M3985" s="137">
        <v>95.437167607657699</v>
      </c>
      <c r="N3985" s="137">
        <v>16.686005358919999</v>
      </c>
      <c r="O3985" s="137">
        <v>8.3875777917317809</v>
      </c>
      <c r="P3985" s="137">
        <v>22.614219687581599</v>
      </c>
      <c r="Q3985" s="137">
        <v>47.245942600051102</v>
      </c>
      <c r="R3985" s="137">
        <v>9.2550895674373006</v>
      </c>
      <c r="S3985" s="137">
        <v>26.570798283590602</v>
      </c>
      <c r="T3985" s="137">
        <v>29.549382037300301</v>
      </c>
      <c r="U3985" s="137">
        <v>32.749387532902297</v>
      </c>
      <c r="V3985" s="1">
        <v>0</v>
      </c>
      <c r="W3985" s="1">
        <v>6925830</v>
      </c>
      <c r="X3985" s="1">
        <v>4011417</v>
      </c>
      <c r="Y3985" s="1">
        <v>0</v>
      </c>
      <c r="Z3985" s="1">
        <v>16123045</v>
      </c>
      <c r="AA3985" s="1">
        <v>0</v>
      </c>
      <c r="AB3985" s="1">
        <v>24470676</v>
      </c>
      <c r="AC3985" s="1">
        <v>13701360</v>
      </c>
      <c r="AD3985" s="1">
        <v>5404168</v>
      </c>
      <c r="AE3985" s="1">
        <v>831292</v>
      </c>
      <c r="AH3985" s="136">
        <f t="shared" si="62"/>
        <v>42450</v>
      </c>
      <c r="AI3985" s="177">
        <f>HLOOKUP(附加题模型!$E$2,历史数据!$B$3:$K$5000,ROW(A3983),)</f>
        <v>32.619067646181598</v>
      </c>
      <c r="AJ3985" s="177">
        <f>HLOOKUP(附加题模型!$E$2,历史数据!$L$3:$U$5000,ROW(A3983),)</f>
        <v>32.749387532902297</v>
      </c>
    </row>
    <row r="3986" spans="1:36" x14ac:dyDescent="0.2">
      <c r="A3986" s="148">
        <v>42451</v>
      </c>
      <c r="B3986" s="137">
        <v>22.639716003461199</v>
      </c>
      <c r="C3986" s="137">
        <v>94.066162805632302</v>
      </c>
      <c r="D3986" s="137">
        <v>16.3583345588203</v>
      </c>
      <c r="E3986" s="137">
        <v>8.3875777917317809</v>
      </c>
      <c r="F3986" s="137">
        <v>22.6408559887448</v>
      </c>
      <c r="G3986" s="137">
        <v>47.245942600051102</v>
      </c>
      <c r="H3986" s="137">
        <v>9.0694573984629105</v>
      </c>
      <c r="I3986" s="137">
        <v>26.529667016897701</v>
      </c>
      <c r="J3986" s="137">
        <v>29.238083847280102</v>
      </c>
      <c r="K3986" s="137">
        <v>32.553907702821299</v>
      </c>
      <c r="L3986" s="137">
        <v>22.639716003461199</v>
      </c>
      <c r="M3986" s="137">
        <v>93.761495071848898</v>
      </c>
      <c r="N3986" s="137">
        <v>16.7112108050815</v>
      </c>
      <c r="O3986" s="137">
        <v>8.3875777917317809</v>
      </c>
      <c r="P3986" s="137">
        <v>22.853946398050699</v>
      </c>
      <c r="Q3986" s="137">
        <v>47.245942600051102</v>
      </c>
      <c r="R3986" s="137">
        <v>9.6528727866681301</v>
      </c>
      <c r="S3986" s="137">
        <v>27.722473750990801</v>
      </c>
      <c r="T3986" s="137">
        <v>29.190191818046198</v>
      </c>
      <c r="U3986" s="137">
        <v>32.293267929379901</v>
      </c>
      <c r="V3986" s="1">
        <v>0</v>
      </c>
      <c r="W3986" s="1">
        <v>6380577</v>
      </c>
      <c r="X3986" s="1">
        <v>3437864</v>
      </c>
      <c r="Y3986" s="1">
        <v>0</v>
      </c>
      <c r="Z3986" s="1">
        <v>13214799</v>
      </c>
      <c r="AA3986" s="1">
        <v>0</v>
      </c>
      <c r="AB3986" s="1">
        <v>35602064</v>
      </c>
      <c r="AC3986" s="1">
        <v>21064432</v>
      </c>
      <c r="AD3986" s="1">
        <v>3986281</v>
      </c>
      <c r="AE3986" s="1">
        <v>957487</v>
      </c>
      <c r="AH3986" s="136">
        <f t="shared" si="62"/>
        <v>42451</v>
      </c>
      <c r="AI3986" s="177">
        <f>HLOOKUP(附加题模型!$E$2,历史数据!$B$3:$K$5000,ROW(A3984),)</f>
        <v>32.553907702821299</v>
      </c>
      <c r="AJ3986" s="177">
        <f>HLOOKUP(附加题模型!$E$2,历史数据!$L$3:$U$5000,ROW(A3984),)</f>
        <v>32.293267929379901</v>
      </c>
    </row>
    <row r="3987" spans="1:36" x14ac:dyDescent="0.2">
      <c r="A3987" s="148">
        <v>42452</v>
      </c>
      <c r="B3987" s="137">
        <v>22.639716003461199</v>
      </c>
      <c r="C3987" s="137">
        <v>93.532994271511299</v>
      </c>
      <c r="D3987" s="137">
        <v>16.887648928211998</v>
      </c>
      <c r="E3987" s="137">
        <v>8.3875777917317809</v>
      </c>
      <c r="F3987" s="137">
        <v>22.467720031183799</v>
      </c>
      <c r="G3987" s="137">
        <v>47.245942600051102</v>
      </c>
      <c r="H3987" s="137">
        <v>9.5467972615399095</v>
      </c>
      <c r="I3987" s="137">
        <v>27.393423617447901</v>
      </c>
      <c r="J3987" s="137">
        <v>29.070461744961499</v>
      </c>
      <c r="K3987" s="137">
        <v>32.306299918051998</v>
      </c>
      <c r="L3987" s="137">
        <v>22.639716003461199</v>
      </c>
      <c r="M3987" s="137">
        <v>96.198836942116301</v>
      </c>
      <c r="N3987" s="137">
        <v>16.534772681950901</v>
      </c>
      <c r="O3987" s="137">
        <v>8.3875777917317809</v>
      </c>
      <c r="P3987" s="137">
        <v>22.7873556451426</v>
      </c>
      <c r="Q3987" s="137">
        <v>47.245942600051102</v>
      </c>
      <c r="R3987" s="137">
        <v>9.6528727866681301</v>
      </c>
      <c r="S3987" s="137">
        <v>27.557948684219301</v>
      </c>
      <c r="T3987" s="137">
        <v>29.333867905747798</v>
      </c>
      <c r="U3987" s="137">
        <v>32.215075997347498</v>
      </c>
      <c r="V3987" s="1">
        <v>0</v>
      </c>
      <c r="W3987" s="1">
        <v>4508513</v>
      </c>
      <c r="X3987" s="1">
        <v>3389156</v>
      </c>
      <c r="Y3987" s="1">
        <v>0</v>
      </c>
      <c r="Z3987" s="1">
        <v>7910050</v>
      </c>
      <c r="AA3987" s="1">
        <v>0</v>
      </c>
      <c r="AB3987" s="1">
        <v>20402164</v>
      </c>
      <c r="AC3987" s="1">
        <v>11927739</v>
      </c>
      <c r="AD3987" s="1">
        <v>2712335</v>
      </c>
      <c r="AE3987" s="1">
        <v>458305</v>
      </c>
      <c r="AH3987" s="136">
        <f t="shared" si="62"/>
        <v>42452</v>
      </c>
      <c r="AI3987" s="177">
        <f>HLOOKUP(附加题模型!$E$2,历史数据!$B$3:$K$5000,ROW(A3985),)</f>
        <v>32.306299918051998</v>
      </c>
      <c r="AJ3987" s="177">
        <f>HLOOKUP(附加题模型!$E$2,历史数据!$L$3:$U$5000,ROW(A3985),)</f>
        <v>32.215075997347498</v>
      </c>
    </row>
    <row r="3988" spans="1:36" x14ac:dyDescent="0.2">
      <c r="A3988" s="148">
        <v>42453</v>
      </c>
      <c r="B3988" s="137">
        <v>22.639716003461199</v>
      </c>
      <c r="C3988" s="137">
        <v>95.208666807320199</v>
      </c>
      <c r="D3988" s="137">
        <v>16.005458312559199</v>
      </c>
      <c r="E3988" s="137">
        <v>8.3875777917317809</v>
      </c>
      <c r="F3988" s="137">
        <v>22.507674482928699</v>
      </c>
      <c r="G3988" s="137">
        <v>47.245942600051102</v>
      </c>
      <c r="H3988" s="137">
        <v>9.7722077524373798</v>
      </c>
      <c r="I3988" s="137">
        <v>27.434554884140699</v>
      </c>
      <c r="J3988" s="137">
        <v>28.998623701110699</v>
      </c>
      <c r="K3988" s="137">
        <v>32.215075997347498</v>
      </c>
      <c r="L3988" s="137">
        <v>22.639716003461199</v>
      </c>
      <c r="M3988" s="137">
        <v>95.132499873874295</v>
      </c>
      <c r="N3988" s="137">
        <v>16.572580851193202</v>
      </c>
      <c r="O3988" s="137">
        <v>8.3875777917317809</v>
      </c>
      <c r="P3988" s="137">
        <v>22.853946398050699</v>
      </c>
      <c r="Q3988" s="137">
        <v>47.245942600051102</v>
      </c>
      <c r="R3988" s="137">
        <v>9.7987266337194292</v>
      </c>
      <c r="S3988" s="137">
        <v>27.8458675510694</v>
      </c>
      <c r="T3988" s="137">
        <v>28.711271525707499</v>
      </c>
      <c r="U3988" s="137">
        <v>33.831042592683701</v>
      </c>
      <c r="V3988" s="1">
        <v>0</v>
      </c>
      <c r="W3988" s="1">
        <v>5289472</v>
      </c>
      <c r="X3988" s="1">
        <v>5484413</v>
      </c>
      <c r="Y3988" s="1">
        <v>0</v>
      </c>
      <c r="Z3988" s="1">
        <v>14465463</v>
      </c>
      <c r="AA3988" s="1">
        <v>0</v>
      </c>
      <c r="AB3988" s="1">
        <v>31610115</v>
      </c>
      <c r="AC3988" s="1">
        <v>15307965</v>
      </c>
      <c r="AD3988" s="1">
        <v>2494616</v>
      </c>
      <c r="AE3988" s="1">
        <v>758079</v>
      </c>
      <c r="AH3988" s="136">
        <f t="shared" si="62"/>
        <v>42453</v>
      </c>
      <c r="AI3988" s="177">
        <f>HLOOKUP(附加题模型!$E$2,历史数据!$B$3:$K$5000,ROW(A3986),)</f>
        <v>32.215075997347498</v>
      </c>
      <c r="AJ3988" s="177">
        <f>HLOOKUP(附加题模型!$E$2,历史数据!$L$3:$U$5000,ROW(A3986),)</f>
        <v>33.831042592683701</v>
      </c>
    </row>
    <row r="3989" spans="1:36" x14ac:dyDescent="0.2">
      <c r="A3989" s="148">
        <v>42454</v>
      </c>
      <c r="B3989" s="137">
        <v>22.639716003461199</v>
      </c>
      <c r="C3989" s="137">
        <v>94.827832140090905</v>
      </c>
      <c r="D3989" s="137">
        <v>16.257512774174302</v>
      </c>
      <c r="E3989" s="137">
        <v>8.3875777917317809</v>
      </c>
      <c r="F3989" s="137">
        <v>22.507674482928699</v>
      </c>
      <c r="G3989" s="137">
        <v>47.245942600051102</v>
      </c>
      <c r="H3989" s="137">
        <v>9.7722077524373798</v>
      </c>
      <c r="I3989" s="137">
        <v>27.6813424842979</v>
      </c>
      <c r="J3989" s="137">
        <v>28.663379496473599</v>
      </c>
      <c r="K3989" s="137">
        <v>34.534769980975298</v>
      </c>
      <c r="L3989" s="137">
        <v>22.639716003461199</v>
      </c>
      <c r="M3989" s="137">
        <v>96.122670008670397</v>
      </c>
      <c r="N3989" s="137">
        <v>17.3539496822</v>
      </c>
      <c r="O3989" s="137">
        <v>8.3875777917317809</v>
      </c>
      <c r="P3989" s="137">
        <v>22.214675170133201</v>
      </c>
      <c r="Q3989" s="137">
        <v>47.245942600051102</v>
      </c>
      <c r="R3989" s="137">
        <v>10.183250412309199</v>
      </c>
      <c r="S3989" s="137">
        <v>28.051523884533701</v>
      </c>
      <c r="T3989" s="137">
        <v>28.831001598792199</v>
      </c>
      <c r="U3989" s="137">
        <v>34.313226173550198</v>
      </c>
      <c r="V3989" s="1">
        <v>0</v>
      </c>
      <c r="W3989" s="1">
        <v>4127451</v>
      </c>
      <c r="X3989" s="1">
        <v>4089024</v>
      </c>
      <c r="Y3989" s="1">
        <v>0</v>
      </c>
      <c r="Z3989" s="1">
        <v>7244975</v>
      </c>
      <c r="AA3989" s="1">
        <v>0</v>
      </c>
      <c r="AB3989" s="1">
        <v>41938925</v>
      </c>
      <c r="AC3989" s="1">
        <v>6704563</v>
      </c>
      <c r="AD3989" s="1">
        <v>3229259</v>
      </c>
      <c r="AE3989" s="1">
        <v>1302648</v>
      </c>
      <c r="AH3989" s="136">
        <f t="shared" si="62"/>
        <v>42454</v>
      </c>
      <c r="AI3989" s="177">
        <f>HLOOKUP(附加题模型!$E$2,历史数据!$B$3:$K$5000,ROW(A3987),)</f>
        <v>34.534769980975298</v>
      </c>
      <c r="AJ3989" s="177">
        <f>HLOOKUP(附加题模型!$E$2,历史数据!$L$3:$U$5000,ROW(A3987),)</f>
        <v>34.313226173550198</v>
      </c>
    </row>
    <row r="3990" spans="1:36" x14ac:dyDescent="0.2">
      <c r="A3990" s="148">
        <v>42457</v>
      </c>
      <c r="B3990" s="137">
        <v>22.639716003461199</v>
      </c>
      <c r="C3990" s="137">
        <v>96.198836942116301</v>
      </c>
      <c r="D3990" s="137">
        <v>17.3539496822</v>
      </c>
      <c r="E3990" s="137">
        <v>8.3875777917317809</v>
      </c>
      <c r="F3990" s="137">
        <v>22.214675170133201</v>
      </c>
      <c r="G3990" s="137">
        <v>47.245942600051102</v>
      </c>
      <c r="H3990" s="137">
        <v>10.143472090386201</v>
      </c>
      <c r="I3990" s="137">
        <v>28.1749176846123</v>
      </c>
      <c r="J3990" s="137">
        <v>28.807055584175199</v>
      </c>
      <c r="K3990" s="137">
        <v>34.404450094254699</v>
      </c>
      <c r="L3990" s="137">
        <v>22.639716003461199</v>
      </c>
      <c r="M3990" s="137">
        <v>97.874509477925102</v>
      </c>
      <c r="N3990" s="137">
        <v>16.736416251243</v>
      </c>
      <c r="O3990" s="137">
        <v>8.3875777917317809</v>
      </c>
      <c r="P3990" s="137">
        <v>21.841766953847898</v>
      </c>
      <c r="Q3990" s="137">
        <v>47.245942600051102</v>
      </c>
      <c r="R3990" s="137">
        <v>9.7722077524373798</v>
      </c>
      <c r="S3990" s="137">
        <v>27.393423617447901</v>
      </c>
      <c r="T3990" s="137">
        <v>28.854947613409099</v>
      </c>
      <c r="U3990" s="137">
        <v>33.231571113768702</v>
      </c>
      <c r="V3990" s="1">
        <v>0</v>
      </c>
      <c r="W3990" s="1">
        <v>5793398</v>
      </c>
      <c r="X3990" s="1">
        <v>3943759</v>
      </c>
      <c r="Y3990" s="1">
        <v>0</v>
      </c>
      <c r="Z3990" s="1">
        <v>6682358</v>
      </c>
      <c r="AA3990" s="1">
        <v>0</v>
      </c>
      <c r="AB3990" s="1">
        <v>37323576</v>
      </c>
      <c r="AC3990" s="1">
        <v>11104071</v>
      </c>
      <c r="AD3990" s="1">
        <v>6584789</v>
      </c>
      <c r="AE3990" s="1">
        <v>999635</v>
      </c>
      <c r="AH3990" s="136">
        <f t="shared" si="62"/>
        <v>42457</v>
      </c>
      <c r="AI3990" s="177">
        <f>HLOOKUP(附加题模型!$E$2,历史数据!$B$3:$K$5000,ROW(A3988),)</f>
        <v>34.404450094254699</v>
      </c>
      <c r="AJ3990" s="177">
        <f>HLOOKUP(附加题模型!$E$2,历史数据!$L$3:$U$5000,ROW(A3988),)</f>
        <v>33.231571113768702</v>
      </c>
    </row>
    <row r="3991" spans="1:36" x14ac:dyDescent="0.2">
      <c r="A3991" s="148">
        <v>42458</v>
      </c>
      <c r="B3991" s="137">
        <v>22.639716003461199</v>
      </c>
      <c r="C3991" s="137">
        <v>98.788512679275399</v>
      </c>
      <c r="D3991" s="137">
        <v>16.559978128112402</v>
      </c>
      <c r="E3991" s="137">
        <v>8.3875777917317809</v>
      </c>
      <c r="F3991" s="137">
        <v>21.775176200939899</v>
      </c>
      <c r="G3991" s="137">
        <v>47.245942600051102</v>
      </c>
      <c r="H3991" s="137">
        <v>9.5998350241040207</v>
      </c>
      <c r="I3991" s="137">
        <v>27.1877672839836</v>
      </c>
      <c r="J3991" s="137">
        <v>28.831001598792199</v>
      </c>
      <c r="K3991" s="137">
        <v>33.257635091112803</v>
      </c>
      <c r="L3991" s="137">
        <v>22.639716003461199</v>
      </c>
      <c r="M3991" s="137">
        <v>92.999825737390395</v>
      </c>
      <c r="N3991" s="137">
        <v>16.875046205131301</v>
      </c>
      <c r="O3991" s="137">
        <v>8.3875777917317809</v>
      </c>
      <c r="P3991" s="137">
        <v>21.095950521277501</v>
      </c>
      <c r="Q3991" s="137">
        <v>47.245942600051102</v>
      </c>
      <c r="R3991" s="137">
        <v>9.4539811770527198</v>
      </c>
      <c r="S3991" s="137">
        <v>27.023242217212101</v>
      </c>
      <c r="T3991" s="137">
        <v>28.399973335687299</v>
      </c>
      <c r="U3991" s="137">
        <v>33.244603102440799</v>
      </c>
      <c r="V3991" s="1">
        <v>0</v>
      </c>
      <c r="W3991" s="1">
        <v>4986148</v>
      </c>
      <c r="X3991" s="1">
        <v>2903515</v>
      </c>
      <c r="Y3991" s="1">
        <v>0</v>
      </c>
      <c r="Z3991" s="1">
        <v>5388206</v>
      </c>
      <c r="AA3991" s="1">
        <v>0</v>
      </c>
      <c r="AB3991" s="1">
        <v>21749590</v>
      </c>
      <c r="AC3991" s="1">
        <v>12558970</v>
      </c>
      <c r="AD3991" s="1">
        <v>3652954</v>
      </c>
      <c r="AE3991" s="1">
        <v>951925</v>
      </c>
      <c r="AH3991" s="136">
        <f t="shared" si="62"/>
        <v>42458</v>
      </c>
      <c r="AI3991" s="177">
        <f>HLOOKUP(附加题模型!$E$2,历史数据!$B$3:$K$5000,ROW(A3989),)</f>
        <v>33.257635091112803</v>
      </c>
      <c r="AJ3991" s="177">
        <f>HLOOKUP(附加题模型!$E$2,历史数据!$L$3:$U$5000,ROW(A3989),)</f>
        <v>33.244603102440799</v>
      </c>
    </row>
    <row r="3992" spans="1:36" x14ac:dyDescent="0.2">
      <c r="A3992" s="148">
        <v>42459</v>
      </c>
      <c r="B3992" s="137">
        <v>22.639716003461199</v>
      </c>
      <c r="C3992" s="137">
        <v>93.304493471173799</v>
      </c>
      <c r="D3992" s="137">
        <v>16.875046205131301</v>
      </c>
      <c r="E3992" s="137">
        <v>8.3875777917317809</v>
      </c>
      <c r="F3992" s="137">
        <v>21.375631683491399</v>
      </c>
      <c r="G3992" s="137">
        <v>47.245942600051102</v>
      </c>
      <c r="H3992" s="137">
        <v>9.4805000583347692</v>
      </c>
      <c r="I3992" s="137">
        <v>27.064373483905001</v>
      </c>
      <c r="J3992" s="137">
        <v>28.3520813064534</v>
      </c>
      <c r="K3992" s="137">
        <v>33.244603102440799</v>
      </c>
      <c r="L3992" s="137">
        <v>22.639716003461199</v>
      </c>
      <c r="M3992" s="137">
        <v>94.446997472861597</v>
      </c>
      <c r="N3992" s="137">
        <v>17.089292497504101</v>
      </c>
      <c r="O3992" s="137">
        <v>8.3875777917317809</v>
      </c>
      <c r="P3992" s="137">
        <v>21.908357706756</v>
      </c>
      <c r="Q3992" s="137">
        <v>47.245942600051102</v>
      </c>
      <c r="R3992" s="137">
        <v>9.7589483117963507</v>
      </c>
      <c r="S3992" s="137">
        <v>28.1749176846123</v>
      </c>
      <c r="T3992" s="137">
        <v>29.262029861896998</v>
      </c>
      <c r="U3992" s="137">
        <v>34.391418105582602</v>
      </c>
      <c r="V3992" s="1">
        <v>0</v>
      </c>
      <c r="W3992" s="1">
        <v>3945383</v>
      </c>
      <c r="X3992" s="1">
        <v>2321300</v>
      </c>
      <c r="Y3992" s="1">
        <v>0</v>
      </c>
      <c r="Z3992" s="1">
        <v>6209091</v>
      </c>
      <c r="AA3992" s="1">
        <v>0</v>
      </c>
      <c r="AB3992" s="1">
        <v>19383951</v>
      </c>
      <c r="AC3992" s="1">
        <v>12108548</v>
      </c>
      <c r="AD3992" s="1">
        <v>4521675</v>
      </c>
      <c r="AE3992" s="1">
        <v>774430</v>
      </c>
      <c r="AH3992" s="136">
        <f t="shared" si="62"/>
        <v>42459</v>
      </c>
      <c r="AI3992" s="177">
        <f>HLOOKUP(附加题模型!$E$2,历史数据!$B$3:$K$5000,ROW(A3990),)</f>
        <v>33.244603102440799</v>
      </c>
      <c r="AJ3992" s="177">
        <f>HLOOKUP(附加题模型!$E$2,历史数据!$L$3:$U$5000,ROW(A3990),)</f>
        <v>34.391418105582602</v>
      </c>
    </row>
    <row r="3993" spans="1:36" x14ac:dyDescent="0.2">
      <c r="A3993" s="148">
        <v>42460</v>
      </c>
      <c r="B3993" s="137">
        <v>22.639716003461199</v>
      </c>
      <c r="C3993" s="137">
        <v>95.056332940428504</v>
      </c>
      <c r="D3993" s="137">
        <v>17.240525174473198</v>
      </c>
      <c r="E3993" s="137">
        <v>8.3875777917317809</v>
      </c>
      <c r="F3993" s="137">
        <v>22.108129965480199</v>
      </c>
      <c r="G3993" s="137">
        <v>47.245942600051102</v>
      </c>
      <c r="H3993" s="137">
        <v>9.7854671930784107</v>
      </c>
      <c r="I3993" s="137">
        <v>28.750755418312401</v>
      </c>
      <c r="J3993" s="137">
        <v>29.214137832663202</v>
      </c>
      <c r="K3993" s="137">
        <v>34.5868979356636</v>
      </c>
      <c r="L3993" s="137">
        <v>22.639716003461199</v>
      </c>
      <c r="M3993" s="137">
        <v>94.523164406307501</v>
      </c>
      <c r="N3993" s="137">
        <v>17.454771466846001</v>
      </c>
      <c r="O3993" s="137">
        <v>8.3875777917317809</v>
      </c>
      <c r="P3993" s="137">
        <v>21.828448803266301</v>
      </c>
      <c r="Q3993" s="137">
        <v>47.245942600051102</v>
      </c>
      <c r="R3993" s="137">
        <v>9.6130944647450498</v>
      </c>
      <c r="S3993" s="137">
        <v>29.2031993519339</v>
      </c>
      <c r="T3993" s="137">
        <v>29.764896168852701</v>
      </c>
      <c r="U3993" s="137">
        <v>34.013490434092702</v>
      </c>
      <c r="V3993" s="1">
        <v>0</v>
      </c>
      <c r="W3993" s="1">
        <v>3156063</v>
      </c>
      <c r="X3993" s="1">
        <v>3014883</v>
      </c>
      <c r="Y3993" s="1">
        <v>0</v>
      </c>
      <c r="Z3993" s="1">
        <v>6503466</v>
      </c>
      <c r="AA3993" s="1">
        <v>0</v>
      </c>
      <c r="AB3993" s="1">
        <v>26778249</v>
      </c>
      <c r="AC3993" s="1">
        <v>22965947</v>
      </c>
      <c r="AD3993" s="1">
        <v>6150534</v>
      </c>
      <c r="AE3993" s="1">
        <v>734230</v>
      </c>
      <c r="AH3993" s="136">
        <f t="shared" si="62"/>
        <v>42460</v>
      </c>
      <c r="AI3993" s="177">
        <f>HLOOKUP(附加题模型!$E$2,历史数据!$B$3:$K$5000,ROW(A3991),)</f>
        <v>34.5868979356636</v>
      </c>
      <c r="AJ3993" s="177">
        <f>HLOOKUP(附加题模型!$E$2,历史数据!$L$3:$U$5000,ROW(A3991),)</f>
        <v>34.013490434092702</v>
      </c>
    </row>
    <row r="3994" spans="1:36" x14ac:dyDescent="0.2">
      <c r="A3994" s="148">
        <v>42461</v>
      </c>
      <c r="B3994" s="137">
        <v>22.639716003461199</v>
      </c>
      <c r="C3994" s="137">
        <v>94.523164406307501</v>
      </c>
      <c r="D3994" s="137">
        <v>17.454771466846001</v>
      </c>
      <c r="E3994" s="137">
        <v>8.3875777917317809</v>
      </c>
      <c r="F3994" s="137">
        <v>21.6819491468686</v>
      </c>
      <c r="G3994" s="137">
        <v>47.245942600051102</v>
      </c>
      <c r="H3994" s="137">
        <v>9.5998350241040207</v>
      </c>
      <c r="I3994" s="137">
        <v>28.915280485083901</v>
      </c>
      <c r="J3994" s="137">
        <v>29.357813920364801</v>
      </c>
      <c r="K3994" s="137">
        <v>34.143810320813301</v>
      </c>
      <c r="L3994" s="137">
        <v>22.639716003461199</v>
      </c>
      <c r="M3994" s="137">
        <v>93.380660404619604</v>
      </c>
      <c r="N3994" s="137">
        <v>17.568195974572799</v>
      </c>
      <c r="O3994" s="137">
        <v>8.3875777917317809</v>
      </c>
      <c r="P3994" s="137">
        <v>22.227993320714798</v>
      </c>
      <c r="Q3994" s="137">
        <v>47.245942600051102</v>
      </c>
      <c r="R3994" s="137">
        <v>9.5600567021809404</v>
      </c>
      <c r="S3994" s="137">
        <v>29.614512018862602</v>
      </c>
      <c r="T3994" s="137">
        <v>29.381759934981702</v>
      </c>
      <c r="U3994" s="137">
        <v>34.248066230189899</v>
      </c>
      <c r="V3994" s="1">
        <v>0</v>
      </c>
      <c r="W3994" s="1">
        <v>3116463</v>
      </c>
      <c r="X3994" s="1">
        <v>2507467</v>
      </c>
      <c r="Y3994" s="1">
        <v>0</v>
      </c>
      <c r="Z3994" s="1">
        <v>7003914</v>
      </c>
      <c r="AA3994" s="1">
        <v>0</v>
      </c>
      <c r="AB3994" s="1">
        <v>10664139</v>
      </c>
      <c r="AC3994" s="1">
        <v>12627569</v>
      </c>
      <c r="AD3994" s="1">
        <v>3325565</v>
      </c>
      <c r="AE3994" s="1">
        <v>485985</v>
      </c>
      <c r="AH3994" s="136">
        <f t="shared" si="62"/>
        <v>42461</v>
      </c>
      <c r="AI3994" s="177">
        <f>HLOOKUP(附加题模型!$E$2,历史数据!$B$3:$K$5000,ROW(A3992),)</f>
        <v>34.143810320813301</v>
      </c>
      <c r="AJ3994" s="177">
        <f>HLOOKUP(附加题模型!$E$2,历史数据!$L$3:$U$5000,ROW(A3992),)</f>
        <v>34.248066230189899</v>
      </c>
    </row>
    <row r="3995" spans="1:36" x14ac:dyDescent="0.2">
      <c r="A3995" s="148">
        <v>42465</v>
      </c>
      <c r="B3995" s="137">
        <v>22.639716003461199</v>
      </c>
      <c r="C3995" s="137">
        <v>93.685328138403094</v>
      </c>
      <c r="D3995" s="137">
        <v>17.568195974572799</v>
      </c>
      <c r="E3995" s="137">
        <v>8.3875777917317809</v>
      </c>
      <c r="F3995" s="137">
        <v>21.988266610245699</v>
      </c>
      <c r="G3995" s="137">
        <v>47.245942600051102</v>
      </c>
      <c r="H3995" s="137">
        <v>9.5467972615399095</v>
      </c>
      <c r="I3995" s="137">
        <v>30.108087219177001</v>
      </c>
      <c r="J3995" s="137">
        <v>29.381759934981702</v>
      </c>
      <c r="K3995" s="137">
        <v>34.469610037614999</v>
      </c>
      <c r="L3995" s="137">
        <v>22.639716003461199</v>
      </c>
      <c r="M3995" s="137">
        <v>96.579671609345596</v>
      </c>
      <c r="N3995" s="137">
        <v>17.820250436187901</v>
      </c>
      <c r="O3995" s="137">
        <v>8.3875777917317809</v>
      </c>
      <c r="P3995" s="137">
        <v>24.172443305630502</v>
      </c>
      <c r="Q3995" s="137">
        <v>47.245942600051102</v>
      </c>
      <c r="R3995" s="137">
        <v>9.7987266337194292</v>
      </c>
      <c r="S3995" s="137">
        <v>30.8895812863414</v>
      </c>
      <c r="T3995" s="137">
        <v>30.1959244319576</v>
      </c>
      <c r="U3995" s="137">
        <v>35.955256746230503</v>
      </c>
      <c r="V3995" s="1">
        <v>0</v>
      </c>
      <c r="W3995" s="1">
        <v>3888373</v>
      </c>
      <c r="X3995" s="1">
        <v>2846007</v>
      </c>
      <c r="Y3995" s="1">
        <v>0</v>
      </c>
      <c r="Z3995" s="1">
        <v>15755067</v>
      </c>
      <c r="AA3995" s="1">
        <v>0</v>
      </c>
      <c r="AB3995" s="1">
        <v>17637592</v>
      </c>
      <c r="AC3995" s="1">
        <v>18301710</v>
      </c>
      <c r="AD3995" s="1">
        <v>6275073</v>
      </c>
      <c r="AE3995" s="1">
        <v>620270</v>
      </c>
      <c r="AH3995" s="136">
        <f t="shared" si="62"/>
        <v>42465</v>
      </c>
      <c r="AI3995" s="177">
        <f>HLOOKUP(附加题模型!$E$2,历史数据!$B$3:$K$5000,ROW(A3993),)</f>
        <v>34.469610037614999</v>
      </c>
      <c r="AJ3995" s="177">
        <f>HLOOKUP(附加题模型!$E$2,历史数据!$L$3:$U$5000,ROW(A3993),)</f>
        <v>35.955256746230503</v>
      </c>
    </row>
    <row r="3996" spans="1:36" x14ac:dyDescent="0.2">
      <c r="A3996" s="148">
        <v>42466</v>
      </c>
      <c r="B3996" s="137">
        <v>22.639716003461199</v>
      </c>
      <c r="C3996" s="137">
        <v>96.275003875562206</v>
      </c>
      <c r="D3996" s="137">
        <v>17.6564150361381</v>
      </c>
      <c r="E3996" s="137">
        <v>8.3875777917317809</v>
      </c>
      <c r="F3996" s="137">
        <v>23.839489541090099</v>
      </c>
      <c r="G3996" s="137">
        <v>47.245942600051102</v>
      </c>
      <c r="H3996" s="137">
        <v>9.7324294305142995</v>
      </c>
      <c r="I3996" s="137">
        <v>30.437137352719901</v>
      </c>
      <c r="J3996" s="137">
        <v>30.4353845781269</v>
      </c>
      <c r="K3996" s="137">
        <v>36.489568281785203</v>
      </c>
      <c r="L3996" s="137">
        <v>22.639716003461199</v>
      </c>
      <c r="M3996" s="137">
        <v>101.37818841643499</v>
      </c>
      <c r="N3996" s="137">
        <v>17.618606866895799</v>
      </c>
      <c r="O3996" s="137">
        <v>8.3875777917317809</v>
      </c>
      <c r="P3996" s="137">
        <v>26.596346711484401</v>
      </c>
      <c r="Q3996" s="137">
        <v>47.245942600051102</v>
      </c>
      <c r="R3996" s="137">
        <v>9.8252455150014892</v>
      </c>
      <c r="S3996" s="137">
        <v>30.930712553034201</v>
      </c>
      <c r="T3996" s="137">
        <v>31.752415382058501</v>
      </c>
      <c r="U3996" s="137">
        <v>36.359248395064597</v>
      </c>
      <c r="V3996" s="1">
        <v>0</v>
      </c>
      <c r="W3996" s="1">
        <v>7974237</v>
      </c>
      <c r="X3996" s="1">
        <v>2105630</v>
      </c>
      <c r="Y3996" s="1">
        <v>0</v>
      </c>
      <c r="Z3996" s="1">
        <v>28292339</v>
      </c>
      <c r="AA3996" s="1">
        <v>0</v>
      </c>
      <c r="AB3996" s="1">
        <v>15062233</v>
      </c>
      <c r="AC3996" s="1">
        <v>13019482</v>
      </c>
      <c r="AD3996" s="1">
        <v>11497733</v>
      </c>
      <c r="AE3996" s="1">
        <v>613834</v>
      </c>
      <c r="AH3996" s="136">
        <f t="shared" si="62"/>
        <v>42466</v>
      </c>
      <c r="AI3996" s="177">
        <f>HLOOKUP(附加题模型!$E$2,历史数据!$B$3:$K$5000,ROW(A3994),)</f>
        <v>36.489568281785203</v>
      </c>
      <c r="AJ3996" s="177">
        <f>HLOOKUP(附加题模型!$E$2,历史数据!$L$3:$U$5000,ROW(A3994),)</f>
        <v>36.359248395064597</v>
      </c>
    </row>
    <row r="3997" spans="1:36" x14ac:dyDescent="0.2">
      <c r="A3997" s="148">
        <v>42467</v>
      </c>
      <c r="B3997" s="137">
        <v>22.639716003461199</v>
      </c>
      <c r="C3997" s="137">
        <v>100.768852948868</v>
      </c>
      <c r="D3997" s="137">
        <v>17.7068259284611</v>
      </c>
      <c r="E3997" s="137">
        <v>8.3875777917317809</v>
      </c>
      <c r="F3997" s="137">
        <v>26.636301163229199</v>
      </c>
      <c r="G3997" s="137">
        <v>47.245942600051102</v>
      </c>
      <c r="H3997" s="137">
        <v>9.8119860743604601</v>
      </c>
      <c r="I3997" s="137">
        <v>30.930712553034201</v>
      </c>
      <c r="J3997" s="137">
        <v>31.584793279739898</v>
      </c>
      <c r="K3997" s="137">
        <v>36.489568281785203</v>
      </c>
      <c r="L3997" s="137">
        <v>22.639716003461199</v>
      </c>
      <c r="M3997" s="137">
        <v>100.692686015422</v>
      </c>
      <c r="N3997" s="137">
        <v>17.454771466846001</v>
      </c>
      <c r="O3997" s="137">
        <v>8.3875777917317809</v>
      </c>
      <c r="P3997" s="137">
        <v>26.223438495199201</v>
      </c>
      <c r="Q3997" s="137">
        <v>47.245942600051102</v>
      </c>
      <c r="R3997" s="137">
        <v>9.5998350241040207</v>
      </c>
      <c r="S3997" s="137">
        <v>30.3548748193341</v>
      </c>
      <c r="T3997" s="137">
        <v>31.656631323590702</v>
      </c>
      <c r="U3997" s="137">
        <v>37.206327658748897</v>
      </c>
      <c r="V3997" s="1">
        <v>0</v>
      </c>
      <c r="W3997" s="1">
        <v>7711680</v>
      </c>
      <c r="X3997" s="1">
        <v>2290657</v>
      </c>
      <c r="Y3997" s="1">
        <v>0</v>
      </c>
      <c r="Z3997" s="1">
        <v>18488538</v>
      </c>
      <c r="AA3997" s="1">
        <v>0</v>
      </c>
      <c r="AB3997" s="1">
        <v>12578446</v>
      </c>
      <c r="AC3997" s="1">
        <v>11212874</v>
      </c>
      <c r="AD3997" s="1">
        <v>7485388</v>
      </c>
      <c r="AE3997" s="1">
        <v>694201</v>
      </c>
      <c r="AH3997" s="136">
        <f t="shared" si="62"/>
        <v>42467</v>
      </c>
      <c r="AI3997" s="177">
        <f>HLOOKUP(附加题模型!$E$2,历史数据!$B$3:$K$5000,ROW(A3995),)</f>
        <v>36.489568281785203</v>
      </c>
      <c r="AJ3997" s="177">
        <f>HLOOKUP(附加题模型!$E$2,历史数据!$L$3:$U$5000,ROW(A3995),)</f>
        <v>37.206327658748897</v>
      </c>
    </row>
    <row r="3998" spans="1:36" x14ac:dyDescent="0.2">
      <c r="A3998" s="148">
        <v>42468</v>
      </c>
      <c r="B3998" s="137">
        <v>22.639716003461199</v>
      </c>
      <c r="C3998" s="137">
        <v>99.931016680963296</v>
      </c>
      <c r="D3998" s="137">
        <v>17.517785082249802</v>
      </c>
      <c r="E3998" s="137">
        <v>8.3875777917317809</v>
      </c>
      <c r="F3998" s="137">
        <v>26.622983012647602</v>
      </c>
      <c r="G3998" s="137">
        <v>47.245942600051102</v>
      </c>
      <c r="H3998" s="137">
        <v>9.4937594989758001</v>
      </c>
      <c r="I3998" s="137">
        <v>30.231481019255501</v>
      </c>
      <c r="J3998" s="137">
        <v>31.321387118953599</v>
      </c>
      <c r="K3998" s="137">
        <v>37.271487602109197</v>
      </c>
      <c r="L3998" s="137">
        <v>22.639716003461199</v>
      </c>
      <c r="M3998" s="137">
        <v>101.682856150218</v>
      </c>
      <c r="N3998" s="137">
        <v>17.517785082249802</v>
      </c>
      <c r="O3998" s="137">
        <v>8.3875777917317809</v>
      </c>
      <c r="P3998" s="137">
        <v>27.5286172521974</v>
      </c>
      <c r="Q3998" s="137">
        <v>47.245942600051102</v>
      </c>
      <c r="R3998" s="137">
        <v>9.5070189396168292</v>
      </c>
      <c r="S3998" s="137">
        <v>30.642793686184199</v>
      </c>
      <c r="T3998" s="137">
        <v>30.842466826614899</v>
      </c>
      <c r="U3998" s="137">
        <v>38.066438911105202</v>
      </c>
      <c r="V3998" s="1">
        <v>0</v>
      </c>
      <c r="W3998" s="1">
        <v>3683791</v>
      </c>
      <c r="X3998" s="1">
        <v>1787198</v>
      </c>
      <c r="Y3998" s="1">
        <v>0</v>
      </c>
      <c r="Z3998" s="1">
        <v>21784040</v>
      </c>
      <c r="AA3998" s="1">
        <v>0</v>
      </c>
      <c r="AB3998" s="1">
        <v>10348206</v>
      </c>
      <c r="AC3998" s="1">
        <v>13009784</v>
      </c>
      <c r="AD3998" s="1">
        <v>5677955</v>
      </c>
      <c r="AE3998" s="1">
        <v>1041691</v>
      </c>
      <c r="AH3998" s="136">
        <f t="shared" si="62"/>
        <v>42468</v>
      </c>
      <c r="AI3998" s="177">
        <f>HLOOKUP(附加题模型!$E$2,历史数据!$B$3:$K$5000,ROW(A3996),)</f>
        <v>37.271487602109197</v>
      </c>
      <c r="AJ3998" s="177">
        <f>HLOOKUP(附加题模型!$E$2,历史数据!$L$3:$U$5000,ROW(A3996),)</f>
        <v>38.066438911105202</v>
      </c>
    </row>
    <row r="3999" spans="1:36" x14ac:dyDescent="0.2">
      <c r="A3999" s="148">
        <v>42471</v>
      </c>
      <c r="B3999" s="137">
        <v>22.639716003461199</v>
      </c>
      <c r="C3999" s="137">
        <v>102.825360151906</v>
      </c>
      <c r="D3999" s="137">
        <v>17.618606866895799</v>
      </c>
      <c r="E3999" s="137">
        <v>8.3875777917317809</v>
      </c>
      <c r="F3999" s="137">
        <v>27.635162456850299</v>
      </c>
      <c r="G3999" s="137">
        <v>47.245942600051102</v>
      </c>
      <c r="H3999" s="137">
        <v>9.5865755834629898</v>
      </c>
      <c r="I3999" s="137">
        <v>30.807318752955702</v>
      </c>
      <c r="J3999" s="137">
        <v>31.153765016635099</v>
      </c>
      <c r="K3999" s="137">
        <v>38.405270616579003</v>
      </c>
      <c r="L3999" s="137">
        <v>22.639716003461199</v>
      </c>
      <c r="M3999" s="137">
        <v>106.10053829007801</v>
      </c>
      <c r="N3999" s="137">
        <v>18.160523959368302</v>
      </c>
      <c r="O3999" s="137">
        <v>8.3875777917317809</v>
      </c>
      <c r="P3999" s="137">
        <v>28.1545703295333</v>
      </c>
      <c r="Q3999" s="137">
        <v>47.245942600051102</v>
      </c>
      <c r="R3999" s="137">
        <v>9.8119860743604601</v>
      </c>
      <c r="S3999" s="137">
        <v>32.0412567537416</v>
      </c>
      <c r="T3999" s="137">
        <v>31.656631323590702</v>
      </c>
      <c r="U3999" s="137">
        <v>39.969109257226897</v>
      </c>
      <c r="V3999" s="1">
        <v>0</v>
      </c>
      <c r="W3999" s="1">
        <v>5299990</v>
      </c>
      <c r="X3999" s="1">
        <v>3302779</v>
      </c>
      <c r="Y3999" s="1">
        <v>0</v>
      </c>
      <c r="Z3999" s="1">
        <v>18169200</v>
      </c>
      <c r="AA3999" s="1">
        <v>0</v>
      </c>
      <c r="AB3999" s="1">
        <v>9957389</v>
      </c>
      <c r="AC3999" s="1">
        <v>16711669</v>
      </c>
      <c r="AD3999" s="1">
        <v>6241989</v>
      </c>
      <c r="AE3999" s="1">
        <v>1517970</v>
      </c>
      <c r="AH3999" s="136">
        <f t="shared" si="62"/>
        <v>42471</v>
      </c>
      <c r="AI3999" s="177">
        <f>HLOOKUP(附加题模型!$E$2,历史数据!$B$3:$K$5000,ROW(A3997),)</f>
        <v>38.405270616579003</v>
      </c>
      <c r="AJ3999" s="177">
        <f>HLOOKUP(附加题模型!$E$2,历史数据!$L$3:$U$5000,ROW(A3997),)</f>
        <v>39.969109257226897</v>
      </c>
    </row>
    <row r="4000" spans="1:36" x14ac:dyDescent="0.2">
      <c r="A4000" s="148">
        <v>42472</v>
      </c>
      <c r="B4000" s="137">
        <v>22.639716003461199</v>
      </c>
      <c r="C4000" s="137">
        <v>105.948204423186</v>
      </c>
      <c r="D4000" s="137">
        <v>17.807647713107201</v>
      </c>
      <c r="E4000" s="137">
        <v>8.3875777917317809</v>
      </c>
      <c r="F4000" s="137">
        <v>27.355481294636402</v>
      </c>
      <c r="G4000" s="137">
        <v>47.245942600051102</v>
      </c>
      <c r="H4000" s="137">
        <v>9.7854671930784107</v>
      </c>
      <c r="I4000" s="137">
        <v>32.205781820513103</v>
      </c>
      <c r="J4000" s="137">
        <v>31.560847265123002</v>
      </c>
      <c r="K4000" s="137">
        <v>39.9560772685548</v>
      </c>
      <c r="L4000" s="137">
        <v>22.639716003461199</v>
      </c>
      <c r="M4000" s="137">
        <v>105.034201221836</v>
      </c>
      <c r="N4000" s="137">
        <v>17.820250436187901</v>
      </c>
      <c r="O4000" s="137">
        <v>8.3875777917317809</v>
      </c>
      <c r="P4000" s="137">
        <v>27.022527530095999</v>
      </c>
      <c r="Q4000" s="137">
        <v>47.245942600051102</v>
      </c>
      <c r="R4000" s="137">
        <v>9.6396133460270992</v>
      </c>
      <c r="S4000" s="137">
        <v>31.629944086812898</v>
      </c>
      <c r="T4000" s="137">
        <v>31.512955235889098</v>
      </c>
      <c r="U4000" s="137">
        <v>38.327078684546599</v>
      </c>
      <c r="V4000" s="1">
        <v>0</v>
      </c>
      <c r="W4000" s="1">
        <v>4314486</v>
      </c>
      <c r="X4000" s="1">
        <v>3321369</v>
      </c>
      <c r="Y4000" s="1">
        <v>0</v>
      </c>
      <c r="Z4000" s="1">
        <v>10199464</v>
      </c>
      <c r="AA4000" s="1">
        <v>0</v>
      </c>
      <c r="AB4000" s="1">
        <v>9796853</v>
      </c>
      <c r="AC4000" s="1">
        <v>9912093</v>
      </c>
      <c r="AD4000" s="1">
        <v>3679761</v>
      </c>
      <c r="AE4000" s="1">
        <v>1577887</v>
      </c>
      <c r="AH4000" s="136">
        <f t="shared" si="62"/>
        <v>42472</v>
      </c>
      <c r="AI4000" s="177">
        <f>HLOOKUP(附加题模型!$E$2,历史数据!$B$3:$K$5000,ROW(A3998),)</f>
        <v>39.9560772685548</v>
      </c>
      <c r="AJ4000" s="177">
        <f>HLOOKUP(附加题模型!$E$2,历史数据!$L$3:$U$5000,ROW(A3998),)</f>
        <v>38.327078684546599</v>
      </c>
    </row>
    <row r="4001" spans="1:36" x14ac:dyDescent="0.2">
      <c r="A4001" s="148">
        <v>42473</v>
      </c>
      <c r="B4001" s="137">
        <v>22.639716003461199</v>
      </c>
      <c r="C4001" s="137">
        <v>105.034201221836</v>
      </c>
      <c r="D4001" s="137">
        <v>18.0470994516415</v>
      </c>
      <c r="E4001" s="137">
        <v>8.3875777917317809</v>
      </c>
      <c r="F4001" s="137">
        <v>26.609664862066001</v>
      </c>
      <c r="G4001" s="137">
        <v>47.245942600051102</v>
      </c>
      <c r="H4001" s="137">
        <v>9.6926511085912104</v>
      </c>
      <c r="I4001" s="137">
        <v>31.671075353505799</v>
      </c>
      <c r="J4001" s="137">
        <v>31.512955235889098</v>
      </c>
      <c r="K4001" s="137">
        <v>38.444366582595201</v>
      </c>
      <c r="L4001" s="137">
        <v>22.639716003461199</v>
      </c>
      <c r="M4001" s="137">
        <v>106.938374557982</v>
      </c>
      <c r="N4001" s="137">
        <v>18.198332128610598</v>
      </c>
      <c r="O4001" s="137">
        <v>8.3875777917317809</v>
      </c>
      <c r="P4001" s="137">
        <v>27.275572391146699</v>
      </c>
      <c r="Q4001" s="137">
        <v>47.245942600051102</v>
      </c>
      <c r="R4001" s="137">
        <v>9.8517643962835493</v>
      </c>
      <c r="S4001" s="137">
        <v>31.753337886891501</v>
      </c>
      <c r="T4001" s="137">
        <v>32.111605601312498</v>
      </c>
      <c r="U4001" s="137">
        <v>38.744102322052697</v>
      </c>
      <c r="V4001" s="1">
        <v>0</v>
      </c>
      <c r="W4001" s="1">
        <v>4853658</v>
      </c>
      <c r="X4001" s="1">
        <v>2941777</v>
      </c>
      <c r="Y4001" s="1">
        <v>0</v>
      </c>
      <c r="Z4001" s="1">
        <v>9152399</v>
      </c>
      <c r="AA4001" s="1">
        <v>0</v>
      </c>
      <c r="AB4001" s="1">
        <v>18910238</v>
      </c>
      <c r="AC4001" s="1">
        <v>13319608</v>
      </c>
      <c r="AD4001" s="1">
        <v>6496553</v>
      </c>
      <c r="AE4001" s="1">
        <v>791760</v>
      </c>
      <c r="AH4001" s="136">
        <f t="shared" si="62"/>
        <v>42473</v>
      </c>
      <c r="AI4001" s="177">
        <f>HLOOKUP(附加题模型!$E$2,历史数据!$B$3:$K$5000,ROW(A3999),)</f>
        <v>38.444366582595201</v>
      </c>
      <c r="AJ4001" s="177">
        <f>HLOOKUP(附加题模型!$E$2,历史数据!$L$3:$U$5000,ROW(A3999),)</f>
        <v>38.744102322052697</v>
      </c>
    </row>
    <row r="4002" spans="1:36" x14ac:dyDescent="0.2">
      <c r="A4002" s="148">
        <v>42474</v>
      </c>
      <c r="B4002" s="137">
        <v>22.639716003461199</v>
      </c>
      <c r="C4002" s="137">
        <v>107.01454149142801</v>
      </c>
      <c r="D4002" s="137">
        <v>18.198332128610598</v>
      </c>
      <c r="E4002" s="137">
        <v>8.3875777917317809</v>
      </c>
      <c r="F4002" s="137">
        <v>27.102436433585702</v>
      </c>
      <c r="G4002" s="137">
        <v>47.245942600051102</v>
      </c>
      <c r="H4002" s="137">
        <v>9.8517643962835493</v>
      </c>
      <c r="I4002" s="137">
        <v>31.629944086812898</v>
      </c>
      <c r="J4002" s="137">
        <v>31.991875528227801</v>
      </c>
      <c r="K4002" s="137">
        <v>38.835326242757098</v>
      </c>
      <c r="L4002" s="137">
        <v>22.639716003461199</v>
      </c>
      <c r="M4002" s="137">
        <v>106.938374557982</v>
      </c>
      <c r="N4002" s="137">
        <v>19.0175091288597</v>
      </c>
      <c r="O4002" s="137">
        <v>8.3875777917317809</v>
      </c>
      <c r="P4002" s="137">
        <v>26.543074109157899</v>
      </c>
      <c r="Q4002" s="137">
        <v>47.245942600051102</v>
      </c>
      <c r="R4002" s="137">
        <v>9.9976182433348502</v>
      </c>
      <c r="S4002" s="137">
        <v>32.329175620591599</v>
      </c>
      <c r="T4002" s="137">
        <v>32.087659586695601</v>
      </c>
      <c r="U4002" s="137">
        <v>39.304477834951498</v>
      </c>
      <c r="V4002" s="1">
        <v>0</v>
      </c>
      <c r="W4002" s="1">
        <v>4541222</v>
      </c>
      <c r="X4002" s="1">
        <v>5065070</v>
      </c>
      <c r="Y4002" s="1">
        <v>0</v>
      </c>
      <c r="Z4002" s="1">
        <v>10921737</v>
      </c>
      <c r="AA4002" s="1">
        <v>0</v>
      </c>
      <c r="AB4002" s="1">
        <v>19782020</v>
      </c>
      <c r="AC4002" s="1">
        <v>13172515</v>
      </c>
      <c r="AD4002" s="1">
        <v>3914627</v>
      </c>
      <c r="AE4002" s="1">
        <v>645001</v>
      </c>
      <c r="AH4002" s="136">
        <f t="shared" si="62"/>
        <v>42474</v>
      </c>
      <c r="AI4002" s="177">
        <f>HLOOKUP(附加题模型!$E$2,历史数据!$B$3:$K$5000,ROW(A4000),)</f>
        <v>38.835326242757098</v>
      </c>
      <c r="AJ4002" s="177">
        <f>HLOOKUP(附加题模型!$E$2,历史数据!$L$3:$U$5000,ROW(A4000),)</f>
        <v>39.304477834951498</v>
      </c>
    </row>
    <row r="4003" spans="1:36" x14ac:dyDescent="0.2">
      <c r="A4003" s="148">
        <v>42475</v>
      </c>
      <c r="B4003" s="137">
        <v>22.639716003461199</v>
      </c>
      <c r="C4003" s="137">
        <v>107.01454149142801</v>
      </c>
      <c r="D4003" s="137">
        <v>19.156139082747998</v>
      </c>
      <c r="E4003" s="137">
        <v>8.8053077472832904</v>
      </c>
      <c r="F4003" s="137">
        <v>26.8094371207902</v>
      </c>
      <c r="G4003" s="137">
        <v>47.245942600051102</v>
      </c>
      <c r="H4003" s="137">
        <v>9.9710993620528008</v>
      </c>
      <c r="I4003" s="137">
        <v>32.452569420670201</v>
      </c>
      <c r="J4003" s="137">
        <v>32.087659586695601</v>
      </c>
      <c r="K4003" s="137">
        <v>39.291445846279501</v>
      </c>
      <c r="L4003" s="137">
        <v>22.639716003461199</v>
      </c>
      <c r="M4003" s="137">
        <v>110.746721230275</v>
      </c>
      <c r="N4003" s="137">
        <v>19.420796267443801</v>
      </c>
      <c r="O4003" s="137">
        <v>8.8053077472832904</v>
      </c>
      <c r="P4003" s="137">
        <v>25.9570754835669</v>
      </c>
      <c r="Q4003" s="137">
        <v>47.245942600051102</v>
      </c>
      <c r="R4003" s="137">
        <v>10.0373965652579</v>
      </c>
      <c r="S4003" s="137">
        <v>32.452569420670201</v>
      </c>
      <c r="T4003" s="137">
        <v>32.6623639375021</v>
      </c>
      <c r="U4003" s="137">
        <v>39.2653818689353</v>
      </c>
      <c r="V4003" s="1">
        <v>0</v>
      </c>
      <c r="W4003" s="1">
        <v>6500804</v>
      </c>
      <c r="X4003" s="1">
        <v>3375901</v>
      </c>
      <c r="Y4003" s="1">
        <v>17370028</v>
      </c>
      <c r="Z4003" s="1">
        <v>7959581</v>
      </c>
      <c r="AA4003" s="1">
        <v>0</v>
      </c>
      <c r="AB4003" s="1">
        <v>23947915</v>
      </c>
      <c r="AC4003" s="1">
        <v>10042257</v>
      </c>
      <c r="AD4003" s="1">
        <v>4766258</v>
      </c>
      <c r="AE4003" s="1">
        <v>663473</v>
      </c>
      <c r="AH4003" s="136">
        <f t="shared" si="62"/>
        <v>42475</v>
      </c>
      <c r="AI4003" s="177">
        <f>HLOOKUP(附加题模型!$E$2,历史数据!$B$3:$K$5000,ROW(A4001),)</f>
        <v>39.291445846279501</v>
      </c>
      <c r="AJ4003" s="177">
        <f>HLOOKUP(附加题模型!$E$2,历史数据!$L$3:$U$5000,ROW(A4001),)</f>
        <v>39.2653818689353</v>
      </c>
    </row>
    <row r="4004" spans="1:36" x14ac:dyDescent="0.2">
      <c r="A4004" s="148">
        <v>42478</v>
      </c>
      <c r="B4004" s="137">
        <v>22.639716003461199</v>
      </c>
      <c r="C4004" s="137">
        <v>109.756551095479</v>
      </c>
      <c r="D4004" s="137">
        <v>19.458604436686102</v>
      </c>
      <c r="E4004" s="137">
        <v>9.13509455429765</v>
      </c>
      <c r="F4004" s="137">
        <v>25.9570754835669</v>
      </c>
      <c r="G4004" s="137">
        <v>47.245942600051102</v>
      </c>
      <c r="H4004" s="137">
        <v>9.9843588026938193</v>
      </c>
      <c r="I4004" s="137">
        <v>32.329175620591599</v>
      </c>
      <c r="J4004" s="137">
        <v>32.686309952118997</v>
      </c>
      <c r="K4004" s="137">
        <v>39.1089980048705</v>
      </c>
      <c r="L4004" s="137">
        <v>22.639716003461199</v>
      </c>
      <c r="M4004" s="137">
        <v>112.1177260323</v>
      </c>
      <c r="N4004" s="137">
        <v>19.3325772058786</v>
      </c>
      <c r="O4004" s="137">
        <v>8.91523668295474</v>
      </c>
      <c r="P4004" s="137">
        <v>26.0636206882198</v>
      </c>
      <c r="Q4004" s="137">
        <v>47.245942600051102</v>
      </c>
      <c r="R4004" s="137">
        <v>9.8517643962835493</v>
      </c>
      <c r="S4004" s="137">
        <v>31.506550286734399</v>
      </c>
      <c r="T4004" s="137">
        <v>31.943983498994001</v>
      </c>
      <c r="U4004" s="137">
        <v>38.796230276740999</v>
      </c>
      <c r="V4004" s="1">
        <v>0</v>
      </c>
      <c r="W4004" s="1">
        <v>5350761</v>
      </c>
      <c r="X4004" s="1">
        <v>4436024</v>
      </c>
      <c r="Y4004" s="1">
        <v>20126838</v>
      </c>
      <c r="Z4004" s="1">
        <v>7256657</v>
      </c>
      <c r="AA4004" s="1">
        <v>0</v>
      </c>
      <c r="AB4004" s="1">
        <v>13314924</v>
      </c>
      <c r="AC4004" s="1">
        <v>9667661</v>
      </c>
      <c r="AD4004" s="1">
        <v>3919546</v>
      </c>
      <c r="AE4004" s="1">
        <v>771488</v>
      </c>
      <c r="AH4004" s="136">
        <f t="shared" si="62"/>
        <v>42478</v>
      </c>
      <c r="AI4004" s="177">
        <f>HLOOKUP(附加题模型!$E$2,历史数据!$B$3:$K$5000,ROW(A4002),)</f>
        <v>39.1089980048705</v>
      </c>
      <c r="AJ4004" s="177">
        <f>HLOOKUP(附加题模型!$E$2,历史数据!$L$3:$U$5000,ROW(A4002),)</f>
        <v>38.796230276740999</v>
      </c>
    </row>
    <row r="4005" spans="1:36" x14ac:dyDescent="0.2">
      <c r="A4005" s="148">
        <v>42479</v>
      </c>
      <c r="B4005" s="137">
        <v>22.639716003461199</v>
      </c>
      <c r="C4005" s="137">
        <v>112.879395366759</v>
      </c>
      <c r="D4005" s="137">
        <v>19.269563590474799</v>
      </c>
      <c r="E4005" s="137">
        <v>8.9262295765218909</v>
      </c>
      <c r="F4005" s="137">
        <v>26.369938151596902</v>
      </c>
      <c r="G4005" s="137">
        <v>47.245942600051102</v>
      </c>
      <c r="H4005" s="137">
        <v>9.8782832775656004</v>
      </c>
      <c r="I4005" s="137">
        <v>31.588812820120101</v>
      </c>
      <c r="J4005" s="137">
        <v>32.087659586695601</v>
      </c>
      <c r="K4005" s="137">
        <v>38.913518174789502</v>
      </c>
      <c r="L4005" s="137">
        <v>22.639716003461199</v>
      </c>
      <c r="M4005" s="137">
        <v>109.90888496237</v>
      </c>
      <c r="N4005" s="137">
        <v>19.244358144313299</v>
      </c>
      <c r="O4005" s="137">
        <v>8.7943148537161502</v>
      </c>
      <c r="P4005" s="137">
        <v>26.969254927769601</v>
      </c>
      <c r="Q4005" s="137">
        <v>47.245942600051102</v>
      </c>
      <c r="R4005" s="137">
        <v>10.3821420219247</v>
      </c>
      <c r="S4005" s="137">
        <v>31.7122066201987</v>
      </c>
      <c r="T4005" s="137">
        <v>32.039767557461701</v>
      </c>
      <c r="U4005" s="137">
        <v>39.056870050182297</v>
      </c>
      <c r="V4005" s="1">
        <v>0</v>
      </c>
      <c r="W4005" s="1">
        <v>5666729</v>
      </c>
      <c r="X4005" s="1">
        <v>2800150</v>
      </c>
      <c r="Y4005" s="1">
        <v>22287238</v>
      </c>
      <c r="Z4005" s="1">
        <v>11406078</v>
      </c>
      <c r="AA4005" s="1">
        <v>0</v>
      </c>
      <c r="AB4005" s="1">
        <v>37602358</v>
      </c>
      <c r="AC4005" s="1">
        <v>8268750</v>
      </c>
      <c r="AD4005" s="1">
        <v>3238111</v>
      </c>
      <c r="AE4005" s="1">
        <v>557482</v>
      </c>
      <c r="AH4005" s="136">
        <f t="shared" si="62"/>
        <v>42479</v>
      </c>
      <c r="AI4005" s="177">
        <f>HLOOKUP(附加题模型!$E$2,历史数据!$B$3:$K$5000,ROW(A4003),)</f>
        <v>38.913518174789502</v>
      </c>
      <c r="AJ4005" s="177">
        <f>HLOOKUP(附加题模型!$E$2,历史数据!$L$3:$U$5000,ROW(A4003),)</f>
        <v>39.056870050182297</v>
      </c>
    </row>
    <row r="4006" spans="1:36" x14ac:dyDescent="0.2">
      <c r="A4006" s="148">
        <v>42480</v>
      </c>
      <c r="B4006" s="137">
        <v>22.639716003461199</v>
      </c>
      <c r="C4006" s="137">
        <v>109.832718028925</v>
      </c>
      <c r="D4006" s="137">
        <v>19.156139082747998</v>
      </c>
      <c r="E4006" s="137">
        <v>8.8382864279847304</v>
      </c>
      <c r="F4006" s="137">
        <v>26.436528904505</v>
      </c>
      <c r="G4006" s="137">
        <v>47.245942600051102</v>
      </c>
      <c r="H4006" s="137">
        <v>10.2760664967964</v>
      </c>
      <c r="I4006" s="137">
        <v>31.753337886891501</v>
      </c>
      <c r="J4006" s="137">
        <v>31.991875528227801</v>
      </c>
      <c r="K4006" s="137">
        <v>39.486925676360499</v>
      </c>
      <c r="L4006" s="137">
        <v>22.639716003461199</v>
      </c>
      <c r="M4006" s="137">
        <v>104.42486575426901</v>
      </c>
      <c r="N4006" s="137">
        <v>18.286551190175899</v>
      </c>
      <c r="O4006" s="137">
        <v>8.3545991110303408</v>
      </c>
      <c r="P4006" s="137">
        <v>24.278988510283401</v>
      </c>
      <c r="Q4006" s="137">
        <v>47.245942600051102</v>
      </c>
      <c r="R4006" s="137">
        <v>10.090434327822001</v>
      </c>
      <c r="S4006" s="137">
        <v>29.8612996190198</v>
      </c>
      <c r="T4006" s="137">
        <v>29.884626241937401</v>
      </c>
      <c r="U4006" s="137">
        <v>37.115103738044397</v>
      </c>
      <c r="V4006" s="1">
        <v>0</v>
      </c>
      <c r="W4006" s="1">
        <v>3962400</v>
      </c>
      <c r="X4006" s="1">
        <v>3264700</v>
      </c>
      <c r="Y4006" s="1">
        <v>19645367</v>
      </c>
      <c r="Z4006" s="1">
        <v>12593228</v>
      </c>
      <c r="AA4006" s="1">
        <v>0</v>
      </c>
      <c r="AB4006" s="1">
        <v>35220687</v>
      </c>
      <c r="AC4006" s="1">
        <v>18842107</v>
      </c>
      <c r="AD4006" s="1">
        <v>7486727</v>
      </c>
      <c r="AE4006" s="1">
        <v>1495955</v>
      </c>
      <c r="AH4006" s="136">
        <f t="shared" si="62"/>
        <v>42480</v>
      </c>
      <c r="AI4006" s="177">
        <f>HLOOKUP(附加题模型!$E$2,历史数据!$B$3:$K$5000,ROW(A4004),)</f>
        <v>39.486925676360499</v>
      </c>
      <c r="AJ4006" s="177">
        <f>HLOOKUP(附加题模型!$E$2,历史数据!$L$3:$U$5000,ROW(A4004),)</f>
        <v>37.115103738044397</v>
      </c>
    </row>
    <row r="4007" spans="1:36" x14ac:dyDescent="0.2">
      <c r="A4007" s="148">
        <v>42481</v>
      </c>
      <c r="B4007" s="137">
        <v>22.639716003461199</v>
      </c>
      <c r="C4007" s="137">
        <v>102.29219161778499</v>
      </c>
      <c r="D4007" s="137">
        <v>18.122715790126101</v>
      </c>
      <c r="E4007" s="137">
        <v>8.3545991110303408</v>
      </c>
      <c r="F4007" s="137">
        <v>23.812853239926898</v>
      </c>
      <c r="G4007" s="137">
        <v>47.245942600051102</v>
      </c>
      <c r="H4007" s="137">
        <v>10.0373965652579</v>
      </c>
      <c r="I4007" s="137">
        <v>29.5322494854768</v>
      </c>
      <c r="J4007" s="137">
        <v>29.669112110385001</v>
      </c>
      <c r="K4007" s="137">
        <v>37.323615556797499</v>
      </c>
      <c r="L4007" s="137">
        <v>22.639716003461199</v>
      </c>
      <c r="M4007" s="137">
        <v>101.225854549543</v>
      </c>
      <c r="N4007" s="137">
        <v>18.173126682449102</v>
      </c>
      <c r="O4007" s="137">
        <v>8.4315493660003593</v>
      </c>
      <c r="P4007" s="137">
        <v>23.106991259101299</v>
      </c>
      <c r="Q4007" s="137">
        <v>47.245942600051102</v>
      </c>
      <c r="R4007" s="137">
        <v>10.3158448187195</v>
      </c>
      <c r="S4007" s="137">
        <v>28.874149218391</v>
      </c>
      <c r="T4007" s="137">
        <v>29.333867905747798</v>
      </c>
      <c r="U4007" s="137">
        <v>36.5677602138176</v>
      </c>
      <c r="V4007" s="1">
        <v>0</v>
      </c>
      <c r="W4007" s="1">
        <v>5314727</v>
      </c>
      <c r="X4007" s="1">
        <v>3844801</v>
      </c>
      <c r="Y4007" s="1">
        <v>10910287</v>
      </c>
      <c r="Z4007" s="1">
        <v>15124448</v>
      </c>
      <c r="AA4007" s="1">
        <v>0</v>
      </c>
      <c r="AB4007" s="1">
        <v>32009375</v>
      </c>
      <c r="AC4007" s="1">
        <v>13606184</v>
      </c>
      <c r="AD4007" s="1">
        <v>5450593</v>
      </c>
      <c r="AE4007" s="1">
        <v>482782</v>
      </c>
      <c r="AH4007" s="136">
        <f t="shared" si="62"/>
        <v>42481</v>
      </c>
      <c r="AI4007" s="177">
        <f>HLOOKUP(附加题模型!$E$2,历史数据!$B$3:$K$5000,ROW(A4005),)</f>
        <v>37.323615556797499</v>
      </c>
      <c r="AJ4007" s="177">
        <f>HLOOKUP(附加题模型!$E$2,历史数据!$L$3:$U$5000,ROW(A4005),)</f>
        <v>36.5677602138176</v>
      </c>
    </row>
    <row r="4008" spans="1:36" x14ac:dyDescent="0.2">
      <c r="A4008" s="148">
        <v>42482</v>
      </c>
      <c r="B4008" s="137">
        <v>22.639716003461199</v>
      </c>
      <c r="C4008" s="137">
        <v>100.464185215084</v>
      </c>
      <c r="D4008" s="137">
        <v>17.3413469591192</v>
      </c>
      <c r="E4008" s="137">
        <v>8.3545991110303408</v>
      </c>
      <c r="F4008" s="137">
        <v>22.347856675949298</v>
      </c>
      <c r="G4008" s="137">
        <v>47.245942600051102</v>
      </c>
      <c r="H4008" s="137">
        <v>10.063915446539999</v>
      </c>
      <c r="I4008" s="137">
        <v>28.6684928849267</v>
      </c>
      <c r="J4008" s="137">
        <v>29.262029861896998</v>
      </c>
      <c r="K4008" s="137">
        <v>36.176800553655703</v>
      </c>
      <c r="L4008" s="137">
        <v>22.639716003461199</v>
      </c>
      <c r="M4008" s="137">
        <v>102.444525484677</v>
      </c>
      <c r="N4008" s="137">
        <v>18.878879174971399</v>
      </c>
      <c r="O4008" s="137">
        <v>8.5744569823732402</v>
      </c>
      <c r="P4008" s="137">
        <v>22.800673795724201</v>
      </c>
      <c r="Q4008" s="137">
        <v>47.245942600051102</v>
      </c>
      <c r="R4008" s="137">
        <v>10.010877683975901</v>
      </c>
      <c r="S4008" s="137">
        <v>29.244330618626801</v>
      </c>
      <c r="T4008" s="137">
        <v>29.884626241937401</v>
      </c>
      <c r="U4008" s="137">
        <v>36.828399987258997</v>
      </c>
      <c r="V4008" s="1">
        <v>0</v>
      </c>
      <c r="W4008" s="1">
        <v>3086833</v>
      </c>
      <c r="X4008" s="1">
        <v>4495274</v>
      </c>
      <c r="Y4008" s="1">
        <v>6439103</v>
      </c>
      <c r="Z4008" s="1">
        <v>8059141</v>
      </c>
      <c r="AA4008" s="1">
        <v>0</v>
      </c>
      <c r="AB4008" s="1">
        <v>18278587</v>
      </c>
      <c r="AC4008" s="1">
        <v>8261392</v>
      </c>
      <c r="AD4008" s="1">
        <v>3567854</v>
      </c>
      <c r="AE4008" s="1">
        <v>525030</v>
      </c>
      <c r="AH4008" s="136">
        <f t="shared" si="62"/>
        <v>42482</v>
      </c>
      <c r="AI4008" s="177">
        <f>HLOOKUP(附加题模型!$E$2,历史数据!$B$3:$K$5000,ROW(A4006),)</f>
        <v>36.176800553655703</v>
      </c>
      <c r="AJ4008" s="177">
        <f>HLOOKUP(附加题模型!$E$2,历史数据!$L$3:$U$5000,ROW(A4006),)</f>
        <v>36.828399987258997</v>
      </c>
    </row>
    <row r="4009" spans="1:36" x14ac:dyDescent="0.2">
      <c r="A4009" s="148">
        <v>42485</v>
      </c>
      <c r="B4009" s="137">
        <v>22.639716003461199</v>
      </c>
      <c r="C4009" s="137">
        <v>102.74919321845999</v>
      </c>
      <c r="D4009" s="137">
        <v>18.891481898052099</v>
      </c>
      <c r="E4009" s="137">
        <v>8.5964427695075294</v>
      </c>
      <c r="F4009" s="137">
        <v>22.6408559887448</v>
      </c>
      <c r="G4009" s="137">
        <v>47.245942600051102</v>
      </c>
      <c r="H4009" s="137">
        <v>9.8782832775656004</v>
      </c>
      <c r="I4009" s="137">
        <v>29.120936818548198</v>
      </c>
      <c r="J4009" s="137">
        <v>29.669112110385001</v>
      </c>
      <c r="K4009" s="137">
        <v>36.685048111866202</v>
      </c>
      <c r="L4009" s="137">
        <v>22.639716003461199</v>
      </c>
      <c r="M4009" s="137">
        <v>101.759023083664</v>
      </c>
      <c r="N4009" s="137">
        <v>19.093125467344201</v>
      </c>
      <c r="O4009" s="137">
        <v>8.8382864279847304</v>
      </c>
      <c r="P4009" s="137">
        <v>21.855085104429602</v>
      </c>
      <c r="Q4009" s="137">
        <v>47.245942600051102</v>
      </c>
      <c r="R4009" s="137">
        <v>9.6263539053860807</v>
      </c>
      <c r="S4009" s="137">
        <v>29.943562152405502</v>
      </c>
      <c r="T4009" s="137">
        <v>29.740950154235801</v>
      </c>
      <c r="U4009" s="137">
        <v>37.010847828667899</v>
      </c>
      <c r="V4009" s="1">
        <v>0</v>
      </c>
      <c r="W4009" s="1">
        <v>2980785</v>
      </c>
      <c r="X4009" s="1">
        <v>2900551</v>
      </c>
      <c r="Y4009" s="1">
        <v>7476364</v>
      </c>
      <c r="Z4009" s="1">
        <v>11008043</v>
      </c>
      <c r="AA4009" s="1">
        <v>0</v>
      </c>
      <c r="AB4009" s="1">
        <v>15366064</v>
      </c>
      <c r="AC4009" s="1">
        <v>9373408</v>
      </c>
      <c r="AD4009" s="1">
        <v>2411658</v>
      </c>
      <c r="AE4009" s="1">
        <v>656464</v>
      </c>
      <c r="AH4009" s="136">
        <f t="shared" si="62"/>
        <v>42485</v>
      </c>
      <c r="AI4009" s="177">
        <f>HLOOKUP(附加题模型!$E$2,历史数据!$B$3:$K$5000,ROW(A4007),)</f>
        <v>36.685048111866202</v>
      </c>
      <c r="AJ4009" s="177">
        <f>HLOOKUP(附加题模型!$E$2,历史数据!$L$3:$U$5000,ROW(A4007),)</f>
        <v>37.010847828667899</v>
      </c>
    </row>
    <row r="4010" spans="1:36" x14ac:dyDescent="0.2">
      <c r="A4010" s="148">
        <v>42486</v>
      </c>
      <c r="B4010" s="137">
        <v>22.639716003461199</v>
      </c>
      <c r="C4010" s="137">
        <v>101.98752388400101</v>
      </c>
      <c r="D4010" s="137">
        <v>19.105728190425001</v>
      </c>
      <c r="E4010" s="137">
        <v>8.8492793215518706</v>
      </c>
      <c r="F4010" s="137">
        <v>21.855085104429602</v>
      </c>
      <c r="G4010" s="137">
        <v>47.245942600051102</v>
      </c>
      <c r="H4010" s="137">
        <v>9.6263539053860807</v>
      </c>
      <c r="I4010" s="137">
        <v>29.984693419098399</v>
      </c>
      <c r="J4010" s="137">
        <v>29.740950154235801</v>
      </c>
      <c r="K4010" s="137">
        <v>36.593824191161801</v>
      </c>
      <c r="L4010" s="137">
        <v>22.639716003461199</v>
      </c>
      <c r="M4010" s="137">
        <v>101.30202148298901</v>
      </c>
      <c r="N4010" s="137">
        <v>19.118330913505702</v>
      </c>
      <c r="O4010" s="137">
        <v>8.8053077472832904</v>
      </c>
      <c r="P4010" s="137">
        <v>21.855085104429602</v>
      </c>
      <c r="Q4010" s="137">
        <v>47.245942600051102</v>
      </c>
      <c r="R4010" s="137">
        <v>9.7987266337194292</v>
      </c>
      <c r="S4010" s="137">
        <v>30.231481019255501</v>
      </c>
      <c r="T4010" s="137">
        <v>30.1719784173406</v>
      </c>
      <c r="U4010" s="137">
        <v>38.861390220101299</v>
      </c>
      <c r="V4010" s="1">
        <v>0</v>
      </c>
      <c r="W4010" s="1">
        <v>3046199</v>
      </c>
      <c r="X4010" s="1">
        <v>1583131</v>
      </c>
      <c r="Y4010" s="1">
        <v>9156200</v>
      </c>
      <c r="Z4010" s="1">
        <v>0</v>
      </c>
      <c r="AA4010" s="1">
        <v>0</v>
      </c>
      <c r="AB4010" s="1">
        <v>10930872</v>
      </c>
      <c r="AC4010" s="1">
        <v>5996945</v>
      </c>
      <c r="AD4010" s="1">
        <v>3080820</v>
      </c>
      <c r="AE4010" s="1">
        <v>815652</v>
      </c>
      <c r="AH4010" s="136">
        <f t="shared" si="62"/>
        <v>42486</v>
      </c>
      <c r="AI4010" s="177">
        <f>HLOOKUP(附加题模型!$E$2,历史数据!$B$3:$K$5000,ROW(A4008),)</f>
        <v>36.593824191161801</v>
      </c>
      <c r="AJ4010" s="177">
        <f>HLOOKUP(附加题模型!$E$2,历史数据!$L$3:$U$5000,ROW(A4008),)</f>
        <v>38.861390220101299</v>
      </c>
    </row>
    <row r="4011" spans="1:36" x14ac:dyDescent="0.2">
      <c r="A4011" s="148">
        <v>42487</v>
      </c>
      <c r="B4011" s="137">
        <v>22.639716003461199</v>
      </c>
      <c r="C4011" s="137">
        <v>101.07352068265099</v>
      </c>
      <c r="D4011" s="137">
        <v>19.2821663135555</v>
      </c>
      <c r="E4011" s="137">
        <v>8.8382864279847304</v>
      </c>
      <c r="F4011" s="137">
        <v>21.855085104429602</v>
      </c>
      <c r="G4011" s="137">
        <v>47.245942600051102</v>
      </c>
      <c r="H4011" s="137">
        <v>9.7722077524373798</v>
      </c>
      <c r="I4011" s="137">
        <v>30.272612285948401</v>
      </c>
      <c r="J4011" s="137">
        <v>30.1240863881068</v>
      </c>
      <c r="K4011" s="137">
        <v>38.991710106821898</v>
      </c>
      <c r="L4011" s="137">
        <v>22.639716003461199</v>
      </c>
      <c r="M4011" s="137">
        <v>102.063690817447</v>
      </c>
      <c r="N4011" s="137">
        <v>18.9418927903751</v>
      </c>
      <c r="O4011" s="137">
        <v>9.0361585121933405</v>
      </c>
      <c r="P4011" s="137">
        <v>21.9216758573376</v>
      </c>
      <c r="Q4011" s="137">
        <v>47.245942600051102</v>
      </c>
      <c r="R4011" s="137">
        <v>9.6130944647450498</v>
      </c>
      <c r="S4011" s="137">
        <v>30.683924952877099</v>
      </c>
      <c r="T4011" s="137">
        <v>30.7466827681471</v>
      </c>
      <c r="U4011" s="137">
        <v>39.9560772685548</v>
      </c>
      <c r="V4011" s="1">
        <v>0</v>
      </c>
      <c r="W4011" s="1">
        <v>3782243</v>
      </c>
      <c r="X4011" s="1">
        <v>1954662</v>
      </c>
      <c r="Y4011" s="1">
        <v>11197255</v>
      </c>
      <c r="Z4011" s="1">
        <v>10543110</v>
      </c>
      <c r="AA4011" s="1">
        <v>0</v>
      </c>
      <c r="AB4011" s="1">
        <v>11576248</v>
      </c>
      <c r="AC4011" s="1">
        <v>8711125</v>
      </c>
      <c r="AD4011" s="1">
        <v>5396946</v>
      </c>
      <c r="AE4011" s="1">
        <v>1028270</v>
      </c>
      <c r="AH4011" s="136">
        <f t="shared" si="62"/>
        <v>42487</v>
      </c>
      <c r="AI4011" s="177">
        <f>HLOOKUP(附加题模型!$E$2,历史数据!$B$3:$K$5000,ROW(A4009),)</f>
        <v>38.991710106821898</v>
      </c>
      <c r="AJ4011" s="177">
        <f>HLOOKUP(附加题模型!$E$2,历史数据!$L$3:$U$5000,ROW(A4009),)</f>
        <v>39.9560772685548</v>
      </c>
    </row>
    <row r="4012" spans="1:36" x14ac:dyDescent="0.2">
      <c r="A4012" s="148">
        <v>42488</v>
      </c>
      <c r="B4012" s="137">
        <v>22.639716003461199</v>
      </c>
      <c r="C4012" s="137">
        <v>102.444525484677</v>
      </c>
      <c r="D4012" s="137">
        <v>18.878879174971399</v>
      </c>
      <c r="E4012" s="137">
        <v>9.0141727250590495</v>
      </c>
      <c r="F4012" s="137">
        <v>21.855085104429602</v>
      </c>
      <c r="G4012" s="137">
        <v>47.245942600051102</v>
      </c>
      <c r="H4012" s="137">
        <v>9.6528727866681301</v>
      </c>
      <c r="I4012" s="137">
        <v>30.683924952877099</v>
      </c>
      <c r="J4012" s="137">
        <v>30.5551146512116</v>
      </c>
      <c r="K4012" s="137">
        <v>39.877885336522397</v>
      </c>
      <c r="L4012" s="137">
        <v>22.639716003461199</v>
      </c>
      <c r="M4012" s="137">
        <v>101.606689216772</v>
      </c>
      <c r="N4012" s="137">
        <v>18.538605651790999</v>
      </c>
      <c r="O4012" s="137">
        <v>8.8932508958204508</v>
      </c>
      <c r="P4012" s="137">
        <v>20.829587509645201</v>
      </c>
      <c r="Q4012" s="137">
        <v>47.245942600051102</v>
      </c>
      <c r="R4012" s="137">
        <v>9.5600567021809404</v>
      </c>
      <c r="S4012" s="137">
        <v>30.683924952877099</v>
      </c>
      <c r="T4012" s="137">
        <v>30.6987907389132</v>
      </c>
      <c r="U4012" s="137">
        <v>39.278413857607397</v>
      </c>
      <c r="V4012" s="1">
        <v>0</v>
      </c>
      <c r="W4012" s="1">
        <v>3413201</v>
      </c>
      <c r="X4012" s="1">
        <v>3461835</v>
      </c>
      <c r="Y4012" s="1">
        <v>10751434</v>
      </c>
      <c r="Z4012" s="1">
        <v>7891036</v>
      </c>
      <c r="AA4012" s="1">
        <v>0</v>
      </c>
      <c r="AB4012" s="1">
        <v>13871914</v>
      </c>
      <c r="AC4012" s="1">
        <v>7685871</v>
      </c>
      <c r="AD4012" s="1">
        <v>4391962</v>
      </c>
      <c r="AE4012" s="1">
        <v>908503</v>
      </c>
      <c r="AH4012" s="136">
        <f t="shared" si="62"/>
        <v>42488</v>
      </c>
      <c r="AI4012" s="177">
        <f>HLOOKUP(附加题模型!$E$2,历史数据!$B$3:$K$5000,ROW(A4010),)</f>
        <v>39.877885336522397</v>
      </c>
      <c r="AJ4012" s="177">
        <f>HLOOKUP(附加题模型!$E$2,历史数据!$L$3:$U$5000,ROW(A4010),)</f>
        <v>39.278413857607397</v>
      </c>
    </row>
    <row r="4013" spans="1:36" x14ac:dyDescent="0.2">
      <c r="A4013" s="148">
        <v>42489</v>
      </c>
      <c r="B4013" s="137">
        <v>22.639716003461199</v>
      </c>
      <c r="C4013" s="137">
        <v>101.30202148298901</v>
      </c>
      <c r="D4013" s="137">
        <v>18.500797482548698</v>
      </c>
      <c r="E4013" s="137">
        <v>8.8602722151190196</v>
      </c>
      <c r="F4013" s="137">
        <v>20.776314907318799</v>
      </c>
      <c r="G4013" s="137">
        <v>47.245942600051102</v>
      </c>
      <c r="H4013" s="137">
        <v>9.5070189396168292</v>
      </c>
      <c r="I4013" s="137">
        <v>30.642793686184199</v>
      </c>
      <c r="J4013" s="137">
        <v>30.6987907389132</v>
      </c>
      <c r="K4013" s="137">
        <v>39.278413857607397</v>
      </c>
      <c r="L4013" s="137">
        <v>22.639716003461199</v>
      </c>
      <c r="M4013" s="137">
        <v>101.98752388400101</v>
      </c>
      <c r="N4013" s="137">
        <v>19.042714575021201</v>
      </c>
      <c r="O4013" s="137">
        <v>8.9921869379247603</v>
      </c>
      <c r="P4013" s="137">
        <v>20.656451552084199</v>
      </c>
      <c r="Q4013" s="137">
        <v>47.245942600051102</v>
      </c>
      <c r="R4013" s="137">
        <v>9.5335378208988804</v>
      </c>
      <c r="S4013" s="137">
        <v>31.300893953269998</v>
      </c>
      <c r="T4013" s="137">
        <v>31.201657045868899</v>
      </c>
      <c r="U4013" s="137">
        <v>41.246244147089399</v>
      </c>
      <c r="V4013" s="1">
        <v>0</v>
      </c>
      <c r="W4013" s="1">
        <v>2512140</v>
      </c>
      <c r="X4013" s="1">
        <v>2990747</v>
      </c>
      <c r="Y4013" s="1">
        <v>8375056</v>
      </c>
      <c r="Z4013" s="1">
        <v>5764086</v>
      </c>
      <c r="AA4013" s="1">
        <v>0</v>
      </c>
      <c r="AB4013" s="1">
        <v>6349142</v>
      </c>
      <c r="AC4013" s="1">
        <v>8090031</v>
      </c>
      <c r="AD4013" s="1">
        <v>3222476</v>
      </c>
      <c r="AE4013" s="1">
        <v>1188289</v>
      </c>
      <c r="AH4013" s="136">
        <f t="shared" si="62"/>
        <v>42489</v>
      </c>
      <c r="AI4013" s="177">
        <f>HLOOKUP(附加题模型!$E$2,历史数据!$B$3:$K$5000,ROW(A4011),)</f>
        <v>39.278413857607397</v>
      </c>
      <c r="AJ4013" s="177">
        <f>HLOOKUP(附加题模型!$E$2,历史数据!$L$3:$U$5000,ROW(A4011),)</f>
        <v>41.246244147089399</v>
      </c>
    </row>
    <row r="4014" spans="1:36" x14ac:dyDescent="0.2">
      <c r="A4014" s="148">
        <v>42493</v>
      </c>
      <c r="B4014" s="137">
        <v>22.639716003461199</v>
      </c>
      <c r="C4014" s="137">
        <v>102.139857750893</v>
      </c>
      <c r="D4014" s="137">
        <v>19.093125467344201</v>
      </c>
      <c r="E4014" s="137">
        <v>9.0031798314919005</v>
      </c>
      <c r="F4014" s="137">
        <v>20.789633057900399</v>
      </c>
      <c r="G4014" s="137">
        <v>47.245942600051102</v>
      </c>
      <c r="H4014" s="137">
        <v>9.6130944647450498</v>
      </c>
      <c r="I4014" s="137">
        <v>31.259762686577201</v>
      </c>
      <c r="J4014" s="137">
        <v>30.914304870465699</v>
      </c>
      <c r="K4014" s="137">
        <v>41.989067501397201</v>
      </c>
      <c r="L4014" s="137">
        <v>22.639716003461199</v>
      </c>
      <c r="M4014" s="137">
        <v>104.501032687715</v>
      </c>
      <c r="N4014" s="137">
        <v>19.067920021182701</v>
      </c>
      <c r="O4014" s="137">
        <v>9.0691371928947806</v>
      </c>
      <c r="P4014" s="137">
        <v>21.695267297450201</v>
      </c>
      <c r="Q4014" s="137">
        <v>47.245942600051102</v>
      </c>
      <c r="R4014" s="137">
        <v>9.8782832775656004</v>
      </c>
      <c r="S4014" s="137">
        <v>32.0823880204345</v>
      </c>
      <c r="T4014" s="137">
        <v>31.872145455143201</v>
      </c>
      <c r="U4014" s="137">
        <v>42.744922844377001</v>
      </c>
      <c r="V4014" s="1">
        <v>0</v>
      </c>
      <c r="W4014" s="1">
        <v>4099676</v>
      </c>
      <c r="X4014" s="1">
        <v>2140456</v>
      </c>
      <c r="Y4014" s="1">
        <v>10152462</v>
      </c>
      <c r="Z4014" s="1">
        <v>6422026</v>
      </c>
      <c r="AA4014" s="1">
        <v>0</v>
      </c>
      <c r="AB4014" s="1">
        <v>11555818</v>
      </c>
      <c r="AC4014" s="1">
        <v>9101876</v>
      </c>
      <c r="AD4014" s="1">
        <v>5122303</v>
      </c>
      <c r="AE4014" s="1">
        <v>2074389</v>
      </c>
      <c r="AH4014" s="136">
        <f t="shared" si="62"/>
        <v>42493</v>
      </c>
      <c r="AI4014" s="177">
        <f>HLOOKUP(附加题模型!$E$2,历史数据!$B$3:$K$5000,ROW(A4012),)</f>
        <v>41.989067501397201</v>
      </c>
      <c r="AJ4014" s="177">
        <f>HLOOKUP(附加题模型!$E$2,历史数据!$L$3:$U$5000,ROW(A4012),)</f>
        <v>42.744922844377001</v>
      </c>
    </row>
    <row r="4015" spans="1:36" x14ac:dyDescent="0.2">
      <c r="A4015" s="148">
        <v>42494</v>
      </c>
      <c r="B4015" s="137">
        <v>22.639716003461199</v>
      </c>
      <c r="C4015" s="137">
        <v>104.12019802048501</v>
      </c>
      <c r="D4015" s="137">
        <v>19.055317298101901</v>
      </c>
      <c r="E4015" s="137">
        <v>9.10211587359621</v>
      </c>
      <c r="F4015" s="137">
        <v>21.748539899776599</v>
      </c>
      <c r="G4015" s="137">
        <v>47.245942600051102</v>
      </c>
      <c r="H4015" s="137">
        <v>9.8385049556425201</v>
      </c>
      <c r="I4015" s="137">
        <v>32.0823880204345</v>
      </c>
      <c r="J4015" s="137">
        <v>31.441117192038298</v>
      </c>
      <c r="K4015" s="137">
        <v>42.223643297494299</v>
      </c>
      <c r="L4015" s="137">
        <v>22.639716003461199</v>
      </c>
      <c r="M4015" s="137">
        <v>104.57719962116001</v>
      </c>
      <c r="N4015" s="137">
        <v>19.798877959866498</v>
      </c>
      <c r="O4015" s="137">
        <v>9.0581442993276298</v>
      </c>
      <c r="P4015" s="137">
        <v>21.988266610245699</v>
      </c>
      <c r="Q4015" s="137">
        <v>47.245942600051102</v>
      </c>
      <c r="R4015" s="137">
        <v>9.8517643962835493</v>
      </c>
      <c r="S4015" s="137">
        <v>31.671075353505799</v>
      </c>
      <c r="T4015" s="137">
        <v>31.920037484377001</v>
      </c>
      <c r="U4015" s="137">
        <v>42.8752427310977</v>
      </c>
      <c r="V4015" s="1">
        <v>0</v>
      </c>
      <c r="W4015" s="1">
        <v>3257638</v>
      </c>
      <c r="X4015" s="1">
        <v>7481921</v>
      </c>
      <c r="Y4015" s="1">
        <v>9719636</v>
      </c>
      <c r="Z4015" s="1">
        <v>5842299</v>
      </c>
      <c r="AA4015" s="1">
        <v>0</v>
      </c>
      <c r="AB4015" s="1">
        <v>9892487</v>
      </c>
      <c r="AC4015" s="1">
        <v>11650103</v>
      </c>
      <c r="AD4015" s="1">
        <v>4847183</v>
      </c>
      <c r="AE4015" s="1">
        <v>999320</v>
      </c>
      <c r="AH4015" s="136">
        <f t="shared" si="62"/>
        <v>42494</v>
      </c>
      <c r="AI4015" s="177">
        <f>HLOOKUP(附加题模型!$E$2,历史数据!$B$3:$K$5000,ROW(A4013),)</f>
        <v>42.223643297494299</v>
      </c>
      <c r="AJ4015" s="177">
        <f>HLOOKUP(附加题模型!$E$2,历史数据!$L$3:$U$5000,ROW(A4013),)</f>
        <v>42.8752427310977</v>
      </c>
    </row>
    <row r="4016" spans="1:36" x14ac:dyDescent="0.2">
      <c r="A4016" s="148">
        <v>42495</v>
      </c>
      <c r="B4016" s="137">
        <v>22.639716003461199</v>
      </c>
      <c r="C4016" s="137">
        <v>104.57719962116001</v>
      </c>
      <c r="D4016" s="137">
        <v>19.786275236785698</v>
      </c>
      <c r="E4016" s="137">
        <v>9.0251656186262004</v>
      </c>
      <c r="F4016" s="137">
        <v>21.841766953847898</v>
      </c>
      <c r="G4016" s="137">
        <v>47.245942600051102</v>
      </c>
      <c r="H4016" s="137">
        <v>9.7987266337194292</v>
      </c>
      <c r="I4016" s="137">
        <v>31.588812820120101</v>
      </c>
      <c r="J4016" s="137">
        <v>31.632685308973802</v>
      </c>
      <c r="K4016" s="137">
        <v>43.227106425243399</v>
      </c>
      <c r="L4016" s="137">
        <v>22.639716003461199</v>
      </c>
      <c r="M4016" s="137">
        <v>103.587029486364</v>
      </c>
      <c r="N4016" s="137">
        <v>19.786275236785698</v>
      </c>
      <c r="O4016" s="137">
        <v>8.9372224700890293</v>
      </c>
      <c r="P4016" s="137">
        <v>21.5354494904708</v>
      </c>
      <c r="Q4016" s="137">
        <v>47.245942600051102</v>
      </c>
      <c r="R4016" s="137">
        <v>9.9578399214117699</v>
      </c>
      <c r="S4016" s="137">
        <v>32.000125487048699</v>
      </c>
      <c r="T4016" s="137">
        <v>32.015821542844797</v>
      </c>
      <c r="U4016" s="137">
        <v>42.8752427310977</v>
      </c>
      <c r="V4016" s="1">
        <v>0</v>
      </c>
      <c r="W4016" s="1">
        <v>4395492</v>
      </c>
      <c r="X4016" s="1">
        <v>2404283</v>
      </c>
      <c r="Y4016" s="1">
        <v>7272052</v>
      </c>
      <c r="Z4016" s="1">
        <v>5004237</v>
      </c>
      <c r="AA4016" s="1">
        <v>0</v>
      </c>
      <c r="AB4016" s="1">
        <v>12388473</v>
      </c>
      <c r="AC4016" s="1">
        <v>6641008</v>
      </c>
      <c r="AD4016" s="1">
        <v>4955635</v>
      </c>
      <c r="AE4016" s="1">
        <v>715249</v>
      </c>
      <c r="AH4016" s="136">
        <f t="shared" si="62"/>
        <v>42495</v>
      </c>
      <c r="AI4016" s="177">
        <f>HLOOKUP(附加题模型!$E$2,历史数据!$B$3:$K$5000,ROW(A4014),)</f>
        <v>43.227106425243399</v>
      </c>
      <c r="AJ4016" s="177">
        <f>HLOOKUP(附加题模型!$E$2,历史数据!$L$3:$U$5000,ROW(A4014),)</f>
        <v>42.8752427310977</v>
      </c>
    </row>
    <row r="4017" spans="1:36" x14ac:dyDescent="0.2">
      <c r="A4017" s="148">
        <v>42496</v>
      </c>
      <c r="B4017" s="137">
        <v>22.639716003461199</v>
      </c>
      <c r="C4017" s="137">
        <v>103.66319641981001</v>
      </c>
      <c r="D4017" s="137">
        <v>19.685453452139701</v>
      </c>
      <c r="E4017" s="137">
        <v>9.3879311063419895</v>
      </c>
      <c r="F4017" s="137">
        <v>21.455540586981101</v>
      </c>
      <c r="G4017" s="137">
        <v>47.245942600051102</v>
      </c>
      <c r="H4017" s="137">
        <v>9.9843588026938193</v>
      </c>
      <c r="I4017" s="137">
        <v>32.0823880204345</v>
      </c>
      <c r="J4017" s="137">
        <v>32.039767557461701</v>
      </c>
      <c r="K4017" s="137">
        <v>42.823114776409398</v>
      </c>
      <c r="L4017" s="137">
        <v>22.639716003461199</v>
      </c>
      <c r="M4017" s="137">
        <v>98.407678012046105</v>
      </c>
      <c r="N4017" s="137">
        <v>18.803262836486802</v>
      </c>
      <c r="O4017" s="137">
        <v>9.3879311063419895</v>
      </c>
      <c r="P4017" s="137">
        <v>20.456679293360001</v>
      </c>
      <c r="Q4017" s="137">
        <v>47.245942600051102</v>
      </c>
      <c r="R4017" s="137">
        <v>9.3346462112834701</v>
      </c>
      <c r="S4017" s="137">
        <v>29.655643285555399</v>
      </c>
      <c r="T4017" s="137">
        <v>30.8185208119979</v>
      </c>
      <c r="U4017" s="137">
        <v>40.9595403963039</v>
      </c>
      <c r="V4017" s="1">
        <v>0</v>
      </c>
      <c r="W4017" s="1">
        <v>6252573</v>
      </c>
      <c r="X4017" s="1">
        <v>6537331</v>
      </c>
      <c r="Y4017" s="1">
        <v>21891796</v>
      </c>
      <c r="Z4017" s="1">
        <v>5612242</v>
      </c>
      <c r="AA4017" s="1">
        <v>0</v>
      </c>
      <c r="AB4017" s="1">
        <v>17321933</v>
      </c>
      <c r="AC4017" s="1">
        <v>13337108</v>
      </c>
      <c r="AD4017" s="1">
        <v>5991272</v>
      </c>
      <c r="AE4017" s="1">
        <v>988181</v>
      </c>
      <c r="AH4017" s="136">
        <f t="shared" si="62"/>
        <v>42496</v>
      </c>
      <c r="AI4017" s="177">
        <f>HLOOKUP(附加题模型!$E$2,历史数据!$B$3:$K$5000,ROW(A4015),)</f>
        <v>42.823114776409398</v>
      </c>
      <c r="AJ4017" s="177">
        <f>HLOOKUP(附加题模型!$E$2,历史数据!$L$3:$U$5000,ROW(A4015),)</f>
        <v>40.9595403963039</v>
      </c>
    </row>
    <row r="4018" spans="1:36" x14ac:dyDescent="0.2">
      <c r="A4018" s="148">
        <v>42499</v>
      </c>
      <c r="B4018" s="137">
        <v>22.639716003461199</v>
      </c>
      <c r="C4018" s="137">
        <v>95.361000674211894</v>
      </c>
      <c r="D4018" s="137">
        <v>17.858058605430202</v>
      </c>
      <c r="E4018" s="137">
        <v>9.2340305964019507</v>
      </c>
      <c r="F4018" s="137">
        <v>19.7108628607896</v>
      </c>
      <c r="G4018" s="137">
        <v>47.245942600051102</v>
      </c>
      <c r="H4018" s="137">
        <v>9.2816084487193606</v>
      </c>
      <c r="I4018" s="137">
        <v>29.120936818548198</v>
      </c>
      <c r="J4018" s="137">
        <v>29.956464285788201</v>
      </c>
      <c r="K4018" s="137">
        <v>39.382669766983902</v>
      </c>
      <c r="L4018" s="137">
        <v>22.639716003461199</v>
      </c>
      <c r="M4018" s="137">
        <v>93.456827338065494</v>
      </c>
      <c r="N4018" s="137">
        <v>17.858058605430202</v>
      </c>
      <c r="O4018" s="137">
        <v>8.91523668295474</v>
      </c>
      <c r="P4018" s="137">
        <v>19.431181698575699</v>
      </c>
      <c r="Q4018" s="137">
        <v>47.245942600051102</v>
      </c>
      <c r="R4018" s="137">
        <v>8.6053769760269496</v>
      </c>
      <c r="S4018" s="137">
        <v>27.270029817369299</v>
      </c>
      <c r="T4018" s="137">
        <v>29.309921891130902</v>
      </c>
      <c r="U4018" s="137">
        <v>39.069902038854302</v>
      </c>
      <c r="V4018" s="1">
        <v>0</v>
      </c>
      <c r="W4018" s="1">
        <v>2227000</v>
      </c>
      <c r="X4018" s="1">
        <v>3070698</v>
      </c>
      <c r="Y4018" s="1">
        <v>16426258</v>
      </c>
      <c r="Z4018" s="1">
        <v>1424800</v>
      </c>
      <c r="AA4018" s="1">
        <v>0</v>
      </c>
      <c r="AB4018" s="1">
        <v>12675066</v>
      </c>
      <c r="AC4018" s="1">
        <v>13459608</v>
      </c>
      <c r="AD4018" s="1">
        <v>3556756</v>
      </c>
      <c r="AE4018" s="1">
        <v>1558333</v>
      </c>
      <c r="AH4018" s="136">
        <f t="shared" si="62"/>
        <v>42499</v>
      </c>
      <c r="AI4018" s="177">
        <f>HLOOKUP(附加题模型!$E$2,历史数据!$B$3:$K$5000,ROW(A4016),)</f>
        <v>39.382669766983902</v>
      </c>
      <c r="AJ4018" s="177">
        <f>HLOOKUP(附加题模型!$E$2,历史数据!$L$3:$U$5000,ROW(A4016),)</f>
        <v>39.069902038854302</v>
      </c>
    </row>
    <row r="4019" spans="1:36" x14ac:dyDescent="0.2">
      <c r="A4019" s="148">
        <v>42500</v>
      </c>
      <c r="B4019" s="137">
        <v>22.639716003461199</v>
      </c>
      <c r="C4019" s="137">
        <v>91.1718193346898</v>
      </c>
      <c r="D4019" s="137">
        <v>16.963265266696599</v>
      </c>
      <c r="E4019" s="137">
        <v>8.8272935344175796</v>
      </c>
      <c r="F4019" s="137">
        <v>18.525547459025901</v>
      </c>
      <c r="G4019" s="137">
        <v>47.245942600051102</v>
      </c>
      <c r="H4019" s="137">
        <v>8.5921175353859205</v>
      </c>
      <c r="I4019" s="137">
        <v>27.311161084062199</v>
      </c>
      <c r="J4019" s="137">
        <v>29.214137832663202</v>
      </c>
      <c r="K4019" s="137">
        <v>38.444366582595201</v>
      </c>
      <c r="L4019" s="137">
        <v>22.639716003461199</v>
      </c>
      <c r="M4019" s="137">
        <v>88.810644397868302</v>
      </c>
      <c r="N4019" s="137">
        <v>16.963265266696599</v>
      </c>
      <c r="O4019" s="137">
        <v>9.10211587359621</v>
      </c>
      <c r="P4019" s="137">
        <v>18.458956706117799</v>
      </c>
      <c r="Q4019" s="137">
        <v>47.245942600051102</v>
      </c>
      <c r="R4019" s="137">
        <v>8.6053769760269496</v>
      </c>
      <c r="S4019" s="137">
        <v>27.311161084062199</v>
      </c>
      <c r="T4019" s="137">
        <v>29.238083847280102</v>
      </c>
      <c r="U4019" s="137">
        <v>37.7276072056315</v>
      </c>
      <c r="V4019" s="1">
        <v>0</v>
      </c>
      <c r="W4019" s="1">
        <v>7576419</v>
      </c>
      <c r="X4019" s="1">
        <v>2719100</v>
      </c>
      <c r="Y4019" s="1">
        <v>9136134</v>
      </c>
      <c r="Z4019" s="1">
        <v>4225744</v>
      </c>
      <c r="AA4019" s="1">
        <v>0</v>
      </c>
      <c r="AB4019" s="1">
        <v>8607059</v>
      </c>
      <c r="AC4019" s="1">
        <v>6730919</v>
      </c>
      <c r="AD4019" s="1">
        <v>2382813</v>
      </c>
      <c r="AE4019" s="1">
        <v>1309995</v>
      </c>
      <c r="AH4019" s="136">
        <f t="shared" si="62"/>
        <v>42500</v>
      </c>
      <c r="AI4019" s="177">
        <f>HLOOKUP(附加题模型!$E$2,历史数据!$B$3:$K$5000,ROW(A4017),)</f>
        <v>38.444366582595201</v>
      </c>
      <c r="AJ4019" s="177">
        <f>HLOOKUP(附加题模型!$E$2,历史数据!$L$3:$U$5000,ROW(A4017),)</f>
        <v>37.7276072056315</v>
      </c>
    </row>
    <row r="4020" spans="1:36" x14ac:dyDescent="0.2">
      <c r="A4020" s="148">
        <v>42501</v>
      </c>
      <c r="B4020" s="137">
        <v>22.639716003461199</v>
      </c>
      <c r="C4020" s="137">
        <v>89.496146798881</v>
      </c>
      <c r="D4020" s="137">
        <v>16.257512774174302</v>
      </c>
      <c r="E4020" s="137">
        <v>9.4099168934762805</v>
      </c>
      <c r="F4020" s="137">
        <v>18.6187745130972</v>
      </c>
      <c r="G4020" s="137">
        <v>47.245942600051102</v>
      </c>
      <c r="H4020" s="137">
        <v>8.6584147385910608</v>
      </c>
      <c r="I4020" s="137">
        <v>27.5168174175265</v>
      </c>
      <c r="J4020" s="137">
        <v>29.549382037300301</v>
      </c>
      <c r="K4020" s="137">
        <v>37.923087035712499</v>
      </c>
      <c r="L4020" s="137">
        <v>22.639716003461199</v>
      </c>
      <c r="M4020" s="137">
        <v>84.545296124900304</v>
      </c>
      <c r="N4020" s="137">
        <v>16.118882820286</v>
      </c>
      <c r="O4020" s="137">
        <v>9.1131087671633608</v>
      </c>
      <c r="P4020" s="137">
        <v>17.540004315986401</v>
      </c>
      <c r="Q4020" s="137">
        <v>47.245942600051102</v>
      </c>
      <c r="R4020" s="137">
        <v>8.5523392134628402</v>
      </c>
      <c r="S4020" s="137">
        <v>26.776454617054899</v>
      </c>
      <c r="T4020" s="137">
        <v>28.4239193503042</v>
      </c>
      <c r="U4020" s="137">
        <v>37.180263681404703</v>
      </c>
      <c r="V4020" s="1">
        <v>0</v>
      </c>
      <c r="W4020" s="1">
        <v>6115771</v>
      </c>
      <c r="X4020" s="1">
        <v>5390129</v>
      </c>
      <c r="Y4020" s="1">
        <v>12550863</v>
      </c>
      <c r="Z4020" s="1">
        <v>11356270</v>
      </c>
      <c r="AA4020" s="1">
        <v>0</v>
      </c>
      <c r="AB4020" s="1">
        <v>6362509</v>
      </c>
      <c r="AC4020" s="1">
        <v>7099827</v>
      </c>
      <c r="AD4020" s="1">
        <v>3367151</v>
      </c>
      <c r="AE4020" s="1">
        <v>731264</v>
      </c>
      <c r="AH4020" s="136">
        <f t="shared" si="62"/>
        <v>42501</v>
      </c>
      <c r="AI4020" s="177">
        <f>HLOOKUP(附加题模型!$E$2,历史数据!$B$3:$K$5000,ROW(A4018),)</f>
        <v>37.923087035712499</v>
      </c>
      <c r="AJ4020" s="177">
        <f>HLOOKUP(附加题模型!$E$2,历史数据!$L$3:$U$5000,ROW(A4018),)</f>
        <v>37.180263681404703</v>
      </c>
    </row>
    <row r="4021" spans="1:36" x14ac:dyDescent="0.2">
      <c r="A4021" s="148">
        <v>42502</v>
      </c>
      <c r="B4021" s="137">
        <v>22.639716003461199</v>
      </c>
      <c r="C4021" s="137">
        <v>83.783626790441801</v>
      </c>
      <c r="D4021" s="137">
        <v>15.4635412200867</v>
      </c>
      <c r="E4021" s="137">
        <v>8.8163006408504394</v>
      </c>
      <c r="F4021" s="137">
        <v>16.9939601421402</v>
      </c>
      <c r="G4021" s="137">
        <v>47.245942600051102</v>
      </c>
      <c r="H4021" s="137">
        <v>8.3534476038474192</v>
      </c>
      <c r="I4021" s="137">
        <v>26.447404483511999</v>
      </c>
      <c r="J4021" s="137">
        <v>28.136567174901</v>
      </c>
      <c r="K4021" s="137">
        <v>37.010847828667899</v>
      </c>
      <c r="L4021" s="137">
        <v>22.639716003461199</v>
      </c>
      <c r="M4021" s="137">
        <v>82.641122788753904</v>
      </c>
      <c r="N4021" s="137">
        <v>15.3123085431176</v>
      </c>
      <c r="O4021" s="137">
        <v>9.1241016607304992</v>
      </c>
      <c r="P4021" s="137">
        <v>16.914051238650501</v>
      </c>
      <c r="Q4021" s="137">
        <v>47.245942600051102</v>
      </c>
      <c r="R4021" s="137">
        <v>8.4064853664115304</v>
      </c>
      <c r="S4021" s="137">
        <v>27.228898550676401</v>
      </c>
      <c r="T4021" s="137">
        <v>27.561862824094501</v>
      </c>
      <c r="U4021" s="137">
        <v>35.316689301299299</v>
      </c>
      <c r="V4021" s="1">
        <v>0</v>
      </c>
      <c r="W4021" s="1">
        <v>3977433</v>
      </c>
      <c r="X4021" s="1">
        <v>3048099</v>
      </c>
      <c r="Y4021" s="1">
        <v>7709480</v>
      </c>
      <c r="Z4021" s="1">
        <v>7939954</v>
      </c>
      <c r="AA4021" s="1">
        <v>0</v>
      </c>
      <c r="AB4021" s="1">
        <v>7975125</v>
      </c>
      <c r="AC4021" s="1">
        <v>8862205</v>
      </c>
      <c r="AD4021" s="1">
        <v>3679118</v>
      </c>
      <c r="AE4021" s="1">
        <v>1811343</v>
      </c>
      <c r="AH4021" s="136">
        <f t="shared" si="62"/>
        <v>42502</v>
      </c>
      <c r="AI4021" s="177">
        <f>HLOOKUP(附加题模型!$E$2,历史数据!$B$3:$K$5000,ROW(A4019),)</f>
        <v>37.010847828667899</v>
      </c>
      <c r="AJ4021" s="177">
        <f>HLOOKUP(附加题模型!$E$2,历史数据!$L$3:$U$5000,ROW(A4019),)</f>
        <v>35.316689301299299</v>
      </c>
    </row>
    <row r="4022" spans="1:36" x14ac:dyDescent="0.2">
      <c r="A4022" s="148">
        <v>42503</v>
      </c>
      <c r="B4022" s="137">
        <v>22.639716003461199</v>
      </c>
      <c r="C4022" s="137">
        <v>82.717289722199794</v>
      </c>
      <c r="D4022" s="137">
        <v>15.0224459122603</v>
      </c>
      <c r="E4022" s="137">
        <v>9.0691371928947806</v>
      </c>
      <c r="F4022" s="137">
        <v>16.914051238650501</v>
      </c>
      <c r="G4022" s="137">
        <v>47.245942600051102</v>
      </c>
      <c r="H4022" s="137">
        <v>8.3932259257704995</v>
      </c>
      <c r="I4022" s="137">
        <v>26.940979683826399</v>
      </c>
      <c r="J4022" s="137">
        <v>27.537916809477601</v>
      </c>
      <c r="K4022" s="137">
        <v>35.212433391922801</v>
      </c>
      <c r="L4022" s="137">
        <v>22.639716003461199</v>
      </c>
      <c r="M4022" s="137">
        <v>86.601803327938399</v>
      </c>
      <c r="N4022" s="137">
        <v>15.072856804583299</v>
      </c>
      <c r="O4022" s="137">
        <v>9.2999879578048308</v>
      </c>
      <c r="P4022" s="137">
        <v>16.980641991558599</v>
      </c>
      <c r="Q4022" s="137">
        <v>47.245942600051102</v>
      </c>
      <c r="R4022" s="137">
        <v>8.2341126380781695</v>
      </c>
      <c r="S4022" s="137">
        <v>26.282879416740499</v>
      </c>
      <c r="T4022" s="137">
        <v>27.490024780243701</v>
      </c>
      <c r="U4022" s="137">
        <v>35.4339771993479</v>
      </c>
      <c r="V4022" s="1">
        <v>0</v>
      </c>
      <c r="W4022" s="1">
        <v>6994949</v>
      </c>
      <c r="X4022" s="1">
        <v>3994670</v>
      </c>
      <c r="Y4022" s="1">
        <v>7954497</v>
      </c>
      <c r="Z4022" s="1">
        <v>6365763</v>
      </c>
      <c r="AA4022" s="1">
        <v>0</v>
      </c>
      <c r="AB4022" s="1">
        <v>6103013</v>
      </c>
      <c r="AC4022" s="1">
        <v>6529131</v>
      </c>
      <c r="AD4022" s="1">
        <v>2212724</v>
      </c>
      <c r="AE4022" s="1">
        <v>1206868</v>
      </c>
      <c r="AH4022" s="136">
        <f t="shared" si="62"/>
        <v>42503</v>
      </c>
      <c r="AI4022" s="177">
        <f>HLOOKUP(附加题模型!$E$2,历史数据!$B$3:$K$5000,ROW(A4020),)</f>
        <v>35.212433391922801</v>
      </c>
      <c r="AJ4022" s="177">
        <f>HLOOKUP(附加题模型!$E$2,历史数据!$L$3:$U$5000,ROW(A4020),)</f>
        <v>35.4339771993479</v>
      </c>
    </row>
    <row r="4023" spans="1:36" x14ac:dyDescent="0.2">
      <c r="A4023" s="148">
        <v>42506</v>
      </c>
      <c r="B4023" s="137">
        <v>22.639716003461199</v>
      </c>
      <c r="C4023" s="137">
        <v>86.525636394492594</v>
      </c>
      <c r="D4023" s="137">
        <v>15.350116712359901</v>
      </c>
      <c r="E4023" s="137">
        <v>9.2340305964019507</v>
      </c>
      <c r="F4023" s="137">
        <v>17.113823497374799</v>
      </c>
      <c r="G4023" s="137">
        <v>47.245942600051102</v>
      </c>
      <c r="H4023" s="137">
        <v>8.2341126380781695</v>
      </c>
      <c r="I4023" s="137">
        <v>26.200616883354801</v>
      </c>
      <c r="J4023" s="137">
        <v>27.490024780243701</v>
      </c>
      <c r="K4023" s="137">
        <v>35.590361063412701</v>
      </c>
      <c r="L4023" s="137">
        <v>22.639716003461199</v>
      </c>
      <c r="M4023" s="137">
        <v>88.505976664084798</v>
      </c>
      <c r="N4023" s="137">
        <v>15.829020189428601</v>
      </c>
      <c r="O4023" s="137">
        <v>9.4978600420134391</v>
      </c>
      <c r="P4023" s="137">
        <v>17.806367327618698</v>
      </c>
      <c r="Q4023" s="137">
        <v>47.245942600051102</v>
      </c>
      <c r="R4023" s="137">
        <v>8.4330042476935905</v>
      </c>
      <c r="S4023" s="137">
        <v>27.434554884140699</v>
      </c>
      <c r="T4023" s="137">
        <v>27.9928910871994</v>
      </c>
      <c r="U4023" s="137">
        <v>37.206327658748897</v>
      </c>
      <c r="V4023" s="1">
        <v>0</v>
      </c>
      <c r="W4023" s="1">
        <v>3346700</v>
      </c>
      <c r="X4023" s="1">
        <v>3420670</v>
      </c>
      <c r="Y4023" s="1">
        <v>10151868</v>
      </c>
      <c r="Z4023" s="1">
        <v>7217823</v>
      </c>
      <c r="AA4023" s="1">
        <v>0</v>
      </c>
      <c r="AB4023" s="1">
        <v>7575584</v>
      </c>
      <c r="AC4023" s="1">
        <v>6589221</v>
      </c>
      <c r="AD4023" s="1">
        <v>2451173</v>
      </c>
      <c r="AE4023" s="1">
        <v>1217115</v>
      </c>
      <c r="AH4023" s="136">
        <f t="shared" si="62"/>
        <v>42506</v>
      </c>
      <c r="AI4023" s="177">
        <f>HLOOKUP(附加题模型!$E$2,历史数据!$B$3:$K$5000,ROW(A4021),)</f>
        <v>35.590361063412701</v>
      </c>
      <c r="AJ4023" s="177">
        <f>HLOOKUP(附加题模型!$E$2,历史数据!$L$3:$U$5000,ROW(A4021),)</f>
        <v>37.206327658748897</v>
      </c>
    </row>
    <row r="4024" spans="1:36" x14ac:dyDescent="0.2">
      <c r="A4024" s="148">
        <v>42507</v>
      </c>
      <c r="B4024" s="137">
        <v>22.639716003461199</v>
      </c>
      <c r="C4024" s="137">
        <v>88.505976664084798</v>
      </c>
      <c r="D4024" s="137">
        <v>15.841622912509299</v>
      </c>
      <c r="E4024" s="137">
        <v>9.4648813613120009</v>
      </c>
      <c r="F4024" s="137">
        <v>17.713140273547399</v>
      </c>
      <c r="G4024" s="137">
        <v>47.245942600051102</v>
      </c>
      <c r="H4024" s="137">
        <v>8.4595231289756398</v>
      </c>
      <c r="I4024" s="137">
        <v>27.557948684219301</v>
      </c>
      <c r="J4024" s="137">
        <v>27.9928910871994</v>
      </c>
      <c r="K4024" s="137">
        <v>37.297551579453298</v>
      </c>
      <c r="L4024" s="137">
        <v>22.639716003461199</v>
      </c>
      <c r="M4024" s="137">
        <v>87.8204742630721</v>
      </c>
      <c r="N4024" s="137">
        <v>15.816417466347801</v>
      </c>
      <c r="O4024" s="137">
        <v>9.6187818712520397</v>
      </c>
      <c r="P4024" s="137">
        <v>17.433459111333502</v>
      </c>
      <c r="Q4024" s="137">
        <v>47.245942600051102</v>
      </c>
      <c r="R4024" s="137">
        <v>8.4330042476935905</v>
      </c>
      <c r="S4024" s="137">
        <v>27.722473750990801</v>
      </c>
      <c r="T4024" s="137">
        <v>27.8252689848808</v>
      </c>
      <c r="U4024" s="137">
        <v>38.405270616579003</v>
      </c>
      <c r="V4024" s="1">
        <v>0</v>
      </c>
      <c r="W4024" s="1">
        <v>3168497</v>
      </c>
      <c r="X4024" s="1">
        <v>2199060</v>
      </c>
      <c r="Y4024" s="1">
        <v>9437723</v>
      </c>
      <c r="Z4024" s="1">
        <v>5507352</v>
      </c>
      <c r="AA4024" s="1">
        <v>0</v>
      </c>
      <c r="AB4024" s="1">
        <v>6235086</v>
      </c>
      <c r="AC4024" s="1">
        <v>7391055</v>
      </c>
      <c r="AD4024" s="1">
        <v>2467657</v>
      </c>
      <c r="AE4024" s="1">
        <v>1634969</v>
      </c>
      <c r="AH4024" s="136">
        <f t="shared" si="62"/>
        <v>42507</v>
      </c>
      <c r="AI4024" s="177">
        <f>HLOOKUP(附加题模型!$E$2,历史数据!$B$3:$K$5000,ROW(A4022),)</f>
        <v>37.297551579453298</v>
      </c>
      <c r="AJ4024" s="177">
        <f>HLOOKUP(附加题模型!$E$2,历史数据!$L$3:$U$5000,ROW(A4022),)</f>
        <v>38.405270616579003</v>
      </c>
    </row>
    <row r="4025" spans="1:36" x14ac:dyDescent="0.2">
      <c r="A4025" s="148">
        <v>42508</v>
      </c>
      <c r="B4025" s="137">
        <v>22.639716003461199</v>
      </c>
      <c r="C4025" s="137">
        <v>85.687800126588201</v>
      </c>
      <c r="D4025" s="137">
        <v>15.2618976507946</v>
      </c>
      <c r="E4025" s="137">
        <v>9.82764684902779</v>
      </c>
      <c r="F4025" s="137">
        <v>16.980641991558599</v>
      </c>
      <c r="G4025" s="137">
        <v>47.245942600051102</v>
      </c>
      <c r="H4025" s="137">
        <v>8.3667070444884502</v>
      </c>
      <c r="I4025" s="137">
        <v>27.270029817369299</v>
      </c>
      <c r="J4025" s="137">
        <v>27.6815928971792</v>
      </c>
      <c r="K4025" s="137">
        <v>38.183726809153796</v>
      </c>
      <c r="L4025" s="137">
        <v>22.639716003461199</v>
      </c>
      <c r="M4025" s="137">
        <v>83.402792123212507</v>
      </c>
      <c r="N4025" s="137">
        <v>15.0224459122603</v>
      </c>
      <c r="O4025" s="137">
        <v>9.6407676583863307</v>
      </c>
      <c r="P4025" s="137">
        <v>16.567779323528601</v>
      </c>
      <c r="Q4025" s="137">
        <v>47.245942600051102</v>
      </c>
      <c r="R4025" s="137">
        <v>8.1943343161550892</v>
      </c>
      <c r="S4025" s="137">
        <v>26.529667016897701</v>
      </c>
      <c r="T4025" s="137">
        <v>26.460346151715399</v>
      </c>
      <c r="U4025" s="137">
        <v>36.489568281785203</v>
      </c>
      <c r="V4025" s="1">
        <v>0</v>
      </c>
      <c r="W4025" s="1">
        <v>3011248</v>
      </c>
      <c r="X4025" s="1">
        <v>788900</v>
      </c>
      <c r="Y4025" s="1">
        <v>11764005</v>
      </c>
      <c r="Z4025" s="1">
        <v>4084200</v>
      </c>
      <c r="AA4025" s="1">
        <v>0</v>
      </c>
      <c r="AB4025" s="1">
        <v>7144556</v>
      </c>
      <c r="AC4025" s="1">
        <v>6035242</v>
      </c>
      <c r="AD4025" s="1">
        <v>4358107</v>
      </c>
      <c r="AE4025" s="1">
        <v>1061282</v>
      </c>
      <c r="AH4025" s="136">
        <f t="shared" si="62"/>
        <v>42508</v>
      </c>
      <c r="AI4025" s="177">
        <f>HLOOKUP(附加题模型!$E$2,历史数据!$B$3:$K$5000,ROW(A4023),)</f>
        <v>38.183726809153796</v>
      </c>
      <c r="AJ4025" s="177">
        <f>HLOOKUP(附加题模型!$E$2,历史数据!$L$3:$U$5000,ROW(A4023),)</f>
        <v>36.489568281785203</v>
      </c>
    </row>
    <row r="4026" spans="1:36" x14ac:dyDescent="0.2">
      <c r="A4026" s="148">
        <v>42509</v>
      </c>
      <c r="B4026" s="137">
        <v>22.639716003461199</v>
      </c>
      <c r="C4026" s="137">
        <v>82.564955855308099</v>
      </c>
      <c r="D4026" s="137">
        <v>14.2662825274149</v>
      </c>
      <c r="E4026" s="137">
        <v>9.5748102969834594</v>
      </c>
      <c r="F4026" s="137">
        <v>15.875235493284601</v>
      </c>
      <c r="G4026" s="137">
        <v>47.245942600051102</v>
      </c>
      <c r="H4026" s="137">
        <v>8.2075937567961201</v>
      </c>
      <c r="I4026" s="137">
        <v>26.6530608169763</v>
      </c>
      <c r="J4026" s="137">
        <v>26.699806297884798</v>
      </c>
      <c r="K4026" s="137">
        <v>36.489568281785203</v>
      </c>
      <c r="L4026" s="137">
        <v>22.639716003461199</v>
      </c>
      <c r="M4026" s="137">
        <v>84.392962258008595</v>
      </c>
      <c r="N4026" s="137">
        <v>14.2788852504957</v>
      </c>
      <c r="O4026" s="137">
        <v>10.069490507505</v>
      </c>
      <c r="P4026" s="137">
        <v>16.101644053172102</v>
      </c>
      <c r="Q4026" s="137">
        <v>47.245942600051102</v>
      </c>
      <c r="R4026" s="137">
        <v>8.2341126380781695</v>
      </c>
      <c r="S4026" s="137">
        <v>26.899848417133501</v>
      </c>
      <c r="T4026" s="137">
        <v>26.388508107864599</v>
      </c>
      <c r="U4026" s="137">
        <v>36.3462164063925</v>
      </c>
      <c r="V4026" s="1">
        <v>0</v>
      </c>
      <c r="W4026" s="1">
        <v>3544899</v>
      </c>
      <c r="X4026" s="1">
        <v>6408993</v>
      </c>
      <c r="Y4026" s="1">
        <v>11799807</v>
      </c>
      <c r="Z4026" s="1">
        <v>10073614</v>
      </c>
      <c r="AA4026" s="1">
        <v>0</v>
      </c>
      <c r="AB4026" s="1">
        <v>6158975</v>
      </c>
      <c r="AC4026" s="1">
        <v>8370185</v>
      </c>
      <c r="AD4026" s="1">
        <v>3620131</v>
      </c>
      <c r="AE4026" s="1">
        <v>955713</v>
      </c>
      <c r="AH4026" s="136">
        <f t="shared" si="62"/>
        <v>42509</v>
      </c>
      <c r="AI4026" s="177">
        <f>HLOOKUP(附加题模型!$E$2,历史数据!$B$3:$K$5000,ROW(A4024),)</f>
        <v>36.489568281785203</v>
      </c>
      <c r="AJ4026" s="177">
        <f>HLOOKUP(附加题模型!$E$2,历史数据!$L$3:$U$5000,ROW(A4024),)</f>
        <v>36.3462164063925</v>
      </c>
    </row>
    <row r="4027" spans="1:36" x14ac:dyDescent="0.2">
      <c r="A4027" s="148">
        <v>42510</v>
      </c>
      <c r="B4027" s="137">
        <v>22.639716003461199</v>
      </c>
      <c r="C4027" s="137">
        <v>84.697629991791999</v>
      </c>
      <c r="D4027" s="137">
        <v>14.1906661889304</v>
      </c>
      <c r="E4027" s="137">
        <v>10.058497613937799</v>
      </c>
      <c r="F4027" s="137">
        <v>15.861917342703</v>
      </c>
      <c r="G4027" s="137">
        <v>47.245942600051102</v>
      </c>
      <c r="H4027" s="137">
        <v>8.1545559942320107</v>
      </c>
      <c r="I4027" s="137">
        <v>26.899848417133501</v>
      </c>
      <c r="J4027" s="137">
        <v>26.316670064013799</v>
      </c>
      <c r="K4027" s="137">
        <v>35.577329074740597</v>
      </c>
      <c r="L4027" s="137">
        <v>22.639716003461199</v>
      </c>
      <c r="M4027" s="137">
        <v>85.306965459358906</v>
      </c>
      <c r="N4027" s="137">
        <v>14.997240466098701</v>
      </c>
      <c r="O4027" s="137">
        <v>10.5751636115937</v>
      </c>
      <c r="P4027" s="137">
        <v>16.674324528181501</v>
      </c>
      <c r="Q4027" s="137">
        <v>47.245942600051102</v>
      </c>
      <c r="R4027" s="137">
        <v>8.3534476038474192</v>
      </c>
      <c r="S4027" s="137">
        <v>27.722473750990801</v>
      </c>
      <c r="T4027" s="137">
        <v>26.699806297884798</v>
      </c>
      <c r="U4027" s="137">
        <v>36.450472315768998</v>
      </c>
      <c r="V4027" s="1">
        <v>0</v>
      </c>
      <c r="W4027" s="1">
        <v>4472964</v>
      </c>
      <c r="X4027" s="1">
        <v>3725409</v>
      </c>
      <c r="Y4027" s="1">
        <v>16816393</v>
      </c>
      <c r="Z4027" s="1">
        <v>5720331</v>
      </c>
      <c r="AA4027" s="1">
        <v>0</v>
      </c>
      <c r="AB4027" s="1">
        <v>4481004</v>
      </c>
      <c r="AC4027" s="1">
        <v>6945237</v>
      </c>
      <c r="AD4027" s="1">
        <v>3007128</v>
      </c>
      <c r="AE4027" s="1">
        <v>642097</v>
      </c>
      <c r="AH4027" s="136">
        <f t="shared" si="62"/>
        <v>42510</v>
      </c>
      <c r="AI4027" s="177">
        <f>HLOOKUP(附加题模型!$E$2,历史数据!$B$3:$K$5000,ROW(A4025),)</f>
        <v>35.577329074740597</v>
      </c>
      <c r="AJ4027" s="177">
        <f>HLOOKUP(附加题模型!$E$2,历史数据!$L$3:$U$5000,ROW(A4025),)</f>
        <v>36.450472315768998</v>
      </c>
    </row>
    <row r="4028" spans="1:36" x14ac:dyDescent="0.2">
      <c r="A4028" s="148">
        <v>42513</v>
      </c>
      <c r="B4028" s="137">
        <v>22.639716003461199</v>
      </c>
      <c r="C4028" s="137">
        <v>86.220968660709104</v>
      </c>
      <c r="D4028" s="137">
        <v>15.236692204633099</v>
      </c>
      <c r="E4028" s="137">
        <v>10.751049908668</v>
      </c>
      <c r="F4028" s="137">
        <v>16.6476882270183</v>
      </c>
      <c r="G4028" s="137">
        <v>47.245942600051102</v>
      </c>
      <c r="H4028" s="137">
        <v>8.4064853664115304</v>
      </c>
      <c r="I4028" s="137">
        <v>27.722473750990801</v>
      </c>
      <c r="J4028" s="137">
        <v>26.747698327118599</v>
      </c>
      <c r="K4028" s="137">
        <v>36.463504304441102</v>
      </c>
      <c r="L4028" s="137">
        <v>22.639716003461199</v>
      </c>
      <c r="M4028" s="137">
        <v>88.048975063409699</v>
      </c>
      <c r="N4028" s="137">
        <v>15.6147738970558</v>
      </c>
      <c r="O4028" s="137">
        <v>10.8499859507723</v>
      </c>
      <c r="P4028" s="137">
        <v>17.1271416479564</v>
      </c>
      <c r="Q4028" s="137">
        <v>47.245942600051102</v>
      </c>
      <c r="R4028" s="137">
        <v>8.5125608915397493</v>
      </c>
      <c r="S4028" s="137">
        <v>27.886998817762301</v>
      </c>
      <c r="T4028" s="137">
        <v>27.513970794860601</v>
      </c>
      <c r="U4028" s="137">
        <v>37.062975783356201</v>
      </c>
      <c r="V4028" s="1">
        <v>0</v>
      </c>
      <c r="W4028" s="1">
        <v>2820336</v>
      </c>
      <c r="X4028" s="1">
        <v>3670692</v>
      </c>
      <c r="Y4028" s="1">
        <v>17939406</v>
      </c>
      <c r="Z4028" s="1">
        <v>7472860</v>
      </c>
      <c r="AA4028" s="1">
        <v>0</v>
      </c>
      <c r="AB4028" s="1">
        <v>5835807</v>
      </c>
      <c r="AC4028" s="1">
        <v>5288900</v>
      </c>
      <c r="AD4028" s="1">
        <v>4328840</v>
      </c>
      <c r="AE4028" s="1">
        <v>776940</v>
      </c>
      <c r="AH4028" s="136">
        <f t="shared" si="62"/>
        <v>42513</v>
      </c>
      <c r="AI4028" s="177">
        <f>HLOOKUP(附加题模型!$E$2,历史数据!$B$3:$K$5000,ROW(A4026),)</f>
        <v>36.463504304441102</v>
      </c>
      <c r="AJ4028" s="177">
        <f>HLOOKUP(附加题模型!$E$2,历史数据!$L$3:$U$5000,ROW(A4026),)</f>
        <v>37.062975783356201</v>
      </c>
    </row>
    <row r="4029" spans="1:36" x14ac:dyDescent="0.2">
      <c r="A4029" s="148">
        <v>42514</v>
      </c>
      <c r="B4029" s="137">
        <v>22.639716003461199</v>
      </c>
      <c r="C4029" s="137">
        <v>88.201308930301394</v>
      </c>
      <c r="D4029" s="137">
        <v>15.665184789378801</v>
      </c>
      <c r="E4029" s="137">
        <v>10.773035695802299</v>
      </c>
      <c r="F4029" s="137">
        <v>17.153777949119601</v>
      </c>
      <c r="G4029" s="137">
        <v>47.245942600051102</v>
      </c>
      <c r="H4029" s="137">
        <v>8.5258203321807802</v>
      </c>
      <c r="I4029" s="137">
        <v>28.051523884533701</v>
      </c>
      <c r="J4029" s="137">
        <v>27.490024780243701</v>
      </c>
      <c r="K4029" s="137">
        <v>37.062975783356201</v>
      </c>
      <c r="L4029" s="137">
        <v>22.639716003461199</v>
      </c>
      <c r="M4029" s="137">
        <v>88.582143597530703</v>
      </c>
      <c r="N4029" s="137">
        <v>15.4257330508444</v>
      </c>
      <c r="O4029" s="137">
        <v>10.6191351858622</v>
      </c>
      <c r="P4029" s="137">
        <v>16.501188570620499</v>
      </c>
      <c r="Q4029" s="137">
        <v>47.245942600051102</v>
      </c>
      <c r="R4029" s="137">
        <v>8.3534476038474192</v>
      </c>
      <c r="S4029" s="137">
        <v>27.5168174175265</v>
      </c>
      <c r="T4029" s="137">
        <v>27.585808838711401</v>
      </c>
      <c r="U4029" s="137">
        <v>36.919623907963398</v>
      </c>
      <c r="V4029" s="1">
        <v>0</v>
      </c>
      <c r="W4029" s="1">
        <v>3736212</v>
      </c>
      <c r="X4029" s="1">
        <v>2183529</v>
      </c>
      <c r="Y4029" s="1">
        <v>10682740</v>
      </c>
      <c r="Z4029" s="1">
        <v>7526157</v>
      </c>
      <c r="AA4029" s="1">
        <v>0</v>
      </c>
      <c r="AB4029" s="1">
        <v>5735728</v>
      </c>
      <c r="AC4029" s="1">
        <v>5309639</v>
      </c>
      <c r="AD4029" s="1">
        <v>3408113</v>
      </c>
      <c r="AE4029" s="1">
        <v>513161</v>
      </c>
      <c r="AH4029" s="136">
        <f t="shared" si="62"/>
        <v>42514</v>
      </c>
      <c r="AI4029" s="177">
        <f>HLOOKUP(附加题模型!$E$2,历史数据!$B$3:$K$5000,ROW(A4027),)</f>
        <v>37.062975783356201</v>
      </c>
      <c r="AJ4029" s="177">
        <f>HLOOKUP(附加题模型!$E$2,历史数据!$L$3:$U$5000,ROW(A4027),)</f>
        <v>36.919623907963398</v>
      </c>
    </row>
    <row r="4030" spans="1:36" x14ac:dyDescent="0.2">
      <c r="A4030" s="148">
        <v>42515</v>
      </c>
      <c r="B4030" s="137">
        <v>22.639716003461199</v>
      </c>
      <c r="C4030" s="137">
        <v>88.353642797193103</v>
      </c>
      <c r="D4030" s="137">
        <v>15.513952112409701</v>
      </c>
      <c r="E4030" s="137">
        <v>10.882964631473699</v>
      </c>
      <c r="F4030" s="137">
        <v>16.581097474110202</v>
      </c>
      <c r="G4030" s="137">
        <v>47.245942600051102</v>
      </c>
      <c r="H4030" s="137">
        <v>8.4197448070525596</v>
      </c>
      <c r="I4030" s="137">
        <v>27.640211217605099</v>
      </c>
      <c r="J4030" s="137">
        <v>27.609754853328401</v>
      </c>
      <c r="K4030" s="137">
        <v>37.206327658748897</v>
      </c>
      <c r="L4030" s="137">
        <v>22.639716003461199</v>
      </c>
      <c r="M4030" s="137">
        <v>89.191479065097496</v>
      </c>
      <c r="N4030" s="137">
        <v>15.236692204633099</v>
      </c>
      <c r="O4030" s="137">
        <v>10.8609788443394</v>
      </c>
      <c r="P4030" s="137">
        <v>16.474552269457298</v>
      </c>
      <c r="Q4030" s="137">
        <v>47.245942600051102</v>
      </c>
      <c r="R4030" s="137">
        <v>8.3269287225653699</v>
      </c>
      <c r="S4030" s="137">
        <v>27.352292350755</v>
      </c>
      <c r="T4030" s="137">
        <v>27.490024780243701</v>
      </c>
      <c r="U4030" s="137">
        <v>36.333184417720403</v>
      </c>
      <c r="V4030" s="1">
        <v>0</v>
      </c>
      <c r="W4030" s="1">
        <v>2933397</v>
      </c>
      <c r="X4030" s="1">
        <v>2135154</v>
      </c>
      <c r="Y4030" s="1">
        <v>6351872</v>
      </c>
      <c r="Z4030" s="1">
        <v>4369365</v>
      </c>
      <c r="AA4030" s="1">
        <v>0</v>
      </c>
      <c r="AB4030" s="1">
        <v>7627907</v>
      </c>
      <c r="AC4030" s="1">
        <v>3951434</v>
      </c>
      <c r="AD4030" s="1">
        <v>2250993</v>
      </c>
      <c r="AE4030" s="1">
        <v>823200</v>
      </c>
      <c r="AH4030" s="136">
        <f t="shared" si="62"/>
        <v>42515</v>
      </c>
      <c r="AI4030" s="177">
        <f>HLOOKUP(附加题模型!$E$2,历史数据!$B$3:$K$5000,ROW(A4028),)</f>
        <v>37.206327658748897</v>
      </c>
      <c r="AJ4030" s="177">
        <f>HLOOKUP(附加题模型!$E$2,历史数据!$L$3:$U$5000,ROW(A4028),)</f>
        <v>36.333184417720403</v>
      </c>
    </row>
    <row r="4031" spans="1:36" x14ac:dyDescent="0.2">
      <c r="A4031" s="148">
        <v>42516</v>
      </c>
      <c r="B4031" s="137">
        <v>22.639716003461199</v>
      </c>
      <c r="C4031" s="137">
        <v>89.191479065097496</v>
      </c>
      <c r="D4031" s="137">
        <v>15.1484731430678</v>
      </c>
      <c r="E4031" s="137">
        <v>10.9379290993095</v>
      </c>
      <c r="F4031" s="137">
        <v>16.461234118875598</v>
      </c>
      <c r="G4031" s="137">
        <v>47.245942600051102</v>
      </c>
      <c r="H4031" s="137">
        <v>8.2738909600012605</v>
      </c>
      <c r="I4031" s="137">
        <v>27.352292350755</v>
      </c>
      <c r="J4031" s="137">
        <v>27.394240721775901</v>
      </c>
      <c r="K4031" s="137">
        <v>36.228928508343898</v>
      </c>
      <c r="L4031" s="137">
        <v>22.639716003461199</v>
      </c>
      <c r="M4031" s="137">
        <v>88.962978264759997</v>
      </c>
      <c r="N4031" s="137">
        <v>15.375322158521399</v>
      </c>
      <c r="O4031" s="137">
        <v>10.8060143765037</v>
      </c>
      <c r="P4031" s="137">
        <v>16.607733775273399</v>
      </c>
      <c r="Q4031" s="137">
        <v>47.245942600051102</v>
      </c>
      <c r="R4031" s="137">
        <v>8.3004098412833098</v>
      </c>
      <c r="S4031" s="137">
        <v>27.393423617447901</v>
      </c>
      <c r="T4031" s="137">
        <v>27.418186736392901</v>
      </c>
      <c r="U4031" s="137">
        <v>36.528664247801402</v>
      </c>
      <c r="V4031" s="1">
        <v>0</v>
      </c>
      <c r="W4031" s="1">
        <v>2053048</v>
      </c>
      <c r="X4031" s="1">
        <v>1936110</v>
      </c>
      <c r="Y4031" s="1">
        <v>5890022</v>
      </c>
      <c r="Z4031" s="1">
        <v>5410100</v>
      </c>
      <c r="AA4031" s="1">
        <v>0</v>
      </c>
      <c r="AB4031" s="1">
        <v>8687891</v>
      </c>
      <c r="AC4031" s="1">
        <v>5451127</v>
      </c>
      <c r="AD4031" s="1">
        <v>3268924</v>
      </c>
      <c r="AE4031" s="1">
        <v>602353</v>
      </c>
      <c r="AH4031" s="136">
        <f t="shared" si="62"/>
        <v>42516</v>
      </c>
      <c r="AI4031" s="177">
        <f>HLOOKUP(附加题模型!$E$2,历史数据!$B$3:$K$5000,ROW(A4029),)</f>
        <v>36.228928508343898</v>
      </c>
      <c r="AJ4031" s="177">
        <f>HLOOKUP(附加题模型!$E$2,历史数据!$L$3:$U$5000,ROW(A4029),)</f>
        <v>36.528664247801402</v>
      </c>
    </row>
    <row r="4032" spans="1:36" x14ac:dyDescent="0.2">
      <c r="A4032" s="148">
        <v>42517</v>
      </c>
      <c r="B4032" s="137">
        <v>22.639716003461199</v>
      </c>
      <c r="C4032" s="137">
        <v>88.962978264759997</v>
      </c>
      <c r="D4032" s="137">
        <v>15.2618976507946</v>
      </c>
      <c r="E4032" s="137">
        <v>10.7290641215337</v>
      </c>
      <c r="F4032" s="137">
        <v>16.6343700764366</v>
      </c>
      <c r="G4032" s="137">
        <v>47.245942600051102</v>
      </c>
      <c r="H4032" s="137">
        <v>8.2606315193602295</v>
      </c>
      <c r="I4032" s="137">
        <v>27.1877672839836</v>
      </c>
      <c r="J4032" s="137">
        <v>27.250564634074301</v>
      </c>
      <c r="K4032" s="137">
        <v>36.711112089210403</v>
      </c>
      <c r="L4032" s="137">
        <v>22.639716003461199</v>
      </c>
      <c r="M4032" s="137">
        <v>88.962978264759997</v>
      </c>
      <c r="N4032" s="137">
        <v>15.4005276046829</v>
      </c>
      <c r="O4032" s="137">
        <v>11.0148793542795</v>
      </c>
      <c r="P4032" s="137">
        <v>16.7675515822528</v>
      </c>
      <c r="Q4032" s="137">
        <v>47.245942600051102</v>
      </c>
      <c r="R4032" s="137">
        <v>8.3667070444884502</v>
      </c>
      <c r="S4032" s="137">
        <v>27.804736284376499</v>
      </c>
      <c r="T4032" s="137">
        <v>27.298456663308201</v>
      </c>
      <c r="U4032" s="137">
        <v>36.4113763497528</v>
      </c>
      <c r="V4032" s="1">
        <v>0</v>
      </c>
      <c r="W4032" s="1">
        <v>0</v>
      </c>
      <c r="X4032" s="1">
        <v>1745963</v>
      </c>
      <c r="Y4032" s="1">
        <v>7734013</v>
      </c>
      <c r="Z4032" s="1">
        <v>6713704</v>
      </c>
      <c r="AA4032" s="1">
        <v>0</v>
      </c>
      <c r="AB4032" s="1">
        <v>6618211</v>
      </c>
      <c r="AC4032" s="1">
        <v>5749179</v>
      </c>
      <c r="AD4032" s="1">
        <v>1893876</v>
      </c>
      <c r="AE4032" s="1">
        <v>442778</v>
      </c>
      <c r="AH4032" s="136">
        <f t="shared" si="62"/>
        <v>42517</v>
      </c>
      <c r="AI4032" s="177">
        <f>HLOOKUP(附加题模型!$E$2,历史数据!$B$3:$K$5000,ROW(A4030),)</f>
        <v>36.711112089210403</v>
      </c>
      <c r="AJ4032" s="177">
        <f>HLOOKUP(附加题模型!$E$2,历史数据!$L$3:$U$5000,ROW(A4030),)</f>
        <v>36.4113763497528</v>
      </c>
    </row>
    <row r="4033" spans="1:36" x14ac:dyDescent="0.2">
      <c r="A4033" s="148">
        <v>42520</v>
      </c>
      <c r="B4033" s="137">
        <v>22.639716003461199</v>
      </c>
      <c r="C4033" s="137">
        <v>88.962978264759997</v>
      </c>
      <c r="D4033" s="137">
        <v>15.2618976507946</v>
      </c>
      <c r="E4033" s="137">
        <v>11.0148793542795</v>
      </c>
      <c r="F4033" s="137">
        <v>16.581097474110202</v>
      </c>
      <c r="G4033" s="137">
        <v>47.245942600051102</v>
      </c>
      <c r="H4033" s="137">
        <v>8.3401881632063901</v>
      </c>
      <c r="I4033" s="137">
        <v>27.804736284376499</v>
      </c>
      <c r="J4033" s="137">
        <v>27.298456663308201</v>
      </c>
      <c r="K4033" s="137">
        <v>36.593824191161801</v>
      </c>
      <c r="L4033" s="137">
        <v>22.639716003461199</v>
      </c>
      <c r="M4033" s="137">
        <v>88.962978264759997</v>
      </c>
      <c r="N4033" s="137">
        <v>15.4257330508444</v>
      </c>
      <c r="O4033" s="137">
        <v>11.0258722478466</v>
      </c>
      <c r="P4033" s="137">
        <v>17.606595068894499</v>
      </c>
      <c r="Q4033" s="137">
        <v>47.245942600051102</v>
      </c>
      <c r="R4033" s="137">
        <v>8.6186364166679805</v>
      </c>
      <c r="S4033" s="137">
        <v>28.216048951305201</v>
      </c>
      <c r="T4033" s="137">
        <v>26.987158473288002</v>
      </c>
      <c r="U4033" s="137">
        <v>36.320152429048399</v>
      </c>
      <c r="V4033" s="1">
        <v>0</v>
      </c>
      <c r="W4033" s="1">
        <v>0</v>
      </c>
      <c r="X4033" s="1">
        <v>1637201</v>
      </c>
      <c r="Y4033" s="1">
        <v>5523617</v>
      </c>
      <c r="Z4033" s="1">
        <v>7613885</v>
      </c>
      <c r="AA4033" s="1">
        <v>0</v>
      </c>
      <c r="AB4033" s="1">
        <v>12924420</v>
      </c>
      <c r="AC4033" s="1">
        <v>7409202</v>
      </c>
      <c r="AD4033" s="1">
        <v>2404799</v>
      </c>
      <c r="AE4033" s="1">
        <v>470104</v>
      </c>
      <c r="AH4033" s="136">
        <f t="shared" si="62"/>
        <v>42520</v>
      </c>
      <c r="AI4033" s="177">
        <f>HLOOKUP(附加题模型!$E$2,历史数据!$B$3:$K$5000,ROW(A4031),)</f>
        <v>36.593824191161801</v>
      </c>
      <c r="AJ4033" s="177">
        <f>HLOOKUP(附加题模型!$E$2,历史数据!$L$3:$U$5000,ROW(A4031),)</f>
        <v>36.320152429048399</v>
      </c>
    </row>
    <row r="4034" spans="1:36" x14ac:dyDescent="0.2">
      <c r="A4034" s="148">
        <v>42521</v>
      </c>
      <c r="B4034" s="137">
        <v>22.639716003461199</v>
      </c>
      <c r="C4034" s="137">
        <v>88.962978264759997</v>
      </c>
      <c r="D4034" s="137">
        <v>15.501349389329</v>
      </c>
      <c r="E4034" s="137">
        <v>11.091829609249499</v>
      </c>
      <c r="F4034" s="137">
        <v>17.473413563078399</v>
      </c>
      <c r="G4034" s="137">
        <v>47.245942600051102</v>
      </c>
      <c r="H4034" s="137">
        <v>8.5523392134628402</v>
      </c>
      <c r="I4034" s="137">
        <v>28.1749176846123</v>
      </c>
      <c r="J4034" s="137">
        <v>27.154780575606601</v>
      </c>
      <c r="K4034" s="137">
        <v>36.320152429048399</v>
      </c>
      <c r="L4034" s="137">
        <v>22.639716003461199</v>
      </c>
      <c r="M4034" s="137">
        <v>88.962978264759997</v>
      </c>
      <c r="N4034" s="137">
        <v>15.9424446971554</v>
      </c>
      <c r="O4034" s="137">
        <v>10.970907780010901</v>
      </c>
      <c r="P4034" s="137">
        <v>18.259184447393601</v>
      </c>
      <c r="Q4034" s="137">
        <v>47.245942600051102</v>
      </c>
      <c r="R4034" s="137">
        <v>8.8573063482064693</v>
      </c>
      <c r="S4034" s="137">
        <v>31.0541063531128</v>
      </c>
      <c r="T4034" s="137">
        <v>28.2084052187518</v>
      </c>
      <c r="U4034" s="137">
        <v>37.779735160319802</v>
      </c>
      <c r="V4034" s="1">
        <v>0</v>
      </c>
      <c r="W4034" s="1">
        <v>0</v>
      </c>
      <c r="X4034" s="1">
        <v>2535965</v>
      </c>
      <c r="Y4034" s="1">
        <v>16089060</v>
      </c>
      <c r="Z4034" s="1">
        <v>9193420</v>
      </c>
      <c r="AA4034" s="1">
        <v>0</v>
      </c>
      <c r="AB4034" s="1">
        <v>15342494</v>
      </c>
      <c r="AC4034" s="1">
        <v>15770052</v>
      </c>
      <c r="AD4034" s="1">
        <v>4587176</v>
      </c>
      <c r="AE4034" s="1">
        <v>919448</v>
      </c>
      <c r="AH4034" s="136">
        <f t="shared" si="62"/>
        <v>42521</v>
      </c>
      <c r="AI4034" s="177">
        <f>HLOOKUP(附加题模型!$E$2,历史数据!$B$3:$K$5000,ROW(A4032),)</f>
        <v>36.320152429048399</v>
      </c>
      <c r="AJ4034" s="177">
        <f>HLOOKUP(附加题模型!$E$2,历史数据!$L$3:$U$5000,ROW(A4032),)</f>
        <v>37.779735160319802</v>
      </c>
    </row>
    <row r="4035" spans="1:36" x14ac:dyDescent="0.2">
      <c r="A4035" s="148">
        <v>42522</v>
      </c>
      <c r="B4035" s="137">
        <v>22.639716003461199</v>
      </c>
      <c r="C4035" s="137">
        <v>88.962978264759997</v>
      </c>
      <c r="D4035" s="137">
        <v>16.0936773741245</v>
      </c>
      <c r="E4035" s="137">
        <v>10.8499859507723</v>
      </c>
      <c r="F4035" s="137">
        <v>18.165957393322302</v>
      </c>
      <c r="G4035" s="137">
        <v>47.245942600051102</v>
      </c>
      <c r="H4035" s="137">
        <v>8.8573063482064693</v>
      </c>
      <c r="I4035" s="137">
        <v>32.0412567537416</v>
      </c>
      <c r="J4035" s="137">
        <v>28.136567174901</v>
      </c>
      <c r="K4035" s="137">
        <v>37.779735160319802</v>
      </c>
      <c r="L4035" s="137">
        <v>22.639716003461199</v>
      </c>
      <c r="M4035" s="137">
        <v>88.962978264759997</v>
      </c>
      <c r="N4035" s="137">
        <v>16.333129112658799</v>
      </c>
      <c r="O4035" s="137">
        <v>10.926936205742299</v>
      </c>
      <c r="P4035" s="137">
        <v>18.1260029415775</v>
      </c>
      <c r="Q4035" s="137">
        <v>47.245942600051102</v>
      </c>
      <c r="R4035" s="137">
        <v>8.8440469075654509</v>
      </c>
      <c r="S4035" s="137">
        <v>31.095237619805701</v>
      </c>
      <c r="T4035" s="137">
        <v>28.328135291836499</v>
      </c>
      <c r="U4035" s="137">
        <v>37.779735160319802</v>
      </c>
      <c r="V4035" s="1">
        <v>0</v>
      </c>
      <c r="W4035" s="1">
        <v>0</v>
      </c>
      <c r="X4035" s="1">
        <v>2749432</v>
      </c>
      <c r="Y4035" s="1">
        <v>8648508</v>
      </c>
      <c r="Z4035" s="1">
        <v>5051004</v>
      </c>
      <c r="AA4035" s="1">
        <v>0</v>
      </c>
      <c r="AB4035" s="1">
        <v>12076897</v>
      </c>
      <c r="AC4035" s="1">
        <v>24539262</v>
      </c>
      <c r="AD4035" s="1">
        <v>3037964</v>
      </c>
      <c r="AE4035" s="1">
        <v>516843</v>
      </c>
      <c r="AH4035" s="136">
        <f t="shared" si="62"/>
        <v>42522</v>
      </c>
      <c r="AI4035" s="177">
        <f>HLOOKUP(附加题模型!$E$2,历史数据!$B$3:$K$5000,ROW(A4033),)</f>
        <v>37.779735160319802</v>
      </c>
      <c r="AJ4035" s="177">
        <f>HLOOKUP(附加题模型!$E$2,历史数据!$L$3:$U$5000,ROW(A4033),)</f>
        <v>37.779735160319802</v>
      </c>
    </row>
    <row r="4036" spans="1:36" x14ac:dyDescent="0.2">
      <c r="A4036" s="148">
        <v>42523</v>
      </c>
      <c r="B4036" s="137">
        <v>22.639716003461199</v>
      </c>
      <c r="C4036" s="137">
        <v>88.962978264759997</v>
      </c>
      <c r="D4036" s="137">
        <v>16.257512774174302</v>
      </c>
      <c r="E4036" s="137">
        <v>10.8609788443394</v>
      </c>
      <c r="F4036" s="137">
        <v>18.179275543903898</v>
      </c>
      <c r="G4036" s="137">
        <v>47.245942600051102</v>
      </c>
      <c r="H4036" s="137">
        <v>8.8573063482064693</v>
      </c>
      <c r="I4036" s="137">
        <v>31.177500153191399</v>
      </c>
      <c r="J4036" s="137">
        <v>28.2084052187518</v>
      </c>
      <c r="K4036" s="137">
        <v>37.597287318910901</v>
      </c>
      <c r="L4036" s="137">
        <v>22.639716003461199</v>
      </c>
      <c r="M4036" s="137">
        <v>88.962978264759997</v>
      </c>
      <c r="N4036" s="137">
        <v>16.522169958870101</v>
      </c>
      <c r="O4036" s="137">
        <v>10.6631067601308</v>
      </c>
      <c r="P4036" s="137">
        <v>18.472274856699499</v>
      </c>
      <c r="Q4036" s="137">
        <v>47.245942600051102</v>
      </c>
      <c r="R4036" s="137">
        <v>8.8838252294885294</v>
      </c>
      <c r="S4036" s="137">
        <v>31.7122066201987</v>
      </c>
      <c r="T4036" s="137">
        <v>28.376027321070399</v>
      </c>
      <c r="U4036" s="137">
        <v>37.792767148991899</v>
      </c>
      <c r="V4036" s="1">
        <v>0</v>
      </c>
      <c r="W4036" s="1">
        <v>0</v>
      </c>
      <c r="X4036" s="1">
        <v>1769439</v>
      </c>
      <c r="Y4036" s="1">
        <v>9481294</v>
      </c>
      <c r="Z4036" s="1">
        <v>3895162</v>
      </c>
      <c r="AA4036" s="1">
        <v>0</v>
      </c>
      <c r="AB4036" s="1">
        <v>7267141</v>
      </c>
      <c r="AC4036" s="1">
        <v>14882812</v>
      </c>
      <c r="AD4036" s="1">
        <v>3548289</v>
      </c>
      <c r="AE4036" s="1">
        <v>589777</v>
      </c>
      <c r="AH4036" s="136">
        <f t="shared" si="62"/>
        <v>42523</v>
      </c>
      <c r="AI4036" s="177">
        <f>HLOOKUP(附加题模型!$E$2,历史数据!$B$3:$K$5000,ROW(A4034),)</f>
        <v>37.597287318910901</v>
      </c>
      <c r="AJ4036" s="177">
        <f>HLOOKUP(附加题模型!$E$2,历史数据!$L$3:$U$5000,ROW(A4034),)</f>
        <v>37.792767148991899</v>
      </c>
    </row>
    <row r="4037" spans="1:36" x14ac:dyDescent="0.2">
      <c r="A4037" s="148">
        <v>42524</v>
      </c>
      <c r="B4037" s="137">
        <v>22.639716003461199</v>
      </c>
      <c r="C4037" s="137">
        <v>88.962978264759997</v>
      </c>
      <c r="D4037" s="137">
        <v>16.522169958870101</v>
      </c>
      <c r="E4037" s="137">
        <v>10.674099653698001</v>
      </c>
      <c r="F4037" s="137">
        <v>18.419002254373002</v>
      </c>
      <c r="G4037" s="137">
        <v>47.245942600051102</v>
      </c>
      <c r="H4037" s="137">
        <v>8.8838252294885294</v>
      </c>
      <c r="I4037" s="137">
        <v>31.465419020041502</v>
      </c>
      <c r="J4037" s="137">
        <v>28.376027321070399</v>
      </c>
      <c r="K4037" s="137">
        <v>37.649415273599097</v>
      </c>
      <c r="L4037" s="137">
        <v>22.639716003461199</v>
      </c>
      <c r="M4037" s="137">
        <v>88.962978264759997</v>
      </c>
      <c r="N4037" s="137">
        <v>16.4213481742241</v>
      </c>
      <c r="O4037" s="137">
        <v>10.9379290993095</v>
      </c>
      <c r="P4037" s="137">
        <v>18.432320404954599</v>
      </c>
      <c r="Q4037" s="137">
        <v>47.245942600051102</v>
      </c>
      <c r="R4037" s="137">
        <v>8.8970846701295603</v>
      </c>
      <c r="S4037" s="137">
        <v>31.7122066201987</v>
      </c>
      <c r="T4037" s="137">
        <v>28.902839642642999</v>
      </c>
      <c r="U4037" s="137">
        <v>38.705006356036499</v>
      </c>
      <c r="V4037" s="1">
        <v>0</v>
      </c>
      <c r="W4037" s="1">
        <v>0</v>
      </c>
      <c r="X4037" s="1">
        <v>2308650</v>
      </c>
      <c r="Y4037" s="1">
        <v>9690067</v>
      </c>
      <c r="Z4037" s="1">
        <v>3491525</v>
      </c>
      <c r="AA4037" s="1">
        <v>0</v>
      </c>
      <c r="AB4037" s="1">
        <v>6618315</v>
      </c>
      <c r="AC4037" s="1">
        <v>12016069</v>
      </c>
      <c r="AD4037" s="1">
        <v>3610741</v>
      </c>
      <c r="AE4037" s="1">
        <v>660152</v>
      </c>
      <c r="AH4037" s="136">
        <f t="shared" si="62"/>
        <v>42524</v>
      </c>
      <c r="AI4037" s="177">
        <f>HLOOKUP(附加题模型!$E$2,历史数据!$B$3:$K$5000,ROW(A4035),)</f>
        <v>37.649415273599097</v>
      </c>
      <c r="AJ4037" s="177">
        <f>HLOOKUP(附加题模型!$E$2,历史数据!$L$3:$U$5000,ROW(A4035),)</f>
        <v>38.705006356036499</v>
      </c>
    </row>
    <row r="4038" spans="1:36" x14ac:dyDescent="0.2">
      <c r="A4038" s="148">
        <v>42527</v>
      </c>
      <c r="B4038" s="137">
        <v>22.639716003461199</v>
      </c>
      <c r="C4038" s="137">
        <v>93.380660404619604</v>
      </c>
      <c r="D4038" s="137">
        <v>16.4465536203856</v>
      </c>
      <c r="E4038" s="137">
        <v>10.970907780010901</v>
      </c>
      <c r="F4038" s="137">
        <v>18.4855930072811</v>
      </c>
      <c r="G4038" s="137">
        <v>47.245942600051102</v>
      </c>
      <c r="H4038" s="137">
        <v>8.8970846701295603</v>
      </c>
      <c r="I4038" s="137">
        <v>31.753337886891501</v>
      </c>
      <c r="J4038" s="137">
        <v>28.878893628025999</v>
      </c>
      <c r="K4038" s="137">
        <v>38.705006356036499</v>
      </c>
      <c r="L4038" s="137">
        <v>22.639716003461199</v>
      </c>
      <c r="M4038" s="137">
        <v>93.380660404619604</v>
      </c>
      <c r="N4038" s="137">
        <v>16.181896435689701</v>
      </c>
      <c r="O4038" s="137">
        <v>11.0258722478466</v>
      </c>
      <c r="P4038" s="137">
        <v>18.3657296520465</v>
      </c>
      <c r="Q4038" s="137">
        <v>47.245942600051102</v>
      </c>
      <c r="R4038" s="137">
        <v>8.8573063482064693</v>
      </c>
      <c r="S4038" s="137">
        <v>31.3831564866558</v>
      </c>
      <c r="T4038" s="137">
        <v>28.974677686493798</v>
      </c>
      <c r="U4038" s="137">
        <v>38.5746864693158</v>
      </c>
      <c r="V4038" s="1">
        <v>0</v>
      </c>
      <c r="W4038" s="1">
        <v>28201</v>
      </c>
      <c r="X4038" s="1">
        <v>2097465</v>
      </c>
      <c r="Y4038" s="1">
        <v>4135609</v>
      </c>
      <c r="Z4038" s="1">
        <v>3761992</v>
      </c>
      <c r="AA4038" s="1">
        <v>0</v>
      </c>
      <c r="AB4038" s="1">
        <v>5296836</v>
      </c>
      <c r="AC4038" s="1">
        <v>9638627</v>
      </c>
      <c r="AD4038" s="1">
        <v>3103195</v>
      </c>
      <c r="AE4038" s="1">
        <v>479399</v>
      </c>
      <c r="AH4038" s="136">
        <f t="shared" ref="AH4038:AH4101" si="63">A4038</f>
        <v>42527</v>
      </c>
      <c r="AI4038" s="177">
        <f>HLOOKUP(附加题模型!$E$2,历史数据!$B$3:$K$5000,ROW(A4036),)</f>
        <v>38.705006356036499</v>
      </c>
      <c r="AJ4038" s="177">
        <f>HLOOKUP(附加题模型!$E$2,历史数据!$L$3:$U$5000,ROW(A4036),)</f>
        <v>38.5746864693158</v>
      </c>
    </row>
    <row r="4039" spans="1:36" x14ac:dyDescent="0.2">
      <c r="A4039" s="148">
        <v>42528</v>
      </c>
      <c r="B4039" s="137">
        <v>22.639716003461199</v>
      </c>
      <c r="C4039" s="137">
        <v>98.026843344816797</v>
      </c>
      <c r="D4039" s="137">
        <v>16.181896435689701</v>
      </c>
      <c r="E4039" s="137">
        <v>11.3226803741595</v>
      </c>
      <c r="F4039" s="137">
        <v>18.299138899138502</v>
      </c>
      <c r="G4039" s="137">
        <v>47.245942600051102</v>
      </c>
      <c r="H4039" s="137">
        <v>8.8705657888475002</v>
      </c>
      <c r="I4039" s="137">
        <v>31.3831564866558</v>
      </c>
      <c r="J4039" s="137">
        <v>28.950731671876799</v>
      </c>
      <c r="K4039" s="137">
        <v>38.652878401348197</v>
      </c>
      <c r="L4039" s="137">
        <v>22.639716003461199</v>
      </c>
      <c r="M4039" s="137">
        <v>98.026843344816797</v>
      </c>
      <c r="N4039" s="137">
        <v>16.030663758720699</v>
      </c>
      <c r="O4039" s="137">
        <v>11.4875737776667</v>
      </c>
      <c r="P4039" s="137">
        <v>17.9928214357613</v>
      </c>
      <c r="Q4039" s="137">
        <v>47.245942600051102</v>
      </c>
      <c r="R4039" s="137">
        <v>8.8440469075654509</v>
      </c>
      <c r="S4039" s="137">
        <v>31.671075353505799</v>
      </c>
      <c r="T4039" s="137">
        <v>28.711271525707499</v>
      </c>
      <c r="U4039" s="137">
        <v>37.1932956700768</v>
      </c>
      <c r="V4039" s="1">
        <v>0</v>
      </c>
      <c r="W4039" s="1">
        <v>223502</v>
      </c>
      <c r="X4039" s="1">
        <v>2835218</v>
      </c>
      <c r="Y4039" s="1">
        <v>8579792</v>
      </c>
      <c r="Z4039" s="1">
        <v>5461577</v>
      </c>
      <c r="AA4039" s="1">
        <v>0</v>
      </c>
      <c r="AB4039" s="1">
        <v>6096870</v>
      </c>
      <c r="AC4039" s="1">
        <v>6128557</v>
      </c>
      <c r="AD4039" s="1">
        <v>2144276</v>
      </c>
      <c r="AE4039" s="1">
        <v>945544</v>
      </c>
      <c r="AH4039" s="136">
        <f t="shared" si="63"/>
        <v>42528</v>
      </c>
      <c r="AI4039" s="177">
        <f>HLOOKUP(附加题模型!$E$2,历史数据!$B$3:$K$5000,ROW(A4037),)</f>
        <v>38.652878401348197</v>
      </c>
      <c r="AJ4039" s="177">
        <f>HLOOKUP(附加题模型!$E$2,历史数据!$L$3:$U$5000,ROW(A4037),)</f>
        <v>37.1932956700768</v>
      </c>
    </row>
    <row r="4040" spans="1:36" x14ac:dyDescent="0.2">
      <c r="A4040" s="148">
        <v>42529</v>
      </c>
      <c r="B4040" s="137">
        <v>22.639716003461199</v>
      </c>
      <c r="C4040" s="137">
        <v>100.311851348193</v>
      </c>
      <c r="D4040" s="137">
        <v>15.992855589478401</v>
      </c>
      <c r="E4040" s="137">
        <v>11.509559564801</v>
      </c>
      <c r="F4040" s="137">
        <v>17.8862762311084</v>
      </c>
      <c r="G4040" s="137">
        <v>47.245942600051102</v>
      </c>
      <c r="H4040" s="137">
        <v>8.7910091450013308</v>
      </c>
      <c r="I4040" s="137">
        <v>31.5476815534272</v>
      </c>
      <c r="J4040" s="137">
        <v>28.711271525707499</v>
      </c>
      <c r="K4040" s="137">
        <v>36.906591919291401</v>
      </c>
      <c r="L4040" s="137">
        <v>22.639716003461199</v>
      </c>
      <c r="M4040" s="137">
        <v>96.6558385427914</v>
      </c>
      <c r="N4040" s="137">
        <v>16.4213481742241</v>
      </c>
      <c r="O4040" s="137">
        <v>11.2127514384881</v>
      </c>
      <c r="P4040" s="137">
        <v>18.019457736924601</v>
      </c>
      <c r="Q4040" s="137">
        <v>47.245942600051102</v>
      </c>
      <c r="R4040" s="137">
        <v>8.8440469075654509</v>
      </c>
      <c r="S4040" s="137">
        <v>32.822750820906002</v>
      </c>
      <c r="T4040" s="137">
        <v>28.615487467239699</v>
      </c>
      <c r="U4040" s="137">
        <v>36.372280383736602</v>
      </c>
      <c r="V4040" s="1">
        <v>0</v>
      </c>
      <c r="W4040" s="1">
        <v>8730665</v>
      </c>
      <c r="X4040" s="1">
        <v>3180374</v>
      </c>
      <c r="Y4040" s="1">
        <v>5104540</v>
      </c>
      <c r="Z4040" s="1">
        <v>3837451</v>
      </c>
      <c r="AA4040" s="1">
        <v>0</v>
      </c>
      <c r="AB4040" s="1">
        <v>5419044</v>
      </c>
      <c r="AC4040" s="1">
        <v>17156925</v>
      </c>
      <c r="AD4040" s="1">
        <v>2820517</v>
      </c>
      <c r="AE4040" s="1">
        <v>1237040</v>
      </c>
      <c r="AH4040" s="136">
        <f t="shared" si="63"/>
        <v>42529</v>
      </c>
      <c r="AI4040" s="177">
        <f>HLOOKUP(附加题模型!$E$2,历史数据!$B$3:$K$5000,ROW(A4038),)</f>
        <v>36.906591919291401</v>
      </c>
      <c r="AJ4040" s="177">
        <f>HLOOKUP(附加题模型!$E$2,历史数据!$L$3:$U$5000,ROW(A4038),)</f>
        <v>36.372280383736602</v>
      </c>
    </row>
    <row r="4041" spans="1:36" x14ac:dyDescent="0.2">
      <c r="A4041" s="148">
        <v>42534</v>
      </c>
      <c r="B4041" s="137">
        <v>22.639716003461199</v>
      </c>
      <c r="C4041" s="137">
        <v>93.685328138403094</v>
      </c>
      <c r="D4041" s="137">
        <v>16.194499158770501</v>
      </c>
      <c r="E4041" s="137">
        <v>11.0698438221152</v>
      </c>
      <c r="F4041" s="137">
        <v>17.713140273547399</v>
      </c>
      <c r="G4041" s="137">
        <v>47.245942600051102</v>
      </c>
      <c r="H4041" s="137">
        <v>8.7247119417961994</v>
      </c>
      <c r="I4041" s="137">
        <v>32.329175620591599</v>
      </c>
      <c r="J4041" s="137">
        <v>28.495757394155</v>
      </c>
      <c r="K4041" s="137">
        <v>36.333184417720403</v>
      </c>
      <c r="L4041" s="137">
        <v>22.639716003461199</v>
      </c>
      <c r="M4041" s="137">
        <v>91.857321735702499</v>
      </c>
      <c r="N4041" s="137">
        <v>15.602171173975</v>
      </c>
      <c r="O4041" s="137">
        <v>10.981900673578</v>
      </c>
      <c r="P4041" s="137">
        <v>17.113823497374799</v>
      </c>
      <c r="Q4041" s="137">
        <v>47.245942600051102</v>
      </c>
      <c r="R4041" s="137">
        <v>8.3269287225653699</v>
      </c>
      <c r="S4041" s="137">
        <v>29.779037085633998</v>
      </c>
      <c r="T4041" s="137">
        <v>27.154780575606601</v>
      </c>
      <c r="U4041" s="137">
        <v>34.547801969647402</v>
      </c>
      <c r="V4041" s="1">
        <v>0</v>
      </c>
      <c r="W4041" s="1">
        <v>4560733</v>
      </c>
      <c r="X4041" s="1">
        <v>2988729</v>
      </c>
      <c r="Y4041" s="1">
        <v>5431063</v>
      </c>
      <c r="Z4041" s="1">
        <v>5600193</v>
      </c>
      <c r="AA4041" s="1">
        <v>0</v>
      </c>
      <c r="AB4041" s="1">
        <v>8613705</v>
      </c>
      <c r="AC4041" s="1">
        <v>14185652</v>
      </c>
      <c r="AD4041" s="1">
        <v>3689753</v>
      </c>
      <c r="AE4041" s="1">
        <v>1192652</v>
      </c>
      <c r="AH4041" s="136">
        <f t="shared" si="63"/>
        <v>42534</v>
      </c>
      <c r="AI4041" s="177">
        <f>HLOOKUP(附加题模型!$E$2,历史数据!$B$3:$K$5000,ROW(A4039),)</f>
        <v>36.333184417720403</v>
      </c>
      <c r="AJ4041" s="177">
        <f>HLOOKUP(附加题模型!$E$2,历史数据!$L$3:$U$5000,ROW(A4039),)</f>
        <v>34.547801969647402</v>
      </c>
    </row>
    <row r="4042" spans="1:36" x14ac:dyDescent="0.2">
      <c r="A4042" s="148">
        <v>42535</v>
      </c>
      <c r="B4042" s="137">
        <v>22.639716003461199</v>
      </c>
      <c r="C4042" s="137">
        <v>91.095652401243996</v>
      </c>
      <c r="D4042" s="137">
        <v>14.833405066048901</v>
      </c>
      <c r="E4042" s="137">
        <v>10.9599148864437</v>
      </c>
      <c r="F4042" s="137">
        <v>16.714278979926299</v>
      </c>
      <c r="G4042" s="137">
        <v>47.245942600051102</v>
      </c>
      <c r="H4042" s="137">
        <v>8.2473720787192004</v>
      </c>
      <c r="I4042" s="137">
        <v>29.614512018862602</v>
      </c>
      <c r="J4042" s="137">
        <v>26.891374414820302</v>
      </c>
      <c r="K4042" s="137">
        <v>34.899665663793201</v>
      </c>
      <c r="L4042" s="137">
        <v>22.639716003461199</v>
      </c>
      <c r="M4042" s="137">
        <v>89.876981466110294</v>
      </c>
      <c r="N4042" s="137">
        <v>15.249294927713899</v>
      </c>
      <c r="O4042" s="137">
        <v>10.8499859507723</v>
      </c>
      <c r="P4042" s="137">
        <v>16.447915968294001</v>
      </c>
      <c r="Q4042" s="137">
        <v>47.245942600051102</v>
      </c>
      <c r="R4042" s="137">
        <v>8.2473720787192004</v>
      </c>
      <c r="S4042" s="137">
        <v>30.1903497525627</v>
      </c>
      <c r="T4042" s="137">
        <v>27.082942531755801</v>
      </c>
      <c r="U4042" s="137">
        <v>33.5834348079145</v>
      </c>
      <c r="V4042" s="1">
        <v>0</v>
      </c>
      <c r="W4042" s="1">
        <v>3376531</v>
      </c>
      <c r="X4042" s="1">
        <v>2625780</v>
      </c>
      <c r="Y4042" s="1">
        <v>3579040</v>
      </c>
      <c r="Z4042" s="1">
        <v>5111524</v>
      </c>
      <c r="AA4042" s="1">
        <v>0</v>
      </c>
      <c r="AB4042" s="1">
        <v>7069681</v>
      </c>
      <c r="AC4042" s="1">
        <v>11181844</v>
      </c>
      <c r="AD4042" s="1">
        <v>2952502</v>
      </c>
      <c r="AE4042" s="1">
        <v>1072847</v>
      </c>
      <c r="AH4042" s="136">
        <f t="shared" si="63"/>
        <v>42535</v>
      </c>
      <c r="AI4042" s="177">
        <f>HLOOKUP(附加题模型!$E$2,历史数据!$B$3:$K$5000,ROW(A4040),)</f>
        <v>34.899665663793201</v>
      </c>
      <c r="AJ4042" s="177">
        <f>HLOOKUP(附加题模型!$E$2,历史数据!$L$3:$U$5000,ROW(A4040),)</f>
        <v>33.5834348079145</v>
      </c>
    </row>
    <row r="4043" spans="1:36" x14ac:dyDescent="0.2">
      <c r="A4043" s="148">
        <v>42536</v>
      </c>
      <c r="B4043" s="137">
        <v>22.639716003461199</v>
      </c>
      <c r="C4043" s="137">
        <v>89.267645998543401</v>
      </c>
      <c r="D4043" s="137">
        <v>15.0980622507448</v>
      </c>
      <c r="E4043" s="137">
        <v>10.817007270070899</v>
      </c>
      <c r="F4043" s="137">
        <v>16.328052613059501</v>
      </c>
      <c r="G4043" s="137">
        <v>47.245942600051102</v>
      </c>
      <c r="H4043" s="137">
        <v>8.2473720787192004</v>
      </c>
      <c r="I4043" s="137">
        <v>29.737905818941201</v>
      </c>
      <c r="J4043" s="137">
        <v>26.771644341735598</v>
      </c>
      <c r="K4043" s="137">
        <v>33.544338841898302</v>
      </c>
      <c r="L4043" s="137">
        <v>22.639716003461199</v>
      </c>
      <c r="M4043" s="137">
        <v>92.009655602594194</v>
      </c>
      <c r="N4043" s="137">
        <v>15.6399793432173</v>
      </c>
      <c r="O4043" s="137">
        <v>11.0588509285481</v>
      </c>
      <c r="P4043" s="137">
        <v>17.180414250282801</v>
      </c>
      <c r="Q4043" s="137">
        <v>47.245942600051102</v>
      </c>
      <c r="R4043" s="137">
        <v>8.6584147385910608</v>
      </c>
      <c r="S4043" s="137">
        <v>31.012975086419999</v>
      </c>
      <c r="T4043" s="137">
        <v>27.7294849264131</v>
      </c>
      <c r="U4043" s="137">
        <v>34.8084417430887</v>
      </c>
      <c r="V4043" s="1">
        <v>0</v>
      </c>
      <c r="W4043" s="1">
        <v>2445007</v>
      </c>
      <c r="X4043" s="1">
        <v>1897110</v>
      </c>
      <c r="Y4043" s="1">
        <v>3936054</v>
      </c>
      <c r="Z4043" s="1">
        <v>4442538</v>
      </c>
      <c r="AA4043" s="1">
        <v>0</v>
      </c>
      <c r="AB4043" s="1">
        <v>10981190</v>
      </c>
      <c r="AC4043" s="1">
        <v>9534510</v>
      </c>
      <c r="AD4043" s="1">
        <v>4365784</v>
      </c>
      <c r="AE4043" s="1">
        <v>655996</v>
      </c>
      <c r="AH4043" s="136">
        <f t="shared" si="63"/>
        <v>42536</v>
      </c>
      <c r="AI4043" s="177">
        <f>HLOOKUP(附加题模型!$E$2,历史数据!$B$3:$K$5000,ROW(A4041),)</f>
        <v>33.544338841898302</v>
      </c>
      <c r="AJ4043" s="177">
        <f>HLOOKUP(附加题模型!$E$2,历史数据!$L$3:$U$5000,ROW(A4041),)</f>
        <v>34.8084417430887</v>
      </c>
    </row>
    <row r="4044" spans="1:36" x14ac:dyDescent="0.2">
      <c r="A4044" s="148">
        <v>42537</v>
      </c>
      <c r="B4044" s="137">
        <v>22.639716003461199</v>
      </c>
      <c r="C4044" s="137">
        <v>91.781154802256694</v>
      </c>
      <c r="D4044" s="137">
        <v>15.6399793432173</v>
      </c>
      <c r="E4044" s="137">
        <v>11.102822502816601</v>
      </c>
      <c r="F4044" s="137">
        <v>17.2470050031909</v>
      </c>
      <c r="G4044" s="137">
        <v>47.245942600051102</v>
      </c>
      <c r="H4044" s="137">
        <v>8.5788580947448896</v>
      </c>
      <c r="I4044" s="137">
        <v>31.095346866198</v>
      </c>
      <c r="J4044" s="137">
        <v>27.6815928971792</v>
      </c>
      <c r="K4044" s="137">
        <v>34.990889584497602</v>
      </c>
      <c r="L4044" s="137">
        <v>22.639716003461199</v>
      </c>
      <c r="M4044" s="137">
        <v>91.552654001919095</v>
      </c>
      <c r="N4044" s="137">
        <v>15.539157558571199</v>
      </c>
      <c r="O4044" s="137">
        <v>10.981900673578</v>
      </c>
      <c r="P4044" s="137">
        <v>17.0205964433035</v>
      </c>
      <c r="Q4044" s="137">
        <v>47.245942600051102</v>
      </c>
      <c r="R4044" s="137">
        <v>8.5258203321807802</v>
      </c>
      <c r="S4044" s="137">
        <v>30.765859747086001</v>
      </c>
      <c r="T4044" s="137">
        <v>27.9928910871994</v>
      </c>
      <c r="U4044" s="137">
        <v>35.733712938805397</v>
      </c>
      <c r="V4044" s="1">
        <v>0</v>
      </c>
      <c r="W4044" s="1">
        <v>2927565</v>
      </c>
      <c r="X4044" s="1">
        <v>1689761</v>
      </c>
      <c r="Y4044" s="1">
        <v>3424787</v>
      </c>
      <c r="Z4044" s="1">
        <v>3550300</v>
      </c>
      <c r="AA4044" s="1">
        <v>0</v>
      </c>
      <c r="AB4044" s="1">
        <v>7309565</v>
      </c>
      <c r="AC4044" s="1">
        <v>6721520</v>
      </c>
      <c r="AD4044" s="1">
        <v>4306629</v>
      </c>
      <c r="AE4044" s="1">
        <v>485648</v>
      </c>
      <c r="AH4044" s="136">
        <f t="shared" si="63"/>
        <v>42537</v>
      </c>
      <c r="AI4044" s="177">
        <f>HLOOKUP(附加题模型!$E$2,历史数据!$B$3:$K$5000,ROW(A4042),)</f>
        <v>34.990889584497602</v>
      </c>
      <c r="AJ4044" s="177">
        <f>HLOOKUP(附加题模型!$E$2,历史数据!$L$3:$U$5000,ROW(A4042),)</f>
        <v>35.733712938805397</v>
      </c>
    </row>
    <row r="4045" spans="1:36" x14ac:dyDescent="0.2">
      <c r="A4045" s="148">
        <v>42538</v>
      </c>
      <c r="B4045" s="137">
        <v>22.639716003461199</v>
      </c>
      <c r="C4045" s="137">
        <v>91.552654001919095</v>
      </c>
      <c r="D4045" s="137">
        <v>15.4131303277637</v>
      </c>
      <c r="E4045" s="137">
        <v>10.981900673578</v>
      </c>
      <c r="F4045" s="137">
        <v>17.140459798538</v>
      </c>
      <c r="G4045" s="137">
        <v>47.245942600051102</v>
      </c>
      <c r="H4045" s="137">
        <v>8.5523392134628402</v>
      </c>
      <c r="I4045" s="137">
        <v>30.889417416752998</v>
      </c>
      <c r="J4045" s="137">
        <v>27.8971070287316</v>
      </c>
      <c r="K4045" s="137">
        <v>35.616425040756802</v>
      </c>
      <c r="L4045" s="137">
        <v>22.639716003461199</v>
      </c>
      <c r="M4045" s="137">
        <v>92.009655602594194</v>
      </c>
      <c r="N4045" s="137">
        <v>15.5769657278135</v>
      </c>
      <c r="O4045" s="137">
        <v>10.970907780010901</v>
      </c>
      <c r="P4045" s="137">
        <v>17.233686852609299</v>
      </c>
      <c r="Q4045" s="137">
        <v>47.245942600051102</v>
      </c>
      <c r="R4045" s="137">
        <v>8.6451552979500299</v>
      </c>
      <c r="S4045" s="137">
        <v>32.042622333645099</v>
      </c>
      <c r="T4045" s="137">
        <v>28.136567174901</v>
      </c>
      <c r="U4045" s="137">
        <v>34.925729641137302</v>
      </c>
      <c r="V4045" s="1">
        <v>0</v>
      </c>
      <c r="W4045" s="1">
        <v>1901727</v>
      </c>
      <c r="X4045" s="1">
        <v>1341510</v>
      </c>
      <c r="Y4045" s="1">
        <v>2611398</v>
      </c>
      <c r="Z4045" s="1">
        <v>3251788</v>
      </c>
      <c r="AA4045" s="1">
        <v>0</v>
      </c>
      <c r="AB4045" s="1">
        <v>6617890</v>
      </c>
      <c r="AC4045" s="1">
        <v>17881616</v>
      </c>
      <c r="AD4045" s="1">
        <v>3448092</v>
      </c>
      <c r="AE4045" s="1">
        <v>425500</v>
      </c>
      <c r="AH4045" s="136">
        <f t="shared" si="63"/>
        <v>42538</v>
      </c>
      <c r="AI4045" s="177">
        <f>HLOOKUP(附加题模型!$E$2,历史数据!$B$3:$K$5000,ROW(A4043),)</f>
        <v>35.616425040756802</v>
      </c>
      <c r="AJ4045" s="177">
        <f>HLOOKUP(附加题模型!$E$2,历史数据!$L$3:$U$5000,ROW(A4043),)</f>
        <v>34.925729641137302</v>
      </c>
    </row>
    <row r="4046" spans="1:36" x14ac:dyDescent="0.2">
      <c r="A4046" s="148">
        <v>42541</v>
      </c>
      <c r="B4046" s="137">
        <v>22.639716003461199</v>
      </c>
      <c r="C4046" s="137">
        <v>90.333983066785393</v>
      </c>
      <c r="D4046" s="137">
        <v>14.7955968968067</v>
      </c>
      <c r="E4046" s="137">
        <v>10.421263101653601</v>
      </c>
      <c r="F4046" s="137">
        <v>16.368007064804299</v>
      </c>
      <c r="G4046" s="137">
        <v>47.245942600051102</v>
      </c>
      <c r="H4046" s="137">
        <v>8.5655986541038605</v>
      </c>
      <c r="I4046" s="137">
        <v>31.589577544866</v>
      </c>
      <c r="J4046" s="137">
        <v>28.1126211602841</v>
      </c>
      <c r="K4046" s="137">
        <v>33.2055071364246</v>
      </c>
      <c r="L4046" s="137">
        <v>22.639716003461199</v>
      </c>
      <c r="M4046" s="137">
        <v>96.351170809007996</v>
      </c>
      <c r="N4046" s="137">
        <v>14.7955968968067</v>
      </c>
      <c r="O4046" s="137">
        <v>10.421263101653601</v>
      </c>
      <c r="P4046" s="137">
        <v>16.368007064804299</v>
      </c>
      <c r="Q4046" s="137">
        <v>47.245942600051102</v>
      </c>
      <c r="R4046" s="137">
        <v>8.5921175353859205</v>
      </c>
      <c r="S4046" s="137">
        <v>32.289737672979101</v>
      </c>
      <c r="T4046" s="137">
        <v>28.0407831164332</v>
      </c>
      <c r="U4046" s="137">
        <v>33.231571113768702</v>
      </c>
      <c r="V4046" s="1">
        <v>0</v>
      </c>
      <c r="W4046" s="1">
        <v>3842976</v>
      </c>
      <c r="X4046" s="1">
        <v>3524100</v>
      </c>
      <c r="Y4046" s="1">
        <v>1196500</v>
      </c>
      <c r="Z4046" s="1">
        <v>1757300</v>
      </c>
      <c r="AA4046" s="1">
        <v>0</v>
      </c>
      <c r="AB4046" s="1">
        <v>4153688</v>
      </c>
      <c r="AC4046" s="1">
        <v>9485039</v>
      </c>
      <c r="AD4046" s="1">
        <v>2415008</v>
      </c>
      <c r="AE4046" s="1">
        <v>1745429</v>
      </c>
      <c r="AH4046" s="136">
        <f t="shared" si="63"/>
        <v>42541</v>
      </c>
      <c r="AI4046" s="177">
        <f>HLOOKUP(附加题模型!$E$2,历史数据!$B$3:$K$5000,ROW(A4044),)</f>
        <v>33.2055071364246</v>
      </c>
      <c r="AJ4046" s="177">
        <f>HLOOKUP(附加题模型!$E$2,历史数据!$L$3:$U$5000,ROW(A4044),)</f>
        <v>33.231571113768702</v>
      </c>
    </row>
    <row r="4047" spans="1:36" x14ac:dyDescent="0.2">
      <c r="A4047" s="148">
        <v>42542</v>
      </c>
      <c r="B4047" s="137">
        <v>22.639716003461199</v>
      </c>
      <c r="C4047" s="137">
        <v>95.970336141778702</v>
      </c>
      <c r="D4047" s="137">
        <v>14.7955968968067</v>
      </c>
      <c r="E4047" s="137">
        <v>9.9045971039978102</v>
      </c>
      <c r="F4047" s="137">
        <v>16.021735149682399</v>
      </c>
      <c r="G4047" s="137">
        <v>47.245942600051102</v>
      </c>
      <c r="H4047" s="137">
        <v>8.6584147385910608</v>
      </c>
      <c r="I4047" s="137">
        <v>32.454481232535102</v>
      </c>
      <c r="J4047" s="137">
        <v>28.1844592041349</v>
      </c>
      <c r="K4047" s="137">
        <v>33.192475147752504</v>
      </c>
      <c r="L4047" s="137">
        <v>22.639716003461199</v>
      </c>
      <c r="M4047" s="137">
        <v>93.837662005294803</v>
      </c>
      <c r="N4047" s="137">
        <v>14.556145158272299</v>
      </c>
      <c r="O4047" s="137">
        <v>9.9045971039978102</v>
      </c>
      <c r="P4047" s="137">
        <v>16.221507408406602</v>
      </c>
      <c r="Q4047" s="137">
        <v>47.245942600051102</v>
      </c>
      <c r="R4047" s="137">
        <v>8.5921175353859205</v>
      </c>
      <c r="S4047" s="137">
        <v>30.971789196530999</v>
      </c>
      <c r="T4047" s="137">
        <v>28.615487467239699</v>
      </c>
      <c r="U4047" s="137">
        <v>33.231571113768702</v>
      </c>
      <c r="V4047" s="1">
        <v>0</v>
      </c>
      <c r="W4047" s="1">
        <v>3315311</v>
      </c>
      <c r="X4047" s="1">
        <v>2314335</v>
      </c>
      <c r="Y4047" s="1">
        <v>8742458</v>
      </c>
      <c r="Z4047" s="1">
        <v>7775615</v>
      </c>
      <c r="AA4047" s="1">
        <v>0</v>
      </c>
      <c r="AB4047" s="1">
        <v>7617283</v>
      </c>
      <c r="AC4047" s="1">
        <v>14947898</v>
      </c>
      <c r="AD4047" s="1">
        <v>6812900</v>
      </c>
      <c r="AE4047" s="1">
        <v>835958</v>
      </c>
      <c r="AH4047" s="136">
        <f t="shared" si="63"/>
        <v>42542</v>
      </c>
      <c r="AI4047" s="177">
        <f>HLOOKUP(附加题模型!$E$2,历史数据!$B$3:$K$5000,ROW(A4045),)</f>
        <v>33.192475147752504</v>
      </c>
      <c r="AJ4047" s="177">
        <f>HLOOKUP(附加题模型!$E$2,历史数据!$L$3:$U$5000,ROW(A4045),)</f>
        <v>33.231571113768702</v>
      </c>
    </row>
    <row r="4048" spans="1:36" x14ac:dyDescent="0.2">
      <c r="A4048" s="148">
        <v>42543</v>
      </c>
      <c r="B4048" s="137">
        <v>22.639716003461199</v>
      </c>
      <c r="C4048" s="137">
        <v>92.771324937052796</v>
      </c>
      <c r="D4048" s="137">
        <v>14.581350604433799</v>
      </c>
      <c r="E4048" s="137">
        <v>9.7287108069234893</v>
      </c>
      <c r="F4048" s="137">
        <v>16.221507408406602</v>
      </c>
      <c r="G4048" s="137">
        <v>47.245942600051102</v>
      </c>
      <c r="H4048" s="137">
        <v>8.5655986541038605</v>
      </c>
      <c r="I4048" s="137">
        <v>30.724673857196901</v>
      </c>
      <c r="J4048" s="137">
        <v>28.519703408771999</v>
      </c>
      <c r="K4048" s="137">
        <v>33.231571113768702</v>
      </c>
      <c r="L4048" s="137">
        <v>22.639716003461199</v>
      </c>
      <c r="M4048" s="137">
        <v>92.695158003606906</v>
      </c>
      <c r="N4048" s="137">
        <v>14.8081996198874</v>
      </c>
      <c r="O4048" s="137">
        <v>9.5198458291477301</v>
      </c>
      <c r="P4048" s="137">
        <v>16.2880981613147</v>
      </c>
      <c r="Q4048" s="137">
        <v>47.245942600051102</v>
      </c>
      <c r="R4048" s="137">
        <v>8.6451552979500299</v>
      </c>
      <c r="S4048" s="137">
        <v>31.301276315643001</v>
      </c>
      <c r="T4048" s="137">
        <v>28.974677686493798</v>
      </c>
      <c r="U4048" s="137">
        <v>33.231571113768702</v>
      </c>
      <c r="V4048" s="1">
        <v>0</v>
      </c>
      <c r="W4048" s="1">
        <v>3177454</v>
      </c>
      <c r="X4048" s="1">
        <v>1634505</v>
      </c>
      <c r="Y4048" s="1">
        <v>7907288</v>
      </c>
      <c r="Z4048" s="1">
        <v>4985185</v>
      </c>
      <c r="AA4048" s="1">
        <v>0</v>
      </c>
      <c r="AB4048" s="1">
        <v>6630244</v>
      </c>
      <c r="AC4048" s="1">
        <v>8053620</v>
      </c>
      <c r="AD4048" s="1">
        <v>5147931</v>
      </c>
      <c r="AE4048" s="1">
        <v>0</v>
      </c>
      <c r="AH4048" s="136">
        <f t="shared" si="63"/>
        <v>42543</v>
      </c>
      <c r="AI4048" s="177">
        <f>HLOOKUP(附加题模型!$E$2,历史数据!$B$3:$K$5000,ROW(A4046),)</f>
        <v>33.231571113768702</v>
      </c>
      <c r="AJ4048" s="177">
        <f>HLOOKUP(附加题模型!$E$2,历史数据!$L$3:$U$5000,ROW(A4046),)</f>
        <v>33.231571113768702</v>
      </c>
    </row>
    <row r="4049" spans="1:36" x14ac:dyDescent="0.2">
      <c r="A4049" s="148">
        <v>42544</v>
      </c>
      <c r="B4049" s="137">
        <v>22.639716003461199</v>
      </c>
      <c r="C4049" s="137">
        <v>92.618991070161101</v>
      </c>
      <c r="D4049" s="137">
        <v>14.8208023429682</v>
      </c>
      <c r="E4049" s="137">
        <v>9.6297747648191798</v>
      </c>
      <c r="F4049" s="137">
        <v>16.328052613059501</v>
      </c>
      <c r="G4049" s="137">
        <v>47.245942600051102</v>
      </c>
      <c r="H4049" s="137">
        <v>8.6451552979500299</v>
      </c>
      <c r="I4049" s="137">
        <v>31.342462205532001</v>
      </c>
      <c r="J4049" s="137">
        <v>28.974677686493798</v>
      </c>
      <c r="K4049" s="137">
        <v>33.231571113768702</v>
      </c>
      <c r="L4049" s="137">
        <v>22.639716003461199</v>
      </c>
      <c r="M4049" s="137">
        <v>92.618991070161101</v>
      </c>
      <c r="N4049" s="137">
        <v>14.896418681452699</v>
      </c>
      <c r="O4049" s="137">
        <v>9.7397037004906295</v>
      </c>
      <c r="P4049" s="137">
        <v>16.4079615165492</v>
      </c>
      <c r="Q4049" s="137">
        <v>47.245942600051102</v>
      </c>
      <c r="R4049" s="137">
        <v>8.6318958573090008</v>
      </c>
      <c r="S4049" s="137">
        <v>30.6011161875299</v>
      </c>
      <c r="T4049" s="137">
        <v>28.711271525707499</v>
      </c>
      <c r="U4049" s="137">
        <v>33.231571113768702</v>
      </c>
      <c r="V4049" s="1">
        <v>0</v>
      </c>
      <c r="W4049" s="1">
        <v>1684345</v>
      </c>
      <c r="X4049" s="1">
        <v>1545923</v>
      </c>
      <c r="Y4049" s="1">
        <v>5046997</v>
      </c>
      <c r="Z4049" s="1">
        <v>4151549</v>
      </c>
      <c r="AA4049" s="1">
        <v>0</v>
      </c>
      <c r="AB4049" s="1">
        <v>6361506</v>
      </c>
      <c r="AC4049" s="1">
        <v>6579000</v>
      </c>
      <c r="AD4049" s="1">
        <v>2997880</v>
      </c>
      <c r="AE4049" s="1">
        <v>0</v>
      </c>
      <c r="AH4049" s="136">
        <f t="shared" si="63"/>
        <v>42544</v>
      </c>
      <c r="AI4049" s="177">
        <f>HLOOKUP(附加题模型!$E$2,历史数据!$B$3:$K$5000,ROW(A4047),)</f>
        <v>33.231571113768702</v>
      </c>
      <c r="AJ4049" s="177">
        <f>HLOOKUP(附加题模型!$E$2,历史数据!$L$3:$U$5000,ROW(A4047),)</f>
        <v>33.231571113768702</v>
      </c>
    </row>
    <row r="4050" spans="1:36" x14ac:dyDescent="0.2">
      <c r="A4050" s="148">
        <v>42545</v>
      </c>
      <c r="B4050" s="137">
        <v>22.639716003461199</v>
      </c>
      <c r="C4050" s="137">
        <v>91.324153201581495</v>
      </c>
      <c r="D4050" s="137">
        <v>14.7955968968067</v>
      </c>
      <c r="E4050" s="137">
        <v>9.6847392326549109</v>
      </c>
      <c r="F4050" s="137">
        <v>16.328052613059501</v>
      </c>
      <c r="G4050" s="137">
        <v>47.245942600051102</v>
      </c>
      <c r="H4050" s="137">
        <v>8.5921175353859205</v>
      </c>
      <c r="I4050" s="137">
        <v>30.683487967307901</v>
      </c>
      <c r="J4050" s="137">
        <v>28.615487467239699</v>
      </c>
      <c r="K4050" s="137">
        <v>33.231571113768702</v>
      </c>
      <c r="L4050" s="137">
        <v>22.639716003461199</v>
      </c>
      <c r="M4050" s="137">
        <v>89.496146798881</v>
      </c>
      <c r="N4050" s="137">
        <v>14.581350604433799</v>
      </c>
      <c r="O4050" s="137">
        <v>9.5418316162820194</v>
      </c>
      <c r="P4050" s="137">
        <v>16.114962203753699</v>
      </c>
      <c r="Q4050" s="137">
        <v>47.245942600051102</v>
      </c>
      <c r="R4050" s="137">
        <v>8.4993014508987308</v>
      </c>
      <c r="S4050" s="137">
        <v>30.0656996189729</v>
      </c>
      <c r="T4050" s="137">
        <v>28.4239193503042</v>
      </c>
      <c r="U4050" s="137">
        <v>33.231571113768702</v>
      </c>
      <c r="V4050" s="1">
        <v>0</v>
      </c>
      <c r="W4050" s="1">
        <v>3368744</v>
      </c>
      <c r="X4050" s="1">
        <v>2307075</v>
      </c>
      <c r="Y4050" s="1">
        <v>4279638</v>
      </c>
      <c r="Z4050" s="1">
        <v>3993251</v>
      </c>
      <c r="AA4050" s="1">
        <v>0</v>
      </c>
      <c r="AB4050" s="1">
        <v>9314180</v>
      </c>
      <c r="AC4050" s="1">
        <v>8838982</v>
      </c>
      <c r="AD4050" s="1">
        <v>5276176</v>
      </c>
      <c r="AE4050" s="1">
        <v>0</v>
      </c>
      <c r="AH4050" s="136">
        <f t="shared" si="63"/>
        <v>42545</v>
      </c>
      <c r="AI4050" s="177">
        <f>HLOOKUP(附加题模型!$E$2,历史数据!$B$3:$K$5000,ROW(A4048),)</f>
        <v>33.231571113768702</v>
      </c>
      <c r="AJ4050" s="177">
        <f>HLOOKUP(附加题模型!$E$2,历史数据!$L$3:$U$5000,ROW(A4048),)</f>
        <v>33.231571113768702</v>
      </c>
    </row>
    <row r="4051" spans="1:36" x14ac:dyDescent="0.2">
      <c r="A4051" s="148">
        <v>42548</v>
      </c>
      <c r="B4051" s="137">
        <v>22.639716003461199</v>
      </c>
      <c r="C4051" s="137">
        <v>85.154631592467197</v>
      </c>
      <c r="D4051" s="137">
        <v>14.3040906966572</v>
      </c>
      <c r="E4051" s="137">
        <v>9.4648813613120009</v>
      </c>
      <c r="F4051" s="137">
        <v>15.955144396774299</v>
      </c>
      <c r="G4051" s="137">
        <v>47.245942600051102</v>
      </c>
      <c r="H4051" s="137">
        <v>8.3667070444884502</v>
      </c>
      <c r="I4051" s="137">
        <v>29.653840720082801</v>
      </c>
      <c r="J4051" s="137">
        <v>28.0647291310502</v>
      </c>
      <c r="K4051" s="137">
        <v>33.231571113768702</v>
      </c>
      <c r="L4051" s="137">
        <v>22.639716003461199</v>
      </c>
      <c r="M4051" s="137">
        <v>86.601803327938399</v>
      </c>
      <c r="N4051" s="137">
        <v>14.934226850695</v>
      </c>
      <c r="O4051" s="137">
        <v>9.5858031905505996</v>
      </c>
      <c r="P4051" s="137">
        <v>16.3946433659676</v>
      </c>
      <c r="Q4051" s="137">
        <v>47.245942600051102</v>
      </c>
      <c r="R4051" s="137">
        <v>8.6849336198731102</v>
      </c>
      <c r="S4051" s="137">
        <v>30.765859747086001</v>
      </c>
      <c r="T4051" s="137">
        <v>28.807055584175199</v>
      </c>
      <c r="U4051" s="137">
        <v>33.231571113768702</v>
      </c>
      <c r="V4051" s="1">
        <v>0</v>
      </c>
      <c r="W4051" s="1">
        <v>8498636</v>
      </c>
      <c r="X4051" s="1">
        <v>1633971</v>
      </c>
      <c r="Y4051" s="1">
        <v>3718141</v>
      </c>
      <c r="Z4051" s="1">
        <v>4010246</v>
      </c>
      <c r="AA4051" s="1">
        <v>0</v>
      </c>
      <c r="AB4051" s="1">
        <v>8236737</v>
      </c>
      <c r="AC4051" s="1">
        <v>6165413</v>
      </c>
      <c r="AD4051" s="1">
        <v>2694395</v>
      </c>
      <c r="AE4051" s="1">
        <v>0</v>
      </c>
      <c r="AH4051" s="136">
        <f t="shared" si="63"/>
        <v>42548</v>
      </c>
      <c r="AI4051" s="177">
        <f>HLOOKUP(附加题模型!$E$2,历史数据!$B$3:$K$5000,ROW(A4049),)</f>
        <v>33.231571113768702</v>
      </c>
      <c r="AJ4051" s="177">
        <f>HLOOKUP(附加题模型!$E$2,历史数据!$L$3:$U$5000,ROW(A4049),)</f>
        <v>33.231571113768702</v>
      </c>
    </row>
    <row r="4052" spans="1:36" x14ac:dyDescent="0.2">
      <c r="A4052" s="148">
        <v>42549</v>
      </c>
      <c r="B4052" s="137">
        <v>22.639716003461199</v>
      </c>
      <c r="C4052" s="137">
        <v>85.840133993479895</v>
      </c>
      <c r="D4052" s="137">
        <v>14.6191587736761</v>
      </c>
      <c r="E4052" s="137">
        <v>9.5638174034163104</v>
      </c>
      <c r="F4052" s="137">
        <v>16.4079615165492</v>
      </c>
      <c r="G4052" s="137">
        <v>47.245942600051102</v>
      </c>
      <c r="H4052" s="137">
        <v>8.7644902637192796</v>
      </c>
      <c r="I4052" s="137">
        <v>30.477558517862899</v>
      </c>
      <c r="J4052" s="137">
        <v>28.854947613409099</v>
      </c>
      <c r="K4052" s="137">
        <v>33.231571113768702</v>
      </c>
      <c r="L4052" s="137">
        <v>22.639716003461199</v>
      </c>
      <c r="M4052" s="137">
        <v>86.601803327938399</v>
      </c>
      <c r="N4052" s="137">
        <v>15.677787512459499</v>
      </c>
      <c r="O4052" s="137">
        <v>9.7287108069234893</v>
      </c>
      <c r="P4052" s="137">
        <v>16.567779323528601</v>
      </c>
      <c r="Q4052" s="137">
        <v>47.245942600051102</v>
      </c>
      <c r="R4052" s="137">
        <v>8.8838252294885294</v>
      </c>
      <c r="S4052" s="137">
        <v>31.095346866198</v>
      </c>
      <c r="T4052" s="137">
        <v>28.998623701110699</v>
      </c>
      <c r="U4052" s="137">
        <v>33.231571113768702</v>
      </c>
      <c r="V4052" s="1">
        <v>0</v>
      </c>
      <c r="W4052" s="1">
        <v>4021397</v>
      </c>
      <c r="X4052" s="1">
        <v>3358390</v>
      </c>
      <c r="Y4052" s="1">
        <v>2574933</v>
      </c>
      <c r="Z4052" s="1">
        <v>3501544</v>
      </c>
      <c r="AA4052" s="1">
        <v>0</v>
      </c>
      <c r="AB4052" s="1">
        <v>23081848</v>
      </c>
      <c r="AC4052" s="1">
        <v>6918076</v>
      </c>
      <c r="AD4052" s="1">
        <v>4021021</v>
      </c>
      <c r="AE4052" s="1">
        <v>0</v>
      </c>
      <c r="AH4052" s="136">
        <f t="shared" si="63"/>
        <v>42549</v>
      </c>
      <c r="AI4052" s="177">
        <f>HLOOKUP(附加题模型!$E$2,历史数据!$B$3:$K$5000,ROW(A4050),)</f>
        <v>33.231571113768702</v>
      </c>
      <c r="AJ4052" s="177">
        <f>HLOOKUP(附加题模型!$E$2,历史数据!$L$3:$U$5000,ROW(A4050),)</f>
        <v>33.231571113768702</v>
      </c>
    </row>
    <row r="4053" spans="1:36" x14ac:dyDescent="0.2">
      <c r="A4053" s="148">
        <v>42550</v>
      </c>
      <c r="B4053" s="137">
        <v>22.639716003461199</v>
      </c>
      <c r="C4053" s="137">
        <v>86.449469461046704</v>
      </c>
      <c r="D4053" s="137">
        <v>16.320526389577999</v>
      </c>
      <c r="E4053" s="137">
        <v>9.7946681683263606</v>
      </c>
      <c r="F4053" s="137">
        <v>16.674324528181501</v>
      </c>
      <c r="G4053" s="137">
        <v>47.245942600051102</v>
      </c>
      <c r="H4053" s="137">
        <v>8.8970846701295603</v>
      </c>
      <c r="I4053" s="137">
        <v>31.136532756087</v>
      </c>
      <c r="J4053" s="137">
        <v>29.070461744961499</v>
      </c>
      <c r="K4053" s="137">
        <v>33.231571113768702</v>
      </c>
      <c r="L4053" s="137">
        <v>22.639716003461199</v>
      </c>
      <c r="M4053" s="137">
        <v>86.297135594154994</v>
      </c>
      <c r="N4053" s="137">
        <v>15.677787512459499</v>
      </c>
      <c r="O4053" s="137">
        <v>9.6187818712520397</v>
      </c>
      <c r="P4053" s="137">
        <v>16.7808697328344</v>
      </c>
      <c r="Q4053" s="137">
        <v>47.245942600051102</v>
      </c>
      <c r="R4053" s="137">
        <v>8.8175280262833908</v>
      </c>
      <c r="S4053" s="137">
        <v>30.930603306641999</v>
      </c>
      <c r="T4053" s="137">
        <v>28.807055584175199</v>
      </c>
      <c r="U4053" s="137">
        <v>33.231571113768702</v>
      </c>
      <c r="V4053" s="1">
        <v>0</v>
      </c>
      <c r="W4053" s="1">
        <v>3670546</v>
      </c>
      <c r="X4053" s="1">
        <v>1914999</v>
      </c>
      <c r="Y4053" s="1">
        <v>2770174</v>
      </c>
      <c r="Z4053" s="1">
        <v>3553281</v>
      </c>
      <c r="AA4053" s="1">
        <v>0</v>
      </c>
      <c r="AB4053" s="1">
        <v>13116845</v>
      </c>
      <c r="AC4053" s="1">
        <v>9498402</v>
      </c>
      <c r="AD4053" s="1">
        <v>3474076</v>
      </c>
      <c r="AE4053" s="1">
        <v>0</v>
      </c>
      <c r="AH4053" s="136">
        <f t="shared" si="63"/>
        <v>42550</v>
      </c>
      <c r="AI4053" s="177">
        <f>HLOOKUP(附加题模型!$E$2,历史数据!$B$3:$K$5000,ROW(A4051),)</f>
        <v>33.231571113768702</v>
      </c>
      <c r="AJ4053" s="177">
        <f>HLOOKUP(附加题模型!$E$2,历史数据!$L$3:$U$5000,ROW(A4051),)</f>
        <v>33.231571113768702</v>
      </c>
    </row>
    <row r="4054" spans="1:36" x14ac:dyDescent="0.2">
      <c r="A4054" s="148">
        <v>42551</v>
      </c>
      <c r="B4054" s="137">
        <v>22.639716003461199</v>
      </c>
      <c r="C4054" s="137">
        <v>86.601803327938399</v>
      </c>
      <c r="D4054" s="137">
        <v>15.5895684508942</v>
      </c>
      <c r="E4054" s="137">
        <v>9.6187818712520397</v>
      </c>
      <c r="F4054" s="137">
        <v>16.754233431671199</v>
      </c>
      <c r="G4054" s="137">
        <v>47.245942600051102</v>
      </c>
      <c r="H4054" s="137">
        <v>8.8042685856423599</v>
      </c>
      <c r="I4054" s="137">
        <v>30.971789196530999</v>
      </c>
      <c r="J4054" s="137">
        <v>28.735217540324399</v>
      </c>
      <c r="K4054" s="137">
        <v>33.231571113768702</v>
      </c>
      <c r="L4054" s="137">
        <v>22.639716003461199</v>
      </c>
      <c r="M4054" s="137">
        <v>86.982637995167707</v>
      </c>
      <c r="N4054" s="137">
        <v>15.6147738970558</v>
      </c>
      <c r="O4054" s="137">
        <v>9.5528245098491595</v>
      </c>
      <c r="P4054" s="137">
        <v>16.860778636324099</v>
      </c>
      <c r="Q4054" s="137">
        <v>47.245942600051102</v>
      </c>
      <c r="R4054" s="137">
        <v>8.8705657888475002</v>
      </c>
      <c r="S4054" s="137">
        <v>30.642302077418901</v>
      </c>
      <c r="T4054" s="137">
        <v>29.262029861896998</v>
      </c>
      <c r="U4054" s="137">
        <v>33.231571113768702</v>
      </c>
      <c r="V4054" s="1">
        <v>0</v>
      </c>
      <c r="W4054" s="1">
        <v>2612688</v>
      </c>
      <c r="X4054" s="1">
        <v>1136900</v>
      </c>
      <c r="Y4054" s="1">
        <v>2184788</v>
      </c>
      <c r="Z4054" s="1">
        <v>2657915</v>
      </c>
      <c r="AA4054" s="1">
        <v>0</v>
      </c>
      <c r="AB4054" s="1">
        <v>10057069</v>
      </c>
      <c r="AC4054" s="1">
        <v>6249453</v>
      </c>
      <c r="AD4054" s="1">
        <v>5151941</v>
      </c>
      <c r="AE4054" s="1">
        <v>0</v>
      </c>
      <c r="AH4054" s="136">
        <f t="shared" si="63"/>
        <v>42551</v>
      </c>
      <c r="AI4054" s="177">
        <f>HLOOKUP(附加题模型!$E$2,历史数据!$B$3:$K$5000,ROW(A4052),)</f>
        <v>33.231571113768702</v>
      </c>
      <c r="AJ4054" s="177">
        <f>HLOOKUP(附加题模型!$E$2,历史数据!$L$3:$U$5000,ROW(A4052),)</f>
        <v>33.231571113768702</v>
      </c>
    </row>
    <row r="4055" spans="1:36" x14ac:dyDescent="0.2">
      <c r="A4055" s="148">
        <v>42552</v>
      </c>
      <c r="B4055" s="137">
        <v>22.639716003461199</v>
      </c>
      <c r="C4055" s="137">
        <v>87.287305728951097</v>
      </c>
      <c r="D4055" s="137">
        <v>15.539157558571199</v>
      </c>
      <c r="E4055" s="137">
        <v>9.5638174034163104</v>
      </c>
      <c r="F4055" s="137">
        <v>16.807506033997601</v>
      </c>
      <c r="G4055" s="137">
        <v>47.245942600051102</v>
      </c>
      <c r="H4055" s="137">
        <v>8.8705657888475002</v>
      </c>
      <c r="I4055" s="137">
        <v>30.848231526864001</v>
      </c>
      <c r="J4055" s="137">
        <v>29.118353774195398</v>
      </c>
      <c r="K4055" s="137">
        <v>31.5765085524163</v>
      </c>
      <c r="L4055" s="137">
        <v>22.639716003461199</v>
      </c>
      <c r="M4055" s="137">
        <v>87.515806529288696</v>
      </c>
      <c r="N4055" s="137">
        <v>15.4131303277637</v>
      </c>
      <c r="O4055" s="137">
        <v>9.7726823811920696</v>
      </c>
      <c r="P4055" s="137">
        <v>16.820824184579202</v>
      </c>
      <c r="Q4055" s="137">
        <v>47.245942600051102</v>
      </c>
      <c r="R4055" s="137">
        <v>8.8175280262833908</v>
      </c>
      <c r="S4055" s="137">
        <v>30.724673857196901</v>
      </c>
      <c r="T4055" s="137">
        <v>28.878893628025999</v>
      </c>
      <c r="U4055" s="137">
        <v>31.5765085524163</v>
      </c>
      <c r="V4055" s="1">
        <v>0</v>
      </c>
      <c r="W4055" s="1">
        <v>2127282</v>
      </c>
      <c r="X4055" s="1">
        <v>1457451</v>
      </c>
      <c r="Y4055" s="1">
        <v>4396381</v>
      </c>
      <c r="Z4055" s="1">
        <v>3315648</v>
      </c>
      <c r="AA4055" s="1">
        <v>0</v>
      </c>
      <c r="AB4055" s="1">
        <v>7364004</v>
      </c>
      <c r="AC4055" s="1">
        <v>5450675</v>
      </c>
      <c r="AD4055" s="1">
        <v>4565540</v>
      </c>
      <c r="AE4055" s="1">
        <v>137000</v>
      </c>
      <c r="AH4055" s="136">
        <f t="shared" si="63"/>
        <v>42552</v>
      </c>
      <c r="AI4055" s="177">
        <f>HLOOKUP(附加题模型!$E$2,历史数据!$B$3:$K$5000,ROW(A4053),)</f>
        <v>31.5765085524163</v>
      </c>
      <c r="AJ4055" s="177">
        <f>HLOOKUP(附加题模型!$E$2,历史数据!$L$3:$U$5000,ROW(A4053),)</f>
        <v>31.5765085524163</v>
      </c>
    </row>
    <row r="4056" spans="1:36" x14ac:dyDescent="0.2">
      <c r="A4056" s="148">
        <v>42555</v>
      </c>
      <c r="B4056" s="137">
        <v>22.639716003461199</v>
      </c>
      <c r="C4056" s="137">
        <v>87.211138795505306</v>
      </c>
      <c r="D4056" s="137">
        <v>15.2240894815523</v>
      </c>
      <c r="E4056" s="137">
        <v>9.6187818712520397</v>
      </c>
      <c r="F4056" s="137">
        <v>16.714278979926299</v>
      </c>
      <c r="G4056" s="137">
        <v>47.245942600051102</v>
      </c>
      <c r="H4056" s="137">
        <v>8.7379713824372196</v>
      </c>
      <c r="I4056" s="137">
        <v>30.477558517862899</v>
      </c>
      <c r="J4056" s="137">
        <v>28.663379496473599</v>
      </c>
      <c r="K4056" s="137">
        <v>29.999637923096302</v>
      </c>
      <c r="L4056" s="137">
        <v>22.639716003461199</v>
      </c>
      <c r="M4056" s="137">
        <v>88.505976664084798</v>
      </c>
      <c r="N4056" s="137">
        <v>15.551760281651999</v>
      </c>
      <c r="O4056" s="137">
        <v>9.9925402525349707</v>
      </c>
      <c r="P4056" s="137">
        <v>17.193732400864398</v>
      </c>
      <c r="Q4056" s="137">
        <v>47.245942600051102</v>
      </c>
      <c r="R4056" s="137">
        <v>9.0164196358987994</v>
      </c>
      <c r="S4056" s="137">
        <v>31.054160976308999</v>
      </c>
      <c r="T4056" s="137">
        <v>29.501490008066401</v>
      </c>
      <c r="U4056" s="137">
        <v>29.999637923096302</v>
      </c>
      <c r="V4056" s="1">
        <v>0</v>
      </c>
      <c r="W4056" s="1">
        <v>2925946</v>
      </c>
      <c r="X4056" s="1">
        <v>1707837</v>
      </c>
      <c r="Y4056" s="1">
        <v>3845732</v>
      </c>
      <c r="Z4056" s="1">
        <v>5078258</v>
      </c>
      <c r="AA4056" s="1">
        <v>0</v>
      </c>
      <c r="AB4056" s="1">
        <v>14964845</v>
      </c>
      <c r="AC4056" s="1">
        <v>6944511</v>
      </c>
      <c r="AD4056" s="1">
        <v>6520707</v>
      </c>
      <c r="AE4056" s="1">
        <v>70500</v>
      </c>
      <c r="AH4056" s="136">
        <f t="shared" si="63"/>
        <v>42555</v>
      </c>
      <c r="AI4056" s="177">
        <f>HLOOKUP(附加题模型!$E$2,历史数据!$B$3:$K$5000,ROW(A4054),)</f>
        <v>29.999637923096302</v>
      </c>
      <c r="AJ4056" s="177">
        <f>HLOOKUP(附加题模型!$E$2,历史数据!$L$3:$U$5000,ROW(A4054),)</f>
        <v>29.999637923096302</v>
      </c>
    </row>
    <row r="4057" spans="1:36" x14ac:dyDescent="0.2">
      <c r="A4057" s="148">
        <v>42556</v>
      </c>
      <c r="B4057" s="137">
        <v>22.639716003461199</v>
      </c>
      <c r="C4057" s="137">
        <v>88.810644397868302</v>
      </c>
      <c r="D4057" s="137">
        <v>15.5643630047327</v>
      </c>
      <c r="E4057" s="137">
        <v>9.9045971039978102</v>
      </c>
      <c r="F4057" s="137">
        <v>17.1271416479564</v>
      </c>
      <c r="G4057" s="137">
        <v>47.245942600051102</v>
      </c>
      <c r="H4057" s="137">
        <v>9.0694573984629105</v>
      </c>
      <c r="I4057" s="137">
        <v>31.095346866198</v>
      </c>
      <c r="J4057" s="137">
        <v>29.429651964215601</v>
      </c>
      <c r="K4057" s="137">
        <v>28.5009592258087</v>
      </c>
      <c r="L4057" s="137">
        <v>22.639716003461199</v>
      </c>
      <c r="M4057" s="137">
        <v>89.115312131651706</v>
      </c>
      <c r="N4057" s="137">
        <v>15.551760281651999</v>
      </c>
      <c r="O4057" s="137">
        <v>10.102469188206401</v>
      </c>
      <c r="P4057" s="137">
        <v>17.087187196211499</v>
      </c>
      <c r="Q4057" s="137">
        <v>47.245942600051102</v>
      </c>
      <c r="R4057" s="137">
        <v>9.0694573984629105</v>
      </c>
      <c r="S4057" s="137">
        <v>31.589577544866</v>
      </c>
      <c r="T4057" s="137">
        <v>29.477543993449501</v>
      </c>
      <c r="U4057" s="137">
        <v>28.527023203152801</v>
      </c>
      <c r="V4057" s="1">
        <v>0</v>
      </c>
      <c r="W4057" s="1">
        <v>2262384</v>
      </c>
      <c r="X4057" s="1">
        <v>1598236</v>
      </c>
      <c r="Y4057" s="1">
        <v>3242392</v>
      </c>
      <c r="Z4057" s="1">
        <v>3714109</v>
      </c>
      <c r="AA4057" s="1">
        <v>0</v>
      </c>
      <c r="AB4057" s="1">
        <v>20612160</v>
      </c>
      <c r="AC4057" s="1">
        <v>10465379</v>
      </c>
      <c r="AD4057" s="1">
        <v>7227438</v>
      </c>
      <c r="AE4057" s="1">
        <v>7154235</v>
      </c>
      <c r="AH4057" s="136">
        <f t="shared" si="63"/>
        <v>42556</v>
      </c>
      <c r="AI4057" s="177">
        <f>HLOOKUP(附加题模型!$E$2,历史数据!$B$3:$K$5000,ROW(A4055),)</f>
        <v>28.5009592258087</v>
      </c>
      <c r="AJ4057" s="177">
        <f>HLOOKUP(附加题模型!$E$2,历史数据!$L$3:$U$5000,ROW(A4055),)</f>
        <v>28.527023203152801</v>
      </c>
    </row>
    <row r="4058" spans="1:36" x14ac:dyDescent="0.2">
      <c r="A4058" s="148">
        <v>42557</v>
      </c>
      <c r="B4058" s="137">
        <v>22.639716003461199</v>
      </c>
      <c r="C4058" s="137">
        <v>88.734477464422397</v>
      </c>
      <c r="D4058" s="137">
        <v>15.4131303277637</v>
      </c>
      <c r="E4058" s="137">
        <v>10.058497613937799</v>
      </c>
      <c r="F4058" s="137">
        <v>17.100505346793099</v>
      </c>
      <c r="G4058" s="137">
        <v>47.245942600051102</v>
      </c>
      <c r="H4058" s="137">
        <v>9.0694573984629105</v>
      </c>
      <c r="I4058" s="137">
        <v>31.301276315643001</v>
      </c>
      <c r="J4058" s="137">
        <v>29.405705949598701</v>
      </c>
      <c r="K4058" s="137">
        <v>28.527023203152801</v>
      </c>
      <c r="L4058" s="137">
        <v>22.639716003461199</v>
      </c>
      <c r="M4058" s="137">
        <v>90.638650800568797</v>
      </c>
      <c r="N4058" s="137">
        <v>15.992855589478401</v>
      </c>
      <c r="O4058" s="137">
        <v>10.5092062501908</v>
      </c>
      <c r="P4058" s="137">
        <v>17.286959454935801</v>
      </c>
      <c r="Q4058" s="137">
        <v>47.245942600051102</v>
      </c>
      <c r="R4058" s="137">
        <v>9.2418301267962697</v>
      </c>
      <c r="S4058" s="137">
        <v>31.548391654976999</v>
      </c>
      <c r="T4058" s="137">
        <v>30.2438164611915</v>
      </c>
      <c r="U4058" s="137">
        <v>28.787662976594099</v>
      </c>
      <c r="V4058" s="1">
        <v>0</v>
      </c>
      <c r="W4058" s="1">
        <v>2684323</v>
      </c>
      <c r="X4058" s="1">
        <v>2091339</v>
      </c>
      <c r="Y4058" s="1">
        <v>5443652</v>
      </c>
      <c r="Z4058" s="1">
        <v>3524802</v>
      </c>
      <c r="AA4058" s="1">
        <v>0</v>
      </c>
      <c r="AB4058" s="1">
        <v>17698435</v>
      </c>
      <c r="AC4058" s="1">
        <v>8098423</v>
      </c>
      <c r="AD4058" s="1">
        <v>7869049</v>
      </c>
      <c r="AE4058" s="1">
        <v>3719852</v>
      </c>
      <c r="AH4058" s="136">
        <f t="shared" si="63"/>
        <v>42557</v>
      </c>
      <c r="AI4058" s="177">
        <f>HLOOKUP(附加题模型!$E$2,历史数据!$B$3:$K$5000,ROW(A4056),)</f>
        <v>28.527023203152801</v>
      </c>
      <c r="AJ4058" s="177">
        <f>HLOOKUP(附加题模型!$E$2,历史数据!$L$3:$U$5000,ROW(A4056),)</f>
        <v>28.787662976594099</v>
      </c>
    </row>
    <row r="4059" spans="1:36" x14ac:dyDescent="0.2">
      <c r="A4059" s="148">
        <v>42558</v>
      </c>
      <c r="B4059" s="137">
        <v>22.639716003461199</v>
      </c>
      <c r="C4059" s="137">
        <v>90.714817734014702</v>
      </c>
      <c r="D4059" s="137">
        <v>15.9046365279131</v>
      </c>
      <c r="E4059" s="137">
        <v>10.5092062501908</v>
      </c>
      <c r="F4059" s="137">
        <v>17.273641304354101</v>
      </c>
      <c r="G4059" s="137">
        <v>47.245942600051102</v>
      </c>
      <c r="H4059" s="137">
        <v>9.2683490080783297</v>
      </c>
      <c r="I4059" s="137">
        <v>31.548391654976999</v>
      </c>
      <c r="J4059" s="137">
        <v>30.0761943588729</v>
      </c>
      <c r="K4059" s="137">
        <v>28.696439055889702</v>
      </c>
      <c r="L4059" s="137">
        <v>22.639716003461199</v>
      </c>
      <c r="M4059" s="137">
        <v>89.572313732326805</v>
      </c>
      <c r="N4059" s="137">
        <v>16.0810746510437</v>
      </c>
      <c r="O4059" s="137">
        <v>10.597149398728</v>
      </c>
      <c r="P4059" s="137">
        <v>17.047232744466701</v>
      </c>
      <c r="Q4059" s="137">
        <v>47.245942600051102</v>
      </c>
      <c r="R4059" s="137">
        <v>9.2020518048731894</v>
      </c>
      <c r="S4059" s="137">
        <v>31.177718645976</v>
      </c>
      <c r="T4059" s="137">
        <v>30.052248344256</v>
      </c>
      <c r="U4059" s="137">
        <v>28.7355350219059</v>
      </c>
      <c r="V4059" s="1">
        <v>0</v>
      </c>
      <c r="W4059" s="1">
        <v>2050426</v>
      </c>
      <c r="X4059" s="1">
        <v>3427146</v>
      </c>
      <c r="Y4059" s="1">
        <v>6621966</v>
      </c>
      <c r="Z4059" s="1">
        <v>4158867</v>
      </c>
      <c r="AA4059" s="1">
        <v>0</v>
      </c>
      <c r="AB4059" s="1">
        <v>10830480</v>
      </c>
      <c r="AC4059" s="1">
        <v>7810213</v>
      </c>
      <c r="AD4059" s="1">
        <v>4213800</v>
      </c>
      <c r="AE4059" s="1">
        <v>2428094</v>
      </c>
      <c r="AH4059" s="136">
        <f t="shared" si="63"/>
        <v>42558</v>
      </c>
      <c r="AI4059" s="177">
        <f>HLOOKUP(附加题模型!$E$2,历史数据!$B$3:$K$5000,ROW(A4057),)</f>
        <v>28.696439055889702</v>
      </c>
      <c r="AJ4059" s="177">
        <f>HLOOKUP(附加题模型!$E$2,历史数据!$L$3:$U$5000,ROW(A4057),)</f>
        <v>28.7355350219059</v>
      </c>
    </row>
    <row r="4060" spans="1:36" x14ac:dyDescent="0.2">
      <c r="A4060" s="148">
        <v>42559</v>
      </c>
      <c r="B4060" s="137">
        <v>22.639716003461199</v>
      </c>
      <c r="C4060" s="137">
        <v>89.876981466110294</v>
      </c>
      <c r="D4060" s="137">
        <v>16.118882820286</v>
      </c>
      <c r="E4060" s="137">
        <v>10.5421849308922</v>
      </c>
      <c r="F4060" s="137">
        <v>17.047232744466701</v>
      </c>
      <c r="G4060" s="137">
        <v>47.245942600051102</v>
      </c>
      <c r="H4060" s="137">
        <v>9.17553292359114</v>
      </c>
      <c r="I4060" s="137">
        <v>31.218904535865001</v>
      </c>
      <c r="J4060" s="137">
        <v>30.052248344256</v>
      </c>
      <c r="K4060" s="137">
        <v>29.165590648084098</v>
      </c>
      <c r="L4060" s="137">
        <v>22.639716003461199</v>
      </c>
      <c r="M4060" s="137">
        <v>90.029315333002003</v>
      </c>
      <c r="N4060" s="137">
        <v>16.156690989528201</v>
      </c>
      <c r="O4060" s="137">
        <v>10.7070783343994</v>
      </c>
      <c r="P4060" s="137">
        <v>17.047232744466701</v>
      </c>
      <c r="Q4060" s="137">
        <v>47.245942600051102</v>
      </c>
      <c r="R4060" s="137">
        <v>9.1224951610270306</v>
      </c>
      <c r="S4060" s="137">
        <v>31.713135214533001</v>
      </c>
      <c r="T4060" s="137">
        <v>30.0761943588729</v>
      </c>
      <c r="U4060" s="137">
        <v>29.8041580930153</v>
      </c>
      <c r="V4060" s="1">
        <v>0</v>
      </c>
      <c r="W4060" s="1">
        <v>1913071</v>
      </c>
      <c r="X4060" s="1">
        <v>1395621</v>
      </c>
      <c r="Y4060" s="1">
        <v>4902967</v>
      </c>
      <c r="Z4060" s="1">
        <v>0</v>
      </c>
      <c r="AA4060" s="1">
        <v>0</v>
      </c>
      <c r="AB4060" s="1">
        <v>7260800</v>
      </c>
      <c r="AC4060" s="1">
        <v>10278201</v>
      </c>
      <c r="AD4060" s="1">
        <v>3251839</v>
      </c>
      <c r="AE4060" s="1">
        <v>3365055</v>
      </c>
      <c r="AH4060" s="136">
        <f t="shared" si="63"/>
        <v>42559</v>
      </c>
      <c r="AI4060" s="177">
        <f>HLOOKUP(附加题模型!$E$2,历史数据!$B$3:$K$5000,ROW(A4058),)</f>
        <v>29.165590648084098</v>
      </c>
      <c r="AJ4060" s="177">
        <f>HLOOKUP(附加题模型!$E$2,历史数据!$L$3:$U$5000,ROW(A4058),)</f>
        <v>29.8041580930153</v>
      </c>
    </row>
    <row r="4061" spans="1:36" x14ac:dyDescent="0.2">
      <c r="A4061" s="148">
        <v>42562</v>
      </c>
      <c r="B4061" s="137">
        <v>22.639716003461199</v>
      </c>
      <c r="C4061" s="137">
        <v>89.953148399556099</v>
      </c>
      <c r="D4061" s="137">
        <v>16.131485543366701</v>
      </c>
      <c r="E4061" s="137">
        <v>10.597149398728</v>
      </c>
      <c r="F4061" s="137">
        <v>17.047232744466701</v>
      </c>
      <c r="G4061" s="137">
        <v>47.245942600051102</v>
      </c>
      <c r="H4061" s="137">
        <v>9.1224951610270306</v>
      </c>
      <c r="I4061" s="137">
        <v>31.919064663978101</v>
      </c>
      <c r="J4061" s="137">
        <v>30.0761943588729</v>
      </c>
      <c r="K4061" s="137">
        <v>29.8953820137198</v>
      </c>
      <c r="L4061" s="137">
        <v>22.639716003461199</v>
      </c>
      <c r="M4061" s="137">
        <v>87.363472662397001</v>
      </c>
      <c r="N4061" s="137">
        <v>16.018061035639899</v>
      </c>
      <c r="O4061" s="137">
        <v>10.7070783343994</v>
      </c>
      <c r="P4061" s="137">
        <v>17.047232744466701</v>
      </c>
      <c r="Q4061" s="137">
        <v>47.245942600051102</v>
      </c>
      <c r="R4061" s="137">
        <v>9.0694573984629105</v>
      </c>
      <c r="S4061" s="137">
        <v>31.548391654976999</v>
      </c>
      <c r="T4061" s="137">
        <v>29.549382037300301</v>
      </c>
      <c r="U4061" s="137">
        <v>28.996174795347201</v>
      </c>
      <c r="V4061" s="1">
        <v>0</v>
      </c>
      <c r="W4061" s="1">
        <v>3313851</v>
      </c>
      <c r="X4061" s="1">
        <v>2048176</v>
      </c>
      <c r="Y4061" s="1">
        <v>5625206</v>
      </c>
      <c r="Z4061" s="1">
        <v>0</v>
      </c>
      <c r="AA4061" s="1">
        <v>0</v>
      </c>
      <c r="AB4061" s="1">
        <v>9740864</v>
      </c>
      <c r="AC4061" s="1">
        <v>12129158</v>
      </c>
      <c r="AD4061" s="1">
        <v>5775520</v>
      </c>
      <c r="AE4061" s="1">
        <v>3140892</v>
      </c>
      <c r="AH4061" s="136">
        <f t="shared" si="63"/>
        <v>42562</v>
      </c>
      <c r="AI4061" s="177">
        <f>HLOOKUP(附加题模型!$E$2,历史数据!$B$3:$K$5000,ROW(A4059),)</f>
        <v>29.8953820137198</v>
      </c>
      <c r="AJ4061" s="177">
        <f>HLOOKUP(附加题模型!$E$2,历史数据!$L$3:$U$5000,ROW(A4059),)</f>
        <v>28.996174795347201</v>
      </c>
    </row>
    <row r="4062" spans="1:36" x14ac:dyDescent="0.2">
      <c r="A4062" s="148">
        <v>42563</v>
      </c>
      <c r="B4062" s="137">
        <v>22.639716003461199</v>
      </c>
      <c r="C4062" s="137">
        <v>87.363472662397001</v>
      </c>
      <c r="D4062" s="137">
        <v>15.955047420236101</v>
      </c>
      <c r="E4062" s="137">
        <v>10.498213356623699</v>
      </c>
      <c r="F4062" s="137">
        <v>17.047232744466701</v>
      </c>
      <c r="G4062" s="137">
        <v>47.245942600051102</v>
      </c>
      <c r="H4062" s="137">
        <v>9.0561979578218903</v>
      </c>
      <c r="I4062" s="137">
        <v>31.342462205532001</v>
      </c>
      <c r="J4062" s="137">
        <v>29.597274066534101</v>
      </c>
      <c r="K4062" s="137">
        <v>28.957078829331</v>
      </c>
      <c r="L4062" s="137">
        <v>22.639716003461199</v>
      </c>
      <c r="M4062" s="137">
        <v>88.886811331314107</v>
      </c>
      <c r="N4062" s="137">
        <v>15.8794310817516</v>
      </c>
      <c r="O4062" s="137">
        <v>10.454241782355099</v>
      </c>
      <c r="P4062" s="137">
        <v>17.047232744466701</v>
      </c>
      <c r="Q4062" s="137">
        <v>47.245942600051102</v>
      </c>
      <c r="R4062" s="137">
        <v>9.1224951610270306</v>
      </c>
      <c r="S4062" s="137">
        <v>31.342462205532001</v>
      </c>
      <c r="T4062" s="137">
        <v>29.956464285788201</v>
      </c>
      <c r="U4062" s="137">
        <v>28.214255475023201</v>
      </c>
      <c r="V4062" s="1">
        <v>0</v>
      </c>
      <c r="W4062" s="1">
        <v>2592537</v>
      </c>
      <c r="X4062" s="1">
        <v>1615301</v>
      </c>
      <c r="Y4062" s="1">
        <v>2566945</v>
      </c>
      <c r="Z4062" s="1">
        <v>0</v>
      </c>
      <c r="AA4062" s="1">
        <v>0</v>
      </c>
      <c r="AB4062" s="1">
        <v>10473115</v>
      </c>
      <c r="AC4062" s="1">
        <v>11021205</v>
      </c>
      <c r="AD4062" s="1">
        <v>5310749</v>
      </c>
      <c r="AE4062" s="1">
        <v>3647486</v>
      </c>
      <c r="AH4062" s="136">
        <f t="shared" si="63"/>
        <v>42563</v>
      </c>
      <c r="AI4062" s="177">
        <f>HLOOKUP(附加题模型!$E$2,历史数据!$B$3:$K$5000,ROW(A4060),)</f>
        <v>28.957078829331</v>
      </c>
      <c r="AJ4062" s="177">
        <f>HLOOKUP(附加题模型!$E$2,历史数据!$L$3:$U$5000,ROW(A4060),)</f>
        <v>28.214255475023201</v>
      </c>
    </row>
    <row r="4063" spans="1:36" x14ac:dyDescent="0.2">
      <c r="A4063" s="148">
        <v>42564</v>
      </c>
      <c r="B4063" s="137">
        <v>22.639716003461199</v>
      </c>
      <c r="C4063" s="137">
        <v>88.658310530976607</v>
      </c>
      <c r="D4063" s="137">
        <v>15.841622912509299</v>
      </c>
      <c r="E4063" s="137">
        <v>10.773035695802299</v>
      </c>
      <c r="F4063" s="137">
        <v>17.047232744466701</v>
      </c>
      <c r="G4063" s="137">
        <v>47.245942600051102</v>
      </c>
      <c r="H4063" s="137">
        <v>9.1622734829501091</v>
      </c>
      <c r="I4063" s="137">
        <v>31.342462205532001</v>
      </c>
      <c r="J4063" s="137">
        <v>29.956464285788201</v>
      </c>
      <c r="K4063" s="137">
        <v>28.2663834297115</v>
      </c>
      <c r="L4063" s="137">
        <v>22.639716003461199</v>
      </c>
      <c r="M4063" s="137">
        <v>88.734477464422397</v>
      </c>
      <c r="N4063" s="137">
        <v>15.992855589478401</v>
      </c>
      <c r="O4063" s="137">
        <v>10.630128079429401</v>
      </c>
      <c r="P4063" s="137">
        <v>17.047232744466701</v>
      </c>
      <c r="Q4063" s="137">
        <v>47.245942600051102</v>
      </c>
      <c r="R4063" s="137">
        <v>9.1224951610270306</v>
      </c>
      <c r="S4063" s="137">
        <v>31.507205765087999</v>
      </c>
      <c r="T4063" s="137">
        <v>30.579060665828599</v>
      </c>
      <c r="U4063" s="137">
        <v>28.5139912144808</v>
      </c>
      <c r="V4063" s="1">
        <v>0</v>
      </c>
      <c r="W4063" s="1">
        <v>2112642</v>
      </c>
      <c r="X4063" s="1">
        <v>1292277</v>
      </c>
      <c r="Y4063" s="1">
        <v>3205835</v>
      </c>
      <c r="Z4063" s="1">
        <v>0</v>
      </c>
      <c r="AA4063" s="1">
        <v>0</v>
      </c>
      <c r="AB4063" s="1">
        <v>9768796</v>
      </c>
      <c r="AC4063" s="1">
        <v>9218663</v>
      </c>
      <c r="AD4063" s="1">
        <v>6801328</v>
      </c>
      <c r="AE4063" s="1">
        <v>1350203</v>
      </c>
      <c r="AH4063" s="136">
        <f t="shared" si="63"/>
        <v>42564</v>
      </c>
      <c r="AI4063" s="177">
        <f>HLOOKUP(附加题模型!$E$2,历史数据!$B$3:$K$5000,ROW(A4061),)</f>
        <v>28.2663834297115</v>
      </c>
      <c r="AJ4063" s="177">
        <f>HLOOKUP(附加题模型!$E$2,历史数据!$L$3:$U$5000,ROW(A4061),)</f>
        <v>28.5139912144808</v>
      </c>
    </row>
    <row r="4064" spans="1:36" x14ac:dyDescent="0.2">
      <c r="A4064" s="148">
        <v>42565</v>
      </c>
      <c r="B4064" s="137">
        <v>22.639716003461199</v>
      </c>
      <c r="C4064" s="137">
        <v>88.886811331314107</v>
      </c>
      <c r="D4064" s="137">
        <v>15.9046365279131</v>
      </c>
      <c r="E4064" s="137">
        <v>10.5201991437579</v>
      </c>
      <c r="F4064" s="137">
        <v>17.047232744466701</v>
      </c>
      <c r="G4064" s="137">
        <v>47.245942600051102</v>
      </c>
      <c r="H4064" s="137">
        <v>9.1092357203859997</v>
      </c>
      <c r="I4064" s="137">
        <v>31.301276315643001</v>
      </c>
      <c r="J4064" s="137">
        <v>30.579060665828599</v>
      </c>
      <c r="K4064" s="137">
        <v>28.4357992824484</v>
      </c>
      <c r="L4064" s="137">
        <v>22.639716003461199</v>
      </c>
      <c r="M4064" s="137">
        <v>90.333983066785393</v>
      </c>
      <c r="N4064" s="137">
        <v>15.9802528663977</v>
      </c>
      <c r="O4064" s="137">
        <v>10.6411209729965</v>
      </c>
      <c r="P4064" s="137">
        <v>17.047232744466701</v>
      </c>
      <c r="Q4064" s="137">
        <v>47.245942600051102</v>
      </c>
      <c r="R4064" s="137">
        <v>9.2020518048731894</v>
      </c>
      <c r="S4064" s="137">
        <v>31.589577544866</v>
      </c>
      <c r="T4064" s="137">
        <v>30.8185208119979</v>
      </c>
      <c r="U4064" s="137">
        <v>28.696439055889702</v>
      </c>
      <c r="V4064" s="1">
        <v>0</v>
      </c>
      <c r="W4064" s="1">
        <v>2001849</v>
      </c>
      <c r="X4064" s="1">
        <v>974001</v>
      </c>
      <c r="Y4064" s="1">
        <v>2660581</v>
      </c>
      <c r="Z4064" s="1">
        <v>0</v>
      </c>
      <c r="AA4064" s="1">
        <v>0</v>
      </c>
      <c r="AB4064" s="1">
        <v>9226275</v>
      </c>
      <c r="AC4064" s="1">
        <v>9872565</v>
      </c>
      <c r="AD4064" s="1">
        <v>4025655</v>
      </c>
      <c r="AE4064" s="1">
        <v>1103355</v>
      </c>
      <c r="AH4064" s="136">
        <f t="shared" si="63"/>
        <v>42565</v>
      </c>
      <c r="AI4064" s="177">
        <f>HLOOKUP(附加题模型!$E$2,历史数据!$B$3:$K$5000,ROW(A4062),)</f>
        <v>28.4357992824484</v>
      </c>
      <c r="AJ4064" s="177">
        <f>HLOOKUP(附加题模型!$E$2,历史数据!$L$3:$U$5000,ROW(A4062),)</f>
        <v>28.696439055889702</v>
      </c>
    </row>
    <row r="4065" spans="1:36" x14ac:dyDescent="0.2">
      <c r="A4065" s="148">
        <v>42566</v>
      </c>
      <c r="B4065" s="137">
        <v>22.639716003461199</v>
      </c>
      <c r="C4065" s="137">
        <v>90.333983066785393</v>
      </c>
      <c r="D4065" s="137">
        <v>15.992855589478401</v>
      </c>
      <c r="E4065" s="137">
        <v>10.5311920373251</v>
      </c>
      <c r="F4065" s="137">
        <v>17.047232744466701</v>
      </c>
      <c r="G4065" s="137">
        <v>47.245942600051102</v>
      </c>
      <c r="H4065" s="137">
        <v>9.1887923642321603</v>
      </c>
      <c r="I4065" s="137">
        <v>31.342462205532001</v>
      </c>
      <c r="J4065" s="137">
        <v>30.8185208119979</v>
      </c>
      <c r="K4065" s="137">
        <v>28.644311101201399</v>
      </c>
      <c r="L4065" s="137">
        <v>22.639716003461199</v>
      </c>
      <c r="M4065" s="137">
        <v>90.486316933677102</v>
      </c>
      <c r="N4065" s="137">
        <v>15.665184789378801</v>
      </c>
      <c r="O4065" s="137">
        <v>10.926936205742299</v>
      </c>
      <c r="P4065" s="137">
        <v>17.047232744466701</v>
      </c>
      <c r="Q4065" s="137">
        <v>47.245942600051102</v>
      </c>
      <c r="R4065" s="137">
        <v>9.2285706861552494</v>
      </c>
      <c r="S4065" s="137">
        <v>31.713135214533001</v>
      </c>
      <c r="T4065" s="137">
        <v>30.890358855848699</v>
      </c>
      <c r="U4065" s="137">
        <v>28.5139912144808</v>
      </c>
      <c r="V4065" s="1">
        <v>0</v>
      </c>
      <c r="W4065" s="1">
        <v>2279711</v>
      </c>
      <c r="X4065" s="1">
        <v>2176629</v>
      </c>
      <c r="Y4065" s="1">
        <v>6655071</v>
      </c>
      <c r="Z4065" s="1">
        <v>0</v>
      </c>
      <c r="AA4065" s="1">
        <v>0</v>
      </c>
      <c r="AB4065" s="1">
        <v>19056169</v>
      </c>
      <c r="AC4065" s="1">
        <v>6733726</v>
      </c>
      <c r="AD4065" s="1">
        <v>3843539</v>
      </c>
      <c r="AE4065" s="1">
        <v>1140997</v>
      </c>
      <c r="AH4065" s="136">
        <f t="shared" si="63"/>
        <v>42566</v>
      </c>
      <c r="AI4065" s="177">
        <f>HLOOKUP(附加题模型!$E$2,历史数据!$B$3:$K$5000,ROW(A4063),)</f>
        <v>28.644311101201399</v>
      </c>
      <c r="AJ4065" s="177">
        <f>HLOOKUP(附加题模型!$E$2,历史数据!$L$3:$U$5000,ROW(A4063),)</f>
        <v>28.5139912144808</v>
      </c>
    </row>
    <row r="4066" spans="1:36" x14ac:dyDescent="0.2">
      <c r="A4066" s="148">
        <v>42569</v>
      </c>
      <c r="B4066" s="137">
        <v>22.639716003461199</v>
      </c>
      <c r="C4066" s="137">
        <v>90.257816133339503</v>
      </c>
      <c r="D4066" s="137">
        <v>15.690390235540301</v>
      </c>
      <c r="E4066" s="137">
        <v>11.0368651414138</v>
      </c>
      <c r="F4066" s="137">
        <v>17.047232744466701</v>
      </c>
      <c r="G4066" s="137">
        <v>47.245942600051102</v>
      </c>
      <c r="H4066" s="137">
        <v>9.1622734829501091</v>
      </c>
      <c r="I4066" s="137">
        <v>31.671949324644</v>
      </c>
      <c r="J4066" s="137">
        <v>30.866412841231799</v>
      </c>
      <c r="K4066" s="137">
        <v>28.383671327760101</v>
      </c>
      <c r="L4066" s="137">
        <v>22.639716003461199</v>
      </c>
      <c r="M4066" s="137">
        <v>91.476487068473205</v>
      </c>
      <c r="N4066" s="137">
        <v>15.4257330508444</v>
      </c>
      <c r="O4066" s="137">
        <v>10.7070783343994</v>
      </c>
      <c r="P4066" s="137">
        <v>17.047232744466701</v>
      </c>
      <c r="Q4066" s="137">
        <v>47.245942600051102</v>
      </c>
      <c r="R4066" s="137">
        <v>9.1224951610270306</v>
      </c>
      <c r="S4066" s="137">
        <v>31.136532756087</v>
      </c>
      <c r="T4066" s="137">
        <v>30.650898709679399</v>
      </c>
      <c r="U4066" s="137">
        <v>29.413198432853299</v>
      </c>
      <c r="V4066" s="1">
        <v>0</v>
      </c>
      <c r="W4066" s="1">
        <v>2296751</v>
      </c>
      <c r="X4066" s="1">
        <v>1666710</v>
      </c>
      <c r="Y4066" s="1">
        <v>5581342</v>
      </c>
      <c r="Z4066" s="1">
        <v>0</v>
      </c>
      <c r="AA4066" s="1">
        <v>0</v>
      </c>
      <c r="AB4066" s="1">
        <v>7974852</v>
      </c>
      <c r="AC4066" s="1">
        <v>8084055</v>
      </c>
      <c r="AD4066" s="1">
        <v>3537311</v>
      </c>
      <c r="AE4066" s="1">
        <v>1858740</v>
      </c>
      <c r="AH4066" s="136">
        <f t="shared" si="63"/>
        <v>42569</v>
      </c>
      <c r="AI4066" s="177">
        <f>HLOOKUP(附加题模型!$E$2,历史数据!$B$3:$K$5000,ROW(A4064),)</f>
        <v>28.383671327760101</v>
      </c>
      <c r="AJ4066" s="177">
        <f>HLOOKUP(附加题模型!$E$2,历史数据!$L$3:$U$5000,ROW(A4064),)</f>
        <v>29.413198432853299</v>
      </c>
    </row>
    <row r="4067" spans="1:36" x14ac:dyDescent="0.2">
      <c r="A4067" s="148">
        <v>42570</v>
      </c>
      <c r="B4067" s="137">
        <v>22.639716003461199</v>
      </c>
      <c r="C4067" s="137">
        <v>91.628820935364899</v>
      </c>
      <c r="D4067" s="137">
        <v>15.501349389329</v>
      </c>
      <c r="E4067" s="137">
        <v>10.773035695802299</v>
      </c>
      <c r="F4067" s="137">
        <v>17.047232744466701</v>
      </c>
      <c r="G4067" s="137">
        <v>47.245942600051102</v>
      </c>
      <c r="H4067" s="137">
        <v>9.1092357203859997</v>
      </c>
      <c r="I4067" s="137">
        <v>31.054160976308999</v>
      </c>
      <c r="J4067" s="137">
        <v>30.6030066804455</v>
      </c>
      <c r="K4067" s="137">
        <v>29.295910534804701</v>
      </c>
      <c r="L4067" s="137">
        <v>22.639716003461199</v>
      </c>
      <c r="M4067" s="137">
        <v>91.552654001919095</v>
      </c>
      <c r="N4067" s="137">
        <v>15.501349389329</v>
      </c>
      <c r="O4067" s="137">
        <v>10.498213356623699</v>
      </c>
      <c r="P4067" s="137">
        <v>17.047232744466701</v>
      </c>
      <c r="Q4067" s="137">
        <v>47.245942600051102</v>
      </c>
      <c r="R4067" s="137">
        <v>9.1224951610270306</v>
      </c>
      <c r="S4067" s="137">
        <v>31.466019875198999</v>
      </c>
      <c r="T4067" s="137">
        <v>30.4832766073608</v>
      </c>
      <c r="U4067" s="137">
        <v>29.2046866141003</v>
      </c>
      <c r="V4067" s="1">
        <v>0</v>
      </c>
      <c r="W4067" s="1">
        <v>1472099</v>
      </c>
      <c r="X4067" s="1">
        <v>1169356</v>
      </c>
      <c r="Y4067" s="1">
        <v>3285048</v>
      </c>
      <c r="Z4067" s="1">
        <v>0</v>
      </c>
      <c r="AA4067" s="1">
        <v>0</v>
      </c>
      <c r="AB4067" s="1">
        <v>9022308</v>
      </c>
      <c r="AC4067" s="1">
        <v>5976823</v>
      </c>
      <c r="AD4067" s="1">
        <v>3188220</v>
      </c>
      <c r="AE4067" s="1">
        <v>1091282</v>
      </c>
      <c r="AH4067" s="136">
        <f t="shared" si="63"/>
        <v>42570</v>
      </c>
      <c r="AI4067" s="177">
        <f>HLOOKUP(附加题模型!$E$2,历史数据!$B$3:$K$5000,ROW(A4065),)</f>
        <v>29.295910534804701</v>
      </c>
      <c r="AJ4067" s="177">
        <f>HLOOKUP(附加题模型!$E$2,历史数据!$L$3:$U$5000,ROW(A4065),)</f>
        <v>29.2046866141003</v>
      </c>
    </row>
    <row r="4068" spans="1:36" x14ac:dyDescent="0.2">
      <c r="A4068" s="148">
        <v>42571</v>
      </c>
      <c r="B4068" s="137">
        <v>22.639716003461199</v>
      </c>
      <c r="C4068" s="137">
        <v>91.552654001919095</v>
      </c>
      <c r="D4068" s="137">
        <v>15.375322158521399</v>
      </c>
      <c r="E4068" s="137">
        <v>10.4872204630565</v>
      </c>
      <c r="F4068" s="137">
        <v>17.047232744466701</v>
      </c>
      <c r="G4068" s="137">
        <v>47.245942600051102</v>
      </c>
      <c r="H4068" s="137">
        <v>9.1357546016680509</v>
      </c>
      <c r="I4068" s="137">
        <v>31.507205765087999</v>
      </c>
      <c r="J4068" s="137">
        <v>30.0043563150221</v>
      </c>
      <c r="K4068" s="137">
        <v>29.1134626933958</v>
      </c>
      <c r="L4068" s="137">
        <v>22.639716003461199</v>
      </c>
      <c r="M4068" s="137">
        <v>92.085822536040098</v>
      </c>
      <c r="N4068" s="137">
        <v>15.690390235540301</v>
      </c>
      <c r="O4068" s="137">
        <v>10.4102702080865</v>
      </c>
      <c r="P4068" s="137">
        <v>17.047232744466701</v>
      </c>
      <c r="Q4068" s="137">
        <v>47.245942600051102</v>
      </c>
      <c r="R4068" s="137">
        <v>9.1092357203859997</v>
      </c>
      <c r="S4068" s="137">
        <v>31.507205765087999</v>
      </c>
      <c r="T4068" s="137">
        <v>30.1480324027237</v>
      </c>
      <c r="U4068" s="137">
        <v>29.452294398869501</v>
      </c>
      <c r="V4068" s="1">
        <v>0</v>
      </c>
      <c r="W4068" s="1">
        <v>1100311</v>
      </c>
      <c r="X4068" s="1">
        <v>1323151</v>
      </c>
      <c r="Y4068" s="1">
        <v>2189460</v>
      </c>
      <c r="Z4068" s="1">
        <v>0</v>
      </c>
      <c r="AA4068" s="1">
        <v>0</v>
      </c>
      <c r="AB4068" s="1">
        <v>7009734</v>
      </c>
      <c r="AC4068" s="1">
        <v>6838556</v>
      </c>
      <c r="AD4068" s="1">
        <v>4966097</v>
      </c>
      <c r="AE4068" s="1">
        <v>1100287</v>
      </c>
      <c r="AH4068" s="136">
        <f t="shared" si="63"/>
        <v>42571</v>
      </c>
      <c r="AI4068" s="177">
        <f>HLOOKUP(附加题模型!$E$2,历史数据!$B$3:$K$5000,ROW(A4066),)</f>
        <v>29.1134626933958</v>
      </c>
      <c r="AJ4068" s="177">
        <f>HLOOKUP(附加题模型!$E$2,历史数据!$L$3:$U$5000,ROW(A4066),)</f>
        <v>29.452294398869501</v>
      </c>
    </row>
    <row r="4069" spans="1:36" x14ac:dyDescent="0.2">
      <c r="A4069" s="148">
        <v>42572</v>
      </c>
      <c r="B4069" s="137">
        <v>22.639716003461199</v>
      </c>
      <c r="C4069" s="137">
        <v>92.085822536040098</v>
      </c>
      <c r="D4069" s="137">
        <v>15.6399793432173</v>
      </c>
      <c r="E4069" s="137">
        <v>10.5092062501908</v>
      </c>
      <c r="F4069" s="137">
        <v>17.047232744466701</v>
      </c>
      <c r="G4069" s="137">
        <v>47.245942600051102</v>
      </c>
      <c r="H4069" s="137">
        <v>9.1224951610270306</v>
      </c>
      <c r="I4069" s="137">
        <v>31.671949324644</v>
      </c>
      <c r="J4069" s="137">
        <v>30.1480324027237</v>
      </c>
      <c r="K4069" s="137">
        <v>29.478358376213599</v>
      </c>
      <c r="L4069" s="137">
        <v>22.639716003461199</v>
      </c>
      <c r="M4069" s="137">
        <v>93.456827338065494</v>
      </c>
      <c r="N4069" s="137">
        <v>15.854225635590099</v>
      </c>
      <c r="O4069" s="137">
        <v>10.4102702080865</v>
      </c>
      <c r="P4069" s="137">
        <v>17.047232744466701</v>
      </c>
      <c r="Q4069" s="137">
        <v>47.245942600051102</v>
      </c>
      <c r="R4069" s="137">
        <v>9.1092357203859997</v>
      </c>
      <c r="S4069" s="137">
        <v>31.507205765087999</v>
      </c>
      <c r="T4069" s="137">
        <v>30.2677624758084</v>
      </c>
      <c r="U4069" s="137">
        <v>29.8041580930153</v>
      </c>
      <c r="V4069" s="1">
        <v>0</v>
      </c>
      <c r="W4069" s="1">
        <v>2082421</v>
      </c>
      <c r="X4069" s="1">
        <v>1849701</v>
      </c>
      <c r="Y4069" s="1">
        <v>1691013</v>
      </c>
      <c r="Z4069" s="1">
        <v>0</v>
      </c>
      <c r="AA4069" s="1">
        <v>0</v>
      </c>
      <c r="AB4069" s="1">
        <v>7122764</v>
      </c>
      <c r="AC4069" s="1">
        <v>7203804</v>
      </c>
      <c r="AD4069" s="1">
        <v>6280164</v>
      </c>
      <c r="AE4069" s="1">
        <v>1261177</v>
      </c>
      <c r="AH4069" s="136">
        <f t="shared" si="63"/>
        <v>42572</v>
      </c>
      <c r="AI4069" s="177">
        <f>HLOOKUP(附加题模型!$E$2,历史数据!$B$3:$K$5000,ROW(A4067),)</f>
        <v>29.478358376213599</v>
      </c>
      <c r="AJ4069" s="177">
        <f>HLOOKUP(附加题模型!$E$2,历史数据!$L$3:$U$5000,ROW(A4067),)</f>
        <v>29.8041580930153</v>
      </c>
    </row>
    <row r="4070" spans="1:36" x14ac:dyDescent="0.2">
      <c r="A4070" s="148">
        <v>42573</v>
      </c>
      <c r="B4070" s="137">
        <v>22.639716003461199</v>
      </c>
      <c r="C4070" s="137">
        <v>92.999825737390395</v>
      </c>
      <c r="D4070" s="137">
        <v>15.7912120201863</v>
      </c>
      <c r="E4070" s="137">
        <v>10.355305740250801</v>
      </c>
      <c r="F4070" s="137">
        <v>17.047232744466701</v>
      </c>
      <c r="G4070" s="137">
        <v>47.245942600051102</v>
      </c>
      <c r="H4070" s="137">
        <v>9.1357546016680509</v>
      </c>
      <c r="I4070" s="137">
        <v>31.507205765087999</v>
      </c>
      <c r="J4070" s="137">
        <v>30.412584305836202</v>
      </c>
      <c r="K4070" s="137">
        <v>29.712934172310799</v>
      </c>
      <c r="L4070" s="137">
        <v>22.639716003461199</v>
      </c>
      <c r="M4070" s="137">
        <v>92.314323336377598</v>
      </c>
      <c r="N4070" s="137">
        <v>15.841622912509299</v>
      </c>
      <c r="O4070" s="137">
        <v>10.465234675922201</v>
      </c>
      <c r="P4070" s="137">
        <v>17.047232744466701</v>
      </c>
      <c r="Q4070" s="137">
        <v>47.245942600051102</v>
      </c>
      <c r="R4070" s="137">
        <v>9.0561979578218903</v>
      </c>
      <c r="S4070" s="137">
        <v>30.807045636975001</v>
      </c>
      <c r="T4070" s="137">
        <v>29.760886070711098</v>
      </c>
      <c r="U4070" s="137">
        <v>29.569582296918099</v>
      </c>
      <c r="V4070" s="1">
        <v>0</v>
      </c>
      <c r="W4070" s="1">
        <v>1932215</v>
      </c>
      <c r="X4070" s="1">
        <v>1385991</v>
      </c>
      <c r="Y4070" s="1">
        <v>1161503</v>
      </c>
      <c r="Z4070" s="1">
        <v>0</v>
      </c>
      <c r="AA4070" s="1">
        <v>0</v>
      </c>
      <c r="AB4070" s="1">
        <v>6178502</v>
      </c>
      <c r="AC4070" s="1">
        <v>8000080</v>
      </c>
      <c r="AD4070" s="1">
        <v>3718383</v>
      </c>
      <c r="AE4070" s="1">
        <v>1217982</v>
      </c>
      <c r="AH4070" s="136">
        <f t="shared" si="63"/>
        <v>42573</v>
      </c>
      <c r="AI4070" s="177">
        <f>HLOOKUP(附加题模型!$E$2,历史数据!$B$3:$K$5000,ROW(A4068),)</f>
        <v>29.712934172310799</v>
      </c>
      <c r="AJ4070" s="177">
        <f>HLOOKUP(附加题模型!$E$2,历史数据!$L$3:$U$5000,ROW(A4068),)</f>
        <v>29.569582296918099</v>
      </c>
    </row>
    <row r="4071" spans="1:36" x14ac:dyDescent="0.2">
      <c r="A4071" s="148">
        <v>42576</v>
      </c>
      <c r="B4071" s="137">
        <v>22.639716003461199</v>
      </c>
      <c r="C4071" s="137">
        <v>92.009655602594194</v>
      </c>
      <c r="D4071" s="137">
        <v>15.9298419740746</v>
      </c>
      <c r="E4071" s="137">
        <v>10.3662986338179</v>
      </c>
      <c r="F4071" s="137">
        <v>17.047232744466701</v>
      </c>
      <c r="G4071" s="137">
        <v>47.245942600051102</v>
      </c>
      <c r="H4071" s="137">
        <v>9.0429385171808594</v>
      </c>
      <c r="I4071" s="137">
        <v>30.683487967307901</v>
      </c>
      <c r="J4071" s="137">
        <v>29.688475155697201</v>
      </c>
      <c r="K4071" s="137">
        <v>29.556550308245999</v>
      </c>
      <c r="L4071" s="137">
        <v>22.639716003461199</v>
      </c>
      <c r="M4071" s="137">
        <v>92.542824136715197</v>
      </c>
      <c r="N4071" s="137">
        <v>15.7408011278633</v>
      </c>
      <c r="O4071" s="137">
        <v>10.333319953116501</v>
      </c>
      <c r="P4071" s="137">
        <v>17.047232744466701</v>
      </c>
      <c r="Q4071" s="137">
        <v>47.245942600051102</v>
      </c>
      <c r="R4071" s="137">
        <v>9.0959762797449706</v>
      </c>
      <c r="S4071" s="137">
        <v>30.889417416752998</v>
      </c>
      <c r="T4071" s="137">
        <v>29.9057079007389</v>
      </c>
      <c r="U4071" s="137">
        <v>29.8171900816874</v>
      </c>
      <c r="V4071" s="1">
        <v>0</v>
      </c>
      <c r="W4071" s="1">
        <v>1618367</v>
      </c>
      <c r="X4071" s="1">
        <v>1297045</v>
      </c>
      <c r="Y4071" s="1">
        <v>1765874</v>
      </c>
      <c r="Z4071" s="1">
        <v>0</v>
      </c>
      <c r="AA4071" s="1">
        <v>0</v>
      </c>
      <c r="AB4071" s="1">
        <v>6960209</v>
      </c>
      <c r="AC4071" s="1">
        <v>5826064</v>
      </c>
      <c r="AD4071" s="1">
        <v>2346625</v>
      </c>
      <c r="AE4071" s="1">
        <v>1289408</v>
      </c>
      <c r="AH4071" s="136">
        <f t="shared" si="63"/>
        <v>42576</v>
      </c>
      <c r="AI4071" s="177">
        <f>HLOOKUP(附加题模型!$E$2,历史数据!$B$3:$K$5000,ROW(A4069),)</f>
        <v>29.556550308245999</v>
      </c>
      <c r="AJ4071" s="177">
        <f>HLOOKUP(附加题模型!$E$2,历史数据!$L$3:$U$5000,ROW(A4069),)</f>
        <v>29.8171900816874</v>
      </c>
    </row>
    <row r="4072" spans="1:36" x14ac:dyDescent="0.2">
      <c r="A4072" s="148">
        <v>42577</v>
      </c>
      <c r="B4072" s="137">
        <v>22.639716003461199</v>
      </c>
      <c r="C4072" s="137">
        <v>92.314323336377598</v>
      </c>
      <c r="D4072" s="137">
        <v>15.677787512459499</v>
      </c>
      <c r="E4072" s="137">
        <v>10.333319953116501</v>
      </c>
      <c r="F4072" s="137">
        <v>17.047232744466701</v>
      </c>
      <c r="G4072" s="137">
        <v>47.245942600051102</v>
      </c>
      <c r="H4072" s="137">
        <v>9.0827168391039397</v>
      </c>
      <c r="I4072" s="137">
        <v>30.930603306641999</v>
      </c>
      <c r="J4072" s="137">
        <v>29.9057079007389</v>
      </c>
      <c r="K4072" s="137">
        <v>29.869318036375599</v>
      </c>
      <c r="L4072" s="137">
        <v>22.639716003461199</v>
      </c>
      <c r="M4072" s="137">
        <v>92.847491870498601</v>
      </c>
      <c r="N4072" s="137">
        <v>15.9046365279131</v>
      </c>
      <c r="O4072" s="137">
        <v>10.355305740250801</v>
      </c>
      <c r="P4072" s="137">
        <v>17.047232744466701</v>
      </c>
      <c r="Q4072" s="137">
        <v>47.245942600051102</v>
      </c>
      <c r="R4072" s="137">
        <v>9.3213867706424391</v>
      </c>
      <c r="S4072" s="137">
        <v>31.177718645976</v>
      </c>
      <c r="T4072" s="137">
        <v>30.484995220850099</v>
      </c>
      <c r="U4072" s="137">
        <v>30.325437639897899</v>
      </c>
      <c r="V4072" s="1">
        <v>0</v>
      </c>
      <c r="W4072" s="1">
        <v>1651363</v>
      </c>
      <c r="X4072" s="1">
        <v>1323720</v>
      </c>
      <c r="Y4072" s="1">
        <v>2796960</v>
      </c>
      <c r="Z4072" s="1">
        <v>0</v>
      </c>
      <c r="AA4072" s="1">
        <v>0</v>
      </c>
      <c r="AB4072" s="1">
        <v>14845139</v>
      </c>
      <c r="AC4072" s="1">
        <v>5758875</v>
      </c>
      <c r="AD4072" s="1">
        <v>2982867</v>
      </c>
      <c r="AE4072" s="1">
        <v>1157875</v>
      </c>
      <c r="AH4072" s="136">
        <f t="shared" si="63"/>
        <v>42577</v>
      </c>
      <c r="AI4072" s="177">
        <f>HLOOKUP(附加题模型!$E$2,历史数据!$B$3:$K$5000,ROW(A4070),)</f>
        <v>29.869318036375599</v>
      </c>
      <c r="AJ4072" s="177">
        <f>HLOOKUP(附加题模型!$E$2,历史数据!$L$3:$U$5000,ROW(A4070),)</f>
        <v>30.325437639897899</v>
      </c>
    </row>
    <row r="4073" spans="1:36" x14ac:dyDescent="0.2">
      <c r="A4073" s="148">
        <v>42578</v>
      </c>
      <c r="B4073" s="137">
        <v>22.639716003461199</v>
      </c>
      <c r="C4073" s="137">
        <v>92.999825737390395</v>
      </c>
      <c r="D4073" s="137">
        <v>15.854225635590099</v>
      </c>
      <c r="E4073" s="137">
        <v>10.3443128466836</v>
      </c>
      <c r="F4073" s="137">
        <v>17.047232744466701</v>
      </c>
      <c r="G4073" s="137">
        <v>47.245942600051102</v>
      </c>
      <c r="H4073" s="137">
        <v>9.2816084487193606</v>
      </c>
      <c r="I4073" s="137">
        <v>31.177718645976</v>
      </c>
      <c r="J4073" s="137">
        <v>30.388447334164901</v>
      </c>
      <c r="K4073" s="137">
        <v>30.1951177531773</v>
      </c>
      <c r="L4073" s="137">
        <v>22.639716003461199</v>
      </c>
      <c r="M4073" s="137">
        <v>90.181649199893698</v>
      </c>
      <c r="N4073" s="137">
        <v>15.1484731430678</v>
      </c>
      <c r="O4073" s="137">
        <v>9.9155899975649593</v>
      </c>
      <c r="P4073" s="137">
        <v>17.047232744466701</v>
      </c>
      <c r="Q4073" s="137">
        <v>47.245942600051102</v>
      </c>
      <c r="R4073" s="137">
        <v>8.8573063482064693</v>
      </c>
      <c r="S4073" s="137">
        <v>29.406725380748799</v>
      </c>
      <c r="T4073" s="137">
        <v>29.157461778928699</v>
      </c>
      <c r="U4073" s="137">
        <v>28.931014851986902</v>
      </c>
      <c r="V4073" s="1">
        <v>0</v>
      </c>
      <c r="W4073" s="1">
        <v>2825545</v>
      </c>
      <c r="X4073" s="1">
        <v>3005860</v>
      </c>
      <c r="Y4073" s="1">
        <v>3262343</v>
      </c>
      <c r="Z4073" s="1">
        <v>0</v>
      </c>
      <c r="AA4073" s="1">
        <v>0</v>
      </c>
      <c r="AB4073" s="1">
        <v>16169932</v>
      </c>
      <c r="AC4073" s="1">
        <v>11186390</v>
      </c>
      <c r="AD4073" s="1">
        <v>4957590</v>
      </c>
      <c r="AE4073" s="1">
        <v>2263463</v>
      </c>
      <c r="AH4073" s="136">
        <f t="shared" si="63"/>
        <v>42578</v>
      </c>
      <c r="AI4073" s="177">
        <f>HLOOKUP(附加题模型!$E$2,历史数据!$B$3:$K$5000,ROW(A4071),)</f>
        <v>30.1951177531773</v>
      </c>
      <c r="AJ4073" s="177">
        <f>HLOOKUP(附加题模型!$E$2,历史数据!$L$3:$U$5000,ROW(A4071),)</f>
        <v>28.931014851986902</v>
      </c>
    </row>
    <row r="4074" spans="1:36" x14ac:dyDescent="0.2">
      <c r="A4074" s="148">
        <v>42579</v>
      </c>
      <c r="B4074" s="137">
        <v>22.639716003461199</v>
      </c>
      <c r="C4074" s="137">
        <v>90.486316933677102</v>
      </c>
      <c r="D4074" s="137">
        <v>15.1232676969063</v>
      </c>
      <c r="E4074" s="137">
        <v>9.8936042104306594</v>
      </c>
      <c r="F4074" s="137">
        <v>17.047232744466701</v>
      </c>
      <c r="G4074" s="137">
        <v>47.245942600051102</v>
      </c>
      <c r="H4074" s="137">
        <v>8.8573063482064693</v>
      </c>
      <c r="I4074" s="137">
        <v>29.324353600970799</v>
      </c>
      <c r="J4074" s="137">
        <v>29.109187835586098</v>
      </c>
      <c r="K4074" s="137">
        <v>28.904950874642701</v>
      </c>
      <c r="L4074" s="137">
        <v>22.639716003461199</v>
      </c>
      <c r="M4074" s="137">
        <v>91.552654001919095</v>
      </c>
      <c r="N4074" s="137">
        <v>15.236692204633099</v>
      </c>
      <c r="O4074" s="137">
        <v>9.9485686782663905</v>
      </c>
      <c r="P4074" s="137">
        <v>17.047232744466701</v>
      </c>
      <c r="Q4074" s="137">
        <v>47.245942600051102</v>
      </c>
      <c r="R4074" s="137">
        <v>8.83078746692442</v>
      </c>
      <c r="S4074" s="137">
        <v>29.571468940304801</v>
      </c>
      <c r="T4074" s="137">
        <v>28.819544175530499</v>
      </c>
      <c r="U4074" s="137">
        <v>28.852822919954502</v>
      </c>
      <c r="V4074" s="1">
        <v>0</v>
      </c>
      <c r="W4074" s="1">
        <v>1720763</v>
      </c>
      <c r="X4074" s="1">
        <v>1421082</v>
      </c>
      <c r="Y4074" s="1">
        <v>1701561</v>
      </c>
      <c r="Z4074" s="1">
        <v>0</v>
      </c>
      <c r="AA4074" s="1">
        <v>0</v>
      </c>
      <c r="AB4074" s="1">
        <v>6703544</v>
      </c>
      <c r="AC4074" s="1">
        <v>7163280</v>
      </c>
      <c r="AD4074" s="1">
        <v>3703254</v>
      </c>
      <c r="AE4074" s="1">
        <v>1322102</v>
      </c>
      <c r="AH4074" s="136">
        <f t="shared" si="63"/>
        <v>42579</v>
      </c>
      <c r="AI4074" s="177">
        <f>HLOOKUP(附加题模型!$E$2,历史数据!$B$3:$K$5000,ROW(A4072),)</f>
        <v>28.904950874642701</v>
      </c>
      <c r="AJ4074" s="177">
        <f>HLOOKUP(附加题模型!$E$2,历史数据!$L$3:$U$5000,ROW(A4072),)</f>
        <v>28.852822919954502</v>
      </c>
    </row>
    <row r="4075" spans="1:36" x14ac:dyDescent="0.2">
      <c r="A4075" s="148">
        <v>42580</v>
      </c>
      <c r="B4075" s="137">
        <v>22.639716003461199</v>
      </c>
      <c r="C4075" s="137">
        <v>91.628820935364899</v>
      </c>
      <c r="D4075" s="137">
        <v>15.236692204633099</v>
      </c>
      <c r="E4075" s="137">
        <v>9.9485686782663905</v>
      </c>
      <c r="F4075" s="137">
        <v>17.047232744466701</v>
      </c>
      <c r="G4075" s="137">
        <v>47.245942600051102</v>
      </c>
      <c r="H4075" s="137">
        <v>8.8175280262833908</v>
      </c>
      <c r="I4075" s="137">
        <v>29.777398389749901</v>
      </c>
      <c r="J4075" s="137">
        <v>28.843681147201799</v>
      </c>
      <c r="K4075" s="137">
        <v>29.0483027500355</v>
      </c>
      <c r="L4075" s="137">
        <v>22.639716003461199</v>
      </c>
      <c r="M4075" s="137">
        <v>94.446997472861597</v>
      </c>
      <c r="N4075" s="137">
        <v>15.350116712359901</v>
      </c>
      <c r="O4075" s="137">
        <v>9.8386397425949408</v>
      </c>
      <c r="P4075" s="137">
        <v>17.047232744466701</v>
      </c>
      <c r="Q4075" s="137">
        <v>47.245942600051102</v>
      </c>
      <c r="R4075" s="137">
        <v>8.6981930605141393</v>
      </c>
      <c r="S4075" s="137">
        <v>29.5302830504158</v>
      </c>
      <c r="T4075" s="137">
        <v>28.674722345502701</v>
      </c>
      <c r="U4075" s="137">
        <v>29.074366727379601</v>
      </c>
      <c r="V4075" s="1">
        <v>0</v>
      </c>
      <c r="W4075" s="1">
        <v>6143377</v>
      </c>
      <c r="X4075" s="1">
        <v>1060169</v>
      </c>
      <c r="Y4075" s="1">
        <v>1961433</v>
      </c>
      <c r="Z4075" s="1">
        <v>0</v>
      </c>
      <c r="AA4075" s="1">
        <v>0</v>
      </c>
      <c r="AB4075" s="1">
        <v>6333492</v>
      </c>
      <c r="AC4075" s="1">
        <v>5069374</v>
      </c>
      <c r="AD4075" s="1">
        <v>2213404</v>
      </c>
      <c r="AE4075" s="1">
        <v>994200</v>
      </c>
      <c r="AH4075" s="136">
        <f t="shared" si="63"/>
        <v>42580</v>
      </c>
      <c r="AI4075" s="177">
        <f>HLOOKUP(附加题模型!$E$2,历史数据!$B$3:$K$5000,ROW(A4073),)</f>
        <v>29.0483027500355</v>
      </c>
      <c r="AJ4075" s="177">
        <f>HLOOKUP(附加题模型!$E$2,历史数据!$L$3:$U$5000,ROW(A4073),)</f>
        <v>29.074366727379601</v>
      </c>
    </row>
    <row r="4076" spans="1:36" x14ac:dyDescent="0.2">
      <c r="A4076" s="148">
        <v>42583</v>
      </c>
      <c r="B4076" s="137">
        <v>22.639716003461199</v>
      </c>
      <c r="C4076" s="137">
        <v>93.532994271511299</v>
      </c>
      <c r="D4076" s="137">
        <v>15.249294927713899</v>
      </c>
      <c r="E4076" s="137">
        <v>9.8386397425949408</v>
      </c>
      <c r="F4076" s="137">
        <v>17.047232744466701</v>
      </c>
      <c r="G4076" s="137">
        <v>47.245942600051102</v>
      </c>
      <c r="H4076" s="137">
        <v>8.6981930605141393</v>
      </c>
      <c r="I4076" s="137">
        <v>29.4479112706378</v>
      </c>
      <c r="J4076" s="137">
        <v>28.626448402160101</v>
      </c>
      <c r="K4076" s="137">
        <v>29.178622636756099</v>
      </c>
      <c r="L4076" s="137">
        <v>22.639716003461199</v>
      </c>
      <c r="M4076" s="137">
        <v>92.771324937052796</v>
      </c>
      <c r="N4076" s="137">
        <v>14.858610512210401</v>
      </c>
      <c r="O4076" s="137">
        <v>9.5528245098491595</v>
      </c>
      <c r="P4076" s="137">
        <v>17.047232744466701</v>
      </c>
      <c r="Q4076" s="137">
        <v>47.245942600051102</v>
      </c>
      <c r="R4076" s="137">
        <v>8.4462636883346196</v>
      </c>
      <c r="S4076" s="137">
        <v>29.777398389749901</v>
      </c>
      <c r="T4076" s="137">
        <v>29.060913892243502</v>
      </c>
      <c r="U4076" s="137">
        <v>28.527023203152801</v>
      </c>
      <c r="V4076" s="1">
        <v>0</v>
      </c>
      <c r="W4076" s="1">
        <v>3232570</v>
      </c>
      <c r="X4076" s="1">
        <v>1495500</v>
      </c>
      <c r="Y4076" s="1">
        <v>1833532</v>
      </c>
      <c r="Z4076" s="1">
        <v>0</v>
      </c>
      <c r="AA4076" s="1">
        <v>0</v>
      </c>
      <c r="AB4076" s="1">
        <v>7086669</v>
      </c>
      <c r="AC4076" s="1">
        <v>6512686</v>
      </c>
      <c r="AD4076" s="1">
        <v>4318950</v>
      </c>
      <c r="AE4076" s="1">
        <v>684281</v>
      </c>
      <c r="AH4076" s="136">
        <f t="shared" si="63"/>
        <v>42583</v>
      </c>
      <c r="AI4076" s="177">
        <f>HLOOKUP(附加题模型!$E$2,历史数据!$B$3:$K$5000,ROW(A4074),)</f>
        <v>29.178622636756099</v>
      </c>
      <c r="AJ4076" s="177">
        <f>HLOOKUP(附加题模型!$E$2,历史数据!$L$3:$U$5000,ROW(A4074),)</f>
        <v>28.527023203152801</v>
      </c>
    </row>
    <row r="4077" spans="1:36" x14ac:dyDescent="0.2">
      <c r="A4077" s="148">
        <v>42584</v>
      </c>
      <c r="B4077" s="137">
        <v>22.639716003461199</v>
      </c>
      <c r="C4077" s="137">
        <v>92.466657203269406</v>
      </c>
      <c r="D4077" s="137">
        <v>14.8460077891297</v>
      </c>
      <c r="E4077" s="137">
        <v>9.6407676583863307</v>
      </c>
      <c r="F4077" s="137">
        <v>17.047232744466701</v>
      </c>
      <c r="G4077" s="137">
        <v>47.245942600051102</v>
      </c>
      <c r="H4077" s="137">
        <v>8.4197448070525596</v>
      </c>
      <c r="I4077" s="137">
        <v>29.4479112706378</v>
      </c>
      <c r="J4077" s="137">
        <v>28.964366005558301</v>
      </c>
      <c r="K4077" s="137">
        <v>28.474895248464598</v>
      </c>
      <c r="L4077" s="137">
        <v>22.639716003461199</v>
      </c>
      <c r="M4077" s="137">
        <v>93.304493471173799</v>
      </c>
      <c r="N4077" s="137">
        <v>15.035048635340999</v>
      </c>
      <c r="O4077" s="137">
        <v>9.7836752747592097</v>
      </c>
      <c r="P4077" s="137">
        <v>17.047232744466701</v>
      </c>
      <c r="Q4077" s="137">
        <v>47.245942600051102</v>
      </c>
      <c r="R4077" s="137">
        <v>8.5655986541038605</v>
      </c>
      <c r="S4077" s="137">
        <v>29.818584279638898</v>
      </c>
      <c r="T4077" s="137">
        <v>29.374694523970302</v>
      </c>
      <c r="U4077" s="137">
        <v>29.0352707613634</v>
      </c>
      <c r="V4077" s="1">
        <v>0</v>
      </c>
      <c r="W4077" s="1">
        <v>1238983</v>
      </c>
      <c r="X4077" s="1">
        <v>852000</v>
      </c>
      <c r="Y4077" s="1">
        <v>2169352</v>
      </c>
      <c r="Z4077" s="1">
        <v>0</v>
      </c>
      <c r="AA4077" s="1">
        <v>0</v>
      </c>
      <c r="AB4077" s="1">
        <v>4069977</v>
      </c>
      <c r="AC4077" s="1">
        <v>4480957</v>
      </c>
      <c r="AD4077" s="1">
        <v>2097908</v>
      </c>
      <c r="AE4077" s="1">
        <v>629325</v>
      </c>
      <c r="AH4077" s="136">
        <f t="shared" si="63"/>
        <v>42584</v>
      </c>
      <c r="AI4077" s="177">
        <f>HLOOKUP(附加题模型!$E$2,历史数据!$B$3:$K$5000,ROW(A4075),)</f>
        <v>28.474895248464598</v>
      </c>
      <c r="AJ4077" s="177">
        <f>HLOOKUP(附加题模型!$E$2,历史数据!$L$3:$U$5000,ROW(A4075),)</f>
        <v>29.0352707613634</v>
      </c>
    </row>
    <row r="4078" spans="1:36" x14ac:dyDescent="0.2">
      <c r="A4078" s="148">
        <v>42585</v>
      </c>
      <c r="B4078" s="137">
        <v>22.639716003461199</v>
      </c>
      <c r="C4078" s="137">
        <v>93.228326537727895</v>
      </c>
      <c r="D4078" s="137">
        <v>15.047651358421801</v>
      </c>
      <c r="E4078" s="137">
        <v>9.7616894876249205</v>
      </c>
      <c r="F4078" s="137">
        <v>17.047232744466701</v>
      </c>
      <c r="G4078" s="137">
        <v>47.245942600051102</v>
      </c>
      <c r="H4078" s="137">
        <v>8.5258203321807802</v>
      </c>
      <c r="I4078" s="137">
        <v>29.818584279638898</v>
      </c>
      <c r="J4078" s="137">
        <v>29.326420580627701</v>
      </c>
      <c r="K4078" s="137">
        <v>28.917982863314801</v>
      </c>
      <c r="L4078" s="137">
        <v>22.639716003461199</v>
      </c>
      <c r="M4078" s="137">
        <v>95.056332940428504</v>
      </c>
      <c r="N4078" s="137">
        <v>15.249294927713899</v>
      </c>
      <c r="O4078" s="137">
        <v>9.7726823811920696</v>
      </c>
      <c r="P4078" s="137">
        <v>17.047232744466701</v>
      </c>
      <c r="Q4078" s="137">
        <v>47.245942600051102</v>
      </c>
      <c r="R4078" s="137">
        <v>8.83078746692442</v>
      </c>
      <c r="S4078" s="137">
        <v>29.736212499860901</v>
      </c>
      <c r="T4078" s="137">
        <v>29.495379382326799</v>
      </c>
      <c r="U4078" s="137">
        <v>30.103893832472799</v>
      </c>
      <c r="V4078" s="1">
        <v>0</v>
      </c>
      <c r="W4078" s="1">
        <v>1927121</v>
      </c>
      <c r="X4078" s="1">
        <v>1517014</v>
      </c>
      <c r="Y4078" s="1">
        <v>1429231</v>
      </c>
      <c r="Z4078" s="1">
        <v>0</v>
      </c>
      <c r="AA4078" s="1">
        <v>0</v>
      </c>
      <c r="AB4078" s="1">
        <v>14841719</v>
      </c>
      <c r="AC4078" s="1">
        <v>3250156</v>
      </c>
      <c r="AD4078" s="1">
        <v>1654640</v>
      </c>
      <c r="AE4078" s="1">
        <v>1502307</v>
      </c>
      <c r="AH4078" s="136">
        <f t="shared" si="63"/>
        <v>42585</v>
      </c>
      <c r="AI4078" s="177">
        <f>HLOOKUP(附加题模型!$E$2,历史数据!$B$3:$K$5000,ROW(A4076),)</f>
        <v>28.917982863314801</v>
      </c>
      <c r="AJ4078" s="177">
        <f>HLOOKUP(附加题模型!$E$2,历史数据!$L$3:$U$5000,ROW(A4076),)</f>
        <v>30.103893832472799</v>
      </c>
    </row>
    <row r="4079" spans="1:36" x14ac:dyDescent="0.2">
      <c r="A4079" s="148">
        <v>42586</v>
      </c>
      <c r="B4079" s="137">
        <v>22.639716003461199</v>
      </c>
      <c r="C4079" s="137">
        <v>94.827832140090905</v>
      </c>
      <c r="D4079" s="137">
        <v>15.186281312310101</v>
      </c>
      <c r="E4079" s="137">
        <v>9.7177179133563403</v>
      </c>
      <c r="F4079" s="137">
        <v>17.047232744466701</v>
      </c>
      <c r="G4079" s="137">
        <v>47.245942600051102</v>
      </c>
      <c r="H4079" s="137">
        <v>8.7910091450013308</v>
      </c>
      <c r="I4079" s="137">
        <v>29.736212499860901</v>
      </c>
      <c r="J4079" s="137">
        <v>29.688475155697201</v>
      </c>
      <c r="K4079" s="137">
        <v>30.090861843800798</v>
      </c>
      <c r="L4079" s="137">
        <v>22.639716003461199</v>
      </c>
      <c r="M4079" s="137">
        <v>96.122670008670397</v>
      </c>
      <c r="N4079" s="137">
        <v>15.4635412200867</v>
      </c>
      <c r="O4079" s="137">
        <v>10.245376804579299</v>
      </c>
      <c r="P4079" s="137">
        <v>17.047232744466701</v>
      </c>
      <c r="Q4079" s="137">
        <v>47.245942600051102</v>
      </c>
      <c r="R4079" s="137">
        <v>8.8705657888475002</v>
      </c>
      <c r="S4079" s="137">
        <v>29.4890971605268</v>
      </c>
      <c r="T4079" s="137">
        <v>30.2436255041371</v>
      </c>
      <c r="U4079" s="137">
        <v>30.924909118813002</v>
      </c>
      <c r="V4079" s="1">
        <v>0</v>
      </c>
      <c r="W4079" s="1">
        <v>1608550</v>
      </c>
      <c r="X4079" s="1">
        <v>1290287</v>
      </c>
      <c r="Y4079" s="1">
        <v>4030579</v>
      </c>
      <c r="Z4079" s="1">
        <v>0</v>
      </c>
      <c r="AA4079" s="1">
        <v>0</v>
      </c>
      <c r="AB4079" s="1">
        <v>7458650</v>
      </c>
      <c r="AC4079" s="1">
        <v>3617643</v>
      </c>
      <c r="AD4079" s="1">
        <v>4112361</v>
      </c>
      <c r="AE4079" s="1">
        <v>1034021</v>
      </c>
      <c r="AH4079" s="136">
        <f t="shared" si="63"/>
        <v>42586</v>
      </c>
      <c r="AI4079" s="177">
        <f>HLOOKUP(附加题模型!$E$2,历史数据!$B$3:$K$5000,ROW(A4077),)</f>
        <v>30.090861843800798</v>
      </c>
      <c r="AJ4079" s="177">
        <f>HLOOKUP(附加题模型!$E$2,历史数据!$L$3:$U$5000,ROW(A4077),)</f>
        <v>30.924909118813002</v>
      </c>
    </row>
    <row r="4080" spans="1:36" x14ac:dyDescent="0.2">
      <c r="A4080" s="148">
        <v>42587</v>
      </c>
      <c r="B4080" s="137">
        <v>22.639716003461199</v>
      </c>
      <c r="C4080" s="137">
        <v>96.275003875562206</v>
      </c>
      <c r="D4080" s="137">
        <v>15.362719435440599</v>
      </c>
      <c r="E4080" s="137">
        <v>10.1684265496093</v>
      </c>
      <c r="F4080" s="137">
        <v>17.047232744466701</v>
      </c>
      <c r="G4080" s="137">
        <v>47.245942600051102</v>
      </c>
      <c r="H4080" s="137">
        <v>8.8440469075654509</v>
      </c>
      <c r="I4080" s="137">
        <v>29.4890971605268</v>
      </c>
      <c r="J4080" s="137">
        <v>29.736749099039798</v>
      </c>
      <c r="K4080" s="137">
        <v>30.924909118813002</v>
      </c>
      <c r="L4080" s="137">
        <v>22.639716003461199</v>
      </c>
      <c r="M4080" s="137">
        <v>95.513334541103603</v>
      </c>
      <c r="N4080" s="137">
        <v>15.539157558571199</v>
      </c>
      <c r="O4080" s="137">
        <v>10.1794194431764</v>
      </c>
      <c r="P4080" s="137">
        <v>17.047232744466701</v>
      </c>
      <c r="Q4080" s="137">
        <v>47.245942600051102</v>
      </c>
      <c r="R4080" s="137">
        <v>8.9236035514116097</v>
      </c>
      <c r="S4080" s="137">
        <v>29.406725380748799</v>
      </c>
      <c r="T4080" s="137">
        <v>30.484995220850099</v>
      </c>
      <c r="U4080" s="137">
        <v>31.094324971549799</v>
      </c>
      <c r="V4080" s="1">
        <v>0</v>
      </c>
      <c r="W4080" s="1">
        <v>1326432</v>
      </c>
      <c r="X4080" s="1">
        <v>1478213</v>
      </c>
      <c r="Y4080" s="1">
        <v>1773650</v>
      </c>
      <c r="Z4080" s="1">
        <v>0</v>
      </c>
      <c r="AA4080" s="1">
        <v>0</v>
      </c>
      <c r="AB4080" s="1">
        <v>6298049</v>
      </c>
      <c r="AC4080" s="1">
        <v>2899035</v>
      </c>
      <c r="AD4080" s="1">
        <v>2863760</v>
      </c>
      <c r="AE4080" s="1">
        <v>1352931</v>
      </c>
      <c r="AH4080" s="136">
        <f t="shared" si="63"/>
        <v>42587</v>
      </c>
      <c r="AI4080" s="177">
        <f>HLOOKUP(附加题模型!$E$2,历史数据!$B$3:$K$5000,ROW(A4078),)</f>
        <v>30.924909118813002</v>
      </c>
      <c r="AJ4080" s="177">
        <f>HLOOKUP(附加题模型!$E$2,历史数据!$L$3:$U$5000,ROW(A4078),)</f>
        <v>31.094324971549799</v>
      </c>
    </row>
    <row r="4081" spans="1:36" x14ac:dyDescent="0.2">
      <c r="A4081" s="148">
        <v>42590</v>
      </c>
      <c r="B4081" s="137">
        <v>22.639716003461199</v>
      </c>
      <c r="C4081" s="137">
        <v>94.675498273199196</v>
      </c>
      <c r="D4081" s="137">
        <v>15.4635412200867</v>
      </c>
      <c r="E4081" s="137">
        <v>10.1904123367436</v>
      </c>
      <c r="F4081" s="137">
        <v>17.047232744466701</v>
      </c>
      <c r="G4081" s="137">
        <v>47.245942600051102</v>
      </c>
      <c r="H4081" s="137">
        <v>8.8573063482064693</v>
      </c>
      <c r="I4081" s="137">
        <v>29.406725380748799</v>
      </c>
      <c r="J4081" s="137">
        <v>30.412584305836202</v>
      </c>
      <c r="K4081" s="137">
        <v>31.1334209375661</v>
      </c>
      <c r="L4081" s="137">
        <v>22.639716003461199</v>
      </c>
      <c r="M4081" s="137">
        <v>95.208666807320199</v>
      </c>
      <c r="N4081" s="137">
        <v>15.526554835490501</v>
      </c>
      <c r="O4081" s="137">
        <v>10.3662986338179</v>
      </c>
      <c r="P4081" s="137">
        <v>17.047232744466701</v>
      </c>
      <c r="Q4081" s="137">
        <v>47.245942600051102</v>
      </c>
      <c r="R4081" s="137">
        <v>9.0296790765398303</v>
      </c>
      <c r="S4081" s="137">
        <v>29.695026609971901</v>
      </c>
      <c r="T4081" s="137">
        <v>30.2918994474797</v>
      </c>
      <c r="U4081" s="137">
        <v>31.367996733663201</v>
      </c>
      <c r="V4081" s="1">
        <v>0</v>
      </c>
      <c r="W4081" s="1">
        <v>1294821</v>
      </c>
      <c r="X4081" s="1">
        <v>1593679</v>
      </c>
      <c r="Y4081" s="1">
        <v>2266204</v>
      </c>
      <c r="Z4081" s="1">
        <v>0</v>
      </c>
      <c r="AA4081" s="1">
        <v>0</v>
      </c>
      <c r="AB4081" s="1">
        <v>6904278</v>
      </c>
      <c r="AC4081" s="1">
        <v>3115469</v>
      </c>
      <c r="AD4081" s="1">
        <v>4776684</v>
      </c>
      <c r="AE4081" s="1">
        <v>641401</v>
      </c>
      <c r="AH4081" s="136">
        <f t="shared" si="63"/>
        <v>42590</v>
      </c>
      <c r="AI4081" s="177">
        <f>HLOOKUP(附加题模型!$E$2,历史数据!$B$3:$K$5000,ROW(A4079),)</f>
        <v>31.1334209375661</v>
      </c>
      <c r="AJ4081" s="177">
        <f>HLOOKUP(附加题模型!$E$2,历史数据!$L$3:$U$5000,ROW(A4079),)</f>
        <v>31.367996733663201</v>
      </c>
    </row>
    <row r="4082" spans="1:36" x14ac:dyDescent="0.2">
      <c r="A4082" s="148">
        <v>42591</v>
      </c>
      <c r="B4082" s="137">
        <v>22.639716003461199</v>
      </c>
      <c r="C4082" s="137">
        <v>95.208666807320199</v>
      </c>
      <c r="D4082" s="137">
        <v>15.4635412200867</v>
      </c>
      <c r="E4082" s="137">
        <v>10.421263101653601</v>
      </c>
      <c r="F4082" s="137">
        <v>17.047232744466701</v>
      </c>
      <c r="G4082" s="137">
        <v>47.245942600051102</v>
      </c>
      <c r="H4082" s="137">
        <v>8.98990075461675</v>
      </c>
      <c r="I4082" s="137">
        <v>29.859770169527899</v>
      </c>
      <c r="J4082" s="137">
        <v>30.171214589123199</v>
      </c>
      <c r="K4082" s="137">
        <v>31.211612869598401</v>
      </c>
      <c r="L4082" s="137">
        <v>22.639716003461199</v>
      </c>
      <c r="M4082" s="137">
        <v>95.208666807320199</v>
      </c>
      <c r="N4082" s="137">
        <v>15.6399793432173</v>
      </c>
      <c r="O4082" s="137">
        <v>10.3662986338179</v>
      </c>
      <c r="P4082" s="137">
        <v>17.047232744466701</v>
      </c>
      <c r="Q4082" s="137">
        <v>47.245942600051102</v>
      </c>
      <c r="R4082" s="137">
        <v>9.0561979578218903</v>
      </c>
      <c r="S4082" s="137">
        <v>30.189257288639901</v>
      </c>
      <c r="T4082" s="137">
        <v>31.040145569289901</v>
      </c>
      <c r="U4082" s="137">
        <v>31.394060711007398</v>
      </c>
      <c r="V4082" s="1">
        <v>0</v>
      </c>
      <c r="W4082" s="1">
        <v>1905362</v>
      </c>
      <c r="X4082" s="1">
        <v>1414995</v>
      </c>
      <c r="Y4082" s="1">
        <v>1039682</v>
      </c>
      <c r="Z4082" s="1">
        <v>0</v>
      </c>
      <c r="AA4082" s="1">
        <v>0</v>
      </c>
      <c r="AB4082" s="1">
        <v>6243251</v>
      </c>
      <c r="AC4082" s="1">
        <v>3943935</v>
      </c>
      <c r="AD4082" s="1">
        <v>4899121</v>
      </c>
      <c r="AE4082" s="1">
        <v>496101</v>
      </c>
      <c r="AH4082" s="136">
        <f t="shared" si="63"/>
        <v>42591</v>
      </c>
      <c r="AI4082" s="177">
        <f>HLOOKUP(附加题模型!$E$2,历史数据!$B$3:$K$5000,ROW(A4080),)</f>
        <v>31.211612869598401</v>
      </c>
      <c r="AJ4082" s="177">
        <f>HLOOKUP(附加题模型!$E$2,历史数据!$L$3:$U$5000,ROW(A4080),)</f>
        <v>31.394060711007398</v>
      </c>
    </row>
    <row r="4083" spans="1:36" x14ac:dyDescent="0.2">
      <c r="A4083" s="148">
        <v>42592</v>
      </c>
      <c r="B4083" s="137">
        <v>22.639716003461199</v>
      </c>
      <c r="C4083" s="137">
        <v>95.208666807320199</v>
      </c>
      <c r="D4083" s="137">
        <v>15.6147738970558</v>
      </c>
      <c r="E4083" s="137">
        <v>10.3662986338179</v>
      </c>
      <c r="F4083" s="137">
        <v>17.047232744466701</v>
      </c>
      <c r="G4083" s="137">
        <v>47.245942600051102</v>
      </c>
      <c r="H4083" s="137">
        <v>9.0694573984629105</v>
      </c>
      <c r="I4083" s="137">
        <v>30.189257288639901</v>
      </c>
      <c r="J4083" s="137">
        <v>30.726364937563101</v>
      </c>
      <c r="K4083" s="137">
        <v>31.289804801630801</v>
      </c>
      <c r="L4083" s="137">
        <v>22.639716003461199</v>
      </c>
      <c r="M4083" s="137">
        <v>94.827832140090905</v>
      </c>
      <c r="N4083" s="137">
        <v>15.539157558571199</v>
      </c>
      <c r="O4083" s="137">
        <v>10.146440762475001</v>
      </c>
      <c r="P4083" s="137">
        <v>17.047232744466701</v>
      </c>
      <c r="Q4083" s="137">
        <v>47.245942600051102</v>
      </c>
      <c r="R4083" s="137">
        <v>9.0296790765398303</v>
      </c>
      <c r="S4083" s="137">
        <v>30.0656996189729</v>
      </c>
      <c r="T4083" s="137">
        <v>30.436721277507498</v>
      </c>
      <c r="U4083" s="137">
        <v>30.468789515290698</v>
      </c>
      <c r="V4083" s="1">
        <v>0</v>
      </c>
      <c r="W4083" s="1">
        <v>1615654</v>
      </c>
      <c r="X4083" s="1">
        <v>1250710</v>
      </c>
      <c r="Y4083" s="1">
        <v>1431870</v>
      </c>
      <c r="Z4083" s="1">
        <v>0</v>
      </c>
      <c r="AA4083" s="1">
        <v>0</v>
      </c>
      <c r="AB4083" s="1">
        <v>7187049</v>
      </c>
      <c r="AC4083" s="1">
        <v>3212820</v>
      </c>
      <c r="AD4083" s="1">
        <v>3943125</v>
      </c>
      <c r="AE4083" s="1">
        <v>1996191</v>
      </c>
      <c r="AH4083" s="136">
        <f t="shared" si="63"/>
        <v>42592</v>
      </c>
      <c r="AI4083" s="177">
        <f>HLOOKUP(附加题模型!$E$2,历史数据!$B$3:$K$5000,ROW(A4081),)</f>
        <v>31.289804801630801</v>
      </c>
      <c r="AJ4083" s="177">
        <f>HLOOKUP(附加题模型!$E$2,历史数据!$L$3:$U$5000,ROW(A4081),)</f>
        <v>30.468789515290698</v>
      </c>
    </row>
    <row r="4084" spans="1:36" x14ac:dyDescent="0.2">
      <c r="A4084" s="148">
        <v>42593</v>
      </c>
      <c r="B4084" s="137">
        <v>22.639716003461199</v>
      </c>
      <c r="C4084" s="137">
        <v>94.827832140090905</v>
      </c>
      <c r="D4084" s="137">
        <v>15.526554835490501</v>
      </c>
      <c r="E4084" s="137">
        <v>10.3443128466836</v>
      </c>
      <c r="F4084" s="137">
        <v>17.047232744466701</v>
      </c>
      <c r="G4084" s="137">
        <v>47.245942600051102</v>
      </c>
      <c r="H4084" s="137">
        <v>9.0296790765398303</v>
      </c>
      <c r="I4084" s="137">
        <v>29.900956059416899</v>
      </c>
      <c r="J4084" s="137">
        <v>30.509132192521399</v>
      </c>
      <c r="K4084" s="137">
        <v>30.169053775833198</v>
      </c>
      <c r="L4084" s="137">
        <v>22.639716003461199</v>
      </c>
      <c r="M4084" s="137">
        <v>94.751665206645001</v>
      </c>
      <c r="N4084" s="137">
        <v>15.5769657278135</v>
      </c>
      <c r="O4084" s="137">
        <v>10.1134620817736</v>
      </c>
      <c r="P4084" s="137">
        <v>17.047232744466701</v>
      </c>
      <c r="Q4084" s="137">
        <v>47.245942600051102</v>
      </c>
      <c r="R4084" s="137">
        <v>8.9103441107705805</v>
      </c>
      <c r="S4084" s="137">
        <v>29.406725380748799</v>
      </c>
      <c r="T4084" s="137">
        <v>29.833296985724999</v>
      </c>
      <c r="U4084" s="137">
        <v>30.247245707865599</v>
      </c>
      <c r="V4084" s="1">
        <v>0</v>
      </c>
      <c r="W4084" s="1">
        <v>1725359</v>
      </c>
      <c r="X4084" s="1">
        <v>1471781</v>
      </c>
      <c r="Y4084" s="1">
        <v>1064000</v>
      </c>
      <c r="Z4084" s="1">
        <v>0</v>
      </c>
      <c r="AA4084" s="1">
        <v>0</v>
      </c>
      <c r="AB4084" s="1">
        <v>4559084</v>
      </c>
      <c r="AC4084" s="1">
        <v>2865168</v>
      </c>
      <c r="AD4084" s="1">
        <v>2646989</v>
      </c>
      <c r="AE4084" s="1">
        <v>1141195</v>
      </c>
      <c r="AH4084" s="136">
        <f t="shared" si="63"/>
        <v>42593</v>
      </c>
      <c r="AI4084" s="177">
        <f>HLOOKUP(附加题模型!$E$2,历史数据!$B$3:$K$5000,ROW(A4082),)</f>
        <v>30.169053775833198</v>
      </c>
      <c r="AJ4084" s="177">
        <f>HLOOKUP(附加题模型!$E$2,历史数据!$L$3:$U$5000,ROW(A4082),)</f>
        <v>30.247245707865599</v>
      </c>
    </row>
    <row r="4085" spans="1:36" x14ac:dyDescent="0.2">
      <c r="A4085" s="148">
        <v>42594</v>
      </c>
      <c r="B4085" s="137">
        <v>22.639716003461199</v>
      </c>
      <c r="C4085" s="137">
        <v>94.751665206645001</v>
      </c>
      <c r="D4085" s="137">
        <v>15.602171173975</v>
      </c>
      <c r="E4085" s="137">
        <v>10.1354478689079</v>
      </c>
      <c r="F4085" s="137">
        <v>17.047232744466701</v>
      </c>
      <c r="G4085" s="137">
        <v>47.245942600051102</v>
      </c>
      <c r="H4085" s="137">
        <v>8.9103441107705805</v>
      </c>
      <c r="I4085" s="137">
        <v>29.406725380748799</v>
      </c>
      <c r="J4085" s="137">
        <v>29.785023042382399</v>
      </c>
      <c r="K4085" s="137">
        <v>30.234213719193502</v>
      </c>
      <c r="L4085" s="137">
        <v>22.639716003461199</v>
      </c>
      <c r="M4085" s="137">
        <v>95.513334541103603</v>
      </c>
      <c r="N4085" s="137">
        <v>15.7534038509441</v>
      </c>
      <c r="O4085" s="137">
        <v>10.1354478689079</v>
      </c>
      <c r="P4085" s="137">
        <v>17.047232744466701</v>
      </c>
      <c r="Q4085" s="137">
        <v>47.245942600051102</v>
      </c>
      <c r="R4085" s="137">
        <v>8.98990075461675</v>
      </c>
      <c r="S4085" s="137">
        <v>29.571468940304801</v>
      </c>
      <c r="T4085" s="137">
        <v>29.9057079007389</v>
      </c>
      <c r="U4085" s="137">
        <v>30.520917469978901</v>
      </c>
      <c r="V4085" s="1">
        <v>0</v>
      </c>
      <c r="W4085" s="1">
        <v>2089350</v>
      </c>
      <c r="X4085" s="1">
        <v>1564332</v>
      </c>
      <c r="Y4085" s="1">
        <v>2178041</v>
      </c>
      <c r="Z4085" s="1">
        <v>0</v>
      </c>
      <c r="AA4085" s="1">
        <v>0</v>
      </c>
      <c r="AB4085" s="1">
        <v>3998469</v>
      </c>
      <c r="AC4085" s="1">
        <v>3635431</v>
      </c>
      <c r="AD4085" s="1">
        <v>3073676</v>
      </c>
      <c r="AE4085" s="1">
        <v>512901</v>
      </c>
      <c r="AH4085" s="136">
        <f t="shared" si="63"/>
        <v>42594</v>
      </c>
      <c r="AI4085" s="177">
        <f>HLOOKUP(附加题模型!$E$2,历史数据!$B$3:$K$5000,ROW(A4083),)</f>
        <v>30.234213719193502</v>
      </c>
      <c r="AJ4085" s="177">
        <f>HLOOKUP(附加题模型!$E$2,历史数据!$L$3:$U$5000,ROW(A4083),)</f>
        <v>30.520917469978901</v>
      </c>
    </row>
    <row r="4086" spans="1:36" x14ac:dyDescent="0.2">
      <c r="A4086" s="148">
        <v>42597</v>
      </c>
      <c r="B4086" s="137">
        <v>22.639716003461199</v>
      </c>
      <c r="C4086" s="137">
        <v>95.665668407995298</v>
      </c>
      <c r="D4086" s="137">
        <v>15.7912120201863</v>
      </c>
      <c r="E4086" s="137">
        <v>10.1134620817736</v>
      </c>
      <c r="F4086" s="137">
        <v>17.047232744466701</v>
      </c>
      <c r="G4086" s="137">
        <v>47.245942600051102</v>
      </c>
      <c r="H4086" s="137">
        <v>8.9766413139757208</v>
      </c>
      <c r="I4086" s="137">
        <v>29.653840720082801</v>
      </c>
      <c r="J4086" s="137">
        <v>30.098803674109298</v>
      </c>
      <c r="K4086" s="137">
        <v>30.638205368027499</v>
      </c>
      <c r="L4086" s="137">
        <v>22.639716003461199</v>
      </c>
      <c r="M4086" s="137">
        <v>95.437167607657699</v>
      </c>
      <c r="N4086" s="137">
        <v>15.7660065740248</v>
      </c>
      <c r="O4086" s="137">
        <v>10.2014052303107</v>
      </c>
      <c r="P4086" s="137">
        <v>17.047232744466701</v>
      </c>
      <c r="Q4086" s="137">
        <v>47.245942600051102</v>
      </c>
      <c r="R4086" s="137">
        <v>9.1224951610270306</v>
      </c>
      <c r="S4086" s="137">
        <v>30.5599302976409</v>
      </c>
      <c r="T4086" s="137">
        <v>30.484995220850099</v>
      </c>
      <c r="U4086" s="137">
        <v>30.599109402011301</v>
      </c>
      <c r="V4086" s="1">
        <v>0</v>
      </c>
      <c r="W4086" s="1">
        <v>2576200</v>
      </c>
      <c r="X4086" s="1">
        <v>1467445</v>
      </c>
      <c r="Y4086" s="1">
        <v>1456633</v>
      </c>
      <c r="Z4086" s="1">
        <v>0</v>
      </c>
      <c r="AA4086" s="1">
        <v>0</v>
      </c>
      <c r="AB4086" s="1">
        <v>8432188</v>
      </c>
      <c r="AC4086" s="1">
        <v>7294449</v>
      </c>
      <c r="AD4086" s="1">
        <v>4031943</v>
      </c>
      <c r="AE4086" s="1">
        <v>787175</v>
      </c>
      <c r="AH4086" s="136">
        <f t="shared" si="63"/>
        <v>42597</v>
      </c>
      <c r="AI4086" s="177">
        <f>HLOOKUP(附加题模型!$E$2,历史数据!$B$3:$K$5000,ROW(A4084),)</f>
        <v>30.638205368027499</v>
      </c>
      <c r="AJ4086" s="177">
        <f>HLOOKUP(附加题模型!$E$2,历史数据!$L$3:$U$5000,ROW(A4084),)</f>
        <v>30.599109402011301</v>
      </c>
    </row>
    <row r="4087" spans="1:36" x14ac:dyDescent="0.2">
      <c r="A4087" s="148">
        <v>42598</v>
      </c>
      <c r="B4087" s="137">
        <v>22.639716003461199</v>
      </c>
      <c r="C4087" s="137">
        <v>95.513334541103603</v>
      </c>
      <c r="D4087" s="137">
        <v>15.715595681701799</v>
      </c>
      <c r="E4087" s="137">
        <v>10.1794194431764</v>
      </c>
      <c r="F4087" s="137">
        <v>17.047232744466701</v>
      </c>
      <c r="G4087" s="137">
        <v>47.245942600051102</v>
      </c>
      <c r="H4087" s="137">
        <v>9.1224951610270306</v>
      </c>
      <c r="I4087" s="137">
        <v>30.5599302976409</v>
      </c>
      <c r="J4087" s="137">
        <v>30.460858249178798</v>
      </c>
      <c r="K4087" s="137">
        <v>30.833685198108501</v>
      </c>
      <c r="L4087" s="137">
        <v>22.639716003461199</v>
      </c>
      <c r="M4087" s="137">
        <v>98.5600118789378</v>
      </c>
      <c r="N4087" s="137">
        <v>15.9172392509939</v>
      </c>
      <c r="O4087" s="137">
        <v>10.223391017445</v>
      </c>
      <c r="P4087" s="137">
        <v>17.047232744466701</v>
      </c>
      <c r="Q4087" s="137">
        <v>47.245942600051102</v>
      </c>
      <c r="R4087" s="137">
        <v>9.17553292359114</v>
      </c>
      <c r="S4087" s="137">
        <v>30.436372627973899</v>
      </c>
      <c r="T4087" s="137">
        <v>30.6056800792066</v>
      </c>
      <c r="U4087" s="137">
        <v>31.394060711007398</v>
      </c>
      <c r="V4087" s="1">
        <v>0</v>
      </c>
      <c r="W4087" s="1">
        <v>2405843</v>
      </c>
      <c r="X4087" s="1">
        <v>1747502</v>
      </c>
      <c r="Y4087" s="1">
        <v>1658592</v>
      </c>
      <c r="Z4087" s="1">
        <v>0</v>
      </c>
      <c r="AA4087" s="1">
        <v>0</v>
      </c>
      <c r="AB4087" s="1">
        <v>5791739</v>
      </c>
      <c r="AC4087" s="1">
        <v>6990845</v>
      </c>
      <c r="AD4087" s="1">
        <v>3522020</v>
      </c>
      <c r="AE4087" s="1">
        <v>1204131</v>
      </c>
      <c r="AH4087" s="136">
        <f t="shared" si="63"/>
        <v>42598</v>
      </c>
      <c r="AI4087" s="177">
        <f>HLOOKUP(附加题模型!$E$2,历史数据!$B$3:$K$5000,ROW(A4085),)</f>
        <v>30.833685198108501</v>
      </c>
      <c r="AJ4087" s="177">
        <f>HLOOKUP(附加题模型!$E$2,历史数据!$L$3:$U$5000,ROW(A4085),)</f>
        <v>31.394060711007398</v>
      </c>
    </row>
    <row r="4088" spans="1:36" x14ac:dyDescent="0.2">
      <c r="A4088" s="148">
        <v>42599</v>
      </c>
      <c r="B4088" s="137">
        <v>22.639716003461199</v>
      </c>
      <c r="C4088" s="137">
        <v>97.417507877250003</v>
      </c>
      <c r="D4088" s="137">
        <v>15.9172392509939</v>
      </c>
      <c r="E4088" s="137">
        <v>10.2014052303107</v>
      </c>
      <c r="F4088" s="137">
        <v>17.047232744466701</v>
      </c>
      <c r="G4088" s="137">
        <v>47.245942600051102</v>
      </c>
      <c r="H4088" s="137">
        <v>9.2020518048731894</v>
      </c>
      <c r="I4088" s="137">
        <v>30.436372627973899</v>
      </c>
      <c r="J4088" s="137">
        <v>30.6539540225492</v>
      </c>
      <c r="K4088" s="137">
        <v>31.2637408242867</v>
      </c>
      <c r="L4088" s="137">
        <v>22.639716003461199</v>
      </c>
      <c r="M4088" s="137">
        <v>96.6558385427914</v>
      </c>
      <c r="N4088" s="137">
        <v>15.829020189428601</v>
      </c>
      <c r="O4088" s="137">
        <v>10.267362591713599</v>
      </c>
      <c r="P4088" s="137">
        <v>17.047232744466701</v>
      </c>
      <c r="Q4088" s="137">
        <v>47.245942600051102</v>
      </c>
      <c r="R4088" s="137">
        <v>9.1622734829501091</v>
      </c>
      <c r="S4088" s="137">
        <v>30.477558517862899</v>
      </c>
      <c r="T4088" s="137">
        <v>31.112556484303798</v>
      </c>
      <c r="U4088" s="137">
        <v>31.2637408242867</v>
      </c>
      <c r="V4088" s="1">
        <v>0</v>
      </c>
      <c r="W4088" s="1">
        <v>3145627</v>
      </c>
      <c r="X4088" s="1">
        <v>1534312</v>
      </c>
      <c r="Y4088" s="1">
        <v>2046780</v>
      </c>
      <c r="Z4088" s="1">
        <v>0</v>
      </c>
      <c r="AA4088" s="1">
        <v>0</v>
      </c>
      <c r="AB4088" s="1">
        <v>5714030</v>
      </c>
      <c r="AC4088" s="1">
        <v>5298602</v>
      </c>
      <c r="AD4088" s="1">
        <v>5820789</v>
      </c>
      <c r="AE4088" s="1">
        <v>966886</v>
      </c>
      <c r="AH4088" s="136">
        <f t="shared" si="63"/>
        <v>42599</v>
      </c>
      <c r="AI4088" s="177">
        <f>HLOOKUP(附加题模型!$E$2,历史数据!$B$3:$K$5000,ROW(A4086),)</f>
        <v>31.2637408242867</v>
      </c>
      <c r="AJ4088" s="177">
        <f>HLOOKUP(附加题模型!$E$2,历史数据!$L$3:$U$5000,ROW(A4086),)</f>
        <v>31.2637408242867</v>
      </c>
    </row>
    <row r="4089" spans="1:36" x14ac:dyDescent="0.2">
      <c r="A4089" s="148">
        <v>42600</v>
      </c>
      <c r="B4089" s="137">
        <v>22.639716003461199</v>
      </c>
      <c r="C4089" s="137">
        <v>96.275003875562206</v>
      </c>
      <c r="D4089" s="137">
        <v>15.8038147432671</v>
      </c>
      <c r="E4089" s="137">
        <v>10.267362591713599</v>
      </c>
      <c r="F4089" s="137">
        <v>17.047232744466701</v>
      </c>
      <c r="G4089" s="137">
        <v>47.245942600051102</v>
      </c>
      <c r="H4089" s="137">
        <v>9.17553292359114</v>
      </c>
      <c r="I4089" s="137">
        <v>30.354000848195898</v>
      </c>
      <c r="J4089" s="137">
        <v>31.160830427646399</v>
      </c>
      <c r="K4089" s="137">
        <v>31.0421970168616</v>
      </c>
      <c r="L4089" s="137">
        <v>22.639716003461199</v>
      </c>
      <c r="M4089" s="137">
        <v>96.884339343129</v>
      </c>
      <c r="N4089" s="137">
        <v>16.030663758720699</v>
      </c>
      <c r="O4089" s="137">
        <v>10.267362591713599</v>
      </c>
      <c r="P4089" s="137">
        <v>17.047232744466701</v>
      </c>
      <c r="Q4089" s="137">
        <v>47.245942600051102</v>
      </c>
      <c r="R4089" s="137">
        <v>9.14901404230908</v>
      </c>
      <c r="S4089" s="137">
        <v>30.312814958306902</v>
      </c>
      <c r="T4089" s="137">
        <v>30.895323739262199</v>
      </c>
      <c r="U4089" s="137">
        <v>31.4201246883515</v>
      </c>
      <c r="V4089" s="1">
        <v>0</v>
      </c>
      <c r="W4089" s="1">
        <v>1860047</v>
      </c>
      <c r="X4089" s="1">
        <v>1711025</v>
      </c>
      <c r="Y4089" s="1">
        <v>1482801</v>
      </c>
      <c r="Z4089" s="1">
        <v>0</v>
      </c>
      <c r="AA4089" s="1">
        <v>0</v>
      </c>
      <c r="AB4089" s="1">
        <v>7500685</v>
      </c>
      <c r="AC4089" s="1">
        <v>4229912</v>
      </c>
      <c r="AD4089" s="1">
        <v>3657516</v>
      </c>
      <c r="AE4089" s="1">
        <v>624557</v>
      </c>
      <c r="AH4089" s="136">
        <f t="shared" si="63"/>
        <v>42600</v>
      </c>
      <c r="AI4089" s="177">
        <f>HLOOKUP(附加题模型!$E$2,历史数据!$B$3:$K$5000,ROW(A4087),)</f>
        <v>31.0421970168616</v>
      </c>
      <c r="AJ4089" s="177">
        <f>HLOOKUP(附加题模型!$E$2,历史数据!$L$3:$U$5000,ROW(A4087),)</f>
        <v>31.4201246883515</v>
      </c>
    </row>
    <row r="4090" spans="1:36" x14ac:dyDescent="0.2">
      <c r="A4090" s="148">
        <v>42601</v>
      </c>
      <c r="B4090" s="137">
        <v>22.639716003461199</v>
      </c>
      <c r="C4090" s="137">
        <v>96.427337742453901</v>
      </c>
      <c r="D4090" s="137">
        <v>15.9424446971554</v>
      </c>
      <c r="E4090" s="137">
        <v>10.2563696981465</v>
      </c>
      <c r="F4090" s="137">
        <v>17.047232744466701</v>
      </c>
      <c r="G4090" s="137">
        <v>47.245942600051102</v>
      </c>
      <c r="H4090" s="137">
        <v>9.14901404230908</v>
      </c>
      <c r="I4090" s="137">
        <v>30.436372627973899</v>
      </c>
      <c r="J4090" s="137">
        <v>30.774638880905702</v>
      </c>
      <c r="K4090" s="137">
        <v>31.367996733663201</v>
      </c>
      <c r="L4090" s="137">
        <v>22.639716003461199</v>
      </c>
      <c r="M4090" s="137">
        <v>96.960506276574904</v>
      </c>
      <c r="N4090" s="137">
        <v>15.992855589478401</v>
      </c>
      <c r="O4090" s="137">
        <v>10.1574336560421</v>
      </c>
      <c r="P4090" s="137">
        <v>17.047232744466701</v>
      </c>
      <c r="Q4090" s="137">
        <v>47.245942600051102</v>
      </c>
      <c r="R4090" s="137">
        <v>9.1224951610270306</v>
      </c>
      <c r="S4090" s="137">
        <v>30.354000848195898</v>
      </c>
      <c r="T4090" s="137">
        <v>30.822912824248299</v>
      </c>
      <c r="U4090" s="137">
        <v>31.511348609056</v>
      </c>
      <c r="V4090" s="1">
        <v>0</v>
      </c>
      <c r="W4090" s="1">
        <v>1184237</v>
      </c>
      <c r="X4090" s="1">
        <v>1061800</v>
      </c>
      <c r="Y4090" s="1">
        <v>1557252</v>
      </c>
      <c r="Z4090" s="1">
        <v>0</v>
      </c>
      <c r="AA4090" s="1">
        <v>0</v>
      </c>
      <c r="AB4090" s="1">
        <v>6755204</v>
      </c>
      <c r="AC4090" s="1">
        <v>3363135</v>
      </c>
      <c r="AD4090" s="1">
        <v>2930016</v>
      </c>
      <c r="AE4090" s="1">
        <v>376632</v>
      </c>
      <c r="AH4090" s="136">
        <f t="shared" si="63"/>
        <v>42601</v>
      </c>
      <c r="AI4090" s="177">
        <f>HLOOKUP(附加题模型!$E$2,历史数据!$B$3:$K$5000,ROW(A4088),)</f>
        <v>31.367996733663201</v>
      </c>
      <c r="AJ4090" s="177">
        <f>HLOOKUP(附加题模型!$E$2,历史数据!$L$3:$U$5000,ROW(A4088),)</f>
        <v>31.511348609056</v>
      </c>
    </row>
    <row r="4091" spans="1:36" x14ac:dyDescent="0.2">
      <c r="A4091" s="148">
        <v>42604</v>
      </c>
      <c r="B4091" s="137">
        <v>22.639716003461199</v>
      </c>
      <c r="C4091" s="137">
        <v>96.732005476237305</v>
      </c>
      <c r="D4091" s="137">
        <v>16.018061035639899</v>
      </c>
      <c r="E4091" s="137">
        <v>10.146440762475001</v>
      </c>
      <c r="F4091" s="137">
        <v>17.047232744466701</v>
      </c>
      <c r="G4091" s="137">
        <v>47.245942600051102</v>
      </c>
      <c r="H4091" s="137">
        <v>9.1224951610270306</v>
      </c>
      <c r="I4091" s="137">
        <v>30.395186738084899</v>
      </c>
      <c r="J4091" s="137">
        <v>30.991871625947301</v>
      </c>
      <c r="K4091" s="137">
        <v>31.524380597728001</v>
      </c>
      <c r="L4091" s="137">
        <v>22.639716003461199</v>
      </c>
      <c r="M4091" s="137">
        <v>97.265174010358294</v>
      </c>
      <c r="N4091" s="137">
        <v>15.7408011278633</v>
      </c>
      <c r="O4091" s="137">
        <v>10.069490507505</v>
      </c>
      <c r="P4091" s="137">
        <v>17.047232744466701</v>
      </c>
      <c r="Q4091" s="137">
        <v>47.245942600051102</v>
      </c>
      <c r="R4091" s="137">
        <v>9.0561979578218903</v>
      </c>
      <c r="S4091" s="137">
        <v>30.354000848195898</v>
      </c>
      <c r="T4091" s="137">
        <v>30.388447334164901</v>
      </c>
      <c r="U4091" s="137">
        <v>31.407092699679399</v>
      </c>
      <c r="V4091" s="1">
        <v>0</v>
      </c>
      <c r="W4091" s="1">
        <v>2531383</v>
      </c>
      <c r="X4091" s="1">
        <v>1170330</v>
      </c>
      <c r="Y4091" s="1">
        <v>1850025</v>
      </c>
      <c r="Z4091" s="1">
        <v>0</v>
      </c>
      <c r="AA4091" s="1">
        <v>0</v>
      </c>
      <c r="AB4091" s="1">
        <v>6308307</v>
      </c>
      <c r="AC4091" s="1">
        <v>6116401</v>
      </c>
      <c r="AD4091" s="1">
        <v>3447006</v>
      </c>
      <c r="AE4091" s="1">
        <v>567700</v>
      </c>
      <c r="AH4091" s="136">
        <f t="shared" si="63"/>
        <v>42604</v>
      </c>
      <c r="AI4091" s="177">
        <f>HLOOKUP(附加题模型!$E$2,历史数据!$B$3:$K$5000,ROW(A4089),)</f>
        <v>31.524380597728001</v>
      </c>
      <c r="AJ4091" s="177">
        <f>HLOOKUP(附加题模型!$E$2,历史数据!$L$3:$U$5000,ROW(A4089),)</f>
        <v>31.407092699679399</v>
      </c>
    </row>
    <row r="4092" spans="1:36" x14ac:dyDescent="0.2">
      <c r="A4092" s="148">
        <v>42605</v>
      </c>
      <c r="B4092" s="137">
        <v>22.639716003461199</v>
      </c>
      <c r="C4092" s="137">
        <v>97.569841744141698</v>
      </c>
      <c r="D4092" s="137">
        <v>15.6399793432173</v>
      </c>
      <c r="E4092" s="137">
        <v>10.1684265496093</v>
      </c>
      <c r="F4092" s="137">
        <v>17.047232744466701</v>
      </c>
      <c r="G4092" s="137">
        <v>47.245942600051102</v>
      </c>
      <c r="H4092" s="137">
        <v>9.0561979578218903</v>
      </c>
      <c r="I4092" s="137">
        <v>30.1068855088619</v>
      </c>
      <c r="J4092" s="137">
        <v>30.509132192521399</v>
      </c>
      <c r="K4092" s="137">
        <v>31.315868778974998</v>
      </c>
      <c r="L4092" s="137">
        <v>22.639716003461199</v>
      </c>
      <c r="M4092" s="137">
        <v>97.646008677587602</v>
      </c>
      <c r="N4092" s="137">
        <v>15.7534038509441</v>
      </c>
      <c r="O4092" s="137">
        <v>10.102469188206401</v>
      </c>
      <c r="P4092" s="137">
        <v>17.047232744466701</v>
      </c>
      <c r="Q4092" s="137">
        <v>47.245942600051102</v>
      </c>
      <c r="R4092" s="137">
        <v>9.2020518048731894</v>
      </c>
      <c r="S4092" s="137">
        <v>30.1068855088619</v>
      </c>
      <c r="T4092" s="137">
        <v>30.364310362493601</v>
      </c>
      <c r="U4092" s="137">
        <v>31.6677324731208</v>
      </c>
      <c r="V4092" s="1">
        <v>0</v>
      </c>
      <c r="W4092" s="1">
        <v>1605489</v>
      </c>
      <c r="X4092" s="1">
        <v>1243205</v>
      </c>
      <c r="Y4092" s="1">
        <v>2674227</v>
      </c>
      <c r="Z4092" s="1">
        <v>0</v>
      </c>
      <c r="AA4092" s="1">
        <v>0</v>
      </c>
      <c r="AB4092" s="1">
        <v>10504628</v>
      </c>
      <c r="AC4092" s="1">
        <v>4187441</v>
      </c>
      <c r="AD4092" s="1">
        <v>2557299</v>
      </c>
      <c r="AE4092" s="1">
        <v>617450</v>
      </c>
      <c r="AH4092" s="136">
        <f t="shared" si="63"/>
        <v>42605</v>
      </c>
      <c r="AI4092" s="177">
        <f>HLOOKUP(附加题模型!$E$2,历史数据!$B$3:$K$5000,ROW(A4090),)</f>
        <v>31.315868778974998</v>
      </c>
      <c r="AJ4092" s="177">
        <f>HLOOKUP(附加题模型!$E$2,历史数据!$L$3:$U$5000,ROW(A4090),)</f>
        <v>31.6677324731208</v>
      </c>
    </row>
    <row r="4093" spans="1:36" x14ac:dyDescent="0.2">
      <c r="A4093" s="148">
        <v>42606</v>
      </c>
      <c r="B4093" s="137">
        <v>22.639716003461199</v>
      </c>
      <c r="C4093" s="137">
        <v>97.569841744141698</v>
      </c>
      <c r="D4093" s="137">
        <v>15.7534038509441</v>
      </c>
      <c r="E4093" s="137">
        <v>10.1574336560421</v>
      </c>
      <c r="F4093" s="137">
        <v>17.047232744466701</v>
      </c>
      <c r="G4093" s="137">
        <v>47.245942600051102</v>
      </c>
      <c r="H4093" s="137">
        <v>9.17553292359114</v>
      </c>
      <c r="I4093" s="137">
        <v>30.1068855088619</v>
      </c>
      <c r="J4093" s="137">
        <v>30.340173390822301</v>
      </c>
      <c r="K4093" s="137">
        <v>31.563476563744199</v>
      </c>
      <c r="L4093" s="137">
        <v>22.639716003461199</v>
      </c>
      <c r="M4093" s="137">
        <v>97.874509477925102</v>
      </c>
      <c r="N4093" s="137">
        <v>15.7534038509441</v>
      </c>
      <c r="O4093" s="137">
        <v>10.069490507505</v>
      </c>
      <c r="P4093" s="137">
        <v>17.047232744466701</v>
      </c>
      <c r="Q4093" s="137">
        <v>47.245942600051102</v>
      </c>
      <c r="R4093" s="137">
        <v>9.3346462112834701</v>
      </c>
      <c r="S4093" s="137">
        <v>30.642302077418901</v>
      </c>
      <c r="T4093" s="137">
        <v>30.388447334164901</v>
      </c>
      <c r="U4093" s="137">
        <v>32.345395884068203</v>
      </c>
      <c r="V4093" s="1">
        <v>0</v>
      </c>
      <c r="W4093" s="1">
        <v>1121677</v>
      </c>
      <c r="X4093" s="1">
        <v>931529</v>
      </c>
      <c r="Y4093" s="1">
        <v>2154329</v>
      </c>
      <c r="Z4093" s="1">
        <v>0</v>
      </c>
      <c r="AA4093" s="1">
        <v>0</v>
      </c>
      <c r="AB4093" s="1">
        <v>23437605</v>
      </c>
      <c r="AC4093" s="1">
        <v>7385516</v>
      </c>
      <c r="AD4093" s="1">
        <v>2220562</v>
      </c>
      <c r="AE4093" s="1">
        <v>741463</v>
      </c>
      <c r="AH4093" s="136">
        <f t="shared" si="63"/>
        <v>42606</v>
      </c>
      <c r="AI4093" s="177">
        <f>HLOOKUP(附加题模型!$E$2,历史数据!$B$3:$K$5000,ROW(A4091),)</f>
        <v>31.563476563744199</v>
      </c>
      <c r="AJ4093" s="177">
        <f>HLOOKUP(附加题模型!$E$2,历史数据!$L$3:$U$5000,ROW(A4091),)</f>
        <v>32.345395884068203</v>
      </c>
    </row>
    <row r="4094" spans="1:36" x14ac:dyDescent="0.2">
      <c r="A4094" s="148">
        <v>42607</v>
      </c>
      <c r="B4094" s="137">
        <v>22.639716003461199</v>
      </c>
      <c r="C4094" s="137">
        <v>97.874509477925102</v>
      </c>
      <c r="D4094" s="137">
        <v>15.652582066298001</v>
      </c>
      <c r="E4094" s="137">
        <v>10.058497613937799</v>
      </c>
      <c r="F4094" s="137">
        <v>17.047232744466701</v>
      </c>
      <c r="G4094" s="137">
        <v>47.245942600051102</v>
      </c>
      <c r="H4094" s="137">
        <v>9.2683490080783297</v>
      </c>
      <c r="I4094" s="137">
        <v>30.395186738084899</v>
      </c>
      <c r="J4094" s="137">
        <v>30.436721277507498</v>
      </c>
      <c r="K4094" s="137">
        <v>32.345395884068203</v>
      </c>
      <c r="L4094" s="137">
        <v>22.639716003461199</v>
      </c>
      <c r="M4094" s="137">
        <v>97.646008677587602</v>
      </c>
      <c r="N4094" s="137">
        <v>15.5643630047327</v>
      </c>
      <c r="O4094" s="137">
        <v>9.9265828911320995</v>
      </c>
      <c r="P4094" s="137">
        <v>17.047232744466701</v>
      </c>
      <c r="Q4094" s="137">
        <v>47.245942600051102</v>
      </c>
      <c r="R4094" s="137">
        <v>9.2020518048731894</v>
      </c>
      <c r="S4094" s="137">
        <v>30.189257288639901</v>
      </c>
      <c r="T4094" s="137">
        <v>30.002255787424101</v>
      </c>
      <c r="U4094" s="137">
        <v>32.215075997347498</v>
      </c>
      <c r="V4094" s="1">
        <v>0</v>
      </c>
      <c r="W4094" s="1">
        <v>1956908</v>
      </c>
      <c r="X4094" s="1">
        <v>1358229</v>
      </c>
      <c r="Y4094" s="1">
        <v>2412500</v>
      </c>
      <c r="Z4094" s="1">
        <v>0</v>
      </c>
      <c r="AA4094" s="1">
        <v>0</v>
      </c>
      <c r="AB4094" s="1">
        <v>11387661</v>
      </c>
      <c r="AC4094" s="1">
        <v>4882387</v>
      </c>
      <c r="AD4094" s="1">
        <v>3094525</v>
      </c>
      <c r="AE4094" s="1">
        <v>1063811</v>
      </c>
      <c r="AH4094" s="136">
        <f t="shared" si="63"/>
        <v>42607</v>
      </c>
      <c r="AI4094" s="177">
        <f>HLOOKUP(附加题模型!$E$2,历史数据!$B$3:$K$5000,ROW(A4092),)</f>
        <v>32.345395884068203</v>
      </c>
      <c r="AJ4094" s="177">
        <f>HLOOKUP(附加题模型!$E$2,历史数据!$L$3:$U$5000,ROW(A4092),)</f>
        <v>32.215075997347498</v>
      </c>
    </row>
    <row r="4095" spans="1:36" x14ac:dyDescent="0.2">
      <c r="A4095" s="148">
        <v>42608</v>
      </c>
      <c r="B4095" s="137">
        <v>22.639716003461199</v>
      </c>
      <c r="C4095" s="137">
        <v>97.493674810695893</v>
      </c>
      <c r="D4095" s="137">
        <v>15.501349389329</v>
      </c>
      <c r="E4095" s="137">
        <v>9.9595615718335395</v>
      </c>
      <c r="F4095" s="137">
        <v>17.047232744466701</v>
      </c>
      <c r="G4095" s="137">
        <v>47.245942600051102</v>
      </c>
      <c r="H4095" s="137">
        <v>9.17553292359114</v>
      </c>
      <c r="I4095" s="137">
        <v>30.189257288639901</v>
      </c>
      <c r="J4095" s="137">
        <v>30.050529730766701</v>
      </c>
      <c r="K4095" s="137">
        <v>32.4235878161006</v>
      </c>
      <c r="L4095" s="137">
        <v>22.639716003461199</v>
      </c>
      <c r="M4095" s="137">
        <v>98.103010278262701</v>
      </c>
      <c r="N4095" s="137">
        <v>15.854225635590099</v>
      </c>
      <c r="O4095" s="137">
        <v>10.146440762475001</v>
      </c>
      <c r="P4095" s="137">
        <v>17.047232744466701</v>
      </c>
      <c r="Q4095" s="137">
        <v>47.245942600051102</v>
      </c>
      <c r="R4095" s="137">
        <v>9.2816084487193606</v>
      </c>
      <c r="S4095" s="137">
        <v>30.1068855088619</v>
      </c>
      <c r="T4095" s="137">
        <v>30.316036419151001</v>
      </c>
      <c r="U4095" s="137">
        <v>33.479178898538002</v>
      </c>
      <c r="V4095" s="1">
        <v>0</v>
      </c>
      <c r="W4095" s="1">
        <v>1481802</v>
      </c>
      <c r="X4095" s="1">
        <v>1208161</v>
      </c>
      <c r="Y4095" s="1">
        <v>2178966</v>
      </c>
      <c r="Z4095" s="1">
        <v>0</v>
      </c>
      <c r="AA4095" s="1">
        <v>0</v>
      </c>
      <c r="AB4095" s="1">
        <v>10499699</v>
      </c>
      <c r="AC4095" s="1">
        <v>4177807</v>
      </c>
      <c r="AD4095" s="1">
        <v>2339256</v>
      </c>
      <c r="AE4095" s="1">
        <v>831749</v>
      </c>
      <c r="AH4095" s="136">
        <f t="shared" si="63"/>
        <v>42608</v>
      </c>
      <c r="AI4095" s="177">
        <f>HLOOKUP(附加题模型!$E$2,历史数据!$B$3:$K$5000,ROW(A4093),)</f>
        <v>32.4235878161006</v>
      </c>
      <c r="AJ4095" s="177">
        <f>HLOOKUP(附加题模型!$E$2,历史数据!$L$3:$U$5000,ROW(A4093),)</f>
        <v>33.479178898538002</v>
      </c>
    </row>
    <row r="4096" spans="1:36" x14ac:dyDescent="0.2">
      <c r="A4096" s="148">
        <v>42611</v>
      </c>
      <c r="B4096" s="137">
        <v>22.639716003461199</v>
      </c>
      <c r="C4096" s="137">
        <v>97.950676411371006</v>
      </c>
      <c r="D4096" s="137">
        <v>15.841622912509299</v>
      </c>
      <c r="E4096" s="137">
        <v>10.146440762475001</v>
      </c>
      <c r="F4096" s="137">
        <v>17.047232744466701</v>
      </c>
      <c r="G4096" s="137">
        <v>47.245942600051102</v>
      </c>
      <c r="H4096" s="137">
        <v>9.2683490080783297</v>
      </c>
      <c r="I4096" s="137">
        <v>30.148071398750901</v>
      </c>
      <c r="J4096" s="137">
        <v>30.436721277507498</v>
      </c>
      <c r="K4096" s="137">
        <v>33.127315204392197</v>
      </c>
      <c r="L4096" s="137">
        <v>22.639716003461199</v>
      </c>
      <c r="M4096" s="137">
        <v>99.017013479612999</v>
      </c>
      <c r="N4096" s="137">
        <v>16.0684719279629</v>
      </c>
      <c r="O4096" s="137">
        <v>10.1904123367436</v>
      </c>
      <c r="P4096" s="137">
        <v>17.047232744466701</v>
      </c>
      <c r="Q4096" s="137">
        <v>47.245942600051102</v>
      </c>
      <c r="R4096" s="137">
        <v>9.2948678893603809</v>
      </c>
      <c r="S4096" s="137">
        <v>30.312814958306902</v>
      </c>
      <c r="T4096" s="137">
        <v>30.678090994220501</v>
      </c>
      <c r="U4096" s="137">
        <v>33.440082932521797</v>
      </c>
      <c r="V4096" s="1">
        <v>0</v>
      </c>
      <c r="W4096" s="1">
        <v>2202826</v>
      </c>
      <c r="X4096" s="1">
        <v>1879383</v>
      </c>
      <c r="Y4096" s="1">
        <v>1716527</v>
      </c>
      <c r="Z4096" s="1">
        <v>0</v>
      </c>
      <c r="AA4096" s="1">
        <v>0</v>
      </c>
      <c r="AB4096" s="1">
        <v>8603877</v>
      </c>
      <c r="AC4096" s="1">
        <v>3745169</v>
      </c>
      <c r="AD4096" s="1">
        <v>3831088</v>
      </c>
      <c r="AE4096" s="1">
        <v>937010</v>
      </c>
      <c r="AH4096" s="136">
        <f t="shared" si="63"/>
        <v>42611</v>
      </c>
      <c r="AI4096" s="177">
        <f>HLOOKUP(附加题模型!$E$2,历史数据!$B$3:$K$5000,ROW(A4094),)</f>
        <v>33.127315204392197</v>
      </c>
      <c r="AJ4096" s="177">
        <f>HLOOKUP(附加题模型!$E$2,历史数据!$L$3:$U$5000,ROW(A4094),)</f>
        <v>33.440082932521797</v>
      </c>
    </row>
    <row r="4097" spans="1:36" x14ac:dyDescent="0.2">
      <c r="A4097" s="148">
        <v>42612</v>
      </c>
      <c r="B4097" s="137">
        <v>22.639716003461199</v>
      </c>
      <c r="C4097" s="137">
        <v>98.940846546167094</v>
      </c>
      <c r="D4097" s="137">
        <v>16.0810746510437</v>
      </c>
      <c r="E4097" s="137">
        <v>10.223391017445</v>
      </c>
      <c r="F4097" s="137">
        <v>17.047232744466701</v>
      </c>
      <c r="G4097" s="137">
        <v>47.245942600051102</v>
      </c>
      <c r="H4097" s="137">
        <v>9.3213867706424391</v>
      </c>
      <c r="I4097" s="137">
        <v>30.312814958306902</v>
      </c>
      <c r="J4097" s="137">
        <v>30.678090994220501</v>
      </c>
      <c r="K4097" s="137">
        <v>33.7398186719793</v>
      </c>
      <c r="L4097" s="137">
        <v>22.639716003461199</v>
      </c>
      <c r="M4097" s="137">
        <v>100.61651908197599</v>
      </c>
      <c r="N4097" s="137">
        <v>16.0558692048822</v>
      </c>
      <c r="O4097" s="137">
        <v>10.124454975340701</v>
      </c>
      <c r="P4097" s="137">
        <v>17.047232744466701</v>
      </c>
      <c r="Q4097" s="137">
        <v>47.245942600051102</v>
      </c>
      <c r="R4097" s="137">
        <v>9.2816084487193606</v>
      </c>
      <c r="S4097" s="137">
        <v>30.5599302976409</v>
      </c>
      <c r="T4097" s="137">
        <v>30.557406135863999</v>
      </c>
      <c r="U4097" s="137">
        <v>33.479178898538002</v>
      </c>
      <c r="V4097" s="1">
        <v>0</v>
      </c>
      <c r="W4097" s="1">
        <v>2201426</v>
      </c>
      <c r="X4097" s="1">
        <v>996912</v>
      </c>
      <c r="Y4097" s="1">
        <v>1682215</v>
      </c>
      <c r="Z4097" s="1">
        <v>0</v>
      </c>
      <c r="AA4097" s="1">
        <v>0</v>
      </c>
      <c r="AB4097" s="1">
        <v>8121176</v>
      </c>
      <c r="AC4097" s="1">
        <v>6257234</v>
      </c>
      <c r="AD4097" s="1">
        <v>3291035</v>
      </c>
      <c r="AE4097" s="1">
        <v>350700</v>
      </c>
      <c r="AH4097" s="136">
        <f t="shared" si="63"/>
        <v>42612</v>
      </c>
      <c r="AI4097" s="177">
        <f>HLOOKUP(附加题模型!$E$2,历史数据!$B$3:$K$5000,ROW(A4095),)</f>
        <v>33.7398186719793</v>
      </c>
      <c r="AJ4097" s="177">
        <f>HLOOKUP(附加题模型!$E$2,历史数据!$L$3:$U$5000,ROW(A4095),)</f>
        <v>33.479178898538002</v>
      </c>
    </row>
    <row r="4098" spans="1:36" x14ac:dyDescent="0.2">
      <c r="A4098" s="148">
        <v>42613</v>
      </c>
      <c r="B4098" s="137">
        <v>22.639716003461199</v>
      </c>
      <c r="C4098" s="137">
        <v>100.61651908197599</v>
      </c>
      <c r="D4098" s="137">
        <v>16.030663758720699</v>
      </c>
      <c r="E4098" s="137">
        <v>10.1684265496093</v>
      </c>
      <c r="F4098" s="137">
        <v>17.047232744466701</v>
      </c>
      <c r="G4098" s="137">
        <v>47.245942600051102</v>
      </c>
      <c r="H4098" s="137">
        <v>9.3346462112834701</v>
      </c>
      <c r="I4098" s="137">
        <v>30.477558517862899</v>
      </c>
      <c r="J4098" s="137">
        <v>30.702227965891801</v>
      </c>
      <c r="K4098" s="137">
        <v>33.49221088721</v>
      </c>
      <c r="L4098" s="137">
        <v>22.639716003461199</v>
      </c>
      <c r="M4098" s="137">
        <v>100.61651908197599</v>
      </c>
      <c r="N4098" s="137">
        <v>16.169293712609001</v>
      </c>
      <c r="O4098" s="137">
        <v>10.080483401072099</v>
      </c>
      <c r="P4098" s="137">
        <v>17.047232744466701</v>
      </c>
      <c r="Q4098" s="137">
        <v>47.245942600051102</v>
      </c>
      <c r="R4098" s="137">
        <v>9.2816084487193606</v>
      </c>
      <c r="S4098" s="137">
        <v>30.642302077418901</v>
      </c>
      <c r="T4098" s="137">
        <v>30.6056800792066</v>
      </c>
      <c r="U4098" s="137">
        <v>33.49221088721</v>
      </c>
      <c r="V4098" s="1">
        <v>0</v>
      </c>
      <c r="W4098" s="1">
        <v>1402148</v>
      </c>
      <c r="X4098" s="1">
        <v>1514502</v>
      </c>
      <c r="Y4098" s="1">
        <v>1813695</v>
      </c>
      <c r="Z4098" s="1">
        <v>0</v>
      </c>
      <c r="AA4098" s="1">
        <v>0</v>
      </c>
      <c r="AB4098" s="1">
        <v>6457636</v>
      </c>
      <c r="AC4098" s="1">
        <v>4364353</v>
      </c>
      <c r="AD4098" s="1">
        <v>3350239</v>
      </c>
      <c r="AE4098" s="1">
        <v>532000</v>
      </c>
      <c r="AH4098" s="136">
        <f t="shared" si="63"/>
        <v>42613</v>
      </c>
      <c r="AI4098" s="177">
        <f>HLOOKUP(附加题模型!$E$2,历史数据!$B$3:$K$5000,ROW(A4096),)</f>
        <v>33.49221088721</v>
      </c>
      <c r="AJ4098" s="177">
        <f>HLOOKUP(附加题模型!$E$2,历史数据!$L$3:$U$5000,ROW(A4096),)</f>
        <v>33.49221088721</v>
      </c>
    </row>
    <row r="4099" spans="1:36" x14ac:dyDescent="0.2">
      <c r="A4099" s="148">
        <v>42614</v>
      </c>
      <c r="B4099" s="137">
        <v>22.639716003461199</v>
      </c>
      <c r="C4099" s="137">
        <v>100.692686015422</v>
      </c>
      <c r="D4099" s="137">
        <v>16.144088266447501</v>
      </c>
      <c r="E4099" s="137">
        <v>10.0914762946393</v>
      </c>
      <c r="F4099" s="137">
        <v>17.047232744466701</v>
      </c>
      <c r="G4099" s="137">
        <v>47.245942600051102</v>
      </c>
      <c r="H4099" s="137">
        <v>9.2948678893603809</v>
      </c>
      <c r="I4099" s="137">
        <v>30.5187444077519</v>
      </c>
      <c r="J4099" s="137">
        <v>30.6539540225492</v>
      </c>
      <c r="K4099" s="137">
        <v>33.49221088721</v>
      </c>
      <c r="L4099" s="137">
        <v>22.639716003461199</v>
      </c>
      <c r="M4099" s="137">
        <v>100.311851348193</v>
      </c>
      <c r="N4099" s="137">
        <v>16.975867989777299</v>
      </c>
      <c r="O4099" s="137">
        <v>10.2014052303107</v>
      </c>
      <c r="P4099" s="137">
        <v>17.047232744466701</v>
      </c>
      <c r="Q4099" s="137">
        <v>47.245942600051102</v>
      </c>
      <c r="R4099" s="137">
        <v>9.1887923642321603</v>
      </c>
      <c r="S4099" s="137">
        <v>30.189257288639901</v>
      </c>
      <c r="T4099" s="137">
        <v>30.557406135863999</v>
      </c>
      <c r="U4099" s="137">
        <v>33.557370830570399</v>
      </c>
      <c r="V4099" s="1">
        <v>0</v>
      </c>
      <c r="W4099" s="1">
        <v>1539479</v>
      </c>
      <c r="X4099" s="1">
        <v>4085800</v>
      </c>
      <c r="Y4099" s="1">
        <v>3460632</v>
      </c>
      <c r="Z4099" s="1">
        <v>0</v>
      </c>
      <c r="AA4099" s="1">
        <v>0</v>
      </c>
      <c r="AB4099" s="1">
        <v>6902842</v>
      </c>
      <c r="AC4099" s="1">
        <v>5486453</v>
      </c>
      <c r="AD4099" s="1">
        <v>4099262</v>
      </c>
      <c r="AE4099" s="1">
        <v>682550</v>
      </c>
      <c r="AH4099" s="136">
        <f t="shared" si="63"/>
        <v>42614</v>
      </c>
      <c r="AI4099" s="177">
        <f>HLOOKUP(附加题模型!$E$2,历史数据!$B$3:$K$5000,ROW(A4097),)</f>
        <v>33.49221088721</v>
      </c>
      <c r="AJ4099" s="177">
        <f>HLOOKUP(附加题模型!$E$2,历史数据!$L$3:$U$5000,ROW(A4097),)</f>
        <v>33.557370830570399</v>
      </c>
    </row>
    <row r="4100" spans="1:36" x14ac:dyDescent="0.2">
      <c r="A4100" s="148">
        <v>42615</v>
      </c>
      <c r="B4100" s="137">
        <v>22.639716003461199</v>
      </c>
      <c r="C4100" s="137">
        <v>100.84501988231401</v>
      </c>
      <c r="D4100" s="137">
        <v>16.975867989777299</v>
      </c>
      <c r="E4100" s="137">
        <v>10.2343839110122</v>
      </c>
      <c r="F4100" s="137">
        <v>17.047232744466701</v>
      </c>
      <c r="G4100" s="137">
        <v>47.245942600051102</v>
      </c>
      <c r="H4100" s="137">
        <v>9.2020518048731894</v>
      </c>
      <c r="I4100" s="137">
        <v>30.148071398750901</v>
      </c>
      <c r="J4100" s="137">
        <v>30.388447334164901</v>
      </c>
      <c r="K4100" s="137">
        <v>33.49221088721</v>
      </c>
      <c r="L4100" s="137">
        <v>22.639716003461199</v>
      </c>
      <c r="M4100" s="137">
        <v>100.311851348193</v>
      </c>
      <c r="N4100" s="137">
        <v>16.975867989777299</v>
      </c>
      <c r="O4100" s="137">
        <v>10.443248888787901</v>
      </c>
      <c r="P4100" s="137">
        <v>17.047232744466701</v>
      </c>
      <c r="Q4100" s="137">
        <v>47.245942600051102</v>
      </c>
      <c r="R4100" s="137">
        <v>9.2683490080783297</v>
      </c>
      <c r="S4100" s="137">
        <v>30.148071398750901</v>
      </c>
      <c r="T4100" s="137">
        <v>31.209104370988999</v>
      </c>
      <c r="U4100" s="137">
        <v>33.700722705963102</v>
      </c>
      <c r="V4100" s="1">
        <v>0</v>
      </c>
      <c r="W4100" s="1">
        <v>1828101</v>
      </c>
      <c r="X4100" s="1">
        <v>0</v>
      </c>
      <c r="Y4100" s="1">
        <v>5136857</v>
      </c>
      <c r="Z4100" s="1">
        <v>0</v>
      </c>
      <c r="AA4100" s="1">
        <v>0</v>
      </c>
      <c r="AB4100" s="1">
        <v>8069082</v>
      </c>
      <c r="AC4100" s="1">
        <v>5221388</v>
      </c>
      <c r="AD4100" s="1">
        <v>5848690</v>
      </c>
      <c r="AE4100" s="1">
        <v>452020</v>
      </c>
      <c r="AH4100" s="136">
        <f t="shared" si="63"/>
        <v>42615</v>
      </c>
      <c r="AI4100" s="177">
        <f>HLOOKUP(附加题模型!$E$2,历史数据!$B$3:$K$5000,ROW(A4098),)</f>
        <v>33.49221088721</v>
      </c>
      <c r="AJ4100" s="177">
        <f>HLOOKUP(附加题模型!$E$2,历史数据!$L$3:$U$5000,ROW(A4098),)</f>
        <v>33.700722705963102</v>
      </c>
    </row>
    <row r="4101" spans="1:36" x14ac:dyDescent="0.2">
      <c r="A4101" s="148">
        <v>42618</v>
      </c>
      <c r="B4101" s="137">
        <v>22.639716003461199</v>
      </c>
      <c r="C4101" s="137">
        <v>100.007183614409</v>
      </c>
      <c r="D4101" s="137">
        <v>16.975867989777299</v>
      </c>
      <c r="E4101" s="137">
        <v>10.4872204630565</v>
      </c>
      <c r="F4101" s="137">
        <v>17.047232744466701</v>
      </c>
      <c r="G4101" s="137">
        <v>47.245942600051102</v>
      </c>
      <c r="H4101" s="137">
        <v>9.2948678893603809</v>
      </c>
      <c r="I4101" s="137">
        <v>30.1068855088619</v>
      </c>
      <c r="J4101" s="137">
        <v>31.136693455975099</v>
      </c>
      <c r="K4101" s="137">
        <v>33.752850660651298</v>
      </c>
      <c r="L4101" s="137">
        <v>22.639716003461199</v>
      </c>
      <c r="M4101" s="137">
        <v>100.768852948868</v>
      </c>
      <c r="N4101" s="137">
        <v>16.975867989777299</v>
      </c>
      <c r="O4101" s="137">
        <v>10.630128079429401</v>
      </c>
      <c r="P4101" s="137">
        <v>17.047232744466701</v>
      </c>
      <c r="Q4101" s="137">
        <v>47.245942600051102</v>
      </c>
      <c r="R4101" s="137">
        <v>9.4407217364116907</v>
      </c>
      <c r="S4101" s="137">
        <v>30.5187444077519</v>
      </c>
      <c r="T4101" s="137">
        <v>31.184967399317699</v>
      </c>
      <c r="U4101" s="137">
        <v>33.374922989161398</v>
      </c>
      <c r="V4101" s="1">
        <v>0</v>
      </c>
      <c r="W4101" s="1">
        <v>1970580</v>
      </c>
      <c r="X4101" s="1">
        <v>0</v>
      </c>
      <c r="Y4101" s="1">
        <v>5150506</v>
      </c>
      <c r="Z4101" s="1">
        <v>0</v>
      </c>
      <c r="AA4101" s="1">
        <v>0</v>
      </c>
      <c r="AB4101" s="1">
        <v>15282464</v>
      </c>
      <c r="AC4101" s="1">
        <v>5229869</v>
      </c>
      <c r="AD4101" s="1">
        <v>6460602</v>
      </c>
      <c r="AE4101" s="1">
        <v>1463801</v>
      </c>
      <c r="AH4101" s="136">
        <f t="shared" si="63"/>
        <v>42618</v>
      </c>
      <c r="AI4101" s="177">
        <f>HLOOKUP(附加题模型!$E$2,历史数据!$B$3:$K$5000,ROW(A4099),)</f>
        <v>33.752850660651298</v>
      </c>
      <c r="AJ4101" s="177">
        <f>HLOOKUP(附加题模型!$E$2,历史数据!$L$3:$U$5000,ROW(A4099),)</f>
        <v>33.374922989161398</v>
      </c>
    </row>
    <row r="4102" spans="1:36" x14ac:dyDescent="0.2">
      <c r="A4102" s="148">
        <v>42619</v>
      </c>
      <c r="B4102" s="137">
        <v>22.639716003461199</v>
      </c>
      <c r="C4102" s="137">
        <v>100.921186815759</v>
      </c>
      <c r="D4102" s="137">
        <v>16.975867989777299</v>
      </c>
      <c r="E4102" s="137">
        <v>10.6411209729965</v>
      </c>
      <c r="F4102" s="137">
        <v>17.047232744466701</v>
      </c>
      <c r="G4102" s="137">
        <v>49.611311637895</v>
      </c>
      <c r="H4102" s="137">
        <v>9.4142028551296306</v>
      </c>
      <c r="I4102" s="137">
        <v>30.5187444077519</v>
      </c>
      <c r="J4102" s="137">
        <v>31.3056522576742</v>
      </c>
      <c r="K4102" s="137">
        <v>33.3358270231452</v>
      </c>
      <c r="L4102" s="137">
        <v>22.639716003461199</v>
      </c>
      <c r="M4102" s="137">
        <v>102.596859351568</v>
      </c>
      <c r="N4102" s="137">
        <v>16.975867989777299</v>
      </c>
      <c r="O4102" s="137">
        <v>10.7070783343994</v>
      </c>
      <c r="P4102" s="137">
        <v>17.047232744466701</v>
      </c>
      <c r="Q4102" s="137">
        <v>49.611311637895</v>
      </c>
      <c r="R4102" s="137">
        <v>9.6926511085912104</v>
      </c>
      <c r="S4102" s="137">
        <v>31.136532756087</v>
      </c>
      <c r="T4102" s="137">
        <v>31.6194328894011</v>
      </c>
      <c r="U4102" s="137">
        <v>33.8701385586999</v>
      </c>
      <c r="V4102" s="1">
        <v>0</v>
      </c>
      <c r="W4102" s="1">
        <v>2740699</v>
      </c>
      <c r="X4102" s="1">
        <v>0</v>
      </c>
      <c r="Y4102" s="1">
        <v>2673400</v>
      </c>
      <c r="Z4102" s="1">
        <v>0</v>
      </c>
      <c r="AA4102" s="1">
        <v>1142802</v>
      </c>
      <c r="AB4102" s="1">
        <v>25946906</v>
      </c>
      <c r="AC4102" s="1">
        <v>9154391</v>
      </c>
      <c r="AD4102" s="1">
        <v>5077978</v>
      </c>
      <c r="AE4102" s="1">
        <v>788000</v>
      </c>
      <c r="AH4102" s="136">
        <f t="shared" ref="AH4102:AH4165" si="64">A4102</f>
        <v>42619</v>
      </c>
      <c r="AI4102" s="177">
        <f>HLOOKUP(附加题模型!$E$2,历史数据!$B$3:$K$5000,ROW(A4100),)</f>
        <v>33.3358270231452</v>
      </c>
      <c r="AJ4102" s="177">
        <f>HLOOKUP(附加题模型!$E$2,历史数据!$L$3:$U$5000,ROW(A4100),)</f>
        <v>33.8701385586999</v>
      </c>
    </row>
    <row r="4103" spans="1:36" x14ac:dyDescent="0.2">
      <c r="A4103" s="148">
        <v>42620</v>
      </c>
      <c r="B4103" s="137">
        <v>22.639716003461199</v>
      </c>
      <c r="C4103" s="137">
        <v>102.596859351568</v>
      </c>
      <c r="D4103" s="137">
        <v>16.975867989777299</v>
      </c>
      <c r="E4103" s="137">
        <v>10.7070783343994</v>
      </c>
      <c r="F4103" s="137">
        <v>17.047232744466701</v>
      </c>
      <c r="G4103" s="137">
        <v>52.099556989393101</v>
      </c>
      <c r="H4103" s="137">
        <v>9.6528727866681301</v>
      </c>
      <c r="I4103" s="137">
        <v>31.218904535865001</v>
      </c>
      <c r="J4103" s="137">
        <v>31.667706832743701</v>
      </c>
      <c r="K4103" s="137">
        <v>34.065618388780898</v>
      </c>
      <c r="L4103" s="137">
        <v>22.639716003461199</v>
      </c>
      <c r="M4103" s="137">
        <v>105.186535088727</v>
      </c>
      <c r="N4103" s="137">
        <v>16.975867989777299</v>
      </c>
      <c r="O4103" s="137">
        <v>10.7070783343994</v>
      </c>
      <c r="P4103" s="137">
        <v>17.047232744466701</v>
      </c>
      <c r="Q4103" s="137">
        <v>52.099556989393101</v>
      </c>
      <c r="R4103" s="137">
        <v>9.6926511085912104</v>
      </c>
      <c r="S4103" s="137">
        <v>30.930603306641999</v>
      </c>
      <c r="T4103" s="137">
        <v>31.836665634442799</v>
      </c>
      <c r="U4103" s="137">
        <v>34.599929924335598</v>
      </c>
      <c r="V4103" s="1">
        <v>0</v>
      </c>
      <c r="W4103" s="1">
        <v>3943447</v>
      </c>
      <c r="X4103" s="1">
        <v>0</v>
      </c>
      <c r="Y4103" s="1">
        <v>0</v>
      </c>
      <c r="Z4103" s="1">
        <v>0</v>
      </c>
      <c r="AA4103" s="1">
        <v>493235</v>
      </c>
      <c r="AB4103" s="1">
        <v>21546226</v>
      </c>
      <c r="AC4103" s="1">
        <v>7026286</v>
      </c>
      <c r="AD4103" s="1">
        <v>5241992</v>
      </c>
      <c r="AE4103" s="1">
        <v>830319</v>
      </c>
      <c r="AH4103" s="136">
        <f t="shared" si="64"/>
        <v>42620</v>
      </c>
      <c r="AI4103" s="177">
        <f>HLOOKUP(附加题模型!$E$2,历史数据!$B$3:$K$5000,ROW(A4101),)</f>
        <v>34.065618388780898</v>
      </c>
      <c r="AJ4103" s="177">
        <f>HLOOKUP(附加题模型!$E$2,历史数据!$L$3:$U$5000,ROW(A4101),)</f>
        <v>34.599929924335598</v>
      </c>
    </row>
    <row r="4104" spans="1:36" x14ac:dyDescent="0.2">
      <c r="A4104" s="148">
        <v>42621</v>
      </c>
      <c r="B4104" s="137">
        <v>22.639716003461199</v>
      </c>
      <c r="C4104" s="137">
        <v>104.95803428839</v>
      </c>
      <c r="D4104" s="137">
        <v>16.975867989777299</v>
      </c>
      <c r="E4104" s="137">
        <v>10.7070783343994</v>
      </c>
      <c r="F4104" s="137">
        <v>17.047232744466701</v>
      </c>
      <c r="G4104" s="137">
        <v>52.068837910979603</v>
      </c>
      <c r="H4104" s="137">
        <v>9.6793916679501901</v>
      </c>
      <c r="I4104" s="137">
        <v>31.136532756087</v>
      </c>
      <c r="J4104" s="137">
        <v>31.909076549456699</v>
      </c>
      <c r="K4104" s="137">
        <v>34.534769980975298</v>
      </c>
      <c r="L4104" s="137">
        <v>22.639716003461199</v>
      </c>
      <c r="M4104" s="137">
        <v>107.319209225211</v>
      </c>
      <c r="N4104" s="137">
        <v>16.975867989777299</v>
      </c>
      <c r="O4104" s="137">
        <v>10.7070783343994</v>
      </c>
      <c r="P4104" s="137">
        <v>17.047232744466701</v>
      </c>
      <c r="Q4104" s="137">
        <v>53.451196439589602</v>
      </c>
      <c r="R4104" s="137">
        <v>9.7722077524373798</v>
      </c>
      <c r="S4104" s="137">
        <v>31.301276315643001</v>
      </c>
      <c r="T4104" s="137">
        <v>31.812528662771498</v>
      </c>
      <c r="U4104" s="137">
        <v>35.003921573169698</v>
      </c>
      <c r="V4104" s="1">
        <v>0</v>
      </c>
      <c r="W4104" s="1">
        <v>5495422</v>
      </c>
      <c r="X4104" s="1">
        <v>0</v>
      </c>
      <c r="Y4104" s="1">
        <v>0</v>
      </c>
      <c r="Z4104" s="1">
        <v>0</v>
      </c>
      <c r="AA4104" s="1">
        <v>19849701</v>
      </c>
      <c r="AB4104" s="1">
        <v>10134485</v>
      </c>
      <c r="AC4104" s="1">
        <v>6211876</v>
      </c>
      <c r="AD4104" s="1">
        <v>3973767</v>
      </c>
      <c r="AE4104" s="1">
        <v>607914</v>
      </c>
      <c r="AH4104" s="136">
        <f t="shared" si="64"/>
        <v>42621</v>
      </c>
      <c r="AI4104" s="177">
        <f>HLOOKUP(附加题模型!$E$2,历史数据!$B$3:$K$5000,ROW(A4102),)</f>
        <v>34.534769980975298</v>
      </c>
      <c r="AJ4104" s="177">
        <f>HLOOKUP(附加题模型!$E$2,历史数据!$L$3:$U$5000,ROW(A4102),)</f>
        <v>35.003921573169698</v>
      </c>
    </row>
    <row r="4105" spans="1:36" x14ac:dyDescent="0.2">
      <c r="A4105" s="148">
        <v>42622</v>
      </c>
      <c r="B4105" s="137">
        <v>22.639716003461199</v>
      </c>
      <c r="C4105" s="137">
        <v>107.395376158657</v>
      </c>
      <c r="D4105" s="137">
        <v>16.975867989777299</v>
      </c>
      <c r="E4105" s="137">
        <v>10.7070783343994</v>
      </c>
      <c r="F4105" s="137">
        <v>17.047232744466701</v>
      </c>
      <c r="G4105" s="137">
        <v>53.297601047521901</v>
      </c>
      <c r="H4105" s="137">
        <v>9.7456888711553304</v>
      </c>
      <c r="I4105" s="137">
        <v>31.342462205532001</v>
      </c>
      <c r="J4105" s="137">
        <v>31.812528662771498</v>
      </c>
      <c r="K4105" s="137">
        <v>35.043017539185897</v>
      </c>
      <c r="L4105" s="137">
        <v>22.639716003461199</v>
      </c>
      <c r="M4105" s="137">
        <v>106.176705223523</v>
      </c>
      <c r="N4105" s="137">
        <v>16.975867989777299</v>
      </c>
      <c r="O4105" s="137">
        <v>10.7070783343994</v>
      </c>
      <c r="P4105" s="137">
        <v>17.047232744466701</v>
      </c>
      <c r="Q4105" s="137">
        <v>56.123756261569099</v>
      </c>
      <c r="R4105" s="137">
        <v>9.6263539053860807</v>
      </c>
      <c r="S4105" s="137">
        <v>31.260090425754001</v>
      </c>
      <c r="T4105" s="137">
        <v>31.353926201016801</v>
      </c>
      <c r="U4105" s="137">
        <v>34.6520578790239</v>
      </c>
      <c r="V4105" s="1">
        <v>0</v>
      </c>
      <c r="W4105" s="1">
        <v>3216325</v>
      </c>
      <c r="X4105" s="1">
        <v>0</v>
      </c>
      <c r="Y4105" s="1">
        <v>0</v>
      </c>
      <c r="Z4105" s="1">
        <v>0</v>
      </c>
      <c r="AA4105" s="1">
        <v>5999566</v>
      </c>
      <c r="AB4105" s="1">
        <v>10203726</v>
      </c>
      <c r="AC4105" s="1">
        <v>6860102</v>
      </c>
      <c r="AD4105" s="1">
        <v>3258335</v>
      </c>
      <c r="AE4105" s="1">
        <v>1042800</v>
      </c>
      <c r="AH4105" s="136">
        <f t="shared" si="64"/>
        <v>42622</v>
      </c>
      <c r="AI4105" s="177">
        <f>HLOOKUP(附加题模型!$E$2,历史数据!$B$3:$K$5000,ROW(A4103),)</f>
        <v>35.043017539185897</v>
      </c>
      <c r="AJ4105" s="177">
        <f>HLOOKUP(附加题模型!$E$2,历史数据!$L$3:$U$5000,ROW(A4103),)</f>
        <v>34.6520578790239</v>
      </c>
    </row>
    <row r="4106" spans="1:36" x14ac:dyDescent="0.2">
      <c r="A4106" s="148">
        <v>42625</v>
      </c>
      <c r="B4106" s="137">
        <v>22.639716003461199</v>
      </c>
      <c r="C4106" s="137">
        <v>105.034201221836</v>
      </c>
      <c r="D4106" s="137">
        <v>16.975867989777299</v>
      </c>
      <c r="E4106" s="137">
        <v>10.7070783343994</v>
      </c>
      <c r="F4106" s="137">
        <v>17.047232744466701</v>
      </c>
      <c r="G4106" s="137">
        <v>55.540093771711497</v>
      </c>
      <c r="H4106" s="137">
        <v>9.4142028551296306</v>
      </c>
      <c r="I4106" s="137">
        <v>30.312814958306902</v>
      </c>
      <c r="J4106" s="137">
        <v>31.088419512632498</v>
      </c>
      <c r="K4106" s="137">
        <v>34.013490434092702</v>
      </c>
      <c r="L4106" s="137">
        <v>22.639716003461199</v>
      </c>
      <c r="M4106" s="137">
        <v>104.729533488052</v>
      </c>
      <c r="N4106" s="137">
        <v>16.975867989777299</v>
      </c>
      <c r="O4106" s="137">
        <v>10.7070783343994</v>
      </c>
      <c r="P4106" s="137">
        <v>17.047232744466701</v>
      </c>
      <c r="Q4106" s="137">
        <v>53.328320125935399</v>
      </c>
      <c r="R4106" s="137">
        <v>9.3876839738475795</v>
      </c>
      <c r="S4106" s="137">
        <v>29.818584279638898</v>
      </c>
      <c r="T4106" s="137">
        <v>30.847049795919499</v>
      </c>
      <c r="U4106" s="137">
        <v>33.557370830570399</v>
      </c>
      <c r="V4106" s="1">
        <v>0</v>
      </c>
      <c r="W4106" s="1">
        <v>3916179</v>
      </c>
      <c r="X4106" s="1">
        <v>0</v>
      </c>
      <c r="Y4106" s="1">
        <v>0</v>
      </c>
      <c r="Z4106" s="1">
        <v>0</v>
      </c>
      <c r="AA4106" s="1">
        <v>8364629</v>
      </c>
      <c r="AB4106" s="1">
        <v>12604126</v>
      </c>
      <c r="AC4106" s="1">
        <v>7645534</v>
      </c>
      <c r="AD4106" s="1">
        <v>4695355</v>
      </c>
      <c r="AE4106" s="1">
        <v>1465500</v>
      </c>
      <c r="AH4106" s="136">
        <f t="shared" si="64"/>
        <v>42625</v>
      </c>
      <c r="AI4106" s="177">
        <f>HLOOKUP(附加题模型!$E$2,历史数据!$B$3:$K$5000,ROW(A4104),)</f>
        <v>34.013490434092702</v>
      </c>
      <c r="AJ4106" s="177">
        <f>HLOOKUP(附加题模型!$E$2,历史数据!$L$3:$U$5000,ROW(A4104),)</f>
        <v>33.557370830570399</v>
      </c>
    </row>
    <row r="4107" spans="1:36" x14ac:dyDescent="0.2">
      <c r="A4107" s="148">
        <v>42626</v>
      </c>
      <c r="B4107" s="137">
        <v>22.639716003461199</v>
      </c>
      <c r="C4107" s="137">
        <v>105.79587055629401</v>
      </c>
      <c r="D4107" s="137">
        <v>16.975867989777299</v>
      </c>
      <c r="E4107" s="137">
        <v>10.7070783343994</v>
      </c>
      <c r="F4107" s="137">
        <v>17.047232744466701</v>
      </c>
      <c r="G4107" s="137">
        <v>53.574072753243897</v>
      </c>
      <c r="H4107" s="137">
        <v>9.4407217364116907</v>
      </c>
      <c r="I4107" s="137">
        <v>30.0245137290839</v>
      </c>
      <c r="J4107" s="137">
        <v>30.847049795919499</v>
      </c>
      <c r="K4107" s="137">
        <v>33.622530773930698</v>
      </c>
      <c r="L4107" s="137">
        <v>22.639716003461199</v>
      </c>
      <c r="M4107" s="137">
        <v>107.16687535832</v>
      </c>
      <c r="N4107" s="137">
        <v>16.975867989777299</v>
      </c>
      <c r="O4107" s="137">
        <v>10.7070783343994</v>
      </c>
      <c r="P4107" s="137">
        <v>17.047232744466701</v>
      </c>
      <c r="Q4107" s="137">
        <v>52.4067477735287</v>
      </c>
      <c r="R4107" s="137">
        <v>9.5335378208988804</v>
      </c>
      <c r="S4107" s="137">
        <v>30.0656996189729</v>
      </c>
      <c r="T4107" s="137">
        <v>30.967734654276001</v>
      </c>
      <c r="U4107" s="137">
        <v>34.365354128238501</v>
      </c>
      <c r="V4107" s="1">
        <v>0</v>
      </c>
      <c r="W4107" s="1">
        <v>2113479</v>
      </c>
      <c r="X4107" s="1">
        <v>0</v>
      </c>
      <c r="Y4107" s="1">
        <v>0</v>
      </c>
      <c r="Z4107" s="1">
        <v>0</v>
      </c>
      <c r="AA4107" s="1">
        <v>5513703</v>
      </c>
      <c r="AB4107" s="1">
        <v>9858362</v>
      </c>
      <c r="AC4107" s="1">
        <v>3881096</v>
      </c>
      <c r="AD4107" s="1">
        <v>2443772</v>
      </c>
      <c r="AE4107" s="1">
        <v>991301</v>
      </c>
      <c r="AH4107" s="136">
        <f t="shared" si="64"/>
        <v>42626</v>
      </c>
      <c r="AI4107" s="177">
        <f>HLOOKUP(附加题模型!$E$2,历史数据!$B$3:$K$5000,ROW(A4105),)</f>
        <v>33.622530773930698</v>
      </c>
      <c r="AJ4107" s="177">
        <f>HLOOKUP(附加题模型!$E$2,历史数据!$L$3:$U$5000,ROW(A4105),)</f>
        <v>34.365354128238501</v>
      </c>
    </row>
    <row r="4108" spans="1:36" x14ac:dyDescent="0.2">
      <c r="A4108" s="148">
        <v>42627</v>
      </c>
      <c r="B4108" s="137">
        <v>22.639716003461199</v>
      </c>
      <c r="C4108" s="137">
        <v>106.32903909041499</v>
      </c>
      <c r="D4108" s="137">
        <v>16.975867989777299</v>
      </c>
      <c r="E4108" s="137">
        <v>10.7070783343994</v>
      </c>
      <c r="F4108" s="137">
        <v>17.047232744466701</v>
      </c>
      <c r="G4108" s="137">
        <v>52.222433303047403</v>
      </c>
      <c r="H4108" s="137">
        <v>9.4805000583347692</v>
      </c>
      <c r="I4108" s="137">
        <v>30.148071398750901</v>
      </c>
      <c r="J4108" s="137">
        <v>30.798775852576998</v>
      </c>
      <c r="K4108" s="137">
        <v>34.326258162222302</v>
      </c>
      <c r="L4108" s="137">
        <v>22.639716003461199</v>
      </c>
      <c r="M4108" s="137">
        <v>108.690214027237</v>
      </c>
      <c r="N4108" s="137">
        <v>16.975867989777299</v>
      </c>
      <c r="O4108" s="137">
        <v>10.7070783343994</v>
      </c>
      <c r="P4108" s="137">
        <v>17.047232744466701</v>
      </c>
      <c r="Q4108" s="137">
        <v>53.481915518003198</v>
      </c>
      <c r="R4108" s="137">
        <v>9.6396133460270992</v>
      </c>
      <c r="S4108" s="137">
        <v>30.148071398750901</v>
      </c>
      <c r="T4108" s="137">
        <v>31.6194328894011</v>
      </c>
      <c r="U4108" s="137">
        <v>34.795409754416603</v>
      </c>
      <c r="V4108" s="1">
        <v>0</v>
      </c>
      <c r="W4108" s="1">
        <v>1658821</v>
      </c>
      <c r="X4108" s="1">
        <v>0</v>
      </c>
      <c r="Y4108" s="1">
        <v>0</v>
      </c>
      <c r="Z4108" s="1">
        <v>0</v>
      </c>
      <c r="AA4108" s="1">
        <v>3939286</v>
      </c>
      <c r="AB4108" s="1">
        <v>12084496</v>
      </c>
      <c r="AC4108" s="1">
        <v>4247604</v>
      </c>
      <c r="AD4108" s="1">
        <v>6452592</v>
      </c>
      <c r="AE4108" s="1">
        <v>753901</v>
      </c>
      <c r="AH4108" s="136">
        <f t="shared" si="64"/>
        <v>42627</v>
      </c>
      <c r="AI4108" s="177">
        <f>HLOOKUP(附加题模型!$E$2,历史数据!$B$3:$K$5000,ROW(A4106),)</f>
        <v>34.326258162222302</v>
      </c>
      <c r="AJ4108" s="177">
        <f>HLOOKUP(附加题模型!$E$2,历史数据!$L$3:$U$5000,ROW(A4106),)</f>
        <v>34.795409754416603</v>
      </c>
    </row>
    <row r="4109" spans="1:36" x14ac:dyDescent="0.2">
      <c r="A4109" s="148">
        <v>42632</v>
      </c>
      <c r="B4109" s="137">
        <v>22.639716003461199</v>
      </c>
      <c r="C4109" s="137">
        <v>108.91871482757399</v>
      </c>
      <c r="D4109" s="137">
        <v>16.975867989777299</v>
      </c>
      <c r="E4109" s="137">
        <v>10.7070783343994</v>
      </c>
      <c r="F4109" s="137">
        <v>17.047232744466701</v>
      </c>
      <c r="G4109" s="137">
        <v>53.297601047521901</v>
      </c>
      <c r="H4109" s="137">
        <v>9.6263539053860807</v>
      </c>
      <c r="I4109" s="137">
        <v>30.1068855088619</v>
      </c>
      <c r="J4109" s="137">
        <v>31.691843804415001</v>
      </c>
      <c r="K4109" s="137">
        <v>34.834505720432801</v>
      </c>
      <c r="L4109" s="137">
        <v>22.639716003461199</v>
      </c>
      <c r="M4109" s="137">
        <v>110.822888163721</v>
      </c>
      <c r="N4109" s="137">
        <v>16.975867989777299</v>
      </c>
      <c r="O4109" s="137">
        <v>10.7070783343994</v>
      </c>
      <c r="P4109" s="137">
        <v>17.047232744466701</v>
      </c>
      <c r="Q4109" s="137">
        <v>54.034858929447203</v>
      </c>
      <c r="R4109" s="137">
        <v>9.7059105492322395</v>
      </c>
      <c r="S4109" s="137">
        <v>30.642302077418901</v>
      </c>
      <c r="T4109" s="137">
        <v>32.464226897896602</v>
      </c>
      <c r="U4109" s="137">
        <v>35.329721289971403</v>
      </c>
      <c r="V4109" s="1">
        <v>0</v>
      </c>
      <c r="W4109" s="1">
        <v>2139142</v>
      </c>
      <c r="X4109" s="1">
        <v>0</v>
      </c>
      <c r="Y4109" s="1">
        <v>0</v>
      </c>
      <c r="Z4109" s="1">
        <v>0</v>
      </c>
      <c r="AA4109" s="1">
        <v>2274469</v>
      </c>
      <c r="AB4109" s="1">
        <v>8329868</v>
      </c>
      <c r="AC4109" s="1">
        <v>3793015</v>
      </c>
      <c r="AD4109" s="1">
        <v>6414006</v>
      </c>
      <c r="AE4109" s="1">
        <v>639800</v>
      </c>
      <c r="AH4109" s="136">
        <f t="shared" si="64"/>
        <v>42632</v>
      </c>
      <c r="AI4109" s="177">
        <f>HLOOKUP(附加题模型!$E$2,历史数据!$B$3:$K$5000,ROW(A4107),)</f>
        <v>34.834505720432801</v>
      </c>
      <c r="AJ4109" s="177">
        <f>HLOOKUP(附加题模型!$E$2,历史数据!$L$3:$U$5000,ROW(A4107),)</f>
        <v>35.329721289971403</v>
      </c>
    </row>
    <row r="4110" spans="1:36" x14ac:dyDescent="0.2">
      <c r="A4110" s="148">
        <v>42633</v>
      </c>
      <c r="B4110" s="137">
        <v>22.639716003461199</v>
      </c>
      <c r="C4110" s="137">
        <v>111.584557498179</v>
      </c>
      <c r="D4110" s="137">
        <v>16.975867989777299</v>
      </c>
      <c r="E4110" s="137">
        <v>10.7070783343994</v>
      </c>
      <c r="F4110" s="137">
        <v>17.047232744466701</v>
      </c>
      <c r="G4110" s="137">
        <v>54.157735243101499</v>
      </c>
      <c r="H4110" s="137">
        <v>9.7191699898732704</v>
      </c>
      <c r="I4110" s="137">
        <v>30.683487967307901</v>
      </c>
      <c r="J4110" s="137">
        <v>32.391815982882697</v>
      </c>
      <c r="K4110" s="137">
        <v>35.355785267315497</v>
      </c>
      <c r="L4110" s="137">
        <v>22.639716003461199</v>
      </c>
      <c r="M4110" s="137">
        <v>110.746721230275</v>
      </c>
      <c r="N4110" s="137">
        <v>16.975867989777299</v>
      </c>
      <c r="O4110" s="137">
        <v>10.7070783343994</v>
      </c>
      <c r="P4110" s="137">
        <v>17.047232744466701</v>
      </c>
      <c r="Q4110" s="137">
        <v>55.079307595508197</v>
      </c>
      <c r="R4110" s="137">
        <v>9.5335378208988804</v>
      </c>
      <c r="S4110" s="137">
        <v>30.930603306641999</v>
      </c>
      <c r="T4110" s="137">
        <v>32.488363869567898</v>
      </c>
      <c r="U4110" s="137">
        <v>36.424408338424897</v>
      </c>
      <c r="V4110" s="1">
        <v>0</v>
      </c>
      <c r="W4110" s="1">
        <v>3486832</v>
      </c>
      <c r="X4110" s="1">
        <v>0</v>
      </c>
      <c r="Y4110" s="1">
        <v>0</v>
      </c>
      <c r="Z4110" s="1">
        <v>0</v>
      </c>
      <c r="AA4110" s="1">
        <v>3015508</v>
      </c>
      <c r="AB4110" s="1">
        <v>16294823</v>
      </c>
      <c r="AC4110" s="1">
        <v>4596044</v>
      </c>
      <c r="AD4110" s="1">
        <v>4606635</v>
      </c>
      <c r="AE4110" s="1">
        <v>1725800</v>
      </c>
      <c r="AH4110" s="136">
        <f t="shared" si="64"/>
        <v>42633</v>
      </c>
      <c r="AI4110" s="177">
        <f>HLOOKUP(附加题模型!$E$2,历史数据!$B$3:$K$5000,ROW(A4108),)</f>
        <v>35.355785267315497</v>
      </c>
      <c r="AJ4110" s="177">
        <f>HLOOKUP(附加题模型!$E$2,历史数据!$L$3:$U$5000,ROW(A4108),)</f>
        <v>36.424408338424897</v>
      </c>
    </row>
    <row r="4111" spans="1:36" x14ac:dyDescent="0.2">
      <c r="A4111" s="148">
        <v>42634</v>
      </c>
      <c r="B4111" s="137">
        <v>22.639716003461199</v>
      </c>
      <c r="C4111" s="137">
        <v>111.432223631288</v>
      </c>
      <c r="D4111" s="137">
        <v>16.975867989777299</v>
      </c>
      <c r="E4111" s="137">
        <v>10.7070783343994</v>
      </c>
      <c r="F4111" s="137">
        <v>17.047232744466701</v>
      </c>
      <c r="G4111" s="137">
        <v>55.171464830748903</v>
      </c>
      <c r="H4111" s="137">
        <v>9.5070189396168292</v>
      </c>
      <c r="I4111" s="137">
        <v>31.054160976308999</v>
      </c>
      <c r="J4111" s="137">
        <v>32.512500841239202</v>
      </c>
      <c r="K4111" s="137">
        <v>36.645952145850003</v>
      </c>
      <c r="L4111" s="137">
        <v>22.639716003461199</v>
      </c>
      <c r="M4111" s="137">
        <v>113.336396967434</v>
      </c>
      <c r="N4111" s="137">
        <v>16.975867989777299</v>
      </c>
      <c r="O4111" s="137">
        <v>10.7070783343994</v>
      </c>
      <c r="P4111" s="137">
        <v>17.047232744466701</v>
      </c>
      <c r="Q4111" s="137">
        <v>55.171464830748903</v>
      </c>
      <c r="R4111" s="137">
        <v>9.8385049556425201</v>
      </c>
      <c r="S4111" s="137">
        <v>31.095346866198</v>
      </c>
      <c r="T4111" s="137">
        <v>32.512500841239202</v>
      </c>
      <c r="U4111" s="137">
        <v>36.672016123194197</v>
      </c>
      <c r="V4111" s="1">
        <v>0</v>
      </c>
      <c r="W4111" s="1">
        <v>2090864</v>
      </c>
      <c r="X4111" s="1">
        <v>0</v>
      </c>
      <c r="Y4111" s="1">
        <v>0</v>
      </c>
      <c r="Z4111" s="1">
        <v>0</v>
      </c>
      <c r="AA4111" s="1">
        <v>1759402</v>
      </c>
      <c r="AB4111" s="1">
        <v>20358086</v>
      </c>
      <c r="AC4111" s="1">
        <v>5502226</v>
      </c>
      <c r="AD4111" s="1">
        <v>3244785</v>
      </c>
      <c r="AE4111" s="1">
        <v>1006817</v>
      </c>
      <c r="AH4111" s="136">
        <f t="shared" si="64"/>
        <v>42634</v>
      </c>
      <c r="AI4111" s="177">
        <f>HLOOKUP(附加题模型!$E$2,历史数据!$B$3:$K$5000,ROW(A4109),)</f>
        <v>36.645952145850003</v>
      </c>
      <c r="AJ4111" s="177">
        <f>HLOOKUP(附加题模型!$E$2,历史数据!$L$3:$U$5000,ROW(A4109),)</f>
        <v>36.672016123194197</v>
      </c>
    </row>
    <row r="4112" spans="1:36" x14ac:dyDescent="0.2">
      <c r="A4112" s="148">
        <v>42635</v>
      </c>
      <c r="B4112" s="137">
        <v>22.639716003461199</v>
      </c>
      <c r="C4112" s="137">
        <v>115.39290417047199</v>
      </c>
      <c r="D4112" s="137">
        <v>16.975867989777299</v>
      </c>
      <c r="E4112" s="137">
        <v>10.7070783343994</v>
      </c>
      <c r="F4112" s="137">
        <v>17.047232744466701</v>
      </c>
      <c r="G4112" s="137">
        <v>55.294341144403099</v>
      </c>
      <c r="H4112" s="137">
        <v>9.8119860743604601</v>
      </c>
      <c r="I4112" s="137">
        <v>31.218904535865001</v>
      </c>
      <c r="J4112" s="137">
        <v>32.681459642938201</v>
      </c>
      <c r="K4112" s="137">
        <v>36.645952145850003</v>
      </c>
      <c r="L4112" s="137">
        <v>22.639716003461199</v>
      </c>
      <c r="M4112" s="137">
        <v>111.81305829851701</v>
      </c>
      <c r="N4112" s="137">
        <v>16.975867989777299</v>
      </c>
      <c r="O4112" s="137">
        <v>10.7070783343994</v>
      </c>
      <c r="P4112" s="137">
        <v>17.047232744466701</v>
      </c>
      <c r="Q4112" s="137">
        <v>56.123756261569099</v>
      </c>
      <c r="R4112" s="137">
        <v>9.8252455150014892</v>
      </c>
      <c r="S4112" s="137">
        <v>31.054160976308999</v>
      </c>
      <c r="T4112" s="137">
        <v>32.729733586280801</v>
      </c>
      <c r="U4112" s="137">
        <v>36.7241440778824</v>
      </c>
      <c r="V4112" s="1">
        <v>0</v>
      </c>
      <c r="W4112" s="1">
        <v>2279183</v>
      </c>
      <c r="X4112" s="1">
        <v>0</v>
      </c>
      <c r="Y4112" s="1">
        <v>0</v>
      </c>
      <c r="Z4112" s="1">
        <v>0</v>
      </c>
      <c r="AA4112" s="1">
        <v>3683468</v>
      </c>
      <c r="AB4112" s="1">
        <v>12976453</v>
      </c>
      <c r="AC4112" s="1">
        <v>5251756</v>
      </c>
      <c r="AD4112" s="1">
        <v>4669210</v>
      </c>
      <c r="AE4112" s="1">
        <v>702301</v>
      </c>
      <c r="AH4112" s="136">
        <f t="shared" si="64"/>
        <v>42635</v>
      </c>
      <c r="AI4112" s="177">
        <f>HLOOKUP(附加题模型!$E$2,历史数据!$B$3:$K$5000,ROW(A4110),)</f>
        <v>36.645952145850003</v>
      </c>
      <c r="AJ4112" s="177">
        <f>HLOOKUP(附加题模型!$E$2,历史数据!$L$3:$U$5000,ROW(A4110),)</f>
        <v>36.7241440778824</v>
      </c>
    </row>
    <row r="4113" spans="1:36" x14ac:dyDescent="0.2">
      <c r="A4113" s="148">
        <v>42636</v>
      </c>
      <c r="B4113" s="137">
        <v>22.639716003461199</v>
      </c>
      <c r="C4113" s="137">
        <v>111.584557498179</v>
      </c>
      <c r="D4113" s="137">
        <v>16.975867989777299</v>
      </c>
      <c r="E4113" s="137">
        <v>10.7070783343994</v>
      </c>
      <c r="F4113" s="137">
        <v>17.047232744466701</v>
      </c>
      <c r="G4113" s="137">
        <v>56.0315990263285</v>
      </c>
      <c r="H4113" s="137">
        <v>9.8385049556425201</v>
      </c>
      <c r="I4113" s="137">
        <v>31.218904535865001</v>
      </c>
      <c r="J4113" s="137">
        <v>32.898692387979899</v>
      </c>
      <c r="K4113" s="137">
        <v>36.632920157177999</v>
      </c>
      <c r="L4113" s="137">
        <v>22.639716003461199</v>
      </c>
      <c r="M4113" s="137">
        <v>112.650894566421</v>
      </c>
      <c r="N4113" s="137">
        <v>16.975867989777299</v>
      </c>
      <c r="O4113" s="137">
        <v>10.7070783343994</v>
      </c>
      <c r="P4113" s="137">
        <v>17.047232744466701</v>
      </c>
      <c r="Q4113" s="137">
        <v>55.847284555847096</v>
      </c>
      <c r="R4113" s="137">
        <v>9.9048021588476605</v>
      </c>
      <c r="S4113" s="137">
        <v>31.177718645976</v>
      </c>
      <c r="T4113" s="137">
        <v>33.019377246336397</v>
      </c>
      <c r="U4113" s="137">
        <v>36.685048111866202</v>
      </c>
      <c r="V4113" s="1">
        <v>0</v>
      </c>
      <c r="W4113" s="1">
        <v>1743452</v>
      </c>
      <c r="X4113" s="1">
        <v>0</v>
      </c>
      <c r="Y4113" s="1">
        <v>0</v>
      </c>
      <c r="Z4113" s="1">
        <v>0</v>
      </c>
      <c r="AA4113" s="1">
        <v>2446032</v>
      </c>
      <c r="AB4113" s="1">
        <v>12915871</v>
      </c>
      <c r="AC4113" s="1">
        <v>7644041</v>
      </c>
      <c r="AD4113" s="1">
        <v>3396125</v>
      </c>
      <c r="AE4113" s="1">
        <v>640700</v>
      </c>
      <c r="AH4113" s="136">
        <f t="shared" si="64"/>
        <v>42636</v>
      </c>
      <c r="AI4113" s="177">
        <f>HLOOKUP(附加题模型!$E$2,历史数据!$B$3:$K$5000,ROW(A4111),)</f>
        <v>36.632920157177999</v>
      </c>
      <c r="AJ4113" s="177">
        <f>HLOOKUP(附加题模型!$E$2,历史数据!$L$3:$U$5000,ROW(A4111),)</f>
        <v>36.685048111866202</v>
      </c>
    </row>
    <row r="4114" spans="1:36" x14ac:dyDescent="0.2">
      <c r="A4114" s="148">
        <v>42639</v>
      </c>
      <c r="B4114" s="137">
        <v>22.639716003461199</v>
      </c>
      <c r="C4114" s="137">
        <v>112.1177260323</v>
      </c>
      <c r="D4114" s="137">
        <v>16.975867989777299</v>
      </c>
      <c r="E4114" s="137">
        <v>10.7070783343994</v>
      </c>
      <c r="F4114" s="137">
        <v>17.047232744466701</v>
      </c>
      <c r="G4114" s="137">
        <v>55.785846399020002</v>
      </c>
      <c r="H4114" s="137">
        <v>9.8782832775656004</v>
      </c>
      <c r="I4114" s="137">
        <v>31.218904535865001</v>
      </c>
      <c r="J4114" s="137">
        <v>33.260746963049399</v>
      </c>
      <c r="K4114" s="137">
        <v>36.645952145850003</v>
      </c>
      <c r="L4114" s="137">
        <v>22.639716003461199</v>
      </c>
      <c r="M4114" s="137">
        <v>110.13738576270801</v>
      </c>
      <c r="N4114" s="137">
        <v>16.975867989777299</v>
      </c>
      <c r="O4114" s="137">
        <v>10.7070783343994</v>
      </c>
      <c r="P4114" s="137">
        <v>17.047232744466701</v>
      </c>
      <c r="Q4114" s="137">
        <v>54.925712203440398</v>
      </c>
      <c r="R4114" s="137">
        <v>9.5202783802578494</v>
      </c>
      <c r="S4114" s="137">
        <v>30.6011161875299</v>
      </c>
      <c r="T4114" s="137">
        <v>32.440089926225298</v>
      </c>
      <c r="U4114" s="137">
        <v>35.525201120052301</v>
      </c>
      <c r="V4114" s="1">
        <v>0</v>
      </c>
      <c r="W4114" s="1">
        <v>2402503</v>
      </c>
      <c r="X4114" s="1">
        <v>0</v>
      </c>
      <c r="Y4114" s="1">
        <v>0</v>
      </c>
      <c r="Z4114" s="1">
        <v>0</v>
      </c>
      <c r="AA4114" s="1">
        <v>3313434</v>
      </c>
      <c r="AB4114" s="1">
        <v>16827373</v>
      </c>
      <c r="AC4114" s="1">
        <v>6115779</v>
      </c>
      <c r="AD4114" s="1">
        <v>6508374</v>
      </c>
      <c r="AE4114" s="1">
        <v>943800</v>
      </c>
      <c r="AH4114" s="136">
        <f t="shared" si="64"/>
        <v>42639</v>
      </c>
      <c r="AI4114" s="177">
        <f>HLOOKUP(附加题模型!$E$2,历史数据!$B$3:$K$5000,ROW(A4112),)</f>
        <v>36.645952145850003</v>
      </c>
      <c r="AJ4114" s="177">
        <f>HLOOKUP(附加题模型!$E$2,历史数据!$L$3:$U$5000,ROW(A4112),)</f>
        <v>35.525201120052301</v>
      </c>
    </row>
    <row r="4115" spans="1:36" x14ac:dyDescent="0.2">
      <c r="A4115" s="148">
        <v>42640</v>
      </c>
      <c r="B4115" s="137">
        <v>22.639716003461199</v>
      </c>
      <c r="C4115" s="137">
        <v>109.68038416203299</v>
      </c>
      <c r="D4115" s="137">
        <v>16.975867989777299</v>
      </c>
      <c r="E4115" s="137">
        <v>10.7070783343994</v>
      </c>
      <c r="F4115" s="137">
        <v>17.047232744466701</v>
      </c>
      <c r="G4115" s="137">
        <v>54.6799595761319</v>
      </c>
      <c r="H4115" s="137">
        <v>9.6130944647450498</v>
      </c>
      <c r="I4115" s="137">
        <v>30.477558517862899</v>
      </c>
      <c r="J4115" s="137">
        <v>32.102172322827101</v>
      </c>
      <c r="K4115" s="137">
        <v>35.837968848181902</v>
      </c>
      <c r="L4115" s="137">
        <v>22.639716003461199</v>
      </c>
      <c r="M4115" s="137">
        <v>109.832718028925</v>
      </c>
      <c r="N4115" s="137">
        <v>16.975867989777299</v>
      </c>
      <c r="O4115" s="137">
        <v>10.7070783343994</v>
      </c>
      <c r="P4115" s="137">
        <v>17.047232744466701</v>
      </c>
      <c r="Q4115" s="137">
        <v>54.618521419304798</v>
      </c>
      <c r="R4115" s="137">
        <v>9.5865755834629898</v>
      </c>
      <c r="S4115" s="137">
        <v>30.436372627973899</v>
      </c>
      <c r="T4115" s="137">
        <v>32.560774784581703</v>
      </c>
      <c r="U4115" s="137">
        <v>36.294088451704198</v>
      </c>
      <c r="V4115" s="1">
        <v>0</v>
      </c>
      <c r="W4115" s="1">
        <v>2887001</v>
      </c>
      <c r="X4115" s="1">
        <v>0</v>
      </c>
      <c r="Y4115" s="1">
        <v>0</v>
      </c>
      <c r="Z4115" s="1">
        <v>0</v>
      </c>
      <c r="AA4115" s="1">
        <v>2808057</v>
      </c>
      <c r="AB4115" s="1">
        <v>10244239</v>
      </c>
      <c r="AC4115" s="1">
        <v>4987945</v>
      </c>
      <c r="AD4115" s="1">
        <v>3392713</v>
      </c>
      <c r="AE4115" s="1">
        <v>638801</v>
      </c>
      <c r="AH4115" s="136">
        <f t="shared" si="64"/>
        <v>42640</v>
      </c>
      <c r="AI4115" s="177">
        <f>HLOOKUP(附加题模型!$E$2,历史数据!$B$3:$K$5000,ROW(A4113),)</f>
        <v>35.837968848181902</v>
      </c>
      <c r="AJ4115" s="177">
        <f>HLOOKUP(附加题模型!$E$2,历史数据!$L$3:$U$5000,ROW(A4113),)</f>
        <v>36.294088451704198</v>
      </c>
    </row>
    <row r="4116" spans="1:36" x14ac:dyDescent="0.2">
      <c r="A4116" s="148">
        <v>42641</v>
      </c>
      <c r="B4116" s="137">
        <v>22.639716003461199</v>
      </c>
      <c r="C4116" s="137">
        <v>108.91871482757399</v>
      </c>
      <c r="D4116" s="137">
        <v>16.975867989777299</v>
      </c>
      <c r="E4116" s="137">
        <v>10.7070783343994</v>
      </c>
      <c r="F4116" s="137">
        <v>17.047232744466701</v>
      </c>
      <c r="G4116" s="137">
        <v>54.6799595761319</v>
      </c>
      <c r="H4116" s="137">
        <v>9.6528727866681301</v>
      </c>
      <c r="I4116" s="137">
        <v>30.436372627973899</v>
      </c>
      <c r="J4116" s="137">
        <v>32.536637812910399</v>
      </c>
      <c r="K4116" s="137">
        <v>36.0334486782629</v>
      </c>
      <c r="L4116" s="137">
        <v>22.639716003461199</v>
      </c>
      <c r="M4116" s="137">
        <v>107.852377759332</v>
      </c>
      <c r="N4116" s="137">
        <v>16.975867989777299</v>
      </c>
      <c r="O4116" s="137">
        <v>10.7070783343994</v>
      </c>
      <c r="P4116" s="137">
        <v>17.047232744466701</v>
      </c>
      <c r="Q4116" s="137">
        <v>55.3557793012302</v>
      </c>
      <c r="R4116" s="137">
        <v>9.6661322273091592</v>
      </c>
      <c r="S4116" s="137">
        <v>30.5187444077519</v>
      </c>
      <c r="T4116" s="137">
        <v>32.126309294498398</v>
      </c>
      <c r="U4116" s="137">
        <v>36.515632259129397</v>
      </c>
      <c r="V4116" s="1">
        <v>0</v>
      </c>
      <c r="W4116" s="1">
        <v>1428801</v>
      </c>
      <c r="X4116" s="1">
        <v>0</v>
      </c>
      <c r="Y4116" s="1">
        <v>0</v>
      </c>
      <c r="Z4116" s="1">
        <v>0</v>
      </c>
      <c r="AA4116" s="1">
        <v>1638446</v>
      </c>
      <c r="AB4116" s="1">
        <v>13131222</v>
      </c>
      <c r="AC4116" s="1">
        <v>4800278</v>
      </c>
      <c r="AD4116" s="1">
        <v>2125833</v>
      </c>
      <c r="AE4116" s="1">
        <v>997301</v>
      </c>
      <c r="AH4116" s="136">
        <f t="shared" si="64"/>
        <v>42641</v>
      </c>
      <c r="AI4116" s="177">
        <f>HLOOKUP(附加题模型!$E$2,历史数据!$B$3:$K$5000,ROW(A4114),)</f>
        <v>36.0334486782629</v>
      </c>
      <c r="AJ4116" s="177">
        <f>HLOOKUP(附加题模型!$E$2,历史数据!$L$3:$U$5000,ROW(A4114),)</f>
        <v>36.515632259129397</v>
      </c>
    </row>
    <row r="4117" spans="1:36" x14ac:dyDescent="0.2">
      <c r="A4117" s="148">
        <v>42642</v>
      </c>
      <c r="B4117" s="137">
        <v>22.639716003461199</v>
      </c>
      <c r="C4117" s="137">
        <v>108.157045493116</v>
      </c>
      <c r="D4117" s="137">
        <v>16.975867989777299</v>
      </c>
      <c r="E4117" s="137">
        <v>10.7070783343994</v>
      </c>
      <c r="F4117" s="137">
        <v>17.047232744466701</v>
      </c>
      <c r="G4117" s="137">
        <v>55.816565477433599</v>
      </c>
      <c r="H4117" s="137">
        <v>9.7324294305142995</v>
      </c>
      <c r="I4117" s="137">
        <v>30.642302077418901</v>
      </c>
      <c r="J4117" s="137">
        <v>32.246994152854903</v>
      </c>
      <c r="K4117" s="137">
        <v>36.228928508343898</v>
      </c>
      <c r="L4117" s="137">
        <v>22.639716003461199</v>
      </c>
      <c r="M4117" s="137">
        <v>108.46171322689899</v>
      </c>
      <c r="N4117" s="137">
        <v>16.975867989777299</v>
      </c>
      <c r="O4117" s="137">
        <v>10.7070783343994</v>
      </c>
      <c r="P4117" s="137">
        <v>17.047232744466701</v>
      </c>
      <c r="Q4117" s="137">
        <v>56.093037183155602</v>
      </c>
      <c r="R4117" s="137">
        <v>9.7987266337194292</v>
      </c>
      <c r="S4117" s="137">
        <v>30.807045636975001</v>
      </c>
      <c r="T4117" s="137">
        <v>33.260746963049399</v>
      </c>
      <c r="U4117" s="137">
        <v>36.632920157177999</v>
      </c>
      <c r="V4117" s="1">
        <v>0</v>
      </c>
      <c r="W4117" s="1">
        <v>824386</v>
      </c>
      <c r="X4117" s="1">
        <v>0</v>
      </c>
      <c r="Y4117" s="1">
        <v>0</v>
      </c>
      <c r="Z4117" s="1">
        <v>0</v>
      </c>
      <c r="AA4117" s="1">
        <v>2193464</v>
      </c>
      <c r="AB4117" s="1">
        <v>13731194</v>
      </c>
      <c r="AC4117" s="1">
        <v>5116622</v>
      </c>
      <c r="AD4117" s="1">
        <v>4455339</v>
      </c>
      <c r="AE4117" s="1">
        <v>673902</v>
      </c>
      <c r="AH4117" s="136">
        <f t="shared" si="64"/>
        <v>42642</v>
      </c>
      <c r="AI4117" s="177">
        <f>HLOOKUP(附加题模型!$E$2,历史数据!$B$3:$K$5000,ROW(A4115),)</f>
        <v>36.228928508343898</v>
      </c>
      <c r="AJ4117" s="177">
        <f>HLOOKUP(附加题模型!$E$2,历史数据!$L$3:$U$5000,ROW(A4115),)</f>
        <v>36.632920157177999</v>
      </c>
    </row>
    <row r="4118" spans="1:36" x14ac:dyDescent="0.2">
      <c r="A4118" s="148">
        <v>42643</v>
      </c>
      <c r="B4118" s="137">
        <v>22.639716003461199</v>
      </c>
      <c r="C4118" s="137">
        <v>108.537880160345</v>
      </c>
      <c r="D4118" s="137">
        <v>16.975867989777299</v>
      </c>
      <c r="E4118" s="137">
        <v>10.7070783343994</v>
      </c>
      <c r="F4118" s="137">
        <v>17.047232744466701</v>
      </c>
      <c r="G4118" s="137">
        <v>56.062318104741998</v>
      </c>
      <c r="H4118" s="137">
        <v>9.8252455150014892</v>
      </c>
      <c r="I4118" s="137">
        <v>30.807045636975001</v>
      </c>
      <c r="J4118" s="137">
        <v>33.212473019706799</v>
      </c>
      <c r="K4118" s="137">
        <v>36.489568281785203</v>
      </c>
      <c r="L4118" s="137">
        <v>22.639716003461199</v>
      </c>
      <c r="M4118" s="137">
        <v>108.157045493116</v>
      </c>
      <c r="N4118" s="137">
        <v>16.975867989777299</v>
      </c>
      <c r="O4118" s="137">
        <v>10.7070783343994</v>
      </c>
      <c r="P4118" s="137">
        <v>17.047232744466701</v>
      </c>
      <c r="Q4118" s="137">
        <v>56.983890457148703</v>
      </c>
      <c r="R4118" s="137">
        <v>9.9976182433348502</v>
      </c>
      <c r="S4118" s="137">
        <v>31.342462205532001</v>
      </c>
      <c r="T4118" s="137">
        <v>33.140062104692902</v>
      </c>
      <c r="U4118" s="137">
        <v>36.385312372408698</v>
      </c>
      <c r="V4118" s="1">
        <v>0</v>
      </c>
      <c r="W4118" s="1">
        <v>1153800</v>
      </c>
      <c r="X4118" s="1">
        <v>0</v>
      </c>
      <c r="Y4118" s="1">
        <v>0</v>
      </c>
      <c r="Z4118" s="1">
        <v>0</v>
      </c>
      <c r="AA4118" s="1">
        <v>3148174</v>
      </c>
      <c r="AB4118" s="1">
        <v>19188304</v>
      </c>
      <c r="AC4118" s="1">
        <v>5613709</v>
      </c>
      <c r="AD4118" s="1">
        <v>3643964</v>
      </c>
      <c r="AE4118" s="1">
        <v>434440</v>
      </c>
      <c r="AH4118" s="136">
        <f t="shared" si="64"/>
        <v>42643</v>
      </c>
      <c r="AI4118" s="177">
        <f>HLOOKUP(附加题模型!$E$2,历史数据!$B$3:$K$5000,ROW(A4116),)</f>
        <v>36.489568281785203</v>
      </c>
      <c r="AJ4118" s="177">
        <f>HLOOKUP(附加题模型!$E$2,历史数据!$L$3:$U$5000,ROW(A4116),)</f>
        <v>36.385312372408698</v>
      </c>
    </row>
    <row r="4119" spans="1:36" x14ac:dyDescent="0.2">
      <c r="A4119" s="148">
        <v>42653</v>
      </c>
      <c r="B4119" s="137">
        <v>22.639716003461199</v>
      </c>
      <c r="C4119" s="137">
        <v>108.309379360007</v>
      </c>
      <c r="D4119" s="137">
        <v>16.975867989777299</v>
      </c>
      <c r="E4119" s="137">
        <v>10.7070783343994</v>
      </c>
      <c r="F4119" s="137">
        <v>17.047232744466701</v>
      </c>
      <c r="G4119" s="137">
        <v>57.1682049276301</v>
      </c>
      <c r="H4119" s="137">
        <v>10.103693768463099</v>
      </c>
      <c r="I4119" s="137">
        <v>31.424833985309998</v>
      </c>
      <c r="J4119" s="137">
        <v>33.188336048035502</v>
      </c>
      <c r="K4119" s="137">
        <v>36.619888168505902</v>
      </c>
      <c r="L4119" s="137">
        <v>22.639716003461199</v>
      </c>
      <c r="M4119" s="137">
        <v>109.37571642824901</v>
      </c>
      <c r="N4119" s="137">
        <v>16.975867989777299</v>
      </c>
      <c r="O4119" s="137">
        <v>10.7070783343994</v>
      </c>
      <c r="P4119" s="137">
        <v>17.047232744466701</v>
      </c>
      <c r="Q4119" s="137">
        <v>56.922452300321602</v>
      </c>
      <c r="R4119" s="137">
        <v>10.130212649745101</v>
      </c>
      <c r="S4119" s="137">
        <v>31.589577544866</v>
      </c>
      <c r="T4119" s="137">
        <v>33.6228015381189</v>
      </c>
      <c r="U4119" s="137">
        <v>36.5026002704573</v>
      </c>
      <c r="V4119" s="1">
        <v>0</v>
      </c>
      <c r="W4119" s="1">
        <v>1775100</v>
      </c>
      <c r="X4119" s="1">
        <v>0</v>
      </c>
      <c r="Y4119" s="1">
        <v>0</v>
      </c>
      <c r="Z4119" s="1">
        <v>0</v>
      </c>
      <c r="AA4119" s="1">
        <v>3371992</v>
      </c>
      <c r="AB4119" s="1">
        <v>18300343</v>
      </c>
      <c r="AC4119" s="1">
        <v>7324312</v>
      </c>
      <c r="AD4119" s="1">
        <v>4371211</v>
      </c>
      <c r="AE4119" s="1">
        <v>1093300</v>
      </c>
      <c r="AH4119" s="136">
        <f t="shared" si="64"/>
        <v>42653</v>
      </c>
      <c r="AI4119" s="177">
        <f>HLOOKUP(附加题模型!$E$2,历史数据!$B$3:$K$5000,ROW(A4117),)</f>
        <v>36.619888168505902</v>
      </c>
      <c r="AJ4119" s="177">
        <f>HLOOKUP(附加题模型!$E$2,历史数据!$L$3:$U$5000,ROW(A4117),)</f>
        <v>36.5026002704573</v>
      </c>
    </row>
    <row r="4120" spans="1:36" x14ac:dyDescent="0.2">
      <c r="A4120" s="148">
        <v>42654</v>
      </c>
      <c r="B4120" s="137">
        <v>22.639716003461199</v>
      </c>
      <c r="C4120" s="137">
        <v>109.37571642824901</v>
      </c>
      <c r="D4120" s="137">
        <v>16.975867989777299</v>
      </c>
      <c r="E4120" s="137">
        <v>10.7070783343994</v>
      </c>
      <c r="F4120" s="137">
        <v>17.047232744466701</v>
      </c>
      <c r="G4120" s="137">
        <v>57.3218003196979</v>
      </c>
      <c r="H4120" s="137">
        <v>10.130212649745101</v>
      </c>
      <c r="I4120" s="137">
        <v>31.548391654976999</v>
      </c>
      <c r="J4120" s="137">
        <v>33.646938509790203</v>
      </c>
      <c r="K4120" s="137">
        <v>36.580792202489697</v>
      </c>
      <c r="L4120" s="137">
        <v>22.639716003461199</v>
      </c>
      <c r="M4120" s="137">
        <v>110.442053496491</v>
      </c>
      <c r="N4120" s="137">
        <v>16.975867989777299</v>
      </c>
      <c r="O4120" s="137">
        <v>10.7070783343994</v>
      </c>
      <c r="P4120" s="137">
        <v>17.047232744466701</v>
      </c>
      <c r="Q4120" s="137">
        <v>57.936181887968999</v>
      </c>
      <c r="R4120" s="137">
        <v>10.143472090386201</v>
      </c>
      <c r="S4120" s="137">
        <v>32.372109452757101</v>
      </c>
      <c r="T4120" s="137">
        <v>34.564143433299499</v>
      </c>
      <c r="U4120" s="137">
        <v>36.685048111866202</v>
      </c>
      <c r="V4120" s="1">
        <v>0</v>
      </c>
      <c r="W4120" s="1">
        <v>1288253</v>
      </c>
      <c r="X4120" s="1">
        <v>0</v>
      </c>
      <c r="Y4120" s="1">
        <v>0</v>
      </c>
      <c r="Z4120" s="1">
        <v>0</v>
      </c>
      <c r="AA4120" s="1">
        <v>2593884</v>
      </c>
      <c r="AB4120" s="1">
        <v>14102909</v>
      </c>
      <c r="AC4120" s="1">
        <v>13659786</v>
      </c>
      <c r="AD4120" s="1">
        <v>5618967</v>
      </c>
      <c r="AE4120" s="1">
        <v>1017079</v>
      </c>
      <c r="AH4120" s="136">
        <f t="shared" si="64"/>
        <v>42654</v>
      </c>
      <c r="AI4120" s="177">
        <f>HLOOKUP(附加题模型!$E$2,历史数据!$B$3:$K$5000,ROW(A4118),)</f>
        <v>36.580792202489697</v>
      </c>
      <c r="AJ4120" s="177">
        <f>HLOOKUP(附加题模型!$E$2,历史数据!$L$3:$U$5000,ROW(A4118),)</f>
        <v>36.685048111866202</v>
      </c>
    </row>
    <row r="4121" spans="1:36" x14ac:dyDescent="0.2">
      <c r="A4121" s="148">
        <v>42655</v>
      </c>
      <c r="B4121" s="137">
        <v>22.639716003461199</v>
      </c>
      <c r="C4121" s="137">
        <v>110.442053496491</v>
      </c>
      <c r="D4121" s="137">
        <v>16.975867989777299</v>
      </c>
      <c r="E4121" s="137">
        <v>10.7070783343994</v>
      </c>
      <c r="F4121" s="137">
        <v>17.047232744466701</v>
      </c>
      <c r="G4121" s="137">
        <v>57.936181887968999</v>
      </c>
      <c r="H4121" s="137">
        <v>10.143472090386201</v>
      </c>
      <c r="I4121" s="137">
        <v>32.124994113423099</v>
      </c>
      <c r="J4121" s="137">
        <v>34.395184631600401</v>
      </c>
      <c r="K4121" s="137">
        <v>36.632920157177999</v>
      </c>
      <c r="L4121" s="137">
        <v>22.639716003461199</v>
      </c>
      <c r="M4121" s="137">
        <v>111.584557498179</v>
      </c>
      <c r="N4121" s="137">
        <v>16.975867989777299</v>
      </c>
      <c r="O4121" s="137">
        <v>10.7070783343994</v>
      </c>
      <c r="P4121" s="137">
        <v>17.047232744466701</v>
      </c>
      <c r="Q4121" s="137">
        <v>59.5950121223011</v>
      </c>
      <c r="R4121" s="137">
        <v>10.1965098529503</v>
      </c>
      <c r="S4121" s="137">
        <v>32.124994113423099</v>
      </c>
      <c r="T4121" s="137">
        <v>34.636554348313403</v>
      </c>
      <c r="U4121" s="137">
        <v>37.440903454846101</v>
      </c>
      <c r="V4121" s="1">
        <v>0</v>
      </c>
      <c r="W4121" s="1">
        <v>1909283</v>
      </c>
      <c r="X4121" s="1">
        <v>0</v>
      </c>
      <c r="Y4121" s="1">
        <v>0</v>
      </c>
      <c r="Z4121" s="1">
        <v>0</v>
      </c>
      <c r="AA4121" s="1">
        <v>3733102</v>
      </c>
      <c r="AB4121" s="1">
        <v>25399551</v>
      </c>
      <c r="AC4121" s="1">
        <v>9479000</v>
      </c>
      <c r="AD4121" s="1">
        <v>3762247</v>
      </c>
      <c r="AE4121" s="1">
        <v>911803</v>
      </c>
      <c r="AH4121" s="136">
        <f t="shared" si="64"/>
        <v>42655</v>
      </c>
      <c r="AI4121" s="177">
        <f>HLOOKUP(附加题模型!$E$2,历史数据!$B$3:$K$5000,ROW(A4119),)</f>
        <v>36.632920157177999</v>
      </c>
      <c r="AJ4121" s="177">
        <f>HLOOKUP(附加题模型!$E$2,历史数据!$L$3:$U$5000,ROW(A4119),)</f>
        <v>37.440903454846101</v>
      </c>
    </row>
    <row r="4122" spans="1:36" x14ac:dyDescent="0.2">
      <c r="A4122" s="148">
        <v>42656</v>
      </c>
      <c r="B4122" s="137">
        <v>22.639716003461199</v>
      </c>
      <c r="C4122" s="137">
        <v>111.965392165409</v>
      </c>
      <c r="D4122" s="137">
        <v>16.975867989777299</v>
      </c>
      <c r="E4122" s="137">
        <v>10.7070783343994</v>
      </c>
      <c r="F4122" s="137">
        <v>17.047232744466701</v>
      </c>
      <c r="G4122" s="137">
        <v>59.932921984850204</v>
      </c>
      <c r="H4122" s="137">
        <v>10.2097692935913</v>
      </c>
      <c r="I4122" s="137">
        <v>32.124994113423099</v>
      </c>
      <c r="J4122" s="137">
        <v>34.7089652633273</v>
      </c>
      <c r="K4122" s="137">
        <v>37.675479250943297</v>
      </c>
      <c r="L4122" s="137">
        <v>22.639716003461199</v>
      </c>
      <c r="M4122" s="137">
        <v>111.660724431625</v>
      </c>
      <c r="N4122" s="137">
        <v>16.975867989777299</v>
      </c>
      <c r="O4122" s="137">
        <v>10.7070783343994</v>
      </c>
      <c r="P4122" s="137">
        <v>17.047232744466701</v>
      </c>
      <c r="Q4122" s="137">
        <v>60.793056180429801</v>
      </c>
      <c r="R4122" s="137">
        <v>10.355623140642599</v>
      </c>
      <c r="S4122" s="137">
        <v>32.1661800033121</v>
      </c>
      <c r="T4122" s="137">
        <v>34.250362801572599</v>
      </c>
      <c r="U4122" s="137">
        <v>37.323615556797499</v>
      </c>
      <c r="V4122" s="1">
        <v>0</v>
      </c>
      <c r="W4122" s="1">
        <v>1030406</v>
      </c>
      <c r="X4122" s="1">
        <v>0</v>
      </c>
      <c r="Y4122" s="1">
        <v>0</v>
      </c>
      <c r="Z4122" s="1">
        <v>0</v>
      </c>
      <c r="AA4122" s="1">
        <v>2453407</v>
      </c>
      <c r="AB4122" s="1">
        <v>18204830</v>
      </c>
      <c r="AC4122" s="1">
        <v>7574965</v>
      </c>
      <c r="AD4122" s="1">
        <v>4073711</v>
      </c>
      <c r="AE4122" s="1">
        <v>536410</v>
      </c>
      <c r="AH4122" s="136">
        <f t="shared" si="64"/>
        <v>42656</v>
      </c>
      <c r="AI4122" s="177">
        <f>HLOOKUP(附加题模型!$E$2,历史数据!$B$3:$K$5000,ROW(A4120),)</f>
        <v>37.675479250943297</v>
      </c>
      <c r="AJ4122" s="177">
        <f>HLOOKUP(附加题模型!$E$2,历史数据!$L$3:$U$5000,ROW(A4120),)</f>
        <v>37.323615556797499</v>
      </c>
    </row>
    <row r="4123" spans="1:36" x14ac:dyDescent="0.2">
      <c r="A4123" s="148">
        <v>42657</v>
      </c>
      <c r="B4123" s="137">
        <v>22.639716003461199</v>
      </c>
      <c r="C4123" s="137">
        <v>111.20372283095</v>
      </c>
      <c r="D4123" s="137">
        <v>16.975867989777299</v>
      </c>
      <c r="E4123" s="137">
        <v>10.7070783343994</v>
      </c>
      <c r="F4123" s="137">
        <v>17.047232744466701</v>
      </c>
      <c r="G4123" s="137">
        <v>61.468875905528101</v>
      </c>
      <c r="H4123" s="137">
        <v>10.302585378078501</v>
      </c>
      <c r="I4123" s="137">
        <v>32.1661800033121</v>
      </c>
      <c r="J4123" s="137">
        <v>34.322773716586497</v>
      </c>
      <c r="K4123" s="137">
        <v>37.167231692732699</v>
      </c>
      <c r="L4123" s="137">
        <v>22.639716003461199</v>
      </c>
      <c r="M4123" s="137">
        <v>112.193892965746</v>
      </c>
      <c r="N4123" s="137">
        <v>16.975867989777299</v>
      </c>
      <c r="O4123" s="137">
        <v>10.7070783343994</v>
      </c>
      <c r="P4123" s="137">
        <v>17.047232744466701</v>
      </c>
      <c r="Q4123" s="137">
        <v>63.834244943371999</v>
      </c>
      <c r="R4123" s="137">
        <v>10.262807056155401</v>
      </c>
      <c r="S4123" s="137">
        <v>32.083808223534099</v>
      </c>
      <c r="T4123" s="137">
        <v>34.105540971544897</v>
      </c>
      <c r="U4123" s="137">
        <v>37.141167715388498</v>
      </c>
      <c r="V4123" s="1">
        <v>0</v>
      </c>
      <c r="W4123" s="1">
        <v>1057477</v>
      </c>
      <c r="X4123" s="1">
        <v>0</v>
      </c>
      <c r="Y4123" s="1">
        <v>0</v>
      </c>
      <c r="Z4123" s="1">
        <v>0</v>
      </c>
      <c r="AA4123" s="1">
        <v>4654459</v>
      </c>
      <c r="AB4123" s="1">
        <v>14434722</v>
      </c>
      <c r="AC4123" s="1">
        <v>6722431</v>
      </c>
      <c r="AD4123" s="1">
        <v>3242740</v>
      </c>
      <c r="AE4123" s="1">
        <v>485900</v>
      </c>
      <c r="AH4123" s="136">
        <f t="shared" si="64"/>
        <v>42657</v>
      </c>
      <c r="AI4123" s="177">
        <f>HLOOKUP(附加题模型!$E$2,历史数据!$B$3:$K$5000,ROW(A4121),)</f>
        <v>37.167231692732699</v>
      </c>
      <c r="AJ4123" s="177">
        <f>HLOOKUP(附加题模型!$E$2,历史数据!$L$3:$U$5000,ROW(A4121),)</f>
        <v>37.141167715388498</v>
      </c>
    </row>
    <row r="4124" spans="1:36" x14ac:dyDescent="0.2">
      <c r="A4124" s="148">
        <v>42660</v>
      </c>
      <c r="B4124" s="137">
        <v>22.639716003461199</v>
      </c>
      <c r="C4124" s="137">
        <v>111.965392165409</v>
      </c>
      <c r="D4124" s="137">
        <v>16.975867989777299</v>
      </c>
      <c r="E4124" s="137">
        <v>10.7070783343994</v>
      </c>
      <c r="F4124" s="137">
        <v>17.047232744466701</v>
      </c>
      <c r="G4124" s="137">
        <v>64.510064668470307</v>
      </c>
      <c r="H4124" s="137">
        <v>10.262807056155401</v>
      </c>
      <c r="I4124" s="137">
        <v>32.083808223534099</v>
      </c>
      <c r="J4124" s="137">
        <v>34.105540971544897</v>
      </c>
      <c r="K4124" s="137">
        <v>37.141167715388498</v>
      </c>
      <c r="L4124" s="137">
        <v>22.639716003461199</v>
      </c>
      <c r="M4124" s="137">
        <v>112.72706149986701</v>
      </c>
      <c r="N4124" s="137">
        <v>16.975867989777299</v>
      </c>
      <c r="O4124" s="137">
        <v>10.7070783343994</v>
      </c>
      <c r="P4124" s="137">
        <v>17.047232744466701</v>
      </c>
      <c r="Q4124" s="137">
        <v>62.113976552212797</v>
      </c>
      <c r="R4124" s="137">
        <v>10.1169532091041</v>
      </c>
      <c r="S4124" s="137">
        <v>31.342462205532001</v>
      </c>
      <c r="T4124" s="137">
        <v>34.129677943216201</v>
      </c>
      <c r="U4124" s="137">
        <v>36.919623907963398</v>
      </c>
      <c r="V4124" s="1">
        <v>0</v>
      </c>
      <c r="W4124" s="1">
        <v>1666640</v>
      </c>
      <c r="X4124" s="1">
        <v>0</v>
      </c>
      <c r="Y4124" s="1">
        <v>0</v>
      </c>
      <c r="Z4124" s="1">
        <v>0</v>
      </c>
      <c r="AA4124" s="1">
        <v>4744624</v>
      </c>
      <c r="AB4124" s="1">
        <v>14459034</v>
      </c>
      <c r="AC4124" s="1">
        <v>8177652</v>
      </c>
      <c r="AD4124" s="1">
        <v>4429406</v>
      </c>
      <c r="AE4124" s="1">
        <v>831000</v>
      </c>
      <c r="AH4124" s="136">
        <f t="shared" si="64"/>
        <v>42660</v>
      </c>
      <c r="AI4124" s="177">
        <f>HLOOKUP(附加题模型!$E$2,历史数据!$B$3:$K$5000,ROW(A4122),)</f>
        <v>37.141167715388498</v>
      </c>
      <c r="AJ4124" s="177">
        <f>HLOOKUP(附加题模型!$E$2,历史数据!$L$3:$U$5000,ROW(A4122),)</f>
        <v>36.919623907963398</v>
      </c>
    </row>
    <row r="4125" spans="1:36" x14ac:dyDescent="0.2">
      <c r="A4125" s="148">
        <v>42661</v>
      </c>
      <c r="B4125" s="137">
        <v>22.639716003461199</v>
      </c>
      <c r="C4125" s="137">
        <v>112.803228433313</v>
      </c>
      <c r="D4125" s="137">
        <v>16.975867989777299</v>
      </c>
      <c r="E4125" s="137">
        <v>10.7070783343994</v>
      </c>
      <c r="F4125" s="137">
        <v>17.047232744466701</v>
      </c>
      <c r="G4125" s="137">
        <v>62.513324571589003</v>
      </c>
      <c r="H4125" s="137">
        <v>10.143472090386201</v>
      </c>
      <c r="I4125" s="137">
        <v>31.630763434755</v>
      </c>
      <c r="J4125" s="137">
        <v>34.226225829901303</v>
      </c>
      <c r="K4125" s="137">
        <v>36.8805279419472</v>
      </c>
      <c r="L4125" s="137">
        <v>22.639716003461199</v>
      </c>
      <c r="M4125" s="137">
        <v>113.18406310054201</v>
      </c>
      <c r="N4125" s="137">
        <v>16.975867989777299</v>
      </c>
      <c r="O4125" s="137">
        <v>10.7070783343994</v>
      </c>
      <c r="P4125" s="137">
        <v>17.047232744466701</v>
      </c>
      <c r="Q4125" s="137">
        <v>63.342739688755103</v>
      </c>
      <c r="R4125" s="137">
        <v>10.3423637000016</v>
      </c>
      <c r="S4125" s="137">
        <v>32.042622333645099</v>
      </c>
      <c r="T4125" s="137">
        <v>34.467595546614298</v>
      </c>
      <c r="U4125" s="137">
        <v>37.4148394775019</v>
      </c>
      <c r="V4125" s="1">
        <v>0</v>
      </c>
      <c r="W4125" s="1">
        <v>1814396</v>
      </c>
      <c r="X4125" s="1">
        <v>0</v>
      </c>
      <c r="Y4125" s="1">
        <v>0</v>
      </c>
      <c r="Z4125" s="1">
        <v>0</v>
      </c>
      <c r="AA4125" s="1">
        <v>4011425</v>
      </c>
      <c r="AB4125" s="1">
        <v>15576229</v>
      </c>
      <c r="AC4125" s="1">
        <v>5962911</v>
      </c>
      <c r="AD4125" s="1">
        <v>2751702</v>
      </c>
      <c r="AE4125" s="1">
        <v>476840</v>
      </c>
      <c r="AH4125" s="136">
        <f t="shared" si="64"/>
        <v>42661</v>
      </c>
      <c r="AI4125" s="177">
        <f>HLOOKUP(附加题模型!$E$2,历史数据!$B$3:$K$5000,ROW(A4123),)</f>
        <v>36.8805279419472</v>
      </c>
      <c r="AJ4125" s="177">
        <f>HLOOKUP(附加题模型!$E$2,历史数据!$L$3:$U$5000,ROW(A4123),)</f>
        <v>37.4148394775019</v>
      </c>
    </row>
    <row r="4126" spans="1:36" x14ac:dyDescent="0.2">
      <c r="A4126" s="148">
        <v>42662</v>
      </c>
      <c r="B4126" s="137">
        <v>22.639716003461199</v>
      </c>
      <c r="C4126" s="137">
        <v>113.03172923365101</v>
      </c>
      <c r="D4126" s="137">
        <v>16.975867989777299</v>
      </c>
      <c r="E4126" s="137">
        <v>10.7070783343994</v>
      </c>
      <c r="F4126" s="137">
        <v>17.047232744466701</v>
      </c>
      <c r="G4126" s="137">
        <v>63.342739688755103</v>
      </c>
      <c r="H4126" s="137">
        <v>10.3291042593605</v>
      </c>
      <c r="I4126" s="137">
        <v>32.2073658932011</v>
      </c>
      <c r="J4126" s="137">
        <v>34.515869489956899</v>
      </c>
      <c r="K4126" s="137">
        <v>37.910055047040501</v>
      </c>
      <c r="L4126" s="137">
        <v>22.639716003461199</v>
      </c>
      <c r="M4126" s="137">
        <v>111.965392165409</v>
      </c>
      <c r="N4126" s="137">
        <v>16.975867989777299</v>
      </c>
      <c r="O4126" s="137">
        <v>10.7070783343994</v>
      </c>
      <c r="P4126" s="137">
        <v>17.047232744466701</v>
      </c>
      <c r="Q4126" s="137">
        <v>61.161685121392502</v>
      </c>
      <c r="R4126" s="137">
        <v>10.2097692935913</v>
      </c>
      <c r="S4126" s="137">
        <v>32.1661800033121</v>
      </c>
      <c r="T4126" s="137">
        <v>35.288252583438499</v>
      </c>
      <c r="U4126" s="137">
        <v>38.287982718530401</v>
      </c>
      <c r="V4126" s="1">
        <v>0</v>
      </c>
      <c r="W4126" s="1">
        <v>1023302</v>
      </c>
      <c r="X4126" s="1">
        <v>0</v>
      </c>
      <c r="Y4126" s="1">
        <v>0</v>
      </c>
      <c r="Z4126" s="1">
        <v>0</v>
      </c>
      <c r="AA4126" s="1">
        <v>5028751</v>
      </c>
      <c r="AB4126" s="1">
        <v>14539110</v>
      </c>
      <c r="AC4126" s="1">
        <v>8790161</v>
      </c>
      <c r="AD4126" s="1">
        <v>6196732</v>
      </c>
      <c r="AE4126" s="1">
        <v>1580309</v>
      </c>
      <c r="AH4126" s="136">
        <f t="shared" si="64"/>
        <v>42662</v>
      </c>
      <c r="AI4126" s="177">
        <f>HLOOKUP(附加题模型!$E$2,历史数据!$B$3:$K$5000,ROW(A4124),)</f>
        <v>37.910055047040501</v>
      </c>
      <c r="AJ4126" s="177">
        <f>HLOOKUP(附加题模型!$E$2,历史数据!$L$3:$U$5000,ROW(A4124),)</f>
        <v>38.287982718530401</v>
      </c>
    </row>
    <row r="4127" spans="1:36" x14ac:dyDescent="0.2">
      <c r="A4127" s="148">
        <v>42663</v>
      </c>
      <c r="B4127" s="137">
        <v>22.639716003461199</v>
      </c>
      <c r="C4127" s="137">
        <v>112.422393766084</v>
      </c>
      <c r="D4127" s="137">
        <v>16.975867989777299</v>
      </c>
      <c r="E4127" s="137">
        <v>10.7070783343994</v>
      </c>
      <c r="F4127" s="137">
        <v>17.047232744466701</v>
      </c>
      <c r="G4127" s="137">
        <v>61.345999591873898</v>
      </c>
      <c r="H4127" s="137">
        <v>10.223028734232299</v>
      </c>
      <c r="I4127" s="137">
        <v>32.289737672979101</v>
      </c>
      <c r="J4127" s="137">
        <v>35.312389555109803</v>
      </c>
      <c r="K4127" s="137">
        <v>38.444366582595201</v>
      </c>
      <c r="L4127" s="137">
        <v>22.639716003461199</v>
      </c>
      <c r="M4127" s="137">
        <v>111.432223631288</v>
      </c>
      <c r="N4127" s="137">
        <v>16.975867989777299</v>
      </c>
      <c r="O4127" s="137">
        <v>10.7070783343994</v>
      </c>
      <c r="P4127" s="137">
        <v>17.047232744466701</v>
      </c>
      <c r="Q4127" s="137">
        <v>61.438156827114497</v>
      </c>
      <c r="R4127" s="137">
        <v>10.143472090386201</v>
      </c>
      <c r="S4127" s="137">
        <v>32.001436443756099</v>
      </c>
      <c r="T4127" s="137">
        <v>34.950334980040303</v>
      </c>
      <c r="U4127" s="137">
        <v>38.496494537283397</v>
      </c>
      <c r="V4127" s="1">
        <v>0</v>
      </c>
      <c r="W4127" s="1">
        <v>908949</v>
      </c>
      <c r="X4127" s="1">
        <v>0</v>
      </c>
      <c r="Y4127" s="1">
        <v>0</v>
      </c>
      <c r="Z4127" s="1">
        <v>0</v>
      </c>
      <c r="AA4127" s="1">
        <v>3020019</v>
      </c>
      <c r="AB4127" s="1">
        <v>9095879</v>
      </c>
      <c r="AC4127" s="1">
        <v>5139107</v>
      </c>
      <c r="AD4127" s="1">
        <v>3512139</v>
      </c>
      <c r="AE4127" s="1">
        <v>1024964</v>
      </c>
      <c r="AH4127" s="136">
        <f t="shared" si="64"/>
        <v>42663</v>
      </c>
      <c r="AI4127" s="177">
        <f>HLOOKUP(附加题模型!$E$2,历史数据!$B$3:$K$5000,ROW(A4125),)</f>
        <v>38.444366582595201</v>
      </c>
      <c r="AJ4127" s="177">
        <f>HLOOKUP(附加题模型!$E$2,历史数据!$L$3:$U$5000,ROW(A4125),)</f>
        <v>38.496494537283397</v>
      </c>
    </row>
    <row r="4128" spans="1:36" x14ac:dyDescent="0.2">
      <c r="A4128" s="148">
        <v>42664</v>
      </c>
      <c r="B4128" s="137">
        <v>22.639716003461199</v>
      </c>
      <c r="C4128" s="137">
        <v>111.432223631288</v>
      </c>
      <c r="D4128" s="137">
        <v>16.975867989777299</v>
      </c>
      <c r="E4128" s="137">
        <v>10.7070783343994</v>
      </c>
      <c r="F4128" s="137">
        <v>17.047232744466701</v>
      </c>
      <c r="G4128" s="137">
        <v>61.284561435046697</v>
      </c>
      <c r="H4128" s="137">
        <v>10.2760664967964</v>
      </c>
      <c r="I4128" s="137">
        <v>32.124994113423099</v>
      </c>
      <c r="J4128" s="137">
        <v>34.998608923382903</v>
      </c>
      <c r="K4128" s="137">
        <v>38.548622491971699</v>
      </c>
      <c r="L4128" s="137">
        <v>22.639716003461199</v>
      </c>
      <c r="M4128" s="137">
        <v>105.948204423186</v>
      </c>
      <c r="N4128" s="137">
        <v>16.975867989777299</v>
      </c>
      <c r="O4128" s="137">
        <v>10.7070783343994</v>
      </c>
      <c r="P4128" s="137">
        <v>17.047232744466701</v>
      </c>
      <c r="Q4128" s="137">
        <v>59.656450279128201</v>
      </c>
      <c r="R4128" s="137">
        <v>10.2362881748733</v>
      </c>
      <c r="S4128" s="137">
        <v>32.660410681980103</v>
      </c>
      <c r="T4128" s="137">
        <v>34.7089652633273</v>
      </c>
      <c r="U4128" s="137">
        <v>38.535590503299602</v>
      </c>
      <c r="V4128" s="1">
        <v>0</v>
      </c>
      <c r="W4128" s="1">
        <v>5387100</v>
      </c>
      <c r="X4128" s="1">
        <v>0</v>
      </c>
      <c r="Y4128" s="1">
        <v>0</v>
      </c>
      <c r="Z4128" s="1">
        <v>0</v>
      </c>
      <c r="AA4128" s="1">
        <v>4963930</v>
      </c>
      <c r="AB4128" s="1">
        <v>13596444</v>
      </c>
      <c r="AC4128" s="1">
        <v>12644357</v>
      </c>
      <c r="AD4128" s="1">
        <v>3539949</v>
      </c>
      <c r="AE4128" s="1">
        <v>1010167</v>
      </c>
      <c r="AH4128" s="136">
        <f t="shared" si="64"/>
        <v>42664</v>
      </c>
      <c r="AI4128" s="177">
        <f>HLOOKUP(附加题模型!$E$2,历史数据!$B$3:$K$5000,ROW(A4126),)</f>
        <v>38.548622491971699</v>
      </c>
      <c r="AJ4128" s="177">
        <f>HLOOKUP(附加题模型!$E$2,历史数据!$L$3:$U$5000,ROW(A4126),)</f>
        <v>38.535590503299602</v>
      </c>
    </row>
    <row r="4129" spans="1:36" x14ac:dyDescent="0.2">
      <c r="A4129" s="148">
        <v>42667</v>
      </c>
      <c r="B4129" s="137">
        <v>22.639716003461199</v>
      </c>
      <c r="C4129" s="137">
        <v>105.948204423186</v>
      </c>
      <c r="D4129" s="137">
        <v>16.975867989777299</v>
      </c>
      <c r="E4129" s="137">
        <v>10.7070783343994</v>
      </c>
      <c r="F4129" s="137">
        <v>17.047232744466701</v>
      </c>
      <c r="G4129" s="137">
        <v>60.209393690572199</v>
      </c>
      <c r="H4129" s="137">
        <v>10.2760664967964</v>
      </c>
      <c r="I4129" s="137">
        <v>32.660410681980103</v>
      </c>
      <c r="J4129" s="137">
        <v>34.515869489956899</v>
      </c>
      <c r="K4129" s="137">
        <v>37.792767148991899</v>
      </c>
      <c r="L4129" s="137">
        <v>22.639716003461199</v>
      </c>
      <c r="M4129" s="137">
        <v>106.709873757644</v>
      </c>
      <c r="N4129" s="137">
        <v>16.975867989777299</v>
      </c>
      <c r="O4129" s="137">
        <v>10.7070783343994</v>
      </c>
      <c r="P4129" s="137">
        <v>17.047232744466701</v>
      </c>
      <c r="Q4129" s="137">
        <v>59.717888435955302</v>
      </c>
      <c r="R4129" s="137">
        <v>10.2495476155144</v>
      </c>
      <c r="S4129" s="137">
        <v>32.372109452757101</v>
      </c>
      <c r="T4129" s="137">
        <v>34.636554348313403</v>
      </c>
      <c r="U4129" s="137">
        <v>38.483462548611399</v>
      </c>
      <c r="W4129" s="1">
        <v>2303049</v>
      </c>
      <c r="X4129" s="1">
        <v>0</v>
      </c>
      <c r="Y4129" s="1">
        <v>0</v>
      </c>
      <c r="Z4129" s="1">
        <v>0</v>
      </c>
      <c r="AA4129" s="1">
        <v>1765914</v>
      </c>
      <c r="AB4129" s="1">
        <v>13162720</v>
      </c>
      <c r="AC4129" s="1">
        <v>10955341</v>
      </c>
      <c r="AD4129" s="1">
        <v>5246827</v>
      </c>
      <c r="AE4129" s="1">
        <v>1906246</v>
      </c>
      <c r="AH4129" s="136">
        <f t="shared" si="64"/>
        <v>42667</v>
      </c>
      <c r="AI4129" s="177">
        <f>HLOOKUP(附加题模型!$E$2,历史数据!$B$3:$K$5000,ROW(A4127),)</f>
        <v>37.792767148991899</v>
      </c>
      <c r="AJ4129" s="177">
        <f>HLOOKUP(附加题模型!$E$2,历史数据!$L$3:$U$5000,ROW(A4127),)</f>
        <v>38.483462548611399</v>
      </c>
    </row>
    <row r="4130" spans="1:36" x14ac:dyDescent="0.2">
      <c r="A4130" s="148">
        <v>42668</v>
      </c>
      <c r="B4130" s="137">
        <v>22.639716003461199</v>
      </c>
      <c r="C4130" s="137">
        <v>107.24304229176499</v>
      </c>
      <c r="D4130" s="137">
        <v>16.975867989777299</v>
      </c>
      <c r="E4130" s="137">
        <v>10.7070783343994</v>
      </c>
      <c r="F4130" s="137">
        <v>17.047232744466701</v>
      </c>
      <c r="G4130" s="137">
        <v>59.871483828023102</v>
      </c>
      <c r="H4130" s="137">
        <v>10.2495476155144</v>
      </c>
      <c r="I4130" s="137">
        <v>32.413295342646101</v>
      </c>
      <c r="J4130" s="137">
        <v>34.588280404970803</v>
      </c>
      <c r="K4130" s="137">
        <v>38.314046695874502</v>
      </c>
      <c r="L4130" s="137">
        <v>22.639716003461199</v>
      </c>
      <c r="M4130" s="137">
        <v>107.776210825886</v>
      </c>
      <c r="N4130" s="137">
        <v>16.975867989777299</v>
      </c>
      <c r="O4130" s="137">
        <v>10.7070783343994</v>
      </c>
      <c r="P4130" s="137">
        <v>17.047232744466701</v>
      </c>
      <c r="Q4130" s="137">
        <v>61.376718670287403</v>
      </c>
      <c r="R4130" s="137">
        <v>10.3688825812836</v>
      </c>
      <c r="S4130" s="137">
        <v>32.619224792091103</v>
      </c>
      <c r="T4130" s="137">
        <v>34.877924065026399</v>
      </c>
      <c r="U4130" s="137">
        <v>37.779735160319802</v>
      </c>
      <c r="V4130" s="1">
        <v>0</v>
      </c>
      <c r="W4130" s="1">
        <v>2033797</v>
      </c>
      <c r="X4130" s="1">
        <v>0</v>
      </c>
      <c r="Y4130" s="1">
        <v>0</v>
      </c>
      <c r="Z4130" s="1">
        <v>0</v>
      </c>
      <c r="AA4130" s="1">
        <v>2956831</v>
      </c>
      <c r="AB4130" s="1">
        <v>13563919</v>
      </c>
      <c r="AC4130" s="1">
        <v>6707929</v>
      </c>
      <c r="AD4130" s="1">
        <v>3731200</v>
      </c>
      <c r="AE4130" s="1">
        <v>835903</v>
      </c>
      <c r="AH4130" s="136">
        <f t="shared" si="64"/>
        <v>42668</v>
      </c>
      <c r="AI4130" s="177">
        <f>HLOOKUP(附加题模型!$E$2,历史数据!$B$3:$K$5000,ROW(A4128),)</f>
        <v>38.314046695874502</v>
      </c>
      <c r="AJ4130" s="177">
        <f>HLOOKUP(附加题模型!$E$2,历史数据!$L$3:$U$5000,ROW(A4128),)</f>
        <v>37.779735160319802</v>
      </c>
    </row>
    <row r="4131" spans="1:36" x14ac:dyDescent="0.2">
      <c r="A4131" s="148">
        <v>42669</v>
      </c>
      <c r="B4131" s="137">
        <v>22.639716003461199</v>
      </c>
      <c r="C4131" s="137">
        <v>107.623876958995</v>
      </c>
      <c r="D4131" s="137">
        <v>16.975867989777299</v>
      </c>
      <c r="E4131" s="137">
        <v>10.7070783343994</v>
      </c>
      <c r="F4131" s="137">
        <v>17.047232744466701</v>
      </c>
      <c r="G4131" s="137">
        <v>61.407437748701</v>
      </c>
      <c r="H4131" s="137">
        <v>10.3688825812836</v>
      </c>
      <c r="I4131" s="137">
        <v>32.495667122424102</v>
      </c>
      <c r="J4131" s="137">
        <v>35.071019838396801</v>
      </c>
      <c r="K4131" s="137">
        <v>37.923087035712499</v>
      </c>
      <c r="L4131" s="137">
        <v>22.639716003461199</v>
      </c>
      <c r="M4131" s="137">
        <v>105.79587055629401</v>
      </c>
      <c r="N4131" s="137">
        <v>16.975867989777299</v>
      </c>
      <c r="O4131" s="137">
        <v>10.7070783343994</v>
      </c>
      <c r="P4131" s="137">
        <v>17.047232744466701</v>
      </c>
      <c r="Q4131" s="137">
        <v>61.530314062355203</v>
      </c>
      <c r="R4131" s="137">
        <v>10.355623140642599</v>
      </c>
      <c r="S4131" s="137">
        <v>33.195827250537199</v>
      </c>
      <c r="T4131" s="137">
        <v>34.105540971544897</v>
      </c>
      <c r="U4131" s="137">
        <v>37.7276072056315</v>
      </c>
      <c r="V4131" s="1">
        <v>0</v>
      </c>
      <c r="W4131" s="1">
        <v>3989200</v>
      </c>
      <c r="X4131" s="1">
        <v>0</v>
      </c>
      <c r="Y4131" s="1">
        <v>0</v>
      </c>
      <c r="Z4131" s="1">
        <v>0</v>
      </c>
      <c r="AA4131" s="1">
        <v>1796201</v>
      </c>
      <c r="AB4131" s="1">
        <v>14870306</v>
      </c>
      <c r="AC4131" s="1">
        <v>17170992</v>
      </c>
      <c r="AD4131" s="1">
        <v>5447730</v>
      </c>
      <c r="AE4131" s="1">
        <v>903858</v>
      </c>
      <c r="AH4131" s="136">
        <f t="shared" si="64"/>
        <v>42669</v>
      </c>
      <c r="AI4131" s="177">
        <f>HLOOKUP(附加题模型!$E$2,历史数据!$B$3:$K$5000,ROW(A4129),)</f>
        <v>37.923087035712499</v>
      </c>
      <c r="AJ4131" s="177">
        <f>HLOOKUP(附加题模型!$E$2,历史数据!$L$3:$U$5000,ROW(A4129),)</f>
        <v>37.7276072056315</v>
      </c>
    </row>
    <row r="4132" spans="1:36" x14ac:dyDescent="0.2">
      <c r="A4132" s="148">
        <v>42670</v>
      </c>
      <c r="B4132" s="137">
        <v>22.639716003461199</v>
      </c>
      <c r="C4132" s="137">
        <v>106.32903909041499</v>
      </c>
      <c r="D4132" s="137">
        <v>16.975867989777299</v>
      </c>
      <c r="E4132" s="137">
        <v>10.7070783343994</v>
      </c>
      <c r="F4132" s="137">
        <v>17.899594381690001</v>
      </c>
      <c r="G4132" s="137">
        <v>61.898943003317903</v>
      </c>
      <c r="H4132" s="137">
        <v>10.3423637000016</v>
      </c>
      <c r="I4132" s="137">
        <v>33.072269580870199</v>
      </c>
      <c r="J4132" s="137">
        <v>34.153814914887498</v>
      </c>
      <c r="K4132" s="137">
        <v>37.7276072056315</v>
      </c>
      <c r="L4132" s="137">
        <v>22.639716003461199</v>
      </c>
      <c r="M4132" s="137">
        <v>105.567369755957</v>
      </c>
      <c r="N4132" s="137">
        <v>16.975867989777299</v>
      </c>
      <c r="O4132" s="137">
        <v>10.7070783343994</v>
      </c>
      <c r="P4132" s="137">
        <v>17.899594381690001</v>
      </c>
      <c r="Q4132" s="137">
        <v>62.697639042070399</v>
      </c>
      <c r="R4132" s="137">
        <v>10.355623140642599</v>
      </c>
      <c r="S4132" s="137">
        <v>33.731243819094203</v>
      </c>
      <c r="T4132" s="137">
        <v>33.9848561131884</v>
      </c>
      <c r="U4132" s="137">
        <v>37.336647545469503</v>
      </c>
      <c r="V4132" s="1">
        <v>0</v>
      </c>
      <c r="W4132" s="1">
        <v>6010415</v>
      </c>
      <c r="X4132" s="1">
        <v>0</v>
      </c>
      <c r="Y4132" s="1">
        <v>0</v>
      </c>
      <c r="Z4132" s="1">
        <v>94301</v>
      </c>
      <c r="AA4132" s="1">
        <v>2323075</v>
      </c>
      <c r="AB4132" s="1">
        <v>10261964</v>
      </c>
      <c r="AC4132" s="1">
        <v>16092119</v>
      </c>
      <c r="AD4132" s="1">
        <v>3407101</v>
      </c>
      <c r="AE4132" s="1">
        <v>654849</v>
      </c>
      <c r="AH4132" s="136">
        <f t="shared" si="64"/>
        <v>42670</v>
      </c>
      <c r="AI4132" s="177">
        <f>HLOOKUP(附加题模型!$E$2,历史数据!$B$3:$K$5000,ROW(A4130),)</f>
        <v>37.7276072056315</v>
      </c>
      <c r="AJ4132" s="177">
        <f>HLOOKUP(附加题模型!$E$2,历史数据!$L$3:$U$5000,ROW(A4130),)</f>
        <v>37.336647545469503</v>
      </c>
    </row>
    <row r="4133" spans="1:36" x14ac:dyDescent="0.2">
      <c r="A4133" s="148">
        <v>42671</v>
      </c>
      <c r="B4133" s="137">
        <v>22.639716003461199</v>
      </c>
      <c r="C4133" s="137">
        <v>105.11036815528099</v>
      </c>
      <c r="D4133" s="137">
        <v>16.975867989777299</v>
      </c>
      <c r="E4133" s="137">
        <v>10.7070783343994</v>
      </c>
      <c r="F4133" s="137">
        <v>18.791910470658198</v>
      </c>
      <c r="G4133" s="137">
        <v>62.421167336348397</v>
      </c>
      <c r="H4133" s="137">
        <v>10.302585378078501</v>
      </c>
      <c r="I4133" s="137">
        <v>33.442942589871201</v>
      </c>
      <c r="J4133" s="137">
        <v>33.9848561131884</v>
      </c>
      <c r="K4133" s="137">
        <v>37.5060633982064</v>
      </c>
      <c r="L4133" s="137">
        <v>22.639716003461199</v>
      </c>
      <c r="M4133" s="137">
        <v>106.709873757644</v>
      </c>
      <c r="N4133" s="137">
        <v>16.975867989777299</v>
      </c>
      <c r="O4133" s="137">
        <v>10.7070783343994</v>
      </c>
      <c r="P4133" s="137">
        <v>18.791910470658198</v>
      </c>
      <c r="Q4133" s="137">
        <v>61.745347611250097</v>
      </c>
      <c r="R4133" s="137">
        <v>10.077174887181</v>
      </c>
      <c r="S4133" s="137">
        <v>33.2781990303152</v>
      </c>
      <c r="T4133" s="137">
        <v>33.912445198174503</v>
      </c>
      <c r="U4133" s="137">
        <v>36.359248395064597</v>
      </c>
      <c r="V4133" s="1">
        <v>0</v>
      </c>
      <c r="W4133" s="1">
        <v>4673545</v>
      </c>
      <c r="X4133" s="1">
        <v>0</v>
      </c>
      <c r="Y4133" s="1">
        <v>0</v>
      </c>
      <c r="Z4133" s="1">
        <v>24300</v>
      </c>
      <c r="AA4133" s="1">
        <v>2201514</v>
      </c>
      <c r="AB4133" s="1">
        <v>13284096</v>
      </c>
      <c r="AC4133" s="1">
        <v>12460696</v>
      </c>
      <c r="AD4133" s="1">
        <v>2633950</v>
      </c>
      <c r="AE4133" s="1">
        <v>1383258</v>
      </c>
      <c r="AH4133" s="136">
        <f t="shared" si="64"/>
        <v>42671</v>
      </c>
      <c r="AI4133" s="177">
        <f>HLOOKUP(附加题模型!$E$2,历史数据!$B$3:$K$5000,ROW(A4131),)</f>
        <v>37.5060633982064</v>
      </c>
      <c r="AJ4133" s="177">
        <f>HLOOKUP(附加题模型!$E$2,历史数据!$L$3:$U$5000,ROW(A4131),)</f>
        <v>36.359248395064597</v>
      </c>
    </row>
    <row r="4134" spans="1:36" x14ac:dyDescent="0.2">
      <c r="A4134" s="148">
        <v>42674</v>
      </c>
      <c r="B4134" s="137">
        <v>22.639716003461199</v>
      </c>
      <c r="C4134" s="137">
        <v>106.405206023861</v>
      </c>
      <c r="D4134" s="137">
        <v>16.975867989777299</v>
      </c>
      <c r="E4134" s="137">
        <v>10.7070783343994</v>
      </c>
      <c r="F4134" s="137">
        <v>19.737499161952801</v>
      </c>
      <c r="G4134" s="137">
        <v>61.591752219182297</v>
      </c>
      <c r="H4134" s="137">
        <v>10.143472090386201</v>
      </c>
      <c r="I4134" s="137">
        <v>32.989897801092198</v>
      </c>
      <c r="J4134" s="137">
        <v>33.815897311489302</v>
      </c>
      <c r="K4134" s="137">
        <v>36.098608621623299</v>
      </c>
      <c r="L4134" s="137">
        <v>22.639716003461199</v>
      </c>
      <c r="M4134" s="137">
        <v>106.78604069108999</v>
      </c>
      <c r="N4134" s="137">
        <v>16.975867989777299</v>
      </c>
      <c r="O4134" s="137">
        <v>10.7070783343994</v>
      </c>
      <c r="P4134" s="137">
        <v>19.737499161952801</v>
      </c>
      <c r="Q4134" s="137">
        <v>62.421167336348397</v>
      </c>
      <c r="R4134" s="137">
        <v>9.9578399214117699</v>
      </c>
      <c r="S4134" s="137">
        <v>32.372109452757101</v>
      </c>
      <c r="T4134" s="137">
        <v>33.743486396475397</v>
      </c>
      <c r="U4134" s="137">
        <v>36.398344361080802</v>
      </c>
      <c r="V4134" s="1">
        <v>0</v>
      </c>
      <c r="W4134" s="1">
        <v>1755900</v>
      </c>
      <c r="X4134" s="1">
        <v>0</v>
      </c>
      <c r="Y4134" s="1">
        <v>0</v>
      </c>
      <c r="Z4134" s="1">
        <v>129471</v>
      </c>
      <c r="AA4134" s="1">
        <v>1449674</v>
      </c>
      <c r="AB4134" s="1">
        <v>12151105</v>
      </c>
      <c r="AC4134" s="1">
        <v>10667489</v>
      </c>
      <c r="AD4134" s="1">
        <v>2851121</v>
      </c>
      <c r="AE4134" s="1">
        <v>1235730</v>
      </c>
      <c r="AH4134" s="136">
        <f t="shared" si="64"/>
        <v>42674</v>
      </c>
      <c r="AI4134" s="177">
        <f>HLOOKUP(附加题模型!$E$2,历史数据!$B$3:$K$5000,ROW(A4132),)</f>
        <v>36.098608621623299</v>
      </c>
      <c r="AJ4134" s="177">
        <f>HLOOKUP(附加题模型!$E$2,历史数据!$L$3:$U$5000,ROW(A4132),)</f>
        <v>36.398344361080802</v>
      </c>
    </row>
    <row r="4135" spans="1:36" x14ac:dyDescent="0.2">
      <c r="A4135" s="148">
        <v>42675</v>
      </c>
      <c r="B4135" s="137">
        <v>22.639716003461199</v>
      </c>
      <c r="C4135" s="137">
        <v>106.78604069108999</v>
      </c>
      <c r="D4135" s="137">
        <v>16.975867989777299</v>
      </c>
      <c r="E4135" s="137">
        <v>10.7070783343994</v>
      </c>
      <c r="F4135" s="137">
        <v>20.509951895686498</v>
      </c>
      <c r="G4135" s="137">
        <v>62.513324571589003</v>
      </c>
      <c r="H4135" s="137">
        <v>9.9710993620528008</v>
      </c>
      <c r="I4135" s="137">
        <v>32.372109452757101</v>
      </c>
      <c r="J4135" s="137">
        <v>33.695212453132797</v>
      </c>
      <c r="K4135" s="137">
        <v>36.398344361080802</v>
      </c>
      <c r="L4135" s="137">
        <v>22.639716003461199</v>
      </c>
      <c r="M4135" s="137">
        <v>107.24304229176499</v>
      </c>
      <c r="N4135" s="137">
        <v>16.975867989777299</v>
      </c>
      <c r="O4135" s="137">
        <v>10.7070783343994</v>
      </c>
      <c r="P4135" s="137">
        <v>20.723042304992301</v>
      </c>
      <c r="Q4135" s="137">
        <v>63.035548904619503</v>
      </c>
      <c r="R4135" s="137">
        <v>10.1169532091041</v>
      </c>
      <c r="S4135" s="137">
        <v>32.536853012313102</v>
      </c>
      <c r="T4135" s="137">
        <v>34.274499773243903</v>
      </c>
      <c r="U4135" s="137">
        <v>37.401807488829903</v>
      </c>
      <c r="V4135" s="1">
        <v>0</v>
      </c>
      <c r="W4135" s="1">
        <v>2620700</v>
      </c>
      <c r="X4135" s="1">
        <v>0</v>
      </c>
      <c r="Y4135" s="1">
        <v>0</v>
      </c>
      <c r="Z4135" s="1">
        <v>19433065</v>
      </c>
      <c r="AA4135" s="1">
        <v>2143739</v>
      </c>
      <c r="AB4135" s="1">
        <v>10112121</v>
      </c>
      <c r="AC4135" s="1">
        <v>9879354</v>
      </c>
      <c r="AD4135" s="1">
        <v>4239248</v>
      </c>
      <c r="AE4135" s="1">
        <v>1015019</v>
      </c>
      <c r="AH4135" s="136">
        <f t="shared" si="64"/>
        <v>42675</v>
      </c>
      <c r="AI4135" s="177">
        <f>HLOOKUP(附加题模型!$E$2,历史数据!$B$3:$K$5000,ROW(A4133),)</f>
        <v>36.398344361080802</v>
      </c>
      <c r="AJ4135" s="177">
        <f>HLOOKUP(附加题模型!$E$2,历史数据!$L$3:$U$5000,ROW(A4133),)</f>
        <v>37.401807488829903</v>
      </c>
    </row>
    <row r="4136" spans="1:36" x14ac:dyDescent="0.2">
      <c r="A4136" s="148">
        <v>42676</v>
      </c>
      <c r="B4136" s="137">
        <v>22.639716003461199</v>
      </c>
      <c r="C4136" s="137">
        <v>107.319209225211</v>
      </c>
      <c r="D4136" s="137">
        <v>16.975867989777299</v>
      </c>
      <c r="E4136" s="137">
        <v>10.7070783343994</v>
      </c>
      <c r="F4136" s="137">
        <v>20.842905660226901</v>
      </c>
      <c r="G4136" s="137">
        <v>62.605481806829701</v>
      </c>
      <c r="H4136" s="137">
        <v>10.063915446539999</v>
      </c>
      <c r="I4136" s="137">
        <v>32.413295342646101</v>
      </c>
      <c r="J4136" s="137">
        <v>34.226225829901303</v>
      </c>
      <c r="K4136" s="137">
        <v>37.388775500157799</v>
      </c>
      <c r="L4136" s="137">
        <v>22.639716003461199</v>
      </c>
      <c r="M4136" s="137">
        <v>107.623876958995</v>
      </c>
      <c r="N4136" s="137">
        <v>16.975867989777299</v>
      </c>
      <c r="O4136" s="137">
        <v>10.7070783343994</v>
      </c>
      <c r="P4136" s="137">
        <v>21.109268671859098</v>
      </c>
      <c r="Q4136" s="137">
        <v>62.574762728416196</v>
      </c>
      <c r="R4136" s="137">
        <v>9.9313210401297098</v>
      </c>
      <c r="S4136" s="137">
        <v>31.713135214533001</v>
      </c>
      <c r="T4136" s="137">
        <v>34.129677943216201</v>
      </c>
      <c r="U4136" s="137">
        <v>37.154199704060602</v>
      </c>
      <c r="V4136" s="1">
        <v>0</v>
      </c>
      <c r="W4136" s="1">
        <v>2925114</v>
      </c>
      <c r="X4136" s="1">
        <v>0</v>
      </c>
      <c r="Y4136" s="1">
        <v>0</v>
      </c>
      <c r="Z4136" s="1">
        <v>17816027</v>
      </c>
      <c r="AA4136" s="1">
        <v>2361006</v>
      </c>
      <c r="AB4136" s="1">
        <v>10249475</v>
      </c>
      <c r="AC4136" s="1">
        <v>10668308</v>
      </c>
      <c r="AD4136" s="1">
        <v>3638528</v>
      </c>
      <c r="AE4136" s="1">
        <v>801900</v>
      </c>
      <c r="AH4136" s="136">
        <f t="shared" si="64"/>
        <v>42676</v>
      </c>
      <c r="AI4136" s="177">
        <f>HLOOKUP(附加题模型!$E$2,历史数据!$B$3:$K$5000,ROW(A4134),)</f>
        <v>37.388775500157799</v>
      </c>
      <c r="AJ4136" s="177">
        <f>HLOOKUP(附加题模型!$E$2,历史数据!$L$3:$U$5000,ROW(A4134),)</f>
        <v>37.154199704060602</v>
      </c>
    </row>
    <row r="4137" spans="1:36" x14ac:dyDescent="0.2">
      <c r="A4137" s="148">
        <v>42677</v>
      </c>
      <c r="B4137" s="137">
        <v>22.639716003461199</v>
      </c>
      <c r="C4137" s="137">
        <v>107.24304229176499</v>
      </c>
      <c r="D4137" s="137">
        <v>16.975867989777299</v>
      </c>
      <c r="E4137" s="137">
        <v>10.7070783343994</v>
      </c>
      <c r="F4137" s="137">
        <v>21.1758594247672</v>
      </c>
      <c r="G4137" s="137">
        <v>61.991100238558602</v>
      </c>
      <c r="H4137" s="137">
        <v>10.010877683975901</v>
      </c>
      <c r="I4137" s="137">
        <v>31.795506994311101</v>
      </c>
      <c r="J4137" s="137">
        <v>33.912445198174503</v>
      </c>
      <c r="K4137" s="137">
        <v>36.685048111866202</v>
      </c>
      <c r="L4137" s="137">
        <v>22.639716003461199</v>
      </c>
      <c r="M4137" s="137">
        <v>107.776210825886</v>
      </c>
      <c r="N4137" s="137">
        <v>16.975867989777299</v>
      </c>
      <c r="O4137" s="137">
        <v>10.7070783343994</v>
      </c>
      <c r="P4137" s="137">
        <v>21.588722092797301</v>
      </c>
      <c r="Q4137" s="137">
        <v>62.359729179521302</v>
      </c>
      <c r="R4137" s="137">
        <v>10.077174887181</v>
      </c>
      <c r="S4137" s="137">
        <v>32.001436443756099</v>
      </c>
      <c r="T4137" s="137">
        <v>34.6606913199847</v>
      </c>
      <c r="U4137" s="137">
        <v>37.076007772028198</v>
      </c>
      <c r="V4137" s="1">
        <v>0</v>
      </c>
      <c r="W4137" s="1">
        <v>2945541</v>
      </c>
      <c r="X4137" s="1">
        <v>0</v>
      </c>
      <c r="Y4137" s="1">
        <v>0</v>
      </c>
      <c r="Z4137" s="1">
        <v>10202161</v>
      </c>
      <c r="AA4137" s="1">
        <v>2965016</v>
      </c>
      <c r="AB4137" s="1">
        <v>9774293</v>
      </c>
      <c r="AC4137" s="1">
        <v>10512278</v>
      </c>
      <c r="AD4137" s="1">
        <v>5199546</v>
      </c>
      <c r="AE4137" s="1">
        <v>825354</v>
      </c>
      <c r="AH4137" s="136">
        <f t="shared" si="64"/>
        <v>42677</v>
      </c>
      <c r="AI4137" s="177">
        <f>HLOOKUP(附加题模型!$E$2,历史数据!$B$3:$K$5000,ROW(A4135),)</f>
        <v>36.685048111866202</v>
      </c>
      <c r="AJ4137" s="177">
        <f>HLOOKUP(附加题模型!$E$2,历史数据!$L$3:$U$5000,ROW(A4135),)</f>
        <v>37.076007772028198</v>
      </c>
    </row>
    <row r="4138" spans="1:36" x14ac:dyDescent="0.2">
      <c r="A4138" s="148">
        <v>42678</v>
      </c>
      <c r="B4138" s="137">
        <v>22.639716003461199</v>
      </c>
      <c r="C4138" s="137">
        <v>107.776210825886</v>
      </c>
      <c r="D4138" s="137">
        <v>16.975867989777299</v>
      </c>
      <c r="E4138" s="137">
        <v>10.7070783343994</v>
      </c>
      <c r="F4138" s="137">
        <v>21.628676544542099</v>
      </c>
      <c r="G4138" s="137">
        <v>62.267571944280597</v>
      </c>
      <c r="H4138" s="137">
        <v>10.077174887181</v>
      </c>
      <c r="I4138" s="137">
        <v>32.042622333645099</v>
      </c>
      <c r="J4138" s="137">
        <v>34.6606913199847</v>
      </c>
      <c r="K4138" s="137">
        <v>37.076007772028198</v>
      </c>
      <c r="L4138" s="137">
        <v>22.639716003461199</v>
      </c>
      <c r="M4138" s="137">
        <v>107.54771002554899</v>
      </c>
      <c r="N4138" s="137">
        <v>16.975867989777299</v>
      </c>
      <c r="O4138" s="137">
        <v>10.7070783343994</v>
      </c>
      <c r="P4138" s="137">
        <v>21.335677231746601</v>
      </c>
      <c r="Q4138" s="137">
        <v>61.284561435046697</v>
      </c>
      <c r="R4138" s="137">
        <v>10.1169532091041</v>
      </c>
      <c r="S4138" s="137">
        <v>32.042622333645099</v>
      </c>
      <c r="T4138" s="137">
        <v>35.119293781739401</v>
      </c>
      <c r="U4138" s="137">
        <v>36.541696236473499</v>
      </c>
      <c r="V4138" s="1">
        <v>0</v>
      </c>
      <c r="W4138" s="1">
        <v>2579396</v>
      </c>
      <c r="X4138" s="1">
        <v>0</v>
      </c>
      <c r="Y4138" s="1">
        <v>0</v>
      </c>
      <c r="Z4138" s="1">
        <v>7068808</v>
      </c>
      <c r="AA4138" s="1">
        <v>4182814</v>
      </c>
      <c r="AB4138" s="1">
        <v>13121219</v>
      </c>
      <c r="AC4138" s="1">
        <v>8999219</v>
      </c>
      <c r="AD4138" s="1">
        <v>6922338</v>
      </c>
      <c r="AE4138" s="1">
        <v>755630</v>
      </c>
      <c r="AH4138" s="136">
        <f t="shared" si="64"/>
        <v>42678</v>
      </c>
      <c r="AI4138" s="177">
        <f>HLOOKUP(附加题模型!$E$2,历史数据!$B$3:$K$5000,ROW(A4136),)</f>
        <v>37.076007772028198</v>
      </c>
      <c r="AJ4138" s="177">
        <f>HLOOKUP(附加题模型!$E$2,历史数据!$L$3:$U$5000,ROW(A4136),)</f>
        <v>36.541696236473499</v>
      </c>
    </row>
    <row r="4139" spans="1:36" x14ac:dyDescent="0.2">
      <c r="A4139" s="148">
        <v>42681</v>
      </c>
      <c r="B4139" s="137">
        <v>22.639716003461199</v>
      </c>
      <c r="C4139" s="137">
        <v>107.54771002554899</v>
      </c>
      <c r="D4139" s="137">
        <v>16.975867989777299</v>
      </c>
      <c r="E4139" s="137">
        <v>10.7070783343994</v>
      </c>
      <c r="F4139" s="137">
        <v>21.948312158500901</v>
      </c>
      <c r="G4139" s="137">
        <v>61.499594983941599</v>
      </c>
      <c r="H4139" s="137">
        <v>10.090434327822001</v>
      </c>
      <c r="I4139" s="137">
        <v>31.960250553867098</v>
      </c>
      <c r="J4139" s="137">
        <v>34.950334980040303</v>
      </c>
      <c r="K4139" s="137">
        <v>36.5677602138176</v>
      </c>
      <c r="L4139" s="137">
        <v>22.639716003461199</v>
      </c>
      <c r="M4139" s="137">
        <v>107.09070842487399</v>
      </c>
      <c r="N4139" s="137">
        <v>16.975867989777299</v>
      </c>
      <c r="O4139" s="137">
        <v>10.7070783343994</v>
      </c>
      <c r="P4139" s="137">
        <v>22.4011292782758</v>
      </c>
      <c r="Q4139" s="137">
        <v>61.499594983941599</v>
      </c>
      <c r="R4139" s="137">
        <v>10.1965098529503</v>
      </c>
      <c r="S4139" s="137">
        <v>31.960250553867098</v>
      </c>
      <c r="T4139" s="137">
        <v>35.674444130179303</v>
      </c>
      <c r="U4139" s="137">
        <v>36.750208055226601</v>
      </c>
      <c r="V4139" s="1">
        <v>0</v>
      </c>
      <c r="W4139" s="1">
        <v>1453926</v>
      </c>
      <c r="X4139" s="1">
        <v>0</v>
      </c>
      <c r="Y4139" s="1">
        <v>0</v>
      </c>
      <c r="Z4139" s="1">
        <v>11354428</v>
      </c>
      <c r="AA4139" s="1">
        <v>1965570</v>
      </c>
      <c r="AB4139" s="1">
        <v>9865522</v>
      </c>
      <c r="AC4139" s="1">
        <v>5833601</v>
      </c>
      <c r="AD4139" s="1">
        <v>7265443</v>
      </c>
      <c r="AE4139" s="1">
        <v>945751</v>
      </c>
      <c r="AH4139" s="136">
        <f t="shared" si="64"/>
        <v>42681</v>
      </c>
      <c r="AI4139" s="177">
        <f>HLOOKUP(附加题模型!$E$2,历史数据!$B$3:$K$5000,ROW(A4137),)</f>
        <v>36.5677602138176</v>
      </c>
      <c r="AJ4139" s="177">
        <f>HLOOKUP(附加题模型!$E$2,历史数据!$L$3:$U$5000,ROW(A4137),)</f>
        <v>36.750208055226601</v>
      </c>
    </row>
    <row r="4140" spans="1:36" x14ac:dyDescent="0.2">
      <c r="A4140" s="148">
        <v>42682</v>
      </c>
      <c r="B4140" s="137">
        <v>22.639716003461199</v>
      </c>
      <c r="C4140" s="137">
        <v>107.16687535832</v>
      </c>
      <c r="D4140" s="137">
        <v>16.975867989777299</v>
      </c>
      <c r="E4140" s="137">
        <v>10.7070783343994</v>
      </c>
      <c r="F4140" s="137">
        <v>22.6408559887448</v>
      </c>
      <c r="G4140" s="137">
        <v>61.499594983941599</v>
      </c>
      <c r="H4140" s="137">
        <v>10.223028734232299</v>
      </c>
      <c r="I4140" s="137">
        <v>32.124994113423099</v>
      </c>
      <c r="J4140" s="137">
        <v>35.602033215165399</v>
      </c>
      <c r="K4140" s="137">
        <v>36.515632259129397</v>
      </c>
      <c r="L4140" s="137">
        <v>22.639716003461199</v>
      </c>
      <c r="M4140" s="137">
        <v>108.23321242656201</v>
      </c>
      <c r="N4140" s="137">
        <v>16.975867989777299</v>
      </c>
      <c r="O4140" s="137">
        <v>10.7070783343994</v>
      </c>
      <c r="P4140" s="137">
        <v>22.8805826992139</v>
      </c>
      <c r="Q4140" s="137">
        <v>61.991100238558602</v>
      </c>
      <c r="R4140" s="137">
        <v>10.3158448187195</v>
      </c>
      <c r="S4140" s="137">
        <v>32.536853012313102</v>
      </c>
      <c r="T4140" s="137">
        <v>35.481348356808901</v>
      </c>
      <c r="U4140" s="137">
        <v>37.010847828667899</v>
      </c>
      <c r="V4140" s="1">
        <v>0</v>
      </c>
      <c r="W4140" s="1">
        <v>2848323</v>
      </c>
      <c r="X4140" s="1">
        <v>0</v>
      </c>
      <c r="Y4140" s="1">
        <v>0</v>
      </c>
      <c r="Z4140" s="1">
        <v>9086644</v>
      </c>
      <c r="AA4140" s="1">
        <v>1576425</v>
      </c>
      <c r="AB4140" s="1">
        <v>12693741</v>
      </c>
      <c r="AC4140" s="1">
        <v>10187628</v>
      </c>
      <c r="AD4140" s="1">
        <v>7946324</v>
      </c>
      <c r="AE4140" s="1">
        <v>732200</v>
      </c>
      <c r="AH4140" s="136">
        <f t="shared" si="64"/>
        <v>42682</v>
      </c>
      <c r="AI4140" s="177">
        <f>HLOOKUP(附加题模型!$E$2,历史数据!$B$3:$K$5000,ROW(A4138),)</f>
        <v>36.515632259129397</v>
      </c>
      <c r="AJ4140" s="177">
        <f>HLOOKUP(附加题模型!$E$2,历史数据!$L$3:$U$5000,ROW(A4138),)</f>
        <v>37.010847828667899</v>
      </c>
    </row>
    <row r="4141" spans="1:36" x14ac:dyDescent="0.2">
      <c r="A4141" s="148">
        <v>42683</v>
      </c>
      <c r="B4141" s="137">
        <v>22.639716003461199</v>
      </c>
      <c r="C4141" s="137">
        <v>108.23321242656201</v>
      </c>
      <c r="D4141" s="137">
        <v>16.975867989777299</v>
      </c>
      <c r="E4141" s="137">
        <v>10.7070783343994</v>
      </c>
      <c r="F4141" s="137">
        <v>22.867264548632299</v>
      </c>
      <c r="G4141" s="137">
        <v>62.0832574737992</v>
      </c>
      <c r="H4141" s="137">
        <v>10.3291042593605</v>
      </c>
      <c r="I4141" s="137">
        <v>32.495667122424102</v>
      </c>
      <c r="J4141" s="137">
        <v>35.312389555109803</v>
      </c>
      <c r="K4141" s="137">
        <v>37.036911806012</v>
      </c>
      <c r="L4141" s="137">
        <v>22.639716003461199</v>
      </c>
      <c r="M4141" s="137">
        <v>107.471543092103</v>
      </c>
      <c r="N4141" s="137">
        <v>16.975867989777299</v>
      </c>
      <c r="O4141" s="137">
        <v>10.7070783343994</v>
      </c>
      <c r="P4141" s="137">
        <v>22.707446741652898</v>
      </c>
      <c r="Q4141" s="137">
        <v>61.868223924904299</v>
      </c>
      <c r="R4141" s="137">
        <v>10.4484392251298</v>
      </c>
      <c r="S4141" s="137">
        <v>32.660410681980103</v>
      </c>
      <c r="T4141" s="137">
        <v>35.239978640095899</v>
      </c>
      <c r="U4141" s="137">
        <v>37.023879817340003</v>
      </c>
      <c r="V4141" s="1">
        <v>0</v>
      </c>
      <c r="W4141" s="1">
        <v>2829736</v>
      </c>
      <c r="X4141" s="1">
        <v>0</v>
      </c>
      <c r="Y4141" s="1">
        <v>0</v>
      </c>
      <c r="Z4141" s="1">
        <v>7046645</v>
      </c>
      <c r="AA4141" s="1">
        <v>1824023</v>
      </c>
      <c r="AB4141" s="1">
        <v>27606595</v>
      </c>
      <c r="AC4141" s="1">
        <v>12386123</v>
      </c>
      <c r="AD4141" s="1">
        <v>4539383</v>
      </c>
      <c r="AE4141" s="1">
        <v>1112643</v>
      </c>
      <c r="AH4141" s="136">
        <f t="shared" si="64"/>
        <v>42683</v>
      </c>
      <c r="AI4141" s="177">
        <f>HLOOKUP(附加题模型!$E$2,历史数据!$B$3:$K$5000,ROW(A4139),)</f>
        <v>37.036911806012</v>
      </c>
      <c r="AJ4141" s="177">
        <f>HLOOKUP(附加题模型!$E$2,历史数据!$L$3:$U$5000,ROW(A4139),)</f>
        <v>37.023879817340003</v>
      </c>
    </row>
    <row r="4142" spans="1:36" x14ac:dyDescent="0.2">
      <c r="A4142" s="148">
        <v>42684</v>
      </c>
      <c r="B4142" s="137">
        <v>22.639716003461199</v>
      </c>
      <c r="C4142" s="137">
        <v>108.00471162622399</v>
      </c>
      <c r="D4142" s="137">
        <v>16.975867989777299</v>
      </c>
      <c r="E4142" s="137">
        <v>10.7070783343994</v>
      </c>
      <c r="F4142" s="137">
        <v>22.907219000377101</v>
      </c>
      <c r="G4142" s="137">
        <v>62.113976552212797</v>
      </c>
      <c r="H4142" s="137">
        <v>10.514736428334899</v>
      </c>
      <c r="I4142" s="137">
        <v>32.866340131425197</v>
      </c>
      <c r="J4142" s="137">
        <v>35.481348356808901</v>
      </c>
      <c r="K4142" s="137">
        <v>37.1932956700768</v>
      </c>
      <c r="L4142" s="137">
        <v>22.639716003461199</v>
      </c>
      <c r="M4142" s="137">
        <v>110.213552696154</v>
      </c>
      <c r="N4142" s="137">
        <v>16.975867989777299</v>
      </c>
      <c r="O4142" s="137">
        <v>10.7070783343994</v>
      </c>
      <c r="P4142" s="137">
        <v>22.987127903866799</v>
      </c>
      <c r="Q4142" s="137">
        <v>62.974110747792402</v>
      </c>
      <c r="R4142" s="137">
        <v>10.7401469192324</v>
      </c>
      <c r="S4142" s="137">
        <v>33.3193849202042</v>
      </c>
      <c r="T4142" s="137">
        <v>37.291621232156302</v>
      </c>
      <c r="U4142" s="137">
        <v>37.649415273599097</v>
      </c>
      <c r="V4142" s="1">
        <v>0</v>
      </c>
      <c r="W4142" s="1">
        <v>3989502</v>
      </c>
      <c r="X4142" s="1">
        <v>0</v>
      </c>
      <c r="Y4142" s="1">
        <v>0</v>
      </c>
      <c r="Z4142" s="1">
        <v>6308456</v>
      </c>
      <c r="AA4142" s="1">
        <v>2839511</v>
      </c>
      <c r="AB4142" s="1">
        <v>25768157</v>
      </c>
      <c r="AC4142" s="1">
        <v>15605123</v>
      </c>
      <c r="AD4142" s="1">
        <v>7995938</v>
      </c>
      <c r="AE4142" s="1">
        <v>1188738</v>
      </c>
      <c r="AH4142" s="136">
        <f t="shared" si="64"/>
        <v>42684</v>
      </c>
      <c r="AI4142" s="177">
        <f>HLOOKUP(附加题模型!$E$2,历史数据!$B$3:$K$5000,ROW(A4140),)</f>
        <v>37.1932956700768</v>
      </c>
      <c r="AJ4142" s="177">
        <f>HLOOKUP(附加题模型!$E$2,历史数据!$L$3:$U$5000,ROW(A4140),)</f>
        <v>37.649415273599097</v>
      </c>
    </row>
    <row r="4143" spans="1:36" x14ac:dyDescent="0.2">
      <c r="A4143" s="148">
        <v>42685</v>
      </c>
      <c r="B4143" s="137">
        <v>22.639716003461199</v>
      </c>
      <c r="C4143" s="137">
        <v>110.442053496491</v>
      </c>
      <c r="D4143" s="137">
        <v>16.975867989777299</v>
      </c>
      <c r="E4143" s="137">
        <v>10.7070783343994</v>
      </c>
      <c r="F4143" s="137">
        <v>23.040400506193301</v>
      </c>
      <c r="G4143" s="137">
        <v>62.974110747792402</v>
      </c>
      <c r="H4143" s="137">
        <v>10.7799252411555</v>
      </c>
      <c r="I4143" s="137">
        <v>33.113455470759199</v>
      </c>
      <c r="J4143" s="137">
        <v>36.905429685415498</v>
      </c>
      <c r="K4143" s="137">
        <v>37.649415273599097</v>
      </c>
      <c r="L4143" s="137">
        <v>22.639716003461199</v>
      </c>
      <c r="M4143" s="137">
        <v>110.2897196296</v>
      </c>
      <c r="N4143" s="137">
        <v>16.975867989777299</v>
      </c>
      <c r="O4143" s="137">
        <v>10.7070783343994</v>
      </c>
      <c r="P4143" s="137">
        <v>24.119170703304</v>
      </c>
      <c r="Q4143" s="137">
        <v>65.523794256117696</v>
      </c>
      <c r="R4143" s="137">
        <v>10.713628037950301</v>
      </c>
      <c r="S4143" s="137">
        <v>33.442942589871201</v>
      </c>
      <c r="T4143" s="137">
        <v>37.653675807225703</v>
      </c>
      <c r="U4143" s="137">
        <v>37.675479250943297</v>
      </c>
      <c r="V4143" s="1">
        <v>0</v>
      </c>
      <c r="W4143" s="1">
        <v>2754982</v>
      </c>
      <c r="X4143" s="1">
        <v>0</v>
      </c>
      <c r="Y4143" s="1">
        <v>0</v>
      </c>
      <c r="Z4143" s="1">
        <v>8851754</v>
      </c>
      <c r="AA4143" s="1">
        <v>3761895</v>
      </c>
      <c r="AB4143" s="1">
        <v>20668566</v>
      </c>
      <c r="AC4143" s="1">
        <v>12153937</v>
      </c>
      <c r="AD4143" s="1">
        <v>7602077</v>
      </c>
      <c r="AE4143" s="1">
        <v>1100628</v>
      </c>
      <c r="AH4143" s="136">
        <f t="shared" si="64"/>
        <v>42685</v>
      </c>
      <c r="AI4143" s="177">
        <f>HLOOKUP(附加题模型!$E$2,历史数据!$B$3:$K$5000,ROW(A4141),)</f>
        <v>37.649415273599097</v>
      </c>
      <c r="AJ4143" s="177">
        <f>HLOOKUP(附加题模型!$E$2,历史数据!$L$3:$U$5000,ROW(A4141),)</f>
        <v>37.675479250943297</v>
      </c>
    </row>
    <row r="4144" spans="1:36" x14ac:dyDescent="0.2">
      <c r="A4144" s="148">
        <v>42688</v>
      </c>
      <c r="B4144" s="137">
        <v>22.639716003461199</v>
      </c>
      <c r="C4144" s="137">
        <v>110.2897196296</v>
      </c>
      <c r="D4144" s="137">
        <v>16.975867989777299</v>
      </c>
      <c r="E4144" s="137">
        <v>10.7070783343994</v>
      </c>
      <c r="F4144" s="137">
        <v>24.2123977573753</v>
      </c>
      <c r="G4144" s="137">
        <v>65.708108726598994</v>
      </c>
      <c r="H4144" s="137">
        <v>10.6738497160273</v>
      </c>
      <c r="I4144" s="137">
        <v>33.607686149427202</v>
      </c>
      <c r="J4144" s="137">
        <v>37.870908552267402</v>
      </c>
      <c r="K4144" s="137">
        <v>39.095966016198503</v>
      </c>
      <c r="L4144" s="137">
        <v>22.639716003461199</v>
      </c>
      <c r="M4144" s="137">
        <v>110.59438736338301</v>
      </c>
      <c r="N4144" s="137">
        <v>16.975867989777299</v>
      </c>
      <c r="O4144" s="137">
        <v>10.7070783343994</v>
      </c>
      <c r="P4144" s="137">
        <v>24.452124467844399</v>
      </c>
      <c r="Q4144" s="137">
        <v>67.889163293961602</v>
      </c>
      <c r="R4144" s="137">
        <v>10.7931846817965</v>
      </c>
      <c r="S4144" s="137">
        <v>33.566500259538202</v>
      </c>
      <c r="T4144" s="137">
        <v>37.291621232156302</v>
      </c>
      <c r="U4144" s="137">
        <v>38.652878401348197</v>
      </c>
      <c r="V4144" s="1">
        <v>0</v>
      </c>
      <c r="W4144" s="1">
        <v>2851800</v>
      </c>
      <c r="X4144" s="1">
        <v>0</v>
      </c>
      <c r="Y4144" s="1">
        <v>0</v>
      </c>
      <c r="Z4144" s="1">
        <v>8648332</v>
      </c>
      <c r="AA4144" s="1">
        <v>4535305</v>
      </c>
      <c r="AB4144" s="1">
        <v>16405088</v>
      </c>
      <c r="AC4144" s="1">
        <v>10312573</v>
      </c>
      <c r="AD4144" s="1">
        <v>6706555</v>
      </c>
      <c r="AE4144" s="1">
        <v>2036500</v>
      </c>
      <c r="AH4144" s="136">
        <f t="shared" si="64"/>
        <v>42688</v>
      </c>
      <c r="AI4144" s="177">
        <f>HLOOKUP(附加题模型!$E$2,历史数据!$B$3:$K$5000,ROW(A4142),)</f>
        <v>39.095966016198503</v>
      </c>
      <c r="AJ4144" s="177">
        <f>HLOOKUP(附加题模型!$E$2,历史数据!$L$3:$U$5000,ROW(A4142),)</f>
        <v>38.652878401348197</v>
      </c>
    </row>
    <row r="4145" spans="1:36" x14ac:dyDescent="0.2">
      <c r="A4145" s="148">
        <v>42689</v>
      </c>
      <c r="B4145" s="137">
        <v>22.639716003461199</v>
      </c>
      <c r="C4145" s="137">
        <v>110.59438736338301</v>
      </c>
      <c r="D4145" s="137">
        <v>16.975867989777299</v>
      </c>
      <c r="E4145" s="137">
        <v>10.7070783343994</v>
      </c>
      <c r="F4145" s="137">
        <v>24.3722155643547</v>
      </c>
      <c r="G4145" s="137">
        <v>67.919882372375099</v>
      </c>
      <c r="H4145" s="137">
        <v>10.8329630037196</v>
      </c>
      <c r="I4145" s="137">
        <v>33.607686149427202</v>
      </c>
      <c r="J4145" s="137">
        <v>36.929566657086802</v>
      </c>
      <c r="K4145" s="137">
        <v>38.900486186117497</v>
      </c>
      <c r="L4145" s="137">
        <v>22.639716003461199</v>
      </c>
      <c r="M4145" s="137">
        <v>112.72706149986701</v>
      </c>
      <c r="N4145" s="137">
        <v>16.975867989777299</v>
      </c>
      <c r="O4145" s="137">
        <v>10.7070783343994</v>
      </c>
      <c r="P4145" s="137">
        <v>25.264531653322901</v>
      </c>
      <c r="Q4145" s="137">
        <v>68.227073156510698</v>
      </c>
      <c r="R4145" s="137">
        <v>11.045114053976</v>
      </c>
      <c r="S4145" s="137">
        <v>34.472589837096301</v>
      </c>
      <c r="T4145" s="137">
        <v>36.833018770401601</v>
      </c>
      <c r="U4145" s="137">
        <v>38.926550163461599</v>
      </c>
      <c r="V4145" s="1">
        <v>0</v>
      </c>
      <c r="W4145" s="1">
        <v>2892572</v>
      </c>
      <c r="X4145" s="1">
        <v>0</v>
      </c>
      <c r="Y4145" s="1">
        <v>0</v>
      </c>
      <c r="Z4145" s="1">
        <v>5622302</v>
      </c>
      <c r="AA4145" s="1">
        <v>1942762</v>
      </c>
      <c r="AB4145" s="1">
        <v>25196449</v>
      </c>
      <c r="AC4145" s="1">
        <v>16026439</v>
      </c>
      <c r="AD4145" s="1">
        <v>4286052</v>
      </c>
      <c r="AE4145" s="1">
        <v>1883859</v>
      </c>
      <c r="AH4145" s="136">
        <f t="shared" si="64"/>
        <v>42689</v>
      </c>
      <c r="AI4145" s="177">
        <f>HLOOKUP(附加题模型!$E$2,历史数据!$B$3:$K$5000,ROW(A4143),)</f>
        <v>38.900486186117497</v>
      </c>
      <c r="AJ4145" s="177">
        <f>HLOOKUP(附加题模型!$E$2,历史数据!$L$3:$U$5000,ROW(A4143),)</f>
        <v>38.926550163461599</v>
      </c>
    </row>
    <row r="4146" spans="1:36" x14ac:dyDescent="0.2">
      <c r="A4146" s="148">
        <v>42690</v>
      </c>
      <c r="B4146" s="137">
        <v>22.639716003461199</v>
      </c>
      <c r="C4146" s="137">
        <v>112.72706149986701</v>
      </c>
      <c r="D4146" s="137">
        <v>16.975867989777299</v>
      </c>
      <c r="E4146" s="137">
        <v>10.7070783343994</v>
      </c>
      <c r="F4146" s="137">
        <v>25.2378953521597</v>
      </c>
      <c r="G4146" s="137">
        <v>68.073477764442899</v>
      </c>
      <c r="H4146" s="137">
        <v>11.018595172694001</v>
      </c>
      <c r="I4146" s="137">
        <v>34.3902180573183</v>
      </c>
      <c r="J4146" s="137">
        <v>37.388169118841503</v>
      </c>
      <c r="K4146" s="137">
        <v>38.900486186117497</v>
      </c>
      <c r="L4146" s="137">
        <v>22.639716003461199</v>
      </c>
      <c r="M4146" s="137">
        <v>115.926072704593</v>
      </c>
      <c r="N4146" s="137">
        <v>16.975867989777299</v>
      </c>
      <c r="O4146" s="137">
        <v>10.7070783343994</v>
      </c>
      <c r="P4146" s="137">
        <v>24.984850491109</v>
      </c>
      <c r="Q4146" s="137">
        <v>68.841454724781798</v>
      </c>
      <c r="R4146" s="137">
        <v>10.7799252411555</v>
      </c>
      <c r="S4146" s="137">
        <v>33.978359158428297</v>
      </c>
      <c r="T4146" s="137">
        <v>36.7364708837164</v>
      </c>
      <c r="U4146" s="137">
        <v>39.2653818689353</v>
      </c>
      <c r="V4146" s="1">
        <v>0</v>
      </c>
      <c r="W4146" s="1">
        <v>4871707</v>
      </c>
      <c r="X4146" s="1">
        <v>0</v>
      </c>
      <c r="Y4146" s="1">
        <v>0</v>
      </c>
      <c r="Z4146" s="1">
        <v>4547502</v>
      </c>
      <c r="AA4146" s="1">
        <v>8950169</v>
      </c>
      <c r="AB4146" s="1">
        <v>18201239</v>
      </c>
      <c r="AC4146" s="1">
        <v>15320884</v>
      </c>
      <c r="AD4146" s="1">
        <v>5144304</v>
      </c>
      <c r="AE4146" s="1">
        <v>2050683</v>
      </c>
      <c r="AH4146" s="136">
        <f t="shared" si="64"/>
        <v>42690</v>
      </c>
      <c r="AI4146" s="177">
        <f>HLOOKUP(附加题模型!$E$2,历史数据!$B$3:$K$5000,ROW(A4144),)</f>
        <v>38.900486186117497</v>
      </c>
      <c r="AJ4146" s="177">
        <f>HLOOKUP(附加题模型!$E$2,历史数据!$L$3:$U$5000,ROW(A4144),)</f>
        <v>39.2653818689353</v>
      </c>
    </row>
    <row r="4147" spans="1:36" x14ac:dyDescent="0.2">
      <c r="A4147" s="148">
        <v>42691</v>
      </c>
      <c r="B4147" s="137">
        <v>22.639716003461199</v>
      </c>
      <c r="C4147" s="137">
        <v>115.62140497081</v>
      </c>
      <c r="D4147" s="137">
        <v>16.975867989777299</v>
      </c>
      <c r="E4147" s="137">
        <v>10.7070783343994</v>
      </c>
      <c r="F4147" s="137">
        <v>24.9715323405274</v>
      </c>
      <c r="G4147" s="137">
        <v>68.718578411127595</v>
      </c>
      <c r="H4147" s="137">
        <v>10.7401469192324</v>
      </c>
      <c r="I4147" s="137">
        <v>34.101916828095298</v>
      </c>
      <c r="J4147" s="137">
        <v>36.7364708837164</v>
      </c>
      <c r="K4147" s="137">
        <v>39.1089980048705</v>
      </c>
      <c r="L4147" s="137">
        <v>22.639716003461199</v>
      </c>
      <c r="M4147" s="137">
        <v>115.39290417047199</v>
      </c>
      <c r="N4147" s="137">
        <v>16.975867989777299</v>
      </c>
      <c r="O4147" s="137">
        <v>10.7070783343994</v>
      </c>
      <c r="P4147" s="137">
        <v>24.918259738200899</v>
      </c>
      <c r="Q4147" s="137">
        <v>68.042758686029302</v>
      </c>
      <c r="R4147" s="137">
        <v>10.8594818850016</v>
      </c>
      <c r="S4147" s="137">
        <v>33.978359158428297</v>
      </c>
      <c r="T4147" s="137">
        <v>36.6881969403738</v>
      </c>
      <c r="U4147" s="137">
        <v>40.021237211915199</v>
      </c>
      <c r="V4147" s="1">
        <v>0</v>
      </c>
      <c r="W4147" s="1">
        <v>2303683</v>
      </c>
      <c r="X4147" s="1">
        <v>0</v>
      </c>
      <c r="Y4147" s="1">
        <v>0</v>
      </c>
      <c r="Z4147" s="1">
        <v>4067586</v>
      </c>
      <c r="AA4147" s="1">
        <v>3050001</v>
      </c>
      <c r="AB4147" s="1">
        <v>13231841</v>
      </c>
      <c r="AC4147" s="1">
        <v>10268439</v>
      </c>
      <c r="AD4147" s="1">
        <v>3338068</v>
      </c>
      <c r="AE4147" s="1">
        <v>1528333</v>
      </c>
      <c r="AH4147" s="136">
        <f t="shared" si="64"/>
        <v>42691</v>
      </c>
      <c r="AI4147" s="177">
        <f>HLOOKUP(附加题模型!$E$2,历史数据!$B$3:$K$5000,ROW(A4145),)</f>
        <v>39.1089980048705</v>
      </c>
      <c r="AJ4147" s="177">
        <f>HLOOKUP(附加题模型!$E$2,历史数据!$L$3:$U$5000,ROW(A4145),)</f>
        <v>40.021237211915199</v>
      </c>
    </row>
    <row r="4148" spans="1:36" x14ac:dyDescent="0.2">
      <c r="A4148" s="148">
        <v>42692</v>
      </c>
      <c r="B4148" s="137">
        <v>22.639716003461199</v>
      </c>
      <c r="C4148" s="137">
        <v>115.39290417047199</v>
      </c>
      <c r="D4148" s="137">
        <v>16.975867989777299</v>
      </c>
      <c r="E4148" s="137">
        <v>10.7070783343994</v>
      </c>
      <c r="F4148" s="137">
        <v>24.785078232384802</v>
      </c>
      <c r="G4148" s="137">
        <v>67.581972509826002</v>
      </c>
      <c r="H4148" s="137">
        <v>10.8727413256427</v>
      </c>
      <c r="I4148" s="137">
        <v>33.937173268539297</v>
      </c>
      <c r="J4148" s="137">
        <v>36.7364708837164</v>
      </c>
      <c r="K4148" s="137">
        <v>40.021237211915199</v>
      </c>
      <c r="L4148" s="137">
        <v>22.639716003461199</v>
      </c>
      <c r="M4148" s="137">
        <v>116.15457350493099</v>
      </c>
      <c r="N4148" s="137">
        <v>16.975867989777299</v>
      </c>
      <c r="O4148" s="137">
        <v>10.7070783343994</v>
      </c>
      <c r="P4148" s="137">
        <v>25.0780775451803</v>
      </c>
      <c r="Q4148" s="137">
        <v>69.302240900985197</v>
      </c>
      <c r="R4148" s="137">
        <v>10.7931846817965</v>
      </c>
      <c r="S4148" s="137">
        <v>33.731243819094203</v>
      </c>
      <c r="T4148" s="137">
        <v>36.302005393633003</v>
      </c>
      <c r="U4148" s="137">
        <v>40.021237211915199</v>
      </c>
      <c r="V4148" s="1">
        <v>0</v>
      </c>
      <c r="W4148" s="1">
        <v>2014763</v>
      </c>
      <c r="X4148" s="1">
        <v>0</v>
      </c>
      <c r="Y4148" s="1">
        <v>0</v>
      </c>
      <c r="Z4148" s="1">
        <v>2387544</v>
      </c>
      <c r="AA4148" s="1">
        <v>2345033</v>
      </c>
      <c r="AB4148" s="1">
        <v>11848923</v>
      </c>
      <c r="AC4148" s="1">
        <v>8161278</v>
      </c>
      <c r="AD4148" s="1">
        <v>3883312</v>
      </c>
      <c r="AE4148" s="1">
        <v>0</v>
      </c>
      <c r="AH4148" s="136">
        <f t="shared" si="64"/>
        <v>42692</v>
      </c>
      <c r="AI4148" s="177">
        <f>HLOOKUP(附加题模型!$E$2,历史数据!$B$3:$K$5000,ROW(A4146),)</f>
        <v>40.021237211915199</v>
      </c>
      <c r="AJ4148" s="177">
        <f>HLOOKUP(附加题模型!$E$2,历史数据!$L$3:$U$5000,ROW(A4146),)</f>
        <v>40.021237211915199</v>
      </c>
    </row>
    <row r="4149" spans="1:36" x14ac:dyDescent="0.2">
      <c r="A4149" s="148">
        <v>42695</v>
      </c>
      <c r="B4149" s="137">
        <v>22.639716003461199</v>
      </c>
      <c r="C4149" s="137">
        <v>116.230740438376</v>
      </c>
      <c r="D4149" s="137">
        <v>16.975867989777299</v>
      </c>
      <c r="E4149" s="137">
        <v>10.7070783343994</v>
      </c>
      <c r="F4149" s="137">
        <v>25.0780775451803</v>
      </c>
      <c r="G4149" s="137">
        <v>68.841454724781798</v>
      </c>
      <c r="H4149" s="137">
        <v>10.7534063598734</v>
      </c>
      <c r="I4149" s="137">
        <v>33.648872039316203</v>
      </c>
      <c r="J4149" s="137">
        <v>36.6881969403738</v>
      </c>
      <c r="K4149" s="137">
        <v>39.473893687688403</v>
      </c>
      <c r="L4149" s="137">
        <v>22.639716003461199</v>
      </c>
      <c r="M4149" s="137">
        <v>112.879395366759</v>
      </c>
      <c r="N4149" s="137">
        <v>16.975867989777299</v>
      </c>
      <c r="O4149" s="137">
        <v>10.7070783343994</v>
      </c>
      <c r="P4149" s="137">
        <v>25.0780775451803</v>
      </c>
      <c r="Q4149" s="137">
        <v>68.227073156510698</v>
      </c>
      <c r="R4149" s="137">
        <v>10.7799252411555</v>
      </c>
      <c r="S4149" s="137">
        <v>33.813615598872197</v>
      </c>
      <c r="T4149" s="137">
        <v>36.543375110345998</v>
      </c>
      <c r="U4149" s="137">
        <v>39.382669766983902</v>
      </c>
      <c r="V4149" s="1">
        <v>0</v>
      </c>
      <c r="W4149" s="1">
        <v>3421268</v>
      </c>
      <c r="X4149" s="1">
        <v>0</v>
      </c>
      <c r="Y4149" s="1">
        <v>0</v>
      </c>
      <c r="Z4149" s="1">
        <v>0</v>
      </c>
      <c r="AA4149" s="1">
        <v>2169116</v>
      </c>
      <c r="AB4149" s="1">
        <v>9913676</v>
      </c>
      <c r="AC4149" s="1">
        <v>9384209</v>
      </c>
      <c r="AD4149" s="1">
        <v>5015753</v>
      </c>
      <c r="AE4149" s="1">
        <v>3141464</v>
      </c>
      <c r="AH4149" s="136">
        <f t="shared" si="64"/>
        <v>42695</v>
      </c>
      <c r="AI4149" s="177">
        <f>HLOOKUP(附加题模型!$E$2,历史数据!$B$3:$K$5000,ROW(A4147),)</f>
        <v>39.473893687688403</v>
      </c>
      <c r="AJ4149" s="177">
        <f>HLOOKUP(附加题模型!$E$2,历史数据!$L$3:$U$5000,ROW(A4147),)</f>
        <v>39.382669766983902</v>
      </c>
    </row>
    <row r="4150" spans="1:36" x14ac:dyDescent="0.2">
      <c r="A4150" s="148">
        <v>42696</v>
      </c>
      <c r="B4150" s="137">
        <v>22.639716003461199</v>
      </c>
      <c r="C4150" s="137">
        <v>112.803228433313</v>
      </c>
      <c r="D4150" s="137">
        <v>16.975867989777299</v>
      </c>
      <c r="E4150" s="137">
        <v>10.7070783343994</v>
      </c>
      <c r="F4150" s="137">
        <v>25.0780775451803</v>
      </c>
      <c r="G4150" s="137">
        <v>67.919882372375099</v>
      </c>
      <c r="H4150" s="137">
        <v>10.7931846817965</v>
      </c>
      <c r="I4150" s="137">
        <v>33.978359158428297</v>
      </c>
      <c r="J4150" s="137">
        <v>36.760607855387697</v>
      </c>
      <c r="K4150" s="137">
        <v>39.135061982214701</v>
      </c>
      <c r="L4150" s="137">
        <v>22.639716003461199</v>
      </c>
      <c r="M4150" s="137">
        <v>113.564897767772</v>
      </c>
      <c r="N4150" s="137">
        <v>16.975867989777299</v>
      </c>
      <c r="O4150" s="137">
        <v>10.7070783343994</v>
      </c>
      <c r="P4150" s="137">
        <v>25.0780775451803</v>
      </c>
      <c r="Q4150" s="137">
        <v>68.012039607615804</v>
      </c>
      <c r="R4150" s="137">
        <v>10.8727413256427</v>
      </c>
      <c r="S4150" s="137">
        <v>34.719705176430303</v>
      </c>
      <c r="T4150" s="137">
        <v>37.339895175498903</v>
      </c>
      <c r="U4150" s="137">
        <v>39.395701755655999</v>
      </c>
      <c r="V4150" s="1">
        <v>0</v>
      </c>
      <c r="W4150" s="1">
        <v>2831811</v>
      </c>
      <c r="X4150" s="1">
        <v>0</v>
      </c>
      <c r="Y4150" s="1">
        <v>0</v>
      </c>
      <c r="Z4150" s="1">
        <v>0</v>
      </c>
      <c r="AA4150" s="1">
        <v>2133219</v>
      </c>
      <c r="AB4150" s="1">
        <v>11851076</v>
      </c>
      <c r="AC4150" s="1">
        <v>11785811</v>
      </c>
      <c r="AD4150" s="1">
        <v>5347777</v>
      </c>
      <c r="AE4150" s="1">
        <v>1976800</v>
      </c>
      <c r="AH4150" s="136">
        <f t="shared" si="64"/>
        <v>42696</v>
      </c>
      <c r="AI4150" s="177">
        <f>HLOOKUP(附加题模型!$E$2,历史数据!$B$3:$K$5000,ROW(A4148),)</f>
        <v>39.135061982214701</v>
      </c>
      <c r="AJ4150" s="177">
        <f>HLOOKUP(附加题模型!$E$2,历史数据!$L$3:$U$5000,ROW(A4148),)</f>
        <v>39.395701755655999</v>
      </c>
    </row>
    <row r="4151" spans="1:36" x14ac:dyDescent="0.2">
      <c r="A4151" s="148">
        <v>42697</v>
      </c>
      <c r="B4151" s="137">
        <v>22.639716003461199</v>
      </c>
      <c r="C4151" s="137">
        <v>113.641064701217</v>
      </c>
      <c r="D4151" s="137">
        <v>16.975867989777299</v>
      </c>
      <c r="E4151" s="137">
        <v>10.7070783343994</v>
      </c>
      <c r="F4151" s="137">
        <v>25.0780775451803</v>
      </c>
      <c r="G4151" s="137">
        <v>67.674129745066693</v>
      </c>
      <c r="H4151" s="137">
        <v>10.886000766283701</v>
      </c>
      <c r="I4151" s="137">
        <v>34.884448735986403</v>
      </c>
      <c r="J4151" s="137">
        <v>37.170936373799798</v>
      </c>
      <c r="K4151" s="137">
        <v>39.617245563081099</v>
      </c>
      <c r="L4151" s="137">
        <v>22.639716003461199</v>
      </c>
      <c r="M4151" s="137">
        <v>112.803228433313</v>
      </c>
      <c r="N4151" s="137">
        <v>16.975867989777299</v>
      </c>
      <c r="O4151" s="137">
        <v>10.7070783343994</v>
      </c>
      <c r="P4151" s="137">
        <v>25.0780775451803</v>
      </c>
      <c r="Q4151" s="137">
        <v>67.827725137134394</v>
      </c>
      <c r="R4151" s="137">
        <v>10.8992602069247</v>
      </c>
      <c r="S4151" s="137">
        <v>38.179319927106697</v>
      </c>
      <c r="T4151" s="137">
        <v>36.784744827059001</v>
      </c>
      <c r="U4151" s="137">
        <v>39.395701755655999</v>
      </c>
      <c r="V4151" s="1">
        <v>0</v>
      </c>
      <c r="W4151" s="1">
        <v>1931161</v>
      </c>
      <c r="X4151" s="1">
        <v>0</v>
      </c>
      <c r="Y4151" s="1">
        <v>0</v>
      </c>
      <c r="Z4151" s="1">
        <v>0</v>
      </c>
      <c r="AA4151" s="1">
        <v>1512750</v>
      </c>
      <c r="AB4151" s="1">
        <v>13643948</v>
      </c>
      <c r="AC4151" s="1">
        <v>28716002</v>
      </c>
      <c r="AD4151" s="1">
        <v>7794387</v>
      </c>
      <c r="AE4151" s="1">
        <v>1530803</v>
      </c>
      <c r="AH4151" s="136">
        <f t="shared" si="64"/>
        <v>42697</v>
      </c>
      <c r="AI4151" s="177">
        <f>HLOOKUP(附加题模型!$E$2,历史数据!$B$3:$K$5000,ROW(A4149),)</f>
        <v>39.617245563081099</v>
      </c>
      <c r="AJ4151" s="177">
        <f>HLOOKUP(附加题模型!$E$2,历史数据!$L$3:$U$5000,ROW(A4149),)</f>
        <v>39.395701755655999</v>
      </c>
    </row>
    <row r="4152" spans="1:36" x14ac:dyDescent="0.2">
      <c r="A4152" s="148">
        <v>42698</v>
      </c>
      <c r="B4152" s="137">
        <v>22.639716003461199</v>
      </c>
      <c r="C4152" s="137">
        <v>112.1177260323</v>
      </c>
      <c r="D4152" s="137">
        <v>16.975867989777299</v>
      </c>
      <c r="E4152" s="137">
        <v>10.7070783343994</v>
      </c>
      <c r="F4152" s="137">
        <v>25.0780775451803</v>
      </c>
      <c r="G4152" s="137">
        <v>67.889163293961602</v>
      </c>
      <c r="H4152" s="137">
        <v>10.9522979694888</v>
      </c>
      <c r="I4152" s="137">
        <v>38.179319927106697</v>
      </c>
      <c r="J4152" s="137">
        <v>36.712333912045104</v>
      </c>
      <c r="K4152" s="137">
        <v>39.382669766983902</v>
      </c>
      <c r="L4152" s="137">
        <v>22.639716003461199</v>
      </c>
      <c r="M4152" s="137">
        <v>111.965392165409</v>
      </c>
      <c r="N4152" s="137">
        <v>16.975867989777299</v>
      </c>
      <c r="O4152" s="137">
        <v>10.7070783343994</v>
      </c>
      <c r="P4152" s="137">
        <v>25.0780775451803</v>
      </c>
      <c r="Q4152" s="137">
        <v>69.486555371466494</v>
      </c>
      <c r="R4152" s="137">
        <v>11.058373494617101</v>
      </c>
      <c r="S4152" s="137">
        <v>39.208967174331796</v>
      </c>
      <c r="T4152" s="137">
        <v>36.157183563605201</v>
      </c>
      <c r="U4152" s="137">
        <v>38.991710106821898</v>
      </c>
      <c r="V4152" s="1">
        <v>0</v>
      </c>
      <c r="W4152" s="1">
        <v>1936689</v>
      </c>
      <c r="X4152" s="1">
        <v>0</v>
      </c>
      <c r="Y4152" s="1">
        <v>0</v>
      </c>
      <c r="Z4152" s="1">
        <v>0</v>
      </c>
      <c r="AA4152" s="1">
        <v>3445336</v>
      </c>
      <c r="AB4152" s="1">
        <v>36674246</v>
      </c>
      <c r="AC4152" s="1">
        <v>46198040</v>
      </c>
      <c r="AD4152" s="1">
        <v>6241652</v>
      </c>
      <c r="AE4152" s="1">
        <v>2453467</v>
      </c>
      <c r="AH4152" s="136">
        <f t="shared" si="64"/>
        <v>42698</v>
      </c>
      <c r="AI4152" s="177">
        <f>HLOOKUP(附加题模型!$E$2,历史数据!$B$3:$K$5000,ROW(A4150),)</f>
        <v>39.382669766983902</v>
      </c>
      <c r="AJ4152" s="177">
        <f>HLOOKUP(附加题模型!$E$2,历史数据!$L$3:$U$5000,ROW(A4150),)</f>
        <v>38.991710106821898</v>
      </c>
    </row>
    <row r="4153" spans="1:36" x14ac:dyDescent="0.2">
      <c r="A4153" s="148">
        <v>42699</v>
      </c>
      <c r="B4153" s="137">
        <v>22.639716003461199</v>
      </c>
      <c r="C4153" s="137">
        <v>112.04155909885399</v>
      </c>
      <c r="D4153" s="137">
        <v>16.975867989777299</v>
      </c>
      <c r="E4153" s="137">
        <v>10.7070783343994</v>
      </c>
      <c r="F4153" s="137">
        <v>25.0780775451803</v>
      </c>
      <c r="G4153" s="137">
        <v>68.687859332714098</v>
      </c>
      <c r="H4153" s="137">
        <v>10.9522979694888</v>
      </c>
      <c r="I4153" s="137">
        <v>38.261691706884697</v>
      </c>
      <c r="J4153" s="137">
        <v>36.0123617335774</v>
      </c>
      <c r="K4153" s="137">
        <v>38.991710106821898</v>
      </c>
      <c r="L4153" s="137">
        <v>22.639716003461199</v>
      </c>
      <c r="M4153" s="137">
        <v>112.650894566421</v>
      </c>
      <c r="N4153" s="137">
        <v>16.975867989777299</v>
      </c>
      <c r="O4153" s="137">
        <v>10.7070783343994</v>
      </c>
      <c r="P4153" s="137">
        <v>25.0780775451803</v>
      </c>
      <c r="Q4153" s="137">
        <v>69.056488273676706</v>
      </c>
      <c r="R4153" s="137">
        <v>10.7401469192324</v>
      </c>
      <c r="S4153" s="137">
        <v>37.5615315787716</v>
      </c>
      <c r="T4153" s="137">
        <v>36.470964195332101</v>
      </c>
      <c r="U4153" s="137">
        <v>38.939582152133703</v>
      </c>
      <c r="V4153" s="1">
        <v>0</v>
      </c>
      <c r="W4153" s="1">
        <v>1739400</v>
      </c>
      <c r="X4153" s="1">
        <v>0</v>
      </c>
      <c r="Y4153" s="1">
        <v>0</v>
      </c>
      <c r="Z4153" s="1">
        <v>0</v>
      </c>
      <c r="AA4153" s="1">
        <v>2236995</v>
      </c>
      <c r="AB4153" s="1">
        <v>22641821</v>
      </c>
      <c r="AC4153" s="1">
        <v>24647629</v>
      </c>
      <c r="AD4153" s="1">
        <v>4684594</v>
      </c>
      <c r="AE4153" s="1">
        <v>1257027</v>
      </c>
      <c r="AH4153" s="136">
        <f t="shared" si="64"/>
        <v>42699</v>
      </c>
      <c r="AI4153" s="177">
        <f>HLOOKUP(附加题模型!$E$2,历史数据!$B$3:$K$5000,ROW(A4151),)</f>
        <v>38.991710106821898</v>
      </c>
      <c r="AJ4153" s="177">
        <f>HLOOKUP(附加题模型!$E$2,历史数据!$L$3:$U$5000,ROW(A4151),)</f>
        <v>38.939582152133703</v>
      </c>
    </row>
    <row r="4154" spans="1:36" x14ac:dyDescent="0.2">
      <c r="A4154" s="148">
        <v>42702</v>
      </c>
      <c r="B4154" s="137">
        <v>22.639716003461199</v>
      </c>
      <c r="C4154" s="137">
        <v>112.72706149986701</v>
      </c>
      <c r="D4154" s="137">
        <v>16.975867989777299</v>
      </c>
      <c r="E4154" s="137">
        <v>10.7070783343994</v>
      </c>
      <c r="F4154" s="137">
        <v>25.038123093435399</v>
      </c>
      <c r="G4154" s="137">
        <v>69.056488273676706</v>
      </c>
      <c r="H4154" s="137">
        <v>10.766665800514501</v>
      </c>
      <c r="I4154" s="137">
        <v>37.5615315787716</v>
      </c>
      <c r="J4154" s="137">
        <v>36.3744163086469</v>
      </c>
      <c r="K4154" s="137">
        <v>39.135061982214701</v>
      </c>
      <c r="L4154" s="137">
        <v>22.639716003461199</v>
      </c>
      <c r="M4154" s="137">
        <v>113.336396967434</v>
      </c>
      <c r="N4154" s="137">
        <v>16.975867989777299</v>
      </c>
      <c r="O4154" s="137">
        <v>10.7070783343994</v>
      </c>
      <c r="P4154" s="137">
        <v>23.826171390508499</v>
      </c>
      <c r="Q4154" s="137">
        <v>67.919882372375099</v>
      </c>
      <c r="R4154" s="137">
        <v>10.6605902753862</v>
      </c>
      <c r="S4154" s="137">
        <v>36.778999670880502</v>
      </c>
      <c r="T4154" s="137">
        <v>35.843402931878401</v>
      </c>
      <c r="U4154" s="137">
        <v>41.793587671316203</v>
      </c>
      <c r="V4154" s="1">
        <v>0</v>
      </c>
      <c r="W4154" s="1">
        <v>1344457</v>
      </c>
      <c r="X4154" s="1">
        <v>0</v>
      </c>
      <c r="Y4154" s="1">
        <v>0</v>
      </c>
      <c r="Z4154" s="1">
        <v>12290400</v>
      </c>
      <c r="AA4154" s="1">
        <v>3581737</v>
      </c>
      <c r="AB4154" s="1">
        <v>14798647</v>
      </c>
      <c r="AC4154" s="1">
        <v>18895862</v>
      </c>
      <c r="AD4154" s="1">
        <v>3714648</v>
      </c>
      <c r="AE4154" s="1">
        <v>3301628</v>
      </c>
      <c r="AH4154" s="136">
        <f t="shared" si="64"/>
        <v>42702</v>
      </c>
      <c r="AI4154" s="177">
        <f>HLOOKUP(附加题模型!$E$2,历史数据!$B$3:$K$5000,ROW(A4152),)</f>
        <v>39.135061982214701</v>
      </c>
      <c r="AJ4154" s="177">
        <f>HLOOKUP(附加题模型!$E$2,历史数据!$L$3:$U$5000,ROW(A4152),)</f>
        <v>41.793587671316203</v>
      </c>
    </row>
    <row r="4155" spans="1:36" x14ac:dyDescent="0.2">
      <c r="A4155" s="148">
        <v>42703</v>
      </c>
      <c r="B4155" s="137">
        <v>22.639716003461199</v>
      </c>
      <c r="C4155" s="137">
        <v>113.48873083432601</v>
      </c>
      <c r="D4155" s="137">
        <v>16.975867989777299</v>
      </c>
      <c r="E4155" s="137">
        <v>10.7070783343994</v>
      </c>
      <c r="F4155" s="137">
        <v>23.839489541090099</v>
      </c>
      <c r="G4155" s="137">
        <v>67.735567901893802</v>
      </c>
      <c r="H4155" s="137">
        <v>10.6208119534632</v>
      </c>
      <c r="I4155" s="137">
        <v>36.325954882101499</v>
      </c>
      <c r="J4155" s="137">
        <v>35.819265960207098</v>
      </c>
      <c r="K4155" s="137">
        <v>41.311404090449699</v>
      </c>
      <c r="L4155" s="137">
        <v>22.639716003461199</v>
      </c>
      <c r="M4155" s="137">
        <v>110.13738576270801</v>
      </c>
      <c r="N4155" s="137">
        <v>16.975867989777299</v>
      </c>
      <c r="O4155" s="137">
        <v>10.7070783343994</v>
      </c>
      <c r="P4155" s="137">
        <v>22.8805826992139</v>
      </c>
      <c r="Q4155" s="137">
        <v>64.694379138951604</v>
      </c>
      <c r="R4155" s="137">
        <v>10.3158448187195</v>
      </c>
      <c r="S4155" s="137">
        <v>36.243583102323498</v>
      </c>
      <c r="T4155" s="137">
        <v>34.008993084859704</v>
      </c>
      <c r="U4155" s="137">
        <v>40.099429143947603</v>
      </c>
      <c r="V4155" s="1">
        <v>0</v>
      </c>
      <c r="W4155" s="1">
        <v>2197495</v>
      </c>
      <c r="X4155" s="1">
        <v>0</v>
      </c>
      <c r="Y4155" s="1">
        <v>0</v>
      </c>
      <c r="Z4155" s="1">
        <v>8890934</v>
      </c>
      <c r="AA4155" s="1">
        <v>3400668</v>
      </c>
      <c r="AB4155" s="1">
        <v>13937957</v>
      </c>
      <c r="AC4155" s="1">
        <v>18010318</v>
      </c>
      <c r="AD4155" s="1">
        <v>6376745</v>
      </c>
      <c r="AE4155" s="1">
        <v>2501705</v>
      </c>
      <c r="AH4155" s="136">
        <f t="shared" si="64"/>
        <v>42703</v>
      </c>
      <c r="AI4155" s="177">
        <f>HLOOKUP(附加题模型!$E$2,历史数据!$B$3:$K$5000,ROW(A4153),)</f>
        <v>41.311404090449699</v>
      </c>
      <c r="AJ4155" s="177">
        <f>HLOOKUP(附加题模型!$E$2,历史数据!$L$3:$U$5000,ROW(A4153),)</f>
        <v>40.099429143947603</v>
      </c>
    </row>
    <row r="4156" spans="1:36" x14ac:dyDescent="0.2">
      <c r="A4156" s="148">
        <v>42704</v>
      </c>
      <c r="B4156" s="137">
        <v>22.639716003461199</v>
      </c>
      <c r="C4156" s="137">
        <v>108.309379360007</v>
      </c>
      <c r="D4156" s="137">
        <v>16.975867989777299</v>
      </c>
      <c r="E4156" s="137">
        <v>10.7070783343994</v>
      </c>
      <c r="F4156" s="137">
        <v>22.6541741393264</v>
      </c>
      <c r="G4156" s="137">
        <v>63.2198633751009</v>
      </c>
      <c r="H4156" s="137">
        <v>10.302585378078501</v>
      </c>
      <c r="I4156" s="137">
        <v>35.955281873100503</v>
      </c>
      <c r="J4156" s="137">
        <v>34.081403999873601</v>
      </c>
      <c r="K4156" s="137">
        <v>39.2653818689353</v>
      </c>
      <c r="L4156" s="137">
        <v>22.639716003461199</v>
      </c>
      <c r="M4156" s="137">
        <v>107.852377759332</v>
      </c>
      <c r="N4156" s="137">
        <v>16.975867989777299</v>
      </c>
      <c r="O4156" s="137">
        <v>10.7070783343994</v>
      </c>
      <c r="P4156" s="137">
        <v>21.9216758573376</v>
      </c>
      <c r="Q4156" s="137">
        <v>61.468875905528101</v>
      </c>
      <c r="R4156" s="137">
        <v>10.1965098529503</v>
      </c>
      <c r="S4156" s="137">
        <v>35.090378185431398</v>
      </c>
      <c r="T4156" s="137">
        <v>33.695212453132797</v>
      </c>
      <c r="U4156" s="137">
        <v>38.991710106821898</v>
      </c>
      <c r="V4156" s="1">
        <v>0</v>
      </c>
      <c r="W4156" s="1">
        <v>2375001</v>
      </c>
      <c r="X4156" s="1">
        <v>0</v>
      </c>
      <c r="Y4156" s="1">
        <v>0</v>
      </c>
      <c r="Z4156" s="1">
        <v>9188185</v>
      </c>
      <c r="AA4156" s="1">
        <v>5546861</v>
      </c>
      <c r="AB4156" s="1">
        <v>13673920</v>
      </c>
      <c r="AC4156" s="1">
        <v>14496481</v>
      </c>
      <c r="AD4156" s="1">
        <v>5068852</v>
      </c>
      <c r="AE4156" s="1">
        <v>1803011</v>
      </c>
      <c r="AH4156" s="136">
        <f t="shared" si="64"/>
        <v>42704</v>
      </c>
      <c r="AI4156" s="177">
        <f>HLOOKUP(附加题模型!$E$2,历史数据!$B$3:$K$5000,ROW(A4154),)</f>
        <v>39.2653818689353</v>
      </c>
      <c r="AJ4156" s="177">
        <f>HLOOKUP(附加题模型!$E$2,历史数据!$L$3:$U$5000,ROW(A4154),)</f>
        <v>38.991710106821898</v>
      </c>
    </row>
    <row r="4157" spans="1:36" x14ac:dyDescent="0.2">
      <c r="A4157" s="148">
        <v>42705</v>
      </c>
      <c r="B4157" s="137">
        <v>22.639716003461199</v>
      </c>
      <c r="C4157" s="137">
        <v>107.852377759332</v>
      </c>
      <c r="D4157" s="137">
        <v>16.975867989777299</v>
      </c>
      <c r="E4157" s="137">
        <v>10.7070783343994</v>
      </c>
      <c r="F4157" s="137">
        <v>22.0149029114089</v>
      </c>
      <c r="G4157" s="137">
        <v>60.240112768985803</v>
      </c>
      <c r="H4157" s="137">
        <v>10.1965098529503</v>
      </c>
      <c r="I4157" s="137">
        <v>35.008006405653397</v>
      </c>
      <c r="J4157" s="137">
        <v>33.6710754814615</v>
      </c>
      <c r="K4157" s="137">
        <v>38.978678118149901</v>
      </c>
      <c r="L4157" s="137">
        <v>22.639716003461199</v>
      </c>
      <c r="M4157" s="137">
        <v>107.852377759332</v>
      </c>
      <c r="N4157" s="137">
        <v>16.975867989777299</v>
      </c>
      <c r="O4157" s="137">
        <v>10.7070783343994</v>
      </c>
      <c r="P4157" s="137">
        <v>22.347856675949298</v>
      </c>
      <c r="Q4157" s="137">
        <v>63.742087708131301</v>
      </c>
      <c r="R4157" s="137">
        <v>10.2893259374375</v>
      </c>
      <c r="S4157" s="137">
        <v>35.296307634876399</v>
      </c>
      <c r="T4157" s="137">
        <v>34.202088858229999</v>
      </c>
      <c r="U4157" s="137">
        <v>38.978678118149901</v>
      </c>
      <c r="V4157" s="1">
        <v>0</v>
      </c>
      <c r="W4157" s="1">
        <v>0</v>
      </c>
      <c r="X4157" s="1">
        <v>0</v>
      </c>
      <c r="Y4157" s="1">
        <v>0</v>
      </c>
      <c r="Z4157" s="1">
        <v>3976977</v>
      </c>
      <c r="AA4157" s="1">
        <v>4262995</v>
      </c>
      <c r="AB4157" s="1">
        <v>8589462</v>
      </c>
      <c r="AC4157" s="1">
        <v>8380410</v>
      </c>
      <c r="AD4157" s="1">
        <v>2458436</v>
      </c>
      <c r="AE4157" s="1">
        <v>860361</v>
      </c>
      <c r="AH4157" s="136">
        <f t="shared" si="64"/>
        <v>42705</v>
      </c>
      <c r="AI4157" s="177">
        <f>HLOOKUP(附加题模型!$E$2,历史数据!$B$3:$K$5000,ROW(A4155),)</f>
        <v>38.978678118149901</v>
      </c>
      <c r="AJ4157" s="177">
        <f>HLOOKUP(附加题模型!$E$2,历史数据!$L$3:$U$5000,ROW(A4155),)</f>
        <v>38.978678118149901</v>
      </c>
    </row>
    <row r="4158" spans="1:36" x14ac:dyDescent="0.2">
      <c r="A4158" s="148">
        <v>42706</v>
      </c>
      <c r="B4158" s="137">
        <v>22.639716003461199</v>
      </c>
      <c r="C4158" s="137">
        <v>107.852377759332</v>
      </c>
      <c r="D4158" s="137">
        <v>16.975867989777299</v>
      </c>
      <c r="E4158" s="137">
        <v>10.7070783343994</v>
      </c>
      <c r="F4158" s="137">
        <v>22.2679477724596</v>
      </c>
      <c r="G4158" s="137">
        <v>63.742087708131301</v>
      </c>
      <c r="H4158" s="137">
        <v>10.2760664967964</v>
      </c>
      <c r="I4158" s="137">
        <v>35.337493524765399</v>
      </c>
      <c r="J4158" s="137">
        <v>34.274499773243903</v>
      </c>
      <c r="K4158" s="137">
        <v>38.639846412676199</v>
      </c>
      <c r="L4158" s="137">
        <v>22.639716003461199</v>
      </c>
      <c r="M4158" s="137">
        <v>107.852377759332</v>
      </c>
      <c r="N4158" s="137">
        <v>16.975867989777299</v>
      </c>
      <c r="O4158" s="137">
        <v>10.7070783343994</v>
      </c>
      <c r="P4158" s="137">
        <v>22.0415392125722</v>
      </c>
      <c r="Q4158" s="137">
        <v>63.588492316063501</v>
      </c>
      <c r="R4158" s="137">
        <v>10.090434327822001</v>
      </c>
      <c r="S4158" s="137">
        <v>33.484128479760201</v>
      </c>
      <c r="T4158" s="137">
        <v>33.960719141517103</v>
      </c>
      <c r="U4158" s="137">
        <v>38.522558514627598</v>
      </c>
      <c r="V4158" s="1">
        <v>0</v>
      </c>
      <c r="W4158" s="1">
        <v>0</v>
      </c>
      <c r="X4158" s="1">
        <v>0</v>
      </c>
      <c r="Y4158" s="1">
        <v>0</v>
      </c>
      <c r="Z4158" s="1">
        <v>3146861</v>
      </c>
      <c r="AA4158" s="1">
        <v>1705325</v>
      </c>
      <c r="AB4158" s="1">
        <v>12388506</v>
      </c>
      <c r="AC4158" s="1">
        <v>13445075</v>
      </c>
      <c r="AD4158" s="1">
        <v>3848746</v>
      </c>
      <c r="AE4158" s="1">
        <v>1106956</v>
      </c>
      <c r="AH4158" s="136">
        <f t="shared" si="64"/>
        <v>42706</v>
      </c>
      <c r="AI4158" s="177">
        <f>HLOOKUP(附加题模型!$E$2,历史数据!$B$3:$K$5000,ROW(A4156),)</f>
        <v>38.639846412676199</v>
      </c>
      <c r="AJ4158" s="177">
        <f>HLOOKUP(附加题模型!$E$2,历史数据!$L$3:$U$5000,ROW(A4156),)</f>
        <v>38.522558514627598</v>
      </c>
    </row>
    <row r="4159" spans="1:36" x14ac:dyDescent="0.2">
      <c r="A4159" s="148">
        <v>42709</v>
      </c>
      <c r="B4159" s="137">
        <v>22.639716003461199</v>
      </c>
      <c r="C4159" s="137">
        <v>107.852377759332</v>
      </c>
      <c r="D4159" s="137">
        <v>16.975867989777299</v>
      </c>
      <c r="E4159" s="137">
        <v>10.7070783343994</v>
      </c>
      <c r="F4159" s="137">
        <v>21.828448803266301</v>
      </c>
      <c r="G4159" s="137">
        <v>62.851234434138199</v>
      </c>
      <c r="H4159" s="137">
        <v>10.050656005899</v>
      </c>
      <c r="I4159" s="137">
        <v>33.154641360648199</v>
      </c>
      <c r="J4159" s="137">
        <v>33.719349424804101</v>
      </c>
      <c r="K4159" s="137">
        <v>38.353142661890701</v>
      </c>
      <c r="L4159" s="137">
        <v>22.639716003461199</v>
      </c>
      <c r="M4159" s="137">
        <v>107.852377759332</v>
      </c>
      <c r="N4159" s="137">
        <v>16.975867989777299</v>
      </c>
      <c r="O4159" s="137">
        <v>10.7070783343994</v>
      </c>
      <c r="P4159" s="137">
        <v>22.2679477724596</v>
      </c>
      <c r="Q4159" s="137">
        <v>63.035548904619503</v>
      </c>
      <c r="R4159" s="137">
        <v>9.9843588026938193</v>
      </c>
      <c r="S4159" s="137">
        <v>33.360570810093201</v>
      </c>
      <c r="T4159" s="137">
        <v>33.260746963049399</v>
      </c>
      <c r="U4159" s="137">
        <v>37.779735160319802</v>
      </c>
      <c r="V4159" s="1">
        <v>0</v>
      </c>
      <c r="W4159" s="1">
        <v>0</v>
      </c>
      <c r="X4159" s="1">
        <v>0</v>
      </c>
      <c r="Y4159" s="1">
        <v>0</v>
      </c>
      <c r="Z4159" s="1">
        <v>3342161</v>
      </c>
      <c r="AA4159" s="1">
        <v>1174889</v>
      </c>
      <c r="AB4159" s="1">
        <v>8702239</v>
      </c>
      <c r="AC4159" s="1">
        <v>6847655</v>
      </c>
      <c r="AD4159" s="1">
        <v>4749629</v>
      </c>
      <c r="AE4159" s="1">
        <v>762100</v>
      </c>
      <c r="AH4159" s="136">
        <f t="shared" si="64"/>
        <v>42709</v>
      </c>
      <c r="AI4159" s="177">
        <f>HLOOKUP(附加题模型!$E$2,历史数据!$B$3:$K$5000,ROW(A4157),)</f>
        <v>38.353142661890701</v>
      </c>
      <c r="AJ4159" s="177">
        <f>HLOOKUP(附加题模型!$E$2,历史数据!$L$3:$U$5000,ROW(A4157),)</f>
        <v>37.779735160319802</v>
      </c>
    </row>
    <row r="4160" spans="1:36" x14ac:dyDescent="0.2">
      <c r="A4160" s="148">
        <v>42710</v>
      </c>
      <c r="B4160" s="137">
        <v>22.639716003461199</v>
      </c>
      <c r="C4160" s="137">
        <v>107.852377759332</v>
      </c>
      <c r="D4160" s="137">
        <v>16.975867989777299</v>
      </c>
      <c r="E4160" s="137">
        <v>10.7070783343994</v>
      </c>
      <c r="F4160" s="137">
        <v>22.241311471296399</v>
      </c>
      <c r="G4160" s="137">
        <v>62.974110747792402</v>
      </c>
      <c r="H4160" s="137">
        <v>9.9976182433348502</v>
      </c>
      <c r="I4160" s="137">
        <v>33.442942589871201</v>
      </c>
      <c r="J4160" s="137">
        <v>33.405568793077201</v>
      </c>
      <c r="K4160" s="137">
        <v>38.444366582595201</v>
      </c>
      <c r="L4160" s="137">
        <v>22.639716003461199</v>
      </c>
      <c r="M4160" s="137">
        <v>107.852377759332</v>
      </c>
      <c r="N4160" s="137">
        <v>16.975867989777299</v>
      </c>
      <c r="O4160" s="137">
        <v>10.7070783343994</v>
      </c>
      <c r="P4160" s="137">
        <v>22.8805826992139</v>
      </c>
      <c r="Q4160" s="137">
        <v>63.250582453514397</v>
      </c>
      <c r="R4160" s="137">
        <v>10.077174887181</v>
      </c>
      <c r="S4160" s="137">
        <v>33.895987378650297</v>
      </c>
      <c r="T4160" s="137">
        <v>33.598664566447603</v>
      </c>
      <c r="U4160" s="137">
        <v>38.366174650562797</v>
      </c>
      <c r="V4160" s="1">
        <v>0</v>
      </c>
      <c r="W4160" s="1">
        <v>0</v>
      </c>
      <c r="X4160" s="1">
        <v>0</v>
      </c>
      <c r="Y4160" s="1">
        <v>0</v>
      </c>
      <c r="Z4160" s="1">
        <v>4075189</v>
      </c>
      <c r="AA4160" s="1">
        <v>510100</v>
      </c>
      <c r="AB4160" s="1">
        <v>7385616</v>
      </c>
      <c r="AC4160" s="1">
        <v>6412563</v>
      </c>
      <c r="AD4160" s="1">
        <v>3598549</v>
      </c>
      <c r="AE4160" s="1">
        <v>833370</v>
      </c>
      <c r="AH4160" s="136">
        <f t="shared" si="64"/>
        <v>42710</v>
      </c>
      <c r="AI4160" s="177">
        <f>HLOOKUP(附加题模型!$E$2,历史数据!$B$3:$K$5000,ROW(A4158),)</f>
        <v>38.444366582595201</v>
      </c>
      <c r="AJ4160" s="177">
        <f>HLOOKUP(附加题模型!$E$2,历史数据!$L$3:$U$5000,ROW(A4158),)</f>
        <v>38.366174650562797</v>
      </c>
    </row>
    <row r="4161" spans="1:36" x14ac:dyDescent="0.2">
      <c r="A4161" s="148">
        <v>42711</v>
      </c>
      <c r="B4161" s="137">
        <v>22.639716003461199</v>
      </c>
      <c r="C4161" s="137">
        <v>107.852377759332</v>
      </c>
      <c r="D4161" s="137">
        <v>16.975867989777299</v>
      </c>
      <c r="E4161" s="137">
        <v>10.7070783343994</v>
      </c>
      <c r="F4161" s="137">
        <v>22.840628247468999</v>
      </c>
      <c r="G4161" s="137">
        <v>63.250582453514397</v>
      </c>
      <c r="H4161" s="137">
        <v>10.063915446539999</v>
      </c>
      <c r="I4161" s="137">
        <v>33.895987378650297</v>
      </c>
      <c r="J4161" s="137">
        <v>33.6228015381189</v>
      </c>
      <c r="K4161" s="137">
        <v>38.496494537283397</v>
      </c>
      <c r="L4161" s="137">
        <v>22.639716003461199</v>
      </c>
      <c r="M4161" s="137">
        <v>107.852377759332</v>
      </c>
      <c r="N4161" s="137">
        <v>16.975867989777299</v>
      </c>
      <c r="O4161" s="137">
        <v>10.7070783343994</v>
      </c>
      <c r="P4161" s="137">
        <v>23.4932176259682</v>
      </c>
      <c r="Q4161" s="137">
        <v>63.250582453514397</v>
      </c>
      <c r="R4161" s="137">
        <v>10.1965098529503</v>
      </c>
      <c r="S4161" s="137">
        <v>34.143102717984299</v>
      </c>
      <c r="T4161" s="137">
        <v>34.395184631600401</v>
      </c>
      <c r="U4161" s="137">
        <v>39.4217657330001</v>
      </c>
      <c r="V4161" s="1">
        <v>0</v>
      </c>
      <c r="W4161" s="1">
        <v>0</v>
      </c>
      <c r="X4161" s="1">
        <v>0</v>
      </c>
      <c r="Y4161" s="1">
        <v>0</v>
      </c>
      <c r="Z4161" s="1">
        <v>2926516</v>
      </c>
      <c r="AA4161" s="1">
        <v>0</v>
      </c>
      <c r="AB4161" s="1">
        <v>8576712</v>
      </c>
      <c r="AC4161" s="1">
        <v>6875530</v>
      </c>
      <c r="AD4161" s="1">
        <v>3253345</v>
      </c>
      <c r="AE4161" s="1">
        <v>1055112</v>
      </c>
      <c r="AH4161" s="136">
        <f t="shared" si="64"/>
        <v>42711</v>
      </c>
      <c r="AI4161" s="177">
        <f>HLOOKUP(附加题模型!$E$2,历史数据!$B$3:$K$5000,ROW(A4159),)</f>
        <v>38.496494537283397</v>
      </c>
      <c r="AJ4161" s="177">
        <f>HLOOKUP(附加题模型!$E$2,历史数据!$L$3:$U$5000,ROW(A4159),)</f>
        <v>39.4217657330001</v>
      </c>
    </row>
    <row r="4162" spans="1:36" x14ac:dyDescent="0.2">
      <c r="A4162" s="148">
        <v>42712</v>
      </c>
      <c r="B4162" s="137">
        <v>22.639716003461199</v>
      </c>
      <c r="C4162" s="137">
        <v>107.852377759332</v>
      </c>
      <c r="D4162" s="137">
        <v>16.975867989777299</v>
      </c>
      <c r="E4162" s="137">
        <v>10.7070783343994</v>
      </c>
      <c r="F4162" s="137">
        <v>23.4798994753865</v>
      </c>
      <c r="G4162" s="137">
        <v>63.250582453514397</v>
      </c>
      <c r="H4162" s="137">
        <v>10.223028734232299</v>
      </c>
      <c r="I4162" s="137">
        <v>34.184288607873299</v>
      </c>
      <c r="J4162" s="137">
        <v>34.371047659929097</v>
      </c>
      <c r="K4162" s="137">
        <v>39.460861699016299</v>
      </c>
      <c r="L4162" s="137">
        <v>22.639716003461199</v>
      </c>
      <c r="M4162" s="137">
        <v>107.852377759332</v>
      </c>
      <c r="N4162" s="137">
        <v>16.975867989777299</v>
      </c>
      <c r="O4162" s="137">
        <v>10.7070783343994</v>
      </c>
      <c r="P4162" s="137">
        <v>23.439945023641702</v>
      </c>
      <c r="Q4162" s="137">
        <v>63.250582453514397</v>
      </c>
      <c r="R4162" s="137">
        <v>10.050656005899</v>
      </c>
      <c r="S4162" s="137">
        <v>33.772429708983204</v>
      </c>
      <c r="T4162" s="137">
        <v>33.815897311489302</v>
      </c>
      <c r="U4162" s="137">
        <v>39.539053631048702</v>
      </c>
      <c r="V4162" s="1">
        <v>0</v>
      </c>
      <c r="W4162" s="1">
        <v>0</v>
      </c>
      <c r="X4162" s="1">
        <v>0</v>
      </c>
      <c r="Y4162" s="1">
        <v>0</v>
      </c>
      <c r="Z4162" s="1">
        <v>2233469</v>
      </c>
      <c r="AA4162" s="1">
        <v>0</v>
      </c>
      <c r="AB4162" s="1">
        <v>8460822</v>
      </c>
      <c r="AC4162" s="1">
        <v>5556815</v>
      </c>
      <c r="AD4162" s="1">
        <v>3006704</v>
      </c>
      <c r="AE4162" s="1">
        <v>1408100</v>
      </c>
      <c r="AH4162" s="136">
        <f t="shared" si="64"/>
        <v>42712</v>
      </c>
      <c r="AI4162" s="177">
        <f>HLOOKUP(附加题模型!$E$2,历史数据!$B$3:$K$5000,ROW(A4160),)</f>
        <v>39.460861699016299</v>
      </c>
      <c r="AJ4162" s="177">
        <f>HLOOKUP(附加题模型!$E$2,历史数据!$L$3:$U$5000,ROW(A4160),)</f>
        <v>39.539053631048702</v>
      </c>
    </row>
    <row r="4163" spans="1:36" x14ac:dyDescent="0.2">
      <c r="A4163" s="148">
        <v>42713</v>
      </c>
      <c r="B4163" s="137">
        <v>22.639716003461199</v>
      </c>
      <c r="C4163" s="137">
        <v>107.852377759332</v>
      </c>
      <c r="D4163" s="137">
        <v>16.975867989777299</v>
      </c>
      <c r="E4163" s="137">
        <v>10.7070783343994</v>
      </c>
      <c r="F4163" s="137">
        <v>23.173582012009401</v>
      </c>
      <c r="G4163" s="137">
        <v>63.250582453514397</v>
      </c>
      <c r="H4163" s="137">
        <v>10.0373965652579</v>
      </c>
      <c r="I4163" s="137">
        <v>33.648872039316203</v>
      </c>
      <c r="J4163" s="137">
        <v>33.912445198174503</v>
      </c>
      <c r="K4163" s="137">
        <v>39.486925676360499</v>
      </c>
      <c r="L4163" s="137">
        <v>22.639716003461199</v>
      </c>
      <c r="M4163" s="137">
        <v>107.852377759332</v>
      </c>
      <c r="N4163" s="137">
        <v>16.975867989777299</v>
      </c>
      <c r="O4163" s="137">
        <v>10.7070783343994</v>
      </c>
      <c r="P4163" s="137">
        <v>23.586444680039499</v>
      </c>
      <c r="Q4163" s="137">
        <v>63.250582453514397</v>
      </c>
      <c r="R4163" s="137">
        <v>10.090434327822001</v>
      </c>
      <c r="S4163" s="137">
        <v>34.060730938206298</v>
      </c>
      <c r="T4163" s="137">
        <v>34.008993084859704</v>
      </c>
      <c r="U4163" s="137">
        <v>41.976035512725097</v>
      </c>
      <c r="V4163" s="1">
        <v>0</v>
      </c>
      <c r="W4163" s="1">
        <v>0</v>
      </c>
      <c r="X4163" s="1">
        <v>0</v>
      </c>
      <c r="Y4163" s="1">
        <v>0</v>
      </c>
      <c r="Z4163" s="1">
        <v>1944001</v>
      </c>
      <c r="AA4163" s="1">
        <v>0</v>
      </c>
      <c r="AB4163" s="1">
        <v>7105898</v>
      </c>
      <c r="AC4163" s="1">
        <v>6019052</v>
      </c>
      <c r="AD4163" s="1">
        <v>3394454</v>
      </c>
      <c r="AE4163" s="1">
        <v>3520212</v>
      </c>
      <c r="AH4163" s="136">
        <f t="shared" si="64"/>
        <v>42713</v>
      </c>
      <c r="AI4163" s="177">
        <f>HLOOKUP(附加题模型!$E$2,历史数据!$B$3:$K$5000,ROW(A4161),)</f>
        <v>39.486925676360499</v>
      </c>
      <c r="AJ4163" s="177">
        <f>HLOOKUP(附加题模型!$E$2,历史数据!$L$3:$U$5000,ROW(A4161),)</f>
        <v>41.976035512725097</v>
      </c>
    </row>
    <row r="4164" spans="1:36" x14ac:dyDescent="0.2">
      <c r="A4164" s="148">
        <v>42716</v>
      </c>
      <c r="B4164" s="137">
        <v>22.639716003461199</v>
      </c>
      <c r="C4164" s="137">
        <v>107.852377759332</v>
      </c>
      <c r="D4164" s="137">
        <v>16.975867989777299</v>
      </c>
      <c r="E4164" s="137">
        <v>10.7070783343994</v>
      </c>
      <c r="F4164" s="137">
        <v>23.666353583529101</v>
      </c>
      <c r="G4164" s="137">
        <v>63.250582453514397</v>
      </c>
      <c r="H4164" s="137">
        <v>10.077174887181</v>
      </c>
      <c r="I4164" s="137">
        <v>33.772429708983204</v>
      </c>
      <c r="J4164" s="137">
        <v>34.226225829901303</v>
      </c>
      <c r="K4164" s="137">
        <v>42.353963184214997</v>
      </c>
      <c r="L4164" s="137">
        <v>22.639716003461199</v>
      </c>
      <c r="M4164" s="137">
        <v>107.852377759332</v>
      </c>
      <c r="N4164" s="137">
        <v>16.975867989777299</v>
      </c>
      <c r="O4164" s="137">
        <v>10.7070783343994</v>
      </c>
      <c r="P4164" s="137">
        <v>22.4011292782758</v>
      </c>
      <c r="Q4164" s="137">
        <v>63.250582453514397</v>
      </c>
      <c r="R4164" s="137">
        <v>9.3876839738475795</v>
      </c>
      <c r="S4164" s="137">
        <v>32.083808223534099</v>
      </c>
      <c r="T4164" s="137">
        <v>31.3056522576742</v>
      </c>
      <c r="U4164" s="137">
        <v>40.034269200587197</v>
      </c>
      <c r="V4164" s="1">
        <v>0</v>
      </c>
      <c r="W4164" s="1">
        <v>0</v>
      </c>
      <c r="X4164" s="1">
        <v>0</v>
      </c>
      <c r="Y4164" s="1">
        <v>0</v>
      </c>
      <c r="Z4164" s="1">
        <v>3467300</v>
      </c>
      <c r="AA4164" s="1">
        <v>0</v>
      </c>
      <c r="AB4164" s="1">
        <v>14177402</v>
      </c>
      <c r="AC4164" s="1">
        <v>10042002</v>
      </c>
      <c r="AD4164" s="1">
        <v>4431726</v>
      </c>
      <c r="AE4164" s="1">
        <v>3057669</v>
      </c>
      <c r="AH4164" s="136">
        <f t="shared" si="64"/>
        <v>42716</v>
      </c>
      <c r="AI4164" s="177">
        <f>HLOOKUP(附加题模型!$E$2,历史数据!$B$3:$K$5000,ROW(A4162),)</f>
        <v>42.353963184214997</v>
      </c>
      <c r="AJ4164" s="177">
        <f>HLOOKUP(附加题模型!$E$2,历史数据!$L$3:$U$5000,ROW(A4162),)</f>
        <v>40.034269200587197</v>
      </c>
    </row>
    <row r="4165" spans="1:36" x14ac:dyDescent="0.2">
      <c r="A4165" s="148">
        <v>42717</v>
      </c>
      <c r="B4165" s="137">
        <v>22.639716003461199</v>
      </c>
      <c r="C4165" s="137">
        <v>107.852377759332</v>
      </c>
      <c r="D4165" s="137">
        <v>16.975867989777299</v>
      </c>
      <c r="E4165" s="137">
        <v>10.7070783343994</v>
      </c>
      <c r="F4165" s="137">
        <v>22.108129965480199</v>
      </c>
      <c r="G4165" s="137">
        <v>63.250582453514397</v>
      </c>
      <c r="H4165" s="137">
        <v>9.4142028551296306</v>
      </c>
      <c r="I4165" s="137">
        <v>31.877878774089101</v>
      </c>
      <c r="J4165" s="137">
        <v>31.136693455975099</v>
      </c>
      <c r="K4165" s="137">
        <v>39.669373517769401</v>
      </c>
      <c r="L4165" s="137">
        <v>22.639716003461199</v>
      </c>
      <c r="M4165" s="137">
        <v>107.852377759332</v>
      </c>
      <c r="N4165" s="137">
        <v>16.975867989777299</v>
      </c>
      <c r="O4165" s="137">
        <v>10.7070783343994</v>
      </c>
      <c r="P4165" s="137">
        <v>22.0415392125722</v>
      </c>
      <c r="Q4165" s="137">
        <v>63.250582453514397</v>
      </c>
      <c r="R4165" s="137">
        <v>9.4805000583347692</v>
      </c>
      <c r="S4165" s="137">
        <v>32.083808223534099</v>
      </c>
      <c r="T4165" s="137">
        <v>31.5711589460585</v>
      </c>
      <c r="U4165" s="137">
        <v>39.708469483785599</v>
      </c>
      <c r="V4165" s="1">
        <v>0</v>
      </c>
      <c r="W4165" s="1">
        <v>0</v>
      </c>
      <c r="X4165" s="1">
        <v>0</v>
      </c>
      <c r="Y4165" s="1">
        <v>0</v>
      </c>
      <c r="Z4165" s="1">
        <v>3997555</v>
      </c>
      <c r="AA4165" s="1">
        <v>0</v>
      </c>
      <c r="AB4165" s="1">
        <v>7150654</v>
      </c>
      <c r="AC4165" s="1">
        <v>5890040</v>
      </c>
      <c r="AD4165" s="1">
        <v>3357020</v>
      </c>
      <c r="AE4165" s="1">
        <v>1946398</v>
      </c>
      <c r="AH4165" s="136">
        <f t="shared" si="64"/>
        <v>42717</v>
      </c>
      <c r="AI4165" s="177">
        <f>HLOOKUP(附加题模型!$E$2,历史数据!$B$3:$K$5000,ROW(A4163),)</f>
        <v>39.669373517769401</v>
      </c>
      <c r="AJ4165" s="177">
        <f>HLOOKUP(附加题模型!$E$2,历史数据!$L$3:$U$5000,ROW(A4163),)</f>
        <v>39.708469483785599</v>
      </c>
    </row>
    <row r="4166" spans="1:36" x14ac:dyDescent="0.2">
      <c r="A4166" s="148">
        <v>42718</v>
      </c>
      <c r="B4166" s="137">
        <v>22.639716003461199</v>
      </c>
      <c r="C4166" s="137">
        <v>107.852377759332</v>
      </c>
      <c r="D4166" s="137">
        <v>16.975867989777299</v>
      </c>
      <c r="E4166" s="137">
        <v>10.7070783343994</v>
      </c>
      <c r="F4166" s="137">
        <v>22.1480844172251</v>
      </c>
      <c r="G4166" s="137">
        <v>66.414647530110798</v>
      </c>
      <c r="H4166" s="137">
        <v>9.4539811770527198</v>
      </c>
      <c r="I4166" s="137">
        <v>32.083808223534099</v>
      </c>
      <c r="J4166" s="137">
        <v>31.5711589460585</v>
      </c>
      <c r="K4166" s="137">
        <v>39.708469483785599</v>
      </c>
      <c r="L4166" s="137">
        <v>22.639716003461199</v>
      </c>
      <c r="M4166" s="137">
        <v>107.852377759332</v>
      </c>
      <c r="N4166" s="137">
        <v>16.975867989777299</v>
      </c>
      <c r="O4166" s="137">
        <v>10.7070783343994</v>
      </c>
      <c r="P4166" s="137">
        <v>22.680810440489701</v>
      </c>
      <c r="Q4166" s="137">
        <v>66.414647530110798</v>
      </c>
      <c r="R4166" s="137">
        <v>9.5335378208988804</v>
      </c>
      <c r="S4166" s="137">
        <v>31.836692884200101</v>
      </c>
      <c r="T4166" s="137">
        <v>31.2332413426603</v>
      </c>
      <c r="U4166" s="137">
        <v>40.477356815437503</v>
      </c>
      <c r="V4166" s="1">
        <v>0</v>
      </c>
      <c r="W4166" s="1">
        <v>0</v>
      </c>
      <c r="X4166" s="1">
        <v>0</v>
      </c>
      <c r="Y4166" s="1">
        <v>0</v>
      </c>
      <c r="Z4166" s="1">
        <v>3503545</v>
      </c>
      <c r="AA4166" s="1">
        <v>9104128</v>
      </c>
      <c r="AB4166" s="1">
        <v>9836470</v>
      </c>
      <c r="AC4166" s="1">
        <v>4746563</v>
      </c>
      <c r="AD4166" s="1">
        <v>2798799</v>
      </c>
      <c r="AE4166" s="1">
        <v>1836070</v>
      </c>
      <c r="AH4166" s="136">
        <f t="shared" ref="AH4166:AH4175" si="65">A4166</f>
        <v>42718</v>
      </c>
      <c r="AI4166" s="177">
        <f>HLOOKUP(附加题模型!$E$2,历史数据!$B$3:$K$5000,ROW(A4164),)</f>
        <v>39.708469483785599</v>
      </c>
      <c r="AJ4166" s="177">
        <f>HLOOKUP(附加题模型!$E$2,历史数据!$L$3:$U$5000,ROW(A4164),)</f>
        <v>40.477356815437503</v>
      </c>
    </row>
    <row r="4167" spans="1:36" x14ac:dyDescent="0.2">
      <c r="A4167" s="148">
        <v>42719</v>
      </c>
      <c r="B4167" s="137">
        <v>22.639716003461199</v>
      </c>
      <c r="C4167" s="137">
        <v>109.985051895816</v>
      </c>
      <c r="D4167" s="137">
        <v>16.975867989777299</v>
      </c>
      <c r="E4167" s="137">
        <v>10.7070783343994</v>
      </c>
      <c r="F4167" s="137">
        <v>22.853946398050699</v>
      </c>
      <c r="G4167" s="137">
        <v>66.967590941554803</v>
      </c>
      <c r="H4167" s="137">
        <v>9.5467972615399095</v>
      </c>
      <c r="I4167" s="137">
        <v>31.713135214533001</v>
      </c>
      <c r="J4167" s="137">
        <v>31.136693455975099</v>
      </c>
      <c r="K4167" s="137">
        <v>40.386132894733002</v>
      </c>
      <c r="L4167" s="137">
        <v>22.639716003461199</v>
      </c>
      <c r="M4167" s="137">
        <v>111.127555897504</v>
      </c>
      <c r="N4167" s="137">
        <v>16.975867989777299</v>
      </c>
      <c r="O4167" s="137">
        <v>10.7070783343994</v>
      </c>
      <c r="P4167" s="137">
        <v>23.01376420503</v>
      </c>
      <c r="Q4167" s="137">
        <v>65.1858843935685</v>
      </c>
      <c r="R4167" s="137">
        <v>9.7589483117963507</v>
      </c>
      <c r="S4167" s="137">
        <v>32.783968351647097</v>
      </c>
      <c r="T4167" s="137">
        <v>31.836665634442799</v>
      </c>
      <c r="U4167" s="137">
        <v>41.467787954514499</v>
      </c>
      <c r="V4167" s="1">
        <v>0</v>
      </c>
      <c r="W4167" s="1">
        <v>8264852</v>
      </c>
      <c r="X4167" s="1">
        <v>0</v>
      </c>
      <c r="Y4167" s="1">
        <v>0</v>
      </c>
      <c r="Z4167" s="1">
        <v>3908614</v>
      </c>
      <c r="AA4167" s="1">
        <v>6274451</v>
      </c>
      <c r="AB4167" s="1">
        <v>11474128</v>
      </c>
      <c r="AC4167" s="1">
        <v>9524000</v>
      </c>
      <c r="AD4167" s="1">
        <v>4973036</v>
      </c>
      <c r="AE4167" s="1">
        <v>2530934</v>
      </c>
      <c r="AH4167" s="136">
        <f t="shared" si="65"/>
        <v>42719</v>
      </c>
      <c r="AI4167" s="177">
        <f>HLOOKUP(附加题模型!$E$2,历史数据!$B$3:$K$5000,ROW(A4165),)</f>
        <v>40.386132894733002</v>
      </c>
      <c r="AJ4167" s="177">
        <f>HLOOKUP(附加题模型!$E$2,历史数据!$L$3:$U$5000,ROW(A4165),)</f>
        <v>41.467787954514499</v>
      </c>
    </row>
    <row r="4168" spans="1:36" x14ac:dyDescent="0.2">
      <c r="A4168" s="148">
        <v>42720</v>
      </c>
      <c r="B4168" s="137">
        <v>22.639716003461199</v>
      </c>
      <c r="C4168" s="137">
        <v>110.822888163721</v>
      </c>
      <c r="D4168" s="137">
        <v>16.975867989777299</v>
      </c>
      <c r="E4168" s="137">
        <v>10.7070783343994</v>
      </c>
      <c r="F4168" s="137">
        <v>22.867264548632299</v>
      </c>
      <c r="G4168" s="137">
        <v>64.878693609433</v>
      </c>
      <c r="H4168" s="137">
        <v>9.7456888711553304</v>
      </c>
      <c r="I4168" s="137">
        <v>32.536853012313102</v>
      </c>
      <c r="J4168" s="137">
        <v>31.860802606114099</v>
      </c>
      <c r="K4168" s="137">
        <v>41.689331761939599</v>
      </c>
      <c r="L4168" s="137">
        <v>22.639716003461199</v>
      </c>
      <c r="M4168" s="137">
        <v>115.012069503243</v>
      </c>
      <c r="N4168" s="137">
        <v>16.975867989777299</v>
      </c>
      <c r="O4168" s="137">
        <v>10.7070783343994</v>
      </c>
      <c r="P4168" s="137">
        <v>23.3999905718969</v>
      </c>
      <c r="Q4168" s="137">
        <v>64.571502825297401</v>
      </c>
      <c r="R4168" s="137">
        <v>9.9048021588476605</v>
      </c>
      <c r="S4168" s="137">
        <v>32.825154241536097</v>
      </c>
      <c r="T4168" s="137">
        <v>32.246994152854903</v>
      </c>
      <c r="U4168" s="137">
        <v>40.764060566222902</v>
      </c>
      <c r="V4168" s="1">
        <v>0</v>
      </c>
      <c r="W4168" s="1">
        <v>3751136</v>
      </c>
      <c r="X4168" s="1">
        <v>0</v>
      </c>
      <c r="Y4168" s="1">
        <v>0</v>
      </c>
      <c r="Z4168" s="1">
        <v>2111169</v>
      </c>
      <c r="AA4168" s="1">
        <v>3588468</v>
      </c>
      <c r="AB4168" s="1">
        <v>10300273</v>
      </c>
      <c r="AC4168" s="1">
        <v>6633544</v>
      </c>
      <c r="AD4168" s="1">
        <v>5796708</v>
      </c>
      <c r="AE4168" s="1">
        <v>1877229</v>
      </c>
      <c r="AH4168" s="136">
        <f t="shared" si="65"/>
        <v>42720</v>
      </c>
      <c r="AI4168" s="177">
        <f>HLOOKUP(附加题模型!$E$2,历史数据!$B$3:$K$5000,ROW(A4166),)</f>
        <v>41.689331761939599</v>
      </c>
      <c r="AJ4168" s="177">
        <f>HLOOKUP(附加题模型!$E$2,历史数据!$L$3:$U$5000,ROW(A4166),)</f>
        <v>40.764060566222902</v>
      </c>
    </row>
    <row r="4169" spans="1:36" x14ac:dyDescent="0.2">
      <c r="A4169" s="148">
        <v>42723</v>
      </c>
      <c r="B4169" s="137">
        <v>22.639716003461199</v>
      </c>
      <c r="C4169" s="137">
        <v>114.93590256979699</v>
      </c>
      <c r="D4169" s="137">
        <v>16.975867989777299</v>
      </c>
      <c r="E4169" s="137">
        <v>10.7070783343994</v>
      </c>
      <c r="F4169" s="137">
        <v>23.320081668407202</v>
      </c>
      <c r="G4169" s="137">
        <v>64.202873884334707</v>
      </c>
      <c r="H4169" s="137">
        <v>9.9445804807707407</v>
      </c>
      <c r="I4169" s="137">
        <v>32.907526021314197</v>
      </c>
      <c r="J4169" s="137">
        <v>32.246994152854903</v>
      </c>
      <c r="K4169" s="137">
        <v>40.138525109963801</v>
      </c>
      <c r="L4169" s="137">
        <v>22.639716003461199</v>
      </c>
      <c r="M4169" s="137">
        <v>115.24057030358</v>
      </c>
      <c r="N4169" s="137">
        <v>16.975867989777299</v>
      </c>
      <c r="O4169" s="137">
        <v>10.7070783343994</v>
      </c>
      <c r="P4169" s="137">
        <v>23.426626873060101</v>
      </c>
      <c r="Q4169" s="137">
        <v>61.9296620817315</v>
      </c>
      <c r="R4169" s="137">
        <v>9.9313210401297098</v>
      </c>
      <c r="S4169" s="137">
        <v>33.607686149427202</v>
      </c>
      <c r="T4169" s="137">
        <v>32.078035351155798</v>
      </c>
      <c r="U4169" s="137">
        <v>40.737996588878801</v>
      </c>
      <c r="V4169" s="1">
        <v>0</v>
      </c>
      <c r="W4169" s="1">
        <v>5049822</v>
      </c>
      <c r="X4169" s="1">
        <v>0</v>
      </c>
      <c r="Y4169" s="1">
        <v>0</v>
      </c>
      <c r="Z4169" s="1">
        <v>1769495</v>
      </c>
      <c r="AA4169" s="1">
        <v>4247000</v>
      </c>
      <c r="AB4169" s="1">
        <v>5897261</v>
      </c>
      <c r="AC4169" s="1">
        <v>8310211</v>
      </c>
      <c r="AD4169" s="1">
        <v>6146712</v>
      </c>
      <c r="AE4169" s="1">
        <v>969573</v>
      </c>
      <c r="AH4169" s="136">
        <f t="shared" si="65"/>
        <v>42723</v>
      </c>
      <c r="AI4169" s="177">
        <f>HLOOKUP(附加题模型!$E$2,历史数据!$B$3:$K$5000,ROW(A4167),)</f>
        <v>40.138525109963801</v>
      </c>
      <c r="AJ4169" s="177">
        <f>HLOOKUP(附加题模型!$E$2,历史数据!$L$3:$U$5000,ROW(A4167),)</f>
        <v>40.737996588878801</v>
      </c>
    </row>
    <row r="4170" spans="1:36" x14ac:dyDescent="0.2">
      <c r="A4170" s="148">
        <v>42724</v>
      </c>
      <c r="B4170" s="137">
        <v>22.639716003461199</v>
      </c>
      <c r="C4170" s="137">
        <v>115.545238037364</v>
      </c>
      <c r="D4170" s="137">
        <v>16.975867989777299</v>
      </c>
      <c r="E4170" s="137">
        <v>10.7070783343994</v>
      </c>
      <c r="F4170" s="137">
        <v>23.3733542707336</v>
      </c>
      <c r="G4170" s="137">
        <v>61.960381160144998</v>
      </c>
      <c r="H4170" s="137">
        <v>9.9445804807707407</v>
      </c>
      <c r="I4170" s="137">
        <v>33.731243819094203</v>
      </c>
      <c r="J4170" s="137">
        <v>31.909076549456699</v>
      </c>
      <c r="K4170" s="137">
        <v>40.881348464271497</v>
      </c>
      <c r="L4170" s="137">
        <v>22.639716003461199</v>
      </c>
      <c r="M4170" s="137">
        <v>119.048916975873</v>
      </c>
      <c r="N4170" s="137">
        <v>16.975867989777299</v>
      </c>
      <c r="O4170" s="137">
        <v>10.7070783343994</v>
      </c>
      <c r="P4170" s="137">
        <v>23.666353583529101</v>
      </c>
      <c r="Q4170" s="137">
        <v>62.3904482579348</v>
      </c>
      <c r="R4170" s="137">
        <v>10.077174887181</v>
      </c>
      <c r="S4170" s="137">
        <v>33.690057929205203</v>
      </c>
      <c r="T4170" s="137">
        <v>32.802144501294698</v>
      </c>
      <c r="U4170" s="137">
        <v>40.698900622862602</v>
      </c>
      <c r="V4170" s="1">
        <v>0</v>
      </c>
      <c r="W4170" s="1">
        <v>6299436</v>
      </c>
      <c r="X4170" s="1">
        <v>0</v>
      </c>
      <c r="Y4170" s="1">
        <v>0</v>
      </c>
      <c r="Z4170" s="1">
        <v>2210767</v>
      </c>
      <c r="AA4170" s="1">
        <v>4514189</v>
      </c>
      <c r="AB4170" s="1">
        <v>10685032</v>
      </c>
      <c r="AC4170" s="1">
        <v>5111437</v>
      </c>
      <c r="AD4170" s="1">
        <v>8663582</v>
      </c>
      <c r="AE4170" s="1">
        <v>762200</v>
      </c>
      <c r="AH4170" s="136">
        <f t="shared" si="65"/>
        <v>42724</v>
      </c>
      <c r="AI4170" s="177">
        <f>HLOOKUP(附加题模型!$E$2,历史数据!$B$3:$K$5000,ROW(A4168),)</f>
        <v>40.881348464271497</v>
      </c>
      <c r="AJ4170" s="177">
        <f>HLOOKUP(附加题模型!$E$2,历史数据!$L$3:$U$5000,ROW(A4168),)</f>
        <v>40.698900622862602</v>
      </c>
    </row>
    <row r="4171" spans="1:36" x14ac:dyDescent="0.2">
      <c r="A4171" s="148">
        <v>42725</v>
      </c>
      <c r="B4171" s="137">
        <v>22.639716003461199</v>
      </c>
      <c r="C4171" s="137">
        <v>118.668082308644</v>
      </c>
      <c r="D4171" s="137">
        <v>16.887648928211998</v>
      </c>
      <c r="E4171" s="137">
        <v>10.7070783343994</v>
      </c>
      <c r="F4171" s="137">
        <v>23.599762830621099</v>
      </c>
      <c r="G4171" s="137">
        <v>62.513324571589003</v>
      </c>
      <c r="H4171" s="137">
        <v>10.1169532091041</v>
      </c>
      <c r="I4171" s="137">
        <v>33.525314369649202</v>
      </c>
      <c r="J4171" s="137">
        <v>32.802144501294698</v>
      </c>
      <c r="K4171" s="137">
        <v>40.685868634190498</v>
      </c>
      <c r="L4171" s="137">
        <v>22.639716003461199</v>
      </c>
      <c r="M4171" s="137">
        <v>119.125083909319</v>
      </c>
      <c r="N4171" s="137">
        <v>16.975867989777299</v>
      </c>
      <c r="O4171" s="137">
        <v>10.7070783343994</v>
      </c>
      <c r="P4171" s="137">
        <v>24.172443305630502</v>
      </c>
      <c r="Q4171" s="137">
        <v>62.329010101107698</v>
      </c>
      <c r="R4171" s="137">
        <v>10.103693768463099</v>
      </c>
      <c r="S4171" s="137">
        <v>33.484128479760201</v>
      </c>
      <c r="T4171" s="137">
        <v>32.802144501294698</v>
      </c>
      <c r="U4171" s="137">
        <v>40.698900622862602</v>
      </c>
      <c r="V4171" s="1">
        <v>0</v>
      </c>
      <c r="W4171" s="1">
        <v>4148455</v>
      </c>
      <c r="X4171" s="1">
        <v>19188709</v>
      </c>
      <c r="Y4171" s="1">
        <v>0</v>
      </c>
      <c r="Z4171" s="1">
        <v>2482996</v>
      </c>
      <c r="AA4171" s="1">
        <v>2014078</v>
      </c>
      <c r="AB4171" s="1">
        <v>8349841</v>
      </c>
      <c r="AC4171" s="1">
        <v>9941766</v>
      </c>
      <c r="AD4171" s="1">
        <v>6342319</v>
      </c>
      <c r="AE4171" s="1">
        <v>871316</v>
      </c>
      <c r="AH4171" s="136">
        <f t="shared" si="65"/>
        <v>42725</v>
      </c>
      <c r="AI4171" s="177">
        <f>HLOOKUP(附加题模型!$E$2,历史数据!$B$3:$K$5000,ROW(A4169),)</f>
        <v>40.685868634190498</v>
      </c>
      <c r="AJ4171" s="177">
        <f>HLOOKUP(附加题模型!$E$2,历史数据!$L$3:$U$5000,ROW(A4169),)</f>
        <v>40.698900622862602</v>
      </c>
    </row>
    <row r="4172" spans="1:36" x14ac:dyDescent="0.2">
      <c r="A4172" s="148">
        <v>42726</v>
      </c>
      <c r="B4172" s="137">
        <v>22.639716003461199</v>
      </c>
      <c r="C4172" s="137">
        <v>119.20125084276501</v>
      </c>
      <c r="D4172" s="137">
        <v>17.0136761590196</v>
      </c>
      <c r="E4172" s="137">
        <v>10.7070783343994</v>
      </c>
      <c r="F4172" s="137">
        <v>24.1058525527224</v>
      </c>
      <c r="G4172" s="137">
        <v>62.359729179521302</v>
      </c>
      <c r="H4172" s="137">
        <v>10.1169532091041</v>
      </c>
      <c r="I4172" s="137">
        <v>33.690057929205203</v>
      </c>
      <c r="J4172" s="137">
        <v>32.802144501294698</v>
      </c>
      <c r="K4172" s="137">
        <v>40.790124543567103</v>
      </c>
      <c r="L4172" s="137">
        <v>22.639716003461199</v>
      </c>
      <c r="M4172" s="137">
        <v>120.343754844453</v>
      </c>
      <c r="N4172" s="137">
        <v>16.887648928211998</v>
      </c>
      <c r="O4172" s="137">
        <v>10.7070783343994</v>
      </c>
      <c r="P4172" s="137">
        <v>23.799535089345301</v>
      </c>
      <c r="Q4172" s="137">
        <v>62.206133787453503</v>
      </c>
      <c r="R4172" s="137">
        <v>10.103693768463099</v>
      </c>
      <c r="S4172" s="137">
        <v>32.907526021314197</v>
      </c>
      <c r="T4172" s="137">
        <v>32.850418444637299</v>
      </c>
      <c r="U4172" s="137">
        <v>39.916981302538602</v>
      </c>
      <c r="V4172" s="1">
        <v>0</v>
      </c>
      <c r="W4172" s="1">
        <v>3169989</v>
      </c>
      <c r="X4172" s="1">
        <v>7725453</v>
      </c>
      <c r="Y4172" s="1">
        <v>0</v>
      </c>
      <c r="Z4172" s="1">
        <v>2488599</v>
      </c>
      <c r="AA4172" s="1">
        <v>1935789</v>
      </c>
      <c r="AB4172" s="1">
        <v>6298020</v>
      </c>
      <c r="AC4172" s="1">
        <v>7566915</v>
      </c>
      <c r="AD4172" s="1">
        <v>4568874</v>
      </c>
      <c r="AE4172" s="1">
        <v>973988</v>
      </c>
      <c r="AH4172" s="136">
        <f t="shared" si="65"/>
        <v>42726</v>
      </c>
      <c r="AI4172" s="177">
        <f>HLOOKUP(附加题模型!$E$2,历史数据!$B$3:$K$5000,ROW(A4170),)</f>
        <v>40.790124543567103</v>
      </c>
      <c r="AJ4172" s="177">
        <f>HLOOKUP(附加题模型!$E$2,历史数据!$L$3:$U$5000,ROW(A4170),)</f>
        <v>39.916981302538602</v>
      </c>
    </row>
    <row r="4173" spans="1:36" x14ac:dyDescent="0.2">
      <c r="A4173" s="148">
        <v>42727</v>
      </c>
      <c r="B4173" s="137">
        <v>22.639716003461199</v>
      </c>
      <c r="C4173" s="137">
        <v>120.19142097756099</v>
      </c>
      <c r="D4173" s="137">
        <v>16.862443482050502</v>
      </c>
      <c r="E4173" s="137">
        <v>10.7070783343994</v>
      </c>
      <c r="F4173" s="137">
        <v>23.653035432947501</v>
      </c>
      <c r="G4173" s="137">
        <v>62.113976552212797</v>
      </c>
      <c r="H4173" s="137">
        <v>10.050656005899</v>
      </c>
      <c r="I4173" s="137">
        <v>32.948711911203198</v>
      </c>
      <c r="J4173" s="137">
        <v>32.753870557952098</v>
      </c>
      <c r="K4173" s="137">
        <v>40.1124611326196</v>
      </c>
      <c r="L4173" s="137">
        <v>22.639716003461199</v>
      </c>
      <c r="M4173" s="137">
        <v>118.211080707969</v>
      </c>
      <c r="N4173" s="137">
        <v>16.3583345588203</v>
      </c>
      <c r="O4173" s="137">
        <v>10.7070783343994</v>
      </c>
      <c r="P4173" s="137">
        <v>22.987127903866799</v>
      </c>
      <c r="Q4173" s="137">
        <v>59.994360141677298</v>
      </c>
      <c r="R4173" s="137">
        <v>9.8782832775656004</v>
      </c>
      <c r="S4173" s="137">
        <v>32.124994113423099</v>
      </c>
      <c r="T4173" s="137">
        <v>32.222857181183599</v>
      </c>
      <c r="U4173" s="137">
        <v>39.226285902919102</v>
      </c>
      <c r="V4173" s="1">
        <v>0</v>
      </c>
      <c r="W4173" s="1">
        <v>3556469</v>
      </c>
      <c r="X4173" s="1">
        <v>6271329</v>
      </c>
      <c r="Y4173" s="1">
        <v>0</v>
      </c>
      <c r="Z4173" s="1">
        <v>2648127</v>
      </c>
      <c r="AA4173" s="1">
        <v>3292191</v>
      </c>
      <c r="AB4173" s="1">
        <v>5950410</v>
      </c>
      <c r="AC4173" s="1">
        <v>9103398</v>
      </c>
      <c r="AD4173" s="1">
        <v>3443231</v>
      </c>
      <c r="AE4173" s="1">
        <v>813946</v>
      </c>
      <c r="AH4173" s="136">
        <f t="shared" si="65"/>
        <v>42727</v>
      </c>
      <c r="AI4173" s="177">
        <f>HLOOKUP(附加题模型!$E$2,历史数据!$B$3:$K$5000,ROW(A4171),)</f>
        <v>40.1124611326196</v>
      </c>
      <c r="AJ4173" s="177">
        <f>HLOOKUP(附加题模型!$E$2,历史数据!$L$3:$U$5000,ROW(A4171),)</f>
        <v>39.226285902919102</v>
      </c>
    </row>
    <row r="4174" spans="1:36" x14ac:dyDescent="0.2">
      <c r="A4174" s="148">
        <v>42730</v>
      </c>
      <c r="B4174" s="137">
        <v>22.639716003461199</v>
      </c>
      <c r="C4174" s="137">
        <v>118.134913774523</v>
      </c>
      <c r="D4174" s="137">
        <v>16.257512774174302</v>
      </c>
      <c r="E4174" s="137">
        <v>10.7070783343994</v>
      </c>
      <c r="F4174" s="137">
        <v>22.374492977112499</v>
      </c>
      <c r="G4174" s="137">
        <v>60.209393690572199</v>
      </c>
      <c r="H4174" s="137">
        <v>9.8385049556425201</v>
      </c>
      <c r="I4174" s="137">
        <v>32.2073658932011</v>
      </c>
      <c r="J4174" s="137">
        <v>32.3194050678688</v>
      </c>
      <c r="K4174" s="137">
        <v>39.226285902919102</v>
      </c>
      <c r="L4174" s="137">
        <v>22.639716003461199</v>
      </c>
      <c r="M4174" s="137">
        <v>122.857263648166</v>
      </c>
      <c r="N4174" s="137">
        <v>16.194499158770501</v>
      </c>
      <c r="O4174" s="137">
        <v>10.7070783343994</v>
      </c>
      <c r="P4174" s="137">
        <v>22.694128591071301</v>
      </c>
      <c r="Q4174" s="137">
        <v>60.700898945189202</v>
      </c>
      <c r="R4174" s="137">
        <v>10.0373965652579</v>
      </c>
      <c r="S4174" s="137">
        <v>32.660410681980103</v>
      </c>
      <c r="T4174" s="137">
        <v>32.343542039540097</v>
      </c>
      <c r="U4174" s="137">
        <v>39.095966016198503</v>
      </c>
      <c r="V4174" s="1">
        <v>0</v>
      </c>
      <c r="W4174" s="1">
        <v>5647334</v>
      </c>
      <c r="X4174" s="1">
        <v>6909752</v>
      </c>
      <c r="Y4174" s="1">
        <v>0</v>
      </c>
      <c r="Z4174" s="1">
        <v>4018900</v>
      </c>
      <c r="AA4174" s="1">
        <v>1667490</v>
      </c>
      <c r="AB4174" s="1">
        <v>6816000</v>
      </c>
      <c r="AC4174" s="1">
        <v>6057774</v>
      </c>
      <c r="AD4174" s="1">
        <v>3732496</v>
      </c>
      <c r="AE4174" s="1">
        <v>818464</v>
      </c>
      <c r="AH4174" s="136">
        <f t="shared" si="65"/>
        <v>42730</v>
      </c>
      <c r="AI4174" s="177">
        <f>HLOOKUP(附加题模型!$E$2,历史数据!$B$3:$K$5000,ROW(A4172),)</f>
        <v>39.226285902919102</v>
      </c>
      <c r="AJ4174" s="177">
        <f>HLOOKUP(附加题模型!$E$2,历史数据!$L$3:$U$5000,ROW(A4172),)</f>
        <v>39.095966016198503</v>
      </c>
    </row>
    <row r="4175" spans="1:36" x14ac:dyDescent="0.2">
      <c r="A4175" s="148">
        <v>42731</v>
      </c>
      <c r="B4175" s="137">
        <v>22.639716003461199</v>
      </c>
      <c r="C4175" s="137">
        <v>120.87692337857401</v>
      </c>
      <c r="D4175" s="137">
        <v>16.181896435689701</v>
      </c>
      <c r="E4175" s="137">
        <v>10.7070783343994</v>
      </c>
      <c r="F4175" s="137">
        <v>22.867264548632299</v>
      </c>
      <c r="G4175" s="137">
        <v>60.885213415670499</v>
      </c>
      <c r="H4175" s="137">
        <v>10.0373965652579</v>
      </c>
      <c r="I4175" s="137">
        <v>32.660410681980103</v>
      </c>
      <c r="J4175" s="137">
        <v>32.343542039540097</v>
      </c>
      <c r="K4175" s="137">
        <v>39.356605789639801</v>
      </c>
      <c r="L4175" s="137">
        <v>22.639716003461199</v>
      </c>
      <c r="M4175" s="137">
        <v>116.687742039052</v>
      </c>
      <c r="N4175" s="137">
        <v>16.622991743516199</v>
      </c>
      <c r="O4175" s="137">
        <v>10.7070783343994</v>
      </c>
      <c r="P4175" s="137">
        <v>22.960491602703598</v>
      </c>
      <c r="Q4175" s="137">
        <v>62.298291022694102</v>
      </c>
      <c r="R4175" s="137">
        <v>10.355623140642599</v>
      </c>
      <c r="S4175" s="137">
        <v>33.442942589871201</v>
      </c>
      <c r="T4175" s="137">
        <v>33.212473019706799</v>
      </c>
      <c r="U4175" s="137">
        <v>40.294908974028601</v>
      </c>
      <c r="V4175" s="1">
        <v>0</v>
      </c>
      <c r="W4175" s="1">
        <v>6929229</v>
      </c>
      <c r="X4175" s="1">
        <v>5402038</v>
      </c>
      <c r="Y4175" s="1">
        <v>0</v>
      </c>
      <c r="Z4175" s="1">
        <v>3233849</v>
      </c>
      <c r="AA4175" s="1">
        <v>2503611</v>
      </c>
      <c r="AB4175" s="1">
        <v>14719982</v>
      </c>
      <c r="AC4175" s="1">
        <v>7776659</v>
      </c>
      <c r="AD4175" s="1">
        <v>7387459</v>
      </c>
      <c r="AE4175" s="1">
        <v>1426712</v>
      </c>
      <c r="AH4175" s="136">
        <f t="shared" si="65"/>
        <v>42731</v>
      </c>
      <c r="AI4175" s="177">
        <f>HLOOKUP(附加题模型!$E$2,历史数据!$B$3:$K$5000,ROW(A4173),)</f>
        <v>39.356605789639801</v>
      </c>
      <c r="AJ4175" s="177">
        <f>HLOOKUP(附加题模型!$E$2,历史数据!$L$3:$U$5000,ROW(A4173),)</f>
        <v>40.294908974028601</v>
      </c>
    </row>
    <row r="4176" spans="1:36" x14ac:dyDescent="0.2">
      <c r="AH4176" s="138"/>
    </row>
    <row r="4177" spans="1:34" ht="15" x14ac:dyDescent="0.25">
      <c r="A4177" s="149" t="s">
        <v>5909</v>
      </c>
      <c r="AH4177" s="138"/>
    </row>
    <row r="4178" spans="1:34" x14ac:dyDescent="0.2">
      <c r="AH4178" s="138"/>
    </row>
    <row r="4179" spans="1:34" x14ac:dyDescent="0.2">
      <c r="AH4179" s="138"/>
    </row>
    <row r="4180" spans="1:34" x14ac:dyDescent="0.2">
      <c r="AH4180" s="138"/>
    </row>
    <row r="4181" spans="1:34" x14ac:dyDescent="0.2">
      <c r="AH4181" s="138"/>
    </row>
    <row r="4182" spans="1:34" x14ac:dyDescent="0.2">
      <c r="AH4182" s="138"/>
    </row>
    <row r="4183" spans="1:34" x14ac:dyDescent="0.2">
      <c r="AH4183" s="138"/>
    </row>
    <row r="4184" spans="1:34" x14ac:dyDescent="0.2">
      <c r="AH4184" s="138"/>
    </row>
    <row r="4185" spans="1:34" x14ac:dyDescent="0.2">
      <c r="AH4185" s="138"/>
    </row>
    <row r="4186" spans="1:34" x14ac:dyDescent="0.2">
      <c r="AH4186" s="138"/>
    </row>
    <row r="4187" spans="1:34" x14ac:dyDescent="0.2">
      <c r="AH4187" s="138"/>
    </row>
    <row r="4188" spans="1:34" x14ac:dyDescent="0.2">
      <c r="AH4188" s="138"/>
    </row>
    <row r="4189" spans="1:34" x14ac:dyDescent="0.2">
      <c r="AH4189" s="138"/>
    </row>
    <row r="4190" spans="1:34" x14ac:dyDescent="0.2">
      <c r="AH4190" s="138"/>
    </row>
    <row r="4191" spans="1:34" x14ac:dyDescent="0.2">
      <c r="AH4191" s="138"/>
    </row>
    <row r="4192" spans="1:34" x14ac:dyDescent="0.2">
      <c r="AH4192" s="138"/>
    </row>
    <row r="4193" spans="34:34" x14ac:dyDescent="0.2">
      <c r="AH4193" s="138"/>
    </row>
    <row r="4194" spans="34:34" x14ac:dyDescent="0.2">
      <c r="AH4194" s="138"/>
    </row>
    <row r="4195" spans="34:34" x14ac:dyDescent="0.2">
      <c r="AH4195" s="138"/>
    </row>
    <row r="4196" spans="34:34" x14ac:dyDescent="0.2">
      <c r="AH4196" s="138"/>
    </row>
    <row r="4197" spans="34:34" x14ac:dyDescent="0.2">
      <c r="AH4197" s="138"/>
    </row>
    <row r="4198" spans="34:34" x14ac:dyDescent="0.2">
      <c r="AH4198" s="138"/>
    </row>
    <row r="4199" spans="34:34" x14ac:dyDescent="0.2">
      <c r="AH4199" s="138"/>
    </row>
    <row r="4200" spans="34:34" x14ac:dyDescent="0.2">
      <c r="AH4200" s="138"/>
    </row>
    <row r="4201" spans="34:34" x14ac:dyDescent="0.2">
      <c r="AH4201" s="138"/>
    </row>
    <row r="4202" spans="34:34" x14ac:dyDescent="0.2">
      <c r="AH4202" s="138"/>
    </row>
    <row r="4203" spans="34:34" x14ac:dyDescent="0.2">
      <c r="AH4203" s="138"/>
    </row>
    <row r="4204" spans="34:34" x14ac:dyDescent="0.2">
      <c r="AH4204" s="138"/>
    </row>
    <row r="4205" spans="34:34" x14ac:dyDescent="0.2">
      <c r="AH4205" s="138"/>
    </row>
    <row r="4206" spans="34:34" x14ac:dyDescent="0.2">
      <c r="AH4206" s="138"/>
    </row>
    <row r="4207" spans="34:34" x14ac:dyDescent="0.2">
      <c r="AH4207" s="138"/>
    </row>
    <row r="4208" spans="34:34" x14ac:dyDescent="0.2">
      <c r="AH4208" s="138"/>
    </row>
    <row r="4209" spans="34:34" x14ac:dyDescent="0.2">
      <c r="AH4209" s="138"/>
    </row>
    <row r="4210" spans="34:34" x14ac:dyDescent="0.2">
      <c r="AH4210" s="138"/>
    </row>
    <row r="4211" spans="34:34" x14ac:dyDescent="0.2">
      <c r="AH4211" s="138"/>
    </row>
    <row r="4212" spans="34:34" x14ac:dyDescent="0.2">
      <c r="AH4212" s="138"/>
    </row>
    <row r="4213" spans="34:34" x14ac:dyDescent="0.2">
      <c r="AH4213" s="138"/>
    </row>
    <row r="4214" spans="34:34" x14ac:dyDescent="0.2">
      <c r="AH4214" s="138"/>
    </row>
    <row r="4215" spans="34:34" x14ac:dyDescent="0.2">
      <c r="AH4215" s="138"/>
    </row>
    <row r="4216" spans="34:34" x14ac:dyDescent="0.2">
      <c r="AH4216" s="138"/>
    </row>
    <row r="4217" spans="34:34" x14ac:dyDescent="0.2">
      <c r="AH4217" s="138"/>
    </row>
    <row r="4218" spans="34:34" x14ac:dyDescent="0.2">
      <c r="AH4218" s="138"/>
    </row>
    <row r="4219" spans="34:34" x14ac:dyDescent="0.2">
      <c r="AH4219" s="138"/>
    </row>
    <row r="4220" spans="34:34" x14ac:dyDescent="0.2">
      <c r="AH4220" s="138"/>
    </row>
    <row r="4221" spans="34:34" x14ac:dyDescent="0.2">
      <c r="AH4221" s="138"/>
    </row>
    <row r="4222" spans="34:34" x14ac:dyDescent="0.2">
      <c r="AH4222" s="138"/>
    </row>
    <row r="4223" spans="34:34" x14ac:dyDescent="0.2">
      <c r="AH4223" s="138"/>
    </row>
    <row r="4224" spans="34:34" x14ac:dyDescent="0.2">
      <c r="AH4224" s="138"/>
    </row>
    <row r="4225" spans="34:34" x14ac:dyDescent="0.2">
      <c r="AH4225" s="138"/>
    </row>
    <row r="4226" spans="34:34" x14ac:dyDescent="0.2">
      <c r="AH4226" s="138"/>
    </row>
    <row r="4227" spans="34:34" x14ac:dyDescent="0.2">
      <c r="AH4227" s="138"/>
    </row>
    <row r="4228" spans="34:34" x14ac:dyDescent="0.2">
      <c r="AH4228" s="138"/>
    </row>
    <row r="4229" spans="34:34" x14ac:dyDescent="0.2">
      <c r="AH4229" s="138"/>
    </row>
    <row r="4230" spans="34:34" x14ac:dyDescent="0.2">
      <c r="AH4230" s="138"/>
    </row>
    <row r="4231" spans="34:34" x14ac:dyDescent="0.2">
      <c r="AH4231" s="138"/>
    </row>
    <row r="4232" spans="34:34" x14ac:dyDescent="0.2">
      <c r="AH4232" s="138"/>
    </row>
    <row r="4233" spans="34:34" x14ac:dyDescent="0.2">
      <c r="AH4233" s="138"/>
    </row>
    <row r="4234" spans="34:34" x14ac:dyDescent="0.2">
      <c r="AH4234" s="138"/>
    </row>
    <row r="4235" spans="34:34" x14ac:dyDescent="0.2">
      <c r="AH4235" s="138"/>
    </row>
    <row r="4236" spans="34:34" x14ac:dyDescent="0.2">
      <c r="AH4236" s="138"/>
    </row>
    <row r="4237" spans="34:34" x14ac:dyDescent="0.2">
      <c r="AH4237" s="138"/>
    </row>
    <row r="4238" spans="34:34" x14ac:dyDescent="0.2">
      <c r="AH4238" s="138"/>
    </row>
    <row r="4239" spans="34:34" x14ac:dyDescent="0.2">
      <c r="AH4239" s="138"/>
    </row>
    <row r="4240" spans="34:34" x14ac:dyDescent="0.2">
      <c r="AH4240" s="138"/>
    </row>
    <row r="4241" spans="34:34" x14ac:dyDescent="0.2">
      <c r="AH4241" s="138"/>
    </row>
    <row r="4242" spans="34:34" x14ac:dyDescent="0.2">
      <c r="AH4242" s="138"/>
    </row>
    <row r="4243" spans="34:34" x14ac:dyDescent="0.2">
      <c r="AH4243" s="138"/>
    </row>
    <row r="4244" spans="34:34" x14ac:dyDescent="0.2">
      <c r="AH4244" s="138"/>
    </row>
    <row r="4245" spans="34:34" x14ac:dyDescent="0.2">
      <c r="AH4245" s="138"/>
    </row>
    <row r="4246" spans="34:34" x14ac:dyDescent="0.2">
      <c r="AH4246" s="138"/>
    </row>
    <row r="4247" spans="34:34" x14ac:dyDescent="0.2">
      <c r="AH4247" s="138"/>
    </row>
    <row r="4248" spans="34:34" x14ac:dyDescent="0.2">
      <c r="AH4248" s="138"/>
    </row>
    <row r="4249" spans="34:34" x14ac:dyDescent="0.2">
      <c r="AH4249" s="138"/>
    </row>
    <row r="4250" spans="34:34" x14ac:dyDescent="0.2">
      <c r="AH4250" s="138"/>
    </row>
    <row r="4251" spans="34:34" x14ac:dyDescent="0.2">
      <c r="AH4251" s="138"/>
    </row>
    <row r="4252" spans="34:34" x14ac:dyDescent="0.2">
      <c r="AH4252" s="138"/>
    </row>
    <row r="4253" spans="34:34" x14ac:dyDescent="0.2">
      <c r="AH4253" s="138"/>
    </row>
    <row r="4254" spans="34:34" x14ac:dyDescent="0.2">
      <c r="AH4254" s="138"/>
    </row>
    <row r="4255" spans="34:34" x14ac:dyDescent="0.2">
      <c r="AH4255" s="138"/>
    </row>
    <row r="4256" spans="34:34" x14ac:dyDescent="0.2">
      <c r="AH4256" s="138"/>
    </row>
    <row r="4257" spans="34:34" x14ac:dyDescent="0.2">
      <c r="AH4257" s="138"/>
    </row>
    <row r="4258" spans="34:34" x14ac:dyDescent="0.2">
      <c r="AH4258" s="138"/>
    </row>
    <row r="4259" spans="34:34" x14ac:dyDescent="0.2">
      <c r="AH4259" s="138"/>
    </row>
    <row r="4260" spans="34:34" x14ac:dyDescent="0.2">
      <c r="AH4260" s="138"/>
    </row>
    <row r="4261" spans="34:34" x14ac:dyDescent="0.2">
      <c r="AH4261" s="138"/>
    </row>
    <row r="4262" spans="34:34" x14ac:dyDescent="0.2">
      <c r="AH4262" s="138"/>
    </row>
    <row r="4263" spans="34:34" x14ac:dyDescent="0.2">
      <c r="AH4263" s="138"/>
    </row>
    <row r="4264" spans="34:34" x14ac:dyDescent="0.2">
      <c r="AH4264" s="138"/>
    </row>
    <row r="4265" spans="34:34" x14ac:dyDescent="0.2">
      <c r="AH4265" s="138"/>
    </row>
    <row r="4266" spans="34:34" x14ac:dyDescent="0.2">
      <c r="AH4266" s="138"/>
    </row>
    <row r="4267" spans="34:34" x14ac:dyDescent="0.2">
      <c r="AH4267" s="138"/>
    </row>
    <row r="4268" spans="34:34" x14ac:dyDescent="0.2">
      <c r="AH4268" s="138"/>
    </row>
    <row r="4269" spans="34:34" x14ac:dyDescent="0.2">
      <c r="AH4269" s="138"/>
    </row>
    <row r="4270" spans="34:34" x14ac:dyDescent="0.2">
      <c r="AH4270" s="138"/>
    </row>
    <row r="4271" spans="34:34" x14ac:dyDescent="0.2">
      <c r="AH4271" s="138"/>
    </row>
    <row r="4272" spans="34:34" x14ac:dyDescent="0.2">
      <c r="AH4272" s="138"/>
    </row>
    <row r="4273" spans="34:34" x14ac:dyDescent="0.2">
      <c r="AH4273" s="138"/>
    </row>
    <row r="4274" spans="34:34" x14ac:dyDescent="0.2">
      <c r="AH4274" s="138"/>
    </row>
    <row r="4275" spans="34:34" x14ac:dyDescent="0.2">
      <c r="AH4275" s="138"/>
    </row>
    <row r="4276" spans="34:34" x14ac:dyDescent="0.2">
      <c r="AH4276" s="138"/>
    </row>
    <row r="4277" spans="34:34" x14ac:dyDescent="0.2">
      <c r="AH4277" s="138"/>
    </row>
    <row r="4278" spans="34:34" x14ac:dyDescent="0.2">
      <c r="AH4278" s="138"/>
    </row>
    <row r="4279" spans="34:34" x14ac:dyDescent="0.2">
      <c r="AH4279" s="138"/>
    </row>
    <row r="4280" spans="34:34" x14ac:dyDescent="0.2">
      <c r="AH4280" s="138"/>
    </row>
    <row r="4281" spans="34:34" x14ac:dyDescent="0.2">
      <c r="AH4281" s="138"/>
    </row>
    <row r="4282" spans="34:34" x14ac:dyDescent="0.2">
      <c r="AH4282" s="138"/>
    </row>
    <row r="4283" spans="34:34" x14ac:dyDescent="0.2">
      <c r="AH4283" s="138"/>
    </row>
    <row r="4284" spans="34:34" x14ac:dyDescent="0.2">
      <c r="AH4284" s="138"/>
    </row>
    <row r="4285" spans="34:34" x14ac:dyDescent="0.2">
      <c r="AH4285" s="138"/>
    </row>
    <row r="4286" spans="34:34" x14ac:dyDescent="0.2">
      <c r="AH4286" s="138"/>
    </row>
    <row r="4287" spans="34:34" x14ac:dyDescent="0.2">
      <c r="AH4287" s="138"/>
    </row>
    <row r="4288" spans="34:34" x14ac:dyDescent="0.2">
      <c r="AH4288" s="138"/>
    </row>
    <row r="4289" spans="34:34" x14ac:dyDescent="0.2">
      <c r="AH4289" s="138"/>
    </row>
    <row r="4290" spans="34:34" x14ac:dyDescent="0.2">
      <c r="AH4290" s="138"/>
    </row>
    <row r="4291" spans="34:34" x14ac:dyDescent="0.2">
      <c r="AH4291" s="138"/>
    </row>
    <row r="4292" spans="34:34" x14ac:dyDescent="0.2">
      <c r="AH4292" s="138"/>
    </row>
    <row r="4293" spans="34:34" x14ac:dyDescent="0.2">
      <c r="AH4293" s="138"/>
    </row>
    <row r="4294" spans="34:34" x14ac:dyDescent="0.2">
      <c r="AH4294" s="138"/>
    </row>
    <row r="4295" spans="34:34" x14ac:dyDescent="0.2">
      <c r="AH4295" s="138"/>
    </row>
    <row r="4296" spans="34:34" x14ac:dyDescent="0.2">
      <c r="AH4296" s="138"/>
    </row>
    <row r="4297" spans="34:34" x14ac:dyDescent="0.2">
      <c r="AH4297" s="138"/>
    </row>
    <row r="4298" spans="34:34" x14ac:dyDescent="0.2">
      <c r="AH4298" s="138"/>
    </row>
    <row r="4299" spans="34:34" x14ac:dyDescent="0.2">
      <c r="AH4299" s="138"/>
    </row>
    <row r="4300" spans="34:34" x14ac:dyDescent="0.2">
      <c r="AH4300" s="138"/>
    </row>
    <row r="4301" spans="34:34" x14ac:dyDescent="0.2">
      <c r="AH4301" s="138"/>
    </row>
    <row r="4302" spans="34:34" x14ac:dyDescent="0.2">
      <c r="AH4302" s="138"/>
    </row>
    <row r="4303" spans="34:34" x14ac:dyDescent="0.2">
      <c r="AH4303" s="138"/>
    </row>
    <row r="4304" spans="34:34" x14ac:dyDescent="0.2">
      <c r="AH4304" s="138"/>
    </row>
    <row r="4305" spans="34:34" x14ac:dyDescent="0.2">
      <c r="AH4305" s="138"/>
    </row>
    <row r="4306" spans="34:34" x14ac:dyDescent="0.2">
      <c r="AH4306" s="138"/>
    </row>
    <row r="4307" spans="34:34" x14ac:dyDescent="0.2">
      <c r="AH4307" s="138"/>
    </row>
    <row r="4308" spans="34:34" x14ac:dyDescent="0.2">
      <c r="AH4308" s="138"/>
    </row>
    <row r="4309" spans="34:34" x14ac:dyDescent="0.2">
      <c r="AH4309" s="138"/>
    </row>
    <row r="4310" spans="34:34" x14ac:dyDescent="0.2">
      <c r="AH4310" s="138"/>
    </row>
    <row r="4311" spans="34:34" x14ac:dyDescent="0.2">
      <c r="AH4311" s="138"/>
    </row>
    <row r="4312" spans="34:34" x14ac:dyDescent="0.2">
      <c r="AH4312" s="138"/>
    </row>
    <row r="4313" spans="34:34" x14ac:dyDescent="0.2">
      <c r="AH4313" s="138"/>
    </row>
    <row r="4314" spans="34:34" x14ac:dyDescent="0.2">
      <c r="AH4314" s="138"/>
    </row>
    <row r="4315" spans="34:34" x14ac:dyDescent="0.2">
      <c r="AH4315" s="138"/>
    </row>
    <row r="4316" spans="34:34" x14ac:dyDescent="0.2">
      <c r="AH4316" s="138"/>
    </row>
    <row r="4317" spans="34:34" x14ac:dyDescent="0.2">
      <c r="AH4317" s="138"/>
    </row>
    <row r="4318" spans="34:34" x14ac:dyDescent="0.2">
      <c r="AH4318" s="138"/>
    </row>
    <row r="4319" spans="34:34" x14ac:dyDescent="0.2">
      <c r="AH4319" s="138"/>
    </row>
    <row r="4320" spans="34:34" x14ac:dyDescent="0.2">
      <c r="AH4320" s="138"/>
    </row>
    <row r="4321" spans="34:34" x14ac:dyDescent="0.2">
      <c r="AH4321" s="138"/>
    </row>
    <row r="4322" spans="34:34" x14ac:dyDescent="0.2">
      <c r="AH4322" s="138"/>
    </row>
    <row r="4323" spans="34:34" x14ac:dyDescent="0.2">
      <c r="AH4323" s="138"/>
    </row>
    <row r="4324" spans="34:34" x14ac:dyDescent="0.2">
      <c r="AH4324" s="138"/>
    </row>
    <row r="4325" spans="34:34" x14ac:dyDescent="0.2">
      <c r="AH4325" s="138"/>
    </row>
    <row r="4326" spans="34:34" x14ac:dyDescent="0.2">
      <c r="AH4326" s="138"/>
    </row>
    <row r="4327" spans="34:34" x14ac:dyDescent="0.2">
      <c r="AH4327" s="138"/>
    </row>
    <row r="4328" spans="34:34" x14ac:dyDescent="0.2">
      <c r="AH4328" s="138"/>
    </row>
    <row r="4329" spans="34:34" x14ac:dyDescent="0.2">
      <c r="AH4329" s="138"/>
    </row>
    <row r="4330" spans="34:34" x14ac:dyDescent="0.2">
      <c r="AH4330" s="138"/>
    </row>
    <row r="4331" spans="34:34" x14ac:dyDescent="0.2">
      <c r="AH4331" s="138"/>
    </row>
    <row r="4332" spans="34:34" x14ac:dyDescent="0.2">
      <c r="AH4332" s="138"/>
    </row>
  </sheetData>
  <phoneticPr fontId="15"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答案</vt:lpstr>
      <vt:lpstr>获取最及时的业绩信息</vt:lpstr>
      <vt:lpstr>历史业绩增速</vt:lpstr>
      <vt:lpstr>2015快报</vt:lpstr>
      <vt:lpstr>2016全年预告</vt:lpstr>
      <vt:lpstr>600开头市值最小股票选取</vt:lpstr>
      <vt:lpstr>附加题模型</vt:lpstr>
      <vt:lpstr>最佳策略</vt:lpstr>
      <vt:lpstr>历史数据</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joudou3</dc:creator>
  <cp:lastModifiedBy>Administrator</cp:lastModifiedBy>
  <dcterms:created xsi:type="dcterms:W3CDTF">2016-07-15T05:14:22Z</dcterms:created>
  <dcterms:modified xsi:type="dcterms:W3CDTF">2016-12-28T13:47:12Z</dcterms:modified>
</cp:coreProperties>
</file>